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Pontos_de_Atencao" sheetId="2" state="visible" r:id="rId4"/>
    <sheet name="Dados_SAP" sheetId="3" state="visible" r:id="rId5"/>
    <sheet name="Parametros" sheetId="4" state="visible" r:id="rId6"/>
    <sheet name="Leia-me" sheetId="5" state="visible" r:id="rId7"/>
  </sheets>
  <definedNames>
    <definedName function="false" hidden="false" localSheetId="0" name="_xlnm.Print_Area" vbProcedure="false">Painel!$A$1:$N$73</definedName>
    <definedName function="false" hidden="false" localSheetId="1" name="_xlnm.Print_Area" vbProcedure="false">Pontos_de_Atencao!$A$1:$H$15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9" authorId="0">
      <text>
        <r>
          <rPr>
            <sz val="10"/>
            <rFont val="Arial"/>
            <family val="2"/>
          </rPr>
          <t xml:space="preserve">Quantidade de materiais distintos no armazém (todo o armazém, sem aplicar os filtros acima) na última atualização — calculado pelo script no momento da carga para manter o arquivo leve e rápido de recalcular; atualiza sozinho a cada nova carga do SAP.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1" authorId="0">
      <text>
        <r>
          <rPr>
            <sz val="10"/>
            <rFont val="Arial"/>
            <family val="2"/>
          </rPr>
          <t xml:space="preserve">Coluna de apoio para os rankings 'Top 10' do Painel — não precisa mexer.</t>
        </r>
      </text>
    </comment>
    <comment ref="U1" authorId="0">
      <text>
        <r>
          <rPr>
            <sz val="10"/>
            <rFont val="Arial"/>
            <family val="2"/>
          </rPr>
          <t xml:space="preserve">Coluna de apoio para os rankings 'Top 10' do Painel — não precisa mexer.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Materiais cuja data de vencimento está a esta quantidade de dias (ou menos) da data de hoje entram no alerta 'PRÓX. VENCIMENTO'. Valor definido pelo usuário — ajuste conforme a política de qualidade.</t>
        </r>
      </text>
    </comment>
    <comment ref="B11" authorId="0">
      <text>
        <r>
          <rPr>
            <sz val="10"/>
            <rFont val="Arial"/>
            <family val="2"/>
          </rPr>
          <t xml:space="preserve">Posições cujo campo 'Duração' (dias desde o último movimento, vindo do próprio SAP) é maior ou igual a este número entram no alerta 'PARADO/SEM GIRO'. Valor definido pelo usuário.</t>
        </r>
      </text>
    </comment>
  </commentList>
</comments>
</file>

<file path=xl/sharedStrings.xml><?xml version="1.0" encoding="utf-8"?>
<sst xmlns="http://schemas.openxmlformats.org/spreadsheetml/2006/main" count="87249" uniqueCount="17736">
  <si>
    <t xml:space="preserve">Painel de Estoque — LX03</t>
  </si>
  <si>
    <t xml:space="preserve">Barry Callebaut · Estoque por posição no depósito (fonte: SAP LX03) — os cartões, gráficos e tabelas abaixo mudam sozinhos ao trocar os filtros ou ao rodar a atualização diária.</t>
  </si>
  <si>
    <t xml:space="preserve">FILTROS  (selecione para atualizar todo o painel)</t>
  </si>
  <si>
    <t xml:space="preserve">Tipo de Depósito:</t>
  </si>
  <si>
    <t xml:space="preserve">(Todos)</t>
  </si>
  <si>
    <t xml:space="preserve">Centro:</t>
  </si>
  <si>
    <t xml:space="preserve">Alerta:</t>
  </si>
  <si>
    <t xml:space="preserve">INDICADORES GERAIS (conforme filtro selecionado acima)</t>
  </si>
  <si>
    <t xml:space="preserve">TOTAL EM KG</t>
  </si>
  <si>
    <t xml:space="preserve">TOTAL EM UN</t>
  </si>
  <si>
    <t xml:space="preserve">POSIÇÕES OCUPADAS</t>
  </si>
  <si>
    <t xml:space="preserve">POSIÇÕES VAZIAS</t>
  </si>
  <si>
    <t xml:space="preserve">TAXA DE OCUPAÇÃO</t>
  </si>
  <si>
    <t xml:space="preserve">MATERIAIS ÚNICOS (armazém)</t>
  </si>
  <si>
    <t xml:space="preserve">PONTOS DE ATENÇÃO (conforme filtro de Tipo de Depósito e Centro)</t>
  </si>
  <si>
    <t xml:space="preserve">Categoria</t>
  </si>
  <si>
    <t xml:space="preserve">O que significa</t>
  </si>
  <si>
    <t xml:space="preserve">Qtd. Posições</t>
  </si>
  <si>
    <t xml:space="preserve">Peso (kg)</t>
  </si>
  <si>
    <t xml:space="preserve">% do KG filtrado</t>
  </si>
  <si>
    <t xml:space="preserve">Status</t>
  </si>
  <si>
    <t xml:space="preserve">VENCIDO</t>
  </si>
  <si>
    <t xml:space="preserve">Material já venceu</t>
  </si>
  <si>
    <t xml:space="preserve">PRÓX. VENCIMENTO</t>
  </si>
  <si>
    <t xml:space="preserve">Vence em breve</t>
  </si>
  <si>
    <t xml:space="preserve">QUALIDADE</t>
  </si>
  <si>
    <t xml:space="preserve">Em inspeção de qualidade</t>
  </si>
  <si>
    <t xml:space="preserve">BLOQUEADO</t>
  </si>
  <si>
    <t xml:space="preserve">Bloqueado para uso</t>
  </si>
  <si>
    <t xml:space="preserve">RESTRITO/DEVOLUÇÃO</t>
  </si>
  <si>
    <t xml:space="preserve">Estoque restrito/devolução</t>
  </si>
  <si>
    <t xml:space="preserve">QUARENTENA</t>
  </si>
  <si>
    <t xml:space="preserve">Em quarentena</t>
  </si>
  <si>
    <t xml:space="preserve">DESCARTE/DEVOLUÇÃO</t>
  </si>
  <si>
    <t xml:space="preserve">Em posição de descarte/devolução</t>
  </si>
  <si>
    <t xml:space="preserve">SEM LOTE</t>
  </si>
  <si>
    <t xml:space="preserve">Sem lote (falta de rastreabilidade)</t>
  </si>
  <si>
    <t xml:space="preserve">PARADO/SEM GIRO</t>
  </si>
  <si>
    <t xml:space="preserve">Sem movimento há muito tempo</t>
  </si>
  <si>
    <t xml:space="preserve">Estoque (kg) por Tipo de Depósito</t>
  </si>
  <si>
    <t xml:space="preserve">TOP 10 — MAIOR ESTOQUE PARADO/SEM GIRO (kg)</t>
  </si>
  <si>
    <t xml:space="preserve">TOP 10 — MAIOR ESTOQUE VENCIDO (kg)</t>
  </si>
  <si>
    <t xml:space="preserve">Material</t>
  </si>
  <si>
    <t xml:space="preserve">Lote</t>
  </si>
  <si>
    <t xml:space="preserve">Posição</t>
  </si>
  <si>
    <t xml:space="preserve">Tipo Dep.</t>
  </si>
  <si>
    <t xml:space="preserve">kg</t>
  </si>
  <si>
    <t xml:space="preserve">Dias parado</t>
  </si>
  <si>
    <t xml:space="preserve">Dias vencido</t>
  </si>
  <si>
    <t xml:space="preserve">Dados de apoio aos gráficos abaixo — não precisa editar; fora da área de impressão.</t>
  </si>
  <si>
    <t xml:space="preserve">Tipo de Depósito</t>
  </si>
  <si>
    <t xml:space="preserve">KG (filtrado)</t>
  </si>
  <si>
    <t xml:space="preserve">FM1</t>
  </si>
  <si>
    <t xml:space="preserve">FGF</t>
  </si>
  <si>
    <t xml:space="preserve">PR2</t>
  </si>
  <si>
    <t xml:space="preserve">FLR</t>
  </si>
  <si>
    <t xml:space="preserve">RM1</t>
  </si>
  <si>
    <t xml:space="preserve">PK1</t>
  </si>
  <si>
    <t xml:space="preserve">RM3</t>
  </si>
  <si>
    <t xml:space="preserve">DCK</t>
  </si>
  <si>
    <t xml:space="preserve">PRF</t>
  </si>
  <si>
    <t xml:space="preserve">922</t>
  </si>
  <si>
    <t xml:space="preserve">PK2</t>
  </si>
  <si>
    <t xml:space="preserve">PR9</t>
  </si>
  <si>
    <t xml:space="preserve">Alerta</t>
  </si>
  <si>
    <t xml:space="preserve">OK</t>
  </si>
  <si>
    <t xml:space="preserve">VAZIA</t>
  </si>
  <si>
    <t xml:space="preserve">Faixa (dias sem giro)</t>
  </si>
  <si>
    <t xml:space="preserve">0–30 dias</t>
  </si>
  <si>
    <t xml:space="preserve">31–60 dias</t>
  </si>
  <si>
    <t xml:space="preserve">61–90 dias</t>
  </si>
  <si>
    <t xml:space="preserve">91–180 dias</t>
  </si>
  <si>
    <t xml:space="preserve">181–365 dias</t>
  </si>
  <si>
    <t xml:space="preserve">&gt; 365 dias</t>
  </si>
  <si>
    <t xml:space="preserve">Faixa (vencimento)</t>
  </si>
  <si>
    <t xml:space="preserve">Vencido</t>
  </si>
  <si>
    <t xml:space="preserve">&gt; 90 dias</t>
  </si>
  <si>
    <t xml:space="preserve">Sem data de vencimento</t>
  </si>
  <si>
    <t xml:space="preserve">Pontos que Carecem de Monitoramento — Estoque LX03</t>
  </si>
  <si>
    <t xml:space="preserve">Lista consolidada, sem filtro (todo o armazém), pensada para leitura de diretoria. Atualiza sozinha a cada nova carga do SAP — nada aqui precisa ser preenchido à mão.</t>
  </si>
  <si>
    <t xml:space="preserve">Nº</t>
  </si>
  <si>
    <t xml:space="preserve">Ponto de Atenção</t>
  </si>
  <si>
    <t xml:space="preserve">% do KG total</t>
  </si>
  <si>
    <t xml:space="preserve">Severidade</t>
  </si>
  <si>
    <t xml:space="preserve">Ação Recomendada</t>
  </si>
  <si>
    <t xml:space="preserve">Separar fisicamente, abrir processo de baixa/descarte e investigar a causa raiz (previsão de consumo x validade).</t>
  </si>
  <si>
    <t xml:space="preserve">Priorizar consumo/expedição por ordem de vencimento (FEFO) ou negociar saída antes do vencimento.</t>
  </si>
  <si>
    <t xml:space="preserve">Acompanhar com a Qualidade o prazo de liberação; escalar inspeções paradas há muito tempo.</t>
  </si>
  <si>
    <t xml:space="preserve">Identificar o motivo do bloqueio com o responsável e definir prazo para liberação ou descarte.</t>
  </si>
  <si>
    <t xml:space="preserve">Definir destino (retrabalho, devolução a fornecedor/cliente ou descarte) sem deixar acumular.</t>
  </si>
  <si>
    <t xml:space="preserve">Confirmar com Qualidade/Compras a liberação do lote; monitorar o tempo em quarentena.</t>
  </si>
  <si>
    <t xml:space="preserve">Formalizar e executar o descarte/retorno — material parado aqui trava espaço e capital de giro.</t>
  </si>
  <si>
    <t xml:space="preserve">Corrigir o apontamento no SAP; lote é obrigatório para rastreabilidade em alimentos.</t>
  </si>
  <si>
    <t xml:space="preserve">Revisar previsão de demanda, avaliar redistribuição entre centros ou promover o consumo do item.</t>
  </si>
  <si>
    <t xml:space="preserve">Para o detalhe posição-a-posição de cada ponto acima, use os filtros da aba Painel ou o filtro automático da aba Dados_SAP (coluna Alerta).</t>
  </si>
  <si>
    <t xml:space="preserve">Tipo de depósito</t>
  </si>
  <si>
    <t xml:space="preserve">Posição no depósito</t>
  </si>
  <si>
    <t xml:space="preserve">Nº de quantos</t>
  </si>
  <si>
    <t xml:space="preserve">Tipo de estoque</t>
  </si>
  <si>
    <t xml:space="preserve">Unidade de depósito</t>
  </si>
  <si>
    <t xml:space="preserve">Estoque disponível</t>
  </si>
  <si>
    <t xml:space="preserve">Último movimento</t>
  </si>
  <si>
    <t xml:space="preserve">Estoque total</t>
  </si>
  <si>
    <t xml:space="preserve">UM básica</t>
  </si>
  <si>
    <t xml:space="preserve">Duração</t>
  </si>
  <si>
    <t xml:space="preserve">Inventário ativo</t>
  </si>
  <si>
    <t xml:space="preserve">Depósito</t>
  </si>
  <si>
    <t xml:space="preserve">Data do vencimento</t>
  </si>
  <si>
    <t xml:space="preserve">Centro</t>
  </si>
  <si>
    <t xml:space="preserve">Duração (dias)</t>
  </si>
  <si>
    <t xml:space="preserve">Dias até vencer</t>
  </si>
  <si>
    <t xml:space="preserve">_chave_rank_parado</t>
  </si>
  <si>
    <t xml:space="preserve">_chave_rank_vencido</t>
  </si>
  <si>
    <t xml:space="preserve">910</t>
  </si>
  <si>
    <t xml:space="preserve">WA-ZONE</t>
  </si>
  <si>
    <t xml:space="preserve">&lt;&lt; vazio &gt;&gt;</t>
  </si>
  <si>
    <t xml:space="preserve">0</t>
  </si>
  <si>
    <t xml:space="preserve">911</t>
  </si>
  <si>
    <t xml:space="preserve">BULK</t>
  </si>
  <si>
    <t xml:space="preserve">14191832</t>
  </si>
  <si>
    <t xml:space="preserve">KG</t>
  </si>
  <si>
    <t xml:space="preserve">10</t>
  </si>
  <si>
    <t xml:space="preserve">9999</t>
  </si>
  <si>
    <t xml:space="preserve">BR01</t>
  </si>
  <si>
    <t xml:space="preserve">44009711</t>
  </si>
  <si>
    <t xml:space="preserve">UN</t>
  </si>
  <si>
    <t xml:space="preserve">13</t>
  </si>
  <si>
    <t xml:space="preserve">44101020</t>
  </si>
  <si>
    <t xml:space="preserve">119690</t>
  </si>
  <si>
    <t xml:space="preserve">CRD-DR-7072302-039</t>
  </si>
  <si>
    <t xml:space="preserve">A26217B11</t>
  </si>
  <si>
    <t xml:space="preserve">CRM-BL-0021380-B94</t>
  </si>
  <si>
    <t xml:space="preserve">A25147-21</t>
  </si>
  <si>
    <t xml:space="preserve">9</t>
  </si>
  <si>
    <t xml:space="preserve">9991</t>
  </si>
  <si>
    <t xml:space="preserve">CRW-BL-2002514-B94</t>
  </si>
  <si>
    <t xml:space="preserve">A26222-21</t>
  </si>
  <si>
    <t xml:space="preserve">S</t>
  </si>
  <si>
    <t xml:space="preserve">11</t>
  </si>
  <si>
    <t xml:space="preserve">CRW-DR-2072602-039</t>
  </si>
  <si>
    <t xml:space="preserve">A26206B11</t>
  </si>
  <si>
    <t xml:space="preserve">PESQUISA</t>
  </si>
  <si>
    <t xml:space="preserve">805-BR-D94</t>
  </si>
  <si>
    <t xml:space="preserve">251633359</t>
  </si>
  <si>
    <t xml:space="preserve">5</t>
  </si>
  <si>
    <t xml:space="preserve">823-BR-25A</t>
  </si>
  <si>
    <t xml:space="preserve">251950303</t>
  </si>
  <si>
    <t xml:space="preserve">823-BR-D94</t>
  </si>
  <si>
    <t xml:space="preserve">252103049</t>
  </si>
  <si>
    <t xml:space="preserve">12</t>
  </si>
  <si>
    <t xml:space="preserve">CHK-R30GOLD-E0-D94</t>
  </si>
  <si>
    <t xml:space="preserve">252753229</t>
  </si>
  <si>
    <t xml:space="preserve">CRM-BL-0002614-B94</t>
  </si>
  <si>
    <t xml:space="preserve">A26089-21</t>
  </si>
  <si>
    <t xml:space="preserve">CRM-EZ-0075800-K15</t>
  </si>
  <si>
    <t xml:space="preserve">A26191B31</t>
  </si>
  <si>
    <t xml:space="preserve">A25296-21</t>
  </si>
  <si>
    <t xml:space="preserve">ILD-BL-7011022-A12</t>
  </si>
  <si>
    <t xml:space="preserve">A25317-21</t>
  </si>
  <si>
    <t xml:space="preserve">ILD-BL-7016144-A12</t>
  </si>
  <si>
    <t xml:space="preserve">A26092-21</t>
  </si>
  <si>
    <t xml:space="preserve">ILM-BL-0011021-B94</t>
  </si>
  <si>
    <t xml:space="preserve">A25332-21</t>
  </si>
  <si>
    <t xml:space="preserve">ILM-BL-0016143-A12</t>
  </si>
  <si>
    <t xml:space="preserve">A25326-21</t>
  </si>
  <si>
    <t xml:space="preserve">ILM-EZ-0016106-K15</t>
  </si>
  <si>
    <t xml:space="preserve">A25282B41</t>
  </si>
  <si>
    <t xml:space="preserve">ILM-EZ-0016146-K16</t>
  </si>
  <si>
    <t xml:space="preserve">A26032A21</t>
  </si>
  <si>
    <t xml:space="preserve">ILW-BL-2016145-B94</t>
  </si>
  <si>
    <t xml:space="preserve">A26050-21</t>
  </si>
  <si>
    <t xml:space="preserve">917</t>
  </si>
  <si>
    <t xml:space="preserve">QUALITY</t>
  </si>
  <si>
    <t xml:space="preserve">TR-ZONE</t>
  </si>
  <si>
    <t xml:space="preserve">70-30-38-BR-D94</t>
  </si>
  <si>
    <t xml:space="preserve">243323449</t>
  </si>
  <si>
    <t xml:space="preserve">2</t>
  </si>
  <si>
    <t xml:space="preserve">805-BR-25A</t>
  </si>
  <si>
    <t xml:space="preserve">251340301</t>
  </si>
  <si>
    <t xml:space="preserve">0355</t>
  </si>
  <si>
    <t xml:space="preserve">19</t>
  </si>
  <si>
    <t xml:space="preserve">251940301</t>
  </si>
  <si>
    <t xml:space="preserve">41</t>
  </si>
  <si>
    <t xml:space="preserve">251940302</t>
  </si>
  <si>
    <t xml:space="preserve">BIG-PF-1BO-401</t>
  </si>
  <si>
    <t xml:space="preserve">25287039</t>
  </si>
  <si>
    <t xml:space="preserve">CHD-PO-7019570-K09</t>
  </si>
  <si>
    <t xml:space="preserve">A25122-01</t>
  </si>
  <si>
    <t xml:space="preserve">A26047-01</t>
  </si>
  <si>
    <t xml:space="preserve">R</t>
  </si>
  <si>
    <t xml:space="preserve">23</t>
  </si>
  <si>
    <t xml:space="preserve">CHM-CC-CRISE0-02B</t>
  </si>
  <si>
    <t xml:space="preserve">LP256439</t>
  </si>
  <si>
    <t xml:space="preserve">16</t>
  </si>
  <si>
    <t xml:space="preserve">CHM-DR-0022852-039</t>
  </si>
  <si>
    <t xml:space="preserve">A26201A01</t>
  </si>
  <si>
    <t xml:space="preserve">CHM-EZ-0015801-039</t>
  </si>
  <si>
    <t xml:space="preserve">A25113A01</t>
  </si>
  <si>
    <t xml:space="preserve">CHM-EZ-0015801-K18</t>
  </si>
  <si>
    <t xml:space="preserve">A26009B1</t>
  </si>
  <si>
    <t xml:space="preserve">CHM-Q415AR-E4-U70</t>
  </si>
  <si>
    <t xml:space="preserve">250480201</t>
  </si>
  <si>
    <t xml:space="preserve">CHM-SP-Z3M-BR-U73</t>
  </si>
  <si>
    <t xml:space="preserve">252540301</t>
  </si>
  <si>
    <t xml:space="preserve">CHR-CC-CRISE0-02B</t>
  </si>
  <si>
    <t xml:space="preserve">LP255093</t>
  </si>
  <si>
    <t xml:space="preserve">LP255106</t>
  </si>
  <si>
    <t xml:space="preserve">CHR-Q37RB2-2B-U75</t>
  </si>
  <si>
    <t xml:space="preserve">251540301</t>
  </si>
  <si>
    <t xml:space="preserve">17</t>
  </si>
  <si>
    <t xml:space="preserve">CHW-CC-CRISE0-02B</t>
  </si>
  <si>
    <t xml:space="preserve">LP254048</t>
  </si>
  <si>
    <t xml:space="preserve">CHW-VR-Z5S-BR-U73</t>
  </si>
  <si>
    <t xml:space="preserve">252690302</t>
  </si>
  <si>
    <t xml:space="preserve">CRD-BL-7021370-B94</t>
  </si>
  <si>
    <t xml:space="preserve">A26112-22</t>
  </si>
  <si>
    <t xml:space="preserve">20</t>
  </si>
  <si>
    <t xml:space="preserve">CRD-BL-8002915-A12</t>
  </si>
  <si>
    <t xml:space="preserve">A25273-21</t>
  </si>
  <si>
    <t xml:space="preserve">CRD-KB-7002918-E05</t>
  </si>
  <si>
    <t xml:space="preserve">A26143-01</t>
  </si>
  <si>
    <t xml:space="preserve">14</t>
  </si>
  <si>
    <t xml:space="preserve">CRM-DR-0070002-039</t>
  </si>
  <si>
    <t xml:space="preserve">A26228B11</t>
  </si>
  <si>
    <t xml:space="preserve">CRM-DR-0070004-039</t>
  </si>
  <si>
    <t xml:space="preserve">A26085B12</t>
  </si>
  <si>
    <t xml:space="preserve">CRM-EZ-0070507-K15</t>
  </si>
  <si>
    <t xml:space="preserve">A26046A22</t>
  </si>
  <si>
    <t xml:space="preserve">A25354B31</t>
  </si>
  <si>
    <t xml:space="preserve">CRM-KB-0002618-E05</t>
  </si>
  <si>
    <t xml:space="preserve">A25163-01</t>
  </si>
  <si>
    <t xml:space="preserve">CRW-EZ-2002516-K16</t>
  </si>
  <si>
    <t xml:space="preserve">A25191B31</t>
  </si>
  <si>
    <t xml:space="preserve">DCP-10K108-B15</t>
  </si>
  <si>
    <t xml:space="preserve">2617131432</t>
  </si>
  <si>
    <t xml:space="preserve">BR15</t>
  </si>
  <si>
    <t xml:space="preserve">DCP-10R108-B15</t>
  </si>
  <si>
    <t xml:space="preserve">2618531431</t>
  </si>
  <si>
    <t xml:space="preserve">DCP-10S107-711</t>
  </si>
  <si>
    <t xml:space="preserve">262143431</t>
  </si>
  <si>
    <t xml:space="preserve">DCP-10S108-K20</t>
  </si>
  <si>
    <t xml:space="preserve">2619131411</t>
  </si>
  <si>
    <t xml:space="preserve">DCP-20DECOR-E0-89B</t>
  </si>
  <si>
    <t xml:space="preserve">240778131</t>
  </si>
  <si>
    <t xml:space="preserve">FWF-Z6CARA-D69</t>
  </si>
  <si>
    <t xml:space="preserve">252877804</t>
  </si>
  <si>
    <t xml:space="preserve">A25223-22</t>
  </si>
  <si>
    <t xml:space="preserve">ILD-KB-7011022-A17</t>
  </si>
  <si>
    <t xml:space="preserve">A25011-02</t>
  </si>
  <si>
    <t xml:space="preserve">A25123-02</t>
  </si>
  <si>
    <t xml:space="preserve">ILM-DR-0078805-039</t>
  </si>
  <si>
    <t xml:space="preserve">A25140B31</t>
  </si>
  <si>
    <t xml:space="preserve">A25359B31</t>
  </si>
  <si>
    <t xml:space="preserve">ILM-EZ-0075500-K15</t>
  </si>
  <si>
    <t xml:space="preserve">A26004A21</t>
  </si>
  <si>
    <t xml:space="preserve">ILW-EZ-2011023-K15</t>
  </si>
  <si>
    <t xml:space="preserve">A25144B31</t>
  </si>
  <si>
    <t xml:space="preserve">A25255B31</t>
  </si>
  <si>
    <t xml:space="preserve">ILW-EZ-2016145-K15</t>
  </si>
  <si>
    <t xml:space="preserve">A25258B21</t>
  </si>
  <si>
    <t xml:space="preserve">ISM-DR-0001305-039</t>
  </si>
  <si>
    <t xml:space="preserve">A26209B11</t>
  </si>
  <si>
    <t xml:space="preserve">NCB-HD706-BYEX-X55</t>
  </si>
  <si>
    <t xml:space="preserve">250200719</t>
  </si>
  <si>
    <t xml:space="preserve">250220939</t>
  </si>
  <si>
    <t xml:space="preserve">SPLIT-9-D-413</t>
  </si>
  <si>
    <t xml:space="preserve">252156201</t>
  </si>
  <si>
    <t xml:space="preserve">15</t>
  </si>
  <si>
    <t xml:space="preserve">Q</t>
  </si>
  <si>
    <t xml:space="preserve">U-ZONE</t>
  </si>
  <si>
    <t xml:space="preserve">242880302</t>
  </si>
  <si>
    <t xml:space="preserve">43</t>
  </si>
  <si>
    <t xml:space="preserve">251160301</t>
  </si>
  <si>
    <t xml:space="preserve">CHD-CC-CRIS-02B</t>
  </si>
  <si>
    <t xml:space="preserve">LP255493</t>
  </si>
  <si>
    <t xml:space="preserve">A26026-01</t>
  </si>
  <si>
    <t xml:space="preserve">CHD-PO-7019580-K11</t>
  </si>
  <si>
    <t xml:space="preserve">A25269-21</t>
  </si>
  <si>
    <t xml:space="preserve">CHD-PO-7019590-K09</t>
  </si>
  <si>
    <t xml:space="preserve">A25009-01</t>
  </si>
  <si>
    <t xml:space="preserve">A25322-01</t>
  </si>
  <si>
    <t xml:space="preserve">A25330-01</t>
  </si>
  <si>
    <t xml:space="preserve">CHK-R30GOLD-BR-25A</t>
  </si>
  <si>
    <t xml:space="preserve">243000301</t>
  </si>
  <si>
    <t xml:space="preserve">4</t>
  </si>
  <si>
    <t xml:space="preserve">CHM-SP-4Z3-BR-U73</t>
  </si>
  <si>
    <t xml:space="preserve">243430301</t>
  </si>
  <si>
    <t xml:space="preserve">250340301</t>
  </si>
  <si>
    <t xml:space="preserve">250340302</t>
  </si>
  <si>
    <t xml:space="preserve">CHM-SP-9Z3-BR-U73</t>
  </si>
  <si>
    <t xml:space="preserve">250320301</t>
  </si>
  <si>
    <t xml:space="preserve">CRD-BL-7002914-B94</t>
  </si>
  <si>
    <t xml:space="preserve">A24365-21</t>
  </si>
  <si>
    <t xml:space="preserve">A25267-22</t>
  </si>
  <si>
    <t xml:space="preserve">27</t>
  </si>
  <si>
    <t xml:space="preserve">A25314-22</t>
  </si>
  <si>
    <t xml:space="preserve">30</t>
  </si>
  <si>
    <t xml:space="preserve">A25364-21</t>
  </si>
  <si>
    <t xml:space="preserve">A25082-01</t>
  </si>
  <si>
    <t xml:space="preserve">A25332-01</t>
  </si>
  <si>
    <t xml:space="preserve">CRM-BL-0021380-A12</t>
  </si>
  <si>
    <t xml:space="preserve">A26034-21</t>
  </si>
  <si>
    <t xml:space="preserve">A25312-21</t>
  </si>
  <si>
    <t xml:space="preserve">CRM-BL-0070505-B94</t>
  </si>
  <si>
    <t xml:space="preserve">A25281-21</t>
  </si>
  <si>
    <t xml:space="preserve">A25222-21</t>
  </si>
  <si>
    <t xml:space="preserve">CRW-EZ-2002516-009</t>
  </si>
  <si>
    <t xml:space="preserve">A25205B11</t>
  </si>
  <si>
    <t xml:space="preserve">DCP-10S1961-K10</t>
  </si>
  <si>
    <t xml:space="preserve">A25268-01</t>
  </si>
  <si>
    <t xml:space="preserve">A25268-21</t>
  </si>
  <si>
    <t xml:space="preserve">A26033-01</t>
  </si>
  <si>
    <t xml:space="preserve">A25333-21</t>
  </si>
  <si>
    <t xml:space="preserve">ILM-BL-0016143-B94</t>
  </si>
  <si>
    <t xml:space="preserve">A26066-21</t>
  </si>
  <si>
    <t xml:space="preserve">ILM-EZ-0011021-K15</t>
  </si>
  <si>
    <t xml:space="preserve">A25230B31</t>
  </si>
  <si>
    <t xml:space="preserve">ILM-EZ-0016143-K16</t>
  </si>
  <si>
    <t xml:space="preserve">A26023A21</t>
  </si>
  <si>
    <t xml:space="preserve">A25294A21</t>
  </si>
  <si>
    <t xml:space="preserve">ILM-KB-0016143-E05</t>
  </si>
  <si>
    <t xml:space="preserve">A26155-01</t>
  </si>
  <si>
    <t xml:space="preserve">ILW-BL-2011023-B94</t>
  </si>
  <si>
    <t xml:space="preserve">A25224-22</t>
  </si>
  <si>
    <t xml:space="preserve">A25358-21</t>
  </si>
  <si>
    <t xml:space="preserve">ILW-BL-2016145-A12</t>
  </si>
  <si>
    <t xml:space="preserve">A25218-21</t>
  </si>
  <si>
    <t xml:space="preserve">A25258B31</t>
  </si>
  <si>
    <t xml:space="preserve">7</t>
  </si>
  <si>
    <t xml:space="preserve">A25311A21</t>
  </si>
  <si>
    <t xml:space="preserve">A25342B31</t>
  </si>
  <si>
    <t xml:space="preserve">NIBS-S502-X47</t>
  </si>
  <si>
    <t xml:space="preserve">243113399</t>
  </si>
  <si>
    <t xml:space="preserve">CX</t>
  </si>
  <si>
    <t xml:space="preserve">W3-BR-25A</t>
  </si>
  <si>
    <t xml:space="preserve">253540301</t>
  </si>
  <si>
    <t xml:space="preserve">0017850799</t>
  </si>
  <si>
    <t xml:space="preserve">CRD-DR-7229804-039</t>
  </si>
  <si>
    <t xml:space="preserve">A26232B12</t>
  </si>
  <si>
    <t xml:space="preserve">A26233B11</t>
  </si>
  <si>
    <t xml:space="preserve">0017854245</t>
  </si>
  <si>
    <t xml:space="preserve">0017854247</t>
  </si>
  <si>
    <t xml:space="preserve">260720939</t>
  </si>
  <si>
    <t xml:space="preserve">0017854249</t>
  </si>
  <si>
    <t xml:space="preserve">A25270B31</t>
  </si>
  <si>
    <t xml:space="preserve">0017854259</t>
  </si>
  <si>
    <t xml:space="preserve">A25263B11</t>
  </si>
  <si>
    <t xml:space="preserve">0017854263</t>
  </si>
  <si>
    <t xml:space="preserve">70-30-38-BR-25A</t>
  </si>
  <si>
    <t xml:space="preserve">260370301</t>
  </si>
  <si>
    <t xml:space="preserve">6</t>
  </si>
  <si>
    <t xml:space="preserve">811-BR-25A</t>
  </si>
  <si>
    <t xml:space="preserve">251610301</t>
  </si>
  <si>
    <t xml:space="preserve">252830302</t>
  </si>
  <si>
    <t xml:space="preserve">CHD-BB-308BY-357</t>
  </si>
  <si>
    <t xml:space="preserve">2527478000</t>
  </si>
  <si>
    <t xml:space="preserve">2508301</t>
  </si>
  <si>
    <t xml:space="preserve">0017854540</t>
  </si>
  <si>
    <t xml:space="preserve">0017854619</t>
  </si>
  <si>
    <t xml:space="preserve">CHD-PO-7021020-K10</t>
  </si>
  <si>
    <t xml:space="preserve">A26113-01</t>
  </si>
  <si>
    <t xml:space="preserve">0017854621</t>
  </si>
  <si>
    <t xml:space="preserve">CHD-EZ-7016490-K15</t>
  </si>
  <si>
    <t xml:space="preserve">A26060A21</t>
  </si>
  <si>
    <t xml:space="preserve">0017854623</t>
  </si>
  <si>
    <t xml:space="preserve">0017854631</t>
  </si>
  <si>
    <t xml:space="preserve">A26088-01</t>
  </si>
  <si>
    <t xml:space="preserve">A25235-01</t>
  </si>
  <si>
    <t xml:space="preserve">A26114-01</t>
  </si>
  <si>
    <t xml:space="preserve">ILD-BL-7011022-B94</t>
  </si>
  <si>
    <t xml:space="preserve">A26229-21</t>
  </si>
  <si>
    <t xml:space="preserve">ILD-BL-7016144-B94</t>
  </si>
  <si>
    <t xml:space="preserve">A26166-21</t>
  </si>
  <si>
    <t xml:space="preserve">ILD-EZ-7075900-K15</t>
  </si>
  <si>
    <t xml:space="preserve">A25177A22</t>
  </si>
  <si>
    <t xml:space="preserve">A25322-22</t>
  </si>
  <si>
    <t xml:space="preserve">A26219-21</t>
  </si>
  <si>
    <t xml:space="preserve">A26216-21</t>
  </si>
  <si>
    <t xml:space="preserve">A26164B31</t>
  </si>
  <si>
    <t xml:space="preserve">0017854808</t>
  </si>
  <si>
    <t xml:space="preserve">0017854815</t>
  </si>
  <si>
    <t xml:space="preserve">CRD-SP-7022520-A99</t>
  </si>
  <si>
    <t xml:space="preserve">526085-01</t>
  </si>
  <si>
    <t xml:space="preserve">CRM-SP-0225100-A99</t>
  </si>
  <si>
    <t xml:space="preserve">526101-01</t>
  </si>
  <si>
    <t xml:space="preserve">0017855073</t>
  </si>
  <si>
    <t xml:space="preserve">ILM-BL-0021030-E66</t>
  </si>
  <si>
    <t xml:space="preserve">A26200-22</t>
  </si>
  <si>
    <t xml:space="preserve">1</t>
  </si>
  <si>
    <t xml:space="preserve">0017855098</t>
  </si>
  <si>
    <t xml:space="preserve">A25251-01</t>
  </si>
  <si>
    <t xml:space="preserve">A26238-01</t>
  </si>
  <si>
    <t xml:space="preserve">A26243-01</t>
  </si>
  <si>
    <t xml:space="preserve">0017858636</t>
  </si>
  <si>
    <t xml:space="preserve">A26246-01</t>
  </si>
  <si>
    <t xml:space="preserve">0017859349</t>
  </si>
  <si>
    <t xml:space="preserve">CRM-BL-0002615-A12</t>
  </si>
  <si>
    <t xml:space="preserve">A26235-21</t>
  </si>
  <si>
    <t xml:space="preserve">CRW-BL-2002515-A12</t>
  </si>
  <si>
    <t xml:space="preserve">A25351-21</t>
  </si>
  <si>
    <t xml:space="preserve">3</t>
  </si>
  <si>
    <t xml:space="preserve">0017861186</t>
  </si>
  <si>
    <t xml:space="preserve">A26254-21</t>
  </si>
  <si>
    <t xml:space="preserve">0017861460</t>
  </si>
  <si>
    <t xml:space="preserve">A26091-01</t>
  </si>
  <si>
    <t xml:space="preserve">0017861461</t>
  </si>
  <si>
    <t xml:space="preserve">CSM-DR-0080502-039</t>
  </si>
  <si>
    <t xml:space="preserve">A25171A01</t>
  </si>
  <si>
    <t xml:space="preserve">A26216B11</t>
  </si>
  <si>
    <t xml:space="preserve">0017861462</t>
  </si>
  <si>
    <t xml:space="preserve">CHD-SP-1M-BR-U73</t>
  </si>
  <si>
    <t xml:space="preserve">252210302</t>
  </si>
  <si>
    <t xml:space="preserve">0017863007</t>
  </si>
  <si>
    <t xml:space="preserve">A26112-21</t>
  </si>
  <si>
    <t xml:space="preserve">0017863010</t>
  </si>
  <si>
    <t xml:space="preserve">ILD-DR-7001242-009</t>
  </si>
  <si>
    <t xml:space="preserve">A26174A12</t>
  </si>
  <si>
    <t xml:space="preserve">0017863325</t>
  </si>
  <si>
    <t xml:space="preserve">CRM-EZ-0002612-K16</t>
  </si>
  <si>
    <t xml:space="preserve">A25362B31</t>
  </si>
  <si>
    <t xml:space="preserve">0017863326</t>
  </si>
  <si>
    <t xml:space="preserve">0017863329</t>
  </si>
  <si>
    <t xml:space="preserve">0017863334</t>
  </si>
  <si>
    <t xml:space="preserve">A25184-01</t>
  </si>
  <si>
    <t xml:space="preserve">0017863336</t>
  </si>
  <si>
    <t xml:space="preserve">0017863340</t>
  </si>
  <si>
    <t xml:space="preserve">0017863342</t>
  </si>
  <si>
    <t xml:space="preserve">A26240-01</t>
  </si>
  <si>
    <t xml:space="preserve">A26217A41</t>
  </si>
  <si>
    <t xml:space="preserve">A26160-21</t>
  </si>
  <si>
    <t xml:space="preserve">ILM-BL-0016106-B94</t>
  </si>
  <si>
    <t xml:space="preserve">A26199-21</t>
  </si>
  <si>
    <t xml:space="preserve">A26161-21</t>
  </si>
  <si>
    <t xml:space="preserve">A26250-22</t>
  </si>
  <si>
    <t xml:space="preserve">0017863348</t>
  </si>
  <si>
    <t xml:space="preserve">A26209-01</t>
  </si>
  <si>
    <t xml:space="preserve">A26168-21</t>
  </si>
  <si>
    <t xml:space="preserve">ILD-EZ-7011022-K15</t>
  </si>
  <si>
    <t xml:space="preserve">A26226A41</t>
  </si>
  <si>
    <t xml:space="preserve">A26214A21</t>
  </si>
  <si>
    <t xml:space="preserve">A26228A42</t>
  </si>
  <si>
    <t xml:space="preserve">0017863371</t>
  </si>
  <si>
    <t xml:space="preserve">CHD-PO-7019600-K11</t>
  </si>
  <si>
    <t xml:space="preserve">A26111-01</t>
  </si>
  <si>
    <t xml:space="preserve">0017863372</t>
  </si>
  <si>
    <t xml:space="preserve">0017863376</t>
  </si>
  <si>
    <t xml:space="preserve">0017863381</t>
  </si>
  <si>
    <t xml:space="preserve">ILM-EZ-0016146-K15</t>
  </si>
  <si>
    <t xml:space="preserve">A26234B41</t>
  </si>
  <si>
    <t xml:space="preserve">0017863382</t>
  </si>
  <si>
    <t xml:space="preserve">A26213B31</t>
  </si>
  <si>
    <t xml:space="preserve">A26138-01</t>
  </si>
  <si>
    <t xml:space="preserve">0017863383</t>
  </si>
  <si>
    <t xml:space="preserve">0017863384</t>
  </si>
  <si>
    <t xml:space="preserve">CHM-SP-Z3L-BR-U73</t>
  </si>
  <si>
    <t xml:space="preserve">251880301</t>
  </si>
  <si>
    <t xml:space="preserve">A26186-21</t>
  </si>
  <si>
    <t xml:space="preserve">A26190-21</t>
  </si>
  <si>
    <t xml:space="preserve">A26228A41</t>
  </si>
  <si>
    <t xml:space="preserve">0017863402</t>
  </si>
  <si>
    <t xml:space="preserve">0017863407</t>
  </si>
  <si>
    <t xml:space="preserve">A26249-01</t>
  </si>
  <si>
    <t xml:space="preserve">0017863409</t>
  </si>
  <si>
    <t xml:space="preserve">0017863410</t>
  </si>
  <si>
    <t xml:space="preserve">0017863411</t>
  </si>
  <si>
    <t xml:space="preserve">0017863416</t>
  </si>
  <si>
    <t xml:space="preserve">0017863421</t>
  </si>
  <si>
    <t xml:space="preserve">0017863515</t>
  </si>
  <si>
    <t xml:space="preserve">0017863526</t>
  </si>
  <si>
    <t xml:space="preserve">0017863716</t>
  </si>
  <si>
    <t xml:space="preserve">251261999</t>
  </si>
  <si>
    <t xml:space="preserve">A26049-01</t>
  </si>
  <si>
    <t xml:space="preserve">A26047A21</t>
  </si>
  <si>
    <t xml:space="preserve">DCP-10R2100-K10</t>
  </si>
  <si>
    <t xml:space="preserve">A26137-01</t>
  </si>
  <si>
    <t xml:space="preserve">A25206-22</t>
  </si>
  <si>
    <t xml:space="preserve">A26215A21</t>
  </si>
  <si>
    <t xml:space="preserve">W2-BR-D94</t>
  </si>
  <si>
    <t xml:space="preserve">260160379</t>
  </si>
  <si>
    <t xml:space="preserve">0017863717</t>
  </si>
  <si>
    <t xml:space="preserve">A26112-01</t>
  </si>
  <si>
    <t xml:space="preserve">ILW-EZ-2016145-K16</t>
  </si>
  <si>
    <t xml:space="preserve">A26167B31</t>
  </si>
  <si>
    <t xml:space="preserve">0017863718</t>
  </si>
  <si>
    <t xml:space="preserve">0017863719</t>
  </si>
  <si>
    <t xml:space="preserve">A25145-02</t>
  </si>
  <si>
    <t xml:space="preserve">CRM-BL-0070506-A12</t>
  </si>
  <si>
    <t xml:space="preserve">A25274-21</t>
  </si>
  <si>
    <t xml:space="preserve">A26167-01</t>
  </si>
  <si>
    <t xml:space="preserve">ILM-BL-0011021-A12</t>
  </si>
  <si>
    <t xml:space="preserve">A26157-01</t>
  </si>
  <si>
    <t xml:space="preserve">A26248-21</t>
  </si>
  <si>
    <t xml:space="preserve">A26213-21</t>
  </si>
  <si>
    <t xml:space="preserve">0017863720</t>
  </si>
  <si>
    <t xml:space="preserve">A26119-22</t>
  </si>
  <si>
    <t xml:space="preserve">A26155-21</t>
  </si>
  <si>
    <t xml:space="preserve">0017863724</t>
  </si>
  <si>
    <t xml:space="preserve">250090809</t>
  </si>
  <si>
    <t xml:space="preserve">0017863736</t>
  </si>
  <si>
    <t xml:space="preserve">0017863737</t>
  </si>
  <si>
    <t xml:space="preserve">0017863738</t>
  </si>
  <si>
    <t xml:space="preserve">0017863742</t>
  </si>
  <si>
    <t xml:space="preserve">A26247-01</t>
  </si>
  <si>
    <t xml:space="preserve">0017863743</t>
  </si>
  <si>
    <t xml:space="preserve">0017863744</t>
  </si>
  <si>
    <t xml:space="preserve">0017863748</t>
  </si>
  <si>
    <t xml:space="preserve">0017863749</t>
  </si>
  <si>
    <t xml:space="preserve">0017863753</t>
  </si>
  <si>
    <t xml:space="preserve">0017863757</t>
  </si>
  <si>
    <t xml:space="preserve">0017863767</t>
  </si>
  <si>
    <t xml:space="preserve">0017863770</t>
  </si>
  <si>
    <t xml:space="preserve">A26250-01</t>
  </si>
  <si>
    <t xml:space="preserve">0017863771</t>
  </si>
  <si>
    <t xml:space="preserve">0017863774</t>
  </si>
  <si>
    <t xml:space="preserve">0017863777</t>
  </si>
  <si>
    <t xml:space="preserve">0017863829</t>
  </si>
  <si>
    <t xml:space="preserve">0017863830</t>
  </si>
  <si>
    <t xml:space="preserve">811NV-595</t>
  </si>
  <si>
    <t xml:space="preserve">251620703</t>
  </si>
  <si>
    <t xml:space="preserve">0017863833</t>
  </si>
  <si>
    <t xml:space="preserve">A26172A01</t>
  </si>
  <si>
    <t xml:space="preserve">0017863834</t>
  </si>
  <si>
    <t xml:space="preserve">0017863876</t>
  </si>
  <si>
    <t xml:space="preserve">0017863878</t>
  </si>
  <si>
    <t xml:space="preserve">0017865035</t>
  </si>
  <si>
    <t xml:space="preserve">252790301</t>
  </si>
  <si>
    <t xml:space="preserve">0017865094</t>
  </si>
  <si>
    <t xml:space="preserve">0017865095</t>
  </si>
  <si>
    <t xml:space="preserve">0017865282</t>
  </si>
  <si>
    <t xml:space="preserve">526061-01</t>
  </si>
  <si>
    <t xml:space="preserve">526086-01</t>
  </si>
  <si>
    <t xml:space="preserve">0017865293</t>
  </si>
  <si>
    <t xml:space="preserve">250880301</t>
  </si>
  <si>
    <t xml:space="preserve">DCP-22EXBRU-E0-89B</t>
  </si>
  <si>
    <t xml:space="preserve">252278131</t>
  </si>
  <si>
    <t xml:space="preserve">0017865310</t>
  </si>
  <si>
    <t xml:space="preserve">CRD-DR-7001302-009</t>
  </si>
  <si>
    <t xml:space="preserve">A26184B11</t>
  </si>
  <si>
    <t xml:space="preserve">A25181-01</t>
  </si>
  <si>
    <t xml:space="preserve">0017865311</t>
  </si>
  <si>
    <t xml:space="preserve">251418131</t>
  </si>
  <si>
    <t xml:space="preserve">0017865390</t>
  </si>
  <si>
    <t xml:space="preserve">250130301</t>
  </si>
  <si>
    <t xml:space="preserve">252790302</t>
  </si>
  <si>
    <t xml:space="preserve">0017865409</t>
  </si>
  <si>
    <t xml:space="preserve">A26215-21</t>
  </si>
  <si>
    <t xml:space="preserve">0017865542</t>
  </si>
  <si>
    <t xml:space="preserve">0017865544</t>
  </si>
  <si>
    <t xml:space="preserve">0017865545</t>
  </si>
  <si>
    <t xml:space="preserve">CRD-BL-7021370-A12</t>
  </si>
  <si>
    <t xml:space="preserve">A26238-22</t>
  </si>
  <si>
    <t xml:space="preserve">0017865557</t>
  </si>
  <si>
    <t xml:space="preserve">0017865725</t>
  </si>
  <si>
    <t xml:space="preserve">0017865726</t>
  </si>
  <si>
    <t xml:space="preserve">0017865748</t>
  </si>
  <si>
    <t xml:space="preserve">0017865749</t>
  </si>
  <si>
    <t xml:space="preserve">ILD-EZ-7016144-K16</t>
  </si>
  <si>
    <t xml:space="preserve">A26031B31</t>
  </si>
  <si>
    <t xml:space="preserve">0017865753</t>
  </si>
  <si>
    <t xml:space="preserve">0017865783</t>
  </si>
  <si>
    <t xml:space="preserve">805NV-132</t>
  </si>
  <si>
    <t xml:space="preserve">A26251-22</t>
  </si>
  <si>
    <t xml:space="preserve">0017865957</t>
  </si>
  <si>
    <t xml:space="preserve">0017865967</t>
  </si>
  <si>
    <t xml:space="preserve">CHD-EZ-7018850-K18</t>
  </si>
  <si>
    <t xml:space="preserve">A26150-01</t>
  </si>
  <si>
    <t xml:space="preserve">A26140-01</t>
  </si>
  <si>
    <t xml:space="preserve">CHW-EZ-2015802-K18</t>
  </si>
  <si>
    <t xml:space="preserve">A25345B3</t>
  </si>
  <si>
    <t xml:space="preserve">A26238-21</t>
  </si>
  <si>
    <t xml:space="preserve">CRM-DR-0001252-K15</t>
  </si>
  <si>
    <t xml:space="preserve">A26087A21</t>
  </si>
  <si>
    <t xml:space="preserve">A26252-21</t>
  </si>
  <si>
    <t xml:space="preserve">A26251-21</t>
  </si>
  <si>
    <t xml:space="preserve">0017865968</t>
  </si>
  <si>
    <t xml:space="preserve">252210301</t>
  </si>
  <si>
    <t xml:space="preserve">252530301</t>
  </si>
  <si>
    <t xml:space="preserve">0017865969</t>
  </si>
  <si>
    <t xml:space="preserve">526133-01</t>
  </si>
  <si>
    <t xml:space="preserve">0017867233</t>
  </si>
  <si>
    <t xml:space="preserve">0017867584</t>
  </si>
  <si>
    <t xml:space="preserve">DCP-10N2101-K10</t>
  </si>
  <si>
    <t xml:space="preserve">A26252-01</t>
  </si>
  <si>
    <t xml:space="preserve">0017867608</t>
  </si>
  <si>
    <t xml:space="preserve">A26251-01</t>
  </si>
  <si>
    <t xml:space="preserve">0017867609</t>
  </si>
  <si>
    <t xml:space="preserve">0017867616</t>
  </si>
  <si>
    <t xml:space="preserve">0017867641</t>
  </si>
  <si>
    <t xml:space="preserve">0017867680</t>
  </si>
  <si>
    <t xml:space="preserve">0017867682</t>
  </si>
  <si>
    <t xml:space="preserve">0017867686</t>
  </si>
  <si>
    <t xml:space="preserve">0017867715</t>
  </si>
  <si>
    <t xml:space="preserve">0017867720</t>
  </si>
  <si>
    <t xml:space="preserve">0017867737</t>
  </si>
  <si>
    <t xml:space="preserve">CHD-SP-4Z4-2B-U77</t>
  </si>
  <si>
    <t xml:space="preserve">250030101</t>
  </si>
  <si>
    <t xml:space="preserve">DCP-22PLARO-E0-89B</t>
  </si>
  <si>
    <t xml:space="preserve">252588131</t>
  </si>
  <si>
    <t xml:space="preserve">0017867765</t>
  </si>
  <si>
    <t xml:space="preserve">0017867890</t>
  </si>
  <si>
    <t xml:space="preserve">0017867978</t>
  </si>
  <si>
    <t xml:space="preserve">MALCHOC-W-123</t>
  </si>
  <si>
    <t xml:space="preserve">253360402</t>
  </si>
  <si>
    <t xml:space="preserve">0017867983</t>
  </si>
  <si>
    <t xml:space="preserve">NCL-2C508-B14</t>
  </si>
  <si>
    <t xml:space="preserve">2617231241</t>
  </si>
  <si>
    <t xml:space="preserve">0017867984</t>
  </si>
  <si>
    <t xml:space="preserve">262323421</t>
  </si>
  <si>
    <t xml:space="preserve">262323431</t>
  </si>
  <si>
    <t xml:space="preserve">0017867990</t>
  </si>
  <si>
    <t xml:space="preserve">262333421</t>
  </si>
  <si>
    <t xml:space="preserve">0017867992</t>
  </si>
  <si>
    <t xml:space="preserve">2620631411</t>
  </si>
  <si>
    <t xml:space="preserve">2620931412</t>
  </si>
  <si>
    <t xml:space="preserve">2623931412</t>
  </si>
  <si>
    <t xml:space="preserve">0017867993</t>
  </si>
  <si>
    <t xml:space="preserve">CANCELPICK</t>
  </si>
  <si>
    <t xml:space="preserve">DIF</t>
  </si>
  <si>
    <t xml:space="preserve">0000021616</t>
  </si>
  <si>
    <t xml:space="preserve">CHP-20BQ-BR-760</t>
  </si>
  <si>
    <t xml:space="preserve">240801859</t>
  </si>
  <si>
    <t xml:space="preserve">0000021679</t>
  </si>
  <si>
    <t xml:space="preserve">243340069</t>
  </si>
  <si>
    <t xml:space="preserve">CHF-BS-9CAR-E4-07B</t>
  </si>
  <si>
    <t xml:space="preserve">2531453163</t>
  </si>
  <si>
    <t xml:space="preserve">0000021682</t>
  </si>
  <si>
    <t xml:space="preserve">CHF-BS-22271E0-07B</t>
  </si>
  <si>
    <t xml:space="preserve">2426909139</t>
  </si>
  <si>
    <t xml:space="preserve">2426990139</t>
  </si>
  <si>
    <t xml:space="preserve">CHF-BS-22274E4-07B</t>
  </si>
  <si>
    <t xml:space="preserve">2428415241</t>
  </si>
  <si>
    <t xml:space="preserve">CRD-VR-7019930-A99</t>
  </si>
  <si>
    <t xml:space="preserve">523250-01</t>
  </si>
  <si>
    <t xml:space="preserve">524066-01</t>
  </si>
  <si>
    <t xml:space="preserve">ILM-EZ-0016106-B05</t>
  </si>
  <si>
    <t xml:space="preserve">A23348-31</t>
  </si>
  <si>
    <t xml:space="preserve">0000021712</t>
  </si>
  <si>
    <t xml:space="preserve">60005941</t>
  </si>
  <si>
    <t xml:space="preserve">108796</t>
  </si>
  <si>
    <t xml:space="preserve">60008000</t>
  </si>
  <si>
    <t xml:space="preserve">111573</t>
  </si>
  <si>
    <t xml:space="preserve">0000021804</t>
  </si>
  <si>
    <t xml:space="preserve">A25154A22</t>
  </si>
  <si>
    <t xml:space="preserve">0000021823</t>
  </si>
  <si>
    <t xml:space="preserve">0000021837</t>
  </si>
  <si>
    <t xml:space="preserve">0000021877</t>
  </si>
  <si>
    <t xml:space="preserve">0000021951</t>
  </si>
  <si>
    <t xml:space="preserve">PICKLINE</t>
  </si>
  <si>
    <t xml:space="preserve">A26052-01</t>
  </si>
  <si>
    <t xml:space="preserve">A25149-21</t>
  </si>
  <si>
    <t xml:space="preserve">A25297B31</t>
  </si>
  <si>
    <t xml:space="preserve">A25358B32</t>
  </si>
  <si>
    <t xml:space="preserve">8</t>
  </si>
  <si>
    <t xml:space="preserve">A26176-21</t>
  </si>
  <si>
    <t xml:space="preserve">A26213A21</t>
  </si>
  <si>
    <t xml:space="preserve">A25361A21</t>
  </si>
  <si>
    <t xml:space="preserve">A26247-21</t>
  </si>
  <si>
    <t xml:space="preserve">A26202B41</t>
  </si>
  <si>
    <t xml:space="preserve">IND-KB-7021400-A17</t>
  </si>
  <si>
    <t xml:space="preserve">A26059-01</t>
  </si>
  <si>
    <t xml:space="preserve">SCRAP</t>
  </si>
  <si>
    <t xml:space="preserve">04-02-C</t>
  </si>
  <si>
    <t xml:space="preserve">ILD-DR-0164104-039</t>
  </si>
  <si>
    <t xml:space="preserve">A26249A01</t>
  </si>
  <si>
    <t xml:space="preserve">00000000001021898304</t>
  </si>
  <si>
    <t xml:space="preserve">04-02-D</t>
  </si>
  <si>
    <t xml:space="preserve">CRM-EZ-0070507-K16</t>
  </si>
  <si>
    <t xml:space="preserve">A26262A22</t>
  </si>
  <si>
    <t xml:space="preserve">00000000001021951365</t>
  </si>
  <si>
    <t xml:space="preserve">04-02-E</t>
  </si>
  <si>
    <t xml:space="preserve">00000000001021898450</t>
  </si>
  <si>
    <t xml:space="preserve">04-04-C</t>
  </si>
  <si>
    <t xml:space="preserve">A26260B11</t>
  </si>
  <si>
    <t xml:space="preserve">00000000001021943276</t>
  </si>
  <si>
    <t xml:space="preserve">04-04-D</t>
  </si>
  <si>
    <t xml:space="preserve">A26226B11</t>
  </si>
  <si>
    <t xml:space="preserve">00000000001021810119</t>
  </si>
  <si>
    <t xml:space="preserve">26</t>
  </si>
  <si>
    <t xml:space="preserve">04-04-E</t>
  </si>
  <si>
    <t xml:space="preserve">CRW-BL-2016060-E66</t>
  </si>
  <si>
    <t xml:space="preserve">A26211-21</t>
  </si>
  <si>
    <t xml:space="preserve">00000000001021743439</t>
  </si>
  <si>
    <t xml:space="preserve">04-06-C</t>
  </si>
  <si>
    <t xml:space="preserve">00000000001021951676</t>
  </si>
  <si>
    <t xml:space="preserve">04-06-D</t>
  </si>
  <si>
    <t xml:space="preserve">A26260-21</t>
  </si>
  <si>
    <t xml:space="preserve">00000000001021943603</t>
  </si>
  <si>
    <t xml:space="preserve">04-06-E</t>
  </si>
  <si>
    <t xml:space="preserve">A26250-21</t>
  </si>
  <si>
    <t xml:space="preserve">00000000001021901086</t>
  </si>
  <si>
    <t xml:space="preserve">04-08-B</t>
  </si>
  <si>
    <t xml:space="preserve">RW000</t>
  </si>
  <si>
    <t xml:space="preserve">A26212-201</t>
  </si>
  <si>
    <t xml:space="preserve">00000000001021751702</t>
  </si>
  <si>
    <t xml:space="preserve">50</t>
  </si>
  <si>
    <t xml:space="preserve">04-08-C</t>
  </si>
  <si>
    <t xml:space="preserve">00000000001021951281</t>
  </si>
  <si>
    <t xml:space="preserve">04-08-D</t>
  </si>
  <si>
    <t xml:space="preserve">A26254-01</t>
  </si>
  <si>
    <t xml:space="preserve">00000000001021920475</t>
  </si>
  <si>
    <t xml:space="preserve">04-08-E</t>
  </si>
  <si>
    <t xml:space="preserve">00000000001021901032</t>
  </si>
  <si>
    <t xml:space="preserve">04-10-B</t>
  </si>
  <si>
    <t xml:space="preserve">00000000001021943742</t>
  </si>
  <si>
    <t xml:space="preserve">04-10-C</t>
  </si>
  <si>
    <t xml:space="preserve">00000000001021943591</t>
  </si>
  <si>
    <t xml:space="preserve">04-10-D</t>
  </si>
  <si>
    <t xml:space="preserve">INM-KB-0021410-A17</t>
  </si>
  <si>
    <t xml:space="preserve">A26259-01</t>
  </si>
  <si>
    <t xml:space="preserve">00000000001021938401</t>
  </si>
  <si>
    <t xml:space="preserve">04-10-E</t>
  </si>
  <si>
    <t xml:space="preserve">00000000001021810126</t>
  </si>
  <si>
    <t xml:space="preserve">04-100-B</t>
  </si>
  <si>
    <t xml:space="preserve">A26263A22</t>
  </si>
  <si>
    <t xml:space="preserve">00000000001021952647</t>
  </si>
  <si>
    <t xml:space="preserve">04-100-C</t>
  </si>
  <si>
    <t xml:space="preserve">RA26250A01</t>
  </si>
  <si>
    <t xml:space="preserve">00000000001021901074</t>
  </si>
  <si>
    <t xml:space="preserve">04-100-D</t>
  </si>
  <si>
    <t xml:space="preserve">A26248B11</t>
  </si>
  <si>
    <t xml:space="preserve">00000000001021897883</t>
  </si>
  <si>
    <t xml:space="preserve">04-100-E</t>
  </si>
  <si>
    <t xml:space="preserve">CHP-20SICHP-760</t>
  </si>
  <si>
    <t xml:space="preserve">260570859</t>
  </si>
  <si>
    <t xml:space="preserve">00000000001021746745</t>
  </si>
  <si>
    <t xml:space="preserve">51</t>
  </si>
  <si>
    <t xml:space="preserve">04-101-B</t>
  </si>
  <si>
    <t xml:space="preserve">A26247B11</t>
  </si>
  <si>
    <t xml:space="preserve">00000000001021896385</t>
  </si>
  <si>
    <t xml:space="preserve">04-101-C</t>
  </si>
  <si>
    <t xml:space="preserve">A26248-01</t>
  </si>
  <si>
    <t xml:space="preserve">00000000001021897355</t>
  </si>
  <si>
    <t xml:space="preserve">04-101-D</t>
  </si>
  <si>
    <t xml:space="preserve">A26248A01</t>
  </si>
  <si>
    <t xml:space="preserve">00000000001021897622</t>
  </si>
  <si>
    <t xml:space="preserve">04-101-E</t>
  </si>
  <si>
    <t xml:space="preserve">00000000001021898231</t>
  </si>
  <si>
    <t xml:space="preserve">04-102-B</t>
  </si>
  <si>
    <t xml:space="preserve">A26257A01</t>
  </si>
  <si>
    <t xml:space="preserve">00000000001021927637</t>
  </si>
  <si>
    <t xml:space="preserve">04-102-C</t>
  </si>
  <si>
    <t xml:space="preserve">ILW-BL-2021050-E66</t>
  </si>
  <si>
    <t xml:space="preserve">A26258-21</t>
  </si>
  <si>
    <t xml:space="preserve">00000000001021933793</t>
  </si>
  <si>
    <t xml:space="preserve">04-102-D</t>
  </si>
  <si>
    <t xml:space="preserve">00000000001021901731</t>
  </si>
  <si>
    <t xml:space="preserve">04-102-E</t>
  </si>
  <si>
    <t xml:space="preserve">A26153-01</t>
  </si>
  <si>
    <t xml:space="preserve">00000000001021506776</t>
  </si>
  <si>
    <t xml:space="preserve">96</t>
  </si>
  <si>
    <t xml:space="preserve">04-103-B</t>
  </si>
  <si>
    <t xml:space="preserve">00000000001021896288</t>
  </si>
  <si>
    <t xml:space="preserve">04-103-C</t>
  </si>
  <si>
    <t xml:space="preserve">00000000001021897326</t>
  </si>
  <si>
    <t xml:space="preserve">04-103-D</t>
  </si>
  <si>
    <t xml:space="preserve">00000000001021897644</t>
  </si>
  <si>
    <t xml:space="preserve">04-103-E</t>
  </si>
  <si>
    <t xml:space="preserve">A26249B11</t>
  </si>
  <si>
    <t xml:space="preserve">00000000001021898523</t>
  </si>
  <si>
    <t xml:space="preserve">04-104-B</t>
  </si>
  <si>
    <t xml:space="preserve">00000000001021809765</t>
  </si>
  <si>
    <t xml:space="preserve">04-104-C</t>
  </si>
  <si>
    <t xml:space="preserve">RA26228-21</t>
  </si>
  <si>
    <t xml:space="preserve">00000000001021815255</t>
  </si>
  <si>
    <t xml:space="preserve">04-104-D</t>
  </si>
  <si>
    <t xml:space="preserve">A26261B31</t>
  </si>
  <si>
    <t xml:space="preserve">00000000001021945271</t>
  </si>
  <si>
    <t xml:space="preserve">04-104-E</t>
  </si>
  <si>
    <t xml:space="preserve">CRW-KB-0022530-A17</t>
  </si>
  <si>
    <t xml:space="preserve">A26235-01</t>
  </si>
  <si>
    <t xml:space="preserve">00000000001021843687</t>
  </si>
  <si>
    <t xml:space="preserve">22</t>
  </si>
  <si>
    <t xml:space="preserve">04-105-B</t>
  </si>
  <si>
    <t xml:space="preserve">00000000001021944137</t>
  </si>
  <si>
    <t xml:space="preserve">04-105-C</t>
  </si>
  <si>
    <t xml:space="preserve">A26261A01</t>
  </si>
  <si>
    <t xml:space="preserve">00000000001021945002</t>
  </si>
  <si>
    <t xml:space="preserve">04-105-D</t>
  </si>
  <si>
    <t xml:space="preserve">00000000001021897613</t>
  </si>
  <si>
    <t xml:space="preserve">04-105-E</t>
  </si>
  <si>
    <t xml:space="preserve">04-106-B</t>
  </si>
  <si>
    <t xml:space="preserve">00000000001021900972</t>
  </si>
  <si>
    <t xml:space="preserve">04-106-C</t>
  </si>
  <si>
    <t xml:space="preserve">00000000001021945192</t>
  </si>
  <si>
    <t xml:space="preserve">04-106-D</t>
  </si>
  <si>
    <t xml:space="preserve">ILM-DR-0216332-039</t>
  </si>
  <si>
    <t xml:space="preserve">A26255B11</t>
  </si>
  <si>
    <t xml:space="preserve">00000000001021922377</t>
  </si>
  <si>
    <t xml:space="preserve">04-106-E</t>
  </si>
  <si>
    <t xml:space="preserve">00000000001021945426</t>
  </si>
  <si>
    <t xml:space="preserve">04-107-B</t>
  </si>
  <si>
    <t xml:space="preserve">00000000001021896269</t>
  </si>
  <si>
    <t xml:space="preserve">04-107-C</t>
  </si>
  <si>
    <t xml:space="preserve">00000000001021897338</t>
  </si>
  <si>
    <t xml:space="preserve">04-107-D</t>
  </si>
  <si>
    <t xml:space="preserve">00000000001021897618</t>
  </si>
  <si>
    <t xml:space="preserve">04-107-E</t>
  </si>
  <si>
    <t xml:space="preserve">00000000001021898538</t>
  </si>
  <si>
    <t xml:space="preserve">04-108-B</t>
  </si>
  <si>
    <t xml:space="preserve">00000000001021922493</t>
  </si>
  <si>
    <t xml:space="preserve">04-108-C</t>
  </si>
  <si>
    <t xml:space="preserve">CHM-BL-0021240-A08</t>
  </si>
  <si>
    <t xml:space="preserve">A26241-21</t>
  </si>
  <si>
    <t xml:space="preserve">00000000001021870123</t>
  </si>
  <si>
    <t xml:space="preserve">04-108-D</t>
  </si>
  <si>
    <t xml:space="preserve">CHW-EZ-2015802-A93</t>
  </si>
  <si>
    <t xml:space="preserve">A25345B31_</t>
  </si>
  <si>
    <t xml:space="preserve">00000000001020840147</t>
  </si>
  <si>
    <t xml:space="preserve">04-108-E</t>
  </si>
  <si>
    <t xml:space="preserve">A26230-01</t>
  </si>
  <si>
    <t xml:space="preserve">00000000001021824399</t>
  </si>
  <si>
    <t xml:space="preserve">29</t>
  </si>
  <si>
    <t xml:space="preserve">04-109-B</t>
  </si>
  <si>
    <t xml:space="preserve">00000000001021896291</t>
  </si>
  <si>
    <t xml:space="preserve">04-109-C</t>
  </si>
  <si>
    <t xml:space="preserve">A26256A01</t>
  </si>
  <si>
    <t xml:space="preserve">00000000001021925149</t>
  </si>
  <si>
    <t xml:space="preserve">04-109-D</t>
  </si>
  <si>
    <t xml:space="preserve">00000000001021945494</t>
  </si>
  <si>
    <t xml:space="preserve">04-109-E</t>
  </si>
  <si>
    <t xml:space="preserve">A26250A01</t>
  </si>
  <si>
    <t xml:space="preserve">00000000001021899650</t>
  </si>
  <si>
    <t xml:space="preserve">04-11-B</t>
  </si>
  <si>
    <t xml:space="preserve">A26262-01</t>
  </si>
  <si>
    <t xml:space="preserve">00000000001021951508</t>
  </si>
  <si>
    <t xml:space="preserve">04-11-C</t>
  </si>
  <si>
    <t xml:space="preserve">A26246-001</t>
  </si>
  <si>
    <t xml:space="preserve">00000000001021897480</t>
  </si>
  <si>
    <t xml:space="preserve">04-11-D</t>
  </si>
  <si>
    <t xml:space="preserve">A26248-203</t>
  </si>
  <si>
    <t xml:space="preserve">00000000001021896129</t>
  </si>
  <si>
    <t xml:space="preserve">04-11-E</t>
  </si>
  <si>
    <t xml:space="preserve">00000000001021898138</t>
  </si>
  <si>
    <t xml:space="preserve">04-110-B</t>
  </si>
  <si>
    <t xml:space="preserve">A26255-01</t>
  </si>
  <si>
    <t xml:space="preserve">00000000001021922501</t>
  </si>
  <si>
    <t xml:space="preserve">04-110-C</t>
  </si>
  <si>
    <t xml:space="preserve">00000000001021927602</t>
  </si>
  <si>
    <t xml:space="preserve">04-110-D</t>
  </si>
  <si>
    <t xml:space="preserve">00000000001021945408</t>
  </si>
  <si>
    <t xml:space="preserve">04-110-E</t>
  </si>
  <si>
    <t xml:space="preserve">A26256B11</t>
  </si>
  <si>
    <t xml:space="preserve">00000000001021925428</t>
  </si>
  <si>
    <t xml:space="preserve">04-111-B</t>
  </si>
  <si>
    <t xml:space="preserve">00000000001021896287</t>
  </si>
  <si>
    <t xml:space="preserve">04-111-C</t>
  </si>
  <si>
    <t xml:space="preserve">00000000001021897349</t>
  </si>
  <si>
    <t xml:space="preserve">04-111-D</t>
  </si>
  <si>
    <t xml:space="preserve">00000000001021897646</t>
  </si>
  <si>
    <t xml:space="preserve">04-111-E</t>
  </si>
  <si>
    <t xml:space="preserve">00000000001021898441</t>
  </si>
  <si>
    <t xml:space="preserve">04-112-B</t>
  </si>
  <si>
    <t xml:space="preserve">A26256-01</t>
  </si>
  <si>
    <t xml:space="preserve">00000000001021925101</t>
  </si>
  <si>
    <t xml:space="preserve">04-112-C</t>
  </si>
  <si>
    <t xml:space="preserve">00000000001021945436</t>
  </si>
  <si>
    <t xml:space="preserve">04-112-D</t>
  </si>
  <si>
    <t xml:space="preserve">A25343T101</t>
  </si>
  <si>
    <t xml:space="preserve">00000000001020841297</t>
  </si>
  <si>
    <t xml:space="preserve">282</t>
  </si>
  <si>
    <t xml:space="preserve">04-112-E</t>
  </si>
  <si>
    <t xml:space="preserve">00000000001021926013</t>
  </si>
  <si>
    <t xml:space="preserve">04-113-B</t>
  </si>
  <si>
    <t xml:space="preserve">00000000001021925148</t>
  </si>
  <si>
    <t xml:space="preserve">04-113-C</t>
  </si>
  <si>
    <t xml:space="preserve">00000000001021897348</t>
  </si>
  <si>
    <t xml:space="preserve">04-113-D</t>
  </si>
  <si>
    <t xml:space="preserve">00000000001021897620</t>
  </si>
  <si>
    <t xml:space="preserve">04-113-E</t>
  </si>
  <si>
    <t xml:space="preserve">00000000001021926028</t>
  </si>
  <si>
    <t xml:space="preserve">04-12-B</t>
  </si>
  <si>
    <t xml:space="preserve">00000000001021924564</t>
  </si>
  <si>
    <t xml:space="preserve">04-12-C</t>
  </si>
  <si>
    <t xml:space="preserve">A26240-21</t>
  </si>
  <si>
    <t xml:space="preserve">00000000001021868562</t>
  </si>
  <si>
    <t xml:space="preserve">04-12-D</t>
  </si>
  <si>
    <t xml:space="preserve">ILM-DR-0216332-K19</t>
  </si>
  <si>
    <t xml:space="preserve">A26252B41</t>
  </si>
  <si>
    <t xml:space="preserve">00000000001021911029</t>
  </si>
  <si>
    <t xml:space="preserve">04-12-E</t>
  </si>
  <si>
    <t xml:space="preserve">A26254B11</t>
  </si>
  <si>
    <t xml:space="preserve">00000000001021920474</t>
  </si>
  <si>
    <t xml:space="preserve">04-13-B</t>
  </si>
  <si>
    <t xml:space="preserve">00000000001021924129</t>
  </si>
  <si>
    <t xml:space="preserve">04-13-C</t>
  </si>
  <si>
    <t xml:space="preserve">A26255-21</t>
  </si>
  <si>
    <t xml:space="preserve">00000000001021923704</t>
  </si>
  <si>
    <t xml:space="preserve">04-13-D</t>
  </si>
  <si>
    <t xml:space="preserve">00000000001021902597</t>
  </si>
  <si>
    <t xml:space="preserve">04-13-E</t>
  </si>
  <si>
    <t xml:space="preserve">00000000001021898117</t>
  </si>
  <si>
    <t xml:space="preserve">04-14-B</t>
  </si>
  <si>
    <t xml:space="preserve">00000000001021824301</t>
  </si>
  <si>
    <t xml:space="preserve">04-14-C</t>
  </si>
  <si>
    <t xml:space="preserve">ILM-DR-0078806-039</t>
  </si>
  <si>
    <t xml:space="preserve">A26259A01</t>
  </si>
  <si>
    <t xml:space="preserve">00000000001021939769</t>
  </si>
  <si>
    <t xml:space="preserve">04-14-D</t>
  </si>
  <si>
    <t xml:space="preserve">A25336T102</t>
  </si>
  <si>
    <t xml:space="preserve">00000000001020841273</t>
  </si>
  <si>
    <t xml:space="preserve">04-14-E</t>
  </si>
  <si>
    <t xml:space="preserve">A26253B41</t>
  </si>
  <si>
    <t xml:space="preserve">00000000001021915587</t>
  </si>
  <si>
    <t xml:space="preserve">04-15-B</t>
  </si>
  <si>
    <t xml:space="preserve">00000000001021922632</t>
  </si>
  <si>
    <t xml:space="preserve">04-15-C</t>
  </si>
  <si>
    <t xml:space="preserve">RA26246-21</t>
  </si>
  <si>
    <t xml:space="preserve">00000000001021897515</t>
  </si>
  <si>
    <t xml:space="preserve">04-15-D</t>
  </si>
  <si>
    <t xml:space="preserve">ILM-DR-0020194-039</t>
  </si>
  <si>
    <t xml:space="preserve">A26250A02</t>
  </si>
  <si>
    <t xml:space="preserve">00000000001021902563</t>
  </si>
  <si>
    <t xml:space="preserve">04-15-E</t>
  </si>
  <si>
    <t xml:space="preserve">00000000001021897880</t>
  </si>
  <si>
    <t xml:space="preserve">04-16-B</t>
  </si>
  <si>
    <t xml:space="preserve">00000000001021925838</t>
  </si>
  <si>
    <t xml:space="preserve">04-16-C</t>
  </si>
  <si>
    <t xml:space="preserve">ILM-KB-0011021-A17</t>
  </si>
  <si>
    <t xml:space="preserve">00000000001021877721</t>
  </si>
  <si>
    <t xml:space="preserve">04-16-D</t>
  </si>
  <si>
    <t xml:space="preserve">A25289B31</t>
  </si>
  <si>
    <t xml:space="preserve">00000000001021110751</t>
  </si>
  <si>
    <t xml:space="preserve">04-16-E</t>
  </si>
  <si>
    <t xml:space="preserve">00000000001021915728</t>
  </si>
  <si>
    <t xml:space="preserve">04-17-B</t>
  </si>
  <si>
    <t xml:space="preserve">00000000001021896491</t>
  </si>
  <si>
    <t xml:space="preserve">04-17-C</t>
  </si>
  <si>
    <t xml:space="preserve">00000000001021925735</t>
  </si>
  <si>
    <t xml:space="preserve">04-17-D</t>
  </si>
  <si>
    <t xml:space="preserve">00000000001021896756</t>
  </si>
  <si>
    <t xml:space="preserve">04-17-E</t>
  </si>
  <si>
    <t xml:space="preserve">00000000001021897877</t>
  </si>
  <si>
    <t xml:space="preserve">04-18-B</t>
  </si>
  <si>
    <t xml:space="preserve">00000000001021856700</t>
  </si>
  <si>
    <t xml:space="preserve">04-18-C</t>
  </si>
  <si>
    <t xml:space="preserve">CRW-EZ-2016160-K15</t>
  </si>
  <si>
    <t xml:space="preserve">A26129B31</t>
  </si>
  <si>
    <t xml:space="preserve">00000000001021858522</t>
  </si>
  <si>
    <t xml:space="preserve">24</t>
  </si>
  <si>
    <t xml:space="preserve">04-18-D</t>
  </si>
  <si>
    <t xml:space="preserve">00000000001021877536</t>
  </si>
  <si>
    <t xml:space="preserve">04-18-E</t>
  </si>
  <si>
    <t xml:space="preserve">00000000001021944932</t>
  </si>
  <si>
    <t xml:space="preserve">04-19-B</t>
  </si>
  <si>
    <t xml:space="preserve">00000000001021922382</t>
  </si>
  <si>
    <t xml:space="preserve">04-19-C</t>
  </si>
  <si>
    <t xml:space="preserve">00000000001021925734</t>
  </si>
  <si>
    <t xml:space="preserve">04-19-D</t>
  </si>
  <si>
    <t xml:space="preserve">00000000001021897762</t>
  </si>
  <si>
    <t xml:space="preserve">04-19-E</t>
  </si>
  <si>
    <t xml:space="preserve">00000000001021897871</t>
  </si>
  <si>
    <t xml:space="preserve">04-20-B</t>
  </si>
  <si>
    <t xml:space="preserve">00000000001021910936</t>
  </si>
  <si>
    <t xml:space="preserve">04-20-C</t>
  </si>
  <si>
    <t xml:space="preserve">00000000001021869892</t>
  </si>
  <si>
    <t xml:space="preserve">04-20-D</t>
  </si>
  <si>
    <t xml:space="preserve">CHD-EZ-7015797-A93</t>
  </si>
  <si>
    <t xml:space="preserve">A26151B21</t>
  </si>
  <si>
    <t xml:space="preserve">00000000001021497252</t>
  </si>
  <si>
    <t xml:space="preserve">66</t>
  </si>
  <si>
    <t xml:space="preserve">04-20-E</t>
  </si>
  <si>
    <t xml:space="preserve">A26233-01</t>
  </si>
  <si>
    <t xml:space="preserve">00000000001021839102</t>
  </si>
  <si>
    <t xml:space="preserve">04-21-B</t>
  </si>
  <si>
    <t xml:space="preserve">00000000001021923027</t>
  </si>
  <si>
    <t xml:space="preserve">04-21-C</t>
  </si>
  <si>
    <t xml:space="preserve">00000000001021926448</t>
  </si>
  <si>
    <t xml:space="preserve">04-21-D</t>
  </si>
  <si>
    <t xml:space="preserve">00000000001021938414</t>
  </si>
  <si>
    <t xml:space="preserve">04-21-E</t>
  </si>
  <si>
    <t xml:space="preserve">00000000001021897862</t>
  </si>
  <si>
    <t xml:space="preserve">04-22-B</t>
  </si>
  <si>
    <t xml:space="preserve">00000000001021746520</t>
  </si>
  <si>
    <t xml:space="preserve">04-22-C</t>
  </si>
  <si>
    <t xml:space="preserve">00000000001021910993</t>
  </si>
  <si>
    <t xml:space="preserve">04-22-D</t>
  </si>
  <si>
    <t xml:space="preserve">00000000001021746488</t>
  </si>
  <si>
    <t xml:space="preserve">04-22-E</t>
  </si>
  <si>
    <t xml:space="preserve">00000000001021925836</t>
  </si>
  <si>
    <t xml:space="preserve">04-23-B</t>
  </si>
  <si>
    <t xml:space="preserve">ILM-DR-0001242-K15</t>
  </si>
  <si>
    <t xml:space="preserve">A26258B41</t>
  </si>
  <si>
    <t xml:space="preserve">00000000001021932470</t>
  </si>
  <si>
    <t xml:space="preserve">04-23-C</t>
  </si>
  <si>
    <t xml:space="preserve">00000000001021938338</t>
  </si>
  <si>
    <t xml:space="preserve">04-23-D</t>
  </si>
  <si>
    <t xml:space="preserve">00000000001021897703</t>
  </si>
  <si>
    <t xml:space="preserve">04-23-E</t>
  </si>
  <si>
    <t xml:space="preserve">CRD-KB-7071800-A17</t>
  </si>
  <si>
    <t xml:space="preserve">RA26256-01</t>
  </si>
  <si>
    <t xml:space="preserve">00000000001021925909</t>
  </si>
  <si>
    <t xml:space="preserve">04-24-B</t>
  </si>
  <si>
    <t xml:space="preserve">00000000001021858518</t>
  </si>
  <si>
    <t xml:space="preserve">04-24-C</t>
  </si>
  <si>
    <t xml:space="preserve">00000000001021868165</t>
  </si>
  <si>
    <t xml:space="preserve">04-24-D</t>
  </si>
  <si>
    <t xml:space="preserve">A26253-21</t>
  </si>
  <si>
    <t xml:space="preserve">00000000001021915663</t>
  </si>
  <si>
    <t xml:space="preserve">04-24-E</t>
  </si>
  <si>
    <t xml:space="preserve">00000000001021855724</t>
  </si>
  <si>
    <t xml:space="preserve">04-25-B</t>
  </si>
  <si>
    <t xml:space="preserve">A26258-01</t>
  </si>
  <si>
    <t xml:space="preserve">00000000001021935633</t>
  </si>
  <si>
    <t xml:space="preserve">04-25-C</t>
  </si>
  <si>
    <t xml:space="preserve">00000000001021951510</t>
  </si>
  <si>
    <t xml:space="preserve">04-25-D</t>
  </si>
  <si>
    <t xml:space="preserve">A26262B32</t>
  </si>
  <si>
    <t xml:space="preserve">00000000001021951517</t>
  </si>
  <si>
    <t xml:space="preserve">04-25-E</t>
  </si>
  <si>
    <t xml:space="preserve">00000000001021898029</t>
  </si>
  <si>
    <t xml:space="preserve">04-26-B</t>
  </si>
  <si>
    <t xml:space="preserve">00000000001021944107</t>
  </si>
  <si>
    <t xml:space="preserve">04-26-C</t>
  </si>
  <si>
    <t xml:space="preserve">00000000001021915564</t>
  </si>
  <si>
    <t xml:space="preserve">04-26-D</t>
  </si>
  <si>
    <t xml:space="preserve">A26252A01</t>
  </si>
  <si>
    <t xml:space="preserve">00000000001021911044</t>
  </si>
  <si>
    <t xml:space="preserve">04-26-E</t>
  </si>
  <si>
    <t xml:space="preserve">A26198B110</t>
  </si>
  <si>
    <t xml:space="preserve">00000000001021691599</t>
  </si>
  <si>
    <t xml:space="preserve">60</t>
  </si>
  <si>
    <t xml:space="preserve">04-27-B</t>
  </si>
  <si>
    <t xml:space="preserve">A26262B31</t>
  </si>
  <si>
    <t xml:space="preserve">00000000001021949383</t>
  </si>
  <si>
    <t xml:space="preserve">04-27-C</t>
  </si>
  <si>
    <t xml:space="preserve">00000000001021897463</t>
  </si>
  <si>
    <t xml:space="preserve">04-27-D</t>
  </si>
  <si>
    <t xml:space="preserve">00000000001021897794</t>
  </si>
  <si>
    <t xml:space="preserve">04-27-E</t>
  </si>
  <si>
    <t xml:space="preserve">00000000001021898090</t>
  </si>
  <si>
    <t xml:space="preserve">04-28-B</t>
  </si>
  <si>
    <t xml:space="preserve">00000000001021746120</t>
  </si>
  <si>
    <t xml:space="preserve">04-28-C</t>
  </si>
  <si>
    <t xml:space="preserve">A26203-01</t>
  </si>
  <si>
    <t xml:space="preserve">00000000001021710226</t>
  </si>
  <si>
    <t xml:space="preserve">53</t>
  </si>
  <si>
    <t xml:space="preserve">04-28-D</t>
  </si>
  <si>
    <t xml:space="preserve">00000000001021858523</t>
  </si>
  <si>
    <t xml:space="preserve">04-28-E</t>
  </si>
  <si>
    <t xml:space="preserve">00000000001021843947</t>
  </si>
  <si>
    <t xml:space="preserve">04-29-B</t>
  </si>
  <si>
    <t xml:space="preserve">00000000001021952448</t>
  </si>
  <si>
    <t xml:space="preserve">04-29-C</t>
  </si>
  <si>
    <t xml:space="preserve">00000000001021897444</t>
  </si>
  <si>
    <t xml:space="preserve">04-29-D</t>
  </si>
  <si>
    <t xml:space="preserve">00000000001021897804</t>
  </si>
  <si>
    <t xml:space="preserve">04-29-E</t>
  </si>
  <si>
    <t xml:space="preserve">00000000001021898091</t>
  </si>
  <si>
    <t xml:space="preserve">04-30-B</t>
  </si>
  <si>
    <t xml:space="preserve">A26152-01</t>
  </si>
  <si>
    <t xml:space="preserve">00000000001021502334</t>
  </si>
  <si>
    <t xml:space="preserve">98</t>
  </si>
  <si>
    <t xml:space="preserve">04-30-C</t>
  </si>
  <si>
    <t xml:space="preserve">00000000001021710757</t>
  </si>
  <si>
    <t xml:space="preserve">04-30-D</t>
  </si>
  <si>
    <t xml:space="preserve">00000000001021858521</t>
  </si>
  <si>
    <t xml:space="preserve">04-30-E</t>
  </si>
  <si>
    <t xml:space="preserve">RA26253A01</t>
  </si>
  <si>
    <t xml:space="preserve">00000000001021915687</t>
  </si>
  <si>
    <t xml:space="preserve">04-31-B</t>
  </si>
  <si>
    <t xml:space="preserve">00000000001021896481</t>
  </si>
  <si>
    <t xml:space="preserve">04-31-C</t>
  </si>
  <si>
    <t xml:space="preserve">A26256-21</t>
  </si>
  <si>
    <t xml:space="preserve">00000000001021924887</t>
  </si>
  <si>
    <t xml:space="preserve">04-31-D</t>
  </si>
  <si>
    <t xml:space="preserve">00000000001021897785</t>
  </si>
  <si>
    <t xml:space="preserve">04-31-E</t>
  </si>
  <si>
    <t xml:space="preserve">00000000001021898022</t>
  </si>
  <si>
    <t xml:space="preserve">04-32-B</t>
  </si>
  <si>
    <t xml:space="preserve">00000000001021837393</t>
  </si>
  <si>
    <t xml:space="preserve">04-32-C</t>
  </si>
  <si>
    <t xml:space="preserve">A26257B11</t>
  </si>
  <si>
    <t xml:space="preserve">00000000001021927123</t>
  </si>
  <si>
    <t xml:space="preserve">04-32-D</t>
  </si>
  <si>
    <t xml:space="preserve">00000000001021906312</t>
  </si>
  <si>
    <t xml:space="preserve">04-32-E</t>
  </si>
  <si>
    <t xml:space="preserve">00000000001021914735</t>
  </si>
  <si>
    <t xml:space="preserve">04-33-B</t>
  </si>
  <si>
    <t xml:space="preserve">00000000001021924949</t>
  </si>
  <si>
    <t xml:space="preserve">04-33-C</t>
  </si>
  <si>
    <t xml:space="preserve">A26247A01</t>
  </si>
  <si>
    <t xml:space="preserve">00000000001021897411</t>
  </si>
  <si>
    <t xml:space="preserve">04-33-D</t>
  </si>
  <si>
    <t xml:space="preserve">00000000001021897786</t>
  </si>
  <si>
    <t xml:space="preserve">04-33-E</t>
  </si>
  <si>
    <t xml:space="preserve">00000000001021898023</t>
  </si>
  <si>
    <t xml:space="preserve">04-34-B</t>
  </si>
  <si>
    <t xml:space="preserve">A26232-01</t>
  </si>
  <si>
    <t xml:space="preserve">00000000001021834166</t>
  </si>
  <si>
    <t xml:space="preserve">04-34-C</t>
  </si>
  <si>
    <t xml:space="preserve">A26259-22</t>
  </si>
  <si>
    <t xml:space="preserve">00000000001021939782</t>
  </si>
  <si>
    <t xml:space="preserve">04-34-D</t>
  </si>
  <si>
    <t xml:space="preserve">CHD-EZ-7227800-039</t>
  </si>
  <si>
    <t xml:space="preserve">A26128A01</t>
  </si>
  <si>
    <t xml:space="preserve">00000000001021405480</t>
  </si>
  <si>
    <t xml:space="preserve">102</t>
  </si>
  <si>
    <t xml:space="preserve">04-34-E</t>
  </si>
  <si>
    <t xml:space="preserve">00000000001021915662</t>
  </si>
  <si>
    <t xml:space="preserve">04-35-B</t>
  </si>
  <si>
    <t xml:space="preserve">00000000001021927153</t>
  </si>
  <si>
    <t xml:space="preserve">04-35-C</t>
  </si>
  <si>
    <t xml:space="preserve">00000000001021927317</t>
  </si>
  <si>
    <t xml:space="preserve">04-35-D</t>
  </si>
  <si>
    <t xml:space="preserve">00000000001021897795</t>
  </si>
  <si>
    <t xml:space="preserve">04-35-E</t>
  </si>
  <si>
    <t xml:space="preserve">00000000001021898114</t>
  </si>
  <si>
    <t xml:space="preserve">04-36-B</t>
  </si>
  <si>
    <t xml:space="preserve">00000000001021911860</t>
  </si>
  <si>
    <t xml:space="preserve">04-36-C</t>
  </si>
  <si>
    <t xml:space="preserve">00000000001021809372</t>
  </si>
  <si>
    <t xml:space="preserve">04-36-D</t>
  </si>
  <si>
    <t xml:space="preserve">00000000001021950078</t>
  </si>
  <si>
    <t xml:space="preserve">04-36-E</t>
  </si>
  <si>
    <t xml:space="preserve">00000000001021925466</t>
  </si>
  <si>
    <t xml:space="preserve">04-37-B</t>
  </si>
  <si>
    <t xml:space="preserve">00000000001021927314</t>
  </si>
  <si>
    <t xml:space="preserve">04-37-C</t>
  </si>
  <si>
    <t xml:space="preserve">00000000001021897783</t>
  </si>
  <si>
    <t xml:space="preserve">04-37-D</t>
  </si>
  <si>
    <t xml:space="preserve">00000000001021897805</t>
  </si>
  <si>
    <t xml:space="preserve">04-37-E</t>
  </si>
  <si>
    <t xml:space="preserve">00000000001021938400</t>
  </si>
  <si>
    <t xml:space="preserve">04-38-B</t>
  </si>
  <si>
    <t xml:space="preserve">00000000001021868078</t>
  </si>
  <si>
    <t xml:space="preserve">04-38-C</t>
  </si>
  <si>
    <t xml:space="preserve">00000000001021901148</t>
  </si>
  <si>
    <t xml:space="preserve">04-38-D</t>
  </si>
  <si>
    <t xml:space="preserve">00000000001021914831</t>
  </si>
  <si>
    <t xml:space="preserve">04-38-E</t>
  </si>
  <si>
    <t xml:space="preserve">2516131433</t>
  </si>
  <si>
    <t xml:space="preserve">00000000001020543238</t>
  </si>
  <si>
    <t xml:space="preserve">327</t>
  </si>
  <si>
    <t xml:space="preserve">QRES</t>
  </si>
  <si>
    <t xml:space="preserve">04-39-B</t>
  </si>
  <si>
    <t xml:space="preserve">00000000001021922379</t>
  </si>
  <si>
    <t xml:space="preserve">04-39-C</t>
  </si>
  <si>
    <t xml:space="preserve">00000000001021897357</t>
  </si>
  <si>
    <t xml:space="preserve">04-39-D</t>
  </si>
  <si>
    <t xml:space="preserve">00000000001021927378</t>
  </si>
  <si>
    <t xml:space="preserve">04-39-E</t>
  </si>
  <si>
    <t xml:space="preserve">00000000001021898082</t>
  </si>
  <si>
    <t xml:space="preserve">04-40-B</t>
  </si>
  <si>
    <t xml:space="preserve">00000000001021929663</t>
  </si>
  <si>
    <t xml:space="preserve">04-40-C</t>
  </si>
  <si>
    <t xml:space="preserve">00000000001021943898</t>
  </si>
  <si>
    <t xml:space="preserve">04-40-D</t>
  </si>
  <si>
    <t xml:space="preserve">A26253-01</t>
  </si>
  <si>
    <t xml:space="preserve">00000000001021915519</t>
  </si>
  <si>
    <t xml:space="preserve">04-40-E</t>
  </si>
  <si>
    <t xml:space="preserve">00000000001021915562</t>
  </si>
  <si>
    <t xml:space="preserve">04-41-B</t>
  </si>
  <si>
    <t xml:space="preserve">00000000001021927331</t>
  </si>
  <si>
    <t xml:space="preserve">04-41-C</t>
  </si>
  <si>
    <t xml:space="preserve">00000000001021897364</t>
  </si>
  <si>
    <t xml:space="preserve">04-41-D</t>
  </si>
  <si>
    <t xml:space="preserve">00000000001021897781</t>
  </si>
  <si>
    <t xml:space="preserve">04-41-E</t>
  </si>
  <si>
    <t xml:space="preserve">00000000001021898124</t>
  </si>
  <si>
    <t xml:space="preserve">04-42-B</t>
  </si>
  <si>
    <t xml:space="preserve">00000000001021919756</t>
  </si>
  <si>
    <t xml:space="preserve">04-42-C</t>
  </si>
  <si>
    <t xml:space="preserve">00000000001021924829</t>
  </si>
  <si>
    <t xml:space="preserve">04-42-D</t>
  </si>
  <si>
    <t xml:space="preserve">00000000001021915539</t>
  </si>
  <si>
    <t xml:space="preserve">04-42-E</t>
  </si>
  <si>
    <t xml:space="preserve">A25310-010</t>
  </si>
  <si>
    <t xml:space="preserve">00000000001020757366</t>
  </si>
  <si>
    <t xml:space="preserve">285</t>
  </si>
  <si>
    <t xml:space="preserve">04-43-B</t>
  </si>
  <si>
    <t xml:space="preserve">RA26259-21</t>
  </si>
  <si>
    <t xml:space="preserve">00000000001021939359</t>
  </si>
  <si>
    <t xml:space="preserve">04-43-C</t>
  </si>
  <si>
    <t xml:space="preserve">00000000001021897352</t>
  </si>
  <si>
    <t xml:space="preserve">04-43-D</t>
  </si>
  <si>
    <t xml:space="preserve">00000000001021897780</t>
  </si>
  <si>
    <t xml:space="preserve">04-43-E</t>
  </si>
  <si>
    <t xml:space="preserve">00000000001021898106</t>
  </si>
  <si>
    <t xml:space="preserve">04-44-B</t>
  </si>
  <si>
    <t xml:space="preserve">A26173-21</t>
  </si>
  <si>
    <t xml:space="preserve">00000000001021589750</t>
  </si>
  <si>
    <t xml:space="preserve">83</t>
  </si>
  <si>
    <t xml:space="preserve">04-44-C</t>
  </si>
  <si>
    <t xml:space="preserve">00000000001021923298</t>
  </si>
  <si>
    <t xml:space="preserve">04-44-D</t>
  </si>
  <si>
    <t xml:space="preserve">A26260B41</t>
  </si>
  <si>
    <t xml:space="preserve">00000000001021944471</t>
  </si>
  <si>
    <t xml:space="preserve">04-44-E</t>
  </si>
  <si>
    <t xml:space="preserve">00000000001021866737</t>
  </si>
  <si>
    <t xml:space="preserve">04-45-B</t>
  </si>
  <si>
    <t xml:space="preserve">A26259B102</t>
  </si>
  <si>
    <t xml:space="preserve">00000000001021939765</t>
  </si>
  <si>
    <t xml:space="preserve">04-45-C</t>
  </si>
  <si>
    <t xml:space="preserve">00000000001021897374</t>
  </si>
  <si>
    <t xml:space="preserve">04-45-D</t>
  </si>
  <si>
    <t xml:space="preserve">00000000001021951499</t>
  </si>
  <si>
    <t xml:space="preserve">04-45-E</t>
  </si>
  <si>
    <t xml:space="preserve">00000000001021898105</t>
  </si>
  <si>
    <t xml:space="preserve">04-46-B</t>
  </si>
  <si>
    <t xml:space="preserve">04-46-C</t>
  </si>
  <si>
    <t xml:space="preserve">00000000001021922985</t>
  </si>
  <si>
    <t xml:space="preserve">04-46-D</t>
  </si>
  <si>
    <t xml:space="preserve">00000000001021923961</t>
  </si>
  <si>
    <t xml:space="preserve">04-46-E</t>
  </si>
  <si>
    <t xml:space="preserve">A26260A01</t>
  </si>
  <si>
    <t xml:space="preserve">00000000001021943897</t>
  </si>
  <si>
    <t xml:space="preserve">04-47-B</t>
  </si>
  <si>
    <t xml:space="preserve">00000000001021938352</t>
  </si>
  <si>
    <t xml:space="preserve">04-47-C</t>
  </si>
  <si>
    <t xml:space="preserve">00000000001021897365</t>
  </si>
  <si>
    <t xml:space="preserve">04-47-D</t>
  </si>
  <si>
    <t xml:space="preserve">00000000001021897778</t>
  </si>
  <si>
    <t xml:space="preserve">04-47-E</t>
  </si>
  <si>
    <t xml:space="preserve">00000000001021897920</t>
  </si>
  <si>
    <t xml:space="preserve">04-48-B</t>
  </si>
  <si>
    <t xml:space="preserve">RA26253B41</t>
  </si>
  <si>
    <t xml:space="preserve">00000000001021915418</t>
  </si>
  <si>
    <t xml:space="preserve">04-48-C</t>
  </si>
  <si>
    <t xml:space="preserve">00000000001021710890</t>
  </si>
  <si>
    <t xml:space="preserve">04-48-D</t>
  </si>
  <si>
    <t xml:space="preserve">00000000001021454201</t>
  </si>
  <si>
    <t xml:space="preserve">116</t>
  </si>
  <si>
    <t xml:space="preserve">04-48-E</t>
  </si>
  <si>
    <t xml:space="preserve">00000000001021910682</t>
  </si>
  <si>
    <t xml:space="preserve">04-49-B</t>
  </si>
  <si>
    <t xml:space="preserve">00000000001021952442</t>
  </si>
  <si>
    <t xml:space="preserve">04-49-C</t>
  </si>
  <si>
    <t xml:space="preserve">00000000001021897375</t>
  </si>
  <si>
    <t xml:space="preserve">04-49-D</t>
  </si>
  <si>
    <t xml:space="preserve">00000000001021897771</t>
  </si>
  <si>
    <t xml:space="preserve">04-49-E</t>
  </si>
  <si>
    <t xml:space="preserve">00000000001021952718</t>
  </si>
  <si>
    <t xml:space="preserve">04-50-B</t>
  </si>
  <si>
    <t xml:space="preserve">A26243B11</t>
  </si>
  <si>
    <t xml:space="preserve">00000000001021876715</t>
  </si>
  <si>
    <t xml:space="preserve">04-50-C</t>
  </si>
  <si>
    <t xml:space="preserve">00000000001021915574</t>
  </si>
  <si>
    <t xml:space="preserve">04-50-D</t>
  </si>
  <si>
    <t xml:space="preserve">A26258B42</t>
  </si>
  <si>
    <t xml:space="preserve">00000000001021934591</t>
  </si>
  <si>
    <t xml:space="preserve">04-50-E</t>
  </si>
  <si>
    <t xml:space="preserve">00000000001021877955</t>
  </si>
  <si>
    <t xml:space="preserve">04-51-B</t>
  </si>
  <si>
    <t xml:space="preserve">00000000001021896407</t>
  </si>
  <si>
    <t xml:space="preserve">04-51-C</t>
  </si>
  <si>
    <t xml:space="preserve">00000000001021897384</t>
  </si>
  <si>
    <t xml:space="preserve">04-51-D</t>
  </si>
  <si>
    <t xml:space="preserve">00000000001021950342</t>
  </si>
  <si>
    <t xml:space="preserve">04-51-E</t>
  </si>
  <si>
    <t xml:space="preserve">A26263B11</t>
  </si>
  <si>
    <t xml:space="preserve">00000000001021952589</t>
  </si>
  <si>
    <t xml:space="preserve">04-52-B</t>
  </si>
  <si>
    <t xml:space="preserve">00000000001021943861</t>
  </si>
  <si>
    <t xml:space="preserve">04-52-C</t>
  </si>
  <si>
    <t xml:space="preserve">00000000001021710759</t>
  </si>
  <si>
    <t xml:space="preserve">04-52-D</t>
  </si>
  <si>
    <t xml:space="preserve">RA25115-01</t>
  </si>
  <si>
    <t xml:space="preserve">00000000001020417174</t>
  </si>
  <si>
    <t xml:space="preserve">04-52-E</t>
  </si>
  <si>
    <t xml:space="preserve">CHD-SP-9Z4-BR-U73</t>
  </si>
  <si>
    <t xml:space="preserve">242720301</t>
  </si>
  <si>
    <t xml:space="preserve">00000000001020772723</t>
  </si>
  <si>
    <t xml:space="preserve">04-53-B</t>
  </si>
  <si>
    <t xml:space="preserve">00000000001021952531</t>
  </si>
  <si>
    <t xml:space="preserve">04-53-C</t>
  </si>
  <si>
    <t xml:space="preserve">00000000001021897342</t>
  </si>
  <si>
    <t xml:space="preserve">04-53-D</t>
  </si>
  <si>
    <t xml:space="preserve">04-53-E</t>
  </si>
  <si>
    <t xml:space="preserve">00000000001021897901</t>
  </si>
  <si>
    <t xml:space="preserve">04-54-B</t>
  </si>
  <si>
    <t xml:space="preserve">A26172-01</t>
  </si>
  <si>
    <t xml:space="preserve">00000000001021584437</t>
  </si>
  <si>
    <t xml:space="preserve">81</t>
  </si>
  <si>
    <t xml:space="preserve">04-54-C</t>
  </si>
  <si>
    <t xml:space="preserve">ILW-DR-2072204-039</t>
  </si>
  <si>
    <t xml:space="preserve">A26201B11</t>
  </si>
  <si>
    <t xml:space="preserve">00000000001021700397</t>
  </si>
  <si>
    <t xml:space="preserve">55</t>
  </si>
  <si>
    <t xml:space="preserve">04-54-D</t>
  </si>
  <si>
    <t xml:space="preserve">00000000001021857931</t>
  </si>
  <si>
    <t xml:space="preserve">04-54-E</t>
  </si>
  <si>
    <t xml:space="preserve">A26090-01</t>
  </si>
  <si>
    <t xml:space="preserve">00000000001021528140</t>
  </si>
  <si>
    <t xml:space="preserve">04-55-B</t>
  </si>
  <si>
    <t xml:space="preserve">00000000001021896378</t>
  </si>
  <si>
    <t xml:space="preserve">04-55-C</t>
  </si>
  <si>
    <t xml:space="preserve">00000000001021897351</t>
  </si>
  <si>
    <t xml:space="preserve">04-55-D</t>
  </si>
  <si>
    <t xml:space="preserve">00000000001021897774</t>
  </si>
  <si>
    <t xml:space="preserve">04-55-E</t>
  </si>
  <si>
    <t xml:space="preserve">00000000001021898241</t>
  </si>
  <si>
    <t xml:space="preserve">04-56-B</t>
  </si>
  <si>
    <t xml:space="preserve">ILM-DR-0216332-009</t>
  </si>
  <si>
    <t xml:space="preserve">A26257B12</t>
  </si>
  <si>
    <t xml:space="preserve">00000000001021930946</t>
  </si>
  <si>
    <t xml:space="preserve">04-56-C</t>
  </si>
  <si>
    <t xml:space="preserve">00000000001021929733</t>
  </si>
  <si>
    <t xml:space="preserve">04-56-D</t>
  </si>
  <si>
    <t xml:space="preserve">00000000001021910689</t>
  </si>
  <si>
    <t xml:space="preserve">04-56-E</t>
  </si>
  <si>
    <t xml:space="preserve">00000000001021915573</t>
  </si>
  <si>
    <t xml:space="preserve">04-57-B</t>
  </si>
  <si>
    <t xml:space="preserve">00000000001021897682</t>
  </si>
  <si>
    <t xml:space="preserve">04-57-C</t>
  </si>
  <si>
    <t xml:space="preserve">00000000001021897376</t>
  </si>
  <si>
    <t xml:space="preserve">04-57-D</t>
  </si>
  <si>
    <t xml:space="preserve">00000000001021897768</t>
  </si>
  <si>
    <t xml:space="preserve">04-57-E</t>
  </si>
  <si>
    <t xml:space="preserve">00000000001021898240</t>
  </si>
  <si>
    <t xml:space="preserve">04-58-B</t>
  </si>
  <si>
    <t xml:space="preserve">00000000001021943749</t>
  </si>
  <si>
    <t xml:space="preserve">04-58-C</t>
  </si>
  <si>
    <t xml:space="preserve">00000000001021944414</t>
  </si>
  <si>
    <t xml:space="preserve">04-58-D</t>
  </si>
  <si>
    <t xml:space="preserve">00000000001021898477</t>
  </si>
  <si>
    <t xml:space="preserve">04-58-E</t>
  </si>
  <si>
    <t xml:space="preserve">00000000001021915533</t>
  </si>
  <si>
    <t xml:space="preserve">04-59-B</t>
  </si>
  <si>
    <t xml:space="preserve">00000000001021896339</t>
  </si>
  <si>
    <t xml:space="preserve">04-59-C</t>
  </si>
  <si>
    <t xml:space="preserve">00000000001021897353</t>
  </si>
  <si>
    <t xml:space="preserve">04-59-D</t>
  </si>
  <si>
    <t xml:space="preserve">00000000001021897668</t>
  </si>
  <si>
    <t xml:space="preserve">04-59-E</t>
  </si>
  <si>
    <t xml:space="preserve">00000000001021898275</t>
  </si>
  <si>
    <t xml:space="preserve">04-60-B</t>
  </si>
  <si>
    <t xml:space="preserve">00000000001021710803</t>
  </si>
  <si>
    <t xml:space="preserve">04-60-C</t>
  </si>
  <si>
    <t xml:space="preserve">A26212-22</t>
  </si>
  <si>
    <t xml:space="preserve">00000000001021752000</t>
  </si>
  <si>
    <t xml:space="preserve">45</t>
  </si>
  <si>
    <t xml:space="preserve">04-60-D</t>
  </si>
  <si>
    <t xml:space="preserve">00000000001021698342</t>
  </si>
  <si>
    <t xml:space="preserve">04-60-E</t>
  </si>
  <si>
    <t xml:space="preserve">00000000001021915585</t>
  </si>
  <si>
    <t xml:space="preserve">04-61-B</t>
  </si>
  <si>
    <t xml:space="preserve">00000000001021896464</t>
  </si>
  <si>
    <t xml:space="preserve">04-61-C</t>
  </si>
  <si>
    <t xml:space="preserve">00000000001021897366</t>
  </si>
  <si>
    <t xml:space="preserve">04-61-D</t>
  </si>
  <si>
    <t xml:space="preserve">00000000001021897756</t>
  </si>
  <si>
    <t xml:space="preserve">04-61-E</t>
  </si>
  <si>
    <t xml:space="preserve">00000000001021898220</t>
  </si>
  <si>
    <t xml:space="preserve">04-62-B</t>
  </si>
  <si>
    <t xml:space="preserve">00000000001021858515</t>
  </si>
  <si>
    <t xml:space="preserve">04-62-C</t>
  </si>
  <si>
    <t xml:space="preserve">00000000001021944342</t>
  </si>
  <si>
    <t xml:space="preserve">04-62-D</t>
  </si>
  <si>
    <t xml:space="preserve">00000000001021751884</t>
  </si>
  <si>
    <t xml:space="preserve">04-62-E</t>
  </si>
  <si>
    <t xml:space="preserve">00000000001021901036</t>
  </si>
  <si>
    <t xml:space="preserve">04-63-B</t>
  </si>
  <si>
    <t xml:space="preserve">00000000001021896438</t>
  </si>
  <si>
    <t xml:space="preserve">04-63-C</t>
  </si>
  <si>
    <t xml:space="preserve">00000000001021897378</t>
  </si>
  <si>
    <t xml:space="preserve">04-63-D</t>
  </si>
  <si>
    <t xml:space="preserve">00000000001021897689</t>
  </si>
  <si>
    <t xml:space="preserve">04-63-E</t>
  </si>
  <si>
    <t xml:space="preserve">00000000001021898288</t>
  </si>
  <si>
    <t xml:space="preserve">04-64-C</t>
  </si>
  <si>
    <t xml:space="preserve">00000000001021870830</t>
  </si>
  <si>
    <t xml:space="preserve">04-64-D</t>
  </si>
  <si>
    <t xml:space="preserve">00000000001021923285</t>
  </si>
  <si>
    <t xml:space="preserve">04-64-E</t>
  </si>
  <si>
    <t xml:space="preserve">00000000001021943947</t>
  </si>
  <si>
    <t xml:space="preserve">04-65-B</t>
  </si>
  <si>
    <t xml:space="preserve">00000000001021896361</t>
  </si>
  <si>
    <t xml:space="preserve">04-65-C</t>
  </si>
  <si>
    <t xml:space="preserve">00000000001021897367</t>
  </si>
  <si>
    <t xml:space="preserve">04-65-D</t>
  </si>
  <si>
    <t xml:space="preserve">00000000001021897688</t>
  </si>
  <si>
    <t xml:space="preserve">04-65-E</t>
  </si>
  <si>
    <t xml:space="preserve">00000000001021898113</t>
  </si>
  <si>
    <t xml:space="preserve">04-66-C</t>
  </si>
  <si>
    <t xml:space="preserve">A26032-01</t>
  </si>
  <si>
    <t xml:space="preserve">00000000001021857384</t>
  </si>
  <si>
    <t xml:space="preserve">04-66-D</t>
  </si>
  <si>
    <t xml:space="preserve">00000000001021915954</t>
  </si>
  <si>
    <t xml:space="preserve">04-66-E</t>
  </si>
  <si>
    <t xml:space="preserve">00000000001021870187</t>
  </si>
  <si>
    <t xml:space="preserve">04-67-B</t>
  </si>
  <si>
    <t xml:space="preserve">ILW-EZ-2016145-009</t>
  </si>
  <si>
    <t xml:space="preserve">A26203B11</t>
  </si>
  <si>
    <t xml:space="preserve">00000000001021707972</t>
  </si>
  <si>
    <t xml:space="preserve">04-67-C</t>
  </si>
  <si>
    <t xml:space="preserve">00000000001021897368</t>
  </si>
  <si>
    <t xml:space="preserve">04-67-D</t>
  </si>
  <si>
    <t xml:space="preserve">00000000001021897710</t>
  </si>
  <si>
    <t xml:space="preserve">04-67-E</t>
  </si>
  <si>
    <t xml:space="preserve">00000000001021898191</t>
  </si>
  <si>
    <t xml:space="preserve">04-68-C</t>
  </si>
  <si>
    <t xml:space="preserve">A26237-01</t>
  </si>
  <si>
    <t xml:space="preserve">00000000001021853842</t>
  </si>
  <si>
    <t xml:space="preserve">04-68-D</t>
  </si>
  <si>
    <t xml:space="preserve">00000000001021924830</t>
  </si>
  <si>
    <t xml:space="preserve">04-68-E</t>
  </si>
  <si>
    <t xml:space="preserve">00000000001021897888</t>
  </si>
  <si>
    <t xml:space="preserve">04-69-B</t>
  </si>
  <si>
    <t xml:space="preserve">00000000001021909935</t>
  </si>
  <si>
    <t xml:space="preserve">04-69-C</t>
  </si>
  <si>
    <t xml:space="preserve">00000000001021897395</t>
  </si>
  <si>
    <t xml:space="preserve">04-69-D</t>
  </si>
  <si>
    <t xml:space="preserve">00000000001021897696</t>
  </si>
  <si>
    <t xml:space="preserve">04-69-E</t>
  </si>
  <si>
    <t xml:space="preserve">00000000001021897919</t>
  </si>
  <si>
    <t xml:space="preserve">04-70-A</t>
  </si>
  <si>
    <t xml:space="preserve">00000000001021861881</t>
  </si>
  <si>
    <t xml:space="preserve">04-70-B</t>
  </si>
  <si>
    <t xml:space="preserve">00000000001021746802</t>
  </si>
  <si>
    <t xml:space="preserve">04-70-C</t>
  </si>
  <si>
    <t xml:space="preserve">00000000001021951557</t>
  </si>
  <si>
    <t xml:space="preserve">04-70-D</t>
  </si>
  <si>
    <t xml:space="preserve">00000000001021586447</t>
  </si>
  <si>
    <t xml:space="preserve">04-70-E</t>
  </si>
  <si>
    <t xml:space="preserve">00000000001021915946</t>
  </si>
  <si>
    <t xml:space="preserve">04-71-B</t>
  </si>
  <si>
    <t xml:space="preserve">00000000001021896474</t>
  </si>
  <si>
    <t xml:space="preserve">04-71-C</t>
  </si>
  <si>
    <t xml:space="preserve">00000000001021897393</t>
  </si>
  <si>
    <t xml:space="preserve">04-71-D</t>
  </si>
  <si>
    <t xml:space="preserve">00000000001021897708</t>
  </si>
  <si>
    <t xml:space="preserve">04-71-E</t>
  </si>
  <si>
    <t xml:space="preserve">00000000001021897881</t>
  </si>
  <si>
    <t xml:space="preserve">04-72-B</t>
  </si>
  <si>
    <t xml:space="preserve">00000000001021933785</t>
  </si>
  <si>
    <t xml:space="preserve">04-72-C</t>
  </si>
  <si>
    <t xml:space="preserve">A26231-01</t>
  </si>
  <si>
    <t xml:space="preserve">00000000001021829360</t>
  </si>
  <si>
    <t xml:space="preserve">04-72-D</t>
  </si>
  <si>
    <t xml:space="preserve">00000000001021877814</t>
  </si>
  <si>
    <t xml:space="preserve">04-72-E</t>
  </si>
  <si>
    <t xml:space="preserve">00000000001021926018</t>
  </si>
  <si>
    <t xml:space="preserve">04-73-B</t>
  </si>
  <si>
    <t xml:space="preserve">00000000001021896391</t>
  </si>
  <si>
    <t xml:space="preserve">04-73-C</t>
  </si>
  <si>
    <t xml:space="preserve">00000000001021925683</t>
  </si>
  <si>
    <t xml:space="preserve">04-73-D</t>
  </si>
  <si>
    <t xml:space="preserve">00000000001021897653</t>
  </si>
  <si>
    <t xml:space="preserve">04-73-E</t>
  </si>
  <si>
    <t xml:space="preserve">00000000001021897903</t>
  </si>
  <si>
    <t xml:space="preserve">04-74-B</t>
  </si>
  <si>
    <t xml:space="preserve">00000000001021910893</t>
  </si>
  <si>
    <t xml:space="preserve">04-74-C</t>
  </si>
  <si>
    <t xml:space="preserve">00000000001021825321</t>
  </si>
  <si>
    <t xml:space="preserve">04-74-D</t>
  </si>
  <si>
    <t xml:space="preserve">00000000001021925472</t>
  </si>
  <si>
    <t xml:space="preserve">04-74-E</t>
  </si>
  <si>
    <t xml:space="preserve">00000000001021897914</t>
  </si>
  <si>
    <t xml:space="preserve">04-75-B</t>
  </si>
  <si>
    <t xml:space="preserve">00000000001021923523</t>
  </si>
  <si>
    <t xml:space="preserve">04-75-C</t>
  </si>
  <si>
    <t xml:space="preserve">00000000001021922369</t>
  </si>
  <si>
    <t xml:space="preserve">04-75-D</t>
  </si>
  <si>
    <t xml:space="preserve">00000000001021897671</t>
  </si>
  <si>
    <t xml:space="preserve">04-75-E</t>
  </si>
  <si>
    <t xml:space="preserve">00000000001021897882</t>
  </si>
  <si>
    <t xml:space="preserve">04-76-B</t>
  </si>
  <si>
    <t xml:space="preserve">00000000001021809756</t>
  </si>
  <si>
    <t xml:space="preserve">31</t>
  </si>
  <si>
    <t xml:space="preserve">04-76-C</t>
  </si>
  <si>
    <t xml:space="preserve">00000000001021933680</t>
  </si>
  <si>
    <t xml:space="preserve">04-76-D</t>
  </si>
  <si>
    <t xml:space="preserve">00000000001021923252</t>
  </si>
  <si>
    <t xml:space="preserve">04-76-E</t>
  </si>
  <si>
    <t xml:space="preserve">A26240B101</t>
  </si>
  <si>
    <t xml:space="preserve">00000000001021866555</t>
  </si>
  <si>
    <t xml:space="preserve">04-77-B</t>
  </si>
  <si>
    <t xml:space="preserve">00000000001021896377</t>
  </si>
  <si>
    <t xml:space="preserve">04-77-C</t>
  </si>
  <si>
    <t xml:space="preserve">00000000001021925723</t>
  </si>
  <si>
    <t xml:space="preserve">04-77-D</t>
  </si>
  <si>
    <t xml:space="preserve">00000000001021897719</t>
  </si>
  <si>
    <t xml:space="preserve">04-77-E</t>
  </si>
  <si>
    <t xml:space="preserve">00000000001021897902</t>
  </si>
  <si>
    <t xml:space="preserve">04-78-B</t>
  </si>
  <si>
    <t xml:space="preserve">00000000001021866741</t>
  </si>
  <si>
    <t xml:space="preserve">04-78-C</t>
  </si>
  <si>
    <t xml:space="preserve">00000000001021500665</t>
  </si>
  <si>
    <t xml:space="preserve">107</t>
  </si>
  <si>
    <t xml:space="preserve">04-78-D</t>
  </si>
  <si>
    <t xml:space="preserve">00000000001021834799</t>
  </si>
  <si>
    <t xml:space="preserve">04-78-E</t>
  </si>
  <si>
    <t xml:space="preserve">00000000001021945251</t>
  </si>
  <si>
    <t xml:space="preserve">04-79-B</t>
  </si>
  <si>
    <t xml:space="preserve">00000000001021896392</t>
  </si>
  <si>
    <t xml:space="preserve">04-79-C</t>
  </si>
  <si>
    <t xml:space="preserve">00000000001021897413</t>
  </si>
  <si>
    <t xml:space="preserve">04-79-D</t>
  </si>
  <si>
    <t xml:space="preserve">00000000001021897711</t>
  </si>
  <si>
    <t xml:space="preserve">04-79-E</t>
  </si>
  <si>
    <t xml:space="preserve">00000000001021898135</t>
  </si>
  <si>
    <t xml:space="preserve">04-80-B</t>
  </si>
  <si>
    <t xml:space="preserve">00000000001021931261</t>
  </si>
  <si>
    <t xml:space="preserve">04-80-C</t>
  </si>
  <si>
    <t xml:space="preserve">A26259B101</t>
  </si>
  <si>
    <t xml:space="preserve">00000000001021939694</t>
  </si>
  <si>
    <t xml:space="preserve">04-80-D</t>
  </si>
  <si>
    <t xml:space="preserve">526120-01</t>
  </si>
  <si>
    <t xml:space="preserve">00000000001021710782</t>
  </si>
  <si>
    <t xml:space="preserve">04-80-E</t>
  </si>
  <si>
    <t xml:space="preserve">00000000001021877861</t>
  </si>
  <si>
    <t xml:space="preserve">04-81-B</t>
  </si>
  <si>
    <t xml:space="preserve">00000000001021896290</t>
  </si>
  <si>
    <t xml:space="preserve">04-81-C</t>
  </si>
  <si>
    <t xml:space="preserve">00000000001021925744</t>
  </si>
  <si>
    <t xml:space="preserve">04-81-D</t>
  </si>
  <si>
    <t xml:space="preserve">00000000001021897693</t>
  </si>
  <si>
    <t xml:space="preserve">04-81-E</t>
  </si>
  <si>
    <t xml:space="preserve">00000000001021897945</t>
  </si>
  <si>
    <t xml:space="preserve">04-82-B</t>
  </si>
  <si>
    <t xml:space="preserve">00000000001021710781</t>
  </si>
  <si>
    <t xml:space="preserve">04-82-C</t>
  </si>
  <si>
    <t xml:space="preserve">00000000001021915576</t>
  </si>
  <si>
    <t xml:space="preserve">04-82-D</t>
  </si>
  <si>
    <t xml:space="preserve">A25335T101</t>
  </si>
  <si>
    <t xml:space="preserve">00000000001020840982</t>
  </si>
  <si>
    <t xml:space="preserve">04-82-E</t>
  </si>
  <si>
    <t xml:space="preserve">00000000001021710760</t>
  </si>
  <si>
    <t xml:space="preserve">04-83-B</t>
  </si>
  <si>
    <t xml:space="preserve">00000000001021930910</t>
  </si>
  <si>
    <t xml:space="preserve">04-83-C</t>
  </si>
  <si>
    <t xml:space="preserve">00000000001021897419</t>
  </si>
  <si>
    <t xml:space="preserve">04-83-D</t>
  </si>
  <si>
    <t xml:space="preserve">00000000001021897717</t>
  </si>
  <si>
    <t xml:space="preserve">04-83-E</t>
  </si>
  <si>
    <t xml:space="preserve">00000000001021897893</t>
  </si>
  <si>
    <t xml:space="preserve">04-84-B</t>
  </si>
  <si>
    <t xml:space="preserve">00000000001021858516</t>
  </si>
  <si>
    <t xml:space="preserve">04-84-C</t>
  </si>
  <si>
    <t xml:space="preserve">00000000001021924198</t>
  </si>
  <si>
    <t xml:space="preserve">04-84-D</t>
  </si>
  <si>
    <t xml:space="preserve">00000000001021915936</t>
  </si>
  <si>
    <t xml:space="preserve">04-84-E</t>
  </si>
  <si>
    <t xml:space="preserve">A26261-01</t>
  </si>
  <si>
    <t xml:space="preserve">00000000001021945153</t>
  </si>
  <si>
    <t xml:space="preserve">04-85-B</t>
  </si>
  <si>
    <t xml:space="preserve">00000000001021896294</t>
  </si>
  <si>
    <t xml:space="preserve">04-85-C</t>
  </si>
  <si>
    <t xml:space="preserve">00000000001021922509</t>
  </si>
  <si>
    <t xml:space="preserve">04-85-D</t>
  </si>
  <si>
    <t xml:space="preserve">00000000001021897744</t>
  </si>
  <si>
    <t xml:space="preserve">04-85-E</t>
  </si>
  <si>
    <t xml:space="preserve">00000000001021897917</t>
  </si>
  <si>
    <t xml:space="preserve">04-86-B</t>
  </si>
  <si>
    <t xml:space="preserve">00000000001021910818</t>
  </si>
  <si>
    <t xml:space="preserve">04-86-C</t>
  </si>
  <si>
    <t xml:space="preserve">00000000001021744659</t>
  </si>
  <si>
    <t xml:space="preserve">04-86-D</t>
  </si>
  <si>
    <t xml:space="preserve">00000000001021915685</t>
  </si>
  <si>
    <t xml:space="preserve">04-86-E</t>
  </si>
  <si>
    <t xml:space="preserve">00000000001021945151</t>
  </si>
  <si>
    <t xml:space="preserve">04-87-B</t>
  </si>
  <si>
    <t xml:space="preserve">00000000001021896268</t>
  </si>
  <si>
    <t xml:space="preserve">04-87-C</t>
  </si>
  <si>
    <t xml:space="preserve">00000000001021897417</t>
  </si>
  <si>
    <t xml:space="preserve">04-87-D</t>
  </si>
  <si>
    <t xml:space="preserve">00000000001021897667</t>
  </si>
  <si>
    <t xml:space="preserve">04-87-E</t>
  </si>
  <si>
    <t xml:space="preserve">00000000001021897908</t>
  </si>
  <si>
    <t xml:space="preserve">04-88-B</t>
  </si>
  <si>
    <t xml:space="preserve">00000000001021870346</t>
  </si>
  <si>
    <t xml:space="preserve">04-88-C</t>
  </si>
  <si>
    <t xml:space="preserve">00000000001021910825</t>
  </si>
  <si>
    <t xml:space="preserve">04-88-D</t>
  </si>
  <si>
    <t xml:space="preserve">00000000001021916164</t>
  </si>
  <si>
    <t xml:space="preserve">04-88-E</t>
  </si>
  <si>
    <t xml:space="preserve">00000000001020543245</t>
  </si>
  <si>
    <t xml:space="preserve">04-89-B</t>
  </si>
  <si>
    <t xml:space="preserve">00000000001021896304</t>
  </si>
  <si>
    <t xml:space="preserve">04-89-C</t>
  </si>
  <si>
    <t xml:space="preserve">00000000001021897383</t>
  </si>
  <si>
    <t xml:space="preserve">04-89-D</t>
  </si>
  <si>
    <t xml:space="preserve">00000000001021897672</t>
  </si>
  <si>
    <t xml:space="preserve">04-89-E</t>
  </si>
  <si>
    <t xml:space="preserve">00000000001021897911</t>
  </si>
  <si>
    <t xml:space="preserve">04-90-B</t>
  </si>
  <si>
    <t xml:space="preserve">00000000001021923810</t>
  </si>
  <si>
    <t xml:space="preserve">04-90-C</t>
  </si>
  <si>
    <t xml:space="preserve">ILM-KB-0001351-A17</t>
  </si>
  <si>
    <t xml:space="preserve">RA26116-02</t>
  </si>
  <si>
    <t xml:space="preserve">00000000001021351816</t>
  </si>
  <si>
    <t xml:space="preserve">135</t>
  </si>
  <si>
    <t xml:space="preserve">04-90-D</t>
  </si>
  <si>
    <t xml:space="preserve">00000000001021922910</t>
  </si>
  <si>
    <t xml:space="preserve">04-90-E</t>
  </si>
  <si>
    <t xml:space="preserve">00000000001021843688</t>
  </si>
  <si>
    <t xml:space="preserve">04-91-B</t>
  </si>
  <si>
    <t xml:space="preserve">00000000001021896289</t>
  </si>
  <si>
    <t xml:space="preserve">04-91-C</t>
  </si>
  <si>
    <t xml:space="preserve">00000000001021922986</t>
  </si>
  <si>
    <t xml:space="preserve">04-91-D</t>
  </si>
  <si>
    <t xml:space="preserve">00000000001021897664</t>
  </si>
  <si>
    <t xml:space="preserve">04-91-E</t>
  </si>
  <si>
    <t xml:space="preserve">00000000001021897931</t>
  </si>
  <si>
    <t xml:space="preserve">04-92-B</t>
  </si>
  <si>
    <t xml:space="preserve">00000000001021868207</t>
  </si>
  <si>
    <t xml:space="preserve">04-92-C</t>
  </si>
  <si>
    <t xml:space="preserve">00000000001021745753</t>
  </si>
  <si>
    <t xml:space="preserve">04-92-D</t>
  </si>
  <si>
    <t xml:space="preserve">00000000001021502119</t>
  </si>
  <si>
    <t xml:space="preserve">104</t>
  </si>
  <si>
    <t xml:space="preserve">04-92-E</t>
  </si>
  <si>
    <t xml:space="preserve">CHM-EZ-0076000-039</t>
  </si>
  <si>
    <t xml:space="preserve">A26186B11</t>
  </si>
  <si>
    <t xml:space="preserve">00000000001021639064</t>
  </si>
  <si>
    <t xml:space="preserve">67</t>
  </si>
  <si>
    <t xml:space="preserve">04-93-B</t>
  </si>
  <si>
    <t xml:space="preserve">00000000001021896386</t>
  </si>
  <si>
    <t xml:space="preserve">04-93-C</t>
  </si>
  <si>
    <t xml:space="preserve">00000000001021897409</t>
  </si>
  <si>
    <t xml:space="preserve">04-93-D</t>
  </si>
  <si>
    <t xml:space="preserve">00000000001021897660</t>
  </si>
  <si>
    <t xml:space="preserve">04-93-E</t>
  </si>
  <si>
    <t xml:space="preserve">RA26118-21</t>
  </si>
  <si>
    <t xml:space="preserve">00000000001021869263</t>
  </si>
  <si>
    <t xml:space="preserve">04-94-B</t>
  </si>
  <si>
    <t xml:space="preserve">00000000001021524528</t>
  </si>
  <si>
    <t xml:space="preserve">100</t>
  </si>
  <si>
    <t xml:space="preserve">04-94-C</t>
  </si>
  <si>
    <t xml:space="preserve">00000000001021829383</t>
  </si>
  <si>
    <t xml:space="preserve">04-94-D</t>
  </si>
  <si>
    <t xml:space="preserve">00000000001021945428</t>
  </si>
  <si>
    <t xml:space="preserve">04-94-E</t>
  </si>
  <si>
    <t xml:space="preserve">A25333T001</t>
  </si>
  <si>
    <t xml:space="preserve">00000000001020796804</t>
  </si>
  <si>
    <t xml:space="preserve">04-95-B</t>
  </si>
  <si>
    <t xml:space="preserve">00000000001021896286</t>
  </si>
  <si>
    <t xml:space="preserve">04-95-C</t>
  </si>
  <si>
    <t xml:space="preserve">00000000001021897356</t>
  </si>
  <si>
    <t xml:space="preserve">04-95-D</t>
  </si>
  <si>
    <t xml:space="preserve">00000000001021897612</t>
  </si>
  <si>
    <t xml:space="preserve">04-95-E</t>
  </si>
  <si>
    <t xml:space="preserve">00000000001021897918</t>
  </si>
  <si>
    <t xml:space="preserve">04-96-B</t>
  </si>
  <si>
    <t xml:space="preserve">RA26200-22</t>
  </si>
  <si>
    <t xml:space="preserve">00000000001021696806</t>
  </si>
  <si>
    <t xml:space="preserve">52</t>
  </si>
  <si>
    <t xml:space="preserve">04-96-C</t>
  </si>
  <si>
    <t xml:space="preserve">00000000001021944988</t>
  </si>
  <si>
    <t xml:space="preserve">04-96-D</t>
  </si>
  <si>
    <t xml:space="preserve">00000000001021925965</t>
  </si>
  <si>
    <t xml:space="preserve">04-96-E</t>
  </si>
  <si>
    <t xml:space="preserve">00000000001021911063</t>
  </si>
  <si>
    <t xml:space="preserve">04-97-B</t>
  </si>
  <si>
    <t xml:space="preserve">00000000001021896285</t>
  </si>
  <si>
    <t xml:space="preserve">04-97-C</t>
  </si>
  <si>
    <t xml:space="preserve">00000000001021924881</t>
  </si>
  <si>
    <t xml:space="preserve">04-97-D</t>
  </si>
  <si>
    <t xml:space="preserve">00000000001021897623</t>
  </si>
  <si>
    <t xml:space="preserve">04-97-E</t>
  </si>
  <si>
    <t xml:space="preserve">00000000001021897910</t>
  </si>
  <si>
    <t xml:space="preserve">04-98-B</t>
  </si>
  <si>
    <t xml:space="preserve">00000000001021710885</t>
  </si>
  <si>
    <t xml:space="preserve">04-98-C</t>
  </si>
  <si>
    <t xml:space="preserve">A25336T103</t>
  </si>
  <si>
    <t xml:space="preserve">00000000001020841314</t>
  </si>
  <si>
    <t xml:space="preserve">04-98-D</t>
  </si>
  <si>
    <t xml:space="preserve">A26193-21</t>
  </si>
  <si>
    <t xml:space="preserve">00000000001021668639</t>
  </si>
  <si>
    <t xml:space="preserve">04-98-E</t>
  </si>
  <si>
    <t xml:space="preserve">00000000001021910128</t>
  </si>
  <si>
    <t xml:space="preserve">04-99-B</t>
  </si>
  <si>
    <t xml:space="preserve">00000000001021896297</t>
  </si>
  <si>
    <t xml:space="preserve">04-99-C</t>
  </si>
  <si>
    <t xml:space="preserve">00000000001021897343</t>
  </si>
  <si>
    <t xml:space="preserve">04-99-D</t>
  </si>
  <si>
    <t xml:space="preserve">00000000001021897643</t>
  </si>
  <si>
    <t xml:space="preserve">04-99-E</t>
  </si>
  <si>
    <t xml:space="preserve">00000000001021897906</t>
  </si>
  <si>
    <t xml:space="preserve">05-01-D</t>
  </si>
  <si>
    <t xml:space="preserve">05-01-E</t>
  </si>
  <si>
    <t xml:space="preserve">05-02-C</t>
  </si>
  <si>
    <t xml:space="preserve">00000000001021944963</t>
  </si>
  <si>
    <t xml:space="preserve">05-02-D</t>
  </si>
  <si>
    <t xml:space="preserve">05-02-E</t>
  </si>
  <si>
    <t xml:space="preserve">05-03-C</t>
  </si>
  <si>
    <t xml:space="preserve">00000000001021924199</t>
  </si>
  <si>
    <t xml:space="preserve">05-03-D</t>
  </si>
  <si>
    <t xml:space="preserve">05-03-E</t>
  </si>
  <si>
    <t xml:space="preserve">05-04-C</t>
  </si>
  <si>
    <t xml:space="preserve">00000000001021923057</t>
  </si>
  <si>
    <t xml:space="preserve">05-04-D</t>
  </si>
  <si>
    <t xml:space="preserve">00000000001021924132</t>
  </si>
  <si>
    <t xml:space="preserve">05-04-E</t>
  </si>
  <si>
    <t xml:space="preserve">05-05-C</t>
  </si>
  <si>
    <t xml:space="preserve">00000000001021924143</t>
  </si>
  <si>
    <t xml:space="preserve">05-05-D</t>
  </si>
  <si>
    <t xml:space="preserve">00000000001021915661</t>
  </si>
  <si>
    <t xml:space="preserve">05-05-E</t>
  </si>
  <si>
    <t xml:space="preserve">05-06-C</t>
  </si>
  <si>
    <t xml:space="preserve">00000000001021915814</t>
  </si>
  <si>
    <t xml:space="preserve">05-06-D</t>
  </si>
  <si>
    <t xml:space="preserve">05-06-E</t>
  </si>
  <si>
    <t xml:space="preserve">05-07-B</t>
  </si>
  <si>
    <t xml:space="preserve">260093421</t>
  </si>
  <si>
    <t xml:space="preserve">00000000001021931884</t>
  </si>
  <si>
    <t xml:space="preserve">05-07-C</t>
  </si>
  <si>
    <t xml:space="preserve">DCP-10RD-A82</t>
  </si>
  <si>
    <t xml:space="preserve">262163411</t>
  </si>
  <si>
    <t xml:space="preserve">00000000001021904071</t>
  </si>
  <si>
    <t xml:space="preserve">05-07-D</t>
  </si>
  <si>
    <t xml:space="preserve">2618831411</t>
  </si>
  <si>
    <t xml:space="preserve">00000000001021723334</t>
  </si>
  <si>
    <t xml:space="preserve">57</t>
  </si>
  <si>
    <t xml:space="preserve">05-07-E</t>
  </si>
  <si>
    <t xml:space="preserve">05-08-B</t>
  </si>
  <si>
    <t xml:space="preserve">05-08-C</t>
  </si>
  <si>
    <t xml:space="preserve">05-08-D</t>
  </si>
  <si>
    <t xml:space="preserve">NCL-2C509-B14</t>
  </si>
  <si>
    <t xml:space="preserve">2614631244</t>
  </si>
  <si>
    <t xml:space="preserve">00000000001021723031</t>
  </si>
  <si>
    <t xml:space="preserve">05-08-E</t>
  </si>
  <si>
    <t xml:space="preserve">05-09-B</t>
  </si>
  <si>
    <t xml:space="preserve">05-09-C</t>
  </si>
  <si>
    <t xml:space="preserve">05-09-D</t>
  </si>
  <si>
    <t xml:space="preserve">05-09-E</t>
  </si>
  <si>
    <t xml:space="preserve">DCP-10W108-B15</t>
  </si>
  <si>
    <t xml:space="preserve">2615631431</t>
  </si>
  <si>
    <t xml:space="preserve">00000000001021677272</t>
  </si>
  <si>
    <t xml:space="preserve">38</t>
  </si>
  <si>
    <t xml:space="preserve">05-10-B</t>
  </si>
  <si>
    <t xml:space="preserve">2603531432</t>
  </si>
  <si>
    <t xml:space="preserve">00000000001021807565</t>
  </si>
  <si>
    <t xml:space="preserve">37</t>
  </si>
  <si>
    <t xml:space="preserve">05-10-C</t>
  </si>
  <si>
    <t xml:space="preserve">05-10-D</t>
  </si>
  <si>
    <t xml:space="preserve">00000000001021723025</t>
  </si>
  <si>
    <t xml:space="preserve">05-10-E</t>
  </si>
  <si>
    <t xml:space="preserve">05-100-B</t>
  </si>
  <si>
    <t xml:space="preserve">DCP-10N108-K20</t>
  </si>
  <si>
    <t xml:space="preserve">2615531411</t>
  </si>
  <si>
    <t xml:space="preserve">00000000001021765409</t>
  </si>
  <si>
    <t xml:space="preserve">47</t>
  </si>
  <si>
    <t xml:space="preserve">05-100-C</t>
  </si>
  <si>
    <t xml:space="preserve">NCP-10C108-B15</t>
  </si>
  <si>
    <t xml:space="preserve">2616731432</t>
  </si>
  <si>
    <t xml:space="preserve">00000000001021901420</t>
  </si>
  <si>
    <t xml:space="preserve">05-100-D</t>
  </si>
  <si>
    <t xml:space="preserve">05-100-E</t>
  </si>
  <si>
    <t xml:space="preserve">05-101-B</t>
  </si>
  <si>
    <t xml:space="preserve">00000000001021870893</t>
  </si>
  <si>
    <t xml:space="preserve">05-101-C</t>
  </si>
  <si>
    <t xml:space="preserve">CRW-EZ-0022540-039</t>
  </si>
  <si>
    <t xml:space="preserve">A26124B11</t>
  </si>
  <si>
    <t xml:space="preserve">00000000001021859517</t>
  </si>
  <si>
    <t xml:space="preserve">05-101-D</t>
  </si>
  <si>
    <t xml:space="preserve">05-101-E</t>
  </si>
  <si>
    <t xml:space="preserve">RA25120-01</t>
  </si>
  <si>
    <t xml:space="preserve">00000000001020399499</t>
  </si>
  <si>
    <t xml:space="preserve">05-102-B</t>
  </si>
  <si>
    <t xml:space="preserve">05-102-C</t>
  </si>
  <si>
    <t xml:space="preserve">05-102-D</t>
  </si>
  <si>
    <t xml:space="preserve">2621531431</t>
  </si>
  <si>
    <t xml:space="preserve">00000000001021946484</t>
  </si>
  <si>
    <t xml:space="preserve">05-102-E</t>
  </si>
  <si>
    <t xml:space="preserve">00000000001021901414</t>
  </si>
  <si>
    <t xml:space="preserve">05-103-B</t>
  </si>
  <si>
    <t xml:space="preserve">05-103-C</t>
  </si>
  <si>
    <t xml:space="preserve">00000000001021745335</t>
  </si>
  <si>
    <t xml:space="preserve">05-103-D</t>
  </si>
  <si>
    <t xml:space="preserve">05-103-E</t>
  </si>
  <si>
    <t xml:space="preserve">05-104-B</t>
  </si>
  <si>
    <t xml:space="preserve">05-104-C</t>
  </si>
  <si>
    <t xml:space="preserve">00000000001021901421</t>
  </si>
  <si>
    <t xml:space="preserve">05-104-D</t>
  </si>
  <si>
    <t xml:space="preserve">05-104-E</t>
  </si>
  <si>
    <t xml:space="preserve">00000000001021901422</t>
  </si>
  <si>
    <t xml:space="preserve">05-105-B</t>
  </si>
  <si>
    <t xml:space="preserve">00000000001021871343</t>
  </si>
  <si>
    <t xml:space="preserve">05-105-C</t>
  </si>
  <si>
    <t xml:space="preserve">00000000001021898554</t>
  </si>
  <si>
    <t xml:space="preserve">05-105-D</t>
  </si>
  <si>
    <t xml:space="preserve">05-105-E</t>
  </si>
  <si>
    <t xml:space="preserve">05-107-B</t>
  </si>
  <si>
    <t xml:space="preserve">05-107-C</t>
  </si>
  <si>
    <t xml:space="preserve">05-107-D</t>
  </si>
  <si>
    <t xml:space="preserve">05-107-E</t>
  </si>
  <si>
    <t xml:space="preserve">00000000001021910946</t>
  </si>
  <si>
    <t xml:space="preserve">05-109-B</t>
  </si>
  <si>
    <t xml:space="preserve">A26171B11</t>
  </si>
  <si>
    <t xml:space="preserve">00000000001021859516</t>
  </si>
  <si>
    <t xml:space="preserve">05-109-C</t>
  </si>
  <si>
    <t xml:space="preserve">CHD-VR-Z2S-E0-U68</t>
  </si>
  <si>
    <t xml:space="preserve">260130301</t>
  </si>
  <si>
    <t xml:space="preserve">00000000001021746088</t>
  </si>
  <si>
    <t xml:space="preserve">05-109-D</t>
  </si>
  <si>
    <t xml:space="preserve">00000000001021910793</t>
  </si>
  <si>
    <t xml:space="preserve">05-109-E</t>
  </si>
  <si>
    <t xml:space="preserve">00000000001021910835</t>
  </si>
  <si>
    <t xml:space="preserve">05-11-B</t>
  </si>
  <si>
    <t xml:space="preserve">05-11-C</t>
  </si>
  <si>
    <t xml:space="preserve">00000000001021904072</t>
  </si>
  <si>
    <t xml:space="preserve">05-11-D</t>
  </si>
  <si>
    <t xml:space="preserve">05-11-E</t>
  </si>
  <si>
    <t xml:space="preserve">2621631431</t>
  </si>
  <si>
    <t xml:space="preserve">00000000001021946471</t>
  </si>
  <si>
    <t xml:space="preserve">05-111-B</t>
  </si>
  <si>
    <t xml:space="preserve">00000000001020982591</t>
  </si>
  <si>
    <t xml:space="preserve">05-111-C</t>
  </si>
  <si>
    <t xml:space="preserve">00000000001021910954</t>
  </si>
  <si>
    <t xml:space="preserve">05-111-D</t>
  </si>
  <si>
    <t xml:space="preserve">00000000001021910931</t>
  </si>
  <si>
    <t xml:space="preserve">05-111-E</t>
  </si>
  <si>
    <t xml:space="preserve">05-112-D</t>
  </si>
  <si>
    <t xml:space="preserve">05-118-C</t>
  </si>
  <si>
    <t xml:space="preserve">00000000001021109634</t>
  </si>
  <si>
    <t xml:space="preserve">05-12-B</t>
  </si>
  <si>
    <t xml:space="preserve">2611431243</t>
  </si>
  <si>
    <t xml:space="preserve">00000000001021510095</t>
  </si>
  <si>
    <t xml:space="preserve">101</t>
  </si>
  <si>
    <t xml:space="preserve">05-12-C</t>
  </si>
  <si>
    <t xml:space="preserve">05-12-D</t>
  </si>
  <si>
    <t xml:space="preserve">261613412</t>
  </si>
  <si>
    <t xml:space="preserve">00000000001021931749</t>
  </si>
  <si>
    <t xml:space="preserve">05-12-E</t>
  </si>
  <si>
    <t xml:space="preserve">00000000001021931750</t>
  </si>
  <si>
    <t xml:space="preserve">05-120-B</t>
  </si>
  <si>
    <t xml:space="preserve">05-13-B</t>
  </si>
  <si>
    <t xml:space="preserve">05-13-C</t>
  </si>
  <si>
    <t xml:space="preserve">262123411</t>
  </si>
  <si>
    <t xml:space="preserve">00000000001021904068</t>
  </si>
  <si>
    <t xml:space="preserve">05-13-D</t>
  </si>
  <si>
    <t xml:space="preserve">2613031431</t>
  </si>
  <si>
    <t xml:space="preserve">00000000001021584987</t>
  </si>
  <si>
    <t xml:space="preserve">91</t>
  </si>
  <si>
    <t xml:space="preserve">05-13-E</t>
  </si>
  <si>
    <t xml:space="preserve">00000000001021946470</t>
  </si>
  <si>
    <t xml:space="preserve">05-14-B</t>
  </si>
  <si>
    <t xml:space="preserve">262073421</t>
  </si>
  <si>
    <t xml:space="preserve">00000000001021808480</t>
  </si>
  <si>
    <t xml:space="preserve">05-14-C</t>
  </si>
  <si>
    <t xml:space="preserve">05-14-D</t>
  </si>
  <si>
    <t xml:space="preserve">2614931242</t>
  </si>
  <si>
    <t xml:space="preserve">00000000001021723033</t>
  </si>
  <si>
    <t xml:space="preserve">05-14-E</t>
  </si>
  <si>
    <t xml:space="preserve">05-15-B</t>
  </si>
  <si>
    <t xml:space="preserve">2527931243</t>
  </si>
  <si>
    <t xml:space="preserve">00000000001021685234</t>
  </si>
  <si>
    <t xml:space="preserve">05-15-C</t>
  </si>
  <si>
    <t xml:space="preserve">00000000001021904069</t>
  </si>
  <si>
    <t xml:space="preserve">05-15-D</t>
  </si>
  <si>
    <t xml:space="preserve">2621031431</t>
  </si>
  <si>
    <t xml:space="preserve">00000000001021868462</t>
  </si>
  <si>
    <t xml:space="preserve">05-15-E</t>
  </si>
  <si>
    <t xml:space="preserve">00000000001021946472</t>
  </si>
  <si>
    <t xml:space="preserve">05-16-B</t>
  </si>
  <si>
    <t xml:space="preserve">00000000001021723027</t>
  </si>
  <si>
    <t xml:space="preserve">05-16-C</t>
  </si>
  <si>
    <t xml:space="preserve">05-16-D</t>
  </si>
  <si>
    <t xml:space="preserve">05-16-E</t>
  </si>
  <si>
    <t xml:space="preserve">05-17-B</t>
  </si>
  <si>
    <t xml:space="preserve">05-17-C</t>
  </si>
  <si>
    <t xml:space="preserve">05-17-D</t>
  </si>
  <si>
    <t xml:space="preserve">2617731431</t>
  </si>
  <si>
    <t xml:space="preserve">00000000001021724650</t>
  </si>
  <si>
    <t xml:space="preserve">56</t>
  </si>
  <si>
    <t xml:space="preserve">05-17-E</t>
  </si>
  <si>
    <t xml:space="preserve">00000000001021946473</t>
  </si>
  <si>
    <t xml:space="preserve">05-18-B</t>
  </si>
  <si>
    <t xml:space="preserve">00000000001021723029</t>
  </si>
  <si>
    <t xml:space="preserve">05-18-C</t>
  </si>
  <si>
    <t xml:space="preserve">05-18-D</t>
  </si>
  <si>
    <t xml:space="preserve">05-18-E</t>
  </si>
  <si>
    <t xml:space="preserve">05-19-B</t>
  </si>
  <si>
    <t xml:space="preserve">05-19-C</t>
  </si>
  <si>
    <t xml:space="preserve">05-19-D</t>
  </si>
  <si>
    <t xml:space="preserve">05-19-E</t>
  </si>
  <si>
    <t xml:space="preserve">00000000001021946534</t>
  </si>
  <si>
    <t xml:space="preserve">05-20-B</t>
  </si>
  <si>
    <t xml:space="preserve">00000000001021723032</t>
  </si>
  <si>
    <t xml:space="preserve">05-20-C</t>
  </si>
  <si>
    <t xml:space="preserve">05-20-D</t>
  </si>
  <si>
    <t xml:space="preserve">05-20-E</t>
  </si>
  <si>
    <t xml:space="preserve">05-21-B</t>
  </si>
  <si>
    <t xml:space="preserve">05-21-C</t>
  </si>
  <si>
    <t xml:space="preserve">261623411</t>
  </si>
  <si>
    <t xml:space="preserve">00000000001021648468</t>
  </si>
  <si>
    <t xml:space="preserve">75</t>
  </si>
  <si>
    <t xml:space="preserve">05-21-D</t>
  </si>
  <si>
    <t xml:space="preserve">00000000001021920361</t>
  </si>
  <si>
    <t xml:space="preserve">05-21-E</t>
  </si>
  <si>
    <t xml:space="preserve">00000000001021946554</t>
  </si>
  <si>
    <t xml:space="preserve">05-22-B</t>
  </si>
  <si>
    <t xml:space="preserve">00000000001021723030</t>
  </si>
  <si>
    <t xml:space="preserve">05-22-C</t>
  </si>
  <si>
    <t xml:space="preserve">00000000001021920358</t>
  </si>
  <si>
    <t xml:space="preserve">05-22-D</t>
  </si>
  <si>
    <t xml:space="preserve">05-22-E</t>
  </si>
  <si>
    <t xml:space="preserve">00000000001020543240</t>
  </si>
  <si>
    <t xml:space="preserve">198</t>
  </si>
  <si>
    <t xml:space="preserve">05-23-B</t>
  </si>
  <si>
    <t xml:space="preserve">05-23-C</t>
  </si>
  <si>
    <t xml:space="preserve">05-23-D</t>
  </si>
  <si>
    <t xml:space="preserve">05-23-E</t>
  </si>
  <si>
    <t xml:space="preserve">2615831431</t>
  </si>
  <si>
    <t xml:space="preserve">00000000001021774386</t>
  </si>
  <si>
    <t xml:space="preserve">05-24-B</t>
  </si>
  <si>
    <t xml:space="preserve">05-24-C</t>
  </si>
  <si>
    <t xml:space="preserve">05-24-D</t>
  </si>
  <si>
    <t xml:space="preserve">00000000001020543236</t>
  </si>
  <si>
    <t xml:space="preserve">05-24-E</t>
  </si>
  <si>
    <t xml:space="preserve">05-25-B</t>
  </si>
  <si>
    <t xml:space="preserve">05-25-C</t>
  </si>
  <si>
    <t xml:space="preserve">05-25-D</t>
  </si>
  <si>
    <t xml:space="preserve">05-25-E</t>
  </si>
  <si>
    <t xml:space="preserve">00000000001021946541</t>
  </si>
  <si>
    <t xml:space="preserve">05-26-B</t>
  </si>
  <si>
    <t xml:space="preserve">05-26-C</t>
  </si>
  <si>
    <t xml:space="preserve">05-26-D</t>
  </si>
  <si>
    <t xml:space="preserve">05-26-E</t>
  </si>
  <si>
    <t xml:space="preserve">05-27-B</t>
  </si>
  <si>
    <t xml:space="preserve">05-27-C</t>
  </si>
  <si>
    <t xml:space="preserve">05-27-D</t>
  </si>
  <si>
    <t xml:space="preserve">05-27-E</t>
  </si>
  <si>
    <t xml:space="preserve">05-28-B</t>
  </si>
  <si>
    <t xml:space="preserve">00000000001020543241</t>
  </si>
  <si>
    <t xml:space="preserve">05-28-C</t>
  </si>
  <si>
    <t xml:space="preserve">05-28-D</t>
  </si>
  <si>
    <t xml:space="preserve">05-28-E</t>
  </si>
  <si>
    <t xml:space="preserve">05-29-B</t>
  </si>
  <si>
    <t xml:space="preserve">05-29-C</t>
  </si>
  <si>
    <t xml:space="preserve">05-29-D</t>
  </si>
  <si>
    <t xml:space="preserve">05-29-E</t>
  </si>
  <si>
    <t xml:space="preserve">05-30-B</t>
  </si>
  <si>
    <t xml:space="preserve">262193431</t>
  </si>
  <si>
    <t xml:space="preserve">00000000001021843116</t>
  </si>
  <si>
    <t xml:space="preserve">05-30-C</t>
  </si>
  <si>
    <t xml:space="preserve">05-30-D</t>
  </si>
  <si>
    <t xml:space="preserve">NCP-10C107-711</t>
  </si>
  <si>
    <t xml:space="preserve">261703421</t>
  </si>
  <si>
    <t xml:space="preserve">00000000001021638086</t>
  </si>
  <si>
    <t xml:space="preserve">78</t>
  </si>
  <si>
    <t xml:space="preserve">05-30-E</t>
  </si>
  <si>
    <t xml:space="preserve">2624031411</t>
  </si>
  <si>
    <t xml:space="preserve">00000000001021923457</t>
  </si>
  <si>
    <t xml:space="preserve">05-31-B</t>
  </si>
  <si>
    <t xml:space="preserve">00000000001021843059</t>
  </si>
  <si>
    <t xml:space="preserve">05-31-C</t>
  </si>
  <si>
    <t xml:space="preserve">05-31-D</t>
  </si>
  <si>
    <t xml:space="preserve">05-31-E</t>
  </si>
  <si>
    <t xml:space="preserve">05-32-B</t>
  </si>
  <si>
    <t xml:space="preserve">05-32-C</t>
  </si>
  <si>
    <t xml:space="preserve">05-32-D</t>
  </si>
  <si>
    <t xml:space="preserve">05-32-E</t>
  </si>
  <si>
    <t xml:space="preserve">05-33-B</t>
  </si>
  <si>
    <t xml:space="preserve">05-33-C</t>
  </si>
  <si>
    <t xml:space="preserve">05-33-D</t>
  </si>
  <si>
    <t xml:space="preserve">05-33-E</t>
  </si>
  <si>
    <t xml:space="preserve">05-34-B</t>
  </si>
  <si>
    <t xml:space="preserve">00000000001020543243</t>
  </si>
  <si>
    <t xml:space="preserve">228</t>
  </si>
  <si>
    <t xml:space="preserve">05-34-C</t>
  </si>
  <si>
    <t xml:space="preserve">00000000001021922175</t>
  </si>
  <si>
    <t xml:space="preserve">05-34-D</t>
  </si>
  <si>
    <t xml:space="preserve">05-34-E</t>
  </si>
  <si>
    <t xml:space="preserve">05-35-B</t>
  </si>
  <si>
    <t xml:space="preserve">05-35-C</t>
  </si>
  <si>
    <t xml:space="preserve">05-35-D</t>
  </si>
  <si>
    <t xml:space="preserve">05-35-E</t>
  </si>
  <si>
    <t xml:space="preserve">05-36-B</t>
  </si>
  <si>
    <t xml:space="preserve">05-36-C</t>
  </si>
  <si>
    <t xml:space="preserve">05-36-D</t>
  </si>
  <si>
    <t xml:space="preserve">05-36-E</t>
  </si>
  <si>
    <t xml:space="preserve">05-37-B</t>
  </si>
  <si>
    <t xml:space="preserve">05-37-C</t>
  </si>
  <si>
    <t xml:space="preserve">00000000001021723026</t>
  </si>
  <si>
    <t xml:space="preserve">05-37-D</t>
  </si>
  <si>
    <t xml:space="preserve">05-37-E</t>
  </si>
  <si>
    <t xml:space="preserve">00000000001021946551</t>
  </si>
  <si>
    <t xml:space="preserve">05-38-B</t>
  </si>
  <si>
    <t xml:space="preserve">00000000001020543113</t>
  </si>
  <si>
    <t xml:space="preserve">201</t>
  </si>
  <si>
    <t xml:space="preserve">05-38-C</t>
  </si>
  <si>
    <t xml:space="preserve">00000000001021923351</t>
  </si>
  <si>
    <t xml:space="preserve">05-38-D</t>
  </si>
  <si>
    <t xml:space="preserve">05-38-E</t>
  </si>
  <si>
    <t xml:space="preserve">00000000001021923438</t>
  </si>
  <si>
    <t xml:space="preserve">05-39-B</t>
  </si>
  <si>
    <t xml:space="preserve">2611531411</t>
  </si>
  <si>
    <t xml:space="preserve">00000000001021672395</t>
  </si>
  <si>
    <t xml:space="preserve">05-39-C</t>
  </si>
  <si>
    <t xml:space="preserve">00000000001021922164</t>
  </si>
  <si>
    <t xml:space="preserve">05-39-D</t>
  </si>
  <si>
    <t xml:space="preserve">05-39-E</t>
  </si>
  <si>
    <t xml:space="preserve">00000000001021946552</t>
  </si>
  <si>
    <t xml:space="preserve">05-40-B</t>
  </si>
  <si>
    <t xml:space="preserve">05-40-C</t>
  </si>
  <si>
    <t xml:space="preserve">05-40-D</t>
  </si>
  <si>
    <t xml:space="preserve">05-40-E</t>
  </si>
  <si>
    <t xml:space="preserve">00000000001021923439</t>
  </si>
  <si>
    <t xml:space="preserve">05-41-B</t>
  </si>
  <si>
    <t xml:space="preserve">05-41-C</t>
  </si>
  <si>
    <t xml:space="preserve">05-41-D</t>
  </si>
  <si>
    <t xml:space="preserve">05-41-E</t>
  </si>
  <si>
    <t xml:space="preserve">00000000001021946549</t>
  </si>
  <si>
    <t xml:space="preserve">05-42-B</t>
  </si>
  <si>
    <t xml:space="preserve">00000000001021901415</t>
  </si>
  <si>
    <t xml:space="preserve">05-42-C</t>
  </si>
  <si>
    <t xml:space="preserve">00000000001021923349</t>
  </si>
  <si>
    <t xml:space="preserve">05-42-D</t>
  </si>
  <si>
    <t xml:space="preserve">05-42-E</t>
  </si>
  <si>
    <t xml:space="preserve">00000000001021923460</t>
  </si>
  <si>
    <t xml:space="preserve">05-43-B</t>
  </si>
  <si>
    <t xml:space="preserve">05-43-C</t>
  </si>
  <si>
    <t xml:space="preserve">05-43-D</t>
  </si>
  <si>
    <t xml:space="preserve">2615831433</t>
  </si>
  <si>
    <t xml:space="preserve">00000000001021640029</t>
  </si>
  <si>
    <t xml:space="preserve">77</t>
  </si>
  <si>
    <t xml:space="preserve">05-43-E</t>
  </si>
  <si>
    <t xml:space="preserve">00000000001021946548</t>
  </si>
  <si>
    <t xml:space="preserve">05-44-B</t>
  </si>
  <si>
    <t xml:space="preserve">2620531431</t>
  </si>
  <si>
    <t xml:space="preserve">00000000001021946787</t>
  </si>
  <si>
    <t xml:space="preserve">05-44-C</t>
  </si>
  <si>
    <t xml:space="preserve">00000000001021922165</t>
  </si>
  <si>
    <t xml:space="preserve">05-44-D</t>
  </si>
  <si>
    <t xml:space="preserve">05-44-E</t>
  </si>
  <si>
    <t xml:space="preserve">00000000001021923459</t>
  </si>
  <si>
    <t xml:space="preserve">05-45-B</t>
  </si>
  <si>
    <t xml:space="preserve">05-45-C</t>
  </si>
  <si>
    <t xml:space="preserve">05-45-D</t>
  </si>
  <si>
    <t xml:space="preserve">05-45-E</t>
  </si>
  <si>
    <t xml:space="preserve">00000000001021946545</t>
  </si>
  <si>
    <t xml:space="preserve">05-46-B</t>
  </si>
  <si>
    <t xml:space="preserve">2622831411</t>
  </si>
  <si>
    <t xml:space="preserve">00000000001021901392</t>
  </si>
  <si>
    <t xml:space="preserve">05-46-C</t>
  </si>
  <si>
    <t xml:space="preserve">05-46-D</t>
  </si>
  <si>
    <t xml:space="preserve">00000000001021947744</t>
  </si>
  <si>
    <t xml:space="preserve">05-46-E</t>
  </si>
  <si>
    <t xml:space="preserve">00000000001021923458</t>
  </si>
  <si>
    <t xml:space="preserve">05-47-B</t>
  </si>
  <si>
    <t xml:space="preserve">05-47-C</t>
  </si>
  <si>
    <t xml:space="preserve">05-47-D</t>
  </si>
  <si>
    <t xml:space="preserve">00000000001021726898</t>
  </si>
  <si>
    <t xml:space="preserve">05-47-E</t>
  </si>
  <si>
    <t xml:space="preserve">00000000001021946547</t>
  </si>
  <si>
    <t xml:space="preserve">05-48-B</t>
  </si>
  <si>
    <t xml:space="preserve">262183431</t>
  </si>
  <si>
    <t xml:space="preserve">00000000001021843107</t>
  </si>
  <si>
    <t xml:space="preserve">28</t>
  </si>
  <si>
    <t xml:space="preserve">05-48-C</t>
  </si>
  <si>
    <t xml:space="preserve">DCP-10N352-CDM-34B</t>
  </si>
  <si>
    <t xml:space="preserve">2602934020</t>
  </si>
  <si>
    <t xml:space="preserve">00000000001021545998</t>
  </si>
  <si>
    <t xml:space="preserve">33</t>
  </si>
  <si>
    <t xml:space="preserve">05-48-D</t>
  </si>
  <si>
    <t xml:space="preserve">00000000001021947739</t>
  </si>
  <si>
    <t xml:space="preserve">05-48-E</t>
  </si>
  <si>
    <t xml:space="preserve">00000000001021923461</t>
  </si>
  <si>
    <t xml:space="preserve">05-49-B</t>
  </si>
  <si>
    <t xml:space="preserve">05-49-C</t>
  </si>
  <si>
    <t xml:space="preserve">00000000001021847933</t>
  </si>
  <si>
    <t xml:space="preserve">05-49-D</t>
  </si>
  <si>
    <t xml:space="preserve">00000000001021922073</t>
  </si>
  <si>
    <t xml:space="preserve">05-49-E</t>
  </si>
  <si>
    <t xml:space="preserve">2601731411</t>
  </si>
  <si>
    <t xml:space="preserve">00000000001021752746</t>
  </si>
  <si>
    <t xml:space="preserve">05-50-B</t>
  </si>
  <si>
    <t xml:space="preserve">05-50-C</t>
  </si>
  <si>
    <t xml:space="preserve">00000000001021901423</t>
  </si>
  <si>
    <t xml:space="preserve">05-50-D</t>
  </si>
  <si>
    <t xml:space="preserve">05-50-E</t>
  </si>
  <si>
    <t xml:space="preserve">00000000001021946544</t>
  </si>
  <si>
    <t xml:space="preserve">05-51-B</t>
  </si>
  <si>
    <t xml:space="preserve">05-51-C</t>
  </si>
  <si>
    <t xml:space="preserve">00000000001021726897</t>
  </si>
  <si>
    <t xml:space="preserve">05-51-D</t>
  </si>
  <si>
    <t xml:space="preserve">05-51-E</t>
  </si>
  <si>
    <t xml:space="preserve">05-52-B</t>
  </si>
  <si>
    <t xml:space="preserve">05-52-C</t>
  </si>
  <si>
    <t xml:space="preserve">00000000001021753102</t>
  </si>
  <si>
    <t xml:space="preserve">05-52-D</t>
  </si>
  <si>
    <t xml:space="preserve">00000000001021946791</t>
  </si>
  <si>
    <t xml:space="preserve">05-52-E</t>
  </si>
  <si>
    <t xml:space="preserve">00000000001021923456</t>
  </si>
  <si>
    <t xml:space="preserve">05-53-B</t>
  </si>
  <si>
    <t xml:space="preserve">05-53-C</t>
  </si>
  <si>
    <t xml:space="preserve">2611531241</t>
  </si>
  <si>
    <t xml:space="preserve">00000000001021565501</t>
  </si>
  <si>
    <t xml:space="preserve">95</t>
  </si>
  <si>
    <t xml:space="preserve">05-53-D</t>
  </si>
  <si>
    <t xml:space="preserve">05-53-E</t>
  </si>
  <si>
    <t xml:space="preserve">00000000001021946546</t>
  </si>
  <si>
    <t xml:space="preserve">05-54-B</t>
  </si>
  <si>
    <t xml:space="preserve">05-54-C</t>
  </si>
  <si>
    <t xml:space="preserve">00000000001021901419</t>
  </si>
  <si>
    <t xml:space="preserve">05-54-D</t>
  </si>
  <si>
    <t xml:space="preserve">00000000001021946792</t>
  </si>
  <si>
    <t xml:space="preserve">05-54-E</t>
  </si>
  <si>
    <t xml:space="preserve">00000000001021946543</t>
  </si>
  <si>
    <t xml:space="preserve">05-55-B</t>
  </si>
  <si>
    <t xml:space="preserve">00000000001020543242</t>
  </si>
  <si>
    <t xml:space="preserve">05-55-C</t>
  </si>
  <si>
    <t xml:space="preserve">00000000001021726901</t>
  </si>
  <si>
    <t xml:space="preserve">05-55-D</t>
  </si>
  <si>
    <t xml:space="preserve">05-55-E</t>
  </si>
  <si>
    <t xml:space="preserve">05-56-B</t>
  </si>
  <si>
    <t xml:space="preserve">05-56-C</t>
  </si>
  <si>
    <t xml:space="preserve">2624631431</t>
  </si>
  <si>
    <t xml:space="preserve">00000000001021947752</t>
  </si>
  <si>
    <t xml:space="preserve">05-56-D</t>
  </si>
  <si>
    <t xml:space="preserve">2620931431</t>
  </si>
  <si>
    <t xml:space="preserve">00000000001021795167</t>
  </si>
  <si>
    <t xml:space="preserve">39</t>
  </si>
  <si>
    <t xml:space="preserve">05-56-E</t>
  </si>
  <si>
    <t xml:space="preserve">00000000001021923454</t>
  </si>
  <si>
    <t xml:space="preserve">05-57-B</t>
  </si>
  <si>
    <t xml:space="preserve">05-57-C</t>
  </si>
  <si>
    <t xml:space="preserve">2617231242</t>
  </si>
  <si>
    <t xml:space="preserve">00000000001021726896</t>
  </si>
  <si>
    <t xml:space="preserve">05-57-D</t>
  </si>
  <si>
    <t xml:space="preserve">00000000001021922070</t>
  </si>
  <si>
    <t xml:space="preserve">05-57-E</t>
  </si>
  <si>
    <t xml:space="preserve">05-58-B</t>
  </si>
  <si>
    <t xml:space="preserve">05-58-C</t>
  </si>
  <si>
    <t xml:space="preserve">00000000001021947747</t>
  </si>
  <si>
    <t xml:space="preserve">05-58-D</t>
  </si>
  <si>
    <t xml:space="preserve">DCP-10R107-711</t>
  </si>
  <si>
    <t xml:space="preserve">261223431</t>
  </si>
  <si>
    <t xml:space="preserve">00000000001021549873</t>
  </si>
  <si>
    <t xml:space="preserve">05-58-E</t>
  </si>
  <si>
    <t xml:space="preserve">00000000001021946542</t>
  </si>
  <si>
    <t xml:space="preserve">05-59-B</t>
  </si>
  <si>
    <t xml:space="preserve">2620631432</t>
  </si>
  <si>
    <t xml:space="preserve">00000000001021947749</t>
  </si>
  <si>
    <t xml:space="preserve">05-59-C</t>
  </si>
  <si>
    <t xml:space="preserve">00000000001021901429</t>
  </si>
  <si>
    <t xml:space="preserve">05-59-D</t>
  </si>
  <si>
    <t xml:space="preserve">05-59-E</t>
  </si>
  <si>
    <t xml:space="preserve">05-60-B</t>
  </si>
  <si>
    <t xml:space="preserve">2617931432</t>
  </si>
  <si>
    <t xml:space="preserve">00000000001021677983</t>
  </si>
  <si>
    <t xml:space="preserve">05-60-C</t>
  </si>
  <si>
    <t xml:space="preserve">00000000001021922066</t>
  </si>
  <si>
    <t xml:space="preserve">05-60-D</t>
  </si>
  <si>
    <t xml:space="preserve">05-60-E</t>
  </si>
  <si>
    <t xml:space="preserve">00000000001021946540</t>
  </si>
  <si>
    <t xml:space="preserve">05-61-B</t>
  </si>
  <si>
    <t xml:space="preserve">00000000001021947735</t>
  </si>
  <si>
    <t xml:space="preserve">05-61-C</t>
  </si>
  <si>
    <t xml:space="preserve">00000000001021901427</t>
  </si>
  <si>
    <t xml:space="preserve">05-61-D</t>
  </si>
  <si>
    <t xml:space="preserve">00000000001021726951</t>
  </si>
  <si>
    <t xml:space="preserve">05-61-E</t>
  </si>
  <si>
    <t xml:space="preserve">00000000001021923462</t>
  </si>
  <si>
    <t xml:space="preserve">05-62-B</t>
  </si>
  <si>
    <t xml:space="preserve">00000000001021946790</t>
  </si>
  <si>
    <t xml:space="preserve">05-62-C</t>
  </si>
  <si>
    <t xml:space="preserve">00000000001021901428</t>
  </si>
  <si>
    <t xml:space="preserve">05-62-D</t>
  </si>
  <si>
    <t xml:space="preserve">00000000001021726895</t>
  </si>
  <si>
    <t xml:space="preserve">05-62-E</t>
  </si>
  <si>
    <t xml:space="preserve">00000000001021923353</t>
  </si>
  <si>
    <t xml:space="preserve">05-63-C</t>
  </si>
  <si>
    <t xml:space="preserve">05-63-D</t>
  </si>
  <si>
    <t xml:space="preserve">05-63-E</t>
  </si>
  <si>
    <t xml:space="preserve">A26242-01</t>
  </si>
  <si>
    <t xml:space="preserve">00000000001021872820</t>
  </si>
  <si>
    <t xml:space="preserve">05-64-C</t>
  </si>
  <si>
    <t xml:space="preserve">2620231411</t>
  </si>
  <si>
    <t xml:space="preserve">00000000001021841429</t>
  </si>
  <si>
    <t xml:space="preserve">05-64-D</t>
  </si>
  <si>
    <t xml:space="preserve">00000000001021726900</t>
  </si>
  <si>
    <t xml:space="preserve">05-64-E</t>
  </si>
  <si>
    <t xml:space="preserve">00000000001021765407</t>
  </si>
  <si>
    <t xml:space="preserve">05-65-C</t>
  </si>
  <si>
    <t xml:space="preserve">05-65-D</t>
  </si>
  <si>
    <t xml:space="preserve">00000000001021923312</t>
  </si>
  <si>
    <t xml:space="preserve">05-65-E</t>
  </si>
  <si>
    <t xml:space="preserve">2617131242</t>
  </si>
  <si>
    <t xml:space="preserve">00000000001021726948</t>
  </si>
  <si>
    <t xml:space="preserve">05-66-C</t>
  </si>
  <si>
    <t xml:space="preserve">00000000001021946789</t>
  </si>
  <si>
    <t xml:space="preserve">05-66-D</t>
  </si>
  <si>
    <t xml:space="preserve">A25263B12</t>
  </si>
  <si>
    <t xml:space="preserve">00000000001021048580</t>
  </si>
  <si>
    <t xml:space="preserve">05-66-E</t>
  </si>
  <si>
    <t xml:space="preserve">00000000001021922168</t>
  </si>
  <si>
    <t xml:space="preserve">05-67-C</t>
  </si>
  <si>
    <t xml:space="preserve">00000000001021810446</t>
  </si>
  <si>
    <t xml:space="preserve">05-67-D</t>
  </si>
  <si>
    <t xml:space="preserve">A26147B12</t>
  </si>
  <si>
    <t xml:space="preserve">00000000001021634977</t>
  </si>
  <si>
    <t xml:space="preserve">05-67-E</t>
  </si>
  <si>
    <t xml:space="preserve">00000000001021946538</t>
  </si>
  <si>
    <t xml:space="preserve">05-68-C</t>
  </si>
  <si>
    <t xml:space="preserve">00000000001021922171</t>
  </si>
  <si>
    <t xml:space="preserve">05-68-D</t>
  </si>
  <si>
    <t xml:space="preserve">00000000001021922170</t>
  </si>
  <si>
    <t xml:space="preserve">05-68-E</t>
  </si>
  <si>
    <t xml:space="preserve">00000000001021946537</t>
  </si>
  <si>
    <t xml:space="preserve">05-69-B</t>
  </si>
  <si>
    <t xml:space="preserve">00000000001021947741</t>
  </si>
  <si>
    <t xml:space="preserve">05-69-C</t>
  </si>
  <si>
    <t xml:space="preserve">05-69-D</t>
  </si>
  <si>
    <t xml:space="preserve">00000000001021847913</t>
  </si>
  <si>
    <t xml:space="preserve">05-69-E</t>
  </si>
  <si>
    <t xml:space="preserve">261893421</t>
  </si>
  <si>
    <t xml:space="preserve">00000000001021754458</t>
  </si>
  <si>
    <t xml:space="preserve">05-70-B</t>
  </si>
  <si>
    <t xml:space="preserve">00000000001021901425</t>
  </si>
  <si>
    <t xml:space="preserve">05-70-C</t>
  </si>
  <si>
    <t xml:space="preserve">00000000001021946788</t>
  </si>
  <si>
    <t xml:space="preserve">05-70-D</t>
  </si>
  <si>
    <t xml:space="preserve">00000000001021922169</t>
  </si>
  <si>
    <t xml:space="preserve">05-70-E</t>
  </si>
  <si>
    <t xml:space="preserve">00000000001021847928</t>
  </si>
  <si>
    <t xml:space="preserve">05-71-B</t>
  </si>
  <si>
    <t xml:space="preserve">00000000001021922174</t>
  </si>
  <si>
    <t xml:space="preserve">05-71-C</t>
  </si>
  <si>
    <t xml:space="preserve">05-71-D</t>
  </si>
  <si>
    <t xml:space="preserve">05-71-E</t>
  </si>
  <si>
    <t xml:space="preserve">00000000001021765405</t>
  </si>
  <si>
    <t xml:space="preserve">05-72-B</t>
  </si>
  <si>
    <t xml:space="preserve">05-72-C</t>
  </si>
  <si>
    <t xml:space="preserve">00000000001021922173</t>
  </si>
  <si>
    <t xml:space="preserve">05-72-D</t>
  </si>
  <si>
    <t xml:space="preserve">05-72-E</t>
  </si>
  <si>
    <t xml:space="preserve">00000000001021946536</t>
  </si>
  <si>
    <t xml:space="preserve">05-73-B</t>
  </si>
  <si>
    <t xml:space="preserve">A26230-21</t>
  </si>
  <si>
    <t xml:space="preserve">00000000001021824104</t>
  </si>
  <si>
    <t xml:space="preserve">25</t>
  </si>
  <si>
    <t xml:space="preserve">05-73-C</t>
  </si>
  <si>
    <t xml:space="preserve">05-73-D</t>
  </si>
  <si>
    <t xml:space="preserve">A25346-203</t>
  </si>
  <si>
    <t xml:space="preserve">00000000001020846834</t>
  </si>
  <si>
    <t xml:space="preserve">277</t>
  </si>
  <si>
    <t xml:space="preserve">05-73-E</t>
  </si>
  <si>
    <t xml:space="preserve">A26127-001</t>
  </si>
  <si>
    <t xml:space="preserve">00000000001021401000</t>
  </si>
  <si>
    <t xml:space="preserve">125</t>
  </si>
  <si>
    <t xml:space="preserve">05-74-B</t>
  </si>
  <si>
    <t xml:space="preserve">262143421</t>
  </si>
  <si>
    <t xml:space="preserve">00000000001021816912</t>
  </si>
  <si>
    <t xml:space="preserve">34</t>
  </si>
  <si>
    <t xml:space="preserve">05-74-C</t>
  </si>
  <si>
    <t xml:space="preserve">00000000001021922172</t>
  </si>
  <si>
    <t xml:space="preserve">05-74-D</t>
  </si>
  <si>
    <t xml:space="preserve">00000000001021726899</t>
  </si>
  <si>
    <t xml:space="preserve">05-74-E</t>
  </si>
  <si>
    <t xml:space="preserve">00000000001021765406</t>
  </si>
  <si>
    <t xml:space="preserve">05-75-B</t>
  </si>
  <si>
    <t xml:space="preserve">A26194-01</t>
  </si>
  <si>
    <t xml:space="preserve">00000000001021732125</t>
  </si>
  <si>
    <t xml:space="preserve">54</t>
  </si>
  <si>
    <t xml:space="preserve">05-75-C</t>
  </si>
  <si>
    <t xml:space="preserve">05-75-D</t>
  </si>
  <si>
    <t xml:space="preserve">00000000001021855726</t>
  </si>
  <si>
    <t xml:space="preserve">05-75-E</t>
  </si>
  <si>
    <t xml:space="preserve">00000000001021922166</t>
  </si>
  <si>
    <t xml:space="preserve">05-76-B</t>
  </si>
  <si>
    <t xml:space="preserve">2610931411</t>
  </si>
  <si>
    <t xml:space="preserve">00000000001021748669</t>
  </si>
  <si>
    <t xml:space="preserve">05-76-C</t>
  </si>
  <si>
    <t xml:space="preserve">00000000001021726952</t>
  </si>
  <si>
    <t xml:space="preserve">05-76-D</t>
  </si>
  <si>
    <t xml:space="preserve">00000000001021947746</t>
  </si>
  <si>
    <t xml:space="preserve">05-76-E</t>
  </si>
  <si>
    <t xml:space="preserve">00000000001021947745</t>
  </si>
  <si>
    <t xml:space="preserve">05-77-B</t>
  </si>
  <si>
    <t xml:space="preserve">A26170B12</t>
  </si>
  <si>
    <t xml:space="preserve">00000000001021859462</t>
  </si>
  <si>
    <t xml:space="preserve">05-77-C</t>
  </si>
  <si>
    <t xml:space="preserve">RA26212A01</t>
  </si>
  <si>
    <t xml:space="preserve">00000000001021751925</t>
  </si>
  <si>
    <t xml:space="preserve">05-77-D</t>
  </si>
  <si>
    <t xml:space="preserve">A26234-01</t>
  </si>
  <si>
    <t xml:space="preserve">00000000001021841755</t>
  </si>
  <si>
    <t xml:space="preserve">05-77-E</t>
  </si>
  <si>
    <t xml:space="preserve">2615731431</t>
  </si>
  <si>
    <t xml:space="preserve">00000000001021805431</t>
  </si>
  <si>
    <t xml:space="preserve">05-78-B</t>
  </si>
  <si>
    <t xml:space="preserve">00000000001021947734</t>
  </si>
  <si>
    <t xml:space="preserve">05-78-C</t>
  </si>
  <si>
    <t xml:space="preserve">00000000001021947742</t>
  </si>
  <si>
    <t xml:space="preserve">05-78-D</t>
  </si>
  <si>
    <t xml:space="preserve">05-78-E</t>
  </si>
  <si>
    <t xml:space="preserve">00000000001021549867</t>
  </si>
  <si>
    <t xml:space="preserve">05-79-B</t>
  </si>
  <si>
    <t xml:space="preserve">261823421</t>
  </si>
  <si>
    <t xml:space="preserve">00000000001021696230</t>
  </si>
  <si>
    <t xml:space="preserve">63</t>
  </si>
  <si>
    <t xml:space="preserve">05-79-C</t>
  </si>
  <si>
    <t xml:space="preserve">ILM-BL-0016146-B94</t>
  </si>
  <si>
    <t xml:space="preserve">A25078-21</t>
  </si>
  <si>
    <t xml:space="preserve">00000000001021756758</t>
  </si>
  <si>
    <t xml:space="preserve">05-79-D</t>
  </si>
  <si>
    <t xml:space="preserve">00000000001021842004</t>
  </si>
  <si>
    <t xml:space="preserve">05-79-E</t>
  </si>
  <si>
    <t xml:space="preserve">00000000001021946539</t>
  </si>
  <si>
    <t xml:space="preserve">05-80-B</t>
  </si>
  <si>
    <t xml:space="preserve">00000000001021947743</t>
  </si>
  <si>
    <t xml:space="preserve">05-80-C</t>
  </si>
  <si>
    <t xml:space="preserve">00000000001021947740</t>
  </si>
  <si>
    <t xml:space="preserve">05-80-D</t>
  </si>
  <si>
    <t xml:space="preserve">00000000001021947751</t>
  </si>
  <si>
    <t xml:space="preserve">05-80-E</t>
  </si>
  <si>
    <t xml:space="preserve">00000000001021947748</t>
  </si>
  <si>
    <t xml:space="preserve">05-81-B</t>
  </si>
  <si>
    <t xml:space="preserve">05-81-C</t>
  </si>
  <si>
    <t xml:space="preserve">05-81-D</t>
  </si>
  <si>
    <t xml:space="preserve">A25346-201</t>
  </si>
  <si>
    <t xml:space="preserve">00000000001020846795</t>
  </si>
  <si>
    <t xml:space="preserve">05-81-E</t>
  </si>
  <si>
    <t xml:space="preserve">RA25087-01</t>
  </si>
  <si>
    <t xml:space="preserve">00000000001020397580</t>
  </si>
  <si>
    <t xml:space="preserve">172</t>
  </si>
  <si>
    <t xml:space="preserve">05-82-B</t>
  </si>
  <si>
    <t xml:space="preserve">2620831433</t>
  </si>
  <si>
    <t xml:space="preserve">00000000001021790695</t>
  </si>
  <si>
    <t xml:space="preserve">40</t>
  </si>
  <si>
    <t xml:space="preserve">05-82-C</t>
  </si>
  <si>
    <t xml:space="preserve">05-82-D</t>
  </si>
  <si>
    <t xml:space="preserve">05-82-E</t>
  </si>
  <si>
    <t xml:space="preserve">05-83-B</t>
  </si>
  <si>
    <t xml:space="preserve">05-83-C</t>
  </si>
  <si>
    <t xml:space="preserve">05-83-D</t>
  </si>
  <si>
    <t xml:space="preserve">00000000001021841739</t>
  </si>
  <si>
    <t xml:space="preserve">05-83-E</t>
  </si>
  <si>
    <t xml:space="preserve">00000000001021872854</t>
  </si>
  <si>
    <t xml:space="preserve">05-84-B</t>
  </si>
  <si>
    <t xml:space="preserve">00000000001021947738</t>
  </si>
  <si>
    <t xml:space="preserve">05-84-C</t>
  </si>
  <si>
    <t xml:space="preserve">00000000001021947737</t>
  </si>
  <si>
    <t xml:space="preserve">05-84-D</t>
  </si>
  <si>
    <t xml:space="preserve">05-84-E</t>
  </si>
  <si>
    <t xml:space="preserve">00000000001021946535</t>
  </si>
  <si>
    <t xml:space="preserve">05-85-B</t>
  </si>
  <si>
    <t xml:space="preserve">05-85-C</t>
  </si>
  <si>
    <t xml:space="preserve">05-85-D</t>
  </si>
  <si>
    <t xml:space="preserve">00000000001021841741</t>
  </si>
  <si>
    <t xml:space="preserve">05-85-E</t>
  </si>
  <si>
    <t xml:space="preserve">00000000001021847956</t>
  </si>
  <si>
    <t xml:space="preserve">05-86-B</t>
  </si>
  <si>
    <t xml:space="preserve">00000000001021901416</t>
  </si>
  <si>
    <t xml:space="preserve">05-86-C</t>
  </si>
  <si>
    <t xml:space="preserve">05-86-D</t>
  </si>
  <si>
    <t xml:space="preserve">00000000001021843105</t>
  </si>
  <si>
    <t xml:space="preserve">05-86-E</t>
  </si>
  <si>
    <t xml:space="preserve">05-87-B</t>
  </si>
  <si>
    <t xml:space="preserve">262233432</t>
  </si>
  <si>
    <t xml:space="preserve">00000000001021928027</t>
  </si>
  <si>
    <t xml:space="preserve">05-87-C</t>
  </si>
  <si>
    <t xml:space="preserve">05-87-D</t>
  </si>
  <si>
    <t xml:space="preserve">05-87-E</t>
  </si>
  <si>
    <t xml:space="preserve">00000000001021847954</t>
  </si>
  <si>
    <t xml:space="preserve">05-88-B</t>
  </si>
  <si>
    <t xml:space="preserve">00000000001021947750</t>
  </si>
  <si>
    <t xml:space="preserve">05-88-C</t>
  </si>
  <si>
    <t xml:space="preserve">00000000001021923350</t>
  </si>
  <si>
    <t xml:space="preserve">05-88-D</t>
  </si>
  <si>
    <t xml:space="preserve">05-88-E</t>
  </si>
  <si>
    <t xml:space="preserve">00000000001021868516</t>
  </si>
  <si>
    <t xml:space="preserve">05-89-B</t>
  </si>
  <si>
    <t xml:space="preserve">00000000001021922167</t>
  </si>
  <si>
    <t xml:space="preserve">05-89-C</t>
  </si>
  <si>
    <t xml:space="preserve">05-89-D</t>
  </si>
  <si>
    <t xml:space="preserve">05-89-E</t>
  </si>
  <si>
    <t xml:space="preserve">00000000001021765416</t>
  </si>
  <si>
    <t xml:space="preserve">05-90-B</t>
  </si>
  <si>
    <t xml:space="preserve">00000000001021726902</t>
  </si>
  <si>
    <t xml:space="preserve">05-90-C</t>
  </si>
  <si>
    <t xml:space="preserve">00000000001021765418</t>
  </si>
  <si>
    <t xml:space="preserve">05-90-D</t>
  </si>
  <si>
    <t xml:space="preserve">2621431431</t>
  </si>
  <si>
    <t xml:space="preserve">00000000001021920039</t>
  </si>
  <si>
    <t xml:space="preserve">05-90-E</t>
  </si>
  <si>
    <t xml:space="preserve">00000000001021901434</t>
  </si>
  <si>
    <t xml:space="preserve">05-91-B</t>
  </si>
  <si>
    <t xml:space="preserve">00000000001021922072</t>
  </si>
  <si>
    <t xml:space="preserve">05-91-C</t>
  </si>
  <si>
    <t xml:space="preserve">05-91-D</t>
  </si>
  <si>
    <t xml:space="preserve">00000000001021710671</t>
  </si>
  <si>
    <t xml:space="preserve">05-91-E</t>
  </si>
  <si>
    <t xml:space="preserve">262063431</t>
  </si>
  <si>
    <t xml:space="preserve">00000000001021804865</t>
  </si>
  <si>
    <t xml:space="preserve">05-92-B</t>
  </si>
  <si>
    <t xml:space="preserve">00000000001021726903</t>
  </si>
  <si>
    <t xml:space="preserve">05-92-C</t>
  </si>
  <si>
    <t xml:space="preserve">A26054-201</t>
  </si>
  <si>
    <t xml:space="preserve">00000000001021103967</t>
  </si>
  <si>
    <t xml:space="preserve">202</t>
  </si>
  <si>
    <t xml:space="preserve">05-92-D</t>
  </si>
  <si>
    <t xml:space="preserve">05-92-E</t>
  </si>
  <si>
    <t xml:space="preserve">00000000001021923434</t>
  </si>
  <si>
    <t xml:space="preserve">05-93-B</t>
  </si>
  <si>
    <t xml:space="preserve">00000000001021497051</t>
  </si>
  <si>
    <t xml:space="preserve">80</t>
  </si>
  <si>
    <t xml:space="preserve">05-93-C</t>
  </si>
  <si>
    <t xml:space="preserve">05-93-D</t>
  </si>
  <si>
    <t xml:space="preserve">A26202B12</t>
  </si>
  <si>
    <t xml:space="preserve">00000000001021705969</t>
  </si>
  <si>
    <t xml:space="preserve">05-93-E</t>
  </si>
  <si>
    <t xml:space="preserve">00000000001021765417</t>
  </si>
  <si>
    <t xml:space="preserve">05-94-B</t>
  </si>
  <si>
    <t xml:space="preserve">2528531432</t>
  </si>
  <si>
    <t xml:space="preserve">00000000001021312299</t>
  </si>
  <si>
    <t xml:space="preserve">05-94-C</t>
  </si>
  <si>
    <t xml:space="preserve">00000000001021947736</t>
  </si>
  <si>
    <t xml:space="preserve">05-94-D</t>
  </si>
  <si>
    <t xml:space="preserve">00000000001021726925</t>
  </si>
  <si>
    <t xml:space="preserve">05-94-E</t>
  </si>
  <si>
    <t xml:space="preserve">05-95-B</t>
  </si>
  <si>
    <t xml:space="preserve">00000000001021898539</t>
  </si>
  <si>
    <t xml:space="preserve">05-95-C</t>
  </si>
  <si>
    <t xml:space="preserve">05-95-D</t>
  </si>
  <si>
    <t xml:space="preserve">05-95-E</t>
  </si>
  <si>
    <t xml:space="preserve">00000000001021765415</t>
  </si>
  <si>
    <t xml:space="preserve">05-96-B</t>
  </si>
  <si>
    <t xml:space="preserve">00000000001021726924</t>
  </si>
  <si>
    <t xml:space="preserve">05-96-C</t>
  </si>
  <si>
    <t xml:space="preserve">00000000001021946793</t>
  </si>
  <si>
    <t xml:space="preserve">05-96-D</t>
  </si>
  <si>
    <t xml:space="preserve">261833421</t>
  </si>
  <si>
    <t xml:space="preserve">00000000001021696224</t>
  </si>
  <si>
    <t xml:space="preserve">05-96-E</t>
  </si>
  <si>
    <t xml:space="preserve">00000000001021726926</t>
  </si>
  <si>
    <t xml:space="preserve">05-97-B</t>
  </si>
  <si>
    <t xml:space="preserve">00000000001021928025</t>
  </si>
  <si>
    <t xml:space="preserve">05-97-C</t>
  </si>
  <si>
    <t xml:space="preserve">00000000001021872477</t>
  </si>
  <si>
    <t xml:space="preserve">05-97-D</t>
  </si>
  <si>
    <t xml:space="preserve">00000000001021710647</t>
  </si>
  <si>
    <t xml:space="preserve">05-97-E</t>
  </si>
  <si>
    <t xml:space="preserve">00000000001021765414</t>
  </si>
  <si>
    <t xml:space="preserve">05-98-B</t>
  </si>
  <si>
    <t xml:space="preserve">00000000001021946485</t>
  </si>
  <si>
    <t xml:space="preserve">05-98-C</t>
  </si>
  <si>
    <t xml:space="preserve">00000000001021901424</t>
  </si>
  <si>
    <t xml:space="preserve">05-98-D</t>
  </si>
  <si>
    <t xml:space="preserve">00000000001021901417</t>
  </si>
  <si>
    <t xml:space="preserve">05-98-E</t>
  </si>
  <si>
    <t xml:space="preserve">00000000001021901418</t>
  </si>
  <si>
    <t xml:space="preserve">05-99-B</t>
  </si>
  <si>
    <t xml:space="preserve">00000000001021859463</t>
  </si>
  <si>
    <t xml:space="preserve">05-99-C</t>
  </si>
  <si>
    <t xml:space="preserve">05-99-D</t>
  </si>
  <si>
    <t xml:space="preserve">05-99-E</t>
  </si>
  <si>
    <t xml:space="preserve">LP261800</t>
  </si>
  <si>
    <t xml:space="preserve">00000000001021743566</t>
  </si>
  <si>
    <t xml:space="preserve">06-01-C</t>
  </si>
  <si>
    <t xml:space="preserve">00000000001021951514</t>
  </si>
  <si>
    <t xml:space="preserve">06-01-D</t>
  </si>
  <si>
    <t xml:space="preserve">00000000001021948428</t>
  </si>
  <si>
    <t xml:space="preserve">06-01-E</t>
  </si>
  <si>
    <t xml:space="preserve">00000000001021927601</t>
  </si>
  <si>
    <t xml:space="preserve">06-02-D</t>
  </si>
  <si>
    <t xml:space="preserve">A25310-013</t>
  </si>
  <si>
    <t xml:space="preserve">00000000001020757313</t>
  </si>
  <si>
    <t xml:space="preserve">06-02-E</t>
  </si>
  <si>
    <t xml:space="preserve">00000000001021898460</t>
  </si>
  <si>
    <t xml:space="preserve">06-03-C</t>
  </si>
  <si>
    <t xml:space="preserve">00000000001021935448</t>
  </si>
  <si>
    <t xml:space="preserve">06-03-D</t>
  </si>
  <si>
    <t xml:space="preserve">00000000001021810405</t>
  </si>
  <si>
    <t xml:space="preserve">06-03-E</t>
  </si>
  <si>
    <t xml:space="preserve">00000000001021935449</t>
  </si>
  <si>
    <t xml:space="preserve">06-04-D</t>
  </si>
  <si>
    <t xml:space="preserve">06-04-E</t>
  </si>
  <si>
    <t xml:space="preserve">06-05-C</t>
  </si>
  <si>
    <t xml:space="preserve">00000000001021947305</t>
  </si>
  <si>
    <t xml:space="preserve">06-05-D</t>
  </si>
  <si>
    <t xml:space="preserve">00000000001021923036</t>
  </si>
  <si>
    <t xml:space="preserve">06-05-E</t>
  </si>
  <si>
    <t xml:space="preserve">00000000001021920831</t>
  </si>
  <si>
    <t xml:space="preserve">06-06-D</t>
  </si>
  <si>
    <t xml:space="preserve">06-06-E</t>
  </si>
  <si>
    <t xml:space="preserve">RA26223-21</t>
  </si>
  <si>
    <t xml:space="preserve">00000000001021795288</t>
  </si>
  <si>
    <t xml:space="preserve">32</t>
  </si>
  <si>
    <t xml:space="preserve">06-07-B</t>
  </si>
  <si>
    <t xml:space="preserve">00000000001021931987</t>
  </si>
  <si>
    <t xml:space="preserve">06-07-C</t>
  </si>
  <si>
    <t xml:space="preserve">00000000001021668543</t>
  </si>
  <si>
    <t xml:space="preserve">06-07-D</t>
  </si>
  <si>
    <t xml:space="preserve">00000000001021935548</t>
  </si>
  <si>
    <t xml:space="preserve">06-07-E</t>
  </si>
  <si>
    <t xml:space="preserve">2619831431</t>
  </si>
  <si>
    <t xml:space="preserve">00000000001021774389</t>
  </si>
  <si>
    <t xml:space="preserve">06-08-B</t>
  </si>
  <si>
    <t xml:space="preserve">06-08-C</t>
  </si>
  <si>
    <t xml:space="preserve">00000000001021923978</t>
  </si>
  <si>
    <t xml:space="preserve">06-08-D</t>
  </si>
  <si>
    <t xml:space="preserve">06-08-E</t>
  </si>
  <si>
    <t xml:space="preserve">00000000001021948413</t>
  </si>
  <si>
    <t xml:space="preserve">06-09-B</t>
  </si>
  <si>
    <t xml:space="preserve">A26253-001</t>
  </si>
  <si>
    <t xml:space="preserve">00000000001021923453</t>
  </si>
  <si>
    <t xml:space="preserve">06-09-C</t>
  </si>
  <si>
    <t xml:space="preserve">00000000001021938367</t>
  </si>
  <si>
    <t xml:space="preserve">06-09-D</t>
  </si>
  <si>
    <t xml:space="preserve">00000000001021939839</t>
  </si>
  <si>
    <t xml:space="preserve">06-09-E</t>
  </si>
  <si>
    <t xml:space="preserve">00000000001021916291</t>
  </si>
  <si>
    <t xml:space="preserve">06-10-B</t>
  </si>
  <si>
    <t xml:space="preserve">06-10-C</t>
  </si>
  <si>
    <t xml:space="preserve">00000000001021821659</t>
  </si>
  <si>
    <t xml:space="preserve">06-10-D</t>
  </si>
  <si>
    <t xml:space="preserve">A26187-21</t>
  </si>
  <si>
    <t xml:space="preserve">00000000001021640821</t>
  </si>
  <si>
    <t xml:space="preserve">73</t>
  </si>
  <si>
    <t xml:space="preserve">06-10-E</t>
  </si>
  <si>
    <t xml:space="preserve">00000000001021709303</t>
  </si>
  <si>
    <t xml:space="preserve">06-100-B</t>
  </si>
  <si>
    <t xml:space="preserve">00000000001021840543</t>
  </si>
  <si>
    <t xml:space="preserve">06-100-C</t>
  </si>
  <si>
    <t xml:space="preserve">00000000001021942036</t>
  </si>
  <si>
    <t xml:space="preserve">06-100-D</t>
  </si>
  <si>
    <t xml:space="preserve">CHF-BS-9STR-E0-07B</t>
  </si>
  <si>
    <t xml:space="preserve">2533554798</t>
  </si>
  <si>
    <t xml:space="preserve">00000000001021738551</t>
  </si>
  <si>
    <t xml:space="preserve">18</t>
  </si>
  <si>
    <t xml:space="preserve">06-100-E</t>
  </si>
  <si>
    <t xml:space="preserve">00000000001021924376</t>
  </si>
  <si>
    <t xml:space="preserve">06-101-B</t>
  </si>
  <si>
    <t xml:space="preserve">00000000001021923780</t>
  </si>
  <si>
    <t xml:space="preserve">06-101-C</t>
  </si>
  <si>
    <t xml:space="preserve">A26202-202</t>
  </si>
  <si>
    <t xml:space="preserve">00000000001021704469</t>
  </si>
  <si>
    <t xml:space="preserve">06-101-D</t>
  </si>
  <si>
    <t xml:space="preserve">00000000001021924489</t>
  </si>
  <si>
    <t xml:space="preserve">06-101-E</t>
  </si>
  <si>
    <t xml:space="preserve">00000000001021931337</t>
  </si>
  <si>
    <t xml:space="preserve">06-102-B</t>
  </si>
  <si>
    <t xml:space="preserve">A26260-01</t>
  </si>
  <si>
    <t xml:space="preserve">00000000001021942159</t>
  </si>
  <si>
    <t xml:space="preserve">06-102-C</t>
  </si>
  <si>
    <t xml:space="preserve">00000000001021921273</t>
  </si>
  <si>
    <t xml:space="preserve">06-102-D</t>
  </si>
  <si>
    <t xml:space="preserve">00000000001021952422</t>
  </si>
  <si>
    <t xml:space="preserve">06-103-B</t>
  </si>
  <si>
    <t xml:space="preserve">00000000001021927634</t>
  </si>
  <si>
    <t xml:space="preserve">06-103-C</t>
  </si>
  <si>
    <t xml:space="preserve">00000000001021924503</t>
  </si>
  <si>
    <t xml:space="preserve">06-103-D</t>
  </si>
  <si>
    <t xml:space="preserve">A26261-21</t>
  </si>
  <si>
    <t xml:space="preserve">00000000001021946090</t>
  </si>
  <si>
    <t xml:space="preserve">06-103-E</t>
  </si>
  <si>
    <t xml:space="preserve">00000000001021924349</t>
  </si>
  <si>
    <t xml:space="preserve">06-104-B</t>
  </si>
  <si>
    <t xml:space="preserve">00000000001021897905</t>
  </si>
  <si>
    <t xml:space="preserve">06-104-C</t>
  </si>
  <si>
    <t xml:space="preserve">A26204B11</t>
  </si>
  <si>
    <t xml:space="preserve">00000000001021713168</t>
  </si>
  <si>
    <t xml:space="preserve">06-104-D</t>
  </si>
  <si>
    <t xml:space="preserve">00000000001021709328</t>
  </si>
  <si>
    <t xml:space="preserve">06-104-E</t>
  </si>
  <si>
    <t xml:space="preserve">00000000001021946781</t>
  </si>
  <si>
    <t xml:space="preserve">06-105-B</t>
  </si>
  <si>
    <t xml:space="preserve">RA26256B11</t>
  </si>
  <si>
    <t xml:space="preserve">00000000001021925752</t>
  </si>
  <si>
    <t xml:space="preserve">06-105-C</t>
  </si>
  <si>
    <t xml:space="preserve">00000000001021948652</t>
  </si>
  <si>
    <t xml:space="preserve">06-105-D</t>
  </si>
  <si>
    <t xml:space="preserve">CRD-EZ-7071800-039</t>
  </si>
  <si>
    <t xml:space="preserve">A25293B11</t>
  </si>
  <si>
    <t xml:space="preserve">00000000001021693812</t>
  </si>
  <si>
    <t xml:space="preserve">64</t>
  </si>
  <si>
    <t xml:space="preserve">06-105-E</t>
  </si>
  <si>
    <t xml:space="preserve">CRD-EZ-8002912-K16</t>
  </si>
  <si>
    <t xml:space="preserve">A26261A21</t>
  </si>
  <si>
    <t xml:space="preserve">00000000001021947010</t>
  </si>
  <si>
    <t xml:space="preserve">06-107-B</t>
  </si>
  <si>
    <t xml:space="preserve">00000000001020998427</t>
  </si>
  <si>
    <t xml:space="preserve">87</t>
  </si>
  <si>
    <t xml:space="preserve">06-107-C</t>
  </si>
  <si>
    <t xml:space="preserve">00000000001021705722</t>
  </si>
  <si>
    <t xml:space="preserve">06-107-D</t>
  </si>
  <si>
    <t xml:space="preserve">00000000001021814050</t>
  </si>
  <si>
    <t xml:space="preserve">21</t>
  </si>
  <si>
    <t xml:space="preserve">06-107-E</t>
  </si>
  <si>
    <t xml:space="preserve">00000000001021931937</t>
  </si>
  <si>
    <t xml:space="preserve">06-109-B</t>
  </si>
  <si>
    <t xml:space="preserve">00000000001021715072</t>
  </si>
  <si>
    <t xml:space="preserve">06-109-C</t>
  </si>
  <si>
    <t xml:space="preserve">00000000001021948461</t>
  </si>
  <si>
    <t xml:space="preserve">06-109-D</t>
  </si>
  <si>
    <t xml:space="preserve">A26055-002</t>
  </si>
  <si>
    <t xml:space="preserve">00000000001021109087</t>
  </si>
  <si>
    <t xml:space="preserve">06-109-E</t>
  </si>
  <si>
    <t xml:space="preserve">00000000001021898681</t>
  </si>
  <si>
    <t xml:space="preserve">06-11-B</t>
  </si>
  <si>
    <t xml:space="preserve">A26188-21</t>
  </si>
  <si>
    <t xml:space="preserve">00000000001021648689</t>
  </si>
  <si>
    <t xml:space="preserve">68</t>
  </si>
  <si>
    <t xml:space="preserve">06-11-C</t>
  </si>
  <si>
    <t xml:space="preserve">00000000001021868552</t>
  </si>
  <si>
    <t xml:space="preserve">06-11-D</t>
  </si>
  <si>
    <t xml:space="preserve">00000000001021810276</t>
  </si>
  <si>
    <t xml:space="preserve">06-11-E</t>
  </si>
  <si>
    <t xml:space="preserve">00000000001021810250</t>
  </si>
  <si>
    <t xml:space="preserve">06-111-B</t>
  </si>
  <si>
    <t xml:space="preserve">00000000001021752435</t>
  </si>
  <si>
    <t xml:space="preserve">06-111-C</t>
  </si>
  <si>
    <t xml:space="preserve">00000000001021926017</t>
  </si>
  <si>
    <t xml:space="preserve">06-111-D</t>
  </si>
  <si>
    <t xml:space="preserve">06-111-E</t>
  </si>
  <si>
    <t xml:space="preserve">00000000001021715488</t>
  </si>
  <si>
    <t xml:space="preserve">06-113-B</t>
  </si>
  <si>
    <t xml:space="preserve">00000000001021924488</t>
  </si>
  <si>
    <t xml:space="preserve">06-113-C</t>
  </si>
  <si>
    <t xml:space="preserve">00000000001021931222</t>
  </si>
  <si>
    <t xml:space="preserve">06-113-D</t>
  </si>
  <si>
    <t xml:space="preserve">06-113-E</t>
  </si>
  <si>
    <t xml:space="preserve">06-115-B</t>
  </si>
  <si>
    <t xml:space="preserve">A26171-01</t>
  </si>
  <si>
    <t xml:space="preserve">00000000001021583367</t>
  </si>
  <si>
    <t xml:space="preserve">88</t>
  </si>
  <si>
    <t xml:space="preserve">06-115-C</t>
  </si>
  <si>
    <t xml:space="preserve">00000000001021931297</t>
  </si>
  <si>
    <t xml:space="preserve">06-115-D</t>
  </si>
  <si>
    <t xml:space="preserve">A25285T011</t>
  </si>
  <si>
    <t xml:space="preserve">00000000001020646491</t>
  </si>
  <si>
    <t xml:space="preserve">74</t>
  </si>
  <si>
    <t xml:space="preserve">06-115-E</t>
  </si>
  <si>
    <t xml:space="preserve">06-117-B</t>
  </si>
  <si>
    <t xml:space="preserve">00000000001021701091</t>
  </si>
  <si>
    <t xml:space="preserve">06-117-C</t>
  </si>
  <si>
    <t xml:space="preserve">00000000001020998410</t>
  </si>
  <si>
    <t xml:space="preserve">06-117-D</t>
  </si>
  <si>
    <t xml:space="preserve">06-117-E</t>
  </si>
  <si>
    <t xml:space="preserve">RA26261-22</t>
  </si>
  <si>
    <t xml:space="preserve">00000000001021948952</t>
  </si>
  <si>
    <t xml:space="preserve">06-119-B</t>
  </si>
  <si>
    <t xml:space="preserve">00000000001021924330</t>
  </si>
  <si>
    <t xml:space="preserve">06-119-C</t>
  </si>
  <si>
    <t xml:space="preserve">A26231B301</t>
  </si>
  <si>
    <t xml:space="preserve">00000000001021829877</t>
  </si>
  <si>
    <t xml:space="preserve">06-119-D</t>
  </si>
  <si>
    <t xml:space="preserve">00000000001020913511</t>
  </si>
  <si>
    <t xml:space="preserve">06-119-E</t>
  </si>
  <si>
    <t xml:space="preserve">06-12-B</t>
  </si>
  <si>
    <t xml:space="preserve">00000000001021868424</t>
  </si>
  <si>
    <t xml:space="preserve">06-12-C</t>
  </si>
  <si>
    <t xml:space="preserve">00000000001021923916</t>
  </si>
  <si>
    <t xml:space="preserve">06-12-D</t>
  </si>
  <si>
    <t xml:space="preserve">00000000001021946182</t>
  </si>
  <si>
    <t xml:space="preserve">06-12-E</t>
  </si>
  <si>
    <t xml:space="preserve">RA26261A01</t>
  </si>
  <si>
    <t xml:space="preserve">00000000001021946187</t>
  </si>
  <si>
    <t xml:space="preserve">06-121-B</t>
  </si>
  <si>
    <t xml:space="preserve">A26192-21</t>
  </si>
  <si>
    <t xml:space="preserve">00000000001021666663</t>
  </si>
  <si>
    <t xml:space="preserve">06-121-C</t>
  </si>
  <si>
    <t xml:space="preserve">06-121-D</t>
  </si>
  <si>
    <t xml:space="preserve">00000000001021901877</t>
  </si>
  <si>
    <t xml:space="preserve">06-121-E</t>
  </si>
  <si>
    <t xml:space="preserve">00000000001021948414</t>
  </si>
  <si>
    <t xml:space="preserve">06-122-B</t>
  </si>
  <si>
    <t xml:space="preserve">A26255A01</t>
  </si>
  <si>
    <t xml:space="preserve">00000000001021924191</t>
  </si>
  <si>
    <t xml:space="preserve">06-123-B</t>
  </si>
  <si>
    <t xml:space="preserve">00000000001021924351</t>
  </si>
  <si>
    <t xml:space="preserve">06-123-C</t>
  </si>
  <si>
    <t xml:space="preserve">00000000001021715041</t>
  </si>
  <si>
    <t xml:space="preserve">06-123-D</t>
  </si>
  <si>
    <t xml:space="preserve">A26127B101</t>
  </si>
  <si>
    <t xml:space="preserve">00000000001021400473</t>
  </si>
  <si>
    <t xml:space="preserve">06-123-E</t>
  </si>
  <si>
    <t xml:space="preserve">00000000001021899343</t>
  </si>
  <si>
    <t xml:space="preserve">06-124-B</t>
  </si>
  <si>
    <t xml:space="preserve">06-13-B</t>
  </si>
  <si>
    <t xml:space="preserve">00000000001021915681</t>
  </si>
  <si>
    <t xml:space="preserve">06-13-C</t>
  </si>
  <si>
    <t xml:space="preserve">00000000001021915905</t>
  </si>
  <si>
    <t xml:space="preserve">06-13-D</t>
  </si>
  <si>
    <t xml:space="preserve">A26198B105</t>
  </si>
  <si>
    <t xml:space="preserve">00000000001021690924</t>
  </si>
  <si>
    <t xml:space="preserve">06-13-E</t>
  </si>
  <si>
    <t xml:space="preserve">00000000001021765362</t>
  </si>
  <si>
    <t xml:space="preserve">06-14-B</t>
  </si>
  <si>
    <t xml:space="preserve">00000000001021824626</t>
  </si>
  <si>
    <t xml:space="preserve">06-14-C</t>
  </si>
  <si>
    <t xml:space="preserve">00000000001021714984</t>
  </si>
  <si>
    <t xml:space="preserve">06-14-D</t>
  </si>
  <si>
    <t xml:space="preserve">00000000001021938370</t>
  </si>
  <si>
    <t xml:space="preserve">06-14-E</t>
  </si>
  <si>
    <t xml:space="preserve">CRM-KB-0018900-A17</t>
  </si>
  <si>
    <t xml:space="preserve">A26165-01</t>
  </si>
  <si>
    <t xml:space="preserve">00000000001021555157</t>
  </si>
  <si>
    <t xml:space="preserve">06-15-B</t>
  </si>
  <si>
    <t xml:space="preserve">00000000001021839470</t>
  </si>
  <si>
    <t xml:space="preserve">06-15-C</t>
  </si>
  <si>
    <t xml:space="preserve">A26257-01</t>
  </si>
  <si>
    <t xml:space="preserve">00000000001021931296</t>
  </si>
  <si>
    <t xml:space="preserve">06-15-D</t>
  </si>
  <si>
    <t xml:space="preserve">00000000001021933786</t>
  </si>
  <si>
    <t xml:space="preserve">06-15-E</t>
  </si>
  <si>
    <t xml:space="preserve">00000000001021916348</t>
  </si>
  <si>
    <t xml:space="preserve">06-16-B</t>
  </si>
  <si>
    <t xml:space="preserve">00000000001021948528</t>
  </si>
  <si>
    <t xml:space="preserve">06-16-C</t>
  </si>
  <si>
    <t xml:space="preserve">DCP-22PLARO-91B</t>
  </si>
  <si>
    <t xml:space="preserve">251638131</t>
  </si>
  <si>
    <t xml:space="preserve">00000000001020716812</t>
  </si>
  <si>
    <t xml:space="preserve">06-16-D</t>
  </si>
  <si>
    <t xml:space="preserve">00000000001021951563</t>
  </si>
  <si>
    <t xml:space="preserve">06-16-E</t>
  </si>
  <si>
    <t xml:space="preserve">CHM-SP-Z3M-2B-U77</t>
  </si>
  <si>
    <t xml:space="preserve">253450101</t>
  </si>
  <si>
    <t xml:space="preserve">00000000001021423522</t>
  </si>
  <si>
    <t xml:space="preserve">06-17-B</t>
  </si>
  <si>
    <t xml:space="preserve">00000000001021902491</t>
  </si>
  <si>
    <t xml:space="preserve">06-17-C</t>
  </si>
  <si>
    <t xml:space="preserve">A25343T103</t>
  </si>
  <si>
    <t xml:space="preserve">00000000001020854281</t>
  </si>
  <si>
    <t xml:space="preserve">278</t>
  </si>
  <si>
    <t xml:space="preserve">06-17-D</t>
  </si>
  <si>
    <t xml:space="preserve">A26237-21</t>
  </si>
  <si>
    <t xml:space="preserve">00000000001021853909</t>
  </si>
  <si>
    <t xml:space="preserve">06-17-E</t>
  </si>
  <si>
    <t xml:space="preserve">00000000001021945686</t>
  </si>
  <si>
    <t xml:space="preserve">06-18-B</t>
  </si>
  <si>
    <t xml:space="preserve">00000000001020893701</t>
  </si>
  <si>
    <t xml:space="preserve">06-18-C</t>
  </si>
  <si>
    <t xml:space="preserve">00000000001021877556</t>
  </si>
  <si>
    <t xml:space="preserve">06-18-D</t>
  </si>
  <si>
    <t xml:space="preserve">00000000001021923589</t>
  </si>
  <si>
    <t xml:space="preserve">06-18-E</t>
  </si>
  <si>
    <t xml:space="preserve">00000000001021645621</t>
  </si>
  <si>
    <t xml:space="preserve">06-19-B</t>
  </si>
  <si>
    <t xml:space="preserve">00000000001021898531</t>
  </si>
  <si>
    <t xml:space="preserve">06-19-C</t>
  </si>
  <si>
    <t xml:space="preserve">00000000001021715581</t>
  </si>
  <si>
    <t xml:space="preserve">06-19-D</t>
  </si>
  <si>
    <t xml:space="preserve">00000000001021876599</t>
  </si>
  <si>
    <t xml:space="preserve">06-19-E</t>
  </si>
  <si>
    <t xml:space="preserve">A26135B11</t>
  </si>
  <si>
    <t xml:space="preserve">00000000001021436309</t>
  </si>
  <si>
    <t xml:space="preserve">06-20-B</t>
  </si>
  <si>
    <t xml:space="preserve">00000000001021872089</t>
  </si>
  <si>
    <t xml:space="preserve">06-20-C</t>
  </si>
  <si>
    <t xml:space="preserve">00000000001021944260</t>
  </si>
  <si>
    <t xml:space="preserve">06-20-D</t>
  </si>
  <si>
    <t xml:space="preserve">00000000001021867185</t>
  </si>
  <si>
    <t xml:space="preserve">06-20-E</t>
  </si>
  <si>
    <t xml:space="preserve">00000000001021423521</t>
  </si>
  <si>
    <t xml:space="preserve">06-21-B</t>
  </si>
  <si>
    <t xml:space="preserve">00000000001021915995</t>
  </si>
  <si>
    <t xml:space="preserve">06-21-C</t>
  </si>
  <si>
    <t xml:space="preserve">A26169-01</t>
  </si>
  <si>
    <t xml:space="preserve">00000000001021575227</t>
  </si>
  <si>
    <t xml:space="preserve">90</t>
  </si>
  <si>
    <t xml:space="preserve">06-21-D</t>
  </si>
  <si>
    <t xml:space="preserve">RA26254A01</t>
  </si>
  <si>
    <t xml:space="preserve">00000000001021923037</t>
  </si>
  <si>
    <t xml:space="preserve">06-21-E</t>
  </si>
  <si>
    <t xml:space="preserve">00000000001021946181</t>
  </si>
  <si>
    <t xml:space="preserve">06-22-B</t>
  </si>
  <si>
    <t xml:space="preserve">00000000001021666519</t>
  </si>
  <si>
    <t xml:space="preserve">06-22-C</t>
  </si>
  <si>
    <t xml:space="preserve">A26255-201</t>
  </si>
  <si>
    <t xml:space="preserve">00000000001021924042</t>
  </si>
  <si>
    <t xml:space="preserve">06-22-D</t>
  </si>
  <si>
    <t xml:space="preserve">00000000001021945249</t>
  </si>
  <si>
    <t xml:space="preserve">06-22-E</t>
  </si>
  <si>
    <t xml:space="preserve">00000000001021948431</t>
  </si>
  <si>
    <t xml:space="preserve">06-23-B</t>
  </si>
  <si>
    <t xml:space="preserve">A26257-22</t>
  </si>
  <si>
    <t xml:space="preserve">00000000001021931449</t>
  </si>
  <si>
    <t xml:space="preserve">06-23-C</t>
  </si>
  <si>
    <t xml:space="preserve">RA26255-21</t>
  </si>
  <si>
    <t xml:space="preserve">00000000001021923213</t>
  </si>
  <si>
    <t xml:space="preserve">06-23-D</t>
  </si>
  <si>
    <t xml:space="preserve">00000000001021642488</t>
  </si>
  <si>
    <t xml:space="preserve">06-23-E</t>
  </si>
  <si>
    <t xml:space="preserve">00000000001021910955</t>
  </si>
  <si>
    <t xml:space="preserve">06-24-B</t>
  </si>
  <si>
    <t xml:space="preserve">A26234A01</t>
  </si>
  <si>
    <t xml:space="preserve">00000000001021840897</t>
  </si>
  <si>
    <t xml:space="preserve">06-24-C</t>
  </si>
  <si>
    <t xml:space="preserve">00000000001021932480</t>
  </si>
  <si>
    <t xml:space="preserve">06-24-D</t>
  </si>
  <si>
    <t xml:space="preserve">00000000001021916364</t>
  </si>
  <si>
    <t xml:space="preserve">06-24-E</t>
  </si>
  <si>
    <t xml:space="preserve">00000000001021946361</t>
  </si>
  <si>
    <t xml:space="preserve">06-25-B</t>
  </si>
  <si>
    <t xml:space="preserve">00000000001021915898</t>
  </si>
  <si>
    <t xml:space="preserve">06-25-C</t>
  </si>
  <si>
    <t xml:space="preserve">00000000001021927624</t>
  </si>
  <si>
    <t xml:space="preserve">06-25-D</t>
  </si>
  <si>
    <t xml:space="preserve">00000000001021948527</t>
  </si>
  <si>
    <t xml:space="preserve">06-25-E</t>
  </si>
  <si>
    <t xml:space="preserve">00000000001021951516</t>
  </si>
  <si>
    <t xml:space="preserve">06-26-B</t>
  </si>
  <si>
    <t xml:space="preserve">00000000001021810166</t>
  </si>
  <si>
    <t xml:space="preserve">06-26-C</t>
  </si>
  <si>
    <t xml:space="preserve">00000000001021924015</t>
  </si>
  <si>
    <t xml:space="preserve">06-26-D</t>
  </si>
  <si>
    <t xml:space="preserve">00000000001021942863</t>
  </si>
  <si>
    <t xml:space="preserve">06-26-E</t>
  </si>
  <si>
    <t xml:space="preserve">00000000001021926032</t>
  </si>
  <si>
    <t xml:space="preserve">06-27-B</t>
  </si>
  <si>
    <t xml:space="preserve">00000000001021916349</t>
  </si>
  <si>
    <t xml:space="preserve">06-27-C</t>
  </si>
  <si>
    <t xml:space="preserve">00000000001021924161</t>
  </si>
  <si>
    <t xml:space="preserve">06-27-D</t>
  </si>
  <si>
    <t xml:space="preserve">00000000001021707062</t>
  </si>
  <si>
    <t xml:space="preserve">06-27-E</t>
  </si>
  <si>
    <t xml:space="preserve">00000000001021925837</t>
  </si>
  <si>
    <t xml:space="preserve">06-28-B</t>
  </si>
  <si>
    <t xml:space="preserve">00000000001021931989</t>
  </si>
  <si>
    <t xml:space="preserve">06-28-C</t>
  </si>
  <si>
    <t xml:space="preserve">00000000001021923910</t>
  </si>
  <si>
    <t xml:space="preserve">06-28-D</t>
  </si>
  <si>
    <t xml:space="preserve">00000000001021898289</t>
  </si>
  <si>
    <t xml:space="preserve">06-28-E</t>
  </si>
  <si>
    <t xml:space="preserve">00000000001021916423</t>
  </si>
  <si>
    <t xml:space="preserve">06-29-B</t>
  </si>
  <si>
    <t xml:space="preserve">00000000001021951287</t>
  </si>
  <si>
    <t xml:space="preserve">06-29-C</t>
  </si>
  <si>
    <t xml:space="preserve">A26198B103</t>
  </si>
  <si>
    <t xml:space="preserve">00000000001021690897</t>
  </si>
  <si>
    <t xml:space="preserve">06-29-D</t>
  </si>
  <si>
    <t xml:space="preserve">252520402</t>
  </si>
  <si>
    <t xml:space="preserve">00000000001020725356</t>
  </si>
  <si>
    <t xml:space="preserve">122</t>
  </si>
  <si>
    <t xml:space="preserve">06-29-E</t>
  </si>
  <si>
    <t xml:space="preserve">06-30-B</t>
  </si>
  <si>
    <t xml:space="preserve">00000000001021877807</t>
  </si>
  <si>
    <t xml:space="preserve">06-30-C</t>
  </si>
  <si>
    <t xml:space="preserve">A26253A001</t>
  </si>
  <si>
    <t xml:space="preserve">00000000001021914074</t>
  </si>
  <si>
    <t xml:space="preserve">06-30-D</t>
  </si>
  <si>
    <t xml:space="preserve">00000000001021896592</t>
  </si>
  <si>
    <t xml:space="preserve">06-30-E</t>
  </si>
  <si>
    <t xml:space="preserve">00000000001021707010</t>
  </si>
  <si>
    <t xml:space="preserve">06-31-B</t>
  </si>
  <si>
    <t xml:space="preserve">A26198B101</t>
  </si>
  <si>
    <t xml:space="preserve">00000000001021690885</t>
  </si>
  <si>
    <t xml:space="preserve">06-31-C</t>
  </si>
  <si>
    <t xml:space="preserve">CHD-EZ-7022620-039</t>
  </si>
  <si>
    <t xml:space="preserve">A26007A01</t>
  </si>
  <si>
    <t xml:space="preserve">00000000001020918849</t>
  </si>
  <si>
    <t xml:space="preserve">06-31-D</t>
  </si>
  <si>
    <t xml:space="preserve">00000000001021942573</t>
  </si>
  <si>
    <t xml:space="preserve">06-31-E</t>
  </si>
  <si>
    <t xml:space="preserve">00000000001021774426</t>
  </si>
  <si>
    <t xml:space="preserve">06-32-B</t>
  </si>
  <si>
    <t xml:space="preserve">00000000001021898242</t>
  </si>
  <si>
    <t xml:space="preserve">06-32-C</t>
  </si>
  <si>
    <t xml:space="preserve">00000000001021710902</t>
  </si>
  <si>
    <t xml:space="preserve">06-32-D</t>
  </si>
  <si>
    <t xml:space="preserve">00000000001021896608</t>
  </si>
  <si>
    <t xml:space="preserve">06-32-E</t>
  </si>
  <si>
    <t xml:space="preserve">00000000001021946209</t>
  </si>
  <si>
    <t xml:space="preserve">06-33-B</t>
  </si>
  <si>
    <t xml:space="preserve">00000000001021925072</t>
  </si>
  <si>
    <t xml:space="preserve">06-33-C</t>
  </si>
  <si>
    <t xml:space="preserve">00000000001021705898</t>
  </si>
  <si>
    <t xml:space="preserve">06-33-D</t>
  </si>
  <si>
    <t xml:space="preserve">00000000001021901901</t>
  </si>
  <si>
    <t xml:space="preserve">06-33-E</t>
  </si>
  <si>
    <t xml:space="preserve">00000000001021926412</t>
  </si>
  <si>
    <t xml:space="preserve">06-34-B</t>
  </si>
  <si>
    <t xml:space="preserve">A26200A001</t>
  </si>
  <si>
    <t xml:space="preserve">00000000001021696067</t>
  </si>
  <si>
    <t xml:space="preserve">06-34-C</t>
  </si>
  <si>
    <t xml:space="preserve">A26223-21</t>
  </si>
  <si>
    <t xml:space="preserve">00000000001021795613</t>
  </si>
  <si>
    <t xml:space="preserve">06-34-D</t>
  </si>
  <si>
    <t xml:space="preserve">00000000001021941981</t>
  </si>
  <si>
    <t xml:space="preserve">06-34-E</t>
  </si>
  <si>
    <t xml:space="preserve">00000000001021872413</t>
  </si>
  <si>
    <t xml:space="preserve">06-35-B</t>
  </si>
  <si>
    <t xml:space="preserve">RA26257A01</t>
  </si>
  <si>
    <t xml:space="preserve">00000000001021929476</t>
  </si>
  <si>
    <t xml:space="preserve">06-35-C</t>
  </si>
  <si>
    <t xml:space="preserve">00000000001021933794</t>
  </si>
  <si>
    <t xml:space="preserve">06-35-D</t>
  </si>
  <si>
    <t xml:space="preserve">00000000001021942510</t>
  </si>
  <si>
    <t xml:space="preserve">06-35-E</t>
  </si>
  <si>
    <t xml:space="preserve">00000000001020841103</t>
  </si>
  <si>
    <t xml:space="preserve">06-36-B</t>
  </si>
  <si>
    <t xml:space="preserve">00000000001021945600</t>
  </si>
  <si>
    <t xml:space="preserve">06-36-C</t>
  </si>
  <si>
    <t xml:space="preserve">A26222-22</t>
  </si>
  <si>
    <t xml:space="preserve">00000000001021790891</t>
  </si>
  <si>
    <t xml:space="preserve">06-36-D</t>
  </si>
  <si>
    <t xml:space="preserve">00000000001021946326</t>
  </si>
  <si>
    <t xml:space="preserve">06-36-E</t>
  </si>
  <si>
    <t xml:space="preserve">A25309B002</t>
  </si>
  <si>
    <t xml:space="preserve">00000000001020705417</t>
  </si>
  <si>
    <t xml:space="preserve">06-37-B</t>
  </si>
  <si>
    <t xml:space="preserve">00000000001021666169</t>
  </si>
  <si>
    <t xml:space="preserve">06-37-C</t>
  </si>
  <si>
    <t xml:space="preserve">00000000001021841871</t>
  </si>
  <si>
    <t xml:space="preserve">06-37-D</t>
  </si>
  <si>
    <t xml:space="preserve">00000000001021666080</t>
  </si>
  <si>
    <t xml:space="preserve">06-37-E</t>
  </si>
  <si>
    <t xml:space="preserve">00000000001021945272</t>
  </si>
  <si>
    <t xml:space="preserve">06-38-B</t>
  </si>
  <si>
    <t xml:space="preserve">00000000001021933682</t>
  </si>
  <si>
    <t xml:space="preserve">06-38-C</t>
  </si>
  <si>
    <t xml:space="preserve">A25285T008</t>
  </si>
  <si>
    <t xml:space="preserve">00000000001020646494</t>
  </si>
  <si>
    <t xml:space="preserve">70</t>
  </si>
  <si>
    <t xml:space="preserve">06-38-D</t>
  </si>
  <si>
    <t xml:space="preserve">00000000001021942579</t>
  </si>
  <si>
    <t xml:space="preserve">06-38-E</t>
  </si>
  <si>
    <t xml:space="preserve">00000000001021942089</t>
  </si>
  <si>
    <t xml:space="preserve">06-39-B</t>
  </si>
  <si>
    <t xml:space="preserve">00000000001021707098</t>
  </si>
  <si>
    <t xml:space="preserve">06-39-C</t>
  </si>
  <si>
    <t xml:space="preserve">A26259-21</t>
  </si>
  <si>
    <t xml:space="preserve">00000000001021939259</t>
  </si>
  <si>
    <t xml:space="preserve">06-39-D</t>
  </si>
  <si>
    <t xml:space="preserve">00000000001021916361</t>
  </si>
  <si>
    <t xml:space="preserve">06-39-E</t>
  </si>
  <si>
    <t xml:space="preserve">00000000001021942052</t>
  </si>
  <si>
    <t xml:space="preserve">06-40-B</t>
  </si>
  <si>
    <t xml:space="preserve">00000000001021942142</t>
  </si>
  <si>
    <t xml:space="preserve">06-40-C</t>
  </si>
  <si>
    <t xml:space="preserve">00000000001021752131</t>
  </si>
  <si>
    <t xml:space="preserve">06-40-D</t>
  </si>
  <si>
    <t xml:space="preserve">00000000001021714943</t>
  </si>
  <si>
    <t xml:space="preserve">06-40-E</t>
  </si>
  <si>
    <t xml:space="preserve">00000000001021935428</t>
  </si>
  <si>
    <t xml:space="preserve">06-41-B</t>
  </si>
  <si>
    <t xml:space="preserve">00000000001021705890</t>
  </si>
  <si>
    <t xml:space="preserve">06-41-C</t>
  </si>
  <si>
    <t xml:space="preserve">A26194-21</t>
  </si>
  <si>
    <t xml:space="preserve">00000000001021671170</t>
  </si>
  <si>
    <t xml:space="preserve">65</t>
  </si>
  <si>
    <t xml:space="preserve">06-41-D</t>
  </si>
  <si>
    <t xml:space="preserve">YYD-BX-7073100-E81</t>
  </si>
  <si>
    <t xml:space="preserve">A26226-02</t>
  </si>
  <si>
    <t xml:space="preserve">00000000001021810476</t>
  </si>
  <si>
    <t xml:space="preserve">06-41-E</t>
  </si>
  <si>
    <t xml:space="preserve">00000000001021916422</t>
  </si>
  <si>
    <t xml:space="preserve">06-42-B</t>
  </si>
  <si>
    <t xml:space="preserve">A26234-202</t>
  </si>
  <si>
    <t xml:space="preserve">00000000001021841856</t>
  </si>
  <si>
    <t xml:space="preserve">06-42-C</t>
  </si>
  <si>
    <t xml:space="preserve">A26202-201</t>
  </si>
  <si>
    <t xml:space="preserve">00000000001021703572</t>
  </si>
  <si>
    <t xml:space="preserve">06-42-D</t>
  </si>
  <si>
    <t xml:space="preserve">A26247-201</t>
  </si>
  <si>
    <t xml:space="preserve">00000000001021898177</t>
  </si>
  <si>
    <t xml:space="preserve">06-42-E</t>
  </si>
  <si>
    <t xml:space="preserve">00000000001021951380</t>
  </si>
  <si>
    <t xml:space="preserve">06-43-B</t>
  </si>
  <si>
    <t xml:space="preserve">00000000001021504010</t>
  </si>
  <si>
    <t xml:space="preserve">06-43-C</t>
  </si>
  <si>
    <t xml:space="preserve">00000000001021898139</t>
  </si>
  <si>
    <t xml:space="preserve">06-43-D</t>
  </si>
  <si>
    <t xml:space="preserve">A26259B11</t>
  </si>
  <si>
    <t xml:space="preserve">00000000001021939854</t>
  </si>
  <si>
    <t xml:space="preserve">06-43-E</t>
  </si>
  <si>
    <t xml:space="preserve">00000000001020998411</t>
  </si>
  <si>
    <t xml:space="preserve">06-44-B</t>
  </si>
  <si>
    <t xml:space="preserve">RA26252A01</t>
  </si>
  <si>
    <t xml:space="preserve">00000000001021924204</t>
  </si>
  <si>
    <t xml:space="preserve">06-44-C</t>
  </si>
  <si>
    <t xml:space="preserve">00000000001021809881</t>
  </si>
  <si>
    <t xml:space="preserve">06-44-D</t>
  </si>
  <si>
    <t xml:space="preserve">00000000001021941991</t>
  </si>
  <si>
    <t xml:space="preserve">06-44-E</t>
  </si>
  <si>
    <t xml:space="preserve">00000000001021919701</t>
  </si>
  <si>
    <t xml:space="preserve">06-45-B</t>
  </si>
  <si>
    <t xml:space="preserve">00000000001021933683</t>
  </si>
  <si>
    <t xml:space="preserve">06-45-C</t>
  </si>
  <si>
    <t xml:space="preserve">00000000001021877895</t>
  </si>
  <si>
    <t xml:space="preserve">06-45-D</t>
  </si>
  <si>
    <t xml:space="preserve">00000000001021951288</t>
  </si>
  <si>
    <t xml:space="preserve">06-45-E</t>
  </si>
  <si>
    <t xml:space="preserve">00000000001021945768</t>
  </si>
  <si>
    <t xml:space="preserve">06-46-B</t>
  </si>
  <si>
    <t xml:space="preserve">A26260B401</t>
  </si>
  <si>
    <t xml:space="preserve">00000000001021944136</t>
  </si>
  <si>
    <t xml:space="preserve">06-46-C</t>
  </si>
  <si>
    <t xml:space="preserve">00000000001021502070</t>
  </si>
  <si>
    <t xml:space="preserve">06-46-D</t>
  </si>
  <si>
    <t xml:space="preserve">00000000001021828465</t>
  </si>
  <si>
    <t xml:space="preserve">06-46-E</t>
  </si>
  <si>
    <t xml:space="preserve">00000000001021935427</t>
  </si>
  <si>
    <t xml:space="preserve">06-47-B</t>
  </si>
  <si>
    <t xml:space="preserve">00000000001021933249</t>
  </si>
  <si>
    <t xml:space="preserve">06-47-C</t>
  </si>
  <si>
    <t xml:space="preserve">A26236-21</t>
  </si>
  <si>
    <t xml:space="preserve">00000000001021845678</t>
  </si>
  <si>
    <t xml:space="preserve">06-47-D</t>
  </si>
  <si>
    <t xml:space="preserve">00000000001021815395</t>
  </si>
  <si>
    <t xml:space="preserve">06-47-E</t>
  </si>
  <si>
    <t xml:space="preserve">2617531432</t>
  </si>
  <si>
    <t xml:space="preserve">00000000001021776151</t>
  </si>
  <si>
    <t xml:space="preserve">06-48-B</t>
  </si>
  <si>
    <t xml:space="preserve">A26219-201</t>
  </si>
  <si>
    <t xml:space="preserve">00000000001021781127</t>
  </si>
  <si>
    <t xml:space="preserve">06-48-C</t>
  </si>
  <si>
    <t xml:space="preserve">00000000001021916170</t>
  </si>
  <si>
    <t xml:space="preserve">06-48-D</t>
  </si>
  <si>
    <t xml:space="preserve">00000000001021925116</t>
  </si>
  <si>
    <t xml:space="preserve">06-48-E</t>
  </si>
  <si>
    <t xml:space="preserve">00000000001021707445</t>
  </si>
  <si>
    <t xml:space="preserve">06-49-B</t>
  </si>
  <si>
    <t xml:space="preserve">RA26221-21</t>
  </si>
  <si>
    <t xml:space="preserve">00000000001021786236</t>
  </si>
  <si>
    <t xml:space="preserve">06-49-C</t>
  </si>
  <si>
    <t xml:space="preserve">00000000001021925022</t>
  </si>
  <si>
    <t xml:space="preserve">06-49-D</t>
  </si>
  <si>
    <t xml:space="preserve">00000000001021942166</t>
  </si>
  <si>
    <t xml:space="preserve">06-49-E</t>
  </si>
  <si>
    <t xml:space="preserve">00000000001021928679</t>
  </si>
  <si>
    <t xml:space="preserve">06-50-B</t>
  </si>
  <si>
    <t xml:space="preserve">A26260A02</t>
  </si>
  <si>
    <t xml:space="preserve">00000000001021944156</t>
  </si>
  <si>
    <t xml:space="preserve">06-50-C</t>
  </si>
  <si>
    <t xml:space="preserve">00000000001021930661</t>
  </si>
  <si>
    <t xml:space="preserve">06-50-D</t>
  </si>
  <si>
    <t xml:space="preserve">00000000001021935233</t>
  </si>
  <si>
    <t xml:space="preserve">06-50-E</t>
  </si>
  <si>
    <t xml:space="preserve">00000000001021872105</t>
  </si>
  <si>
    <t xml:space="preserve">06-51-B</t>
  </si>
  <si>
    <t xml:space="preserve">00000000001021923524</t>
  </si>
  <si>
    <t xml:space="preserve">06-51-C</t>
  </si>
  <si>
    <t xml:space="preserve">00000000001021848281</t>
  </si>
  <si>
    <t xml:space="preserve">06-51-D</t>
  </si>
  <si>
    <t xml:space="preserve">00000000001021795822</t>
  </si>
  <si>
    <t xml:space="preserve">06-51-E</t>
  </si>
  <si>
    <t xml:space="preserve">00000000001021926407</t>
  </si>
  <si>
    <t xml:space="preserve">06-52-B</t>
  </si>
  <si>
    <t xml:space="preserve">A26225-002</t>
  </si>
  <si>
    <t xml:space="preserve">00000000001021803214</t>
  </si>
  <si>
    <t xml:space="preserve">06-52-C</t>
  </si>
  <si>
    <t xml:space="preserve">00000000001021916237</t>
  </si>
  <si>
    <t xml:space="preserve">06-52-D</t>
  </si>
  <si>
    <t xml:space="preserve">00000000001021928563</t>
  </si>
  <si>
    <t xml:space="preserve">06-52-E</t>
  </si>
  <si>
    <t xml:space="preserve">00000000001021941931</t>
  </si>
  <si>
    <t xml:space="preserve">06-53-B</t>
  </si>
  <si>
    <t xml:space="preserve">00000000001021868488</t>
  </si>
  <si>
    <t xml:space="preserve">06-53-C</t>
  </si>
  <si>
    <t xml:space="preserve">00000000001021524438</t>
  </si>
  <si>
    <t xml:space="preserve">06-53-D</t>
  </si>
  <si>
    <t xml:space="preserve">00000000001021944168</t>
  </si>
  <si>
    <t xml:space="preserve">06-53-E</t>
  </si>
  <si>
    <t xml:space="preserve">00000000001021941982</t>
  </si>
  <si>
    <t xml:space="preserve">06-54-B</t>
  </si>
  <si>
    <t xml:space="preserve">RA26249A01</t>
  </si>
  <si>
    <t xml:space="preserve">00000000001021898087</t>
  </si>
  <si>
    <t xml:space="preserve">06-54-C</t>
  </si>
  <si>
    <t xml:space="preserve">00000000001021828474</t>
  </si>
  <si>
    <t xml:space="preserve">06-54-D</t>
  </si>
  <si>
    <t xml:space="preserve">00000000001021896993</t>
  </si>
  <si>
    <t xml:space="preserve">06-54-E</t>
  </si>
  <si>
    <t xml:space="preserve">00000000001021715101</t>
  </si>
  <si>
    <t xml:space="preserve">06-55-B</t>
  </si>
  <si>
    <t xml:space="preserve">00000000001021935305</t>
  </si>
  <si>
    <t xml:space="preserve">06-55-C</t>
  </si>
  <si>
    <t xml:space="preserve">00000000001021521948</t>
  </si>
  <si>
    <t xml:space="preserve">06-55-D</t>
  </si>
  <si>
    <t xml:space="preserve">00000000001021924086</t>
  </si>
  <si>
    <t xml:space="preserve">06-55-E</t>
  </si>
  <si>
    <t xml:space="preserve">00000000001021942616</t>
  </si>
  <si>
    <t xml:space="preserve">06-56-B</t>
  </si>
  <si>
    <t xml:space="preserve">00000000001021834834</t>
  </si>
  <si>
    <t xml:space="preserve">06-56-C</t>
  </si>
  <si>
    <t xml:space="preserve">A26205A002</t>
  </si>
  <si>
    <t xml:space="preserve">00000000001021720187</t>
  </si>
  <si>
    <t xml:space="preserve">06-56-D</t>
  </si>
  <si>
    <t xml:space="preserve">00000000001021833057</t>
  </si>
  <si>
    <t xml:space="preserve">06-56-E</t>
  </si>
  <si>
    <t xml:space="preserve">00000000001021838621</t>
  </si>
  <si>
    <t xml:space="preserve">06-57-B</t>
  </si>
  <si>
    <t xml:space="preserve">00000000001021930679</t>
  </si>
  <si>
    <t xml:space="preserve">06-57-C</t>
  </si>
  <si>
    <t xml:space="preserve">00000000001021648563</t>
  </si>
  <si>
    <t xml:space="preserve">06-57-D</t>
  </si>
  <si>
    <t xml:space="preserve">00000000001021700808</t>
  </si>
  <si>
    <t xml:space="preserve">06-57-E</t>
  </si>
  <si>
    <t xml:space="preserve">2619731432</t>
  </si>
  <si>
    <t xml:space="preserve">00000000001021776162</t>
  </si>
  <si>
    <t xml:space="preserve">06-58-B</t>
  </si>
  <si>
    <t xml:space="preserve">00000000001021830394</t>
  </si>
  <si>
    <t xml:space="preserve">06-58-C</t>
  </si>
  <si>
    <t xml:space="preserve">00000000001021710244</t>
  </si>
  <si>
    <t xml:space="preserve">06-58-D</t>
  </si>
  <si>
    <t xml:space="preserve">00000000001021925117</t>
  </si>
  <si>
    <t xml:space="preserve">06-58-E</t>
  </si>
  <si>
    <t xml:space="preserve">00000000001021708085</t>
  </si>
  <si>
    <t xml:space="preserve">06-59-B</t>
  </si>
  <si>
    <t xml:space="preserve">00000000001021935292</t>
  </si>
  <si>
    <t xml:space="preserve">06-59-C</t>
  </si>
  <si>
    <t xml:space="preserve">A26166-01</t>
  </si>
  <si>
    <t xml:space="preserve">00000000001021560857</t>
  </si>
  <si>
    <t xml:space="preserve">06-59-D</t>
  </si>
  <si>
    <t xml:space="preserve">00000000001021710798</t>
  </si>
  <si>
    <t xml:space="preserve">06-59-E</t>
  </si>
  <si>
    <t xml:space="preserve">00000000001021942611</t>
  </si>
  <si>
    <t xml:space="preserve">06-60-B</t>
  </si>
  <si>
    <t xml:space="preserve">00000000001021791307</t>
  </si>
  <si>
    <t xml:space="preserve">06-60-C</t>
  </si>
  <si>
    <t xml:space="preserve">A26168-01</t>
  </si>
  <si>
    <t xml:space="preserve">00000000001021568277</t>
  </si>
  <si>
    <t xml:space="preserve">06-60-D</t>
  </si>
  <si>
    <t xml:space="preserve">00000000001021700788</t>
  </si>
  <si>
    <t xml:space="preserve">06-60-E</t>
  </si>
  <si>
    <t xml:space="preserve">00000000001021946329</t>
  </si>
  <si>
    <t xml:space="preserve">06-61-B</t>
  </si>
  <si>
    <t xml:space="preserve">A26225-001</t>
  </si>
  <si>
    <t xml:space="preserve">00000000001021803200</t>
  </si>
  <si>
    <t xml:space="preserve">06-61-C</t>
  </si>
  <si>
    <t xml:space="preserve">00000000001021833115</t>
  </si>
  <si>
    <t xml:space="preserve">06-61-D</t>
  </si>
  <si>
    <t xml:space="preserve">00000000001021814240</t>
  </si>
  <si>
    <t xml:space="preserve">06-61-E</t>
  </si>
  <si>
    <t xml:space="preserve">00000000001021897159</t>
  </si>
  <si>
    <t xml:space="preserve">06-62-B</t>
  </si>
  <si>
    <t xml:space="preserve">A26029-001</t>
  </si>
  <si>
    <t xml:space="preserve">00000000001021001628</t>
  </si>
  <si>
    <t xml:space="preserve">229</t>
  </si>
  <si>
    <t xml:space="preserve">06-62-C</t>
  </si>
  <si>
    <t xml:space="preserve">00000000001021810167</t>
  </si>
  <si>
    <t xml:space="preserve">06-62-D</t>
  </si>
  <si>
    <t xml:space="preserve">00000000001021700868</t>
  </si>
  <si>
    <t xml:space="preserve">06-62-E</t>
  </si>
  <si>
    <t xml:space="preserve">00000000001021843345</t>
  </si>
  <si>
    <t xml:space="preserve">06-63-C</t>
  </si>
  <si>
    <t xml:space="preserve">00000000001021925461</t>
  </si>
  <si>
    <t xml:space="preserve">06-63-D</t>
  </si>
  <si>
    <t xml:space="preserve">00000000001021871635</t>
  </si>
  <si>
    <t xml:space="preserve">06-63-E</t>
  </si>
  <si>
    <t xml:space="preserve">00000000001021898564</t>
  </si>
  <si>
    <t xml:space="preserve">06-64-C</t>
  </si>
  <si>
    <t xml:space="preserve">00000000001021943374</t>
  </si>
  <si>
    <t xml:space="preserve">06-64-D</t>
  </si>
  <si>
    <t xml:space="preserve">00000000001021833056</t>
  </si>
  <si>
    <t xml:space="preserve">06-64-E</t>
  </si>
  <si>
    <t xml:space="preserve">00000000001021946312</t>
  </si>
  <si>
    <t xml:space="preserve">06-65-C</t>
  </si>
  <si>
    <t xml:space="preserve">00000000001021932527</t>
  </si>
  <si>
    <t xml:space="preserve">06-65-D</t>
  </si>
  <si>
    <t xml:space="preserve">RA26260-21</t>
  </si>
  <si>
    <t xml:space="preserve">00000000001021943348</t>
  </si>
  <si>
    <t xml:space="preserve">06-65-E</t>
  </si>
  <si>
    <t xml:space="preserve">00000000001021935375</t>
  </si>
  <si>
    <t xml:space="preserve">06-66-C</t>
  </si>
  <si>
    <t xml:space="preserve">RA26161B11</t>
  </si>
  <si>
    <t xml:space="preserve">00000000001021542009</t>
  </si>
  <si>
    <t xml:space="preserve">06-66-D</t>
  </si>
  <si>
    <t xml:space="preserve">00000000001021934570</t>
  </si>
  <si>
    <t xml:space="preserve">06-66-E</t>
  </si>
  <si>
    <t xml:space="preserve">00000000001021838919</t>
  </si>
  <si>
    <t xml:space="preserve">06-67-C</t>
  </si>
  <si>
    <t xml:space="preserve">00000000001021707730</t>
  </si>
  <si>
    <t xml:space="preserve">06-67-D</t>
  </si>
  <si>
    <t xml:space="preserve">00000000001021742673</t>
  </si>
  <si>
    <t xml:space="preserve">06-67-E</t>
  </si>
  <si>
    <t xml:space="preserve">00000000001021896982</t>
  </si>
  <si>
    <t xml:space="preserve">06-68-C</t>
  </si>
  <si>
    <t xml:space="preserve">00000000001021853472</t>
  </si>
  <si>
    <t xml:space="preserve">06-68-D</t>
  </si>
  <si>
    <t xml:space="preserve">00000000001021898546</t>
  </si>
  <si>
    <t xml:space="preserve">06-68-E</t>
  </si>
  <si>
    <t xml:space="preserve">00000000001021814965</t>
  </si>
  <si>
    <t xml:space="preserve">06-69-B</t>
  </si>
  <si>
    <t xml:space="preserve">06-69-C</t>
  </si>
  <si>
    <t xml:space="preserve">00000000001021919758</t>
  </si>
  <si>
    <t xml:space="preserve">06-69-D</t>
  </si>
  <si>
    <t xml:space="preserve">00000000001021925468</t>
  </si>
  <si>
    <t xml:space="preserve">06-69-E</t>
  </si>
  <si>
    <t xml:space="preserve">00000000001021920063</t>
  </si>
  <si>
    <t xml:space="preserve">06-70-B</t>
  </si>
  <si>
    <t xml:space="preserve">00000000001021868084</t>
  </si>
  <si>
    <t xml:space="preserve">06-70-C</t>
  </si>
  <si>
    <t xml:space="preserve">00000000001021911021</t>
  </si>
  <si>
    <t xml:space="preserve">06-70-D</t>
  </si>
  <si>
    <t xml:space="preserve">00000000001021931084</t>
  </si>
  <si>
    <t xml:space="preserve">06-70-E</t>
  </si>
  <si>
    <t xml:space="preserve">00000000001021871700</t>
  </si>
  <si>
    <t xml:space="preserve">06-71-B</t>
  </si>
  <si>
    <t xml:space="preserve">06-71-C</t>
  </si>
  <si>
    <t xml:space="preserve">00000000001021524016</t>
  </si>
  <si>
    <t xml:space="preserve">06-71-D</t>
  </si>
  <si>
    <t xml:space="preserve">00000000001021948497</t>
  </si>
  <si>
    <t xml:space="preserve">06-71-E</t>
  </si>
  <si>
    <t xml:space="preserve">00000000001021948398</t>
  </si>
  <si>
    <t xml:space="preserve">06-72-B</t>
  </si>
  <si>
    <t xml:space="preserve">00000000001021914654</t>
  </si>
  <si>
    <t xml:space="preserve">06-72-C</t>
  </si>
  <si>
    <t xml:space="preserve">00000000001021933681</t>
  </si>
  <si>
    <t xml:space="preserve">06-72-D</t>
  </si>
  <si>
    <t xml:space="preserve">00000000001021932614</t>
  </si>
  <si>
    <t xml:space="preserve">06-72-E</t>
  </si>
  <si>
    <t xml:space="preserve">00000000001021951311</t>
  </si>
  <si>
    <t xml:space="preserve">06-73-B</t>
  </si>
  <si>
    <t xml:space="preserve">00000000001021821789</t>
  </si>
  <si>
    <t xml:space="preserve">06-73-C</t>
  </si>
  <si>
    <t xml:space="preserve">A26253A01</t>
  </si>
  <si>
    <t xml:space="preserve">00000000001021916485</t>
  </si>
  <si>
    <t xml:space="preserve">06-73-D</t>
  </si>
  <si>
    <t xml:space="preserve">A26249-21</t>
  </si>
  <si>
    <t xml:space="preserve">00000000001021899261</t>
  </si>
  <si>
    <t xml:space="preserve">06-73-E</t>
  </si>
  <si>
    <t xml:space="preserve">00000000001021945047</t>
  </si>
  <si>
    <t xml:space="preserve">06-74-B</t>
  </si>
  <si>
    <t xml:space="preserve">00000000001021925745</t>
  </si>
  <si>
    <t xml:space="preserve">06-74-C</t>
  </si>
  <si>
    <t xml:space="preserve">A26185B11</t>
  </si>
  <si>
    <t xml:space="preserve">00000000001021637097</t>
  </si>
  <si>
    <t xml:space="preserve">06-74-D</t>
  </si>
  <si>
    <t xml:space="preserve">00000000001021923220</t>
  </si>
  <si>
    <t xml:space="preserve">06-74-E</t>
  </si>
  <si>
    <t xml:space="preserve">00000000001021924531</t>
  </si>
  <si>
    <t xml:space="preserve">06-75-B</t>
  </si>
  <si>
    <t xml:space="preserve">00000000001021923452</t>
  </si>
  <si>
    <t xml:space="preserve">06-75-C</t>
  </si>
  <si>
    <t xml:space="preserve">00000000001021899290</t>
  </si>
  <si>
    <t xml:space="preserve">06-75-D</t>
  </si>
  <si>
    <t xml:space="preserve">00000000001021786476</t>
  </si>
  <si>
    <t xml:space="preserve">06-75-E</t>
  </si>
  <si>
    <t xml:space="preserve">00000000001021911224</t>
  </si>
  <si>
    <t xml:space="preserve">06-76-B</t>
  </si>
  <si>
    <t xml:space="preserve">00000000001021939583</t>
  </si>
  <si>
    <t xml:space="preserve">06-76-C</t>
  </si>
  <si>
    <t xml:space="preserve">00000000001021700790</t>
  </si>
  <si>
    <t xml:space="preserve">06-76-D</t>
  </si>
  <si>
    <t xml:space="preserve">A26255-22</t>
  </si>
  <si>
    <t xml:space="preserve">00000000001021924155</t>
  </si>
  <si>
    <t xml:space="preserve">06-76-E</t>
  </si>
  <si>
    <t xml:space="preserve">00000000001021815394</t>
  </si>
  <si>
    <t xml:space="preserve">06-77-B</t>
  </si>
  <si>
    <t xml:space="preserve">00000000001021786585</t>
  </si>
  <si>
    <t xml:space="preserve">06-77-C</t>
  </si>
  <si>
    <t xml:space="preserve">00000000001021700941</t>
  </si>
  <si>
    <t xml:space="preserve">06-77-D</t>
  </si>
  <si>
    <t xml:space="preserve">00000000001021925475</t>
  </si>
  <si>
    <t xml:space="preserve">06-77-E</t>
  </si>
  <si>
    <t xml:space="preserve">00000000001021920797</t>
  </si>
  <si>
    <t xml:space="preserve">06-78-B</t>
  </si>
  <si>
    <t xml:space="preserve">00000000001021824807</t>
  </si>
  <si>
    <t xml:space="preserve">06-78-C</t>
  </si>
  <si>
    <t xml:space="preserve">00000000001021906079</t>
  </si>
  <si>
    <t xml:space="preserve">06-78-D</t>
  </si>
  <si>
    <t xml:space="preserve">00000000001021710810</t>
  </si>
  <si>
    <t xml:space="preserve">06-78-E</t>
  </si>
  <si>
    <t xml:space="preserve">00000000001021924244</t>
  </si>
  <si>
    <t xml:space="preserve">06-79-B</t>
  </si>
  <si>
    <t xml:space="preserve">00000000001021905345</t>
  </si>
  <si>
    <t xml:space="preserve">06-79-C</t>
  </si>
  <si>
    <t xml:space="preserve">00000000001021916528</t>
  </si>
  <si>
    <t xml:space="preserve">06-79-D</t>
  </si>
  <si>
    <t xml:space="preserve">00000000001021944296</t>
  </si>
  <si>
    <t xml:space="preserve">06-79-E</t>
  </si>
  <si>
    <t xml:space="preserve">00000000001021786149</t>
  </si>
  <si>
    <t xml:space="preserve">06-80-B</t>
  </si>
  <si>
    <t xml:space="preserve">00000000001021648713</t>
  </si>
  <si>
    <t xml:space="preserve">06-80-C</t>
  </si>
  <si>
    <t xml:space="preserve">A26248-202</t>
  </si>
  <si>
    <t xml:space="preserve">00000000001021896109</t>
  </si>
  <si>
    <t xml:space="preserve">06-80-D</t>
  </si>
  <si>
    <t xml:space="preserve">00000000001021701198</t>
  </si>
  <si>
    <t xml:space="preserve">06-80-E</t>
  </si>
  <si>
    <t xml:space="preserve">00000000001021897221</t>
  </si>
  <si>
    <t xml:space="preserve">06-81-B</t>
  </si>
  <si>
    <t xml:space="preserve">A26207B11</t>
  </si>
  <si>
    <t xml:space="preserve">00000000001021724389</t>
  </si>
  <si>
    <t xml:space="preserve">06-81-C</t>
  </si>
  <si>
    <t xml:space="preserve">00000000001021916471</t>
  </si>
  <si>
    <t xml:space="preserve">06-81-D</t>
  </si>
  <si>
    <t xml:space="preserve">00000000001021810484</t>
  </si>
  <si>
    <t xml:space="preserve">06-81-E</t>
  </si>
  <si>
    <t xml:space="preserve">00000000001021776144</t>
  </si>
  <si>
    <t xml:space="preserve">06-82-B</t>
  </si>
  <si>
    <t xml:space="preserve">00000000001021575201</t>
  </si>
  <si>
    <t xml:space="preserve">06-82-C</t>
  </si>
  <si>
    <t xml:space="preserve">00000000001021896985</t>
  </si>
  <si>
    <t xml:space="preserve">06-82-D</t>
  </si>
  <si>
    <t xml:space="preserve">00000000001021930877</t>
  </si>
  <si>
    <t xml:space="preserve">06-82-E</t>
  </si>
  <si>
    <t xml:space="preserve">00000000001021637214</t>
  </si>
  <si>
    <t xml:space="preserve">06-83-B</t>
  </si>
  <si>
    <t xml:space="preserve">00000000001021821769</t>
  </si>
  <si>
    <t xml:space="preserve">06-83-C</t>
  </si>
  <si>
    <t xml:space="preserve">00000000001021916520</t>
  </si>
  <si>
    <t xml:space="preserve">06-83-D</t>
  </si>
  <si>
    <t xml:space="preserve">00000000001021913940</t>
  </si>
  <si>
    <t xml:space="preserve">06-83-E</t>
  </si>
  <si>
    <t xml:space="preserve">RA26260-01</t>
  </si>
  <si>
    <t xml:space="preserve">00000000001021942581</t>
  </si>
  <si>
    <t xml:space="preserve">06-84-B</t>
  </si>
  <si>
    <t xml:space="preserve">00000000001021871579</t>
  </si>
  <si>
    <t xml:space="preserve">06-84-C</t>
  </si>
  <si>
    <t xml:space="preserve">00000000001021910049</t>
  </si>
  <si>
    <t xml:space="preserve">06-84-D</t>
  </si>
  <si>
    <t xml:space="preserve">00000000001021504056</t>
  </si>
  <si>
    <t xml:space="preserve">06-84-E</t>
  </si>
  <si>
    <t xml:space="preserve">00000000001021910126</t>
  </si>
  <si>
    <t xml:space="preserve">06-85-B</t>
  </si>
  <si>
    <t xml:space="preserve">00000000001021933243</t>
  </si>
  <si>
    <t xml:space="preserve">06-85-C</t>
  </si>
  <si>
    <t xml:space="preserve">00000000001021933838</t>
  </si>
  <si>
    <t xml:space="preserve">06-85-D</t>
  </si>
  <si>
    <t xml:space="preserve">00000000001021942029</t>
  </si>
  <si>
    <t xml:space="preserve">06-85-E</t>
  </si>
  <si>
    <t xml:space="preserve">00000000001021872431</t>
  </si>
  <si>
    <t xml:space="preserve">06-86-B</t>
  </si>
  <si>
    <t xml:space="preserve">00000000001021700789</t>
  </si>
  <si>
    <t xml:space="preserve">06-86-C</t>
  </si>
  <si>
    <t xml:space="preserve">00000000001021944424</t>
  </si>
  <si>
    <t xml:space="preserve">06-86-D</t>
  </si>
  <si>
    <t xml:space="preserve">RA26260B11</t>
  </si>
  <si>
    <t xml:space="preserve">00000000001021943351</t>
  </si>
  <si>
    <t xml:space="preserve">06-86-E</t>
  </si>
  <si>
    <t xml:space="preserve">00000000001021833027</t>
  </si>
  <si>
    <t xml:space="preserve">06-87-B</t>
  </si>
  <si>
    <t xml:space="preserve">00000000001021910127</t>
  </si>
  <si>
    <t xml:space="preserve">06-87-C</t>
  </si>
  <si>
    <t xml:space="preserve">00000000001021946093</t>
  </si>
  <si>
    <t xml:space="preserve">06-87-D</t>
  </si>
  <si>
    <t xml:space="preserve">00000000001021701001</t>
  </si>
  <si>
    <t xml:space="preserve">06-87-E</t>
  </si>
  <si>
    <t xml:space="preserve">00000000001021929660</t>
  </si>
  <si>
    <t xml:space="preserve">06-88-B</t>
  </si>
  <si>
    <t xml:space="preserve">00000000001021810248</t>
  </si>
  <si>
    <t xml:space="preserve">06-88-C</t>
  </si>
  <si>
    <t xml:space="preserve">00000000001021871625</t>
  </si>
  <si>
    <t xml:space="preserve">06-88-D</t>
  </si>
  <si>
    <t xml:space="preserve">00000000001021715659</t>
  </si>
  <si>
    <t xml:space="preserve">06-88-E</t>
  </si>
  <si>
    <t xml:space="preserve">811-BR-D94</t>
  </si>
  <si>
    <t xml:space="preserve">242980519</t>
  </si>
  <si>
    <t xml:space="preserve">00000000001020770826</t>
  </si>
  <si>
    <t xml:space="preserve">06-89-B</t>
  </si>
  <si>
    <t xml:space="preserve">00000000001021911345</t>
  </si>
  <si>
    <t xml:space="preserve">06-89-C</t>
  </si>
  <si>
    <t xml:space="preserve">RA26180-21</t>
  </si>
  <si>
    <t xml:space="preserve">00000000001021618882</t>
  </si>
  <si>
    <t xml:space="preserve">06-89-D</t>
  </si>
  <si>
    <t xml:space="preserve">00000000001021829925</t>
  </si>
  <si>
    <t xml:space="preserve">06-89-E</t>
  </si>
  <si>
    <t xml:space="preserve">00000000001020543239</t>
  </si>
  <si>
    <t xml:space="preserve">06-90-B</t>
  </si>
  <si>
    <t xml:space="preserve">00000000001021916472</t>
  </si>
  <si>
    <t xml:space="preserve">06-90-C</t>
  </si>
  <si>
    <t xml:space="preserve">00000000001021944381</t>
  </si>
  <si>
    <t xml:space="preserve">06-90-D</t>
  </si>
  <si>
    <t xml:space="preserve">00000000001021932371</t>
  </si>
  <si>
    <t xml:space="preserve">06-90-E</t>
  </si>
  <si>
    <t xml:space="preserve">00000000001021924471</t>
  </si>
  <si>
    <t xml:space="preserve">06-91-B</t>
  </si>
  <si>
    <t xml:space="preserve">00000000001021930510</t>
  </si>
  <si>
    <t xml:space="preserve">06-91-C</t>
  </si>
  <si>
    <t xml:space="preserve">A26041-202</t>
  </si>
  <si>
    <t xml:space="preserve">00000000001021050310</t>
  </si>
  <si>
    <t xml:space="preserve">213</t>
  </si>
  <si>
    <t xml:space="preserve">06-91-D</t>
  </si>
  <si>
    <t xml:space="preserve">00000000001021950219</t>
  </si>
  <si>
    <t xml:space="preserve">06-91-E</t>
  </si>
  <si>
    <t xml:space="preserve">00000000001021920766</t>
  </si>
  <si>
    <t xml:space="preserve">06-92-B</t>
  </si>
  <si>
    <t xml:space="preserve">00000000001021931981</t>
  </si>
  <si>
    <t xml:space="preserve">06-92-C</t>
  </si>
  <si>
    <t xml:space="preserve">00000000001021570576</t>
  </si>
  <si>
    <t xml:space="preserve">06-92-D</t>
  </si>
  <si>
    <t xml:space="preserve">00000000001021897872</t>
  </si>
  <si>
    <t xml:space="preserve">06-92-E</t>
  </si>
  <si>
    <t xml:space="preserve">00000000001021924375</t>
  </si>
  <si>
    <t xml:space="preserve">06-93-B</t>
  </si>
  <si>
    <t xml:space="preserve">00000000001021745059</t>
  </si>
  <si>
    <t xml:space="preserve">06-93-C</t>
  </si>
  <si>
    <t xml:space="preserve">00000000001021941930</t>
  </si>
  <si>
    <t xml:space="preserve">06-93-D</t>
  </si>
  <si>
    <t xml:space="preserve">00000000001020998413</t>
  </si>
  <si>
    <t xml:space="preserve">06-93-E</t>
  </si>
  <si>
    <t xml:space="preserve">00000000001021946323</t>
  </si>
  <si>
    <t xml:space="preserve">06-94-B</t>
  </si>
  <si>
    <t xml:space="preserve">00000000001021897036</t>
  </si>
  <si>
    <t xml:space="preserve">06-94-C</t>
  </si>
  <si>
    <t xml:space="preserve">00000000001021921006</t>
  </si>
  <si>
    <t xml:space="preserve">06-94-D</t>
  </si>
  <si>
    <t xml:space="preserve">00000000001020998425</t>
  </si>
  <si>
    <t xml:space="preserve">06-94-E</t>
  </si>
  <si>
    <t xml:space="preserve">00000000001021944554</t>
  </si>
  <si>
    <t xml:space="preserve">06-95-B</t>
  </si>
  <si>
    <t xml:space="preserve">00000000001021922931</t>
  </si>
  <si>
    <t xml:space="preserve">06-95-C</t>
  </si>
  <si>
    <t xml:space="preserve">00000000001021672306</t>
  </si>
  <si>
    <t xml:space="preserve">06-95-D</t>
  </si>
  <si>
    <t xml:space="preserve">00000000001021942049</t>
  </si>
  <si>
    <t xml:space="preserve">06-95-E</t>
  </si>
  <si>
    <t xml:space="preserve">00000000001021944199</t>
  </si>
  <si>
    <t xml:space="preserve">06-96-B</t>
  </si>
  <si>
    <t xml:space="preserve">00000000001021896306</t>
  </si>
  <si>
    <t xml:space="preserve">06-96-C</t>
  </si>
  <si>
    <t xml:space="preserve">A26228-21</t>
  </si>
  <si>
    <t xml:space="preserve">00000000001021815435</t>
  </si>
  <si>
    <t xml:space="preserve">06-96-D</t>
  </si>
  <si>
    <t xml:space="preserve">00000000001021709434</t>
  </si>
  <si>
    <t xml:space="preserve">06-96-E</t>
  </si>
  <si>
    <t xml:space="preserve">00000000001021944460</t>
  </si>
  <si>
    <t xml:space="preserve">06-97-B</t>
  </si>
  <si>
    <t xml:space="preserve">00000000001021923209</t>
  </si>
  <si>
    <t xml:space="preserve">06-97-C</t>
  </si>
  <si>
    <t xml:space="preserve">00000000001021920802</t>
  </si>
  <si>
    <t xml:space="preserve">06-97-D</t>
  </si>
  <si>
    <t xml:space="preserve">A25080-22</t>
  </si>
  <si>
    <t xml:space="preserve">00000000001020843603</t>
  </si>
  <si>
    <t xml:space="preserve">06-97-E</t>
  </si>
  <si>
    <t xml:space="preserve">A26242-02</t>
  </si>
  <si>
    <t xml:space="preserve">00000000001021873407</t>
  </si>
  <si>
    <t xml:space="preserve">06-98-B</t>
  </si>
  <si>
    <t xml:space="preserve">00000000001021941983</t>
  </si>
  <si>
    <t xml:space="preserve">06-98-C</t>
  </si>
  <si>
    <t xml:space="preserve">A26160-01</t>
  </si>
  <si>
    <t xml:space="preserve">00000000001021536235</t>
  </si>
  <si>
    <t xml:space="preserve">06-98-D</t>
  </si>
  <si>
    <t xml:space="preserve">00000000001021932447</t>
  </si>
  <si>
    <t xml:space="preserve">06-98-E</t>
  </si>
  <si>
    <t xml:space="preserve">00000000001021637526</t>
  </si>
  <si>
    <t xml:space="preserve">06-99-B</t>
  </si>
  <si>
    <t xml:space="preserve">00000000001021944280</t>
  </si>
  <si>
    <t xml:space="preserve">06-99-C</t>
  </si>
  <si>
    <t xml:space="preserve">00000000001021920815</t>
  </si>
  <si>
    <t xml:space="preserve">06-99-D</t>
  </si>
  <si>
    <t xml:space="preserve">00000000001021715580</t>
  </si>
  <si>
    <t xml:space="preserve">06-99-E</t>
  </si>
  <si>
    <t xml:space="preserve">00000000001021946637</t>
  </si>
  <si>
    <t xml:space="preserve">07-01-D</t>
  </si>
  <si>
    <t xml:space="preserve">07-01-E</t>
  </si>
  <si>
    <t xml:space="preserve">07-03-C</t>
  </si>
  <si>
    <t xml:space="preserve">07-03-D</t>
  </si>
  <si>
    <t xml:space="preserve">07-03-E</t>
  </si>
  <si>
    <t xml:space="preserve">07-05-C</t>
  </si>
  <si>
    <t xml:space="preserve">07-05-D</t>
  </si>
  <si>
    <t xml:space="preserve">07-05-E</t>
  </si>
  <si>
    <t xml:space="preserve">07-07-B</t>
  </si>
  <si>
    <t xml:space="preserve">00000000001021871360</t>
  </si>
  <si>
    <t xml:space="preserve">07-07-C</t>
  </si>
  <si>
    <t xml:space="preserve">07-07-D</t>
  </si>
  <si>
    <t xml:space="preserve">07-07-E</t>
  </si>
  <si>
    <t xml:space="preserve">07-09-B</t>
  </si>
  <si>
    <t xml:space="preserve">07-09-C</t>
  </si>
  <si>
    <t xml:space="preserve">07-09-D</t>
  </si>
  <si>
    <t xml:space="preserve">07-09-E</t>
  </si>
  <si>
    <t xml:space="preserve">07-10-B</t>
  </si>
  <si>
    <t xml:space="preserve">07-10-C</t>
  </si>
  <si>
    <t xml:space="preserve">00000000001021036687</t>
  </si>
  <si>
    <t xml:space="preserve">07-10-D</t>
  </si>
  <si>
    <t xml:space="preserve">00000000001021710706</t>
  </si>
  <si>
    <t xml:space="preserve">07-100-B</t>
  </si>
  <si>
    <t xml:space="preserve">00000000001021926156</t>
  </si>
  <si>
    <t xml:space="preserve">07-100-C</t>
  </si>
  <si>
    <t xml:space="preserve">A26263B31</t>
  </si>
  <si>
    <t xml:space="preserve">00000000001021952338</t>
  </si>
  <si>
    <t xml:space="preserve">07-100-D</t>
  </si>
  <si>
    <t xml:space="preserve">00000000001021952244</t>
  </si>
  <si>
    <t xml:space="preserve">07-100-E</t>
  </si>
  <si>
    <t xml:space="preserve">A26248-204</t>
  </si>
  <si>
    <t xml:space="preserve">00000000001021896132</t>
  </si>
  <si>
    <t xml:space="preserve">07-101-B</t>
  </si>
  <si>
    <t xml:space="preserve">00000000001021723585</t>
  </si>
  <si>
    <t xml:space="preserve">07-101-C</t>
  </si>
  <si>
    <t xml:space="preserve">00000000001021902463</t>
  </si>
  <si>
    <t xml:space="preserve">07-101-D</t>
  </si>
  <si>
    <t xml:space="preserve">243538131</t>
  </si>
  <si>
    <t xml:space="preserve">00000000001020812660</t>
  </si>
  <si>
    <t xml:space="preserve">07-101-E</t>
  </si>
  <si>
    <t xml:space="preserve">00000000001021505388</t>
  </si>
  <si>
    <t xml:space="preserve">07-102-B</t>
  </si>
  <si>
    <t xml:space="preserve">A26261A201</t>
  </si>
  <si>
    <t xml:space="preserve">00000000001021946796</t>
  </si>
  <si>
    <t xml:space="preserve">07-102-C</t>
  </si>
  <si>
    <t xml:space="preserve">A25070-01</t>
  </si>
  <si>
    <t xml:space="preserve">00000000001020982663</t>
  </si>
  <si>
    <t xml:space="preserve">07-102-D</t>
  </si>
  <si>
    <t xml:space="preserve">00000000001021843331</t>
  </si>
  <si>
    <t xml:space="preserve">07-102-E</t>
  </si>
  <si>
    <t xml:space="preserve">00000000001021897617</t>
  </si>
  <si>
    <t xml:space="preserve">07-103-B</t>
  </si>
  <si>
    <t xml:space="preserve">00000000001021926091</t>
  </si>
  <si>
    <t xml:space="preserve">07-103-C</t>
  </si>
  <si>
    <t xml:space="preserve">00000000001021926459</t>
  </si>
  <si>
    <t xml:space="preserve">07-103-D</t>
  </si>
  <si>
    <t xml:space="preserve">00000000001021872888</t>
  </si>
  <si>
    <t xml:space="preserve">07-103-E</t>
  </si>
  <si>
    <t xml:space="preserve">00000000001021848649</t>
  </si>
  <si>
    <t xml:space="preserve">07-104-B</t>
  </si>
  <si>
    <t xml:space="preserve">00000000001021948319</t>
  </si>
  <si>
    <t xml:space="preserve">07-104-C</t>
  </si>
  <si>
    <t xml:space="preserve">00000000001021952328</t>
  </si>
  <si>
    <t xml:space="preserve">07-104-D</t>
  </si>
  <si>
    <t xml:space="preserve">00000000001021945468</t>
  </si>
  <si>
    <t xml:space="preserve">07-104-E</t>
  </si>
  <si>
    <t xml:space="preserve">00000000001021897325</t>
  </si>
  <si>
    <t xml:space="preserve">07-105-B</t>
  </si>
  <si>
    <t xml:space="preserve">00000000001021897886</t>
  </si>
  <si>
    <t xml:space="preserve">07-105-C</t>
  </si>
  <si>
    <t xml:space="preserve">A26239-01</t>
  </si>
  <si>
    <t xml:space="preserve">00000000001021863783</t>
  </si>
  <si>
    <t xml:space="preserve">07-105-D</t>
  </si>
  <si>
    <t xml:space="preserve">00000000001021920842</t>
  </si>
  <si>
    <t xml:space="preserve">07-105-E</t>
  </si>
  <si>
    <t xml:space="preserve">00000000001021921272</t>
  </si>
  <si>
    <t xml:space="preserve">07-106-B</t>
  </si>
  <si>
    <t xml:space="preserve">00000000001021921180</t>
  </si>
  <si>
    <t xml:space="preserve">07-106-C</t>
  </si>
  <si>
    <t xml:space="preserve">00000000001021926424</t>
  </si>
  <si>
    <t xml:space="preserve">07-106-D</t>
  </si>
  <si>
    <t xml:space="preserve">00000000001021715234</t>
  </si>
  <si>
    <t xml:space="preserve">07-106-E</t>
  </si>
  <si>
    <t xml:space="preserve">00000000001021933795</t>
  </si>
  <si>
    <t xml:space="preserve">07-107-B</t>
  </si>
  <si>
    <t xml:space="preserve">00000000001021935426</t>
  </si>
  <si>
    <t xml:space="preserve">07-107-C</t>
  </si>
  <si>
    <t xml:space="preserve">00000000001021940200</t>
  </si>
  <si>
    <t xml:space="preserve">07-107-D</t>
  </si>
  <si>
    <t xml:space="preserve">RA26236B11</t>
  </si>
  <si>
    <t xml:space="preserve">00000000001021847764</t>
  </si>
  <si>
    <t xml:space="preserve">07-107-E</t>
  </si>
  <si>
    <t xml:space="preserve">07-108-B</t>
  </si>
  <si>
    <t xml:space="preserve">00000000001021949415</t>
  </si>
  <si>
    <t xml:space="preserve">07-108-C</t>
  </si>
  <si>
    <t xml:space="preserve">00000000001021857581</t>
  </si>
  <si>
    <t xml:space="preserve">07-108-D</t>
  </si>
  <si>
    <t xml:space="preserve">00000000001021668731</t>
  </si>
  <si>
    <t xml:space="preserve">07-108-E</t>
  </si>
  <si>
    <t xml:space="preserve">CRM-BX-0016300-E81</t>
  </si>
  <si>
    <t xml:space="preserve">A26246-21</t>
  </si>
  <si>
    <t xml:space="preserve">00000000001021896531</t>
  </si>
  <si>
    <t xml:space="preserve">07-109-B</t>
  </si>
  <si>
    <t xml:space="preserve">A26252-001</t>
  </si>
  <si>
    <t xml:space="preserve">00000000001021911184</t>
  </si>
  <si>
    <t xml:space="preserve">07-109-C</t>
  </si>
  <si>
    <t xml:space="preserve">A26263-01</t>
  </si>
  <si>
    <t xml:space="preserve">00000000001021952465</t>
  </si>
  <si>
    <t xml:space="preserve">07-109-D</t>
  </si>
  <si>
    <t xml:space="preserve">A26082-01</t>
  </si>
  <si>
    <t xml:space="preserve">00000000001021882057</t>
  </si>
  <si>
    <t xml:space="preserve">07-109-E</t>
  </si>
  <si>
    <t xml:space="preserve">00000000001021897884</t>
  </si>
  <si>
    <t xml:space="preserve">07-11-B</t>
  </si>
  <si>
    <t xml:space="preserve">A26170-01</t>
  </si>
  <si>
    <t xml:space="preserve">00000000001021579392</t>
  </si>
  <si>
    <t xml:space="preserve">07-11-C</t>
  </si>
  <si>
    <t xml:space="preserve">00000000001021646310</t>
  </si>
  <si>
    <t xml:space="preserve">07-11-D</t>
  </si>
  <si>
    <t xml:space="preserve">A26241A01</t>
  </si>
  <si>
    <t xml:space="preserve">00000000001021871254</t>
  </si>
  <si>
    <t xml:space="preserve">07-11-E</t>
  </si>
  <si>
    <t xml:space="preserve">00000000001021707397</t>
  </si>
  <si>
    <t xml:space="preserve">07-110-B</t>
  </si>
  <si>
    <t xml:space="preserve">00000000001021710884</t>
  </si>
  <si>
    <t xml:space="preserve">07-110-C</t>
  </si>
  <si>
    <t xml:space="preserve">00000000001021952345</t>
  </si>
  <si>
    <t xml:space="preserve">07-110-D</t>
  </si>
  <si>
    <t xml:space="preserve">00000000001021848507</t>
  </si>
  <si>
    <t xml:space="preserve">07-111-B</t>
  </si>
  <si>
    <t xml:space="preserve">00000000001021952424</t>
  </si>
  <si>
    <t xml:space="preserve">07-111-C</t>
  </si>
  <si>
    <t xml:space="preserve">00000000001021910106</t>
  </si>
  <si>
    <t xml:space="preserve">07-111-D</t>
  </si>
  <si>
    <t xml:space="preserve">07-111-E</t>
  </si>
  <si>
    <t xml:space="preserve">00000000001021667657</t>
  </si>
  <si>
    <t xml:space="preserve">07-112-B</t>
  </si>
  <si>
    <t xml:space="preserve">00000000001021570295</t>
  </si>
  <si>
    <t xml:space="preserve">07-112-C</t>
  </si>
  <si>
    <t xml:space="preserve">A26113T101</t>
  </si>
  <si>
    <t xml:space="preserve">00000000001021354633</t>
  </si>
  <si>
    <t xml:space="preserve">146</t>
  </si>
  <si>
    <t xml:space="preserve">07-112-D</t>
  </si>
  <si>
    <t xml:space="preserve">00000000001021715513</t>
  </si>
  <si>
    <t xml:space="preserve">07-113-B</t>
  </si>
  <si>
    <t xml:space="preserve">00000000001021877238</t>
  </si>
  <si>
    <t xml:space="preserve">07-113-C</t>
  </si>
  <si>
    <t xml:space="preserve">00000000001021897894</t>
  </si>
  <si>
    <t xml:space="preserve">07-113-D</t>
  </si>
  <si>
    <t xml:space="preserve">00000000001021898592</t>
  </si>
  <si>
    <t xml:space="preserve">07-113-E</t>
  </si>
  <si>
    <t xml:space="preserve">00000000001021940703</t>
  </si>
  <si>
    <t xml:space="preserve">07-114-B</t>
  </si>
  <si>
    <t xml:space="preserve">00000000001021854564</t>
  </si>
  <si>
    <t xml:space="preserve">07-114-C</t>
  </si>
  <si>
    <t xml:space="preserve">00000000001021940004</t>
  </si>
  <si>
    <t xml:space="preserve">07-114-D</t>
  </si>
  <si>
    <t xml:space="preserve">00000000001021595535</t>
  </si>
  <si>
    <t xml:space="preserve">79</t>
  </si>
  <si>
    <t xml:space="preserve">07-114-E</t>
  </si>
  <si>
    <t xml:space="preserve">00000000001021723861</t>
  </si>
  <si>
    <t xml:space="preserve">07-115-B</t>
  </si>
  <si>
    <t xml:space="preserve">00000000001021927027</t>
  </si>
  <si>
    <t xml:space="preserve">07-115-C</t>
  </si>
  <si>
    <t xml:space="preserve">A26170B11</t>
  </si>
  <si>
    <t xml:space="preserve">00000000001021576905</t>
  </si>
  <si>
    <t xml:space="preserve">07-115-D</t>
  </si>
  <si>
    <t xml:space="preserve">00000000001021911797</t>
  </si>
  <si>
    <t xml:space="preserve">07-115-E</t>
  </si>
  <si>
    <t xml:space="preserve">00000000001021899213</t>
  </si>
  <si>
    <t xml:space="preserve">07-116-B</t>
  </si>
  <si>
    <t xml:space="preserve">00000000001021857644</t>
  </si>
  <si>
    <t xml:space="preserve">07-116-C</t>
  </si>
  <si>
    <t xml:space="preserve">00000000001021522062</t>
  </si>
  <si>
    <t xml:space="preserve">07-116-D</t>
  </si>
  <si>
    <t xml:space="preserve">A26257-001</t>
  </si>
  <si>
    <t xml:space="preserve">00000000001021931121</t>
  </si>
  <si>
    <t xml:space="preserve">07-116-E</t>
  </si>
  <si>
    <t xml:space="preserve">00000000001021897904</t>
  </si>
  <si>
    <t xml:space="preserve">07-117-B</t>
  </si>
  <si>
    <t xml:space="preserve">00000000001021897231</t>
  </si>
  <si>
    <t xml:space="preserve">07-117-C</t>
  </si>
  <si>
    <t xml:space="preserve">00000000001021579874</t>
  </si>
  <si>
    <t xml:space="preserve">07-117-D</t>
  </si>
  <si>
    <t xml:space="preserve">A26239T101</t>
  </si>
  <si>
    <t xml:space="preserve">00000000001021879126</t>
  </si>
  <si>
    <t xml:space="preserve">07-117-E</t>
  </si>
  <si>
    <t xml:space="preserve">00000000001021843854</t>
  </si>
  <si>
    <t xml:space="preserve">07-118-B</t>
  </si>
  <si>
    <t xml:space="preserve">00000000001021815297</t>
  </si>
  <si>
    <t xml:space="preserve">07-118-C</t>
  </si>
  <si>
    <t xml:space="preserve">00000000001021952407</t>
  </si>
  <si>
    <t xml:space="preserve">07-118-D</t>
  </si>
  <si>
    <t xml:space="preserve">ILD-DR-7001244-039</t>
  </si>
  <si>
    <t xml:space="preserve">A26173A02</t>
  </si>
  <si>
    <t xml:space="preserve">00000000001021589278</t>
  </si>
  <si>
    <t xml:space="preserve">07-118-E</t>
  </si>
  <si>
    <t xml:space="preserve">A25186-01</t>
  </si>
  <si>
    <t xml:space="preserve">00000000001021062212</t>
  </si>
  <si>
    <t xml:space="preserve">07-119-B</t>
  </si>
  <si>
    <t xml:space="preserve">00000000001021925990</t>
  </si>
  <si>
    <t xml:space="preserve">07-119-C</t>
  </si>
  <si>
    <t xml:space="preserve">00000000001021863859</t>
  </si>
  <si>
    <t xml:space="preserve">07-119-D</t>
  </si>
  <si>
    <t xml:space="preserve">A25112B21</t>
  </si>
  <si>
    <t xml:space="preserve">00000000001020830158</t>
  </si>
  <si>
    <t xml:space="preserve">07-119-E</t>
  </si>
  <si>
    <t xml:space="preserve">00000000001021910802</t>
  </si>
  <si>
    <t xml:space="preserve">07-12-B</t>
  </si>
  <si>
    <t xml:space="preserve">07-12-C</t>
  </si>
  <si>
    <t xml:space="preserve">00000000001021925917</t>
  </si>
  <si>
    <t xml:space="preserve">07-12-D</t>
  </si>
  <si>
    <t xml:space="preserve">RA26131-01</t>
  </si>
  <si>
    <t xml:space="preserve">00000000001021412128</t>
  </si>
  <si>
    <t xml:space="preserve">92</t>
  </si>
  <si>
    <t xml:space="preserve">07-120-B</t>
  </si>
  <si>
    <t xml:space="preserve">00000000001021952476</t>
  </si>
  <si>
    <t xml:space="preserve">07-120-C</t>
  </si>
  <si>
    <t xml:space="preserve">00000000001021872437</t>
  </si>
  <si>
    <t xml:space="preserve">07-120-D</t>
  </si>
  <si>
    <t xml:space="preserve">00000000001021926148</t>
  </si>
  <si>
    <t xml:space="preserve">07-120-E</t>
  </si>
  <si>
    <t xml:space="preserve">00000000001021905315</t>
  </si>
  <si>
    <t xml:space="preserve">07-121-B</t>
  </si>
  <si>
    <t xml:space="preserve">00000000001021715511</t>
  </si>
  <si>
    <t xml:space="preserve">07-121-C</t>
  </si>
  <si>
    <t xml:space="preserve">00000000001021897615</t>
  </si>
  <si>
    <t xml:space="preserve">07-121-D</t>
  </si>
  <si>
    <t xml:space="preserve">07-121-E</t>
  </si>
  <si>
    <t xml:space="preserve">00000000001021910801</t>
  </si>
  <si>
    <t xml:space="preserve">07-123-B</t>
  </si>
  <si>
    <t xml:space="preserve">00000000001021856776</t>
  </si>
  <si>
    <t xml:space="preserve">07-123-C</t>
  </si>
  <si>
    <t xml:space="preserve">00000000001021940022</t>
  </si>
  <si>
    <t xml:space="preserve">07-123-D</t>
  </si>
  <si>
    <t xml:space="preserve">00000000001021911670</t>
  </si>
  <si>
    <t xml:space="preserve">07-123-E</t>
  </si>
  <si>
    <t xml:space="preserve">00000000001021940206</t>
  </si>
  <si>
    <t xml:space="preserve">07-126-B</t>
  </si>
  <si>
    <t xml:space="preserve">00000000001021952708</t>
  </si>
  <si>
    <t xml:space="preserve">07-126-C</t>
  </si>
  <si>
    <t xml:space="preserve">00000000001021941153</t>
  </si>
  <si>
    <t xml:space="preserve">07-126-D</t>
  </si>
  <si>
    <t xml:space="preserve">00000000001021926147</t>
  </si>
  <si>
    <t xml:space="preserve">07-126-E</t>
  </si>
  <si>
    <t xml:space="preserve">DCP-22ZEPLA-89B</t>
  </si>
  <si>
    <t xml:space="preserve">252388132</t>
  </si>
  <si>
    <t xml:space="preserve">00000000001021746703</t>
  </si>
  <si>
    <t xml:space="preserve">07-128-B</t>
  </si>
  <si>
    <t xml:space="preserve">00000000001021738606</t>
  </si>
  <si>
    <t xml:space="preserve">07-128-C</t>
  </si>
  <si>
    <t xml:space="preserve">00000000001021715090</t>
  </si>
  <si>
    <t xml:space="preserve">07-128-D</t>
  </si>
  <si>
    <t xml:space="preserve">00000000001021940701</t>
  </si>
  <si>
    <t xml:space="preserve">07-128-E</t>
  </si>
  <si>
    <t xml:space="preserve">00000000001021945564</t>
  </si>
  <si>
    <t xml:space="preserve">07-13-B</t>
  </si>
  <si>
    <t xml:space="preserve">00000000001021931173</t>
  </si>
  <si>
    <t xml:space="preserve">07-13-C</t>
  </si>
  <si>
    <t xml:space="preserve">00000000001021871259</t>
  </si>
  <si>
    <t xml:space="preserve">07-13-D</t>
  </si>
  <si>
    <t xml:space="preserve">00000000001021575651</t>
  </si>
  <si>
    <t xml:space="preserve">07-13-E</t>
  </si>
  <si>
    <t xml:space="preserve">00000000001021934670</t>
  </si>
  <si>
    <t xml:space="preserve">07-130-B</t>
  </si>
  <si>
    <t xml:space="preserve">00000000001021906630</t>
  </si>
  <si>
    <t xml:space="preserve">07-130-C</t>
  </si>
  <si>
    <t xml:space="preserve">00000000001021945035</t>
  </si>
  <si>
    <t xml:space="preserve">07-130-D</t>
  </si>
  <si>
    <t xml:space="preserve">00000000001021715220</t>
  </si>
  <si>
    <t xml:space="preserve">07-130-E</t>
  </si>
  <si>
    <t xml:space="preserve">00000000001021715304</t>
  </si>
  <si>
    <t xml:space="preserve">07-132-B</t>
  </si>
  <si>
    <t xml:space="preserve">00000000001021715756</t>
  </si>
  <si>
    <t xml:space="preserve">07-132-C</t>
  </si>
  <si>
    <t xml:space="preserve">00000000001021637656</t>
  </si>
  <si>
    <t xml:space="preserve">07-132-D</t>
  </si>
  <si>
    <t xml:space="preserve">00000000001021945248</t>
  </si>
  <si>
    <t xml:space="preserve">07-132-E</t>
  </si>
  <si>
    <t xml:space="preserve">00000000001021746702</t>
  </si>
  <si>
    <t xml:space="preserve">07-134-B</t>
  </si>
  <si>
    <t xml:space="preserve">00000000001021723907</t>
  </si>
  <si>
    <t xml:space="preserve">07-134-C</t>
  </si>
  <si>
    <t xml:space="preserve">00000000001021945126</t>
  </si>
  <si>
    <t xml:space="preserve">07-134-D</t>
  </si>
  <si>
    <t xml:space="preserve">00000000001021945036</t>
  </si>
  <si>
    <t xml:space="preserve">07-136-B</t>
  </si>
  <si>
    <t xml:space="preserve">00000000001021844234</t>
  </si>
  <si>
    <t xml:space="preserve">07-136-C</t>
  </si>
  <si>
    <t xml:space="preserve">00000000001021945127</t>
  </si>
  <si>
    <t xml:space="preserve">07-136-D</t>
  </si>
  <si>
    <t xml:space="preserve">07-14-C</t>
  </si>
  <si>
    <t xml:space="preserve">00000000001021926046</t>
  </si>
  <si>
    <t xml:space="preserve">07-14-D</t>
  </si>
  <si>
    <t xml:space="preserve">00000000001021940000</t>
  </si>
  <si>
    <t xml:space="preserve">07-14-E</t>
  </si>
  <si>
    <t xml:space="preserve">00000000001021899651</t>
  </si>
  <si>
    <t xml:space="preserve">07-15-B</t>
  </si>
  <si>
    <t xml:space="preserve">00000000001021667974</t>
  </si>
  <si>
    <t xml:space="preserve">07-15-C</t>
  </si>
  <si>
    <t xml:space="preserve">00000000001021535763</t>
  </si>
  <si>
    <t xml:space="preserve">07-15-D</t>
  </si>
  <si>
    <t xml:space="preserve">00000000001021708388</t>
  </si>
  <si>
    <t xml:space="preserve">07-15-E</t>
  </si>
  <si>
    <t xml:space="preserve">00000000001021934676</t>
  </si>
  <si>
    <t xml:space="preserve">07-16-C</t>
  </si>
  <si>
    <t xml:space="preserve">00000000001021858045</t>
  </si>
  <si>
    <t xml:space="preserve">07-16-D</t>
  </si>
  <si>
    <t xml:space="preserve">00000000001021663362</t>
  </si>
  <si>
    <t xml:space="preserve">07-16-E</t>
  </si>
  <si>
    <t xml:space="preserve">00000000001021897152</t>
  </si>
  <si>
    <t xml:space="preserve">07-17-B</t>
  </si>
  <si>
    <t xml:space="preserve">00000000001021931979</t>
  </si>
  <si>
    <t xml:space="preserve">07-17-C</t>
  </si>
  <si>
    <t xml:space="preserve">00000000001021871361</t>
  </si>
  <si>
    <t xml:space="preserve">07-17-D</t>
  </si>
  <si>
    <t xml:space="preserve">00000000001021932448</t>
  </si>
  <si>
    <t xml:space="preserve">07-17-E</t>
  </si>
  <si>
    <t xml:space="preserve">00000000001021744216</t>
  </si>
  <si>
    <t xml:space="preserve">07-18-B</t>
  </si>
  <si>
    <t xml:space="preserve">00000000001021925287</t>
  </si>
  <si>
    <t xml:space="preserve">07-18-C</t>
  </si>
  <si>
    <t xml:space="preserve">00000000001021925807</t>
  </si>
  <si>
    <t xml:space="preserve">07-18-D</t>
  </si>
  <si>
    <t xml:space="preserve">00000000001021925379</t>
  </si>
  <si>
    <t xml:space="preserve">07-18-E</t>
  </si>
  <si>
    <t xml:space="preserve">00000000001021872131</t>
  </si>
  <si>
    <t xml:space="preserve">07-19-B</t>
  </si>
  <si>
    <t xml:space="preserve">00000000001021925430</t>
  </si>
  <si>
    <t xml:space="preserve">07-19-C</t>
  </si>
  <si>
    <t xml:space="preserve">00000000001021929480</t>
  </si>
  <si>
    <t xml:space="preserve">07-19-D</t>
  </si>
  <si>
    <t xml:space="preserve">00000000001021941158</t>
  </si>
  <si>
    <t xml:space="preserve">07-19-E</t>
  </si>
  <si>
    <t xml:space="preserve">00000000001021948494</t>
  </si>
  <si>
    <t xml:space="preserve">07-20-B</t>
  </si>
  <si>
    <t xml:space="preserve">A26009B3</t>
  </si>
  <si>
    <t xml:space="preserve">00000000001021004086</t>
  </si>
  <si>
    <t xml:space="preserve">94</t>
  </si>
  <si>
    <t xml:space="preserve">07-20-C</t>
  </si>
  <si>
    <t xml:space="preserve">00000000001021925992</t>
  </si>
  <si>
    <t xml:space="preserve">07-20-D</t>
  </si>
  <si>
    <t xml:space="preserve">00000000001021911483</t>
  </si>
  <si>
    <t xml:space="preserve">07-20-E</t>
  </si>
  <si>
    <t xml:space="preserve">00000000001021828450</t>
  </si>
  <si>
    <t xml:space="preserve">07-21-B</t>
  </si>
  <si>
    <t xml:space="preserve">A26200-21</t>
  </si>
  <si>
    <t xml:space="preserve">00000000001021695981</t>
  </si>
  <si>
    <t xml:space="preserve">07-21-C</t>
  </si>
  <si>
    <t xml:space="preserve">00000000001021898303</t>
  </si>
  <si>
    <t xml:space="preserve">07-21-D</t>
  </si>
  <si>
    <t xml:space="preserve">00000000001021871391</t>
  </si>
  <si>
    <t xml:space="preserve">07-21-E</t>
  </si>
  <si>
    <t xml:space="preserve">00000000001021713527</t>
  </si>
  <si>
    <t xml:space="preserve">07-22-B</t>
  </si>
  <si>
    <t xml:space="preserve">00000000001021923028</t>
  </si>
  <si>
    <t xml:space="preserve">07-22-C</t>
  </si>
  <si>
    <t xml:space="preserve">00000000001021708538</t>
  </si>
  <si>
    <t xml:space="preserve">07-22-D</t>
  </si>
  <si>
    <t xml:space="preserve">00000000001021708483</t>
  </si>
  <si>
    <t xml:space="preserve">07-22-E</t>
  </si>
  <si>
    <t xml:space="preserve">00000000001021897345</t>
  </si>
  <si>
    <t xml:space="preserve">07-23-B</t>
  </si>
  <si>
    <t xml:space="preserve">00000000001021932479</t>
  </si>
  <si>
    <t xml:space="preserve">07-23-C</t>
  </si>
  <si>
    <t xml:space="preserve">00000000001021828398</t>
  </si>
  <si>
    <t xml:space="preserve">07-23-D</t>
  </si>
  <si>
    <t xml:space="preserve">A25280-22</t>
  </si>
  <si>
    <t xml:space="preserve">00000000001020894195</t>
  </si>
  <si>
    <t xml:space="preserve">07-23-E</t>
  </si>
  <si>
    <t xml:space="preserve">00000000001021927615</t>
  </si>
  <si>
    <t xml:space="preserve">07-24-B</t>
  </si>
  <si>
    <t xml:space="preserve">00000000001021699861</t>
  </si>
  <si>
    <t xml:space="preserve">07-24-C</t>
  </si>
  <si>
    <t xml:space="preserve">00000000001021699848</t>
  </si>
  <si>
    <t xml:space="preserve">07-24-D</t>
  </si>
  <si>
    <t xml:space="preserve">00000000001021715610</t>
  </si>
  <si>
    <t xml:space="preserve">07-24-E</t>
  </si>
  <si>
    <t xml:space="preserve">00000000001021897336</t>
  </si>
  <si>
    <t xml:space="preserve">07-25-B</t>
  </si>
  <si>
    <t xml:space="preserve">00000000001021403390</t>
  </si>
  <si>
    <t xml:space="preserve">93</t>
  </si>
  <si>
    <t xml:space="preserve">07-25-C</t>
  </si>
  <si>
    <t xml:space="preserve">A26202-21</t>
  </si>
  <si>
    <t xml:space="preserve">00000000001021703111</t>
  </si>
  <si>
    <t xml:space="preserve">07-25-D</t>
  </si>
  <si>
    <t xml:space="preserve">00000000001021939975</t>
  </si>
  <si>
    <t xml:space="preserve">07-25-E</t>
  </si>
  <si>
    <t xml:space="preserve">00000000001021815536</t>
  </si>
  <si>
    <t xml:space="preserve">07-26-B</t>
  </si>
  <si>
    <t xml:space="preserve">00000000001021925382</t>
  </si>
  <si>
    <t xml:space="preserve">07-26-C</t>
  </si>
  <si>
    <t xml:space="preserve">00000000001021925755</t>
  </si>
  <si>
    <t xml:space="preserve">07-26-D</t>
  </si>
  <si>
    <t xml:space="preserve">00000000001021834847</t>
  </si>
  <si>
    <t xml:space="preserve">07-26-E</t>
  </si>
  <si>
    <t xml:space="preserve">00000000001021944783</t>
  </si>
  <si>
    <t xml:space="preserve">07-27-B</t>
  </si>
  <si>
    <t xml:space="preserve">00000000001021644031</t>
  </si>
  <si>
    <t xml:space="preserve">07-27-C</t>
  </si>
  <si>
    <t xml:space="preserve">RA26211-01</t>
  </si>
  <si>
    <t xml:space="preserve">00000000001021746867</t>
  </si>
  <si>
    <t xml:space="preserve">07-27-D</t>
  </si>
  <si>
    <t xml:space="preserve">00000000001021929503</t>
  </si>
  <si>
    <t xml:space="preserve">07-27-E</t>
  </si>
  <si>
    <t xml:space="preserve">00000000001021929110</t>
  </si>
  <si>
    <t xml:space="preserve">07-28-B</t>
  </si>
  <si>
    <t xml:space="preserve">00000000001021809894</t>
  </si>
  <si>
    <t xml:space="preserve">07-28-C</t>
  </si>
  <si>
    <t xml:space="preserve">00000000001021931219</t>
  </si>
  <si>
    <t xml:space="preserve">07-28-D</t>
  </si>
  <si>
    <t xml:space="preserve">A25310-005</t>
  </si>
  <si>
    <t xml:space="preserve">00000000001020757336</t>
  </si>
  <si>
    <t xml:space="preserve">267</t>
  </si>
  <si>
    <t xml:space="preserve">07-28-E</t>
  </si>
  <si>
    <t xml:space="preserve">00000000001021872850</t>
  </si>
  <si>
    <t xml:space="preserve">07-29-B</t>
  </si>
  <si>
    <t xml:space="preserve">RA26258-21</t>
  </si>
  <si>
    <t xml:space="preserve">00000000001021933867</t>
  </si>
  <si>
    <t xml:space="preserve">07-29-C</t>
  </si>
  <si>
    <t xml:space="preserve">A26142-01</t>
  </si>
  <si>
    <t xml:space="preserve">00000000001021693775</t>
  </si>
  <si>
    <t xml:space="preserve">07-29-D</t>
  </si>
  <si>
    <t xml:space="preserve">00000000001021723440</t>
  </si>
  <si>
    <t xml:space="preserve">07-29-E</t>
  </si>
  <si>
    <t xml:space="preserve">00000000001021925877</t>
  </si>
  <si>
    <t xml:space="preserve">07-30-B</t>
  </si>
  <si>
    <t xml:space="preserve">00000000001021646578</t>
  </si>
  <si>
    <t xml:space="preserve">07-30-C</t>
  </si>
  <si>
    <t xml:space="preserve">00000000001021646316</t>
  </si>
  <si>
    <t xml:space="preserve">07-30-D</t>
  </si>
  <si>
    <t xml:space="preserve">00000000001021921181</t>
  </si>
  <si>
    <t xml:space="preserve">07-30-E</t>
  </si>
  <si>
    <t xml:space="preserve">00000000001021897289</t>
  </si>
  <si>
    <t xml:space="preserve">07-31-B</t>
  </si>
  <si>
    <t xml:space="preserve">00000000001021871428</t>
  </si>
  <si>
    <t xml:space="preserve">07-31-C</t>
  </si>
  <si>
    <t xml:space="preserve">00000000001021871478</t>
  </si>
  <si>
    <t xml:space="preserve">07-31-D</t>
  </si>
  <si>
    <t xml:space="preserve">00000000001021945993</t>
  </si>
  <si>
    <t xml:space="preserve">07-31-E</t>
  </si>
  <si>
    <t xml:space="preserve">00000000001021745957</t>
  </si>
  <si>
    <t xml:space="preserve">07-32-B</t>
  </si>
  <si>
    <t xml:space="preserve">00000000001021934681</t>
  </si>
  <si>
    <t xml:space="preserve">07-32-C</t>
  </si>
  <si>
    <t xml:space="preserve">00000000001021668667</t>
  </si>
  <si>
    <t xml:space="preserve">07-32-D</t>
  </si>
  <si>
    <t xml:space="preserve">00000000001021931363</t>
  </si>
  <si>
    <t xml:space="preserve">07-32-E</t>
  </si>
  <si>
    <t xml:space="preserve">A25256T103</t>
  </si>
  <si>
    <t xml:space="preserve">00000000001020516284</t>
  </si>
  <si>
    <t xml:space="preserve">07-33-B</t>
  </si>
  <si>
    <t xml:space="preserve">00000000001021542729</t>
  </si>
  <si>
    <t xml:space="preserve">07-33-C</t>
  </si>
  <si>
    <t xml:space="preserve">00000000001021925889</t>
  </si>
  <si>
    <t xml:space="preserve">07-33-D</t>
  </si>
  <si>
    <t xml:space="preserve">00000000001021871545</t>
  </si>
  <si>
    <t xml:space="preserve">07-33-E</t>
  </si>
  <si>
    <t xml:space="preserve">A26200B11</t>
  </si>
  <si>
    <t xml:space="preserve">00000000001021696029</t>
  </si>
  <si>
    <t xml:space="preserve">07-34-B</t>
  </si>
  <si>
    <t xml:space="preserve">00000000001021920191</t>
  </si>
  <si>
    <t xml:space="preserve">07-34-C</t>
  </si>
  <si>
    <t xml:space="preserve">CHD-SP-4Z4-BR-U73</t>
  </si>
  <si>
    <t xml:space="preserve">242850301</t>
  </si>
  <si>
    <t xml:space="preserve">00000000001020770988</t>
  </si>
  <si>
    <t xml:space="preserve">07-34-D</t>
  </si>
  <si>
    <t xml:space="preserve">A26193B11</t>
  </si>
  <si>
    <t xml:space="preserve">00000000001021698244</t>
  </si>
  <si>
    <t xml:space="preserve">62</t>
  </si>
  <si>
    <t xml:space="preserve">07-34-E</t>
  </si>
  <si>
    <t xml:space="preserve">00000000001021951624</t>
  </si>
  <si>
    <t xml:space="preserve">07-35-B</t>
  </si>
  <si>
    <t xml:space="preserve">00000000001021921276</t>
  </si>
  <si>
    <t xml:space="preserve">07-35-C</t>
  </si>
  <si>
    <t xml:space="preserve">00000000001021944964</t>
  </si>
  <si>
    <t xml:space="preserve">07-35-D</t>
  </si>
  <si>
    <t xml:space="preserve">00000000001021715512</t>
  </si>
  <si>
    <t xml:space="preserve">07-35-E</t>
  </si>
  <si>
    <t xml:space="preserve">00000000001021714150</t>
  </si>
  <si>
    <t xml:space="preserve">07-36-B</t>
  </si>
  <si>
    <t xml:space="preserve">00000000001021645075</t>
  </si>
  <si>
    <t xml:space="preserve">07-36-C</t>
  </si>
  <si>
    <t xml:space="preserve">00000000001021932593</t>
  </si>
  <si>
    <t xml:space="preserve">07-36-D</t>
  </si>
  <si>
    <t xml:space="preserve">A25185-01</t>
  </si>
  <si>
    <t xml:space="preserve">00000000001021069744</t>
  </si>
  <si>
    <t xml:space="preserve">07-36-E</t>
  </si>
  <si>
    <t xml:space="preserve">00000000001021951662</t>
  </si>
  <si>
    <t xml:space="preserve">07-37-B</t>
  </si>
  <si>
    <t xml:space="preserve">00000000001021939273</t>
  </si>
  <si>
    <t xml:space="preserve">07-37-C</t>
  </si>
  <si>
    <t xml:space="preserve">00000000001021003962</t>
  </si>
  <si>
    <t xml:space="preserve">07-37-D</t>
  </si>
  <si>
    <t xml:space="preserve">CHW-BS-9U2-E0-07B</t>
  </si>
  <si>
    <t xml:space="preserve">253350059</t>
  </si>
  <si>
    <t xml:space="preserve">00000000001021771112</t>
  </si>
  <si>
    <t xml:space="preserve">07-37-E</t>
  </si>
  <si>
    <t xml:space="preserve">00000000001021935604</t>
  </si>
  <si>
    <t xml:space="preserve">07-38-B</t>
  </si>
  <si>
    <t xml:space="preserve">A26225-003</t>
  </si>
  <si>
    <t xml:space="preserve">00000000001021803216</t>
  </si>
  <si>
    <t xml:space="preserve">07-38-C</t>
  </si>
  <si>
    <t xml:space="preserve">00000000001021927116</t>
  </si>
  <si>
    <t xml:space="preserve">07-38-D</t>
  </si>
  <si>
    <t xml:space="preserve">00000000001021923786</t>
  </si>
  <si>
    <t xml:space="preserve">07-38-E</t>
  </si>
  <si>
    <t xml:space="preserve">00000000001021709158</t>
  </si>
  <si>
    <t xml:space="preserve">07-39-B</t>
  </si>
  <si>
    <t xml:space="preserve">00000000001021925400</t>
  </si>
  <si>
    <t xml:space="preserve">07-39-C</t>
  </si>
  <si>
    <t xml:space="preserve">00000000001021752351</t>
  </si>
  <si>
    <t xml:space="preserve">07-39-D</t>
  </si>
  <si>
    <t xml:space="preserve">00000000001021920935</t>
  </si>
  <si>
    <t xml:space="preserve">07-39-E</t>
  </si>
  <si>
    <t xml:space="preserve">00000000001021696028</t>
  </si>
  <si>
    <t xml:space="preserve">07-40-B</t>
  </si>
  <si>
    <t xml:space="preserve">00000000001021695893</t>
  </si>
  <si>
    <t xml:space="preserve">07-40-C</t>
  </si>
  <si>
    <t xml:space="preserve">00000000001021871497</t>
  </si>
  <si>
    <t xml:space="preserve">07-40-D</t>
  </si>
  <si>
    <t xml:space="preserve">00000000001021940723</t>
  </si>
  <si>
    <t xml:space="preserve">07-40-E</t>
  </si>
  <si>
    <t xml:space="preserve">00000000001021940681</t>
  </si>
  <si>
    <t xml:space="preserve">07-41-B</t>
  </si>
  <si>
    <t xml:space="preserve">00000000001021951671</t>
  </si>
  <si>
    <t xml:space="preserve">07-41-C</t>
  </si>
  <si>
    <t xml:space="preserve">00000000001021556268</t>
  </si>
  <si>
    <t xml:space="preserve">89</t>
  </si>
  <si>
    <t xml:space="preserve">07-41-D</t>
  </si>
  <si>
    <t xml:space="preserve">00000000001021715181</t>
  </si>
  <si>
    <t xml:space="preserve">07-41-E</t>
  </si>
  <si>
    <t xml:space="preserve">00000000001021921166</t>
  </si>
  <si>
    <t xml:space="preserve">07-42-B</t>
  </si>
  <si>
    <t xml:space="preserve">00000000001021948424</t>
  </si>
  <si>
    <t xml:space="preserve">07-42-C</t>
  </si>
  <si>
    <t xml:space="preserve">00000000001021810433</t>
  </si>
  <si>
    <t xml:space="preserve">07-42-D</t>
  </si>
  <si>
    <t xml:space="preserve">00000000001021646434</t>
  </si>
  <si>
    <t xml:space="preserve">07-42-E</t>
  </si>
  <si>
    <t xml:space="preserve">00000000001021828518</t>
  </si>
  <si>
    <t xml:space="preserve">07-43-B</t>
  </si>
  <si>
    <t xml:space="preserve">00000000001021924882</t>
  </si>
  <si>
    <t xml:space="preserve">07-43-C</t>
  </si>
  <si>
    <t xml:space="preserve">00000000001021910118</t>
  </si>
  <si>
    <t xml:space="preserve">07-43-D</t>
  </si>
  <si>
    <t xml:space="preserve">00000000001021925878</t>
  </si>
  <si>
    <t xml:space="preserve">07-43-E</t>
  </si>
  <si>
    <t xml:space="preserve">A26198B107</t>
  </si>
  <si>
    <t xml:space="preserve">00000000001021691110</t>
  </si>
  <si>
    <t xml:space="preserve">07-44-B</t>
  </si>
  <si>
    <t xml:space="preserve">00000000001021871435</t>
  </si>
  <si>
    <t xml:space="preserve">07-44-C</t>
  </si>
  <si>
    <t xml:space="preserve">00000000001021921084</t>
  </si>
  <si>
    <t xml:space="preserve">07-44-D</t>
  </si>
  <si>
    <t xml:space="preserve">00000000001021925471</t>
  </si>
  <si>
    <t xml:space="preserve">07-44-E</t>
  </si>
  <si>
    <t xml:space="preserve">A26248-201</t>
  </si>
  <si>
    <t xml:space="preserve">00000000001021896107</t>
  </si>
  <si>
    <t xml:space="preserve">07-45-B</t>
  </si>
  <si>
    <t xml:space="preserve">00000000001021700512</t>
  </si>
  <si>
    <t xml:space="preserve">07-45-C</t>
  </si>
  <si>
    <t xml:space="preserve">00000000001021951717</t>
  </si>
  <si>
    <t xml:space="preserve">07-45-D</t>
  </si>
  <si>
    <t xml:space="preserve">00000000001021911464</t>
  </si>
  <si>
    <t xml:space="preserve">07-45-E</t>
  </si>
  <si>
    <t xml:space="preserve">00000000001021709164</t>
  </si>
  <si>
    <t xml:space="preserve">07-46-B</t>
  </si>
  <si>
    <t xml:space="preserve">00000000001021724378</t>
  </si>
  <si>
    <t xml:space="preserve">07-46-C</t>
  </si>
  <si>
    <t xml:space="preserve">00000000001021525695</t>
  </si>
  <si>
    <t xml:space="preserve">07-46-D</t>
  </si>
  <si>
    <t xml:space="preserve">A25333T002</t>
  </si>
  <si>
    <t xml:space="preserve">00000000001020796785</t>
  </si>
  <si>
    <t xml:space="preserve">07-46-E</t>
  </si>
  <si>
    <t xml:space="preserve">00000000001021950261</t>
  </si>
  <si>
    <t xml:space="preserve">07-47-B</t>
  </si>
  <si>
    <t xml:space="preserve">00000000001021829853</t>
  </si>
  <si>
    <t xml:space="preserve">07-47-C</t>
  </si>
  <si>
    <t xml:space="preserve">00000000001021934795</t>
  </si>
  <si>
    <t xml:space="preserve">07-47-D</t>
  </si>
  <si>
    <t xml:space="preserve">00000000001021911355</t>
  </si>
  <si>
    <t xml:space="preserve">07-47-E</t>
  </si>
  <si>
    <t xml:space="preserve">00000000001021925897</t>
  </si>
  <si>
    <t xml:space="preserve">07-48-B</t>
  </si>
  <si>
    <t xml:space="preserve">00000000001021920112</t>
  </si>
  <si>
    <t xml:space="preserve">07-48-C</t>
  </si>
  <si>
    <t xml:space="preserve">00000000001021810568</t>
  </si>
  <si>
    <t xml:space="preserve">07-48-D</t>
  </si>
  <si>
    <t xml:space="preserve">00000000001021708636</t>
  </si>
  <si>
    <t xml:space="preserve">07-48-E</t>
  </si>
  <si>
    <t xml:space="preserve">00000000001021911767</t>
  </si>
  <si>
    <t xml:space="preserve">07-49-B</t>
  </si>
  <si>
    <t xml:space="preserve">RA26199-21</t>
  </si>
  <si>
    <t xml:space="preserve">00000000001021693617</t>
  </si>
  <si>
    <t xml:space="preserve">07-49-C</t>
  </si>
  <si>
    <t xml:space="preserve">00000000001021935597</t>
  </si>
  <si>
    <t xml:space="preserve">07-49-D</t>
  </si>
  <si>
    <t xml:space="preserve">00000000001021872197</t>
  </si>
  <si>
    <t xml:space="preserve">07-49-E</t>
  </si>
  <si>
    <t xml:space="preserve">00000000001021948429</t>
  </si>
  <si>
    <t xml:space="preserve">07-50-B</t>
  </si>
  <si>
    <t xml:space="preserve">00000000001021841740</t>
  </si>
  <si>
    <t xml:space="preserve">07-50-C</t>
  </si>
  <si>
    <t xml:space="preserve">00000000001021925966</t>
  </si>
  <si>
    <t xml:space="preserve">07-50-D</t>
  </si>
  <si>
    <t xml:space="preserve">00000000001020998428</t>
  </si>
  <si>
    <t xml:space="preserve">07-50-E</t>
  </si>
  <si>
    <t xml:space="preserve">00000000001021951677</t>
  </si>
  <si>
    <t xml:space="preserve">07-51-B</t>
  </si>
  <si>
    <t xml:space="preserve">00000000001021935513</t>
  </si>
  <si>
    <t xml:space="preserve">07-51-C</t>
  </si>
  <si>
    <t xml:space="preserve">00000000001021923649</t>
  </si>
  <si>
    <t xml:space="preserve">07-51-D</t>
  </si>
  <si>
    <t xml:space="preserve">00000000001021950358</t>
  </si>
  <si>
    <t xml:space="preserve">07-51-E</t>
  </si>
  <si>
    <t xml:space="preserve">00000000001021951390</t>
  </si>
  <si>
    <t xml:space="preserve">07-52-B</t>
  </si>
  <si>
    <t xml:space="preserve">00000000001021854529</t>
  </si>
  <si>
    <t xml:space="preserve">07-52-C</t>
  </si>
  <si>
    <t xml:space="preserve">00000000001021952409</t>
  </si>
  <si>
    <t xml:space="preserve">07-52-D</t>
  </si>
  <si>
    <t xml:space="preserve">00000000001020998426</t>
  </si>
  <si>
    <t xml:space="preserve">07-52-E</t>
  </si>
  <si>
    <t xml:space="preserve">A25310-012</t>
  </si>
  <si>
    <t xml:space="preserve">00000000001020757312</t>
  </si>
  <si>
    <t xml:space="preserve">07-53-B</t>
  </si>
  <si>
    <t xml:space="preserve">00000000001021924205</t>
  </si>
  <si>
    <t xml:space="preserve">07-53-C</t>
  </si>
  <si>
    <t xml:space="preserve">00000000001021872145</t>
  </si>
  <si>
    <t xml:space="preserve">07-53-D</t>
  </si>
  <si>
    <t xml:space="preserve">00000000001021939971</t>
  </si>
  <si>
    <t xml:space="preserve">07-53-E</t>
  </si>
  <si>
    <t xml:space="preserve">00000000001021829708</t>
  </si>
  <si>
    <t xml:space="preserve">07-54-B</t>
  </si>
  <si>
    <t xml:space="preserve">00000000001021877391</t>
  </si>
  <si>
    <t xml:space="preserve">07-54-C</t>
  </si>
  <si>
    <t xml:space="preserve">00000000001021643849</t>
  </si>
  <si>
    <t xml:space="preserve">07-54-D</t>
  </si>
  <si>
    <t xml:space="preserve">00000000001021871945</t>
  </si>
  <si>
    <t xml:space="preserve">07-54-E</t>
  </si>
  <si>
    <t xml:space="preserve">00000000001021709099</t>
  </si>
  <si>
    <t xml:space="preserve">07-55-B</t>
  </si>
  <si>
    <t xml:space="preserve">00000000001021911192</t>
  </si>
  <si>
    <t xml:space="preserve">07-55-C</t>
  </si>
  <si>
    <t xml:space="preserve">00000000001021844286</t>
  </si>
  <si>
    <t xml:space="preserve">07-55-D</t>
  </si>
  <si>
    <t xml:space="preserve">00000000001021872077</t>
  </si>
  <si>
    <t xml:space="preserve">07-55-E</t>
  </si>
  <si>
    <t xml:space="preserve">00000000001021898145</t>
  </si>
  <si>
    <t xml:space="preserve">07-56-B</t>
  </si>
  <si>
    <t xml:space="preserve">RA26242-01</t>
  </si>
  <si>
    <t xml:space="preserve">00000000001021872529</t>
  </si>
  <si>
    <t xml:space="preserve">07-56-C</t>
  </si>
  <si>
    <t xml:space="preserve">00000000001021853854</t>
  </si>
  <si>
    <t xml:space="preserve">07-56-D</t>
  </si>
  <si>
    <t xml:space="preserve">00000000001021926399</t>
  </si>
  <si>
    <t xml:space="preserve">07-56-E</t>
  </si>
  <si>
    <t xml:space="preserve">00000000001021855725</t>
  </si>
  <si>
    <t xml:space="preserve">07-57-B</t>
  </si>
  <si>
    <t xml:space="preserve">00000000001021926146</t>
  </si>
  <si>
    <t xml:space="preserve">07-57-C</t>
  </si>
  <si>
    <t xml:space="preserve">00000000001021700453</t>
  </si>
  <si>
    <t xml:space="preserve">07-57-D</t>
  </si>
  <si>
    <t xml:space="preserve">00000000001021877716</t>
  </si>
  <si>
    <t xml:space="preserve">07-57-E</t>
  </si>
  <si>
    <t xml:space="preserve">00000000001021838656</t>
  </si>
  <si>
    <t xml:space="preserve">07-58-B</t>
  </si>
  <si>
    <t xml:space="preserve">A25266-001</t>
  </si>
  <si>
    <t xml:space="preserve">00000000001020522811</t>
  </si>
  <si>
    <t xml:space="preserve">356</t>
  </si>
  <si>
    <t xml:space="preserve">07-58-C</t>
  </si>
  <si>
    <t xml:space="preserve">00000000001021752149</t>
  </si>
  <si>
    <t xml:space="preserve">07-58-D</t>
  </si>
  <si>
    <t xml:space="preserve">00000000001021711184</t>
  </si>
  <si>
    <t xml:space="preserve">07-58-E</t>
  </si>
  <si>
    <t xml:space="preserve">00000000001021708387</t>
  </si>
  <si>
    <t xml:space="preserve">07-59-B</t>
  </si>
  <si>
    <t xml:space="preserve">00000000001021935586</t>
  </si>
  <si>
    <t xml:space="preserve">07-59-C</t>
  </si>
  <si>
    <t xml:space="preserve">00000000001021924170</t>
  </si>
  <si>
    <t xml:space="preserve">07-59-D</t>
  </si>
  <si>
    <t xml:space="preserve">00000000001021901885</t>
  </si>
  <si>
    <t xml:space="preserve">07-59-E</t>
  </si>
  <si>
    <t xml:space="preserve">00000000001021709435</t>
  </si>
  <si>
    <t xml:space="preserve">07-60-B</t>
  </si>
  <si>
    <t xml:space="preserve">00000000001021930339</t>
  </si>
  <si>
    <t xml:space="preserve">07-60-C</t>
  </si>
  <si>
    <t xml:space="preserve">00000000001021939296</t>
  </si>
  <si>
    <t xml:space="preserve">07-60-D</t>
  </si>
  <si>
    <t xml:space="preserve">00000000001021709344</t>
  </si>
  <si>
    <t xml:space="preserve">07-60-E</t>
  </si>
  <si>
    <t xml:space="preserve">00000000001021899770</t>
  </si>
  <si>
    <t xml:space="preserve">07-61-B</t>
  </si>
  <si>
    <t xml:space="preserve">00000000001021786622</t>
  </si>
  <si>
    <t xml:space="preserve">07-61-C</t>
  </si>
  <si>
    <t xml:space="preserve">00000000001021871877</t>
  </si>
  <si>
    <t xml:space="preserve">07-61-D</t>
  </si>
  <si>
    <t xml:space="preserve">00000000001021925380</t>
  </si>
  <si>
    <t xml:space="preserve">07-61-E</t>
  </si>
  <si>
    <t xml:space="preserve">00000000001021839414</t>
  </si>
  <si>
    <t xml:space="preserve">07-62-B</t>
  </si>
  <si>
    <t xml:space="preserve">00000000001021809019</t>
  </si>
  <si>
    <t xml:space="preserve">07-62-C</t>
  </si>
  <si>
    <t xml:space="preserve">00000000001021841962</t>
  </si>
  <si>
    <t xml:space="preserve">07-62-D</t>
  </si>
  <si>
    <t xml:space="preserve">00000000001021877512</t>
  </si>
  <si>
    <t xml:space="preserve">07-62-E</t>
  </si>
  <si>
    <t xml:space="preserve">00000000001021950396</t>
  </si>
  <si>
    <t xml:space="preserve">07-63-C</t>
  </si>
  <si>
    <t xml:space="preserve">00000000001021922992</t>
  </si>
  <si>
    <t xml:space="preserve">07-63-D</t>
  </si>
  <si>
    <t xml:space="preserve">00000000001021906998</t>
  </si>
  <si>
    <t xml:space="preserve">07-63-E</t>
  </si>
  <si>
    <t xml:space="preserve">00000000001021896519</t>
  </si>
  <si>
    <t xml:space="preserve">07-64-B</t>
  </si>
  <si>
    <t xml:space="preserve">00000000001021739365</t>
  </si>
  <si>
    <t xml:space="preserve">07-64-C</t>
  </si>
  <si>
    <t xml:space="preserve">00000000001021924898</t>
  </si>
  <si>
    <t xml:space="preserve">07-64-D</t>
  </si>
  <si>
    <t xml:space="preserve">00000000001021906626</t>
  </si>
  <si>
    <t xml:space="preserve">07-64-E</t>
  </si>
  <si>
    <t xml:space="preserve">00000000001021663294</t>
  </si>
  <si>
    <t xml:space="preserve">07-65-C</t>
  </si>
  <si>
    <t xml:space="preserve">00000000001021920803</t>
  </si>
  <si>
    <t xml:space="preserve">07-65-D</t>
  </si>
  <si>
    <t xml:space="preserve">00000000001021839127</t>
  </si>
  <si>
    <t xml:space="preserve">07-65-E</t>
  </si>
  <si>
    <t xml:space="preserve">00000000001021839293</t>
  </si>
  <si>
    <t xml:space="preserve">07-66-B</t>
  </si>
  <si>
    <t xml:space="preserve">A26120-201</t>
  </si>
  <si>
    <t xml:space="preserve">00000000001021371128</t>
  </si>
  <si>
    <t xml:space="preserve">138</t>
  </si>
  <si>
    <t xml:space="preserve">07-66-C</t>
  </si>
  <si>
    <t xml:space="preserve">00000000001021930356</t>
  </si>
  <si>
    <t xml:space="preserve">07-66-D</t>
  </si>
  <si>
    <t xml:space="preserve">CHD-P64EBPU-2B-U77</t>
  </si>
  <si>
    <t xml:space="preserve">250630102</t>
  </si>
  <si>
    <t xml:space="preserve">00000000001021693815</t>
  </si>
  <si>
    <t xml:space="preserve">61</t>
  </si>
  <si>
    <t xml:space="preserve">07-66-E</t>
  </si>
  <si>
    <t xml:space="preserve">A25081-22</t>
  </si>
  <si>
    <t xml:space="preserve">00000000001020788685</t>
  </si>
  <si>
    <t xml:space="preserve">07-67-C</t>
  </si>
  <si>
    <t xml:space="preserve">00000000001021898317</t>
  </si>
  <si>
    <t xml:space="preserve">07-67-D</t>
  </si>
  <si>
    <t xml:space="preserve">RA26007A01</t>
  </si>
  <si>
    <t xml:space="preserve">00000000001020919304</t>
  </si>
  <si>
    <t xml:space="preserve">251</t>
  </si>
  <si>
    <t xml:space="preserve">07-67-E</t>
  </si>
  <si>
    <t xml:space="preserve">00000000001021925391</t>
  </si>
  <si>
    <t xml:space="preserve">07-68-B</t>
  </si>
  <si>
    <t xml:space="preserve">A26099-001</t>
  </si>
  <si>
    <t xml:space="preserve">00000000001021283659</t>
  </si>
  <si>
    <t xml:space="preserve">159</t>
  </si>
  <si>
    <t xml:space="preserve">07-68-C</t>
  </si>
  <si>
    <t xml:space="preserve">00000000001021644119</t>
  </si>
  <si>
    <t xml:space="preserve">07-68-D</t>
  </si>
  <si>
    <t xml:space="preserve">250648131</t>
  </si>
  <si>
    <t xml:space="preserve">00000000001020128873</t>
  </si>
  <si>
    <t xml:space="preserve">07-68-E</t>
  </si>
  <si>
    <t xml:space="preserve">00000000001021943426</t>
  </si>
  <si>
    <t xml:space="preserve">07-69-B</t>
  </si>
  <si>
    <t xml:space="preserve">00000000001021916442</t>
  </si>
  <si>
    <t xml:space="preserve">07-69-C</t>
  </si>
  <si>
    <t xml:space="preserve">00000000001021952234</t>
  </si>
  <si>
    <t xml:space="preserve">07-69-D</t>
  </si>
  <si>
    <t xml:space="preserve">00000000001021877254</t>
  </si>
  <si>
    <t xml:space="preserve">07-69-E</t>
  </si>
  <si>
    <t xml:space="preserve">00000000001021743428</t>
  </si>
  <si>
    <t xml:space="preserve">07-70-B</t>
  </si>
  <si>
    <t xml:space="preserve">00000000001021403416</t>
  </si>
  <si>
    <t xml:space="preserve">07-70-C</t>
  </si>
  <si>
    <t xml:space="preserve">00000000001021404321</t>
  </si>
  <si>
    <t xml:space="preserve">07-70-D</t>
  </si>
  <si>
    <t xml:space="preserve">00000000001021841909</t>
  </si>
  <si>
    <t xml:space="preserve">07-70-E</t>
  </si>
  <si>
    <t xml:space="preserve">A26259-201</t>
  </si>
  <si>
    <t xml:space="preserve">00000000001021939625</t>
  </si>
  <si>
    <t xml:space="preserve">07-71-B</t>
  </si>
  <si>
    <t xml:space="preserve">00000000001021925429</t>
  </si>
  <si>
    <t xml:space="preserve">07-71-C</t>
  </si>
  <si>
    <t xml:space="preserve">00000000001021898451</t>
  </si>
  <si>
    <t xml:space="preserve">07-71-D</t>
  </si>
  <si>
    <t xml:space="preserve">00000000001021920469</t>
  </si>
  <si>
    <t xml:space="preserve">07-71-E</t>
  </si>
  <si>
    <t xml:space="preserve">00000000001021840501</t>
  </si>
  <si>
    <t xml:space="preserve">07-72-B</t>
  </si>
  <si>
    <t xml:space="preserve">00000000001021930413</t>
  </si>
  <si>
    <t xml:space="preserve">07-72-C</t>
  </si>
  <si>
    <t xml:space="preserve">00000000001021870524</t>
  </si>
  <si>
    <t xml:space="preserve">07-72-D</t>
  </si>
  <si>
    <t xml:space="preserve">00000000001021745414</t>
  </si>
  <si>
    <t xml:space="preserve">07-72-E</t>
  </si>
  <si>
    <t xml:space="preserve">00000000001021710602</t>
  </si>
  <si>
    <t xml:space="preserve">07-73-B</t>
  </si>
  <si>
    <t xml:space="preserve">00000000001021871537</t>
  </si>
  <si>
    <t xml:space="preserve">07-73-C</t>
  </si>
  <si>
    <t xml:space="preserve">A26009T101</t>
  </si>
  <si>
    <t xml:space="preserve">00000000001020940395</t>
  </si>
  <si>
    <t xml:space="preserve">247</t>
  </si>
  <si>
    <t xml:space="preserve">07-73-D</t>
  </si>
  <si>
    <t xml:space="preserve">00000000001021814486</t>
  </si>
  <si>
    <t xml:space="preserve">07-73-E</t>
  </si>
  <si>
    <t xml:space="preserve">00000000001021905291</t>
  </si>
  <si>
    <t xml:space="preserve">07-74-B</t>
  </si>
  <si>
    <t xml:space="preserve">00000000001021871853</t>
  </si>
  <si>
    <t xml:space="preserve">07-74-C</t>
  </si>
  <si>
    <t xml:space="preserve">00000000001021810210</t>
  </si>
  <si>
    <t xml:space="preserve">07-74-D</t>
  </si>
  <si>
    <t xml:space="preserve">00000000001021713960</t>
  </si>
  <si>
    <t xml:space="preserve">07-74-E</t>
  </si>
  <si>
    <t xml:space="preserve">00000000001021872199</t>
  </si>
  <si>
    <t xml:space="preserve">07-75-B</t>
  </si>
  <si>
    <t xml:space="preserve">00000000001021930687</t>
  </si>
  <si>
    <t xml:space="preserve">07-75-C</t>
  </si>
  <si>
    <t xml:space="preserve">00000000001021897873</t>
  </si>
  <si>
    <t xml:space="preserve">07-75-D</t>
  </si>
  <si>
    <t xml:space="preserve">00000000001021877728</t>
  </si>
  <si>
    <t xml:space="preserve">07-75-E</t>
  </si>
  <si>
    <t xml:space="preserve">00000000001021714161</t>
  </si>
  <si>
    <t xml:space="preserve">07-76-B</t>
  </si>
  <si>
    <t xml:space="preserve">00000000001021786300</t>
  </si>
  <si>
    <t xml:space="preserve">07-76-C</t>
  </si>
  <si>
    <t xml:space="preserve">00000000001021752486</t>
  </si>
  <si>
    <t xml:space="preserve">07-76-D</t>
  </si>
  <si>
    <t xml:space="preserve">00000000001021404405</t>
  </si>
  <si>
    <t xml:space="preserve">07-76-E</t>
  </si>
  <si>
    <t xml:space="preserve">00000000001021950370</t>
  </si>
  <si>
    <t xml:space="preserve">07-77-B</t>
  </si>
  <si>
    <t xml:space="preserve">00000000001021705700</t>
  </si>
  <si>
    <t xml:space="preserve">07-77-C</t>
  </si>
  <si>
    <t xml:space="preserve">00000000001021810274</t>
  </si>
  <si>
    <t xml:space="preserve">07-77-D</t>
  </si>
  <si>
    <t xml:space="preserve">00000000001021934652</t>
  </si>
  <si>
    <t xml:space="preserve">07-77-E</t>
  </si>
  <si>
    <t xml:space="preserve">00000000001021898502</t>
  </si>
  <si>
    <t xml:space="preserve">07-78-B</t>
  </si>
  <si>
    <t xml:space="preserve">00000000001021810355</t>
  </si>
  <si>
    <t xml:space="preserve">07-78-C</t>
  </si>
  <si>
    <t xml:space="preserve">00000000001021701375</t>
  </si>
  <si>
    <t xml:space="preserve">07-78-D</t>
  </si>
  <si>
    <t xml:space="preserve">00000000001021944465</t>
  </si>
  <si>
    <t xml:space="preserve">07-79-B</t>
  </si>
  <si>
    <t xml:space="preserve">00000000001021932592</t>
  </si>
  <si>
    <t xml:space="preserve">07-79-C</t>
  </si>
  <si>
    <t xml:space="preserve">00000000001021920901</t>
  </si>
  <si>
    <t xml:space="preserve">07-79-D</t>
  </si>
  <si>
    <t xml:space="preserve">00000000001021906125</t>
  </si>
  <si>
    <t xml:space="preserve">07-79-E</t>
  </si>
  <si>
    <t xml:space="preserve">00000000001021925425</t>
  </si>
  <si>
    <t xml:space="preserve">07-80-B</t>
  </si>
  <si>
    <t xml:space="preserve">00000000001021667942</t>
  </si>
  <si>
    <t xml:space="preserve">07-80-C</t>
  </si>
  <si>
    <t xml:space="preserve">00000000001021952337</t>
  </si>
  <si>
    <t xml:space="preserve">07-80-D</t>
  </si>
  <si>
    <t xml:space="preserve">00000000001021663053</t>
  </si>
  <si>
    <t xml:space="preserve">07-81-B</t>
  </si>
  <si>
    <t xml:space="preserve">00000000001021927379</t>
  </si>
  <si>
    <t xml:space="preserve">07-81-C</t>
  </si>
  <si>
    <t xml:space="preserve">00000000001021896503</t>
  </si>
  <si>
    <t xml:space="preserve">07-81-D</t>
  </si>
  <si>
    <t xml:space="preserve">00000000001021920891</t>
  </si>
  <si>
    <t xml:space="preserve">07-81-E</t>
  </si>
  <si>
    <t xml:space="preserve">00000000001021940201</t>
  </si>
  <si>
    <t xml:space="preserve">07-82-B</t>
  </si>
  <si>
    <t xml:space="preserve">00000000001021786644</t>
  </si>
  <si>
    <t xml:space="preserve">07-82-C</t>
  </si>
  <si>
    <t xml:space="preserve">00000000001021925916</t>
  </si>
  <si>
    <t xml:space="preserve">07-82-D</t>
  </si>
  <si>
    <t xml:space="preserve">00000000001021925947</t>
  </si>
  <si>
    <t xml:space="preserve">07-82-E</t>
  </si>
  <si>
    <t xml:space="preserve">00000000001021710677</t>
  </si>
  <si>
    <t xml:space="preserve">07-83-B</t>
  </si>
  <si>
    <t xml:space="preserve">00000000001021931334</t>
  </si>
  <si>
    <t xml:space="preserve">07-83-C</t>
  </si>
  <si>
    <t xml:space="preserve">00000000001021843753</t>
  </si>
  <si>
    <t xml:space="preserve">07-83-D</t>
  </si>
  <si>
    <t xml:space="preserve">00000000001021723471</t>
  </si>
  <si>
    <t xml:space="preserve">07-83-E</t>
  </si>
  <si>
    <t xml:space="preserve">00000000001021950778</t>
  </si>
  <si>
    <t xml:space="preserve">07-84-B</t>
  </si>
  <si>
    <t xml:space="preserve">00000000001021932466</t>
  </si>
  <si>
    <t xml:space="preserve">07-84-C</t>
  </si>
  <si>
    <t xml:space="preserve">00000000001021946636</t>
  </si>
  <si>
    <t xml:space="preserve">07-84-D</t>
  </si>
  <si>
    <t xml:space="preserve">00000000001021637321</t>
  </si>
  <si>
    <t xml:space="preserve">07-84-E</t>
  </si>
  <si>
    <t xml:space="preserve">00000000001021710639</t>
  </si>
  <si>
    <t xml:space="preserve">07-85-B</t>
  </si>
  <si>
    <t xml:space="preserve">00000000001021925854</t>
  </si>
  <si>
    <t xml:space="preserve">07-85-C</t>
  </si>
  <si>
    <t xml:space="preserve">00000000001021710768</t>
  </si>
  <si>
    <t xml:space="preserve">07-85-D</t>
  </si>
  <si>
    <t xml:space="preserve">A26242-21</t>
  </si>
  <si>
    <t xml:space="preserve">00000000001021872087</t>
  </si>
  <si>
    <t xml:space="preserve">07-85-E</t>
  </si>
  <si>
    <t xml:space="preserve">A25280-21</t>
  </si>
  <si>
    <t xml:space="preserve">00000000001020923234</t>
  </si>
  <si>
    <t xml:space="preserve">07-86-B</t>
  </si>
  <si>
    <t xml:space="preserve">00000000001021843743</t>
  </si>
  <si>
    <t xml:space="preserve">07-86-C</t>
  </si>
  <si>
    <t xml:space="preserve">00000000001021923712</t>
  </si>
  <si>
    <t xml:space="preserve">07-86-D</t>
  </si>
  <si>
    <t xml:space="preserve">00000000001021940007</t>
  </si>
  <si>
    <t xml:space="preserve">07-86-E</t>
  </si>
  <si>
    <t xml:space="preserve">00000000001021836954</t>
  </si>
  <si>
    <t xml:space="preserve">07-87-B</t>
  </si>
  <si>
    <t xml:space="preserve">00000000001021786062</t>
  </si>
  <si>
    <t xml:space="preserve">07-87-C</t>
  </si>
  <si>
    <t xml:space="preserve">00000000001021843864</t>
  </si>
  <si>
    <t xml:space="preserve">07-87-D</t>
  </si>
  <si>
    <t xml:space="preserve">A26240A01</t>
  </si>
  <si>
    <t xml:space="preserve">00000000001021868556</t>
  </si>
  <si>
    <t xml:space="preserve">07-87-E</t>
  </si>
  <si>
    <t xml:space="preserve">00000000001021926438</t>
  </si>
  <si>
    <t xml:space="preserve">07-88-B</t>
  </si>
  <si>
    <t xml:space="preserve">A25310-007</t>
  </si>
  <si>
    <t xml:space="preserve">00000000001020757345</t>
  </si>
  <si>
    <t xml:space="preserve">07-88-C</t>
  </si>
  <si>
    <t xml:space="preserve">00000000001021786369</t>
  </si>
  <si>
    <t xml:space="preserve">07-88-D</t>
  </si>
  <si>
    <t xml:space="preserve">00000000001021583919</t>
  </si>
  <si>
    <t xml:space="preserve">07-88-E</t>
  </si>
  <si>
    <t xml:space="preserve">00000000001021946780</t>
  </si>
  <si>
    <t xml:space="preserve">07-89-B</t>
  </si>
  <si>
    <t xml:space="preserve">00000000001021952308</t>
  </si>
  <si>
    <t xml:space="preserve">07-89-C</t>
  </si>
  <si>
    <t xml:space="preserve">RA26240-01</t>
  </si>
  <si>
    <t xml:space="preserve">00000000001021867798</t>
  </si>
  <si>
    <t xml:space="preserve">07-89-D</t>
  </si>
  <si>
    <t xml:space="preserve">00000000001021871929</t>
  </si>
  <si>
    <t xml:space="preserve">07-89-E</t>
  </si>
  <si>
    <t xml:space="preserve">00000000001021872751</t>
  </si>
  <si>
    <t xml:space="preserve">07-90-B</t>
  </si>
  <si>
    <t xml:space="preserve">A25310-006</t>
  </si>
  <si>
    <t xml:space="preserve">00000000001020757303</t>
  </si>
  <si>
    <t xml:space="preserve">07-90-C</t>
  </si>
  <si>
    <t xml:space="preserve">00000000001021877162</t>
  </si>
  <si>
    <t xml:space="preserve">07-90-D</t>
  </si>
  <si>
    <t xml:space="preserve">00000000001021896081</t>
  </si>
  <si>
    <t xml:space="preserve">07-90-E</t>
  </si>
  <si>
    <t xml:space="preserve">00000000001021944448</t>
  </si>
  <si>
    <t xml:space="preserve">07-91-B</t>
  </si>
  <si>
    <t xml:space="preserve">00000000001021932623</t>
  </si>
  <si>
    <t xml:space="preserve">07-91-C</t>
  </si>
  <si>
    <t xml:space="preserve">00000000001021925937</t>
  </si>
  <si>
    <t xml:space="preserve">07-91-D</t>
  </si>
  <si>
    <t xml:space="preserve">00000000001021873555</t>
  </si>
  <si>
    <t xml:space="preserve">07-91-E</t>
  </si>
  <si>
    <t xml:space="preserve">00000000001021952404</t>
  </si>
  <si>
    <t xml:space="preserve">07-92-B</t>
  </si>
  <si>
    <t xml:space="preserve">00000000001021935417</t>
  </si>
  <si>
    <t xml:space="preserve">07-92-C</t>
  </si>
  <si>
    <t xml:space="preserve">RA26119-01</t>
  </si>
  <si>
    <t xml:space="preserve">00000000001021371160</t>
  </si>
  <si>
    <t xml:space="preserve">141</t>
  </si>
  <si>
    <t xml:space="preserve">07-92-D</t>
  </si>
  <si>
    <t xml:space="preserve">00000000001021952383</t>
  </si>
  <si>
    <t xml:space="preserve">07-92-E</t>
  </si>
  <si>
    <t xml:space="preserve">00000000001021637674</t>
  </si>
  <si>
    <t xml:space="preserve">07-93-B</t>
  </si>
  <si>
    <t xml:space="preserve">00000000001021877810</t>
  </si>
  <si>
    <t xml:space="preserve">07-93-C</t>
  </si>
  <si>
    <t xml:space="preserve">00000000001021868397</t>
  </si>
  <si>
    <t xml:space="preserve">07-93-D</t>
  </si>
  <si>
    <t xml:space="preserve">00000000001021952098</t>
  </si>
  <si>
    <t xml:space="preserve">07-93-E</t>
  </si>
  <si>
    <t xml:space="preserve">00000000001021925424</t>
  </si>
  <si>
    <t xml:space="preserve">07-94-B</t>
  </si>
  <si>
    <t xml:space="preserve">00000000001021786816</t>
  </si>
  <si>
    <t xml:space="preserve">07-94-C</t>
  </si>
  <si>
    <t xml:space="preserve">00000000001021868487</t>
  </si>
  <si>
    <t xml:space="preserve">07-94-D</t>
  </si>
  <si>
    <t xml:space="preserve">A26231-21</t>
  </si>
  <si>
    <t xml:space="preserve">00000000001021830238</t>
  </si>
  <si>
    <t xml:space="preserve">07-94-E</t>
  </si>
  <si>
    <t xml:space="preserve">00000000001021507386</t>
  </si>
  <si>
    <t xml:space="preserve">07-95-B</t>
  </si>
  <si>
    <t xml:space="preserve">00000000001021923009</t>
  </si>
  <si>
    <t xml:space="preserve">07-95-C</t>
  </si>
  <si>
    <t xml:space="preserve">CHM-EZ-0015801-A93</t>
  </si>
  <si>
    <t xml:space="preserve">A26185B31</t>
  </si>
  <si>
    <t xml:space="preserve">00000000001021638784</t>
  </si>
  <si>
    <t xml:space="preserve">07-95-D</t>
  </si>
  <si>
    <t xml:space="preserve">00000000001021500659</t>
  </si>
  <si>
    <t xml:space="preserve">07-95-E</t>
  </si>
  <si>
    <t xml:space="preserve">00000000001021952570</t>
  </si>
  <si>
    <t xml:space="preserve">07-96-B</t>
  </si>
  <si>
    <t xml:space="preserve">00000000001021701258</t>
  </si>
  <si>
    <t xml:space="preserve">07-96-C</t>
  </si>
  <si>
    <t xml:space="preserve">00000000001021925905</t>
  </si>
  <si>
    <t xml:space="preserve">07-96-D</t>
  </si>
  <si>
    <t xml:space="preserve">00000000001021710801</t>
  </si>
  <si>
    <t xml:space="preserve">07-96-E</t>
  </si>
  <si>
    <t xml:space="preserve">A25120A21</t>
  </si>
  <si>
    <t xml:space="preserve">00000000001020846690</t>
  </si>
  <si>
    <t xml:space="preserve">280</t>
  </si>
  <si>
    <t xml:space="preserve">07-97-B</t>
  </si>
  <si>
    <t xml:space="preserve">00000000001021935365</t>
  </si>
  <si>
    <t xml:space="preserve">07-97-C</t>
  </si>
  <si>
    <t xml:space="preserve">00000000001021877172</t>
  </si>
  <si>
    <t xml:space="preserve">07-97-D</t>
  </si>
  <si>
    <t xml:space="preserve">00000000001021926092</t>
  </si>
  <si>
    <t xml:space="preserve">07-97-E</t>
  </si>
  <si>
    <t xml:space="preserve">RA25104A22</t>
  </si>
  <si>
    <t xml:space="preserve">00000000001020830159</t>
  </si>
  <si>
    <t xml:space="preserve">07-98-B</t>
  </si>
  <si>
    <t xml:space="preserve">00000000001021701333</t>
  </si>
  <si>
    <t xml:space="preserve">07-98-C</t>
  </si>
  <si>
    <t xml:space="preserve">00000000001021872875</t>
  </si>
  <si>
    <t xml:space="preserve">07-98-D</t>
  </si>
  <si>
    <t xml:space="preserve">A26263A201</t>
  </si>
  <si>
    <t xml:space="preserve">00000000001021952101</t>
  </si>
  <si>
    <t xml:space="preserve">07-98-E</t>
  </si>
  <si>
    <t xml:space="preserve">00000000001021583563</t>
  </si>
  <si>
    <t xml:space="preserve">07-99-B</t>
  </si>
  <si>
    <t xml:space="preserve">RA26227-21</t>
  </si>
  <si>
    <t xml:space="preserve">00000000001021812694</t>
  </si>
  <si>
    <t xml:space="preserve">07-99-C</t>
  </si>
  <si>
    <t xml:space="preserve">00000000001021910152</t>
  </si>
  <si>
    <t xml:space="preserve">07-99-D</t>
  </si>
  <si>
    <t xml:space="preserve">00000000001021715524</t>
  </si>
  <si>
    <t xml:space="preserve">07-99-E</t>
  </si>
  <si>
    <t xml:space="preserve">00000000001021940680</t>
  </si>
  <si>
    <t xml:space="preserve">0007825451</t>
  </si>
  <si>
    <t xml:space="preserve">CRM-EZ-0018900-039</t>
  </si>
  <si>
    <t xml:space="preserve">A25301B11</t>
  </si>
  <si>
    <t xml:space="preserve">00000000001021775774</t>
  </si>
  <si>
    <t xml:space="preserve">44</t>
  </si>
  <si>
    <t xml:space="preserve">0007833961</t>
  </si>
  <si>
    <t xml:space="preserve">A25282B31</t>
  </si>
  <si>
    <t xml:space="preserve">00000000001021789667</t>
  </si>
  <si>
    <t xml:space="preserve">0007858436</t>
  </si>
  <si>
    <t xml:space="preserve">A26146-01</t>
  </si>
  <si>
    <t xml:space="preserve">00000000001021833365</t>
  </si>
  <si>
    <t xml:space="preserve">0007858638</t>
  </si>
  <si>
    <t xml:space="preserve">252450301-</t>
  </si>
  <si>
    <t xml:space="preserve">00000000001021833545</t>
  </si>
  <si>
    <t xml:space="preserve">0007875446</t>
  </si>
  <si>
    <t xml:space="preserve">00000000001021858438</t>
  </si>
  <si>
    <t xml:space="preserve">0007876508</t>
  </si>
  <si>
    <t xml:space="preserve">253080101</t>
  </si>
  <si>
    <t xml:space="preserve">00000000001021859750</t>
  </si>
  <si>
    <t xml:space="preserve">0360</t>
  </si>
  <si>
    <t xml:space="preserve">0007879694</t>
  </si>
  <si>
    <t xml:space="preserve">00000000001021863002</t>
  </si>
  <si>
    <t xml:space="preserve">0007879695</t>
  </si>
  <si>
    <t xml:space="preserve">00000000001021863003</t>
  </si>
  <si>
    <t xml:space="preserve">0007884265</t>
  </si>
  <si>
    <t xml:space="preserve">00000000001021867589</t>
  </si>
  <si>
    <t xml:space="preserve">0007884266</t>
  </si>
  <si>
    <t xml:space="preserve">A26030-01</t>
  </si>
  <si>
    <t xml:space="preserve">00000000001021867591</t>
  </si>
  <si>
    <t xml:space="preserve">0007891327</t>
  </si>
  <si>
    <t xml:space="preserve">CHF-CC-CRISE0-02B</t>
  </si>
  <si>
    <t xml:space="preserve">LP262958</t>
  </si>
  <si>
    <t xml:space="preserve">00000000001021876477</t>
  </si>
  <si>
    <t xml:space="preserve">0007891731</t>
  </si>
  <si>
    <t xml:space="preserve">823NV-132</t>
  </si>
  <si>
    <t xml:space="preserve">253310202</t>
  </si>
  <si>
    <t xml:space="preserve">00000000001021876848</t>
  </si>
  <si>
    <t xml:space="preserve">0007906782</t>
  </si>
  <si>
    <t xml:space="preserve">DCP-22EXBRU-91B</t>
  </si>
  <si>
    <t xml:space="preserve">243668131</t>
  </si>
  <si>
    <t xml:space="preserve">00000000001021912820</t>
  </si>
  <si>
    <t xml:space="preserve">0007906980</t>
  </si>
  <si>
    <t xml:space="preserve">00000000001021913364</t>
  </si>
  <si>
    <t xml:space="preserve">0007907105</t>
  </si>
  <si>
    <t xml:space="preserve">00000000001021913225</t>
  </si>
  <si>
    <t xml:space="preserve">0007907123</t>
  </si>
  <si>
    <t xml:space="preserve">00000000001021913199</t>
  </si>
  <si>
    <t xml:space="preserve">0007907125</t>
  </si>
  <si>
    <t xml:space="preserve">00000000001021913201</t>
  </si>
  <si>
    <t xml:space="preserve">0007907126</t>
  </si>
  <si>
    <t xml:space="preserve">253070301</t>
  </si>
  <si>
    <t xml:space="preserve">00000000001021913202</t>
  </si>
  <si>
    <t xml:space="preserve">0007907168</t>
  </si>
  <si>
    <t xml:space="preserve">A25363B31</t>
  </si>
  <si>
    <t xml:space="preserve">00000000001021913271</t>
  </si>
  <si>
    <t xml:space="preserve">0007907184</t>
  </si>
  <si>
    <t xml:space="preserve">00000000001021913307</t>
  </si>
  <si>
    <t xml:space="preserve">0007907203</t>
  </si>
  <si>
    <t xml:space="preserve">00000000001021913288</t>
  </si>
  <si>
    <t xml:space="preserve">0007907206</t>
  </si>
  <si>
    <t xml:space="preserve">00000000001021913374</t>
  </si>
  <si>
    <t xml:space="preserve">0007907318</t>
  </si>
  <si>
    <t xml:space="preserve">CHM-VR-Z3S-E0-U68</t>
  </si>
  <si>
    <t xml:space="preserve">251860302</t>
  </si>
  <si>
    <t xml:space="preserve">00000000001021914245</t>
  </si>
  <si>
    <t xml:space="preserve">0007907750</t>
  </si>
  <si>
    <t xml:space="preserve">00000000001021914811</t>
  </si>
  <si>
    <t xml:space="preserve">0007907837</t>
  </si>
  <si>
    <t xml:space="preserve">00000000001021914832</t>
  </si>
  <si>
    <t xml:space="preserve">0007915537</t>
  </si>
  <si>
    <t xml:space="preserve">00000000001021926897</t>
  </si>
  <si>
    <t xml:space="preserve">0007915744</t>
  </si>
  <si>
    <t xml:space="preserve">00000000001021927311</t>
  </si>
  <si>
    <t xml:space="preserve">0007917944</t>
  </si>
  <si>
    <t xml:space="preserve">00000000001021932111</t>
  </si>
  <si>
    <t xml:space="preserve">0007918349</t>
  </si>
  <si>
    <t xml:space="preserve">A26111A01</t>
  </si>
  <si>
    <t xml:space="preserve">00000000001021933188</t>
  </si>
  <si>
    <t xml:space="preserve">0007918975</t>
  </si>
  <si>
    <t xml:space="preserve">00000000001021933773</t>
  </si>
  <si>
    <t xml:space="preserve">0007918991</t>
  </si>
  <si>
    <t xml:space="preserve">00000000001021933777</t>
  </si>
  <si>
    <t xml:space="preserve">0007918997</t>
  </si>
  <si>
    <t xml:space="preserve">00000000001021933783</t>
  </si>
  <si>
    <t xml:space="preserve">0007920346</t>
  </si>
  <si>
    <t xml:space="preserve">00000000001021936412</t>
  </si>
  <si>
    <t xml:space="preserve">0007920477</t>
  </si>
  <si>
    <t xml:space="preserve">A25320A21.</t>
  </si>
  <si>
    <t xml:space="preserve">00000000001021936360</t>
  </si>
  <si>
    <t xml:space="preserve">0007920478</t>
  </si>
  <si>
    <t xml:space="preserve">A25309A21</t>
  </si>
  <si>
    <t xml:space="preserve">00000000001021936361</t>
  </si>
  <si>
    <t xml:space="preserve">0007920479</t>
  </si>
  <si>
    <t xml:space="preserve">00000000001021936362</t>
  </si>
  <si>
    <t xml:space="preserve">0007920480</t>
  </si>
  <si>
    <t xml:space="preserve">A25291-21</t>
  </si>
  <si>
    <t xml:space="preserve">00000000001021936363</t>
  </si>
  <si>
    <t xml:space="preserve">0007922578</t>
  </si>
  <si>
    <t xml:space="preserve">A26164-01</t>
  </si>
  <si>
    <t xml:space="preserve">00000000001021939222</t>
  </si>
  <si>
    <t xml:space="preserve">0007922825</t>
  </si>
  <si>
    <t xml:space="preserve">00000000001021939643</t>
  </si>
  <si>
    <t xml:space="preserve">0007924193</t>
  </si>
  <si>
    <t xml:space="preserve">00000000001021941642</t>
  </si>
  <si>
    <t xml:space="preserve">0007924849</t>
  </si>
  <si>
    <t xml:space="preserve">15923</t>
  </si>
  <si>
    <t xml:space="preserve">1762160</t>
  </si>
  <si>
    <t xml:space="preserve">00000000001021942288</t>
  </si>
  <si>
    <t xml:space="preserve">QUAR</t>
  </si>
  <si>
    <t xml:space="preserve">0007924850</t>
  </si>
  <si>
    <t xml:space="preserve">00000000001021942289</t>
  </si>
  <si>
    <t xml:space="preserve">0007924861</t>
  </si>
  <si>
    <t xml:space="preserve">00000000001021942290</t>
  </si>
  <si>
    <t xml:space="preserve">0007924862</t>
  </si>
  <si>
    <t xml:space="preserve">00000000001021942291</t>
  </si>
  <si>
    <t xml:space="preserve">0007924863</t>
  </si>
  <si>
    <t xml:space="preserve">00000000001021942292</t>
  </si>
  <si>
    <t xml:space="preserve">0007924864</t>
  </si>
  <si>
    <t xml:space="preserve">00000000001021942293</t>
  </si>
  <si>
    <t xml:space="preserve">0007924865</t>
  </si>
  <si>
    <t xml:space="preserve">00000000001021942324</t>
  </si>
  <si>
    <t xml:space="preserve">0007924866</t>
  </si>
  <si>
    <t xml:space="preserve">1762161</t>
  </si>
  <si>
    <t xml:space="preserve">00000000001021942325</t>
  </si>
  <si>
    <t xml:space="preserve">0007924867</t>
  </si>
  <si>
    <t xml:space="preserve">00000000001021942326</t>
  </si>
  <si>
    <t xml:space="preserve">0007924868</t>
  </si>
  <si>
    <t xml:space="preserve">00000000001021942327</t>
  </si>
  <si>
    <t xml:space="preserve">0007924869</t>
  </si>
  <si>
    <t xml:space="preserve">00000000001021942328</t>
  </si>
  <si>
    <t xml:space="preserve">0007924870</t>
  </si>
  <si>
    <t xml:space="preserve">00000000001021942329</t>
  </si>
  <si>
    <t xml:space="preserve">0007924871</t>
  </si>
  <si>
    <t xml:space="preserve">00000000001021942330</t>
  </si>
  <si>
    <t xml:space="preserve">0007924888</t>
  </si>
  <si>
    <t xml:space="preserve">15920</t>
  </si>
  <si>
    <t xml:space="preserve">1762166</t>
  </si>
  <si>
    <t xml:space="preserve">00000000001021942241</t>
  </si>
  <si>
    <t xml:space="preserve">0007924889</t>
  </si>
  <si>
    <t xml:space="preserve">00000000001021942242</t>
  </si>
  <si>
    <t xml:space="preserve">0007924890</t>
  </si>
  <si>
    <t xml:space="preserve">00000000001021942243</t>
  </si>
  <si>
    <t xml:space="preserve">0007924901</t>
  </si>
  <si>
    <t xml:space="preserve">00000000001021942404</t>
  </si>
  <si>
    <t xml:space="preserve">0007924902</t>
  </si>
  <si>
    <t xml:space="preserve">00000000001021942405</t>
  </si>
  <si>
    <t xml:space="preserve">0007924903</t>
  </si>
  <si>
    <t xml:space="preserve">00000000001021942406</t>
  </si>
  <si>
    <t xml:space="preserve">0007924904</t>
  </si>
  <si>
    <t xml:space="preserve">00000000001021942407</t>
  </si>
  <si>
    <t xml:space="preserve">0007924905</t>
  </si>
  <si>
    <t xml:space="preserve">00000000001021942408</t>
  </si>
  <si>
    <t xml:space="preserve">0007924906</t>
  </si>
  <si>
    <t xml:space="preserve">1762170</t>
  </si>
  <si>
    <t xml:space="preserve">00000000001021942409</t>
  </si>
  <si>
    <t xml:space="preserve">0007924907</t>
  </si>
  <si>
    <t xml:space="preserve">00000000001021942410</t>
  </si>
  <si>
    <t xml:space="preserve">0007924908</t>
  </si>
  <si>
    <t xml:space="preserve">00000000001021942411</t>
  </si>
  <si>
    <t xml:space="preserve">0007924909</t>
  </si>
  <si>
    <t xml:space="preserve">00000000001021942412</t>
  </si>
  <si>
    <t xml:space="preserve">0007925443</t>
  </si>
  <si>
    <t xml:space="preserve">2137</t>
  </si>
  <si>
    <t xml:space="preserve">1762313</t>
  </si>
  <si>
    <t xml:space="preserve">00000000001021943768</t>
  </si>
  <si>
    <t xml:space="preserve">0007925760</t>
  </si>
  <si>
    <t xml:space="preserve">2612534029</t>
  </si>
  <si>
    <t xml:space="preserve">00000000001021945515</t>
  </si>
  <si>
    <t xml:space="preserve">0007925837</t>
  </si>
  <si>
    <t xml:space="preserve">3213</t>
  </si>
  <si>
    <t xml:space="preserve">1762429</t>
  </si>
  <si>
    <t xml:space="preserve">00000000001021944904</t>
  </si>
  <si>
    <t xml:space="preserve">0007925838</t>
  </si>
  <si>
    <t xml:space="preserve">00000000001021944905</t>
  </si>
  <si>
    <t xml:space="preserve">0007925839</t>
  </si>
  <si>
    <t xml:space="preserve">00000000001021944906</t>
  </si>
  <si>
    <t xml:space="preserve">0007925840</t>
  </si>
  <si>
    <t xml:space="preserve">00000000001021944907</t>
  </si>
  <si>
    <t xml:space="preserve">0007925851</t>
  </si>
  <si>
    <t xml:space="preserve">00000000001021944908</t>
  </si>
  <si>
    <t xml:space="preserve">0007925852</t>
  </si>
  <si>
    <t xml:space="preserve">00000000001021944909</t>
  </si>
  <si>
    <t xml:space="preserve">0007925853</t>
  </si>
  <si>
    <t xml:space="preserve">00000000001021944910</t>
  </si>
  <si>
    <t xml:space="preserve">0007925854</t>
  </si>
  <si>
    <t xml:space="preserve">00000000001021944911</t>
  </si>
  <si>
    <t xml:space="preserve">0007925855</t>
  </si>
  <si>
    <t xml:space="preserve">00000000001021944912</t>
  </si>
  <si>
    <t xml:space="preserve">0007925856</t>
  </si>
  <si>
    <t xml:space="preserve">00000000001021944913</t>
  </si>
  <si>
    <t xml:space="preserve">0007925857</t>
  </si>
  <si>
    <t xml:space="preserve">00000000001021944914</t>
  </si>
  <si>
    <t xml:space="preserve">0007925858</t>
  </si>
  <si>
    <t xml:space="preserve">00000000001021944915</t>
  </si>
  <si>
    <t xml:space="preserve">0007925859</t>
  </si>
  <si>
    <t xml:space="preserve">00000000001021944916</t>
  </si>
  <si>
    <t xml:space="preserve">0007925860</t>
  </si>
  <si>
    <t xml:space="preserve">00000000001021944917</t>
  </si>
  <si>
    <t xml:space="preserve">0007925861</t>
  </si>
  <si>
    <t xml:space="preserve">00000000001021944918</t>
  </si>
  <si>
    <t xml:space="preserve">0007925862</t>
  </si>
  <si>
    <t xml:space="preserve">00000000001021944919</t>
  </si>
  <si>
    <t xml:space="preserve">0007925863</t>
  </si>
  <si>
    <t xml:space="preserve">00000000001021944920</t>
  </si>
  <si>
    <t xml:space="preserve">0007925864</t>
  </si>
  <si>
    <t xml:space="preserve">00000000001021944921</t>
  </si>
  <si>
    <t xml:space="preserve">0007925865</t>
  </si>
  <si>
    <t xml:space="preserve">00000000001021944922</t>
  </si>
  <si>
    <t xml:space="preserve">0007925866</t>
  </si>
  <si>
    <t xml:space="preserve">00000000001021944923</t>
  </si>
  <si>
    <t xml:space="preserve">0007925867</t>
  </si>
  <si>
    <t xml:space="preserve">00000000001021944924</t>
  </si>
  <si>
    <t xml:space="preserve">0007925868</t>
  </si>
  <si>
    <t xml:space="preserve">1762431</t>
  </si>
  <si>
    <t xml:space="preserve">00000000001021944925</t>
  </si>
  <si>
    <t xml:space="preserve">0007925869</t>
  </si>
  <si>
    <t xml:space="preserve">00000000001021944926</t>
  </si>
  <si>
    <t xml:space="preserve">0007925870</t>
  </si>
  <si>
    <t xml:space="preserve">00000000001021944927</t>
  </si>
  <si>
    <t xml:space="preserve">0007925871</t>
  </si>
  <si>
    <t xml:space="preserve">00000000001021944928</t>
  </si>
  <si>
    <t xml:space="preserve">0007925981</t>
  </si>
  <si>
    <t xml:space="preserve">00000000001021945129</t>
  </si>
  <si>
    <t xml:space="preserve">0007925982</t>
  </si>
  <si>
    <t xml:space="preserve">00000000001021945130</t>
  </si>
  <si>
    <t xml:space="preserve">0007925983</t>
  </si>
  <si>
    <t xml:space="preserve">00000000001021945131</t>
  </si>
  <si>
    <t xml:space="preserve">0007925984</t>
  </si>
  <si>
    <t xml:space="preserve">00000000001021945132</t>
  </si>
  <si>
    <t xml:space="preserve">0007925985</t>
  </si>
  <si>
    <t xml:space="preserve">00000000001021945133</t>
  </si>
  <si>
    <t xml:space="preserve">0007925986</t>
  </si>
  <si>
    <t xml:space="preserve">00000000001021945154</t>
  </si>
  <si>
    <t xml:space="preserve">0007925987</t>
  </si>
  <si>
    <t xml:space="preserve">00000000001021945155</t>
  </si>
  <si>
    <t xml:space="preserve">0007925988</t>
  </si>
  <si>
    <t xml:space="preserve">00000000001021945156</t>
  </si>
  <si>
    <t xml:space="preserve">0007925989</t>
  </si>
  <si>
    <t xml:space="preserve">A26239-22</t>
  </si>
  <si>
    <t xml:space="preserve">00000000001021945157</t>
  </si>
  <si>
    <t xml:space="preserve">0007925990</t>
  </si>
  <si>
    <t xml:space="preserve">00000000001021945158</t>
  </si>
  <si>
    <t xml:space="preserve">0007925991</t>
  </si>
  <si>
    <t xml:space="preserve">00000000001021945159</t>
  </si>
  <si>
    <t xml:space="preserve">0007925992</t>
  </si>
  <si>
    <t xml:space="preserve">00000000001021945160</t>
  </si>
  <si>
    <t xml:space="preserve">0007925993</t>
  </si>
  <si>
    <t xml:space="preserve">00000000001021945161</t>
  </si>
  <si>
    <t xml:space="preserve">0007925994</t>
  </si>
  <si>
    <t xml:space="preserve">00000000001021945162</t>
  </si>
  <si>
    <t xml:space="preserve">0007925995</t>
  </si>
  <si>
    <t xml:space="preserve">00000000001021945163</t>
  </si>
  <si>
    <t xml:space="preserve">0007925996</t>
  </si>
  <si>
    <t xml:space="preserve">00000000001021945164</t>
  </si>
  <si>
    <t xml:space="preserve">0007925997</t>
  </si>
  <si>
    <t xml:space="preserve">00000000001021945165</t>
  </si>
  <si>
    <t xml:space="preserve">0007925998</t>
  </si>
  <si>
    <t xml:space="preserve">00000000001021945166</t>
  </si>
  <si>
    <t xml:space="preserve">0007925999</t>
  </si>
  <si>
    <t xml:space="preserve">00000000001021945167</t>
  </si>
  <si>
    <t xml:space="preserve">0007926000</t>
  </si>
  <si>
    <t xml:space="preserve">00000000001021945168</t>
  </si>
  <si>
    <t xml:space="preserve">0007926001</t>
  </si>
  <si>
    <t xml:space="preserve">00000000001021945169</t>
  </si>
  <si>
    <t xml:space="preserve">0007926002</t>
  </si>
  <si>
    <t xml:space="preserve">00000000001021945170</t>
  </si>
  <si>
    <t xml:space="preserve">0007926003</t>
  </si>
  <si>
    <t xml:space="preserve">00000000001021945171</t>
  </si>
  <si>
    <t xml:space="preserve">0007926181</t>
  </si>
  <si>
    <t xml:space="preserve">00000000001021945516</t>
  </si>
  <si>
    <t xml:space="preserve">0007926182</t>
  </si>
  <si>
    <t xml:space="preserve">00000000001021945517</t>
  </si>
  <si>
    <t xml:space="preserve">0007930499</t>
  </si>
  <si>
    <t xml:space="preserve">14020</t>
  </si>
  <si>
    <t xml:space="preserve">1763235</t>
  </si>
  <si>
    <t xml:space="preserve">00000000001021952572</t>
  </si>
  <si>
    <t xml:space="preserve">0007930500</t>
  </si>
  <si>
    <t xml:space="preserve">00000000001021952573</t>
  </si>
  <si>
    <t xml:space="preserve">0007930511</t>
  </si>
  <si>
    <t xml:space="preserve">00000000001021952604</t>
  </si>
  <si>
    <t xml:space="preserve">0007930512</t>
  </si>
  <si>
    <t xml:space="preserve">00000000001021952605</t>
  </si>
  <si>
    <t xml:space="preserve">0007930513</t>
  </si>
  <si>
    <t xml:space="preserve">00000000001021952606</t>
  </si>
  <si>
    <t xml:space="preserve">0007930514</t>
  </si>
  <si>
    <t xml:space="preserve">00000000001021952607</t>
  </si>
  <si>
    <t xml:space="preserve">0007930515</t>
  </si>
  <si>
    <t xml:space="preserve">00000000001021952608</t>
  </si>
  <si>
    <t xml:space="preserve">0007930516</t>
  </si>
  <si>
    <t xml:space="preserve">00000000001021952609</t>
  </si>
  <si>
    <t xml:space="preserve">0007930517</t>
  </si>
  <si>
    <t xml:space="preserve">00000000001021952610</t>
  </si>
  <si>
    <t xml:space="preserve">0007930518</t>
  </si>
  <si>
    <t xml:space="preserve">00000000001021952611</t>
  </si>
  <si>
    <t xml:space="preserve">0007930519</t>
  </si>
  <si>
    <t xml:space="preserve">00000000001021952612</t>
  </si>
  <si>
    <t xml:space="preserve">0007930520</t>
  </si>
  <si>
    <t xml:space="preserve">00000000001021952613</t>
  </si>
  <si>
    <t xml:space="preserve">0007930521</t>
  </si>
  <si>
    <t xml:space="preserve">00000000001021952614</t>
  </si>
  <si>
    <t xml:space="preserve">0007930522</t>
  </si>
  <si>
    <t xml:space="preserve">00000000001021952615</t>
  </si>
  <si>
    <t xml:space="preserve">0007930523</t>
  </si>
  <si>
    <t xml:space="preserve">00000000001021952616</t>
  </si>
  <si>
    <t xml:space="preserve">0007930524</t>
  </si>
  <si>
    <t xml:space="preserve">00000000001021952617</t>
  </si>
  <si>
    <t xml:space="preserve">0007930525</t>
  </si>
  <si>
    <t xml:space="preserve">00000000001021952618</t>
  </si>
  <si>
    <t xml:space="preserve">0007930526</t>
  </si>
  <si>
    <t xml:space="preserve">00000000001021952619</t>
  </si>
  <si>
    <t xml:space="preserve">0007930527</t>
  </si>
  <si>
    <t xml:space="preserve">00000000001021952620</t>
  </si>
  <si>
    <t xml:space="preserve">0007930528</t>
  </si>
  <si>
    <t xml:space="preserve">00000000001021952621</t>
  </si>
  <si>
    <t xml:space="preserve">0007930529</t>
  </si>
  <si>
    <t xml:space="preserve">00000000001021952622</t>
  </si>
  <si>
    <t xml:space="preserve">AREA</t>
  </si>
  <si>
    <t xml:space="preserve">100300-793</t>
  </si>
  <si>
    <t xml:space="preserve">2503981442</t>
  </si>
  <si>
    <t xml:space="preserve">00000000001021915257</t>
  </si>
  <si>
    <t xml:space="preserve">260900702</t>
  </si>
  <si>
    <t xml:space="preserve">00000000001021918897</t>
  </si>
  <si>
    <t xml:space="preserve">00000000001021918899</t>
  </si>
  <si>
    <t xml:space="preserve">00000000001021918895</t>
  </si>
  <si>
    <t xml:space="preserve">260920702</t>
  </si>
  <si>
    <t xml:space="preserve">00000000001021917614</t>
  </si>
  <si>
    <t xml:space="preserve">261146101</t>
  </si>
  <si>
    <t xml:space="preserve">00000000001021918901</t>
  </si>
  <si>
    <t xml:space="preserve">00000000001021918900</t>
  </si>
  <si>
    <t xml:space="preserve">261146102</t>
  </si>
  <si>
    <t xml:space="preserve">00000000001021917583</t>
  </si>
  <si>
    <t xml:space="preserve">823NV-595</t>
  </si>
  <si>
    <t xml:space="preserve">261376101</t>
  </si>
  <si>
    <t xml:space="preserve">00000000001021916337</t>
  </si>
  <si>
    <t xml:space="preserve">26126039</t>
  </si>
  <si>
    <t xml:space="preserve">00000000001021917576</t>
  </si>
  <si>
    <t xml:space="preserve">CHM-TS-22351E0-999</t>
  </si>
  <si>
    <t xml:space="preserve">2526050307</t>
  </si>
  <si>
    <t xml:space="preserve">00000000001021907984</t>
  </si>
  <si>
    <t xml:space="preserve">A26003-22</t>
  </si>
  <si>
    <t xml:space="preserve">00000000001021904875</t>
  </si>
  <si>
    <t xml:space="preserve">A26079-01</t>
  </si>
  <si>
    <t xml:space="preserve">00000000001021904876</t>
  </si>
  <si>
    <t xml:space="preserve">A25323B31</t>
  </si>
  <si>
    <t xml:space="preserve">00000000001021904883</t>
  </si>
  <si>
    <t xml:space="preserve">00000000001021904994</t>
  </si>
  <si>
    <t xml:space="preserve">2617031431</t>
  </si>
  <si>
    <t xml:space="preserve">00000000001021878679</t>
  </si>
  <si>
    <t xml:space="preserve">2525831431</t>
  </si>
  <si>
    <t xml:space="preserve">00000000001021878681</t>
  </si>
  <si>
    <t xml:space="preserve">00000000001021878864</t>
  </si>
  <si>
    <t xml:space="preserve">00000000001021878682</t>
  </si>
  <si>
    <t xml:space="preserve">00000000001021920239</t>
  </si>
  <si>
    <t xml:space="preserve">00000000001021920369</t>
  </si>
  <si>
    <t xml:space="preserve">00000000001021920368</t>
  </si>
  <si>
    <t xml:space="preserve">00000000001021920367</t>
  </si>
  <si>
    <t xml:space="preserve">00000000001021920366</t>
  </si>
  <si>
    <t xml:space="preserve">00000000001021920365</t>
  </si>
  <si>
    <t xml:space="preserve">00000000001021920364</t>
  </si>
  <si>
    <t xml:space="preserve">00000000001021920363</t>
  </si>
  <si>
    <t xml:space="preserve">00000000001021920362</t>
  </si>
  <si>
    <t xml:space="preserve">00000000001021901432</t>
  </si>
  <si>
    <t xml:space="preserve">00000000001021904882</t>
  </si>
  <si>
    <t xml:space="preserve">A26218A41</t>
  </si>
  <si>
    <t xml:space="preserve">00000000001021904878</t>
  </si>
  <si>
    <t xml:space="preserve">A26216A42</t>
  </si>
  <si>
    <t xml:space="preserve">00000000001021904995</t>
  </si>
  <si>
    <t xml:space="preserve">00000000001021904879</t>
  </si>
  <si>
    <t xml:space="preserve">A26215A41</t>
  </si>
  <si>
    <t xml:space="preserve">00000000001021904877</t>
  </si>
  <si>
    <t xml:space="preserve">A26217-21</t>
  </si>
  <si>
    <t xml:space="preserve">00000000001021904880</t>
  </si>
  <si>
    <t xml:space="preserve">A26214-21</t>
  </si>
  <si>
    <t xml:space="preserve">00000000001021904881</t>
  </si>
  <si>
    <t xml:space="preserve">00000000001021901426</t>
  </si>
  <si>
    <t xml:space="preserve">AVARIA</t>
  </si>
  <si>
    <t xml:space="preserve">00000000001021774425</t>
  </si>
  <si>
    <t xml:space="preserve">00000000001021870062</t>
  </si>
  <si>
    <t xml:space="preserve">2525531431</t>
  </si>
  <si>
    <t xml:space="preserve">00000000001021866431</t>
  </si>
  <si>
    <t xml:space="preserve">00000000001021878674</t>
  </si>
  <si>
    <t xml:space="preserve">00000000001021922065</t>
  </si>
  <si>
    <t xml:space="preserve">00000000001021922822</t>
  </si>
  <si>
    <t xml:space="preserve">00000000001021922176</t>
  </si>
  <si>
    <t xml:space="preserve">2617131411</t>
  </si>
  <si>
    <t xml:space="preserve">00000000001021866432</t>
  </si>
  <si>
    <t xml:space="preserve">2620131411</t>
  </si>
  <si>
    <t xml:space="preserve">00000000001021878675</t>
  </si>
  <si>
    <t xml:space="preserve">00000000001021864531</t>
  </si>
  <si>
    <t xml:space="preserve">00000000001021873225</t>
  </si>
  <si>
    <t xml:space="preserve">00000000001021680275</t>
  </si>
  <si>
    <t xml:space="preserve">00000000001021873394</t>
  </si>
  <si>
    <t xml:space="preserve">00000000001021870094</t>
  </si>
  <si>
    <t xml:space="preserve">262003421</t>
  </si>
  <si>
    <t xml:space="preserve">00000000001021833202</t>
  </si>
  <si>
    <t xml:space="preserve">00000000001021871404</t>
  </si>
  <si>
    <t xml:space="preserve">D2</t>
  </si>
  <si>
    <t xml:space="preserve">251280301</t>
  </si>
  <si>
    <t xml:space="preserve">00000000001021947946</t>
  </si>
  <si>
    <t xml:space="preserve">252190301</t>
  </si>
  <si>
    <t xml:space="preserve">00000000001021942612</t>
  </si>
  <si>
    <t xml:space="preserve">00000000001021950178</t>
  </si>
  <si>
    <t xml:space="preserve">243323549</t>
  </si>
  <si>
    <t xml:space="preserve">00000000001021933578</t>
  </si>
  <si>
    <t xml:space="preserve">243343549</t>
  </si>
  <si>
    <t xml:space="preserve">00000000001021947947</t>
  </si>
  <si>
    <t xml:space="preserve">250930301</t>
  </si>
  <si>
    <t xml:space="preserve">00000000001021947948</t>
  </si>
  <si>
    <t xml:space="preserve">243341619</t>
  </si>
  <si>
    <t xml:space="preserve">00000000001021950179</t>
  </si>
  <si>
    <t xml:space="preserve">250910301</t>
  </si>
  <si>
    <t xml:space="preserve">00000000001021947949</t>
  </si>
  <si>
    <t xml:space="preserve">251390301</t>
  </si>
  <si>
    <t xml:space="preserve">00000000001021942807</t>
  </si>
  <si>
    <t xml:space="preserve">251460301</t>
  </si>
  <si>
    <t xml:space="preserve">00000000001021946656</t>
  </si>
  <si>
    <t xml:space="preserve">811NV-132</t>
  </si>
  <si>
    <t xml:space="preserve">251750303</t>
  </si>
  <si>
    <t xml:space="preserve">00000000001021947950</t>
  </si>
  <si>
    <t xml:space="preserve">251810301</t>
  </si>
  <si>
    <t xml:space="preserve">00000000001021947951</t>
  </si>
  <si>
    <t xml:space="preserve">252830301</t>
  </si>
  <si>
    <t xml:space="preserve">00000000001021933167</t>
  </si>
  <si>
    <t xml:space="preserve">CHD-CU-7Y1-E5-U70</t>
  </si>
  <si>
    <t xml:space="preserve">2525850447</t>
  </si>
  <si>
    <t xml:space="preserve">00000000001021933466</t>
  </si>
  <si>
    <t xml:space="preserve">CHD-EZ-7015797-039</t>
  </si>
  <si>
    <t xml:space="preserve">A26151B11</t>
  </si>
  <si>
    <t xml:space="preserve">00000000001021933168</t>
  </si>
  <si>
    <t xml:space="preserve">A25111A31</t>
  </si>
  <si>
    <t xml:space="preserve">00000000001021946874</t>
  </si>
  <si>
    <t xml:space="preserve">00000000001021946859</t>
  </si>
  <si>
    <t xml:space="preserve">00000000001021933843</t>
  </si>
  <si>
    <t xml:space="preserve">00000000001021933871</t>
  </si>
  <si>
    <t xml:space="preserve">00000000001021933841</t>
  </si>
  <si>
    <t xml:space="preserve">A25112A3</t>
  </si>
  <si>
    <t xml:space="preserve">00000000001021947952</t>
  </si>
  <si>
    <t xml:space="preserve">A25284-01</t>
  </si>
  <si>
    <t xml:space="preserve">00000000001021910205</t>
  </si>
  <si>
    <t xml:space="preserve">A25321-01</t>
  </si>
  <si>
    <t xml:space="preserve">00000000001021936383</t>
  </si>
  <si>
    <t xml:space="preserve">A25323-01</t>
  </si>
  <si>
    <t xml:space="preserve">00000000001021938218</t>
  </si>
  <si>
    <t xml:space="preserve">00000000001021938141</t>
  </si>
  <si>
    <t xml:space="preserve">00000000001021938142</t>
  </si>
  <si>
    <t xml:space="preserve">00000000001021938224</t>
  </si>
  <si>
    <t xml:space="preserve">00000000001021938143</t>
  </si>
  <si>
    <t xml:space="preserve">00000000001021938217</t>
  </si>
  <si>
    <t xml:space="preserve">00000000001021938219</t>
  </si>
  <si>
    <t xml:space="preserve">00000000001021938220</t>
  </si>
  <si>
    <t xml:space="preserve">00000000001021938221</t>
  </si>
  <si>
    <t xml:space="preserve">00000000001021938216</t>
  </si>
  <si>
    <t xml:space="preserve">00000000001021938222</t>
  </si>
  <si>
    <t xml:space="preserve">00000000001021938223</t>
  </si>
  <si>
    <t xml:space="preserve">00000000001021938214</t>
  </si>
  <si>
    <t xml:space="preserve">00000000001021938215</t>
  </si>
  <si>
    <t xml:space="preserve">A25327-01</t>
  </si>
  <si>
    <t xml:space="preserve">00000000001021935745</t>
  </si>
  <si>
    <t xml:space="preserve">00000000001021935748</t>
  </si>
  <si>
    <t xml:space="preserve">00000000001021936142</t>
  </si>
  <si>
    <t xml:space="preserve">A25360-01</t>
  </si>
  <si>
    <t xml:space="preserve">00000000001021937609</t>
  </si>
  <si>
    <t xml:space="preserve">00000000001021936140</t>
  </si>
  <si>
    <t xml:space="preserve">00000000001021946195</t>
  </si>
  <si>
    <t xml:space="preserve">A25365-01</t>
  </si>
  <si>
    <t xml:space="preserve">00000000001021938240</t>
  </si>
  <si>
    <t xml:space="preserve">A26004-01</t>
  </si>
  <si>
    <t xml:space="preserve">00000000001021949391</t>
  </si>
  <si>
    <t xml:space="preserve">A26006-01</t>
  </si>
  <si>
    <t xml:space="preserve">00000000001021933823</t>
  </si>
  <si>
    <t xml:space="preserve">A26008-01</t>
  </si>
  <si>
    <t xml:space="preserve">00000000001021946954</t>
  </si>
  <si>
    <t xml:space="preserve">A26019-01</t>
  </si>
  <si>
    <t xml:space="preserve">00000000001021949390</t>
  </si>
  <si>
    <t xml:space="preserve">A26040-01</t>
  </si>
  <si>
    <t xml:space="preserve">00000000001021933335</t>
  </si>
  <si>
    <t xml:space="preserve">00000000001021937801</t>
  </si>
  <si>
    <t xml:space="preserve">A26060-01</t>
  </si>
  <si>
    <t xml:space="preserve">00000000001021936949</t>
  </si>
  <si>
    <t xml:space="preserve">00000000001021933592</t>
  </si>
  <si>
    <t xml:space="preserve">A26067-01</t>
  </si>
  <si>
    <t xml:space="preserve">00000000001021950206</t>
  </si>
  <si>
    <t xml:space="preserve">00000000001021933467</t>
  </si>
  <si>
    <t xml:space="preserve">A26089-01</t>
  </si>
  <si>
    <t xml:space="preserve">00000000001021950170</t>
  </si>
  <si>
    <t xml:space="preserve">A26216-01</t>
  </si>
  <si>
    <t xml:space="preserve">00000000001021949842</t>
  </si>
  <si>
    <t xml:space="preserve">A25334-01</t>
  </si>
  <si>
    <t xml:space="preserve">00000000001021934071</t>
  </si>
  <si>
    <t xml:space="preserve">A25346-01</t>
  </si>
  <si>
    <t xml:space="preserve">00000000001021937610</t>
  </si>
  <si>
    <t xml:space="preserve">A26108-01</t>
  </si>
  <si>
    <t xml:space="preserve">00000000001021933468</t>
  </si>
  <si>
    <t xml:space="preserve">A26109-01</t>
  </si>
  <si>
    <t xml:space="preserve">00000000001021949843</t>
  </si>
  <si>
    <t xml:space="preserve">00000000001021950171</t>
  </si>
  <si>
    <t xml:space="preserve">A25306-01</t>
  </si>
  <si>
    <t xml:space="preserve">00000000001021934072</t>
  </si>
  <si>
    <t xml:space="preserve">00000000001021936143</t>
  </si>
  <si>
    <t xml:space="preserve">00000000001021950172</t>
  </si>
  <si>
    <t xml:space="preserve">A26151-01</t>
  </si>
  <si>
    <t xml:space="preserve">00000000001021933469</t>
  </si>
  <si>
    <t xml:space="preserve">A25317-02</t>
  </si>
  <si>
    <t xml:space="preserve">00000000001021947953</t>
  </si>
  <si>
    <t xml:space="preserve">00000000001021950164</t>
  </si>
  <si>
    <t xml:space="preserve">00000000001021950173</t>
  </si>
  <si>
    <t xml:space="preserve">00000000001021933470</t>
  </si>
  <si>
    <t xml:space="preserve">A25313-01</t>
  </si>
  <si>
    <t xml:space="preserve">00000000001021936354</t>
  </si>
  <si>
    <t xml:space="preserve">00000000001021935749</t>
  </si>
  <si>
    <t xml:space="preserve">00000000001021910206</t>
  </si>
  <si>
    <t xml:space="preserve">00000000001021935746</t>
  </si>
  <si>
    <t xml:space="preserve">A25318-01</t>
  </si>
  <si>
    <t xml:space="preserve">00000000001021934073</t>
  </si>
  <si>
    <t xml:space="preserve">00000000001021950174</t>
  </si>
  <si>
    <t xml:space="preserve">00000000001021933471</t>
  </si>
  <si>
    <t xml:space="preserve">242840101</t>
  </si>
  <si>
    <t xml:space="preserve">00000000001021949314</t>
  </si>
  <si>
    <t xml:space="preserve">00000000001021942739</t>
  </si>
  <si>
    <t xml:space="preserve">00000000001021910207</t>
  </si>
  <si>
    <t xml:space="preserve">00000000001021949315</t>
  </si>
  <si>
    <t xml:space="preserve">00000000001021950182</t>
  </si>
  <si>
    <t xml:space="preserve">00000000001021910208</t>
  </si>
  <si>
    <t xml:space="preserve">242730301</t>
  </si>
  <si>
    <t xml:space="preserve">00000000001021950183</t>
  </si>
  <si>
    <t xml:space="preserve">242750301</t>
  </si>
  <si>
    <t xml:space="preserve">00000000001021933169</t>
  </si>
  <si>
    <t xml:space="preserve">251942679</t>
  </si>
  <si>
    <t xml:space="preserve">00000000001021950180</t>
  </si>
  <si>
    <t xml:space="preserve">LP256068</t>
  </si>
  <si>
    <t xml:space="preserve">00000000001021933304</t>
  </si>
  <si>
    <t xml:space="preserve">A25112A7</t>
  </si>
  <si>
    <t xml:space="preserve">00000000001021949316</t>
  </si>
  <si>
    <t xml:space="preserve">00000000001021910209</t>
  </si>
  <si>
    <t xml:space="preserve">250330301</t>
  </si>
  <si>
    <t xml:space="preserve">00000000001021950204</t>
  </si>
  <si>
    <t xml:space="preserve">00000000001021949317</t>
  </si>
  <si>
    <t xml:space="preserve">243360301</t>
  </si>
  <si>
    <t xml:space="preserve">00000000001021942740</t>
  </si>
  <si>
    <t xml:space="preserve">00000000001021950205</t>
  </si>
  <si>
    <t xml:space="preserve">00000000001021910210</t>
  </si>
  <si>
    <t xml:space="preserve">243370301</t>
  </si>
  <si>
    <t xml:space="preserve">00000000001021949318</t>
  </si>
  <si>
    <t xml:space="preserve">253070101</t>
  </si>
  <si>
    <t xml:space="preserve">00000000001021936823</t>
  </si>
  <si>
    <t xml:space="preserve">252520301</t>
  </si>
  <si>
    <t xml:space="preserve">00000000001021942714</t>
  </si>
  <si>
    <t xml:space="preserve">CHM-VR-1Z3-E0-U68</t>
  </si>
  <si>
    <t xml:space="preserve">242260301</t>
  </si>
  <si>
    <t xml:space="preserve">00000000001021936141</t>
  </si>
  <si>
    <t xml:space="preserve">A25316-21</t>
  </si>
  <si>
    <t xml:space="preserve">00000000001021942438</t>
  </si>
  <si>
    <t xml:space="preserve">00000000001021910211</t>
  </si>
  <si>
    <t xml:space="preserve">A26024-21</t>
  </si>
  <si>
    <t xml:space="preserve">00000000001021941190</t>
  </si>
  <si>
    <t xml:space="preserve">00000000001021941150</t>
  </si>
  <si>
    <t xml:space="preserve">A25327-21</t>
  </si>
  <si>
    <t xml:space="preserve">00000000001021935747</t>
  </si>
  <si>
    <t xml:space="preserve">00000000001021935750</t>
  </si>
  <si>
    <t xml:space="preserve">00000000001021936394</t>
  </si>
  <si>
    <t xml:space="preserve">00000000001021933315</t>
  </si>
  <si>
    <t xml:space="preserve">00000000001021910212</t>
  </si>
  <si>
    <t xml:space="preserve">00000000001021936395</t>
  </si>
  <si>
    <t xml:space="preserve">00000000001021936355</t>
  </si>
  <si>
    <t xml:space="preserve">A26020-21</t>
  </si>
  <si>
    <t xml:space="preserve">00000000001021942064</t>
  </si>
  <si>
    <t xml:space="preserve">00000000001021933593</t>
  </si>
  <si>
    <t xml:space="preserve">A26021-21</t>
  </si>
  <si>
    <t xml:space="preserve">00000000001021936950</t>
  </si>
  <si>
    <t xml:space="preserve">00000000001021950207</t>
  </si>
  <si>
    <t xml:space="preserve">A26081-01</t>
  </si>
  <si>
    <t xml:space="preserve">00000000001021934016</t>
  </si>
  <si>
    <t xml:space="preserve">00000000001021942804</t>
  </si>
  <si>
    <t xml:space="preserve">CRD-EZ-7075700-K15</t>
  </si>
  <si>
    <t xml:space="preserve">A26027A22</t>
  </si>
  <si>
    <t xml:space="preserve">00000000001021933472</t>
  </si>
  <si>
    <t xml:space="preserve">A26097B42</t>
  </si>
  <si>
    <t xml:space="preserve">00000000001021942715</t>
  </si>
  <si>
    <t xml:space="preserve">A26006A21</t>
  </si>
  <si>
    <t xml:space="preserve">00000000001021946774</t>
  </si>
  <si>
    <t xml:space="preserve">00000000001021913417</t>
  </si>
  <si>
    <t xml:space="preserve">00000000001021364486</t>
  </si>
  <si>
    <t xml:space="preserve">00000000001021942439</t>
  </si>
  <si>
    <t xml:space="preserve">00000000001021910213</t>
  </si>
  <si>
    <t xml:space="preserve">00000000001021910069</t>
  </si>
  <si>
    <t xml:space="preserve">A26022-21</t>
  </si>
  <si>
    <t xml:space="preserve">00000000001021941151</t>
  </si>
  <si>
    <t xml:space="preserve">00000000001021941191</t>
  </si>
  <si>
    <t xml:space="preserve">00000000001021941193</t>
  </si>
  <si>
    <t xml:space="preserve">00000000001021941192</t>
  </si>
  <si>
    <t xml:space="preserve">A26118-21</t>
  </si>
  <si>
    <t xml:space="preserve">00000000001021942805</t>
  </si>
  <si>
    <t xml:space="preserve">A25143-21</t>
  </si>
  <si>
    <t xml:space="preserve">00000000001021933316</t>
  </si>
  <si>
    <t xml:space="preserve">00000000001021936356</t>
  </si>
  <si>
    <t xml:space="preserve">00000000001021933317</t>
  </si>
  <si>
    <t xml:space="preserve">00000000001021910214</t>
  </si>
  <si>
    <t xml:space="preserve">A25270-21</t>
  </si>
  <si>
    <t xml:space="preserve">00000000001021936396</t>
  </si>
  <si>
    <t xml:space="preserve">A26025-21</t>
  </si>
  <si>
    <t xml:space="preserve">00000000001021936951</t>
  </si>
  <si>
    <t xml:space="preserve">00000000001021950208</t>
  </si>
  <si>
    <t xml:space="preserve">A26026-21</t>
  </si>
  <si>
    <t xml:space="preserve">00000000001021933684</t>
  </si>
  <si>
    <t xml:space="preserve">00000000001021910215</t>
  </si>
  <si>
    <t xml:space="preserve">00000000001021942440</t>
  </si>
  <si>
    <t xml:space="preserve">A26031-21</t>
  </si>
  <si>
    <t xml:space="preserve">00000000001021942165</t>
  </si>
  <si>
    <t xml:space="preserve">00000000001021942065</t>
  </si>
  <si>
    <t xml:space="preserve">A25298B31</t>
  </si>
  <si>
    <t xml:space="preserve">00000000001021946550</t>
  </si>
  <si>
    <t xml:space="preserve">00000000001021942209</t>
  </si>
  <si>
    <t xml:space="preserve">A25360B31</t>
  </si>
  <si>
    <t xml:space="preserve">00000000001021942720</t>
  </si>
  <si>
    <t xml:space="preserve">A26054B31</t>
  </si>
  <si>
    <t xml:space="preserve">00000000001021934000</t>
  </si>
  <si>
    <t xml:space="preserve">00000000001021933634</t>
  </si>
  <si>
    <t xml:space="preserve">A26060A23</t>
  </si>
  <si>
    <t xml:space="preserve">00000000001021933685</t>
  </si>
  <si>
    <t xml:space="preserve">A26064A21</t>
  </si>
  <si>
    <t xml:space="preserve">00000000001021936751</t>
  </si>
  <si>
    <t xml:space="preserve">A25355B31</t>
  </si>
  <si>
    <t xml:space="preserve">00000000001021933817</t>
  </si>
  <si>
    <t xml:space="preserve">A26011B31</t>
  </si>
  <si>
    <t xml:space="preserve">00000000001021942314</t>
  </si>
  <si>
    <t xml:space="preserve">00000000001021933686</t>
  </si>
  <si>
    <t xml:space="preserve">00000000001021933635</t>
  </si>
  <si>
    <t xml:space="preserve">00000000001021949739</t>
  </si>
  <si>
    <t xml:space="preserve">00000000001021942812</t>
  </si>
  <si>
    <t xml:space="preserve">00000000001021946932</t>
  </si>
  <si>
    <t xml:space="preserve">00000000001021936952</t>
  </si>
  <si>
    <t xml:space="preserve">00000000001021934001</t>
  </si>
  <si>
    <t xml:space="preserve">A25321B31</t>
  </si>
  <si>
    <t xml:space="preserve">00000000001021946641</t>
  </si>
  <si>
    <t xml:space="preserve">A26049A31</t>
  </si>
  <si>
    <t xml:space="preserve">00000000001021934002</t>
  </si>
  <si>
    <t xml:space="preserve">A25353B31</t>
  </si>
  <si>
    <t xml:space="preserve">00000000001021942716</t>
  </si>
  <si>
    <t xml:space="preserve">00000000001021937907</t>
  </si>
  <si>
    <t xml:space="preserve">00000000001021946916</t>
  </si>
  <si>
    <t xml:space="preserve">00000000001021946196</t>
  </si>
  <si>
    <t xml:space="preserve">A26009B34</t>
  </si>
  <si>
    <t xml:space="preserve">00000000001021861774</t>
  </si>
  <si>
    <t xml:space="preserve">00000000001021933473</t>
  </si>
  <si>
    <t xml:space="preserve">00000000001021949323</t>
  </si>
  <si>
    <t xml:space="preserve">00000000001021935752</t>
  </si>
  <si>
    <t xml:space="preserve">A26057B32</t>
  </si>
  <si>
    <t xml:space="preserve">00000000001021950209</t>
  </si>
  <si>
    <t xml:space="preserve">00000000001021933687</t>
  </si>
  <si>
    <t xml:space="preserve">00000000001021946860</t>
  </si>
  <si>
    <t xml:space="preserve">00000000001021936953</t>
  </si>
  <si>
    <t xml:space="preserve">00000000001021934003</t>
  </si>
  <si>
    <t xml:space="preserve">A25295-22</t>
  </si>
  <si>
    <t xml:space="preserve">00000000001021910216</t>
  </si>
  <si>
    <t xml:space="preserve">00000000001021946642</t>
  </si>
  <si>
    <t xml:space="preserve">A25352-22</t>
  </si>
  <si>
    <t xml:space="preserve">00000000001021946197</t>
  </si>
  <si>
    <t xml:space="preserve">00000000001021937908</t>
  </si>
  <si>
    <t xml:space="preserve">A26052-22</t>
  </si>
  <si>
    <t xml:space="preserve">00000000001021946861</t>
  </si>
  <si>
    <t xml:space="preserve">A26053-21</t>
  </si>
  <si>
    <t xml:space="preserve">00000000001021933872</t>
  </si>
  <si>
    <t xml:space="preserve">00000000001021938134</t>
  </si>
  <si>
    <t xml:space="preserve">00000000001021942813</t>
  </si>
  <si>
    <t xml:space="preserve">A25352-21</t>
  </si>
  <si>
    <t xml:space="preserve">00000000001021933318</t>
  </si>
  <si>
    <t xml:space="preserve">A26054-21</t>
  </si>
  <si>
    <t xml:space="preserve">00000000001021933873</t>
  </si>
  <si>
    <t xml:space="preserve">A26156-21</t>
  </si>
  <si>
    <t xml:space="preserve">00000000001021942806</t>
  </si>
  <si>
    <t xml:space="preserve">A25192B31</t>
  </si>
  <si>
    <t xml:space="preserve">00000000001021933319</t>
  </si>
  <si>
    <t xml:space="preserve">A26069B31</t>
  </si>
  <si>
    <t xml:space="preserve">00000000001021946858</t>
  </si>
  <si>
    <t xml:space="preserve">00000000001021933494</t>
  </si>
  <si>
    <t xml:space="preserve">CW2-BR-25A</t>
  </si>
  <si>
    <t xml:space="preserve">250560301</t>
  </si>
  <si>
    <t xml:space="preserve">00000000001021949319</t>
  </si>
  <si>
    <t xml:space="preserve">A25353-02</t>
  </si>
  <si>
    <t xml:space="preserve">00000000001021933320</t>
  </si>
  <si>
    <t xml:space="preserve">A25240-01</t>
  </si>
  <si>
    <t xml:space="preserve">00000000001021910217</t>
  </si>
  <si>
    <t xml:space="preserve">A25307-01</t>
  </si>
  <si>
    <t xml:space="preserve">00000000001021933321</t>
  </si>
  <si>
    <t xml:space="preserve">A25269-01</t>
  </si>
  <si>
    <t xml:space="preserve">00000000001021910218</t>
  </si>
  <si>
    <t xml:space="preserve">A25270-01</t>
  </si>
  <si>
    <t xml:space="preserve">00000000001021934104</t>
  </si>
  <si>
    <t xml:space="preserve">A25310-01</t>
  </si>
  <si>
    <t xml:space="preserve">00000000001021942441</t>
  </si>
  <si>
    <t xml:space="preserve">A26027-02</t>
  </si>
  <si>
    <t xml:space="preserve">00000000001021933688</t>
  </si>
  <si>
    <t xml:space="preserve">00000000001021938135</t>
  </si>
  <si>
    <t xml:space="preserve">A26133-01</t>
  </si>
  <si>
    <t xml:space="preserve">00000000001021950165</t>
  </si>
  <si>
    <t xml:space="preserve">251208131</t>
  </si>
  <si>
    <t xml:space="preserve">00000000001021949320</t>
  </si>
  <si>
    <t xml:space="preserve">250258131</t>
  </si>
  <si>
    <t xml:space="preserve">00000000001021933170</t>
  </si>
  <si>
    <t xml:space="preserve">00000000001021933322</t>
  </si>
  <si>
    <t xml:space="preserve">A26009-21</t>
  </si>
  <si>
    <t xml:space="preserve">00000000001021938236</t>
  </si>
  <si>
    <t xml:space="preserve">00000000001021946198</t>
  </si>
  <si>
    <t xml:space="preserve">00000000001021949392</t>
  </si>
  <si>
    <t xml:space="preserve">A26058-21</t>
  </si>
  <si>
    <t xml:space="preserve">00000000001021933842</t>
  </si>
  <si>
    <t xml:space="preserve">A26059-21</t>
  </si>
  <si>
    <t xml:space="preserve">00000000001021946466</t>
  </si>
  <si>
    <t xml:space="preserve">00000000001021946465</t>
  </si>
  <si>
    <t xml:space="preserve">00000000001021946464</t>
  </si>
  <si>
    <t xml:space="preserve">A26086-21</t>
  </si>
  <si>
    <t xml:space="preserve">00000000001021937802</t>
  </si>
  <si>
    <t xml:space="preserve">A26087-21</t>
  </si>
  <si>
    <t xml:space="preserve">00000000001021941099</t>
  </si>
  <si>
    <t xml:space="preserve">A25252-21</t>
  </si>
  <si>
    <t xml:space="preserve">00000000001021941103</t>
  </si>
  <si>
    <t xml:space="preserve">A26013-22</t>
  </si>
  <si>
    <t xml:space="preserve">00000000001021946917</t>
  </si>
  <si>
    <t xml:space="preserve">A26014-21</t>
  </si>
  <si>
    <t xml:space="preserve">00000000001021935753</t>
  </si>
  <si>
    <t xml:space="preserve">A26015-21</t>
  </si>
  <si>
    <t xml:space="preserve">00000000001021949393</t>
  </si>
  <si>
    <t xml:space="preserve">A26060-22</t>
  </si>
  <si>
    <t xml:space="preserve">00000000001021946463</t>
  </si>
  <si>
    <t xml:space="preserve">00000000001021932638</t>
  </si>
  <si>
    <t xml:space="preserve">A26090-21</t>
  </si>
  <si>
    <t xml:space="preserve">00000000001021937803</t>
  </si>
  <si>
    <t xml:space="preserve">A26162-21</t>
  </si>
  <si>
    <t xml:space="preserve">00000000001021936856</t>
  </si>
  <si>
    <t xml:space="preserve">ILD-BL-7021040-E66</t>
  </si>
  <si>
    <t xml:space="preserve">A25345-21</t>
  </si>
  <si>
    <t xml:space="preserve">00000000001021933323</t>
  </si>
  <si>
    <t xml:space="preserve">A25281B41</t>
  </si>
  <si>
    <t xml:space="preserve">00000000001021936357</t>
  </si>
  <si>
    <t xml:space="preserve">A25321A22</t>
  </si>
  <si>
    <t xml:space="preserve">00000000001021949321</t>
  </si>
  <si>
    <t xml:space="preserve">A25354A21</t>
  </si>
  <si>
    <t xml:space="preserve">00000000001021936138</t>
  </si>
  <si>
    <t xml:space="preserve">00000000001021946199</t>
  </si>
  <si>
    <t xml:space="preserve">00000000001021938235</t>
  </si>
  <si>
    <t xml:space="preserve">A25355A21</t>
  </si>
  <si>
    <t xml:space="preserve">00000000001021946922</t>
  </si>
  <si>
    <t xml:space="preserve">00000000001021949388</t>
  </si>
  <si>
    <t xml:space="preserve">00000000001021933822</t>
  </si>
  <si>
    <t xml:space="preserve">A26077A22</t>
  </si>
  <si>
    <t xml:space="preserve">00000000001021936902</t>
  </si>
  <si>
    <t xml:space="preserve">00000000001021937864</t>
  </si>
  <si>
    <t xml:space="preserve">A26150A21</t>
  </si>
  <si>
    <t xml:space="preserve">00000000001021933495</t>
  </si>
  <si>
    <t xml:space="preserve">A25319A21</t>
  </si>
  <si>
    <t xml:space="preserve">00000000001021936358</t>
  </si>
  <si>
    <t xml:space="preserve">A26073A22</t>
  </si>
  <si>
    <t xml:space="preserve">00000000001021949569</t>
  </si>
  <si>
    <t xml:space="preserve">A26074A21</t>
  </si>
  <si>
    <t xml:space="preserve">00000000001021937865</t>
  </si>
  <si>
    <t xml:space="preserve">A26075A21</t>
  </si>
  <si>
    <t xml:space="preserve">00000000001021949567</t>
  </si>
  <si>
    <t xml:space="preserve">00000000001021949568</t>
  </si>
  <si>
    <t xml:space="preserve">A25355A23</t>
  </si>
  <si>
    <t xml:space="preserve">00000000001021937909</t>
  </si>
  <si>
    <t xml:space="preserve">00000000001021910072</t>
  </si>
  <si>
    <t xml:space="preserve">A25356A21</t>
  </si>
  <si>
    <t xml:space="preserve">00000000001021946200</t>
  </si>
  <si>
    <t xml:space="preserve">A26077A21</t>
  </si>
  <si>
    <t xml:space="preserve">00000000001021936915</t>
  </si>
  <si>
    <t xml:space="preserve">A26146A41</t>
  </si>
  <si>
    <t xml:space="preserve">00000000001021933496</t>
  </si>
  <si>
    <t xml:space="preserve">ILD-KB-7016144-E05</t>
  </si>
  <si>
    <t xml:space="preserve">A26057-01</t>
  </si>
  <si>
    <t xml:space="preserve">00000000001021933577</t>
  </si>
  <si>
    <t xml:space="preserve">A25248-21</t>
  </si>
  <si>
    <t xml:space="preserve">00000000001021910219</t>
  </si>
  <si>
    <t xml:space="preserve">A26029-21</t>
  </si>
  <si>
    <t xml:space="preserve">00000000001021942032</t>
  </si>
  <si>
    <t xml:space="preserve">A26062-21</t>
  </si>
  <si>
    <t xml:space="preserve">00000000001021938136</t>
  </si>
  <si>
    <t xml:space="preserve">A26063-21</t>
  </si>
  <si>
    <t xml:space="preserve">00000000001021937866</t>
  </si>
  <si>
    <t xml:space="preserve">00000000001021950166</t>
  </si>
  <si>
    <t xml:space="preserve">00000000001021950175</t>
  </si>
  <si>
    <t xml:space="preserve">A25185-21</t>
  </si>
  <si>
    <t xml:space="preserve">00000000001021942877</t>
  </si>
  <si>
    <t xml:space="preserve">00000000001021942609</t>
  </si>
  <si>
    <t xml:space="preserve">A25255-21</t>
  </si>
  <si>
    <t xml:space="preserve">00000000001021932751</t>
  </si>
  <si>
    <t xml:space="preserve">00000000001021932750</t>
  </si>
  <si>
    <t xml:space="preserve">00000000001021932749</t>
  </si>
  <si>
    <t xml:space="preserve">00000000001021932748</t>
  </si>
  <si>
    <t xml:space="preserve">00000000001021932747</t>
  </si>
  <si>
    <t xml:space="preserve">00000000001021910220</t>
  </si>
  <si>
    <t xml:space="preserve">A26065-21</t>
  </si>
  <si>
    <t xml:space="preserve">00000000001021946875</t>
  </si>
  <si>
    <t xml:space="preserve">00000000001021946862</t>
  </si>
  <si>
    <t xml:space="preserve">00000000001021946925</t>
  </si>
  <si>
    <t xml:space="preserve">00000000001021938137</t>
  </si>
  <si>
    <t xml:space="preserve">00000000001021946933</t>
  </si>
  <si>
    <t xml:space="preserve">00000000001021937867</t>
  </si>
  <si>
    <t xml:space="preserve">00000000001021950167</t>
  </si>
  <si>
    <t xml:space="preserve">00000000001021950176</t>
  </si>
  <si>
    <t xml:space="preserve">A25323-21</t>
  </si>
  <si>
    <t xml:space="preserve">00000000001021934105</t>
  </si>
  <si>
    <t xml:space="preserve">00000000001021942442</t>
  </si>
  <si>
    <t xml:space="preserve">A25337-22</t>
  </si>
  <si>
    <t xml:space="preserve">00000000001021949564</t>
  </si>
  <si>
    <t xml:space="preserve">A26007-21</t>
  </si>
  <si>
    <t xml:space="preserve">00000000001021946918</t>
  </si>
  <si>
    <t xml:space="preserve">00000000001021949384</t>
  </si>
  <si>
    <t xml:space="preserve">00000000001021936134</t>
  </si>
  <si>
    <t xml:space="preserve">00000000001021941127</t>
  </si>
  <si>
    <t xml:space="preserve">A26068-22</t>
  </si>
  <si>
    <t xml:space="preserve">00000000001021938138</t>
  </si>
  <si>
    <t xml:space="preserve">00000000001021946974</t>
  </si>
  <si>
    <t xml:space="preserve">00000000001021946876</t>
  </si>
  <si>
    <t xml:space="preserve">00000000001021946926</t>
  </si>
  <si>
    <t xml:space="preserve">00000000001021933689</t>
  </si>
  <si>
    <t xml:space="preserve">00000000001021942635</t>
  </si>
  <si>
    <t xml:space="preserve">A26070-21</t>
  </si>
  <si>
    <t xml:space="preserve">00000000001021937868</t>
  </si>
  <si>
    <t xml:space="preserve">A26071-21</t>
  </si>
  <si>
    <t xml:space="preserve">00000000001021950210</t>
  </si>
  <si>
    <t xml:space="preserve">A25320-21</t>
  </si>
  <si>
    <t xml:space="preserve">00000000001021949386</t>
  </si>
  <si>
    <t xml:space="preserve">00000000001021910221</t>
  </si>
  <si>
    <t xml:space="preserve">00000000001021933819</t>
  </si>
  <si>
    <t xml:space="preserve">A25340-22</t>
  </si>
  <si>
    <t xml:space="preserve">00000000001021946920</t>
  </si>
  <si>
    <t xml:space="preserve">00000000001021936136</t>
  </si>
  <si>
    <t xml:space="preserve">00000000001021949322</t>
  </si>
  <si>
    <t xml:space="preserve">00000000001021937911</t>
  </si>
  <si>
    <t xml:space="preserve">A26012-21</t>
  </si>
  <si>
    <t xml:space="preserve">00000000001021949565</t>
  </si>
  <si>
    <t xml:space="preserve">A26081-21</t>
  </si>
  <si>
    <t xml:space="preserve">00000000001021937869</t>
  </si>
  <si>
    <t xml:space="preserve">A26082-21</t>
  </si>
  <si>
    <t xml:space="preserve">00000000001021941098</t>
  </si>
  <si>
    <t xml:space="preserve">A25304-21</t>
  </si>
  <si>
    <t xml:space="preserve">00000000001021946877</t>
  </si>
  <si>
    <t xml:space="preserve">A25330A01</t>
  </si>
  <si>
    <t xml:space="preserve">00000000001021934106</t>
  </si>
  <si>
    <t xml:space="preserve">A25306A21</t>
  </si>
  <si>
    <t xml:space="preserve">00000000001021936359</t>
  </si>
  <si>
    <t xml:space="preserve">A25353A21</t>
  </si>
  <si>
    <t xml:space="preserve">00000000001021946201</t>
  </si>
  <si>
    <t xml:space="preserve">00000000001021938237</t>
  </si>
  <si>
    <t xml:space="preserve">A26019A21</t>
  </si>
  <si>
    <t xml:space="preserve">00000000001021937611</t>
  </si>
  <si>
    <t xml:space="preserve">A26080A22</t>
  </si>
  <si>
    <t xml:space="preserve">00000000001021937870</t>
  </si>
  <si>
    <t xml:space="preserve">A26099B41</t>
  </si>
  <si>
    <t xml:space="preserve">00000000001021933497</t>
  </si>
  <si>
    <t xml:space="preserve">00000000001021950168</t>
  </si>
  <si>
    <t xml:space="preserve">A25321A21</t>
  </si>
  <si>
    <t xml:space="preserve">00000000001021938238</t>
  </si>
  <si>
    <t xml:space="preserve">A25355A22</t>
  </si>
  <si>
    <t xml:space="preserve">00000000001021937612</t>
  </si>
  <si>
    <t xml:space="preserve">00000000001021949566</t>
  </si>
  <si>
    <t xml:space="preserve">A26081A21</t>
  </si>
  <si>
    <t xml:space="preserve">00000000001021937871</t>
  </si>
  <si>
    <t xml:space="preserve">A26148A41</t>
  </si>
  <si>
    <t xml:space="preserve">00000000001021933498</t>
  </si>
  <si>
    <t xml:space="preserve">00000000001021950177</t>
  </si>
  <si>
    <t xml:space="preserve">A26072A21</t>
  </si>
  <si>
    <t xml:space="preserve">00000000001021937872</t>
  </si>
  <si>
    <t xml:space="preserve">A25361A22</t>
  </si>
  <si>
    <t xml:space="preserve">00000000001021949387</t>
  </si>
  <si>
    <t xml:space="preserve">00000000001021933820</t>
  </si>
  <si>
    <t xml:space="preserve">A25362A21</t>
  </si>
  <si>
    <t xml:space="preserve">00000000001021946921</t>
  </si>
  <si>
    <t xml:space="preserve">00000000001021946202</t>
  </si>
  <si>
    <t xml:space="preserve">A26003A21</t>
  </si>
  <si>
    <t xml:space="preserve">00000000001021937613</t>
  </si>
  <si>
    <t xml:space="preserve">00000000001021936137</t>
  </si>
  <si>
    <t xml:space="preserve">00000000001021937912</t>
  </si>
  <si>
    <t xml:space="preserve">A26079A21</t>
  </si>
  <si>
    <t xml:space="preserve">00000000001021937873</t>
  </si>
  <si>
    <t xml:space="preserve">A25363A21</t>
  </si>
  <si>
    <t xml:space="preserve">00000000001021937704</t>
  </si>
  <si>
    <t xml:space="preserve">A26052A21</t>
  </si>
  <si>
    <t xml:space="preserve">00000000001021934004</t>
  </si>
  <si>
    <t xml:space="preserve">00000000001021933636</t>
  </si>
  <si>
    <t xml:space="preserve">A25310A22</t>
  </si>
  <si>
    <t xml:space="preserve">00000000001021849416</t>
  </si>
  <si>
    <t xml:space="preserve">A25360A22</t>
  </si>
  <si>
    <t xml:space="preserve">00000000001021936135</t>
  </si>
  <si>
    <t xml:space="preserve">00000000001021937705</t>
  </si>
  <si>
    <t xml:space="preserve">00000000001021933818</t>
  </si>
  <si>
    <t xml:space="preserve">A26003A22</t>
  </si>
  <si>
    <t xml:space="preserve">00000000001021937910</t>
  </si>
  <si>
    <t xml:space="preserve">00000000001021949385</t>
  </si>
  <si>
    <t xml:space="preserve">00000000001021946203</t>
  </si>
  <si>
    <t xml:space="preserve">A26005A21</t>
  </si>
  <si>
    <t xml:space="preserve">00000000001021946919</t>
  </si>
  <si>
    <t xml:space="preserve">A26079A22</t>
  </si>
  <si>
    <t xml:space="preserve">00000000001021937874</t>
  </si>
  <si>
    <t xml:space="preserve">ILW-BL-2011023-A12</t>
  </si>
  <si>
    <t xml:space="preserve">A25349-21</t>
  </si>
  <si>
    <t xml:space="preserve">00000000001021933344</t>
  </si>
  <si>
    <t xml:space="preserve">A25222-22</t>
  </si>
  <si>
    <t xml:space="preserve">00000000001021946784</t>
  </si>
  <si>
    <t xml:space="preserve">A25293-21</t>
  </si>
  <si>
    <t xml:space="preserve">00000000001021938239</t>
  </si>
  <si>
    <t xml:space="preserve">A25357-21</t>
  </si>
  <si>
    <t xml:space="preserve">00000000001021910073</t>
  </si>
  <si>
    <t xml:space="preserve">00000000001021936139</t>
  </si>
  <si>
    <t xml:space="preserve">00000000001021949389</t>
  </si>
  <si>
    <t xml:space="preserve">A25359-21</t>
  </si>
  <si>
    <t xml:space="preserve">00000000001021946923</t>
  </si>
  <si>
    <t xml:space="preserve">A26052-21</t>
  </si>
  <si>
    <t xml:space="preserve">00000000001021937875</t>
  </si>
  <si>
    <t xml:space="preserve">A25353-22</t>
  </si>
  <si>
    <t xml:space="preserve">00000000001021937913</t>
  </si>
  <si>
    <t xml:space="preserve">A25355-21</t>
  </si>
  <si>
    <t xml:space="preserve">00000000001021933690</t>
  </si>
  <si>
    <t xml:space="preserve">00000000001021946785</t>
  </si>
  <si>
    <t xml:space="preserve">00000000001021937706</t>
  </si>
  <si>
    <t xml:space="preserve">A26049-21</t>
  </si>
  <si>
    <t xml:space="preserve">00000000001021946927</t>
  </si>
  <si>
    <t xml:space="preserve">00000000001021933914</t>
  </si>
  <si>
    <t xml:space="preserve">00000000001021946975</t>
  </si>
  <si>
    <t xml:space="preserve">00000000001021946863</t>
  </si>
  <si>
    <t xml:space="preserve">00000000001021937876</t>
  </si>
  <si>
    <t xml:space="preserve">00000000001021933345</t>
  </si>
  <si>
    <t xml:space="preserve">A26081B31</t>
  </si>
  <si>
    <t xml:space="preserve">00000000001021933499</t>
  </si>
  <si>
    <t xml:space="preserve">00000000001021950169</t>
  </si>
  <si>
    <t xml:space="preserve">A25341B32</t>
  </si>
  <si>
    <t xml:space="preserve">00000000001021937707</t>
  </si>
  <si>
    <t xml:space="preserve">00000000001021938234</t>
  </si>
  <si>
    <t xml:space="preserve">00000000001021933821</t>
  </si>
  <si>
    <t xml:space="preserve">00000000001021946786</t>
  </si>
  <si>
    <t xml:space="preserve">A26076B31</t>
  </si>
  <si>
    <t xml:space="preserve">00000000001021937877</t>
  </si>
  <si>
    <t xml:space="preserve">00000000001021947014</t>
  </si>
  <si>
    <t xml:space="preserve">00000000001021933500</t>
  </si>
  <si>
    <t xml:space="preserve">A26079B31</t>
  </si>
  <si>
    <t xml:space="preserve">00000000001021947015</t>
  </si>
  <si>
    <t xml:space="preserve">A26080B31</t>
  </si>
  <si>
    <t xml:space="preserve">00000000001021937878</t>
  </si>
  <si>
    <t xml:space="preserve">252252889</t>
  </si>
  <si>
    <t xml:space="preserve">00000000001021950181</t>
  </si>
  <si>
    <t xml:space="preserve">DESCARTE</t>
  </si>
  <si>
    <t xml:space="preserve">1738243</t>
  </si>
  <si>
    <t xml:space="preserve">00000000001021831816</t>
  </si>
  <si>
    <t xml:space="preserve">1749637</t>
  </si>
  <si>
    <t xml:space="preserve">00000000001021849289</t>
  </si>
  <si>
    <t xml:space="preserve">1752212</t>
  </si>
  <si>
    <t xml:space="preserve">00000000001021855014</t>
  </si>
  <si>
    <t xml:space="preserve">1752727</t>
  </si>
  <si>
    <t xml:space="preserve">00000000001021880003</t>
  </si>
  <si>
    <t xml:space="preserve">S1751068</t>
  </si>
  <si>
    <t xml:space="preserve">00000000001021849601</t>
  </si>
  <si>
    <t xml:space="preserve">2218</t>
  </si>
  <si>
    <t xml:space="preserve">1458600</t>
  </si>
  <si>
    <t xml:space="preserve">00000000001021734768</t>
  </si>
  <si>
    <t xml:space="preserve">3212</t>
  </si>
  <si>
    <t xml:space="preserve">1740589</t>
  </si>
  <si>
    <t xml:space="preserve">00000000001021770013</t>
  </si>
  <si>
    <t xml:space="preserve">46</t>
  </si>
  <si>
    <t xml:space="preserve">00000000001021770877</t>
  </si>
  <si>
    <t xml:space="preserve">7254</t>
  </si>
  <si>
    <t xml:space="preserve">1740256</t>
  </si>
  <si>
    <t xml:space="preserve">00000000001021724207</t>
  </si>
  <si>
    <t xml:space="preserve">1740660</t>
  </si>
  <si>
    <t xml:space="preserve">00000000001021799849</t>
  </si>
  <si>
    <t xml:space="preserve">1749717</t>
  </si>
  <si>
    <t xml:space="preserve">00000000001021851202</t>
  </si>
  <si>
    <t xml:space="preserve">1752156</t>
  </si>
  <si>
    <t xml:space="preserve">00000000001021875924</t>
  </si>
  <si>
    <t xml:space="preserve">1752339</t>
  </si>
  <si>
    <t xml:space="preserve">00000000001021875851</t>
  </si>
  <si>
    <t xml:space="preserve">1752578</t>
  </si>
  <si>
    <t xml:space="preserve">00000000001021875955</t>
  </si>
  <si>
    <t xml:space="preserve">1753027</t>
  </si>
  <si>
    <t xml:space="preserve">00000000001021875822</t>
  </si>
  <si>
    <t xml:space="preserve">1753089</t>
  </si>
  <si>
    <t xml:space="preserve">00000000001021875853</t>
  </si>
  <si>
    <t xml:space="preserve">S1758442</t>
  </si>
  <si>
    <t xml:space="preserve">00000000001021921331</t>
  </si>
  <si>
    <t xml:space="preserve">17581</t>
  </si>
  <si>
    <t xml:space="preserve">1754061</t>
  </si>
  <si>
    <t xml:space="preserve">00000000001021872677</t>
  </si>
  <si>
    <t xml:space="preserve">17587</t>
  </si>
  <si>
    <t xml:space="preserve">1726309</t>
  </si>
  <si>
    <t xml:space="preserve">00000000001021634418</t>
  </si>
  <si>
    <t xml:space="preserve">1736853</t>
  </si>
  <si>
    <t xml:space="preserve">00000000001021790399</t>
  </si>
  <si>
    <t xml:space="preserve">70234</t>
  </si>
  <si>
    <t xml:space="preserve">1734518</t>
  </si>
  <si>
    <t xml:space="preserve">00000000001021926603</t>
  </si>
  <si>
    <t xml:space="preserve">S1748306</t>
  </si>
  <si>
    <t xml:space="preserve">00000000001021926664</t>
  </si>
  <si>
    <t xml:space="preserve">60006975</t>
  </si>
  <si>
    <t xml:space="preserve">100461</t>
  </si>
  <si>
    <t xml:space="preserve">00000000001021639435</t>
  </si>
  <si>
    <t xml:space="preserve">60008001</t>
  </si>
  <si>
    <t xml:space="preserve">81438</t>
  </si>
  <si>
    <t xml:space="preserve">00000000001020615828</t>
  </si>
  <si>
    <t xml:space="preserve">81527</t>
  </si>
  <si>
    <t xml:space="preserve">00000000001020615829</t>
  </si>
  <si>
    <t xml:space="preserve">60-40-41NV-120</t>
  </si>
  <si>
    <t xml:space="preserve">242470303</t>
  </si>
  <si>
    <t xml:space="preserve">00000000001021899162</t>
  </si>
  <si>
    <t xml:space="preserve">00000000001021929166</t>
  </si>
  <si>
    <t xml:space="preserve">251270301</t>
  </si>
  <si>
    <t xml:space="preserve">00000000001021772953</t>
  </si>
  <si>
    <t xml:space="preserve">00000000001021777182</t>
  </si>
  <si>
    <t xml:space="preserve">00000000001021777219</t>
  </si>
  <si>
    <t xml:space="preserve">00000000001021777218</t>
  </si>
  <si>
    <t xml:space="preserve">70-30-38NV-132</t>
  </si>
  <si>
    <t xml:space="preserve">250440301</t>
  </si>
  <si>
    <t xml:space="preserve">00000000001021777221</t>
  </si>
  <si>
    <t xml:space="preserve">80-20-44-2B-U76</t>
  </si>
  <si>
    <t xml:space="preserve">241580101</t>
  </si>
  <si>
    <t xml:space="preserve">00000000001021679093</t>
  </si>
  <si>
    <t xml:space="preserve">242350201</t>
  </si>
  <si>
    <t xml:space="preserve">00000000001020963301</t>
  </si>
  <si>
    <t xml:space="preserve">00000000001021898816</t>
  </si>
  <si>
    <t xml:space="preserve">00000000001021899085</t>
  </si>
  <si>
    <t xml:space="preserve">243430201</t>
  </si>
  <si>
    <t xml:space="preserve">00000000001021777281</t>
  </si>
  <si>
    <t xml:space="preserve">241760301</t>
  </si>
  <si>
    <t xml:space="preserve">00000000001021679045</t>
  </si>
  <si>
    <t xml:space="preserve">00000000001021679094</t>
  </si>
  <si>
    <t xml:space="preserve">24309031</t>
  </si>
  <si>
    <t xml:space="preserve">00000000001021777222</t>
  </si>
  <si>
    <t xml:space="preserve">251340302</t>
  </si>
  <si>
    <t xml:space="preserve">00000000001021929167</t>
  </si>
  <si>
    <t xml:space="preserve">241260301</t>
  </si>
  <si>
    <t xml:space="preserve">00000000001021777282</t>
  </si>
  <si>
    <t xml:space="preserve">241290301</t>
  </si>
  <si>
    <t xml:space="preserve">00000000001021777216</t>
  </si>
  <si>
    <t xml:space="preserve">00000000001021773074</t>
  </si>
  <si>
    <t xml:space="preserve">252820302</t>
  </si>
  <si>
    <t xml:space="preserve">00000000001021929168</t>
  </si>
  <si>
    <t xml:space="preserve">250721779</t>
  </si>
  <si>
    <t xml:space="preserve">00000000001021933306</t>
  </si>
  <si>
    <t xml:space="preserve">251183009</t>
  </si>
  <si>
    <t xml:space="preserve">00000000001021698641</t>
  </si>
  <si>
    <t xml:space="preserve">00000000001021698642</t>
  </si>
  <si>
    <t xml:space="preserve">242090301</t>
  </si>
  <si>
    <t xml:space="preserve">00000000001021787156</t>
  </si>
  <si>
    <t xml:space="preserve">00000000001021787107</t>
  </si>
  <si>
    <t xml:space="preserve">242860301</t>
  </si>
  <si>
    <t xml:space="preserve">00000000001021777217</t>
  </si>
  <si>
    <t xml:space="preserve">243040301</t>
  </si>
  <si>
    <t xml:space="preserve">00000000001021778215</t>
  </si>
  <si>
    <t xml:space="preserve">00000000001021777325</t>
  </si>
  <si>
    <t xml:space="preserve">00000000001021777326</t>
  </si>
  <si>
    <t xml:space="preserve">00000000001021787029</t>
  </si>
  <si>
    <t xml:space="preserve">242473049</t>
  </si>
  <si>
    <t xml:space="preserve">00000000001021778218</t>
  </si>
  <si>
    <t xml:space="preserve">00000000001021787284</t>
  </si>
  <si>
    <t xml:space="preserve">242473059</t>
  </si>
  <si>
    <t xml:space="preserve">00000000001021787291</t>
  </si>
  <si>
    <t xml:space="preserve">242720139</t>
  </si>
  <si>
    <t xml:space="preserve">00000000001021787285</t>
  </si>
  <si>
    <t xml:space="preserve">243060509</t>
  </si>
  <si>
    <t xml:space="preserve">00000000001021787290</t>
  </si>
  <si>
    <t xml:space="preserve">00000000001021787287</t>
  </si>
  <si>
    <t xml:space="preserve">250371129</t>
  </si>
  <si>
    <t xml:space="preserve">00000000001021787286</t>
  </si>
  <si>
    <t xml:space="preserve">250410789</t>
  </si>
  <si>
    <t xml:space="preserve">00000000001021899055</t>
  </si>
  <si>
    <t xml:space="preserve">00000000001021925125</t>
  </si>
  <si>
    <t xml:space="preserve">24283039</t>
  </si>
  <si>
    <t xml:space="preserve">00000000001021768258</t>
  </si>
  <si>
    <t xml:space="preserve">24311039</t>
  </si>
  <si>
    <t xml:space="preserve">00000000001021787293</t>
  </si>
  <si>
    <t xml:space="preserve">2415571046</t>
  </si>
  <si>
    <t xml:space="preserve">00000000001021679075</t>
  </si>
  <si>
    <t xml:space="preserve">CHD-BS-22270E0-07B</t>
  </si>
  <si>
    <t xml:space="preserve">241481729</t>
  </si>
  <si>
    <t xml:space="preserve">00000000001021789389</t>
  </si>
  <si>
    <t xml:space="preserve">CHD-BS-9U48-E0-07B</t>
  </si>
  <si>
    <t xml:space="preserve">260700839</t>
  </si>
  <si>
    <t xml:space="preserve">00000000001021929169</t>
  </si>
  <si>
    <t xml:space="preserve">00000000001021745883</t>
  </si>
  <si>
    <t xml:space="preserve">LP261607</t>
  </si>
  <si>
    <t xml:space="preserve">00000000001021929170</t>
  </si>
  <si>
    <t xml:space="preserve">2426209144</t>
  </si>
  <si>
    <t xml:space="preserve">00000000001021899158</t>
  </si>
  <si>
    <t xml:space="preserve">CHD-CV-22476E0-999</t>
  </si>
  <si>
    <t xml:space="preserve">2333975824</t>
  </si>
  <si>
    <t xml:space="preserve">00000000001021787359</t>
  </si>
  <si>
    <t xml:space="preserve">CHD-N70OCOA-2B-U73</t>
  </si>
  <si>
    <t xml:space="preserve">242790202</t>
  </si>
  <si>
    <t xml:space="preserve">00000000001021788744</t>
  </si>
  <si>
    <t xml:space="preserve">A24056-02</t>
  </si>
  <si>
    <t xml:space="preserve">00000000001021773077</t>
  </si>
  <si>
    <t xml:space="preserve">A24291-01</t>
  </si>
  <si>
    <t xml:space="preserve">00000000001021773079</t>
  </si>
  <si>
    <t xml:space="preserve">A25102-21</t>
  </si>
  <si>
    <t xml:space="preserve">00000000001021801089</t>
  </si>
  <si>
    <t xml:space="preserve">00000000001021773082</t>
  </si>
  <si>
    <t xml:space="preserve">A25359-01</t>
  </si>
  <si>
    <t xml:space="preserve">00000000001021773081</t>
  </si>
  <si>
    <t xml:space="preserve">A26038-01</t>
  </si>
  <si>
    <t xml:space="preserve">00000000001021773080</t>
  </si>
  <si>
    <t xml:space="preserve">A26054-01</t>
  </si>
  <si>
    <t xml:space="preserve">00000000001021773078</t>
  </si>
  <si>
    <t xml:space="preserve">00000000001021931086</t>
  </si>
  <si>
    <t xml:space="preserve">A25056-02</t>
  </si>
  <si>
    <t xml:space="preserve">00000000001021898704</t>
  </si>
  <si>
    <t xml:space="preserve">A25076-01</t>
  </si>
  <si>
    <t xml:space="preserve">00000000001021899155</t>
  </si>
  <si>
    <t xml:space="preserve">A25077-01</t>
  </si>
  <si>
    <t xml:space="preserve">00000000001021898979</t>
  </si>
  <si>
    <t xml:space="preserve">00000000001021698832</t>
  </si>
  <si>
    <t xml:space="preserve">A24149-01</t>
  </si>
  <si>
    <t xml:space="preserve">00000000001021774926</t>
  </si>
  <si>
    <t xml:space="preserve">242830101</t>
  </si>
  <si>
    <t xml:space="preserve">00000000001021789072</t>
  </si>
  <si>
    <t xml:space="preserve">241660301</t>
  </si>
  <si>
    <t xml:space="preserve">00000000001021679079</t>
  </si>
  <si>
    <t xml:space="preserve">00000000001021679080</t>
  </si>
  <si>
    <t xml:space="preserve">241670301</t>
  </si>
  <si>
    <t xml:space="preserve">00000000001021679046</t>
  </si>
  <si>
    <t xml:space="preserve">00000000001021898765</t>
  </si>
  <si>
    <t xml:space="preserve">00000000001021899111</t>
  </si>
  <si>
    <t xml:space="preserve">00000000001021898893</t>
  </si>
  <si>
    <t xml:space="preserve">CHD-TS-22350E0-999</t>
  </si>
  <si>
    <t xml:space="preserve">2422601960</t>
  </si>
  <si>
    <t xml:space="preserve">00000000001021789165</t>
  </si>
  <si>
    <t xml:space="preserve">2502125232</t>
  </si>
  <si>
    <t xml:space="preserve">00000000001021789166</t>
  </si>
  <si>
    <t xml:space="preserve">CHD-VR-1Z2-E0-U68</t>
  </si>
  <si>
    <t xml:space="preserve">242500301</t>
  </si>
  <si>
    <t xml:space="preserve">00000000001021899161</t>
  </si>
  <si>
    <t xml:space="preserve">243230301</t>
  </si>
  <si>
    <t xml:space="preserve">00000000001021698833</t>
  </si>
  <si>
    <t xml:space="preserve">2426811183</t>
  </si>
  <si>
    <t xml:space="preserve">00000000001021299064</t>
  </si>
  <si>
    <t xml:space="preserve">160</t>
  </si>
  <si>
    <t xml:space="preserve">2526150278</t>
  </si>
  <si>
    <t xml:space="preserve">00000000001021898983</t>
  </si>
  <si>
    <t xml:space="preserve">00000000001021699024</t>
  </si>
  <si>
    <t xml:space="preserve">CHF-CC-CCRISE0-02B</t>
  </si>
  <si>
    <t xml:space="preserve">LP251426</t>
  </si>
  <si>
    <t xml:space="preserve">00000000001021789172</t>
  </si>
  <si>
    <t xml:space="preserve">242490302</t>
  </si>
  <si>
    <t xml:space="preserve">00000000001021789204</t>
  </si>
  <si>
    <t xml:space="preserve">00000000001021898818</t>
  </si>
  <si>
    <t xml:space="preserve">00000000001021789206</t>
  </si>
  <si>
    <t xml:space="preserve">00000000001021777283</t>
  </si>
  <si>
    <t xml:space="preserve">00000000001021789173</t>
  </si>
  <si>
    <t xml:space="preserve">242112569</t>
  </si>
  <si>
    <t xml:space="preserve">00000000001021789352</t>
  </si>
  <si>
    <t xml:space="preserve">CHM-BS-22277E0-07B</t>
  </si>
  <si>
    <t xml:space="preserve">242753329</t>
  </si>
  <si>
    <t xml:space="preserve">00000000001021789390</t>
  </si>
  <si>
    <t xml:space="preserve">00000000001021720451</t>
  </si>
  <si>
    <t xml:space="preserve">A24297B6</t>
  </si>
  <si>
    <t xml:space="preserve">00000000001021705910</t>
  </si>
  <si>
    <t xml:space="preserve">CHM-O38LSUP-2B-U77</t>
  </si>
  <si>
    <t xml:space="preserve">250530101</t>
  </si>
  <si>
    <t xml:space="preserve">00000000001021144488</t>
  </si>
  <si>
    <t xml:space="preserve">CHM-Q415AR-2B-U75</t>
  </si>
  <si>
    <t xml:space="preserve">243130201</t>
  </si>
  <si>
    <t xml:space="preserve">00000000001021789504</t>
  </si>
  <si>
    <t xml:space="preserve">00000000001021707919</t>
  </si>
  <si>
    <t xml:space="preserve">00000000001021770878</t>
  </si>
  <si>
    <t xml:space="preserve">CHM-Q41ALUN-2B-U73</t>
  </si>
  <si>
    <t xml:space="preserve">00000000001021789510</t>
  </si>
  <si>
    <t xml:space="preserve">CHM-SP-4Z3-2B-U77</t>
  </si>
  <si>
    <t xml:space="preserve">243440101</t>
  </si>
  <si>
    <t xml:space="preserve">00000000001021679081</t>
  </si>
  <si>
    <t xml:space="preserve">243450101</t>
  </si>
  <si>
    <t xml:space="preserve">00000000001021679047</t>
  </si>
  <si>
    <t xml:space="preserve">243530101</t>
  </si>
  <si>
    <t xml:space="preserve">00000000001021679050</t>
  </si>
  <si>
    <t xml:space="preserve">00000000001021898711</t>
  </si>
  <si>
    <t xml:space="preserve">243390301</t>
  </si>
  <si>
    <t xml:space="preserve">00000000001021679083</t>
  </si>
  <si>
    <t xml:space="preserve">00000000001021679076</t>
  </si>
  <si>
    <t xml:space="preserve">00000000001021679084</t>
  </si>
  <si>
    <t xml:space="preserve">243400301</t>
  </si>
  <si>
    <t xml:space="preserve">00000000001021679085</t>
  </si>
  <si>
    <t xml:space="preserve">243420301</t>
  </si>
  <si>
    <t xml:space="preserve">00000000001021679086</t>
  </si>
  <si>
    <t xml:space="preserve">00000000001021679087</t>
  </si>
  <si>
    <t xml:space="preserve">00000000001021679088</t>
  </si>
  <si>
    <t xml:space="preserve">243550301</t>
  </si>
  <si>
    <t xml:space="preserve">00000000001021679089</t>
  </si>
  <si>
    <t xml:space="preserve">00000000001021898794</t>
  </si>
  <si>
    <t xml:space="preserve">00000000001021335524</t>
  </si>
  <si>
    <t xml:space="preserve">00000000001021898920</t>
  </si>
  <si>
    <t xml:space="preserve">00000000001021335203</t>
  </si>
  <si>
    <t xml:space="preserve">242100301</t>
  </si>
  <si>
    <t xml:space="preserve">00000000001021773087</t>
  </si>
  <si>
    <t xml:space="preserve">00000000001021791766</t>
  </si>
  <si>
    <t xml:space="preserve">00000000001021679090</t>
  </si>
  <si>
    <t xml:space="preserve">00000000001021679077</t>
  </si>
  <si>
    <t xml:space="preserve">00000000001021791806</t>
  </si>
  <si>
    <t xml:space="preserve">00000000001021679091</t>
  </si>
  <si>
    <t xml:space="preserve">243370302</t>
  </si>
  <si>
    <t xml:space="preserve">00000000001021679092</t>
  </si>
  <si>
    <t xml:space="preserve">00000000001021679074</t>
  </si>
  <si>
    <t xml:space="preserve">00000000001021898712</t>
  </si>
  <si>
    <t xml:space="preserve">00000000001021898875</t>
  </si>
  <si>
    <t xml:space="preserve">00000000001021929171</t>
  </si>
  <si>
    <t xml:space="preserve">253090101</t>
  </si>
  <si>
    <t xml:space="preserve">00000000001021698824</t>
  </si>
  <si>
    <t xml:space="preserve">CHM-VR-0019910-A99</t>
  </si>
  <si>
    <t xml:space="preserve">523234-01</t>
  </si>
  <si>
    <t xml:space="preserve">00000000001021299077</t>
  </si>
  <si>
    <t xml:space="preserve">00000000001021791770</t>
  </si>
  <si>
    <t xml:space="preserve">251860301</t>
  </si>
  <si>
    <t xml:space="preserve">00000000001021900944</t>
  </si>
  <si>
    <t xml:space="preserve">00000000001021699025</t>
  </si>
  <si>
    <t xml:space="preserve">CHP-20BQ-760</t>
  </si>
  <si>
    <t xml:space="preserve">240801279</t>
  </si>
  <si>
    <t xml:space="preserve">00000000001021791807</t>
  </si>
  <si>
    <t xml:space="preserve">00000000001021787289</t>
  </si>
  <si>
    <t xml:space="preserve">00000000001021899157</t>
  </si>
  <si>
    <t xml:space="preserve">00000000001021899164</t>
  </si>
  <si>
    <t xml:space="preserve">242580201</t>
  </si>
  <si>
    <t xml:space="preserve">00000000001021791809</t>
  </si>
  <si>
    <t xml:space="preserve">CHR-Q37RB2-E0-D94</t>
  </si>
  <si>
    <t xml:space="preserve">250921009</t>
  </si>
  <si>
    <t xml:space="preserve">00000000001021791812</t>
  </si>
  <si>
    <t xml:space="preserve">CHR-R36RB12-E0-D94</t>
  </si>
  <si>
    <t xml:space="preserve">242522759</t>
  </si>
  <si>
    <t xml:space="preserve">00000000001021791865</t>
  </si>
  <si>
    <t xml:space="preserve">00000000001021791868</t>
  </si>
  <si>
    <t xml:space="preserve">A242089B1</t>
  </si>
  <si>
    <t xml:space="preserve">00000000001021791872</t>
  </si>
  <si>
    <t xml:space="preserve">00000000001021774931</t>
  </si>
  <si>
    <t xml:space="preserve">CHW-TS-22352E0-999</t>
  </si>
  <si>
    <t xml:space="preserve">2512737653</t>
  </si>
  <si>
    <t xml:space="preserve">00000000001021778219</t>
  </si>
  <si>
    <t xml:space="preserve">252690301</t>
  </si>
  <si>
    <t xml:space="preserve">00000000001021899156</t>
  </si>
  <si>
    <t xml:space="preserve">CHX-BS-22282E0-07B</t>
  </si>
  <si>
    <t xml:space="preserve">2424609237</t>
  </si>
  <si>
    <t xml:space="preserve">00000000001021773961</t>
  </si>
  <si>
    <t xml:space="preserve">00000000001021773962</t>
  </si>
  <si>
    <t xml:space="preserve">CHX-BS-9DW-E0-07B</t>
  </si>
  <si>
    <t xml:space="preserve">2531654755</t>
  </si>
  <si>
    <t xml:space="preserve">00000000001021698825</t>
  </si>
  <si>
    <t xml:space="preserve">00000000001021699026</t>
  </si>
  <si>
    <t xml:space="preserve">A24134-22</t>
  </si>
  <si>
    <t xml:space="preserve">00000000001021773656</t>
  </si>
  <si>
    <t xml:space="preserve">00000000001021773729</t>
  </si>
  <si>
    <t xml:space="preserve">00000000001021915735</t>
  </si>
  <si>
    <t xml:space="preserve">A23363-32</t>
  </si>
  <si>
    <t xml:space="preserve">00000000001021773657</t>
  </si>
  <si>
    <t xml:space="preserve">A24055-21</t>
  </si>
  <si>
    <t xml:space="preserve">00000000001021791885</t>
  </si>
  <si>
    <t xml:space="preserve">A24096-22</t>
  </si>
  <si>
    <t xml:space="preserve">00000000001021791887</t>
  </si>
  <si>
    <t xml:space="preserve">A24130-31</t>
  </si>
  <si>
    <t xml:space="preserve">00000000001021791888</t>
  </si>
  <si>
    <t xml:space="preserve">A25138B31</t>
  </si>
  <si>
    <t xml:space="preserve">00000000001021791886</t>
  </si>
  <si>
    <t xml:space="preserve">A25225B41</t>
  </si>
  <si>
    <t xml:space="preserve">00000000001021731843</t>
  </si>
  <si>
    <t xml:space="preserve">A24069-31</t>
  </si>
  <si>
    <t xml:space="preserve">00000000001021773658</t>
  </si>
  <si>
    <t xml:space="preserve">A24109-21</t>
  </si>
  <si>
    <t xml:space="preserve">00000000001021792732</t>
  </si>
  <si>
    <t xml:space="preserve">A24304B31</t>
  </si>
  <si>
    <t xml:space="preserve">00000000001021791893</t>
  </si>
  <si>
    <t xml:space="preserve">A24305B31</t>
  </si>
  <si>
    <t xml:space="preserve">00000000001021792733</t>
  </si>
  <si>
    <t xml:space="preserve">A25017B31</t>
  </si>
  <si>
    <t xml:space="preserve">00000000001021791914</t>
  </si>
  <si>
    <t xml:space="preserve">A24096-01</t>
  </si>
  <si>
    <t xml:space="preserve">00000000001021792735</t>
  </si>
  <si>
    <t xml:space="preserve">A24120-01</t>
  </si>
  <si>
    <t xml:space="preserve">00000000001021792734</t>
  </si>
  <si>
    <t xml:space="preserve">A24277-21</t>
  </si>
  <si>
    <t xml:space="preserve">00000000001021793272</t>
  </si>
  <si>
    <t xml:space="preserve">00000000001021774192</t>
  </si>
  <si>
    <t xml:space="preserve">00000000001021774928</t>
  </si>
  <si>
    <t xml:space="preserve">A2507702</t>
  </si>
  <si>
    <t xml:space="preserve">00000000001021774157</t>
  </si>
  <si>
    <t xml:space="preserve">00000000001021898877</t>
  </si>
  <si>
    <t xml:space="preserve">00000000001021898735</t>
  </si>
  <si>
    <t xml:space="preserve">00000000001021931996</t>
  </si>
  <si>
    <t xml:space="preserve">A25085-01</t>
  </si>
  <si>
    <t xml:space="preserve">00000000001021898878</t>
  </si>
  <si>
    <t xml:space="preserve">00000000001021899132</t>
  </si>
  <si>
    <t xml:space="preserve">A25328-22</t>
  </si>
  <si>
    <t xml:space="preserve">00000000001021927372</t>
  </si>
  <si>
    <t xml:space="preserve">00000000001021900946</t>
  </si>
  <si>
    <t xml:space="preserve">00000000001021773659</t>
  </si>
  <si>
    <t xml:space="preserve">A26032-22</t>
  </si>
  <si>
    <t xml:space="preserve">00000000001021793348</t>
  </si>
  <si>
    <t xml:space="preserve">A24363B31</t>
  </si>
  <si>
    <t xml:space="preserve">00000000001021197859</t>
  </si>
  <si>
    <t xml:space="preserve">00000000001021780059</t>
  </si>
  <si>
    <t xml:space="preserve">00000000001021644758</t>
  </si>
  <si>
    <t xml:space="preserve">A25163A31</t>
  </si>
  <si>
    <t xml:space="preserve">00000000001021898783</t>
  </si>
  <si>
    <t xml:space="preserve">00000000001021699028</t>
  </si>
  <si>
    <t xml:space="preserve">00000000001021861916</t>
  </si>
  <si>
    <t xml:space="preserve">A23329-21</t>
  </si>
  <si>
    <t xml:space="preserve">00000000001021798719</t>
  </si>
  <si>
    <t xml:space="preserve">A24226A21</t>
  </si>
  <si>
    <t xml:space="preserve">00000000001021774925</t>
  </si>
  <si>
    <t xml:space="preserve">00000000001021791771</t>
  </si>
  <si>
    <t xml:space="preserve">A26053B31</t>
  </si>
  <si>
    <t xml:space="preserve">00000000001021798720</t>
  </si>
  <si>
    <t xml:space="preserve">A25155A21</t>
  </si>
  <si>
    <t xml:space="preserve">00000000001021801059</t>
  </si>
  <si>
    <t xml:space="preserve">A24307B32</t>
  </si>
  <si>
    <t xml:space="preserve">00000000001021773075</t>
  </si>
  <si>
    <t xml:space="preserve">00000000001021773660</t>
  </si>
  <si>
    <t xml:space="preserve">A25072A21</t>
  </si>
  <si>
    <t xml:space="preserve">00000000001021899154</t>
  </si>
  <si>
    <t xml:space="preserve">00000000001021899019</t>
  </si>
  <si>
    <t xml:space="preserve">A24211B31</t>
  </si>
  <si>
    <t xml:space="preserve">00000000001021773817</t>
  </si>
  <si>
    <t xml:space="preserve">00000000001021774241</t>
  </si>
  <si>
    <t xml:space="preserve">00000000001021768078</t>
  </si>
  <si>
    <t xml:space="preserve">00000000001021801062</t>
  </si>
  <si>
    <t xml:space="preserve">00000000001021801060</t>
  </si>
  <si>
    <t xml:space="preserve">A24290A21</t>
  </si>
  <si>
    <t xml:space="preserve">00000000001021773661</t>
  </si>
  <si>
    <t xml:space="preserve">A24141-01</t>
  </si>
  <si>
    <t xml:space="preserve">00000000001021774930</t>
  </si>
  <si>
    <t xml:space="preserve">00000000001021801085</t>
  </si>
  <si>
    <t xml:space="preserve">A25001-01</t>
  </si>
  <si>
    <t xml:space="preserve">00000000001021197900</t>
  </si>
  <si>
    <t xml:space="preserve">69</t>
  </si>
  <si>
    <t xml:space="preserve">00000000001021831981</t>
  </si>
  <si>
    <t xml:space="preserve">A24263-21</t>
  </si>
  <si>
    <t xml:space="preserve">00000000001021773862</t>
  </si>
  <si>
    <t xml:space="preserve">A25064-21</t>
  </si>
  <si>
    <t xml:space="preserve">00000000001021773662</t>
  </si>
  <si>
    <t xml:space="preserve">00000000001021801061</t>
  </si>
  <si>
    <t xml:space="preserve">00000000001021801091</t>
  </si>
  <si>
    <t xml:space="preserve">00000000001021801093</t>
  </si>
  <si>
    <t xml:space="preserve">00000000001021801087</t>
  </si>
  <si>
    <t xml:space="preserve">00000000001021801088</t>
  </si>
  <si>
    <t xml:space="preserve">A25103-21</t>
  </si>
  <si>
    <t xml:space="preserve">00000000001021774193</t>
  </si>
  <si>
    <t xml:space="preserve">00000000001021774158</t>
  </si>
  <si>
    <t xml:space="preserve">00000000001021791772</t>
  </si>
  <si>
    <t xml:space="preserve">A25221-21</t>
  </si>
  <si>
    <t xml:space="preserve">00000000001021899090</t>
  </si>
  <si>
    <t xml:space="preserve">00000000001021898912</t>
  </si>
  <si>
    <t xml:space="preserve">00000000001021899024</t>
  </si>
  <si>
    <t xml:space="preserve">00000000001021899066</t>
  </si>
  <si>
    <t xml:space="preserve">A25105-21</t>
  </si>
  <si>
    <t xml:space="preserve">00000000001021801141</t>
  </si>
  <si>
    <t xml:space="preserve">A25269B11</t>
  </si>
  <si>
    <t xml:space="preserve">00000000001021899053</t>
  </si>
  <si>
    <t xml:space="preserve">A26132B12</t>
  </si>
  <si>
    <t xml:space="preserve">00000000001021823504</t>
  </si>
  <si>
    <t xml:space="preserve">A25080B11</t>
  </si>
  <si>
    <t xml:space="preserve">00000000001021787361</t>
  </si>
  <si>
    <t xml:space="preserve">00000000001021787362</t>
  </si>
  <si>
    <t xml:space="preserve">00000000001021680219</t>
  </si>
  <si>
    <t xml:space="preserve">00000000001021679953</t>
  </si>
  <si>
    <t xml:space="preserve">00000000001021768415</t>
  </si>
  <si>
    <t xml:space="preserve">A25262B11</t>
  </si>
  <si>
    <t xml:space="preserve">00000000001021936435</t>
  </si>
  <si>
    <t xml:space="preserve">00000000001021899025</t>
  </si>
  <si>
    <t xml:space="preserve">00000000001021899089</t>
  </si>
  <si>
    <t xml:space="preserve">00000000001021898738</t>
  </si>
  <si>
    <t xml:space="preserve">A24017-31</t>
  </si>
  <si>
    <t xml:space="preserve">00000000001021774933</t>
  </si>
  <si>
    <t xml:space="preserve">00000000001021773957</t>
  </si>
  <si>
    <t xml:space="preserve">A25079B31</t>
  </si>
  <si>
    <t xml:space="preserve">00000000001021774932</t>
  </si>
  <si>
    <t xml:space="preserve">00000000001021048586</t>
  </si>
  <si>
    <t xml:space="preserve">00000000001021071320</t>
  </si>
  <si>
    <t xml:space="preserve">A25267B31</t>
  </si>
  <si>
    <t xml:space="preserve">00000000001021902782</t>
  </si>
  <si>
    <t xml:space="preserve">00000000001021898961</t>
  </si>
  <si>
    <t xml:space="preserve">00000000001021899036</t>
  </si>
  <si>
    <t xml:space="preserve">00000000001021902783</t>
  </si>
  <si>
    <t xml:space="preserve">00000000001021903574</t>
  </si>
  <si>
    <t xml:space="preserve">A25268B31</t>
  </si>
  <si>
    <t xml:space="preserve">00000000001021899037</t>
  </si>
  <si>
    <t xml:space="preserve">A2526B31</t>
  </si>
  <si>
    <t xml:space="preserve">00000000001021899061</t>
  </si>
  <si>
    <t xml:space="preserve">00000000001021899026</t>
  </si>
  <si>
    <t xml:space="preserve">00000000001021898747</t>
  </si>
  <si>
    <t xml:space="preserve">00000000001021898701</t>
  </si>
  <si>
    <t xml:space="preserve">A25337B31</t>
  </si>
  <si>
    <t xml:space="preserve">00000000001021929001</t>
  </si>
  <si>
    <t xml:space="preserve">A25264B31</t>
  </si>
  <si>
    <t xml:space="preserve">00000000001021898988</t>
  </si>
  <si>
    <t xml:space="preserve">00000000001021898760</t>
  </si>
  <si>
    <t xml:space="preserve">A25265B31</t>
  </si>
  <si>
    <t xml:space="preserve">00000000001021898761</t>
  </si>
  <si>
    <t xml:space="preserve">00000000001021898729</t>
  </si>
  <si>
    <t xml:space="preserve">00000000001021898946</t>
  </si>
  <si>
    <t xml:space="preserve">00000000001021898781</t>
  </si>
  <si>
    <t xml:space="preserve">A25266B31</t>
  </si>
  <si>
    <t xml:space="preserve">00000000001021899091</t>
  </si>
  <si>
    <t xml:space="preserve">00000000001021899044</t>
  </si>
  <si>
    <t xml:space="preserve">CRW-EZ-2016240-039</t>
  </si>
  <si>
    <t xml:space="preserve">A25256B11</t>
  </si>
  <si>
    <t xml:space="preserve">00000000001021898936</t>
  </si>
  <si>
    <t xml:space="preserve">A26229-01</t>
  </si>
  <si>
    <t xml:space="preserve">00000000001021909250</t>
  </si>
  <si>
    <t xml:space="preserve">241980301</t>
  </si>
  <si>
    <t xml:space="preserve">00000000001021777324</t>
  </si>
  <si>
    <t xml:space="preserve">00000000001021575916</t>
  </si>
  <si>
    <t xml:space="preserve">00000000001021898755</t>
  </si>
  <si>
    <t xml:space="preserve">00000000001021898820</t>
  </si>
  <si>
    <t xml:space="preserve">250560302</t>
  </si>
  <si>
    <t xml:space="preserve">00000000001021898923</t>
  </si>
  <si>
    <t xml:space="preserve">A25083-01</t>
  </si>
  <si>
    <t xml:space="preserve">00000000001021898715</t>
  </si>
  <si>
    <t xml:space="preserve">00000000001021774159</t>
  </si>
  <si>
    <t xml:space="preserve">00000000001021950794</t>
  </si>
  <si>
    <t xml:space="preserve">A25053-01</t>
  </si>
  <si>
    <t xml:space="preserve">00000000001021898773</t>
  </si>
  <si>
    <t xml:space="preserve">A24285-01</t>
  </si>
  <si>
    <t xml:space="preserve">00000000001021775434</t>
  </si>
  <si>
    <t xml:space="preserve">00000000001021775436</t>
  </si>
  <si>
    <t xml:space="preserve">00000000001021778037</t>
  </si>
  <si>
    <t xml:space="preserve">00000000001021778036</t>
  </si>
  <si>
    <t xml:space="preserve">00000000001021773822</t>
  </si>
  <si>
    <t xml:space="preserve">00000000001021774160</t>
  </si>
  <si>
    <t xml:space="preserve">00000000001021774927</t>
  </si>
  <si>
    <t xml:space="preserve">00000000001021775435</t>
  </si>
  <si>
    <t xml:space="preserve">A25081-01</t>
  </si>
  <si>
    <t xml:space="preserve">00000000001021773821</t>
  </si>
  <si>
    <t xml:space="preserve">00000000001021899080</t>
  </si>
  <si>
    <t xml:space="preserve">00000000001021899038</t>
  </si>
  <si>
    <t xml:space="preserve">241988131</t>
  </si>
  <si>
    <t xml:space="preserve">00000000001021862936</t>
  </si>
  <si>
    <t xml:space="preserve">251578132</t>
  </si>
  <si>
    <t xml:space="preserve">00000000001020353518</t>
  </si>
  <si>
    <t xml:space="preserve">241628131</t>
  </si>
  <si>
    <t xml:space="preserve">00000000001021679078</t>
  </si>
  <si>
    <t xml:space="preserve">59</t>
  </si>
  <si>
    <t xml:space="preserve">00000000001021570643</t>
  </si>
  <si>
    <t xml:space="preserve">251428131</t>
  </si>
  <si>
    <t xml:space="preserve">00000000001021698827</t>
  </si>
  <si>
    <t xml:space="preserve">241058132</t>
  </si>
  <si>
    <t xml:space="preserve">00000000001021559662</t>
  </si>
  <si>
    <t xml:space="preserve">97</t>
  </si>
  <si>
    <t xml:space="preserve">242508131</t>
  </si>
  <si>
    <t xml:space="preserve">00000000001021898889</t>
  </si>
  <si>
    <t xml:space="preserve">251258132</t>
  </si>
  <si>
    <t xml:space="preserve">00000000001021929172</t>
  </si>
  <si>
    <t xml:space="preserve">GIA-145</t>
  </si>
  <si>
    <t xml:space="preserve">2503727561</t>
  </si>
  <si>
    <t xml:space="preserve">00000000001021655441</t>
  </si>
  <si>
    <t xml:space="preserve">49</t>
  </si>
  <si>
    <t xml:space="preserve">A24156-22</t>
  </si>
  <si>
    <t xml:space="preserve">00000000001021801168</t>
  </si>
  <si>
    <t xml:space="preserve">A25229-21</t>
  </si>
  <si>
    <t xml:space="preserve">00000000001021774234</t>
  </si>
  <si>
    <t xml:space="preserve">A25358-22</t>
  </si>
  <si>
    <t xml:space="preserve">00000000001021801167</t>
  </si>
  <si>
    <t xml:space="preserve">A26093-21</t>
  </si>
  <si>
    <t xml:space="preserve">00000000001021900945</t>
  </si>
  <si>
    <t xml:space="preserve">A24269-21</t>
  </si>
  <si>
    <t xml:space="preserve">00000000001021773663</t>
  </si>
  <si>
    <t xml:space="preserve">00000000001021773818</t>
  </si>
  <si>
    <t xml:space="preserve">00000000001021773730</t>
  </si>
  <si>
    <t xml:space="preserve">A25078-22</t>
  </si>
  <si>
    <t xml:space="preserve">00000000001021899070</t>
  </si>
  <si>
    <t xml:space="preserve">A26199A01</t>
  </si>
  <si>
    <t xml:space="preserve">00000000001021736748</t>
  </si>
  <si>
    <t xml:space="preserve">A26140B12</t>
  </si>
  <si>
    <t xml:space="preserve">00000000001021777057</t>
  </si>
  <si>
    <t xml:space="preserve">A26238B11</t>
  </si>
  <si>
    <t xml:space="preserve">00000000001021857673</t>
  </si>
  <si>
    <t xml:space="preserve">A24060-22</t>
  </si>
  <si>
    <t xml:space="preserve">00000000001021801171</t>
  </si>
  <si>
    <t xml:space="preserve">00000000001021793197</t>
  </si>
  <si>
    <t xml:space="preserve">A24259A22</t>
  </si>
  <si>
    <t xml:space="preserve">00000000001021773694</t>
  </si>
  <si>
    <t xml:space="preserve">A24120-21</t>
  </si>
  <si>
    <t xml:space="preserve">00000000001021773342</t>
  </si>
  <si>
    <t xml:space="preserve">A24120-22</t>
  </si>
  <si>
    <t xml:space="preserve">00000000001021773823</t>
  </si>
  <si>
    <t xml:space="preserve">A24349A22</t>
  </si>
  <si>
    <t xml:space="preserve">00000000001021793200</t>
  </si>
  <si>
    <t xml:space="preserve">A25014A21</t>
  </si>
  <si>
    <t xml:space="preserve">00000000001021793201</t>
  </si>
  <si>
    <t xml:space="preserve">A25357A21</t>
  </si>
  <si>
    <t xml:space="preserve">00000000001021773824</t>
  </si>
  <si>
    <t xml:space="preserve">A25043A21</t>
  </si>
  <si>
    <t xml:space="preserve">00000000001021898907</t>
  </si>
  <si>
    <t xml:space="preserve">A25088A22</t>
  </si>
  <si>
    <t xml:space="preserve">00000000001021898968</t>
  </si>
  <si>
    <t xml:space="preserve">00000000001021899000</t>
  </si>
  <si>
    <t xml:space="preserve">00000000001021899122</t>
  </si>
  <si>
    <t xml:space="preserve">00000000001021899013</t>
  </si>
  <si>
    <t xml:space="preserve">A25118A21</t>
  </si>
  <si>
    <t xml:space="preserve">00000000001021774235</t>
  </si>
  <si>
    <t xml:space="preserve">A25121A22</t>
  </si>
  <si>
    <t xml:space="preserve">00000000001021801218</t>
  </si>
  <si>
    <t xml:space="preserve">A25236A21</t>
  </si>
  <si>
    <t xml:space="preserve">00000000001021791767</t>
  </si>
  <si>
    <t xml:space="preserve">A25062-01</t>
  </si>
  <si>
    <t xml:space="preserve">00000000001021898989</t>
  </si>
  <si>
    <t xml:space="preserve">A26214-01</t>
  </si>
  <si>
    <t xml:space="preserve">00000000001021939872</t>
  </si>
  <si>
    <t xml:space="preserve">A24064-21</t>
  </si>
  <si>
    <t xml:space="preserve">00000000001021769105</t>
  </si>
  <si>
    <t xml:space="preserve">A24239-22</t>
  </si>
  <si>
    <t xml:space="preserve">00000000001021769104</t>
  </si>
  <si>
    <t xml:space="preserve">A25072-21</t>
  </si>
  <si>
    <t xml:space="preserve">00000000001021899039</t>
  </si>
  <si>
    <t xml:space="preserve">A24290-21</t>
  </si>
  <si>
    <t xml:space="preserve">00000000001021773343</t>
  </si>
  <si>
    <t xml:space="preserve">00000000001021773695</t>
  </si>
  <si>
    <t xml:space="preserve">A24129-21</t>
  </si>
  <si>
    <t xml:space="preserve">00000000001021773819</t>
  </si>
  <si>
    <t xml:space="preserve">A24355-21</t>
  </si>
  <si>
    <t xml:space="preserve">00000000001021933166</t>
  </si>
  <si>
    <t xml:space="preserve">A25052-22</t>
  </si>
  <si>
    <t xml:space="preserve">00000000001021898831</t>
  </si>
  <si>
    <t xml:space="preserve">A25081-21</t>
  </si>
  <si>
    <t xml:space="preserve">00000000001021898890</t>
  </si>
  <si>
    <t xml:space="preserve">A24157-22</t>
  </si>
  <si>
    <t xml:space="preserve">00000000001021774161</t>
  </si>
  <si>
    <t xml:space="preserve">00000000001021774236</t>
  </si>
  <si>
    <t xml:space="preserve">A24324-21</t>
  </si>
  <si>
    <t xml:space="preserve">00000000001021773696</t>
  </si>
  <si>
    <t xml:space="preserve">00000000001021898881</t>
  </si>
  <si>
    <t xml:space="preserve">00000000001021898834</t>
  </si>
  <si>
    <t xml:space="preserve">00000000001021773731</t>
  </si>
  <si>
    <t xml:space="preserve">A24265A22</t>
  </si>
  <si>
    <t xml:space="preserve">00000000001021773697</t>
  </si>
  <si>
    <t xml:space="preserve">A24304A21</t>
  </si>
  <si>
    <t xml:space="preserve">00000000001021773863</t>
  </si>
  <si>
    <t xml:space="preserve">A25056B11</t>
  </si>
  <si>
    <t xml:space="preserve">00000000001021767521</t>
  </si>
  <si>
    <t xml:space="preserve">A26136B11</t>
  </si>
  <si>
    <t xml:space="preserve">00000000001021680507</t>
  </si>
  <si>
    <t xml:space="preserve">A25330A0</t>
  </si>
  <si>
    <t xml:space="preserve">00000000001021801219</t>
  </si>
  <si>
    <t xml:space="preserve">A26231A21</t>
  </si>
  <si>
    <t xml:space="preserve">00000000001021841578</t>
  </si>
  <si>
    <t xml:space="preserve">ILM-EZ-0011021-039</t>
  </si>
  <si>
    <t xml:space="preserve">RA26140A01</t>
  </si>
  <si>
    <t xml:space="preserve">00000000001021652804</t>
  </si>
  <si>
    <t xml:space="preserve">A24136-21</t>
  </si>
  <si>
    <t xml:space="preserve">00000000001021801286</t>
  </si>
  <si>
    <t xml:space="preserve">A25046A21</t>
  </si>
  <si>
    <t xml:space="preserve">00000000001021801288</t>
  </si>
  <si>
    <t xml:space="preserve">00000000001021773705</t>
  </si>
  <si>
    <t xml:space="preserve">A25266A21</t>
  </si>
  <si>
    <t xml:space="preserve">00000000001021773706</t>
  </si>
  <si>
    <t xml:space="preserve">00000000001021773425</t>
  </si>
  <si>
    <t xml:space="preserve">A24309A22</t>
  </si>
  <si>
    <t xml:space="preserve">00000000001021773698</t>
  </si>
  <si>
    <t xml:space="preserve">A25065A21</t>
  </si>
  <si>
    <t xml:space="preserve">00000000001021773434</t>
  </si>
  <si>
    <t xml:space="preserve">00000000001021898726</t>
  </si>
  <si>
    <t xml:space="preserve">00000000001021898916</t>
  </si>
  <si>
    <t xml:space="preserve">A26264A22</t>
  </si>
  <si>
    <t xml:space="preserve">00000000001021773433</t>
  </si>
  <si>
    <t xml:space="preserve">A24326A21</t>
  </si>
  <si>
    <t xml:space="preserve">00000000001021773699</t>
  </si>
  <si>
    <t xml:space="preserve">00000000001021791892</t>
  </si>
  <si>
    <t xml:space="preserve">A24139-33</t>
  </si>
  <si>
    <t xml:space="preserve">00000000001021774237</t>
  </si>
  <si>
    <t xml:space="preserve">A24287A22</t>
  </si>
  <si>
    <t xml:space="preserve">00000000001021793244</t>
  </si>
  <si>
    <t xml:space="preserve">00000000001021773732</t>
  </si>
  <si>
    <t xml:space="preserve">A24308A21</t>
  </si>
  <si>
    <t xml:space="preserve">00000000001021773426</t>
  </si>
  <si>
    <t xml:space="preserve">00000000001021773955</t>
  </si>
  <si>
    <t xml:space="preserve">A24309A21</t>
  </si>
  <si>
    <t xml:space="preserve">00000000001021773700</t>
  </si>
  <si>
    <t xml:space="preserve">00000000001021793203</t>
  </si>
  <si>
    <t xml:space="preserve">A25065A22</t>
  </si>
  <si>
    <t xml:space="preserve">00000000001021791768</t>
  </si>
  <si>
    <t xml:space="preserve">A25066A21</t>
  </si>
  <si>
    <t xml:space="preserve">00000000001021793202</t>
  </si>
  <si>
    <t xml:space="preserve">00000000001021899088</t>
  </si>
  <si>
    <t xml:space="preserve">00000000001021899083</t>
  </si>
  <si>
    <t xml:space="preserve">A25067B21</t>
  </si>
  <si>
    <t xml:space="preserve">00000000001021899008</t>
  </si>
  <si>
    <t xml:space="preserve">00000000001021880454</t>
  </si>
  <si>
    <t xml:space="preserve">A25069B32</t>
  </si>
  <si>
    <t xml:space="preserve">00000000001021801290</t>
  </si>
  <si>
    <t xml:space="preserve">A24139-21</t>
  </si>
  <si>
    <t xml:space="preserve">00000000001021773428</t>
  </si>
  <si>
    <t xml:space="preserve">A24256A21</t>
  </si>
  <si>
    <t xml:space="preserve">00000000001021774243</t>
  </si>
  <si>
    <t xml:space="preserve">A24360B31</t>
  </si>
  <si>
    <t xml:space="preserve">00000000001021792731</t>
  </si>
  <si>
    <t xml:space="preserve">A25045A21</t>
  </si>
  <si>
    <t xml:space="preserve">00000000001021898846</t>
  </si>
  <si>
    <t xml:space="preserve">A25070A21</t>
  </si>
  <si>
    <t xml:space="preserve">00000000001021898978</t>
  </si>
  <si>
    <t xml:space="preserve">00000000001021898939</t>
  </si>
  <si>
    <t xml:space="preserve">A25071A21</t>
  </si>
  <si>
    <t xml:space="preserve">00000000001021899124</t>
  </si>
  <si>
    <t xml:space="preserve">00000000001021899129</t>
  </si>
  <si>
    <t xml:space="preserve">00000000001021899159</t>
  </si>
  <si>
    <t xml:space="preserve">00000000001021899031</t>
  </si>
  <si>
    <t xml:space="preserve">00000000001021774242</t>
  </si>
  <si>
    <t xml:space="preserve">A2604A21</t>
  </si>
  <si>
    <t xml:space="preserve">00000000001021774238</t>
  </si>
  <si>
    <t xml:space="preserve">A25062-02</t>
  </si>
  <si>
    <t xml:space="preserve">00000000001021898883</t>
  </si>
  <si>
    <t xml:space="preserve">00000000001021898975</t>
  </si>
  <si>
    <t xml:space="preserve">A25063-01</t>
  </si>
  <si>
    <t xml:space="preserve">00000000001021898964</t>
  </si>
  <si>
    <t xml:space="preserve">A24331-21</t>
  </si>
  <si>
    <t xml:space="preserve">00000000001021772948</t>
  </si>
  <si>
    <t xml:space="preserve">A25015-22</t>
  </si>
  <si>
    <t xml:space="preserve">00000000001021772947</t>
  </si>
  <si>
    <t xml:space="preserve">A25016-21</t>
  </si>
  <si>
    <t xml:space="preserve">00000000001021773088</t>
  </si>
  <si>
    <t xml:space="preserve">A25094-22</t>
  </si>
  <si>
    <t xml:space="preserve">00000000001021773089</t>
  </si>
  <si>
    <t xml:space="preserve">A25095-21</t>
  </si>
  <si>
    <t xml:space="preserve">00000000001021773429</t>
  </si>
  <si>
    <t xml:space="preserve">00000000001021775437</t>
  </si>
  <si>
    <t xml:space="preserve">A25097-22</t>
  </si>
  <si>
    <t xml:space="preserve">00000000001021773701</t>
  </si>
  <si>
    <t xml:space="preserve">00000000001021793198</t>
  </si>
  <si>
    <t xml:space="preserve">A25182-22</t>
  </si>
  <si>
    <t xml:space="preserve">00000000001020847244</t>
  </si>
  <si>
    <t xml:space="preserve">00000000001021898976</t>
  </si>
  <si>
    <t xml:space="preserve">00000000001021898884</t>
  </si>
  <si>
    <t xml:space="preserve">00000000001021898800</t>
  </si>
  <si>
    <t xml:space="preserve">00000000001021899152</t>
  </si>
  <si>
    <t xml:space="preserve">A25099-21</t>
  </si>
  <si>
    <t xml:space="preserve">00000000001021801919</t>
  </si>
  <si>
    <t xml:space="preserve">A25217-22</t>
  </si>
  <si>
    <t xml:space="preserve">00000000001021899084</t>
  </si>
  <si>
    <t xml:space="preserve">00000000001021898863</t>
  </si>
  <si>
    <t xml:space="preserve">A24093-21</t>
  </si>
  <si>
    <t xml:space="preserve">00000000001021773820</t>
  </si>
  <si>
    <t xml:space="preserve">00000000001021773443</t>
  </si>
  <si>
    <t xml:space="preserve">A24259-21</t>
  </si>
  <si>
    <t xml:space="preserve">00000000001021773702</t>
  </si>
  <si>
    <t xml:space="preserve">A25065-22</t>
  </si>
  <si>
    <t xml:space="preserve">00000000001021773437</t>
  </si>
  <si>
    <t xml:space="preserve">A25066-21</t>
  </si>
  <si>
    <t xml:space="preserve">00000000001021793199</t>
  </si>
  <si>
    <t xml:space="preserve">A2506621</t>
  </si>
  <si>
    <t xml:space="preserve">00000000001021774239</t>
  </si>
  <si>
    <t xml:space="preserve">00000000001021898698</t>
  </si>
  <si>
    <t xml:space="preserve">A25295-21</t>
  </si>
  <si>
    <t xml:space="preserve">00000000001021773733</t>
  </si>
  <si>
    <t xml:space="preserve">A25216-21</t>
  </si>
  <si>
    <t xml:space="preserve">00000000001021898926</t>
  </si>
  <si>
    <t xml:space="preserve">A25217-21</t>
  </si>
  <si>
    <t xml:space="preserve">00000000001021899104</t>
  </si>
  <si>
    <t xml:space="preserve">A24334B32</t>
  </si>
  <si>
    <t xml:space="preserve">00000000001021793273</t>
  </si>
  <si>
    <t xml:space="preserve">00000000001021802228</t>
  </si>
  <si>
    <t xml:space="preserve">00000000001021773703</t>
  </si>
  <si>
    <t xml:space="preserve">A25149B31</t>
  </si>
  <si>
    <t xml:space="preserve">00000000001021802186</t>
  </si>
  <si>
    <t xml:space="preserve">00000000001021903575</t>
  </si>
  <si>
    <t xml:space="preserve">00000000001021898927</t>
  </si>
  <si>
    <t xml:space="preserve">00000000001021899146</t>
  </si>
  <si>
    <t xml:space="preserve">A25045B31</t>
  </si>
  <si>
    <t xml:space="preserve">00000000001021773430</t>
  </si>
  <si>
    <t xml:space="preserve">00000000001021773860</t>
  </si>
  <si>
    <t xml:space="preserve">A25146B31</t>
  </si>
  <si>
    <t xml:space="preserve">00000000001021773704</t>
  </si>
  <si>
    <t xml:space="preserve">A25147B31</t>
  </si>
  <si>
    <t xml:space="preserve">00000000001021773861</t>
  </si>
  <si>
    <t xml:space="preserve">A25256B31</t>
  </si>
  <si>
    <t xml:space="preserve">00000000001021899147</t>
  </si>
  <si>
    <t xml:space="preserve">00000000001021899098</t>
  </si>
  <si>
    <t xml:space="preserve">00000000001021898918</t>
  </si>
  <si>
    <t xml:space="preserve">00000000001021898813</t>
  </si>
  <si>
    <t xml:space="preserve">00000000001021898782</t>
  </si>
  <si>
    <t xml:space="preserve">00000000001021898971</t>
  </si>
  <si>
    <t xml:space="preserve">00000000001021898806</t>
  </si>
  <si>
    <t xml:space="preserve">00000000001021898958</t>
  </si>
  <si>
    <t xml:space="preserve">A25257B31</t>
  </si>
  <si>
    <t xml:space="preserve">00000000001021899110</t>
  </si>
  <si>
    <t xml:space="preserve">00000000001021898840</t>
  </si>
  <si>
    <t xml:space="preserve">00000000001021898762</t>
  </si>
  <si>
    <t xml:space="preserve">00000000001021898768</t>
  </si>
  <si>
    <t xml:space="preserve">00000000001021898847</t>
  </si>
  <si>
    <t xml:space="preserve">00000000001021898776</t>
  </si>
  <si>
    <t xml:space="preserve">00000000001021898731</t>
  </si>
  <si>
    <t xml:space="preserve">00000000001021903576</t>
  </si>
  <si>
    <t xml:space="preserve">00000000001021898787</t>
  </si>
  <si>
    <t xml:space="preserve">00000000001021898793</t>
  </si>
  <si>
    <t xml:space="preserve">00000000001021898769</t>
  </si>
  <si>
    <t xml:space="preserve">00000000001021898814</t>
  </si>
  <si>
    <t xml:space="preserve">00000000001021898841</t>
  </si>
  <si>
    <t xml:space="preserve">A25259B21</t>
  </si>
  <si>
    <t xml:space="preserve">00000000001021898801</t>
  </si>
  <si>
    <t xml:space="preserve">00000000001021899160</t>
  </si>
  <si>
    <t xml:space="preserve">00000000001021898853</t>
  </si>
  <si>
    <t xml:space="preserve">A24109-31</t>
  </si>
  <si>
    <t xml:space="preserve">00000000001021791769</t>
  </si>
  <si>
    <t xml:space="preserve">00000000001021773744</t>
  </si>
  <si>
    <t xml:space="preserve">A25084B31</t>
  </si>
  <si>
    <t xml:space="preserve">00000000001021802282</t>
  </si>
  <si>
    <t xml:space="preserve">00000000001021773954</t>
  </si>
  <si>
    <t xml:space="preserve">A25188B31</t>
  </si>
  <si>
    <t xml:space="preserve">00000000001021040436</t>
  </si>
  <si>
    <t xml:space="preserve">A25189B31</t>
  </si>
  <si>
    <t xml:space="preserve">00000000001020941594</t>
  </si>
  <si>
    <t xml:space="preserve">A25259B22</t>
  </si>
  <si>
    <t xml:space="preserve">00000000001021898871</t>
  </si>
  <si>
    <t xml:space="preserve">A25260B21</t>
  </si>
  <si>
    <t xml:space="preserve">00000000001021898702</t>
  </si>
  <si>
    <t xml:space="preserve">00000000001021899165</t>
  </si>
  <si>
    <t xml:space="preserve">00000000001021899020</t>
  </si>
  <si>
    <t xml:space="preserve">A25261B21</t>
  </si>
  <si>
    <t xml:space="preserve">00000000001021898703</t>
  </si>
  <si>
    <t xml:space="preserve">00000000001021898777</t>
  </si>
  <si>
    <t xml:space="preserve">00000000001021772019</t>
  </si>
  <si>
    <t xml:space="preserve">00000000001021753682</t>
  </si>
  <si>
    <t xml:space="preserve">JAVA-2B-U75</t>
  </si>
  <si>
    <t xml:space="preserve">242660201</t>
  </si>
  <si>
    <t xml:space="preserve">00000000001021802283</t>
  </si>
  <si>
    <t xml:space="preserve">MALCHOC-M-123</t>
  </si>
  <si>
    <t xml:space="preserve">242280203</t>
  </si>
  <si>
    <t xml:space="preserve">00000000001021802676</t>
  </si>
  <si>
    <t xml:space="preserve">PRA-T14</t>
  </si>
  <si>
    <t xml:space="preserve">2509778318</t>
  </si>
  <si>
    <t xml:space="preserve">00000000001021802675</t>
  </si>
  <si>
    <t xml:space="preserve">00000000001021802674</t>
  </si>
  <si>
    <t xml:space="preserve">2526286211</t>
  </si>
  <si>
    <t xml:space="preserve">00000000001021899163</t>
  </si>
  <si>
    <t xml:space="preserve">A25285T005</t>
  </si>
  <si>
    <t xml:space="preserve">00000000001020646402</t>
  </si>
  <si>
    <t xml:space="preserve">A26245T201</t>
  </si>
  <si>
    <t xml:space="preserve">00000000001021909605</t>
  </si>
  <si>
    <t xml:space="preserve">A26245T203</t>
  </si>
  <si>
    <t xml:space="preserve">00000000001021909608</t>
  </si>
  <si>
    <t xml:space="preserve">A26252T101</t>
  </si>
  <si>
    <t xml:space="preserve">00000000001021927070</t>
  </si>
  <si>
    <t xml:space="preserve">A26254-001</t>
  </si>
  <si>
    <t xml:space="preserve">00000000001021928189</t>
  </si>
  <si>
    <t xml:space="preserve">A26254T101</t>
  </si>
  <si>
    <t xml:space="preserve">00000000001021928429</t>
  </si>
  <si>
    <t xml:space="preserve">A26254T102</t>
  </si>
  <si>
    <t xml:space="preserve">00000000001021935935</t>
  </si>
  <si>
    <t xml:space="preserve">A26254T103</t>
  </si>
  <si>
    <t xml:space="preserve">00000000001021936259</t>
  </si>
  <si>
    <t xml:space="preserve">A26256T101</t>
  </si>
  <si>
    <t xml:space="preserve">00000000001021935909</t>
  </si>
  <si>
    <t xml:space="preserve">242422719</t>
  </si>
  <si>
    <t xml:space="preserve">00000000001021802679</t>
  </si>
  <si>
    <t xml:space="preserve">250481139</t>
  </si>
  <si>
    <t xml:space="preserve">00000000001021774046</t>
  </si>
  <si>
    <t xml:space="preserve">251782488</t>
  </si>
  <si>
    <t xml:space="preserve">00000000001021679051</t>
  </si>
  <si>
    <t xml:space="preserve">251782489</t>
  </si>
  <si>
    <t xml:space="preserve">00000000001021679052</t>
  </si>
  <si>
    <t xml:space="preserve">00000000001021802680</t>
  </si>
  <si>
    <t xml:space="preserve">00000000001021674623</t>
  </si>
  <si>
    <t xml:space="preserve">00000000001021559660</t>
  </si>
  <si>
    <t xml:space="preserve">243420302</t>
  </si>
  <si>
    <t xml:space="preserve">00000000001021679053</t>
  </si>
  <si>
    <t xml:space="preserve">DEV-001-A</t>
  </si>
  <si>
    <t xml:space="preserve">DEV-002-A</t>
  </si>
  <si>
    <t xml:space="preserve">DEV-003-A</t>
  </si>
  <si>
    <t xml:space="preserve">DEV-004-A</t>
  </si>
  <si>
    <t xml:space="preserve">DEV-005-A</t>
  </si>
  <si>
    <t xml:space="preserve">DEV-006-A</t>
  </si>
  <si>
    <t xml:space="preserve">DEV-007-A</t>
  </si>
  <si>
    <t xml:space="preserve">DEV-008-A</t>
  </si>
  <si>
    <t xml:space="preserve">DEV-009-A</t>
  </si>
  <si>
    <t xml:space="preserve">DEV-01-B</t>
  </si>
  <si>
    <t xml:space="preserve">DEV-02-B</t>
  </si>
  <si>
    <t xml:space="preserve">DEV-03-B</t>
  </si>
  <si>
    <t xml:space="preserve">DEV-04-B</t>
  </si>
  <si>
    <t xml:space="preserve">DEVOLUÇÃO</t>
  </si>
  <si>
    <t xml:space="preserve">00000000001021748121</t>
  </si>
  <si>
    <t xml:space="preserve">00000000001021642724</t>
  </si>
  <si>
    <t xml:space="preserve">00000000001021640687</t>
  </si>
  <si>
    <t xml:space="preserve">00000000001021446860</t>
  </si>
  <si>
    <t xml:space="preserve">A25112A2</t>
  </si>
  <si>
    <t xml:space="preserve">00000000001021861682</t>
  </si>
  <si>
    <t xml:space="preserve">00000000001021861683</t>
  </si>
  <si>
    <t xml:space="preserve">A25273-01</t>
  </si>
  <si>
    <t xml:space="preserve">00000000001021861714</t>
  </si>
  <si>
    <t xml:space="preserve">A25305-01</t>
  </si>
  <si>
    <t xml:space="preserve">00000000001021747168</t>
  </si>
  <si>
    <t xml:space="preserve">A25362-01</t>
  </si>
  <si>
    <t xml:space="preserve">00000000001021861715</t>
  </si>
  <si>
    <t xml:space="preserve">A26002-01</t>
  </si>
  <si>
    <t xml:space="preserve">00000000001021586485</t>
  </si>
  <si>
    <t xml:space="preserve">00000000001021383413</t>
  </si>
  <si>
    <t xml:space="preserve">A26003-01</t>
  </si>
  <si>
    <t xml:space="preserve">00000000001021861716</t>
  </si>
  <si>
    <t xml:space="preserve">A26012-01</t>
  </si>
  <si>
    <t xml:space="preserve">00000000001021586473</t>
  </si>
  <si>
    <t xml:space="preserve">A26022-01</t>
  </si>
  <si>
    <t xml:space="preserve">00000000001021861717</t>
  </si>
  <si>
    <t xml:space="preserve">00000000001021861718</t>
  </si>
  <si>
    <t xml:space="preserve">A26028-01</t>
  </si>
  <si>
    <t xml:space="preserve">00000000001021586484</t>
  </si>
  <si>
    <t xml:space="preserve">A26041-01</t>
  </si>
  <si>
    <t xml:space="preserve">00000000001021586486</t>
  </si>
  <si>
    <t xml:space="preserve">00000000001021383957</t>
  </si>
  <si>
    <t xml:space="preserve">00000000001021861719</t>
  </si>
  <si>
    <t xml:space="preserve">00000000001021861720</t>
  </si>
  <si>
    <t xml:space="preserve">00000000001021341185</t>
  </si>
  <si>
    <t xml:space="preserve">00000000001021861721</t>
  </si>
  <si>
    <t xml:space="preserve">A26148-01</t>
  </si>
  <si>
    <t xml:space="preserve">00000000001021753239</t>
  </si>
  <si>
    <t xml:space="preserve">00000000001021861722</t>
  </si>
  <si>
    <t xml:space="preserve">00000000001021642572</t>
  </si>
  <si>
    <t xml:space="preserve">A25347-01</t>
  </si>
  <si>
    <t xml:space="preserve">00000000001021861723</t>
  </si>
  <si>
    <t xml:space="preserve">A25286-01</t>
  </si>
  <si>
    <t xml:space="preserve">00000000001021641872</t>
  </si>
  <si>
    <t xml:space="preserve">A25287-01</t>
  </si>
  <si>
    <t xml:space="preserve">00000000001021749578</t>
  </si>
  <si>
    <t xml:space="preserve">A26036-01</t>
  </si>
  <si>
    <t xml:space="preserve">00000000001021861724</t>
  </si>
  <si>
    <t xml:space="preserve">00000000001021748337</t>
  </si>
  <si>
    <t xml:space="preserve">00000000001021642206</t>
  </si>
  <si>
    <t xml:space="preserve">A25239-01</t>
  </si>
  <si>
    <t xml:space="preserve">00000000001021575923</t>
  </si>
  <si>
    <t xml:space="preserve">00000000001021861725</t>
  </si>
  <si>
    <t xml:space="preserve">00000000001021861726</t>
  </si>
  <si>
    <t xml:space="preserve">00000000001021861728</t>
  </si>
  <si>
    <t xml:space="preserve">00000000001021652131</t>
  </si>
  <si>
    <t xml:space="preserve">00000000001021861727</t>
  </si>
  <si>
    <t xml:space="preserve">00000000001021652132</t>
  </si>
  <si>
    <t xml:space="preserve">250470301</t>
  </si>
  <si>
    <t xml:space="preserve">00000000001021640652</t>
  </si>
  <si>
    <t xml:space="preserve">250500301</t>
  </si>
  <si>
    <t xml:space="preserve">00000000001021640651</t>
  </si>
  <si>
    <t xml:space="preserve">00000000001021861729</t>
  </si>
  <si>
    <t xml:space="preserve">00000000001021726571</t>
  </si>
  <si>
    <t xml:space="preserve">00000000001021490901</t>
  </si>
  <si>
    <t xml:space="preserve">250330302</t>
  </si>
  <si>
    <t xml:space="preserve">00000000001021861730</t>
  </si>
  <si>
    <t xml:space="preserve">00000000001021669694</t>
  </si>
  <si>
    <t xml:space="preserve">00000000001021861731</t>
  </si>
  <si>
    <t xml:space="preserve">00000000001021346086</t>
  </si>
  <si>
    <t xml:space="preserve">250340303</t>
  </si>
  <si>
    <t xml:space="preserve">00000000001021861732</t>
  </si>
  <si>
    <t xml:space="preserve">00000000001021403384</t>
  </si>
  <si>
    <t xml:space="preserve">00000000001021490903</t>
  </si>
  <si>
    <t xml:space="preserve">00000000001021861733</t>
  </si>
  <si>
    <t xml:space="preserve">251940101</t>
  </si>
  <si>
    <t xml:space="preserve">00000000001021861734</t>
  </si>
  <si>
    <t xml:space="preserve">00000000001021861735</t>
  </si>
  <si>
    <t xml:space="preserve">00000000001021861736</t>
  </si>
  <si>
    <t xml:space="preserve">00000000001021861737</t>
  </si>
  <si>
    <t xml:space="preserve">250930201</t>
  </si>
  <si>
    <t xml:space="preserve">00000000001021346087</t>
  </si>
  <si>
    <t xml:space="preserve">A25162B5</t>
  </si>
  <si>
    <t xml:space="preserve">00000000001021861738</t>
  </si>
  <si>
    <t xml:space="preserve">00000000001021861739</t>
  </si>
  <si>
    <t xml:space="preserve">00000000001021861740</t>
  </si>
  <si>
    <t xml:space="preserve">A25199-22</t>
  </si>
  <si>
    <t xml:space="preserve">00000000001021861741</t>
  </si>
  <si>
    <t xml:space="preserve">A25315-21</t>
  </si>
  <si>
    <t xml:space="preserve">00000000001021861742</t>
  </si>
  <si>
    <t xml:space="preserve">00000000001021631831</t>
  </si>
  <si>
    <t xml:space="preserve">00000000001021876961</t>
  </si>
  <si>
    <t xml:space="preserve">00000000001021861743</t>
  </si>
  <si>
    <t xml:space="preserve">00000000001021861744</t>
  </si>
  <si>
    <t xml:space="preserve">00000000001021861745</t>
  </si>
  <si>
    <t xml:space="preserve">00000000001021347567</t>
  </si>
  <si>
    <t xml:space="preserve">A25226B11</t>
  </si>
  <si>
    <t xml:space="preserve">00000000001021861746</t>
  </si>
  <si>
    <t xml:space="preserve">A26028A21</t>
  </si>
  <si>
    <t xml:space="preserve">00000000001021861747</t>
  </si>
  <si>
    <t xml:space="preserve">A26026A21</t>
  </si>
  <si>
    <t xml:space="preserve">00000000001021471813</t>
  </si>
  <si>
    <t xml:space="preserve">A26039B31</t>
  </si>
  <si>
    <t xml:space="preserve">00000000001021527077</t>
  </si>
  <si>
    <t xml:space="preserve">A26042B32</t>
  </si>
  <si>
    <t xml:space="preserve">00000000001021861748</t>
  </si>
  <si>
    <t xml:space="preserve">00000000001021471904</t>
  </si>
  <si>
    <t xml:space="preserve">00000000001021592833</t>
  </si>
  <si>
    <t xml:space="preserve">00000000001021753340</t>
  </si>
  <si>
    <t xml:space="preserve">A26021-22</t>
  </si>
  <si>
    <t xml:space="preserve">00000000001021861749</t>
  </si>
  <si>
    <t xml:space="preserve">00000000001021620174</t>
  </si>
  <si>
    <t xml:space="preserve">A26088-22</t>
  </si>
  <si>
    <t xml:space="preserve">00000000001021744251</t>
  </si>
  <si>
    <t xml:space="preserve">A25329-22</t>
  </si>
  <si>
    <t xml:space="preserve">00000000001021861750</t>
  </si>
  <si>
    <t xml:space="preserve">A25330-21</t>
  </si>
  <si>
    <t xml:space="preserve">00000000001021697525</t>
  </si>
  <si>
    <t xml:space="preserve">00000000001021861751</t>
  </si>
  <si>
    <t xml:space="preserve">00000000001021427985</t>
  </si>
  <si>
    <t xml:space="preserve">00000000001021861752</t>
  </si>
  <si>
    <t xml:space="preserve">A25161-22</t>
  </si>
  <si>
    <t xml:space="preserve">00000000001021861753</t>
  </si>
  <si>
    <t xml:space="preserve">A25162-21</t>
  </si>
  <si>
    <t xml:space="preserve">00000000001021861754</t>
  </si>
  <si>
    <t xml:space="preserve">A26032-21</t>
  </si>
  <si>
    <t xml:space="preserve">00000000001021861755</t>
  </si>
  <si>
    <t xml:space="preserve">00000000001021753240</t>
  </si>
  <si>
    <t xml:space="preserve">A26075-01</t>
  </si>
  <si>
    <t xml:space="preserve">00000000001021861756</t>
  </si>
  <si>
    <t xml:space="preserve">CRM-DR-0001252-009</t>
  </si>
  <si>
    <t xml:space="preserve">A25124B12</t>
  </si>
  <si>
    <t xml:space="preserve">00000000001021753338</t>
  </si>
  <si>
    <t xml:space="preserve">00000000001021403976</t>
  </si>
  <si>
    <t xml:space="preserve">A25350B31</t>
  </si>
  <si>
    <t xml:space="preserve">00000000001021861757</t>
  </si>
  <si>
    <t xml:space="preserve">00000000001021753241</t>
  </si>
  <si>
    <t xml:space="preserve">00000000001021421073</t>
  </si>
  <si>
    <t xml:space="preserve">A25151A21</t>
  </si>
  <si>
    <t xml:space="preserve">00000000001021861758</t>
  </si>
  <si>
    <t xml:space="preserve">00000000001021675752</t>
  </si>
  <si>
    <t xml:space="preserve">A26052B31</t>
  </si>
  <si>
    <t xml:space="preserve">00000000001021861759</t>
  </si>
  <si>
    <t xml:space="preserve">00000000001021861760</t>
  </si>
  <si>
    <t xml:space="preserve">00000000001021861761</t>
  </si>
  <si>
    <t xml:space="preserve">00000000001021753242</t>
  </si>
  <si>
    <t xml:space="preserve">A26127A21</t>
  </si>
  <si>
    <t xml:space="preserve">00000000001021699039</t>
  </si>
  <si>
    <t xml:space="preserve">00000000001021861762</t>
  </si>
  <si>
    <t xml:space="preserve">00000000001021861763</t>
  </si>
  <si>
    <t xml:space="preserve">00000000001021861764</t>
  </si>
  <si>
    <t xml:space="preserve">00000000001021753243</t>
  </si>
  <si>
    <t xml:space="preserve">A25131B31</t>
  </si>
  <si>
    <t xml:space="preserve">00000000001021753339</t>
  </si>
  <si>
    <t xml:space="preserve">A25357B31</t>
  </si>
  <si>
    <t xml:space="preserve">00000000001021861765</t>
  </si>
  <si>
    <t xml:space="preserve">00000000001021619958</t>
  </si>
  <si>
    <t xml:space="preserve">A26048A31</t>
  </si>
  <si>
    <t xml:space="preserve">00000000001021861766</t>
  </si>
  <si>
    <t xml:space="preserve">00000000001021861767</t>
  </si>
  <si>
    <t xml:space="preserve">A26050B31</t>
  </si>
  <si>
    <t xml:space="preserve">00000000001021861768</t>
  </si>
  <si>
    <t xml:space="preserve">A26051B31</t>
  </si>
  <si>
    <t xml:space="preserve">00000000001021861769</t>
  </si>
  <si>
    <t xml:space="preserve">A26066A21</t>
  </si>
  <si>
    <t xml:space="preserve">00000000001021861770</t>
  </si>
  <si>
    <t xml:space="preserve">00000000001021753314</t>
  </si>
  <si>
    <t xml:space="preserve">A24350B31</t>
  </si>
  <si>
    <t xml:space="preserve">00000000001021861771</t>
  </si>
  <si>
    <t xml:space="preserve">A24351B31</t>
  </si>
  <si>
    <t xml:space="preserve">00000000001021442547</t>
  </si>
  <si>
    <t xml:space="preserve">00000000001021316226</t>
  </si>
  <si>
    <t xml:space="preserve">00000000001021588452</t>
  </si>
  <si>
    <t xml:space="preserve">00000000001021861773</t>
  </si>
  <si>
    <t xml:space="preserve">00000000001021861772</t>
  </si>
  <si>
    <t xml:space="preserve">00000000001021316227</t>
  </si>
  <si>
    <t xml:space="preserve">A26010B31</t>
  </si>
  <si>
    <t xml:space="preserve">00000000001021588451</t>
  </si>
  <si>
    <t xml:space="preserve">A25042-01</t>
  </si>
  <si>
    <t xml:space="preserve">00000000001021861775</t>
  </si>
  <si>
    <t xml:space="preserve">00000000001021861776</t>
  </si>
  <si>
    <t xml:space="preserve">A25328-01</t>
  </si>
  <si>
    <t xml:space="preserve">00000000001021861777</t>
  </si>
  <si>
    <t xml:space="preserve">A26080-01</t>
  </si>
  <si>
    <t xml:space="preserve">00000000001021861778</t>
  </si>
  <si>
    <t xml:space="preserve">00000000001021861779</t>
  </si>
  <si>
    <t xml:space="preserve">00000000001021716867</t>
  </si>
  <si>
    <t xml:space="preserve">00000000001021861780</t>
  </si>
  <si>
    <t xml:space="preserve">00000000001021861781</t>
  </si>
  <si>
    <t xml:space="preserve">00000000001021861782</t>
  </si>
  <si>
    <t xml:space="preserve">A25160B11</t>
  </si>
  <si>
    <t xml:space="preserve">00000000001021548318</t>
  </si>
  <si>
    <t xml:space="preserve">00000000001021936434</t>
  </si>
  <si>
    <t xml:space="preserve">A25264B11</t>
  </si>
  <si>
    <t xml:space="preserve">00000000001021466012</t>
  </si>
  <si>
    <t xml:space="preserve">A25155B31</t>
  </si>
  <si>
    <t xml:space="preserve">00000000001021713482</t>
  </si>
  <si>
    <t xml:space="preserve">00000000001021781089</t>
  </si>
  <si>
    <t xml:space="preserve">00000000001021781092</t>
  </si>
  <si>
    <t xml:space="preserve">00000000001021619865</t>
  </si>
  <si>
    <t xml:space="preserve">00000000001021587469</t>
  </si>
  <si>
    <t xml:space="preserve">00000000001021619866</t>
  </si>
  <si>
    <t xml:space="preserve">00000000001021619864</t>
  </si>
  <si>
    <t xml:space="preserve">00000000001021587471</t>
  </si>
  <si>
    <t xml:space="preserve">A25300B31</t>
  </si>
  <si>
    <t xml:space="preserve">00000000001021781093</t>
  </si>
  <si>
    <t xml:space="preserve">A25336B31</t>
  </si>
  <si>
    <t xml:space="preserve">00000000001021753341</t>
  </si>
  <si>
    <t xml:space="preserve">A26016B31</t>
  </si>
  <si>
    <t xml:space="preserve">00000000001021861783</t>
  </si>
  <si>
    <t xml:space="preserve">00000000001021781090</t>
  </si>
  <si>
    <t xml:space="preserve">A26018B31</t>
  </si>
  <si>
    <t xml:space="preserve">00000000001021753315</t>
  </si>
  <si>
    <t xml:space="preserve">A26067B31</t>
  </si>
  <si>
    <t xml:space="preserve">00000000001021861784</t>
  </si>
  <si>
    <t xml:space="preserve">A25158B32</t>
  </si>
  <si>
    <t xml:space="preserve">00000000001021702258</t>
  </si>
  <si>
    <t xml:space="preserve">00000000001021861785</t>
  </si>
  <si>
    <t xml:space="preserve">A25332B31</t>
  </si>
  <si>
    <t xml:space="preserve">00000000001021861786</t>
  </si>
  <si>
    <t xml:space="preserve">A25333B31</t>
  </si>
  <si>
    <t xml:space="preserve">00000000001021861787</t>
  </si>
  <si>
    <t xml:space="preserve">A25334B31</t>
  </si>
  <si>
    <t xml:space="preserve">00000000001021861788</t>
  </si>
  <si>
    <t xml:space="preserve">A26068B32</t>
  </si>
  <si>
    <t xml:space="preserve">00000000001021861789</t>
  </si>
  <si>
    <t xml:space="preserve">00000000001021861790</t>
  </si>
  <si>
    <t xml:space="preserve">A26070B31</t>
  </si>
  <si>
    <t xml:space="preserve">00000000001021861791</t>
  </si>
  <si>
    <t xml:space="preserve">250180301</t>
  </si>
  <si>
    <t xml:space="preserve">00000000001021861792</t>
  </si>
  <si>
    <t xml:space="preserve">00000000001021861793</t>
  </si>
  <si>
    <t xml:space="preserve">2524931433</t>
  </si>
  <si>
    <t xml:space="preserve">00000000001021831015</t>
  </si>
  <si>
    <t xml:space="preserve">2604531431</t>
  </si>
  <si>
    <t xml:space="preserve">00000000001021753316</t>
  </si>
  <si>
    <t xml:space="preserve">00000000001021605297</t>
  </si>
  <si>
    <t xml:space="preserve">86</t>
  </si>
  <si>
    <t xml:space="preserve">00000000001021237966</t>
  </si>
  <si>
    <t xml:space="preserve">177</t>
  </si>
  <si>
    <t xml:space="preserve">00000000001021093599</t>
  </si>
  <si>
    <t xml:space="preserve">210</t>
  </si>
  <si>
    <t xml:space="preserve">00000000001021509048</t>
  </si>
  <si>
    <t xml:space="preserve">109</t>
  </si>
  <si>
    <t xml:space="preserve">00000000001021861794</t>
  </si>
  <si>
    <t xml:space="preserve">00000000001021316058</t>
  </si>
  <si>
    <t xml:space="preserve">A26098-02</t>
  </si>
  <si>
    <t xml:space="preserve">00000000001021699031</t>
  </si>
  <si>
    <t xml:space="preserve">250333431</t>
  </si>
  <si>
    <t xml:space="preserve">00000000001021933996</t>
  </si>
  <si>
    <t xml:space="preserve">250873431</t>
  </si>
  <si>
    <t xml:space="preserve">00000000001021933997</t>
  </si>
  <si>
    <t xml:space="preserve">252293431</t>
  </si>
  <si>
    <t xml:space="preserve">00000000001021857618</t>
  </si>
  <si>
    <t xml:space="preserve">00000000001021933998</t>
  </si>
  <si>
    <t xml:space="preserve">00000000001021936681</t>
  </si>
  <si>
    <t xml:space="preserve">A25354-01</t>
  </si>
  <si>
    <t xml:space="preserve">00000000001021861795</t>
  </si>
  <si>
    <t xml:space="preserve">260283411</t>
  </si>
  <si>
    <t xml:space="preserve">00000000001021343297</t>
  </si>
  <si>
    <t xml:space="preserve">149</t>
  </si>
  <si>
    <t xml:space="preserve">260603412</t>
  </si>
  <si>
    <t xml:space="preserve">00000000001021343299</t>
  </si>
  <si>
    <t xml:space="preserve">00000000001021753321</t>
  </si>
  <si>
    <t xml:space="preserve">251453431</t>
  </si>
  <si>
    <t xml:space="preserve">00000000001021288345</t>
  </si>
  <si>
    <t xml:space="preserve">163</t>
  </si>
  <si>
    <t xml:space="preserve">260853421</t>
  </si>
  <si>
    <t xml:space="preserve">00000000001021753322</t>
  </si>
  <si>
    <t xml:space="preserve">2518231432</t>
  </si>
  <si>
    <t xml:space="preserve">00000000001021527095</t>
  </si>
  <si>
    <t xml:space="preserve">2605031411</t>
  </si>
  <si>
    <t xml:space="preserve">00000000001021605294</t>
  </si>
  <si>
    <t xml:space="preserve">2608431411</t>
  </si>
  <si>
    <t xml:space="preserve">00000000001021605295</t>
  </si>
  <si>
    <t xml:space="preserve">00000000001021753323</t>
  </si>
  <si>
    <t xml:space="preserve">00000000001021831023</t>
  </si>
  <si>
    <t xml:space="preserve">00000000001021753324</t>
  </si>
  <si>
    <t xml:space="preserve">A25118-01</t>
  </si>
  <si>
    <t xml:space="preserve">00000000001021773432</t>
  </si>
  <si>
    <t xml:space="preserve">A25235-02</t>
  </si>
  <si>
    <t xml:space="preserve">00000000001021773431</t>
  </si>
  <si>
    <t xml:space="preserve">00000000001021861796</t>
  </si>
  <si>
    <t xml:space="preserve">A25350-01</t>
  </si>
  <si>
    <t xml:space="preserve">00000000001021697531</t>
  </si>
  <si>
    <t xml:space="preserve">A25352_01</t>
  </si>
  <si>
    <t xml:space="preserve">00000000001021861797</t>
  </si>
  <si>
    <t xml:space="preserve">00000000001021861798</t>
  </si>
  <si>
    <t xml:space="preserve">00000000001021753325</t>
  </si>
  <si>
    <t xml:space="preserve">A26028-02</t>
  </si>
  <si>
    <t xml:space="preserve">00000000001021861799</t>
  </si>
  <si>
    <t xml:space="preserve">00000000001021747674</t>
  </si>
  <si>
    <t xml:space="preserve">00000000001021699032</t>
  </si>
  <si>
    <t xml:space="preserve">2533631431</t>
  </si>
  <si>
    <t xml:space="preserve">00000000001021288347</t>
  </si>
  <si>
    <t xml:space="preserve">2601731432</t>
  </si>
  <si>
    <t xml:space="preserve">00000000001021288348</t>
  </si>
  <si>
    <t xml:space="preserve">2611931434</t>
  </si>
  <si>
    <t xml:space="preserve">00000000001021753326</t>
  </si>
  <si>
    <t xml:space="preserve">2612931432</t>
  </si>
  <si>
    <t xml:space="preserve">00000000001021831022</t>
  </si>
  <si>
    <t xml:space="preserve">00000000001021753327</t>
  </si>
  <si>
    <t xml:space="preserve">250718132</t>
  </si>
  <si>
    <t xml:space="preserve">00000000001021861800</t>
  </si>
  <si>
    <t xml:space="preserve">00000000001021861801</t>
  </si>
  <si>
    <t xml:space="preserve">00000000001021861802</t>
  </si>
  <si>
    <t xml:space="preserve">243408131</t>
  </si>
  <si>
    <t xml:space="preserve">00000000001021531918</t>
  </si>
  <si>
    <t xml:space="preserve">243548131</t>
  </si>
  <si>
    <t xml:space="preserve">00000000001021861803</t>
  </si>
  <si>
    <t xml:space="preserve">251258131</t>
  </si>
  <si>
    <t xml:space="preserve">00000000001021861804</t>
  </si>
  <si>
    <t xml:space="preserve">A24358-22</t>
  </si>
  <si>
    <t xml:space="preserve">00000000001021642503</t>
  </si>
  <si>
    <t xml:space="preserve">A25335-21</t>
  </si>
  <si>
    <t xml:space="preserve">00000000001021861805</t>
  </si>
  <si>
    <t xml:space="preserve">00000000001021861806</t>
  </si>
  <si>
    <t xml:space="preserve">00000000001021620307</t>
  </si>
  <si>
    <t xml:space="preserve">A26057-21</t>
  </si>
  <si>
    <t xml:space="preserve">00000000001021861807</t>
  </si>
  <si>
    <t xml:space="preserve">00000000001021861808</t>
  </si>
  <si>
    <t xml:space="preserve">00000000001021861809</t>
  </si>
  <si>
    <t xml:space="preserve">A26040-21</t>
  </si>
  <si>
    <t xml:space="preserve">00000000001021861810</t>
  </si>
  <si>
    <t xml:space="preserve">00000000001021699033</t>
  </si>
  <si>
    <t xml:space="preserve">A25230-21</t>
  </si>
  <si>
    <t xml:space="preserve">00000000001021861811</t>
  </si>
  <si>
    <t xml:space="preserve">A25334-21</t>
  </si>
  <si>
    <t xml:space="preserve">00000000001021753328</t>
  </si>
  <si>
    <t xml:space="preserve">A25342-22</t>
  </si>
  <si>
    <t xml:space="preserve">00000000001021861812</t>
  </si>
  <si>
    <t xml:space="preserve">A25343-21</t>
  </si>
  <si>
    <t xml:space="preserve">00000000001021861813</t>
  </si>
  <si>
    <t xml:space="preserve">00000000001021629473</t>
  </si>
  <si>
    <t xml:space="preserve">00000000001021629504</t>
  </si>
  <si>
    <t xml:space="preserve">00000000001021877128</t>
  </si>
  <si>
    <t xml:space="preserve">00000000001021861814</t>
  </si>
  <si>
    <t xml:space="preserve">A26061-21</t>
  </si>
  <si>
    <t xml:space="preserve">00000000001021861815</t>
  </si>
  <si>
    <t xml:space="preserve">00000000001021861816</t>
  </si>
  <si>
    <t xml:space="preserve">00000000001021861817</t>
  </si>
  <si>
    <t xml:space="preserve">00000000001021861818</t>
  </si>
  <si>
    <t xml:space="preserve">00000000001021642211</t>
  </si>
  <si>
    <t xml:space="preserve">00000000001021861819</t>
  </si>
  <si>
    <t xml:space="preserve">A26078A21</t>
  </si>
  <si>
    <t xml:space="preserve">00000000001021699035</t>
  </si>
  <si>
    <t xml:space="preserve">A25358A21</t>
  </si>
  <si>
    <t xml:space="preserve">00000000001021861820</t>
  </si>
  <si>
    <t xml:space="preserve">00000000001021861821</t>
  </si>
  <si>
    <t xml:space="preserve">A26043A21</t>
  </si>
  <si>
    <t xml:space="preserve">00000000001021630440</t>
  </si>
  <si>
    <t xml:space="preserve">00000000001021861822</t>
  </si>
  <si>
    <t xml:space="preserve">00000000001021861823</t>
  </si>
  <si>
    <t xml:space="preserve">00000000001021861824</t>
  </si>
  <si>
    <t xml:space="preserve">A24356A21</t>
  </si>
  <si>
    <t xml:space="preserve">00000000001021442548</t>
  </si>
  <si>
    <t xml:space="preserve">A25234A22</t>
  </si>
  <si>
    <t xml:space="preserve">00000000001021861825</t>
  </si>
  <si>
    <t xml:space="preserve">00000000001021861827</t>
  </si>
  <si>
    <t xml:space="preserve">A26075A22</t>
  </si>
  <si>
    <t xml:space="preserve">00000000001021861828</t>
  </si>
  <si>
    <t xml:space="preserve">00000000001021861829</t>
  </si>
  <si>
    <t xml:space="preserve">00000000001021861830</t>
  </si>
  <si>
    <t xml:space="preserve">00000000001021749582</t>
  </si>
  <si>
    <t xml:space="preserve">00000000001021749583</t>
  </si>
  <si>
    <t xml:space="preserve">A26028-21</t>
  </si>
  <si>
    <t xml:space="preserve">00000000001021861831</t>
  </si>
  <si>
    <t xml:space="preserve">00000000001021861832</t>
  </si>
  <si>
    <t xml:space="preserve">00000000001021861833</t>
  </si>
  <si>
    <t xml:space="preserve">00000000001021861834</t>
  </si>
  <si>
    <t xml:space="preserve">A26064-22</t>
  </si>
  <si>
    <t xml:space="preserve">00000000001021861835</t>
  </si>
  <si>
    <t xml:space="preserve">00000000001021861836</t>
  </si>
  <si>
    <t xml:space="preserve">A26067-21</t>
  </si>
  <si>
    <t xml:space="preserve">00000000001021861837</t>
  </si>
  <si>
    <t xml:space="preserve">00000000001021861838</t>
  </si>
  <si>
    <t xml:space="preserve">A25192-21</t>
  </si>
  <si>
    <t xml:space="preserve">00000000001021861839</t>
  </si>
  <si>
    <t xml:space="preserve">00000000001021861840</t>
  </si>
  <si>
    <t xml:space="preserve">00000000001021861841</t>
  </si>
  <si>
    <t xml:space="preserve">00000000001021749579</t>
  </si>
  <si>
    <t xml:space="preserve">00000000001021861842</t>
  </si>
  <si>
    <t xml:space="preserve">00000000001021861843</t>
  </si>
  <si>
    <t xml:space="preserve">ILM-BL-0016146-A12</t>
  </si>
  <si>
    <t xml:space="preserve">A23274-21</t>
  </si>
  <si>
    <t xml:space="preserve">00000000001021861844</t>
  </si>
  <si>
    <t xml:space="preserve">A25142-21</t>
  </si>
  <si>
    <t xml:space="preserve">00000000001021744932</t>
  </si>
  <si>
    <t xml:space="preserve">A25246-22</t>
  </si>
  <si>
    <t xml:space="preserve">00000000001021861845</t>
  </si>
  <si>
    <t xml:space="preserve">A25341-21</t>
  </si>
  <si>
    <t xml:space="preserve">00000000001021629368</t>
  </si>
  <si>
    <t xml:space="preserve">A24268A21</t>
  </si>
  <si>
    <t xml:space="preserve">00000000001021773424</t>
  </si>
  <si>
    <t xml:space="preserve">A26009A21</t>
  </si>
  <si>
    <t xml:space="preserve">00000000001021861846</t>
  </si>
  <si>
    <t xml:space="preserve">A26010A21</t>
  </si>
  <si>
    <t xml:space="preserve">00000000001021592981</t>
  </si>
  <si>
    <t xml:space="preserve">A25236A11</t>
  </si>
  <si>
    <t xml:space="preserve">00000000001021861847</t>
  </si>
  <si>
    <t xml:space="preserve">00000000001021861848</t>
  </si>
  <si>
    <t xml:space="preserve">A25339A01</t>
  </si>
  <si>
    <t xml:space="preserve">00000000001021861849</t>
  </si>
  <si>
    <t xml:space="preserve">A25246B31</t>
  </si>
  <si>
    <t xml:space="preserve">00000000001021861850</t>
  </si>
  <si>
    <t xml:space="preserve">00000000001021451316</t>
  </si>
  <si>
    <t xml:space="preserve">00000000001021302983</t>
  </si>
  <si>
    <t xml:space="preserve">00000000001021709407</t>
  </si>
  <si>
    <t xml:space="preserve">00000000001021861851</t>
  </si>
  <si>
    <t xml:space="preserve">00000000001021747169</t>
  </si>
  <si>
    <t xml:space="preserve">00000000001021861852</t>
  </si>
  <si>
    <t xml:space="preserve">00000000001021749580</t>
  </si>
  <si>
    <t xml:space="preserve">00000000001021861853</t>
  </si>
  <si>
    <t xml:space="preserve">A26020A21</t>
  </si>
  <si>
    <t xml:space="preserve">00000000001021861854</t>
  </si>
  <si>
    <t xml:space="preserve">A26024A22</t>
  </si>
  <si>
    <t xml:space="preserve">00000000001021861855</t>
  </si>
  <si>
    <t xml:space="preserve">A26025A21</t>
  </si>
  <si>
    <t xml:space="preserve">00000000001021861856</t>
  </si>
  <si>
    <t xml:space="preserve">00000000001021861857</t>
  </si>
  <si>
    <t xml:space="preserve">00000000001021861858</t>
  </si>
  <si>
    <t xml:space="preserve">00000000001021861859</t>
  </si>
  <si>
    <t xml:space="preserve">00000000001021861860</t>
  </si>
  <si>
    <t xml:space="preserve">A26020A22</t>
  </si>
  <si>
    <t xml:space="preserve">00000000001021358232</t>
  </si>
  <si>
    <t xml:space="preserve">A26022A21</t>
  </si>
  <si>
    <t xml:space="preserve">00000000001021861861</t>
  </si>
  <si>
    <t xml:space="preserve">00000000001021354518</t>
  </si>
  <si>
    <t xml:space="preserve">00000000001021506403</t>
  </si>
  <si>
    <t xml:space="preserve">A26054A21</t>
  </si>
  <si>
    <t xml:space="preserve">00000000001021288870</t>
  </si>
  <si>
    <t xml:space="preserve">A26071A21</t>
  </si>
  <si>
    <t xml:space="preserve">00000000001021861862</t>
  </si>
  <si>
    <t xml:space="preserve">00000000001021861863</t>
  </si>
  <si>
    <t xml:space="preserve">A25221A41</t>
  </si>
  <si>
    <t xml:space="preserve">00000000001021861864</t>
  </si>
  <si>
    <t xml:space="preserve">A25293A21</t>
  </si>
  <si>
    <t xml:space="preserve">00000000001021861865</t>
  </si>
  <si>
    <t xml:space="preserve">00000000001021734576</t>
  </si>
  <si>
    <t xml:space="preserve">00000000001021861866</t>
  </si>
  <si>
    <t xml:space="preserve">A25310A21</t>
  </si>
  <si>
    <t xml:space="preserve">00000000001021709409</t>
  </si>
  <si>
    <t xml:space="preserve">00000000001021861867</t>
  </si>
  <si>
    <t xml:space="preserve">00000000001021586640</t>
  </si>
  <si>
    <t xml:space="preserve">A26002A21.</t>
  </si>
  <si>
    <t xml:space="preserve">00000000001021861868</t>
  </si>
  <si>
    <t xml:space="preserve">A25316A21</t>
  </si>
  <si>
    <t xml:space="preserve">00000000001021773427</t>
  </si>
  <si>
    <t xml:space="preserve">00000000001021418634</t>
  </si>
  <si>
    <t xml:space="preserve">A25343A21</t>
  </si>
  <si>
    <t xml:space="preserve">00000000001021346092</t>
  </si>
  <si>
    <t xml:space="preserve">A25364A31</t>
  </si>
  <si>
    <t xml:space="preserve">00000000001021861869</t>
  </si>
  <si>
    <t xml:space="preserve">A25365A31</t>
  </si>
  <si>
    <t xml:space="preserve">00000000001021861870</t>
  </si>
  <si>
    <t xml:space="preserve">A26001A31</t>
  </si>
  <si>
    <t xml:space="preserve">00000000001021364286</t>
  </si>
  <si>
    <t xml:space="preserve">A26030A21</t>
  </si>
  <si>
    <t xml:space="preserve">00000000001021689834</t>
  </si>
  <si>
    <t xml:space="preserve">A26031A21</t>
  </si>
  <si>
    <t xml:space="preserve">00000000001021689832</t>
  </si>
  <si>
    <t xml:space="preserve">00000000001021340642</t>
  </si>
  <si>
    <t xml:space="preserve">00000000001021689836</t>
  </si>
  <si>
    <t xml:space="preserve">00000000001021689791</t>
  </si>
  <si>
    <t xml:space="preserve">A26050A21</t>
  </si>
  <si>
    <t xml:space="preserve">00000000001021861871</t>
  </si>
  <si>
    <t xml:space="preserve">00000000001021689792</t>
  </si>
  <si>
    <t xml:space="preserve">A24359A21</t>
  </si>
  <si>
    <t xml:space="preserve">00000000001021442549</t>
  </si>
  <si>
    <t xml:space="preserve">A25069A22</t>
  </si>
  <si>
    <t xml:space="preserve">00000000001021630005</t>
  </si>
  <si>
    <t xml:space="preserve">00000000001021630004</t>
  </si>
  <si>
    <t xml:space="preserve">A25131A21</t>
  </si>
  <si>
    <t xml:space="preserve">00000000001021629943</t>
  </si>
  <si>
    <t xml:space="preserve">A25265A21</t>
  </si>
  <si>
    <t xml:space="preserve">00000000001021630006</t>
  </si>
  <si>
    <t xml:space="preserve">00000000001021861873</t>
  </si>
  <si>
    <t xml:space="preserve">00000000001021861872</t>
  </si>
  <si>
    <t xml:space="preserve">00000000001021346093</t>
  </si>
  <si>
    <t xml:space="preserve">00000000001021630045</t>
  </si>
  <si>
    <t xml:space="preserve">A25312A21</t>
  </si>
  <si>
    <t xml:space="preserve">00000000001021630031</t>
  </si>
  <si>
    <t xml:space="preserve">00000000001021861874</t>
  </si>
  <si>
    <t xml:space="preserve">00000000001021861875</t>
  </si>
  <si>
    <t xml:space="preserve">00000000001021629942</t>
  </si>
  <si>
    <t xml:space="preserve">00000000001021630238</t>
  </si>
  <si>
    <t xml:space="preserve">00000000001021861876</t>
  </si>
  <si>
    <t xml:space="preserve">A26047A22</t>
  </si>
  <si>
    <t xml:space="preserve">00000000001021630007</t>
  </si>
  <si>
    <t xml:space="preserve">00000000001021861877</t>
  </si>
  <si>
    <t xml:space="preserve">00000000001021629941</t>
  </si>
  <si>
    <t xml:space="preserve">A26085-01</t>
  </si>
  <si>
    <t xml:space="preserve">00000000001021861878</t>
  </si>
  <si>
    <t xml:space="preserve">A25356-21</t>
  </si>
  <si>
    <t xml:space="preserve">00000000001021861879</t>
  </si>
  <si>
    <t xml:space="preserve">00000000001021861880</t>
  </si>
  <si>
    <t xml:space="preserve">00000000001021861882</t>
  </si>
  <si>
    <t xml:space="preserve">A26050-22</t>
  </si>
  <si>
    <t xml:space="preserve">00000000001021931994</t>
  </si>
  <si>
    <t xml:space="preserve">A26051-21</t>
  </si>
  <si>
    <t xml:space="preserve">00000000001021861884</t>
  </si>
  <si>
    <t xml:space="preserve">00000000001021861885</t>
  </si>
  <si>
    <t xml:space="preserve">A25294-22</t>
  </si>
  <si>
    <t xml:space="preserve">00000000001021861886</t>
  </si>
  <si>
    <t xml:space="preserve">00000000001021861887</t>
  </si>
  <si>
    <t xml:space="preserve">A25354-21</t>
  </si>
  <si>
    <t xml:space="preserve">00000000001021749581</t>
  </si>
  <si>
    <t xml:space="preserve">00000000001021861889</t>
  </si>
  <si>
    <t xml:space="preserve">00000000001021316225</t>
  </si>
  <si>
    <t xml:space="preserve">00000000001021861891</t>
  </si>
  <si>
    <t xml:space="preserve">00000000001021861890</t>
  </si>
  <si>
    <t xml:space="preserve">00000000001021861892</t>
  </si>
  <si>
    <t xml:space="preserve">A26111B11</t>
  </si>
  <si>
    <t xml:space="preserve">00000000001021707568</t>
  </si>
  <si>
    <t xml:space="preserve">A25340B31</t>
  </si>
  <si>
    <t xml:space="preserve">00000000001021861893</t>
  </si>
  <si>
    <t xml:space="preserve">A26080B32</t>
  </si>
  <si>
    <t xml:space="preserve">00000000001021861894</t>
  </si>
  <si>
    <t xml:space="preserve">A26072B12</t>
  </si>
  <si>
    <t xml:space="preserve">00000000001021861895</t>
  </si>
  <si>
    <t xml:space="preserve">A25196B41</t>
  </si>
  <si>
    <t xml:space="preserve">00000000001021861896</t>
  </si>
  <si>
    <t xml:space="preserve">00000000001021861897</t>
  </si>
  <si>
    <t xml:space="preserve">00000000001021384404</t>
  </si>
  <si>
    <t xml:space="preserve">00000000001021861898</t>
  </si>
  <si>
    <t xml:space="preserve">A25197B31</t>
  </si>
  <si>
    <t xml:space="preserve">00000000001021861899</t>
  </si>
  <si>
    <t xml:space="preserve">A25198B31</t>
  </si>
  <si>
    <t xml:space="preserve">00000000001021727129</t>
  </si>
  <si>
    <t xml:space="preserve">A25199B31</t>
  </si>
  <si>
    <t xml:space="preserve">00000000001021697819</t>
  </si>
  <si>
    <t xml:space="preserve">00000000001021727127</t>
  </si>
  <si>
    <t xml:space="preserve">00000000001021697818</t>
  </si>
  <si>
    <t xml:space="preserve">A25200B31</t>
  </si>
  <si>
    <t xml:space="preserve">00000000001021861900</t>
  </si>
  <si>
    <t xml:space="preserve">00000000001021713496</t>
  </si>
  <si>
    <t xml:space="preserve">00000000001021697820</t>
  </si>
  <si>
    <t xml:space="preserve">00000000001021697821</t>
  </si>
  <si>
    <t xml:space="preserve">A25343B31</t>
  </si>
  <si>
    <t xml:space="preserve">00000000001021316145</t>
  </si>
  <si>
    <t xml:space="preserve">00000000001021861901</t>
  </si>
  <si>
    <t xml:space="preserve">00000000001021861902</t>
  </si>
  <si>
    <t xml:space="preserve">A26117B31</t>
  </si>
  <si>
    <t xml:space="preserve">00000000001021697823</t>
  </si>
  <si>
    <t xml:space="preserve">00000000001021570528</t>
  </si>
  <si>
    <t xml:space="preserve">NCB-HD710IS-B13</t>
  </si>
  <si>
    <t xml:space="preserve">252633511</t>
  </si>
  <si>
    <t xml:space="preserve">00000000001021527097</t>
  </si>
  <si>
    <t xml:space="preserve">2521931242</t>
  </si>
  <si>
    <t xml:space="preserve">00000000001021605298</t>
  </si>
  <si>
    <t xml:space="preserve">2532931241</t>
  </si>
  <si>
    <t xml:space="preserve">00000000001021605299</t>
  </si>
  <si>
    <t xml:space="preserve">261093421</t>
  </si>
  <si>
    <t xml:space="preserve">00000000001021753334</t>
  </si>
  <si>
    <t xml:space="preserve">261163431</t>
  </si>
  <si>
    <t xml:space="preserve">00000000001021933999</t>
  </si>
  <si>
    <t xml:space="preserve">2604231431</t>
  </si>
  <si>
    <t xml:space="preserve">00000000001021753336</t>
  </si>
  <si>
    <t xml:space="preserve">00000000001021861903</t>
  </si>
  <si>
    <t xml:space="preserve">243410301</t>
  </si>
  <si>
    <t xml:space="preserve">00000000001021753337</t>
  </si>
  <si>
    <t xml:space="preserve">250810302</t>
  </si>
  <si>
    <t xml:space="preserve">00000000001021861904</t>
  </si>
  <si>
    <t xml:space="preserve">250830301</t>
  </si>
  <si>
    <t xml:space="preserve">00000000001021861905</t>
  </si>
  <si>
    <t xml:space="preserve">MAZZAROPI</t>
  </si>
  <si>
    <t xml:space="preserve">00000000001021865087</t>
  </si>
  <si>
    <t xml:space="preserve">00000000001021865088</t>
  </si>
  <si>
    <t xml:space="preserve">00000000001021865089</t>
  </si>
  <si>
    <t xml:space="preserve">00000000001021865129</t>
  </si>
  <si>
    <t xml:space="preserve">00000000001021865130</t>
  </si>
  <si>
    <t xml:space="preserve">00000000001021865187</t>
  </si>
  <si>
    <t xml:space="preserve">TRANSICAO</t>
  </si>
  <si>
    <t xml:space="preserve">00000000001021948352</t>
  </si>
  <si>
    <t xml:space="preserve">00000000001021948441</t>
  </si>
  <si>
    <t xml:space="preserve">A26179A41</t>
  </si>
  <si>
    <t xml:space="preserve">00000000001021878848</t>
  </si>
  <si>
    <t xml:space="preserve">10-000-B</t>
  </si>
  <si>
    <t xml:space="preserve">00000000001021930576</t>
  </si>
  <si>
    <t xml:space="preserve">10-000-C</t>
  </si>
  <si>
    <t xml:space="preserve">00000000001021684251</t>
  </si>
  <si>
    <t xml:space="preserve">10-000-D</t>
  </si>
  <si>
    <t xml:space="preserve">A26185B12</t>
  </si>
  <si>
    <t xml:space="preserve">00000000001021638755</t>
  </si>
  <si>
    <t xml:space="preserve">10-000-E</t>
  </si>
  <si>
    <t xml:space="preserve">00000000001021933257</t>
  </si>
  <si>
    <t xml:space="preserve">10-000-F</t>
  </si>
  <si>
    <t xml:space="preserve">10-000-G</t>
  </si>
  <si>
    <t xml:space="preserve">10-001-C</t>
  </si>
  <si>
    <t xml:space="preserve">10-001-D</t>
  </si>
  <si>
    <t xml:space="preserve">A26087B11</t>
  </si>
  <si>
    <t xml:space="preserve">00000000001021889844</t>
  </si>
  <si>
    <t xml:space="preserve">10-002-B</t>
  </si>
  <si>
    <t xml:space="preserve">00000000001021876352</t>
  </si>
  <si>
    <t xml:space="preserve">10-002-C</t>
  </si>
  <si>
    <t xml:space="preserve">00000000001021657443</t>
  </si>
  <si>
    <t xml:space="preserve">10-002-D</t>
  </si>
  <si>
    <t xml:space="preserve">00000000001021663361</t>
  </si>
  <si>
    <t xml:space="preserve">10-002-E</t>
  </si>
  <si>
    <t xml:space="preserve">00000000001021930594</t>
  </si>
  <si>
    <t xml:space="preserve">10-002-F</t>
  </si>
  <si>
    <t xml:space="preserve">00000000001021182858</t>
  </si>
  <si>
    <t xml:space="preserve">10-002-G</t>
  </si>
  <si>
    <t xml:space="preserve">00000000001021935641</t>
  </si>
  <si>
    <t xml:space="preserve">10-003-C</t>
  </si>
  <si>
    <t xml:space="preserve">00000000001021478242</t>
  </si>
  <si>
    <t xml:space="preserve">10-003-D</t>
  </si>
  <si>
    <t xml:space="preserve">A26209A01</t>
  </si>
  <si>
    <t xml:space="preserve">00000000001021732406</t>
  </si>
  <si>
    <t xml:space="preserve">10-004-B</t>
  </si>
  <si>
    <t xml:space="preserve">A26257-21</t>
  </si>
  <si>
    <t xml:space="preserve">00000000001021927592</t>
  </si>
  <si>
    <t xml:space="preserve">10-004-C</t>
  </si>
  <si>
    <t xml:space="preserve">A26201-21</t>
  </si>
  <si>
    <t xml:space="preserve">00000000001021697511</t>
  </si>
  <si>
    <t xml:space="preserve">10-004-D</t>
  </si>
  <si>
    <t xml:space="preserve">00000000001021822410</t>
  </si>
  <si>
    <t xml:space="preserve">10-004-E</t>
  </si>
  <si>
    <t xml:space="preserve">00000000001021930392</t>
  </si>
  <si>
    <t xml:space="preserve">10-004-F</t>
  </si>
  <si>
    <t xml:space="preserve">00000000001021715851</t>
  </si>
  <si>
    <t xml:space="preserve">10-004-G</t>
  </si>
  <si>
    <t xml:space="preserve">00000000001021946994</t>
  </si>
  <si>
    <t xml:space="preserve">10-005-B</t>
  </si>
  <si>
    <t xml:space="preserve">RA26256-21</t>
  </si>
  <si>
    <t xml:space="preserve">00000000001021926245</t>
  </si>
  <si>
    <t xml:space="preserve">10-005-C</t>
  </si>
  <si>
    <t xml:space="preserve">00000000001021926208</t>
  </si>
  <si>
    <t xml:space="preserve">10-005-D</t>
  </si>
  <si>
    <t xml:space="preserve">00000000001021795350</t>
  </si>
  <si>
    <t xml:space="preserve">10-005-E</t>
  </si>
  <si>
    <t xml:space="preserve">00000000001021926278</t>
  </si>
  <si>
    <t xml:space="preserve">10-006-B</t>
  </si>
  <si>
    <t xml:space="preserve">A26226-202</t>
  </si>
  <si>
    <t xml:space="preserve">00000000001021816113</t>
  </si>
  <si>
    <t xml:space="preserve">10-006-C</t>
  </si>
  <si>
    <t xml:space="preserve">A25147-01</t>
  </si>
  <si>
    <t xml:space="preserve">00000000001020754550</t>
  </si>
  <si>
    <t xml:space="preserve">10-006-D</t>
  </si>
  <si>
    <t xml:space="preserve">00000000001021714769</t>
  </si>
  <si>
    <t xml:space="preserve">10-006-E</t>
  </si>
  <si>
    <t xml:space="preserve">00000000001021746893</t>
  </si>
  <si>
    <t xml:space="preserve">10-006-F</t>
  </si>
  <si>
    <t xml:space="preserve">242950659</t>
  </si>
  <si>
    <t xml:space="preserve">00000000001020197972</t>
  </si>
  <si>
    <t xml:space="preserve">10-006-G</t>
  </si>
  <si>
    <t xml:space="preserve">10-007-B</t>
  </si>
  <si>
    <t xml:space="preserve">00000000001021888814</t>
  </si>
  <si>
    <t xml:space="preserve">10-007-C</t>
  </si>
  <si>
    <t xml:space="preserve">00000000001021926225</t>
  </si>
  <si>
    <t xml:space="preserve">10-007-D</t>
  </si>
  <si>
    <t xml:space="preserve">10-007-E</t>
  </si>
  <si>
    <t xml:space="preserve">00000000001021842204</t>
  </si>
  <si>
    <t xml:space="preserve">10-008-B</t>
  </si>
  <si>
    <t xml:space="preserve">00000000001021872370</t>
  </si>
  <si>
    <t xml:space="preserve">10-008-C</t>
  </si>
  <si>
    <t xml:space="preserve">00000000001021842182</t>
  </si>
  <si>
    <t xml:space="preserve">10-008-D</t>
  </si>
  <si>
    <t xml:space="preserve">00000000001021872332</t>
  </si>
  <si>
    <t xml:space="preserve">10-008-E</t>
  </si>
  <si>
    <t xml:space="preserve">00000000001021876406</t>
  </si>
  <si>
    <t xml:space="preserve">10-008-F</t>
  </si>
  <si>
    <t xml:space="preserve">00000000001021714748</t>
  </si>
  <si>
    <t xml:space="preserve">10-008-G</t>
  </si>
  <si>
    <t xml:space="preserve">10-009-B</t>
  </si>
  <si>
    <t xml:space="preserve">A26204A01</t>
  </si>
  <si>
    <t xml:space="preserve">00000000001021713210</t>
  </si>
  <si>
    <t xml:space="preserve">10-009-C</t>
  </si>
  <si>
    <t xml:space="preserve">00000000001021828224</t>
  </si>
  <si>
    <t xml:space="preserve">10-009-D</t>
  </si>
  <si>
    <t xml:space="preserve">A26171-21</t>
  </si>
  <si>
    <t xml:space="preserve">00000000001021889846</t>
  </si>
  <si>
    <t xml:space="preserve">10-009-E</t>
  </si>
  <si>
    <t xml:space="preserve">00000000001021926268</t>
  </si>
  <si>
    <t xml:space="preserve">10-00A-B</t>
  </si>
  <si>
    <t xml:space="preserve">250690302</t>
  </si>
  <si>
    <t xml:space="preserve">00000000001020589596</t>
  </si>
  <si>
    <t xml:space="preserve">10-00A-C</t>
  </si>
  <si>
    <t xml:space="preserve">10-00A-D</t>
  </si>
  <si>
    <t xml:space="preserve">A26058A01</t>
  </si>
  <si>
    <t xml:space="preserve">00000000001021218671</t>
  </si>
  <si>
    <t xml:space="preserve">10-00A-E</t>
  </si>
  <si>
    <t xml:space="preserve">00000000001021647948</t>
  </si>
  <si>
    <t xml:space="preserve">10-00B-B</t>
  </si>
  <si>
    <t xml:space="preserve">00000000001021822163</t>
  </si>
  <si>
    <t xml:space="preserve">10-00B-C</t>
  </si>
  <si>
    <t xml:space="preserve">00000000001021901636</t>
  </si>
  <si>
    <t xml:space="preserve">10-00B-D</t>
  </si>
  <si>
    <t xml:space="preserve">A26209A02</t>
  </si>
  <si>
    <t xml:space="preserve">00000000001021732692</t>
  </si>
  <si>
    <t xml:space="preserve">10-00B-E</t>
  </si>
  <si>
    <t xml:space="preserve">00000000001021926242</t>
  </si>
  <si>
    <t xml:space="preserve">10-00X-B</t>
  </si>
  <si>
    <t xml:space="preserve">00000000001021770278</t>
  </si>
  <si>
    <t xml:space="preserve">10-00X-C</t>
  </si>
  <si>
    <t xml:space="preserve">A26230B11</t>
  </si>
  <si>
    <t xml:space="preserve">00000000001021822196</t>
  </si>
  <si>
    <t xml:space="preserve">10-00X-D</t>
  </si>
  <si>
    <t xml:space="preserve">00000000001021822194</t>
  </si>
  <si>
    <t xml:space="preserve">10-00X-E</t>
  </si>
  <si>
    <t xml:space="preserve">10-00X-F</t>
  </si>
  <si>
    <t xml:space="preserve">10-00X-G</t>
  </si>
  <si>
    <t xml:space="preserve">10-010-B</t>
  </si>
  <si>
    <t xml:space="preserve">00000000001021872415</t>
  </si>
  <si>
    <t xml:space="preserve">10-010-C</t>
  </si>
  <si>
    <t xml:space="preserve">00000000001021022301</t>
  </si>
  <si>
    <t xml:space="preserve">10-010-D</t>
  </si>
  <si>
    <t xml:space="preserve">00000000001020034689</t>
  </si>
  <si>
    <t xml:space="preserve">10-010-E</t>
  </si>
  <si>
    <t xml:space="preserve">00000000001021723665</t>
  </si>
  <si>
    <t xml:space="preserve">10-010-F</t>
  </si>
  <si>
    <t xml:space="preserve">00000000001021715810</t>
  </si>
  <si>
    <t xml:space="preserve">10-010-G</t>
  </si>
  <si>
    <t xml:space="preserve">10-011-B</t>
  </si>
  <si>
    <t xml:space="preserve">A26255-202</t>
  </si>
  <si>
    <t xml:space="preserve">00000000001021924069</t>
  </si>
  <si>
    <t xml:space="preserve">10-011-C</t>
  </si>
  <si>
    <t xml:space="preserve">00000000001021110748</t>
  </si>
  <si>
    <t xml:space="preserve">10-011-D</t>
  </si>
  <si>
    <t xml:space="preserve">00000000001020353452</t>
  </si>
  <si>
    <t xml:space="preserve">10-011-E</t>
  </si>
  <si>
    <t xml:space="preserve">00000000001021901145</t>
  </si>
  <si>
    <t xml:space="preserve">10-012-B</t>
  </si>
  <si>
    <t xml:space="preserve">00000000001021928054</t>
  </si>
  <si>
    <t xml:space="preserve">10-012-C</t>
  </si>
  <si>
    <t xml:space="preserve">00000000001021928048</t>
  </si>
  <si>
    <t xml:space="preserve">10-012-D</t>
  </si>
  <si>
    <t xml:space="preserve">00000000001021930730</t>
  </si>
  <si>
    <t xml:space="preserve">10-012-E</t>
  </si>
  <si>
    <t xml:space="preserve">00000000001021723941</t>
  </si>
  <si>
    <t xml:space="preserve">10-012-F</t>
  </si>
  <si>
    <t xml:space="preserve">SPLIT-4-M-413</t>
  </si>
  <si>
    <t xml:space="preserve">253056202</t>
  </si>
  <si>
    <t xml:space="preserve">00000000001021183041</t>
  </si>
  <si>
    <t xml:space="preserve">137</t>
  </si>
  <si>
    <t xml:space="preserve">10-012-G</t>
  </si>
  <si>
    <t xml:space="preserve">00000000001021183040</t>
  </si>
  <si>
    <t xml:space="preserve">10-013-B</t>
  </si>
  <si>
    <t xml:space="preserve">CHD-EZ-7015799-039</t>
  </si>
  <si>
    <t xml:space="preserve">A26152B11</t>
  </si>
  <si>
    <t xml:space="preserve">00000000001021888820</t>
  </si>
  <si>
    <t xml:space="preserve">10-013-C</t>
  </si>
  <si>
    <t xml:space="preserve">00000000001021924001</t>
  </si>
  <si>
    <t xml:space="preserve">10-013-D</t>
  </si>
  <si>
    <t xml:space="preserve">00000000001021926230</t>
  </si>
  <si>
    <t xml:space="preserve">10-013-E</t>
  </si>
  <si>
    <t xml:space="preserve">10-014-B</t>
  </si>
  <si>
    <t xml:space="preserve">00000000001021847042</t>
  </si>
  <si>
    <t xml:space="preserve">10-014-C</t>
  </si>
  <si>
    <t xml:space="preserve">00000000001021663437</t>
  </si>
  <si>
    <t xml:space="preserve">10-014-D</t>
  </si>
  <si>
    <t xml:space="preserve">00000000001021901478</t>
  </si>
  <si>
    <t xml:space="preserve">10-014-E</t>
  </si>
  <si>
    <t xml:space="preserve">00000000001021876408</t>
  </si>
  <si>
    <t xml:space="preserve">10-014-F</t>
  </si>
  <si>
    <t xml:space="preserve">00000000001021698908</t>
  </si>
  <si>
    <t xml:space="preserve">10-014-G</t>
  </si>
  <si>
    <t xml:space="preserve">10-015-B</t>
  </si>
  <si>
    <t xml:space="preserve">A26005-21</t>
  </si>
  <si>
    <t xml:space="preserve">00000000001021888821</t>
  </si>
  <si>
    <t xml:space="preserve">10-015-C</t>
  </si>
  <si>
    <t xml:space="preserve">00000000001021764418</t>
  </si>
  <si>
    <t xml:space="preserve">10-015-D</t>
  </si>
  <si>
    <t xml:space="preserve">00000000001021926231</t>
  </si>
  <si>
    <t xml:space="preserve">10-015-E</t>
  </si>
  <si>
    <t xml:space="preserve">00000000001021765247</t>
  </si>
  <si>
    <t xml:space="preserve">10-016-B</t>
  </si>
  <si>
    <t xml:space="preserve">00000000001021761628</t>
  </si>
  <si>
    <t xml:space="preserve">10-016-C</t>
  </si>
  <si>
    <t xml:space="preserve">252378132</t>
  </si>
  <si>
    <t xml:space="preserve">00000000001021746527</t>
  </si>
  <si>
    <t xml:space="preserve">10-016-D</t>
  </si>
  <si>
    <t xml:space="preserve">00000000001020034707</t>
  </si>
  <si>
    <t xml:space="preserve">459</t>
  </si>
  <si>
    <t xml:space="preserve">10-016-E</t>
  </si>
  <si>
    <t xml:space="preserve">00000000001021930710</t>
  </si>
  <si>
    <t xml:space="preserve">10-016-F</t>
  </si>
  <si>
    <t xml:space="preserve">00000000001021715867</t>
  </si>
  <si>
    <t xml:space="preserve">10-016-G</t>
  </si>
  <si>
    <t xml:space="preserve">10-017-B</t>
  </si>
  <si>
    <t xml:space="preserve">00000000001021763163</t>
  </si>
  <si>
    <t xml:space="preserve">10-017-C</t>
  </si>
  <si>
    <t xml:space="preserve">00000000001021110743</t>
  </si>
  <si>
    <t xml:space="preserve">10-017-D</t>
  </si>
  <si>
    <t xml:space="preserve">A26259B41</t>
  </si>
  <si>
    <t xml:space="preserve">00000000001021935800</t>
  </si>
  <si>
    <t xml:space="preserve">10-017-E</t>
  </si>
  <si>
    <t xml:space="preserve">00000000001021502392</t>
  </si>
  <si>
    <t xml:space="preserve">10-018-B</t>
  </si>
  <si>
    <t xml:space="preserve">RA26208-21</t>
  </si>
  <si>
    <t xml:space="preserve">00000000001021761629</t>
  </si>
  <si>
    <t xml:space="preserve">10-018-C</t>
  </si>
  <si>
    <t xml:space="preserve">00000000001021542210</t>
  </si>
  <si>
    <t xml:space="preserve">10-018-D</t>
  </si>
  <si>
    <t xml:space="preserve">00000000001021876465</t>
  </si>
  <si>
    <t xml:space="preserve">10-018-E</t>
  </si>
  <si>
    <t xml:space="preserve">00000000001021842947</t>
  </si>
  <si>
    <t xml:space="preserve">10-018-F</t>
  </si>
  <si>
    <t xml:space="preserve">00000000001021183038</t>
  </si>
  <si>
    <t xml:space="preserve">10-018-G</t>
  </si>
  <si>
    <t xml:space="preserve">10-019-B</t>
  </si>
  <si>
    <t xml:space="preserve">RA26255B11</t>
  </si>
  <si>
    <t xml:space="preserve">00000000001021923946</t>
  </si>
  <si>
    <t xml:space="preserve">10-019-C</t>
  </si>
  <si>
    <t xml:space="preserve">00000000001021647943</t>
  </si>
  <si>
    <t xml:space="preserve">10-019-D</t>
  </si>
  <si>
    <t xml:space="preserve">00000000001021476826</t>
  </si>
  <si>
    <t xml:space="preserve">10-019-E</t>
  </si>
  <si>
    <t xml:space="preserve">A25069B21</t>
  </si>
  <si>
    <t xml:space="preserve">00000000001021765248</t>
  </si>
  <si>
    <t xml:space="preserve">10-020-B</t>
  </si>
  <si>
    <t xml:space="preserve">10-020-C</t>
  </si>
  <si>
    <t xml:space="preserve">00000000001021872399</t>
  </si>
  <si>
    <t xml:space="preserve">10-020-D</t>
  </si>
  <si>
    <t xml:space="preserve">00000000001021928684</t>
  </si>
  <si>
    <t xml:space="preserve">10-020-E</t>
  </si>
  <si>
    <t xml:space="preserve">00000000001021723711</t>
  </si>
  <si>
    <t xml:space="preserve">10-020-F</t>
  </si>
  <si>
    <t xml:space="preserve">LP262682</t>
  </si>
  <si>
    <t xml:space="preserve">00000000001021890263</t>
  </si>
  <si>
    <t xml:space="preserve">10-020-G</t>
  </si>
  <si>
    <t xml:space="preserve">10-021-B</t>
  </si>
  <si>
    <t xml:space="preserve">10-021-C</t>
  </si>
  <si>
    <t xml:space="preserve">00000000001021764362</t>
  </si>
  <si>
    <t xml:space="preserve">10-021-D</t>
  </si>
  <si>
    <t xml:space="preserve">00000000001021926277</t>
  </si>
  <si>
    <t xml:space="preserve">10-021-E</t>
  </si>
  <si>
    <t xml:space="preserve">00000000001021926248</t>
  </si>
  <si>
    <t xml:space="preserve">10-022-B</t>
  </si>
  <si>
    <t xml:space="preserve">A25256-01</t>
  </si>
  <si>
    <t xml:space="preserve">00000000001021761632</t>
  </si>
  <si>
    <t xml:space="preserve">10-022-C</t>
  </si>
  <si>
    <t xml:space="preserve">00000000001021715908</t>
  </si>
  <si>
    <t xml:space="preserve">10-022-D</t>
  </si>
  <si>
    <t xml:space="preserve">A26206-01</t>
  </si>
  <si>
    <t xml:space="preserve">00000000001021722802</t>
  </si>
  <si>
    <t xml:space="preserve">10-022-E</t>
  </si>
  <si>
    <t xml:space="preserve">00000000001021917905</t>
  </si>
  <si>
    <t xml:space="preserve">10-022-F</t>
  </si>
  <si>
    <t xml:space="preserve">SPLIT-4-D-413</t>
  </si>
  <si>
    <t xml:space="preserve">252236201</t>
  </si>
  <si>
    <t xml:space="preserve">00000000001021183042</t>
  </si>
  <si>
    <t xml:space="preserve">190</t>
  </si>
  <si>
    <t xml:space="preserve">10-022-G</t>
  </si>
  <si>
    <t xml:space="preserve">00000000001021459559</t>
  </si>
  <si>
    <t xml:space="preserve">10-023-B</t>
  </si>
  <si>
    <t xml:space="preserve">00000000001021888864</t>
  </si>
  <si>
    <t xml:space="preserve">10-023-C</t>
  </si>
  <si>
    <t xml:space="preserve">00000000001021943739</t>
  </si>
  <si>
    <t xml:space="preserve">10-023-D</t>
  </si>
  <si>
    <t xml:space="preserve">00000000001021948141</t>
  </si>
  <si>
    <t xml:space="preserve">10-023-E</t>
  </si>
  <si>
    <t xml:space="preserve">00000000001021926398</t>
  </si>
  <si>
    <t xml:space="preserve">10-024-B</t>
  </si>
  <si>
    <t xml:space="preserve">A25312B01</t>
  </si>
  <si>
    <t xml:space="preserve">00000000001021381354</t>
  </si>
  <si>
    <t xml:space="preserve">10-024-C</t>
  </si>
  <si>
    <t xml:space="preserve">00000000001021684250</t>
  </si>
  <si>
    <t xml:space="preserve">10-024-D</t>
  </si>
  <si>
    <t xml:space="preserve">00000000001021668168</t>
  </si>
  <si>
    <t xml:space="preserve">10-024-E</t>
  </si>
  <si>
    <t xml:space="preserve">00000000001021901610</t>
  </si>
  <si>
    <t xml:space="preserve">10-024-F</t>
  </si>
  <si>
    <t xml:space="preserve">260800301</t>
  </si>
  <si>
    <t xml:space="preserve">00000000001021746528</t>
  </si>
  <si>
    <t xml:space="preserve">10-024-G</t>
  </si>
  <si>
    <t xml:space="preserve">10-025-B</t>
  </si>
  <si>
    <t xml:space="preserve">00000000001021926207</t>
  </si>
  <si>
    <t xml:space="preserve">10-025-C</t>
  </si>
  <si>
    <t xml:space="preserve">A26020B11</t>
  </si>
  <si>
    <t xml:space="preserve">00000000001021889477</t>
  </si>
  <si>
    <t xml:space="preserve">10-025-D</t>
  </si>
  <si>
    <t xml:space="preserve">00000000001021950551</t>
  </si>
  <si>
    <t xml:space="preserve">10-025-E</t>
  </si>
  <si>
    <t xml:space="preserve">00000000001021926400</t>
  </si>
  <si>
    <t xml:space="preserve">10-026-B</t>
  </si>
  <si>
    <t xml:space="preserve">00000000001021856359</t>
  </si>
  <si>
    <t xml:space="preserve">10-026-C</t>
  </si>
  <si>
    <t xml:space="preserve">00000000001021928001</t>
  </si>
  <si>
    <t xml:space="preserve">10-026-D</t>
  </si>
  <si>
    <t xml:space="preserve">00000000001021930731</t>
  </si>
  <si>
    <t xml:space="preserve">10-026-E</t>
  </si>
  <si>
    <t xml:space="preserve">A26205-01</t>
  </si>
  <si>
    <t xml:space="preserve">00000000001021720383</t>
  </si>
  <si>
    <t xml:space="preserve">10-026-F</t>
  </si>
  <si>
    <t xml:space="preserve">00000000001021930871</t>
  </si>
  <si>
    <t xml:space="preserve">10-026-G</t>
  </si>
  <si>
    <t xml:space="preserve">LP256134</t>
  </si>
  <si>
    <t xml:space="preserve">00000000001021459661</t>
  </si>
  <si>
    <t xml:space="preserve">10-027-B</t>
  </si>
  <si>
    <t xml:space="preserve">00000000001021935846</t>
  </si>
  <si>
    <t xml:space="preserve">10-027-C</t>
  </si>
  <si>
    <t xml:space="preserve">00000000001021950538</t>
  </si>
  <si>
    <t xml:space="preserve">10-027-D</t>
  </si>
  <si>
    <t xml:space="preserve">A26250A001</t>
  </si>
  <si>
    <t xml:space="preserve">00000000001021901466</t>
  </si>
  <si>
    <t xml:space="preserve">10-027-E</t>
  </si>
  <si>
    <t xml:space="preserve">00000000001021926326</t>
  </si>
  <si>
    <t xml:space="preserve">10-028-B</t>
  </si>
  <si>
    <t xml:space="preserve">A26204-01</t>
  </si>
  <si>
    <t xml:space="preserve">00000000001021875140</t>
  </si>
  <si>
    <t xml:space="preserve">10-028-C</t>
  </si>
  <si>
    <t xml:space="preserve">CHM-EZ-0022840-039</t>
  </si>
  <si>
    <t xml:space="preserve">A26098B11</t>
  </si>
  <si>
    <t xml:space="preserve">00000000001021282052</t>
  </si>
  <si>
    <t xml:space="preserve">103</t>
  </si>
  <si>
    <t xml:space="preserve">10-028-D</t>
  </si>
  <si>
    <t xml:space="preserve">00000000001021930814</t>
  </si>
  <si>
    <t xml:space="preserve">10-028-E</t>
  </si>
  <si>
    <t xml:space="preserve">00000000001021119176</t>
  </si>
  <si>
    <t xml:space="preserve">10-028-F</t>
  </si>
  <si>
    <t xml:space="preserve">LP260670</t>
  </si>
  <si>
    <t xml:space="preserve">00000000001021478277</t>
  </si>
  <si>
    <t xml:space="preserve">10-028-G</t>
  </si>
  <si>
    <t xml:space="preserve">10-029-B</t>
  </si>
  <si>
    <t xml:space="preserve">00000000001021935798</t>
  </si>
  <si>
    <t xml:space="preserve">10-029-C</t>
  </si>
  <si>
    <t xml:space="preserve">00000000001021926383</t>
  </si>
  <si>
    <t xml:space="preserve">10-029-D</t>
  </si>
  <si>
    <t xml:space="preserve">00000000001021901644</t>
  </si>
  <si>
    <t xml:space="preserve">10-029-E</t>
  </si>
  <si>
    <t xml:space="preserve">250810301</t>
  </si>
  <si>
    <t xml:space="preserve">00000000001021476825</t>
  </si>
  <si>
    <t xml:space="preserve">10-030-B</t>
  </si>
  <si>
    <t xml:space="preserve">10-030-C</t>
  </si>
  <si>
    <t xml:space="preserve">10-030-D</t>
  </si>
  <si>
    <t xml:space="preserve">10-030-E</t>
  </si>
  <si>
    <t xml:space="preserve">00000000001021917720</t>
  </si>
  <si>
    <t xml:space="preserve">10-030-F</t>
  </si>
  <si>
    <t xml:space="preserve">00000000001021890306</t>
  </si>
  <si>
    <t xml:space="preserve">10-030-G</t>
  </si>
  <si>
    <t xml:space="preserve">10-031-B</t>
  </si>
  <si>
    <t xml:space="preserve">00000000001021888871</t>
  </si>
  <si>
    <t xml:space="preserve">10-031-C</t>
  </si>
  <si>
    <t xml:space="preserve">00000000001021476335</t>
  </si>
  <si>
    <t xml:space="preserve">114</t>
  </si>
  <si>
    <t xml:space="preserve">10-031-D</t>
  </si>
  <si>
    <t xml:space="preserve">00000000001021926426</t>
  </si>
  <si>
    <t xml:space="preserve">10-031-E</t>
  </si>
  <si>
    <t xml:space="preserve">RA26222-21</t>
  </si>
  <si>
    <t xml:space="preserve">00000000001021787109</t>
  </si>
  <si>
    <t xml:space="preserve">10-032-B</t>
  </si>
  <si>
    <t xml:space="preserve">10-032-C</t>
  </si>
  <si>
    <t xml:space="preserve">00000000001021823588</t>
  </si>
  <si>
    <t xml:space="preserve">10-032-D</t>
  </si>
  <si>
    <t xml:space="preserve">10-032-E</t>
  </si>
  <si>
    <t xml:space="preserve">00000000001021720524</t>
  </si>
  <si>
    <t xml:space="preserve">10-032-F</t>
  </si>
  <si>
    <t xml:space="preserve">00000000001021723925</t>
  </si>
  <si>
    <t xml:space="preserve">10-032-G</t>
  </si>
  <si>
    <t xml:space="preserve">251630302</t>
  </si>
  <si>
    <t xml:space="preserve">00000000001021008131</t>
  </si>
  <si>
    <t xml:space="preserve">10-033-B</t>
  </si>
  <si>
    <t xml:space="preserve">00000000001021950825</t>
  </si>
  <si>
    <t xml:space="preserve">10-033-C</t>
  </si>
  <si>
    <t xml:space="preserve">00000000001021950974</t>
  </si>
  <si>
    <t xml:space="preserve">10-033-D</t>
  </si>
  <si>
    <t xml:space="preserve">00000000001021935826</t>
  </si>
  <si>
    <t xml:space="preserve">10-033-E</t>
  </si>
  <si>
    <t xml:space="preserve">00000000001021950528</t>
  </si>
  <si>
    <t xml:space="preserve">10-034-B</t>
  </si>
  <si>
    <t xml:space="preserve">10-034-C</t>
  </si>
  <si>
    <t xml:space="preserve">00000000001021872312</t>
  </si>
  <si>
    <t xml:space="preserve">10-034-D</t>
  </si>
  <si>
    <t xml:space="preserve">00000000001021216085</t>
  </si>
  <si>
    <t xml:space="preserve">10-034-E</t>
  </si>
  <si>
    <t xml:space="preserve">00000000001021022288</t>
  </si>
  <si>
    <t xml:space="preserve">10-034-F</t>
  </si>
  <si>
    <t xml:space="preserve">00000000001020985460</t>
  </si>
  <si>
    <t xml:space="preserve">10-034-G</t>
  </si>
  <si>
    <t xml:space="preserve">253066202</t>
  </si>
  <si>
    <t xml:space="preserve">00000000001021181777</t>
  </si>
  <si>
    <t xml:space="preserve">10-035-B</t>
  </si>
  <si>
    <t xml:space="preserve">00000000001021889035</t>
  </si>
  <si>
    <t xml:space="preserve">10-035-C</t>
  </si>
  <si>
    <t xml:space="preserve">00000000001021950701</t>
  </si>
  <si>
    <t xml:space="preserve">10-035-D</t>
  </si>
  <si>
    <t xml:space="preserve">00000000001021889851</t>
  </si>
  <si>
    <t xml:space="preserve">10-035-E</t>
  </si>
  <si>
    <t xml:space="preserve">10-036-B</t>
  </si>
  <si>
    <t xml:space="preserve">00000000001021931077</t>
  </si>
  <si>
    <t xml:space="preserve">10-036-C</t>
  </si>
  <si>
    <t xml:space="preserve">00000000001021723740</t>
  </si>
  <si>
    <t xml:space="preserve">10-036-D</t>
  </si>
  <si>
    <t xml:space="preserve">00000000001021723699</t>
  </si>
  <si>
    <t xml:space="preserve">10-036-E</t>
  </si>
  <si>
    <t xml:space="preserve">00000000001021720445</t>
  </si>
  <si>
    <t xml:space="preserve">10-036-F</t>
  </si>
  <si>
    <t xml:space="preserve">A26123-21</t>
  </si>
  <si>
    <t xml:space="preserve">00000000001021380227</t>
  </si>
  <si>
    <t xml:space="preserve">10-036-G</t>
  </si>
  <si>
    <t xml:space="preserve">00000000001021008132</t>
  </si>
  <si>
    <t xml:space="preserve">10-037-B</t>
  </si>
  <si>
    <t xml:space="preserve">00000000001021889037</t>
  </si>
  <si>
    <t xml:space="preserve">10-037-C</t>
  </si>
  <si>
    <t xml:space="preserve">00000000001021948267</t>
  </si>
  <si>
    <t xml:space="preserve">10-037-D</t>
  </si>
  <si>
    <t xml:space="preserve">242760301</t>
  </si>
  <si>
    <t xml:space="preserve">00000000001020034695</t>
  </si>
  <si>
    <t xml:space="preserve">10-037-E</t>
  </si>
  <si>
    <t xml:space="preserve">A26262A21</t>
  </si>
  <si>
    <t xml:space="preserve">00000000001021951017</t>
  </si>
  <si>
    <t xml:space="preserve">10-038-B</t>
  </si>
  <si>
    <t xml:space="preserve">10-038-C</t>
  </si>
  <si>
    <t xml:space="preserve">RA26201-21</t>
  </si>
  <si>
    <t xml:space="preserve">00000000001021698646</t>
  </si>
  <si>
    <t xml:space="preserve">10-038-D</t>
  </si>
  <si>
    <t xml:space="preserve">00000000001021810265</t>
  </si>
  <si>
    <t xml:space="preserve">10-038-E</t>
  </si>
  <si>
    <t xml:space="preserve">00000000001021657572</t>
  </si>
  <si>
    <t xml:space="preserve">10-038-F</t>
  </si>
  <si>
    <t xml:space="preserve">00000000001021842140</t>
  </si>
  <si>
    <t xml:space="preserve">10-038-G</t>
  </si>
  <si>
    <t xml:space="preserve">10-039-B</t>
  </si>
  <si>
    <t xml:space="preserve">00000000001021950845</t>
  </si>
  <si>
    <t xml:space="preserve">10-039-C</t>
  </si>
  <si>
    <t xml:space="preserve">00000000001021764355</t>
  </si>
  <si>
    <t xml:space="preserve">10-039-D</t>
  </si>
  <si>
    <t xml:space="preserve">A25240-21</t>
  </si>
  <si>
    <t xml:space="preserve">00000000001021889854</t>
  </si>
  <si>
    <t xml:space="preserve">10-039-E</t>
  </si>
  <si>
    <t xml:space="preserve">00000000001021765280</t>
  </si>
  <si>
    <t xml:space="preserve">10-040-B</t>
  </si>
  <si>
    <t xml:space="preserve">RA26257B12</t>
  </si>
  <si>
    <t xml:space="preserve">00000000001021931060</t>
  </si>
  <si>
    <t xml:space="preserve">10-040-C</t>
  </si>
  <si>
    <t xml:space="preserve">00000000001021930739</t>
  </si>
  <si>
    <t xml:space="preserve">10-040-D</t>
  </si>
  <si>
    <t xml:space="preserve">00000000001021917721</t>
  </si>
  <si>
    <t xml:space="preserve">10-040-E</t>
  </si>
  <si>
    <t xml:space="preserve">00000000001021512615</t>
  </si>
  <si>
    <t xml:space="preserve">10-040-F</t>
  </si>
  <si>
    <t xml:space="preserve">00000000001020770824</t>
  </si>
  <si>
    <t xml:space="preserve">10-040-G</t>
  </si>
  <si>
    <t xml:space="preserve">10-041-B</t>
  </si>
  <si>
    <t xml:space="preserve">00000000001021763305</t>
  </si>
  <si>
    <t xml:space="preserve">10-041-C</t>
  </si>
  <si>
    <t xml:space="preserve">A26232A01</t>
  </si>
  <si>
    <t xml:space="preserve">00000000001021889482</t>
  </si>
  <si>
    <t xml:space="preserve">10-041-D</t>
  </si>
  <si>
    <t xml:space="preserve">10-041-E</t>
  </si>
  <si>
    <t xml:space="preserve">00000000001021950966</t>
  </si>
  <si>
    <t xml:space="preserve">10-042-B</t>
  </si>
  <si>
    <t xml:space="preserve">00000000001021872363</t>
  </si>
  <si>
    <t xml:space="preserve">10-042-C</t>
  </si>
  <si>
    <t xml:space="preserve">00000000001021723951</t>
  </si>
  <si>
    <t xml:space="preserve">10-042-D</t>
  </si>
  <si>
    <t xml:space="preserve">2531753517</t>
  </si>
  <si>
    <t xml:space="preserve">00000000001021731819</t>
  </si>
  <si>
    <t xml:space="preserve">10-042-E</t>
  </si>
  <si>
    <t xml:space="preserve">00000000001021183035</t>
  </si>
  <si>
    <t xml:space="preserve">10-042-F</t>
  </si>
  <si>
    <t xml:space="preserve">10-042-G</t>
  </si>
  <si>
    <t xml:space="preserve">10-043-B</t>
  </si>
  <si>
    <t xml:space="preserve">00000000001021950752</t>
  </si>
  <si>
    <t xml:space="preserve">10-043-C</t>
  </si>
  <si>
    <t xml:space="preserve">250210659</t>
  </si>
  <si>
    <t xml:space="preserve">00000000001020198008</t>
  </si>
  <si>
    <t xml:space="preserve">10-043-D</t>
  </si>
  <si>
    <t xml:space="preserve">10-043-E</t>
  </si>
  <si>
    <t xml:space="preserve">10-044-B</t>
  </si>
  <si>
    <t xml:space="preserve">A26257-201</t>
  </si>
  <si>
    <t xml:space="preserve">00000000001021931056</t>
  </si>
  <si>
    <t xml:space="preserve">10-044-C</t>
  </si>
  <si>
    <t xml:space="preserve">00000000001021723884</t>
  </si>
  <si>
    <t xml:space="preserve">10-044-D</t>
  </si>
  <si>
    <t xml:space="preserve">00000000001021930993</t>
  </si>
  <si>
    <t xml:space="preserve">10-044-E</t>
  </si>
  <si>
    <t xml:space="preserve">253066201</t>
  </si>
  <si>
    <t xml:space="preserve">00000000001021181779</t>
  </si>
  <si>
    <t xml:space="preserve">10-044-F</t>
  </si>
  <si>
    <t xml:space="preserve">10-044-G</t>
  </si>
  <si>
    <t xml:space="preserve">00000000001021008133</t>
  </si>
  <si>
    <t xml:space="preserve">10-045-B</t>
  </si>
  <si>
    <t xml:space="preserve">00000000001021476827</t>
  </si>
  <si>
    <t xml:space="preserve">10-045-C</t>
  </si>
  <si>
    <t xml:space="preserve">A26198B111</t>
  </si>
  <si>
    <t xml:space="preserve">00000000001021691630</t>
  </si>
  <si>
    <t xml:space="preserve">10-046-B</t>
  </si>
  <si>
    <t xml:space="preserve">00000000001021918034</t>
  </si>
  <si>
    <t xml:space="preserve">10-046-C</t>
  </si>
  <si>
    <t xml:space="preserve">10-046-D</t>
  </si>
  <si>
    <t xml:space="preserve">CHK-D-413</t>
  </si>
  <si>
    <t xml:space="preserve">253146201</t>
  </si>
  <si>
    <t xml:space="preserve">00000000001021182854</t>
  </si>
  <si>
    <t xml:space="preserve">10-046-E</t>
  </si>
  <si>
    <t xml:space="preserve">00000000001021657442</t>
  </si>
  <si>
    <t xml:space="preserve">10-046-F</t>
  </si>
  <si>
    <t xml:space="preserve">10-046-G</t>
  </si>
  <si>
    <t xml:space="preserve">10-047-B</t>
  </si>
  <si>
    <t xml:space="preserve">00000000001021923924</t>
  </si>
  <si>
    <t xml:space="preserve">10-047-C</t>
  </si>
  <si>
    <t xml:space="preserve">00000000001021923885</t>
  </si>
  <si>
    <t xml:space="preserve">10-048-B</t>
  </si>
  <si>
    <t xml:space="preserve">00000000001021867175</t>
  </si>
  <si>
    <t xml:space="preserve">10-048-C</t>
  </si>
  <si>
    <t xml:space="preserve">00000000001021930992</t>
  </si>
  <si>
    <t xml:space="preserve">10-048-D</t>
  </si>
  <si>
    <t xml:space="preserve">00000000001021935606</t>
  </si>
  <si>
    <t xml:space="preserve">10-048-E</t>
  </si>
  <si>
    <t xml:space="preserve">10-048-F</t>
  </si>
  <si>
    <t xml:space="preserve">RA26125-01</t>
  </si>
  <si>
    <t xml:space="preserve">00000000001021387844</t>
  </si>
  <si>
    <t xml:space="preserve">10-048-G</t>
  </si>
  <si>
    <t xml:space="preserve">00000000001021181780</t>
  </si>
  <si>
    <t xml:space="preserve">10-049-B</t>
  </si>
  <si>
    <t xml:space="preserve">10-049-C</t>
  </si>
  <si>
    <t xml:space="preserve">00000000001021951050</t>
  </si>
  <si>
    <t xml:space="preserve">10-049-D</t>
  </si>
  <si>
    <t xml:space="preserve">10-049-E</t>
  </si>
  <si>
    <t xml:space="preserve">10-050-B</t>
  </si>
  <si>
    <t xml:space="preserve">00000000001021843972</t>
  </si>
  <si>
    <t xml:space="preserve">10-050-C</t>
  </si>
  <si>
    <t xml:space="preserve">00000000001021935600</t>
  </si>
  <si>
    <t xml:space="preserve">10-050-D</t>
  </si>
  <si>
    <t xml:space="preserve">00000000001020317029</t>
  </si>
  <si>
    <t xml:space="preserve">10-050-E</t>
  </si>
  <si>
    <t xml:space="preserve">10-050-F</t>
  </si>
  <si>
    <t xml:space="preserve">10-050-G</t>
  </si>
  <si>
    <t xml:space="preserve">00000000001021008134</t>
  </si>
  <si>
    <t xml:space="preserve">10-051-B</t>
  </si>
  <si>
    <t xml:space="preserve">00000000001021889086</t>
  </si>
  <si>
    <t xml:space="preserve">10-051-C</t>
  </si>
  <si>
    <t xml:space="preserve">00000000001021950965</t>
  </si>
  <si>
    <t xml:space="preserve">10-051-D</t>
  </si>
  <si>
    <t xml:space="preserve">10-051-E</t>
  </si>
  <si>
    <t xml:space="preserve">10-052-B</t>
  </si>
  <si>
    <t xml:space="preserve">00000000001021761797</t>
  </si>
  <si>
    <t xml:space="preserve">10-052-C</t>
  </si>
  <si>
    <t xml:space="preserve">00000000001021923864</t>
  </si>
  <si>
    <t xml:space="preserve">10-052-D</t>
  </si>
  <si>
    <t xml:space="preserve">00000000001021935616</t>
  </si>
  <si>
    <t xml:space="preserve">10-052-E</t>
  </si>
  <si>
    <t xml:space="preserve">00000000001021638603</t>
  </si>
  <si>
    <t xml:space="preserve">10-052-F</t>
  </si>
  <si>
    <t xml:space="preserve">10-052-G</t>
  </si>
  <si>
    <t xml:space="preserve">10-053-B</t>
  </si>
  <si>
    <t xml:space="preserve">00000000001021948251</t>
  </si>
  <si>
    <t xml:space="preserve">10-053-C</t>
  </si>
  <si>
    <t xml:space="preserve">00000000001021666999</t>
  </si>
  <si>
    <t xml:space="preserve">10-053-D</t>
  </si>
  <si>
    <t xml:space="preserve">00000000001021889856</t>
  </si>
  <si>
    <t xml:space="preserve">10-053-E</t>
  </si>
  <si>
    <t xml:space="preserve">A26227A01</t>
  </si>
  <si>
    <t xml:space="preserve">00000000001021889862</t>
  </si>
  <si>
    <t xml:space="preserve">10-054-C</t>
  </si>
  <si>
    <t xml:space="preserve">10-054-D</t>
  </si>
  <si>
    <t xml:space="preserve">00000000001021671498</t>
  </si>
  <si>
    <t xml:space="preserve">10-054-E</t>
  </si>
  <si>
    <t xml:space="preserve">10-054-F</t>
  </si>
  <si>
    <t xml:space="preserve">00000000001021638830</t>
  </si>
  <si>
    <t xml:space="preserve">10-054-G</t>
  </si>
  <si>
    <t xml:space="preserve">00000000001021008135</t>
  </si>
  <si>
    <t xml:space="preserve">10-055-B</t>
  </si>
  <si>
    <t xml:space="preserve">00000000001021951035</t>
  </si>
  <si>
    <t xml:space="preserve">10-055-C</t>
  </si>
  <si>
    <t xml:space="preserve">00000000001021667488</t>
  </si>
  <si>
    <t xml:space="preserve">10-055-D</t>
  </si>
  <si>
    <t xml:space="preserve">10-055-E</t>
  </si>
  <si>
    <t xml:space="preserve">10-056-C</t>
  </si>
  <si>
    <t xml:space="preserve">10-056-D</t>
  </si>
  <si>
    <t xml:space="preserve">00000000001021935654</t>
  </si>
  <si>
    <t xml:space="preserve">10-056-E</t>
  </si>
  <si>
    <t xml:space="preserve">00000000001021723692</t>
  </si>
  <si>
    <t xml:space="preserve">10-056-F</t>
  </si>
  <si>
    <t xml:space="preserve">00000000001021387757</t>
  </si>
  <si>
    <t xml:space="preserve">132</t>
  </si>
  <si>
    <t xml:space="preserve">10-056-G</t>
  </si>
  <si>
    <t xml:space="preserve">10-057-B</t>
  </si>
  <si>
    <t xml:space="preserve">00000000001021889230</t>
  </si>
  <si>
    <t xml:space="preserve">10-057-C</t>
  </si>
  <si>
    <t xml:space="preserve">00000000001021668222</t>
  </si>
  <si>
    <t xml:space="preserve">10-057-D</t>
  </si>
  <si>
    <t xml:space="preserve">00000000001021951021</t>
  </si>
  <si>
    <t xml:space="preserve">10-057-E</t>
  </si>
  <si>
    <t xml:space="preserve">00000000001021889894</t>
  </si>
  <si>
    <t xml:space="preserve">10-058-B</t>
  </si>
  <si>
    <t xml:space="preserve">10-058-C</t>
  </si>
  <si>
    <t xml:space="preserve">00000000001021733235</t>
  </si>
  <si>
    <t xml:space="preserve">10-058-D</t>
  </si>
  <si>
    <t xml:space="preserve">00000000001021723756</t>
  </si>
  <si>
    <t xml:space="preserve">10-058-E</t>
  </si>
  <si>
    <t xml:space="preserve">RA26190-01</t>
  </si>
  <si>
    <t xml:space="preserve">00000000001021657758</t>
  </si>
  <si>
    <t xml:space="preserve">10-058-F</t>
  </si>
  <si>
    <t xml:space="preserve">RA26217-01</t>
  </si>
  <si>
    <t xml:space="preserve">00000000001021769445</t>
  </si>
  <si>
    <t xml:space="preserve">10-058-G</t>
  </si>
  <si>
    <t xml:space="preserve">10-059-B</t>
  </si>
  <si>
    <t xml:space="preserve">252550301</t>
  </si>
  <si>
    <t xml:space="preserve">00000000001021889232</t>
  </si>
  <si>
    <t xml:space="preserve">10-059-C</t>
  </si>
  <si>
    <t xml:space="preserve">00000000001021947556</t>
  </si>
  <si>
    <t xml:space="preserve">10-059-D</t>
  </si>
  <si>
    <t xml:space="preserve">A261040-21</t>
  </si>
  <si>
    <t xml:space="preserve">00000000001021763001</t>
  </si>
  <si>
    <t xml:space="preserve">42</t>
  </si>
  <si>
    <t xml:space="preserve">10-059-E</t>
  </si>
  <si>
    <t xml:space="preserve">A26080-21</t>
  </si>
  <si>
    <t xml:space="preserve">00000000001021889895</t>
  </si>
  <si>
    <t xml:space="preserve">10-060-B</t>
  </si>
  <si>
    <t xml:space="preserve">10-060-C</t>
  </si>
  <si>
    <t xml:space="preserve">00000000001021698907</t>
  </si>
  <si>
    <t xml:space="preserve">10-060-D</t>
  </si>
  <si>
    <t xml:space="preserve">00000000001021570785</t>
  </si>
  <si>
    <t xml:space="preserve">10-060-E</t>
  </si>
  <si>
    <t xml:space="preserve">10-060-F</t>
  </si>
  <si>
    <t xml:space="preserve">00000000001021571018</t>
  </si>
  <si>
    <t xml:space="preserve">10-060-G</t>
  </si>
  <si>
    <t xml:space="preserve">10-061-B</t>
  </si>
  <si>
    <t xml:space="preserve">2525335005</t>
  </si>
  <si>
    <t xml:space="preserve">00000000001021889233</t>
  </si>
  <si>
    <t xml:space="preserve">10-061-C</t>
  </si>
  <si>
    <t xml:space="preserve">00000000001021505383</t>
  </si>
  <si>
    <t xml:space="preserve">10-061-D</t>
  </si>
  <si>
    <t xml:space="preserve">00000000001021951049</t>
  </si>
  <si>
    <t xml:space="preserve">10-061-E</t>
  </si>
  <si>
    <t xml:space="preserve">10-062-B</t>
  </si>
  <si>
    <t xml:space="preserve">A26126B11</t>
  </si>
  <si>
    <t xml:space="preserve">00000000001021761799</t>
  </si>
  <si>
    <t xml:space="preserve">10-062-C</t>
  </si>
  <si>
    <t xml:space="preserve">A26251B41</t>
  </si>
  <si>
    <t xml:space="preserve">00000000001021905881</t>
  </si>
  <si>
    <t xml:space="preserve">10-062-D</t>
  </si>
  <si>
    <t xml:space="preserve">00000000001021816771</t>
  </si>
  <si>
    <t xml:space="preserve">10-062-E</t>
  </si>
  <si>
    <t xml:space="preserve">10-062-F</t>
  </si>
  <si>
    <t xml:space="preserve">00000000001021506247</t>
  </si>
  <si>
    <t xml:space="preserve">10-062-G</t>
  </si>
  <si>
    <t xml:space="preserve">10-063-B</t>
  </si>
  <si>
    <t xml:space="preserve">252180301</t>
  </si>
  <si>
    <t xml:space="preserve">00000000001021889254</t>
  </si>
  <si>
    <t xml:space="preserve">10-063-C</t>
  </si>
  <si>
    <t xml:space="preserve">00000000001021950987</t>
  </si>
  <si>
    <t xml:space="preserve">10-063-D</t>
  </si>
  <si>
    <t xml:space="preserve">10-063-E</t>
  </si>
  <si>
    <t xml:space="preserve">10-064-B</t>
  </si>
  <si>
    <t xml:space="preserve">A26251-201</t>
  </si>
  <si>
    <t xml:space="preserve">00000000001021905951</t>
  </si>
  <si>
    <t xml:space="preserve">10-064-C</t>
  </si>
  <si>
    <t xml:space="preserve">00000000001021905857</t>
  </si>
  <si>
    <t xml:space="preserve">10-064-D</t>
  </si>
  <si>
    <t xml:space="preserve">00000000001021665876</t>
  </si>
  <si>
    <t xml:space="preserve">10-064-E</t>
  </si>
  <si>
    <t xml:space="preserve">00000000001021905554</t>
  </si>
  <si>
    <t xml:space="preserve">10-064-F</t>
  </si>
  <si>
    <t xml:space="preserve">10-064-G</t>
  </si>
  <si>
    <t xml:space="preserve">10-065-B</t>
  </si>
  <si>
    <t xml:space="preserve">00000000001021951012</t>
  </si>
  <si>
    <t xml:space="preserve">10-065-C</t>
  </si>
  <si>
    <t xml:space="preserve">00000000001021346094</t>
  </si>
  <si>
    <t xml:space="preserve">10-065-D</t>
  </si>
  <si>
    <t xml:space="preserve">252843369</t>
  </si>
  <si>
    <t xml:space="preserve">00000000001021763094</t>
  </si>
  <si>
    <t xml:space="preserve">10-065-E</t>
  </si>
  <si>
    <t xml:space="preserve">10-066-B</t>
  </si>
  <si>
    <t xml:space="preserve">10-066-C</t>
  </si>
  <si>
    <t xml:space="preserve">A26198B102</t>
  </si>
  <si>
    <t xml:space="preserve">00000000001021690915</t>
  </si>
  <si>
    <t xml:space="preserve">10-066-D</t>
  </si>
  <si>
    <t xml:space="preserve">00000000001021905884</t>
  </si>
  <si>
    <t xml:space="preserve">10-066-E</t>
  </si>
  <si>
    <t xml:space="preserve">00000000001021833122</t>
  </si>
  <si>
    <t xml:space="preserve">10-066-F</t>
  </si>
  <si>
    <t xml:space="preserve">10-066-G</t>
  </si>
  <si>
    <t xml:space="preserve">10-067-B</t>
  </si>
  <si>
    <t xml:space="preserve">A266049-21</t>
  </si>
  <si>
    <t xml:space="preserve">00000000001021763350</t>
  </si>
  <si>
    <t xml:space="preserve">10-067-C</t>
  </si>
  <si>
    <t xml:space="preserve">00000000001021950829</t>
  </si>
  <si>
    <t xml:space="preserve">10-067-D</t>
  </si>
  <si>
    <t xml:space="preserve">A26139-21</t>
  </si>
  <si>
    <t xml:space="preserve">00000000001021763095</t>
  </si>
  <si>
    <t xml:space="preserve">10-067-E</t>
  </si>
  <si>
    <t xml:space="preserve">10-068-B</t>
  </si>
  <si>
    <t xml:space="preserve">10-068-C</t>
  </si>
  <si>
    <t xml:space="preserve">00000000001021923705</t>
  </si>
  <si>
    <t xml:space="preserve">10-068-D</t>
  </si>
  <si>
    <t xml:space="preserve">00000000001021856986</t>
  </si>
  <si>
    <t xml:space="preserve">10-068-E</t>
  </si>
  <si>
    <t xml:space="preserve">10-068-F</t>
  </si>
  <si>
    <t xml:space="preserve">10-068-G</t>
  </si>
  <si>
    <t xml:space="preserve">251260301</t>
  </si>
  <si>
    <t xml:space="preserve">00000000001021092765</t>
  </si>
  <si>
    <t xml:space="preserve">10-069-B</t>
  </si>
  <si>
    <t xml:space="preserve">00000000001021947732</t>
  </si>
  <si>
    <t xml:space="preserve">10-069-C</t>
  </si>
  <si>
    <t xml:space="preserve">00000000001021842969</t>
  </si>
  <si>
    <t xml:space="preserve">10-069-D</t>
  </si>
  <si>
    <t xml:space="preserve">10-069-E</t>
  </si>
  <si>
    <t xml:space="preserve">00000000001021582271</t>
  </si>
  <si>
    <t xml:space="preserve">10-070-B</t>
  </si>
  <si>
    <t xml:space="preserve">00000000001021810581</t>
  </si>
  <si>
    <t xml:space="preserve">10-070-C</t>
  </si>
  <si>
    <t xml:space="preserve">10-070-D</t>
  </si>
  <si>
    <t xml:space="preserve">00000000001021842616</t>
  </si>
  <si>
    <t xml:space="preserve">10-070-E</t>
  </si>
  <si>
    <t xml:space="preserve">00000000001021905815</t>
  </si>
  <si>
    <t xml:space="preserve">10-070-F</t>
  </si>
  <si>
    <t xml:space="preserve">10-070-G</t>
  </si>
  <si>
    <t xml:space="preserve">00000000001021282277</t>
  </si>
  <si>
    <t xml:space="preserve">10-071-B</t>
  </si>
  <si>
    <t xml:space="preserve">00000000001021889256</t>
  </si>
  <si>
    <t xml:space="preserve">10-071-C</t>
  </si>
  <si>
    <t xml:space="preserve">00000000001021951029</t>
  </si>
  <si>
    <t xml:space="preserve">10-071-D</t>
  </si>
  <si>
    <t xml:space="preserve">00000000001021498953</t>
  </si>
  <si>
    <t xml:space="preserve">10-071-E</t>
  </si>
  <si>
    <t xml:space="preserve">10-072-B</t>
  </si>
  <si>
    <t xml:space="preserve">10-072-C</t>
  </si>
  <si>
    <t xml:space="preserve">A26151-02</t>
  </si>
  <si>
    <t xml:space="preserve">00000000001021497999</t>
  </si>
  <si>
    <t xml:space="preserve">10-072-D</t>
  </si>
  <si>
    <t xml:space="preserve">A26252-02</t>
  </si>
  <si>
    <t xml:space="preserve">00000000001021910095</t>
  </si>
  <si>
    <t xml:space="preserve">10-072-E</t>
  </si>
  <si>
    <t xml:space="preserve">10-072-F</t>
  </si>
  <si>
    <t xml:space="preserve">10-072-G</t>
  </si>
  <si>
    <t xml:space="preserve">10-073-B</t>
  </si>
  <si>
    <t xml:space="preserve">00000000001021951010</t>
  </si>
  <si>
    <t xml:space="preserve">10-073-C</t>
  </si>
  <si>
    <t xml:space="preserve">00000000001021950980</t>
  </si>
  <si>
    <t xml:space="preserve">10-073-D</t>
  </si>
  <si>
    <t xml:space="preserve">A25082-21</t>
  </si>
  <si>
    <t xml:space="preserve">00000000001021764764</t>
  </si>
  <si>
    <t xml:space="preserve">10-073-E</t>
  </si>
  <si>
    <t xml:space="preserve">10-074-B</t>
  </si>
  <si>
    <t xml:space="preserve">A26232-21</t>
  </si>
  <si>
    <t xml:space="preserve">00000000001021831325</t>
  </si>
  <si>
    <t xml:space="preserve">10-074-C</t>
  </si>
  <si>
    <t xml:space="preserve">00000000001021923889</t>
  </si>
  <si>
    <t xml:space="preserve">10-074-D</t>
  </si>
  <si>
    <t xml:space="preserve">00000000001021910800</t>
  </si>
  <si>
    <t xml:space="preserve">10-074-E</t>
  </si>
  <si>
    <t xml:space="preserve">00000000001021668197</t>
  </si>
  <si>
    <t xml:space="preserve">10-074-F</t>
  </si>
  <si>
    <t xml:space="preserve">00000000001021638731</t>
  </si>
  <si>
    <t xml:space="preserve">10-074-G</t>
  </si>
  <si>
    <t xml:space="preserve">10-075-B</t>
  </si>
  <si>
    <t xml:space="preserve">10-075-C</t>
  </si>
  <si>
    <t xml:space="preserve">251460303</t>
  </si>
  <si>
    <t xml:space="preserve">00000000001021763456</t>
  </si>
  <si>
    <t xml:space="preserve">10-075-D</t>
  </si>
  <si>
    <t xml:space="preserve">00000000001021668368</t>
  </si>
  <si>
    <t xml:space="preserve">10-075-E</t>
  </si>
  <si>
    <t xml:space="preserve">10-076-B</t>
  </si>
  <si>
    <t xml:space="preserve">A25329-01</t>
  </si>
  <si>
    <t xml:space="preserve">00000000001021761826</t>
  </si>
  <si>
    <t xml:space="preserve">10-076-C</t>
  </si>
  <si>
    <t xml:space="preserve">00000000001021910097</t>
  </si>
  <si>
    <t xml:space="preserve">10-076-D</t>
  </si>
  <si>
    <t xml:space="preserve">00000000001021762252</t>
  </si>
  <si>
    <t xml:space="preserve">10-076-E</t>
  </si>
  <si>
    <t xml:space="preserve">10-076-F</t>
  </si>
  <si>
    <t xml:space="preserve">00000000001021770023</t>
  </si>
  <si>
    <t xml:space="preserve">10-076-G</t>
  </si>
  <si>
    <t xml:space="preserve">10-077-B</t>
  </si>
  <si>
    <t xml:space="preserve">00000000001021948349</t>
  </si>
  <si>
    <t xml:space="preserve">10-077-C</t>
  </si>
  <si>
    <t xml:space="preserve">10-077-D</t>
  </si>
  <si>
    <t xml:space="preserve">10-077-E</t>
  </si>
  <si>
    <t xml:space="preserve">10-078-B</t>
  </si>
  <si>
    <t xml:space="preserve">00000000001021910688</t>
  </si>
  <si>
    <t xml:space="preserve">10-078-C</t>
  </si>
  <si>
    <t xml:space="preserve">242950359</t>
  </si>
  <si>
    <t xml:space="preserve">00000000001020015744</t>
  </si>
  <si>
    <t xml:space="preserve">10-078-D</t>
  </si>
  <si>
    <t xml:space="preserve">10-078-E</t>
  </si>
  <si>
    <t xml:space="preserve">00000000001021905800</t>
  </si>
  <si>
    <t xml:space="preserve">10-078-F</t>
  </si>
  <si>
    <t xml:space="preserve">10-078-G</t>
  </si>
  <si>
    <t xml:space="preserve">10-079-B</t>
  </si>
  <si>
    <t xml:space="preserve">00000000001021948258</t>
  </si>
  <si>
    <t xml:space="preserve">10-079-C</t>
  </si>
  <si>
    <t xml:space="preserve">CRM-DR-0001252-039</t>
  </si>
  <si>
    <t xml:space="preserve">RA25124B11</t>
  </si>
  <si>
    <t xml:space="preserve">00000000001020179016</t>
  </si>
  <si>
    <t xml:space="preserve">10-079-D</t>
  </si>
  <si>
    <t xml:space="preserve">10-079-E</t>
  </si>
  <si>
    <t xml:space="preserve">10-080-B</t>
  </si>
  <si>
    <t xml:space="preserve">00000000001021910017</t>
  </si>
  <si>
    <t xml:space="preserve">10-080-C</t>
  </si>
  <si>
    <t xml:space="preserve">00000000001021910045</t>
  </si>
  <si>
    <t xml:space="preserve">10-080-D</t>
  </si>
  <si>
    <t xml:space="preserve">10-080-E</t>
  </si>
  <si>
    <t xml:space="preserve">00000000001021387759</t>
  </si>
  <si>
    <t xml:space="preserve">10-080-F</t>
  </si>
  <si>
    <t xml:space="preserve">10-080-G</t>
  </si>
  <si>
    <t xml:space="preserve">00000000001021279188</t>
  </si>
  <si>
    <t xml:space="preserve">10-081-B</t>
  </si>
  <si>
    <t xml:space="preserve">00000000001021951037</t>
  </si>
  <si>
    <t xml:space="preserve">10-081-C</t>
  </si>
  <si>
    <t xml:space="preserve">10-081-D</t>
  </si>
  <si>
    <t xml:space="preserve">10-081-E</t>
  </si>
  <si>
    <t xml:space="preserve">10-082-B</t>
  </si>
  <si>
    <t xml:space="preserve">00000000001021910690</t>
  </si>
  <si>
    <t xml:space="preserve">10-082-C</t>
  </si>
  <si>
    <t xml:space="preserve">00000000001021917906</t>
  </si>
  <si>
    <t xml:space="preserve">10-082-D</t>
  </si>
  <si>
    <t xml:space="preserve">00000000001021910048</t>
  </si>
  <si>
    <t xml:space="preserve">10-082-E</t>
  </si>
  <si>
    <t xml:space="preserve">10-082-F</t>
  </si>
  <si>
    <t xml:space="preserve">10-082-G</t>
  </si>
  <si>
    <t xml:space="preserve">10-083-B</t>
  </si>
  <si>
    <t xml:space="preserve">00000000001021948274</t>
  </si>
  <si>
    <t xml:space="preserve">10-083-C</t>
  </si>
  <si>
    <t xml:space="preserve">A26A75B11</t>
  </si>
  <si>
    <t xml:space="preserve">00000000001021763455</t>
  </si>
  <si>
    <t xml:space="preserve">10-083-D</t>
  </si>
  <si>
    <t xml:space="preserve">10-083-E</t>
  </si>
  <si>
    <t xml:space="preserve">00000000001021836955</t>
  </si>
  <si>
    <t xml:space="preserve">10-084-B</t>
  </si>
  <si>
    <t xml:space="preserve">A26254B101</t>
  </si>
  <si>
    <t xml:space="preserve">00000000001021918196</t>
  </si>
  <si>
    <t xml:space="preserve">10-084-C</t>
  </si>
  <si>
    <t xml:space="preserve">00000000001021917992</t>
  </si>
  <si>
    <t xml:space="preserve">10-084-D</t>
  </si>
  <si>
    <t xml:space="preserve">00000000001021910121</t>
  </si>
  <si>
    <t xml:space="preserve">10-084-E</t>
  </si>
  <si>
    <t xml:space="preserve">10-084-F</t>
  </si>
  <si>
    <t xml:space="preserve">00000000001021910243</t>
  </si>
  <si>
    <t xml:space="preserve">10-084-G</t>
  </si>
  <si>
    <t xml:space="preserve">A25236B31</t>
  </si>
  <si>
    <t xml:space="preserve">00000000001021282193</t>
  </si>
  <si>
    <t xml:space="preserve">10-085-B</t>
  </si>
  <si>
    <t xml:space="preserve">00000000001021951028</t>
  </si>
  <si>
    <t xml:space="preserve">10-085-C</t>
  </si>
  <si>
    <t xml:space="preserve">00000000001021837851</t>
  </si>
  <si>
    <t xml:space="preserve">10-085-D</t>
  </si>
  <si>
    <t xml:space="preserve">10-085-E</t>
  </si>
  <si>
    <t xml:space="preserve">00000000001021668439</t>
  </si>
  <si>
    <t xml:space="preserve">10-086-B</t>
  </si>
  <si>
    <t xml:space="preserve">00000000001021761832</t>
  </si>
  <si>
    <t xml:space="preserve">10-086-C</t>
  </si>
  <si>
    <t xml:space="preserve">00000000001021638583</t>
  </si>
  <si>
    <t xml:space="preserve">10-086-D</t>
  </si>
  <si>
    <t xml:space="preserve">00000000001021910276</t>
  </si>
  <si>
    <t xml:space="preserve">10-086-E</t>
  </si>
  <si>
    <t xml:space="preserve">00000000001021762245</t>
  </si>
  <si>
    <t xml:space="preserve">10-086-F</t>
  </si>
  <si>
    <t xml:space="preserve">A26169B11</t>
  </si>
  <si>
    <t xml:space="preserve">00000000001021572618</t>
  </si>
  <si>
    <t xml:space="preserve">10-086-G</t>
  </si>
  <si>
    <t xml:space="preserve">10-087-B</t>
  </si>
  <si>
    <t xml:space="preserve">10-087-C</t>
  </si>
  <si>
    <t xml:space="preserve">00000000001021836917</t>
  </si>
  <si>
    <t xml:space="preserve">10-087-D</t>
  </si>
  <si>
    <t xml:space="preserve">10-087-E</t>
  </si>
  <si>
    <t xml:space="preserve">10-088-B</t>
  </si>
  <si>
    <t xml:space="preserve">00000000001021856696</t>
  </si>
  <si>
    <t xml:space="preserve">10-088-C</t>
  </si>
  <si>
    <t xml:space="preserve">00000000001021918467</t>
  </si>
  <si>
    <t xml:space="preserve">10-088-D</t>
  </si>
  <si>
    <t xml:space="preserve">RA25152-21</t>
  </si>
  <si>
    <t xml:space="preserve">00000000001020923299</t>
  </si>
  <si>
    <t xml:space="preserve">10-088-E</t>
  </si>
  <si>
    <t xml:space="preserve">00000000001021638836</t>
  </si>
  <si>
    <t xml:space="preserve">10-088-F</t>
  </si>
  <si>
    <t xml:space="preserve">00000000001021575414</t>
  </si>
  <si>
    <t xml:space="preserve">10-088-G</t>
  </si>
  <si>
    <t xml:space="preserve">10-089-B</t>
  </si>
  <si>
    <t xml:space="preserve">10-089-C</t>
  </si>
  <si>
    <t xml:space="preserve">00000000001021837463</t>
  </si>
  <si>
    <t xml:space="preserve">10-089-D</t>
  </si>
  <si>
    <t xml:space="preserve">10-089-E</t>
  </si>
  <si>
    <t xml:space="preserve">10-090-B</t>
  </si>
  <si>
    <t xml:space="preserve">00000000001021918565</t>
  </si>
  <si>
    <t xml:space="preserve">10-090-C</t>
  </si>
  <si>
    <t xml:space="preserve">10-090-D</t>
  </si>
  <si>
    <t xml:space="preserve">A26152A31</t>
  </si>
  <si>
    <t xml:space="preserve">00000000001021499827</t>
  </si>
  <si>
    <t xml:space="preserve">10-090-E</t>
  </si>
  <si>
    <t xml:space="preserve">10-090-F</t>
  </si>
  <si>
    <t xml:space="preserve">10-090-G</t>
  </si>
  <si>
    <t xml:space="preserve">10-092-B</t>
  </si>
  <si>
    <t xml:space="preserve">00000000001021787082</t>
  </si>
  <si>
    <t xml:space="preserve">10-092-C</t>
  </si>
  <si>
    <t xml:space="preserve">00000000001021918453</t>
  </si>
  <si>
    <t xml:space="preserve">10-092-D</t>
  </si>
  <si>
    <t xml:space="preserve">10-092-E</t>
  </si>
  <si>
    <t xml:space="preserve">10-092-F</t>
  </si>
  <si>
    <t xml:space="preserve">A25346-21</t>
  </si>
  <si>
    <t xml:space="preserve">00000000001021762335</t>
  </si>
  <si>
    <t xml:space="preserve">10-092-G</t>
  </si>
  <si>
    <t xml:space="preserve">10-094-B</t>
  </si>
  <si>
    <t xml:space="preserve">00000000001021923851</t>
  </si>
  <si>
    <t xml:space="preserve">10-094-C</t>
  </si>
  <si>
    <t xml:space="preserve">00000000001021923985</t>
  </si>
  <si>
    <t xml:space="preserve">10-094-D</t>
  </si>
  <si>
    <t xml:space="preserve">10-094-E</t>
  </si>
  <si>
    <t xml:space="preserve">10-094-F</t>
  </si>
  <si>
    <t xml:space="preserve">00000000001021923949</t>
  </si>
  <si>
    <t xml:space="preserve">10-094-G</t>
  </si>
  <si>
    <t xml:space="preserve">10-096-B</t>
  </si>
  <si>
    <t xml:space="preserve">00000000001021762047</t>
  </si>
  <si>
    <t xml:space="preserve">10-096-C</t>
  </si>
  <si>
    <t xml:space="preserve">00000000001021638675</t>
  </si>
  <si>
    <t xml:space="preserve">10-096-D</t>
  </si>
  <si>
    <t xml:space="preserve">10-096-E</t>
  </si>
  <si>
    <t xml:space="preserve">10-096-F</t>
  </si>
  <si>
    <t xml:space="preserve">00000000001021765439</t>
  </si>
  <si>
    <t xml:space="preserve">10-096-G</t>
  </si>
  <si>
    <t xml:space="preserve">10-098-B</t>
  </si>
  <si>
    <t xml:space="preserve">00000000001021923911</t>
  </si>
  <si>
    <t xml:space="preserve">10-098-C</t>
  </si>
  <si>
    <t xml:space="preserve">10-098-D</t>
  </si>
  <si>
    <t xml:space="preserve">A26185B13</t>
  </si>
  <si>
    <t xml:space="preserve">00000000001021638934</t>
  </si>
  <si>
    <t xml:space="preserve">10-098-E</t>
  </si>
  <si>
    <t xml:space="preserve">10-098-F</t>
  </si>
  <si>
    <t xml:space="preserve">A26217-01</t>
  </si>
  <si>
    <t xml:space="preserve">00000000001021770133</t>
  </si>
  <si>
    <t xml:space="preserve">10-098-G</t>
  </si>
  <si>
    <t xml:space="preserve">10-100-B</t>
  </si>
  <si>
    <t xml:space="preserve">00000000001021923945</t>
  </si>
  <si>
    <t xml:space="preserve">10-100-C</t>
  </si>
  <si>
    <t xml:space="preserve">10-100-D</t>
  </si>
  <si>
    <t xml:space="preserve">10-100-E</t>
  </si>
  <si>
    <t xml:space="preserve">10-100-F</t>
  </si>
  <si>
    <t xml:space="preserve">10-100-G</t>
  </si>
  <si>
    <t xml:space="preserve">10-102-B</t>
  </si>
  <si>
    <t xml:space="preserve">243430202</t>
  </si>
  <si>
    <t xml:space="preserve">00000000001021762050</t>
  </si>
  <si>
    <t xml:space="preserve">10-102-C</t>
  </si>
  <si>
    <t xml:space="preserve">10-102-D</t>
  </si>
  <si>
    <t xml:space="preserve">10-102-E</t>
  </si>
  <si>
    <t xml:space="preserve">10-102-F</t>
  </si>
  <si>
    <t xml:space="preserve">00000000001021770151</t>
  </si>
  <si>
    <t xml:space="preserve">10-102-G</t>
  </si>
  <si>
    <t xml:space="preserve">00000000001021008129</t>
  </si>
  <si>
    <t xml:space="preserve">10-104-B</t>
  </si>
  <si>
    <t xml:space="preserve">00000000001021923979</t>
  </si>
  <si>
    <t xml:space="preserve">10-104-C</t>
  </si>
  <si>
    <t xml:space="preserve">00000000001021770143</t>
  </si>
  <si>
    <t xml:space="preserve">10-104-D</t>
  </si>
  <si>
    <t xml:space="preserve">10-104-E</t>
  </si>
  <si>
    <t xml:space="preserve">10-104-F</t>
  </si>
  <si>
    <t xml:space="preserve">10-104-G</t>
  </si>
  <si>
    <t xml:space="preserve">10-106-B</t>
  </si>
  <si>
    <t xml:space="preserve">00000000001021853301</t>
  </si>
  <si>
    <t xml:space="preserve">10-106-C</t>
  </si>
  <si>
    <t xml:space="preserve">00000000001021638818</t>
  </si>
  <si>
    <t xml:space="preserve">10-106-D</t>
  </si>
  <si>
    <t xml:space="preserve">00000000001021572621</t>
  </si>
  <si>
    <t xml:space="preserve">10-106-E</t>
  </si>
  <si>
    <t xml:space="preserve">10-106-F</t>
  </si>
  <si>
    <t xml:space="preserve">10-106-G</t>
  </si>
  <si>
    <t xml:space="preserve">10-108-B</t>
  </si>
  <si>
    <t xml:space="preserve">00000000001021853252</t>
  </si>
  <si>
    <t xml:space="preserve">10-108-C</t>
  </si>
  <si>
    <t xml:space="preserve">10-108-D</t>
  </si>
  <si>
    <t xml:space="preserve">10-108-E</t>
  </si>
  <si>
    <t xml:space="preserve">10-108-F</t>
  </si>
  <si>
    <t xml:space="preserve">10-108-G</t>
  </si>
  <si>
    <t xml:space="preserve">10-110-B</t>
  </si>
  <si>
    <t xml:space="preserve">00000000001021853341</t>
  </si>
  <si>
    <t xml:space="preserve">10-110-C</t>
  </si>
  <si>
    <t xml:space="preserve">10-110-D</t>
  </si>
  <si>
    <t xml:space="preserve">10-110-E</t>
  </si>
  <si>
    <t xml:space="preserve">10-110-F</t>
  </si>
  <si>
    <t xml:space="preserve">10-110-G</t>
  </si>
  <si>
    <t xml:space="preserve">10-112-B</t>
  </si>
  <si>
    <t xml:space="preserve">00000000001021853952</t>
  </si>
  <si>
    <t xml:space="preserve">10-112-C</t>
  </si>
  <si>
    <t xml:space="preserve">10-112-D</t>
  </si>
  <si>
    <t xml:space="preserve">00000000001020025243</t>
  </si>
  <si>
    <t xml:space="preserve">10-112-E</t>
  </si>
  <si>
    <t xml:space="preserve">10-112-F</t>
  </si>
  <si>
    <t xml:space="preserve">10-112-G</t>
  </si>
  <si>
    <t xml:space="preserve">00000000001020163932</t>
  </si>
  <si>
    <t xml:space="preserve">404</t>
  </si>
  <si>
    <t xml:space="preserve">10-114-B</t>
  </si>
  <si>
    <t xml:space="preserve">00000000001021787102</t>
  </si>
  <si>
    <t xml:space="preserve">10-114-C</t>
  </si>
  <si>
    <t xml:space="preserve">00000000001021853966</t>
  </si>
  <si>
    <t xml:space="preserve">10-114-D</t>
  </si>
  <si>
    <t xml:space="preserve">10-114-E</t>
  </si>
  <si>
    <t xml:space="preserve">10-114-F</t>
  </si>
  <si>
    <t xml:space="preserve">10-114-G</t>
  </si>
  <si>
    <t xml:space="preserve">10-116-B</t>
  </si>
  <si>
    <t xml:space="preserve">A26159-21</t>
  </si>
  <si>
    <t xml:space="preserve">00000000001021889306</t>
  </si>
  <si>
    <t xml:space="preserve">10-116-C</t>
  </si>
  <si>
    <t xml:space="preserve">10-116-D</t>
  </si>
  <si>
    <t xml:space="preserve">10-116-E</t>
  </si>
  <si>
    <t xml:space="preserve">10-116-F</t>
  </si>
  <si>
    <t xml:space="preserve">00000000001021762338</t>
  </si>
  <si>
    <t xml:space="preserve">10-116-G</t>
  </si>
  <si>
    <t xml:space="preserve">251630303</t>
  </si>
  <si>
    <t xml:space="preserve">00000000001021219161</t>
  </si>
  <si>
    <t xml:space="preserve">10-118-B</t>
  </si>
  <si>
    <t xml:space="preserve">10-118-C</t>
  </si>
  <si>
    <t xml:space="preserve">10-118-D</t>
  </si>
  <si>
    <t xml:space="preserve">10-118-E</t>
  </si>
  <si>
    <t xml:space="preserve">10-118-F</t>
  </si>
  <si>
    <t xml:space="preserve">10-118-G</t>
  </si>
  <si>
    <t xml:space="preserve">10-120-B</t>
  </si>
  <si>
    <t xml:space="preserve">10-120-C</t>
  </si>
  <si>
    <t xml:space="preserve">10-120-D</t>
  </si>
  <si>
    <t xml:space="preserve">10-120-E</t>
  </si>
  <si>
    <t xml:space="preserve">10-120-F</t>
  </si>
  <si>
    <t xml:space="preserve">A26083B11</t>
  </si>
  <si>
    <t xml:space="preserve">00000000001021762337</t>
  </si>
  <si>
    <t xml:space="preserve">10-120-G</t>
  </si>
  <si>
    <t xml:space="preserve">10-122-B</t>
  </si>
  <si>
    <t xml:space="preserve">00000000001021836948</t>
  </si>
  <si>
    <t xml:space="preserve">10-122-C</t>
  </si>
  <si>
    <t xml:space="preserve">A26158-01</t>
  </si>
  <si>
    <t xml:space="preserve">00000000001021525864</t>
  </si>
  <si>
    <t xml:space="preserve">10-122-D</t>
  </si>
  <si>
    <t xml:space="preserve">10-122-E</t>
  </si>
  <si>
    <t xml:space="preserve">10-122-F</t>
  </si>
  <si>
    <t xml:space="preserve">10-122-G</t>
  </si>
  <si>
    <t xml:space="preserve">10-124-B</t>
  </si>
  <si>
    <t xml:space="preserve">CHW-EZ-2015802-039</t>
  </si>
  <si>
    <t xml:space="preserve">A25344B11_</t>
  </si>
  <si>
    <t xml:space="preserve">00000000001021457227</t>
  </si>
  <si>
    <t xml:space="preserve">10-124-C</t>
  </si>
  <si>
    <t xml:space="preserve">00000000001021531114</t>
  </si>
  <si>
    <t xml:space="preserve">10-124-D</t>
  </si>
  <si>
    <t xml:space="preserve">00000000001020835395</t>
  </si>
  <si>
    <t xml:space="preserve">10-124-E</t>
  </si>
  <si>
    <t xml:space="preserve">10-124-F</t>
  </si>
  <si>
    <t xml:space="preserve">10-124-G</t>
  </si>
  <si>
    <t xml:space="preserve">00000000001021219158</t>
  </si>
  <si>
    <t xml:space="preserve">11-000-B</t>
  </si>
  <si>
    <t xml:space="preserve">A25303-21</t>
  </si>
  <si>
    <t xml:space="preserve">00000000001021119420</t>
  </si>
  <si>
    <t xml:space="preserve">11-000-C</t>
  </si>
  <si>
    <t xml:space="preserve">00000000001021666329</t>
  </si>
  <si>
    <t xml:space="preserve">11-000-D</t>
  </si>
  <si>
    <t xml:space="preserve">00000000001021934761</t>
  </si>
  <si>
    <t xml:space="preserve">11-000-E</t>
  </si>
  <si>
    <t xml:space="preserve">00000000001021542773</t>
  </si>
  <si>
    <t xml:space="preserve">11-000-F</t>
  </si>
  <si>
    <t xml:space="preserve">00000000001021770134</t>
  </si>
  <si>
    <t xml:space="preserve">11-000-G</t>
  </si>
  <si>
    <t xml:space="preserve">11-001-B</t>
  </si>
  <si>
    <t xml:space="preserve">00000000001021834597</t>
  </si>
  <si>
    <t xml:space="preserve">11-001-C</t>
  </si>
  <si>
    <t xml:space="preserve">00000000001021828323</t>
  </si>
  <si>
    <t xml:space="preserve">11-001-D</t>
  </si>
  <si>
    <t xml:space="preserve">00000000001021934993</t>
  </si>
  <si>
    <t xml:space="preserve">11-001-E</t>
  </si>
  <si>
    <t xml:space="preserve">00000000001021934983</t>
  </si>
  <si>
    <t xml:space="preserve">11-001-F</t>
  </si>
  <si>
    <t xml:space="preserve">00000000001021897441</t>
  </si>
  <si>
    <t xml:space="preserve">11-001-G</t>
  </si>
  <si>
    <t xml:space="preserve">00000000001021942625</t>
  </si>
  <si>
    <t xml:space="preserve">11-002-B</t>
  </si>
  <si>
    <t xml:space="preserve">00000000001021930671</t>
  </si>
  <si>
    <t xml:space="preserve">11-002-C</t>
  </si>
  <si>
    <t xml:space="preserve">00000000001021711148</t>
  </si>
  <si>
    <t xml:space="preserve">11-002-D</t>
  </si>
  <si>
    <t xml:space="preserve">00000000001021926406</t>
  </si>
  <si>
    <t xml:space="preserve">11-002-E</t>
  </si>
  <si>
    <t xml:space="preserve">A26247A001</t>
  </si>
  <si>
    <t xml:space="preserve">00000000001021919723</t>
  </si>
  <si>
    <t xml:space="preserve">11-002-F</t>
  </si>
  <si>
    <t xml:space="preserve">00000000001021899354</t>
  </si>
  <si>
    <t xml:space="preserve">11-002-G</t>
  </si>
  <si>
    <t xml:space="preserve">A26263A21</t>
  </si>
  <si>
    <t xml:space="preserve">00000000001021951902</t>
  </si>
  <si>
    <t xml:space="preserve">11-003-B</t>
  </si>
  <si>
    <t xml:space="preserve">00000000001021922456</t>
  </si>
  <si>
    <t xml:space="preserve">11-003-C</t>
  </si>
  <si>
    <t xml:space="preserve">A26218T103</t>
  </si>
  <si>
    <t xml:space="preserve">00000000001021789103</t>
  </si>
  <si>
    <t xml:space="preserve">11-003-D</t>
  </si>
  <si>
    <t xml:space="preserve">00000000001021926715</t>
  </si>
  <si>
    <t xml:space="preserve">11-003-E</t>
  </si>
  <si>
    <t xml:space="preserve">00000000001021920637</t>
  </si>
  <si>
    <t xml:space="preserve">11-003-F</t>
  </si>
  <si>
    <t xml:space="preserve">00000000001021897944</t>
  </si>
  <si>
    <t xml:space="preserve">11-003-G</t>
  </si>
  <si>
    <t xml:space="preserve">00000000001021921074</t>
  </si>
  <si>
    <t xml:space="preserve">11-004-B</t>
  </si>
  <si>
    <t xml:space="preserve">00000000001021922292</t>
  </si>
  <si>
    <t xml:space="preserve">11-004-C</t>
  </si>
  <si>
    <t xml:space="preserve">00000000001021754996</t>
  </si>
  <si>
    <t xml:space="preserve">11-004-D</t>
  </si>
  <si>
    <t xml:space="preserve">00000000001021506765</t>
  </si>
  <si>
    <t xml:space="preserve">11-004-E</t>
  </si>
  <si>
    <t xml:space="preserve">00000000001021934936</t>
  </si>
  <si>
    <t xml:space="preserve">11-004-F</t>
  </si>
  <si>
    <t xml:space="preserve">00000000001021769035</t>
  </si>
  <si>
    <t xml:space="preserve">11-004-G</t>
  </si>
  <si>
    <t xml:space="preserve">RA25131-01</t>
  </si>
  <si>
    <t xml:space="preserve">00000000001019979510</t>
  </si>
  <si>
    <t xml:space="preserve">11-005-B</t>
  </si>
  <si>
    <t xml:space="preserve">00000000001021874865</t>
  </si>
  <si>
    <t xml:space="preserve">11-005-C</t>
  </si>
  <si>
    <t xml:space="preserve">00000000001021926702</t>
  </si>
  <si>
    <t xml:space="preserve">11-005-D</t>
  </si>
  <si>
    <t xml:space="preserve">00000000001021922002</t>
  </si>
  <si>
    <t xml:space="preserve">11-005-E</t>
  </si>
  <si>
    <t xml:space="preserve">00000000001021899364</t>
  </si>
  <si>
    <t xml:space="preserve">11-005-F</t>
  </si>
  <si>
    <t xml:space="preserve">00000000001021951648</t>
  </si>
  <si>
    <t xml:space="preserve">11-005-G</t>
  </si>
  <si>
    <t xml:space="preserve">00000000001021942578</t>
  </si>
  <si>
    <t xml:space="preserve">11-006-B</t>
  </si>
  <si>
    <t xml:space="preserve">00000000001021640819</t>
  </si>
  <si>
    <t xml:space="preserve">11-006-C</t>
  </si>
  <si>
    <t xml:space="preserve">A26243-21</t>
  </si>
  <si>
    <t xml:space="preserve">00000000001021874246</t>
  </si>
  <si>
    <t xml:space="preserve">11-006-D</t>
  </si>
  <si>
    <t xml:space="preserve">00000000001021846531</t>
  </si>
  <si>
    <t xml:space="preserve">11-006-E</t>
  </si>
  <si>
    <t xml:space="preserve">00000000001021934946</t>
  </si>
  <si>
    <t xml:space="preserve">11-006-F</t>
  </si>
  <si>
    <t xml:space="preserve">00000000001021810615</t>
  </si>
  <si>
    <t xml:space="preserve">11-006-G</t>
  </si>
  <si>
    <t xml:space="preserve">250038131</t>
  </si>
  <si>
    <t xml:space="preserve">00000000001019876058</t>
  </si>
  <si>
    <t xml:space="preserve">11-007-B</t>
  </si>
  <si>
    <t xml:space="preserve">00000000001021752773</t>
  </si>
  <si>
    <t xml:space="preserve">11-007-C</t>
  </si>
  <si>
    <t xml:space="preserve">A26218T101</t>
  </si>
  <si>
    <t xml:space="preserve">00000000001021789098</t>
  </si>
  <si>
    <t xml:space="preserve">11-007-D</t>
  </si>
  <si>
    <t xml:space="preserve">00000000001021897934</t>
  </si>
  <si>
    <t xml:space="preserve">11-007-E</t>
  </si>
  <si>
    <t xml:space="preserve">00000000001021897033</t>
  </si>
  <si>
    <t xml:space="preserve">11-007-F</t>
  </si>
  <si>
    <t xml:space="preserve">00000000001021754859</t>
  </si>
  <si>
    <t xml:space="preserve">11-007-G</t>
  </si>
  <si>
    <t xml:space="preserve">00000000001021921121</t>
  </si>
  <si>
    <t xml:space="preserve">11-008-B</t>
  </si>
  <si>
    <t xml:space="preserve">RA26202-21</t>
  </si>
  <si>
    <t xml:space="preserve">00000000001021702003</t>
  </si>
  <si>
    <t xml:space="preserve">11-008-C</t>
  </si>
  <si>
    <t xml:space="preserve">00000000001021733928</t>
  </si>
  <si>
    <t xml:space="preserve">11-008-D</t>
  </si>
  <si>
    <t xml:space="preserve">00000000001021282057</t>
  </si>
  <si>
    <t xml:space="preserve">11-008-E</t>
  </si>
  <si>
    <t xml:space="preserve">00000000001019756072</t>
  </si>
  <si>
    <t xml:space="preserve">11-008-F</t>
  </si>
  <si>
    <t xml:space="preserve">00000000001021769168</t>
  </si>
  <si>
    <t xml:space="preserve">11-008-G</t>
  </si>
  <si>
    <t xml:space="preserve">00000000001021380501</t>
  </si>
  <si>
    <t xml:space="preserve">11-009-B</t>
  </si>
  <si>
    <t xml:space="preserve">00000000001021922021</t>
  </si>
  <si>
    <t xml:space="preserve">11-009-C</t>
  </si>
  <si>
    <t xml:space="preserve">00000000001021934954</t>
  </si>
  <si>
    <t xml:space="preserve">11-009-D</t>
  </si>
  <si>
    <t xml:space="preserve">00000000001021926691</t>
  </si>
  <si>
    <t xml:space="preserve">11-009-E</t>
  </si>
  <si>
    <t xml:space="preserve">A26213B301</t>
  </si>
  <si>
    <t xml:space="preserve">00000000001021754201</t>
  </si>
  <si>
    <t xml:space="preserve">11-009-F</t>
  </si>
  <si>
    <t xml:space="preserve">00000000001021942031</t>
  </si>
  <si>
    <t xml:space="preserve">11-009-G</t>
  </si>
  <si>
    <t xml:space="preserve">00000000001021951925</t>
  </si>
  <si>
    <t xml:space="preserve">11-00C-B</t>
  </si>
  <si>
    <t xml:space="preserve">00000000001021752532</t>
  </si>
  <si>
    <t xml:space="preserve">11-00C-C</t>
  </si>
  <si>
    <t xml:space="preserve">00000000001021920678</t>
  </si>
  <si>
    <t xml:space="preserve">11-00C-D</t>
  </si>
  <si>
    <t xml:space="preserve">00000000001021930664</t>
  </si>
  <si>
    <t xml:space="preserve">11-00C-E</t>
  </si>
  <si>
    <t xml:space="preserve">00000000001021754368</t>
  </si>
  <si>
    <t xml:space="preserve">11-00C-F</t>
  </si>
  <si>
    <t xml:space="preserve">00000000001021946993</t>
  </si>
  <si>
    <t xml:space="preserve">11-00C-G</t>
  </si>
  <si>
    <t xml:space="preserve">11-00E-B</t>
  </si>
  <si>
    <t xml:space="preserve">00000000001021853851</t>
  </si>
  <si>
    <t xml:space="preserve">11-00E-C</t>
  </si>
  <si>
    <t xml:space="preserve">00000000001021899249</t>
  </si>
  <si>
    <t xml:space="preserve">11-00E-D</t>
  </si>
  <si>
    <t xml:space="preserve">00000000001021935020</t>
  </si>
  <si>
    <t xml:space="preserve">11-00E-E</t>
  </si>
  <si>
    <t xml:space="preserve">00000000001021899300</t>
  </si>
  <si>
    <t xml:space="preserve">11-00E-F</t>
  </si>
  <si>
    <t xml:space="preserve">00000000001021946995</t>
  </si>
  <si>
    <t xml:space="preserve">11-00E-G</t>
  </si>
  <si>
    <t xml:space="preserve">11-00X-B</t>
  </si>
  <si>
    <t xml:space="preserve">243190302</t>
  </si>
  <si>
    <t xml:space="preserve">00000000001020334214</t>
  </si>
  <si>
    <t xml:space="preserve">11-00X-C</t>
  </si>
  <si>
    <t xml:space="preserve">00000000001021667322</t>
  </si>
  <si>
    <t xml:space="preserve">11-00X-D</t>
  </si>
  <si>
    <t xml:space="preserve">00000000001021282040</t>
  </si>
  <si>
    <t xml:space="preserve">11-00X-E</t>
  </si>
  <si>
    <t xml:space="preserve">A26208-203</t>
  </si>
  <si>
    <t xml:space="preserve">00000000001021727661</t>
  </si>
  <si>
    <t xml:space="preserve">11-00X-F</t>
  </si>
  <si>
    <t xml:space="preserve">00000000001021769720</t>
  </si>
  <si>
    <t xml:space="preserve">11-00X-G</t>
  </si>
  <si>
    <t xml:space="preserve">00000000001021866765</t>
  </si>
  <si>
    <t xml:space="preserve">11-010-B</t>
  </si>
  <si>
    <t xml:space="preserve">00000000001021820520</t>
  </si>
  <si>
    <t xml:space="preserve">11-010-C</t>
  </si>
  <si>
    <t xml:space="preserve">00000000001021933851</t>
  </si>
  <si>
    <t xml:space="preserve">11-010-D</t>
  </si>
  <si>
    <t xml:space="preserve">00000000001021637375</t>
  </si>
  <si>
    <t xml:space="preserve">11-010-E</t>
  </si>
  <si>
    <t xml:space="preserve">00000000001021810284</t>
  </si>
  <si>
    <t xml:space="preserve">11-010-F</t>
  </si>
  <si>
    <t xml:space="preserve">00000000001021769019</t>
  </si>
  <si>
    <t xml:space="preserve">11-010-G</t>
  </si>
  <si>
    <t xml:space="preserve">00000000001021951617</t>
  </si>
  <si>
    <t xml:space="preserve">11-011-B</t>
  </si>
  <si>
    <t xml:space="preserve">00000000001021752886</t>
  </si>
  <si>
    <t xml:space="preserve">11-011-C</t>
  </si>
  <si>
    <t xml:space="preserve">00000000001021920529</t>
  </si>
  <si>
    <t xml:space="preserve">11-011-D</t>
  </si>
  <si>
    <t xml:space="preserve">00000000001021935165</t>
  </si>
  <si>
    <t xml:space="preserve">11-011-E</t>
  </si>
  <si>
    <t xml:space="preserve">00000000001021926703</t>
  </si>
  <si>
    <t xml:space="preserve">11-011-F</t>
  </si>
  <si>
    <t xml:space="preserve">00000000001021896545</t>
  </si>
  <si>
    <t xml:space="preserve">11-011-G</t>
  </si>
  <si>
    <t xml:space="preserve">00000000001021921285</t>
  </si>
  <si>
    <t xml:space="preserve">11-012-B</t>
  </si>
  <si>
    <t xml:space="preserve">00000000001021828586</t>
  </si>
  <si>
    <t xml:space="preserve">11-012-C</t>
  </si>
  <si>
    <t xml:space="preserve">00000000001021833340</t>
  </si>
  <si>
    <t xml:space="preserve">11-012-D</t>
  </si>
  <si>
    <t xml:space="preserve">00000000001021853864</t>
  </si>
  <si>
    <t xml:space="preserve">11-012-E</t>
  </si>
  <si>
    <t xml:space="preserve">00000000001021922514</t>
  </si>
  <si>
    <t xml:space="preserve">11-012-F</t>
  </si>
  <si>
    <t xml:space="preserve">00000000001021898238</t>
  </si>
  <si>
    <t xml:space="preserve">11-012-G</t>
  </si>
  <si>
    <t xml:space="preserve">00000000001021952756</t>
  </si>
  <si>
    <t xml:space="preserve">11-013-B</t>
  </si>
  <si>
    <t xml:space="preserve">00000000001021922443</t>
  </si>
  <si>
    <t xml:space="preserve">11-013-C</t>
  </si>
  <si>
    <t xml:space="preserve">00000000001021935176</t>
  </si>
  <si>
    <t xml:space="preserve">11-013-D</t>
  </si>
  <si>
    <t xml:space="preserve">00000000001021874452</t>
  </si>
  <si>
    <t xml:space="preserve">11-013-E</t>
  </si>
  <si>
    <t xml:space="preserve">00000000001021754179</t>
  </si>
  <si>
    <t xml:space="preserve">11-013-F</t>
  </si>
  <si>
    <t xml:space="preserve">00000000001021754830</t>
  </si>
  <si>
    <t xml:space="preserve">11-013-G</t>
  </si>
  <si>
    <t xml:space="preserve">00000000001021822680</t>
  </si>
  <si>
    <t xml:space="preserve">11-014-B</t>
  </si>
  <si>
    <t xml:space="preserve">00000000001021874772</t>
  </si>
  <si>
    <t xml:space="preserve">11-014-C</t>
  </si>
  <si>
    <t xml:space="preserve">00000000001021711616</t>
  </si>
  <si>
    <t xml:space="preserve">11-014-D</t>
  </si>
  <si>
    <t xml:space="preserve">00000000001021331528</t>
  </si>
  <si>
    <t xml:space="preserve">11-014-E</t>
  </si>
  <si>
    <t xml:space="preserve">00000000001021808558</t>
  </si>
  <si>
    <t xml:space="preserve">11-014-F</t>
  </si>
  <si>
    <t xml:space="preserve">00000000001021896513</t>
  </si>
  <si>
    <t xml:space="preserve">11-014-G</t>
  </si>
  <si>
    <t xml:space="preserve">00000000001020128872</t>
  </si>
  <si>
    <t xml:space="preserve">11-015-B</t>
  </si>
  <si>
    <t xml:space="preserve">00000000001021922044</t>
  </si>
  <si>
    <t xml:space="preserve">11-015-C</t>
  </si>
  <si>
    <t xml:space="preserve">00000000001021838890</t>
  </si>
  <si>
    <t xml:space="preserve">11-015-D</t>
  </si>
  <si>
    <t xml:space="preserve">00000000001021899349</t>
  </si>
  <si>
    <t xml:space="preserve">11-015-E</t>
  </si>
  <si>
    <t xml:space="preserve">RA26262A21</t>
  </si>
  <si>
    <t xml:space="preserve">00000000001021951618</t>
  </si>
  <si>
    <t xml:space="preserve">11-015-F</t>
  </si>
  <si>
    <t xml:space="preserve">00000000001021754895</t>
  </si>
  <si>
    <t xml:space="preserve">11-015-G</t>
  </si>
  <si>
    <t xml:space="preserve">00000000001021951805</t>
  </si>
  <si>
    <t xml:space="preserve">11-016-B</t>
  </si>
  <si>
    <t xml:space="preserve">LP260697</t>
  </si>
  <si>
    <t xml:space="preserve">00000000001021477706</t>
  </si>
  <si>
    <t xml:space="preserve">11-016-C</t>
  </si>
  <si>
    <t xml:space="preserve">00000000001021281613</t>
  </si>
  <si>
    <t xml:space="preserve">11-016-D</t>
  </si>
  <si>
    <t xml:space="preserve">00000000001021846966</t>
  </si>
  <si>
    <t xml:space="preserve">11-016-E</t>
  </si>
  <si>
    <t xml:space="preserve">251908131</t>
  </si>
  <si>
    <t xml:space="preserve">00000000001020581268</t>
  </si>
  <si>
    <t xml:space="preserve">227</t>
  </si>
  <si>
    <t xml:space="preserve">11-016-F</t>
  </si>
  <si>
    <t xml:space="preserve">00000000001021768980</t>
  </si>
  <si>
    <t xml:space="preserve">11-016-G</t>
  </si>
  <si>
    <t xml:space="preserve">00000000001021952758</t>
  </si>
  <si>
    <t xml:space="preserve">11-017-B</t>
  </si>
  <si>
    <t xml:space="preserve">00000000001021855893</t>
  </si>
  <si>
    <t xml:space="preserve">11-017-C</t>
  </si>
  <si>
    <t xml:space="preserve">00000000001021899374</t>
  </si>
  <si>
    <t xml:space="preserve">11-017-D</t>
  </si>
  <si>
    <t xml:space="preserve">00000000001021753038</t>
  </si>
  <si>
    <t xml:space="preserve">11-017-E</t>
  </si>
  <si>
    <t xml:space="preserve">00000000001021920575</t>
  </si>
  <si>
    <t xml:space="preserve">11-017-F</t>
  </si>
  <si>
    <t xml:space="preserve">00000000001021935175</t>
  </si>
  <si>
    <t xml:space="preserve">11-017-G</t>
  </si>
  <si>
    <t xml:space="preserve">00000000001021921090</t>
  </si>
  <si>
    <t xml:space="preserve">11-018-B</t>
  </si>
  <si>
    <t xml:space="preserve">00000000001021638235</t>
  </si>
  <si>
    <t xml:space="preserve">11-018-C</t>
  </si>
  <si>
    <t xml:space="preserve">00000000001021810558</t>
  </si>
  <si>
    <t xml:space="preserve">11-018-D</t>
  </si>
  <si>
    <t xml:space="preserve">00000000001021922457</t>
  </si>
  <si>
    <t xml:space="preserve">11-018-E</t>
  </si>
  <si>
    <t xml:space="preserve">00000000001021842433</t>
  </si>
  <si>
    <t xml:space="preserve">11-018-F</t>
  </si>
  <si>
    <t xml:space="preserve">00000000001021896537</t>
  </si>
  <si>
    <t xml:space="preserve">11-018-G</t>
  </si>
  <si>
    <t xml:space="preserve">11-019-B</t>
  </si>
  <si>
    <t xml:space="preserve">00000000001021842092</t>
  </si>
  <si>
    <t xml:space="preserve">11-019-C</t>
  </si>
  <si>
    <t xml:space="preserve">00000000001021896984</t>
  </si>
  <si>
    <t xml:space="preserve">11-019-D</t>
  </si>
  <si>
    <t xml:space="preserve">00000000001021842697</t>
  </si>
  <si>
    <t xml:space="preserve">11-019-E</t>
  </si>
  <si>
    <t xml:space="preserve">00000000001021820341</t>
  </si>
  <si>
    <t xml:space="preserve">11-019-F</t>
  </si>
  <si>
    <t xml:space="preserve">00000000001021936756</t>
  </si>
  <si>
    <t xml:space="preserve">11-019-G</t>
  </si>
  <si>
    <t xml:space="preserve">00000000001021921261</t>
  </si>
  <si>
    <t xml:space="preserve">11-020-B</t>
  </si>
  <si>
    <t xml:space="preserve">00000000001021951934</t>
  </si>
  <si>
    <t xml:space="preserve">11-020-C</t>
  </si>
  <si>
    <t xml:space="preserve">00000000001021935025</t>
  </si>
  <si>
    <t xml:space="preserve">11-020-D</t>
  </si>
  <si>
    <t xml:space="preserve">00000000001021711644</t>
  </si>
  <si>
    <t xml:space="preserve">11-020-E</t>
  </si>
  <si>
    <t xml:space="preserve">00000000001021922665</t>
  </si>
  <si>
    <t xml:space="preserve">11-020-F</t>
  </si>
  <si>
    <t xml:space="preserve">00000000001021769221</t>
  </si>
  <si>
    <t xml:space="preserve">11-020-G</t>
  </si>
  <si>
    <t xml:space="preserve">11-021-B</t>
  </si>
  <si>
    <t xml:space="preserve">00000000001021753723</t>
  </si>
  <si>
    <t xml:space="preserve">11-021-C</t>
  </si>
  <si>
    <t xml:space="preserve">00000000001021874486</t>
  </si>
  <si>
    <t xml:space="preserve">11-021-D</t>
  </si>
  <si>
    <t xml:space="preserve">00000000001021875323</t>
  </si>
  <si>
    <t xml:space="preserve">11-021-E</t>
  </si>
  <si>
    <t xml:space="preserve">00000000001021926682</t>
  </si>
  <si>
    <t xml:space="preserve">11-021-F</t>
  </si>
  <si>
    <t xml:space="preserve">00000000001021936567</t>
  </si>
  <si>
    <t xml:space="preserve">11-021-G</t>
  </si>
  <si>
    <t xml:space="preserve">00000000001021921265</t>
  </si>
  <si>
    <t xml:space="preserve">11-022-B</t>
  </si>
  <si>
    <t xml:space="preserve">00000000001021935015</t>
  </si>
  <si>
    <t xml:space="preserve">11-022-C</t>
  </si>
  <si>
    <t xml:space="preserve">RA26127B11</t>
  </si>
  <si>
    <t xml:space="preserve">00000000001021726353</t>
  </si>
  <si>
    <t xml:space="preserve">11-022-D</t>
  </si>
  <si>
    <t xml:space="preserve">00000000001021922613</t>
  </si>
  <si>
    <t xml:space="preserve">11-022-E</t>
  </si>
  <si>
    <t xml:space="preserve">00000000001021896558</t>
  </si>
  <si>
    <t xml:space="preserve">11-022-F</t>
  </si>
  <si>
    <t xml:space="preserve">00000000001021932711</t>
  </si>
  <si>
    <t xml:space="preserve">11-022-G</t>
  </si>
  <si>
    <t xml:space="preserve">11-023-B</t>
  </si>
  <si>
    <t xml:space="preserve">00000000001021842465</t>
  </si>
  <si>
    <t xml:space="preserve">11-023-C</t>
  </si>
  <si>
    <t xml:space="preserve">00000000001021930969</t>
  </si>
  <si>
    <t xml:space="preserve">11-023-D</t>
  </si>
  <si>
    <t xml:space="preserve">00000000001021875774</t>
  </si>
  <si>
    <t xml:space="preserve">11-023-E</t>
  </si>
  <si>
    <t xml:space="preserve">A26238-201</t>
  </si>
  <si>
    <t xml:space="preserve">00000000001021855387</t>
  </si>
  <si>
    <t xml:space="preserve">11-023-F</t>
  </si>
  <si>
    <t xml:space="preserve">00000000001021896533</t>
  </si>
  <si>
    <t xml:space="preserve">11-023-G</t>
  </si>
  <si>
    <t xml:space="preserve">00000000001021951752</t>
  </si>
  <si>
    <t xml:space="preserve">11-024-B</t>
  </si>
  <si>
    <t xml:space="preserve">00000000001021702419</t>
  </si>
  <si>
    <t xml:space="preserve">11-024-C</t>
  </si>
  <si>
    <t xml:space="preserve">00000000001021896564</t>
  </si>
  <si>
    <t xml:space="preserve">11-024-D</t>
  </si>
  <si>
    <t xml:space="preserve">00000000001021899332</t>
  </si>
  <si>
    <t xml:space="preserve">11-024-E</t>
  </si>
  <si>
    <t xml:space="preserve">00000000001021928601</t>
  </si>
  <si>
    <t xml:space="preserve">11-024-F</t>
  </si>
  <si>
    <t xml:space="preserve">00000000001021808481</t>
  </si>
  <si>
    <t xml:space="preserve">11-024-G</t>
  </si>
  <si>
    <t xml:space="preserve">11-025-B</t>
  </si>
  <si>
    <t xml:space="preserve">00000000001021930798</t>
  </si>
  <si>
    <t xml:space="preserve">11-025-C</t>
  </si>
  <si>
    <t xml:space="preserve">00000000001021853100</t>
  </si>
  <si>
    <t xml:space="preserve">11-025-D</t>
  </si>
  <si>
    <t xml:space="preserve">00000000001021754008</t>
  </si>
  <si>
    <t xml:space="preserve">11-025-E</t>
  </si>
  <si>
    <t xml:space="preserve">00000000001021754367</t>
  </si>
  <si>
    <t xml:space="preserve">11-025-F</t>
  </si>
  <si>
    <t xml:space="preserve">RA26248-01</t>
  </si>
  <si>
    <t xml:space="preserve">00000000001021896554</t>
  </si>
  <si>
    <t xml:space="preserve">11-025-G</t>
  </si>
  <si>
    <t xml:space="preserve">00000000001021952629</t>
  </si>
  <si>
    <t xml:space="preserve">11-026-B</t>
  </si>
  <si>
    <t xml:space="preserve">00000000001021920091</t>
  </si>
  <si>
    <t xml:space="preserve">11-026-C</t>
  </si>
  <si>
    <t xml:space="preserve">00000000001021405295</t>
  </si>
  <si>
    <t xml:space="preserve">11-026-D</t>
  </si>
  <si>
    <t xml:space="preserve">00000000001021838613</t>
  </si>
  <si>
    <t xml:space="preserve">11-026-E</t>
  </si>
  <si>
    <t xml:space="preserve">00000000001021901648</t>
  </si>
  <si>
    <t xml:space="preserve">11-026-F</t>
  </si>
  <si>
    <t xml:space="preserve">00000000001021808714</t>
  </si>
  <si>
    <t xml:space="preserve">11-026-G</t>
  </si>
  <si>
    <t xml:space="preserve">11-027-B</t>
  </si>
  <si>
    <t xml:space="preserve">00000000001021906616</t>
  </si>
  <si>
    <t xml:space="preserve">11-027-C</t>
  </si>
  <si>
    <t xml:space="preserve">00000000001021753074</t>
  </si>
  <si>
    <t xml:space="preserve">11-027-D</t>
  </si>
  <si>
    <t xml:space="preserve">00000000001021754025</t>
  </si>
  <si>
    <t xml:space="preserve">11-027-E</t>
  </si>
  <si>
    <t xml:space="preserve">00000000001021754527</t>
  </si>
  <si>
    <t xml:space="preserve">11-027-F</t>
  </si>
  <si>
    <t xml:space="preserve">00000000001021875733</t>
  </si>
  <si>
    <t xml:space="preserve">11-027-G</t>
  </si>
  <si>
    <t xml:space="preserve">00000000001021951795</t>
  </si>
  <si>
    <t xml:space="preserve">11-028-B</t>
  </si>
  <si>
    <t xml:space="preserve">00000000001021936799</t>
  </si>
  <si>
    <t xml:space="preserve">11-028-C</t>
  </si>
  <si>
    <t xml:space="preserve">00000000001021951926</t>
  </si>
  <si>
    <t xml:space="preserve">11-028-D</t>
  </si>
  <si>
    <t xml:space="preserve">00000000001021922471</t>
  </si>
  <si>
    <t xml:space="preserve">11-028-E</t>
  </si>
  <si>
    <t xml:space="preserve">00000000001021901281</t>
  </si>
  <si>
    <t xml:space="preserve">11-028-F</t>
  </si>
  <si>
    <t xml:space="preserve">00000000001021952072</t>
  </si>
  <si>
    <t xml:space="preserve">11-028-G</t>
  </si>
  <si>
    <t xml:space="preserve">11-029-B</t>
  </si>
  <si>
    <t xml:space="preserve">RA26212-01</t>
  </si>
  <si>
    <t xml:space="preserve">00000000001021752742</t>
  </si>
  <si>
    <t xml:space="preserve">11-029-C</t>
  </si>
  <si>
    <t xml:space="preserve">00000000001021898541</t>
  </si>
  <si>
    <t xml:space="preserve">11-029-D</t>
  </si>
  <si>
    <t xml:space="preserve">A26248A001</t>
  </si>
  <si>
    <t xml:space="preserve">00000000001021919767</t>
  </si>
  <si>
    <t xml:space="preserve">11-029-E</t>
  </si>
  <si>
    <t xml:space="preserve">00000000001021897000</t>
  </si>
  <si>
    <t xml:space="preserve">11-029-F</t>
  </si>
  <si>
    <t xml:space="preserve">00000000001021856029</t>
  </si>
  <si>
    <t xml:space="preserve">11-029-G</t>
  </si>
  <si>
    <t xml:space="preserve">00000000001021921315</t>
  </si>
  <si>
    <t xml:space="preserve">11-030-B</t>
  </si>
  <si>
    <t xml:space="preserve">00000000001021842593</t>
  </si>
  <si>
    <t xml:space="preserve">11-030-C</t>
  </si>
  <si>
    <t xml:space="preserve">00000000001020990165</t>
  </si>
  <si>
    <t xml:space="preserve">11-030-D</t>
  </si>
  <si>
    <t xml:space="preserve">00000000001021951903</t>
  </si>
  <si>
    <t xml:space="preserve">11-030-E</t>
  </si>
  <si>
    <t xml:space="preserve">00000000001021935007</t>
  </si>
  <si>
    <t xml:space="preserve">11-030-F</t>
  </si>
  <si>
    <t xml:space="preserve">00000000001021937112</t>
  </si>
  <si>
    <t xml:space="preserve">11-030-G</t>
  </si>
  <si>
    <t xml:space="preserve">11-031-B</t>
  </si>
  <si>
    <t xml:space="preserve">A26224-21</t>
  </si>
  <si>
    <t xml:space="preserve">00000000001021798834</t>
  </si>
  <si>
    <t xml:space="preserve">11-031-C</t>
  </si>
  <si>
    <t xml:space="preserve">00000000001021753827</t>
  </si>
  <si>
    <t xml:space="preserve">11-031-D</t>
  </si>
  <si>
    <t xml:space="preserve">00000000001021753690</t>
  </si>
  <si>
    <t xml:space="preserve">11-031-E</t>
  </si>
  <si>
    <t xml:space="preserve">00000000001021897423</t>
  </si>
  <si>
    <t xml:space="preserve">11-031-F</t>
  </si>
  <si>
    <t xml:space="preserve">00000000001021896536</t>
  </si>
  <si>
    <t xml:space="preserve">11-031-G</t>
  </si>
  <si>
    <t xml:space="preserve">00000000001021921016</t>
  </si>
  <si>
    <t xml:space="preserve">11-032-B</t>
  </si>
  <si>
    <t xml:space="preserve">00000000001021936733</t>
  </si>
  <si>
    <t xml:space="preserve">11-032-C</t>
  </si>
  <si>
    <t xml:space="preserve">00000000001021726395</t>
  </si>
  <si>
    <t xml:space="preserve">11-032-D</t>
  </si>
  <si>
    <t xml:space="preserve">CRW-DR-2072604-039</t>
  </si>
  <si>
    <t xml:space="preserve">A26131B11</t>
  </si>
  <si>
    <t xml:space="preserve">00000000001021415060</t>
  </si>
  <si>
    <t xml:space="preserve">11-032-E</t>
  </si>
  <si>
    <t xml:space="preserve">A26193-003</t>
  </si>
  <si>
    <t xml:space="preserve">00000000001021667543</t>
  </si>
  <si>
    <t xml:space="preserve">11-032-F</t>
  </si>
  <si>
    <t xml:space="preserve">00000000001021922373</t>
  </si>
  <si>
    <t xml:space="preserve">11-032-G</t>
  </si>
  <si>
    <t xml:space="preserve">11-033-B</t>
  </si>
  <si>
    <t xml:space="preserve">00000000001021926735</t>
  </si>
  <si>
    <t xml:space="preserve">11-033-C</t>
  </si>
  <si>
    <t xml:space="preserve">00000000001021754101</t>
  </si>
  <si>
    <t xml:space="preserve">11-033-D</t>
  </si>
  <si>
    <t xml:space="preserve">00000000001021936228</t>
  </si>
  <si>
    <t xml:space="preserve">11-033-E</t>
  </si>
  <si>
    <t xml:space="preserve">00000000001021896540</t>
  </si>
  <si>
    <t xml:space="preserve">11-033-F</t>
  </si>
  <si>
    <t xml:space="preserve">00000000001021898097</t>
  </si>
  <si>
    <t xml:space="preserve">11-033-G</t>
  </si>
  <si>
    <t xml:space="preserve">00000000001021921301</t>
  </si>
  <si>
    <t xml:space="preserve">11-034-B</t>
  </si>
  <si>
    <t xml:space="preserve">00000000001021405389</t>
  </si>
  <si>
    <t xml:space="preserve">11-034-C</t>
  </si>
  <si>
    <t xml:space="preserve">252810301</t>
  </si>
  <si>
    <t xml:space="preserve">00000000001021838634</t>
  </si>
  <si>
    <t xml:space="preserve">11-034-D</t>
  </si>
  <si>
    <t xml:space="preserve">00000000001021709967</t>
  </si>
  <si>
    <t xml:space="preserve">11-034-E</t>
  </si>
  <si>
    <t xml:space="preserve">00000000001021922730</t>
  </si>
  <si>
    <t xml:space="preserve">11-034-F</t>
  </si>
  <si>
    <t xml:space="preserve">00000000001021937155</t>
  </si>
  <si>
    <t xml:space="preserve">11-034-G</t>
  </si>
  <si>
    <t xml:space="preserve">00000000001021906971</t>
  </si>
  <si>
    <t xml:space="preserve">11-035-B</t>
  </si>
  <si>
    <t xml:space="preserve">00000000001021926726</t>
  </si>
  <si>
    <t xml:space="preserve">11-035-C</t>
  </si>
  <si>
    <t xml:space="preserve">00000000001021926700</t>
  </si>
  <si>
    <t xml:space="preserve">11-035-D</t>
  </si>
  <si>
    <t xml:space="preserve">00000000001021936146</t>
  </si>
  <si>
    <t xml:space="preserve">11-035-E</t>
  </si>
  <si>
    <t xml:space="preserve">00000000001021755101</t>
  </si>
  <si>
    <t xml:space="preserve">11-035-F</t>
  </si>
  <si>
    <t xml:space="preserve">00000000001021896547</t>
  </si>
  <si>
    <t xml:space="preserve">11-035-G</t>
  </si>
  <si>
    <t xml:space="preserve">11-036-B</t>
  </si>
  <si>
    <t xml:space="preserve">A26172-22</t>
  </si>
  <si>
    <t xml:space="preserve">00000000001021584728</t>
  </si>
  <si>
    <t xml:space="preserve">11-036-C</t>
  </si>
  <si>
    <t xml:space="preserve">A25256-21</t>
  </si>
  <si>
    <t xml:space="preserve">00000000001021017237</t>
  </si>
  <si>
    <t xml:space="preserve">11-036-D</t>
  </si>
  <si>
    <t xml:space="preserve">00000000001021498713</t>
  </si>
  <si>
    <t xml:space="preserve">11-036-E</t>
  </si>
  <si>
    <t xml:space="preserve">00000000001021937101</t>
  </si>
  <si>
    <t xml:space="preserve">11-036-F</t>
  </si>
  <si>
    <t xml:space="preserve">00000000001021734571</t>
  </si>
  <si>
    <t xml:space="preserve">11-036-G</t>
  </si>
  <si>
    <t xml:space="preserve">A26187-22</t>
  </si>
  <si>
    <t xml:space="preserve">00000000001021644865</t>
  </si>
  <si>
    <t xml:space="preserve">11-037-B</t>
  </si>
  <si>
    <t xml:space="preserve">00000000001021754670</t>
  </si>
  <si>
    <t xml:space="preserve">11-037-C</t>
  </si>
  <si>
    <t xml:space="preserve">00000000001021842615</t>
  </si>
  <si>
    <t xml:space="preserve">11-037-D</t>
  </si>
  <si>
    <t xml:space="preserve">00000000001021842788</t>
  </si>
  <si>
    <t xml:space="preserve">11-037-E</t>
  </si>
  <si>
    <t xml:space="preserve">00000000001021858380</t>
  </si>
  <si>
    <t xml:space="preserve">11-037-F</t>
  </si>
  <si>
    <t xml:space="preserve">00000000001021936623</t>
  </si>
  <si>
    <t xml:space="preserve">11-037-G</t>
  </si>
  <si>
    <t xml:space="preserve">11-038-B</t>
  </si>
  <si>
    <t xml:space="preserve">00000000001021922365</t>
  </si>
  <si>
    <t xml:space="preserve">11-038-C</t>
  </si>
  <si>
    <t xml:space="preserve">A26232A21</t>
  </si>
  <si>
    <t xml:space="preserve">00000000001021830642</t>
  </si>
  <si>
    <t xml:space="preserve">11-038-D</t>
  </si>
  <si>
    <t xml:space="preserve">00000000001021541584</t>
  </si>
  <si>
    <t xml:space="preserve">11-038-E</t>
  </si>
  <si>
    <t xml:space="preserve">00000000001021821061</t>
  </si>
  <si>
    <t xml:space="preserve">11-038-F</t>
  </si>
  <si>
    <t xml:space="preserve">A26240A21</t>
  </si>
  <si>
    <t xml:space="preserve">00000000001021864461</t>
  </si>
  <si>
    <t xml:space="preserve">11-038-G</t>
  </si>
  <si>
    <t xml:space="preserve">A26185T201</t>
  </si>
  <si>
    <t xml:space="preserve">00000000001021644996</t>
  </si>
  <si>
    <t xml:space="preserve">11-039-B</t>
  </si>
  <si>
    <t xml:space="preserve">00000000001021931142</t>
  </si>
  <si>
    <t xml:space="preserve">11-039-C</t>
  </si>
  <si>
    <t xml:space="preserve">00000000001021936033</t>
  </si>
  <si>
    <t xml:space="preserve">11-039-D</t>
  </si>
  <si>
    <t xml:space="preserve">00000000001021926794</t>
  </si>
  <si>
    <t xml:space="preserve">11-039-E</t>
  </si>
  <si>
    <t xml:space="preserve">00000000001021936566</t>
  </si>
  <si>
    <t xml:space="preserve">11-039-F</t>
  </si>
  <si>
    <t xml:space="preserve">00000000001021936765</t>
  </si>
  <si>
    <t xml:space="preserve">11-039-G</t>
  </si>
  <si>
    <t xml:space="preserve">11-040-B</t>
  </si>
  <si>
    <t xml:space="preserve">A26208-201</t>
  </si>
  <si>
    <t xml:space="preserve">00000000001021727509</t>
  </si>
  <si>
    <t xml:space="preserve">11-040-C</t>
  </si>
  <si>
    <t xml:space="preserve">00000000001021810519</t>
  </si>
  <si>
    <t xml:space="preserve">11-040-D</t>
  </si>
  <si>
    <t xml:space="preserve">00000000001021814112</t>
  </si>
  <si>
    <t xml:space="preserve">11-040-E</t>
  </si>
  <si>
    <t xml:space="preserve">00000000001021922725</t>
  </si>
  <si>
    <t xml:space="preserve">11-040-F</t>
  </si>
  <si>
    <t xml:space="preserve">00000000001021864361</t>
  </si>
  <si>
    <t xml:space="preserve">11-040-G</t>
  </si>
  <si>
    <t xml:space="preserve">11-041-B</t>
  </si>
  <si>
    <t xml:space="preserve">00000000001021926734</t>
  </si>
  <si>
    <t xml:space="preserve">11-041-C</t>
  </si>
  <si>
    <t xml:space="preserve">00000000001021951716</t>
  </si>
  <si>
    <t xml:space="preserve">11-041-D</t>
  </si>
  <si>
    <t xml:space="preserve">00000000001021936110</t>
  </si>
  <si>
    <t xml:space="preserve">11-041-E</t>
  </si>
  <si>
    <t xml:space="preserve">00000000001021755141</t>
  </si>
  <si>
    <t xml:space="preserve">11-041-F</t>
  </si>
  <si>
    <t xml:space="preserve">00000000001021846983</t>
  </si>
  <si>
    <t xml:space="preserve">11-041-G</t>
  </si>
  <si>
    <t xml:space="preserve">11-042-B</t>
  </si>
  <si>
    <t xml:space="preserve">00000000001021798105</t>
  </si>
  <si>
    <t xml:space="preserve">11-042-C</t>
  </si>
  <si>
    <t xml:space="preserve">00000000001021713974</t>
  </si>
  <si>
    <t xml:space="preserve">11-042-D</t>
  </si>
  <si>
    <t xml:space="preserve">00000000001021930806</t>
  </si>
  <si>
    <t xml:space="preserve">11-042-E</t>
  </si>
  <si>
    <t xml:space="preserve">00000000001021922724</t>
  </si>
  <si>
    <t xml:space="preserve">11-042-F</t>
  </si>
  <si>
    <t xml:space="preserve">00000000001021937321</t>
  </si>
  <si>
    <t xml:space="preserve">11-042-G</t>
  </si>
  <si>
    <t xml:space="preserve">00000000001021669973</t>
  </si>
  <si>
    <t xml:space="preserve">11-043-B</t>
  </si>
  <si>
    <t xml:space="preserve">00000000001021936556</t>
  </si>
  <si>
    <t xml:space="preserve">11-043-C</t>
  </si>
  <si>
    <t xml:space="preserve">00000000001021940696</t>
  </si>
  <si>
    <t xml:space="preserve">11-043-D</t>
  </si>
  <si>
    <t xml:space="preserve">A26241-01</t>
  </si>
  <si>
    <t xml:space="preserve">00000000001021870012</t>
  </si>
  <si>
    <t xml:space="preserve">11-043-E</t>
  </si>
  <si>
    <t xml:space="preserve">00000000001021786252</t>
  </si>
  <si>
    <t xml:space="preserve">11-043-F</t>
  </si>
  <si>
    <t xml:space="preserve">00000000001021847240</t>
  </si>
  <si>
    <t xml:space="preserve">11-043-G</t>
  </si>
  <si>
    <t xml:space="preserve">A26214B31</t>
  </si>
  <si>
    <t xml:space="preserve">00000000001021756809</t>
  </si>
  <si>
    <t xml:space="preserve">11-044-B</t>
  </si>
  <si>
    <t xml:space="preserve">250520101</t>
  </si>
  <si>
    <t xml:space="preserve">00000000001020167606</t>
  </si>
  <si>
    <t xml:space="preserve">11-044-C</t>
  </si>
  <si>
    <t xml:space="preserve">00000000001021922023</t>
  </si>
  <si>
    <t xml:space="preserve">11-044-D</t>
  </si>
  <si>
    <t xml:space="preserve">00000000001021282255</t>
  </si>
  <si>
    <t xml:space="preserve">11-044-E</t>
  </si>
  <si>
    <t xml:space="preserve">00000000001021937093</t>
  </si>
  <si>
    <t xml:space="preserve">11-044-F</t>
  </si>
  <si>
    <t xml:space="preserve">00000000001021937110</t>
  </si>
  <si>
    <t xml:space="preserve">11-044-G</t>
  </si>
  <si>
    <t xml:space="preserve">11-045-B</t>
  </si>
  <si>
    <t xml:space="preserve">00000000001021755145</t>
  </si>
  <si>
    <t xml:space="preserve">11-045-C</t>
  </si>
  <si>
    <t xml:space="preserve">00000000001021926775</t>
  </si>
  <si>
    <t xml:space="preserve">11-045-D</t>
  </si>
  <si>
    <t xml:space="preserve">00000000001021786214</t>
  </si>
  <si>
    <t xml:space="preserve">11-045-E</t>
  </si>
  <si>
    <t xml:space="preserve">00000000001021938315</t>
  </si>
  <si>
    <t xml:space="preserve">11-045-F</t>
  </si>
  <si>
    <t xml:space="preserve">RA26235-01</t>
  </si>
  <si>
    <t xml:space="preserve">00000000001021844237</t>
  </si>
  <si>
    <t xml:space="preserve">11-045-G</t>
  </si>
  <si>
    <t xml:space="preserve">11-046-B</t>
  </si>
  <si>
    <t xml:space="preserve">00000000001020990540</t>
  </si>
  <si>
    <t xml:space="preserve">11-046-C</t>
  </si>
  <si>
    <t xml:space="preserve">00000000001021540309</t>
  </si>
  <si>
    <t xml:space="preserve">11-046-D</t>
  </si>
  <si>
    <t xml:space="preserve">00000000001021808944</t>
  </si>
  <si>
    <t xml:space="preserve">11-046-E</t>
  </si>
  <si>
    <t xml:space="preserve">00000000001021922013</t>
  </si>
  <si>
    <t xml:space="preserve">11-046-F</t>
  </si>
  <si>
    <t xml:space="preserve">00000000001021937414</t>
  </si>
  <si>
    <t xml:space="preserve">11-046-G</t>
  </si>
  <si>
    <t xml:space="preserve">11-047-B</t>
  </si>
  <si>
    <t xml:space="preserve">00000000001021755133</t>
  </si>
  <si>
    <t xml:space="preserve">11-047-C</t>
  </si>
  <si>
    <t xml:space="preserve">00000000001021876522</t>
  </si>
  <si>
    <t xml:space="preserve">11-047-D</t>
  </si>
  <si>
    <t xml:space="preserve">00000000001020918579</t>
  </si>
  <si>
    <t xml:space="preserve">11-047-E</t>
  </si>
  <si>
    <t xml:space="preserve">00000000001021810571</t>
  </si>
  <si>
    <t xml:space="preserve">11-047-F</t>
  </si>
  <si>
    <t xml:space="preserve">00000000001021786175</t>
  </si>
  <si>
    <t xml:space="preserve">11-047-G</t>
  </si>
  <si>
    <t xml:space="preserve">11-048-B</t>
  </si>
  <si>
    <t xml:space="preserve">00000000001021726352</t>
  </si>
  <si>
    <t xml:space="preserve">11-048-C</t>
  </si>
  <si>
    <t xml:space="preserve">00000000001021808896</t>
  </si>
  <si>
    <t xml:space="preserve">11-048-D</t>
  </si>
  <si>
    <t xml:space="preserve">00000000001021922380</t>
  </si>
  <si>
    <t xml:space="preserve">11-048-E</t>
  </si>
  <si>
    <t xml:space="preserve">00000000001021937167</t>
  </si>
  <si>
    <t xml:space="preserve">11-048-F</t>
  </si>
  <si>
    <t xml:space="preserve">00000000001021937389</t>
  </si>
  <si>
    <t xml:space="preserve">11-048-G</t>
  </si>
  <si>
    <t xml:space="preserve">00000000001021646579</t>
  </si>
  <si>
    <t xml:space="preserve">11-049-B</t>
  </si>
  <si>
    <t xml:space="preserve">00000000001021755214</t>
  </si>
  <si>
    <t xml:space="preserve">11-049-C</t>
  </si>
  <si>
    <t xml:space="preserve">00000000001021754903</t>
  </si>
  <si>
    <t xml:space="preserve">11-049-D</t>
  </si>
  <si>
    <t xml:space="preserve">00000000001021755003</t>
  </si>
  <si>
    <t xml:space="preserve">11-049-E</t>
  </si>
  <si>
    <t xml:space="preserve">RA26243-01</t>
  </si>
  <si>
    <t xml:space="preserve">00000000001021877164</t>
  </si>
  <si>
    <t xml:space="preserve">11-049-F</t>
  </si>
  <si>
    <t xml:space="preserve">00000000001021589313</t>
  </si>
  <si>
    <t xml:space="preserve">11-049-G</t>
  </si>
  <si>
    <t xml:space="preserve">00000000001021756896</t>
  </si>
  <si>
    <t xml:space="preserve">11-050-B</t>
  </si>
  <si>
    <t xml:space="preserve">00000000001021726394</t>
  </si>
  <si>
    <t xml:space="preserve">11-050-C</t>
  </si>
  <si>
    <t xml:space="preserve">00000000001021902038</t>
  </si>
  <si>
    <t xml:space="preserve">11-050-D</t>
  </si>
  <si>
    <t xml:space="preserve">A25299A21</t>
  </si>
  <si>
    <t xml:space="preserve">00000000001021017234</t>
  </si>
  <si>
    <t xml:space="preserve">11-050-E</t>
  </si>
  <si>
    <t xml:space="preserve">00000000001021901900</t>
  </si>
  <si>
    <t xml:space="preserve">11-050-F</t>
  </si>
  <si>
    <t xml:space="preserve">00000000001021282191</t>
  </si>
  <si>
    <t xml:space="preserve">11-050-G</t>
  </si>
  <si>
    <t xml:space="preserve">11-051-B</t>
  </si>
  <si>
    <t xml:space="preserve">00000000001021877948</t>
  </si>
  <si>
    <t xml:space="preserve">11-051-C</t>
  </si>
  <si>
    <t xml:space="preserve">RA26224-21</t>
  </si>
  <si>
    <t xml:space="preserve">00000000001021800235</t>
  </si>
  <si>
    <t xml:space="preserve">11-051-D</t>
  </si>
  <si>
    <t xml:space="preserve">A26251A01</t>
  </si>
  <si>
    <t xml:space="preserve">00000000001021906590</t>
  </si>
  <si>
    <t xml:space="preserve">11-051-E</t>
  </si>
  <si>
    <t xml:space="preserve">A26239-001</t>
  </si>
  <si>
    <t xml:space="preserve">00000000001021860518</t>
  </si>
  <si>
    <t xml:space="preserve">11-051-F</t>
  </si>
  <si>
    <t xml:space="preserve">00000000001021871113</t>
  </si>
  <si>
    <t xml:space="preserve">11-051-G</t>
  </si>
  <si>
    <t xml:space="preserve">11-052-B</t>
  </si>
  <si>
    <t xml:space="preserve">00000000001021816730</t>
  </si>
  <si>
    <t xml:space="preserve">11-052-C</t>
  </si>
  <si>
    <t xml:space="preserve">00000000001021931040</t>
  </si>
  <si>
    <t xml:space="preserve">11-052-D</t>
  </si>
  <si>
    <t xml:space="preserve">00000000001021937111</t>
  </si>
  <si>
    <t xml:space="preserve">11-052-E</t>
  </si>
  <si>
    <t xml:space="preserve">00000000001021810477</t>
  </si>
  <si>
    <t xml:space="preserve">11-052-F</t>
  </si>
  <si>
    <t xml:space="preserve">00000000001021644916</t>
  </si>
  <si>
    <t xml:space="preserve">11-052-G</t>
  </si>
  <si>
    <t xml:space="preserve">00000000001021769395</t>
  </si>
  <si>
    <t xml:space="preserve">11-053-C</t>
  </si>
  <si>
    <t xml:space="preserve">00000000001021868421</t>
  </si>
  <si>
    <t xml:space="preserve">11-053-D</t>
  </si>
  <si>
    <t xml:space="preserve">00000000001021841562</t>
  </si>
  <si>
    <t xml:space="preserve">11-053-E</t>
  </si>
  <si>
    <t xml:space="preserve">00000000001021791956</t>
  </si>
  <si>
    <t xml:space="preserve">11-053-F</t>
  </si>
  <si>
    <t xml:space="preserve">00000000001021840927</t>
  </si>
  <si>
    <t xml:space="preserve">11-053-G</t>
  </si>
  <si>
    <t xml:space="preserve">11-054-C</t>
  </si>
  <si>
    <t xml:space="preserve">00000000001021937427</t>
  </si>
  <si>
    <t xml:space="preserve">11-054-D</t>
  </si>
  <si>
    <t xml:space="preserve">00000000001021930585</t>
  </si>
  <si>
    <t xml:space="preserve">11-054-E</t>
  </si>
  <si>
    <t xml:space="preserve">A26205B201</t>
  </si>
  <si>
    <t xml:space="preserve">00000000001021718075</t>
  </si>
  <si>
    <t xml:space="preserve">11-054-F</t>
  </si>
  <si>
    <t xml:space="preserve">A25300A21</t>
  </si>
  <si>
    <t xml:space="preserve">00000000001020923297</t>
  </si>
  <si>
    <t xml:space="preserve">11-054-G</t>
  </si>
  <si>
    <t xml:space="preserve">00000000001020716858</t>
  </si>
  <si>
    <t xml:space="preserve">223</t>
  </si>
  <si>
    <t xml:space="preserve">11-055-C</t>
  </si>
  <si>
    <t xml:space="preserve">00000000001021941673</t>
  </si>
  <si>
    <t xml:space="preserve">11-055-D</t>
  </si>
  <si>
    <t xml:space="preserve">00000000001021938293</t>
  </si>
  <si>
    <t xml:space="preserve">11-055-E</t>
  </si>
  <si>
    <t xml:space="preserve">11-055-F</t>
  </si>
  <si>
    <t xml:space="preserve">00000000001021755764</t>
  </si>
  <si>
    <t xml:space="preserve">11-055-G</t>
  </si>
  <si>
    <t xml:space="preserve">00000000001021757176</t>
  </si>
  <si>
    <t xml:space="preserve">11-056-C</t>
  </si>
  <si>
    <t xml:space="preserve">00000000001021951998</t>
  </si>
  <si>
    <t xml:space="preserve">11-056-D</t>
  </si>
  <si>
    <t xml:space="preserve">00000000001021930580</t>
  </si>
  <si>
    <t xml:space="preserve">11-056-E</t>
  </si>
  <si>
    <t xml:space="preserve">00000000001021951908</t>
  </si>
  <si>
    <t xml:space="preserve">11-056-F</t>
  </si>
  <si>
    <t xml:space="preserve">00000000001021937696</t>
  </si>
  <si>
    <t xml:space="preserve">11-056-G</t>
  </si>
  <si>
    <t xml:space="preserve">11-057-B</t>
  </si>
  <si>
    <t xml:space="preserve">00000000001021755091</t>
  </si>
  <si>
    <t xml:space="preserve">11-057-C</t>
  </si>
  <si>
    <t xml:space="preserve">A25310-015</t>
  </si>
  <si>
    <t xml:space="preserve">00000000001020757348</t>
  </si>
  <si>
    <t xml:space="preserve">11-057-D</t>
  </si>
  <si>
    <t xml:space="preserve">A26235T101</t>
  </si>
  <si>
    <t xml:space="preserve">00000000001021860410</t>
  </si>
  <si>
    <t xml:space="preserve">11-057-E</t>
  </si>
  <si>
    <t xml:space="preserve">00000000001021870270</t>
  </si>
  <si>
    <t xml:space="preserve">11-057-F</t>
  </si>
  <si>
    <t xml:space="preserve">00000000001021932764</t>
  </si>
  <si>
    <t xml:space="preserve">11-057-G</t>
  </si>
  <si>
    <t xml:space="preserve">00000000001021757175</t>
  </si>
  <si>
    <t xml:space="preserve">11-058-B</t>
  </si>
  <si>
    <t xml:space="preserve">00000000001021937475</t>
  </si>
  <si>
    <t xml:space="preserve">11-058-C</t>
  </si>
  <si>
    <t xml:space="preserve">00000000001021560898</t>
  </si>
  <si>
    <t xml:space="preserve">11-058-D</t>
  </si>
  <si>
    <t xml:space="preserve">00000000001020918408</t>
  </si>
  <si>
    <t xml:space="preserve">11-058-E</t>
  </si>
  <si>
    <t xml:space="preserve">00000000001021937640</t>
  </si>
  <si>
    <t xml:space="preserve">11-058-F</t>
  </si>
  <si>
    <t xml:space="preserve">11-058-G</t>
  </si>
  <si>
    <t xml:space="preserve">00000000001021710989</t>
  </si>
  <si>
    <t xml:space="preserve">11-059-B</t>
  </si>
  <si>
    <t xml:space="preserve">00000000001021754848</t>
  </si>
  <si>
    <t xml:space="preserve">11-059-C</t>
  </si>
  <si>
    <t xml:space="preserve">A25345-202</t>
  </si>
  <si>
    <t xml:space="preserve">00000000001020837872</t>
  </si>
  <si>
    <t xml:space="preserve">11-059-D</t>
  </si>
  <si>
    <t xml:space="preserve">00000000001021938303</t>
  </si>
  <si>
    <t xml:space="preserve">11-059-E</t>
  </si>
  <si>
    <t xml:space="preserve">00000000001021941174</t>
  </si>
  <si>
    <t xml:space="preserve">11-059-F</t>
  </si>
  <si>
    <t xml:space="preserve">00000000001021868659</t>
  </si>
  <si>
    <t xml:space="preserve">11-059-G</t>
  </si>
  <si>
    <t xml:space="preserve">11-060-B</t>
  </si>
  <si>
    <t xml:space="preserve">00000000001021931028</t>
  </si>
  <si>
    <t xml:space="preserve">11-060-C</t>
  </si>
  <si>
    <t xml:space="preserve">00000000001021931054</t>
  </si>
  <si>
    <t xml:space="preserve">11-060-D</t>
  </si>
  <si>
    <t xml:space="preserve">00000000001021390385</t>
  </si>
  <si>
    <t xml:space="preserve">11-060-E</t>
  </si>
  <si>
    <t xml:space="preserve">00000000001021931094</t>
  </si>
  <si>
    <t xml:space="preserve">11-060-F</t>
  </si>
  <si>
    <t xml:space="preserve">00000000001021119169</t>
  </si>
  <si>
    <t xml:space="preserve">11-060-G</t>
  </si>
  <si>
    <t xml:space="preserve">11-061-B</t>
  </si>
  <si>
    <t xml:space="preserve">00000000001021755026</t>
  </si>
  <si>
    <t xml:space="preserve">11-061-C</t>
  </si>
  <si>
    <t xml:space="preserve">00000000001021938334</t>
  </si>
  <si>
    <t xml:space="preserve">11-061-D</t>
  </si>
  <si>
    <t xml:space="preserve">00000000001021755821</t>
  </si>
  <si>
    <t xml:space="preserve">11-061-E</t>
  </si>
  <si>
    <t xml:space="preserve">00000000001021840803</t>
  </si>
  <si>
    <t xml:space="preserve">11-061-F</t>
  </si>
  <si>
    <t xml:space="preserve">00000000001021755833</t>
  </si>
  <si>
    <t xml:space="preserve">11-061-G</t>
  </si>
  <si>
    <t xml:space="preserve">11-062-B</t>
  </si>
  <si>
    <t xml:space="preserve">00000000001021726351</t>
  </si>
  <si>
    <t xml:space="preserve">11-062-C</t>
  </si>
  <si>
    <t xml:space="preserve">00000000001021696096</t>
  </si>
  <si>
    <t xml:space="preserve">11-062-D</t>
  </si>
  <si>
    <t xml:space="preserve">00000000001021584619</t>
  </si>
  <si>
    <t xml:space="preserve">11-062-E</t>
  </si>
  <si>
    <t xml:space="preserve">RA25108-21</t>
  </si>
  <si>
    <t xml:space="preserve">00000000001020847303</t>
  </si>
  <si>
    <t xml:space="preserve">11-062-F</t>
  </si>
  <si>
    <t xml:space="preserve">00000000001021641068</t>
  </si>
  <si>
    <t xml:space="preserve">11-062-G</t>
  </si>
  <si>
    <t xml:space="preserve">A25310-014</t>
  </si>
  <si>
    <t xml:space="preserve">00000000001020757398</t>
  </si>
  <si>
    <t xml:space="preserve">11-063-B</t>
  </si>
  <si>
    <t xml:space="preserve">11-063-C</t>
  </si>
  <si>
    <t xml:space="preserve">00000000001021755288</t>
  </si>
  <si>
    <t xml:space="preserve">11-063-D</t>
  </si>
  <si>
    <t xml:space="preserve">00000000001021938131</t>
  </si>
  <si>
    <t xml:space="preserve">11-063-E</t>
  </si>
  <si>
    <t xml:space="preserve">00000000001021814956</t>
  </si>
  <si>
    <t xml:space="preserve">11-063-F</t>
  </si>
  <si>
    <t xml:space="preserve">00000000001021755881</t>
  </si>
  <si>
    <t xml:space="preserve">11-063-G</t>
  </si>
  <si>
    <t xml:space="preserve">11-064-B</t>
  </si>
  <si>
    <t xml:space="preserve">00000000001021646537</t>
  </si>
  <si>
    <t xml:space="preserve">11-064-C</t>
  </si>
  <si>
    <t xml:space="preserve">00000000001021922927</t>
  </si>
  <si>
    <t xml:space="preserve">11-064-D</t>
  </si>
  <si>
    <t xml:space="preserve">00000000001021902060</t>
  </si>
  <si>
    <t xml:space="preserve">11-064-E</t>
  </si>
  <si>
    <t xml:space="preserve">A25310-009</t>
  </si>
  <si>
    <t xml:space="preserve">00000000001020757355</t>
  </si>
  <si>
    <t xml:space="preserve">11-064-F</t>
  </si>
  <si>
    <t xml:space="preserve">A26250-201</t>
  </si>
  <si>
    <t xml:space="preserve">00000000001021902080</t>
  </si>
  <si>
    <t xml:space="preserve">11-064-G</t>
  </si>
  <si>
    <t xml:space="preserve">00000000001020355240</t>
  </si>
  <si>
    <t xml:space="preserve">11-065-B</t>
  </si>
  <si>
    <t xml:space="preserve">00000000001021938349</t>
  </si>
  <si>
    <t xml:space="preserve">11-065-C</t>
  </si>
  <si>
    <t xml:space="preserve">00000000001021795497</t>
  </si>
  <si>
    <t xml:space="preserve">11-065-D</t>
  </si>
  <si>
    <t xml:space="preserve">00000000001021940725</t>
  </si>
  <si>
    <t xml:space="preserve">11-065-E</t>
  </si>
  <si>
    <t xml:space="preserve">00000000001021755820</t>
  </si>
  <si>
    <t xml:space="preserve">11-065-F</t>
  </si>
  <si>
    <t xml:space="preserve">00000000001021756020</t>
  </si>
  <si>
    <t xml:space="preserve">11-065-G</t>
  </si>
  <si>
    <t xml:space="preserve">11-066-B</t>
  </si>
  <si>
    <t xml:space="preserve">00000000001021796775</t>
  </si>
  <si>
    <t xml:space="preserve">11-066-C</t>
  </si>
  <si>
    <t xml:space="preserve">00000000001021902175</t>
  </si>
  <si>
    <t xml:space="preserve">11-066-D</t>
  </si>
  <si>
    <t xml:space="preserve">00000000001021930625</t>
  </si>
  <si>
    <t xml:space="preserve">11-066-E</t>
  </si>
  <si>
    <t xml:space="preserve">00000000001021792670</t>
  </si>
  <si>
    <t xml:space="preserve">11-066-F</t>
  </si>
  <si>
    <t xml:space="preserve">00000000001021952210</t>
  </si>
  <si>
    <t xml:space="preserve">11-066-G</t>
  </si>
  <si>
    <t xml:space="preserve">11-067-B</t>
  </si>
  <si>
    <t xml:space="preserve">00000000001021755036</t>
  </si>
  <si>
    <t xml:space="preserve">11-067-C</t>
  </si>
  <si>
    <t xml:space="preserve">00000000001021755352</t>
  </si>
  <si>
    <t xml:space="preserve">11-067-D</t>
  </si>
  <si>
    <t xml:space="preserve">00000000001021755904</t>
  </si>
  <si>
    <t xml:space="preserve">11-067-E</t>
  </si>
  <si>
    <t xml:space="preserve">00000000001021809333</t>
  </si>
  <si>
    <t xml:space="preserve">11-067-F</t>
  </si>
  <si>
    <t xml:space="preserve">11-067-G</t>
  </si>
  <si>
    <t xml:space="preserve">11-068-B</t>
  </si>
  <si>
    <t xml:space="preserve">00000000001021726397</t>
  </si>
  <si>
    <t xml:space="preserve">11-068-C</t>
  </si>
  <si>
    <t xml:space="preserve">00000000001021922970</t>
  </si>
  <si>
    <t xml:space="preserve">11-068-D</t>
  </si>
  <si>
    <t xml:space="preserve">00000000001021931132</t>
  </si>
  <si>
    <t xml:space="preserve">11-068-E</t>
  </si>
  <si>
    <t xml:space="preserve">00000000001021790880</t>
  </si>
  <si>
    <t xml:space="preserve">11-068-F</t>
  </si>
  <si>
    <t xml:space="preserve">00000000001021709793</t>
  </si>
  <si>
    <t xml:space="preserve">11-068-G</t>
  </si>
  <si>
    <t xml:space="preserve">11-069-B</t>
  </si>
  <si>
    <t xml:space="preserve">00000000001021755337</t>
  </si>
  <si>
    <t xml:space="preserve">11-069-C</t>
  </si>
  <si>
    <t xml:space="preserve">RA26259B41</t>
  </si>
  <si>
    <t xml:space="preserve">00000000001021938291</t>
  </si>
  <si>
    <t xml:space="preserve">11-069-D</t>
  </si>
  <si>
    <t xml:space="preserve">A26221-001</t>
  </si>
  <si>
    <t xml:space="preserve">00000000001021786431</t>
  </si>
  <si>
    <t xml:space="preserve">11-069-E</t>
  </si>
  <si>
    <t xml:space="preserve">00000000001021755981</t>
  </si>
  <si>
    <t xml:space="preserve">11-069-F</t>
  </si>
  <si>
    <t xml:space="preserve">11-069-G</t>
  </si>
  <si>
    <t xml:space="preserve">11-070-B</t>
  </si>
  <si>
    <t xml:space="preserve">00000000001021931082</t>
  </si>
  <si>
    <t xml:space="preserve">11-070-C</t>
  </si>
  <si>
    <t xml:space="preserve">00000000001021930523</t>
  </si>
  <si>
    <t xml:space="preserve">11-070-D</t>
  </si>
  <si>
    <t xml:space="preserve">A26259A001</t>
  </si>
  <si>
    <t xml:space="preserve">00000000001021937632</t>
  </si>
  <si>
    <t xml:space="preserve">11-070-E</t>
  </si>
  <si>
    <t xml:space="preserve">00000000001021902174</t>
  </si>
  <si>
    <t xml:space="preserve">11-070-F</t>
  </si>
  <si>
    <t xml:space="preserve">A25310-011</t>
  </si>
  <si>
    <t xml:space="preserve">00000000001020757338</t>
  </si>
  <si>
    <t xml:space="preserve">11-070-G</t>
  </si>
  <si>
    <t xml:space="preserve">11-071-B</t>
  </si>
  <si>
    <t xml:space="preserve">A26226-001</t>
  </si>
  <si>
    <t xml:space="preserve">00000000001021810267</t>
  </si>
  <si>
    <t xml:space="preserve">11-071-C</t>
  </si>
  <si>
    <t xml:space="preserve">00000000001021901373</t>
  </si>
  <si>
    <t xml:space="preserve">11-071-D</t>
  </si>
  <si>
    <t xml:space="preserve">00000000001021941543</t>
  </si>
  <si>
    <t xml:space="preserve">11-071-E</t>
  </si>
  <si>
    <t xml:space="preserve">00000000001021951739</t>
  </si>
  <si>
    <t xml:space="preserve">11-071-F</t>
  </si>
  <si>
    <t xml:space="preserve">00000000001021951815</t>
  </si>
  <si>
    <t xml:space="preserve">11-071-G</t>
  </si>
  <si>
    <t xml:space="preserve">11-072-B</t>
  </si>
  <si>
    <t xml:space="preserve">00000000001021937498</t>
  </si>
  <si>
    <t xml:space="preserve">11-072-C</t>
  </si>
  <si>
    <t xml:space="preserve">00000000001021931118</t>
  </si>
  <si>
    <t xml:space="preserve">11-072-D</t>
  </si>
  <si>
    <t xml:space="preserve">00000000001020167287</t>
  </si>
  <si>
    <t xml:space="preserve">11-072-E</t>
  </si>
  <si>
    <t xml:space="preserve">00000000001021931066</t>
  </si>
  <si>
    <t xml:space="preserve">11-072-F</t>
  </si>
  <si>
    <t xml:space="preserve">11-072-G</t>
  </si>
  <si>
    <t xml:space="preserve">11-073-B</t>
  </si>
  <si>
    <t xml:space="preserve">00000000001021755444</t>
  </si>
  <si>
    <t xml:space="preserve">11-073-C</t>
  </si>
  <si>
    <t xml:space="preserve">00000000001021755381</t>
  </si>
  <si>
    <t xml:space="preserve">11-073-D</t>
  </si>
  <si>
    <t xml:space="preserve">00000000001021941618</t>
  </si>
  <si>
    <t xml:space="preserve">11-073-E</t>
  </si>
  <si>
    <t xml:space="preserve">00000000001021901982</t>
  </si>
  <si>
    <t xml:space="preserve">11-073-F</t>
  </si>
  <si>
    <t xml:space="preserve">11-073-G</t>
  </si>
  <si>
    <t xml:space="preserve">11-074-B</t>
  </si>
  <si>
    <t xml:space="preserve">00000000001021902177</t>
  </si>
  <si>
    <t xml:space="preserve">11-074-C</t>
  </si>
  <si>
    <t xml:space="preserve">00000000001021938146</t>
  </si>
  <si>
    <t xml:space="preserve">11-074-D</t>
  </si>
  <si>
    <t xml:space="preserve">11-074-E</t>
  </si>
  <si>
    <t xml:space="preserve">11-074-F</t>
  </si>
  <si>
    <t xml:space="preserve">11-074-G</t>
  </si>
  <si>
    <t xml:space="preserve">11-075-B</t>
  </si>
  <si>
    <t xml:space="preserve">00000000001021738545</t>
  </si>
  <si>
    <t xml:space="preserve">11-075-C</t>
  </si>
  <si>
    <t xml:space="preserve">00000000001021941184</t>
  </si>
  <si>
    <t xml:space="preserve">11-075-D</t>
  </si>
  <si>
    <t xml:space="preserve">00000000001021868338</t>
  </si>
  <si>
    <t xml:space="preserve">11-075-E</t>
  </si>
  <si>
    <t xml:space="preserve">00000000001021951723</t>
  </si>
  <si>
    <t xml:space="preserve">11-075-F</t>
  </si>
  <si>
    <t xml:space="preserve">A26207B202</t>
  </si>
  <si>
    <t xml:space="preserve">00000000001021725428</t>
  </si>
  <si>
    <t xml:space="preserve">11-075-G</t>
  </si>
  <si>
    <t xml:space="preserve">11-076-B</t>
  </si>
  <si>
    <t xml:space="preserve">00000000001021746525</t>
  </si>
  <si>
    <t xml:space="preserve">11-076-C</t>
  </si>
  <si>
    <t xml:space="preserve">00000000001021951990</t>
  </si>
  <si>
    <t xml:space="preserve">11-076-D</t>
  </si>
  <si>
    <t xml:space="preserve">11-076-E</t>
  </si>
  <si>
    <t xml:space="preserve">11-076-F</t>
  </si>
  <si>
    <t xml:space="preserve">11-076-G</t>
  </si>
  <si>
    <t xml:space="preserve">11-077-B</t>
  </si>
  <si>
    <t xml:space="preserve">00000000001021710779</t>
  </si>
  <si>
    <t xml:space="preserve">11-077-C</t>
  </si>
  <si>
    <t xml:space="preserve">00000000001021952698</t>
  </si>
  <si>
    <t xml:space="preserve">11-077-D</t>
  </si>
  <si>
    <t xml:space="preserve">00000000001021952530</t>
  </si>
  <si>
    <t xml:space="preserve">11-077-E</t>
  </si>
  <si>
    <t xml:space="preserve">00000000001021840773</t>
  </si>
  <si>
    <t xml:space="preserve">11-077-F</t>
  </si>
  <si>
    <t xml:space="preserve">11-077-G</t>
  </si>
  <si>
    <t xml:space="preserve">11-078-B</t>
  </si>
  <si>
    <t xml:space="preserve">00000000001021335402</t>
  </si>
  <si>
    <t xml:space="preserve">139</t>
  </si>
  <si>
    <t xml:space="preserve">11-078-C</t>
  </si>
  <si>
    <t xml:space="preserve">00000000001021902164</t>
  </si>
  <si>
    <t xml:space="preserve">11-078-D</t>
  </si>
  <si>
    <t xml:space="preserve">00000000001021575737</t>
  </si>
  <si>
    <t xml:space="preserve">11-078-E</t>
  </si>
  <si>
    <t xml:space="preserve">00000000001021575571</t>
  </si>
  <si>
    <t xml:space="preserve">11-078-F</t>
  </si>
  <si>
    <t xml:space="preserve">00000000001021110746</t>
  </si>
  <si>
    <t xml:space="preserve">11-078-G</t>
  </si>
  <si>
    <t xml:space="preserve">11-079-B</t>
  </si>
  <si>
    <t xml:space="preserve">11-079-C</t>
  </si>
  <si>
    <t xml:space="preserve">A26207-003</t>
  </si>
  <si>
    <t xml:space="preserve">00000000001021725559</t>
  </si>
  <si>
    <t xml:space="preserve">11-079-D</t>
  </si>
  <si>
    <t xml:space="preserve">A26239-002</t>
  </si>
  <si>
    <t xml:space="preserve">00000000001021860519</t>
  </si>
  <si>
    <t xml:space="preserve">11-079-E</t>
  </si>
  <si>
    <t xml:space="preserve">00000000001021906571</t>
  </si>
  <si>
    <t xml:space="preserve">11-079-F</t>
  </si>
  <si>
    <t xml:space="preserve">00000000001021413820</t>
  </si>
  <si>
    <t xml:space="preserve">11-079-G</t>
  </si>
  <si>
    <t xml:space="preserve">11-080-B</t>
  </si>
  <si>
    <t xml:space="preserve">00000000001021922366</t>
  </si>
  <si>
    <t xml:space="preserve">11-080-C</t>
  </si>
  <si>
    <t xml:space="preserve">251618131</t>
  </si>
  <si>
    <t xml:space="preserve">00000000001020397535</t>
  </si>
  <si>
    <t xml:space="preserve">382</t>
  </si>
  <si>
    <t xml:space="preserve">11-080-D</t>
  </si>
  <si>
    <t xml:space="preserve">00000000001021952015</t>
  </si>
  <si>
    <t xml:space="preserve">11-080-E</t>
  </si>
  <si>
    <t xml:space="preserve">00000000001021952014</t>
  </si>
  <si>
    <t xml:space="preserve">11-080-F</t>
  </si>
  <si>
    <t xml:space="preserve">11-080-G</t>
  </si>
  <si>
    <t xml:space="preserve">00000000001021467108</t>
  </si>
  <si>
    <t xml:space="preserve">11-081-B</t>
  </si>
  <si>
    <t xml:space="preserve">00000000001021818102</t>
  </si>
  <si>
    <t xml:space="preserve">11-081-C</t>
  </si>
  <si>
    <t xml:space="preserve">00000000001021756116</t>
  </si>
  <si>
    <t xml:space="preserve">11-081-D</t>
  </si>
  <si>
    <t xml:space="preserve">00000000001021951631</t>
  </si>
  <si>
    <t xml:space="preserve">11-081-E</t>
  </si>
  <si>
    <t xml:space="preserve">00000000001021951737</t>
  </si>
  <si>
    <t xml:space="preserve">11-081-F</t>
  </si>
  <si>
    <t xml:space="preserve">00000000001021674477</t>
  </si>
  <si>
    <t xml:space="preserve">11-081-G</t>
  </si>
  <si>
    <t xml:space="preserve">11-082-B</t>
  </si>
  <si>
    <t xml:space="preserve">YPM-BX-0074300-E81</t>
  </si>
  <si>
    <t xml:space="preserve">A25266-01</t>
  </si>
  <si>
    <t xml:space="preserve">00000000001021379287</t>
  </si>
  <si>
    <t xml:space="preserve">11-082-C</t>
  </si>
  <si>
    <t xml:space="preserve">00000000001021903326</t>
  </si>
  <si>
    <t xml:space="preserve">11-082-D</t>
  </si>
  <si>
    <t xml:space="preserve">00000000001021390528</t>
  </si>
  <si>
    <t xml:space="preserve">11-082-E</t>
  </si>
  <si>
    <t xml:space="preserve">11-082-F</t>
  </si>
  <si>
    <t xml:space="preserve">A25286T103</t>
  </si>
  <si>
    <t xml:space="preserve">00000000001020641570</t>
  </si>
  <si>
    <t xml:space="preserve">11-082-G</t>
  </si>
  <si>
    <t xml:space="preserve">11-083-B</t>
  </si>
  <si>
    <t xml:space="preserve">00000000001021941175</t>
  </si>
  <si>
    <t xml:space="preserve">11-083-C</t>
  </si>
  <si>
    <t xml:space="preserve">00000000001021901903</t>
  </si>
  <si>
    <t xml:space="preserve">11-083-D</t>
  </si>
  <si>
    <t xml:space="preserve">00000000001021951738</t>
  </si>
  <si>
    <t xml:space="preserve">11-083-E</t>
  </si>
  <si>
    <t xml:space="preserve">00000000001021951757</t>
  </si>
  <si>
    <t xml:space="preserve">11-083-F</t>
  </si>
  <si>
    <t xml:space="preserve">00000000001021951901</t>
  </si>
  <si>
    <t xml:space="preserve">11-083-G</t>
  </si>
  <si>
    <t xml:space="preserve">11-084-B</t>
  </si>
  <si>
    <t xml:space="preserve">00000000001020120454</t>
  </si>
  <si>
    <t xml:space="preserve">11-084-C</t>
  </si>
  <si>
    <t xml:space="preserve">00000000001021638885</t>
  </si>
  <si>
    <t xml:space="preserve">11-084-D</t>
  </si>
  <si>
    <t xml:space="preserve">00000000001021931135</t>
  </si>
  <si>
    <t xml:space="preserve">11-084-E</t>
  </si>
  <si>
    <t xml:space="preserve">00000000001021110749</t>
  </si>
  <si>
    <t xml:space="preserve">11-084-F</t>
  </si>
  <si>
    <t xml:space="preserve">00000000001021390503</t>
  </si>
  <si>
    <t xml:space="preserve">11-084-G</t>
  </si>
  <si>
    <t xml:space="preserve">11-085-B</t>
  </si>
  <si>
    <t xml:space="preserve">00000000001021821041</t>
  </si>
  <si>
    <t xml:space="preserve">11-085-C</t>
  </si>
  <si>
    <t xml:space="preserve">11-085-D</t>
  </si>
  <si>
    <t xml:space="preserve">11-085-E</t>
  </si>
  <si>
    <t xml:space="preserve">11-085-F</t>
  </si>
  <si>
    <t xml:space="preserve">00000000001021876516</t>
  </si>
  <si>
    <t xml:space="preserve">11-085-G</t>
  </si>
  <si>
    <t xml:space="preserve">11-086-B</t>
  </si>
  <si>
    <t xml:space="preserve">00000000001021726398</t>
  </si>
  <si>
    <t xml:space="preserve">11-086-C</t>
  </si>
  <si>
    <t xml:space="preserve">00000000001021951997</t>
  </si>
  <si>
    <t xml:space="preserve">11-086-D</t>
  </si>
  <si>
    <t xml:space="preserve">00000000001021951963</t>
  </si>
  <si>
    <t xml:space="preserve">11-086-E</t>
  </si>
  <si>
    <t xml:space="preserve">250018132</t>
  </si>
  <si>
    <t xml:space="preserve">00000000001020791075</t>
  </si>
  <si>
    <t xml:space="preserve">11-086-F</t>
  </si>
  <si>
    <t xml:space="preserve">00000000001021952089</t>
  </si>
  <si>
    <t xml:space="preserve">11-086-G</t>
  </si>
  <si>
    <t xml:space="preserve">11-087-B</t>
  </si>
  <si>
    <t xml:space="preserve">11-087-C</t>
  </si>
  <si>
    <t xml:space="preserve">00000000001021902076</t>
  </si>
  <si>
    <t xml:space="preserve">11-087-D</t>
  </si>
  <si>
    <t xml:space="preserve">00000000001021951760</t>
  </si>
  <si>
    <t xml:space="preserve">11-087-E</t>
  </si>
  <si>
    <t xml:space="preserve">11-087-F</t>
  </si>
  <si>
    <t xml:space="preserve">00000000001021814862</t>
  </si>
  <si>
    <t xml:space="preserve">11-087-G</t>
  </si>
  <si>
    <t xml:space="preserve">11-088-B</t>
  </si>
  <si>
    <t xml:space="preserve">00000000001021585239</t>
  </si>
  <si>
    <t xml:space="preserve">11-088-C</t>
  </si>
  <si>
    <t xml:space="preserve">A25247A21</t>
  </si>
  <si>
    <t xml:space="preserve">00000000001021110745</t>
  </si>
  <si>
    <t xml:space="preserve">11-088-D</t>
  </si>
  <si>
    <t xml:space="preserve">00000000001021496535</t>
  </si>
  <si>
    <t xml:space="preserve">11-088-E</t>
  </si>
  <si>
    <t xml:space="preserve">A25215B31</t>
  </si>
  <si>
    <t xml:space="preserve">00000000001021279100</t>
  </si>
  <si>
    <t xml:space="preserve">11-088-F</t>
  </si>
  <si>
    <t xml:space="preserve">250838132</t>
  </si>
  <si>
    <t xml:space="preserve">00000000001020791079</t>
  </si>
  <si>
    <t xml:space="preserve">296</t>
  </si>
  <si>
    <t xml:space="preserve">11-088-G</t>
  </si>
  <si>
    <t xml:space="preserve">11-089-B</t>
  </si>
  <si>
    <t xml:space="preserve">00000000001021820271</t>
  </si>
  <si>
    <t xml:space="preserve">11-089-C</t>
  </si>
  <si>
    <t xml:space="preserve">00000000001021821042</t>
  </si>
  <si>
    <t xml:space="preserve">11-089-D</t>
  </si>
  <si>
    <t xml:space="preserve">00000000001021756415</t>
  </si>
  <si>
    <t xml:space="preserve">11-089-E</t>
  </si>
  <si>
    <t xml:space="preserve">00000000001021906358</t>
  </si>
  <si>
    <t xml:space="preserve">11-089-F</t>
  </si>
  <si>
    <t xml:space="preserve">00000000001021903355</t>
  </si>
  <si>
    <t xml:space="preserve">11-089-G</t>
  </si>
  <si>
    <t xml:space="preserve">11-090-B</t>
  </si>
  <si>
    <t xml:space="preserve">00000000001021669510</t>
  </si>
  <si>
    <t xml:space="preserve">11-090-C</t>
  </si>
  <si>
    <t xml:space="preserve">00000000001020397538</t>
  </si>
  <si>
    <t xml:space="preserve">11-090-D</t>
  </si>
  <si>
    <t xml:space="preserve">00000000001021497998</t>
  </si>
  <si>
    <t xml:space="preserve">11-090-E</t>
  </si>
  <si>
    <t xml:space="preserve">11-090-F</t>
  </si>
  <si>
    <t xml:space="preserve">00000000001021496233</t>
  </si>
  <si>
    <t xml:space="preserve">11-090-G</t>
  </si>
  <si>
    <t xml:space="preserve">11-091-B</t>
  </si>
  <si>
    <t xml:space="preserve">00000000001021819904</t>
  </si>
  <si>
    <t xml:space="preserve">11-091-C</t>
  </si>
  <si>
    <t xml:space="preserve">00000000001021906606</t>
  </si>
  <si>
    <t xml:space="preserve">11-091-D</t>
  </si>
  <si>
    <t xml:space="preserve">00000000001021756532</t>
  </si>
  <si>
    <t xml:space="preserve">11-091-E</t>
  </si>
  <si>
    <t xml:space="preserve">00000000001021840777</t>
  </si>
  <si>
    <t xml:space="preserve">11-091-F</t>
  </si>
  <si>
    <t xml:space="preserve">00000000001021868635</t>
  </si>
  <si>
    <t xml:space="preserve">11-091-G</t>
  </si>
  <si>
    <t xml:space="preserve">11-092-B</t>
  </si>
  <si>
    <t xml:space="preserve">00000000001021589788</t>
  </si>
  <si>
    <t xml:space="preserve">11-092-C</t>
  </si>
  <si>
    <t xml:space="preserve">00000000001021951970</t>
  </si>
  <si>
    <t xml:space="preserve">11-092-D</t>
  </si>
  <si>
    <t xml:space="preserve">00000000001021952134</t>
  </si>
  <si>
    <t xml:space="preserve">11-092-E</t>
  </si>
  <si>
    <t xml:space="preserve">00000000001021390561</t>
  </si>
  <si>
    <t xml:space="preserve">11-092-F</t>
  </si>
  <si>
    <t xml:space="preserve">RA25112B01</t>
  </si>
  <si>
    <t xml:space="preserve">00000000001020764047</t>
  </si>
  <si>
    <t xml:space="preserve">11-092-G</t>
  </si>
  <si>
    <t xml:space="preserve">RA25106-01</t>
  </si>
  <si>
    <t xml:space="preserve">00000000001020397624</t>
  </si>
  <si>
    <t xml:space="preserve">11-093-B</t>
  </si>
  <si>
    <t xml:space="preserve">00000000001021820933</t>
  </si>
  <si>
    <t xml:space="preserve">11-093-C</t>
  </si>
  <si>
    <t xml:space="preserve">00000000001021906176</t>
  </si>
  <si>
    <t xml:space="preserve">11-093-D</t>
  </si>
  <si>
    <t xml:space="preserve">00000000001021869053</t>
  </si>
  <si>
    <t xml:space="preserve">11-093-E</t>
  </si>
  <si>
    <t xml:space="preserve">00000000001021840656</t>
  </si>
  <si>
    <t xml:space="preserve">11-093-F</t>
  </si>
  <si>
    <t xml:space="preserve">11-093-G</t>
  </si>
  <si>
    <t xml:space="preserve">11-094-B</t>
  </si>
  <si>
    <t xml:space="preserve">00000000001021952097</t>
  </si>
  <si>
    <t xml:space="preserve">11-094-C</t>
  </si>
  <si>
    <t xml:space="preserve">11-094-D</t>
  </si>
  <si>
    <t xml:space="preserve">11-094-E</t>
  </si>
  <si>
    <t xml:space="preserve">11-094-F</t>
  </si>
  <si>
    <t xml:space="preserve">11-094-G</t>
  </si>
  <si>
    <t xml:space="preserve">11-095-B</t>
  </si>
  <si>
    <t xml:space="preserve">00000000001021906714</t>
  </si>
  <si>
    <t xml:space="preserve">11-095-C</t>
  </si>
  <si>
    <t xml:space="preserve">00000000001021906415</t>
  </si>
  <si>
    <t xml:space="preserve">11-095-D</t>
  </si>
  <si>
    <t xml:space="preserve">00000000001021841786</t>
  </si>
  <si>
    <t xml:space="preserve">11-095-E</t>
  </si>
  <si>
    <t xml:space="preserve">00000000001021756502</t>
  </si>
  <si>
    <t xml:space="preserve">11-095-F</t>
  </si>
  <si>
    <t xml:space="preserve">RA26239-21</t>
  </si>
  <si>
    <t xml:space="preserve">00000000001021861915</t>
  </si>
  <si>
    <t xml:space="preserve">11-095-G</t>
  </si>
  <si>
    <t xml:space="preserve">11-096-B</t>
  </si>
  <si>
    <t xml:space="preserve">00000000001021952033</t>
  </si>
  <si>
    <t xml:space="preserve">11-096-C</t>
  </si>
  <si>
    <t xml:space="preserve">00000000001021932673</t>
  </si>
  <si>
    <t xml:space="preserve">11-096-D</t>
  </si>
  <si>
    <t xml:space="preserve">11-096-E</t>
  </si>
  <si>
    <t xml:space="preserve">11-096-F</t>
  </si>
  <si>
    <t xml:space="preserve">11-096-G</t>
  </si>
  <si>
    <t xml:space="preserve">00000000001020716857</t>
  </si>
  <si>
    <t xml:space="preserve">11-097-B</t>
  </si>
  <si>
    <t xml:space="preserve">00000000001021859514</t>
  </si>
  <si>
    <t xml:space="preserve">11-097-C</t>
  </si>
  <si>
    <t xml:space="preserve">11-097-D</t>
  </si>
  <si>
    <t xml:space="preserve">00000000001021906793</t>
  </si>
  <si>
    <t xml:space="preserve">11-097-E</t>
  </si>
  <si>
    <t xml:space="preserve">11-097-F</t>
  </si>
  <si>
    <t xml:space="preserve">11-097-G</t>
  </si>
  <si>
    <t xml:space="preserve">11-098-B</t>
  </si>
  <si>
    <t xml:space="preserve">00000000001021952032</t>
  </si>
  <si>
    <t xml:space="preserve">11-098-C</t>
  </si>
  <si>
    <t xml:space="preserve">00000000001021507131</t>
  </si>
  <si>
    <t xml:space="preserve">11-098-D</t>
  </si>
  <si>
    <t xml:space="preserve">RA26183-22</t>
  </si>
  <si>
    <t xml:space="preserve">00000000001021633081</t>
  </si>
  <si>
    <t xml:space="preserve">11-098-E</t>
  </si>
  <si>
    <t xml:space="preserve">11-098-F</t>
  </si>
  <si>
    <t xml:space="preserve">11-098-G</t>
  </si>
  <si>
    <t xml:space="preserve">251628131</t>
  </si>
  <si>
    <t xml:space="preserve">00000000001020571256</t>
  </si>
  <si>
    <t xml:space="preserve">207</t>
  </si>
  <si>
    <t xml:space="preserve">11-099-B</t>
  </si>
  <si>
    <t xml:space="preserve">00000000001021952016</t>
  </si>
  <si>
    <t xml:space="preserve">11-099-C</t>
  </si>
  <si>
    <t xml:space="preserve">00000000001021822849</t>
  </si>
  <si>
    <t xml:space="preserve">11-099-D</t>
  </si>
  <si>
    <t xml:space="preserve">00000000001021906145</t>
  </si>
  <si>
    <t xml:space="preserve">11-099-E</t>
  </si>
  <si>
    <t xml:space="preserve">00000000001021555131</t>
  </si>
  <si>
    <t xml:space="preserve">11-099-F</t>
  </si>
  <si>
    <t xml:space="preserve">00000000001021868643</t>
  </si>
  <si>
    <t xml:space="preserve">11-099-G</t>
  </si>
  <si>
    <t xml:space="preserve">11-100-B</t>
  </si>
  <si>
    <t xml:space="preserve">00000000001021938165</t>
  </si>
  <si>
    <t xml:space="preserve">11-100-C</t>
  </si>
  <si>
    <t xml:space="preserve">00000000001021021855</t>
  </si>
  <si>
    <t xml:space="preserve">203</t>
  </si>
  <si>
    <t xml:space="preserve">11-100-D</t>
  </si>
  <si>
    <t xml:space="preserve">11-100-E</t>
  </si>
  <si>
    <t xml:space="preserve">11-100-F</t>
  </si>
  <si>
    <t xml:space="preserve">11-100-G</t>
  </si>
  <si>
    <t xml:space="preserve">11-101-B</t>
  </si>
  <si>
    <t xml:space="preserve">00000000001021808372</t>
  </si>
  <si>
    <t xml:space="preserve">11-101-C</t>
  </si>
  <si>
    <t xml:space="preserve">00000000001021906834</t>
  </si>
  <si>
    <t xml:space="preserve">11-101-D</t>
  </si>
  <si>
    <t xml:space="preserve">11-101-E</t>
  </si>
  <si>
    <t xml:space="preserve">11-101-F</t>
  </si>
  <si>
    <t xml:space="preserve">11-101-G</t>
  </si>
  <si>
    <t xml:space="preserve">11-102-B</t>
  </si>
  <si>
    <t xml:space="preserve">00000000001021515092</t>
  </si>
  <si>
    <t xml:space="preserve">11-102-C</t>
  </si>
  <si>
    <t xml:space="preserve">00000000001021515202</t>
  </si>
  <si>
    <t xml:space="preserve">11-102-D</t>
  </si>
  <si>
    <t xml:space="preserve">11-102-E</t>
  </si>
  <si>
    <t xml:space="preserve">11-102-F</t>
  </si>
  <si>
    <t xml:space="preserve">00000000001021405167</t>
  </si>
  <si>
    <t xml:space="preserve">11-102-G</t>
  </si>
  <si>
    <t xml:space="preserve">00000000001021669947</t>
  </si>
  <si>
    <t xml:space="preserve">11-103-B</t>
  </si>
  <si>
    <t xml:space="preserve">11-103-C</t>
  </si>
  <si>
    <t xml:space="preserve">A26214B104</t>
  </si>
  <si>
    <t xml:space="preserve">00000000001021757469</t>
  </si>
  <si>
    <t xml:space="preserve">11-103-D</t>
  </si>
  <si>
    <t xml:space="preserve">11-103-E</t>
  </si>
  <si>
    <t xml:space="preserve">00000000001021742192</t>
  </si>
  <si>
    <t xml:space="preserve">11-103-F</t>
  </si>
  <si>
    <t xml:space="preserve">11-103-G</t>
  </si>
  <si>
    <t xml:space="preserve">11-104-B</t>
  </si>
  <si>
    <t xml:space="preserve">00000000001021930624</t>
  </si>
  <si>
    <t xml:space="preserve">11-104-C</t>
  </si>
  <si>
    <t xml:space="preserve">00000000001021500653</t>
  </si>
  <si>
    <t xml:space="preserve">11-104-D</t>
  </si>
  <si>
    <t xml:space="preserve">11-104-E</t>
  </si>
  <si>
    <t xml:space="preserve">11-104-F</t>
  </si>
  <si>
    <t xml:space="preserve">11-104-G</t>
  </si>
  <si>
    <t xml:space="preserve">11-105-B</t>
  </si>
  <si>
    <t xml:space="preserve">A26214B101</t>
  </si>
  <si>
    <t xml:space="preserve">00000000001021757372</t>
  </si>
  <si>
    <t xml:space="preserve">11-105-C</t>
  </si>
  <si>
    <t xml:space="preserve">00000000001021808160</t>
  </si>
  <si>
    <t xml:space="preserve">11-105-D</t>
  </si>
  <si>
    <t xml:space="preserve">11-105-E</t>
  </si>
  <si>
    <t xml:space="preserve">11-105-F</t>
  </si>
  <si>
    <t xml:space="preserve">00000000001021856880</t>
  </si>
  <si>
    <t xml:space="preserve">11-105-G</t>
  </si>
  <si>
    <t xml:space="preserve">11-106-B</t>
  </si>
  <si>
    <t xml:space="preserve">11-106-C</t>
  </si>
  <si>
    <t xml:space="preserve">RA26126B11</t>
  </si>
  <si>
    <t xml:space="preserve">00000000001021726401</t>
  </si>
  <si>
    <t xml:space="preserve">11-106-D</t>
  </si>
  <si>
    <t xml:space="preserve">00000000001021952170</t>
  </si>
  <si>
    <t xml:space="preserve">11-106-E</t>
  </si>
  <si>
    <t xml:space="preserve">11-106-F</t>
  </si>
  <si>
    <t xml:space="preserve">00000000001021556347</t>
  </si>
  <si>
    <t xml:space="preserve">11-106-G</t>
  </si>
  <si>
    <t xml:space="preserve">11-107-B</t>
  </si>
  <si>
    <t xml:space="preserve">00000000001021808256</t>
  </si>
  <si>
    <t xml:space="preserve">11-107-C</t>
  </si>
  <si>
    <t xml:space="preserve">A26214B105</t>
  </si>
  <si>
    <t xml:space="preserve">00000000001021757508</t>
  </si>
  <si>
    <t xml:space="preserve">11-107-D</t>
  </si>
  <si>
    <t xml:space="preserve">00000000001021808252</t>
  </si>
  <si>
    <t xml:space="preserve">11-107-E</t>
  </si>
  <si>
    <t xml:space="preserve">11-107-F</t>
  </si>
  <si>
    <t xml:space="preserve">00000000001021873606</t>
  </si>
  <si>
    <t xml:space="preserve">11-107-G</t>
  </si>
  <si>
    <t xml:space="preserve">A26214B108</t>
  </si>
  <si>
    <t xml:space="preserve">00000000001021757539</t>
  </si>
  <si>
    <t xml:space="preserve">11-108-B</t>
  </si>
  <si>
    <t xml:space="preserve">11-108-C</t>
  </si>
  <si>
    <t xml:space="preserve">00000000001021952245</t>
  </si>
  <si>
    <t xml:space="preserve">11-108-D</t>
  </si>
  <si>
    <t xml:space="preserve">A26198B109</t>
  </si>
  <si>
    <t xml:space="preserve">00000000001021691368</t>
  </si>
  <si>
    <t xml:space="preserve">11-108-E</t>
  </si>
  <si>
    <t xml:space="preserve">11-108-F</t>
  </si>
  <si>
    <t xml:space="preserve">11-108-G</t>
  </si>
  <si>
    <t xml:space="preserve">11-109-B</t>
  </si>
  <si>
    <t xml:space="preserve">A26214B106</t>
  </si>
  <si>
    <t xml:space="preserve">00000000001021757472</t>
  </si>
  <si>
    <t xml:space="preserve">11-109-C</t>
  </si>
  <si>
    <t xml:space="preserve">A26214B103</t>
  </si>
  <si>
    <t xml:space="preserve">00000000001021757441</t>
  </si>
  <si>
    <t xml:space="preserve">11-109-D</t>
  </si>
  <si>
    <t xml:space="preserve">A26214B102</t>
  </si>
  <si>
    <t xml:space="preserve">00000000001021757386</t>
  </si>
  <si>
    <t xml:space="preserve">11-109-E</t>
  </si>
  <si>
    <t xml:space="preserve">00000000001021638936</t>
  </si>
  <si>
    <t xml:space="preserve">11-109-F</t>
  </si>
  <si>
    <t xml:space="preserve">RA26243B11</t>
  </si>
  <si>
    <t xml:space="preserve">00000000001021877482</t>
  </si>
  <si>
    <t xml:space="preserve">11-109-G</t>
  </si>
  <si>
    <t xml:space="preserve">11-110-B</t>
  </si>
  <si>
    <t xml:space="preserve">11-110-C</t>
  </si>
  <si>
    <t xml:space="preserve">00000000001021502126</t>
  </si>
  <si>
    <t xml:space="preserve">11-110-D</t>
  </si>
  <si>
    <t xml:space="preserve">11-110-E</t>
  </si>
  <si>
    <t xml:space="preserve">00000000001020397534</t>
  </si>
  <si>
    <t xml:space="preserve">299</t>
  </si>
  <si>
    <t xml:space="preserve">11-110-F</t>
  </si>
  <si>
    <t xml:space="preserve">11-110-G</t>
  </si>
  <si>
    <t xml:space="preserve">11-111-B</t>
  </si>
  <si>
    <t xml:space="preserve">00000000001021808416</t>
  </si>
  <si>
    <t xml:space="preserve">11-111-C</t>
  </si>
  <si>
    <t xml:space="preserve">11-111-D</t>
  </si>
  <si>
    <t xml:space="preserve">11-111-E</t>
  </si>
  <si>
    <t xml:space="preserve">A26219A41</t>
  </si>
  <si>
    <t xml:space="preserve">00000000001021777992</t>
  </si>
  <si>
    <t xml:space="preserve">11-111-F</t>
  </si>
  <si>
    <t xml:space="preserve">A26075-201</t>
  </si>
  <si>
    <t xml:space="preserve">00000000001021189018</t>
  </si>
  <si>
    <t xml:space="preserve">11-111-G</t>
  </si>
  <si>
    <t xml:space="preserve">11-112-B</t>
  </si>
  <si>
    <t xml:space="preserve">A26024-22</t>
  </si>
  <si>
    <t xml:space="preserve">00000000001021587322</t>
  </si>
  <si>
    <t xml:space="preserve">11-112-C</t>
  </si>
  <si>
    <t xml:space="preserve">00000000001021585153</t>
  </si>
  <si>
    <t xml:space="preserve">11-112-D</t>
  </si>
  <si>
    <t xml:space="preserve">11-112-E</t>
  </si>
  <si>
    <t xml:space="preserve">11-112-F</t>
  </si>
  <si>
    <t xml:space="preserve">00000000001020716871</t>
  </si>
  <si>
    <t xml:space="preserve">11-112-G</t>
  </si>
  <si>
    <t xml:space="preserve">00000000001021416055</t>
  </si>
  <si>
    <t xml:space="preserve">11-113-B</t>
  </si>
  <si>
    <t xml:space="preserve">11-113-C</t>
  </si>
  <si>
    <t xml:space="preserve">11-113-D</t>
  </si>
  <si>
    <t xml:space="preserve">00000000001021869743</t>
  </si>
  <si>
    <t xml:space="preserve">11-113-E</t>
  </si>
  <si>
    <t xml:space="preserve">00000000001021869176</t>
  </si>
  <si>
    <t xml:space="preserve">11-113-F</t>
  </si>
  <si>
    <t xml:space="preserve">11-113-G</t>
  </si>
  <si>
    <t xml:space="preserve">11-114-B</t>
  </si>
  <si>
    <t xml:space="preserve">11-114-C</t>
  </si>
  <si>
    <t xml:space="preserve">11-114-D</t>
  </si>
  <si>
    <t xml:space="preserve">11-114-E</t>
  </si>
  <si>
    <t xml:space="preserve">CHD-EZ-7018850-A93</t>
  </si>
  <si>
    <t xml:space="preserve">RA26008A21</t>
  </si>
  <si>
    <t xml:space="preserve">00000000001020923155</t>
  </si>
  <si>
    <t xml:space="preserve">11-114-F</t>
  </si>
  <si>
    <t xml:space="preserve">00000000001021648474</t>
  </si>
  <si>
    <t xml:space="preserve">11-114-G</t>
  </si>
  <si>
    <t xml:space="preserve">11-115-B</t>
  </si>
  <si>
    <t xml:space="preserve">11-115-C</t>
  </si>
  <si>
    <t xml:space="preserve">11-115-D</t>
  </si>
  <si>
    <t xml:space="preserve">00000000001021502127</t>
  </si>
  <si>
    <t xml:space="preserve">11-115-E</t>
  </si>
  <si>
    <t xml:space="preserve">11-115-F</t>
  </si>
  <si>
    <t xml:space="preserve">00000000001021872422</t>
  </si>
  <si>
    <t xml:space="preserve">11-115-G</t>
  </si>
  <si>
    <t xml:space="preserve">11-116-B</t>
  </si>
  <si>
    <t xml:space="preserve">00000000001021641017</t>
  </si>
  <si>
    <t xml:space="preserve">11-116-C</t>
  </si>
  <si>
    <t xml:space="preserve">00000000001021110747</t>
  </si>
  <si>
    <t xml:space="preserve">11-116-D</t>
  </si>
  <si>
    <t xml:space="preserve">11-116-E</t>
  </si>
  <si>
    <t xml:space="preserve">CHM-BL-0020670-A08</t>
  </si>
  <si>
    <t xml:space="preserve">RA26050-01</t>
  </si>
  <si>
    <t xml:space="preserve">00000000001021092677</t>
  </si>
  <si>
    <t xml:space="preserve">11-116-F</t>
  </si>
  <si>
    <t xml:space="preserve">11-116-G</t>
  </si>
  <si>
    <t xml:space="preserve">11-117-B</t>
  </si>
  <si>
    <t xml:space="preserve">11-117-C</t>
  </si>
  <si>
    <t xml:space="preserve">11-117-D</t>
  </si>
  <si>
    <t xml:space="preserve">00000000001021743862</t>
  </si>
  <si>
    <t xml:space="preserve">11-117-E</t>
  </si>
  <si>
    <t xml:space="preserve">11-117-F</t>
  </si>
  <si>
    <t xml:space="preserve">A26226-201</t>
  </si>
  <si>
    <t xml:space="preserve">00000000001021809905</t>
  </si>
  <si>
    <t xml:space="preserve">11-117-G</t>
  </si>
  <si>
    <t xml:space="preserve">11-118-B</t>
  </si>
  <si>
    <t xml:space="preserve">11-118-C</t>
  </si>
  <si>
    <t xml:space="preserve">11-118-D</t>
  </si>
  <si>
    <t xml:space="preserve">A26083-002</t>
  </si>
  <si>
    <t xml:space="preserve">00000000001021226201</t>
  </si>
  <si>
    <t xml:space="preserve">174</t>
  </si>
  <si>
    <t xml:space="preserve">11-118-E</t>
  </si>
  <si>
    <t xml:space="preserve">11-118-F</t>
  </si>
  <si>
    <t xml:space="preserve">A25292B31</t>
  </si>
  <si>
    <t xml:space="preserve">00000000001021888370</t>
  </si>
  <si>
    <t xml:space="preserve">11-118-G</t>
  </si>
  <si>
    <t xml:space="preserve">11-119-B</t>
  </si>
  <si>
    <t xml:space="preserve">00000000001021814982</t>
  </si>
  <si>
    <t xml:space="preserve">11-119-C</t>
  </si>
  <si>
    <t xml:space="preserve">11-119-D</t>
  </si>
  <si>
    <t xml:space="preserve">A26239-003</t>
  </si>
  <si>
    <t xml:space="preserve">00000000001021864568</t>
  </si>
  <si>
    <t xml:space="preserve">11-119-E</t>
  </si>
  <si>
    <t xml:space="preserve">11-119-F</t>
  </si>
  <si>
    <t xml:space="preserve">11-119-G</t>
  </si>
  <si>
    <t xml:space="preserve">11-120-B</t>
  </si>
  <si>
    <t xml:space="preserve">00000000001021799089</t>
  </si>
  <si>
    <t xml:space="preserve">11-120-C</t>
  </si>
  <si>
    <t xml:space="preserve">11-120-D</t>
  </si>
  <si>
    <t xml:space="preserve">11-120-E</t>
  </si>
  <si>
    <t xml:space="preserve">11-120-F</t>
  </si>
  <si>
    <t xml:space="preserve">11-120-G</t>
  </si>
  <si>
    <t xml:space="preserve">11-121-B</t>
  </si>
  <si>
    <t xml:space="preserve">00000000001021869979</t>
  </si>
  <si>
    <t xml:space="preserve">11-121-C</t>
  </si>
  <si>
    <t xml:space="preserve">11-121-D</t>
  </si>
  <si>
    <t xml:space="preserve">11-121-E</t>
  </si>
  <si>
    <t xml:space="preserve">00000000001021647796</t>
  </si>
  <si>
    <t xml:space="preserve">11-121-F</t>
  </si>
  <si>
    <t xml:space="preserve">00000000001021815194</t>
  </si>
  <si>
    <t xml:space="preserve">11-121-G</t>
  </si>
  <si>
    <t xml:space="preserve">11-122-B</t>
  </si>
  <si>
    <t xml:space="preserve">11-122-C</t>
  </si>
  <si>
    <t xml:space="preserve">11-122-D</t>
  </si>
  <si>
    <t xml:space="preserve">00000000001021023046</t>
  </si>
  <si>
    <t xml:space="preserve">11-122-E</t>
  </si>
  <si>
    <t xml:space="preserve">RA25083-02</t>
  </si>
  <si>
    <t xml:space="preserve">00000000001020420258</t>
  </si>
  <si>
    <t xml:space="preserve">11-122-F</t>
  </si>
  <si>
    <t xml:space="preserve">A26124-02</t>
  </si>
  <si>
    <t xml:space="preserve">00000000001021383902</t>
  </si>
  <si>
    <t xml:space="preserve">11-122-G</t>
  </si>
  <si>
    <t xml:space="preserve">11-123-B</t>
  </si>
  <si>
    <t xml:space="preserve">11-123-C</t>
  </si>
  <si>
    <t xml:space="preserve">00000000001021790894</t>
  </si>
  <si>
    <t xml:space="preserve">11-123-D</t>
  </si>
  <si>
    <t xml:space="preserve">00000000001021868304</t>
  </si>
  <si>
    <t xml:space="preserve">11-123-E</t>
  </si>
  <si>
    <t xml:space="preserve">00000000001021843193</t>
  </si>
  <si>
    <t xml:space="preserve">11-123-F</t>
  </si>
  <si>
    <t xml:space="preserve">11-123-G</t>
  </si>
  <si>
    <t xml:space="preserve">11-124-B</t>
  </si>
  <si>
    <t xml:space="preserve">00000000001021642081</t>
  </si>
  <si>
    <t xml:space="preserve">11-124-C</t>
  </si>
  <si>
    <t xml:space="preserve">00000000001021642918</t>
  </si>
  <si>
    <t xml:space="preserve">11-124-D</t>
  </si>
  <si>
    <t xml:space="preserve">A26124-001</t>
  </si>
  <si>
    <t xml:space="preserve">00000000001021382599</t>
  </si>
  <si>
    <t xml:space="preserve">11-124-E</t>
  </si>
  <si>
    <t xml:space="preserve">11-124-F</t>
  </si>
  <si>
    <t xml:space="preserve">11-124-G</t>
  </si>
  <si>
    <t xml:space="preserve">12-000-B</t>
  </si>
  <si>
    <t xml:space="preserve">00000000001021930876</t>
  </si>
  <si>
    <t xml:space="preserve">12-000-C</t>
  </si>
  <si>
    <t xml:space="preserve">00000000001021820213</t>
  </si>
  <si>
    <t xml:space="preserve">12-000-D</t>
  </si>
  <si>
    <t xml:space="preserve">00000000001021667966</t>
  </si>
  <si>
    <t xml:space="preserve">12-000-E</t>
  </si>
  <si>
    <t xml:space="preserve">00000000001021947020</t>
  </si>
  <si>
    <t xml:space="preserve">12-000-F</t>
  </si>
  <si>
    <t xml:space="preserve">00000000001021698647</t>
  </si>
  <si>
    <t xml:space="preserve">12-000-G</t>
  </si>
  <si>
    <t xml:space="preserve">00000000001021947294</t>
  </si>
  <si>
    <t xml:space="preserve">12-001-B</t>
  </si>
  <si>
    <t xml:space="preserve">00000000001021566712</t>
  </si>
  <si>
    <t xml:space="preserve">12-001-C</t>
  </si>
  <si>
    <t xml:space="preserve">00000000001021697242</t>
  </si>
  <si>
    <t xml:space="preserve">12-001-D</t>
  </si>
  <si>
    <t xml:space="preserve">00000000001021694916</t>
  </si>
  <si>
    <t xml:space="preserve">12-001-E</t>
  </si>
  <si>
    <t xml:space="preserve">2532879031</t>
  </si>
  <si>
    <t xml:space="preserve">00000000001021761844</t>
  </si>
  <si>
    <t xml:space="preserve">12-001-F</t>
  </si>
  <si>
    <t xml:space="preserve">00000000001021903386</t>
  </si>
  <si>
    <t xml:space="preserve">12-001-G</t>
  </si>
  <si>
    <t xml:space="preserve">LP256368</t>
  </si>
  <si>
    <t xml:space="preserve">00000000001021478309</t>
  </si>
  <si>
    <t xml:space="preserve">12-002-B</t>
  </si>
  <si>
    <t xml:space="preserve">00000000001021908351</t>
  </si>
  <si>
    <t xml:space="preserve">12-002-C</t>
  </si>
  <si>
    <t xml:space="preserve">00000000001021942871</t>
  </si>
  <si>
    <t xml:space="preserve">12-002-D</t>
  </si>
  <si>
    <t xml:space="preserve">00000000001021899222</t>
  </si>
  <si>
    <t xml:space="preserve">12-002-E</t>
  </si>
  <si>
    <t xml:space="preserve">00000000001021947368</t>
  </si>
  <si>
    <t xml:space="preserve">12-002-F</t>
  </si>
  <si>
    <t xml:space="preserve">A26239A21</t>
  </si>
  <si>
    <t xml:space="preserve">00000000001021863638</t>
  </si>
  <si>
    <t xml:space="preserve">12-002-G</t>
  </si>
  <si>
    <t xml:space="preserve">00000000001021857954</t>
  </si>
  <si>
    <t xml:space="preserve">12-003-B</t>
  </si>
  <si>
    <t xml:space="preserve">12-003-C</t>
  </si>
  <si>
    <t xml:space="preserve">00000000001021575822</t>
  </si>
  <si>
    <t xml:space="preserve">12-003-D</t>
  </si>
  <si>
    <t xml:space="preserve">00000000001021876606</t>
  </si>
  <si>
    <t xml:space="preserve">12-003-E</t>
  </si>
  <si>
    <t xml:space="preserve">00000000001020397543</t>
  </si>
  <si>
    <t xml:space="preserve">12-003-F</t>
  </si>
  <si>
    <t xml:space="preserve">00000000001021948375</t>
  </si>
  <si>
    <t xml:space="preserve">12-003-G</t>
  </si>
  <si>
    <t xml:space="preserve">00000000001021907046</t>
  </si>
  <si>
    <t xml:space="preserve">12-004-B</t>
  </si>
  <si>
    <t xml:space="preserve">00000000001021843210</t>
  </si>
  <si>
    <t xml:space="preserve">12-004-C</t>
  </si>
  <si>
    <t xml:space="preserve">00000000001021943253</t>
  </si>
  <si>
    <t xml:space="preserve">12-004-D</t>
  </si>
  <si>
    <t xml:space="preserve">00000000001021928863</t>
  </si>
  <si>
    <t xml:space="preserve">12-004-E</t>
  </si>
  <si>
    <t xml:space="preserve">00000000001021867162</t>
  </si>
  <si>
    <t xml:space="preserve">12-004-F</t>
  </si>
  <si>
    <t xml:space="preserve">00000000001021950451</t>
  </si>
  <si>
    <t xml:space="preserve">12-004-G</t>
  </si>
  <si>
    <t xml:space="preserve">12-005-B</t>
  </si>
  <si>
    <t xml:space="preserve">00000000001021818096</t>
  </si>
  <si>
    <t xml:space="preserve">12-005-C</t>
  </si>
  <si>
    <t xml:space="preserve">00000000001021667359</t>
  </si>
  <si>
    <t xml:space="preserve">12-005-D</t>
  </si>
  <si>
    <t xml:space="preserve">00000000001021701501</t>
  </si>
  <si>
    <t xml:space="preserve">12-005-E</t>
  </si>
  <si>
    <t xml:space="preserve">A26243A01</t>
  </si>
  <si>
    <t xml:space="preserve">00000000001021876609</t>
  </si>
  <si>
    <t xml:space="preserve">12-005-F</t>
  </si>
  <si>
    <t xml:space="preserve">00000000001021701493</t>
  </si>
  <si>
    <t xml:space="preserve">12-005-G</t>
  </si>
  <si>
    <t xml:space="preserve">12-006-B</t>
  </si>
  <si>
    <t xml:space="preserve">00000000001021948523</t>
  </si>
  <si>
    <t xml:space="preserve">12-006-C</t>
  </si>
  <si>
    <t xml:space="preserve">00000000001021927190</t>
  </si>
  <si>
    <t xml:space="preserve">12-006-D</t>
  </si>
  <si>
    <t xml:space="preserve">00000000001021585279</t>
  </si>
  <si>
    <t xml:space="preserve">12-006-E</t>
  </si>
  <si>
    <t xml:space="preserve">00000000001021739451</t>
  </si>
  <si>
    <t xml:space="preserve">12-006-F</t>
  </si>
  <si>
    <t xml:space="preserve">00000000001020571238</t>
  </si>
  <si>
    <t xml:space="preserve">12-006-G</t>
  </si>
  <si>
    <t xml:space="preserve">00000000001021580881</t>
  </si>
  <si>
    <t xml:space="preserve">12-007-B</t>
  </si>
  <si>
    <t xml:space="preserve">00000000001021906000</t>
  </si>
  <si>
    <t xml:space="preserve">12-007-C</t>
  </si>
  <si>
    <t xml:space="preserve">RA26193B31</t>
  </si>
  <si>
    <t xml:space="preserve">00000000001021667338</t>
  </si>
  <si>
    <t xml:space="preserve">12-007-D</t>
  </si>
  <si>
    <t xml:space="preserve">00000000001021726400</t>
  </si>
  <si>
    <t xml:space="preserve">12-007-E</t>
  </si>
  <si>
    <t xml:space="preserve">00000000001021523779</t>
  </si>
  <si>
    <t xml:space="preserve">12-007-F</t>
  </si>
  <si>
    <t xml:space="preserve">00000000001021738371</t>
  </si>
  <si>
    <t xml:space="preserve">12-007-G</t>
  </si>
  <si>
    <t xml:space="preserve">00000000001021906987</t>
  </si>
  <si>
    <t xml:space="preserve">12-008-B</t>
  </si>
  <si>
    <t xml:space="preserve">00000000001020397540</t>
  </si>
  <si>
    <t xml:space="preserve">241</t>
  </si>
  <si>
    <t xml:space="preserve">12-008-C</t>
  </si>
  <si>
    <t xml:space="preserve">00000000001021908761</t>
  </si>
  <si>
    <t xml:space="preserve">12-008-D</t>
  </si>
  <si>
    <t xml:space="preserve">00000000001021710122</t>
  </si>
  <si>
    <t xml:space="preserve">12-008-E</t>
  </si>
  <si>
    <t xml:space="preserve">00000000001021903482</t>
  </si>
  <si>
    <t xml:space="preserve">12-008-F</t>
  </si>
  <si>
    <t xml:space="preserve">12-008-G</t>
  </si>
  <si>
    <t xml:space="preserve">00000000001021947207</t>
  </si>
  <si>
    <t xml:space="preserve">12-009-B</t>
  </si>
  <si>
    <t xml:space="preserve">00000000001021726399</t>
  </si>
  <si>
    <t xml:space="preserve">12-009-C</t>
  </si>
  <si>
    <t xml:space="preserve">RA26251-22</t>
  </si>
  <si>
    <t xml:space="preserve">00000000001021906974</t>
  </si>
  <si>
    <t xml:space="preserve">12-009-D</t>
  </si>
  <si>
    <t xml:space="preserve">00000000001021739367</t>
  </si>
  <si>
    <t xml:space="preserve">12-009-E</t>
  </si>
  <si>
    <t xml:space="preserve">00000000001021876611</t>
  </si>
  <si>
    <t xml:space="preserve">12-009-F</t>
  </si>
  <si>
    <t xml:space="preserve">00000000001021333198</t>
  </si>
  <si>
    <t xml:space="preserve">12-009-G</t>
  </si>
  <si>
    <t xml:space="preserve">00000000001021906948</t>
  </si>
  <si>
    <t xml:space="preserve">12-00C-B</t>
  </si>
  <si>
    <t xml:space="preserve">00000000001021950487</t>
  </si>
  <si>
    <t xml:space="preserve">12-00C-C</t>
  </si>
  <si>
    <t xml:space="preserve">00000000001021943761</t>
  </si>
  <si>
    <t xml:space="preserve">12-00C-D</t>
  </si>
  <si>
    <t xml:space="preserve">00000000001021746662</t>
  </si>
  <si>
    <t xml:space="preserve">12-00C-E</t>
  </si>
  <si>
    <t xml:space="preserve">00000000001021738610</t>
  </si>
  <si>
    <t xml:space="preserve">12-00C-F</t>
  </si>
  <si>
    <t xml:space="preserve">00000000001021823495</t>
  </si>
  <si>
    <t xml:space="preserve">12-00C-G</t>
  </si>
  <si>
    <t xml:space="preserve">00000000001021709147</t>
  </si>
  <si>
    <t xml:space="preserve">12-00E-B</t>
  </si>
  <si>
    <t xml:space="preserve">00000000001021898605</t>
  </si>
  <si>
    <t xml:space="preserve">12-00E-C</t>
  </si>
  <si>
    <t xml:space="preserve">00000000001020581248</t>
  </si>
  <si>
    <t xml:space="preserve">12-00E-D</t>
  </si>
  <si>
    <t xml:space="preserve">00000000001021645098</t>
  </si>
  <si>
    <t xml:space="preserve">12-00E-E</t>
  </si>
  <si>
    <t xml:space="preserve">00000000001021907033</t>
  </si>
  <si>
    <t xml:space="preserve">12-00E-F</t>
  </si>
  <si>
    <t xml:space="preserve">250550102</t>
  </si>
  <si>
    <t xml:space="preserve">00000000001021771712</t>
  </si>
  <si>
    <t xml:space="preserve">12-00E-G</t>
  </si>
  <si>
    <t xml:space="preserve">00000000001021907284</t>
  </si>
  <si>
    <t xml:space="preserve">12-00X-B</t>
  </si>
  <si>
    <t xml:space="preserve">00000000001021930909</t>
  </si>
  <si>
    <t xml:space="preserve">12-00X-C</t>
  </si>
  <si>
    <t xml:space="preserve">00000000001020918737</t>
  </si>
  <si>
    <t xml:space="preserve">12-00X-D</t>
  </si>
  <si>
    <t xml:space="preserve">00000000001021730754</t>
  </si>
  <si>
    <t xml:space="preserve">12-00X-E</t>
  </si>
  <si>
    <t xml:space="preserve">00000000001021710243</t>
  </si>
  <si>
    <t xml:space="preserve">12-00X-F</t>
  </si>
  <si>
    <t xml:space="preserve">00000000001021730770</t>
  </si>
  <si>
    <t xml:space="preserve">12-00X-G</t>
  </si>
  <si>
    <t xml:space="preserve">00000000001021947193</t>
  </si>
  <si>
    <t xml:space="preserve">12-010-B</t>
  </si>
  <si>
    <t xml:space="preserve">A26095B13</t>
  </si>
  <si>
    <t xml:space="preserve">00000000001021677779</t>
  </si>
  <si>
    <t xml:space="preserve">12-010-C</t>
  </si>
  <si>
    <t xml:space="preserve">00000000001021943314</t>
  </si>
  <si>
    <t xml:space="preserve">12-010-D</t>
  </si>
  <si>
    <t xml:space="preserve">00000000001021927340</t>
  </si>
  <si>
    <t xml:space="preserve">12-010-E</t>
  </si>
  <si>
    <t xml:space="preserve">00000000001021942935</t>
  </si>
  <si>
    <t xml:space="preserve">12-010-F</t>
  </si>
  <si>
    <t xml:space="preserve">00000000001021739951</t>
  </si>
  <si>
    <t xml:space="preserve">12-010-G</t>
  </si>
  <si>
    <t xml:space="preserve">00000000001021947226</t>
  </si>
  <si>
    <t xml:space="preserve">12-011-B</t>
  </si>
  <si>
    <t xml:space="preserve">CHD-EZ-7078000-039</t>
  </si>
  <si>
    <t xml:space="preserve">RA25320B11</t>
  </si>
  <si>
    <t xml:space="preserve">00000000001020745269</t>
  </si>
  <si>
    <t xml:space="preserve">308</t>
  </si>
  <si>
    <t xml:space="preserve">12-011-C</t>
  </si>
  <si>
    <t xml:space="preserve">00000000001020581267</t>
  </si>
  <si>
    <t xml:space="preserve">12-011-D</t>
  </si>
  <si>
    <t xml:space="preserve">A26207B201</t>
  </si>
  <si>
    <t xml:space="preserve">00000000001021725422</t>
  </si>
  <si>
    <t xml:space="preserve">12-011-E</t>
  </si>
  <si>
    <t xml:space="preserve">00000000001021948111</t>
  </si>
  <si>
    <t xml:space="preserve">12-011-F</t>
  </si>
  <si>
    <t xml:space="preserve">00000000001021710830</t>
  </si>
  <si>
    <t xml:space="preserve">12-011-G</t>
  </si>
  <si>
    <t xml:space="preserve">00000000001021907269</t>
  </si>
  <si>
    <t xml:space="preserve">12-012-B</t>
  </si>
  <si>
    <t xml:space="preserve">00000000001021943364</t>
  </si>
  <si>
    <t xml:space="preserve">12-012-C</t>
  </si>
  <si>
    <t xml:space="preserve">00000000001020790997</t>
  </si>
  <si>
    <t xml:space="preserve">12-012-D</t>
  </si>
  <si>
    <t xml:space="preserve">00000000001021478342</t>
  </si>
  <si>
    <t xml:space="preserve">12-012-E</t>
  </si>
  <si>
    <t xml:space="preserve">00000000001020835252</t>
  </si>
  <si>
    <t xml:space="preserve">12-012-F</t>
  </si>
  <si>
    <t xml:space="preserve">00000000001020167270</t>
  </si>
  <si>
    <t xml:space="preserve">12-012-G</t>
  </si>
  <si>
    <t xml:space="preserve">00000000001021947362</t>
  </si>
  <si>
    <t xml:space="preserve">12-013-B</t>
  </si>
  <si>
    <t xml:space="preserve">00000000001021906959</t>
  </si>
  <si>
    <t xml:space="preserve">12-013-C</t>
  </si>
  <si>
    <t xml:space="preserve">00000000001021933258</t>
  </si>
  <si>
    <t xml:space="preserve">12-013-D</t>
  </si>
  <si>
    <t xml:space="preserve">00000000001021913418</t>
  </si>
  <si>
    <t xml:space="preserve">12-013-E</t>
  </si>
  <si>
    <t xml:space="preserve">00000000001021898688</t>
  </si>
  <si>
    <t xml:space="preserve">12-013-F</t>
  </si>
  <si>
    <t xml:space="preserve">00000000001021738370</t>
  </si>
  <si>
    <t xml:space="preserve">12-013-G</t>
  </si>
  <si>
    <t xml:space="preserve">00000000001021906897</t>
  </si>
  <si>
    <t xml:space="preserve">12-014-B</t>
  </si>
  <si>
    <t xml:space="preserve">00000000001021587604</t>
  </si>
  <si>
    <t xml:space="preserve">12-014-C</t>
  </si>
  <si>
    <t xml:space="preserve">00000000001021943609</t>
  </si>
  <si>
    <t xml:space="preserve">12-014-D</t>
  </si>
  <si>
    <t xml:space="preserve">00000000001021920908</t>
  </si>
  <si>
    <t xml:space="preserve">12-014-E</t>
  </si>
  <si>
    <t xml:space="preserve">00000000001021914247</t>
  </si>
  <si>
    <t xml:space="preserve">12-014-F</t>
  </si>
  <si>
    <t xml:space="preserve">00000000001021585424</t>
  </si>
  <si>
    <t xml:space="preserve">12-014-G</t>
  </si>
  <si>
    <t xml:space="preserve">250868132</t>
  </si>
  <si>
    <t xml:space="preserve">00000000001020670674</t>
  </si>
  <si>
    <t xml:space="preserve">214</t>
  </si>
  <si>
    <t xml:space="preserve">12-015-B</t>
  </si>
  <si>
    <t xml:space="preserve">CHD-EZ-7015797-K18</t>
  </si>
  <si>
    <t xml:space="preserve">A26151B2</t>
  </si>
  <si>
    <t xml:space="preserve">00000000001021673255</t>
  </si>
  <si>
    <t xml:space="preserve">12-015-C</t>
  </si>
  <si>
    <t xml:space="preserve">00000000001020571240</t>
  </si>
  <si>
    <t xml:space="preserve">12-015-D</t>
  </si>
  <si>
    <t xml:space="preserve">00000000001021946614</t>
  </si>
  <si>
    <t xml:space="preserve">12-015-E</t>
  </si>
  <si>
    <t xml:space="preserve">00000000001021899195</t>
  </si>
  <si>
    <t xml:space="preserve">12-015-F</t>
  </si>
  <si>
    <t xml:space="preserve">00000000001021824288</t>
  </si>
  <si>
    <t xml:space="preserve">12-015-G</t>
  </si>
  <si>
    <t xml:space="preserve">00000000001021906985</t>
  </si>
  <si>
    <t xml:space="preserve">12-016-B</t>
  </si>
  <si>
    <t xml:space="preserve">00000000001021914780</t>
  </si>
  <si>
    <t xml:space="preserve">12-016-C</t>
  </si>
  <si>
    <t xml:space="preserve">00000000001021873774</t>
  </si>
  <si>
    <t xml:space="preserve">12-016-D</t>
  </si>
  <si>
    <t xml:space="preserve">A26172-003</t>
  </si>
  <si>
    <t xml:space="preserve">00000000001021585079</t>
  </si>
  <si>
    <t xml:space="preserve">12-016-E</t>
  </si>
  <si>
    <t xml:space="preserve">RA26187-01</t>
  </si>
  <si>
    <t xml:space="preserve">00000000001021642974</t>
  </si>
  <si>
    <t xml:space="preserve">35</t>
  </si>
  <si>
    <t xml:space="preserve">12-016-F</t>
  </si>
  <si>
    <t xml:space="preserve">00000000001021947243</t>
  </si>
  <si>
    <t xml:space="preserve">12-016-G</t>
  </si>
  <si>
    <t xml:space="preserve">00000000001021947192</t>
  </si>
  <si>
    <t xml:space="preserve">12-017-B</t>
  </si>
  <si>
    <t xml:space="preserve">00000000001021906875</t>
  </si>
  <si>
    <t xml:space="preserve">12-017-C</t>
  </si>
  <si>
    <t xml:space="preserve">00000000001021876563</t>
  </si>
  <si>
    <t xml:space="preserve">12-017-D</t>
  </si>
  <si>
    <t xml:space="preserve">00000000001021333028</t>
  </si>
  <si>
    <t xml:space="preserve">12-017-E</t>
  </si>
  <si>
    <t xml:space="preserve">00000000001021846395</t>
  </si>
  <si>
    <t xml:space="preserve">12-017-F</t>
  </si>
  <si>
    <t xml:space="preserve">00000000001021390502</t>
  </si>
  <si>
    <t xml:space="preserve">12-017-G</t>
  </si>
  <si>
    <t xml:space="preserve">00000000001021907241</t>
  </si>
  <si>
    <t xml:space="preserve">12-018-B</t>
  </si>
  <si>
    <t xml:space="preserve">00000000001021853853</t>
  </si>
  <si>
    <t xml:space="preserve">12-018-C</t>
  </si>
  <si>
    <t xml:space="preserve">RA26253-21</t>
  </si>
  <si>
    <t xml:space="preserve">00000000001021915615</t>
  </si>
  <si>
    <t xml:space="preserve">12-018-D</t>
  </si>
  <si>
    <t xml:space="preserve">00000000001021947223</t>
  </si>
  <si>
    <t xml:space="preserve">12-018-E</t>
  </si>
  <si>
    <t xml:space="preserve">252150301</t>
  </si>
  <si>
    <t xml:space="preserve">00000000001021761730</t>
  </si>
  <si>
    <t xml:space="preserve">12-018-F</t>
  </si>
  <si>
    <t xml:space="preserve">00000000001021947395</t>
  </si>
  <si>
    <t xml:space="preserve">12-018-G</t>
  </si>
  <si>
    <t xml:space="preserve">12-019-B</t>
  </si>
  <si>
    <t xml:space="preserve">A26242B11</t>
  </si>
  <si>
    <t xml:space="preserve">00000000001021876553</t>
  </si>
  <si>
    <t xml:space="preserve">12-019-C</t>
  </si>
  <si>
    <t xml:space="preserve">00000000001021946605</t>
  </si>
  <si>
    <t xml:space="preserve">12-019-D</t>
  </si>
  <si>
    <t xml:space="preserve">RA26079-21</t>
  </si>
  <si>
    <t xml:space="preserve">00000000001021210997</t>
  </si>
  <si>
    <t xml:space="preserve">12-019-E</t>
  </si>
  <si>
    <t xml:space="preserve">00000000001021921045</t>
  </si>
  <si>
    <t xml:space="preserve">12-019-F</t>
  </si>
  <si>
    <t xml:space="preserve">00000000001021701421</t>
  </si>
  <si>
    <t xml:space="preserve">12-019-G</t>
  </si>
  <si>
    <t xml:space="preserve">00000000001021906990</t>
  </si>
  <si>
    <t xml:space="preserve">12-020-B</t>
  </si>
  <si>
    <t xml:space="preserve">00000000001021497070</t>
  </si>
  <si>
    <t xml:space="preserve">12-020-C</t>
  </si>
  <si>
    <t xml:space="preserve">A25251B11</t>
  </si>
  <si>
    <t xml:space="preserve">00000000001021449819</t>
  </si>
  <si>
    <t xml:space="preserve">12-020-D</t>
  </si>
  <si>
    <t xml:space="preserve">00000000001021858519</t>
  </si>
  <si>
    <t xml:space="preserve">12-020-E</t>
  </si>
  <si>
    <t xml:space="preserve">00000000001021868377</t>
  </si>
  <si>
    <t xml:space="preserve">12-020-F</t>
  </si>
  <si>
    <t xml:space="preserve">00000000001021183036</t>
  </si>
  <si>
    <t xml:space="preserve">12-020-G</t>
  </si>
  <si>
    <t xml:space="preserve">251558133</t>
  </si>
  <si>
    <t xml:space="preserve">00000000001020353482</t>
  </si>
  <si>
    <t xml:space="preserve">12-021-B</t>
  </si>
  <si>
    <t xml:space="preserve">00000000001021694917</t>
  </si>
  <si>
    <t xml:space="preserve">12-021-C</t>
  </si>
  <si>
    <t xml:space="preserve">00000000001021404707</t>
  </si>
  <si>
    <t xml:space="preserve">12-021-D</t>
  </si>
  <si>
    <t xml:space="preserve">00000000001021818617</t>
  </si>
  <si>
    <t xml:space="preserve">12-021-E</t>
  </si>
  <si>
    <t xml:space="preserve">00000000001021207884</t>
  </si>
  <si>
    <t xml:space="preserve">12-021-F</t>
  </si>
  <si>
    <t xml:space="preserve">00000000001021905496</t>
  </si>
  <si>
    <t xml:space="preserve">12-021-G</t>
  </si>
  <si>
    <t xml:space="preserve">00000000001020581269</t>
  </si>
  <si>
    <t xml:space="preserve">12-022-B</t>
  </si>
  <si>
    <t xml:space="preserve">00000000001021902944</t>
  </si>
  <si>
    <t xml:space="preserve">12-022-C</t>
  </si>
  <si>
    <t xml:space="preserve">00000000001021928947</t>
  </si>
  <si>
    <t xml:space="preserve">12-022-D</t>
  </si>
  <si>
    <t xml:space="preserve">00000000001021903353</t>
  </si>
  <si>
    <t xml:space="preserve">12-022-E</t>
  </si>
  <si>
    <t xml:space="preserve">00000000001021637385</t>
  </si>
  <si>
    <t xml:space="preserve">12-022-F</t>
  </si>
  <si>
    <t xml:space="preserve">00000000001021739987</t>
  </si>
  <si>
    <t xml:space="preserve">12-022-G</t>
  </si>
  <si>
    <t xml:space="preserve">12-023-B</t>
  </si>
  <si>
    <t xml:space="preserve">00000000001021332941</t>
  </si>
  <si>
    <t xml:space="preserve">12-023-C</t>
  </si>
  <si>
    <t xml:space="preserve">00000000001021695112</t>
  </si>
  <si>
    <t xml:space="preserve">12-023-D</t>
  </si>
  <si>
    <t xml:space="preserve">00000000001021946706</t>
  </si>
  <si>
    <t xml:space="preserve">12-023-E</t>
  </si>
  <si>
    <t xml:space="preserve">RA25107A22</t>
  </si>
  <si>
    <t xml:space="preserve">00000000001020847302</t>
  </si>
  <si>
    <t xml:space="preserve">12-023-F</t>
  </si>
  <si>
    <t xml:space="preserve">RA26140-01</t>
  </si>
  <si>
    <t xml:space="preserve">00000000001021456229</t>
  </si>
  <si>
    <t xml:space="preserve">12-023-G</t>
  </si>
  <si>
    <t xml:space="preserve">00000000001021906955</t>
  </si>
  <si>
    <t xml:space="preserve">12-024-B</t>
  </si>
  <si>
    <t xml:space="preserve">00000000001021942861</t>
  </si>
  <si>
    <t xml:space="preserve">12-024-C</t>
  </si>
  <si>
    <t xml:space="preserve">CHW-TS-P2-E0-999</t>
  </si>
  <si>
    <t xml:space="preserve">2603566870</t>
  </si>
  <si>
    <t xml:space="preserve">00000000001021739372</t>
  </si>
  <si>
    <t xml:space="preserve">12-024-D</t>
  </si>
  <si>
    <t xml:space="preserve">00000000001021723481</t>
  </si>
  <si>
    <t xml:space="preserve">12-024-E</t>
  </si>
  <si>
    <t xml:space="preserve">00000000001021769547</t>
  </si>
  <si>
    <t xml:space="preserve">12-024-F</t>
  </si>
  <si>
    <t xml:space="preserve">00000000001021908348</t>
  </si>
  <si>
    <t xml:space="preserve">12-024-G</t>
  </si>
  <si>
    <t xml:space="preserve">12-025-B</t>
  </si>
  <si>
    <t xml:space="preserve">00000000001021866406</t>
  </si>
  <si>
    <t xml:space="preserve">12-025-C</t>
  </si>
  <si>
    <t xml:space="preserve">00000000001021742804</t>
  </si>
  <si>
    <t xml:space="preserve">12-025-D</t>
  </si>
  <si>
    <t xml:space="preserve">A26236B101</t>
  </si>
  <si>
    <t xml:space="preserve">00000000001021844799</t>
  </si>
  <si>
    <t xml:space="preserve">12-025-E</t>
  </si>
  <si>
    <t xml:space="preserve">00000000001021898671</t>
  </si>
  <si>
    <t xml:space="preserve">12-025-F</t>
  </si>
  <si>
    <t xml:space="preserve">00000000001021877521</t>
  </si>
  <si>
    <t xml:space="preserve">12-025-G</t>
  </si>
  <si>
    <t xml:space="preserve">00000000001021907268</t>
  </si>
  <si>
    <t xml:space="preserve">12-026-B</t>
  </si>
  <si>
    <t xml:space="preserve">00000000001021943631</t>
  </si>
  <si>
    <t xml:space="preserve">12-026-C</t>
  </si>
  <si>
    <t xml:space="preserve">00000000001021948348</t>
  </si>
  <si>
    <t xml:space="preserve">12-026-D</t>
  </si>
  <si>
    <t xml:space="preserve">00000000001021723442</t>
  </si>
  <si>
    <t xml:space="preserve">12-026-E</t>
  </si>
  <si>
    <t xml:space="preserve">00000000001021738367</t>
  </si>
  <si>
    <t xml:space="preserve">12-026-F</t>
  </si>
  <si>
    <t xml:space="preserve">00000000001021942923</t>
  </si>
  <si>
    <t xml:space="preserve">12-026-G</t>
  </si>
  <si>
    <t xml:space="preserve">00000000001020167604</t>
  </si>
  <si>
    <t xml:space="preserve">12-027-B</t>
  </si>
  <si>
    <t xml:space="preserve">00000000001021946937</t>
  </si>
  <si>
    <t xml:space="preserve">12-027-C</t>
  </si>
  <si>
    <t xml:space="preserve">00000000001021845864</t>
  </si>
  <si>
    <t xml:space="preserve">12-027-D</t>
  </si>
  <si>
    <t xml:space="preserve">00000000001021645243</t>
  </si>
  <si>
    <t xml:space="preserve">12-027-E</t>
  </si>
  <si>
    <t xml:space="preserve">00000000001021899166</t>
  </si>
  <si>
    <t xml:space="preserve">12-027-F</t>
  </si>
  <si>
    <t xml:space="preserve">00000000001021844472</t>
  </si>
  <si>
    <t xml:space="preserve">12-027-G</t>
  </si>
  <si>
    <t xml:space="preserve">00000000001021907229</t>
  </si>
  <si>
    <t xml:space="preserve">12-028-B</t>
  </si>
  <si>
    <t xml:space="preserve">00000000001021870085</t>
  </si>
  <si>
    <t xml:space="preserve">12-028-C</t>
  </si>
  <si>
    <t xml:space="preserve">00000000001021697510</t>
  </si>
  <si>
    <t xml:space="preserve">12-028-D</t>
  </si>
  <si>
    <t xml:space="preserve">00000000001021876505</t>
  </si>
  <si>
    <t xml:space="preserve">12-028-E</t>
  </si>
  <si>
    <t xml:space="preserve">A26237-001</t>
  </si>
  <si>
    <t xml:space="preserve">00000000001021853279</t>
  </si>
  <si>
    <t xml:space="preserve">12-028-F</t>
  </si>
  <si>
    <t xml:space="preserve">250038132</t>
  </si>
  <si>
    <t xml:space="preserve">00000000001019876093</t>
  </si>
  <si>
    <t xml:space="preserve">478</t>
  </si>
  <si>
    <t xml:space="preserve">12-028-G</t>
  </si>
  <si>
    <t xml:space="preserve">242472849</t>
  </si>
  <si>
    <t xml:space="preserve">00000000001020834966</t>
  </si>
  <si>
    <t xml:space="preserve">12-029-B</t>
  </si>
  <si>
    <t xml:space="preserve">00000000001021701511</t>
  </si>
  <si>
    <t xml:space="preserve">12-029-C</t>
  </si>
  <si>
    <t xml:space="preserve">00000000001021906332</t>
  </si>
  <si>
    <t xml:space="preserve">12-029-D</t>
  </si>
  <si>
    <t xml:space="preserve">00000000001021899227</t>
  </si>
  <si>
    <t xml:space="preserve">12-029-E</t>
  </si>
  <si>
    <t xml:space="preserve">00000000001021899204</t>
  </si>
  <si>
    <t xml:space="preserve">12-029-F</t>
  </si>
  <si>
    <t xml:space="preserve">00000000001021948366</t>
  </si>
  <si>
    <t xml:space="preserve">12-029-G</t>
  </si>
  <si>
    <t xml:space="preserve">00000000001020355864</t>
  </si>
  <si>
    <t xml:space="preserve">12-030-B</t>
  </si>
  <si>
    <t xml:space="preserve">00000000001021868157</t>
  </si>
  <si>
    <t xml:space="preserve">12-030-C</t>
  </si>
  <si>
    <t xml:space="preserve">00000000001021768525</t>
  </si>
  <si>
    <t xml:space="preserve">12-030-D</t>
  </si>
  <si>
    <t xml:space="preserve">00000000001021769600</t>
  </si>
  <si>
    <t xml:space="preserve">12-030-E</t>
  </si>
  <si>
    <t xml:space="preserve">00000000001021698457</t>
  </si>
  <si>
    <t xml:space="preserve">12-030-F</t>
  </si>
  <si>
    <t xml:space="preserve">00000000001021948648</t>
  </si>
  <si>
    <t xml:space="preserve">12-030-G</t>
  </si>
  <si>
    <t xml:space="preserve">12-031-B</t>
  </si>
  <si>
    <t xml:space="preserve">00000000001021746472</t>
  </si>
  <si>
    <t xml:space="preserve">12-031-C</t>
  </si>
  <si>
    <t xml:space="preserve">00000000001021823379</t>
  </si>
  <si>
    <t xml:space="preserve">12-031-D</t>
  </si>
  <si>
    <t xml:space="preserve">00000000001020919134</t>
  </si>
  <si>
    <t xml:space="preserve">12-031-E</t>
  </si>
  <si>
    <t xml:space="preserve">00000000001021866528</t>
  </si>
  <si>
    <t xml:space="preserve">12-031-F</t>
  </si>
  <si>
    <t xml:space="preserve">00000000001020913554</t>
  </si>
  <si>
    <t xml:space="preserve">12-031-G</t>
  </si>
  <si>
    <t xml:space="preserve">00000000001021907047</t>
  </si>
  <si>
    <t xml:space="preserve">12-032-B</t>
  </si>
  <si>
    <t xml:space="preserve">00000000001021858517</t>
  </si>
  <si>
    <t xml:space="preserve">12-032-C</t>
  </si>
  <si>
    <t xml:space="preserve">00000000001021846441</t>
  </si>
  <si>
    <t xml:space="preserve">12-032-D</t>
  </si>
  <si>
    <t xml:space="preserve">00000000001019845959</t>
  </si>
  <si>
    <t xml:space="preserve">12-032-E</t>
  </si>
  <si>
    <t xml:space="preserve">A25121-21</t>
  </si>
  <si>
    <t xml:space="preserve">00000000001021853801</t>
  </si>
  <si>
    <t xml:space="preserve">12-032-F</t>
  </si>
  <si>
    <t xml:space="preserve">00000000001021866392</t>
  </si>
  <si>
    <t xml:space="preserve">12-032-G</t>
  </si>
  <si>
    <t xml:space="preserve">12-033-B</t>
  </si>
  <si>
    <t xml:space="preserve">00000000001021946930</t>
  </si>
  <si>
    <t xml:space="preserve">12-033-C</t>
  </si>
  <si>
    <t xml:space="preserve">00000000001021533016</t>
  </si>
  <si>
    <t xml:space="preserve">12-033-D</t>
  </si>
  <si>
    <t xml:space="preserve">00000000001021898687</t>
  </si>
  <si>
    <t xml:space="preserve">12-033-E</t>
  </si>
  <si>
    <t xml:space="preserve">00000000001021332889</t>
  </si>
  <si>
    <t xml:space="preserve">12-033-F</t>
  </si>
  <si>
    <t xml:space="preserve">00000000001021948372</t>
  </si>
  <si>
    <t xml:space="preserve">12-033-G</t>
  </si>
  <si>
    <t xml:space="preserve">12-034-B</t>
  </si>
  <si>
    <t xml:space="preserve">00000000001021948682</t>
  </si>
  <si>
    <t xml:space="preserve">12-034-C</t>
  </si>
  <si>
    <t xml:space="preserve">00000000001021671388</t>
  </si>
  <si>
    <t xml:space="preserve">12-034-D</t>
  </si>
  <si>
    <t xml:space="preserve">00000000001021723610</t>
  </si>
  <si>
    <t xml:space="preserve">12-034-E</t>
  </si>
  <si>
    <t xml:space="preserve">00000000001021947555</t>
  </si>
  <si>
    <t xml:space="preserve">12-034-F</t>
  </si>
  <si>
    <t xml:space="preserve">00000000001021478395</t>
  </si>
  <si>
    <t xml:space="preserve">12-034-G</t>
  </si>
  <si>
    <t xml:space="preserve">A25128-22</t>
  </si>
  <si>
    <t xml:space="preserve">00000000001020834837</t>
  </si>
  <si>
    <t xml:space="preserve">12-035-B</t>
  </si>
  <si>
    <t xml:space="preserve">00000000001021810168</t>
  </si>
  <si>
    <t xml:space="preserve">12-035-C</t>
  </si>
  <si>
    <t xml:space="preserve">00000000001021946798</t>
  </si>
  <si>
    <t xml:space="preserve">12-035-D</t>
  </si>
  <si>
    <t xml:space="preserve">00000000001021209654</t>
  </si>
  <si>
    <t xml:space="preserve">12-035-E</t>
  </si>
  <si>
    <t xml:space="preserve">00000000001021948027</t>
  </si>
  <si>
    <t xml:space="preserve">12-035-F</t>
  </si>
  <si>
    <t xml:space="preserve">00000000001021947959</t>
  </si>
  <si>
    <t xml:space="preserve">12-035-G</t>
  </si>
  <si>
    <t xml:space="preserve">00000000001021907032</t>
  </si>
  <si>
    <t xml:space="preserve">12-036-B</t>
  </si>
  <si>
    <t xml:space="preserve">00000000001021928666</t>
  </si>
  <si>
    <t xml:space="preserve">12-036-C</t>
  </si>
  <si>
    <t xml:space="preserve">00000000001021768600</t>
  </si>
  <si>
    <t xml:space="preserve">12-036-D</t>
  </si>
  <si>
    <t xml:space="preserve">00000000001021868235</t>
  </si>
  <si>
    <t xml:space="preserve">12-036-E</t>
  </si>
  <si>
    <t xml:space="preserve">2528778047</t>
  </si>
  <si>
    <t xml:space="preserve">00000000001021478381</t>
  </si>
  <si>
    <t xml:space="preserve">12-036-F</t>
  </si>
  <si>
    <t xml:space="preserve">00000000001021568809</t>
  </si>
  <si>
    <t xml:space="preserve">12-036-G</t>
  </si>
  <si>
    <t xml:space="preserve">12-037-B</t>
  </si>
  <si>
    <t xml:space="preserve">00000000001021207875</t>
  </si>
  <si>
    <t xml:space="preserve">12-037-C</t>
  </si>
  <si>
    <t xml:space="preserve">00000000001021535569</t>
  </si>
  <si>
    <t xml:space="preserve">12-037-D</t>
  </si>
  <si>
    <t xml:space="preserve">00000000001021869596</t>
  </si>
  <si>
    <t xml:space="preserve">12-037-E</t>
  </si>
  <si>
    <t xml:space="preserve">00000000001021810357</t>
  </si>
  <si>
    <t xml:space="preserve">12-037-F</t>
  </si>
  <si>
    <t xml:space="preserve">00000000001021899226</t>
  </si>
  <si>
    <t xml:space="preserve">12-037-G</t>
  </si>
  <si>
    <t xml:space="preserve">A26099B11</t>
  </si>
  <si>
    <t xml:space="preserve">00000000001021283042</t>
  </si>
  <si>
    <t xml:space="preserve">12-038-B</t>
  </si>
  <si>
    <t xml:space="preserve">00000000001021948364</t>
  </si>
  <si>
    <t xml:space="preserve">12-038-C</t>
  </si>
  <si>
    <t xml:space="preserve">12-038-D</t>
  </si>
  <si>
    <t xml:space="preserve">00000000001020581250</t>
  </si>
  <si>
    <t xml:space="preserve">12-038-E</t>
  </si>
  <si>
    <t xml:space="preserve">00000000001021336527</t>
  </si>
  <si>
    <t xml:space="preserve">12-038-F</t>
  </si>
  <si>
    <t xml:space="preserve">00000000001021948365</t>
  </si>
  <si>
    <t xml:space="preserve">12-038-G</t>
  </si>
  <si>
    <t xml:space="preserve">12-039-B</t>
  </si>
  <si>
    <t xml:space="preserve">00000000001021585358</t>
  </si>
  <si>
    <t xml:space="preserve">12-039-C</t>
  </si>
  <si>
    <t xml:space="preserve">00000000001021898672</t>
  </si>
  <si>
    <t xml:space="preserve">12-039-D</t>
  </si>
  <si>
    <t xml:space="preserve">00000000001021662682</t>
  </si>
  <si>
    <t xml:space="preserve">12-039-E</t>
  </si>
  <si>
    <t xml:space="preserve">00000000001021332924</t>
  </si>
  <si>
    <t xml:space="preserve">12-039-F</t>
  </si>
  <si>
    <t xml:space="preserve">00000000001021907348</t>
  </si>
  <si>
    <t xml:space="preserve">12-039-G</t>
  </si>
  <si>
    <t xml:space="preserve">12-040-B</t>
  </si>
  <si>
    <t xml:space="preserve">12-040-C</t>
  </si>
  <si>
    <t xml:space="preserve">A25127B31</t>
  </si>
  <si>
    <t xml:space="preserve">00000000001021775019</t>
  </si>
  <si>
    <t xml:space="preserve">12-040-D</t>
  </si>
  <si>
    <t xml:space="preserve">00000000001021282972</t>
  </si>
  <si>
    <t xml:space="preserve">12-040-E</t>
  </si>
  <si>
    <t xml:space="preserve">00000000001021478333</t>
  </si>
  <si>
    <t xml:space="preserve">12-040-F</t>
  </si>
  <si>
    <t xml:space="preserve">00000000001021761674</t>
  </si>
  <si>
    <t xml:space="preserve">12-040-G</t>
  </si>
  <si>
    <t xml:space="preserve">12-041-B</t>
  </si>
  <si>
    <t xml:space="preserve">00000000001021810157</t>
  </si>
  <si>
    <t xml:space="preserve">12-041-C</t>
  </si>
  <si>
    <t xml:space="preserve">00000000001021926888</t>
  </si>
  <si>
    <t xml:space="preserve">12-041-D</t>
  </si>
  <si>
    <t xml:space="preserve">12-041-E</t>
  </si>
  <si>
    <t xml:space="preserve">00000000001021949952</t>
  </si>
  <si>
    <t xml:space="preserve">12-041-F</t>
  </si>
  <si>
    <t xml:space="preserve">00000000001021902935</t>
  </si>
  <si>
    <t xml:space="preserve">12-041-G</t>
  </si>
  <si>
    <t xml:space="preserve">A25267-01</t>
  </si>
  <si>
    <t xml:space="preserve">00000000001021771673</t>
  </si>
  <si>
    <t xml:space="preserve">12-042-B</t>
  </si>
  <si>
    <t xml:space="preserve">RA26099-01</t>
  </si>
  <si>
    <t xml:space="preserve">00000000001021282750</t>
  </si>
  <si>
    <t xml:space="preserve">12-042-C</t>
  </si>
  <si>
    <t xml:space="preserve">00000000001021768502</t>
  </si>
  <si>
    <t xml:space="preserve">12-042-D</t>
  </si>
  <si>
    <t xml:space="preserve">00000000001021873799</t>
  </si>
  <si>
    <t xml:space="preserve">12-042-E</t>
  </si>
  <si>
    <t xml:space="preserve">00000000001021738340</t>
  </si>
  <si>
    <t xml:space="preserve">12-042-F</t>
  </si>
  <si>
    <t xml:space="preserve">00000000001021928945</t>
  </si>
  <si>
    <t xml:space="preserve">12-042-G</t>
  </si>
  <si>
    <t xml:space="preserve">12-043-B</t>
  </si>
  <si>
    <t xml:space="preserve">00000000001021210736</t>
  </si>
  <si>
    <t xml:space="preserve">12-043-C</t>
  </si>
  <si>
    <t xml:space="preserve">00000000001020167585</t>
  </si>
  <si>
    <t xml:space="preserve">12-043-D</t>
  </si>
  <si>
    <t xml:space="preserve">00000000001021671628</t>
  </si>
  <si>
    <t xml:space="preserve">12-043-E</t>
  </si>
  <si>
    <t xml:space="preserve">00000000001021810372</t>
  </si>
  <si>
    <t xml:space="preserve">12-043-F</t>
  </si>
  <si>
    <t xml:space="preserve">00000000001021921539</t>
  </si>
  <si>
    <t xml:space="preserve">12-043-G</t>
  </si>
  <si>
    <t xml:space="preserve">12-044-B</t>
  </si>
  <si>
    <t xml:space="preserve">CHD-CV-T1L-E0-999</t>
  </si>
  <si>
    <t xml:space="preserve">2530154627</t>
  </si>
  <si>
    <t xml:space="preserve">00000000001021738368</t>
  </si>
  <si>
    <t xml:space="preserve">12-044-C</t>
  </si>
  <si>
    <t xml:space="preserve">00000000001020988307</t>
  </si>
  <si>
    <t xml:space="preserve">12-044-D</t>
  </si>
  <si>
    <t xml:space="preserve">RA26233-21</t>
  </si>
  <si>
    <t xml:space="preserve">00000000001021837333</t>
  </si>
  <si>
    <t xml:space="preserve">12-044-E</t>
  </si>
  <si>
    <t xml:space="preserve">RA25082-01</t>
  </si>
  <si>
    <t xml:space="preserve">00000000001020399501</t>
  </si>
  <si>
    <t xml:space="preserve">12-044-F</t>
  </si>
  <si>
    <t xml:space="preserve">00000000001019756069</t>
  </si>
  <si>
    <t xml:space="preserve">12-044-G</t>
  </si>
  <si>
    <t xml:space="preserve">12-045-B</t>
  </si>
  <si>
    <t xml:space="preserve">00000000001021536293</t>
  </si>
  <si>
    <t xml:space="preserve">12-045-C</t>
  </si>
  <si>
    <t xml:space="preserve">00000000001021901646</t>
  </si>
  <si>
    <t xml:space="preserve">12-045-D</t>
  </si>
  <si>
    <t xml:space="preserve">00000000001020128861</t>
  </si>
  <si>
    <t xml:space="preserve">226</t>
  </si>
  <si>
    <t xml:space="preserve">12-045-E</t>
  </si>
  <si>
    <t xml:space="preserve">00000000001021523306</t>
  </si>
  <si>
    <t xml:space="preserve">12-045-F</t>
  </si>
  <si>
    <t xml:space="preserve">00000000001021505420</t>
  </si>
  <si>
    <t xml:space="preserve">12-045-G</t>
  </si>
  <si>
    <t xml:space="preserve">12-046-B</t>
  </si>
  <si>
    <t xml:space="preserve">00000000001021853099</t>
  </si>
  <si>
    <t xml:space="preserve">12-046-C</t>
  </si>
  <si>
    <t xml:space="preserve">RA25303B11</t>
  </si>
  <si>
    <t xml:space="preserve">00000000001020680441</t>
  </si>
  <si>
    <t xml:space="preserve">12-046-D</t>
  </si>
  <si>
    <t xml:space="preserve">00000000001021335098</t>
  </si>
  <si>
    <t xml:space="preserve">12-046-E</t>
  </si>
  <si>
    <t xml:space="preserve">00000000001021710377</t>
  </si>
  <si>
    <t xml:space="preserve">12-046-F</t>
  </si>
  <si>
    <t xml:space="preserve">00000000001021738341</t>
  </si>
  <si>
    <t xml:space="preserve">12-046-G</t>
  </si>
  <si>
    <t xml:space="preserve">A26172-001</t>
  </si>
  <si>
    <t xml:space="preserve">00000000001021585052</t>
  </si>
  <si>
    <t xml:space="preserve">12-047-B</t>
  </si>
  <si>
    <t xml:space="preserve">00000000001021863131</t>
  </si>
  <si>
    <t xml:space="preserve">12-047-C</t>
  </si>
  <si>
    <t xml:space="preserve">00000000001021902575</t>
  </si>
  <si>
    <t xml:space="preserve">12-047-D</t>
  </si>
  <si>
    <t xml:space="preserve">00000000001021903133</t>
  </si>
  <si>
    <t xml:space="preserve">12-047-E</t>
  </si>
  <si>
    <t xml:space="preserve">00000000001021810523</t>
  </si>
  <si>
    <t xml:space="preserve">12-047-F</t>
  </si>
  <si>
    <t xml:space="preserve">00000000001021944496</t>
  </si>
  <si>
    <t xml:space="preserve">12-047-G</t>
  </si>
  <si>
    <t xml:space="preserve">12-048-B</t>
  </si>
  <si>
    <t xml:space="preserve">00000000001021903431</t>
  </si>
  <si>
    <t xml:space="preserve">12-048-C</t>
  </si>
  <si>
    <t xml:space="preserve">00000000001021947642</t>
  </si>
  <si>
    <t xml:space="preserve">12-048-D</t>
  </si>
  <si>
    <t xml:space="preserve">00000000001021335100</t>
  </si>
  <si>
    <t xml:space="preserve">12-048-E</t>
  </si>
  <si>
    <t xml:space="preserve">00000000001021336694</t>
  </si>
  <si>
    <t xml:space="preserve">12-048-F</t>
  </si>
  <si>
    <t xml:space="preserve">00000000001021738339</t>
  </si>
  <si>
    <t xml:space="preserve">12-048-G</t>
  </si>
  <si>
    <t xml:space="preserve">243418131</t>
  </si>
  <si>
    <t xml:space="preserve">00000000001019753379</t>
  </si>
  <si>
    <t xml:space="preserve">12-049-B</t>
  </si>
  <si>
    <t xml:space="preserve">00000000001021183044</t>
  </si>
  <si>
    <t xml:space="preserve">12-049-C</t>
  </si>
  <si>
    <t xml:space="preserve">00000000001021902586</t>
  </si>
  <si>
    <t xml:space="preserve">12-049-D</t>
  </si>
  <si>
    <t xml:space="preserve">00000000001020581245</t>
  </si>
  <si>
    <t xml:space="preserve">12-049-E</t>
  </si>
  <si>
    <t xml:space="preserve">A26145-21</t>
  </si>
  <si>
    <t xml:space="preserve">00000000001021756354</t>
  </si>
  <si>
    <t xml:space="preserve">12-049-F</t>
  </si>
  <si>
    <t xml:space="preserve">00000000001021906047</t>
  </si>
  <si>
    <t xml:space="preserve">12-049-G</t>
  </si>
  <si>
    <t xml:space="preserve">12-050-B</t>
  </si>
  <si>
    <t xml:space="preserve">A26071-201</t>
  </si>
  <si>
    <t xml:space="preserve">00000000001021177807</t>
  </si>
  <si>
    <t xml:space="preserve">12-050-C</t>
  </si>
  <si>
    <t xml:space="preserve">A26233A01</t>
  </si>
  <si>
    <t xml:space="preserve">00000000001021837392</t>
  </si>
  <si>
    <t xml:space="preserve">12-050-D</t>
  </si>
  <si>
    <t xml:space="preserve">00000000001021928948</t>
  </si>
  <si>
    <t xml:space="preserve">12-050-E</t>
  </si>
  <si>
    <t xml:space="preserve">00000000001021648506</t>
  </si>
  <si>
    <t xml:space="preserve">12-050-F</t>
  </si>
  <si>
    <t xml:space="preserve">00000000001021948640</t>
  </si>
  <si>
    <t xml:space="preserve">12-050-G</t>
  </si>
  <si>
    <t xml:space="preserve">00000000001020397542</t>
  </si>
  <si>
    <t xml:space="preserve">367</t>
  </si>
  <si>
    <t xml:space="preserve">12-051-B</t>
  </si>
  <si>
    <t xml:space="preserve">00000000001021844554</t>
  </si>
  <si>
    <t xml:space="preserve">12-051-C</t>
  </si>
  <si>
    <t xml:space="preserve">00000000001021695004</t>
  </si>
  <si>
    <t xml:space="preserve">12-051-D</t>
  </si>
  <si>
    <t xml:space="preserve">00000000001021695101</t>
  </si>
  <si>
    <t xml:space="preserve">12-051-E</t>
  </si>
  <si>
    <t xml:space="preserve">00000000001021734698</t>
  </si>
  <si>
    <t xml:space="preserve">12-051-F</t>
  </si>
  <si>
    <t xml:space="preserve">00000000001021907057</t>
  </si>
  <si>
    <t xml:space="preserve">12-051-G</t>
  </si>
  <si>
    <t xml:space="preserve">12-052-B</t>
  </si>
  <si>
    <t xml:space="preserve">00000000001021810156</t>
  </si>
  <si>
    <t xml:space="preserve">12-052-C</t>
  </si>
  <si>
    <t xml:space="preserve">00000000001021904111</t>
  </si>
  <si>
    <t xml:space="preserve">12-052-D</t>
  </si>
  <si>
    <t xml:space="preserve">00000000001021903877</t>
  </si>
  <si>
    <t xml:space="preserve">12-052-E</t>
  </si>
  <si>
    <t xml:space="preserve">00000000001021738607</t>
  </si>
  <si>
    <t xml:space="preserve">12-052-F</t>
  </si>
  <si>
    <t xml:space="preserve">00000000001020397493</t>
  </si>
  <si>
    <t xml:space="preserve">12-052-G</t>
  </si>
  <si>
    <t xml:space="preserve">00000000001020725359</t>
  </si>
  <si>
    <t xml:space="preserve">12-053-C</t>
  </si>
  <si>
    <t xml:space="preserve">00000000001021905045</t>
  </si>
  <si>
    <t xml:space="preserve">12-053-D</t>
  </si>
  <si>
    <t xml:space="preserve">A26159-01</t>
  </si>
  <si>
    <t xml:space="preserve">00000000001021530585</t>
  </si>
  <si>
    <t xml:space="preserve">12-053-E</t>
  </si>
  <si>
    <t xml:space="preserve">A26131-21</t>
  </si>
  <si>
    <t xml:space="preserve">00000000001021677951</t>
  </si>
  <si>
    <t xml:space="preserve">12-053-F</t>
  </si>
  <si>
    <t xml:space="preserve">00000000001021907347</t>
  </si>
  <si>
    <t xml:space="preserve">12-053-G</t>
  </si>
  <si>
    <t xml:space="preserve">12-054-C</t>
  </si>
  <si>
    <t xml:space="preserve">00000000001021868305</t>
  </si>
  <si>
    <t xml:space="preserve">12-054-D</t>
  </si>
  <si>
    <t xml:space="preserve">00000000001021810158</t>
  </si>
  <si>
    <t xml:space="preserve">12-054-E</t>
  </si>
  <si>
    <t xml:space="preserve">00000000001021904970</t>
  </si>
  <si>
    <t xml:space="preserve">12-054-F</t>
  </si>
  <si>
    <t xml:space="preserve">00000000001021948577</t>
  </si>
  <si>
    <t xml:space="preserve">12-054-G</t>
  </si>
  <si>
    <t xml:space="preserve">00000000001021637789</t>
  </si>
  <si>
    <t xml:space="preserve">12-055-C</t>
  </si>
  <si>
    <t xml:space="preserve">00000000001021183034</t>
  </si>
  <si>
    <t xml:space="preserve">12-055-D</t>
  </si>
  <si>
    <t xml:space="preserve">00000000001021871152</t>
  </si>
  <si>
    <t xml:space="preserve">12-055-E</t>
  </si>
  <si>
    <t xml:space="preserve">00000000001021810230</t>
  </si>
  <si>
    <t xml:space="preserve">12-055-F</t>
  </si>
  <si>
    <t xml:space="preserve">00000000001021907355</t>
  </si>
  <si>
    <t xml:space="preserve">12-055-G</t>
  </si>
  <si>
    <t xml:space="preserve">12-056-C</t>
  </si>
  <si>
    <t xml:space="preserve">00000000001021904246</t>
  </si>
  <si>
    <t xml:space="preserve">12-056-D</t>
  </si>
  <si>
    <t xml:space="preserve">00000000001021904110</t>
  </si>
  <si>
    <t xml:space="preserve">12-056-E</t>
  </si>
  <si>
    <t xml:space="preserve">00000000001021948584</t>
  </si>
  <si>
    <t xml:space="preserve">12-056-F</t>
  </si>
  <si>
    <t xml:space="preserve">00000000001021337144</t>
  </si>
  <si>
    <t xml:space="preserve">12-056-G</t>
  </si>
  <si>
    <t xml:space="preserve">12-057-B</t>
  </si>
  <si>
    <t xml:space="preserve">A26236A01</t>
  </si>
  <si>
    <t xml:space="preserve">00000000001021845175</t>
  </si>
  <si>
    <t xml:space="preserve">12-057-C</t>
  </si>
  <si>
    <t xml:space="preserve">00000000001021903338</t>
  </si>
  <si>
    <t xml:space="preserve">12-057-D</t>
  </si>
  <si>
    <t xml:space="preserve">00000000001021948858</t>
  </si>
  <si>
    <t xml:space="preserve">12-057-E</t>
  </si>
  <si>
    <t xml:space="preserve">00000000001021697302</t>
  </si>
  <si>
    <t xml:space="preserve">12-057-F</t>
  </si>
  <si>
    <t xml:space="preserve">00000000001021913419</t>
  </si>
  <si>
    <t xml:space="preserve">12-057-G</t>
  </si>
  <si>
    <t xml:space="preserve">12-058-B</t>
  </si>
  <si>
    <t xml:space="preserve">00000000001021948018</t>
  </si>
  <si>
    <t xml:space="preserve">12-058-C</t>
  </si>
  <si>
    <t xml:space="preserve">00000000001021825248</t>
  </si>
  <si>
    <t xml:space="preserve">12-058-D</t>
  </si>
  <si>
    <t xml:space="preserve">00000000001021904323</t>
  </si>
  <si>
    <t xml:space="preserve">12-058-E</t>
  </si>
  <si>
    <t xml:space="preserve">00000000001021904230</t>
  </si>
  <si>
    <t xml:space="preserve">12-058-F</t>
  </si>
  <si>
    <t xml:space="preserve">RA26252-01</t>
  </si>
  <si>
    <t xml:space="preserve">00000000001021909459</t>
  </si>
  <si>
    <t xml:space="preserve">12-058-G</t>
  </si>
  <si>
    <t xml:space="preserve">00000000001021637943</t>
  </si>
  <si>
    <t xml:space="preserve">12-059-B</t>
  </si>
  <si>
    <t xml:space="preserve">00000000001021921565</t>
  </si>
  <si>
    <t xml:space="preserve">12-059-C</t>
  </si>
  <si>
    <t xml:space="preserve">00000000001021289171</t>
  </si>
  <si>
    <t xml:space="preserve">12-059-D</t>
  </si>
  <si>
    <t xml:space="preserve">251643289</t>
  </si>
  <si>
    <t xml:space="preserve">00000000001021414566</t>
  </si>
  <si>
    <t xml:space="preserve">12-059-E</t>
  </si>
  <si>
    <t xml:space="preserve">00000000001021928946</t>
  </si>
  <si>
    <t xml:space="preserve">12-059-F</t>
  </si>
  <si>
    <t xml:space="preserve">00000000001021677940</t>
  </si>
  <si>
    <t xml:space="preserve">12-059-G</t>
  </si>
  <si>
    <t xml:space="preserve">00000000001020167605</t>
  </si>
  <si>
    <t xml:space="preserve">12-060-B</t>
  </si>
  <si>
    <t xml:space="preserve">00000000001021903681</t>
  </si>
  <si>
    <t xml:space="preserve">12-060-C</t>
  </si>
  <si>
    <t xml:space="preserve">00000000001021756337</t>
  </si>
  <si>
    <t xml:space="preserve">12-060-D</t>
  </si>
  <si>
    <t xml:space="preserve">00000000001021905355</t>
  </si>
  <si>
    <t xml:space="preserve">12-060-E</t>
  </si>
  <si>
    <t xml:space="preserve">00000000001021905359</t>
  </si>
  <si>
    <t xml:space="preserve">12-060-F</t>
  </si>
  <si>
    <t xml:space="preserve">00000000001021585326</t>
  </si>
  <si>
    <t xml:space="preserve">12-060-G</t>
  </si>
  <si>
    <t xml:space="preserve">12-061-B</t>
  </si>
  <si>
    <t xml:space="preserve">12-061-C</t>
  </si>
  <si>
    <t xml:space="preserve">00000000001021948570</t>
  </si>
  <si>
    <t xml:space="preserve">12-061-D</t>
  </si>
  <si>
    <t xml:space="preserve">00000000001021903336</t>
  </si>
  <si>
    <t xml:space="preserve">12-061-E</t>
  </si>
  <si>
    <t xml:space="preserve">00000000001021907354</t>
  </si>
  <si>
    <t xml:space="preserve">12-061-F</t>
  </si>
  <si>
    <t xml:space="preserve">00000000001021949992</t>
  </si>
  <si>
    <t xml:space="preserve">12-061-G</t>
  </si>
  <si>
    <t xml:space="preserve">250510101</t>
  </si>
  <si>
    <t xml:space="preserve">00000000001020167603</t>
  </si>
  <si>
    <t xml:space="preserve">12-062-B</t>
  </si>
  <si>
    <t xml:space="preserve">00000000001021904199</t>
  </si>
  <si>
    <t xml:space="preserve">12-062-C</t>
  </si>
  <si>
    <t xml:space="preserve">A26250-001</t>
  </si>
  <si>
    <t xml:space="preserve">00000000001021901970</t>
  </si>
  <si>
    <t xml:space="preserve">12-062-D</t>
  </si>
  <si>
    <t xml:space="preserve">00000000001021342852</t>
  </si>
  <si>
    <t xml:space="preserve">12-062-E</t>
  </si>
  <si>
    <t xml:space="preserve">RA26251-21</t>
  </si>
  <si>
    <t xml:space="preserve">00000000001021906123</t>
  </si>
  <si>
    <t xml:space="preserve">12-062-F</t>
  </si>
  <si>
    <t xml:space="preserve">00000000001021947762</t>
  </si>
  <si>
    <t xml:space="preserve">12-062-G</t>
  </si>
  <si>
    <t xml:space="preserve">12-063-B</t>
  </si>
  <si>
    <t xml:space="preserve">12-063-C</t>
  </si>
  <si>
    <t xml:space="preserve">00000000001021697321</t>
  </si>
  <si>
    <t xml:space="preserve">12-063-D</t>
  </si>
  <si>
    <t xml:space="preserve">00000000001021903350</t>
  </si>
  <si>
    <t xml:space="preserve">12-063-E</t>
  </si>
  <si>
    <t xml:space="preserve">RA26251B41</t>
  </si>
  <si>
    <t xml:space="preserve">00000000001021906072</t>
  </si>
  <si>
    <t xml:space="preserve">12-063-F</t>
  </si>
  <si>
    <t xml:space="preserve">00000000001021258707</t>
  </si>
  <si>
    <t xml:space="preserve">58</t>
  </si>
  <si>
    <t xml:space="preserve">12-063-G</t>
  </si>
  <si>
    <t xml:space="preserve">00000000001021951561</t>
  </si>
  <si>
    <t xml:space="preserve">12-064-B</t>
  </si>
  <si>
    <t xml:space="preserve">00000000001021904092</t>
  </si>
  <si>
    <t xml:space="preserve">12-064-C</t>
  </si>
  <si>
    <t xml:space="preserve">00000000001021948275</t>
  </si>
  <si>
    <t xml:space="preserve">12-064-D</t>
  </si>
  <si>
    <t xml:space="preserve">00000000001021904985</t>
  </si>
  <si>
    <t xml:space="preserve">12-064-E</t>
  </si>
  <si>
    <t xml:space="preserve">00000000001021928913</t>
  </si>
  <si>
    <t xml:space="preserve">12-064-F</t>
  </si>
  <si>
    <t xml:space="preserve">A26139-01</t>
  </si>
  <si>
    <t xml:space="preserve">00000000001021446877</t>
  </si>
  <si>
    <t xml:space="preserve">12-064-G</t>
  </si>
  <si>
    <t xml:space="preserve">250848131</t>
  </si>
  <si>
    <t xml:space="preserve">00000000001020128867</t>
  </si>
  <si>
    <t xml:space="preserve">12-065-B</t>
  </si>
  <si>
    <t xml:space="preserve">00000000001021791084</t>
  </si>
  <si>
    <t xml:space="preserve">12-065-C</t>
  </si>
  <si>
    <t xml:space="preserve">00000000001021902770</t>
  </si>
  <si>
    <t xml:space="preserve">12-065-D</t>
  </si>
  <si>
    <t xml:space="preserve">00000000001021905056</t>
  </si>
  <si>
    <t xml:space="preserve">12-065-E</t>
  </si>
  <si>
    <t xml:space="preserve">A26225-004</t>
  </si>
  <si>
    <t xml:space="preserve">00000000001021803293</t>
  </si>
  <si>
    <t xml:space="preserve">12-065-F</t>
  </si>
  <si>
    <t xml:space="preserve">00000000001021913420</t>
  </si>
  <si>
    <t xml:space="preserve">12-065-G</t>
  </si>
  <si>
    <t xml:space="preserve">12-066-B</t>
  </si>
  <si>
    <t xml:space="preserve">00000000001020988791</t>
  </si>
  <si>
    <t xml:space="preserve">12-066-C</t>
  </si>
  <si>
    <t xml:space="preserve">00000000001021904991</t>
  </si>
  <si>
    <t xml:space="preserve">12-066-D</t>
  </si>
  <si>
    <t xml:space="preserve">00000000001021948146</t>
  </si>
  <si>
    <t xml:space="preserve">12-066-E</t>
  </si>
  <si>
    <t xml:space="preserve">00000000001021756479</t>
  </si>
  <si>
    <t xml:space="preserve">12-066-F</t>
  </si>
  <si>
    <t xml:space="preserve">00000000001021756545</t>
  </si>
  <si>
    <t xml:space="preserve">12-066-G</t>
  </si>
  <si>
    <t xml:space="preserve">12-067-B</t>
  </si>
  <si>
    <t xml:space="preserve">00000000001021948351</t>
  </si>
  <si>
    <t xml:space="preserve">12-067-C</t>
  </si>
  <si>
    <t xml:space="preserve">00000000001021902890</t>
  </si>
  <si>
    <t xml:space="preserve">12-067-D</t>
  </si>
  <si>
    <t xml:space="preserve">00000000001021905342</t>
  </si>
  <si>
    <t xml:space="preserve">12-067-E</t>
  </si>
  <si>
    <t xml:space="preserve">00000000001021903341</t>
  </si>
  <si>
    <t xml:space="preserve">12-067-F</t>
  </si>
  <si>
    <t xml:space="preserve">00000000001021913421</t>
  </si>
  <si>
    <t xml:space="preserve">12-067-G</t>
  </si>
  <si>
    <t xml:space="preserve">12-068-B</t>
  </si>
  <si>
    <t xml:space="preserve">00000000001020581272</t>
  </si>
  <si>
    <t xml:space="preserve">300</t>
  </si>
  <si>
    <t xml:space="preserve">12-068-C</t>
  </si>
  <si>
    <t xml:space="preserve">00000000001021905360</t>
  </si>
  <si>
    <t xml:space="preserve">12-068-D</t>
  </si>
  <si>
    <t xml:space="preserve">00000000001021825082</t>
  </si>
  <si>
    <t xml:space="preserve">12-068-E</t>
  </si>
  <si>
    <t xml:space="preserve">00000000001021825159</t>
  </si>
  <si>
    <t xml:space="preserve">12-068-F</t>
  </si>
  <si>
    <t xml:space="preserve">00000000001021948090</t>
  </si>
  <si>
    <t xml:space="preserve">12-068-G</t>
  </si>
  <si>
    <t xml:space="preserve">12-069-B</t>
  </si>
  <si>
    <t xml:space="preserve">00000000001021902486</t>
  </si>
  <si>
    <t xml:space="preserve">12-069-C</t>
  </si>
  <si>
    <t xml:space="preserve">00000000001021908376</t>
  </si>
  <si>
    <t xml:space="preserve">12-069-D</t>
  </si>
  <si>
    <t xml:space="preserve">00000000001021903132</t>
  </si>
  <si>
    <t xml:space="preserve">12-069-E</t>
  </si>
  <si>
    <t xml:space="preserve">00000000001021921738</t>
  </si>
  <si>
    <t xml:space="preserve">12-069-F</t>
  </si>
  <si>
    <t xml:space="preserve">00000000001021502073</t>
  </si>
  <si>
    <t xml:space="preserve">12-069-G</t>
  </si>
  <si>
    <t xml:space="preserve">12-070-B</t>
  </si>
  <si>
    <t xml:space="preserve">00000000001021904495</t>
  </si>
  <si>
    <t xml:space="preserve">12-070-C</t>
  </si>
  <si>
    <t xml:space="preserve">00000000001021814376</t>
  </si>
  <si>
    <t xml:space="preserve">12-070-D</t>
  </si>
  <si>
    <t xml:space="preserve">00000000001021902948</t>
  </si>
  <si>
    <t xml:space="preserve">12-070-E</t>
  </si>
  <si>
    <t xml:space="preserve">00000000001021947969</t>
  </si>
  <si>
    <t xml:space="preserve">12-070-F</t>
  </si>
  <si>
    <t xml:space="preserve">00000000001021947819</t>
  </si>
  <si>
    <t xml:space="preserve">12-070-G</t>
  </si>
  <si>
    <t xml:space="preserve">12-071-B</t>
  </si>
  <si>
    <t xml:space="preserve">00000000001021948839</t>
  </si>
  <si>
    <t xml:space="preserve">12-071-C</t>
  </si>
  <si>
    <t xml:space="preserve">00000000001021902891</t>
  </si>
  <si>
    <t xml:space="preserve">12-071-D</t>
  </si>
  <si>
    <t xml:space="preserve">00000000001021814391</t>
  </si>
  <si>
    <t xml:space="preserve">12-071-E</t>
  </si>
  <si>
    <t xml:space="preserve">00000000001021905340</t>
  </si>
  <si>
    <t xml:space="preserve">12-071-F</t>
  </si>
  <si>
    <t xml:space="preserve">00000000001020919057</t>
  </si>
  <si>
    <t xml:space="preserve">12-071-G</t>
  </si>
  <si>
    <t xml:space="preserve">00000000001021637244</t>
  </si>
  <si>
    <t xml:space="preserve">12-072-B</t>
  </si>
  <si>
    <t xml:space="preserve">00000000001021904514</t>
  </si>
  <si>
    <t xml:space="preserve">12-072-C</t>
  </si>
  <si>
    <t xml:space="preserve">00000000001021948118</t>
  </si>
  <si>
    <t xml:space="preserve">12-072-D</t>
  </si>
  <si>
    <t xml:space="preserve">00000000001021906086</t>
  </si>
  <si>
    <t xml:space="preserve">12-072-E</t>
  </si>
  <si>
    <t xml:space="preserve">00000000001021947531</t>
  </si>
  <si>
    <t xml:space="preserve">12-072-F</t>
  </si>
  <si>
    <t xml:space="preserve">00000000001021948252</t>
  </si>
  <si>
    <t xml:space="preserve">12-072-G</t>
  </si>
  <si>
    <t xml:space="preserve">12-073-B</t>
  </si>
  <si>
    <t xml:space="preserve">00000000001021756477</t>
  </si>
  <si>
    <t xml:space="preserve">12-073-C</t>
  </si>
  <si>
    <t xml:space="preserve">00000000001021244601</t>
  </si>
  <si>
    <t xml:space="preserve">12-073-D</t>
  </si>
  <si>
    <t xml:space="preserve">00000000001021902691</t>
  </si>
  <si>
    <t xml:space="preserve">12-073-E</t>
  </si>
  <si>
    <t xml:space="preserve">00000000001021497052</t>
  </si>
  <si>
    <t xml:space="preserve">12-073-F</t>
  </si>
  <si>
    <t xml:space="preserve">00000000001021913422</t>
  </si>
  <si>
    <t xml:space="preserve">12-073-G</t>
  </si>
  <si>
    <t xml:space="preserve">00000000001021724372</t>
  </si>
  <si>
    <t xml:space="preserve">12-074-B</t>
  </si>
  <si>
    <t xml:space="preserve">00000000001021756903</t>
  </si>
  <si>
    <t xml:space="preserve">12-074-C</t>
  </si>
  <si>
    <t xml:space="preserve">00000000001021948369</t>
  </si>
  <si>
    <t xml:space="preserve">12-074-D</t>
  </si>
  <si>
    <t xml:space="preserve">00000000001021915680</t>
  </si>
  <si>
    <t xml:space="preserve">12-074-E</t>
  </si>
  <si>
    <t xml:space="preserve">00000000001021677002</t>
  </si>
  <si>
    <t xml:space="preserve">12-074-F</t>
  </si>
  <si>
    <t xml:space="preserve">00000000001021948578</t>
  </si>
  <si>
    <t xml:space="preserve">12-074-G</t>
  </si>
  <si>
    <t xml:space="preserve">00000000001021584880</t>
  </si>
  <si>
    <t xml:space="preserve">12-075-B</t>
  </si>
  <si>
    <t xml:space="preserve">A26111-21</t>
  </si>
  <si>
    <t xml:space="preserve">00000000001021756537</t>
  </si>
  <si>
    <t xml:space="preserve">12-075-C</t>
  </si>
  <si>
    <t xml:space="preserve">00000000001021542198</t>
  </si>
  <si>
    <t xml:space="preserve">12-075-D</t>
  </si>
  <si>
    <t xml:space="preserve">00000000001021089889</t>
  </si>
  <si>
    <t xml:space="preserve">12-075-E</t>
  </si>
  <si>
    <t xml:space="preserve">00000000001021814369</t>
  </si>
  <si>
    <t xml:space="preserve">12-075-F</t>
  </si>
  <si>
    <t xml:space="preserve">00000000001021913423</t>
  </si>
  <si>
    <t xml:space="preserve">12-075-G</t>
  </si>
  <si>
    <t xml:space="preserve">00000000001021710821</t>
  </si>
  <si>
    <t xml:space="preserve">12-076-B</t>
  </si>
  <si>
    <t xml:space="preserve">A26134-01</t>
  </si>
  <si>
    <t xml:space="preserve">00000000001021756540</t>
  </si>
  <si>
    <t xml:space="preserve">12-076-C</t>
  </si>
  <si>
    <t xml:space="preserve">00000000001021585234</t>
  </si>
  <si>
    <t xml:space="preserve">12-076-D</t>
  </si>
  <si>
    <t xml:space="preserve">A26024-001</t>
  </si>
  <si>
    <t xml:space="preserve">00000000001020985044</t>
  </si>
  <si>
    <t xml:space="preserve">235</t>
  </si>
  <si>
    <t xml:space="preserve">12-076-E</t>
  </si>
  <si>
    <t xml:space="preserve">00000000001021948268</t>
  </si>
  <si>
    <t xml:space="preserve">12-076-F</t>
  </si>
  <si>
    <t xml:space="preserve">00000000001021948426</t>
  </si>
  <si>
    <t xml:space="preserve">12-076-G</t>
  </si>
  <si>
    <t xml:space="preserve">00000000001021506752</t>
  </si>
  <si>
    <t xml:space="preserve">12-077-B</t>
  </si>
  <si>
    <t xml:space="preserve">00000000001021902713</t>
  </si>
  <si>
    <t xml:space="preserve">12-077-C</t>
  </si>
  <si>
    <t xml:space="preserve">ILM-EZ-0021070-039</t>
  </si>
  <si>
    <t xml:space="preserve">A26049B11</t>
  </si>
  <si>
    <t xml:space="preserve">00000000001021364535</t>
  </si>
  <si>
    <t xml:space="preserve">144</t>
  </si>
  <si>
    <t xml:space="preserve">12-077-D</t>
  </si>
  <si>
    <t xml:space="preserve">00000000001021756475</t>
  </si>
  <si>
    <t xml:space="preserve">12-077-E</t>
  </si>
  <si>
    <t xml:space="preserve">00000000001021948827</t>
  </si>
  <si>
    <t xml:space="preserve">12-077-F</t>
  </si>
  <si>
    <t xml:space="preserve">00000000001021756476</t>
  </si>
  <si>
    <t xml:space="preserve">12-077-G</t>
  </si>
  <si>
    <t xml:space="preserve">12-078-B</t>
  </si>
  <si>
    <t xml:space="preserve">00000000001021948126</t>
  </si>
  <si>
    <t xml:space="preserve">12-078-C</t>
  </si>
  <si>
    <t xml:space="preserve">00000000001021908530</t>
  </si>
  <si>
    <t xml:space="preserve">12-078-D</t>
  </si>
  <si>
    <t xml:space="preserve">RA26257-21</t>
  </si>
  <si>
    <t xml:space="preserve">00000000001021929069</t>
  </si>
  <si>
    <t xml:space="preserve">12-078-E</t>
  </si>
  <si>
    <t xml:space="preserve">00000000001021947697</t>
  </si>
  <si>
    <t xml:space="preserve">12-078-F</t>
  </si>
  <si>
    <t xml:space="preserve">CHD-EZ-7014059-009</t>
  </si>
  <si>
    <t xml:space="preserve">A26152B12</t>
  </si>
  <si>
    <t xml:space="preserve">00000000001021500588</t>
  </si>
  <si>
    <t xml:space="preserve">12-078-G</t>
  </si>
  <si>
    <t xml:space="preserve">00000000001021672449</t>
  </si>
  <si>
    <t xml:space="preserve">12-079-B</t>
  </si>
  <si>
    <t xml:space="preserve">00000000001021814368</t>
  </si>
  <si>
    <t xml:space="preserve">12-079-C</t>
  </si>
  <si>
    <t xml:space="preserve">00000000001020988690</t>
  </si>
  <si>
    <t xml:space="preserve">12-079-D</t>
  </si>
  <si>
    <t xml:space="preserve">00000000001021903337</t>
  </si>
  <si>
    <t xml:space="preserve">12-079-E</t>
  </si>
  <si>
    <t xml:space="preserve">00000000001021907356</t>
  </si>
  <si>
    <t xml:space="preserve">12-079-F</t>
  </si>
  <si>
    <t xml:space="preserve">00000000001021948840</t>
  </si>
  <si>
    <t xml:space="preserve">12-079-G</t>
  </si>
  <si>
    <t xml:space="preserve">A26198B106</t>
  </si>
  <si>
    <t xml:space="preserve">00000000001021690936</t>
  </si>
  <si>
    <t xml:space="preserve">12-080-B</t>
  </si>
  <si>
    <t xml:space="preserve">00000000001021905030</t>
  </si>
  <si>
    <t xml:space="preserve">12-080-C</t>
  </si>
  <si>
    <t xml:space="preserve">00000000001021756392</t>
  </si>
  <si>
    <t xml:space="preserve">12-080-D</t>
  </si>
  <si>
    <t xml:space="preserve">00000000001021533753</t>
  </si>
  <si>
    <t xml:space="preserve">12-080-E</t>
  </si>
  <si>
    <t xml:space="preserve">00000000001021756943</t>
  </si>
  <si>
    <t xml:space="preserve">12-080-F</t>
  </si>
  <si>
    <t xml:space="preserve">RA26206B21</t>
  </si>
  <si>
    <t xml:space="preserve">00000000001021721699</t>
  </si>
  <si>
    <t xml:space="preserve">12-080-G</t>
  </si>
  <si>
    <t xml:space="preserve">12-081-B</t>
  </si>
  <si>
    <t xml:space="preserve">00000000001021902759</t>
  </si>
  <si>
    <t xml:space="preserve">12-081-C</t>
  </si>
  <si>
    <t xml:space="preserve">00000000001021905434</t>
  </si>
  <si>
    <t xml:space="preserve">12-081-D</t>
  </si>
  <si>
    <t xml:space="preserve">00000000001021906320</t>
  </si>
  <si>
    <t xml:space="preserve">12-081-E</t>
  </si>
  <si>
    <t xml:space="preserve">00000000001021913444</t>
  </si>
  <si>
    <t xml:space="preserve">12-081-F</t>
  </si>
  <si>
    <t xml:space="preserve">00000000001021913938</t>
  </si>
  <si>
    <t xml:space="preserve">12-081-G</t>
  </si>
  <si>
    <t xml:space="preserve">00000000001021575396</t>
  </si>
  <si>
    <t xml:space="preserve">12-082-B</t>
  </si>
  <si>
    <t xml:space="preserve">00000000001021904990</t>
  </si>
  <si>
    <t xml:space="preserve">12-082-C</t>
  </si>
  <si>
    <t xml:space="preserve">00000000001021908416</t>
  </si>
  <si>
    <t xml:space="preserve">12-082-D</t>
  </si>
  <si>
    <t xml:space="preserve">00000000001021928988</t>
  </si>
  <si>
    <t xml:space="preserve">12-082-E</t>
  </si>
  <si>
    <t xml:space="preserve">00000000001021948401</t>
  </si>
  <si>
    <t xml:space="preserve">12-082-F</t>
  </si>
  <si>
    <t xml:space="preserve">A26175-21</t>
  </si>
  <si>
    <t xml:space="preserve">00000000001021756547</t>
  </si>
  <si>
    <t xml:space="preserve">12-082-G</t>
  </si>
  <si>
    <t xml:space="preserve">12-083-B</t>
  </si>
  <si>
    <t xml:space="preserve">A25183-01</t>
  </si>
  <si>
    <t xml:space="preserve">00000000001021075902</t>
  </si>
  <si>
    <t xml:space="preserve">12-083-C</t>
  </si>
  <si>
    <t xml:space="preserve">00000000001020128868</t>
  </si>
  <si>
    <t xml:space="preserve">354</t>
  </si>
  <si>
    <t xml:space="preserve">12-083-D</t>
  </si>
  <si>
    <t xml:space="preserve">00000000001021814241</t>
  </si>
  <si>
    <t xml:space="preserve">12-083-E</t>
  </si>
  <si>
    <t xml:space="preserve">00000000001021913919</t>
  </si>
  <si>
    <t xml:space="preserve">12-083-F</t>
  </si>
  <si>
    <t xml:space="preserve">00000000001021949004</t>
  </si>
  <si>
    <t xml:space="preserve">12-083-G</t>
  </si>
  <si>
    <t xml:space="preserve">A26173-01</t>
  </si>
  <si>
    <t xml:space="preserve">00000000001021590342</t>
  </si>
  <si>
    <t xml:space="preserve">12-084-B</t>
  </si>
  <si>
    <t xml:space="preserve">00000000001021908794</t>
  </si>
  <si>
    <t xml:space="preserve">12-084-C</t>
  </si>
  <si>
    <t xml:space="preserve">00000000001021908762</t>
  </si>
  <si>
    <t xml:space="preserve">12-084-D</t>
  </si>
  <si>
    <t xml:space="preserve">00000000001021928994</t>
  </si>
  <si>
    <t xml:space="preserve">12-084-E</t>
  </si>
  <si>
    <t xml:space="preserve">00000000001021947961</t>
  </si>
  <si>
    <t xml:space="preserve">12-084-F</t>
  </si>
  <si>
    <t xml:space="preserve">00000000001021757365</t>
  </si>
  <si>
    <t xml:space="preserve">12-084-G</t>
  </si>
  <si>
    <t xml:space="preserve">12-085-B</t>
  </si>
  <si>
    <t xml:space="preserve">00000000001021907341</t>
  </si>
  <si>
    <t xml:space="preserve">12-085-C</t>
  </si>
  <si>
    <t xml:space="preserve">00000000001021926887</t>
  </si>
  <si>
    <t xml:space="preserve">12-085-D</t>
  </si>
  <si>
    <t xml:space="preserve">ILM-KB-0021060-A17</t>
  </si>
  <si>
    <t xml:space="preserve">RA25291-01</t>
  </si>
  <si>
    <t xml:space="preserve">00000000001020636679</t>
  </si>
  <si>
    <t xml:space="preserve">12-085-E</t>
  </si>
  <si>
    <t xml:space="preserve">12-085-F</t>
  </si>
  <si>
    <t xml:space="preserve">00000000001021756482</t>
  </si>
  <si>
    <t xml:space="preserve">12-085-G</t>
  </si>
  <si>
    <t xml:space="preserve">00000000001021707678</t>
  </si>
  <si>
    <t xml:space="preserve">12-086-B</t>
  </si>
  <si>
    <t xml:space="preserve">00000000001021908710</t>
  </si>
  <si>
    <t xml:space="preserve">12-086-C</t>
  </si>
  <si>
    <t xml:space="preserve">00000000001021947933</t>
  </si>
  <si>
    <t xml:space="preserve">12-086-D</t>
  </si>
  <si>
    <t xml:space="preserve">00000000001021536425</t>
  </si>
  <si>
    <t xml:space="preserve">12-086-E</t>
  </si>
  <si>
    <t xml:space="preserve">00000000001021948859</t>
  </si>
  <si>
    <t xml:space="preserve">12-086-F</t>
  </si>
  <si>
    <t xml:space="preserve">00000000001021403474</t>
  </si>
  <si>
    <t xml:space="preserve">12-086-G</t>
  </si>
  <si>
    <t xml:space="preserve">12-087-B</t>
  </si>
  <si>
    <t xml:space="preserve">00000000001021948485</t>
  </si>
  <si>
    <t xml:space="preserve">12-087-C</t>
  </si>
  <si>
    <t xml:space="preserve">00000000001021906251</t>
  </si>
  <si>
    <t xml:space="preserve">12-087-D</t>
  </si>
  <si>
    <t xml:space="preserve">00000000001020353521</t>
  </si>
  <si>
    <t xml:space="preserve">266</t>
  </si>
  <si>
    <t xml:space="preserve">12-087-E</t>
  </si>
  <si>
    <t xml:space="preserve">00000000001021948034</t>
  </si>
  <si>
    <t xml:space="preserve">12-087-F</t>
  </si>
  <si>
    <t xml:space="preserve">00000000001021756480</t>
  </si>
  <si>
    <t xml:space="preserve">12-087-G</t>
  </si>
  <si>
    <t xml:space="preserve">12-088-B</t>
  </si>
  <si>
    <t xml:space="preserve">00000000001021814210</t>
  </si>
  <si>
    <t xml:space="preserve">12-088-C</t>
  </si>
  <si>
    <t xml:space="preserve">00000000001021908374</t>
  </si>
  <si>
    <t xml:space="preserve">12-088-D</t>
  </si>
  <si>
    <t xml:space="preserve">00000000001021948674</t>
  </si>
  <si>
    <t xml:space="preserve">12-088-E</t>
  </si>
  <si>
    <t xml:space="preserve">00000000001021585205</t>
  </si>
  <si>
    <t xml:space="preserve">12-088-F</t>
  </si>
  <si>
    <t xml:space="preserve">00000000001021673373</t>
  </si>
  <si>
    <t xml:space="preserve">12-088-G</t>
  </si>
  <si>
    <t xml:space="preserve">00000000001021584893</t>
  </si>
  <si>
    <t xml:space="preserve">12-089-B</t>
  </si>
  <si>
    <t xml:space="preserve">00000000001021907349</t>
  </si>
  <si>
    <t xml:space="preserve">12-089-C</t>
  </si>
  <si>
    <t xml:space="preserve">00000000001021907058</t>
  </si>
  <si>
    <t xml:space="preserve">12-089-D</t>
  </si>
  <si>
    <t xml:space="preserve">00000000001021908569</t>
  </si>
  <si>
    <t xml:space="preserve">12-089-E</t>
  </si>
  <si>
    <t xml:space="preserve">00000000001021914148</t>
  </si>
  <si>
    <t xml:space="preserve">12-089-F</t>
  </si>
  <si>
    <t xml:space="preserve">00000000001020571241</t>
  </si>
  <si>
    <t xml:space="preserve">12-089-G</t>
  </si>
  <si>
    <t xml:space="preserve">12-090-B</t>
  </si>
  <si>
    <t xml:space="preserve">00000000001021908776</t>
  </si>
  <si>
    <t xml:space="preserve">12-090-C</t>
  </si>
  <si>
    <t xml:space="preserve">00000000001021928950</t>
  </si>
  <si>
    <t xml:space="preserve">12-090-D</t>
  </si>
  <si>
    <t xml:space="preserve">RA26261-21</t>
  </si>
  <si>
    <t xml:space="preserve">00000000001021948088</t>
  </si>
  <si>
    <t xml:space="preserve">12-090-E</t>
  </si>
  <si>
    <t xml:space="preserve">00000000001020356837</t>
  </si>
  <si>
    <t xml:space="preserve">12-090-F</t>
  </si>
  <si>
    <t xml:space="preserve">00000000001021948257</t>
  </si>
  <si>
    <t xml:space="preserve">12-090-G</t>
  </si>
  <si>
    <t xml:space="preserve">12-091-B</t>
  </si>
  <si>
    <t xml:space="preserve">00000000001021914213</t>
  </si>
  <si>
    <t xml:space="preserve">12-091-C</t>
  </si>
  <si>
    <t xml:space="preserve">00000000001021585420</t>
  </si>
  <si>
    <t xml:space="preserve">12-091-D</t>
  </si>
  <si>
    <t xml:space="preserve">00000000001021908774</t>
  </si>
  <si>
    <t xml:space="preserve">12-091-E</t>
  </si>
  <si>
    <t xml:space="preserve">00000000001021914249</t>
  </si>
  <si>
    <t xml:space="preserve">12-091-F</t>
  </si>
  <si>
    <t xml:space="preserve">00000000001021913833</t>
  </si>
  <si>
    <t xml:space="preserve">12-091-G</t>
  </si>
  <si>
    <t xml:space="preserve">12-092-B</t>
  </si>
  <si>
    <t xml:space="preserve">00000000001021793139</t>
  </si>
  <si>
    <t xml:space="preserve">12-092-C</t>
  </si>
  <si>
    <t xml:space="preserve">RA26156-21</t>
  </si>
  <si>
    <t xml:space="preserve">00000000001021521525</t>
  </si>
  <si>
    <t xml:space="preserve">12-092-D</t>
  </si>
  <si>
    <t xml:space="preserve">00000000001021792689</t>
  </si>
  <si>
    <t xml:space="preserve">12-092-E</t>
  </si>
  <si>
    <t xml:space="preserve">00000000001021948842</t>
  </si>
  <si>
    <t xml:space="preserve">12-092-F</t>
  </si>
  <si>
    <t xml:space="preserve">00000000001021948826</t>
  </si>
  <si>
    <t xml:space="preserve">12-092-G</t>
  </si>
  <si>
    <t xml:space="preserve">12-093-B</t>
  </si>
  <si>
    <t xml:space="preserve">00000000001021947367</t>
  </si>
  <si>
    <t xml:space="preserve">12-093-C</t>
  </si>
  <si>
    <t xml:space="preserve">00000000001021907230</t>
  </si>
  <si>
    <t xml:space="preserve">12-093-D</t>
  </si>
  <si>
    <t xml:space="preserve">00000000001021907812</t>
  </si>
  <si>
    <t xml:space="preserve">12-093-E</t>
  </si>
  <si>
    <t xml:space="preserve">00000000001021913841</t>
  </si>
  <si>
    <t xml:space="preserve">12-093-F</t>
  </si>
  <si>
    <t xml:space="preserve">00000000001021914147</t>
  </si>
  <si>
    <t xml:space="preserve">12-093-G</t>
  </si>
  <si>
    <t xml:space="preserve">12-094-B</t>
  </si>
  <si>
    <t xml:space="preserve">00000000001021908711</t>
  </si>
  <si>
    <t xml:space="preserve">12-094-C</t>
  </si>
  <si>
    <t xml:space="preserve">A26179-21</t>
  </si>
  <si>
    <t xml:space="preserve">00000000001021756470</t>
  </si>
  <si>
    <t xml:space="preserve">12-094-D</t>
  </si>
  <si>
    <t xml:space="preserve">A25318A21</t>
  </si>
  <si>
    <t xml:space="preserve">00000000001021281998</t>
  </si>
  <si>
    <t xml:space="preserve">12-094-E</t>
  </si>
  <si>
    <t xml:space="preserve">00000000001021948115</t>
  </si>
  <si>
    <t xml:space="preserve">12-094-F</t>
  </si>
  <si>
    <t xml:space="preserve">00000000001021948681</t>
  </si>
  <si>
    <t xml:space="preserve">12-094-G</t>
  </si>
  <si>
    <t xml:space="preserve">12-095-B</t>
  </si>
  <si>
    <t xml:space="preserve">00000000001021814380</t>
  </si>
  <si>
    <t xml:space="preserve">12-095-C</t>
  </si>
  <si>
    <t xml:space="preserve">00000000001021814434</t>
  </si>
  <si>
    <t xml:space="preserve">12-095-D</t>
  </si>
  <si>
    <t xml:space="preserve">00000000001021921776</t>
  </si>
  <si>
    <t xml:space="preserve">12-095-E</t>
  </si>
  <si>
    <t xml:space="preserve">00000000001021926999</t>
  </si>
  <si>
    <t xml:space="preserve">12-095-F</t>
  </si>
  <si>
    <t xml:space="preserve">00000000001021948712</t>
  </si>
  <si>
    <t xml:space="preserve">12-095-G</t>
  </si>
  <si>
    <t xml:space="preserve">00000000001021501808</t>
  </si>
  <si>
    <t xml:space="preserve">12-096-B</t>
  </si>
  <si>
    <t xml:space="preserve">00000000001021908787</t>
  </si>
  <si>
    <t xml:space="preserve">12-096-C</t>
  </si>
  <si>
    <t xml:space="preserve">00000000001021567018</t>
  </si>
  <si>
    <t xml:space="preserve">12-096-D</t>
  </si>
  <si>
    <t xml:space="preserve">00000000001021944360</t>
  </si>
  <si>
    <t xml:space="preserve">12-096-E</t>
  </si>
  <si>
    <t xml:space="preserve">00000000001021639016</t>
  </si>
  <si>
    <t xml:space="preserve">12-096-F</t>
  </si>
  <si>
    <t xml:space="preserve">00000000001021948908</t>
  </si>
  <si>
    <t xml:space="preserve">12-096-G</t>
  </si>
  <si>
    <t xml:space="preserve">12-097-B</t>
  </si>
  <si>
    <t xml:space="preserve">00000000001021907399</t>
  </si>
  <si>
    <t xml:space="preserve">12-097-C</t>
  </si>
  <si>
    <t xml:space="preserve">00000000001021907840</t>
  </si>
  <si>
    <t xml:space="preserve">12-097-D</t>
  </si>
  <si>
    <t xml:space="preserve">00000000001021914016</t>
  </si>
  <si>
    <t xml:space="preserve">12-097-E</t>
  </si>
  <si>
    <t xml:space="preserve">00000000001021927031</t>
  </si>
  <si>
    <t xml:space="preserve">12-097-F</t>
  </si>
  <si>
    <t xml:space="preserve">00000000001021948989</t>
  </si>
  <si>
    <t xml:space="preserve">12-097-G</t>
  </si>
  <si>
    <t xml:space="preserve">12-098-B</t>
  </si>
  <si>
    <t xml:space="preserve">00000000001021908263</t>
  </si>
  <si>
    <t xml:space="preserve">12-098-C</t>
  </si>
  <si>
    <t xml:space="preserve">00000000001020581252</t>
  </si>
  <si>
    <t xml:space="preserve">12-098-D</t>
  </si>
  <si>
    <t xml:space="preserve">00000000001021790572</t>
  </si>
  <si>
    <t xml:space="preserve">12-098-E</t>
  </si>
  <si>
    <t xml:space="preserve">00000000001021948649</t>
  </si>
  <si>
    <t xml:space="preserve">12-098-F</t>
  </si>
  <si>
    <t xml:space="preserve">00000000001021948639</t>
  </si>
  <si>
    <t xml:space="preserve">12-098-G</t>
  </si>
  <si>
    <t xml:space="preserve">12-099-B</t>
  </si>
  <si>
    <t xml:space="preserve">00000000001021907506</t>
  </si>
  <si>
    <t xml:space="preserve">12-099-C</t>
  </si>
  <si>
    <t xml:space="preserve">00000000001021757368</t>
  </si>
  <si>
    <t xml:space="preserve">48</t>
  </si>
  <si>
    <t xml:space="preserve">12-099-D</t>
  </si>
  <si>
    <t xml:space="preserve">00000000001021921850</t>
  </si>
  <si>
    <t xml:space="preserve">12-099-E</t>
  </si>
  <si>
    <t xml:space="preserve">00000000001021949005</t>
  </si>
  <si>
    <t xml:space="preserve">12-099-F</t>
  </si>
  <si>
    <t xml:space="preserve">00000000001021948995</t>
  </si>
  <si>
    <t xml:space="preserve">12-099-G</t>
  </si>
  <si>
    <t xml:space="preserve">12-100-B</t>
  </si>
  <si>
    <t xml:space="preserve">00000000001021909106</t>
  </si>
  <si>
    <t xml:space="preserve">12-100-C</t>
  </si>
  <si>
    <t xml:space="preserve">2525950306</t>
  </si>
  <si>
    <t xml:space="preserve">00000000001021907851</t>
  </si>
  <si>
    <t xml:space="preserve">12-100-D</t>
  </si>
  <si>
    <t xml:space="preserve">00000000001021947729</t>
  </si>
  <si>
    <t xml:space="preserve">12-100-E</t>
  </si>
  <si>
    <t xml:space="preserve">00000000001021503279</t>
  </si>
  <si>
    <t xml:space="preserve">12-100-F</t>
  </si>
  <si>
    <t xml:space="preserve">00000000001021948673</t>
  </si>
  <si>
    <t xml:space="preserve">12-100-G</t>
  </si>
  <si>
    <t xml:space="preserve">12-101-B</t>
  </si>
  <si>
    <t xml:space="preserve">00000000001021791609</t>
  </si>
  <si>
    <t xml:space="preserve">12-101-C</t>
  </si>
  <si>
    <t xml:space="preserve">00000000001021791678</t>
  </si>
  <si>
    <t xml:space="preserve">12-101-D</t>
  </si>
  <si>
    <t xml:space="preserve">00000000001021921895</t>
  </si>
  <si>
    <t xml:space="preserve">12-101-E</t>
  </si>
  <si>
    <t xml:space="preserve">00000000001021950094</t>
  </si>
  <si>
    <t xml:space="preserve">12-101-F</t>
  </si>
  <si>
    <t xml:space="preserve">00000000001021950080</t>
  </si>
  <si>
    <t xml:space="preserve">12-101-G</t>
  </si>
  <si>
    <t xml:space="preserve">12-102-B</t>
  </si>
  <si>
    <t xml:space="preserve">00000000001021909548</t>
  </si>
  <si>
    <t xml:space="preserve">12-102-C</t>
  </si>
  <si>
    <t xml:space="preserve">00000000001021907850</t>
  </si>
  <si>
    <t xml:space="preserve">12-102-D</t>
  </si>
  <si>
    <t xml:space="preserve">00000000001021585604</t>
  </si>
  <si>
    <t xml:space="preserve">12-102-E</t>
  </si>
  <si>
    <t xml:space="preserve">00000000001021947689</t>
  </si>
  <si>
    <t xml:space="preserve">12-102-F</t>
  </si>
  <si>
    <t xml:space="preserve">00000000001021948866</t>
  </si>
  <si>
    <t xml:space="preserve">12-102-G</t>
  </si>
  <si>
    <t xml:space="preserve">12-103-B</t>
  </si>
  <si>
    <t xml:space="preserve">00000000001021907504</t>
  </si>
  <si>
    <t xml:space="preserve">12-103-C</t>
  </si>
  <si>
    <t xml:space="preserve">00000000001021908418</t>
  </si>
  <si>
    <t xml:space="preserve">12-103-D</t>
  </si>
  <si>
    <t xml:space="preserve">00000000001021921849</t>
  </si>
  <si>
    <t xml:space="preserve">12-103-E</t>
  </si>
  <si>
    <t xml:space="preserve">00000000001020983617</t>
  </si>
  <si>
    <t xml:space="preserve">12-103-F</t>
  </si>
  <si>
    <t xml:space="preserve">00000000001021949782</t>
  </si>
  <si>
    <t xml:space="preserve">12-103-G</t>
  </si>
  <si>
    <t xml:space="preserve">12-104-B</t>
  </si>
  <si>
    <t xml:space="preserve">00000000001021908784</t>
  </si>
  <si>
    <t xml:space="preserve">12-104-C</t>
  </si>
  <si>
    <t xml:space="preserve">00000000001021907853</t>
  </si>
  <si>
    <t xml:space="preserve">12-104-D</t>
  </si>
  <si>
    <t xml:space="preserve">00000000001021948896</t>
  </si>
  <si>
    <t xml:space="preserve">12-104-E</t>
  </si>
  <si>
    <t xml:space="preserve">00000000001021948851</t>
  </si>
  <si>
    <t xml:space="preserve">12-104-F</t>
  </si>
  <si>
    <t xml:space="preserve">00000000001021654900</t>
  </si>
  <si>
    <t xml:space="preserve">12-104-G</t>
  </si>
  <si>
    <t xml:space="preserve">00000000001021498167</t>
  </si>
  <si>
    <t xml:space="preserve">12-105-B</t>
  </si>
  <si>
    <t xml:space="preserve">00000000001021583585</t>
  </si>
  <si>
    <t xml:space="preserve">12-105-C</t>
  </si>
  <si>
    <t xml:space="preserve">00000000001021757461</t>
  </si>
  <si>
    <t xml:space="preserve">12-105-D</t>
  </si>
  <si>
    <t xml:space="preserve">00000000001021927000</t>
  </si>
  <si>
    <t xml:space="preserve">12-105-E</t>
  </si>
  <si>
    <t xml:space="preserve">00000000001021585688</t>
  </si>
  <si>
    <t xml:space="preserve">12-105-F</t>
  </si>
  <si>
    <t xml:space="preserve">00000000001021497495</t>
  </si>
  <si>
    <t xml:space="preserve">12-105-G</t>
  </si>
  <si>
    <t xml:space="preserve">12-106-B</t>
  </si>
  <si>
    <t xml:space="preserve">00000000001021909575</t>
  </si>
  <si>
    <t xml:space="preserve">12-106-C</t>
  </si>
  <si>
    <t xml:space="preserve">00000000001021907852</t>
  </si>
  <si>
    <t xml:space="preserve">12-106-D</t>
  </si>
  <si>
    <t xml:space="preserve">00000000001021559760</t>
  </si>
  <si>
    <t xml:space="preserve">12-106-E</t>
  </si>
  <si>
    <t xml:space="preserve">00000000001021950456</t>
  </si>
  <si>
    <t xml:space="preserve">12-106-F</t>
  </si>
  <si>
    <t xml:space="preserve">00000000001021639026</t>
  </si>
  <si>
    <t xml:space="preserve">12-106-G</t>
  </si>
  <si>
    <t xml:space="preserve">12-107-B</t>
  </si>
  <si>
    <t xml:space="preserve">00000000001021835404</t>
  </si>
  <si>
    <t xml:space="preserve">12-107-C</t>
  </si>
  <si>
    <t xml:space="preserve">A25278-01</t>
  </si>
  <si>
    <t xml:space="preserve">00000000001021092701</t>
  </si>
  <si>
    <t xml:space="preserve">12-107-D</t>
  </si>
  <si>
    <t xml:space="preserve">00000000001021949414</t>
  </si>
  <si>
    <t xml:space="preserve">12-107-E</t>
  </si>
  <si>
    <t xml:space="preserve">00000000001021949790</t>
  </si>
  <si>
    <t xml:space="preserve">12-107-F</t>
  </si>
  <si>
    <t xml:space="preserve">00000000001020988051</t>
  </si>
  <si>
    <t xml:space="preserve">12-107-G</t>
  </si>
  <si>
    <t xml:space="preserve">12-108-B</t>
  </si>
  <si>
    <t xml:space="preserve">00000000001021947983</t>
  </si>
  <si>
    <t xml:space="preserve">12-108-C</t>
  </si>
  <si>
    <t xml:space="preserve">00000000001021909353</t>
  </si>
  <si>
    <t xml:space="preserve">12-108-D</t>
  </si>
  <si>
    <t xml:space="preserve">00000000001021948259</t>
  </si>
  <si>
    <t xml:space="preserve">12-108-E</t>
  </si>
  <si>
    <t xml:space="preserve">12-108-F</t>
  </si>
  <si>
    <t xml:space="preserve">12-108-G</t>
  </si>
  <si>
    <t xml:space="preserve">12-109-B</t>
  </si>
  <si>
    <t xml:space="preserve">00000000001021907439</t>
  </si>
  <si>
    <t xml:space="preserve">12-109-C</t>
  </si>
  <si>
    <t xml:space="preserve">00000000001021908417</t>
  </si>
  <si>
    <t xml:space="preserve">12-109-D</t>
  </si>
  <si>
    <t xml:space="preserve">00000000001021950030</t>
  </si>
  <si>
    <t xml:space="preserve">12-109-E</t>
  </si>
  <si>
    <t xml:space="preserve">250480301</t>
  </si>
  <si>
    <t xml:space="preserve">00000000001020120330</t>
  </si>
  <si>
    <t xml:space="preserve">12-109-F</t>
  </si>
  <si>
    <t xml:space="preserve">00000000001021949996</t>
  </si>
  <si>
    <t xml:space="preserve">12-109-G</t>
  </si>
  <si>
    <t xml:space="preserve">12-110-B</t>
  </si>
  <si>
    <t xml:space="preserve">00000000001020919218</t>
  </si>
  <si>
    <t xml:space="preserve">12-110-C</t>
  </si>
  <si>
    <t xml:space="preserve">00000000001021948036</t>
  </si>
  <si>
    <t xml:space="preserve">12-110-D</t>
  </si>
  <si>
    <t xml:space="preserve">00000000001021948293</t>
  </si>
  <si>
    <t xml:space="preserve">12-110-E</t>
  </si>
  <si>
    <t xml:space="preserve">A26115-22</t>
  </si>
  <si>
    <t xml:space="preserve">00000000001021349524</t>
  </si>
  <si>
    <t xml:space="preserve">12-110-F</t>
  </si>
  <si>
    <t xml:space="preserve">12-110-G</t>
  </si>
  <si>
    <t xml:space="preserve">12-111-B</t>
  </si>
  <si>
    <t xml:space="preserve">00000000001021907505</t>
  </si>
  <si>
    <t xml:space="preserve">12-111-C</t>
  </si>
  <si>
    <t xml:space="preserve">00000000001021908350</t>
  </si>
  <si>
    <t xml:space="preserve">12-111-D</t>
  </si>
  <si>
    <t xml:space="preserve">00000000001021757338</t>
  </si>
  <si>
    <t xml:space="preserve">12-111-E</t>
  </si>
  <si>
    <t xml:space="preserve">00000000001021950086</t>
  </si>
  <si>
    <t xml:space="preserve">12-111-F</t>
  </si>
  <si>
    <t xml:space="preserve">00000000001021950509</t>
  </si>
  <si>
    <t xml:space="preserve">12-111-G</t>
  </si>
  <si>
    <t xml:space="preserve">00000000001021671969</t>
  </si>
  <si>
    <t xml:space="preserve">12-112-B</t>
  </si>
  <si>
    <t xml:space="preserve">00000000001021909414</t>
  </si>
  <si>
    <t xml:space="preserve">12-112-C</t>
  </si>
  <si>
    <t xml:space="preserve">00000000001020198010</t>
  </si>
  <si>
    <t xml:space="preserve">12-112-D</t>
  </si>
  <si>
    <t xml:space="preserve">00000000001021947879</t>
  </si>
  <si>
    <t xml:space="preserve">12-112-E</t>
  </si>
  <si>
    <t xml:space="preserve">12-112-F</t>
  </si>
  <si>
    <t xml:space="preserve">12-112-G</t>
  </si>
  <si>
    <t xml:space="preserve">00000000001021501821</t>
  </si>
  <si>
    <t xml:space="preserve">12-113-B</t>
  </si>
  <si>
    <t xml:space="preserve">841-BR-U75</t>
  </si>
  <si>
    <t xml:space="preserve">252230301</t>
  </si>
  <si>
    <t xml:space="preserve">00000000001020717678</t>
  </si>
  <si>
    <t xml:space="preserve">169</t>
  </si>
  <si>
    <t xml:space="preserve">12-113-C</t>
  </si>
  <si>
    <t xml:space="preserve">00000000001021950031</t>
  </si>
  <si>
    <t xml:space="preserve">12-113-D</t>
  </si>
  <si>
    <t xml:space="preserve">00000000001021950108</t>
  </si>
  <si>
    <t xml:space="preserve">12-113-E</t>
  </si>
  <si>
    <t xml:space="preserve">00000000001021655817</t>
  </si>
  <si>
    <t xml:space="preserve">12-113-F</t>
  </si>
  <si>
    <t xml:space="preserve">00000000001021950510</t>
  </si>
  <si>
    <t xml:space="preserve">12-113-G</t>
  </si>
  <si>
    <t xml:space="preserve">12-114-B</t>
  </si>
  <si>
    <t xml:space="preserve">00000000001021909574</t>
  </si>
  <si>
    <t xml:space="preserve">12-114-C</t>
  </si>
  <si>
    <t xml:space="preserve">00000000001021947698</t>
  </si>
  <si>
    <t xml:space="preserve">12-114-D</t>
  </si>
  <si>
    <t xml:space="preserve">12-114-E</t>
  </si>
  <si>
    <t xml:space="preserve">12-114-F</t>
  </si>
  <si>
    <t xml:space="preserve">00000000001019876105</t>
  </si>
  <si>
    <t xml:space="preserve">430</t>
  </si>
  <si>
    <t xml:space="preserve">12-114-G</t>
  </si>
  <si>
    <t xml:space="preserve">12-115-B</t>
  </si>
  <si>
    <t xml:space="preserve">00000000001021907811</t>
  </si>
  <si>
    <t xml:space="preserve">12-115-C</t>
  </si>
  <si>
    <t xml:space="preserve">00000000001021908568</t>
  </si>
  <si>
    <t xml:space="preserve">12-115-D</t>
  </si>
  <si>
    <t xml:space="preserve">00000000001021950547</t>
  </si>
  <si>
    <t xml:space="preserve">12-115-E</t>
  </si>
  <si>
    <t xml:space="preserve">12-115-F</t>
  </si>
  <si>
    <t xml:space="preserve">12-115-G</t>
  </si>
  <si>
    <t xml:space="preserve">00000000001021501982</t>
  </si>
  <si>
    <t xml:space="preserve">12-116-B</t>
  </si>
  <si>
    <t xml:space="preserve">00000000001021544422</t>
  </si>
  <si>
    <t xml:space="preserve">12-116-C</t>
  </si>
  <si>
    <t xml:space="preserve">00000000001021951569</t>
  </si>
  <si>
    <t xml:space="preserve">12-116-D</t>
  </si>
  <si>
    <t xml:space="preserve">12-116-E</t>
  </si>
  <si>
    <t xml:space="preserve">12-116-F</t>
  </si>
  <si>
    <t xml:space="preserve">00000000001021766633</t>
  </si>
  <si>
    <t xml:space="preserve">12-116-G</t>
  </si>
  <si>
    <t xml:space="preserve">12-117-B</t>
  </si>
  <si>
    <t xml:space="preserve">00000000001021907769</t>
  </si>
  <si>
    <t xml:space="preserve">12-117-C</t>
  </si>
  <si>
    <t xml:space="preserve">00000000001021907770</t>
  </si>
  <si>
    <t xml:space="preserve">12-117-D</t>
  </si>
  <si>
    <t xml:space="preserve">12-117-E</t>
  </si>
  <si>
    <t xml:space="preserve">12-117-F</t>
  </si>
  <si>
    <t xml:space="preserve">12-117-G</t>
  </si>
  <si>
    <t xml:space="preserve">12-118-B</t>
  </si>
  <si>
    <t xml:space="preserve">00000000001021909539</t>
  </si>
  <si>
    <t xml:space="preserve">12-118-C</t>
  </si>
  <si>
    <t xml:space="preserve">12-118-D</t>
  </si>
  <si>
    <t xml:space="preserve">00000000001021183045</t>
  </si>
  <si>
    <t xml:space="preserve">12-118-E</t>
  </si>
  <si>
    <t xml:space="preserve">00000000001021766845</t>
  </si>
  <si>
    <t xml:space="preserve">12-118-F</t>
  </si>
  <si>
    <t xml:space="preserve">12-118-G</t>
  </si>
  <si>
    <t xml:space="preserve">12-119-B</t>
  </si>
  <si>
    <t xml:space="preserve">00000000001021757689</t>
  </si>
  <si>
    <t xml:space="preserve">12-119-C</t>
  </si>
  <si>
    <t xml:space="preserve">00000000001021666463</t>
  </si>
  <si>
    <t xml:space="preserve">12-119-D</t>
  </si>
  <si>
    <t xml:space="preserve">00000000001021655780</t>
  </si>
  <si>
    <t xml:space="preserve">12-119-E</t>
  </si>
  <si>
    <t xml:space="preserve">12-119-F</t>
  </si>
  <si>
    <t xml:space="preserve">12-119-G</t>
  </si>
  <si>
    <t xml:space="preserve">12-120-B</t>
  </si>
  <si>
    <t xml:space="preserve">00000000001021040196</t>
  </si>
  <si>
    <t xml:space="preserve">12-120-C</t>
  </si>
  <si>
    <t xml:space="preserve">12-120-D</t>
  </si>
  <si>
    <t xml:space="preserve">12-120-E</t>
  </si>
  <si>
    <t xml:space="preserve">12-120-F</t>
  </si>
  <si>
    <t xml:space="preserve">12-120-G</t>
  </si>
  <si>
    <t xml:space="preserve">12-121-B</t>
  </si>
  <si>
    <t xml:space="preserve">00000000001021908384</t>
  </si>
  <si>
    <t xml:space="preserve">12-121-C</t>
  </si>
  <si>
    <t xml:space="preserve">00000000001021908375</t>
  </si>
  <si>
    <t xml:space="preserve">12-121-D</t>
  </si>
  <si>
    <t xml:space="preserve">00000000001020397524</t>
  </si>
  <si>
    <t xml:space="preserve">12-121-E</t>
  </si>
  <si>
    <t xml:space="preserve">12-121-F</t>
  </si>
  <si>
    <t xml:space="preserve">12-121-G</t>
  </si>
  <si>
    <t xml:space="preserve">12-122-B</t>
  </si>
  <si>
    <t xml:space="preserve">00000000001021909290</t>
  </si>
  <si>
    <t xml:space="preserve">12-122-C</t>
  </si>
  <si>
    <t xml:space="preserve">12-122-D</t>
  </si>
  <si>
    <t xml:space="preserve">12-122-E</t>
  </si>
  <si>
    <t xml:space="preserve">00000000001021585611</t>
  </si>
  <si>
    <t xml:space="preserve">12-122-F</t>
  </si>
  <si>
    <t xml:space="preserve">12-122-G</t>
  </si>
  <si>
    <t xml:space="preserve">12-123-B</t>
  </si>
  <si>
    <t xml:space="preserve">00000000001021907810</t>
  </si>
  <si>
    <t xml:space="preserve">12-123-C</t>
  </si>
  <si>
    <t xml:space="preserve">00000000001021908586</t>
  </si>
  <si>
    <t xml:space="preserve">12-123-D</t>
  </si>
  <si>
    <t xml:space="preserve">12-123-E</t>
  </si>
  <si>
    <t xml:space="preserve">12-123-F</t>
  </si>
  <si>
    <t xml:space="preserve">12-123-G</t>
  </si>
  <si>
    <t xml:space="preserve">12-124-B</t>
  </si>
  <si>
    <t xml:space="preserve">00000000001021585514</t>
  </si>
  <si>
    <t xml:space="preserve">12-124-C</t>
  </si>
  <si>
    <t xml:space="preserve">12-124-D</t>
  </si>
  <si>
    <t xml:space="preserve">00000000001020198007</t>
  </si>
  <si>
    <t xml:space="preserve">12-124-E</t>
  </si>
  <si>
    <t xml:space="preserve">12-124-F</t>
  </si>
  <si>
    <t xml:space="preserve">00000000001021790405</t>
  </si>
  <si>
    <t xml:space="preserve">12-124-G</t>
  </si>
  <si>
    <t xml:space="preserve">13-000-B</t>
  </si>
  <si>
    <t xml:space="preserve">00000000001021870535</t>
  </si>
  <si>
    <t xml:space="preserve">13-000-C</t>
  </si>
  <si>
    <t xml:space="preserve">00000000001021695320</t>
  </si>
  <si>
    <t xml:space="preserve">13-000-D</t>
  </si>
  <si>
    <t xml:space="preserve">00000000001021571648</t>
  </si>
  <si>
    <t xml:space="preserve">13-000-E</t>
  </si>
  <si>
    <t xml:space="preserve">00000000001021896529</t>
  </si>
  <si>
    <t xml:space="preserve">13-000-F</t>
  </si>
  <si>
    <t xml:space="preserve">RA26214-01</t>
  </si>
  <si>
    <t xml:space="preserve">00000000001021757690</t>
  </si>
  <si>
    <t xml:space="preserve">13-000-G</t>
  </si>
  <si>
    <t xml:space="preserve">00000000001021653912</t>
  </si>
  <si>
    <t xml:space="preserve">13-001-B</t>
  </si>
  <si>
    <t xml:space="preserve">00000000001021842280</t>
  </si>
  <si>
    <t xml:space="preserve">13-001-C</t>
  </si>
  <si>
    <t xml:space="preserve">A26246-201</t>
  </si>
  <si>
    <t xml:space="preserve">00000000001021896835</t>
  </si>
  <si>
    <t xml:space="preserve">13-001-D</t>
  </si>
  <si>
    <t xml:space="preserve">13-001-E</t>
  </si>
  <si>
    <t xml:space="preserve">243410701</t>
  </si>
  <si>
    <t xml:space="preserve">00000000001021930060</t>
  </si>
  <si>
    <t xml:space="preserve">13-001-F</t>
  </si>
  <si>
    <t xml:space="preserve">00000000001021946705</t>
  </si>
  <si>
    <t xml:space="preserve">13-001-G</t>
  </si>
  <si>
    <t xml:space="preserve">00000000001021743429</t>
  </si>
  <si>
    <t xml:space="preserve">13-002-B</t>
  </si>
  <si>
    <t xml:space="preserve">00000000001021914627</t>
  </si>
  <si>
    <t xml:space="preserve">13-002-C</t>
  </si>
  <si>
    <t xml:space="preserve">00000000001021571113</t>
  </si>
  <si>
    <t xml:space="preserve">13-002-D</t>
  </si>
  <si>
    <t xml:space="preserve">00000000001021743427</t>
  </si>
  <si>
    <t xml:space="preserve">13-002-E</t>
  </si>
  <si>
    <t xml:space="preserve">00000000001021642487</t>
  </si>
  <si>
    <t xml:space="preserve">13-002-F</t>
  </si>
  <si>
    <t xml:space="preserve">00000000001021877735</t>
  </si>
  <si>
    <t xml:space="preserve">13-002-G</t>
  </si>
  <si>
    <t xml:space="preserve">00000000001021709152</t>
  </si>
  <si>
    <t xml:space="preserve">13-003-B</t>
  </si>
  <si>
    <t xml:space="preserve">250638131</t>
  </si>
  <si>
    <t xml:space="preserve">00000000001020128897</t>
  </si>
  <si>
    <t xml:space="preserve">421</t>
  </si>
  <si>
    <t xml:space="preserve">13-003-C</t>
  </si>
  <si>
    <t xml:space="preserve">A26205B11</t>
  </si>
  <si>
    <t xml:space="preserve">00000000001021716156</t>
  </si>
  <si>
    <t xml:space="preserve">13-003-D</t>
  </si>
  <si>
    <t xml:space="preserve">00000000001021854530</t>
  </si>
  <si>
    <t xml:space="preserve">13-003-E</t>
  </si>
  <si>
    <t xml:space="preserve">00000000001021342849</t>
  </si>
  <si>
    <t xml:space="preserve">13-003-F</t>
  </si>
  <si>
    <t xml:space="preserve">00000000001021638463</t>
  </si>
  <si>
    <t xml:space="preserve">13-003-G</t>
  </si>
  <si>
    <t xml:space="preserve">13-004-B</t>
  </si>
  <si>
    <t xml:space="preserve">00000000001021695272</t>
  </si>
  <si>
    <t xml:space="preserve">13-004-C</t>
  </si>
  <si>
    <t xml:space="preserve">00000000001020998424</t>
  </si>
  <si>
    <t xml:space="preserve">13-004-D</t>
  </si>
  <si>
    <t xml:space="preserve">00000000001021932872</t>
  </si>
  <si>
    <t xml:space="preserve">13-004-E</t>
  </si>
  <si>
    <t xml:space="preserve">00000000001021332698</t>
  </si>
  <si>
    <t xml:space="preserve">13-004-F</t>
  </si>
  <si>
    <t xml:space="preserve">00000000001021896738</t>
  </si>
  <si>
    <t xml:space="preserve">13-004-G</t>
  </si>
  <si>
    <t xml:space="preserve">13-005-B</t>
  </si>
  <si>
    <t xml:space="preserve">00000000001021911556</t>
  </si>
  <si>
    <t xml:space="preserve">13-005-C</t>
  </si>
  <si>
    <t xml:space="preserve">00000000001021823093</t>
  </si>
  <si>
    <t xml:space="preserve">13-005-D</t>
  </si>
  <si>
    <t xml:space="preserve">00000000001021334591</t>
  </si>
  <si>
    <t xml:space="preserve">13-005-E</t>
  </si>
  <si>
    <t xml:space="preserve">A26254A01</t>
  </si>
  <si>
    <t xml:space="preserve">00000000001021920890</t>
  </si>
  <si>
    <t xml:space="preserve">13-005-F</t>
  </si>
  <si>
    <t xml:space="preserve">00000000001021946946</t>
  </si>
  <si>
    <t xml:space="preserve">13-005-G</t>
  </si>
  <si>
    <t xml:space="preserve">251860303</t>
  </si>
  <si>
    <t xml:space="preserve">00000000001021182857</t>
  </si>
  <si>
    <t xml:space="preserve">13-006-B</t>
  </si>
  <si>
    <t xml:space="preserve">00000000001021743596</t>
  </si>
  <si>
    <t xml:space="preserve">13-006-C</t>
  </si>
  <si>
    <t xml:space="preserve">00000000001021896746</t>
  </si>
  <si>
    <t xml:space="preserve">13-006-D</t>
  </si>
  <si>
    <t xml:space="preserve">00000000001021332714</t>
  </si>
  <si>
    <t xml:space="preserve">13-006-E</t>
  </si>
  <si>
    <t xml:space="preserve">00000000001021873951</t>
  </si>
  <si>
    <t xml:space="preserve">13-006-F</t>
  </si>
  <si>
    <t xml:space="preserve">00000000001021644747</t>
  </si>
  <si>
    <t xml:space="preserve">13-006-G</t>
  </si>
  <si>
    <t xml:space="preserve">RA26028-01</t>
  </si>
  <si>
    <t xml:space="preserve">00000000001020999067</t>
  </si>
  <si>
    <t xml:space="preserve">13-007-B</t>
  </si>
  <si>
    <t xml:space="preserve">00000000001021529849</t>
  </si>
  <si>
    <t xml:space="preserve">13-007-C</t>
  </si>
  <si>
    <t xml:space="preserve">00000000001021911676</t>
  </si>
  <si>
    <t xml:space="preserve">13-007-D</t>
  </si>
  <si>
    <t xml:space="preserve">250648132</t>
  </si>
  <si>
    <t xml:space="preserve">00000000001020128823</t>
  </si>
  <si>
    <t xml:space="preserve">13-007-E</t>
  </si>
  <si>
    <t xml:space="preserve">00000000001021952716</t>
  </si>
  <si>
    <t xml:space="preserve">13-007-F</t>
  </si>
  <si>
    <t xml:space="preserve">00000000001021949634</t>
  </si>
  <si>
    <t xml:space="preserve">13-007-G</t>
  </si>
  <si>
    <t xml:space="preserve">13-008-B</t>
  </si>
  <si>
    <t xml:space="preserve">00000000001021695289</t>
  </si>
  <si>
    <t xml:space="preserve">13-008-C</t>
  </si>
  <si>
    <t xml:space="preserve">A26212-01</t>
  </si>
  <si>
    <t xml:space="preserve">00000000001021749120</t>
  </si>
  <si>
    <t xml:space="preserve">13-008-D</t>
  </si>
  <si>
    <t xml:space="preserve">00000000001021638525</t>
  </si>
  <si>
    <t xml:space="preserve">13-008-E</t>
  </si>
  <si>
    <t xml:space="preserve">00000000001021921013</t>
  </si>
  <si>
    <t xml:space="preserve">13-008-F</t>
  </si>
  <si>
    <t xml:space="preserve">00000000001021945899</t>
  </si>
  <si>
    <t xml:space="preserve">13-008-G</t>
  </si>
  <si>
    <t xml:space="preserve">00000000001021930107</t>
  </si>
  <si>
    <t xml:space="preserve">13-009-B</t>
  </si>
  <si>
    <t xml:space="preserve">00000000001021874029</t>
  </si>
  <si>
    <t xml:space="preserve">13-009-C</t>
  </si>
  <si>
    <t xml:space="preserve">00000000001021258521</t>
  </si>
  <si>
    <t xml:space="preserve">13-009-D</t>
  </si>
  <si>
    <t xml:space="preserve">00000000001021952582</t>
  </si>
  <si>
    <t xml:space="preserve">13-009-E</t>
  </si>
  <si>
    <t xml:space="preserve">00000000001021870875</t>
  </si>
  <si>
    <t xml:space="preserve">13-009-F</t>
  </si>
  <si>
    <t xml:space="preserve">00000000001021896557</t>
  </si>
  <si>
    <t xml:space="preserve">13-009-G</t>
  </si>
  <si>
    <t xml:space="preserve">13-00C-B</t>
  </si>
  <si>
    <t xml:space="preserve">13-00C-C</t>
  </si>
  <si>
    <t xml:space="preserve">13-00C-D</t>
  </si>
  <si>
    <t xml:space="preserve">00000000001021949938</t>
  </si>
  <si>
    <t xml:space="preserve">13-00C-E</t>
  </si>
  <si>
    <t xml:space="preserve">00000000001021697062</t>
  </si>
  <si>
    <t xml:space="preserve">13-00C-F</t>
  </si>
  <si>
    <t xml:space="preserve">00000000001021873992</t>
  </si>
  <si>
    <t xml:space="preserve">13-00C-G</t>
  </si>
  <si>
    <t xml:space="preserve">13-00E-B</t>
  </si>
  <si>
    <t xml:space="preserve">00000000001021946615</t>
  </si>
  <si>
    <t xml:space="preserve">13-00E-C</t>
  </si>
  <si>
    <t xml:space="preserve">00000000001021414549</t>
  </si>
  <si>
    <t xml:space="preserve">13-00E-D</t>
  </si>
  <si>
    <t xml:space="preserve">A26150-001</t>
  </si>
  <si>
    <t xml:space="preserve">00000000001021494638</t>
  </si>
  <si>
    <t xml:space="preserve">113</t>
  </si>
  <si>
    <t xml:space="preserve">13-00E-E</t>
  </si>
  <si>
    <t xml:space="preserve">00000000001021949883</t>
  </si>
  <si>
    <t xml:space="preserve">13-00E-F</t>
  </si>
  <si>
    <t xml:space="preserve">00000000001021946627</t>
  </si>
  <si>
    <t xml:space="preserve">13-00E-G</t>
  </si>
  <si>
    <t xml:space="preserve">13-00X-B</t>
  </si>
  <si>
    <t xml:space="preserve">00000000001021874009</t>
  </si>
  <si>
    <t xml:space="preserve">13-00X-C</t>
  </si>
  <si>
    <t xml:space="preserve">13-00X-D</t>
  </si>
  <si>
    <t xml:space="preserve">13-00X-E</t>
  </si>
  <si>
    <t xml:space="preserve">00000000001021932861</t>
  </si>
  <si>
    <t xml:space="preserve">13-00X-F</t>
  </si>
  <si>
    <t xml:space="preserve">00000000001021932891</t>
  </si>
  <si>
    <t xml:space="preserve">13-00X-G</t>
  </si>
  <si>
    <t xml:space="preserve">00000000001021502107</t>
  </si>
  <si>
    <t xml:space="preserve">13-010-B</t>
  </si>
  <si>
    <t xml:space="preserve">00000000001020397533</t>
  </si>
  <si>
    <t xml:space="preserve">13-010-C</t>
  </si>
  <si>
    <t xml:space="preserve">00000000001021873909</t>
  </si>
  <si>
    <t xml:space="preserve">13-010-D</t>
  </si>
  <si>
    <t xml:space="preserve">RA26143-01</t>
  </si>
  <si>
    <t xml:space="preserve">00000000001021467018</t>
  </si>
  <si>
    <t xml:space="preserve">13-010-E</t>
  </si>
  <si>
    <t xml:space="preserve">00000000001021945874</t>
  </si>
  <si>
    <t xml:space="preserve">13-010-F</t>
  </si>
  <si>
    <t xml:space="preserve">00000000001021834853</t>
  </si>
  <si>
    <t xml:space="preserve">13-010-G</t>
  </si>
  <si>
    <t xml:space="preserve">00000000001021904413</t>
  </si>
  <si>
    <t xml:space="preserve">13-011-B</t>
  </si>
  <si>
    <t xml:space="preserve">00000000001020128821</t>
  </si>
  <si>
    <t xml:space="preserve">13-011-C</t>
  </si>
  <si>
    <t xml:space="preserve">00000000001021951068</t>
  </si>
  <si>
    <t xml:space="preserve">13-011-D</t>
  </si>
  <si>
    <t xml:space="preserve">00000000001021842993</t>
  </si>
  <si>
    <t xml:space="preserve">13-011-E</t>
  </si>
  <si>
    <t xml:space="preserve">00000000001020397525</t>
  </si>
  <si>
    <t xml:space="preserve">13-011-F</t>
  </si>
  <si>
    <t xml:space="preserve">00000000001021666353</t>
  </si>
  <si>
    <t xml:space="preserve">13-011-G</t>
  </si>
  <si>
    <t xml:space="preserve">252148132</t>
  </si>
  <si>
    <t xml:space="preserve">00000000001020660050</t>
  </si>
  <si>
    <t xml:space="preserve">13-012-B</t>
  </si>
  <si>
    <t xml:space="preserve">00000000001021713957</t>
  </si>
  <si>
    <t xml:space="preserve">13-012-C</t>
  </si>
  <si>
    <t xml:space="preserve">00000000001021951685</t>
  </si>
  <si>
    <t xml:space="preserve">13-012-D</t>
  </si>
  <si>
    <t xml:space="preserve">A26202B11</t>
  </si>
  <si>
    <t xml:space="preserve">00000000001021701737</t>
  </si>
  <si>
    <t xml:space="preserve">13-012-E</t>
  </si>
  <si>
    <t xml:space="preserve">00000000001021332819</t>
  </si>
  <si>
    <t xml:space="preserve">13-012-F</t>
  </si>
  <si>
    <t xml:space="preserve">00000000001021654662</t>
  </si>
  <si>
    <t xml:space="preserve">13-012-G</t>
  </si>
  <si>
    <t xml:space="preserve">00000000001021904422</t>
  </si>
  <si>
    <t xml:space="preserve">13-013-B</t>
  </si>
  <si>
    <t xml:space="preserve">00000000001021949804</t>
  </si>
  <si>
    <t xml:space="preserve">13-013-C</t>
  </si>
  <si>
    <t xml:space="preserve">00000000001021896502</t>
  </si>
  <si>
    <t xml:space="preserve">13-013-D</t>
  </si>
  <si>
    <t xml:space="preserve">00000000001021775140</t>
  </si>
  <si>
    <t xml:space="preserve">13-013-E</t>
  </si>
  <si>
    <t xml:space="preserve">00000000001021949892</t>
  </si>
  <si>
    <t xml:space="preserve">13-013-F</t>
  </si>
  <si>
    <t xml:space="preserve">00000000001021330536</t>
  </si>
  <si>
    <t xml:space="preserve">13-013-G</t>
  </si>
  <si>
    <t xml:space="preserve">13-014-B</t>
  </si>
  <si>
    <t xml:space="preserve">00000000001021282050</t>
  </si>
  <si>
    <t xml:space="preserve">13-014-C</t>
  </si>
  <si>
    <t xml:space="preserve">00000000001021575556</t>
  </si>
  <si>
    <t xml:space="preserve">13-014-D</t>
  </si>
  <si>
    <t xml:space="preserve">00000000001020353516</t>
  </si>
  <si>
    <t xml:space="preserve">13-014-E</t>
  </si>
  <si>
    <t xml:space="preserve">00000000001021590257</t>
  </si>
  <si>
    <t xml:space="preserve">13-014-F</t>
  </si>
  <si>
    <t xml:space="preserve">00000000001021776719</t>
  </si>
  <si>
    <t xml:space="preserve">13-014-G</t>
  </si>
  <si>
    <t xml:space="preserve">13-015-B</t>
  </si>
  <si>
    <t xml:space="preserve">00000000001021874242</t>
  </si>
  <si>
    <t xml:space="preserve">13-015-C</t>
  </si>
  <si>
    <t xml:space="preserve">00000000001021949619</t>
  </si>
  <si>
    <t xml:space="preserve">13-015-D</t>
  </si>
  <si>
    <t xml:space="preserve">00000000001021952717</t>
  </si>
  <si>
    <t xml:space="preserve">13-015-E</t>
  </si>
  <si>
    <t xml:space="preserve">00000000001021874001</t>
  </si>
  <si>
    <t xml:space="preserve">13-015-F</t>
  </si>
  <si>
    <t xml:space="preserve">00000000001021842751</t>
  </si>
  <si>
    <t xml:space="preserve">13-015-G</t>
  </si>
  <si>
    <t xml:space="preserve">00000000001021930106</t>
  </si>
  <si>
    <t xml:space="preserve">13-016-B</t>
  </si>
  <si>
    <t xml:space="preserve">00000000001021304222</t>
  </si>
  <si>
    <t xml:space="preserve">13-016-C</t>
  </si>
  <si>
    <t xml:space="preserve">00000000001020581275</t>
  </si>
  <si>
    <t xml:space="preserve">13-016-D</t>
  </si>
  <si>
    <t xml:space="preserve">00000000001021903740</t>
  </si>
  <si>
    <t xml:space="preserve">13-016-E</t>
  </si>
  <si>
    <t xml:space="preserve">00000000001021945583</t>
  </si>
  <si>
    <t xml:space="preserve">13-016-F</t>
  </si>
  <si>
    <t xml:space="preserve">00000000001021721296</t>
  </si>
  <si>
    <t xml:space="preserve">13-016-G</t>
  </si>
  <si>
    <t xml:space="preserve">00000000001021709153</t>
  </si>
  <si>
    <t xml:space="preserve">13-017-B</t>
  </si>
  <si>
    <t xml:space="preserve">00000000001021932863</t>
  </si>
  <si>
    <t xml:space="preserve">13-017-C</t>
  </si>
  <si>
    <t xml:space="preserve">00000000001021920922</t>
  </si>
  <si>
    <t xml:space="preserve">13-017-D</t>
  </si>
  <si>
    <t xml:space="preserve">00000000001021537522</t>
  </si>
  <si>
    <t xml:space="preserve">13-017-E</t>
  </si>
  <si>
    <t xml:space="preserve">00000000001021695716</t>
  </si>
  <si>
    <t xml:space="preserve">13-017-F</t>
  </si>
  <si>
    <t xml:space="preserve">00000000001021949426</t>
  </si>
  <si>
    <t xml:space="preserve">13-017-G</t>
  </si>
  <si>
    <t xml:space="preserve">RA25097-01</t>
  </si>
  <si>
    <t xml:space="preserve">00000000001020031247</t>
  </si>
  <si>
    <t xml:space="preserve">447</t>
  </si>
  <si>
    <t xml:space="preserve">13-018-B</t>
  </si>
  <si>
    <t xml:space="preserve">00000000001021872822</t>
  </si>
  <si>
    <t xml:space="preserve">13-018-C</t>
  </si>
  <si>
    <t xml:space="preserve">RA25304B11</t>
  </si>
  <si>
    <t xml:space="preserve">00000000001020685583</t>
  </si>
  <si>
    <t xml:space="preserve">323</t>
  </si>
  <si>
    <t xml:space="preserve">13-018-D</t>
  </si>
  <si>
    <t xml:space="preserve">00000000001021695807</t>
  </si>
  <si>
    <t xml:space="preserve">13-018-E</t>
  </si>
  <si>
    <t xml:space="preserve">00000000001021332707</t>
  </si>
  <si>
    <t xml:space="preserve">13-018-F</t>
  </si>
  <si>
    <t xml:space="preserve">A25141B31</t>
  </si>
  <si>
    <t xml:space="preserve">00000000001021775248</t>
  </si>
  <si>
    <t xml:space="preserve">13-018-G</t>
  </si>
  <si>
    <t xml:space="preserve">13-019-B</t>
  </si>
  <si>
    <t xml:space="preserve">13-019-C</t>
  </si>
  <si>
    <t xml:space="preserve">00000000001020128896</t>
  </si>
  <si>
    <t xml:space="preserve">13-019-D</t>
  </si>
  <si>
    <t xml:space="preserve">00000000001021910046</t>
  </si>
  <si>
    <t xml:space="preserve">13-019-E</t>
  </si>
  <si>
    <t xml:space="preserve">00000000001021255748</t>
  </si>
  <si>
    <t xml:space="preserve">13-019-F</t>
  </si>
  <si>
    <t xml:space="preserve">00000000001021949618</t>
  </si>
  <si>
    <t xml:space="preserve">13-019-G</t>
  </si>
  <si>
    <t xml:space="preserve">00000000001019876104</t>
  </si>
  <si>
    <t xml:space="preserve">13-020-B</t>
  </si>
  <si>
    <t xml:space="preserve">00000000001021932890</t>
  </si>
  <si>
    <t xml:space="preserve">13-020-C</t>
  </si>
  <si>
    <t xml:space="preserve">00000000001020571257</t>
  </si>
  <si>
    <t xml:space="preserve">13-020-D</t>
  </si>
  <si>
    <t xml:space="preserve">00000000001021756314</t>
  </si>
  <si>
    <t xml:space="preserve">13-020-E</t>
  </si>
  <si>
    <t xml:space="preserve">A26198_001</t>
  </si>
  <si>
    <t xml:space="preserve">00000000001021691846</t>
  </si>
  <si>
    <t xml:space="preserve">13-020-F</t>
  </si>
  <si>
    <t xml:space="preserve">00000000001021153086</t>
  </si>
  <si>
    <t xml:space="preserve">13-020-G</t>
  </si>
  <si>
    <t xml:space="preserve">13-021-B</t>
  </si>
  <si>
    <t xml:space="preserve">00000000001021949373</t>
  </si>
  <si>
    <t xml:space="preserve">13-021-C</t>
  </si>
  <si>
    <t xml:space="preserve">00000000001021842957</t>
  </si>
  <si>
    <t xml:space="preserve">13-021-D</t>
  </si>
  <si>
    <t xml:space="preserve">00000000001021709852</t>
  </si>
  <si>
    <t xml:space="preserve">13-021-E</t>
  </si>
  <si>
    <t xml:space="preserve">A26118B32</t>
  </si>
  <si>
    <t xml:space="preserve">00000000001021358149</t>
  </si>
  <si>
    <t xml:space="preserve">13-021-F</t>
  </si>
  <si>
    <t xml:space="preserve">00000000001021697128</t>
  </si>
  <si>
    <t xml:space="preserve">13-021-G</t>
  </si>
  <si>
    <t xml:space="preserve">13-022-B</t>
  </si>
  <si>
    <t xml:space="preserve">00000000001021844826</t>
  </si>
  <si>
    <t xml:space="preserve">13-022-C</t>
  </si>
  <si>
    <t xml:space="preserve">00000000001021695844</t>
  </si>
  <si>
    <t xml:space="preserve">13-022-D</t>
  </si>
  <si>
    <t xml:space="preserve">00000000001020571236</t>
  </si>
  <si>
    <t xml:space="preserve">13-022-E</t>
  </si>
  <si>
    <t xml:space="preserve">00000000001021332442</t>
  </si>
  <si>
    <t xml:space="preserve">13-022-F</t>
  </si>
  <si>
    <t xml:space="preserve">00000000001021946707</t>
  </si>
  <si>
    <t xml:space="preserve">13-022-G</t>
  </si>
  <si>
    <t xml:space="preserve">00000000001021478253</t>
  </si>
  <si>
    <t xml:space="preserve">13-023-B</t>
  </si>
  <si>
    <t xml:space="preserve">00000000001021583885</t>
  </si>
  <si>
    <t xml:space="preserve">13-023-C</t>
  </si>
  <si>
    <t xml:space="preserve">00000000001021810486</t>
  </si>
  <si>
    <t xml:space="preserve">13-023-D</t>
  </si>
  <si>
    <t xml:space="preserve">00000000001021952581</t>
  </si>
  <si>
    <t xml:space="preserve">13-023-E</t>
  </si>
  <si>
    <t xml:space="preserve">00000000001021670321</t>
  </si>
  <si>
    <t xml:space="preserve">13-023-F</t>
  </si>
  <si>
    <t xml:space="preserve">00000000001021500674</t>
  </si>
  <si>
    <t xml:space="preserve">13-023-G</t>
  </si>
  <si>
    <t xml:space="preserve">00000000001021027045</t>
  </si>
  <si>
    <t xml:space="preserve">13-024-B</t>
  </si>
  <si>
    <t xml:space="preserve">00000000001021853760</t>
  </si>
  <si>
    <t xml:space="preserve">13-024-C</t>
  </si>
  <si>
    <t xml:space="preserve">00000000001021946099</t>
  </si>
  <si>
    <t xml:space="preserve">13-024-D</t>
  </si>
  <si>
    <t xml:space="preserve">00000000001021946116</t>
  </si>
  <si>
    <t xml:space="preserve">13-024-E</t>
  </si>
  <si>
    <t xml:space="preserve">00000000001021535947</t>
  </si>
  <si>
    <t xml:space="preserve">13-024-F</t>
  </si>
  <si>
    <t xml:space="preserve">00000000001021946503</t>
  </si>
  <si>
    <t xml:space="preserve">13-024-G</t>
  </si>
  <si>
    <t xml:space="preserve">00000000001021904524</t>
  </si>
  <si>
    <t xml:space="preserve">13-025-B</t>
  </si>
  <si>
    <t xml:space="preserve">00000000001021501461</t>
  </si>
  <si>
    <t xml:space="preserve">13-025-C</t>
  </si>
  <si>
    <t xml:space="preserve">00000000001021819850</t>
  </si>
  <si>
    <t xml:space="preserve">13-025-D</t>
  </si>
  <si>
    <t xml:space="preserve">RA26128A01</t>
  </si>
  <si>
    <t xml:space="preserve">00000000001021405601</t>
  </si>
  <si>
    <t xml:space="preserve">13-025-E</t>
  </si>
  <si>
    <t xml:space="preserve">00000000001021449729</t>
  </si>
  <si>
    <t xml:space="preserve">13-025-F</t>
  </si>
  <si>
    <t xml:space="preserve">00000000001021949792</t>
  </si>
  <si>
    <t xml:space="preserve">13-025-G</t>
  </si>
  <si>
    <t xml:space="preserve">13-026-B</t>
  </si>
  <si>
    <t xml:space="preserve">A25364-001</t>
  </si>
  <si>
    <t xml:space="preserve">00000000001020897894</t>
  </si>
  <si>
    <t xml:space="preserve">13-026-C</t>
  </si>
  <si>
    <t xml:space="preserve">00000000001021873765</t>
  </si>
  <si>
    <t xml:space="preserve">13-026-D</t>
  </si>
  <si>
    <t xml:space="preserve">00000000001021840483</t>
  </si>
  <si>
    <t xml:space="preserve">13-026-E</t>
  </si>
  <si>
    <t xml:space="preserve">00000000001021946175</t>
  </si>
  <si>
    <t xml:space="preserve">13-026-F</t>
  </si>
  <si>
    <t xml:space="preserve">00000000001021332788</t>
  </si>
  <si>
    <t xml:space="preserve">13-026-G</t>
  </si>
  <si>
    <t xml:space="preserve">00000000001021930114</t>
  </si>
  <si>
    <t xml:space="preserve">13-027-B</t>
  </si>
  <si>
    <t xml:space="preserve">RA26239A21</t>
  </si>
  <si>
    <t xml:space="preserve">00000000001021862941</t>
  </si>
  <si>
    <t xml:space="preserve">13-027-C</t>
  </si>
  <si>
    <t xml:space="preserve">00000000001021952707</t>
  </si>
  <si>
    <t xml:space="preserve">13-027-D</t>
  </si>
  <si>
    <t xml:space="preserve">00000000001021342847</t>
  </si>
  <si>
    <t xml:space="preserve">13-027-E</t>
  </si>
  <si>
    <t xml:space="preserve">00000000001021842985</t>
  </si>
  <si>
    <t xml:space="preserve">13-027-F</t>
  </si>
  <si>
    <t xml:space="preserve">00000000001021770101</t>
  </si>
  <si>
    <t xml:space="preserve">13-027-G</t>
  </si>
  <si>
    <t xml:space="preserve">13-028-B</t>
  </si>
  <si>
    <t xml:space="preserve">00000000001021695715</t>
  </si>
  <si>
    <t xml:space="preserve">13-028-C</t>
  </si>
  <si>
    <t xml:space="preserve">00000000001021575831</t>
  </si>
  <si>
    <t xml:space="preserve">13-028-D</t>
  </si>
  <si>
    <t xml:space="preserve">RA26232-01</t>
  </si>
  <si>
    <t xml:space="preserve">00000000001021834152</t>
  </si>
  <si>
    <t xml:space="preserve">13-028-E</t>
  </si>
  <si>
    <t xml:space="preserve">00000000001021638602</t>
  </si>
  <si>
    <t xml:space="preserve">13-028-F</t>
  </si>
  <si>
    <t xml:space="preserve">A26208-206</t>
  </si>
  <si>
    <t xml:space="preserve">00000000001021729036</t>
  </si>
  <si>
    <t xml:space="preserve">13-028-G</t>
  </si>
  <si>
    <t xml:space="preserve">13-029-B</t>
  </si>
  <si>
    <t xml:space="preserve">00000000001021695307</t>
  </si>
  <si>
    <t xml:space="preserve">13-029-C</t>
  </si>
  <si>
    <t xml:space="preserve">00000000001021877533</t>
  </si>
  <si>
    <t xml:space="preserve">13-029-D</t>
  </si>
  <si>
    <t xml:space="preserve">00000000001021730783</t>
  </si>
  <si>
    <t xml:space="preserve">13-029-E</t>
  </si>
  <si>
    <t xml:space="preserve">00000000001021863286</t>
  </si>
  <si>
    <t xml:space="preserve">13-029-F</t>
  </si>
  <si>
    <t xml:space="preserve">00000000001021330461</t>
  </si>
  <si>
    <t xml:space="preserve">13-029-G</t>
  </si>
  <si>
    <t xml:space="preserve">13-030-B</t>
  </si>
  <si>
    <t xml:space="preserve">00000000001020334290</t>
  </si>
  <si>
    <t xml:space="preserve">355</t>
  </si>
  <si>
    <t xml:space="preserve">13-030-C</t>
  </si>
  <si>
    <t xml:space="preserve">00000000001021869933</t>
  </si>
  <si>
    <t xml:space="preserve">13-030-D</t>
  </si>
  <si>
    <t xml:space="preserve">00000000001021946699</t>
  </si>
  <si>
    <t xml:space="preserve">13-030-E</t>
  </si>
  <si>
    <t xml:space="preserve">00000000001020571243</t>
  </si>
  <si>
    <t xml:space="preserve">318</t>
  </si>
  <si>
    <t xml:space="preserve">13-030-F</t>
  </si>
  <si>
    <t xml:space="preserve">00000000001021181781</t>
  </si>
  <si>
    <t xml:space="preserve">13-030-G</t>
  </si>
  <si>
    <t xml:space="preserve">13-031-B</t>
  </si>
  <si>
    <t xml:space="preserve">00000000001021814152</t>
  </si>
  <si>
    <t xml:space="preserve">13-031-C</t>
  </si>
  <si>
    <t xml:space="preserve">00000000001021537501</t>
  </si>
  <si>
    <t xml:space="preserve">13-031-D</t>
  </si>
  <si>
    <t xml:space="preserve">00000000001021877566</t>
  </si>
  <si>
    <t xml:space="preserve">13-031-E</t>
  </si>
  <si>
    <t xml:space="preserve">00000000001021746838</t>
  </si>
  <si>
    <t xml:space="preserve">13-031-F</t>
  </si>
  <si>
    <t xml:space="preserve">00000000001021403389</t>
  </si>
  <si>
    <t xml:space="preserve">13-031-G</t>
  </si>
  <si>
    <t xml:space="preserve">13-032-B</t>
  </si>
  <si>
    <t xml:space="preserve">00000000001021846329</t>
  </si>
  <si>
    <t xml:space="preserve">13-032-C</t>
  </si>
  <si>
    <t xml:space="preserve">00000000001021930063</t>
  </si>
  <si>
    <t xml:space="preserve">13-032-D</t>
  </si>
  <si>
    <t xml:space="preserve">00000000001021255683</t>
  </si>
  <si>
    <t xml:space="preserve">13-032-E</t>
  </si>
  <si>
    <t xml:space="preserve">A26215-01</t>
  </si>
  <si>
    <t xml:space="preserve">00000000001021761864</t>
  </si>
  <si>
    <t xml:space="preserve">13-032-F</t>
  </si>
  <si>
    <t xml:space="preserve">00000000001021817908</t>
  </si>
  <si>
    <t xml:space="preserve">13-032-G</t>
  </si>
  <si>
    <t xml:space="preserve">00000000001021762325</t>
  </si>
  <si>
    <t xml:space="preserve">13-033-B</t>
  </si>
  <si>
    <t xml:space="preserve">NCB-PP701-B13</t>
  </si>
  <si>
    <t xml:space="preserve">2525431841</t>
  </si>
  <si>
    <t xml:space="preserve">00000000001020516358</t>
  </si>
  <si>
    <t xml:space="preserve">13-033-C</t>
  </si>
  <si>
    <t xml:space="preserve">00000000001021736962</t>
  </si>
  <si>
    <t xml:space="preserve">13-033-D</t>
  </si>
  <si>
    <t xml:space="preserve">00000000001021949951</t>
  </si>
  <si>
    <t xml:space="preserve">13-033-E</t>
  </si>
  <si>
    <t xml:space="preserve">00000000001021949333</t>
  </si>
  <si>
    <t xml:space="preserve">13-033-F</t>
  </si>
  <si>
    <t xml:space="preserve">00000000001021896758</t>
  </si>
  <si>
    <t xml:space="preserve">13-033-G</t>
  </si>
  <si>
    <t xml:space="preserve">13-034-B</t>
  </si>
  <si>
    <t xml:space="preserve">00000000001021701744</t>
  </si>
  <si>
    <t xml:space="preserve">13-034-C</t>
  </si>
  <si>
    <t xml:space="preserve">00000000001020389973</t>
  </si>
  <si>
    <t xml:space="preserve">298</t>
  </si>
  <si>
    <t xml:space="preserve">13-034-D</t>
  </si>
  <si>
    <t xml:space="preserve">00000000001021896731</t>
  </si>
  <si>
    <t xml:space="preserve">13-034-E</t>
  </si>
  <si>
    <t xml:space="preserve">00000000001021896829</t>
  </si>
  <si>
    <t xml:space="preserve">13-034-F</t>
  </si>
  <si>
    <t xml:space="preserve">13-034-G</t>
  </si>
  <si>
    <t xml:space="preserve">00000000001020164024</t>
  </si>
  <si>
    <t xml:space="preserve">13-035-B</t>
  </si>
  <si>
    <t xml:space="preserve">00000000001021949911</t>
  </si>
  <si>
    <t xml:space="preserve">13-035-C</t>
  </si>
  <si>
    <t xml:space="preserve">00000000001021926460</t>
  </si>
  <si>
    <t xml:space="preserve">13-035-D</t>
  </si>
  <si>
    <t xml:space="preserve">00000000001021949617</t>
  </si>
  <si>
    <t xml:space="preserve">13-035-E</t>
  </si>
  <si>
    <t xml:space="preserve">00000000001021853843</t>
  </si>
  <si>
    <t xml:space="preserve">13-035-F</t>
  </si>
  <si>
    <t xml:space="preserve">00000000001021710369</t>
  </si>
  <si>
    <t xml:space="preserve">13-035-G</t>
  </si>
  <si>
    <t xml:space="preserve">13-036-B</t>
  </si>
  <si>
    <t xml:space="preserve">00000000001021776803</t>
  </si>
  <si>
    <t xml:space="preserve">13-036-C</t>
  </si>
  <si>
    <t xml:space="preserve">00000000001020716870</t>
  </si>
  <si>
    <t xml:space="preserve">13-036-D</t>
  </si>
  <si>
    <t xml:space="preserve">00000000001021440031</t>
  </si>
  <si>
    <t xml:space="preserve">13-036-E</t>
  </si>
  <si>
    <t xml:space="preserve">00000000001021775136</t>
  </si>
  <si>
    <t xml:space="preserve">13-036-F</t>
  </si>
  <si>
    <t xml:space="preserve">00000000001020834965</t>
  </si>
  <si>
    <t xml:space="preserve">13-036-G</t>
  </si>
  <si>
    <t xml:space="preserve">13-037-B</t>
  </si>
  <si>
    <t xml:space="preserve">00000000001021949910</t>
  </si>
  <si>
    <t xml:space="preserve">13-037-C</t>
  </si>
  <si>
    <t xml:space="preserve">00000000001021775138</t>
  </si>
  <si>
    <t xml:space="preserve">13-037-D</t>
  </si>
  <si>
    <t xml:space="preserve">00000000001021554897</t>
  </si>
  <si>
    <t xml:space="preserve">13-037-E</t>
  </si>
  <si>
    <t xml:space="preserve">00000000001021949416</t>
  </si>
  <si>
    <t xml:space="preserve">13-037-F</t>
  </si>
  <si>
    <t xml:space="preserve">00000000001021735090</t>
  </si>
  <si>
    <t xml:space="preserve">13-037-G</t>
  </si>
  <si>
    <t xml:space="preserve">13-038-B</t>
  </si>
  <si>
    <t xml:space="preserve">00000000001020581265</t>
  </si>
  <si>
    <t xml:space="preserve">13-038-C</t>
  </si>
  <si>
    <t xml:space="preserve">A25344B12</t>
  </si>
  <si>
    <t xml:space="preserve">00000000001021829219</t>
  </si>
  <si>
    <t xml:space="preserve">13-038-D</t>
  </si>
  <si>
    <t xml:space="preserve">00000000001019846872</t>
  </si>
  <si>
    <t xml:space="preserve">13-038-E</t>
  </si>
  <si>
    <t xml:space="preserve">00000000001021332441</t>
  </si>
  <si>
    <t xml:space="preserve">13-038-F</t>
  </si>
  <si>
    <t xml:space="preserve">00000000001021900776</t>
  </si>
  <si>
    <t xml:space="preserve">13-038-G</t>
  </si>
  <si>
    <t xml:space="preserve">13-039-B</t>
  </si>
  <si>
    <t xml:space="preserve">00000000001021710225</t>
  </si>
  <si>
    <t xml:space="preserve">13-039-C</t>
  </si>
  <si>
    <t xml:space="preserve">00000000001021952749</t>
  </si>
  <si>
    <t xml:space="preserve">13-039-D</t>
  </si>
  <si>
    <t xml:space="preserve">00000000001021775141</t>
  </si>
  <si>
    <t xml:space="preserve">13-039-E</t>
  </si>
  <si>
    <t xml:space="preserve">A25246A21</t>
  </si>
  <si>
    <t xml:space="preserve">00000000001021110736</t>
  </si>
  <si>
    <t xml:space="preserve">13-039-F</t>
  </si>
  <si>
    <t xml:space="preserve">00000000001021666990</t>
  </si>
  <si>
    <t xml:space="preserve">13-039-G</t>
  </si>
  <si>
    <t xml:space="preserve">13-040-B</t>
  </si>
  <si>
    <t xml:space="preserve">00000000001021860869</t>
  </si>
  <si>
    <t xml:space="preserve">13-040-C</t>
  </si>
  <si>
    <t xml:space="preserve">RA26263B31</t>
  </si>
  <si>
    <t xml:space="preserve">00000000001021952568</t>
  </si>
  <si>
    <t xml:space="preserve">13-040-D</t>
  </si>
  <si>
    <t xml:space="preserve">00000000001021900568</t>
  </si>
  <si>
    <t xml:space="preserve">13-040-E</t>
  </si>
  <si>
    <t xml:space="preserve">00000000001021900814</t>
  </si>
  <si>
    <t xml:space="preserve">13-040-F</t>
  </si>
  <si>
    <t xml:space="preserve">00000000001021539753</t>
  </si>
  <si>
    <t xml:space="preserve">13-040-G</t>
  </si>
  <si>
    <t xml:space="preserve">13-041-B</t>
  </si>
  <si>
    <t xml:space="preserve">A26263B101</t>
  </si>
  <si>
    <t xml:space="preserve">00000000001021952563</t>
  </si>
  <si>
    <t xml:space="preserve">13-041-C</t>
  </si>
  <si>
    <t xml:space="preserve">00000000001021710705</t>
  </si>
  <si>
    <t xml:space="preserve">13-041-D</t>
  </si>
  <si>
    <t xml:space="preserve">A25346-202</t>
  </si>
  <si>
    <t xml:space="preserve">00000000001020846831</t>
  </si>
  <si>
    <t xml:space="preserve">13-041-E</t>
  </si>
  <si>
    <t xml:space="preserve">00000000001021700090</t>
  </si>
  <si>
    <t xml:space="preserve">13-041-F</t>
  </si>
  <si>
    <t xml:space="preserve">00000000001021896633</t>
  </si>
  <si>
    <t xml:space="preserve">13-041-G</t>
  </si>
  <si>
    <t xml:space="preserve">13-042-B</t>
  </si>
  <si>
    <t xml:space="preserve">00000000001021900286</t>
  </si>
  <si>
    <t xml:space="preserve">13-042-C</t>
  </si>
  <si>
    <t xml:space="preserve">00000000001021946635</t>
  </si>
  <si>
    <t xml:space="preserve">13-042-D</t>
  </si>
  <si>
    <t xml:space="preserve">00000000001020680737</t>
  </si>
  <si>
    <t xml:space="preserve">13-042-E</t>
  </si>
  <si>
    <t xml:space="preserve">00000000001021182855</t>
  </si>
  <si>
    <t xml:space="preserve">117</t>
  </si>
  <si>
    <t xml:space="preserve">13-042-F</t>
  </si>
  <si>
    <t xml:space="preserve">00000000001021900664</t>
  </si>
  <si>
    <t xml:space="preserve">13-042-G</t>
  </si>
  <si>
    <t xml:space="preserve">13-043-B</t>
  </si>
  <si>
    <t xml:space="preserve">00000000001021909960</t>
  </si>
  <si>
    <t xml:space="preserve">13-043-C</t>
  </si>
  <si>
    <t xml:space="preserve">00000000001021585503</t>
  </si>
  <si>
    <t xml:space="preserve">13-043-D</t>
  </si>
  <si>
    <t xml:space="preserve">00000000001021708039</t>
  </si>
  <si>
    <t xml:space="preserve">13-043-E</t>
  </si>
  <si>
    <t xml:space="preserve">00000000001021844802</t>
  </si>
  <si>
    <t xml:space="preserve">13-043-F</t>
  </si>
  <si>
    <t xml:space="preserve">A26086B11</t>
  </si>
  <si>
    <t xml:space="preserve">00000000001021776723</t>
  </si>
  <si>
    <t xml:space="preserve">13-043-G</t>
  </si>
  <si>
    <t xml:space="preserve">13-044-B</t>
  </si>
  <si>
    <t xml:space="preserve">00000000001021713055</t>
  </si>
  <si>
    <t xml:space="preserve">13-044-C</t>
  </si>
  <si>
    <t xml:space="preserve">00000000001021710281</t>
  </si>
  <si>
    <t xml:space="preserve">13-044-D</t>
  </si>
  <si>
    <t xml:space="preserve">00000000001021761304</t>
  </si>
  <si>
    <t xml:space="preserve">13-044-E</t>
  </si>
  <si>
    <t xml:space="preserve">RA26225-01</t>
  </si>
  <si>
    <t xml:space="preserve">00000000001021801605</t>
  </si>
  <si>
    <t xml:space="preserve">13-044-F</t>
  </si>
  <si>
    <t xml:space="preserve">00000000001020397526</t>
  </si>
  <si>
    <t xml:space="preserve">374</t>
  </si>
  <si>
    <t xml:space="preserve">13-044-G</t>
  </si>
  <si>
    <t xml:space="preserve">00000000001021181778</t>
  </si>
  <si>
    <t xml:space="preserve">13-045-B</t>
  </si>
  <si>
    <t xml:space="preserve">00000000001021842163</t>
  </si>
  <si>
    <t xml:space="preserve">13-045-C</t>
  </si>
  <si>
    <t xml:space="preserve">00000000001021863252</t>
  </si>
  <si>
    <t xml:space="preserve">13-045-D</t>
  </si>
  <si>
    <t xml:space="preserve">00000000001021949536</t>
  </si>
  <si>
    <t xml:space="preserve">13-045-E</t>
  </si>
  <si>
    <t xml:space="preserve">00000000001021542050</t>
  </si>
  <si>
    <t xml:space="preserve">13-045-F</t>
  </si>
  <si>
    <t xml:space="preserve">A26250B41</t>
  </si>
  <si>
    <t xml:space="preserve">00000000001021899784</t>
  </si>
  <si>
    <t xml:space="preserve">13-045-G</t>
  </si>
  <si>
    <t xml:space="preserve">00000000001021709149</t>
  </si>
  <si>
    <t xml:space="preserve">13-046-B</t>
  </si>
  <si>
    <t xml:space="preserve">00000000001021282705</t>
  </si>
  <si>
    <t xml:space="preserve">13-046-C</t>
  </si>
  <si>
    <t xml:space="preserve">00000000001021819852</t>
  </si>
  <si>
    <t xml:space="preserve">13-046-D</t>
  </si>
  <si>
    <t xml:space="preserve">00000000001021829098</t>
  </si>
  <si>
    <t xml:space="preserve">13-046-E</t>
  </si>
  <si>
    <t xml:space="preserve">00000000001021949406</t>
  </si>
  <si>
    <t xml:space="preserve">13-046-F</t>
  </si>
  <si>
    <t xml:space="preserve">00000000001021697067</t>
  </si>
  <si>
    <t xml:space="preserve">13-046-G</t>
  </si>
  <si>
    <t xml:space="preserve">00000000001021760615</t>
  </si>
  <si>
    <t xml:space="preserve">13-047-B</t>
  </si>
  <si>
    <t xml:space="preserve">RA26240B11</t>
  </si>
  <si>
    <t xml:space="preserve">00000000001021867167</t>
  </si>
  <si>
    <t xml:space="preserve">13-047-C</t>
  </si>
  <si>
    <t xml:space="preserve">00000000001020571267</t>
  </si>
  <si>
    <t xml:space="preserve">208</t>
  </si>
  <si>
    <t xml:space="preserve">13-047-D</t>
  </si>
  <si>
    <t xml:space="preserve">00000000001021644786</t>
  </si>
  <si>
    <t xml:space="preserve">13-047-E</t>
  </si>
  <si>
    <t xml:space="preserve">00000000001021899809</t>
  </si>
  <si>
    <t xml:space="preserve">13-047-F</t>
  </si>
  <si>
    <t xml:space="preserve">00000000001021654077</t>
  </si>
  <si>
    <t xml:space="preserve">13-047-G</t>
  </si>
  <si>
    <t xml:space="preserve">00000000001021710407</t>
  </si>
  <si>
    <t xml:space="preserve">13-048-B</t>
  </si>
  <si>
    <t xml:space="preserve">00000000001021701781</t>
  </si>
  <si>
    <t xml:space="preserve">13-048-C</t>
  </si>
  <si>
    <t xml:space="preserve">A26231B31</t>
  </si>
  <si>
    <t xml:space="preserve">00000000001021829214</t>
  </si>
  <si>
    <t xml:space="preserve">13-048-D</t>
  </si>
  <si>
    <t xml:space="preserve">00000000001021775137</t>
  </si>
  <si>
    <t xml:space="preserve">13-048-E</t>
  </si>
  <si>
    <t xml:space="preserve">00000000001021900663</t>
  </si>
  <si>
    <t xml:space="preserve">13-048-F</t>
  </si>
  <si>
    <t xml:space="preserve">00000000001021903724</t>
  </si>
  <si>
    <t xml:space="preserve">13-048-G</t>
  </si>
  <si>
    <t xml:space="preserve">00000000001021760521</t>
  </si>
  <si>
    <t xml:space="preserve">13-049-B</t>
  </si>
  <si>
    <t xml:space="preserve">A26141-201</t>
  </si>
  <si>
    <t xml:space="preserve">00000000001021459421</t>
  </si>
  <si>
    <t xml:space="preserve">13-049-C</t>
  </si>
  <si>
    <t xml:space="preserve">00000000001021863169</t>
  </si>
  <si>
    <t xml:space="preserve">13-049-D</t>
  </si>
  <si>
    <t xml:space="preserve">00000000001021899677</t>
  </si>
  <si>
    <t xml:space="preserve">13-049-E</t>
  </si>
  <si>
    <t xml:space="preserve">00000000001021949791</t>
  </si>
  <si>
    <t xml:space="preserve">13-049-F</t>
  </si>
  <si>
    <t xml:space="preserve">00000000001021896740</t>
  </si>
  <si>
    <t xml:space="preserve">13-049-G</t>
  </si>
  <si>
    <t xml:space="preserve">00000000001020571268</t>
  </si>
  <si>
    <t xml:space="preserve">304</t>
  </si>
  <si>
    <t xml:space="preserve">13-050-B</t>
  </si>
  <si>
    <t xml:space="preserve">00000000001021711149</t>
  </si>
  <si>
    <t xml:space="preserve">13-050-C</t>
  </si>
  <si>
    <t xml:space="preserve">00000000001021896507</t>
  </si>
  <si>
    <t xml:space="preserve">13-050-D</t>
  </si>
  <si>
    <t xml:space="preserve">252278132</t>
  </si>
  <si>
    <t xml:space="preserve">00000000001020725367</t>
  </si>
  <si>
    <t xml:space="preserve">212</t>
  </si>
  <si>
    <t xml:space="preserve">13-050-E</t>
  </si>
  <si>
    <t xml:space="preserve">00000000001020128895</t>
  </si>
  <si>
    <t xml:space="preserve">451</t>
  </si>
  <si>
    <t xml:space="preserve">13-050-F</t>
  </si>
  <si>
    <t xml:space="preserve">00000000001021539695</t>
  </si>
  <si>
    <t xml:space="preserve">13-050-G</t>
  </si>
  <si>
    <t xml:space="preserve">250501409</t>
  </si>
  <si>
    <t xml:space="preserve">00000000001021750968</t>
  </si>
  <si>
    <t xml:space="preserve">13-051-B</t>
  </si>
  <si>
    <t xml:space="preserve">00000000001021952750</t>
  </si>
  <si>
    <t xml:space="preserve">13-051-C</t>
  </si>
  <si>
    <t xml:space="preserve">00000000001021735085</t>
  </si>
  <si>
    <t xml:space="preserve">13-051-D</t>
  </si>
  <si>
    <t xml:space="preserve">00000000001021896837</t>
  </si>
  <si>
    <t xml:space="preserve">13-051-E</t>
  </si>
  <si>
    <t xml:space="preserve">A25144-21</t>
  </si>
  <si>
    <t xml:space="preserve">00000000001021773156</t>
  </si>
  <si>
    <t xml:space="preserve">13-051-F</t>
  </si>
  <si>
    <t xml:space="preserve">00000000001021900047</t>
  </si>
  <si>
    <t xml:space="preserve">13-051-G</t>
  </si>
  <si>
    <t xml:space="preserve">CHK-W-413</t>
  </si>
  <si>
    <t xml:space="preserve">252816201</t>
  </si>
  <si>
    <t xml:space="preserve">00000000001021181782</t>
  </si>
  <si>
    <t xml:space="preserve">13-052-B</t>
  </si>
  <si>
    <t xml:space="preserve">00000000001021775197</t>
  </si>
  <si>
    <t xml:space="preserve">13-052-C</t>
  </si>
  <si>
    <t xml:space="preserve">00000000001021896276</t>
  </si>
  <si>
    <t xml:space="preserve">13-052-D</t>
  </si>
  <si>
    <t xml:space="preserve">00000000001021946834</t>
  </si>
  <si>
    <t xml:space="preserve">13-052-E</t>
  </si>
  <si>
    <t xml:space="preserve">00000000001021896264</t>
  </si>
  <si>
    <t xml:space="preserve">13-052-F</t>
  </si>
  <si>
    <t xml:space="preserve">00000000001021761857</t>
  </si>
  <si>
    <t xml:space="preserve">13-052-G</t>
  </si>
  <si>
    <t xml:space="preserve">00000000001020353544</t>
  </si>
  <si>
    <t xml:space="preserve">13-053-C</t>
  </si>
  <si>
    <t xml:space="preserve">00000000001021949954</t>
  </si>
  <si>
    <t xml:space="preserve">13-053-D</t>
  </si>
  <si>
    <t xml:space="preserve">A26118-22</t>
  </si>
  <si>
    <t xml:space="preserve">00000000001021358554</t>
  </si>
  <si>
    <t xml:space="preserve">13-053-E</t>
  </si>
  <si>
    <t xml:space="preserve">RA26164-01</t>
  </si>
  <si>
    <t xml:space="preserve">00000000001021553825</t>
  </si>
  <si>
    <t xml:space="preserve">13-053-F</t>
  </si>
  <si>
    <t xml:space="preserve">00000000001021439725</t>
  </si>
  <si>
    <t xml:space="preserve">13-053-G</t>
  </si>
  <si>
    <t xml:space="preserve">00000000001021502071</t>
  </si>
  <si>
    <t xml:space="preserve">13-054-C</t>
  </si>
  <si>
    <t xml:space="preserve">00000000001021896259</t>
  </si>
  <si>
    <t xml:space="preserve">13-054-D</t>
  </si>
  <si>
    <t xml:space="preserve">00000000001021750852</t>
  </si>
  <si>
    <t xml:space="preserve">13-054-E</t>
  </si>
  <si>
    <t xml:space="preserve">00000000001021896410</t>
  </si>
  <si>
    <t xml:space="preserve">13-054-F</t>
  </si>
  <si>
    <t xml:space="preserve">00000000001021332388</t>
  </si>
  <si>
    <t xml:space="preserve">13-054-G</t>
  </si>
  <si>
    <t xml:space="preserve">00000000001021709150</t>
  </si>
  <si>
    <t xml:space="preserve">13-055-C</t>
  </si>
  <si>
    <t xml:space="preserve">00000000001021896240</t>
  </si>
  <si>
    <t xml:space="preserve">13-055-D</t>
  </si>
  <si>
    <t xml:space="preserve">00000000001021896471</t>
  </si>
  <si>
    <t xml:space="preserve">13-055-E</t>
  </si>
  <si>
    <t xml:space="preserve">00000000001021900055</t>
  </si>
  <si>
    <t xml:space="preserve">13-055-F</t>
  </si>
  <si>
    <t xml:space="preserve">13-055-G</t>
  </si>
  <si>
    <t xml:space="preserve">13-056-C</t>
  </si>
  <si>
    <t xml:space="preserve">13-056-D</t>
  </si>
  <si>
    <t xml:space="preserve">00000000001021896260</t>
  </si>
  <si>
    <t xml:space="preserve">13-056-E</t>
  </si>
  <si>
    <t xml:space="preserve">00000000001021695738</t>
  </si>
  <si>
    <t xml:space="preserve">13-056-F</t>
  </si>
  <si>
    <t xml:space="preserve">00000000001019721865</t>
  </si>
  <si>
    <t xml:space="preserve">219</t>
  </si>
  <si>
    <t xml:space="preserve">13-056-G</t>
  </si>
  <si>
    <t xml:space="preserve">13-057-B</t>
  </si>
  <si>
    <t xml:space="preserve">00000000001020581251</t>
  </si>
  <si>
    <t xml:space="preserve">13-057-C</t>
  </si>
  <si>
    <t xml:space="preserve">00000000001021775139</t>
  </si>
  <si>
    <t xml:space="preserve">13-057-D</t>
  </si>
  <si>
    <t xml:space="preserve">00000000001021414460</t>
  </si>
  <si>
    <t xml:space="preserve">13-057-E</t>
  </si>
  <si>
    <t xml:space="preserve">00000000001021900049</t>
  </si>
  <si>
    <t xml:space="preserve">13-057-F</t>
  </si>
  <si>
    <t xml:space="preserve">00000000001021896275</t>
  </si>
  <si>
    <t xml:space="preserve">13-057-G</t>
  </si>
  <si>
    <t xml:space="preserve">13-058-B</t>
  </si>
  <si>
    <t xml:space="preserve">00000000001021828119</t>
  </si>
  <si>
    <t xml:space="preserve">13-058-C</t>
  </si>
  <si>
    <t xml:space="preserve">00000000001021514041</t>
  </si>
  <si>
    <t xml:space="preserve">13-058-D</t>
  </si>
  <si>
    <t xml:space="preserve">00000000001021817257</t>
  </si>
  <si>
    <t xml:space="preserve">13-058-E</t>
  </si>
  <si>
    <t xml:space="preserve">00000000001021716093</t>
  </si>
  <si>
    <t xml:space="preserve">13-058-F</t>
  </si>
  <si>
    <t xml:space="preserve">00000000001021900824</t>
  </si>
  <si>
    <t xml:space="preserve">13-058-G</t>
  </si>
  <si>
    <t xml:space="preserve">00000000001021711393</t>
  </si>
  <si>
    <t xml:space="preserve">13-059-B</t>
  </si>
  <si>
    <t xml:space="preserve">00000000001021643478</t>
  </si>
  <si>
    <t xml:space="preserve">13-059-C</t>
  </si>
  <si>
    <t xml:space="preserve">00000000001021911624</t>
  </si>
  <si>
    <t xml:space="preserve">13-059-D</t>
  </si>
  <si>
    <t xml:space="preserve">13-059-E</t>
  </si>
  <si>
    <t xml:space="preserve">00000000001021900046</t>
  </si>
  <si>
    <t xml:space="preserve">13-059-F</t>
  </si>
  <si>
    <t xml:space="preserve">00000000001021767629</t>
  </si>
  <si>
    <t xml:space="preserve">13-059-G</t>
  </si>
  <si>
    <t xml:space="preserve">00000000001021478289</t>
  </si>
  <si>
    <t xml:space="preserve">13-060-B</t>
  </si>
  <si>
    <t xml:space="preserve">00000000001021670573</t>
  </si>
  <si>
    <t xml:space="preserve">13-060-C</t>
  </si>
  <si>
    <t xml:space="preserve">00000000001021909725</t>
  </si>
  <si>
    <t xml:space="preserve">13-060-D</t>
  </si>
  <si>
    <t xml:space="preserve">00000000001021542103</t>
  </si>
  <si>
    <t xml:space="preserve">13-060-E</t>
  </si>
  <si>
    <t xml:space="preserve">253550501</t>
  </si>
  <si>
    <t xml:space="preserve">00000000001021707693</t>
  </si>
  <si>
    <t xml:space="preserve">13-060-F</t>
  </si>
  <si>
    <t xml:space="preserve">00000000001021900998</t>
  </si>
  <si>
    <t xml:space="preserve">13-060-G</t>
  </si>
  <si>
    <t xml:space="preserve">13-061-B</t>
  </si>
  <si>
    <t xml:space="preserve">00000000001021949537</t>
  </si>
  <si>
    <t xml:space="preserve">13-061-C</t>
  </si>
  <si>
    <t xml:space="preserve">00000000001021735083</t>
  </si>
  <si>
    <t xml:space="preserve">13-061-D</t>
  </si>
  <si>
    <t xml:space="preserve">00000000001021900035</t>
  </si>
  <si>
    <t xml:space="preserve">13-061-E</t>
  </si>
  <si>
    <t xml:space="preserve">A25113-01</t>
  </si>
  <si>
    <t xml:space="preserve">00000000001020844016</t>
  </si>
  <si>
    <t xml:space="preserve">13-061-F</t>
  </si>
  <si>
    <t xml:space="preserve">00000000001021414570</t>
  </si>
  <si>
    <t xml:space="preserve">13-061-G</t>
  </si>
  <si>
    <t xml:space="preserve">13-062-B</t>
  </si>
  <si>
    <t xml:space="preserve">00000000001021713169</t>
  </si>
  <si>
    <t xml:space="preserve">13-062-C</t>
  </si>
  <si>
    <t xml:space="preserve">00000000001021896252</t>
  </si>
  <si>
    <t xml:space="preserve">13-062-D</t>
  </si>
  <si>
    <t xml:space="preserve">00000000001021817972</t>
  </si>
  <si>
    <t xml:space="preserve">13-062-E</t>
  </si>
  <si>
    <t xml:space="preserve">00000000001021405168</t>
  </si>
  <si>
    <t xml:space="preserve">13-062-F</t>
  </si>
  <si>
    <t xml:space="preserve">00000000001021490900</t>
  </si>
  <si>
    <t xml:space="preserve">13-062-G</t>
  </si>
  <si>
    <t xml:space="preserve">A26156-01</t>
  </si>
  <si>
    <t xml:space="preserve">00000000001021520334</t>
  </si>
  <si>
    <t xml:space="preserve">13-063-B</t>
  </si>
  <si>
    <t xml:space="preserve">13-063-C</t>
  </si>
  <si>
    <t xml:space="preserve">00000000001021896475</t>
  </si>
  <si>
    <t xml:space="preserve">13-063-D</t>
  </si>
  <si>
    <t xml:space="preserve">13-063-E</t>
  </si>
  <si>
    <t xml:space="preserve">00000000001021414459</t>
  </si>
  <si>
    <t xml:space="preserve">13-063-F</t>
  </si>
  <si>
    <t xml:space="preserve">00000000001021900000</t>
  </si>
  <si>
    <t xml:space="preserve">13-063-G</t>
  </si>
  <si>
    <t xml:space="preserve">13-064-B</t>
  </si>
  <si>
    <t xml:space="preserve">00000000001021910117</t>
  </si>
  <si>
    <t xml:space="preserve">13-064-C</t>
  </si>
  <si>
    <t xml:space="preserve">00000000001019876090</t>
  </si>
  <si>
    <t xml:space="preserve">501</t>
  </si>
  <si>
    <t xml:space="preserve">13-064-D</t>
  </si>
  <si>
    <t xml:space="preserve">00000000001021896251</t>
  </si>
  <si>
    <t xml:space="preserve">13-064-E</t>
  </si>
  <si>
    <t xml:space="preserve">00000000001021896497</t>
  </si>
  <si>
    <t xml:space="preserve">13-064-F</t>
  </si>
  <si>
    <t xml:space="preserve">00000000001019876092</t>
  </si>
  <si>
    <t xml:space="preserve">13-064-G</t>
  </si>
  <si>
    <t xml:space="preserve">13-065-B</t>
  </si>
  <si>
    <t xml:space="preserve">00000000001021899884</t>
  </si>
  <si>
    <t xml:space="preserve">13-065-C</t>
  </si>
  <si>
    <t xml:space="preserve">13-065-D</t>
  </si>
  <si>
    <t xml:space="preserve">00000000001021900048</t>
  </si>
  <si>
    <t xml:space="preserve">13-065-E</t>
  </si>
  <si>
    <t xml:space="preserve">00000000001020841246</t>
  </si>
  <si>
    <t xml:space="preserve">13-065-F</t>
  </si>
  <si>
    <t xml:space="preserve">00000000001021848935</t>
  </si>
  <si>
    <t xml:space="preserve">13-065-G</t>
  </si>
  <si>
    <t xml:space="preserve">13-066-B</t>
  </si>
  <si>
    <t xml:space="preserve">00000000001021909708</t>
  </si>
  <si>
    <t xml:space="preserve">13-066-C</t>
  </si>
  <si>
    <t xml:space="preserve">00000000001021916648</t>
  </si>
  <si>
    <t xml:space="preserve">13-066-D</t>
  </si>
  <si>
    <t xml:space="preserve">13-066-E</t>
  </si>
  <si>
    <t xml:space="preserve">00000000001021900966</t>
  </si>
  <si>
    <t xml:space="preserve">13-066-F</t>
  </si>
  <si>
    <t xml:space="preserve">00000000001021900977</t>
  </si>
  <si>
    <t xml:space="preserve">13-066-G</t>
  </si>
  <si>
    <t xml:space="preserve">13-067-B</t>
  </si>
  <si>
    <t xml:space="preserve">00000000001021414565</t>
  </si>
  <si>
    <t xml:space="preserve">13-067-C</t>
  </si>
  <si>
    <t xml:space="preserve">00000000001021900079</t>
  </si>
  <si>
    <t xml:space="preserve">13-067-D</t>
  </si>
  <si>
    <t xml:space="preserve">13-067-E</t>
  </si>
  <si>
    <t xml:space="preserve">00000000001021900096</t>
  </si>
  <si>
    <t xml:space="preserve">13-067-F</t>
  </si>
  <si>
    <t xml:space="preserve">00000000001021494780</t>
  </si>
  <si>
    <t xml:space="preserve">13-067-G</t>
  </si>
  <si>
    <t xml:space="preserve">00000000001020334280</t>
  </si>
  <si>
    <t xml:space="preserve">13-068-B</t>
  </si>
  <si>
    <t xml:space="preserve">00000000001020921635</t>
  </si>
  <si>
    <t xml:space="preserve">13-068-C</t>
  </si>
  <si>
    <t xml:space="preserve">00000000001021282123</t>
  </si>
  <si>
    <t xml:space="preserve">13-068-D</t>
  </si>
  <si>
    <t xml:space="preserve">00000000001021896489</t>
  </si>
  <si>
    <t xml:space="preserve">13-068-E</t>
  </si>
  <si>
    <t xml:space="preserve">00000000001021901034</t>
  </si>
  <si>
    <t xml:space="preserve">13-068-F</t>
  </si>
  <si>
    <t xml:space="preserve">00000000001021901000</t>
  </si>
  <si>
    <t xml:space="preserve">13-068-G</t>
  </si>
  <si>
    <t xml:space="preserve">00000000001021019296</t>
  </si>
  <si>
    <t xml:space="preserve">13-069-B</t>
  </si>
  <si>
    <t xml:space="preserve">00000000001021817690</t>
  </si>
  <si>
    <t xml:space="preserve">13-069-C</t>
  </si>
  <si>
    <t xml:space="preserve">00000000001021896277</t>
  </si>
  <si>
    <t xml:space="preserve">13-069-D</t>
  </si>
  <si>
    <t xml:space="preserve">00000000001021512488</t>
  </si>
  <si>
    <t xml:space="preserve">13-069-E</t>
  </si>
  <si>
    <t xml:space="preserve">13-069-F</t>
  </si>
  <si>
    <t xml:space="preserve">RA26100-01</t>
  </si>
  <si>
    <t xml:space="preserve">00000000001021288007</t>
  </si>
  <si>
    <t xml:space="preserve">13-069-G</t>
  </si>
  <si>
    <t xml:space="preserve">00000000001021554813</t>
  </si>
  <si>
    <t xml:space="preserve">13-070-B</t>
  </si>
  <si>
    <t xml:space="preserve">00000000001021459548</t>
  </si>
  <si>
    <t xml:space="preserve">13-070-C</t>
  </si>
  <si>
    <t xml:space="preserve">00000000001021939517</t>
  </si>
  <si>
    <t xml:space="preserve">13-070-D</t>
  </si>
  <si>
    <t xml:space="preserve">CHD-EZ-7015799-A93</t>
  </si>
  <si>
    <t xml:space="preserve">A26151B22</t>
  </si>
  <si>
    <t xml:space="preserve">00000000001021497833</t>
  </si>
  <si>
    <t xml:space="preserve">13-070-E</t>
  </si>
  <si>
    <t xml:space="preserve">00000000001021638709</t>
  </si>
  <si>
    <t xml:space="preserve">13-070-F</t>
  </si>
  <si>
    <t xml:space="preserve">RA25119A22</t>
  </si>
  <si>
    <t xml:space="preserve">00000000001020847265</t>
  </si>
  <si>
    <t xml:space="preserve">13-070-G</t>
  </si>
  <si>
    <t xml:space="preserve">13-071-B</t>
  </si>
  <si>
    <t xml:space="preserve">00000000001021734990</t>
  </si>
  <si>
    <t xml:space="preserve">13-071-C</t>
  </si>
  <si>
    <t xml:space="preserve">00000000001021871453</t>
  </si>
  <si>
    <t xml:space="preserve">13-071-D</t>
  </si>
  <si>
    <t xml:space="preserve">251920101</t>
  </si>
  <si>
    <t xml:space="preserve">00000000001021346913</t>
  </si>
  <si>
    <t xml:space="preserve">13-071-E</t>
  </si>
  <si>
    <t xml:space="preserve">00000000001021670279</t>
  </si>
  <si>
    <t xml:space="preserve">13-071-F</t>
  </si>
  <si>
    <t xml:space="preserve">00000000001021900272</t>
  </si>
  <si>
    <t xml:space="preserve">13-071-G</t>
  </si>
  <si>
    <t xml:space="preserve">13-072-B</t>
  </si>
  <si>
    <t xml:space="preserve">00000000001021867896</t>
  </si>
  <si>
    <t xml:space="preserve">13-072-C</t>
  </si>
  <si>
    <t xml:space="preserve">00000000001020163933</t>
  </si>
  <si>
    <t xml:space="preserve">13-072-D</t>
  </si>
  <si>
    <t xml:space="preserve">00000000001020725368</t>
  </si>
  <si>
    <t xml:space="preserve">13-072-E</t>
  </si>
  <si>
    <t xml:space="preserve">00000000001020581271</t>
  </si>
  <si>
    <t xml:space="preserve">13-072-F</t>
  </si>
  <si>
    <t xml:space="preserve">A25345B8</t>
  </si>
  <si>
    <t xml:space="preserve">00000000001021016835</t>
  </si>
  <si>
    <t xml:space="preserve">13-072-G</t>
  </si>
  <si>
    <t xml:space="preserve">NCB-HD706-BY-X55</t>
  </si>
  <si>
    <t xml:space="preserve">250511779</t>
  </si>
  <si>
    <t xml:space="preserve">00000000001021658357</t>
  </si>
  <si>
    <t xml:space="preserve">13-073-B</t>
  </si>
  <si>
    <t xml:space="preserve">00000000001021390394</t>
  </si>
  <si>
    <t xml:space="preserve">13-073-C</t>
  </si>
  <si>
    <t xml:space="preserve">00000000001021939512</t>
  </si>
  <si>
    <t xml:space="preserve">13-073-D</t>
  </si>
  <si>
    <t xml:space="preserve">252970201</t>
  </si>
  <si>
    <t xml:space="preserve">00000000001021560421</t>
  </si>
  <si>
    <t xml:space="preserve">13-073-E</t>
  </si>
  <si>
    <t xml:space="preserve">A26172-02</t>
  </si>
  <si>
    <t xml:space="preserve">00000000001021585309</t>
  </si>
  <si>
    <t xml:space="preserve">13-073-F</t>
  </si>
  <si>
    <t xml:space="preserve">00000000001021390386</t>
  </si>
  <si>
    <t xml:space="preserve">13-073-G</t>
  </si>
  <si>
    <t xml:space="preserve">13-074-B</t>
  </si>
  <si>
    <t xml:space="preserve">00000000001021952736</t>
  </si>
  <si>
    <t xml:space="preserve">13-074-C</t>
  </si>
  <si>
    <t xml:space="preserve">00000000001021497519</t>
  </si>
  <si>
    <t xml:space="preserve">13-074-D</t>
  </si>
  <si>
    <t xml:space="preserve">00000000001021575726</t>
  </si>
  <si>
    <t xml:space="preserve">13-074-E</t>
  </si>
  <si>
    <t xml:space="preserve">00000000001021949403</t>
  </si>
  <si>
    <t xml:space="preserve">13-074-F</t>
  </si>
  <si>
    <t xml:space="preserve">00000000001021904100</t>
  </si>
  <si>
    <t xml:space="preserve">13-074-G</t>
  </si>
  <si>
    <t xml:space="preserve">00000000001021750851</t>
  </si>
  <si>
    <t xml:space="preserve">13-075-B</t>
  </si>
  <si>
    <t xml:space="preserve">00000000001021414567</t>
  </si>
  <si>
    <t xml:space="preserve">13-075-C</t>
  </si>
  <si>
    <t xml:space="preserve">00000000001021734989</t>
  </si>
  <si>
    <t xml:space="preserve">13-075-D</t>
  </si>
  <si>
    <t xml:space="preserve">00000000001021585661</t>
  </si>
  <si>
    <t xml:space="preserve">13-075-E</t>
  </si>
  <si>
    <t xml:space="preserve">00000000001021289173</t>
  </si>
  <si>
    <t xml:space="preserve">13-075-F</t>
  </si>
  <si>
    <t xml:space="preserve">00000000001021390376</t>
  </si>
  <si>
    <t xml:space="preserve">13-075-G</t>
  </si>
  <si>
    <t xml:space="preserve">13-076-B</t>
  </si>
  <si>
    <t xml:space="preserve">13-076-C</t>
  </si>
  <si>
    <t xml:space="preserve">00000000001021667716</t>
  </si>
  <si>
    <t xml:space="preserve">13-076-D</t>
  </si>
  <si>
    <t xml:space="preserve">00000000001021638694</t>
  </si>
  <si>
    <t xml:space="preserve">13-076-E</t>
  </si>
  <si>
    <t xml:space="preserve">00000000001021949424</t>
  </si>
  <si>
    <t xml:space="preserve">13-076-F</t>
  </si>
  <si>
    <t xml:space="preserve">00000000001021903683</t>
  </si>
  <si>
    <t xml:space="preserve">13-076-G</t>
  </si>
  <si>
    <t xml:space="preserve">00000000001021750969</t>
  </si>
  <si>
    <t xml:space="preserve">13-077-B</t>
  </si>
  <si>
    <t xml:space="preserve">13-077-C</t>
  </si>
  <si>
    <t xml:space="preserve">00000000001021900085</t>
  </si>
  <si>
    <t xml:space="preserve">13-077-D</t>
  </si>
  <si>
    <t xml:space="preserve">00000000001021939515</t>
  </si>
  <si>
    <t xml:space="preserve">13-077-E</t>
  </si>
  <si>
    <t xml:space="preserve">00000000001021841018</t>
  </si>
  <si>
    <t xml:space="preserve">13-077-F</t>
  </si>
  <si>
    <t xml:space="preserve">00000000001021900097</t>
  </si>
  <si>
    <t xml:space="preserve">13-077-G</t>
  </si>
  <si>
    <t xml:space="preserve">13-078-B</t>
  </si>
  <si>
    <t xml:space="preserve">00000000001021939518</t>
  </si>
  <si>
    <t xml:space="preserve">13-078-C</t>
  </si>
  <si>
    <t xml:space="preserve">00000000001021939522</t>
  </si>
  <si>
    <t xml:space="preserve">13-078-D</t>
  </si>
  <si>
    <t xml:space="preserve">CHD-Q1RUSTO-U73</t>
  </si>
  <si>
    <t xml:space="preserve">252380301</t>
  </si>
  <si>
    <t xml:space="preserve">00000000001021153085</t>
  </si>
  <si>
    <t xml:space="preserve">13-078-E</t>
  </si>
  <si>
    <t xml:space="preserve">00000000001021949419</t>
  </si>
  <si>
    <t xml:space="preserve">13-078-F</t>
  </si>
  <si>
    <t xml:space="preserve">00000000001020397531</t>
  </si>
  <si>
    <t xml:space="preserve">264</t>
  </si>
  <si>
    <t xml:space="preserve">13-078-G</t>
  </si>
  <si>
    <t xml:space="preserve">00000000001021502112</t>
  </si>
  <si>
    <t xml:space="preserve">13-079-B</t>
  </si>
  <si>
    <t xml:space="preserve">00000000001021939516</t>
  </si>
  <si>
    <t xml:space="preserve">13-079-C</t>
  </si>
  <si>
    <t xml:space="preserve">00000000001021536849</t>
  </si>
  <si>
    <t xml:space="preserve">13-079-D</t>
  </si>
  <si>
    <t xml:space="preserve">00000000001021900168</t>
  </si>
  <si>
    <t xml:space="preserve">13-079-E</t>
  </si>
  <si>
    <t xml:space="preserve">13-079-F</t>
  </si>
  <si>
    <t xml:space="preserve">00000000001021900160</t>
  </si>
  <si>
    <t xml:space="preserve">13-079-G</t>
  </si>
  <si>
    <t xml:space="preserve">A26189-21</t>
  </si>
  <si>
    <t xml:space="preserve">00000000001021651218</t>
  </si>
  <si>
    <t xml:space="preserve">13-080-B</t>
  </si>
  <si>
    <t xml:space="preserve">00000000001021666857</t>
  </si>
  <si>
    <t xml:space="preserve">13-080-C</t>
  </si>
  <si>
    <t xml:space="preserve">00000000001021726403</t>
  </si>
  <si>
    <t xml:space="preserve">13-080-D</t>
  </si>
  <si>
    <t xml:space="preserve">00000000001021939523</t>
  </si>
  <si>
    <t xml:space="preserve">13-080-E</t>
  </si>
  <si>
    <t xml:space="preserve">00000000001021647767</t>
  </si>
  <si>
    <t xml:space="preserve">13-080-F</t>
  </si>
  <si>
    <t xml:space="preserve">00000000001021903750</t>
  </si>
  <si>
    <t xml:space="preserve">13-080-G</t>
  </si>
  <si>
    <t xml:space="preserve">13-081-B</t>
  </si>
  <si>
    <t xml:space="preserve">00000000001021900129</t>
  </si>
  <si>
    <t xml:space="preserve">13-081-C</t>
  </si>
  <si>
    <t xml:space="preserve">00000000001021900261</t>
  </si>
  <si>
    <t xml:space="preserve">13-081-D</t>
  </si>
  <si>
    <t xml:space="preserve">00000000001021637842</t>
  </si>
  <si>
    <t xml:space="preserve">13-081-E</t>
  </si>
  <si>
    <t xml:space="preserve">00000000001021494697</t>
  </si>
  <si>
    <t xml:space="preserve">13-081-F</t>
  </si>
  <si>
    <t xml:space="preserve">A26020-201</t>
  </si>
  <si>
    <t xml:space="preserve">00000000001020968624</t>
  </si>
  <si>
    <t xml:space="preserve">13-081-G</t>
  </si>
  <si>
    <t xml:space="preserve">13-082-B</t>
  </si>
  <si>
    <t xml:space="preserve">00000000001021939521</t>
  </si>
  <si>
    <t xml:space="preserve">13-082-C</t>
  </si>
  <si>
    <t xml:space="preserve">00000000001021282027</t>
  </si>
  <si>
    <t xml:space="preserve">13-082-D</t>
  </si>
  <si>
    <t xml:space="preserve">00000000001021182856</t>
  </si>
  <si>
    <t xml:space="preserve">13-082-E</t>
  </si>
  <si>
    <t xml:space="preserve">00000000001021560419</t>
  </si>
  <si>
    <t xml:space="preserve">13-082-F</t>
  </si>
  <si>
    <t xml:space="preserve">251180301</t>
  </si>
  <si>
    <t xml:space="preserve">00000000001020334142</t>
  </si>
  <si>
    <t xml:space="preserve">13-082-G</t>
  </si>
  <si>
    <t xml:space="preserve">13-083-B</t>
  </si>
  <si>
    <t xml:space="preserve">13-083-C</t>
  </si>
  <si>
    <t xml:space="preserve">00000000001021734992</t>
  </si>
  <si>
    <t xml:space="preserve">13-083-D</t>
  </si>
  <si>
    <t xml:space="preserve">00000000001021900277</t>
  </si>
  <si>
    <t xml:space="preserve">13-083-E</t>
  </si>
  <si>
    <t xml:space="preserve">13-083-F</t>
  </si>
  <si>
    <t xml:space="preserve">00000000001021613639</t>
  </si>
  <si>
    <t xml:space="preserve">84</t>
  </si>
  <si>
    <t xml:space="preserve">13-083-G</t>
  </si>
  <si>
    <t xml:space="preserve">13-084-B</t>
  </si>
  <si>
    <t xml:space="preserve">13-084-C</t>
  </si>
  <si>
    <t xml:space="preserve">00000000001020725371</t>
  </si>
  <si>
    <t xml:space="preserve">13-084-D</t>
  </si>
  <si>
    <t xml:space="preserve">00000000001021877677</t>
  </si>
  <si>
    <t xml:space="preserve">13-084-E</t>
  </si>
  <si>
    <t xml:space="preserve">00000000001020128904</t>
  </si>
  <si>
    <t xml:space="preserve">13-084-F</t>
  </si>
  <si>
    <t xml:space="preserve">00000000001021542717</t>
  </si>
  <si>
    <t xml:space="preserve">13-084-G</t>
  </si>
  <si>
    <t xml:space="preserve">13-085-B</t>
  </si>
  <si>
    <t xml:space="preserve">00000000001021900321</t>
  </si>
  <si>
    <t xml:space="preserve">13-085-C</t>
  </si>
  <si>
    <t xml:space="preserve">00000000001021818097</t>
  </si>
  <si>
    <t xml:space="preserve">13-085-D</t>
  </si>
  <si>
    <t xml:space="preserve">00000000001021900270</t>
  </si>
  <si>
    <t xml:space="preserve">13-085-E</t>
  </si>
  <si>
    <t xml:space="preserve">00000000001021613632</t>
  </si>
  <si>
    <t xml:space="preserve">13-085-F</t>
  </si>
  <si>
    <t xml:space="preserve">00000000001021900327</t>
  </si>
  <si>
    <t xml:space="preserve">13-085-G</t>
  </si>
  <si>
    <t xml:space="preserve">13-086-B</t>
  </si>
  <si>
    <t xml:space="preserve">00000000001021556266</t>
  </si>
  <si>
    <t xml:space="preserve">13-086-C</t>
  </si>
  <si>
    <t xml:space="preserve">251918131</t>
  </si>
  <si>
    <t xml:space="preserve">00000000001020581278</t>
  </si>
  <si>
    <t xml:space="preserve">13-086-D</t>
  </si>
  <si>
    <t xml:space="preserve">00000000001021414550</t>
  </si>
  <si>
    <t xml:space="preserve">13-086-E</t>
  </si>
  <si>
    <t xml:space="preserve">00000000001021903715</t>
  </si>
  <si>
    <t xml:space="preserve">13-086-F</t>
  </si>
  <si>
    <t xml:space="preserve">00000000001021031837</t>
  </si>
  <si>
    <t xml:space="preserve">13-086-G</t>
  </si>
  <si>
    <t xml:space="preserve">00000000001021750970</t>
  </si>
  <si>
    <t xml:space="preserve">13-087-B</t>
  </si>
  <si>
    <t xml:space="preserve">00000000001021706973</t>
  </si>
  <si>
    <t xml:space="preserve">13-087-C</t>
  </si>
  <si>
    <t xml:space="preserve">00000000001021447797</t>
  </si>
  <si>
    <t xml:space="preserve">13-087-D</t>
  </si>
  <si>
    <t xml:space="preserve">00000000001021900260</t>
  </si>
  <si>
    <t xml:space="preserve">13-087-E</t>
  </si>
  <si>
    <t xml:space="preserve">00000000001021900259</t>
  </si>
  <si>
    <t xml:space="preserve">13-087-F</t>
  </si>
  <si>
    <t xml:space="preserve">00000000001021560420</t>
  </si>
  <si>
    <t xml:space="preserve">13-087-G</t>
  </si>
  <si>
    <t xml:space="preserve">13-088-B</t>
  </si>
  <si>
    <t xml:space="preserve">00000000001021854163</t>
  </si>
  <si>
    <t xml:space="preserve">13-088-C</t>
  </si>
  <si>
    <t xml:space="preserve">A26065A001</t>
  </si>
  <si>
    <t xml:space="preserve">00000000001021152820</t>
  </si>
  <si>
    <t xml:space="preserve">187</t>
  </si>
  <si>
    <t xml:space="preserve">13-088-D</t>
  </si>
  <si>
    <t xml:space="preserve">00000000001021939525</t>
  </si>
  <si>
    <t xml:space="preserve">13-088-E</t>
  </si>
  <si>
    <t xml:space="preserve">00000000001021903745</t>
  </si>
  <si>
    <t xml:space="preserve">13-088-F</t>
  </si>
  <si>
    <t xml:space="preserve">00000000001021903831</t>
  </si>
  <si>
    <t xml:space="preserve">13-088-G</t>
  </si>
  <si>
    <t xml:space="preserve">00000000001021182860</t>
  </si>
  <si>
    <t xml:space="preserve">13-089-B</t>
  </si>
  <si>
    <t xml:space="preserve">00000000001021900349</t>
  </si>
  <si>
    <t xml:space="preserve">13-089-C</t>
  </si>
  <si>
    <t xml:space="preserve">00000000001021580822</t>
  </si>
  <si>
    <t xml:space="preserve">13-089-D</t>
  </si>
  <si>
    <t xml:space="preserve">00000000001021900508</t>
  </si>
  <si>
    <t xml:space="preserve">13-089-E</t>
  </si>
  <si>
    <t xml:space="preserve">00000000001021900572</t>
  </si>
  <si>
    <t xml:space="preserve">13-089-F</t>
  </si>
  <si>
    <t xml:space="preserve">00000000001021900650</t>
  </si>
  <si>
    <t xml:space="preserve">13-089-G</t>
  </si>
  <si>
    <t xml:space="preserve">13-090-B</t>
  </si>
  <si>
    <t xml:space="preserve">00000000001021939526</t>
  </si>
  <si>
    <t xml:space="preserve">13-090-C</t>
  </si>
  <si>
    <t xml:space="preserve">00000000001021939527</t>
  </si>
  <si>
    <t xml:space="preserve">13-090-D</t>
  </si>
  <si>
    <t xml:space="preserve">00000000001021903682</t>
  </si>
  <si>
    <t xml:space="preserve">13-090-E</t>
  </si>
  <si>
    <t xml:space="preserve">00000000001021903852</t>
  </si>
  <si>
    <t xml:space="preserve">13-090-F</t>
  </si>
  <si>
    <t xml:space="preserve">00000000001021904063</t>
  </si>
  <si>
    <t xml:space="preserve">13-090-G</t>
  </si>
  <si>
    <t xml:space="preserve">00000000001020167602</t>
  </si>
  <si>
    <t xml:space="preserve">13-091-B</t>
  </si>
  <si>
    <t xml:space="preserve">00000000001021560418</t>
  </si>
  <si>
    <t xml:space="preserve">13-091-C</t>
  </si>
  <si>
    <t xml:space="preserve">00000000001021657222</t>
  </si>
  <si>
    <t xml:space="preserve">13-091-D</t>
  </si>
  <si>
    <t xml:space="preserve">00000000001021819849</t>
  </si>
  <si>
    <t xml:space="preserve">13-091-E</t>
  </si>
  <si>
    <t xml:space="preserve">00000000001021498054</t>
  </si>
  <si>
    <t xml:space="preserve">13-091-F</t>
  </si>
  <si>
    <t xml:space="preserve">13-091-G</t>
  </si>
  <si>
    <t xml:space="preserve">13-092-B</t>
  </si>
  <si>
    <t xml:space="preserve">00000000001021750965</t>
  </si>
  <si>
    <t xml:space="preserve">13-092-C</t>
  </si>
  <si>
    <t xml:space="preserve">13-092-D</t>
  </si>
  <si>
    <t xml:space="preserve">A25272-21</t>
  </si>
  <si>
    <t xml:space="preserve">00000000001021347568</t>
  </si>
  <si>
    <t xml:space="preserve">13-092-E</t>
  </si>
  <si>
    <t xml:space="preserve">13-092-F</t>
  </si>
  <si>
    <t xml:space="preserve">00000000001021652373</t>
  </si>
  <si>
    <t xml:space="preserve">13-092-G</t>
  </si>
  <si>
    <t xml:space="preserve">251870301</t>
  </si>
  <si>
    <t xml:space="preserve">00000000001021750962</t>
  </si>
  <si>
    <t xml:space="preserve">13-093-B</t>
  </si>
  <si>
    <t xml:space="preserve">13-093-C</t>
  </si>
  <si>
    <t xml:space="preserve">00000000001021900518</t>
  </si>
  <si>
    <t xml:space="preserve">13-093-D</t>
  </si>
  <si>
    <t xml:space="preserve">00000000001021638011</t>
  </si>
  <si>
    <t xml:space="preserve">13-093-E</t>
  </si>
  <si>
    <t xml:space="preserve">00000000001021613636</t>
  </si>
  <si>
    <t xml:space="preserve">13-093-F</t>
  </si>
  <si>
    <t xml:space="preserve">00000000001020128820</t>
  </si>
  <si>
    <t xml:space="preserve">13-093-G</t>
  </si>
  <si>
    <t xml:space="preserve">00000000001021181783</t>
  </si>
  <si>
    <t xml:space="preserve">13-094-B</t>
  </si>
  <si>
    <t xml:space="preserve">00000000001021750971</t>
  </si>
  <si>
    <t xml:space="preserve">13-094-C</t>
  </si>
  <si>
    <t xml:space="preserve">13-094-D</t>
  </si>
  <si>
    <t xml:space="preserve">00000000001021776770</t>
  </si>
  <si>
    <t xml:space="preserve">13-094-E</t>
  </si>
  <si>
    <t xml:space="preserve">00000000001021750972</t>
  </si>
  <si>
    <t xml:space="preserve">13-094-F</t>
  </si>
  <si>
    <t xml:space="preserve">00000000001021761271</t>
  </si>
  <si>
    <t xml:space="preserve">13-094-G</t>
  </si>
  <si>
    <t xml:space="preserve">00000000001021750981</t>
  </si>
  <si>
    <t xml:space="preserve">13-095-B</t>
  </si>
  <si>
    <t xml:space="preserve">A26121-21</t>
  </si>
  <si>
    <t xml:space="preserve">00000000001021372369</t>
  </si>
  <si>
    <t xml:space="preserve">13-095-C</t>
  </si>
  <si>
    <t xml:space="preserve">00000000001021404572</t>
  </si>
  <si>
    <t xml:space="preserve">85</t>
  </si>
  <si>
    <t xml:space="preserve">13-095-D</t>
  </si>
  <si>
    <t xml:space="preserve">00000000001021900287</t>
  </si>
  <si>
    <t xml:space="preserve">13-095-E</t>
  </si>
  <si>
    <t xml:space="preserve">00000000001021390564</t>
  </si>
  <si>
    <t xml:space="preserve">13-095-F</t>
  </si>
  <si>
    <t xml:space="preserve">00000000001021525508</t>
  </si>
  <si>
    <t xml:space="preserve">13-095-G</t>
  </si>
  <si>
    <t xml:space="preserve">13-096-B</t>
  </si>
  <si>
    <t xml:space="preserve">13-096-C</t>
  </si>
  <si>
    <t xml:space="preserve">13-096-D</t>
  </si>
  <si>
    <t xml:space="preserve">13-096-E</t>
  </si>
  <si>
    <t xml:space="preserve">00000000001021904161</t>
  </si>
  <si>
    <t xml:space="preserve">13-096-F</t>
  </si>
  <si>
    <t xml:space="preserve">00000000001021497859</t>
  </si>
  <si>
    <t xml:space="preserve">13-096-G</t>
  </si>
  <si>
    <t xml:space="preserve">00000000001021750961</t>
  </si>
  <si>
    <t xml:space="preserve">13-097-B</t>
  </si>
  <si>
    <t xml:space="preserve">00000000001021900516</t>
  </si>
  <si>
    <t xml:space="preserve">13-097-C</t>
  </si>
  <si>
    <t xml:space="preserve">00000000001021414564</t>
  </si>
  <si>
    <t xml:space="preserve">13-097-D</t>
  </si>
  <si>
    <t xml:space="preserve">00000000001021791309</t>
  </si>
  <si>
    <t xml:space="preserve">13-097-E</t>
  </si>
  <si>
    <t xml:space="preserve">A26035-21</t>
  </si>
  <si>
    <t xml:space="preserve">00000000001021026019</t>
  </si>
  <si>
    <t xml:space="preserve">13-097-F</t>
  </si>
  <si>
    <t xml:space="preserve">M-9VSBR-E0-656</t>
  </si>
  <si>
    <t xml:space="preserve">250799002</t>
  </si>
  <si>
    <t xml:space="preserve">00000000001021776794</t>
  </si>
  <si>
    <t xml:space="preserve">13-097-G</t>
  </si>
  <si>
    <t xml:space="preserve">13-098-B</t>
  </si>
  <si>
    <t xml:space="preserve">00000000001021750966</t>
  </si>
  <si>
    <t xml:space="preserve">13-098-C</t>
  </si>
  <si>
    <t xml:space="preserve">13-098-D</t>
  </si>
  <si>
    <t xml:space="preserve">13-098-E</t>
  </si>
  <si>
    <t xml:space="preserve">13-098-F</t>
  </si>
  <si>
    <t xml:space="preserve">00000000001021493143</t>
  </si>
  <si>
    <t xml:space="preserve">112</t>
  </si>
  <si>
    <t xml:space="preserve">13-098-G</t>
  </si>
  <si>
    <t xml:space="preserve">00000000001019872463</t>
  </si>
  <si>
    <t xml:space="preserve">474</t>
  </si>
  <si>
    <t xml:space="preserve">13-099-B</t>
  </si>
  <si>
    <t xml:space="preserve">00000000001021900531</t>
  </si>
  <si>
    <t xml:space="preserve">13-099-C</t>
  </si>
  <si>
    <t xml:space="preserve">00000000001021580676</t>
  </si>
  <si>
    <t xml:space="preserve">13-099-D</t>
  </si>
  <si>
    <t xml:space="preserve">00000000001021414569</t>
  </si>
  <si>
    <t xml:space="preserve">13-099-E</t>
  </si>
  <si>
    <t xml:space="preserve">00000000001021900665</t>
  </si>
  <si>
    <t xml:space="preserve">13-099-F</t>
  </si>
  <si>
    <t xml:space="preserve">00000000001021776765</t>
  </si>
  <si>
    <t xml:space="preserve">13-099-G</t>
  </si>
  <si>
    <t xml:space="preserve">13-100-B</t>
  </si>
  <si>
    <t xml:space="preserve">13-100-C</t>
  </si>
  <si>
    <t xml:space="preserve">00000000001021750963</t>
  </si>
  <si>
    <t xml:space="preserve">13-100-D</t>
  </si>
  <si>
    <t xml:space="preserve">13-100-E</t>
  </si>
  <si>
    <t xml:space="preserve">13-100-F</t>
  </si>
  <si>
    <t xml:space="preserve">13-100-G</t>
  </si>
  <si>
    <t xml:space="preserve">13-101-B</t>
  </si>
  <si>
    <t xml:space="preserve">00000000001021634060</t>
  </si>
  <si>
    <t xml:space="preserve">13-101-C</t>
  </si>
  <si>
    <t xml:space="preserve">00000000001021900655</t>
  </si>
  <si>
    <t xml:space="preserve">13-101-D</t>
  </si>
  <si>
    <t xml:space="preserve">00000000001021414568</t>
  </si>
  <si>
    <t xml:space="preserve">13-101-E</t>
  </si>
  <si>
    <t xml:space="preserve">00000000001021900374</t>
  </si>
  <si>
    <t xml:space="preserve">13-101-F</t>
  </si>
  <si>
    <t xml:space="preserve">00000000001021282660</t>
  </si>
  <si>
    <t xml:space="preserve">13-101-G</t>
  </si>
  <si>
    <t xml:space="preserve">00000000001021761211</t>
  </si>
  <si>
    <t xml:space="preserve">13-102-B</t>
  </si>
  <si>
    <t xml:space="preserve">13-102-C</t>
  </si>
  <si>
    <t xml:space="preserve">13-102-D</t>
  </si>
  <si>
    <t xml:space="preserve">13-102-E</t>
  </si>
  <si>
    <t xml:space="preserve">00000000001021500858</t>
  </si>
  <si>
    <t xml:space="preserve">13-102-F</t>
  </si>
  <si>
    <t xml:space="preserve">253520202</t>
  </si>
  <si>
    <t xml:space="preserve">00000000001021493196</t>
  </si>
  <si>
    <t xml:space="preserve">13-102-G</t>
  </si>
  <si>
    <t xml:space="preserve">13-103-B</t>
  </si>
  <si>
    <t xml:space="preserve">A26112T101</t>
  </si>
  <si>
    <t xml:space="preserve">00000000001021351547</t>
  </si>
  <si>
    <t xml:space="preserve">147</t>
  </si>
  <si>
    <t xml:space="preserve">13-103-C</t>
  </si>
  <si>
    <t xml:space="preserve">00000000001021414551</t>
  </si>
  <si>
    <t xml:space="preserve">13-103-D</t>
  </si>
  <si>
    <t xml:space="preserve">00000000001021414553</t>
  </si>
  <si>
    <t xml:space="preserve">13-103-E</t>
  </si>
  <si>
    <t xml:space="preserve">00000000001021900652</t>
  </si>
  <si>
    <t xml:space="preserve">13-103-F</t>
  </si>
  <si>
    <t xml:space="preserve">251578131</t>
  </si>
  <si>
    <t xml:space="preserve">00000000001020353565</t>
  </si>
  <si>
    <t xml:space="preserve">13-103-G</t>
  </si>
  <si>
    <t xml:space="preserve">A26125-01</t>
  </si>
  <si>
    <t xml:space="preserve">00000000001021386826</t>
  </si>
  <si>
    <t xml:space="preserve">13-104-B</t>
  </si>
  <si>
    <t xml:space="preserve">2604363159</t>
  </si>
  <si>
    <t xml:space="preserve">00000000001021750954</t>
  </si>
  <si>
    <t xml:space="preserve">13-104-C</t>
  </si>
  <si>
    <t xml:space="preserve">13-104-D</t>
  </si>
  <si>
    <t xml:space="preserve">13-104-E</t>
  </si>
  <si>
    <t xml:space="preserve">13-104-F</t>
  </si>
  <si>
    <t xml:space="preserve">00000000001021764327</t>
  </si>
  <si>
    <t xml:space="preserve">13-104-G</t>
  </si>
  <si>
    <t xml:space="preserve">13-105-B</t>
  </si>
  <si>
    <t xml:space="preserve">00000000001021003625</t>
  </si>
  <si>
    <t xml:space="preserve">13-105-C</t>
  </si>
  <si>
    <t xml:space="preserve">251460302</t>
  </si>
  <si>
    <t xml:space="preserve">00000000001021347542</t>
  </si>
  <si>
    <t xml:space="preserve">13-105-D</t>
  </si>
  <si>
    <t xml:space="preserve">13-105-E</t>
  </si>
  <si>
    <t xml:space="preserve">00000000001021900825</t>
  </si>
  <si>
    <t xml:space="preserve">13-105-F</t>
  </si>
  <si>
    <t xml:space="preserve">00000000001021900999</t>
  </si>
  <si>
    <t xml:space="preserve">13-105-G</t>
  </si>
  <si>
    <t xml:space="preserve">13-106-B</t>
  </si>
  <si>
    <t xml:space="preserve">00000000001021023793</t>
  </si>
  <si>
    <t xml:space="preserve">13-106-C</t>
  </si>
  <si>
    <t xml:space="preserve">00000000001019872524</t>
  </si>
  <si>
    <t xml:space="preserve">200</t>
  </si>
  <si>
    <t xml:space="preserve">13-106-D</t>
  </si>
  <si>
    <t xml:space="preserve">13-106-E</t>
  </si>
  <si>
    <t xml:space="preserve">00000000001021764319</t>
  </si>
  <si>
    <t xml:space="preserve">13-106-F</t>
  </si>
  <si>
    <t xml:space="preserve">00000000001021763908</t>
  </si>
  <si>
    <t xml:space="preserve">13-106-G</t>
  </si>
  <si>
    <t xml:space="preserve">13-107-B</t>
  </si>
  <si>
    <t xml:space="preserve">00000000001021372651</t>
  </si>
  <si>
    <t xml:space="preserve">13-107-C</t>
  </si>
  <si>
    <t xml:space="preserve">00000000001021575709</t>
  </si>
  <si>
    <t xml:space="preserve">13-107-D</t>
  </si>
  <si>
    <t xml:space="preserve">RA26249-01</t>
  </si>
  <si>
    <t xml:space="preserve">00000000001021900968</t>
  </si>
  <si>
    <t xml:space="preserve">13-107-E</t>
  </si>
  <si>
    <t xml:space="preserve">00000000001021900994</t>
  </si>
  <si>
    <t xml:space="preserve">13-107-F</t>
  </si>
  <si>
    <t xml:space="preserve">00000000001021900970</t>
  </si>
  <si>
    <t xml:space="preserve">13-107-G</t>
  </si>
  <si>
    <t xml:space="preserve">00000000001021498242</t>
  </si>
  <si>
    <t xml:space="preserve">13-108-B</t>
  </si>
  <si>
    <t xml:space="preserve">13-108-C</t>
  </si>
  <si>
    <t xml:space="preserve">13-108-D</t>
  </si>
  <si>
    <t xml:space="preserve">13-108-E</t>
  </si>
  <si>
    <t xml:space="preserve">00000000001020353519</t>
  </si>
  <si>
    <t xml:space="preserve">184</t>
  </si>
  <si>
    <t xml:space="preserve">13-108-F</t>
  </si>
  <si>
    <t xml:space="preserve">00000000001021775196</t>
  </si>
  <si>
    <t xml:space="preserve">13-108-G</t>
  </si>
  <si>
    <t xml:space="preserve">00000000001021655088</t>
  </si>
  <si>
    <t xml:space="preserve">13-109-B</t>
  </si>
  <si>
    <t xml:space="preserve">00000000001021900902</t>
  </si>
  <si>
    <t xml:space="preserve">13-109-C</t>
  </si>
  <si>
    <t xml:space="preserve">00000000001021900985</t>
  </si>
  <si>
    <t xml:space="preserve">13-109-D</t>
  </si>
  <si>
    <t xml:space="preserve">00000000001021939532</t>
  </si>
  <si>
    <t xml:space="preserve">13-109-E</t>
  </si>
  <si>
    <t xml:space="preserve">00000000001021513475</t>
  </si>
  <si>
    <t xml:space="preserve">13-109-F</t>
  </si>
  <si>
    <t xml:space="preserve">13-109-G</t>
  </si>
  <si>
    <t xml:space="preserve">13-110-B</t>
  </si>
  <si>
    <t xml:space="preserve">13-110-C</t>
  </si>
  <si>
    <t xml:space="preserve">00000000001021502367</t>
  </si>
  <si>
    <t xml:space="preserve">13-110-D</t>
  </si>
  <si>
    <t xml:space="preserve">00000000001021347564</t>
  </si>
  <si>
    <t xml:space="preserve">13-110-E</t>
  </si>
  <si>
    <t xml:space="preserve">00000000001020397626</t>
  </si>
  <si>
    <t xml:space="preserve">13-110-F</t>
  </si>
  <si>
    <t xml:space="preserve">13-110-G</t>
  </si>
  <si>
    <t xml:space="preserve">00000000001020128822</t>
  </si>
  <si>
    <t xml:space="preserve">13-111-B</t>
  </si>
  <si>
    <t xml:space="preserve">00000000001021259150</t>
  </si>
  <si>
    <t xml:space="preserve">13-111-C</t>
  </si>
  <si>
    <t xml:space="preserve">00000000001021921070</t>
  </si>
  <si>
    <t xml:space="preserve">13-111-D</t>
  </si>
  <si>
    <t xml:space="preserve">00000000001021939531</t>
  </si>
  <si>
    <t xml:space="preserve">13-111-E</t>
  </si>
  <si>
    <t xml:space="preserve">13-111-F</t>
  </si>
  <si>
    <t xml:space="preserve">13-111-G</t>
  </si>
  <si>
    <t xml:space="preserve">13-112-B</t>
  </si>
  <si>
    <t xml:space="preserve">13-112-C</t>
  </si>
  <si>
    <t xml:space="preserve">00000000001021762947</t>
  </si>
  <si>
    <t xml:space="preserve">13-112-D</t>
  </si>
  <si>
    <t xml:space="preserve">00000000001021763947</t>
  </si>
  <si>
    <t xml:space="preserve">13-112-E</t>
  </si>
  <si>
    <t xml:space="preserve">00000000001021589263</t>
  </si>
  <si>
    <t xml:space="preserve">13-112-F</t>
  </si>
  <si>
    <t xml:space="preserve">00000000001021762286</t>
  </si>
  <si>
    <t xml:space="preserve">13-112-G</t>
  </si>
  <si>
    <t xml:space="preserve">13-113-B</t>
  </si>
  <si>
    <t xml:space="preserve">13-113-C</t>
  </si>
  <si>
    <t xml:space="preserve">00000000001021939530</t>
  </si>
  <si>
    <t xml:space="preserve">13-113-D</t>
  </si>
  <si>
    <t xml:space="preserve">13-113-E</t>
  </si>
  <si>
    <t xml:space="preserve">13-113-F</t>
  </si>
  <si>
    <t xml:space="preserve">13-113-G</t>
  </si>
  <si>
    <t xml:space="preserve">A26188-22</t>
  </si>
  <si>
    <t xml:space="preserve">00000000001021649477</t>
  </si>
  <si>
    <t xml:space="preserve">13-114-B</t>
  </si>
  <si>
    <t xml:space="preserve">A25086B31</t>
  </si>
  <si>
    <t xml:space="preserve">00000000001020908968</t>
  </si>
  <si>
    <t xml:space="preserve">257</t>
  </si>
  <si>
    <t xml:space="preserve">13-114-C</t>
  </si>
  <si>
    <t xml:space="preserve">13-114-D</t>
  </si>
  <si>
    <t xml:space="preserve">00000000001021494322</t>
  </si>
  <si>
    <t xml:space="preserve">13-114-E</t>
  </si>
  <si>
    <t xml:space="preserve">00000000001021576797</t>
  </si>
  <si>
    <t xml:space="preserve">13-114-F</t>
  </si>
  <si>
    <t xml:space="preserve">00000000001021468293</t>
  </si>
  <si>
    <t xml:space="preserve">13-114-G</t>
  </si>
  <si>
    <t xml:space="preserve">13-115-B</t>
  </si>
  <si>
    <t xml:space="preserve">00000000001021643056</t>
  </si>
  <si>
    <t xml:space="preserve">13-115-C</t>
  </si>
  <si>
    <t xml:space="preserve">13-115-D</t>
  </si>
  <si>
    <t xml:space="preserve">00000000001020998904</t>
  </si>
  <si>
    <t xml:space="preserve">13-115-E</t>
  </si>
  <si>
    <t xml:space="preserve">13-115-F</t>
  </si>
  <si>
    <t xml:space="preserve">13-115-G</t>
  </si>
  <si>
    <t xml:space="preserve">00000000001021282330</t>
  </si>
  <si>
    <t xml:space="preserve">13-116-B</t>
  </si>
  <si>
    <t xml:space="preserve">00000000001021763907</t>
  </si>
  <si>
    <t xml:space="preserve">13-116-C</t>
  </si>
  <si>
    <t xml:space="preserve">00000000001021534583</t>
  </si>
  <si>
    <t xml:space="preserve">13-116-D</t>
  </si>
  <si>
    <t xml:space="preserve">RA25105-01</t>
  </si>
  <si>
    <t xml:space="preserve">00000000001020417167</t>
  </si>
  <si>
    <t xml:space="preserve">13-116-E</t>
  </si>
  <si>
    <t xml:space="preserve">13-116-F</t>
  </si>
  <si>
    <t xml:space="preserve">13-116-G</t>
  </si>
  <si>
    <t xml:space="preserve">13-117-B</t>
  </si>
  <si>
    <t xml:space="preserve">00000000001021819851</t>
  </si>
  <si>
    <t xml:space="preserve">13-117-C</t>
  </si>
  <si>
    <t xml:space="preserve">13-117-D</t>
  </si>
  <si>
    <t xml:space="preserve">13-117-E</t>
  </si>
  <si>
    <t xml:space="preserve">13-117-F</t>
  </si>
  <si>
    <t xml:space="preserve">00000000001021654701</t>
  </si>
  <si>
    <t xml:space="preserve">13-117-G</t>
  </si>
  <si>
    <t xml:space="preserve">00000000001021651219</t>
  </si>
  <si>
    <t xml:space="preserve">13-118-B</t>
  </si>
  <si>
    <t xml:space="preserve">00000000001021762680</t>
  </si>
  <si>
    <t xml:space="preserve">13-118-C</t>
  </si>
  <si>
    <t xml:space="preserve">13-118-D</t>
  </si>
  <si>
    <t xml:space="preserve">13-118-E</t>
  </si>
  <si>
    <t xml:space="preserve">00000000001020987332</t>
  </si>
  <si>
    <t xml:space="preserve">13-118-F</t>
  </si>
  <si>
    <t xml:space="preserve">00000000001021282661</t>
  </si>
  <si>
    <t xml:space="preserve">13-118-G</t>
  </si>
  <si>
    <t xml:space="preserve">13-119-B</t>
  </si>
  <si>
    <t xml:space="preserve">00000000001021818005</t>
  </si>
  <si>
    <t xml:space="preserve">13-119-C</t>
  </si>
  <si>
    <t xml:space="preserve">00000000001021651868</t>
  </si>
  <si>
    <t xml:space="preserve">13-119-D</t>
  </si>
  <si>
    <t xml:space="preserve">00000000001021654688</t>
  </si>
  <si>
    <t xml:space="preserve">13-119-E</t>
  </si>
  <si>
    <t xml:space="preserve">13-119-F</t>
  </si>
  <si>
    <t xml:space="preserve">13-119-G</t>
  </si>
  <si>
    <t xml:space="preserve">13-120-B</t>
  </si>
  <si>
    <t xml:space="preserve">00000000001021450528</t>
  </si>
  <si>
    <t xml:space="preserve">115</t>
  </si>
  <si>
    <t xml:space="preserve">13-120-C</t>
  </si>
  <si>
    <t xml:space="preserve">00000000001021762814</t>
  </si>
  <si>
    <t xml:space="preserve">13-120-D</t>
  </si>
  <si>
    <t xml:space="preserve">13-120-E</t>
  </si>
  <si>
    <t xml:space="preserve">00000000001021775195</t>
  </si>
  <si>
    <t xml:space="preserve">13-120-F</t>
  </si>
  <si>
    <t xml:space="preserve">00000000001021498011</t>
  </si>
  <si>
    <t xml:space="preserve">13-120-G</t>
  </si>
  <si>
    <t xml:space="preserve">13-121-B</t>
  </si>
  <si>
    <t xml:space="preserve">13-121-C</t>
  </si>
  <si>
    <t xml:space="preserve">00000000001020167263</t>
  </si>
  <si>
    <t xml:space="preserve">13-121-D</t>
  </si>
  <si>
    <t xml:space="preserve">13-121-E</t>
  </si>
  <si>
    <t xml:space="preserve">13-121-F</t>
  </si>
  <si>
    <t xml:space="preserve">13-121-G</t>
  </si>
  <si>
    <t xml:space="preserve">13-122-B</t>
  </si>
  <si>
    <t xml:space="preserve">13-122-C</t>
  </si>
  <si>
    <t xml:space="preserve">RA25112-01</t>
  </si>
  <si>
    <t xml:space="preserve">00000000001020389865</t>
  </si>
  <si>
    <t xml:space="preserve">13-122-D</t>
  </si>
  <si>
    <t xml:space="preserve">00000000001020128905</t>
  </si>
  <si>
    <t xml:space="preserve">13-122-E</t>
  </si>
  <si>
    <t xml:space="preserve">00000000001021775194</t>
  </si>
  <si>
    <t xml:space="preserve">13-122-F</t>
  </si>
  <si>
    <t xml:space="preserve">00000000001020987438</t>
  </si>
  <si>
    <t xml:space="preserve">13-122-G</t>
  </si>
  <si>
    <t xml:space="preserve">13-123-B</t>
  </si>
  <si>
    <t xml:space="preserve">00000000001020164021</t>
  </si>
  <si>
    <t xml:space="preserve">13-123-C</t>
  </si>
  <si>
    <t xml:space="preserve">13-123-D</t>
  </si>
  <si>
    <t xml:space="preserve">00000000001021414552</t>
  </si>
  <si>
    <t xml:space="preserve">13-123-E</t>
  </si>
  <si>
    <t xml:space="preserve">13-123-F</t>
  </si>
  <si>
    <t xml:space="preserve">13-123-G</t>
  </si>
  <si>
    <t xml:space="preserve">13-124-B</t>
  </si>
  <si>
    <t xml:space="preserve">00000000001021757237</t>
  </si>
  <si>
    <t xml:space="preserve">13-124-C</t>
  </si>
  <si>
    <t xml:space="preserve">00000000001020581264</t>
  </si>
  <si>
    <t xml:space="preserve">13-124-D</t>
  </si>
  <si>
    <t xml:space="preserve">00000000001021763948</t>
  </si>
  <si>
    <t xml:space="preserve">13-124-E</t>
  </si>
  <si>
    <t xml:space="preserve">00000000001021775143</t>
  </si>
  <si>
    <t xml:space="preserve">13-124-F</t>
  </si>
  <si>
    <t xml:space="preserve">00000000001021003918</t>
  </si>
  <si>
    <t xml:space="preserve">13-124-G</t>
  </si>
  <si>
    <t xml:space="preserve">14-000-B</t>
  </si>
  <si>
    <t xml:space="preserve">00000000001021809621</t>
  </si>
  <si>
    <t xml:space="preserve">14-000-C</t>
  </si>
  <si>
    <t xml:space="preserve">00000000001021945960</t>
  </si>
  <si>
    <t xml:space="preserve">14-000-D</t>
  </si>
  <si>
    <t xml:space="preserve">A26217B101</t>
  </si>
  <si>
    <t xml:space="preserve">00000000001021767622</t>
  </si>
  <si>
    <t xml:space="preserve">14-000-E</t>
  </si>
  <si>
    <t xml:space="preserve">00000000001021918805</t>
  </si>
  <si>
    <t xml:space="preserve">14-000-F</t>
  </si>
  <si>
    <t xml:space="preserve">00000000001020197971</t>
  </si>
  <si>
    <t xml:space="preserve">14-000-G</t>
  </si>
  <si>
    <t xml:space="preserve">14-001-B</t>
  </si>
  <si>
    <t xml:space="preserve">00000000001021853480</t>
  </si>
  <si>
    <t xml:space="preserve">14-001-C</t>
  </si>
  <si>
    <t xml:space="preserve">00000000001019876091</t>
  </si>
  <si>
    <t xml:space="preserve">14-001-D</t>
  </si>
  <si>
    <t xml:space="preserve">00000000001021874248</t>
  </si>
  <si>
    <t xml:space="preserve">14-001-E</t>
  </si>
  <si>
    <t xml:space="preserve">00000000001021333629</t>
  </si>
  <si>
    <t xml:space="preserve">14-001-F</t>
  </si>
  <si>
    <t xml:space="preserve">00000000001021701449</t>
  </si>
  <si>
    <t xml:space="preserve">14-001-G</t>
  </si>
  <si>
    <t xml:space="preserve">14-002-B</t>
  </si>
  <si>
    <t xml:space="preserve">00000000001021905347</t>
  </si>
  <si>
    <t xml:space="preserve">14-002-C</t>
  </si>
  <si>
    <t xml:space="preserve">00000000001021857399</t>
  </si>
  <si>
    <t xml:space="preserve">14-002-D</t>
  </si>
  <si>
    <t xml:space="preserve">RA26242-02</t>
  </si>
  <si>
    <t xml:space="preserve">00000000001021873907</t>
  </si>
  <si>
    <t xml:space="preserve">14-002-E</t>
  </si>
  <si>
    <t xml:space="preserve">00000000001021896530</t>
  </si>
  <si>
    <t xml:space="preserve">14-002-F</t>
  </si>
  <si>
    <t xml:space="preserve">00000000001021899410</t>
  </si>
  <si>
    <t xml:space="preserve">14-002-G</t>
  </si>
  <si>
    <t xml:space="preserve">00000000001021746744</t>
  </si>
  <si>
    <t xml:space="preserve">14-003-B</t>
  </si>
  <si>
    <t xml:space="preserve">00000000001021568572</t>
  </si>
  <si>
    <t xml:space="preserve">14-003-C</t>
  </si>
  <si>
    <t xml:space="preserve">00000000001021715660</t>
  </si>
  <si>
    <t xml:space="preserve">14-003-D</t>
  </si>
  <si>
    <t xml:space="preserve">00000000001020581246</t>
  </si>
  <si>
    <t xml:space="preserve">14-003-E</t>
  </si>
  <si>
    <t xml:space="preserve">00000000001021087426</t>
  </si>
  <si>
    <t xml:space="preserve">14-003-F</t>
  </si>
  <si>
    <t xml:space="preserve">00000000001021857580</t>
  </si>
  <si>
    <t xml:space="preserve">14-003-G</t>
  </si>
  <si>
    <t xml:space="preserve">00000000001021538728</t>
  </si>
  <si>
    <t xml:space="preserve">14-004-B</t>
  </si>
  <si>
    <t xml:space="preserve">260600549</t>
  </si>
  <si>
    <t xml:space="preserve">00000000001021819856</t>
  </si>
  <si>
    <t xml:space="preserve">14-004-C</t>
  </si>
  <si>
    <t xml:space="preserve">00000000001021873775</t>
  </si>
  <si>
    <t xml:space="preserve">14-004-D</t>
  </si>
  <si>
    <t xml:space="preserve">00000000001021706330</t>
  </si>
  <si>
    <t xml:space="preserve">14-004-E</t>
  </si>
  <si>
    <t xml:space="preserve">00000000001021896522</t>
  </si>
  <si>
    <t xml:space="preserve">14-004-F</t>
  </si>
  <si>
    <t xml:space="preserve">00000000001021706249</t>
  </si>
  <si>
    <t xml:space="preserve">14-004-G</t>
  </si>
  <si>
    <t xml:space="preserve">00000000001021896527</t>
  </si>
  <si>
    <t xml:space="preserve">14-005-B</t>
  </si>
  <si>
    <t xml:space="preserve">A26239-21</t>
  </si>
  <si>
    <t xml:space="preserve">00000000001021858920</t>
  </si>
  <si>
    <t xml:space="preserve">14-005-C</t>
  </si>
  <si>
    <t xml:space="preserve">00000000001021693456</t>
  </si>
  <si>
    <t xml:space="preserve">14-005-D</t>
  </si>
  <si>
    <t xml:space="preserve">00000000001021575796</t>
  </si>
  <si>
    <t xml:space="preserve">14-005-E</t>
  </si>
  <si>
    <t xml:space="preserve">00000000001021576030</t>
  </si>
  <si>
    <t xml:space="preserve">14-005-F</t>
  </si>
  <si>
    <t xml:space="preserve">00000000001020397545</t>
  </si>
  <si>
    <t xml:space="preserve">14-005-G</t>
  </si>
  <si>
    <t xml:space="preserve">A26249B41</t>
  </si>
  <si>
    <t xml:space="preserve">00000000001021899455</t>
  </si>
  <si>
    <t xml:space="preserve">14-006-B</t>
  </si>
  <si>
    <t xml:space="preserve">00000000001021873941</t>
  </si>
  <si>
    <t xml:space="preserve">14-006-C</t>
  </si>
  <si>
    <t xml:space="preserve">00000000001020571239</t>
  </si>
  <si>
    <t xml:space="preserve">14-006-D</t>
  </si>
  <si>
    <t xml:space="preserve">00000000001020581249</t>
  </si>
  <si>
    <t xml:space="preserve">14-006-E</t>
  </si>
  <si>
    <t xml:space="preserve">00000000001021819848</t>
  </si>
  <si>
    <t xml:space="preserve">14-006-F</t>
  </si>
  <si>
    <t xml:space="preserve">00000000001021896525</t>
  </si>
  <si>
    <t xml:space="preserve">14-006-G</t>
  </si>
  <si>
    <t xml:space="preserve">00000000001021896553</t>
  </si>
  <si>
    <t xml:space="preserve">14-007-B</t>
  </si>
  <si>
    <t xml:space="preserve">00000000001021930418</t>
  </si>
  <si>
    <t xml:space="preserve">14-007-C</t>
  </si>
  <si>
    <t xml:space="preserve">00000000001021110744</t>
  </si>
  <si>
    <t xml:space="preserve">14-007-D</t>
  </si>
  <si>
    <t xml:space="preserve">00000000001021916857</t>
  </si>
  <si>
    <t xml:space="preserve">14-007-E</t>
  </si>
  <si>
    <t xml:space="preserve">00000000001021917049</t>
  </si>
  <si>
    <t xml:space="preserve">14-007-F</t>
  </si>
  <si>
    <t xml:space="preserve">00000000001021697860</t>
  </si>
  <si>
    <t xml:space="preserve">14-007-G</t>
  </si>
  <si>
    <t xml:space="preserve">00000000001020571269</t>
  </si>
  <si>
    <t xml:space="preserve">14-008-B</t>
  </si>
  <si>
    <t xml:space="preserve">00000000001021722795</t>
  </si>
  <si>
    <t xml:space="preserve">14-008-C</t>
  </si>
  <si>
    <t xml:space="preserve">00000000001021873899</t>
  </si>
  <si>
    <t xml:space="preserve">14-008-D</t>
  </si>
  <si>
    <t xml:space="preserve">00000000001021705925</t>
  </si>
  <si>
    <t xml:space="preserve">14-008-E</t>
  </si>
  <si>
    <t xml:space="preserve">00000000001021666486</t>
  </si>
  <si>
    <t xml:space="preserve">14-008-F</t>
  </si>
  <si>
    <t xml:space="preserve">00000000001021896759</t>
  </si>
  <si>
    <t xml:space="preserve">14-008-G</t>
  </si>
  <si>
    <t xml:space="preserve">00000000001021899488</t>
  </si>
  <si>
    <t xml:space="preserve">14-009-B</t>
  </si>
  <si>
    <t xml:space="preserve">00000000001021697066</t>
  </si>
  <si>
    <t xml:space="preserve">14-009-C</t>
  </si>
  <si>
    <t xml:space="preserve">A26208-202</t>
  </si>
  <si>
    <t xml:space="preserve">00000000001021727479</t>
  </si>
  <si>
    <t xml:space="preserve">14-009-D</t>
  </si>
  <si>
    <t xml:space="preserve">00000000001020571258</t>
  </si>
  <si>
    <t xml:space="preserve">14-009-E</t>
  </si>
  <si>
    <t xml:space="preserve">00000000001021403417</t>
  </si>
  <si>
    <t xml:space="preserve">14-009-F</t>
  </si>
  <si>
    <t xml:space="preserve">00000000001021840902</t>
  </si>
  <si>
    <t xml:space="preserve">14-009-G</t>
  </si>
  <si>
    <t xml:space="preserve">A26202T101</t>
  </si>
  <si>
    <t xml:space="preserve">00000000001021726425</t>
  </si>
  <si>
    <t xml:space="preserve">14-00C-B</t>
  </si>
  <si>
    <t xml:space="preserve">00000000001021651671</t>
  </si>
  <si>
    <t xml:space="preserve">14-00C-C</t>
  </si>
  <si>
    <t xml:space="preserve">00000000001021825007</t>
  </si>
  <si>
    <t xml:space="preserve">14-00C-D</t>
  </si>
  <si>
    <t xml:space="preserve">00000000001021868806</t>
  </si>
  <si>
    <t xml:space="preserve">14-00C-E</t>
  </si>
  <si>
    <t xml:space="preserve">00000000001021498147</t>
  </si>
  <si>
    <t xml:space="preserve">14-00C-F</t>
  </si>
  <si>
    <t xml:space="preserve">00000000001021701554</t>
  </si>
  <si>
    <t xml:space="preserve">14-00C-G</t>
  </si>
  <si>
    <t xml:space="preserve">00000000001021255765</t>
  </si>
  <si>
    <t xml:space="preserve">14-00E-B</t>
  </si>
  <si>
    <t xml:space="preserve">00000000001021525499</t>
  </si>
  <si>
    <t xml:space="preserve">14-00E-C</t>
  </si>
  <si>
    <t xml:space="preserve">00000000001021822407</t>
  </si>
  <si>
    <t xml:space="preserve">14-00E-D</t>
  </si>
  <si>
    <t xml:space="preserve">14-00E-E</t>
  </si>
  <si>
    <t xml:space="preserve">00000000001021946979</t>
  </si>
  <si>
    <t xml:space="preserve">14-00E-F</t>
  </si>
  <si>
    <t xml:space="preserve">RA26226-01</t>
  </si>
  <si>
    <t xml:space="preserve">00000000001021810565</t>
  </si>
  <si>
    <t xml:space="preserve">14-00E-G</t>
  </si>
  <si>
    <t xml:space="preserve">14-00X-B</t>
  </si>
  <si>
    <t xml:space="preserve">A25065-01</t>
  </si>
  <si>
    <t xml:space="preserve">00000000001021396945</t>
  </si>
  <si>
    <t xml:space="preserve">14-00X-C</t>
  </si>
  <si>
    <t xml:space="preserve">14-00X-D</t>
  </si>
  <si>
    <t xml:space="preserve">00000000001021723883</t>
  </si>
  <si>
    <t xml:space="preserve">14-00X-E</t>
  </si>
  <si>
    <t xml:space="preserve">00000000001021396843</t>
  </si>
  <si>
    <t xml:space="preserve">14-00X-F</t>
  </si>
  <si>
    <t xml:space="preserve">00000000001021946713</t>
  </si>
  <si>
    <t xml:space="preserve">14-00X-G</t>
  </si>
  <si>
    <t xml:space="preserve">14-010-B</t>
  </si>
  <si>
    <t xml:space="preserve">00000000001021705978</t>
  </si>
  <si>
    <t xml:space="preserve">14-010-C</t>
  </si>
  <si>
    <t xml:space="preserve">00000000001021945712</t>
  </si>
  <si>
    <t xml:space="preserve">14-010-D</t>
  </si>
  <si>
    <t xml:space="preserve">14-010-E</t>
  </si>
  <si>
    <t xml:space="preserve">00000000001021495681</t>
  </si>
  <si>
    <t xml:space="preserve">14-010-F</t>
  </si>
  <si>
    <t xml:space="preserve">00000000001021918762</t>
  </si>
  <si>
    <t xml:space="preserve">14-010-G</t>
  </si>
  <si>
    <t xml:space="preserve">14-011-B</t>
  </si>
  <si>
    <t xml:space="preserve">00000000001021857478</t>
  </si>
  <si>
    <t xml:space="preserve">14-011-C</t>
  </si>
  <si>
    <t xml:space="preserve">00000000001021701433</t>
  </si>
  <si>
    <t xml:space="preserve">14-011-D</t>
  </si>
  <si>
    <t xml:space="preserve">CHM-BS-9U15-E0-07B</t>
  </si>
  <si>
    <t xml:space="preserve">260701069</t>
  </si>
  <si>
    <t xml:space="preserve">00000000001021819874</t>
  </si>
  <si>
    <t xml:space="preserve">14-011-E</t>
  </si>
  <si>
    <t xml:space="preserve">00000000001021950344</t>
  </si>
  <si>
    <t xml:space="preserve">14-011-F</t>
  </si>
  <si>
    <t xml:space="preserve">00000000001021896526</t>
  </si>
  <si>
    <t xml:space="preserve">14-011-G</t>
  </si>
  <si>
    <t xml:space="preserve">251570301</t>
  </si>
  <si>
    <t xml:space="preserve">00000000001021711039</t>
  </si>
  <si>
    <t xml:space="preserve">14-012-B</t>
  </si>
  <si>
    <t xml:space="preserve">00000000001021706202</t>
  </si>
  <si>
    <t xml:space="preserve">14-012-C</t>
  </si>
  <si>
    <t xml:space="preserve">00000000001021730762</t>
  </si>
  <si>
    <t xml:space="preserve">14-012-D</t>
  </si>
  <si>
    <t xml:space="preserve">00000000001021950220</t>
  </si>
  <si>
    <t xml:space="preserve">14-012-E</t>
  </si>
  <si>
    <t xml:space="preserve">00000000001021950322</t>
  </si>
  <si>
    <t xml:space="preserve">14-012-F</t>
  </si>
  <si>
    <t xml:space="preserve">00000000001021918878</t>
  </si>
  <si>
    <t xml:space="preserve">14-012-G</t>
  </si>
  <si>
    <t xml:space="preserve">14-013-B</t>
  </si>
  <si>
    <t xml:space="preserve">14-013-C</t>
  </si>
  <si>
    <t xml:space="preserve">00000000001021819854</t>
  </si>
  <si>
    <t xml:space="preserve">14-013-D</t>
  </si>
  <si>
    <t xml:space="preserve">00000000001021710758</t>
  </si>
  <si>
    <t xml:space="preserve">14-013-E</t>
  </si>
  <si>
    <t xml:space="preserve">00000000001021925401</t>
  </si>
  <si>
    <t xml:space="preserve">14-013-F</t>
  </si>
  <si>
    <t xml:space="preserve">00000000001021896532</t>
  </si>
  <si>
    <t xml:space="preserve">14-013-G</t>
  </si>
  <si>
    <t xml:space="preserve">00000000001021715916</t>
  </si>
  <si>
    <t xml:space="preserve">14-014-B</t>
  </si>
  <si>
    <t xml:space="preserve">00000000001021706244</t>
  </si>
  <si>
    <t xml:space="preserve">14-014-C</t>
  </si>
  <si>
    <t xml:space="preserve">00000000001021873942</t>
  </si>
  <si>
    <t xml:space="preserve">14-014-D</t>
  </si>
  <si>
    <t xml:space="preserve">00000000001021950289</t>
  </si>
  <si>
    <t xml:space="preserve">14-014-E</t>
  </si>
  <si>
    <t xml:space="preserve">00000000001021856767</t>
  </si>
  <si>
    <t xml:space="preserve">14-014-F</t>
  </si>
  <si>
    <t xml:space="preserve">SAOTHOME-2B-U75</t>
  </si>
  <si>
    <t xml:space="preserve">250190201</t>
  </si>
  <si>
    <t xml:space="preserve">00000000001020355253</t>
  </si>
  <si>
    <t xml:space="preserve">14-014-G</t>
  </si>
  <si>
    <t xml:space="preserve">14-015-B</t>
  </si>
  <si>
    <t xml:space="preserve">00000000001020633770</t>
  </si>
  <si>
    <t xml:space="preserve">14-015-C</t>
  </si>
  <si>
    <t xml:space="preserve">00000000001021819846</t>
  </si>
  <si>
    <t xml:space="preserve">14-015-D</t>
  </si>
  <si>
    <t xml:space="preserve">00000000001021576057</t>
  </si>
  <si>
    <t xml:space="preserve">14-015-E</t>
  </si>
  <si>
    <t xml:space="preserve">14-015-F</t>
  </si>
  <si>
    <t xml:space="preserve">00000000001021896517</t>
  </si>
  <si>
    <t xml:space="preserve">14-015-G</t>
  </si>
  <si>
    <t xml:space="preserve">00000000001021896528</t>
  </si>
  <si>
    <t xml:space="preserve">14-016-B</t>
  </si>
  <si>
    <t xml:space="preserve">00000000001021905348</t>
  </si>
  <si>
    <t xml:space="preserve">14-016-C</t>
  </si>
  <si>
    <t xml:space="preserve">00000000001021730756</t>
  </si>
  <si>
    <t xml:space="preserve">14-016-D</t>
  </si>
  <si>
    <t xml:space="preserve">00000000001021873905</t>
  </si>
  <si>
    <t xml:space="preserve">14-016-E</t>
  </si>
  <si>
    <t xml:space="preserve">00000000001021440842</t>
  </si>
  <si>
    <t xml:space="preserve">14-016-F</t>
  </si>
  <si>
    <t xml:space="preserve">00000000001021711038</t>
  </si>
  <si>
    <t xml:space="preserve">14-016-G</t>
  </si>
  <si>
    <t xml:space="preserve">14-017-B</t>
  </si>
  <si>
    <t xml:space="preserve">00000000001021925226</t>
  </si>
  <si>
    <t xml:space="preserve">14-017-C</t>
  </si>
  <si>
    <t xml:space="preserve">00000000001021951302</t>
  </si>
  <si>
    <t xml:space="preserve">14-017-D</t>
  </si>
  <si>
    <t xml:space="preserve">00000000001021948988</t>
  </si>
  <si>
    <t xml:space="preserve">14-017-E</t>
  </si>
  <si>
    <t xml:space="preserve">00000000001021896574</t>
  </si>
  <si>
    <t xml:space="preserve">14-017-F</t>
  </si>
  <si>
    <t xml:space="preserve">00000000001021899454</t>
  </si>
  <si>
    <t xml:space="preserve">14-017-G</t>
  </si>
  <si>
    <t xml:space="preserve">00000000001021896908</t>
  </si>
  <si>
    <t xml:space="preserve">14-018-B</t>
  </si>
  <si>
    <t xml:space="preserve">00000000001021924879</t>
  </si>
  <si>
    <t xml:space="preserve">14-018-C</t>
  </si>
  <si>
    <t xml:space="preserve">00000000001021652817</t>
  </si>
  <si>
    <t xml:space="preserve">14-018-D</t>
  </si>
  <si>
    <t xml:space="preserve">00000000001021896761</t>
  </si>
  <si>
    <t xml:space="preserve">14-018-E</t>
  </si>
  <si>
    <t xml:space="preserve">00000000001021910107</t>
  </si>
  <si>
    <t xml:space="preserve">14-018-F</t>
  </si>
  <si>
    <t xml:space="preserve">CHX-CC-MCRIE0-999</t>
  </si>
  <si>
    <t xml:space="preserve">LP255942</t>
  </si>
  <si>
    <t xml:space="preserve">00000000001021731532</t>
  </si>
  <si>
    <t xml:space="preserve">14-018-G</t>
  </si>
  <si>
    <t xml:space="preserve">00000000001021669003</t>
  </si>
  <si>
    <t xml:space="preserve">14-019-B</t>
  </si>
  <si>
    <t xml:space="preserve">00000000001020334278</t>
  </si>
  <si>
    <t xml:space="preserve">387</t>
  </si>
  <si>
    <t xml:space="preserve">14-019-C</t>
  </si>
  <si>
    <t xml:space="preserve">00000000001021951064</t>
  </si>
  <si>
    <t xml:space="preserve">14-019-D</t>
  </si>
  <si>
    <t xml:space="preserve">00000000001021699654</t>
  </si>
  <si>
    <t xml:space="preserve">14-019-E</t>
  </si>
  <si>
    <t xml:space="preserve">00000000001021873655</t>
  </si>
  <si>
    <t xml:space="preserve">14-019-F</t>
  </si>
  <si>
    <t xml:space="preserve">00000000001021899461</t>
  </si>
  <si>
    <t xml:space="preserve">14-019-G</t>
  </si>
  <si>
    <t xml:space="preserve">14-020-B</t>
  </si>
  <si>
    <t xml:space="preserve">00000000001021917540</t>
  </si>
  <si>
    <t xml:space="preserve">14-020-C</t>
  </si>
  <si>
    <t xml:space="preserve">00000000001021333597</t>
  </si>
  <si>
    <t xml:space="preserve">14-020-D</t>
  </si>
  <si>
    <t xml:space="preserve">00000000001021711152</t>
  </si>
  <si>
    <t xml:space="preserve">14-020-E</t>
  </si>
  <si>
    <t xml:space="preserve">00000000001021257682</t>
  </si>
  <si>
    <t xml:space="preserve">14-020-F</t>
  </si>
  <si>
    <t xml:space="preserve">00000000001021919151</t>
  </si>
  <si>
    <t xml:space="preserve">14-020-G</t>
  </si>
  <si>
    <t xml:space="preserve">14-021-B</t>
  </si>
  <si>
    <t xml:space="preserve">00000000001021752556</t>
  </si>
  <si>
    <t xml:space="preserve">14-021-C</t>
  </si>
  <si>
    <t xml:space="preserve">00000000001021906874</t>
  </si>
  <si>
    <t xml:space="preserve">14-021-D</t>
  </si>
  <si>
    <t xml:space="preserve">00000000001021697824</t>
  </si>
  <si>
    <t xml:space="preserve">14-021-E</t>
  </si>
  <si>
    <t xml:space="preserve">00000000001021924904</t>
  </si>
  <si>
    <t xml:space="preserve">14-021-F</t>
  </si>
  <si>
    <t xml:space="preserve">00000000001021698111</t>
  </si>
  <si>
    <t xml:space="preserve">14-021-G</t>
  </si>
  <si>
    <t xml:space="preserve">14-022-B</t>
  </si>
  <si>
    <t xml:space="preserve">00000000001021710680</t>
  </si>
  <si>
    <t xml:space="preserve">14-022-C</t>
  </si>
  <si>
    <t xml:space="preserve">00000000001021896744</t>
  </si>
  <si>
    <t xml:space="preserve">14-022-D</t>
  </si>
  <si>
    <t xml:space="preserve">00000000001021906823</t>
  </si>
  <si>
    <t xml:space="preserve">14-022-E</t>
  </si>
  <si>
    <t xml:space="preserve">00000000001021906891</t>
  </si>
  <si>
    <t xml:space="preserve">14-022-F</t>
  </si>
  <si>
    <t xml:space="preserve">00000000001021919274</t>
  </si>
  <si>
    <t xml:space="preserve">14-022-G</t>
  </si>
  <si>
    <t xml:space="preserve">00000000001020913560</t>
  </si>
  <si>
    <t xml:space="preserve">14-023-B</t>
  </si>
  <si>
    <t xml:space="preserve">00000000001020034696</t>
  </si>
  <si>
    <t xml:space="preserve">14-023-C</t>
  </si>
  <si>
    <t xml:space="preserve">00000000001021905999</t>
  </si>
  <si>
    <t xml:space="preserve">14-023-D</t>
  </si>
  <si>
    <t xml:space="preserve">00000000001021950404</t>
  </si>
  <si>
    <t xml:space="preserve">14-023-E</t>
  </si>
  <si>
    <t xml:space="preserve">00000000001021873245</t>
  </si>
  <si>
    <t xml:space="preserve">14-023-F</t>
  </si>
  <si>
    <t xml:space="preserve">00000000001021726396</t>
  </si>
  <si>
    <t xml:space="preserve">14-023-G</t>
  </si>
  <si>
    <t xml:space="preserve">00000000001021715918</t>
  </si>
  <si>
    <t xml:space="preserve">14-024-B</t>
  </si>
  <si>
    <t xml:space="preserve">00000000001019876063</t>
  </si>
  <si>
    <t xml:space="preserve">14-024-C</t>
  </si>
  <si>
    <t xml:space="preserve">00000000001021819847</t>
  </si>
  <si>
    <t xml:space="preserve">14-024-D</t>
  </si>
  <si>
    <t xml:space="preserve">00000000001021906846</t>
  </si>
  <si>
    <t xml:space="preserve">14-024-E</t>
  </si>
  <si>
    <t xml:space="preserve">00000000001021950327</t>
  </si>
  <si>
    <t xml:space="preserve">14-024-F</t>
  </si>
  <si>
    <t xml:space="preserve">00000000001021919188</t>
  </si>
  <si>
    <t xml:space="preserve">14-024-G</t>
  </si>
  <si>
    <t xml:space="preserve">14-025-B</t>
  </si>
  <si>
    <t xml:space="preserve">00000000001021950233</t>
  </si>
  <si>
    <t xml:space="preserve">14-025-C</t>
  </si>
  <si>
    <t xml:space="preserve">00000000001021824914</t>
  </si>
  <si>
    <t xml:space="preserve">14-025-D</t>
  </si>
  <si>
    <t xml:space="preserve">A26198B108</t>
  </si>
  <si>
    <t xml:space="preserve">00000000001021691363</t>
  </si>
  <si>
    <t xml:space="preserve">14-025-E</t>
  </si>
  <si>
    <t xml:space="preserve">00000000001021613768</t>
  </si>
  <si>
    <t xml:space="preserve">14-025-F</t>
  </si>
  <si>
    <t xml:space="preserve">A26254B41</t>
  </si>
  <si>
    <t xml:space="preserve">00000000001021916922</t>
  </si>
  <si>
    <t xml:space="preserve">14-025-G</t>
  </si>
  <si>
    <t xml:space="preserve">14-026-B</t>
  </si>
  <si>
    <t xml:space="preserve">00000000001021896683</t>
  </si>
  <si>
    <t xml:space="preserve">14-026-C</t>
  </si>
  <si>
    <t xml:space="preserve">00000000001021896774</t>
  </si>
  <si>
    <t xml:space="preserve">14-026-D</t>
  </si>
  <si>
    <t xml:space="preserve">00000000001021950247</t>
  </si>
  <si>
    <t xml:space="preserve">14-026-E</t>
  </si>
  <si>
    <t xml:space="preserve">00000000001021918432</t>
  </si>
  <si>
    <t xml:space="preserve">14-026-F</t>
  </si>
  <si>
    <t xml:space="preserve">00000000001021919218</t>
  </si>
  <si>
    <t xml:space="preserve">14-026-G</t>
  </si>
  <si>
    <t xml:space="preserve">14-027-B</t>
  </si>
  <si>
    <t xml:space="preserve">00000000001021726404</t>
  </si>
  <si>
    <t xml:space="preserve">14-027-C</t>
  </si>
  <si>
    <t xml:space="preserve">00000000001020725370</t>
  </si>
  <si>
    <t xml:space="preserve">14-027-D</t>
  </si>
  <si>
    <t xml:space="preserve">00000000001021843306</t>
  </si>
  <si>
    <t xml:space="preserve">14-027-E</t>
  </si>
  <si>
    <t xml:space="preserve">A26242A01</t>
  </si>
  <si>
    <t xml:space="preserve">00000000001021872192</t>
  </si>
  <si>
    <t xml:space="preserve">14-027-F</t>
  </si>
  <si>
    <t xml:space="preserve">00000000001021667983</t>
  </si>
  <si>
    <t xml:space="preserve">14-027-G</t>
  </si>
  <si>
    <t xml:space="preserve">00000000001020353483</t>
  </si>
  <si>
    <t xml:space="preserve">14-028-B</t>
  </si>
  <si>
    <t xml:space="preserve">00000000001021896767</t>
  </si>
  <si>
    <t xml:space="preserve">14-028-C</t>
  </si>
  <si>
    <t xml:space="preserve">00000000001021896512</t>
  </si>
  <si>
    <t xml:space="preserve">14-028-D</t>
  </si>
  <si>
    <t xml:space="preserve">00000000001021497995</t>
  </si>
  <si>
    <t xml:space="preserve">14-028-E</t>
  </si>
  <si>
    <t xml:space="preserve">00000000001021950313</t>
  </si>
  <si>
    <t xml:space="preserve">14-028-F</t>
  </si>
  <si>
    <t xml:space="preserve">00000000001021825457</t>
  </si>
  <si>
    <t xml:space="preserve">14-028-G</t>
  </si>
  <si>
    <t xml:space="preserve">14-029-B</t>
  </si>
  <si>
    <t xml:space="preserve">00000000001021834165</t>
  </si>
  <si>
    <t xml:space="preserve">14-029-C</t>
  </si>
  <si>
    <t xml:space="preserve">00000000001021731572</t>
  </si>
  <si>
    <t xml:space="preserve">14-029-D</t>
  </si>
  <si>
    <t xml:space="preserve">00000000001021925312</t>
  </si>
  <si>
    <t xml:space="preserve">14-029-E</t>
  </si>
  <si>
    <t xml:space="preserve">00000000001021665487</t>
  </si>
  <si>
    <t xml:space="preserve">14-029-F</t>
  </si>
  <si>
    <t xml:space="preserve">00000000001021697836</t>
  </si>
  <si>
    <t xml:space="preserve">14-029-G</t>
  </si>
  <si>
    <t xml:space="preserve">14-030-B</t>
  </si>
  <si>
    <t xml:space="preserve">00000000001021896739</t>
  </si>
  <si>
    <t xml:space="preserve">14-030-C</t>
  </si>
  <si>
    <t xml:space="preserve">00000000001021819855</t>
  </si>
  <si>
    <t xml:space="preserve">14-030-D</t>
  </si>
  <si>
    <t xml:space="preserve">00000000001021833111</t>
  </si>
  <si>
    <t xml:space="preserve">14-030-E</t>
  </si>
  <si>
    <t xml:space="preserve">00000000001021917710</t>
  </si>
  <si>
    <t xml:space="preserve">14-030-F</t>
  </si>
  <si>
    <t xml:space="preserve">00000000001021919189</t>
  </si>
  <si>
    <t xml:space="preserve">14-030-G</t>
  </si>
  <si>
    <t xml:space="preserve">00000000001019845955</t>
  </si>
  <si>
    <t xml:space="preserve">14-031-B</t>
  </si>
  <si>
    <t xml:space="preserve">00000000001019876062</t>
  </si>
  <si>
    <t xml:space="preserve">14-031-C</t>
  </si>
  <si>
    <t xml:space="preserve">00000000001021876940</t>
  </si>
  <si>
    <t xml:space="preserve">14-031-D</t>
  </si>
  <si>
    <t xml:space="preserve">00000000001020164025</t>
  </si>
  <si>
    <t xml:space="preserve">14-031-E</t>
  </si>
  <si>
    <t xml:space="preserve">00000000001021809627</t>
  </si>
  <si>
    <t xml:space="preserve">14-031-F</t>
  </si>
  <si>
    <t xml:space="preserve">A26124B12</t>
  </si>
  <si>
    <t xml:space="preserve">00000000001021383864</t>
  </si>
  <si>
    <t xml:space="preserve">14-031-G</t>
  </si>
  <si>
    <t xml:space="preserve">00000000001021726405</t>
  </si>
  <si>
    <t xml:space="preserve">14-032-B</t>
  </si>
  <si>
    <t xml:space="preserve">00000000001020581276</t>
  </si>
  <si>
    <t xml:space="preserve">14-032-C</t>
  </si>
  <si>
    <t xml:space="preserve">00000000001021906691</t>
  </si>
  <si>
    <t xml:space="preserve">14-032-D</t>
  </si>
  <si>
    <t xml:space="preserve">00000000001021833359</t>
  </si>
  <si>
    <t xml:space="preserve">14-032-E</t>
  </si>
  <si>
    <t xml:space="preserve">00000000001021731494</t>
  </si>
  <si>
    <t xml:space="preserve">14-032-F</t>
  </si>
  <si>
    <t xml:space="preserve">00000000001021950079</t>
  </si>
  <si>
    <t xml:space="preserve">14-032-G</t>
  </si>
  <si>
    <t xml:space="preserve">252330301</t>
  </si>
  <si>
    <t xml:space="preserve">00000000001021707694</t>
  </si>
  <si>
    <t xml:space="preserve">14-033-B</t>
  </si>
  <si>
    <t xml:space="preserve">00000000001021576894</t>
  </si>
  <si>
    <t xml:space="preserve">14-033-C</t>
  </si>
  <si>
    <t xml:space="preserve">00000000001021710886</t>
  </si>
  <si>
    <t xml:space="preserve">14-033-D</t>
  </si>
  <si>
    <t xml:space="preserve">00000000001021925328</t>
  </si>
  <si>
    <t xml:space="preserve">14-033-E</t>
  </si>
  <si>
    <t xml:space="preserve">00000000001021896515</t>
  </si>
  <si>
    <t xml:space="preserve">14-033-F</t>
  </si>
  <si>
    <t xml:space="preserve">00000000001021916791</t>
  </si>
  <si>
    <t xml:space="preserve">14-033-G</t>
  </si>
  <si>
    <t xml:space="preserve">14-034-B</t>
  </si>
  <si>
    <t xml:space="preserve">00000000001021897921</t>
  </si>
  <si>
    <t xml:space="preserve">14-034-C</t>
  </si>
  <si>
    <t xml:space="preserve">00000000001021917757</t>
  </si>
  <si>
    <t xml:space="preserve">14-034-D</t>
  </si>
  <si>
    <t xml:space="preserve">A26216T102</t>
  </si>
  <si>
    <t xml:space="preserve">00000000001021789105</t>
  </si>
  <si>
    <t xml:space="preserve">14-034-E</t>
  </si>
  <si>
    <t xml:space="preserve">00000000001021918411</t>
  </si>
  <si>
    <t xml:space="preserve">14-034-F</t>
  </si>
  <si>
    <t xml:space="preserve">00000000001021919334</t>
  </si>
  <si>
    <t xml:space="preserve">14-034-G</t>
  </si>
  <si>
    <t xml:space="preserve">14-035-B</t>
  </si>
  <si>
    <t xml:space="preserve">00000000001021425106</t>
  </si>
  <si>
    <t xml:space="preserve">14-035-C</t>
  </si>
  <si>
    <t xml:space="preserve">00000000001020397539</t>
  </si>
  <si>
    <t xml:space="preserve">14-035-D</t>
  </si>
  <si>
    <t xml:space="preserve">00000000001021403595</t>
  </si>
  <si>
    <t xml:space="preserve">14-035-E</t>
  </si>
  <si>
    <t xml:space="preserve">00000000001020716859</t>
  </si>
  <si>
    <t xml:space="preserve">14-035-F</t>
  </si>
  <si>
    <t xml:space="preserve">00000000001021390370</t>
  </si>
  <si>
    <t xml:space="preserve">14-035-G</t>
  </si>
  <si>
    <t xml:space="preserve">14-036-B</t>
  </si>
  <si>
    <t xml:space="preserve">RA25248B11</t>
  </si>
  <si>
    <t xml:space="preserve">00000000001020450489</t>
  </si>
  <si>
    <t xml:space="preserve">14-036-C</t>
  </si>
  <si>
    <t xml:space="preserve">00000000001021906704</t>
  </si>
  <si>
    <t xml:space="preserve">14-036-D</t>
  </si>
  <si>
    <t xml:space="preserve">00000000001021425073</t>
  </si>
  <si>
    <t xml:space="preserve">14-036-E</t>
  </si>
  <si>
    <t xml:space="preserve">00000000001021919344</t>
  </si>
  <si>
    <t xml:space="preserve">14-036-F</t>
  </si>
  <si>
    <t xml:space="preserve">00000000001021919326</t>
  </si>
  <si>
    <t xml:space="preserve">14-036-G</t>
  </si>
  <si>
    <t xml:space="preserve">00000000001019872451</t>
  </si>
  <si>
    <t xml:space="preserve">14-037-B</t>
  </si>
  <si>
    <t xml:space="preserve">00000000001021873766</t>
  </si>
  <si>
    <t xml:space="preserve">14-037-C</t>
  </si>
  <si>
    <t xml:space="preserve">00000000001021699759</t>
  </si>
  <si>
    <t xml:space="preserve">14-037-D</t>
  </si>
  <si>
    <t xml:space="preserve">00000000001021951379</t>
  </si>
  <si>
    <t xml:space="preserve">14-037-E</t>
  </si>
  <si>
    <t xml:space="preserve">00000000001020034693</t>
  </si>
  <si>
    <t xml:space="preserve">14-037-F</t>
  </si>
  <si>
    <t xml:space="preserve">00000000001021390371</t>
  </si>
  <si>
    <t xml:space="preserve">14-037-G</t>
  </si>
  <si>
    <t xml:space="preserve">14-038-B</t>
  </si>
  <si>
    <t xml:space="preserve">00000000001020128906</t>
  </si>
  <si>
    <t xml:space="preserve">14-038-C</t>
  </si>
  <si>
    <t xml:space="preserve">00000000001021707936</t>
  </si>
  <si>
    <t xml:space="preserve">14-038-D</t>
  </si>
  <si>
    <t xml:space="preserve">00000000001021666265</t>
  </si>
  <si>
    <t xml:space="preserve">14-038-E</t>
  </si>
  <si>
    <t xml:space="preserve">00000000001021919535</t>
  </si>
  <si>
    <t xml:space="preserve">14-038-F</t>
  </si>
  <si>
    <t xml:space="preserve">RA26184-21</t>
  </si>
  <si>
    <t xml:space="preserve">00000000001021634279</t>
  </si>
  <si>
    <t xml:space="preserve">72</t>
  </si>
  <si>
    <t xml:space="preserve">14-038-G</t>
  </si>
  <si>
    <t xml:space="preserve">14-039-B</t>
  </si>
  <si>
    <t xml:space="preserve">00000000001021948977</t>
  </si>
  <si>
    <t xml:space="preserve">14-039-C</t>
  </si>
  <si>
    <t xml:space="preserve">00000000001021645314</t>
  </si>
  <si>
    <t xml:space="preserve">14-039-D</t>
  </si>
  <si>
    <t xml:space="preserve">00000000001021823675</t>
  </si>
  <si>
    <t xml:space="preserve">14-039-E</t>
  </si>
  <si>
    <t xml:space="preserve">RA26141-01</t>
  </si>
  <si>
    <t xml:space="preserve">00000000001021456640</t>
  </si>
  <si>
    <t xml:space="preserve">14-039-F</t>
  </si>
  <si>
    <t xml:space="preserve">00000000001021478262</t>
  </si>
  <si>
    <t xml:space="preserve">14-039-G</t>
  </si>
  <si>
    <t xml:space="preserve">00000000001020353451</t>
  </si>
  <si>
    <t xml:space="preserve">14-040-B</t>
  </si>
  <si>
    <t xml:space="preserve">00000000001021917557</t>
  </si>
  <si>
    <t xml:space="preserve">14-040-C</t>
  </si>
  <si>
    <t xml:space="preserve">00000000001021917467</t>
  </si>
  <si>
    <t xml:space="preserve">14-040-D</t>
  </si>
  <si>
    <t xml:space="preserve">00000000001021919355</t>
  </si>
  <si>
    <t xml:space="preserve">14-040-E</t>
  </si>
  <si>
    <t xml:space="preserve">RA26214A21</t>
  </si>
  <si>
    <t xml:space="preserve">00000000001021757753</t>
  </si>
  <si>
    <t xml:space="preserve">14-040-F</t>
  </si>
  <si>
    <t xml:space="preserve">00000000001021825329</t>
  </si>
  <si>
    <t xml:space="preserve">14-040-G</t>
  </si>
  <si>
    <t xml:space="preserve">14-041-B</t>
  </si>
  <si>
    <t xml:space="preserve">00000000001021872146</t>
  </si>
  <si>
    <t xml:space="preserve">14-041-C</t>
  </si>
  <si>
    <t xml:space="preserve">00000000001021800087</t>
  </si>
  <si>
    <t xml:space="preserve">14-041-D</t>
  </si>
  <si>
    <t xml:space="preserve">00000000001021950217</t>
  </si>
  <si>
    <t xml:space="preserve">14-041-E</t>
  </si>
  <si>
    <t xml:space="preserve">00000000001021765436</t>
  </si>
  <si>
    <t xml:space="preserve">14-041-F</t>
  </si>
  <si>
    <t xml:space="preserve">A26216A401</t>
  </si>
  <si>
    <t xml:space="preserve">00000000001021766196</t>
  </si>
  <si>
    <t xml:space="preserve">14-041-G</t>
  </si>
  <si>
    <t xml:space="preserve">00000000001020716811</t>
  </si>
  <si>
    <t xml:space="preserve">14-042-B</t>
  </si>
  <si>
    <t xml:space="preserve">00000000001021919526</t>
  </si>
  <si>
    <t xml:space="preserve">14-042-C</t>
  </si>
  <si>
    <t xml:space="preserve">00000000001021930850</t>
  </si>
  <si>
    <t xml:space="preserve">14-042-D</t>
  </si>
  <si>
    <t xml:space="preserve">00000000001021919536</t>
  </si>
  <si>
    <t xml:space="preserve">14-042-E</t>
  </si>
  <si>
    <t xml:space="preserve">00000000001021919549</t>
  </si>
  <si>
    <t xml:space="preserve">14-042-F</t>
  </si>
  <si>
    <t xml:space="preserve">00000000001021919548</t>
  </si>
  <si>
    <t xml:space="preserve">14-042-G</t>
  </si>
  <si>
    <t xml:space="preserve">00000000001021638838</t>
  </si>
  <si>
    <t xml:space="preserve">14-043-B</t>
  </si>
  <si>
    <t xml:space="preserve">00000000001021501829</t>
  </si>
  <si>
    <t xml:space="preserve">14-043-C</t>
  </si>
  <si>
    <t xml:space="preserve">00000000001020581253</t>
  </si>
  <si>
    <t xml:space="preserve">14-043-D</t>
  </si>
  <si>
    <t xml:space="preserve">00000000001021733229</t>
  </si>
  <si>
    <t xml:space="preserve">14-043-E</t>
  </si>
  <si>
    <t xml:space="preserve">00000000001021726402</t>
  </si>
  <si>
    <t xml:space="preserve">14-043-F</t>
  </si>
  <si>
    <t xml:space="preserve">A25320B11</t>
  </si>
  <si>
    <t xml:space="preserve">00000000001020744831</t>
  </si>
  <si>
    <t xml:space="preserve">14-043-G</t>
  </si>
  <si>
    <t xml:space="preserve">00000000001020025306</t>
  </si>
  <si>
    <t xml:space="preserve">388</t>
  </si>
  <si>
    <t xml:space="preserve">14-044-B</t>
  </si>
  <si>
    <t xml:space="preserve">00000000001021534724</t>
  </si>
  <si>
    <t xml:space="preserve">14-044-C</t>
  </si>
  <si>
    <t xml:space="preserve">00000000001021708057</t>
  </si>
  <si>
    <t xml:space="preserve">14-044-D</t>
  </si>
  <si>
    <t xml:space="preserve">00000000001021707942</t>
  </si>
  <si>
    <t xml:space="preserve">14-044-E</t>
  </si>
  <si>
    <t xml:space="preserve">00000000001021919704</t>
  </si>
  <si>
    <t xml:space="preserve">14-044-F</t>
  </si>
  <si>
    <t xml:space="preserve">00000000001021950343</t>
  </si>
  <si>
    <t xml:space="preserve">14-044-G</t>
  </si>
  <si>
    <t xml:space="preserve">00000000001021711043</t>
  </si>
  <si>
    <t xml:space="preserve">14-045-B</t>
  </si>
  <si>
    <t xml:space="preserve">00000000001021868698</t>
  </si>
  <si>
    <t xml:space="preserve">14-045-C</t>
  </si>
  <si>
    <t xml:space="preserve">00000000001021333973</t>
  </si>
  <si>
    <t xml:space="preserve">14-045-D</t>
  </si>
  <si>
    <t xml:space="preserve">00000000001021898236</t>
  </si>
  <si>
    <t xml:space="preserve">14-045-E</t>
  </si>
  <si>
    <t xml:space="preserve">00000000001021917146</t>
  </si>
  <si>
    <t xml:space="preserve">14-045-F</t>
  </si>
  <si>
    <t xml:space="preserve">00000000001021917067</t>
  </si>
  <si>
    <t xml:space="preserve">14-045-G</t>
  </si>
  <si>
    <t xml:space="preserve">14-046-B</t>
  </si>
  <si>
    <t xml:space="preserve">00000000001021919648</t>
  </si>
  <si>
    <t xml:space="preserve">14-046-C</t>
  </si>
  <si>
    <t xml:space="preserve">00000000001021919698</t>
  </si>
  <si>
    <t xml:space="preserve">14-046-D</t>
  </si>
  <si>
    <t xml:space="preserve">00000000001021924828</t>
  </si>
  <si>
    <t xml:space="preserve">14-046-E</t>
  </si>
  <si>
    <t xml:space="preserve">00000000001021950457</t>
  </si>
  <si>
    <t xml:space="preserve">14-046-F</t>
  </si>
  <si>
    <t xml:space="preserve">00000000001021951055</t>
  </si>
  <si>
    <t xml:space="preserve">14-046-G</t>
  </si>
  <si>
    <t xml:space="preserve">14-047-B</t>
  </si>
  <si>
    <t xml:space="preserve">00000000001021830433</t>
  </si>
  <si>
    <t xml:space="preserve">14-047-C</t>
  </si>
  <si>
    <t xml:space="preserve">A26262A201</t>
  </si>
  <si>
    <t xml:space="preserve">00000000001021950460</t>
  </si>
  <si>
    <t xml:space="preserve">14-047-D</t>
  </si>
  <si>
    <t xml:space="preserve">00000000001021950493</t>
  </si>
  <si>
    <t xml:space="preserve">14-047-E</t>
  </si>
  <si>
    <t xml:space="preserve">14-047-F</t>
  </si>
  <si>
    <t xml:space="preserve">14-047-G</t>
  </si>
  <si>
    <t xml:space="preserve">14-048-B</t>
  </si>
  <si>
    <t xml:space="preserve">00000000001019876095</t>
  </si>
  <si>
    <t xml:space="preserve">14-048-C</t>
  </si>
  <si>
    <t xml:space="preserve">00000000001021028189</t>
  </si>
  <si>
    <t xml:space="preserve">14-048-D</t>
  </si>
  <si>
    <t xml:space="preserve">00000000001021924891</t>
  </si>
  <si>
    <t xml:space="preserve">14-048-E</t>
  </si>
  <si>
    <t xml:space="preserve">00000000001021707943</t>
  </si>
  <si>
    <t xml:space="preserve">14-048-F</t>
  </si>
  <si>
    <t xml:space="preserve">00000000001021951079</t>
  </si>
  <si>
    <t xml:space="preserve">14-048-G</t>
  </si>
  <si>
    <t xml:space="preserve">14-049-B</t>
  </si>
  <si>
    <t xml:space="preserve">00000000001021906904</t>
  </si>
  <si>
    <t xml:space="preserve">14-049-C</t>
  </si>
  <si>
    <t xml:space="preserve">00000000001021925395</t>
  </si>
  <si>
    <t xml:space="preserve">14-049-D</t>
  </si>
  <si>
    <t xml:space="preserve">00000000001021950521</t>
  </si>
  <si>
    <t xml:space="preserve">14-049-E</t>
  </si>
  <si>
    <t xml:space="preserve">14-049-F</t>
  </si>
  <si>
    <t xml:space="preserve">00000000001021498164</t>
  </si>
  <si>
    <t xml:space="preserve">14-049-G</t>
  </si>
  <si>
    <t xml:space="preserve">00000000001021498157</t>
  </si>
  <si>
    <t xml:space="preserve">14-050-B</t>
  </si>
  <si>
    <t xml:space="preserve">00000000001021919632</t>
  </si>
  <si>
    <t xml:space="preserve">14-050-C</t>
  </si>
  <si>
    <t xml:space="preserve">00000000001021930851</t>
  </si>
  <si>
    <t xml:space="preserve">14-050-D</t>
  </si>
  <si>
    <t xml:space="preserve">00000000001021924892</t>
  </si>
  <si>
    <t xml:space="preserve">14-050-E</t>
  </si>
  <si>
    <t xml:space="preserve">00000000001021951039</t>
  </si>
  <si>
    <t xml:space="preserve">14-050-F</t>
  </si>
  <si>
    <t xml:space="preserve">00000000001021951059</t>
  </si>
  <si>
    <t xml:space="preserve">14-050-G</t>
  </si>
  <si>
    <t xml:space="preserve">14-051-B</t>
  </si>
  <si>
    <t xml:space="preserve">00000000001021342285</t>
  </si>
  <si>
    <t xml:space="preserve">14-051-C</t>
  </si>
  <si>
    <t xml:space="preserve">00000000001021833067</t>
  </si>
  <si>
    <t xml:space="preserve">14-051-D</t>
  </si>
  <si>
    <t xml:space="preserve">00000000001021830450</t>
  </si>
  <si>
    <t xml:space="preserve">14-051-E</t>
  </si>
  <si>
    <t xml:space="preserve">00000000001021498013</t>
  </si>
  <si>
    <t xml:space="preserve">14-051-F</t>
  </si>
  <si>
    <t xml:space="preserve">00000000001021834535</t>
  </si>
  <si>
    <t xml:space="preserve">14-051-G</t>
  </si>
  <si>
    <t xml:space="preserve">14-052-B</t>
  </si>
  <si>
    <t xml:space="preserve">RA25325B11</t>
  </si>
  <si>
    <t xml:space="preserve">00000000001020970121</t>
  </si>
  <si>
    <t xml:space="preserve">14-052-C</t>
  </si>
  <si>
    <t xml:space="preserve">00000000001021924906</t>
  </si>
  <si>
    <t xml:space="preserve">14-052-D</t>
  </si>
  <si>
    <t xml:space="preserve">00000000001021924975</t>
  </si>
  <si>
    <t xml:space="preserve">14-052-E</t>
  </si>
  <si>
    <t xml:space="preserve">00000000001021951202</t>
  </si>
  <si>
    <t xml:space="preserve">14-052-F</t>
  </si>
  <si>
    <t xml:space="preserve">14-052-G</t>
  </si>
  <si>
    <t xml:space="preserve">14-053-C</t>
  </si>
  <si>
    <t xml:space="preserve">00000000001021825013</t>
  </si>
  <si>
    <t xml:space="preserve">14-053-D</t>
  </si>
  <si>
    <t xml:space="preserve">00000000001021715583</t>
  </si>
  <si>
    <t xml:space="preserve">14-053-E</t>
  </si>
  <si>
    <t xml:space="preserve">14-053-F</t>
  </si>
  <si>
    <t xml:space="preserve">14-053-G</t>
  </si>
  <si>
    <t xml:space="preserve">14-054-C</t>
  </si>
  <si>
    <t xml:space="preserve">00000000001021707934</t>
  </si>
  <si>
    <t xml:space="preserve">14-054-D</t>
  </si>
  <si>
    <t xml:space="preserve">00000000001021925147</t>
  </si>
  <si>
    <t xml:space="preserve">14-054-E</t>
  </si>
  <si>
    <t xml:space="preserve">00000000001021730755</t>
  </si>
  <si>
    <t xml:space="preserve">14-054-F</t>
  </si>
  <si>
    <t xml:space="preserve">14-054-G</t>
  </si>
  <si>
    <t xml:space="preserve">14-055-C</t>
  </si>
  <si>
    <t xml:space="preserve">00000000001021716197</t>
  </si>
  <si>
    <t xml:space="preserve">14-055-D</t>
  </si>
  <si>
    <t xml:space="preserve">00000000001021715913</t>
  </si>
  <si>
    <t xml:space="preserve">14-055-E</t>
  </si>
  <si>
    <t xml:space="preserve">00000000001021722598</t>
  </si>
  <si>
    <t xml:space="preserve">14-055-F</t>
  </si>
  <si>
    <t xml:space="preserve">00000000001021468753</t>
  </si>
  <si>
    <t xml:space="preserve">14-055-G</t>
  </si>
  <si>
    <t xml:space="preserve">00000000001020164022</t>
  </si>
  <si>
    <t xml:space="preserve">14-056-C</t>
  </si>
  <si>
    <t xml:space="preserve">00000000001021925087</t>
  </si>
  <si>
    <t xml:space="preserve">14-056-D</t>
  </si>
  <si>
    <t xml:space="preserve">00000000001021759318</t>
  </si>
  <si>
    <t xml:space="preserve">14-056-E</t>
  </si>
  <si>
    <t xml:space="preserve">00000000001021635764</t>
  </si>
  <si>
    <t xml:space="preserve">14-056-F</t>
  </si>
  <si>
    <t xml:space="preserve">14-056-G</t>
  </si>
  <si>
    <t xml:space="preserve">14-057-B</t>
  </si>
  <si>
    <t xml:space="preserve">00000000001021925322</t>
  </si>
  <si>
    <t xml:space="preserve">14-057-C</t>
  </si>
  <si>
    <t xml:space="preserve">00000000001021925404</t>
  </si>
  <si>
    <t xml:space="preserve">14-057-D</t>
  </si>
  <si>
    <t xml:space="preserve">14-057-E</t>
  </si>
  <si>
    <t xml:space="preserve">00000000001021656232</t>
  </si>
  <si>
    <t xml:space="preserve">14-057-F</t>
  </si>
  <si>
    <t xml:space="preserve">14-057-G</t>
  </si>
  <si>
    <t xml:space="preserve">14-058-B</t>
  </si>
  <si>
    <t xml:space="preserve">00000000001021707982</t>
  </si>
  <si>
    <t xml:space="preserve">14-058-C</t>
  </si>
  <si>
    <t xml:space="preserve">00000000001021925216</t>
  </si>
  <si>
    <t xml:space="preserve">14-058-D</t>
  </si>
  <si>
    <t xml:space="preserve">00000000001021541737</t>
  </si>
  <si>
    <t xml:space="preserve">14-058-E</t>
  </si>
  <si>
    <t xml:space="preserve">14-058-F</t>
  </si>
  <si>
    <t xml:space="preserve">14-058-G</t>
  </si>
  <si>
    <t xml:space="preserve">14-059-B</t>
  </si>
  <si>
    <t xml:space="preserve">00000000001021833312</t>
  </si>
  <si>
    <t xml:space="preserve">14-059-C</t>
  </si>
  <si>
    <t xml:space="preserve">00000000001021829709</t>
  </si>
  <si>
    <t xml:space="preserve">14-059-D</t>
  </si>
  <si>
    <t xml:space="preserve">00000000001021929751</t>
  </si>
  <si>
    <t xml:space="preserve">14-059-E</t>
  </si>
  <si>
    <t xml:space="preserve">00000000001021925373</t>
  </si>
  <si>
    <t xml:space="preserve">14-059-F</t>
  </si>
  <si>
    <t xml:space="preserve">14-059-G</t>
  </si>
  <si>
    <t xml:space="preserve">CHD-SP-1M-2B-U77</t>
  </si>
  <si>
    <t xml:space="preserve">252140101</t>
  </si>
  <si>
    <t xml:space="preserve">00000000001021731573</t>
  </si>
  <si>
    <t xml:space="preserve">14-060-B</t>
  </si>
  <si>
    <t xml:space="preserve">00000000001021707922</t>
  </si>
  <si>
    <t xml:space="preserve">14-060-C</t>
  </si>
  <si>
    <t xml:space="preserve">00000000001021925227</t>
  </si>
  <si>
    <t xml:space="preserve">14-060-D</t>
  </si>
  <si>
    <t xml:space="preserve">00000000001021925284</t>
  </si>
  <si>
    <t xml:space="preserve">14-060-E</t>
  </si>
  <si>
    <t xml:space="preserve">00000000001021575915</t>
  </si>
  <si>
    <t xml:space="preserve">14-060-F</t>
  </si>
  <si>
    <t xml:space="preserve">14-060-G</t>
  </si>
  <si>
    <t xml:space="preserve">00000000001020571242</t>
  </si>
  <si>
    <t xml:space="preserve">14-061-B</t>
  </si>
  <si>
    <t xml:space="preserve">00000000001021925405</t>
  </si>
  <si>
    <t xml:space="preserve">14-061-C</t>
  </si>
  <si>
    <t xml:space="preserve">00000000001021822408</t>
  </si>
  <si>
    <t xml:space="preserve">14-061-D</t>
  </si>
  <si>
    <t xml:space="preserve">00000000001021707978</t>
  </si>
  <si>
    <t xml:space="preserve">14-061-E</t>
  </si>
  <si>
    <t xml:space="preserve">00000000001019756071</t>
  </si>
  <si>
    <t xml:space="preserve">14-061-F</t>
  </si>
  <si>
    <t xml:space="preserve">14-061-G</t>
  </si>
  <si>
    <t xml:space="preserve">14-062-B</t>
  </si>
  <si>
    <t xml:space="preserve">00000000001021760187</t>
  </si>
  <si>
    <t xml:space="preserve">14-062-C</t>
  </si>
  <si>
    <t xml:space="preserve">00000000001021760400</t>
  </si>
  <si>
    <t xml:space="preserve">14-062-D</t>
  </si>
  <si>
    <t xml:space="preserve">00000000001021515539</t>
  </si>
  <si>
    <t xml:space="preserve">14-062-E</t>
  </si>
  <si>
    <t xml:space="preserve">14-062-F</t>
  </si>
  <si>
    <t xml:space="preserve">RA26219-21</t>
  </si>
  <si>
    <t xml:space="preserve">00000000001021781529</t>
  </si>
  <si>
    <t xml:space="preserve">14-062-G</t>
  </si>
  <si>
    <t xml:space="preserve">14-063-B</t>
  </si>
  <si>
    <t xml:space="preserve">00000000001021731343</t>
  </si>
  <si>
    <t xml:space="preserve">14-063-C</t>
  </si>
  <si>
    <t xml:space="preserve">00000000001021951298</t>
  </si>
  <si>
    <t xml:space="preserve">14-063-D</t>
  </si>
  <si>
    <t xml:space="preserve">14-063-E</t>
  </si>
  <si>
    <t xml:space="preserve">00000000001021707980</t>
  </si>
  <si>
    <t xml:space="preserve">14-063-F</t>
  </si>
  <si>
    <t xml:space="preserve">00000000001021656402</t>
  </si>
  <si>
    <t xml:space="preserve">14-063-G</t>
  </si>
  <si>
    <t xml:space="preserve">14-064-B</t>
  </si>
  <si>
    <t xml:space="preserve">00000000001021925071</t>
  </si>
  <si>
    <t xml:space="preserve">14-064-C</t>
  </si>
  <si>
    <t xml:space="preserve">00000000001021925233</t>
  </si>
  <si>
    <t xml:space="preserve">14-064-D</t>
  </si>
  <si>
    <t xml:space="preserve">00000000001021333646</t>
  </si>
  <si>
    <t xml:space="preserve">14-064-E</t>
  </si>
  <si>
    <t xml:space="preserve">00000000001021771286</t>
  </si>
  <si>
    <t xml:space="preserve">14-064-F</t>
  </si>
  <si>
    <t xml:space="preserve">14-064-G</t>
  </si>
  <si>
    <t xml:space="preserve">14-065-B</t>
  </si>
  <si>
    <t xml:space="preserve">00000000001021575840</t>
  </si>
  <si>
    <t xml:space="preserve">14-065-C</t>
  </si>
  <si>
    <t xml:space="preserve">00000000001021731721</t>
  </si>
  <si>
    <t xml:space="preserve">14-065-D</t>
  </si>
  <si>
    <t xml:space="preserve">00000000001021575225</t>
  </si>
  <si>
    <t xml:space="preserve">14-065-E</t>
  </si>
  <si>
    <t xml:space="preserve">RA26174A12</t>
  </si>
  <si>
    <t xml:space="preserve">00000000001021595179</t>
  </si>
  <si>
    <t xml:space="preserve">14-065-F</t>
  </si>
  <si>
    <t xml:space="preserve">00000000001021767295</t>
  </si>
  <si>
    <t xml:space="preserve">14-065-G</t>
  </si>
  <si>
    <t xml:space="preserve">14-066-B</t>
  </si>
  <si>
    <t xml:space="preserve">00000000001021925088</t>
  </si>
  <si>
    <t xml:space="preserve">14-066-C</t>
  </si>
  <si>
    <t xml:space="preserve">00000000001021638826</t>
  </si>
  <si>
    <t xml:space="preserve">14-066-D</t>
  </si>
  <si>
    <t xml:space="preserve">00000000001021930416</t>
  </si>
  <si>
    <t xml:space="preserve">14-066-E</t>
  </si>
  <si>
    <t xml:space="preserve">250890302</t>
  </si>
  <si>
    <t xml:space="preserve">00000000001021771287</t>
  </si>
  <si>
    <t xml:space="preserve">14-066-F</t>
  </si>
  <si>
    <t xml:space="preserve">00000000001021639051</t>
  </si>
  <si>
    <t xml:space="preserve">14-066-G</t>
  </si>
  <si>
    <t xml:space="preserve">00000000001020725363</t>
  </si>
  <si>
    <t xml:space="preserve">209</t>
  </si>
  <si>
    <t xml:space="preserve">14-067-B</t>
  </si>
  <si>
    <t xml:space="preserve">00000000001021587321</t>
  </si>
  <si>
    <t xml:space="preserve">14-067-C</t>
  </si>
  <si>
    <t xml:space="preserve">00000000001021575155</t>
  </si>
  <si>
    <t xml:space="preserve">14-067-D</t>
  </si>
  <si>
    <t xml:space="preserve">00000000001021707983</t>
  </si>
  <si>
    <t xml:space="preserve">14-067-E</t>
  </si>
  <si>
    <t xml:space="preserve">14-067-F</t>
  </si>
  <si>
    <t xml:space="preserve">00000000001021335832</t>
  </si>
  <si>
    <t xml:space="preserve">14-067-G</t>
  </si>
  <si>
    <t xml:space="preserve">A26128B11</t>
  </si>
  <si>
    <t xml:space="preserve">00000000001021404691</t>
  </si>
  <si>
    <t xml:space="preserve">14-068-B</t>
  </si>
  <si>
    <t xml:space="preserve">14-068-C</t>
  </si>
  <si>
    <t xml:space="preserve">RA26134A01</t>
  </si>
  <si>
    <t xml:space="preserve">00000000001021427886</t>
  </si>
  <si>
    <t xml:space="preserve">14-068-D</t>
  </si>
  <si>
    <t xml:space="preserve">A25310-004</t>
  </si>
  <si>
    <t xml:space="preserve">00000000001020757332</t>
  </si>
  <si>
    <t xml:space="preserve">14-068-E</t>
  </si>
  <si>
    <t xml:space="preserve">14-068-F</t>
  </si>
  <si>
    <t xml:space="preserve">00000000001021765437</t>
  </si>
  <si>
    <t xml:space="preserve">14-068-G</t>
  </si>
  <si>
    <t xml:space="preserve">14-069-B</t>
  </si>
  <si>
    <t xml:space="preserve">00000000001021925267</t>
  </si>
  <si>
    <t xml:space="preserve">14-069-C</t>
  </si>
  <si>
    <t xml:space="preserve">14-069-D</t>
  </si>
  <si>
    <t xml:space="preserve">00000000001021793499</t>
  </si>
  <si>
    <t xml:space="preserve">14-069-E</t>
  </si>
  <si>
    <t xml:space="preserve">00000000001021707921</t>
  </si>
  <si>
    <t xml:space="preserve">14-069-F</t>
  </si>
  <si>
    <t xml:space="preserve">14-069-G</t>
  </si>
  <si>
    <t xml:space="preserve">14-070-B</t>
  </si>
  <si>
    <t xml:space="preserve">00000000001021951073</t>
  </si>
  <si>
    <t xml:space="preserve">14-070-C</t>
  </si>
  <si>
    <t xml:space="preserve">00000000001021638692</t>
  </si>
  <si>
    <t xml:space="preserve">14-070-D</t>
  </si>
  <si>
    <t xml:space="preserve">00000000001021925215</t>
  </si>
  <si>
    <t xml:space="preserve">14-070-E</t>
  </si>
  <si>
    <t xml:space="preserve">14-070-F</t>
  </si>
  <si>
    <t xml:space="preserve">14-070-G</t>
  </si>
  <si>
    <t xml:space="preserve">00000000001021534751</t>
  </si>
  <si>
    <t xml:space="preserve">14-071-B</t>
  </si>
  <si>
    <t xml:space="preserve">A25117-02</t>
  </si>
  <si>
    <t xml:space="preserve">00000000001021705907</t>
  </si>
  <si>
    <t xml:space="preserve">14-071-C</t>
  </si>
  <si>
    <t xml:space="preserve">00000000001021636295</t>
  </si>
  <si>
    <t xml:space="preserve">14-071-D</t>
  </si>
  <si>
    <t xml:space="preserve">00000000001021502305</t>
  </si>
  <si>
    <t xml:space="preserve">14-071-E</t>
  </si>
  <si>
    <t xml:space="preserve">00000000001020311653</t>
  </si>
  <si>
    <t xml:space="preserve">393</t>
  </si>
  <si>
    <t xml:space="preserve">14-071-F</t>
  </si>
  <si>
    <t xml:space="preserve">00000000001021793891</t>
  </si>
  <si>
    <t xml:space="preserve">14-071-G</t>
  </si>
  <si>
    <t xml:space="preserve">14-072-B</t>
  </si>
  <si>
    <t xml:space="preserve">00000000001021925063</t>
  </si>
  <si>
    <t xml:space="preserve">14-072-C</t>
  </si>
  <si>
    <t xml:space="preserve">00000000001021452917</t>
  </si>
  <si>
    <t xml:space="preserve">14-072-D</t>
  </si>
  <si>
    <t xml:space="preserve">00000000001021925217</t>
  </si>
  <si>
    <t xml:space="preserve">14-072-E</t>
  </si>
  <si>
    <t xml:space="preserve">14-072-F</t>
  </si>
  <si>
    <t xml:space="preserve">14-072-G</t>
  </si>
  <si>
    <t xml:space="preserve">00000000001021668799</t>
  </si>
  <si>
    <t xml:space="preserve">14-073-B</t>
  </si>
  <si>
    <t xml:space="preserve">00000000001021951400</t>
  </si>
  <si>
    <t xml:space="preserve">14-073-C</t>
  </si>
  <si>
    <t xml:space="preserve">00000000001020397611</t>
  </si>
  <si>
    <t xml:space="preserve">386</t>
  </si>
  <si>
    <t xml:space="preserve">14-073-D</t>
  </si>
  <si>
    <t xml:space="preserve">14-073-E</t>
  </si>
  <si>
    <t xml:space="preserve">14-073-F</t>
  </si>
  <si>
    <t xml:space="preserve">00000000001021452304</t>
  </si>
  <si>
    <t xml:space="preserve">14-073-G</t>
  </si>
  <si>
    <t xml:space="preserve">14-074-B</t>
  </si>
  <si>
    <t xml:space="preserve">00000000001021925081</t>
  </si>
  <si>
    <t xml:space="preserve">14-074-C</t>
  </si>
  <si>
    <t xml:space="preserve">00000000001021925263</t>
  </si>
  <si>
    <t xml:space="preserve">14-074-D</t>
  </si>
  <si>
    <t xml:space="preserve">14-074-E</t>
  </si>
  <si>
    <t xml:space="preserve">14-074-F</t>
  </si>
  <si>
    <t xml:space="preserve">00000000001021452294</t>
  </si>
  <si>
    <t xml:space="preserve">14-074-G</t>
  </si>
  <si>
    <t xml:space="preserve">14-075-B</t>
  </si>
  <si>
    <t xml:space="preserve">00000000001021951291</t>
  </si>
  <si>
    <t xml:space="preserve">14-075-C</t>
  </si>
  <si>
    <t xml:space="preserve">00000000001021951450</t>
  </si>
  <si>
    <t xml:space="preserve">14-075-D</t>
  </si>
  <si>
    <t xml:space="preserve">00000000001021951209</t>
  </si>
  <si>
    <t xml:space="preserve">14-075-E</t>
  </si>
  <si>
    <t xml:space="preserve">00000000001021951451</t>
  </si>
  <si>
    <t xml:space="preserve">14-075-F</t>
  </si>
  <si>
    <t xml:space="preserve">00000000001021834615</t>
  </si>
  <si>
    <t xml:space="preserve">14-075-G</t>
  </si>
  <si>
    <t xml:space="preserve">00000000001021498201</t>
  </si>
  <si>
    <t xml:space="preserve">14-076-B</t>
  </si>
  <si>
    <t xml:space="preserve">00000000001020397532</t>
  </si>
  <si>
    <t xml:space="preserve">14-076-C</t>
  </si>
  <si>
    <t xml:space="preserve">00000000001021768257</t>
  </si>
  <si>
    <t xml:space="preserve">14-076-D</t>
  </si>
  <si>
    <t xml:space="preserve">00000000001021951441</t>
  </si>
  <si>
    <t xml:space="preserve">14-076-E</t>
  </si>
  <si>
    <t xml:space="preserve">14-076-F</t>
  </si>
  <si>
    <t xml:space="preserve">14-076-G</t>
  </si>
  <si>
    <t xml:space="preserve">14-077-B</t>
  </si>
  <si>
    <t xml:space="preserve">00000000001021951280</t>
  </si>
  <si>
    <t xml:space="preserve">14-077-C</t>
  </si>
  <si>
    <t xml:space="preserve">250690303</t>
  </si>
  <si>
    <t xml:space="preserve">00000000001020589606</t>
  </si>
  <si>
    <t xml:space="preserve">14-077-D</t>
  </si>
  <si>
    <t xml:space="preserve">00000000001021500652</t>
  </si>
  <si>
    <t xml:space="preserve">14-077-E</t>
  </si>
  <si>
    <t xml:space="preserve">00000000001021951442</t>
  </si>
  <si>
    <t xml:space="preserve">14-077-F</t>
  </si>
  <si>
    <t xml:space="preserve">00000000001021023210</t>
  </si>
  <si>
    <t xml:space="preserve">14-077-G</t>
  </si>
  <si>
    <t xml:space="preserve">14-078-B</t>
  </si>
  <si>
    <t xml:space="preserve">00000000001021333833</t>
  </si>
  <si>
    <t xml:space="preserve">14-078-C</t>
  </si>
  <si>
    <t xml:space="preserve">00000000001021925294</t>
  </si>
  <si>
    <t xml:space="preserve">14-078-D</t>
  </si>
  <si>
    <t xml:space="preserve">00000000001021951453</t>
  </si>
  <si>
    <t xml:space="preserve">14-078-E</t>
  </si>
  <si>
    <t xml:space="preserve">00000000001021505409</t>
  </si>
  <si>
    <t xml:space="preserve">14-078-F</t>
  </si>
  <si>
    <t xml:space="preserve">250700302</t>
  </si>
  <si>
    <t xml:space="preserve">00000000001020722235</t>
  </si>
  <si>
    <t xml:space="preserve">14-078-G</t>
  </si>
  <si>
    <t xml:space="preserve">14-079-B</t>
  </si>
  <si>
    <t xml:space="preserve">00000000001021951271</t>
  </si>
  <si>
    <t xml:space="preserve">14-079-C</t>
  </si>
  <si>
    <t xml:space="preserve">RA25107-01</t>
  </si>
  <si>
    <t xml:space="preserve">00000000001020417168</t>
  </si>
  <si>
    <t xml:space="preserve">14-079-D</t>
  </si>
  <si>
    <t xml:space="preserve">A25118-22</t>
  </si>
  <si>
    <t xml:space="preserve">00000000001021705565</t>
  </si>
  <si>
    <t xml:space="preserve">14-079-E</t>
  </si>
  <si>
    <t xml:space="preserve">00000000001020923257</t>
  </si>
  <si>
    <t xml:space="preserve">14-079-F</t>
  </si>
  <si>
    <t xml:space="preserve">00000000001021666268</t>
  </si>
  <si>
    <t xml:space="preserve">14-079-G</t>
  </si>
  <si>
    <t xml:space="preserve">00000000001021497890</t>
  </si>
  <si>
    <t xml:space="preserve">14-080-B</t>
  </si>
  <si>
    <t xml:space="preserve">00000000001021925135</t>
  </si>
  <si>
    <t xml:space="preserve">14-080-C</t>
  </si>
  <si>
    <t xml:space="preserve">00000000001021768238</t>
  </si>
  <si>
    <t xml:space="preserve">14-080-D</t>
  </si>
  <si>
    <t xml:space="preserve">00000000001021951061</t>
  </si>
  <si>
    <t xml:space="preserve">14-080-E</t>
  </si>
  <si>
    <t xml:space="preserve">14-080-F</t>
  </si>
  <si>
    <t xml:space="preserve">14-080-G</t>
  </si>
  <si>
    <t xml:space="preserve">14-081-B</t>
  </si>
  <si>
    <t xml:space="preserve">RA25119-21</t>
  </si>
  <si>
    <t xml:space="preserve">00000000001021705567</t>
  </si>
  <si>
    <t xml:space="preserve">14-081-C</t>
  </si>
  <si>
    <t xml:space="preserve">00000000001021497817</t>
  </si>
  <si>
    <t xml:space="preserve">14-081-D</t>
  </si>
  <si>
    <t xml:space="preserve">00000000001021951477</t>
  </si>
  <si>
    <t xml:space="preserve">14-081-E</t>
  </si>
  <si>
    <t xml:space="preserve">00000000001021452924</t>
  </si>
  <si>
    <t xml:space="preserve">14-081-F</t>
  </si>
  <si>
    <t xml:space="preserve">00000000001021500675</t>
  </si>
  <si>
    <t xml:space="preserve">14-081-G</t>
  </si>
  <si>
    <t xml:space="preserve">00000000001021584264</t>
  </si>
  <si>
    <t xml:space="preserve">14-082-B</t>
  </si>
  <si>
    <t xml:space="preserve">A26083-01</t>
  </si>
  <si>
    <t xml:space="preserve">00000000001021575898</t>
  </si>
  <si>
    <t xml:space="preserve">14-082-C</t>
  </si>
  <si>
    <t xml:space="preserve">14-082-D</t>
  </si>
  <si>
    <t xml:space="preserve">14-082-E</t>
  </si>
  <si>
    <t xml:space="preserve">A25299-201</t>
  </si>
  <si>
    <t xml:space="preserve">00000000001020662986</t>
  </si>
  <si>
    <t xml:space="preserve">317</t>
  </si>
  <si>
    <t xml:space="preserve">14-082-F</t>
  </si>
  <si>
    <t xml:space="preserve">14-082-G</t>
  </si>
  <si>
    <t xml:space="preserve">14-083-B</t>
  </si>
  <si>
    <t xml:space="preserve">00000000001021530727</t>
  </si>
  <si>
    <t xml:space="preserve">14-083-C</t>
  </si>
  <si>
    <t xml:space="preserve">00000000001021731978</t>
  </si>
  <si>
    <t xml:space="preserve">14-083-D</t>
  </si>
  <si>
    <t xml:space="preserve">00000000001021452034</t>
  </si>
  <si>
    <t xml:space="preserve">14-083-E</t>
  </si>
  <si>
    <t xml:space="preserve">00000000001021820037</t>
  </si>
  <si>
    <t xml:space="preserve">14-083-F</t>
  </si>
  <si>
    <t xml:space="preserve">14-083-G</t>
  </si>
  <si>
    <t xml:space="preserve">00000000001020571254</t>
  </si>
  <si>
    <t xml:space="preserve">14-084-B</t>
  </si>
  <si>
    <t xml:space="preserve">00000000001021925137</t>
  </si>
  <si>
    <t xml:space="preserve">14-084-C</t>
  </si>
  <si>
    <t xml:space="preserve">00000000001020571237</t>
  </si>
  <si>
    <t xml:space="preserve">14-084-D</t>
  </si>
  <si>
    <t xml:space="preserve">00000000001021575888</t>
  </si>
  <si>
    <t xml:space="preserve">14-084-E</t>
  </si>
  <si>
    <t xml:space="preserve">14-084-F</t>
  </si>
  <si>
    <t xml:space="preserve">14-084-G</t>
  </si>
  <si>
    <t xml:space="preserve">14-085-B</t>
  </si>
  <si>
    <t xml:space="preserve">00000000001021505382</t>
  </si>
  <si>
    <t xml:space="preserve">14-085-C</t>
  </si>
  <si>
    <t xml:space="preserve">00000000001021705566</t>
  </si>
  <si>
    <t xml:space="preserve">14-085-D</t>
  </si>
  <si>
    <t xml:space="preserve">00000000001021282210</t>
  </si>
  <si>
    <t xml:space="preserve">14-085-E</t>
  </si>
  <si>
    <t xml:space="preserve">14-085-F</t>
  </si>
  <si>
    <t xml:space="preserve">00000000001020128870</t>
  </si>
  <si>
    <t xml:space="preserve">14-085-G</t>
  </si>
  <si>
    <t xml:space="preserve">14-086-B</t>
  </si>
  <si>
    <t xml:space="preserve">RA26122-21</t>
  </si>
  <si>
    <t xml:space="preserve">00000000001021379577</t>
  </si>
  <si>
    <t xml:space="preserve">140</t>
  </si>
  <si>
    <t xml:space="preserve">14-086-C</t>
  </si>
  <si>
    <t xml:space="preserve">14-086-D</t>
  </si>
  <si>
    <t xml:space="preserve">14-086-E</t>
  </si>
  <si>
    <t xml:space="preserve">14-086-F</t>
  </si>
  <si>
    <t xml:space="preserve">14-086-G</t>
  </si>
  <si>
    <t xml:space="preserve">250550101</t>
  </si>
  <si>
    <t xml:space="preserve">00000000001020334287</t>
  </si>
  <si>
    <t xml:space="preserve">391</t>
  </si>
  <si>
    <t xml:space="preserve">14-087-B</t>
  </si>
  <si>
    <t xml:space="preserve">00000000001021824926</t>
  </si>
  <si>
    <t xml:space="preserve">14-087-C</t>
  </si>
  <si>
    <t xml:space="preserve">14-087-D</t>
  </si>
  <si>
    <t xml:space="preserve">00000000001021636414</t>
  </si>
  <si>
    <t xml:space="preserve">14-087-E</t>
  </si>
  <si>
    <t xml:space="preserve">14-087-F</t>
  </si>
  <si>
    <t xml:space="preserve">14-087-G</t>
  </si>
  <si>
    <t xml:space="preserve">14-088-B</t>
  </si>
  <si>
    <t xml:space="preserve">00000000001021768025</t>
  </si>
  <si>
    <t xml:space="preserve">14-088-C</t>
  </si>
  <si>
    <t xml:space="preserve">00000000001021453985</t>
  </si>
  <si>
    <t xml:space="preserve">14-088-D</t>
  </si>
  <si>
    <t xml:space="preserve">00000000001020716860</t>
  </si>
  <si>
    <t xml:space="preserve">14-088-E</t>
  </si>
  <si>
    <t xml:space="preserve">14-088-F</t>
  </si>
  <si>
    <t xml:space="preserve">14-088-G</t>
  </si>
  <si>
    <t xml:space="preserve">14-089-B</t>
  </si>
  <si>
    <t xml:space="preserve">14-089-C</t>
  </si>
  <si>
    <t xml:space="preserve">00000000001021425104</t>
  </si>
  <si>
    <t xml:space="preserve">14-089-D</t>
  </si>
  <si>
    <t xml:space="preserve">14-089-E</t>
  </si>
  <si>
    <t xml:space="preserve">00000000001021705571</t>
  </si>
  <si>
    <t xml:space="preserve">14-089-F</t>
  </si>
  <si>
    <t xml:space="preserve">00000000001021335852</t>
  </si>
  <si>
    <t xml:space="preserve">14-089-G</t>
  </si>
  <si>
    <t xml:space="preserve">14-090-B</t>
  </si>
  <si>
    <t xml:space="preserve">00000000001021925155</t>
  </si>
  <si>
    <t xml:space="preserve">14-090-C</t>
  </si>
  <si>
    <t xml:space="preserve">14-090-D</t>
  </si>
  <si>
    <t xml:space="preserve">14-090-E</t>
  </si>
  <si>
    <t xml:space="preserve">14-090-F</t>
  </si>
  <si>
    <t xml:space="preserve">RA26136-01</t>
  </si>
  <si>
    <t xml:space="preserve">00000000001021442156</t>
  </si>
  <si>
    <t xml:space="preserve">124</t>
  </si>
  <si>
    <t xml:space="preserve">14-090-G</t>
  </si>
  <si>
    <t xml:space="preserve">14-091-B</t>
  </si>
  <si>
    <t xml:space="preserve">14-091-C</t>
  </si>
  <si>
    <t xml:space="preserve">00000000001021951452</t>
  </si>
  <si>
    <t xml:space="preserve">14-091-D</t>
  </si>
  <si>
    <t xml:space="preserve">00000000001021951072</t>
  </si>
  <si>
    <t xml:space="preserve">14-091-E</t>
  </si>
  <si>
    <t xml:space="preserve">00000000001021951211</t>
  </si>
  <si>
    <t xml:space="preserve">14-091-F</t>
  </si>
  <si>
    <t xml:space="preserve">00000000001021834588</t>
  </si>
  <si>
    <t xml:space="preserve">14-091-G</t>
  </si>
  <si>
    <t xml:space="preserve">14-092-B</t>
  </si>
  <si>
    <t xml:space="preserve">00000000001021925136</t>
  </si>
  <si>
    <t xml:space="preserve">14-092-C</t>
  </si>
  <si>
    <t xml:space="preserve">14-092-D</t>
  </si>
  <si>
    <t xml:space="preserve">A25291B12</t>
  </si>
  <si>
    <t xml:space="preserve">00000000001021575901</t>
  </si>
  <si>
    <t xml:space="preserve">14-092-E</t>
  </si>
  <si>
    <t xml:space="preserve">00000000001021499075</t>
  </si>
  <si>
    <t xml:space="preserve">14-092-F</t>
  </si>
  <si>
    <t xml:space="preserve">14-092-G</t>
  </si>
  <si>
    <t xml:space="preserve">14-093-B</t>
  </si>
  <si>
    <t xml:space="preserve">14-093-C</t>
  </si>
  <si>
    <t xml:space="preserve">00000000001020581273</t>
  </si>
  <si>
    <t xml:space="preserve">14-093-D</t>
  </si>
  <si>
    <t xml:space="preserve">00000000001021951485</t>
  </si>
  <si>
    <t xml:space="preserve">14-093-E</t>
  </si>
  <si>
    <t xml:space="preserve">00000000001021951157</t>
  </si>
  <si>
    <t xml:space="preserve">14-093-F</t>
  </si>
  <si>
    <t xml:space="preserve">00000000001020353453</t>
  </si>
  <si>
    <t xml:space="preserve">14-093-G</t>
  </si>
  <si>
    <t xml:space="preserve">14-094-B</t>
  </si>
  <si>
    <t xml:space="preserve">14-094-C</t>
  </si>
  <si>
    <t xml:space="preserve">A26214-001</t>
  </si>
  <si>
    <t xml:space="preserve">00000000001021757366</t>
  </si>
  <si>
    <t xml:space="preserve">14-094-D</t>
  </si>
  <si>
    <t xml:space="preserve">14-094-E</t>
  </si>
  <si>
    <t xml:space="preserve">00000000001021575886</t>
  </si>
  <si>
    <t xml:space="preserve">14-094-F</t>
  </si>
  <si>
    <t xml:space="preserve">14-094-G</t>
  </si>
  <si>
    <t xml:space="preserve">14-095-B</t>
  </si>
  <si>
    <t xml:space="preserve">00000000001021636445</t>
  </si>
  <si>
    <t xml:space="preserve">14-095-C</t>
  </si>
  <si>
    <t xml:space="preserve">00000000001021834605</t>
  </si>
  <si>
    <t xml:space="preserve">14-095-D</t>
  </si>
  <si>
    <t xml:space="preserve">00000000001021705568</t>
  </si>
  <si>
    <t xml:space="preserve">14-095-E</t>
  </si>
  <si>
    <t xml:space="preserve">00000000001021567536</t>
  </si>
  <si>
    <t xml:space="preserve">14-095-F</t>
  </si>
  <si>
    <t xml:space="preserve">A25345B1</t>
  </si>
  <si>
    <t xml:space="preserve">00000000001021706177</t>
  </si>
  <si>
    <t xml:space="preserve">14-095-G</t>
  </si>
  <si>
    <t xml:space="preserve">14-096-B</t>
  </si>
  <si>
    <t xml:space="preserve">14-096-C</t>
  </si>
  <si>
    <t xml:space="preserve">00000000001020017199</t>
  </si>
  <si>
    <t xml:space="preserve">429</t>
  </si>
  <si>
    <t xml:space="preserve">14-096-D</t>
  </si>
  <si>
    <t xml:space="preserve">00000000001020116514</t>
  </si>
  <si>
    <t xml:space="preserve">14-096-E</t>
  </si>
  <si>
    <t xml:space="preserve">14-096-F</t>
  </si>
  <si>
    <t xml:space="preserve">14-096-G</t>
  </si>
  <si>
    <t xml:space="preserve">14-097-B</t>
  </si>
  <si>
    <t xml:space="preserve">00000000001021705569</t>
  </si>
  <si>
    <t xml:space="preserve">14-097-C</t>
  </si>
  <si>
    <t xml:space="preserve">14-097-D</t>
  </si>
  <si>
    <t xml:space="preserve">00000000001021705908</t>
  </si>
  <si>
    <t xml:space="preserve">14-097-E</t>
  </si>
  <si>
    <t xml:space="preserve">00000000001021951175</t>
  </si>
  <si>
    <t xml:space="preserve">14-097-F</t>
  </si>
  <si>
    <t xml:space="preserve">00000000001021834218</t>
  </si>
  <si>
    <t xml:space="preserve">14-097-G</t>
  </si>
  <si>
    <t xml:space="preserve">14-098-B</t>
  </si>
  <si>
    <t xml:space="preserve">00000000001020397622</t>
  </si>
  <si>
    <t xml:space="preserve">14-098-C</t>
  </si>
  <si>
    <t xml:space="preserve">A25338-01</t>
  </si>
  <si>
    <t xml:space="preserve">00000000001021575904</t>
  </si>
  <si>
    <t xml:space="preserve">14-098-D</t>
  </si>
  <si>
    <t xml:space="preserve">00000000001021765451</t>
  </si>
  <si>
    <t xml:space="preserve">14-098-E</t>
  </si>
  <si>
    <t xml:space="preserve">14-098-F</t>
  </si>
  <si>
    <t xml:space="preserve">14-098-G</t>
  </si>
  <si>
    <t xml:space="preserve">14-099-B</t>
  </si>
  <si>
    <t xml:space="preserve">14-099-C</t>
  </si>
  <si>
    <t xml:space="preserve">14-099-D</t>
  </si>
  <si>
    <t xml:space="preserve">00000000001021766909</t>
  </si>
  <si>
    <t xml:space="preserve">14-099-E</t>
  </si>
  <si>
    <t xml:space="preserve">00000000001021755341</t>
  </si>
  <si>
    <t xml:space="preserve">14-099-F</t>
  </si>
  <si>
    <t xml:space="preserve">14-099-G</t>
  </si>
  <si>
    <t xml:space="preserve">00000000001021788624</t>
  </si>
  <si>
    <t xml:space="preserve">14-100-B</t>
  </si>
  <si>
    <t xml:space="preserve">00000000001020725366</t>
  </si>
  <si>
    <t xml:space="preserve">14-100-C</t>
  </si>
  <si>
    <t xml:space="preserve">14-100-D</t>
  </si>
  <si>
    <t xml:space="preserve">14-100-E</t>
  </si>
  <si>
    <t xml:space="preserve">00000000001021767617</t>
  </si>
  <si>
    <t xml:space="preserve">14-100-F</t>
  </si>
  <si>
    <t xml:space="preserve">14-100-G</t>
  </si>
  <si>
    <t xml:space="preserve">14-101-B</t>
  </si>
  <si>
    <t xml:space="preserve">14-101-C</t>
  </si>
  <si>
    <t xml:space="preserve">00000000001021522952</t>
  </si>
  <si>
    <t xml:space="preserve">14-101-D</t>
  </si>
  <si>
    <t xml:space="preserve">14-101-E</t>
  </si>
  <si>
    <t xml:space="preserve">14-101-F</t>
  </si>
  <si>
    <t xml:space="preserve">14-101-G</t>
  </si>
  <si>
    <t xml:space="preserve">14-102-B</t>
  </si>
  <si>
    <t xml:space="preserve">14-102-C</t>
  </si>
  <si>
    <t xml:space="preserve">14-102-D</t>
  </si>
  <si>
    <t xml:space="preserve">00000000001021765331</t>
  </si>
  <si>
    <t xml:space="preserve">14-102-E</t>
  </si>
  <si>
    <t xml:space="preserve">14-102-F</t>
  </si>
  <si>
    <t xml:space="preserve">14-102-G</t>
  </si>
  <si>
    <t xml:space="preserve">14-103-B</t>
  </si>
  <si>
    <t xml:space="preserve">14-103-C</t>
  </si>
  <si>
    <t xml:space="preserve">00000000001021705570</t>
  </si>
  <si>
    <t xml:space="preserve">14-103-D</t>
  </si>
  <si>
    <t xml:space="preserve">14-103-E</t>
  </si>
  <si>
    <t xml:space="preserve">00000000001021951378</t>
  </si>
  <si>
    <t xml:space="preserve">14-103-F</t>
  </si>
  <si>
    <t xml:space="preserve">00000000001020716869</t>
  </si>
  <si>
    <t xml:space="preserve">14-103-G</t>
  </si>
  <si>
    <t xml:space="preserve">14-104-B</t>
  </si>
  <si>
    <t xml:space="preserve">14-104-C</t>
  </si>
  <si>
    <t xml:space="preserve">A25115-01</t>
  </si>
  <si>
    <t xml:space="preserve">00000000001021575906</t>
  </si>
  <si>
    <t xml:space="preserve">14-104-D</t>
  </si>
  <si>
    <t xml:space="preserve">00000000001021652807</t>
  </si>
  <si>
    <t xml:space="preserve">14-104-E</t>
  </si>
  <si>
    <t xml:space="preserve">00000000001020353481</t>
  </si>
  <si>
    <t xml:space="preserve">14-104-F</t>
  </si>
  <si>
    <t xml:space="preserve">14-104-G</t>
  </si>
  <si>
    <t xml:space="preserve">14-105-B</t>
  </si>
  <si>
    <t xml:space="preserve">00000000001021498133</t>
  </si>
  <si>
    <t xml:space="preserve">14-105-C</t>
  </si>
  <si>
    <t xml:space="preserve">14-105-D</t>
  </si>
  <si>
    <t xml:space="preserve">14-105-E</t>
  </si>
  <si>
    <t xml:space="preserve">00000000001021951354</t>
  </si>
  <si>
    <t xml:space="preserve">14-105-F</t>
  </si>
  <si>
    <t xml:space="preserve">00000000001021335830</t>
  </si>
  <si>
    <t xml:space="preserve">14-105-G</t>
  </si>
  <si>
    <t xml:space="preserve">14-106-B</t>
  </si>
  <si>
    <t xml:space="preserve">00000000001021452010</t>
  </si>
  <si>
    <t xml:space="preserve">14-106-C</t>
  </si>
  <si>
    <t xml:space="preserve">14-106-D</t>
  </si>
  <si>
    <t xml:space="preserve">00000000001021666005</t>
  </si>
  <si>
    <t xml:space="preserve">14-106-E</t>
  </si>
  <si>
    <t xml:space="preserve">14-106-F</t>
  </si>
  <si>
    <t xml:space="preserve">14-106-G</t>
  </si>
  <si>
    <t xml:space="preserve">14-107-B</t>
  </si>
  <si>
    <t xml:space="preserve">14-107-C</t>
  </si>
  <si>
    <t xml:space="preserve">14-107-D</t>
  </si>
  <si>
    <t xml:space="preserve">00000000001021705543</t>
  </si>
  <si>
    <t xml:space="preserve">14-107-E</t>
  </si>
  <si>
    <t xml:space="preserve">00000000001021337539</t>
  </si>
  <si>
    <t xml:space="preserve">14-107-F</t>
  </si>
  <si>
    <t xml:space="preserve">14-107-G</t>
  </si>
  <si>
    <t xml:space="preserve">00000000001021668095</t>
  </si>
  <si>
    <t xml:space="preserve">14-108-B</t>
  </si>
  <si>
    <t xml:space="preserve">14-108-C</t>
  </si>
  <si>
    <t xml:space="preserve">00000000001021765366</t>
  </si>
  <si>
    <t xml:space="preserve">14-108-D</t>
  </si>
  <si>
    <t xml:space="preserve">14-108-E</t>
  </si>
  <si>
    <t xml:space="preserve">14-108-F</t>
  </si>
  <si>
    <t xml:space="preserve">14-108-G</t>
  </si>
  <si>
    <t xml:space="preserve">00000000001021069263</t>
  </si>
  <si>
    <t xml:space="preserve">14-109-B</t>
  </si>
  <si>
    <t xml:space="preserve">14-109-C</t>
  </si>
  <si>
    <t xml:space="preserve">14-109-D</t>
  </si>
  <si>
    <t xml:space="preserve">14-109-E</t>
  </si>
  <si>
    <t xml:space="preserve">14-109-F</t>
  </si>
  <si>
    <t xml:space="preserve">14-109-G</t>
  </si>
  <si>
    <t xml:space="preserve">14-110-B</t>
  </si>
  <si>
    <t xml:space="preserve">14-110-C</t>
  </si>
  <si>
    <t xml:space="preserve">14-110-D</t>
  </si>
  <si>
    <t xml:space="preserve">14-110-E</t>
  </si>
  <si>
    <t xml:space="preserve">14-110-F</t>
  </si>
  <si>
    <t xml:space="preserve">00000000001021667197</t>
  </si>
  <si>
    <t xml:space="preserve">14-110-G</t>
  </si>
  <si>
    <t xml:space="preserve">14-111-B</t>
  </si>
  <si>
    <t xml:space="preserve">00000000001021766658</t>
  </si>
  <si>
    <t xml:space="preserve">14-111-C</t>
  </si>
  <si>
    <t xml:space="preserve">14-111-D</t>
  </si>
  <si>
    <t xml:space="preserve">14-111-E</t>
  </si>
  <si>
    <t xml:space="preserve">00000000001021522574</t>
  </si>
  <si>
    <t xml:space="preserve">14-111-F</t>
  </si>
  <si>
    <t xml:space="preserve">00000000001020725373</t>
  </si>
  <si>
    <t xml:space="preserve">14-111-G</t>
  </si>
  <si>
    <t xml:space="preserve">14-112-B</t>
  </si>
  <si>
    <t xml:space="preserve">14-112-C</t>
  </si>
  <si>
    <t xml:space="preserve">14-112-D</t>
  </si>
  <si>
    <t xml:space="preserve">14-112-E</t>
  </si>
  <si>
    <t xml:space="preserve">14-112-F</t>
  </si>
  <si>
    <t xml:space="preserve">14-112-G</t>
  </si>
  <si>
    <t xml:space="preserve">14-113-B</t>
  </si>
  <si>
    <t xml:space="preserve">00000000001021766102</t>
  </si>
  <si>
    <t xml:space="preserve">14-113-C</t>
  </si>
  <si>
    <t xml:space="preserve">14-113-D</t>
  </si>
  <si>
    <t xml:space="preserve">14-113-E</t>
  </si>
  <si>
    <t xml:space="preserve">00000000001021766115</t>
  </si>
  <si>
    <t xml:space="preserve">14-113-F</t>
  </si>
  <si>
    <t xml:space="preserve">RA25072-01</t>
  </si>
  <si>
    <t xml:space="preserve">00000000001020417136</t>
  </si>
  <si>
    <t xml:space="preserve">14-113-G</t>
  </si>
  <si>
    <t xml:space="preserve">14-114-B</t>
  </si>
  <si>
    <t xml:space="preserve">14-114-C</t>
  </si>
  <si>
    <t xml:space="preserve">14-114-D</t>
  </si>
  <si>
    <t xml:space="preserve">14-114-E</t>
  </si>
  <si>
    <t xml:space="preserve">14-114-F</t>
  </si>
  <si>
    <t xml:space="preserve">00000000001021024731</t>
  </si>
  <si>
    <t xml:space="preserve">14-114-G</t>
  </si>
  <si>
    <t xml:space="preserve">14-115-B</t>
  </si>
  <si>
    <t xml:space="preserve">00000000001021951213</t>
  </si>
  <si>
    <t xml:space="preserve">14-115-C</t>
  </si>
  <si>
    <t xml:space="preserve">00000000001021766644</t>
  </si>
  <si>
    <t xml:space="preserve">14-115-D</t>
  </si>
  <si>
    <t xml:space="preserve">14-115-E</t>
  </si>
  <si>
    <t xml:space="preserve">14-115-F</t>
  </si>
  <si>
    <t xml:space="preserve">14-115-G</t>
  </si>
  <si>
    <t xml:space="preserve">00000000001021425081</t>
  </si>
  <si>
    <t xml:space="preserve">14-116-B</t>
  </si>
  <si>
    <t xml:space="preserve">00000000001021653017</t>
  </si>
  <si>
    <t xml:space="preserve">14-116-C</t>
  </si>
  <si>
    <t xml:space="preserve">14-116-D</t>
  </si>
  <si>
    <t xml:space="preserve">00000000001021023953</t>
  </si>
  <si>
    <t xml:space="preserve">14-116-E</t>
  </si>
  <si>
    <t xml:space="preserve">00000000001021024551</t>
  </si>
  <si>
    <t xml:space="preserve">14-116-F</t>
  </si>
  <si>
    <t xml:space="preserve">14-116-G</t>
  </si>
  <si>
    <t xml:space="preserve">14-117-B</t>
  </si>
  <si>
    <t xml:space="preserve">00000000001021405304</t>
  </si>
  <si>
    <t xml:space="preserve">14-117-C</t>
  </si>
  <si>
    <t xml:space="preserve">14-117-D</t>
  </si>
  <si>
    <t xml:space="preserve">00000000001020353511</t>
  </si>
  <si>
    <t xml:space="preserve">14-117-E</t>
  </si>
  <si>
    <t xml:space="preserve">14-117-F</t>
  </si>
  <si>
    <t xml:space="preserve">14-117-G</t>
  </si>
  <si>
    <t xml:space="preserve">14-118-B</t>
  </si>
  <si>
    <t xml:space="preserve">14-118-C</t>
  </si>
  <si>
    <t xml:space="preserve">00000000001021705912</t>
  </si>
  <si>
    <t xml:space="preserve">14-118-D</t>
  </si>
  <si>
    <t xml:space="preserve">14-118-E</t>
  </si>
  <si>
    <t xml:space="preserve">14-118-F</t>
  </si>
  <si>
    <t xml:space="preserve">14-118-G</t>
  </si>
  <si>
    <t xml:space="preserve">14-119-B</t>
  </si>
  <si>
    <t xml:space="preserve">00000000001021951155</t>
  </si>
  <si>
    <t xml:space="preserve">14-119-C</t>
  </si>
  <si>
    <t xml:space="preserve">00000000001021766645</t>
  </si>
  <si>
    <t xml:space="preserve">14-119-D</t>
  </si>
  <si>
    <t xml:space="preserve">14-119-E</t>
  </si>
  <si>
    <t xml:space="preserve">00000000001021766073</t>
  </si>
  <si>
    <t xml:space="preserve">14-119-F</t>
  </si>
  <si>
    <t xml:space="preserve">00000000001021766316</t>
  </si>
  <si>
    <t xml:space="preserve">14-119-G</t>
  </si>
  <si>
    <t xml:space="preserve">14-120-B</t>
  </si>
  <si>
    <t xml:space="preserve">14-120-C</t>
  </si>
  <si>
    <t xml:space="preserve">14-120-D</t>
  </si>
  <si>
    <t xml:space="preserve">00000000001021705913</t>
  </si>
  <si>
    <t xml:space="preserve">14-120-E</t>
  </si>
  <si>
    <t xml:space="preserve">00000000001021770174</t>
  </si>
  <si>
    <t xml:space="preserve">14-120-F</t>
  </si>
  <si>
    <t xml:space="preserve">00000000001021425185</t>
  </si>
  <si>
    <t xml:space="preserve">14-120-G</t>
  </si>
  <si>
    <t xml:space="preserve">14-121-B</t>
  </si>
  <si>
    <t xml:space="preserve">00000000001020353514</t>
  </si>
  <si>
    <t xml:space="preserve">14-121-C</t>
  </si>
  <si>
    <t xml:space="preserve">00000000001021766326</t>
  </si>
  <si>
    <t xml:space="preserve">14-121-D</t>
  </si>
  <si>
    <t xml:space="preserve">14-121-E</t>
  </si>
  <si>
    <t xml:space="preserve">00000000001020030143</t>
  </si>
  <si>
    <t xml:space="preserve">14-121-F</t>
  </si>
  <si>
    <t xml:space="preserve">00000000001021705924</t>
  </si>
  <si>
    <t xml:space="preserve">14-121-G</t>
  </si>
  <si>
    <t xml:space="preserve">14-122-B</t>
  </si>
  <si>
    <t xml:space="preserve">14-122-C</t>
  </si>
  <si>
    <t xml:space="preserve">14-122-D</t>
  </si>
  <si>
    <t xml:space="preserve">14-122-E</t>
  </si>
  <si>
    <t xml:space="preserve">14-122-F</t>
  </si>
  <si>
    <t xml:space="preserve">14-122-G</t>
  </si>
  <si>
    <t xml:space="preserve">14-123-B</t>
  </si>
  <si>
    <t xml:space="preserve">00000000001021951227</t>
  </si>
  <si>
    <t xml:space="preserve">14-123-C</t>
  </si>
  <si>
    <t xml:space="preserve">00000000001021951476</t>
  </si>
  <si>
    <t xml:space="preserve">14-123-D</t>
  </si>
  <si>
    <t xml:space="preserve">00000000001021765438</t>
  </si>
  <si>
    <t xml:space="preserve">14-123-E</t>
  </si>
  <si>
    <t xml:space="preserve">A26123-02</t>
  </si>
  <si>
    <t xml:space="preserve">00000000001021381149</t>
  </si>
  <si>
    <t xml:space="preserve">130</t>
  </si>
  <si>
    <t xml:space="preserve">14-123-F</t>
  </si>
  <si>
    <t xml:space="preserve">14-123-G</t>
  </si>
  <si>
    <t xml:space="preserve">RA25291-21</t>
  </si>
  <si>
    <t xml:space="preserve">00000000001020923251</t>
  </si>
  <si>
    <t xml:space="preserve">14-124-B</t>
  </si>
  <si>
    <t xml:space="preserve">14-124-C</t>
  </si>
  <si>
    <t xml:space="preserve">14-124-D</t>
  </si>
  <si>
    <t xml:space="preserve">14-124-E</t>
  </si>
  <si>
    <t xml:space="preserve">14-124-F</t>
  </si>
  <si>
    <t xml:space="preserve">00000000001021765440</t>
  </si>
  <si>
    <t xml:space="preserve">14-124-G</t>
  </si>
  <si>
    <t xml:space="preserve">15-000-B</t>
  </si>
  <si>
    <t xml:space="preserve">00000000001021831353</t>
  </si>
  <si>
    <t xml:space="preserve">15-000-C</t>
  </si>
  <si>
    <t xml:space="preserve">00000000001021651424</t>
  </si>
  <si>
    <t xml:space="preserve">15-000-D</t>
  </si>
  <si>
    <t xml:space="preserve">00000000001021730743</t>
  </si>
  <si>
    <t xml:space="preserve">15-000-E</t>
  </si>
  <si>
    <t xml:space="preserve">00000000001021333327</t>
  </si>
  <si>
    <t xml:space="preserve">15-000-F</t>
  </si>
  <si>
    <t xml:space="preserve">00000000001020353450</t>
  </si>
  <si>
    <t xml:space="preserve">15-000-G</t>
  </si>
  <si>
    <t xml:space="preserve">15-001-B</t>
  </si>
  <si>
    <t xml:space="preserve">00000000001021585731</t>
  </si>
  <si>
    <t xml:space="preserve">15-001-C</t>
  </si>
  <si>
    <t xml:space="preserve">00000000001021950236</t>
  </si>
  <si>
    <t xml:space="preserve">15-001-D</t>
  </si>
  <si>
    <t xml:space="preserve">15-001-E</t>
  </si>
  <si>
    <t xml:space="preserve">RA26211-21</t>
  </si>
  <si>
    <t xml:space="preserve">00000000001021745400</t>
  </si>
  <si>
    <t xml:space="preserve">15-001-F</t>
  </si>
  <si>
    <t xml:space="preserve">15-001-G</t>
  </si>
  <si>
    <t xml:space="preserve">00000000001021467968</t>
  </si>
  <si>
    <t xml:space="preserve">15-002-B</t>
  </si>
  <si>
    <t xml:space="preserve">00000000001021809445</t>
  </si>
  <si>
    <t xml:space="preserve">15-002-C</t>
  </si>
  <si>
    <t xml:space="preserve">00000000001021524660</t>
  </si>
  <si>
    <t xml:space="preserve">15-002-D</t>
  </si>
  <si>
    <t xml:space="preserve">00000000001021920743</t>
  </si>
  <si>
    <t xml:space="preserve">15-002-E</t>
  </si>
  <si>
    <t xml:space="preserve">15-002-F</t>
  </si>
  <si>
    <t xml:space="preserve">00000000001021902275</t>
  </si>
  <si>
    <t xml:space="preserve">15-002-G</t>
  </si>
  <si>
    <t xml:space="preserve">15-003-B</t>
  </si>
  <si>
    <t xml:space="preserve">00000000001021858777</t>
  </si>
  <si>
    <t xml:space="preserve">15-003-C</t>
  </si>
  <si>
    <t xml:space="preserve">A25254T101</t>
  </si>
  <si>
    <t xml:space="preserve">00000000001020489906</t>
  </si>
  <si>
    <t xml:space="preserve">15-003-D</t>
  </si>
  <si>
    <t xml:space="preserve">00000000001021710983</t>
  </si>
  <si>
    <t xml:space="preserve">15-003-E</t>
  </si>
  <si>
    <t xml:space="preserve">00000000001021730757</t>
  </si>
  <si>
    <t xml:space="preserve">15-003-F</t>
  </si>
  <si>
    <t xml:space="preserve">00000000001021699644</t>
  </si>
  <si>
    <t xml:space="preserve">15-003-G</t>
  </si>
  <si>
    <t xml:space="preserve">00000000001021918397</t>
  </si>
  <si>
    <t xml:space="preserve">15-004-B</t>
  </si>
  <si>
    <t xml:space="preserve">00000000001021026305</t>
  </si>
  <si>
    <t xml:space="preserve">15-004-C</t>
  </si>
  <si>
    <t xml:space="preserve">00000000001021896556</t>
  </si>
  <si>
    <t xml:space="preserve">15-004-D</t>
  </si>
  <si>
    <t xml:space="preserve">A26253-201</t>
  </si>
  <si>
    <t xml:space="preserve">00000000001021913614</t>
  </si>
  <si>
    <t xml:space="preserve">15-004-E</t>
  </si>
  <si>
    <t xml:space="preserve">00000000001020908965</t>
  </si>
  <si>
    <t xml:space="preserve">15-004-F</t>
  </si>
  <si>
    <t xml:space="preserve">00000000001021902290</t>
  </si>
  <si>
    <t xml:space="preserve">15-004-G</t>
  </si>
  <si>
    <t xml:space="preserve">15-005-B</t>
  </si>
  <si>
    <t xml:space="preserve">00000000001021582029</t>
  </si>
  <si>
    <t xml:space="preserve">15-005-C</t>
  </si>
  <si>
    <t xml:space="preserve">00000000001021921379</t>
  </si>
  <si>
    <t xml:space="preserve">15-005-D</t>
  </si>
  <si>
    <t xml:space="preserve">00000000001021858608</t>
  </si>
  <si>
    <t xml:space="preserve">15-005-E</t>
  </si>
  <si>
    <t xml:space="preserve">00000000001020571255</t>
  </si>
  <si>
    <t xml:space="preserve">15-005-F</t>
  </si>
  <si>
    <t xml:space="preserve">00000000001021826624</t>
  </si>
  <si>
    <t xml:space="preserve">15-005-G</t>
  </si>
  <si>
    <t xml:space="preserve">00000000001021917525</t>
  </si>
  <si>
    <t xml:space="preserve">15-006-B</t>
  </si>
  <si>
    <t xml:space="preserve">00000000001021498318</t>
  </si>
  <si>
    <t xml:space="preserve">15-006-C</t>
  </si>
  <si>
    <t xml:space="preserve">00000000001021880156</t>
  </si>
  <si>
    <t xml:space="preserve">15-006-D</t>
  </si>
  <si>
    <t xml:space="preserve">00000000001021505419</t>
  </si>
  <si>
    <t xml:space="preserve">15-006-E</t>
  </si>
  <si>
    <t xml:space="preserve">00000000001021897432</t>
  </si>
  <si>
    <t xml:space="preserve">15-006-F</t>
  </si>
  <si>
    <t xml:space="preserve">00000000001021713298</t>
  </si>
  <si>
    <t xml:space="preserve">15-006-G</t>
  </si>
  <si>
    <t xml:space="preserve">15-007-B</t>
  </si>
  <si>
    <t xml:space="preserve">00000000001021668272</t>
  </si>
  <si>
    <t xml:space="preserve">15-007-C</t>
  </si>
  <si>
    <t xml:space="preserve">00000000001021815650</t>
  </si>
  <si>
    <t xml:space="preserve">15-007-D</t>
  </si>
  <si>
    <t xml:space="preserve">00000000001021815585</t>
  </si>
  <si>
    <t xml:space="preserve">15-007-E</t>
  </si>
  <si>
    <t xml:space="preserve">00000000001021858520</t>
  </si>
  <si>
    <t xml:space="preserve">15-007-F</t>
  </si>
  <si>
    <t xml:space="preserve">00000000001021899517</t>
  </si>
  <si>
    <t xml:space="preserve">15-007-G</t>
  </si>
  <si>
    <t xml:space="preserve">15-008-B</t>
  </si>
  <si>
    <t xml:space="preserve">15-008-C</t>
  </si>
  <si>
    <t xml:space="preserve">00000000001021899460</t>
  </si>
  <si>
    <t xml:space="preserve">15-008-D</t>
  </si>
  <si>
    <t xml:space="preserve">00000000001021442075</t>
  </si>
  <si>
    <t xml:space="preserve">15-008-E</t>
  </si>
  <si>
    <t xml:space="preserve">00000000001020034632</t>
  </si>
  <si>
    <t xml:space="preserve">15-008-F</t>
  </si>
  <si>
    <t xml:space="preserve">A26133B11</t>
  </si>
  <si>
    <t xml:space="preserve">00000000001021425063</t>
  </si>
  <si>
    <t xml:space="preserve">15-008-G</t>
  </si>
  <si>
    <t xml:space="preserve">15-009-B</t>
  </si>
  <si>
    <t xml:space="preserve">00000000001021699588</t>
  </si>
  <si>
    <t xml:space="preserve">15-009-C</t>
  </si>
  <si>
    <t xml:space="preserve">00000000001021210279</t>
  </si>
  <si>
    <t xml:space="preserve">15-009-D</t>
  </si>
  <si>
    <t xml:space="preserve">00000000001020716855</t>
  </si>
  <si>
    <t xml:space="preserve">15-009-E</t>
  </si>
  <si>
    <t xml:space="preserve">00000000001021585710</t>
  </si>
  <si>
    <t xml:space="preserve">15-009-F</t>
  </si>
  <si>
    <t xml:space="preserve">15-009-G</t>
  </si>
  <si>
    <t xml:space="preserve">253420101</t>
  </si>
  <si>
    <t xml:space="preserve">00000000001021711046</t>
  </si>
  <si>
    <t xml:space="preserve">15-00C-B</t>
  </si>
  <si>
    <t xml:space="preserve">00000000001021932833</t>
  </si>
  <si>
    <t xml:space="preserve">15-00C-C</t>
  </si>
  <si>
    <t xml:space="preserve">A26193-002</t>
  </si>
  <si>
    <t xml:space="preserve">00000000001021667501</t>
  </si>
  <si>
    <t xml:space="preserve">15-00C-D</t>
  </si>
  <si>
    <t xml:space="preserve">RA26226B11</t>
  </si>
  <si>
    <t xml:space="preserve">00000000001021807579</t>
  </si>
  <si>
    <t xml:space="preserve">15-00C-E</t>
  </si>
  <si>
    <t xml:space="preserve">00000000001021815613</t>
  </si>
  <si>
    <t xml:space="preserve">15-00C-F</t>
  </si>
  <si>
    <t xml:space="preserve">00000000001020571270</t>
  </si>
  <si>
    <t xml:space="preserve">194</t>
  </si>
  <si>
    <t xml:space="preserve">15-00C-G</t>
  </si>
  <si>
    <t xml:space="preserve">15-00E-A</t>
  </si>
  <si>
    <t xml:space="preserve">15-00E-B</t>
  </si>
  <si>
    <t xml:space="preserve">00000000001020716854</t>
  </si>
  <si>
    <t xml:space="preserve">15-00E-C</t>
  </si>
  <si>
    <t xml:space="preserve">00000000001021746091</t>
  </si>
  <si>
    <t xml:space="preserve">15-00E-D</t>
  </si>
  <si>
    <t xml:space="preserve">15-00E-E</t>
  </si>
  <si>
    <t xml:space="preserve">00000000001021863642</t>
  </si>
  <si>
    <t xml:space="preserve">15-00E-F</t>
  </si>
  <si>
    <t xml:space="preserve">15-00E-G</t>
  </si>
  <si>
    <t xml:space="preserve">00000000001021918434</t>
  </si>
  <si>
    <t xml:space="preserve">15-00U-B</t>
  </si>
  <si>
    <t xml:space="preserve">00000000001021931325</t>
  </si>
  <si>
    <t xml:space="preserve">15-00U-C</t>
  </si>
  <si>
    <t xml:space="preserve">15-00U-D</t>
  </si>
  <si>
    <t xml:space="preserve">15-00U-E</t>
  </si>
  <si>
    <t xml:space="preserve">00000000001021889366</t>
  </si>
  <si>
    <t xml:space="preserve">15-00V-A</t>
  </si>
  <si>
    <t xml:space="preserve">15-00V-B</t>
  </si>
  <si>
    <t xml:space="preserve">00000000001021931158</t>
  </si>
  <si>
    <t xml:space="preserve">15-00V-C</t>
  </si>
  <si>
    <t xml:space="preserve">15-00V-D</t>
  </si>
  <si>
    <t xml:space="preserve">RA26154B31</t>
  </si>
  <si>
    <t xml:space="preserve">00000000001021511439</t>
  </si>
  <si>
    <t xml:space="preserve">15-00V-E</t>
  </si>
  <si>
    <t xml:space="preserve">00000000001021935450</t>
  </si>
  <si>
    <t xml:space="preserve">15-00X-B</t>
  </si>
  <si>
    <t xml:space="preserve">00000000001021917827</t>
  </si>
  <si>
    <t xml:space="preserve">15-00X-C</t>
  </si>
  <si>
    <t xml:space="preserve">00000000001021725286</t>
  </si>
  <si>
    <t xml:space="preserve">15-00X-D</t>
  </si>
  <si>
    <t xml:space="preserve">00000000001021896691</t>
  </si>
  <si>
    <t xml:space="preserve">15-00X-E</t>
  </si>
  <si>
    <t xml:space="preserve">00000000001021897909</t>
  </si>
  <si>
    <t xml:space="preserve">15-00X-F</t>
  </si>
  <si>
    <t xml:space="preserve">00000000001021899475</t>
  </si>
  <si>
    <t xml:space="preserve">15-00X-G</t>
  </si>
  <si>
    <t xml:space="preserve">00000000001021497465</t>
  </si>
  <si>
    <t xml:space="preserve">15-00Y-B</t>
  </si>
  <si>
    <t xml:space="preserve">15-00Y-C</t>
  </si>
  <si>
    <t xml:space="preserve">15-00Y-D</t>
  </si>
  <si>
    <t xml:space="preserve">15-00Y-E</t>
  </si>
  <si>
    <t xml:space="preserve">15-00Z-B</t>
  </si>
  <si>
    <t xml:space="preserve">15-00Z-C</t>
  </si>
  <si>
    <t xml:space="preserve">15-00Z-D</t>
  </si>
  <si>
    <t xml:space="preserve">15-00Z-E</t>
  </si>
  <si>
    <t xml:space="preserve">15-010-B</t>
  </si>
  <si>
    <t xml:space="preserve">00000000001021841348</t>
  </si>
  <si>
    <t xml:space="preserve">15-010-C</t>
  </si>
  <si>
    <t xml:space="preserve">00000000001021498579</t>
  </si>
  <si>
    <t xml:space="preserve">15-010-D</t>
  </si>
  <si>
    <t xml:space="preserve">A26233B401</t>
  </si>
  <si>
    <t xml:space="preserve">00000000001021837766</t>
  </si>
  <si>
    <t xml:space="preserve">15-010-E</t>
  </si>
  <si>
    <t xml:space="preserve">00000000001021795950</t>
  </si>
  <si>
    <t xml:space="preserve">15-010-F</t>
  </si>
  <si>
    <t xml:space="preserve">00000000001021337001</t>
  </si>
  <si>
    <t xml:space="preserve">15-010-G</t>
  </si>
  <si>
    <t xml:space="preserve">15-011-B</t>
  </si>
  <si>
    <t xml:space="preserve">00000000001021864932</t>
  </si>
  <si>
    <t xml:space="preserve">15-011-C</t>
  </si>
  <si>
    <t xml:space="preserve">00000000001021950325</t>
  </si>
  <si>
    <t xml:space="preserve">15-011-D</t>
  </si>
  <si>
    <t xml:space="preserve">00000000001020353520</t>
  </si>
  <si>
    <t xml:space="preserve">15-011-E</t>
  </si>
  <si>
    <t xml:space="preserve">00000000001021815649</t>
  </si>
  <si>
    <t xml:space="preserve">15-011-F</t>
  </si>
  <si>
    <t xml:space="preserve">00000000001021580055</t>
  </si>
  <si>
    <t xml:space="preserve">15-011-G</t>
  </si>
  <si>
    <t xml:space="preserve">15-012-B</t>
  </si>
  <si>
    <t xml:space="preserve">00000000001021765489</t>
  </si>
  <si>
    <t xml:space="preserve">15-012-C</t>
  </si>
  <si>
    <t xml:space="preserve">00000000001021896632</t>
  </si>
  <si>
    <t xml:space="preserve">15-012-D</t>
  </si>
  <si>
    <t xml:space="preserve">00000000001021896693</t>
  </si>
  <si>
    <t xml:space="preserve">15-012-E</t>
  </si>
  <si>
    <t xml:space="preserve">15-012-F</t>
  </si>
  <si>
    <t xml:space="preserve">15-012-G</t>
  </si>
  <si>
    <t xml:space="preserve">15-013-B</t>
  </si>
  <si>
    <t xml:space="preserve">00000000001021003970</t>
  </si>
  <si>
    <t xml:space="preserve">15-013-C</t>
  </si>
  <si>
    <t xml:space="preserve">00000000001021916702</t>
  </si>
  <si>
    <t xml:space="preserve">15-013-D</t>
  </si>
  <si>
    <t xml:space="preserve">00000000001021820114</t>
  </si>
  <si>
    <t xml:space="preserve">15-013-E</t>
  </si>
  <si>
    <t xml:space="preserve">00000000001021841017</t>
  </si>
  <si>
    <t xml:space="preserve">15-013-F</t>
  </si>
  <si>
    <t xml:space="preserve">00000000001020034688</t>
  </si>
  <si>
    <t xml:space="preserve">15-013-G</t>
  </si>
  <si>
    <t xml:space="preserve">00000000001021711049</t>
  </si>
  <si>
    <t xml:space="preserve">15-014-B</t>
  </si>
  <si>
    <t xml:space="preserve">15-014-C</t>
  </si>
  <si>
    <t xml:space="preserve">00000000001021712235</t>
  </si>
  <si>
    <t xml:space="preserve">15-014-D</t>
  </si>
  <si>
    <t xml:space="preserve">00000000001021364467</t>
  </si>
  <si>
    <t xml:space="preserve">15-014-E</t>
  </si>
  <si>
    <t xml:space="preserve">15-014-F</t>
  </si>
  <si>
    <t xml:space="preserve">00000000001021902388</t>
  </si>
  <si>
    <t xml:space="preserve">15-014-G</t>
  </si>
  <si>
    <t xml:space="preserve">15-015-B</t>
  </si>
  <si>
    <t xml:space="preserve">00000000001021858760</t>
  </si>
  <si>
    <t xml:space="preserve">15-015-C</t>
  </si>
  <si>
    <t xml:space="preserve">00000000001021951052</t>
  </si>
  <si>
    <t xml:space="preserve">15-015-D</t>
  </si>
  <si>
    <t xml:space="preserve">00000000001021555997</t>
  </si>
  <si>
    <t xml:space="preserve">15-015-E</t>
  </si>
  <si>
    <t xml:space="preserve">00000000001021713959</t>
  </si>
  <si>
    <t xml:space="preserve">15-015-F</t>
  </si>
  <si>
    <t xml:space="preserve">00000000001021899552</t>
  </si>
  <si>
    <t xml:space="preserve">15-015-G</t>
  </si>
  <si>
    <t xml:space="preserve">15-016-B</t>
  </si>
  <si>
    <t xml:space="preserve">00000000001021880158</t>
  </si>
  <si>
    <t xml:space="preserve">15-016-C</t>
  </si>
  <si>
    <t xml:space="preserve">00000000001021899544</t>
  </si>
  <si>
    <t xml:space="preserve">15-016-D</t>
  </si>
  <si>
    <t xml:space="preserve">00000000001020397536</t>
  </si>
  <si>
    <t xml:space="preserve">15-016-E</t>
  </si>
  <si>
    <t xml:space="preserve">00000000001020770825</t>
  </si>
  <si>
    <t xml:space="preserve">15-016-F</t>
  </si>
  <si>
    <t xml:space="preserve">A25310-008</t>
  </si>
  <si>
    <t xml:space="preserve">00000000001020757364</t>
  </si>
  <si>
    <t xml:space="preserve">291</t>
  </si>
  <si>
    <t xml:space="preserve">15-016-G</t>
  </si>
  <si>
    <t xml:space="preserve">15-017-B</t>
  </si>
  <si>
    <t xml:space="preserve">00000000001021820206</t>
  </si>
  <si>
    <t xml:space="preserve">15-017-C</t>
  </si>
  <si>
    <t xml:space="preserve">00000000001021022532</t>
  </si>
  <si>
    <t xml:space="preserve">173</t>
  </si>
  <si>
    <t xml:space="preserve">15-017-D</t>
  </si>
  <si>
    <t xml:space="preserve">00000000001021917519</t>
  </si>
  <si>
    <t xml:space="preserve">15-017-E</t>
  </si>
  <si>
    <t xml:space="preserve">00000000001020581266</t>
  </si>
  <si>
    <t xml:space="preserve">15-017-F</t>
  </si>
  <si>
    <t xml:space="preserve">00000000001021951562</t>
  </si>
  <si>
    <t xml:space="preserve">15-017-G</t>
  </si>
  <si>
    <t xml:space="preserve">15-018-B</t>
  </si>
  <si>
    <t xml:space="preserve">00000000001021210510</t>
  </si>
  <si>
    <t xml:space="preserve">15-018-C</t>
  </si>
  <si>
    <t xml:space="preserve">00000000001021896538</t>
  </si>
  <si>
    <t xml:space="preserve">15-018-D</t>
  </si>
  <si>
    <t xml:space="preserve">00000000001021896747</t>
  </si>
  <si>
    <t xml:space="preserve">15-018-E</t>
  </si>
  <si>
    <t xml:space="preserve">00000000001021913615</t>
  </si>
  <si>
    <t xml:space="preserve">15-018-F</t>
  </si>
  <si>
    <t xml:space="preserve">15-018-G</t>
  </si>
  <si>
    <t xml:space="preserve">00000000001021497265</t>
  </si>
  <si>
    <t xml:space="preserve">15-019-B</t>
  </si>
  <si>
    <t xml:space="preserve">00000000001021908763</t>
  </si>
  <si>
    <t xml:space="preserve">15-019-C</t>
  </si>
  <si>
    <t xml:space="preserve">A25271B31</t>
  </si>
  <si>
    <t xml:space="preserve">00000000001021840650</t>
  </si>
  <si>
    <t xml:space="preserve">15-019-D</t>
  </si>
  <si>
    <t xml:space="preserve">00000000001021555513</t>
  </si>
  <si>
    <t xml:space="preserve">15-019-E</t>
  </si>
  <si>
    <t xml:space="preserve">00000000001021713913</t>
  </si>
  <si>
    <t xml:space="preserve">15-019-F</t>
  </si>
  <si>
    <t xml:space="preserve">A26221-201</t>
  </si>
  <si>
    <t xml:space="preserve">00000000001021785786</t>
  </si>
  <si>
    <t xml:space="preserve">15-019-G</t>
  </si>
  <si>
    <t xml:space="preserve">15-020-B</t>
  </si>
  <si>
    <t xml:space="preserve">00000000001021207368</t>
  </si>
  <si>
    <t xml:space="preserve">15-020-C</t>
  </si>
  <si>
    <t xml:space="preserve">00000000001021724362</t>
  </si>
  <si>
    <t xml:space="preserve">15-020-D</t>
  </si>
  <si>
    <t xml:space="preserve">00000000001021672389</t>
  </si>
  <si>
    <t xml:space="preserve">15-020-E</t>
  </si>
  <si>
    <t xml:space="preserve">00000000001021920921</t>
  </si>
  <si>
    <t xml:space="preserve">15-020-F</t>
  </si>
  <si>
    <t xml:space="preserve">15-020-G</t>
  </si>
  <si>
    <t xml:space="preserve">15-021-B</t>
  </si>
  <si>
    <t xml:space="preserve">00000000001021908723</t>
  </si>
  <si>
    <t xml:space="preserve">15-021-C</t>
  </si>
  <si>
    <t xml:space="preserve">00000000001021849575</t>
  </si>
  <si>
    <t xml:space="preserve">15-021-D</t>
  </si>
  <si>
    <t xml:space="preserve">00000000001021917484</t>
  </si>
  <si>
    <t xml:space="preserve">15-021-E</t>
  </si>
  <si>
    <t xml:space="preserve">00000000001021833026</t>
  </si>
  <si>
    <t xml:space="preserve">15-021-F</t>
  </si>
  <si>
    <t xml:space="preserve">00000000001021899516</t>
  </si>
  <si>
    <t xml:space="preserve">15-021-G</t>
  </si>
  <si>
    <t xml:space="preserve">00000000001021711040</t>
  </si>
  <si>
    <t xml:space="preserve">15-022-B</t>
  </si>
  <si>
    <t xml:space="preserve">00000000001021672691</t>
  </si>
  <si>
    <t xml:space="preserve">15-022-C</t>
  </si>
  <si>
    <t xml:space="preserve">00000000001021896690</t>
  </si>
  <si>
    <t xml:space="preserve">15-022-D</t>
  </si>
  <si>
    <t xml:space="preserve">00000000001021896725</t>
  </si>
  <si>
    <t xml:space="preserve">15-022-E</t>
  </si>
  <si>
    <t xml:space="preserve">00000000001021896622</t>
  </si>
  <si>
    <t xml:space="preserve">15-022-F</t>
  </si>
  <si>
    <t xml:space="preserve">00000000001021713523</t>
  </si>
  <si>
    <t xml:space="preserve">15-022-G</t>
  </si>
  <si>
    <t xml:space="preserve">15-023-B</t>
  </si>
  <si>
    <t xml:space="preserve">00000000001021951673</t>
  </si>
  <si>
    <t xml:space="preserve">15-023-C</t>
  </si>
  <si>
    <t xml:space="preserve">00000000001021713958</t>
  </si>
  <si>
    <t xml:space="preserve">15-023-D</t>
  </si>
  <si>
    <t xml:space="preserve">00000000001021880157</t>
  </si>
  <si>
    <t xml:space="preserve">15-023-E</t>
  </si>
  <si>
    <t xml:space="preserve">00000000001021858921</t>
  </si>
  <si>
    <t xml:space="preserve">15-023-F</t>
  </si>
  <si>
    <t xml:space="preserve">00000000001021865047</t>
  </si>
  <si>
    <t xml:space="preserve">15-023-G</t>
  </si>
  <si>
    <t xml:space="preserve">00000000001021219623</t>
  </si>
  <si>
    <t xml:space="preserve">15-024-B</t>
  </si>
  <si>
    <t xml:space="preserve">00000000001021863606</t>
  </si>
  <si>
    <t xml:space="preserve">15-024-C</t>
  </si>
  <si>
    <t xml:space="preserve">15-024-D</t>
  </si>
  <si>
    <t xml:space="preserve">15-024-E</t>
  </si>
  <si>
    <t xml:space="preserve">00000000001021712922</t>
  </si>
  <si>
    <t xml:space="preserve">15-024-F</t>
  </si>
  <si>
    <t xml:space="preserve">00000000001021902327</t>
  </si>
  <si>
    <t xml:space="preserve">15-024-G</t>
  </si>
  <si>
    <t xml:space="preserve">252878131</t>
  </si>
  <si>
    <t xml:space="preserve">00000000001021730773</t>
  </si>
  <si>
    <t xml:space="preserve">15-025-B</t>
  </si>
  <si>
    <t xml:space="preserve">00000000001021908713</t>
  </si>
  <si>
    <t xml:space="preserve">15-025-C</t>
  </si>
  <si>
    <t xml:space="preserve">15-025-D</t>
  </si>
  <si>
    <t xml:space="preserve">00000000001021880159</t>
  </si>
  <si>
    <t xml:space="preserve">15-025-E</t>
  </si>
  <si>
    <t xml:space="preserve">00000000001021405644</t>
  </si>
  <si>
    <t xml:space="preserve">15-025-F</t>
  </si>
  <si>
    <t xml:space="preserve">00000000001021716457</t>
  </si>
  <si>
    <t xml:space="preserve">15-025-G</t>
  </si>
  <si>
    <t xml:space="preserve">15-026-B</t>
  </si>
  <si>
    <t xml:space="preserve">15-026-C</t>
  </si>
  <si>
    <t xml:space="preserve">00000000001021896757</t>
  </si>
  <si>
    <t xml:space="preserve">15-026-D</t>
  </si>
  <si>
    <t xml:space="preserve">00000000001021896623</t>
  </si>
  <si>
    <t xml:space="preserve">15-026-E</t>
  </si>
  <si>
    <t xml:space="preserve">00000000001021899534</t>
  </si>
  <si>
    <t xml:space="preserve">15-026-F</t>
  </si>
  <si>
    <t xml:space="preserve">15-026-G</t>
  </si>
  <si>
    <t xml:space="preserve">15-027-B</t>
  </si>
  <si>
    <t xml:space="preserve">00000000001021770161</t>
  </si>
  <si>
    <t xml:space="preserve">15-027-C</t>
  </si>
  <si>
    <t xml:space="preserve">00000000001021495529</t>
  </si>
  <si>
    <t xml:space="preserve">15-027-D</t>
  </si>
  <si>
    <t xml:space="preserve">00000000001021899560</t>
  </si>
  <si>
    <t xml:space="preserve">15-027-E</t>
  </si>
  <si>
    <t xml:space="preserve">15-027-F</t>
  </si>
  <si>
    <t xml:space="preserve">00000000001021865054</t>
  </si>
  <si>
    <t xml:space="preserve">15-027-G</t>
  </si>
  <si>
    <t xml:space="preserve">00000000001021711050</t>
  </si>
  <si>
    <t xml:space="preserve">15-028-B</t>
  </si>
  <si>
    <t xml:space="preserve">00000000001021899467</t>
  </si>
  <si>
    <t xml:space="preserve">15-028-C</t>
  </si>
  <si>
    <t xml:space="preserve">MALCHOC-D-123</t>
  </si>
  <si>
    <t xml:space="preserve">251020202</t>
  </si>
  <si>
    <t xml:space="preserve">00000000001020167281</t>
  </si>
  <si>
    <t xml:space="preserve">284</t>
  </si>
  <si>
    <t xml:space="preserve">15-028-D</t>
  </si>
  <si>
    <t xml:space="preserve">15-028-E</t>
  </si>
  <si>
    <t xml:space="preserve">00000000001021896804</t>
  </si>
  <si>
    <t xml:space="preserve">15-028-F</t>
  </si>
  <si>
    <t xml:space="preserve">00000000001021902370</t>
  </si>
  <si>
    <t xml:space="preserve">15-028-G</t>
  </si>
  <si>
    <t xml:space="preserve">15-029-B</t>
  </si>
  <si>
    <t xml:space="preserve">00000000001021495174</t>
  </si>
  <si>
    <t xml:space="preserve">15-029-C</t>
  </si>
  <si>
    <t xml:space="preserve">RA26252-21</t>
  </si>
  <si>
    <t xml:space="preserve">00000000001021912555</t>
  </si>
  <si>
    <t xml:space="preserve">15-029-D</t>
  </si>
  <si>
    <t xml:space="preserve">00000000001021951364</t>
  </si>
  <si>
    <t xml:space="preserve">15-029-E</t>
  </si>
  <si>
    <t xml:space="preserve">00000000001021585720</t>
  </si>
  <si>
    <t xml:space="preserve">15-029-F</t>
  </si>
  <si>
    <t xml:space="preserve">00000000001021828464</t>
  </si>
  <si>
    <t xml:space="preserve">15-029-G</t>
  </si>
  <si>
    <t xml:space="preserve">15-030-B</t>
  </si>
  <si>
    <t xml:space="preserve">15-030-C</t>
  </si>
  <si>
    <t xml:space="preserve">00000000001021841830</t>
  </si>
  <si>
    <t xml:space="preserve">15-030-D</t>
  </si>
  <si>
    <t xml:space="preserve">CRW-EZ-2002516-039</t>
  </si>
  <si>
    <t xml:space="preserve">RA26172B11</t>
  </si>
  <si>
    <t xml:space="preserve">00000000001021585689</t>
  </si>
  <si>
    <t xml:space="preserve">15-030-E</t>
  </si>
  <si>
    <t xml:space="preserve">00000000001021337248</t>
  </si>
  <si>
    <t xml:space="preserve">15-030-F</t>
  </si>
  <si>
    <t xml:space="preserve">00000000001021713566</t>
  </si>
  <si>
    <t xml:space="preserve">15-030-G</t>
  </si>
  <si>
    <t xml:space="preserve">15-031-B</t>
  </si>
  <si>
    <t xml:space="preserve">00000000001021405111</t>
  </si>
  <si>
    <t xml:space="preserve">15-031-C</t>
  </si>
  <si>
    <t xml:space="preserve">00000000001021653181</t>
  </si>
  <si>
    <t xml:space="preserve">15-031-D</t>
  </si>
  <si>
    <t xml:space="preserve">00000000001021841601</t>
  </si>
  <si>
    <t xml:space="preserve">15-031-E</t>
  </si>
  <si>
    <t xml:space="preserve">00000000001021840502</t>
  </si>
  <si>
    <t xml:space="preserve">15-031-F</t>
  </si>
  <si>
    <t xml:space="preserve">15-031-G</t>
  </si>
  <si>
    <t xml:space="preserve">15-032-B</t>
  </si>
  <si>
    <t xml:space="preserve">00000000001021899497</t>
  </si>
  <si>
    <t xml:space="preserve">15-032-C</t>
  </si>
  <si>
    <t xml:space="preserve">00000000001021712234</t>
  </si>
  <si>
    <t xml:space="preserve">15-032-D</t>
  </si>
  <si>
    <t xml:space="preserve">00000000001021713113</t>
  </si>
  <si>
    <t xml:space="preserve">15-032-E</t>
  </si>
  <si>
    <t xml:space="preserve">00000000001021902332</t>
  </si>
  <si>
    <t xml:space="preserve">15-032-F</t>
  </si>
  <si>
    <t xml:space="preserve">00000000001021771109</t>
  </si>
  <si>
    <t xml:space="preserve">15-032-G</t>
  </si>
  <si>
    <t xml:space="preserve">15-033-B</t>
  </si>
  <si>
    <t xml:space="preserve">00000000001021580531</t>
  </si>
  <si>
    <t xml:space="preserve">15-033-C</t>
  </si>
  <si>
    <t xml:space="preserve">00000000001021902326</t>
  </si>
  <si>
    <t xml:space="preserve">15-033-D</t>
  </si>
  <si>
    <t xml:space="preserve">00000000001020397528</t>
  </si>
  <si>
    <t xml:space="preserve">15-033-E</t>
  </si>
  <si>
    <t xml:space="preserve">00000000001021826960</t>
  </si>
  <si>
    <t xml:space="preserve">15-033-F</t>
  </si>
  <si>
    <t xml:space="preserve">15-033-G</t>
  </si>
  <si>
    <t xml:space="preserve">00000000001021711042</t>
  </si>
  <si>
    <t xml:space="preserve">15-034-B</t>
  </si>
  <si>
    <t xml:space="preserve">00000000001021210825</t>
  </si>
  <si>
    <t xml:space="preserve">15-034-C</t>
  </si>
  <si>
    <t xml:space="preserve">00000000001021333486</t>
  </si>
  <si>
    <t xml:space="preserve">15-034-D</t>
  </si>
  <si>
    <t xml:space="preserve">00000000001021902371</t>
  </si>
  <si>
    <t xml:space="preserve">15-034-E</t>
  </si>
  <si>
    <t xml:space="preserve">00000000001021672844</t>
  </si>
  <si>
    <t xml:space="preserve">15-034-F</t>
  </si>
  <si>
    <t xml:space="preserve">00000000001021902336</t>
  </si>
  <si>
    <t xml:space="preserve">15-034-G</t>
  </si>
  <si>
    <t xml:space="preserve">15-035-B</t>
  </si>
  <si>
    <t xml:space="preserve">00000000001020397537</t>
  </si>
  <si>
    <t xml:space="preserve">15-035-C</t>
  </si>
  <si>
    <t xml:space="preserve">00000000001021951625</t>
  </si>
  <si>
    <t xml:space="preserve">15-035-D</t>
  </si>
  <si>
    <t xml:space="preserve">00000000001021909540</t>
  </si>
  <si>
    <t xml:space="preserve">15-035-E</t>
  </si>
  <si>
    <t xml:space="preserve">00000000001021119170</t>
  </si>
  <si>
    <t xml:space="preserve">15-035-F</t>
  </si>
  <si>
    <t xml:space="preserve">15-035-G</t>
  </si>
  <si>
    <t xml:space="preserve">00000000001021388636</t>
  </si>
  <si>
    <t xml:space="preserve">15-036-B</t>
  </si>
  <si>
    <t xml:space="preserve">00000000001021899535</t>
  </si>
  <si>
    <t xml:space="preserve">15-036-C</t>
  </si>
  <si>
    <t xml:space="preserve">00000000001020998900</t>
  </si>
  <si>
    <t xml:space="preserve">15-036-D</t>
  </si>
  <si>
    <t xml:space="preserve">00000000001021468532</t>
  </si>
  <si>
    <t xml:space="preserve">15-036-E</t>
  </si>
  <si>
    <t xml:space="preserve">15-036-F</t>
  </si>
  <si>
    <t xml:space="preserve">00000000001021771113</t>
  </si>
  <si>
    <t xml:space="preserve">15-036-G</t>
  </si>
  <si>
    <t xml:space="preserve">15-037-B</t>
  </si>
  <si>
    <t xml:space="preserve">00000000001021951649</t>
  </si>
  <si>
    <t xml:space="preserve">15-037-C</t>
  </si>
  <si>
    <t xml:space="preserve">00000000001021951497</t>
  </si>
  <si>
    <t xml:space="preserve">15-037-D</t>
  </si>
  <si>
    <t xml:space="preserve">A26119-01</t>
  </si>
  <si>
    <t xml:space="preserve">00000000001021366894</t>
  </si>
  <si>
    <t xml:space="preserve">15-037-E</t>
  </si>
  <si>
    <t xml:space="preserve">00000000001021761724</t>
  </si>
  <si>
    <t xml:space="preserve">15-037-F</t>
  </si>
  <si>
    <t xml:space="preserve">00000000001021841499</t>
  </si>
  <si>
    <t xml:space="preserve">15-037-G</t>
  </si>
  <si>
    <t xml:space="preserve">15-038-B</t>
  </si>
  <si>
    <t xml:space="preserve">00000000001021002933</t>
  </si>
  <si>
    <t xml:space="preserve">15-038-C</t>
  </si>
  <si>
    <t xml:space="preserve">00000000001021902404</t>
  </si>
  <si>
    <t xml:space="preserve">15-038-D</t>
  </si>
  <si>
    <t xml:space="preserve">00000000001021921528</t>
  </si>
  <si>
    <t xml:space="preserve">15-038-E</t>
  </si>
  <si>
    <t xml:space="preserve">00000000001021541506</t>
  </si>
  <si>
    <t xml:space="preserve">15-038-F</t>
  </si>
  <si>
    <t xml:space="preserve">00000000001021771124</t>
  </si>
  <si>
    <t xml:space="preserve">15-038-G</t>
  </si>
  <si>
    <t xml:space="preserve">15-039-B</t>
  </si>
  <si>
    <t xml:space="preserve">00000000001021119175</t>
  </si>
  <si>
    <t xml:space="preserve">15-039-C</t>
  </si>
  <si>
    <t xml:space="preserve">00000000001021951615</t>
  </si>
  <si>
    <t xml:space="preserve">15-039-D</t>
  </si>
  <si>
    <t xml:space="preserve">00000000001021716514</t>
  </si>
  <si>
    <t xml:space="preserve">15-039-E</t>
  </si>
  <si>
    <t xml:space="preserve">00000000001019684882</t>
  </si>
  <si>
    <t xml:space="preserve">566</t>
  </si>
  <si>
    <t xml:space="preserve">15-039-F</t>
  </si>
  <si>
    <t xml:space="preserve">00000000001021633784</t>
  </si>
  <si>
    <t xml:space="preserve">15-039-G</t>
  </si>
  <si>
    <t xml:space="preserve">00000000001021585939</t>
  </si>
  <si>
    <t xml:space="preserve">15-040-B</t>
  </si>
  <si>
    <t xml:space="preserve">00000000001021896742</t>
  </si>
  <si>
    <t xml:space="preserve">15-040-C</t>
  </si>
  <si>
    <t xml:space="preserve">00000000001021921371</t>
  </si>
  <si>
    <t xml:space="preserve">15-040-D</t>
  </si>
  <si>
    <t xml:space="preserve">00000000001021921519</t>
  </si>
  <si>
    <t xml:space="preserve">15-040-E</t>
  </si>
  <si>
    <t xml:space="preserve">00000000001021771189</t>
  </si>
  <si>
    <t xml:space="preserve">15-040-F</t>
  </si>
  <si>
    <t xml:space="preserve">15-040-G</t>
  </si>
  <si>
    <t xml:space="preserve">252868132</t>
  </si>
  <si>
    <t xml:space="preserve">00000000001021730772</t>
  </si>
  <si>
    <t xml:space="preserve">15-041-B</t>
  </si>
  <si>
    <t xml:space="preserve">00000000001021761708</t>
  </si>
  <si>
    <t xml:space="preserve">15-041-C</t>
  </si>
  <si>
    <t xml:space="preserve">00000000001021863767</t>
  </si>
  <si>
    <t xml:space="preserve">15-041-D</t>
  </si>
  <si>
    <t xml:space="preserve">00000000001021912102</t>
  </si>
  <si>
    <t xml:space="preserve">15-041-E</t>
  </si>
  <si>
    <t xml:space="preserve">00000000001021951529</t>
  </si>
  <si>
    <t xml:space="preserve">15-041-F</t>
  </si>
  <si>
    <t xml:space="preserve">15-041-G</t>
  </si>
  <si>
    <t xml:space="preserve">15-042-B</t>
  </si>
  <si>
    <t xml:space="preserve">00000000001021951507</t>
  </si>
  <si>
    <t xml:space="preserve">15-042-C</t>
  </si>
  <si>
    <t xml:space="preserve">00000000001021921511</t>
  </si>
  <si>
    <t xml:space="preserve">15-042-D</t>
  </si>
  <si>
    <t xml:space="preserve">00000000001021921527</t>
  </si>
  <si>
    <t xml:space="preserve">15-042-E</t>
  </si>
  <si>
    <t xml:space="preserve">15-042-F</t>
  </si>
  <si>
    <t xml:space="preserve">00000000001021771125</t>
  </si>
  <si>
    <t xml:space="preserve">15-042-G</t>
  </si>
  <si>
    <t xml:space="preserve">15-043-B</t>
  </si>
  <si>
    <t xml:space="preserve">00000000001021723590</t>
  </si>
  <si>
    <t xml:space="preserve">15-043-C</t>
  </si>
  <si>
    <t xml:space="preserve">00000000001020198009</t>
  </si>
  <si>
    <t xml:space="preserve">15-043-D</t>
  </si>
  <si>
    <t xml:space="preserve">00000000001021909547</t>
  </si>
  <si>
    <t xml:space="preserve">15-043-E</t>
  </si>
  <si>
    <t xml:space="preserve">00000000001021951292</t>
  </si>
  <si>
    <t xml:space="preserve">15-043-F</t>
  </si>
  <si>
    <t xml:space="preserve">15-043-G</t>
  </si>
  <si>
    <t xml:space="preserve">15-044-B</t>
  </si>
  <si>
    <t xml:space="preserve">00000000001021902330</t>
  </si>
  <si>
    <t xml:space="preserve">15-044-C</t>
  </si>
  <si>
    <t xml:space="preserve">00000000001021921394</t>
  </si>
  <si>
    <t xml:space="preserve">15-044-D</t>
  </si>
  <si>
    <t xml:space="preserve">00000000001021713054</t>
  </si>
  <si>
    <t xml:space="preserve">15-044-E</t>
  </si>
  <si>
    <t xml:space="preserve">00000000001021583825</t>
  </si>
  <si>
    <t xml:space="preserve">15-044-F</t>
  </si>
  <si>
    <t xml:space="preserve">00000000001021497157</t>
  </si>
  <si>
    <t xml:space="preserve">15-044-G</t>
  </si>
  <si>
    <t xml:space="preserve">15-045-B</t>
  </si>
  <si>
    <t xml:space="preserve">00000000001021908409</t>
  </si>
  <si>
    <t xml:space="preserve">15-045-C</t>
  </si>
  <si>
    <t xml:space="preserve">00000000001021818095</t>
  </si>
  <si>
    <t xml:space="preserve">15-045-D</t>
  </si>
  <si>
    <t xml:space="preserve">15-045-E</t>
  </si>
  <si>
    <t xml:space="preserve">00000000001021951366</t>
  </si>
  <si>
    <t xml:space="preserve">15-045-F</t>
  </si>
  <si>
    <t xml:space="preserve">00000000001021633803</t>
  </si>
  <si>
    <t xml:space="preserve">15-045-G</t>
  </si>
  <si>
    <t xml:space="preserve">15-046-B</t>
  </si>
  <si>
    <t xml:space="preserve">00000000001021921362</t>
  </si>
  <si>
    <t xml:space="preserve">15-046-C</t>
  </si>
  <si>
    <t xml:space="preserve">00000000001019397582</t>
  </si>
  <si>
    <t xml:space="preserve">15-046-D</t>
  </si>
  <si>
    <t xml:space="preserve">00000000001021921804</t>
  </si>
  <si>
    <t xml:space="preserve">15-046-E</t>
  </si>
  <si>
    <t xml:space="preserve">15-046-F</t>
  </si>
  <si>
    <t xml:space="preserve">00000000001021771107</t>
  </si>
  <si>
    <t xml:space="preserve">15-046-G</t>
  </si>
  <si>
    <t xml:space="preserve">15-047-B</t>
  </si>
  <si>
    <t xml:space="preserve">00000000001021496770</t>
  </si>
  <si>
    <t xml:space="preserve">15-047-C</t>
  </si>
  <si>
    <t xml:space="preserve">00000000001021840649</t>
  </si>
  <si>
    <t xml:space="preserve">15-047-D</t>
  </si>
  <si>
    <t xml:space="preserve">15-047-E</t>
  </si>
  <si>
    <t xml:space="preserve">00000000001021864822</t>
  </si>
  <si>
    <t xml:space="preserve">15-047-F</t>
  </si>
  <si>
    <t xml:space="preserve">00000000001021634921</t>
  </si>
  <si>
    <t xml:space="preserve">15-047-G</t>
  </si>
  <si>
    <t xml:space="preserve">00000000001021098090</t>
  </si>
  <si>
    <t xml:space="preserve">15-048-B</t>
  </si>
  <si>
    <t xml:space="preserve">15-048-C</t>
  </si>
  <si>
    <t xml:space="preserve">00000000001021921566</t>
  </si>
  <si>
    <t xml:space="preserve">15-048-D</t>
  </si>
  <si>
    <t xml:space="preserve">00000000001021921881</t>
  </si>
  <si>
    <t xml:space="preserve">15-048-E</t>
  </si>
  <si>
    <t xml:space="preserve">15-048-F</t>
  </si>
  <si>
    <t xml:space="preserve">00000000001021366176</t>
  </si>
  <si>
    <t xml:space="preserve">15-048-G</t>
  </si>
  <si>
    <t xml:space="preserve">15-049-B</t>
  </si>
  <si>
    <t xml:space="preserve">00000000001021761701</t>
  </si>
  <si>
    <t xml:space="preserve">15-049-C</t>
  </si>
  <si>
    <t xml:space="preserve">00000000001021951515</t>
  </si>
  <si>
    <t xml:space="preserve">15-049-D</t>
  </si>
  <si>
    <t xml:space="preserve">15-049-E</t>
  </si>
  <si>
    <t xml:space="preserve">00000000001021913592</t>
  </si>
  <si>
    <t xml:space="preserve">15-049-F</t>
  </si>
  <si>
    <t xml:space="preserve">15-049-G</t>
  </si>
  <si>
    <t xml:space="preserve">00000000001021711041</t>
  </si>
  <si>
    <t xml:space="preserve">15-050-B</t>
  </si>
  <si>
    <t xml:space="preserve">00000000001021921380</t>
  </si>
  <si>
    <t xml:space="preserve">15-050-C</t>
  </si>
  <si>
    <t xml:space="preserve">00000000001019876060</t>
  </si>
  <si>
    <t xml:space="preserve">15-050-D</t>
  </si>
  <si>
    <t xml:space="preserve">15-050-E</t>
  </si>
  <si>
    <t xml:space="preserve">A25310-016</t>
  </si>
  <si>
    <t xml:space="preserve">00000000001020757399</t>
  </si>
  <si>
    <t xml:space="preserve">15-050-F</t>
  </si>
  <si>
    <t xml:space="preserve">00000000001021771110</t>
  </si>
  <si>
    <t xml:space="preserve">15-050-G</t>
  </si>
  <si>
    <t xml:space="preserve">00000000001020353515</t>
  </si>
  <si>
    <t xml:space="preserve">15-051-B</t>
  </si>
  <si>
    <t xml:space="preserve">00000000001021864827</t>
  </si>
  <si>
    <t xml:space="preserve">15-051-C</t>
  </si>
  <si>
    <t xml:space="preserve">00000000001021951614</t>
  </si>
  <si>
    <t xml:space="preserve">15-051-D</t>
  </si>
  <si>
    <t xml:space="preserve">15-051-E</t>
  </si>
  <si>
    <t xml:space="preserve">15-051-F</t>
  </si>
  <si>
    <t xml:space="preserve">15-051-G</t>
  </si>
  <si>
    <t xml:space="preserve">00000000001021445501</t>
  </si>
  <si>
    <t xml:space="preserve">15-052-B</t>
  </si>
  <si>
    <t xml:space="preserve">00000000001021672896</t>
  </si>
  <si>
    <t xml:space="preserve">15-052-C</t>
  </si>
  <si>
    <t xml:space="preserve">00000000001021921885</t>
  </si>
  <si>
    <t xml:space="preserve">15-052-D</t>
  </si>
  <si>
    <t xml:space="preserve">15-052-E</t>
  </si>
  <si>
    <t xml:space="preserve">15-052-F</t>
  </si>
  <si>
    <t xml:space="preserve">15-052-G</t>
  </si>
  <si>
    <t xml:space="preserve">15-053-C</t>
  </si>
  <si>
    <t xml:space="preserve">00000000001021917501</t>
  </si>
  <si>
    <t xml:space="preserve">15-053-D</t>
  </si>
  <si>
    <t xml:space="preserve">00000000001021951691</t>
  </si>
  <si>
    <t xml:space="preserve">15-053-E</t>
  </si>
  <si>
    <t xml:space="preserve">00000000001021555855</t>
  </si>
  <si>
    <t xml:space="preserve">15-053-F</t>
  </si>
  <si>
    <t xml:space="preserve">15-053-G</t>
  </si>
  <si>
    <t xml:space="preserve">15-054-C</t>
  </si>
  <si>
    <t xml:space="preserve">00000000001021921720</t>
  </si>
  <si>
    <t xml:space="preserve">15-054-D</t>
  </si>
  <si>
    <t xml:space="preserve">15-054-E</t>
  </si>
  <si>
    <t xml:space="preserve">15-054-F</t>
  </si>
  <si>
    <t xml:space="preserve">00000000001021825976</t>
  </si>
  <si>
    <t xml:space="preserve">15-054-G</t>
  </si>
  <si>
    <t xml:space="preserve">15-055-C</t>
  </si>
  <si>
    <t xml:space="preserve">15-055-D</t>
  </si>
  <si>
    <t xml:space="preserve">00000000001021257287</t>
  </si>
  <si>
    <t xml:space="preserve">15-055-E</t>
  </si>
  <si>
    <t xml:space="preserve">00000000001021672630</t>
  </si>
  <si>
    <t xml:space="preserve">15-055-F</t>
  </si>
  <si>
    <t xml:space="preserve">15-055-G</t>
  </si>
  <si>
    <t xml:space="preserve">252450301</t>
  </si>
  <si>
    <t xml:space="preserve">00000000001021711047</t>
  </si>
  <si>
    <t xml:space="preserve">15-056-C</t>
  </si>
  <si>
    <t xml:space="preserve">15-056-D</t>
  </si>
  <si>
    <t xml:space="preserve">A25310-003</t>
  </si>
  <si>
    <t xml:space="preserve">00000000001020757302</t>
  </si>
  <si>
    <t xml:space="preserve">15-056-E</t>
  </si>
  <si>
    <t xml:space="preserve">15-056-F</t>
  </si>
  <si>
    <t xml:space="preserve">00000000001021771106</t>
  </si>
  <si>
    <t xml:space="preserve">15-056-G</t>
  </si>
  <si>
    <t xml:space="preserve">15-057-B</t>
  </si>
  <si>
    <t xml:space="preserve">00000000001021825381</t>
  </si>
  <si>
    <t xml:space="preserve">15-057-C</t>
  </si>
  <si>
    <t xml:space="preserve">15-057-D</t>
  </si>
  <si>
    <t xml:space="preserve">15-057-E</t>
  </si>
  <si>
    <t xml:space="preserve">00000000001021840655</t>
  </si>
  <si>
    <t xml:space="preserve">15-057-F</t>
  </si>
  <si>
    <t xml:space="preserve">15-057-G</t>
  </si>
  <si>
    <t xml:space="preserve">00000000001021387741</t>
  </si>
  <si>
    <t xml:space="preserve">15-058-B</t>
  </si>
  <si>
    <t xml:space="preserve">00000000001021917556</t>
  </si>
  <si>
    <t xml:space="preserve">15-058-C</t>
  </si>
  <si>
    <t xml:space="preserve">15-058-D</t>
  </si>
  <si>
    <t xml:space="preserve">15-058-E</t>
  </si>
  <si>
    <t xml:space="preserve">15-058-F</t>
  </si>
  <si>
    <t xml:space="preserve">00000000001021555133</t>
  </si>
  <si>
    <t xml:space="preserve">15-058-G</t>
  </si>
  <si>
    <t xml:space="preserve">00000000001021497504</t>
  </si>
  <si>
    <t xml:space="preserve">15-059-B</t>
  </si>
  <si>
    <t xml:space="preserve">00000000001021761856</t>
  </si>
  <si>
    <t xml:space="preserve">15-059-C</t>
  </si>
  <si>
    <t xml:space="preserve">15-059-D</t>
  </si>
  <si>
    <t xml:space="preserve">A26254-201</t>
  </si>
  <si>
    <t xml:space="preserve">00000000001021918195</t>
  </si>
  <si>
    <t xml:space="preserve">15-059-E</t>
  </si>
  <si>
    <t xml:space="preserve">00000000001021840651</t>
  </si>
  <si>
    <t xml:space="preserve">15-059-F</t>
  </si>
  <si>
    <t xml:space="preserve">00000000001021850666</t>
  </si>
  <si>
    <t xml:space="preserve">15-059-G</t>
  </si>
  <si>
    <t xml:space="preserve">15-060-B</t>
  </si>
  <si>
    <t xml:space="preserve">15-060-C</t>
  </si>
  <si>
    <t xml:space="preserve">00000000001021768065</t>
  </si>
  <si>
    <t xml:space="preserve">15-060-D</t>
  </si>
  <si>
    <t xml:space="preserve">A25310-001</t>
  </si>
  <si>
    <t xml:space="preserve">00000000001020757335</t>
  </si>
  <si>
    <t xml:space="preserve">15-060-E</t>
  </si>
  <si>
    <t xml:space="preserve">15-060-F</t>
  </si>
  <si>
    <t xml:space="preserve">15-060-G</t>
  </si>
  <si>
    <t xml:space="preserve">00000000001020725365</t>
  </si>
  <si>
    <t xml:space="preserve">15-061-B</t>
  </si>
  <si>
    <t xml:space="preserve">00000000001021843216</t>
  </si>
  <si>
    <t xml:space="preserve">15-061-C</t>
  </si>
  <si>
    <t xml:space="preserve">00000000001021797533</t>
  </si>
  <si>
    <t xml:space="preserve">15-061-D</t>
  </si>
  <si>
    <t xml:space="preserve">15-061-E</t>
  </si>
  <si>
    <t xml:space="preserve">00000000001021825406</t>
  </si>
  <si>
    <t xml:space="preserve">15-061-F</t>
  </si>
  <si>
    <t xml:space="preserve">RA25296-01</t>
  </si>
  <si>
    <t xml:space="preserve">00000000001020657773</t>
  </si>
  <si>
    <t xml:space="preserve">15-061-G</t>
  </si>
  <si>
    <t xml:space="preserve">00000000001021654737</t>
  </si>
  <si>
    <t xml:space="preserve">15-062-B</t>
  </si>
  <si>
    <t xml:space="preserve">15-062-C</t>
  </si>
  <si>
    <t xml:space="preserve">RA25129-01</t>
  </si>
  <si>
    <t xml:space="preserve">00000000001019962857</t>
  </si>
  <si>
    <t xml:space="preserve">15-062-D</t>
  </si>
  <si>
    <t xml:space="preserve">00000000001021819870</t>
  </si>
  <si>
    <t xml:space="preserve">15-062-E</t>
  </si>
  <si>
    <t xml:space="preserve">00000000001021459669</t>
  </si>
  <si>
    <t xml:space="preserve">15-062-F</t>
  </si>
  <si>
    <t xml:space="preserve">RA26151B11</t>
  </si>
  <si>
    <t xml:space="preserve">00000000001021528978</t>
  </si>
  <si>
    <t xml:space="preserve">15-062-G</t>
  </si>
  <si>
    <t xml:space="preserve">15-063-B</t>
  </si>
  <si>
    <t xml:space="preserve">A25303-01</t>
  </si>
  <si>
    <t xml:space="preserve">00000000001020923268</t>
  </si>
  <si>
    <t xml:space="preserve">15-063-C</t>
  </si>
  <si>
    <t xml:space="preserve">00000000001021866398</t>
  </si>
  <si>
    <t xml:space="preserve">15-063-D</t>
  </si>
  <si>
    <t xml:space="preserve">00000000001021951714</t>
  </si>
  <si>
    <t xml:space="preserve">15-063-E</t>
  </si>
  <si>
    <t xml:space="preserve">00000000001020397544</t>
  </si>
  <si>
    <t xml:space="preserve">15-063-F</t>
  </si>
  <si>
    <t xml:space="preserve">00000000001021863819</t>
  </si>
  <si>
    <t xml:space="preserve">15-063-G</t>
  </si>
  <si>
    <t xml:space="preserve">15-064-B</t>
  </si>
  <si>
    <t xml:space="preserve">15-064-C</t>
  </si>
  <si>
    <t xml:space="preserve">15-064-D</t>
  </si>
  <si>
    <t xml:space="preserve">00000000001021819498</t>
  </si>
  <si>
    <t xml:space="preserve">15-064-E</t>
  </si>
  <si>
    <t xml:space="preserve">15-064-F</t>
  </si>
  <si>
    <t xml:space="preserve">00000000001021831938</t>
  </si>
  <si>
    <t xml:space="preserve">15-064-G</t>
  </si>
  <si>
    <t xml:space="preserve">15-065-B</t>
  </si>
  <si>
    <t xml:space="preserve">A26232B31</t>
  </si>
  <si>
    <t xml:space="preserve">00000000001021830650</t>
  </si>
  <si>
    <t xml:space="preserve">15-065-C</t>
  </si>
  <si>
    <t xml:space="preserve">00000000001021909726</t>
  </si>
  <si>
    <t xml:space="preserve">15-065-D</t>
  </si>
  <si>
    <t xml:space="preserve">00000000001021863841</t>
  </si>
  <si>
    <t xml:space="preserve">15-065-E</t>
  </si>
  <si>
    <t xml:space="preserve">00000000001020581274</t>
  </si>
  <si>
    <t xml:space="preserve">15-065-F</t>
  </si>
  <si>
    <t xml:space="preserve">00000000001020353522</t>
  </si>
  <si>
    <t xml:space="preserve">15-065-G</t>
  </si>
  <si>
    <t xml:space="preserve">00000000001021739364</t>
  </si>
  <si>
    <t xml:space="preserve">15-066-B</t>
  </si>
  <si>
    <t xml:space="preserve">15-066-C</t>
  </si>
  <si>
    <t xml:space="preserve">15-066-D</t>
  </si>
  <si>
    <t xml:space="preserve">15-066-E</t>
  </si>
  <si>
    <t xml:space="preserve">A26138B11</t>
  </si>
  <si>
    <t xml:space="preserve">00000000001021442291</t>
  </si>
  <si>
    <t xml:space="preserve">15-066-F</t>
  </si>
  <si>
    <t xml:space="preserve">00000000001021826233</t>
  </si>
  <si>
    <t xml:space="preserve">15-066-G</t>
  </si>
  <si>
    <t xml:space="preserve">15-067-B</t>
  </si>
  <si>
    <t xml:space="preserve">00000000001021761960</t>
  </si>
  <si>
    <t xml:space="preserve">15-067-C</t>
  </si>
  <si>
    <t xml:space="preserve">00000000001021825456</t>
  </si>
  <si>
    <t xml:space="preserve">15-067-D</t>
  </si>
  <si>
    <t xml:space="preserve">00000000001021864611</t>
  </si>
  <si>
    <t xml:space="preserve">15-067-E</t>
  </si>
  <si>
    <t xml:space="preserve">00000000001021496824</t>
  </si>
  <si>
    <t xml:space="preserve">15-067-F</t>
  </si>
  <si>
    <t xml:space="preserve">15-067-G</t>
  </si>
  <si>
    <t xml:space="preserve">00000000001021098092</t>
  </si>
  <si>
    <t xml:space="preserve">15-068-B</t>
  </si>
  <si>
    <t xml:space="preserve">15-068-C</t>
  </si>
  <si>
    <t xml:space="preserve">15-068-D</t>
  </si>
  <si>
    <t xml:space="preserve">00000000001021848750</t>
  </si>
  <si>
    <t xml:space="preserve">15-068-E</t>
  </si>
  <si>
    <t xml:space="preserve">00000000001020417175</t>
  </si>
  <si>
    <t xml:space="preserve">15-068-F</t>
  </si>
  <si>
    <t xml:space="preserve">15-068-G</t>
  </si>
  <si>
    <t xml:space="preserve">00000000001021447840</t>
  </si>
  <si>
    <t xml:space="preserve">15-069-B</t>
  </si>
  <si>
    <t xml:space="preserve">00000000001021730854</t>
  </si>
  <si>
    <t xml:space="preserve">15-069-C</t>
  </si>
  <si>
    <t xml:space="preserve">A25351-21.</t>
  </si>
  <si>
    <t xml:space="preserve">00000000001021889364</t>
  </si>
  <si>
    <t xml:space="preserve">15-069-D</t>
  </si>
  <si>
    <t xml:space="preserve">00000000001021951491</t>
  </si>
  <si>
    <t xml:space="preserve">15-069-E</t>
  </si>
  <si>
    <t xml:space="preserve">15-069-F</t>
  </si>
  <si>
    <t xml:space="preserve">15-069-G</t>
  </si>
  <si>
    <t xml:space="preserve">15-070-B</t>
  </si>
  <si>
    <t xml:space="preserve">15-070-C</t>
  </si>
  <si>
    <t xml:space="preserve">15-070-D</t>
  </si>
  <si>
    <t xml:space="preserve">15-070-E</t>
  </si>
  <si>
    <t xml:space="preserve">00000000001021425105</t>
  </si>
  <si>
    <t xml:space="preserve">15-070-F</t>
  </si>
  <si>
    <t xml:space="preserve">00000000001021002999</t>
  </si>
  <si>
    <t xml:space="preserve">15-070-G</t>
  </si>
  <si>
    <t xml:space="preserve">15-071-B</t>
  </si>
  <si>
    <t xml:space="preserve">00000000001021889247</t>
  </si>
  <si>
    <t xml:space="preserve">15-071-C</t>
  </si>
  <si>
    <t xml:space="preserve">00000000001021865403</t>
  </si>
  <si>
    <t xml:space="preserve">15-071-D</t>
  </si>
  <si>
    <t xml:space="preserve">00000000001021913572</t>
  </si>
  <si>
    <t xml:space="preserve">15-071-E</t>
  </si>
  <si>
    <t xml:space="preserve">00000000001021865486</t>
  </si>
  <si>
    <t xml:space="preserve">15-071-F</t>
  </si>
  <si>
    <t xml:space="preserve">15-071-G</t>
  </si>
  <si>
    <t xml:space="preserve">15-072-B</t>
  </si>
  <si>
    <t xml:space="preserve">00000000001021194901</t>
  </si>
  <si>
    <t xml:space="preserve">15-072-C</t>
  </si>
  <si>
    <t xml:space="preserve">00000000001021468767</t>
  </si>
  <si>
    <t xml:space="preserve">15-072-D</t>
  </si>
  <si>
    <t xml:space="preserve">15-072-E</t>
  </si>
  <si>
    <t xml:space="preserve">15-072-F</t>
  </si>
  <si>
    <t xml:space="preserve">15-072-G</t>
  </si>
  <si>
    <t xml:space="preserve">00000000001021497454</t>
  </si>
  <si>
    <t xml:space="preserve">15-073-B</t>
  </si>
  <si>
    <t xml:space="preserve">A26144-01</t>
  </si>
  <si>
    <t xml:space="preserve">00000000001021469323</t>
  </si>
  <si>
    <t xml:space="preserve">99</t>
  </si>
  <si>
    <t xml:space="preserve">15-073-C</t>
  </si>
  <si>
    <t xml:space="preserve">A25310-002</t>
  </si>
  <si>
    <t xml:space="preserve">00000000001020757331</t>
  </si>
  <si>
    <t xml:space="preserve">248</t>
  </si>
  <si>
    <t xml:space="preserve">15-073-D</t>
  </si>
  <si>
    <t xml:space="preserve">15-073-E</t>
  </si>
  <si>
    <t xml:space="preserve">15-073-F</t>
  </si>
  <si>
    <t xml:space="preserve">15-073-G</t>
  </si>
  <si>
    <t xml:space="preserve">00000000001021730771</t>
  </si>
  <si>
    <t xml:space="preserve">15-074-B</t>
  </si>
  <si>
    <t xml:space="preserve">15-074-C</t>
  </si>
  <si>
    <t xml:space="preserve">00000000001021830724</t>
  </si>
  <si>
    <t xml:space="preserve">15-074-D</t>
  </si>
  <si>
    <t xml:space="preserve">00000000001021827058</t>
  </si>
  <si>
    <t xml:space="preserve">15-074-E</t>
  </si>
  <si>
    <t xml:space="preserve">00000000001021459667</t>
  </si>
  <si>
    <t xml:space="preserve">15-074-F</t>
  </si>
  <si>
    <t xml:space="preserve">15-074-G</t>
  </si>
  <si>
    <t xml:space="preserve">15-075-B</t>
  </si>
  <si>
    <t xml:space="preserve">00000000001021841875</t>
  </si>
  <si>
    <t xml:space="preserve">15-075-C</t>
  </si>
  <si>
    <t xml:space="preserve">00000000001021951686</t>
  </si>
  <si>
    <t xml:space="preserve">15-075-D</t>
  </si>
  <si>
    <t xml:space="preserve">00000000001021951675</t>
  </si>
  <si>
    <t xml:space="preserve">15-075-E</t>
  </si>
  <si>
    <t xml:space="preserve">15-075-F</t>
  </si>
  <si>
    <t xml:space="preserve">00000000001021555679</t>
  </si>
  <si>
    <t xml:space="preserve">15-075-G</t>
  </si>
  <si>
    <t xml:space="preserve">00000000001021705863</t>
  </si>
  <si>
    <t xml:space="preserve">15-076-B</t>
  </si>
  <si>
    <t xml:space="preserve">15-076-C</t>
  </si>
  <si>
    <t xml:space="preserve">15-076-D</t>
  </si>
  <si>
    <t xml:space="preserve">15-076-E</t>
  </si>
  <si>
    <t xml:space="preserve">15-076-F</t>
  </si>
  <si>
    <t xml:space="preserve">00000000001021459665</t>
  </si>
  <si>
    <t xml:space="preserve">15-076-G</t>
  </si>
  <si>
    <t xml:space="preserve">15-077-B</t>
  </si>
  <si>
    <t xml:space="preserve">00000000001021555705</t>
  </si>
  <si>
    <t xml:space="preserve">15-077-C</t>
  </si>
  <si>
    <t xml:space="preserve">00000000001021555175</t>
  </si>
  <si>
    <t xml:space="preserve">15-077-D</t>
  </si>
  <si>
    <t xml:space="preserve">00000000001021501963</t>
  </si>
  <si>
    <t xml:space="preserve">15-077-E</t>
  </si>
  <si>
    <t xml:space="preserve">15-077-F</t>
  </si>
  <si>
    <t xml:space="preserve">15-077-G</t>
  </si>
  <si>
    <t xml:space="preserve">15-078-B</t>
  </si>
  <si>
    <t xml:space="preserve">A26162A201</t>
  </si>
  <si>
    <t xml:space="preserve">00000000001021544722</t>
  </si>
  <si>
    <t xml:space="preserve">15-078-C</t>
  </si>
  <si>
    <t xml:space="preserve">00000000001021848828</t>
  </si>
  <si>
    <t xml:space="preserve">15-078-D</t>
  </si>
  <si>
    <t xml:space="preserve">00000000001021672674</t>
  </si>
  <si>
    <t xml:space="preserve">15-078-E</t>
  </si>
  <si>
    <t xml:space="preserve">00000000001021555285</t>
  </si>
  <si>
    <t xml:space="preserve">15-078-F</t>
  </si>
  <si>
    <t xml:space="preserve">15-078-G</t>
  </si>
  <si>
    <t xml:space="preserve">00000000001021498026</t>
  </si>
  <si>
    <t xml:space="preserve">15-079-B</t>
  </si>
  <si>
    <t xml:space="preserve">00000000001021866361</t>
  </si>
  <si>
    <t xml:space="preserve">15-079-C</t>
  </si>
  <si>
    <t xml:space="preserve">00000000001021425080</t>
  </si>
  <si>
    <t xml:space="preserve">120</t>
  </si>
  <si>
    <t xml:space="preserve">15-079-D</t>
  </si>
  <si>
    <t xml:space="preserve">00000000001021889365</t>
  </si>
  <si>
    <t xml:space="preserve">15-079-E</t>
  </si>
  <si>
    <t xml:space="preserve">A26110B105</t>
  </si>
  <si>
    <t xml:space="preserve">00000000001021338460</t>
  </si>
  <si>
    <t xml:space="preserve">15-079-F</t>
  </si>
  <si>
    <t xml:space="preserve">15-079-G</t>
  </si>
  <si>
    <t xml:space="preserve">00000000001021098091</t>
  </si>
  <si>
    <t xml:space="preserve">15-080-B</t>
  </si>
  <si>
    <t xml:space="preserve">00000000001021841034</t>
  </si>
  <si>
    <t xml:space="preserve">15-080-C</t>
  </si>
  <si>
    <t xml:space="preserve">00000000001021667073</t>
  </si>
  <si>
    <t xml:space="preserve">15-080-D</t>
  </si>
  <si>
    <t xml:space="preserve">15-080-E</t>
  </si>
  <si>
    <t xml:space="preserve">15-080-F</t>
  </si>
  <si>
    <t xml:space="preserve">15-080-G</t>
  </si>
  <si>
    <t xml:space="preserve">15-081-B</t>
  </si>
  <si>
    <t xml:space="preserve">00000000001021951692</t>
  </si>
  <si>
    <t xml:space="preserve">15-081-C</t>
  </si>
  <si>
    <t xml:space="preserve">00000000001021636536</t>
  </si>
  <si>
    <t xml:space="preserve">15-081-D</t>
  </si>
  <si>
    <t xml:space="preserve">00000000001021469329</t>
  </si>
  <si>
    <t xml:space="preserve">15-081-E</t>
  </si>
  <si>
    <t xml:space="preserve">15-081-F</t>
  </si>
  <si>
    <t xml:space="preserve">00000000001021796754</t>
  </si>
  <si>
    <t xml:space="preserve">15-081-G</t>
  </si>
  <si>
    <t xml:space="preserve">00000000001021498577</t>
  </si>
  <si>
    <t xml:space="preserve">15-082-B</t>
  </si>
  <si>
    <t xml:space="preserve">A26208-204</t>
  </si>
  <si>
    <t xml:space="preserve">00000000001021727734</t>
  </si>
  <si>
    <t xml:space="preserve">15-082-C</t>
  </si>
  <si>
    <t xml:space="preserve">00000000001020334275</t>
  </si>
  <si>
    <t xml:space="preserve">15-082-D</t>
  </si>
  <si>
    <t xml:space="preserve">00000000001021459653</t>
  </si>
  <si>
    <t xml:space="preserve">15-082-E</t>
  </si>
  <si>
    <t xml:space="preserve">15-082-F</t>
  </si>
  <si>
    <t xml:space="preserve">15-082-G</t>
  </si>
  <si>
    <t xml:space="preserve">LP261640</t>
  </si>
  <si>
    <t xml:space="preserve">00000000001021730779</t>
  </si>
  <si>
    <t xml:space="preserve">15-083-B</t>
  </si>
  <si>
    <t xml:space="preserve">00000000001021459603</t>
  </si>
  <si>
    <t xml:space="preserve">15-083-C</t>
  </si>
  <si>
    <t xml:space="preserve">00000000001021757462</t>
  </si>
  <si>
    <t xml:space="preserve">15-083-D</t>
  </si>
  <si>
    <t xml:space="preserve">15-083-E</t>
  </si>
  <si>
    <t xml:space="preserve">15-083-F</t>
  </si>
  <si>
    <t xml:space="preserve">15-083-G</t>
  </si>
  <si>
    <t xml:space="preserve">15-084-B</t>
  </si>
  <si>
    <t xml:space="preserve">15-084-C</t>
  </si>
  <si>
    <t xml:space="preserve">15-084-D</t>
  </si>
  <si>
    <t xml:space="preserve">15-084-E</t>
  </si>
  <si>
    <t xml:space="preserve">15-084-F</t>
  </si>
  <si>
    <t xml:space="preserve">15-084-G</t>
  </si>
  <si>
    <t xml:space="preserve">00000000001021498010</t>
  </si>
  <si>
    <t xml:space="preserve">15-085-B</t>
  </si>
  <si>
    <t xml:space="preserve">00000000001021889121</t>
  </si>
  <si>
    <t xml:space="preserve">15-085-C</t>
  </si>
  <si>
    <t xml:space="preserve">00000000001021913624</t>
  </si>
  <si>
    <t xml:space="preserve">15-085-D</t>
  </si>
  <si>
    <t xml:space="preserve">15-085-E</t>
  </si>
  <si>
    <t xml:space="preserve">15-085-F</t>
  </si>
  <si>
    <t xml:space="preserve">15-085-G</t>
  </si>
  <si>
    <t xml:space="preserve">15-086-B</t>
  </si>
  <si>
    <t xml:space="preserve">00000000001021832295</t>
  </si>
  <si>
    <t xml:space="preserve">15-086-C</t>
  </si>
  <si>
    <t xml:space="preserve">15-086-D</t>
  </si>
  <si>
    <t xml:space="preserve">15-086-E</t>
  </si>
  <si>
    <t xml:space="preserve">00000000001021840544</t>
  </si>
  <si>
    <t xml:space="preserve">15-086-F</t>
  </si>
  <si>
    <t xml:space="preserve">15-086-G</t>
  </si>
  <si>
    <t xml:space="preserve">00000000001021667072</t>
  </si>
  <si>
    <t xml:space="preserve">15-087-B</t>
  </si>
  <si>
    <t xml:space="preserve">00000000001021530870</t>
  </si>
  <si>
    <t xml:space="preserve">15-087-C</t>
  </si>
  <si>
    <t xml:space="preserve">15-087-D</t>
  </si>
  <si>
    <t xml:space="preserve">15-087-E</t>
  </si>
  <si>
    <t xml:space="preserve">RA26230-01</t>
  </si>
  <si>
    <t xml:space="preserve">00000000001021825191</t>
  </si>
  <si>
    <t xml:space="preserve">15-087-F</t>
  </si>
  <si>
    <t xml:space="preserve">15-087-G</t>
  </si>
  <si>
    <t xml:space="preserve">00000000001021498090</t>
  </si>
  <si>
    <t xml:space="preserve">15-088-B</t>
  </si>
  <si>
    <t xml:space="preserve">15-088-C</t>
  </si>
  <si>
    <t xml:space="preserve">15-088-D</t>
  </si>
  <si>
    <t xml:space="preserve">15-088-E</t>
  </si>
  <si>
    <t xml:space="preserve">00000000001020167286</t>
  </si>
  <si>
    <t xml:space="preserve">15-088-F</t>
  </si>
  <si>
    <t xml:space="preserve">15-088-G</t>
  </si>
  <si>
    <t xml:space="preserve">15-089-B</t>
  </si>
  <si>
    <t xml:space="preserve">00000000001021889248</t>
  </si>
  <si>
    <t xml:space="preserve">15-089-C</t>
  </si>
  <si>
    <t xml:space="preserve">15-089-D</t>
  </si>
  <si>
    <t xml:space="preserve">15-089-E</t>
  </si>
  <si>
    <t xml:space="preserve">15-089-F</t>
  </si>
  <si>
    <t xml:space="preserve">15-089-G</t>
  </si>
  <si>
    <t xml:space="preserve">15-090-B</t>
  </si>
  <si>
    <t xml:space="preserve">00000000001021459652</t>
  </si>
  <si>
    <t xml:space="preserve">15-090-C</t>
  </si>
  <si>
    <t xml:space="preserve">00000000001021459644</t>
  </si>
  <si>
    <t xml:space="preserve">15-090-D</t>
  </si>
  <si>
    <t xml:space="preserve">15-090-E</t>
  </si>
  <si>
    <t xml:space="preserve">15-090-F</t>
  </si>
  <si>
    <t xml:space="preserve">15-090-G</t>
  </si>
  <si>
    <t xml:space="preserve">00000000001021467910</t>
  </si>
  <si>
    <t xml:space="preserve">15-091-B</t>
  </si>
  <si>
    <t xml:space="preserve">00000000001021889122</t>
  </si>
  <si>
    <t xml:space="preserve">15-091-C</t>
  </si>
  <si>
    <t xml:space="preserve">15-091-D</t>
  </si>
  <si>
    <t xml:space="preserve">15-091-E</t>
  </si>
  <si>
    <t xml:space="preserve">A26098-001</t>
  </si>
  <si>
    <t xml:space="preserve">00000000001021280130</t>
  </si>
  <si>
    <t xml:space="preserve">15-091-F</t>
  </si>
  <si>
    <t xml:space="preserve">00000000001021425191</t>
  </si>
  <si>
    <t xml:space="preserve">15-091-G</t>
  </si>
  <si>
    <t xml:space="preserve">15-092-B</t>
  </si>
  <si>
    <t xml:space="preserve">A26198B104</t>
  </si>
  <si>
    <t xml:space="preserve">00000000001021690892</t>
  </si>
  <si>
    <t xml:space="preserve">15-092-C</t>
  </si>
  <si>
    <t xml:space="preserve">15-092-D</t>
  </si>
  <si>
    <t xml:space="preserve">RA26189-01</t>
  </si>
  <si>
    <t xml:space="preserve">00000000001021653125</t>
  </si>
  <si>
    <t xml:space="preserve">15-092-E</t>
  </si>
  <si>
    <t xml:space="preserve">RA25113-01</t>
  </si>
  <si>
    <t xml:space="preserve">00000000001019904629</t>
  </si>
  <si>
    <t xml:space="preserve">15-092-F</t>
  </si>
  <si>
    <t xml:space="preserve">00000000001021445512</t>
  </si>
  <si>
    <t xml:space="preserve">15-092-G</t>
  </si>
  <si>
    <t xml:space="preserve">15-093-B</t>
  </si>
  <si>
    <t xml:space="preserve">00000000001021639597</t>
  </si>
  <si>
    <t xml:space="preserve">15-093-C</t>
  </si>
  <si>
    <t xml:space="preserve">00000000001021500627</t>
  </si>
  <si>
    <t xml:space="preserve">15-093-D</t>
  </si>
  <si>
    <t xml:space="preserve">00000000001021502296</t>
  </si>
  <si>
    <t xml:space="preserve">15-093-E</t>
  </si>
  <si>
    <t xml:space="preserve">15-093-F</t>
  </si>
  <si>
    <t xml:space="preserve">00000000001021637374</t>
  </si>
  <si>
    <t xml:space="preserve">15-093-G</t>
  </si>
  <si>
    <t xml:space="preserve">00000000001021655818</t>
  </si>
  <si>
    <t xml:space="preserve">15-094-B</t>
  </si>
  <si>
    <t xml:space="preserve">15-094-C</t>
  </si>
  <si>
    <t xml:space="preserve">15-094-D</t>
  </si>
  <si>
    <t xml:space="preserve">15-094-E</t>
  </si>
  <si>
    <t xml:space="preserve">15-094-F</t>
  </si>
  <si>
    <t xml:space="preserve">00000000001021706194</t>
  </si>
  <si>
    <t xml:space="preserve">15-094-G</t>
  </si>
  <si>
    <t xml:space="preserve">15-095-B</t>
  </si>
  <si>
    <t xml:space="preserve">00000000001021653366</t>
  </si>
  <si>
    <t xml:space="preserve">15-095-C</t>
  </si>
  <si>
    <t xml:space="preserve">00000000001021003710</t>
  </si>
  <si>
    <t xml:space="preserve">15-095-D</t>
  </si>
  <si>
    <t xml:space="preserve">00000000001021757643</t>
  </si>
  <si>
    <t xml:space="preserve">15-095-E</t>
  </si>
  <si>
    <t xml:space="preserve">00000000001021498223</t>
  </si>
  <si>
    <t xml:space="preserve">15-095-F</t>
  </si>
  <si>
    <t xml:space="preserve">15-095-G</t>
  </si>
  <si>
    <t xml:space="preserve">00000000001021445549</t>
  </si>
  <si>
    <t xml:space="preserve">76</t>
  </si>
  <si>
    <t xml:space="preserve">15-096-B</t>
  </si>
  <si>
    <t xml:space="preserve">00000000001021459664</t>
  </si>
  <si>
    <t xml:space="preserve">15-096-C</t>
  </si>
  <si>
    <t xml:space="preserve">15-096-D</t>
  </si>
  <si>
    <t xml:space="preserve">15-096-E</t>
  </si>
  <si>
    <t xml:space="preserve">00000000001020128871</t>
  </si>
  <si>
    <t xml:space="preserve">405</t>
  </si>
  <si>
    <t xml:space="preserve">15-096-F</t>
  </si>
  <si>
    <t xml:space="preserve">15-096-G</t>
  </si>
  <si>
    <t xml:space="preserve">15-097-B</t>
  </si>
  <si>
    <t xml:space="preserve">00000000001021653423</t>
  </si>
  <si>
    <t xml:space="preserve">15-097-C</t>
  </si>
  <si>
    <t xml:space="preserve">00000000001021403520</t>
  </si>
  <si>
    <t xml:space="preserve">15-097-D</t>
  </si>
  <si>
    <t xml:space="preserve">RA26029-01</t>
  </si>
  <si>
    <t xml:space="preserve">00000000001021003884</t>
  </si>
  <si>
    <t xml:space="preserve">192</t>
  </si>
  <si>
    <t xml:space="preserve">15-097-E</t>
  </si>
  <si>
    <t xml:space="preserve">15-097-F</t>
  </si>
  <si>
    <t xml:space="preserve">15-097-G</t>
  </si>
  <si>
    <t xml:space="preserve">15-098-B</t>
  </si>
  <si>
    <t xml:space="preserve">00000000001021701183</t>
  </si>
  <si>
    <t xml:space="preserve">15-098-C</t>
  </si>
  <si>
    <t xml:space="preserve">15-098-D</t>
  </si>
  <si>
    <t xml:space="preserve">15-098-E</t>
  </si>
  <si>
    <t xml:space="preserve">00000000001020120331</t>
  </si>
  <si>
    <t xml:space="preserve">15-098-F</t>
  </si>
  <si>
    <t xml:space="preserve">15-098-G</t>
  </si>
  <si>
    <t xml:space="preserve">00000000001021497853</t>
  </si>
  <si>
    <t xml:space="preserve">15-099-B</t>
  </si>
  <si>
    <t xml:space="preserve">15-099-C</t>
  </si>
  <si>
    <t xml:space="preserve">15-099-D</t>
  </si>
  <si>
    <t xml:space="preserve">00000000001021497115</t>
  </si>
  <si>
    <t xml:space="preserve">15-099-E</t>
  </si>
  <si>
    <t xml:space="preserve">00000000001021555156</t>
  </si>
  <si>
    <t xml:space="preserve">15-099-F</t>
  </si>
  <si>
    <t xml:space="preserve">15-099-G</t>
  </si>
  <si>
    <t xml:space="preserve">15-100-B</t>
  </si>
  <si>
    <t xml:space="preserve">00000000001021840503</t>
  </si>
  <si>
    <t xml:space="preserve">15-100-C</t>
  </si>
  <si>
    <t xml:space="preserve">15-100-D</t>
  </si>
  <si>
    <t xml:space="preserve">15-100-E</t>
  </si>
  <si>
    <t xml:space="preserve">00000000001020120313</t>
  </si>
  <si>
    <t xml:space="preserve">15-100-F</t>
  </si>
  <si>
    <t xml:space="preserve">15-100-G</t>
  </si>
  <si>
    <t xml:space="preserve">15-101-B</t>
  </si>
  <si>
    <t xml:space="preserve">00000000001021762055</t>
  </si>
  <si>
    <t xml:space="preserve">15-101-C</t>
  </si>
  <si>
    <t xml:space="preserve">15-101-D</t>
  </si>
  <si>
    <t xml:space="preserve">00000000001021637308</t>
  </si>
  <si>
    <t xml:space="preserve">15-101-E</t>
  </si>
  <si>
    <t xml:space="preserve">15-101-F</t>
  </si>
  <si>
    <t xml:space="preserve">15-101-G</t>
  </si>
  <si>
    <t xml:space="preserve">15-102-B</t>
  </si>
  <si>
    <t xml:space="preserve">15-102-C</t>
  </si>
  <si>
    <t xml:space="preserve">00000000001021831300</t>
  </si>
  <si>
    <t xml:space="preserve">15-102-D</t>
  </si>
  <si>
    <t xml:space="preserve">15-102-E</t>
  </si>
  <si>
    <t xml:space="preserve">00000000001021497446</t>
  </si>
  <si>
    <t xml:space="preserve">15-102-F</t>
  </si>
  <si>
    <t xml:space="preserve">00000000001021498087</t>
  </si>
  <si>
    <t xml:space="preserve">15-102-G</t>
  </si>
  <si>
    <t xml:space="preserve">00000000001020120332</t>
  </si>
  <si>
    <t xml:space="preserve">136</t>
  </si>
  <si>
    <t xml:space="preserve">15-103-B</t>
  </si>
  <si>
    <t xml:space="preserve">15-103-C</t>
  </si>
  <si>
    <t xml:space="preserve">00000000001021500684</t>
  </si>
  <si>
    <t xml:space="preserve">15-103-D</t>
  </si>
  <si>
    <t xml:space="preserve">00000000001020397541</t>
  </si>
  <si>
    <t xml:space="preserve">15-103-E</t>
  </si>
  <si>
    <t xml:space="preserve">15-103-F</t>
  </si>
  <si>
    <t xml:space="preserve">15-103-G</t>
  </si>
  <si>
    <t xml:space="preserve">15-104-B</t>
  </si>
  <si>
    <t xml:space="preserve">15-104-C</t>
  </si>
  <si>
    <t xml:space="preserve">00000000001021830917</t>
  </si>
  <si>
    <t xml:space="preserve">15-104-D</t>
  </si>
  <si>
    <t xml:space="preserve">00000000001021830780</t>
  </si>
  <si>
    <t xml:space="preserve">15-104-E</t>
  </si>
  <si>
    <t xml:space="preserve">15-104-F</t>
  </si>
  <si>
    <t xml:space="preserve">15-104-G</t>
  </si>
  <si>
    <t xml:space="preserve">00000000001021498058</t>
  </si>
  <si>
    <t xml:space="preserve">15-105-B</t>
  </si>
  <si>
    <t xml:space="preserve">00000000001021831320</t>
  </si>
  <si>
    <t xml:space="preserve">15-105-C</t>
  </si>
  <si>
    <t xml:space="preserve">00000000001021843224</t>
  </si>
  <si>
    <t xml:space="preserve">15-105-D</t>
  </si>
  <si>
    <t xml:space="preserve">15-105-E</t>
  </si>
  <si>
    <t xml:space="preserve">15-105-F</t>
  </si>
  <si>
    <t xml:space="preserve">15-105-G</t>
  </si>
  <si>
    <t xml:space="preserve">15-106-B</t>
  </si>
  <si>
    <t xml:space="preserve">15-106-C</t>
  </si>
  <si>
    <t xml:space="preserve">15-106-D</t>
  </si>
  <si>
    <t xml:space="preserve">00000000001021830630</t>
  </si>
  <si>
    <t xml:space="preserve">15-106-E</t>
  </si>
  <si>
    <t xml:space="preserve">00000000001021706143</t>
  </si>
  <si>
    <t xml:space="preserve">15-106-F</t>
  </si>
  <si>
    <t xml:space="preserve">15-106-G</t>
  </si>
  <si>
    <t xml:space="preserve">A25178A21</t>
  </si>
  <si>
    <t xml:space="preserve">00000000001021281955</t>
  </si>
  <si>
    <t xml:space="preserve">15-107-B</t>
  </si>
  <si>
    <t xml:space="preserve">15-107-C</t>
  </si>
  <si>
    <t xml:space="preserve">15-107-D</t>
  </si>
  <si>
    <t xml:space="preserve">00000000001021830933</t>
  </si>
  <si>
    <t xml:space="preserve">15-107-E</t>
  </si>
  <si>
    <t xml:space="preserve">15-107-F</t>
  </si>
  <si>
    <t xml:space="preserve">15-107-G</t>
  </si>
  <si>
    <t xml:space="preserve">15-108-B</t>
  </si>
  <si>
    <t xml:space="preserve">15-108-C</t>
  </si>
  <si>
    <t xml:space="preserve">00000000001021636221</t>
  </si>
  <si>
    <t xml:space="preserve">15-108-D</t>
  </si>
  <si>
    <t xml:space="preserve">00000000001021775142</t>
  </si>
  <si>
    <t xml:space="preserve">15-108-E</t>
  </si>
  <si>
    <t xml:space="preserve">15-108-F</t>
  </si>
  <si>
    <t xml:space="preserve">15-108-G</t>
  </si>
  <si>
    <t xml:space="preserve">00000000001021666998</t>
  </si>
  <si>
    <t xml:space="preserve">15-109-B</t>
  </si>
  <si>
    <t xml:space="preserve">00000000001021500660</t>
  </si>
  <si>
    <t xml:space="preserve">15-109-C</t>
  </si>
  <si>
    <t xml:space="preserve">15-109-D</t>
  </si>
  <si>
    <t xml:space="preserve">15-109-E</t>
  </si>
  <si>
    <t xml:space="preserve">00000000001021832119</t>
  </si>
  <si>
    <t xml:space="preserve">15-109-F</t>
  </si>
  <si>
    <t xml:space="preserve">15-109-G</t>
  </si>
  <si>
    <t xml:space="preserve">15-110-B</t>
  </si>
  <si>
    <t xml:space="preserve">15-110-C</t>
  </si>
  <si>
    <t xml:space="preserve">00000000001021830475</t>
  </si>
  <si>
    <t xml:space="preserve">15-110-D</t>
  </si>
  <si>
    <t xml:space="preserve">15-110-E</t>
  </si>
  <si>
    <t xml:space="preserve">00000000001021499097</t>
  </si>
  <si>
    <t xml:space="preserve">15-110-F</t>
  </si>
  <si>
    <t xml:space="preserve">15-110-G</t>
  </si>
  <si>
    <t xml:space="preserve">15-111-B</t>
  </si>
  <si>
    <t xml:space="preserve">15-111-C</t>
  </si>
  <si>
    <t xml:space="preserve">15-111-D</t>
  </si>
  <si>
    <t xml:space="preserve">00000000001021003326</t>
  </si>
  <si>
    <t xml:space="preserve">15-111-E</t>
  </si>
  <si>
    <t xml:space="preserve">00000000001021425078</t>
  </si>
  <si>
    <t xml:space="preserve">15-111-F</t>
  </si>
  <si>
    <t xml:space="preserve">15-111-G</t>
  </si>
  <si>
    <t xml:space="preserve">15-112-B</t>
  </si>
  <si>
    <t xml:space="preserve">15-112-C</t>
  </si>
  <si>
    <t xml:space="preserve">15-112-D</t>
  </si>
  <si>
    <t xml:space="preserve">15-112-E</t>
  </si>
  <si>
    <t xml:space="preserve">15-112-F</t>
  </si>
  <si>
    <t xml:space="preserve">15-112-G</t>
  </si>
  <si>
    <t xml:space="preserve">15-113-B</t>
  </si>
  <si>
    <t xml:space="preserve">15-113-C</t>
  </si>
  <si>
    <t xml:space="preserve">00000000001021469459</t>
  </si>
  <si>
    <t xml:space="preserve">15-113-D</t>
  </si>
  <si>
    <t xml:space="preserve">15-113-E</t>
  </si>
  <si>
    <t xml:space="preserve">00000000001021585675</t>
  </si>
  <si>
    <t xml:space="preserve">15-113-F</t>
  </si>
  <si>
    <t xml:space="preserve">15-113-G</t>
  </si>
  <si>
    <t xml:space="preserve">00000000001021425072</t>
  </si>
  <si>
    <t xml:space="preserve">15-114-B</t>
  </si>
  <si>
    <t xml:space="preserve">15-114-C</t>
  </si>
  <si>
    <t xml:space="preserve">15-114-D</t>
  </si>
  <si>
    <t xml:space="preserve">15-114-E</t>
  </si>
  <si>
    <t xml:space="preserve">15-114-F</t>
  </si>
  <si>
    <t xml:space="preserve">A26009-001</t>
  </si>
  <si>
    <t xml:space="preserve">00000000001020924407</t>
  </si>
  <si>
    <t xml:space="preserve">15-114-G</t>
  </si>
  <si>
    <t xml:space="preserve">15-115-B</t>
  </si>
  <si>
    <t xml:space="preserve">00000000001021832129</t>
  </si>
  <si>
    <t xml:space="preserve">15-115-C</t>
  </si>
  <si>
    <t xml:space="preserve">15-115-D</t>
  </si>
  <si>
    <t xml:space="preserve">A26234-21</t>
  </si>
  <si>
    <t xml:space="preserve">00000000001021841470</t>
  </si>
  <si>
    <t xml:space="preserve">15-115-E</t>
  </si>
  <si>
    <t xml:space="preserve">15-115-F</t>
  </si>
  <si>
    <t xml:space="preserve">15-115-G</t>
  </si>
  <si>
    <t xml:space="preserve">15-116-B</t>
  </si>
  <si>
    <t xml:space="preserve">15-116-C</t>
  </si>
  <si>
    <t xml:space="preserve">15-116-D</t>
  </si>
  <si>
    <t xml:space="preserve">15-116-E</t>
  </si>
  <si>
    <t xml:space="preserve">15-116-F</t>
  </si>
  <si>
    <t xml:space="preserve">15-116-G</t>
  </si>
  <si>
    <t xml:space="preserve">00000000001021459666</t>
  </si>
  <si>
    <t xml:space="preserve">15-117-B</t>
  </si>
  <si>
    <t xml:space="preserve">00000000001021761268</t>
  </si>
  <si>
    <t xml:space="preserve">15-117-C</t>
  </si>
  <si>
    <t xml:space="preserve">15-117-D</t>
  </si>
  <si>
    <t xml:space="preserve">00000000001021525102</t>
  </si>
  <si>
    <t xml:space="preserve">15-117-E</t>
  </si>
  <si>
    <t xml:space="preserve">15-117-F</t>
  </si>
  <si>
    <t xml:space="preserve">15-117-G</t>
  </si>
  <si>
    <t xml:space="preserve">15-118-B</t>
  </si>
  <si>
    <t xml:space="preserve">15-118-C</t>
  </si>
  <si>
    <t xml:space="preserve">15-118-D</t>
  </si>
  <si>
    <t xml:space="preserve">00000000001021532913</t>
  </si>
  <si>
    <t xml:space="preserve">15-118-E</t>
  </si>
  <si>
    <t xml:space="preserve">15-118-F</t>
  </si>
  <si>
    <t xml:space="preserve">15-118-G</t>
  </si>
  <si>
    <t xml:space="preserve">15-119-B</t>
  </si>
  <si>
    <t xml:space="preserve">00000000001021796066</t>
  </si>
  <si>
    <t xml:space="preserve">15-119-C</t>
  </si>
  <si>
    <t xml:space="preserve">00000000001021497988</t>
  </si>
  <si>
    <t xml:space="preserve">15-119-D</t>
  </si>
  <si>
    <t xml:space="preserve">15-119-E</t>
  </si>
  <si>
    <t xml:space="preserve">15-119-F</t>
  </si>
  <si>
    <t xml:space="preserve">15-119-G</t>
  </si>
  <si>
    <t xml:space="preserve">15-120-B</t>
  </si>
  <si>
    <t xml:space="preserve">15-120-C</t>
  </si>
  <si>
    <t xml:space="preserve">15-120-D</t>
  </si>
  <si>
    <t xml:space="preserve">15-120-E</t>
  </si>
  <si>
    <t xml:space="preserve">00000000001021459647</t>
  </si>
  <si>
    <t xml:space="preserve">15-120-F</t>
  </si>
  <si>
    <t xml:space="preserve">15-120-G</t>
  </si>
  <si>
    <t xml:space="preserve">00000000001021655083</t>
  </si>
  <si>
    <t xml:space="preserve">15-121-B</t>
  </si>
  <si>
    <t xml:space="preserve">00000000001021534867</t>
  </si>
  <si>
    <t xml:space="preserve">15-121-C</t>
  </si>
  <si>
    <t xml:space="preserve">00000000001021555854</t>
  </si>
  <si>
    <t xml:space="preserve">15-121-D</t>
  </si>
  <si>
    <t xml:space="preserve">00000000001021387845</t>
  </si>
  <si>
    <t xml:space="preserve">15-121-E</t>
  </si>
  <si>
    <t xml:space="preserve">15-121-F</t>
  </si>
  <si>
    <t xml:space="preserve">00000000001021668459</t>
  </si>
  <si>
    <t xml:space="preserve">15-121-G</t>
  </si>
  <si>
    <t xml:space="preserve">00000000001020353517</t>
  </si>
  <si>
    <t xml:space="preserve">15-122-B</t>
  </si>
  <si>
    <t xml:space="preserve">15-122-C</t>
  </si>
  <si>
    <t xml:space="preserve">00000000001021183043</t>
  </si>
  <si>
    <t xml:space="preserve">15-122-D</t>
  </si>
  <si>
    <t xml:space="preserve">15-122-E</t>
  </si>
  <si>
    <t xml:space="preserve">00000000001021585588</t>
  </si>
  <si>
    <t xml:space="preserve">15-122-F</t>
  </si>
  <si>
    <t xml:space="preserve">00000000001021672672</t>
  </si>
  <si>
    <t xml:space="preserve">15-122-G</t>
  </si>
  <si>
    <t xml:space="preserve">15-123-B</t>
  </si>
  <si>
    <t xml:space="preserve">00000000001021830789</t>
  </si>
  <si>
    <t xml:space="preserve">15-123-C</t>
  </si>
  <si>
    <t xml:space="preserve">15-123-D</t>
  </si>
  <si>
    <t xml:space="preserve">00000000001021752260</t>
  </si>
  <si>
    <t xml:space="preserve">15-123-E</t>
  </si>
  <si>
    <t xml:space="preserve">A26124-01</t>
  </si>
  <si>
    <t xml:space="preserve">00000000001021384215</t>
  </si>
  <si>
    <t xml:space="preserve">15-123-F</t>
  </si>
  <si>
    <t xml:space="preserve">15-123-G</t>
  </si>
  <si>
    <t xml:space="preserve">15-124-B</t>
  </si>
  <si>
    <t xml:space="preserve">00000000001021666691</t>
  </si>
  <si>
    <t xml:space="preserve">15-124-C</t>
  </si>
  <si>
    <t xml:space="preserve">00000000001021501458</t>
  </si>
  <si>
    <t xml:space="preserve">15-124-D</t>
  </si>
  <si>
    <t xml:space="preserve">15-124-E</t>
  </si>
  <si>
    <t xml:space="preserve">15-124-F</t>
  </si>
  <si>
    <t xml:space="preserve">15-124-G</t>
  </si>
  <si>
    <t xml:space="preserve">OFF</t>
  </si>
  <si>
    <t xml:space="preserve">10-091-A</t>
  </si>
  <si>
    <t xml:space="preserve">10-091-B</t>
  </si>
  <si>
    <t xml:space="preserve">10-091-C</t>
  </si>
  <si>
    <t xml:space="preserve">10-091-D</t>
  </si>
  <si>
    <t xml:space="preserve">10-091-E</t>
  </si>
  <si>
    <t xml:space="preserve">10-093-A</t>
  </si>
  <si>
    <t xml:space="preserve">10-093-B</t>
  </si>
  <si>
    <t xml:space="preserve">10-093-C</t>
  </si>
  <si>
    <t xml:space="preserve">10-093-D</t>
  </si>
  <si>
    <t xml:space="preserve">10-093-E</t>
  </si>
  <si>
    <t xml:space="preserve">10-095-A</t>
  </si>
  <si>
    <t xml:space="preserve">10-095-B</t>
  </si>
  <si>
    <t xml:space="preserve">10-095-C</t>
  </si>
  <si>
    <t xml:space="preserve">10-095-D</t>
  </si>
  <si>
    <t xml:space="preserve">10-095-E</t>
  </si>
  <si>
    <t xml:space="preserve">10-097-A</t>
  </si>
  <si>
    <t xml:space="preserve">10-097-B</t>
  </si>
  <si>
    <t xml:space="preserve">10-097-C</t>
  </si>
  <si>
    <t xml:space="preserve">10-097-D</t>
  </si>
  <si>
    <t xml:space="preserve">10-097-E</t>
  </si>
  <si>
    <t xml:space="preserve">00000000001021889903</t>
  </si>
  <si>
    <t xml:space="preserve">10-099-A</t>
  </si>
  <si>
    <t xml:space="preserve">10-099-B</t>
  </si>
  <si>
    <t xml:space="preserve">A25247B31</t>
  </si>
  <si>
    <t xml:space="preserve">00000000001021888371</t>
  </si>
  <si>
    <t xml:space="preserve">10-099-C</t>
  </si>
  <si>
    <t xml:space="preserve">10-099-D</t>
  </si>
  <si>
    <t xml:space="preserve">10-099-E</t>
  </si>
  <si>
    <t xml:space="preserve">10-101-A</t>
  </si>
  <si>
    <t xml:space="preserve">10-101-B</t>
  </si>
  <si>
    <t xml:space="preserve">10-101-C</t>
  </si>
  <si>
    <t xml:space="preserve">10-101-D</t>
  </si>
  <si>
    <t xml:space="preserve">10-101-E</t>
  </si>
  <si>
    <t xml:space="preserve">00000000001021464765</t>
  </si>
  <si>
    <t xml:space="preserve">10-103-A</t>
  </si>
  <si>
    <t xml:space="preserve">10-103-B</t>
  </si>
  <si>
    <t xml:space="preserve">10-103-C</t>
  </si>
  <si>
    <t xml:space="preserve">10-103-D</t>
  </si>
  <si>
    <t xml:space="preserve">10-103-E</t>
  </si>
  <si>
    <t xml:space="preserve">OPK</t>
  </si>
  <si>
    <t xml:space="preserve">OVERFLOW</t>
  </si>
  <si>
    <t xml:space="preserve">01-PISO-A</t>
  </si>
  <si>
    <t xml:space="preserve">CHD-VR-7170405-A99</t>
  </si>
  <si>
    <t xml:space="preserve">523115-01</t>
  </si>
  <si>
    <t xml:space="preserve">126</t>
  </si>
  <si>
    <t xml:space="preserve">04-08-A</t>
  </si>
  <si>
    <t xml:space="preserve">A25352-01</t>
  </si>
  <si>
    <t xml:space="preserve">04-10-A</t>
  </si>
  <si>
    <t xml:space="preserve">04-100-A</t>
  </si>
  <si>
    <t xml:space="preserve">04-102-A</t>
  </si>
  <si>
    <t xml:space="preserve">A25112A5</t>
  </si>
  <si>
    <t xml:space="preserve">A25175-01</t>
  </si>
  <si>
    <t xml:space="preserve">04-104-A</t>
  </si>
  <si>
    <t xml:space="preserve">A25128-01</t>
  </si>
  <si>
    <t xml:space="preserve">04-106-A</t>
  </si>
  <si>
    <t xml:space="preserve">A26122B11</t>
  </si>
  <si>
    <t xml:space="preserve">04-108-A</t>
  </si>
  <si>
    <t xml:space="preserve">04-12-A</t>
  </si>
  <si>
    <t xml:space="preserve">A26132-21</t>
  </si>
  <si>
    <t xml:space="preserve">04-14-A</t>
  </si>
  <si>
    <t xml:space="preserve">RA25123-21</t>
  </si>
  <si>
    <t xml:space="preserve">A26006-21</t>
  </si>
  <si>
    <t xml:space="preserve">04-16-A</t>
  </si>
  <si>
    <t xml:space="preserve">RA25129B31</t>
  </si>
  <si>
    <t xml:space="preserve">A25239-21</t>
  </si>
  <si>
    <t xml:space="preserve">A26002A21</t>
  </si>
  <si>
    <t xml:space="preserve">04-18-A</t>
  </si>
  <si>
    <t xml:space="preserve">A25345B11</t>
  </si>
  <si>
    <t xml:space="preserve">RA25136-21</t>
  </si>
  <si>
    <t xml:space="preserve">04-20-A</t>
  </si>
  <si>
    <t xml:space="preserve">04-22-A</t>
  </si>
  <si>
    <t xml:space="preserve">A5360B31</t>
  </si>
  <si>
    <t xml:space="preserve">A25341B31</t>
  </si>
  <si>
    <t xml:space="preserve">04-24-A</t>
  </si>
  <si>
    <t xml:space="preserve">A25263A21</t>
  </si>
  <si>
    <t xml:space="preserve">A25255B1</t>
  </si>
  <si>
    <t xml:space="preserve">04-26-A</t>
  </si>
  <si>
    <t xml:space="preserve">A25249B12</t>
  </si>
  <si>
    <t xml:space="preserve">RA25294-21</t>
  </si>
  <si>
    <t xml:space="preserve">04-28-A</t>
  </si>
  <si>
    <t xml:space="preserve">RA25297-21</t>
  </si>
  <si>
    <t xml:space="preserve">04-30-A</t>
  </si>
  <si>
    <t xml:space="preserve">A25358B31</t>
  </si>
  <si>
    <t xml:space="preserve">A25292A01</t>
  </si>
  <si>
    <t xml:space="preserve">04-32-A</t>
  </si>
  <si>
    <t xml:space="preserve">04-34-A</t>
  </si>
  <si>
    <t xml:space="preserve">A26044B31</t>
  </si>
  <si>
    <t xml:space="preserve">04-36-A</t>
  </si>
  <si>
    <t xml:space="preserve">A26014A21</t>
  </si>
  <si>
    <t xml:space="preserve">04-38-A</t>
  </si>
  <si>
    <t xml:space="preserve">A25288-01</t>
  </si>
  <si>
    <t xml:space="preserve">04-40-A</t>
  </si>
  <si>
    <t xml:space="preserve">04-42-A</t>
  </si>
  <si>
    <t xml:space="preserve">04-44-A</t>
  </si>
  <si>
    <t xml:space="preserve">A25114-01</t>
  </si>
  <si>
    <t xml:space="preserve">A25052-02</t>
  </si>
  <si>
    <t xml:space="preserve">A2530702</t>
  </si>
  <si>
    <t xml:space="preserve">04-46-A</t>
  </si>
  <si>
    <t xml:space="preserve">04-48-A</t>
  </si>
  <si>
    <t xml:space="preserve">A25262A21</t>
  </si>
  <si>
    <t xml:space="preserve">04-50-A</t>
  </si>
  <si>
    <t xml:space="preserve">04-52-A</t>
  </si>
  <si>
    <t xml:space="preserve">04-54-A</t>
  </si>
  <si>
    <t xml:space="preserve">AA25349-01</t>
  </si>
  <si>
    <t xml:space="preserve">04-56-A</t>
  </si>
  <si>
    <t xml:space="preserve">RA25119A21</t>
  </si>
  <si>
    <t xml:space="preserve">04-58-A</t>
  </si>
  <si>
    <t xml:space="preserve">A26135A21</t>
  </si>
  <si>
    <t xml:space="preserve">04-60-A</t>
  </si>
  <si>
    <t xml:space="preserve">A2601621</t>
  </si>
  <si>
    <t xml:space="preserve">04-62-A</t>
  </si>
  <si>
    <t xml:space="preserve">A25305-21</t>
  </si>
  <si>
    <t xml:space="preserve">04-72-A</t>
  </si>
  <si>
    <t xml:space="preserve">A26050-01</t>
  </si>
  <si>
    <t xml:space="preserve">04-74-A</t>
  </si>
  <si>
    <t xml:space="preserve">RA25112A2</t>
  </si>
  <si>
    <t xml:space="preserve">A25235A21</t>
  </si>
  <si>
    <t xml:space="preserve">04-76-A</t>
  </si>
  <si>
    <t xml:space="preserve">04-78-A</t>
  </si>
  <si>
    <t xml:space="preserve">A26038-21</t>
  </si>
  <si>
    <t xml:space="preserve">A26019-22</t>
  </si>
  <si>
    <t xml:space="preserve">04-80-A</t>
  </si>
  <si>
    <t xml:space="preserve">04-82-A</t>
  </si>
  <si>
    <t xml:space="preserve">04-84-A</t>
  </si>
  <si>
    <t xml:space="preserve">04-86-A</t>
  </si>
  <si>
    <t xml:space="preserve">04-88-A</t>
  </si>
  <si>
    <t xml:space="preserve">251340303</t>
  </si>
  <si>
    <t xml:space="preserve">A26105-21</t>
  </si>
  <si>
    <t xml:space="preserve">04-90-A</t>
  </si>
  <si>
    <t xml:space="preserve">04-92-A</t>
  </si>
  <si>
    <t xml:space="preserve">04-94-A</t>
  </si>
  <si>
    <t xml:space="preserve">CHM-TS-P23-E0-999</t>
  </si>
  <si>
    <t xml:space="preserve">2529352521</t>
  </si>
  <si>
    <t xml:space="preserve">04-96-A</t>
  </si>
  <si>
    <t xml:space="preserve">A25129-02</t>
  </si>
  <si>
    <t xml:space="preserve">04-98-A</t>
  </si>
  <si>
    <t xml:space="preserve">242910139</t>
  </si>
  <si>
    <t xml:space="preserve">A26037-21</t>
  </si>
  <si>
    <t xml:space="preserve">A25365-21</t>
  </si>
  <si>
    <t xml:space="preserve">05-007-A</t>
  </si>
  <si>
    <t xml:space="preserve">A25245-21</t>
  </si>
  <si>
    <t xml:space="preserve">05-008-A</t>
  </si>
  <si>
    <t xml:space="preserve">2428312499</t>
  </si>
  <si>
    <t xml:space="preserve">05-009-A</t>
  </si>
  <si>
    <t xml:space="preserve">A25097-01</t>
  </si>
  <si>
    <t xml:space="preserve">A26033-21</t>
  </si>
  <si>
    <t xml:space="preserve">05-010-A</t>
  </si>
  <si>
    <t xml:space="preserve">05-011-A</t>
  </si>
  <si>
    <t xml:space="preserve">CHD-CC-CRISE0-02B</t>
  </si>
  <si>
    <t xml:space="preserve">A25200-21</t>
  </si>
  <si>
    <t xml:space="preserve">05-012-A</t>
  </si>
  <si>
    <t xml:space="preserve">05-013-A</t>
  </si>
  <si>
    <t xml:space="preserve">RA25134-21</t>
  </si>
  <si>
    <t xml:space="preserve">A26125-21</t>
  </si>
  <si>
    <t xml:space="preserve">05-014-A</t>
  </si>
  <si>
    <t xml:space="preserve">05-015-A</t>
  </si>
  <si>
    <t xml:space="preserve">AA25287B21</t>
  </si>
  <si>
    <t xml:space="preserve">A26184A41</t>
  </si>
  <si>
    <t xml:space="preserve">A25289-01</t>
  </si>
  <si>
    <t xml:space="preserve">05-016-A</t>
  </si>
  <si>
    <t xml:space="preserve">05-017-A</t>
  </si>
  <si>
    <t xml:space="preserve">A25146-01</t>
  </si>
  <si>
    <t xml:space="preserve">243088131</t>
  </si>
  <si>
    <t xml:space="preserve">PNP-T14</t>
  </si>
  <si>
    <t xml:space="preserve">2530988458</t>
  </si>
  <si>
    <t xml:space="preserve">05-018-A</t>
  </si>
  <si>
    <t xml:space="preserve">05-019-A</t>
  </si>
  <si>
    <t xml:space="preserve">RA25132-22</t>
  </si>
  <si>
    <t xml:space="preserve">A26182A41</t>
  </si>
  <si>
    <t xml:space="preserve">05-020-A</t>
  </si>
  <si>
    <t xml:space="preserve">A26055-01</t>
  </si>
  <si>
    <t xml:space="preserve">05-021-A</t>
  </si>
  <si>
    <t xml:space="preserve">CHD-TS-O05-E0-999</t>
  </si>
  <si>
    <t xml:space="preserve">2528251626</t>
  </si>
  <si>
    <t xml:space="preserve">A25241-21</t>
  </si>
  <si>
    <t xml:space="preserve">A26122-21</t>
  </si>
  <si>
    <t xml:space="preserve">05-022-A</t>
  </si>
  <si>
    <t xml:space="preserve">05-023-A</t>
  </si>
  <si>
    <t xml:space="preserve">A25091A21</t>
  </si>
  <si>
    <t xml:space="preserve">RA25107A21</t>
  </si>
  <si>
    <t xml:space="preserve">05-024-A</t>
  </si>
  <si>
    <t xml:space="preserve">05-025-A</t>
  </si>
  <si>
    <t xml:space="preserve">A26144-22</t>
  </si>
  <si>
    <t xml:space="preserve">05-026-A</t>
  </si>
  <si>
    <t xml:space="preserve">05-027-A</t>
  </si>
  <si>
    <t xml:space="preserve">2433323449</t>
  </si>
  <si>
    <t xml:space="preserve">A25193-21</t>
  </si>
  <si>
    <t xml:space="preserve">05-028-A</t>
  </si>
  <si>
    <t xml:space="preserve">05-029-A</t>
  </si>
  <si>
    <t xml:space="preserve">05-030-A</t>
  </si>
  <si>
    <t xml:space="preserve">05-031-A</t>
  </si>
  <si>
    <t xml:space="preserve">A25227B11</t>
  </si>
  <si>
    <t xml:space="preserve">A26211-01</t>
  </si>
  <si>
    <t xml:space="preserve">05-032-A</t>
  </si>
  <si>
    <t xml:space="preserve">05-033-A</t>
  </si>
  <si>
    <t xml:space="preserve">A25091-01</t>
  </si>
  <si>
    <t xml:space="preserve">A25197-21</t>
  </si>
  <si>
    <t xml:space="preserve">288</t>
  </si>
  <si>
    <t xml:space="preserve">RA25124-01</t>
  </si>
  <si>
    <t xml:space="preserve">05-034-A</t>
  </si>
  <si>
    <t xml:space="preserve">05-035-A</t>
  </si>
  <si>
    <t xml:space="preserve">RA25120A21</t>
  </si>
  <si>
    <t xml:space="preserve">05-036-A</t>
  </si>
  <si>
    <t xml:space="preserve">DCP-20BODEC-89B</t>
  </si>
  <si>
    <t xml:space="preserve">252668133</t>
  </si>
  <si>
    <t xml:space="preserve">05-037-A</t>
  </si>
  <si>
    <t xml:space="preserve">05-038-A</t>
  </si>
  <si>
    <t xml:space="preserve">05-039-A</t>
  </si>
  <si>
    <t xml:space="preserve">RA25340B31</t>
  </si>
  <si>
    <t xml:space="preserve">05-040-A</t>
  </si>
  <si>
    <t xml:space="preserve">05-041-A</t>
  </si>
  <si>
    <t xml:space="preserve">A26188B32</t>
  </si>
  <si>
    <t xml:space="preserve">05-042-A</t>
  </si>
  <si>
    <t xml:space="preserve">05-043-A</t>
  </si>
  <si>
    <t xml:space="preserve">A25249-21</t>
  </si>
  <si>
    <t xml:space="preserve">05-044-A</t>
  </si>
  <si>
    <t xml:space="preserve">05-045-A</t>
  </si>
  <si>
    <t xml:space="preserve">A25254-22</t>
  </si>
  <si>
    <t xml:space="preserve">05-046-A</t>
  </si>
  <si>
    <t xml:space="preserve">05-047-A</t>
  </si>
  <si>
    <t xml:space="preserve">A25207-21</t>
  </si>
  <si>
    <t xml:space="preserve">05-048-A</t>
  </si>
  <si>
    <t xml:space="preserve">05-049-A</t>
  </si>
  <si>
    <t xml:space="preserve">RA25141-22</t>
  </si>
  <si>
    <t xml:space="preserve">05-050-A</t>
  </si>
  <si>
    <t xml:space="preserve">2622731411</t>
  </si>
  <si>
    <t xml:space="preserve">05-051-A</t>
  </si>
  <si>
    <t xml:space="preserve">A25276-22</t>
  </si>
  <si>
    <t xml:space="preserve">A26154-22</t>
  </si>
  <si>
    <t xml:space="preserve">05-052-A</t>
  </si>
  <si>
    <t xml:space="preserve">05-053-A</t>
  </si>
  <si>
    <t xml:space="preserve">243370219</t>
  </si>
  <si>
    <t xml:space="preserve">05-054-A</t>
  </si>
  <si>
    <t xml:space="preserve">05-055-A</t>
  </si>
  <si>
    <t xml:space="preserve">253420203</t>
  </si>
  <si>
    <t xml:space="preserve">05-056-A</t>
  </si>
  <si>
    <t xml:space="preserve">05-057-A</t>
  </si>
  <si>
    <t xml:space="preserve">2428299860</t>
  </si>
  <si>
    <t xml:space="preserve">A26121-22</t>
  </si>
  <si>
    <t xml:space="preserve">05-058-A</t>
  </si>
  <si>
    <t xml:space="preserve">250550301</t>
  </si>
  <si>
    <t xml:space="preserve">05-059-A</t>
  </si>
  <si>
    <t xml:space="preserve">2535151766</t>
  </si>
  <si>
    <t xml:space="preserve">RA25293-21</t>
  </si>
  <si>
    <t xml:space="preserve">05-060-A</t>
  </si>
  <si>
    <t xml:space="preserve">05-061-A</t>
  </si>
  <si>
    <t xml:space="preserve">A25144-02</t>
  </si>
  <si>
    <t xml:space="preserve">05-062-A</t>
  </si>
  <si>
    <t xml:space="preserve">2428112660</t>
  </si>
  <si>
    <t xml:space="preserve">05-069-A</t>
  </si>
  <si>
    <t xml:space="preserve">A25161-21</t>
  </si>
  <si>
    <t xml:space="preserve">RA25129-22</t>
  </si>
  <si>
    <t xml:space="preserve">A26224A41</t>
  </si>
  <si>
    <t xml:space="preserve">05-070-A</t>
  </si>
  <si>
    <t xml:space="preserve">05-071-A</t>
  </si>
  <si>
    <t xml:space="preserve">A26175B41</t>
  </si>
  <si>
    <t xml:space="preserve">05-072-A</t>
  </si>
  <si>
    <t xml:space="preserve">05-073-A</t>
  </si>
  <si>
    <t xml:space="preserve">RA25142-21</t>
  </si>
  <si>
    <t xml:space="preserve">A25320A21</t>
  </si>
  <si>
    <t xml:space="preserve">05-074-A</t>
  </si>
  <si>
    <t xml:space="preserve">05-075-A</t>
  </si>
  <si>
    <t xml:space="preserve">05-076-A</t>
  </si>
  <si>
    <t xml:space="preserve">05-077-A</t>
  </si>
  <si>
    <t xml:space="preserve">05-078-A</t>
  </si>
  <si>
    <t xml:space="preserve">05-079-A</t>
  </si>
  <si>
    <t xml:space="preserve">242873459</t>
  </si>
  <si>
    <t xml:space="preserve">05-080-A</t>
  </si>
  <si>
    <t xml:space="preserve">05-081-A</t>
  </si>
  <si>
    <t xml:space="preserve">A25290B31</t>
  </si>
  <si>
    <t xml:space="preserve">05-082-A</t>
  </si>
  <si>
    <t xml:space="preserve">LP255516</t>
  </si>
  <si>
    <t xml:space="preserve">05-083-A</t>
  </si>
  <si>
    <t xml:space="preserve">A26072-21</t>
  </si>
  <si>
    <t xml:space="preserve">243420279</t>
  </si>
  <si>
    <t xml:space="preserve">05-084-A</t>
  </si>
  <si>
    <t xml:space="preserve">05-085-A</t>
  </si>
  <si>
    <t xml:space="preserve">05-086-A</t>
  </si>
  <si>
    <t xml:space="preserve">05-087-A</t>
  </si>
  <si>
    <t xml:space="preserve">05-088-A</t>
  </si>
  <si>
    <t xml:space="preserve">05-089-A</t>
  </si>
  <si>
    <t xml:space="preserve">RA25142-01</t>
  </si>
  <si>
    <t xml:space="preserve">05-090-A</t>
  </si>
  <si>
    <t xml:space="preserve">A26242A02</t>
  </si>
  <si>
    <t xml:space="preserve">05-091-A</t>
  </si>
  <si>
    <t xml:space="preserve">05-092-A</t>
  </si>
  <si>
    <t xml:space="preserve">05-093-A</t>
  </si>
  <si>
    <t xml:space="preserve">243340301</t>
  </si>
  <si>
    <t xml:space="preserve">A25216-01</t>
  </si>
  <si>
    <t xml:space="preserve">05-094-A</t>
  </si>
  <si>
    <t xml:space="preserve">05-095-A</t>
  </si>
  <si>
    <t xml:space="preserve">05-096-A</t>
  </si>
  <si>
    <t xml:space="preserve">05-097-A</t>
  </si>
  <si>
    <t xml:space="preserve">05-098-A</t>
  </si>
  <si>
    <t xml:space="preserve">05-099-A</t>
  </si>
  <si>
    <t xml:space="preserve">05-100-A</t>
  </si>
  <si>
    <t xml:space="preserve">RA25337B31</t>
  </si>
  <si>
    <t xml:space="preserve">05-101-A</t>
  </si>
  <si>
    <t xml:space="preserve">242472829</t>
  </si>
  <si>
    <t xml:space="preserve">CHW-CC-CRISPE0-02B</t>
  </si>
  <si>
    <t xml:space="preserve">LP256396</t>
  </si>
  <si>
    <t xml:space="preserve">05-102-A</t>
  </si>
  <si>
    <t xml:space="preserve">05-103-A</t>
  </si>
  <si>
    <t xml:space="preserve">A25333-22</t>
  </si>
  <si>
    <t xml:space="preserve">A26148-22</t>
  </si>
  <si>
    <t xml:space="preserve">05-104-A</t>
  </si>
  <si>
    <t xml:space="preserve">05-105-A</t>
  </si>
  <si>
    <t xml:space="preserve">RA25118-01</t>
  </si>
  <si>
    <t xml:space="preserve">05-106-A</t>
  </si>
  <si>
    <t xml:space="preserve">05-107-A</t>
  </si>
  <si>
    <t xml:space="preserve">05-108-A</t>
  </si>
  <si>
    <t xml:space="preserve">05-109-A</t>
  </si>
  <si>
    <t xml:space="preserve">A25131-01</t>
  </si>
  <si>
    <t xml:space="preserve">252320202</t>
  </si>
  <si>
    <t xml:space="preserve">05-110-A</t>
  </si>
  <si>
    <t xml:space="preserve">05-111-A</t>
  </si>
  <si>
    <t xml:space="preserve">A26176B41</t>
  </si>
  <si>
    <t xml:space="preserve">05-112-A</t>
  </si>
  <si>
    <t xml:space="preserve">05-114-A</t>
  </si>
  <si>
    <t xml:space="preserve">05-116-A</t>
  </si>
  <si>
    <t xml:space="preserve">05-118-A</t>
  </si>
  <si>
    <t xml:space="preserve">05-120-A</t>
  </si>
  <si>
    <t xml:space="preserve">05-122-A</t>
  </si>
  <si>
    <t xml:space="preserve">05-124-A</t>
  </si>
  <si>
    <t xml:space="preserve">06-007-A</t>
  </si>
  <si>
    <t xml:space="preserve">06-009-A</t>
  </si>
  <si>
    <t xml:space="preserve">06-011-A</t>
  </si>
  <si>
    <t xml:space="preserve">A26151B1</t>
  </si>
  <si>
    <t xml:space="preserve">06-012-A</t>
  </si>
  <si>
    <t xml:space="preserve">A26230B31</t>
  </si>
  <si>
    <t xml:space="preserve">06-013-A</t>
  </si>
  <si>
    <t xml:space="preserve">06-014-A</t>
  </si>
  <si>
    <t xml:space="preserve">06-015-A</t>
  </si>
  <si>
    <t xml:space="preserve">06-016-A</t>
  </si>
  <si>
    <t xml:space="preserve">06-017-A</t>
  </si>
  <si>
    <t xml:space="preserve">06-018-A</t>
  </si>
  <si>
    <t xml:space="preserve">06-019-A</t>
  </si>
  <si>
    <t xml:space="preserve">A26109-21</t>
  </si>
  <si>
    <t xml:space="preserve">06-020-A</t>
  </si>
  <si>
    <t xml:space="preserve">06-021-A</t>
  </si>
  <si>
    <t xml:space="preserve">06-022-A</t>
  </si>
  <si>
    <t xml:space="preserve">06-023-A</t>
  </si>
  <si>
    <t xml:space="preserve">06-024-A</t>
  </si>
  <si>
    <t xml:space="preserve">06-025-A</t>
  </si>
  <si>
    <t xml:space="preserve">06-026-A</t>
  </si>
  <si>
    <t xml:space="preserve">252530302</t>
  </si>
  <si>
    <t xml:space="preserve">06-027-A</t>
  </si>
  <si>
    <t xml:space="preserve">06-028-A</t>
  </si>
  <si>
    <t xml:space="preserve">06-029-A</t>
  </si>
  <si>
    <t xml:space="preserve">06-030-A</t>
  </si>
  <si>
    <t xml:space="preserve">06-031-A</t>
  </si>
  <si>
    <t xml:space="preserve">06-032-A</t>
  </si>
  <si>
    <t xml:space="preserve">06-033-A</t>
  </si>
  <si>
    <t xml:space="preserve">06-034-A</t>
  </si>
  <si>
    <t xml:space="preserve">06-035-A</t>
  </si>
  <si>
    <t xml:space="preserve">06-036-A</t>
  </si>
  <si>
    <t xml:space="preserve">06-037-A</t>
  </si>
  <si>
    <t xml:space="preserve">06-038-A</t>
  </si>
  <si>
    <t xml:space="preserve">06-040-A</t>
  </si>
  <si>
    <t xml:space="preserve">06-041-A</t>
  </si>
  <si>
    <t xml:space="preserve">06-042-A</t>
  </si>
  <si>
    <t xml:space="preserve">06-044-A</t>
  </si>
  <si>
    <t xml:space="preserve">06-046-A</t>
  </si>
  <si>
    <t xml:space="preserve">06-047-A</t>
  </si>
  <si>
    <t xml:space="preserve">06-049-A</t>
  </si>
  <si>
    <t xml:space="preserve">06-050-A</t>
  </si>
  <si>
    <t xml:space="preserve">A26240B11</t>
  </si>
  <si>
    <t xml:space="preserve">06-051-A</t>
  </si>
  <si>
    <t xml:space="preserve">06-052-A</t>
  </si>
  <si>
    <t xml:space="preserve">06-053-A</t>
  </si>
  <si>
    <t xml:space="preserve">06-054-A</t>
  </si>
  <si>
    <t xml:space="preserve">06-055-A</t>
  </si>
  <si>
    <t xml:space="preserve">06-056-A</t>
  </si>
  <si>
    <t xml:space="preserve">06-057-A</t>
  </si>
  <si>
    <t xml:space="preserve">06-058-A</t>
  </si>
  <si>
    <t xml:space="preserve">06-059-A</t>
  </si>
  <si>
    <t xml:space="preserve">06-060-A</t>
  </si>
  <si>
    <t xml:space="preserve">06-061-A</t>
  </si>
  <si>
    <t xml:space="preserve">A26164-02</t>
  </si>
  <si>
    <t xml:space="preserve">06-062-A</t>
  </si>
  <si>
    <t xml:space="preserve">06-069-A</t>
  </si>
  <si>
    <t xml:space="preserve">06-070-A</t>
  </si>
  <si>
    <t xml:space="preserve">06-071-A</t>
  </si>
  <si>
    <t xml:space="preserve">06-072-A</t>
  </si>
  <si>
    <t xml:space="preserve">06-073-A</t>
  </si>
  <si>
    <t xml:space="preserve">06-075-A</t>
  </si>
  <si>
    <t xml:space="preserve">06-076-A</t>
  </si>
  <si>
    <t xml:space="preserve">06-077-A</t>
  </si>
  <si>
    <t xml:space="preserve">06-078-A</t>
  </si>
  <si>
    <t xml:space="preserve">06-079-A</t>
  </si>
  <si>
    <t xml:space="preserve">06-080-A</t>
  </si>
  <si>
    <t xml:space="preserve">06-082-A</t>
  </si>
  <si>
    <t xml:space="preserve">06-083-A</t>
  </si>
  <si>
    <t xml:space="preserve">06-085-A</t>
  </si>
  <si>
    <t xml:space="preserve">A26198-01</t>
  </si>
  <si>
    <t xml:space="preserve">36</t>
  </si>
  <si>
    <t xml:space="preserve">06-086-A</t>
  </si>
  <si>
    <t xml:space="preserve">06-087-A</t>
  </si>
  <si>
    <t xml:space="preserve">06-088-A</t>
  </si>
  <si>
    <t xml:space="preserve">06-089-A</t>
  </si>
  <si>
    <t xml:space="preserve">06-090-A</t>
  </si>
  <si>
    <t xml:space="preserve">26044019</t>
  </si>
  <si>
    <t xml:space="preserve">06-091-A</t>
  </si>
  <si>
    <t xml:space="preserve">06-092-A</t>
  </si>
  <si>
    <t xml:space="preserve">06-093-A</t>
  </si>
  <si>
    <t xml:space="preserve">06-094-A</t>
  </si>
  <si>
    <t xml:space="preserve">06-095-A</t>
  </si>
  <si>
    <t xml:space="preserve">06-096-A</t>
  </si>
  <si>
    <t xml:space="preserve">06-097-A</t>
  </si>
  <si>
    <t xml:space="preserve">06-098-A</t>
  </si>
  <si>
    <t xml:space="preserve">06-099-A</t>
  </si>
  <si>
    <t xml:space="preserve">06-100-A</t>
  </si>
  <si>
    <t xml:space="preserve">06-101-A</t>
  </si>
  <si>
    <t xml:space="preserve">06-102-A</t>
  </si>
  <si>
    <t xml:space="preserve">06-103-A</t>
  </si>
  <si>
    <t xml:space="preserve">06-104-A</t>
  </si>
  <si>
    <t xml:space="preserve">06-105-A</t>
  </si>
  <si>
    <t xml:space="preserve">06-106-A</t>
  </si>
  <si>
    <t xml:space="preserve">06-107-A</t>
  </si>
  <si>
    <t xml:space="preserve">06-108-A</t>
  </si>
  <si>
    <t xml:space="preserve">06-109-A</t>
  </si>
  <si>
    <t xml:space="preserve">06-110-A</t>
  </si>
  <si>
    <t xml:space="preserve">71</t>
  </si>
  <si>
    <t xml:space="preserve">06-111-A</t>
  </si>
  <si>
    <t xml:space="preserve">06-112-A</t>
  </si>
  <si>
    <t xml:space="preserve">251040303</t>
  </si>
  <si>
    <t xml:space="preserve">06-113-A</t>
  </si>
  <si>
    <t xml:space="preserve">06-114-A</t>
  </si>
  <si>
    <t xml:space="preserve">243180201</t>
  </si>
  <si>
    <t xml:space="preserve">06-115-A</t>
  </si>
  <si>
    <t xml:space="preserve">06-116-A</t>
  </si>
  <si>
    <t xml:space="preserve">CW2NV-132</t>
  </si>
  <si>
    <t xml:space="preserve">253420401</t>
  </si>
  <si>
    <t xml:space="preserve">06-117-A</t>
  </si>
  <si>
    <t xml:space="preserve">06-118-A</t>
  </si>
  <si>
    <t xml:space="preserve">06-119-A</t>
  </si>
  <si>
    <t xml:space="preserve">06-120-A</t>
  </si>
  <si>
    <t xml:space="preserve">06-121-A</t>
  </si>
  <si>
    <t xml:space="preserve">06-122-A</t>
  </si>
  <si>
    <t xml:space="preserve">A25123B11</t>
  </si>
  <si>
    <t xml:space="preserve">06-123-A</t>
  </si>
  <si>
    <t xml:space="preserve">06-124-A</t>
  </si>
  <si>
    <t xml:space="preserve">06-39-A</t>
  </si>
  <si>
    <t xml:space="preserve">06-43-A</t>
  </si>
  <si>
    <t xml:space="preserve">06-45-A</t>
  </si>
  <si>
    <t xml:space="preserve">06-48-A</t>
  </si>
  <si>
    <t xml:space="preserve">06-74-A</t>
  </si>
  <si>
    <t xml:space="preserve">06-81-A</t>
  </si>
  <si>
    <t xml:space="preserve">06-84-A</t>
  </si>
  <si>
    <t xml:space="preserve">07-011-A</t>
  </si>
  <si>
    <t xml:space="preserve">07-013-A</t>
  </si>
  <si>
    <t xml:space="preserve">07-015-A</t>
  </si>
  <si>
    <t xml:space="preserve">07-017-A</t>
  </si>
  <si>
    <t xml:space="preserve">07-019-A</t>
  </si>
  <si>
    <t xml:space="preserve">07-021-A</t>
  </si>
  <si>
    <t xml:space="preserve">07-022-A</t>
  </si>
  <si>
    <t xml:space="preserve">07-023-A</t>
  </si>
  <si>
    <t xml:space="preserve">07-024-A</t>
  </si>
  <si>
    <t xml:space="preserve">07-025-A</t>
  </si>
  <si>
    <t xml:space="preserve">106</t>
  </si>
  <si>
    <t xml:space="preserve">07-026-A</t>
  </si>
  <si>
    <t xml:space="preserve">07-027-A</t>
  </si>
  <si>
    <t xml:space="preserve">07-028-A</t>
  </si>
  <si>
    <t xml:space="preserve">07-029-A</t>
  </si>
  <si>
    <t xml:space="preserve">07-030-A</t>
  </si>
  <si>
    <t xml:space="preserve">07-031-A</t>
  </si>
  <si>
    <t xml:space="preserve">07-032-A</t>
  </si>
  <si>
    <t xml:space="preserve">07-033-A</t>
  </si>
  <si>
    <t xml:space="preserve">07-034-A</t>
  </si>
  <si>
    <t xml:space="preserve">07-035-A</t>
  </si>
  <si>
    <t xml:space="preserve">07-036-A</t>
  </si>
  <si>
    <t xml:space="preserve">07-037-A</t>
  </si>
  <si>
    <t xml:space="preserve">07-038-A</t>
  </si>
  <si>
    <t xml:space="preserve">07-039-A</t>
  </si>
  <si>
    <t xml:space="preserve">07-040-A</t>
  </si>
  <si>
    <t xml:space="preserve">07-041-A</t>
  </si>
  <si>
    <t xml:space="preserve">07-042-A</t>
  </si>
  <si>
    <t xml:space="preserve">07-043-A</t>
  </si>
  <si>
    <t xml:space="preserve">07-044-A</t>
  </si>
  <si>
    <t xml:space="preserve">07-045-A</t>
  </si>
  <si>
    <t xml:space="preserve">07-046-A</t>
  </si>
  <si>
    <t xml:space="preserve">07-047-A</t>
  </si>
  <si>
    <t xml:space="preserve">07-048-A</t>
  </si>
  <si>
    <t xml:space="preserve">07-049-A</t>
  </si>
  <si>
    <t xml:space="preserve">A25306-21</t>
  </si>
  <si>
    <t xml:space="preserve">07-050-A</t>
  </si>
  <si>
    <t xml:space="preserve">07-051-A</t>
  </si>
  <si>
    <t xml:space="preserve">07-052-A</t>
  </si>
  <si>
    <t xml:space="preserve">07-053-A</t>
  </si>
  <si>
    <t xml:space="preserve">07-054-A</t>
  </si>
  <si>
    <t xml:space="preserve">07-055-A</t>
  </si>
  <si>
    <t xml:space="preserve">07-056-A</t>
  </si>
  <si>
    <t xml:space="preserve">07-057-A</t>
  </si>
  <si>
    <t xml:space="preserve">07-058-A</t>
  </si>
  <si>
    <t xml:space="preserve">07-059-A</t>
  </si>
  <si>
    <t xml:space="preserve">07-060-A</t>
  </si>
  <si>
    <t xml:space="preserve">07-061-A</t>
  </si>
  <si>
    <t xml:space="preserve">07-062-A</t>
  </si>
  <si>
    <t xml:space="preserve">07-064-A</t>
  </si>
  <si>
    <t xml:space="preserve">A25331-21</t>
  </si>
  <si>
    <t xml:space="preserve">07-069-A</t>
  </si>
  <si>
    <t xml:space="preserve">07-071-A</t>
  </si>
  <si>
    <t xml:space="preserve">07-073-A</t>
  </si>
  <si>
    <t xml:space="preserve">07-074-A</t>
  </si>
  <si>
    <t xml:space="preserve">A25053-21</t>
  </si>
  <si>
    <t xml:space="preserve">07-075-A</t>
  </si>
  <si>
    <t xml:space="preserve">A26198-21</t>
  </si>
  <si>
    <t xml:space="preserve">07-076-A</t>
  </si>
  <si>
    <t xml:space="preserve">07-077-A</t>
  </si>
  <si>
    <t xml:space="preserve">07-078-A</t>
  </si>
  <si>
    <t xml:space="preserve">07-079-A</t>
  </si>
  <si>
    <t xml:space="preserve">07-080-A</t>
  </si>
  <si>
    <t xml:space="preserve">07-081-A</t>
  </si>
  <si>
    <t xml:space="preserve">07-082-A</t>
  </si>
  <si>
    <t xml:space="preserve">07-083-A</t>
  </si>
  <si>
    <t xml:space="preserve">07-084-A</t>
  </si>
  <si>
    <t xml:space="preserve">07-085-A</t>
  </si>
  <si>
    <t xml:space="preserve">07-086-A</t>
  </si>
  <si>
    <t xml:space="preserve">07-087-A</t>
  </si>
  <si>
    <t xml:space="preserve">07-088-A</t>
  </si>
  <si>
    <t xml:space="preserve">07-089-A</t>
  </si>
  <si>
    <t xml:space="preserve">07-090-A</t>
  </si>
  <si>
    <t xml:space="preserve">07-091-A</t>
  </si>
  <si>
    <t xml:space="preserve">07-092-A</t>
  </si>
  <si>
    <t xml:space="preserve">07-093-A</t>
  </si>
  <si>
    <t xml:space="preserve">07-094-A</t>
  </si>
  <si>
    <t xml:space="preserve">07-095-A</t>
  </si>
  <si>
    <t xml:space="preserve">07-096-A</t>
  </si>
  <si>
    <t xml:space="preserve">07-097-A</t>
  </si>
  <si>
    <t xml:space="preserve">07-098-A</t>
  </si>
  <si>
    <t xml:space="preserve">07-099-A</t>
  </si>
  <si>
    <t xml:space="preserve">07-100-A</t>
  </si>
  <si>
    <t xml:space="preserve">07-101-A</t>
  </si>
  <si>
    <t xml:space="preserve">07-102-A</t>
  </si>
  <si>
    <t xml:space="preserve">07-103-A</t>
  </si>
  <si>
    <t xml:space="preserve">07-104-A</t>
  </si>
  <si>
    <t xml:space="preserve">07-105-A</t>
  </si>
  <si>
    <t xml:space="preserve">07-106-A</t>
  </si>
  <si>
    <t xml:space="preserve">07-107-A</t>
  </si>
  <si>
    <t xml:space="preserve">07-108-A</t>
  </si>
  <si>
    <t xml:space="preserve">07-109-A</t>
  </si>
  <si>
    <t xml:space="preserve">07-110-A</t>
  </si>
  <si>
    <t xml:space="preserve">07-111-A</t>
  </si>
  <si>
    <t xml:space="preserve">07-112-A</t>
  </si>
  <si>
    <t xml:space="preserve">07-113-A</t>
  </si>
  <si>
    <t xml:space="preserve">07-114-A</t>
  </si>
  <si>
    <t xml:space="preserve">07-115-A</t>
  </si>
  <si>
    <t xml:space="preserve">07-116-A</t>
  </si>
  <si>
    <t xml:space="preserve">07-117-A</t>
  </si>
  <si>
    <t xml:space="preserve">07-118-A</t>
  </si>
  <si>
    <t xml:space="preserve">07-119-A</t>
  </si>
  <si>
    <t xml:space="preserve">07-120-A</t>
  </si>
  <si>
    <t xml:space="preserve">07-121-A</t>
  </si>
  <si>
    <t xml:space="preserve">07-123-A</t>
  </si>
  <si>
    <t xml:space="preserve">07-124-A</t>
  </si>
  <si>
    <t xml:space="preserve">07-126-A</t>
  </si>
  <si>
    <t xml:space="preserve">07-128-A</t>
  </si>
  <si>
    <t xml:space="preserve">07-130-A</t>
  </si>
  <si>
    <t xml:space="preserve">07-132-A</t>
  </si>
  <si>
    <t xml:space="preserve">07-134-A</t>
  </si>
  <si>
    <t xml:space="preserve">07-136-A</t>
  </si>
  <si>
    <t xml:space="preserve">11-107-A</t>
  </si>
  <si>
    <t xml:space="preserve">AJUSTEOMX</t>
  </si>
  <si>
    <t xml:space="preserve">ALTA OMEGA</t>
  </si>
  <si>
    <t xml:space="preserve">ALTA-OMEGA</t>
  </si>
  <si>
    <t xml:space="preserve">ALTAOMX</t>
  </si>
  <si>
    <t xml:space="preserve">251630301</t>
  </si>
  <si>
    <t xml:space="preserve">250196102</t>
  </si>
  <si>
    <t xml:space="preserve">251756103</t>
  </si>
  <si>
    <t xml:space="preserve">253530501</t>
  </si>
  <si>
    <t xml:space="preserve">2529678000</t>
  </si>
  <si>
    <t xml:space="preserve">CHD-DR-75Y5-E1-U68</t>
  </si>
  <si>
    <t xml:space="preserve">250720301</t>
  </si>
  <si>
    <t xml:space="preserve">242831249</t>
  </si>
  <si>
    <t xml:space="preserve">252532619</t>
  </si>
  <si>
    <t xml:space="preserve">CHM-CU-7X80-E5-U70</t>
  </si>
  <si>
    <t xml:space="preserve">2528749307</t>
  </si>
  <si>
    <t xml:space="preserve">A25122-21</t>
  </si>
  <si>
    <t xml:space="preserve">A25328-21</t>
  </si>
  <si>
    <t xml:space="preserve">A25148-02</t>
  </si>
  <si>
    <t xml:space="preserve">A25148-22</t>
  </si>
  <si>
    <t xml:space="preserve">A25149-01</t>
  </si>
  <si>
    <t xml:space="preserve">A26068A01</t>
  </si>
  <si>
    <t xml:space="preserve">A26066A01</t>
  </si>
  <si>
    <t xml:space="preserve">A25224B21</t>
  </si>
  <si>
    <t xml:space="preserve">A25176-01</t>
  </si>
  <si>
    <t xml:space="preserve">A25203-21</t>
  </si>
  <si>
    <t xml:space="preserve">A25204-21</t>
  </si>
  <si>
    <t xml:space="preserve">A25205-21</t>
  </si>
  <si>
    <t xml:space="preserve">A25228B11</t>
  </si>
  <si>
    <t xml:space="preserve">A25365B11</t>
  </si>
  <si>
    <t xml:space="preserve">A26139A01</t>
  </si>
  <si>
    <t xml:space="preserve">A25123A21</t>
  </si>
  <si>
    <t xml:space="preserve">A25361B31</t>
  </si>
  <si>
    <t xml:space="preserve">A25123-01</t>
  </si>
  <si>
    <t xml:space="preserve">A25189-01</t>
  </si>
  <si>
    <t xml:space="preserve">A26131B31</t>
  </si>
  <si>
    <t xml:space="preserve">A26019B11</t>
  </si>
  <si>
    <t xml:space="preserve">252240301</t>
  </si>
  <si>
    <t xml:space="preserve">A26135-02</t>
  </si>
  <si>
    <t xml:space="preserve">A26099-01</t>
  </si>
  <si>
    <t xml:space="preserve">A26031-01</t>
  </si>
  <si>
    <t xml:space="preserve">A25251-22</t>
  </si>
  <si>
    <t xml:space="preserve">A25254-21</t>
  </si>
  <si>
    <t xml:space="preserve">A26092B11</t>
  </si>
  <si>
    <t xml:space="preserve">A25187-21</t>
  </si>
  <si>
    <t xml:space="preserve">A26120-21</t>
  </si>
  <si>
    <t xml:space="preserve">A26062B11</t>
  </si>
  <si>
    <t xml:space="preserve">A26139B11</t>
  </si>
  <si>
    <t xml:space="preserve">A26091B12</t>
  </si>
  <si>
    <t xml:space="preserve">A25340A01</t>
  </si>
  <si>
    <t xml:space="preserve">A26005A01</t>
  </si>
  <si>
    <t xml:space="preserve">A26155B31</t>
  </si>
  <si>
    <t xml:space="preserve">A26154-21</t>
  </si>
  <si>
    <t xml:space="preserve">A26149-21</t>
  </si>
  <si>
    <t xml:space="preserve">A26115B31</t>
  </si>
  <si>
    <t xml:space="preserve">A26119B31</t>
  </si>
  <si>
    <t xml:space="preserve">A25306B11</t>
  </si>
  <si>
    <t xml:space="preserve">243560201</t>
  </si>
  <si>
    <t xml:space="preserve">243390219</t>
  </si>
  <si>
    <t xml:space="preserve">252090301</t>
  </si>
  <si>
    <t xml:space="preserve">253040302</t>
  </si>
  <si>
    <t xml:space="preserve">A26043-01</t>
  </si>
  <si>
    <t xml:space="preserve">AVARIABR15</t>
  </si>
  <si>
    <t xml:space="preserve">X</t>
  </si>
  <si>
    <t xml:space="preserve">INV-OMEGA</t>
  </si>
  <si>
    <t xml:space="preserve">OMEGA</t>
  </si>
  <si>
    <t xml:space="preserve">REITER</t>
  </si>
  <si>
    <t xml:space="preserve">250120302</t>
  </si>
  <si>
    <t xml:space="preserve">243133449</t>
  </si>
  <si>
    <t xml:space="preserve">250930303</t>
  </si>
  <si>
    <t xml:space="preserve">242830301</t>
  </si>
  <si>
    <t xml:space="preserve">250610301</t>
  </si>
  <si>
    <t xml:space="preserve">242472839</t>
  </si>
  <si>
    <t xml:space="preserve">242980559</t>
  </si>
  <si>
    <t xml:space="preserve">250240301</t>
  </si>
  <si>
    <t xml:space="preserve">251790301</t>
  </si>
  <si>
    <t xml:space="preserve">242603059</t>
  </si>
  <si>
    <t xml:space="preserve">A25109A2</t>
  </si>
  <si>
    <t xml:space="preserve">CHD-EZ-7015799-K18</t>
  </si>
  <si>
    <t xml:space="preserve">A25303B3</t>
  </si>
  <si>
    <t xml:space="preserve">A25210-01</t>
  </si>
  <si>
    <t xml:space="preserve">A25358-01</t>
  </si>
  <si>
    <t xml:space="preserve">A25364-01</t>
  </si>
  <si>
    <t xml:space="preserve">A26001-01</t>
  </si>
  <si>
    <t xml:space="preserve">A26023-01</t>
  </si>
  <si>
    <t xml:space="preserve">A26024-01</t>
  </si>
  <si>
    <t xml:space="preserve">A26025-01</t>
  </si>
  <si>
    <t xml:space="preserve">A26042-01</t>
  </si>
  <si>
    <t xml:space="preserve">A26053-01</t>
  </si>
  <si>
    <t xml:space="preserve">A26068-01</t>
  </si>
  <si>
    <t xml:space="preserve">A25316-01</t>
  </si>
  <si>
    <t xml:space="preserve">A25335-01</t>
  </si>
  <si>
    <t xml:space="preserve">A25344-01</t>
  </si>
  <si>
    <t xml:space="preserve">A25260-01</t>
  </si>
  <si>
    <t xml:space="preserve">A25162B7</t>
  </si>
  <si>
    <t xml:space="preserve">A26019-22_</t>
  </si>
  <si>
    <t xml:space="preserve">A25270-22</t>
  </si>
  <si>
    <t xml:space="preserve">A25323-22</t>
  </si>
  <si>
    <t xml:space="preserve">A26183-22</t>
  </si>
  <si>
    <t xml:space="preserve">A24356B32</t>
  </si>
  <si>
    <t xml:space="preserve">A25322B31</t>
  </si>
  <si>
    <t xml:space="preserve">A26003B31</t>
  </si>
  <si>
    <t xml:space="preserve">A26007B31</t>
  </si>
  <si>
    <t xml:space="preserve">A26038B31</t>
  </si>
  <si>
    <t xml:space="preserve">A26043B31</t>
  </si>
  <si>
    <t xml:space="preserve">A26059B31</t>
  </si>
  <si>
    <t xml:space="preserve">A26063-01</t>
  </si>
  <si>
    <t xml:space="preserve">A26072-01</t>
  </si>
  <si>
    <t xml:space="preserve">A25278-21</t>
  </si>
  <si>
    <t xml:space="preserve">A25134-21</t>
  </si>
  <si>
    <t xml:space="preserve">A26055B31</t>
  </si>
  <si>
    <t xml:space="preserve">A26062A21</t>
  </si>
  <si>
    <t xml:space="preserve">A25320B31</t>
  </si>
  <si>
    <t xml:space="preserve">A25356B31</t>
  </si>
  <si>
    <t xml:space="preserve">A26012B31.</t>
  </si>
  <si>
    <t xml:space="preserve">A25084-01</t>
  </si>
  <si>
    <t xml:space="preserve">A25219-22</t>
  </si>
  <si>
    <t xml:space="preserve">A25350-23</t>
  </si>
  <si>
    <t xml:space="preserve">A26055-21</t>
  </si>
  <si>
    <t xml:space="preserve">A25193B31</t>
  </si>
  <si>
    <t xml:space="preserve">A26017B31</t>
  </si>
  <si>
    <t xml:space="preserve">A24242B31</t>
  </si>
  <si>
    <t xml:space="preserve">A25159B32</t>
  </si>
  <si>
    <t xml:space="preserve">A25161B31</t>
  </si>
  <si>
    <t xml:space="preserve">A25352-02</t>
  </si>
  <si>
    <t xml:space="preserve">A24359-01</t>
  </si>
  <si>
    <t xml:space="preserve">A25309-01</t>
  </si>
  <si>
    <t xml:space="preserve">A25198-21</t>
  </si>
  <si>
    <t xml:space="preserve">A26039-21</t>
  </si>
  <si>
    <t xml:space="preserve">A24349-21</t>
  </si>
  <si>
    <t xml:space="preserve">A25253-21</t>
  </si>
  <si>
    <t xml:space="preserve">A25174B11</t>
  </si>
  <si>
    <t xml:space="preserve">A25279B21</t>
  </si>
  <si>
    <t xml:space="preserve">A26030B32</t>
  </si>
  <si>
    <t xml:space="preserve">A26042B41</t>
  </si>
  <si>
    <t xml:space="preserve">ILD-EZ-7019130-K15</t>
  </si>
  <si>
    <t xml:space="preserve">A24363A21</t>
  </si>
  <si>
    <t xml:space="preserve">A26030B31</t>
  </si>
  <si>
    <t xml:space="preserve">A26056-01</t>
  </si>
  <si>
    <t xml:space="preserve">A24344-21</t>
  </si>
  <si>
    <t xml:space="preserve">A24366-21</t>
  </si>
  <si>
    <t xml:space="preserve">A25138-21</t>
  </si>
  <si>
    <t xml:space="preserve">A25321-21</t>
  </si>
  <si>
    <t xml:space="preserve">A25338A21</t>
  </si>
  <si>
    <t xml:space="preserve">A25351A22</t>
  </si>
  <si>
    <t xml:space="preserve">A25309B31</t>
  </si>
  <si>
    <t xml:space="preserve">A26044A21_</t>
  </si>
  <si>
    <t xml:space="preserve">A26045A21</t>
  </si>
  <si>
    <t xml:space="preserve">A25301A21</t>
  </si>
  <si>
    <t xml:space="preserve">A26034A21</t>
  </si>
  <si>
    <t xml:space="preserve">A25179A21</t>
  </si>
  <si>
    <t xml:space="preserve">A26002A31</t>
  </si>
  <si>
    <t xml:space="preserve">A26078A22</t>
  </si>
  <si>
    <t xml:space="preserve">A26051A21</t>
  </si>
  <si>
    <t xml:space="preserve">A26053A21</t>
  </si>
  <si>
    <t xml:space="preserve">A26048A21</t>
  </si>
  <si>
    <t xml:space="preserve">A26077B32</t>
  </si>
  <si>
    <t xml:space="preserve">04-103-A</t>
  </si>
  <si>
    <t xml:space="preserve">243280301</t>
  </si>
  <si>
    <t xml:space="preserve">352</t>
  </si>
  <si>
    <t xml:space="preserve">250520301</t>
  </si>
  <si>
    <t xml:space="preserve">251260302</t>
  </si>
  <si>
    <t xml:space="preserve">370</t>
  </si>
  <si>
    <t xml:space="preserve">553</t>
  </si>
  <si>
    <t xml:space="preserve">468</t>
  </si>
  <si>
    <t xml:space="preserve">503</t>
  </si>
  <si>
    <t xml:space="preserve">444</t>
  </si>
  <si>
    <t xml:space="preserve">432</t>
  </si>
  <si>
    <t xml:space="preserve">373</t>
  </si>
  <si>
    <t xml:space="preserve">250430302</t>
  </si>
  <si>
    <t xml:space="preserve">456</t>
  </si>
  <si>
    <t xml:space="preserve">243300302</t>
  </si>
  <si>
    <t xml:space="preserve">450</t>
  </si>
  <si>
    <t xml:space="preserve">380</t>
  </si>
  <si>
    <t xml:space="preserve">243340529</t>
  </si>
  <si>
    <t xml:space="preserve">361</t>
  </si>
  <si>
    <t xml:space="preserve">341</t>
  </si>
  <si>
    <t xml:space="preserve">251550301</t>
  </si>
  <si>
    <t xml:space="preserve">343</t>
  </si>
  <si>
    <t xml:space="preserve">342</t>
  </si>
  <si>
    <t xml:space="preserve">455</t>
  </si>
  <si>
    <t xml:space="preserve">441</t>
  </si>
  <si>
    <t xml:space="preserve">375</t>
  </si>
  <si>
    <t xml:space="preserve">368</t>
  </si>
  <si>
    <t xml:space="preserve">348</t>
  </si>
  <si>
    <t xml:space="preserve">289</t>
  </si>
  <si>
    <t xml:space="preserve">252820301</t>
  </si>
  <si>
    <t xml:space="preserve">251656101</t>
  </si>
  <si>
    <t xml:space="preserve">358</t>
  </si>
  <si>
    <t xml:space="preserve">347</t>
  </si>
  <si>
    <t xml:space="preserve">2516378001</t>
  </si>
  <si>
    <t xml:space="preserve">2518578000</t>
  </si>
  <si>
    <t xml:space="preserve">479</t>
  </si>
  <si>
    <t xml:space="preserve">242750101</t>
  </si>
  <si>
    <t xml:space="preserve">424</t>
  </si>
  <si>
    <t xml:space="preserve">242750102</t>
  </si>
  <si>
    <t xml:space="preserve">448</t>
  </si>
  <si>
    <t xml:space="preserve">458</t>
  </si>
  <si>
    <t xml:space="preserve">242810301</t>
  </si>
  <si>
    <t xml:space="preserve">506</t>
  </si>
  <si>
    <t xml:space="preserve">446</t>
  </si>
  <si>
    <t xml:space="preserve">426</t>
  </si>
  <si>
    <t xml:space="preserve">431</t>
  </si>
  <si>
    <t xml:space="preserve">253620301</t>
  </si>
  <si>
    <t xml:space="preserve">A26004B31</t>
  </si>
  <si>
    <t xml:space="preserve">DCP-10BLACK-E0-89B</t>
  </si>
  <si>
    <t xml:space="preserve">250278132</t>
  </si>
  <si>
    <t xml:space="preserve">541</t>
  </si>
  <si>
    <t xml:space="preserve">250668132</t>
  </si>
  <si>
    <t xml:space="preserve">452</t>
  </si>
  <si>
    <t xml:space="preserve">400</t>
  </si>
  <si>
    <t xml:space="preserve">392</t>
  </si>
  <si>
    <t xml:space="preserve">345</t>
  </si>
  <si>
    <t xml:space="preserve">349</t>
  </si>
  <si>
    <t xml:space="preserve">243358131</t>
  </si>
  <si>
    <t xml:space="preserve">243358132</t>
  </si>
  <si>
    <t xml:space="preserve">539</t>
  </si>
  <si>
    <t xml:space="preserve">243658131</t>
  </si>
  <si>
    <t xml:space="preserve">482</t>
  </si>
  <si>
    <t xml:space="preserve">399</t>
  </si>
  <si>
    <t xml:space="preserve">218</t>
  </si>
  <si>
    <t xml:space="preserve">302</t>
  </si>
  <si>
    <t xml:space="preserve">496</t>
  </si>
  <si>
    <t xml:space="preserve">497</t>
  </si>
  <si>
    <t xml:space="preserve">449</t>
  </si>
  <si>
    <t xml:space="preserve">551</t>
  </si>
  <si>
    <t xml:space="preserve">507</t>
  </si>
  <si>
    <t xml:space="preserve">518</t>
  </si>
  <si>
    <t xml:space="preserve">250508134</t>
  </si>
  <si>
    <t xml:space="preserve">251138131</t>
  </si>
  <si>
    <t xml:space="preserve">438</t>
  </si>
  <si>
    <t xml:space="preserve">398</t>
  </si>
  <si>
    <t xml:space="preserve">412</t>
  </si>
  <si>
    <t xml:space="preserve">484</t>
  </si>
  <si>
    <t xml:space="preserve">243390239</t>
  </si>
  <si>
    <t xml:space="preserve">454</t>
  </si>
  <si>
    <t xml:space="preserve">04-105-A</t>
  </si>
  <si>
    <t xml:space="preserve">242740301</t>
  </si>
  <si>
    <t xml:space="preserve">250932729</t>
  </si>
  <si>
    <t xml:space="preserve">242960301</t>
  </si>
  <si>
    <t xml:space="preserve">515</t>
  </si>
  <si>
    <t xml:space="preserve">251150301</t>
  </si>
  <si>
    <t xml:space="preserve">2425171032</t>
  </si>
  <si>
    <t xml:space="preserve">555</t>
  </si>
  <si>
    <t xml:space="preserve">243078131</t>
  </si>
  <si>
    <t xml:space="preserve">243548132</t>
  </si>
  <si>
    <t xml:space="preserve">242983379</t>
  </si>
  <si>
    <t xml:space="preserve">04-107-A</t>
  </si>
  <si>
    <t xml:space="preserve">243090301</t>
  </si>
  <si>
    <t xml:space="preserve">255</t>
  </si>
  <si>
    <t xml:space="preserve">04-109-A</t>
  </si>
  <si>
    <t xml:space="preserve">242760101</t>
  </si>
  <si>
    <t xml:space="preserve">425</t>
  </si>
  <si>
    <t xml:space="preserve">04-111-A</t>
  </si>
  <si>
    <t xml:space="preserve">242820301</t>
  </si>
  <si>
    <t xml:space="preserve">242990301</t>
  </si>
  <si>
    <t xml:space="preserve">04-113-A</t>
  </si>
  <si>
    <t xml:space="preserve">243290301</t>
  </si>
  <si>
    <t xml:space="preserve">532</t>
  </si>
  <si>
    <t xml:space="preserve">260650201</t>
  </si>
  <si>
    <t xml:space="preserve">250090301</t>
  </si>
  <si>
    <t xml:space="preserve">242836101</t>
  </si>
  <si>
    <t xml:space="preserve">242890503</t>
  </si>
  <si>
    <t xml:space="preserve">488</t>
  </si>
  <si>
    <t xml:space="preserve">252940302</t>
  </si>
  <si>
    <t xml:space="preserve">250910202</t>
  </si>
  <si>
    <t xml:space="preserve">2427271040</t>
  </si>
  <si>
    <t xml:space="preserve">509</t>
  </si>
  <si>
    <t xml:space="preserve">2435578000</t>
  </si>
  <si>
    <t xml:space="preserve">2511378000</t>
  </si>
  <si>
    <t xml:space="preserve">243570989</t>
  </si>
  <si>
    <t xml:space="preserve">250468131</t>
  </si>
  <si>
    <t xml:space="preserve">PK3</t>
  </si>
  <si>
    <t xml:space="preserve">PR1</t>
  </si>
  <si>
    <t xml:space="preserve">INVENTÁRIO</t>
  </si>
  <si>
    <t xml:space="preserve">MOLDING</t>
  </si>
  <si>
    <t xml:space="preserve">121401</t>
  </si>
  <si>
    <t xml:space="preserve">44101323</t>
  </si>
  <si>
    <t xml:space="preserve">121058</t>
  </si>
  <si>
    <t xml:space="preserve">44101324</t>
  </si>
  <si>
    <t xml:space="preserve">122098</t>
  </si>
  <si>
    <t xml:space="preserve">44200371</t>
  </si>
  <si>
    <t xml:space="preserve">118065</t>
  </si>
  <si>
    <t xml:space="preserve">120993</t>
  </si>
  <si>
    <t xml:space="preserve">45541000</t>
  </si>
  <si>
    <t xml:space="preserve">47018010</t>
  </si>
  <si>
    <t xml:space="preserve">LB</t>
  </si>
  <si>
    <t xml:space="preserve">47018061</t>
  </si>
  <si>
    <t xml:space="preserve">M</t>
  </si>
  <si>
    <t xml:space="preserve">49000300</t>
  </si>
  <si>
    <t xml:space="preserve">60003750</t>
  </si>
  <si>
    <t xml:space="preserve">118760</t>
  </si>
  <si>
    <t xml:space="preserve">60003793</t>
  </si>
  <si>
    <t xml:space="preserve">118100</t>
  </si>
  <si>
    <t xml:space="preserve">60004849</t>
  </si>
  <si>
    <t xml:space="preserve">117996</t>
  </si>
  <si>
    <t xml:space="preserve">120367</t>
  </si>
  <si>
    <t xml:space="preserve">60004867</t>
  </si>
  <si>
    <t xml:space="preserve">113447</t>
  </si>
  <si>
    <t xml:space="preserve">120370</t>
  </si>
  <si>
    <t xml:space="preserve">60006986</t>
  </si>
  <si>
    <t xml:space="preserve">115668</t>
  </si>
  <si>
    <t xml:space="preserve">60006990</t>
  </si>
  <si>
    <t xml:space="preserve">60007072</t>
  </si>
  <si>
    <t xml:space="preserve">110443</t>
  </si>
  <si>
    <t xml:space="preserve">119345</t>
  </si>
  <si>
    <t xml:space="preserve">60007073</t>
  </si>
  <si>
    <t xml:space="preserve">118454</t>
  </si>
  <si>
    <t xml:space="preserve">60007435</t>
  </si>
  <si>
    <t xml:space="preserve">60007446</t>
  </si>
  <si>
    <t xml:space="preserve">120003</t>
  </si>
  <si>
    <t xml:space="preserve">120275</t>
  </si>
  <si>
    <t xml:space="preserve">121425</t>
  </si>
  <si>
    <t xml:space="preserve">122190</t>
  </si>
  <si>
    <t xml:space="preserve">60007482</t>
  </si>
  <si>
    <t xml:space="preserve">95111</t>
  </si>
  <si>
    <t xml:space="preserve">60007506</t>
  </si>
  <si>
    <t xml:space="preserve">60007988</t>
  </si>
  <si>
    <t xml:space="preserve">120368</t>
  </si>
  <si>
    <t xml:space="preserve">115667</t>
  </si>
  <si>
    <t xml:space="preserve">115801</t>
  </si>
  <si>
    <t xml:space="preserve">116011</t>
  </si>
  <si>
    <t xml:space="preserve">60008003</t>
  </si>
  <si>
    <t xml:space="preserve">115802</t>
  </si>
  <si>
    <t xml:space="preserve">60008007</t>
  </si>
  <si>
    <t xml:space="preserve">120785</t>
  </si>
  <si>
    <t xml:space="preserve">122059</t>
  </si>
  <si>
    <t xml:space="preserve">60008008</t>
  </si>
  <si>
    <t xml:space="preserve">115670</t>
  </si>
  <si>
    <t xml:space="preserve">118455</t>
  </si>
  <si>
    <t xml:space="preserve">BALLMILLS</t>
  </si>
  <si>
    <t xml:space="preserve">BUHLER</t>
  </si>
  <si>
    <t xml:space="preserve">CHOCOLATE</t>
  </si>
  <si>
    <t xml:space="preserve">1758437</t>
  </si>
  <si>
    <t xml:space="preserve">1759779</t>
  </si>
  <si>
    <t xml:space="preserve">1760473</t>
  </si>
  <si>
    <t xml:space="preserve">1760497</t>
  </si>
  <si>
    <t xml:space="preserve">1761153</t>
  </si>
  <si>
    <t xml:space="preserve">1761746</t>
  </si>
  <si>
    <t xml:space="preserve">1761774</t>
  </si>
  <si>
    <t xml:space="preserve">1762382</t>
  </si>
  <si>
    <t xml:space="preserve">1762925</t>
  </si>
  <si>
    <t xml:space="preserve">1762962</t>
  </si>
  <si>
    <t xml:space="preserve">1762971</t>
  </si>
  <si>
    <t xml:space="preserve">1763049</t>
  </si>
  <si>
    <t xml:space="preserve">1763155</t>
  </si>
  <si>
    <t xml:space="preserve">1763166</t>
  </si>
  <si>
    <t xml:space="preserve">1763180</t>
  </si>
  <si>
    <t xml:space="preserve">1763201</t>
  </si>
  <si>
    <t xml:space="preserve">3057</t>
  </si>
  <si>
    <t xml:space="preserve">1698564</t>
  </si>
  <si>
    <t xml:space="preserve">1747821</t>
  </si>
  <si>
    <t xml:space="preserve">1740578</t>
  </si>
  <si>
    <t xml:space="preserve">1750652</t>
  </si>
  <si>
    <t xml:space="preserve">1729340</t>
  </si>
  <si>
    <t xml:space="preserve">3741</t>
  </si>
  <si>
    <t xml:space="preserve">1745220</t>
  </si>
  <si>
    <t xml:space="preserve">5000</t>
  </si>
  <si>
    <t xml:space="preserve">1670734</t>
  </si>
  <si>
    <t xml:space="preserve">151</t>
  </si>
  <si>
    <t xml:space="preserve">5001</t>
  </si>
  <si>
    <t xml:space="preserve">1561772</t>
  </si>
  <si>
    <t xml:space="preserve">6001</t>
  </si>
  <si>
    <t xml:space="preserve">1671687</t>
  </si>
  <si>
    <t xml:space="preserve">6581</t>
  </si>
  <si>
    <t xml:space="preserve">1712117</t>
  </si>
  <si>
    <t xml:space="preserve">1719684</t>
  </si>
  <si>
    <t xml:space="preserve">1749411</t>
  </si>
  <si>
    <t xml:space="preserve">1750151</t>
  </si>
  <si>
    <t xml:space="preserve">1751124</t>
  </si>
  <si>
    <t xml:space="preserve">17586</t>
  </si>
  <si>
    <t xml:space="preserve">1756852</t>
  </si>
  <si>
    <t xml:space="preserve">1726784</t>
  </si>
  <si>
    <t xml:space="preserve">1726786</t>
  </si>
  <si>
    <t xml:space="preserve">1737626</t>
  </si>
  <si>
    <t xml:space="preserve">1737628</t>
  </si>
  <si>
    <t xml:space="preserve">1737629</t>
  </si>
  <si>
    <t xml:space="preserve">17590</t>
  </si>
  <si>
    <t xml:space="preserve">1754116</t>
  </si>
  <si>
    <t xml:space="preserve">17591</t>
  </si>
  <si>
    <t xml:space="preserve">1739412</t>
  </si>
  <si>
    <t xml:space="preserve">1739421</t>
  </si>
  <si>
    <t xml:space="preserve">18079</t>
  </si>
  <si>
    <t xml:space="preserve">1745778</t>
  </si>
  <si>
    <t xml:space="preserve">1729326</t>
  </si>
  <si>
    <t xml:space="preserve">1750494</t>
  </si>
  <si>
    <t xml:space="preserve">1760059</t>
  </si>
  <si>
    <t xml:space="preserve">DRYGRIND</t>
  </si>
  <si>
    <t xml:space="preserve">REMELT</t>
  </si>
  <si>
    <t xml:space="preserve">0106307971</t>
  </si>
  <si>
    <t xml:space="preserve">W001</t>
  </si>
  <si>
    <t xml:space="preserve">1760531-06</t>
  </si>
  <si>
    <t xml:space="preserve">0106308021</t>
  </si>
  <si>
    <t xml:space="preserve">1760531-02</t>
  </si>
  <si>
    <t xml:space="preserve">0106308022</t>
  </si>
  <si>
    <t xml:space="preserve">1760531-04</t>
  </si>
  <si>
    <t xml:space="preserve">0106308053</t>
  </si>
  <si>
    <t xml:space="preserve">A26257-209</t>
  </si>
  <si>
    <t xml:space="preserve">0106308079</t>
  </si>
  <si>
    <t xml:space="preserve">A26257B208</t>
  </si>
  <si>
    <t xml:space="preserve">0106308082</t>
  </si>
  <si>
    <t xml:space="preserve">A26256B507</t>
  </si>
  <si>
    <t xml:space="preserve">0106308084</t>
  </si>
  <si>
    <t xml:space="preserve">A26257B506</t>
  </si>
  <si>
    <t xml:space="preserve">0106308101</t>
  </si>
  <si>
    <t xml:space="preserve">A26259-101</t>
  </si>
  <si>
    <t xml:space="preserve">0106308103</t>
  </si>
  <si>
    <t xml:space="preserve">0106308109</t>
  </si>
  <si>
    <t xml:space="preserve">A26257-304</t>
  </si>
  <si>
    <t xml:space="preserve">0106337668</t>
  </si>
  <si>
    <t xml:space="preserve">A26256A205</t>
  </si>
  <si>
    <t xml:space="preserve">0106346017</t>
  </si>
  <si>
    <t xml:space="preserve">1760627-08</t>
  </si>
  <si>
    <t xml:space="preserve">0106349474</t>
  </si>
  <si>
    <t xml:space="preserve">A26257A204</t>
  </si>
  <si>
    <t xml:space="preserve">0106350044</t>
  </si>
  <si>
    <t xml:space="preserve">A26256-201</t>
  </si>
  <si>
    <t xml:space="preserve">0106350415</t>
  </si>
  <si>
    <t xml:space="preserve">A26257-202</t>
  </si>
  <si>
    <t xml:space="preserve">0106355320</t>
  </si>
  <si>
    <t xml:space="preserve">01-001-A</t>
  </si>
  <si>
    <t xml:space="preserve">01-001-B</t>
  </si>
  <si>
    <t xml:space="preserve">01-001-C</t>
  </si>
  <si>
    <t xml:space="preserve">01-001-D</t>
  </si>
  <si>
    <t xml:space="preserve">01-002-A</t>
  </si>
  <si>
    <t xml:space="preserve">01-002-B</t>
  </si>
  <si>
    <t xml:space="preserve">01-002-C</t>
  </si>
  <si>
    <t xml:space="preserve">01-002-D</t>
  </si>
  <si>
    <t xml:space="preserve">01-003-A</t>
  </si>
  <si>
    <t xml:space="preserve">01-003-B</t>
  </si>
  <si>
    <t xml:space="preserve">01-003-C</t>
  </si>
  <si>
    <t xml:space="preserve">01-003-D</t>
  </si>
  <si>
    <t xml:space="preserve">01-004-A</t>
  </si>
  <si>
    <t xml:space="preserve">01-004-B</t>
  </si>
  <si>
    <t xml:space="preserve">01-004-C</t>
  </si>
  <si>
    <t xml:space="preserve">01-004-D</t>
  </si>
  <si>
    <t xml:space="preserve">01-005-A</t>
  </si>
  <si>
    <t xml:space="preserve">01-005-B</t>
  </si>
  <si>
    <t xml:space="preserve">01-005-C</t>
  </si>
  <si>
    <t xml:space="preserve">01-006-A</t>
  </si>
  <si>
    <t xml:space="preserve">01-006-B</t>
  </si>
  <si>
    <t xml:space="preserve">01-006-C</t>
  </si>
  <si>
    <t xml:space="preserve">01-006-D</t>
  </si>
  <si>
    <t xml:space="preserve">01-007-A</t>
  </si>
  <si>
    <t xml:space="preserve">01-007-B</t>
  </si>
  <si>
    <t xml:space="preserve">01-007-C</t>
  </si>
  <si>
    <t xml:space="preserve">01-007-D</t>
  </si>
  <si>
    <t xml:space="preserve">01-008-A</t>
  </si>
  <si>
    <t xml:space="preserve">01-008-B</t>
  </si>
  <si>
    <t xml:space="preserve">01-008-C</t>
  </si>
  <si>
    <t xml:space="preserve">01-008-D</t>
  </si>
  <si>
    <t xml:space="preserve">01-009-A</t>
  </si>
  <si>
    <t xml:space="preserve">01-009-B</t>
  </si>
  <si>
    <t xml:space="preserve">01-009-C</t>
  </si>
  <si>
    <t xml:space="preserve">01-009-D</t>
  </si>
  <si>
    <t xml:space="preserve">01-02-E</t>
  </si>
  <si>
    <t xml:space="preserve">01-04-E</t>
  </si>
  <si>
    <t xml:space="preserve">01-06-E</t>
  </si>
  <si>
    <t xml:space="preserve">01-08-E</t>
  </si>
  <si>
    <t xml:space="preserve">01-10-E</t>
  </si>
  <si>
    <t xml:space="preserve">01-12-E</t>
  </si>
  <si>
    <t xml:space="preserve">CANCEL</t>
  </si>
  <si>
    <t xml:space="preserve">FLOOR</t>
  </si>
  <si>
    <t xml:space="preserve">00000000001021948442</t>
  </si>
  <si>
    <t xml:space="preserve">00000000001021952791</t>
  </si>
  <si>
    <t xml:space="preserve">00000000001021952790</t>
  </si>
  <si>
    <t xml:space="preserve">00000000001021948341</t>
  </si>
  <si>
    <t xml:space="preserve">00000000001021948371</t>
  </si>
  <si>
    <t xml:space="preserve">00000000001021948971</t>
  </si>
  <si>
    <t xml:space="preserve">00000000001021922950</t>
  </si>
  <si>
    <t xml:space="preserve">00000000001021952816</t>
  </si>
  <si>
    <t xml:space="preserve">00000000001021952802</t>
  </si>
  <si>
    <t xml:space="preserve">00000000001021952814</t>
  </si>
  <si>
    <t xml:space="preserve">00000000001021952772</t>
  </si>
  <si>
    <t xml:space="preserve">00000000001021952812</t>
  </si>
  <si>
    <t xml:space="preserve">00000000001021941929</t>
  </si>
  <si>
    <t xml:space="preserve">00000000001021952732</t>
  </si>
  <si>
    <t xml:space="preserve">00000000001021946091</t>
  </si>
  <si>
    <t xml:space="preserve">00000000001021935611</t>
  </si>
  <si>
    <t xml:space="preserve">00000000001021935442</t>
  </si>
  <si>
    <t xml:space="preserve">00000000001021935307</t>
  </si>
  <si>
    <t xml:space="preserve">00000000001021935241</t>
  </si>
  <si>
    <t xml:space="preserve">00000000001021934888</t>
  </si>
  <si>
    <t xml:space="preserve">00000000001021934745</t>
  </si>
  <si>
    <t xml:space="preserve">00000000001021932755</t>
  </si>
  <si>
    <t xml:space="preserve">00000000001021932700</t>
  </si>
  <si>
    <t xml:space="preserve">00000000001021939953</t>
  </si>
  <si>
    <t xml:space="preserve">00000000001021939919</t>
  </si>
  <si>
    <t xml:space="preserve">00000000001021939909</t>
  </si>
  <si>
    <t xml:space="preserve">00000000001021939642</t>
  </si>
  <si>
    <t xml:space="preserve">00000000001021939646</t>
  </si>
  <si>
    <t xml:space="preserve">00000000001021939418</t>
  </si>
  <si>
    <t xml:space="preserve">00000000001021939417</t>
  </si>
  <si>
    <t xml:space="preserve">00000000001021942445</t>
  </si>
  <si>
    <t xml:space="preserve">00000000001021942435</t>
  </si>
  <si>
    <t xml:space="preserve">00000000001021944100</t>
  </si>
  <si>
    <t xml:space="preserve">00000000001021942446</t>
  </si>
  <si>
    <t xml:space="preserve">00000000001021944130</t>
  </si>
  <si>
    <t xml:space="preserve">00000000001021943863</t>
  </si>
  <si>
    <t xml:space="preserve">00000000001021942475</t>
  </si>
  <si>
    <t xml:space="preserve">00000000001021943478</t>
  </si>
  <si>
    <t xml:space="preserve">00000000001021943904</t>
  </si>
  <si>
    <t xml:space="preserve">00000000001021942474</t>
  </si>
  <si>
    <t xml:space="preserve">00000000001021942423</t>
  </si>
  <si>
    <t xml:space="preserve">REWORK</t>
  </si>
  <si>
    <t xml:space="preserve">A26263-001</t>
  </si>
  <si>
    <t xml:space="preserve">00000000001021952562</t>
  </si>
  <si>
    <t xml:space="preserve">A26263-002</t>
  </si>
  <si>
    <t xml:space="preserve">00000000001021952586</t>
  </si>
  <si>
    <t xml:space="preserve">A26263-003</t>
  </si>
  <si>
    <t xml:space="preserve">00000000001021952763</t>
  </si>
  <si>
    <t xml:space="preserve">REB</t>
  </si>
  <si>
    <t xml:space="preserve">STOCK</t>
  </si>
  <si>
    <t xml:space="preserve">REC</t>
  </si>
  <si>
    <t xml:space="preserve">DOCK</t>
  </si>
  <si>
    <t xml:space="preserve">REP</t>
  </si>
  <si>
    <t xml:space="preserve">FM110</t>
  </si>
  <si>
    <t xml:space="preserve">FM111</t>
  </si>
  <si>
    <t xml:space="preserve">FM112</t>
  </si>
  <si>
    <t xml:space="preserve">FM113</t>
  </si>
  <si>
    <t xml:space="preserve">FM114</t>
  </si>
  <si>
    <t xml:space="preserve">FM115</t>
  </si>
  <si>
    <t xml:space="preserve">RET</t>
  </si>
  <si>
    <t xml:space="preserve">0000000000</t>
  </si>
  <si>
    <t xml:space="preserve">A25176A21</t>
  </si>
  <si>
    <t xml:space="preserve">00000000001021951574</t>
  </si>
  <si>
    <t xml:space="preserve">121067</t>
  </si>
  <si>
    <t xml:space="preserve">00000000001021822369</t>
  </si>
  <si>
    <t xml:space="preserve">00000000001021163794</t>
  </si>
  <si>
    <t xml:space="preserve">188</t>
  </si>
  <si>
    <t xml:space="preserve">01-001-E</t>
  </si>
  <si>
    <t xml:space="preserve">116010</t>
  </si>
  <si>
    <t xml:space="preserve">00000000001021399304</t>
  </si>
  <si>
    <t xml:space="preserve">01-001-F</t>
  </si>
  <si>
    <t xml:space="preserve">60005930</t>
  </si>
  <si>
    <t xml:space="preserve">108785</t>
  </si>
  <si>
    <t xml:space="preserve">00000000001021856271</t>
  </si>
  <si>
    <t xml:space="preserve">60006978</t>
  </si>
  <si>
    <t xml:space="preserve">113033</t>
  </si>
  <si>
    <t xml:space="preserve">00000000001020850702</t>
  </si>
  <si>
    <t xml:space="preserve">164</t>
  </si>
  <si>
    <t xml:space="preserve">60005952</t>
  </si>
  <si>
    <t xml:space="preserve">113920</t>
  </si>
  <si>
    <t xml:space="preserve">00000000001021658067</t>
  </si>
  <si>
    <t xml:space="preserve">60006980</t>
  </si>
  <si>
    <t xml:space="preserve">121066</t>
  </si>
  <si>
    <t xml:space="preserve">00000000001021813841</t>
  </si>
  <si>
    <t xml:space="preserve">01-002-E</t>
  </si>
  <si>
    <t xml:space="preserve">60006914</t>
  </si>
  <si>
    <t xml:space="preserve">112605</t>
  </si>
  <si>
    <t xml:space="preserve">00000000001021637387</t>
  </si>
  <si>
    <t xml:space="preserve">01-002-F</t>
  </si>
  <si>
    <t xml:space="preserve">60007859</t>
  </si>
  <si>
    <t xml:space="preserve">104777</t>
  </si>
  <si>
    <t xml:space="preserve">00000000001021651283</t>
  </si>
  <si>
    <t xml:space="preserve">60005946</t>
  </si>
  <si>
    <t xml:space="preserve">119177</t>
  </si>
  <si>
    <t xml:space="preserve">00000000001021838918</t>
  </si>
  <si>
    <t xml:space="preserve">00000000001021952127</t>
  </si>
  <si>
    <t xml:space="preserve">00000000001021938274</t>
  </si>
  <si>
    <t xml:space="preserve">01-003-E</t>
  </si>
  <si>
    <t xml:space="preserve">120369</t>
  </si>
  <si>
    <t xml:space="preserve">00000000001021917925</t>
  </si>
  <si>
    <t xml:space="preserve">01-003-F</t>
  </si>
  <si>
    <t xml:space="preserve">60006899</t>
  </si>
  <si>
    <t xml:space="preserve">120788</t>
  </si>
  <si>
    <t xml:space="preserve">00000000001021781386</t>
  </si>
  <si>
    <t xml:space="preserve">60005931</t>
  </si>
  <si>
    <t xml:space="preserve">116820</t>
  </si>
  <si>
    <t xml:space="preserve">00000000001021284211</t>
  </si>
  <si>
    <t xml:space="preserve">00000000001021781387</t>
  </si>
  <si>
    <t xml:space="preserve">60007521</t>
  </si>
  <si>
    <t xml:space="preserve">118296</t>
  </si>
  <si>
    <t xml:space="preserve">00000000001021916184</t>
  </si>
  <si>
    <t xml:space="preserve">01-004-E</t>
  </si>
  <si>
    <t xml:space="preserve">60008005</t>
  </si>
  <si>
    <t xml:space="preserve">111712</t>
  </si>
  <si>
    <t xml:space="preserve">00000000001021160590</t>
  </si>
  <si>
    <t xml:space="preserve">01-004-F</t>
  </si>
  <si>
    <t xml:space="preserve">111577</t>
  </si>
  <si>
    <t xml:space="preserve">00000000001021640325</t>
  </si>
  <si>
    <t xml:space="preserve">119180</t>
  </si>
  <si>
    <t xml:space="preserve">00000000001021841971</t>
  </si>
  <si>
    <t xml:space="preserve">01-005-D</t>
  </si>
  <si>
    <t xml:space="preserve">01-005-E</t>
  </si>
  <si>
    <t xml:space="preserve">60006984</t>
  </si>
  <si>
    <t xml:space="preserve">112361</t>
  </si>
  <si>
    <t xml:space="preserve">00000000001021539630</t>
  </si>
  <si>
    <t xml:space="preserve">01-005-F</t>
  </si>
  <si>
    <t xml:space="preserve">00000000001021727112</t>
  </si>
  <si>
    <t xml:space="preserve">60007524</t>
  </si>
  <si>
    <t xml:space="preserve">119337</t>
  </si>
  <si>
    <t xml:space="preserve">00000000001021597225</t>
  </si>
  <si>
    <t xml:space="preserve">01-006-E</t>
  </si>
  <si>
    <t xml:space="preserve">118788</t>
  </si>
  <si>
    <t xml:space="preserve">00000000001021539746</t>
  </si>
  <si>
    <t xml:space="preserve">01-006-F</t>
  </si>
  <si>
    <t xml:space="preserve">00000000001021579001</t>
  </si>
  <si>
    <t xml:space="preserve">60006970</t>
  </si>
  <si>
    <t xml:space="preserve">111991</t>
  </si>
  <si>
    <t xml:space="preserve">00000000001021772944</t>
  </si>
  <si>
    <t xml:space="preserve">117483</t>
  </si>
  <si>
    <t xml:space="preserve">00000000001021772883</t>
  </si>
  <si>
    <t xml:space="preserve">60006114</t>
  </si>
  <si>
    <t xml:space="preserve">112611</t>
  </si>
  <si>
    <t xml:space="preserve">00000000001021656429</t>
  </si>
  <si>
    <t xml:space="preserve">60007999</t>
  </si>
  <si>
    <t xml:space="preserve">122061</t>
  </si>
  <si>
    <t xml:space="preserve">00000000001021931532</t>
  </si>
  <si>
    <t xml:space="preserve">01-007-E</t>
  </si>
  <si>
    <t xml:space="preserve">119339</t>
  </si>
  <si>
    <t xml:space="preserve">00000000001021597389</t>
  </si>
  <si>
    <t xml:space="preserve">01-007-F</t>
  </si>
  <si>
    <t xml:space="preserve">60007071</t>
  </si>
  <si>
    <t xml:space="preserve">119338</t>
  </si>
  <si>
    <t xml:space="preserve">00000000001021597062</t>
  </si>
  <si>
    <t xml:space="preserve">00000000001021900830</t>
  </si>
  <si>
    <t xml:space="preserve">121778</t>
  </si>
  <si>
    <t xml:space="preserve">00000000001021897963</t>
  </si>
  <si>
    <t xml:space="preserve">60006109</t>
  </si>
  <si>
    <t xml:space="preserve">111990</t>
  </si>
  <si>
    <t xml:space="preserve">00000000001020732091</t>
  </si>
  <si>
    <t xml:space="preserve">01-008-E</t>
  </si>
  <si>
    <t xml:space="preserve">00000000001021931529</t>
  </si>
  <si>
    <t xml:space="preserve">01-008-F</t>
  </si>
  <si>
    <t xml:space="preserve">00000000001021949572</t>
  </si>
  <si>
    <t xml:space="preserve">60007525</t>
  </si>
  <si>
    <t xml:space="preserve">111571</t>
  </si>
  <si>
    <t xml:space="preserve">00000000001021703381</t>
  </si>
  <si>
    <t xml:space="preserve">00000000001021897962</t>
  </si>
  <si>
    <t xml:space="preserve">00000000001021931531</t>
  </si>
  <si>
    <t xml:space="preserve">01-009-E</t>
  </si>
  <si>
    <t xml:space="preserve">00000000001021597390</t>
  </si>
  <si>
    <t xml:space="preserve">01-009-F</t>
  </si>
  <si>
    <t xml:space="preserve">00000000001021539747</t>
  </si>
  <si>
    <t xml:space="preserve">01-010-A</t>
  </si>
  <si>
    <t xml:space="preserve">01-010-B</t>
  </si>
  <si>
    <t xml:space="preserve">60008167</t>
  </si>
  <si>
    <t xml:space="preserve">107835</t>
  </si>
  <si>
    <t xml:space="preserve">00000000001021341898</t>
  </si>
  <si>
    <t xml:space="preserve">01-010-C</t>
  </si>
  <si>
    <t xml:space="preserve">00000000001021898014</t>
  </si>
  <si>
    <t xml:space="preserve">01-010-D</t>
  </si>
  <si>
    <t xml:space="preserve">60007519</t>
  </si>
  <si>
    <t xml:space="preserve">120011</t>
  </si>
  <si>
    <t xml:space="preserve">00000000001021675154</t>
  </si>
  <si>
    <t xml:space="preserve">01-010-E</t>
  </si>
  <si>
    <t xml:space="preserve">120366</t>
  </si>
  <si>
    <t xml:space="preserve">00000000001021727197</t>
  </si>
  <si>
    <t xml:space="preserve">01-010-F</t>
  </si>
  <si>
    <t xml:space="preserve">60006987</t>
  </si>
  <si>
    <t xml:space="preserve">117480</t>
  </si>
  <si>
    <t xml:space="preserve">00000000001021380326</t>
  </si>
  <si>
    <t xml:space="preserve">01-011-A</t>
  </si>
  <si>
    <t xml:space="preserve">01-011-B</t>
  </si>
  <si>
    <t xml:space="preserve">00000000001020904981</t>
  </si>
  <si>
    <t xml:space="preserve">01-011-C</t>
  </si>
  <si>
    <t xml:space="preserve">60005917</t>
  </si>
  <si>
    <t xml:space="preserve">104278</t>
  </si>
  <si>
    <t xml:space="preserve">00000000001021757256</t>
  </si>
  <si>
    <t xml:space="preserve">01-011-D</t>
  </si>
  <si>
    <t xml:space="preserve">60006973</t>
  </si>
  <si>
    <t xml:space="preserve">113356</t>
  </si>
  <si>
    <t xml:space="preserve">00000000001021501608</t>
  </si>
  <si>
    <t xml:space="preserve">111</t>
  </si>
  <si>
    <t xml:space="preserve">01-011-E</t>
  </si>
  <si>
    <t xml:space="preserve">118456</t>
  </si>
  <si>
    <t xml:space="preserve">00000000001021501792</t>
  </si>
  <si>
    <t xml:space="preserve">110</t>
  </si>
  <si>
    <t xml:space="preserve">01-011-F</t>
  </si>
  <si>
    <t xml:space="preserve">118791</t>
  </si>
  <si>
    <t xml:space="preserve">00000000001021540339</t>
  </si>
  <si>
    <t xml:space="preserve">01-012-A</t>
  </si>
  <si>
    <t xml:space="preserve">01-012-B</t>
  </si>
  <si>
    <t xml:space="preserve">60006901</t>
  </si>
  <si>
    <t xml:space="preserve">114512</t>
  </si>
  <si>
    <t xml:space="preserve">00000000001021008589</t>
  </si>
  <si>
    <t xml:space="preserve">01-012-C</t>
  </si>
  <si>
    <t xml:space="preserve">60005915</t>
  </si>
  <si>
    <t xml:space="preserve">100346</t>
  </si>
  <si>
    <t xml:space="preserve">00000000001021527741</t>
  </si>
  <si>
    <t xml:space="preserve">01-012-D</t>
  </si>
  <si>
    <t xml:space="preserve">60006113</t>
  </si>
  <si>
    <t xml:space="preserve">120375</t>
  </si>
  <si>
    <t xml:space="preserve">00000000001021843593</t>
  </si>
  <si>
    <t xml:space="preserve">01-012-E</t>
  </si>
  <si>
    <t xml:space="preserve">60005949</t>
  </si>
  <si>
    <t xml:space="preserve">118790</t>
  </si>
  <si>
    <t xml:space="preserve">00000000001021909363</t>
  </si>
  <si>
    <t xml:space="preserve">01-012-F</t>
  </si>
  <si>
    <t xml:space="preserve">60005951</t>
  </si>
  <si>
    <t xml:space="preserve">111140</t>
  </si>
  <si>
    <t xml:space="preserve">00000000001021482972</t>
  </si>
  <si>
    <t xml:space="preserve">01-013-A</t>
  </si>
  <si>
    <t xml:space="preserve">01-013-B</t>
  </si>
  <si>
    <t xml:space="preserve">60005916</t>
  </si>
  <si>
    <t xml:space="preserve">108787</t>
  </si>
  <si>
    <t xml:space="preserve">00000000001021003337</t>
  </si>
  <si>
    <t xml:space="preserve">110460</t>
  </si>
  <si>
    <t xml:space="preserve">00000000001021280073</t>
  </si>
  <si>
    <t xml:space="preserve">01-013-C</t>
  </si>
  <si>
    <t xml:space="preserve">121065</t>
  </si>
  <si>
    <t xml:space="preserve">00000000001021813823</t>
  </si>
  <si>
    <t xml:space="preserve">01-013-D</t>
  </si>
  <si>
    <t xml:space="preserve">60006911</t>
  </si>
  <si>
    <t xml:space="preserve">116825</t>
  </si>
  <si>
    <t xml:space="preserve">00000000001021934791</t>
  </si>
  <si>
    <t xml:space="preserve">01-013-E</t>
  </si>
  <si>
    <t xml:space="preserve">60005943</t>
  </si>
  <si>
    <t xml:space="preserve">107834</t>
  </si>
  <si>
    <t xml:space="preserve">00000000001021928683</t>
  </si>
  <si>
    <t xml:space="preserve">01-013-F</t>
  </si>
  <si>
    <t xml:space="preserve">60008006</t>
  </si>
  <si>
    <t xml:space="preserve">116013</t>
  </si>
  <si>
    <t xml:space="preserve">00000000001021192505</t>
  </si>
  <si>
    <t xml:space="preserve">01-014-A</t>
  </si>
  <si>
    <t xml:space="preserve">01-014-B</t>
  </si>
  <si>
    <t xml:space="preserve">119631</t>
  </si>
  <si>
    <t xml:space="preserve">00000000001021627772</t>
  </si>
  <si>
    <t xml:space="preserve">01-014-C</t>
  </si>
  <si>
    <t xml:space="preserve">60007860</t>
  </si>
  <si>
    <t xml:space="preserve">113919</t>
  </si>
  <si>
    <t xml:space="preserve">00000000001021861609</t>
  </si>
  <si>
    <t xml:space="preserve">01-014-D</t>
  </si>
  <si>
    <t xml:space="preserve">115331</t>
  </si>
  <si>
    <t xml:space="preserve">00000000001021107508</t>
  </si>
  <si>
    <t xml:space="preserve">206</t>
  </si>
  <si>
    <t xml:space="preserve">01-014-E</t>
  </si>
  <si>
    <t xml:space="preserve">00000000001021813821</t>
  </si>
  <si>
    <t xml:space="preserve">01-014-F</t>
  </si>
  <si>
    <t xml:space="preserve">00000000001021727196</t>
  </si>
  <si>
    <t xml:space="preserve">01-015-A</t>
  </si>
  <si>
    <t xml:space="preserve">01-015-B</t>
  </si>
  <si>
    <t xml:space="preserve">60006979</t>
  </si>
  <si>
    <t xml:space="preserve">110673</t>
  </si>
  <si>
    <t xml:space="preserve">00000000001020928732</t>
  </si>
  <si>
    <t xml:space="preserve">01-015-C</t>
  </si>
  <si>
    <t xml:space="preserve">00000000001021572102</t>
  </si>
  <si>
    <t xml:space="preserve">01-015-D</t>
  </si>
  <si>
    <t xml:space="preserve">00000000001021813822</t>
  </si>
  <si>
    <t xml:space="preserve">01-015-E</t>
  </si>
  <si>
    <t xml:space="preserve">111992</t>
  </si>
  <si>
    <t xml:space="preserve">00000000001021403850</t>
  </si>
  <si>
    <t xml:space="preserve">01-015-F</t>
  </si>
  <si>
    <t xml:space="preserve">60008165</t>
  </si>
  <si>
    <t xml:space="preserve">115334</t>
  </si>
  <si>
    <t xml:space="preserve">00000000001021107341</t>
  </si>
  <si>
    <t xml:space="preserve">01-016-A</t>
  </si>
  <si>
    <t xml:space="preserve">01-016-B</t>
  </si>
  <si>
    <t xml:space="preserve">60006912</t>
  </si>
  <si>
    <t xml:space="preserve">118293</t>
  </si>
  <si>
    <t xml:space="preserve">00000000001021478068</t>
  </si>
  <si>
    <t xml:space="preserve">01-016-C</t>
  </si>
  <si>
    <t xml:space="preserve">00000000001021764945</t>
  </si>
  <si>
    <t xml:space="preserve">01-016-D</t>
  </si>
  <si>
    <t xml:space="preserve">120792</t>
  </si>
  <si>
    <t xml:space="preserve">00000000001021781369</t>
  </si>
  <si>
    <t xml:space="preserve">01-016-E</t>
  </si>
  <si>
    <t xml:space="preserve">00000000001021107507</t>
  </si>
  <si>
    <t xml:space="preserve">01-016-F</t>
  </si>
  <si>
    <t xml:space="preserve">117946</t>
  </si>
  <si>
    <t xml:space="preserve">00000000001021946985</t>
  </si>
  <si>
    <t xml:space="preserve">01-017-A</t>
  </si>
  <si>
    <t xml:space="preserve">01-017-B</t>
  </si>
  <si>
    <t xml:space="preserve">60006900</t>
  </si>
  <si>
    <t xml:space="preserve">85976</t>
  </si>
  <si>
    <t xml:space="preserve">00000000001021336974</t>
  </si>
  <si>
    <t xml:space="preserve">150</t>
  </si>
  <si>
    <t xml:space="preserve">01-017-C</t>
  </si>
  <si>
    <t xml:space="preserve">60006915</t>
  </si>
  <si>
    <t xml:space="preserve">112603</t>
  </si>
  <si>
    <t xml:space="preserve">00000000001021946984</t>
  </si>
  <si>
    <t xml:space="preserve">01-017-D</t>
  </si>
  <si>
    <t xml:space="preserve">00000000001021163774</t>
  </si>
  <si>
    <t xml:space="preserve">166</t>
  </si>
  <si>
    <t xml:space="preserve">01-017-E</t>
  </si>
  <si>
    <t xml:space="preserve">108948</t>
  </si>
  <si>
    <t xml:space="preserve">00000000001021205504</t>
  </si>
  <si>
    <t xml:space="preserve">01-017-F</t>
  </si>
  <si>
    <t xml:space="preserve">121376</t>
  </si>
  <si>
    <t xml:space="preserve">00000000001021846929</t>
  </si>
  <si>
    <t xml:space="preserve">01-018-A</t>
  </si>
  <si>
    <t xml:space="preserve">01-018-B</t>
  </si>
  <si>
    <t xml:space="preserve">60007082</t>
  </si>
  <si>
    <t xml:space="preserve">113030</t>
  </si>
  <si>
    <t xml:space="preserve">00000000001021337393</t>
  </si>
  <si>
    <t xml:space="preserve">01-018-C</t>
  </si>
  <si>
    <t xml:space="preserve">00000000001021781385</t>
  </si>
  <si>
    <t xml:space="preserve">01-018-D</t>
  </si>
  <si>
    <t xml:space="preserve">00000000001021846928</t>
  </si>
  <si>
    <t xml:space="preserve">01-018-E</t>
  </si>
  <si>
    <t xml:space="preserve">00000000001021627773</t>
  </si>
  <si>
    <t xml:space="preserve">01-018-F</t>
  </si>
  <si>
    <t xml:space="preserve">60006902</t>
  </si>
  <si>
    <t xml:space="preserve">93259</t>
  </si>
  <si>
    <t xml:space="preserve">00000000001021013305</t>
  </si>
  <si>
    <t xml:space="preserve">01-019-A</t>
  </si>
  <si>
    <t xml:space="preserve">01-019-B</t>
  </si>
  <si>
    <t xml:space="preserve">60005947</t>
  </si>
  <si>
    <t xml:space="preserve">119340</t>
  </si>
  <si>
    <t xml:space="preserve">00000000001021902057</t>
  </si>
  <si>
    <t xml:space="preserve">01-019-C</t>
  </si>
  <si>
    <t xml:space="preserve">117519</t>
  </si>
  <si>
    <t xml:space="preserve">00000000001021382904</t>
  </si>
  <si>
    <t xml:space="preserve">01-019-D</t>
  </si>
  <si>
    <t xml:space="preserve">111993</t>
  </si>
  <si>
    <t xml:space="preserve">00000000001021271239</t>
  </si>
  <si>
    <t xml:space="preserve">01-019-E</t>
  </si>
  <si>
    <t xml:space="preserve">60006985</t>
  </si>
  <si>
    <t xml:space="preserve">120790</t>
  </si>
  <si>
    <t xml:space="preserve">00000000001021781390</t>
  </si>
  <si>
    <t xml:space="preserve">01-019-F</t>
  </si>
  <si>
    <t xml:space="preserve">00000000001021781389</t>
  </si>
  <si>
    <t xml:space="preserve">01-020-A</t>
  </si>
  <si>
    <t xml:space="preserve">01-020-B</t>
  </si>
  <si>
    <t xml:space="preserve">111989</t>
  </si>
  <si>
    <t xml:space="preserve">00000000001021496945</t>
  </si>
  <si>
    <t xml:space="preserve">01-020-C</t>
  </si>
  <si>
    <t xml:space="preserve">113142</t>
  </si>
  <si>
    <t xml:space="preserve">00000000001021638613</t>
  </si>
  <si>
    <t xml:space="preserve">01-020-D</t>
  </si>
  <si>
    <t xml:space="preserve">86014</t>
  </si>
  <si>
    <t xml:space="preserve">00000000001021919286</t>
  </si>
  <si>
    <t xml:space="preserve">01-020-E</t>
  </si>
  <si>
    <t xml:space="preserve">00000000001021627771</t>
  </si>
  <si>
    <t xml:space="preserve">01-020-F</t>
  </si>
  <si>
    <t xml:space="preserve">111575</t>
  </si>
  <si>
    <t xml:space="preserve">00000000001020722688</t>
  </si>
  <si>
    <t xml:space="preserve">01-021-A</t>
  </si>
  <si>
    <t xml:space="preserve">01-021-B</t>
  </si>
  <si>
    <t xml:space="preserve">106305</t>
  </si>
  <si>
    <t xml:space="preserve">00000000001021489558</t>
  </si>
  <si>
    <t xml:space="preserve">01-021-C</t>
  </si>
  <si>
    <t xml:space="preserve">115333</t>
  </si>
  <si>
    <t xml:space="preserve">00000000001021107311</t>
  </si>
  <si>
    <t xml:space="preserve">01-021-D</t>
  </si>
  <si>
    <t xml:space="preserve">115664</t>
  </si>
  <si>
    <t xml:space="preserve">00000000001021148431</t>
  </si>
  <si>
    <t xml:space="preserve">01-021-E</t>
  </si>
  <si>
    <t xml:space="preserve">01-021-F</t>
  </si>
  <si>
    <t xml:space="preserve">60005944</t>
  </si>
  <si>
    <t xml:space="preserve">112190</t>
  </si>
  <si>
    <t xml:space="preserve">00000000001021612459</t>
  </si>
  <si>
    <t xml:space="preserve">114217</t>
  </si>
  <si>
    <t xml:space="preserve">00000000001021612457</t>
  </si>
  <si>
    <t xml:space="preserve">01-022-A</t>
  </si>
  <si>
    <t xml:space="preserve">01-022-B</t>
  </si>
  <si>
    <t xml:space="preserve">108120</t>
  </si>
  <si>
    <t xml:space="preserve">00000000001020990737</t>
  </si>
  <si>
    <t xml:space="preserve">01-022-C</t>
  </si>
  <si>
    <t xml:space="preserve">00000000001021725004</t>
  </si>
  <si>
    <t xml:space="preserve">01-022-D</t>
  </si>
  <si>
    <t xml:space="preserve">119181</t>
  </si>
  <si>
    <t xml:space="preserve">00000000001021695649</t>
  </si>
  <si>
    <t xml:space="preserve">01-022-E</t>
  </si>
  <si>
    <t xml:space="preserve">00000000001021501795</t>
  </si>
  <si>
    <t xml:space="preserve">01-022-F</t>
  </si>
  <si>
    <t xml:space="preserve">60005940</t>
  </si>
  <si>
    <t xml:space="preserve">114515</t>
  </si>
  <si>
    <t xml:space="preserve">00000000001021664631</t>
  </si>
  <si>
    <t xml:space="preserve">01-023-A</t>
  </si>
  <si>
    <t xml:space="preserve">01-023-B</t>
  </si>
  <si>
    <t xml:space="preserve">118055</t>
  </si>
  <si>
    <t xml:space="preserve">00000000001021816908</t>
  </si>
  <si>
    <t xml:space="preserve">01-023-C</t>
  </si>
  <si>
    <t xml:space="preserve">00000000001021813854</t>
  </si>
  <si>
    <t xml:space="preserve">01-023-D</t>
  </si>
  <si>
    <t xml:space="preserve">00000000001021931530</t>
  </si>
  <si>
    <t xml:space="preserve">01-023-E</t>
  </si>
  <si>
    <t xml:space="preserve">00000000001021727195</t>
  </si>
  <si>
    <t xml:space="preserve">01-023-F</t>
  </si>
  <si>
    <t xml:space="preserve">01-024-A</t>
  </si>
  <si>
    <t xml:space="preserve">01-024-B</t>
  </si>
  <si>
    <t xml:space="preserve">60005948</t>
  </si>
  <si>
    <t xml:space="preserve">118789</t>
  </si>
  <si>
    <t xml:space="preserve">00000000001021672882</t>
  </si>
  <si>
    <t xml:space="preserve">01-024-C</t>
  </si>
  <si>
    <t xml:space="preserve">00000000001021665751</t>
  </si>
  <si>
    <t xml:space="preserve">01-024-D</t>
  </si>
  <si>
    <t xml:space="preserve">111144</t>
  </si>
  <si>
    <t xml:space="preserve">00000000001021704733</t>
  </si>
  <si>
    <t xml:space="preserve">01-024-E</t>
  </si>
  <si>
    <t xml:space="preserve">117479</t>
  </si>
  <si>
    <t xml:space="preserve">00000000001021770681</t>
  </si>
  <si>
    <t xml:space="preserve">01-024-F</t>
  </si>
  <si>
    <t xml:space="preserve">02-001-A</t>
  </si>
  <si>
    <t xml:space="preserve">00000000001021938922</t>
  </si>
  <si>
    <t xml:space="preserve">00000000001021938921</t>
  </si>
  <si>
    <t xml:space="preserve">00000000001021938920</t>
  </si>
  <si>
    <t xml:space="preserve">00000000001021938919</t>
  </si>
  <si>
    <t xml:space="preserve">00000000001021938918</t>
  </si>
  <si>
    <t xml:space="preserve">00000000001021938917</t>
  </si>
  <si>
    <t xml:space="preserve">00000000001021938929</t>
  </si>
  <si>
    <t xml:space="preserve">00000000001021938928</t>
  </si>
  <si>
    <t xml:space="preserve">00000000001021938925</t>
  </si>
  <si>
    <t xml:space="preserve">00000000001021938923</t>
  </si>
  <si>
    <t xml:space="preserve">00000000001021938924</t>
  </si>
  <si>
    <t xml:space="preserve">00000000001021938926</t>
  </si>
  <si>
    <t xml:space="preserve">00000000001021938927</t>
  </si>
  <si>
    <t xml:space="preserve">00000000001021938930</t>
  </si>
  <si>
    <t xml:space="preserve">00000000001021938916</t>
  </si>
  <si>
    <t xml:space="preserve">00000000001021938915</t>
  </si>
  <si>
    <t xml:space="preserve">02-001-B</t>
  </si>
  <si>
    <t xml:space="preserve">60007473</t>
  </si>
  <si>
    <t xml:space="preserve">105783</t>
  </si>
  <si>
    <t xml:space="preserve">00000000001021635518</t>
  </si>
  <si>
    <t xml:space="preserve">02-001-C</t>
  </si>
  <si>
    <t xml:space="preserve">110052</t>
  </si>
  <si>
    <t xml:space="preserve">00000000001021684186</t>
  </si>
  <si>
    <t xml:space="preserve">02-001-D</t>
  </si>
  <si>
    <t xml:space="preserve">60007083</t>
  </si>
  <si>
    <t xml:space="preserve">120376</t>
  </si>
  <si>
    <t xml:space="preserve">00000000001021729403</t>
  </si>
  <si>
    <t xml:space="preserve">02-001-E</t>
  </si>
  <si>
    <t xml:space="preserve">02-002-A</t>
  </si>
  <si>
    <t xml:space="preserve">100478</t>
  </si>
  <si>
    <t xml:space="preserve">00000000001021713471</t>
  </si>
  <si>
    <t xml:space="preserve">00000000001021635519</t>
  </si>
  <si>
    <t xml:space="preserve">02-002-B</t>
  </si>
  <si>
    <t xml:space="preserve">00000000001021925662</t>
  </si>
  <si>
    <t xml:space="preserve">02-002-C</t>
  </si>
  <si>
    <t xml:space="preserve">60005921</t>
  </si>
  <si>
    <t xml:space="preserve">112255</t>
  </si>
  <si>
    <t xml:space="preserve">00000000001021814885</t>
  </si>
  <si>
    <t xml:space="preserve">115666</t>
  </si>
  <si>
    <t xml:space="preserve">00000000001021814886</t>
  </si>
  <si>
    <t xml:space="preserve">02-002-D</t>
  </si>
  <si>
    <t xml:space="preserve">02-002-E</t>
  </si>
  <si>
    <t xml:space="preserve">120374</t>
  </si>
  <si>
    <t xml:space="preserve">00000000001021729362</t>
  </si>
  <si>
    <t xml:space="preserve">02-003-A</t>
  </si>
  <si>
    <t xml:space="preserve">00000000001021932261</t>
  </si>
  <si>
    <t xml:space="preserve">00000000001021932262</t>
  </si>
  <si>
    <t xml:space="preserve">00000000001021932263</t>
  </si>
  <si>
    <t xml:space="preserve">00000000001021932265</t>
  </si>
  <si>
    <t xml:space="preserve">00000000001021932267</t>
  </si>
  <si>
    <t xml:space="preserve">00000000001021932274</t>
  </si>
  <si>
    <t xml:space="preserve">00000000001021932276</t>
  </si>
  <si>
    <t xml:space="preserve">00000000001021932266</t>
  </si>
  <si>
    <t xml:space="preserve">00000000001021932271</t>
  </si>
  <si>
    <t xml:space="preserve">00000000001021932272</t>
  </si>
  <si>
    <t xml:space="preserve">00000000001021932268</t>
  </si>
  <si>
    <t xml:space="preserve">00000000001021932264</t>
  </si>
  <si>
    <t xml:space="preserve">00000000001021932258</t>
  </si>
  <si>
    <t xml:space="preserve">00000000001021932257</t>
  </si>
  <si>
    <t xml:space="preserve">00000000001021932260</t>
  </si>
  <si>
    <t xml:space="preserve">00000000001021932269</t>
  </si>
  <si>
    <t xml:space="preserve">00000000001021932270</t>
  </si>
  <si>
    <t xml:space="preserve">00000000001021932279</t>
  </si>
  <si>
    <t xml:space="preserve">00000000001021932259</t>
  </si>
  <si>
    <t xml:space="preserve">00000000001021932278</t>
  </si>
  <si>
    <t xml:space="preserve">00000000001021932256</t>
  </si>
  <si>
    <t xml:space="preserve">00000000001021932277</t>
  </si>
  <si>
    <t xml:space="preserve">00000000001021932273</t>
  </si>
  <si>
    <t xml:space="preserve">00000000001021932275</t>
  </si>
  <si>
    <t xml:space="preserve">00000000001021932255</t>
  </si>
  <si>
    <t xml:space="preserve">02-003-B</t>
  </si>
  <si>
    <t xml:space="preserve">110667</t>
  </si>
  <si>
    <t xml:space="preserve">00000000001021713473</t>
  </si>
  <si>
    <t xml:space="preserve">02-003-C</t>
  </si>
  <si>
    <t xml:space="preserve">118295</t>
  </si>
  <si>
    <t xml:space="preserve">00000000001021499264</t>
  </si>
  <si>
    <t xml:space="preserve">02-003-D</t>
  </si>
  <si>
    <t xml:space="preserve">00000000001021696135</t>
  </si>
  <si>
    <t xml:space="preserve">02-003-E</t>
  </si>
  <si>
    <t xml:space="preserve">108296</t>
  </si>
  <si>
    <t xml:space="preserve">00000000001021522832</t>
  </si>
  <si>
    <t xml:space="preserve">02-004-A</t>
  </si>
  <si>
    <t xml:space="preserve">00000000001021400130</t>
  </si>
  <si>
    <t xml:space="preserve">00000000001021530526</t>
  </si>
  <si>
    <t xml:space="preserve">00000000001021530525</t>
  </si>
  <si>
    <t xml:space="preserve">00000000001021530473</t>
  </si>
  <si>
    <t xml:space="preserve">00000000001021400132</t>
  </si>
  <si>
    <t xml:space="preserve">00000000001021400134</t>
  </si>
  <si>
    <t xml:space="preserve">00000000001021400135</t>
  </si>
  <si>
    <t xml:space="preserve">00000000001021400133</t>
  </si>
  <si>
    <t xml:space="preserve">00000000001021400131</t>
  </si>
  <si>
    <t xml:space="preserve">02-004-B</t>
  </si>
  <si>
    <t xml:space="preserve">60006968</t>
  </si>
  <si>
    <t xml:space="preserve">113401</t>
  </si>
  <si>
    <t xml:space="preserve">00000000001021510139</t>
  </si>
  <si>
    <t xml:space="preserve">02-004-C</t>
  </si>
  <si>
    <t xml:space="preserve">00000000001021938912</t>
  </si>
  <si>
    <t xml:space="preserve">00000000001021938901</t>
  </si>
  <si>
    <t xml:space="preserve">00000000001021938902</t>
  </si>
  <si>
    <t xml:space="preserve">00000000001021938903</t>
  </si>
  <si>
    <t xml:space="preserve">00000000001021938900</t>
  </si>
  <si>
    <t xml:space="preserve">00000000001021938904</t>
  </si>
  <si>
    <t xml:space="preserve">00000000001021938909</t>
  </si>
  <si>
    <t xml:space="preserve">00000000001021938910</t>
  </si>
  <si>
    <t xml:space="preserve">00000000001021938905</t>
  </si>
  <si>
    <t xml:space="preserve">00000000001021938911</t>
  </si>
  <si>
    <t xml:space="preserve">00000000001021938913</t>
  </si>
  <si>
    <t xml:space="preserve">00000000001021938914</t>
  </si>
  <si>
    <t xml:space="preserve">00000000001021938906</t>
  </si>
  <si>
    <t xml:space="preserve">00000000001021938907</t>
  </si>
  <si>
    <t xml:space="preserve">00000000001021938899</t>
  </si>
  <si>
    <t xml:space="preserve">00000000001021938908</t>
  </si>
  <si>
    <t xml:space="preserve">02-004-D</t>
  </si>
  <si>
    <t xml:space="preserve">00000000001021192488</t>
  </si>
  <si>
    <t xml:space="preserve">02-004-E</t>
  </si>
  <si>
    <t xml:space="preserve">103725</t>
  </si>
  <si>
    <t xml:space="preserve">00000000001021500298</t>
  </si>
  <si>
    <t xml:space="preserve">02-005-A</t>
  </si>
  <si>
    <t xml:space="preserve">52292</t>
  </si>
  <si>
    <t xml:space="preserve">250519509</t>
  </si>
  <si>
    <t xml:space="preserve">00000000001020274545</t>
  </si>
  <si>
    <t xml:space="preserve">52448</t>
  </si>
  <si>
    <t xml:space="preserve">1584877</t>
  </si>
  <si>
    <t xml:space="preserve">00000000001020257800</t>
  </si>
  <si>
    <t xml:space="preserve">00000000001020257798</t>
  </si>
  <si>
    <t xml:space="preserve">00000000001020257799</t>
  </si>
  <si>
    <t xml:space="preserve">00000000001019805743</t>
  </si>
  <si>
    <t xml:space="preserve">02-005-B</t>
  </si>
  <si>
    <t xml:space="preserve">120951</t>
  </si>
  <si>
    <t xml:space="preserve">00000000001021798864</t>
  </si>
  <si>
    <t xml:space="preserve">02-005-C</t>
  </si>
  <si>
    <t xml:space="preserve">43001923</t>
  </si>
  <si>
    <t xml:space="preserve">108235</t>
  </si>
  <si>
    <t xml:space="preserve">00000000001021750609</t>
  </si>
  <si>
    <t xml:space="preserve">02-005-D</t>
  </si>
  <si>
    <t xml:space="preserve">02-005-E</t>
  </si>
  <si>
    <t xml:space="preserve">02-006-A</t>
  </si>
  <si>
    <t xml:space="preserve">00000000001021020897</t>
  </si>
  <si>
    <t xml:space="preserve">00000000001021020840</t>
  </si>
  <si>
    <t xml:space="preserve">00000000001021020888</t>
  </si>
  <si>
    <t xml:space="preserve">00000000001021020839</t>
  </si>
  <si>
    <t xml:space="preserve">00000000001021020842</t>
  </si>
  <si>
    <t xml:space="preserve">00000000001021020896</t>
  </si>
  <si>
    <t xml:space="preserve">00000000001021020895</t>
  </si>
  <si>
    <t xml:space="preserve">00000000001021020894</t>
  </si>
  <si>
    <t xml:space="preserve">00000000001021020893</t>
  </si>
  <si>
    <t xml:space="preserve">00000000001021020892</t>
  </si>
  <si>
    <t xml:space="preserve">00000000001021020889</t>
  </si>
  <si>
    <t xml:space="preserve">00000000001021020887</t>
  </si>
  <si>
    <t xml:space="preserve">00000000001021020841</t>
  </si>
  <si>
    <t xml:space="preserve">02-006-B</t>
  </si>
  <si>
    <t xml:space="preserve">60007520</t>
  </si>
  <si>
    <t xml:space="preserve">120010</t>
  </si>
  <si>
    <t xml:space="preserve">00000000001021909362</t>
  </si>
  <si>
    <t xml:space="preserve">02-006-C</t>
  </si>
  <si>
    <t xml:space="preserve">120950</t>
  </si>
  <si>
    <t xml:space="preserve">00000000001021798458</t>
  </si>
  <si>
    <t xml:space="preserve">02-006-D</t>
  </si>
  <si>
    <t xml:space="preserve">02-006-E</t>
  </si>
  <si>
    <t xml:space="preserve">00000000001021262337</t>
  </si>
  <si>
    <t xml:space="preserve">00000000001021262336</t>
  </si>
  <si>
    <t xml:space="preserve">00000000001021262335</t>
  </si>
  <si>
    <t xml:space="preserve">00000000001021262334</t>
  </si>
  <si>
    <t xml:space="preserve">00000000001020806649</t>
  </si>
  <si>
    <t xml:space="preserve">00000000001020806650</t>
  </si>
  <si>
    <t xml:space="preserve">00000000001021262293</t>
  </si>
  <si>
    <t xml:space="preserve">00000000001020806651</t>
  </si>
  <si>
    <t xml:space="preserve">00000000001020806652</t>
  </si>
  <si>
    <t xml:space="preserve">00000000001020806653</t>
  </si>
  <si>
    <t xml:space="preserve">00000000001020806654</t>
  </si>
  <si>
    <t xml:space="preserve">00000000001021262289</t>
  </si>
  <si>
    <t xml:space="preserve">00000000001021262290</t>
  </si>
  <si>
    <t xml:space="preserve">00000000001021262345</t>
  </si>
  <si>
    <t xml:space="preserve">00000000001021262344</t>
  </si>
  <si>
    <t xml:space="preserve">00000000001021262292</t>
  </si>
  <si>
    <t xml:space="preserve">00000000001021262291</t>
  </si>
  <si>
    <t xml:space="preserve">00000000001021262338</t>
  </si>
  <si>
    <t xml:space="preserve">00000000001021262339</t>
  </si>
  <si>
    <t xml:space="preserve">00000000001021262340</t>
  </si>
  <si>
    <t xml:space="preserve">00000000001021262341</t>
  </si>
  <si>
    <t xml:space="preserve">00000000001021262342</t>
  </si>
  <si>
    <t xml:space="preserve">00000000001021262343</t>
  </si>
  <si>
    <t xml:space="preserve">02-007-A</t>
  </si>
  <si>
    <t xml:space="preserve">108763</t>
  </si>
  <si>
    <t xml:space="preserve">00000000001021662307</t>
  </si>
  <si>
    <t xml:space="preserve">02-007-B</t>
  </si>
  <si>
    <t xml:space="preserve">43000371</t>
  </si>
  <si>
    <t xml:space="preserve">117186</t>
  </si>
  <si>
    <t xml:space="preserve">00000000001021797461</t>
  </si>
  <si>
    <t xml:space="preserve">02-007-C</t>
  </si>
  <si>
    <t xml:space="preserve">43001940</t>
  </si>
  <si>
    <t xml:space="preserve">117187</t>
  </si>
  <si>
    <t xml:space="preserve">00000000001021877040</t>
  </si>
  <si>
    <t xml:space="preserve">02-007-D</t>
  </si>
  <si>
    <t xml:space="preserve">02-007-E</t>
  </si>
  <si>
    <t xml:space="preserve">00000000001021369151</t>
  </si>
  <si>
    <t xml:space="preserve">00000000001021369150</t>
  </si>
  <si>
    <t xml:space="preserve">00000000001021369149</t>
  </si>
  <si>
    <t xml:space="preserve">00000000001021369089</t>
  </si>
  <si>
    <t xml:space="preserve">00000000001021369088</t>
  </si>
  <si>
    <t xml:space="preserve">00000000001021369155</t>
  </si>
  <si>
    <t xml:space="preserve">00000000001021369156</t>
  </si>
  <si>
    <t xml:space="preserve">00000000001021369157</t>
  </si>
  <si>
    <t xml:space="preserve">00000000001021369158</t>
  </si>
  <si>
    <t xml:space="preserve">00000000001021369159</t>
  </si>
  <si>
    <t xml:space="preserve">00000000001021369148</t>
  </si>
  <si>
    <t xml:space="preserve">00000000001021369147</t>
  </si>
  <si>
    <t xml:space="preserve">00000000001021369093</t>
  </si>
  <si>
    <t xml:space="preserve">00000000001021369144</t>
  </si>
  <si>
    <t xml:space="preserve">00000000001021369145</t>
  </si>
  <si>
    <t xml:space="preserve">00000000001021369146</t>
  </si>
  <si>
    <t xml:space="preserve">00000000001021369160</t>
  </si>
  <si>
    <t xml:space="preserve">00000000001021369161</t>
  </si>
  <si>
    <t xml:space="preserve">00000000001021369162</t>
  </si>
  <si>
    <t xml:space="preserve">00000000001021369163</t>
  </si>
  <si>
    <t xml:space="preserve">00000000001021369164</t>
  </si>
  <si>
    <t xml:space="preserve">02-008-A</t>
  </si>
  <si>
    <t xml:space="preserve">00000000001021300445</t>
  </si>
  <si>
    <t xml:space="preserve">00000000001021300444</t>
  </si>
  <si>
    <t xml:space="preserve">00000000001021300352</t>
  </si>
  <si>
    <t xml:space="preserve">00000000001021300443</t>
  </si>
  <si>
    <t xml:space="preserve">00000000001021300441</t>
  </si>
  <si>
    <t xml:space="preserve">00000000001021300434</t>
  </si>
  <si>
    <t xml:space="preserve">00000000001021300353</t>
  </si>
  <si>
    <t xml:space="preserve">00000000001021300437</t>
  </si>
  <si>
    <t xml:space="preserve">00000000001021300438</t>
  </si>
  <si>
    <t xml:space="preserve">00000000001021300439</t>
  </si>
  <si>
    <t xml:space="preserve">00000000001021300440</t>
  </si>
  <si>
    <t xml:space="preserve">02-008-B</t>
  </si>
  <si>
    <t xml:space="preserve">116130</t>
  </si>
  <si>
    <t xml:space="preserve">00000000001021901080</t>
  </si>
  <si>
    <t xml:space="preserve">02-008-C</t>
  </si>
  <si>
    <t xml:space="preserve">119887</t>
  </si>
  <si>
    <t xml:space="preserve">00000000001021944890</t>
  </si>
  <si>
    <t xml:space="preserve">02-008-D</t>
  </si>
  <si>
    <t xml:space="preserve">02-008-E</t>
  </si>
  <si>
    <t xml:space="preserve">00000000001021803223</t>
  </si>
  <si>
    <t xml:space="preserve">00000000001021803294</t>
  </si>
  <si>
    <t xml:space="preserve">00000000001021803295</t>
  </si>
  <si>
    <t xml:space="preserve">00000000001021803296</t>
  </si>
  <si>
    <t xml:space="preserve">00000000001021803297</t>
  </si>
  <si>
    <t xml:space="preserve">00000000001021803298</t>
  </si>
  <si>
    <t xml:space="preserve">00000000001021803299</t>
  </si>
  <si>
    <t xml:space="preserve">00000000001021803300</t>
  </si>
  <si>
    <t xml:space="preserve">00000000001021803301</t>
  </si>
  <si>
    <t xml:space="preserve">00000000001021803302</t>
  </si>
  <si>
    <t xml:space="preserve">00000000001021803303</t>
  </si>
  <si>
    <t xml:space="preserve">00000000001021803304</t>
  </si>
  <si>
    <t xml:space="preserve">00000000001021803305</t>
  </si>
  <si>
    <t xml:space="preserve">00000000001021803306</t>
  </si>
  <si>
    <t xml:space="preserve">00000000001021803307</t>
  </si>
  <si>
    <t xml:space="preserve">00000000001021803308</t>
  </si>
  <si>
    <t xml:space="preserve">00000000001021803309</t>
  </si>
  <si>
    <t xml:space="preserve">00000000001021803310</t>
  </si>
  <si>
    <t xml:space="preserve">00000000001021803311</t>
  </si>
  <si>
    <t xml:space="preserve">00000000001021803312</t>
  </si>
  <si>
    <t xml:space="preserve">00000000001021803313</t>
  </si>
  <si>
    <t xml:space="preserve">00000000001021803222</t>
  </si>
  <si>
    <t xml:space="preserve">00000000001021803221</t>
  </si>
  <si>
    <t xml:space="preserve">00000000001021803220</t>
  </si>
  <si>
    <t xml:space="preserve">00000000001021803219</t>
  </si>
  <si>
    <t xml:space="preserve">02-009-A</t>
  </si>
  <si>
    <t xml:space="preserve">00000000001021624181</t>
  </si>
  <si>
    <t xml:space="preserve">00000000001021624182</t>
  </si>
  <si>
    <t xml:space="preserve">00000000001021624183</t>
  </si>
  <si>
    <t xml:space="preserve">02-009-B</t>
  </si>
  <si>
    <t xml:space="preserve">115076</t>
  </si>
  <si>
    <t xml:space="preserve">00000000001021904073</t>
  </si>
  <si>
    <t xml:space="preserve">02-009-C</t>
  </si>
  <si>
    <t xml:space="preserve">116506</t>
  </si>
  <si>
    <t xml:space="preserve">00000000001021931608</t>
  </si>
  <si>
    <t xml:space="preserve">02-009-D</t>
  </si>
  <si>
    <t xml:space="preserve">00000000001021936899</t>
  </si>
  <si>
    <t xml:space="preserve">02-009-E</t>
  </si>
  <si>
    <t xml:space="preserve">02-010-A</t>
  </si>
  <si>
    <t xml:space="preserve">00000000001021876963</t>
  </si>
  <si>
    <t xml:space="preserve">02-010-B</t>
  </si>
  <si>
    <t xml:space="preserve">110385</t>
  </si>
  <si>
    <t xml:space="preserve">00000000001021504609</t>
  </si>
  <si>
    <t xml:space="preserve">02-010-C</t>
  </si>
  <si>
    <t xml:space="preserve">117184</t>
  </si>
  <si>
    <t xml:space="preserve">00000000001021905802</t>
  </si>
  <si>
    <t xml:space="preserve">02-010-D</t>
  </si>
  <si>
    <t xml:space="preserve">119886</t>
  </si>
  <si>
    <t xml:space="preserve">00000000001021944812</t>
  </si>
  <si>
    <t xml:space="preserve">02-010-E</t>
  </si>
  <si>
    <t xml:space="preserve">02-011-A</t>
  </si>
  <si>
    <t xml:space="preserve">00000000001021915401</t>
  </si>
  <si>
    <t xml:space="preserve">00000000001021896698</t>
  </si>
  <si>
    <t xml:space="preserve">02-011-B</t>
  </si>
  <si>
    <t xml:space="preserve">00000000001021915398</t>
  </si>
  <si>
    <t xml:space="preserve">00000000001021896694</t>
  </si>
  <si>
    <t xml:space="preserve">02-011-C</t>
  </si>
  <si>
    <t xml:space="preserve">00000000001021896695</t>
  </si>
  <si>
    <t xml:space="preserve">02-011-D</t>
  </si>
  <si>
    <t xml:space="preserve">00000000001021896696</t>
  </si>
  <si>
    <t xml:space="preserve">02-011-E</t>
  </si>
  <si>
    <t xml:space="preserve">00000000001021915397</t>
  </si>
  <si>
    <t xml:space="preserve">02-012-A</t>
  </si>
  <si>
    <t xml:space="preserve">7210</t>
  </si>
  <si>
    <t xml:space="preserve">1691245</t>
  </si>
  <si>
    <t xml:space="preserve">00000000001021918862</t>
  </si>
  <si>
    <t xml:space="preserve">1693043</t>
  </si>
  <si>
    <t xml:space="preserve">00000000001021920512</t>
  </si>
  <si>
    <t xml:space="preserve">1717341</t>
  </si>
  <si>
    <t xml:space="preserve">00000000001021915396</t>
  </si>
  <si>
    <t xml:space="preserve">00000000001021934231</t>
  </si>
  <si>
    <t xml:space="preserve">02-012-B</t>
  </si>
  <si>
    <t xml:space="preserve">00000000001021918861</t>
  </si>
  <si>
    <t xml:space="preserve">1691250</t>
  </si>
  <si>
    <t xml:space="preserve">00000000001021918836</t>
  </si>
  <si>
    <t xml:space="preserve">00000000001021920513</t>
  </si>
  <si>
    <t xml:space="preserve">00000000001021934229</t>
  </si>
  <si>
    <t xml:space="preserve">02-012-C</t>
  </si>
  <si>
    <t xml:space="preserve">00000000001021918835</t>
  </si>
  <si>
    <t xml:space="preserve">00000000001021918839</t>
  </si>
  <si>
    <t xml:space="preserve">00000000001021934226</t>
  </si>
  <si>
    <t xml:space="preserve">00000000001021934227</t>
  </si>
  <si>
    <t xml:space="preserve">02-012-D</t>
  </si>
  <si>
    <t xml:space="preserve">00000000001021918834</t>
  </si>
  <si>
    <t xml:space="preserve">00000000001021918837</t>
  </si>
  <si>
    <t xml:space="preserve">00000000001021920535</t>
  </si>
  <si>
    <t xml:space="preserve">02-012-E</t>
  </si>
  <si>
    <t xml:space="preserve">00000000001021918838</t>
  </si>
  <si>
    <t xml:space="preserve">00000000001021920511</t>
  </si>
  <si>
    <t xml:space="preserve">00000000001021920536</t>
  </si>
  <si>
    <t xml:space="preserve">02-013-A</t>
  </si>
  <si>
    <t xml:space="preserve">00000000001021944868</t>
  </si>
  <si>
    <t xml:space="preserve">02-013-B</t>
  </si>
  <si>
    <t xml:space="preserve">00000000001021944866</t>
  </si>
  <si>
    <t xml:space="preserve">02-013-C</t>
  </si>
  <si>
    <t xml:space="preserve">00000000001021944867</t>
  </si>
  <si>
    <t xml:space="preserve">1750623</t>
  </si>
  <si>
    <t xml:space="preserve">00000000001021944876</t>
  </si>
  <si>
    <t xml:space="preserve">02-013-D</t>
  </si>
  <si>
    <t xml:space="preserve">00000000001021944872</t>
  </si>
  <si>
    <t xml:space="preserve">00000000001021944874</t>
  </si>
  <si>
    <t xml:space="preserve">02-013-E</t>
  </si>
  <si>
    <t xml:space="preserve">00000000001021944865</t>
  </si>
  <si>
    <t xml:space="preserve">00000000001021944873</t>
  </si>
  <si>
    <t xml:space="preserve">02-014-A</t>
  </si>
  <si>
    <t xml:space="preserve">02-014-B</t>
  </si>
  <si>
    <t xml:space="preserve">02-014-C</t>
  </si>
  <si>
    <t xml:space="preserve">02-014-D</t>
  </si>
  <si>
    <t xml:space="preserve">02-014-E</t>
  </si>
  <si>
    <t xml:space="preserve">02-015-A</t>
  </si>
  <si>
    <t xml:space="preserve">02-015-B</t>
  </si>
  <si>
    <t xml:space="preserve">02-015-C</t>
  </si>
  <si>
    <t xml:space="preserve">02-015-D</t>
  </si>
  <si>
    <t xml:space="preserve">02-015-E</t>
  </si>
  <si>
    <t xml:space="preserve">02-016-A</t>
  </si>
  <si>
    <t xml:space="preserve">120771</t>
  </si>
  <si>
    <t xml:space="preserve">00000000001021827897</t>
  </si>
  <si>
    <t xml:space="preserve">121374</t>
  </si>
  <si>
    <t xml:space="preserve">00000000001021927350</t>
  </si>
  <si>
    <t xml:space="preserve">00000000001021936777</t>
  </si>
  <si>
    <t xml:space="preserve">00000000001021936593</t>
  </si>
  <si>
    <t xml:space="preserve">00000000001021936793</t>
  </si>
  <si>
    <t xml:space="preserve">00000000001021936789</t>
  </si>
  <si>
    <t xml:space="preserve">02-016-B</t>
  </si>
  <si>
    <t xml:space="preserve">118633</t>
  </si>
  <si>
    <t xml:space="preserve">00000000001021641385</t>
  </si>
  <si>
    <t xml:space="preserve">00000000001021927351</t>
  </si>
  <si>
    <t xml:space="preserve">00000000001021936779</t>
  </si>
  <si>
    <t xml:space="preserve">00000000001021936792</t>
  </si>
  <si>
    <t xml:space="preserve">00000000001021936791</t>
  </si>
  <si>
    <t xml:space="preserve">02-016-C</t>
  </si>
  <si>
    <t xml:space="preserve">00000000001021933437</t>
  </si>
  <si>
    <t xml:space="preserve">118690</t>
  </si>
  <si>
    <t xml:space="preserve">00000000001021527232</t>
  </si>
  <si>
    <t xml:space="preserve">00000000001021927352</t>
  </si>
  <si>
    <t xml:space="preserve">00000000001021936780</t>
  </si>
  <si>
    <t xml:space="preserve">00000000001021936787</t>
  </si>
  <si>
    <t xml:space="preserve">02-016-D</t>
  </si>
  <si>
    <t xml:space="preserve">00000000001021527233</t>
  </si>
  <si>
    <t xml:space="preserve">00000000001021927354</t>
  </si>
  <si>
    <t xml:space="preserve">00000000001021936788</t>
  </si>
  <si>
    <t xml:space="preserve">00000000001021936784</t>
  </si>
  <si>
    <t xml:space="preserve">00000000001021936796</t>
  </si>
  <si>
    <t xml:space="preserve">02-016-E</t>
  </si>
  <si>
    <t xml:space="preserve">00000000001021527244</t>
  </si>
  <si>
    <t xml:space="preserve">00000000001021927353</t>
  </si>
  <si>
    <t xml:space="preserve">00000000001021936790</t>
  </si>
  <si>
    <t xml:space="preserve">00000000001021936783</t>
  </si>
  <si>
    <t xml:space="preserve">00000000001021936794</t>
  </si>
  <si>
    <t xml:space="preserve">02-017-A</t>
  </si>
  <si>
    <t xml:space="preserve">00000000001021673836</t>
  </si>
  <si>
    <t xml:space="preserve">02-017-B</t>
  </si>
  <si>
    <t xml:space="preserve">00000000001021673838</t>
  </si>
  <si>
    <t xml:space="preserve">02-017-C</t>
  </si>
  <si>
    <t xml:space="preserve">00000000001021673840</t>
  </si>
  <si>
    <t xml:space="preserve">00000000001021833856</t>
  </si>
  <si>
    <t xml:space="preserve">02-017-D</t>
  </si>
  <si>
    <t xml:space="preserve">00000000001021673842</t>
  </si>
  <si>
    <t xml:space="preserve">00000000001021833857</t>
  </si>
  <si>
    <t xml:space="preserve">02-017-E</t>
  </si>
  <si>
    <t xml:space="preserve">00000000001021673845</t>
  </si>
  <si>
    <t xml:space="preserve">00000000001021673844</t>
  </si>
  <si>
    <t xml:space="preserve">02-018-A</t>
  </si>
  <si>
    <t xml:space="preserve">00000000001021854399</t>
  </si>
  <si>
    <t xml:space="preserve">00000000001021854429</t>
  </si>
  <si>
    <t xml:space="preserve">00000000001021854416</t>
  </si>
  <si>
    <t xml:space="preserve">00000000001021854406</t>
  </si>
  <si>
    <t xml:space="preserve">00000000001021854367</t>
  </si>
  <si>
    <t xml:space="preserve">00000000001021854415</t>
  </si>
  <si>
    <t xml:space="preserve">00000000001021854427</t>
  </si>
  <si>
    <t xml:space="preserve">00000000001021854426</t>
  </si>
  <si>
    <t xml:space="preserve">02-018-B</t>
  </si>
  <si>
    <t xml:space="preserve">00000000001021854404</t>
  </si>
  <si>
    <t xml:space="preserve">00000000001021854425</t>
  </si>
  <si>
    <t xml:space="preserve">00000000001021854417</t>
  </si>
  <si>
    <t xml:space="preserve">00000000001021854410</t>
  </si>
  <si>
    <t xml:space="preserve">00000000001021854368</t>
  </si>
  <si>
    <t xml:space="preserve">00000000001021854428</t>
  </si>
  <si>
    <t xml:space="preserve">00000000001021854422</t>
  </si>
  <si>
    <t xml:space="preserve">02-018-C</t>
  </si>
  <si>
    <t xml:space="preserve">00000000001021854414</t>
  </si>
  <si>
    <t xml:space="preserve">00000000001021854420</t>
  </si>
  <si>
    <t xml:space="preserve">00000000001021854407</t>
  </si>
  <si>
    <t xml:space="preserve">00000000001021854413</t>
  </si>
  <si>
    <t xml:space="preserve">00000000001021854421</t>
  </si>
  <si>
    <t xml:space="preserve">00000000001021854423</t>
  </si>
  <si>
    <t xml:space="preserve">00000000001021854369</t>
  </si>
  <si>
    <t xml:space="preserve">02-018-D</t>
  </si>
  <si>
    <t xml:space="preserve">00000000001021854424</t>
  </si>
  <si>
    <t xml:space="preserve">00000000001021854419</t>
  </si>
  <si>
    <t xml:space="preserve">00000000001021854408</t>
  </si>
  <si>
    <t xml:space="preserve">00000000001021854409</t>
  </si>
  <si>
    <t xml:space="preserve">00000000001021854405</t>
  </si>
  <si>
    <t xml:space="preserve">00000000001021854372</t>
  </si>
  <si>
    <t xml:space="preserve">00000000001021854370</t>
  </si>
  <si>
    <t xml:space="preserve">02-018-E</t>
  </si>
  <si>
    <t xml:space="preserve">00000000001021854371</t>
  </si>
  <si>
    <t xml:space="preserve">00000000001021854366</t>
  </si>
  <si>
    <t xml:space="preserve">00000000001021854365</t>
  </si>
  <si>
    <t xml:space="preserve">00000000001021854411</t>
  </si>
  <si>
    <t xml:space="preserve">00000000001021854412</t>
  </si>
  <si>
    <t xml:space="preserve">00000000001021854418</t>
  </si>
  <si>
    <t xml:space="preserve">00000000001021854373</t>
  </si>
  <si>
    <t xml:space="preserve">03-001-A</t>
  </si>
  <si>
    <t xml:space="preserve">00000000001021946131</t>
  </si>
  <si>
    <t xml:space="preserve">03-001-B</t>
  </si>
  <si>
    <t xml:space="preserve">00000000001021946125</t>
  </si>
  <si>
    <t xml:space="preserve">03-001-C</t>
  </si>
  <si>
    <t xml:space="preserve">00000000001021946112</t>
  </si>
  <si>
    <t xml:space="preserve">03-001-D</t>
  </si>
  <si>
    <t xml:space="preserve">00000000001021946132</t>
  </si>
  <si>
    <t xml:space="preserve">00000000001021946133</t>
  </si>
  <si>
    <t xml:space="preserve">03-001-E</t>
  </si>
  <si>
    <t xml:space="preserve">00000000001021946129</t>
  </si>
  <si>
    <t xml:space="preserve">00000000001021946130</t>
  </si>
  <si>
    <t xml:space="preserve">03-002-A</t>
  </si>
  <si>
    <t xml:space="preserve">44101322</t>
  </si>
  <si>
    <t xml:space="preserve">00000000001021896010</t>
  </si>
  <si>
    <t xml:space="preserve">00000000001021934235</t>
  </si>
  <si>
    <t xml:space="preserve">03-002-B</t>
  </si>
  <si>
    <t xml:space="preserve">00000000001021913040</t>
  </si>
  <si>
    <t xml:space="preserve">00000000001021951540</t>
  </si>
  <si>
    <t xml:space="preserve">03-002-C</t>
  </si>
  <si>
    <t xml:space="preserve">00000000001021905756</t>
  </si>
  <si>
    <t xml:space="preserve">00000000001021918128</t>
  </si>
  <si>
    <t xml:space="preserve">00000000001021941206</t>
  </si>
  <si>
    <t xml:space="preserve">03-002-D</t>
  </si>
  <si>
    <t xml:space="preserve">00000000001021913038</t>
  </si>
  <si>
    <t xml:space="preserve">00000000001021934236</t>
  </si>
  <si>
    <t xml:space="preserve">00000000001021941207</t>
  </si>
  <si>
    <t xml:space="preserve">00000000001021941205</t>
  </si>
  <si>
    <t xml:space="preserve">03-002-E</t>
  </si>
  <si>
    <t xml:space="preserve">00000000001021934239</t>
  </si>
  <si>
    <t xml:space="preserve">00000000001021934237</t>
  </si>
  <si>
    <t xml:space="preserve">00000000001021934238</t>
  </si>
  <si>
    <t xml:space="preserve">121891</t>
  </si>
  <si>
    <t xml:space="preserve">00000000001021942766</t>
  </si>
  <si>
    <t xml:space="preserve">03-003-A</t>
  </si>
  <si>
    <t xml:space="preserve">03-003-B</t>
  </si>
  <si>
    <t xml:space="preserve">00000000001021951543</t>
  </si>
  <si>
    <t xml:space="preserve">60001349</t>
  </si>
  <si>
    <t xml:space="preserve">119024</t>
  </si>
  <si>
    <t xml:space="preserve">00000000001021789190</t>
  </si>
  <si>
    <t xml:space="preserve">00000000001021941194</t>
  </si>
  <si>
    <t xml:space="preserve">03-003-C</t>
  </si>
  <si>
    <t xml:space="preserve">60003337</t>
  </si>
  <si>
    <t xml:space="preserve">120678</t>
  </si>
  <si>
    <t xml:space="preserve">00000000001021896814</t>
  </si>
  <si>
    <t xml:space="preserve">03-003-D</t>
  </si>
  <si>
    <t xml:space="preserve">00000000001021875487</t>
  </si>
  <si>
    <t xml:space="preserve">03-003-E</t>
  </si>
  <si>
    <t xml:space="preserve">00000000001021877683</t>
  </si>
  <si>
    <t xml:space="preserve">03-004-A</t>
  </si>
  <si>
    <t xml:space="preserve">00000000001021946113</t>
  </si>
  <si>
    <t xml:space="preserve">00000000001021788047</t>
  </si>
  <si>
    <t xml:space="preserve">00000000001021929575</t>
  </si>
  <si>
    <t xml:space="preserve">03-004-B</t>
  </si>
  <si>
    <t xml:space="preserve">00000000001021946128</t>
  </si>
  <si>
    <t xml:space="preserve">00000000001021788046</t>
  </si>
  <si>
    <t xml:space="preserve">00000000001021929576</t>
  </si>
  <si>
    <t xml:space="preserve">03-004-C</t>
  </si>
  <si>
    <t xml:space="preserve">00000000001021946109</t>
  </si>
  <si>
    <t xml:space="preserve">00000000001021789728</t>
  </si>
  <si>
    <t xml:space="preserve">00000000001021862920</t>
  </si>
  <si>
    <t xml:space="preserve">03-004-D</t>
  </si>
  <si>
    <t xml:space="preserve">00000000001021344966</t>
  </si>
  <si>
    <t xml:space="preserve">00000000001021946110</t>
  </si>
  <si>
    <t xml:space="preserve">00000000001021862919</t>
  </si>
  <si>
    <t xml:space="preserve">03-004-E</t>
  </si>
  <si>
    <t xml:space="preserve">00000000001021929530</t>
  </si>
  <si>
    <t xml:space="preserve">00000000001021862916</t>
  </si>
  <si>
    <t xml:space="preserve">00000000001021862921</t>
  </si>
  <si>
    <t xml:space="preserve">03-005-A</t>
  </si>
  <si>
    <t xml:space="preserve">60007445</t>
  </si>
  <si>
    <t xml:space="preserve">120465</t>
  </si>
  <si>
    <t xml:space="preserve">00000000001021934687</t>
  </si>
  <si>
    <t xml:space="preserve">03-005-B</t>
  </si>
  <si>
    <t xml:space="preserve">00000000001021934688</t>
  </si>
  <si>
    <t xml:space="preserve">121839</t>
  </si>
  <si>
    <t xml:space="preserve">00000000001021934686</t>
  </si>
  <si>
    <t xml:space="preserve">03-005-C</t>
  </si>
  <si>
    <t xml:space="preserve">00000000001021932503</t>
  </si>
  <si>
    <t xml:space="preserve">03-005-D</t>
  </si>
  <si>
    <t xml:space="preserve">00000000001021932501</t>
  </si>
  <si>
    <t xml:space="preserve">03-005-E</t>
  </si>
  <si>
    <t xml:space="preserve">00000000001021932504</t>
  </si>
  <si>
    <t xml:space="preserve">03-006-A</t>
  </si>
  <si>
    <t xml:space="preserve">00000000001021929776</t>
  </si>
  <si>
    <t xml:space="preserve">00000000001021938434</t>
  </si>
  <si>
    <t xml:space="preserve">03-006-B</t>
  </si>
  <si>
    <t xml:space="preserve">00000000001021927930</t>
  </si>
  <si>
    <t xml:space="preserve">03-006-C</t>
  </si>
  <si>
    <t xml:space="preserve">00000000001021919060</t>
  </si>
  <si>
    <t xml:space="preserve">00000000001021938379</t>
  </si>
  <si>
    <t xml:space="preserve">03-006-D</t>
  </si>
  <si>
    <t xml:space="preserve">00000000001021759238</t>
  </si>
  <si>
    <t xml:space="preserve">00000000001021938436</t>
  </si>
  <si>
    <t xml:space="preserve">03-006-E</t>
  </si>
  <si>
    <t xml:space="preserve">00000000001021759239</t>
  </si>
  <si>
    <t xml:space="preserve">00000000001021938403</t>
  </si>
  <si>
    <t xml:space="preserve">03-007-A</t>
  </si>
  <si>
    <t xml:space="preserve">00000000001021872650</t>
  </si>
  <si>
    <t xml:space="preserve">108949</t>
  </si>
  <si>
    <t xml:space="preserve">00000000001021808494</t>
  </si>
  <si>
    <t xml:space="preserve">112629</t>
  </si>
  <si>
    <t xml:space="preserve">00000000001021808462</t>
  </si>
  <si>
    <t xml:space="preserve">115332</t>
  </si>
  <si>
    <t xml:space="preserve">00000000001021808496</t>
  </si>
  <si>
    <t xml:space="preserve">115672</t>
  </si>
  <si>
    <t xml:space="preserve">00000000001021808495</t>
  </si>
  <si>
    <t xml:space="preserve">117148</t>
  </si>
  <si>
    <t xml:space="preserve">00000000001021808287</t>
  </si>
  <si>
    <t xml:space="preserve">117481</t>
  </si>
  <si>
    <t xml:space="preserve">00000000001021808286</t>
  </si>
  <si>
    <t xml:space="preserve">00000000001021808498</t>
  </si>
  <si>
    <t xml:space="preserve">112356</t>
  </si>
  <si>
    <t xml:space="preserve">00000000001021808497</t>
  </si>
  <si>
    <t xml:space="preserve">106748</t>
  </si>
  <si>
    <t xml:space="preserve">00000000001021808499</t>
  </si>
  <si>
    <t xml:space="preserve">00000000001021808501</t>
  </si>
  <si>
    <t xml:space="preserve">115106</t>
  </si>
  <si>
    <t xml:space="preserve">00000000001021808500</t>
  </si>
  <si>
    <t xml:space="preserve">03-007-B</t>
  </si>
  <si>
    <t xml:space="preserve">00000000001021950020</t>
  </si>
  <si>
    <t xml:space="preserve">03-007-C</t>
  </si>
  <si>
    <t xml:space="preserve">00000000001021929640</t>
  </si>
  <si>
    <t xml:space="preserve">00000000001021941196</t>
  </si>
  <si>
    <t xml:space="preserve">03-007-D</t>
  </si>
  <si>
    <t xml:space="preserve">00000000001021929642</t>
  </si>
  <si>
    <t xml:space="preserve">00000000001021941195</t>
  </si>
  <si>
    <t xml:space="preserve">03-007-E</t>
  </si>
  <si>
    <t xml:space="preserve">60005920</t>
  </si>
  <si>
    <t xml:space="preserve">112161</t>
  </si>
  <si>
    <t xml:space="preserve">00000000001021814887</t>
  </si>
  <si>
    <t xml:space="preserve">00000000001021808503</t>
  </si>
  <si>
    <t xml:space="preserve">00000000001021808502</t>
  </si>
  <si>
    <t xml:space="preserve">114516</t>
  </si>
  <si>
    <t xml:space="preserve">00000000001021849778</t>
  </si>
  <si>
    <t xml:space="preserve">00000000001021878178</t>
  </si>
  <si>
    <t xml:space="preserve">03-008-A</t>
  </si>
  <si>
    <t xml:space="preserve">03-008-B</t>
  </si>
  <si>
    <t xml:space="preserve">00000000001021575486</t>
  </si>
  <si>
    <t xml:space="preserve">00000000001021575470</t>
  </si>
  <si>
    <t xml:space="preserve">00000000001021575469</t>
  </si>
  <si>
    <t xml:space="preserve">00000000001021575468</t>
  </si>
  <si>
    <t xml:space="preserve">00000000001021575466</t>
  </si>
  <si>
    <t xml:space="preserve">03-008-C</t>
  </si>
  <si>
    <t xml:space="preserve">03-008-D</t>
  </si>
  <si>
    <t xml:space="preserve">03-008-E</t>
  </si>
  <si>
    <t xml:space="preserve">03-008-F</t>
  </si>
  <si>
    <t xml:space="preserve">60001397</t>
  </si>
  <si>
    <t xml:space="preserve">104118</t>
  </si>
  <si>
    <t xml:space="preserve">00000000001019668813</t>
  </si>
  <si>
    <t xml:space="preserve">571</t>
  </si>
  <si>
    <t xml:space="preserve">117573</t>
  </si>
  <si>
    <t xml:space="preserve">00000000001021386438</t>
  </si>
  <si>
    <t xml:space="preserve">03-009-A</t>
  </si>
  <si>
    <t xml:space="preserve">03-009-B</t>
  </si>
  <si>
    <t xml:space="preserve">03-009-C</t>
  </si>
  <si>
    <t xml:space="preserve">44000009</t>
  </si>
  <si>
    <t xml:space="preserve">104445</t>
  </si>
  <si>
    <t xml:space="preserve">00000000001019785197</t>
  </si>
  <si>
    <t xml:space="preserve">544</t>
  </si>
  <si>
    <t xml:space="preserve">00000000001019785196</t>
  </si>
  <si>
    <t xml:space="preserve">03-009-D</t>
  </si>
  <si>
    <t xml:space="preserve">03-009-E</t>
  </si>
  <si>
    <t xml:space="preserve">44000008</t>
  </si>
  <si>
    <t xml:space="preserve">104446</t>
  </si>
  <si>
    <t xml:space="preserve">00000000001020714024</t>
  </si>
  <si>
    <t xml:space="preserve">316</t>
  </si>
  <si>
    <t xml:space="preserve">03-009-F</t>
  </si>
  <si>
    <t xml:space="preserve">03-010-A</t>
  </si>
  <si>
    <t xml:space="preserve">03-010-B</t>
  </si>
  <si>
    <t xml:space="preserve">03-010-C</t>
  </si>
  <si>
    <t xml:space="preserve">00000000001021918909</t>
  </si>
  <si>
    <t xml:space="preserve">03-010-D</t>
  </si>
  <si>
    <t xml:space="preserve">44101318</t>
  </si>
  <si>
    <t xml:space="preserve">121373</t>
  </si>
  <si>
    <t xml:space="preserve">00000000001021910428</t>
  </si>
  <si>
    <t xml:space="preserve">03-010-E</t>
  </si>
  <si>
    <t xml:space="preserve">00000000001021910427</t>
  </si>
  <si>
    <t xml:space="preserve">03-010-F</t>
  </si>
  <si>
    <t xml:space="preserve">00000000001021908948</t>
  </si>
  <si>
    <t xml:space="preserve">03-011-A</t>
  </si>
  <si>
    <t xml:space="preserve">03-011-B</t>
  </si>
  <si>
    <t xml:space="preserve">03-011-C</t>
  </si>
  <si>
    <t xml:space="preserve">03-011-D</t>
  </si>
  <si>
    <t xml:space="preserve">03-011-E</t>
  </si>
  <si>
    <t xml:space="preserve">03-011-F</t>
  </si>
  <si>
    <t xml:space="preserve">03-012-A</t>
  </si>
  <si>
    <t xml:space="preserve">03-012-B</t>
  </si>
  <si>
    <t xml:space="preserve">03-012-C</t>
  </si>
  <si>
    <t xml:space="preserve">03-012-D</t>
  </si>
  <si>
    <t xml:space="preserve">119753</t>
  </si>
  <si>
    <t xml:space="preserve">00000000001021922979</t>
  </si>
  <si>
    <t xml:space="preserve">03-012-E</t>
  </si>
  <si>
    <t xml:space="preserve">00000000001021910703</t>
  </si>
  <si>
    <t xml:space="preserve">03-012-F</t>
  </si>
  <si>
    <t xml:space="preserve">1633148</t>
  </si>
  <si>
    <t xml:space="preserve">00000000001021535176</t>
  </si>
  <si>
    <t xml:space="preserve">03-013-A</t>
  </si>
  <si>
    <t xml:space="preserve">03-013-B</t>
  </si>
  <si>
    <t xml:space="preserve">03-013-C</t>
  </si>
  <si>
    <t xml:space="preserve">00000000001021918910</t>
  </si>
  <si>
    <t xml:space="preserve">03-013-D</t>
  </si>
  <si>
    <t xml:space="preserve">1698563</t>
  </si>
  <si>
    <t xml:space="preserve">00000000001021445888</t>
  </si>
  <si>
    <t xml:space="preserve">00000000001021445887</t>
  </si>
  <si>
    <t xml:space="preserve">03-013-E</t>
  </si>
  <si>
    <t xml:space="preserve">03-013-F</t>
  </si>
  <si>
    <t xml:space="preserve">00000000001021533375</t>
  </si>
  <si>
    <t xml:space="preserve">04-001-A</t>
  </si>
  <si>
    <t xml:space="preserve">00000000001021901082</t>
  </si>
  <si>
    <t xml:space="preserve">00000000001021897030</t>
  </si>
  <si>
    <t xml:space="preserve">04-001-B</t>
  </si>
  <si>
    <t xml:space="preserve">00000000001021865937</t>
  </si>
  <si>
    <t xml:space="preserve">00000000001021900833</t>
  </si>
  <si>
    <t xml:space="preserve">00000000001021948234</t>
  </si>
  <si>
    <t xml:space="preserve">04-001-C</t>
  </si>
  <si>
    <t xml:space="preserve">00000000001021915168</t>
  </si>
  <si>
    <t xml:space="preserve">00000000001021915264</t>
  </si>
  <si>
    <t xml:space="preserve">00000000001021263213</t>
  </si>
  <si>
    <t xml:space="preserve">04-001-D</t>
  </si>
  <si>
    <t xml:space="preserve">00000000001021860267</t>
  </si>
  <si>
    <t xml:space="preserve">00000000001021683117</t>
  </si>
  <si>
    <t xml:space="preserve">04-001-E</t>
  </si>
  <si>
    <t xml:space="preserve">00000000001021632864</t>
  </si>
  <si>
    <t xml:space="preserve">00000000001021632823</t>
  </si>
  <si>
    <t xml:space="preserve">04-002-A</t>
  </si>
  <si>
    <t xml:space="preserve">60006991</t>
  </si>
  <si>
    <t xml:space="preserve">00000000001021924358</t>
  </si>
  <si>
    <t xml:space="preserve">00000000001021928682</t>
  </si>
  <si>
    <t xml:space="preserve">60007462</t>
  </si>
  <si>
    <t xml:space="preserve">121397</t>
  </si>
  <si>
    <t xml:space="preserve">00000000001021936029</t>
  </si>
  <si>
    <t xml:space="preserve">04-002-B</t>
  </si>
  <si>
    <t xml:space="preserve">00000000001021903874</t>
  </si>
  <si>
    <t xml:space="preserve">00000000001021937606</t>
  </si>
  <si>
    <t xml:space="preserve">00000000001021936030</t>
  </si>
  <si>
    <t xml:space="preserve">00000000001021936028</t>
  </si>
  <si>
    <t xml:space="preserve">04-002-C</t>
  </si>
  <si>
    <t xml:space="preserve">00000000001021900908</t>
  </si>
  <si>
    <t xml:space="preserve">120723</t>
  </si>
  <si>
    <t xml:space="preserve">00000000001021903927</t>
  </si>
  <si>
    <t xml:space="preserve">121886</t>
  </si>
  <si>
    <t xml:space="preserve">00000000001021936893</t>
  </si>
  <si>
    <t xml:space="preserve">04-002-D</t>
  </si>
  <si>
    <t xml:space="preserve">00000000001021924363</t>
  </si>
  <si>
    <t xml:space="preserve">00000000001021900910</t>
  </si>
  <si>
    <t xml:space="preserve">04-002-E</t>
  </si>
  <si>
    <t xml:space="preserve">00000000001021903752</t>
  </si>
  <si>
    <t xml:space="preserve">00000000001021924355</t>
  </si>
  <si>
    <t xml:space="preserve">00000000001021936901</t>
  </si>
  <si>
    <t xml:space="preserve">04-003-A</t>
  </si>
  <si>
    <t xml:space="preserve">00000000001021917289</t>
  </si>
  <si>
    <t xml:space="preserve">04-003-B</t>
  </si>
  <si>
    <t xml:space="preserve">00000000001021917290</t>
  </si>
  <si>
    <t xml:space="preserve">04-003-C</t>
  </si>
  <si>
    <t xml:space="preserve">00000000001021917291</t>
  </si>
  <si>
    <t xml:space="preserve">00000000001021917346</t>
  </si>
  <si>
    <t xml:space="preserve">04-003-D</t>
  </si>
  <si>
    <t xml:space="preserve">00000000001021917292</t>
  </si>
  <si>
    <t xml:space="preserve">00000000001021917347</t>
  </si>
  <si>
    <t xml:space="preserve">04-003-E</t>
  </si>
  <si>
    <t xml:space="preserve">00000000001021917348</t>
  </si>
  <si>
    <t xml:space="preserve">00000000001021917293</t>
  </si>
  <si>
    <t xml:space="preserve">04-004-A</t>
  </si>
  <si>
    <t xml:space="preserve">00000000001021929496</t>
  </si>
  <si>
    <t xml:space="preserve">04-004-B</t>
  </si>
  <si>
    <t xml:space="preserve">00000000001021727219</t>
  </si>
  <si>
    <t xml:space="preserve">04-004-C</t>
  </si>
  <si>
    <t xml:space="preserve">00000000001021727220</t>
  </si>
  <si>
    <t xml:space="preserve">04-004-D</t>
  </si>
  <si>
    <t xml:space="preserve">00000000001021727206</t>
  </si>
  <si>
    <t xml:space="preserve">04-004-E</t>
  </si>
  <si>
    <t xml:space="preserve">00000000001021727201</t>
  </si>
  <si>
    <t xml:space="preserve">04-005-A</t>
  </si>
  <si>
    <t xml:space="preserve">15453</t>
  </si>
  <si>
    <t xml:space="preserve">1737762</t>
  </si>
  <si>
    <t xml:space="preserve">00000000001021862509</t>
  </si>
  <si>
    <t xml:space="preserve">1713228</t>
  </si>
  <si>
    <t xml:space="preserve">00000000001021905736</t>
  </si>
  <si>
    <t xml:space="preserve">1754280</t>
  </si>
  <si>
    <t xml:space="preserve">00000000001021915075</t>
  </si>
  <si>
    <t xml:space="preserve">04-005-B</t>
  </si>
  <si>
    <t xml:space="preserve">1418</t>
  </si>
  <si>
    <t xml:space="preserve">1734956</t>
  </si>
  <si>
    <t xml:space="preserve">00000000001021769583</t>
  </si>
  <si>
    <t xml:space="preserve">00000000001021865846</t>
  </si>
  <si>
    <t xml:space="preserve">04-005-C</t>
  </si>
  <si>
    <t xml:space="preserve">00000000001021769587</t>
  </si>
  <si>
    <t xml:space="preserve">1737764</t>
  </si>
  <si>
    <t xml:space="preserve">00000000001021872589</t>
  </si>
  <si>
    <t xml:space="preserve">15669</t>
  </si>
  <si>
    <t xml:space="preserve">1735240</t>
  </si>
  <si>
    <t xml:space="preserve">00000000001021915067</t>
  </si>
  <si>
    <t xml:space="preserve">04-005-D</t>
  </si>
  <si>
    <t xml:space="preserve">00000000001021769585</t>
  </si>
  <si>
    <t xml:space="preserve">00000000001021864883</t>
  </si>
  <si>
    <t xml:space="preserve">00000000001021915066</t>
  </si>
  <si>
    <t xml:space="preserve">04-005-E</t>
  </si>
  <si>
    <t xml:space="preserve">00000000001021822498</t>
  </si>
  <si>
    <t xml:space="preserve">00000000001021775004</t>
  </si>
  <si>
    <t xml:space="preserve">00000000001021915065</t>
  </si>
  <si>
    <t xml:space="preserve">04-006-A</t>
  </si>
  <si>
    <t xml:space="preserve">1737424</t>
  </si>
  <si>
    <t xml:space="preserve">00000000001021932486</t>
  </si>
  <si>
    <t xml:space="preserve">00000000001021937887</t>
  </si>
  <si>
    <t xml:space="preserve">04-006-B</t>
  </si>
  <si>
    <t xml:space="preserve">1728459</t>
  </si>
  <si>
    <t xml:space="preserve">00000000001021698872</t>
  </si>
  <si>
    <t xml:space="preserve">00000000001021932487</t>
  </si>
  <si>
    <t xml:space="preserve">04-006-C</t>
  </si>
  <si>
    <t xml:space="preserve">1732744</t>
  </si>
  <si>
    <t xml:space="preserve">00000000001021903939</t>
  </si>
  <si>
    <t xml:space="preserve">00000000001021932485</t>
  </si>
  <si>
    <t xml:space="preserve">04-006-D</t>
  </si>
  <si>
    <t xml:space="preserve">00000000001021932488</t>
  </si>
  <si>
    <t xml:space="preserve">00000000001021934234</t>
  </si>
  <si>
    <t xml:space="preserve">04-006-E</t>
  </si>
  <si>
    <t xml:space="preserve">00000000001021932484</t>
  </si>
  <si>
    <t xml:space="preserve">00000000001021934233</t>
  </si>
  <si>
    <t xml:space="preserve">04-007-A</t>
  </si>
  <si>
    <t xml:space="preserve">1747803</t>
  </si>
  <si>
    <t xml:space="preserve">00000000001021865733</t>
  </si>
  <si>
    <t xml:space="preserve">1735118</t>
  </si>
  <si>
    <t xml:space="preserve">00000000001021833804</t>
  </si>
  <si>
    <t xml:space="preserve">1740173</t>
  </si>
  <si>
    <t xml:space="preserve">00000000001021730888</t>
  </si>
  <si>
    <t xml:space="preserve">04-007-B</t>
  </si>
  <si>
    <t xml:space="preserve">00000000001021865732</t>
  </si>
  <si>
    <t xml:space="preserve">00000000001021738253</t>
  </si>
  <si>
    <t xml:space="preserve">1740174</t>
  </si>
  <si>
    <t xml:space="preserve">00000000001021779048</t>
  </si>
  <si>
    <t xml:space="preserve">04-007-C</t>
  </si>
  <si>
    <t xml:space="preserve">00000000001021833805</t>
  </si>
  <si>
    <t xml:space="preserve">00000000001021833743</t>
  </si>
  <si>
    <t xml:space="preserve">00000000001021833740</t>
  </si>
  <si>
    <t xml:space="preserve">04-007-D</t>
  </si>
  <si>
    <t xml:space="preserve">00000000001021833742</t>
  </si>
  <si>
    <t xml:space="preserve">00000000001021833739</t>
  </si>
  <si>
    <t xml:space="preserve">00000000001021778927</t>
  </si>
  <si>
    <t xml:space="preserve">04-007-E</t>
  </si>
  <si>
    <t xml:space="preserve">00000000001021833741</t>
  </si>
  <si>
    <t xml:space="preserve">00000000001021779047</t>
  </si>
  <si>
    <t xml:space="preserve">17583</t>
  </si>
  <si>
    <t xml:space="preserve">1691786</t>
  </si>
  <si>
    <t xml:space="preserve">00000000001021900875</t>
  </si>
  <si>
    <t xml:space="preserve">04-008-A</t>
  </si>
  <si>
    <t xml:space="preserve">1743539</t>
  </si>
  <si>
    <t xml:space="preserve">00000000001021908943</t>
  </si>
  <si>
    <t xml:space="preserve">00000000001021908942</t>
  </si>
  <si>
    <t xml:space="preserve">04-008-B</t>
  </si>
  <si>
    <t xml:space="preserve">00000000001021750781</t>
  </si>
  <si>
    <t xml:space="preserve">00000000001021908944</t>
  </si>
  <si>
    <t xml:space="preserve">04-008-C</t>
  </si>
  <si>
    <t xml:space="preserve">00000000001021750782</t>
  </si>
  <si>
    <t xml:space="preserve">00000000001021908946</t>
  </si>
  <si>
    <t xml:space="preserve">04-008-D</t>
  </si>
  <si>
    <t xml:space="preserve">00000000001021750783</t>
  </si>
  <si>
    <t xml:space="preserve">00000000001021908947</t>
  </si>
  <si>
    <t xml:space="preserve">04-008-E</t>
  </si>
  <si>
    <t xml:space="preserve">00000000001021750864</t>
  </si>
  <si>
    <t xml:space="preserve">00000000001021908945</t>
  </si>
  <si>
    <t xml:space="preserve">04-009-A</t>
  </si>
  <si>
    <t xml:space="preserve">1714978</t>
  </si>
  <si>
    <t xml:space="preserve">00000000001021900544</t>
  </si>
  <si>
    <t xml:space="preserve">04-009-B</t>
  </si>
  <si>
    <t xml:space="preserve">1707215</t>
  </si>
  <si>
    <t xml:space="preserve">00000000001021765296</t>
  </si>
  <si>
    <t xml:space="preserve">04-009-C</t>
  </si>
  <si>
    <t xml:space="preserve">00000000001021765297</t>
  </si>
  <si>
    <t xml:space="preserve">00000000001021913111</t>
  </si>
  <si>
    <t xml:space="preserve">04-009-D</t>
  </si>
  <si>
    <t xml:space="preserve">1706703</t>
  </si>
  <si>
    <t xml:space="preserve">00000000001021708000</t>
  </si>
  <si>
    <t xml:space="preserve">00000000001021915074</t>
  </si>
  <si>
    <t xml:space="preserve">04-009-E</t>
  </si>
  <si>
    <t xml:space="preserve">00000000001021707999</t>
  </si>
  <si>
    <t xml:space="preserve">00000000001021918120</t>
  </si>
  <si>
    <t xml:space="preserve">04-010-A</t>
  </si>
  <si>
    <t xml:space="preserve">04-010-B</t>
  </si>
  <si>
    <t xml:space="preserve">04-010-C</t>
  </si>
  <si>
    <t xml:space="preserve">04-010-D</t>
  </si>
  <si>
    <t xml:space="preserve">04-010-E</t>
  </si>
  <si>
    <t xml:space="preserve">04-011-A</t>
  </si>
  <si>
    <t xml:space="preserve">1760318</t>
  </si>
  <si>
    <t xml:space="preserve">00000000001021928792</t>
  </si>
  <si>
    <t xml:space="preserve">00000000001021928900</t>
  </si>
  <si>
    <t xml:space="preserve">00000000001021928888</t>
  </si>
  <si>
    <t xml:space="preserve">1760320</t>
  </si>
  <si>
    <t xml:space="preserve">00000000001021928906</t>
  </si>
  <si>
    <t xml:space="preserve">04-011-B</t>
  </si>
  <si>
    <t xml:space="preserve">00000000001021928891</t>
  </si>
  <si>
    <t xml:space="preserve">00000000001021928898</t>
  </si>
  <si>
    <t xml:space="preserve">00000000001021928793</t>
  </si>
  <si>
    <t xml:space="preserve">00000000001021928904</t>
  </si>
  <si>
    <t xml:space="preserve">04-011-C</t>
  </si>
  <si>
    <t xml:space="preserve">00000000001021928887</t>
  </si>
  <si>
    <t xml:space="preserve">00000000001021928896</t>
  </si>
  <si>
    <t xml:space="preserve">00000000001021928884</t>
  </si>
  <si>
    <t xml:space="preserve">00000000001021928901</t>
  </si>
  <si>
    <t xml:space="preserve">04-011-D</t>
  </si>
  <si>
    <t xml:space="preserve">00000000001021928889</t>
  </si>
  <si>
    <t xml:space="preserve">00000000001021928892</t>
  </si>
  <si>
    <t xml:space="preserve">00000000001021928895</t>
  </si>
  <si>
    <t xml:space="preserve">00000000001021928885</t>
  </si>
  <si>
    <t xml:space="preserve">04-011-E</t>
  </si>
  <si>
    <t xml:space="preserve">00000000001021928890</t>
  </si>
  <si>
    <t xml:space="preserve">00000000001021928893</t>
  </si>
  <si>
    <t xml:space="preserve">00000000001021928886</t>
  </si>
  <si>
    <t xml:space="preserve">00000000001021928905</t>
  </si>
  <si>
    <t xml:space="preserve">04-012-A</t>
  </si>
  <si>
    <t xml:space="preserve">1759751</t>
  </si>
  <si>
    <t xml:space="preserve">00000000001021922573</t>
  </si>
  <si>
    <t xml:space="preserve">04-012-B</t>
  </si>
  <si>
    <t xml:space="preserve">1745712</t>
  </si>
  <si>
    <t xml:space="preserve">00000000001021938374</t>
  </si>
  <si>
    <t xml:space="preserve">00000000001021922635</t>
  </si>
  <si>
    <t xml:space="preserve">04-012-C</t>
  </si>
  <si>
    <t xml:space="preserve">00000000001021938321</t>
  </si>
  <si>
    <t xml:space="preserve">00000000001021922640</t>
  </si>
  <si>
    <t xml:space="preserve">04-012-D</t>
  </si>
  <si>
    <t xml:space="preserve">00000000001021922634</t>
  </si>
  <si>
    <t xml:space="preserve">04-012-E</t>
  </si>
  <si>
    <t xml:space="preserve">00000000001021941210</t>
  </si>
  <si>
    <t xml:space="preserve">00000000001021922636</t>
  </si>
  <si>
    <t xml:space="preserve">04-013-A</t>
  </si>
  <si>
    <t xml:space="preserve">04-013-B</t>
  </si>
  <si>
    <t xml:space="preserve">04-013-C</t>
  </si>
  <si>
    <t xml:space="preserve">04-013-D</t>
  </si>
  <si>
    <t xml:space="preserve">04-013-E</t>
  </si>
  <si>
    <t xml:space="preserve">04-014-A</t>
  </si>
  <si>
    <t xml:space="preserve">04-014-B</t>
  </si>
  <si>
    <t xml:space="preserve">04-014-C</t>
  </si>
  <si>
    <t xml:space="preserve">04-014-D</t>
  </si>
  <si>
    <t xml:space="preserve">00000000001021898586</t>
  </si>
  <si>
    <t xml:space="preserve">04-014-E</t>
  </si>
  <si>
    <t xml:space="preserve">00000000001021898588</t>
  </si>
  <si>
    <t xml:space="preserve">04-015-A</t>
  </si>
  <si>
    <t xml:space="preserve">1680709</t>
  </si>
  <si>
    <t xml:space="preserve">00000000001021910415</t>
  </si>
  <si>
    <t xml:space="preserve">05-001-C</t>
  </si>
  <si>
    <t xml:space="preserve">05-001-D</t>
  </si>
  <si>
    <t xml:space="preserve">05-001-E</t>
  </si>
  <si>
    <t xml:space="preserve">7269</t>
  </si>
  <si>
    <t xml:space="preserve">1758359</t>
  </si>
  <si>
    <t xml:space="preserve">00000000001021934243</t>
  </si>
  <si>
    <t xml:space="preserve">05-002-C</t>
  </si>
  <si>
    <t xml:space="preserve">05-002-D</t>
  </si>
  <si>
    <t xml:space="preserve">05-002-E</t>
  </si>
  <si>
    <t xml:space="preserve">05-003-A</t>
  </si>
  <si>
    <t xml:space="preserve">05-003-B</t>
  </si>
  <si>
    <t xml:space="preserve">00000000001021877994</t>
  </si>
  <si>
    <t xml:space="preserve">05-003-C</t>
  </si>
  <si>
    <t xml:space="preserve">05-003-D</t>
  </si>
  <si>
    <t xml:space="preserve">05-003-E</t>
  </si>
  <si>
    <t xml:space="preserve">05-004-A</t>
  </si>
  <si>
    <t xml:space="preserve">05-004-B</t>
  </si>
  <si>
    <t xml:space="preserve">05-004-C</t>
  </si>
  <si>
    <t xml:space="preserve">05-004-D</t>
  </si>
  <si>
    <t xml:space="preserve">05-004-E</t>
  </si>
  <si>
    <t xml:space="preserve">00000000001021932500</t>
  </si>
  <si>
    <t xml:space="preserve">05-005-A</t>
  </si>
  <si>
    <t xml:space="preserve">05-005-B</t>
  </si>
  <si>
    <t xml:space="preserve">1754437</t>
  </si>
  <si>
    <t xml:space="preserve">00000000001021928998</t>
  </si>
  <si>
    <t xml:space="preserve">05-005-C</t>
  </si>
  <si>
    <t xml:space="preserve">00000000001021929541</t>
  </si>
  <si>
    <t xml:space="preserve">05-005-D</t>
  </si>
  <si>
    <t xml:space="preserve">117484</t>
  </si>
  <si>
    <t xml:space="preserve">00000000001021555218</t>
  </si>
  <si>
    <t xml:space="preserve">05-005-E</t>
  </si>
  <si>
    <t xml:space="preserve">00000000001021938385</t>
  </si>
  <si>
    <t xml:space="preserve">05-006-A</t>
  </si>
  <si>
    <t xml:space="preserve">05-006-B</t>
  </si>
  <si>
    <t xml:space="preserve">00000000001021941197</t>
  </si>
  <si>
    <t xml:space="preserve">05-006-C</t>
  </si>
  <si>
    <t xml:space="preserve">1754439</t>
  </si>
  <si>
    <t xml:space="preserve">00000000001021928999</t>
  </si>
  <si>
    <t xml:space="preserve">05-006-D</t>
  </si>
  <si>
    <t xml:space="preserve">00000000001021929542</t>
  </si>
  <si>
    <t xml:space="preserve">1719618</t>
  </si>
  <si>
    <t xml:space="preserve">00000000001021937800</t>
  </si>
  <si>
    <t xml:space="preserve">05-006-E</t>
  </si>
  <si>
    <t xml:space="preserve">00000000001021934242</t>
  </si>
  <si>
    <t xml:space="preserve">05-007-B</t>
  </si>
  <si>
    <t xml:space="preserve">00000000001021915415</t>
  </si>
  <si>
    <t xml:space="preserve">05-007-C</t>
  </si>
  <si>
    <t xml:space="preserve">00000000001021929540</t>
  </si>
  <si>
    <t xml:space="preserve">05-007-D</t>
  </si>
  <si>
    <t xml:space="preserve">00000000001021938276</t>
  </si>
  <si>
    <t xml:space="preserve">05-007-E</t>
  </si>
  <si>
    <t xml:space="preserve">05-008-B</t>
  </si>
  <si>
    <t xml:space="preserve">00000000001021915414</t>
  </si>
  <si>
    <t xml:space="preserve">05-008-C</t>
  </si>
  <si>
    <t xml:space="preserve">00000000001021759245</t>
  </si>
  <si>
    <t xml:space="preserve">05-008-D</t>
  </si>
  <si>
    <t xml:space="preserve">60006913</t>
  </si>
  <si>
    <t xml:space="preserve">110663</t>
  </si>
  <si>
    <t xml:space="preserve">00000000001021243243</t>
  </si>
  <si>
    <t xml:space="preserve">05-008-E</t>
  </si>
  <si>
    <t xml:space="preserve">05-009-B</t>
  </si>
  <si>
    <t xml:space="preserve">00000000001021788134</t>
  </si>
  <si>
    <t xml:space="preserve">05-009-C</t>
  </si>
  <si>
    <t xml:space="preserve">00000000001021788033</t>
  </si>
  <si>
    <t xml:space="preserve">05-009-D</t>
  </si>
  <si>
    <t xml:space="preserve">114513</t>
  </si>
  <si>
    <t xml:space="preserve">00000000001021664629</t>
  </si>
  <si>
    <t xml:space="preserve">05-009-E</t>
  </si>
  <si>
    <t xml:space="preserve">05-010-B</t>
  </si>
  <si>
    <t xml:space="preserve">1685941</t>
  </si>
  <si>
    <t xml:space="preserve">00000000001021910574</t>
  </si>
  <si>
    <t xml:space="preserve">05-010-C</t>
  </si>
  <si>
    <t xml:space="preserve">00000000001021788135</t>
  </si>
  <si>
    <t xml:space="preserve">05-010-D</t>
  </si>
  <si>
    <t xml:space="preserve">115675</t>
  </si>
  <si>
    <t xml:space="preserve">00000000001021780091</t>
  </si>
  <si>
    <t xml:space="preserve">05-010-E</t>
  </si>
  <si>
    <t xml:space="preserve">00000000001021938384</t>
  </si>
  <si>
    <t xml:space="preserve">05-011-B</t>
  </si>
  <si>
    <t xml:space="preserve">00000000001021915413</t>
  </si>
  <si>
    <t xml:space="preserve">05-011-C</t>
  </si>
  <si>
    <t xml:space="preserve">00000000001021915412</t>
  </si>
  <si>
    <t xml:space="preserve">05-011-D</t>
  </si>
  <si>
    <t xml:space="preserve">05-011-E</t>
  </si>
  <si>
    <t xml:space="preserve">05-012-B</t>
  </si>
  <si>
    <t xml:space="preserve">05-012-C</t>
  </si>
  <si>
    <t xml:space="preserve">00000000001021934240</t>
  </si>
  <si>
    <t xml:space="preserve">05-012-D</t>
  </si>
  <si>
    <t xml:space="preserve">05-012-E</t>
  </si>
  <si>
    <t xml:space="preserve">47017020</t>
  </si>
  <si>
    <t xml:space="preserve">00000000001015738700</t>
  </si>
  <si>
    <t xml:space="preserve">7600</t>
  </si>
  <si>
    <t xml:space="preserve">1707313</t>
  </si>
  <si>
    <t xml:space="preserve">00000000001021913125</t>
  </si>
  <si>
    <t xml:space="preserve">1707316</t>
  </si>
  <si>
    <t xml:space="preserve">00000000001021941214</t>
  </si>
  <si>
    <t xml:space="preserve">00000000001021941213</t>
  </si>
  <si>
    <t xml:space="preserve">05-013-B</t>
  </si>
  <si>
    <t xml:space="preserve">05-013-C</t>
  </si>
  <si>
    <t xml:space="preserve">05-013-D</t>
  </si>
  <si>
    <t xml:space="preserve">05-014-B</t>
  </si>
  <si>
    <t xml:space="preserve">00000000001021952108</t>
  </si>
  <si>
    <t xml:space="preserve">00000000001021952107</t>
  </si>
  <si>
    <t xml:space="preserve">00000000001021952109</t>
  </si>
  <si>
    <t xml:space="preserve">00000000001021952110</t>
  </si>
  <si>
    <t xml:space="preserve">00000000001021952106</t>
  </si>
  <si>
    <t xml:space="preserve">05-014-C</t>
  </si>
  <si>
    <t xml:space="preserve">00000000001021951771</t>
  </si>
  <si>
    <t xml:space="preserve">00000000001021951772</t>
  </si>
  <si>
    <t xml:space="preserve">00000000001021951773</t>
  </si>
  <si>
    <t xml:space="preserve">00000000001021951774</t>
  </si>
  <si>
    <t xml:space="preserve">00000000001021951775</t>
  </si>
  <si>
    <t xml:space="preserve">05-014-D</t>
  </si>
  <si>
    <t xml:space="preserve">00000000001021951785</t>
  </si>
  <si>
    <t xml:space="preserve">00000000001021951784</t>
  </si>
  <si>
    <t xml:space="preserve">00000000001021951783</t>
  </si>
  <si>
    <t xml:space="preserve">00000000001021951782</t>
  </si>
  <si>
    <t xml:space="preserve">00000000001021951781</t>
  </si>
  <si>
    <t xml:space="preserve">05-015-B</t>
  </si>
  <si>
    <t xml:space="preserve">00000000001021947257</t>
  </si>
  <si>
    <t xml:space="preserve">00000000001021947258</t>
  </si>
  <si>
    <t xml:space="preserve">00000000001021947259</t>
  </si>
  <si>
    <t xml:space="preserve">00000000001021947676</t>
  </si>
  <si>
    <t xml:space="preserve">00000000001021947677</t>
  </si>
  <si>
    <t xml:space="preserve">05-015-C</t>
  </si>
  <si>
    <t xml:space="preserve">00000000001021930783</t>
  </si>
  <si>
    <t xml:space="preserve">00000000001021930784</t>
  </si>
  <si>
    <t xml:space="preserve">00000000001021930787</t>
  </si>
  <si>
    <t xml:space="preserve">00000000001021930786</t>
  </si>
  <si>
    <t xml:space="preserve">00000000001021930785</t>
  </si>
  <si>
    <t xml:space="preserve">05-015-D</t>
  </si>
  <si>
    <t xml:space="preserve">1756845</t>
  </si>
  <si>
    <t xml:space="preserve">00000000001021898431</t>
  </si>
  <si>
    <t xml:space="preserve">00000000001021898430</t>
  </si>
  <si>
    <t xml:space="preserve">1760627</t>
  </si>
  <si>
    <t xml:space="preserve">00000000001021931641</t>
  </si>
  <si>
    <t xml:space="preserve">00000000001021931640</t>
  </si>
  <si>
    <t xml:space="preserve">00000000001021931639</t>
  </si>
  <si>
    <t xml:space="preserve">05-016-B</t>
  </si>
  <si>
    <t xml:space="preserve">00000000001021947710</t>
  </si>
  <si>
    <t xml:space="preserve">00000000001021947705</t>
  </si>
  <si>
    <t xml:space="preserve">00000000001021947704</t>
  </si>
  <si>
    <t xml:space="preserve">00000000001021947679</t>
  </si>
  <si>
    <t xml:space="preserve">00000000001021947678</t>
  </si>
  <si>
    <t xml:space="preserve">05-016-C</t>
  </si>
  <si>
    <t xml:space="preserve">00000000001021935274</t>
  </si>
  <si>
    <t xml:space="preserve">00000000001021935273</t>
  </si>
  <si>
    <t xml:space="preserve">00000000001021935275</t>
  </si>
  <si>
    <t xml:space="preserve">00000000001021935276</t>
  </si>
  <si>
    <t xml:space="preserve">00000000001021935272</t>
  </si>
  <si>
    <t xml:space="preserve">05-016-D</t>
  </si>
  <si>
    <t xml:space="preserve">00000000001021935267</t>
  </si>
  <si>
    <t xml:space="preserve">00000000001021935266</t>
  </si>
  <si>
    <t xml:space="preserve">00000000001021935265</t>
  </si>
  <si>
    <t xml:space="preserve">00000000001021935264</t>
  </si>
  <si>
    <t xml:space="preserve">00000000001021935263</t>
  </si>
  <si>
    <t xml:space="preserve">1757468</t>
  </si>
  <si>
    <t xml:space="preserve">00000000001021950257</t>
  </si>
  <si>
    <t xml:space="preserve">00000000001021950258</t>
  </si>
  <si>
    <t xml:space="preserve">00000000001021950255</t>
  </si>
  <si>
    <t xml:space="preserve">05-017-B</t>
  </si>
  <si>
    <t xml:space="preserve">1757728</t>
  </si>
  <si>
    <t xml:space="preserve">00000000001021906107</t>
  </si>
  <si>
    <t xml:space="preserve">00000000001021948197</t>
  </si>
  <si>
    <t xml:space="preserve">00000000001021948198</t>
  </si>
  <si>
    <t xml:space="preserve">00000000001021948201</t>
  </si>
  <si>
    <t xml:space="preserve">00000000001021948200</t>
  </si>
  <si>
    <t xml:space="preserve">00000000001021948199</t>
  </si>
  <si>
    <t xml:space="preserve">05-017-C</t>
  </si>
  <si>
    <t xml:space="preserve">00000000001021943770</t>
  </si>
  <si>
    <t xml:space="preserve">00000000001021943771</t>
  </si>
  <si>
    <t xml:space="preserve">00000000001021943772</t>
  </si>
  <si>
    <t xml:space="preserve">00000000001021943774</t>
  </si>
  <si>
    <t xml:space="preserve">00000000001021943775</t>
  </si>
  <si>
    <t xml:space="preserve">05-017-D</t>
  </si>
  <si>
    <t xml:space="preserve">1759802</t>
  </si>
  <si>
    <t xml:space="preserve">00000000001021924439</t>
  </si>
  <si>
    <t xml:space="preserve">00000000001021943767</t>
  </si>
  <si>
    <t xml:space="preserve">00000000001021943763</t>
  </si>
  <si>
    <t xml:space="preserve">00000000001021943769</t>
  </si>
  <si>
    <t xml:space="preserve">00000000001021943762</t>
  </si>
  <si>
    <t xml:space="preserve">00000000001021938376</t>
  </si>
  <si>
    <t xml:space="preserve">00000000001021938375</t>
  </si>
  <si>
    <t xml:space="preserve">00000000001021936891</t>
  </si>
  <si>
    <t xml:space="preserve">00000000001021936892</t>
  </si>
  <si>
    <t xml:space="preserve">05-018-B</t>
  </si>
  <si>
    <t xml:space="preserve">00000000001021947719</t>
  </si>
  <si>
    <t xml:space="preserve">00000000001021947718</t>
  </si>
  <si>
    <t xml:space="preserve">00000000001021947717</t>
  </si>
  <si>
    <t xml:space="preserve">00000000001021947716</t>
  </si>
  <si>
    <t xml:space="preserve">00000000001021947714</t>
  </si>
  <si>
    <t xml:space="preserve">05-018-C</t>
  </si>
  <si>
    <t xml:space="preserve">1761142</t>
  </si>
  <si>
    <t xml:space="preserve">00000000001021935112</t>
  </si>
  <si>
    <t xml:space="preserve">00000000001021939550</t>
  </si>
  <si>
    <t xml:space="preserve">00000000001021939554</t>
  </si>
  <si>
    <t xml:space="preserve">00000000001021939553</t>
  </si>
  <si>
    <t xml:space="preserve">00000000001021939552</t>
  </si>
  <si>
    <t xml:space="preserve">05-018-D</t>
  </si>
  <si>
    <t xml:space="preserve">00000000001021930788</t>
  </si>
  <si>
    <t xml:space="preserve">00000000001021935117</t>
  </si>
  <si>
    <t xml:space="preserve">00000000001021935118</t>
  </si>
  <si>
    <t xml:space="preserve">00000000001021935119</t>
  </si>
  <si>
    <t xml:space="preserve">00000000001021935120</t>
  </si>
  <si>
    <t xml:space="preserve">EMBALAGEM</t>
  </si>
  <si>
    <t xml:space="preserve">00000000001021951539</t>
  </si>
  <si>
    <t xml:space="preserve">00000000001021947671</t>
  </si>
  <si>
    <t xml:space="preserve">00000000001021947672</t>
  </si>
  <si>
    <t xml:space="preserve">60007526</t>
  </si>
  <si>
    <t xml:space="preserve">110031</t>
  </si>
  <si>
    <t xml:space="preserve">00000000001021938230</t>
  </si>
  <si>
    <t xml:space="preserve">INVENTARIO</t>
  </si>
  <si>
    <t xml:space="preserve">PALETE</t>
  </si>
  <si>
    <t xml:space="preserve">00000000001021940679</t>
  </si>
  <si>
    <t xml:space="preserve">00000000001021911452</t>
  </si>
  <si>
    <t xml:space="preserve">00000000001021933883</t>
  </si>
  <si>
    <t xml:space="preserve">00000000001021897519</t>
  </si>
  <si>
    <t xml:space="preserve">00000000001021897521</t>
  </si>
  <si>
    <t xml:space="preserve">00000000001021900790</t>
  </si>
  <si>
    <t xml:space="preserve">00000000001021914657</t>
  </si>
  <si>
    <t xml:space="preserve">00000000001021921699</t>
  </si>
  <si>
    <t xml:space="preserve">00000000001021949160</t>
  </si>
  <si>
    <t xml:space="preserve">TRATATIVA</t>
  </si>
  <si>
    <t xml:space="preserve">DEVOLUCAO</t>
  </si>
  <si>
    <t xml:space="preserve">MOV</t>
  </si>
  <si>
    <t xml:space="preserve">00000000001021910394</t>
  </si>
  <si>
    <t xml:space="preserve">00000000001021910341</t>
  </si>
  <si>
    <t xml:space="preserve">00000000001021910343</t>
  </si>
  <si>
    <t xml:space="preserve">00000000001021910396</t>
  </si>
  <si>
    <t xml:space="preserve">1746691</t>
  </si>
  <si>
    <t xml:space="preserve">00000000001021927346</t>
  </si>
  <si>
    <t xml:space="preserve">1729339</t>
  </si>
  <si>
    <t xml:space="preserve">00000000001021913024</t>
  </si>
  <si>
    <t xml:space="preserve">00000000001021932509</t>
  </si>
  <si>
    <t xml:space="preserve">00000000001021927360</t>
  </si>
  <si>
    <t xml:space="preserve">00000000001021936894</t>
  </si>
  <si>
    <t xml:space="preserve">00000000001021936858</t>
  </si>
  <si>
    <t xml:space="preserve">00000000001021942743</t>
  </si>
  <si>
    <t xml:space="preserve">00000000001021942742</t>
  </si>
  <si>
    <t xml:space="preserve">00000000001021942741</t>
  </si>
  <si>
    <t xml:space="preserve">00000000001021937884</t>
  </si>
  <si>
    <t xml:space="preserve">00000000001021936898</t>
  </si>
  <si>
    <t xml:space="preserve">00000000001021928020</t>
  </si>
  <si>
    <t xml:space="preserve">00000000001021950259</t>
  </si>
  <si>
    <t xml:space="preserve">00000000001021938320</t>
  </si>
  <si>
    <t xml:space="preserve">00000000001021941201</t>
  </si>
  <si>
    <t xml:space="preserve">00000000001021941199</t>
  </si>
  <si>
    <t xml:space="preserve">00000000001021941202</t>
  </si>
  <si>
    <t xml:space="preserve">00000000001021941200</t>
  </si>
  <si>
    <t xml:space="preserve">00000000001021941198</t>
  </si>
  <si>
    <t xml:space="preserve">00000000001021942758</t>
  </si>
  <si>
    <t xml:space="preserve">00000000001021941204</t>
  </si>
  <si>
    <t xml:space="preserve">00000000001021942757</t>
  </si>
  <si>
    <t xml:space="preserve">00000000001021898585</t>
  </si>
  <si>
    <t xml:space="preserve">00000000001021898584</t>
  </si>
  <si>
    <t xml:space="preserve">00000000001021898567</t>
  </si>
  <si>
    <t xml:space="preserve">00000000001021898569</t>
  </si>
  <si>
    <t xml:space="preserve">00000000001021898570</t>
  </si>
  <si>
    <t xml:space="preserve">00000000001021898587</t>
  </si>
  <si>
    <t xml:space="preserve">1717861</t>
  </si>
  <si>
    <t xml:space="preserve">00000000001021908951</t>
  </si>
  <si>
    <t xml:space="preserve">00000000001021908953</t>
  </si>
  <si>
    <t xml:space="preserve">00000000001021908949</t>
  </si>
  <si>
    <t xml:space="preserve">00000000001021908952</t>
  </si>
  <si>
    <t xml:space="preserve">00000000001021908950</t>
  </si>
  <si>
    <t xml:space="preserve">00000000001021908809</t>
  </si>
  <si>
    <t xml:space="preserve">00000000001021908811</t>
  </si>
  <si>
    <t xml:space="preserve">00000000001021908939</t>
  </si>
  <si>
    <t xml:space="preserve">00000000001021908813</t>
  </si>
  <si>
    <t xml:space="preserve">00000000001021908810</t>
  </si>
  <si>
    <t xml:space="preserve">00000000001021919999</t>
  </si>
  <si>
    <t xml:space="preserve">00000000001021919995</t>
  </si>
  <si>
    <t xml:space="preserve">00000000001021928894</t>
  </si>
  <si>
    <t xml:space="preserve">00000000001021928897</t>
  </si>
  <si>
    <t xml:space="preserve">00000000001021928899</t>
  </si>
  <si>
    <t xml:space="preserve">00000000001021928903</t>
  </si>
  <si>
    <t xml:space="preserve">00000000001021928902</t>
  </si>
  <si>
    <t xml:space="preserve">00000000001021941211</t>
  </si>
  <si>
    <t xml:space="preserve">00000000001021938386</t>
  </si>
  <si>
    <t xml:space="preserve">1748169</t>
  </si>
  <si>
    <t xml:space="preserve">00000000001021938895</t>
  </si>
  <si>
    <t xml:space="preserve">00000000001021938894</t>
  </si>
  <si>
    <t xml:space="preserve">00000000001021938898</t>
  </si>
  <si>
    <t xml:space="preserve">00000000001021938893</t>
  </si>
  <si>
    <t xml:space="preserve">00000000001021938889</t>
  </si>
  <si>
    <t xml:space="preserve">00000000001021938890</t>
  </si>
  <si>
    <t xml:space="preserve">00000000001021938888</t>
  </si>
  <si>
    <t xml:space="preserve">00000000001021938886</t>
  </si>
  <si>
    <t xml:space="preserve">00000000001021938891</t>
  </si>
  <si>
    <t xml:space="preserve">00000000001021938887</t>
  </si>
  <si>
    <t xml:space="preserve">00000000001021938897</t>
  </si>
  <si>
    <t xml:space="preserve">00000000001021938892</t>
  </si>
  <si>
    <t xml:space="preserve">00000000001021938896</t>
  </si>
  <si>
    <t xml:space="preserve">00000000001021938663</t>
  </si>
  <si>
    <t xml:space="preserve">00000000001021938885</t>
  </si>
  <si>
    <t xml:space="preserve">00000000001021944864</t>
  </si>
  <si>
    <t xml:space="preserve">00000000001021944869</t>
  </si>
  <si>
    <t xml:space="preserve">00000000001021944870</t>
  </si>
  <si>
    <t xml:space="preserve">00000000001021938878</t>
  </si>
  <si>
    <t xml:space="preserve">00000000001021938876</t>
  </si>
  <si>
    <t xml:space="preserve">00000000001021944871</t>
  </si>
  <si>
    <t xml:space="preserve">00000000001021938877</t>
  </si>
  <si>
    <t xml:space="preserve">00000000001021938875</t>
  </si>
  <si>
    <t xml:space="preserve">00000000001021938874</t>
  </si>
  <si>
    <t xml:space="preserve">00000000001021944889</t>
  </si>
  <si>
    <t xml:space="preserve">00000000001021944887</t>
  </si>
  <si>
    <t xml:space="preserve">00000000001021944879</t>
  </si>
  <si>
    <t xml:space="preserve">00000000001021944881</t>
  </si>
  <si>
    <t xml:space="preserve">00000000001021944883</t>
  </si>
  <si>
    <t xml:space="preserve">00000000001021944875</t>
  </si>
  <si>
    <t xml:space="preserve">00000000001021944877</t>
  </si>
  <si>
    <t xml:space="preserve">00000000001021944880</t>
  </si>
  <si>
    <t xml:space="preserve">00000000001021944878</t>
  </si>
  <si>
    <t xml:space="preserve">00000000001021944882</t>
  </si>
  <si>
    <t xml:space="preserve">00000000001021944884</t>
  </si>
  <si>
    <t xml:space="preserve">00000000001021944885</t>
  </si>
  <si>
    <t xml:space="preserve">00000000001021944888</t>
  </si>
  <si>
    <t xml:space="preserve">00000000001021944886</t>
  </si>
  <si>
    <t xml:space="preserve">00000000001021932497</t>
  </si>
  <si>
    <t xml:space="preserve">00000000001021936781</t>
  </si>
  <si>
    <t xml:space="preserve">00000000001021946211</t>
  </si>
  <si>
    <t xml:space="preserve">00000000001021498082</t>
  </si>
  <si>
    <t xml:space="preserve">00000000001021497797</t>
  </si>
  <si>
    <t xml:space="preserve">00000000001021871872</t>
  </si>
  <si>
    <t xml:space="preserve">00000000001021632166</t>
  </si>
  <si>
    <t xml:space="preserve">00000000001021632508</t>
  </si>
  <si>
    <t xml:space="preserve">00000000001021948496</t>
  </si>
  <si>
    <t xml:space="preserve">00000000001021947222</t>
  </si>
  <si>
    <t xml:space="preserve">00000000001021947361</t>
  </si>
  <si>
    <t xml:space="preserve">00000000001021948019</t>
  </si>
  <si>
    <t xml:space="preserve">RA26238-21</t>
  </si>
  <si>
    <t xml:space="preserve">00000000001021854494</t>
  </si>
  <si>
    <t xml:space="preserve">RA26035-21</t>
  </si>
  <si>
    <t xml:space="preserve">00000000001021027040</t>
  </si>
  <si>
    <t xml:space="preserve">RA26078-01</t>
  </si>
  <si>
    <t xml:space="preserve">00000000001021204648</t>
  </si>
  <si>
    <t xml:space="preserve">RA26068A21</t>
  </si>
  <si>
    <t xml:space="preserve">00000000001021160103</t>
  </si>
  <si>
    <t xml:space="preserve">RA26220A41</t>
  </si>
  <si>
    <t xml:space="preserve">00000000001021783863</t>
  </si>
  <si>
    <t xml:space="preserve">RA25317-01</t>
  </si>
  <si>
    <t xml:space="preserve">00000000001020737176</t>
  </si>
  <si>
    <t xml:space="preserve">TMP</t>
  </si>
  <si>
    <t xml:space="preserve">RE-LABEL</t>
  </si>
  <si>
    <t xml:space="preserve">TRF</t>
  </si>
  <si>
    <t xml:space="preserve">TRANSFER</t>
  </si>
  <si>
    <t xml:space="preserve">1750948</t>
  </si>
  <si>
    <t xml:space="preserve">250827800</t>
  </si>
  <si>
    <t xml:space="preserve">251877800</t>
  </si>
  <si>
    <t xml:space="preserve">2518778000</t>
  </si>
  <si>
    <t xml:space="preserve">RA25212-01</t>
  </si>
  <si>
    <t xml:space="preserve">RA25229-01</t>
  </si>
  <si>
    <t xml:space="preserve">RA25241-01</t>
  </si>
  <si>
    <t xml:space="preserve">RA25253-01</t>
  </si>
  <si>
    <t xml:space="preserve">RA25281-01</t>
  </si>
  <si>
    <t xml:space="preserve">RA25284-01</t>
  </si>
  <si>
    <t xml:space="preserve">RA25297-01</t>
  </si>
  <si>
    <t xml:space="preserve">RA25303-01</t>
  </si>
  <si>
    <t xml:space="preserve">RA25364-01</t>
  </si>
  <si>
    <t xml:space="preserve">RA25365-01</t>
  </si>
  <si>
    <t xml:space="preserve">RA26037-01</t>
  </si>
  <si>
    <t xml:space="preserve">RA26039-01</t>
  </si>
  <si>
    <t xml:space="preserve">RA26062-01</t>
  </si>
  <si>
    <t xml:space="preserve">RA26116-01</t>
  </si>
  <si>
    <t xml:space="preserve">RA26120-01</t>
  </si>
  <si>
    <t xml:space="preserve">RA26123-01</t>
  </si>
  <si>
    <t xml:space="preserve">RA25335-01</t>
  </si>
  <si>
    <t xml:space="preserve">RA25344-01</t>
  </si>
  <si>
    <t xml:space="preserve">RA25346-01</t>
  </si>
  <si>
    <t xml:space="preserve">RA26099-02</t>
  </si>
  <si>
    <t xml:space="preserve">RA26035-01</t>
  </si>
  <si>
    <t xml:space="preserve">RA25187-01</t>
  </si>
  <si>
    <t xml:space="preserve">RA25318-01</t>
  </si>
  <si>
    <t xml:space="preserve">RA26114-01</t>
  </si>
  <si>
    <t xml:space="preserve">RA25113A01</t>
  </si>
  <si>
    <t xml:space="preserve">A26059A31</t>
  </si>
  <si>
    <t xml:space="preserve">RA25302-21</t>
  </si>
  <si>
    <t xml:space="preserve">RA25345-21</t>
  </si>
  <si>
    <t xml:space="preserve">RA26022-21</t>
  </si>
  <si>
    <t xml:space="preserve">RA26071-21</t>
  </si>
  <si>
    <t xml:space="preserve">A26126A21</t>
  </si>
  <si>
    <t xml:space="preserve">RA25353-21</t>
  </si>
  <si>
    <t xml:space="preserve">RA26100-21</t>
  </si>
  <si>
    <t xml:space="preserve">RA26132B12</t>
  </si>
  <si>
    <t xml:space="preserve">RA26133B11</t>
  </si>
  <si>
    <t xml:space="preserve">RA26123B11</t>
  </si>
  <si>
    <t xml:space="preserve">RA26171B11</t>
  </si>
  <si>
    <t xml:space="preserve">RA26016B31</t>
  </si>
  <si>
    <t xml:space="preserve">RA26068B31</t>
  </si>
  <si>
    <t xml:space="preserve">RA26130B32</t>
  </si>
  <si>
    <t xml:space="preserve">RA26069B31</t>
  </si>
  <si>
    <t xml:space="preserve">RA25353-02</t>
  </si>
  <si>
    <t xml:space="preserve">2530234045</t>
  </si>
  <si>
    <t xml:space="preserve">2532834020</t>
  </si>
  <si>
    <t xml:space="preserve">261103431</t>
  </si>
  <si>
    <t xml:space="preserve">RA25307-01</t>
  </si>
  <si>
    <t xml:space="preserve">253033421</t>
  </si>
  <si>
    <t xml:space="preserve">260053431</t>
  </si>
  <si>
    <t xml:space="preserve">2611031411</t>
  </si>
  <si>
    <t xml:space="preserve">2622131411</t>
  </si>
  <si>
    <t xml:space="preserve">RA26096-01</t>
  </si>
  <si>
    <t xml:space="preserve">RA26098-01</t>
  </si>
  <si>
    <t xml:space="preserve">2602231431</t>
  </si>
  <si>
    <t xml:space="preserve">2605331431</t>
  </si>
  <si>
    <t xml:space="preserve">RA26092-22</t>
  </si>
  <si>
    <t xml:space="preserve">RA26104-21</t>
  </si>
  <si>
    <t xml:space="preserve">RA26110B11</t>
  </si>
  <si>
    <t xml:space="preserve">RA26112B11</t>
  </si>
  <si>
    <t xml:space="preserve">RA26114B11</t>
  </si>
  <si>
    <t xml:space="preserve">RA26116B31</t>
  </si>
  <si>
    <t xml:space="preserve">RA26119B31</t>
  </si>
  <si>
    <t xml:space="preserve">261223511</t>
  </si>
  <si>
    <t xml:space="preserve">2614531242</t>
  </si>
  <si>
    <t xml:space="preserve">260153421</t>
  </si>
  <si>
    <t xml:space="preserve">RA26066-01</t>
  </si>
  <si>
    <t xml:space="preserve">RA26134-01</t>
  </si>
  <si>
    <t xml:space="preserve">Parâmetros do Dashboard — Estoque LX03</t>
  </si>
  <si>
    <t xml:space="preserve">Aba de configuração. As células amarelas podem ser editadas; o resto é gerado automaticamente pelo script a cada atualização.</t>
  </si>
  <si>
    <t xml:space="preserve">DADOS DA ÚLTIMA CARGA</t>
  </si>
  <si>
    <t xml:space="preserve">Última atualização (data/hora)</t>
  </si>
  <si>
    <t xml:space="preserve">20/09/2026 21:12</t>
  </si>
  <si>
    <t xml:space="preserve">Arquivo de origem (SAP)</t>
  </si>
  <si>
    <t xml:space="preserve">lx03_2026-09-20.xlsx</t>
  </si>
  <si>
    <t xml:space="preserve">Posições carregadas</t>
  </si>
  <si>
    <t xml:space="preserve">PARÂMETROS DE ALERTA (edite se necessário)</t>
  </si>
  <si>
    <t xml:space="preserve">Dias p/ alertar 'Próx. Vencimento'</t>
  </si>
  <si>
    <t xml:space="preserve">Dias sem movimento p/ 'Parado/Sem Giro'</t>
  </si>
  <si>
    <t xml:space="preserve">LISTAS PARA OS FILTROS DO PAINEL (geradas automaticamente a cada atualização)</t>
  </si>
  <si>
    <t xml:space="preserve">Código</t>
  </si>
  <si>
    <t xml:space="preserve">Descrição (preencher)</t>
  </si>
  <si>
    <t xml:space="preserve">↑ preencha a coluna F com o nome de negócio de cada código (ex.: FM1 = Produto Acabado 1) — aparece só aqui, é sua referência.</t>
  </si>
  <si>
    <t xml:space="preserve">Dashboard de Estoque LX03 — Como Usar</t>
  </si>
  <si>
    <t xml:space="preserve">O que é este arquivo</t>
  </si>
  <si>
    <t xml:space="preserve">Este dashboard lê o export da transação SAP LX03 (estoque por posição no depósito) e organiza tudo em indicadores, gráficos e uma lista de pontos de atenção, prontos para acompanhamento operacional e apresentação à diretoria.</t>
  </si>
  <si>
    <t xml:space="preserve">Como atualizar todos os dias</t>
  </si>
  <si>
    <t xml:space="preserve">1. No SAP, rode a LX03 e exporte para Excel.
2. Salve o arquivo em lx03/entrada/ (pode sobrescrever o de ontem).
3. Rode: python lx03/scripts/atualizar_dashboard.py lx03/entrada/NOME_DO_ARQUIVO.xlsx
4. Pronto — o script reescreve lx03/dashboard/Dashboard_Estoque_LX03.xlsx com os dados novos, guarda uma cópia em lx03/historico/ e gera um PDF em lx03/relatorios_pdf/.</t>
  </si>
  <si>
    <t xml:space="preserve">Aba Painel</t>
  </si>
  <si>
    <t xml:space="preserve">Filtros no topo (Tipo de Depósito, Centro, Alerta) — tudo abaixo (indicadores, tabela de pontos de atenção, gráficos e os Top 10) recalcula sozinho ao trocar os filtros.</t>
  </si>
  <si>
    <t xml:space="preserve">Aba Pontos_de_Atencao</t>
  </si>
  <si>
    <t xml:space="preserve">Lista fixa (sem filtro) com todos os pontos que precisam de acompanhamento, o que cada um significa, quanto pesa em kg/%, a severidade e a ação recomendada. É a aba pensada para levar pronta a uma reunião de diretoria.</t>
  </si>
  <si>
    <t xml:space="preserve">Aba Dados_SAP</t>
  </si>
  <si>
    <t xml:space="preserve">Base bruta importada do SAP + colunas de apoio (Alerta, dias até vencer, dias sem giro). Tem filtro automático do Excel em cada coluna (ícone de funil no cabeçalho) para quem quiser investigar posição por posição.</t>
  </si>
  <si>
    <t xml:space="preserve">Aba Parametros</t>
  </si>
  <si>
    <t xml:space="preserve">Células amarelas = pode editar: os dois prazos de alerta (dias para 'próx. vencimento' e dias para 'parado/sem giro') e a coluna de descrição dos códigos de Tipo de Depósito (preencha uma vez com o nome de negócio de cada código, ex.: FM1 = Produto Acabado 1).</t>
  </si>
  <si>
    <t xml:space="preserve">Exportar em PDF / imprimir</t>
  </si>
  <si>
    <t xml:space="preserve">Na aba Painel ou Pontos_de_Atencao: Arquivo &gt; Imprimir (ou Exportar como PDF) — a área e o layout de impressão já estão configurados (paisagem, ajustado à largura da página). O script também gera automaticamente um PDF a cada atualização, em lx03/relatorios_pdf/.</t>
  </si>
  <si>
    <t xml:space="preserve">Cores</t>
  </si>
  <si>
    <t xml:space="preserve">Paleta em tons de vinho/marrom/dourado, inspirada na identidade visual do chocolate/Barry Callebaut. Os códigos hexadecimais oficiais da marca não puderam ser confirmados neste ambiente (acesso ao site institucional bloqueado) — se o time de marketing enviar o manual de marca, os códigos ficam em um único lugar do script (scripts/atualizar_dashboard.py, bloco 'Paleta de cores') e é só trocar e rodar de novo.</t>
  </si>
  <si>
    <t xml:space="preserve">Dúvidas / próximos passos</t>
  </si>
  <si>
    <t xml:space="preserve">Veja a seção de ideias de evolução enviada junto com este dashboard (agendamento automático, alerta por e-mail, histórico de tendência mês a mês, integração direta com o SAP, etc.).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</si>
</sst>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0.0%"/>
    <numFmt numFmtId="168" formatCode="#,##0.000"/>
    <numFmt numFmtId="169" formatCode="dd/mm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6E1423"/>
      <name val="Arial"/>
      <family val="0"/>
      <charset val="1"/>
    </font>
    <font>
      <i val="true"/>
      <sz val="9"/>
      <color rgb="FF5A5A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3B2413"/>
      <name val="Arial"/>
      <family val="0"/>
      <charset val="1"/>
    </font>
    <font>
      <b val="true"/>
      <sz val="11"/>
      <color rgb="FF6E1423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8"/>
      <color rgb="FF6E142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b val="true"/>
      <sz val="12"/>
      <color rgb="FF6E142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E1423"/>
        <bgColor rgb="FF4A0D18"/>
      </patternFill>
    </fill>
    <fill>
      <patternFill patternType="solid">
        <fgColor rgb="FFFFF6D9"/>
        <bgColor rgb="FFF7F1E8"/>
      </patternFill>
    </fill>
    <fill>
      <patternFill patternType="solid">
        <fgColor rgb="FFF7F1E8"/>
        <bgColor rgb="FFFFF6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7"/>
      </left>
      <right style="thin">
        <color rgb="FFD9D2C7"/>
      </right>
      <top style="thin">
        <color rgb="FFD9D2C7"/>
      </top>
      <bottom style="thin">
        <color rgb="FFD9D2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fgColor rgb="FF6E142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E1423"/>
      <rgbColor rgb="FF008000"/>
      <rgbColor rgb="FF000080"/>
      <rgbColor rgb="FF808000"/>
      <rgbColor rgb="FF800080"/>
      <rgbColor rgb="FF008080"/>
      <rgbColor rgb="FFD9D2C7"/>
      <rgbColor rgb="FF878787"/>
      <rgbColor rgb="FF9999FF"/>
      <rgbColor rgb="FF993366"/>
      <rgbColor rgb="FFFFF6D9"/>
      <rgbColor rgb="FFF9F9F9"/>
      <rgbColor rgb="FF4A0D18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1E8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A5A5A"/>
      <rgbColor rgb="FFC8A24A"/>
      <rgbColor rgb="FF003366"/>
      <rgbColor rgb="FF339966"/>
      <rgbColor rgb="FF003300"/>
      <rgbColor rgb="FF3B24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KG por Tipo de Depósito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Painel!B78</c:f>
              <c:strCache>
                <c:ptCount val="1"/>
                <c:pt idx="0">
                  <c:v>KG (filtrado)</c:v>
                </c:pt>
              </c:strCache>
            </c:strRef>
          </c:tx>
          <c:spPr>
            <a:solidFill>
              <a:srgbClr val="6e14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Painel!$A$79:$A$90</c:f>
              <c:strCache>
                <c:ptCount val="12"/>
                <c:pt idx="0">
                  <c:v>FM1</c:v>
                </c:pt>
                <c:pt idx="1">
                  <c:v>FGF</c:v>
                </c:pt>
                <c:pt idx="2">
                  <c:v>PR2</c:v>
                </c:pt>
                <c:pt idx="3">
                  <c:v>FLR</c:v>
                </c:pt>
                <c:pt idx="4">
                  <c:v>RM1</c:v>
                </c:pt>
                <c:pt idx="5">
                  <c:v>PK1</c:v>
                </c:pt>
                <c:pt idx="6">
                  <c:v>RM3</c:v>
                </c:pt>
                <c:pt idx="7">
                  <c:v>DCK</c:v>
                </c:pt>
                <c:pt idx="8">
                  <c:v>PRF</c:v>
                </c:pt>
                <c:pt idx="9">
                  <c:v>922</c:v>
                </c:pt>
                <c:pt idx="10">
                  <c:v>PK2</c:v>
                </c:pt>
                <c:pt idx="11">
                  <c:v>PR9</c:v>
                </c:pt>
              </c:strCache>
            </c:strRef>
          </c:cat>
          <c:val>
            <c:numRef>
              <c:f>Painel!$B$79:$B$90</c:f>
              <c:numCache>
                <c:formatCode>#,##0</c:formatCode>
                <c:ptCount val="12"/>
                <c:pt idx="0">
                  <c:v>2280304.884</c:v>
                </c:pt>
                <c:pt idx="1">
                  <c:v>1227036.32</c:v>
                </c:pt>
                <c:pt idx="2">
                  <c:v>305189.574</c:v>
                </c:pt>
                <c:pt idx="3">
                  <c:v>259748.002</c:v>
                </c:pt>
                <c:pt idx="4">
                  <c:v>246870</c:v>
                </c:pt>
                <c:pt idx="5">
                  <c:v>163428.1</c:v>
                </c:pt>
                <c:pt idx="6">
                  <c:v>98646.4</c:v>
                </c:pt>
                <c:pt idx="7">
                  <c:v>50612.393</c:v>
                </c:pt>
                <c:pt idx="8">
                  <c:v>33808.2</c:v>
                </c:pt>
                <c:pt idx="9">
                  <c:v>6063.522</c:v>
                </c:pt>
                <c:pt idx="10">
                  <c:v>3340.89</c:v>
                </c:pt>
                <c:pt idx="11">
                  <c:v>1745.28</c:v>
                </c:pt>
              </c:numCache>
            </c:numRef>
          </c:val>
        </c:ser>
        <c:gapWidth val="150"/>
        <c:overlap val="0"/>
        <c:axId val="60753334"/>
        <c:axId val="56908712"/>
      </c:barChart>
      <c:catAx>
        <c:axId val="607533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08712"/>
        <c:crosses val="autoZero"/>
        <c:auto val="1"/>
        <c:lblAlgn val="ctr"/>
        <c:lblOffset val="100"/>
        <c:noMultiLvlLbl val="0"/>
      </c:catAx>
      <c:valAx>
        <c:axId val="569087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533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Posições por Alerta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Painel!B93</c:f>
              <c:strCache>
                <c:ptCount val="1"/>
                <c:pt idx="0">
                  <c:v>Qtd. Posições</c:v>
                </c:pt>
              </c:strCache>
            </c:strRef>
          </c:tx>
          <c:spPr>
            <a:solidFill>
              <a:srgbClr val="c8a2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Painel!$A$94:$A$104</c:f>
              <c:strCache>
                <c:ptCount val="11"/>
                <c:pt idx="0">
                  <c:v>VENCIDO</c:v>
                </c:pt>
                <c:pt idx="1">
                  <c:v>PRÓX. VENCIMENTO</c:v>
                </c:pt>
                <c:pt idx="2">
                  <c:v>QUALIDADE</c:v>
                </c:pt>
                <c:pt idx="3">
                  <c:v>BLOQUEADO</c:v>
                </c:pt>
                <c:pt idx="4">
                  <c:v>RESTRITO/DEVOLUÇÃO</c:v>
                </c:pt>
                <c:pt idx="5">
                  <c:v>QUARENTENA</c:v>
                </c:pt>
                <c:pt idx="6">
                  <c:v>DESCARTE/DEVOLUÇÃO</c:v>
                </c:pt>
                <c:pt idx="7">
                  <c:v>SEM LOTE</c:v>
                </c:pt>
                <c:pt idx="8">
                  <c:v>PARADO/SEM GIRO</c:v>
                </c:pt>
                <c:pt idx="9">
                  <c:v>OK</c:v>
                </c:pt>
                <c:pt idx="10">
                  <c:v>VAZIA</c:v>
                </c:pt>
              </c:strCache>
            </c:strRef>
          </c:cat>
          <c:val>
            <c:numRef>
              <c:f>Painel!$B$94:$B$104</c:f>
              <c:numCache>
                <c:formatCode>#,##0</c:formatCode>
                <c:ptCount val="11"/>
                <c:pt idx="0">
                  <c:v>503</c:v>
                </c:pt>
                <c:pt idx="1">
                  <c:v>405</c:v>
                </c:pt>
                <c:pt idx="2">
                  <c:v>1063</c:v>
                </c:pt>
                <c:pt idx="3">
                  <c:v>593</c:v>
                </c:pt>
                <c:pt idx="4">
                  <c:v>615</c:v>
                </c:pt>
                <c:pt idx="5">
                  <c:v>94</c:v>
                </c:pt>
                <c:pt idx="6">
                  <c:v>19</c:v>
                </c:pt>
                <c:pt idx="7">
                  <c:v>232</c:v>
                </c:pt>
                <c:pt idx="8">
                  <c:v>602</c:v>
                </c:pt>
                <c:pt idx="9">
                  <c:v>4636</c:v>
                </c:pt>
                <c:pt idx="10">
                  <c:v>1780</c:v>
                </c:pt>
              </c:numCache>
            </c:numRef>
          </c:val>
        </c:ser>
        <c:gapWidth val="150"/>
        <c:overlap val="0"/>
        <c:axId val="54229448"/>
        <c:axId val="98174652"/>
      </c:barChart>
      <c:catAx>
        <c:axId val="54229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74652"/>
        <c:crosses val="autoZero"/>
        <c:auto val="1"/>
        <c:lblAlgn val="ctr"/>
        <c:lblOffset val="100"/>
        <c:noMultiLvlLbl val="0"/>
      </c:catAx>
      <c:valAx>
        <c:axId val="981746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294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Dias sem giro (faixas)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Painel!B107</c:f>
              <c:strCache>
                <c:ptCount val="1"/>
                <c:pt idx="0">
                  <c:v>Qtd. Posições</c:v>
                </c:pt>
              </c:strCache>
            </c:strRef>
          </c:tx>
          <c:spPr>
            <a:solidFill>
              <a:srgbClr val="3b241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Painel!$A$108:$A$113</c:f>
              <c:strCache>
                <c:ptCount val="6"/>
                <c:pt idx="0">
                  <c:v>0–30 dias</c:v>
                </c:pt>
                <c:pt idx="1">
                  <c:v>31–60 dias</c:v>
                </c:pt>
                <c:pt idx="2">
                  <c:v>61–90 dias</c:v>
                </c:pt>
                <c:pt idx="3">
                  <c:v>91–180 dias</c:v>
                </c:pt>
                <c:pt idx="4">
                  <c:v>181–365 dias</c:v>
                </c:pt>
                <c:pt idx="5">
                  <c:v>&gt; 365 dias</c:v>
                </c:pt>
              </c:strCache>
            </c:strRef>
          </c:cat>
          <c:val>
            <c:numRef>
              <c:f>Painel!$B$108:$B$113</c:f>
              <c:numCache>
                <c:formatCode>#,##0</c:formatCode>
                <c:ptCount val="6"/>
                <c:pt idx="0">
                  <c:v>5972</c:v>
                </c:pt>
                <c:pt idx="1">
                  <c:v>1458</c:v>
                </c:pt>
                <c:pt idx="2">
                  <c:v>511</c:v>
                </c:pt>
                <c:pt idx="3">
                  <c:v>464</c:v>
                </c:pt>
                <c:pt idx="4">
                  <c:v>186</c:v>
                </c:pt>
                <c:pt idx="5">
                  <c:v>171</c:v>
                </c:pt>
              </c:numCache>
            </c:numRef>
          </c:val>
        </c:ser>
        <c:gapWidth val="150"/>
        <c:overlap val="0"/>
        <c:axId val="59896685"/>
        <c:axId val="49817797"/>
      </c:barChart>
      <c:catAx>
        <c:axId val="598966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17797"/>
        <c:crosses val="autoZero"/>
        <c:auto val="1"/>
        <c:lblAlgn val="ctr"/>
        <c:lblOffset val="100"/>
        <c:noMultiLvlLbl val="0"/>
      </c:catAx>
      <c:valAx>
        <c:axId val="498177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966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Vencimento (faixas)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Painel!B116</c:f>
              <c:strCache>
                <c:ptCount val="1"/>
                <c:pt idx="0">
                  <c:v>Qtd. Posições</c:v>
                </c:pt>
              </c:strCache>
            </c:strRef>
          </c:tx>
          <c:spPr>
            <a:solidFill>
              <a:srgbClr val="4a0d1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Painel!$A$117:$A$122</c:f>
              <c:strCache>
                <c:ptCount val="6"/>
                <c:pt idx="0">
                  <c:v>Vencido</c:v>
                </c:pt>
                <c:pt idx="1">
                  <c:v>0–30 dias</c:v>
                </c:pt>
                <c:pt idx="2">
                  <c:v>31–60 dias</c:v>
                </c:pt>
                <c:pt idx="3">
                  <c:v>61–90 dias</c:v>
                </c:pt>
                <c:pt idx="4">
                  <c:v>&gt; 90 dias</c:v>
                </c:pt>
                <c:pt idx="5">
                  <c:v>Sem data de vencimento</c:v>
                </c:pt>
              </c:strCache>
            </c:strRef>
          </c:cat>
          <c:val>
            <c:numRef>
              <c:f>Painel!$B$117:$B$122</c:f>
              <c:numCache>
                <c:formatCode>#,##0</c:formatCode>
                <c:ptCount val="6"/>
                <c:pt idx="0">
                  <c:v>503</c:v>
                </c:pt>
                <c:pt idx="1">
                  <c:v>207</c:v>
                </c:pt>
                <c:pt idx="2">
                  <c:v>198</c:v>
                </c:pt>
                <c:pt idx="3">
                  <c:v>214</c:v>
                </c:pt>
                <c:pt idx="4">
                  <c:v>7118</c:v>
                </c:pt>
                <c:pt idx="5">
                  <c:v>522</c:v>
                </c:pt>
              </c:numCache>
            </c:numRef>
          </c:val>
        </c:ser>
        <c:gapWidth val="150"/>
        <c:overlap val="0"/>
        <c:axId val="8076177"/>
        <c:axId val="53201812"/>
      </c:barChart>
      <c:catAx>
        <c:axId val="80761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01812"/>
        <c:crosses val="autoZero"/>
        <c:auto val="1"/>
        <c:lblAlgn val="ctr"/>
        <c:lblOffset val="100"/>
        <c:noMultiLvlLbl val="0"/>
      </c:catAx>
      <c:valAx>
        <c:axId val="53201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61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81360</xdr:rowOff>
    </xdr:from>
    <xdr:to>
      <xdr:col>4</xdr:col>
      <xdr:colOff>599040</xdr:colOff>
      <xdr:row>37</xdr:row>
      <xdr:rowOff>92880</xdr:rowOff>
    </xdr:to>
    <xdr:graphicFrame>
      <xdr:nvGraphicFramePr>
        <xdr:cNvPr id="0" name="Chart 1"/>
        <xdr:cNvGraphicFramePr/>
      </xdr:nvGraphicFramePr>
      <xdr:xfrm>
        <a:off x="0" y="4800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81360</xdr:rowOff>
    </xdr:from>
    <xdr:to>
      <xdr:col>12</xdr:col>
      <xdr:colOff>65520</xdr:colOff>
      <xdr:row>37</xdr:row>
      <xdr:rowOff>92880</xdr:rowOff>
    </xdr:to>
    <xdr:graphicFrame>
      <xdr:nvGraphicFramePr>
        <xdr:cNvPr id="1" name="Chart 2"/>
        <xdr:cNvGraphicFramePr/>
      </xdr:nvGraphicFramePr>
      <xdr:xfrm>
        <a:off x="8001000" y="4800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81360</xdr:rowOff>
    </xdr:from>
    <xdr:to>
      <xdr:col>4</xdr:col>
      <xdr:colOff>599040</xdr:colOff>
      <xdr:row>55</xdr:row>
      <xdr:rowOff>92880</xdr:rowOff>
    </xdr:to>
    <xdr:graphicFrame>
      <xdr:nvGraphicFramePr>
        <xdr:cNvPr id="2" name="Chart 3"/>
        <xdr:cNvGraphicFramePr/>
      </xdr:nvGraphicFramePr>
      <xdr:xfrm>
        <a:off x="0" y="8229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39</xdr:row>
      <xdr:rowOff>81360</xdr:rowOff>
    </xdr:from>
    <xdr:to>
      <xdr:col>12</xdr:col>
      <xdr:colOff>65520</xdr:colOff>
      <xdr:row>55</xdr:row>
      <xdr:rowOff>92880</xdr:rowOff>
    </xdr:to>
    <xdr:graphicFrame>
      <xdr:nvGraphicFramePr>
        <xdr:cNvPr id="3" name="Chart 4"/>
        <xdr:cNvGraphicFramePr/>
      </xdr:nvGraphicFramePr>
      <xdr:xfrm>
        <a:off x="8001000" y="8229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LX03" displayName="TblLX03" ref="A1:U10543" headerRowCount="1" totalsRowCount="0" totalsRowShown="0">
  <autoFilter ref="A1:U10543"/>
  <tableColumns count="21">
    <tableColumn id="1" name="Tipo de depósito"/>
    <tableColumn id="2" name="Posição no depósito"/>
    <tableColumn id="3" name="Material"/>
    <tableColumn id="4" name="Lote"/>
    <tableColumn id="5" name="Nº de quantos"/>
    <tableColumn id="6" name="Tipo de estoque"/>
    <tableColumn id="7" name="Unidade de depósito"/>
    <tableColumn id="8" name="Estoque disponível"/>
    <tableColumn id="9" name="Último movimento"/>
    <tableColumn id="10" name="Estoque total"/>
    <tableColumn id="11" name="UM básica"/>
    <tableColumn id="12" name="Duração"/>
    <tableColumn id="13" name="Inventário ativo"/>
    <tableColumn id="14" name="Depósito"/>
    <tableColumn id="15" name="Data do vencimento"/>
    <tableColumn id="16" name="Centro"/>
    <tableColumn id="17" name="Duração (dias)"/>
    <tableColumn id="18" name="Dias até vencer"/>
    <tableColumn id="19" name="Alerta"/>
    <tableColumn id="20" name="_chave_rank_parado"/>
    <tableColumn id="21" name="_chave_rank_vencid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4" min="2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 t="str">
        <f aca="false">CONCATENATE("Última atualização: ",Parametros!$B$5," · Arquivo: ",Parametros!$B$6)</f>
        <v>Última atualização: 20/09/2026 21:12 · Arquivo: lx03_2026-09-20.xlsx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21.75" hidden="false" customHeight="true" outlineLevel="0" collapsed="false">
      <c r="A5" s="4" t="s">
        <v>3</v>
      </c>
      <c r="B5" s="5" t="s">
        <v>4</v>
      </c>
      <c r="C5" s="5"/>
      <c r="D5" s="4" t="s">
        <v>5</v>
      </c>
      <c r="E5" s="5" t="s">
        <v>4</v>
      </c>
      <c r="F5" s="5"/>
      <c r="G5" s="4" t="s">
        <v>6</v>
      </c>
      <c r="H5" s="5" t="s">
        <v>4</v>
      </c>
      <c r="I5" s="5"/>
    </row>
    <row r="7" customFormat="false" ht="19.5" hidden="false" customHeight="true" outlineLevel="0" collapsed="false">
      <c r="A7" s="3" t="s">
        <v>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27.75" hidden="false" customHeight="true" outlineLevel="0" collapsed="false">
      <c r="A8" s="6" t="s">
        <v>8</v>
      </c>
      <c r="C8" s="6" t="s">
        <v>9</v>
      </c>
      <c r="E8" s="6" t="s">
        <v>10</v>
      </c>
      <c r="G8" s="6" t="s">
        <v>11</v>
      </c>
      <c r="I8" s="6" t="s">
        <v>12</v>
      </c>
      <c r="K8" s="6" t="s">
        <v>13</v>
      </c>
    </row>
    <row r="9" customFormat="false" ht="22.05" hidden="false" customHeight="false" outlineLevel="0" collapsed="false">
      <c r="A9" s="7" t="n">
        <f aca="false">SUMPRODUCT((Dados_SAP!$K$2:$K$10543="KG")*((Painel!$B$5="(Todos)")+(Dados_SAP!$A$2:$A$10543=Painel!$B$5)&gt;0)*((Painel!$E$5="(Todos)")+(Dados_SAP!$P$2:$P$10543=Painel!$E$5)&gt;0)*((Painel!$H$5="(Todos)")+(Dados_SAP!$S$2:$S$10543=Painel!$H$5)&gt;0),Dados_SAP!$J$2:$J$10543)</f>
        <v>4644718.834</v>
      </c>
      <c r="C9" s="7" t="n">
        <f aca="false">SUMPRODUCT((Dados_SAP!$K$2:$K$10543="UN")*((Painel!$B$5="(Todos)")+(Dados_SAP!$A$2:$A$10543=Painel!$B$5)&gt;0)*((Painel!$E$5="(Todos)")+(Dados_SAP!$P$2:$P$10543=Painel!$E$5)&gt;0)*((Painel!$H$5="(Todos)")+(Dados_SAP!$S$2:$S$10543=Painel!$H$5)&gt;0),Dados_SAP!$J$2:$J$10543)</f>
        <v>6163440.727</v>
      </c>
      <c r="E9" s="7" t="n">
        <f aca="false">SUMPRODUCT((Dados_SAP!$S$2:$S$10543&lt;&gt;"VAZIA")*((Painel!$B$5="(Todos)")+(Dados_SAP!$A$2:$A$10543=Painel!$B$5)&gt;0)*((Painel!$E$5="(Todos)")+(Dados_SAP!$P$2:$P$10543=Painel!$E$5)&gt;0)*((Painel!$H$5="(Todos)")+(Dados_SAP!$S$2:$S$10543=Painel!$H$5)&gt;0))</f>
        <v>8762</v>
      </c>
      <c r="G9" s="7" t="n">
        <f aca="false">SUMPRODUCT((Dados_SAP!$S$2:$S$10543="VAZIA")*((Painel!$B$5="(Todos)")+(Dados_SAP!$A$2:$A$10543=Painel!$B$5)&gt;0)*((Painel!$E$5="(Todos)")+(Dados_SAP!$P$2:$P$10543=Painel!$E$5)&gt;0)*((Painel!$H$5="(Todos)")+(Dados_SAP!$S$2:$S$10543=Painel!$H$5)&gt;0))</f>
        <v>1780</v>
      </c>
      <c r="I9" s="8" t="n">
        <f aca="false">IFERROR(SUMPRODUCT((Dados_SAP!$S$2:$S$10543&lt;&gt;"VAZIA")*((Painel!$B$5="(Todos)")+(Dados_SAP!$A$2:$A$10543=Painel!$B$5)&gt;0)*((Painel!$E$5="(Todos)")+(Dados_SAP!$P$2:$P$10543=Painel!$E$5)&gt;0)*((Painel!$H$5="(Todos)")+(Dados_SAP!$S$2:$S$10543=Painel!$H$5)&gt;0))/(SUMPRODUCT((Dados_SAP!$S$2:$S$10543&lt;&gt;"VAZIA")*((Painel!$B$5="(Todos)")+(Dados_SAP!$A$2:$A$10543=Painel!$B$5)&gt;0)*((Painel!$E$5="(Todos)")+(Dados_SAP!$P$2:$P$10543=Painel!$E$5)&gt;0)*((Painel!$H$5="(Todos)")+(Dados_SAP!$S$2:$S$10543=Painel!$H$5)&gt;0))+SUMPRODUCT((Dados_SAP!$S$2:$S$10543="VAZIA")*((Painel!$B$5="(Todos)")+(Dados_SAP!$A$2:$A$10543=Painel!$B$5)&gt;0)*((Painel!$E$5="(Todos)")+(Dados_SAP!$P$2:$P$10543=Painel!$E$5)&gt;0)*((Painel!$H$5="(Todos)")+(Dados_SAP!$S$2:$S$10543=Painel!$H$5)&gt;0))),0)</f>
        <v>0.831151584139632</v>
      </c>
      <c r="K9" s="9" t="n">
        <v>396</v>
      </c>
    </row>
    <row r="11" customFormat="false" ht="19.5" hidden="false" customHeight="true" outlineLevel="0" collapsed="false">
      <c r="A11" s="3" t="s">
        <v>14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customFormat="false" ht="26.85" hidden="false" customHeight="true" outlineLevel="0" collapsed="false">
      <c r="A12" s="10" t="s">
        <v>15</v>
      </c>
      <c r="B12" s="10"/>
      <c r="C12" s="10" t="s">
        <v>16</v>
      </c>
      <c r="D12" s="10"/>
      <c r="E12" s="10"/>
      <c r="F12" s="10"/>
      <c r="G12" s="10"/>
      <c r="H12" s="10" t="s">
        <v>17</v>
      </c>
      <c r="I12" s="10"/>
      <c r="J12" s="10" t="s">
        <v>18</v>
      </c>
      <c r="K12" s="10"/>
      <c r="L12" s="11" t="s">
        <v>19</v>
      </c>
      <c r="M12" s="11" t="s">
        <v>20</v>
      </c>
    </row>
    <row r="13" customFormat="false" ht="15" hidden="false" customHeight="false" outlineLevel="0" collapsed="false">
      <c r="A13" s="12" t="s">
        <v>21</v>
      </c>
      <c r="B13" s="12"/>
      <c r="C13" s="13" t="s">
        <v>22</v>
      </c>
      <c r="D13" s="13"/>
      <c r="E13" s="13"/>
      <c r="F13" s="13"/>
      <c r="G13" s="13"/>
      <c r="H13" s="14" t="n">
        <f aca="false">SUMPRODUCT((Dados_SAP!$S$2:$S$10543="VENCIDO")*((Painel!$B$5="(Todos)")+(Dados_SAP!$A$2:$A$10543=Painel!$B$5)&gt;0)*((Painel!$E$5="(Todos)")+(Dados_SAP!$P$2:$P$10543=Painel!$E$5)&gt;0))</f>
        <v>503</v>
      </c>
      <c r="I13" s="14"/>
      <c r="J13" s="14" t="n">
        <f aca="false">SUMPRODUCT((Dados_SAP!$S$2:$S$10543="VENCIDO")*(Dados_SAP!$K$2:$K$10543="KG")*((Painel!$B$5="(Todos)")+(Dados_SAP!$A$2:$A$10543=Painel!$B$5)&gt;0)*((Painel!$E$5="(Todos)")+(Dados_SAP!$P$2:$P$10543=Painel!$E$5)&gt;0),Dados_SAP!$J$2:$J$10543)</f>
        <v>51364.234</v>
      </c>
      <c r="K13" s="14"/>
      <c r="L13" s="15" t="n">
        <f aca="false">IFERROR(SUMPRODUCT((Dados_SAP!$S$2:$S$10543="VENCID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0.0110586314986402</v>
      </c>
      <c r="M13" s="16" t="str">
        <f aca="false">IF(H13&gt;0,"🔴 ALERTA","✅ OK")</f>
        <v>🔴 ALERTA</v>
      </c>
      <c r="N13" s="16"/>
    </row>
    <row r="14" customFormat="false" ht="15" hidden="false" customHeight="false" outlineLevel="0" collapsed="false">
      <c r="A14" s="12" t="s">
        <v>23</v>
      </c>
      <c r="B14" s="12"/>
      <c r="C14" s="13" t="s">
        <v>24</v>
      </c>
      <c r="D14" s="13"/>
      <c r="E14" s="13"/>
      <c r="F14" s="13"/>
      <c r="G14" s="13"/>
      <c r="H14" s="14" t="n">
        <f aca="false">SUMPRODUCT((Dados_SAP!$S$2:$S$10543="PRÓX. VENCIMENTO")*((Painel!$B$5="(Todos)")+(Dados_SAP!$A$2:$A$10543=Painel!$B$5)&gt;0)*((Painel!$E$5="(Todos)")+(Dados_SAP!$P$2:$P$10543=Painel!$E$5)&gt;0))</f>
        <v>405</v>
      </c>
      <c r="I14" s="14"/>
      <c r="J14" s="14" t="n">
        <f aca="false">SUMPRODUCT((Dados_SAP!$S$2:$S$10543="PRÓX. VENCIMENTO")*(Dados_SAP!$K$2:$K$10543="KG")*((Painel!$B$5="(Todos)")+(Dados_SAP!$A$2:$A$10543=Painel!$B$5)&gt;0)*((Painel!$E$5="(Todos)")+(Dados_SAP!$P$2:$P$10543=Painel!$E$5)&gt;0),Dados_SAP!$J$2:$J$10543)</f>
        <v>88737.899</v>
      </c>
      <c r="K14" s="14"/>
      <c r="L14" s="15" t="n">
        <f aca="false">IFERROR(SUMPRODUCT((Dados_SAP!$S$2:$S$10543="PRÓX. VENCIMENT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0.0191051174831996</v>
      </c>
      <c r="M14" s="16" t="str">
        <f aca="false">IF(H14&gt;0,"🟡 ATENÇÃO","✅ OK")</f>
        <v>🟡 ATENÇÃO</v>
      </c>
      <c r="N14" s="16"/>
    </row>
    <row r="15" customFormat="false" ht="15" hidden="false" customHeight="false" outlineLevel="0" collapsed="false">
      <c r="A15" s="12" t="s">
        <v>25</v>
      </c>
      <c r="B15" s="12"/>
      <c r="C15" s="13" t="s">
        <v>26</v>
      </c>
      <c r="D15" s="13"/>
      <c r="E15" s="13"/>
      <c r="F15" s="13"/>
      <c r="G15" s="13"/>
      <c r="H15" s="14" t="n">
        <f aca="false">SUMPRODUCT((Dados_SAP!$S$2:$S$10543="QUALIDADE")*((Painel!$B$5="(Todos)")+(Dados_SAP!$A$2:$A$10543=Painel!$B$5)&gt;0)*((Painel!$E$5="(Todos)")+(Dados_SAP!$P$2:$P$10543=Painel!$E$5)&gt;0))</f>
        <v>1063</v>
      </c>
      <c r="I15" s="14"/>
      <c r="J15" s="14" t="n">
        <f aca="false">SUMPRODUCT((Dados_SAP!$S$2:$S$10543="QUALIDADE")*(Dados_SAP!$K$2:$K$10543="KG")*((Painel!$B$5="(Todos)")+(Dados_SAP!$A$2:$A$10543=Painel!$B$5)&gt;0)*((Painel!$E$5="(Todos)")+(Dados_SAP!$P$2:$P$10543=Painel!$E$5)&gt;0),Dados_SAP!$J$2:$J$10543)</f>
        <v>662047.194</v>
      </c>
      <c r="K15" s="14"/>
      <c r="L15" s="15" t="n">
        <f aca="false">IFERROR(SUMPRODUCT((Dados_SAP!$S$2:$S$10543="QUALIDADE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0.142537625561685</v>
      </c>
      <c r="M15" s="16" t="str">
        <f aca="false">IF(H15&gt;0,"🔴 ALERTA","✅ OK")</f>
        <v>🔴 ALERTA</v>
      </c>
      <c r="N15" s="16"/>
    </row>
    <row r="16" customFormat="false" ht="15" hidden="false" customHeight="false" outlineLevel="0" collapsed="false">
      <c r="A16" s="12" t="s">
        <v>27</v>
      </c>
      <c r="B16" s="12"/>
      <c r="C16" s="13" t="s">
        <v>28</v>
      </c>
      <c r="D16" s="13"/>
      <c r="E16" s="13"/>
      <c r="F16" s="13"/>
      <c r="G16" s="13"/>
      <c r="H16" s="14" t="n">
        <f aca="false">SUMPRODUCT((Dados_SAP!$S$2:$S$10543="BLOQUEADO")*((Painel!$B$5="(Todos)")+(Dados_SAP!$A$2:$A$10543=Painel!$B$5)&gt;0)*((Painel!$E$5="(Todos)")+(Dados_SAP!$P$2:$P$10543=Painel!$E$5)&gt;0))</f>
        <v>593</v>
      </c>
      <c r="I16" s="14"/>
      <c r="J16" s="14" t="n">
        <f aca="false">SUMPRODUCT((Dados_SAP!$S$2:$S$10543="BLOQUEADO")*(Dados_SAP!$K$2:$K$10543="KG")*((Painel!$B$5="(Todos)")+(Dados_SAP!$A$2:$A$10543=Painel!$B$5)&gt;0)*((Painel!$E$5="(Todos)")+(Dados_SAP!$P$2:$P$10543=Painel!$E$5)&gt;0),Dados_SAP!$J$2:$J$10543)</f>
        <v>171647.119</v>
      </c>
      <c r="K16" s="14"/>
      <c r="L16" s="15" t="n">
        <f aca="false">IFERROR(SUMPRODUCT((Dados_SAP!$S$2:$S$10543="BLOQUEAD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0.0369553303729644</v>
      </c>
      <c r="M16" s="16" t="str">
        <f aca="false">IF(H16&gt;0,"🔴 ALERTA","✅ OK")</f>
        <v>🔴 ALERTA</v>
      </c>
      <c r="N16" s="16"/>
    </row>
    <row r="17" customFormat="false" ht="15" hidden="false" customHeight="false" outlineLevel="0" collapsed="false">
      <c r="A17" s="12" t="s">
        <v>29</v>
      </c>
      <c r="B17" s="12"/>
      <c r="C17" s="13" t="s">
        <v>30</v>
      </c>
      <c r="D17" s="13"/>
      <c r="E17" s="13"/>
      <c r="F17" s="13"/>
      <c r="G17" s="13"/>
      <c r="H17" s="14" t="n">
        <f aca="false">SUMPRODUCT((Dados_SAP!$S$2:$S$10543="RESTRITO/DEVOLUÇÃO")*((Painel!$B$5="(Todos)")+(Dados_SAP!$A$2:$A$10543=Painel!$B$5)&gt;0)*((Painel!$E$5="(Todos)")+(Dados_SAP!$P$2:$P$10543=Painel!$E$5)&gt;0))</f>
        <v>615</v>
      </c>
      <c r="I17" s="14"/>
      <c r="J17" s="14" t="n">
        <f aca="false">SUMPRODUCT((Dados_SAP!$S$2:$S$10543="RESTRITO/DEVOLUÇÃO")*(Dados_SAP!$K$2:$K$10543="KG")*((Painel!$B$5="(Todos)")+(Dados_SAP!$A$2:$A$10543=Painel!$B$5)&gt;0)*((Painel!$E$5="(Todos)")+(Dados_SAP!$P$2:$P$10543=Painel!$E$5)&gt;0),Dados_SAP!$J$2:$J$10543)</f>
        <v>98943.09</v>
      </c>
      <c r="K17" s="14"/>
      <c r="L17" s="15" t="n">
        <f aca="false">IFERROR(SUMPRODUCT((Dados_SAP!$S$2:$S$10543="RESTRITO/DEVOLUÇÃ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0.0213022776052067</v>
      </c>
      <c r="M17" s="16" t="str">
        <f aca="false">IF(H17&gt;0,"🔴 ALERTA","✅ OK")</f>
        <v>🔴 ALERTA</v>
      </c>
      <c r="N17" s="16"/>
    </row>
    <row r="18" customFormat="false" ht="15" hidden="false" customHeight="false" outlineLevel="0" collapsed="false">
      <c r="A18" s="12" t="s">
        <v>31</v>
      </c>
      <c r="B18" s="12"/>
      <c r="C18" s="13" t="s">
        <v>32</v>
      </c>
      <c r="D18" s="13"/>
      <c r="E18" s="13"/>
      <c r="F18" s="13"/>
      <c r="G18" s="13"/>
      <c r="H18" s="14" t="n">
        <f aca="false">SUMPRODUCT((Dados_SAP!$S$2:$S$10543="QUARENTENA")*((Painel!$B$5="(Todos)")+(Dados_SAP!$A$2:$A$10543=Painel!$B$5)&gt;0)*((Painel!$E$5="(Todos)")+(Dados_SAP!$P$2:$P$10543=Painel!$E$5)&gt;0))</f>
        <v>94</v>
      </c>
      <c r="I18" s="14"/>
      <c r="J18" s="14" t="n">
        <f aca="false">SUMPRODUCT((Dados_SAP!$S$2:$S$10543="QUARENTENA")*(Dados_SAP!$K$2:$K$10543="KG")*((Painel!$B$5="(Todos)")+(Dados_SAP!$A$2:$A$10543=Painel!$B$5)&gt;0)*((Painel!$E$5="(Todos)")+(Dados_SAP!$P$2:$P$10543=Painel!$E$5)&gt;0),Dados_SAP!$J$2:$J$10543)</f>
        <v>14100</v>
      </c>
      <c r="K18" s="14"/>
      <c r="L18" s="15" t="n">
        <f aca="false">IFERROR(SUMPRODUCT((Dados_SAP!$S$2:$S$10543="QUARENTENA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0.00303570582072396</v>
      </c>
      <c r="M18" s="16" t="str">
        <f aca="false">IF(H18&gt;0,"🔴 ALERTA","✅ OK")</f>
        <v>🔴 ALERTA</v>
      </c>
      <c r="N18" s="16"/>
    </row>
    <row r="19" customFormat="false" ht="15" hidden="false" customHeight="false" outlineLevel="0" collapsed="false">
      <c r="A19" s="12" t="s">
        <v>33</v>
      </c>
      <c r="B19" s="12"/>
      <c r="C19" s="13" t="s">
        <v>34</v>
      </c>
      <c r="D19" s="13"/>
      <c r="E19" s="13"/>
      <c r="F19" s="13"/>
      <c r="G19" s="13"/>
      <c r="H19" s="14" t="n">
        <f aca="false">SUMPRODUCT((Dados_SAP!$S$2:$S$10543="DESCARTE/DEVOLUÇÃO")*((Painel!$B$5="(Todos)")+(Dados_SAP!$A$2:$A$10543=Painel!$B$5)&gt;0)*((Painel!$E$5="(Todos)")+(Dados_SAP!$P$2:$P$10543=Painel!$E$5)&gt;0))</f>
        <v>19</v>
      </c>
      <c r="I19" s="14"/>
      <c r="J19" s="14" t="n">
        <f aca="false">SUMPRODUCT((Dados_SAP!$S$2:$S$10543="DESCARTE/DEVOLUÇÃO")*(Dados_SAP!$K$2:$K$10543="KG")*((Painel!$B$5="(Todos)")+(Dados_SAP!$A$2:$A$10543=Painel!$B$5)&gt;0)*((Painel!$E$5="(Todos)")+(Dados_SAP!$P$2:$P$10543=Painel!$E$5)&gt;0),Dados_SAP!$J$2:$J$10543)</f>
        <v>1996.5</v>
      </c>
      <c r="K19" s="14"/>
      <c r="L19" s="15" t="n">
        <f aca="false">IFERROR(SUMPRODUCT((Dados_SAP!$S$2:$S$10543="DESCARTE/DEVOLUÇÃ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0.000429843026317403</v>
      </c>
      <c r="M19" s="16" t="str">
        <f aca="false">IF(H19&gt;0,"🔴 ALERTA","✅ OK")</f>
        <v>🔴 ALERTA</v>
      </c>
      <c r="N19" s="16"/>
    </row>
    <row r="20" customFormat="false" ht="15" hidden="false" customHeight="false" outlineLevel="0" collapsed="false">
      <c r="A20" s="12" t="s">
        <v>35</v>
      </c>
      <c r="B20" s="12"/>
      <c r="C20" s="13" t="s">
        <v>36</v>
      </c>
      <c r="D20" s="13"/>
      <c r="E20" s="13"/>
      <c r="F20" s="13"/>
      <c r="G20" s="13"/>
      <c r="H20" s="14" t="n">
        <f aca="false">SUMPRODUCT((Dados_SAP!$S$2:$S$10543="SEM LOTE")*((Painel!$B$5="(Todos)")+(Dados_SAP!$A$2:$A$10543=Painel!$B$5)&gt;0)*((Painel!$E$5="(Todos)")+(Dados_SAP!$P$2:$P$10543=Painel!$E$5)&gt;0))</f>
        <v>232</v>
      </c>
      <c r="I20" s="14"/>
      <c r="J20" s="14" t="n">
        <f aca="false">SUMPRODUCT((Dados_SAP!$S$2:$S$10543="SEM LOTE")*(Dados_SAP!$K$2:$K$10543="KG")*((Painel!$B$5="(Todos)")+(Dados_SAP!$A$2:$A$10543=Painel!$B$5)&gt;0)*((Painel!$E$5="(Todos)")+(Dados_SAP!$P$2:$P$10543=Painel!$E$5)&gt;0),Dados_SAP!$J$2:$J$10543)</f>
        <v>2347.7</v>
      </c>
      <c r="K20" s="14"/>
      <c r="L20" s="15" t="n">
        <f aca="false">IFERROR(SUMPRODUCT((Dados_SAP!$S$2:$S$10543="SEM LOTE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0.000505455784064797</v>
      </c>
      <c r="M20" s="16" t="str">
        <f aca="false">IF(H20&gt;0,"🔴 ALERTA","✅ OK")</f>
        <v>🔴 ALERTA</v>
      </c>
      <c r="N20" s="16"/>
    </row>
    <row r="21" customFormat="false" ht="15" hidden="false" customHeight="false" outlineLevel="0" collapsed="false">
      <c r="A21" s="12" t="s">
        <v>37</v>
      </c>
      <c r="B21" s="12"/>
      <c r="C21" s="13" t="s">
        <v>38</v>
      </c>
      <c r="D21" s="13"/>
      <c r="E21" s="13"/>
      <c r="F21" s="13"/>
      <c r="G21" s="13"/>
      <c r="H21" s="14" t="n">
        <f aca="false">SUMPRODUCT((Dados_SAP!$S$2:$S$10543="PARADO/SEM GIRO")*((Painel!$B$5="(Todos)")+(Dados_SAP!$A$2:$A$10543=Painel!$B$5)&gt;0)*((Painel!$E$5="(Todos)")+(Dados_SAP!$P$2:$P$10543=Painel!$E$5)&gt;0))</f>
        <v>602</v>
      </c>
      <c r="I21" s="14"/>
      <c r="J21" s="14" t="n">
        <f aca="false">SUMPRODUCT((Dados_SAP!$S$2:$S$10543="PARADO/SEM GIRO")*(Dados_SAP!$K$2:$K$10543="KG")*((Painel!$B$5="(Todos)")+(Dados_SAP!$A$2:$A$10543=Painel!$B$5)&gt;0)*((Painel!$E$5="(Todos)")+(Dados_SAP!$P$2:$P$10543=Painel!$E$5)&gt;0),Dados_SAP!$J$2:$J$10543)</f>
        <v>351142.169</v>
      </c>
      <c r="K21" s="14"/>
      <c r="L21" s="15" t="n">
        <f aca="false">IFERROR(SUMPRODUCT((Dados_SAP!$S$2:$S$10543="PARADO/SEM GIR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0.075600306832265</v>
      </c>
      <c r="M21" s="16" t="str">
        <f aca="false">IF(H21&gt;0,"🔴 ALERTA","✅ OK")</f>
        <v>🔴 ALERTA</v>
      </c>
      <c r="N21" s="16"/>
    </row>
    <row r="23" customFormat="false" ht="15" hidden="false" customHeight="false" outlineLevel="0" collapsed="false">
      <c r="A23" s="17" t="s">
        <v>39</v>
      </c>
    </row>
    <row r="61" customFormat="false" ht="19.5" hidden="false" customHeight="true" outlineLevel="0" collapsed="false">
      <c r="A61" s="3" t="s">
        <v>40</v>
      </c>
      <c r="B61" s="3"/>
      <c r="C61" s="3"/>
      <c r="D61" s="3"/>
      <c r="E61" s="3"/>
      <c r="F61" s="3"/>
      <c r="G61" s="3"/>
      <c r="H61" s="3" t="s">
        <v>41</v>
      </c>
      <c r="I61" s="3"/>
      <c r="J61" s="3"/>
      <c r="K61" s="3"/>
      <c r="L61" s="3"/>
      <c r="M61" s="3"/>
      <c r="N61" s="3"/>
    </row>
    <row r="62" customFormat="false" ht="15" hidden="false" customHeight="false" outlineLevel="0" collapsed="false">
      <c r="A62" s="18" t="s">
        <v>42</v>
      </c>
      <c r="B62" s="18" t="s">
        <v>43</v>
      </c>
      <c r="C62" s="18" t="s">
        <v>44</v>
      </c>
      <c r="D62" s="18" t="s">
        <v>45</v>
      </c>
      <c r="E62" s="18" t="s">
        <v>46</v>
      </c>
      <c r="F62" s="18" t="s">
        <v>47</v>
      </c>
      <c r="H62" s="18" t="s">
        <v>42</v>
      </c>
      <c r="I62" s="18" t="s">
        <v>43</v>
      </c>
      <c r="J62" s="18" t="s">
        <v>44</v>
      </c>
      <c r="K62" s="18" t="s">
        <v>45</v>
      </c>
      <c r="L62" s="18" t="s">
        <v>46</v>
      </c>
      <c r="M62" s="18" t="s">
        <v>48</v>
      </c>
    </row>
    <row r="63" customFormat="false" ht="15" hidden="false" customHeight="false" outlineLevel="0" collapsed="false">
      <c r="A63" s="13" t="str">
        <f aca="false">IF(E63="","",INDEX(Dados_SAP!$C$2:$C$10543,MATCH(E63,Dados_SAP!$T$2:$T$10543,0)))</f>
        <v>RW000</v>
      </c>
      <c r="B63" s="13" t="str">
        <f aca="false">IF(E63="","",INDEX(Dados_SAP!$D$2:$D$10543,MATCH(E63,Dados_SAP!$T$2:$T$10543,0)))</f>
        <v>A26041-202</v>
      </c>
      <c r="C63" s="13" t="str">
        <f aca="false">IF(E63="","",INDEX(Dados_SAP!$B$2:$B$10543,MATCH(E63,Dados_SAP!$T$2:$T$10543,0)))</f>
        <v>06-91-C</v>
      </c>
      <c r="D63" s="13" t="str">
        <f aca="false">IF(E63="","",INDEX(Dados_SAP!$A$2:$A$10543,MATCH(E63,Dados_SAP!$T$2:$T$10543,0)))</f>
        <v>FGF</v>
      </c>
      <c r="E63" s="19" t="n">
        <f aca="false">IFERROR(LARGE(Dados_SAP!$T$2:$T$10543,1),"")</f>
        <v>1105.0001764</v>
      </c>
      <c r="F63" s="19" t="n">
        <f aca="false">IF(E63="","",INDEX(Dados_SAP!$Q$2:$Q$10543,MATCH(E63,Dados_SAP!$T$2:$T$10543,0)))</f>
        <v>213</v>
      </c>
      <c r="H63" s="13" t="str">
        <f aca="false">IF(L63="","",INDEX(Dados_SAP!$C$2:$C$10543,MATCH(L63,Dados_SAP!$U$2:$U$10543,0)))</f>
        <v>CHD-VR-7170405-A99</v>
      </c>
      <c r="I63" s="13" t="str">
        <f aca="false">IF(L63="","",INDEX(Dados_SAP!$D$2:$D$10543,MATCH(L63,Dados_SAP!$U$2:$U$10543,0)))</f>
        <v>523115-01</v>
      </c>
      <c r="J63" s="13" t="str">
        <f aca="false">IF(L63="","",INDEX(Dados_SAP!$B$2:$B$10543,MATCH(L63,Dados_SAP!$U$2:$U$10543,0)))</f>
        <v>01-PISO-A</v>
      </c>
      <c r="K63" s="13" t="str">
        <f aca="false">IF(L63="","",INDEX(Dados_SAP!$A$2:$A$10543,MATCH(L63,Dados_SAP!$U$2:$U$10543,0)))</f>
        <v>PK1</v>
      </c>
      <c r="L63" s="19" t="n">
        <f aca="false">IFERROR(LARGE(Dados_SAP!$U$2:$U$10543,1),"")</f>
        <v>3730.0008142</v>
      </c>
      <c r="M63" s="19" t="n">
        <f aca="false">IF(L63="","",-INDEX(Dados_SAP!$R$2:$R$10543,MATCH(L63,Dados_SAP!$U$2:$U$10543,0)))</f>
        <v>513</v>
      </c>
    </row>
    <row r="64" customFormat="false" ht="15" hidden="false" customHeight="false" outlineLevel="0" collapsed="false">
      <c r="A64" s="13" t="str">
        <f aca="false">IF(E64="","",INDEX(Dados_SAP!$C$2:$C$10543,MATCH(E64,Dados_SAP!$T$2:$T$10543,0)))</f>
        <v>ILM-BL-0011021-A12</v>
      </c>
      <c r="B64" s="13" t="str">
        <f aca="false">IF(E64="","",INDEX(Dados_SAP!$D$2:$D$10543,MATCH(E64,Dados_SAP!$T$2:$T$10543,0)))</f>
        <v>A26158-01</v>
      </c>
      <c r="C64" s="13" t="str">
        <f aca="false">IF(E64="","",INDEX(Dados_SAP!$B$2:$B$10543,MATCH(E64,Dados_SAP!$T$2:$T$10543,0)))</f>
        <v>15-117-D</v>
      </c>
      <c r="D64" s="13" t="str">
        <f aca="false">IF(E64="","",INDEX(Dados_SAP!$A$2:$A$10543,MATCH(E64,Dados_SAP!$T$2:$T$10543,0)))</f>
        <v>FM1</v>
      </c>
      <c r="E64" s="19" t="n">
        <f aca="false">IFERROR(LARGE(Dados_SAP!$T$2:$T$10543,2),"")</f>
        <v>1102.500806</v>
      </c>
      <c r="F64" s="19" t="n">
        <f aca="false">IF(E64="","",INDEX(Dados_SAP!$Q$2:$Q$10543,MATCH(E64,Dados_SAP!$T$2:$T$10543,0)))</f>
        <v>94</v>
      </c>
      <c r="H64" s="13" t="str">
        <f aca="false">IF(L64="","",INDEX(Dados_SAP!$C$2:$C$10543,MATCH(L64,Dados_SAP!$U$2:$U$10543,0)))</f>
        <v>CRW-EZ-2002516-009</v>
      </c>
      <c r="I64" s="13" t="str">
        <f aca="false">IF(L64="","",INDEX(Dados_SAP!$D$2:$D$10543,MATCH(L64,Dados_SAP!$U$2:$U$10543,0)))</f>
        <v>A25205B11</v>
      </c>
      <c r="J64" s="13" t="str">
        <f aca="false">IF(L64="","",INDEX(Dados_SAP!$B$2:$B$10543,MATCH(L64,Dados_SAP!$U$2:$U$10543,0)))</f>
        <v>ALTAOMX</v>
      </c>
      <c r="K64" s="13" t="str">
        <f aca="false">IF(L64="","",INDEX(Dados_SAP!$A$2:$A$10543,MATCH(L64,Dados_SAP!$U$2:$U$10543,0)))</f>
        <v>PK1</v>
      </c>
      <c r="L64" s="19" t="n">
        <f aca="false">IFERROR(LARGE(Dados_SAP!$U$2:$U$10543,2),"")</f>
        <v>3200.0008776</v>
      </c>
      <c r="M64" s="19" t="n">
        <f aca="false">IF(L64="","",-INDEX(Dados_SAP!$R$2:$R$10543,MATCH(L64,Dados_SAP!$U$2:$U$10543,0)))</f>
        <v>58</v>
      </c>
    </row>
    <row r="65" customFormat="false" ht="15" hidden="false" customHeight="false" outlineLevel="0" collapsed="false">
      <c r="A65" s="13" t="str">
        <f aca="false">IF(E65="","",INDEX(Dados_SAP!$C$2:$C$10543,MATCH(E65,Dados_SAP!$T$2:$T$10543,0)))</f>
        <v>ILM-BL-0011021-A12</v>
      </c>
      <c r="B65" s="13" t="str">
        <f aca="false">IF(E65="","",INDEX(Dados_SAP!$D$2:$D$10543,MATCH(E65,Dados_SAP!$T$2:$T$10543,0)))</f>
        <v>A26159-01</v>
      </c>
      <c r="C65" s="13" t="str">
        <f aca="false">IF(E65="","",INDEX(Dados_SAP!$B$2:$B$10543,MATCH(E65,Dados_SAP!$T$2:$T$10543,0)))</f>
        <v>15-087-B</v>
      </c>
      <c r="D65" s="13" t="str">
        <f aca="false">IF(E65="","",INDEX(Dados_SAP!$A$2:$A$10543,MATCH(E65,Dados_SAP!$T$2:$T$10543,0)))</f>
        <v>FM1</v>
      </c>
      <c r="E65" s="19" t="n">
        <f aca="false">IFERROR(LARGE(Dados_SAP!$T$2:$T$10543,3),"")</f>
        <v>1102.5007878</v>
      </c>
      <c r="F65" s="19" t="n">
        <f aca="false">IF(E65="","",INDEX(Dados_SAP!$Q$2:$Q$10543,MATCH(E65,Dados_SAP!$T$2:$T$10543,0)))</f>
        <v>94</v>
      </c>
      <c r="H65" s="13" t="str">
        <f aca="false">IF(L65="","",INDEX(Dados_SAP!$C$2:$C$10543,MATCH(L65,Dados_SAP!$U$2:$U$10543,0)))</f>
        <v>CRM-DR-0001252-K15</v>
      </c>
      <c r="I65" s="13" t="str">
        <f aca="false">IF(L65="","",INDEX(Dados_SAP!$D$2:$D$10543,MATCH(L65,Dados_SAP!$U$2:$U$10543,0)))</f>
        <v>A24363B31</v>
      </c>
      <c r="J65" s="13" t="str">
        <f aca="false">IF(L65="","",INDEX(Dados_SAP!$B$2:$B$10543,MATCH(L65,Dados_SAP!$U$2:$U$10543,0)))</f>
        <v>DESCARTE</v>
      </c>
      <c r="K65" s="13" t="str">
        <f aca="false">IF(L65="","",INDEX(Dados_SAP!$A$2:$A$10543,MATCH(L65,Dados_SAP!$U$2:$U$10543,0)))</f>
        <v>FLR</v>
      </c>
      <c r="L65" s="19" t="n">
        <f aca="false">IFERROR(LARGE(Dados_SAP!$U$2:$U$10543,3),"")</f>
        <v>1466.5203013</v>
      </c>
      <c r="M65" s="19" t="n">
        <f aca="false">IF(L65="","",-INDEX(Dados_SAP!$R$2:$R$10543,MATCH(L65,Dados_SAP!$U$2:$U$10543,0)))</f>
        <v>84</v>
      </c>
    </row>
    <row r="66" customFormat="false" ht="15" hidden="false" customHeight="false" outlineLevel="0" collapsed="false">
      <c r="A66" s="13" t="str">
        <f aca="false">IF(E66="","",INDEX(Dados_SAP!$C$2:$C$10543,MATCH(E66,Dados_SAP!$T$2:$T$10543,0)))</f>
        <v>CRM-BL-0021380-A12</v>
      </c>
      <c r="B66" s="13" t="str">
        <f aca="false">IF(E66="","",INDEX(Dados_SAP!$D$2:$D$10543,MATCH(E66,Dados_SAP!$T$2:$T$10543,0)))</f>
        <v>A26035-21</v>
      </c>
      <c r="C66" s="13" t="str">
        <f aca="false">IF(E66="","",INDEX(Dados_SAP!$B$2:$B$10543,MATCH(E66,Dados_SAP!$T$2:$T$10543,0)))</f>
        <v>15-004-B</v>
      </c>
      <c r="D66" s="13" t="str">
        <f aca="false">IF(E66="","",INDEX(Dados_SAP!$A$2:$A$10543,MATCH(E66,Dados_SAP!$T$2:$T$10543,0)))</f>
        <v>FM1</v>
      </c>
      <c r="E66" s="19" t="n">
        <f aca="false">IFERROR(LARGE(Dados_SAP!$T$2:$T$10543,4),"")</f>
        <v>1102.5007348</v>
      </c>
      <c r="F66" s="19" t="n">
        <f aca="false">IF(E66="","",INDEX(Dados_SAP!$Q$2:$Q$10543,MATCH(E66,Dados_SAP!$T$2:$T$10543,0)))</f>
        <v>102</v>
      </c>
      <c r="H66" s="13" t="str">
        <f aca="false">IF(L66="","",INDEX(Dados_SAP!$C$2:$C$10543,MATCH(L66,Dados_SAP!$U$2:$U$10543,0)))</f>
        <v>CRM-KB-0002618-E05</v>
      </c>
      <c r="I66" s="13" t="str">
        <f aca="false">IF(L66="","",INDEX(Dados_SAP!$D$2:$D$10543,MATCH(L66,Dados_SAP!$U$2:$U$10543,0)))</f>
        <v>A25042-01</v>
      </c>
      <c r="J66" s="13" t="str">
        <f aca="false">IF(L66="","",INDEX(Dados_SAP!$B$2:$B$10543,MATCH(L66,Dados_SAP!$U$2:$U$10543,0)))</f>
        <v>DEVOLUÇÃO</v>
      </c>
      <c r="K66" s="13" t="str">
        <f aca="false">IF(L66="","",INDEX(Dados_SAP!$A$2:$A$10543,MATCH(L66,Dados_SAP!$U$2:$U$10543,0)))</f>
        <v>FLR</v>
      </c>
      <c r="L66" s="19" t="n">
        <f aca="false">IFERROR(LARGE(Dados_SAP!$U$2:$U$10543,4),"")</f>
        <v>1180.0003442</v>
      </c>
      <c r="M66" s="19" t="n">
        <f aca="false">IF(L66="","",-INDEX(Dados_SAP!$R$2:$R$10543,MATCH(L66,Dados_SAP!$U$2:$U$10543,0)))</f>
        <v>40</v>
      </c>
    </row>
    <row r="67" customFormat="false" ht="15" hidden="false" customHeight="false" outlineLevel="0" collapsed="false">
      <c r="A67" s="13" t="str">
        <f aca="false">IF(E67="","",INDEX(Dados_SAP!$C$2:$C$10543,MATCH(E67,Dados_SAP!$T$2:$T$10543,0)))</f>
        <v>ILM-BL-0011021-A12</v>
      </c>
      <c r="B67" s="13" t="str">
        <f aca="false">IF(E67="","",INDEX(Dados_SAP!$D$2:$D$10543,MATCH(E67,Dados_SAP!$T$2:$T$10543,0)))</f>
        <v>A26157-01</v>
      </c>
      <c r="C67" s="13" t="str">
        <f aca="false">IF(E67="","",INDEX(Dados_SAP!$B$2:$B$10543,MATCH(E67,Dados_SAP!$T$2:$T$10543,0)))</f>
        <v>15-002-C</v>
      </c>
      <c r="D67" s="13" t="str">
        <f aca="false">IF(E67="","",INDEX(Dados_SAP!$A$2:$A$10543,MATCH(E67,Dados_SAP!$T$2:$T$10543,0)))</f>
        <v>FM1</v>
      </c>
      <c r="E67" s="19" t="n">
        <f aca="false">IFERROR(LARGE(Dados_SAP!$T$2:$T$10543,5),"")</f>
        <v>1102.5007337</v>
      </c>
      <c r="F67" s="19" t="n">
        <f aca="false">IF(E67="","",INDEX(Dados_SAP!$Q$2:$Q$10543,MATCH(E67,Dados_SAP!$T$2:$T$10543,0)))</f>
        <v>100</v>
      </c>
      <c r="H67" s="13" t="str">
        <f aca="false">IF(L67="","",INDEX(Dados_SAP!$C$2:$C$10543,MATCH(L67,Dados_SAP!$U$2:$U$10543,0)))</f>
        <v>MALCHOC-W-123</v>
      </c>
      <c r="I67" s="13" t="str">
        <f aca="false">IF(L67="","",INDEX(Dados_SAP!$D$2:$D$10543,MATCH(L67,Dados_SAP!$U$2:$U$10543,0)))</f>
        <v>252520402</v>
      </c>
      <c r="J67" s="13" t="str">
        <f aca="false">IF(L67="","",INDEX(Dados_SAP!$B$2:$B$10543,MATCH(L67,Dados_SAP!$U$2:$U$10543,0)))</f>
        <v>06-29-D</v>
      </c>
      <c r="K67" s="13" t="str">
        <f aca="false">IF(L67="","",INDEX(Dados_SAP!$A$2:$A$10543,MATCH(L67,Dados_SAP!$U$2:$U$10543,0)))</f>
        <v>FGF</v>
      </c>
      <c r="L67" s="19" t="n">
        <f aca="false">IFERROR(LARGE(Dados_SAP!$U$2:$U$10543,5),"")</f>
        <v>1000.0001523</v>
      </c>
      <c r="M67" s="19" t="n">
        <f aca="false">IF(L67="","",-INDEX(Dados_SAP!$R$2:$R$10543,MATCH(L67,Dados_SAP!$U$2:$U$10543,0)))</f>
        <v>11</v>
      </c>
    </row>
    <row r="68" customFormat="false" ht="15" hidden="false" customHeight="false" outlineLevel="0" collapsed="false">
      <c r="A68" s="13" t="str">
        <f aca="false">IF(E68="","",INDEX(Dados_SAP!$C$2:$C$10543,MATCH(E68,Dados_SAP!$T$2:$T$10543,0)))</f>
        <v>CRM-BL-0021380-A12</v>
      </c>
      <c r="B68" s="13" t="str">
        <f aca="false">IF(E68="","",INDEX(Dados_SAP!$D$2:$D$10543,MATCH(E68,Dados_SAP!$T$2:$T$10543,0)))</f>
        <v>A26035-21</v>
      </c>
      <c r="C68" s="13" t="str">
        <f aca="false">IF(E68="","",INDEX(Dados_SAP!$B$2:$B$10543,MATCH(E68,Dados_SAP!$T$2:$T$10543,0)))</f>
        <v>14-116-E</v>
      </c>
      <c r="D68" s="13" t="str">
        <f aca="false">IF(E68="","",INDEX(Dados_SAP!$A$2:$A$10543,MATCH(E68,Dados_SAP!$T$2:$T$10543,0)))</f>
        <v>FM1</v>
      </c>
      <c r="E68" s="19" t="n">
        <f aca="false">IFERROR(LARGE(Dados_SAP!$T$2:$T$10543,6),"")</f>
        <v>1102.5007273</v>
      </c>
      <c r="F68" s="19" t="n">
        <f aca="false">IF(E68="","",INDEX(Dados_SAP!$Q$2:$Q$10543,MATCH(E68,Dados_SAP!$T$2:$T$10543,0)))</f>
        <v>102</v>
      </c>
      <c r="H68" s="13" t="str">
        <f aca="false">IF(L68="","",INDEX(Dados_SAP!$C$2:$C$10543,MATCH(L68,Dados_SAP!$U$2:$U$10543,0)))</f>
        <v>ILM-KB-0021060-A17</v>
      </c>
      <c r="I68" s="13" t="str">
        <f aca="false">IF(L68="","",INDEX(Dados_SAP!$D$2:$D$10543,MATCH(L68,Dados_SAP!$U$2:$U$10543,0)))</f>
        <v>A25065-01</v>
      </c>
      <c r="J68" s="13" t="str">
        <f aca="false">IF(L68="","",INDEX(Dados_SAP!$B$2:$B$10543,MATCH(L68,Dados_SAP!$U$2:$U$10543,0)))</f>
        <v>15-014-D</v>
      </c>
      <c r="K68" s="13" t="str">
        <f aca="false">IF(L68="","",INDEX(Dados_SAP!$A$2:$A$10543,MATCH(L68,Dados_SAP!$U$2:$U$10543,0)))</f>
        <v>FM1</v>
      </c>
      <c r="L68" s="19" t="n">
        <f aca="false">IFERROR(LARGE(Dados_SAP!$U$2:$U$10543,6),"")</f>
        <v>800.0007446</v>
      </c>
      <c r="M68" s="19" t="n">
        <f aca="false">IF(L68="","",-INDEX(Dados_SAP!$R$2:$R$10543,MATCH(L68,Dados_SAP!$U$2:$U$10543,0)))</f>
        <v>14</v>
      </c>
    </row>
    <row r="69" customFormat="false" ht="15" hidden="false" customHeight="false" outlineLevel="0" collapsed="false">
      <c r="A69" s="13" t="str">
        <f aca="false">IF(E69="","",INDEX(Dados_SAP!$C$2:$C$10543,MATCH(E69,Dados_SAP!$T$2:$T$10543,0)))</f>
        <v>CRM-BL-0021380-A12</v>
      </c>
      <c r="B69" s="13" t="str">
        <f aca="false">IF(E69="","",INDEX(Dados_SAP!$D$2:$D$10543,MATCH(E69,Dados_SAP!$T$2:$T$10543,0)))</f>
        <v>A26035-21</v>
      </c>
      <c r="C69" s="13" t="str">
        <f aca="false">IF(E69="","",INDEX(Dados_SAP!$B$2:$B$10543,MATCH(E69,Dados_SAP!$T$2:$T$10543,0)))</f>
        <v>14-116-D</v>
      </c>
      <c r="D69" s="13" t="str">
        <f aca="false">IF(E69="","",INDEX(Dados_SAP!$A$2:$A$10543,MATCH(E69,Dados_SAP!$T$2:$T$10543,0)))</f>
        <v>FM1</v>
      </c>
      <c r="E69" s="19" t="n">
        <f aca="false">IFERROR(LARGE(Dados_SAP!$T$2:$T$10543,7),"")</f>
        <v>1102.5007272</v>
      </c>
      <c r="F69" s="19" t="n">
        <f aca="false">IF(E69="","",INDEX(Dados_SAP!$Q$2:$Q$10543,MATCH(E69,Dados_SAP!$T$2:$T$10543,0)))</f>
        <v>102</v>
      </c>
      <c r="H69" s="13" t="str">
        <f aca="false">IF(L69="","",INDEX(Dados_SAP!$C$2:$C$10543,MATCH(L69,Dados_SAP!$U$2:$U$10543,0)))</f>
        <v>ILM-KB-0021060-A17</v>
      </c>
      <c r="I69" s="13" t="str">
        <f aca="false">IF(L69="","",INDEX(Dados_SAP!$D$2:$D$10543,MATCH(L69,Dados_SAP!$U$2:$U$10543,0)))</f>
        <v>A25065-01</v>
      </c>
      <c r="J69" s="13" t="str">
        <f aca="false">IF(L69="","",INDEX(Dados_SAP!$B$2:$B$10543,MATCH(L69,Dados_SAP!$U$2:$U$10543,0)))</f>
        <v>14-00X-E</v>
      </c>
      <c r="K69" s="13" t="str">
        <f aca="false">IF(L69="","",INDEX(Dados_SAP!$A$2:$A$10543,MATCH(L69,Dados_SAP!$U$2:$U$10543,0)))</f>
        <v>FM1</v>
      </c>
      <c r="L69" s="19" t="n">
        <f aca="false">IFERROR(LARGE(Dados_SAP!$U$2:$U$10543,7),"")</f>
        <v>800.0006635</v>
      </c>
      <c r="M69" s="19" t="n">
        <f aca="false">IF(L69="","",-INDEX(Dados_SAP!$R$2:$R$10543,MATCH(L69,Dados_SAP!$U$2:$U$10543,0)))</f>
        <v>14</v>
      </c>
    </row>
    <row r="70" customFormat="false" ht="15" hidden="false" customHeight="false" outlineLevel="0" collapsed="false">
      <c r="A70" s="13" t="str">
        <f aca="false">IF(E70="","",INDEX(Dados_SAP!$C$2:$C$10543,MATCH(E70,Dados_SAP!$T$2:$T$10543,0)))</f>
        <v>CRM-BL-0021380-A12</v>
      </c>
      <c r="B70" s="13" t="str">
        <f aca="false">IF(E70="","",INDEX(Dados_SAP!$D$2:$D$10543,MATCH(E70,Dados_SAP!$T$2:$T$10543,0)))</f>
        <v>A26035-21</v>
      </c>
      <c r="C70" s="13" t="str">
        <f aca="false">IF(E70="","",INDEX(Dados_SAP!$B$2:$B$10543,MATCH(E70,Dados_SAP!$T$2:$T$10543,0)))</f>
        <v>14-114-F</v>
      </c>
      <c r="D70" s="13" t="str">
        <f aca="false">IF(E70="","",INDEX(Dados_SAP!$A$2:$A$10543,MATCH(E70,Dados_SAP!$T$2:$T$10543,0)))</f>
        <v>FM1</v>
      </c>
      <c r="E70" s="19" t="n">
        <f aca="false">IFERROR(LARGE(Dados_SAP!$T$2:$T$10543,8),"")</f>
        <v>1102.5007262</v>
      </c>
      <c r="F70" s="19" t="n">
        <f aca="false">IF(E70="","",INDEX(Dados_SAP!$Q$2:$Q$10543,MATCH(E70,Dados_SAP!$T$2:$T$10543,0)))</f>
        <v>102</v>
      </c>
      <c r="H70" s="13" t="str">
        <f aca="false">IF(L70="","",INDEX(Dados_SAP!$C$2:$C$10543,MATCH(L70,Dados_SAP!$U$2:$U$10543,0)))</f>
        <v>ILM-KB-0021060-A17</v>
      </c>
      <c r="I70" s="13" t="str">
        <f aca="false">IF(L70="","",INDEX(Dados_SAP!$D$2:$D$10543,MATCH(L70,Dados_SAP!$U$2:$U$10543,0)))</f>
        <v>A25065-01</v>
      </c>
      <c r="J70" s="13" t="str">
        <f aca="false">IF(L70="","",INDEX(Dados_SAP!$B$2:$B$10543,MATCH(L70,Dados_SAP!$U$2:$U$10543,0)))</f>
        <v>14-00X-B</v>
      </c>
      <c r="K70" s="13" t="str">
        <f aca="false">IF(L70="","",INDEX(Dados_SAP!$A$2:$A$10543,MATCH(L70,Dados_SAP!$U$2:$U$10543,0)))</f>
        <v>FM1</v>
      </c>
      <c r="L70" s="19" t="n">
        <f aca="false">IFERROR(LARGE(Dados_SAP!$U$2:$U$10543,8),"")</f>
        <v>800.0006632</v>
      </c>
      <c r="M70" s="19" t="n">
        <f aca="false">IF(L70="","",-INDEX(Dados_SAP!$R$2:$R$10543,MATCH(L70,Dados_SAP!$U$2:$U$10543,0)))</f>
        <v>14</v>
      </c>
    </row>
    <row r="71" customFormat="false" ht="15" hidden="false" customHeight="false" outlineLevel="0" collapsed="false">
      <c r="A71" s="13" t="str">
        <f aca="false">IF(E71="","",INDEX(Dados_SAP!$C$2:$C$10543,MATCH(E71,Dados_SAP!$T$2:$T$10543,0)))</f>
        <v>ILM-BL-0011021-A12</v>
      </c>
      <c r="B71" s="13" t="str">
        <f aca="false">IF(E71="","",INDEX(Dados_SAP!$D$2:$D$10543,MATCH(E71,Dados_SAP!$T$2:$T$10543,0)))</f>
        <v>A26157-01</v>
      </c>
      <c r="C71" s="13" t="str">
        <f aca="false">IF(E71="","",INDEX(Dados_SAP!$B$2:$B$10543,MATCH(E71,Dados_SAP!$T$2:$T$10543,0)))</f>
        <v>14-111-E</v>
      </c>
      <c r="D71" s="13" t="str">
        <f aca="false">IF(E71="","",INDEX(Dados_SAP!$A$2:$A$10543,MATCH(E71,Dados_SAP!$T$2:$T$10543,0)))</f>
        <v>FM1</v>
      </c>
      <c r="E71" s="19" t="n">
        <f aca="false">IFERROR(LARGE(Dados_SAP!$T$2:$T$10543,9),"")</f>
        <v>1102.5007243</v>
      </c>
      <c r="F71" s="19" t="n">
        <f aca="false">IF(E71="","",INDEX(Dados_SAP!$Q$2:$Q$10543,MATCH(E71,Dados_SAP!$T$2:$T$10543,0)))</f>
        <v>100</v>
      </c>
      <c r="H71" s="13" t="str">
        <f aca="false">IF(L71="","",INDEX(Dados_SAP!$C$2:$C$10543,MATCH(L71,Dados_SAP!$U$2:$U$10543,0)))</f>
        <v>CRM-KB-0018900-A17</v>
      </c>
      <c r="I71" s="13" t="str">
        <f aca="false">IF(L71="","",INDEX(Dados_SAP!$D$2:$D$10543,MATCH(L71,Dados_SAP!$U$2:$U$10543,0)))</f>
        <v>A25001-01</v>
      </c>
      <c r="J71" s="13" t="str">
        <f aca="false">IF(L71="","",INDEX(Dados_SAP!$B$2:$B$10543,MATCH(L71,Dados_SAP!$U$2:$U$10543,0)))</f>
        <v>DESCARTE</v>
      </c>
      <c r="K71" s="13" t="str">
        <f aca="false">IF(L71="","",INDEX(Dados_SAP!$A$2:$A$10543,MATCH(L71,Dados_SAP!$U$2:$U$10543,0)))</f>
        <v>FLR</v>
      </c>
      <c r="L71" s="19" t="n">
        <f aca="false">IFERROR(LARGE(Dados_SAP!$U$2:$U$10543,9),"")</f>
        <v>800.0003035</v>
      </c>
      <c r="M71" s="19" t="n">
        <f aca="false">IF(L71="","",-INDEX(Dados_SAP!$R$2:$R$10543,MATCH(L71,Dados_SAP!$U$2:$U$10543,0)))</f>
        <v>81</v>
      </c>
    </row>
    <row r="72" customFormat="false" ht="15" hidden="false" customHeight="false" outlineLevel="0" collapsed="false">
      <c r="A72" s="13" t="str">
        <f aca="false">IF(E72="","",INDEX(Dados_SAP!$C$2:$C$10543,MATCH(E72,Dados_SAP!$T$2:$T$10543,0)))</f>
        <v>ILM-BL-0011021-A12</v>
      </c>
      <c r="B72" s="13" t="str">
        <f aca="false">IF(E72="","",INDEX(Dados_SAP!$D$2:$D$10543,MATCH(E72,Dados_SAP!$T$2:$T$10543,0)))</f>
        <v>A26157-01</v>
      </c>
      <c r="C72" s="13" t="str">
        <f aca="false">IF(E72="","",INDEX(Dados_SAP!$B$2:$B$10543,MATCH(E72,Dados_SAP!$T$2:$T$10543,0)))</f>
        <v>14-101-C</v>
      </c>
      <c r="D72" s="13" t="str">
        <f aca="false">IF(E72="","",INDEX(Dados_SAP!$A$2:$A$10543,MATCH(E72,Dados_SAP!$T$2:$T$10543,0)))</f>
        <v>FM1</v>
      </c>
      <c r="E72" s="19" t="n">
        <f aca="false">IFERROR(LARGE(Dados_SAP!$T$2:$T$10543,10),"")</f>
        <v>1102.5007181</v>
      </c>
      <c r="F72" s="19" t="n">
        <f aca="false">IF(E72="","",INDEX(Dados_SAP!$Q$2:$Q$10543,MATCH(E72,Dados_SAP!$T$2:$T$10543,0)))</f>
        <v>100</v>
      </c>
      <c r="H72" s="13" t="str">
        <f aca="false">IF(L72="","",INDEX(Dados_SAP!$C$2:$C$10543,MATCH(L72,Dados_SAP!$U$2:$U$10543,0)))</f>
        <v>ILD-KB-7011022-A17</v>
      </c>
      <c r="I72" s="13" t="str">
        <f aca="false">IF(L72="","",INDEX(Dados_SAP!$D$2:$D$10543,MATCH(L72,Dados_SAP!$U$2:$U$10543,0)))</f>
        <v>A25011-02</v>
      </c>
      <c r="J72" s="13" t="str">
        <f aca="false">IF(L72="","",INDEX(Dados_SAP!$B$2:$B$10543,MATCH(L72,Dados_SAP!$U$2:$U$10543,0)))</f>
        <v>ALTAOMX</v>
      </c>
      <c r="K72" s="13" t="str">
        <f aca="false">IF(L72="","",INDEX(Dados_SAP!$A$2:$A$10543,MATCH(L72,Dados_SAP!$U$2:$U$10543,0)))</f>
        <v>PK1</v>
      </c>
      <c r="L72" s="19" t="n">
        <f aca="false">IFERROR(LARGE(Dados_SAP!$U$2:$U$10543,10),"")</f>
        <v>740.0008794</v>
      </c>
      <c r="M72" s="19" t="n">
        <f aca="false">IF(L72="","",-INDEX(Dados_SAP!$R$2:$R$10543,MATCH(L72,Dados_SAP!$U$2:$U$10543,0)))</f>
        <v>71</v>
      </c>
    </row>
    <row r="77" customFormat="false" ht="15" hidden="false" customHeight="false" outlineLevel="0" collapsed="false">
      <c r="A77" s="20" t="s">
        <v>49</v>
      </c>
    </row>
    <row r="78" customFormat="false" ht="15" hidden="false" customHeight="false" outlineLevel="0" collapsed="false">
      <c r="A78" s="17" t="s">
        <v>50</v>
      </c>
      <c r="B78" s="17" t="s">
        <v>51</v>
      </c>
    </row>
    <row r="79" customFormat="false" ht="15" hidden="false" customHeight="false" outlineLevel="0" collapsed="false">
      <c r="A79" s="0" t="s">
        <v>52</v>
      </c>
      <c r="B79" s="21" t="n">
        <f aca="false">SUMPRODUCT((Dados_SAP!$K$2:$K$10543="KG")*(Dados_SAP!$A$2:$A$10543="FM1")*((Painel!$B$5="(Todos)")+(Dados_SAP!$A$2:$A$10543=Painel!$B$5)&gt;0)*((Painel!$E$5="(Todos)")+(Dados_SAP!$P$2:$P$10543=Painel!$E$5)&gt;0)*((Painel!$H$5="(Todos)")+(Dados_SAP!$S$2:$S$10543=Painel!$H$5)&gt;0),Dados_SAP!$J$2:$J$10543)</f>
        <v>2280304.884</v>
      </c>
    </row>
    <row r="80" customFormat="false" ht="15" hidden="false" customHeight="false" outlineLevel="0" collapsed="false">
      <c r="A80" s="0" t="s">
        <v>53</v>
      </c>
      <c r="B80" s="21" t="n">
        <f aca="false">SUMPRODUCT((Dados_SAP!$K$2:$K$10543="KG")*(Dados_SAP!$A$2:$A$10543="FGF")*((Painel!$B$5="(Todos)")+(Dados_SAP!$A$2:$A$10543=Painel!$B$5)&gt;0)*((Painel!$E$5="(Todos)")+(Dados_SAP!$P$2:$P$10543=Painel!$E$5)&gt;0)*((Painel!$H$5="(Todos)")+(Dados_SAP!$S$2:$S$10543=Painel!$H$5)&gt;0),Dados_SAP!$J$2:$J$10543)</f>
        <v>1227036.32</v>
      </c>
    </row>
    <row r="81" customFormat="false" ht="15" hidden="false" customHeight="false" outlineLevel="0" collapsed="false">
      <c r="A81" s="0" t="s">
        <v>54</v>
      </c>
      <c r="B81" s="21" t="n">
        <f aca="false">SUMPRODUCT((Dados_SAP!$K$2:$K$10543="KG")*(Dados_SAP!$A$2:$A$10543="PR2")*((Painel!$B$5="(Todos)")+(Dados_SAP!$A$2:$A$10543=Painel!$B$5)&gt;0)*((Painel!$E$5="(Todos)")+(Dados_SAP!$P$2:$P$10543=Painel!$E$5)&gt;0)*((Painel!$H$5="(Todos)")+(Dados_SAP!$S$2:$S$10543=Painel!$H$5)&gt;0),Dados_SAP!$J$2:$J$10543)</f>
        <v>305189.574</v>
      </c>
    </row>
    <row r="82" customFormat="false" ht="15" hidden="false" customHeight="false" outlineLevel="0" collapsed="false">
      <c r="A82" s="0" t="s">
        <v>55</v>
      </c>
      <c r="B82" s="21" t="n">
        <f aca="false">SUMPRODUCT((Dados_SAP!$K$2:$K$10543="KG")*(Dados_SAP!$A$2:$A$10543="FLR")*((Painel!$B$5="(Todos)")+(Dados_SAP!$A$2:$A$10543=Painel!$B$5)&gt;0)*((Painel!$E$5="(Todos)")+(Dados_SAP!$P$2:$P$10543=Painel!$E$5)&gt;0)*((Painel!$H$5="(Todos)")+(Dados_SAP!$S$2:$S$10543=Painel!$H$5)&gt;0),Dados_SAP!$J$2:$J$10543)</f>
        <v>259748.002</v>
      </c>
    </row>
    <row r="83" customFormat="false" ht="15" hidden="false" customHeight="false" outlineLevel="0" collapsed="false">
      <c r="A83" s="0" t="s">
        <v>56</v>
      </c>
      <c r="B83" s="21" t="n">
        <f aca="false">SUMPRODUCT((Dados_SAP!$K$2:$K$10543="KG")*(Dados_SAP!$A$2:$A$10543="RM1")*((Painel!$B$5="(Todos)")+(Dados_SAP!$A$2:$A$10543=Painel!$B$5)&gt;0)*((Painel!$E$5="(Todos)")+(Dados_SAP!$P$2:$P$10543=Painel!$E$5)&gt;0)*((Painel!$H$5="(Todos)")+(Dados_SAP!$S$2:$S$10543=Painel!$H$5)&gt;0),Dados_SAP!$J$2:$J$10543)</f>
        <v>246870</v>
      </c>
    </row>
    <row r="84" customFormat="false" ht="15" hidden="false" customHeight="false" outlineLevel="0" collapsed="false">
      <c r="A84" s="0" t="s">
        <v>57</v>
      </c>
      <c r="B84" s="21" t="n">
        <f aca="false">SUMPRODUCT((Dados_SAP!$K$2:$K$10543="KG")*(Dados_SAP!$A$2:$A$10543="PK1")*((Painel!$B$5="(Todos)")+(Dados_SAP!$A$2:$A$10543=Painel!$B$5)&gt;0)*((Painel!$E$5="(Todos)")+(Dados_SAP!$P$2:$P$10543=Painel!$E$5)&gt;0)*((Painel!$H$5="(Todos)")+(Dados_SAP!$S$2:$S$10543=Painel!$H$5)&gt;0),Dados_SAP!$J$2:$J$10543)</f>
        <v>163428.1</v>
      </c>
    </row>
    <row r="85" customFormat="false" ht="15" hidden="false" customHeight="false" outlineLevel="0" collapsed="false">
      <c r="A85" s="0" t="s">
        <v>58</v>
      </c>
      <c r="B85" s="21" t="n">
        <f aca="false">SUMPRODUCT((Dados_SAP!$K$2:$K$10543="KG")*(Dados_SAP!$A$2:$A$10543="RM3")*((Painel!$B$5="(Todos)")+(Dados_SAP!$A$2:$A$10543=Painel!$B$5)&gt;0)*((Painel!$E$5="(Todos)")+(Dados_SAP!$P$2:$P$10543=Painel!$E$5)&gt;0)*((Painel!$H$5="(Todos)")+(Dados_SAP!$S$2:$S$10543=Painel!$H$5)&gt;0),Dados_SAP!$J$2:$J$10543)</f>
        <v>98646.4</v>
      </c>
    </row>
    <row r="86" customFormat="false" ht="15" hidden="false" customHeight="false" outlineLevel="0" collapsed="false">
      <c r="A86" s="0" t="s">
        <v>59</v>
      </c>
      <c r="B86" s="21" t="n">
        <f aca="false">SUMPRODUCT((Dados_SAP!$K$2:$K$10543="KG")*(Dados_SAP!$A$2:$A$10543="DCK")*((Painel!$B$5="(Todos)")+(Dados_SAP!$A$2:$A$10543=Painel!$B$5)&gt;0)*((Painel!$E$5="(Todos)")+(Dados_SAP!$P$2:$P$10543=Painel!$E$5)&gt;0)*((Painel!$H$5="(Todos)")+(Dados_SAP!$S$2:$S$10543=Painel!$H$5)&gt;0),Dados_SAP!$J$2:$J$10543)</f>
        <v>50612.393</v>
      </c>
    </row>
    <row r="87" customFormat="false" ht="15" hidden="false" customHeight="false" outlineLevel="0" collapsed="false">
      <c r="A87" s="0" t="s">
        <v>60</v>
      </c>
      <c r="B87" s="21" t="n">
        <f aca="false">SUMPRODUCT((Dados_SAP!$K$2:$K$10543="KG")*(Dados_SAP!$A$2:$A$10543="PRF")*((Painel!$B$5="(Todos)")+(Dados_SAP!$A$2:$A$10543=Painel!$B$5)&gt;0)*((Painel!$E$5="(Todos)")+(Dados_SAP!$P$2:$P$10543=Painel!$E$5)&gt;0)*((Painel!$H$5="(Todos)")+(Dados_SAP!$S$2:$S$10543=Painel!$H$5)&gt;0),Dados_SAP!$J$2:$J$10543)</f>
        <v>33808.2</v>
      </c>
    </row>
    <row r="88" customFormat="false" ht="15" hidden="false" customHeight="false" outlineLevel="0" collapsed="false">
      <c r="A88" s="0" t="s">
        <v>61</v>
      </c>
      <c r="B88" s="21" t="n">
        <f aca="false">SUMPRODUCT((Dados_SAP!$K$2:$K$10543="KG")*(Dados_SAP!$A$2:$A$10543="922")*((Painel!$B$5="(Todos)")+(Dados_SAP!$A$2:$A$10543=Painel!$B$5)&gt;0)*((Painel!$E$5="(Todos)")+(Dados_SAP!$P$2:$P$10543=Painel!$E$5)&gt;0)*((Painel!$H$5="(Todos)")+(Dados_SAP!$S$2:$S$10543=Painel!$H$5)&gt;0),Dados_SAP!$J$2:$J$10543)</f>
        <v>6063.522</v>
      </c>
    </row>
    <row r="89" customFormat="false" ht="15" hidden="false" customHeight="false" outlineLevel="0" collapsed="false">
      <c r="A89" s="0" t="s">
        <v>62</v>
      </c>
      <c r="B89" s="21" t="n">
        <f aca="false">SUMPRODUCT((Dados_SAP!$K$2:$K$10543="KG")*(Dados_SAP!$A$2:$A$10543="PK2")*((Painel!$B$5="(Todos)")+(Dados_SAP!$A$2:$A$10543=Painel!$B$5)&gt;0)*((Painel!$E$5="(Todos)")+(Dados_SAP!$P$2:$P$10543=Painel!$E$5)&gt;0)*((Painel!$H$5="(Todos)")+(Dados_SAP!$S$2:$S$10543=Painel!$H$5)&gt;0),Dados_SAP!$J$2:$J$10543)</f>
        <v>3340.89</v>
      </c>
    </row>
    <row r="90" customFormat="false" ht="15" hidden="false" customHeight="false" outlineLevel="0" collapsed="false">
      <c r="A90" s="0" t="s">
        <v>63</v>
      </c>
      <c r="B90" s="21" t="n">
        <f aca="false">SUMPRODUCT((Dados_SAP!$K$2:$K$10543="KG")*(Dados_SAP!$A$2:$A$10543="PR9")*((Painel!$B$5="(Todos)")+(Dados_SAP!$A$2:$A$10543=Painel!$B$5)&gt;0)*((Painel!$E$5="(Todos)")+(Dados_SAP!$P$2:$P$10543=Painel!$E$5)&gt;0)*((Painel!$H$5="(Todos)")+(Dados_SAP!$S$2:$S$10543=Painel!$H$5)&gt;0),Dados_SAP!$J$2:$J$10543)</f>
        <v>1745.28</v>
      </c>
    </row>
    <row r="93" customFormat="false" ht="15" hidden="false" customHeight="false" outlineLevel="0" collapsed="false">
      <c r="A93" s="17" t="s">
        <v>64</v>
      </c>
      <c r="B93" s="17" t="s">
        <v>17</v>
      </c>
    </row>
    <row r="94" customFormat="false" ht="15" hidden="false" customHeight="false" outlineLevel="0" collapsed="false">
      <c r="A94" s="0" t="s">
        <v>21</v>
      </c>
      <c r="B94" s="21" t="n">
        <f aca="false">SUMPRODUCT((Dados_SAP!$S$2:$S$10543="VENCIDO")*((Painel!$B$5="(Todos)")+(Dados_SAP!$A$2:$A$10543=Painel!$B$5)&gt;0)*((Painel!$E$5="(Todos)")+(Dados_SAP!$P$2:$P$10543=Painel!$E$5)&gt;0))</f>
        <v>503</v>
      </c>
    </row>
    <row r="95" customFormat="false" ht="15" hidden="false" customHeight="false" outlineLevel="0" collapsed="false">
      <c r="A95" s="0" t="s">
        <v>23</v>
      </c>
      <c r="B95" s="21" t="n">
        <f aca="false">SUMPRODUCT((Dados_SAP!$S$2:$S$10543="PRÓX. VENCIMENTO")*((Painel!$B$5="(Todos)")+(Dados_SAP!$A$2:$A$10543=Painel!$B$5)&gt;0)*((Painel!$E$5="(Todos)")+(Dados_SAP!$P$2:$P$10543=Painel!$E$5)&gt;0))</f>
        <v>405</v>
      </c>
    </row>
    <row r="96" customFormat="false" ht="15" hidden="false" customHeight="false" outlineLevel="0" collapsed="false">
      <c r="A96" s="0" t="s">
        <v>25</v>
      </c>
      <c r="B96" s="21" t="n">
        <f aca="false">SUMPRODUCT((Dados_SAP!$S$2:$S$10543="QUALIDADE")*((Painel!$B$5="(Todos)")+(Dados_SAP!$A$2:$A$10543=Painel!$B$5)&gt;0)*((Painel!$E$5="(Todos)")+(Dados_SAP!$P$2:$P$10543=Painel!$E$5)&gt;0))</f>
        <v>1063</v>
      </c>
    </row>
    <row r="97" customFormat="false" ht="15" hidden="false" customHeight="false" outlineLevel="0" collapsed="false">
      <c r="A97" s="0" t="s">
        <v>27</v>
      </c>
      <c r="B97" s="21" t="n">
        <f aca="false">SUMPRODUCT((Dados_SAP!$S$2:$S$10543="BLOQUEADO")*((Painel!$B$5="(Todos)")+(Dados_SAP!$A$2:$A$10543=Painel!$B$5)&gt;0)*((Painel!$E$5="(Todos)")+(Dados_SAP!$P$2:$P$10543=Painel!$E$5)&gt;0))</f>
        <v>593</v>
      </c>
    </row>
    <row r="98" customFormat="false" ht="15" hidden="false" customHeight="false" outlineLevel="0" collapsed="false">
      <c r="A98" s="0" t="s">
        <v>29</v>
      </c>
      <c r="B98" s="21" t="n">
        <f aca="false">SUMPRODUCT((Dados_SAP!$S$2:$S$10543="RESTRITO/DEVOLUÇÃO")*((Painel!$B$5="(Todos)")+(Dados_SAP!$A$2:$A$10543=Painel!$B$5)&gt;0)*((Painel!$E$5="(Todos)")+(Dados_SAP!$P$2:$P$10543=Painel!$E$5)&gt;0))</f>
        <v>615</v>
      </c>
    </row>
    <row r="99" customFormat="false" ht="15" hidden="false" customHeight="false" outlineLevel="0" collapsed="false">
      <c r="A99" s="0" t="s">
        <v>31</v>
      </c>
      <c r="B99" s="21" t="n">
        <f aca="false">SUMPRODUCT((Dados_SAP!$S$2:$S$10543="QUARENTENA")*((Painel!$B$5="(Todos)")+(Dados_SAP!$A$2:$A$10543=Painel!$B$5)&gt;0)*((Painel!$E$5="(Todos)")+(Dados_SAP!$P$2:$P$10543=Painel!$E$5)&gt;0))</f>
        <v>94</v>
      </c>
    </row>
    <row r="100" customFormat="false" ht="15" hidden="false" customHeight="false" outlineLevel="0" collapsed="false">
      <c r="A100" s="0" t="s">
        <v>33</v>
      </c>
      <c r="B100" s="21" t="n">
        <f aca="false">SUMPRODUCT((Dados_SAP!$S$2:$S$10543="DESCARTE/DEVOLUÇÃO")*((Painel!$B$5="(Todos)")+(Dados_SAP!$A$2:$A$10543=Painel!$B$5)&gt;0)*((Painel!$E$5="(Todos)")+(Dados_SAP!$P$2:$P$10543=Painel!$E$5)&gt;0))</f>
        <v>19</v>
      </c>
    </row>
    <row r="101" customFormat="false" ht="15" hidden="false" customHeight="false" outlineLevel="0" collapsed="false">
      <c r="A101" s="0" t="s">
        <v>35</v>
      </c>
      <c r="B101" s="21" t="n">
        <f aca="false">SUMPRODUCT((Dados_SAP!$S$2:$S$10543="SEM LOTE")*((Painel!$B$5="(Todos)")+(Dados_SAP!$A$2:$A$10543=Painel!$B$5)&gt;0)*((Painel!$E$5="(Todos)")+(Dados_SAP!$P$2:$P$10543=Painel!$E$5)&gt;0))</f>
        <v>232</v>
      </c>
    </row>
    <row r="102" customFormat="false" ht="15" hidden="false" customHeight="false" outlineLevel="0" collapsed="false">
      <c r="A102" s="0" t="s">
        <v>37</v>
      </c>
      <c r="B102" s="21" t="n">
        <f aca="false">SUMPRODUCT((Dados_SAP!$S$2:$S$10543="PARADO/SEM GIRO")*((Painel!$B$5="(Todos)")+(Dados_SAP!$A$2:$A$10543=Painel!$B$5)&gt;0)*((Painel!$E$5="(Todos)")+(Dados_SAP!$P$2:$P$10543=Painel!$E$5)&gt;0))</f>
        <v>602</v>
      </c>
    </row>
    <row r="103" customFormat="false" ht="15" hidden="false" customHeight="false" outlineLevel="0" collapsed="false">
      <c r="A103" s="0" t="s">
        <v>65</v>
      </c>
      <c r="B103" s="21" t="n">
        <f aca="false">SUMPRODUCT((Dados_SAP!$S$2:$S$10543="OK")*((Painel!$B$5="(Todos)")+(Dados_SAP!$A$2:$A$10543=Painel!$B$5)&gt;0)*((Painel!$E$5="(Todos)")+(Dados_SAP!$P$2:$P$10543=Painel!$E$5)&gt;0))</f>
        <v>4636</v>
      </c>
    </row>
    <row r="104" customFormat="false" ht="15" hidden="false" customHeight="false" outlineLevel="0" collapsed="false">
      <c r="A104" s="0" t="s">
        <v>66</v>
      </c>
      <c r="B104" s="21" t="n">
        <f aca="false">SUMPRODUCT((Dados_SAP!$S$2:$S$10543="VAZIA")*((Painel!$B$5="(Todos)")+(Dados_SAP!$A$2:$A$10543=Painel!$B$5)&gt;0)*((Painel!$E$5="(Todos)")+(Dados_SAP!$P$2:$P$10543=Painel!$E$5)&gt;0))</f>
        <v>1780</v>
      </c>
    </row>
    <row r="107" customFormat="false" ht="15" hidden="false" customHeight="false" outlineLevel="0" collapsed="false">
      <c r="A107" s="17" t="s">
        <v>67</v>
      </c>
      <c r="B107" s="17" t="s">
        <v>17</v>
      </c>
    </row>
    <row r="108" customFormat="false" ht="15" hidden="false" customHeight="false" outlineLevel="0" collapsed="false">
      <c r="A108" s="0" t="s">
        <v>68</v>
      </c>
      <c r="B108" s="21" t="n">
        <f aca="false">SUMPRODUCT((Dados_SAP!$S$2:$S$10543&lt;&gt;"VAZIA")*(Dados_SAP!$Q$2:$Q$10543&lt;&gt;"")*(Dados_SAP!$Q$2:$Q$10543&gt;=0)*(Dados_SAP!$Q$2:$Q$10543&lt;=30)*((Painel!$B$5="(Todos)")+(Dados_SAP!$A$2:$A$10543=Painel!$B$5)&gt;0)*((Painel!$E$5="(Todos)")+(Dados_SAP!$P$2:$P$10543=Painel!$E$5)&gt;0)*((Painel!$H$5="(Todos)")+(Dados_SAP!$S$2:$S$10543=Painel!$H$5)&gt;0))</f>
        <v>5972</v>
      </c>
    </row>
    <row r="109" customFormat="false" ht="15" hidden="false" customHeight="false" outlineLevel="0" collapsed="false">
      <c r="A109" s="0" t="s">
        <v>69</v>
      </c>
      <c r="B109" s="21" t="n">
        <f aca="false">SUMPRODUCT((Dados_SAP!$S$2:$S$10543&lt;&gt;"VAZIA")*(Dados_SAP!$Q$2:$Q$10543&lt;&gt;"")*(Dados_SAP!$Q$2:$Q$10543&gt;=31)*(Dados_SAP!$Q$2:$Q$10543&lt;=60)*((Painel!$B$5="(Todos)")+(Dados_SAP!$A$2:$A$10543=Painel!$B$5)&gt;0)*((Painel!$E$5="(Todos)")+(Dados_SAP!$P$2:$P$10543=Painel!$E$5)&gt;0)*((Painel!$H$5="(Todos)")+(Dados_SAP!$S$2:$S$10543=Painel!$H$5)&gt;0))</f>
        <v>1458</v>
      </c>
    </row>
    <row r="110" customFormat="false" ht="15" hidden="false" customHeight="false" outlineLevel="0" collapsed="false">
      <c r="A110" s="0" t="s">
        <v>70</v>
      </c>
      <c r="B110" s="21" t="n">
        <f aca="false">SUMPRODUCT((Dados_SAP!$S$2:$S$10543&lt;&gt;"VAZIA")*(Dados_SAP!$Q$2:$Q$10543&lt;&gt;"")*(Dados_SAP!$Q$2:$Q$10543&gt;=61)*(Dados_SAP!$Q$2:$Q$10543&lt;=90)*((Painel!$B$5="(Todos)")+(Dados_SAP!$A$2:$A$10543=Painel!$B$5)&gt;0)*((Painel!$E$5="(Todos)")+(Dados_SAP!$P$2:$P$10543=Painel!$E$5)&gt;0)*((Painel!$H$5="(Todos)")+(Dados_SAP!$S$2:$S$10543=Painel!$H$5)&gt;0))</f>
        <v>511</v>
      </c>
    </row>
    <row r="111" customFormat="false" ht="15" hidden="false" customHeight="false" outlineLevel="0" collapsed="false">
      <c r="A111" s="0" t="s">
        <v>71</v>
      </c>
      <c r="B111" s="21" t="n">
        <f aca="false">SUMPRODUCT((Dados_SAP!$S$2:$S$10543&lt;&gt;"VAZIA")*(Dados_SAP!$Q$2:$Q$10543&lt;&gt;"")*(Dados_SAP!$Q$2:$Q$10543&gt;=91)*(Dados_SAP!$Q$2:$Q$10543&lt;=180)*((Painel!$B$5="(Todos)")+(Dados_SAP!$A$2:$A$10543=Painel!$B$5)&gt;0)*((Painel!$E$5="(Todos)")+(Dados_SAP!$P$2:$P$10543=Painel!$E$5)&gt;0)*((Painel!$H$5="(Todos)")+(Dados_SAP!$S$2:$S$10543=Painel!$H$5)&gt;0))</f>
        <v>464</v>
      </c>
    </row>
    <row r="112" customFormat="false" ht="15" hidden="false" customHeight="false" outlineLevel="0" collapsed="false">
      <c r="A112" s="0" t="s">
        <v>72</v>
      </c>
      <c r="B112" s="21" t="n">
        <f aca="false">SUMPRODUCT((Dados_SAP!$S$2:$S$10543&lt;&gt;"VAZIA")*(Dados_SAP!$Q$2:$Q$10543&lt;&gt;"")*(Dados_SAP!$Q$2:$Q$10543&gt;=181)*(Dados_SAP!$Q$2:$Q$10543&lt;=365)*((Painel!$B$5="(Todos)")+(Dados_SAP!$A$2:$A$10543=Painel!$B$5)&gt;0)*((Painel!$E$5="(Todos)")+(Dados_SAP!$P$2:$P$10543=Painel!$E$5)&gt;0)*((Painel!$H$5="(Todos)")+(Dados_SAP!$S$2:$S$10543=Painel!$H$5)&gt;0))</f>
        <v>186</v>
      </c>
    </row>
    <row r="113" customFormat="false" ht="15" hidden="false" customHeight="false" outlineLevel="0" collapsed="false">
      <c r="A113" s="0" t="s">
        <v>73</v>
      </c>
      <c r="B113" s="21" t="n">
        <f aca="false">SUMPRODUCT((Dados_SAP!$S$2:$S$10543&lt;&gt;"VAZIA")*(Dados_SAP!$Q$2:$Q$10543&lt;&gt;"")*(Dados_SAP!$Q$2:$Q$10543&gt;=366)*((Painel!$B$5="(Todos)")+(Dados_SAP!$A$2:$A$10543=Painel!$B$5)&gt;0)*((Painel!$E$5="(Todos)")+(Dados_SAP!$P$2:$P$10543=Painel!$E$5)&gt;0)*((Painel!$H$5="(Todos)")+(Dados_SAP!$S$2:$S$10543=Painel!$H$5)&gt;0))</f>
        <v>171</v>
      </c>
    </row>
    <row r="116" customFormat="false" ht="15" hidden="false" customHeight="false" outlineLevel="0" collapsed="false">
      <c r="A116" s="17" t="s">
        <v>74</v>
      </c>
      <c r="B116" s="17" t="s">
        <v>17</v>
      </c>
    </row>
    <row r="117" customFormat="false" ht="15" hidden="false" customHeight="false" outlineLevel="0" collapsed="false">
      <c r="A117" s="0" t="s">
        <v>75</v>
      </c>
      <c r="B117" s="21" t="n">
        <f aca="false">SUMPRODUCT((Dados_SAP!$O$2:$O$10543&lt;&gt;"")*(Dados_SAP!$R$2:$R$10543&lt;=-1)*((Painel!$B$5="(Todos)")+(Dados_SAP!$A$2:$A$10543=Painel!$B$5)&gt;0)*((Painel!$E$5="(Todos)")+(Dados_SAP!$P$2:$P$10543=Painel!$E$5)&gt;0)*((Painel!$H$5="(Todos)")+(Dados_SAP!$S$2:$S$10543=Painel!$H$5)&gt;0))</f>
        <v>503</v>
      </c>
    </row>
    <row r="118" customFormat="false" ht="15" hidden="false" customHeight="false" outlineLevel="0" collapsed="false">
      <c r="A118" s="0" t="s">
        <v>68</v>
      </c>
      <c r="B118" s="21" t="n">
        <f aca="false">SUMPRODUCT((Dados_SAP!$O$2:$O$10543&lt;&gt;"")*(Dados_SAP!$R$2:$R$10543&gt;=0)*(Dados_SAP!$R$2:$R$10543&lt;=30)*((Painel!$B$5="(Todos)")+(Dados_SAP!$A$2:$A$10543=Painel!$B$5)&gt;0)*((Painel!$E$5="(Todos)")+(Dados_SAP!$P$2:$P$10543=Painel!$E$5)&gt;0)*((Painel!$H$5="(Todos)")+(Dados_SAP!$S$2:$S$10543=Painel!$H$5)&gt;0))</f>
        <v>207</v>
      </c>
    </row>
    <row r="119" customFormat="false" ht="15" hidden="false" customHeight="false" outlineLevel="0" collapsed="false">
      <c r="A119" s="0" t="s">
        <v>69</v>
      </c>
      <c r="B119" s="21" t="n">
        <f aca="false">SUMPRODUCT((Dados_SAP!$O$2:$O$10543&lt;&gt;"")*(Dados_SAP!$R$2:$R$10543&gt;=31)*(Dados_SAP!$R$2:$R$10543&lt;=60)*((Painel!$B$5="(Todos)")+(Dados_SAP!$A$2:$A$10543=Painel!$B$5)&gt;0)*((Painel!$E$5="(Todos)")+(Dados_SAP!$P$2:$P$10543=Painel!$E$5)&gt;0)*((Painel!$H$5="(Todos)")+(Dados_SAP!$S$2:$S$10543=Painel!$H$5)&gt;0))</f>
        <v>198</v>
      </c>
    </row>
    <row r="120" customFormat="false" ht="15" hidden="false" customHeight="false" outlineLevel="0" collapsed="false">
      <c r="A120" s="0" t="s">
        <v>70</v>
      </c>
      <c r="B120" s="21" t="n">
        <f aca="false">SUMPRODUCT((Dados_SAP!$O$2:$O$10543&lt;&gt;"")*(Dados_SAP!$R$2:$R$10543&gt;=61)*(Dados_SAP!$R$2:$R$10543&lt;=90)*((Painel!$B$5="(Todos)")+(Dados_SAP!$A$2:$A$10543=Painel!$B$5)&gt;0)*((Painel!$E$5="(Todos)")+(Dados_SAP!$P$2:$P$10543=Painel!$E$5)&gt;0)*((Painel!$H$5="(Todos)")+(Dados_SAP!$S$2:$S$10543=Painel!$H$5)&gt;0))</f>
        <v>214</v>
      </c>
    </row>
    <row r="121" customFormat="false" ht="15" hidden="false" customHeight="false" outlineLevel="0" collapsed="false">
      <c r="A121" s="0" t="s">
        <v>76</v>
      </c>
      <c r="B121" s="21" t="n">
        <f aca="false">SUMPRODUCT((Dados_SAP!$O$2:$O$10543&lt;&gt;"")*(Dados_SAP!$R$2:$R$10543&gt;=91)*((Painel!$B$5="(Todos)")+(Dados_SAP!$A$2:$A$10543=Painel!$B$5)&gt;0)*((Painel!$E$5="(Todos)")+(Dados_SAP!$P$2:$P$10543=Painel!$E$5)&gt;0)*((Painel!$H$5="(Todos)")+(Dados_SAP!$S$2:$S$10543=Painel!$H$5)&gt;0))</f>
        <v>7118</v>
      </c>
    </row>
    <row r="122" customFormat="false" ht="15" hidden="false" customHeight="false" outlineLevel="0" collapsed="false">
      <c r="A122" s="0" t="s">
        <v>77</v>
      </c>
      <c r="B122" s="21" t="n">
        <f aca="false">SUMPRODUCT((Dados_SAP!$O$2:$O$10543="")*(Dados_SAP!$S$2:$S$10543&lt;&gt;"VAZIA")*((Painel!$B$5="(Todos)")+(Dados_SAP!$A$2:$A$10543=Painel!$B$5)&gt;0)*((Painel!$E$5="(Todos)")+(Dados_SAP!$P$2:$P$10543=Painel!$E$5)&gt;0)*((Painel!$H$5="(Todos)")+(Dados_SAP!$S$2:$S$10543=Painel!$H$5)&gt;0))</f>
        <v>522</v>
      </c>
    </row>
  </sheetData>
  <mergeCells count="60">
    <mergeCell ref="A1:N1"/>
    <mergeCell ref="A2:N2"/>
    <mergeCell ref="A3:N3"/>
    <mergeCell ref="A4:N4"/>
    <mergeCell ref="B5:C5"/>
    <mergeCell ref="E5:F5"/>
    <mergeCell ref="H5:I5"/>
    <mergeCell ref="A7:N7"/>
    <mergeCell ref="A11:N11"/>
    <mergeCell ref="A12:B12"/>
    <mergeCell ref="C12:G12"/>
    <mergeCell ref="H12:I12"/>
    <mergeCell ref="J12:K12"/>
    <mergeCell ref="A13:B13"/>
    <mergeCell ref="C13:G13"/>
    <mergeCell ref="H13:I13"/>
    <mergeCell ref="J13:K13"/>
    <mergeCell ref="M13:N13"/>
    <mergeCell ref="A14:B14"/>
    <mergeCell ref="C14:G14"/>
    <mergeCell ref="H14:I14"/>
    <mergeCell ref="J14:K14"/>
    <mergeCell ref="M14:N14"/>
    <mergeCell ref="A15:B15"/>
    <mergeCell ref="C15:G15"/>
    <mergeCell ref="H15:I15"/>
    <mergeCell ref="J15:K15"/>
    <mergeCell ref="M15:N15"/>
    <mergeCell ref="A16:B16"/>
    <mergeCell ref="C16:G16"/>
    <mergeCell ref="H16:I16"/>
    <mergeCell ref="J16:K16"/>
    <mergeCell ref="M16:N16"/>
    <mergeCell ref="A17:B17"/>
    <mergeCell ref="C17:G17"/>
    <mergeCell ref="H17:I17"/>
    <mergeCell ref="J17:K17"/>
    <mergeCell ref="M17:N17"/>
    <mergeCell ref="A18:B18"/>
    <mergeCell ref="C18:G18"/>
    <mergeCell ref="H18:I18"/>
    <mergeCell ref="J18:K18"/>
    <mergeCell ref="M18:N18"/>
    <mergeCell ref="A19:B19"/>
    <mergeCell ref="C19:G19"/>
    <mergeCell ref="H19:I19"/>
    <mergeCell ref="J19:K19"/>
    <mergeCell ref="M19:N19"/>
    <mergeCell ref="A20:B20"/>
    <mergeCell ref="C20:G20"/>
    <mergeCell ref="H20:I20"/>
    <mergeCell ref="J20:K20"/>
    <mergeCell ref="M20:N20"/>
    <mergeCell ref="A21:B21"/>
    <mergeCell ref="C21:G21"/>
    <mergeCell ref="H21:I21"/>
    <mergeCell ref="J21:K21"/>
    <mergeCell ref="M21:N21"/>
    <mergeCell ref="A61:G61"/>
    <mergeCell ref="H61:N61"/>
  </mergeCells>
  <conditionalFormatting sqref="M13:M21">
    <cfRule type="cellIs" priority="2" operator="equal" aboveAverage="0" equalAverage="0" bottom="0" percent="0" rank="0" text="" dxfId="0">
      <formula>"🔴 ALERTA"</formula>
    </cfRule>
    <cfRule type="cellIs" priority="3" operator="equal" aboveAverage="0" equalAverage="0" bottom="0" percent="0" rank="0" text="" dxfId="1">
      <formula>"🟡 ATENÇÃO"</formula>
    </cfRule>
    <cfRule type="cellIs" priority="4" operator="equal" aboveAverage="0" equalAverage="0" bottom="0" percent="0" rank="0" text="" dxfId="2">
      <formula>"✅ OK"</formula>
    </cfRule>
  </conditionalFormatting>
  <dataValidations count="3">
    <dataValidation allowBlank="false" errorStyle="stop" operator="between" showDropDown="false" showErrorMessage="false" showInputMessage="false" sqref="B5" type="list">
      <formula1>Parametros!$E$14:$E$40</formula1>
      <formula2>0</formula2>
    </dataValidation>
    <dataValidation allowBlank="false" errorStyle="stop" operator="between" showDropDown="false" showErrorMessage="false" showInputMessage="false" sqref="E5" type="list">
      <formula1>Parametros!$H$14:$H$16</formula1>
      <formula2>0</formula2>
    </dataValidation>
    <dataValidation allowBlank="false" errorStyle="stop" operator="between" showDropDown="false" showErrorMessage="false" showInputMessage="false" sqref="H5" type="list">
      <formula1>Parametros!$I$14:$I$25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46"/>
  </cols>
  <sheetData>
    <row r="1" customFormat="false" ht="19.7" hidden="false" customHeight="false" outlineLevel="0" collapsed="false">
      <c r="A1" s="1" t="s">
        <v>78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79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22" t="s">
        <v>80</v>
      </c>
      <c r="B4" s="22" t="s">
        <v>81</v>
      </c>
      <c r="C4" s="22" t="s">
        <v>16</v>
      </c>
      <c r="D4" s="22" t="s">
        <v>17</v>
      </c>
      <c r="E4" s="22" t="s">
        <v>18</v>
      </c>
      <c r="F4" s="22" t="s">
        <v>82</v>
      </c>
      <c r="G4" s="22" t="s">
        <v>83</v>
      </c>
      <c r="H4" s="22" t="s">
        <v>84</v>
      </c>
    </row>
    <row r="5" customFormat="false" ht="31.5" hidden="false" customHeight="true" outlineLevel="0" collapsed="false">
      <c r="A5" s="23" t="n">
        <v>1</v>
      </c>
      <c r="B5" s="24" t="s">
        <v>21</v>
      </c>
      <c r="C5" s="25" t="s">
        <v>22</v>
      </c>
      <c r="D5" s="26" t="n">
        <f aca="false">COUNTIFS(Dados_SAP!$S$2:$S$10543,"VENCIDO")</f>
        <v>503</v>
      </c>
      <c r="E5" s="26" t="n">
        <f aca="false">SUMIFS(Dados_SAP!$J$2:$J$10543,Dados_SAP!$S$2:$S$10543,"VENCIDO",Dados_SAP!$K$2:$K$10543,"KG")</f>
        <v>51364.234</v>
      </c>
      <c r="F5" s="27" t="n">
        <f aca="false">IFERROR(E5/(SUMIFS(Dados_SAP!$J$2:$J$10543,Dados_SAP!$K$2:$K$10543,"KG")),0)</f>
        <v>0.0110586314986402</v>
      </c>
      <c r="G5" s="28" t="str">
        <f aca="false">IF(D5=0,"✅ OK","🔴 CRÍTICO")</f>
        <v>🔴 CRÍTICO</v>
      </c>
      <c r="H5" s="25" t="s">
        <v>85</v>
      </c>
    </row>
    <row r="6" customFormat="false" ht="31.5" hidden="false" customHeight="true" outlineLevel="0" collapsed="false">
      <c r="A6" s="23" t="n">
        <v>2</v>
      </c>
      <c r="B6" s="24" t="s">
        <v>23</v>
      </c>
      <c r="C6" s="25" t="s">
        <v>24</v>
      </c>
      <c r="D6" s="26" t="n">
        <f aca="false">COUNTIFS(Dados_SAP!$S$2:$S$10543,"PRÓX. VENCIMENTO")</f>
        <v>405</v>
      </c>
      <c r="E6" s="26" t="n">
        <f aca="false">SUMIFS(Dados_SAP!$J$2:$J$10543,Dados_SAP!$S$2:$S$10543,"PRÓX. VENCIMENTO",Dados_SAP!$K$2:$K$10543,"KG")</f>
        <v>88737.899</v>
      </c>
      <c r="F6" s="27" t="n">
        <f aca="false">IFERROR(E6/(SUMIFS(Dados_SAP!$J$2:$J$10543,Dados_SAP!$K$2:$K$10543,"KG")),0)</f>
        <v>0.0191051174831996</v>
      </c>
      <c r="G6" s="28" t="str">
        <f aca="false">IF(D6=0,"✅ OK","🟠 ATENÇÃO")</f>
        <v>🟠 ATENÇÃO</v>
      </c>
      <c r="H6" s="25" t="s">
        <v>86</v>
      </c>
    </row>
    <row r="7" customFormat="false" ht="31.5" hidden="false" customHeight="true" outlineLevel="0" collapsed="false">
      <c r="A7" s="23" t="n">
        <v>3</v>
      </c>
      <c r="B7" s="24" t="s">
        <v>25</v>
      </c>
      <c r="C7" s="25" t="s">
        <v>26</v>
      </c>
      <c r="D7" s="26" t="n">
        <f aca="false">COUNTIFS(Dados_SAP!$S$2:$S$10543,"QUALIDADE")</f>
        <v>1063</v>
      </c>
      <c r="E7" s="26" t="n">
        <f aca="false">SUMIFS(Dados_SAP!$J$2:$J$10543,Dados_SAP!$S$2:$S$10543,"QUALIDADE",Dados_SAP!$K$2:$K$10543,"KG")</f>
        <v>662047.194</v>
      </c>
      <c r="F7" s="27" t="n">
        <f aca="false">IFERROR(E7/(SUMIFS(Dados_SAP!$J$2:$J$10543,Dados_SAP!$K$2:$K$10543,"KG")),0)</f>
        <v>0.142537625561685</v>
      </c>
      <c r="G7" s="28" t="str">
        <f aca="false">IF(D7=0,"✅ OK","🟠 ATENÇÃO")</f>
        <v>🟠 ATENÇÃO</v>
      </c>
      <c r="H7" s="25" t="s">
        <v>87</v>
      </c>
    </row>
    <row r="8" customFormat="false" ht="31.5" hidden="false" customHeight="true" outlineLevel="0" collapsed="false">
      <c r="A8" s="23" t="n">
        <v>4</v>
      </c>
      <c r="B8" s="24" t="s">
        <v>27</v>
      </c>
      <c r="C8" s="25" t="s">
        <v>28</v>
      </c>
      <c r="D8" s="26" t="n">
        <f aca="false">COUNTIFS(Dados_SAP!$S$2:$S$10543,"BLOQUEADO")</f>
        <v>593</v>
      </c>
      <c r="E8" s="26" t="n">
        <f aca="false">SUMIFS(Dados_SAP!$J$2:$J$10543,Dados_SAP!$S$2:$S$10543,"BLOQUEADO",Dados_SAP!$K$2:$K$10543,"KG")</f>
        <v>171647.119</v>
      </c>
      <c r="F8" s="27" t="n">
        <f aca="false">IFERROR(E8/(SUMIFS(Dados_SAP!$J$2:$J$10543,Dados_SAP!$K$2:$K$10543,"KG")),0)</f>
        <v>0.0369553303729644</v>
      </c>
      <c r="G8" s="28" t="str">
        <f aca="false">IF(D8=0,"✅ OK","🟠 ATENÇÃO")</f>
        <v>🟠 ATENÇÃO</v>
      </c>
      <c r="H8" s="25" t="s">
        <v>88</v>
      </c>
    </row>
    <row r="9" customFormat="false" ht="31.5" hidden="false" customHeight="true" outlineLevel="0" collapsed="false">
      <c r="A9" s="23" t="n">
        <v>5</v>
      </c>
      <c r="B9" s="24" t="s">
        <v>29</v>
      </c>
      <c r="C9" s="25" t="s">
        <v>30</v>
      </c>
      <c r="D9" s="26" t="n">
        <f aca="false">COUNTIFS(Dados_SAP!$S$2:$S$10543,"RESTRITO/DEVOLUÇÃO")</f>
        <v>615</v>
      </c>
      <c r="E9" s="26" t="n">
        <f aca="false">SUMIFS(Dados_SAP!$J$2:$J$10543,Dados_SAP!$S$2:$S$10543,"RESTRITO/DEVOLUÇÃO",Dados_SAP!$K$2:$K$10543,"KG")</f>
        <v>98943.09</v>
      </c>
      <c r="F9" s="27" t="n">
        <f aca="false">IFERROR(E9/(SUMIFS(Dados_SAP!$J$2:$J$10543,Dados_SAP!$K$2:$K$10543,"KG")),0)</f>
        <v>0.0213022776052067</v>
      </c>
      <c r="G9" s="28" t="str">
        <f aca="false">IF(D9=0,"✅ OK","🟠 ATENÇÃO")</f>
        <v>🟠 ATENÇÃO</v>
      </c>
      <c r="H9" s="25" t="s">
        <v>89</v>
      </c>
    </row>
    <row r="10" customFormat="false" ht="31.5" hidden="false" customHeight="true" outlineLevel="0" collapsed="false">
      <c r="A10" s="23" t="n">
        <v>6</v>
      </c>
      <c r="B10" s="24" t="s">
        <v>31</v>
      </c>
      <c r="C10" s="25" t="s">
        <v>32</v>
      </c>
      <c r="D10" s="26" t="n">
        <f aca="false">COUNTIFS(Dados_SAP!$S$2:$S$10543,"QUARENTENA")</f>
        <v>94</v>
      </c>
      <c r="E10" s="26" t="n">
        <f aca="false">SUMIFS(Dados_SAP!$J$2:$J$10543,Dados_SAP!$S$2:$S$10543,"QUARENTENA",Dados_SAP!$K$2:$K$10543,"KG")</f>
        <v>14100</v>
      </c>
      <c r="F10" s="27" t="n">
        <f aca="false">IFERROR(E10/(SUMIFS(Dados_SAP!$J$2:$J$10543,Dados_SAP!$K$2:$K$10543,"KG")),0)</f>
        <v>0.00303570582072396</v>
      </c>
      <c r="G10" s="28" t="str">
        <f aca="false">IF(D10=0,"✅ OK","🟠 ATENÇÃO")</f>
        <v>🟠 ATENÇÃO</v>
      </c>
      <c r="H10" s="25" t="s">
        <v>90</v>
      </c>
    </row>
    <row r="11" customFormat="false" ht="31.5" hidden="false" customHeight="true" outlineLevel="0" collapsed="false">
      <c r="A11" s="23" t="n">
        <v>7</v>
      </c>
      <c r="B11" s="24" t="s">
        <v>33</v>
      </c>
      <c r="C11" s="25" t="s">
        <v>34</v>
      </c>
      <c r="D11" s="26" t="n">
        <f aca="false">COUNTIFS(Dados_SAP!$S$2:$S$10543,"DESCARTE/DEVOLUÇÃO")</f>
        <v>19</v>
      </c>
      <c r="E11" s="26" t="n">
        <f aca="false">SUMIFS(Dados_SAP!$J$2:$J$10543,Dados_SAP!$S$2:$S$10543,"DESCARTE/DEVOLUÇÃO",Dados_SAP!$K$2:$K$10543,"KG")</f>
        <v>1996.5</v>
      </c>
      <c r="F11" s="27" t="n">
        <f aca="false">IFERROR(E11/(SUMIFS(Dados_SAP!$J$2:$J$10543,Dados_SAP!$K$2:$K$10543,"KG")),0)</f>
        <v>0.000429843026317403</v>
      </c>
      <c r="G11" s="28" t="str">
        <f aca="false">IF(D11=0,"✅ OK","🔴 CRÍTICO")</f>
        <v>🔴 CRÍTICO</v>
      </c>
      <c r="H11" s="25" t="s">
        <v>91</v>
      </c>
    </row>
    <row r="12" customFormat="false" ht="31.5" hidden="false" customHeight="true" outlineLevel="0" collapsed="false">
      <c r="A12" s="23" t="n">
        <v>8</v>
      </c>
      <c r="B12" s="24" t="s">
        <v>35</v>
      </c>
      <c r="C12" s="25" t="s">
        <v>36</v>
      </c>
      <c r="D12" s="26" t="n">
        <f aca="false">COUNTIFS(Dados_SAP!$S$2:$S$10543,"SEM LOTE")</f>
        <v>232</v>
      </c>
      <c r="E12" s="26" t="n">
        <f aca="false">SUMIFS(Dados_SAP!$J$2:$J$10543,Dados_SAP!$S$2:$S$10543,"SEM LOTE",Dados_SAP!$K$2:$K$10543,"KG")</f>
        <v>2347.7</v>
      </c>
      <c r="F12" s="27" t="n">
        <f aca="false">IFERROR(E12/(SUMIFS(Dados_SAP!$J$2:$J$10543,Dados_SAP!$K$2:$K$10543,"KG")),0)</f>
        <v>0.000505455784064797</v>
      </c>
      <c r="G12" s="28" t="str">
        <f aca="false">IF(D12=0,"✅ OK","🔴 CRÍTICO")</f>
        <v>🔴 CRÍTICO</v>
      </c>
      <c r="H12" s="25" t="s">
        <v>92</v>
      </c>
    </row>
    <row r="13" customFormat="false" ht="31.5" hidden="false" customHeight="true" outlineLevel="0" collapsed="false">
      <c r="A13" s="23" t="n">
        <v>9</v>
      </c>
      <c r="B13" s="24" t="s">
        <v>37</v>
      </c>
      <c r="C13" s="25" t="s">
        <v>38</v>
      </c>
      <c r="D13" s="26" t="n">
        <f aca="false">COUNTIFS(Dados_SAP!$S$2:$S$10543,"PARADO/SEM GIRO")</f>
        <v>602</v>
      </c>
      <c r="E13" s="26" t="n">
        <f aca="false">SUMIFS(Dados_SAP!$J$2:$J$10543,Dados_SAP!$S$2:$S$10543,"PARADO/SEM GIRO",Dados_SAP!$K$2:$K$10543,"KG")</f>
        <v>351142.169</v>
      </c>
      <c r="F13" s="27" t="n">
        <f aca="false">IFERROR(E13/(SUMIFS(Dados_SAP!$J$2:$J$10543,Dados_SAP!$K$2:$K$10543,"KG")),0)</f>
        <v>0.075600306832265</v>
      </c>
      <c r="G13" s="28" t="str">
        <f aca="false">IF(D13=0,"✅ OK","🟠 ATENÇÃO")</f>
        <v>🟠 ATENÇÃO</v>
      </c>
      <c r="H13" s="25" t="s">
        <v>93</v>
      </c>
    </row>
    <row r="15" customFormat="false" ht="15" hidden="false" customHeight="false" outlineLevel="0" collapsed="false">
      <c r="A15" s="2" t="s">
        <v>94</v>
      </c>
      <c r="B15" s="2"/>
      <c r="C15" s="2"/>
      <c r="D15" s="2"/>
      <c r="E15" s="2"/>
      <c r="F15" s="2"/>
      <c r="G15" s="2"/>
      <c r="H15" s="2"/>
    </row>
  </sheetData>
  <mergeCells count="3">
    <mergeCell ref="A1:H1"/>
    <mergeCell ref="A2:H2"/>
    <mergeCell ref="A15:H15"/>
  </mergeCells>
  <conditionalFormatting sqref="G5:G13">
    <cfRule type="cellIs" priority="2" operator="equal" aboveAverage="0" equalAverage="0" bottom="0" percent="0" rank="0" text="" dxfId="0">
      <formula>"🔴 CRÍTICO"</formula>
    </cfRule>
    <cfRule type="cellIs" priority="3" operator="equal" aboveAverage="0" equalAverage="0" bottom="0" percent="0" rank="0" text="" dxfId="1">
      <formula>"🟠 ATENÇÃO"</formula>
    </cfRule>
    <cfRule type="cellIs" priority="4" operator="equal" aboveAverage="0" equalAverage="0" bottom="0" percent="0" rank="0" text="" dxfId="2">
      <formula>"✅ 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5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10" min="8" style="0" width="13"/>
    <col collapsed="false" customWidth="true" hidden="false" outlineLevel="0" max="11" min="11" style="0" width="8"/>
    <col collapsed="false" customWidth="true" hidden="false" outlineLevel="0" max="14" min="12" style="0" width="9"/>
    <col collapsed="false" customWidth="true" hidden="false" outlineLevel="0" max="15" min="15" style="0" width="13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18"/>
    <col collapsed="false" customWidth="true" hidden="false" outlineLevel="0" max="21" min="20" style="0" width="11"/>
  </cols>
  <sheetData>
    <row r="1" customFormat="false" ht="39.55" hidden="false" customHeight="false" outlineLevel="0" collapsed="false">
      <c r="A1" s="22" t="s">
        <v>95</v>
      </c>
      <c r="B1" s="22" t="s">
        <v>96</v>
      </c>
      <c r="C1" s="22" t="s">
        <v>42</v>
      </c>
      <c r="D1" s="22" t="s">
        <v>43</v>
      </c>
      <c r="E1" s="22" t="s">
        <v>97</v>
      </c>
      <c r="F1" s="22" t="s">
        <v>98</v>
      </c>
      <c r="G1" s="22" t="s">
        <v>99</v>
      </c>
      <c r="H1" s="22" t="s">
        <v>100</v>
      </c>
      <c r="I1" s="22" t="s">
        <v>101</v>
      </c>
      <c r="J1" s="22" t="s">
        <v>102</v>
      </c>
      <c r="K1" s="22" t="s">
        <v>103</v>
      </c>
      <c r="L1" s="22" t="s">
        <v>104</v>
      </c>
      <c r="M1" s="22" t="s">
        <v>105</v>
      </c>
      <c r="N1" s="22" t="s">
        <v>106</v>
      </c>
      <c r="O1" s="22" t="s">
        <v>107</v>
      </c>
      <c r="P1" s="22" t="s">
        <v>108</v>
      </c>
      <c r="Q1" s="22" t="s">
        <v>109</v>
      </c>
      <c r="R1" s="22" t="s">
        <v>110</v>
      </c>
      <c r="S1" s="22" t="s">
        <v>64</v>
      </c>
      <c r="T1" s="22" t="s">
        <v>111</v>
      </c>
      <c r="U1" s="22" t="s">
        <v>112</v>
      </c>
    </row>
    <row r="2" customFormat="false" ht="15" hidden="false" customHeight="false" outlineLevel="0" collapsed="false">
      <c r="A2" s="29" t="s">
        <v>113</v>
      </c>
      <c r="B2" s="29" t="s">
        <v>114</v>
      </c>
      <c r="C2" s="29" t="s">
        <v>115</v>
      </c>
      <c r="D2" s="29"/>
      <c r="E2" s="29" t="n">
        <v>0</v>
      </c>
      <c r="F2" s="29"/>
      <c r="G2" s="29"/>
      <c r="H2" s="30" t="n">
        <v>0</v>
      </c>
      <c r="I2" s="29"/>
      <c r="J2" s="30" t="n">
        <v>0</v>
      </c>
      <c r="K2" s="29"/>
      <c r="L2" s="29" t="s">
        <v>116</v>
      </c>
      <c r="M2" s="29"/>
      <c r="N2" s="29"/>
      <c r="O2" s="29"/>
      <c r="P2" s="29"/>
      <c r="Q2" s="29" t="n">
        <f aca="false">IFERROR(VALUE(L2),"")</f>
        <v>0</v>
      </c>
      <c r="R2" s="29" t="str">
        <f aca="true">IF(O2="","",O2-TODAY())</f>
        <v/>
      </c>
      <c r="S2" s="29" t="str">
        <f aca="false">IF(C2="&lt;&lt; vazio &gt;&gt;","VAZIA",IF(AND(O2&lt;&gt;"",R2&lt;0),"VENCIDO",IF(AND(O2&lt;&gt;"",R2&lt;=Parametros!$B$10),"PRÓX. VENCIMENTO",IF(F2="Q","QUALIDADE",IF(F2="S","BLOQUEADO",IF(F2="R","RESTRITO/DEVOLUÇÃO",IF(OR(N2="QUAR",N2="QRES"),"QUARENTENA",IF(OR(B2="DESCARTE",B2="DEVOLUÇÃO"),"DESCARTE/DEVOLUÇÃO",IF(AND(D2="",K2&lt;&gt;""),"SEM LOTE",IF(AND(Q2&lt;&gt;"",Q2&gt;=Parametros!$B$11),"PARADO/SEM GIRO","OK"))))))))))</f>
        <v>VAZIA</v>
      </c>
      <c r="T2" s="29" t="str">
        <f aca="false">IF(AND($S2="PARADO/SEM GIRO",$K2="KG",OR(Painel!$B$5="(Todos)",A2=Painel!$B$5)*OR(Painel!$E$5="(Todos)",P2=Painel!$E$5)),$J2+ROW()/10000000,"")</f>
        <v/>
      </c>
      <c r="U2" s="29" t="str">
        <f aca="false">IF(AND($S2="VENCIDO",$K2="KG",OR(Painel!$B$5="(Todos)",A2=Painel!$B$5)*OR(Painel!$E$5="(Todos)",P2=Painel!$E$5)),$J2+ROW()/10000000,"")</f>
        <v/>
      </c>
    </row>
    <row r="3" customFormat="false" ht="15" hidden="false" customHeight="false" outlineLevel="0" collapsed="false">
      <c r="A3" s="29" t="s">
        <v>117</v>
      </c>
      <c r="B3" s="29" t="s">
        <v>118</v>
      </c>
      <c r="C3" s="29" t="s">
        <v>119</v>
      </c>
      <c r="D3" s="29"/>
      <c r="E3" s="29" t="n">
        <v>7</v>
      </c>
      <c r="F3" s="29"/>
      <c r="G3" s="29"/>
      <c r="H3" s="30" t="n">
        <v>1143.7</v>
      </c>
      <c r="I3" s="31" t="n">
        <v>46283</v>
      </c>
      <c r="J3" s="30" t="n">
        <v>1143.7</v>
      </c>
      <c r="K3" s="29" t="s">
        <v>120</v>
      </c>
      <c r="L3" s="29" t="s">
        <v>121</v>
      </c>
      <c r="M3" s="29"/>
      <c r="N3" s="29" t="s">
        <v>122</v>
      </c>
      <c r="O3" s="29"/>
      <c r="P3" s="29" t="s">
        <v>123</v>
      </c>
      <c r="Q3" s="29" t="n">
        <f aca="false">IFERROR(VALUE(L3),"")</f>
        <v>10</v>
      </c>
      <c r="R3" s="29" t="str">
        <f aca="true">IF(O3="","",O3-TODAY())</f>
        <v/>
      </c>
      <c r="S3" s="29" t="str">
        <f aca="false">IF(C3="&lt;&lt; vazio &gt;&gt;","VAZIA",IF(AND(O3&lt;&gt;"",R3&lt;0),"VENCIDO",IF(AND(O3&lt;&gt;"",R3&lt;=Parametros!$B$10),"PRÓX. VENCIMENTO",IF(F3="Q","QUALIDADE",IF(F3="S","BLOQUEADO",IF(F3="R","RESTRITO/DEVOLUÇÃO",IF(OR(N3="QUAR",N3="QRES"),"QUARENTENA",IF(OR(B3="DESCARTE",B3="DEVOLUÇÃO"),"DESCARTE/DEVOLUÇÃO",IF(AND(D3="",K3&lt;&gt;""),"SEM LOTE",IF(AND(Q3&lt;&gt;"",Q3&gt;=Parametros!$B$11),"PARADO/SEM GIRO","OK"))))))))))</f>
        <v>SEM LOTE</v>
      </c>
      <c r="T3" s="29" t="str">
        <f aca="false">IF(AND($S3="PARADO/SEM GIRO",$K3="KG",OR(Painel!$B$5="(Todos)",A3=Painel!$B$5)*OR(Painel!$E$5="(Todos)",P3=Painel!$E$5)),$J3+ROW()/10000000,"")</f>
        <v/>
      </c>
      <c r="U3" s="29" t="str">
        <f aca="false">IF(AND($S3="VENCIDO",$K3="KG",OR(Painel!$B$5="(Todos)",A3=Painel!$B$5)*OR(Painel!$E$5="(Todos)",P3=Painel!$E$5)),$J3+ROW()/10000000,"")</f>
        <v/>
      </c>
    </row>
    <row r="4" customFormat="false" ht="15" hidden="false" customHeight="false" outlineLevel="0" collapsed="false">
      <c r="A4" s="29" t="s">
        <v>117</v>
      </c>
      <c r="B4" s="29" t="s">
        <v>118</v>
      </c>
      <c r="C4" s="29" t="s">
        <v>124</v>
      </c>
      <c r="D4" s="29"/>
      <c r="E4" s="29" t="n">
        <v>7</v>
      </c>
      <c r="F4" s="29"/>
      <c r="G4" s="29"/>
      <c r="H4" s="30" t="n">
        <v>4846</v>
      </c>
      <c r="I4" s="31" t="n">
        <v>46285</v>
      </c>
      <c r="J4" s="30" t="n">
        <v>4846</v>
      </c>
      <c r="K4" s="29" t="s">
        <v>125</v>
      </c>
      <c r="L4" s="29" t="s">
        <v>126</v>
      </c>
      <c r="M4" s="29"/>
      <c r="N4" s="29" t="s">
        <v>122</v>
      </c>
      <c r="O4" s="29"/>
      <c r="P4" s="29" t="s">
        <v>123</v>
      </c>
      <c r="Q4" s="29" t="n">
        <f aca="false">IFERROR(VALUE(L4),"")</f>
        <v>13</v>
      </c>
      <c r="R4" s="29" t="str">
        <f aca="true">IF(O4="","",O4-TODAY())</f>
        <v/>
      </c>
      <c r="S4" s="29" t="str">
        <f aca="false">IF(C4="&lt;&lt; vazio &gt;&gt;","VAZIA",IF(AND(O4&lt;&gt;"",R4&lt;0),"VENCIDO",IF(AND(O4&lt;&gt;"",R4&lt;=Parametros!$B$10),"PRÓX. VENCIMENTO",IF(F4="Q","QUALIDADE",IF(F4="S","BLOQUEADO",IF(F4="R","RESTRITO/DEVOLUÇÃO",IF(OR(N4="QUAR",N4="QRES"),"QUARENTENA",IF(OR(B4="DESCARTE",B4="DEVOLUÇÃO"),"DESCARTE/DEVOLUÇÃO",IF(AND(D4="",K4&lt;&gt;""),"SEM LOTE",IF(AND(Q4&lt;&gt;"",Q4&gt;=Parametros!$B$11),"PARADO/SEM GIRO","OK"))))))))))</f>
        <v>SEM LOTE</v>
      </c>
      <c r="T4" s="29" t="str">
        <f aca="false">IF(AND($S4="PARADO/SEM GIRO",$K4="KG",OR(Painel!$B$5="(Todos)",A4=Painel!$B$5)*OR(Painel!$E$5="(Todos)",P4=Painel!$E$5)),$J4+ROW()/10000000,"")</f>
        <v/>
      </c>
      <c r="U4" s="29" t="str">
        <f aca="false">IF(AND($S4="VENCIDO",$K4="KG",OR(Painel!$B$5="(Todos)",A4=Painel!$B$5)*OR(Painel!$E$5="(Todos)",P4=Painel!$E$5)),$J4+ROW()/10000000,"")</f>
        <v/>
      </c>
    </row>
    <row r="5" customFormat="false" ht="15" hidden="false" customHeight="false" outlineLevel="0" collapsed="false">
      <c r="A5" s="29" t="s">
        <v>117</v>
      </c>
      <c r="B5" s="29" t="s">
        <v>118</v>
      </c>
      <c r="C5" s="29" t="s">
        <v>127</v>
      </c>
      <c r="D5" s="29" t="s">
        <v>128</v>
      </c>
      <c r="E5" s="29" t="n">
        <v>7</v>
      </c>
      <c r="F5" s="29"/>
      <c r="G5" s="29"/>
      <c r="H5" s="30" t="n">
        <v>15</v>
      </c>
      <c r="I5" s="31" t="n">
        <v>46272</v>
      </c>
      <c r="J5" s="30" t="n">
        <v>15</v>
      </c>
      <c r="K5" s="29" t="s">
        <v>125</v>
      </c>
      <c r="L5" s="29" t="s">
        <v>126</v>
      </c>
      <c r="M5" s="29"/>
      <c r="N5" s="29" t="s">
        <v>122</v>
      </c>
      <c r="O5" s="31" t="n">
        <v>46569</v>
      </c>
      <c r="P5" s="29" t="s">
        <v>123</v>
      </c>
      <c r="Q5" s="29" t="n">
        <f aca="false">IFERROR(VALUE(L5),"")</f>
        <v>13</v>
      </c>
      <c r="R5" s="29" t="n">
        <f aca="true">IF(O5="","",O5-TODAY())</f>
        <v>284</v>
      </c>
      <c r="S5" s="29" t="str">
        <f aca="false">IF(C5="&lt;&lt; vazio &gt;&gt;","VAZIA",IF(AND(O5&lt;&gt;"",R5&lt;0),"VENCIDO",IF(AND(O5&lt;&gt;"",R5&lt;=Parametros!$B$10),"PRÓX. VENCIMENTO",IF(F5="Q","QUALIDADE",IF(F5="S","BLOQUEADO",IF(F5="R","RESTRITO/DEVOLUÇÃO",IF(OR(N5="QUAR",N5="QRES"),"QUARENTENA",IF(OR(B5="DESCARTE",B5="DEVOLUÇÃO"),"DESCARTE/DEVOLUÇÃO",IF(AND(D5="",K5&lt;&gt;""),"SEM LOTE",IF(AND(Q5&lt;&gt;"",Q5&gt;=Parametros!$B$11),"PARADO/SEM GIRO","OK"))))))))))</f>
        <v>OK</v>
      </c>
      <c r="T5" s="29" t="str">
        <f aca="false">IF(AND($S5="PARADO/SEM GIRO",$K5="KG",OR(Painel!$B$5="(Todos)",A5=Painel!$B$5)*OR(Painel!$E$5="(Todos)",P5=Painel!$E$5)),$J5+ROW()/10000000,"")</f>
        <v/>
      </c>
      <c r="U5" s="29" t="str">
        <f aca="false">IF(AND($S5="VENCIDO",$K5="KG",OR(Painel!$B$5="(Todos)",A5=Painel!$B$5)*OR(Painel!$E$5="(Todos)",P5=Painel!$E$5)),$J5+ROW()/10000000,"")</f>
        <v/>
      </c>
    </row>
    <row r="6" customFormat="false" ht="15" hidden="false" customHeight="false" outlineLevel="0" collapsed="false">
      <c r="A6" s="29" t="s">
        <v>117</v>
      </c>
      <c r="B6" s="29" t="s">
        <v>118</v>
      </c>
      <c r="C6" s="29" t="s">
        <v>129</v>
      </c>
      <c r="D6" s="29" t="s">
        <v>130</v>
      </c>
      <c r="E6" s="29" t="n">
        <v>7</v>
      </c>
      <c r="F6" s="29"/>
      <c r="G6" s="29"/>
      <c r="H6" s="30" t="n">
        <v>20</v>
      </c>
      <c r="I6" s="31" t="n">
        <v>46275</v>
      </c>
      <c r="J6" s="30" t="n">
        <v>20</v>
      </c>
      <c r="K6" s="29" t="s">
        <v>120</v>
      </c>
      <c r="L6" s="29" t="s">
        <v>121</v>
      </c>
      <c r="M6" s="29"/>
      <c r="N6" s="29" t="s">
        <v>122</v>
      </c>
      <c r="O6" s="31" t="n">
        <v>46970</v>
      </c>
      <c r="P6" s="29" t="s">
        <v>123</v>
      </c>
      <c r="Q6" s="29" t="n">
        <f aca="false">IFERROR(VALUE(L6),"")</f>
        <v>10</v>
      </c>
      <c r="R6" s="29" t="n">
        <f aca="true">IF(O6="","",O6-TODAY())</f>
        <v>685</v>
      </c>
      <c r="S6" s="29" t="str">
        <f aca="false">IF(C6="&lt;&lt; vazio &gt;&gt;","VAZIA",IF(AND(O6&lt;&gt;"",R6&lt;0),"VENCIDO",IF(AND(O6&lt;&gt;"",R6&lt;=Parametros!$B$10),"PRÓX. VENCIMENTO",IF(F6="Q","QUALIDADE",IF(F6="S","BLOQUEADO",IF(F6="R","RESTRITO/DEVOLUÇÃO",IF(OR(N6="QUAR",N6="QRES"),"QUARENTENA",IF(OR(B6="DESCARTE",B6="DEVOLUÇÃO"),"DESCARTE/DEVOLUÇÃO",IF(AND(D6="",K6&lt;&gt;""),"SEM LOTE",IF(AND(Q6&lt;&gt;"",Q6&gt;=Parametros!$B$11),"PARADO/SEM GIRO","OK"))))))))))</f>
        <v>OK</v>
      </c>
      <c r="T6" s="29" t="str">
        <f aca="false">IF(AND($S6="PARADO/SEM GIRO",$K6="KG",OR(Painel!$B$5="(Todos)",A6=Painel!$B$5)*OR(Painel!$E$5="(Todos)",P6=Painel!$E$5)),$J6+ROW()/10000000,"")</f>
        <v/>
      </c>
      <c r="U6" s="29" t="str">
        <f aca="false">IF(AND($S6="VENCIDO",$K6="KG",OR(Painel!$B$5="(Todos)",A6=Painel!$B$5)*OR(Painel!$E$5="(Todos)",P6=Painel!$E$5)),$J6+ROW()/10000000,"")</f>
        <v/>
      </c>
    </row>
    <row r="7" customFormat="false" ht="15" hidden="false" customHeight="false" outlineLevel="0" collapsed="false">
      <c r="A7" s="29" t="s">
        <v>117</v>
      </c>
      <c r="B7" s="29" t="s">
        <v>118</v>
      </c>
      <c r="C7" s="29" t="s">
        <v>131</v>
      </c>
      <c r="D7" s="29" t="s">
        <v>132</v>
      </c>
      <c r="E7" s="29" t="n">
        <v>7</v>
      </c>
      <c r="F7" s="29"/>
      <c r="G7" s="29"/>
      <c r="H7" s="30" t="n">
        <v>40.4</v>
      </c>
      <c r="I7" s="31" t="n">
        <v>46276</v>
      </c>
      <c r="J7" s="30" t="n">
        <v>40.4</v>
      </c>
      <c r="K7" s="29" t="s">
        <v>120</v>
      </c>
      <c r="L7" s="29" t="s">
        <v>133</v>
      </c>
      <c r="M7" s="29"/>
      <c r="N7" s="29" t="s">
        <v>134</v>
      </c>
      <c r="O7" s="29"/>
      <c r="P7" s="29" t="s">
        <v>123</v>
      </c>
      <c r="Q7" s="29" t="n">
        <f aca="false">IFERROR(VALUE(L7),"")</f>
        <v>9</v>
      </c>
      <c r="R7" s="29" t="str">
        <f aca="true">IF(O7="","",O7-TODAY())</f>
        <v/>
      </c>
      <c r="S7" s="29" t="str">
        <f aca="false">IF(C7="&lt;&lt; vazio &gt;&gt;","VAZIA",IF(AND(O7&lt;&gt;"",R7&lt;0),"VENCIDO",IF(AND(O7&lt;&gt;"",R7&lt;=Parametros!$B$10),"PRÓX. VENCIMENTO",IF(F7="Q","QUALIDADE",IF(F7="S","BLOQUEADO",IF(F7="R","RESTRITO/DEVOLUÇÃO",IF(OR(N7="QUAR",N7="QRES"),"QUARENTENA",IF(OR(B7="DESCARTE",B7="DEVOLUÇÃO"),"DESCARTE/DEVOLUÇÃO",IF(AND(D7="",K7&lt;&gt;""),"SEM LOTE",IF(AND(Q7&lt;&gt;"",Q7&gt;=Parametros!$B$11),"PARADO/SEM GIRO","OK"))))))))))</f>
        <v>OK</v>
      </c>
      <c r="T7" s="29" t="str">
        <f aca="false">IF(AND($S7="PARADO/SEM GIRO",$K7="KG",OR(Painel!$B$5="(Todos)",A7=Painel!$B$5)*OR(Painel!$E$5="(Todos)",P7=Painel!$E$5)),$J7+ROW()/10000000,"")</f>
        <v/>
      </c>
      <c r="U7" s="29" t="str">
        <f aca="false">IF(AND($S7="VENCIDO",$K7="KG",OR(Painel!$B$5="(Todos)",A7=Painel!$B$5)*OR(Painel!$E$5="(Todos)",P7=Painel!$E$5)),$J7+ROW()/10000000,"")</f>
        <v/>
      </c>
    </row>
    <row r="8" customFormat="false" ht="15" hidden="false" customHeight="false" outlineLevel="0" collapsed="false">
      <c r="A8" s="29" t="s">
        <v>117</v>
      </c>
      <c r="B8" s="29" t="s">
        <v>118</v>
      </c>
      <c r="C8" s="29" t="s">
        <v>135</v>
      </c>
      <c r="D8" s="29" t="s">
        <v>136</v>
      </c>
      <c r="E8" s="29" t="n">
        <v>7</v>
      </c>
      <c r="F8" s="29" t="s">
        <v>137</v>
      </c>
      <c r="G8" s="29"/>
      <c r="H8" s="30" t="n">
        <v>30.3</v>
      </c>
      <c r="I8" s="31" t="n">
        <v>46274</v>
      </c>
      <c r="J8" s="30" t="n">
        <v>30.3</v>
      </c>
      <c r="K8" s="29" t="s">
        <v>120</v>
      </c>
      <c r="L8" s="29" t="s">
        <v>138</v>
      </c>
      <c r="M8" s="29"/>
      <c r="N8" s="29" t="s">
        <v>122</v>
      </c>
      <c r="O8" s="31" t="n">
        <v>46609</v>
      </c>
      <c r="P8" s="29" t="s">
        <v>123</v>
      </c>
      <c r="Q8" s="29" t="n">
        <f aca="false">IFERROR(VALUE(L8),"")</f>
        <v>11</v>
      </c>
      <c r="R8" s="29" t="n">
        <f aca="true">IF(O8="","",O8-TODAY())</f>
        <v>324</v>
      </c>
      <c r="S8" s="29" t="str">
        <f aca="false">IF(C8="&lt;&lt; vazio &gt;&gt;","VAZIA",IF(AND(O8&lt;&gt;"",R8&lt;0),"VENCIDO",IF(AND(O8&lt;&gt;"",R8&lt;=Parametros!$B$10),"PRÓX. VENCIMENTO",IF(F8="Q","QUALIDADE",IF(F8="S","BLOQUEADO",IF(F8="R","RESTRITO/DEVOLUÇÃO",IF(OR(N8="QUAR",N8="QRES"),"QUARENTENA",IF(OR(B8="DESCARTE",B8="DEVOLUÇÃO"),"DESCARTE/DEVOLUÇÃO",IF(AND(D8="",K8&lt;&gt;""),"SEM LOTE",IF(AND(Q8&lt;&gt;"",Q8&gt;=Parametros!$B$11),"PARADO/SEM GIRO","OK"))))))))))</f>
        <v>BLOQUEADO</v>
      </c>
      <c r="T8" s="29" t="str">
        <f aca="false">IF(AND($S8="PARADO/SEM GIRO",$K8="KG",OR(Painel!$B$5="(Todos)",A8=Painel!$B$5)*OR(Painel!$E$5="(Todos)",P8=Painel!$E$5)),$J8+ROW()/10000000,"")</f>
        <v/>
      </c>
      <c r="U8" s="29" t="str">
        <f aca="false">IF(AND($S8="VENCIDO",$K8="KG",OR(Painel!$B$5="(Todos)",A8=Painel!$B$5)*OR(Painel!$E$5="(Todos)",P8=Painel!$E$5)),$J8+ROW()/10000000,"")</f>
        <v/>
      </c>
    </row>
    <row r="9" customFormat="false" ht="15" hidden="false" customHeight="false" outlineLevel="0" collapsed="false">
      <c r="A9" s="29" t="s">
        <v>117</v>
      </c>
      <c r="B9" s="29" t="s">
        <v>118</v>
      </c>
      <c r="C9" s="29" t="s">
        <v>139</v>
      </c>
      <c r="D9" s="29" t="s">
        <v>140</v>
      </c>
      <c r="E9" s="29" t="n">
        <v>7</v>
      </c>
      <c r="F9" s="29"/>
      <c r="G9" s="29"/>
      <c r="H9" s="30" t="n">
        <v>20</v>
      </c>
      <c r="I9" s="31" t="n">
        <v>46275</v>
      </c>
      <c r="J9" s="30" t="n">
        <v>20</v>
      </c>
      <c r="K9" s="29" t="s">
        <v>120</v>
      </c>
      <c r="L9" s="29" t="s">
        <v>121</v>
      </c>
      <c r="M9" s="29"/>
      <c r="N9" s="29" t="s">
        <v>122</v>
      </c>
      <c r="O9" s="31" t="n">
        <v>46593</v>
      </c>
      <c r="P9" s="29" t="s">
        <v>123</v>
      </c>
      <c r="Q9" s="29" t="n">
        <f aca="false">IFERROR(VALUE(L9),"")</f>
        <v>10</v>
      </c>
      <c r="R9" s="29" t="n">
        <f aca="true">IF(O9="","",O9-TODAY())</f>
        <v>308</v>
      </c>
      <c r="S9" s="29" t="str">
        <f aca="false">IF(C9="&lt;&lt; vazio &gt;&gt;","VAZIA",IF(AND(O9&lt;&gt;"",R9&lt;0),"VENCIDO",IF(AND(O9&lt;&gt;"",R9&lt;=Parametros!$B$10),"PRÓX. VENCIMENTO",IF(F9="Q","QUALIDADE",IF(F9="S","BLOQUEADO",IF(F9="R","RESTRITO/DEVOLUÇÃO",IF(OR(N9="QUAR",N9="QRES"),"QUARENTENA",IF(OR(B9="DESCARTE",B9="DEVOLUÇÃO"),"DESCARTE/DEVOLUÇÃO",IF(AND(D9="",K9&lt;&gt;""),"SEM LOTE",IF(AND(Q9&lt;&gt;"",Q9&gt;=Parametros!$B$11),"PARADO/SEM GIRO","OK"))))))))))</f>
        <v>OK</v>
      </c>
      <c r="T9" s="29" t="str">
        <f aca="false">IF(AND($S9="PARADO/SEM GIRO",$K9="KG",OR(Painel!$B$5="(Todos)",A9=Painel!$B$5)*OR(Painel!$E$5="(Todos)",P9=Painel!$E$5)),$J9+ROW()/10000000,"")</f>
        <v/>
      </c>
      <c r="U9" s="29" t="str">
        <f aca="false">IF(AND($S9="VENCIDO",$K9="KG",OR(Painel!$B$5="(Todos)",A9=Painel!$B$5)*OR(Painel!$E$5="(Todos)",P9=Painel!$E$5)),$J9+ROW()/10000000,"")</f>
        <v/>
      </c>
    </row>
    <row r="10" customFormat="false" ht="15" hidden="false" customHeight="false" outlineLevel="0" collapsed="false">
      <c r="A10" s="29" t="s">
        <v>117</v>
      </c>
      <c r="B10" s="29" t="s">
        <v>141</v>
      </c>
      <c r="C10" s="29" t="s">
        <v>142</v>
      </c>
      <c r="D10" s="29" t="s">
        <v>143</v>
      </c>
      <c r="E10" s="29" t="n">
        <v>14</v>
      </c>
      <c r="F10" s="29"/>
      <c r="G10" s="29"/>
      <c r="H10" s="30" t="n">
        <v>2.8</v>
      </c>
      <c r="I10" s="31" t="n">
        <v>46280</v>
      </c>
      <c r="J10" s="30" t="n">
        <v>2.8</v>
      </c>
      <c r="K10" s="29" t="s">
        <v>120</v>
      </c>
      <c r="L10" s="29" t="s">
        <v>144</v>
      </c>
      <c r="M10" s="29"/>
      <c r="N10" s="29" t="s">
        <v>122</v>
      </c>
      <c r="O10" s="31" t="n">
        <v>46550</v>
      </c>
      <c r="P10" s="29" t="s">
        <v>123</v>
      </c>
      <c r="Q10" s="29" t="n">
        <f aca="false">IFERROR(VALUE(L10),"")</f>
        <v>5</v>
      </c>
      <c r="R10" s="29" t="n">
        <f aca="true">IF(O10="","",O10-TODAY())</f>
        <v>265</v>
      </c>
      <c r="S10" s="29" t="str">
        <f aca="false">IF(C10="&lt;&lt; vazio &gt;&gt;","VAZIA",IF(AND(O10&lt;&gt;"",R10&lt;0),"VENCIDO",IF(AND(O10&lt;&gt;"",R10&lt;=Parametros!$B$10),"PRÓX. VENCIMENTO",IF(F10="Q","QUALIDADE",IF(F10="S","BLOQUEADO",IF(F10="R","RESTRITO/DEVOLUÇÃO",IF(OR(N10="QUAR",N10="QRES"),"QUARENTENA",IF(OR(B10="DESCARTE",B10="DEVOLUÇÃO"),"DESCARTE/DEVOLUÇÃO",IF(AND(D10="",K10&lt;&gt;""),"SEM LOTE",IF(AND(Q10&lt;&gt;"",Q10&gt;=Parametros!$B$11),"PARADO/SEM GIRO","OK"))))))))))</f>
        <v>OK</v>
      </c>
      <c r="T10" s="29" t="str">
        <f aca="false">IF(AND($S10="PARADO/SEM GIRO",$K10="KG",OR(Painel!$B$5="(Todos)",A10=Painel!$B$5)*OR(Painel!$E$5="(Todos)",P10=Painel!$E$5)),$J10+ROW()/10000000,"")</f>
        <v/>
      </c>
      <c r="U10" s="29" t="str">
        <f aca="false">IF(AND($S10="VENCIDO",$K10="KG",OR(Painel!$B$5="(Todos)",A10=Painel!$B$5)*OR(Painel!$E$5="(Todos)",P10=Painel!$E$5)),$J10+ROW()/10000000,"")</f>
        <v/>
      </c>
    </row>
    <row r="11" customFormat="false" ht="15" hidden="false" customHeight="false" outlineLevel="0" collapsed="false">
      <c r="A11" s="29" t="s">
        <v>117</v>
      </c>
      <c r="B11" s="29" t="s">
        <v>141</v>
      </c>
      <c r="C11" s="29" t="s">
        <v>145</v>
      </c>
      <c r="D11" s="29" t="s">
        <v>146</v>
      </c>
      <c r="E11" s="29" t="n">
        <v>14</v>
      </c>
      <c r="F11" s="29"/>
      <c r="G11" s="29"/>
      <c r="H11" s="30" t="n">
        <v>20.1</v>
      </c>
      <c r="I11" s="31" t="n">
        <v>46280</v>
      </c>
      <c r="J11" s="30" t="n">
        <v>20.1</v>
      </c>
      <c r="K11" s="29" t="s">
        <v>120</v>
      </c>
      <c r="L11" s="29" t="s">
        <v>144</v>
      </c>
      <c r="M11" s="29"/>
      <c r="N11" s="29" t="s">
        <v>122</v>
      </c>
      <c r="O11" s="31" t="n">
        <v>46401</v>
      </c>
      <c r="P11" s="29" t="s">
        <v>123</v>
      </c>
      <c r="Q11" s="29" t="n">
        <f aca="false">IFERROR(VALUE(L11),"")</f>
        <v>5</v>
      </c>
      <c r="R11" s="29" t="n">
        <f aca="true">IF(O11="","",O11-TODAY())</f>
        <v>116</v>
      </c>
      <c r="S11" s="29" t="str">
        <f aca="false">IF(C11="&lt;&lt; vazio &gt;&gt;","VAZIA",IF(AND(O11&lt;&gt;"",R11&lt;0),"VENCIDO",IF(AND(O11&lt;&gt;"",R11&lt;=Parametros!$B$10),"PRÓX. VENCIMENTO",IF(F11="Q","QUALIDADE",IF(F11="S","BLOQUEADO",IF(F11="R","RESTRITO/DEVOLUÇÃO",IF(OR(N11="QUAR",N11="QRES"),"QUARENTENA",IF(OR(B11="DESCARTE",B11="DEVOLUÇÃO"),"DESCARTE/DEVOLUÇÃO",IF(AND(D11="",K11&lt;&gt;""),"SEM LOTE",IF(AND(Q11&lt;&gt;"",Q11&gt;=Parametros!$B$11),"PARADO/SEM GIRO","OK"))))))))))</f>
        <v>OK</v>
      </c>
      <c r="T11" s="29" t="str">
        <f aca="false">IF(AND($S11="PARADO/SEM GIRO",$K11="KG",OR(Painel!$B$5="(Todos)",A11=Painel!$B$5)*OR(Painel!$E$5="(Todos)",P11=Painel!$E$5)),$J11+ROW()/10000000,"")</f>
        <v/>
      </c>
      <c r="U11" s="29" t="str">
        <f aca="false">IF(AND($S11="VENCIDO",$K11="KG",OR(Painel!$B$5="(Todos)",A11=Painel!$B$5)*OR(Painel!$E$5="(Todos)",P11=Painel!$E$5)),$J11+ROW()/10000000,"")</f>
        <v/>
      </c>
    </row>
    <row r="12" customFormat="false" ht="15" hidden="false" customHeight="false" outlineLevel="0" collapsed="false">
      <c r="A12" s="29" t="s">
        <v>117</v>
      </c>
      <c r="B12" s="29" t="s">
        <v>141</v>
      </c>
      <c r="C12" s="29" t="s">
        <v>147</v>
      </c>
      <c r="D12" s="29" t="s">
        <v>148</v>
      </c>
      <c r="E12" s="29" t="n">
        <v>14</v>
      </c>
      <c r="F12" s="29"/>
      <c r="G12" s="29"/>
      <c r="H12" s="30" t="n">
        <v>8.4</v>
      </c>
      <c r="I12" s="31" t="n">
        <v>46280</v>
      </c>
      <c r="J12" s="30" t="n">
        <v>8.4</v>
      </c>
      <c r="K12" s="29" t="s">
        <v>120</v>
      </c>
      <c r="L12" s="29" t="s">
        <v>149</v>
      </c>
      <c r="M12" s="29"/>
      <c r="N12" s="29" t="s">
        <v>122</v>
      </c>
      <c r="O12" s="31" t="n">
        <v>46416</v>
      </c>
      <c r="P12" s="29" t="s">
        <v>123</v>
      </c>
      <c r="Q12" s="29" t="n">
        <f aca="false">IFERROR(VALUE(L12),"")</f>
        <v>12</v>
      </c>
      <c r="R12" s="29" t="n">
        <f aca="true">IF(O12="","",O12-TODAY())</f>
        <v>131</v>
      </c>
      <c r="S12" s="29" t="str">
        <f aca="false">IF(C12="&lt;&lt; vazio &gt;&gt;","VAZIA",IF(AND(O12&lt;&gt;"",R12&lt;0),"VENCIDO",IF(AND(O12&lt;&gt;"",R12&lt;=Parametros!$B$10),"PRÓX. VENCIMENTO",IF(F12="Q","QUALIDADE",IF(F12="S","BLOQUEADO",IF(F12="R","RESTRITO/DEVOLUÇÃO",IF(OR(N12="QUAR",N12="QRES"),"QUARENTENA",IF(OR(B12="DESCARTE",B12="DEVOLUÇÃO"),"DESCARTE/DEVOLUÇÃO",IF(AND(D12="",K12&lt;&gt;""),"SEM LOTE",IF(AND(Q12&lt;&gt;"",Q12&gt;=Parametros!$B$11),"PARADO/SEM GIRO","OK"))))))))))</f>
        <v>OK</v>
      </c>
      <c r="T12" s="29" t="str">
        <f aca="false">IF(AND($S12="PARADO/SEM GIRO",$K12="KG",OR(Painel!$B$5="(Todos)",A12=Painel!$B$5)*OR(Painel!$E$5="(Todos)",P12=Painel!$E$5)),$J12+ROW()/10000000,"")</f>
        <v/>
      </c>
      <c r="U12" s="29" t="str">
        <f aca="false">IF(AND($S12="VENCIDO",$K12="KG",OR(Painel!$B$5="(Todos)",A12=Painel!$B$5)*OR(Painel!$E$5="(Todos)",P12=Painel!$E$5)),$J12+ROW()/10000000,"")</f>
        <v/>
      </c>
    </row>
    <row r="13" customFormat="false" ht="15" hidden="false" customHeight="false" outlineLevel="0" collapsed="false">
      <c r="A13" s="29" t="s">
        <v>117</v>
      </c>
      <c r="B13" s="29" t="s">
        <v>141</v>
      </c>
      <c r="C13" s="29" t="s">
        <v>150</v>
      </c>
      <c r="D13" s="29" t="s">
        <v>151</v>
      </c>
      <c r="E13" s="29" t="n">
        <v>14</v>
      </c>
      <c r="F13" s="29"/>
      <c r="G13" s="29"/>
      <c r="H13" s="30" t="n">
        <v>2.8</v>
      </c>
      <c r="I13" s="31" t="n">
        <v>46280</v>
      </c>
      <c r="J13" s="30" t="n">
        <v>2.8</v>
      </c>
      <c r="K13" s="29" t="s">
        <v>120</v>
      </c>
      <c r="L13" s="29" t="s">
        <v>144</v>
      </c>
      <c r="M13" s="29"/>
      <c r="N13" s="29" t="s">
        <v>134</v>
      </c>
      <c r="O13" s="31" t="n">
        <v>46297</v>
      </c>
      <c r="P13" s="29" t="s">
        <v>123</v>
      </c>
      <c r="Q13" s="29" t="n">
        <f aca="false">IFERROR(VALUE(L13),"")</f>
        <v>5</v>
      </c>
      <c r="R13" s="29" t="n">
        <f aca="true">IF(O13="","",O13-TODAY())</f>
        <v>12</v>
      </c>
      <c r="S13" s="29" t="str">
        <f aca="false">IF(C13="&lt;&lt; vazio &gt;&gt;","VAZIA",IF(AND(O13&lt;&gt;"",R13&lt;0),"VENCIDO",IF(AND(O13&lt;&gt;"",R13&lt;=Parametros!$B$10),"PRÓX. VENCIMENTO",IF(F13="Q","QUALIDADE",IF(F13="S","BLOQUEADO",IF(F13="R","RESTRITO/DEVOLUÇÃO",IF(OR(N13="QUAR",N13="QRES"),"QUARENTENA",IF(OR(B13="DESCARTE",B13="DEVOLUÇÃO"),"DESCARTE/DEVOLUÇÃO",IF(AND(D13="",K13&lt;&gt;""),"SEM LOTE",IF(AND(Q13&lt;&gt;"",Q13&gt;=Parametros!$B$11),"PARADO/SEM GIRO","OK"))))))))))</f>
        <v>PRÓX. VENCIMENTO</v>
      </c>
      <c r="T13" s="29" t="str">
        <f aca="false">IF(AND($S13="PARADO/SEM GIRO",$K13="KG",OR(Painel!$B$5="(Todos)",A13=Painel!$B$5)*OR(Painel!$E$5="(Todos)",P13=Painel!$E$5)),$J13+ROW()/10000000,"")</f>
        <v/>
      </c>
      <c r="U13" s="29" t="str">
        <f aca="false">IF(AND($S13="VENCIDO",$K13="KG",OR(Painel!$B$5="(Todos)",A13=Painel!$B$5)*OR(Painel!$E$5="(Todos)",P13=Painel!$E$5)),$J13+ROW()/10000000,"")</f>
        <v/>
      </c>
    </row>
    <row r="14" customFormat="false" ht="15" hidden="false" customHeight="false" outlineLevel="0" collapsed="false">
      <c r="A14" s="29" t="s">
        <v>117</v>
      </c>
      <c r="B14" s="29" t="s">
        <v>141</v>
      </c>
      <c r="C14" s="29" t="s">
        <v>152</v>
      </c>
      <c r="D14" s="29" t="s">
        <v>153</v>
      </c>
      <c r="E14" s="29" t="n">
        <v>14</v>
      </c>
      <c r="F14" s="29"/>
      <c r="G14" s="29"/>
      <c r="H14" s="30" t="n">
        <v>10.1</v>
      </c>
      <c r="I14" s="31" t="n">
        <v>46280</v>
      </c>
      <c r="J14" s="30" t="n">
        <v>10.1</v>
      </c>
      <c r="K14" s="29" t="s">
        <v>120</v>
      </c>
      <c r="L14" s="29" t="s">
        <v>144</v>
      </c>
      <c r="M14" s="29"/>
      <c r="N14" s="29" t="s">
        <v>122</v>
      </c>
      <c r="O14" s="31" t="n">
        <v>46660</v>
      </c>
      <c r="P14" s="29" t="s">
        <v>123</v>
      </c>
      <c r="Q14" s="29" t="n">
        <f aca="false">IFERROR(VALUE(L14),"")</f>
        <v>5</v>
      </c>
      <c r="R14" s="29" t="n">
        <f aca="true">IF(O14="","",O14-TODAY())</f>
        <v>375</v>
      </c>
      <c r="S14" s="29" t="str">
        <f aca="false">IF(C14="&lt;&lt; vazio &gt;&gt;","VAZIA",IF(AND(O14&lt;&gt;"",R14&lt;0),"VENCIDO",IF(AND(O14&lt;&gt;"",R14&lt;=Parametros!$B$10),"PRÓX. VENCIMENTO",IF(F14="Q","QUALIDADE",IF(F14="S","BLOQUEADO",IF(F14="R","RESTRITO/DEVOLUÇÃO",IF(OR(N14="QUAR",N14="QRES"),"QUARENTENA",IF(OR(B14="DESCARTE",B14="DEVOLUÇÃO"),"DESCARTE/DEVOLUÇÃO",IF(AND(D14="",K14&lt;&gt;""),"SEM LOTE",IF(AND(Q14&lt;&gt;"",Q14&gt;=Parametros!$B$11),"PARADO/SEM GIRO","OK"))))))))))</f>
        <v>OK</v>
      </c>
      <c r="T14" s="29" t="str">
        <f aca="false">IF(AND($S14="PARADO/SEM GIRO",$K14="KG",OR(Painel!$B$5="(Todos)",A14=Painel!$B$5)*OR(Painel!$E$5="(Todos)",P14=Painel!$E$5)),$J14+ROW()/10000000,"")</f>
        <v/>
      </c>
      <c r="U14" s="29" t="str">
        <f aca="false">IF(AND($S14="VENCIDO",$K14="KG",OR(Painel!$B$5="(Todos)",A14=Painel!$B$5)*OR(Painel!$E$5="(Todos)",P14=Painel!$E$5)),$J14+ROW()/10000000,"")</f>
        <v/>
      </c>
    </row>
    <row r="15" customFormat="false" ht="15" hidden="false" customHeight="false" outlineLevel="0" collapsed="false">
      <c r="A15" s="29" t="s">
        <v>117</v>
      </c>
      <c r="B15" s="29" t="s">
        <v>141</v>
      </c>
      <c r="C15" s="29" t="s">
        <v>154</v>
      </c>
      <c r="D15" s="29" t="s">
        <v>155</v>
      </c>
      <c r="E15" s="29" t="n">
        <v>14</v>
      </c>
      <c r="F15" s="29"/>
      <c r="G15" s="29"/>
      <c r="H15" s="30" t="n">
        <v>12.12</v>
      </c>
      <c r="I15" s="31" t="n">
        <v>46280</v>
      </c>
      <c r="J15" s="30" t="n">
        <v>12.12</v>
      </c>
      <c r="K15" s="29" t="s">
        <v>120</v>
      </c>
      <c r="L15" s="29" t="s">
        <v>144</v>
      </c>
      <c r="M15" s="29"/>
      <c r="N15" s="29" t="s">
        <v>122</v>
      </c>
      <c r="O15" s="31" t="n">
        <v>46762</v>
      </c>
      <c r="P15" s="29" t="s">
        <v>123</v>
      </c>
      <c r="Q15" s="29" t="n">
        <f aca="false">IFERROR(VALUE(L15),"")</f>
        <v>5</v>
      </c>
      <c r="R15" s="29" t="n">
        <f aca="true">IF(O15="","",O15-TODAY())</f>
        <v>477</v>
      </c>
      <c r="S15" s="29" t="str">
        <f aca="false">IF(C15="&lt;&lt; vazio &gt;&gt;","VAZIA",IF(AND(O15&lt;&gt;"",R15&lt;0),"VENCIDO",IF(AND(O15&lt;&gt;"",R15&lt;=Parametros!$B$10),"PRÓX. VENCIMENTO",IF(F15="Q","QUALIDADE",IF(F15="S","BLOQUEADO",IF(F15="R","RESTRITO/DEVOLUÇÃO",IF(OR(N15="QUAR",N15="QRES"),"QUARENTENA",IF(OR(B15="DESCARTE",B15="DEVOLUÇÃO"),"DESCARTE/DEVOLUÇÃO",IF(AND(D15="",K15&lt;&gt;""),"SEM LOTE",IF(AND(Q15&lt;&gt;"",Q15&gt;=Parametros!$B$11),"PARADO/SEM GIRO","OK"))))))))))</f>
        <v>OK</v>
      </c>
      <c r="T15" s="29" t="str">
        <f aca="false">IF(AND($S15="PARADO/SEM GIRO",$K15="KG",OR(Painel!$B$5="(Todos)",A15=Painel!$B$5)*OR(Painel!$E$5="(Todos)",P15=Painel!$E$5)),$J15+ROW()/10000000,"")</f>
        <v/>
      </c>
      <c r="U15" s="29" t="str">
        <f aca="false">IF(AND($S15="VENCIDO",$K15="KG",OR(Painel!$B$5="(Todos)",A15=Painel!$B$5)*OR(Painel!$E$5="(Todos)",P15=Painel!$E$5)),$J15+ROW()/10000000,"")</f>
        <v/>
      </c>
    </row>
    <row r="16" customFormat="false" ht="15" hidden="false" customHeight="false" outlineLevel="0" collapsed="false">
      <c r="A16" s="29" t="s">
        <v>117</v>
      </c>
      <c r="B16" s="29" t="s">
        <v>141</v>
      </c>
      <c r="C16" s="29" t="s">
        <v>135</v>
      </c>
      <c r="D16" s="29" t="s">
        <v>156</v>
      </c>
      <c r="E16" s="29" t="n">
        <v>14</v>
      </c>
      <c r="F16" s="29"/>
      <c r="G16" s="29"/>
      <c r="H16" s="30" t="n">
        <v>10.1</v>
      </c>
      <c r="I16" s="31" t="n">
        <v>46280</v>
      </c>
      <c r="J16" s="30" t="n">
        <v>10.1</v>
      </c>
      <c r="K16" s="29" t="s">
        <v>120</v>
      </c>
      <c r="L16" s="29" t="s">
        <v>144</v>
      </c>
      <c r="M16" s="29"/>
      <c r="N16" s="29" t="s">
        <v>134</v>
      </c>
      <c r="O16" s="31" t="n">
        <v>46318</v>
      </c>
      <c r="P16" s="29" t="s">
        <v>123</v>
      </c>
      <c r="Q16" s="29" t="n">
        <f aca="false">IFERROR(VALUE(L16),"")</f>
        <v>5</v>
      </c>
      <c r="R16" s="29" t="n">
        <f aca="true">IF(O16="","",O16-TODAY())</f>
        <v>33</v>
      </c>
      <c r="S16" s="29" t="str">
        <f aca="false">IF(C16="&lt;&lt; vazio &gt;&gt;","VAZIA",IF(AND(O16&lt;&gt;"",R16&lt;0),"VENCIDO",IF(AND(O16&lt;&gt;"",R16&lt;=Parametros!$B$10),"PRÓX. VENCIMENTO",IF(F16="Q","QUALIDADE",IF(F16="S","BLOQUEADO",IF(F16="R","RESTRITO/DEVOLUÇÃO",IF(OR(N16="QUAR",N16="QRES"),"QUARENTENA",IF(OR(B16="DESCARTE",B16="DEVOLUÇÃO"),"DESCARTE/DEVOLUÇÃO",IF(AND(D16="",K16&lt;&gt;""),"SEM LOTE",IF(AND(Q16&lt;&gt;"",Q16&gt;=Parametros!$B$11),"PARADO/SEM GIRO","OK"))))))))))</f>
        <v>PRÓX. VENCIMENTO</v>
      </c>
      <c r="T16" s="29" t="str">
        <f aca="false">IF(AND($S16="PARADO/SEM GIRO",$K16="KG",OR(Painel!$B$5="(Todos)",A16=Painel!$B$5)*OR(Painel!$E$5="(Todos)",P16=Painel!$E$5)),$J16+ROW()/10000000,"")</f>
        <v/>
      </c>
      <c r="U16" s="29" t="str">
        <f aca="false">IF(AND($S16="VENCIDO",$K16="KG",OR(Painel!$B$5="(Todos)",A16=Painel!$B$5)*OR(Painel!$E$5="(Todos)",P16=Painel!$E$5)),$J16+ROW()/10000000,"")</f>
        <v/>
      </c>
    </row>
    <row r="17" customFormat="false" ht="15" hidden="false" customHeight="false" outlineLevel="0" collapsed="false">
      <c r="A17" s="29" t="s">
        <v>117</v>
      </c>
      <c r="B17" s="29" t="s">
        <v>141</v>
      </c>
      <c r="C17" s="29" t="s">
        <v>157</v>
      </c>
      <c r="D17" s="29" t="s">
        <v>158</v>
      </c>
      <c r="E17" s="29" t="n">
        <v>14</v>
      </c>
      <c r="F17" s="29"/>
      <c r="G17" s="29"/>
      <c r="H17" s="30" t="n">
        <v>10.5</v>
      </c>
      <c r="I17" s="31" t="n">
        <v>46274</v>
      </c>
      <c r="J17" s="30" t="n">
        <v>10.5</v>
      </c>
      <c r="K17" s="29" t="s">
        <v>120</v>
      </c>
      <c r="L17" s="29" t="s">
        <v>138</v>
      </c>
      <c r="M17" s="29"/>
      <c r="N17" s="29" t="s">
        <v>122</v>
      </c>
      <c r="O17" s="31" t="n">
        <v>46520</v>
      </c>
      <c r="P17" s="29" t="s">
        <v>123</v>
      </c>
      <c r="Q17" s="29" t="n">
        <f aca="false">IFERROR(VALUE(L17),"")</f>
        <v>11</v>
      </c>
      <c r="R17" s="29" t="n">
        <f aca="true">IF(O17="","",O17-TODAY())</f>
        <v>235</v>
      </c>
      <c r="S17" s="29" t="str">
        <f aca="false">IF(C17="&lt;&lt; vazio &gt;&gt;","VAZIA",IF(AND(O17&lt;&gt;"",R17&lt;0),"VENCIDO",IF(AND(O17&lt;&gt;"",R17&lt;=Parametros!$B$10),"PRÓX. VENCIMENTO",IF(F17="Q","QUALIDADE",IF(F17="S","BLOQUEADO",IF(F17="R","RESTRITO/DEVOLUÇÃO",IF(OR(N17="QUAR",N17="QRES"),"QUARENTENA",IF(OR(B17="DESCARTE",B17="DEVOLUÇÃO"),"DESCARTE/DEVOLUÇÃO",IF(AND(D17="",K17&lt;&gt;""),"SEM LOTE",IF(AND(Q17&lt;&gt;"",Q17&gt;=Parametros!$B$11),"PARADO/SEM GIRO","OK"))))))))))</f>
        <v>OK</v>
      </c>
      <c r="T17" s="29" t="str">
        <f aca="false">IF(AND($S17="PARADO/SEM GIRO",$K17="KG",OR(Painel!$B$5="(Todos)",A17=Painel!$B$5)*OR(Painel!$E$5="(Todos)",P17=Painel!$E$5)),$J17+ROW()/10000000,"")</f>
        <v/>
      </c>
      <c r="U17" s="29" t="str">
        <f aca="false">IF(AND($S17="VENCIDO",$K17="KG",OR(Painel!$B$5="(Todos)",A17=Painel!$B$5)*OR(Painel!$E$5="(Todos)",P17=Painel!$E$5)),$J17+ROW()/10000000,"")</f>
        <v/>
      </c>
    </row>
    <row r="18" customFormat="false" ht="15" hidden="false" customHeight="false" outlineLevel="0" collapsed="false">
      <c r="A18" s="29" t="s">
        <v>117</v>
      </c>
      <c r="B18" s="29" t="s">
        <v>141</v>
      </c>
      <c r="C18" s="29" t="s">
        <v>159</v>
      </c>
      <c r="D18" s="29" t="s">
        <v>160</v>
      </c>
      <c r="E18" s="29" t="n">
        <v>14</v>
      </c>
      <c r="F18" s="29"/>
      <c r="G18" s="29"/>
      <c r="H18" s="30" t="n">
        <v>10.5</v>
      </c>
      <c r="I18" s="31" t="n">
        <v>46274</v>
      </c>
      <c r="J18" s="30" t="n">
        <v>10.5</v>
      </c>
      <c r="K18" s="29" t="s">
        <v>120</v>
      </c>
      <c r="L18" s="29" t="s">
        <v>138</v>
      </c>
      <c r="M18" s="29"/>
      <c r="N18" s="29" t="s">
        <v>122</v>
      </c>
      <c r="O18" s="31" t="n">
        <v>46662</v>
      </c>
      <c r="P18" s="29" t="s">
        <v>123</v>
      </c>
      <c r="Q18" s="29" t="n">
        <f aca="false">IFERROR(VALUE(L18),"")</f>
        <v>11</v>
      </c>
      <c r="R18" s="29" t="n">
        <f aca="true">IF(O18="","",O18-TODAY())</f>
        <v>377</v>
      </c>
      <c r="S18" s="29" t="str">
        <f aca="false">IF(C18="&lt;&lt; vazio &gt;&gt;","VAZIA",IF(AND(O18&lt;&gt;"",R18&lt;0),"VENCIDO",IF(AND(O18&lt;&gt;"",R18&lt;=Parametros!$B$10),"PRÓX. VENCIMENTO",IF(F18="Q","QUALIDADE",IF(F18="S","BLOQUEADO",IF(F18="R","RESTRITO/DEVOLUÇÃO",IF(OR(N18="QUAR",N18="QRES"),"QUARENTENA",IF(OR(B18="DESCARTE",B18="DEVOLUÇÃO"),"DESCARTE/DEVOLUÇÃO",IF(AND(D18="",K18&lt;&gt;""),"SEM LOTE",IF(AND(Q18&lt;&gt;"",Q18&gt;=Parametros!$B$11),"PARADO/SEM GIRO","OK"))))))))))</f>
        <v>OK</v>
      </c>
      <c r="T18" s="29" t="str">
        <f aca="false">IF(AND($S18="PARADO/SEM GIRO",$K18="KG",OR(Painel!$B$5="(Todos)",A18=Painel!$B$5)*OR(Painel!$E$5="(Todos)",P18=Painel!$E$5)),$J18+ROW()/10000000,"")</f>
        <v/>
      </c>
      <c r="U18" s="29" t="str">
        <f aca="false">IF(AND($S18="VENCIDO",$K18="KG",OR(Painel!$B$5="(Todos)",A18=Painel!$B$5)*OR(Painel!$E$5="(Todos)",P18=Painel!$E$5)),$J18+ROW()/10000000,"")</f>
        <v/>
      </c>
    </row>
    <row r="19" customFormat="false" ht="15" hidden="false" customHeight="false" outlineLevel="0" collapsed="false">
      <c r="A19" s="29" t="s">
        <v>117</v>
      </c>
      <c r="B19" s="29" t="s">
        <v>141</v>
      </c>
      <c r="C19" s="29" t="s">
        <v>161</v>
      </c>
      <c r="D19" s="29" t="s">
        <v>162</v>
      </c>
      <c r="E19" s="29" t="n">
        <v>14</v>
      </c>
      <c r="F19" s="29"/>
      <c r="G19" s="29"/>
      <c r="H19" s="30" t="n">
        <v>10.1</v>
      </c>
      <c r="I19" s="31" t="n">
        <v>46274</v>
      </c>
      <c r="J19" s="30" t="n">
        <v>10.1</v>
      </c>
      <c r="K19" s="29" t="s">
        <v>120</v>
      </c>
      <c r="L19" s="29" t="s">
        <v>138</v>
      </c>
      <c r="M19" s="29"/>
      <c r="N19" s="29" t="s">
        <v>122</v>
      </c>
      <c r="O19" s="31" t="n">
        <v>46535</v>
      </c>
      <c r="P19" s="29" t="s">
        <v>123</v>
      </c>
      <c r="Q19" s="29" t="n">
        <f aca="false">IFERROR(VALUE(L19),"")</f>
        <v>11</v>
      </c>
      <c r="R19" s="29" t="n">
        <f aca="true">IF(O19="","",O19-TODAY())</f>
        <v>250</v>
      </c>
      <c r="S19" s="29" t="str">
        <f aca="false">IF(C19="&lt;&lt; vazio &gt;&gt;","VAZIA",IF(AND(O19&lt;&gt;"",R19&lt;0),"VENCIDO",IF(AND(O19&lt;&gt;"",R19&lt;=Parametros!$B$10),"PRÓX. VENCIMENTO",IF(F19="Q","QUALIDADE",IF(F19="S","BLOQUEADO",IF(F19="R","RESTRITO/DEVOLUÇÃO",IF(OR(N19="QUAR",N19="QRES"),"QUARENTENA",IF(OR(B19="DESCARTE",B19="DEVOLUÇÃO"),"DESCARTE/DEVOLUÇÃO",IF(AND(D19="",K19&lt;&gt;""),"SEM LOTE",IF(AND(Q19&lt;&gt;"",Q19&gt;=Parametros!$B$11),"PARADO/SEM GIRO","OK"))))))))))</f>
        <v>OK</v>
      </c>
      <c r="T19" s="29" t="str">
        <f aca="false">IF(AND($S19="PARADO/SEM GIRO",$K19="KG",OR(Painel!$B$5="(Todos)",A19=Painel!$B$5)*OR(Painel!$E$5="(Todos)",P19=Painel!$E$5)),$J19+ROW()/10000000,"")</f>
        <v/>
      </c>
      <c r="U19" s="29" t="str">
        <f aca="false">IF(AND($S19="VENCIDO",$K19="KG",OR(Painel!$B$5="(Todos)",A19=Painel!$B$5)*OR(Painel!$E$5="(Todos)",P19=Painel!$E$5)),$J19+ROW()/10000000,"")</f>
        <v/>
      </c>
    </row>
    <row r="20" customFormat="false" ht="15" hidden="false" customHeight="false" outlineLevel="0" collapsed="false">
      <c r="A20" s="29" t="s">
        <v>117</v>
      </c>
      <c r="B20" s="29" t="s">
        <v>141</v>
      </c>
      <c r="C20" s="29" t="s">
        <v>163</v>
      </c>
      <c r="D20" s="29" t="s">
        <v>164</v>
      </c>
      <c r="E20" s="29" t="n">
        <v>14</v>
      </c>
      <c r="F20" s="29"/>
      <c r="G20" s="29"/>
      <c r="H20" s="30" t="n">
        <v>10.5</v>
      </c>
      <c r="I20" s="31" t="n">
        <v>46274</v>
      </c>
      <c r="J20" s="30" t="n">
        <v>10.5</v>
      </c>
      <c r="K20" s="29" t="s">
        <v>120</v>
      </c>
      <c r="L20" s="29" t="s">
        <v>138</v>
      </c>
      <c r="M20" s="29"/>
      <c r="N20" s="29" t="s">
        <v>122</v>
      </c>
      <c r="O20" s="31" t="n">
        <v>46529</v>
      </c>
      <c r="P20" s="29" t="s">
        <v>123</v>
      </c>
      <c r="Q20" s="29" t="n">
        <f aca="false">IFERROR(VALUE(L20),"")</f>
        <v>11</v>
      </c>
      <c r="R20" s="29" t="n">
        <f aca="true">IF(O20="","",O20-TODAY())</f>
        <v>244</v>
      </c>
      <c r="S20" s="29" t="str">
        <f aca="false">IF(C20="&lt;&lt; vazio &gt;&gt;","VAZIA",IF(AND(O20&lt;&gt;"",R20&lt;0),"VENCIDO",IF(AND(O20&lt;&gt;"",R20&lt;=Parametros!$B$10),"PRÓX. VENCIMENTO",IF(F20="Q","QUALIDADE",IF(F20="S","BLOQUEADO",IF(F20="R","RESTRITO/DEVOLUÇÃO",IF(OR(N20="QUAR",N20="QRES"),"QUARENTENA",IF(OR(B20="DESCARTE",B20="DEVOLUÇÃO"),"DESCARTE/DEVOLUÇÃO",IF(AND(D20="",K20&lt;&gt;""),"SEM LOTE",IF(AND(Q20&lt;&gt;"",Q20&gt;=Parametros!$B$11),"PARADO/SEM GIRO","OK"))))))))))</f>
        <v>OK</v>
      </c>
      <c r="T20" s="29" t="str">
        <f aca="false">IF(AND($S20="PARADO/SEM GIRO",$K20="KG",OR(Painel!$B$5="(Todos)",A20=Painel!$B$5)*OR(Painel!$E$5="(Todos)",P20=Painel!$E$5)),$J20+ROW()/10000000,"")</f>
        <v/>
      </c>
      <c r="U20" s="29" t="str">
        <f aca="false">IF(AND($S20="VENCIDO",$K20="KG",OR(Painel!$B$5="(Todos)",A20=Painel!$B$5)*OR(Painel!$E$5="(Todos)",P20=Painel!$E$5)),$J20+ROW()/10000000,"")</f>
        <v/>
      </c>
    </row>
    <row r="21" customFormat="false" ht="15" hidden="false" customHeight="false" outlineLevel="0" collapsed="false">
      <c r="A21" s="29" t="s">
        <v>117</v>
      </c>
      <c r="B21" s="29" t="s">
        <v>141</v>
      </c>
      <c r="C21" s="29" t="s">
        <v>165</v>
      </c>
      <c r="D21" s="29" t="s">
        <v>166</v>
      </c>
      <c r="E21" s="29" t="n">
        <v>14</v>
      </c>
      <c r="F21" s="29"/>
      <c r="G21" s="29"/>
      <c r="H21" s="30" t="n">
        <v>12.12</v>
      </c>
      <c r="I21" s="31" t="n">
        <v>46274</v>
      </c>
      <c r="J21" s="30" t="n">
        <v>12.12</v>
      </c>
      <c r="K21" s="29" t="s">
        <v>120</v>
      </c>
      <c r="L21" s="29" t="s">
        <v>138</v>
      </c>
      <c r="M21" s="29"/>
      <c r="N21" s="29" t="s">
        <v>122</v>
      </c>
      <c r="O21" s="31" t="n">
        <v>46486</v>
      </c>
      <c r="P21" s="29" t="s">
        <v>123</v>
      </c>
      <c r="Q21" s="29" t="n">
        <f aca="false">IFERROR(VALUE(L21),"")</f>
        <v>11</v>
      </c>
      <c r="R21" s="29" t="n">
        <f aca="true">IF(O21="","",O21-TODAY())</f>
        <v>201</v>
      </c>
      <c r="S21" s="29" t="str">
        <f aca="false">IF(C21="&lt;&lt; vazio &gt;&gt;","VAZIA",IF(AND(O21&lt;&gt;"",R21&lt;0),"VENCIDO",IF(AND(O21&lt;&gt;"",R21&lt;=Parametros!$B$10),"PRÓX. VENCIMENTO",IF(F21="Q","QUALIDADE",IF(F21="S","BLOQUEADO",IF(F21="R","RESTRITO/DEVOLUÇÃO",IF(OR(N21="QUAR",N21="QRES"),"QUARENTENA",IF(OR(B21="DESCARTE",B21="DEVOLUÇÃO"),"DESCARTE/DEVOLUÇÃO",IF(AND(D21="",K21&lt;&gt;""),"SEM LOTE",IF(AND(Q21&lt;&gt;"",Q21&gt;=Parametros!$B$11),"PARADO/SEM GIRO","OK"))))))))))</f>
        <v>OK</v>
      </c>
      <c r="T21" s="29" t="str">
        <f aca="false">IF(AND($S21="PARADO/SEM GIRO",$K21="KG",OR(Painel!$B$5="(Todos)",A21=Painel!$B$5)*OR(Painel!$E$5="(Todos)",P21=Painel!$E$5)),$J21+ROW()/10000000,"")</f>
        <v/>
      </c>
      <c r="U21" s="29" t="str">
        <f aca="false">IF(AND($S21="VENCIDO",$K21="KG",OR(Painel!$B$5="(Todos)",A21=Painel!$B$5)*OR(Painel!$E$5="(Todos)",P21=Painel!$E$5)),$J21+ROW()/10000000,"")</f>
        <v/>
      </c>
    </row>
    <row r="22" customFormat="false" ht="15" hidden="false" customHeight="false" outlineLevel="0" collapsed="false">
      <c r="A22" s="29" t="s">
        <v>117</v>
      </c>
      <c r="B22" s="29" t="s">
        <v>141</v>
      </c>
      <c r="C22" s="29" t="s">
        <v>167</v>
      </c>
      <c r="D22" s="29" t="s">
        <v>168</v>
      </c>
      <c r="E22" s="29" t="n">
        <v>14</v>
      </c>
      <c r="F22" s="29"/>
      <c r="G22" s="29"/>
      <c r="H22" s="30" t="n">
        <v>16.4</v>
      </c>
      <c r="I22" s="31" t="n">
        <v>46274</v>
      </c>
      <c r="J22" s="30" t="n">
        <v>16.4</v>
      </c>
      <c r="K22" s="29" t="s">
        <v>120</v>
      </c>
      <c r="L22" s="29" t="s">
        <v>138</v>
      </c>
      <c r="M22" s="29"/>
      <c r="N22" s="29" t="s">
        <v>122</v>
      </c>
      <c r="O22" s="31" t="n">
        <v>46600</v>
      </c>
      <c r="P22" s="29" t="s">
        <v>123</v>
      </c>
      <c r="Q22" s="29" t="n">
        <f aca="false">IFERROR(VALUE(L22),"")</f>
        <v>11</v>
      </c>
      <c r="R22" s="29" t="n">
        <f aca="true">IF(O22="","",O22-TODAY())</f>
        <v>315</v>
      </c>
      <c r="S22" s="29" t="str">
        <f aca="false">IF(C22="&lt;&lt; vazio &gt;&gt;","VAZIA",IF(AND(O22&lt;&gt;"",R22&lt;0),"VENCIDO",IF(AND(O22&lt;&gt;"",R22&lt;=Parametros!$B$10),"PRÓX. VENCIMENTO",IF(F22="Q","QUALIDADE",IF(F22="S","BLOQUEADO",IF(F22="R","RESTRITO/DEVOLUÇÃO",IF(OR(N22="QUAR",N22="QRES"),"QUARENTENA",IF(OR(B22="DESCARTE",B22="DEVOLUÇÃO"),"DESCARTE/DEVOLUÇÃO",IF(AND(D22="",K22&lt;&gt;""),"SEM LOTE",IF(AND(Q22&lt;&gt;"",Q22&gt;=Parametros!$B$11),"PARADO/SEM GIRO","OK"))))))))))</f>
        <v>OK</v>
      </c>
      <c r="T22" s="29" t="str">
        <f aca="false">IF(AND($S22="PARADO/SEM GIRO",$K22="KG",OR(Painel!$B$5="(Todos)",A22=Painel!$B$5)*OR(Painel!$E$5="(Todos)",P22=Painel!$E$5)),$J22+ROW()/10000000,"")</f>
        <v/>
      </c>
      <c r="U22" s="29" t="str">
        <f aca="false">IF(AND($S22="VENCIDO",$K22="KG",OR(Painel!$B$5="(Todos)",A22=Painel!$B$5)*OR(Painel!$E$5="(Todos)",P22=Painel!$E$5)),$J22+ROW()/10000000,"")</f>
        <v/>
      </c>
    </row>
    <row r="23" customFormat="false" ht="15" hidden="false" customHeight="false" outlineLevel="0" collapsed="false">
      <c r="A23" s="29" t="s">
        <v>117</v>
      </c>
      <c r="B23" s="29" t="s">
        <v>141</v>
      </c>
      <c r="C23" s="29" t="s">
        <v>169</v>
      </c>
      <c r="D23" s="29" t="s">
        <v>170</v>
      </c>
      <c r="E23" s="29" t="n">
        <v>14</v>
      </c>
      <c r="F23" s="29"/>
      <c r="G23" s="29"/>
      <c r="H23" s="30" t="n">
        <v>10.1</v>
      </c>
      <c r="I23" s="31" t="n">
        <v>46274</v>
      </c>
      <c r="J23" s="30" t="n">
        <v>10.1</v>
      </c>
      <c r="K23" s="29" t="s">
        <v>120</v>
      </c>
      <c r="L23" s="29" t="s">
        <v>138</v>
      </c>
      <c r="M23" s="29"/>
      <c r="N23" s="29" t="s">
        <v>122</v>
      </c>
      <c r="O23" s="31" t="n">
        <v>46437</v>
      </c>
      <c r="P23" s="29" t="s">
        <v>123</v>
      </c>
      <c r="Q23" s="29" t="n">
        <f aca="false">IFERROR(VALUE(L23),"")</f>
        <v>11</v>
      </c>
      <c r="R23" s="29" t="n">
        <f aca="true">IF(O23="","",O23-TODAY())</f>
        <v>152</v>
      </c>
      <c r="S23" s="29" t="str">
        <f aca="false">IF(C23="&lt;&lt; vazio &gt;&gt;","VAZIA",IF(AND(O23&lt;&gt;"",R23&lt;0),"VENCIDO",IF(AND(O23&lt;&gt;"",R23&lt;=Parametros!$B$10),"PRÓX. VENCIMENTO",IF(F23="Q","QUALIDADE",IF(F23="S","BLOQUEADO",IF(F23="R","RESTRITO/DEVOLUÇÃO",IF(OR(N23="QUAR",N23="QRES"),"QUARENTENA",IF(OR(B23="DESCARTE",B23="DEVOLUÇÃO"),"DESCARTE/DEVOLUÇÃO",IF(AND(D23="",K23&lt;&gt;""),"SEM LOTE",IF(AND(Q23&lt;&gt;"",Q23&gt;=Parametros!$B$11),"PARADO/SEM GIRO","OK"))))))))))</f>
        <v>OK</v>
      </c>
      <c r="T23" s="29" t="str">
        <f aca="false">IF(AND($S23="PARADO/SEM GIRO",$K23="KG",OR(Painel!$B$5="(Todos)",A23=Painel!$B$5)*OR(Painel!$E$5="(Todos)",P23=Painel!$E$5)),$J23+ROW()/10000000,"")</f>
        <v/>
      </c>
      <c r="U23" s="29" t="str">
        <f aca="false">IF(AND($S23="VENCIDO",$K23="KG",OR(Painel!$B$5="(Todos)",A23=Painel!$B$5)*OR(Painel!$E$5="(Todos)",P23=Painel!$E$5)),$J23+ROW()/10000000,"")</f>
        <v/>
      </c>
    </row>
    <row r="24" customFormat="false" ht="15" hidden="false" customHeight="false" outlineLevel="0" collapsed="false">
      <c r="A24" s="29" t="s">
        <v>171</v>
      </c>
      <c r="B24" s="29" t="s">
        <v>172</v>
      </c>
      <c r="C24" s="29" t="s">
        <v>115</v>
      </c>
      <c r="D24" s="29"/>
      <c r="E24" s="29" t="n">
        <v>0</v>
      </c>
      <c r="F24" s="29"/>
      <c r="G24" s="29"/>
      <c r="H24" s="30" t="n">
        <v>0</v>
      </c>
      <c r="I24" s="29"/>
      <c r="J24" s="30" t="n">
        <v>0</v>
      </c>
      <c r="K24" s="29"/>
      <c r="L24" s="29" t="s">
        <v>116</v>
      </c>
      <c r="M24" s="29"/>
      <c r="N24" s="29"/>
      <c r="O24" s="29"/>
      <c r="P24" s="29"/>
      <c r="Q24" s="29" t="n">
        <f aca="false">IFERROR(VALUE(L24),"")</f>
        <v>0</v>
      </c>
      <c r="R24" s="29" t="str">
        <f aca="true">IF(O24="","",O24-TODAY())</f>
        <v/>
      </c>
      <c r="S24" s="29" t="str">
        <f aca="false">IF(C24="&lt;&lt; vazio &gt;&gt;","VAZIA",IF(AND(O24&lt;&gt;"",R24&lt;0),"VENCIDO",IF(AND(O24&lt;&gt;"",R24&lt;=Parametros!$B$10),"PRÓX. VENCIMENTO",IF(F24="Q","QUALIDADE",IF(F24="S","BLOQUEADO",IF(F24="R","RESTRITO/DEVOLUÇÃO",IF(OR(N24="QUAR",N24="QRES"),"QUARENTENA",IF(OR(B24="DESCARTE",B24="DEVOLUÇÃO"),"DESCARTE/DEVOLUÇÃO",IF(AND(D24="",K24&lt;&gt;""),"SEM LOTE",IF(AND(Q24&lt;&gt;"",Q24&gt;=Parametros!$B$11),"PARADO/SEM GIRO","OK"))))))))))</f>
        <v>VAZIA</v>
      </c>
      <c r="T24" s="29" t="str">
        <f aca="false">IF(AND($S24="PARADO/SEM GIRO",$K24="KG",OR(Painel!$B$5="(Todos)",A24=Painel!$B$5)*OR(Painel!$E$5="(Todos)",P24=Painel!$E$5)),$J24+ROW()/10000000,"")</f>
        <v/>
      </c>
      <c r="U24" s="29" t="str">
        <f aca="false">IF(AND($S24="VENCIDO",$K24="KG",OR(Painel!$B$5="(Todos)",A24=Painel!$B$5)*OR(Painel!$E$5="(Todos)",P24=Painel!$E$5)),$J24+ROW()/10000000,"")</f>
        <v/>
      </c>
    </row>
    <row r="25" customFormat="false" ht="15" hidden="false" customHeight="false" outlineLevel="0" collapsed="false">
      <c r="A25" s="29" t="s">
        <v>61</v>
      </c>
      <c r="B25" s="29" t="s">
        <v>173</v>
      </c>
      <c r="C25" s="29" t="s">
        <v>174</v>
      </c>
      <c r="D25" s="29" t="s">
        <v>175</v>
      </c>
      <c r="E25" s="29" t="n">
        <v>79</v>
      </c>
      <c r="F25" s="29"/>
      <c r="G25" s="29"/>
      <c r="H25" s="30" t="n">
        <v>2.8</v>
      </c>
      <c r="I25" s="31" t="n">
        <v>46283</v>
      </c>
      <c r="J25" s="30" t="n">
        <v>2.8</v>
      </c>
      <c r="K25" s="29" t="s">
        <v>120</v>
      </c>
      <c r="L25" s="29" t="s">
        <v>176</v>
      </c>
      <c r="M25" s="29"/>
      <c r="N25" s="29" t="s">
        <v>134</v>
      </c>
      <c r="O25" s="29"/>
      <c r="P25" s="29" t="s">
        <v>123</v>
      </c>
      <c r="Q25" s="29" t="n">
        <f aca="false">IFERROR(VALUE(L25),"")</f>
        <v>2</v>
      </c>
      <c r="R25" s="29" t="str">
        <f aca="true">IF(O25="","",O25-TODAY())</f>
        <v/>
      </c>
      <c r="S25" s="29" t="str">
        <f aca="false">IF(C25="&lt;&lt; vazio &gt;&gt;","VAZIA",IF(AND(O25&lt;&gt;"",R25&lt;0),"VENCIDO",IF(AND(O25&lt;&gt;"",R25&lt;=Parametros!$B$10),"PRÓX. VENCIMENTO",IF(F25="Q","QUALIDADE",IF(F25="S","BLOQUEADO",IF(F25="R","RESTRITO/DEVOLUÇÃO",IF(OR(N25="QUAR",N25="QRES"),"QUARENTENA",IF(OR(B25="DESCARTE",B25="DEVOLUÇÃO"),"DESCARTE/DEVOLUÇÃO",IF(AND(D25="",K25&lt;&gt;""),"SEM LOTE",IF(AND(Q25&lt;&gt;"",Q25&gt;=Parametros!$B$11),"PARADO/SEM GIRO","OK"))))))))))</f>
        <v>OK</v>
      </c>
      <c r="T25" s="29" t="str">
        <f aca="false">IF(AND($S25="PARADO/SEM GIRO",$K25="KG",OR(Painel!$B$5="(Todos)",A25=Painel!$B$5)*OR(Painel!$E$5="(Todos)",P25=Painel!$E$5)),$J25+ROW()/10000000,"")</f>
        <v/>
      </c>
      <c r="U25" s="29" t="str">
        <f aca="false">IF(AND($S25="VENCIDO",$K25="KG",OR(Painel!$B$5="(Todos)",A25=Painel!$B$5)*OR(Painel!$E$5="(Todos)",P25=Painel!$E$5)),$J25+ROW()/10000000,"")</f>
        <v/>
      </c>
    </row>
    <row r="26" customFormat="false" ht="15" hidden="false" customHeight="false" outlineLevel="0" collapsed="false">
      <c r="A26" s="29" t="s">
        <v>61</v>
      </c>
      <c r="B26" s="29" t="s">
        <v>173</v>
      </c>
      <c r="C26" s="29" t="s">
        <v>174</v>
      </c>
      <c r="D26" s="29" t="s">
        <v>175</v>
      </c>
      <c r="E26" s="29" t="n">
        <v>79</v>
      </c>
      <c r="F26" s="29"/>
      <c r="G26" s="29"/>
      <c r="H26" s="30" t="n">
        <v>-2.8</v>
      </c>
      <c r="I26" s="31" t="n">
        <v>46283</v>
      </c>
      <c r="J26" s="30" t="n">
        <v>-2.8</v>
      </c>
      <c r="K26" s="29" t="s">
        <v>120</v>
      </c>
      <c r="L26" s="29" t="s">
        <v>116</v>
      </c>
      <c r="M26" s="29"/>
      <c r="N26" s="29" t="s">
        <v>122</v>
      </c>
      <c r="O26" s="29"/>
      <c r="P26" s="29" t="s">
        <v>123</v>
      </c>
      <c r="Q26" s="29" t="n">
        <f aca="false">IFERROR(VALUE(L26),"")</f>
        <v>0</v>
      </c>
      <c r="R26" s="29" t="str">
        <f aca="true">IF(O26="","",O26-TODAY())</f>
        <v/>
      </c>
      <c r="S26" s="29" t="str">
        <f aca="false">IF(C26="&lt;&lt; vazio &gt;&gt;","VAZIA",IF(AND(O26&lt;&gt;"",R26&lt;0),"VENCIDO",IF(AND(O26&lt;&gt;"",R26&lt;=Parametros!$B$10),"PRÓX. VENCIMENTO",IF(F26="Q","QUALIDADE",IF(F26="S","BLOQUEADO",IF(F26="R","RESTRITO/DEVOLUÇÃO",IF(OR(N26="QUAR",N26="QRES"),"QUARENTENA",IF(OR(B26="DESCARTE",B26="DEVOLUÇÃO"),"DESCARTE/DEVOLUÇÃO",IF(AND(D26="",K26&lt;&gt;""),"SEM LOTE",IF(AND(Q26&lt;&gt;"",Q26&gt;=Parametros!$B$11),"PARADO/SEM GIRO","OK"))))))))))</f>
        <v>OK</v>
      </c>
      <c r="T26" s="29" t="str">
        <f aca="false">IF(AND($S26="PARADO/SEM GIRO",$K26="KG",OR(Painel!$B$5="(Todos)",A26=Painel!$B$5)*OR(Painel!$E$5="(Todos)",P26=Painel!$E$5)),$J26+ROW()/10000000,"")</f>
        <v/>
      </c>
      <c r="U26" s="29" t="str">
        <f aca="false">IF(AND($S26="VENCIDO",$K26="KG",OR(Painel!$B$5="(Todos)",A26=Painel!$B$5)*OR(Painel!$E$5="(Todos)",P26=Painel!$E$5)),$J26+ROW()/10000000,"")</f>
        <v/>
      </c>
    </row>
    <row r="27" customFormat="false" ht="15" hidden="false" customHeight="false" outlineLevel="0" collapsed="false">
      <c r="A27" s="29" t="s">
        <v>61</v>
      </c>
      <c r="B27" s="29" t="s">
        <v>173</v>
      </c>
      <c r="C27" s="29" t="s">
        <v>177</v>
      </c>
      <c r="D27" s="29" t="s">
        <v>178</v>
      </c>
      <c r="E27" s="29" t="n">
        <v>79</v>
      </c>
      <c r="F27" s="29"/>
      <c r="G27" s="29"/>
      <c r="H27" s="30" t="n">
        <v>-20.1</v>
      </c>
      <c r="I27" s="31" t="n">
        <v>46266</v>
      </c>
      <c r="J27" s="30" t="n">
        <v>-20.1</v>
      </c>
      <c r="K27" s="29" t="s">
        <v>120</v>
      </c>
      <c r="L27" s="29" t="s">
        <v>116</v>
      </c>
      <c r="M27" s="29"/>
      <c r="N27" s="29" t="s">
        <v>179</v>
      </c>
      <c r="O27" s="31" t="n">
        <v>46521</v>
      </c>
      <c r="P27" s="29" t="s">
        <v>123</v>
      </c>
      <c r="Q27" s="29" t="n">
        <f aca="false">IFERROR(VALUE(L27),"")</f>
        <v>0</v>
      </c>
      <c r="R27" s="29" t="n">
        <f aca="true">IF(O27="","",O27-TODAY())</f>
        <v>236</v>
      </c>
      <c r="S27" s="29" t="str">
        <f aca="false">IF(C27="&lt;&lt; vazio &gt;&gt;","VAZIA",IF(AND(O27&lt;&gt;"",R27&lt;0),"VENCIDO",IF(AND(O27&lt;&gt;"",R27&lt;=Parametros!$B$10),"PRÓX. VENCIMENTO",IF(F27="Q","QUALIDADE",IF(F27="S","BLOQUEADO",IF(F27="R","RESTRITO/DEVOLUÇÃO",IF(OR(N27="QUAR",N27="QRES"),"QUARENTENA",IF(OR(B27="DESCARTE",B27="DEVOLUÇÃO"),"DESCARTE/DEVOLUÇÃO",IF(AND(D27="",K27&lt;&gt;""),"SEM LOTE",IF(AND(Q27&lt;&gt;"",Q27&gt;=Parametros!$B$11),"PARADO/SEM GIRO","OK"))))))))))</f>
        <v>OK</v>
      </c>
      <c r="T27" s="29" t="str">
        <f aca="false">IF(AND($S27="PARADO/SEM GIRO",$K27="KG",OR(Painel!$B$5="(Todos)",A27=Painel!$B$5)*OR(Painel!$E$5="(Todos)",P27=Painel!$E$5)),$J27+ROW()/10000000,"")</f>
        <v/>
      </c>
      <c r="U27" s="29" t="str">
        <f aca="false">IF(AND($S27="VENCIDO",$K27="KG",OR(Painel!$B$5="(Todos)",A27=Painel!$B$5)*OR(Painel!$E$5="(Todos)",P27=Painel!$E$5)),$J27+ROW()/10000000,"")</f>
        <v/>
      </c>
    </row>
    <row r="28" customFormat="false" ht="15" hidden="false" customHeight="false" outlineLevel="0" collapsed="false">
      <c r="A28" s="29" t="s">
        <v>61</v>
      </c>
      <c r="B28" s="29" t="s">
        <v>173</v>
      </c>
      <c r="C28" s="29" t="s">
        <v>177</v>
      </c>
      <c r="D28" s="29" t="s">
        <v>178</v>
      </c>
      <c r="E28" s="29" t="n">
        <v>79</v>
      </c>
      <c r="F28" s="29"/>
      <c r="G28" s="29"/>
      <c r="H28" s="30" t="n">
        <v>20.1</v>
      </c>
      <c r="I28" s="31" t="n">
        <v>46266</v>
      </c>
      <c r="J28" s="30" t="n">
        <v>20.1</v>
      </c>
      <c r="K28" s="29" t="s">
        <v>120</v>
      </c>
      <c r="L28" s="29" t="s">
        <v>180</v>
      </c>
      <c r="M28" s="29"/>
      <c r="N28" s="29" t="s">
        <v>122</v>
      </c>
      <c r="O28" s="31" t="n">
        <v>46521</v>
      </c>
      <c r="P28" s="29" t="s">
        <v>123</v>
      </c>
      <c r="Q28" s="29" t="n">
        <f aca="false">IFERROR(VALUE(L28),"")</f>
        <v>19</v>
      </c>
      <c r="R28" s="29" t="n">
        <f aca="true">IF(O28="","",O28-TODAY())</f>
        <v>236</v>
      </c>
      <c r="S28" s="29" t="str">
        <f aca="false">IF(C28="&lt;&lt; vazio &gt;&gt;","VAZIA",IF(AND(O28&lt;&gt;"",R28&lt;0),"VENCIDO",IF(AND(O28&lt;&gt;"",R28&lt;=Parametros!$B$10),"PRÓX. VENCIMENTO",IF(F28="Q","QUALIDADE",IF(F28="S","BLOQUEADO",IF(F28="R","RESTRITO/DEVOLUÇÃO",IF(OR(N28="QUAR",N28="QRES"),"QUARENTENA",IF(OR(B28="DESCARTE",B28="DEVOLUÇÃO"),"DESCARTE/DEVOLUÇÃO",IF(AND(D28="",K28&lt;&gt;""),"SEM LOTE",IF(AND(Q28&lt;&gt;"",Q28&gt;=Parametros!$B$11),"PARADO/SEM GIRO","OK"))))))))))</f>
        <v>OK</v>
      </c>
      <c r="T28" s="29" t="str">
        <f aca="false">IF(AND($S28="PARADO/SEM GIRO",$K28="KG",OR(Painel!$B$5="(Todos)",A28=Painel!$B$5)*OR(Painel!$E$5="(Todos)",P28=Painel!$E$5)),$J28+ROW()/10000000,"")</f>
        <v/>
      </c>
      <c r="U28" s="29" t="str">
        <f aca="false">IF(AND($S28="VENCIDO",$K28="KG",OR(Painel!$B$5="(Todos)",A28=Painel!$B$5)*OR(Painel!$E$5="(Todos)",P28=Painel!$E$5)),$J28+ROW()/10000000,"")</f>
        <v/>
      </c>
    </row>
    <row r="29" customFormat="false" ht="15" hidden="false" customHeight="false" outlineLevel="0" collapsed="false">
      <c r="A29" s="29" t="s">
        <v>61</v>
      </c>
      <c r="B29" s="29" t="s">
        <v>173</v>
      </c>
      <c r="C29" s="29" t="s">
        <v>145</v>
      </c>
      <c r="D29" s="29" t="s">
        <v>181</v>
      </c>
      <c r="E29" s="29" t="n">
        <v>79</v>
      </c>
      <c r="F29" s="29"/>
      <c r="G29" s="29"/>
      <c r="H29" s="30" t="n">
        <v>80.4</v>
      </c>
      <c r="I29" s="31" t="n">
        <v>46244</v>
      </c>
      <c r="J29" s="30" t="n">
        <v>80.4</v>
      </c>
      <c r="K29" s="29" t="s">
        <v>120</v>
      </c>
      <c r="L29" s="29" t="s">
        <v>182</v>
      </c>
      <c r="M29" s="29"/>
      <c r="N29" s="29" t="s">
        <v>122</v>
      </c>
      <c r="O29" s="31" t="n">
        <v>46400</v>
      </c>
      <c r="P29" s="29" t="s">
        <v>123</v>
      </c>
      <c r="Q29" s="29" t="n">
        <f aca="false">IFERROR(VALUE(L29),"")</f>
        <v>41</v>
      </c>
      <c r="R29" s="29" t="n">
        <f aca="true">IF(O29="","",O29-TODAY())</f>
        <v>115</v>
      </c>
      <c r="S29" s="29" t="str">
        <f aca="false">IF(C29="&lt;&lt; vazio &gt;&gt;","VAZIA",IF(AND(O29&lt;&gt;"",R29&lt;0),"VENCIDO",IF(AND(O29&lt;&gt;"",R29&lt;=Parametros!$B$10),"PRÓX. VENCIMENTO",IF(F29="Q","QUALIDADE",IF(F29="S","BLOQUEADO",IF(F29="R","RESTRITO/DEVOLUÇÃO",IF(OR(N29="QUAR",N29="QRES"),"QUARENTENA",IF(OR(B29="DESCARTE",B29="DEVOLUÇÃO"),"DESCARTE/DEVOLUÇÃO",IF(AND(D29="",K29&lt;&gt;""),"SEM LOTE",IF(AND(Q29&lt;&gt;"",Q29&gt;=Parametros!$B$11),"PARADO/SEM GIRO","OK"))))))))))</f>
        <v>OK</v>
      </c>
      <c r="T29" s="29" t="str">
        <f aca="false">IF(AND($S29="PARADO/SEM GIRO",$K29="KG",OR(Painel!$B$5="(Todos)",A29=Painel!$B$5)*OR(Painel!$E$5="(Todos)",P29=Painel!$E$5)),$J29+ROW()/10000000,"")</f>
        <v/>
      </c>
      <c r="U29" s="29" t="str">
        <f aca="false">IF(AND($S29="VENCIDO",$K29="KG",OR(Painel!$B$5="(Todos)",A29=Painel!$B$5)*OR(Painel!$E$5="(Todos)",P29=Painel!$E$5)),$J29+ROW()/10000000,"")</f>
        <v/>
      </c>
    </row>
    <row r="30" customFormat="false" ht="15" hidden="false" customHeight="false" outlineLevel="0" collapsed="false">
      <c r="A30" s="29" t="s">
        <v>61</v>
      </c>
      <c r="B30" s="29" t="s">
        <v>173</v>
      </c>
      <c r="C30" s="29" t="s">
        <v>145</v>
      </c>
      <c r="D30" s="29" t="s">
        <v>183</v>
      </c>
      <c r="E30" s="29" t="n">
        <v>79</v>
      </c>
      <c r="F30" s="29"/>
      <c r="G30" s="29"/>
      <c r="H30" s="30" t="n">
        <v>-100.5</v>
      </c>
      <c r="I30" s="31" t="n">
        <v>46244</v>
      </c>
      <c r="J30" s="30" t="n">
        <v>-100.5</v>
      </c>
      <c r="K30" s="29" t="s">
        <v>120</v>
      </c>
      <c r="L30" s="29" t="s">
        <v>116</v>
      </c>
      <c r="M30" s="29"/>
      <c r="N30" s="29" t="s">
        <v>122</v>
      </c>
      <c r="O30" s="31" t="n">
        <v>46400</v>
      </c>
      <c r="P30" s="29" t="s">
        <v>123</v>
      </c>
      <c r="Q30" s="29" t="n">
        <f aca="false">IFERROR(VALUE(L30),"")</f>
        <v>0</v>
      </c>
      <c r="R30" s="29" t="n">
        <f aca="true">IF(O30="","",O30-TODAY())</f>
        <v>115</v>
      </c>
      <c r="S30" s="29" t="str">
        <f aca="false">IF(C30="&lt;&lt; vazio &gt;&gt;","VAZIA",IF(AND(O30&lt;&gt;"",R30&lt;0),"VENCIDO",IF(AND(O30&lt;&gt;"",R30&lt;=Parametros!$B$10),"PRÓX. VENCIMENTO",IF(F30="Q","QUALIDADE",IF(F30="S","BLOQUEADO",IF(F30="R","RESTRITO/DEVOLUÇÃO",IF(OR(N30="QUAR",N30="QRES"),"QUARENTENA",IF(OR(B30="DESCARTE",B30="DEVOLUÇÃO"),"DESCARTE/DEVOLUÇÃO",IF(AND(D30="",K30&lt;&gt;""),"SEM LOTE",IF(AND(Q30&lt;&gt;"",Q30&gt;=Parametros!$B$11),"PARADO/SEM GIRO","OK"))))))))))</f>
        <v>OK</v>
      </c>
      <c r="T30" s="29" t="str">
        <f aca="false">IF(AND($S30="PARADO/SEM GIRO",$K30="KG",OR(Painel!$B$5="(Todos)",A30=Painel!$B$5)*OR(Painel!$E$5="(Todos)",P30=Painel!$E$5)),$J30+ROW()/10000000,"")</f>
        <v/>
      </c>
      <c r="U30" s="29" t="str">
        <f aca="false">IF(AND($S30="VENCIDO",$K30="KG",OR(Painel!$B$5="(Todos)",A30=Painel!$B$5)*OR(Painel!$E$5="(Todos)",P30=Painel!$E$5)),$J30+ROW()/10000000,"")</f>
        <v/>
      </c>
    </row>
    <row r="31" customFormat="false" ht="15" hidden="false" customHeight="false" outlineLevel="0" collapsed="false">
      <c r="A31" s="29" t="s">
        <v>61</v>
      </c>
      <c r="B31" s="29" t="s">
        <v>173</v>
      </c>
      <c r="C31" s="29" t="s">
        <v>184</v>
      </c>
      <c r="D31" s="29" t="s">
        <v>185</v>
      </c>
      <c r="E31" s="29" t="n">
        <v>79</v>
      </c>
      <c r="F31" s="29"/>
      <c r="G31" s="29"/>
      <c r="H31" s="30" t="n">
        <v>-20</v>
      </c>
      <c r="I31" s="31" t="n">
        <v>46283</v>
      </c>
      <c r="J31" s="30" t="n">
        <v>-20</v>
      </c>
      <c r="K31" s="29" t="s">
        <v>120</v>
      </c>
      <c r="L31" s="29" t="s">
        <v>116</v>
      </c>
      <c r="M31" s="29"/>
      <c r="N31" s="29" t="s">
        <v>122</v>
      </c>
      <c r="O31" s="29"/>
      <c r="P31" s="29" t="s">
        <v>123</v>
      </c>
      <c r="Q31" s="29" t="n">
        <f aca="false">IFERROR(VALUE(L31),"")</f>
        <v>0</v>
      </c>
      <c r="R31" s="29" t="str">
        <f aca="true">IF(O31="","",O31-TODAY())</f>
        <v/>
      </c>
      <c r="S31" s="29" t="str">
        <f aca="false">IF(C31="&lt;&lt; vazio &gt;&gt;","VAZIA",IF(AND(O31&lt;&gt;"",R31&lt;0),"VENCIDO",IF(AND(O31&lt;&gt;"",R31&lt;=Parametros!$B$10),"PRÓX. VENCIMENTO",IF(F31="Q","QUALIDADE",IF(F31="S","BLOQUEADO",IF(F31="R","RESTRITO/DEVOLUÇÃO",IF(OR(N31="QUAR",N31="QRES"),"QUARENTENA",IF(OR(B31="DESCARTE",B31="DEVOLUÇÃO"),"DESCARTE/DEVOLUÇÃO",IF(AND(D31="",K31&lt;&gt;""),"SEM LOTE",IF(AND(Q31&lt;&gt;"",Q31&gt;=Parametros!$B$11),"PARADO/SEM GIRO","OK"))))))))))</f>
        <v>OK</v>
      </c>
      <c r="T31" s="29" t="str">
        <f aca="false">IF(AND($S31="PARADO/SEM GIRO",$K31="KG",OR(Painel!$B$5="(Todos)",A31=Painel!$B$5)*OR(Painel!$E$5="(Todos)",P31=Painel!$E$5)),$J31+ROW()/10000000,"")</f>
        <v/>
      </c>
      <c r="U31" s="29" t="str">
        <f aca="false">IF(AND($S31="VENCIDO",$K31="KG",OR(Painel!$B$5="(Todos)",A31=Painel!$B$5)*OR(Painel!$E$5="(Todos)",P31=Painel!$E$5)),$J31+ROW()/10000000,"")</f>
        <v/>
      </c>
    </row>
    <row r="32" customFormat="false" ht="15" hidden="false" customHeight="false" outlineLevel="0" collapsed="false">
      <c r="A32" s="29" t="s">
        <v>61</v>
      </c>
      <c r="B32" s="29" t="s">
        <v>173</v>
      </c>
      <c r="C32" s="29" t="s">
        <v>184</v>
      </c>
      <c r="D32" s="29" t="s">
        <v>185</v>
      </c>
      <c r="E32" s="29" t="n">
        <v>79</v>
      </c>
      <c r="F32" s="29"/>
      <c r="G32" s="29"/>
      <c r="H32" s="30" t="n">
        <v>20</v>
      </c>
      <c r="I32" s="31" t="n">
        <v>46283</v>
      </c>
      <c r="J32" s="30" t="n">
        <v>20</v>
      </c>
      <c r="K32" s="29" t="s">
        <v>120</v>
      </c>
      <c r="L32" s="29" t="s">
        <v>176</v>
      </c>
      <c r="M32" s="29"/>
      <c r="N32" s="29" t="s">
        <v>134</v>
      </c>
      <c r="O32" s="29"/>
      <c r="P32" s="29" t="s">
        <v>123</v>
      </c>
      <c r="Q32" s="29" t="n">
        <f aca="false">IFERROR(VALUE(L32),"")</f>
        <v>2</v>
      </c>
      <c r="R32" s="29" t="str">
        <f aca="true">IF(O32="","",O32-TODAY())</f>
        <v/>
      </c>
      <c r="S32" s="29" t="str">
        <f aca="false">IF(C32="&lt;&lt; vazio &gt;&gt;","VAZIA",IF(AND(O32&lt;&gt;"",R32&lt;0),"VENCIDO",IF(AND(O32&lt;&gt;"",R32&lt;=Parametros!$B$10),"PRÓX. VENCIMENTO",IF(F32="Q","QUALIDADE",IF(F32="S","BLOQUEADO",IF(F32="R","RESTRITO/DEVOLUÇÃO",IF(OR(N32="QUAR",N32="QRES"),"QUARENTENA",IF(OR(B32="DESCARTE",B32="DEVOLUÇÃO"),"DESCARTE/DEVOLUÇÃO",IF(AND(D32="",K32&lt;&gt;""),"SEM LOTE",IF(AND(Q32&lt;&gt;"",Q32&gt;=Parametros!$B$11),"PARADO/SEM GIRO","OK"))))))))))</f>
        <v>OK</v>
      </c>
      <c r="T32" s="29" t="str">
        <f aca="false">IF(AND($S32="PARADO/SEM GIRO",$K32="KG",OR(Painel!$B$5="(Todos)",A32=Painel!$B$5)*OR(Painel!$E$5="(Todos)",P32=Painel!$E$5)),$J32+ROW()/10000000,"")</f>
        <v/>
      </c>
      <c r="U32" s="29" t="str">
        <f aca="false">IF(AND($S32="VENCIDO",$K32="KG",OR(Painel!$B$5="(Todos)",A32=Painel!$B$5)*OR(Painel!$E$5="(Todos)",P32=Painel!$E$5)),$J32+ROW()/10000000,"")</f>
        <v/>
      </c>
    </row>
    <row r="33" customFormat="false" ht="15" hidden="false" customHeight="false" outlineLevel="0" collapsed="false">
      <c r="A33" s="29" t="s">
        <v>61</v>
      </c>
      <c r="B33" s="29" t="s">
        <v>173</v>
      </c>
      <c r="C33" s="29" t="s">
        <v>186</v>
      </c>
      <c r="D33" s="29" t="s">
        <v>187</v>
      </c>
      <c r="E33" s="29" t="n">
        <v>79</v>
      </c>
      <c r="F33" s="29"/>
      <c r="G33" s="29"/>
      <c r="H33" s="30" t="n">
        <v>-10.1</v>
      </c>
      <c r="I33" s="31" t="n">
        <v>46283</v>
      </c>
      <c r="J33" s="30" t="n">
        <v>-10.1</v>
      </c>
      <c r="K33" s="29" t="s">
        <v>120</v>
      </c>
      <c r="L33" s="29" t="s">
        <v>116</v>
      </c>
      <c r="M33" s="29"/>
      <c r="N33" s="29" t="s">
        <v>122</v>
      </c>
      <c r="O33" s="29"/>
      <c r="P33" s="29" t="s">
        <v>123</v>
      </c>
      <c r="Q33" s="29" t="n">
        <f aca="false">IFERROR(VALUE(L33),"")</f>
        <v>0</v>
      </c>
      <c r="R33" s="29" t="str">
        <f aca="true">IF(O33="","",O33-TODAY())</f>
        <v/>
      </c>
      <c r="S33" s="29" t="str">
        <f aca="false">IF(C33="&lt;&lt; vazio &gt;&gt;","VAZIA",IF(AND(O33&lt;&gt;"",R33&lt;0),"VENCIDO",IF(AND(O33&lt;&gt;"",R33&lt;=Parametros!$B$10),"PRÓX. VENCIMENTO",IF(F33="Q","QUALIDADE",IF(F33="S","BLOQUEADO",IF(F33="R","RESTRITO/DEVOLUÇÃO",IF(OR(N33="QUAR",N33="QRES"),"QUARENTENA",IF(OR(B33="DESCARTE",B33="DEVOLUÇÃO"),"DESCARTE/DEVOLUÇÃO",IF(AND(D33="",K33&lt;&gt;""),"SEM LOTE",IF(AND(Q33&lt;&gt;"",Q33&gt;=Parametros!$B$11),"PARADO/SEM GIRO","OK"))))))))))</f>
        <v>OK</v>
      </c>
      <c r="T33" s="29" t="str">
        <f aca="false">IF(AND($S33="PARADO/SEM GIRO",$K33="KG",OR(Painel!$B$5="(Todos)",A33=Painel!$B$5)*OR(Painel!$E$5="(Todos)",P33=Painel!$E$5)),$J33+ROW()/10000000,"")</f>
        <v/>
      </c>
      <c r="U33" s="29" t="str">
        <f aca="false">IF(AND($S33="VENCIDO",$K33="KG",OR(Painel!$B$5="(Todos)",A33=Painel!$B$5)*OR(Painel!$E$5="(Todos)",P33=Painel!$E$5)),$J33+ROW()/10000000,"")</f>
        <v/>
      </c>
    </row>
    <row r="34" customFormat="false" ht="15" hidden="false" customHeight="false" outlineLevel="0" collapsed="false">
      <c r="A34" s="29" t="s">
        <v>61</v>
      </c>
      <c r="B34" s="29" t="s">
        <v>173</v>
      </c>
      <c r="C34" s="29" t="s">
        <v>186</v>
      </c>
      <c r="D34" s="29" t="s">
        <v>187</v>
      </c>
      <c r="E34" s="29" t="n">
        <v>79</v>
      </c>
      <c r="F34" s="29"/>
      <c r="G34" s="29"/>
      <c r="H34" s="30" t="n">
        <v>10.1</v>
      </c>
      <c r="I34" s="31" t="n">
        <v>46283</v>
      </c>
      <c r="J34" s="30" t="n">
        <v>10.1</v>
      </c>
      <c r="K34" s="29" t="s">
        <v>120</v>
      </c>
      <c r="L34" s="29" t="s">
        <v>176</v>
      </c>
      <c r="M34" s="29"/>
      <c r="N34" s="29" t="s">
        <v>134</v>
      </c>
      <c r="O34" s="29"/>
      <c r="P34" s="29" t="s">
        <v>123</v>
      </c>
      <c r="Q34" s="29" t="n">
        <f aca="false">IFERROR(VALUE(L34),"")</f>
        <v>2</v>
      </c>
      <c r="R34" s="29" t="str">
        <f aca="true">IF(O34="","",O34-TODAY())</f>
        <v/>
      </c>
      <c r="S34" s="29" t="str">
        <f aca="false">IF(C34="&lt;&lt; vazio &gt;&gt;","VAZIA",IF(AND(O34&lt;&gt;"",R34&lt;0),"VENCIDO",IF(AND(O34&lt;&gt;"",R34&lt;=Parametros!$B$10),"PRÓX. VENCIMENTO",IF(F34="Q","QUALIDADE",IF(F34="S","BLOQUEADO",IF(F34="R","RESTRITO/DEVOLUÇÃO",IF(OR(N34="QUAR",N34="QRES"),"QUARENTENA",IF(OR(B34="DESCARTE",B34="DEVOLUÇÃO"),"DESCARTE/DEVOLUÇÃO",IF(AND(D34="",K34&lt;&gt;""),"SEM LOTE",IF(AND(Q34&lt;&gt;"",Q34&gt;=Parametros!$B$11),"PARADO/SEM GIRO","OK"))))))))))</f>
        <v>OK</v>
      </c>
      <c r="T34" s="29" t="str">
        <f aca="false">IF(AND($S34="PARADO/SEM GIRO",$K34="KG",OR(Painel!$B$5="(Todos)",A34=Painel!$B$5)*OR(Painel!$E$5="(Todos)",P34=Painel!$E$5)),$J34+ROW()/10000000,"")</f>
        <v/>
      </c>
      <c r="U34" s="29" t="str">
        <f aca="false">IF(AND($S34="VENCIDO",$K34="KG",OR(Painel!$B$5="(Todos)",A34=Painel!$B$5)*OR(Painel!$E$5="(Todos)",P34=Painel!$E$5)),$J34+ROW()/10000000,"")</f>
        <v/>
      </c>
    </row>
    <row r="35" customFormat="false" ht="15" hidden="false" customHeight="false" outlineLevel="0" collapsed="false">
      <c r="A35" s="29" t="s">
        <v>61</v>
      </c>
      <c r="B35" s="29" t="s">
        <v>173</v>
      </c>
      <c r="C35" s="29" t="s">
        <v>186</v>
      </c>
      <c r="D35" s="29" t="s">
        <v>188</v>
      </c>
      <c r="E35" s="29" t="n">
        <v>79</v>
      </c>
      <c r="F35" s="29" t="s">
        <v>189</v>
      </c>
      <c r="G35" s="29"/>
      <c r="H35" s="30" t="n">
        <v>10.1</v>
      </c>
      <c r="I35" s="31" t="n">
        <v>46262</v>
      </c>
      <c r="J35" s="30" t="n">
        <v>10.1</v>
      </c>
      <c r="K35" s="29" t="s">
        <v>120</v>
      </c>
      <c r="L35" s="29" t="s">
        <v>190</v>
      </c>
      <c r="M35" s="29"/>
      <c r="N35" s="29" t="s">
        <v>122</v>
      </c>
      <c r="O35" s="31" t="n">
        <v>46615</v>
      </c>
      <c r="P35" s="29" t="s">
        <v>123</v>
      </c>
      <c r="Q35" s="29" t="n">
        <f aca="false">IFERROR(VALUE(L35),"")</f>
        <v>23</v>
      </c>
      <c r="R35" s="29" t="n">
        <f aca="true">IF(O35="","",O35-TODAY())</f>
        <v>330</v>
      </c>
      <c r="S35" s="29" t="str">
        <f aca="false">IF(C35="&lt;&lt; vazio &gt;&gt;","VAZIA",IF(AND(O35&lt;&gt;"",R35&lt;0),"VENCIDO",IF(AND(O35&lt;&gt;"",R35&lt;=Parametros!$B$10),"PRÓX. VENCIMENTO",IF(F35="Q","QUALIDADE",IF(F35="S","BLOQUEADO",IF(F35="R","RESTRITO/DEVOLUÇÃO",IF(OR(N35="QUAR",N35="QRES"),"QUARENTENA",IF(OR(B35="DESCARTE",B35="DEVOLUÇÃO"),"DESCARTE/DEVOLUÇÃO",IF(AND(D35="",K35&lt;&gt;""),"SEM LOTE",IF(AND(Q35&lt;&gt;"",Q35&gt;=Parametros!$B$11),"PARADO/SEM GIRO","OK"))))))))))</f>
        <v>RESTRITO/DEVOLUÇÃO</v>
      </c>
      <c r="T35" s="29" t="str">
        <f aca="false">IF(AND($S35="PARADO/SEM GIRO",$K35="KG",OR(Painel!$B$5="(Todos)",A35=Painel!$B$5)*OR(Painel!$E$5="(Todos)",P35=Painel!$E$5)),$J35+ROW()/10000000,"")</f>
        <v/>
      </c>
      <c r="U35" s="29" t="str">
        <f aca="false">IF(AND($S35="VENCIDO",$K35="KG",OR(Painel!$B$5="(Todos)",A35=Painel!$B$5)*OR(Painel!$E$5="(Todos)",P35=Painel!$E$5)),$J35+ROW()/10000000,"")</f>
        <v/>
      </c>
    </row>
    <row r="36" customFormat="false" ht="15" hidden="false" customHeight="false" outlineLevel="0" collapsed="false">
      <c r="A36" s="29" t="s">
        <v>61</v>
      </c>
      <c r="B36" s="29" t="s">
        <v>173</v>
      </c>
      <c r="C36" s="29" t="s">
        <v>191</v>
      </c>
      <c r="D36" s="29" t="s">
        <v>192</v>
      </c>
      <c r="E36" s="29" t="n">
        <v>79</v>
      </c>
      <c r="F36" s="29"/>
      <c r="G36" s="29"/>
      <c r="H36" s="30" t="n">
        <v>-345.6</v>
      </c>
      <c r="I36" s="31" t="n">
        <v>46283</v>
      </c>
      <c r="J36" s="30" t="n">
        <v>-345.6</v>
      </c>
      <c r="K36" s="29" t="s">
        <v>120</v>
      </c>
      <c r="L36" s="29" t="s">
        <v>116</v>
      </c>
      <c r="M36" s="29"/>
      <c r="N36" s="29" t="s">
        <v>122</v>
      </c>
      <c r="O36" s="29"/>
      <c r="P36" s="29" t="s">
        <v>123</v>
      </c>
      <c r="Q36" s="29" t="n">
        <f aca="false">IFERROR(VALUE(L36),"")</f>
        <v>0</v>
      </c>
      <c r="R36" s="29" t="str">
        <f aca="true">IF(O36="","",O36-TODAY())</f>
        <v/>
      </c>
      <c r="S36" s="29" t="str">
        <f aca="false">IF(C36="&lt;&lt; vazio &gt;&gt;","VAZIA",IF(AND(O36&lt;&gt;"",R36&lt;0),"VENCIDO",IF(AND(O36&lt;&gt;"",R36&lt;=Parametros!$B$10),"PRÓX. VENCIMENTO",IF(F36="Q","QUALIDADE",IF(F36="S","BLOQUEADO",IF(F36="R","RESTRITO/DEVOLUÇÃO",IF(OR(N36="QUAR",N36="QRES"),"QUARENTENA",IF(OR(B36="DESCARTE",B36="DEVOLUÇÃO"),"DESCARTE/DEVOLUÇÃO",IF(AND(D36="",K36&lt;&gt;""),"SEM LOTE",IF(AND(Q36&lt;&gt;"",Q36&gt;=Parametros!$B$11),"PARADO/SEM GIRO","OK"))))))))))</f>
        <v>OK</v>
      </c>
      <c r="T36" s="29" t="str">
        <f aca="false">IF(AND($S36="PARADO/SEM GIRO",$K36="KG",OR(Painel!$B$5="(Todos)",A36=Painel!$B$5)*OR(Painel!$E$5="(Todos)",P36=Painel!$E$5)),$J36+ROW()/10000000,"")</f>
        <v/>
      </c>
      <c r="U36" s="29" t="str">
        <f aca="false">IF(AND($S36="VENCIDO",$K36="KG",OR(Painel!$B$5="(Todos)",A36=Painel!$B$5)*OR(Painel!$E$5="(Todos)",P36=Painel!$E$5)),$J36+ROW()/10000000,"")</f>
        <v/>
      </c>
    </row>
    <row r="37" customFormat="false" ht="15" hidden="false" customHeight="false" outlineLevel="0" collapsed="false">
      <c r="A37" s="29" t="s">
        <v>61</v>
      </c>
      <c r="B37" s="29" t="s">
        <v>173</v>
      </c>
      <c r="C37" s="29" t="s">
        <v>191</v>
      </c>
      <c r="D37" s="29" t="s">
        <v>192</v>
      </c>
      <c r="E37" s="29" t="n">
        <v>79</v>
      </c>
      <c r="F37" s="29"/>
      <c r="G37" s="29"/>
      <c r="H37" s="30" t="n">
        <v>345.6</v>
      </c>
      <c r="I37" s="31" t="n">
        <v>46283</v>
      </c>
      <c r="J37" s="30" t="n">
        <v>345.6</v>
      </c>
      <c r="K37" s="29" t="s">
        <v>120</v>
      </c>
      <c r="L37" s="29" t="s">
        <v>193</v>
      </c>
      <c r="M37" s="29"/>
      <c r="N37" s="29" t="s">
        <v>134</v>
      </c>
      <c r="O37" s="29"/>
      <c r="P37" s="29" t="s">
        <v>123</v>
      </c>
      <c r="Q37" s="29" t="n">
        <f aca="false">IFERROR(VALUE(L37),"")</f>
        <v>16</v>
      </c>
      <c r="R37" s="29" t="str">
        <f aca="true">IF(O37="","",O37-TODAY())</f>
        <v/>
      </c>
      <c r="S37" s="29" t="str">
        <f aca="false">IF(C37="&lt;&lt; vazio &gt;&gt;","VAZIA",IF(AND(O37&lt;&gt;"",R37&lt;0),"VENCIDO",IF(AND(O37&lt;&gt;"",R37&lt;=Parametros!$B$10),"PRÓX. VENCIMENTO",IF(F37="Q","QUALIDADE",IF(F37="S","BLOQUEADO",IF(F37="R","RESTRITO/DEVOLUÇÃO",IF(OR(N37="QUAR",N37="QRES"),"QUARENTENA",IF(OR(B37="DESCARTE",B37="DEVOLUÇÃO"),"DESCARTE/DEVOLUÇÃO",IF(AND(D37="",K37&lt;&gt;""),"SEM LOTE",IF(AND(Q37&lt;&gt;"",Q37&gt;=Parametros!$B$11),"PARADO/SEM GIRO","OK"))))))))))</f>
        <v>OK</v>
      </c>
      <c r="T37" s="29" t="str">
        <f aca="false">IF(AND($S37="PARADO/SEM GIRO",$K37="KG",OR(Painel!$B$5="(Todos)",A37=Painel!$B$5)*OR(Painel!$E$5="(Todos)",P37=Painel!$E$5)),$J37+ROW()/10000000,"")</f>
        <v/>
      </c>
      <c r="U37" s="29" t="str">
        <f aca="false">IF(AND($S37="VENCIDO",$K37="KG",OR(Painel!$B$5="(Todos)",A37=Painel!$B$5)*OR(Painel!$E$5="(Todos)",P37=Painel!$E$5)),$J37+ROW()/10000000,"")</f>
        <v/>
      </c>
    </row>
    <row r="38" customFormat="false" ht="15" hidden="false" customHeight="false" outlineLevel="0" collapsed="false">
      <c r="A38" s="29" t="s">
        <v>61</v>
      </c>
      <c r="B38" s="29" t="s">
        <v>173</v>
      </c>
      <c r="C38" s="29" t="s">
        <v>194</v>
      </c>
      <c r="D38" s="29" t="s">
        <v>195</v>
      </c>
      <c r="E38" s="29" t="n">
        <v>79</v>
      </c>
      <c r="F38" s="29" t="s">
        <v>137</v>
      </c>
      <c r="G38" s="29"/>
      <c r="H38" s="30" t="n">
        <v>-20</v>
      </c>
      <c r="I38" s="31" t="n">
        <v>46265</v>
      </c>
      <c r="J38" s="30" t="n">
        <v>-20</v>
      </c>
      <c r="K38" s="29" t="s">
        <v>120</v>
      </c>
      <c r="L38" s="29" t="s">
        <v>116</v>
      </c>
      <c r="M38" s="29"/>
      <c r="N38" s="29" t="s">
        <v>122</v>
      </c>
      <c r="O38" s="31" t="n">
        <v>46772</v>
      </c>
      <c r="P38" s="29" t="s">
        <v>123</v>
      </c>
      <c r="Q38" s="29" t="n">
        <f aca="false">IFERROR(VALUE(L38),"")</f>
        <v>0</v>
      </c>
      <c r="R38" s="29" t="n">
        <f aca="true">IF(O38="","",O38-TODAY())</f>
        <v>487</v>
      </c>
      <c r="S38" s="29" t="str">
        <f aca="false">IF(C38="&lt;&lt; vazio &gt;&gt;","VAZIA",IF(AND(O38&lt;&gt;"",R38&lt;0),"VENCIDO",IF(AND(O38&lt;&gt;"",R38&lt;=Parametros!$B$10),"PRÓX. VENCIMENTO",IF(F38="Q","QUALIDADE",IF(F38="S","BLOQUEADO",IF(F38="R","RESTRITO/DEVOLUÇÃO",IF(OR(N38="QUAR",N38="QRES"),"QUARENTENA",IF(OR(B38="DESCARTE",B38="DEVOLUÇÃO"),"DESCARTE/DEVOLUÇÃO",IF(AND(D38="",K38&lt;&gt;""),"SEM LOTE",IF(AND(Q38&lt;&gt;"",Q38&gt;=Parametros!$B$11),"PARADO/SEM GIRO","OK"))))))))))</f>
        <v>BLOQUEADO</v>
      </c>
      <c r="T38" s="29" t="str">
        <f aca="false">IF(AND($S38="PARADO/SEM GIRO",$K38="KG",OR(Painel!$B$5="(Todos)",A38=Painel!$B$5)*OR(Painel!$E$5="(Todos)",P38=Painel!$E$5)),$J38+ROW()/10000000,"")</f>
        <v/>
      </c>
      <c r="U38" s="29" t="str">
        <f aca="false">IF(AND($S38="VENCIDO",$K38="KG",OR(Painel!$B$5="(Todos)",A38=Painel!$B$5)*OR(Painel!$E$5="(Todos)",P38=Painel!$E$5)),$J38+ROW()/10000000,"")</f>
        <v/>
      </c>
    </row>
    <row r="39" customFormat="false" ht="15" hidden="false" customHeight="false" outlineLevel="0" collapsed="false">
      <c r="A39" s="29" t="s">
        <v>61</v>
      </c>
      <c r="B39" s="29" t="s">
        <v>173</v>
      </c>
      <c r="C39" s="29" t="s">
        <v>196</v>
      </c>
      <c r="D39" s="29" t="s">
        <v>197</v>
      </c>
      <c r="E39" s="29" t="n">
        <v>79</v>
      </c>
      <c r="F39" s="29" t="s">
        <v>189</v>
      </c>
      <c r="G39" s="29"/>
      <c r="H39" s="30" t="n">
        <v>-560</v>
      </c>
      <c r="I39" s="31" t="n">
        <v>46262</v>
      </c>
      <c r="J39" s="30" t="n">
        <v>-560</v>
      </c>
      <c r="K39" s="29" t="s">
        <v>120</v>
      </c>
      <c r="L39" s="29" t="s">
        <v>116</v>
      </c>
      <c r="M39" s="29"/>
      <c r="N39" s="29" t="s">
        <v>122</v>
      </c>
      <c r="O39" s="29"/>
      <c r="P39" s="29" t="s">
        <v>123</v>
      </c>
      <c r="Q39" s="29" t="n">
        <f aca="false">IFERROR(VALUE(L39),"")</f>
        <v>0</v>
      </c>
      <c r="R39" s="29" t="str">
        <f aca="true">IF(O39="","",O39-TODAY())</f>
        <v/>
      </c>
      <c r="S39" s="29" t="str">
        <f aca="false">IF(C39="&lt;&lt; vazio &gt;&gt;","VAZIA",IF(AND(O39&lt;&gt;"",R39&lt;0),"VENCIDO",IF(AND(O39&lt;&gt;"",R39&lt;=Parametros!$B$10),"PRÓX. VENCIMENTO",IF(F39="Q","QUALIDADE",IF(F39="S","BLOQUEADO",IF(F39="R","RESTRITO/DEVOLUÇÃO",IF(OR(N39="QUAR",N39="QRES"),"QUARENTENA",IF(OR(B39="DESCARTE",B39="DEVOLUÇÃO"),"DESCARTE/DEVOLUÇÃO",IF(AND(D39="",K39&lt;&gt;""),"SEM LOTE",IF(AND(Q39&lt;&gt;"",Q39&gt;=Parametros!$B$11),"PARADO/SEM GIRO","OK"))))))))))</f>
        <v>RESTRITO/DEVOLUÇÃO</v>
      </c>
      <c r="T39" s="29" t="str">
        <f aca="false">IF(AND($S39="PARADO/SEM GIRO",$K39="KG",OR(Painel!$B$5="(Todos)",A39=Painel!$B$5)*OR(Painel!$E$5="(Todos)",P39=Painel!$E$5)),$J39+ROW()/10000000,"")</f>
        <v/>
      </c>
      <c r="U39" s="29" t="str">
        <f aca="false">IF(AND($S39="VENCIDO",$K39="KG",OR(Painel!$B$5="(Todos)",A39=Painel!$B$5)*OR(Painel!$E$5="(Todos)",P39=Painel!$E$5)),$J39+ROW()/10000000,"")</f>
        <v/>
      </c>
    </row>
    <row r="40" customFormat="false" ht="15" hidden="false" customHeight="false" outlineLevel="0" collapsed="false">
      <c r="A40" s="29" t="s">
        <v>61</v>
      </c>
      <c r="B40" s="29" t="s">
        <v>173</v>
      </c>
      <c r="C40" s="29" t="s">
        <v>196</v>
      </c>
      <c r="D40" s="29" t="s">
        <v>197</v>
      </c>
      <c r="E40" s="29" t="n">
        <v>79</v>
      </c>
      <c r="F40" s="29" t="s">
        <v>137</v>
      </c>
      <c r="G40" s="29"/>
      <c r="H40" s="30" t="n">
        <v>560</v>
      </c>
      <c r="I40" s="31" t="n">
        <v>46265</v>
      </c>
      <c r="J40" s="30" t="n">
        <v>560</v>
      </c>
      <c r="K40" s="29" t="s">
        <v>120</v>
      </c>
      <c r="L40" s="29" t="s">
        <v>190</v>
      </c>
      <c r="M40" s="29"/>
      <c r="N40" s="29" t="s">
        <v>122</v>
      </c>
      <c r="O40" s="29"/>
      <c r="P40" s="29" t="s">
        <v>123</v>
      </c>
      <c r="Q40" s="29" t="n">
        <f aca="false">IFERROR(VALUE(L40),"")</f>
        <v>23</v>
      </c>
      <c r="R40" s="29" t="str">
        <f aca="true">IF(O40="","",O40-TODAY())</f>
        <v/>
      </c>
      <c r="S40" s="29" t="str">
        <f aca="false">IF(C40="&lt;&lt; vazio &gt;&gt;","VAZIA",IF(AND(O40&lt;&gt;"",R40&lt;0),"VENCIDO",IF(AND(O40&lt;&gt;"",R40&lt;=Parametros!$B$10),"PRÓX. VENCIMENTO",IF(F40="Q","QUALIDADE",IF(F40="S","BLOQUEADO",IF(F40="R","RESTRITO/DEVOLUÇÃO",IF(OR(N40="QUAR",N40="QRES"),"QUARENTENA",IF(OR(B40="DESCARTE",B40="DEVOLUÇÃO"),"DESCARTE/DEVOLUÇÃO",IF(AND(D40="",K40&lt;&gt;""),"SEM LOTE",IF(AND(Q40&lt;&gt;"",Q40&gt;=Parametros!$B$11),"PARADO/SEM GIRO","OK"))))))))))</f>
        <v>BLOQUEADO</v>
      </c>
      <c r="T40" s="29" t="str">
        <f aca="false">IF(AND($S40="PARADO/SEM GIRO",$K40="KG",OR(Painel!$B$5="(Todos)",A40=Painel!$B$5)*OR(Painel!$E$5="(Todos)",P40=Painel!$E$5)),$J40+ROW()/10000000,"")</f>
        <v/>
      </c>
      <c r="U40" s="29" t="str">
        <f aca="false">IF(AND($S40="VENCIDO",$K40="KG",OR(Painel!$B$5="(Todos)",A40=Painel!$B$5)*OR(Painel!$E$5="(Todos)",P40=Painel!$E$5)),$J40+ROW()/10000000,"")</f>
        <v/>
      </c>
    </row>
    <row r="41" customFormat="false" ht="15" hidden="false" customHeight="false" outlineLevel="0" collapsed="false">
      <c r="A41" s="29" t="s">
        <v>61</v>
      </c>
      <c r="B41" s="29" t="s">
        <v>173</v>
      </c>
      <c r="C41" s="29" t="s">
        <v>198</v>
      </c>
      <c r="D41" s="29" t="s">
        <v>199</v>
      </c>
      <c r="E41" s="29" t="n">
        <v>79</v>
      </c>
      <c r="F41" s="29" t="s">
        <v>137</v>
      </c>
      <c r="G41" s="29"/>
      <c r="H41" s="30" t="n">
        <v>36.36</v>
      </c>
      <c r="I41" s="31" t="n">
        <v>46280</v>
      </c>
      <c r="J41" s="30" t="n">
        <v>36.36</v>
      </c>
      <c r="K41" s="29" t="s">
        <v>120</v>
      </c>
      <c r="L41" s="29" t="s">
        <v>144</v>
      </c>
      <c r="M41" s="29"/>
      <c r="N41" s="29" t="s">
        <v>122</v>
      </c>
      <c r="O41" s="31" t="n">
        <v>46592</v>
      </c>
      <c r="P41" s="29" t="s">
        <v>123</v>
      </c>
      <c r="Q41" s="29" t="n">
        <f aca="false">IFERROR(VALUE(L41),"")</f>
        <v>5</v>
      </c>
      <c r="R41" s="29" t="n">
        <f aca="true">IF(O41="","",O41-TODAY())</f>
        <v>307</v>
      </c>
      <c r="S41" s="29" t="str">
        <f aca="false">IF(C41="&lt;&lt; vazio &gt;&gt;","VAZIA",IF(AND(O41&lt;&gt;"",R41&lt;0),"VENCIDO",IF(AND(O41&lt;&gt;"",R41&lt;=Parametros!$B$10),"PRÓX. VENCIMENTO",IF(F41="Q","QUALIDADE",IF(F41="S","BLOQUEADO",IF(F41="R","RESTRITO/DEVOLUÇÃO",IF(OR(N41="QUAR",N41="QRES"),"QUARENTENA",IF(OR(B41="DESCARTE",B41="DEVOLUÇÃO"),"DESCARTE/DEVOLUÇÃO",IF(AND(D41="",K41&lt;&gt;""),"SEM LOTE",IF(AND(Q41&lt;&gt;"",Q41&gt;=Parametros!$B$11),"PARADO/SEM GIRO","OK"))))))))))</f>
        <v>BLOQUEADO</v>
      </c>
      <c r="T41" s="29" t="str">
        <f aca="false">IF(AND($S41="PARADO/SEM GIRO",$K41="KG",OR(Painel!$B$5="(Todos)",A41=Painel!$B$5)*OR(Painel!$E$5="(Todos)",P41=Painel!$E$5)),$J41+ROW()/10000000,"")</f>
        <v/>
      </c>
      <c r="U41" s="29" t="str">
        <f aca="false">IF(AND($S41="VENCIDO",$K41="KG",OR(Painel!$B$5="(Todos)",A41=Painel!$B$5)*OR(Painel!$E$5="(Todos)",P41=Painel!$E$5)),$J41+ROW()/10000000,"")</f>
        <v/>
      </c>
    </row>
    <row r="42" customFormat="false" ht="15" hidden="false" customHeight="false" outlineLevel="0" collapsed="false">
      <c r="A42" s="29" t="s">
        <v>61</v>
      </c>
      <c r="B42" s="29" t="s">
        <v>173</v>
      </c>
      <c r="C42" s="29" t="s">
        <v>200</v>
      </c>
      <c r="D42" s="29" t="s">
        <v>201</v>
      </c>
      <c r="E42" s="29" t="n">
        <v>79</v>
      </c>
      <c r="F42" s="29"/>
      <c r="G42" s="29"/>
      <c r="H42" s="30" t="n">
        <v>-670</v>
      </c>
      <c r="I42" s="31" t="n">
        <v>46285</v>
      </c>
      <c r="J42" s="30" t="n">
        <v>-670</v>
      </c>
      <c r="K42" s="29" t="s">
        <v>120</v>
      </c>
      <c r="L42" s="29" t="s">
        <v>116</v>
      </c>
      <c r="M42" s="29"/>
      <c r="N42" s="29" t="s">
        <v>122</v>
      </c>
      <c r="O42" s="29"/>
      <c r="P42" s="29" t="s">
        <v>123</v>
      </c>
      <c r="Q42" s="29" t="n">
        <f aca="false">IFERROR(VALUE(L42),"")</f>
        <v>0</v>
      </c>
      <c r="R42" s="29" t="str">
        <f aca="true">IF(O42="","",O42-TODAY())</f>
        <v/>
      </c>
      <c r="S42" s="29" t="str">
        <f aca="false">IF(C42="&lt;&lt; vazio &gt;&gt;","VAZIA",IF(AND(O42&lt;&gt;"",R42&lt;0),"VENCIDO",IF(AND(O42&lt;&gt;"",R42&lt;=Parametros!$B$10),"PRÓX. VENCIMENTO",IF(F42="Q","QUALIDADE",IF(F42="S","BLOQUEADO",IF(F42="R","RESTRITO/DEVOLUÇÃO",IF(OR(N42="QUAR",N42="QRES"),"QUARENTENA",IF(OR(B42="DESCARTE",B42="DEVOLUÇÃO"),"DESCARTE/DEVOLUÇÃO",IF(AND(D42="",K42&lt;&gt;""),"SEM LOTE",IF(AND(Q42&lt;&gt;"",Q42&gt;=Parametros!$B$11),"PARADO/SEM GIRO","OK"))))))))))</f>
        <v>OK</v>
      </c>
      <c r="T42" s="29" t="str">
        <f aca="false">IF(AND($S42="PARADO/SEM GIRO",$K42="KG",OR(Painel!$B$5="(Todos)",A42=Painel!$B$5)*OR(Painel!$E$5="(Todos)",P42=Painel!$E$5)),$J42+ROW()/10000000,"")</f>
        <v/>
      </c>
      <c r="U42" s="29" t="str">
        <f aca="false">IF(AND($S42="VENCIDO",$K42="KG",OR(Painel!$B$5="(Todos)",A42=Painel!$B$5)*OR(Painel!$E$5="(Todos)",P42=Painel!$E$5)),$J42+ROW()/10000000,"")</f>
        <v/>
      </c>
    </row>
    <row r="43" customFormat="false" ht="15" hidden="false" customHeight="false" outlineLevel="0" collapsed="false">
      <c r="A43" s="29" t="s">
        <v>61</v>
      </c>
      <c r="B43" s="29" t="s">
        <v>173</v>
      </c>
      <c r="C43" s="29" t="s">
        <v>200</v>
      </c>
      <c r="D43" s="29" t="s">
        <v>201</v>
      </c>
      <c r="E43" s="29" t="n">
        <v>79</v>
      </c>
      <c r="F43" s="29" t="s">
        <v>137</v>
      </c>
      <c r="G43" s="29"/>
      <c r="H43" s="30" t="n">
        <v>670</v>
      </c>
      <c r="I43" s="31" t="n">
        <v>46285</v>
      </c>
      <c r="J43" s="30" t="n">
        <v>670</v>
      </c>
      <c r="K43" s="29" t="s">
        <v>120</v>
      </c>
      <c r="L43" s="29" t="s">
        <v>116</v>
      </c>
      <c r="M43" s="29"/>
      <c r="N43" s="29" t="s">
        <v>122</v>
      </c>
      <c r="O43" s="29"/>
      <c r="P43" s="29" t="s">
        <v>123</v>
      </c>
      <c r="Q43" s="29" t="n">
        <f aca="false">IFERROR(VALUE(L43),"")</f>
        <v>0</v>
      </c>
      <c r="R43" s="29" t="str">
        <f aca="true">IF(O43="","",O43-TODAY())</f>
        <v/>
      </c>
      <c r="S43" s="29" t="str">
        <f aca="false">IF(C43="&lt;&lt; vazio &gt;&gt;","VAZIA",IF(AND(O43&lt;&gt;"",R43&lt;0),"VENCIDO",IF(AND(O43&lt;&gt;"",R43&lt;=Parametros!$B$10),"PRÓX. VENCIMENTO",IF(F43="Q","QUALIDADE",IF(F43="S","BLOQUEADO",IF(F43="R","RESTRITO/DEVOLUÇÃO",IF(OR(N43="QUAR",N43="QRES"),"QUARENTENA",IF(OR(B43="DESCARTE",B43="DEVOLUÇÃO"),"DESCARTE/DEVOLUÇÃO",IF(AND(D43="",K43&lt;&gt;""),"SEM LOTE",IF(AND(Q43&lt;&gt;"",Q43&gt;=Parametros!$B$11),"PARADO/SEM GIRO","OK"))))))))))</f>
        <v>BLOQUEADO</v>
      </c>
      <c r="T43" s="29" t="str">
        <f aca="false">IF(AND($S43="PARADO/SEM GIRO",$K43="KG",OR(Painel!$B$5="(Todos)",A43=Painel!$B$5)*OR(Painel!$E$5="(Todos)",P43=Painel!$E$5)),$J43+ROW()/10000000,"")</f>
        <v/>
      </c>
      <c r="U43" s="29" t="str">
        <f aca="false">IF(AND($S43="VENCIDO",$K43="KG",OR(Painel!$B$5="(Todos)",A43=Painel!$B$5)*OR(Painel!$E$5="(Todos)",P43=Painel!$E$5)),$J43+ROW()/10000000,"")</f>
        <v/>
      </c>
    </row>
    <row r="44" customFormat="false" ht="15" hidden="false" customHeight="false" outlineLevel="0" collapsed="false">
      <c r="A44" s="29" t="s">
        <v>61</v>
      </c>
      <c r="B44" s="29" t="s">
        <v>173</v>
      </c>
      <c r="C44" s="29" t="s">
        <v>202</v>
      </c>
      <c r="D44" s="29" t="s">
        <v>203</v>
      </c>
      <c r="E44" s="29" t="n">
        <v>79</v>
      </c>
      <c r="F44" s="29"/>
      <c r="G44" s="29"/>
      <c r="H44" s="30" t="n">
        <v>-12</v>
      </c>
      <c r="I44" s="31" t="n">
        <v>46280</v>
      </c>
      <c r="J44" s="30" t="n">
        <v>-12</v>
      </c>
      <c r="K44" s="29" t="s">
        <v>120</v>
      </c>
      <c r="L44" s="29" t="s">
        <v>116</v>
      </c>
      <c r="M44" s="29"/>
      <c r="N44" s="29" t="s">
        <v>122</v>
      </c>
      <c r="O44" s="29"/>
      <c r="P44" s="29" t="s">
        <v>123</v>
      </c>
      <c r="Q44" s="29" t="n">
        <f aca="false">IFERROR(VALUE(L44),"")</f>
        <v>0</v>
      </c>
      <c r="R44" s="29" t="str">
        <f aca="true">IF(O44="","",O44-TODAY())</f>
        <v/>
      </c>
      <c r="S44" s="29" t="str">
        <f aca="false">IF(C44="&lt;&lt; vazio &gt;&gt;","VAZIA",IF(AND(O44&lt;&gt;"",R44&lt;0),"VENCIDO",IF(AND(O44&lt;&gt;"",R44&lt;=Parametros!$B$10),"PRÓX. VENCIMENTO",IF(F44="Q","QUALIDADE",IF(F44="S","BLOQUEADO",IF(F44="R","RESTRITO/DEVOLUÇÃO",IF(OR(N44="QUAR",N44="QRES"),"QUARENTENA",IF(OR(B44="DESCARTE",B44="DEVOLUÇÃO"),"DESCARTE/DEVOLUÇÃO",IF(AND(D44="",K44&lt;&gt;""),"SEM LOTE",IF(AND(Q44&lt;&gt;"",Q44&gt;=Parametros!$B$11),"PARADO/SEM GIRO","OK"))))))))))</f>
        <v>OK</v>
      </c>
      <c r="T44" s="29" t="str">
        <f aca="false">IF(AND($S44="PARADO/SEM GIRO",$K44="KG",OR(Painel!$B$5="(Todos)",A44=Painel!$B$5)*OR(Painel!$E$5="(Todos)",P44=Painel!$E$5)),$J44+ROW()/10000000,"")</f>
        <v/>
      </c>
      <c r="U44" s="29" t="str">
        <f aca="false">IF(AND($S44="VENCIDO",$K44="KG",OR(Painel!$B$5="(Todos)",A44=Painel!$B$5)*OR(Painel!$E$5="(Todos)",P44=Painel!$E$5)),$J44+ROW()/10000000,"")</f>
        <v/>
      </c>
    </row>
    <row r="45" customFormat="false" ht="15" hidden="false" customHeight="false" outlineLevel="0" collapsed="false">
      <c r="A45" s="29" t="s">
        <v>61</v>
      </c>
      <c r="B45" s="29" t="s">
        <v>173</v>
      </c>
      <c r="C45" s="29" t="s">
        <v>204</v>
      </c>
      <c r="D45" s="29" t="s">
        <v>205</v>
      </c>
      <c r="E45" s="29" t="n">
        <v>79</v>
      </c>
      <c r="F45" s="29"/>
      <c r="G45" s="29"/>
      <c r="H45" s="30" t="n">
        <v>-2.4</v>
      </c>
      <c r="I45" s="31" t="n">
        <v>46285</v>
      </c>
      <c r="J45" s="30" t="n">
        <v>-2.4</v>
      </c>
      <c r="K45" s="29" t="s">
        <v>120</v>
      </c>
      <c r="L45" s="29" t="s">
        <v>116</v>
      </c>
      <c r="M45" s="29"/>
      <c r="N45" s="29" t="s">
        <v>134</v>
      </c>
      <c r="O45" s="29"/>
      <c r="P45" s="29" t="s">
        <v>123</v>
      </c>
      <c r="Q45" s="29" t="n">
        <f aca="false">IFERROR(VALUE(L45),"")</f>
        <v>0</v>
      </c>
      <c r="R45" s="29" t="str">
        <f aca="true">IF(O45="","",O45-TODAY())</f>
        <v/>
      </c>
      <c r="S45" s="29" t="str">
        <f aca="false">IF(C45="&lt;&lt; vazio &gt;&gt;","VAZIA",IF(AND(O45&lt;&gt;"",R45&lt;0),"VENCIDO",IF(AND(O45&lt;&gt;"",R45&lt;=Parametros!$B$10),"PRÓX. VENCIMENTO",IF(F45="Q","QUALIDADE",IF(F45="S","BLOQUEADO",IF(F45="R","RESTRITO/DEVOLUÇÃO",IF(OR(N45="QUAR",N45="QRES"),"QUARENTENA",IF(OR(B45="DESCARTE",B45="DEVOLUÇÃO"),"DESCARTE/DEVOLUÇÃO",IF(AND(D45="",K45&lt;&gt;""),"SEM LOTE",IF(AND(Q45&lt;&gt;"",Q45&gt;=Parametros!$B$11),"PARADO/SEM GIRO","OK"))))))))))</f>
        <v>OK</v>
      </c>
      <c r="T45" s="29" t="str">
        <f aca="false">IF(AND($S45="PARADO/SEM GIRO",$K45="KG",OR(Painel!$B$5="(Todos)",A45=Painel!$B$5)*OR(Painel!$E$5="(Todos)",P45=Painel!$E$5)),$J45+ROW()/10000000,"")</f>
        <v/>
      </c>
      <c r="U45" s="29" t="str">
        <f aca="false">IF(AND($S45="VENCIDO",$K45="KG",OR(Painel!$B$5="(Todos)",A45=Painel!$B$5)*OR(Painel!$E$5="(Todos)",P45=Painel!$E$5)),$J45+ROW()/10000000,"")</f>
        <v/>
      </c>
    </row>
    <row r="46" customFormat="false" ht="15" hidden="false" customHeight="false" outlineLevel="0" collapsed="false">
      <c r="A46" s="29" t="s">
        <v>61</v>
      </c>
      <c r="B46" s="29" t="s">
        <v>173</v>
      </c>
      <c r="C46" s="29" t="s">
        <v>204</v>
      </c>
      <c r="D46" s="29" t="s">
        <v>205</v>
      </c>
      <c r="E46" s="29" t="n">
        <v>79</v>
      </c>
      <c r="F46" s="29" t="s">
        <v>137</v>
      </c>
      <c r="G46" s="29"/>
      <c r="H46" s="30" t="n">
        <v>2.4</v>
      </c>
      <c r="I46" s="31" t="n">
        <v>46285</v>
      </c>
      <c r="J46" s="30" t="n">
        <v>2.4</v>
      </c>
      <c r="K46" s="29" t="s">
        <v>120</v>
      </c>
      <c r="L46" s="29" t="s">
        <v>116</v>
      </c>
      <c r="M46" s="29"/>
      <c r="N46" s="29" t="s">
        <v>134</v>
      </c>
      <c r="O46" s="29"/>
      <c r="P46" s="29" t="s">
        <v>123</v>
      </c>
      <c r="Q46" s="29" t="n">
        <f aca="false">IFERROR(VALUE(L46),"")</f>
        <v>0</v>
      </c>
      <c r="R46" s="29" t="str">
        <f aca="true">IF(O46="","",O46-TODAY())</f>
        <v/>
      </c>
      <c r="S46" s="29" t="str">
        <f aca="false">IF(C46="&lt;&lt; vazio &gt;&gt;","VAZIA",IF(AND(O46&lt;&gt;"",R46&lt;0),"VENCIDO",IF(AND(O46&lt;&gt;"",R46&lt;=Parametros!$B$10),"PRÓX. VENCIMENTO",IF(F46="Q","QUALIDADE",IF(F46="S","BLOQUEADO",IF(F46="R","RESTRITO/DEVOLUÇÃO",IF(OR(N46="QUAR",N46="QRES"),"QUARENTENA",IF(OR(B46="DESCARTE",B46="DEVOLUÇÃO"),"DESCARTE/DEVOLUÇÃO",IF(AND(D46="",K46&lt;&gt;""),"SEM LOTE",IF(AND(Q46&lt;&gt;"",Q46&gt;=Parametros!$B$11),"PARADO/SEM GIRO","OK"))))))))))</f>
        <v>BLOQUEADO</v>
      </c>
      <c r="T46" s="29" t="str">
        <f aca="false">IF(AND($S46="PARADO/SEM GIRO",$K46="KG",OR(Painel!$B$5="(Todos)",A46=Painel!$B$5)*OR(Painel!$E$5="(Todos)",P46=Painel!$E$5)),$J46+ROW()/10000000,"")</f>
        <v/>
      </c>
      <c r="U46" s="29" t="str">
        <f aca="false">IF(AND($S46="VENCIDO",$K46="KG",OR(Painel!$B$5="(Todos)",A46=Painel!$B$5)*OR(Painel!$E$5="(Todos)",P46=Painel!$E$5)),$J46+ROW()/10000000,"")</f>
        <v/>
      </c>
    </row>
    <row r="47" customFormat="false" ht="15" hidden="false" customHeight="false" outlineLevel="0" collapsed="false">
      <c r="A47" s="29" t="s">
        <v>61</v>
      </c>
      <c r="B47" s="29" t="s">
        <v>173</v>
      </c>
      <c r="C47" s="29" t="s">
        <v>204</v>
      </c>
      <c r="D47" s="29" t="s">
        <v>206</v>
      </c>
      <c r="E47" s="29" t="n">
        <v>79</v>
      </c>
      <c r="F47" s="29"/>
      <c r="G47" s="29"/>
      <c r="H47" s="30" t="n">
        <v>-3</v>
      </c>
      <c r="I47" s="31" t="n">
        <v>46285</v>
      </c>
      <c r="J47" s="30" t="n">
        <v>-3</v>
      </c>
      <c r="K47" s="29" t="s">
        <v>120</v>
      </c>
      <c r="L47" s="29" t="s">
        <v>116</v>
      </c>
      <c r="M47" s="29"/>
      <c r="N47" s="29" t="s">
        <v>134</v>
      </c>
      <c r="O47" s="29"/>
      <c r="P47" s="29" t="s">
        <v>123</v>
      </c>
      <c r="Q47" s="29" t="n">
        <f aca="false">IFERROR(VALUE(L47),"")</f>
        <v>0</v>
      </c>
      <c r="R47" s="29" t="str">
        <f aca="true">IF(O47="","",O47-TODAY())</f>
        <v/>
      </c>
      <c r="S47" s="29" t="str">
        <f aca="false">IF(C47="&lt;&lt; vazio &gt;&gt;","VAZIA",IF(AND(O47&lt;&gt;"",R47&lt;0),"VENCIDO",IF(AND(O47&lt;&gt;"",R47&lt;=Parametros!$B$10),"PRÓX. VENCIMENTO",IF(F47="Q","QUALIDADE",IF(F47="S","BLOQUEADO",IF(F47="R","RESTRITO/DEVOLUÇÃO",IF(OR(N47="QUAR",N47="QRES"),"QUARENTENA",IF(OR(B47="DESCARTE",B47="DEVOLUÇÃO"),"DESCARTE/DEVOLUÇÃO",IF(AND(D47="",K47&lt;&gt;""),"SEM LOTE",IF(AND(Q47&lt;&gt;"",Q47&gt;=Parametros!$B$11),"PARADO/SEM GIRO","OK"))))))))))</f>
        <v>OK</v>
      </c>
      <c r="T47" s="29" t="str">
        <f aca="false">IF(AND($S47="PARADO/SEM GIRO",$K47="KG",OR(Painel!$B$5="(Todos)",A47=Painel!$B$5)*OR(Painel!$E$5="(Todos)",P47=Painel!$E$5)),$J47+ROW()/10000000,"")</f>
        <v/>
      </c>
      <c r="U47" s="29" t="str">
        <f aca="false">IF(AND($S47="VENCIDO",$K47="KG",OR(Painel!$B$5="(Todos)",A47=Painel!$B$5)*OR(Painel!$E$5="(Todos)",P47=Painel!$E$5)),$J47+ROW()/10000000,"")</f>
        <v/>
      </c>
    </row>
    <row r="48" customFormat="false" ht="15" hidden="false" customHeight="false" outlineLevel="0" collapsed="false">
      <c r="A48" s="29" t="s">
        <v>61</v>
      </c>
      <c r="B48" s="29" t="s">
        <v>173</v>
      </c>
      <c r="C48" s="29" t="s">
        <v>204</v>
      </c>
      <c r="D48" s="29" t="s">
        <v>206</v>
      </c>
      <c r="E48" s="29" t="n">
        <v>79</v>
      </c>
      <c r="F48" s="29" t="s">
        <v>137</v>
      </c>
      <c r="G48" s="29"/>
      <c r="H48" s="30" t="n">
        <v>3</v>
      </c>
      <c r="I48" s="31" t="n">
        <v>46285</v>
      </c>
      <c r="J48" s="30" t="n">
        <v>3</v>
      </c>
      <c r="K48" s="29" t="s">
        <v>120</v>
      </c>
      <c r="L48" s="29" t="s">
        <v>116</v>
      </c>
      <c r="M48" s="29"/>
      <c r="N48" s="29" t="s">
        <v>134</v>
      </c>
      <c r="O48" s="29"/>
      <c r="P48" s="29" t="s">
        <v>123</v>
      </c>
      <c r="Q48" s="29" t="n">
        <f aca="false">IFERROR(VALUE(L48),"")</f>
        <v>0</v>
      </c>
      <c r="R48" s="29" t="str">
        <f aca="true">IF(O48="","",O48-TODAY())</f>
        <v/>
      </c>
      <c r="S48" s="29" t="str">
        <f aca="false">IF(C48="&lt;&lt; vazio &gt;&gt;","VAZIA",IF(AND(O48&lt;&gt;"",R48&lt;0),"VENCIDO",IF(AND(O48&lt;&gt;"",R48&lt;=Parametros!$B$10),"PRÓX. VENCIMENTO",IF(F48="Q","QUALIDADE",IF(F48="S","BLOQUEADO",IF(F48="R","RESTRITO/DEVOLUÇÃO",IF(OR(N48="QUAR",N48="QRES"),"QUARENTENA",IF(OR(B48="DESCARTE",B48="DEVOLUÇÃO"),"DESCARTE/DEVOLUÇÃO",IF(AND(D48="",K48&lt;&gt;""),"SEM LOTE",IF(AND(Q48&lt;&gt;"",Q48&gt;=Parametros!$B$11),"PARADO/SEM GIRO","OK"))))))))))</f>
        <v>BLOQUEADO</v>
      </c>
      <c r="T48" s="29" t="str">
        <f aca="false">IF(AND($S48="PARADO/SEM GIRO",$K48="KG",OR(Painel!$B$5="(Todos)",A48=Painel!$B$5)*OR(Painel!$E$5="(Todos)",P48=Painel!$E$5)),$J48+ROW()/10000000,"")</f>
        <v/>
      </c>
      <c r="U48" s="29" t="str">
        <f aca="false">IF(AND($S48="VENCIDO",$K48="KG",OR(Painel!$B$5="(Todos)",A48=Painel!$B$5)*OR(Painel!$E$5="(Todos)",P48=Painel!$E$5)),$J48+ROW()/10000000,"")</f>
        <v/>
      </c>
    </row>
    <row r="49" customFormat="false" ht="15" hidden="false" customHeight="false" outlineLevel="0" collapsed="false">
      <c r="A49" s="29" t="s">
        <v>61</v>
      </c>
      <c r="B49" s="29" t="s">
        <v>173</v>
      </c>
      <c r="C49" s="29" t="s">
        <v>207</v>
      </c>
      <c r="D49" s="29" t="s">
        <v>208</v>
      </c>
      <c r="E49" s="29" t="n">
        <v>79</v>
      </c>
      <c r="F49" s="29"/>
      <c r="G49" s="29"/>
      <c r="H49" s="30" t="n">
        <v>-10</v>
      </c>
      <c r="I49" s="31" t="n">
        <v>46268</v>
      </c>
      <c r="J49" s="30" t="n">
        <v>-10</v>
      </c>
      <c r="K49" s="29" t="s">
        <v>120</v>
      </c>
      <c r="L49" s="29" t="s">
        <v>116</v>
      </c>
      <c r="M49" s="29"/>
      <c r="N49" s="29" t="s">
        <v>122</v>
      </c>
      <c r="O49" s="29"/>
      <c r="P49" s="29" t="s">
        <v>123</v>
      </c>
      <c r="Q49" s="29" t="n">
        <f aca="false">IFERROR(VALUE(L49),"")</f>
        <v>0</v>
      </c>
      <c r="R49" s="29" t="str">
        <f aca="true">IF(O49="","",O49-TODAY())</f>
        <v/>
      </c>
      <c r="S49" s="29" t="str">
        <f aca="false">IF(C49="&lt;&lt; vazio &gt;&gt;","VAZIA",IF(AND(O49&lt;&gt;"",R49&lt;0),"VENCIDO",IF(AND(O49&lt;&gt;"",R49&lt;=Parametros!$B$10),"PRÓX. VENCIMENTO",IF(F49="Q","QUALIDADE",IF(F49="S","BLOQUEADO",IF(F49="R","RESTRITO/DEVOLUÇÃO",IF(OR(N49="QUAR",N49="QRES"),"QUARENTENA",IF(OR(B49="DESCARTE",B49="DEVOLUÇÃO"),"DESCARTE/DEVOLUÇÃO",IF(AND(D49="",K49&lt;&gt;""),"SEM LOTE",IF(AND(Q49&lt;&gt;"",Q49&gt;=Parametros!$B$11),"PARADO/SEM GIRO","OK"))))))))))</f>
        <v>OK</v>
      </c>
      <c r="T49" s="29" t="str">
        <f aca="false">IF(AND($S49="PARADO/SEM GIRO",$K49="KG",OR(Painel!$B$5="(Todos)",A49=Painel!$B$5)*OR(Painel!$E$5="(Todos)",P49=Painel!$E$5)),$J49+ROW()/10000000,"")</f>
        <v/>
      </c>
      <c r="U49" s="29" t="str">
        <f aca="false">IF(AND($S49="VENCIDO",$K49="KG",OR(Painel!$B$5="(Todos)",A49=Painel!$B$5)*OR(Painel!$E$5="(Todos)",P49=Painel!$E$5)),$J49+ROW()/10000000,"")</f>
        <v/>
      </c>
    </row>
    <row r="50" customFormat="false" ht="15" hidden="false" customHeight="false" outlineLevel="0" collapsed="false">
      <c r="A50" s="29" t="s">
        <v>61</v>
      </c>
      <c r="B50" s="29" t="s">
        <v>173</v>
      </c>
      <c r="C50" s="29" t="s">
        <v>207</v>
      </c>
      <c r="D50" s="29" t="s">
        <v>208</v>
      </c>
      <c r="E50" s="29" t="n">
        <v>79</v>
      </c>
      <c r="F50" s="29"/>
      <c r="G50" s="29"/>
      <c r="H50" s="30" t="n">
        <v>10</v>
      </c>
      <c r="I50" s="31" t="n">
        <v>46268</v>
      </c>
      <c r="J50" s="30" t="n">
        <v>10</v>
      </c>
      <c r="K50" s="29" t="s">
        <v>120</v>
      </c>
      <c r="L50" s="29" t="s">
        <v>209</v>
      </c>
      <c r="M50" s="29"/>
      <c r="N50" s="29" t="s">
        <v>134</v>
      </c>
      <c r="O50" s="29"/>
      <c r="P50" s="29" t="s">
        <v>123</v>
      </c>
      <c r="Q50" s="29" t="n">
        <f aca="false">IFERROR(VALUE(L50),"")</f>
        <v>17</v>
      </c>
      <c r="R50" s="29" t="str">
        <f aca="true">IF(O50="","",O50-TODAY())</f>
        <v/>
      </c>
      <c r="S50" s="29" t="str">
        <f aca="false">IF(C50="&lt;&lt; vazio &gt;&gt;","VAZIA",IF(AND(O50&lt;&gt;"",R50&lt;0),"VENCIDO",IF(AND(O50&lt;&gt;"",R50&lt;=Parametros!$B$10),"PRÓX. VENCIMENTO",IF(F50="Q","QUALIDADE",IF(F50="S","BLOQUEADO",IF(F50="R","RESTRITO/DEVOLUÇÃO",IF(OR(N50="QUAR",N50="QRES"),"QUARENTENA",IF(OR(B50="DESCARTE",B50="DEVOLUÇÃO"),"DESCARTE/DEVOLUÇÃO",IF(AND(D50="",K50&lt;&gt;""),"SEM LOTE",IF(AND(Q50&lt;&gt;"",Q50&gt;=Parametros!$B$11),"PARADO/SEM GIRO","OK"))))))))))</f>
        <v>OK</v>
      </c>
      <c r="T50" s="29" t="str">
        <f aca="false">IF(AND($S50="PARADO/SEM GIRO",$K50="KG",OR(Painel!$B$5="(Todos)",A50=Painel!$B$5)*OR(Painel!$E$5="(Todos)",P50=Painel!$E$5)),$J50+ROW()/10000000,"")</f>
        <v/>
      </c>
      <c r="U50" s="29" t="str">
        <f aca="false">IF(AND($S50="VENCIDO",$K50="KG",OR(Painel!$B$5="(Todos)",A50=Painel!$B$5)*OR(Painel!$E$5="(Todos)",P50=Painel!$E$5)),$J50+ROW()/10000000,"")</f>
        <v/>
      </c>
    </row>
    <row r="51" customFormat="false" ht="15" hidden="false" customHeight="false" outlineLevel="0" collapsed="false">
      <c r="A51" s="29" t="s">
        <v>61</v>
      </c>
      <c r="B51" s="29" t="s">
        <v>173</v>
      </c>
      <c r="C51" s="29" t="s">
        <v>210</v>
      </c>
      <c r="D51" s="29" t="s">
        <v>211</v>
      </c>
      <c r="E51" s="29" t="n">
        <v>79</v>
      </c>
      <c r="F51" s="29"/>
      <c r="G51" s="29"/>
      <c r="H51" s="30" t="n">
        <v>-441.6</v>
      </c>
      <c r="I51" s="31" t="n">
        <v>46285</v>
      </c>
      <c r="J51" s="30" t="n">
        <v>-441.6</v>
      </c>
      <c r="K51" s="29" t="s">
        <v>120</v>
      </c>
      <c r="L51" s="29" t="s">
        <v>116</v>
      </c>
      <c r="M51" s="29"/>
      <c r="N51" s="29" t="s">
        <v>122</v>
      </c>
      <c r="O51" s="29"/>
      <c r="P51" s="29" t="s">
        <v>123</v>
      </c>
      <c r="Q51" s="29" t="n">
        <f aca="false">IFERROR(VALUE(L51),"")</f>
        <v>0</v>
      </c>
      <c r="R51" s="29" t="str">
        <f aca="true">IF(O51="","",O51-TODAY())</f>
        <v/>
      </c>
      <c r="S51" s="29" t="str">
        <f aca="false">IF(C51="&lt;&lt; vazio &gt;&gt;","VAZIA",IF(AND(O51&lt;&gt;"",R51&lt;0),"VENCIDO",IF(AND(O51&lt;&gt;"",R51&lt;=Parametros!$B$10),"PRÓX. VENCIMENTO",IF(F51="Q","QUALIDADE",IF(F51="S","BLOQUEADO",IF(F51="R","RESTRITO/DEVOLUÇÃO",IF(OR(N51="QUAR",N51="QRES"),"QUARENTENA",IF(OR(B51="DESCARTE",B51="DEVOLUÇÃO"),"DESCARTE/DEVOLUÇÃO",IF(AND(D51="",K51&lt;&gt;""),"SEM LOTE",IF(AND(Q51&lt;&gt;"",Q51&gt;=Parametros!$B$11),"PARADO/SEM GIRO","OK"))))))))))</f>
        <v>OK</v>
      </c>
      <c r="T51" s="29" t="str">
        <f aca="false">IF(AND($S51="PARADO/SEM GIRO",$K51="KG",OR(Painel!$B$5="(Todos)",A51=Painel!$B$5)*OR(Painel!$E$5="(Todos)",P51=Painel!$E$5)),$J51+ROW()/10000000,"")</f>
        <v/>
      </c>
      <c r="U51" s="29" t="str">
        <f aca="false">IF(AND($S51="VENCIDO",$K51="KG",OR(Painel!$B$5="(Todos)",A51=Painel!$B$5)*OR(Painel!$E$5="(Todos)",P51=Painel!$E$5)),$J51+ROW()/10000000,"")</f>
        <v/>
      </c>
    </row>
    <row r="52" customFormat="false" ht="15" hidden="false" customHeight="false" outlineLevel="0" collapsed="false">
      <c r="A52" s="29" t="s">
        <v>61</v>
      </c>
      <c r="B52" s="29" t="s">
        <v>173</v>
      </c>
      <c r="C52" s="29" t="s">
        <v>210</v>
      </c>
      <c r="D52" s="29" t="s">
        <v>211</v>
      </c>
      <c r="E52" s="29" t="n">
        <v>79</v>
      </c>
      <c r="F52" s="29" t="s">
        <v>137</v>
      </c>
      <c r="G52" s="29"/>
      <c r="H52" s="30" t="n">
        <v>441.6</v>
      </c>
      <c r="I52" s="31" t="n">
        <v>46285</v>
      </c>
      <c r="J52" s="30" t="n">
        <v>441.6</v>
      </c>
      <c r="K52" s="29" t="s">
        <v>120</v>
      </c>
      <c r="L52" s="29" t="s">
        <v>116</v>
      </c>
      <c r="M52" s="29"/>
      <c r="N52" s="29" t="s">
        <v>122</v>
      </c>
      <c r="O52" s="29"/>
      <c r="P52" s="29" t="s">
        <v>123</v>
      </c>
      <c r="Q52" s="29" t="n">
        <f aca="false">IFERROR(VALUE(L52),"")</f>
        <v>0</v>
      </c>
      <c r="R52" s="29" t="str">
        <f aca="true">IF(O52="","",O52-TODAY())</f>
        <v/>
      </c>
      <c r="S52" s="29" t="str">
        <f aca="false">IF(C52="&lt;&lt; vazio &gt;&gt;","VAZIA",IF(AND(O52&lt;&gt;"",R52&lt;0),"VENCIDO",IF(AND(O52&lt;&gt;"",R52&lt;=Parametros!$B$10),"PRÓX. VENCIMENTO",IF(F52="Q","QUALIDADE",IF(F52="S","BLOQUEADO",IF(F52="R","RESTRITO/DEVOLUÇÃO",IF(OR(N52="QUAR",N52="QRES"),"QUARENTENA",IF(OR(B52="DESCARTE",B52="DEVOLUÇÃO"),"DESCARTE/DEVOLUÇÃO",IF(AND(D52="",K52&lt;&gt;""),"SEM LOTE",IF(AND(Q52&lt;&gt;"",Q52&gt;=Parametros!$B$11),"PARADO/SEM GIRO","OK"))))))))))</f>
        <v>BLOQUEADO</v>
      </c>
      <c r="T52" s="29" t="str">
        <f aca="false">IF(AND($S52="PARADO/SEM GIRO",$K52="KG",OR(Painel!$B$5="(Todos)",A52=Painel!$B$5)*OR(Painel!$E$5="(Todos)",P52=Painel!$E$5)),$J52+ROW()/10000000,"")</f>
        <v/>
      </c>
      <c r="U52" s="29" t="str">
        <f aca="false">IF(AND($S52="VENCIDO",$K52="KG",OR(Painel!$B$5="(Todos)",A52=Painel!$B$5)*OR(Painel!$E$5="(Todos)",P52=Painel!$E$5)),$J52+ROW()/10000000,"")</f>
        <v/>
      </c>
    </row>
    <row r="53" customFormat="false" ht="15" hidden="false" customHeight="false" outlineLevel="0" collapsed="false">
      <c r="A53" s="29" t="s">
        <v>61</v>
      </c>
      <c r="B53" s="29" t="s">
        <v>173</v>
      </c>
      <c r="C53" s="29" t="s">
        <v>212</v>
      </c>
      <c r="D53" s="29" t="s">
        <v>213</v>
      </c>
      <c r="E53" s="29" t="n">
        <v>79</v>
      </c>
      <c r="F53" s="29"/>
      <c r="G53" s="29"/>
      <c r="H53" s="30" t="n">
        <v>-30</v>
      </c>
      <c r="I53" s="31" t="n">
        <v>46281</v>
      </c>
      <c r="J53" s="30" t="n">
        <v>-30</v>
      </c>
      <c r="K53" s="29" t="s">
        <v>120</v>
      </c>
      <c r="L53" s="29" t="s">
        <v>116</v>
      </c>
      <c r="M53" s="29"/>
      <c r="N53" s="29" t="s">
        <v>179</v>
      </c>
      <c r="O53" s="29"/>
      <c r="P53" s="29" t="s">
        <v>123</v>
      </c>
      <c r="Q53" s="29" t="n">
        <f aca="false">IFERROR(VALUE(L53),"")</f>
        <v>0</v>
      </c>
      <c r="R53" s="29" t="str">
        <f aca="true">IF(O53="","",O53-TODAY())</f>
        <v/>
      </c>
      <c r="S53" s="29" t="str">
        <f aca="false">IF(C53="&lt;&lt; vazio &gt;&gt;","VAZIA",IF(AND(O53&lt;&gt;"",R53&lt;0),"VENCIDO",IF(AND(O53&lt;&gt;"",R53&lt;=Parametros!$B$10),"PRÓX. VENCIMENTO",IF(F53="Q","QUALIDADE",IF(F53="S","BLOQUEADO",IF(F53="R","RESTRITO/DEVOLUÇÃO",IF(OR(N53="QUAR",N53="QRES"),"QUARENTENA",IF(OR(B53="DESCARTE",B53="DEVOLUÇÃO"),"DESCARTE/DEVOLUÇÃO",IF(AND(D53="",K53&lt;&gt;""),"SEM LOTE",IF(AND(Q53&lt;&gt;"",Q53&gt;=Parametros!$B$11),"PARADO/SEM GIRO","OK"))))))))))</f>
        <v>OK</v>
      </c>
      <c r="T53" s="29" t="str">
        <f aca="false">IF(AND($S53="PARADO/SEM GIRO",$K53="KG",OR(Painel!$B$5="(Todos)",A53=Painel!$B$5)*OR(Painel!$E$5="(Todos)",P53=Painel!$E$5)),$J53+ROW()/10000000,"")</f>
        <v/>
      </c>
      <c r="U53" s="29" t="str">
        <f aca="false">IF(AND($S53="VENCIDO",$K53="KG",OR(Painel!$B$5="(Todos)",A53=Painel!$B$5)*OR(Painel!$E$5="(Todos)",P53=Painel!$E$5)),$J53+ROW()/10000000,"")</f>
        <v/>
      </c>
    </row>
    <row r="54" customFormat="false" ht="15" hidden="false" customHeight="false" outlineLevel="0" collapsed="false">
      <c r="A54" s="29" t="s">
        <v>61</v>
      </c>
      <c r="B54" s="29" t="s">
        <v>173</v>
      </c>
      <c r="C54" s="29" t="s">
        <v>212</v>
      </c>
      <c r="D54" s="29" t="s">
        <v>213</v>
      </c>
      <c r="E54" s="29" t="n">
        <v>79</v>
      </c>
      <c r="F54" s="29"/>
      <c r="G54" s="29"/>
      <c r="H54" s="30" t="n">
        <v>30</v>
      </c>
      <c r="I54" s="31" t="n">
        <v>46281</v>
      </c>
      <c r="J54" s="30" t="n">
        <v>30</v>
      </c>
      <c r="K54" s="29" t="s">
        <v>120</v>
      </c>
      <c r="L54" s="29" t="s">
        <v>121</v>
      </c>
      <c r="M54" s="29"/>
      <c r="N54" s="29" t="s">
        <v>134</v>
      </c>
      <c r="O54" s="29"/>
      <c r="P54" s="29" t="s">
        <v>123</v>
      </c>
      <c r="Q54" s="29" t="n">
        <f aca="false">IFERROR(VALUE(L54),"")</f>
        <v>10</v>
      </c>
      <c r="R54" s="29" t="str">
        <f aca="true">IF(O54="","",O54-TODAY())</f>
        <v/>
      </c>
      <c r="S54" s="29" t="str">
        <f aca="false">IF(C54="&lt;&lt; vazio &gt;&gt;","VAZIA",IF(AND(O54&lt;&gt;"",R54&lt;0),"VENCIDO",IF(AND(O54&lt;&gt;"",R54&lt;=Parametros!$B$10),"PRÓX. VENCIMENTO",IF(F54="Q","QUALIDADE",IF(F54="S","BLOQUEADO",IF(F54="R","RESTRITO/DEVOLUÇÃO",IF(OR(N54="QUAR",N54="QRES"),"QUARENTENA",IF(OR(B54="DESCARTE",B54="DEVOLUÇÃO"),"DESCARTE/DEVOLUÇÃO",IF(AND(D54="",K54&lt;&gt;""),"SEM LOTE",IF(AND(Q54&lt;&gt;"",Q54&gt;=Parametros!$B$11),"PARADO/SEM GIRO","OK"))))))))))</f>
        <v>OK</v>
      </c>
      <c r="T54" s="29" t="str">
        <f aca="false">IF(AND($S54="PARADO/SEM GIRO",$K54="KG",OR(Painel!$B$5="(Todos)",A54=Painel!$B$5)*OR(Painel!$E$5="(Todos)",P54=Painel!$E$5)),$J54+ROW()/10000000,"")</f>
        <v/>
      </c>
      <c r="U54" s="29" t="str">
        <f aca="false">IF(AND($S54="VENCIDO",$K54="KG",OR(Painel!$B$5="(Todos)",A54=Painel!$B$5)*OR(Painel!$E$5="(Todos)",P54=Painel!$E$5)),$J54+ROW()/10000000,"")</f>
        <v/>
      </c>
    </row>
    <row r="55" customFormat="false" ht="15" hidden="false" customHeight="false" outlineLevel="0" collapsed="false">
      <c r="A55" s="29" t="s">
        <v>61</v>
      </c>
      <c r="B55" s="29" t="s">
        <v>173</v>
      </c>
      <c r="C55" s="29" t="s">
        <v>214</v>
      </c>
      <c r="D55" s="29" t="s">
        <v>215</v>
      </c>
      <c r="E55" s="29" t="n">
        <v>79</v>
      </c>
      <c r="F55" s="29"/>
      <c r="G55" s="29"/>
      <c r="H55" s="30" t="n">
        <v>40.4</v>
      </c>
      <c r="I55" s="31" t="n">
        <v>46265</v>
      </c>
      <c r="J55" s="30" t="n">
        <v>40.4</v>
      </c>
      <c r="K55" s="29" t="s">
        <v>120</v>
      </c>
      <c r="L55" s="29" t="s">
        <v>216</v>
      </c>
      <c r="M55" s="29"/>
      <c r="N55" s="29" t="s">
        <v>122</v>
      </c>
      <c r="O55" s="31" t="n">
        <v>46865</v>
      </c>
      <c r="P55" s="29" t="s">
        <v>123</v>
      </c>
      <c r="Q55" s="29" t="n">
        <f aca="false">IFERROR(VALUE(L55),"")</f>
        <v>20</v>
      </c>
      <c r="R55" s="29" t="n">
        <f aca="true">IF(O55="","",O55-TODAY())</f>
        <v>580</v>
      </c>
      <c r="S55" s="29" t="str">
        <f aca="false">IF(C55="&lt;&lt; vazio &gt;&gt;","VAZIA",IF(AND(O55&lt;&gt;"",R55&lt;0),"VENCIDO",IF(AND(O55&lt;&gt;"",R55&lt;=Parametros!$B$10),"PRÓX. VENCIMENTO",IF(F55="Q","QUALIDADE",IF(F55="S","BLOQUEADO",IF(F55="R","RESTRITO/DEVOLUÇÃO",IF(OR(N55="QUAR",N55="QRES"),"QUARENTENA",IF(OR(B55="DESCARTE",B55="DEVOLUÇÃO"),"DESCARTE/DEVOLUÇÃO",IF(AND(D55="",K55&lt;&gt;""),"SEM LOTE",IF(AND(Q55&lt;&gt;"",Q55&gt;=Parametros!$B$11),"PARADO/SEM GIRO","OK"))))))))))</f>
        <v>OK</v>
      </c>
      <c r="T55" s="29" t="str">
        <f aca="false">IF(AND($S55="PARADO/SEM GIRO",$K55="KG",OR(Painel!$B$5="(Todos)",A55=Painel!$B$5)*OR(Painel!$E$5="(Todos)",P55=Painel!$E$5)),$J55+ROW()/10000000,"")</f>
        <v/>
      </c>
      <c r="U55" s="29" t="str">
        <f aca="false">IF(AND($S55="VENCIDO",$K55="KG",OR(Painel!$B$5="(Todos)",A55=Painel!$B$5)*OR(Painel!$E$5="(Todos)",P55=Painel!$E$5)),$J55+ROW()/10000000,"")</f>
        <v/>
      </c>
    </row>
    <row r="56" customFormat="false" ht="15" hidden="false" customHeight="false" outlineLevel="0" collapsed="false">
      <c r="A56" s="29" t="s">
        <v>61</v>
      </c>
      <c r="B56" s="29" t="s">
        <v>173</v>
      </c>
      <c r="C56" s="29" t="s">
        <v>214</v>
      </c>
      <c r="D56" s="29" t="s">
        <v>215</v>
      </c>
      <c r="E56" s="29" t="n">
        <v>79</v>
      </c>
      <c r="F56" s="29"/>
      <c r="G56" s="29"/>
      <c r="H56" s="30" t="n">
        <v>-20.2</v>
      </c>
      <c r="I56" s="31" t="n">
        <v>46265</v>
      </c>
      <c r="J56" s="30" t="n">
        <v>-20.2</v>
      </c>
      <c r="K56" s="29" t="s">
        <v>120</v>
      </c>
      <c r="L56" s="29" t="s">
        <v>116</v>
      </c>
      <c r="M56" s="29"/>
      <c r="N56" s="29" t="s">
        <v>179</v>
      </c>
      <c r="O56" s="31" t="n">
        <v>46865</v>
      </c>
      <c r="P56" s="29" t="s">
        <v>123</v>
      </c>
      <c r="Q56" s="29" t="n">
        <f aca="false">IFERROR(VALUE(L56),"")</f>
        <v>0</v>
      </c>
      <c r="R56" s="29" t="n">
        <f aca="true">IF(O56="","",O56-TODAY())</f>
        <v>580</v>
      </c>
      <c r="S56" s="29" t="str">
        <f aca="false">IF(C56="&lt;&lt; vazio &gt;&gt;","VAZIA",IF(AND(O56&lt;&gt;"",R56&lt;0),"VENCIDO",IF(AND(O56&lt;&gt;"",R56&lt;=Parametros!$B$10),"PRÓX. VENCIMENTO",IF(F56="Q","QUALIDADE",IF(F56="S","BLOQUEADO",IF(F56="R","RESTRITO/DEVOLUÇÃO",IF(OR(N56="QUAR",N56="QRES"),"QUARENTENA",IF(OR(B56="DESCARTE",B56="DEVOLUÇÃO"),"DESCARTE/DEVOLUÇÃO",IF(AND(D56="",K56&lt;&gt;""),"SEM LOTE",IF(AND(Q56&lt;&gt;"",Q56&gt;=Parametros!$B$11),"PARADO/SEM GIRO","OK"))))))))))</f>
        <v>OK</v>
      </c>
      <c r="T56" s="29" t="str">
        <f aca="false">IF(AND($S56="PARADO/SEM GIRO",$K56="KG",OR(Painel!$B$5="(Todos)",A56=Painel!$B$5)*OR(Painel!$E$5="(Todos)",P56=Painel!$E$5)),$J56+ROW()/10000000,"")</f>
        <v/>
      </c>
      <c r="U56" s="29" t="str">
        <f aca="false">IF(AND($S56="VENCIDO",$K56="KG",OR(Painel!$B$5="(Todos)",A56=Painel!$B$5)*OR(Painel!$E$5="(Todos)",P56=Painel!$E$5)),$J56+ROW()/10000000,"")</f>
        <v/>
      </c>
    </row>
    <row r="57" customFormat="false" ht="15" hidden="false" customHeight="false" outlineLevel="0" collapsed="false">
      <c r="A57" s="29" t="s">
        <v>61</v>
      </c>
      <c r="B57" s="29" t="s">
        <v>173</v>
      </c>
      <c r="C57" s="29" t="s">
        <v>217</v>
      </c>
      <c r="D57" s="29" t="s">
        <v>218</v>
      </c>
      <c r="E57" s="29" t="n">
        <v>79</v>
      </c>
      <c r="F57" s="29"/>
      <c r="G57" s="29"/>
      <c r="H57" s="30" t="n">
        <v>1554</v>
      </c>
      <c r="I57" s="31" t="n">
        <v>46266</v>
      </c>
      <c r="J57" s="30" t="n">
        <v>1554</v>
      </c>
      <c r="K57" s="29" t="s">
        <v>120</v>
      </c>
      <c r="L57" s="29" t="s">
        <v>180</v>
      </c>
      <c r="M57" s="29"/>
      <c r="N57" s="29" t="s">
        <v>179</v>
      </c>
      <c r="O57" s="29"/>
      <c r="P57" s="29" t="s">
        <v>123</v>
      </c>
      <c r="Q57" s="29" t="n">
        <f aca="false">IFERROR(VALUE(L57),"")</f>
        <v>19</v>
      </c>
      <c r="R57" s="29" t="str">
        <f aca="true">IF(O57="","",O57-TODAY())</f>
        <v/>
      </c>
      <c r="S57" s="29" t="str">
        <f aca="false">IF(C57="&lt;&lt; vazio &gt;&gt;","VAZIA",IF(AND(O57&lt;&gt;"",R57&lt;0),"VENCIDO",IF(AND(O57&lt;&gt;"",R57&lt;=Parametros!$B$10),"PRÓX. VENCIMENTO",IF(F57="Q","QUALIDADE",IF(F57="S","BLOQUEADO",IF(F57="R","RESTRITO/DEVOLUÇÃO",IF(OR(N57="QUAR",N57="QRES"),"QUARENTENA",IF(OR(B57="DESCARTE",B57="DEVOLUÇÃO"),"DESCARTE/DEVOLUÇÃO",IF(AND(D57="",K57&lt;&gt;""),"SEM LOTE",IF(AND(Q57&lt;&gt;"",Q57&gt;=Parametros!$B$11),"PARADO/SEM GIRO","OK"))))))))))</f>
        <v>OK</v>
      </c>
      <c r="T57" s="29" t="str">
        <f aca="false">IF(AND($S57="PARADO/SEM GIRO",$K57="KG",OR(Painel!$B$5="(Todos)",A57=Painel!$B$5)*OR(Painel!$E$5="(Todos)",P57=Painel!$E$5)),$J57+ROW()/10000000,"")</f>
        <v/>
      </c>
      <c r="U57" s="29" t="str">
        <f aca="false">IF(AND($S57="VENCIDO",$K57="KG",OR(Painel!$B$5="(Todos)",A57=Painel!$B$5)*OR(Painel!$E$5="(Todos)",P57=Painel!$E$5)),$J57+ROW()/10000000,"")</f>
        <v/>
      </c>
    </row>
    <row r="58" customFormat="false" ht="15" hidden="false" customHeight="false" outlineLevel="0" collapsed="false">
      <c r="A58" s="29" t="s">
        <v>61</v>
      </c>
      <c r="B58" s="29" t="s">
        <v>173</v>
      </c>
      <c r="C58" s="29" t="s">
        <v>217</v>
      </c>
      <c r="D58" s="29" t="s">
        <v>218</v>
      </c>
      <c r="E58" s="29" t="n">
        <v>79</v>
      </c>
      <c r="F58" s="29"/>
      <c r="G58" s="29"/>
      <c r="H58" s="30" t="n">
        <v>-420</v>
      </c>
      <c r="I58" s="31" t="n">
        <v>46266</v>
      </c>
      <c r="J58" s="30" t="n">
        <v>-420</v>
      </c>
      <c r="K58" s="29" t="s">
        <v>120</v>
      </c>
      <c r="L58" s="29" t="s">
        <v>116</v>
      </c>
      <c r="M58" s="29"/>
      <c r="N58" s="29" t="s">
        <v>122</v>
      </c>
      <c r="O58" s="29"/>
      <c r="P58" s="29" t="s">
        <v>123</v>
      </c>
      <c r="Q58" s="29" t="n">
        <f aca="false">IFERROR(VALUE(L58),"")</f>
        <v>0</v>
      </c>
      <c r="R58" s="29" t="str">
        <f aca="true">IF(O58="","",O58-TODAY())</f>
        <v/>
      </c>
      <c r="S58" s="29" t="str">
        <f aca="false">IF(C58="&lt;&lt; vazio &gt;&gt;","VAZIA",IF(AND(O58&lt;&gt;"",R58&lt;0),"VENCIDO",IF(AND(O58&lt;&gt;"",R58&lt;=Parametros!$B$10),"PRÓX. VENCIMENTO",IF(F58="Q","QUALIDADE",IF(F58="S","BLOQUEADO",IF(F58="R","RESTRITO/DEVOLUÇÃO",IF(OR(N58="QUAR",N58="QRES"),"QUARENTENA",IF(OR(B58="DESCARTE",B58="DEVOLUÇÃO"),"DESCARTE/DEVOLUÇÃO",IF(AND(D58="",K58&lt;&gt;""),"SEM LOTE",IF(AND(Q58&lt;&gt;"",Q58&gt;=Parametros!$B$11),"PARADO/SEM GIRO","OK"))))))))))</f>
        <v>OK</v>
      </c>
      <c r="T58" s="29" t="str">
        <f aca="false">IF(AND($S58="PARADO/SEM GIRO",$K58="KG",OR(Painel!$B$5="(Todos)",A58=Painel!$B$5)*OR(Painel!$E$5="(Todos)",P58=Painel!$E$5)),$J58+ROW()/10000000,"")</f>
        <v/>
      </c>
      <c r="U58" s="29" t="str">
        <f aca="false">IF(AND($S58="VENCIDO",$K58="KG",OR(Painel!$B$5="(Todos)",A58=Painel!$B$5)*OR(Painel!$E$5="(Todos)",P58=Painel!$E$5)),$J58+ROW()/10000000,"")</f>
        <v/>
      </c>
    </row>
    <row r="59" customFormat="false" ht="15" hidden="false" customHeight="false" outlineLevel="0" collapsed="false">
      <c r="A59" s="29" t="s">
        <v>61</v>
      </c>
      <c r="B59" s="29" t="s">
        <v>173</v>
      </c>
      <c r="C59" s="29" t="s">
        <v>219</v>
      </c>
      <c r="D59" s="29" t="s">
        <v>220</v>
      </c>
      <c r="E59" s="29" t="n">
        <v>79</v>
      </c>
      <c r="F59" s="29"/>
      <c r="G59" s="29"/>
      <c r="H59" s="30" t="n">
        <v>-1400</v>
      </c>
      <c r="I59" s="31" t="n">
        <v>46282</v>
      </c>
      <c r="J59" s="30" t="n">
        <v>-1400</v>
      </c>
      <c r="K59" s="29" t="s">
        <v>120</v>
      </c>
      <c r="L59" s="29" t="s">
        <v>116</v>
      </c>
      <c r="M59" s="29"/>
      <c r="N59" s="29" t="s">
        <v>122</v>
      </c>
      <c r="O59" s="29"/>
      <c r="P59" s="29" t="s">
        <v>123</v>
      </c>
      <c r="Q59" s="29" t="n">
        <f aca="false">IFERROR(VALUE(L59),"")</f>
        <v>0</v>
      </c>
      <c r="R59" s="29" t="str">
        <f aca="true">IF(O59="","",O59-TODAY())</f>
        <v/>
      </c>
      <c r="S59" s="29" t="str">
        <f aca="false">IF(C59="&lt;&lt; vazio &gt;&gt;","VAZIA",IF(AND(O59&lt;&gt;"",R59&lt;0),"VENCIDO",IF(AND(O59&lt;&gt;"",R59&lt;=Parametros!$B$10),"PRÓX. VENCIMENTO",IF(F59="Q","QUALIDADE",IF(F59="S","BLOQUEADO",IF(F59="R","RESTRITO/DEVOLUÇÃO",IF(OR(N59="QUAR",N59="QRES"),"QUARENTENA",IF(OR(B59="DESCARTE",B59="DEVOLUÇÃO"),"DESCARTE/DEVOLUÇÃO",IF(AND(D59="",K59&lt;&gt;""),"SEM LOTE",IF(AND(Q59&lt;&gt;"",Q59&gt;=Parametros!$B$11),"PARADO/SEM GIRO","OK"))))))))))</f>
        <v>OK</v>
      </c>
      <c r="T59" s="29" t="str">
        <f aca="false">IF(AND($S59="PARADO/SEM GIRO",$K59="KG",OR(Painel!$B$5="(Todos)",A59=Painel!$B$5)*OR(Painel!$E$5="(Todos)",P59=Painel!$E$5)),$J59+ROW()/10000000,"")</f>
        <v/>
      </c>
      <c r="U59" s="29" t="str">
        <f aca="false">IF(AND($S59="VENCIDO",$K59="KG",OR(Painel!$B$5="(Todos)",A59=Painel!$B$5)*OR(Painel!$E$5="(Todos)",P59=Painel!$E$5)),$J59+ROW()/10000000,"")</f>
        <v/>
      </c>
    </row>
    <row r="60" customFormat="false" ht="15" hidden="false" customHeight="false" outlineLevel="0" collapsed="false">
      <c r="A60" s="29" t="s">
        <v>61</v>
      </c>
      <c r="B60" s="29" t="s">
        <v>173</v>
      </c>
      <c r="C60" s="29" t="s">
        <v>131</v>
      </c>
      <c r="D60" s="29" t="s">
        <v>132</v>
      </c>
      <c r="E60" s="29" t="n">
        <v>79</v>
      </c>
      <c r="F60" s="29"/>
      <c r="G60" s="29"/>
      <c r="H60" s="30" t="n">
        <v>-282.8</v>
      </c>
      <c r="I60" s="31" t="n">
        <v>46281</v>
      </c>
      <c r="J60" s="30" t="n">
        <v>-282.8</v>
      </c>
      <c r="K60" s="29" t="s">
        <v>120</v>
      </c>
      <c r="L60" s="29" t="s">
        <v>116</v>
      </c>
      <c r="M60" s="29"/>
      <c r="N60" s="29" t="s">
        <v>134</v>
      </c>
      <c r="O60" s="31" t="n">
        <v>46353</v>
      </c>
      <c r="P60" s="29" t="s">
        <v>123</v>
      </c>
      <c r="Q60" s="29" t="n">
        <f aca="false">IFERROR(VALUE(L60),"")</f>
        <v>0</v>
      </c>
      <c r="R60" s="29" t="n">
        <f aca="true">IF(O60="","",O60-TODAY())</f>
        <v>68</v>
      </c>
      <c r="S60" s="29" t="str">
        <f aca="false">IF(C60="&lt;&lt; vazio &gt;&gt;","VAZIA",IF(AND(O60&lt;&gt;"",R60&lt;0),"VENCIDO",IF(AND(O60&lt;&gt;"",R60&lt;=Parametros!$B$10),"PRÓX. VENCIMENTO",IF(F60="Q","QUALIDADE",IF(F60="S","BLOQUEADO",IF(F60="R","RESTRITO/DEVOLUÇÃO",IF(OR(N60="QUAR",N60="QRES"),"QUARENTENA",IF(OR(B60="DESCARTE",B60="DEVOLUÇÃO"),"DESCARTE/DEVOLUÇÃO",IF(AND(D60="",K60&lt;&gt;""),"SEM LOTE",IF(AND(Q60&lt;&gt;"",Q60&gt;=Parametros!$B$11),"PARADO/SEM GIRO","OK"))))))))))</f>
        <v>OK</v>
      </c>
      <c r="T60" s="29" t="str">
        <f aca="false">IF(AND($S60="PARADO/SEM GIRO",$K60="KG",OR(Painel!$B$5="(Todos)",A60=Painel!$B$5)*OR(Painel!$E$5="(Todos)",P60=Painel!$E$5)),$J60+ROW()/10000000,"")</f>
        <v/>
      </c>
      <c r="U60" s="29" t="str">
        <f aca="false">IF(AND($S60="VENCIDO",$K60="KG",OR(Painel!$B$5="(Todos)",A60=Painel!$B$5)*OR(Painel!$E$5="(Todos)",P60=Painel!$E$5)),$J60+ROW()/10000000,"")</f>
        <v/>
      </c>
    </row>
    <row r="61" customFormat="false" ht="15" hidden="false" customHeight="false" outlineLevel="0" collapsed="false">
      <c r="A61" s="29" t="s">
        <v>61</v>
      </c>
      <c r="B61" s="29" t="s">
        <v>173</v>
      </c>
      <c r="C61" s="29" t="s">
        <v>131</v>
      </c>
      <c r="D61" s="29" t="s">
        <v>132</v>
      </c>
      <c r="E61" s="29" t="n">
        <v>79</v>
      </c>
      <c r="F61" s="29" t="s">
        <v>137</v>
      </c>
      <c r="G61" s="29"/>
      <c r="H61" s="30" t="n">
        <v>282.8</v>
      </c>
      <c r="I61" s="31" t="n">
        <v>46281</v>
      </c>
      <c r="J61" s="30" t="n">
        <v>282.8</v>
      </c>
      <c r="K61" s="29" t="s">
        <v>120</v>
      </c>
      <c r="L61" s="29" t="s">
        <v>221</v>
      </c>
      <c r="M61" s="29"/>
      <c r="N61" s="29" t="s">
        <v>134</v>
      </c>
      <c r="O61" s="29"/>
      <c r="P61" s="29" t="s">
        <v>123</v>
      </c>
      <c r="Q61" s="29" t="n">
        <f aca="false">IFERROR(VALUE(L61),"")</f>
        <v>14</v>
      </c>
      <c r="R61" s="29" t="str">
        <f aca="true">IF(O61="","",O61-TODAY())</f>
        <v/>
      </c>
      <c r="S61" s="29" t="str">
        <f aca="false">IF(C61="&lt;&lt; vazio &gt;&gt;","VAZIA",IF(AND(O61&lt;&gt;"",R61&lt;0),"VENCIDO",IF(AND(O61&lt;&gt;"",R61&lt;=Parametros!$B$10),"PRÓX. VENCIMENTO",IF(F61="Q","QUALIDADE",IF(F61="S","BLOQUEADO",IF(F61="R","RESTRITO/DEVOLUÇÃO",IF(OR(N61="QUAR",N61="QRES"),"QUARENTENA",IF(OR(B61="DESCARTE",B61="DEVOLUÇÃO"),"DESCARTE/DEVOLUÇÃO",IF(AND(D61="",K61&lt;&gt;""),"SEM LOTE",IF(AND(Q61&lt;&gt;"",Q61&gt;=Parametros!$B$11),"PARADO/SEM GIRO","OK"))))))))))</f>
        <v>BLOQUEADO</v>
      </c>
      <c r="T61" s="29" t="str">
        <f aca="false">IF(AND($S61="PARADO/SEM GIRO",$K61="KG",OR(Painel!$B$5="(Todos)",A61=Painel!$B$5)*OR(Painel!$E$5="(Todos)",P61=Painel!$E$5)),$J61+ROW()/10000000,"")</f>
        <v/>
      </c>
      <c r="U61" s="29" t="str">
        <f aca="false">IF(AND($S61="VENCIDO",$K61="KG",OR(Painel!$B$5="(Todos)",A61=Painel!$B$5)*OR(Painel!$E$5="(Todos)",P61=Painel!$E$5)),$J61+ROW()/10000000,"")</f>
        <v/>
      </c>
    </row>
    <row r="62" customFormat="false" ht="15" hidden="false" customHeight="false" outlineLevel="0" collapsed="false">
      <c r="A62" s="29" t="s">
        <v>61</v>
      </c>
      <c r="B62" s="29" t="s">
        <v>173</v>
      </c>
      <c r="C62" s="29" t="s">
        <v>222</v>
      </c>
      <c r="D62" s="29" t="s">
        <v>223</v>
      </c>
      <c r="E62" s="29" t="n">
        <v>79</v>
      </c>
      <c r="F62" s="29"/>
      <c r="G62" s="29"/>
      <c r="H62" s="30" t="n">
        <v>-40</v>
      </c>
      <c r="I62" s="31" t="n">
        <v>46272</v>
      </c>
      <c r="J62" s="30" t="n">
        <v>-40</v>
      </c>
      <c r="K62" s="29" t="s">
        <v>120</v>
      </c>
      <c r="L62" s="29" t="s">
        <v>116</v>
      </c>
      <c r="M62" s="29"/>
      <c r="N62" s="29" t="s">
        <v>122</v>
      </c>
      <c r="O62" s="29"/>
      <c r="P62" s="29" t="s">
        <v>123</v>
      </c>
      <c r="Q62" s="29" t="n">
        <f aca="false">IFERROR(VALUE(L62),"")</f>
        <v>0</v>
      </c>
      <c r="R62" s="29" t="str">
        <f aca="true">IF(O62="","",O62-TODAY())</f>
        <v/>
      </c>
      <c r="S62" s="29" t="str">
        <f aca="false">IF(C62="&lt;&lt; vazio &gt;&gt;","VAZIA",IF(AND(O62&lt;&gt;"",R62&lt;0),"VENCIDO",IF(AND(O62&lt;&gt;"",R62&lt;=Parametros!$B$10),"PRÓX. VENCIMENTO",IF(F62="Q","QUALIDADE",IF(F62="S","BLOQUEADO",IF(F62="R","RESTRITO/DEVOLUÇÃO",IF(OR(N62="QUAR",N62="QRES"),"QUARENTENA",IF(OR(B62="DESCARTE",B62="DEVOLUÇÃO"),"DESCARTE/DEVOLUÇÃO",IF(AND(D62="",K62&lt;&gt;""),"SEM LOTE",IF(AND(Q62&lt;&gt;"",Q62&gt;=Parametros!$B$11),"PARADO/SEM GIRO","OK"))))))))))</f>
        <v>OK</v>
      </c>
      <c r="T62" s="29" t="str">
        <f aca="false">IF(AND($S62="PARADO/SEM GIRO",$K62="KG",OR(Painel!$B$5="(Todos)",A62=Painel!$B$5)*OR(Painel!$E$5="(Todos)",P62=Painel!$E$5)),$J62+ROW()/10000000,"")</f>
        <v/>
      </c>
      <c r="U62" s="29" t="str">
        <f aca="false">IF(AND($S62="VENCIDO",$K62="KG",OR(Painel!$B$5="(Todos)",A62=Painel!$B$5)*OR(Painel!$E$5="(Todos)",P62=Painel!$E$5)),$J62+ROW()/10000000,"")</f>
        <v/>
      </c>
    </row>
    <row r="63" customFormat="false" ht="15" hidden="false" customHeight="false" outlineLevel="0" collapsed="false">
      <c r="A63" s="29" t="s">
        <v>61</v>
      </c>
      <c r="B63" s="29" t="s">
        <v>173</v>
      </c>
      <c r="C63" s="29" t="s">
        <v>222</v>
      </c>
      <c r="D63" s="29" t="s">
        <v>223</v>
      </c>
      <c r="E63" s="29" t="n">
        <v>79</v>
      </c>
      <c r="F63" s="29" t="s">
        <v>137</v>
      </c>
      <c r="G63" s="29"/>
      <c r="H63" s="30" t="n">
        <v>40</v>
      </c>
      <c r="I63" s="31" t="n">
        <v>46272</v>
      </c>
      <c r="J63" s="30" t="n">
        <v>40</v>
      </c>
      <c r="K63" s="29" t="s">
        <v>120</v>
      </c>
      <c r="L63" s="29" t="s">
        <v>221</v>
      </c>
      <c r="M63" s="29"/>
      <c r="N63" s="29" t="s">
        <v>122</v>
      </c>
      <c r="O63" s="29"/>
      <c r="P63" s="29" t="s">
        <v>123</v>
      </c>
      <c r="Q63" s="29" t="n">
        <f aca="false">IFERROR(VALUE(L63),"")</f>
        <v>14</v>
      </c>
      <c r="R63" s="29" t="str">
        <f aca="true">IF(O63="","",O63-TODAY())</f>
        <v/>
      </c>
      <c r="S63" s="29" t="str">
        <f aca="false">IF(C63="&lt;&lt; vazio &gt;&gt;","VAZIA",IF(AND(O63&lt;&gt;"",R63&lt;0),"VENCIDO",IF(AND(O63&lt;&gt;"",R63&lt;=Parametros!$B$10),"PRÓX. VENCIMENTO",IF(F63="Q","QUALIDADE",IF(F63="S","BLOQUEADO",IF(F63="R","RESTRITO/DEVOLUÇÃO",IF(OR(N63="QUAR",N63="QRES"),"QUARENTENA",IF(OR(B63="DESCARTE",B63="DEVOLUÇÃO"),"DESCARTE/DEVOLUÇÃO",IF(AND(D63="",K63&lt;&gt;""),"SEM LOTE",IF(AND(Q63&lt;&gt;"",Q63&gt;=Parametros!$B$11),"PARADO/SEM GIRO","OK"))))))))))</f>
        <v>BLOQUEADO</v>
      </c>
      <c r="T63" s="29" t="str">
        <f aca="false">IF(AND($S63="PARADO/SEM GIRO",$K63="KG",OR(Painel!$B$5="(Todos)",A63=Painel!$B$5)*OR(Painel!$E$5="(Todos)",P63=Painel!$E$5)),$J63+ROW()/10000000,"")</f>
        <v/>
      </c>
      <c r="U63" s="29" t="str">
        <f aca="false">IF(AND($S63="VENCIDO",$K63="KG",OR(Painel!$B$5="(Todos)",A63=Painel!$B$5)*OR(Painel!$E$5="(Todos)",P63=Painel!$E$5)),$J63+ROW()/10000000,"")</f>
        <v/>
      </c>
    </row>
    <row r="64" customFormat="false" ht="15" hidden="false" customHeight="false" outlineLevel="0" collapsed="false">
      <c r="A64" s="29" t="s">
        <v>61</v>
      </c>
      <c r="B64" s="29" t="s">
        <v>173</v>
      </c>
      <c r="C64" s="29" t="s">
        <v>224</v>
      </c>
      <c r="D64" s="29" t="s">
        <v>225</v>
      </c>
      <c r="E64" s="29" t="n">
        <v>79</v>
      </c>
      <c r="F64" s="29"/>
      <c r="G64" s="29"/>
      <c r="H64" s="30" t="n">
        <v>-20</v>
      </c>
      <c r="I64" s="31" t="n">
        <v>46262</v>
      </c>
      <c r="J64" s="30" t="n">
        <v>-20</v>
      </c>
      <c r="K64" s="29" t="s">
        <v>120</v>
      </c>
      <c r="L64" s="29" t="s">
        <v>116</v>
      </c>
      <c r="M64" s="29"/>
      <c r="N64" s="29" t="s">
        <v>122</v>
      </c>
      <c r="O64" s="29"/>
      <c r="P64" s="29" t="s">
        <v>123</v>
      </c>
      <c r="Q64" s="29" t="n">
        <f aca="false">IFERROR(VALUE(L64),"")</f>
        <v>0</v>
      </c>
      <c r="R64" s="29" t="str">
        <f aca="true">IF(O64="","",O64-TODAY())</f>
        <v/>
      </c>
      <c r="S64" s="29" t="str">
        <f aca="false">IF(C64="&lt;&lt; vazio &gt;&gt;","VAZIA",IF(AND(O64&lt;&gt;"",R64&lt;0),"VENCIDO",IF(AND(O64&lt;&gt;"",R64&lt;=Parametros!$B$10),"PRÓX. VENCIMENTO",IF(F64="Q","QUALIDADE",IF(F64="S","BLOQUEADO",IF(F64="R","RESTRITO/DEVOLUÇÃO",IF(OR(N64="QUAR",N64="QRES"),"QUARENTENA",IF(OR(B64="DESCARTE",B64="DEVOLUÇÃO"),"DESCARTE/DEVOLUÇÃO",IF(AND(D64="",K64&lt;&gt;""),"SEM LOTE",IF(AND(Q64&lt;&gt;"",Q64&gt;=Parametros!$B$11),"PARADO/SEM GIRO","OK"))))))))))</f>
        <v>OK</v>
      </c>
      <c r="T64" s="29" t="str">
        <f aca="false">IF(AND($S64="PARADO/SEM GIRO",$K64="KG",OR(Painel!$B$5="(Todos)",A64=Painel!$B$5)*OR(Painel!$E$5="(Todos)",P64=Painel!$E$5)),$J64+ROW()/10000000,"")</f>
        <v/>
      </c>
      <c r="U64" s="29" t="str">
        <f aca="false">IF(AND($S64="VENCIDO",$K64="KG",OR(Painel!$B$5="(Todos)",A64=Painel!$B$5)*OR(Painel!$E$5="(Todos)",P64=Painel!$E$5)),$J64+ROW()/10000000,"")</f>
        <v/>
      </c>
    </row>
    <row r="65" customFormat="false" ht="15" hidden="false" customHeight="false" outlineLevel="0" collapsed="false">
      <c r="A65" s="29" t="s">
        <v>61</v>
      </c>
      <c r="B65" s="29" t="s">
        <v>173</v>
      </c>
      <c r="C65" s="29" t="s">
        <v>226</v>
      </c>
      <c r="D65" s="29" t="s">
        <v>227</v>
      </c>
      <c r="E65" s="29" t="n">
        <v>79</v>
      </c>
      <c r="F65" s="29"/>
      <c r="G65" s="29"/>
      <c r="H65" s="30" t="n">
        <v>-24.24</v>
      </c>
      <c r="I65" s="31" t="n">
        <v>46272</v>
      </c>
      <c r="J65" s="30" t="n">
        <v>-24.24</v>
      </c>
      <c r="K65" s="29" t="s">
        <v>120</v>
      </c>
      <c r="L65" s="29" t="s">
        <v>116</v>
      </c>
      <c r="M65" s="29"/>
      <c r="N65" s="29" t="s">
        <v>122</v>
      </c>
      <c r="O65" s="29"/>
      <c r="P65" s="29" t="s">
        <v>123</v>
      </c>
      <c r="Q65" s="29" t="n">
        <f aca="false">IFERROR(VALUE(L65),"")</f>
        <v>0</v>
      </c>
      <c r="R65" s="29" t="str">
        <f aca="true">IF(O65="","",O65-TODAY())</f>
        <v/>
      </c>
      <c r="S65" s="29" t="str">
        <f aca="false">IF(C65="&lt;&lt; vazio &gt;&gt;","VAZIA",IF(AND(O65&lt;&gt;"",R65&lt;0),"VENCIDO",IF(AND(O65&lt;&gt;"",R65&lt;=Parametros!$B$10),"PRÓX. VENCIMENTO",IF(F65="Q","QUALIDADE",IF(F65="S","BLOQUEADO",IF(F65="R","RESTRITO/DEVOLUÇÃO",IF(OR(N65="QUAR",N65="QRES"),"QUARENTENA",IF(OR(B65="DESCARTE",B65="DEVOLUÇÃO"),"DESCARTE/DEVOLUÇÃO",IF(AND(D65="",K65&lt;&gt;""),"SEM LOTE",IF(AND(Q65&lt;&gt;"",Q65&gt;=Parametros!$B$11),"PARADO/SEM GIRO","OK"))))))))))</f>
        <v>OK</v>
      </c>
      <c r="T65" s="29" t="str">
        <f aca="false">IF(AND($S65="PARADO/SEM GIRO",$K65="KG",OR(Painel!$B$5="(Todos)",A65=Painel!$B$5)*OR(Painel!$E$5="(Todos)",P65=Painel!$E$5)),$J65+ROW()/10000000,"")</f>
        <v/>
      </c>
      <c r="U65" s="29" t="str">
        <f aca="false">IF(AND($S65="VENCIDO",$K65="KG",OR(Painel!$B$5="(Todos)",A65=Painel!$B$5)*OR(Painel!$E$5="(Todos)",P65=Painel!$E$5)),$J65+ROW()/10000000,"")</f>
        <v/>
      </c>
    </row>
    <row r="66" customFormat="false" ht="15" hidden="false" customHeight="false" outlineLevel="0" collapsed="false">
      <c r="A66" s="29" t="s">
        <v>61</v>
      </c>
      <c r="B66" s="29" t="s">
        <v>173</v>
      </c>
      <c r="C66" s="29" t="s">
        <v>226</v>
      </c>
      <c r="D66" s="29" t="s">
        <v>227</v>
      </c>
      <c r="E66" s="29" t="n">
        <v>79</v>
      </c>
      <c r="F66" s="29" t="s">
        <v>137</v>
      </c>
      <c r="G66" s="29"/>
      <c r="H66" s="30" t="n">
        <v>24.24</v>
      </c>
      <c r="I66" s="31" t="n">
        <v>46272</v>
      </c>
      <c r="J66" s="30" t="n">
        <v>24.24</v>
      </c>
      <c r="K66" s="29" t="s">
        <v>120</v>
      </c>
      <c r="L66" s="29" t="s">
        <v>221</v>
      </c>
      <c r="M66" s="29"/>
      <c r="N66" s="29" t="s">
        <v>122</v>
      </c>
      <c r="O66" s="29"/>
      <c r="P66" s="29" t="s">
        <v>123</v>
      </c>
      <c r="Q66" s="29" t="n">
        <f aca="false">IFERROR(VALUE(L66),"")</f>
        <v>14</v>
      </c>
      <c r="R66" s="29" t="str">
        <f aca="true">IF(O66="","",O66-TODAY())</f>
        <v/>
      </c>
      <c r="S66" s="29" t="str">
        <f aca="false">IF(C66="&lt;&lt; vazio &gt;&gt;","VAZIA",IF(AND(O66&lt;&gt;"",R66&lt;0),"VENCIDO",IF(AND(O66&lt;&gt;"",R66&lt;=Parametros!$B$10),"PRÓX. VENCIMENTO",IF(F66="Q","QUALIDADE",IF(F66="S","BLOQUEADO",IF(F66="R","RESTRITO/DEVOLUÇÃO",IF(OR(N66="QUAR",N66="QRES"),"QUARENTENA",IF(OR(B66="DESCARTE",B66="DEVOLUÇÃO"),"DESCARTE/DEVOLUÇÃO",IF(AND(D66="",K66&lt;&gt;""),"SEM LOTE",IF(AND(Q66&lt;&gt;"",Q66&gt;=Parametros!$B$11),"PARADO/SEM GIRO","OK"))))))))))</f>
        <v>BLOQUEADO</v>
      </c>
      <c r="T66" s="29" t="str">
        <f aca="false">IF(AND($S66="PARADO/SEM GIRO",$K66="KG",OR(Painel!$B$5="(Todos)",A66=Painel!$B$5)*OR(Painel!$E$5="(Todos)",P66=Painel!$E$5)),$J66+ROW()/10000000,"")</f>
        <v/>
      </c>
      <c r="U66" s="29" t="str">
        <f aca="false">IF(AND($S66="VENCIDO",$K66="KG",OR(Painel!$B$5="(Todos)",A66=Painel!$B$5)*OR(Painel!$E$5="(Todos)",P66=Painel!$E$5)),$J66+ROW()/10000000,"")</f>
        <v/>
      </c>
    </row>
    <row r="67" customFormat="false" ht="15" hidden="false" customHeight="false" outlineLevel="0" collapsed="false">
      <c r="A67" s="29" t="s">
        <v>61</v>
      </c>
      <c r="B67" s="29" t="s">
        <v>173</v>
      </c>
      <c r="C67" s="29" t="s">
        <v>154</v>
      </c>
      <c r="D67" s="29" t="s">
        <v>228</v>
      </c>
      <c r="E67" s="29" t="n">
        <v>79</v>
      </c>
      <c r="F67" s="29"/>
      <c r="G67" s="29"/>
      <c r="H67" s="30" t="n">
        <v>-24.24</v>
      </c>
      <c r="I67" s="31" t="n">
        <v>46272</v>
      </c>
      <c r="J67" s="30" t="n">
        <v>-24.24</v>
      </c>
      <c r="K67" s="29" t="s">
        <v>120</v>
      </c>
      <c r="L67" s="29" t="s">
        <v>116</v>
      </c>
      <c r="M67" s="29"/>
      <c r="N67" s="29" t="s">
        <v>122</v>
      </c>
      <c r="O67" s="29"/>
      <c r="P67" s="29" t="s">
        <v>123</v>
      </c>
      <c r="Q67" s="29" t="n">
        <f aca="false">IFERROR(VALUE(L67),"")</f>
        <v>0</v>
      </c>
      <c r="R67" s="29" t="str">
        <f aca="true">IF(O67="","",O67-TODAY())</f>
        <v/>
      </c>
      <c r="S67" s="29" t="str">
        <f aca="false">IF(C67="&lt;&lt; vazio &gt;&gt;","VAZIA",IF(AND(O67&lt;&gt;"",R67&lt;0),"VENCIDO",IF(AND(O67&lt;&gt;"",R67&lt;=Parametros!$B$10),"PRÓX. VENCIMENTO",IF(F67="Q","QUALIDADE",IF(F67="S","BLOQUEADO",IF(F67="R","RESTRITO/DEVOLUÇÃO",IF(OR(N67="QUAR",N67="QRES"),"QUARENTENA",IF(OR(B67="DESCARTE",B67="DEVOLUÇÃO"),"DESCARTE/DEVOLUÇÃO",IF(AND(D67="",K67&lt;&gt;""),"SEM LOTE",IF(AND(Q67&lt;&gt;"",Q67&gt;=Parametros!$B$11),"PARADO/SEM GIRO","OK"))))))))))</f>
        <v>OK</v>
      </c>
      <c r="T67" s="29" t="str">
        <f aca="false">IF(AND($S67="PARADO/SEM GIRO",$K67="KG",OR(Painel!$B$5="(Todos)",A67=Painel!$B$5)*OR(Painel!$E$5="(Todos)",P67=Painel!$E$5)),$J67+ROW()/10000000,"")</f>
        <v/>
      </c>
      <c r="U67" s="29" t="str">
        <f aca="false">IF(AND($S67="VENCIDO",$K67="KG",OR(Painel!$B$5="(Todos)",A67=Painel!$B$5)*OR(Painel!$E$5="(Todos)",P67=Painel!$E$5)),$J67+ROW()/10000000,"")</f>
        <v/>
      </c>
    </row>
    <row r="68" customFormat="false" ht="15" hidden="false" customHeight="false" outlineLevel="0" collapsed="false">
      <c r="A68" s="29" t="s">
        <v>61</v>
      </c>
      <c r="B68" s="29" t="s">
        <v>173</v>
      </c>
      <c r="C68" s="29" t="s">
        <v>154</v>
      </c>
      <c r="D68" s="29" t="s">
        <v>228</v>
      </c>
      <c r="E68" s="29" t="n">
        <v>79</v>
      </c>
      <c r="F68" s="29" t="s">
        <v>137</v>
      </c>
      <c r="G68" s="29"/>
      <c r="H68" s="30" t="n">
        <v>24.24</v>
      </c>
      <c r="I68" s="31" t="n">
        <v>46272</v>
      </c>
      <c r="J68" s="30" t="n">
        <v>24.24</v>
      </c>
      <c r="K68" s="29" t="s">
        <v>120</v>
      </c>
      <c r="L68" s="29" t="s">
        <v>221</v>
      </c>
      <c r="M68" s="29"/>
      <c r="N68" s="29" t="s">
        <v>122</v>
      </c>
      <c r="O68" s="29"/>
      <c r="P68" s="29" t="s">
        <v>123</v>
      </c>
      <c r="Q68" s="29" t="n">
        <f aca="false">IFERROR(VALUE(L68),"")</f>
        <v>14</v>
      </c>
      <c r="R68" s="29" t="str">
        <f aca="true">IF(O68="","",O68-TODAY())</f>
        <v/>
      </c>
      <c r="S68" s="29" t="str">
        <f aca="false">IF(C68="&lt;&lt; vazio &gt;&gt;","VAZIA",IF(AND(O68&lt;&gt;"",R68&lt;0),"VENCIDO",IF(AND(O68&lt;&gt;"",R68&lt;=Parametros!$B$10),"PRÓX. VENCIMENTO",IF(F68="Q","QUALIDADE",IF(F68="S","BLOQUEADO",IF(F68="R","RESTRITO/DEVOLUÇÃO",IF(OR(N68="QUAR",N68="QRES"),"QUARENTENA",IF(OR(B68="DESCARTE",B68="DEVOLUÇÃO"),"DESCARTE/DEVOLUÇÃO",IF(AND(D68="",K68&lt;&gt;""),"SEM LOTE",IF(AND(Q68&lt;&gt;"",Q68&gt;=Parametros!$B$11),"PARADO/SEM GIRO","OK"))))))))))</f>
        <v>BLOQUEADO</v>
      </c>
      <c r="T68" s="29" t="str">
        <f aca="false">IF(AND($S68="PARADO/SEM GIRO",$K68="KG",OR(Painel!$B$5="(Todos)",A68=Painel!$B$5)*OR(Painel!$E$5="(Todos)",P68=Painel!$E$5)),$J68+ROW()/10000000,"")</f>
        <v/>
      </c>
      <c r="U68" s="29" t="str">
        <f aca="false">IF(AND($S68="VENCIDO",$K68="KG",OR(Painel!$B$5="(Todos)",A68=Painel!$B$5)*OR(Painel!$E$5="(Todos)",P68=Painel!$E$5)),$J68+ROW()/10000000,"")</f>
        <v/>
      </c>
    </row>
    <row r="69" customFormat="false" ht="15" hidden="false" customHeight="false" outlineLevel="0" collapsed="false">
      <c r="A69" s="29" t="s">
        <v>61</v>
      </c>
      <c r="B69" s="29" t="s">
        <v>173</v>
      </c>
      <c r="C69" s="29" t="s">
        <v>229</v>
      </c>
      <c r="D69" s="29" t="s">
        <v>230</v>
      </c>
      <c r="E69" s="29" t="n">
        <v>79</v>
      </c>
      <c r="F69" s="29"/>
      <c r="G69" s="29"/>
      <c r="H69" s="30" t="n">
        <v>100</v>
      </c>
      <c r="I69" s="31" t="n">
        <v>46283</v>
      </c>
      <c r="J69" s="30" t="n">
        <v>100</v>
      </c>
      <c r="K69" s="29" t="s">
        <v>120</v>
      </c>
      <c r="L69" s="29" t="s">
        <v>176</v>
      </c>
      <c r="M69" s="29"/>
      <c r="N69" s="29" t="s">
        <v>134</v>
      </c>
      <c r="O69" s="29"/>
      <c r="P69" s="29" t="s">
        <v>123</v>
      </c>
      <c r="Q69" s="29" t="n">
        <f aca="false">IFERROR(VALUE(L69),"")</f>
        <v>2</v>
      </c>
      <c r="R69" s="29" t="str">
        <f aca="true">IF(O69="","",O69-TODAY())</f>
        <v/>
      </c>
      <c r="S69" s="29" t="str">
        <f aca="false">IF(C69="&lt;&lt; vazio &gt;&gt;","VAZIA",IF(AND(O69&lt;&gt;"",R69&lt;0),"VENCIDO",IF(AND(O69&lt;&gt;"",R69&lt;=Parametros!$B$10),"PRÓX. VENCIMENTO",IF(F69="Q","QUALIDADE",IF(F69="S","BLOQUEADO",IF(F69="R","RESTRITO/DEVOLUÇÃO",IF(OR(N69="QUAR",N69="QRES"),"QUARENTENA",IF(OR(B69="DESCARTE",B69="DEVOLUÇÃO"),"DESCARTE/DEVOLUÇÃO",IF(AND(D69="",K69&lt;&gt;""),"SEM LOTE",IF(AND(Q69&lt;&gt;"",Q69&gt;=Parametros!$B$11),"PARADO/SEM GIRO","OK"))))))))))</f>
        <v>OK</v>
      </c>
      <c r="T69" s="29" t="str">
        <f aca="false">IF(AND($S69="PARADO/SEM GIRO",$K69="KG",OR(Painel!$B$5="(Todos)",A69=Painel!$B$5)*OR(Painel!$E$5="(Todos)",P69=Painel!$E$5)),$J69+ROW()/10000000,"")</f>
        <v/>
      </c>
      <c r="U69" s="29" t="str">
        <f aca="false">IF(AND($S69="VENCIDO",$K69="KG",OR(Painel!$B$5="(Todos)",A69=Painel!$B$5)*OR(Painel!$E$5="(Todos)",P69=Painel!$E$5)),$J69+ROW()/10000000,"")</f>
        <v/>
      </c>
    </row>
    <row r="70" customFormat="false" ht="15" hidden="false" customHeight="false" outlineLevel="0" collapsed="false">
      <c r="A70" s="29" t="s">
        <v>61</v>
      </c>
      <c r="B70" s="29" t="s">
        <v>173</v>
      </c>
      <c r="C70" s="29" t="s">
        <v>229</v>
      </c>
      <c r="D70" s="29" t="s">
        <v>230</v>
      </c>
      <c r="E70" s="29" t="n">
        <v>79</v>
      </c>
      <c r="F70" s="29"/>
      <c r="G70" s="29"/>
      <c r="H70" s="30" t="n">
        <v>-100</v>
      </c>
      <c r="I70" s="31" t="n">
        <v>46283</v>
      </c>
      <c r="J70" s="30" t="n">
        <v>-100</v>
      </c>
      <c r="K70" s="29" t="s">
        <v>120</v>
      </c>
      <c r="L70" s="29" t="s">
        <v>116</v>
      </c>
      <c r="M70" s="29"/>
      <c r="N70" s="29" t="s">
        <v>122</v>
      </c>
      <c r="O70" s="29"/>
      <c r="P70" s="29" t="s">
        <v>123</v>
      </c>
      <c r="Q70" s="29" t="n">
        <f aca="false">IFERROR(VALUE(L70),"")</f>
        <v>0</v>
      </c>
      <c r="R70" s="29" t="str">
        <f aca="true">IF(O70="","",O70-TODAY())</f>
        <v/>
      </c>
      <c r="S70" s="29" t="str">
        <f aca="false">IF(C70="&lt;&lt; vazio &gt;&gt;","VAZIA",IF(AND(O70&lt;&gt;"",R70&lt;0),"VENCIDO",IF(AND(O70&lt;&gt;"",R70&lt;=Parametros!$B$10),"PRÓX. VENCIMENTO",IF(F70="Q","QUALIDADE",IF(F70="S","BLOQUEADO",IF(F70="R","RESTRITO/DEVOLUÇÃO",IF(OR(N70="QUAR",N70="QRES"),"QUARENTENA",IF(OR(B70="DESCARTE",B70="DEVOLUÇÃO"),"DESCARTE/DEVOLUÇÃO",IF(AND(D70="",K70&lt;&gt;""),"SEM LOTE",IF(AND(Q70&lt;&gt;"",Q70&gt;=Parametros!$B$11),"PARADO/SEM GIRO","OK"))))))))))</f>
        <v>OK</v>
      </c>
      <c r="T70" s="29" t="str">
        <f aca="false">IF(AND($S70="PARADO/SEM GIRO",$K70="KG",OR(Painel!$B$5="(Todos)",A70=Painel!$B$5)*OR(Painel!$E$5="(Todos)",P70=Painel!$E$5)),$J70+ROW()/10000000,"")</f>
        <v/>
      </c>
      <c r="U70" s="29" t="str">
        <f aca="false">IF(AND($S70="VENCIDO",$K70="KG",OR(Painel!$B$5="(Todos)",A70=Painel!$B$5)*OR(Painel!$E$5="(Todos)",P70=Painel!$E$5)),$J70+ROW()/10000000,"")</f>
        <v/>
      </c>
    </row>
    <row r="71" customFormat="false" ht="15" hidden="false" customHeight="false" outlineLevel="0" collapsed="false">
      <c r="A71" s="29" t="s">
        <v>61</v>
      </c>
      <c r="B71" s="29" t="s">
        <v>173</v>
      </c>
      <c r="C71" s="29" t="s">
        <v>231</v>
      </c>
      <c r="D71" s="29" t="s">
        <v>232</v>
      </c>
      <c r="E71" s="29" t="n">
        <v>79</v>
      </c>
      <c r="F71" s="29"/>
      <c r="G71" s="29"/>
      <c r="H71" s="30" t="n">
        <v>-229.6</v>
      </c>
      <c r="I71" s="31" t="n">
        <v>46285</v>
      </c>
      <c r="J71" s="30" t="n">
        <v>-229.6</v>
      </c>
      <c r="K71" s="29" t="s">
        <v>120</v>
      </c>
      <c r="L71" s="29" t="s">
        <v>116</v>
      </c>
      <c r="M71" s="29"/>
      <c r="N71" s="29" t="s">
        <v>122</v>
      </c>
      <c r="O71" s="29"/>
      <c r="P71" s="29" t="s">
        <v>123</v>
      </c>
      <c r="Q71" s="29" t="n">
        <f aca="false">IFERROR(VALUE(L71),"")</f>
        <v>0</v>
      </c>
      <c r="R71" s="29" t="str">
        <f aca="true">IF(O71="","",O71-TODAY())</f>
        <v/>
      </c>
      <c r="S71" s="29" t="str">
        <f aca="false">IF(C71="&lt;&lt; vazio &gt;&gt;","VAZIA",IF(AND(O71&lt;&gt;"",R71&lt;0),"VENCIDO",IF(AND(O71&lt;&gt;"",R71&lt;=Parametros!$B$10),"PRÓX. VENCIMENTO",IF(F71="Q","QUALIDADE",IF(F71="S","BLOQUEADO",IF(F71="R","RESTRITO/DEVOLUÇÃO",IF(OR(N71="QUAR",N71="QRES"),"QUARENTENA",IF(OR(B71="DESCARTE",B71="DEVOLUÇÃO"),"DESCARTE/DEVOLUÇÃO",IF(AND(D71="",K71&lt;&gt;""),"SEM LOTE",IF(AND(Q71&lt;&gt;"",Q71&gt;=Parametros!$B$11),"PARADO/SEM GIRO","OK"))))))))))</f>
        <v>OK</v>
      </c>
      <c r="T71" s="29" t="str">
        <f aca="false">IF(AND($S71="PARADO/SEM GIRO",$K71="KG",OR(Painel!$B$5="(Todos)",A71=Painel!$B$5)*OR(Painel!$E$5="(Todos)",P71=Painel!$E$5)),$J71+ROW()/10000000,"")</f>
        <v/>
      </c>
      <c r="U71" s="29" t="str">
        <f aca="false">IF(AND($S71="VENCIDO",$K71="KG",OR(Painel!$B$5="(Todos)",A71=Painel!$B$5)*OR(Painel!$E$5="(Todos)",P71=Painel!$E$5)),$J71+ROW()/10000000,"")</f>
        <v/>
      </c>
    </row>
    <row r="72" customFormat="false" ht="15" hidden="false" customHeight="false" outlineLevel="0" collapsed="false">
      <c r="A72" s="29" t="s">
        <v>61</v>
      </c>
      <c r="B72" s="29" t="s">
        <v>173</v>
      </c>
      <c r="C72" s="29" t="s">
        <v>231</v>
      </c>
      <c r="D72" s="29" t="s">
        <v>232</v>
      </c>
      <c r="E72" s="29" t="n">
        <v>79</v>
      </c>
      <c r="F72" s="29" t="s">
        <v>137</v>
      </c>
      <c r="G72" s="29"/>
      <c r="H72" s="30" t="n">
        <v>229.6</v>
      </c>
      <c r="I72" s="31" t="n">
        <v>46285</v>
      </c>
      <c r="J72" s="30" t="n">
        <v>229.6</v>
      </c>
      <c r="K72" s="29" t="s">
        <v>120</v>
      </c>
      <c r="L72" s="29" t="s">
        <v>116</v>
      </c>
      <c r="M72" s="29"/>
      <c r="N72" s="29" t="s">
        <v>122</v>
      </c>
      <c r="O72" s="29"/>
      <c r="P72" s="29" t="s">
        <v>123</v>
      </c>
      <c r="Q72" s="29" t="n">
        <f aca="false">IFERROR(VALUE(L72),"")</f>
        <v>0</v>
      </c>
      <c r="R72" s="29" t="str">
        <f aca="true">IF(O72="","",O72-TODAY())</f>
        <v/>
      </c>
      <c r="S72" s="29" t="str">
        <f aca="false">IF(C72="&lt;&lt; vazio &gt;&gt;","VAZIA",IF(AND(O72&lt;&gt;"",R72&lt;0),"VENCIDO",IF(AND(O72&lt;&gt;"",R72&lt;=Parametros!$B$10),"PRÓX. VENCIMENTO",IF(F72="Q","QUALIDADE",IF(F72="S","BLOQUEADO",IF(F72="R","RESTRITO/DEVOLUÇÃO",IF(OR(N72="QUAR",N72="QRES"),"QUARENTENA",IF(OR(B72="DESCARTE",B72="DEVOLUÇÃO"),"DESCARTE/DEVOLUÇÃO",IF(AND(D72="",K72&lt;&gt;""),"SEM LOTE",IF(AND(Q72&lt;&gt;"",Q72&gt;=Parametros!$B$11),"PARADO/SEM GIRO","OK"))))))))))</f>
        <v>BLOQUEADO</v>
      </c>
      <c r="T72" s="29" t="str">
        <f aca="false">IF(AND($S72="PARADO/SEM GIRO",$K72="KG",OR(Painel!$B$5="(Todos)",A72=Painel!$B$5)*OR(Painel!$E$5="(Todos)",P72=Painel!$E$5)),$J72+ROW()/10000000,"")</f>
        <v/>
      </c>
      <c r="U72" s="29" t="str">
        <f aca="false">IF(AND($S72="VENCIDO",$K72="KG",OR(Painel!$B$5="(Todos)",A72=Painel!$B$5)*OR(Painel!$E$5="(Todos)",P72=Painel!$E$5)),$J72+ROW()/10000000,"")</f>
        <v/>
      </c>
    </row>
    <row r="73" customFormat="false" ht="15" hidden="false" customHeight="false" outlineLevel="0" collapsed="false">
      <c r="A73" s="29" t="s">
        <v>61</v>
      </c>
      <c r="B73" s="29" t="s">
        <v>173</v>
      </c>
      <c r="C73" s="29" t="s">
        <v>233</v>
      </c>
      <c r="D73" s="29" t="s">
        <v>234</v>
      </c>
      <c r="E73" s="29" t="n">
        <v>79</v>
      </c>
      <c r="F73" s="29"/>
      <c r="G73" s="29"/>
      <c r="H73" s="30" t="n">
        <v>375</v>
      </c>
      <c r="I73" s="31" t="n">
        <v>46268</v>
      </c>
      <c r="J73" s="30" t="n">
        <v>375</v>
      </c>
      <c r="K73" s="29" t="s">
        <v>120</v>
      </c>
      <c r="L73" s="29" t="s">
        <v>209</v>
      </c>
      <c r="M73" s="29"/>
      <c r="N73" s="29" t="s">
        <v>122</v>
      </c>
      <c r="O73" s="29"/>
      <c r="P73" s="29" t="s">
        <v>235</v>
      </c>
      <c r="Q73" s="29" t="n">
        <f aca="false">IFERROR(VALUE(L73),"")</f>
        <v>17</v>
      </c>
      <c r="R73" s="29" t="str">
        <f aca="true">IF(O73="","",O73-TODAY())</f>
        <v/>
      </c>
      <c r="S73" s="29" t="str">
        <f aca="false">IF(C73="&lt;&lt; vazio &gt;&gt;","VAZIA",IF(AND(O73&lt;&gt;"",R73&lt;0),"VENCIDO",IF(AND(O73&lt;&gt;"",R73&lt;=Parametros!$B$10),"PRÓX. VENCIMENTO",IF(F73="Q","QUALIDADE",IF(F73="S","BLOQUEADO",IF(F73="R","RESTRITO/DEVOLUÇÃO",IF(OR(N73="QUAR",N73="QRES"),"QUARENTENA",IF(OR(B73="DESCARTE",B73="DEVOLUÇÃO"),"DESCARTE/DEVOLUÇÃO",IF(AND(D73="",K73&lt;&gt;""),"SEM LOTE",IF(AND(Q73&lt;&gt;"",Q73&gt;=Parametros!$B$11),"PARADO/SEM GIRO","OK"))))))))))</f>
        <v>OK</v>
      </c>
      <c r="T73" s="29" t="str">
        <f aca="false">IF(AND($S73="PARADO/SEM GIRO",$K73="KG",OR(Painel!$B$5="(Todos)",A73=Painel!$B$5)*OR(Painel!$E$5="(Todos)",P73=Painel!$E$5)),$J73+ROW()/10000000,"")</f>
        <v/>
      </c>
      <c r="U73" s="29" t="str">
        <f aca="false">IF(AND($S73="VENCIDO",$K73="KG",OR(Painel!$B$5="(Todos)",A73=Painel!$B$5)*OR(Painel!$E$5="(Todos)",P73=Painel!$E$5)),$J73+ROW()/10000000,"")</f>
        <v/>
      </c>
    </row>
    <row r="74" customFormat="false" ht="15" hidden="false" customHeight="false" outlineLevel="0" collapsed="false">
      <c r="A74" s="29" t="s">
        <v>61</v>
      </c>
      <c r="B74" s="29" t="s">
        <v>173</v>
      </c>
      <c r="C74" s="29" t="s">
        <v>236</v>
      </c>
      <c r="D74" s="29" t="s">
        <v>237</v>
      </c>
      <c r="E74" s="29" t="n">
        <v>79</v>
      </c>
      <c r="F74" s="29"/>
      <c r="G74" s="29"/>
      <c r="H74" s="30" t="n">
        <v>-2</v>
      </c>
      <c r="I74" s="31" t="n">
        <v>46266</v>
      </c>
      <c r="J74" s="30" t="n">
        <v>-2</v>
      </c>
      <c r="K74" s="29" t="s">
        <v>120</v>
      </c>
      <c r="L74" s="29" t="s">
        <v>116</v>
      </c>
      <c r="M74" s="29"/>
      <c r="N74" s="29" t="s">
        <v>122</v>
      </c>
      <c r="O74" s="29"/>
      <c r="P74" s="29" t="s">
        <v>235</v>
      </c>
      <c r="Q74" s="29" t="n">
        <f aca="false">IFERROR(VALUE(L74),"")</f>
        <v>0</v>
      </c>
      <c r="R74" s="29" t="str">
        <f aca="true">IF(O74="","",O74-TODAY())</f>
        <v/>
      </c>
      <c r="S74" s="29" t="str">
        <f aca="false">IF(C74="&lt;&lt; vazio &gt;&gt;","VAZIA",IF(AND(O74&lt;&gt;"",R74&lt;0),"VENCIDO",IF(AND(O74&lt;&gt;"",R74&lt;=Parametros!$B$10),"PRÓX. VENCIMENTO",IF(F74="Q","QUALIDADE",IF(F74="S","BLOQUEADO",IF(F74="R","RESTRITO/DEVOLUÇÃO",IF(OR(N74="QUAR",N74="QRES"),"QUARENTENA",IF(OR(B74="DESCARTE",B74="DEVOLUÇÃO"),"DESCARTE/DEVOLUÇÃO",IF(AND(D74="",K74&lt;&gt;""),"SEM LOTE",IF(AND(Q74&lt;&gt;"",Q74&gt;=Parametros!$B$11),"PARADO/SEM GIRO","OK"))))))))))</f>
        <v>OK</v>
      </c>
      <c r="T74" s="29" t="str">
        <f aca="false">IF(AND($S74="PARADO/SEM GIRO",$K74="KG",OR(Painel!$B$5="(Todos)",A74=Painel!$B$5)*OR(Painel!$E$5="(Todos)",P74=Painel!$E$5)),$J74+ROW()/10000000,"")</f>
        <v/>
      </c>
      <c r="U74" s="29" t="str">
        <f aca="false">IF(AND($S74="VENCIDO",$K74="KG",OR(Painel!$B$5="(Todos)",A74=Painel!$B$5)*OR(Painel!$E$5="(Todos)",P74=Painel!$E$5)),$J74+ROW()/10000000,"")</f>
        <v/>
      </c>
    </row>
    <row r="75" customFormat="false" ht="15" hidden="false" customHeight="false" outlineLevel="0" collapsed="false">
      <c r="A75" s="29" t="s">
        <v>61</v>
      </c>
      <c r="B75" s="29" t="s">
        <v>173</v>
      </c>
      <c r="C75" s="29" t="s">
        <v>238</v>
      </c>
      <c r="D75" s="29" t="s">
        <v>239</v>
      </c>
      <c r="E75" s="29" t="n">
        <v>79</v>
      </c>
      <c r="F75" s="29" t="s">
        <v>137</v>
      </c>
      <c r="G75" s="29"/>
      <c r="H75" s="30" t="n">
        <v>2000</v>
      </c>
      <c r="I75" s="31" t="n">
        <v>46275</v>
      </c>
      <c r="J75" s="30" t="n">
        <v>2000</v>
      </c>
      <c r="K75" s="29" t="s">
        <v>120</v>
      </c>
      <c r="L75" s="29" t="s">
        <v>121</v>
      </c>
      <c r="M75" s="29"/>
      <c r="N75" s="29" t="s">
        <v>122</v>
      </c>
      <c r="O75" s="29"/>
      <c r="P75" s="29" t="s">
        <v>235</v>
      </c>
      <c r="Q75" s="29" t="n">
        <f aca="false">IFERROR(VALUE(L75),"")</f>
        <v>10</v>
      </c>
      <c r="R75" s="29" t="str">
        <f aca="true">IF(O75="","",O75-TODAY())</f>
        <v/>
      </c>
      <c r="S75" s="29" t="str">
        <f aca="false">IF(C75="&lt;&lt; vazio &gt;&gt;","VAZIA",IF(AND(O75&lt;&gt;"",R75&lt;0),"VENCIDO",IF(AND(O75&lt;&gt;"",R75&lt;=Parametros!$B$10),"PRÓX. VENCIMENTO",IF(F75="Q","QUALIDADE",IF(F75="S","BLOQUEADO",IF(F75="R","RESTRITO/DEVOLUÇÃO",IF(OR(N75="QUAR",N75="QRES"),"QUARENTENA",IF(OR(B75="DESCARTE",B75="DEVOLUÇÃO"),"DESCARTE/DEVOLUÇÃO",IF(AND(D75="",K75&lt;&gt;""),"SEM LOTE",IF(AND(Q75&lt;&gt;"",Q75&gt;=Parametros!$B$11),"PARADO/SEM GIRO","OK"))))))))))</f>
        <v>BLOQUEADO</v>
      </c>
      <c r="T75" s="29" t="str">
        <f aca="false">IF(AND($S75="PARADO/SEM GIRO",$K75="KG",OR(Painel!$B$5="(Todos)",A75=Painel!$B$5)*OR(Painel!$E$5="(Todos)",P75=Painel!$E$5)),$J75+ROW()/10000000,"")</f>
        <v/>
      </c>
      <c r="U75" s="29" t="str">
        <f aca="false">IF(AND($S75="VENCIDO",$K75="KG",OR(Painel!$B$5="(Todos)",A75=Painel!$B$5)*OR(Painel!$E$5="(Todos)",P75=Painel!$E$5)),$J75+ROW()/10000000,"")</f>
        <v/>
      </c>
    </row>
    <row r="76" customFormat="false" ht="15" hidden="false" customHeight="false" outlineLevel="0" collapsed="false">
      <c r="A76" s="29" t="s">
        <v>61</v>
      </c>
      <c r="B76" s="29" t="s">
        <v>173</v>
      </c>
      <c r="C76" s="29" t="s">
        <v>240</v>
      </c>
      <c r="D76" s="29" t="s">
        <v>241</v>
      </c>
      <c r="E76" s="29" t="n">
        <v>79</v>
      </c>
      <c r="F76" s="29"/>
      <c r="G76" s="29"/>
      <c r="H76" s="30" t="n">
        <v>25</v>
      </c>
      <c r="I76" s="31" t="n">
        <v>46265</v>
      </c>
      <c r="J76" s="30" t="n">
        <v>25</v>
      </c>
      <c r="K76" s="29" t="s">
        <v>120</v>
      </c>
      <c r="L76" s="29" t="s">
        <v>216</v>
      </c>
      <c r="M76" s="29"/>
      <c r="N76" s="29" t="s">
        <v>122</v>
      </c>
      <c r="O76" s="31" t="n">
        <v>46944</v>
      </c>
      <c r="P76" s="29" t="s">
        <v>235</v>
      </c>
      <c r="Q76" s="29" t="n">
        <f aca="false">IFERROR(VALUE(L76),"")</f>
        <v>20</v>
      </c>
      <c r="R76" s="29" t="n">
        <f aca="true">IF(O76="","",O76-TODAY())</f>
        <v>659</v>
      </c>
      <c r="S76" s="29" t="str">
        <f aca="false">IF(C76="&lt;&lt; vazio &gt;&gt;","VAZIA",IF(AND(O76&lt;&gt;"",R76&lt;0),"VENCIDO",IF(AND(O76&lt;&gt;"",R76&lt;=Parametros!$B$10),"PRÓX. VENCIMENTO",IF(F76="Q","QUALIDADE",IF(F76="S","BLOQUEADO",IF(F76="R","RESTRITO/DEVOLUÇÃO",IF(OR(N76="QUAR",N76="QRES"),"QUARENTENA",IF(OR(B76="DESCARTE",B76="DEVOLUÇÃO"),"DESCARTE/DEVOLUÇÃO",IF(AND(D76="",K76&lt;&gt;""),"SEM LOTE",IF(AND(Q76&lt;&gt;"",Q76&gt;=Parametros!$B$11),"PARADO/SEM GIRO","OK"))))))))))</f>
        <v>OK</v>
      </c>
      <c r="T76" s="29" t="str">
        <f aca="false">IF(AND($S76="PARADO/SEM GIRO",$K76="KG",OR(Painel!$B$5="(Todos)",A76=Painel!$B$5)*OR(Painel!$E$5="(Todos)",P76=Painel!$E$5)),$J76+ROW()/10000000,"")</f>
        <v/>
      </c>
      <c r="U76" s="29" t="str">
        <f aca="false">IF(AND($S76="VENCIDO",$K76="KG",OR(Painel!$B$5="(Todos)",A76=Painel!$B$5)*OR(Painel!$E$5="(Todos)",P76=Painel!$E$5)),$J76+ROW()/10000000,"")</f>
        <v/>
      </c>
    </row>
    <row r="77" customFormat="false" ht="15" hidden="false" customHeight="false" outlineLevel="0" collapsed="false">
      <c r="A77" s="29" t="s">
        <v>61</v>
      </c>
      <c r="B77" s="29" t="s">
        <v>173</v>
      </c>
      <c r="C77" s="29" t="s">
        <v>242</v>
      </c>
      <c r="D77" s="29" t="s">
        <v>243</v>
      </c>
      <c r="E77" s="29" t="n">
        <v>79</v>
      </c>
      <c r="F77" s="29"/>
      <c r="G77" s="29"/>
      <c r="H77" s="30" t="n">
        <v>-432</v>
      </c>
      <c r="I77" s="31" t="n">
        <v>46285</v>
      </c>
      <c r="J77" s="30" t="n">
        <v>-432</v>
      </c>
      <c r="K77" s="29" t="s">
        <v>120</v>
      </c>
      <c r="L77" s="29" t="s">
        <v>116</v>
      </c>
      <c r="M77" s="29"/>
      <c r="N77" s="29" t="s">
        <v>122</v>
      </c>
      <c r="O77" s="29"/>
      <c r="P77" s="29" t="s">
        <v>123</v>
      </c>
      <c r="Q77" s="29" t="n">
        <f aca="false">IFERROR(VALUE(L77),"")</f>
        <v>0</v>
      </c>
      <c r="R77" s="29" t="str">
        <f aca="true">IF(O77="","",O77-TODAY())</f>
        <v/>
      </c>
      <c r="S77" s="29" t="str">
        <f aca="false">IF(C77="&lt;&lt; vazio &gt;&gt;","VAZIA",IF(AND(O77&lt;&gt;"",R77&lt;0),"VENCIDO",IF(AND(O77&lt;&gt;"",R77&lt;=Parametros!$B$10),"PRÓX. VENCIMENTO",IF(F77="Q","QUALIDADE",IF(F77="S","BLOQUEADO",IF(F77="R","RESTRITO/DEVOLUÇÃO",IF(OR(N77="QUAR",N77="QRES"),"QUARENTENA",IF(OR(B77="DESCARTE",B77="DEVOLUÇÃO"),"DESCARTE/DEVOLUÇÃO",IF(AND(D77="",K77&lt;&gt;""),"SEM LOTE",IF(AND(Q77&lt;&gt;"",Q77&gt;=Parametros!$B$11),"PARADO/SEM GIRO","OK"))))))))))</f>
        <v>OK</v>
      </c>
      <c r="T77" s="29" t="str">
        <f aca="false">IF(AND($S77="PARADO/SEM GIRO",$K77="KG",OR(Painel!$B$5="(Todos)",A77=Painel!$B$5)*OR(Painel!$E$5="(Todos)",P77=Painel!$E$5)),$J77+ROW()/10000000,"")</f>
        <v/>
      </c>
      <c r="U77" s="29" t="str">
        <f aca="false">IF(AND($S77="VENCIDO",$K77="KG",OR(Painel!$B$5="(Todos)",A77=Painel!$B$5)*OR(Painel!$E$5="(Todos)",P77=Painel!$E$5)),$J77+ROW()/10000000,"")</f>
        <v/>
      </c>
    </row>
    <row r="78" customFormat="false" ht="15" hidden="false" customHeight="false" outlineLevel="0" collapsed="false">
      <c r="A78" s="29" t="s">
        <v>61</v>
      </c>
      <c r="B78" s="29" t="s">
        <v>173</v>
      </c>
      <c r="C78" s="29" t="s">
        <v>242</v>
      </c>
      <c r="D78" s="29" t="s">
        <v>243</v>
      </c>
      <c r="E78" s="29" t="n">
        <v>79</v>
      </c>
      <c r="F78" s="29" t="s">
        <v>137</v>
      </c>
      <c r="G78" s="29"/>
      <c r="H78" s="30" t="n">
        <v>432</v>
      </c>
      <c r="I78" s="31" t="n">
        <v>46285</v>
      </c>
      <c r="J78" s="30" t="n">
        <v>432</v>
      </c>
      <c r="K78" s="29" t="s">
        <v>120</v>
      </c>
      <c r="L78" s="29" t="s">
        <v>116</v>
      </c>
      <c r="M78" s="29"/>
      <c r="N78" s="29" t="s">
        <v>122</v>
      </c>
      <c r="O78" s="29"/>
      <c r="P78" s="29" t="s">
        <v>123</v>
      </c>
      <c r="Q78" s="29" t="n">
        <f aca="false">IFERROR(VALUE(L78),"")</f>
        <v>0</v>
      </c>
      <c r="R78" s="29" t="str">
        <f aca="true">IF(O78="","",O78-TODAY())</f>
        <v/>
      </c>
      <c r="S78" s="29" t="str">
        <f aca="false">IF(C78="&lt;&lt; vazio &gt;&gt;","VAZIA",IF(AND(O78&lt;&gt;"",R78&lt;0),"VENCIDO",IF(AND(O78&lt;&gt;"",R78&lt;=Parametros!$B$10),"PRÓX. VENCIMENTO",IF(F78="Q","QUALIDADE",IF(F78="S","BLOQUEADO",IF(F78="R","RESTRITO/DEVOLUÇÃO",IF(OR(N78="QUAR",N78="QRES"),"QUARENTENA",IF(OR(B78="DESCARTE",B78="DEVOLUÇÃO"),"DESCARTE/DEVOLUÇÃO",IF(AND(D78="",K78&lt;&gt;""),"SEM LOTE",IF(AND(Q78&lt;&gt;"",Q78&gt;=Parametros!$B$11),"PARADO/SEM GIRO","OK"))))))))))</f>
        <v>BLOQUEADO</v>
      </c>
      <c r="T78" s="29" t="str">
        <f aca="false">IF(AND($S78="PARADO/SEM GIRO",$K78="KG",OR(Painel!$B$5="(Todos)",A78=Painel!$B$5)*OR(Painel!$E$5="(Todos)",P78=Painel!$E$5)),$J78+ROW()/10000000,"")</f>
        <v/>
      </c>
      <c r="U78" s="29" t="str">
        <f aca="false">IF(AND($S78="VENCIDO",$K78="KG",OR(Painel!$B$5="(Todos)",A78=Painel!$B$5)*OR(Painel!$E$5="(Todos)",P78=Painel!$E$5)),$J78+ROW()/10000000,"")</f>
        <v/>
      </c>
    </row>
    <row r="79" customFormat="false" ht="15" hidden="false" customHeight="false" outlineLevel="0" collapsed="false">
      <c r="A79" s="29" t="s">
        <v>61</v>
      </c>
      <c r="B79" s="29" t="s">
        <v>173</v>
      </c>
      <c r="C79" s="29" t="s">
        <v>244</v>
      </c>
      <c r="D79" s="29" t="s">
        <v>245</v>
      </c>
      <c r="E79" s="29" t="n">
        <v>79</v>
      </c>
      <c r="F79" s="29"/>
      <c r="G79" s="29"/>
      <c r="H79" s="30" t="n">
        <v>-365</v>
      </c>
      <c r="I79" s="31" t="n">
        <v>46283</v>
      </c>
      <c r="J79" s="30" t="n">
        <v>-365</v>
      </c>
      <c r="K79" s="29" t="s">
        <v>120</v>
      </c>
      <c r="L79" s="29" t="s">
        <v>116</v>
      </c>
      <c r="M79" s="29"/>
      <c r="N79" s="29" t="s">
        <v>122</v>
      </c>
      <c r="O79" s="29"/>
      <c r="P79" s="29" t="s">
        <v>123</v>
      </c>
      <c r="Q79" s="29" t="n">
        <f aca="false">IFERROR(VALUE(L79),"")</f>
        <v>0</v>
      </c>
      <c r="R79" s="29" t="str">
        <f aca="true">IF(O79="","",O79-TODAY())</f>
        <v/>
      </c>
      <c r="S79" s="29" t="str">
        <f aca="false">IF(C79="&lt;&lt; vazio &gt;&gt;","VAZIA",IF(AND(O79&lt;&gt;"",R79&lt;0),"VENCIDO",IF(AND(O79&lt;&gt;"",R79&lt;=Parametros!$B$10),"PRÓX. VENCIMENTO",IF(F79="Q","QUALIDADE",IF(F79="S","BLOQUEADO",IF(F79="R","RESTRITO/DEVOLUÇÃO",IF(OR(N79="QUAR",N79="QRES"),"QUARENTENA",IF(OR(B79="DESCARTE",B79="DEVOLUÇÃO"),"DESCARTE/DEVOLUÇÃO",IF(AND(D79="",K79&lt;&gt;""),"SEM LOTE",IF(AND(Q79&lt;&gt;"",Q79&gt;=Parametros!$B$11),"PARADO/SEM GIRO","OK"))))))))))</f>
        <v>OK</v>
      </c>
      <c r="T79" s="29" t="str">
        <f aca="false">IF(AND($S79="PARADO/SEM GIRO",$K79="KG",OR(Painel!$B$5="(Todos)",A79=Painel!$B$5)*OR(Painel!$E$5="(Todos)",P79=Painel!$E$5)),$J79+ROW()/10000000,"")</f>
        <v/>
      </c>
      <c r="U79" s="29" t="str">
        <f aca="false">IF(AND($S79="VENCIDO",$K79="KG",OR(Painel!$B$5="(Todos)",A79=Painel!$B$5)*OR(Painel!$E$5="(Todos)",P79=Painel!$E$5)),$J79+ROW()/10000000,"")</f>
        <v/>
      </c>
    </row>
    <row r="80" customFormat="false" ht="15" hidden="false" customHeight="false" outlineLevel="0" collapsed="false">
      <c r="A80" s="29" t="s">
        <v>61</v>
      </c>
      <c r="B80" s="29" t="s">
        <v>173</v>
      </c>
      <c r="C80" s="29" t="s">
        <v>244</v>
      </c>
      <c r="D80" s="29" t="s">
        <v>245</v>
      </c>
      <c r="E80" s="29" t="n">
        <v>79</v>
      </c>
      <c r="F80" s="29"/>
      <c r="G80" s="29"/>
      <c r="H80" s="30" t="n">
        <v>365</v>
      </c>
      <c r="I80" s="31" t="n">
        <v>46283</v>
      </c>
      <c r="J80" s="30" t="n">
        <v>365</v>
      </c>
      <c r="K80" s="29" t="s">
        <v>120</v>
      </c>
      <c r="L80" s="29" t="s">
        <v>176</v>
      </c>
      <c r="M80" s="29"/>
      <c r="N80" s="29" t="s">
        <v>134</v>
      </c>
      <c r="O80" s="29"/>
      <c r="P80" s="29" t="s">
        <v>123</v>
      </c>
      <c r="Q80" s="29" t="n">
        <f aca="false">IFERROR(VALUE(L80),"")</f>
        <v>2</v>
      </c>
      <c r="R80" s="29" t="str">
        <f aca="true">IF(O80="","",O80-TODAY())</f>
        <v/>
      </c>
      <c r="S80" s="29" t="str">
        <f aca="false">IF(C80="&lt;&lt; vazio &gt;&gt;","VAZIA",IF(AND(O80&lt;&gt;"",R80&lt;0),"VENCIDO",IF(AND(O80&lt;&gt;"",R80&lt;=Parametros!$B$10),"PRÓX. VENCIMENTO",IF(F80="Q","QUALIDADE",IF(F80="S","BLOQUEADO",IF(F80="R","RESTRITO/DEVOLUÇÃO",IF(OR(N80="QUAR",N80="QRES"),"QUARENTENA",IF(OR(B80="DESCARTE",B80="DEVOLUÇÃO"),"DESCARTE/DEVOLUÇÃO",IF(AND(D80="",K80&lt;&gt;""),"SEM LOTE",IF(AND(Q80&lt;&gt;"",Q80&gt;=Parametros!$B$11),"PARADO/SEM GIRO","OK"))))))))))</f>
        <v>OK</v>
      </c>
      <c r="T80" s="29" t="str">
        <f aca="false">IF(AND($S80="PARADO/SEM GIRO",$K80="KG",OR(Painel!$B$5="(Todos)",A80=Painel!$B$5)*OR(Painel!$E$5="(Todos)",P80=Painel!$E$5)),$J80+ROW()/10000000,"")</f>
        <v/>
      </c>
      <c r="U80" s="29" t="str">
        <f aca="false">IF(AND($S80="VENCIDO",$K80="KG",OR(Painel!$B$5="(Todos)",A80=Painel!$B$5)*OR(Painel!$E$5="(Todos)",P80=Painel!$E$5)),$J80+ROW()/10000000,"")</f>
        <v/>
      </c>
    </row>
    <row r="81" customFormat="false" ht="15" hidden="false" customHeight="false" outlineLevel="0" collapsed="false">
      <c r="A81" s="29" t="s">
        <v>61</v>
      </c>
      <c r="B81" s="29" t="s">
        <v>173</v>
      </c>
      <c r="C81" s="29" t="s">
        <v>159</v>
      </c>
      <c r="D81" s="29" t="s">
        <v>246</v>
      </c>
      <c r="E81" s="29" t="n">
        <v>79</v>
      </c>
      <c r="F81" s="29"/>
      <c r="G81" s="29"/>
      <c r="H81" s="30" t="n">
        <v>-84</v>
      </c>
      <c r="I81" s="31" t="n">
        <v>46285</v>
      </c>
      <c r="J81" s="30" t="n">
        <v>-84</v>
      </c>
      <c r="K81" s="29" t="s">
        <v>120</v>
      </c>
      <c r="L81" s="29" t="s">
        <v>116</v>
      </c>
      <c r="M81" s="29"/>
      <c r="N81" s="29" t="s">
        <v>122</v>
      </c>
      <c r="O81" s="29"/>
      <c r="P81" s="29" t="s">
        <v>123</v>
      </c>
      <c r="Q81" s="29" t="n">
        <f aca="false">IFERROR(VALUE(L81),"")</f>
        <v>0</v>
      </c>
      <c r="R81" s="29" t="str">
        <f aca="true">IF(O81="","",O81-TODAY())</f>
        <v/>
      </c>
      <c r="S81" s="29" t="str">
        <f aca="false">IF(C81="&lt;&lt; vazio &gt;&gt;","VAZIA",IF(AND(O81&lt;&gt;"",R81&lt;0),"VENCIDO",IF(AND(O81&lt;&gt;"",R81&lt;=Parametros!$B$10),"PRÓX. VENCIMENTO",IF(F81="Q","QUALIDADE",IF(F81="S","BLOQUEADO",IF(F81="R","RESTRITO/DEVOLUÇÃO",IF(OR(N81="QUAR",N81="QRES"),"QUARENTENA",IF(OR(B81="DESCARTE",B81="DEVOLUÇÃO"),"DESCARTE/DEVOLUÇÃO",IF(AND(D81="",K81&lt;&gt;""),"SEM LOTE",IF(AND(Q81&lt;&gt;"",Q81&gt;=Parametros!$B$11),"PARADO/SEM GIRO","OK"))))))))))</f>
        <v>OK</v>
      </c>
      <c r="T81" s="29" t="str">
        <f aca="false">IF(AND($S81="PARADO/SEM GIRO",$K81="KG",OR(Painel!$B$5="(Todos)",A81=Painel!$B$5)*OR(Painel!$E$5="(Todos)",P81=Painel!$E$5)),$J81+ROW()/10000000,"")</f>
        <v/>
      </c>
      <c r="U81" s="29" t="str">
        <f aca="false">IF(AND($S81="VENCIDO",$K81="KG",OR(Painel!$B$5="(Todos)",A81=Painel!$B$5)*OR(Painel!$E$5="(Todos)",P81=Painel!$E$5)),$J81+ROW()/10000000,"")</f>
        <v/>
      </c>
    </row>
    <row r="82" customFormat="false" ht="15" hidden="false" customHeight="false" outlineLevel="0" collapsed="false">
      <c r="A82" s="29" t="s">
        <v>61</v>
      </c>
      <c r="B82" s="29" t="s">
        <v>173</v>
      </c>
      <c r="C82" s="29" t="s">
        <v>159</v>
      </c>
      <c r="D82" s="29" t="s">
        <v>246</v>
      </c>
      <c r="E82" s="29" t="n">
        <v>79</v>
      </c>
      <c r="F82" s="29" t="s">
        <v>137</v>
      </c>
      <c r="G82" s="29"/>
      <c r="H82" s="30" t="n">
        <v>84</v>
      </c>
      <c r="I82" s="31" t="n">
        <v>46285</v>
      </c>
      <c r="J82" s="30" t="n">
        <v>84</v>
      </c>
      <c r="K82" s="29" t="s">
        <v>120</v>
      </c>
      <c r="L82" s="29" t="s">
        <v>116</v>
      </c>
      <c r="M82" s="29"/>
      <c r="N82" s="29" t="s">
        <v>122</v>
      </c>
      <c r="O82" s="29"/>
      <c r="P82" s="29" t="s">
        <v>123</v>
      </c>
      <c r="Q82" s="29" t="n">
        <f aca="false">IFERROR(VALUE(L82),"")</f>
        <v>0</v>
      </c>
      <c r="R82" s="29" t="str">
        <f aca="true">IF(O82="","",O82-TODAY())</f>
        <v/>
      </c>
      <c r="S82" s="29" t="str">
        <f aca="false">IF(C82="&lt;&lt; vazio &gt;&gt;","VAZIA",IF(AND(O82&lt;&gt;"",R82&lt;0),"VENCIDO",IF(AND(O82&lt;&gt;"",R82&lt;=Parametros!$B$10),"PRÓX. VENCIMENTO",IF(F82="Q","QUALIDADE",IF(F82="S","BLOQUEADO",IF(F82="R","RESTRITO/DEVOLUÇÃO",IF(OR(N82="QUAR",N82="QRES"),"QUARENTENA",IF(OR(B82="DESCARTE",B82="DEVOLUÇÃO"),"DESCARTE/DEVOLUÇÃO",IF(AND(D82="",K82&lt;&gt;""),"SEM LOTE",IF(AND(Q82&lt;&gt;"",Q82&gt;=Parametros!$B$11),"PARADO/SEM GIRO","OK"))))))))))</f>
        <v>BLOQUEADO</v>
      </c>
      <c r="T82" s="29" t="str">
        <f aca="false">IF(AND($S82="PARADO/SEM GIRO",$K82="KG",OR(Painel!$B$5="(Todos)",A82=Painel!$B$5)*OR(Painel!$E$5="(Todos)",P82=Painel!$E$5)),$J82+ROW()/10000000,"")</f>
        <v/>
      </c>
      <c r="U82" s="29" t="str">
        <f aca="false">IF(AND($S82="VENCIDO",$K82="KG",OR(Painel!$B$5="(Todos)",A82=Painel!$B$5)*OR(Painel!$E$5="(Todos)",P82=Painel!$E$5)),$J82+ROW()/10000000,"")</f>
        <v/>
      </c>
    </row>
    <row r="83" customFormat="false" ht="15" hidden="false" customHeight="false" outlineLevel="0" collapsed="false">
      <c r="A83" s="29" t="s">
        <v>61</v>
      </c>
      <c r="B83" s="29" t="s">
        <v>173</v>
      </c>
      <c r="C83" s="29" t="s">
        <v>247</v>
      </c>
      <c r="D83" s="29" t="s">
        <v>248</v>
      </c>
      <c r="E83" s="29" t="n">
        <v>79</v>
      </c>
      <c r="F83" s="29"/>
      <c r="G83" s="29"/>
      <c r="H83" s="30" t="n">
        <v>-740</v>
      </c>
      <c r="I83" s="31" t="n">
        <v>46285</v>
      </c>
      <c r="J83" s="30" t="n">
        <v>-740</v>
      </c>
      <c r="K83" s="29" t="s">
        <v>120</v>
      </c>
      <c r="L83" s="29" t="s">
        <v>116</v>
      </c>
      <c r="M83" s="29"/>
      <c r="N83" s="29" t="s">
        <v>122</v>
      </c>
      <c r="O83" s="29"/>
      <c r="P83" s="29" t="s">
        <v>123</v>
      </c>
      <c r="Q83" s="29" t="n">
        <f aca="false">IFERROR(VALUE(L83),"")</f>
        <v>0</v>
      </c>
      <c r="R83" s="29" t="str">
        <f aca="true">IF(O83="","",O83-TODAY())</f>
        <v/>
      </c>
      <c r="S83" s="29" t="str">
        <f aca="false">IF(C83="&lt;&lt; vazio &gt;&gt;","VAZIA",IF(AND(O83&lt;&gt;"",R83&lt;0),"VENCIDO",IF(AND(O83&lt;&gt;"",R83&lt;=Parametros!$B$10),"PRÓX. VENCIMENTO",IF(F83="Q","QUALIDADE",IF(F83="S","BLOQUEADO",IF(F83="R","RESTRITO/DEVOLUÇÃO",IF(OR(N83="QUAR",N83="QRES"),"QUARENTENA",IF(OR(B83="DESCARTE",B83="DEVOLUÇÃO"),"DESCARTE/DEVOLUÇÃO",IF(AND(D83="",K83&lt;&gt;""),"SEM LOTE",IF(AND(Q83&lt;&gt;"",Q83&gt;=Parametros!$B$11),"PARADO/SEM GIRO","OK"))))))))))</f>
        <v>OK</v>
      </c>
      <c r="T83" s="29" t="str">
        <f aca="false">IF(AND($S83="PARADO/SEM GIRO",$K83="KG",OR(Painel!$B$5="(Todos)",A83=Painel!$B$5)*OR(Painel!$E$5="(Todos)",P83=Painel!$E$5)),$J83+ROW()/10000000,"")</f>
        <v/>
      </c>
      <c r="U83" s="29" t="str">
        <f aca="false">IF(AND($S83="VENCIDO",$K83="KG",OR(Painel!$B$5="(Todos)",A83=Painel!$B$5)*OR(Painel!$E$5="(Todos)",P83=Painel!$E$5)),$J83+ROW()/10000000,"")</f>
        <v/>
      </c>
    </row>
    <row r="84" customFormat="false" ht="15" hidden="false" customHeight="false" outlineLevel="0" collapsed="false">
      <c r="A84" s="29" t="s">
        <v>61</v>
      </c>
      <c r="B84" s="29" t="s">
        <v>173</v>
      </c>
      <c r="C84" s="29" t="s">
        <v>247</v>
      </c>
      <c r="D84" s="29" t="s">
        <v>248</v>
      </c>
      <c r="E84" s="29" t="n">
        <v>79</v>
      </c>
      <c r="F84" s="29" t="s">
        <v>137</v>
      </c>
      <c r="G84" s="29"/>
      <c r="H84" s="30" t="n">
        <v>740</v>
      </c>
      <c r="I84" s="31" t="n">
        <v>46285</v>
      </c>
      <c r="J84" s="30" t="n">
        <v>740</v>
      </c>
      <c r="K84" s="29" t="s">
        <v>120</v>
      </c>
      <c r="L84" s="29" t="s">
        <v>116</v>
      </c>
      <c r="M84" s="29"/>
      <c r="N84" s="29" t="s">
        <v>122</v>
      </c>
      <c r="O84" s="29"/>
      <c r="P84" s="29" t="s">
        <v>123</v>
      </c>
      <c r="Q84" s="29" t="n">
        <f aca="false">IFERROR(VALUE(L84),"")</f>
        <v>0</v>
      </c>
      <c r="R84" s="29" t="str">
        <f aca="true">IF(O84="","",O84-TODAY())</f>
        <v/>
      </c>
      <c r="S84" s="29" t="str">
        <f aca="false">IF(C84="&lt;&lt; vazio &gt;&gt;","VAZIA",IF(AND(O84&lt;&gt;"",R84&lt;0),"VENCIDO",IF(AND(O84&lt;&gt;"",R84&lt;=Parametros!$B$10),"PRÓX. VENCIMENTO",IF(F84="Q","QUALIDADE",IF(F84="S","BLOQUEADO",IF(F84="R","RESTRITO/DEVOLUÇÃO",IF(OR(N84="QUAR",N84="QRES"),"QUARENTENA",IF(OR(B84="DESCARTE",B84="DEVOLUÇÃO"),"DESCARTE/DEVOLUÇÃO",IF(AND(D84="",K84&lt;&gt;""),"SEM LOTE",IF(AND(Q84&lt;&gt;"",Q84&gt;=Parametros!$B$11),"PARADO/SEM GIRO","OK"))))))))))</f>
        <v>BLOQUEADO</v>
      </c>
      <c r="T84" s="29" t="str">
        <f aca="false">IF(AND($S84="PARADO/SEM GIRO",$K84="KG",OR(Painel!$B$5="(Todos)",A84=Painel!$B$5)*OR(Painel!$E$5="(Todos)",P84=Painel!$E$5)),$J84+ROW()/10000000,"")</f>
        <v/>
      </c>
      <c r="U84" s="29" t="str">
        <f aca="false">IF(AND($S84="VENCIDO",$K84="KG",OR(Painel!$B$5="(Todos)",A84=Painel!$B$5)*OR(Painel!$E$5="(Todos)",P84=Painel!$E$5)),$J84+ROW()/10000000,"")</f>
        <v/>
      </c>
    </row>
    <row r="85" customFormat="false" ht="15" hidden="false" customHeight="false" outlineLevel="0" collapsed="false">
      <c r="A85" s="29" t="s">
        <v>61</v>
      </c>
      <c r="B85" s="29" t="s">
        <v>173</v>
      </c>
      <c r="C85" s="29" t="s">
        <v>247</v>
      </c>
      <c r="D85" s="29" t="s">
        <v>249</v>
      </c>
      <c r="E85" s="29" t="n">
        <v>79</v>
      </c>
      <c r="F85" s="29"/>
      <c r="G85" s="29"/>
      <c r="H85" s="30" t="n">
        <v>-600</v>
      </c>
      <c r="I85" s="31" t="n">
        <v>46283</v>
      </c>
      <c r="J85" s="30" t="n">
        <v>-600</v>
      </c>
      <c r="K85" s="29" t="s">
        <v>120</v>
      </c>
      <c r="L85" s="29" t="s">
        <v>116</v>
      </c>
      <c r="M85" s="29"/>
      <c r="N85" s="29" t="s">
        <v>122</v>
      </c>
      <c r="O85" s="29"/>
      <c r="P85" s="29" t="s">
        <v>123</v>
      </c>
      <c r="Q85" s="29" t="n">
        <f aca="false">IFERROR(VALUE(L85),"")</f>
        <v>0</v>
      </c>
      <c r="R85" s="29" t="str">
        <f aca="true">IF(O85="","",O85-TODAY())</f>
        <v/>
      </c>
      <c r="S85" s="29" t="str">
        <f aca="false">IF(C85="&lt;&lt; vazio &gt;&gt;","VAZIA",IF(AND(O85&lt;&gt;"",R85&lt;0),"VENCIDO",IF(AND(O85&lt;&gt;"",R85&lt;=Parametros!$B$10),"PRÓX. VENCIMENTO",IF(F85="Q","QUALIDADE",IF(F85="S","BLOQUEADO",IF(F85="R","RESTRITO/DEVOLUÇÃO",IF(OR(N85="QUAR",N85="QRES"),"QUARENTENA",IF(OR(B85="DESCARTE",B85="DEVOLUÇÃO"),"DESCARTE/DEVOLUÇÃO",IF(AND(D85="",K85&lt;&gt;""),"SEM LOTE",IF(AND(Q85&lt;&gt;"",Q85&gt;=Parametros!$B$11),"PARADO/SEM GIRO","OK"))))))))))</f>
        <v>OK</v>
      </c>
      <c r="T85" s="29" t="str">
        <f aca="false">IF(AND($S85="PARADO/SEM GIRO",$K85="KG",OR(Painel!$B$5="(Todos)",A85=Painel!$B$5)*OR(Painel!$E$5="(Todos)",P85=Painel!$E$5)),$J85+ROW()/10000000,"")</f>
        <v/>
      </c>
      <c r="U85" s="29" t="str">
        <f aca="false">IF(AND($S85="VENCIDO",$K85="KG",OR(Painel!$B$5="(Todos)",A85=Painel!$B$5)*OR(Painel!$E$5="(Todos)",P85=Painel!$E$5)),$J85+ROW()/10000000,"")</f>
        <v/>
      </c>
    </row>
    <row r="86" customFormat="false" ht="15" hidden="false" customHeight="false" outlineLevel="0" collapsed="false">
      <c r="A86" s="29" t="s">
        <v>61</v>
      </c>
      <c r="B86" s="29" t="s">
        <v>173</v>
      </c>
      <c r="C86" s="29" t="s">
        <v>247</v>
      </c>
      <c r="D86" s="29" t="s">
        <v>249</v>
      </c>
      <c r="E86" s="29" t="n">
        <v>79</v>
      </c>
      <c r="F86" s="29"/>
      <c r="G86" s="29"/>
      <c r="H86" s="30" t="n">
        <v>600</v>
      </c>
      <c r="I86" s="31" t="n">
        <v>46283</v>
      </c>
      <c r="J86" s="30" t="n">
        <v>600</v>
      </c>
      <c r="K86" s="29" t="s">
        <v>120</v>
      </c>
      <c r="L86" s="29" t="s">
        <v>176</v>
      </c>
      <c r="M86" s="29"/>
      <c r="N86" s="29" t="s">
        <v>134</v>
      </c>
      <c r="O86" s="29"/>
      <c r="P86" s="29" t="s">
        <v>123</v>
      </c>
      <c r="Q86" s="29" t="n">
        <f aca="false">IFERROR(VALUE(L86),"")</f>
        <v>2</v>
      </c>
      <c r="R86" s="29" t="str">
        <f aca="true">IF(O86="","",O86-TODAY())</f>
        <v/>
      </c>
      <c r="S86" s="29" t="str">
        <f aca="false">IF(C86="&lt;&lt; vazio &gt;&gt;","VAZIA",IF(AND(O86&lt;&gt;"",R86&lt;0),"VENCIDO",IF(AND(O86&lt;&gt;"",R86&lt;=Parametros!$B$10),"PRÓX. VENCIMENTO",IF(F86="Q","QUALIDADE",IF(F86="S","BLOQUEADO",IF(F86="R","RESTRITO/DEVOLUÇÃO",IF(OR(N86="QUAR",N86="QRES"),"QUARENTENA",IF(OR(B86="DESCARTE",B86="DEVOLUÇÃO"),"DESCARTE/DEVOLUÇÃO",IF(AND(D86="",K86&lt;&gt;""),"SEM LOTE",IF(AND(Q86&lt;&gt;"",Q86&gt;=Parametros!$B$11),"PARADO/SEM GIRO","OK"))))))))))</f>
        <v>OK</v>
      </c>
      <c r="T86" s="29" t="str">
        <f aca="false">IF(AND($S86="PARADO/SEM GIRO",$K86="KG",OR(Painel!$B$5="(Todos)",A86=Painel!$B$5)*OR(Painel!$E$5="(Todos)",P86=Painel!$E$5)),$J86+ROW()/10000000,"")</f>
        <v/>
      </c>
      <c r="U86" s="29" t="str">
        <f aca="false">IF(AND($S86="VENCIDO",$K86="KG",OR(Painel!$B$5="(Todos)",A86=Painel!$B$5)*OR(Painel!$E$5="(Todos)",P86=Painel!$E$5)),$J86+ROW()/10000000,"")</f>
        <v/>
      </c>
    </row>
    <row r="87" customFormat="false" ht="15" hidden="false" customHeight="false" outlineLevel="0" collapsed="false">
      <c r="A87" s="29" t="s">
        <v>61</v>
      </c>
      <c r="B87" s="29" t="s">
        <v>173</v>
      </c>
      <c r="C87" s="29" t="s">
        <v>250</v>
      </c>
      <c r="D87" s="29" t="s">
        <v>251</v>
      </c>
      <c r="E87" s="29" t="n">
        <v>79</v>
      </c>
      <c r="F87" s="29"/>
      <c r="G87" s="29"/>
      <c r="H87" s="30" t="n">
        <v>-1260</v>
      </c>
      <c r="I87" s="31" t="n">
        <v>46285</v>
      </c>
      <c r="J87" s="30" t="n">
        <v>-1260</v>
      </c>
      <c r="K87" s="29" t="s">
        <v>120</v>
      </c>
      <c r="L87" s="29" t="s">
        <v>116</v>
      </c>
      <c r="M87" s="29"/>
      <c r="N87" s="29" t="s">
        <v>122</v>
      </c>
      <c r="O87" s="29"/>
      <c r="P87" s="29" t="s">
        <v>123</v>
      </c>
      <c r="Q87" s="29" t="n">
        <f aca="false">IFERROR(VALUE(L87),"")</f>
        <v>0</v>
      </c>
      <c r="R87" s="29" t="str">
        <f aca="true">IF(O87="","",O87-TODAY())</f>
        <v/>
      </c>
      <c r="S87" s="29" t="str">
        <f aca="false">IF(C87="&lt;&lt; vazio &gt;&gt;","VAZIA",IF(AND(O87&lt;&gt;"",R87&lt;0),"VENCIDO",IF(AND(O87&lt;&gt;"",R87&lt;=Parametros!$B$10),"PRÓX. VENCIMENTO",IF(F87="Q","QUALIDADE",IF(F87="S","BLOQUEADO",IF(F87="R","RESTRITO/DEVOLUÇÃO",IF(OR(N87="QUAR",N87="QRES"),"QUARENTENA",IF(OR(B87="DESCARTE",B87="DEVOLUÇÃO"),"DESCARTE/DEVOLUÇÃO",IF(AND(D87="",K87&lt;&gt;""),"SEM LOTE",IF(AND(Q87&lt;&gt;"",Q87&gt;=Parametros!$B$11),"PARADO/SEM GIRO","OK"))))))))))</f>
        <v>OK</v>
      </c>
      <c r="T87" s="29" t="str">
        <f aca="false">IF(AND($S87="PARADO/SEM GIRO",$K87="KG",OR(Painel!$B$5="(Todos)",A87=Painel!$B$5)*OR(Painel!$E$5="(Todos)",P87=Painel!$E$5)),$J87+ROW()/10000000,"")</f>
        <v/>
      </c>
      <c r="U87" s="29" t="str">
        <f aca="false">IF(AND($S87="VENCIDO",$K87="KG",OR(Painel!$B$5="(Todos)",A87=Painel!$B$5)*OR(Painel!$E$5="(Todos)",P87=Painel!$E$5)),$J87+ROW()/10000000,"")</f>
        <v/>
      </c>
    </row>
    <row r="88" customFormat="false" ht="15" hidden="false" customHeight="false" outlineLevel="0" collapsed="false">
      <c r="A88" s="29" t="s">
        <v>61</v>
      </c>
      <c r="B88" s="29" t="s">
        <v>173</v>
      </c>
      <c r="C88" s="29" t="s">
        <v>250</v>
      </c>
      <c r="D88" s="29" t="s">
        <v>251</v>
      </c>
      <c r="E88" s="29" t="n">
        <v>79</v>
      </c>
      <c r="F88" s="29" t="s">
        <v>137</v>
      </c>
      <c r="G88" s="29"/>
      <c r="H88" s="30" t="n">
        <v>1260</v>
      </c>
      <c r="I88" s="31" t="n">
        <v>46285</v>
      </c>
      <c r="J88" s="30" t="n">
        <v>1260</v>
      </c>
      <c r="K88" s="29" t="s">
        <v>120</v>
      </c>
      <c r="L88" s="29" t="s">
        <v>116</v>
      </c>
      <c r="M88" s="29"/>
      <c r="N88" s="29" t="s">
        <v>122</v>
      </c>
      <c r="O88" s="29"/>
      <c r="P88" s="29" t="s">
        <v>123</v>
      </c>
      <c r="Q88" s="29" t="n">
        <f aca="false">IFERROR(VALUE(L88),"")</f>
        <v>0</v>
      </c>
      <c r="R88" s="29" t="str">
        <f aca="true">IF(O88="","",O88-TODAY())</f>
        <v/>
      </c>
      <c r="S88" s="29" t="str">
        <f aca="false">IF(C88="&lt;&lt; vazio &gt;&gt;","VAZIA",IF(AND(O88&lt;&gt;"",R88&lt;0),"VENCIDO",IF(AND(O88&lt;&gt;"",R88&lt;=Parametros!$B$10),"PRÓX. VENCIMENTO",IF(F88="Q","QUALIDADE",IF(F88="S","BLOQUEADO",IF(F88="R","RESTRITO/DEVOLUÇÃO",IF(OR(N88="QUAR",N88="QRES"),"QUARENTENA",IF(OR(B88="DESCARTE",B88="DEVOLUÇÃO"),"DESCARTE/DEVOLUÇÃO",IF(AND(D88="",K88&lt;&gt;""),"SEM LOTE",IF(AND(Q88&lt;&gt;"",Q88&gt;=Parametros!$B$11),"PARADO/SEM GIRO","OK"))))))))))</f>
        <v>BLOQUEADO</v>
      </c>
      <c r="T88" s="29" t="str">
        <f aca="false">IF(AND($S88="PARADO/SEM GIRO",$K88="KG",OR(Painel!$B$5="(Todos)",A88=Painel!$B$5)*OR(Painel!$E$5="(Todos)",P88=Painel!$E$5)),$J88+ROW()/10000000,"")</f>
        <v/>
      </c>
      <c r="U88" s="29" t="str">
        <f aca="false">IF(AND($S88="VENCIDO",$K88="KG",OR(Painel!$B$5="(Todos)",A88=Painel!$B$5)*OR(Painel!$E$5="(Todos)",P88=Painel!$E$5)),$J88+ROW()/10000000,"")</f>
        <v/>
      </c>
    </row>
    <row r="89" customFormat="false" ht="15" hidden="false" customHeight="false" outlineLevel="0" collapsed="false">
      <c r="A89" s="29" t="s">
        <v>61</v>
      </c>
      <c r="B89" s="29" t="s">
        <v>173</v>
      </c>
      <c r="C89" s="29" t="s">
        <v>250</v>
      </c>
      <c r="D89" s="29" t="s">
        <v>252</v>
      </c>
      <c r="E89" s="29" t="n">
        <v>79</v>
      </c>
      <c r="F89" s="29"/>
      <c r="G89" s="29"/>
      <c r="H89" s="30" t="n">
        <v>-720</v>
      </c>
      <c r="I89" s="31" t="n">
        <v>46285</v>
      </c>
      <c r="J89" s="30" t="n">
        <v>-720</v>
      </c>
      <c r="K89" s="29" t="s">
        <v>120</v>
      </c>
      <c r="L89" s="29" t="s">
        <v>116</v>
      </c>
      <c r="M89" s="29"/>
      <c r="N89" s="29" t="s">
        <v>122</v>
      </c>
      <c r="O89" s="29"/>
      <c r="P89" s="29" t="s">
        <v>123</v>
      </c>
      <c r="Q89" s="29" t="n">
        <f aca="false">IFERROR(VALUE(L89),"")</f>
        <v>0</v>
      </c>
      <c r="R89" s="29" t="str">
        <f aca="true">IF(O89="","",O89-TODAY())</f>
        <v/>
      </c>
      <c r="S89" s="29" t="str">
        <f aca="false">IF(C89="&lt;&lt; vazio &gt;&gt;","VAZIA",IF(AND(O89&lt;&gt;"",R89&lt;0),"VENCIDO",IF(AND(O89&lt;&gt;"",R89&lt;=Parametros!$B$10),"PRÓX. VENCIMENTO",IF(F89="Q","QUALIDADE",IF(F89="S","BLOQUEADO",IF(F89="R","RESTRITO/DEVOLUÇÃO",IF(OR(N89="QUAR",N89="QRES"),"QUARENTENA",IF(OR(B89="DESCARTE",B89="DEVOLUÇÃO"),"DESCARTE/DEVOLUÇÃO",IF(AND(D89="",K89&lt;&gt;""),"SEM LOTE",IF(AND(Q89&lt;&gt;"",Q89&gt;=Parametros!$B$11),"PARADO/SEM GIRO","OK"))))))))))</f>
        <v>OK</v>
      </c>
      <c r="T89" s="29" t="str">
        <f aca="false">IF(AND($S89="PARADO/SEM GIRO",$K89="KG",OR(Painel!$B$5="(Todos)",A89=Painel!$B$5)*OR(Painel!$E$5="(Todos)",P89=Painel!$E$5)),$J89+ROW()/10000000,"")</f>
        <v/>
      </c>
      <c r="U89" s="29" t="str">
        <f aca="false">IF(AND($S89="VENCIDO",$K89="KG",OR(Painel!$B$5="(Todos)",A89=Painel!$B$5)*OR(Painel!$E$5="(Todos)",P89=Painel!$E$5)),$J89+ROW()/10000000,"")</f>
        <v/>
      </c>
    </row>
    <row r="90" customFormat="false" ht="15" hidden="false" customHeight="false" outlineLevel="0" collapsed="false">
      <c r="A90" s="29" t="s">
        <v>61</v>
      </c>
      <c r="B90" s="29" t="s">
        <v>173</v>
      </c>
      <c r="C90" s="29" t="s">
        <v>250</v>
      </c>
      <c r="D90" s="29" t="s">
        <v>252</v>
      </c>
      <c r="E90" s="29" t="n">
        <v>79</v>
      </c>
      <c r="F90" s="29" t="s">
        <v>137</v>
      </c>
      <c r="G90" s="29"/>
      <c r="H90" s="30" t="n">
        <v>720</v>
      </c>
      <c r="I90" s="31" t="n">
        <v>46285</v>
      </c>
      <c r="J90" s="30" t="n">
        <v>720</v>
      </c>
      <c r="K90" s="29" t="s">
        <v>120</v>
      </c>
      <c r="L90" s="29" t="s">
        <v>116</v>
      </c>
      <c r="M90" s="29"/>
      <c r="N90" s="29" t="s">
        <v>122</v>
      </c>
      <c r="O90" s="29"/>
      <c r="P90" s="29" t="s">
        <v>123</v>
      </c>
      <c r="Q90" s="29" t="n">
        <f aca="false">IFERROR(VALUE(L90),"")</f>
        <v>0</v>
      </c>
      <c r="R90" s="29" t="str">
        <f aca="true">IF(O90="","",O90-TODAY())</f>
        <v/>
      </c>
      <c r="S90" s="29" t="str">
        <f aca="false">IF(C90="&lt;&lt; vazio &gt;&gt;","VAZIA",IF(AND(O90&lt;&gt;"",R90&lt;0),"VENCIDO",IF(AND(O90&lt;&gt;"",R90&lt;=Parametros!$B$10),"PRÓX. VENCIMENTO",IF(F90="Q","QUALIDADE",IF(F90="S","BLOQUEADO",IF(F90="R","RESTRITO/DEVOLUÇÃO",IF(OR(N90="QUAR",N90="QRES"),"QUARENTENA",IF(OR(B90="DESCARTE",B90="DEVOLUÇÃO"),"DESCARTE/DEVOLUÇÃO",IF(AND(D90="",K90&lt;&gt;""),"SEM LOTE",IF(AND(Q90&lt;&gt;"",Q90&gt;=Parametros!$B$11),"PARADO/SEM GIRO","OK"))))))))))</f>
        <v>BLOQUEADO</v>
      </c>
      <c r="T90" s="29" t="str">
        <f aca="false">IF(AND($S90="PARADO/SEM GIRO",$K90="KG",OR(Painel!$B$5="(Todos)",A90=Painel!$B$5)*OR(Painel!$E$5="(Todos)",P90=Painel!$E$5)),$J90+ROW()/10000000,"")</f>
        <v/>
      </c>
      <c r="U90" s="29" t="str">
        <f aca="false">IF(AND($S90="VENCIDO",$K90="KG",OR(Painel!$B$5="(Todos)",A90=Painel!$B$5)*OR(Painel!$E$5="(Todos)",P90=Painel!$E$5)),$J90+ROW()/10000000,"")</f>
        <v/>
      </c>
    </row>
    <row r="91" customFormat="false" ht="15" hidden="false" customHeight="false" outlineLevel="0" collapsed="false">
      <c r="A91" s="29" t="s">
        <v>61</v>
      </c>
      <c r="B91" s="29" t="s">
        <v>173</v>
      </c>
      <c r="C91" s="29" t="s">
        <v>253</v>
      </c>
      <c r="D91" s="29" t="s">
        <v>254</v>
      </c>
      <c r="E91" s="29" t="n">
        <v>79</v>
      </c>
      <c r="F91" s="29"/>
      <c r="G91" s="29"/>
      <c r="H91" s="30" t="n">
        <v>-0.22</v>
      </c>
      <c r="I91" s="31" t="n">
        <v>46272</v>
      </c>
      <c r="J91" s="30" t="n">
        <v>-0.22</v>
      </c>
      <c r="K91" s="29" t="s">
        <v>120</v>
      </c>
      <c r="L91" s="29" t="s">
        <v>116</v>
      </c>
      <c r="M91" s="29"/>
      <c r="N91" s="29" t="s">
        <v>122</v>
      </c>
      <c r="O91" s="29"/>
      <c r="P91" s="29" t="s">
        <v>123</v>
      </c>
      <c r="Q91" s="29" t="n">
        <f aca="false">IFERROR(VALUE(L91),"")</f>
        <v>0</v>
      </c>
      <c r="R91" s="29" t="str">
        <f aca="true">IF(O91="","",O91-TODAY())</f>
        <v/>
      </c>
      <c r="S91" s="29" t="str">
        <f aca="false">IF(C91="&lt;&lt; vazio &gt;&gt;","VAZIA",IF(AND(O91&lt;&gt;"",R91&lt;0),"VENCIDO",IF(AND(O91&lt;&gt;"",R91&lt;=Parametros!$B$10),"PRÓX. VENCIMENTO",IF(F91="Q","QUALIDADE",IF(F91="S","BLOQUEADO",IF(F91="R","RESTRITO/DEVOLUÇÃO",IF(OR(N91="QUAR",N91="QRES"),"QUARENTENA",IF(OR(B91="DESCARTE",B91="DEVOLUÇÃO"),"DESCARTE/DEVOLUÇÃO",IF(AND(D91="",K91&lt;&gt;""),"SEM LOTE",IF(AND(Q91&lt;&gt;"",Q91&gt;=Parametros!$B$11),"PARADO/SEM GIRO","OK"))))))))))</f>
        <v>OK</v>
      </c>
      <c r="T91" s="29" t="str">
        <f aca="false">IF(AND($S91="PARADO/SEM GIRO",$K91="KG",OR(Painel!$B$5="(Todos)",A91=Painel!$B$5)*OR(Painel!$E$5="(Todos)",P91=Painel!$E$5)),$J91+ROW()/10000000,"")</f>
        <v/>
      </c>
      <c r="U91" s="29" t="str">
        <f aca="false">IF(AND($S91="VENCIDO",$K91="KG",OR(Painel!$B$5="(Todos)",A91=Painel!$B$5)*OR(Painel!$E$5="(Todos)",P91=Painel!$E$5)),$J91+ROW()/10000000,"")</f>
        <v/>
      </c>
    </row>
    <row r="92" customFormat="false" ht="15" hidden="false" customHeight="false" outlineLevel="0" collapsed="false">
      <c r="A92" s="29" t="s">
        <v>61</v>
      </c>
      <c r="B92" s="29" t="s">
        <v>173</v>
      </c>
      <c r="C92" s="29" t="s">
        <v>253</v>
      </c>
      <c r="D92" s="29" t="s">
        <v>254</v>
      </c>
      <c r="E92" s="29" t="n">
        <v>79</v>
      </c>
      <c r="F92" s="29" t="s">
        <v>137</v>
      </c>
      <c r="G92" s="29"/>
      <c r="H92" s="30" t="n">
        <v>0.22</v>
      </c>
      <c r="I92" s="31" t="n">
        <v>46272</v>
      </c>
      <c r="J92" s="30" t="n">
        <v>0.22</v>
      </c>
      <c r="K92" s="29" t="s">
        <v>120</v>
      </c>
      <c r="L92" s="29" t="s">
        <v>221</v>
      </c>
      <c r="M92" s="29"/>
      <c r="N92" s="29" t="s">
        <v>122</v>
      </c>
      <c r="O92" s="29"/>
      <c r="P92" s="29" t="s">
        <v>123</v>
      </c>
      <c r="Q92" s="29" t="n">
        <f aca="false">IFERROR(VALUE(L92),"")</f>
        <v>14</v>
      </c>
      <c r="R92" s="29" t="str">
        <f aca="true">IF(O92="","",O92-TODAY())</f>
        <v/>
      </c>
      <c r="S92" s="29" t="str">
        <f aca="false">IF(C92="&lt;&lt; vazio &gt;&gt;","VAZIA",IF(AND(O92&lt;&gt;"",R92&lt;0),"VENCIDO",IF(AND(O92&lt;&gt;"",R92&lt;=Parametros!$B$10),"PRÓX. VENCIMENTO",IF(F92="Q","QUALIDADE",IF(F92="S","BLOQUEADO",IF(F92="R","RESTRITO/DEVOLUÇÃO",IF(OR(N92="QUAR",N92="QRES"),"QUARENTENA",IF(OR(B92="DESCARTE",B92="DEVOLUÇÃO"),"DESCARTE/DEVOLUÇÃO",IF(AND(D92="",K92&lt;&gt;""),"SEM LOTE",IF(AND(Q92&lt;&gt;"",Q92&gt;=Parametros!$B$11),"PARADO/SEM GIRO","OK"))))))))))</f>
        <v>BLOQUEADO</v>
      </c>
      <c r="T92" s="29" t="str">
        <f aca="false">IF(AND($S92="PARADO/SEM GIRO",$K92="KG",OR(Painel!$B$5="(Todos)",A92=Painel!$B$5)*OR(Painel!$E$5="(Todos)",P92=Painel!$E$5)),$J92+ROW()/10000000,"")</f>
        <v/>
      </c>
      <c r="U92" s="29" t="str">
        <f aca="false">IF(AND($S92="VENCIDO",$K92="KG",OR(Painel!$B$5="(Todos)",A92=Painel!$B$5)*OR(Painel!$E$5="(Todos)",P92=Painel!$E$5)),$J92+ROW()/10000000,"")</f>
        <v/>
      </c>
    </row>
    <row r="93" customFormat="false" ht="15" hidden="false" customHeight="false" outlineLevel="0" collapsed="false">
      <c r="A93" s="29" t="s">
        <v>61</v>
      </c>
      <c r="B93" s="29" t="s">
        <v>173</v>
      </c>
      <c r="C93" s="29" t="s">
        <v>255</v>
      </c>
      <c r="D93" s="29" t="s">
        <v>256</v>
      </c>
      <c r="E93" s="29" t="n">
        <v>79</v>
      </c>
      <c r="F93" s="29" t="s">
        <v>137</v>
      </c>
      <c r="G93" s="29"/>
      <c r="H93" s="30" t="n">
        <v>12.12</v>
      </c>
      <c r="I93" s="31" t="n">
        <v>46271</v>
      </c>
      <c r="J93" s="30" t="n">
        <v>12.12</v>
      </c>
      <c r="K93" s="29" t="s">
        <v>120</v>
      </c>
      <c r="L93" s="29" t="s">
        <v>221</v>
      </c>
      <c r="M93" s="29"/>
      <c r="N93" s="29" t="s">
        <v>122</v>
      </c>
      <c r="O93" s="31" t="n">
        <v>46166</v>
      </c>
      <c r="P93" s="29" t="s">
        <v>123</v>
      </c>
      <c r="Q93" s="29" t="n">
        <f aca="false">IFERROR(VALUE(L93),"")</f>
        <v>14</v>
      </c>
      <c r="R93" s="29" t="n">
        <f aca="true">IF(O93="","",O93-TODAY())</f>
        <v>-119</v>
      </c>
      <c r="S93" s="29" t="str">
        <f aca="false">IF(C93="&lt;&lt; vazio &gt;&gt;","VAZIA",IF(AND(O93&lt;&gt;"",R93&lt;0),"VENCIDO",IF(AND(O93&lt;&gt;"",R93&lt;=Parametros!$B$10),"PRÓX. VENCIMENTO",IF(F93="Q","QUALIDADE",IF(F93="S","BLOQUEADO",IF(F93="R","RESTRITO/DEVOLUÇÃO",IF(OR(N93="QUAR",N93="QRES"),"QUARENTENA",IF(OR(B93="DESCARTE",B93="DEVOLUÇÃO"),"DESCARTE/DEVOLUÇÃO",IF(AND(D93="",K93&lt;&gt;""),"SEM LOTE",IF(AND(Q93&lt;&gt;"",Q93&gt;=Parametros!$B$11),"PARADO/SEM GIRO","OK"))))))))))</f>
        <v>VENCIDO</v>
      </c>
      <c r="T93" s="29" t="str">
        <f aca="false">IF(AND($S93="PARADO/SEM GIRO",$K93="KG",OR(Painel!$B$5="(Todos)",A93=Painel!$B$5)*OR(Painel!$E$5="(Todos)",P93=Painel!$E$5)),$J93+ROW()/10000000,"")</f>
        <v/>
      </c>
      <c r="U93" s="29" t="n">
        <f aca="false">IF(AND($S93="VENCIDO",$K93="KG",OR(Painel!$B$5="(Todos)",A93=Painel!$B$5)*OR(Painel!$E$5="(Todos)",P93=Painel!$E$5)),$J93+ROW()/10000000,"")</f>
        <v>12.1200093</v>
      </c>
    </row>
    <row r="94" customFormat="false" ht="15" hidden="false" customHeight="false" outlineLevel="0" collapsed="false">
      <c r="A94" s="29" t="s">
        <v>61</v>
      </c>
      <c r="B94" s="29" t="s">
        <v>173</v>
      </c>
      <c r="C94" s="29" t="s">
        <v>255</v>
      </c>
      <c r="D94" s="29" t="s">
        <v>257</v>
      </c>
      <c r="E94" s="29" t="n">
        <v>79</v>
      </c>
      <c r="F94" s="29"/>
      <c r="G94" s="29"/>
      <c r="H94" s="30" t="n">
        <v>-24.24</v>
      </c>
      <c r="I94" s="31" t="n">
        <v>46271</v>
      </c>
      <c r="J94" s="30" t="n">
        <v>-24.24</v>
      </c>
      <c r="K94" s="29" t="s">
        <v>120</v>
      </c>
      <c r="L94" s="29" t="s">
        <v>116</v>
      </c>
      <c r="M94" s="29"/>
      <c r="N94" s="29" t="s">
        <v>122</v>
      </c>
      <c r="O94" s="29"/>
      <c r="P94" s="29" t="s">
        <v>123</v>
      </c>
      <c r="Q94" s="29" t="n">
        <f aca="false">IFERROR(VALUE(L94),"")</f>
        <v>0</v>
      </c>
      <c r="R94" s="29" t="str">
        <f aca="true">IF(O94="","",O94-TODAY())</f>
        <v/>
      </c>
      <c r="S94" s="29" t="str">
        <f aca="false">IF(C94="&lt;&lt; vazio &gt;&gt;","VAZIA",IF(AND(O94&lt;&gt;"",R94&lt;0),"VENCIDO",IF(AND(O94&lt;&gt;"",R94&lt;=Parametros!$B$10),"PRÓX. VENCIMENTO",IF(F94="Q","QUALIDADE",IF(F94="S","BLOQUEADO",IF(F94="R","RESTRITO/DEVOLUÇÃO",IF(OR(N94="QUAR",N94="QRES"),"QUARENTENA",IF(OR(B94="DESCARTE",B94="DEVOLUÇÃO"),"DESCARTE/DEVOLUÇÃO",IF(AND(D94="",K94&lt;&gt;""),"SEM LOTE",IF(AND(Q94&lt;&gt;"",Q94&gt;=Parametros!$B$11),"PARADO/SEM GIRO","OK"))))))))))</f>
        <v>OK</v>
      </c>
      <c r="T94" s="29" t="str">
        <f aca="false">IF(AND($S94="PARADO/SEM GIRO",$K94="KG",OR(Painel!$B$5="(Todos)",A94=Painel!$B$5)*OR(Painel!$E$5="(Todos)",P94=Painel!$E$5)),$J94+ROW()/10000000,"")</f>
        <v/>
      </c>
      <c r="U94" s="29" t="str">
        <f aca="false">IF(AND($S94="VENCIDO",$K94="KG",OR(Painel!$B$5="(Todos)",A94=Painel!$B$5)*OR(Painel!$E$5="(Todos)",P94=Painel!$E$5)),$J94+ROW()/10000000,"")</f>
        <v/>
      </c>
    </row>
    <row r="95" customFormat="false" ht="15" hidden="false" customHeight="false" outlineLevel="0" collapsed="false">
      <c r="A95" s="29" t="s">
        <v>61</v>
      </c>
      <c r="B95" s="29" t="s">
        <v>173</v>
      </c>
      <c r="C95" s="29" t="s">
        <v>255</v>
      </c>
      <c r="D95" s="29" t="s">
        <v>257</v>
      </c>
      <c r="E95" s="29" t="n">
        <v>79</v>
      </c>
      <c r="F95" s="29" t="s">
        <v>137</v>
      </c>
      <c r="G95" s="29"/>
      <c r="H95" s="30" t="n">
        <v>24.24</v>
      </c>
      <c r="I95" s="31" t="n">
        <v>46271</v>
      </c>
      <c r="J95" s="30" t="n">
        <v>24.24</v>
      </c>
      <c r="K95" s="29" t="s">
        <v>120</v>
      </c>
      <c r="L95" s="29" t="s">
        <v>221</v>
      </c>
      <c r="M95" s="29"/>
      <c r="N95" s="29" t="s">
        <v>122</v>
      </c>
      <c r="O95" s="29"/>
      <c r="P95" s="29" t="s">
        <v>123</v>
      </c>
      <c r="Q95" s="29" t="n">
        <f aca="false">IFERROR(VALUE(L95),"")</f>
        <v>14</v>
      </c>
      <c r="R95" s="29" t="str">
        <f aca="true">IF(O95="","",O95-TODAY())</f>
        <v/>
      </c>
      <c r="S95" s="29" t="str">
        <f aca="false">IF(C95="&lt;&lt; vazio &gt;&gt;","VAZIA",IF(AND(O95&lt;&gt;"",R95&lt;0),"VENCIDO",IF(AND(O95&lt;&gt;"",R95&lt;=Parametros!$B$10),"PRÓX. VENCIMENTO",IF(F95="Q","QUALIDADE",IF(F95="S","BLOQUEADO",IF(F95="R","RESTRITO/DEVOLUÇÃO",IF(OR(N95="QUAR",N95="QRES"),"QUARENTENA",IF(OR(B95="DESCARTE",B95="DEVOLUÇÃO"),"DESCARTE/DEVOLUÇÃO",IF(AND(D95="",K95&lt;&gt;""),"SEM LOTE",IF(AND(Q95&lt;&gt;"",Q95&gt;=Parametros!$B$11),"PARADO/SEM GIRO","OK"))))))))))</f>
        <v>BLOQUEADO</v>
      </c>
      <c r="T95" s="29" t="str">
        <f aca="false">IF(AND($S95="PARADO/SEM GIRO",$K95="KG",OR(Painel!$B$5="(Todos)",A95=Painel!$B$5)*OR(Painel!$E$5="(Todos)",P95=Painel!$E$5)),$J95+ROW()/10000000,"")</f>
        <v/>
      </c>
      <c r="U95" s="29" t="str">
        <f aca="false">IF(AND($S95="VENCIDO",$K95="KG",OR(Painel!$B$5="(Todos)",A95=Painel!$B$5)*OR(Painel!$E$5="(Todos)",P95=Painel!$E$5)),$J95+ROW()/10000000,"")</f>
        <v/>
      </c>
    </row>
    <row r="96" customFormat="false" ht="15" hidden="false" customHeight="false" outlineLevel="0" collapsed="false">
      <c r="A96" s="29" t="s">
        <v>61</v>
      </c>
      <c r="B96" s="29" t="s">
        <v>173</v>
      </c>
      <c r="C96" s="29" t="s">
        <v>258</v>
      </c>
      <c r="D96" s="29" t="s">
        <v>259</v>
      </c>
      <c r="E96" s="29" t="n">
        <v>79</v>
      </c>
      <c r="F96" s="29"/>
      <c r="G96" s="29"/>
      <c r="H96" s="30" t="n">
        <v>-193.92</v>
      </c>
      <c r="I96" s="31" t="n">
        <v>46278</v>
      </c>
      <c r="J96" s="30" t="n">
        <v>-193.92</v>
      </c>
      <c r="K96" s="29" t="s">
        <v>120</v>
      </c>
      <c r="L96" s="29" t="s">
        <v>116</v>
      </c>
      <c r="M96" s="29"/>
      <c r="N96" s="29" t="s">
        <v>134</v>
      </c>
      <c r="O96" s="29"/>
      <c r="P96" s="29" t="s">
        <v>123</v>
      </c>
      <c r="Q96" s="29" t="n">
        <f aca="false">IFERROR(VALUE(L96),"")</f>
        <v>0</v>
      </c>
      <c r="R96" s="29" t="str">
        <f aca="true">IF(O96="","",O96-TODAY())</f>
        <v/>
      </c>
      <c r="S96" s="29" t="str">
        <f aca="false">IF(C96="&lt;&lt; vazio &gt;&gt;","VAZIA",IF(AND(O96&lt;&gt;"",R96&lt;0),"VENCIDO",IF(AND(O96&lt;&gt;"",R96&lt;=Parametros!$B$10),"PRÓX. VENCIMENTO",IF(F96="Q","QUALIDADE",IF(F96="S","BLOQUEADO",IF(F96="R","RESTRITO/DEVOLUÇÃO",IF(OR(N96="QUAR",N96="QRES"),"QUARENTENA",IF(OR(B96="DESCARTE",B96="DEVOLUÇÃO"),"DESCARTE/DEVOLUÇÃO",IF(AND(D96="",K96&lt;&gt;""),"SEM LOTE",IF(AND(Q96&lt;&gt;"",Q96&gt;=Parametros!$B$11),"PARADO/SEM GIRO","OK"))))))))))</f>
        <v>OK</v>
      </c>
      <c r="T96" s="29" t="str">
        <f aca="false">IF(AND($S96="PARADO/SEM GIRO",$K96="KG",OR(Painel!$B$5="(Todos)",A96=Painel!$B$5)*OR(Painel!$E$5="(Todos)",P96=Painel!$E$5)),$J96+ROW()/10000000,"")</f>
        <v/>
      </c>
      <c r="U96" s="29" t="str">
        <f aca="false">IF(AND($S96="VENCIDO",$K96="KG",OR(Painel!$B$5="(Todos)",A96=Painel!$B$5)*OR(Painel!$E$5="(Todos)",P96=Painel!$E$5)),$J96+ROW()/10000000,"")</f>
        <v/>
      </c>
    </row>
    <row r="97" customFormat="false" ht="15" hidden="false" customHeight="false" outlineLevel="0" collapsed="false">
      <c r="A97" s="29" t="s">
        <v>61</v>
      </c>
      <c r="B97" s="29" t="s">
        <v>173</v>
      </c>
      <c r="C97" s="29" t="s">
        <v>258</v>
      </c>
      <c r="D97" s="29" t="s">
        <v>259</v>
      </c>
      <c r="E97" s="29" t="n">
        <v>79</v>
      </c>
      <c r="F97" s="29" t="s">
        <v>137</v>
      </c>
      <c r="G97" s="29"/>
      <c r="H97" s="30" t="n">
        <v>193.92</v>
      </c>
      <c r="I97" s="31" t="n">
        <v>46278</v>
      </c>
      <c r="J97" s="30" t="n">
        <v>193.92</v>
      </c>
      <c r="K97" s="29" t="s">
        <v>120</v>
      </c>
      <c r="L97" s="29" t="s">
        <v>221</v>
      </c>
      <c r="M97" s="29"/>
      <c r="N97" s="29" t="s">
        <v>134</v>
      </c>
      <c r="O97" s="29"/>
      <c r="P97" s="29" t="s">
        <v>123</v>
      </c>
      <c r="Q97" s="29" t="n">
        <f aca="false">IFERROR(VALUE(L97),"")</f>
        <v>14</v>
      </c>
      <c r="R97" s="29" t="str">
        <f aca="true">IF(O97="","",O97-TODAY())</f>
        <v/>
      </c>
      <c r="S97" s="29" t="str">
        <f aca="false">IF(C97="&lt;&lt; vazio &gt;&gt;","VAZIA",IF(AND(O97&lt;&gt;"",R97&lt;0),"VENCIDO",IF(AND(O97&lt;&gt;"",R97&lt;=Parametros!$B$10),"PRÓX. VENCIMENTO",IF(F97="Q","QUALIDADE",IF(F97="S","BLOQUEADO",IF(F97="R","RESTRITO/DEVOLUÇÃO",IF(OR(N97="QUAR",N97="QRES"),"QUARENTENA",IF(OR(B97="DESCARTE",B97="DEVOLUÇÃO"),"DESCARTE/DEVOLUÇÃO",IF(AND(D97="",K97&lt;&gt;""),"SEM LOTE",IF(AND(Q97&lt;&gt;"",Q97&gt;=Parametros!$B$11),"PARADO/SEM GIRO","OK"))))))))))</f>
        <v>BLOQUEADO</v>
      </c>
      <c r="T97" s="29" t="str">
        <f aca="false">IF(AND($S97="PARADO/SEM GIRO",$K97="KG",OR(Painel!$B$5="(Todos)",A97=Painel!$B$5)*OR(Painel!$E$5="(Todos)",P97=Painel!$E$5)),$J97+ROW()/10000000,"")</f>
        <v/>
      </c>
      <c r="U97" s="29" t="str">
        <f aca="false">IF(AND($S97="VENCIDO",$K97="KG",OR(Painel!$B$5="(Todos)",A97=Painel!$B$5)*OR(Painel!$E$5="(Todos)",P97=Painel!$E$5)),$J97+ROW()/10000000,"")</f>
        <v/>
      </c>
    </row>
    <row r="98" customFormat="false" ht="15" hidden="false" customHeight="false" outlineLevel="0" collapsed="false">
      <c r="A98" s="29" t="s">
        <v>61</v>
      </c>
      <c r="B98" s="29" t="s">
        <v>173</v>
      </c>
      <c r="C98" s="29" t="s">
        <v>260</v>
      </c>
      <c r="D98" s="29" t="s">
        <v>261</v>
      </c>
      <c r="E98" s="29" t="n">
        <v>79</v>
      </c>
      <c r="F98" s="29"/>
      <c r="G98" s="29"/>
      <c r="H98" s="30" t="n">
        <v>-40</v>
      </c>
      <c r="I98" s="31" t="n">
        <v>46244</v>
      </c>
      <c r="J98" s="30" t="n">
        <v>-40</v>
      </c>
      <c r="K98" s="29" t="s">
        <v>120</v>
      </c>
      <c r="L98" s="29" t="s">
        <v>116</v>
      </c>
      <c r="M98" s="29"/>
      <c r="N98" s="29" t="s">
        <v>122</v>
      </c>
      <c r="O98" s="29"/>
      <c r="P98" s="29" t="s">
        <v>123</v>
      </c>
      <c r="Q98" s="29" t="n">
        <f aca="false">IFERROR(VALUE(L98),"")</f>
        <v>0</v>
      </c>
      <c r="R98" s="29" t="str">
        <f aca="true">IF(O98="","",O98-TODAY())</f>
        <v/>
      </c>
      <c r="S98" s="29" t="str">
        <f aca="false">IF(C98="&lt;&lt; vazio &gt;&gt;","VAZIA",IF(AND(O98&lt;&gt;"",R98&lt;0),"VENCIDO",IF(AND(O98&lt;&gt;"",R98&lt;=Parametros!$B$10),"PRÓX. VENCIMENTO",IF(F98="Q","QUALIDADE",IF(F98="S","BLOQUEADO",IF(F98="R","RESTRITO/DEVOLUÇÃO",IF(OR(N98="QUAR",N98="QRES"),"QUARENTENA",IF(OR(B98="DESCARTE",B98="DEVOLUÇÃO"),"DESCARTE/DEVOLUÇÃO",IF(AND(D98="",K98&lt;&gt;""),"SEM LOTE",IF(AND(Q98&lt;&gt;"",Q98&gt;=Parametros!$B$11),"PARADO/SEM GIRO","OK"))))))))))</f>
        <v>OK</v>
      </c>
      <c r="T98" s="29" t="str">
        <f aca="false">IF(AND($S98="PARADO/SEM GIRO",$K98="KG",OR(Painel!$B$5="(Todos)",A98=Painel!$B$5)*OR(Painel!$E$5="(Todos)",P98=Painel!$E$5)),$J98+ROW()/10000000,"")</f>
        <v/>
      </c>
      <c r="U98" s="29" t="str">
        <f aca="false">IF(AND($S98="VENCIDO",$K98="KG",OR(Painel!$B$5="(Todos)",A98=Painel!$B$5)*OR(Painel!$E$5="(Todos)",P98=Painel!$E$5)),$J98+ROW()/10000000,"")</f>
        <v/>
      </c>
    </row>
    <row r="99" customFormat="false" ht="15" hidden="false" customHeight="false" outlineLevel="0" collapsed="false">
      <c r="A99" s="29" t="s">
        <v>61</v>
      </c>
      <c r="B99" s="29" t="s">
        <v>173</v>
      </c>
      <c r="C99" s="29" t="s">
        <v>260</v>
      </c>
      <c r="D99" s="29" t="s">
        <v>261</v>
      </c>
      <c r="E99" s="29" t="n">
        <v>79</v>
      </c>
      <c r="F99" s="29" t="s">
        <v>137</v>
      </c>
      <c r="G99" s="29"/>
      <c r="H99" s="30" t="n">
        <v>40</v>
      </c>
      <c r="I99" s="31" t="n">
        <v>46265</v>
      </c>
      <c r="J99" s="30" t="n">
        <v>40</v>
      </c>
      <c r="K99" s="29" t="s">
        <v>120</v>
      </c>
      <c r="L99" s="29" t="s">
        <v>216</v>
      </c>
      <c r="M99" s="29"/>
      <c r="N99" s="29" t="s">
        <v>122</v>
      </c>
      <c r="O99" s="31" t="n">
        <v>46780</v>
      </c>
      <c r="P99" s="29" t="s">
        <v>123</v>
      </c>
      <c r="Q99" s="29" t="n">
        <f aca="false">IFERROR(VALUE(L99),"")</f>
        <v>20</v>
      </c>
      <c r="R99" s="29" t="n">
        <f aca="true">IF(O99="","",O99-TODAY())</f>
        <v>495</v>
      </c>
      <c r="S99" s="29" t="str">
        <f aca="false">IF(C99="&lt;&lt; vazio &gt;&gt;","VAZIA",IF(AND(O99&lt;&gt;"",R99&lt;0),"VENCIDO",IF(AND(O99&lt;&gt;"",R99&lt;=Parametros!$B$10),"PRÓX. VENCIMENTO",IF(F99="Q","QUALIDADE",IF(F99="S","BLOQUEADO",IF(F99="R","RESTRITO/DEVOLUÇÃO",IF(OR(N99="QUAR",N99="QRES"),"QUARENTENA",IF(OR(B99="DESCARTE",B99="DEVOLUÇÃO"),"DESCARTE/DEVOLUÇÃO",IF(AND(D99="",K99&lt;&gt;""),"SEM LOTE",IF(AND(Q99&lt;&gt;"",Q99&gt;=Parametros!$B$11),"PARADO/SEM GIRO","OK"))))))))))</f>
        <v>BLOQUEADO</v>
      </c>
      <c r="T99" s="29" t="str">
        <f aca="false">IF(AND($S99="PARADO/SEM GIRO",$K99="KG",OR(Painel!$B$5="(Todos)",A99=Painel!$B$5)*OR(Painel!$E$5="(Todos)",P99=Painel!$E$5)),$J99+ROW()/10000000,"")</f>
        <v/>
      </c>
      <c r="U99" s="29" t="str">
        <f aca="false">IF(AND($S99="VENCIDO",$K99="KG",OR(Painel!$B$5="(Todos)",A99=Painel!$B$5)*OR(Painel!$E$5="(Todos)",P99=Painel!$E$5)),$J99+ROW()/10000000,"")</f>
        <v/>
      </c>
    </row>
    <row r="100" customFormat="false" ht="15" hidden="false" customHeight="false" outlineLevel="0" collapsed="false">
      <c r="A100" s="29" t="s">
        <v>61</v>
      </c>
      <c r="B100" s="29" t="s">
        <v>173</v>
      </c>
      <c r="C100" s="29" t="s">
        <v>262</v>
      </c>
      <c r="D100" s="29" t="s">
        <v>263</v>
      </c>
      <c r="E100" s="29" t="n">
        <v>79</v>
      </c>
      <c r="F100" s="29" t="s">
        <v>137</v>
      </c>
      <c r="G100" s="29"/>
      <c r="H100" s="30" t="n">
        <v>4.4</v>
      </c>
      <c r="I100" s="31" t="n">
        <v>46274</v>
      </c>
      <c r="J100" s="30" t="n">
        <v>4.4</v>
      </c>
      <c r="K100" s="29" t="s">
        <v>120</v>
      </c>
      <c r="L100" s="29" t="s">
        <v>138</v>
      </c>
      <c r="M100" s="29"/>
      <c r="N100" s="29" t="s">
        <v>122</v>
      </c>
      <c r="O100" s="29"/>
      <c r="P100" s="29" t="s">
        <v>123</v>
      </c>
      <c r="Q100" s="29" t="n">
        <f aca="false">IFERROR(VALUE(L100),"")</f>
        <v>11</v>
      </c>
      <c r="R100" s="29" t="str">
        <f aca="true">IF(O100="","",O100-TODAY())</f>
        <v/>
      </c>
      <c r="S100" s="29" t="str">
        <f aca="false">IF(C100="&lt;&lt; vazio &gt;&gt;","VAZIA",IF(AND(O100&lt;&gt;"",R100&lt;0),"VENCIDO",IF(AND(O100&lt;&gt;"",R100&lt;=Parametros!$B$10),"PRÓX. VENCIMENTO",IF(F100="Q","QUALIDADE",IF(F100="S","BLOQUEADO",IF(F100="R","RESTRITO/DEVOLUÇÃO",IF(OR(N100="QUAR",N100="QRES"),"QUARENTENA",IF(OR(B100="DESCARTE",B100="DEVOLUÇÃO"),"DESCARTE/DEVOLUÇÃO",IF(AND(D100="",K100&lt;&gt;""),"SEM LOTE",IF(AND(Q100&lt;&gt;"",Q100&gt;=Parametros!$B$11),"PARADO/SEM GIRO","OK"))))))))))</f>
        <v>BLOQUEADO</v>
      </c>
      <c r="T100" s="29" t="str">
        <f aca="false">IF(AND($S100="PARADO/SEM GIRO",$K100="KG",OR(Painel!$B$5="(Todos)",A100=Painel!$B$5)*OR(Painel!$E$5="(Todos)",P100=Painel!$E$5)),$J100+ROW()/10000000,"")</f>
        <v/>
      </c>
      <c r="U100" s="29" t="str">
        <f aca="false">IF(AND($S100="VENCIDO",$K100="KG",OR(Painel!$B$5="(Todos)",A100=Painel!$B$5)*OR(Painel!$E$5="(Todos)",P100=Painel!$E$5)),$J100+ROW()/10000000,"")</f>
        <v/>
      </c>
    </row>
    <row r="101" customFormat="false" ht="15" hidden="false" customHeight="false" outlineLevel="0" collapsed="false">
      <c r="A101" s="29" t="s">
        <v>61</v>
      </c>
      <c r="B101" s="29" t="s">
        <v>173</v>
      </c>
      <c r="C101" s="29" t="s">
        <v>262</v>
      </c>
      <c r="D101" s="29" t="s">
        <v>264</v>
      </c>
      <c r="E101" s="29" t="n">
        <v>79</v>
      </c>
      <c r="F101" s="29"/>
      <c r="G101" s="29"/>
      <c r="H101" s="30" t="n">
        <v>6.8</v>
      </c>
      <c r="I101" s="31" t="n">
        <v>46274</v>
      </c>
      <c r="J101" s="30" t="n">
        <v>6.8</v>
      </c>
      <c r="K101" s="29" t="s">
        <v>120</v>
      </c>
      <c r="L101" s="29" t="s">
        <v>138</v>
      </c>
      <c r="M101" s="29"/>
      <c r="N101" s="29" t="s">
        <v>122</v>
      </c>
      <c r="O101" s="29"/>
      <c r="P101" s="29" t="s">
        <v>123</v>
      </c>
      <c r="Q101" s="29" t="n">
        <f aca="false">IFERROR(VALUE(L101),"")</f>
        <v>11</v>
      </c>
      <c r="R101" s="29" t="str">
        <f aca="true">IF(O101="","",O101-TODAY())</f>
        <v/>
      </c>
      <c r="S101" s="29" t="str">
        <f aca="false">IF(C101="&lt;&lt; vazio &gt;&gt;","VAZIA",IF(AND(O101&lt;&gt;"",R101&lt;0),"VENCIDO",IF(AND(O101&lt;&gt;"",R101&lt;=Parametros!$B$10),"PRÓX. VENCIMENTO",IF(F101="Q","QUALIDADE",IF(F101="S","BLOQUEADO",IF(F101="R","RESTRITO/DEVOLUÇÃO",IF(OR(N101="QUAR",N101="QRES"),"QUARENTENA",IF(OR(B101="DESCARTE",B101="DEVOLUÇÃO"),"DESCARTE/DEVOLUÇÃO",IF(AND(D101="",K101&lt;&gt;""),"SEM LOTE",IF(AND(Q101&lt;&gt;"",Q101&gt;=Parametros!$B$11),"PARADO/SEM GIRO","OK"))))))))))</f>
        <v>OK</v>
      </c>
      <c r="T101" s="29" t="str">
        <f aca="false">IF(AND($S101="PARADO/SEM GIRO",$K101="KG",OR(Painel!$B$5="(Todos)",A101=Painel!$B$5)*OR(Painel!$E$5="(Todos)",P101=Painel!$E$5)),$J101+ROW()/10000000,"")</f>
        <v/>
      </c>
      <c r="U101" s="29" t="str">
        <f aca="false">IF(AND($S101="VENCIDO",$K101="KG",OR(Painel!$B$5="(Todos)",A101=Painel!$B$5)*OR(Painel!$E$5="(Todos)",P101=Painel!$E$5)),$J101+ROW()/10000000,"")</f>
        <v/>
      </c>
    </row>
    <row r="102" customFormat="false" ht="15" hidden="false" customHeight="false" outlineLevel="0" collapsed="false">
      <c r="A102" s="29" t="s">
        <v>61</v>
      </c>
      <c r="B102" s="29" t="s">
        <v>173</v>
      </c>
      <c r="C102" s="29" t="s">
        <v>265</v>
      </c>
      <c r="D102" s="29" t="s">
        <v>266</v>
      </c>
      <c r="E102" s="29" t="n">
        <v>79</v>
      </c>
      <c r="F102" s="29"/>
      <c r="G102" s="29"/>
      <c r="H102" s="30" t="n">
        <v>120</v>
      </c>
      <c r="I102" s="31" t="n">
        <v>46270</v>
      </c>
      <c r="J102" s="30" t="n">
        <v>120</v>
      </c>
      <c r="K102" s="29" t="s">
        <v>120</v>
      </c>
      <c r="L102" s="29" t="s">
        <v>267</v>
      </c>
      <c r="M102" s="29"/>
      <c r="N102" s="29" t="s">
        <v>122</v>
      </c>
      <c r="O102" s="29"/>
      <c r="P102" s="29" t="s">
        <v>123</v>
      </c>
      <c r="Q102" s="29" t="n">
        <f aca="false">IFERROR(VALUE(L102),"")</f>
        <v>15</v>
      </c>
      <c r="R102" s="29" t="str">
        <f aca="true">IF(O102="","",O102-TODAY())</f>
        <v/>
      </c>
      <c r="S102" s="29" t="str">
        <f aca="false">IF(C102="&lt;&lt; vazio &gt;&gt;","VAZIA",IF(AND(O102&lt;&gt;"",R102&lt;0),"VENCIDO",IF(AND(O102&lt;&gt;"",R102&lt;=Parametros!$B$10),"PRÓX. VENCIMENTO",IF(F102="Q","QUALIDADE",IF(F102="S","BLOQUEADO",IF(F102="R","RESTRITO/DEVOLUÇÃO",IF(OR(N102="QUAR",N102="QRES"),"QUARENTENA",IF(OR(B102="DESCARTE",B102="DEVOLUÇÃO"),"DESCARTE/DEVOLUÇÃO",IF(AND(D102="",K102&lt;&gt;""),"SEM LOTE",IF(AND(Q102&lt;&gt;"",Q102&gt;=Parametros!$B$11),"PARADO/SEM GIRO","OK"))))))))))</f>
        <v>OK</v>
      </c>
      <c r="T102" s="29" t="str">
        <f aca="false">IF(AND($S102="PARADO/SEM GIRO",$K102="KG",OR(Painel!$B$5="(Todos)",A102=Painel!$B$5)*OR(Painel!$E$5="(Todos)",P102=Painel!$E$5)),$J102+ROW()/10000000,"")</f>
        <v/>
      </c>
      <c r="U102" s="29" t="str">
        <f aca="false">IF(AND($S102="VENCIDO",$K102="KG",OR(Painel!$B$5="(Todos)",A102=Painel!$B$5)*OR(Painel!$E$5="(Todos)",P102=Painel!$E$5)),$J102+ROW()/10000000,"")</f>
        <v/>
      </c>
    </row>
    <row r="103" customFormat="false" ht="15" hidden="false" customHeight="false" outlineLevel="0" collapsed="false">
      <c r="A103" s="29" t="s">
        <v>61</v>
      </c>
      <c r="B103" s="29" t="s">
        <v>173</v>
      </c>
      <c r="C103" s="29" t="s">
        <v>265</v>
      </c>
      <c r="D103" s="29" t="s">
        <v>266</v>
      </c>
      <c r="E103" s="29" t="n">
        <v>79</v>
      </c>
      <c r="F103" s="29" t="s">
        <v>268</v>
      </c>
      <c r="G103" s="29"/>
      <c r="H103" s="30" t="n">
        <v>-120</v>
      </c>
      <c r="I103" s="31" t="n">
        <v>46270</v>
      </c>
      <c r="J103" s="30" t="n">
        <v>-120</v>
      </c>
      <c r="K103" s="29" t="s">
        <v>120</v>
      </c>
      <c r="L103" s="29" t="s">
        <v>116</v>
      </c>
      <c r="M103" s="29"/>
      <c r="N103" s="29" t="s">
        <v>122</v>
      </c>
      <c r="O103" s="29"/>
      <c r="P103" s="29" t="s">
        <v>123</v>
      </c>
      <c r="Q103" s="29" t="n">
        <f aca="false">IFERROR(VALUE(L103),"")</f>
        <v>0</v>
      </c>
      <c r="R103" s="29" t="str">
        <f aca="true">IF(O103="","",O103-TODAY())</f>
        <v/>
      </c>
      <c r="S103" s="29" t="str">
        <f aca="false">IF(C103="&lt;&lt; vazio &gt;&gt;","VAZIA",IF(AND(O103&lt;&gt;"",R103&lt;0),"VENCIDO",IF(AND(O103&lt;&gt;"",R103&lt;=Parametros!$B$10),"PRÓX. VENCIMENTO",IF(F103="Q","QUALIDADE",IF(F103="S","BLOQUEADO",IF(F103="R","RESTRITO/DEVOLUÇÃO",IF(OR(N103="QUAR",N103="QRES"),"QUARENTENA",IF(OR(B103="DESCARTE",B103="DEVOLUÇÃO"),"DESCARTE/DEVOLUÇÃO",IF(AND(D103="",K103&lt;&gt;""),"SEM LOTE",IF(AND(Q103&lt;&gt;"",Q103&gt;=Parametros!$B$11),"PARADO/SEM GIRO","OK"))))))))))</f>
        <v>QUALIDADE</v>
      </c>
      <c r="T103" s="29" t="str">
        <f aca="false">IF(AND($S103="PARADO/SEM GIRO",$K103="KG",OR(Painel!$B$5="(Todos)",A103=Painel!$B$5)*OR(Painel!$E$5="(Todos)",P103=Painel!$E$5)),$J103+ROW()/10000000,"")</f>
        <v/>
      </c>
      <c r="U103" s="29" t="str">
        <f aca="false">IF(AND($S103="VENCIDO",$K103="KG",OR(Painel!$B$5="(Todos)",A103=Painel!$B$5)*OR(Painel!$E$5="(Todos)",P103=Painel!$E$5)),$J103+ROW()/10000000,"")</f>
        <v/>
      </c>
    </row>
    <row r="104" customFormat="false" ht="15" hidden="false" customHeight="false" outlineLevel="0" collapsed="false">
      <c r="A104" s="29" t="s">
        <v>61</v>
      </c>
      <c r="B104" s="29" t="s">
        <v>269</v>
      </c>
      <c r="C104" s="29" t="s">
        <v>177</v>
      </c>
      <c r="D104" s="29" t="s">
        <v>270</v>
      </c>
      <c r="E104" s="29" t="n">
        <v>54</v>
      </c>
      <c r="F104" s="29"/>
      <c r="G104" s="29"/>
      <c r="H104" s="30" t="n">
        <v>20.1</v>
      </c>
      <c r="I104" s="31" t="n">
        <v>46242</v>
      </c>
      <c r="J104" s="30" t="n">
        <v>20.1</v>
      </c>
      <c r="K104" s="29" t="s">
        <v>120</v>
      </c>
      <c r="L104" s="29" t="s">
        <v>271</v>
      </c>
      <c r="M104" s="29"/>
      <c r="N104" s="29" t="s">
        <v>134</v>
      </c>
      <c r="O104" s="29"/>
      <c r="P104" s="29" t="s">
        <v>123</v>
      </c>
      <c r="Q104" s="29" t="n">
        <f aca="false">IFERROR(VALUE(L104),"")</f>
        <v>43</v>
      </c>
      <c r="R104" s="29" t="str">
        <f aca="true">IF(O104="","",O104-TODAY())</f>
        <v/>
      </c>
      <c r="S104" s="29" t="str">
        <f aca="false">IF(C104="&lt;&lt; vazio &gt;&gt;","VAZIA",IF(AND(O104&lt;&gt;"",R104&lt;0),"VENCIDO",IF(AND(O104&lt;&gt;"",R104&lt;=Parametros!$B$10),"PRÓX. VENCIMENTO",IF(F104="Q","QUALIDADE",IF(F104="S","BLOQUEADO",IF(F104="R","RESTRITO/DEVOLUÇÃO",IF(OR(N104="QUAR",N104="QRES"),"QUARENTENA",IF(OR(B104="DESCARTE",B104="DEVOLUÇÃO"),"DESCARTE/DEVOLUÇÃO",IF(AND(D104="",K104&lt;&gt;""),"SEM LOTE",IF(AND(Q104&lt;&gt;"",Q104&gt;=Parametros!$B$11),"PARADO/SEM GIRO","OK"))))))))))</f>
        <v>OK</v>
      </c>
      <c r="T104" s="29" t="str">
        <f aca="false">IF(AND($S104="PARADO/SEM GIRO",$K104="KG",OR(Painel!$B$5="(Todos)",A104=Painel!$B$5)*OR(Painel!$E$5="(Todos)",P104=Painel!$E$5)),$J104+ROW()/10000000,"")</f>
        <v/>
      </c>
      <c r="U104" s="29" t="str">
        <f aca="false">IF(AND($S104="VENCIDO",$K104="KG",OR(Painel!$B$5="(Todos)",A104=Painel!$B$5)*OR(Painel!$E$5="(Todos)",P104=Painel!$E$5)),$J104+ROW()/10000000,"")</f>
        <v/>
      </c>
    </row>
    <row r="105" customFormat="false" ht="15" hidden="false" customHeight="false" outlineLevel="0" collapsed="false">
      <c r="A105" s="29" t="s">
        <v>61</v>
      </c>
      <c r="B105" s="29" t="s">
        <v>269</v>
      </c>
      <c r="C105" s="29" t="s">
        <v>145</v>
      </c>
      <c r="D105" s="29" t="s">
        <v>272</v>
      </c>
      <c r="E105" s="29" t="n">
        <v>54</v>
      </c>
      <c r="F105" s="29"/>
      <c r="G105" s="29"/>
      <c r="H105" s="30" t="n">
        <v>60.3</v>
      </c>
      <c r="I105" s="31" t="n">
        <v>46242</v>
      </c>
      <c r="J105" s="30" t="n">
        <v>60.3</v>
      </c>
      <c r="K105" s="29" t="s">
        <v>120</v>
      </c>
      <c r="L105" s="29" t="s">
        <v>271</v>
      </c>
      <c r="M105" s="29"/>
      <c r="N105" s="29" t="s">
        <v>134</v>
      </c>
      <c r="O105" s="29"/>
      <c r="P105" s="29" t="s">
        <v>123</v>
      </c>
      <c r="Q105" s="29" t="n">
        <f aca="false">IFERROR(VALUE(L105),"")</f>
        <v>43</v>
      </c>
      <c r="R105" s="29" t="str">
        <f aca="true">IF(O105="","",O105-TODAY())</f>
        <v/>
      </c>
      <c r="S105" s="29" t="str">
        <f aca="false">IF(C105="&lt;&lt; vazio &gt;&gt;","VAZIA",IF(AND(O105&lt;&gt;"",R105&lt;0),"VENCIDO",IF(AND(O105&lt;&gt;"",R105&lt;=Parametros!$B$10),"PRÓX. VENCIMENTO",IF(F105="Q","QUALIDADE",IF(F105="S","BLOQUEADO",IF(F105="R","RESTRITO/DEVOLUÇÃO",IF(OR(N105="QUAR",N105="QRES"),"QUARENTENA",IF(OR(B105="DESCARTE",B105="DEVOLUÇÃO"),"DESCARTE/DEVOLUÇÃO",IF(AND(D105="",K105&lt;&gt;""),"SEM LOTE",IF(AND(Q105&lt;&gt;"",Q105&gt;=Parametros!$B$11),"PARADO/SEM GIRO","OK"))))))))))</f>
        <v>OK</v>
      </c>
      <c r="T105" s="29" t="str">
        <f aca="false">IF(AND($S105="PARADO/SEM GIRO",$K105="KG",OR(Painel!$B$5="(Todos)",A105=Painel!$B$5)*OR(Painel!$E$5="(Todos)",P105=Painel!$E$5)),$J105+ROW()/10000000,"")</f>
        <v/>
      </c>
      <c r="U105" s="29" t="str">
        <f aca="false">IF(AND($S105="VENCIDO",$K105="KG",OR(Painel!$B$5="(Todos)",A105=Painel!$B$5)*OR(Painel!$E$5="(Todos)",P105=Painel!$E$5)),$J105+ROW()/10000000,"")</f>
        <v/>
      </c>
    </row>
    <row r="106" customFormat="false" ht="15" hidden="false" customHeight="false" outlineLevel="0" collapsed="false">
      <c r="A106" s="29" t="s">
        <v>61</v>
      </c>
      <c r="B106" s="29" t="s">
        <v>269</v>
      </c>
      <c r="C106" s="29" t="s">
        <v>145</v>
      </c>
      <c r="D106" s="29" t="s">
        <v>181</v>
      </c>
      <c r="E106" s="29" t="n">
        <v>54</v>
      </c>
      <c r="F106" s="29" t="s">
        <v>137</v>
      </c>
      <c r="G106" s="29"/>
      <c r="H106" s="30" t="n">
        <v>20.1</v>
      </c>
      <c r="I106" s="31" t="n">
        <v>46242</v>
      </c>
      <c r="J106" s="30" t="n">
        <v>20.1</v>
      </c>
      <c r="K106" s="29" t="s">
        <v>120</v>
      </c>
      <c r="L106" s="29" t="s">
        <v>271</v>
      </c>
      <c r="M106" s="29"/>
      <c r="N106" s="29" t="s">
        <v>122</v>
      </c>
      <c r="O106" s="31" t="n">
        <v>46400</v>
      </c>
      <c r="P106" s="29" t="s">
        <v>123</v>
      </c>
      <c r="Q106" s="29" t="n">
        <f aca="false">IFERROR(VALUE(L106),"")</f>
        <v>43</v>
      </c>
      <c r="R106" s="29" t="n">
        <f aca="true">IF(O106="","",O106-TODAY())</f>
        <v>115</v>
      </c>
      <c r="S106" s="29" t="str">
        <f aca="false">IF(C106="&lt;&lt; vazio &gt;&gt;","VAZIA",IF(AND(O106&lt;&gt;"",R106&lt;0),"VENCIDO",IF(AND(O106&lt;&gt;"",R106&lt;=Parametros!$B$10),"PRÓX. VENCIMENTO",IF(F106="Q","QUALIDADE",IF(F106="S","BLOQUEADO",IF(F106="R","RESTRITO/DEVOLUÇÃO",IF(OR(N106="QUAR",N106="QRES"),"QUARENTENA",IF(OR(B106="DESCARTE",B106="DEVOLUÇÃO"),"DESCARTE/DEVOLUÇÃO",IF(AND(D106="",K106&lt;&gt;""),"SEM LOTE",IF(AND(Q106&lt;&gt;"",Q106&gt;=Parametros!$B$11),"PARADO/SEM GIRO","OK"))))))))))</f>
        <v>BLOQUEADO</v>
      </c>
      <c r="T106" s="29" t="str">
        <f aca="false">IF(AND($S106="PARADO/SEM GIRO",$K106="KG",OR(Painel!$B$5="(Todos)",A106=Painel!$B$5)*OR(Painel!$E$5="(Todos)",P106=Painel!$E$5)),$J106+ROW()/10000000,"")</f>
        <v/>
      </c>
      <c r="U106" s="29" t="str">
        <f aca="false">IF(AND($S106="VENCIDO",$K106="KG",OR(Painel!$B$5="(Todos)",A106=Painel!$B$5)*OR(Painel!$E$5="(Todos)",P106=Painel!$E$5)),$J106+ROW()/10000000,"")</f>
        <v/>
      </c>
    </row>
    <row r="107" customFormat="false" ht="15" hidden="false" customHeight="false" outlineLevel="0" collapsed="false">
      <c r="A107" s="29" t="s">
        <v>61</v>
      </c>
      <c r="B107" s="29" t="s">
        <v>269</v>
      </c>
      <c r="C107" s="29" t="s">
        <v>273</v>
      </c>
      <c r="D107" s="29" t="s">
        <v>274</v>
      </c>
      <c r="E107" s="29" t="n">
        <v>54</v>
      </c>
      <c r="F107" s="29" t="s">
        <v>137</v>
      </c>
      <c r="G107" s="29"/>
      <c r="H107" s="30" t="n">
        <v>3</v>
      </c>
      <c r="I107" s="31" t="n">
        <v>46242</v>
      </c>
      <c r="J107" s="30" t="n">
        <v>3</v>
      </c>
      <c r="K107" s="29" t="s">
        <v>120</v>
      </c>
      <c r="L107" s="29" t="s">
        <v>271</v>
      </c>
      <c r="M107" s="29"/>
      <c r="N107" s="29" t="s">
        <v>134</v>
      </c>
      <c r="O107" s="31" t="n">
        <v>46310</v>
      </c>
      <c r="P107" s="29" t="s">
        <v>123</v>
      </c>
      <c r="Q107" s="29" t="n">
        <f aca="false">IFERROR(VALUE(L107),"")</f>
        <v>43</v>
      </c>
      <c r="R107" s="29" t="n">
        <f aca="true">IF(O107="","",O107-TODAY())</f>
        <v>25</v>
      </c>
      <c r="S107" s="29" t="str">
        <f aca="false">IF(C107="&lt;&lt; vazio &gt;&gt;","VAZIA",IF(AND(O107&lt;&gt;"",R107&lt;0),"VENCIDO",IF(AND(O107&lt;&gt;"",R107&lt;=Parametros!$B$10),"PRÓX. VENCIMENTO",IF(F107="Q","QUALIDADE",IF(F107="S","BLOQUEADO",IF(F107="R","RESTRITO/DEVOLUÇÃO",IF(OR(N107="QUAR",N107="QRES"),"QUARENTENA",IF(OR(B107="DESCARTE",B107="DEVOLUÇÃO"),"DESCARTE/DEVOLUÇÃO",IF(AND(D107="",K107&lt;&gt;""),"SEM LOTE",IF(AND(Q107&lt;&gt;"",Q107&gt;=Parametros!$B$11),"PARADO/SEM GIRO","OK"))))))))))</f>
        <v>PRÓX. VENCIMENTO</v>
      </c>
      <c r="T107" s="29" t="str">
        <f aca="false">IF(AND($S107="PARADO/SEM GIRO",$K107="KG",OR(Painel!$B$5="(Todos)",A107=Painel!$B$5)*OR(Painel!$E$5="(Todos)",P107=Painel!$E$5)),$J107+ROW()/10000000,"")</f>
        <v/>
      </c>
      <c r="U107" s="29" t="str">
        <f aca="false">IF(AND($S107="VENCIDO",$K107="KG",OR(Painel!$B$5="(Todos)",A107=Painel!$B$5)*OR(Painel!$E$5="(Todos)",P107=Painel!$E$5)),$J107+ROW()/10000000,"")</f>
        <v/>
      </c>
    </row>
    <row r="108" customFormat="false" ht="15" hidden="false" customHeight="false" outlineLevel="0" collapsed="false">
      <c r="A108" s="29" t="s">
        <v>61</v>
      </c>
      <c r="B108" s="29" t="s">
        <v>269</v>
      </c>
      <c r="C108" s="29" t="s">
        <v>186</v>
      </c>
      <c r="D108" s="29" t="s">
        <v>275</v>
      </c>
      <c r="E108" s="29" t="n">
        <v>54</v>
      </c>
      <c r="F108" s="29" t="s">
        <v>137</v>
      </c>
      <c r="G108" s="29"/>
      <c r="H108" s="30" t="n">
        <v>20.2</v>
      </c>
      <c r="I108" s="31" t="n">
        <v>46274</v>
      </c>
      <c r="J108" s="30" t="n">
        <v>20.2</v>
      </c>
      <c r="K108" s="29" t="s">
        <v>120</v>
      </c>
      <c r="L108" s="29" t="s">
        <v>138</v>
      </c>
      <c r="M108" s="29"/>
      <c r="N108" s="29" t="s">
        <v>122</v>
      </c>
      <c r="O108" s="31" t="n">
        <v>46594</v>
      </c>
      <c r="P108" s="29" t="s">
        <v>123</v>
      </c>
      <c r="Q108" s="29" t="n">
        <f aca="false">IFERROR(VALUE(L108),"")</f>
        <v>11</v>
      </c>
      <c r="R108" s="29" t="n">
        <f aca="true">IF(O108="","",O108-TODAY())</f>
        <v>309</v>
      </c>
      <c r="S108" s="29" t="str">
        <f aca="false">IF(C108="&lt;&lt; vazio &gt;&gt;","VAZIA",IF(AND(O108&lt;&gt;"",R108&lt;0),"VENCIDO",IF(AND(O108&lt;&gt;"",R108&lt;=Parametros!$B$10),"PRÓX. VENCIMENTO",IF(F108="Q","QUALIDADE",IF(F108="S","BLOQUEADO",IF(F108="R","RESTRITO/DEVOLUÇÃO",IF(OR(N108="QUAR",N108="QRES"),"QUARENTENA",IF(OR(B108="DESCARTE",B108="DEVOLUÇÃO"),"DESCARTE/DEVOLUÇÃO",IF(AND(D108="",K108&lt;&gt;""),"SEM LOTE",IF(AND(Q108&lt;&gt;"",Q108&gt;=Parametros!$B$11),"PARADO/SEM GIRO","OK"))))))))))</f>
        <v>BLOQUEADO</v>
      </c>
      <c r="T108" s="29" t="str">
        <f aca="false">IF(AND($S108="PARADO/SEM GIRO",$K108="KG",OR(Painel!$B$5="(Todos)",A108=Painel!$B$5)*OR(Painel!$E$5="(Todos)",P108=Painel!$E$5)),$J108+ROW()/10000000,"")</f>
        <v/>
      </c>
      <c r="U108" s="29" t="str">
        <f aca="false">IF(AND($S108="VENCIDO",$K108="KG",OR(Painel!$B$5="(Todos)",A108=Painel!$B$5)*OR(Painel!$E$5="(Todos)",P108=Painel!$E$5)),$J108+ROW()/10000000,"")</f>
        <v/>
      </c>
    </row>
    <row r="109" customFormat="false" ht="15" hidden="false" customHeight="false" outlineLevel="0" collapsed="false">
      <c r="A109" s="29" t="s">
        <v>61</v>
      </c>
      <c r="B109" s="29" t="s">
        <v>269</v>
      </c>
      <c r="C109" s="29" t="s">
        <v>276</v>
      </c>
      <c r="D109" s="29" t="s">
        <v>277</v>
      </c>
      <c r="E109" s="29" t="n">
        <v>54</v>
      </c>
      <c r="F109" s="29" t="s">
        <v>137</v>
      </c>
      <c r="G109" s="29"/>
      <c r="H109" s="30" t="n">
        <v>6.6</v>
      </c>
      <c r="I109" s="31" t="n">
        <v>46242</v>
      </c>
      <c r="J109" s="30" t="n">
        <v>6.6</v>
      </c>
      <c r="K109" s="29" t="s">
        <v>120</v>
      </c>
      <c r="L109" s="29" t="s">
        <v>271</v>
      </c>
      <c r="M109" s="29"/>
      <c r="N109" s="29" t="s">
        <v>122</v>
      </c>
      <c r="O109" s="29"/>
      <c r="P109" s="29" t="s">
        <v>123</v>
      </c>
      <c r="Q109" s="29" t="n">
        <f aca="false">IFERROR(VALUE(L109),"")</f>
        <v>43</v>
      </c>
      <c r="R109" s="29" t="str">
        <f aca="true">IF(O109="","",O109-TODAY())</f>
        <v/>
      </c>
      <c r="S109" s="29" t="str">
        <f aca="false">IF(C109="&lt;&lt; vazio &gt;&gt;","VAZIA",IF(AND(O109&lt;&gt;"",R109&lt;0),"VENCIDO",IF(AND(O109&lt;&gt;"",R109&lt;=Parametros!$B$10),"PRÓX. VENCIMENTO",IF(F109="Q","QUALIDADE",IF(F109="S","BLOQUEADO",IF(F109="R","RESTRITO/DEVOLUÇÃO",IF(OR(N109="QUAR",N109="QRES"),"QUARENTENA",IF(OR(B109="DESCARTE",B109="DEVOLUÇÃO"),"DESCARTE/DEVOLUÇÃO",IF(AND(D109="",K109&lt;&gt;""),"SEM LOTE",IF(AND(Q109&lt;&gt;"",Q109&gt;=Parametros!$B$11),"PARADO/SEM GIRO","OK"))))))))))</f>
        <v>BLOQUEADO</v>
      </c>
      <c r="T109" s="29" t="str">
        <f aca="false">IF(AND($S109="PARADO/SEM GIRO",$K109="KG",OR(Painel!$B$5="(Todos)",A109=Painel!$B$5)*OR(Painel!$E$5="(Todos)",P109=Painel!$E$5)),$J109+ROW()/10000000,"")</f>
        <v/>
      </c>
      <c r="U109" s="29" t="str">
        <f aca="false">IF(AND($S109="VENCIDO",$K109="KG",OR(Painel!$B$5="(Todos)",A109=Painel!$B$5)*OR(Painel!$E$5="(Todos)",P109=Painel!$E$5)),$J109+ROW()/10000000,"")</f>
        <v/>
      </c>
    </row>
    <row r="110" customFormat="false" ht="15" hidden="false" customHeight="false" outlineLevel="0" collapsed="false">
      <c r="A110" s="29" t="s">
        <v>61</v>
      </c>
      <c r="B110" s="29" t="s">
        <v>269</v>
      </c>
      <c r="C110" s="29" t="s">
        <v>278</v>
      </c>
      <c r="D110" s="29" t="s">
        <v>279</v>
      </c>
      <c r="E110" s="29" t="n">
        <v>54</v>
      </c>
      <c r="F110" s="29" t="s">
        <v>137</v>
      </c>
      <c r="G110" s="29"/>
      <c r="H110" s="30" t="n">
        <v>20.2</v>
      </c>
      <c r="I110" s="31" t="n">
        <v>46242</v>
      </c>
      <c r="J110" s="30" t="n">
        <v>20.2</v>
      </c>
      <c r="K110" s="29" t="s">
        <v>120</v>
      </c>
      <c r="L110" s="29" t="s">
        <v>271</v>
      </c>
      <c r="M110" s="29"/>
      <c r="N110" s="29" t="s">
        <v>122</v>
      </c>
      <c r="O110" s="29"/>
      <c r="P110" s="29" t="s">
        <v>123</v>
      </c>
      <c r="Q110" s="29" t="n">
        <f aca="false">IFERROR(VALUE(L110),"")</f>
        <v>43</v>
      </c>
      <c r="R110" s="29" t="str">
        <f aca="true">IF(O110="","",O110-TODAY())</f>
        <v/>
      </c>
      <c r="S110" s="29" t="str">
        <f aca="false">IF(C110="&lt;&lt; vazio &gt;&gt;","VAZIA",IF(AND(O110&lt;&gt;"",R110&lt;0),"VENCIDO",IF(AND(O110&lt;&gt;"",R110&lt;=Parametros!$B$10),"PRÓX. VENCIMENTO",IF(F110="Q","QUALIDADE",IF(F110="S","BLOQUEADO",IF(F110="R","RESTRITO/DEVOLUÇÃO",IF(OR(N110="QUAR",N110="QRES"),"QUARENTENA",IF(OR(B110="DESCARTE",B110="DEVOLUÇÃO"),"DESCARTE/DEVOLUÇÃO",IF(AND(D110="",K110&lt;&gt;""),"SEM LOTE",IF(AND(Q110&lt;&gt;"",Q110&gt;=Parametros!$B$11),"PARADO/SEM GIRO","OK"))))))))))</f>
        <v>BLOQUEADO</v>
      </c>
      <c r="T110" s="29" t="str">
        <f aca="false">IF(AND($S110="PARADO/SEM GIRO",$K110="KG",OR(Painel!$B$5="(Todos)",A110=Painel!$B$5)*OR(Painel!$E$5="(Todos)",P110=Painel!$E$5)),$J110+ROW()/10000000,"")</f>
        <v/>
      </c>
      <c r="U110" s="29" t="str">
        <f aca="false">IF(AND($S110="VENCIDO",$K110="KG",OR(Painel!$B$5="(Todos)",A110=Painel!$B$5)*OR(Painel!$E$5="(Todos)",P110=Painel!$E$5)),$J110+ROW()/10000000,"")</f>
        <v/>
      </c>
    </row>
    <row r="111" customFormat="false" ht="15" hidden="false" customHeight="false" outlineLevel="0" collapsed="false">
      <c r="A111" s="29" t="s">
        <v>61</v>
      </c>
      <c r="B111" s="29" t="s">
        <v>269</v>
      </c>
      <c r="C111" s="29" t="s">
        <v>278</v>
      </c>
      <c r="D111" s="29" t="s">
        <v>280</v>
      </c>
      <c r="E111" s="29" t="n">
        <v>54</v>
      </c>
      <c r="F111" s="29" t="s">
        <v>137</v>
      </c>
      <c r="G111" s="29"/>
      <c r="H111" s="30" t="n">
        <v>10.1</v>
      </c>
      <c r="I111" s="31" t="n">
        <v>46242</v>
      </c>
      <c r="J111" s="30" t="n">
        <v>10.1</v>
      </c>
      <c r="K111" s="29" t="s">
        <v>120</v>
      </c>
      <c r="L111" s="29" t="s">
        <v>271</v>
      </c>
      <c r="M111" s="29"/>
      <c r="N111" s="29" t="s">
        <v>122</v>
      </c>
      <c r="O111" s="29"/>
      <c r="P111" s="29" t="s">
        <v>123</v>
      </c>
      <c r="Q111" s="29" t="n">
        <f aca="false">IFERROR(VALUE(L111),"")</f>
        <v>43</v>
      </c>
      <c r="R111" s="29" t="str">
        <f aca="true">IF(O111="","",O111-TODAY())</f>
        <v/>
      </c>
      <c r="S111" s="29" t="str">
        <f aca="false">IF(C111="&lt;&lt; vazio &gt;&gt;","VAZIA",IF(AND(O111&lt;&gt;"",R111&lt;0),"VENCIDO",IF(AND(O111&lt;&gt;"",R111&lt;=Parametros!$B$10),"PRÓX. VENCIMENTO",IF(F111="Q","QUALIDADE",IF(F111="S","BLOQUEADO",IF(F111="R","RESTRITO/DEVOLUÇÃO",IF(OR(N111="QUAR",N111="QRES"),"QUARENTENA",IF(OR(B111="DESCARTE",B111="DEVOLUÇÃO"),"DESCARTE/DEVOLUÇÃO",IF(AND(D111="",K111&lt;&gt;""),"SEM LOTE",IF(AND(Q111&lt;&gt;"",Q111&gt;=Parametros!$B$11),"PARADO/SEM GIRO","OK"))))))))))</f>
        <v>BLOQUEADO</v>
      </c>
      <c r="T111" s="29" t="str">
        <f aca="false">IF(AND($S111="PARADO/SEM GIRO",$K111="KG",OR(Painel!$B$5="(Todos)",A111=Painel!$B$5)*OR(Painel!$E$5="(Todos)",P111=Painel!$E$5)),$J111+ROW()/10000000,"")</f>
        <v/>
      </c>
      <c r="U111" s="29" t="str">
        <f aca="false">IF(AND($S111="VENCIDO",$K111="KG",OR(Painel!$B$5="(Todos)",A111=Painel!$B$5)*OR(Painel!$E$5="(Todos)",P111=Painel!$E$5)),$J111+ROW()/10000000,"")</f>
        <v/>
      </c>
    </row>
    <row r="112" customFormat="false" ht="15" hidden="false" customHeight="false" outlineLevel="0" collapsed="false">
      <c r="A112" s="29" t="s">
        <v>61</v>
      </c>
      <c r="B112" s="29" t="s">
        <v>269</v>
      </c>
      <c r="C112" s="29" t="s">
        <v>278</v>
      </c>
      <c r="D112" s="29" t="s">
        <v>281</v>
      </c>
      <c r="E112" s="29" t="n">
        <v>54</v>
      </c>
      <c r="F112" s="29" t="s">
        <v>137</v>
      </c>
      <c r="G112" s="29"/>
      <c r="H112" s="30" t="n">
        <v>535.3</v>
      </c>
      <c r="I112" s="31" t="n">
        <v>46242</v>
      </c>
      <c r="J112" s="30" t="n">
        <v>535.3</v>
      </c>
      <c r="K112" s="29" t="s">
        <v>120</v>
      </c>
      <c r="L112" s="29" t="s">
        <v>271</v>
      </c>
      <c r="M112" s="29"/>
      <c r="N112" s="29" t="s">
        <v>122</v>
      </c>
      <c r="O112" s="29"/>
      <c r="P112" s="29" t="s">
        <v>123</v>
      </c>
      <c r="Q112" s="29" t="n">
        <f aca="false">IFERROR(VALUE(L112),"")</f>
        <v>43</v>
      </c>
      <c r="R112" s="29" t="str">
        <f aca="true">IF(O112="","",O112-TODAY())</f>
        <v/>
      </c>
      <c r="S112" s="29" t="str">
        <f aca="false">IF(C112="&lt;&lt; vazio &gt;&gt;","VAZIA",IF(AND(O112&lt;&gt;"",R112&lt;0),"VENCIDO",IF(AND(O112&lt;&gt;"",R112&lt;=Parametros!$B$10),"PRÓX. VENCIMENTO",IF(F112="Q","QUALIDADE",IF(F112="S","BLOQUEADO",IF(F112="R","RESTRITO/DEVOLUÇÃO",IF(OR(N112="QUAR",N112="QRES"),"QUARENTENA",IF(OR(B112="DESCARTE",B112="DEVOLUÇÃO"),"DESCARTE/DEVOLUÇÃO",IF(AND(D112="",K112&lt;&gt;""),"SEM LOTE",IF(AND(Q112&lt;&gt;"",Q112&gt;=Parametros!$B$11),"PARADO/SEM GIRO","OK"))))))))))</f>
        <v>BLOQUEADO</v>
      </c>
      <c r="T112" s="29" t="str">
        <f aca="false">IF(AND($S112="PARADO/SEM GIRO",$K112="KG",OR(Painel!$B$5="(Todos)",A112=Painel!$B$5)*OR(Painel!$E$5="(Todos)",P112=Painel!$E$5)),$J112+ROW()/10000000,"")</f>
        <v/>
      </c>
      <c r="U112" s="29" t="str">
        <f aca="false">IF(AND($S112="VENCIDO",$K112="KG",OR(Painel!$B$5="(Todos)",A112=Painel!$B$5)*OR(Painel!$E$5="(Todos)",P112=Painel!$E$5)),$J112+ROW()/10000000,"")</f>
        <v/>
      </c>
    </row>
    <row r="113" customFormat="false" ht="15" hidden="false" customHeight="false" outlineLevel="0" collapsed="false">
      <c r="A113" s="29" t="s">
        <v>61</v>
      </c>
      <c r="B113" s="29" t="s">
        <v>269</v>
      </c>
      <c r="C113" s="29" t="s">
        <v>282</v>
      </c>
      <c r="D113" s="29" t="s">
        <v>283</v>
      </c>
      <c r="E113" s="29" t="n">
        <v>54</v>
      </c>
      <c r="F113" s="29" t="s">
        <v>137</v>
      </c>
      <c r="G113" s="29"/>
      <c r="H113" s="30" t="n">
        <v>20.1</v>
      </c>
      <c r="I113" s="31" t="n">
        <v>46242</v>
      </c>
      <c r="J113" s="30" t="n">
        <v>20.1</v>
      </c>
      <c r="K113" s="29" t="s">
        <v>120</v>
      </c>
      <c r="L113" s="29" t="s">
        <v>271</v>
      </c>
      <c r="M113" s="29"/>
      <c r="N113" s="29" t="s">
        <v>122</v>
      </c>
      <c r="O113" s="29"/>
      <c r="P113" s="29" t="s">
        <v>123</v>
      </c>
      <c r="Q113" s="29" t="n">
        <f aca="false">IFERROR(VALUE(L113),"")</f>
        <v>43</v>
      </c>
      <c r="R113" s="29" t="str">
        <f aca="true">IF(O113="","",O113-TODAY())</f>
        <v/>
      </c>
      <c r="S113" s="29" t="str">
        <f aca="false">IF(C113="&lt;&lt; vazio &gt;&gt;","VAZIA",IF(AND(O113&lt;&gt;"",R113&lt;0),"VENCIDO",IF(AND(O113&lt;&gt;"",R113&lt;=Parametros!$B$10),"PRÓX. VENCIMENTO",IF(F113="Q","QUALIDADE",IF(F113="S","BLOQUEADO",IF(F113="R","RESTRITO/DEVOLUÇÃO",IF(OR(N113="QUAR",N113="QRES"),"QUARENTENA",IF(OR(B113="DESCARTE",B113="DEVOLUÇÃO"),"DESCARTE/DEVOLUÇÃO",IF(AND(D113="",K113&lt;&gt;""),"SEM LOTE",IF(AND(Q113&lt;&gt;"",Q113&gt;=Parametros!$B$11),"PARADO/SEM GIRO","OK"))))))))))</f>
        <v>BLOQUEADO</v>
      </c>
      <c r="T113" s="29" t="str">
        <f aca="false">IF(AND($S113="PARADO/SEM GIRO",$K113="KG",OR(Painel!$B$5="(Todos)",A113=Painel!$B$5)*OR(Painel!$E$5="(Todos)",P113=Painel!$E$5)),$J113+ROW()/10000000,"")</f>
        <v/>
      </c>
      <c r="U113" s="29" t="str">
        <f aca="false">IF(AND($S113="VENCIDO",$K113="KG",OR(Painel!$B$5="(Todos)",A113=Painel!$B$5)*OR(Painel!$E$5="(Todos)",P113=Painel!$E$5)),$J113+ROW()/10000000,"")</f>
        <v/>
      </c>
    </row>
    <row r="114" customFormat="false" ht="15" hidden="false" customHeight="false" outlineLevel="0" collapsed="false">
      <c r="A114" s="29" t="s">
        <v>61</v>
      </c>
      <c r="B114" s="29" t="s">
        <v>269</v>
      </c>
      <c r="C114" s="29" t="s">
        <v>194</v>
      </c>
      <c r="D114" s="29" t="s">
        <v>195</v>
      </c>
      <c r="E114" s="29" t="n">
        <v>54</v>
      </c>
      <c r="F114" s="29" t="s">
        <v>137</v>
      </c>
      <c r="G114" s="29"/>
      <c r="H114" s="30" t="n">
        <v>20</v>
      </c>
      <c r="I114" s="31" t="n">
        <v>46242</v>
      </c>
      <c r="J114" s="30" t="n">
        <v>20</v>
      </c>
      <c r="K114" s="29" t="s">
        <v>120</v>
      </c>
      <c r="L114" s="29" t="s">
        <v>271</v>
      </c>
      <c r="M114" s="29"/>
      <c r="N114" s="29" t="s">
        <v>122</v>
      </c>
      <c r="O114" s="29"/>
      <c r="P114" s="29" t="s">
        <v>123</v>
      </c>
      <c r="Q114" s="29" t="n">
        <f aca="false">IFERROR(VALUE(L114),"")</f>
        <v>43</v>
      </c>
      <c r="R114" s="29" t="str">
        <f aca="true">IF(O114="","",O114-TODAY())</f>
        <v/>
      </c>
      <c r="S114" s="29" t="str">
        <f aca="false">IF(C114="&lt;&lt; vazio &gt;&gt;","VAZIA",IF(AND(O114&lt;&gt;"",R114&lt;0),"VENCIDO",IF(AND(O114&lt;&gt;"",R114&lt;=Parametros!$B$10),"PRÓX. VENCIMENTO",IF(F114="Q","QUALIDADE",IF(F114="S","BLOQUEADO",IF(F114="R","RESTRITO/DEVOLUÇÃO",IF(OR(N114="QUAR",N114="QRES"),"QUARENTENA",IF(OR(B114="DESCARTE",B114="DEVOLUÇÃO"),"DESCARTE/DEVOLUÇÃO",IF(AND(D114="",K114&lt;&gt;""),"SEM LOTE",IF(AND(Q114&lt;&gt;"",Q114&gt;=Parametros!$B$11),"PARADO/SEM GIRO","OK"))))))))))</f>
        <v>BLOQUEADO</v>
      </c>
      <c r="T114" s="29" t="str">
        <f aca="false">IF(AND($S114="PARADO/SEM GIRO",$K114="KG",OR(Painel!$B$5="(Todos)",A114=Painel!$B$5)*OR(Painel!$E$5="(Todos)",P114=Painel!$E$5)),$J114+ROW()/10000000,"")</f>
        <v/>
      </c>
      <c r="U114" s="29" t="str">
        <f aca="false">IF(AND($S114="VENCIDO",$K114="KG",OR(Painel!$B$5="(Todos)",A114=Painel!$B$5)*OR(Painel!$E$5="(Todos)",P114=Painel!$E$5)),$J114+ROW()/10000000,"")</f>
        <v/>
      </c>
    </row>
    <row r="115" customFormat="false" ht="15" hidden="false" customHeight="false" outlineLevel="0" collapsed="false">
      <c r="A115" s="29" t="s">
        <v>61</v>
      </c>
      <c r="B115" s="29" t="s">
        <v>269</v>
      </c>
      <c r="C115" s="29" t="s">
        <v>196</v>
      </c>
      <c r="D115" s="29" t="s">
        <v>197</v>
      </c>
      <c r="E115" s="29" t="n">
        <v>54</v>
      </c>
      <c r="F115" s="29" t="s">
        <v>189</v>
      </c>
      <c r="G115" s="29"/>
      <c r="H115" s="30" t="n">
        <v>-80</v>
      </c>
      <c r="I115" s="31" t="n">
        <v>46240</v>
      </c>
      <c r="J115" s="30" t="n">
        <v>-80</v>
      </c>
      <c r="K115" s="29" t="s">
        <v>120</v>
      </c>
      <c r="L115" s="29" t="s">
        <v>116</v>
      </c>
      <c r="M115" s="29"/>
      <c r="N115" s="29" t="s">
        <v>122</v>
      </c>
      <c r="O115" s="29"/>
      <c r="P115" s="29" t="s">
        <v>123</v>
      </c>
      <c r="Q115" s="29" t="n">
        <f aca="false">IFERROR(VALUE(L115),"")</f>
        <v>0</v>
      </c>
      <c r="R115" s="29" t="str">
        <f aca="true">IF(O115="","",O115-TODAY())</f>
        <v/>
      </c>
      <c r="S115" s="29" t="str">
        <f aca="false">IF(C115="&lt;&lt; vazio &gt;&gt;","VAZIA",IF(AND(O115&lt;&gt;"",R115&lt;0),"VENCIDO",IF(AND(O115&lt;&gt;"",R115&lt;=Parametros!$B$10),"PRÓX. VENCIMENTO",IF(F115="Q","QUALIDADE",IF(F115="S","BLOQUEADO",IF(F115="R","RESTRITO/DEVOLUÇÃO",IF(OR(N115="QUAR",N115="QRES"),"QUARENTENA",IF(OR(B115="DESCARTE",B115="DEVOLUÇÃO"),"DESCARTE/DEVOLUÇÃO",IF(AND(D115="",K115&lt;&gt;""),"SEM LOTE",IF(AND(Q115&lt;&gt;"",Q115&gt;=Parametros!$B$11),"PARADO/SEM GIRO","OK"))))))))))</f>
        <v>RESTRITO/DEVOLUÇÃO</v>
      </c>
      <c r="T115" s="29" t="str">
        <f aca="false">IF(AND($S115="PARADO/SEM GIRO",$K115="KG",OR(Painel!$B$5="(Todos)",A115=Painel!$B$5)*OR(Painel!$E$5="(Todos)",P115=Painel!$E$5)),$J115+ROW()/10000000,"")</f>
        <v/>
      </c>
      <c r="U115" s="29" t="str">
        <f aca="false">IF(AND($S115="VENCIDO",$K115="KG",OR(Painel!$B$5="(Todos)",A115=Painel!$B$5)*OR(Painel!$E$5="(Todos)",P115=Painel!$E$5)),$J115+ROW()/10000000,"")</f>
        <v/>
      </c>
    </row>
    <row r="116" customFormat="false" ht="15" hidden="false" customHeight="false" outlineLevel="0" collapsed="false">
      <c r="A116" s="29" t="s">
        <v>61</v>
      </c>
      <c r="B116" s="29" t="s">
        <v>269</v>
      </c>
      <c r="C116" s="29" t="s">
        <v>196</v>
      </c>
      <c r="D116" s="29" t="s">
        <v>197</v>
      </c>
      <c r="E116" s="29" t="n">
        <v>54</v>
      </c>
      <c r="F116" s="29" t="s">
        <v>137</v>
      </c>
      <c r="G116" s="29"/>
      <c r="H116" s="30" t="n">
        <v>80</v>
      </c>
      <c r="I116" s="31" t="n">
        <v>46281</v>
      </c>
      <c r="J116" s="30" t="n">
        <v>80</v>
      </c>
      <c r="K116" s="29" t="s">
        <v>120</v>
      </c>
      <c r="L116" s="29" t="s">
        <v>284</v>
      </c>
      <c r="M116" s="29"/>
      <c r="N116" s="29" t="s">
        <v>134</v>
      </c>
      <c r="O116" s="29"/>
      <c r="P116" s="29" t="s">
        <v>123</v>
      </c>
      <c r="Q116" s="29" t="n">
        <f aca="false">IFERROR(VALUE(L116),"")</f>
        <v>4</v>
      </c>
      <c r="R116" s="29" t="str">
        <f aca="true">IF(O116="","",O116-TODAY())</f>
        <v/>
      </c>
      <c r="S116" s="29" t="str">
        <f aca="false">IF(C116="&lt;&lt; vazio &gt;&gt;","VAZIA",IF(AND(O116&lt;&gt;"",R116&lt;0),"VENCIDO",IF(AND(O116&lt;&gt;"",R116&lt;=Parametros!$B$10),"PRÓX. VENCIMENTO",IF(F116="Q","QUALIDADE",IF(F116="S","BLOQUEADO",IF(F116="R","RESTRITO/DEVOLUÇÃO",IF(OR(N116="QUAR",N116="QRES"),"QUARENTENA",IF(OR(B116="DESCARTE",B116="DEVOLUÇÃO"),"DESCARTE/DEVOLUÇÃO",IF(AND(D116="",K116&lt;&gt;""),"SEM LOTE",IF(AND(Q116&lt;&gt;"",Q116&gt;=Parametros!$B$11),"PARADO/SEM GIRO","OK"))))))))))</f>
        <v>BLOQUEADO</v>
      </c>
      <c r="T116" s="29" t="str">
        <f aca="false">IF(AND($S116="PARADO/SEM GIRO",$K116="KG",OR(Painel!$B$5="(Todos)",A116=Painel!$B$5)*OR(Painel!$E$5="(Todos)",P116=Painel!$E$5)),$J116+ROW()/10000000,"")</f>
        <v/>
      </c>
      <c r="U116" s="29" t="str">
        <f aca="false">IF(AND($S116="VENCIDO",$K116="KG",OR(Painel!$B$5="(Todos)",A116=Painel!$B$5)*OR(Painel!$E$5="(Todos)",P116=Painel!$E$5)),$J116+ROW()/10000000,"")</f>
        <v/>
      </c>
    </row>
    <row r="117" customFormat="false" ht="15" hidden="false" customHeight="false" outlineLevel="0" collapsed="false">
      <c r="A117" s="29" t="s">
        <v>61</v>
      </c>
      <c r="B117" s="29" t="s">
        <v>269</v>
      </c>
      <c r="C117" s="29" t="s">
        <v>285</v>
      </c>
      <c r="D117" s="29" t="s">
        <v>286</v>
      </c>
      <c r="E117" s="29" t="n">
        <v>54</v>
      </c>
      <c r="F117" s="29" t="s">
        <v>137</v>
      </c>
      <c r="G117" s="29"/>
      <c r="H117" s="30" t="n">
        <v>12</v>
      </c>
      <c r="I117" s="31" t="n">
        <v>46242</v>
      </c>
      <c r="J117" s="30" t="n">
        <v>12</v>
      </c>
      <c r="K117" s="29" t="s">
        <v>120</v>
      </c>
      <c r="L117" s="29" t="s">
        <v>271</v>
      </c>
      <c r="M117" s="29"/>
      <c r="N117" s="29" t="s">
        <v>122</v>
      </c>
      <c r="O117" s="29"/>
      <c r="P117" s="29" t="s">
        <v>123</v>
      </c>
      <c r="Q117" s="29" t="n">
        <f aca="false">IFERROR(VALUE(L117),"")</f>
        <v>43</v>
      </c>
      <c r="R117" s="29" t="str">
        <f aca="true">IF(O117="","",O117-TODAY())</f>
        <v/>
      </c>
      <c r="S117" s="29" t="str">
        <f aca="false">IF(C117="&lt;&lt; vazio &gt;&gt;","VAZIA",IF(AND(O117&lt;&gt;"",R117&lt;0),"VENCIDO",IF(AND(O117&lt;&gt;"",R117&lt;=Parametros!$B$10),"PRÓX. VENCIMENTO",IF(F117="Q","QUALIDADE",IF(F117="S","BLOQUEADO",IF(F117="R","RESTRITO/DEVOLUÇÃO",IF(OR(N117="QUAR",N117="QRES"),"QUARENTENA",IF(OR(B117="DESCARTE",B117="DEVOLUÇÃO"),"DESCARTE/DEVOLUÇÃO",IF(AND(D117="",K117&lt;&gt;""),"SEM LOTE",IF(AND(Q117&lt;&gt;"",Q117&gt;=Parametros!$B$11),"PARADO/SEM GIRO","OK"))))))))))</f>
        <v>BLOQUEADO</v>
      </c>
      <c r="T117" s="29" t="str">
        <f aca="false">IF(AND($S117="PARADO/SEM GIRO",$K117="KG",OR(Painel!$B$5="(Todos)",A117=Painel!$B$5)*OR(Painel!$E$5="(Todos)",P117=Painel!$E$5)),$J117+ROW()/10000000,"")</f>
        <v/>
      </c>
      <c r="U117" s="29" t="str">
        <f aca="false">IF(AND($S117="VENCIDO",$K117="KG",OR(Painel!$B$5="(Todos)",A117=Painel!$B$5)*OR(Painel!$E$5="(Todos)",P117=Painel!$E$5)),$J117+ROW()/10000000,"")</f>
        <v/>
      </c>
    </row>
    <row r="118" customFormat="false" ht="15" hidden="false" customHeight="false" outlineLevel="0" collapsed="false">
      <c r="A118" s="29" t="s">
        <v>61</v>
      </c>
      <c r="B118" s="29" t="s">
        <v>269</v>
      </c>
      <c r="C118" s="29" t="s">
        <v>285</v>
      </c>
      <c r="D118" s="29" t="s">
        <v>287</v>
      </c>
      <c r="E118" s="29" t="n">
        <v>54</v>
      </c>
      <c r="F118" s="29" t="s">
        <v>137</v>
      </c>
      <c r="G118" s="29"/>
      <c r="H118" s="30" t="n">
        <v>0.002</v>
      </c>
      <c r="I118" s="31" t="n">
        <v>46242</v>
      </c>
      <c r="J118" s="30" t="n">
        <v>0.002</v>
      </c>
      <c r="K118" s="29" t="s">
        <v>120</v>
      </c>
      <c r="L118" s="29" t="s">
        <v>271</v>
      </c>
      <c r="M118" s="29"/>
      <c r="N118" s="29" t="s">
        <v>134</v>
      </c>
      <c r="O118" s="29"/>
      <c r="P118" s="29" t="s">
        <v>123</v>
      </c>
      <c r="Q118" s="29" t="n">
        <f aca="false">IFERROR(VALUE(L118),"")</f>
        <v>43</v>
      </c>
      <c r="R118" s="29" t="str">
        <f aca="true">IF(O118="","",O118-TODAY())</f>
        <v/>
      </c>
      <c r="S118" s="29" t="str">
        <f aca="false">IF(C118="&lt;&lt; vazio &gt;&gt;","VAZIA",IF(AND(O118&lt;&gt;"",R118&lt;0),"VENCIDO",IF(AND(O118&lt;&gt;"",R118&lt;=Parametros!$B$10),"PRÓX. VENCIMENTO",IF(F118="Q","QUALIDADE",IF(F118="S","BLOQUEADO",IF(F118="R","RESTRITO/DEVOLUÇÃO",IF(OR(N118="QUAR",N118="QRES"),"QUARENTENA",IF(OR(B118="DESCARTE",B118="DEVOLUÇÃO"),"DESCARTE/DEVOLUÇÃO",IF(AND(D118="",K118&lt;&gt;""),"SEM LOTE",IF(AND(Q118&lt;&gt;"",Q118&gt;=Parametros!$B$11),"PARADO/SEM GIRO","OK"))))))))))</f>
        <v>BLOQUEADO</v>
      </c>
      <c r="T118" s="29" t="str">
        <f aca="false">IF(AND($S118="PARADO/SEM GIRO",$K118="KG",OR(Painel!$B$5="(Todos)",A118=Painel!$B$5)*OR(Painel!$E$5="(Todos)",P118=Painel!$E$5)),$J118+ROW()/10000000,"")</f>
        <v/>
      </c>
      <c r="U118" s="29" t="str">
        <f aca="false">IF(AND($S118="VENCIDO",$K118="KG",OR(Painel!$B$5="(Todos)",A118=Painel!$B$5)*OR(Painel!$E$5="(Todos)",P118=Painel!$E$5)),$J118+ROW()/10000000,"")</f>
        <v/>
      </c>
    </row>
    <row r="119" customFormat="false" ht="15" hidden="false" customHeight="false" outlineLevel="0" collapsed="false">
      <c r="A119" s="29" t="s">
        <v>61</v>
      </c>
      <c r="B119" s="29" t="s">
        <v>269</v>
      </c>
      <c r="C119" s="29" t="s">
        <v>285</v>
      </c>
      <c r="D119" s="29" t="s">
        <v>288</v>
      </c>
      <c r="E119" s="29" t="n">
        <v>54</v>
      </c>
      <c r="F119" s="29" t="s">
        <v>137</v>
      </c>
      <c r="G119" s="29"/>
      <c r="H119" s="30" t="n">
        <v>204</v>
      </c>
      <c r="I119" s="31" t="n">
        <v>46242</v>
      </c>
      <c r="J119" s="30" t="n">
        <v>204</v>
      </c>
      <c r="K119" s="29" t="s">
        <v>120</v>
      </c>
      <c r="L119" s="29" t="s">
        <v>271</v>
      </c>
      <c r="M119" s="29"/>
      <c r="N119" s="29" t="s">
        <v>134</v>
      </c>
      <c r="O119" s="29"/>
      <c r="P119" s="29" t="s">
        <v>123</v>
      </c>
      <c r="Q119" s="29" t="n">
        <f aca="false">IFERROR(VALUE(L119),"")</f>
        <v>43</v>
      </c>
      <c r="R119" s="29" t="str">
        <f aca="true">IF(O119="","",O119-TODAY())</f>
        <v/>
      </c>
      <c r="S119" s="29" t="str">
        <f aca="false">IF(C119="&lt;&lt; vazio &gt;&gt;","VAZIA",IF(AND(O119&lt;&gt;"",R119&lt;0),"VENCIDO",IF(AND(O119&lt;&gt;"",R119&lt;=Parametros!$B$10),"PRÓX. VENCIMENTO",IF(F119="Q","QUALIDADE",IF(F119="S","BLOQUEADO",IF(F119="R","RESTRITO/DEVOLUÇÃO",IF(OR(N119="QUAR",N119="QRES"),"QUARENTENA",IF(OR(B119="DESCARTE",B119="DEVOLUÇÃO"),"DESCARTE/DEVOLUÇÃO",IF(AND(D119="",K119&lt;&gt;""),"SEM LOTE",IF(AND(Q119&lt;&gt;"",Q119&gt;=Parametros!$B$11),"PARADO/SEM GIRO","OK"))))))))))</f>
        <v>BLOQUEADO</v>
      </c>
      <c r="T119" s="29" t="str">
        <f aca="false">IF(AND($S119="PARADO/SEM GIRO",$K119="KG",OR(Painel!$B$5="(Todos)",A119=Painel!$B$5)*OR(Painel!$E$5="(Todos)",P119=Painel!$E$5)),$J119+ROW()/10000000,"")</f>
        <v/>
      </c>
      <c r="U119" s="29" t="str">
        <f aca="false">IF(AND($S119="VENCIDO",$K119="KG",OR(Painel!$B$5="(Todos)",A119=Painel!$B$5)*OR(Painel!$E$5="(Todos)",P119=Painel!$E$5)),$J119+ROW()/10000000,"")</f>
        <v/>
      </c>
    </row>
    <row r="120" customFormat="false" ht="15" hidden="false" customHeight="false" outlineLevel="0" collapsed="false">
      <c r="A120" s="29" t="s">
        <v>61</v>
      </c>
      <c r="B120" s="29" t="s">
        <v>269</v>
      </c>
      <c r="C120" s="29" t="s">
        <v>289</v>
      </c>
      <c r="D120" s="29" t="s">
        <v>290</v>
      </c>
      <c r="E120" s="29" t="n">
        <v>54</v>
      </c>
      <c r="F120" s="29" t="s">
        <v>137</v>
      </c>
      <c r="G120" s="29"/>
      <c r="H120" s="30" t="n">
        <v>12</v>
      </c>
      <c r="I120" s="31" t="n">
        <v>46242</v>
      </c>
      <c r="J120" s="30" t="n">
        <v>12</v>
      </c>
      <c r="K120" s="29" t="s">
        <v>120</v>
      </c>
      <c r="L120" s="29" t="s">
        <v>271</v>
      </c>
      <c r="M120" s="29"/>
      <c r="N120" s="29" t="s">
        <v>134</v>
      </c>
      <c r="O120" s="31" t="n">
        <v>46235</v>
      </c>
      <c r="P120" s="29" t="s">
        <v>123</v>
      </c>
      <c r="Q120" s="29" t="n">
        <f aca="false">IFERROR(VALUE(L120),"")</f>
        <v>43</v>
      </c>
      <c r="R120" s="29" t="n">
        <f aca="true">IF(O120="","",O120-TODAY())</f>
        <v>-50</v>
      </c>
      <c r="S120" s="29" t="str">
        <f aca="false">IF(C120="&lt;&lt; vazio &gt;&gt;","VAZIA",IF(AND(O120&lt;&gt;"",R120&lt;0),"VENCIDO",IF(AND(O120&lt;&gt;"",R120&lt;=Parametros!$B$10),"PRÓX. VENCIMENTO",IF(F120="Q","QUALIDADE",IF(F120="S","BLOQUEADO",IF(F120="R","RESTRITO/DEVOLUÇÃO",IF(OR(N120="QUAR",N120="QRES"),"QUARENTENA",IF(OR(B120="DESCARTE",B120="DEVOLUÇÃO"),"DESCARTE/DEVOLUÇÃO",IF(AND(D120="",K120&lt;&gt;""),"SEM LOTE",IF(AND(Q120&lt;&gt;"",Q120&gt;=Parametros!$B$11),"PARADO/SEM GIRO","OK"))))))))))</f>
        <v>VENCIDO</v>
      </c>
      <c r="T120" s="29" t="str">
        <f aca="false">IF(AND($S120="PARADO/SEM GIRO",$K120="KG",OR(Painel!$B$5="(Todos)",A120=Painel!$B$5)*OR(Painel!$E$5="(Todos)",P120=Painel!$E$5)),$J120+ROW()/10000000,"")</f>
        <v/>
      </c>
      <c r="U120" s="29" t="n">
        <f aca="false">IF(AND($S120="VENCIDO",$K120="KG",OR(Painel!$B$5="(Todos)",A120=Painel!$B$5)*OR(Painel!$E$5="(Todos)",P120=Painel!$E$5)),$J120+ROW()/10000000,"")</f>
        <v>12.000012</v>
      </c>
    </row>
    <row r="121" customFormat="false" ht="15" hidden="false" customHeight="false" outlineLevel="0" collapsed="false">
      <c r="A121" s="29" t="s">
        <v>61</v>
      </c>
      <c r="B121" s="29" t="s">
        <v>269</v>
      </c>
      <c r="C121" s="29" t="s">
        <v>289</v>
      </c>
      <c r="D121" s="29" t="s">
        <v>290</v>
      </c>
      <c r="E121" s="29" t="n">
        <v>54</v>
      </c>
      <c r="F121" s="29" t="s">
        <v>137</v>
      </c>
      <c r="G121" s="29"/>
      <c r="H121" s="30" t="n">
        <v>12</v>
      </c>
      <c r="I121" s="31" t="n">
        <v>46242</v>
      </c>
      <c r="J121" s="30" t="n">
        <v>12</v>
      </c>
      <c r="K121" s="29" t="s">
        <v>120</v>
      </c>
      <c r="L121" s="29" t="s">
        <v>271</v>
      </c>
      <c r="M121" s="29"/>
      <c r="N121" s="29" t="s">
        <v>122</v>
      </c>
      <c r="O121" s="31" t="n">
        <v>46235</v>
      </c>
      <c r="P121" s="29" t="s">
        <v>123</v>
      </c>
      <c r="Q121" s="29" t="n">
        <f aca="false">IFERROR(VALUE(L121),"")</f>
        <v>43</v>
      </c>
      <c r="R121" s="29" t="n">
        <f aca="true">IF(O121="","",O121-TODAY())</f>
        <v>-50</v>
      </c>
      <c r="S121" s="29" t="str">
        <f aca="false">IF(C121="&lt;&lt; vazio &gt;&gt;","VAZIA",IF(AND(O121&lt;&gt;"",R121&lt;0),"VENCIDO",IF(AND(O121&lt;&gt;"",R121&lt;=Parametros!$B$10),"PRÓX. VENCIMENTO",IF(F121="Q","QUALIDADE",IF(F121="S","BLOQUEADO",IF(F121="R","RESTRITO/DEVOLUÇÃO",IF(OR(N121="QUAR",N121="QRES"),"QUARENTENA",IF(OR(B121="DESCARTE",B121="DEVOLUÇÃO"),"DESCARTE/DEVOLUÇÃO",IF(AND(D121="",K121&lt;&gt;""),"SEM LOTE",IF(AND(Q121&lt;&gt;"",Q121&gt;=Parametros!$B$11),"PARADO/SEM GIRO","OK"))))))))))</f>
        <v>VENCIDO</v>
      </c>
      <c r="T121" s="29" t="str">
        <f aca="false">IF(AND($S121="PARADO/SEM GIRO",$K121="KG",OR(Painel!$B$5="(Todos)",A121=Painel!$B$5)*OR(Painel!$E$5="(Todos)",P121=Painel!$E$5)),$J121+ROW()/10000000,"")</f>
        <v/>
      </c>
      <c r="U121" s="29" t="n">
        <f aca="false">IF(AND($S121="VENCIDO",$K121="KG",OR(Painel!$B$5="(Todos)",A121=Painel!$B$5)*OR(Painel!$E$5="(Todos)",P121=Painel!$E$5)),$J121+ROW()/10000000,"")</f>
        <v>12.0000121</v>
      </c>
    </row>
    <row r="122" customFormat="false" ht="15" hidden="false" customHeight="false" outlineLevel="0" collapsed="false">
      <c r="A122" s="29" t="s">
        <v>61</v>
      </c>
      <c r="B122" s="29" t="s">
        <v>269</v>
      </c>
      <c r="C122" s="29" t="s">
        <v>291</v>
      </c>
      <c r="D122" s="29" t="s">
        <v>292</v>
      </c>
      <c r="E122" s="29" t="n">
        <v>54</v>
      </c>
      <c r="F122" s="29"/>
      <c r="G122" s="29"/>
      <c r="H122" s="30" t="n">
        <v>30.3</v>
      </c>
      <c r="I122" s="31" t="n">
        <v>46274</v>
      </c>
      <c r="J122" s="30" t="n">
        <v>30.3</v>
      </c>
      <c r="K122" s="29" t="s">
        <v>120</v>
      </c>
      <c r="L122" s="29" t="s">
        <v>216</v>
      </c>
      <c r="M122" s="29"/>
      <c r="N122" s="29" t="s">
        <v>122</v>
      </c>
      <c r="O122" s="31" t="n">
        <v>46386</v>
      </c>
      <c r="P122" s="29" t="s">
        <v>123</v>
      </c>
      <c r="Q122" s="29" t="n">
        <f aca="false">IFERROR(VALUE(L122),"")</f>
        <v>20</v>
      </c>
      <c r="R122" s="29" t="n">
        <f aca="true">IF(O122="","",O122-TODAY())</f>
        <v>101</v>
      </c>
      <c r="S122" s="29" t="str">
        <f aca="false">IF(C122="&lt;&lt; vazio &gt;&gt;","VAZIA",IF(AND(O122&lt;&gt;"",R122&lt;0),"VENCIDO",IF(AND(O122&lt;&gt;"",R122&lt;=Parametros!$B$10),"PRÓX. VENCIMENTO",IF(F122="Q","QUALIDADE",IF(F122="S","BLOQUEADO",IF(F122="R","RESTRITO/DEVOLUÇÃO",IF(OR(N122="QUAR",N122="QRES"),"QUARENTENA",IF(OR(B122="DESCARTE",B122="DEVOLUÇÃO"),"DESCARTE/DEVOLUÇÃO",IF(AND(D122="",K122&lt;&gt;""),"SEM LOTE",IF(AND(Q122&lt;&gt;"",Q122&gt;=Parametros!$B$11),"PARADO/SEM GIRO","OK"))))))))))</f>
        <v>OK</v>
      </c>
      <c r="T122" s="29" t="str">
        <f aca="false">IF(AND($S122="PARADO/SEM GIRO",$K122="KG",OR(Painel!$B$5="(Todos)",A122=Painel!$B$5)*OR(Painel!$E$5="(Todos)",P122=Painel!$E$5)),$J122+ROW()/10000000,"")</f>
        <v/>
      </c>
      <c r="U122" s="29" t="str">
        <f aca="false">IF(AND($S122="VENCIDO",$K122="KG",OR(Painel!$B$5="(Todos)",A122=Painel!$B$5)*OR(Painel!$E$5="(Todos)",P122=Painel!$E$5)),$J122+ROW()/10000000,"")</f>
        <v/>
      </c>
    </row>
    <row r="123" customFormat="false" ht="15" hidden="false" customHeight="false" outlineLevel="0" collapsed="false">
      <c r="A123" s="29" t="s">
        <v>61</v>
      </c>
      <c r="B123" s="29" t="s">
        <v>269</v>
      </c>
      <c r="C123" s="29" t="s">
        <v>214</v>
      </c>
      <c r="D123" s="29" t="s">
        <v>293</v>
      </c>
      <c r="E123" s="29" t="n">
        <v>54</v>
      </c>
      <c r="F123" s="29"/>
      <c r="G123" s="29"/>
      <c r="H123" s="30" t="n">
        <v>10.1</v>
      </c>
      <c r="I123" s="31" t="n">
        <v>46261</v>
      </c>
      <c r="J123" s="30" t="n">
        <v>10.1</v>
      </c>
      <c r="K123" s="29" t="s">
        <v>120</v>
      </c>
      <c r="L123" s="29" t="s">
        <v>294</v>
      </c>
      <c r="M123" s="29"/>
      <c r="N123" s="29" t="s">
        <v>122</v>
      </c>
      <c r="O123" s="29"/>
      <c r="P123" s="29" t="s">
        <v>123</v>
      </c>
      <c r="Q123" s="29" t="n">
        <f aca="false">IFERROR(VALUE(L123),"")</f>
        <v>27</v>
      </c>
      <c r="R123" s="29" t="str">
        <f aca="true">IF(O123="","",O123-TODAY())</f>
        <v/>
      </c>
      <c r="S123" s="29" t="str">
        <f aca="false">IF(C123="&lt;&lt; vazio &gt;&gt;","VAZIA",IF(AND(O123&lt;&gt;"",R123&lt;0),"VENCIDO",IF(AND(O123&lt;&gt;"",R123&lt;=Parametros!$B$10),"PRÓX. VENCIMENTO",IF(F123="Q","QUALIDADE",IF(F123="S","BLOQUEADO",IF(F123="R","RESTRITO/DEVOLUÇÃO",IF(OR(N123="QUAR",N123="QRES"),"QUARENTENA",IF(OR(B123="DESCARTE",B123="DEVOLUÇÃO"),"DESCARTE/DEVOLUÇÃO",IF(AND(D123="",K123&lt;&gt;""),"SEM LOTE",IF(AND(Q123&lt;&gt;"",Q123&gt;=Parametros!$B$11),"PARADO/SEM GIRO","OK"))))))))))</f>
        <v>OK</v>
      </c>
      <c r="T123" s="29" t="str">
        <f aca="false">IF(AND($S123="PARADO/SEM GIRO",$K123="KG",OR(Painel!$B$5="(Todos)",A123=Painel!$B$5)*OR(Painel!$E$5="(Todos)",P123=Painel!$E$5)),$J123+ROW()/10000000,"")</f>
        <v/>
      </c>
      <c r="U123" s="29" t="str">
        <f aca="false">IF(AND($S123="VENCIDO",$K123="KG",OR(Painel!$B$5="(Todos)",A123=Painel!$B$5)*OR(Painel!$E$5="(Todos)",P123=Painel!$E$5)),$J123+ROW()/10000000,"")</f>
        <v/>
      </c>
    </row>
    <row r="124" customFormat="false" ht="15" hidden="false" customHeight="false" outlineLevel="0" collapsed="false">
      <c r="A124" s="29" t="s">
        <v>61</v>
      </c>
      <c r="B124" s="29" t="s">
        <v>269</v>
      </c>
      <c r="C124" s="29" t="s">
        <v>214</v>
      </c>
      <c r="D124" s="29" t="s">
        <v>295</v>
      </c>
      <c r="E124" s="29" t="n">
        <v>54</v>
      </c>
      <c r="F124" s="29" t="s">
        <v>137</v>
      </c>
      <c r="G124" s="29"/>
      <c r="H124" s="30" t="n">
        <v>10.1</v>
      </c>
      <c r="I124" s="31" t="n">
        <v>46242</v>
      </c>
      <c r="J124" s="30" t="n">
        <v>10.1</v>
      </c>
      <c r="K124" s="29" t="s">
        <v>120</v>
      </c>
      <c r="L124" s="29" t="s">
        <v>271</v>
      </c>
      <c r="M124" s="29"/>
      <c r="N124" s="29" t="s">
        <v>122</v>
      </c>
      <c r="O124" s="29"/>
      <c r="P124" s="29" t="s">
        <v>123</v>
      </c>
      <c r="Q124" s="29" t="n">
        <f aca="false">IFERROR(VALUE(L124),"")</f>
        <v>43</v>
      </c>
      <c r="R124" s="29" t="str">
        <f aca="true">IF(O124="","",O124-TODAY())</f>
        <v/>
      </c>
      <c r="S124" s="29" t="str">
        <f aca="false">IF(C124="&lt;&lt; vazio &gt;&gt;","VAZIA",IF(AND(O124&lt;&gt;"",R124&lt;0),"VENCIDO",IF(AND(O124&lt;&gt;"",R124&lt;=Parametros!$B$10),"PRÓX. VENCIMENTO",IF(F124="Q","QUALIDADE",IF(F124="S","BLOQUEADO",IF(F124="R","RESTRITO/DEVOLUÇÃO",IF(OR(N124="QUAR",N124="QRES"),"QUARENTENA",IF(OR(B124="DESCARTE",B124="DEVOLUÇÃO"),"DESCARTE/DEVOLUÇÃO",IF(AND(D124="",K124&lt;&gt;""),"SEM LOTE",IF(AND(Q124&lt;&gt;"",Q124&gt;=Parametros!$B$11),"PARADO/SEM GIRO","OK"))))))))))</f>
        <v>BLOQUEADO</v>
      </c>
      <c r="T124" s="29" t="str">
        <f aca="false">IF(AND($S124="PARADO/SEM GIRO",$K124="KG",OR(Painel!$B$5="(Todos)",A124=Painel!$B$5)*OR(Painel!$E$5="(Todos)",P124=Painel!$E$5)),$J124+ROW()/10000000,"")</f>
        <v/>
      </c>
      <c r="U124" s="29" t="str">
        <f aca="false">IF(AND($S124="VENCIDO",$K124="KG",OR(Painel!$B$5="(Todos)",A124=Painel!$B$5)*OR(Painel!$E$5="(Todos)",P124=Painel!$E$5)),$J124+ROW()/10000000,"")</f>
        <v/>
      </c>
    </row>
    <row r="125" customFormat="false" ht="15" hidden="false" customHeight="false" outlineLevel="0" collapsed="false">
      <c r="A125" s="29" t="s">
        <v>61</v>
      </c>
      <c r="B125" s="29" t="s">
        <v>269</v>
      </c>
      <c r="C125" s="29" t="s">
        <v>214</v>
      </c>
      <c r="D125" s="29" t="s">
        <v>215</v>
      </c>
      <c r="E125" s="29" t="n">
        <v>54</v>
      </c>
      <c r="F125" s="29"/>
      <c r="G125" s="29"/>
      <c r="H125" s="30" t="n">
        <v>10.1</v>
      </c>
      <c r="I125" s="31" t="n">
        <v>46255</v>
      </c>
      <c r="J125" s="30" t="n">
        <v>10.1</v>
      </c>
      <c r="K125" s="29" t="s">
        <v>120</v>
      </c>
      <c r="L125" s="29" t="s">
        <v>296</v>
      </c>
      <c r="M125" s="29"/>
      <c r="N125" s="29" t="s">
        <v>179</v>
      </c>
      <c r="O125" s="31" t="n">
        <v>46865</v>
      </c>
      <c r="P125" s="29" t="s">
        <v>123</v>
      </c>
      <c r="Q125" s="29" t="n">
        <f aca="false">IFERROR(VALUE(L125),"")</f>
        <v>30</v>
      </c>
      <c r="R125" s="29" t="n">
        <f aca="true">IF(O125="","",O125-TODAY())</f>
        <v>580</v>
      </c>
      <c r="S125" s="29" t="str">
        <f aca="false">IF(C125="&lt;&lt; vazio &gt;&gt;","VAZIA",IF(AND(O125&lt;&gt;"",R125&lt;0),"VENCIDO",IF(AND(O125&lt;&gt;"",R125&lt;=Parametros!$B$10),"PRÓX. VENCIMENTO",IF(F125="Q","QUALIDADE",IF(F125="S","BLOQUEADO",IF(F125="R","RESTRITO/DEVOLUÇÃO",IF(OR(N125="QUAR",N125="QRES"),"QUARENTENA",IF(OR(B125="DESCARTE",B125="DEVOLUÇÃO"),"DESCARTE/DEVOLUÇÃO",IF(AND(D125="",K125&lt;&gt;""),"SEM LOTE",IF(AND(Q125&lt;&gt;"",Q125&gt;=Parametros!$B$11),"PARADO/SEM GIRO","OK"))))))))))</f>
        <v>OK</v>
      </c>
      <c r="T125" s="29" t="str">
        <f aca="false">IF(AND($S125="PARADO/SEM GIRO",$K125="KG",OR(Painel!$B$5="(Todos)",A125=Painel!$B$5)*OR(Painel!$E$5="(Todos)",P125=Painel!$E$5)),$J125+ROW()/10000000,"")</f>
        <v/>
      </c>
      <c r="U125" s="29" t="str">
        <f aca="false">IF(AND($S125="VENCIDO",$K125="KG",OR(Painel!$B$5="(Todos)",A125=Painel!$B$5)*OR(Painel!$E$5="(Todos)",P125=Painel!$E$5)),$J125+ROW()/10000000,"")</f>
        <v/>
      </c>
    </row>
    <row r="126" customFormat="false" ht="15" hidden="false" customHeight="false" outlineLevel="0" collapsed="false">
      <c r="A126" s="29" t="s">
        <v>61</v>
      </c>
      <c r="B126" s="29" t="s">
        <v>269</v>
      </c>
      <c r="C126" s="29" t="s">
        <v>217</v>
      </c>
      <c r="D126" s="29" t="s">
        <v>297</v>
      </c>
      <c r="E126" s="29" t="n">
        <v>54</v>
      </c>
      <c r="F126" s="29" t="s">
        <v>137</v>
      </c>
      <c r="G126" s="29"/>
      <c r="H126" s="30" t="n">
        <v>10.5</v>
      </c>
      <c r="I126" s="31" t="n">
        <v>46281</v>
      </c>
      <c r="J126" s="30" t="n">
        <v>10.5</v>
      </c>
      <c r="K126" s="29" t="s">
        <v>120</v>
      </c>
      <c r="L126" s="29" t="s">
        <v>284</v>
      </c>
      <c r="M126" s="29"/>
      <c r="N126" s="29" t="s">
        <v>134</v>
      </c>
      <c r="O126" s="31" t="n">
        <v>46751</v>
      </c>
      <c r="P126" s="29" t="s">
        <v>123</v>
      </c>
      <c r="Q126" s="29" t="n">
        <f aca="false">IFERROR(VALUE(L126),"")</f>
        <v>4</v>
      </c>
      <c r="R126" s="29" t="n">
        <f aca="true">IF(O126="","",O126-TODAY())</f>
        <v>466</v>
      </c>
      <c r="S126" s="29" t="str">
        <f aca="false">IF(C126="&lt;&lt; vazio &gt;&gt;","VAZIA",IF(AND(O126&lt;&gt;"",R126&lt;0),"VENCIDO",IF(AND(O126&lt;&gt;"",R126&lt;=Parametros!$B$10),"PRÓX. VENCIMENTO",IF(F126="Q","QUALIDADE",IF(F126="S","BLOQUEADO",IF(F126="R","RESTRITO/DEVOLUÇÃO",IF(OR(N126="QUAR",N126="QRES"),"QUARENTENA",IF(OR(B126="DESCARTE",B126="DEVOLUÇÃO"),"DESCARTE/DEVOLUÇÃO",IF(AND(D126="",K126&lt;&gt;""),"SEM LOTE",IF(AND(Q126&lt;&gt;"",Q126&gt;=Parametros!$B$11),"PARADO/SEM GIRO","OK"))))))))))</f>
        <v>BLOQUEADO</v>
      </c>
      <c r="T126" s="29" t="str">
        <f aca="false">IF(AND($S126="PARADO/SEM GIRO",$K126="KG",OR(Painel!$B$5="(Todos)",A126=Painel!$B$5)*OR(Painel!$E$5="(Todos)",P126=Painel!$E$5)),$J126+ROW()/10000000,"")</f>
        <v/>
      </c>
      <c r="U126" s="29" t="str">
        <f aca="false">IF(AND($S126="VENCIDO",$K126="KG",OR(Painel!$B$5="(Todos)",A126=Painel!$B$5)*OR(Painel!$E$5="(Todos)",P126=Painel!$E$5)),$J126+ROW()/10000000,"")</f>
        <v/>
      </c>
    </row>
    <row r="127" customFormat="false" ht="15" hidden="false" customHeight="false" outlineLevel="0" collapsed="false">
      <c r="A127" s="29" t="s">
        <v>61</v>
      </c>
      <c r="B127" s="29" t="s">
        <v>269</v>
      </c>
      <c r="C127" s="29" t="s">
        <v>152</v>
      </c>
      <c r="D127" s="29" t="s">
        <v>298</v>
      </c>
      <c r="E127" s="29" t="n">
        <v>54</v>
      </c>
      <c r="F127" s="29" t="s">
        <v>189</v>
      </c>
      <c r="G127" s="29"/>
      <c r="H127" s="30" t="n">
        <v>30.3</v>
      </c>
      <c r="I127" s="31" t="n">
        <v>46274</v>
      </c>
      <c r="J127" s="30" t="n">
        <v>30.3</v>
      </c>
      <c r="K127" s="29" t="s">
        <v>120</v>
      </c>
      <c r="L127" s="29" t="s">
        <v>271</v>
      </c>
      <c r="M127" s="29"/>
      <c r="N127" s="29" t="s">
        <v>122</v>
      </c>
      <c r="O127" s="29"/>
      <c r="P127" s="29" t="s">
        <v>123</v>
      </c>
      <c r="Q127" s="29" t="n">
        <f aca="false">IFERROR(VALUE(L127),"")</f>
        <v>43</v>
      </c>
      <c r="R127" s="29" t="str">
        <f aca="true">IF(O127="","",O127-TODAY())</f>
        <v/>
      </c>
      <c r="S127" s="29" t="str">
        <f aca="false">IF(C127="&lt;&lt; vazio &gt;&gt;","VAZIA",IF(AND(O127&lt;&gt;"",R127&lt;0),"VENCIDO",IF(AND(O127&lt;&gt;"",R127&lt;=Parametros!$B$10),"PRÓX. VENCIMENTO",IF(F127="Q","QUALIDADE",IF(F127="S","BLOQUEADO",IF(F127="R","RESTRITO/DEVOLUÇÃO",IF(OR(N127="QUAR",N127="QRES"),"QUARENTENA",IF(OR(B127="DESCARTE",B127="DEVOLUÇÃO"),"DESCARTE/DEVOLUÇÃO",IF(AND(D127="",K127&lt;&gt;""),"SEM LOTE",IF(AND(Q127&lt;&gt;"",Q127&gt;=Parametros!$B$11),"PARADO/SEM GIRO","OK"))))))))))</f>
        <v>RESTRITO/DEVOLUÇÃO</v>
      </c>
      <c r="T127" s="29" t="str">
        <f aca="false">IF(AND($S127="PARADO/SEM GIRO",$K127="KG",OR(Painel!$B$5="(Todos)",A127=Painel!$B$5)*OR(Painel!$E$5="(Todos)",P127=Painel!$E$5)),$J127+ROW()/10000000,"")</f>
        <v/>
      </c>
      <c r="U127" s="29" t="str">
        <f aca="false">IF(AND($S127="VENCIDO",$K127="KG",OR(Painel!$B$5="(Todos)",A127=Painel!$B$5)*OR(Painel!$E$5="(Todos)",P127=Painel!$E$5)),$J127+ROW()/10000000,"")</f>
        <v/>
      </c>
    </row>
    <row r="128" customFormat="false" ht="15" hidden="false" customHeight="false" outlineLevel="0" collapsed="false">
      <c r="A128" s="29" t="s">
        <v>61</v>
      </c>
      <c r="B128" s="29" t="s">
        <v>269</v>
      </c>
      <c r="C128" s="29" t="s">
        <v>152</v>
      </c>
      <c r="D128" s="29" t="s">
        <v>298</v>
      </c>
      <c r="E128" s="29" t="n">
        <v>54</v>
      </c>
      <c r="F128" s="29" t="s">
        <v>137</v>
      </c>
      <c r="G128" s="29"/>
      <c r="H128" s="30" t="n">
        <v>50.5</v>
      </c>
      <c r="I128" s="31" t="n">
        <v>46281</v>
      </c>
      <c r="J128" s="30" t="n">
        <v>50.5</v>
      </c>
      <c r="K128" s="29" t="s">
        <v>120</v>
      </c>
      <c r="L128" s="29" t="s">
        <v>284</v>
      </c>
      <c r="M128" s="29"/>
      <c r="N128" s="29" t="s">
        <v>134</v>
      </c>
      <c r="O128" s="29"/>
      <c r="P128" s="29" t="s">
        <v>123</v>
      </c>
      <c r="Q128" s="29" t="n">
        <f aca="false">IFERROR(VALUE(L128),"")</f>
        <v>4</v>
      </c>
      <c r="R128" s="29" t="str">
        <f aca="true">IF(O128="","",O128-TODAY())</f>
        <v/>
      </c>
      <c r="S128" s="29" t="str">
        <f aca="false">IF(C128="&lt;&lt; vazio &gt;&gt;","VAZIA",IF(AND(O128&lt;&gt;"",R128&lt;0),"VENCIDO",IF(AND(O128&lt;&gt;"",R128&lt;=Parametros!$B$10),"PRÓX. VENCIMENTO",IF(F128="Q","QUALIDADE",IF(F128="S","BLOQUEADO",IF(F128="R","RESTRITO/DEVOLUÇÃO",IF(OR(N128="QUAR",N128="QRES"),"QUARENTENA",IF(OR(B128="DESCARTE",B128="DEVOLUÇÃO"),"DESCARTE/DEVOLUÇÃO",IF(AND(D128="",K128&lt;&gt;""),"SEM LOTE",IF(AND(Q128&lt;&gt;"",Q128&gt;=Parametros!$B$11),"PARADO/SEM GIRO","OK"))))))))))</f>
        <v>BLOQUEADO</v>
      </c>
      <c r="T128" s="29" t="str">
        <f aca="false">IF(AND($S128="PARADO/SEM GIRO",$K128="KG",OR(Painel!$B$5="(Todos)",A128=Painel!$B$5)*OR(Painel!$E$5="(Todos)",P128=Painel!$E$5)),$J128+ROW()/10000000,"")</f>
        <v/>
      </c>
      <c r="U128" s="29" t="str">
        <f aca="false">IF(AND($S128="VENCIDO",$K128="KG",OR(Painel!$B$5="(Todos)",A128=Painel!$B$5)*OR(Painel!$E$5="(Todos)",P128=Painel!$E$5)),$J128+ROW()/10000000,"")</f>
        <v/>
      </c>
    </row>
    <row r="129" customFormat="false" ht="15" hidden="false" customHeight="false" outlineLevel="0" collapsed="false">
      <c r="A129" s="29" t="s">
        <v>61</v>
      </c>
      <c r="B129" s="29" t="s">
        <v>269</v>
      </c>
      <c r="C129" s="29" t="s">
        <v>152</v>
      </c>
      <c r="D129" s="29" t="s">
        <v>299</v>
      </c>
      <c r="E129" s="29" t="n">
        <v>54</v>
      </c>
      <c r="F129" s="29" t="s">
        <v>137</v>
      </c>
      <c r="G129" s="29"/>
      <c r="H129" s="30" t="n">
        <v>20.2</v>
      </c>
      <c r="I129" s="31" t="n">
        <v>46242</v>
      </c>
      <c r="J129" s="30" t="n">
        <v>20.2</v>
      </c>
      <c r="K129" s="29" t="s">
        <v>120</v>
      </c>
      <c r="L129" s="29" t="s">
        <v>271</v>
      </c>
      <c r="M129" s="29"/>
      <c r="N129" s="29" t="s">
        <v>122</v>
      </c>
      <c r="O129" s="29"/>
      <c r="P129" s="29" t="s">
        <v>123</v>
      </c>
      <c r="Q129" s="29" t="n">
        <f aca="false">IFERROR(VALUE(L129),"")</f>
        <v>43</v>
      </c>
      <c r="R129" s="29" t="str">
        <f aca="true">IF(O129="","",O129-TODAY())</f>
        <v/>
      </c>
      <c r="S129" s="29" t="str">
        <f aca="false">IF(C129="&lt;&lt; vazio &gt;&gt;","VAZIA",IF(AND(O129&lt;&gt;"",R129&lt;0),"VENCIDO",IF(AND(O129&lt;&gt;"",R129&lt;=Parametros!$B$10),"PRÓX. VENCIMENTO",IF(F129="Q","QUALIDADE",IF(F129="S","BLOQUEADO",IF(F129="R","RESTRITO/DEVOLUÇÃO",IF(OR(N129="QUAR",N129="QRES"),"QUARENTENA",IF(OR(B129="DESCARTE",B129="DEVOLUÇÃO"),"DESCARTE/DEVOLUÇÃO",IF(AND(D129="",K129&lt;&gt;""),"SEM LOTE",IF(AND(Q129&lt;&gt;"",Q129&gt;=Parametros!$B$11),"PARADO/SEM GIRO","OK"))))))))))</f>
        <v>BLOQUEADO</v>
      </c>
      <c r="T129" s="29" t="str">
        <f aca="false">IF(AND($S129="PARADO/SEM GIRO",$K129="KG",OR(Painel!$B$5="(Todos)",A129=Painel!$B$5)*OR(Painel!$E$5="(Todos)",P129=Painel!$E$5)),$J129+ROW()/10000000,"")</f>
        <v/>
      </c>
      <c r="U129" s="29" t="str">
        <f aca="false">IF(AND($S129="VENCIDO",$K129="KG",OR(Painel!$B$5="(Todos)",A129=Painel!$B$5)*OR(Painel!$E$5="(Todos)",P129=Painel!$E$5)),$J129+ROW()/10000000,"")</f>
        <v/>
      </c>
    </row>
    <row r="130" customFormat="false" ht="15" hidden="false" customHeight="false" outlineLevel="0" collapsed="false">
      <c r="A130" s="29" t="s">
        <v>61</v>
      </c>
      <c r="B130" s="29" t="s">
        <v>269</v>
      </c>
      <c r="C130" s="29" t="s">
        <v>300</v>
      </c>
      <c r="D130" s="29" t="s">
        <v>301</v>
      </c>
      <c r="E130" s="29" t="n">
        <v>54</v>
      </c>
      <c r="F130" s="29" t="s">
        <v>137</v>
      </c>
      <c r="G130" s="29"/>
      <c r="H130" s="30" t="n">
        <v>21</v>
      </c>
      <c r="I130" s="31" t="n">
        <v>46242</v>
      </c>
      <c r="J130" s="30" t="n">
        <v>21</v>
      </c>
      <c r="K130" s="29" t="s">
        <v>120</v>
      </c>
      <c r="L130" s="29" t="s">
        <v>271</v>
      </c>
      <c r="M130" s="29"/>
      <c r="N130" s="29" t="s">
        <v>134</v>
      </c>
      <c r="O130" s="31" t="n">
        <v>46602</v>
      </c>
      <c r="P130" s="29" t="s">
        <v>123</v>
      </c>
      <c r="Q130" s="29" t="n">
        <f aca="false">IFERROR(VALUE(L130),"")</f>
        <v>43</v>
      </c>
      <c r="R130" s="29" t="n">
        <f aca="true">IF(O130="","",O130-TODAY())</f>
        <v>317</v>
      </c>
      <c r="S130" s="29" t="str">
        <f aca="false">IF(C130="&lt;&lt; vazio &gt;&gt;","VAZIA",IF(AND(O130&lt;&gt;"",R130&lt;0),"VENCIDO",IF(AND(O130&lt;&gt;"",R130&lt;=Parametros!$B$10),"PRÓX. VENCIMENTO",IF(F130="Q","QUALIDADE",IF(F130="S","BLOQUEADO",IF(F130="R","RESTRITO/DEVOLUÇÃO",IF(OR(N130="QUAR",N130="QRES"),"QUARENTENA",IF(OR(B130="DESCARTE",B130="DEVOLUÇÃO"),"DESCARTE/DEVOLUÇÃO",IF(AND(D130="",K130&lt;&gt;""),"SEM LOTE",IF(AND(Q130&lt;&gt;"",Q130&gt;=Parametros!$B$11),"PARADO/SEM GIRO","OK"))))))))))</f>
        <v>BLOQUEADO</v>
      </c>
      <c r="T130" s="29" t="str">
        <f aca="false">IF(AND($S130="PARADO/SEM GIRO",$K130="KG",OR(Painel!$B$5="(Todos)",A130=Painel!$B$5)*OR(Painel!$E$5="(Todos)",P130=Painel!$E$5)),$J130+ROW()/10000000,"")</f>
        <v/>
      </c>
      <c r="U130" s="29" t="str">
        <f aca="false">IF(AND($S130="VENCIDO",$K130="KG",OR(Painel!$B$5="(Todos)",A130=Painel!$B$5)*OR(Painel!$E$5="(Todos)",P130=Painel!$E$5)),$J130+ROW()/10000000,"")</f>
        <v/>
      </c>
    </row>
    <row r="131" customFormat="false" ht="15" hidden="false" customHeight="false" outlineLevel="0" collapsed="false">
      <c r="A131" s="29" t="s">
        <v>61</v>
      </c>
      <c r="B131" s="29" t="s">
        <v>269</v>
      </c>
      <c r="C131" s="29" t="s">
        <v>131</v>
      </c>
      <c r="D131" s="29" t="s">
        <v>302</v>
      </c>
      <c r="E131" s="29" t="n">
        <v>54</v>
      </c>
      <c r="F131" s="29" t="s">
        <v>137</v>
      </c>
      <c r="G131" s="29"/>
      <c r="H131" s="30" t="n">
        <v>10.1</v>
      </c>
      <c r="I131" s="31" t="n">
        <v>46242</v>
      </c>
      <c r="J131" s="30" t="n">
        <v>10.1</v>
      </c>
      <c r="K131" s="29" t="s">
        <v>120</v>
      </c>
      <c r="L131" s="29" t="s">
        <v>271</v>
      </c>
      <c r="M131" s="29"/>
      <c r="N131" s="29" t="s">
        <v>122</v>
      </c>
      <c r="O131" s="29"/>
      <c r="P131" s="29" t="s">
        <v>123</v>
      </c>
      <c r="Q131" s="29" t="n">
        <f aca="false">IFERROR(VALUE(L131),"")</f>
        <v>43</v>
      </c>
      <c r="R131" s="29" t="str">
        <f aca="true">IF(O131="","",O131-TODAY())</f>
        <v/>
      </c>
      <c r="S131" s="29" t="str">
        <f aca="false">IF(C131="&lt;&lt; vazio &gt;&gt;","VAZIA",IF(AND(O131&lt;&gt;"",R131&lt;0),"VENCIDO",IF(AND(O131&lt;&gt;"",R131&lt;=Parametros!$B$10),"PRÓX. VENCIMENTO",IF(F131="Q","QUALIDADE",IF(F131="S","BLOQUEADO",IF(F131="R","RESTRITO/DEVOLUÇÃO",IF(OR(N131="QUAR",N131="QRES"),"QUARENTENA",IF(OR(B131="DESCARTE",B131="DEVOLUÇÃO"),"DESCARTE/DEVOLUÇÃO",IF(AND(D131="",K131&lt;&gt;""),"SEM LOTE",IF(AND(Q131&lt;&gt;"",Q131&gt;=Parametros!$B$11),"PARADO/SEM GIRO","OK"))))))))))</f>
        <v>BLOQUEADO</v>
      </c>
      <c r="T131" s="29" t="str">
        <f aca="false">IF(AND($S131="PARADO/SEM GIRO",$K131="KG",OR(Painel!$B$5="(Todos)",A131=Painel!$B$5)*OR(Painel!$E$5="(Todos)",P131=Painel!$E$5)),$J131+ROW()/10000000,"")</f>
        <v/>
      </c>
      <c r="U131" s="29" t="str">
        <f aca="false">IF(AND($S131="VENCIDO",$K131="KG",OR(Painel!$B$5="(Todos)",A131=Painel!$B$5)*OR(Painel!$E$5="(Todos)",P131=Painel!$E$5)),$J131+ROW()/10000000,"")</f>
        <v/>
      </c>
    </row>
    <row r="132" customFormat="false" ht="15" hidden="false" customHeight="false" outlineLevel="0" collapsed="false">
      <c r="A132" s="29" t="s">
        <v>61</v>
      </c>
      <c r="B132" s="29" t="s">
        <v>269</v>
      </c>
      <c r="C132" s="29" t="s">
        <v>303</v>
      </c>
      <c r="D132" s="29" t="s">
        <v>304</v>
      </c>
      <c r="E132" s="29" t="n">
        <v>54</v>
      </c>
      <c r="F132" s="29" t="s">
        <v>189</v>
      </c>
      <c r="G132" s="29"/>
      <c r="H132" s="30" t="n">
        <v>20.2</v>
      </c>
      <c r="I132" s="31" t="n">
        <v>46261</v>
      </c>
      <c r="J132" s="30" t="n">
        <v>20.2</v>
      </c>
      <c r="K132" s="29" t="s">
        <v>120</v>
      </c>
      <c r="L132" s="29" t="s">
        <v>271</v>
      </c>
      <c r="M132" s="29"/>
      <c r="N132" s="29" t="s">
        <v>122</v>
      </c>
      <c r="O132" s="29"/>
      <c r="P132" s="29" t="s">
        <v>123</v>
      </c>
      <c r="Q132" s="29" t="n">
        <f aca="false">IFERROR(VALUE(L132),"")</f>
        <v>43</v>
      </c>
      <c r="R132" s="29" t="str">
        <f aca="true">IF(O132="","",O132-TODAY())</f>
        <v/>
      </c>
      <c r="S132" s="29" t="str">
        <f aca="false">IF(C132="&lt;&lt; vazio &gt;&gt;","VAZIA",IF(AND(O132&lt;&gt;"",R132&lt;0),"VENCIDO",IF(AND(O132&lt;&gt;"",R132&lt;=Parametros!$B$10),"PRÓX. VENCIMENTO",IF(F132="Q","QUALIDADE",IF(F132="S","BLOQUEADO",IF(F132="R","RESTRITO/DEVOLUÇÃO",IF(OR(N132="QUAR",N132="QRES"),"QUARENTENA",IF(OR(B132="DESCARTE",B132="DEVOLUÇÃO"),"DESCARTE/DEVOLUÇÃO",IF(AND(D132="",K132&lt;&gt;""),"SEM LOTE",IF(AND(Q132&lt;&gt;"",Q132&gt;=Parametros!$B$11),"PARADO/SEM GIRO","OK"))))))))))</f>
        <v>RESTRITO/DEVOLUÇÃO</v>
      </c>
      <c r="T132" s="29" t="str">
        <f aca="false">IF(AND($S132="PARADO/SEM GIRO",$K132="KG",OR(Painel!$B$5="(Todos)",A132=Painel!$B$5)*OR(Painel!$E$5="(Todos)",P132=Painel!$E$5)),$J132+ROW()/10000000,"")</f>
        <v/>
      </c>
      <c r="U132" s="29" t="str">
        <f aca="false">IF(AND($S132="VENCIDO",$K132="KG",OR(Painel!$B$5="(Todos)",A132=Painel!$B$5)*OR(Painel!$E$5="(Todos)",P132=Painel!$E$5)),$J132+ROW()/10000000,"")</f>
        <v/>
      </c>
    </row>
    <row r="133" customFormat="false" ht="15" hidden="false" customHeight="false" outlineLevel="0" collapsed="false">
      <c r="A133" s="29" t="s">
        <v>61</v>
      </c>
      <c r="B133" s="29" t="s">
        <v>269</v>
      </c>
      <c r="C133" s="29" t="s">
        <v>224</v>
      </c>
      <c r="D133" s="29" t="s">
        <v>225</v>
      </c>
      <c r="E133" s="29" t="n">
        <v>54</v>
      </c>
      <c r="F133" s="29" t="s">
        <v>137</v>
      </c>
      <c r="G133" s="29"/>
      <c r="H133" s="30" t="n">
        <v>20</v>
      </c>
      <c r="I133" s="31" t="n">
        <v>46242</v>
      </c>
      <c r="J133" s="30" t="n">
        <v>20</v>
      </c>
      <c r="K133" s="29" t="s">
        <v>120</v>
      </c>
      <c r="L133" s="29" t="s">
        <v>271</v>
      </c>
      <c r="M133" s="29"/>
      <c r="N133" s="29" t="s">
        <v>122</v>
      </c>
      <c r="O133" s="29"/>
      <c r="P133" s="29" t="s">
        <v>123</v>
      </c>
      <c r="Q133" s="29" t="n">
        <f aca="false">IFERROR(VALUE(L133),"")</f>
        <v>43</v>
      </c>
      <c r="R133" s="29" t="str">
        <f aca="true">IF(O133="","",O133-TODAY())</f>
        <v/>
      </c>
      <c r="S133" s="29" t="str">
        <f aca="false">IF(C133="&lt;&lt; vazio &gt;&gt;","VAZIA",IF(AND(O133&lt;&gt;"",R133&lt;0),"VENCIDO",IF(AND(O133&lt;&gt;"",R133&lt;=Parametros!$B$10),"PRÓX. VENCIMENTO",IF(F133="Q","QUALIDADE",IF(F133="S","BLOQUEADO",IF(F133="R","RESTRITO/DEVOLUÇÃO",IF(OR(N133="QUAR",N133="QRES"),"QUARENTENA",IF(OR(B133="DESCARTE",B133="DEVOLUÇÃO"),"DESCARTE/DEVOLUÇÃO",IF(AND(D133="",K133&lt;&gt;""),"SEM LOTE",IF(AND(Q133&lt;&gt;"",Q133&gt;=Parametros!$B$11),"PARADO/SEM GIRO","OK"))))))))))</f>
        <v>BLOQUEADO</v>
      </c>
      <c r="T133" s="29" t="str">
        <f aca="false">IF(AND($S133="PARADO/SEM GIRO",$K133="KG",OR(Painel!$B$5="(Todos)",A133=Painel!$B$5)*OR(Painel!$E$5="(Todos)",P133=Painel!$E$5)),$J133+ROW()/10000000,"")</f>
        <v/>
      </c>
      <c r="U133" s="29" t="str">
        <f aca="false">IF(AND($S133="VENCIDO",$K133="KG",OR(Painel!$B$5="(Todos)",A133=Painel!$B$5)*OR(Painel!$E$5="(Todos)",P133=Painel!$E$5)),$J133+ROW()/10000000,"")</f>
        <v/>
      </c>
    </row>
    <row r="134" customFormat="false" ht="15" hidden="false" customHeight="false" outlineLevel="0" collapsed="false">
      <c r="A134" s="29" t="s">
        <v>61</v>
      </c>
      <c r="B134" s="29" t="s">
        <v>269</v>
      </c>
      <c r="C134" s="29" t="s">
        <v>135</v>
      </c>
      <c r="D134" s="29" t="s">
        <v>305</v>
      </c>
      <c r="E134" s="29" t="n">
        <v>54</v>
      </c>
      <c r="F134" s="29" t="s">
        <v>137</v>
      </c>
      <c r="G134" s="29"/>
      <c r="H134" s="30" t="n">
        <v>40.4</v>
      </c>
      <c r="I134" s="31" t="n">
        <v>46242</v>
      </c>
      <c r="J134" s="30" t="n">
        <v>40.4</v>
      </c>
      <c r="K134" s="29" t="s">
        <v>120</v>
      </c>
      <c r="L134" s="29" t="s">
        <v>271</v>
      </c>
      <c r="M134" s="29"/>
      <c r="N134" s="29" t="s">
        <v>134</v>
      </c>
      <c r="O134" s="29"/>
      <c r="P134" s="29" t="s">
        <v>123</v>
      </c>
      <c r="Q134" s="29" t="n">
        <f aca="false">IFERROR(VALUE(L134),"")</f>
        <v>43</v>
      </c>
      <c r="R134" s="29" t="str">
        <f aca="true">IF(O134="","",O134-TODAY())</f>
        <v/>
      </c>
      <c r="S134" s="29" t="str">
        <f aca="false">IF(C134="&lt;&lt; vazio &gt;&gt;","VAZIA",IF(AND(O134&lt;&gt;"",R134&lt;0),"VENCIDO",IF(AND(O134&lt;&gt;"",R134&lt;=Parametros!$B$10),"PRÓX. VENCIMENTO",IF(F134="Q","QUALIDADE",IF(F134="S","BLOQUEADO",IF(F134="R","RESTRITO/DEVOLUÇÃO",IF(OR(N134="QUAR",N134="QRES"),"QUARENTENA",IF(OR(B134="DESCARTE",B134="DEVOLUÇÃO"),"DESCARTE/DEVOLUÇÃO",IF(AND(D134="",K134&lt;&gt;""),"SEM LOTE",IF(AND(Q134&lt;&gt;"",Q134&gt;=Parametros!$B$11),"PARADO/SEM GIRO","OK"))))))))))</f>
        <v>BLOQUEADO</v>
      </c>
      <c r="T134" s="29" t="str">
        <f aca="false">IF(AND($S134="PARADO/SEM GIRO",$K134="KG",OR(Painel!$B$5="(Todos)",A134=Painel!$B$5)*OR(Painel!$E$5="(Todos)",P134=Painel!$E$5)),$J134+ROW()/10000000,"")</f>
        <v/>
      </c>
      <c r="U134" s="29" t="str">
        <f aca="false">IF(AND($S134="VENCIDO",$K134="KG",OR(Painel!$B$5="(Todos)",A134=Painel!$B$5)*OR(Painel!$E$5="(Todos)",P134=Painel!$E$5)),$J134+ROW()/10000000,"")</f>
        <v/>
      </c>
    </row>
    <row r="135" customFormat="false" ht="15" hidden="false" customHeight="false" outlineLevel="0" collapsed="false">
      <c r="A135" s="29" t="s">
        <v>61</v>
      </c>
      <c r="B135" s="29" t="s">
        <v>269</v>
      </c>
      <c r="C135" s="29" t="s">
        <v>135</v>
      </c>
      <c r="D135" s="29" t="s">
        <v>156</v>
      </c>
      <c r="E135" s="29" t="n">
        <v>54</v>
      </c>
      <c r="F135" s="29"/>
      <c r="G135" s="29"/>
      <c r="H135" s="30" t="n">
        <v>20.2</v>
      </c>
      <c r="I135" s="31" t="n">
        <v>46242</v>
      </c>
      <c r="J135" s="30" t="n">
        <v>20.2</v>
      </c>
      <c r="K135" s="29" t="s">
        <v>120</v>
      </c>
      <c r="L135" s="29" t="s">
        <v>271</v>
      </c>
      <c r="M135" s="29"/>
      <c r="N135" s="29" t="s">
        <v>134</v>
      </c>
      <c r="O135" s="31" t="n">
        <v>46318</v>
      </c>
      <c r="P135" s="29" t="s">
        <v>123</v>
      </c>
      <c r="Q135" s="29" t="n">
        <f aca="false">IFERROR(VALUE(L135),"")</f>
        <v>43</v>
      </c>
      <c r="R135" s="29" t="n">
        <f aca="true">IF(O135="","",O135-TODAY())</f>
        <v>33</v>
      </c>
      <c r="S135" s="29" t="str">
        <f aca="false">IF(C135="&lt;&lt; vazio &gt;&gt;","VAZIA",IF(AND(O135&lt;&gt;"",R135&lt;0),"VENCIDO",IF(AND(O135&lt;&gt;"",R135&lt;=Parametros!$B$10),"PRÓX. VENCIMENTO",IF(F135="Q","QUALIDADE",IF(F135="S","BLOQUEADO",IF(F135="R","RESTRITO/DEVOLUÇÃO",IF(OR(N135="QUAR",N135="QRES"),"QUARENTENA",IF(OR(B135="DESCARTE",B135="DEVOLUÇÃO"),"DESCARTE/DEVOLUÇÃO",IF(AND(D135="",K135&lt;&gt;""),"SEM LOTE",IF(AND(Q135&lt;&gt;"",Q135&gt;=Parametros!$B$11),"PARADO/SEM GIRO","OK"))))))))))</f>
        <v>PRÓX. VENCIMENTO</v>
      </c>
      <c r="T135" s="29" t="str">
        <f aca="false">IF(AND($S135="PARADO/SEM GIRO",$K135="KG",OR(Painel!$B$5="(Todos)",A135=Painel!$B$5)*OR(Painel!$E$5="(Todos)",P135=Painel!$E$5)),$J135+ROW()/10000000,"")</f>
        <v/>
      </c>
      <c r="U135" s="29" t="str">
        <f aca="false">IF(AND($S135="VENCIDO",$K135="KG",OR(Painel!$B$5="(Todos)",A135=Painel!$B$5)*OR(Painel!$E$5="(Todos)",P135=Painel!$E$5)),$J135+ROW()/10000000,"")</f>
        <v/>
      </c>
    </row>
    <row r="136" customFormat="false" ht="15" hidden="false" customHeight="false" outlineLevel="0" collapsed="false">
      <c r="A136" s="29" t="s">
        <v>61</v>
      </c>
      <c r="B136" s="29" t="s">
        <v>269</v>
      </c>
      <c r="C136" s="29" t="s">
        <v>306</v>
      </c>
      <c r="D136" s="29" t="s">
        <v>307</v>
      </c>
      <c r="E136" s="29" t="n">
        <v>54</v>
      </c>
      <c r="F136" s="29" t="s">
        <v>137</v>
      </c>
      <c r="G136" s="29"/>
      <c r="H136" s="30" t="n">
        <v>10</v>
      </c>
      <c r="I136" s="31" t="n">
        <v>46265</v>
      </c>
      <c r="J136" s="30" t="n">
        <v>10</v>
      </c>
      <c r="K136" s="29" t="s">
        <v>120</v>
      </c>
      <c r="L136" s="29" t="s">
        <v>216</v>
      </c>
      <c r="M136" s="29"/>
      <c r="N136" s="29" t="s">
        <v>122</v>
      </c>
      <c r="O136" s="29"/>
      <c r="P136" s="29" t="s">
        <v>123</v>
      </c>
      <c r="Q136" s="29" t="n">
        <f aca="false">IFERROR(VALUE(L136),"")</f>
        <v>20</v>
      </c>
      <c r="R136" s="29" t="str">
        <f aca="true">IF(O136="","",O136-TODAY())</f>
        <v/>
      </c>
      <c r="S136" s="29" t="str">
        <f aca="false">IF(C136="&lt;&lt; vazio &gt;&gt;","VAZIA",IF(AND(O136&lt;&gt;"",R136&lt;0),"VENCIDO",IF(AND(O136&lt;&gt;"",R136&lt;=Parametros!$B$10),"PRÓX. VENCIMENTO",IF(F136="Q","QUALIDADE",IF(F136="S","BLOQUEADO",IF(F136="R","RESTRITO/DEVOLUÇÃO",IF(OR(N136="QUAR",N136="QRES"),"QUARENTENA",IF(OR(B136="DESCARTE",B136="DEVOLUÇÃO"),"DESCARTE/DEVOLUÇÃO",IF(AND(D136="",K136&lt;&gt;""),"SEM LOTE",IF(AND(Q136&lt;&gt;"",Q136&gt;=Parametros!$B$11),"PARADO/SEM GIRO","OK"))))))))))</f>
        <v>BLOQUEADO</v>
      </c>
      <c r="T136" s="29" t="str">
        <f aca="false">IF(AND($S136="PARADO/SEM GIRO",$K136="KG",OR(Painel!$B$5="(Todos)",A136=Painel!$B$5)*OR(Painel!$E$5="(Todos)",P136=Painel!$E$5)),$J136+ROW()/10000000,"")</f>
        <v/>
      </c>
      <c r="U136" s="29" t="str">
        <f aca="false">IF(AND($S136="VENCIDO",$K136="KG",OR(Painel!$B$5="(Todos)",A136=Painel!$B$5)*OR(Painel!$E$5="(Todos)",P136=Painel!$E$5)),$J136+ROW()/10000000,"")</f>
        <v/>
      </c>
    </row>
    <row r="137" customFormat="false" ht="15" hidden="false" customHeight="false" outlineLevel="0" collapsed="false">
      <c r="A137" s="29" t="s">
        <v>61</v>
      </c>
      <c r="B137" s="29" t="s">
        <v>269</v>
      </c>
      <c r="C137" s="29" t="s">
        <v>308</v>
      </c>
      <c r="D137" s="29" t="s">
        <v>309</v>
      </c>
      <c r="E137" s="29" t="n">
        <v>54</v>
      </c>
      <c r="F137" s="29" t="s">
        <v>189</v>
      </c>
      <c r="G137" s="29"/>
      <c r="H137" s="30" t="n">
        <v>10</v>
      </c>
      <c r="I137" s="31" t="n">
        <v>46242</v>
      </c>
      <c r="J137" s="30" t="n">
        <v>10</v>
      </c>
      <c r="K137" s="29" t="s">
        <v>120</v>
      </c>
      <c r="L137" s="29" t="s">
        <v>271</v>
      </c>
      <c r="M137" s="29"/>
      <c r="N137" s="29" t="s">
        <v>122</v>
      </c>
      <c r="O137" s="29"/>
      <c r="P137" s="29" t="s">
        <v>123</v>
      </c>
      <c r="Q137" s="29" t="n">
        <f aca="false">IFERROR(VALUE(L137),"")</f>
        <v>43</v>
      </c>
      <c r="R137" s="29" t="str">
        <f aca="true">IF(O137="","",O137-TODAY())</f>
        <v/>
      </c>
      <c r="S137" s="29" t="str">
        <f aca="false">IF(C137="&lt;&lt; vazio &gt;&gt;","VAZIA",IF(AND(O137&lt;&gt;"",R137&lt;0),"VENCIDO",IF(AND(O137&lt;&gt;"",R137&lt;=Parametros!$B$10),"PRÓX. VENCIMENTO",IF(F137="Q","QUALIDADE",IF(F137="S","BLOQUEADO",IF(F137="R","RESTRITO/DEVOLUÇÃO",IF(OR(N137="QUAR",N137="QRES"),"QUARENTENA",IF(OR(B137="DESCARTE",B137="DEVOLUÇÃO"),"DESCARTE/DEVOLUÇÃO",IF(AND(D137="",K137&lt;&gt;""),"SEM LOTE",IF(AND(Q137&lt;&gt;"",Q137&gt;=Parametros!$B$11),"PARADO/SEM GIRO","OK"))))))))))</f>
        <v>RESTRITO/DEVOLUÇÃO</v>
      </c>
      <c r="T137" s="29" t="str">
        <f aca="false">IF(AND($S137="PARADO/SEM GIRO",$K137="KG",OR(Painel!$B$5="(Todos)",A137=Painel!$B$5)*OR(Painel!$E$5="(Todos)",P137=Painel!$E$5)),$J137+ROW()/10000000,"")</f>
        <v/>
      </c>
      <c r="U137" s="29" t="str">
        <f aca="false">IF(AND($S137="VENCIDO",$K137="KG",OR(Painel!$B$5="(Todos)",A137=Painel!$B$5)*OR(Painel!$E$5="(Todos)",P137=Painel!$E$5)),$J137+ROW()/10000000,"")</f>
        <v/>
      </c>
    </row>
    <row r="138" customFormat="false" ht="15" hidden="false" customHeight="false" outlineLevel="0" collapsed="false">
      <c r="A138" s="29" t="s">
        <v>61</v>
      </c>
      <c r="B138" s="29" t="s">
        <v>269</v>
      </c>
      <c r="C138" s="29" t="s">
        <v>308</v>
      </c>
      <c r="D138" s="29" t="s">
        <v>310</v>
      </c>
      <c r="E138" s="29" t="n">
        <v>54</v>
      </c>
      <c r="F138" s="29" t="s">
        <v>137</v>
      </c>
      <c r="G138" s="29"/>
      <c r="H138" s="30" t="n">
        <v>5</v>
      </c>
      <c r="I138" s="31" t="n">
        <v>46242</v>
      </c>
      <c r="J138" s="30" t="n">
        <v>5</v>
      </c>
      <c r="K138" s="29" t="s">
        <v>120</v>
      </c>
      <c r="L138" s="29" t="s">
        <v>271</v>
      </c>
      <c r="M138" s="29"/>
      <c r="N138" s="29" t="s">
        <v>122</v>
      </c>
      <c r="O138" s="29"/>
      <c r="P138" s="29" t="s">
        <v>123</v>
      </c>
      <c r="Q138" s="29" t="n">
        <f aca="false">IFERROR(VALUE(L138),"")</f>
        <v>43</v>
      </c>
      <c r="R138" s="29" t="str">
        <f aca="true">IF(O138="","",O138-TODAY())</f>
        <v/>
      </c>
      <c r="S138" s="29" t="str">
        <f aca="false">IF(C138="&lt;&lt; vazio &gt;&gt;","VAZIA",IF(AND(O138&lt;&gt;"",R138&lt;0),"VENCIDO",IF(AND(O138&lt;&gt;"",R138&lt;=Parametros!$B$10),"PRÓX. VENCIMENTO",IF(F138="Q","QUALIDADE",IF(F138="S","BLOQUEADO",IF(F138="R","RESTRITO/DEVOLUÇÃO",IF(OR(N138="QUAR",N138="QRES"),"QUARENTENA",IF(OR(B138="DESCARTE",B138="DEVOLUÇÃO"),"DESCARTE/DEVOLUÇÃO",IF(AND(D138="",K138&lt;&gt;""),"SEM LOTE",IF(AND(Q138&lt;&gt;"",Q138&gt;=Parametros!$B$11),"PARADO/SEM GIRO","OK"))))))))))</f>
        <v>BLOQUEADO</v>
      </c>
      <c r="T138" s="29" t="str">
        <f aca="false">IF(AND($S138="PARADO/SEM GIRO",$K138="KG",OR(Painel!$B$5="(Todos)",A138=Painel!$B$5)*OR(Painel!$E$5="(Todos)",P138=Painel!$E$5)),$J138+ROW()/10000000,"")</f>
        <v/>
      </c>
      <c r="U138" s="29" t="str">
        <f aca="false">IF(AND($S138="VENCIDO",$K138="KG",OR(Painel!$B$5="(Todos)",A138=Painel!$B$5)*OR(Painel!$E$5="(Todos)",P138=Painel!$E$5)),$J138+ROW()/10000000,"")</f>
        <v/>
      </c>
    </row>
    <row r="139" customFormat="false" ht="15" hidden="false" customHeight="false" outlineLevel="0" collapsed="false">
      <c r="A139" s="29" t="s">
        <v>61</v>
      </c>
      <c r="B139" s="29" t="s">
        <v>269</v>
      </c>
      <c r="C139" s="29" t="s">
        <v>308</v>
      </c>
      <c r="D139" s="29" t="s">
        <v>311</v>
      </c>
      <c r="E139" s="29" t="n">
        <v>54</v>
      </c>
      <c r="F139" s="29" t="s">
        <v>137</v>
      </c>
      <c r="G139" s="29"/>
      <c r="H139" s="30" t="n">
        <v>20</v>
      </c>
      <c r="I139" s="31" t="n">
        <v>46242</v>
      </c>
      <c r="J139" s="30" t="n">
        <v>20</v>
      </c>
      <c r="K139" s="29" t="s">
        <v>120</v>
      </c>
      <c r="L139" s="29" t="s">
        <v>271</v>
      </c>
      <c r="M139" s="29"/>
      <c r="N139" s="29" t="s">
        <v>122</v>
      </c>
      <c r="O139" s="29"/>
      <c r="P139" s="29" t="s">
        <v>123</v>
      </c>
      <c r="Q139" s="29" t="n">
        <f aca="false">IFERROR(VALUE(L139),"")</f>
        <v>43</v>
      </c>
      <c r="R139" s="29" t="str">
        <f aca="true">IF(O139="","",O139-TODAY())</f>
        <v/>
      </c>
      <c r="S139" s="29" t="str">
        <f aca="false">IF(C139="&lt;&lt; vazio &gt;&gt;","VAZIA",IF(AND(O139&lt;&gt;"",R139&lt;0),"VENCIDO",IF(AND(O139&lt;&gt;"",R139&lt;=Parametros!$B$10),"PRÓX. VENCIMENTO",IF(F139="Q","QUALIDADE",IF(F139="S","BLOQUEADO",IF(F139="R","RESTRITO/DEVOLUÇÃO",IF(OR(N139="QUAR",N139="QRES"),"QUARENTENA",IF(OR(B139="DESCARTE",B139="DEVOLUÇÃO"),"DESCARTE/DEVOLUÇÃO",IF(AND(D139="",K139&lt;&gt;""),"SEM LOTE",IF(AND(Q139&lt;&gt;"",Q139&gt;=Parametros!$B$11),"PARADO/SEM GIRO","OK"))))))))))</f>
        <v>BLOQUEADO</v>
      </c>
      <c r="T139" s="29" t="str">
        <f aca="false">IF(AND($S139="PARADO/SEM GIRO",$K139="KG",OR(Painel!$B$5="(Todos)",A139=Painel!$B$5)*OR(Painel!$E$5="(Todos)",P139=Painel!$E$5)),$J139+ROW()/10000000,"")</f>
        <v/>
      </c>
      <c r="U139" s="29" t="str">
        <f aca="false">IF(AND($S139="VENCIDO",$K139="KG",OR(Painel!$B$5="(Todos)",A139=Painel!$B$5)*OR(Painel!$E$5="(Todos)",P139=Painel!$E$5)),$J139+ROW()/10000000,"")</f>
        <v/>
      </c>
    </row>
    <row r="140" customFormat="false" ht="15" hidden="false" customHeight="false" outlineLevel="0" collapsed="false">
      <c r="A140" s="29" t="s">
        <v>61</v>
      </c>
      <c r="B140" s="29" t="s">
        <v>269</v>
      </c>
      <c r="C140" s="29" t="s">
        <v>244</v>
      </c>
      <c r="D140" s="29" t="s">
        <v>245</v>
      </c>
      <c r="E140" s="29" t="n">
        <v>54</v>
      </c>
      <c r="F140" s="29"/>
      <c r="G140" s="29"/>
      <c r="H140" s="30" t="n">
        <v>365</v>
      </c>
      <c r="I140" s="31" t="n">
        <v>46275</v>
      </c>
      <c r="J140" s="30" t="n">
        <v>365</v>
      </c>
      <c r="K140" s="29" t="s">
        <v>120</v>
      </c>
      <c r="L140" s="29" t="s">
        <v>121</v>
      </c>
      <c r="M140" s="29"/>
      <c r="N140" s="29" t="s">
        <v>134</v>
      </c>
      <c r="O140" s="29"/>
      <c r="P140" s="29" t="s">
        <v>123</v>
      </c>
      <c r="Q140" s="29" t="n">
        <f aca="false">IFERROR(VALUE(L140),"")</f>
        <v>10</v>
      </c>
      <c r="R140" s="29" t="str">
        <f aca="true">IF(O140="","",O140-TODAY())</f>
        <v/>
      </c>
      <c r="S140" s="29" t="str">
        <f aca="false">IF(C140="&lt;&lt; vazio &gt;&gt;","VAZIA",IF(AND(O140&lt;&gt;"",R140&lt;0),"VENCIDO",IF(AND(O140&lt;&gt;"",R140&lt;=Parametros!$B$10),"PRÓX. VENCIMENTO",IF(F140="Q","QUALIDADE",IF(F140="S","BLOQUEADO",IF(F140="R","RESTRITO/DEVOLUÇÃO",IF(OR(N140="QUAR",N140="QRES"),"QUARENTENA",IF(OR(B140="DESCARTE",B140="DEVOLUÇÃO"),"DESCARTE/DEVOLUÇÃO",IF(AND(D140="",K140&lt;&gt;""),"SEM LOTE",IF(AND(Q140&lt;&gt;"",Q140&gt;=Parametros!$B$11),"PARADO/SEM GIRO","OK"))))))))))</f>
        <v>OK</v>
      </c>
      <c r="T140" s="29" t="str">
        <f aca="false">IF(AND($S140="PARADO/SEM GIRO",$K140="KG",OR(Painel!$B$5="(Todos)",A140=Painel!$B$5)*OR(Painel!$E$5="(Todos)",P140=Painel!$E$5)),$J140+ROW()/10000000,"")</f>
        <v/>
      </c>
      <c r="U140" s="29" t="str">
        <f aca="false">IF(AND($S140="VENCIDO",$K140="KG",OR(Painel!$B$5="(Todos)",A140=Painel!$B$5)*OR(Painel!$E$5="(Todos)",P140=Painel!$E$5)),$J140+ROW()/10000000,"")</f>
        <v/>
      </c>
    </row>
    <row r="141" customFormat="false" ht="15" hidden="false" customHeight="false" outlineLevel="0" collapsed="false">
      <c r="A141" s="29" t="s">
        <v>61</v>
      </c>
      <c r="B141" s="29" t="s">
        <v>269</v>
      </c>
      <c r="C141" s="29" t="s">
        <v>161</v>
      </c>
      <c r="D141" s="29" t="s">
        <v>312</v>
      </c>
      <c r="E141" s="29" t="n">
        <v>54</v>
      </c>
      <c r="F141" s="29" t="s">
        <v>137</v>
      </c>
      <c r="G141" s="29"/>
      <c r="H141" s="30" t="n">
        <v>161.6</v>
      </c>
      <c r="I141" s="31" t="n">
        <v>46242</v>
      </c>
      <c r="J141" s="30" t="n">
        <v>161.6</v>
      </c>
      <c r="K141" s="29" t="s">
        <v>120</v>
      </c>
      <c r="L141" s="29" t="s">
        <v>271</v>
      </c>
      <c r="M141" s="29"/>
      <c r="N141" s="29" t="s">
        <v>122</v>
      </c>
      <c r="O141" s="29"/>
      <c r="P141" s="29" t="s">
        <v>123</v>
      </c>
      <c r="Q141" s="29" t="n">
        <f aca="false">IFERROR(VALUE(L141),"")</f>
        <v>43</v>
      </c>
      <c r="R141" s="29" t="str">
        <f aca="true">IF(O141="","",O141-TODAY())</f>
        <v/>
      </c>
      <c r="S141" s="29" t="str">
        <f aca="false">IF(C141="&lt;&lt; vazio &gt;&gt;","VAZIA",IF(AND(O141&lt;&gt;"",R141&lt;0),"VENCIDO",IF(AND(O141&lt;&gt;"",R141&lt;=Parametros!$B$10),"PRÓX. VENCIMENTO",IF(F141="Q","QUALIDADE",IF(F141="S","BLOQUEADO",IF(F141="R","RESTRITO/DEVOLUÇÃO",IF(OR(N141="QUAR",N141="QRES"),"QUARENTENA",IF(OR(B141="DESCARTE",B141="DEVOLUÇÃO"),"DESCARTE/DEVOLUÇÃO",IF(AND(D141="",K141&lt;&gt;""),"SEM LOTE",IF(AND(Q141&lt;&gt;"",Q141&gt;=Parametros!$B$11),"PARADO/SEM GIRO","OK"))))))))))</f>
        <v>BLOQUEADO</v>
      </c>
      <c r="T141" s="29" t="str">
        <f aca="false">IF(AND($S141="PARADO/SEM GIRO",$K141="KG",OR(Painel!$B$5="(Todos)",A141=Painel!$B$5)*OR(Painel!$E$5="(Todos)",P141=Painel!$E$5)),$J141+ROW()/10000000,"")</f>
        <v/>
      </c>
      <c r="U141" s="29" t="str">
        <f aca="false">IF(AND($S141="VENCIDO",$K141="KG",OR(Painel!$B$5="(Todos)",A141=Painel!$B$5)*OR(Painel!$E$5="(Todos)",P141=Painel!$E$5)),$J141+ROW()/10000000,"")</f>
        <v/>
      </c>
    </row>
    <row r="142" customFormat="false" ht="15" hidden="false" customHeight="false" outlineLevel="0" collapsed="false">
      <c r="A142" s="29" t="s">
        <v>61</v>
      </c>
      <c r="B142" s="29" t="s">
        <v>269</v>
      </c>
      <c r="C142" s="29" t="s">
        <v>313</v>
      </c>
      <c r="D142" s="29" t="s">
        <v>314</v>
      </c>
      <c r="E142" s="29" t="n">
        <v>54</v>
      </c>
      <c r="F142" s="29" t="s">
        <v>137</v>
      </c>
      <c r="G142" s="29"/>
      <c r="H142" s="30" t="n">
        <v>80.8</v>
      </c>
      <c r="I142" s="31" t="n">
        <v>46242</v>
      </c>
      <c r="J142" s="30" t="n">
        <v>80.8</v>
      </c>
      <c r="K142" s="29" t="s">
        <v>120</v>
      </c>
      <c r="L142" s="29" t="s">
        <v>271</v>
      </c>
      <c r="M142" s="29"/>
      <c r="N142" s="29" t="s">
        <v>122</v>
      </c>
      <c r="O142" s="29"/>
      <c r="P142" s="29" t="s">
        <v>123</v>
      </c>
      <c r="Q142" s="29" t="n">
        <f aca="false">IFERROR(VALUE(L142),"")</f>
        <v>43</v>
      </c>
      <c r="R142" s="29" t="str">
        <f aca="true">IF(O142="","",O142-TODAY())</f>
        <v/>
      </c>
      <c r="S142" s="29" t="str">
        <f aca="false">IF(C142="&lt;&lt; vazio &gt;&gt;","VAZIA",IF(AND(O142&lt;&gt;"",R142&lt;0),"VENCIDO",IF(AND(O142&lt;&gt;"",R142&lt;=Parametros!$B$10),"PRÓX. VENCIMENTO",IF(F142="Q","QUALIDADE",IF(F142="S","BLOQUEADO",IF(F142="R","RESTRITO/DEVOLUÇÃO",IF(OR(N142="QUAR",N142="QRES"),"QUARENTENA",IF(OR(B142="DESCARTE",B142="DEVOLUÇÃO"),"DESCARTE/DEVOLUÇÃO",IF(AND(D142="",K142&lt;&gt;""),"SEM LOTE",IF(AND(Q142&lt;&gt;"",Q142&gt;=Parametros!$B$11),"PARADO/SEM GIRO","OK"))))))))))</f>
        <v>BLOQUEADO</v>
      </c>
      <c r="T142" s="29" t="str">
        <f aca="false">IF(AND($S142="PARADO/SEM GIRO",$K142="KG",OR(Painel!$B$5="(Todos)",A142=Painel!$B$5)*OR(Painel!$E$5="(Todos)",P142=Painel!$E$5)),$J142+ROW()/10000000,"")</f>
        <v/>
      </c>
      <c r="U142" s="29" t="str">
        <f aca="false">IF(AND($S142="VENCIDO",$K142="KG",OR(Painel!$B$5="(Todos)",A142=Painel!$B$5)*OR(Painel!$E$5="(Todos)",P142=Painel!$E$5)),$J142+ROW()/10000000,"")</f>
        <v/>
      </c>
    </row>
    <row r="143" customFormat="false" ht="15" hidden="false" customHeight="false" outlineLevel="0" collapsed="false">
      <c r="A143" s="29" t="s">
        <v>61</v>
      </c>
      <c r="B143" s="29" t="s">
        <v>269</v>
      </c>
      <c r="C143" s="29" t="s">
        <v>315</v>
      </c>
      <c r="D143" s="29" t="s">
        <v>316</v>
      </c>
      <c r="E143" s="29" t="n">
        <v>54</v>
      </c>
      <c r="F143" s="29" t="s">
        <v>137</v>
      </c>
      <c r="G143" s="29"/>
      <c r="H143" s="30" t="n">
        <v>245.309</v>
      </c>
      <c r="I143" s="31" t="n">
        <v>46242</v>
      </c>
      <c r="J143" s="30" t="n">
        <v>245.309</v>
      </c>
      <c r="K143" s="29" t="s">
        <v>120</v>
      </c>
      <c r="L143" s="29" t="s">
        <v>271</v>
      </c>
      <c r="M143" s="29"/>
      <c r="N143" s="29" t="s">
        <v>122</v>
      </c>
      <c r="O143" s="29"/>
      <c r="P143" s="29" t="s">
        <v>123</v>
      </c>
      <c r="Q143" s="29" t="n">
        <f aca="false">IFERROR(VALUE(L143),"")</f>
        <v>43</v>
      </c>
      <c r="R143" s="29" t="str">
        <f aca="true">IF(O143="","",O143-TODAY())</f>
        <v/>
      </c>
      <c r="S143" s="29" t="str">
        <f aca="false">IF(C143="&lt;&lt; vazio &gt;&gt;","VAZIA",IF(AND(O143&lt;&gt;"",R143&lt;0),"VENCIDO",IF(AND(O143&lt;&gt;"",R143&lt;=Parametros!$B$10),"PRÓX. VENCIMENTO",IF(F143="Q","QUALIDADE",IF(F143="S","BLOQUEADO",IF(F143="R","RESTRITO/DEVOLUÇÃO",IF(OR(N143="QUAR",N143="QRES"),"QUARENTENA",IF(OR(B143="DESCARTE",B143="DEVOLUÇÃO"),"DESCARTE/DEVOLUÇÃO",IF(AND(D143="",K143&lt;&gt;""),"SEM LOTE",IF(AND(Q143&lt;&gt;"",Q143&gt;=Parametros!$B$11),"PARADO/SEM GIRO","OK"))))))))))</f>
        <v>BLOQUEADO</v>
      </c>
      <c r="T143" s="29" t="str">
        <f aca="false">IF(AND($S143="PARADO/SEM GIRO",$K143="KG",OR(Painel!$B$5="(Todos)",A143=Painel!$B$5)*OR(Painel!$E$5="(Todos)",P143=Painel!$E$5)),$J143+ROW()/10000000,"")</f>
        <v/>
      </c>
      <c r="U143" s="29" t="str">
        <f aca="false">IF(AND($S143="VENCIDO",$K143="KG",OR(Painel!$B$5="(Todos)",A143=Painel!$B$5)*OR(Painel!$E$5="(Todos)",P143=Painel!$E$5)),$J143+ROW()/10000000,"")</f>
        <v/>
      </c>
    </row>
    <row r="144" customFormat="false" ht="15" hidden="false" customHeight="false" outlineLevel="0" collapsed="false">
      <c r="A144" s="29" t="s">
        <v>61</v>
      </c>
      <c r="B144" s="29" t="s">
        <v>269</v>
      </c>
      <c r="C144" s="29" t="s">
        <v>317</v>
      </c>
      <c r="D144" s="29" t="s">
        <v>318</v>
      </c>
      <c r="E144" s="29" t="n">
        <v>54</v>
      </c>
      <c r="F144" s="29" t="s">
        <v>137</v>
      </c>
      <c r="G144" s="29"/>
      <c r="H144" s="30" t="n">
        <v>53.3</v>
      </c>
      <c r="I144" s="31" t="n">
        <v>46242</v>
      </c>
      <c r="J144" s="30" t="n">
        <v>53.3</v>
      </c>
      <c r="K144" s="29" t="s">
        <v>120</v>
      </c>
      <c r="L144" s="29" t="s">
        <v>271</v>
      </c>
      <c r="M144" s="29"/>
      <c r="N144" s="29" t="s">
        <v>122</v>
      </c>
      <c r="O144" s="29"/>
      <c r="P144" s="29" t="s">
        <v>123</v>
      </c>
      <c r="Q144" s="29" t="n">
        <f aca="false">IFERROR(VALUE(L144),"")</f>
        <v>43</v>
      </c>
      <c r="R144" s="29" t="str">
        <f aca="true">IF(O144="","",O144-TODAY())</f>
        <v/>
      </c>
      <c r="S144" s="29" t="str">
        <f aca="false">IF(C144="&lt;&lt; vazio &gt;&gt;","VAZIA",IF(AND(O144&lt;&gt;"",R144&lt;0),"VENCIDO",IF(AND(O144&lt;&gt;"",R144&lt;=Parametros!$B$10),"PRÓX. VENCIMENTO",IF(F144="Q","QUALIDADE",IF(F144="S","BLOQUEADO",IF(F144="R","RESTRITO/DEVOLUÇÃO",IF(OR(N144="QUAR",N144="QRES"),"QUARENTENA",IF(OR(B144="DESCARTE",B144="DEVOLUÇÃO"),"DESCARTE/DEVOLUÇÃO",IF(AND(D144="",K144&lt;&gt;""),"SEM LOTE",IF(AND(Q144&lt;&gt;"",Q144&gt;=Parametros!$B$11),"PARADO/SEM GIRO","OK"))))))))))</f>
        <v>BLOQUEADO</v>
      </c>
      <c r="T144" s="29" t="str">
        <f aca="false">IF(AND($S144="PARADO/SEM GIRO",$K144="KG",OR(Painel!$B$5="(Todos)",A144=Painel!$B$5)*OR(Painel!$E$5="(Todos)",P144=Painel!$E$5)),$J144+ROW()/10000000,"")</f>
        <v/>
      </c>
      <c r="U144" s="29" t="str">
        <f aca="false">IF(AND($S144="VENCIDO",$K144="KG",OR(Painel!$B$5="(Todos)",A144=Painel!$B$5)*OR(Painel!$E$5="(Todos)",P144=Painel!$E$5)),$J144+ROW()/10000000,"")</f>
        <v/>
      </c>
    </row>
    <row r="145" customFormat="false" ht="15" hidden="false" customHeight="false" outlineLevel="0" collapsed="false">
      <c r="A145" s="29" t="s">
        <v>61</v>
      </c>
      <c r="B145" s="29" t="s">
        <v>269</v>
      </c>
      <c r="C145" s="29" t="s">
        <v>167</v>
      </c>
      <c r="D145" s="29" t="s">
        <v>319</v>
      </c>
      <c r="E145" s="29" t="n">
        <v>54</v>
      </c>
      <c r="F145" s="29" t="s">
        <v>137</v>
      </c>
      <c r="G145" s="29"/>
      <c r="H145" s="30" t="n">
        <v>16.4</v>
      </c>
      <c r="I145" s="31" t="n">
        <v>46242</v>
      </c>
      <c r="J145" s="30" t="n">
        <v>16.4</v>
      </c>
      <c r="K145" s="29" t="s">
        <v>120</v>
      </c>
      <c r="L145" s="29" t="s">
        <v>271</v>
      </c>
      <c r="M145" s="29"/>
      <c r="N145" s="29" t="s">
        <v>122</v>
      </c>
      <c r="O145" s="29"/>
      <c r="P145" s="29" t="s">
        <v>123</v>
      </c>
      <c r="Q145" s="29" t="n">
        <f aca="false">IFERROR(VALUE(L145),"")</f>
        <v>43</v>
      </c>
      <c r="R145" s="29" t="str">
        <f aca="true">IF(O145="","",O145-TODAY())</f>
        <v/>
      </c>
      <c r="S145" s="29" t="str">
        <f aca="false">IF(C145="&lt;&lt; vazio &gt;&gt;","VAZIA",IF(AND(O145&lt;&gt;"",R145&lt;0),"VENCIDO",IF(AND(O145&lt;&gt;"",R145&lt;=Parametros!$B$10),"PRÓX. VENCIMENTO",IF(F145="Q","QUALIDADE",IF(F145="S","BLOQUEADO",IF(F145="R","RESTRITO/DEVOLUÇÃO",IF(OR(N145="QUAR",N145="QRES"),"QUARENTENA",IF(OR(B145="DESCARTE",B145="DEVOLUÇÃO"),"DESCARTE/DEVOLUÇÃO",IF(AND(D145="",K145&lt;&gt;""),"SEM LOTE",IF(AND(Q145&lt;&gt;"",Q145&gt;=Parametros!$B$11),"PARADO/SEM GIRO","OK"))))))))))</f>
        <v>BLOQUEADO</v>
      </c>
      <c r="T145" s="29" t="str">
        <f aca="false">IF(AND($S145="PARADO/SEM GIRO",$K145="KG",OR(Painel!$B$5="(Todos)",A145=Painel!$B$5)*OR(Painel!$E$5="(Todos)",P145=Painel!$E$5)),$J145+ROW()/10000000,"")</f>
        <v/>
      </c>
      <c r="U145" s="29" t="str">
        <f aca="false">IF(AND($S145="VENCIDO",$K145="KG",OR(Painel!$B$5="(Todos)",A145=Painel!$B$5)*OR(Painel!$E$5="(Todos)",P145=Painel!$E$5)),$J145+ROW()/10000000,"")</f>
        <v/>
      </c>
    </row>
    <row r="146" customFormat="false" ht="15" hidden="false" customHeight="false" outlineLevel="0" collapsed="false">
      <c r="A146" s="29" t="s">
        <v>61</v>
      </c>
      <c r="B146" s="29" t="s">
        <v>269</v>
      </c>
      <c r="C146" s="29" t="s">
        <v>320</v>
      </c>
      <c r="D146" s="29" t="s">
        <v>321</v>
      </c>
      <c r="E146" s="29" t="n">
        <v>54</v>
      </c>
      <c r="F146" s="29"/>
      <c r="G146" s="29"/>
      <c r="H146" s="30" t="n">
        <v>470</v>
      </c>
      <c r="I146" s="31" t="n">
        <v>46280</v>
      </c>
      <c r="J146" s="30" t="n">
        <v>470</v>
      </c>
      <c r="K146" s="29" t="s">
        <v>120</v>
      </c>
      <c r="L146" s="29" t="s">
        <v>271</v>
      </c>
      <c r="M146" s="29"/>
      <c r="N146" s="29" t="s">
        <v>179</v>
      </c>
      <c r="O146" s="29"/>
      <c r="P146" s="29" t="s">
        <v>123</v>
      </c>
      <c r="Q146" s="29" t="n">
        <f aca="false">IFERROR(VALUE(L146),"")</f>
        <v>43</v>
      </c>
      <c r="R146" s="29" t="str">
        <f aca="true">IF(O146="","",O146-TODAY())</f>
        <v/>
      </c>
      <c r="S146" s="29" t="str">
        <f aca="false">IF(C146="&lt;&lt; vazio &gt;&gt;","VAZIA",IF(AND(O146&lt;&gt;"",R146&lt;0),"VENCIDO",IF(AND(O146&lt;&gt;"",R146&lt;=Parametros!$B$10),"PRÓX. VENCIMENTO",IF(F146="Q","QUALIDADE",IF(F146="S","BLOQUEADO",IF(F146="R","RESTRITO/DEVOLUÇÃO",IF(OR(N146="QUAR",N146="QRES"),"QUARENTENA",IF(OR(B146="DESCARTE",B146="DEVOLUÇÃO"),"DESCARTE/DEVOLUÇÃO",IF(AND(D146="",K146&lt;&gt;""),"SEM LOTE",IF(AND(Q146&lt;&gt;"",Q146&gt;=Parametros!$B$11),"PARADO/SEM GIRO","OK"))))))))))</f>
        <v>OK</v>
      </c>
      <c r="T146" s="29" t="str">
        <f aca="false">IF(AND($S146="PARADO/SEM GIRO",$K146="KG",OR(Painel!$B$5="(Todos)",A146=Painel!$B$5)*OR(Painel!$E$5="(Todos)",P146=Painel!$E$5)),$J146+ROW()/10000000,"")</f>
        <v/>
      </c>
      <c r="U146" s="29" t="str">
        <f aca="false">IF(AND($S146="VENCIDO",$K146="KG",OR(Painel!$B$5="(Todos)",A146=Painel!$B$5)*OR(Painel!$E$5="(Todos)",P146=Painel!$E$5)),$J146+ROW()/10000000,"")</f>
        <v/>
      </c>
    </row>
    <row r="147" customFormat="false" ht="15" hidden="false" customHeight="false" outlineLevel="0" collapsed="false">
      <c r="A147" s="29" t="s">
        <v>61</v>
      </c>
      <c r="B147" s="29" t="s">
        <v>269</v>
      </c>
      <c r="C147" s="29" t="s">
        <v>322</v>
      </c>
      <c r="D147" s="29" t="s">
        <v>323</v>
      </c>
      <c r="E147" s="29" t="n">
        <v>54</v>
      </c>
      <c r="F147" s="29" t="s">
        <v>137</v>
      </c>
      <c r="G147" s="29"/>
      <c r="H147" s="30" t="n">
        <v>10.1</v>
      </c>
      <c r="I147" s="31" t="n">
        <v>46242</v>
      </c>
      <c r="J147" s="30" t="n">
        <v>10.1</v>
      </c>
      <c r="K147" s="29" t="s">
        <v>120</v>
      </c>
      <c r="L147" s="29" t="s">
        <v>271</v>
      </c>
      <c r="M147" s="29"/>
      <c r="N147" s="29" t="s">
        <v>134</v>
      </c>
      <c r="O147" s="29"/>
      <c r="P147" s="29" t="s">
        <v>123</v>
      </c>
      <c r="Q147" s="29" t="n">
        <f aca="false">IFERROR(VALUE(L147),"")</f>
        <v>43</v>
      </c>
      <c r="R147" s="29" t="str">
        <f aca="true">IF(O147="","",O147-TODAY())</f>
        <v/>
      </c>
      <c r="S147" s="29" t="str">
        <f aca="false">IF(C147="&lt;&lt; vazio &gt;&gt;","VAZIA",IF(AND(O147&lt;&gt;"",R147&lt;0),"VENCIDO",IF(AND(O147&lt;&gt;"",R147&lt;=Parametros!$B$10),"PRÓX. VENCIMENTO",IF(F147="Q","QUALIDADE",IF(F147="S","BLOQUEADO",IF(F147="R","RESTRITO/DEVOLUÇÃO",IF(OR(N147="QUAR",N147="QRES"),"QUARENTENA",IF(OR(B147="DESCARTE",B147="DEVOLUÇÃO"),"DESCARTE/DEVOLUÇÃO",IF(AND(D147="",K147&lt;&gt;""),"SEM LOTE",IF(AND(Q147&lt;&gt;"",Q147&gt;=Parametros!$B$11),"PARADO/SEM GIRO","OK"))))))))))</f>
        <v>BLOQUEADO</v>
      </c>
      <c r="T147" s="29" t="str">
        <f aca="false">IF(AND($S147="PARADO/SEM GIRO",$K147="KG",OR(Painel!$B$5="(Todos)",A147=Painel!$B$5)*OR(Painel!$E$5="(Todos)",P147=Painel!$E$5)),$J147+ROW()/10000000,"")</f>
        <v/>
      </c>
      <c r="U147" s="29" t="str">
        <f aca="false">IF(AND($S147="VENCIDO",$K147="KG",OR(Painel!$B$5="(Todos)",A147=Painel!$B$5)*OR(Painel!$E$5="(Todos)",P147=Painel!$E$5)),$J147+ROW()/10000000,"")</f>
        <v/>
      </c>
    </row>
    <row r="148" customFormat="false" ht="15" hidden="false" customHeight="false" outlineLevel="0" collapsed="false">
      <c r="A148" s="29" t="s">
        <v>61</v>
      </c>
      <c r="B148" s="29" t="s">
        <v>269</v>
      </c>
      <c r="C148" s="29" t="s">
        <v>322</v>
      </c>
      <c r="D148" s="29" t="s">
        <v>324</v>
      </c>
      <c r="E148" s="29" t="n">
        <v>54</v>
      </c>
      <c r="F148" s="29" t="s">
        <v>137</v>
      </c>
      <c r="G148" s="29"/>
      <c r="H148" s="30" t="n">
        <v>590.85</v>
      </c>
      <c r="I148" s="31" t="n">
        <v>46242</v>
      </c>
      <c r="J148" s="30" t="n">
        <v>590.85</v>
      </c>
      <c r="K148" s="29" t="s">
        <v>120</v>
      </c>
      <c r="L148" s="29" t="s">
        <v>271</v>
      </c>
      <c r="M148" s="29"/>
      <c r="N148" s="29" t="s">
        <v>122</v>
      </c>
      <c r="O148" s="29"/>
      <c r="P148" s="29" t="s">
        <v>123</v>
      </c>
      <c r="Q148" s="29" t="n">
        <f aca="false">IFERROR(VALUE(L148),"")</f>
        <v>43</v>
      </c>
      <c r="R148" s="29" t="str">
        <f aca="true">IF(O148="","",O148-TODAY())</f>
        <v/>
      </c>
      <c r="S148" s="29" t="str">
        <f aca="false">IF(C148="&lt;&lt; vazio &gt;&gt;","VAZIA",IF(AND(O148&lt;&gt;"",R148&lt;0),"VENCIDO",IF(AND(O148&lt;&gt;"",R148&lt;=Parametros!$B$10),"PRÓX. VENCIMENTO",IF(F148="Q","QUALIDADE",IF(F148="S","BLOQUEADO",IF(F148="R","RESTRITO/DEVOLUÇÃO",IF(OR(N148="QUAR",N148="QRES"),"QUARENTENA",IF(OR(B148="DESCARTE",B148="DEVOLUÇÃO"),"DESCARTE/DEVOLUÇÃO",IF(AND(D148="",K148&lt;&gt;""),"SEM LOTE",IF(AND(Q148&lt;&gt;"",Q148&gt;=Parametros!$B$11),"PARADO/SEM GIRO","OK"))))))))))</f>
        <v>BLOQUEADO</v>
      </c>
      <c r="T148" s="29" t="str">
        <f aca="false">IF(AND($S148="PARADO/SEM GIRO",$K148="KG",OR(Painel!$B$5="(Todos)",A148=Painel!$B$5)*OR(Painel!$E$5="(Todos)",P148=Painel!$E$5)),$J148+ROW()/10000000,"")</f>
        <v/>
      </c>
      <c r="U148" s="29" t="str">
        <f aca="false">IF(AND($S148="VENCIDO",$K148="KG",OR(Painel!$B$5="(Todos)",A148=Painel!$B$5)*OR(Painel!$E$5="(Todos)",P148=Painel!$E$5)),$J148+ROW()/10000000,"")</f>
        <v/>
      </c>
    </row>
    <row r="149" customFormat="false" ht="15" hidden="false" customHeight="false" outlineLevel="0" collapsed="false">
      <c r="A149" s="29" t="s">
        <v>61</v>
      </c>
      <c r="B149" s="29" t="s">
        <v>269</v>
      </c>
      <c r="C149" s="29" t="s">
        <v>325</v>
      </c>
      <c r="D149" s="29" t="s">
        <v>326</v>
      </c>
      <c r="E149" s="29" t="n">
        <v>54</v>
      </c>
      <c r="F149" s="29" t="s">
        <v>137</v>
      </c>
      <c r="G149" s="29"/>
      <c r="H149" s="30" t="n">
        <v>21</v>
      </c>
      <c r="I149" s="31" t="n">
        <v>46242</v>
      </c>
      <c r="J149" s="30" t="n">
        <v>21</v>
      </c>
      <c r="K149" s="29" t="s">
        <v>120</v>
      </c>
      <c r="L149" s="29" t="s">
        <v>271</v>
      </c>
      <c r="M149" s="29"/>
      <c r="N149" s="29" t="s">
        <v>134</v>
      </c>
      <c r="O149" s="29"/>
      <c r="P149" s="29" t="s">
        <v>123</v>
      </c>
      <c r="Q149" s="29" t="n">
        <f aca="false">IFERROR(VALUE(L149),"")</f>
        <v>43</v>
      </c>
      <c r="R149" s="29" t="str">
        <f aca="true">IF(O149="","",O149-TODAY())</f>
        <v/>
      </c>
      <c r="S149" s="29" t="str">
        <f aca="false">IF(C149="&lt;&lt; vazio &gt;&gt;","VAZIA",IF(AND(O149&lt;&gt;"",R149&lt;0),"VENCIDO",IF(AND(O149&lt;&gt;"",R149&lt;=Parametros!$B$10),"PRÓX. VENCIMENTO",IF(F149="Q","QUALIDADE",IF(F149="S","BLOQUEADO",IF(F149="R","RESTRITO/DEVOLUÇÃO",IF(OR(N149="QUAR",N149="QRES"),"QUARENTENA",IF(OR(B149="DESCARTE",B149="DEVOLUÇÃO"),"DESCARTE/DEVOLUÇÃO",IF(AND(D149="",K149&lt;&gt;""),"SEM LOTE",IF(AND(Q149&lt;&gt;"",Q149&gt;=Parametros!$B$11),"PARADO/SEM GIRO","OK"))))))))))</f>
        <v>BLOQUEADO</v>
      </c>
      <c r="T149" s="29" t="str">
        <f aca="false">IF(AND($S149="PARADO/SEM GIRO",$K149="KG",OR(Painel!$B$5="(Todos)",A149=Painel!$B$5)*OR(Painel!$E$5="(Todos)",P149=Painel!$E$5)),$J149+ROW()/10000000,"")</f>
        <v/>
      </c>
      <c r="U149" s="29" t="str">
        <f aca="false">IF(AND($S149="VENCIDO",$K149="KG",OR(Painel!$B$5="(Todos)",A149=Painel!$B$5)*OR(Painel!$E$5="(Todos)",P149=Painel!$E$5)),$J149+ROW()/10000000,"")</f>
        <v/>
      </c>
    </row>
    <row r="150" customFormat="false" ht="15" hidden="false" customHeight="false" outlineLevel="0" collapsed="false">
      <c r="A150" s="29" t="s">
        <v>61</v>
      </c>
      <c r="B150" s="29" t="s">
        <v>269</v>
      </c>
      <c r="C150" s="29" t="s">
        <v>255</v>
      </c>
      <c r="D150" s="29" t="s">
        <v>257</v>
      </c>
      <c r="E150" s="29" t="n">
        <v>54</v>
      </c>
      <c r="F150" s="29" t="s">
        <v>137</v>
      </c>
      <c r="G150" s="29"/>
      <c r="H150" s="30" t="n">
        <v>72.72</v>
      </c>
      <c r="I150" s="31" t="n">
        <v>46271</v>
      </c>
      <c r="J150" s="30" t="n">
        <v>72.72</v>
      </c>
      <c r="K150" s="29" t="s">
        <v>120</v>
      </c>
      <c r="L150" s="29" t="s">
        <v>221</v>
      </c>
      <c r="M150" s="29"/>
      <c r="N150" s="29" t="s">
        <v>134</v>
      </c>
      <c r="O150" s="29"/>
      <c r="P150" s="29" t="s">
        <v>123</v>
      </c>
      <c r="Q150" s="29" t="n">
        <f aca="false">IFERROR(VALUE(L150),"")</f>
        <v>14</v>
      </c>
      <c r="R150" s="29" t="str">
        <f aca="true">IF(O150="","",O150-TODAY())</f>
        <v/>
      </c>
      <c r="S150" s="29" t="str">
        <f aca="false">IF(C150="&lt;&lt; vazio &gt;&gt;","VAZIA",IF(AND(O150&lt;&gt;"",R150&lt;0),"VENCIDO",IF(AND(O150&lt;&gt;"",R150&lt;=Parametros!$B$10),"PRÓX. VENCIMENTO",IF(F150="Q","QUALIDADE",IF(F150="S","BLOQUEADO",IF(F150="R","RESTRITO/DEVOLUÇÃO",IF(OR(N150="QUAR",N150="QRES"),"QUARENTENA",IF(OR(B150="DESCARTE",B150="DEVOLUÇÃO"),"DESCARTE/DEVOLUÇÃO",IF(AND(D150="",K150&lt;&gt;""),"SEM LOTE",IF(AND(Q150&lt;&gt;"",Q150&gt;=Parametros!$B$11),"PARADO/SEM GIRO","OK"))))))))))</f>
        <v>BLOQUEADO</v>
      </c>
      <c r="T150" s="29" t="str">
        <f aca="false">IF(AND($S150="PARADO/SEM GIRO",$K150="KG",OR(Painel!$B$5="(Todos)",A150=Painel!$B$5)*OR(Painel!$E$5="(Todos)",P150=Painel!$E$5)),$J150+ROW()/10000000,"")</f>
        <v/>
      </c>
      <c r="U150" s="29" t="str">
        <f aca="false">IF(AND($S150="VENCIDO",$K150="KG",OR(Painel!$B$5="(Todos)",A150=Painel!$B$5)*OR(Painel!$E$5="(Todos)",P150=Painel!$E$5)),$J150+ROW()/10000000,"")</f>
        <v/>
      </c>
    </row>
    <row r="151" customFormat="false" ht="15" hidden="false" customHeight="false" outlineLevel="0" collapsed="false">
      <c r="A151" s="29" t="s">
        <v>61</v>
      </c>
      <c r="B151" s="29" t="s">
        <v>269</v>
      </c>
      <c r="C151" s="29" t="s">
        <v>258</v>
      </c>
      <c r="D151" s="29" t="s">
        <v>259</v>
      </c>
      <c r="E151" s="29" t="n">
        <v>54</v>
      </c>
      <c r="F151" s="29"/>
      <c r="G151" s="29"/>
      <c r="H151" s="30" t="n">
        <v>181.8</v>
      </c>
      <c r="I151" s="31" t="n">
        <v>46242</v>
      </c>
      <c r="J151" s="30" t="n">
        <v>181.8</v>
      </c>
      <c r="K151" s="29" t="s">
        <v>120</v>
      </c>
      <c r="L151" s="29" t="s">
        <v>271</v>
      </c>
      <c r="M151" s="29"/>
      <c r="N151" s="29" t="s">
        <v>134</v>
      </c>
      <c r="O151" s="29"/>
      <c r="P151" s="29" t="s">
        <v>123</v>
      </c>
      <c r="Q151" s="29" t="n">
        <f aca="false">IFERROR(VALUE(L151),"")</f>
        <v>43</v>
      </c>
      <c r="R151" s="29" t="str">
        <f aca="true">IF(O151="","",O151-TODAY())</f>
        <v/>
      </c>
      <c r="S151" s="29" t="str">
        <f aca="false">IF(C151="&lt;&lt; vazio &gt;&gt;","VAZIA",IF(AND(O151&lt;&gt;"",R151&lt;0),"VENCIDO",IF(AND(O151&lt;&gt;"",R151&lt;=Parametros!$B$10),"PRÓX. VENCIMENTO",IF(F151="Q","QUALIDADE",IF(F151="S","BLOQUEADO",IF(F151="R","RESTRITO/DEVOLUÇÃO",IF(OR(N151="QUAR",N151="QRES"),"QUARENTENA",IF(OR(B151="DESCARTE",B151="DEVOLUÇÃO"),"DESCARTE/DEVOLUÇÃO",IF(AND(D151="",K151&lt;&gt;""),"SEM LOTE",IF(AND(Q151&lt;&gt;"",Q151&gt;=Parametros!$B$11),"PARADO/SEM GIRO","OK"))))))))))</f>
        <v>OK</v>
      </c>
      <c r="T151" s="29" t="str">
        <f aca="false">IF(AND($S151="PARADO/SEM GIRO",$K151="KG",OR(Painel!$B$5="(Todos)",A151=Painel!$B$5)*OR(Painel!$E$5="(Todos)",P151=Painel!$E$5)),$J151+ROW()/10000000,"")</f>
        <v/>
      </c>
      <c r="U151" s="29" t="str">
        <f aca="false">IF(AND($S151="VENCIDO",$K151="KG",OR(Painel!$B$5="(Todos)",A151=Painel!$B$5)*OR(Painel!$E$5="(Todos)",P151=Painel!$E$5)),$J151+ROW()/10000000,"")</f>
        <v/>
      </c>
    </row>
    <row r="152" customFormat="false" ht="15" hidden="false" customHeight="false" outlineLevel="0" collapsed="false">
      <c r="A152" s="29" t="s">
        <v>61</v>
      </c>
      <c r="B152" s="29" t="s">
        <v>269</v>
      </c>
      <c r="C152" s="29" t="s">
        <v>258</v>
      </c>
      <c r="D152" s="29" t="s">
        <v>327</v>
      </c>
      <c r="E152" s="29" t="n">
        <v>54</v>
      </c>
      <c r="F152" s="29" t="s">
        <v>137</v>
      </c>
      <c r="G152" s="29"/>
      <c r="H152" s="30" t="n">
        <v>0.001</v>
      </c>
      <c r="I152" s="31" t="n">
        <v>46278</v>
      </c>
      <c r="J152" s="30" t="n">
        <v>0.001</v>
      </c>
      <c r="K152" s="29" t="s">
        <v>120</v>
      </c>
      <c r="L152" s="29" t="s">
        <v>328</v>
      </c>
      <c r="M152" s="29"/>
      <c r="N152" s="29" t="s">
        <v>134</v>
      </c>
      <c r="O152" s="31" t="n">
        <v>46280</v>
      </c>
      <c r="P152" s="29" t="s">
        <v>123</v>
      </c>
      <c r="Q152" s="29" t="n">
        <f aca="false">IFERROR(VALUE(L152),"")</f>
        <v>7</v>
      </c>
      <c r="R152" s="29" t="n">
        <f aca="true">IF(O152="","",O152-TODAY())</f>
        <v>-5</v>
      </c>
      <c r="S152" s="29" t="str">
        <f aca="false">IF(C152="&lt;&lt; vazio &gt;&gt;","VAZIA",IF(AND(O152&lt;&gt;"",R152&lt;0),"VENCIDO",IF(AND(O152&lt;&gt;"",R152&lt;=Parametros!$B$10),"PRÓX. VENCIMENTO",IF(F152="Q","QUALIDADE",IF(F152="S","BLOQUEADO",IF(F152="R","RESTRITO/DEVOLUÇÃO",IF(OR(N152="QUAR",N152="QRES"),"QUARENTENA",IF(OR(B152="DESCARTE",B152="DEVOLUÇÃO"),"DESCARTE/DEVOLUÇÃO",IF(AND(D152="",K152&lt;&gt;""),"SEM LOTE",IF(AND(Q152&lt;&gt;"",Q152&gt;=Parametros!$B$11),"PARADO/SEM GIRO","OK"))))))))))</f>
        <v>VENCIDO</v>
      </c>
      <c r="T152" s="29" t="str">
        <f aca="false">IF(AND($S152="PARADO/SEM GIRO",$K152="KG",OR(Painel!$B$5="(Todos)",A152=Painel!$B$5)*OR(Painel!$E$5="(Todos)",P152=Painel!$E$5)),$J152+ROW()/10000000,"")</f>
        <v/>
      </c>
      <c r="U152" s="29" t="n">
        <f aca="false">IF(AND($S152="VENCIDO",$K152="KG",OR(Painel!$B$5="(Todos)",A152=Painel!$B$5)*OR(Painel!$E$5="(Todos)",P152=Painel!$E$5)),$J152+ROW()/10000000,"")</f>
        <v>0.0010152</v>
      </c>
    </row>
    <row r="153" customFormat="false" ht="15" hidden="false" customHeight="false" outlineLevel="0" collapsed="false">
      <c r="A153" s="29" t="s">
        <v>61</v>
      </c>
      <c r="B153" s="29" t="s">
        <v>269</v>
      </c>
      <c r="C153" s="29" t="s">
        <v>258</v>
      </c>
      <c r="D153" s="29" t="s">
        <v>329</v>
      </c>
      <c r="E153" s="29" t="n">
        <v>54</v>
      </c>
      <c r="F153" s="29" t="s">
        <v>137</v>
      </c>
      <c r="G153" s="29"/>
      <c r="H153" s="30" t="n">
        <v>12.12</v>
      </c>
      <c r="I153" s="31" t="n">
        <v>46242</v>
      </c>
      <c r="J153" s="30" t="n">
        <v>12.12</v>
      </c>
      <c r="K153" s="29" t="s">
        <v>120</v>
      </c>
      <c r="L153" s="29" t="s">
        <v>271</v>
      </c>
      <c r="M153" s="29"/>
      <c r="N153" s="29" t="s">
        <v>122</v>
      </c>
      <c r="O153" s="29"/>
      <c r="P153" s="29" t="s">
        <v>123</v>
      </c>
      <c r="Q153" s="29" t="n">
        <f aca="false">IFERROR(VALUE(L153),"")</f>
        <v>43</v>
      </c>
      <c r="R153" s="29" t="str">
        <f aca="true">IF(O153="","",O153-TODAY())</f>
        <v/>
      </c>
      <c r="S153" s="29" t="str">
        <f aca="false">IF(C153="&lt;&lt; vazio &gt;&gt;","VAZIA",IF(AND(O153&lt;&gt;"",R153&lt;0),"VENCIDO",IF(AND(O153&lt;&gt;"",R153&lt;=Parametros!$B$10),"PRÓX. VENCIMENTO",IF(F153="Q","QUALIDADE",IF(F153="S","BLOQUEADO",IF(F153="R","RESTRITO/DEVOLUÇÃO",IF(OR(N153="QUAR",N153="QRES"),"QUARENTENA",IF(OR(B153="DESCARTE",B153="DEVOLUÇÃO"),"DESCARTE/DEVOLUÇÃO",IF(AND(D153="",K153&lt;&gt;""),"SEM LOTE",IF(AND(Q153&lt;&gt;"",Q153&gt;=Parametros!$B$11),"PARADO/SEM GIRO","OK"))))))))))</f>
        <v>BLOQUEADO</v>
      </c>
      <c r="T153" s="29" t="str">
        <f aca="false">IF(AND($S153="PARADO/SEM GIRO",$K153="KG",OR(Painel!$B$5="(Todos)",A153=Painel!$B$5)*OR(Painel!$E$5="(Todos)",P153=Painel!$E$5)),$J153+ROW()/10000000,"")</f>
        <v/>
      </c>
      <c r="U153" s="29" t="str">
        <f aca="false">IF(AND($S153="VENCIDO",$K153="KG",OR(Painel!$B$5="(Todos)",A153=Painel!$B$5)*OR(Painel!$E$5="(Todos)",P153=Painel!$E$5)),$J153+ROW()/10000000,"")</f>
        <v/>
      </c>
    </row>
    <row r="154" customFormat="false" ht="15" hidden="false" customHeight="false" outlineLevel="0" collapsed="false">
      <c r="A154" s="29" t="s">
        <v>61</v>
      </c>
      <c r="B154" s="29" t="s">
        <v>269</v>
      </c>
      <c r="C154" s="29" t="s">
        <v>258</v>
      </c>
      <c r="D154" s="29" t="s">
        <v>330</v>
      </c>
      <c r="E154" s="29" t="n">
        <v>54</v>
      </c>
      <c r="F154" s="29"/>
      <c r="G154" s="29"/>
      <c r="H154" s="30" t="n">
        <v>24.24</v>
      </c>
      <c r="I154" s="31" t="n">
        <v>46280</v>
      </c>
      <c r="J154" s="30" t="n">
        <v>24.24</v>
      </c>
      <c r="K154" s="29" t="s">
        <v>120</v>
      </c>
      <c r="L154" s="29" t="s">
        <v>144</v>
      </c>
      <c r="M154" s="29"/>
      <c r="N154" s="29" t="s">
        <v>134</v>
      </c>
      <c r="O154" s="29"/>
      <c r="P154" s="29" t="s">
        <v>123</v>
      </c>
      <c r="Q154" s="29" t="n">
        <f aca="false">IFERROR(VALUE(L154),"")</f>
        <v>5</v>
      </c>
      <c r="R154" s="29" t="str">
        <f aca="true">IF(O154="","",O154-TODAY())</f>
        <v/>
      </c>
      <c r="S154" s="29" t="str">
        <f aca="false">IF(C154="&lt;&lt; vazio &gt;&gt;","VAZIA",IF(AND(O154&lt;&gt;"",R154&lt;0),"VENCIDO",IF(AND(O154&lt;&gt;"",R154&lt;=Parametros!$B$10),"PRÓX. VENCIMENTO",IF(F154="Q","QUALIDADE",IF(F154="S","BLOQUEADO",IF(F154="R","RESTRITO/DEVOLUÇÃO",IF(OR(N154="QUAR",N154="QRES"),"QUARENTENA",IF(OR(B154="DESCARTE",B154="DEVOLUÇÃO"),"DESCARTE/DEVOLUÇÃO",IF(AND(D154="",K154&lt;&gt;""),"SEM LOTE",IF(AND(Q154&lt;&gt;"",Q154&gt;=Parametros!$B$11),"PARADO/SEM GIRO","OK"))))))))))</f>
        <v>OK</v>
      </c>
      <c r="T154" s="29" t="str">
        <f aca="false">IF(AND($S154="PARADO/SEM GIRO",$K154="KG",OR(Painel!$B$5="(Todos)",A154=Painel!$B$5)*OR(Painel!$E$5="(Todos)",P154=Painel!$E$5)),$J154+ROW()/10000000,"")</f>
        <v/>
      </c>
      <c r="U154" s="29" t="str">
        <f aca="false">IF(AND($S154="VENCIDO",$K154="KG",OR(Painel!$B$5="(Todos)",A154=Painel!$B$5)*OR(Painel!$E$5="(Todos)",P154=Painel!$E$5)),$J154+ROW()/10000000,"")</f>
        <v/>
      </c>
    </row>
    <row r="155" customFormat="false" ht="15" hidden="false" customHeight="false" outlineLevel="0" collapsed="false">
      <c r="A155" s="29" t="s">
        <v>61</v>
      </c>
      <c r="B155" s="29" t="s">
        <v>269</v>
      </c>
      <c r="C155" s="29" t="s">
        <v>262</v>
      </c>
      <c r="D155" s="29" t="s">
        <v>264</v>
      </c>
      <c r="E155" s="29" t="n">
        <v>54</v>
      </c>
      <c r="F155" s="29" t="s">
        <v>137</v>
      </c>
      <c r="G155" s="29"/>
      <c r="H155" s="30" t="n">
        <v>2</v>
      </c>
      <c r="I155" s="31" t="n">
        <v>46274</v>
      </c>
      <c r="J155" s="30" t="n">
        <v>2</v>
      </c>
      <c r="K155" s="29" t="s">
        <v>120</v>
      </c>
      <c r="L155" s="29" t="s">
        <v>138</v>
      </c>
      <c r="M155" s="29"/>
      <c r="N155" s="29" t="s">
        <v>122</v>
      </c>
      <c r="O155" s="29"/>
      <c r="P155" s="29" t="s">
        <v>123</v>
      </c>
      <c r="Q155" s="29" t="n">
        <f aca="false">IFERROR(VALUE(L155),"")</f>
        <v>11</v>
      </c>
      <c r="R155" s="29" t="str">
        <f aca="true">IF(O155="","",O155-TODAY())</f>
        <v/>
      </c>
      <c r="S155" s="29" t="str">
        <f aca="false">IF(C155="&lt;&lt; vazio &gt;&gt;","VAZIA",IF(AND(O155&lt;&gt;"",R155&lt;0),"VENCIDO",IF(AND(O155&lt;&gt;"",R155&lt;=Parametros!$B$10),"PRÓX. VENCIMENTO",IF(F155="Q","QUALIDADE",IF(F155="S","BLOQUEADO",IF(F155="R","RESTRITO/DEVOLUÇÃO",IF(OR(N155="QUAR",N155="QRES"),"QUARENTENA",IF(OR(B155="DESCARTE",B155="DEVOLUÇÃO"),"DESCARTE/DEVOLUÇÃO",IF(AND(D155="",K155&lt;&gt;""),"SEM LOTE",IF(AND(Q155&lt;&gt;"",Q155&gt;=Parametros!$B$11),"PARADO/SEM GIRO","OK"))))))))))</f>
        <v>BLOQUEADO</v>
      </c>
      <c r="T155" s="29" t="str">
        <f aca="false">IF(AND($S155="PARADO/SEM GIRO",$K155="KG",OR(Painel!$B$5="(Todos)",A155=Painel!$B$5)*OR(Painel!$E$5="(Todos)",P155=Painel!$E$5)),$J155+ROW()/10000000,"")</f>
        <v/>
      </c>
      <c r="U155" s="29" t="str">
        <f aca="false">IF(AND($S155="VENCIDO",$K155="KG",OR(Painel!$B$5="(Todos)",A155=Painel!$B$5)*OR(Painel!$E$5="(Todos)",P155=Painel!$E$5)),$J155+ROW()/10000000,"")</f>
        <v/>
      </c>
    </row>
    <row r="156" customFormat="false" ht="15" hidden="false" customHeight="false" outlineLevel="0" collapsed="false">
      <c r="A156" s="29" t="s">
        <v>61</v>
      </c>
      <c r="B156" s="29" t="s">
        <v>269</v>
      </c>
      <c r="C156" s="29" t="s">
        <v>331</v>
      </c>
      <c r="D156" s="29" t="s">
        <v>332</v>
      </c>
      <c r="E156" s="29" t="n">
        <v>54</v>
      </c>
      <c r="F156" s="29"/>
      <c r="G156" s="29"/>
      <c r="H156" s="30" t="n">
        <v>58.75</v>
      </c>
      <c r="I156" s="31" t="n">
        <v>46242</v>
      </c>
      <c r="J156" s="30" t="n">
        <v>58.75</v>
      </c>
      <c r="K156" s="29" t="s">
        <v>333</v>
      </c>
      <c r="L156" s="29" t="s">
        <v>271</v>
      </c>
      <c r="M156" s="29"/>
      <c r="N156" s="29" t="s">
        <v>134</v>
      </c>
      <c r="O156" s="29"/>
      <c r="P156" s="29" t="s">
        <v>123</v>
      </c>
      <c r="Q156" s="29" t="n">
        <f aca="false">IFERROR(VALUE(L156),"")</f>
        <v>43</v>
      </c>
      <c r="R156" s="29" t="str">
        <f aca="true">IF(O156="","",O156-TODAY())</f>
        <v/>
      </c>
      <c r="S156" s="29" t="str">
        <f aca="false">IF(C156="&lt;&lt; vazio &gt;&gt;","VAZIA",IF(AND(O156&lt;&gt;"",R156&lt;0),"VENCIDO",IF(AND(O156&lt;&gt;"",R156&lt;=Parametros!$B$10),"PRÓX. VENCIMENTO",IF(F156="Q","QUALIDADE",IF(F156="S","BLOQUEADO",IF(F156="R","RESTRITO/DEVOLUÇÃO",IF(OR(N156="QUAR",N156="QRES"),"QUARENTENA",IF(OR(B156="DESCARTE",B156="DEVOLUÇÃO"),"DESCARTE/DEVOLUÇÃO",IF(AND(D156="",K156&lt;&gt;""),"SEM LOTE",IF(AND(Q156&lt;&gt;"",Q156&gt;=Parametros!$B$11),"PARADO/SEM GIRO","OK"))))))))))</f>
        <v>OK</v>
      </c>
      <c r="T156" s="29" t="str">
        <f aca="false">IF(AND($S156="PARADO/SEM GIRO",$K156="KG",OR(Painel!$B$5="(Todos)",A156=Painel!$B$5)*OR(Painel!$E$5="(Todos)",P156=Painel!$E$5)),$J156+ROW()/10000000,"")</f>
        <v/>
      </c>
      <c r="U156" s="29" t="str">
        <f aca="false">IF(AND($S156="VENCIDO",$K156="KG",OR(Painel!$B$5="(Todos)",A156=Painel!$B$5)*OR(Painel!$E$5="(Todos)",P156=Painel!$E$5)),$J156+ROW()/10000000,"")</f>
        <v/>
      </c>
    </row>
    <row r="157" customFormat="false" ht="15" hidden="false" customHeight="false" outlineLevel="0" collapsed="false">
      <c r="A157" s="29" t="s">
        <v>61</v>
      </c>
      <c r="B157" s="29" t="s">
        <v>269</v>
      </c>
      <c r="C157" s="29" t="s">
        <v>334</v>
      </c>
      <c r="D157" s="29" t="s">
        <v>335</v>
      </c>
      <c r="E157" s="29" t="n">
        <v>54</v>
      </c>
      <c r="F157" s="29"/>
      <c r="G157" s="29"/>
      <c r="H157" s="30" t="n">
        <v>281.4</v>
      </c>
      <c r="I157" s="31" t="n">
        <v>46280</v>
      </c>
      <c r="J157" s="30" t="n">
        <v>281.4</v>
      </c>
      <c r="K157" s="29" t="s">
        <v>120</v>
      </c>
      <c r="L157" s="29" t="s">
        <v>271</v>
      </c>
      <c r="M157" s="29"/>
      <c r="N157" s="29" t="s">
        <v>179</v>
      </c>
      <c r="O157" s="29"/>
      <c r="P157" s="29" t="s">
        <v>123</v>
      </c>
      <c r="Q157" s="29" t="n">
        <f aca="false">IFERROR(VALUE(L157),"")</f>
        <v>43</v>
      </c>
      <c r="R157" s="29" t="str">
        <f aca="true">IF(O157="","",O157-TODAY())</f>
        <v/>
      </c>
      <c r="S157" s="29" t="str">
        <f aca="false">IF(C157="&lt;&lt; vazio &gt;&gt;","VAZIA",IF(AND(O157&lt;&gt;"",R157&lt;0),"VENCIDO",IF(AND(O157&lt;&gt;"",R157&lt;=Parametros!$B$10),"PRÓX. VENCIMENTO",IF(F157="Q","QUALIDADE",IF(F157="S","BLOQUEADO",IF(F157="R","RESTRITO/DEVOLUÇÃO",IF(OR(N157="QUAR",N157="QRES"),"QUARENTENA",IF(OR(B157="DESCARTE",B157="DEVOLUÇÃO"),"DESCARTE/DEVOLUÇÃO",IF(AND(D157="",K157&lt;&gt;""),"SEM LOTE",IF(AND(Q157&lt;&gt;"",Q157&gt;=Parametros!$B$11),"PARADO/SEM GIRO","OK"))))))))))</f>
        <v>OK</v>
      </c>
      <c r="T157" s="29" t="str">
        <f aca="false">IF(AND($S157="PARADO/SEM GIRO",$K157="KG",OR(Painel!$B$5="(Todos)",A157=Painel!$B$5)*OR(Painel!$E$5="(Todos)",P157=Painel!$E$5)),$J157+ROW()/10000000,"")</f>
        <v/>
      </c>
      <c r="U157" s="29" t="str">
        <f aca="false">IF(AND($S157="VENCIDO",$K157="KG",OR(Painel!$B$5="(Todos)",A157=Painel!$B$5)*OR(Painel!$E$5="(Todos)",P157=Painel!$E$5)),$J157+ROW()/10000000,"")</f>
        <v/>
      </c>
    </row>
    <row r="158" customFormat="false" ht="15" hidden="false" customHeight="false" outlineLevel="0" collapsed="false">
      <c r="A158" s="29" t="s">
        <v>59</v>
      </c>
      <c r="B158" s="29" t="s">
        <v>336</v>
      </c>
      <c r="C158" s="29" t="s">
        <v>337</v>
      </c>
      <c r="D158" s="29" t="s">
        <v>338</v>
      </c>
      <c r="E158" s="29" t="n">
        <v>2</v>
      </c>
      <c r="F158" s="29"/>
      <c r="G158" s="29"/>
      <c r="H158" s="30" t="n">
        <v>7000</v>
      </c>
      <c r="I158" s="31" t="n">
        <v>46272</v>
      </c>
      <c r="J158" s="30" t="n">
        <v>7000</v>
      </c>
      <c r="K158" s="29" t="s">
        <v>120</v>
      </c>
      <c r="L158" s="29" t="s">
        <v>126</v>
      </c>
      <c r="M158" s="29"/>
      <c r="N158" s="29" t="s">
        <v>122</v>
      </c>
      <c r="O158" s="31" t="n">
        <v>46985</v>
      </c>
      <c r="P158" s="29" t="s">
        <v>123</v>
      </c>
      <c r="Q158" s="29" t="n">
        <f aca="false">IFERROR(VALUE(L158),"")</f>
        <v>13</v>
      </c>
      <c r="R158" s="29" t="n">
        <f aca="true">IF(O158="","",O158-TODAY())</f>
        <v>700</v>
      </c>
      <c r="S158" s="29" t="str">
        <f aca="false">IF(C158="&lt;&lt; vazio &gt;&gt;","VAZIA",IF(AND(O158&lt;&gt;"",R158&lt;0),"VENCIDO",IF(AND(O158&lt;&gt;"",R158&lt;=Parametros!$B$10),"PRÓX. VENCIMENTO",IF(F158="Q","QUALIDADE",IF(F158="S","BLOQUEADO",IF(F158="R","RESTRITO/DEVOLUÇÃO",IF(OR(N158="QUAR",N158="QRES"),"QUARENTENA",IF(OR(B158="DESCARTE",B158="DEVOLUÇÃO"),"DESCARTE/DEVOLUÇÃO",IF(AND(D158="",K158&lt;&gt;""),"SEM LOTE",IF(AND(Q158&lt;&gt;"",Q158&gt;=Parametros!$B$11),"PARADO/SEM GIRO","OK"))))))))))</f>
        <v>OK</v>
      </c>
      <c r="T158" s="29" t="str">
        <f aca="false">IF(AND($S158="PARADO/SEM GIRO",$K158="KG",OR(Painel!$B$5="(Todos)",A158=Painel!$B$5)*OR(Painel!$E$5="(Todos)",P158=Painel!$E$5)),$J158+ROW()/10000000,"")</f>
        <v/>
      </c>
      <c r="U158" s="29" t="str">
        <f aca="false">IF(AND($S158="VENCIDO",$K158="KG",OR(Painel!$B$5="(Todos)",A158=Painel!$B$5)*OR(Painel!$E$5="(Todos)",P158=Painel!$E$5)),$J158+ROW()/10000000,"")</f>
        <v/>
      </c>
    </row>
    <row r="159" customFormat="false" ht="15" hidden="false" customHeight="false" outlineLevel="0" collapsed="false">
      <c r="A159" s="29" t="s">
        <v>59</v>
      </c>
      <c r="B159" s="29" t="s">
        <v>336</v>
      </c>
      <c r="C159" s="29" t="s">
        <v>337</v>
      </c>
      <c r="D159" s="29" t="s">
        <v>339</v>
      </c>
      <c r="E159" s="29" t="n">
        <v>2</v>
      </c>
      <c r="F159" s="29"/>
      <c r="G159" s="29"/>
      <c r="H159" s="30" t="n">
        <v>4360</v>
      </c>
      <c r="I159" s="31" t="n">
        <v>46272</v>
      </c>
      <c r="J159" s="30" t="n">
        <v>4360</v>
      </c>
      <c r="K159" s="29" t="s">
        <v>120</v>
      </c>
      <c r="L159" s="29" t="s">
        <v>126</v>
      </c>
      <c r="M159" s="29"/>
      <c r="N159" s="29" t="s">
        <v>122</v>
      </c>
      <c r="O159" s="31" t="n">
        <v>46986</v>
      </c>
      <c r="P159" s="29" t="s">
        <v>123</v>
      </c>
      <c r="Q159" s="29" t="n">
        <f aca="false">IFERROR(VALUE(L159),"")</f>
        <v>13</v>
      </c>
      <c r="R159" s="29" t="n">
        <f aca="true">IF(O159="","",O159-TODAY())</f>
        <v>701</v>
      </c>
      <c r="S159" s="29" t="str">
        <f aca="false">IF(C159="&lt;&lt; vazio &gt;&gt;","VAZIA",IF(AND(O159&lt;&gt;"",R159&lt;0),"VENCIDO",IF(AND(O159&lt;&gt;"",R159&lt;=Parametros!$B$10),"PRÓX. VENCIMENTO",IF(F159="Q","QUALIDADE",IF(F159="S","BLOQUEADO",IF(F159="R","RESTRITO/DEVOLUÇÃO",IF(OR(N159="QUAR",N159="QRES"),"QUARENTENA",IF(OR(B159="DESCARTE",B159="DEVOLUÇÃO"),"DESCARTE/DEVOLUÇÃO",IF(AND(D159="",K159&lt;&gt;""),"SEM LOTE",IF(AND(Q159&lt;&gt;"",Q159&gt;=Parametros!$B$11),"PARADO/SEM GIRO","OK"))))))))))</f>
        <v>OK</v>
      </c>
      <c r="T159" s="29" t="str">
        <f aca="false">IF(AND($S159="PARADO/SEM GIRO",$K159="KG",OR(Painel!$B$5="(Todos)",A159=Painel!$B$5)*OR(Painel!$E$5="(Todos)",P159=Painel!$E$5)),$J159+ROW()/10000000,"")</f>
        <v/>
      </c>
      <c r="U159" s="29" t="str">
        <f aca="false">IF(AND($S159="VENCIDO",$K159="KG",OR(Painel!$B$5="(Todos)",A159=Painel!$B$5)*OR(Painel!$E$5="(Todos)",P159=Painel!$E$5)),$J159+ROW()/10000000,"")</f>
        <v/>
      </c>
    </row>
    <row r="160" customFormat="false" ht="15" hidden="false" customHeight="false" outlineLevel="0" collapsed="false">
      <c r="A160" s="29" t="s">
        <v>59</v>
      </c>
      <c r="B160" s="29" t="s">
        <v>340</v>
      </c>
      <c r="C160" s="29" t="s">
        <v>334</v>
      </c>
      <c r="D160" s="29" t="s">
        <v>335</v>
      </c>
      <c r="E160" s="29" t="n">
        <v>1</v>
      </c>
      <c r="F160" s="29"/>
      <c r="G160" s="29"/>
      <c r="H160" s="30" t="n">
        <v>-20.1</v>
      </c>
      <c r="I160" s="31" t="n">
        <v>46275</v>
      </c>
      <c r="J160" s="30" t="n">
        <v>-20.1</v>
      </c>
      <c r="K160" s="29" t="s">
        <v>120</v>
      </c>
      <c r="L160" s="29" t="s">
        <v>116</v>
      </c>
      <c r="M160" s="29"/>
      <c r="N160" s="29" t="s">
        <v>122</v>
      </c>
      <c r="O160" s="29"/>
      <c r="P160" s="29" t="s">
        <v>123</v>
      </c>
      <c r="Q160" s="29" t="n">
        <f aca="false">IFERROR(VALUE(L160),"")</f>
        <v>0</v>
      </c>
      <c r="R160" s="29" t="str">
        <f aca="true">IF(O160="","",O160-TODAY())</f>
        <v/>
      </c>
      <c r="S160" s="29" t="str">
        <f aca="false">IF(C160="&lt;&lt; vazio &gt;&gt;","VAZIA",IF(AND(O160&lt;&gt;"",R160&lt;0),"VENCIDO",IF(AND(O160&lt;&gt;"",R160&lt;=Parametros!$B$10),"PRÓX. VENCIMENTO",IF(F160="Q","QUALIDADE",IF(F160="S","BLOQUEADO",IF(F160="R","RESTRITO/DEVOLUÇÃO",IF(OR(N160="QUAR",N160="QRES"),"QUARENTENA",IF(OR(B160="DESCARTE",B160="DEVOLUÇÃO"),"DESCARTE/DEVOLUÇÃO",IF(AND(D160="",K160&lt;&gt;""),"SEM LOTE",IF(AND(Q160&lt;&gt;"",Q160&gt;=Parametros!$B$11),"PARADO/SEM GIRO","OK"))))))))))</f>
        <v>OK</v>
      </c>
      <c r="T160" s="29" t="str">
        <f aca="false">IF(AND($S160="PARADO/SEM GIRO",$K160="KG",OR(Painel!$B$5="(Todos)",A160=Painel!$B$5)*OR(Painel!$E$5="(Todos)",P160=Painel!$E$5)),$J160+ROW()/10000000,"")</f>
        <v/>
      </c>
      <c r="U160" s="29" t="str">
        <f aca="false">IF(AND($S160="VENCIDO",$K160="KG",OR(Painel!$B$5="(Todos)",A160=Painel!$B$5)*OR(Painel!$E$5="(Todos)",P160=Painel!$E$5)),$J160+ROW()/10000000,"")</f>
        <v/>
      </c>
    </row>
    <row r="161" customFormat="false" ht="15" hidden="false" customHeight="false" outlineLevel="0" collapsed="false">
      <c r="A161" s="29" t="s">
        <v>59</v>
      </c>
      <c r="B161" s="29" t="s">
        <v>341</v>
      </c>
      <c r="C161" s="29" t="s">
        <v>150</v>
      </c>
      <c r="D161" s="29" t="s">
        <v>342</v>
      </c>
      <c r="E161" s="29" t="n">
        <v>1</v>
      </c>
      <c r="F161" s="29"/>
      <c r="G161" s="29"/>
      <c r="H161" s="30" t="n">
        <v>5.599</v>
      </c>
      <c r="I161" s="31" t="n">
        <v>46275</v>
      </c>
      <c r="J161" s="30" t="n">
        <v>5.599</v>
      </c>
      <c r="K161" s="29" t="s">
        <v>120</v>
      </c>
      <c r="L161" s="29" t="s">
        <v>121</v>
      </c>
      <c r="M161" s="29"/>
      <c r="N161" s="29" t="s">
        <v>179</v>
      </c>
      <c r="O161" s="31" t="n">
        <v>46459</v>
      </c>
      <c r="P161" s="29" t="s">
        <v>123</v>
      </c>
      <c r="Q161" s="29" t="n">
        <f aca="false">IFERROR(VALUE(L161),"")</f>
        <v>10</v>
      </c>
      <c r="R161" s="29" t="n">
        <f aca="true">IF(O161="","",O161-TODAY())</f>
        <v>174</v>
      </c>
      <c r="S161" s="29" t="str">
        <f aca="false">IF(C161="&lt;&lt; vazio &gt;&gt;","VAZIA",IF(AND(O161&lt;&gt;"",R161&lt;0),"VENCIDO",IF(AND(O161&lt;&gt;"",R161&lt;=Parametros!$B$10),"PRÓX. VENCIMENTO",IF(F161="Q","QUALIDADE",IF(F161="S","BLOQUEADO",IF(F161="R","RESTRITO/DEVOLUÇÃO",IF(OR(N161="QUAR",N161="QRES"),"QUARENTENA",IF(OR(B161="DESCARTE",B161="DEVOLUÇÃO"),"DESCARTE/DEVOLUÇÃO",IF(AND(D161="",K161&lt;&gt;""),"SEM LOTE",IF(AND(Q161&lt;&gt;"",Q161&gt;=Parametros!$B$11),"PARADO/SEM GIRO","OK"))))))))))</f>
        <v>OK</v>
      </c>
      <c r="T161" s="29" t="str">
        <f aca="false">IF(AND($S161="PARADO/SEM GIRO",$K161="KG",OR(Painel!$B$5="(Todos)",A161=Painel!$B$5)*OR(Painel!$E$5="(Todos)",P161=Painel!$E$5)),$J161+ROW()/10000000,"")</f>
        <v/>
      </c>
      <c r="U161" s="29" t="str">
        <f aca="false">IF(AND($S161="VENCIDO",$K161="KG",OR(Painel!$B$5="(Todos)",A161=Painel!$B$5)*OR(Painel!$E$5="(Todos)",P161=Painel!$E$5)),$J161+ROW()/10000000,"")</f>
        <v/>
      </c>
    </row>
    <row r="162" customFormat="false" ht="15" hidden="false" customHeight="false" outlineLevel="0" collapsed="false">
      <c r="A162" s="29" t="s">
        <v>59</v>
      </c>
      <c r="B162" s="29" t="s">
        <v>343</v>
      </c>
      <c r="C162" s="29" t="s">
        <v>231</v>
      </c>
      <c r="D162" s="29" t="s">
        <v>344</v>
      </c>
      <c r="E162" s="29" t="n">
        <v>1</v>
      </c>
      <c r="F162" s="29"/>
      <c r="G162" s="29"/>
      <c r="H162" s="30" t="n">
        <v>16.4</v>
      </c>
      <c r="I162" s="31" t="n">
        <v>46280</v>
      </c>
      <c r="J162" s="30" t="n">
        <v>16.4</v>
      </c>
      <c r="K162" s="29" t="s">
        <v>120</v>
      </c>
      <c r="L162" s="29" t="s">
        <v>144</v>
      </c>
      <c r="M162" s="29"/>
      <c r="N162" s="29" t="s">
        <v>134</v>
      </c>
      <c r="O162" s="31" t="n">
        <v>46292</v>
      </c>
      <c r="P162" s="29" t="s">
        <v>123</v>
      </c>
      <c r="Q162" s="29" t="n">
        <f aca="false">IFERROR(VALUE(L162),"")</f>
        <v>5</v>
      </c>
      <c r="R162" s="29" t="n">
        <f aca="true">IF(O162="","",O162-TODAY())</f>
        <v>7</v>
      </c>
      <c r="S162" s="29" t="str">
        <f aca="false">IF(C162="&lt;&lt; vazio &gt;&gt;","VAZIA",IF(AND(O162&lt;&gt;"",R162&lt;0),"VENCIDO",IF(AND(O162&lt;&gt;"",R162&lt;=Parametros!$B$10),"PRÓX. VENCIMENTO",IF(F162="Q","QUALIDADE",IF(F162="S","BLOQUEADO",IF(F162="R","RESTRITO/DEVOLUÇÃO",IF(OR(N162="QUAR",N162="QRES"),"QUARENTENA",IF(OR(B162="DESCARTE",B162="DEVOLUÇÃO"),"DESCARTE/DEVOLUÇÃO",IF(AND(D162="",K162&lt;&gt;""),"SEM LOTE",IF(AND(Q162&lt;&gt;"",Q162&gt;=Parametros!$B$11),"PARADO/SEM GIRO","OK"))))))))))</f>
        <v>PRÓX. VENCIMENTO</v>
      </c>
      <c r="T162" s="29" t="str">
        <f aca="false">IF(AND($S162="PARADO/SEM GIRO",$K162="KG",OR(Painel!$B$5="(Todos)",A162=Painel!$B$5)*OR(Painel!$E$5="(Todos)",P162=Painel!$E$5)),$J162+ROW()/10000000,"")</f>
        <v/>
      </c>
      <c r="U162" s="29" t="str">
        <f aca="false">IF(AND($S162="VENCIDO",$K162="KG",OR(Painel!$B$5="(Todos)",A162=Painel!$B$5)*OR(Painel!$E$5="(Todos)",P162=Painel!$E$5)),$J162+ROW()/10000000,"")</f>
        <v/>
      </c>
    </row>
    <row r="163" customFormat="false" ht="15" hidden="false" customHeight="false" outlineLevel="0" collapsed="false">
      <c r="A163" s="29" t="s">
        <v>59</v>
      </c>
      <c r="B163" s="29" t="s">
        <v>345</v>
      </c>
      <c r="C163" s="29" t="s">
        <v>306</v>
      </c>
      <c r="D163" s="29" t="s">
        <v>346</v>
      </c>
      <c r="E163" s="29" t="n">
        <v>1</v>
      </c>
      <c r="F163" s="29" t="s">
        <v>137</v>
      </c>
      <c r="G163" s="29"/>
      <c r="H163" s="30" t="n">
        <v>100</v>
      </c>
      <c r="I163" s="31" t="n">
        <v>46285</v>
      </c>
      <c r="J163" s="30" t="n">
        <v>100</v>
      </c>
      <c r="K163" s="29" t="s">
        <v>120</v>
      </c>
      <c r="L163" s="29" t="s">
        <v>116</v>
      </c>
      <c r="M163" s="29"/>
      <c r="N163" s="29" t="s">
        <v>134</v>
      </c>
      <c r="O163" s="31" t="n">
        <v>46285</v>
      </c>
      <c r="P163" s="29" t="s">
        <v>123</v>
      </c>
      <c r="Q163" s="29" t="n">
        <f aca="false">IFERROR(VALUE(L163),"")</f>
        <v>0</v>
      </c>
      <c r="R163" s="29" t="n">
        <f aca="true">IF(O163="","",O163-TODAY())</f>
        <v>0</v>
      </c>
      <c r="S163" s="29" t="str">
        <f aca="false">IF(C163="&lt;&lt; vazio &gt;&gt;","VAZIA",IF(AND(O163&lt;&gt;"",R163&lt;0),"VENCIDO",IF(AND(O163&lt;&gt;"",R163&lt;=Parametros!$B$10),"PRÓX. VENCIMENTO",IF(F163="Q","QUALIDADE",IF(F163="S","BLOQUEADO",IF(F163="R","RESTRITO/DEVOLUÇÃO",IF(OR(N163="QUAR",N163="QRES"),"QUARENTENA",IF(OR(B163="DESCARTE",B163="DEVOLUÇÃO"),"DESCARTE/DEVOLUÇÃO",IF(AND(D163="",K163&lt;&gt;""),"SEM LOTE",IF(AND(Q163&lt;&gt;"",Q163&gt;=Parametros!$B$11),"PARADO/SEM GIRO","OK"))))))))))</f>
        <v>PRÓX. VENCIMENTO</v>
      </c>
      <c r="T163" s="29" t="str">
        <f aca="false">IF(AND($S163="PARADO/SEM GIRO",$K163="KG",OR(Painel!$B$5="(Todos)",A163=Painel!$B$5)*OR(Painel!$E$5="(Todos)",P163=Painel!$E$5)),$J163+ROW()/10000000,"")</f>
        <v/>
      </c>
      <c r="U163" s="29" t="str">
        <f aca="false">IF(AND($S163="VENCIDO",$K163="KG",OR(Painel!$B$5="(Todos)",A163=Painel!$B$5)*OR(Painel!$E$5="(Todos)",P163=Painel!$E$5)),$J163+ROW()/10000000,"")</f>
        <v/>
      </c>
    </row>
    <row r="164" customFormat="false" ht="15" hidden="false" customHeight="false" outlineLevel="0" collapsed="false">
      <c r="A164" s="29" t="s">
        <v>59</v>
      </c>
      <c r="B164" s="29" t="s">
        <v>347</v>
      </c>
      <c r="C164" s="29" t="s">
        <v>348</v>
      </c>
      <c r="D164" s="29" t="s">
        <v>349</v>
      </c>
      <c r="E164" s="29" t="n">
        <v>5</v>
      </c>
      <c r="F164" s="29"/>
      <c r="G164" s="29"/>
      <c r="H164" s="30" t="n">
        <v>20.1</v>
      </c>
      <c r="I164" s="31" t="n">
        <v>46279</v>
      </c>
      <c r="J164" s="30" t="n">
        <v>20.1</v>
      </c>
      <c r="K164" s="29" t="s">
        <v>120</v>
      </c>
      <c r="L164" s="29" t="s">
        <v>350</v>
      </c>
      <c r="M164" s="29"/>
      <c r="N164" s="29" t="s">
        <v>179</v>
      </c>
      <c r="O164" s="31" t="n">
        <v>46789</v>
      </c>
      <c r="P164" s="29" t="s">
        <v>123</v>
      </c>
      <c r="Q164" s="29" t="n">
        <f aca="false">IFERROR(VALUE(L164),"")</f>
        <v>6</v>
      </c>
      <c r="R164" s="29" t="n">
        <f aca="true">IF(O164="","",O164-TODAY())</f>
        <v>504</v>
      </c>
      <c r="S164" s="29" t="str">
        <f aca="false">IF(C164="&lt;&lt; vazio &gt;&gt;","VAZIA",IF(AND(O164&lt;&gt;"",R164&lt;0),"VENCIDO",IF(AND(O164&lt;&gt;"",R164&lt;=Parametros!$B$10),"PRÓX. VENCIMENTO",IF(F164="Q","QUALIDADE",IF(F164="S","BLOQUEADO",IF(F164="R","RESTRITO/DEVOLUÇÃO",IF(OR(N164="QUAR",N164="QRES"),"QUARENTENA",IF(OR(B164="DESCARTE",B164="DEVOLUÇÃO"),"DESCARTE/DEVOLUÇÃO",IF(AND(D164="",K164&lt;&gt;""),"SEM LOTE",IF(AND(Q164&lt;&gt;"",Q164&gt;=Parametros!$B$11),"PARADO/SEM GIRO","OK"))))))))))</f>
        <v>OK</v>
      </c>
      <c r="T164" s="29" t="str">
        <f aca="false">IF(AND($S164="PARADO/SEM GIRO",$K164="KG",OR(Painel!$B$5="(Todos)",A164=Painel!$B$5)*OR(Painel!$E$5="(Todos)",P164=Painel!$E$5)),$J164+ROW()/10000000,"")</f>
        <v/>
      </c>
      <c r="U164" s="29" t="str">
        <f aca="false">IF(AND($S164="VENCIDO",$K164="KG",OR(Painel!$B$5="(Todos)",A164=Painel!$B$5)*OR(Painel!$E$5="(Todos)",P164=Painel!$E$5)),$J164+ROW()/10000000,"")</f>
        <v/>
      </c>
    </row>
    <row r="165" customFormat="false" ht="15" hidden="false" customHeight="false" outlineLevel="0" collapsed="false">
      <c r="A165" s="29" t="s">
        <v>59</v>
      </c>
      <c r="B165" s="29" t="s">
        <v>347</v>
      </c>
      <c r="C165" s="29" t="s">
        <v>351</v>
      </c>
      <c r="D165" s="29" t="s">
        <v>352</v>
      </c>
      <c r="E165" s="29" t="n">
        <v>5</v>
      </c>
      <c r="F165" s="29"/>
      <c r="G165" s="29"/>
      <c r="H165" s="30" t="n">
        <v>40.2</v>
      </c>
      <c r="I165" s="31" t="n">
        <v>46279</v>
      </c>
      <c r="J165" s="30" t="n">
        <v>40.2</v>
      </c>
      <c r="K165" s="29" t="s">
        <v>120</v>
      </c>
      <c r="L165" s="29" t="s">
        <v>350</v>
      </c>
      <c r="M165" s="29"/>
      <c r="N165" s="29" t="s">
        <v>179</v>
      </c>
      <c r="O165" s="31" t="n">
        <v>46548</v>
      </c>
      <c r="P165" s="29" t="s">
        <v>123</v>
      </c>
      <c r="Q165" s="29" t="n">
        <f aca="false">IFERROR(VALUE(L165),"")</f>
        <v>6</v>
      </c>
      <c r="R165" s="29" t="n">
        <f aca="true">IF(O165="","",O165-TODAY())</f>
        <v>263</v>
      </c>
      <c r="S165" s="29" t="str">
        <f aca="false">IF(C165="&lt;&lt; vazio &gt;&gt;","VAZIA",IF(AND(O165&lt;&gt;"",R165&lt;0),"VENCIDO",IF(AND(O165&lt;&gt;"",R165&lt;=Parametros!$B$10),"PRÓX. VENCIMENTO",IF(F165="Q","QUALIDADE",IF(F165="S","BLOQUEADO",IF(F165="R","RESTRITO/DEVOLUÇÃO",IF(OR(N165="QUAR",N165="QRES"),"QUARENTENA",IF(OR(B165="DESCARTE",B165="DEVOLUÇÃO"),"DESCARTE/DEVOLUÇÃO",IF(AND(D165="",K165&lt;&gt;""),"SEM LOTE",IF(AND(Q165&lt;&gt;"",Q165&gt;=Parametros!$B$11),"PARADO/SEM GIRO","OK"))))))))))</f>
        <v>OK</v>
      </c>
      <c r="T165" s="29" t="str">
        <f aca="false">IF(AND($S165="PARADO/SEM GIRO",$K165="KG",OR(Painel!$B$5="(Todos)",A165=Painel!$B$5)*OR(Painel!$E$5="(Todos)",P165=Painel!$E$5)),$J165+ROW()/10000000,"")</f>
        <v/>
      </c>
      <c r="U165" s="29" t="str">
        <f aca="false">IF(AND($S165="VENCIDO",$K165="KG",OR(Painel!$B$5="(Todos)",A165=Painel!$B$5)*OR(Painel!$E$5="(Todos)",P165=Painel!$E$5)),$J165+ROW()/10000000,"")</f>
        <v/>
      </c>
    </row>
    <row r="166" customFormat="false" ht="15" hidden="false" customHeight="false" outlineLevel="0" collapsed="false">
      <c r="A166" s="29" t="s">
        <v>59</v>
      </c>
      <c r="B166" s="29" t="s">
        <v>347</v>
      </c>
      <c r="C166" s="29" t="s">
        <v>145</v>
      </c>
      <c r="D166" s="29" t="s">
        <v>353</v>
      </c>
      <c r="E166" s="29" t="n">
        <v>5</v>
      </c>
      <c r="F166" s="29"/>
      <c r="G166" s="29"/>
      <c r="H166" s="30" t="n">
        <v>20.1</v>
      </c>
      <c r="I166" s="31" t="n">
        <v>46279</v>
      </c>
      <c r="J166" s="30" t="n">
        <v>20.1</v>
      </c>
      <c r="K166" s="29" t="s">
        <v>120</v>
      </c>
      <c r="L166" s="29" t="s">
        <v>350</v>
      </c>
      <c r="M166" s="29"/>
      <c r="N166" s="29" t="s">
        <v>179</v>
      </c>
      <c r="O166" s="31" t="n">
        <v>46487</v>
      </c>
      <c r="P166" s="29" t="s">
        <v>123</v>
      </c>
      <c r="Q166" s="29" t="n">
        <f aca="false">IFERROR(VALUE(L166),"")</f>
        <v>6</v>
      </c>
      <c r="R166" s="29" t="n">
        <f aca="true">IF(O166="","",O166-TODAY())</f>
        <v>202</v>
      </c>
      <c r="S166" s="29" t="str">
        <f aca="false">IF(C166="&lt;&lt; vazio &gt;&gt;","VAZIA",IF(AND(O166&lt;&gt;"",R166&lt;0),"VENCIDO",IF(AND(O166&lt;&gt;"",R166&lt;=Parametros!$B$10),"PRÓX. VENCIMENTO",IF(F166="Q","QUALIDADE",IF(F166="S","BLOQUEADO",IF(F166="R","RESTRITO/DEVOLUÇÃO",IF(OR(N166="QUAR",N166="QRES"),"QUARENTENA",IF(OR(B166="DESCARTE",B166="DEVOLUÇÃO"),"DESCARTE/DEVOLUÇÃO",IF(AND(D166="",K166&lt;&gt;""),"SEM LOTE",IF(AND(Q166&lt;&gt;"",Q166&gt;=Parametros!$B$11),"PARADO/SEM GIRO","OK"))))))))))</f>
        <v>OK</v>
      </c>
      <c r="T166" s="29" t="str">
        <f aca="false">IF(AND($S166="PARADO/SEM GIRO",$K166="KG",OR(Painel!$B$5="(Todos)",A166=Painel!$B$5)*OR(Painel!$E$5="(Todos)",P166=Painel!$E$5)),$J166+ROW()/10000000,"")</f>
        <v/>
      </c>
      <c r="U166" s="29" t="str">
        <f aca="false">IF(AND($S166="VENCIDO",$K166="KG",OR(Painel!$B$5="(Todos)",A166=Painel!$B$5)*OR(Painel!$E$5="(Todos)",P166=Painel!$E$5)),$J166+ROW()/10000000,"")</f>
        <v/>
      </c>
    </row>
    <row r="167" customFormat="false" ht="15" hidden="false" customHeight="false" outlineLevel="0" collapsed="false">
      <c r="A167" s="29" t="s">
        <v>59</v>
      </c>
      <c r="B167" s="29" t="s">
        <v>347</v>
      </c>
      <c r="C167" s="29" t="s">
        <v>354</v>
      </c>
      <c r="D167" s="29" t="s">
        <v>355</v>
      </c>
      <c r="E167" s="29" t="n">
        <v>5</v>
      </c>
      <c r="F167" s="29"/>
      <c r="G167" s="29"/>
      <c r="H167" s="30" t="n">
        <v>15</v>
      </c>
      <c r="I167" s="31" t="n">
        <v>46279</v>
      </c>
      <c r="J167" s="30" t="n">
        <v>15</v>
      </c>
      <c r="K167" s="29" t="s">
        <v>125</v>
      </c>
      <c r="L167" s="29" t="s">
        <v>350</v>
      </c>
      <c r="M167" s="29"/>
      <c r="N167" s="29" t="s">
        <v>179</v>
      </c>
      <c r="O167" s="31" t="n">
        <v>46661</v>
      </c>
      <c r="P167" s="29" t="s">
        <v>123</v>
      </c>
      <c r="Q167" s="29" t="n">
        <f aca="false">IFERROR(VALUE(L167),"")</f>
        <v>6</v>
      </c>
      <c r="R167" s="29" t="n">
        <f aca="true">IF(O167="","",O167-TODAY())</f>
        <v>376</v>
      </c>
      <c r="S167" s="29" t="str">
        <f aca="false">IF(C167="&lt;&lt; vazio &gt;&gt;","VAZIA",IF(AND(O167&lt;&gt;"",R167&lt;0),"VENCIDO",IF(AND(O167&lt;&gt;"",R167&lt;=Parametros!$B$10),"PRÓX. VENCIMENTO",IF(F167="Q","QUALIDADE",IF(F167="S","BLOQUEADO",IF(F167="R","RESTRITO/DEVOLUÇÃO",IF(OR(N167="QUAR",N167="QRES"),"QUARENTENA",IF(OR(B167="DESCARTE",B167="DEVOLUÇÃO"),"DESCARTE/DEVOLUÇÃO",IF(AND(D167="",K167&lt;&gt;""),"SEM LOTE",IF(AND(Q167&lt;&gt;"",Q167&gt;=Parametros!$B$11),"PARADO/SEM GIRO","OK"))))))))))</f>
        <v>OK</v>
      </c>
      <c r="T167" s="29" t="str">
        <f aca="false">IF(AND($S167="PARADO/SEM GIRO",$K167="KG",OR(Painel!$B$5="(Todos)",A167=Painel!$B$5)*OR(Painel!$E$5="(Todos)",P167=Painel!$E$5)),$J167+ROW()/10000000,"")</f>
        <v/>
      </c>
      <c r="U167" s="29" t="str">
        <f aca="false">IF(AND($S167="VENCIDO",$K167="KG",OR(Painel!$B$5="(Todos)",A167=Painel!$B$5)*OR(Painel!$E$5="(Todos)",P167=Painel!$E$5)),$J167+ROW()/10000000,"")</f>
        <v/>
      </c>
    </row>
    <row r="168" customFormat="false" ht="15" hidden="false" customHeight="false" outlineLevel="0" collapsed="false">
      <c r="A168" s="29" t="s">
        <v>59</v>
      </c>
      <c r="B168" s="29" t="s">
        <v>347</v>
      </c>
      <c r="C168" s="29" t="s">
        <v>334</v>
      </c>
      <c r="D168" s="29" t="s">
        <v>356</v>
      </c>
      <c r="E168" s="29" t="n">
        <v>5</v>
      </c>
      <c r="F168" s="29"/>
      <c r="G168" s="29"/>
      <c r="H168" s="30" t="n">
        <v>20.1</v>
      </c>
      <c r="I168" s="31" t="n">
        <v>46279</v>
      </c>
      <c r="J168" s="30" t="n">
        <v>20.1</v>
      </c>
      <c r="K168" s="29" t="s">
        <v>120</v>
      </c>
      <c r="L168" s="29" t="s">
        <v>350</v>
      </c>
      <c r="M168" s="29"/>
      <c r="N168" s="29" t="s">
        <v>122</v>
      </c>
      <c r="O168" s="29"/>
      <c r="P168" s="29" t="s">
        <v>123</v>
      </c>
      <c r="Q168" s="29" t="n">
        <f aca="false">IFERROR(VALUE(L168),"")</f>
        <v>6</v>
      </c>
      <c r="R168" s="29" t="str">
        <f aca="true">IF(O168="","",O168-TODAY())</f>
        <v/>
      </c>
      <c r="S168" s="29" t="str">
        <f aca="false">IF(C168="&lt;&lt; vazio &gt;&gt;","VAZIA",IF(AND(O168&lt;&gt;"",R168&lt;0),"VENCIDO",IF(AND(O168&lt;&gt;"",R168&lt;=Parametros!$B$10),"PRÓX. VENCIMENTO",IF(F168="Q","QUALIDADE",IF(F168="S","BLOQUEADO",IF(F168="R","RESTRITO/DEVOLUÇÃO",IF(OR(N168="QUAR",N168="QRES"),"QUARENTENA",IF(OR(B168="DESCARTE",B168="DEVOLUÇÃO"),"DESCARTE/DEVOLUÇÃO",IF(AND(D168="",K168&lt;&gt;""),"SEM LOTE",IF(AND(Q168&lt;&gt;"",Q168&gt;=Parametros!$B$11),"PARADO/SEM GIRO","OK"))))))))))</f>
        <v>OK</v>
      </c>
      <c r="T168" s="29" t="str">
        <f aca="false">IF(AND($S168="PARADO/SEM GIRO",$K168="KG",OR(Painel!$B$5="(Todos)",A168=Painel!$B$5)*OR(Painel!$E$5="(Todos)",P168=Painel!$E$5)),$J168+ROW()/10000000,"")</f>
        <v/>
      </c>
      <c r="U168" s="29" t="str">
        <f aca="false">IF(AND($S168="VENCIDO",$K168="KG",OR(Painel!$B$5="(Todos)",A168=Painel!$B$5)*OR(Painel!$E$5="(Todos)",P168=Painel!$E$5)),$J168+ROW()/10000000,"")</f>
        <v/>
      </c>
    </row>
    <row r="169" customFormat="false" ht="15" hidden="false" customHeight="false" outlineLevel="0" collapsed="false">
      <c r="A169" s="29" t="s">
        <v>59</v>
      </c>
      <c r="B169" s="29" t="s">
        <v>357</v>
      </c>
      <c r="C169" s="29" t="s">
        <v>334</v>
      </c>
      <c r="D169" s="29" t="s">
        <v>335</v>
      </c>
      <c r="E169" s="29" t="n">
        <v>1</v>
      </c>
      <c r="F169" s="29"/>
      <c r="G169" s="29"/>
      <c r="H169" s="30" t="n">
        <v>-20.1</v>
      </c>
      <c r="I169" s="31" t="n">
        <v>46275</v>
      </c>
      <c r="J169" s="30" t="n">
        <v>-20.1</v>
      </c>
      <c r="K169" s="29" t="s">
        <v>120</v>
      </c>
      <c r="L169" s="29" t="s">
        <v>116</v>
      </c>
      <c r="M169" s="29"/>
      <c r="N169" s="29" t="s">
        <v>122</v>
      </c>
      <c r="O169" s="29"/>
      <c r="P169" s="29" t="s">
        <v>123</v>
      </c>
      <c r="Q169" s="29" t="n">
        <f aca="false">IFERROR(VALUE(L169),"")</f>
        <v>0</v>
      </c>
      <c r="R169" s="29" t="str">
        <f aca="true">IF(O169="","",O169-TODAY())</f>
        <v/>
      </c>
      <c r="S169" s="29" t="str">
        <f aca="false">IF(C169="&lt;&lt; vazio &gt;&gt;","VAZIA",IF(AND(O169&lt;&gt;"",R169&lt;0),"VENCIDO",IF(AND(O169&lt;&gt;"",R169&lt;=Parametros!$B$10),"PRÓX. VENCIMENTO",IF(F169="Q","QUALIDADE",IF(F169="S","BLOQUEADO",IF(F169="R","RESTRITO/DEVOLUÇÃO",IF(OR(N169="QUAR",N169="QRES"),"QUARENTENA",IF(OR(B169="DESCARTE",B169="DEVOLUÇÃO"),"DESCARTE/DEVOLUÇÃO",IF(AND(D169="",K169&lt;&gt;""),"SEM LOTE",IF(AND(Q169&lt;&gt;"",Q169&gt;=Parametros!$B$11),"PARADO/SEM GIRO","OK"))))))))))</f>
        <v>OK</v>
      </c>
      <c r="T169" s="29" t="str">
        <f aca="false">IF(AND($S169="PARADO/SEM GIRO",$K169="KG",OR(Painel!$B$5="(Todos)",A169=Painel!$B$5)*OR(Painel!$E$5="(Todos)",P169=Painel!$E$5)),$J169+ROW()/10000000,"")</f>
        <v/>
      </c>
      <c r="U169" s="29" t="str">
        <f aca="false">IF(AND($S169="VENCIDO",$K169="KG",OR(Painel!$B$5="(Todos)",A169=Painel!$B$5)*OR(Painel!$E$5="(Todos)",P169=Painel!$E$5)),$J169+ROW()/10000000,"")</f>
        <v/>
      </c>
    </row>
    <row r="170" customFormat="false" ht="15" hidden="false" customHeight="false" outlineLevel="0" collapsed="false">
      <c r="A170" s="29" t="s">
        <v>59</v>
      </c>
      <c r="B170" s="29" t="s">
        <v>358</v>
      </c>
      <c r="C170" s="29" t="s">
        <v>359</v>
      </c>
      <c r="D170" s="29" t="s">
        <v>360</v>
      </c>
      <c r="E170" s="29" t="n">
        <v>1</v>
      </c>
      <c r="F170" s="29"/>
      <c r="G170" s="29"/>
      <c r="H170" s="30" t="n">
        <v>-10</v>
      </c>
      <c r="I170" s="31" t="n">
        <v>46275</v>
      </c>
      <c r="J170" s="30" t="n">
        <v>-10</v>
      </c>
      <c r="K170" s="29" t="s">
        <v>120</v>
      </c>
      <c r="L170" s="29" t="s">
        <v>116</v>
      </c>
      <c r="M170" s="29"/>
      <c r="N170" s="29" t="s">
        <v>179</v>
      </c>
      <c r="O170" s="29"/>
      <c r="P170" s="29" t="s">
        <v>123</v>
      </c>
      <c r="Q170" s="29" t="n">
        <f aca="false">IFERROR(VALUE(L170),"")</f>
        <v>0</v>
      </c>
      <c r="R170" s="29" t="str">
        <f aca="true">IF(O170="","",O170-TODAY())</f>
        <v/>
      </c>
      <c r="S170" s="29" t="str">
        <f aca="false">IF(C170="&lt;&lt; vazio &gt;&gt;","VAZIA",IF(AND(O170&lt;&gt;"",R170&lt;0),"VENCIDO",IF(AND(O170&lt;&gt;"",R170&lt;=Parametros!$B$10),"PRÓX. VENCIMENTO",IF(F170="Q","QUALIDADE",IF(F170="S","BLOQUEADO",IF(F170="R","RESTRITO/DEVOLUÇÃO",IF(OR(N170="QUAR",N170="QRES"),"QUARENTENA",IF(OR(B170="DESCARTE",B170="DEVOLUÇÃO"),"DESCARTE/DEVOLUÇÃO",IF(AND(D170="",K170&lt;&gt;""),"SEM LOTE",IF(AND(Q170&lt;&gt;"",Q170&gt;=Parametros!$B$11),"PARADO/SEM GIRO","OK"))))))))))</f>
        <v>OK</v>
      </c>
      <c r="T170" s="29" t="str">
        <f aca="false">IF(AND($S170="PARADO/SEM GIRO",$K170="KG",OR(Painel!$B$5="(Todos)",A170=Painel!$B$5)*OR(Painel!$E$5="(Todos)",P170=Painel!$E$5)),$J170+ROW()/10000000,"")</f>
        <v/>
      </c>
      <c r="U170" s="29" t="str">
        <f aca="false">IF(AND($S170="VENCIDO",$K170="KG",OR(Painel!$B$5="(Todos)",A170=Painel!$B$5)*OR(Painel!$E$5="(Todos)",P170=Painel!$E$5)),$J170+ROW()/10000000,"")</f>
        <v/>
      </c>
    </row>
    <row r="171" customFormat="false" ht="15" hidden="false" customHeight="false" outlineLevel="0" collapsed="false">
      <c r="A171" s="29" t="s">
        <v>59</v>
      </c>
      <c r="B171" s="29" t="s">
        <v>361</v>
      </c>
      <c r="C171" s="29" t="s">
        <v>362</v>
      </c>
      <c r="D171" s="29" t="s">
        <v>363</v>
      </c>
      <c r="E171" s="29" t="n">
        <v>1</v>
      </c>
      <c r="F171" s="29"/>
      <c r="G171" s="29"/>
      <c r="H171" s="30" t="n">
        <v>12.114</v>
      </c>
      <c r="I171" s="31" t="n">
        <v>46275</v>
      </c>
      <c r="J171" s="30" t="n">
        <v>12.114</v>
      </c>
      <c r="K171" s="29" t="s">
        <v>120</v>
      </c>
      <c r="L171" s="29" t="s">
        <v>121</v>
      </c>
      <c r="M171" s="29"/>
      <c r="N171" s="29" t="s">
        <v>179</v>
      </c>
      <c r="O171" s="31" t="n">
        <v>46813</v>
      </c>
      <c r="P171" s="29" t="s">
        <v>123</v>
      </c>
      <c r="Q171" s="29" t="n">
        <f aca="false">IFERROR(VALUE(L171),"")</f>
        <v>10</v>
      </c>
      <c r="R171" s="29" t="n">
        <f aca="true">IF(O171="","",O171-TODAY())</f>
        <v>528</v>
      </c>
      <c r="S171" s="29" t="str">
        <f aca="false">IF(C171="&lt;&lt; vazio &gt;&gt;","VAZIA",IF(AND(O171&lt;&gt;"",R171&lt;0),"VENCIDO",IF(AND(O171&lt;&gt;"",R171&lt;=Parametros!$B$10),"PRÓX. VENCIMENTO",IF(F171="Q","QUALIDADE",IF(F171="S","BLOQUEADO",IF(F171="R","RESTRITO/DEVOLUÇÃO",IF(OR(N171="QUAR",N171="QRES"),"QUARENTENA",IF(OR(B171="DESCARTE",B171="DEVOLUÇÃO"),"DESCARTE/DEVOLUÇÃO",IF(AND(D171="",K171&lt;&gt;""),"SEM LOTE",IF(AND(Q171&lt;&gt;"",Q171&gt;=Parametros!$B$11),"PARADO/SEM GIRO","OK"))))))))))</f>
        <v>OK</v>
      </c>
      <c r="T171" s="29" t="str">
        <f aca="false">IF(AND($S171="PARADO/SEM GIRO",$K171="KG",OR(Painel!$B$5="(Todos)",A171=Painel!$B$5)*OR(Painel!$E$5="(Todos)",P171=Painel!$E$5)),$J171+ROW()/10000000,"")</f>
        <v/>
      </c>
      <c r="U171" s="29" t="str">
        <f aca="false">IF(AND($S171="VENCIDO",$K171="KG",OR(Painel!$B$5="(Todos)",A171=Painel!$B$5)*OR(Painel!$E$5="(Todos)",P171=Painel!$E$5)),$J171+ROW()/10000000,"")</f>
        <v/>
      </c>
    </row>
    <row r="172" customFormat="false" ht="15" hidden="false" customHeight="false" outlineLevel="0" collapsed="false">
      <c r="A172" s="29" t="s">
        <v>59</v>
      </c>
      <c r="B172" s="29" t="s">
        <v>364</v>
      </c>
      <c r="C172" s="29" t="s">
        <v>306</v>
      </c>
      <c r="D172" s="29" t="s">
        <v>346</v>
      </c>
      <c r="E172" s="29" t="n">
        <v>1</v>
      </c>
      <c r="F172" s="29" t="s">
        <v>137</v>
      </c>
      <c r="G172" s="29"/>
      <c r="H172" s="30" t="n">
        <v>110</v>
      </c>
      <c r="I172" s="31" t="n">
        <v>46285</v>
      </c>
      <c r="J172" s="30" t="n">
        <v>110</v>
      </c>
      <c r="K172" s="29" t="s">
        <v>120</v>
      </c>
      <c r="L172" s="29" t="s">
        <v>116</v>
      </c>
      <c r="M172" s="29"/>
      <c r="N172" s="29" t="s">
        <v>134</v>
      </c>
      <c r="O172" s="31" t="n">
        <v>46285</v>
      </c>
      <c r="P172" s="29" t="s">
        <v>123</v>
      </c>
      <c r="Q172" s="29" t="n">
        <f aca="false">IFERROR(VALUE(L172),"")</f>
        <v>0</v>
      </c>
      <c r="R172" s="29" t="n">
        <f aca="true">IF(O172="","",O172-TODAY())</f>
        <v>0</v>
      </c>
      <c r="S172" s="29" t="str">
        <f aca="false">IF(C172="&lt;&lt; vazio &gt;&gt;","VAZIA",IF(AND(O172&lt;&gt;"",R172&lt;0),"VENCIDO",IF(AND(O172&lt;&gt;"",R172&lt;=Parametros!$B$10),"PRÓX. VENCIMENTO",IF(F172="Q","QUALIDADE",IF(F172="S","BLOQUEADO",IF(F172="R","RESTRITO/DEVOLUÇÃO",IF(OR(N172="QUAR",N172="QRES"),"QUARENTENA",IF(OR(B172="DESCARTE",B172="DEVOLUÇÃO"),"DESCARTE/DEVOLUÇÃO",IF(AND(D172="",K172&lt;&gt;""),"SEM LOTE",IF(AND(Q172&lt;&gt;"",Q172&gt;=Parametros!$B$11),"PARADO/SEM GIRO","OK"))))))))))</f>
        <v>PRÓX. VENCIMENTO</v>
      </c>
      <c r="T172" s="29" t="str">
        <f aca="false">IF(AND($S172="PARADO/SEM GIRO",$K172="KG",OR(Painel!$B$5="(Todos)",A172=Painel!$B$5)*OR(Painel!$E$5="(Todos)",P172=Painel!$E$5)),$J172+ROW()/10000000,"")</f>
        <v/>
      </c>
      <c r="U172" s="29" t="str">
        <f aca="false">IF(AND($S172="VENCIDO",$K172="KG",OR(Painel!$B$5="(Todos)",A172=Painel!$B$5)*OR(Painel!$E$5="(Todos)",P172=Painel!$E$5)),$J172+ROW()/10000000,"")</f>
        <v/>
      </c>
    </row>
    <row r="173" customFormat="false" ht="15" hidden="false" customHeight="false" outlineLevel="0" collapsed="false">
      <c r="A173" s="29" t="s">
        <v>59</v>
      </c>
      <c r="B173" s="29" t="s">
        <v>365</v>
      </c>
      <c r="C173" s="29" t="s">
        <v>186</v>
      </c>
      <c r="D173" s="29" t="s">
        <v>366</v>
      </c>
      <c r="E173" s="29" t="n">
        <v>12</v>
      </c>
      <c r="F173" s="29"/>
      <c r="G173" s="29"/>
      <c r="H173" s="30" t="n">
        <v>50.5</v>
      </c>
      <c r="I173" s="31" t="n">
        <v>46276</v>
      </c>
      <c r="J173" s="30" t="n">
        <v>50.5</v>
      </c>
      <c r="K173" s="29" t="s">
        <v>120</v>
      </c>
      <c r="L173" s="29" t="s">
        <v>133</v>
      </c>
      <c r="M173" s="29"/>
      <c r="N173" s="29" t="s">
        <v>122</v>
      </c>
      <c r="O173" s="31" t="n">
        <v>46659</v>
      </c>
      <c r="P173" s="29" t="s">
        <v>123</v>
      </c>
      <c r="Q173" s="29" t="n">
        <f aca="false">IFERROR(VALUE(L173),"")</f>
        <v>9</v>
      </c>
      <c r="R173" s="29" t="n">
        <f aca="true">IF(O173="","",O173-TODAY())</f>
        <v>374</v>
      </c>
      <c r="S173" s="29" t="str">
        <f aca="false">IF(C173="&lt;&lt; vazio &gt;&gt;","VAZIA",IF(AND(O173&lt;&gt;"",R173&lt;0),"VENCIDO",IF(AND(O173&lt;&gt;"",R173&lt;=Parametros!$B$10),"PRÓX. VENCIMENTO",IF(F173="Q","QUALIDADE",IF(F173="S","BLOQUEADO",IF(F173="R","RESTRITO/DEVOLUÇÃO",IF(OR(N173="QUAR",N173="QRES"),"QUARENTENA",IF(OR(B173="DESCARTE",B173="DEVOLUÇÃO"),"DESCARTE/DEVOLUÇÃO",IF(AND(D173="",K173&lt;&gt;""),"SEM LOTE",IF(AND(Q173&lt;&gt;"",Q173&gt;=Parametros!$B$11),"PARADO/SEM GIRO","OK"))))))))))</f>
        <v>OK</v>
      </c>
      <c r="T173" s="29" t="str">
        <f aca="false">IF(AND($S173="PARADO/SEM GIRO",$K173="KG",OR(Painel!$B$5="(Todos)",A173=Painel!$B$5)*OR(Painel!$E$5="(Todos)",P173=Painel!$E$5)),$J173+ROW()/10000000,"")</f>
        <v/>
      </c>
      <c r="U173" s="29" t="str">
        <f aca="false">IF(AND($S173="VENCIDO",$K173="KG",OR(Painel!$B$5="(Todos)",A173=Painel!$B$5)*OR(Painel!$E$5="(Todos)",P173=Painel!$E$5)),$J173+ROW()/10000000,"")</f>
        <v/>
      </c>
    </row>
    <row r="174" customFormat="false" ht="15" hidden="false" customHeight="false" outlineLevel="0" collapsed="false">
      <c r="A174" s="29" t="s">
        <v>59</v>
      </c>
      <c r="B174" s="29" t="s">
        <v>365</v>
      </c>
      <c r="C174" s="29" t="s">
        <v>276</v>
      </c>
      <c r="D174" s="29" t="s">
        <v>367</v>
      </c>
      <c r="E174" s="29" t="n">
        <v>12</v>
      </c>
      <c r="F174" s="29"/>
      <c r="G174" s="29"/>
      <c r="H174" s="30" t="n">
        <v>6.6</v>
      </c>
      <c r="I174" s="31" t="n">
        <v>46275</v>
      </c>
      <c r="J174" s="30" t="n">
        <v>6.6</v>
      </c>
      <c r="K174" s="29" t="s">
        <v>120</v>
      </c>
      <c r="L174" s="29" t="s">
        <v>121</v>
      </c>
      <c r="M174" s="29"/>
      <c r="N174" s="29" t="s">
        <v>122</v>
      </c>
      <c r="O174" s="31" t="n">
        <v>46441</v>
      </c>
      <c r="P174" s="29" t="s">
        <v>123</v>
      </c>
      <c r="Q174" s="29" t="n">
        <f aca="false">IFERROR(VALUE(L174),"")</f>
        <v>10</v>
      </c>
      <c r="R174" s="29" t="n">
        <f aca="true">IF(O174="","",O174-TODAY())</f>
        <v>156</v>
      </c>
      <c r="S174" s="29" t="str">
        <f aca="false">IF(C174="&lt;&lt; vazio &gt;&gt;","VAZIA",IF(AND(O174&lt;&gt;"",R174&lt;0),"VENCIDO",IF(AND(O174&lt;&gt;"",R174&lt;=Parametros!$B$10),"PRÓX. VENCIMENTO",IF(F174="Q","QUALIDADE",IF(F174="S","BLOQUEADO",IF(F174="R","RESTRITO/DEVOLUÇÃO",IF(OR(N174="QUAR",N174="QRES"),"QUARENTENA",IF(OR(B174="DESCARTE",B174="DEVOLUÇÃO"),"DESCARTE/DEVOLUÇÃO",IF(AND(D174="",K174&lt;&gt;""),"SEM LOTE",IF(AND(Q174&lt;&gt;"",Q174&gt;=Parametros!$B$11),"PARADO/SEM GIRO","OK"))))))))))</f>
        <v>OK</v>
      </c>
      <c r="T174" s="29" t="str">
        <f aca="false">IF(AND($S174="PARADO/SEM GIRO",$K174="KG",OR(Painel!$B$5="(Todos)",A174=Painel!$B$5)*OR(Painel!$E$5="(Todos)",P174=Painel!$E$5)),$J174+ROW()/10000000,"")</f>
        <v/>
      </c>
      <c r="U174" s="29" t="str">
        <f aca="false">IF(AND($S174="VENCIDO",$K174="KG",OR(Painel!$B$5="(Todos)",A174=Painel!$B$5)*OR(Painel!$E$5="(Todos)",P174=Painel!$E$5)),$J174+ROW()/10000000,"")</f>
        <v/>
      </c>
    </row>
    <row r="175" customFormat="false" ht="15" hidden="false" customHeight="false" outlineLevel="0" collapsed="false">
      <c r="A175" s="29" t="s">
        <v>59</v>
      </c>
      <c r="B175" s="29" t="s">
        <v>365</v>
      </c>
      <c r="C175" s="29" t="s">
        <v>359</v>
      </c>
      <c r="D175" s="29" t="s">
        <v>368</v>
      </c>
      <c r="E175" s="29" t="n">
        <v>12</v>
      </c>
      <c r="F175" s="29"/>
      <c r="G175" s="29"/>
      <c r="H175" s="30" t="n">
        <v>10</v>
      </c>
      <c r="I175" s="31" t="n">
        <v>46275</v>
      </c>
      <c r="J175" s="30" t="n">
        <v>10</v>
      </c>
      <c r="K175" s="29" t="s">
        <v>120</v>
      </c>
      <c r="L175" s="29" t="s">
        <v>121</v>
      </c>
      <c r="M175" s="29"/>
      <c r="N175" s="29" t="s">
        <v>122</v>
      </c>
      <c r="O175" s="31" t="n">
        <v>46684</v>
      </c>
      <c r="P175" s="29" t="s">
        <v>123</v>
      </c>
      <c r="Q175" s="29" t="n">
        <f aca="false">IFERROR(VALUE(L175),"")</f>
        <v>10</v>
      </c>
      <c r="R175" s="29" t="n">
        <f aca="true">IF(O175="","",O175-TODAY())</f>
        <v>399</v>
      </c>
      <c r="S175" s="29" t="str">
        <f aca="false">IF(C175="&lt;&lt; vazio &gt;&gt;","VAZIA",IF(AND(O175&lt;&gt;"",R175&lt;0),"VENCIDO",IF(AND(O175&lt;&gt;"",R175&lt;=Parametros!$B$10),"PRÓX. VENCIMENTO",IF(F175="Q","QUALIDADE",IF(F175="S","BLOQUEADO",IF(F175="R","RESTRITO/DEVOLUÇÃO",IF(OR(N175="QUAR",N175="QRES"),"QUARENTENA",IF(OR(B175="DESCARTE",B175="DEVOLUÇÃO"),"DESCARTE/DEVOLUÇÃO",IF(AND(D175="",K175&lt;&gt;""),"SEM LOTE",IF(AND(Q175&lt;&gt;"",Q175&gt;=Parametros!$B$11),"PARADO/SEM GIRO","OK"))))))))))</f>
        <v>OK</v>
      </c>
      <c r="T175" s="29" t="str">
        <f aca="false">IF(AND($S175="PARADO/SEM GIRO",$K175="KG",OR(Painel!$B$5="(Todos)",A175=Painel!$B$5)*OR(Painel!$E$5="(Todos)",P175=Painel!$E$5)),$J175+ROW()/10000000,"")</f>
        <v/>
      </c>
      <c r="U175" s="29" t="str">
        <f aca="false">IF(AND($S175="VENCIDO",$K175="KG",OR(Painel!$B$5="(Todos)",A175=Painel!$B$5)*OR(Painel!$E$5="(Todos)",P175=Painel!$E$5)),$J175+ROW()/10000000,"")</f>
        <v/>
      </c>
    </row>
    <row r="176" customFormat="false" ht="15" hidden="false" customHeight="false" outlineLevel="0" collapsed="false">
      <c r="A176" s="29" t="s">
        <v>59</v>
      </c>
      <c r="B176" s="29" t="s">
        <v>365</v>
      </c>
      <c r="C176" s="29" t="s">
        <v>369</v>
      </c>
      <c r="D176" s="29" t="s">
        <v>370</v>
      </c>
      <c r="E176" s="29" t="n">
        <v>12</v>
      </c>
      <c r="F176" s="29"/>
      <c r="G176" s="29"/>
      <c r="H176" s="30" t="n">
        <v>20.2</v>
      </c>
      <c r="I176" s="31" t="n">
        <v>46275</v>
      </c>
      <c r="J176" s="30" t="n">
        <v>20.2</v>
      </c>
      <c r="K176" s="29" t="s">
        <v>120</v>
      </c>
      <c r="L176" s="29" t="s">
        <v>121</v>
      </c>
      <c r="M176" s="29"/>
      <c r="N176" s="29" t="s">
        <v>122</v>
      </c>
      <c r="O176" s="31" t="n">
        <v>46800</v>
      </c>
      <c r="P176" s="29" t="s">
        <v>123</v>
      </c>
      <c r="Q176" s="29" t="n">
        <f aca="false">IFERROR(VALUE(L176),"")</f>
        <v>10</v>
      </c>
      <c r="R176" s="29" t="n">
        <f aca="true">IF(O176="","",O176-TODAY())</f>
        <v>515</v>
      </c>
      <c r="S176" s="29" t="str">
        <f aca="false">IF(C176="&lt;&lt; vazio &gt;&gt;","VAZIA",IF(AND(O176&lt;&gt;"",R176&lt;0),"VENCIDO",IF(AND(O176&lt;&gt;"",R176&lt;=Parametros!$B$10),"PRÓX. VENCIMENTO",IF(F176="Q","QUALIDADE",IF(F176="S","BLOQUEADO",IF(F176="R","RESTRITO/DEVOLUÇÃO",IF(OR(N176="QUAR",N176="QRES"),"QUARENTENA",IF(OR(B176="DESCARTE",B176="DEVOLUÇÃO"),"DESCARTE/DEVOLUÇÃO",IF(AND(D176="",K176&lt;&gt;""),"SEM LOTE",IF(AND(Q176&lt;&gt;"",Q176&gt;=Parametros!$B$11),"PARADO/SEM GIRO","OK"))))))))))</f>
        <v>OK</v>
      </c>
      <c r="T176" s="29" t="str">
        <f aca="false">IF(AND($S176="PARADO/SEM GIRO",$K176="KG",OR(Painel!$B$5="(Todos)",A176=Painel!$B$5)*OR(Painel!$E$5="(Todos)",P176=Painel!$E$5)),$J176+ROW()/10000000,"")</f>
        <v/>
      </c>
      <c r="U176" s="29" t="str">
        <f aca="false">IF(AND($S176="VENCIDO",$K176="KG",OR(Painel!$B$5="(Todos)",A176=Painel!$B$5)*OR(Painel!$E$5="(Todos)",P176=Painel!$E$5)),$J176+ROW()/10000000,"")</f>
        <v/>
      </c>
    </row>
    <row r="177" customFormat="false" ht="15" hidden="false" customHeight="false" outlineLevel="0" collapsed="false">
      <c r="A177" s="29" t="s">
        <v>59</v>
      </c>
      <c r="B177" s="29" t="s">
        <v>365</v>
      </c>
      <c r="C177" s="29" t="s">
        <v>371</v>
      </c>
      <c r="D177" s="29" t="s">
        <v>372</v>
      </c>
      <c r="E177" s="29" t="n">
        <v>12</v>
      </c>
      <c r="F177" s="29"/>
      <c r="G177" s="29"/>
      <c r="H177" s="30" t="n">
        <v>20.2</v>
      </c>
      <c r="I177" s="31" t="n">
        <v>46275</v>
      </c>
      <c r="J177" s="30" t="n">
        <v>20.2</v>
      </c>
      <c r="K177" s="29" t="s">
        <v>120</v>
      </c>
      <c r="L177" s="29" t="s">
        <v>121</v>
      </c>
      <c r="M177" s="29"/>
      <c r="N177" s="29" t="s">
        <v>122</v>
      </c>
      <c r="O177" s="31" t="n">
        <v>46736</v>
      </c>
      <c r="P177" s="29" t="s">
        <v>123</v>
      </c>
      <c r="Q177" s="29" t="n">
        <f aca="false">IFERROR(VALUE(L177),"")</f>
        <v>10</v>
      </c>
      <c r="R177" s="29" t="n">
        <f aca="true">IF(O177="","",O177-TODAY())</f>
        <v>451</v>
      </c>
      <c r="S177" s="29" t="str">
        <f aca="false">IF(C177="&lt;&lt; vazio &gt;&gt;","VAZIA",IF(AND(O177&lt;&gt;"",R177&lt;0),"VENCIDO",IF(AND(O177&lt;&gt;"",R177&lt;=Parametros!$B$10),"PRÓX. VENCIMENTO",IF(F177="Q","QUALIDADE",IF(F177="S","BLOQUEADO",IF(F177="R","RESTRITO/DEVOLUÇÃO",IF(OR(N177="QUAR",N177="QRES"),"QUARENTENA",IF(OR(B177="DESCARTE",B177="DEVOLUÇÃO"),"DESCARTE/DEVOLUÇÃO",IF(AND(D177="",K177&lt;&gt;""),"SEM LOTE",IF(AND(Q177&lt;&gt;"",Q177&gt;=Parametros!$B$11),"PARADO/SEM GIRO","OK"))))))))))</f>
        <v>OK</v>
      </c>
      <c r="T177" s="29" t="str">
        <f aca="false">IF(AND($S177="PARADO/SEM GIRO",$K177="KG",OR(Painel!$B$5="(Todos)",A177=Painel!$B$5)*OR(Painel!$E$5="(Todos)",P177=Painel!$E$5)),$J177+ROW()/10000000,"")</f>
        <v/>
      </c>
      <c r="U177" s="29" t="str">
        <f aca="false">IF(AND($S177="VENCIDO",$K177="KG",OR(Painel!$B$5="(Todos)",A177=Painel!$B$5)*OR(Painel!$E$5="(Todos)",P177=Painel!$E$5)),$J177+ROW()/10000000,"")</f>
        <v/>
      </c>
    </row>
    <row r="178" customFormat="false" ht="15" hidden="false" customHeight="false" outlineLevel="0" collapsed="false">
      <c r="A178" s="29" t="s">
        <v>59</v>
      </c>
      <c r="B178" s="29" t="s">
        <v>365</v>
      </c>
      <c r="C178" s="29" t="s">
        <v>373</v>
      </c>
      <c r="D178" s="29" t="s">
        <v>374</v>
      </c>
      <c r="E178" s="29" t="n">
        <v>12</v>
      </c>
      <c r="F178" s="29"/>
      <c r="G178" s="29"/>
      <c r="H178" s="30" t="n">
        <v>12.12</v>
      </c>
      <c r="I178" s="31" t="n">
        <v>46275</v>
      </c>
      <c r="J178" s="30" t="n">
        <v>12.12</v>
      </c>
      <c r="K178" s="29" t="s">
        <v>120</v>
      </c>
      <c r="L178" s="29" t="s">
        <v>121</v>
      </c>
      <c r="M178" s="29"/>
      <c r="N178" s="29" t="s">
        <v>122</v>
      </c>
      <c r="O178" s="31" t="n">
        <v>46382</v>
      </c>
      <c r="P178" s="29" t="s">
        <v>123</v>
      </c>
      <c r="Q178" s="29" t="n">
        <f aca="false">IFERROR(VALUE(L178),"")</f>
        <v>10</v>
      </c>
      <c r="R178" s="29" t="n">
        <f aca="true">IF(O178="","",O178-TODAY())</f>
        <v>97</v>
      </c>
      <c r="S178" s="29" t="str">
        <f aca="false">IF(C178="&lt;&lt; vazio &gt;&gt;","VAZIA",IF(AND(O178&lt;&gt;"",R178&lt;0),"VENCIDO",IF(AND(O178&lt;&gt;"",R178&lt;=Parametros!$B$10),"PRÓX. VENCIMENTO",IF(F178="Q","QUALIDADE",IF(F178="S","BLOQUEADO",IF(F178="R","RESTRITO/DEVOLUÇÃO",IF(OR(N178="QUAR",N178="QRES"),"QUARENTENA",IF(OR(B178="DESCARTE",B178="DEVOLUÇÃO"),"DESCARTE/DEVOLUÇÃO",IF(AND(D178="",K178&lt;&gt;""),"SEM LOTE",IF(AND(Q178&lt;&gt;"",Q178&gt;=Parametros!$B$11),"PARADO/SEM GIRO","OK"))))))))))</f>
        <v>OK</v>
      </c>
      <c r="T178" s="29" t="str">
        <f aca="false">IF(AND($S178="PARADO/SEM GIRO",$K178="KG",OR(Painel!$B$5="(Todos)",A178=Painel!$B$5)*OR(Painel!$E$5="(Todos)",P178=Painel!$E$5)),$J178+ROW()/10000000,"")</f>
        <v/>
      </c>
      <c r="U178" s="29" t="str">
        <f aca="false">IF(AND($S178="VENCIDO",$K178="KG",OR(Painel!$B$5="(Todos)",A178=Painel!$B$5)*OR(Painel!$E$5="(Todos)",P178=Painel!$E$5)),$J178+ROW()/10000000,"")</f>
        <v/>
      </c>
    </row>
    <row r="179" customFormat="false" ht="15" hidden="false" customHeight="false" outlineLevel="0" collapsed="false">
      <c r="A179" s="29" t="s">
        <v>59</v>
      </c>
      <c r="B179" s="29" t="s">
        <v>365</v>
      </c>
      <c r="C179" s="29" t="s">
        <v>161</v>
      </c>
      <c r="D179" s="29" t="s">
        <v>162</v>
      </c>
      <c r="E179" s="29" t="n">
        <v>12</v>
      </c>
      <c r="F179" s="29"/>
      <c r="G179" s="29"/>
      <c r="H179" s="30" t="n">
        <v>20.2</v>
      </c>
      <c r="I179" s="31" t="n">
        <v>46275</v>
      </c>
      <c r="J179" s="30" t="n">
        <v>20.2</v>
      </c>
      <c r="K179" s="29" t="s">
        <v>120</v>
      </c>
      <c r="L179" s="29" t="s">
        <v>121</v>
      </c>
      <c r="M179" s="29"/>
      <c r="N179" s="29" t="s">
        <v>122</v>
      </c>
      <c r="O179" s="31" t="n">
        <v>46535</v>
      </c>
      <c r="P179" s="29" t="s">
        <v>123</v>
      </c>
      <c r="Q179" s="29" t="n">
        <f aca="false">IFERROR(VALUE(L179),"")</f>
        <v>10</v>
      </c>
      <c r="R179" s="29" t="n">
        <f aca="true">IF(O179="","",O179-TODAY())</f>
        <v>250</v>
      </c>
      <c r="S179" s="29" t="str">
        <f aca="false">IF(C179="&lt;&lt; vazio &gt;&gt;","VAZIA",IF(AND(O179&lt;&gt;"",R179&lt;0),"VENCIDO",IF(AND(O179&lt;&gt;"",R179&lt;=Parametros!$B$10),"PRÓX. VENCIMENTO",IF(F179="Q","QUALIDADE",IF(F179="S","BLOQUEADO",IF(F179="R","RESTRITO/DEVOLUÇÃO",IF(OR(N179="QUAR",N179="QRES"),"QUARENTENA",IF(OR(B179="DESCARTE",B179="DEVOLUÇÃO"),"DESCARTE/DEVOLUÇÃO",IF(AND(D179="",K179&lt;&gt;""),"SEM LOTE",IF(AND(Q179&lt;&gt;"",Q179&gt;=Parametros!$B$11),"PARADO/SEM GIRO","OK"))))))))))</f>
        <v>OK</v>
      </c>
      <c r="T179" s="29" t="str">
        <f aca="false">IF(AND($S179="PARADO/SEM GIRO",$K179="KG",OR(Painel!$B$5="(Todos)",A179=Painel!$B$5)*OR(Painel!$E$5="(Todos)",P179=Painel!$E$5)),$J179+ROW()/10000000,"")</f>
        <v/>
      </c>
      <c r="U179" s="29" t="str">
        <f aca="false">IF(AND($S179="VENCIDO",$K179="KG",OR(Painel!$B$5="(Todos)",A179=Painel!$B$5)*OR(Painel!$E$5="(Todos)",P179=Painel!$E$5)),$J179+ROW()/10000000,"")</f>
        <v/>
      </c>
    </row>
    <row r="180" customFormat="false" ht="15" hidden="false" customHeight="false" outlineLevel="0" collapsed="false">
      <c r="A180" s="29" t="s">
        <v>59</v>
      </c>
      <c r="B180" s="29" t="s">
        <v>365</v>
      </c>
      <c r="C180" s="29" t="s">
        <v>313</v>
      </c>
      <c r="D180" s="29" t="s">
        <v>375</v>
      </c>
      <c r="E180" s="29" t="n">
        <v>12</v>
      </c>
      <c r="F180" s="29"/>
      <c r="G180" s="29"/>
      <c r="H180" s="30" t="n">
        <v>20.2</v>
      </c>
      <c r="I180" s="31" t="n">
        <v>46275</v>
      </c>
      <c r="J180" s="30" t="n">
        <v>20.2</v>
      </c>
      <c r="K180" s="29" t="s">
        <v>120</v>
      </c>
      <c r="L180" s="29" t="s">
        <v>121</v>
      </c>
      <c r="M180" s="29"/>
      <c r="N180" s="29" t="s">
        <v>122</v>
      </c>
      <c r="O180" s="31" t="n">
        <v>46525</v>
      </c>
      <c r="P180" s="29" t="s">
        <v>123</v>
      </c>
      <c r="Q180" s="29" t="n">
        <f aca="false">IFERROR(VALUE(L180),"")</f>
        <v>10</v>
      </c>
      <c r="R180" s="29" t="n">
        <f aca="true">IF(O180="","",O180-TODAY())</f>
        <v>240</v>
      </c>
      <c r="S180" s="29" t="str">
        <f aca="false">IF(C180="&lt;&lt; vazio &gt;&gt;","VAZIA",IF(AND(O180&lt;&gt;"",R180&lt;0),"VENCIDO",IF(AND(O180&lt;&gt;"",R180&lt;=Parametros!$B$10),"PRÓX. VENCIMENTO",IF(F180="Q","QUALIDADE",IF(F180="S","BLOQUEADO",IF(F180="R","RESTRITO/DEVOLUÇÃO",IF(OR(N180="QUAR",N180="QRES"),"QUARENTENA",IF(OR(B180="DESCARTE",B180="DEVOLUÇÃO"),"DESCARTE/DEVOLUÇÃO",IF(AND(D180="",K180&lt;&gt;""),"SEM LOTE",IF(AND(Q180&lt;&gt;"",Q180&gt;=Parametros!$B$11),"PARADO/SEM GIRO","OK"))))))))))</f>
        <v>OK</v>
      </c>
      <c r="T180" s="29" t="str">
        <f aca="false">IF(AND($S180="PARADO/SEM GIRO",$K180="KG",OR(Painel!$B$5="(Todos)",A180=Painel!$B$5)*OR(Painel!$E$5="(Todos)",P180=Painel!$E$5)),$J180+ROW()/10000000,"")</f>
        <v/>
      </c>
      <c r="U180" s="29" t="str">
        <f aca="false">IF(AND($S180="VENCIDO",$K180="KG",OR(Painel!$B$5="(Todos)",A180=Painel!$B$5)*OR(Painel!$E$5="(Todos)",P180=Painel!$E$5)),$J180+ROW()/10000000,"")</f>
        <v/>
      </c>
    </row>
    <row r="181" customFormat="false" ht="15" hidden="false" customHeight="false" outlineLevel="0" collapsed="false">
      <c r="A181" s="29" t="s">
        <v>59</v>
      </c>
      <c r="B181" s="29" t="s">
        <v>365</v>
      </c>
      <c r="C181" s="29" t="s">
        <v>253</v>
      </c>
      <c r="D181" s="29" t="s">
        <v>254</v>
      </c>
      <c r="E181" s="29" t="n">
        <v>12</v>
      </c>
      <c r="F181" s="29"/>
      <c r="G181" s="29"/>
      <c r="H181" s="30" t="n">
        <v>12.12</v>
      </c>
      <c r="I181" s="31" t="n">
        <v>46275</v>
      </c>
      <c r="J181" s="30" t="n">
        <v>12.12</v>
      </c>
      <c r="K181" s="29" t="s">
        <v>120</v>
      </c>
      <c r="L181" s="29" t="s">
        <v>121</v>
      </c>
      <c r="M181" s="29"/>
      <c r="N181" s="29" t="s">
        <v>122</v>
      </c>
      <c r="O181" s="31" t="n">
        <v>46572</v>
      </c>
      <c r="P181" s="29" t="s">
        <v>123</v>
      </c>
      <c r="Q181" s="29" t="n">
        <f aca="false">IFERROR(VALUE(L181),"")</f>
        <v>10</v>
      </c>
      <c r="R181" s="29" t="n">
        <f aca="true">IF(O181="","",O181-TODAY())</f>
        <v>287</v>
      </c>
      <c r="S181" s="29" t="str">
        <f aca="false">IF(C181="&lt;&lt; vazio &gt;&gt;","VAZIA",IF(AND(O181&lt;&gt;"",R181&lt;0),"VENCIDO",IF(AND(O181&lt;&gt;"",R181&lt;=Parametros!$B$10),"PRÓX. VENCIMENTO",IF(F181="Q","QUALIDADE",IF(F181="S","BLOQUEADO",IF(F181="R","RESTRITO/DEVOLUÇÃO",IF(OR(N181="QUAR",N181="QRES"),"QUARENTENA",IF(OR(B181="DESCARTE",B181="DEVOLUÇÃO"),"DESCARTE/DEVOLUÇÃO",IF(AND(D181="",K181&lt;&gt;""),"SEM LOTE",IF(AND(Q181&lt;&gt;"",Q181&gt;=Parametros!$B$11),"PARADO/SEM GIRO","OK"))))))))))</f>
        <v>OK</v>
      </c>
      <c r="T181" s="29" t="str">
        <f aca="false">IF(AND($S181="PARADO/SEM GIRO",$K181="KG",OR(Painel!$B$5="(Todos)",A181=Painel!$B$5)*OR(Painel!$E$5="(Todos)",P181=Painel!$E$5)),$J181+ROW()/10000000,"")</f>
        <v/>
      </c>
      <c r="U181" s="29" t="str">
        <f aca="false">IF(AND($S181="VENCIDO",$K181="KG",OR(Painel!$B$5="(Todos)",A181=Painel!$B$5)*OR(Painel!$E$5="(Todos)",P181=Painel!$E$5)),$J181+ROW()/10000000,"")</f>
        <v/>
      </c>
    </row>
    <row r="182" customFormat="false" ht="15" hidden="false" customHeight="false" outlineLevel="0" collapsed="false">
      <c r="A182" s="29" t="s">
        <v>59</v>
      </c>
      <c r="B182" s="29" t="s">
        <v>365</v>
      </c>
      <c r="C182" s="29" t="s">
        <v>322</v>
      </c>
      <c r="D182" s="29" t="s">
        <v>376</v>
      </c>
      <c r="E182" s="29" t="n">
        <v>12</v>
      </c>
      <c r="F182" s="29"/>
      <c r="G182" s="29"/>
      <c r="H182" s="30" t="n">
        <v>20.2</v>
      </c>
      <c r="I182" s="31" t="n">
        <v>46275</v>
      </c>
      <c r="J182" s="30" t="n">
        <v>20.2</v>
      </c>
      <c r="K182" s="29" t="s">
        <v>120</v>
      </c>
      <c r="L182" s="29" t="s">
        <v>121</v>
      </c>
      <c r="M182" s="29"/>
      <c r="N182" s="29" t="s">
        <v>122</v>
      </c>
      <c r="O182" s="31" t="n">
        <v>46606</v>
      </c>
      <c r="P182" s="29" t="s">
        <v>123</v>
      </c>
      <c r="Q182" s="29" t="n">
        <f aca="false">IFERROR(VALUE(L182),"")</f>
        <v>10</v>
      </c>
      <c r="R182" s="29" t="n">
        <f aca="true">IF(O182="","",O182-TODAY())</f>
        <v>321</v>
      </c>
      <c r="S182" s="29" t="str">
        <f aca="false">IF(C182="&lt;&lt; vazio &gt;&gt;","VAZIA",IF(AND(O182&lt;&gt;"",R182&lt;0),"VENCIDO",IF(AND(O182&lt;&gt;"",R182&lt;=Parametros!$B$10),"PRÓX. VENCIMENTO",IF(F182="Q","QUALIDADE",IF(F182="S","BLOQUEADO",IF(F182="R","RESTRITO/DEVOLUÇÃO",IF(OR(N182="QUAR",N182="QRES"),"QUARENTENA",IF(OR(B182="DESCARTE",B182="DEVOLUÇÃO"),"DESCARTE/DEVOLUÇÃO",IF(AND(D182="",K182&lt;&gt;""),"SEM LOTE",IF(AND(Q182&lt;&gt;"",Q182&gt;=Parametros!$B$11),"PARADO/SEM GIRO","OK"))))))))))</f>
        <v>OK</v>
      </c>
      <c r="T182" s="29" t="str">
        <f aca="false">IF(AND($S182="PARADO/SEM GIRO",$K182="KG",OR(Painel!$B$5="(Todos)",A182=Painel!$B$5)*OR(Painel!$E$5="(Todos)",P182=Painel!$E$5)),$J182+ROW()/10000000,"")</f>
        <v/>
      </c>
      <c r="U182" s="29" t="str">
        <f aca="false">IF(AND($S182="VENCIDO",$K182="KG",OR(Painel!$B$5="(Todos)",A182=Painel!$B$5)*OR(Painel!$E$5="(Todos)",P182=Painel!$E$5)),$J182+ROW()/10000000,"")</f>
        <v/>
      </c>
    </row>
    <row r="183" customFormat="false" ht="15" hidden="false" customHeight="false" outlineLevel="0" collapsed="false">
      <c r="A183" s="29" t="s">
        <v>59</v>
      </c>
      <c r="B183" s="29" t="s">
        <v>365</v>
      </c>
      <c r="C183" s="29" t="s">
        <v>169</v>
      </c>
      <c r="D183" s="29" t="s">
        <v>377</v>
      </c>
      <c r="E183" s="29" t="n">
        <v>12</v>
      </c>
      <c r="F183" s="29"/>
      <c r="G183" s="29"/>
      <c r="H183" s="30" t="n">
        <v>30.3</v>
      </c>
      <c r="I183" s="31" t="n">
        <v>46275</v>
      </c>
      <c r="J183" s="30" t="n">
        <v>30.3</v>
      </c>
      <c r="K183" s="29" t="s">
        <v>120</v>
      </c>
      <c r="L183" s="29" t="s">
        <v>121</v>
      </c>
      <c r="M183" s="29"/>
      <c r="N183" s="29" t="s">
        <v>122</v>
      </c>
      <c r="O183" s="31" t="n">
        <v>46603</v>
      </c>
      <c r="P183" s="29" t="s">
        <v>123</v>
      </c>
      <c r="Q183" s="29" t="n">
        <f aca="false">IFERROR(VALUE(L183),"")</f>
        <v>10</v>
      </c>
      <c r="R183" s="29" t="n">
        <f aca="true">IF(O183="","",O183-TODAY())</f>
        <v>318</v>
      </c>
      <c r="S183" s="29" t="str">
        <f aca="false">IF(C183="&lt;&lt; vazio &gt;&gt;","VAZIA",IF(AND(O183&lt;&gt;"",R183&lt;0),"VENCIDO",IF(AND(O183&lt;&gt;"",R183&lt;=Parametros!$B$10),"PRÓX. VENCIMENTO",IF(F183="Q","QUALIDADE",IF(F183="S","BLOQUEADO",IF(F183="R","RESTRITO/DEVOLUÇÃO",IF(OR(N183="QUAR",N183="QRES"),"QUARENTENA",IF(OR(B183="DESCARTE",B183="DEVOLUÇÃO"),"DESCARTE/DEVOLUÇÃO",IF(AND(D183="",K183&lt;&gt;""),"SEM LOTE",IF(AND(Q183&lt;&gt;"",Q183&gt;=Parametros!$B$11),"PARADO/SEM GIRO","OK"))))))))))</f>
        <v>OK</v>
      </c>
      <c r="T183" s="29" t="str">
        <f aca="false">IF(AND($S183="PARADO/SEM GIRO",$K183="KG",OR(Painel!$B$5="(Todos)",A183=Painel!$B$5)*OR(Painel!$E$5="(Todos)",P183=Painel!$E$5)),$J183+ROW()/10000000,"")</f>
        <v/>
      </c>
      <c r="U183" s="29" t="str">
        <f aca="false">IF(AND($S183="VENCIDO",$K183="KG",OR(Painel!$B$5="(Todos)",A183=Painel!$B$5)*OR(Painel!$E$5="(Todos)",P183=Painel!$E$5)),$J183+ROW()/10000000,"")</f>
        <v/>
      </c>
    </row>
    <row r="184" customFormat="false" ht="15" hidden="false" customHeight="false" outlineLevel="0" collapsed="false">
      <c r="A184" s="29" t="s">
        <v>59</v>
      </c>
      <c r="B184" s="29" t="s">
        <v>365</v>
      </c>
      <c r="C184" s="29" t="s">
        <v>258</v>
      </c>
      <c r="D184" s="29" t="s">
        <v>378</v>
      </c>
      <c r="E184" s="29" t="n">
        <v>12</v>
      </c>
      <c r="F184" s="29"/>
      <c r="G184" s="29"/>
      <c r="H184" s="30" t="n">
        <v>60.6</v>
      </c>
      <c r="I184" s="31" t="n">
        <v>46275</v>
      </c>
      <c r="J184" s="30" t="n">
        <v>60.6</v>
      </c>
      <c r="K184" s="29" t="s">
        <v>120</v>
      </c>
      <c r="L184" s="29" t="s">
        <v>121</v>
      </c>
      <c r="M184" s="29"/>
      <c r="N184" s="29" t="s">
        <v>122</v>
      </c>
      <c r="O184" s="31" t="n">
        <v>46551</v>
      </c>
      <c r="P184" s="29" t="s">
        <v>123</v>
      </c>
      <c r="Q184" s="29" t="n">
        <f aca="false">IFERROR(VALUE(L184),"")</f>
        <v>10</v>
      </c>
      <c r="R184" s="29" t="n">
        <f aca="true">IF(O184="","",O184-TODAY())</f>
        <v>266</v>
      </c>
      <c r="S184" s="29" t="str">
        <f aca="false">IF(C184="&lt;&lt; vazio &gt;&gt;","VAZIA",IF(AND(O184&lt;&gt;"",R184&lt;0),"VENCIDO",IF(AND(O184&lt;&gt;"",R184&lt;=Parametros!$B$10),"PRÓX. VENCIMENTO",IF(F184="Q","QUALIDADE",IF(F184="S","BLOQUEADO",IF(F184="R","RESTRITO/DEVOLUÇÃO",IF(OR(N184="QUAR",N184="QRES"),"QUARENTENA",IF(OR(B184="DESCARTE",B184="DEVOLUÇÃO"),"DESCARTE/DEVOLUÇÃO",IF(AND(D184="",K184&lt;&gt;""),"SEM LOTE",IF(AND(Q184&lt;&gt;"",Q184&gt;=Parametros!$B$11),"PARADO/SEM GIRO","OK"))))))))))</f>
        <v>OK</v>
      </c>
      <c r="T184" s="29" t="str">
        <f aca="false">IF(AND($S184="PARADO/SEM GIRO",$K184="KG",OR(Painel!$B$5="(Todos)",A184=Painel!$B$5)*OR(Painel!$E$5="(Todos)",P184=Painel!$E$5)),$J184+ROW()/10000000,"")</f>
        <v/>
      </c>
      <c r="U184" s="29" t="str">
        <f aca="false">IF(AND($S184="VENCIDO",$K184="KG",OR(Painel!$B$5="(Todos)",A184=Painel!$B$5)*OR(Painel!$E$5="(Todos)",P184=Painel!$E$5)),$J184+ROW()/10000000,"")</f>
        <v/>
      </c>
    </row>
    <row r="185" customFormat="false" ht="15" hidden="false" customHeight="false" outlineLevel="0" collapsed="false">
      <c r="A185" s="29" t="s">
        <v>59</v>
      </c>
      <c r="B185" s="29" t="s">
        <v>379</v>
      </c>
      <c r="C185" s="29" t="s">
        <v>202</v>
      </c>
      <c r="D185" s="29" t="s">
        <v>203</v>
      </c>
      <c r="E185" s="29" t="n">
        <v>2</v>
      </c>
      <c r="F185" s="29"/>
      <c r="G185" s="29"/>
      <c r="H185" s="30" t="n">
        <v>-12</v>
      </c>
      <c r="I185" s="31" t="n">
        <v>46275</v>
      </c>
      <c r="J185" s="30" t="n">
        <v>-12</v>
      </c>
      <c r="K185" s="29" t="s">
        <v>120</v>
      </c>
      <c r="L185" s="29" t="s">
        <v>116</v>
      </c>
      <c r="M185" s="29"/>
      <c r="N185" s="29" t="s">
        <v>122</v>
      </c>
      <c r="O185" s="31" t="n">
        <v>46457</v>
      </c>
      <c r="P185" s="29" t="s">
        <v>123</v>
      </c>
      <c r="Q185" s="29" t="n">
        <f aca="false">IFERROR(VALUE(L185),"")</f>
        <v>0</v>
      </c>
      <c r="R185" s="29" t="n">
        <f aca="true">IF(O185="","",O185-TODAY())</f>
        <v>172</v>
      </c>
      <c r="S185" s="29" t="str">
        <f aca="false">IF(C185="&lt;&lt; vazio &gt;&gt;","VAZIA",IF(AND(O185&lt;&gt;"",R185&lt;0),"VENCIDO",IF(AND(O185&lt;&gt;"",R185&lt;=Parametros!$B$10),"PRÓX. VENCIMENTO",IF(F185="Q","QUALIDADE",IF(F185="S","BLOQUEADO",IF(F185="R","RESTRITO/DEVOLUÇÃO",IF(OR(N185="QUAR",N185="QRES"),"QUARENTENA",IF(OR(B185="DESCARTE",B185="DEVOLUÇÃO"),"DESCARTE/DEVOLUÇÃO",IF(AND(D185="",K185&lt;&gt;""),"SEM LOTE",IF(AND(Q185&lt;&gt;"",Q185&gt;=Parametros!$B$11),"PARADO/SEM GIRO","OK"))))))))))</f>
        <v>OK</v>
      </c>
      <c r="T185" s="29" t="str">
        <f aca="false">IF(AND($S185="PARADO/SEM GIRO",$K185="KG",OR(Painel!$B$5="(Todos)",A185=Painel!$B$5)*OR(Painel!$E$5="(Todos)",P185=Painel!$E$5)),$J185+ROW()/10000000,"")</f>
        <v/>
      </c>
      <c r="U185" s="29" t="str">
        <f aca="false">IF(AND($S185="VENCIDO",$K185="KG",OR(Painel!$B$5="(Todos)",A185=Painel!$B$5)*OR(Painel!$E$5="(Todos)",P185=Painel!$E$5)),$J185+ROW()/10000000,"")</f>
        <v/>
      </c>
    </row>
    <row r="186" customFormat="false" ht="15" hidden="false" customHeight="false" outlineLevel="0" collapsed="false">
      <c r="A186" s="29" t="s">
        <v>59</v>
      </c>
      <c r="B186" s="29" t="s">
        <v>379</v>
      </c>
      <c r="C186" s="29" t="s">
        <v>334</v>
      </c>
      <c r="D186" s="29" t="s">
        <v>335</v>
      </c>
      <c r="E186" s="29" t="n">
        <v>2</v>
      </c>
      <c r="F186" s="29"/>
      <c r="G186" s="29"/>
      <c r="H186" s="30" t="n">
        <v>-20.1</v>
      </c>
      <c r="I186" s="31" t="n">
        <v>46275</v>
      </c>
      <c r="J186" s="30" t="n">
        <v>-20.1</v>
      </c>
      <c r="K186" s="29" t="s">
        <v>120</v>
      </c>
      <c r="L186" s="29" t="s">
        <v>116</v>
      </c>
      <c r="M186" s="29"/>
      <c r="N186" s="29" t="s">
        <v>122</v>
      </c>
      <c r="O186" s="31" t="n">
        <v>46558</v>
      </c>
      <c r="P186" s="29" t="s">
        <v>123</v>
      </c>
      <c r="Q186" s="29" t="n">
        <f aca="false">IFERROR(VALUE(L186),"")</f>
        <v>0</v>
      </c>
      <c r="R186" s="29" t="n">
        <f aca="true">IF(O186="","",O186-TODAY())</f>
        <v>273</v>
      </c>
      <c r="S186" s="29" t="str">
        <f aca="false">IF(C186="&lt;&lt; vazio &gt;&gt;","VAZIA",IF(AND(O186&lt;&gt;"",R186&lt;0),"VENCIDO",IF(AND(O186&lt;&gt;"",R186&lt;=Parametros!$B$10),"PRÓX. VENCIMENTO",IF(F186="Q","QUALIDADE",IF(F186="S","BLOQUEADO",IF(F186="R","RESTRITO/DEVOLUÇÃO",IF(OR(N186="QUAR",N186="QRES"),"QUARENTENA",IF(OR(B186="DESCARTE",B186="DEVOLUÇÃO"),"DESCARTE/DEVOLUÇÃO",IF(AND(D186="",K186&lt;&gt;""),"SEM LOTE",IF(AND(Q186&lt;&gt;"",Q186&gt;=Parametros!$B$11),"PARADO/SEM GIRO","OK"))))))))))</f>
        <v>OK</v>
      </c>
      <c r="T186" s="29" t="str">
        <f aca="false">IF(AND($S186="PARADO/SEM GIRO",$K186="KG",OR(Painel!$B$5="(Todos)",A186=Painel!$B$5)*OR(Painel!$E$5="(Todos)",P186=Painel!$E$5)),$J186+ROW()/10000000,"")</f>
        <v/>
      </c>
      <c r="U186" s="29" t="str">
        <f aca="false">IF(AND($S186="VENCIDO",$K186="KG",OR(Painel!$B$5="(Todos)",A186=Painel!$B$5)*OR(Painel!$E$5="(Todos)",P186=Painel!$E$5)),$J186+ROW()/10000000,"")</f>
        <v/>
      </c>
    </row>
    <row r="187" customFormat="false" ht="15" hidden="false" customHeight="false" outlineLevel="0" collapsed="false">
      <c r="A187" s="29" t="s">
        <v>59</v>
      </c>
      <c r="B187" s="29" t="s">
        <v>380</v>
      </c>
      <c r="C187" s="29" t="s">
        <v>381</v>
      </c>
      <c r="D187" s="29" t="s">
        <v>382</v>
      </c>
      <c r="E187" s="29" t="n">
        <v>2</v>
      </c>
      <c r="F187" s="29"/>
      <c r="G187" s="29"/>
      <c r="H187" s="30" t="n">
        <v>28.8</v>
      </c>
      <c r="I187" s="31" t="n">
        <v>46285</v>
      </c>
      <c r="J187" s="30" t="n">
        <v>28.8</v>
      </c>
      <c r="K187" s="29" t="s">
        <v>120</v>
      </c>
      <c r="L187" s="29" t="s">
        <v>116</v>
      </c>
      <c r="M187" s="29"/>
      <c r="N187" s="29" t="s">
        <v>122</v>
      </c>
      <c r="O187" s="31" t="n">
        <v>46838</v>
      </c>
      <c r="P187" s="29" t="s">
        <v>123</v>
      </c>
      <c r="Q187" s="29" t="n">
        <f aca="false">IFERROR(VALUE(L187),"")</f>
        <v>0</v>
      </c>
      <c r="R187" s="29" t="n">
        <f aca="true">IF(O187="","",O187-TODAY())</f>
        <v>553</v>
      </c>
      <c r="S187" s="29" t="str">
        <f aca="false">IF(C187="&lt;&lt; vazio &gt;&gt;","VAZIA",IF(AND(O187&lt;&gt;"",R187&lt;0),"VENCIDO",IF(AND(O187&lt;&gt;"",R187&lt;=Parametros!$B$10),"PRÓX. VENCIMENTO",IF(F187="Q","QUALIDADE",IF(F187="S","BLOQUEADO",IF(F187="R","RESTRITO/DEVOLUÇÃO",IF(OR(N187="QUAR",N187="QRES"),"QUARENTENA",IF(OR(B187="DESCARTE",B187="DEVOLUÇÃO"),"DESCARTE/DEVOLUÇÃO",IF(AND(D187="",K187&lt;&gt;""),"SEM LOTE",IF(AND(Q187&lt;&gt;"",Q187&gt;=Parametros!$B$11),"PARADO/SEM GIRO","OK"))))))))))</f>
        <v>OK</v>
      </c>
      <c r="T187" s="29" t="str">
        <f aca="false">IF(AND($S187="PARADO/SEM GIRO",$K187="KG",OR(Painel!$B$5="(Todos)",A187=Painel!$B$5)*OR(Painel!$E$5="(Todos)",P187=Painel!$E$5)),$J187+ROW()/10000000,"")</f>
        <v/>
      </c>
      <c r="U187" s="29" t="str">
        <f aca="false">IF(AND($S187="VENCIDO",$K187="KG",OR(Painel!$B$5="(Todos)",A187=Painel!$B$5)*OR(Painel!$E$5="(Todos)",P187=Painel!$E$5)),$J187+ROW()/10000000,"")</f>
        <v/>
      </c>
    </row>
    <row r="188" customFormat="false" ht="15" hidden="false" customHeight="false" outlineLevel="0" collapsed="false">
      <c r="A188" s="29" t="s">
        <v>59</v>
      </c>
      <c r="B188" s="29" t="s">
        <v>380</v>
      </c>
      <c r="C188" s="29" t="s">
        <v>383</v>
      </c>
      <c r="D188" s="29" t="s">
        <v>384</v>
      </c>
      <c r="E188" s="29" t="n">
        <v>2</v>
      </c>
      <c r="F188" s="29"/>
      <c r="G188" s="29"/>
      <c r="H188" s="30" t="n">
        <v>64.8</v>
      </c>
      <c r="I188" s="31" t="n">
        <v>46285</v>
      </c>
      <c r="J188" s="30" t="n">
        <v>64.8</v>
      </c>
      <c r="K188" s="29" t="s">
        <v>120</v>
      </c>
      <c r="L188" s="29" t="s">
        <v>116</v>
      </c>
      <c r="M188" s="29"/>
      <c r="N188" s="29" t="s">
        <v>122</v>
      </c>
      <c r="O188" s="31" t="n">
        <v>46488</v>
      </c>
      <c r="P188" s="29" t="s">
        <v>123</v>
      </c>
      <c r="Q188" s="29" t="n">
        <f aca="false">IFERROR(VALUE(L188),"")</f>
        <v>0</v>
      </c>
      <c r="R188" s="29" t="n">
        <f aca="true">IF(O188="","",O188-TODAY())</f>
        <v>203</v>
      </c>
      <c r="S188" s="29" t="str">
        <f aca="false">IF(C188="&lt;&lt; vazio &gt;&gt;","VAZIA",IF(AND(O188&lt;&gt;"",R188&lt;0),"VENCIDO",IF(AND(O188&lt;&gt;"",R188&lt;=Parametros!$B$10),"PRÓX. VENCIMENTO",IF(F188="Q","QUALIDADE",IF(F188="S","BLOQUEADO",IF(F188="R","RESTRITO/DEVOLUÇÃO",IF(OR(N188="QUAR",N188="QRES"),"QUARENTENA",IF(OR(B188="DESCARTE",B188="DEVOLUÇÃO"),"DESCARTE/DEVOLUÇÃO",IF(AND(D188="",K188&lt;&gt;""),"SEM LOTE",IF(AND(Q188&lt;&gt;"",Q188&gt;=Parametros!$B$11),"PARADO/SEM GIRO","OK"))))))))))</f>
        <v>OK</v>
      </c>
      <c r="T188" s="29" t="str">
        <f aca="false">IF(AND($S188="PARADO/SEM GIRO",$K188="KG",OR(Painel!$B$5="(Todos)",A188=Painel!$B$5)*OR(Painel!$E$5="(Todos)",P188=Painel!$E$5)),$J188+ROW()/10000000,"")</f>
        <v/>
      </c>
      <c r="U188" s="29" t="str">
        <f aca="false">IF(AND($S188="VENCIDO",$K188="KG",OR(Painel!$B$5="(Todos)",A188=Painel!$B$5)*OR(Painel!$E$5="(Todos)",P188=Painel!$E$5)),$J188+ROW()/10000000,"")</f>
        <v/>
      </c>
    </row>
    <row r="189" customFormat="false" ht="15" hidden="false" customHeight="false" outlineLevel="0" collapsed="false">
      <c r="A189" s="29" t="s">
        <v>59</v>
      </c>
      <c r="B189" s="29" t="s">
        <v>385</v>
      </c>
      <c r="C189" s="29" t="s">
        <v>386</v>
      </c>
      <c r="D189" s="29" t="s">
        <v>387</v>
      </c>
      <c r="E189" s="29" t="n">
        <v>1</v>
      </c>
      <c r="F189" s="29"/>
      <c r="G189" s="29"/>
      <c r="H189" s="30" t="n">
        <v>200</v>
      </c>
      <c r="I189" s="31" t="n">
        <v>46284</v>
      </c>
      <c r="J189" s="30" t="n">
        <v>200</v>
      </c>
      <c r="K189" s="29" t="s">
        <v>120</v>
      </c>
      <c r="L189" s="29" t="s">
        <v>388</v>
      </c>
      <c r="M189" s="29"/>
      <c r="N189" s="29" t="s">
        <v>122</v>
      </c>
      <c r="O189" s="31" t="n">
        <v>46771</v>
      </c>
      <c r="P189" s="29" t="s">
        <v>123</v>
      </c>
      <c r="Q189" s="29" t="n">
        <f aca="false">IFERROR(VALUE(L189),"")</f>
        <v>1</v>
      </c>
      <c r="R189" s="29" t="n">
        <f aca="true">IF(O189="","",O189-TODAY())</f>
        <v>486</v>
      </c>
      <c r="S189" s="29" t="str">
        <f aca="false">IF(C189="&lt;&lt; vazio &gt;&gt;","VAZIA",IF(AND(O189&lt;&gt;"",R189&lt;0),"VENCIDO",IF(AND(O189&lt;&gt;"",R189&lt;=Parametros!$B$10),"PRÓX. VENCIMENTO",IF(F189="Q","QUALIDADE",IF(F189="S","BLOQUEADO",IF(F189="R","RESTRITO/DEVOLUÇÃO",IF(OR(N189="QUAR",N189="QRES"),"QUARENTENA",IF(OR(B189="DESCARTE",B189="DEVOLUÇÃO"),"DESCARTE/DEVOLUÇÃO",IF(AND(D189="",K189&lt;&gt;""),"SEM LOTE",IF(AND(Q189&lt;&gt;"",Q189&gt;=Parametros!$B$11),"PARADO/SEM GIRO","OK"))))))))))</f>
        <v>OK</v>
      </c>
      <c r="T189" s="29" t="str">
        <f aca="false">IF(AND($S189="PARADO/SEM GIRO",$K189="KG",OR(Painel!$B$5="(Todos)",A189=Painel!$B$5)*OR(Painel!$E$5="(Todos)",P189=Painel!$E$5)),$J189+ROW()/10000000,"")</f>
        <v/>
      </c>
      <c r="U189" s="29" t="str">
        <f aca="false">IF(AND($S189="VENCIDO",$K189="KG",OR(Painel!$B$5="(Todos)",A189=Painel!$B$5)*OR(Painel!$E$5="(Todos)",P189=Painel!$E$5)),$J189+ROW()/10000000,"")</f>
        <v/>
      </c>
    </row>
    <row r="190" customFormat="false" ht="15" hidden="false" customHeight="false" outlineLevel="0" collapsed="false">
      <c r="A190" s="29" t="s">
        <v>59</v>
      </c>
      <c r="B190" s="29" t="s">
        <v>389</v>
      </c>
      <c r="C190" s="29" t="s">
        <v>186</v>
      </c>
      <c r="D190" s="29" t="s">
        <v>390</v>
      </c>
      <c r="E190" s="29" t="n">
        <v>3</v>
      </c>
      <c r="F190" s="29"/>
      <c r="G190" s="29"/>
      <c r="H190" s="30" t="n">
        <v>20.2</v>
      </c>
      <c r="I190" s="31" t="n">
        <v>46284</v>
      </c>
      <c r="J190" s="30" t="n">
        <v>20.2</v>
      </c>
      <c r="K190" s="29" t="s">
        <v>120</v>
      </c>
      <c r="L190" s="29" t="s">
        <v>388</v>
      </c>
      <c r="M190" s="29"/>
      <c r="N190" s="29" t="s">
        <v>122</v>
      </c>
      <c r="O190" s="31" t="n">
        <v>46454</v>
      </c>
      <c r="P190" s="29" t="s">
        <v>123</v>
      </c>
      <c r="Q190" s="29" t="n">
        <f aca="false">IFERROR(VALUE(L190),"")</f>
        <v>1</v>
      </c>
      <c r="R190" s="29" t="n">
        <f aca="true">IF(O190="","",O190-TODAY())</f>
        <v>169</v>
      </c>
      <c r="S190" s="29" t="str">
        <f aca="false">IF(C190="&lt;&lt; vazio &gt;&gt;","VAZIA",IF(AND(O190&lt;&gt;"",R190&lt;0),"VENCIDO",IF(AND(O190&lt;&gt;"",R190&lt;=Parametros!$B$10),"PRÓX. VENCIMENTO",IF(F190="Q","QUALIDADE",IF(F190="S","BLOQUEADO",IF(F190="R","RESTRITO/DEVOLUÇÃO",IF(OR(N190="QUAR",N190="QRES"),"QUARENTENA",IF(OR(B190="DESCARTE",B190="DEVOLUÇÃO"),"DESCARTE/DEVOLUÇÃO",IF(AND(D190="",K190&lt;&gt;""),"SEM LOTE",IF(AND(Q190&lt;&gt;"",Q190&gt;=Parametros!$B$11),"PARADO/SEM GIRO","OK"))))))))))</f>
        <v>OK</v>
      </c>
      <c r="T190" s="29" t="str">
        <f aca="false">IF(AND($S190="PARADO/SEM GIRO",$K190="KG",OR(Painel!$B$5="(Todos)",A190=Painel!$B$5)*OR(Painel!$E$5="(Todos)",P190=Painel!$E$5)),$J190+ROW()/10000000,"")</f>
        <v/>
      </c>
      <c r="U190" s="29" t="str">
        <f aca="false">IF(AND($S190="VENCIDO",$K190="KG",OR(Painel!$B$5="(Todos)",A190=Painel!$B$5)*OR(Painel!$E$5="(Todos)",P190=Painel!$E$5)),$J190+ROW()/10000000,"")</f>
        <v/>
      </c>
    </row>
    <row r="191" customFormat="false" ht="15" hidden="false" customHeight="false" outlineLevel="0" collapsed="false">
      <c r="A191" s="29" t="s">
        <v>59</v>
      </c>
      <c r="B191" s="29" t="s">
        <v>389</v>
      </c>
      <c r="C191" s="29" t="s">
        <v>186</v>
      </c>
      <c r="D191" s="29" t="s">
        <v>391</v>
      </c>
      <c r="E191" s="29" t="n">
        <v>3</v>
      </c>
      <c r="F191" s="29"/>
      <c r="G191" s="29"/>
      <c r="H191" s="30" t="n">
        <v>20.2</v>
      </c>
      <c r="I191" s="31" t="n">
        <v>46284</v>
      </c>
      <c r="J191" s="30" t="n">
        <v>20.2</v>
      </c>
      <c r="K191" s="29" t="s">
        <v>120</v>
      </c>
      <c r="L191" s="29" t="s">
        <v>388</v>
      </c>
      <c r="M191" s="29"/>
      <c r="N191" s="29" t="s">
        <v>122</v>
      </c>
      <c r="O191" s="31" t="n">
        <v>46809</v>
      </c>
      <c r="P191" s="29" t="s">
        <v>123</v>
      </c>
      <c r="Q191" s="29" t="n">
        <f aca="false">IFERROR(VALUE(L191),"")</f>
        <v>1</v>
      </c>
      <c r="R191" s="29" t="n">
        <f aca="true">IF(O191="","",O191-TODAY())</f>
        <v>524</v>
      </c>
      <c r="S191" s="29" t="str">
        <f aca="false">IF(C191="&lt;&lt; vazio &gt;&gt;","VAZIA",IF(AND(O191&lt;&gt;"",R191&lt;0),"VENCIDO",IF(AND(O191&lt;&gt;"",R191&lt;=Parametros!$B$10),"PRÓX. VENCIMENTO",IF(F191="Q","QUALIDADE",IF(F191="S","BLOQUEADO",IF(F191="R","RESTRITO/DEVOLUÇÃO",IF(OR(N191="QUAR",N191="QRES"),"QUARENTENA",IF(OR(B191="DESCARTE",B191="DEVOLUÇÃO"),"DESCARTE/DEVOLUÇÃO",IF(AND(D191="",K191&lt;&gt;""),"SEM LOTE",IF(AND(Q191&lt;&gt;"",Q191&gt;=Parametros!$B$11),"PARADO/SEM GIRO","OK"))))))))))</f>
        <v>OK</v>
      </c>
      <c r="T191" s="29" t="str">
        <f aca="false">IF(AND($S191="PARADO/SEM GIRO",$K191="KG",OR(Painel!$B$5="(Todos)",A191=Painel!$B$5)*OR(Painel!$E$5="(Todos)",P191=Painel!$E$5)),$J191+ROW()/10000000,"")</f>
        <v/>
      </c>
      <c r="U191" s="29" t="str">
        <f aca="false">IF(AND($S191="VENCIDO",$K191="KG",OR(Painel!$B$5="(Todos)",A191=Painel!$B$5)*OR(Painel!$E$5="(Todos)",P191=Painel!$E$5)),$J191+ROW()/10000000,"")</f>
        <v/>
      </c>
    </row>
    <row r="192" customFormat="false" ht="15" hidden="false" customHeight="false" outlineLevel="0" collapsed="false">
      <c r="A192" s="29" t="s">
        <v>59</v>
      </c>
      <c r="B192" s="29" t="s">
        <v>389</v>
      </c>
      <c r="C192" s="29" t="s">
        <v>186</v>
      </c>
      <c r="D192" s="29" t="s">
        <v>392</v>
      </c>
      <c r="E192" s="29" t="n">
        <v>3</v>
      </c>
      <c r="F192" s="29"/>
      <c r="G192" s="29"/>
      <c r="H192" s="30" t="n">
        <v>20.2</v>
      </c>
      <c r="I192" s="31" t="n">
        <v>46284</v>
      </c>
      <c r="J192" s="30" t="n">
        <v>20.2</v>
      </c>
      <c r="K192" s="29" t="s">
        <v>120</v>
      </c>
      <c r="L192" s="29" t="s">
        <v>388</v>
      </c>
      <c r="M192" s="29"/>
      <c r="N192" s="29" t="s">
        <v>122</v>
      </c>
      <c r="O192" s="31" t="n">
        <v>46812</v>
      </c>
      <c r="P192" s="29" t="s">
        <v>123</v>
      </c>
      <c r="Q192" s="29" t="n">
        <f aca="false">IFERROR(VALUE(L192),"")</f>
        <v>1</v>
      </c>
      <c r="R192" s="29" t="n">
        <f aca="true">IF(O192="","",O192-TODAY())</f>
        <v>527</v>
      </c>
      <c r="S192" s="29" t="str">
        <f aca="false">IF(C192="&lt;&lt; vazio &gt;&gt;","VAZIA",IF(AND(O192&lt;&gt;"",R192&lt;0),"VENCIDO",IF(AND(O192&lt;&gt;"",R192&lt;=Parametros!$B$10),"PRÓX. VENCIMENTO",IF(F192="Q","QUALIDADE",IF(F192="S","BLOQUEADO",IF(F192="R","RESTRITO/DEVOLUÇÃO",IF(OR(N192="QUAR",N192="QRES"),"QUARENTENA",IF(OR(B192="DESCARTE",B192="DEVOLUÇÃO"),"DESCARTE/DEVOLUÇÃO",IF(AND(D192="",K192&lt;&gt;""),"SEM LOTE",IF(AND(Q192&lt;&gt;"",Q192&gt;=Parametros!$B$11),"PARADO/SEM GIRO","OK"))))))))))</f>
        <v>OK</v>
      </c>
      <c r="T192" s="29" t="str">
        <f aca="false">IF(AND($S192="PARADO/SEM GIRO",$K192="KG",OR(Painel!$B$5="(Todos)",A192=Painel!$B$5)*OR(Painel!$E$5="(Todos)",P192=Painel!$E$5)),$J192+ROW()/10000000,"")</f>
        <v/>
      </c>
      <c r="U192" s="29" t="str">
        <f aca="false">IF(AND($S192="VENCIDO",$K192="KG",OR(Painel!$B$5="(Todos)",A192=Painel!$B$5)*OR(Painel!$E$5="(Todos)",P192=Painel!$E$5)),$J192+ROW()/10000000,"")</f>
        <v/>
      </c>
    </row>
    <row r="193" customFormat="false" ht="15" hidden="false" customHeight="false" outlineLevel="0" collapsed="false">
      <c r="A193" s="29" t="s">
        <v>59</v>
      </c>
      <c r="B193" s="29" t="s">
        <v>393</v>
      </c>
      <c r="C193" s="29" t="s">
        <v>308</v>
      </c>
      <c r="D193" s="29" t="s">
        <v>394</v>
      </c>
      <c r="E193" s="29" t="n">
        <v>1</v>
      </c>
      <c r="F193" s="29"/>
      <c r="G193" s="29"/>
      <c r="H193" s="30" t="n">
        <v>500</v>
      </c>
      <c r="I193" s="31" t="n">
        <v>46285</v>
      </c>
      <c r="J193" s="30" t="n">
        <v>500</v>
      </c>
      <c r="K193" s="29" t="s">
        <v>120</v>
      </c>
      <c r="L193" s="29" t="s">
        <v>116</v>
      </c>
      <c r="M193" s="29"/>
      <c r="N193" s="29" t="s">
        <v>122</v>
      </c>
      <c r="O193" s="31" t="n">
        <v>46815</v>
      </c>
      <c r="P193" s="29" t="s">
        <v>123</v>
      </c>
      <c r="Q193" s="29" t="n">
        <f aca="false">IFERROR(VALUE(L193),"")</f>
        <v>0</v>
      </c>
      <c r="R193" s="29" t="n">
        <f aca="true">IF(O193="","",O193-TODAY())</f>
        <v>530</v>
      </c>
      <c r="S193" s="29" t="str">
        <f aca="false">IF(C193="&lt;&lt; vazio &gt;&gt;","VAZIA",IF(AND(O193&lt;&gt;"",R193&lt;0),"VENCIDO",IF(AND(O193&lt;&gt;"",R193&lt;=Parametros!$B$10),"PRÓX. VENCIMENTO",IF(F193="Q","QUALIDADE",IF(F193="S","BLOQUEADO",IF(F193="R","RESTRITO/DEVOLUÇÃO",IF(OR(N193="QUAR",N193="QRES"),"QUARENTENA",IF(OR(B193="DESCARTE",B193="DEVOLUÇÃO"),"DESCARTE/DEVOLUÇÃO",IF(AND(D193="",K193&lt;&gt;""),"SEM LOTE",IF(AND(Q193&lt;&gt;"",Q193&gt;=Parametros!$B$11),"PARADO/SEM GIRO","OK"))))))))))</f>
        <v>OK</v>
      </c>
      <c r="T193" s="29" t="str">
        <f aca="false">IF(AND($S193="PARADO/SEM GIRO",$K193="KG",OR(Painel!$B$5="(Todos)",A193=Painel!$B$5)*OR(Painel!$E$5="(Todos)",P193=Painel!$E$5)),$J193+ROW()/10000000,"")</f>
        <v/>
      </c>
      <c r="U193" s="29" t="str">
        <f aca="false">IF(AND($S193="VENCIDO",$K193="KG",OR(Painel!$B$5="(Todos)",A193=Painel!$B$5)*OR(Painel!$E$5="(Todos)",P193=Painel!$E$5)),$J193+ROW()/10000000,"")</f>
        <v/>
      </c>
    </row>
    <row r="194" customFormat="false" ht="15" hidden="false" customHeight="false" outlineLevel="0" collapsed="false">
      <c r="A194" s="29" t="s">
        <v>59</v>
      </c>
      <c r="B194" s="29" t="s">
        <v>395</v>
      </c>
      <c r="C194" s="29" t="s">
        <v>396</v>
      </c>
      <c r="D194" s="29" t="s">
        <v>397</v>
      </c>
      <c r="E194" s="29" t="n">
        <v>2</v>
      </c>
      <c r="F194" s="29"/>
      <c r="G194" s="29"/>
      <c r="H194" s="30" t="n">
        <v>630</v>
      </c>
      <c r="I194" s="31" t="n">
        <v>46278</v>
      </c>
      <c r="J194" s="30" t="n">
        <v>630</v>
      </c>
      <c r="K194" s="29" t="s">
        <v>120</v>
      </c>
      <c r="L194" s="29" t="s">
        <v>328</v>
      </c>
      <c r="M194" s="29"/>
      <c r="N194" s="29" t="s">
        <v>122</v>
      </c>
      <c r="O194" s="31" t="n">
        <v>46806</v>
      </c>
      <c r="P194" s="29" t="s">
        <v>123</v>
      </c>
      <c r="Q194" s="29" t="n">
        <f aca="false">IFERROR(VALUE(L194),"")</f>
        <v>7</v>
      </c>
      <c r="R194" s="29" t="n">
        <f aca="true">IF(O194="","",O194-TODAY())</f>
        <v>521</v>
      </c>
      <c r="S194" s="29" t="str">
        <f aca="false">IF(C194="&lt;&lt; vazio &gt;&gt;","VAZIA",IF(AND(O194&lt;&gt;"",R194&lt;0),"VENCIDO",IF(AND(O194&lt;&gt;"",R194&lt;=Parametros!$B$10),"PRÓX. VENCIMENTO",IF(F194="Q","QUALIDADE",IF(F194="S","BLOQUEADO",IF(F194="R","RESTRITO/DEVOLUÇÃO",IF(OR(N194="QUAR",N194="QRES"),"QUARENTENA",IF(OR(B194="DESCARTE",B194="DEVOLUÇÃO"),"DESCARTE/DEVOLUÇÃO",IF(AND(D194="",K194&lt;&gt;""),"SEM LOTE",IF(AND(Q194&lt;&gt;"",Q194&gt;=Parametros!$B$11),"PARADO/SEM GIRO","OK"))))))))))</f>
        <v>OK</v>
      </c>
      <c r="T194" s="29" t="str">
        <f aca="false">IF(AND($S194="PARADO/SEM GIRO",$K194="KG",OR(Painel!$B$5="(Todos)",A194=Painel!$B$5)*OR(Painel!$E$5="(Todos)",P194=Painel!$E$5)),$J194+ROW()/10000000,"")</f>
        <v/>
      </c>
      <c r="U194" s="29" t="str">
        <f aca="false">IF(AND($S194="VENCIDO",$K194="KG",OR(Painel!$B$5="(Todos)",A194=Painel!$B$5)*OR(Painel!$E$5="(Todos)",P194=Painel!$E$5)),$J194+ROW()/10000000,"")</f>
        <v/>
      </c>
    </row>
    <row r="195" customFormat="false" ht="15" hidden="false" customHeight="false" outlineLevel="0" collapsed="false">
      <c r="A195" s="29" t="s">
        <v>59</v>
      </c>
      <c r="B195" s="29" t="s">
        <v>395</v>
      </c>
      <c r="C195" s="29" t="s">
        <v>398</v>
      </c>
      <c r="D195" s="29" t="s">
        <v>399</v>
      </c>
      <c r="E195" s="29" t="n">
        <v>2</v>
      </c>
      <c r="F195" s="29"/>
      <c r="G195" s="29"/>
      <c r="H195" s="30" t="n">
        <v>420</v>
      </c>
      <c r="I195" s="31" t="n">
        <v>46282</v>
      </c>
      <c r="J195" s="30" t="n">
        <v>420</v>
      </c>
      <c r="K195" s="29" t="s">
        <v>120</v>
      </c>
      <c r="L195" s="29" t="s">
        <v>400</v>
      </c>
      <c r="M195" s="29"/>
      <c r="N195" s="29" t="s">
        <v>134</v>
      </c>
      <c r="O195" s="31" t="n">
        <v>46373</v>
      </c>
      <c r="P195" s="29" t="s">
        <v>123</v>
      </c>
      <c r="Q195" s="29" t="n">
        <f aca="false">IFERROR(VALUE(L195),"")</f>
        <v>3</v>
      </c>
      <c r="R195" s="29" t="n">
        <f aca="true">IF(O195="","",O195-TODAY())</f>
        <v>88</v>
      </c>
      <c r="S195" s="29" t="str">
        <f aca="false">IF(C195="&lt;&lt; vazio &gt;&gt;","VAZIA",IF(AND(O195&lt;&gt;"",R195&lt;0),"VENCIDO",IF(AND(O195&lt;&gt;"",R195&lt;=Parametros!$B$10),"PRÓX. VENCIMENTO",IF(F195="Q","QUALIDADE",IF(F195="S","BLOQUEADO",IF(F195="R","RESTRITO/DEVOLUÇÃO",IF(OR(N195="QUAR",N195="QRES"),"QUARENTENA",IF(OR(B195="DESCARTE",B195="DEVOLUÇÃO"),"DESCARTE/DEVOLUÇÃO",IF(AND(D195="",K195&lt;&gt;""),"SEM LOTE",IF(AND(Q195&lt;&gt;"",Q195&gt;=Parametros!$B$11),"PARADO/SEM GIRO","OK"))))))))))</f>
        <v>OK</v>
      </c>
      <c r="T195" s="29" t="str">
        <f aca="false">IF(AND($S195="PARADO/SEM GIRO",$K195="KG",OR(Painel!$B$5="(Todos)",A195=Painel!$B$5)*OR(Painel!$E$5="(Todos)",P195=Painel!$E$5)),$J195+ROW()/10000000,"")</f>
        <v/>
      </c>
      <c r="U195" s="29" t="str">
        <f aca="false">IF(AND($S195="VENCIDO",$K195="KG",OR(Painel!$B$5="(Todos)",A195=Painel!$B$5)*OR(Painel!$E$5="(Todos)",P195=Painel!$E$5)),$J195+ROW()/10000000,"")</f>
        <v/>
      </c>
    </row>
    <row r="196" customFormat="false" ht="15" hidden="false" customHeight="false" outlineLevel="0" collapsed="false">
      <c r="A196" s="29" t="s">
        <v>59</v>
      </c>
      <c r="B196" s="29" t="s">
        <v>401</v>
      </c>
      <c r="C196" s="29" t="s">
        <v>398</v>
      </c>
      <c r="D196" s="29" t="s">
        <v>402</v>
      </c>
      <c r="E196" s="29" t="n">
        <v>1</v>
      </c>
      <c r="F196" s="29"/>
      <c r="G196" s="29"/>
      <c r="H196" s="30" t="n">
        <v>31.5</v>
      </c>
      <c r="I196" s="31" t="n">
        <v>46284</v>
      </c>
      <c r="J196" s="30" t="n">
        <v>31.5</v>
      </c>
      <c r="K196" s="29" t="s">
        <v>120</v>
      </c>
      <c r="L196" s="29" t="s">
        <v>388</v>
      </c>
      <c r="M196" s="29"/>
      <c r="N196" s="29" t="s">
        <v>122</v>
      </c>
      <c r="O196" s="31" t="n">
        <v>46641</v>
      </c>
      <c r="P196" s="29" t="s">
        <v>123</v>
      </c>
      <c r="Q196" s="29" t="n">
        <f aca="false">IFERROR(VALUE(L196),"")</f>
        <v>1</v>
      </c>
      <c r="R196" s="29" t="n">
        <f aca="true">IF(O196="","",O196-TODAY())</f>
        <v>356</v>
      </c>
      <c r="S196" s="29" t="str">
        <f aca="false">IF(C196="&lt;&lt; vazio &gt;&gt;","VAZIA",IF(AND(O196&lt;&gt;"",R196&lt;0),"VENCIDO",IF(AND(O196&lt;&gt;"",R196&lt;=Parametros!$B$10),"PRÓX. VENCIMENTO",IF(F196="Q","QUALIDADE",IF(F196="S","BLOQUEADO",IF(F196="R","RESTRITO/DEVOLUÇÃO",IF(OR(N196="QUAR",N196="QRES"),"QUARENTENA",IF(OR(B196="DESCARTE",B196="DEVOLUÇÃO"),"DESCARTE/DEVOLUÇÃO",IF(AND(D196="",K196&lt;&gt;""),"SEM LOTE",IF(AND(Q196&lt;&gt;"",Q196&gt;=Parametros!$B$11),"PARADO/SEM GIRO","OK"))))))))))</f>
        <v>OK</v>
      </c>
      <c r="T196" s="29" t="str">
        <f aca="false">IF(AND($S196="PARADO/SEM GIRO",$K196="KG",OR(Painel!$B$5="(Todos)",A196=Painel!$B$5)*OR(Painel!$E$5="(Todos)",P196=Painel!$E$5)),$J196+ROW()/10000000,"")</f>
        <v/>
      </c>
      <c r="U196" s="29" t="str">
        <f aca="false">IF(AND($S196="VENCIDO",$K196="KG",OR(Painel!$B$5="(Todos)",A196=Painel!$B$5)*OR(Painel!$E$5="(Todos)",P196=Painel!$E$5)),$J196+ROW()/10000000,"")</f>
        <v/>
      </c>
    </row>
    <row r="197" customFormat="false" ht="15" hidden="false" customHeight="false" outlineLevel="0" collapsed="false">
      <c r="A197" s="29" t="s">
        <v>59</v>
      </c>
      <c r="B197" s="29" t="s">
        <v>403</v>
      </c>
      <c r="C197" s="29" t="s">
        <v>278</v>
      </c>
      <c r="D197" s="29" t="s">
        <v>404</v>
      </c>
      <c r="E197" s="29" t="n">
        <v>1</v>
      </c>
      <c r="F197" s="29"/>
      <c r="G197" s="29"/>
      <c r="H197" s="30" t="n">
        <v>191.9</v>
      </c>
      <c r="I197" s="31" t="n">
        <v>46284</v>
      </c>
      <c r="J197" s="30" t="n">
        <v>191.9</v>
      </c>
      <c r="K197" s="29" t="s">
        <v>120</v>
      </c>
      <c r="L197" s="29" t="s">
        <v>388</v>
      </c>
      <c r="M197" s="29"/>
      <c r="N197" s="29" t="s">
        <v>122</v>
      </c>
      <c r="O197" s="31" t="n">
        <v>46661</v>
      </c>
      <c r="P197" s="29" t="s">
        <v>123</v>
      </c>
      <c r="Q197" s="29" t="n">
        <f aca="false">IFERROR(VALUE(L197),"")</f>
        <v>1</v>
      </c>
      <c r="R197" s="29" t="n">
        <f aca="true">IF(O197="","",O197-TODAY())</f>
        <v>376</v>
      </c>
      <c r="S197" s="29" t="str">
        <f aca="false">IF(C197="&lt;&lt; vazio &gt;&gt;","VAZIA",IF(AND(O197&lt;&gt;"",R197&lt;0),"VENCIDO",IF(AND(O197&lt;&gt;"",R197&lt;=Parametros!$B$10),"PRÓX. VENCIMENTO",IF(F197="Q","QUALIDADE",IF(F197="S","BLOQUEADO",IF(F197="R","RESTRITO/DEVOLUÇÃO",IF(OR(N197="QUAR",N197="QRES"),"QUARENTENA",IF(OR(B197="DESCARTE",B197="DEVOLUÇÃO"),"DESCARTE/DEVOLUÇÃO",IF(AND(D197="",K197&lt;&gt;""),"SEM LOTE",IF(AND(Q197&lt;&gt;"",Q197&gt;=Parametros!$B$11),"PARADO/SEM GIRO","OK"))))))))))</f>
        <v>OK</v>
      </c>
      <c r="T197" s="29" t="str">
        <f aca="false">IF(AND($S197="PARADO/SEM GIRO",$K197="KG",OR(Painel!$B$5="(Todos)",A197=Painel!$B$5)*OR(Painel!$E$5="(Todos)",P197=Painel!$E$5)),$J197+ROW()/10000000,"")</f>
        <v/>
      </c>
      <c r="U197" s="29" t="str">
        <f aca="false">IF(AND($S197="VENCIDO",$K197="KG",OR(Painel!$B$5="(Todos)",A197=Painel!$B$5)*OR(Painel!$E$5="(Todos)",P197=Painel!$E$5)),$J197+ROW()/10000000,"")</f>
        <v/>
      </c>
    </row>
    <row r="198" customFormat="false" ht="15" hidden="false" customHeight="false" outlineLevel="0" collapsed="false">
      <c r="A198" s="29" t="s">
        <v>59</v>
      </c>
      <c r="B198" s="29" t="s">
        <v>405</v>
      </c>
      <c r="C198" s="29" t="s">
        <v>406</v>
      </c>
      <c r="D198" s="29" t="s">
        <v>407</v>
      </c>
      <c r="E198" s="29" t="n">
        <v>2</v>
      </c>
      <c r="F198" s="29"/>
      <c r="G198" s="29"/>
      <c r="H198" s="30" t="n">
        <v>40</v>
      </c>
      <c r="I198" s="31" t="n">
        <v>46284</v>
      </c>
      <c r="J198" s="30" t="n">
        <v>40</v>
      </c>
      <c r="K198" s="29" t="s">
        <v>120</v>
      </c>
      <c r="L198" s="29" t="s">
        <v>388</v>
      </c>
      <c r="M198" s="29"/>
      <c r="N198" s="29" t="s">
        <v>122</v>
      </c>
      <c r="O198" s="31" t="n">
        <v>46376</v>
      </c>
      <c r="P198" s="29" t="s">
        <v>123</v>
      </c>
      <c r="Q198" s="29" t="n">
        <f aca="false">IFERROR(VALUE(L198),"")</f>
        <v>1</v>
      </c>
      <c r="R198" s="29" t="n">
        <f aca="true">IF(O198="","",O198-TODAY())</f>
        <v>91</v>
      </c>
      <c r="S198" s="29" t="str">
        <f aca="false">IF(C198="&lt;&lt; vazio &gt;&gt;","VAZIA",IF(AND(O198&lt;&gt;"",R198&lt;0),"VENCIDO",IF(AND(O198&lt;&gt;"",R198&lt;=Parametros!$B$10),"PRÓX. VENCIMENTO",IF(F198="Q","QUALIDADE",IF(F198="S","BLOQUEADO",IF(F198="R","RESTRITO/DEVOLUÇÃO",IF(OR(N198="QUAR",N198="QRES"),"QUARENTENA",IF(OR(B198="DESCARTE",B198="DEVOLUÇÃO"),"DESCARTE/DEVOLUÇÃO",IF(AND(D198="",K198&lt;&gt;""),"SEM LOTE",IF(AND(Q198&lt;&gt;"",Q198&gt;=Parametros!$B$11),"PARADO/SEM GIRO","OK"))))))))))</f>
        <v>OK</v>
      </c>
      <c r="T198" s="29" t="str">
        <f aca="false">IF(AND($S198="PARADO/SEM GIRO",$K198="KG",OR(Painel!$B$5="(Todos)",A198=Painel!$B$5)*OR(Painel!$E$5="(Todos)",P198=Painel!$E$5)),$J198+ROW()/10000000,"")</f>
        <v/>
      </c>
      <c r="U198" s="29" t="str">
        <f aca="false">IF(AND($S198="VENCIDO",$K198="KG",OR(Painel!$B$5="(Todos)",A198=Painel!$B$5)*OR(Painel!$E$5="(Todos)",P198=Painel!$E$5)),$J198+ROW()/10000000,"")</f>
        <v/>
      </c>
    </row>
    <row r="199" customFormat="false" ht="15" hidden="false" customHeight="false" outlineLevel="0" collapsed="false">
      <c r="A199" s="29" t="s">
        <v>59</v>
      </c>
      <c r="B199" s="29" t="s">
        <v>405</v>
      </c>
      <c r="C199" s="29" t="s">
        <v>406</v>
      </c>
      <c r="D199" s="29" t="s">
        <v>408</v>
      </c>
      <c r="E199" s="29" t="n">
        <v>2</v>
      </c>
      <c r="F199" s="29"/>
      <c r="G199" s="29"/>
      <c r="H199" s="30" t="n">
        <v>9960</v>
      </c>
      <c r="I199" s="31" t="n">
        <v>46284</v>
      </c>
      <c r="J199" s="30" t="n">
        <v>9960</v>
      </c>
      <c r="K199" s="29" t="s">
        <v>120</v>
      </c>
      <c r="L199" s="29" t="s">
        <v>388</v>
      </c>
      <c r="M199" s="29"/>
      <c r="N199" s="29" t="s">
        <v>122</v>
      </c>
      <c r="O199" s="31" t="n">
        <v>46787</v>
      </c>
      <c r="P199" s="29" t="s">
        <v>123</v>
      </c>
      <c r="Q199" s="29" t="n">
        <f aca="false">IFERROR(VALUE(L199),"")</f>
        <v>1</v>
      </c>
      <c r="R199" s="29" t="n">
        <f aca="true">IF(O199="","",O199-TODAY())</f>
        <v>502</v>
      </c>
      <c r="S199" s="29" t="str">
        <f aca="false">IF(C199="&lt;&lt; vazio &gt;&gt;","VAZIA",IF(AND(O199&lt;&gt;"",R199&lt;0),"VENCIDO",IF(AND(O199&lt;&gt;"",R199&lt;=Parametros!$B$10),"PRÓX. VENCIMENTO",IF(F199="Q","QUALIDADE",IF(F199="S","BLOQUEADO",IF(F199="R","RESTRITO/DEVOLUÇÃO",IF(OR(N199="QUAR",N199="QRES"),"QUARENTENA",IF(OR(B199="DESCARTE",B199="DEVOLUÇÃO"),"DESCARTE/DEVOLUÇÃO",IF(AND(D199="",K199&lt;&gt;""),"SEM LOTE",IF(AND(Q199&lt;&gt;"",Q199&gt;=Parametros!$B$11),"PARADO/SEM GIRO","OK"))))))))))</f>
        <v>OK</v>
      </c>
      <c r="T199" s="29" t="str">
        <f aca="false">IF(AND($S199="PARADO/SEM GIRO",$K199="KG",OR(Painel!$B$5="(Todos)",A199=Painel!$B$5)*OR(Painel!$E$5="(Todos)",P199=Painel!$E$5)),$J199+ROW()/10000000,"")</f>
        <v/>
      </c>
      <c r="U199" s="29" t="str">
        <f aca="false">IF(AND($S199="VENCIDO",$K199="KG",OR(Painel!$B$5="(Todos)",A199=Painel!$B$5)*OR(Painel!$E$5="(Todos)",P199=Painel!$E$5)),$J199+ROW()/10000000,"")</f>
        <v/>
      </c>
    </row>
    <row r="200" customFormat="false" ht="15" hidden="false" customHeight="false" outlineLevel="0" collapsed="false">
      <c r="A200" s="29" t="s">
        <v>59</v>
      </c>
      <c r="B200" s="29" t="s">
        <v>409</v>
      </c>
      <c r="C200" s="29" t="s">
        <v>410</v>
      </c>
      <c r="D200" s="29" t="s">
        <v>411</v>
      </c>
      <c r="E200" s="29" t="n">
        <v>1</v>
      </c>
      <c r="F200" s="29"/>
      <c r="G200" s="29"/>
      <c r="H200" s="30" t="n">
        <v>96</v>
      </c>
      <c r="I200" s="31" t="n">
        <v>46284</v>
      </c>
      <c r="J200" s="30" t="n">
        <v>96</v>
      </c>
      <c r="K200" s="29" t="s">
        <v>120</v>
      </c>
      <c r="L200" s="29" t="s">
        <v>388</v>
      </c>
      <c r="M200" s="29"/>
      <c r="N200" s="29" t="s">
        <v>122</v>
      </c>
      <c r="O200" s="31" t="n">
        <v>46608</v>
      </c>
      <c r="P200" s="29" t="s">
        <v>123</v>
      </c>
      <c r="Q200" s="29" t="n">
        <f aca="false">IFERROR(VALUE(L200),"")</f>
        <v>1</v>
      </c>
      <c r="R200" s="29" t="n">
        <f aca="true">IF(O200="","",O200-TODAY())</f>
        <v>323</v>
      </c>
      <c r="S200" s="29" t="str">
        <f aca="false">IF(C200="&lt;&lt; vazio &gt;&gt;","VAZIA",IF(AND(O200&lt;&gt;"",R200&lt;0),"VENCIDO",IF(AND(O200&lt;&gt;"",R200&lt;=Parametros!$B$10),"PRÓX. VENCIMENTO",IF(F200="Q","QUALIDADE",IF(F200="S","BLOQUEADO",IF(F200="R","RESTRITO/DEVOLUÇÃO",IF(OR(N200="QUAR",N200="QRES"),"QUARENTENA",IF(OR(B200="DESCARTE",B200="DEVOLUÇÃO"),"DESCARTE/DEVOLUÇÃO",IF(AND(D200="",K200&lt;&gt;""),"SEM LOTE",IF(AND(Q200&lt;&gt;"",Q200&gt;=Parametros!$B$11),"PARADO/SEM GIRO","OK"))))))))))</f>
        <v>OK</v>
      </c>
      <c r="T200" s="29" t="str">
        <f aca="false">IF(AND($S200="PARADO/SEM GIRO",$K200="KG",OR(Painel!$B$5="(Todos)",A200=Painel!$B$5)*OR(Painel!$E$5="(Todos)",P200=Painel!$E$5)),$J200+ROW()/10000000,"")</f>
        <v/>
      </c>
      <c r="U200" s="29" t="str">
        <f aca="false">IF(AND($S200="VENCIDO",$K200="KG",OR(Painel!$B$5="(Todos)",A200=Painel!$B$5)*OR(Painel!$E$5="(Todos)",P200=Painel!$E$5)),$J200+ROW()/10000000,"")</f>
        <v/>
      </c>
    </row>
    <row r="201" customFormat="false" ht="15" hidden="false" customHeight="false" outlineLevel="0" collapsed="false">
      <c r="A201" s="29" t="s">
        <v>59</v>
      </c>
      <c r="B201" s="29" t="s">
        <v>412</v>
      </c>
      <c r="C201" s="29" t="s">
        <v>291</v>
      </c>
      <c r="D201" s="29" t="s">
        <v>413</v>
      </c>
      <c r="E201" s="29" t="n">
        <v>1</v>
      </c>
      <c r="F201" s="29"/>
      <c r="G201" s="29"/>
      <c r="H201" s="30" t="n">
        <v>303</v>
      </c>
      <c r="I201" s="31" t="n">
        <v>46285</v>
      </c>
      <c r="J201" s="30" t="n">
        <v>303</v>
      </c>
      <c r="K201" s="29" t="s">
        <v>120</v>
      </c>
      <c r="L201" s="29" t="s">
        <v>116</v>
      </c>
      <c r="M201" s="29"/>
      <c r="N201" s="29" t="s">
        <v>122</v>
      </c>
      <c r="O201" s="31" t="n">
        <v>46865</v>
      </c>
      <c r="P201" s="29" t="s">
        <v>123</v>
      </c>
      <c r="Q201" s="29" t="n">
        <f aca="false">IFERROR(VALUE(L201),"")</f>
        <v>0</v>
      </c>
      <c r="R201" s="29" t="n">
        <f aca="true">IF(O201="","",O201-TODAY())</f>
        <v>580</v>
      </c>
      <c r="S201" s="29" t="str">
        <f aca="false">IF(C201="&lt;&lt; vazio &gt;&gt;","VAZIA",IF(AND(O201&lt;&gt;"",R201&lt;0),"VENCIDO",IF(AND(O201&lt;&gt;"",R201&lt;=Parametros!$B$10),"PRÓX. VENCIMENTO",IF(F201="Q","QUALIDADE",IF(F201="S","BLOQUEADO",IF(F201="R","RESTRITO/DEVOLUÇÃO",IF(OR(N201="QUAR",N201="QRES"),"QUARENTENA",IF(OR(B201="DESCARTE",B201="DEVOLUÇÃO"),"DESCARTE/DEVOLUÇÃO",IF(AND(D201="",K201&lt;&gt;""),"SEM LOTE",IF(AND(Q201&lt;&gt;"",Q201&gt;=Parametros!$B$11),"PARADO/SEM GIRO","OK"))))))))))</f>
        <v>OK</v>
      </c>
      <c r="T201" s="29" t="str">
        <f aca="false">IF(AND($S201="PARADO/SEM GIRO",$K201="KG",OR(Painel!$B$5="(Todos)",A201=Painel!$B$5)*OR(Painel!$E$5="(Todos)",P201=Painel!$E$5)),$J201+ROW()/10000000,"")</f>
        <v/>
      </c>
      <c r="U201" s="29" t="str">
        <f aca="false">IF(AND($S201="VENCIDO",$K201="KG",OR(Painel!$B$5="(Todos)",A201=Painel!$B$5)*OR(Painel!$E$5="(Todos)",P201=Painel!$E$5)),$J201+ROW()/10000000,"")</f>
        <v/>
      </c>
    </row>
    <row r="202" customFormat="false" ht="15" hidden="false" customHeight="false" outlineLevel="0" collapsed="false">
      <c r="A202" s="29" t="s">
        <v>59</v>
      </c>
      <c r="B202" s="29" t="s">
        <v>414</v>
      </c>
      <c r="C202" s="29" t="s">
        <v>415</v>
      </c>
      <c r="D202" s="29" t="s">
        <v>416</v>
      </c>
      <c r="E202" s="29" t="n">
        <v>1</v>
      </c>
      <c r="F202" s="29"/>
      <c r="G202" s="29"/>
      <c r="H202" s="30" t="n">
        <v>150</v>
      </c>
      <c r="I202" s="31" t="n">
        <v>46280</v>
      </c>
      <c r="J202" s="30" t="n">
        <v>150</v>
      </c>
      <c r="K202" s="29" t="s">
        <v>120</v>
      </c>
      <c r="L202" s="29" t="s">
        <v>144</v>
      </c>
      <c r="M202" s="29"/>
      <c r="N202" s="29" t="s">
        <v>122</v>
      </c>
      <c r="O202" s="31" t="n">
        <v>46744</v>
      </c>
      <c r="P202" s="29" t="s">
        <v>123</v>
      </c>
      <c r="Q202" s="29" t="n">
        <f aca="false">IFERROR(VALUE(L202),"")</f>
        <v>5</v>
      </c>
      <c r="R202" s="29" t="n">
        <f aca="true">IF(O202="","",O202-TODAY())</f>
        <v>459</v>
      </c>
      <c r="S202" s="29" t="str">
        <f aca="false">IF(C202="&lt;&lt; vazio &gt;&gt;","VAZIA",IF(AND(O202&lt;&gt;"",R202&lt;0),"VENCIDO",IF(AND(O202&lt;&gt;"",R202&lt;=Parametros!$B$10),"PRÓX. VENCIMENTO",IF(F202="Q","QUALIDADE",IF(F202="S","BLOQUEADO",IF(F202="R","RESTRITO/DEVOLUÇÃO",IF(OR(N202="QUAR",N202="QRES"),"QUARENTENA",IF(OR(B202="DESCARTE",B202="DEVOLUÇÃO"),"DESCARTE/DEVOLUÇÃO",IF(AND(D202="",K202&lt;&gt;""),"SEM LOTE",IF(AND(Q202&lt;&gt;"",Q202&gt;=Parametros!$B$11),"PARADO/SEM GIRO","OK"))))))))))</f>
        <v>OK</v>
      </c>
      <c r="T202" s="29" t="str">
        <f aca="false">IF(AND($S202="PARADO/SEM GIRO",$K202="KG",OR(Painel!$B$5="(Todos)",A202=Painel!$B$5)*OR(Painel!$E$5="(Todos)",P202=Painel!$E$5)),$J202+ROW()/10000000,"")</f>
        <v/>
      </c>
      <c r="U202" s="29" t="str">
        <f aca="false">IF(AND($S202="VENCIDO",$K202="KG",OR(Painel!$B$5="(Todos)",A202=Painel!$B$5)*OR(Painel!$E$5="(Todos)",P202=Painel!$E$5)),$J202+ROW()/10000000,"")</f>
        <v/>
      </c>
    </row>
    <row r="203" customFormat="false" ht="15" hidden="false" customHeight="false" outlineLevel="0" collapsed="false">
      <c r="A203" s="29" t="s">
        <v>59</v>
      </c>
      <c r="B203" s="29" t="s">
        <v>417</v>
      </c>
      <c r="C203" s="29" t="s">
        <v>418</v>
      </c>
      <c r="D203" s="29" t="s">
        <v>419</v>
      </c>
      <c r="E203" s="29" t="n">
        <v>1</v>
      </c>
      <c r="F203" s="29"/>
      <c r="G203" s="29"/>
      <c r="H203" s="30" t="n">
        <v>147.6</v>
      </c>
      <c r="I203" s="31" t="n">
        <v>46285</v>
      </c>
      <c r="J203" s="30" t="n">
        <v>147.6</v>
      </c>
      <c r="K203" s="29" t="s">
        <v>120</v>
      </c>
      <c r="L203" s="29" t="s">
        <v>116</v>
      </c>
      <c r="M203" s="29"/>
      <c r="N203" s="29" t="s">
        <v>122</v>
      </c>
      <c r="O203" s="31" t="n">
        <v>46566</v>
      </c>
      <c r="P203" s="29" t="s">
        <v>123</v>
      </c>
      <c r="Q203" s="29" t="n">
        <f aca="false">IFERROR(VALUE(L203),"")</f>
        <v>0</v>
      </c>
      <c r="R203" s="29" t="n">
        <f aca="true">IF(O203="","",O203-TODAY())</f>
        <v>281</v>
      </c>
      <c r="S203" s="29" t="str">
        <f aca="false">IF(C203="&lt;&lt; vazio &gt;&gt;","VAZIA",IF(AND(O203&lt;&gt;"",R203&lt;0),"VENCIDO",IF(AND(O203&lt;&gt;"",R203&lt;=Parametros!$B$10),"PRÓX. VENCIMENTO",IF(F203="Q","QUALIDADE",IF(F203="S","BLOQUEADO",IF(F203="R","RESTRITO/DEVOLUÇÃO",IF(OR(N203="QUAR",N203="QRES"),"QUARENTENA",IF(OR(B203="DESCARTE",B203="DEVOLUÇÃO"),"DESCARTE/DEVOLUÇÃO",IF(AND(D203="",K203&lt;&gt;""),"SEM LOTE",IF(AND(Q203&lt;&gt;"",Q203&gt;=Parametros!$B$11),"PARADO/SEM GIRO","OK"))))))))))</f>
        <v>OK</v>
      </c>
      <c r="T203" s="29" t="str">
        <f aca="false">IF(AND($S203="PARADO/SEM GIRO",$K203="KG",OR(Painel!$B$5="(Todos)",A203=Painel!$B$5)*OR(Painel!$E$5="(Todos)",P203=Painel!$E$5)),$J203+ROW()/10000000,"")</f>
        <v/>
      </c>
      <c r="U203" s="29" t="str">
        <f aca="false">IF(AND($S203="VENCIDO",$K203="KG",OR(Painel!$B$5="(Todos)",A203=Painel!$B$5)*OR(Painel!$E$5="(Todos)",P203=Painel!$E$5)),$J203+ROW()/10000000,"")</f>
        <v/>
      </c>
    </row>
    <row r="204" customFormat="false" ht="15" hidden="false" customHeight="false" outlineLevel="0" collapsed="false">
      <c r="A204" s="29" t="s">
        <v>59</v>
      </c>
      <c r="B204" s="29" t="s">
        <v>420</v>
      </c>
      <c r="C204" s="29" t="s">
        <v>418</v>
      </c>
      <c r="D204" s="29" t="s">
        <v>419</v>
      </c>
      <c r="E204" s="29" t="n">
        <v>1</v>
      </c>
      <c r="F204" s="29"/>
      <c r="G204" s="29"/>
      <c r="H204" s="30" t="n">
        <v>311.6</v>
      </c>
      <c r="I204" s="31" t="n">
        <v>46285</v>
      </c>
      <c r="J204" s="30" t="n">
        <v>311.6</v>
      </c>
      <c r="K204" s="29" t="s">
        <v>120</v>
      </c>
      <c r="L204" s="29" t="s">
        <v>116</v>
      </c>
      <c r="M204" s="29"/>
      <c r="N204" s="29" t="s">
        <v>122</v>
      </c>
      <c r="O204" s="31" t="n">
        <v>46566</v>
      </c>
      <c r="P204" s="29" t="s">
        <v>123</v>
      </c>
      <c r="Q204" s="29" t="n">
        <f aca="false">IFERROR(VALUE(L204),"")</f>
        <v>0</v>
      </c>
      <c r="R204" s="29" t="n">
        <f aca="true">IF(O204="","",O204-TODAY())</f>
        <v>281</v>
      </c>
      <c r="S204" s="29" t="str">
        <f aca="false">IF(C204="&lt;&lt; vazio &gt;&gt;","VAZIA",IF(AND(O204&lt;&gt;"",R204&lt;0),"VENCIDO",IF(AND(O204&lt;&gt;"",R204&lt;=Parametros!$B$10),"PRÓX. VENCIMENTO",IF(F204="Q","QUALIDADE",IF(F204="S","BLOQUEADO",IF(F204="R","RESTRITO/DEVOLUÇÃO",IF(OR(N204="QUAR",N204="QRES"),"QUARENTENA",IF(OR(B204="DESCARTE",B204="DEVOLUÇÃO"),"DESCARTE/DEVOLUÇÃO",IF(AND(D204="",K204&lt;&gt;""),"SEM LOTE",IF(AND(Q204&lt;&gt;"",Q204&gt;=Parametros!$B$11),"PARADO/SEM GIRO","OK"))))))))))</f>
        <v>OK</v>
      </c>
      <c r="T204" s="29" t="str">
        <f aca="false">IF(AND($S204="PARADO/SEM GIRO",$K204="KG",OR(Painel!$B$5="(Todos)",A204=Painel!$B$5)*OR(Painel!$E$5="(Todos)",P204=Painel!$E$5)),$J204+ROW()/10000000,"")</f>
        <v/>
      </c>
      <c r="U204" s="29" t="str">
        <f aca="false">IF(AND($S204="VENCIDO",$K204="KG",OR(Painel!$B$5="(Todos)",A204=Painel!$B$5)*OR(Painel!$E$5="(Todos)",P204=Painel!$E$5)),$J204+ROW()/10000000,"")</f>
        <v/>
      </c>
    </row>
    <row r="205" customFormat="false" ht="15" hidden="false" customHeight="false" outlineLevel="0" collapsed="false">
      <c r="A205" s="29" t="s">
        <v>59</v>
      </c>
      <c r="B205" s="29" t="s">
        <v>421</v>
      </c>
      <c r="C205" s="29" t="s">
        <v>418</v>
      </c>
      <c r="D205" s="29" t="s">
        <v>419</v>
      </c>
      <c r="E205" s="29" t="n">
        <v>1</v>
      </c>
      <c r="F205" s="29"/>
      <c r="G205" s="29"/>
      <c r="H205" s="30" t="n">
        <v>246</v>
      </c>
      <c r="I205" s="31" t="n">
        <v>46285</v>
      </c>
      <c r="J205" s="30" t="n">
        <v>246</v>
      </c>
      <c r="K205" s="29" t="s">
        <v>120</v>
      </c>
      <c r="L205" s="29" t="s">
        <v>116</v>
      </c>
      <c r="M205" s="29"/>
      <c r="N205" s="29" t="s">
        <v>122</v>
      </c>
      <c r="O205" s="31" t="n">
        <v>46566</v>
      </c>
      <c r="P205" s="29" t="s">
        <v>123</v>
      </c>
      <c r="Q205" s="29" t="n">
        <f aca="false">IFERROR(VALUE(L205),"")</f>
        <v>0</v>
      </c>
      <c r="R205" s="29" t="n">
        <f aca="true">IF(O205="","",O205-TODAY())</f>
        <v>281</v>
      </c>
      <c r="S205" s="29" t="str">
        <f aca="false">IF(C205="&lt;&lt; vazio &gt;&gt;","VAZIA",IF(AND(O205&lt;&gt;"",R205&lt;0),"VENCIDO",IF(AND(O205&lt;&gt;"",R205&lt;=Parametros!$B$10),"PRÓX. VENCIMENTO",IF(F205="Q","QUALIDADE",IF(F205="S","BLOQUEADO",IF(F205="R","RESTRITO/DEVOLUÇÃO",IF(OR(N205="QUAR",N205="QRES"),"QUARENTENA",IF(OR(B205="DESCARTE",B205="DEVOLUÇÃO"),"DESCARTE/DEVOLUÇÃO",IF(AND(D205="",K205&lt;&gt;""),"SEM LOTE",IF(AND(Q205&lt;&gt;"",Q205&gt;=Parametros!$B$11),"PARADO/SEM GIRO","OK"))))))))))</f>
        <v>OK</v>
      </c>
      <c r="T205" s="29" t="str">
        <f aca="false">IF(AND($S205="PARADO/SEM GIRO",$K205="KG",OR(Painel!$B$5="(Todos)",A205=Painel!$B$5)*OR(Painel!$E$5="(Todos)",P205=Painel!$E$5)),$J205+ROW()/10000000,"")</f>
        <v/>
      </c>
      <c r="U205" s="29" t="str">
        <f aca="false">IF(AND($S205="VENCIDO",$K205="KG",OR(Painel!$B$5="(Todos)",A205=Painel!$B$5)*OR(Painel!$E$5="(Todos)",P205=Painel!$E$5)),$J205+ROW()/10000000,"")</f>
        <v/>
      </c>
    </row>
    <row r="206" customFormat="false" ht="15" hidden="false" customHeight="false" outlineLevel="0" collapsed="false">
      <c r="A206" s="29" t="s">
        <v>59</v>
      </c>
      <c r="B206" s="29" t="s">
        <v>422</v>
      </c>
      <c r="C206" s="29" t="s">
        <v>219</v>
      </c>
      <c r="D206" s="29" t="s">
        <v>423</v>
      </c>
      <c r="E206" s="29" t="n">
        <v>1</v>
      </c>
      <c r="F206" s="29"/>
      <c r="G206" s="29"/>
      <c r="H206" s="30" t="n">
        <v>150</v>
      </c>
      <c r="I206" s="31" t="n">
        <v>46285</v>
      </c>
      <c r="J206" s="30" t="n">
        <v>150</v>
      </c>
      <c r="K206" s="29" t="s">
        <v>120</v>
      </c>
      <c r="L206" s="29" t="s">
        <v>116</v>
      </c>
      <c r="M206" s="29"/>
      <c r="N206" s="29" t="s">
        <v>122</v>
      </c>
      <c r="O206" s="31" t="n">
        <v>46571</v>
      </c>
      <c r="P206" s="29" t="s">
        <v>123</v>
      </c>
      <c r="Q206" s="29" t="n">
        <f aca="false">IFERROR(VALUE(L206),"")</f>
        <v>0</v>
      </c>
      <c r="R206" s="29" t="n">
        <f aca="true">IF(O206="","",O206-TODAY())</f>
        <v>286</v>
      </c>
      <c r="S206" s="29" t="str">
        <f aca="false">IF(C206="&lt;&lt; vazio &gt;&gt;","VAZIA",IF(AND(O206&lt;&gt;"",R206&lt;0),"VENCIDO",IF(AND(O206&lt;&gt;"",R206&lt;=Parametros!$B$10),"PRÓX. VENCIMENTO",IF(F206="Q","QUALIDADE",IF(F206="S","BLOQUEADO",IF(F206="R","RESTRITO/DEVOLUÇÃO",IF(OR(N206="QUAR",N206="QRES"),"QUARENTENA",IF(OR(B206="DESCARTE",B206="DEVOLUÇÃO"),"DESCARTE/DEVOLUÇÃO",IF(AND(D206="",K206&lt;&gt;""),"SEM LOTE",IF(AND(Q206&lt;&gt;"",Q206&gt;=Parametros!$B$11),"PARADO/SEM GIRO","OK"))))))))))</f>
        <v>OK</v>
      </c>
      <c r="T206" s="29" t="str">
        <f aca="false">IF(AND($S206="PARADO/SEM GIRO",$K206="KG",OR(Painel!$B$5="(Todos)",A206=Painel!$B$5)*OR(Painel!$E$5="(Todos)",P206=Painel!$E$5)),$J206+ROW()/10000000,"")</f>
        <v/>
      </c>
      <c r="U206" s="29" t="str">
        <f aca="false">IF(AND($S206="VENCIDO",$K206="KG",OR(Painel!$B$5="(Todos)",A206=Painel!$B$5)*OR(Painel!$E$5="(Todos)",P206=Painel!$E$5)),$J206+ROW()/10000000,"")</f>
        <v/>
      </c>
    </row>
    <row r="207" customFormat="false" ht="15" hidden="false" customHeight="false" outlineLevel="0" collapsed="false">
      <c r="A207" s="29" t="s">
        <v>59</v>
      </c>
      <c r="B207" s="29" t="s">
        <v>424</v>
      </c>
      <c r="C207" s="29" t="s">
        <v>418</v>
      </c>
      <c r="D207" s="29" t="s">
        <v>419</v>
      </c>
      <c r="E207" s="29" t="n">
        <v>1</v>
      </c>
      <c r="F207" s="29"/>
      <c r="G207" s="29"/>
      <c r="H207" s="30" t="n">
        <v>16.4</v>
      </c>
      <c r="I207" s="31" t="n">
        <v>46285</v>
      </c>
      <c r="J207" s="30" t="n">
        <v>16.4</v>
      </c>
      <c r="K207" s="29" t="s">
        <v>120</v>
      </c>
      <c r="L207" s="29" t="s">
        <v>116</v>
      </c>
      <c r="M207" s="29"/>
      <c r="N207" s="29" t="s">
        <v>122</v>
      </c>
      <c r="O207" s="31" t="n">
        <v>46566</v>
      </c>
      <c r="P207" s="29" t="s">
        <v>123</v>
      </c>
      <c r="Q207" s="29" t="n">
        <f aca="false">IFERROR(VALUE(L207),"")</f>
        <v>0</v>
      </c>
      <c r="R207" s="29" t="n">
        <f aca="true">IF(O207="","",O207-TODAY())</f>
        <v>281</v>
      </c>
      <c r="S207" s="29" t="str">
        <f aca="false">IF(C207="&lt;&lt; vazio &gt;&gt;","VAZIA",IF(AND(O207&lt;&gt;"",R207&lt;0),"VENCIDO",IF(AND(O207&lt;&gt;"",R207&lt;=Parametros!$B$10),"PRÓX. VENCIMENTO",IF(F207="Q","QUALIDADE",IF(F207="S","BLOQUEADO",IF(F207="R","RESTRITO/DEVOLUÇÃO",IF(OR(N207="QUAR",N207="QRES"),"QUARENTENA",IF(OR(B207="DESCARTE",B207="DEVOLUÇÃO"),"DESCARTE/DEVOLUÇÃO",IF(AND(D207="",K207&lt;&gt;""),"SEM LOTE",IF(AND(Q207&lt;&gt;"",Q207&gt;=Parametros!$B$11),"PARADO/SEM GIRO","OK"))))))))))</f>
        <v>OK</v>
      </c>
      <c r="T207" s="29" t="str">
        <f aca="false">IF(AND($S207="PARADO/SEM GIRO",$K207="KG",OR(Painel!$B$5="(Todos)",A207=Painel!$B$5)*OR(Painel!$E$5="(Todos)",P207=Painel!$E$5)),$J207+ROW()/10000000,"")</f>
        <v/>
      </c>
      <c r="U207" s="29" t="str">
        <f aca="false">IF(AND($S207="VENCIDO",$K207="KG",OR(Painel!$B$5="(Todos)",A207=Painel!$B$5)*OR(Painel!$E$5="(Todos)",P207=Painel!$E$5)),$J207+ROW()/10000000,"")</f>
        <v/>
      </c>
    </row>
    <row r="208" customFormat="false" ht="15" hidden="false" customHeight="false" outlineLevel="0" collapsed="false">
      <c r="A208" s="29" t="s">
        <v>59</v>
      </c>
      <c r="B208" s="29" t="s">
        <v>425</v>
      </c>
      <c r="C208" s="29" t="s">
        <v>418</v>
      </c>
      <c r="D208" s="29" t="s">
        <v>419</v>
      </c>
      <c r="E208" s="29" t="n">
        <v>1</v>
      </c>
      <c r="F208" s="29"/>
      <c r="G208" s="29"/>
      <c r="H208" s="30" t="n">
        <v>16.4</v>
      </c>
      <c r="I208" s="31" t="n">
        <v>46284</v>
      </c>
      <c r="J208" s="30" t="n">
        <v>16.4</v>
      </c>
      <c r="K208" s="29" t="s">
        <v>120</v>
      </c>
      <c r="L208" s="29" t="s">
        <v>388</v>
      </c>
      <c r="M208" s="29"/>
      <c r="N208" s="29" t="s">
        <v>122</v>
      </c>
      <c r="O208" s="31" t="n">
        <v>46566</v>
      </c>
      <c r="P208" s="29" t="s">
        <v>123</v>
      </c>
      <c r="Q208" s="29" t="n">
        <f aca="false">IFERROR(VALUE(L208),"")</f>
        <v>1</v>
      </c>
      <c r="R208" s="29" t="n">
        <f aca="true">IF(O208="","",O208-TODAY())</f>
        <v>281</v>
      </c>
      <c r="S208" s="29" t="str">
        <f aca="false">IF(C208="&lt;&lt; vazio &gt;&gt;","VAZIA",IF(AND(O208&lt;&gt;"",R208&lt;0),"VENCIDO",IF(AND(O208&lt;&gt;"",R208&lt;=Parametros!$B$10),"PRÓX. VENCIMENTO",IF(F208="Q","QUALIDADE",IF(F208="S","BLOQUEADO",IF(F208="R","RESTRITO/DEVOLUÇÃO",IF(OR(N208="QUAR",N208="QRES"),"QUARENTENA",IF(OR(B208="DESCARTE",B208="DEVOLUÇÃO"),"DESCARTE/DEVOLUÇÃO",IF(AND(D208="",K208&lt;&gt;""),"SEM LOTE",IF(AND(Q208&lt;&gt;"",Q208&gt;=Parametros!$B$11),"PARADO/SEM GIRO","OK"))))))))))</f>
        <v>OK</v>
      </c>
      <c r="T208" s="29" t="str">
        <f aca="false">IF(AND($S208="PARADO/SEM GIRO",$K208="KG",OR(Painel!$B$5="(Todos)",A208=Painel!$B$5)*OR(Painel!$E$5="(Todos)",P208=Painel!$E$5)),$J208+ROW()/10000000,"")</f>
        <v/>
      </c>
      <c r="U208" s="29" t="str">
        <f aca="false">IF(AND($S208="VENCIDO",$K208="KG",OR(Painel!$B$5="(Todos)",A208=Painel!$B$5)*OR(Painel!$E$5="(Todos)",P208=Painel!$E$5)),$J208+ROW()/10000000,"")</f>
        <v/>
      </c>
    </row>
    <row r="209" customFormat="false" ht="15" hidden="false" customHeight="false" outlineLevel="0" collapsed="false">
      <c r="A209" s="29" t="s">
        <v>59</v>
      </c>
      <c r="B209" s="29" t="s">
        <v>426</v>
      </c>
      <c r="C209" s="29" t="s">
        <v>186</v>
      </c>
      <c r="D209" s="29" t="s">
        <v>427</v>
      </c>
      <c r="E209" s="29" t="n">
        <v>8</v>
      </c>
      <c r="F209" s="29"/>
      <c r="G209" s="29"/>
      <c r="H209" s="30" t="n">
        <v>50.5</v>
      </c>
      <c r="I209" s="31" t="n">
        <v>46285</v>
      </c>
      <c r="J209" s="30" t="n">
        <v>50.5</v>
      </c>
      <c r="K209" s="29" t="s">
        <v>120</v>
      </c>
      <c r="L209" s="29" t="s">
        <v>116</v>
      </c>
      <c r="M209" s="29"/>
      <c r="N209" s="29" t="s">
        <v>122</v>
      </c>
      <c r="O209" s="31" t="n">
        <v>46811</v>
      </c>
      <c r="P209" s="29" t="s">
        <v>123</v>
      </c>
      <c r="Q209" s="29" t="n">
        <f aca="false">IFERROR(VALUE(L209),"")</f>
        <v>0</v>
      </c>
      <c r="R209" s="29" t="n">
        <f aca="true">IF(O209="","",O209-TODAY())</f>
        <v>526</v>
      </c>
      <c r="S209" s="29" t="str">
        <f aca="false">IF(C209="&lt;&lt; vazio &gt;&gt;","VAZIA",IF(AND(O209&lt;&gt;"",R209&lt;0),"VENCIDO",IF(AND(O209&lt;&gt;"",R209&lt;=Parametros!$B$10),"PRÓX. VENCIMENTO",IF(F209="Q","QUALIDADE",IF(F209="S","BLOQUEADO",IF(F209="R","RESTRITO/DEVOLUÇÃO",IF(OR(N209="QUAR",N209="QRES"),"QUARENTENA",IF(OR(B209="DESCARTE",B209="DEVOLUÇÃO"),"DESCARTE/DEVOLUÇÃO",IF(AND(D209="",K209&lt;&gt;""),"SEM LOTE",IF(AND(Q209&lt;&gt;"",Q209&gt;=Parametros!$B$11),"PARADO/SEM GIRO","OK"))))))))))</f>
        <v>OK</v>
      </c>
      <c r="T209" s="29" t="str">
        <f aca="false">IF(AND($S209="PARADO/SEM GIRO",$K209="KG",OR(Painel!$B$5="(Todos)",A209=Painel!$B$5)*OR(Painel!$E$5="(Todos)",P209=Painel!$E$5)),$J209+ROW()/10000000,"")</f>
        <v/>
      </c>
      <c r="U209" s="29" t="str">
        <f aca="false">IF(AND($S209="VENCIDO",$K209="KG",OR(Painel!$B$5="(Todos)",A209=Painel!$B$5)*OR(Painel!$E$5="(Todos)",P209=Painel!$E$5)),$J209+ROW()/10000000,"")</f>
        <v/>
      </c>
    </row>
    <row r="210" customFormat="false" ht="15" hidden="false" customHeight="false" outlineLevel="0" collapsed="false">
      <c r="A210" s="29" t="s">
        <v>59</v>
      </c>
      <c r="B210" s="29" t="s">
        <v>426</v>
      </c>
      <c r="C210" s="29" t="s">
        <v>371</v>
      </c>
      <c r="D210" s="29" t="s">
        <v>372</v>
      </c>
      <c r="E210" s="29" t="n">
        <v>8</v>
      </c>
      <c r="F210" s="29"/>
      <c r="G210" s="29"/>
      <c r="H210" s="30" t="n">
        <v>10.1</v>
      </c>
      <c r="I210" s="31" t="n">
        <v>46285</v>
      </c>
      <c r="J210" s="30" t="n">
        <v>10.1</v>
      </c>
      <c r="K210" s="29" t="s">
        <v>120</v>
      </c>
      <c r="L210" s="29" t="s">
        <v>116</v>
      </c>
      <c r="M210" s="29"/>
      <c r="N210" s="29" t="s">
        <v>122</v>
      </c>
      <c r="O210" s="31" t="n">
        <v>46736</v>
      </c>
      <c r="P210" s="29" t="s">
        <v>123</v>
      </c>
      <c r="Q210" s="29" t="n">
        <f aca="false">IFERROR(VALUE(L210),"")</f>
        <v>0</v>
      </c>
      <c r="R210" s="29" t="n">
        <f aca="true">IF(O210="","",O210-TODAY())</f>
        <v>451</v>
      </c>
      <c r="S210" s="29" t="str">
        <f aca="false">IF(C210="&lt;&lt; vazio &gt;&gt;","VAZIA",IF(AND(O210&lt;&gt;"",R210&lt;0),"VENCIDO",IF(AND(O210&lt;&gt;"",R210&lt;=Parametros!$B$10),"PRÓX. VENCIMENTO",IF(F210="Q","QUALIDADE",IF(F210="S","BLOQUEADO",IF(F210="R","RESTRITO/DEVOLUÇÃO",IF(OR(N210="QUAR",N210="QRES"),"QUARENTENA",IF(OR(B210="DESCARTE",B210="DEVOLUÇÃO"),"DESCARTE/DEVOLUÇÃO",IF(AND(D210="",K210&lt;&gt;""),"SEM LOTE",IF(AND(Q210&lt;&gt;"",Q210&gt;=Parametros!$B$11),"PARADO/SEM GIRO","OK"))))))))))</f>
        <v>OK</v>
      </c>
      <c r="T210" s="29" t="str">
        <f aca="false">IF(AND($S210="PARADO/SEM GIRO",$K210="KG",OR(Painel!$B$5="(Todos)",A210=Painel!$B$5)*OR(Painel!$E$5="(Todos)",P210=Painel!$E$5)),$J210+ROW()/10000000,"")</f>
        <v/>
      </c>
      <c r="U210" s="29" t="str">
        <f aca="false">IF(AND($S210="VENCIDO",$K210="KG",OR(Painel!$B$5="(Todos)",A210=Painel!$B$5)*OR(Painel!$E$5="(Todos)",P210=Painel!$E$5)),$J210+ROW()/10000000,"")</f>
        <v/>
      </c>
    </row>
    <row r="211" customFormat="false" ht="15" hidden="false" customHeight="false" outlineLevel="0" collapsed="false">
      <c r="A211" s="29" t="s">
        <v>59</v>
      </c>
      <c r="B211" s="29" t="s">
        <v>426</v>
      </c>
      <c r="C211" s="29" t="s">
        <v>373</v>
      </c>
      <c r="D211" s="29" t="s">
        <v>428</v>
      </c>
      <c r="E211" s="29" t="n">
        <v>8</v>
      </c>
      <c r="F211" s="29"/>
      <c r="G211" s="29"/>
      <c r="H211" s="30" t="n">
        <v>12.12</v>
      </c>
      <c r="I211" s="31" t="n">
        <v>46285</v>
      </c>
      <c r="J211" s="30" t="n">
        <v>12.12</v>
      </c>
      <c r="K211" s="29" t="s">
        <v>120</v>
      </c>
      <c r="L211" s="29" t="s">
        <v>116</v>
      </c>
      <c r="M211" s="29"/>
      <c r="N211" s="29" t="s">
        <v>122</v>
      </c>
      <c r="O211" s="31" t="n">
        <v>46788</v>
      </c>
      <c r="P211" s="29" t="s">
        <v>123</v>
      </c>
      <c r="Q211" s="29" t="n">
        <f aca="false">IFERROR(VALUE(L211),"")</f>
        <v>0</v>
      </c>
      <c r="R211" s="29" t="n">
        <f aca="true">IF(O211="","",O211-TODAY())</f>
        <v>503</v>
      </c>
      <c r="S211" s="29" t="str">
        <f aca="false">IF(C211="&lt;&lt; vazio &gt;&gt;","VAZIA",IF(AND(O211&lt;&gt;"",R211&lt;0),"VENCIDO",IF(AND(O211&lt;&gt;"",R211&lt;=Parametros!$B$10),"PRÓX. VENCIMENTO",IF(F211="Q","QUALIDADE",IF(F211="S","BLOQUEADO",IF(F211="R","RESTRITO/DEVOLUÇÃO",IF(OR(N211="QUAR",N211="QRES"),"QUARENTENA",IF(OR(B211="DESCARTE",B211="DEVOLUÇÃO"),"DESCARTE/DEVOLUÇÃO",IF(AND(D211="",K211&lt;&gt;""),"SEM LOTE",IF(AND(Q211&lt;&gt;"",Q211&gt;=Parametros!$B$11),"PARADO/SEM GIRO","OK"))))))))))</f>
        <v>OK</v>
      </c>
      <c r="T211" s="29" t="str">
        <f aca="false">IF(AND($S211="PARADO/SEM GIRO",$K211="KG",OR(Painel!$B$5="(Todos)",A211=Painel!$B$5)*OR(Painel!$E$5="(Todos)",P211=Painel!$E$5)),$J211+ROW()/10000000,"")</f>
        <v/>
      </c>
      <c r="U211" s="29" t="str">
        <f aca="false">IF(AND($S211="VENCIDO",$K211="KG",OR(Painel!$B$5="(Todos)",A211=Painel!$B$5)*OR(Painel!$E$5="(Todos)",P211=Painel!$E$5)),$J211+ROW()/10000000,"")</f>
        <v/>
      </c>
    </row>
    <row r="212" customFormat="false" ht="15" hidden="false" customHeight="false" outlineLevel="0" collapsed="false">
      <c r="A212" s="29" t="s">
        <v>59</v>
      </c>
      <c r="B212" s="29" t="s">
        <v>426</v>
      </c>
      <c r="C212" s="29" t="s">
        <v>161</v>
      </c>
      <c r="D212" s="29" t="s">
        <v>429</v>
      </c>
      <c r="E212" s="29" t="n">
        <v>8</v>
      </c>
      <c r="F212" s="29"/>
      <c r="G212" s="29"/>
      <c r="H212" s="30" t="n">
        <v>30.3</v>
      </c>
      <c r="I212" s="31" t="n">
        <v>46285</v>
      </c>
      <c r="J212" s="30" t="n">
        <v>30.3</v>
      </c>
      <c r="K212" s="29" t="s">
        <v>120</v>
      </c>
      <c r="L212" s="29" t="s">
        <v>116</v>
      </c>
      <c r="M212" s="29"/>
      <c r="N212" s="29" t="s">
        <v>122</v>
      </c>
      <c r="O212" s="31" t="n">
        <v>46730</v>
      </c>
      <c r="P212" s="29" t="s">
        <v>123</v>
      </c>
      <c r="Q212" s="29" t="n">
        <f aca="false">IFERROR(VALUE(L212),"")</f>
        <v>0</v>
      </c>
      <c r="R212" s="29" t="n">
        <f aca="true">IF(O212="","",O212-TODAY())</f>
        <v>445</v>
      </c>
      <c r="S212" s="29" t="str">
        <f aca="false">IF(C212="&lt;&lt; vazio &gt;&gt;","VAZIA",IF(AND(O212&lt;&gt;"",R212&lt;0),"VENCIDO",IF(AND(O212&lt;&gt;"",R212&lt;=Parametros!$B$10),"PRÓX. VENCIMENTO",IF(F212="Q","QUALIDADE",IF(F212="S","BLOQUEADO",IF(F212="R","RESTRITO/DEVOLUÇÃO",IF(OR(N212="QUAR",N212="QRES"),"QUARENTENA",IF(OR(B212="DESCARTE",B212="DEVOLUÇÃO"),"DESCARTE/DEVOLUÇÃO",IF(AND(D212="",K212&lt;&gt;""),"SEM LOTE",IF(AND(Q212&lt;&gt;"",Q212&gt;=Parametros!$B$11),"PARADO/SEM GIRO","OK"))))))))))</f>
        <v>OK</v>
      </c>
      <c r="T212" s="29" t="str">
        <f aca="false">IF(AND($S212="PARADO/SEM GIRO",$K212="KG",OR(Painel!$B$5="(Todos)",A212=Painel!$B$5)*OR(Painel!$E$5="(Todos)",P212=Painel!$E$5)),$J212+ROW()/10000000,"")</f>
        <v/>
      </c>
      <c r="U212" s="29" t="str">
        <f aca="false">IF(AND($S212="VENCIDO",$K212="KG",OR(Painel!$B$5="(Todos)",A212=Painel!$B$5)*OR(Painel!$E$5="(Todos)",P212=Painel!$E$5)),$J212+ROW()/10000000,"")</f>
        <v/>
      </c>
    </row>
    <row r="213" customFormat="false" ht="15" hidden="false" customHeight="false" outlineLevel="0" collapsed="false">
      <c r="A213" s="29" t="s">
        <v>59</v>
      </c>
      <c r="B213" s="29" t="s">
        <v>426</v>
      </c>
      <c r="C213" s="29" t="s">
        <v>430</v>
      </c>
      <c r="D213" s="29" t="s">
        <v>431</v>
      </c>
      <c r="E213" s="29" t="n">
        <v>8</v>
      </c>
      <c r="F213" s="29"/>
      <c r="G213" s="29"/>
      <c r="H213" s="30" t="n">
        <v>20.2</v>
      </c>
      <c r="I213" s="31" t="n">
        <v>46285</v>
      </c>
      <c r="J213" s="30" t="n">
        <v>20.2</v>
      </c>
      <c r="K213" s="29" t="s">
        <v>120</v>
      </c>
      <c r="L213" s="29" t="s">
        <v>116</v>
      </c>
      <c r="M213" s="29"/>
      <c r="N213" s="29" t="s">
        <v>122</v>
      </c>
      <c r="O213" s="31" t="n">
        <v>46770</v>
      </c>
      <c r="P213" s="29" t="s">
        <v>123</v>
      </c>
      <c r="Q213" s="29" t="n">
        <f aca="false">IFERROR(VALUE(L213),"")</f>
        <v>0</v>
      </c>
      <c r="R213" s="29" t="n">
        <f aca="true">IF(O213="","",O213-TODAY())</f>
        <v>485</v>
      </c>
      <c r="S213" s="29" t="str">
        <f aca="false">IF(C213="&lt;&lt; vazio &gt;&gt;","VAZIA",IF(AND(O213&lt;&gt;"",R213&lt;0),"VENCIDO",IF(AND(O213&lt;&gt;"",R213&lt;=Parametros!$B$10),"PRÓX. VENCIMENTO",IF(F213="Q","QUALIDADE",IF(F213="S","BLOQUEADO",IF(F213="R","RESTRITO/DEVOLUÇÃO",IF(OR(N213="QUAR",N213="QRES"),"QUARENTENA",IF(OR(B213="DESCARTE",B213="DEVOLUÇÃO"),"DESCARTE/DEVOLUÇÃO",IF(AND(D213="",K213&lt;&gt;""),"SEM LOTE",IF(AND(Q213&lt;&gt;"",Q213&gt;=Parametros!$B$11),"PARADO/SEM GIRO","OK"))))))))))</f>
        <v>OK</v>
      </c>
      <c r="T213" s="29" t="str">
        <f aca="false">IF(AND($S213="PARADO/SEM GIRO",$K213="KG",OR(Painel!$B$5="(Todos)",A213=Painel!$B$5)*OR(Painel!$E$5="(Todos)",P213=Painel!$E$5)),$J213+ROW()/10000000,"")</f>
        <v/>
      </c>
      <c r="U213" s="29" t="str">
        <f aca="false">IF(AND($S213="VENCIDO",$K213="KG",OR(Painel!$B$5="(Todos)",A213=Painel!$B$5)*OR(Painel!$E$5="(Todos)",P213=Painel!$E$5)),$J213+ROW()/10000000,"")</f>
        <v/>
      </c>
    </row>
    <row r="214" customFormat="false" ht="15" hidden="false" customHeight="false" outlineLevel="0" collapsed="false">
      <c r="A214" s="29" t="s">
        <v>59</v>
      </c>
      <c r="B214" s="29" t="s">
        <v>426</v>
      </c>
      <c r="C214" s="29" t="s">
        <v>313</v>
      </c>
      <c r="D214" s="29" t="s">
        <v>432</v>
      </c>
      <c r="E214" s="29" t="n">
        <v>8</v>
      </c>
      <c r="F214" s="29"/>
      <c r="G214" s="29"/>
      <c r="H214" s="30" t="n">
        <v>20.2</v>
      </c>
      <c r="I214" s="31" t="n">
        <v>46285</v>
      </c>
      <c r="J214" s="30" t="n">
        <v>20.2</v>
      </c>
      <c r="K214" s="29" t="s">
        <v>120</v>
      </c>
      <c r="L214" s="29" t="s">
        <v>116</v>
      </c>
      <c r="M214" s="29"/>
      <c r="N214" s="29" t="s">
        <v>122</v>
      </c>
      <c r="O214" s="31" t="n">
        <v>46731</v>
      </c>
      <c r="P214" s="29" t="s">
        <v>123</v>
      </c>
      <c r="Q214" s="29" t="n">
        <f aca="false">IFERROR(VALUE(L214),"")</f>
        <v>0</v>
      </c>
      <c r="R214" s="29" t="n">
        <f aca="true">IF(O214="","",O214-TODAY())</f>
        <v>446</v>
      </c>
      <c r="S214" s="29" t="str">
        <f aca="false">IF(C214="&lt;&lt; vazio &gt;&gt;","VAZIA",IF(AND(O214&lt;&gt;"",R214&lt;0),"VENCIDO",IF(AND(O214&lt;&gt;"",R214&lt;=Parametros!$B$10),"PRÓX. VENCIMENTO",IF(F214="Q","QUALIDADE",IF(F214="S","BLOQUEADO",IF(F214="R","RESTRITO/DEVOLUÇÃO",IF(OR(N214="QUAR",N214="QRES"),"QUARENTENA",IF(OR(B214="DESCARTE",B214="DEVOLUÇÃO"),"DESCARTE/DEVOLUÇÃO",IF(AND(D214="",K214&lt;&gt;""),"SEM LOTE",IF(AND(Q214&lt;&gt;"",Q214&gt;=Parametros!$B$11),"PARADO/SEM GIRO","OK"))))))))))</f>
        <v>OK</v>
      </c>
      <c r="T214" s="29" t="str">
        <f aca="false">IF(AND($S214="PARADO/SEM GIRO",$K214="KG",OR(Painel!$B$5="(Todos)",A214=Painel!$B$5)*OR(Painel!$E$5="(Todos)",P214=Painel!$E$5)),$J214+ROW()/10000000,"")</f>
        <v/>
      </c>
      <c r="U214" s="29" t="str">
        <f aca="false">IF(AND($S214="VENCIDO",$K214="KG",OR(Painel!$B$5="(Todos)",A214=Painel!$B$5)*OR(Painel!$E$5="(Todos)",P214=Painel!$E$5)),$J214+ROW()/10000000,"")</f>
        <v/>
      </c>
    </row>
    <row r="215" customFormat="false" ht="15" hidden="false" customHeight="false" outlineLevel="0" collapsed="false">
      <c r="A215" s="29" t="s">
        <v>59</v>
      </c>
      <c r="B215" s="29" t="s">
        <v>426</v>
      </c>
      <c r="C215" s="29" t="s">
        <v>169</v>
      </c>
      <c r="D215" s="29" t="s">
        <v>433</v>
      </c>
      <c r="E215" s="29" t="n">
        <v>8</v>
      </c>
      <c r="F215" s="29"/>
      <c r="G215" s="29"/>
      <c r="H215" s="30" t="n">
        <v>20.2</v>
      </c>
      <c r="I215" s="31" t="n">
        <v>46285</v>
      </c>
      <c r="J215" s="30" t="n">
        <v>20.2</v>
      </c>
      <c r="K215" s="29" t="s">
        <v>120</v>
      </c>
      <c r="L215" s="29" t="s">
        <v>116</v>
      </c>
      <c r="M215" s="29"/>
      <c r="N215" s="29" t="s">
        <v>122</v>
      </c>
      <c r="O215" s="31" t="n">
        <v>46637</v>
      </c>
      <c r="P215" s="29" t="s">
        <v>123</v>
      </c>
      <c r="Q215" s="29" t="n">
        <f aca="false">IFERROR(VALUE(L215),"")</f>
        <v>0</v>
      </c>
      <c r="R215" s="29" t="n">
        <f aca="true">IF(O215="","",O215-TODAY())</f>
        <v>352</v>
      </c>
      <c r="S215" s="29" t="str">
        <f aca="false">IF(C215="&lt;&lt; vazio &gt;&gt;","VAZIA",IF(AND(O215&lt;&gt;"",R215&lt;0),"VENCIDO",IF(AND(O215&lt;&gt;"",R215&lt;=Parametros!$B$10),"PRÓX. VENCIMENTO",IF(F215="Q","QUALIDADE",IF(F215="S","BLOQUEADO",IF(F215="R","RESTRITO/DEVOLUÇÃO",IF(OR(N215="QUAR",N215="QRES"),"QUARENTENA",IF(OR(B215="DESCARTE",B215="DEVOLUÇÃO"),"DESCARTE/DEVOLUÇÃO",IF(AND(D215="",K215&lt;&gt;""),"SEM LOTE",IF(AND(Q215&lt;&gt;"",Q215&gt;=Parametros!$B$11),"PARADO/SEM GIRO","OK"))))))))))</f>
        <v>OK</v>
      </c>
      <c r="T215" s="29" t="str">
        <f aca="false">IF(AND($S215="PARADO/SEM GIRO",$K215="KG",OR(Painel!$B$5="(Todos)",A215=Painel!$B$5)*OR(Painel!$E$5="(Todos)",P215=Painel!$E$5)),$J215+ROW()/10000000,"")</f>
        <v/>
      </c>
      <c r="U215" s="29" t="str">
        <f aca="false">IF(AND($S215="VENCIDO",$K215="KG",OR(Painel!$B$5="(Todos)",A215=Painel!$B$5)*OR(Painel!$E$5="(Todos)",P215=Painel!$E$5)),$J215+ROW()/10000000,"")</f>
        <v/>
      </c>
    </row>
    <row r="216" customFormat="false" ht="15" hidden="false" customHeight="false" outlineLevel="0" collapsed="false">
      <c r="A216" s="29" t="s">
        <v>59</v>
      </c>
      <c r="B216" s="29" t="s">
        <v>426</v>
      </c>
      <c r="C216" s="29" t="s">
        <v>258</v>
      </c>
      <c r="D216" s="29" t="s">
        <v>378</v>
      </c>
      <c r="E216" s="29" t="n">
        <v>8</v>
      </c>
      <c r="F216" s="29"/>
      <c r="G216" s="29"/>
      <c r="H216" s="30" t="n">
        <v>12.12</v>
      </c>
      <c r="I216" s="31" t="n">
        <v>46285</v>
      </c>
      <c r="J216" s="30" t="n">
        <v>12.12</v>
      </c>
      <c r="K216" s="29" t="s">
        <v>120</v>
      </c>
      <c r="L216" s="29" t="s">
        <v>116</v>
      </c>
      <c r="M216" s="29"/>
      <c r="N216" s="29" t="s">
        <v>122</v>
      </c>
      <c r="O216" s="31" t="n">
        <v>46551</v>
      </c>
      <c r="P216" s="29" t="s">
        <v>123</v>
      </c>
      <c r="Q216" s="29" t="n">
        <f aca="false">IFERROR(VALUE(L216),"")</f>
        <v>0</v>
      </c>
      <c r="R216" s="29" t="n">
        <f aca="true">IF(O216="","",O216-TODAY())</f>
        <v>266</v>
      </c>
      <c r="S216" s="29" t="str">
        <f aca="false">IF(C216="&lt;&lt; vazio &gt;&gt;","VAZIA",IF(AND(O216&lt;&gt;"",R216&lt;0),"VENCIDO",IF(AND(O216&lt;&gt;"",R216&lt;=Parametros!$B$10),"PRÓX. VENCIMENTO",IF(F216="Q","QUALIDADE",IF(F216="S","BLOQUEADO",IF(F216="R","RESTRITO/DEVOLUÇÃO",IF(OR(N216="QUAR",N216="QRES"),"QUARENTENA",IF(OR(B216="DESCARTE",B216="DEVOLUÇÃO"),"DESCARTE/DEVOLUÇÃO",IF(AND(D216="",K216&lt;&gt;""),"SEM LOTE",IF(AND(Q216&lt;&gt;"",Q216&gt;=Parametros!$B$11),"PARADO/SEM GIRO","OK"))))))))))</f>
        <v>OK</v>
      </c>
      <c r="T216" s="29" t="str">
        <f aca="false">IF(AND($S216="PARADO/SEM GIRO",$K216="KG",OR(Painel!$B$5="(Todos)",A216=Painel!$B$5)*OR(Painel!$E$5="(Todos)",P216=Painel!$E$5)),$J216+ROW()/10000000,"")</f>
        <v/>
      </c>
      <c r="U216" s="29" t="str">
        <f aca="false">IF(AND($S216="VENCIDO",$K216="KG",OR(Painel!$B$5="(Todos)",A216=Painel!$B$5)*OR(Painel!$E$5="(Todos)",P216=Painel!$E$5)),$J216+ROW()/10000000,"")</f>
        <v/>
      </c>
    </row>
    <row r="217" customFormat="false" ht="15" hidden="false" customHeight="false" outlineLevel="0" collapsed="false">
      <c r="A217" s="29" t="s">
        <v>59</v>
      </c>
      <c r="B217" s="29" t="s">
        <v>434</v>
      </c>
      <c r="C217" s="29" t="s">
        <v>186</v>
      </c>
      <c r="D217" s="29" t="s">
        <v>392</v>
      </c>
      <c r="E217" s="29" t="n">
        <v>8</v>
      </c>
      <c r="F217" s="29"/>
      <c r="G217" s="29"/>
      <c r="H217" s="30" t="n">
        <v>10.1</v>
      </c>
      <c r="I217" s="31" t="n">
        <v>46285</v>
      </c>
      <c r="J217" s="30" t="n">
        <v>10.1</v>
      </c>
      <c r="K217" s="29" t="s">
        <v>120</v>
      </c>
      <c r="L217" s="29" t="s">
        <v>116</v>
      </c>
      <c r="M217" s="29"/>
      <c r="N217" s="29" t="s">
        <v>122</v>
      </c>
      <c r="O217" s="31" t="n">
        <v>46812</v>
      </c>
      <c r="P217" s="29" t="s">
        <v>123</v>
      </c>
      <c r="Q217" s="29" t="n">
        <f aca="false">IFERROR(VALUE(L217),"")</f>
        <v>0</v>
      </c>
      <c r="R217" s="29" t="n">
        <f aca="true">IF(O217="","",O217-TODAY())</f>
        <v>527</v>
      </c>
      <c r="S217" s="29" t="str">
        <f aca="false">IF(C217="&lt;&lt; vazio &gt;&gt;","VAZIA",IF(AND(O217&lt;&gt;"",R217&lt;0),"VENCIDO",IF(AND(O217&lt;&gt;"",R217&lt;=Parametros!$B$10),"PRÓX. VENCIMENTO",IF(F217="Q","QUALIDADE",IF(F217="S","BLOQUEADO",IF(F217="R","RESTRITO/DEVOLUÇÃO",IF(OR(N217="QUAR",N217="QRES"),"QUARENTENA",IF(OR(B217="DESCARTE",B217="DEVOLUÇÃO"),"DESCARTE/DEVOLUÇÃO",IF(AND(D217="",K217&lt;&gt;""),"SEM LOTE",IF(AND(Q217&lt;&gt;"",Q217&gt;=Parametros!$B$11),"PARADO/SEM GIRO","OK"))))))))))</f>
        <v>OK</v>
      </c>
      <c r="T217" s="29" t="str">
        <f aca="false">IF(AND($S217="PARADO/SEM GIRO",$K217="KG",OR(Painel!$B$5="(Todos)",A217=Painel!$B$5)*OR(Painel!$E$5="(Todos)",P217=Painel!$E$5)),$J217+ROW()/10000000,"")</f>
        <v/>
      </c>
      <c r="U217" s="29" t="str">
        <f aca="false">IF(AND($S217="VENCIDO",$K217="KG",OR(Painel!$B$5="(Todos)",A217=Painel!$B$5)*OR(Painel!$E$5="(Todos)",P217=Painel!$E$5)),$J217+ROW()/10000000,"")</f>
        <v/>
      </c>
    </row>
    <row r="218" customFormat="false" ht="15" hidden="false" customHeight="false" outlineLevel="0" collapsed="false">
      <c r="A218" s="29" t="s">
        <v>59</v>
      </c>
      <c r="B218" s="29" t="s">
        <v>434</v>
      </c>
      <c r="C218" s="29" t="s">
        <v>276</v>
      </c>
      <c r="D218" s="29" t="s">
        <v>435</v>
      </c>
      <c r="E218" s="29" t="n">
        <v>8</v>
      </c>
      <c r="F218" s="29"/>
      <c r="G218" s="29"/>
      <c r="H218" s="30" t="n">
        <v>19.8</v>
      </c>
      <c r="I218" s="31" t="n">
        <v>46285</v>
      </c>
      <c r="J218" s="30" t="n">
        <v>19.8</v>
      </c>
      <c r="K218" s="29" t="s">
        <v>120</v>
      </c>
      <c r="L218" s="29" t="s">
        <v>116</v>
      </c>
      <c r="M218" s="29"/>
      <c r="N218" s="29" t="s">
        <v>122</v>
      </c>
      <c r="O218" s="31" t="n">
        <v>46780</v>
      </c>
      <c r="P218" s="29" t="s">
        <v>123</v>
      </c>
      <c r="Q218" s="29" t="n">
        <f aca="false">IFERROR(VALUE(L218),"")</f>
        <v>0</v>
      </c>
      <c r="R218" s="29" t="n">
        <f aca="true">IF(O218="","",O218-TODAY())</f>
        <v>495</v>
      </c>
      <c r="S218" s="29" t="str">
        <f aca="false">IF(C218="&lt;&lt; vazio &gt;&gt;","VAZIA",IF(AND(O218&lt;&gt;"",R218&lt;0),"VENCIDO",IF(AND(O218&lt;&gt;"",R218&lt;=Parametros!$B$10),"PRÓX. VENCIMENTO",IF(F218="Q","QUALIDADE",IF(F218="S","BLOQUEADO",IF(F218="R","RESTRITO/DEVOLUÇÃO",IF(OR(N218="QUAR",N218="QRES"),"QUARENTENA",IF(OR(B218="DESCARTE",B218="DEVOLUÇÃO"),"DESCARTE/DEVOLUÇÃO",IF(AND(D218="",K218&lt;&gt;""),"SEM LOTE",IF(AND(Q218&lt;&gt;"",Q218&gt;=Parametros!$B$11),"PARADO/SEM GIRO","OK"))))))))))</f>
        <v>OK</v>
      </c>
      <c r="T218" s="29" t="str">
        <f aca="false">IF(AND($S218="PARADO/SEM GIRO",$K218="KG",OR(Painel!$B$5="(Todos)",A218=Painel!$B$5)*OR(Painel!$E$5="(Todos)",P218=Painel!$E$5)),$J218+ROW()/10000000,"")</f>
        <v/>
      </c>
      <c r="U218" s="29" t="str">
        <f aca="false">IF(AND($S218="VENCIDO",$K218="KG",OR(Painel!$B$5="(Todos)",A218=Painel!$B$5)*OR(Painel!$E$5="(Todos)",P218=Painel!$E$5)),$J218+ROW()/10000000,"")</f>
        <v/>
      </c>
    </row>
    <row r="219" customFormat="false" ht="15" hidden="false" customHeight="false" outlineLevel="0" collapsed="false">
      <c r="A219" s="29" t="s">
        <v>59</v>
      </c>
      <c r="B219" s="29" t="s">
        <v>434</v>
      </c>
      <c r="C219" s="29" t="s">
        <v>369</v>
      </c>
      <c r="D219" s="29" t="s">
        <v>436</v>
      </c>
      <c r="E219" s="29" t="n">
        <v>8</v>
      </c>
      <c r="F219" s="29"/>
      <c r="G219" s="29"/>
      <c r="H219" s="30" t="n">
        <v>10.1</v>
      </c>
      <c r="I219" s="31" t="n">
        <v>46285</v>
      </c>
      <c r="J219" s="30" t="n">
        <v>10.1</v>
      </c>
      <c r="K219" s="29" t="s">
        <v>120</v>
      </c>
      <c r="L219" s="29" t="s">
        <v>116</v>
      </c>
      <c r="M219" s="29"/>
      <c r="N219" s="29" t="s">
        <v>122</v>
      </c>
      <c r="O219" s="31" t="n">
        <v>46738</v>
      </c>
      <c r="P219" s="29" t="s">
        <v>123</v>
      </c>
      <c r="Q219" s="29" t="n">
        <f aca="false">IFERROR(VALUE(L219),"")</f>
        <v>0</v>
      </c>
      <c r="R219" s="29" t="n">
        <f aca="true">IF(O219="","",O219-TODAY())</f>
        <v>453</v>
      </c>
      <c r="S219" s="29" t="str">
        <f aca="false">IF(C219="&lt;&lt; vazio &gt;&gt;","VAZIA",IF(AND(O219&lt;&gt;"",R219&lt;0),"VENCIDO",IF(AND(O219&lt;&gt;"",R219&lt;=Parametros!$B$10),"PRÓX. VENCIMENTO",IF(F219="Q","QUALIDADE",IF(F219="S","BLOQUEADO",IF(F219="R","RESTRITO/DEVOLUÇÃO",IF(OR(N219="QUAR",N219="QRES"),"QUARENTENA",IF(OR(B219="DESCARTE",B219="DEVOLUÇÃO"),"DESCARTE/DEVOLUÇÃO",IF(AND(D219="",K219&lt;&gt;""),"SEM LOTE",IF(AND(Q219&lt;&gt;"",Q219&gt;=Parametros!$B$11),"PARADO/SEM GIRO","OK"))))))))))</f>
        <v>OK</v>
      </c>
      <c r="T219" s="29" t="str">
        <f aca="false">IF(AND($S219="PARADO/SEM GIRO",$K219="KG",OR(Painel!$B$5="(Todos)",A219=Painel!$B$5)*OR(Painel!$E$5="(Todos)",P219=Painel!$E$5)),$J219+ROW()/10000000,"")</f>
        <v/>
      </c>
      <c r="U219" s="29" t="str">
        <f aca="false">IF(AND($S219="VENCIDO",$K219="KG",OR(Painel!$B$5="(Todos)",A219=Painel!$B$5)*OR(Painel!$E$5="(Todos)",P219=Painel!$E$5)),$J219+ROW()/10000000,"")</f>
        <v/>
      </c>
    </row>
    <row r="220" customFormat="false" ht="15" hidden="false" customHeight="false" outlineLevel="0" collapsed="false">
      <c r="A220" s="29" t="s">
        <v>59</v>
      </c>
      <c r="B220" s="29" t="s">
        <v>434</v>
      </c>
      <c r="C220" s="29" t="s">
        <v>437</v>
      </c>
      <c r="D220" s="29" t="s">
        <v>438</v>
      </c>
      <c r="E220" s="29" t="n">
        <v>8</v>
      </c>
      <c r="F220" s="29"/>
      <c r="G220" s="29"/>
      <c r="H220" s="30" t="n">
        <v>12.12</v>
      </c>
      <c r="I220" s="31" t="n">
        <v>46285</v>
      </c>
      <c r="J220" s="30" t="n">
        <v>12.12</v>
      </c>
      <c r="K220" s="29" t="s">
        <v>120</v>
      </c>
      <c r="L220" s="29" t="s">
        <v>116</v>
      </c>
      <c r="M220" s="29"/>
      <c r="N220" s="29" t="s">
        <v>122</v>
      </c>
      <c r="O220" s="31" t="n">
        <v>46797</v>
      </c>
      <c r="P220" s="29" t="s">
        <v>123</v>
      </c>
      <c r="Q220" s="29" t="n">
        <f aca="false">IFERROR(VALUE(L220),"")</f>
        <v>0</v>
      </c>
      <c r="R220" s="29" t="n">
        <f aca="true">IF(O220="","",O220-TODAY())</f>
        <v>512</v>
      </c>
      <c r="S220" s="29" t="str">
        <f aca="false">IF(C220="&lt;&lt; vazio &gt;&gt;","VAZIA",IF(AND(O220&lt;&gt;"",R220&lt;0),"VENCIDO",IF(AND(O220&lt;&gt;"",R220&lt;=Parametros!$B$10),"PRÓX. VENCIMENTO",IF(F220="Q","QUALIDADE",IF(F220="S","BLOQUEADO",IF(F220="R","RESTRITO/DEVOLUÇÃO",IF(OR(N220="QUAR",N220="QRES"),"QUARENTENA",IF(OR(B220="DESCARTE",B220="DEVOLUÇÃO"),"DESCARTE/DEVOLUÇÃO",IF(AND(D220="",K220&lt;&gt;""),"SEM LOTE",IF(AND(Q220&lt;&gt;"",Q220&gt;=Parametros!$B$11),"PARADO/SEM GIRO","OK"))))))))))</f>
        <v>OK</v>
      </c>
      <c r="T220" s="29" t="str">
        <f aca="false">IF(AND($S220="PARADO/SEM GIRO",$K220="KG",OR(Painel!$B$5="(Todos)",A220=Painel!$B$5)*OR(Painel!$E$5="(Todos)",P220=Painel!$E$5)),$J220+ROW()/10000000,"")</f>
        <v/>
      </c>
      <c r="U220" s="29" t="str">
        <f aca="false">IF(AND($S220="VENCIDO",$K220="KG",OR(Painel!$B$5="(Todos)",A220=Painel!$B$5)*OR(Painel!$E$5="(Todos)",P220=Painel!$E$5)),$J220+ROW()/10000000,"")</f>
        <v/>
      </c>
    </row>
    <row r="221" customFormat="false" ht="15" hidden="false" customHeight="false" outlineLevel="0" collapsed="false">
      <c r="A221" s="29" t="s">
        <v>59</v>
      </c>
      <c r="B221" s="29" t="s">
        <v>434</v>
      </c>
      <c r="C221" s="29" t="s">
        <v>373</v>
      </c>
      <c r="D221" s="29" t="s">
        <v>428</v>
      </c>
      <c r="E221" s="29" t="n">
        <v>8</v>
      </c>
      <c r="F221" s="29"/>
      <c r="G221" s="29"/>
      <c r="H221" s="30" t="n">
        <v>12.12</v>
      </c>
      <c r="I221" s="31" t="n">
        <v>46285</v>
      </c>
      <c r="J221" s="30" t="n">
        <v>12.12</v>
      </c>
      <c r="K221" s="29" t="s">
        <v>120</v>
      </c>
      <c r="L221" s="29" t="s">
        <v>116</v>
      </c>
      <c r="M221" s="29"/>
      <c r="N221" s="29" t="s">
        <v>122</v>
      </c>
      <c r="O221" s="31" t="n">
        <v>46788</v>
      </c>
      <c r="P221" s="29" t="s">
        <v>123</v>
      </c>
      <c r="Q221" s="29" t="n">
        <f aca="false">IFERROR(VALUE(L221),"")</f>
        <v>0</v>
      </c>
      <c r="R221" s="29" t="n">
        <f aca="true">IF(O221="","",O221-TODAY())</f>
        <v>503</v>
      </c>
      <c r="S221" s="29" t="str">
        <f aca="false">IF(C221="&lt;&lt; vazio &gt;&gt;","VAZIA",IF(AND(O221&lt;&gt;"",R221&lt;0),"VENCIDO",IF(AND(O221&lt;&gt;"",R221&lt;=Parametros!$B$10),"PRÓX. VENCIMENTO",IF(F221="Q","QUALIDADE",IF(F221="S","BLOQUEADO",IF(F221="R","RESTRITO/DEVOLUÇÃO",IF(OR(N221="QUAR",N221="QRES"),"QUARENTENA",IF(OR(B221="DESCARTE",B221="DEVOLUÇÃO"),"DESCARTE/DEVOLUÇÃO",IF(AND(D221="",K221&lt;&gt;""),"SEM LOTE",IF(AND(Q221&lt;&gt;"",Q221&gt;=Parametros!$B$11),"PARADO/SEM GIRO","OK"))))))))))</f>
        <v>OK</v>
      </c>
      <c r="T221" s="29" t="str">
        <f aca="false">IF(AND($S221="PARADO/SEM GIRO",$K221="KG",OR(Painel!$B$5="(Todos)",A221=Painel!$B$5)*OR(Painel!$E$5="(Todos)",P221=Painel!$E$5)),$J221+ROW()/10000000,"")</f>
        <v/>
      </c>
      <c r="U221" s="29" t="str">
        <f aca="false">IF(AND($S221="VENCIDO",$K221="KG",OR(Painel!$B$5="(Todos)",A221=Painel!$B$5)*OR(Painel!$E$5="(Todos)",P221=Painel!$E$5)),$J221+ROW()/10000000,"")</f>
        <v/>
      </c>
    </row>
    <row r="222" customFormat="false" ht="15" hidden="false" customHeight="false" outlineLevel="0" collapsed="false">
      <c r="A222" s="29" t="s">
        <v>59</v>
      </c>
      <c r="B222" s="29" t="s">
        <v>434</v>
      </c>
      <c r="C222" s="29" t="s">
        <v>161</v>
      </c>
      <c r="D222" s="29" t="s">
        <v>429</v>
      </c>
      <c r="E222" s="29" t="n">
        <v>8</v>
      </c>
      <c r="F222" s="29"/>
      <c r="G222" s="29"/>
      <c r="H222" s="30" t="n">
        <v>10.1</v>
      </c>
      <c r="I222" s="31" t="n">
        <v>46285</v>
      </c>
      <c r="J222" s="30" t="n">
        <v>10.1</v>
      </c>
      <c r="K222" s="29" t="s">
        <v>120</v>
      </c>
      <c r="L222" s="29" t="s">
        <v>116</v>
      </c>
      <c r="M222" s="29"/>
      <c r="N222" s="29" t="s">
        <v>122</v>
      </c>
      <c r="O222" s="31" t="n">
        <v>46730</v>
      </c>
      <c r="P222" s="29" t="s">
        <v>123</v>
      </c>
      <c r="Q222" s="29" t="n">
        <f aca="false">IFERROR(VALUE(L222),"")</f>
        <v>0</v>
      </c>
      <c r="R222" s="29" t="n">
        <f aca="true">IF(O222="","",O222-TODAY())</f>
        <v>445</v>
      </c>
      <c r="S222" s="29" t="str">
        <f aca="false">IF(C222="&lt;&lt; vazio &gt;&gt;","VAZIA",IF(AND(O222&lt;&gt;"",R222&lt;0),"VENCIDO",IF(AND(O222&lt;&gt;"",R222&lt;=Parametros!$B$10),"PRÓX. VENCIMENTO",IF(F222="Q","QUALIDADE",IF(F222="S","BLOQUEADO",IF(F222="R","RESTRITO/DEVOLUÇÃO",IF(OR(N222="QUAR",N222="QRES"),"QUARENTENA",IF(OR(B222="DESCARTE",B222="DEVOLUÇÃO"),"DESCARTE/DEVOLUÇÃO",IF(AND(D222="",K222&lt;&gt;""),"SEM LOTE",IF(AND(Q222&lt;&gt;"",Q222&gt;=Parametros!$B$11),"PARADO/SEM GIRO","OK"))))))))))</f>
        <v>OK</v>
      </c>
      <c r="T222" s="29" t="str">
        <f aca="false">IF(AND($S222="PARADO/SEM GIRO",$K222="KG",OR(Painel!$B$5="(Todos)",A222=Painel!$B$5)*OR(Painel!$E$5="(Todos)",P222=Painel!$E$5)),$J222+ROW()/10000000,"")</f>
        <v/>
      </c>
      <c r="U222" s="29" t="str">
        <f aca="false">IF(AND($S222="VENCIDO",$K222="KG",OR(Painel!$B$5="(Todos)",A222=Painel!$B$5)*OR(Painel!$E$5="(Todos)",P222=Painel!$E$5)),$J222+ROW()/10000000,"")</f>
        <v/>
      </c>
    </row>
    <row r="223" customFormat="false" ht="15" hidden="false" customHeight="false" outlineLevel="0" collapsed="false">
      <c r="A223" s="29" t="s">
        <v>59</v>
      </c>
      <c r="B223" s="29" t="s">
        <v>434</v>
      </c>
      <c r="C223" s="29" t="s">
        <v>315</v>
      </c>
      <c r="D223" s="29" t="s">
        <v>439</v>
      </c>
      <c r="E223" s="29" t="n">
        <v>8</v>
      </c>
      <c r="F223" s="29"/>
      <c r="G223" s="29"/>
      <c r="H223" s="30" t="n">
        <v>12.12</v>
      </c>
      <c r="I223" s="31" t="n">
        <v>46285</v>
      </c>
      <c r="J223" s="30" t="n">
        <v>12.12</v>
      </c>
      <c r="K223" s="29" t="s">
        <v>120</v>
      </c>
      <c r="L223" s="29" t="s">
        <v>116</v>
      </c>
      <c r="M223" s="29"/>
      <c r="N223" s="29" t="s">
        <v>122</v>
      </c>
      <c r="O223" s="31" t="n">
        <v>46785</v>
      </c>
      <c r="P223" s="29" t="s">
        <v>123</v>
      </c>
      <c r="Q223" s="29" t="n">
        <f aca="false">IFERROR(VALUE(L223),"")</f>
        <v>0</v>
      </c>
      <c r="R223" s="29" t="n">
        <f aca="true">IF(O223="","",O223-TODAY())</f>
        <v>500</v>
      </c>
      <c r="S223" s="29" t="str">
        <f aca="false">IF(C223="&lt;&lt; vazio &gt;&gt;","VAZIA",IF(AND(O223&lt;&gt;"",R223&lt;0),"VENCIDO",IF(AND(O223&lt;&gt;"",R223&lt;=Parametros!$B$10),"PRÓX. VENCIMENTO",IF(F223="Q","QUALIDADE",IF(F223="S","BLOQUEADO",IF(F223="R","RESTRITO/DEVOLUÇÃO",IF(OR(N223="QUAR",N223="QRES"),"QUARENTENA",IF(OR(B223="DESCARTE",B223="DEVOLUÇÃO"),"DESCARTE/DEVOLUÇÃO",IF(AND(D223="",K223&lt;&gt;""),"SEM LOTE",IF(AND(Q223&lt;&gt;"",Q223&gt;=Parametros!$B$11),"PARADO/SEM GIRO","OK"))))))))))</f>
        <v>OK</v>
      </c>
      <c r="T223" s="29" t="str">
        <f aca="false">IF(AND($S223="PARADO/SEM GIRO",$K223="KG",OR(Painel!$B$5="(Todos)",A223=Painel!$B$5)*OR(Painel!$E$5="(Todos)",P223=Painel!$E$5)),$J223+ROW()/10000000,"")</f>
        <v/>
      </c>
      <c r="U223" s="29" t="str">
        <f aca="false">IF(AND($S223="VENCIDO",$K223="KG",OR(Painel!$B$5="(Todos)",A223=Painel!$B$5)*OR(Painel!$E$5="(Todos)",P223=Painel!$E$5)),$J223+ROW()/10000000,"")</f>
        <v/>
      </c>
    </row>
    <row r="224" customFormat="false" ht="15" hidden="false" customHeight="false" outlineLevel="0" collapsed="false">
      <c r="A224" s="29" t="s">
        <v>59</v>
      </c>
      <c r="B224" s="29" t="s">
        <v>434</v>
      </c>
      <c r="C224" s="29" t="s">
        <v>253</v>
      </c>
      <c r="D224" s="29" t="s">
        <v>440</v>
      </c>
      <c r="E224" s="29" t="n">
        <v>8</v>
      </c>
      <c r="F224" s="29"/>
      <c r="G224" s="29"/>
      <c r="H224" s="30" t="n">
        <v>12.12</v>
      </c>
      <c r="I224" s="31" t="n">
        <v>46285</v>
      </c>
      <c r="J224" s="30" t="n">
        <v>12.12</v>
      </c>
      <c r="K224" s="29" t="s">
        <v>120</v>
      </c>
      <c r="L224" s="29" t="s">
        <v>116</v>
      </c>
      <c r="M224" s="29"/>
      <c r="N224" s="29" t="s">
        <v>122</v>
      </c>
      <c r="O224" s="31" t="n">
        <v>46799</v>
      </c>
      <c r="P224" s="29" t="s">
        <v>123</v>
      </c>
      <c r="Q224" s="29" t="n">
        <f aca="false">IFERROR(VALUE(L224),"")</f>
        <v>0</v>
      </c>
      <c r="R224" s="29" t="n">
        <f aca="true">IF(O224="","",O224-TODAY())</f>
        <v>514</v>
      </c>
      <c r="S224" s="29" t="str">
        <f aca="false">IF(C224="&lt;&lt; vazio &gt;&gt;","VAZIA",IF(AND(O224&lt;&gt;"",R224&lt;0),"VENCIDO",IF(AND(O224&lt;&gt;"",R224&lt;=Parametros!$B$10),"PRÓX. VENCIMENTO",IF(F224="Q","QUALIDADE",IF(F224="S","BLOQUEADO",IF(F224="R","RESTRITO/DEVOLUÇÃO",IF(OR(N224="QUAR",N224="QRES"),"QUARENTENA",IF(OR(B224="DESCARTE",B224="DEVOLUÇÃO"),"DESCARTE/DEVOLUÇÃO",IF(AND(D224="",K224&lt;&gt;""),"SEM LOTE",IF(AND(Q224&lt;&gt;"",Q224&gt;=Parametros!$B$11),"PARADO/SEM GIRO","OK"))))))))))</f>
        <v>OK</v>
      </c>
      <c r="T224" s="29" t="str">
        <f aca="false">IF(AND($S224="PARADO/SEM GIRO",$K224="KG",OR(Painel!$B$5="(Todos)",A224=Painel!$B$5)*OR(Painel!$E$5="(Todos)",P224=Painel!$E$5)),$J224+ROW()/10000000,"")</f>
        <v/>
      </c>
      <c r="U224" s="29" t="str">
        <f aca="false">IF(AND($S224="VENCIDO",$K224="KG",OR(Painel!$B$5="(Todos)",A224=Painel!$B$5)*OR(Painel!$E$5="(Todos)",P224=Painel!$E$5)),$J224+ROW()/10000000,"")</f>
        <v/>
      </c>
    </row>
    <row r="225" customFormat="false" ht="15" hidden="false" customHeight="false" outlineLevel="0" collapsed="false">
      <c r="A225" s="29" t="s">
        <v>59</v>
      </c>
      <c r="B225" s="29" t="s">
        <v>441</v>
      </c>
      <c r="C225" s="29" t="s">
        <v>186</v>
      </c>
      <c r="D225" s="29" t="s">
        <v>427</v>
      </c>
      <c r="E225" s="29" t="n">
        <v>5</v>
      </c>
      <c r="F225" s="29"/>
      <c r="G225" s="29"/>
      <c r="H225" s="30" t="n">
        <v>30.3</v>
      </c>
      <c r="I225" s="31" t="n">
        <v>46285</v>
      </c>
      <c r="J225" s="30" t="n">
        <v>30.3</v>
      </c>
      <c r="K225" s="29" t="s">
        <v>120</v>
      </c>
      <c r="L225" s="29" t="s">
        <v>116</v>
      </c>
      <c r="M225" s="29"/>
      <c r="N225" s="29" t="s">
        <v>122</v>
      </c>
      <c r="O225" s="31" t="n">
        <v>46811</v>
      </c>
      <c r="P225" s="29" t="s">
        <v>123</v>
      </c>
      <c r="Q225" s="29" t="n">
        <f aca="false">IFERROR(VALUE(L225),"")</f>
        <v>0</v>
      </c>
      <c r="R225" s="29" t="n">
        <f aca="true">IF(O225="","",O225-TODAY())</f>
        <v>526</v>
      </c>
      <c r="S225" s="29" t="str">
        <f aca="false">IF(C225="&lt;&lt; vazio &gt;&gt;","VAZIA",IF(AND(O225&lt;&gt;"",R225&lt;0),"VENCIDO",IF(AND(O225&lt;&gt;"",R225&lt;=Parametros!$B$10),"PRÓX. VENCIMENTO",IF(F225="Q","QUALIDADE",IF(F225="S","BLOQUEADO",IF(F225="R","RESTRITO/DEVOLUÇÃO",IF(OR(N225="QUAR",N225="QRES"),"QUARENTENA",IF(OR(B225="DESCARTE",B225="DEVOLUÇÃO"),"DESCARTE/DEVOLUÇÃO",IF(AND(D225="",K225&lt;&gt;""),"SEM LOTE",IF(AND(Q225&lt;&gt;"",Q225&gt;=Parametros!$B$11),"PARADO/SEM GIRO","OK"))))))))))</f>
        <v>OK</v>
      </c>
      <c r="T225" s="29" t="str">
        <f aca="false">IF(AND($S225="PARADO/SEM GIRO",$K225="KG",OR(Painel!$B$5="(Todos)",A225=Painel!$B$5)*OR(Painel!$E$5="(Todos)",P225=Painel!$E$5)),$J225+ROW()/10000000,"")</f>
        <v/>
      </c>
      <c r="U225" s="29" t="str">
        <f aca="false">IF(AND($S225="VENCIDO",$K225="KG",OR(Painel!$B$5="(Todos)",A225=Painel!$B$5)*OR(Painel!$E$5="(Todos)",P225=Painel!$E$5)),$J225+ROW()/10000000,"")</f>
        <v/>
      </c>
    </row>
    <row r="226" customFormat="false" ht="15" hidden="false" customHeight="false" outlineLevel="0" collapsed="false">
      <c r="A226" s="29" t="s">
        <v>59</v>
      </c>
      <c r="B226" s="29" t="s">
        <v>441</v>
      </c>
      <c r="C226" s="29" t="s">
        <v>276</v>
      </c>
      <c r="D226" s="29" t="s">
        <v>435</v>
      </c>
      <c r="E226" s="29" t="n">
        <v>5</v>
      </c>
      <c r="F226" s="29"/>
      <c r="G226" s="29"/>
      <c r="H226" s="30" t="n">
        <v>6.6</v>
      </c>
      <c r="I226" s="31" t="n">
        <v>46285</v>
      </c>
      <c r="J226" s="30" t="n">
        <v>6.6</v>
      </c>
      <c r="K226" s="29" t="s">
        <v>120</v>
      </c>
      <c r="L226" s="29" t="s">
        <v>116</v>
      </c>
      <c r="M226" s="29"/>
      <c r="N226" s="29" t="s">
        <v>122</v>
      </c>
      <c r="O226" s="31" t="n">
        <v>46780</v>
      </c>
      <c r="P226" s="29" t="s">
        <v>123</v>
      </c>
      <c r="Q226" s="29" t="n">
        <f aca="false">IFERROR(VALUE(L226),"")</f>
        <v>0</v>
      </c>
      <c r="R226" s="29" t="n">
        <f aca="true">IF(O226="","",O226-TODAY())</f>
        <v>495</v>
      </c>
      <c r="S226" s="29" t="str">
        <f aca="false">IF(C226="&lt;&lt; vazio &gt;&gt;","VAZIA",IF(AND(O226&lt;&gt;"",R226&lt;0),"VENCIDO",IF(AND(O226&lt;&gt;"",R226&lt;=Parametros!$B$10),"PRÓX. VENCIMENTO",IF(F226="Q","QUALIDADE",IF(F226="S","BLOQUEADO",IF(F226="R","RESTRITO/DEVOLUÇÃO",IF(OR(N226="QUAR",N226="QRES"),"QUARENTENA",IF(OR(B226="DESCARTE",B226="DEVOLUÇÃO"),"DESCARTE/DEVOLUÇÃO",IF(AND(D226="",K226&lt;&gt;""),"SEM LOTE",IF(AND(Q226&lt;&gt;"",Q226&gt;=Parametros!$B$11),"PARADO/SEM GIRO","OK"))))))))))</f>
        <v>OK</v>
      </c>
      <c r="T226" s="29" t="str">
        <f aca="false">IF(AND($S226="PARADO/SEM GIRO",$K226="KG",OR(Painel!$B$5="(Todos)",A226=Painel!$B$5)*OR(Painel!$E$5="(Todos)",P226=Painel!$E$5)),$J226+ROW()/10000000,"")</f>
        <v/>
      </c>
      <c r="U226" s="29" t="str">
        <f aca="false">IF(AND($S226="VENCIDO",$K226="KG",OR(Painel!$B$5="(Todos)",A226=Painel!$B$5)*OR(Painel!$E$5="(Todos)",P226=Painel!$E$5)),$J226+ROW()/10000000,"")</f>
        <v/>
      </c>
    </row>
    <row r="227" customFormat="false" ht="15" hidden="false" customHeight="false" outlineLevel="0" collapsed="false">
      <c r="A227" s="29" t="s">
        <v>59</v>
      </c>
      <c r="B227" s="29" t="s">
        <v>441</v>
      </c>
      <c r="C227" s="29" t="s">
        <v>278</v>
      </c>
      <c r="D227" s="29" t="s">
        <v>404</v>
      </c>
      <c r="E227" s="29" t="n">
        <v>5</v>
      </c>
      <c r="F227" s="29"/>
      <c r="G227" s="29"/>
      <c r="H227" s="30" t="n">
        <v>10.1</v>
      </c>
      <c r="I227" s="31" t="n">
        <v>46285</v>
      </c>
      <c r="J227" s="30" t="n">
        <v>10.1</v>
      </c>
      <c r="K227" s="29" t="s">
        <v>120</v>
      </c>
      <c r="L227" s="29" t="s">
        <v>116</v>
      </c>
      <c r="M227" s="29"/>
      <c r="N227" s="29" t="s">
        <v>122</v>
      </c>
      <c r="O227" s="31" t="n">
        <v>46661</v>
      </c>
      <c r="P227" s="29" t="s">
        <v>123</v>
      </c>
      <c r="Q227" s="29" t="n">
        <f aca="false">IFERROR(VALUE(L227),"")</f>
        <v>0</v>
      </c>
      <c r="R227" s="29" t="n">
        <f aca="true">IF(O227="","",O227-TODAY())</f>
        <v>376</v>
      </c>
      <c r="S227" s="29" t="str">
        <f aca="false">IF(C227="&lt;&lt; vazio &gt;&gt;","VAZIA",IF(AND(O227&lt;&gt;"",R227&lt;0),"VENCIDO",IF(AND(O227&lt;&gt;"",R227&lt;=Parametros!$B$10),"PRÓX. VENCIMENTO",IF(F227="Q","QUALIDADE",IF(F227="S","BLOQUEADO",IF(F227="R","RESTRITO/DEVOLUÇÃO",IF(OR(N227="QUAR",N227="QRES"),"QUARENTENA",IF(OR(B227="DESCARTE",B227="DEVOLUÇÃO"),"DESCARTE/DEVOLUÇÃO",IF(AND(D227="",K227&lt;&gt;""),"SEM LOTE",IF(AND(Q227&lt;&gt;"",Q227&gt;=Parametros!$B$11),"PARADO/SEM GIRO","OK"))))))))))</f>
        <v>OK</v>
      </c>
      <c r="T227" s="29" t="str">
        <f aca="false">IF(AND($S227="PARADO/SEM GIRO",$K227="KG",OR(Painel!$B$5="(Todos)",A227=Painel!$B$5)*OR(Painel!$E$5="(Todos)",P227=Painel!$E$5)),$J227+ROW()/10000000,"")</f>
        <v/>
      </c>
      <c r="U227" s="29" t="str">
        <f aca="false">IF(AND($S227="VENCIDO",$K227="KG",OR(Painel!$B$5="(Todos)",A227=Painel!$B$5)*OR(Painel!$E$5="(Todos)",P227=Painel!$E$5)),$J227+ROW()/10000000,"")</f>
        <v/>
      </c>
    </row>
    <row r="228" customFormat="false" ht="15" hidden="false" customHeight="false" outlineLevel="0" collapsed="false">
      <c r="A228" s="29" t="s">
        <v>59</v>
      </c>
      <c r="B228" s="29" t="s">
        <v>441</v>
      </c>
      <c r="C228" s="29" t="s">
        <v>442</v>
      </c>
      <c r="D228" s="29" t="s">
        <v>443</v>
      </c>
      <c r="E228" s="29" t="n">
        <v>5</v>
      </c>
      <c r="F228" s="29"/>
      <c r="G228" s="29"/>
      <c r="H228" s="30" t="n">
        <v>6.6</v>
      </c>
      <c r="I228" s="31" t="n">
        <v>46285</v>
      </c>
      <c r="J228" s="30" t="n">
        <v>6.6</v>
      </c>
      <c r="K228" s="29" t="s">
        <v>120</v>
      </c>
      <c r="L228" s="29" t="s">
        <v>116</v>
      </c>
      <c r="M228" s="29"/>
      <c r="N228" s="29" t="s">
        <v>122</v>
      </c>
      <c r="O228" s="31" t="n">
        <v>46681</v>
      </c>
      <c r="P228" s="29" t="s">
        <v>123</v>
      </c>
      <c r="Q228" s="29" t="n">
        <f aca="false">IFERROR(VALUE(L228),"")</f>
        <v>0</v>
      </c>
      <c r="R228" s="29" t="n">
        <f aca="true">IF(O228="","",O228-TODAY())</f>
        <v>396</v>
      </c>
      <c r="S228" s="29" t="str">
        <f aca="false">IF(C228="&lt;&lt; vazio &gt;&gt;","VAZIA",IF(AND(O228&lt;&gt;"",R228&lt;0),"VENCIDO",IF(AND(O228&lt;&gt;"",R228&lt;=Parametros!$B$10),"PRÓX. VENCIMENTO",IF(F228="Q","QUALIDADE",IF(F228="S","BLOQUEADO",IF(F228="R","RESTRITO/DEVOLUÇÃO",IF(OR(N228="QUAR",N228="QRES"),"QUARENTENA",IF(OR(B228="DESCARTE",B228="DEVOLUÇÃO"),"DESCARTE/DEVOLUÇÃO",IF(AND(D228="",K228&lt;&gt;""),"SEM LOTE",IF(AND(Q228&lt;&gt;"",Q228&gt;=Parametros!$B$11),"PARADO/SEM GIRO","OK"))))))))))</f>
        <v>OK</v>
      </c>
      <c r="T228" s="29" t="str">
        <f aca="false">IF(AND($S228="PARADO/SEM GIRO",$K228="KG",OR(Painel!$B$5="(Todos)",A228=Painel!$B$5)*OR(Painel!$E$5="(Todos)",P228=Painel!$E$5)),$J228+ROW()/10000000,"")</f>
        <v/>
      </c>
      <c r="U228" s="29" t="str">
        <f aca="false">IF(AND($S228="VENCIDO",$K228="KG",OR(Painel!$B$5="(Todos)",A228=Painel!$B$5)*OR(Painel!$E$5="(Todos)",P228=Painel!$E$5)),$J228+ROW()/10000000,"")</f>
        <v/>
      </c>
    </row>
    <row r="229" customFormat="false" ht="15" hidden="false" customHeight="false" outlineLevel="0" collapsed="false">
      <c r="A229" s="29" t="s">
        <v>59</v>
      </c>
      <c r="B229" s="29" t="s">
        <v>441</v>
      </c>
      <c r="C229" s="29" t="s">
        <v>430</v>
      </c>
      <c r="D229" s="29" t="s">
        <v>431</v>
      </c>
      <c r="E229" s="29" t="n">
        <v>5</v>
      </c>
      <c r="F229" s="29"/>
      <c r="G229" s="29"/>
      <c r="H229" s="30" t="n">
        <v>50.5</v>
      </c>
      <c r="I229" s="31" t="n">
        <v>46285</v>
      </c>
      <c r="J229" s="30" t="n">
        <v>50.5</v>
      </c>
      <c r="K229" s="29" t="s">
        <v>120</v>
      </c>
      <c r="L229" s="29" t="s">
        <v>116</v>
      </c>
      <c r="M229" s="29"/>
      <c r="N229" s="29" t="s">
        <v>122</v>
      </c>
      <c r="O229" s="31" t="n">
        <v>46770</v>
      </c>
      <c r="P229" s="29" t="s">
        <v>123</v>
      </c>
      <c r="Q229" s="29" t="n">
        <f aca="false">IFERROR(VALUE(L229),"")</f>
        <v>0</v>
      </c>
      <c r="R229" s="29" t="n">
        <f aca="true">IF(O229="","",O229-TODAY())</f>
        <v>485</v>
      </c>
      <c r="S229" s="29" t="str">
        <f aca="false">IF(C229="&lt;&lt; vazio &gt;&gt;","VAZIA",IF(AND(O229&lt;&gt;"",R229&lt;0),"VENCIDO",IF(AND(O229&lt;&gt;"",R229&lt;=Parametros!$B$10),"PRÓX. VENCIMENTO",IF(F229="Q","QUALIDADE",IF(F229="S","BLOQUEADO",IF(F229="R","RESTRITO/DEVOLUÇÃO",IF(OR(N229="QUAR",N229="QRES"),"QUARENTENA",IF(OR(B229="DESCARTE",B229="DEVOLUÇÃO"),"DESCARTE/DEVOLUÇÃO",IF(AND(D229="",K229&lt;&gt;""),"SEM LOTE",IF(AND(Q229&lt;&gt;"",Q229&gt;=Parametros!$B$11),"PARADO/SEM GIRO","OK"))))))))))</f>
        <v>OK</v>
      </c>
      <c r="T229" s="29" t="str">
        <f aca="false">IF(AND($S229="PARADO/SEM GIRO",$K229="KG",OR(Painel!$B$5="(Todos)",A229=Painel!$B$5)*OR(Painel!$E$5="(Todos)",P229=Painel!$E$5)),$J229+ROW()/10000000,"")</f>
        <v/>
      </c>
      <c r="U229" s="29" t="str">
        <f aca="false">IF(AND($S229="VENCIDO",$K229="KG",OR(Painel!$B$5="(Todos)",A229=Painel!$B$5)*OR(Painel!$E$5="(Todos)",P229=Painel!$E$5)),$J229+ROW()/10000000,"")</f>
        <v/>
      </c>
    </row>
    <row r="230" customFormat="false" ht="15" hidden="false" customHeight="false" outlineLevel="0" collapsed="false">
      <c r="A230" s="29" t="s">
        <v>59</v>
      </c>
      <c r="B230" s="29" t="s">
        <v>444</v>
      </c>
      <c r="C230" s="29" t="s">
        <v>186</v>
      </c>
      <c r="D230" s="29" t="s">
        <v>427</v>
      </c>
      <c r="E230" s="29" t="n">
        <v>3</v>
      </c>
      <c r="F230" s="29"/>
      <c r="G230" s="29"/>
      <c r="H230" s="30" t="n">
        <v>60.6</v>
      </c>
      <c r="I230" s="31" t="n">
        <v>46285</v>
      </c>
      <c r="J230" s="30" t="n">
        <v>60.6</v>
      </c>
      <c r="K230" s="29" t="s">
        <v>120</v>
      </c>
      <c r="L230" s="29" t="s">
        <v>116</v>
      </c>
      <c r="M230" s="29"/>
      <c r="N230" s="29" t="s">
        <v>122</v>
      </c>
      <c r="O230" s="31" t="n">
        <v>46811</v>
      </c>
      <c r="P230" s="29" t="s">
        <v>123</v>
      </c>
      <c r="Q230" s="29" t="n">
        <f aca="false">IFERROR(VALUE(L230),"")</f>
        <v>0</v>
      </c>
      <c r="R230" s="29" t="n">
        <f aca="true">IF(O230="","",O230-TODAY())</f>
        <v>526</v>
      </c>
      <c r="S230" s="29" t="str">
        <f aca="false">IF(C230="&lt;&lt; vazio &gt;&gt;","VAZIA",IF(AND(O230&lt;&gt;"",R230&lt;0),"VENCIDO",IF(AND(O230&lt;&gt;"",R230&lt;=Parametros!$B$10),"PRÓX. VENCIMENTO",IF(F230="Q","QUALIDADE",IF(F230="S","BLOQUEADO",IF(F230="R","RESTRITO/DEVOLUÇÃO",IF(OR(N230="QUAR",N230="QRES"),"QUARENTENA",IF(OR(B230="DESCARTE",B230="DEVOLUÇÃO"),"DESCARTE/DEVOLUÇÃO",IF(AND(D230="",K230&lt;&gt;""),"SEM LOTE",IF(AND(Q230&lt;&gt;"",Q230&gt;=Parametros!$B$11),"PARADO/SEM GIRO","OK"))))))))))</f>
        <v>OK</v>
      </c>
      <c r="T230" s="29" t="str">
        <f aca="false">IF(AND($S230="PARADO/SEM GIRO",$K230="KG",OR(Painel!$B$5="(Todos)",A230=Painel!$B$5)*OR(Painel!$E$5="(Todos)",P230=Painel!$E$5)),$J230+ROW()/10000000,"")</f>
        <v/>
      </c>
      <c r="U230" s="29" t="str">
        <f aca="false">IF(AND($S230="VENCIDO",$K230="KG",OR(Painel!$B$5="(Todos)",A230=Painel!$B$5)*OR(Painel!$E$5="(Todos)",P230=Painel!$E$5)),$J230+ROW()/10000000,"")</f>
        <v/>
      </c>
    </row>
    <row r="231" customFormat="false" ht="15" hidden="false" customHeight="false" outlineLevel="0" collapsed="false">
      <c r="A231" s="29" t="s">
        <v>59</v>
      </c>
      <c r="B231" s="29" t="s">
        <v>444</v>
      </c>
      <c r="C231" s="29" t="s">
        <v>371</v>
      </c>
      <c r="D231" s="29" t="s">
        <v>372</v>
      </c>
      <c r="E231" s="29" t="n">
        <v>3</v>
      </c>
      <c r="F231" s="29"/>
      <c r="G231" s="29"/>
      <c r="H231" s="30" t="n">
        <v>10.1</v>
      </c>
      <c r="I231" s="31" t="n">
        <v>46285</v>
      </c>
      <c r="J231" s="30" t="n">
        <v>10.1</v>
      </c>
      <c r="K231" s="29" t="s">
        <v>120</v>
      </c>
      <c r="L231" s="29" t="s">
        <v>116</v>
      </c>
      <c r="M231" s="29"/>
      <c r="N231" s="29" t="s">
        <v>122</v>
      </c>
      <c r="O231" s="31" t="n">
        <v>46736</v>
      </c>
      <c r="P231" s="29" t="s">
        <v>123</v>
      </c>
      <c r="Q231" s="29" t="n">
        <f aca="false">IFERROR(VALUE(L231),"")</f>
        <v>0</v>
      </c>
      <c r="R231" s="29" t="n">
        <f aca="true">IF(O231="","",O231-TODAY())</f>
        <v>451</v>
      </c>
      <c r="S231" s="29" t="str">
        <f aca="false">IF(C231="&lt;&lt; vazio &gt;&gt;","VAZIA",IF(AND(O231&lt;&gt;"",R231&lt;0),"VENCIDO",IF(AND(O231&lt;&gt;"",R231&lt;=Parametros!$B$10),"PRÓX. VENCIMENTO",IF(F231="Q","QUALIDADE",IF(F231="S","BLOQUEADO",IF(F231="R","RESTRITO/DEVOLUÇÃO",IF(OR(N231="QUAR",N231="QRES"),"QUARENTENA",IF(OR(B231="DESCARTE",B231="DEVOLUÇÃO"),"DESCARTE/DEVOLUÇÃO",IF(AND(D231="",K231&lt;&gt;""),"SEM LOTE",IF(AND(Q231&lt;&gt;"",Q231&gt;=Parametros!$B$11),"PARADO/SEM GIRO","OK"))))))))))</f>
        <v>OK</v>
      </c>
      <c r="T231" s="29" t="str">
        <f aca="false">IF(AND($S231="PARADO/SEM GIRO",$K231="KG",OR(Painel!$B$5="(Todos)",A231=Painel!$B$5)*OR(Painel!$E$5="(Todos)",P231=Painel!$E$5)),$J231+ROW()/10000000,"")</f>
        <v/>
      </c>
      <c r="U231" s="29" t="str">
        <f aca="false">IF(AND($S231="VENCIDO",$K231="KG",OR(Painel!$B$5="(Todos)",A231=Painel!$B$5)*OR(Painel!$E$5="(Todos)",P231=Painel!$E$5)),$J231+ROW()/10000000,"")</f>
        <v/>
      </c>
    </row>
    <row r="232" customFormat="false" ht="15" hidden="false" customHeight="false" outlineLevel="0" collapsed="false">
      <c r="A232" s="29" t="s">
        <v>59</v>
      </c>
      <c r="B232" s="29" t="s">
        <v>444</v>
      </c>
      <c r="C232" s="29" t="s">
        <v>169</v>
      </c>
      <c r="D232" s="29" t="s">
        <v>433</v>
      </c>
      <c r="E232" s="29" t="n">
        <v>3</v>
      </c>
      <c r="F232" s="29"/>
      <c r="G232" s="29"/>
      <c r="H232" s="30" t="n">
        <v>20.2</v>
      </c>
      <c r="I232" s="31" t="n">
        <v>46285</v>
      </c>
      <c r="J232" s="30" t="n">
        <v>20.2</v>
      </c>
      <c r="K232" s="29" t="s">
        <v>120</v>
      </c>
      <c r="L232" s="29" t="s">
        <v>116</v>
      </c>
      <c r="M232" s="29"/>
      <c r="N232" s="29" t="s">
        <v>122</v>
      </c>
      <c r="O232" s="31" t="n">
        <v>46637</v>
      </c>
      <c r="P232" s="29" t="s">
        <v>123</v>
      </c>
      <c r="Q232" s="29" t="n">
        <f aca="false">IFERROR(VALUE(L232),"")</f>
        <v>0</v>
      </c>
      <c r="R232" s="29" t="n">
        <f aca="true">IF(O232="","",O232-TODAY())</f>
        <v>352</v>
      </c>
      <c r="S232" s="29" t="str">
        <f aca="false">IF(C232="&lt;&lt; vazio &gt;&gt;","VAZIA",IF(AND(O232&lt;&gt;"",R232&lt;0),"VENCIDO",IF(AND(O232&lt;&gt;"",R232&lt;=Parametros!$B$10),"PRÓX. VENCIMENTO",IF(F232="Q","QUALIDADE",IF(F232="S","BLOQUEADO",IF(F232="R","RESTRITO/DEVOLUÇÃO",IF(OR(N232="QUAR",N232="QRES"),"QUARENTENA",IF(OR(B232="DESCARTE",B232="DEVOLUÇÃO"),"DESCARTE/DEVOLUÇÃO",IF(AND(D232="",K232&lt;&gt;""),"SEM LOTE",IF(AND(Q232&lt;&gt;"",Q232&gt;=Parametros!$B$11),"PARADO/SEM GIRO","OK"))))))))))</f>
        <v>OK</v>
      </c>
      <c r="T232" s="29" t="str">
        <f aca="false">IF(AND($S232="PARADO/SEM GIRO",$K232="KG",OR(Painel!$B$5="(Todos)",A232=Painel!$B$5)*OR(Painel!$E$5="(Todos)",P232=Painel!$E$5)),$J232+ROW()/10000000,"")</f>
        <v/>
      </c>
      <c r="U232" s="29" t="str">
        <f aca="false">IF(AND($S232="VENCIDO",$K232="KG",OR(Painel!$B$5="(Todos)",A232=Painel!$B$5)*OR(Painel!$E$5="(Todos)",P232=Painel!$E$5)),$J232+ROW()/10000000,"")</f>
        <v/>
      </c>
    </row>
    <row r="233" customFormat="false" ht="15" hidden="false" customHeight="false" outlineLevel="0" collapsed="false">
      <c r="A233" s="29" t="s">
        <v>59</v>
      </c>
      <c r="B233" s="29" t="s">
        <v>445</v>
      </c>
      <c r="C233" s="29" t="s">
        <v>276</v>
      </c>
      <c r="D233" s="29" t="s">
        <v>435</v>
      </c>
      <c r="E233" s="29" t="n">
        <v>4</v>
      </c>
      <c r="F233" s="29"/>
      <c r="G233" s="29"/>
      <c r="H233" s="30" t="n">
        <v>13.2</v>
      </c>
      <c r="I233" s="31" t="n">
        <v>46284</v>
      </c>
      <c r="J233" s="30" t="n">
        <v>13.2</v>
      </c>
      <c r="K233" s="29" t="s">
        <v>120</v>
      </c>
      <c r="L233" s="29" t="s">
        <v>388</v>
      </c>
      <c r="M233" s="29"/>
      <c r="N233" s="29" t="s">
        <v>122</v>
      </c>
      <c r="O233" s="31" t="n">
        <v>46780</v>
      </c>
      <c r="P233" s="29" t="s">
        <v>123</v>
      </c>
      <c r="Q233" s="29" t="n">
        <f aca="false">IFERROR(VALUE(L233),"")</f>
        <v>1</v>
      </c>
      <c r="R233" s="29" t="n">
        <f aca="true">IF(O233="","",O233-TODAY())</f>
        <v>495</v>
      </c>
      <c r="S233" s="29" t="str">
        <f aca="false">IF(C233="&lt;&lt; vazio &gt;&gt;","VAZIA",IF(AND(O233&lt;&gt;"",R233&lt;0),"VENCIDO",IF(AND(O233&lt;&gt;"",R233&lt;=Parametros!$B$10),"PRÓX. VENCIMENTO",IF(F233="Q","QUALIDADE",IF(F233="S","BLOQUEADO",IF(F233="R","RESTRITO/DEVOLUÇÃO",IF(OR(N233="QUAR",N233="QRES"),"QUARENTENA",IF(OR(B233="DESCARTE",B233="DEVOLUÇÃO"),"DESCARTE/DEVOLUÇÃO",IF(AND(D233="",K233&lt;&gt;""),"SEM LOTE",IF(AND(Q233&lt;&gt;"",Q233&gt;=Parametros!$B$11),"PARADO/SEM GIRO","OK"))))))))))</f>
        <v>OK</v>
      </c>
      <c r="T233" s="29" t="str">
        <f aca="false">IF(AND($S233="PARADO/SEM GIRO",$K233="KG",OR(Painel!$B$5="(Todos)",A233=Painel!$B$5)*OR(Painel!$E$5="(Todos)",P233=Painel!$E$5)),$J233+ROW()/10000000,"")</f>
        <v/>
      </c>
      <c r="U233" s="29" t="str">
        <f aca="false">IF(AND($S233="VENCIDO",$K233="KG",OR(Painel!$B$5="(Todos)",A233=Painel!$B$5)*OR(Painel!$E$5="(Todos)",P233=Painel!$E$5)),$J233+ROW()/10000000,"")</f>
        <v/>
      </c>
    </row>
    <row r="234" customFormat="false" ht="15" hidden="false" customHeight="false" outlineLevel="0" collapsed="false">
      <c r="A234" s="29" t="s">
        <v>59</v>
      </c>
      <c r="B234" s="29" t="s">
        <v>445</v>
      </c>
      <c r="C234" s="29" t="s">
        <v>315</v>
      </c>
      <c r="D234" s="29" t="s">
        <v>439</v>
      </c>
      <c r="E234" s="29" t="n">
        <v>4</v>
      </c>
      <c r="F234" s="29"/>
      <c r="G234" s="29"/>
      <c r="H234" s="30" t="n">
        <v>24.24</v>
      </c>
      <c r="I234" s="31" t="n">
        <v>46284</v>
      </c>
      <c r="J234" s="30" t="n">
        <v>24.24</v>
      </c>
      <c r="K234" s="29" t="s">
        <v>120</v>
      </c>
      <c r="L234" s="29" t="s">
        <v>388</v>
      </c>
      <c r="M234" s="29"/>
      <c r="N234" s="29" t="s">
        <v>122</v>
      </c>
      <c r="O234" s="31" t="n">
        <v>46785</v>
      </c>
      <c r="P234" s="29" t="s">
        <v>123</v>
      </c>
      <c r="Q234" s="29" t="n">
        <f aca="false">IFERROR(VALUE(L234),"")</f>
        <v>1</v>
      </c>
      <c r="R234" s="29" t="n">
        <f aca="true">IF(O234="","",O234-TODAY())</f>
        <v>500</v>
      </c>
      <c r="S234" s="29" t="str">
        <f aca="false">IF(C234="&lt;&lt; vazio &gt;&gt;","VAZIA",IF(AND(O234&lt;&gt;"",R234&lt;0),"VENCIDO",IF(AND(O234&lt;&gt;"",R234&lt;=Parametros!$B$10),"PRÓX. VENCIMENTO",IF(F234="Q","QUALIDADE",IF(F234="S","BLOQUEADO",IF(F234="R","RESTRITO/DEVOLUÇÃO",IF(OR(N234="QUAR",N234="QRES"),"QUARENTENA",IF(OR(B234="DESCARTE",B234="DEVOLUÇÃO"),"DESCARTE/DEVOLUÇÃO",IF(AND(D234="",K234&lt;&gt;""),"SEM LOTE",IF(AND(Q234&lt;&gt;"",Q234&gt;=Parametros!$B$11),"PARADO/SEM GIRO","OK"))))))))))</f>
        <v>OK</v>
      </c>
      <c r="T234" s="29" t="str">
        <f aca="false">IF(AND($S234="PARADO/SEM GIRO",$K234="KG",OR(Painel!$B$5="(Todos)",A234=Painel!$B$5)*OR(Painel!$E$5="(Todos)",P234=Painel!$E$5)),$J234+ROW()/10000000,"")</f>
        <v/>
      </c>
      <c r="U234" s="29" t="str">
        <f aca="false">IF(AND($S234="VENCIDO",$K234="KG",OR(Painel!$B$5="(Todos)",A234=Painel!$B$5)*OR(Painel!$E$5="(Todos)",P234=Painel!$E$5)),$J234+ROW()/10000000,"")</f>
        <v/>
      </c>
    </row>
    <row r="235" customFormat="false" ht="15" hidden="false" customHeight="false" outlineLevel="0" collapsed="false">
      <c r="A235" s="29" t="s">
        <v>59</v>
      </c>
      <c r="B235" s="29" t="s">
        <v>445</v>
      </c>
      <c r="C235" s="29" t="s">
        <v>253</v>
      </c>
      <c r="D235" s="29" t="s">
        <v>440</v>
      </c>
      <c r="E235" s="29" t="n">
        <v>4</v>
      </c>
      <c r="F235" s="29"/>
      <c r="G235" s="29"/>
      <c r="H235" s="30" t="n">
        <v>36.36</v>
      </c>
      <c r="I235" s="31" t="n">
        <v>46284</v>
      </c>
      <c r="J235" s="30" t="n">
        <v>36.36</v>
      </c>
      <c r="K235" s="29" t="s">
        <v>120</v>
      </c>
      <c r="L235" s="29" t="s">
        <v>388</v>
      </c>
      <c r="M235" s="29"/>
      <c r="N235" s="29" t="s">
        <v>122</v>
      </c>
      <c r="O235" s="31" t="n">
        <v>46799</v>
      </c>
      <c r="P235" s="29" t="s">
        <v>123</v>
      </c>
      <c r="Q235" s="29" t="n">
        <f aca="false">IFERROR(VALUE(L235),"")</f>
        <v>1</v>
      </c>
      <c r="R235" s="29" t="n">
        <f aca="true">IF(O235="","",O235-TODAY())</f>
        <v>514</v>
      </c>
      <c r="S235" s="29" t="str">
        <f aca="false">IF(C235="&lt;&lt; vazio &gt;&gt;","VAZIA",IF(AND(O235&lt;&gt;"",R235&lt;0),"VENCIDO",IF(AND(O235&lt;&gt;"",R235&lt;=Parametros!$B$10),"PRÓX. VENCIMENTO",IF(F235="Q","QUALIDADE",IF(F235="S","BLOQUEADO",IF(F235="R","RESTRITO/DEVOLUÇÃO",IF(OR(N235="QUAR",N235="QRES"),"QUARENTENA",IF(OR(B235="DESCARTE",B235="DEVOLUÇÃO"),"DESCARTE/DEVOLUÇÃO",IF(AND(D235="",K235&lt;&gt;""),"SEM LOTE",IF(AND(Q235&lt;&gt;"",Q235&gt;=Parametros!$B$11),"PARADO/SEM GIRO","OK"))))))))))</f>
        <v>OK</v>
      </c>
      <c r="T235" s="29" t="str">
        <f aca="false">IF(AND($S235="PARADO/SEM GIRO",$K235="KG",OR(Painel!$B$5="(Todos)",A235=Painel!$B$5)*OR(Painel!$E$5="(Todos)",P235=Painel!$E$5)),$J235+ROW()/10000000,"")</f>
        <v/>
      </c>
      <c r="U235" s="29" t="str">
        <f aca="false">IF(AND($S235="VENCIDO",$K235="KG",OR(Painel!$B$5="(Todos)",A235=Painel!$B$5)*OR(Painel!$E$5="(Todos)",P235=Painel!$E$5)),$J235+ROW()/10000000,"")</f>
        <v/>
      </c>
    </row>
    <row r="236" customFormat="false" ht="15" hidden="false" customHeight="false" outlineLevel="0" collapsed="false">
      <c r="A236" s="29" t="s">
        <v>59</v>
      </c>
      <c r="B236" s="29" t="s">
        <v>445</v>
      </c>
      <c r="C236" s="29" t="s">
        <v>169</v>
      </c>
      <c r="D236" s="29" t="s">
        <v>433</v>
      </c>
      <c r="E236" s="29" t="n">
        <v>4</v>
      </c>
      <c r="F236" s="29"/>
      <c r="G236" s="29"/>
      <c r="H236" s="30" t="n">
        <v>20.2</v>
      </c>
      <c r="I236" s="31" t="n">
        <v>46284</v>
      </c>
      <c r="J236" s="30" t="n">
        <v>20.2</v>
      </c>
      <c r="K236" s="29" t="s">
        <v>120</v>
      </c>
      <c r="L236" s="29" t="s">
        <v>388</v>
      </c>
      <c r="M236" s="29"/>
      <c r="N236" s="29" t="s">
        <v>122</v>
      </c>
      <c r="O236" s="31" t="n">
        <v>46637</v>
      </c>
      <c r="P236" s="29" t="s">
        <v>123</v>
      </c>
      <c r="Q236" s="29" t="n">
        <f aca="false">IFERROR(VALUE(L236),"")</f>
        <v>1</v>
      </c>
      <c r="R236" s="29" t="n">
        <f aca="true">IF(O236="","",O236-TODAY())</f>
        <v>352</v>
      </c>
      <c r="S236" s="29" t="str">
        <f aca="false">IF(C236="&lt;&lt; vazio &gt;&gt;","VAZIA",IF(AND(O236&lt;&gt;"",R236&lt;0),"VENCIDO",IF(AND(O236&lt;&gt;"",R236&lt;=Parametros!$B$10),"PRÓX. VENCIMENTO",IF(F236="Q","QUALIDADE",IF(F236="S","BLOQUEADO",IF(F236="R","RESTRITO/DEVOLUÇÃO",IF(OR(N236="QUAR",N236="QRES"),"QUARENTENA",IF(OR(B236="DESCARTE",B236="DEVOLUÇÃO"),"DESCARTE/DEVOLUÇÃO",IF(AND(D236="",K236&lt;&gt;""),"SEM LOTE",IF(AND(Q236&lt;&gt;"",Q236&gt;=Parametros!$B$11),"PARADO/SEM GIRO","OK"))))))))))</f>
        <v>OK</v>
      </c>
      <c r="T236" s="29" t="str">
        <f aca="false">IF(AND($S236="PARADO/SEM GIRO",$K236="KG",OR(Painel!$B$5="(Todos)",A236=Painel!$B$5)*OR(Painel!$E$5="(Todos)",P236=Painel!$E$5)),$J236+ROW()/10000000,"")</f>
        <v/>
      </c>
      <c r="U236" s="29" t="str">
        <f aca="false">IF(AND($S236="VENCIDO",$K236="KG",OR(Painel!$B$5="(Todos)",A236=Painel!$B$5)*OR(Painel!$E$5="(Todos)",P236=Painel!$E$5)),$J236+ROW()/10000000,"")</f>
        <v/>
      </c>
    </row>
    <row r="237" customFormat="false" ht="15" hidden="false" customHeight="false" outlineLevel="0" collapsed="false">
      <c r="A237" s="29" t="s">
        <v>59</v>
      </c>
      <c r="B237" s="29" t="s">
        <v>446</v>
      </c>
      <c r="C237" s="29" t="s">
        <v>369</v>
      </c>
      <c r="D237" s="29" t="s">
        <v>436</v>
      </c>
      <c r="E237" s="29" t="n">
        <v>4</v>
      </c>
      <c r="F237" s="29"/>
      <c r="G237" s="29"/>
      <c r="H237" s="30" t="n">
        <v>30.3</v>
      </c>
      <c r="I237" s="31" t="n">
        <v>46285</v>
      </c>
      <c r="J237" s="30" t="n">
        <v>30.3</v>
      </c>
      <c r="K237" s="29" t="s">
        <v>120</v>
      </c>
      <c r="L237" s="29" t="s">
        <v>116</v>
      </c>
      <c r="M237" s="29"/>
      <c r="N237" s="29" t="s">
        <v>122</v>
      </c>
      <c r="O237" s="31" t="n">
        <v>46738</v>
      </c>
      <c r="P237" s="29" t="s">
        <v>123</v>
      </c>
      <c r="Q237" s="29" t="n">
        <f aca="false">IFERROR(VALUE(L237),"")</f>
        <v>0</v>
      </c>
      <c r="R237" s="29" t="n">
        <f aca="true">IF(O237="","",O237-TODAY())</f>
        <v>453</v>
      </c>
      <c r="S237" s="29" t="str">
        <f aca="false">IF(C237="&lt;&lt; vazio &gt;&gt;","VAZIA",IF(AND(O237&lt;&gt;"",R237&lt;0),"VENCIDO",IF(AND(O237&lt;&gt;"",R237&lt;=Parametros!$B$10),"PRÓX. VENCIMENTO",IF(F237="Q","QUALIDADE",IF(F237="S","BLOQUEADO",IF(F237="R","RESTRITO/DEVOLUÇÃO",IF(OR(N237="QUAR",N237="QRES"),"QUARENTENA",IF(OR(B237="DESCARTE",B237="DEVOLUÇÃO"),"DESCARTE/DEVOLUÇÃO",IF(AND(D237="",K237&lt;&gt;""),"SEM LOTE",IF(AND(Q237&lt;&gt;"",Q237&gt;=Parametros!$B$11),"PARADO/SEM GIRO","OK"))))))))))</f>
        <v>OK</v>
      </c>
      <c r="T237" s="29" t="str">
        <f aca="false">IF(AND($S237="PARADO/SEM GIRO",$K237="KG",OR(Painel!$B$5="(Todos)",A237=Painel!$B$5)*OR(Painel!$E$5="(Todos)",P237=Painel!$E$5)),$J237+ROW()/10000000,"")</f>
        <v/>
      </c>
      <c r="U237" s="29" t="str">
        <f aca="false">IF(AND($S237="VENCIDO",$K237="KG",OR(Painel!$B$5="(Todos)",A237=Painel!$B$5)*OR(Painel!$E$5="(Todos)",P237=Painel!$E$5)),$J237+ROW()/10000000,"")</f>
        <v/>
      </c>
    </row>
    <row r="238" customFormat="false" ht="15" hidden="false" customHeight="false" outlineLevel="0" collapsed="false">
      <c r="A238" s="29" t="s">
        <v>59</v>
      </c>
      <c r="B238" s="29" t="s">
        <v>446</v>
      </c>
      <c r="C238" s="29" t="s">
        <v>430</v>
      </c>
      <c r="D238" s="29" t="s">
        <v>431</v>
      </c>
      <c r="E238" s="29" t="n">
        <v>4</v>
      </c>
      <c r="F238" s="29"/>
      <c r="G238" s="29"/>
      <c r="H238" s="30" t="n">
        <v>30.3</v>
      </c>
      <c r="I238" s="31" t="n">
        <v>46285</v>
      </c>
      <c r="J238" s="30" t="n">
        <v>30.3</v>
      </c>
      <c r="K238" s="29" t="s">
        <v>120</v>
      </c>
      <c r="L238" s="29" t="s">
        <v>116</v>
      </c>
      <c r="M238" s="29"/>
      <c r="N238" s="29" t="s">
        <v>122</v>
      </c>
      <c r="O238" s="31" t="n">
        <v>46770</v>
      </c>
      <c r="P238" s="29" t="s">
        <v>123</v>
      </c>
      <c r="Q238" s="29" t="n">
        <f aca="false">IFERROR(VALUE(L238),"")</f>
        <v>0</v>
      </c>
      <c r="R238" s="29" t="n">
        <f aca="true">IF(O238="","",O238-TODAY())</f>
        <v>485</v>
      </c>
      <c r="S238" s="29" t="str">
        <f aca="false">IF(C238="&lt;&lt; vazio &gt;&gt;","VAZIA",IF(AND(O238&lt;&gt;"",R238&lt;0),"VENCIDO",IF(AND(O238&lt;&gt;"",R238&lt;=Parametros!$B$10),"PRÓX. VENCIMENTO",IF(F238="Q","QUALIDADE",IF(F238="S","BLOQUEADO",IF(F238="R","RESTRITO/DEVOLUÇÃO",IF(OR(N238="QUAR",N238="QRES"),"QUARENTENA",IF(OR(B238="DESCARTE",B238="DEVOLUÇÃO"),"DESCARTE/DEVOLUÇÃO",IF(AND(D238="",K238&lt;&gt;""),"SEM LOTE",IF(AND(Q238&lt;&gt;"",Q238&gt;=Parametros!$B$11),"PARADO/SEM GIRO","OK"))))))))))</f>
        <v>OK</v>
      </c>
      <c r="T238" s="29" t="str">
        <f aca="false">IF(AND($S238="PARADO/SEM GIRO",$K238="KG",OR(Painel!$B$5="(Todos)",A238=Painel!$B$5)*OR(Painel!$E$5="(Todos)",P238=Painel!$E$5)),$J238+ROW()/10000000,"")</f>
        <v/>
      </c>
      <c r="U238" s="29" t="str">
        <f aca="false">IF(AND($S238="VENCIDO",$K238="KG",OR(Painel!$B$5="(Todos)",A238=Painel!$B$5)*OR(Painel!$E$5="(Todos)",P238=Painel!$E$5)),$J238+ROW()/10000000,"")</f>
        <v/>
      </c>
    </row>
    <row r="239" customFormat="false" ht="15" hidden="false" customHeight="false" outlineLevel="0" collapsed="false">
      <c r="A239" s="29" t="s">
        <v>59</v>
      </c>
      <c r="B239" s="29" t="s">
        <v>446</v>
      </c>
      <c r="C239" s="29" t="s">
        <v>447</v>
      </c>
      <c r="D239" s="29" t="s">
        <v>448</v>
      </c>
      <c r="E239" s="29" t="n">
        <v>4</v>
      </c>
      <c r="F239" s="29"/>
      <c r="G239" s="29"/>
      <c r="H239" s="30" t="n">
        <v>36.36</v>
      </c>
      <c r="I239" s="31" t="n">
        <v>46285</v>
      </c>
      <c r="J239" s="30" t="n">
        <v>36.36</v>
      </c>
      <c r="K239" s="29" t="s">
        <v>120</v>
      </c>
      <c r="L239" s="29" t="s">
        <v>116</v>
      </c>
      <c r="M239" s="29"/>
      <c r="N239" s="29" t="s">
        <v>122</v>
      </c>
      <c r="O239" s="31" t="n">
        <v>46805</v>
      </c>
      <c r="P239" s="29" t="s">
        <v>123</v>
      </c>
      <c r="Q239" s="29" t="n">
        <f aca="false">IFERROR(VALUE(L239),"")</f>
        <v>0</v>
      </c>
      <c r="R239" s="29" t="n">
        <f aca="true">IF(O239="","",O239-TODAY())</f>
        <v>520</v>
      </c>
      <c r="S239" s="29" t="str">
        <f aca="false">IF(C239="&lt;&lt; vazio &gt;&gt;","VAZIA",IF(AND(O239&lt;&gt;"",R239&lt;0),"VENCIDO",IF(AND(O239&lt;&gt;"",R239&lt;=Parametros!$B$10),"PRÓX. VENCIMENTO",IF(F239="Q","QUALIDADE",IF(F239="S","BLOQUEADO",IF(F239="R","RESTRITO/DEVOLUÇÃO",IF(OR(N239="QUAR",N239="QRES"),"QUARENTENA",IF(OR(B239="DESCARTE",B239="DEVOLUÇÃO"),"DESCARTE/DEVOLUÇÃO",IF(AND(D239="",K239&lt;&gt;""),"SEM LOTE",IF(AND(Q239&lt;&gt;"",Q239&gt;=Parametros!$B$11),"PARADO/SEM GIRO","OK"))))))))))</f>
        <v>OK</v>
      </c>
      <c r="T239" s="29" t="str">
        <f aca="false">IF(AND($S239="PARADO/SEM GIRO",$K239="KG",OR(Painel!$B$5="(Todos)",A239=Painel!$B$5)*OR(Painel!$E$5="(Todos)",P239=Painel!$E$5)),$J239+ROW()/10000000,"")</f>
        <v/>
      </c>
      <c r="U239" s="29" t="str">
        <f aca="false">IF(AND($S239="VENCIDO",$K239="KG",OR(Painel!$B$5="(Todos)",A239=Painel!$B$5)*OR(Painel!$E$5="(Todos)",P239=Painel!$E$5)),$J239+ROW()/10000000,"")</f>
        <v/>
      </c>
    </row>
    <row r="240" customFormat="false" ht="15" hidden="false" customHeight="false" outlineLevel="0" collapsed="false">
      <c r="A240" s="29" t="s">
        <v>59</v>
      </c>
      <c r="B240" s="29" t="s">
        <v>446</v>
      </c>
      <c r="C240" s="29" t="s">
        <v>253</v>
      </c>
      <c r="D240" s="29" t="s">
        <v>440</v>
      </c>
      <c r="E240" s="29" t="n">
        <v>4</v>
      </c>
      <c r="F240" s="29"/>
      <c r="G240" s="29"/>
      <c r="H240" s="30" t="n">
        <v>24.24</v>
      </c>
      <c r="I240" s="31" t="n">
        <v>46285</v>
      </c>
      <c r="J240" s="30" t="n">
        <v>24.24</v>
      </c>
      <c r="K240" s="29" t="s">
        <v>120</v>
      </c>
      <c r="L240" s="29" t="s">
        <v>116</v>
      </c>
      <c r="M240" s="29"/>
      <c r="N240" s="29" t="s">
        <v>122</v>
      </c>
      <c r="O240" s="31" t="n">
        <v>46799</v>
      </c>
      <c r="P240" s="29" t="s">
        <v>123</v>
      </c>
      <c r="Q240" s="29" t="n">
        <f aca="false">IFERROR(VALUE(L240),"")</f>
        <v>0</v>
      </c>
      <c r="R240" s="29" t="n">
        <f aca="true">IF(O240="","",O240-TODAY())</f>
        <v>514</v>
      </c>
      <c r="S240" s="29" t="str">
        <f aca="false">IF(C240="&lt;&lt; vazio &gt;&gt;","VAZIA",IF(AND(O240&lt;&gt;"",R240&lt;0),"VENCIDO",IF(AND(O240&lt;&gt;"",R240&lt;=Parametros!$B$10),"PRÓX. VENCIMENTO",IF(F240="Q","QUALIDADE",IF(F240="S","BLOQUEADO",IF(F240="R","RESTRITO/DEVOLUÇÃO",IF(OR(N240="QUAR",N240="QRES"),"QUARENTENA",IF(OR(B240="DESCARTE",B240="DEVOLUÇÃO"),"DESCARTE/DEVOLUÇÃO",IF(AND(D240="",K240&lt;&gt;""),"SEM LOTE",IF(AND(Q240&lt;&gt;"",Q240&gt;=Parametros!$B$11),"PARADO/SEM GIRO","OK"))))))))))</f>
        <v>OK</v>
      </c>
      <c r="T240" s="29" t="str">
        <f aca="false">IF(AND($S240="PARADO/SEM GIRO",$K240="KG",OR(Painel!$B$5="(Todos)",A240=Painel!$B$5)*OR(Painel!$E$5="(Todos)",P240=Painel!$E$5)),$J240+ROW()/10000000,"")</f>
        <v/>
      </c>
      <c r="U240" s="29" t="str">
        <f aca="false">IF(AND($S240="VENCIDO",$K240="KG",OR(Painel!$B$5="(Todos)",A240=Painel!$B$5)*OR(Painel!$E$5="(Todos)",P240=Painel!$E$5)),$J240+ROW()/10000000,"")</f>
        <v/>
      </c>
    </row>
    <row r="241" customFormat="false" ht="15" hidden="false" customHeight="false" outlineLevel="0" collapsed="false">
      <c r="A241" s="29" t="s">
        <v>59</v>
      </c>
      <c r="B241" s="29" t="s">
        <v>449</v>
      </c>
      <c r="C241" s="29" t="s">
        <v>362</v>
      </c>
      <c r="D241" s="29" t="s">
        <v>450</v>
      </c>
      <c r="E241" s="29" t="n">
        <v>2</v>
      </c>
      <c r="F241" s="29"/>
      <c r="G241" s="29"/>
      <c r="H241" s="30" t="n">
        <v>24.24</v>
      </c>
      <c r="I241" s="31" t="n">
        <v>46285</v>
      </c>
      <c r="J241" s="30" t="n">
        <v>24.24</v>
      </c>
      <c r="K241" s="29" t="s">
        <v>120</v>
      </c>
      <c r="L241" s="29" t="s">
        <v>116</v>
      </c>
      <c r="M241" s="29"/>
      <c r="N241" s="29" t="s">
        <v>122</v>
      </c>
      <c r="O241" s="31" t="n">
        <v>46966</v>
      </c>
      <c r="P241" s="29" t="s">
        <v>123</v>
      </c>
      <c r="Q241" s="29" t="n">
        <f aca="false">IFERROR(VALUE(L241),"")</f>
        <v>0</v>
      </c>
      <c r="R241" s="29" t="n">
        <f aca="true">IF(O241="","",O241-TODAY())</f>
        <v>681</v>
      </c>
      <c r="S241" s="29" t="str">
        <f aca="false">IF(C241="&lt;&lt; vazio &gt;&gt;","VAZIA",IF(AND(O241&lt;&gt;"",R241&lt;0),"VENCIDO",IF(AND(O241&lt;&gt;"",R241&lt;=Parametros!$B$10),"PRÓX. VENCIMENTO",IF(F241="Q","QUALIDADE",IF(F241="S","BLOQUEADO",IF(F241="R","RESTRITO/DEVOLUÇÃO",IF(OR(N241="QUAR",N241="QRES"),"QUARENTENA",IF(OR(B241="DESCARTE",B241="DEVOLUÇÃO"),"DESCARTE/DEVOLUÇÃO",IF(AND(D241="",K241&lt;&gt;""),"SEM LOTE",IF(AND(Q241&lt;&gt;"",Q241&gt;=Parametros!$B$11),"PARADO/SEM GIRO","OK"))))))))))</f>
        <v>OK</v>
      </c>
      <c r="T241" s="29" t="str">
        <f aca="false">IF(AND($S241="PARADO/SEM GIRO",$K241="KG",OR(Painel!$B$5="(Todos)",A241=Painel!$B$5)*OR(Painel!$E$5="(Todos)",P241=Painel!$E$5)),$J241+ROW()/10000000,"")</f>
        <v/>
      </c>
      <c r="U241" s="29" t="str">
        <f aca="false">IF(AND($S241="VENCIDO",$K241="KG",OR(Painel!$B$5="(Todos)",A241=Painel!$B$5)*OR(Painel!$E$5="(Todos)",P241=Painel!$E$5)),$J241+ROW()/10000000,"")</f>
        <v/>
      </c>
    </row>
    <row r="242" customFormat="false" ht="15" hidden="false" customHeight="false" outlineLevel="0" collapsed="false">
      <c r="A242" s="29" t="s">
        <v>59</v>
      </c>
      <c r="B242" s="29" t="s">
        <v>449</v>
      </c>
      <c r="C242" s="29" t="s">
        <v>359</v>
      </c>
      <c r="D242" s="29" t="s">
        <v>451</v>
      </c>
      <c r="E242" s="29" t="n">
        <v>2</v>
      </c>
      <c r="F242" s="29"/>
      <c r="G242" s="29"/>
      <c r="H242" s="30" t="n">
        <v>30</v>
      </c>
      <c r="I242" s="31" t="n">
        <v>46285</v>
      </c>
      <c r="J242" s="30" t="n">
        <v>30</v>
      </c>
      <c r="K242" s="29" t="s">
        <v>120</v>
      </c>
      <c r="L242" s="29" t="s">
        <v>116</v>
      </c>
      <c r="M242" s="29"/>
      <c r="N242" s="29" t="s">
        <v>122</v>
      </c>
      <c r="O242" s="31" t="n">
        <v>46709</v>
      </c>
      <c r="P242" s="29" t="s">
        <v>123</v>
      </c>
      <c r="Q242" s="29" t="n">
        <f aca="false">IFERROR(VALUE(L242),"")</f>
        <v>0</v>
      </c>
      <c r="R242" s="29" t="n">
        <f aca="true">IF(O242="","",O242-TODAY())</f>
        <v>424</v>
      </c>
      <c r="S242" s="29" t="str">
        <f aca="false">IF(C242="&lt;&lt; vazio &gt;&gt;","VAZIA",IF(AND(O242&lt;&gt;"",R242&lt;0),"VENCIDO",IF(AND(O242&lt;&gt;"",R242&lt;=Parametros!$B$10),"PRÓX. VENCIMENTO",IF(F242="Q","QUALIDADE",IF(F242="S","BLOQUEADO",IF(F242="R","RESTRITO/DEVOLUÇÃO",IF(OR(N242="QUAR",N242="QRES"),"QUARENTENA",IF(OR(B242="DESCARTE",B242="DEVOLUÇÃO"),"DESCARTE/DEVOLUÇÃO",IF(AND(D242="",K242&lt;&gt;""),"SEM LOTE",IF(AND(Q242&lt;&gt;"",Q242&gt;=Parametros!$B$11),"PARADO/SEM GIRO","OK"))))))))))</f>
        <v>OK</v>
      </c>
      <c r="T242" s="29" t="str">
        <f aca="false">IF(AND($S242="PARADO/SEM GIRO",$K242="KG",OR(Painel!$B$5="(Todos)",A242=Painel!$B$5)*OR(Painel!$E$5="(Todos)",P242=Painel!$E$5)),$J242+ROW()/10000000,"")</f>
        <v/>
      </c>
      <c r="U242" s="29" t="str">
        <f aca="false">IF(AND($S242="VENCIDO",$K242="KG",OR(Painel!$B$5="(Todos)",A242=Painel!$B$5)*OR(Painel!$E$5="(Todos)",P242=Painel!$E$5)),$J242+ROW()/10000000,"")</f>
        <v/>
      </c>
    </row>
    <row r="243" customFormat="false" ht="15" hidden="false" customHeight="false" outlineLevel="0" collapsed="false">
      <c r="A243" s="29" t="s">
        <v>59</v>
      </c>
      <c r="B243" s="29" t="s">
        <v>452</v>
      </c>
      <c r="C243" s="29" t="s">
        <v>186</v>
      </c>
      <c r="D243" s="29" t="s">
        <v>427</v>
      </c>
      <c r="E243" s="29" t="n">
        <v>1</v>
      </c>
      <c r="F243" s="29"/>
      <c r="G243" s="29"/>
      <c r="H243" s="30" t="n">
        <v>90.9</v>
      </c>
      <c r="I243" s="31" t="n">
        <v>46285</v>
      </c>
      <c r="J243" s="30" t="n">
        <v>90.9</v>
      </c>
      <c r="K243" s="29" t="s">
        <v>120</v>
      </c>
      <c r="L243" s="29" t="s">
        <v>116</v>
      </c>
      <c r="M243" s="29"/>
      <c r="N243" s="29" t="s">
        <v>122</v>
      </c>
      <c r="O243" s="31" t="n">
        <v>46811</v>
      </c>
      <c r="P243" s="29" t="s">
        <v>123</v>
      </c>
      <c r="Q243" s="29" t="n">
        <f aca="false">IFERROR(VALUE(L243),"")</f>
        <v>0</v>
      </c>
      <c r="R243" s="29" t="n">
        <f aca="true">IF(O243="","",O243-TODAY())</f>
        <v>526</v>
      </c>
      <c r="S243" s="29" t="str">
        <f aca="false">IF(C243="&lt;&lt; vazio &gt;&gt;","VAZIA",IF(AND(O243&lt;&gt;"",R243&lt;0),"VENCIDO",IF(AND(O243&lt;&gt;"",R243&lt;=Parametros!$B$10),"PRÓX. VENCIMENTO",IF(F243="Q","QUALIDADE",IF(F243="S","BLOQUEADO",IF(F243="R","RESTRITO/DEVOLUÇÃO",IF(OR(N243="QUAR",N243="QRES"),"QUARENTENA",IF(OR(B243="DESCARTE",B243="DEVOLUÇÃO"),"DESCARTE/DEVOLUÇÃO",IF(AND(D243="",K243&lt;&gt;""),"SEM LOTE",IF(AND(Q243&lt;&gt;"",Q243&gt;=Parametros!$B$11),"PARADO/SEM GIRO","OK"))))))))))</f>
        <v>OK</v>
      </c>
      <c r="T243" s="29" t="str">
        <f aca="false">IF(AND($S243="PARADO/SEM GIRO",$K243="KG",OR(Painel!$B$5="(Todos)",A243=Painel!$B$5)*OR(Painel!$E$5="(Todos)",P243=Painel!$E$5)),$J243+ROW()/10000000,"")</f>
        <v/>
      </c>
      <c r="U243" s="29" t="str">
        <f aca="false">IF(AND($S243="VENCIDO",$K243="KG",OR(Painel!$B$5="(Todos)",A243=Painel!$B$5)*OR(Painel!$E$5="(Todos)",P243=Painel!$E$5)),$J243+ROW()/10000000,"")</f>
        <v/>
      </c>
    </row>
    <row r="244" customFormat="false" ht="15" hidden="false" customHeight="false" outlineLevel="0" collapsed="false">
      <c r="A244" s="29" t="s">
        <v>59</v>
      </c>
      <c r="B244" s="29" t="s">
        <v>453</v>
      </c>
      <c r="C244" s="29" t="s">
        <v>454</v>
      </c>
      <c r="D244" s="29" t="s">
        <v>455</v>
      </c>
      <c r="E244" s="29" t="n">
        <v>8</v>
      </c>
      <c r="F244" s="29"/>
      <c r="G244" s="29"/>
      <c r="H244" s="30" t="n">
        <v>6</v>
      </c>
      <c r="I244" s="31" t="n">
        <v>46285</v>
      </c>
      <c r="J244" s="30" t="n">
        <v>6</v>
      </c>
      <c r="K244" s="29" t="s">
        <v>120</v>
      </c>
      <c r="L244" s="29" t="s">
        <v>116</v>
      </c>
      <c r="M244" s="29"/>
      <c r="N244" s="29" t="s">
        <v>122</v>
      </c>
      <c r="O244" s="31" t="n">
        <v>46394</v>
      </c>
      <c r="P244" s="29" t="s">
        <v>123</v>
      </c>
      <c r="Q244" s="29" t="n">
        <f aca="false">IFERROR(VALUE(L244),"")</f>
        <v>0</v>
      </c>
      <c r="R244" s="29" t="n">
        <f aca="true">IF(O244="","",O244-TODAY())</f>
        <v>109</v>
      </c>
      <c r="S244" s="29" t="str">
        <f aca="false">IF(C244="&lt;&lt; vazio &gt;&gt;","VAZIA",IF(AND(O244&lt;&gt;"",R244&lt;0),"VENCIDO",IF(AND(O244&lt;&gt;"",R244&lt;=Parametros!$B$10),"PRÓX. VENCIMENTO",IF(F244="Q","QUALIDADE",IF(F244="S","BLOQUEADO",IF(F244="R","RESTRITO/DEVOLUÇÃO",IF(OR(N244="QUAR",N244="QRES"),"QUARENTENA",IF(OR(B244="DESCARTE",B244="DEVOLUÇÃO"),"DESCARTE/DEVOLUÇÃO",IF(AND(D244="",K244&lt;&gt;""),"SEM LOTE",IF(AND(Q244&lt;&gt;"",Q244&gt;=Parametros!$B$11),"PARADO/SEM GIRO","OK"))))))))))</f>
        <v>OK</v>
      </c>
      <c r="T244" s="29" t="str">
        <f aca="false">IF(AND($S244="PARADO/SEM GIRO",$K244="KG",OR(Painel!$B$5="(Todos)",A244=Painel!$B$5)*OR(Painel!$E$5="(Todos)",P244=Painel!$E$5)),$J244+ROW()/10000000,"")</f>
        <v/>
      </c>
      <c r="U244" s="29" t="str">
        <f aca="false">IF(AND($S244="VENCIDO",$K244="KG",OR(Painel!$B$5="(Todos)",A244=Painel!$B$5)*OR(Painel!$E$5="(Todos)",P244=Painel!$E$5)),$J244+ROW()/10000000,"")</f>
        <v/>
      </c>
    </row>
    <row r="245" customFormat="false" ht="15" hidden="false" customHeight="false" outlineLevel="0" collapsed="false">
      <c r="A245" s="29" t="s">
        <v>59</v>
      </c>
      <c r="B245" s="29" t="s">
        <v>453</v>
      </c>
      <c r="C245" s="29" t="s">
        <v>159</v>
      </c>
      <c r="D245" s="29" t="s">
        <v>456</v>
      </c>
      <c r="E245" s="29" t="n">
        <v>8</v>
      </c>
      <c r="F245" s="29"/>
      <c r="G245" s="29"/>
      <c r="H245" s="30" t="n">
        <v>10.5</v>
      </c>
      <c r="I245" s="31" t="n">
        <v>46285</v>
      </c>
      <c r="J245" s="30" t="n">
        <v>10.5</v>
      </c>
      <c r="K245" s="29" t="s">
        <v>120</v>
      </c>
      <c r="L245" s="29" t="s">
        <v>116</v>
      </c>
      <c r="M245" s="29"/>
      <c r="N245" s="29" t="s">
        <v>122</v>
      </c>
      <c r="O245" s="31" t="n">
        <v>46757</v>
      </c>
      <c r="P245" s="29" t="s">
        <v>123</v>
      </c>
      <c r="Q245" s="29" t="n">
        <f aca="false">IFERROR(VALUE(L245),"")</f>
        <v>0</v>
      </c>
      <c r="R245" s="29" t="n">
        <f aca="true">IF(O245="","",O245-TODAY())</f>
        <v>472</v>
      </c>
      <c r="S245" s="29" t="str">
        <f aca="false">IF(C245="&lt;&lt; vazio &gt;&gt;","VAZIA",IF(AND(O245&lt;&gt;"",R245&lt;0),"VENCIDO",IF(AND(O245&lt;&gt;"",R245&lt;=Parametros!$B$10),"PRÓX. VENCIMENTO",IF(F245="Q","QUALIDADE",IF(F245="S","BLOQUEADO",IF(F245="R","RESTRITO/DEVOLUÇÃO",IF(OR(N245="QUAR",N245="QRES"),"QUARENTENA",IF(OR(B245="DESCARTE",B245="DEVOLUÇÃO"),"DESCARTE/DEVOLUÇÃO",IF(AND(D245="",K245&lt;&gt;""),"SEM LOTE",IF(AND(Q245&lt;&gt;"",Q245&gt;=Parametros!$B$11),"PARADO/SEM GIRO","OK"))))))))))</f>
        <v>OK</v>
      </c>
      <c r="T245" s="29" t="str">
        <f aca="false">IF(AND($S245="PARADO/SEM GIRO",$K245="KG",OR(Painel!$B$5="(Todos)",A245=Painel!$B$5)*OR(Painel!$E$5="(Todos)",P245=Painel!$E$5)),$J245+ROW()/10000000,"")</f>
        <v/>
      </c>
      <c r="U245" s="29" t="str">
        <f aca="false">IF(AND($S245="VENCIDO",$K245="KG",OR(Painel!$B$5="(Todos)",A245=Painel!$B$5)*OR(Painel!$E$5="(Todos)",P245=Painel!$E$5)),$J245+ROW()/10000000,"")</f>
        <v/>
      </c>
    </row>
    <row r="246" customFormat="false" ht="15" hidden="false" customHeight="false" outlineLevel="0" collapsed="false">
      <c r="A246" s="29" t="s">
        <v>59</v>
      </c>
      <c r="B246" s="29" t="s">
        <v>453</v>
      </c>
      <c r="C246" s="29" t="s">
        <v>371</v>
      </c>
      <c r="D246" s="29" t="s">
        <v>372</v>
      </c>
      <c r="E246" s="29" t="n">
        <v>8</v>
      </c>
      <c r="F246" s="29"/>
      <c r="G246" s="29"/>
      <c r="H246" s="30" t="n">
        <v>10.1</v>
      </c>
      <c r="I246" s="31" t="n">
        <v>46285</v>
      </c>
      <c r="J246" s="30" t="n">
        <v>10.1</v>
      </c>
      <c r="K246" s="29" t="s">
        <v>120</v>
      </c>
      <c r="L246" s="29" t="s">
        <v>116</v>
      </c>
      <c r="M246" s="29"/>
      <c r="N246" s="29" t="s">
        <v>122</v>
      </c>
      <c r="O246" s="31" t="n">
        <v>46736</v>
      </c>
      <c r="P246" s="29" t="s">
        <v>123</v>
      </c>
      <c r="Q246" s="29" t="n">
        <f aca="false">IFERROR(VALUE(L246),"")</f>
        <v>0</v>
      </c>
      <c r="R246" s="29" t="n">
        <f aca="true">IF(O246="","",O246-TODAY())</f>
        <v>451</v>
      </c>
      <c r="S246" s="29" t="str">
        <f aca="false">IF(C246="&lt;&lt; vazio &gt;&gt;","VAZIA",IF(AND(O246&lt;&gt;"",R246&lt;0),"VENCIDO",IF(AND(O246&lt;&gt;"",R246&lt;=Parametros!$B$10),"PRÓX. VENCIMENTO",IF(F246="Q","QUALIDADE",IF(F246="S","BLOQUEADO",IF(F246="R","RESTRITO/DEVOLUÇÃO",IF(OR(N246="QUAR",N246="QRES"),"QUARENTENA",IF(OR(B246="DESCARTE",B246="DEVOLUÇÃO"),"DESCARTE/DEVOLUÇÃO",IF(AND(D246="",K246&lt;&gt;""),"SEM LOTE",IF(AND(Q246&lt;&gt;"",Q246&gt;=Parametros!$B$11),"PARADO/SEM GIRO","OK"))))))))))</f>
        <v>OK</v>
      </c>
      <c r="T246" s="29" t="str">
        <f aca="false">IF(AND($S246="PARADO/SEM GIRO",$K246="KG",OR(Painel!$B$5="(Todos)",A246=Painel!$B$5)*OR(Painel!$E$5="(Todos)",P246=Painel!$E$5)),$J246+ROW()/10000000,"")</f>
        <v/>
      </c>
      <c r="U246" s="29" t="str">
        <f aca="false">IF(AND($S246="VENCIDO",$K246="KG",OR(Painel!$B$5="(Todos)",A246=Painel!$B$5)*OR(Painel!$E$5="(Todos)",P246=Painel!$E$5)),$J246+ROW()/10000000,"")</f>
        <v/>
      </c>
    </row>
    <row r="247" customFormat="false" ht="15" hidden="false" customHeight="false" outlineLevel="0" collapsed="false">
      <c r="A247" s="29" t="s">
        <v>59</v>
      </c>
      <c r="B247" s="29" t="s">
        <v>453</v>
      </c>
      <c r="C247" s="29" t="s">
        <v>373</v>
      </c>
      <c r="D247" s="29" t="s">
        <v>428</v>
      </c>
      <c r="E247" s="29" t="n">
        <v>8</v>
      </c>
      <c r="F247" s="29"/>
      <c r="G247" s="29"/>
      <c r="H247" s="30" t="n">
        <v>24.24</v>
      </c>
      <c r="I247" s="31" t="n">
        <v>46285</v>
      </c>
      <c r="J247" s="30" t="n">
        <v>24.24</v>
      </c>
      <c r="K247" s="29" t="s">
        <v>120</v>
      </c>
      <c r="L247" s="29" t="s">
        <v>116</v>
      </c>
      <c r="M247" s="29"/>
      <c r="N247" s="29" t="s">
        <v>122</v>
      </c>
      <c r="O247" s="31" t="n">
        <v>46788</v>
      </c>
      <c r="P247" s="29" t="s">
        <v>123</v>
      </c>
      <c r="Q247" s="29" t="n">
        <f aca="false">IFERROR(VALUE(L247),"")</f>
        <v>0</v>
      </c>
      <c r="R247" s="29" t="n">
        <f aca="true">IF(O247="","",O247-TODAY())</f>
        <v>503</v>
      </c>
      <c r="S247" s="29" t="str">
        <f aca="false">IF(C247="&lt;&lt; vazio &gt;&gt;","VAZIA",IF(AND(O247&lt;&gt;"",R247&lt;0),"VENCIDO",IF(AND(O247&lt;&gt;"",R247&lt;=Parametros!$B$10),"PRÓX. VENCIMENTO",IF(F247="Q","QUALIDADE",IF(F247="S","BLOQUEADO",IF(F247="R","RESTRITO/DEVOLUÇÃO",IF(OR(N247="QUAR",N247="QRES"),"QUARENTENA",IF(OR(B247="DESCARTE",B247="DEVOLUÇÃO"),"DESCARTE/DEVOLUÇÃO",IF(AND(D247="",K247&lt;&gt;""),"SEM LOTE",IF(AND(Q247&lt;&gt;"",Q247&gt;=Parametros!$B$11),"PARADO/SEM GIRO","OK"))))))))))</f>
        <v>OK</v>
      </c>
      <c r="T247" s="29" t="str">
        <f aca="false">IF(AND($S247="PARADO/SEM GIRO",$K247="KG",OR(Painel!$B$5="(Todos)",A247=Painel!$B$5)*OR(Painel!$E$5="(Todos)",P247=Painel!$E$5)),$J247+ROW()/10000000,"")</f>
        <v/>
      </c>
      <c r="U247" s="29" t="str">
        <f aca="false">IF(AND($S247="VENCIDO",$K247="KG",OR(Painel!$B$5="(Todos)",A247=Painel!$B$5)*OR(Painel!$E$5="(Todos)",P247=Painel!$E$5)),$J247+ROW()/10000000,"")</f>
        <v/>
      </c>
    </row>
    <row r="248" customFormat="false" ht="15" hidden="false" customHeight="false" outlineLevel="0" collapsed="false">
      <c r="A248" s="29" t="s">
        <v>59</v>
      </c>
      <c r="B248" s="29" t="s">
        <v>453</v>
      </c>
      <c r="C248" s="29" t="s">
        <v>313</v>
      </c>
      <c r="D248" s="29" t="s">
        <v>457</v>
      </c>
      <c r="E248" s="29" t="n">
        <v>8</v>
      </c>
      <c r="F248" s="29"/>
      <c r="G248" s="29"/>
      <c r="H248" s="30" t="n">
        <v>10.1</v>
      </c>
      <c r="I248" s="31" t="n">
        <v>46285</v>
      </c>
      <c r="J248" s="30" t="n">
        <v>10.1</v>
      </c>
      <c r="K248" s="29" t="s">
        <v>120</v>
      </c>
      <c r="L248" s="29" t="s">
        <v>116</v>
      </c>
      <c r="M248" s="29"/>
      <c r="N248" s="29" t="s">
        <v>122</v>
      </c>
      <c r="O248" s="31" t="n">
        <v>46761</v>
      </c>
      <c r="P248" s="29" t="s">
        <v>123</v>
      </c>
      <c r="Q248" s="29" t="n">
        <f aca="false">IFERROR(VALUE(L248),"")</f>
        <v>0</v>
      </c>
      <c r="R248" s="29" t="n">
        <f aca="true">IF(O248="","",O248-TODAY())</f>
        <v>476</v>
      </c>
      <c r="S248" s="29" t="str">
        <f aca="false">IF(C248="&lt;&lt; vazio &gt;&gt;","VAZIA",IF(AND(O248&lt;&gt;"",R248&lt;0),"VENCIDO",IF(AND(O248&lt;&gt;"",R248&lt;=Parametros!$B$10),"PRÓX. VENCIMENTO",IF(F248="Q","QUALIDADE",IF(F248="S","BLOQUEADO",IF(F248="R","RESTRITO/DEVOLUÇÃO",IF(OR(N248="QUAR",N248="QRES"),"QUARENTENA",IF(OR(B248="DESCARTE",B248="DEVOLUÇÃO"),"DESCARTE/DEVOLUÇÃO",IF(AND(D248="",K248&lt;&gt;""),"SEM LOTE",IF(AND(Q248&lt;&gt;"",Q248&gt;=Parametros!$B$11),"PARADO/SEM GIRO","OK"))))))))))</f>
        <v>OK</v>
      </c>
      <c r="T248" s="29" t="str">
        <f aca="false">IF(AND($S248="PARADO/SEM GIRO",$K248="KG",OR(Painel!$B$5="(Todos)",A248=Painel!$B$5)*OR(Painel!$E$5="(Todos)",P248=Painel!$E$5)),$J248+ROW()/10000000,"")</f>
        <v/>
      </c>
      <c r="U248" s="29" t="str">
        <f aca="false">IF(AND($S248="VENCIDO",$K248="KG",OR(Painel!$B$5="(Todos)",A248=Painel!$B$5)*OR(Painel!$E$5="(Todos)",P248=Painel!$E$5)),$J248+ROW()/10000000,"")</f>
        <v/>
      </c>
    </row>
    <row r="249" customFormat="false" ht="15" hidden="false" customHeight="false" outlineLevel="0" collapsed="false">
      <c r="A249" s="29" t="s">
        <v>59</v>
      </c>
      <c r="B249" s="29" t="s">
        <v>453</v>
      </c>
      <c r="C249" s="29" t="s">
        <v>165</v>
      </c>
      <c r="D249" s="29" t="s">
        <v>458</v>
      </c>
      <c r="E249" s="29" t="n">
        <v>8</v>
      </c>
      <c r="F249" s="29"/>
      <c r="G249" s="29"/>
      <c r="H249" s="30" t="n">
        <v>12.12</v>
      </c>
      <c r="I249" s="31" t="n">
        <v>46285</v>
      </c>
      <c r="J249" s="30" t="n">
        <v>12.12</v>
      </c>
      <c r="K249" s="29" t="s">
        <v>120</v>
      </c>
      <c r="L249" s="29" t="s">
        <v>116</v>
      </c>
      <c r="M249" s="29"/>
      <c r="N249" s="29" t="s">
        <v>122</v>
      </c>
      <c r="O249" s="31" t="n">
        <v>46799</v>
      </c>
      <c r="P249" s="29" t="s">
        <v>123</v>
      </c>
      <c r="Q249" s="29" t="n">
        <f aca="false">IFERROR(VALUE(L249),"")</f>
        <v>0</v>
      </c>
      <c r="R249" s="29" t="n">
        <f aca="true">IF(O249="","",O249-TODAY())</f>
        <v>514</v>
      </c>
      <c r="S249" s="29" t="str">
        <f aca="false">IF(C249="&lt;&lt; vazio &gt;&gt;","VAZIA",IF(AND(O249&lt;&gt;"",R249&lt;0),"VENCIDO",IF(AND(O249&lt;&gt;"",R249&lt;=Parametros!$B$10),"PRÓX. VENCIMENTO",IF(F249="Q","QUALIDADE",IF(F249="S","BLOQUEADO",IF(F249="R","RESTRITO/DEVOLUÇÃO",IF(OR(N249="QUAR",N249="QRES"),"QUARENTENA",IF(OR(B249="DESCARTE",B249="DEVOLUÇÃO"),"DESCARTE/DEVOLUÇÃO",IF(AND(D249="",K249&lt;&gt;""),"SEM LOTE",IF(AND(Q249&lt;&gt;"",Q249&gt;=Parametros!$B$11),"PARADO/SEM GIRO","OK"))))))))))</f>
        <v>OK</v>
      </c>
      <c r="T249" s="29" t="str">
        <f aca="false">IF(AND($S249="PARADO/SEM GIRO",$K249="KG",OR(Painel!$B$5="(Todos)",A249=Painel!$B$5)*OR(Painel!$E$5="(Todos)",P249=Painel!$E$5)),$J249+ROW()/10000000,"")</f>
        <v/>
      </c>
      <c r="U249" s="29" t="str">
        <f aca="false">IF(AND($S249="VENCIDO",$K249="KG",OR(Painel!$B$5="(Todos)",A249=Painel!$B$5)*OR(Painel!$E$5="(Todos)",P249=Painel!$E$5)),$J249+ROW()/10000000,"")</f>
        <v/>
      </c>
    </row>
    <row r="250" customFormat="false" ht="15" hidden="false" customHeight="false" outlineLevel="0" collapsed="false">
      <c r="A250" s="29" t="s">
        <v>59</v>
      </c>
      <c r="B250" s="29" t="s">
        <v>453</v>
      </c>
      <c r="C250" s="29" t="s">
        <v>447</v>
      </c>
      <c r="D250" s="29" t="s">
        <v>448</v>
      </c>
      <c r="E250" s="29" t="n">
        <v>8</v>
      </c>
      <c r="F250" s="29"/>
      <c r="G250" s="29"/>
      <c r="H250" s="30" t="n">
        <v>24.24</v>
      </c>
      <c r="I250" s="31" t="n">
        <v>46285</v>
      </c>
      <c r="J250" s="30" t="n">
        <v>24.24</v>
      </c>
      <c r="K250" s="29" t="s">
        <v>120</v>
      </c>
      <c r="L250" s="29" t="s">
        <v>116</v>
      </c>
      <c r="M250" s="29"/>
      <c r="N250" s="29" t="s">
        <v>122</v>
      </c>
      <c r="O250" s="31" t="n">
        <v>46805</v>
      </c>
      <c r="P250" s="29" t="s">
        <v>123</v>
      </c>
      <c r="Q250" s="29" t="n">
        <f aca="false">IFERROR(VALUE(L250),"")</f>
        <v>0</v>
      </c>
      <c r="R250" s="29" t="n">
        <f aca="true">IF(O250="","",O250-TODAY())</f>
        <v>520</v>
      </c>
      <c r="S250" s="29" t="str">
        <f aca="false">IF(C250="&lt;&lt; vazio &gt;&gt;","VAZIA",IF(AND(O250&lt;&gt;"",R250&lt;0),"VENCIDO",IF(AND(O250&lt;&gt;"",R250&lt;=Parametros!$B$10),"PRÓX. VENCIMENTO",IF(F250="Q","QUALIDADE",IF(F250="S","BLOQUEADO",IF(F250="R","RESTRITO/DEVOLUÇÃO",IF(OR(N250="QUAR",N250="QRES"),"QUARENTENA",IF(OR(B250="DESCARTE",B250="DEVOLUÇÃO"),"DESCARTE/DEVOLUÇÃO",IF(AND(D250="",K250&lt;&gt;""),"SEM LOTE",IF(AND(Q250&lt;&gt;"",Q250&gt;=Parametros!$B$11),"PARADO/SEM GIRO","OK"))))))))))</f>
        <v>OK</v>
      </c>
      <c r="T250" s="29" t="str">
        <f aca="false">IF(AND($S250="PARADO/SEM GIRO",$K250="KG",OR(Painel!$B$5="(Todos)",A250=Painel!$B$5)*OR(Painel!$E$5="(Todos)",P250=Painel!$E$5)),$J250+ROW()/10000000,"")</f>
        <v/>
      </c>
      <c r="U250" s="29" t="str">
        <f aca="false">IF(AND($S250="VENCIDO",$K250="KG",OR(Painel!$B$5="(Todos)",A250=Painel!$B$5)*OR(Painel!$E$5="(Todos)",P250=Painel!$E$5)),$J250+ROW()/10000000,"")</f>
        <v/>
      </c>
    </row>
    <row r="251" customFormat="false" ht="15" hidden="false" customHeight="false" outlineLevel="0" collapsed="false">
      <c r="A251" s="29" t="s">
        <v>59</v>
      </c>
      <c r="B251" s="29" t="s">
        <v>453</v>
      </c>
      <c r="C251" s="29" t="s">
        <v>169</v>
      </c>
      <c r="D251" s="29" t="s">
        <v>433</v>
      </c>
      <c r="E251" s="29" t="n">
        <v>8</v>
      </c>
      <c r="F251" s="29"/>
      <c r="G251" s="29"/>
      <c r="H251" s="30" t="n">
        <v>10.1</v>
      </c>
      <c r="I251" s="31" t="n">
        <v>46285</v>
      </c>
      <c r="J251" s="30" t="n">
        <v>10.1</v>
      </c>
      <c r="K251" s="29" t="s">
        <v>120</v>
      </c>
      <c r="L251" s="29" t="s">
        <v>116</v>
      </c>
      <c r="M251" s="29"/>
      <c r="N251" s="29" t="s">
        <v>122</v>
      </c>
      <c r="O251" s="31" t="n">
        <v>46637</v>
      </c>
      <c r="P251" s="29" t="s">
        <v>123</v>
      </c>
      <c r="Q251" s="29" t="n">
        <f aca="false">IFERROR(VALUE(L251),"")</f>
        <v>0</v>
      </c>
      <c r="R251" s="29" t="n">
        <f aca="true">IF(O251="","",O251-TODAY())</f>
        <v>352</v>
      </c>
      <c r="S251" s="29" t="str">
        <f aca="false">IF(C251="&lt;&lt; vazio &gt;&gt;","VAZIA",IF(AND(O251&lt;&gt;"",R251&lt;0),"VENCIDO",IF(AND(O251&lt;&gt;"",R251&lt;=Parametros!$B$10),"PRÓX. VENCIMENTO",IF(F251="Q","QUALIDADE",IF(F251="S","BLOQUEADO",IF(F251="R","RESTRITO/DEVOLUÇÃO",IF(OR(N251="QUAR",N251="QRES"),"QUARENTENA",IF(OR(B251="DESCARTE",B251="DEVOLUÇÃO"),"DESCARTE/DEVOLUÇÃO",IF(AND(D251="",K251&lt;&gt;""),"SEM LOTE",IF(AND(Q251&lt;&gt;"",Q251&gt;=Parametros!$B$11),"PARADO/SEM GIRO","OK"))))))))))</f>
        <v>OK</v>
      </c>
      <c r="T251" s="29" t="str">
        <f aca="false">IF(AND($S251="PARADO/SEM GIRO",$K251="KG",OR(Painel!$B$5="(Todos)",A251=Painel!$B$5)*OR(Painel!$E$5="(Todos)",P251=Painel!$E$5)),$J251+ROW()/10000000,"")</f>
        <v/>
      </c>
      <c r="U251" s="29" t="str">
        <f aca="false">IF(AND($S251="VENCIDO",$K251="KG",OR(Painel!$B$5="(Todos)",A251=Painel!$B$5)*OR(Painel!$E$5="(Todos)",P251=Painel!$E$5)),$J251+ROW()/10000000,"")</f>
        <v/>
      </c>
    </row>
    <row r="252" customFormat="false" ht="15" hidden="false" customHeight="false" outlineLevel="0" collapsed="false">
      <c r="A252" s="29" t="s">
        <v>59</v>
      </c>
      <c r="B252" s="29" t="s">
        <v>459</v>
      </c>
      <c r="C252" s="29" t="s">
        <v>418</v>
      </c>
      <c r="D252" s="29" t="s">
        <v>419</v>
      </c>
      <c r="E252" s="29" t="n">
        <v>1</v>
      </c>
      <c r="F252" s="29"/>
      <c r="G252" s="29"/>
      <c r="H252" s="30" t="n">
        <v>82</v>
      </c>
      <c r="I252" s="31" t="n">
        <v>46285</v>
      </c>
      <c r="J252" s="30" t="n">
        <v>82</v>
      </c>
      <c r="K252" s="29" t="s">
        <v>120</v>
      </c>
      <c r="L252" s="29" t="s">
        <v>116</v>
      </c>
      <c r="M252" s="29"/>
      <c r="N252" s="29" t="s">
        <v>122</v>
      </c>
      <c r="O252" s="31" t="n">
        <v>46566</v>
      </c>
      <c r="P252" s="29" t="s">
        <v>123</v>
      </c>
      <c r="Q252" s="29" t="n">
        <f aca="false">IFERROR(VALUE(L252),"")</f>
        <v>0</v>
      </c>
      <c r="R252" s="29" t="n">
        <f aca="true">IF(O252="","",O252-TODAY())</f>
        <v>281</v>
      </c>
      <c r="S252" s="29" t="str">
        <f aca="false">IF(C252="&lt;&lt; vazio &gt;&gt;","VAZIA",IF(AND(O252&lt;&gt;"",R252&lt;0),"VENCIDO",IF(AND(O252&lt;&gt;"",R252&lt;=Parametros!$B$10),"PRÓX. VENCIMENTO",IF(F252="Q","QUALIDADE",IF(F252="S","BLOQUEADO",IF(F252="R","RESTRITO/DEVOLUÇÃO",IF(OR(N252="QUAR",N252="QRES"),"QUARENTENA",IF(OR(B252="DESCARTE",B252="DEVOLUÇÃO"),"DESCARTE/DEVOLUÇÃO",IF(AND(D252="",K252&lt;&gt;""),"SEM LOTE",IF(AND(Q252&lt;&gt;"",Q252&gt;=Parametros!$B$11),"PARADO/SEM GIRO","OK"))))))))))</f>
        <v>OK</v>
      </c>
      <c r="T252" s="29" t="str">
        <f aca="false">IF(AND($S252="PARADO/SEM GIRO",$K252="KG",OR(Painel!$B$5="(Todos)",A252=Painel!$B$5)*OR(Painel!$E$5="(Todos)",P252=Painel!$E$5)),$J252+ROW()/10000000,"")</f>
        <v/>
      </c>
      <c r="U252" s="29" t="str">
        <f aca="false">IF(AND($S252="VENCIDO",$K252="KG",OR(Painel!$B$5="(Todos)",A252=Painel!$B$5)*OR(Painel!$E$5="(Todos)",P252=Painel!$E$5)),$J252+ROW()/10000000,"")</f>
        <v/>
      </c>
    </row>
    <row r="253" customFormat="false" ht="15" hidden="false" customHeight="false" outlineLevel="0" collapsed="false">
      <c r="A253" s="29" t="s">
        <v>59</v>
      </c>
      <c r="B253" s="29" t="s">
        <v>460</v>
      </c>
      <c r="C253" s="29" t="s">
        <v>308</v>
      </c>
      <c r="D253" s="29" t="s">
        <v>461</v>
      </c>
      <c r="E253" s="29" t="n">
        <v>1</v>
      </c>
      <c r="F253" s="29"/>
      <c r="G253" s="29"/>
      <c r="H253" s="30" t="n">
        <v>5</v>
      </c>
      <c r="I253" s="31" t="n">
        <v>46285</v>
      </c>
      <c r="J253" s="30" t="n">
        <v>5</v>
      </c>
      <c r="K253" s="29" t="s">
        <v>120</v>
      </c>
      <c r="L253" s="29" t="s">
        <v>116</v>
      </c>
      <c r="M253" s="29"/>
      <c r="N253" s="29" t="s">
        <v>122</v>
      </c>
      <c r="O253" s="31" t="n">
        <v>46818</v>
      </c>
      <c r="P253" s="29" t="s">
        <v>123</v>
      </c>
      <c r="Q253" s="29" t="n">
        <f aca="false">IFERROR(VALUE(L253),"")</f>
        <v>0</v>
      </c>
      <c r="R253" s="29" t="n">
        <f aca="true">IF(O253="","",O253-TODAY())</f>
        <v>533</v>
      </c>
      <c r="S253" s="29" t="str">
        <f aca="false">IF(C253="&lt;&lt; vazio &gt;&gt;","VAZIA",IF(AND(O253&lt;&gt;"",R253&lt;0),"VENCIDO",IF(AND(O253&lt;&gt;"",R253&lt;=Parametros!$B$10),"PRÓX. VENCIMENTO",IF(F253="Q","QUALIDADE",IF(F253="S","BLOQUEADO",IF(F253="R","RESTRITO/DEVOLUÇÃO",IF(OR(N253="QUAR",N253="QRES"),"QUARENTENA",IF(OR(B253="DESCARTE",B253="DEVOLUÇÃO"),"DESCARTE/DEVOLUÇÃO",IF(AND(D253="",K253&lt;&gt;""),"SEM LOTE",IF(AND(Q253&lt;&gt;"",Q253&gt;=Parametros!$B$11),"PARADO/SEM GIRO","OK"))))))))))</f>
        <v>OK</v>
      </c>
      <c r="T253" s="29" t="str">
        <f aca="false">IF(AND($S253="PARADO/SEM GIRO",$K253="KG",OR(Painel!$B$5="(Todos)",A253=Painel!$B$5)*OR(Painel!$E$5="(Todos)",P253=Painel!$E$5)),$J253+ROW()/10000000,"")</f>
        <v/>
      </c>
      <c r="U253" s="29" t="str">
        <f aca="false">IF(AND($S253="VENCIDO",$K253="KG",OR(Painel!$B$5="(Todos)",A253=Painel!$B$5)*OR(Painel!$E$5="(Todos)",P253=Painel!$E$5)),$J253+ROW()/10000000,"")</f>
        <v/>
      </c>
    </row>
    <row r="254" customFormat="false" ht="15" hidden="false" customHeight="false" outlineLevel="0" collapsed="false">
      <c r="A254" s="29" t="s">
        <v>59</v>
      </c>
      <c r="B254" s="29" t="s">
        <v>462</v>
      </c>
      <c r="C254" s="29" t="s">
        <v>371</v>
      </c>
      <c r="D254" s="29" t="s">
        <v>372</v>
      </c>
      <c r="E254" s="29" t="n">
        <v>1</v>
      </c>
      <c r="F254" s="29"/>
      <c r="G254" s="29"/>
      <c r="H254" s="30" t="n">
        <v>50.5</v>
      </c>
      <c r="I254" s="31" t="n">
        <v>46285</v>
      </c>
      <c r="J254" s="30" t="n">
        <v>50.5</v>
      </c>
      <c r="K254" s="29" t="s">
        <v>120</v>
      </c>
      <c r="L254" s="29" t="s">
        <v>116</v>
      </c>
      <c r="M254" s="29"/>
      <c r="N254" s="29" t="s">
        <v>122</v>
      </c>
      <c r="O254" s="31" t="n">
        <v>46736</v>
      </c>
      <c r="P254" s="29" t="s">
        <v>123</v>
      </c>
      <c r="Q254" s="29" t="n">
        <f aca="false">IFERROR(VALUE(L254),"")</f>
        <v>0</v>
      </c>
      <c r="R254" s="29" t="n">
        <f aca="true">IF(O254="","",O254-TODAY())</f>
        <v>451</v>
      </c>
      <c r="S254" s="29" t="str">
        <f aca="false">IF(C254="&lt;&lt; vazio &gt;&gt;","VAZIA",IF(AND(O254&lt;&gt;"",R254&lt;0),"VENCIDO",IF(AND(O254&lt;&gt;"",R254&lt;=Parametros!$B$10),"PRÓX. VENCIMENTO",IF(F254="Q","QUALIDADE",IF(F254="S","BLOQUEADO",IF(F254="R","RESTRITO/DEVOLUÇÃO",IF(OR(N254="QUAR",N254="QRES"),"QUARENTENA",IF(OR(B254="DESCARTE",B254="DEVOLUÇÃO"),"DESCARTE/DEVOLUÇÃO",IF(AND(D254="",K254&lt;&gt;""),"SEM LOTE",IF(AND(Q254&lt;&gt;"",Q254&gt;=Parametros!$B$11),"PARADO/SEM GIRO","OK"))))))))))</f>
        <v>OK</v>
      </c>
      <c r="T254" s="29" t="str">
        <f aca="false">IF(AND($S254="PARADO/SEM GIRO",$K254="KG",OR(Painel!$B$5="(Todos)",A254=Painel!$B$5)*OR(Painel!$E$5="(Todos)",P254=Painel!$E$5)),$J254+ROW()/10000000,"")</f>
        <v/>
      </c>
      <c r="U254" s="29" t="str">
        <f aca="false">IF(AND($S254="VENCIDO",$K254="KG",OR(Painel!$B$5="(Todos)",A254=Painel!$B$5)*OR(Painel!$E$5="(Todos)",P254=Painel!$E$5)),$J254+ROW()/10000000,"")</f>
        <v/>
      </c>
    </row>
    <row r="255" customFormat="false" ht="15" hidden="false" customHeight="false" outlineLevel="0" collapsed="false">
      <c r="A255" s="29" t="s">
        <v>59</v>
      </c>
      <c r="B255" s="29" t="s">
        <v>463</v>
      </c>
      <c r="C255" s="29" t="s">
        <v>418</v>
      </c>
      <c r="D255" s="29" t="s">
        <v>419</v>
      </c>
      <c r="E255" s="29" t="n">
        <v>1</v>
      </c>
      <c r="F255" s="29"/>
      <c r="G255" s="29"/>
      <c r="H255" s="30" t="n">
        <v>32.8</v>
      </c>
      <c r="I255" s="31" t="n">
        <v>46284</v>
      </c>
      <c r="J255" s="30" t="n">
        <v>32.8</v>
      </c>
      <c r="K255" s="29" t="s">
        <v>120</v>
      </c>
      <c r="L255" s="29" t="s">
        <v>388</v>
      </c>
      <c r="M255" s="29"/>
      <c r="N255" s="29" t="s">
        <v>122</v>
      </c>
      <c r="O255" s="31" t="n">
        <v>46566</v>
      </c>
      <c r="P255" s="29" t="s">
        <v>123</v>
      </c>
      <c r="Q255" s="29" t="n">
        <f aca="false">IFERROR(VALUE(L255),"")</f>
        <v>1</v>
      </c>
      <c r="R255" s="29" t="n">
        <f aca="true">IF(O255="","",O255-TODAY())</f>
        <v>281</v>
      </c>
      <c r="S255" s="29" t="str">
        <f aca="false">IF(C255="&lt;&lt; vazio &gt;&gt;","VAZIA",IF(AND(O255&lt;&gt;"",R255&lt;0),"VENCIDO",IF(AND(O255&lt;&gt;"",R255&lt;=Parametros!$B$10),"PRÓX. VENCIMENTO",IF(F255="Q","QUALIDADE",IF(F255="S","BLOQUEADO",IF(F255="R","RESTRITO/DEVOLUÇÃO",IF(OR(N255="QUAR",N255="QRES"),"QUARENTENA",IF(OR(B255="DESCARTE",B255="DEVOLUÇÃO"),"DESCARTE/DEVOLUÇÃO",IF(AND(D255="",K255&lt;&gt;""),"SEM LOTE",IF(AND(Q255&lt;&gt;"",Q255&gt;=Parametros!$B$11),"PARADO/SEM GIRO","OK"))))))))))</f>
        <v>OK</v>
      </c>
      <c r="T255" s="29" t="str">
        <f aca="false">IF(AND($S255="PARADO/SEM GIRO",$K255="KG",OR(Painel!$B$5="(Todos)",A255=Painel!$B$5)*OR(Painel!$E$5="(Todos)",P255=Painel!$E$5)),$J255+ROW()/10000000,"")</f>
        <v/>
      </c>
      <c r="U255" s="29" t="str">
        <f aca="false">IF(AND($S255="VENCIDO",$K255="KG",OR(Painel!$B$5="(Todos)",A255=Painel!$B$5)*OR(Painel!$E$5="(Todos)",P255=Painel!$E$5)),$J255+ROW()/10000000,"")</f>
        <v/>
      </c>
    </row>
    <row r="256" customFormat="false" ht="15" hidden="false" customHeight="false" outlineLevel="0" collapsed="false">
      <c r="A256" s="29" t="s">
        <v>59</v>
      </c>
      <c r="B256" s="29" t="s">
        <v>464</v>
      </c>
      <c r="C256" s="29" t="s">
        <v>418</v>
      </c>
      <c r="D256" s="29" t="s">
        <v>419</v>
      </c>
      <c r="E256" s="29" t="n">
        <v>1</v>
      </c>
      <c r="F256" s="29"/>
      <c r="G256" s="29"/>
      <c r="H256" s="30" t="n">
        <v>16.4</v>
      </c>
      <c r="I256" s="31" t="n">
        <v>46285</v>
      </c>
      <c r="J256" s="30" t="n">
        <v>16.4</v>
      </c>
      <c r="K256" s="29" t="s">
        <v>120</v>
      </c>
      <c r="L256" s="29" t="s">
        <v>116</v>
      </c>
      <c r="M256" s="29"/>
      <c r="N256" s="29" t="s">
        <v>122</v>
      </c>
      <c r="O256" s="31" t="n">
        <v>46566</v>
      </c>
      <c r="P256" s="29" t="s">
        <v>123</v>
      </c>
      <c r="Q256" s="29" t="n">
        <f aca="false">IFERROR(VALUE(L256),"")</f>
        <v>0</v>
      </c>
      <c r="R256" s="29" t="n">
        <f aca="true">IF(O256="","",O256-TODAY())</f>
        <v>281</v>
      </c>
      <c r="S256" s="29" t="str">
        <f aca="false">IF(C256="&lt;&lt; vazio &gt;&gt;","VAZIA",IF(AND(O256&lt;&gt;"",R256&lt;0),"VENCIDO",IF(AND(O256&lt;&gt;"",R256&lt;=Parametros!$B$10),"PRÓX. VENCIMENTO",IF(F256="Q","QUALIDADE",IF(F256="S","BLOQUEADO",IF(F256="R","RESTRITO/DEVOLUÇÃO",IF(OR(N256="QUAR",N256="QRES"),"QUARENTENA",IF(OR(B256="DESCARTE",B256="DEVOLUÇÃO"),"DESCARTE/DEVOLUÇÃO",IF(AND(D256="",K256&lt;&gt;""),"SEM LOTE",IF(AND(Q256&lt;&gt;"",Q256&gt;=Parametros!$B$11),"PARADO/SEM GIRO","OK"))))))))))</f>
        <v>OK</v>
      </c>
      <c r="T256" s="29" t="str">
        <f aca="false">IF(AND($S256="PARADO/SEM GIRO",$K256="KG",OR(Painel!$B$5="(Todos)",A256=Painel!$B$5)*OR(Painel!$E$5="(Todos)",P256=Painel!$E$5)),$J256+ROW()/10000000,"")</f>
        <v/>
      </c>
      <c r="U256" s="29" t="str">
        <f aca="false">IF(AND($S256="VENCIDO",$K256="KG",OR(Painel!$B$5="(Todos)",A256=Painel!$B$5)*OR(Painel!$E$5="(Todos)",P256=Painel!$E$5)),$J256+ROW()/10000000,"")</f>
        <v/>
      </c>
    </row>
    <row r="257" customFormat="false" ht="15" hidden="false" customHeight="false" outlineLevel="0" collapsed="false">
      <c r="A257" s="29" t="s">
        <v>59</v>
      </c>
      <c r="B257" s="29" t="s">
        <v>465</v>
      </c>
      <c r="C257" s="29" t="s">
        <v>418</v>
      </c>
      <c r="D257" s="29" t="s">
        <v>419</v>
      </c>
      <c r="E257" s="29" t="n">
        <v>1</v>
      </c>
      <c r="F257" s="29"/>
      <c r="G257" s="29"/>
      <c r="H257" s="30" t="n">
        <v>82</v>
      </c>
      <c r="I257" s="31" t="n">
        <v>46285</v>
      </c>
      <c r="J257" s="30" t="n">
        <v>82</v>
      </c>
      <c r="K257" s="29" t="s">
        <v>120</v>
      </c>
      <c r="L257" s="29" t="s">
        <v>116</v>
      </c>
      <c r="M257" s="29"/>
      <c r="N257" s="29" t="s">
        <v>122</v>
      </c>
      <c r="O257" s="31" t="n">
        <v>46566</v>
      </c>
      <c r="P257" s="29" t="s">
        <v>123</v>
      </c>
      <c r="Q257" s="29" t="n">
        <f aca="false">IFERROR(VALUE(L257),"")</f>
        <v>0</v>
      </c>
      <c r="R257" s="29" t="n">
        <f aca="true">IF(O257="","",O257-TODAY())</f>
        <v>281</v>
      </c>
      <c r="S257" s="29" t="str">
        <f aca="false">IF(C257="&lt;&lt; vazio &gt;&gt;","VAZIA",IF(AND(O257&lt;&gt;"",R257&lt;0),"VENCIDO",IF(AND(O257&lt;&gt;"",R257&lt;=Parametros!$B$10),"PRÓX. VENCIMENTO",IF(F257="Q","QUALIDADE",IF(F257="S","BLOQUEADO",IF(F257="R","RESTRITO/DEVOLUÇÃO",IF(OR(N257="QUAR",N257="QRES"),"QUARENTENA",IF(OR(B257="DESCARTE",B257="DEVOLUÇÃO"),"DESCARTE/DEVOLUÇÃO",IF(AND(D257="",K257&lt;&gt;""),"SEM LOTE",IF(AND(Q257&lt;&gt;"",Q257&gt;=Parametros!$B$11),"PARADO/SEM GIRO","OK"))))))))))</f>
        <v>OK</v>
      </c>
      <c r="T257" s="29" t="str">
        <f aca="false">IF(AND($S257="PARADO/SEM GIRO",$K257="KG",OR(Painel!$B$5="(Todos)",A257=Painel!$B$5)*OR(Painel!$E$5="(Todos)",P257=Painel!$E$5)),$J257+ROW()/10000000,"")</f>
        <v/>
      </c>
      <c r="U257" s="29" t="str">
        <f aca="false">IF(AND($S257="VENCIDO",$K257="KG",OR(Painel!$B$5="(Todos)",A257=Painel!$B$5)*OR(Painel!$E$5="(Todos)",P257=Painel!$E$5)),$J257+ROW()/10000000,"")</f>
        <v/>
      </c>
    </row>
    <row r="258" customFormat="false" ht="15" hidden="false" customHeight="false" outlineLevel="0" collapsed="false">
      <c r="A258" s="29" t="s">
        <v>59</v>
      </c>
      <c r="B258" s="29" t="s">
        <v>466</v>
      </c>
      <c r="C258" s="29" t="s">
        <v>418</v>
      </c>
      <c r="D258" s="29" t="s">
        <v>419</v>
      </c>
      <c r="E258" s="29" t="n">
        <v>1</v>
      </c>
      <c r="F258" s="29"/>
      <c r="G258" s="29"/>
      <c r="H258" s="30" t="n">
        <v>32.8</v>
      </c>
      <c r="I258" s="31" t="n">
        <v>46285</v>
      </c>
      <c r="J258" s="30" t="n">
        <v>32.8</v>
      </c>
      <c r="K258" s="29" t="s">
        <v>120</v>
      </c>
      <c r="L258" s="29" t="s">
        <v>116</v>
      </c>
      <c r="M258" s="29"/>
      <c r="N258" s="29" t="s">
        <v>122</v>
      </c>
      <c r="O258" s="31" t="n">
        <v>46566</v>
      </c>
      <c r="P258" s="29" t="s">
        <v>123</v>
      </c>
      <c r="Q258" s="29" t="n">
        <f aca="false">IFERROR(VALUE(L258),"")</f>
        <v>0</v>
      </c>
      <c r="R258" s="29" t="n">
        <f aca="true">IF(O258="","",O258-TODAY())</f>
        <v>281</v>
      </c>
      <c r="S258" s="29" t="str">
        <f aca="false">IF(C258="&lt;&lt; vazio &gt;&gt;","VAZIA",IF(AND(O258&lt;&gt;"",R258&lt;0),"VENCIDO",IF(AND(O258&lt;&gt;"",R258&lt;=Parametros!$B$10),"PRÓX. VENCIMENTO",IF(F258="Q","QUALIDADE",IF(F258="S","BLOQUEADO",IF(F258="R","RESTRITO/DEVOLUÇÃO",IF(OR(N258="QUAR",N258="QRES"),"QUARENTENA",IF(OR(B258="DESCARTE",B258="DEVOLUÇÃO"),"DESCARTE/DEVOLUÇÃO",IF(AND(D258="",K258&lt;&gt;""),"SEM LOTE",IF(AND(Q258&lt;&gt;"",Q258&gt;=Parametros!$B$11),"PARADO/SEM GIRO","OK"))))))))))</f>
        <v>OK</v>
      </c>
      <c r="T258" s="29" t="str">
        <f aca="false">IF(AND($S258="PARADO/SEM GIRO",$K258="KG",OR(Painel!$B$5="(Todos)",A258=Painel!$B$5)*OR(Painel!$E$5="(Todos)",P258=Painel!$E$5)),$J258+ROW()/10000000,"")</f>
        <v/>
      </c>
      <c r="U258" s="29" t="str">
        <f aca="false">IF(AND($S258="VENCIDO",$K258="KG",OR(Painel!$B$5="(Todos)",A258=Painel!$B$5)*OR(Painel!$E$5="(Todos)",P258=Painel!$E$5)),$J258+ROW()/10000000,"")</f>
        <v/>
      </c>
    </row>
    <row r="259" customFormat="false" ht="15" hidden="false" customHeight="false" outlineLevel="0" collapsed="false">
      <c r="A259" s="29" t="s">
        <v>59</v>
      </c>
      <c r="B259" s="29" t="s">
        <v>467</v>
      </c>
      <c r="C259" s="29" t="s">
        <v>418</v>
      </c>
      <c r="D259" s="29" t="s">
        <v>419</v>
      </c>
      <c r="E259" s="29" t="n">
        <v>1</v>
      </c>
      <c r="F259" s="29"/>
      <c r="G259" s="29"/>
      <c r="H259" s="30" t="n">
        <v>246</v>
      </c>
      <c r="I259" s="31" t="n">
        <v>46285</v>
      </c>
      <c r="J259" s="30" t="n">
        <v>246</v>
      </c>
      <c r="K259" s="29" t="s">
        <v>120</v>
      </c>
      <c r="L259" s="29" t="s">
        <v>116</v>
      </c>
      <c r="M259" s="29"/>
      <c r="N259" s="29" t="s">
        <v>122</v>
      </c>
      <c r="O259" s="31" t="n">
        <v>46566</v>
      </c>
      <c r="P259" s="29" t="s">
        <v>123</v>
      </c>
      <c r="Q259" s="29" t="n">
        <f aca="false">IFERROR(VALUE(L259),"")</f>
        <v>0</v>
      </c>
      <c r="R259" s="29" t="n">
        <f aca="true">IF(O259="","",O259-TODAY())</f>
        <v>281</v>
      </c>
      <c r="S259" s="29" t="str">
        <f aca="false">IF(C259="&lt;&lt; vazio &gt;&gt;","VAZIA",IF(AND(O259&lt;&gt;"",R259&lt;0),"VENCIDO",IF(AND(O259&lt;&gt;"",R259&lt;=Parametros!$B$10),"PRÓX. VENCIMENTO",IF(F259="Q","QUALIDADE",IF(F259="S","BLOQUEADO",IF(F259="R","RESTRITO/DEVOLUÇÃO",IF(OR(N259="QUAR",N259="QRES"),"QUARENTENA",IF(OR(B259="DESCARTE",B259="DEVOLUÇÃO"),"DESCARTE/DEVOLUÇÃO",IF(AND(D259="",K259&lt;&gt;""),"SEM LOTE",IF(AND(Q259&lt;&gt;"",Q259&gt;=Parametros!$B$11),"PARADO/SEM GIRO","OK"))))))))))</f>
        <v>OK</v>
      </c>
      <c r="T259" s="29" t="str">
        <f aca="false">IF(AND($S259="PARADO/SEM GIRO",$K259="KG",OR(Painel!$B$5="(Todos)",A259=Painel!$B$5)*OR(Painel!$E$5="(Todos)",P259=Painel!$E$5)),$J259+ROW()/10000000,"")</f>
        <v/>
      </c>
      <c r="U259" s="29" t="str">
        <f aca="false">IF(AND($S259="VENCIDO",$K259="KG",OR(Painel!$B$5="(Todos)",A259=Painel!$B$5)*OR(Painel!$E$5="(Todos)",P259=Painel!$E$5)),$J259+ROW()/10000000,"")</f>
        <v/>
      </c>
    </row>
    <row r="260" customFormat="false" ht="15" hidden="false" customHeight="false" outlineLevel="0" collapsed="false">
      <c r="A260" s="29" t="s">
        <v>59</v>
      </c>
      <c r="B260" s="29" t="s">
        <v>468</v>
      </c>
      <c r="C260" s="29" t="s">
        <v>418</v>
      </c>
      <c r="D260" s="29" t="s">
        <v>419</v>
      </c>
      <c r="E260" s="29" t="n">
        <v>1</v>
      </c>
      <c r="F260" s="29"/>
      <c r="G260" s="29"/>
      <c r="H260" s="30" t="n">
        <v>164</v>
      </c>
      <c r="I260" s="31" t="n">
        <v>46285</v>
      </c>
      <c r="J260" s="30" t="n">
        <v>164</v>
      </c>
      <c r="K260" s="29" t="s">
        <v>120</v>
      </c>
      <c r="L260" s="29" t="s">
        <v>116</v>
      </c>
      <c r="M260" s="29"/>
      <c r="N260" s="29" t="s">
        <v>122</v>
      </c>
      <c r="O260" s="31" t="n">
        <v>46566</v>
      </c>
      <c r="P260" s="29" t="s">
        <v>123</v>
      </c>
      <c r="Q260" s="29" t="n">
        <f aca="false">IFERROR(VALUE(L260),"")</f>
        <v>0</v>
      </c>
      <c r="R260" s="29" t="n">
        <f aca="true">IF(O260="","",O260-TODAY())</f>
        <v>281</v>
      </c>
      <c r="S260" s="29" t="str">
        <f aca="false">IF(C260="&lt;&lt; vazio &gt;&gt;","VAZIA",IF(AND(O260&lt;&gt;"",R260&lt;0),"VENCIDO",IF(AND(O260&lt;&gt;"",R260&lt;=Parametros!$B$10),"PRÓX. VENCIMENTO",IF(F260="Q","QUALIDADE",IF(F260="S","BLOQUEADO",IF(F260="R","RESTRITO/DEVOLUÇÃO",IF(OR(N260="QUAR",N260="QRES"),"QUARENTENA",IF(OR(B260="DESCARTE",B260="DEVOLUÇÃO"),"DESCARTE/DEVOLUÇÃO",IF(AND(D260="",K260&lt;&gt;""),"SEM LOTE",IF(AND(Q260&lt;&gt;"",Q260&gt;=Parametros!$B$11),"PARADO/SEM GIRO","OK"))))))))))</f>
        <v>OK</v>
      </c>
      <c r="T260" s="29" t="str">
        <f aca="false">IF(AND($S260="PARADO/SEM GIRO",$K260="KG",OR(Painel!$B$5="(Todos)",A260=Painel!$B$5)*OR(Painel!$E$5="(Todos)",P260=Painel!$E$5)),$J260+ROW()/10000000,"")</f>
        <v/>
      </c>
      <c r="U260" s="29" t="str">
        <f aca="false">IF(AND($S260="VENCIDO",$K260="KG",OR(Painel!$B$5="(Todos)",A260=Painel!$B$5)*OR(Painel!$E$5="(Todos)",P260=Painel!$E$5)),$J260+ROW()/10000000,"")</f>
        <v/>
      </c>
    </row>
    <row r="261" customFormat="false" ht="15" hidden="false" customHeight="false" outlineLevel="0" collapsed="false">
      <c r="A261" s="29" t="s">
        <v>59</v>
      </c>
      <c r="B261" s="29" t="s">
        <v>469</v>
      </c>
      <c r="C261" s="29" t="s">
        <v>174</v>
      </c>
      <c r="D261" s="29" t="s">
        <v>470</v>
      </c>
      <c r="E261" s="29" t="n">
        <v>17</v>
      </c>
      <c r="F261" s="29"/>
      <c r="G261" s="29"/>
      <c r="H261" s="30" t="n">
        <v>8.4</v>
      </c>
      <c r="I261" s="31" t="n">
        <v>46285</v>
      </c>
      <c r="J261" s="30" t="n">
        <v>8.4</v>
      </c>
      <c r="K261" s="29" t="s">
        <v>120</v>
      </c>
      <c r="L261" s="29" t="s">
        <v>116</v>
      </c>
      <c r="M261" s="29"/>
      <c r="N261" s="29" t="s">
        <v>122</v>
      </c>
      <c r="O261" s="31" t="n">
        <v>46513</v>
      </c>
      <c r="P261" s="29" t="s">
        <v>123</v>
      </c>
      <c r="Q261" s="29" t="n">
        <f aca="false">IFERROR(VALUE(L261),"")</f>
        <v>0</v>
      </c>
      <c r="R261" s="29" t="n">
        <f aca="true">IF(O261="","",O261-TODAY())</f>
        <v>228</v>
      </c>
      <c r="S261" s="29" t="str">
        <f aca="false">IF(C261="&lt;&lt; vazio &gt;&gt;","VAZIA",IF(AND(O261&lt;&gt;"",R261&lt;0),"VENCIDO",IF(AND(O261&lt;&gt;"",R261&lt;=Parametros!$B$10),"PRÓX. VENCIMENTO",IF(F261="Q","QUALIDADE",IF(F261="S","BLOQUEADO",IF(F261="R","RESTRITO/DEVOLUÇÃO",IF(OR(N261="QUAR",N261="QRES"),"QUARENTENA",IF(OR(B261="DESCARTE",B261="DEVOLUÇÃO"),"DESCARTE/DEVOLUÇÃO",IF(AND(D261="",K261&lt;&gt;""),"SEM LOTE",IF(AND(Q261&lt;&gt;"",Q261&gt;=Parametros!$B$11),"PARADO/SEM GIRO","OK"))))))))))</f>
        <v>OK</v>
      </c>
      <c r="T261" s="29" t="str">
        <f aca="false">IF(AND($S261="PARADO/SEM GIRO",$K261="KG",OR(Painel!$B$5="(Todos)",A261=Painel!$B$5)*OR(Painel!$E$5="(Todos)",P261=Painel!$E$5)),$J261+ROW()/10000000,"")</f>
        <v/>
      </c>
      <c r="U261" s="29" t="str">
        <f aca="false">IF(AND($S261="VENCIDO",$K261="KG",OR(Painel!$B$5="(Todos)",A261=Painel!$B$5)*OR(Painel!$E$5="(Todos)",P261=Painel!$E$5)),$J261+ROW()/10000000,"")</f>
        <v/>
      </c>
    </row>
    <row r="262" customFormat="false" ht="15" hidden="false" customHeight="false" outlineLevel="0" collapsed="false">
      <c r="A262" s="29" t="s">
        <v>59</v>
      </c>
      <c r="B262" s="29" t="s">
        <v>469</v>
      </c>
      <c r="C262" s="29" t="s">
        <v>142</v>
      </c>
      <c r="D262" s="29" t="s">
        <v>143</v>
      </c>
      <c r="E262" s="29" t="n">
        <v>17</v>
      </c>
      <c r="F262" s="29"/>
      <c r="G262" s="29"/>
      <c r="H262" s="30" t="n">
        <v>8.4</v>
      </c>
      <c r="I262" s="31" t="n">
        <v>46285</v>
      </c>
      <c r="J262" s="30" t="n">
        <v>8.4</v>
      </c>
      <c r="K262" s="29" t="s">
        <v>120</v>
      </c>
      <c r="L262" s="29" t="s">
        <v>116</v>
      </c>
      <c r="M262" s="29"/>
      <c r="N262" s="29" t="s">
        <v>122</v>
      </c>
      <c r="O262" s="31" t="n">
        <v>46550</v>
      </c>
      <c r="P262" s="29" t="s">
        <v>123</v>
      </c>
      <c r="Q262" s="29" t="n">
        <f aca="false">IFERROR(VALUE(L262),"")</f>
        <v>0</v>
      </c>
      <c r="R262" s="29" t="n">
        <f aca="true">IF(O262="","",O262-TODAY())</f>
        <v>265</v>
      </c>
      <c r="S262" s="29" t="str">
        <f aca="false">IF(C262="&lt;&lt; vazio &gt;&gt;","VAZIA",IF(AND(O262&lt;&gt;"",R262&lt;0),"VENCIDO",IF(AND(O262&lt;&gt;"",R262&lt;=Parametros!$B$10),"PRÓX. VENCIMENTO",IF(F262="Q","QUALIDADE",IF(F262="S","BLOQUEADO",IF(F262="R","RESTRITO/DEVOLUÇÃO",IF(OR(N262="QUAR",N262="QRES"),"QUARENTENA",IF(OR(B262="DESCARTE",B262="DEVOLUÇÃO"),"DESCARTE/DEVOLUÇÃO",IF(AND(D262="",K262&lt;&gt;""),"SEM LOTE",IF(AND(Q262&lt;&gt;"",Q262&gt;=Parametros!$B$11),"PARADO/SEM GIRO","OK"))))))))))</f>
        <v>OK</v>
      </c>
      <c r="T262" s="29" t="str">
        <f aca="false">IF(AND($S262="PARADO/SEM GIRO",$K262="KG",OR(Painel!$B$5="(Todos)",A262=Painel!$B$5)*OR(Painel!$E$5="(Todos)",P262=Painel!$E$5)),$J262+ROW()/10000000,"")</f>
        <v/>
      </c>
      <c r="U262" s="29" t="str">
        <f aca="false">IF(AND($S262="VENCIDO",$K262="KG",OR(Painel!$B$5="(Todos)",A262=Painel!$B$5)*OR(Painel!$E$5="(Todos)",P262=Painel!$E$5)),$J262+ROW()/10000000,"")</f>
        <v/>
      </c>
    </row>
    <row r="263" customFormat="false" ht="15" hidden="false" customHeight="false" outlineLevel="0" collapsed="false">
      <c r="A263" s="29" t="s">
        <v>59</v>
      </c>
      <c r="B263" s="29" t="s">
        <v>469</v>
      </c>
      <c r="C263" s="29" t="s">
        <v>147</v>
      </c>
      <c r="D263" s="29" t="s">
        <v>148</v>
      </c>
      <c r="E263" s="29" t="n">
        <v>17</v>
      </c>
      <c r="F263" s="29"/>
      <c r="G263" s="29"/>
      <c r="H263" s="30" t="n">
        <v>8.4</v>
      </c>
      <c r="I263" s="31" t="n">
        <v>46285</v>
      </c>
      <c r="J263" s="30" t="n">
        <v>8.4</v>
      </c>
      <c r="K263" s="29" t="s">
        <v>120</v>
      </c>
      <c r="L263" s="29" t="s">
        <v>116</v>
      </c>
      <c r="M263" s="29"/>
      <c r="N263" s="29" t="s">
        <v>122</v>
      </c>
      <c r="O263" s="31" t="n">
        <v>46416</v>
      </c>
      <c r="P263" s="29" t="s">
        <v>123</v>
      </c>
      <c r="Q263" s="29" t="n">
        <f aca="false">IFERROR(VALUE(L263),"")</f>
        <v>0</v>
      </c>
      <c r="R263" s="29" t="n">
        <f aca="true">IF(O263="","",O263-TODAY())</f>
        <v>131</v>
      </c>
      <c r="S263" s="29" t="str">
        <f aca="false">IF(C263="&lt;&lt; vazio &gt;&gt;","VAZIA",IF(AND(O263&lt;&gt;"",R263&lt;0),"VENCIDO",IF(AND(O263&lt;&gt;"",R263&lt;=Parametros!$B$10),"PRÓX. VENCIMENTO",IF(F263="Q","QUALIDADE",IF(F263="S","BLOQUEADO",IF(F263="R","RESTRITO/DEVOLUÇÃO",IF(OR(N263="QUAR",N263="QRES"),"QUARENTENA",IF(OR(B263="DESCARTE",B263="DEVOLUÇÃO"),"DESCARTE/DEVOLUÇÃO",IF(AND(D263="",K263&lt;&gt;""),"SEM LOTE",IF(AND(Q263&lt;&gt;"",Q263&gt;=Parametros!$B$11),"PARADO/SEM GIRO","OK"))))))))))</f>
        <v>OK</v>
      </c>
      <c r="T263" s="29" t="str">
        <f aca="false">IF(AND($S263="PARADO/SEM GIRO",$K263="KG",OR(Painel!$B$5="(Todos)",A263=Painel!$B$5)*OR(Painel!$E$5="(Todos)",P263=Painel!$E$5)),$J263+ROW()/10000000,"")</f>
        <v/>
      </c>
      <c r="U263" s="29" t="str">
        <f aca="false">IF(AND($S263="VENCIDO",$K263="KG",OR(Painel!$B$5="(Todos)",A263=Painel!$B$5)*OR(Painel!$E$5="(Todos)",P263=Painel!$E$5)),$J263+ROW()/10000000,"")</f>
        <v/>
      </c>
    </row>
    <row r="264" customFormat="false" ht="15" hidden="false" customHeight="false" outlineLevel="0" collapsed="false">
      <c r="A264" s="29" t="s">
        <v>59</v>
      </c>
      <c r="B264" s="29" t="s">
        <v>469</v>
      </c>
      <c r="C264" s="29" t="s">
        <v>362</v>
      </c>
      <c r="D264" s="29" t="s">
        <v>450</v>
      </c>
      <c r="E264" s="29" t="n">
        <v>17</v>
      </c>
      <c r="F264" s="29"/>
      <c r="G264" s="29"/>
      <c r="H264" s="30" t="n">
        <v>24.24</v>
      </c>
      <c r="I264" s="31" t="n">
        <v>46285</v>
      </c>
      <c r="J264" s="30" t="n">
        <v>24.24</v>
      </c>
      <c r="K264" s="29" t="s">
        <v>120</v>
      </c>
      <c r="L264" s="29" t="s">
        <v>116</v>
      </c>
      <c r="M264" s="29"/>
      <c r="N264" s="29" t="s">
        <v>122</v>
      </c>
      <c r="O264" s="31" t="n">
        <v>46966</v>
      </c>
      <c r="P264" s="29" t="s">
        <v>123</v>
      </c>
      <c r="Q264" s="29" t="n">
        <f aca="false">IFERROR(VALUE(L264),"")</f>
        <v>0</v>
      </c>
      <c r="R264" s="29" t="n">
        <f aca="true">IF(O264="","",O264-TODAY())</f>
        <v>681</v>
      </c>
      <c r="S264" s="29" t="str">
        <f aca="false">IF(C264="&lt;&lt; vazio &gt;&gt;","VAZIA",IF(AND(O264&lt;&gt;"",R264&lt;0),"VENCIDO",IF(AND(O264&lt;&gt;"",R264&lt;=Parametros!$B$10),"PRÓX. VENCIMENTO",IF(F264="Q","QUALIDADE",IF(F264="S","BLOQUEADO",IF(F264="R","RESTRITO/DEVOLUÇÃO",IF(OR(N264="QUAR",N264="QRES"),"QUARENTENA",IF(OR(B264="DESCARTE",B264="DEVOLUÇÃO"),"DESCARTE/DEVOLUÇÃO",IF(AND(D264="",K264&lt;&gt;""),"SEM LOTE",IF(AND(Q264&lt;&gt;"",Q264&gt;=Parametros!$B$11),"PARADO/SEM GIRO","OK"))))))))))</f>
        <v>OK</v>
      </c>
      <c r="T264" s="29" t="str">
        <f aca="false">IF(AND($S264="PARADO/SEM GIRO",$K264="KG",OR(Painel!$B$5="(Todos)",A264=Painel!$B$5)*OR(Painel!$E$5="(Todos)",P264=Painel!$E$5)),$J264+ROW()/10000000,"")</f>
        <v/>
      </c>
      <c r="U264" s="29" t="str">
        <f aca="false">IF(AND($S264="VENCIDO",$K264="KG",OR(Painel!$B$5="(Todos)",A264=Painel!$B$5)*OR(Painel!$E$5="(Todos)",P264=Painel!$E$5)),$J264+ROW()/10000000,"")</f>
        <v/>
      </c>
    </row>
    <row r="265" customFormat="false" ht="15" hidden="false" customHeight="false" outlineLevel="0" collapsed="false">
      <c r="A265" s="29" t="s">
        <v>59</v>
      </c>
      <c r="B265" s="29" t="s">
        <v>469</v>
      </c>
      <c r="C265" s="29" t="s">
        <v>186</v>
      </c>
      <c r="D265" s="29" t="s">
        <v>471</v>
      </c>
      <c r="E265" s="29" t="n">
        <v>17</v>
      </c>
      <c r="F265" s="29"/>
      <c r="G265" s="29"/>
      <c r="H265" s="30" t="n">
        <v>50.5</v>
      </c>
      <c r="I265" s="31" t="n">
        <v>46285</v>
      </c>
      <c r="J265" s="30" t="n">
        <v>50.5</v>
      </c>
      <c r="K265" s="29" t="s">
        <v>120</v>
      </c>
      <c r="L265" s="29" t="s">
        <v>116</v>
      </c>
      <c r="M265" s="29"/>
      <c r="N265" s="29" t="s">
        <v>122</v>
      </c>
      <c r="O265" s="31" t="n">
        <v>46617</v>
      </c>
      <c r="P265" s="29" t="s">
        <v>123</v>
      </c>
      <c r="Q265" s="29" t="n">
        <f aca="false">IFERROR(VALUE(L265),"")</f>
        <v>0</v>
      </c>
      <c r="R265" s="29" t="n">
        <f aca="true">IF(O265="","",O265-TODAY())</f>
        <v>332</v>
      </c>
      <c r="S265" s="29" t="str">
        <f aca="false">IF(C265="&lt;&lt; vazio &gt;&gt;","VAZIA",IF(AND(O265&lt;&gt;"",R265&lt;0),"VENCIDO",IF(AND(O265&lt;&gt;"",R265&lt;=Parametros!$B$10),"PRÓX. VENCIMENTO",IF(F265="Q","QUALIDADE",IF(F265="S","BLOQUEADO",IF(F265="R","RESTRITO/DEVOLUÇÃO",IF(OR(N265="QUAR",N265="QRES"),"QUARENTENA",IF(OR(B265="DESCARTE",B265="DEVOLUÇÃO"),"DESCARTE/DEVOLUÇÃO",IF(AND(D265="",K265&lt;&gt;""),"SEM LOTE",IF(AND(Q265&lt;&gt;"",Q265&gt;=Parametros!$B$11),"PARADO/SEM GIRO","OK"))))))))))</f>
        <v>OK</v>
      </c>
      <c r="T265" s="29" t="str">
        <f aca="false">IF(AND($S265="PARADO/SEM GIRO",$K265="KG",OR(Painel!$B$5="(Todos)",A265=Painel!$B$5)*OR(Painel!$E$5="(Todos)",P265=Painel!$E$5)),$J265+ROW()/10000000,"")</f>
        <v/>
      </c>
      <c r="U265" s="29" t="str">
        <f aca="false">IF(AND($S265="VENCIDO",$K265="KG",OR(Painel!$B$5="(Todos)",A265=Painel!$B$5)*OR(Painel!$E$5="(Todos)",P265=Painel!$E$5)),$J265+ROW()/10000000,"")</f>
        <v/>
      </c>
    </row>
    <row r="266" customFormat="false" ht="15" hidden="false" customHeight="false" outlineLevel="0" collapsed="false">
      <c r="A266" s="29" t="s">
        <v>59</v>
      </c>
      <c r="B266" s="29" t="s">
        <v>469</v>
      </c>
      <c r="C266" s="29" t="s">
        <v>359</v>
      </c>
      <c r="D266" s="29" t="s">
        <v>451</v>
      </c>
      <c r="E266" s="29" t="n">
        <v>17</v>
      </c>
      <c r="F266" s="29"/>
      <c r="G266" s="29"/>
      <c r="H266" s="30" t="n">
        <v>35</v>
      </c>
      <c r="I266" s="31" t="n">
        <v>46285</v>
      </c>
      <c r="J266" s="30" t="n">
        <v>35</v>
      </c>
      <c r="K266" s="29" t="s">
        <v>120</v>
      </c>
      <c r="L266" s="29" t="s">
        <v>116</v>
      </c>
      <c r="M266" s="29"/>
      <c r="N266" s="29" t="s">
        <v>122</v>
      </c>
      <c r="O266" s="31" t="n">
        <v>46709</v>
      </c>
      <c r="P266" s="29" t="s">
        <v>123</v>
      </c>
      <c r="Q266" s="29" t="n">
        <f aca="false">IFERROR(VALUE(L266),"")</f>
        <v>0</v>
      </c>
      <c r="R266" s="29" t="n">
        <f aca="true">IF(O266="","",O266-TODAY())</f>
        <v>424</v>
      </c>
      <c r="S266" s="29" t="str">
        <f aca="false">IF(C266="&lt;&lt; vazio &gt;&gt;","VAZIA",IF(AND(O266&lt;&gt;"",R266&lt;0),"VENCIDO",IF(AND(O266&lt;&gt;"",R266&lt;=Parametros!$B$10),"PRÓX. VENCIMENTO",IF(F266="Q","QUALIDADE",IF(F266="S","BLOQUEADO",IF(F266="R","RESTRITO/DEVOLUÇÃO",IF(OR(N266="QUAR",N266="QRES"),"QUARENTENA",IF(OR(B266="DESCARTE",B266="DEVOLUÇÃO"),"DESCARTE/DEVOLUÇÃO",IF(AND(D266="",K266&lt;&gt;""),"SEM LOTE",IF(AND(Q266&lt;&gt;"",Q266&gt;=Parametros!$B$11),"PARADO/SEM GIRO","OK"))))))))))</f>
        <v>OK</v>
      </c>
      <c r="T266" s="29" t="str">
        <f aca="false">IF(AND($S266="PARADO/SEM GIRO",$K266="KG",OR(Painel!$B$5="(Todos)",A266=Painel!$B$5)*OR(Painel!$E$5="(Todos)",P266=Painel!$E$5)),$J266+ROW()/10000000,"")</f>
        <v/>
      </c>
      <c r="U266" s="29" t="str">
        <f aca="false">IF(AND($S266="VENCIDO",$K266="KG",OR(Painel!$B$5="(Todos)",A266=Painel!$B$5)*OR(Painel!$E$5="(Todos)",P266=Painel!$E$5)),$J266+ROW()/10000000,"")</f>
        <v/>
      </c>
    </row>
    <row r="267" customFormat="false" ht="15" hidden="false" customHeight="false" outlineLevel="0" collapsed="false">
      <c r="A267" s="29" t="s">
        <v>59</v>
      </c>
      <c r="B267" s="29" t="s">
        <v>469</v>
      </c>
      <c r="C267" s="29" t="s">
        <v>226</v>
      </c>
      <c r="D267" s="29" t="s">
        <v>472</v>
      </c>
      <c r="E267" s="29" t="n">
        <v>17</v>
      </c>
      <c r="F267" s="29"/>
      <c r="G267" s="29"/>
      <c r="H267" s="30" t="n">
        <v>12.12</v>
      </c>
      <c r="I267" s="31" t="n">
        <v>46285</v>
      </c>
      <c r="J267" s="30" t="n">
        <v>12.12</v>
      </c>
      <c r="K267" s="29" t="s">
        <v>120</v>
      </c>
      <c r="L267" s="29" t="s">
        <v>116</v>
      </c>
      <c r="M267" s="29"/>
      <c r="N267" s="29" t="s">
        <v>122</v>
      </c>
      <c r="O267" s="31" t="n">
        <v>46615</v>
      </c>
      <c r="P267" s="29" t="s">
        <v>123</v>
      </c>
      <c r="Q267" s="29" t="n">
        <f aca="false">IFERROR(VALUE(L267),"")</f>
        <v>0</v>
      </c>
      <c r="R267" s="29" t="n">
        <f aca="true">IF(O267="","",O267-TODAY())</f>
        <v>330</v>
      </c>
      <c r="S267" s="29" t="str">
        <f aca="false">IF(C267="&lt;&lt; vazio &gt;&gt;","VAZIA",IF(AND(O267&lt;&gt;"",R267&lt;0),"VENCIDO",IF(AND(O267&lt;&gt;"",R267&lt;=Parametros!$B$10),"PRÓX. VENCIMENTO",IF(F267="Q","QUALIDADE",IF(F267="S","BLOQUEADO",IF(F267="R","RESTRITO/DEVOLUÇÃO",IF(OR(N267="QUAR",N267="QRES"),"QUARENTENA",IF(OR(B267="DESCARTE",B267="DEVOLUÇÃO"),"DESCARTE/DEVOLUÇÃO",IF(AND(D267="",K267&lt;&gt;""),"SEM LOTE",IF(AND(Q267&lt;&gt;"",Q267&gt;=Parametros!$B$11),"PARADO/SEM GIRO","OK"))))))))))</f>
        <v>OK</v>
      </c>
      <c r="T267" s="29" t="str">
        <f aca="false">IF(AND($S267="PARADO/SEM GIRO",$K267="KG",OR(Painel!$B$5="(Todos)",A267=Painel!$B$5)*OR(Painel!$E$5="(Todos)",P267=Painel!$E$5)),$J267+ROW()/10000000,"")</f>
        <v/>
      </c>
      <c r="U267" s="29" t="str">
        <f aca="false">IF(AND($S267="VENCIDO",$K267="KG",OR(Painel!$B$5="(Todos)",A267=Painel!$B$5)*OR(Painel!$E$5="(Todos)",P267=Painel!$E$5)),$J267+ROW()/10000000,"")</f>
        <v/>
      </c>
    </row>
    <row r="268" customFormat="false" ht="15" hidden="false" customHeight="false" outlineLevel="0" collapsed="false">
      <c r="A268" s="29" t="s">
        <v>59</v>
      </c>
      <c r="B268" s="29" t="s">
        <v>469</v>
      </c>
      <c r="C268" s="29" t="s">
        <v>398</v>
      </c>
      <c r="D268" s="29" t="s">
        <v>402</v>
      </c>
      <c r="E268" s="29" t="n">
        <v>17</v>
      </c>
      <c r="F268" s="29"/>
      <c r="G268" s="29"/>
      <c r="H268" s="30" t="n">
        <v>21</v>
      </c>
      <c r="I268" s="31" t="n">
        <v>46285</v>
      </c>
      <c r="J268" s="30" t="n">
        <v>21</v>
      </c>
      <c r="K268" s="29" t="s">
        <v>120</v>
      </c>
      <c r="L268" s="29" t="s">
        <v>116</v>
      </c>
      <c r="M268" s="29"/>
      <c r="N268" s="29" t="s">
        <v>122</v>
      </c>
      <c r="O268" s="31" t="n">
        <v>46641</v>
      </c>
      <c r="P268" s="29" t="s">
        <v>123</v>
      </c>
      <c r="Q268" s="29" t="n">
        <f aca="false">IFERROR(VALUE(L268),"")</f>
        <v>0</v>
      </c>
      <c r="R268" s="29" t="n">
        <f aca="true">IF(O268="","",O268-TODAY())</f>
        <v>356</v>
      </c>
      <c r="S268" s="29" t="str">
        <f aca="false">IF(C268="&lt;&lt; vazio &gt;&gt;","VAZIA",IF(AND(O268&lt;&gt;"",R268&lt;0),"VENCIDO",IF(AND(O268&lt;&gt;"",R268&lt;=Parametros!$B$10),"PRÓX. VENCIMENTO",IF(F268="Q","QUALIDADE",IF(F268="S","BLOQUEADO",IF(F268="R","RESTRITO/DEVOLUÇÃO",IF(OR(N268="QUAR",N268="QRES"),"QUARENTENA",IF(OR(B268="DESCARTE",B268="DEVOLUÇÃO"),"DESCARTE/DEVOLUÇÃO",IF(AND(D268="",K268&lt;&gt;""),"SEM LOTE",IF(AND(Q268&lt;&gt;"",Q268&gt;=Parametros!$B$11),"PARADO/SEM GIRO","OK"))))))))))</f>
        <v>OK</v>
      </c>
      <c r="T268" s="29" t="str">
        <f aca="false">IF(AND($S268="PARADO/SEM GIRO",$K268="KG",OR(Painel!$B$5="(Todos)",A268=Painel!$B$5)*OR(Painel!$E$5="(Todos)",P268=Painel!$E$5)),$J268+ROW()/10000000,"")</f>
        <v/>
      </c>
      <c r="U268" s="29" t="str">
        <f aca="false">IF(AND($S268="VENCIDO",$K268="KG",OR(Painel!$B$5="(Todos)",A268=Painel!$B$5)*OR(Painel!$E$5="(Todos)",P268=Painel!$E$5)),$J268+ROW()/10000000,"")</f>
        <v/>
      </c>
    </row>
    <row r="269" customFormat="false" ht="15" hidden="false" customHeight="false" outlineLevel="0" collapsed="false">
      <c r="A269" s="29" t="s">
        <v>59</v>
      </c>
      <c r="B269" s="29" t="s">
        <v>469</v>
      </c>
      <c r="C269" s="29" t="s">
        <v>473</v>
      </c>
      <c r="D269" s="29" t="s">
        <v>474</v>
      </c>
      <c r="E269" s="29" t="n">
        <v>17</v>
      </c>
      <c r="F269" s="29"/>
      <c r="G269" s="29"/>
      <c r="H269" s="30" t="n">
        <v>10</v>
      </c>
      <c r="I269" s="31" t="n">
        <v>46285</v>
      </c>
      <c r="J269" s="30" t="n">
        <v>10</v>
      </c>
      <c r="K269" s="29" t="s">
        <v>120</v>
      </c>
      <c r="L269" s="29" t="s">
        <v>116</v>
      </c>
      <c r="M269" s="29"/>
      <c r="N269" s="29" t="s">
        <v>122</v>
      </c>
      <c r="O269" s="31" t="n">
        <v>46708</v>
      </c>
      <c r="P269" s="29" t="s">
        <v>123</v>
      </c>
      <c r="Q269" s="29" t="n">
        <f aca="false">IFERROR(VALUE(L269),"")</f>
        <v>0</v>
      </c>
      <c r="R269" s="29" t="n">
        <f aca="true">IF(O269="","",O269-TODAY())</f>
        <v>423</v>
      </c>
      <c r="S269" s="29" t="str">
        <f aca="false">IF(C269="&lt;&lt; vazio &gt;&gt;","VAZIA",IF(AND(O269&lt;&gt;"",R269&lt;0),"VENCIDO",IF(AND(O269&lt;&gt;"",R269&lt;=Parametros!$B$10),"PRÓX. VENCIMENTO",IF(F269="Q","QUALIDADE",IF(F269="S","BLOQUEADO",IF(F269="R","RESTRITO/DEVOLUÇÃO",IF(OR(N269="QUAR",N269="QRES"),"QUARENTENA",IF(OR(B269="DESCARTE",B269="DEVOLUÇÃO"),"DESCARTE/DEVOLUÇÃO",IF(AND(D269="",K269&lt;&gt;""),"SEM LOTE",IF(AND(Q269&lt;&gt;"",Q269&gt;=Parametros!$B$11),"PARADO/SEM GIRO","OK"))))))))))</f>
        <v>OK</v>
      </c>
      <c r="T269" s="29" t="str">
        <f aca="false">IF(AND($S269="PARADO/SEM GIRO",$K269="KG",OR(Painel!$B$5="(Todos)",A269=Painel!$B$5)*OR(Painel!$E$5="(Todos)",P269=Painel!$E$5)),$J269+ROW()/10000000,"")</f>
        <v/>
      </c>
      <c r="U269" s="29" t="str">
        <f aca="false">IF(AND($S269="VENCIDO",$K269="KG",OR(Painel!$B$5="(Todos)",A269=Painel!$B$5)*OR(Painel!$E$5="(Todos)",P269=Painel!$E$5)),$J269+ROW()/10000000,"")</f>
        <v/>
      </c>
    </row>
    <row r="270" customFormat="false" ht="15" hidden="false" customHeight="false" outlineLevel="0" collapsed="false">
      <c r="A270" s="29" t="s">
        <v>59</v>
      </c>
      <c r="B270" s="29" t="s">
        <v>469</v>
      </c>
      <c r="C270" s="29" t="s">
        <v>437</v>
      </c>
      <c r="D270" s="29" t="s">
        <v>438</v>
      </c>
      <c r="E270" s="29" t="n">
        <v>17</v>
      </c>
      <c r="F270" s="29"/>
      <c r="G270" s="29"/>
      <c r="H270" s="30" t="n">
        <v>36.36</v>
      </c>
      <c r="I270" s="31" t="n">
        <v>46285</v>
      </c>
      <c r="J270" s="30" t="n">
        <v>36.36</v>
      </c>
      <c r="K270" s="29" t="s">
        <v>120</v>
      </c>
      <c r="L270" s="29" t="s">
        <v>116</v>
      </c>
      <c r="M270" s="29"/>
      <c r="N270" s="29" t="s">
        <v>122</v>
      </c>
      <c r="O270" s="31" t="n">
        <v>46797</v>
      </c>
      <c r="P270" s="29" t="s">
        <v>123</v>
      </c>
      <c r="Q270" s="29" t="n">
        <f aca="false">IFERROR(VALUE(L270),"")</f>
        <v>0</v>
      </c>
      <c r="R270" s="29" t="n">
        <f aca="true">IF(O270="","",O270-TODAY())</f>
        <v>512</v>
      </c>
      <c r="S270" s="29" t="str">
        <f aca="false">IF(C270="&lt;&lt; vazio &gt;&gt;","VAZIA",IF(AND(O270&lt;&gt;"",R270&lt;0),"VENCIDO",IF(AND(O270&lt;&gt;"",R270&lt;=Parametros!$B$10),"PRÓX. VENCIMENTO",IF(F270="Q","QUALIDADE",IF(F270="S","BLOQUEADO",IF(F270="R","RESTRITO/DEVOLUÇÃO",IF(OR(N270="QUAR",N270="QRES"),"QUARENTENA",IF(OR(B270="DESCARTE",B270="DEVOLUÇÃO"),"DESCARTE/DEVOLUÇÃO",IF(AND(D270="",K270&lt;&gt;""),"SEM LOTE",IF(AND(Q270&lt;&gt;"",Q270&gt;=Parametros!$B$11),"PARADO/SEM GIRO","OK"))))))))))</f>
        <v>OK</v>
      </c>
      <c r="T270" s="29" t="str">
        <f aca="false">IF(AND($S270="PARADO/SEM GIRO",$K270="KG",OR(Painel!$B$5="(Todos)",A270=Painel!$B$5)*OR(Painel!$E$5="(Todos)",P270=Painel!$E$5)),$J270+ROW()/10000000,"")</f>
        <v/>
      </c>
      <c r="U270" s="29" t="str">
        <f aca="false">IF(AND($S270="VENCIDO",$K270="KG",OR(Painel!$B$5="(Todos)",A270=Painel!$B$5)*OR(Painel!$E$5="(Todos)",P270=Painel!$E$5)),$J270+ROW()/10000000,"")</f>
        <v/>
      </c>
    </row>
    <row r="271" customFormat="false" ht="15" hidden="false" customHeight="false" outlineLevel="0" collapsed="false">
      <c r="A271" s="29" t="s">
        <v>59</v>
      </c>
      <c r="B271" s="29" t="s">
        <v>469</v>
      </c>
      <c r="C271" s="29" t="s">
        <v>373</v>
      </c>
      <c r="D271" s="29" t="s">
        <v>428</v>
      </c>
      <c r="E271" s="29" t="n">
        <v>17</v>
      </c>
      <c r="F271" s="29"/>
      <c r="G271" s="29"/>
      <c r="H271" s="30" t="n">
        <v>36.36</v>
      </c>
      <c r="I271" s="31" t="n">
        <v>46285</v>
      </c>
      <c r="J271" s="30" t="n">
        <v>36.36</v>
      </c>
      <c r="K271" s="29" t="s">
        <v>120</v>
      </c>
      <c r="L271" s="29" t="s">
        <v>116</v>
      </c>
      <c r="M271" s="29"/>
      <c r="N271" s="29" t="s">
        <v>122</v>
      </c>
      <c r="O271" s="31" t="n">
        <v>46788</v>
      </c>
      <c r="P271" s="29" t="s">
        <v>123</v>
      </c>
      <c r="Q271" s="29" t="n">
        <f aca="false">IFERROR(VALUE(L271),"")</f>
        <v>0</v>
      </c>
      <c r="R271" s="29" t="n">
        <f aca="true">IF(O271="","",O271-TODAY())</f>
        <v>503</v>
      </c>
      <c r="S271" s="29" t="str">
        <f aca="false">IF(C271="&lt;&lt; vazio &gt;&gt;","VAZIA",IF(AND(O271&lt;&gt;"",R271&lt;0),"VENCIDO",IF(AND(O271&lt;&gt;"",R271&lt;=Parametros!$B$10),"PRÓX. VENCIMENTO",IF(F271="Q","QUALIDADE",IF(F271="S","BLOQUEADO",IF(F271="R","RESTRITO/DEVOLUÇÃO",IF(OR(N271="QUAR",N271="QRES"),"QUARENTENA",IF(OR(B271="DESCARTE",B271="DEVOLUÇÃO"),"DESCARTE/DEVOLUÇÃO",IF(AND(D271="",K271&lt;&gt;""),"SEM LOTE",IF(AND(Q271&lt;&gt;"",Q271&gt;=Parametros!$B$11),"PARADO/SEM GIRO","OK"))))))))))</f>
        <v>OK</v>
      </c>
      <c r="T271" s="29" t="str">
        <f aca="false">IF(AND($S271="PARADO/SEM GIRO",$K271="KG",OR(Painel!$B$5="(Todos)",A271=Painel!$B$5)*OR(Painel!$E$5="(Todos)",P271=Painel!$E$5)),$J271+ROW()/10000000,"")</f>
        <v/>
      </c>
      <c r="U271" s="29" t="str">
        <f aca="false">IF(AND($S271="VENCIDO",$K271="KG",OR(Painel!$B$5="(Todos)",A271=Painel!$B$5)*OR(Painel!$E$5="(Todos)",P271=Painel!$E$5)),$J271+ROW()/10000000,"")</f>
        <v/>
      </c>
    </row>
    <row r="272" customFormat="false" ht="15" hidden="false" customHeight="false" outlineLevel="0" collapsed="false">
      <c r="A272" s="29" t="s">
        <v>59</v>
      </c>
      <c r="B272" s="29" t="s">
        <v>469</v>
      </c>
      <c r="C272" s="29" t="s">
        <v>163</v>
      </c>
      <c r="D272" s="29" t="s">
        <v>475</v>
      </c>
      <c r="E272" s="29" t="n">
        <v>17</v>
      </c>
      <c r="F272" s="29"/>
      <c r="G272" s="29"/>
      <c r="H272" s="30" t="n">
        <v>31.5</v>
      </c>
      <c r="I272" s="31" t="n">
        <v>46285</v>
      </c>
      <c r="J272" s="30" t="n">
        <v>31.5</v>
      </c>
      <c r="K272" s="29" t="s">
        <v>120</v>
      </c>
      <c r="L272" s="29" t="s">
        <v>116</v>
      </c>
      <c r="M272" s="29"/>
      <c r="N272" s="29" t="s">
        <v>122</v>
      </c>
      <c r="O272" s="31" t="n">
        <v>46412</v>
      </c>
      <c r="P272" s="29" t="s">
        <v>123</v>
      </c>
      <c r="Q272" s="29" t="n">
        <f aca="false">IFERROR(VALUE(L272),"")</f>
        <v>0</v>
      </c>
      <c r="R272" s="29" t="n">
        <f aca="true">IF(O272="","",O272-TODAY())</f>
        <v>127</v>
      </c>
      <c r="S272" s="29" t="str">
        <f aca="false">IF(C272="&lt;&lt; vazio &gt;&gt;","VAZIA",IF(AND(O272&lt;&gt;"",R272&lt;0),"VENCIDO",IF(AND(O272&lt;&gt;"",R272&lt;=Parametros!$B$10),"PRÓX. VENCIMENTO",IF(F272="Q","QUALIDADE",IF(F272="S","BLOQUEADO",IF(F272="R","RESTRITO/DEVOLUÇÃO",IF(OR(N272="QUAR",N272="QRES"),"QUARENTENA",IF(OR(B272="DESCARTE",B272="DEVOLUÇÃO"),"DESCARTE/DEVOLUÇÃO",IF(AND(D272="",K272&lt;&gt;""),"SEM LOTE",IF(AND(Q272&lt;&gt;"",Q272&gt;=Parametros!$B$11),"PARADO/SEM GIRO","OK"))))))))))</f>
        <v>OK</v>
      </c>
      <c r="T272" s="29" t="str">
        <f aca="false">IF(AND($S272="PARADO/SEM GIRO",$K272="KG",OR(Painel!$B$5="(Todos)",A272=Painel!$B$5)*OR(Painel!$E$5="(Todos)",P272=Painel!$E$5)),$J272+ROW()/10000000,"")</f>
        <v/>
      </c>
      <c r="U272" s="29" t="str">
        <f aca="false">IF(AND($S272="VENCIDO",$K272="KG",OR(Painel!$B$5="(Todos)",A272=Painel!$B$5)*OR(Painel!$E$5="(Todos)",P272=Painel!$E$5)),$J272+ROW()/10000000,"")</f>
        <v/>
      </c>
    </row>
    <row r="273" customFormat="false" ht="15" hidden="false" customHeight="false" outlineLevel="0" collapsed="false">
      <c r="A273" s="29" t="s">
        <v>59</v>
      </c>
      <c r="B273" s="29" t="s">
        <v>469</v>
      </c>
      <c r="C273" s="29" t="s">
        <v>315</v>
      </c>
      <c r="D273" s="29" t="s">
        <v>476</v>
      </c>
      <c r="E273" s="29" t="n">
        <v>17</v>
      </c>
      <c r="F273" s="29"/>
      <c r="G273" s="29"/>
      <c r="H273" s="30" t="n">
        <v>36.36</v>
      </c>
      <c r="I273" s="31" t="n">
        <v>46285</v>
      </c>
      <c r="J273" s="30" t="n">
        <v>36.36</v>
      </c>
      <c r="K273" s="29" t="s">
        <v>120</v>
      </c>
      <c r="L273" s="29" t="s">
        <v>116</v>
      </c>
      <c r="M273" s="29"/>
      <c r="N273" s="29" t="s">
        <v>122</v>
      </c>
      <c r="O273" s="31" t="n">
        <v>46786</v>
      </c>
      <c r="P273" s="29" t="s">
        <v>123</v>
      </c>
      <c r="Q273" s="29" t="n">
        <f aca="false">IFERROR(VALUE(L273),"")</f>
        <v>0</v>
      </c>
      <c r="R273" s="29" t="n">
        <f aca="true">IF(O273="","",O273-TODAY())</f>
        <v>501</v>
      </c>
      <c r="S273" s="29" t="str">
        <f aca="false">IF(C273="&lt;&lt; vazio &gt;&gt;","VAZIA",IF(AND(O273&lt;&gt;"",R273&lt;0),"VENCIDO",IF(AND(O273&lt;&gt;"",R273&lt;=Parametros!$B$10),"PRÓX. VENCIMENTO",IF(F273="Q","QUALIDADE",IF(F273="S","BLOQUEADO",IF(F273="R","RESTRITO/DEVOLUÇÃO",IF(OR(N273="QUAR",N273="QRES"),"QUARENTENA",IF(OR(B273="DESCARTE",B273="DEVOLUÇÃO"),"DESCARTE/DEVOLUÇÃO",IF(AND(D273="",K273&lt;&gt;""),"SEM LOTE",IF(AND(Q273&lt;&gt;"",Q273&gt;=Parametros!$B$11),"PARADO/SEM GIRO","OK"))))))))))</f>
        <v>OK</v>
      </c>
      <c r="T273" s="29" t="str">
        <f aca="false">IF(AND($S273="PARADO/SEM GIRO",$K273="KG",OR(Painel!$B$5="(Todos)",A273=Painel!$B$5)*OR(Painel!$E$5="(Todos)",P273=Painel!$E$5)),$J273+ROW()/10000000,"")</f>
        <v/>
      </c>
      <c r="U273" s="29" t="str">
        <f aca="false">IF(AND($S273="VENCIDO",$K273="KG",OR(Painel!$B$5="(Todos)",A273=Painel!$B$5)*OR(Painel!$E$5="(Todos)",P273=Painel!$E$5)),$J273+ROW()/10000000,"")</f>
        <v/>
      </c>
    </row>
    <row r="274" customFormat="false" ht="15" hidden="false" customHeight="false" outlineLevel="0" collapsed="false">
      <c r="A274" s="29" t="s">
        <v>59</v>
      </c>
      <c r="B274" s="29" t="s">
        <v>469</v>
      </c>
      <c r="C274" s="29" t="s">
        <v>165</v>
      </c>
      <c r="D274" s="29" t="s">
        <v>458</v>
      </c>
      <c r="E274" s="29" t="n">
        <v>17</v>
      </c>
      <c r="F274" s="29"/>
      <c r="G274" s="29"/>
      <c r="H274" s="30" t="n">
        <v>24.24</v>
      </c>
      <c r="I274" s="31" t="n">
        <v>46285</v>
      </c>
      <c r="J274" s="30" t="n">
        <v>24.24</v>
      </c>
      <c r="K274" s="29" t="s">
        <v>120</v>
      </c>
      <c r="L274" s="29" t="s">
        <v>116</v>
      </c>
      <c r="M274" s="29"/>
      <c r="N274" s="29" t="s">
        <v>122</v>
      </c>
      <c r="O274" s="31" t="n">
        <v>46799</v>
      </c>
      <c r="P274" s="29" t="s">
        <v>123</v>
      </c>
      <c r="Q274" s="29" t="n">
        <f aca="false">IFERROR(VALUE(L274),"")</f>
        <v>0</v>
      </c>
      <c r="R274" s="29" t="n">
        <f aca="true">IF(O274="","",O274-TODAY())</f>
        <v>514</v>
      </c>
      <c r="S274" s="29" t="str">
        <f aca="false">IF(C274="&lt;&lt; vazio &gt;&gt;","VAZIA",IF(AND(O274&lt;&gt;"",R274&lt;0),"VENCIDO",IF(AND(O274&lt;&gt;"",R274&lt;=Parametros!$B$10),"PRÓX. VENCIMENTO",IF(F274="Q","QUALIDADE",IF(F274="S","BLOQUEADO",IF(F274="R","RESTRITO/DEVOLUÇÃO",IF(OR(N274="QUAR",N274="QRES"),"QUARENTENA",IF(OR(B274="DESCARTE",B274="DEVOLUÇÃO"),"DESCARTE/DEVOLUÇÃO",IF(AND(D274="",K274&lt;&gt;""),"SEM LOTE",IF(AND(Q274&lt;&gt;"",Q274&gt;=Parametros!$B$11),"PARADO/SEM GIRO","OK"))))))))))</f>
        <v>OK</v>
      </c>
      <c r="T274" s="29" t="str">
        <f aca="false">IF(AND($S274="PARADO/SEM GIRO",$K274="KG",OR(Painel!$B$5="(Todos)",A274=Painel!$B$5)*OR(Painel!$E$5="(Todos)",P274=Painel!$E$5)),$J274+ROW()/10000000,"")</f>
        <v/>
      </c>
      <c r="U274" s="29" t="str">
        <f aca="false">IF(AND($S274="VENCIDO",$K274="KG",OR(Painel!$B$5="(Todos)",A274=Painel!$B$5)*OR(Painel!$E$5="(Todos)",P274=Painel!$E$5)),$J274+ROW()/10000000,"")</f>
        <v/>
      </c>
    </row>
    <row r="275" customFormat="false" ht="15" hidden="false" customHeight="false" outlineLevel="0" collapsed="false">
      <c r="A275" s="29" t="s">
        <v>59</v>
      </c>
      <c r="B275" s="29" t="s">
        <v>469</v>
      </c>
      <c r="C275" s="29" t="s">
        <v>253</v>
      </c>
      <c r="D275" s="29" t="s">
        <v>440</v>
      </c>
      <c r="E275" s="29" t="n">
        <v>17</v>
      </c>
      <c r="F275" s="29"/>
      <c r="G275" s="29"/>
      <c r="H275" s="30" t="n">
        <v>36.36</v>
      </c>
      <c r="I275" s="31" t="n">
        <v>46285</v>
      </c>
      <c r="J275" s="30" t="n">
        <v>36.36</v>
      </c>
      <c r="K275" s="29" t="s">
        <v>120</v>
      </c>
      <c r="L275" s="29" t="s">
        <v>116</v>
      </c>
      <c r="M275" s="29"/>
      <c r="N275" s="29" t="s">
        <v>122</v>
      </c>
      <c r="O275" s="31" t="n">
        <v>46799</v>
      </c>
      <c r="P275" s="29" t="s">
        <v>123</v>
      </c>
      <c r="Q275" s="29" t="n">
        <f aca="false">IFERROR(VALUE(L275),"")</f>
        <v>0</v>
      </c>
      <c r="R275" s="29" t="n">
        <f aca="true">IF(O275="","",O275-TODAY())</f>
        <v>514</v>
      </c>
      <c r="S275" s="29" t="str">
        <f aca="false">IF(C275="&lt;&lt; vazio &gt;&gt;","VAZIA",IF(AND(O275&lt;&gt;"",R275&lt;0),"VENCIDO",IF(AND(O275&lt;&gt;"",R275&lt;=Parametros!$B$10),"PRÓX. VENCIMENTO",IF(F275="Q","QUALIDADE",IF(F275="S","BLOQUEADO",IF(F275="R","RESTRITO/DEVOLUÇÃO",IF(OR(N275="QUAR",N275="QRES"),"QUARENTENA",IF(OR(B275="DESCARTE",B275="DEVOLUÇÃO"),"DESCARTE/DEVOLUÇÃO",IF(AND(D275="",K275&lt;&gt;""),"SEM LOTE",IF(AND(Q275&lt;&gt;"",Q275&gt;=Parametros!$B$11),"PARADO/SEM GIRO","OK"))))))))))</f>
        <v>OK</v>
      </c>
      <c r="T275" s="29" t="str">
        <f aca="false">IF(AND($S275="PARADO/SEM GIRO",$K275="KG",OR(Painel!$B$5="(Todos)",A275=Painel!$B$5)*OR(Painel!$E$5="(Todos)",P275=Painel!$E$5)),$J275+ROW()/10000000,"")</f>
        <v/>
      </c>
      <c r="U275" s="29" t="str">
        <f aca="false">IF(AND($S275="VENCIDO",$K275="KG",OR(Painel!$B$5="(Todos)",A275=Painel!$B$5)*OR(Painel!$E$5="(Todos)",P275=Painel!$E$5)),$J275+ROW()/10000000,"")</f>
        <v/>
      </c>
    </row>
    <row r="276" customFormat="false" ht="15" hidden="false" customHeight="false" outlineLevel="0" collapsed="false">
      <c r="A276" s="29" t="s">
        <v>59</v>
      </c>
      <c r="B276" s="29" t="s">
        <v>469</v>
      </c>
      <c r="C276" s="29" t="s">
        <v>169</v>
      </c>
      <c r="D276" s="29" t="s">
        <v>433</v>
      </c>
      <c r="E276" s="29" t="n">
        <v>17</v>
      </c>
      <c r="F276" s="29"/>
      <c r="G276" s="29"/>
      <c r="H276" s="30" t="n">
        <v>10.1</v>
      </c>
      <c r="I276" s="31" t="n">
        <v>46285</v>
      </c>
      <c r="J276" s="30" t="n">
        <v>10.1</v>
      </c>
      <c r="K276" s="29" t="s">
        <v>120</v>
      </c>
      <c r="L276" s="29" t="s">
        <v>116</v>
      </c>
      <c r="M276" s="29"/>
      <c r="N276" s="29" t="s">
        <v>122</v>
      </c>
      <c r="O276" s="31" t="n">
        <v>46637</v>
      </c>
      <c r="P276" s="29" t="s">
        <v>123</v>
      </c>
      <c r="Q276" s="29" t="n">
        <f aca="false">IFERROR(VALUE(L276),"")</f>
        <v>0</v>
      </c>
      <c r="R276" s="29" t="n">
        <f aca="true">IF(O276="","",O276-TODAY())</f>
        <v>352</v>
      </c>
      <c r="S276" s="29" t="str">
        <f aca="false">IF(C276="&lt;&lt; vazio &gt;&gt;","VAZIA",IF(AND(O276&lt;&gt;"",R276&lt;0),"VENCIDO",IF(AND(O276&lt;&gt;"",R276&lt;=Parametros!$B$10),"PRÓX. VENCIMENTO",IF(F276="Q","QUALIDADE",IF(F276="S","BLOQUEADO",IF(F276="R","RESTRITO/DEVOLUÇÃO",IF(OR(N276="QUAR",N276="QRES"),"QUARENTENA",IF(OR(B276="DESCARTE",B276="DEVOLUÇÃO"),"DESCARTE/DEVOLUÇÃO",IF(AND(D276="",K276&lt;&gt;""),"SEM LOTE",IF(AND(Q276&lt;&gt;"",Q276&gt;=Parametros!$B$11),"PARADO/SEM GIRO","OK"))))))))))</f>
        <v>OK</v>
      </c>
      <c r="T276" s="29" t="str">
        <f aca="false">IF(AND($S276="PARADO/SEM GIRO",$K276="KG",OR(Painel!$B$5="(Todos)",A276=Painel!$B$5)*OR(Painel!$E$5="(Todos)",P276=Painel!$E$5)),$J276+ROW()/10000000,"")</f>
        <v/>
      </c>
      <c r="U276" s="29" t="str">
        <f aca="false">IF(AND($S276="VENCIDO",$K276="KG",OR(Painel!$B$5="(Todos)",A276=Painel!$B$5)*OR(Painel!$E$5="(Todos)",P276=Painel!$E$5)),$J276+ROW()/10000000,"")</f>
        <v/>
      </c>
    </row>
    <row r="277" customFormat="false" ht="15" hidden="false" customHeight="false" outlineLevel="0" collapsed="false">
      <c r="A277" s="29" t="s">
        <v>59</v>
      </c>
      <c r="B277" s="29" t="s">
        <v>469</v>
      </c>
      <c r="C277" s="29" t="s">
        <v>477</v>
      </c>
      <c r="D277" s="29" t="s">
        <v>478</v>
      </c>
      <c r="E277" s="29" t="n">
        <v>17</v>
      </c>
      <c r="F277" s="29"/>
      <c r="G277" s="29"/>
      <c r="H277" s="30" t="n">
        <v>5.6</v>
      </c>
      <c r="I277" s="31" t="n">
        <v>46285</v>
      </c>
      <c r="J277" s="30" t="n">
        <v>5.6</v>
      </c>
      <c r="K277" s="29" t="s">
        <v>120</v>
      </c>
      <c r="L277" s="29" t="s">
        <v>116</v>
      </c>
      <c r="M277" s="29"/>
      <c r="N277" s="29" t="s">
        <v>122</v>
      </c>
      <c r="O277" s="31" t="n">
        <v>46403</v>
      </c>
      <c r="P277" s="29" t="s">
        <v>123</v>
      </c>
      <c r="Q277" s="29" t="n">
        <f aca="false">IFERROR(VALUE(L277),"")</f>
        <v>0</v>
      </c>
      <c r="R277" s="29" t="n">
        <f aca="true">IF(O277="","",O277-TODAY())</f>
        <v>118</v>
      </c>
      <c r="S277" s="29" t="str">
        <f aca="false">IF(C277="&lt;&lt; vazio &gt;&gt;","VAZIA",IF(AND(O277&lt;&gt;"",R277&lt;0),"VENCIDO",IF(AND(O277&lt;&gt;"",R277&lt;=Parametros!$B$10),"PRÓX. VENCIMENTO",IF(F277="Q","QUALIDADE",IF(F277="S","BLOQUEADO",IF(F277="R","RESTRITO/DEVOLUÇÃO",IF(OR(N277="QUAR",N277="QRES"),"QUARENTENA",IF(OR(B277="DESCARTE",B277="DEVOLUÇÃO"),"DESCARTE/DEVOLUÇÃO",IF(AND(D277="",K277&lt;&gt;""),"SEM LOTE",IF(AND(Q277&lt;&gt;"",Q277&gt;=Parametros!$B$11),"PARADO/SEM GIRO","OK"))))))))))</f>
        <v>OK</v>
      </c>
      <c r="T277" s="29" t="str">
        <f aca="false">IF(AND($S277="PARADO/SEM GIRO",$K277="KG",OR(Painel!$B$5="(Todos)",A277=Painel!$B$5)*OR(Painel!$E$5="(Todos)",P277=Painel!$E$5)),$J277+ROW()/10000000,"")</f>
        <v/>
      </c>
      <c r="U277" s="29" t="str">
        <f aca="false">IF(AND($S277="VENCIDO",$K277="KG",OR(Painel!$B$5="(Todos)",A277=Painel!$B$5)*OR(Painel!$E$5="(Todos)",P277=Painel!$E$5)),$J277+ROW()/10000000,"")</f>
        <v/>
      </c>
    </row>
    <row r="278" customFormat="false" ht="15" hidden="false" customHeight="false" outlineLevel="0" collapsed="false">
      <c r="A278" s="29" t="s">
        <v>59</v>
      </c>
      <c r="B278" s="29" t="s">
        <v>479</v>
      </c>
      <c r="C278" s="29" t="s">
        <v>186</v>
      </c>
      <c r="D278" s="29" t="s">
        <v>427</v>
      </c>
      <c r="E278" s="29" t="n">
        <v>5</v>
      </c>
      <c r="F278" s="29"/>
      <c r="G278" s="29"/>
      <c r="H278" s="30" t="n">
        <v>10.1</v>
      </c>
      <c r="I278" s="31" t="n">
        <v>46285</v>
      </c>
      <c r="J278" s="30" t="n">
        <v>10.1</v>
      </c>
      <c r="K278" s="29" t="s">
        <v>120</v>
      </c>
      <c r="L278" s="29" t="s">
        <v>116</v>
      </c>
      <c r="M278" s="29"/>
      <c r="N278" s="29" t="s">
        <v>122</v>
      </c>
      <c r="O278" s="31" t="n">
        <v>46811</v>
      </c>
      <c r="P278" s="29" t="s">
        <v>123</v>
      </c>
      <c r="Q278" s="29" t="n">
        <f aca="false">IFERROR(VALUE(L278),"")</f>
        <v>0</v>
      </c>
      <c r="R278" s="29" t="n">
        <f aca="true">IF(O278="","",O278-TODAY())</f>
        <v>526</v>
      </c>
      <c r="S278" s="29" t="str">
        <f aca="false">IF(C278="&lt;&lt; vazio &gt;&gt;","VAZIA",IF(AND(O278&lt;&gt;"",R278&lt;0),"VENCIDO",IF(AND(O278&lt;&gt;"",R278&lt;=Parametros!$B$10),"PRÓX. VENCIMENTO",IF(F278="Q","QUALIDADE",IF(F278="S","BLOQUEADO",IF(F278="R","RESTRITO/DEVOLUÇÃO",IF(OR(N278="QUAR",N278="QRES"),"QUARENTENA",IF(OR(B278="DESCARTE",B278="DEVOLUÇÃO"),"DESCARTE/DEVOLUÇÃO",IF(AND(D278="",K278&lt;&gt;""),"SEM LOTE",IF(AND(Q278&lt;&gt;"",Q278&gt;=Parametros!$B$11),"PARADO/SEM GIRO","OK"))))))))))</f>
        <v>OK</v>
      </c>
      <c r="T278" s="29" t="str">
        <f aca="false">IF(AND($S278="PARADO/SEM GIRO",$K278="KG",OR(Painel!$B$5="(Todos)",A278=Painel!$B$5)*OR(Painel!$E$5="(Todos)",P278=Painel!$E$5)),$J278+ROW()/10000000,"")</f>
        <v/>
      </c>
      <c r="U278" s="29" t="str">
        <f aca="false">IF(AND($S278="VENCIDO",$K278="KG",OR(Painel!$B$5="(Todos)",A278=Painel!$B$5)*OR(Painel!$E$5="(Todos)",P278=Painel!$E$5)),$J278+ROW()/10000000,"")</f>
        <v/>
      </c>
    </row>
    <row r="279" customFormat="false" ht="15" hidden="false" customHeight="false" outlineLevel="0" collapsed="false">
      <c r="A279" s="29" t="s">
        <v>59</v>
      </c>
      <c r="B279" s="29" t="s">
        <v>479</v>
      </c>
      <c r="C279" s="29" t="s">
        <v>442</v>
      </c>
      <c r="D279" s="29" t="s">
        <v>480</v>
      </c>
      <c r="E279" s="29" t="n">
        <v>5</v>
      </c>
      <c r="F279" s="29"/>
      <c r="G279" s="29"/>
      <c r="H279" s="30" t="n">
        <v>6.6</v>
      </c>
      <c r="I279" s="31" t="n">
        <v>46285</v>
      </c>
      <c r="J279" s="30" t="n">
        <v>6.6</v>
      </c>
      <c r="K279" s="29" t="s">
        <v>120</v>
      </c>
      <c r="L279" s="29" t="s">
        <v>116</v>
      </c>
      <c r="M279" s="29"/>
      <c r="N279" s="29" t="s">
        <v>122</v>
      </c>
      <c r="O279" s="31" t="n">
        <v>46682</v>
      </c>
      <c r="P279" s="29" t="s">
        <v>123</v>
      </c>
      <c r="Q279" s="29" t="n">
        <f aca="false">IFERROR(VALUE(L279),"")</f>
        <v>0</v>
      </c>
      <c r="R279" s="29" t="n">
        <f aca="true">IF(O279="","",O279-TODAY())</f>
        <v>397</v>
      </c>
      <c r="S279" s="29" t="str">
        <f aca="false">IF(C279="&lt;&lt; vazio &gt;&gt;","VAZIA",IF(AND(O279&lt;&gt;"",R279&lt;0),"VENCIDO",IF(AND(O279&lt;&gt;"",R279&lt;=Parametros!$B$10),"PRÓX. VENCIMENTO",IF(F279="Q","QUALIDADE",IF(F279="S","BLOQUEADO",IF(F279="R","RESTRITO/DEVOLUÇÃO",IF(OR(N279="QUAR",N279="QRES"),"QUARENTENA",IF(OR(B279="DESCARTE",B279="DEVOLUÇÃO"),"DESCARTE/DEVOLUÇÃO",IF(AND(D279="",K279&lt;&gt;""),"SEM LOTE",IF(AND(Q279&lt;&gt;"",Q279&gt;=Parametros!$B$11),"PARADO/SEM GIRO","OK"))))))))))</f>
        <v>OK</v>
      </c>
      <c r="T279" s="29" t="str">
        <f aca="false">IF(AND($S279="PARADO/SEM GIRO",$K279="KG",OR(Painel!$B$5="(Todos)",A279=Painel!$B$5)*OR(Painel!$E$5="(Todos)",P279=Painel!$E$5)),$J279+ROW()/10000000,"")</f>
        <v/>
      </c>
      <c r="U279" s="29" t="str">
        <f aca="false">IF(AND($S279="VENCIDO",$K279="KG",OR(Painel!$B$5="(Todos)",A279=Painel!$B$5)*OR(Painel!$E$5="(Todos)",P279=Painel!$E$5)),$J279+ROW()/10000000,"")</f>
        <v/>
      </c>
    </row>
    <row r="280" customFormat="false" ht="15" hidden="false" customHeight="false" outlineLevel="0" collapsed="false">
      <c r="A280" s="29" t="s">
        <v>59</v>
      </c>
      <c r="B280" s="29" t="s">
        <v>479</v>
      </c>
      <c r="C280" s="29" t="s">
        <v>396</v>
      </c>
      <c r="D280" s="29" t="s">
        <v>397</v>
      </c>
      <c r="E280" s="29" t="n">
        <v>5</v>
      </c>
      <c r="F280" s="29"/>
      <c r="G280" s="29"/>
      <c r="H280" s="30" t="n">
        <v>10.5</v>
      </c>
      <c r="I280" s="31" t="n">
        <v>46285</v>
      </c>
      <c r="J280" s="30" t="n">
        <v>10.5</v>
      </c>
      <c r="K280" s="29" t="s">
        <v>120</v>
      </c>
      <c r="L280" s="29" t="s">
        <v>116</v>
      </c>
      <c r="M280" s="29"/>
      <c r="N280" s="29" t="s">
        <v>122</v>
      </c>
      <c r="O280" s="31" t="n">
        <v>46806</v>
      </c>
      <c r="P280" s="29" t="s">
        <v>123</v>
      </c>
      <c r="Q280" s="29" t="n">
        <f aca="false">IFERROR(VALUE(L280),"")</f>
        <v>0</v>
      </c>
      <c r="R280" s="29" t="n">
        <f aca="true">IF(O280="","",O280-TODAY())</f>
        <v>521</v>
      </c>
      <c r="S280" s="29" t="str">
        <f aca="false">IF(C280="&lt;&lt; vazio &gt;&gt;","VAZIA",IF(AND(O280&lt;&gt;"",R280&lt;0),"VENCIDO",IF(AND(O280&lt;&gt;"",R280&lt;=Parametros!$B$10),"PRÓX. VENCIMENTO",IF(F280="Q","QUALIDADE",IF(F280="S","BLOQUEADO",IF(F280="R","RESTRITO/DEVOLUÇÃO",IF(OR(N280="QUAR",N280="QRES"),"QUARENTENA",IF(OR(B280="DESCARTE",B280="DEVOLUÇÃO"),"DESCARTE/DEVOLUÇÃO",IF(AND(D280="",K280&lt;&gt;""),"SEM LOTE",IF(AND(Q280&lt;&gt;"",Q280&gt;=Parametros!$B$11),"PARADO/SEM GIRO","OK"))))))))))</f>
        <v>OK</v>
      </c>
      <c r="T280" s="29" t="str">
        <f aca="false">IF(AND($S280="PARADO/SEM GIRO",$K280="KG",OR(Painel!$B$5="(Todos)",A280=Painel!$B$5)*OR(Painel!$E$5="(Todos)",P280=Painel!$E$5)),$J280+ROW()/10000000,"")</f>
        <v/>
      </c>
      <c r="U280" s="29" t="str">
        <f aca="false">IF(AND($S280="VENCIDO",$K280="KG",OR(Painel!$B$5="(Todos)",A280=Painel!$B$5)*OR(Painel!$E$5="(Todos)",P280=Painel!$E$5)),$J280+ROW()/10000000,"")</f>
        <v/>
      </c>
    </row>
    <row r="281" customFormat="false" ht="15" hidden="false" customHeight="false" outlineLevel="0" collapsed="false">
      <c r="A281" s="29" t="s">
        <v>59</v>
      </c>
      <c r="B281" s="29" t="s">
        <v>479</v>
      </c>
      <c r="C281" s="29" t="s">
        <v>473</v>
      </c>
      <c r="D281" s="29" t="s">
        <v>474</v>
      </c>
      <c r="E281" s="29" t="n">
        <v>5</v>
      </c>
      <c r="F281" s="29"/>
      <c r="G281" s="29"/>
      <c r="H281" s="30" t="n">
        <v>5</v>
      </c>
      <c r="I281" s="31" t="n">
        <v>46285</v>
      </c>
      <c r="J281" s="30" t="n">
        <v>5</v>
      </c>
      <c r="K281" s="29" t="s">
        <v>120</v>
      </c>
      <c r="L281" s="29" t="s">
        <v>116</v>
      </c>
      <c r="M281" s="29"/>
      <c r="N281" s="29" t="s">
        <v>122</v>
      </c>
      <c r="O281" s="31" t="n">
        <v>46708</v>
      </c>
      <c r="P281" s="29" t="s">
        <v>123</v>
      </c>
      <c r="Q281" s="29" t="n">
        <f aca="false">IFERROR(VALUE(L281),"")</f>
        <v>0</v>
      </c>
      <c r="R281" s="29" t="n">
        <f aca="true">IF(O281="","",O281-TODAY())</f>
        <v>423</v>
      </c>
      <c r="S281" s="29" t="str">
        <f aca="false">IF(C281="&lt;&lt; vazio &gt;&gt;","VAZIA",IF(AND(O281&lt;&gt;"",R281&lt;0),"VENCIDO",IF(AND(O281&lt;&gt;"",R281&lt;=Parametros!$B$10),"PRÓX. VENCIMENTO",IF(F281="Q","QUALIDADE",IF(F281="S","BLOQUEADO",IF(F281="R","RESTRITO/DEVOLUÇÃO",IF(OR(N281="QUAR",N281="QRES"),"QUARENTENA",IF(OR(B281="DESCARTE",B281="DEVOLUÇÃO"),"DESCARTE/DEVOLUÇÃO",IF(AND(D281="",K281&lt;&gt;""),"SEM LOTE",IF(AND(Q281&lt;&gt;"",Q281&gt;=Parametros!$B$11),"PARADO/SEM GIRO","OK"))))))))))</f>
        <v>OK</v>
      </c>
      <c r="T281" s="29" t="str">
        <f aca="false">IF(AND($S281="PARADO/SEM GIRO",$K281="KG",OR(Painel!$B$5="(Todos)",A281=Painel!$B$5)*OR(Painel!$E$5="(Todos)",P281=Painel!$E$5)),$J281+ROW()/10000000,"")</f>
        <v/>
      </c>
      <c r="U281" s="29" t="str">
        <f aca="false">IF(AND($S281="VENCIDO",$K281="KG",OR(Painel!$B$5="(Todos)",A281=Painel!$B$5)*OR(Painel!$E$5="(Todos)",P281=Painel!$E$5)),$J281+ROW()/10000000,"")</f>
        <v/>
      </c>
    </row>
    <row r="282" customFormat="false" ht="15" hidden="false" customHeight="false" outlineLevel="0" collapsed="false">
      <c r="A282" s="29" t="s">
        <v>59</v>
      </c>
      <c r="B282" s="29" t="s">
        <v>479</v>
      </c>
      <c r="C282" s="29" t="s">
        <v>481</v>
      </c>
      <c r="D282" s="29" t="s">
        <v>482</v>
      </c>
      <c r="E282" s="29" t="n">
        <v>5</v>
      </c>
      <c r="F282" s="29"/>
      <c r="G282" s="29"/>
      <c r="H282" s="30" t="n">
        <v>32.8</v>
      </c>
      <c r="I282" s="31" t="n">
        <v>46285</v>
      </c>
      <c r="J282" s="30" t="n">
        <v>32.8</v>
      </c>
      <c r="K282" s="29" t="s">
        <v>120</v>
      </c>
      <c r="L282" s="29" t="s">
        <v>116</v>
      </c>
      <c r="M282" s="29"/>
      <c r="N282" s="29" t="s">
        <v>122</v>
      </c>
      <c r="O282" s="31" t="n">
        <v>46554</v>
      </c>
      <c r="P282" s="29" t="s">
        <v>123</v>
      </c>
      <c r="Q282" s="29" t="n">
        <f aca="false">IFERROR(VALUE(L282),"")</f>
        <v>0</v>
      </c>
      <c r="R282" s="29" t="n">
        <f aca="true">IF(O282="","",O282-TODAY())</f>
        <v>269</v>
      </c>
      <c r="S282" s="29" t="str">
        <f aca="false">IF(C282="&lt;&lt; vazio &gt;&gt;","VAZIA",IF(AND(O282&lt;&gt;"",R282&lt;0),"VENCIDO",IF(AND(O282&lt;&gt;"",R282&lt;=Parametros!$B$10),"PRÓX. VENCIMENTO",IF(F282="Q","QUALIDADE",IF(F282="S","BLOQUEADO",IF(F282="R","RESTRITO/DEVOLUÇÃO",IF(OR(N282="QUAR",N282="QRES"),"QUARENTENA",IF(OR(B282="DESCARTE",B282="DEVOLUÇÃO"),"DESCARTE/DEVOLUÇÃO",IF(AND(D282="",K282&lt;&gt;""),"SEM LOTE",IF(AND(Q282&lt;&gt;"",Q282&gt;=Parametros!$B$11),"PARADO/SEM GIRO","OK"))))))))))</f>
        <v>OK</v>
      </c>
      <c r="T282" s="29" t="str">
        <f aca="false">IF(AND($S282="PARADO/SEM GIRO",$K282="KG",OR(Painel!$B$5="(Todos)",A282=Painel!$B$5)*OR(Painel!$E$5="(Todos)",P282=Painel!$E$5)),$J282+ROW()/10000000,"")</f>
        <v/>
      </c>
      <c r="U282" s="29" t="str">
        <f aca="false">IF(AND($S282="VENCIDO",$K282="KG",OR(Painel!$B$5="(Todos)",A282=Painel!$B$5)*OR(Painel!$E$5="(Todos)",P282=Painel!$E$5)),$J282+ROW()/10000000,"")</f>
        <v/>
      </c>
    </row>
    <row r="283" customFormat="false" ht="15" hidden="false" customHeight="false" outlineLevel="0" collapsed="false">
      <c r="A283" s="29" t="s">
        <v>59</v>
      </c>
      <c r="B283" s="29" t="s">
        <v>483</v>
      </c>
      <c r="C283" s="29" t="s">
        <v>276</v>
      </c>
      <c r="D283" s="29" t="s">
        <v>435</v>
      </c>
      <c r="E283" s="29" t="n">
        <v>10</v>
      </c>
      <c r="F283" s="29"/>
      <c r="G283" s="29"/>
      <c r="H283" s="30" t="n">
        <v>6.6</v>
      </c>
      <c r="I283" s="31" t="n">
        <v>46285</v>
      </c>
      <c r="J283" s="30" t="n">
        <v>6.6</v>
      </c>
      <c r="K283" s="29" t="s">
        <v>120</v>
      </c>
      <c r="L283" s="29" t="s">
        <v>116</v>
      </c>
      <c r="M283" s="29"/>
      <c r="N283" s="29" t="s">
        <v>122</v>
      </c>
      <c r="O283" s="31" t="n">
        <v>46780</v>
      </c>
      <c r="P283" s="29" t="s">
        <v>123</v>
      </c>
      <c r="Q283" s="29" t="n">
        <f aca="false">IFERROR(VALUE(L283),"")</f>
        <v>0</v>
      </c>
      <c r="R283" s="29" t="n">
        <f aca="true">IF(O283="","",O283-TODAY())</f>
        <v>495</v>
      </c>
      <c r="S283" s="29" t="str">
        <f aca="false">IF(C283="&lt;&lt; vazio &gt;&gt;","VAZIA",IF(AND(O283&lt;&gt;"",R283&lt;0),"VENCIDO",IF(AND(O283&lt;&gt;"",R283&lt;=Parametros!$B$10),"PRÓX. VENCIMENTO",IF(F283="Q","QUALIDADE",IF(F283="S","BLOQUEADO",IF(F283="R","RESTRITO/DEVOLUÇÃO",IF(OR(N283="QUAR",N283="QRES"),"QUARENTENA",IF(OR(B283="DESCARTE",B283="DEVOLUÇÃO"),"DESCARTE/DEVOLUÇÃO",IF(AND(D283="",K283&lt;&gt;""),"SEM LOTE",IF(AND(Q283&lt;&gt;"",Q283&gt;=Parametros!$B$11),"PARADO/SEM GIRO","OK"))))))))))</f>
        <v>OK</v>
      </c>
      <c r="T283" s="29" t="str">
        <f aca="false">IF(AND($S283="PARADO/SEM GIRO",$K283="KG",OR(Painel!$B$5="(Todos)",A283=Painel!$B$5)*OR(Painel!$E$5="(Todos)",P283=Painel!$E$5)),$J283+ROW()/10000000,"")</f>
        <v/>
      </c>
      <c r="U283" s="29" t="str">
        <f aca="false">IF(AND($S283="VENCIDO",$K283="KG",OR(Painel!$B$5="(Todos)",A283=Painel!$B$5)*OR(Painel!$E$5="(Todos)",P283=Painel!$E$5)),$J283+ROW()/10000000,"")</f>
        <v/>
      </c>
    </row>
    <row r="284" customFormat="false" ht="15" hidden="false" customHeight="false" outlineLevel="0" collapsed="false">
      <c r="A284" s="29" t="s">
        <v>59</v>
      </c>
      <c r="B284" s="29" t="s">
        <v>483</v>
      </c>
      <c r="C284" s="29" t="s">
        <v>359</v>
      </c>
      <c r="D284" s="29" t="s">
        <v>451</v>
      </c>
      <c r="E284" s="29" t="n">
        <v>10</v>
      </c>
      <c r="F284" s="29"/>
      <c r="G284" s="29"/>
      <c r="H284" s="30" t="n">
        <v>10</v>
      </c>
      <c r="I284" s="31" t="n">
        <v>46285</v>
      </c>
      <c r="J284" s="30" t="n">
        <v>10</v>
      </c>
      <c r="K284" s="29" t="s">
        <v>120</v>
      </c>
      <c r="L284" s="29" t="s">
        <v>116</v>
      </c>
      <c r="M284" s="29"/>
      <c r="N284" s="29" t="s">
        <v>122</v>
      </c>
      <c r="O284" s="31" t="n">
        <v>46709</v>
      </c>
      <c r="P284" s="29" t="s">
        <v>123</v>
      </c>
      <c r="Q284" s="29" t="n">
        <f aca="false">IFERROR(VALUE(L284),"")</f>
        <v>0</v>
      </c>
      <c r="R284" s="29" t="n">
        <f aca="true">IF(O284="","",O284-TODAY())</f>
        <v>424</v>
      </c>
      <c r="S284" s="29" t="str">
        <f aca="false">IF(C284="&lt;&lt; vazio &gt;&gt;","VAZIA",IF(AND(O284&lt;&gt;"",R284&lt;0),"VENCIDO",IF(AND(O284&lt;&gt;"",R284&lt;=Parametros!$B$10),"PRÓX. VENCIMENTO",IF(F284="Q","QUALIDADE",IF(F284="S","BLOQUEADO",IF(F284="R","RESTRITO/DEVOLUÇÃO",IF(OR(N284="QUAR",N284="QRES"),"QUARENTENA",IF(OR(B284="DESCARTE",B284="DEVOLUÇÃO"),"DESCARTE/DEVOLUÇÃO",IF(AND(D284="",K284&lt;&gt;""),"SEM LOTE",IF(AND(Q284&lt;&gt;"",Q284&gt;=Parametros!$B$11),"PARADO/SEM GIRO","OK"))))))))))</f>
        <v>OK</v>
      </c>
      <c r="T284" s="29" t="str">
        <f aca="false">IF(AND($S284="PARADO/SEM GIRO",$K284="KG",OR(Painel!$B$5="(Todos)",A284=Painel!$B$5)*OR(Painel!$E$5="(Todos)",P284=Painel!$E$5)),$J284+ROW()/10000000,"")</f>
        <v/>
      </c>
      <c r="U284" s="29" t="str">
        <f aca="false">IF(AND($S284="VENCIDO",$K284="KG",OR(Painel!$B$5="(Todos)",A284=Painel!$B$5)*OR(Painel!$E$5="(Todos)",P284=Painel!$E$5)),$J284+ROW()/10000000,"")</f>
        <v/>
      </c>
    </row>
    <row r="285" customFormat="false" ht="15" hidden="false" customHeight="false" outlineLevel="0" collapsed="false">
      <c r="A285" s="29" t="s">
        <v>59</v>
      </c>
      <c r="B285" s="29" t="s">
        <v>483</v>
      </c>
      <c r="C285" s="29" t="s">
        <v>154</v>
      </c>
      <c r="D285" s="29" t="s">
        <v>155</v>
      </c>
      <c r="E285" s="29" t="n">
        <v>10</v>
      </c>
      <c r="F285" s="29"/>
      <c r="G285" s="29"/>
      <c r="H285" s="30" t="n">
        <v>12.12</v>
      </c>
      <c r="I285" s="31" t="n">
        <v>46285</v>
      </c>
      <c r="J285" s="30" t="n">
        <v>12.12</v>
      </c>
      <c r="K285" s="29" t="s">
        <v>120</v>
      </c>
      <c r="L285" s="29" t="s">
        <v>116</v>
      </c>
      <c r="M285" s="29"/>
      <c r="N285" s="29" t="s">
        <v>122</v>
      </c>
      <c r="O285" s="31" t="n">
        <v>46762</v>
      </c>
      <c r="P285" s="29" t="s">
        <v>123</v>
      </c>
      <c r="Q285" s="29" t="n">
        <f aca="false">IFERROR(VALUE(L285),"")</f>
        <v>0</v>
      </c>
      <c r="R285" s="29" t="n">
        <f aca="true">IF(O285="","",O285-TODAY())</f>
        <v>477</v>
      </c>
      <c r="S285" s="29" t="str">
        <f aca="false">IF(C285="&lt;&lt; vazio &gt;&gt;","VAZIA",IF(AND(O285&lt;&gt;"",R285&lt;0),"VENCIDO",IF(AND(O285&lt;&gt;"",R285&lt;=Parametros!$B$10),"PRÓX. VENCIMENTO",IF(F285="Q","QUALIDADE",IF(F285="S","BLOQUEADO",IF(F285="R","RESTRITO/DEVOLUÇÃO",IF(OR(N285="QUAR",N285="QRES"),"QUARENTENA",IF(OR(B285="DESCARTE",B285="DEVOLUÇÃO"),"DESCARTE/DEVOLUÇÃO",IF(AND(D285="",K285&lt;&gt;""),"SEM LOTE",IF(AND(Q285&lt;&gt;"",Q285&gt;=Parametros!$B$11),"PARADO/SEM GIRO","OK"))))))))))</f>
        <v>OK</v>
      </c>
      <c r="T285" s="29" t="str">
        <f aca="false">IF(AND($S285="PARADO/SEM GIRO",$K285="KG",OR(Painel!$B$5="(Todos)",A285=Painel!$B$5)*OR(Painel!$E$5="(Todos)",P285=Painel!$E$5)),$J285+ROW()/10000000,"")</f>
        <v/>
      </c>
      <c r="U285" s="29" t="str">
        <f aca="false">IF(AND($S285="VENCIDO",$K285="KG",OR(Painel!$B$5="(Todos)",A285=Painel!$B$5)*OR(Painel!$E$5="(Todos)",P285=Painel!$E$5)),$J285+ROW()/10000000,"")</f>
        <v/>
      </c>
    </row>
    <row r="286" customFormat="false" ht="15" hidden="false" customHeight="false" outlineLevel="0" collapsed="false">
      <c r="A286" s="29" t="s">
        <v>59</v>
      </c>
      <c r="B286" s="29" t="s">
        <v>483</v>
      </c>
      <c r="C286" s="29" t="s">
        <v>473</v>
      </c>
      <c r="D286" s="29" t="s">
        <v>474</v>
      </c>
      <c r="E286" s="29" t="n">
        <v>10</v>
      </c>
      <c r="F286" s="29"/>
      <c r="G286" s="29"/>
      <c r="H286" s="30" t="n">
        <v>5</v>
      </c>
      <c r="I286" s="31" t="n">
        <v>46285</v>
      </c>
      <c r="J286" s="30" t="n">
        <v>5</v>
      </c>
      <c r="K286" s="29" t="s">
        <v>120</v>
      </c>
      <c r="L286" s="29" t="s">
        <v>116</v>
      </c>
      <c r="M286" s="29"/>
      <c r="N286" s="29" t="s">
        <v>122</v>
      </c>
      <c r="O286" s="31" t="n">
        <v>46708</v>
      </c>
      <c r="P286" s="29" t="s">
        <v>123</v>
      </c>
      <c r="Q286" s="29" t="n">
        <f aca="false">IFERROR(VALUE(L286),"")</f>
        <v>0</v>
      </c>
      <c r="R286" s="29" t="n">
        <f aca="true">IF(O286="","",O286-TODAY())</f>
        <v>423</v>
      </c>
      <c r="S286" s="29" t="str">
        <f aca="false">IF(C286="&lt;&lt; vazio &gt;&gt;","VAZIA",IF(AND(O286&lt;&gt;"",R286&lt;0),"VENCIDO",IF(AND(O286&lt;&gt;"",R286&lt;=Parametros!$B$10),"PRÓX. VENCIMENTO",IF(F286="Q","QUALIDADE",IF(F286="S","BLOQUEADO",IF(F286="R","RESTRITO/DEVOLUÇÃO",IF(OR(N286="QUAR",N286="QRES"),"QUARENTENA",IF(OR(B286="DESCARTE",B286="DEVOLUÇÃO"),"DESCARTE/DEVOLUÇÃO",IF(AND(D286="",K286&lt;&gt;""),"SEM LOTE",IF(AND(Q286&lt;&gt;"",Q286&gt;=Parametros!$B$11),"PARADO/SEM GIRO","OK"))))))))))</f>
        <v>OK</v>
      </c>
      <c r="T286" s="29" t="str">
        <f aca="false">IF(AND($S286="PARADO/SEM GIRO",$K286="KG",OR(Painel!$B$5="(Todos)",A286=Painel!$B$5)*OR(Painel!$E$5="(Todos)",P286=Painel!$E$5)),$J286+ROW()/10000000,"")</f>
        <v/>
      </c>
      <c r="U286" s="29" t="str">
        <f aca="false">IF(AND($S286="VENCIDO",$K286="KG",OR(Painel!$B$5="(Todos)",A286=Painel!$B$5)*OR(Painel!$E$5="(Todos)",P286=Painel!$E$5)),$J286+ROW()/10000000,"")</f>
        <v/>
      </c>
    </row>
    <row r="287" customFormat="false" ht="15" hidden="false" customHeight="false" outlineLevel="0" collapsed="false">
      <c r="A287" s="29" t="s">
        <v>59</v>
      </c>
      <c r="B287" s="29" t="s">
        <v>483</v>
      </c>
      <c r="C287" s="29" t="s">
        <v>308</v>
      </c>
      <c r="D287" s="29" t="s">
        <v>461</v>
      </c>
      <c r="E287" s="29" t="n">
        <v>10</v>
      </c>
      <c r="F287" s="29"/>
      <c r="G287" s="29"/>
      <c r="H287" s="30" t="n">
        <v>10</v>
      </c>
      <c r="I287" s="31" t="n">
        <v>46285</v>
      </c>
      <c r="J287" s="30" t="n">
        <v>10</v>
      </c>
      <c r="K287" s="29" t="s">
        <v>120</v>
      </c>
      <c r="L287" s="29" t="s">
        <v>116</v>
      </c>
      <c r="M287" s="29"/>
      <c r="N287" s="29" t="s">
        <v>122</v>
      </c>
      <c r="O287" s="31" t="n">
        <v>46818</v>
      </c>
      <c r="P287" s="29" t="s">
        <v>123</v>
      </c>
      <c r="Q287" s="29" t="n">
        <f aca="false">IFERROR(VALUE(L287),"")</f>
        <v>0</v>
      </c>
      <c r="R287" s="29" t="n">
        <f aca="true">IF(O287="","",O287-TODAY())</f>
        <v>533</v>
      </c>
      <c r="S287" s="29" t="str">
        <f aca="false">IF(C287="&lt;&lt; vazio &gt;&gt;","VAZIA",IF(AND(O287&lt;&gt;"",R287&lt;0),"VENCIDO",IF(AND(O287&lt;&gt;"",R287&lt;=Parametros!$B$10),"PRÓX. VENCIMENTO",IF(F287="Q","QUALIDADE",IF(F287="S","BLOQUEADO",IF(F287="R","RESTRITO/DEVOLUÇÃO",IF(OR(N287="QUAR",N287="QRES"),"QUARENTENA",IF(OR(B287="DESCARTE",B287="DEVOLUÇÃO"),"DESCARTE/DEVOLUÇÃO",IF(AND(D287="",K287&lt;&gt;""),"SEM LOTE",IF(AND(Q287&lt;&gt;"",Q287&gt;=Parametros!$B$11),"PARADO/SEM GIRO","OK"))))))))))</f>
        <v>OK</v>
      </c>
      <c r="T287" s="29" t="str">
        <f aca="false">IF(AND($S287="PARADO/SEM GIRO",$K287="KG",OR(Painel!$B$5="(Todos)",A287=Painel!$B$5)*OR(Painel!$E$5="(Todos)",P287=Painel!$E$5)),$J287+ROW()/10000000,"")</f>
        <v/>
      </c>
      <c r="U287" s="29" t="str">
        <f aca="false">IF(AND($S287="VENCIDO",$K287="KG",OR(Painel!$B$5="(Todos)",A287=Painel!$B$5)*OR(Painel!$E$5="(Todos)",P287=Painel!$E$5)),$J287+ROW()/10000000,"")</f>
        <v/>
      </c>
    </row>
    <row r="288" customFormat="false" ht="15" hidden="false" customHeight="false" outlineLevel="0" collapsed="false">
      <c r="A288" s="29" t="s">
        <v>59</v>
      </c>
      <c r="B288" s="29" t="s">
        <v>483</v>
      </c>
      <c r="C288" s="29" t="s">
        <v>369</v>
      </c>
      <c r="D288" s="29" t="s">
        <v>370</v>
      </c>
      <c r="E288" s="29" t="n">
        <v>10</v>
      </c>
      <c r="F288" s="29"/>
      <c r="G288" s="29"/>
      <c r="H288" s="30" t="n">
        <v>20.2</v>
      </c>
      <c r="I288" s="31" t="n">
        <v>46285</v>
      </c>
      <c r="J288" s="30" t="n">
        <v>20.2</v>
      </c>
      <c r="K288" s="29" t="s">
        <v>120</v>
      </c>
      <c r="L288" s="29" t="s">
        <v>116</v>
      </c>
      <c r="M288" s="29"/>
      <c r="N288" s="29" t="s">
        <v>122</v>
      </c>
      <c r="O288" s="31" t="n">
        <v>46800</v>
      </c>
      <c r="P288" s="29" t="s">
        <v>123</v>
      </c>
      <c r="Q288" s="29" t="n">
        <f aca="false">IFERROR(VALUE(L288),"")</f>
        <v>0</v>
      </c>
      <c r="R288" s="29" t="n">
        <f aca="true">IF(O288="","",O288-TODAY())</f>
        <v>515</v>
      </c>
      <c r="S288" s="29" t="str">
        <f aca="false">IF(C288="&lt;&lt; vazio &gt;&gt;","VAZIA",IF(AND(O288&lt;&gt;"",R288&lt;0),"VENCIDO",IF(AND(O288&lt;&gt;"",R288&lt;=Parametros!$B$10),"PRÓX. VENCIMENTO",IF(F288="Q","QUALIDADE",IF(F288="S","BLOQUEADO",IF(F288="R","RESTRITO/DEVOLUÇÃO",IF(OR(N288="QUAR",N288="QRES"),"QUARENTENA",IF(OR(B288="DESCARTE",B288="DEVOLUÇÃO"),"DESCARTE/DEVOLUÇÃO",IF(AND(D288="",K288&lt;&gt;""),"SEM LOTE",IF(AND(Q288&lt;&gt;"",Q288&gt;=Parametros!$B$11),"PARADO/SEM GIRO","OK"))))))))))</f>
        <v>OK</v>
      </c>
      <c r="T288" s="29" t="str">
        <f aca="false">IF(AND($S288="PARADO/SEM GIRO",$K288="KG",OR(Painel!$B$5="(Todos)",A288=Painel!$B$5)*OR(Painel!$E$5="(Todos)",P288=Painel!$E$5)),$J288+ROW()/10000000,"")</f>
        <v/>
      </c>
      <c r="U288" s="29" t="str">
        <f aca="false">IF(AND($S288="VENCIDO",$K288="KG",OR(Painel!$B$5="(Todos)",A288=Painel!$B$5)*OR(Painel!$E$5="(Todos)",P288=Painel!$E$5)),$J288+ROW()/10000000,"")</f>
        <v/>
      </c>
    </row>
    <row r="289" customFormat="false" ht="15" hidden="false" customHeight="false" outlineLevel="0" collapsed="false">
      <c r="A289" s="29" t="s">
        <v>59</v>
      </c>
      <c r="B289" s="29" t="s">
        <v>483</v>
      </c>
      <c r="C289" s="29" t="s">
        <v>447</v>
      </c>
      <c r="D289" s="29" t="s">
        <v>448</v>
      </c>
      <c r="E289" s="29" t="n">
        <v>10</v>
      </c>
      <c r="F289" s="29"/>
      <c r="G289" s="29"/>
      <c r="H289" s="30" t="n">
        <v>36.36</v>
      </c>
      <c r="I289" s="31" t="n">
        <v>46285</v>
      </c>
      <c r="J289" s="30" t="n">
        <v>36.36</v>
      </c>
      <c r="K289" s="29" t="s">
        <v>120</v>
      </c>
      <c r="L289" s="29" t="s">
        <v>116</v>
      </c>
      <c r="M289" s="29"/>
      <c r="N289" s="29" t="s">
        <v>122</v>
      </c>
      <c r="O289" s="31" t="n">
        <v>46805</v>
      </c>
      <c r="P289" s="29" t="s">
        <v>123</v>
      </c>
      <c r="Q289" s="29" t="n">
        <f aca="false">IFERROR(VALUE(L289),"")</f>
        <v>0</v>
      </c>
      <c r="R289" s="29" t="n">
        <f aca="true">IF(O289="","",O289-TODAY())</f>
        <v>520</v>
      </c>
      <c r="S289" s="29" t="str">
        <f aca="false">IF(C289="&lt;&lt; vazio &gt;&gt;","VAZIA",IF(AND(O289&lt;&gt;"",R289&lt;0),"VENCIDO",IF(AND(O289&lt;&gt;"",R289&lt;=Parametros!$B$10),"PRÓX. VENCIMENTO",IF(F289="Q","QUALIDADE",IF(F289="S","BLOQUEADO",IF(F289="R","RESTRITO/DEVOLUÇÃO",IF(OR(N289="QUAR",N289="QRES"),"QUARENTENA",IF(OR(B289="DESCARTE",B289="DEVOLUÇÃO"),"DESCARTE/DEVOLUÇÃO",IF(AND(D289="",K289&lt;&gt;""),"SEM LOTE",IF(AND(Q289&lt;&gt;"",Q289&gt;=Parametros!$B$11),"PARADO/SEM GIRO","OK"))))))))))</f>
        <v>OK</v>
      </c>
      <c r="T289" s="29" t="str">
        <f aca="false">IF(AND($S289="PARADO/SEM GIRO",$K289="KG",OR(Painel!$B$5="(Todos)",A289=Painel!$B$5)*OR(Painel!$E$5="(Todos)",P289=Painel!$E$5)),$J289+ROW()/10000000,"")</f>
        <v/>
      </c>
      <c r="U289" s="29" t="str">
        <f aca="false">IF(AND($S289="VENCIDO",$K289="KG",OR(Painel!$B$5="(Todos)",A289=Painel!$B$5)*OR(Painel!$E$5="(Todos)",P289=Painel!$E$5)),$J289+ROW()/10000000,"")</f>
        <v/>
      </c>
    </row>
    <row r="290" customFormat="false" ht="15" hidden="false" customHeight="false" outlineLevel="0" collapsed="false">
      <c r="A290" s="29" t="s">
        <v>59</v>
      </c>
      <c r="B290" s="29" t="s">
        <v>483</v>
      </c>
      <c r="C290" s="29" t="s">
        <v>169</v>
      </c>
      <c r="D290" s="29" t="s">
        <v>433</v>
      </c>
      <c r="E290" s="29" t="n">
        <v>10</v>
      </c>
      <c r="F290" s="29"/>
      <c r="G290" s="29"/>
      <c r="H290" s="30" t="n">
        <v>40.4</v>
      </c>
      <c r="I290" s="31" t="n">
        <v>46285</v>
      </c>
      <c r="J290" s="30" t="n">
        <v>40.4</v>
      </c>
      <c r="K290" s="29" t="s">
        <v>120</v>
      </c>
      <c r="L290" s="29" t="s">
        <v>116</v>
      </c>
      <c r="M290" s="29"/>
      <c r="N290" s="29" t="s">
        <v>122</v>
      </c>
      <c r="O290" s="31" t="n">
        <v>46637</v>
      </c>
      <c r="P290" s="29" t="s">
        <v>123</v>
      </c>
      <c r="Q290" s="29" t="n">
        <f aca="false">IFERROR(VALUE(L290),"")</f>
        <v>0</v>
      </c>
      <c r="R290" s="29" t="n">
        <f aca="true">IF(O290="","",O290-TODAY())</f>
        <v>352</v>
      </c>
      <c r="S290" s="29" t="str">
        <f aca="false">IF(C290="&lt;&lt; vazio &gt;&gt;","VAZIA",IF(AND(O290&lt;&gt;"",R290&lt;0),"VENCIDO",IF(AND(O290&lt;&gt;"",R290&lt;=Parametros!$B$10),"PRÓX. VENCIMENTO",IF(F290="Q","QUALIDADE",IF(F290="S","BLOQUEADO",IF(F290="R","RESTRITO/DEVOLUÇÃO",IF(OR(N290="QUAR",N290="QRES"),"QUARENTENA",IF(OR(B290="DESCARTE",B290="DEVOLUÇÃO"),"DESCARTE/DEVOLUÇÃO",IF(AND(D290="",K290&lt;&gt;""),"SEM LOTE",IF(AND(Q290&lt;&gt;"",Q290&gt;=Parametros!$B$11),"PARADO/SEM GIRO","OK"))))))))))</f>
        <v>OK</v>
      </c>
      <c r="T290" s="29" t="str">
        <f aca="false">IF(AND($S290="PARADO/SEM GIRO",$K290="KG",OR(Painel!$B$5="(Todos)",A290=Painel!$B$5)*OR(Painel!$E$5="(Todos)",P290=Painel!$E$5)),$J290+ROW()/10000000,"")</f>
        <v/>
      </c>
      <c r="U290" s="29" t="str">
        <f aca="false">IF(AND($S290="VENCIDO",$K290="KG",OR(Painel!$B$5="(Todos)",A290=Painel!$B$5)*OR(Painel!$E$5="(Todos)",P290=Painel!$E$5)),$J290+ROW()/10000000,"")</f>
        <v/>
      </c>
    </row>
    <row r="291" customFormat="false" ht="15" hidden="false" customHeight="false" outlineLevel="0" collapsed="false">
      <c r="A291" s="29" t="s">
        <v>59</v>
      </c>
      <c r="B291" s="29" t="s">
        <v>483</v>
      </c>
      <c r="C291" s="29" t="s">
        <v>258</v>
      </c>
      <c r="D291" s="29" t="s">
        <v>378</v>
      </c>
      <c r="E291" s="29" t="n">
        <v>10</v>
      </c>
      <c r="F291" s="29"/>
      <c r="G291" s="29"/>
      <c r="H291" s="30" t="n">
        <v>36.36</v>
      </c>
      <c r="I291" s="31" t="n">
        <v>46285</v>
      </c>
      <c r="J291" s="30" t="n">
        <v>36.36</v>
      </c>
      <c r="K291" s="29" t="s">
        <v>120</v>
      </c>
      <c r="L291" s="29" t="s">
        <v>116</v>
      </c>
      <c r="M291" s="29"/>
      <c r="N291" s="29" t="s">
        <v>122</v>
      </c>
      <c r="O291" s="31" t="n">
        <v>46551</v>
      </c>
      <c r="P291" s="29" t="s">
        <v>123</v>
      </c>
      <c r="Q291" s="29" t="n">
        <f aca="false">IFERROR(VALUE(L291),"")</f>
        <v>0</v>
      </c>
      <c r="R291" s="29" t="n">
        <f aca="true">IF(O291="","",O291-TODAY())</f>
        <v>266</v>
      </c>
      <c r="S291" s="29" t="str">
        <f aca="false">IF(C291="&lt;&lt; vazio &gt;&gt;","VAZIA",IF(AND(O291&lt;&gt;"",R291&lt;0),"VENCIDO",IF(AND(O291&lt;&gt;"",R291&lt;=Parametros!$B$10),"PRÓX. VENCIMENTO",IF(F291="Q","QUALIDADE",IF(F291="S","BLOQUEADO",IF(F291="R","RESTRITO/DEVOLUÇÃO",IF(OR(N291="QUAR",N291="QRES"),"QUARENTENA",IF(OR(B291="DESCARTE",B291="DEVOLUÇÃO"),"DESCARTE/DEVOLUÇÃO",IF(AND(D291="",K291&lt;&gt;""),"SEM LOTE",IF(AND(Q291&lt;&gt;"",Q291&gt;=Parametros!$B$11),"PARADO/SEM GIRO","OK"))))))))))</f>
        <v>OK</v>
      </c>
      <c r="T291" s="29" t="str">
        <f aca="false">IF(AND($S291="PARADO/SEM GIRO",$K291="KG",OR(Painel!$B$5="(Todos)",A291=Painel!$B$5)*OR(Painel!$E$5="(Todos)",P291=Painel!$E$5)),$J291+ROW()/10000000,"")</f>
        <v/>
      </c>
      <c r="U291" s="29" t="str">
        <f aca="false">IF(AND($S291="VENCIDO",$K291="KG",OR(Painel!$B$5="(Todos)",A291=Painel!$B$5)*OR(Painel!$E$5="(Todos)",P291=Painel!$E$5)),$J291+ROW()/10000000,"")</f>
        <v/>
      </c>
    </row>
    <row r="292" customFormat="false" ht="15" hidden="false" customHeight="false" outlineLevel="0" collapsed="false">
      <c r="A292" s="29" t="s">
        <v>59</v>
      </c>
      <c r="B292" s="29" t="s">
        <v>483</v>
      </c>
      <c r="C292" s="29" t="s">
        <v>481</v>
      </c>
      <c r="D292" s="29" t="s">
        <v>482</v>
      </c>
      <c r="E292" s="29" t="n">
        <v>10</v>
      </c>
      <c r="F292" s="29"/>
      <c r="G292" s="29"/>
      <c r="H292" s="30" t="n">
        <v>82</v>
      </c>
      <c r="I292" s="31" t="n">
        <v>46285</v>
      </c>
      <c r="J292" s="30" t="n">
        <v>82</v>
      </c>
      <c r="K292" s="29" t="s">
        <v>120</v>
      </c>
      <c r="L292" s="29" t="s">
        <v>116</v>
      </c>
      <c r="M292" s="29"/>
      <c r="N292" s="29" t="s">
        <v>122</v>
      </c>
      <c r="O292" s="31" t="n">
        <v>46554</v>
      </c>
      <c r="P292" s="29" t="s">
        <v>123</v>
      </c>
      <c r="Q292" s="29" t="n">
        <f aca="false">IFERROR(VALUE(L292),"")</f>
        <v>0</v>
      </c>
      <c r="R292" s="29" t="n">
        <f aca="true">IF(O292="","",O292-TODAY())</f>
        <v>269</v>
      </c>
      <c r="S292" s="29" t="str">
        <f aca="false">IF(C292="&lt;&lt; vazio &gt;&gt;","VAZIA",IF(AND(O292&lt;&gt;"",R292&lt;0),"VENCIDO",IF(AND(O292&lt;&gt;"",R292&lt;=Parametros!$B$10),"PRÓX. VENCIMENTO",IF(F292="Q","QUALIDADE",IF(F292="S","BLOQUEADO",IF(F292="R","RESTRITO/DEVOLUÇÃO",IF(OR(N292="QUAR",N292="QRES"),"QUARENTENA",IF(OR(B292="DESCARTE",B292="DEVOLUÇÃO"),"DESCARTE/DEVOLUÇÃO",IF(AND(D292="",K292&lt;&gt;""),"SEM LOTE",IF(AND(Q292&lt;&gt;"",Q292&gt;=Parametros!$B$11),"PARADO/SEM GIRO","OK"))))))))))</f>
        <v>OK</v>
      </c>
      <c r="T292" s="29" t="str">
        <f aca="false">IF(AND($S292="PARADO/SEM GIRO",$K292="KG",OR(Painel!$B$5="(Todos)",A292=Painel!$B$5)*OR(Painel!$E$5="(Todos)",P292=Painel!$E$5)),$J292+ROW()/10000000,"")</f>
        <v/>
      </c>
      <c r="U292" s="29" t="str">
        <f aca="false">IF(AND($S292="VENCIDO",$K292="KG",OR(Painel!$B$5="(Todos)",A292=Painel!$B$5)*OR(Painel!$E$5="(Todos)",P292=Painel!$E$5)),$J292+ROW()/10000000,"")</f>
        <v/>
      </c>
    </row>
    <row r="293" customFormat="false" ht="15" hidden="false" customHeight="false" outlineLevel="0" collapsed="false">
      <c r="A293" s="29" t="s">
        <v>59</v>
      </c>
      <c r="B293" s="29" t="s">
        <v>484</v>
      </c>
      <c r="C293" s="29" t="s">
        <v>276</v>
      </c>
      <c r="D293" s="29" t="s">
        <v>435</v>
      </c>
      <c r="E293" s="29" t="n">
        <v>23</v>
      </c>
      <c r="F293" s="29"/>
      <c r="G293" s="29"/>
      <c r="H293" s="30" t="n">
        <v>19.8</v>
      </c>
      <c r="I293" s="31" t="n">
        <v>46285</v>
      </c>
      <c r="J293" s="30" t="n">
        <v>19.8</v>
      </c>
      <c r="K293" s="29" t="s">
        <v>120</v>
      </c>
      <c r="L293" s="29" t="s">
        <v>116</v>
      </c>
      <c r="M293" s="29"/>
      <c r="N293" s="29" t="s">
        <v>122</v>
      </c>
      <c r="O293" s="31" t="n">
        <v>46780</v>
      </c>
      <c r="P293" s="29" t="s">
        <v>123</v>
      </c>
      <c r="Q293" s="29" t="n">
        <f aca="false">IFERROR(VALUE(L293),"")</f>
        <v>0</v>
      </c>
      <c r="R293" s="29" t="n">
        <f aca="true">IF(O293="","",O293-TODAY())</f>
        <v>495</v>
      </c>
      <c r="S293" s="29" t="str">
        <f aca="false">IF(C293="&lt;&lt; vazio &gt;&gt;","VAZIA",IF(AND(O293&lt;&gt;"",R293&lt;0),"VENCIDO",IF(AND(O293&lt;&gt;"",R293&lt;=Parametros!$B$10),"PRÓX. VENCIMENTO",IF(F293="Q","QUALIDADE",IF(F293="S","BLOQUEADO",IF(F293="R","RESTRITO/DEVOLUÇÃO",IF(OR(N293="QUAR",N293="QRES"),"QUARENTENA",IF(OR(B293="DESCARTE",B293="DEVOLUÇÃO"),"DESCARTE/DEVOLUÇÃO",IF(AND(D293="",K293&lt;&gt;""),"SEM LOTE",IF(AND(Q293&lt;&gt;"",Q293&gt;=Parametros!$B$11),"PARADO/SEM GIRO","OK"))))))))))</f>
        <v>OK</v>
      </c>
      <c r="T293" s="29" t="str">
        <f aca="false">IF(AND($S293="PARADO/SEM GIRO",$K293="KG",OR(Painel!$B$5="(Todos)",A293=Painel!$B$5)*OR(Painel!$E$5="(Todos)",P293=Painel!$E$5)),$J293+ROW()/10000000,"")</f>
        <v/>
      </c>
      <c r="U293" s="29" t="str">
        <f aca="false">IF(AND($S293="VENCIDO",$K293="KG",OR(Painel!$B$5="(Todos)",A293=Painel!$B$5)*OR(Painel!$E$5="(Todos)",P293=Painel!$E$5)),$J293+ROW()/10000000,"")</f>
        <v/>
      </c>
    </row>
    <row r="294" customFormat="false" ht="15" hidden="false" customHeight="false" outlineLevel="0" collapsed="false">
      <c r="A294" s="29" t="s">
        <v>59</v>
      </c>
      <c r="B294" s="29" t="s">
        <v>484</v>
      </c>
      <c r="C294" s="29" t="s">
        <v>291</v>
      </c>
      <c r="D294" s="29" t="s">
        <v>413</v>
      </c>
      <c r="E294" s="29" t="n">
        <v>23</v>
      </c>
      <c r="F294" s="29"/>
      <c r="G294" s="29"/>
      <c r="H294" s="30" t="n">
        <v>10.1</v>
      </c>
      <c r="I294" s="31" t="n">
        <v>46285</v>
      </c>
      <c r="J294" s="30" t="n">
        <v>10.1</v>
      </c>
      <c r="K294" s="29" t="s">
        <v>120</v>
      </c>
      <c r="L294" s="29" t="s">
        <v>116</v>
      </c>
      <c r="M294" s="29"/>
      <c r="N294" s="29" t="s">
        <v>122</v>
      </c>
      <c r="O294" s="31" t="n">
        <v>46865</v>
      </c>
      <c r="P294" s="29" t="s">
        <v>123</v>
      </c>
      <c r="Q294" s="29" t="n">
        <f aca="false">IFERROR(VALUE(L294),"")</f>
        <v>0</v>
      </c>
      <c r="R294" s="29" t="n">
        <f aca="true">IF(O294="","",O294-TODAY())</f>
        <v>580</v>
      </c>
      <c r="S294" s="29" t="str">
        <f aca="false">IF(C294="&lt;&lt; vazio &gt;&gt;","VAZIA",IF(AND(O294&lt;&gt;"",R294&lt;0),"VENCIDO",IF(AND(O294&lt;&gt;"",R294&lt;=Parametros!$B$10),"PRÓX. VENCIMENTO",IF(F294="Q","QUALIDADE",IF(F294="S","BLOQUEADO",IF(F294="R","RESTRITO/DEVOLUÇÃO",IF(OR(N294="QUAR",N294="QRES"),"QUARENTENA",IF(OR(B294="DESCARTE",B294="DEVOLUÇÃO"),"DESCARTE/DEVOLUÇÃO",IF(AND(D294="",K294&lt;&gt;""),"SEM LOTE",IF(AND(Q294&lt;&gt;"",Q294&gt;=Parametros!$B$11),"PARADO/SEM GIRO","OK"))))))))))</f>
        <v>OK</v>
      </c>
      <c r="T294" s="29" t="str">
        <f aca="false">IF(AND($S294="PARADO/SEM GIRO",$K294="KG",OR(Painel!$B$5="(Todos)",A294=Painel!$B$5)*OR(Painel!$E$5="(Todos)",P294=Painel!$E$5)),$J294+ROW()/10000000,"")</f>
        <v/>
      </c>
      <c r="U294" s="29" t="str">
        <f aca="false">IF(AND($S294="VENCIDO",$K294="KG",OR(Painel!$B$5="(Todos)",A294=Painel!$B$5)*OR(Painel!$E$5="(Todos)",P294=Painel!$E$5)),$J294+ROW()/10000000,"")</f>
        <v/>
      </c>
    </row>
    <row r="295" customFormat="false" ht="15" hidden="false" customHeight="false" outlineLevel="0" collapsed="false">
      <c r="A295" s="29" t="s">
        <v>59</v>
      </c>
      <c r="B295" s="29" t="s">
        <v>484</v>
      </c>
      <c r="C295" s="29" t="s">
        <v>217</v>
      </c>
      <c r="D295" s="29" t="s">
        <v>485</v>
      </c>
      <c r="E295" s="29" t="n">
        <v>23</v>
      </c>
      <c r="F295" s="29"/>
      <c r="G295" s="29"/>
      <c r="H295" s="30" t="n">
        <v>10.5</v>
      </c>
      <c r="I295" s="31" t="n">
        <v>46285</v>
      </c>
      <c r="J295" s="30" t="n">
        <v>10.5</v>
      </c>
      <c r="K295" s="29" t="s">
        <v>120</v>
      </c>
      <c r="L295" s="29" t="s">
        <v>116</v>
      </c>
      <c r="M295" s="29"/>
      <c r="N295" s="29" t="s">
        <v>122</v>
      </c>
      <c r="O295" s="31" t="n">
        <v>46532</v>
      </c>
      <c r="P295" s="29" t="s">
        <v>123</v>
      </c>
      <c r="Q295" s="29" t="n">
        <f aca="false">IFERROR(VALUE(L295),"")</f>
        <v>0</v>
      </c>
      <c r="R295" s="29" t="n">
        <f aca="true">IF(O295="","",O295-TODAY())</f>
        <v>247</v>
      </c>
      <c r="S295" s="29" t="str">
        <f aca="false">IF(C295="&lt;&lt; vazio &gt;&gt;","VAZIA",IF(AND(O295&lt;&gt;"",R295&lt;0),"VENCIDO",IF(AND(O295&lt;&gt;"",R295&lt;=Parametros!$B$10),"PRÓX. VENCIMENTO",IF(F295="Q","QUALIDADE",IF(F295="S","BLOQUEADO",IF(F295="R","RESTRITO/DEVOLUÇÃO",IF(OR(N295="QUAR",N295="QRES"),"QUARENTENA",IF(OR(B295="DESCARTE",B295="DEVOLUÇÃO"),"DESCARTE/DEVOLUÇÃO",IF(AND(D295="",K295&lt;&gt;""),"SEM LOTE",IF(AND(Q295&lt;&gt;"",Q295&gt;=Parametros!$B$11),"PARADO/SEM GIRO","OK"))))))))))</f>
        <v>OK</v>
      </c>
      <c r="T295" s="29" t="str">
        <f aca="false">IF(AND($S295="PARADO/SEM GIRO",$K295="KG",OR(Painel!$B$5="(Todos)",A295=Painel!$B$5)*OR(Painel!$E$5="(Todos)",P295=Painel!$E$5)),$J295+ROW()/10000000,"")</f>
        <v/>
      </c>
      <c r="U295" s="29" t="str">
        <f aca="false">IF(AND($S295="VENCIDO",$K295="KG",OR(Painel!$B$5="(Todos)",A295=Painel!$B$5)*OR(Painel!$E$5="(Todos)",P295=Painel!$E$5)),$J295+ROW()/10000000,"")</f>
        <v/>
      </c>
    </row>
    <row r="296" customFormat="false" ht="15" hidden="false" customHeight="false" outlineLevel="0" collapsed="false">
      <c r="A296" s="29" t="s">
        <v>59</v>
      </c>
      <c r="B296" s="29" t="s">
        <v>484</v>
      </c>
      <c r="C296" s="29" t="s">
        <v>396</v>
      </c>
      <c r="D296" s="29" t="s">
        <v>397</v>
      </c>
      <c r="E296" s="29" t="n">
        <v>23</v>
      </c>
      <c r="F296" s="29"/>
      <c r="G296" s="29"/>
      <c r="H296" s="30" t="n">
        <v>10.5</v>
      </c>
      <c r="I296" s="31" t="n">
        <v>46285</v>
      </c>
      <c r="J296" s="30" t="n">
        <v>10.5</v>
      </c>
      <c r="K296" s="29" t="s">
        <v>120</v>
      </c>
      <c r="L296" s="29" t="s">
        <v>116</v>
      </c>
      <c r="M296" s="29"/>
      <c r="N296" s="29" t="s">
        <v>122</v>
      </c>
      <c r="O296" s="31" t="n">
        <v>46806</v>
      </c>
      <c r="P296" s="29" t="s">
        <v>123</v>
      </c>
      <c r="Q296" s="29" t="n">
        <f aca="false">IFERROR(VALUE(L296),"")</f>
        <v>0</v>
      </c>
      <c r="R296" s="29" t="n">
        <f aca="true">IF(O296="","",O296-TODAY())</f>
        <v>521</v>
      </c>
      <c r="S296" s="29" t="str">
        <f aca="false">IF(C296="&lt;&lt; vazio &gt;&gt;","VAZIA",IF(AND(O296&lt;&gt;"",R296&lt;0),"VENCIDO",IF(AND(O296&lt;&gt;"",R296&lt;=Parametros!$B$10),"PRÓX. VENCIMENTO",IF(F296="Q","QUALIDADE",IF(F296="S","BLOQUEADO",IF(F296="R","RESTRITO/DEVOLUÇÃO",IF(OR(N296="QUAR",N296="QRES"),"QUARENTENA",IF(OR(B296="DESCARTE",B296="DEVOLUÇÃO"),"DESCARTE/DEVOLUÇÃO",IF(AND(D296="",K296&lt;&gt;""),"SEM LOTE",IF(AND(Q296&lt;&gt;"",Q296&gt;=Parametros!$B$11),"PARADO/SEM GIRO","OK"))))))))))</f>
        <v>OK</v>
      </c>
      <c r="T296" s="29" t="str">
        <f aca="false">IF(AND($S296="PARADO/SEM GIRO",$K296="KG",OR(Painel!$B$5="(Todos)",A296=Painel!$B$5)*OR(Painel!$E$5="(Todos)",P296=Painel!$E$5)),$J296+ROW()/10000000,"")</f>
        <v/>
      </c>
      <c r="U296" s="29" t="str">
        <f aca="false">IF(AND($S296="VENCIDO",$K296="KG",OR(Painel!$B$5="(Todos)",A296=Painel!$B$5)*OR(Painel!$E$5="(Todos)",P296=Painel!$E$5)),$J296+ROW()/10000000,"")</f>
        <v/>
      </c>
    </row>
    <row r="297" customFormat="false" ht="15" hidden="false" customHeight="false" outlineLevel="0" collapsed="false">
      <c r="A297" s="29" t="s">
        <v>59</v>
      </c>
      <c r="B297" s="29" t="s">
        <v>484</v>
      </c>
      <c r="C297" s="29" t="s">
        <v>486</v>
      </c>
      <c r="D297" s="29" t="s">
        <v>487</v>
      </c>
      <c r="E297" s="29" t="n">
        <v>23</v>
      </c>
      <c r="F297" s="29"/>
      <c r="G297" s="29"/>
      <c r="H297" s="30" t="n">
        <v>10.5</v>
      </c>
      <c r="I297" s="31" t="n">
        <v>46285</v>
      </c>
      <c r="J297" s="30" t="n">
        <v>10.5</v>
      </c>
      <c r="K297" s="29" t="s">
        <v>120</v>
      </c>
      <c r="L297" s="29" t="s">
        <v>116</v>
      </c>
      <c r="M297" s="29"/>
      <c r="N297" s="29" t="s">
        <v>122</v>
      </c>
      <c r="O297" s="31" t="n">
        <v>46478</v>
      </c>
      <c r="P297" s="29" t="s">
        <v>123</v>
      </c>
      <c r="Q297" s="29" t="n">
        <f aca="false">IFERROR(VALUE(L297),"")</f>
        <v>0</v>
      </c>
      <c r="R297" s="29" t="n">
        <f aca="true">IF(O297="","",O297-TODAY())</f>
        <v>193</v>
      </c>
      <c r="S297" s="29" t="str">
        <f aca="false">IF(C297="&lt;&lt; vazio &gt;&gt;","VAZIA",IF(AND(O297&lt;&gt;"",R297&lt;0),"VENCIDO",IF(AND(O297&lt;&gt;"",R297&lt;=Parametros!$B$10),"PRÓX. VENCIMENTO",IF(F297="Q","QUALIDADE",IF(F297="S","BLOQUEADO",IF(F297="R","RESTRITO/DEVOLUÇÃO",IF(OR(N297="QUAR",N297="QRES"),"QUARENTENA",IF(OR(B297="DESCARTE",B297="DEVOLUÇÃO"),"DESCARTE/DEVOLUÇÃO",IF(AND(D297="",K297&lt;&gt;""),"SEM LOTE",IF(AND(Q297&lt;&gt;"",Q297&gt;=Parametros!$B$11),"PARADO/SEM GIRO","OK"))))))))))</f>
        <v>OK</v>
      </c>
      <c r="T297" s="29" t="str">
        <f aca="false">IF(AND($S297="PARADO/SEM GIRO",$K297="KG",OR(Painel!$B$5="(Todos)",A297=Painel!$B$5)*OR(Painel!$E$5="(Todos)",P297=Painel!$E$5)),$J297+ROW()/10000000,"")</f>
        <v/>
      </c>
      <c r="U297" s="29" t="str">
        <f aca="false">IF(AND($S297="VENCIDO",$K297="KG",OR(Painel!$B$5="(Todos)",A297=Painel!$B$5)*OR(Painel!$E$5="(Todos)",P297=Painel!$E$5)),$J297+ROW()/10000000,"")</f>
        <v/>
      </c>
    </row>
    <row r="298" customFormat="false" ht="15" hidden="false" customHeight="false" outlineLevel="0" collapsed="false">
      <c r="A298" s="29" t="s">
        <v>59</v>
      </c>
      <c r="B298" s="29" t="s">
        <v>484</v>
      </c>
      <c r="C298" s="29" t="s">
        <v>418</v>
      </c>
      <c r="D298" s="29" t="s">
        <v>419</v>
      </c>
      <c r="E298" s="29" t="n">
        <v>23</v>
      </c>
      <c r="F298" s="29"/>
      <c r="G298" s="29"/>
      <c r="H298" s="30" t="n">
        <v>16.4</v>
      </c>
      <c r="I298" s="31" t="n">
        <v>46285</v>
      </c>
      <c r="J298" s="30" t="n">
        <v>16.4</v>
      </c>
      <c r="K298" s="29" t="s">
        <v>120</v>
      </c>
      <c r="L298" s="29" t="s">
        <v>116</v>
      </c>
      <c r="M298" s="29"/>
      <c r="N298" s="29" t="s">
        <v>122</v>
      </c>
      <c r="O298" s="31" t="n">
        <v>46566</v>
      </c>
      <c r="P298" s="29" t="s">
        <v>123</v>
      </c>
      <c r="Q298" s="29" t="n">
        <f aca="false">IFERROR(VALUE(L298),"")</f>
        <v>0</v>
      </c>
      <c r="R298" s="29" t="n">
        <f aca="true">IF(O298="","",O298-TODAY())</f>
        <v>281</v>
      </c>
      <c r="S298" s="29" t="str">
        <f aca="false">IF(C298="&lt;&lt; vazio &gt;&gt;","VAZIA",IF(AND(O298&lt;&gt;"",R298&lt;0),"VENCIDO",IF(AND(O298&lt;&gt;"",R298&lt;=Parametros!$B$10),"PRÓX. VENCIMENTO",IF(F298="Q","QUALIDADE",IF(F298="S","BLOQUEADO",IF(F298="R","RESTRITO/DEVOLUÇÃO",IF(OR(N298="QUAR",N298="QRES"),"QUARENTENA",IF(OR(B298="DESCARTE",B298="DEVOLUÇÃO"),"DESCARTE/DEVOLUÇÃO",IF(AND(D298="",K298&lt;&gt;""),"SEM LOTE",IF(AND(Q298&lt;&gt;"",Q298&gt;=Parametros!$B$11),"PARADO/SEM GIRO","OK"))))))))))</f>
        <v>OK</v>
      </c>
      <c r="T298" s="29" t="str">
        <f aca="false">IF(AND($S298="PARADO/SEM GIRO",$K298="KG",OR(Painel!$B$5="(Todos)",A298=Painel!$B$5)*OR(Painel!$E$5="(Todos)",P298=Painel!$E$5)),$J298+ROW()/10000000,"")</f>
        <v/>
      </c>
      <c r="U298" s="29" t="str">
        <f aca="false">IF(AND($S298="VENCIDO",$K298="KG",OR(Painel!$B$5="(Todos)",A298=Painel!$B$5)*OR(Painel!$E$5="(Todos)",P298=Painel!$E$5)),$J298+ROW()/10000000,"")</f>
        <v/>
      </c>
    </row>
    <row r="299" customFormat="false" ht="15" hidden="false" customHeight="false" outlineLevel="0" collapsed="false">
      <c r="A299" s="29" t="s">
        <v>59</v>
      </c>
      <c r="B299" s="29" t="s">
        <v>484</v>
      </c>
      <c r="C299" s="29" t="s">
        <v>398</v>
      </c>
      <c r="D299" s="29" t="s">
        <v>402</v>
      </c>
      <c r="E299" s="29" t="n">
        <v>23</v>
      </c>
      <c r="F299" s="29"/>
      <c r="G299" s="29"/>
      <c r="H299" s="30" t="n">
        <v>10.5</v>
      </c>
      <c r="I299" s="31" t="n">
        <v>46285</v>
      </c>
      <c r="J299" s="30" t="n">
        <v>10.5</v>
      </c>
      <c r="K299" s="29" t="s">
        <v>120</v>
      </c>
      <c r="L299" s="29" t="s">
        <v>116</v>
      </c>
      <c r="M299" s="29"/>
      <c r="N299" s="29" t="s">
        <v>122</v>
      </c>
      <c r="O299" s="31" t="n">
        <v>46641</v>
      </c>
      <c r="P299" s="29" t="s">
        <v>123</v>
      </c>
      <c r="Q299" s="29" t="n">
        <f aca="false">IFERROR(VALUE(L299),"")</f>
        <v>0</v>
      </c>
      <c r="R299" s="29" t="n">
        <f aca="true">IF(O299="","",O299-TODAY())</f>
        <v>356</v>
      </c>
      <c r="S299" s="29" t="str">
        <f aca="false">IF(C299="&lt;&lt; vazio &gt;&gt;","VAZIA",IF(AND(O299&lt;&gt;"",R299&lt;0),"VENCIDO",IF(AND(O299&lt;&gt;"",R299&lt;=Parametros!$B$10),"PRÓX. VENCIMENTO",IF(F299="Q","QUALIDADE",IF(F299="S","BLOQUEADO",IF(F299="R","RESTRITO/DEVOLUÇÃO",IF(OR(N299="QUAR",N299="QRES"),"QUARENTENA",IF(OR(B299="DESCARTE",B299="DEVOLUÇÃO"),"DESCARTE/DEVOLUÇÃO",IF(AND(D299="",K299&lt;&gt;""),"SEM LOTE",IF(AND(Q299&lt;&gt;"",Q299&gt;=Parametros!$B$11),"PARADO/SEM GIRO","OK"))))))))))</f>
        <v>OK</v>
      </c>
      <c r="T299" s="29" t="str">
        <f aca="false">IF(AND($S299="PARADO/SEM GIRO",$K299="KG",OR(Painel!$B$5="(Todos)",A299=Painel!$B$5)*OR(Painel!$E$5="(Todos)",P299=Painel!$E$5)),$J299+ROW()/10000000,"")</f>
        <v/>
      </c>
      <c r="U299" s="29" t="str">
        <f aca="false">IF(AND($S299="VENCIDO",$K299="KG",OR(Painel!$B$5="(Todos)",A299=Painel!$B$5)*OR(Painel!$E$5="(Todos)",P299=Painel!$E$5)),$J299+ROW()/10000000,"")</f>
        <v/>
      </c>
    </row>
    <row r="300" customFormat="false" ht="15" hidden="false" customHeight="false" outlineLevel="0" collapsed="false">
      <c r="A300" s="29" t="s">
        <v>59</v>
      </c>
      <c r="B300" s="29" t="s">
        <v>484</v>
      </c>
      <c r="C300" s="29" t="s">
        <v>473</v>
      </c>
      <c r="D300" s="29" t="s">
        <v>474</v>
      </c>
      <c r="E300" s="29" t="n">
        <v>23</v>
      </c>
      <c r="F300" s="29"/>
      <c r="G300" s="29"/>
      <c r="H300" s="30" t="n">
        <v>5</v>
      </c>
      <c r="I300" s="31" t="n">
        <v>46285</v>
      </c>
      <c r="J300" s="30" t="n">
        <v>5</v>
      </c>
      <c r="K300" s="29" t="s">
        <v>120</v>
      </c>
      <c r="L300" s="29" t="s">
        <v>116</v>
      </c>
      <c r="M300" s="29"/>
      <c r="N300" s="29" t="s">
        <v>122</v>
      </c>
      <c r="O300" s="31" t="n">
        <v>46708</v>
      </c>
      <c r="P300" s="29" t="s">
        <v>123</v>
      </c>
      <c r="Q300" s="29" t="n">
        <f aca="false">IFERROR(VALUE(L300),"")</f>
        <v>0</v>
      </c>
      <c r="R300" s="29" t="n">
        <f aca="true">IF(O300="","",O300-TODAY())</f>
        <v>423</v>
      </c>
      <c r="S300" s="29" t="str">
        <f aca="false">IF(C300="&lt;&lt; vazio &gt;&gt;","VAZIA",IF(AND(O300&lt;&gt;"",R300&lt;0),"VENCIDO",IF(AND(O300&lt;&gt;"",R300&lt;=Parametros!$B$10),"PRÓX. VENCIMENTO",IF(F300="Q","QUALIDADE",IF(F300="S","BLOQUEADO",IF(F300="R","RESTRITO/DEVOLUÇÃO",IF(OR(N300="QUAR",N300="QRES"),"QUARENTENA",IF(OR(B300="DESCARTE",B300="DEVOLUÇÃO"),"DESCARTE/DEVOLUÇÃO",IF(AND(D300="",K300&lt;&gt;""),"SEM LOTE",IF(AND(Q300&lt;&gt;"",Q300&gt;=Parametros!$B$11),"PARADO/SEM GIRO","OK"))))))))))</f>
        <v>OK</v>
      </c>
      <c r="T300" s="29" t="str">
        <f aca="false">IF(AND($S300="PARADO/SEM GIRO",$K300="KG",OR(Painel!$B$5="(Todos)",A300=Painel!$B$5)*OR(Painel!$E$5="(Todos)",P300=Painel!$E$5)),$J300+ROW()/10000000,"")</f>
        <v/>
      </c>
      <c r="U300" s="29" t="str">
        <f aca="false">IF(AND($S300="VENCIDO",$K300="KG",OR(Painel!$B$5="(Todos)",A300=Painel!$B$5)*OR(Painel!$E$5="(Todos)",P300=Painel!$E$5)),$J300+ROW()/10000000,"")</f>
        <v/>
      </c>
    </row>
    <row r="301" customFormat="false" ht="15" hidden="false" customHeight="false" outlineLevel="0" collapsed="false">
      <c r="A301" s="29" t="s">
        <v>59</v>
      </c>
      <c r="B301" s="29" t="s">
        <v>484</v>
      </c>
      <c r="C301" s="29" t="s">
        <v>308</v>
      </c>
      <c r="D301" s="29" t="s">
        <v>461</v>
      </c>
      <c r="E301" s="29" t="n">
        <v>23</v>
      </c>
      <c r="F301" s="29"/>
      <c r="G301" s="29"/>
      <c r="H301" s="30" t="n">
        <v>10</v>
      </c>
      <c r="I301" s="31" t="n">
        <v>46285</v>
      </c>
      <c r="J301" s="30" t="n">
        <v>10</v>
      </c>
      <c r="K301" s="29" t="s">
        <v>120</v>
      </c>
      <c r="L301" s="29" t="s">
        <v>116</v>
      </c>
      <c r="M301" s="29"/>
      <c r="N301" s="29" t="s">
        <v>122</v>
      </c>
      <c r="O301" s="31" t="n">
        <v>46818</v>
      </c>
      <c r="P301" s="29" t="s">
        <v>123</v>
      </c>
      <c r="Q301" s="29" t="n">
        <f aca="false">IFERROR(VALUE(L301),"")</f>
        <v>0</v>
      </c>
      <c r="R301" s="29" t="n">
        <f aca="true">IF(O301="","",O301-TODAY())</f>
        <v>533</v>
      </c>
      <c r="S301" s="29" t="str">
        <f aca="false">IF(C301="&lt;&lt; vazio &gt;&gt;","VAZIA",IF(AND(O301&lt;&gt;"",R301&lt;0),"VENCIDO",IF(AND(O301&lt;&gt;"",R301&lt;=Parametros!$B$10),"PRÓX. VENCIMENTO",IF(F301="Q","QUALIDADE",IF(F301="S","BLOQUEADO",IF(F301="R","RESTRITO/DEVOLUÇÃO",IF(OR(N301="QUAR",N301="QRES"),"QUARENTENA",IF(OR(B301="DESCARTE",B301="DEVOLUÇÃO"),"DESCARTE/DEVOLUÇÃO",IF(AND(D301="",K301&lt;&gt;""),"SEM LOTE",IF(AND(Q301&lt;&gt;"",Q301&gt;=Parametros!$B$11),"PARADO/SEM GIRO","OK"))))))))))</f>
        <v>OK</v>
      </c>
      <c r="T301" s="29" t="str">
        <f aca="false">IF(AND($S301="PARADO/SEM GIRO",$K301="KG",OR(Painel!$B$5="(Todos)",A301=Painel!$B$5)*OR(Painel!$E$5="(Todos)",P301=Painel!$E$5)),$J301+ROW()/10000000,"")</f>
        <v/>
      </c>
      <c r="U301" s="29" t="str">
        <f aca="false">IF(AND($S301="VENCIDO",$K301="KG",OR(Painel!$B$5="(Todos)",A301=Painel!$B$5)*OR(Painel!$E$5="(Todos)",P301=Painel!$E$5)),$J301+ROW()/10000000,"")</f>
        <v/>
      </c>
    </row>
    <row r="302" customFormat="false" ht="15" hidden="false" customHeight="false" outlineLevel="0" collapsed="false">
      <c r="A302" s="29" t="s">
        <v>59</v>
      </c>
      <c r="B302" s="29" t="s">
        <v>484</v>
      </c>
      <c r="C302" s="29" t="s">
        <v>157</v>
      </c>
      <c r="D302" s="29" t="s">
        <v>488</v>
      </c>
      <c r="E302" s="29" t="n">
        <v>23</v>
      </c>
      <c r="F302" s="29"/>
      <c r="G302" s="29"/>
      <c r="H302" s="30" t="n">
        <v>21</v>
      </c>
      <c r="I302" s="31" t="n">
        <v>46285</v>
      </c>
      <c r="J302" s="30" t="n">
        <v>21</v>
      </c>
      <c r="K302" s="29" t="s">
        <v>120</v>
      </c>
      <c r="L302" s="29" t="s">
        <v>116</v>
      </c>
      <c r="M302" s="29"/>
      <c r="N302" s="29" t="s">
        <v>122</v>
      </c>
      <c r="O302" s="31" t="n">
        <v>46737</v>
      </c>
      <c r="P302" s="29" t="s">
        <v>123</v>
      </c>
      <c r="Q302" s="29" t="n">
        <f aca="false">IFERROR(VALUE(L302),"")</f>
        <v>0</v>
      </c>
      <c r="R302" s="29" t="n">
        <f aca="true">IF(O302="","",O302-TODAY())</f>
        <v>452</v>
      </c>
      <c r="S302" s="29" t="str">
        <f aca="false">IF(C302="&lt;&lt; vazio &gt;&gt;","VAZIA",IF(AND(O302&lt;&gt;"",R302&lt;0),"VENCIDO",IF(AND(O302&lt;&gt;"",R302&lt;=Parametros!$B$10),"PRÓX. VENCIMENTO",IF(F302="Q","QUALIDADE",IF(F302="S","BLOQUEADO",IF(F302="R","RESTRITO/DEVOLUÇÃO",IF(OR(N302="QUAR",N302="QRES"),"QUARENTENA",IF(OR(B302="DESCARTE",B302="DEVOLUÇÃO"),"DESCARTE/DEVOLUÇÃO",IF(AND(D302="",K302&lt;&gt;""),"SEM LOTE",IF(AND(Q302&lt;&gt;"",Q302&gt;=Parametros!$B$11),"PARADO/SEM GIRO","OK"))))))))))</f>
        <v>OK</v>
      </c>
      <c r="T302" s="29" t="str">
        <f aca="false">IF(AND($S302="PARADO/SEM GIRO",$K302="KG",OR(Painel!$B$5="(Todos)",A302=Painel!$B$5)*OR(Painel!$E$5="(Todos)",P302=Painel!$E$5)),$J302+ROW()/10000000,"")</f>
        <v/>
      </c>
      <c r="U302" s="29" t="str">
        <f aca="false">IF(AND($S302="VENCIDO",$K302="KG",OR(Painel!$B$5="(Todos)",A302=Painel!$B$5)*OR(Painel!$E$5="(Todos)",P302=Painel!$E$5)),$J302+ROW()/10000000,"")</f>
        <v/>
      </c>
    </row>
    <row r="303" customFormat="false" ht="15" hidden="false" customHeight="false" outlineLevel="0" collapsed="false">
      <c r="A303" s="29" t="s">
        <v>59</v>
      </c>
      <c r="B303" s="29" t="s">
        <v>484</v>
      </c>
      <c r="C303" s="29" t="s">
        <v>369</v>
      </c>
      <c r="D303" s="29" t="s">
        <v>436</v>
      </c>
      <c r="E303" s="29" t="n">
        <v>23</v>
      </c>
      <c r="F303" s="29"/>
      <c r="G303" s="29"/>
      <c r="H303" s="30" t="n">
        <v>30.3</v>
      </c>
      <c r="I303" s="31" t="n">
        <v>46285</v>
      </c>
      <c r="J303" s="30" t="n">
        <v>30.3</v>
      </c>
      <c r="K303" s="29" t="s">
        <v>120</v>
      </c>
      <c r="L303" s="29" t="s">
        <v>116</v>
      </c>
      <c r="M303" s="29"/>
      <c r="N303" s="29" t="s">
        <v>122</v>
      </c>
      <c r="O303" s="31" t="n">
        <v>46738</v>
      </c>
      <c r="P303" s="29" t="s">
        <v>123</v>
      </c>
      <c r="Q303" s="29" t="n">
        <f aca="false">IFERROR(VALUE(L303),"")</f>
        <v>0</v>
      </c>
      <c r="R303" s="29" t="n">
        <f aca="true">IF(O303="","",O303-TODAY())</f>
        <v>453</v>
      </c>
      <c r="S303" s="29" t="str">
        <f aca="false">IF(C303="&lt;&lt; vazio &gt;&gt;","VAZIA",IF(AND(O303&lt;&gt;"",R303&lt;0),"VENCIDO",IF(AND(O303&lt;&gt;"",R303&lt;=Parametros!$B$10),"PRÓX. VENCIMENTO",IF(F303="Q","QUALIDADE",IF(F303="S","BLOQUEADO",IF(F303="R","RESTRITO/DEVOLUÇÃO",IF(OR(N303="QUAR",N303="QRES"),"QUARENTENA",IF(OR(B303="DESCARTE",B303="DEVOLUÇÃO"),"DESCARTE/DEVOLUÇÃO",IF(AND(D303="",K303&lt;&gt;""),"SEM LOTE",IF(AND(Q303&lt;&gt;"",Q303&gt;=Parametros!$B$11),"PARADO/SEM GIRO","OK"))))))))))</f>
        <v>OK</v>
      </c>
      <c r="T303" s="29" t="str">
        <f aca="false">IF(AND($S303="PARADO/SEM GIRO",$K303="KG",OR(Painel!$B$5="(Todos)",A303=Painel!$B$5)*OR(Painel!$E$5="(Todos)",P303=Painel!$E$5)),$J303+ROW()/10000000,"")</f>
        <v/>
      </c>
      <c r="U303" s="29" t="str">
        <f aca="false">IF(AND($S303="VENCIDO",$K303="KG",OR(Painel!$B$5="(Todos)",A303=Painel!$B$5)*OR(Painel!$E$5="(Todos)",P303=Painel!$E$5)),$J303+ROW()/10000000,"")</f>
        <v/>
      </c>
    </row>
    <row r="304" customFormat="false" ht="15" hidden="false" customHeight="false" outlineLevel="0" collapsed="false">
      <c r="A304" s="29" t="s">
        <v>59</v>
      </c>
      <c r="B304" s="29" t="s">
        <v>484</v>
      </c>
      <c r="C304" s="29" t="s">
        <v>437</v>
      </c>
      <c r="D304" s="29" t="s">
        <v>438</v>
      </c>
      <c r="E304" s="29" t="n">
        <v>23</v>
      </c>
      <c r="F304" s="29"/>
      <c r="G304" s="29"/>
      <c r="H304" s="30" t="n">
        <v>12.12</v>
      </c>
      <c r="I304" s="31" t="n">
        <v>46285</v>
      </c>
      <c r="J304" s="30" t="n">
        <v>12.12</v>
      </c>
      <c r="K304" s="29" t="s">
        <v>120</v>
      </c>
      <c r="L304" s="29" t="s">
        <v>116</v>
      </c>
      <c r="M304" s="29"/>
      <c r="N304" s="29" t="s">
        <v>122</v>
      </c>
      <c r="O304" s="31" t="n">
        <v>46797</v>
      </c>
      <c r="P304" s="29" t="s">
        <v>123</v>
      </c>
      <c r="Q304" s="29" t="n">
        <f aca="false">IFERROR(VALUE(L304),"")</f>
        <v>0</v>
      </c>
      <c r="R304" s="29" t="n">
        <f aca="true">IF(O304="","",O304-TODAY())</f>
        <v>512</v>
      </c>
      <c r="S304" s="29" t="str">
        <f aca="false">IF(C304="&lt;&lt; vazio &gt;&gt;","VAZIA",IF(AND(O304&lt;&gt;"",R304&lt;0),"VENCIDO",IF(AND(O304&lt;&gt;"",R304&lt;=Parametros!$B$10),"PRÓX. VENCIMENTO",IF(F304="Q","QUALIDADE",IF(F304="S","BLOQUEADO",IF(F304="R","RESTRITO/DEVOLUÇÃO",IF(OR(N304="QUAR",N304="QRES"),"QUARENTENA",IF(OR(B304="DESCARTE",B304="DEVOLUÇÃO"),"DESCARTE/DEVOLUÇÃO",IF(AND(D304="",K304&lt;&gt;""),"SEM LOTE",IF(AND(Q304&lt;&gt;"",Q304&gt;=Parametros!$B$11),"PARADO/SEM GIRO","OK"))))))))))</f>
        <v>OK</v>
      </c>
      <c r="T304" s="29" t="str">
        <f aca="false">IF(AND($S304="PARADO/SEM GIRO",$K304="KG",OR(Painel!$B$5="(Todos)",A304=Painel!$B$5)*OR(Painel!$E$5="(Todos)",P304=Painel!$E$5)),$J304+ROW()/10000000,"")</f>
        <v/>
      </c>
      <c r="U304" s="29" t="str">
        <f aca="false">IF(AND($S304="VENCIDO",$K304="KG",OR(Painel!$B$5="(Todos)",A304=Painel!$B$5)*OR(Painel!$E$5="(Todos)",P304=Painel!$E$5)),$J304+ROW()/10000000,"")</f>
        <v/>
      </c>
    </row>
    <row r="305" customFormat="false" ht="15" hidden="false" customHeight="false" outlineLevel="0" collapsed="false">
      <c r="A305" s="29" t="s">
        <v>59</v>
      </c>
      <c r="B305" s="29" t="s">
        <v>484</v>
      </c>
      <c r="C305" s="29" t="s">
        <v>489</v>
      </c>
      <c r="D305" s="29" t="s">
        <v>490</v>
      </c>
      <c r="E305" s="29" t="n">
        <v>23</v>
      </c>
      <c r="F305" s="29"/>
      <c r="G305" s="29"/>
      <c r="H305" s="30" t="n">
        <v>21</v>
      </c>
      <c r="I305" s="31" t="n">
        <v>46285</v>
      </c>
      <c r="J305" s="30" t="n">
        <v>21</v>
      </c>
      <c r="K305" s="29" t="s">
        <v>120</v>
      </c>
      <c r="L305" s="29" t="s">
        <v>116</v>
      </c>
      <c r="M305" s="29"/>
      <c r="N305" s="29" t="s">
        <v>122</v>
      </c>
      <c r="O305" s="31" t="n">
        <v>46727</v>
      </c>
      <c r="P305" s="29" t="s">
        <v>123</v>
      </c>
      <c r="Q305" s="29" t="n">
        <f aca="false">IFERROR(VALUE(L305),"")</f>
        <v>0</v>
      </c>
      <c r="R305" s="29" t="n">
        <f aca="true">IF(O305="","",O305-TODAY())</f>
        <v>442</v>
      </c>
      <c r="S305" s="29" t="str">
        <f aca="false">IF(C305="&lt;&lt; vazio &gt;&gt;","VAZIA",IF(AND(O305&lt;&gt;"",R305&lt;0),"VENCIDO",IF(AND(O305&lt;&gt;"",R305&lt;=Parametros!$B$10),"PRÓX. VENCIMENTO",IF(F305="Q","QUALIDADE",IF(F305="S","BLOQUEADO",IF(F305="R","RESTRITO/DEVOLUÇÃO",IF(OR(N305="QUAR",N305="QRES"),"QUARENTENA",IF(OR(B305="DESCARTE",B305="DEVOLUÇÃO"),"DESCARTE/DEVOLUÇÃO",IF(AND(D305="",K305&lt;&gt;""),"SEM LOTE",IF(AND(Q305&lt;&gt;"",Q305&gt;=Parametros!$B$11),"PARADO/SEM GIRO","OK"))))))))))</f>
        <v>OK</v>
      </c>
      <c r="T305" s="29" t="str">
        <f aca="false">IF(AND($S305="PARADO/SEM GIRO",$K305="KG",OR(Painel!$B$5="(Todos)",A305=Painel!$B$5)*OR(Painel!$E$5="(Todos)",P305=Painel!$E$5)),$J305+ROW()/10000000,"")</f>
        <v/>
      </c>
      <c r="U305" s="29" t="str">
        <f aca="false">IF(AND($S305="VENCIDO",$K305="KG",OR(Painel!$B$5="(Todos)",A305=Painel!$B$5)*OR(Painel!$E$5="(Todos)",P305=Painel!$E$5)),$J305+ROW()/10000000,"")</f>
        <v/>
      </c>
    </row>
    <row r="306" customFormat="false" ht="15" hidden="false" customHeight="false" outlineLevel="0" collapsed="false">
      <c r="A306" s="29" t="s">
        <v>59</v>
      </c>
      <c r="B306" s="29" t="s">
        <v>484</v>
      </c>
      <c r="C306" s="29" t="s">
        <v>161</v>
      </c>
      <c r="D306" s="29" t="s">
        <v>429</v>
      </c>
      <c r="E306" s="29" t="n">
        <v>23</v>
      </c>
      <c r="F306" s="29"/>
      <c r="G306" s="29"/>
      <c r="H306" s="30" t="n">
        <v>20.2</v>
      </c>
      <c r="I306" s="31" t="n">
        <v>46285</v>
      </c>
      <c r="J306" s="30" t="n">
        <v>20.2</v>
      </c>
      <c r="K306" s="29" t="s">
        <v>120</v>
      </c>
      <c r="L306" s="29" t="s">
        <v>116</v>
      </c>
      <c r="M306" s="29"/>
      <c r="N306" s="29" t="s">
        <v>122</v>
      </c>
      <c r="O306" s="31" t="n">
        <v>46730</v>
      </c>
      <c r="P306" s="29" t="s">
        <v>123</v>
      </c>
      <c r="Q306" s="29" t="n">
        <f aca="false">IFERROR(VALUE(L306),"")</f>
        <v>0</v>
      </c>
      <c r="R306" s="29" t="n">
        <f aca="true">IF(O306="","",O306-TODAY())</f>
        <v>445</v>
      </c>
      <c r="S306" s="29" t="str">
        <f aca="false">IF(C306="&lt;&lt; vazio &gt;&gt;","VAZIA",IF(AND(O306&lt;&gt;"",R306&lt;0),"VENCIDO",IF(AND(O306&lt;&gt;"",R306&lt;=Parametros!$B$10),"PRÓX. VENCIMENTO",IF(F306="Q","QUALIDADE",IF(F306="S","BLOQUEADO",IF(F306="R","RESTRITO/DEVOLUÇÃO",IF(OR(N306="QUAR",N306="QRES"),"QUARENTENA",IF(OR(B306="DESCARTE",B306="DEVOLUÇÃO"),"DESCARTE/DEVOLUÇÃO",IF(AND(D306="",K306&lt;&gt;""),"SEM LOTE",IF(AND(Q306&lt;&gt;"",Q306&gt;=Parametros!$B$11),"PARADO/SEM GIRO","OK"))))))))))</f>
        <v>OK</v>
      </c>
      <c r="T306" s="29" t="str">
        <f aca="false">IF(AND($S306="PARADO/SEM GIRO",$K306="KG",OR(Painel!$B$5="(Todos)",A306=Painel!$B$5)*OR(Painel!$E$5="(Todos)",P306=Painel!$E$5)),$J306+ROW()/10000000,"")</f>
        <v/>
      </c>
      <c r="U306" s="29" t="str">
        <f aca="false">IF(AND($S306="VENCIDO",$K306="KG",OR(Painel!$B$5="(Todos)",A306=Painel!$B$5)*OR(Painel!$E$5="(Todos)",P306=Painel!$E$5)),$J306+ROW()/10000000,"")</f>
        <v/>
      </c>
    </row>
    <row r="307" customFormat="false" ht="15" hidden="false" customHeight="false" outlineLevel="0" collapsed="false">
      <c r="A307" s="29" t="s">
        <v>59</v>
      </c>
      <c r="B307" s="29" t="s">
        <v>484</v>
      </c>
      <c r="C307" s="29" t="s">
        <v>430</v>
      </c>
      <c r="D307" s="29" t="s">
        <v>431</v>
      </c>
      <c r="E307" s="29" t="n">
        <v>23</v>
      </c>
      <c r="F307" s="29"/>
      <c r="G307" s="29"/>
      <c r="H307" s="30" t="n">
        <v>20.2</v>
      </c>
      <c r="I307" s="31" t="n">
        <v>46285</v>
      </c>
      <c r="J307" s="30" t="n">
        <v>20.2</v>
      </c>
      <c r="K307" s="29" t="s">
        <v>120</v>
      </c>
      <c r="L307" s="29" t="s">
        <v>116</v>
      </c>
      <c r="M307" s="29"/>
      <c r="N307" s="29" t="s">
        <v>122</v>
      </c>
      <c r="O307" s="31" t="n">
        <v>46770</v>
      </c>
      <c r="P307" s="29" t="s">
        <v>123</v>
      </c>
      <c r="Q307" s="29" t="n">
        <f aca="false">IFERROR(VALUE(L307),"")</f>
        <v>0</v>
      </c>
      <c r="R307" s="29" t="n">
        <f aca="true">IF(O307="","",O307-TODAY())</f>
        <v>485</v>
      </c>
      <c r="S307" s="29" t="str">
        <f aca="false">IF(C307="&lt;&lt; vazio &gt;&gt;","VAZIA",IF(AND(O307&lt;&gt;"",R307&lt;0),"VENCIDO",IF(AND(O307&lt;&gt;"",R307&lt;=Parametros!$B$10),"PRÓX. VENCIMENTO",IF(F307="Q","QUALIDADE",IF(F307="S","BLOQUEADO",IF(F307="R","RESTRITO/DEVOLUÇÃO",IF(OR(N307="QUAR",N307="QRES"),"QUARENTENA",IF(OR(B307="DESCARTE",B307="DEVOLUÇÃO"),"DESCARTE/DEVOLUÇÃO",IF(AND(D307="",K307&lt;&gt;""),"SEM LOTE",IF(AND(Q307&lt;&gt;"",Q307&gt;=Parametros!$B$11),"PARADO/SEM GIRO","OK"))))))))))</f>
        <v>OK</v>
      </c>
      <c r="T307" s="29" t="str">
        <f aca="false">IF(AND($S307="PARADO/SEM GIRO",$K307="KG",OR(Painel!$B$5="(Todos)",A307=Painel!$B$5)*OR(Painel!$E$5="(Todos)",P307=Painel!$E$5)),$J307+ROW()/10000000,"")</f>
        <v/>
      </c>
      <c r="U307" s="29" t="str">
        <f aca="false">IF(AND($S307="VENCIDO",$K307="KG",OR(Painel!$B$5="(Todos)",A307=Painel!$B$5)*OR(Painel!$E$5="(Todos)",P307=Painel!$E$5)),$J307+ROW()/10000000,"")</f>
        <v/>
      </c>
    </row>
    <row r="308" customFormat="false" ht="15" hidden="false" customHeight="false" outlineLevel="0" collapsed="false">
      <c r="A308" s="29" t="s">
        <v>59</v>
      </c>
      <c r="B308" s="29" t="s">
        <v>484</v>
      </c>
      <c r="C308" s="29" t="s">
        <v>313</v>
      </c>
      <c r="D308" s="29" t="s">
        <v>457</v>
      </c>
      <c r="E308" s="29" t="n">
        <v>23</v>
      </c>
      <c r="F308" s="29"/>
      <c r="G308" s="29"/>
      <c r="H308" s="30" t="n">
        <v>20.2</v>
      </c>
      <c r="I308" s="31" t="n">
        <v>46285</v>
      </c>
      <c r="J308" s="30" t="n">
        <v>20.2</v>
      </c>
      <c r="K308" s="29" t="s">
        <v>120</v>
      </c>
      <c r="L308" s="29" t="s">
        <v>116</v>
      </c>
      <c r="M308" s="29"/>
      <c r="N308" s="29" t="s">
        <v>122</v>
      </c>
      <c r="O308" s="31" t="n">
        <v>46761</v>
      </c>
      <c r="P308" s="29" t="s">
        <v>123</v>
      </c>
      <c r="Q308" s="29" t="n">
        <f aca="false">IFERROR(VALUE(L308),"")</f>
        <v>0</v>
      </c>
      <c r="R308" s="29" t="n">
        <f aca="true">IF(O308="","",O308-TODAY())</f>
        <v>476</v>
      </c>
      <c r="S308" s="29" t="str">
        <f aca="false">IF(C308="&lt;&lt; vazio &gt;&gt;","VAZIA",IF(AND(O308&lt;&gt;"",R308&lt;0),"VENCIDO",IF(AND(O308&lt;&gt;"",R308&lt;=Parametros!$B$10),"PRÓX. VENCIMENTO",IF(F308="Q","QUALIDADE",IF(F308="S","BLOQUEADO",IF(F308="R","RESTRITO/DEVOLUÇÃO",IF(OR(N308="QUAR",N308="QRES"),"QUARENTENA",IF(OR(B308="DESCARTE",B308="DEVOLUÇÃO"),"DESCARTE/DEVOLUÇÃO",IF(AND(D308="",K308&lt;&gt;""),"SEM LOTE",IF(AND(Q308&lt;&gt;"",Q308&gt;=Parametros!$B$11),"PARADO/SEM GIRO","OK"))))))))))</f>
        <v>OK</v>
      </c>
      <c r="T308" s="29" t="str">
        <f aca="false">IF(AND($S308="PARADO/SEM GIRO",$K308="KG",OR(Painel!$B$5="(Todos)",A308=Painel!$B$5)*OR(Painel!$E$5="(Todos)",P308=Painel!$E$5)),$J308+ROW()/10000000,"")</f>
        <v/>
      </c>
      <c r="U308" s="29" t="str">
        <f aca="false">IF(AND($S308="VENCIDO",$K308="KG",OR(Painel!$B$5="(Todos)",A308=Painel!$B$5)*OR(Painel!$E$5="(Todos)",P308=Painel!$E$5)),$J308+ROW()/10000000,"")</f>
        <v/>
      </c>
    </row>
    <row r="309" customFormat="false" ht="15" hidden="false" customHeight="false" outlineLevel="0" collapsed="false">
      <c r="A309" s="29" t="s">
        <v>59</v>
      </c>
      <c r="B309" s="29" t="s">
        <v>484</v>
      </c>
      <c r="C309" s="29" t="s">
        <v>315</v>
      </c>
      <c r="D309" s="29" t="s">
        <v>476</v>
      </c>
      <c r="E309" s="29" t="n">
        <v>23</v>
      </c>
      <c r="F309" s="29"/>
      <c r="G309" s="29"/>
      <c r="H309" s="30" t="n">
        <v>12.12</v>
      </c>
      <c r="I309" s="31" t="n">
        <v>46285</v>
      </c>
      <c r="J309" s="30" t="n">
        <v>12.12</v>
      </c>
      <c r="K309" s="29" t="s">
        <v>120</v>
      </c>
      <c r="L309" s="29" t="s">
        <v>116</v>
      </c>
      <c r="M309" s="29"/>
      <c r="N309" s="29" t="s">
        <v>122</v>
      </c>
      <c r="O309" s="31" t="n">
        <v>46786</v>
      </c>
      <c r="P309" s="29" t="s">
        <v>123</v>
      </c>
      <c r="Q309" s="29" t="n">
        <f aca="false">IFERROR(VALUE(L309),"")</f>
        <v>0</v>
      </c>
      <c r="R309" s="29" t="n">
        <f aca="true">IF(O309="","",O309-TODAY())</f>
        <v>501</v>
      </c>
      <c r="S309" s="29" t="str">
        <f aca="false">IF(C309="&lt;&lt; vazio &gt;&gt;","VAZIA",IF(AND(O309&lt;&gt;"",R309&lt;0),"VENCIDO",IF(AND(O309&lt;&gt;"",R309&lt;=Parametros!$B$10),"PRÓX. VENCIMENTO",IF(F309="Q","QUALIDADE",IF(F309="S","BLOQUEADO",IF(F309="R","RESTRITO/DEVOLUÇÃO",IF(OR(N309="QUAR",N309="QRES"),"QUARENTENA",IF(OR(B309="DESCARTE",B309="DEVOLUÇÃO"),"DESCARTE/DEVOLUÇÃO",IF(AND(D309="",K309&lt;&gt;""),"SEM LOTE",IF(AND(Q309&lt;&gt;"",Q309&gt;=Parametros!$B$11),"PARADO/SEM GIRO","OK"))))))))))</f>
        <v>OK</v>
      </c>
      <c r="T309" s="29" t="str">
        <f aca="false">IF(AND($S309="PARADO/SEM GIRO",$K309="KG",OR(Painel!$B$5="(Todos)",A309=Painel!$B$5)*OR(Painel!$E$5="(Todos)",P309=Painel!$E$5)),$J309+ROW()/10000000,"")</f>
        <v/>
      </c>
      <c r="U309" s="29" t="str">
        <f aca="false">IF(AND($S309="VENCIDO",$K309="KG",OR(Painel!$B$5="(Todos)",A309=Painel!$B$5)*OR(Painel!$E$5="(Todos)",P309=Painel!$E$5)),$J309+ROW()/10000000,"")</f>
        <v/>
      </c>
    </row>
    <row r="310" customFormat="false" ht="15" hidden="false" customHeight="false" outlineLevel="0" collapsed="false">
      <c r="A310" s="29" t="s">
        <v>59</v>
      </c>
      <c r="B310" s="29" t="s">
        <v>484</v>
      </c>
      <c r="C310" s="29" t="s">
        <v>165</v>
      </c>
      <c r="D310" s="29" t="s">
        <v>458</v>
      </c>
      <c r="E310" s="29" t="n">
        <v>23</v>
      </c>
      <c r="F310" s="29"/>
      <c r="G310" s="29"/>
      <c r="H310" s="30" t="n">
        <v>12.12</v>
      </c>
      <c r="I310" s="31" t="n">
        <v>46285</v>
      </c>
      <c r="J310" s="30" t="n">
        <v>12.12</v>
      </c>
      <c r="K310" s="29" t="s">
        <v>120</v>
      </c>
      <c r="L310" s="29" t="s">
        <v>116</v>
      </c>
      <c r="M310" s="29"/>
      <c r="N310" s="29" t="s">
        <v>122</v>
      </c>
      <c r="O310" s="31" t="n">
        <v>46799</v>
      </c>
      <c r="P310" s="29" t="s">
        <v>123</v>
      </c>
      <c r="Q310" s="29" t="n">
        <f aca="false">IFERROR(VALUE(L310),"")</f>
        <v>0</v>
      </c>
      <c r="R310" s="29" t="n">
        <f aca="true">IF(O310="","",O310-TODAY())</f>
        <v>514</v>
      </c>
      <c r="S310" s="29" t="str">
        <f aca="false">IF(C310="&lt;&lt; vazio &gt;&gt;","VAZIA",IF(AND(O310&lt;&gt;"",R310&lt;0),"VENCIDO",IF(AND(O310&lt;&gt;"",R310&lt;=Parametros!$B$10),"PRÓX. VENCIMENTO",IF(F310="Q","QUALIDADE",IF(F310="S","BLOQUEADO",IF(F310="R","RESTRITO/DEVOLUÇÃO",IF(OR(N310="QUAR",N310="QRES"),"QUARENTENA",IF(OR(B310="DESCARTE",B310="DEVOLUÇÃO"),"DESCARTE/DEVOLUÇÃO",IF(AND(D310="",K310&lt;&gt;""),"SEM LOTE",IF(AND(Q310&lt;&gt;"",Q310&gt;=Parametros!$B$11),"PARADO/SEM GIRO","OK"))))))))))</f>
        <v>OK</v>
      </c>
      <c r="T310" s="29" t="str">
        <f aca="false">IF(AND($S310="PARADO/SEM GIRO",$K310="KG",OR(Painel!$B$5="(Todos)",A310=Painel!$B$5)*OR(Painel!$E$5="(Todos)",P310=Painel!$E$5)),$J310+ROW()/10000000,"")</f>
        <v/>
      </c>
      <c r="U310" s="29" t="str">
        <f aca="false">IF(AND($S310="VENCIDO",$K310="KG",OR(Painel!$B$5="(Todos)",A310=Painel!$B$5)*OR(Painel!$E$5="(Todos)",P310=Painel!$E$5)),$J310+ROW()/10000000,"")</f>
        <v/>
      </c>
    </row>
    <row r="311" customFormat="false" ht="15" hidden="false" customHeight="false" outlineLevel="0" collapsed="false">
      <c r="A311" s="29" t="s">
        <v>59</v>
      </c>
      <c r="B311" s="29" t="s">
        <v>484</v>
      </c>
      <c r="C311" s="29" t="s">
        <v>322</v>
      </c>
      <c r="D311" s="29" t="s">
        <v>491</v>
      </c>
      <c r="E311" s="29" t="n">
        <v>23</v>
      </c>
      <c r="F311" s="29"/>
      <c r="G311" s="29"/>
      <c r="H311" s="30" t="n">
        <v>20.2</v>
      </c>
      <c r="I311" s="31" t="n">
        <v>46285</v>
      </c>
      <c r="J311" s="30" t="n">
        <v>20.2</v>
      </c>
      <c r="K311" s="29" t="s">
        <v>120</v>
      </c>
      <c r="L311" s="29" t="s">
        <v>116</v>
      </c>
      <c r="M311" s="29"/>
      <c r="N311" s="29" t="s">
        <v>122</v>
      </c>
      <c r="O311" s="31" t="n">
        <v>46635</v>
      </c>
      <c r="P311" s="29" t="s">
        <v>123</v>
      </c>
      <c r="Q311" s="29" t="n">
        <f aca="false">IFERROR(VALUE(L311),"")</f>
        <v>0</v>
      </c>
      <c r="R311" s="29" t="n">
        <f aca="true">IF(O311="","",O311-TODAY())</f>
        <v>350</v>
      </c>
      <c r="S311" s="29" t="str">
        <f aca="false">IF(C311="&lt;&lt; vazio &gt;&gt;","VAZIA",IF(AND(O311&lt;&gt;"",R311&lt;0),"VENCIDO",IF(AND(O311&lt;&gt;"",R311&lt;=Parametros!$B$10),"PRÓX. VENCIMENTO",IF(F311="Q","QUALIDADE",IF(F311="S","BLOQUEADO",IF(F311="R","RESTRITO/DEVOLUÇÃO",IF(OR(N311="QUAR",N311="QRES"),"QUARENTENA",IF(OR(B311="DESCARTE",B311="DEVOLUÇÃO"),"DESCARTE/DEVOLUÇÃO",IF(AND(D311="",K311&lt;&gt;""),"SEM LOTE",IF(AND(Q311&lt;&gt;"",Q311&gt;=Parametros!$B$11),"PARADO/SEM GIRO","OK"))))))))))</f>
        <v>OK</v>
      </c>
      <c r="T311" s="29" t="str">
        <f aca="false">IF(AND($S311="PARADO/SEM GIRO",$K311="KG",OR(Painel!$B$5="(Todos)",A311=Painel!$B$5)*OR(Painel!$E$5="(Todos)",P311=Painel!$E$5)),$J311+ROW()/10000000,"")</f>
        <v/>
      </c>
      <c r="U311" s="29" t="str">
        <f aca="false">IF(AND($S311="VENCIDO",$K311="KG",OR(Painel!$B$5="(Todos)",A311=Painel!$B$5)*OR(Painel!$E$5="(Todos)",P311=Painel!$E$5)),$J311+ROW()/10000000,"")</f>
        <v/>
      </c>
    </row>
    <row r="312" customFormat="false" ht="15" hidden="false" customHeight="false" outlineLevel="0" collapsed="false">
      <c r="A312" s="29" t="s">
        <v>59</v>
      </c>
      <c r="B312" s="29" t="s">
        <v>484</v>
      </c>
      <c r="C312" s="29" t="s">
        <v>325</v>
      </c>
      <c r="D312" s="29" t="s">
        <v>492</v>
      </c>
      <c r="E312" s="29" t="n">
        <v>23</v>
      </c>
      <c r="F312" s="29"/>
      <c r="G312" s="29"/>
      <c r="H312" s="30" t="n">
        <v>10.5</v>
      </c>
      <c r="I312" s="31" t="n">
        <v>46285</v>
      </c>
      <c r="J312" s="30" t="n">
        <v>10.5</v>
      </c>
      <c r="K312" s="29" t="s">
        <v>120</v>
      </c>
      <c r="L312" s="29" t="s">
        <v>116</v>
      </c>
      <c r="M312" s="29"/>
      <c r="N312" s="29" t="s">
        <v>122</v>
      </c>
      <c r="O312" s="31" t="n">
        <v>46600</v>
      </c>
      <c r="P312" s="29" t="s">
        <v>123</v>
      </c>
      <c r="Q312" s="29" t="n">
        <f aca="false">IFERROR(VALUE(L312),"")</f>
        <v>0</v>
      </c>
      <c r="R312" s="29" t="n">
        <f aca="true">IF(O312="","",O312-TODAY())</f>
        <v>315</v>
      </c>
      <c r="S312" s="29" t="str">
        <f aca="false">IF(C312="&lt;&lt; vazio &gt;&gt;","VAZIA",IF(AND(O312&lt;&gt;"",R312&lt;0),"VENCIDO",IF(AND(O312&lt;&gt;"",R312&lt;=Parametros!$B$10),"PRÓX. VENCIMENTO",IF(F312="Q","QUALIDADE",IF(F312="S","BLOQUEADO",IF(F312="R","RESTRITO/DEVOLUÇÃO",IF(OR(N312="QUAR",N312="QRES"),"QUARENTENA",IF(OR(B312="DESCARTE",B312="DEVOLUÇÃO"),"DESCARTE/DEVOLUÇÃO",IF(AND(D312="",K312&lt;&gt;""),"SEM LOTE",IF(AND(Q312&lt;&gt;"",Q312&gt;=Parametros!$B$11),"PARADO/SEM GIRO","OK"))))))))))</f>
        <v>OK</v>
      </c>
      <c r="T312" s="29" t="str">
        <f aca="false">IF(AND($S312="PARADO/SEM GIRO",$K312="KG",OR(Painel!$B$5="(Todos)",A312=Painel!$B$5)*OR(Painel!$E$5="(Todos)",P312=Painel!$E$5)),$J312+ROW()/10000000,"")</f>
        <v/>
      </c>
      <c r="U312" s="29" t="str">
        <f aca="false">IF(AND($S312="VENCIDO",$K312="KG",OR(Painel!$B$5="(Todos)",A312=Painel!$B$5)*OR(Painel!$E$5="(Todos)",P312=Painel!$E$5)),$J312+ROW()/10000000,"")</f>
        <v/>
      </c>
    </row>
    <row r="313" customFormat="false" ht="15" hidden="false" customHeight="false" outlineLevel="0" collapsed="false">
      <c r="A313" s="29" t="s">
        <v>59</v>
      </c>
      <c r="B313" s="29" t="s">
        <v>484</v>
      </c>
      <c r="C313" s="29" t="s">
        <v>169</v>
      </c>
      <c r="D313" s="29" t="s">
        <v>433</v>
      </c>
      <c r="E313" s="29" t="n">
        <v>23</v>
      </c>
      <c r="F313" s="29"/>
      <c r="G313" s="29"/>
      <c r="H313" s="30" t="n">
        <v>10.1</v>
      </c>
      <c r="I313" s="31" t="n">
        <v>46285</v>
      </c>
      <c r="J313" s="30" t="n">
        <v>10.1</v>
      </c>
      <c r="K313" s="29" t="s">
        <v>120</v>
      </c>
      <c r="L313" s="29" t="s">
        <v>116</v>
      </c>
      <c r="M313" s="29"/>
      <c r="N313" s="29" t="s">
        <v>122</v>
      </c>
      <c r="O313" s="31" t="n">
        <v>46637</v>
      </c>
      <c r="P313" s="29" t="s">
        <v>123</v>
      </c>
      <c r="Q313" s="29" t="n">
        <f aca="false">IFERROR(VALUE(L313),"")</f>
        <v>0</v>
      </c>
      <c r="R313" s="29" t="n">
        <f aca="true">IF(O313="","",O313-TODAY())</f>
        <v>352</v>
      </c>
      <c r="S313" s="29" t="str">
        <f aca="false">IF(C313="&lt;&lt; vazio &gt;&gt;","VAZIA",IF(AND(O313&lt;&gt;"",R313&lt;0),"VENCIDO",IF(AND(O313&lt;&gt;"",R313&lt;=Parametros!$B$10),"PRÓX. VENCIMENTO",IF(F313="Q","QUALIDADE",IF(F313="S","BLOQUEADO",IF(F313="R","RESTRITO/DEVOLUÇÃO",IF(OR(N313="QUAR",N313="QRES"),"QUARENTENA",IF(OR(B313="DESCARTE",B313="DEVOLUÇÃO"),"DESCARTE/DEVOLUÇÃO",IF(AND(D313="",K313&lt;&gt;""),"SEM LOTE",IF(AND(Q313&lt;&gt;"",Q313&gt;=Parametros!$B$11),"PARADO/SEM GIRO","OK"))))))))))</f>
        <v>OK</v>
      </c>
      <c r="T313" s="29" t="str">
        <f aca="false">IF(AND($S313="PARADO/SEM GIRO",$K313="KG",OR(Painel!$B$5="(Todos)",A313=Painel!$B$5)*OR(Painel!$E$5="(Todos)",P313=Painel!$E$5)),$J313+ROW()/10000000,"")</f>
        <v/>
      </c>
      <c r="U313" s="29" t="str">
        <f aca="false">IF(AND($S313="VENCIDO",$K313="KG",OR(Painel!$B$5="(Todos)",A313=Painel!$B$5)*OR(Painel!$E$5="(Todos)",P313=Painel!$E$5)),$J313+ROW()/10000000,"")</f>
        <v/>
      </c>
    </row>
    <row r="314" customFormat="false" ht="15" hidden="false" customHeight="false" outlineLevel="0" collapsed="false">
      <c r="A314" s="29" t="s">
        <v>59</v>
      </c>
      <c r="B314" s="29" t="s">
        <v>484</v>
      </c>
      <c r="C314" s="29" t="s">
        <v>258</v>
      </c>
      <c r="D314" s="29" t="s">
        <v>378</v>
      </c>
      <c r="E314" s="29" t="n">
        <v>23</v>
      </c>
      <c r="F314" s="29"/>
      <c r="G314" s="29"/>
      <c r="H314" s="30" t="n">
        <v>12.12</v>
      </c>
      <c r="I314" s="31" t="n">
        <v>46285</v>
      </c>
      <c r="J314" s="30" t="n">
        <v>12.12</v>
      </c>
      <c r="K314" s="29" t="s">
        <v>120</v>
      </c>
      <c r="L314" s="29" t="s">
        <v>116</v>
      </c>
      <c r="M314" s="29"/>
      <c r="N314" s="29" t="s">
        <v>122</v>
      </c>
      <c r="O314" s="31" t="n">
        <v>46551</v>
      </c>
      <c r="P314" s="29" t="s">
        <v>123</v>
      </c>
      <c r="Q314" s="29" t="n">
        <f aca="false">IFERROR(VALUE(L314),"")</f>
        <v>0</v>
      </c>
      <c r="R314" s="29" t="n">
        <f aca="true">IF(O314="","",O314-TODAY())</f>
        <v>266</v>
      </c>
      <c r="S314" s="29" t="str">
        <f aca="false">IF(C314="&lt;&lt; vazio &gt;&gt;","VAZIA",IF(AND(O314&lt;&gt;"",R314&lt;0),"VENCIDO",IF(AND(O314&lt;&gt;"",R314&lt;=Parametros!$B$10),"PRÓX. VENCIMENTO",IF(F314="Q","QUALIDADE",IF(F314="S","BLOQUEADO",IF(F314="R","RESTRITO/DEVOLUÇÃO",IF(OR(N314="QUAR",N314="QRES"),"QUARENTENA",IF(OR(B314="DESCARTE",B314="DEVOLUÇÃO"),"DESCARTE/DEVOLUÇÃO",IF(AND(D314="",K314&lt;&gt;""),"SEM LOTE",IF(AND(Q314&lt;&gt;"",Q314&gt;=Parametros!$B$11),"PARADO/SEM GIRO","OK"))))))))))</f>
        <v>OK</v>
      </c>
      <c r="T314" s="29" t="str">
        <f aca="false">IF(AND($S314="PARADO/SEM GIRO",$K314="KG",OR(Painel!$B$5="(Todos)",A314=Painel!$B$5)*OR(Painel!$E$5="(Todos)",P314=Painel!$E$5)),$J314+ROW()/10000000,"")</f>
        <v/>
      </c>
      <c r="U314" s="29" t="str">
        <f aca="false">IF(AND($S314="VENCIDO",$K314="KG",OR(Painel!$B$5="(Todos)",A314=Painel!$B$5)*OR(Painel!$E$5="(Todos)",P314=Painel!$E$5)),$J314+ROW()/10000000,"")</f>
        <v/>
      </c>
    </row>
    <row r="315" customFormat="false" ht="15" hidden="false" customHeight="false" outlineLevel="0" collapsed="false">
      <c r="A315" s="29" t="s">
        <v>59</v>
      </c>
      <c r="B315" s="29" t="s">
        <v>484</v>
      </c>
      <c r="C315" s="29" t="s">
        <v>481</v>
      </c>
      <c r="D315" s="29" t="s">
        <v>482</v>
      </c>
      <c r="E315" s="29" t="n">
        <v>23</v>
      </c>
      <c r="F315" s="29"/>
      <c r="G315" s="29"/>
      <c r="H315" s="30" t="n">
        <v>16.4</v>
      </c>
      <c r="I315" s="31" t="n">
        <v>46285</v>
      </c>
      <c r="J315" s="30" t="n">
        <v>16.4</v>
      </c>
      <c r="K315" s="29" t="s">
        <v>120</v>
      </c>
      <c r="L315" s="29" t="s">
        <v>116</v>
      </c>
      <c r="M315" s="29"/>
      <c r="N315" s="29" t="s">
        <v>122</v>
      </c>
      <c r="O315" s="31" t="n">
        <v>46554</v>
      </c>
      <c r="P315" s="29" t="s">
        <v>123</v>
      </c>
      <c r="Q315" s="29" t="n">
        <f aca="false">IFERROR(VALUE(L315),"")</f>
        <v>0</v>
      </c>
      <c r="R315" s="29" t="n">
        <f aca="true">IF(O315="","",O315-TODAY())</f>
        <v>269</v>
      </c>
      <c r="S315" s="29" t="str">
        <f aca="false">IF(C315="&lt;&lt; vazio &gt;&gt;","VAZIA",IF(AND(O315&lt;&gt;"",R315&lt;0),"VENCIDO",IF(AND(O315&lt;&gt;"",R315&lt;=Parametros!$B$10),"PRÓX. VENCIMENTO",IF(F315="Q","QUALIDADE",IF(F315="S","BLOQUEADO",IF(F315="R","RESTRITO/DEVOLUÇÃO",IF(OR(N315="QUAR",N315="QRES"),"QUARENTENA",IF(OR(B315="DESCARTE",B315="DEVOLUÇÃO"),"DESCARTE/DEVOLUÇÃO",IF(AND(D315="",K315&lt;&gt;""),"SEM LOTE",IF(AND(Q315&lt;&gt;"",Q315&gt;=Parametros!$B$11),"PARADO/SEM GIRO","OK"))))))))))</f>
        <v>OK</v>
      </c>
      <c r="T315" s="29" t="str">
        <f aca="false">IF(AND($S315="PARADO/SEM GIRO",$K315="KG",OR(Painel!$B$5="(Todos)",A315=Painel!$B$5)*OR(Painel!$E$5="(Todos)",P315=Painel!$E$5)),$J315+ROW()/10000000,"")</f>
        <v/>
      </c>
      <c r="U315" s="29" t="str">
        <f aca="false">IF(AND($S315="VENCIDO",$K315="KG",OR(Painel!$B$5="(Todos)",A315=Painel!$B$5)*OR(Painel!$E$5="(Todos)",P315=Painel!$E$5)),$J315+ROW()/10000000,"")</f>
        <v/>
      </c>
    </row>
    <row r="316" customFormat="false" ht="15" hidden="false" customHeight="false" outlineLevel="0" collapsed="false">
      <c r="A316" s="29" t="s">
        <v>59</v>
      </c>
      <c r="B316" s="29" t="s">
        <v>493</v>
      </c>
      <c r="C316" s="29" t="s">
        <v>276</v>
      </c>
      <c r="D316" s="29" t="s">
        <v>435</v>
      </c>
      <c r="E316" s="29" t="n">
        <v>6</v>
      </c>
      <c r="F316" s="29"/>
      <c r="G316" s="29"/>
      <c r="H316" s="30" t="n">
        <v>6.6</v>
      </c>
      <c r="I316" s="31" t="n">
        <v>46285</v>
      </c>
      <c r="J316" s="30" t="n">
        <v>6.6</v>
      </c>
      <c r="K316" s="29" t="s">
        <v>120</v>
      </c>
      <c r="L316" s="29" t="s">
        <v>116</v>
      </c>
      <c r="M316" s="29"/>
      <c r="N316" s="29" t="s">
        <v>122</v>
      </c>
      <c r="O316" s="31" t="n">
        <v>46780</v>
      </c>
      <c r="P316" s="29" t="s">
        <v>123</v>
      </c>
      <c r="Q316" s="29" t="n">
        <f aca="false">IFERROR(VALUE(L316),"")</f>
        <v>0</v>
      </c>
      <c r="R316" s="29" t="n">
        <f aca="true">IF(O316="","",O316-TODAY())</f>
        <v>495</v>
      </c>
      <c r="S316" s="29" t="str">
        <f aca="false">IF(C316="&lt;&lt; vazio &gt;&gt;","VAZIA",IF(AND(O316&lt;&gt;"",R316&lt;0),"VENCIDO",IF(AND(O316&lt;&gt;"",R316&lt;=Parametros!$B$10),"PRÓX. VENCIMENTO",IF(F316="Q","QUALIDADE",IF(F316="S","BLOQUEADO",IF(F316="R","RESTRITO/DEVOLUÇÃO",IF(OR(N316="QUAR",N316="QRES"),"QUARENTENA",IF(OR(B316="DESCARTE",B316="DEVOLUÇÃO"),"DESCARTE/DEVOLUÇÃO",IF(AND(D316="",K316&lt;&gt;""),"SEM LOTE",IF(AND(Q316&lt;&gt;"",Q316&gt;=Parametros!$B$11),"PARADO/SEM GIRO","OK"))))))))))</f>
        <v>OK</v>
      </c>
      <c r="T316" s="29" t="str">
        <f aca="false">IF(AND($S316="PARADO/SEM GIRO",$K316="KG",OR(Painel!$B$5="(Todos)",A316=Painel!$B$5)*OR(Painel!$E$5="(Todos)",P316=Painel!$E$5)),$J316+ROW()/10000000,"")</f>
        <v/>
      </c>
      <c r="U316" s="29" t="str">
        <f aca="false">IF(AND($S316="VENCIDO",$K316="KG",OR(Painel!$B$5="(Todos)",A316=Painel!$B$5)*OR(Painel!$E$5="(Todos)",P316=Painel!$E$5)),$J316+ROW()/10000000,"")</f>
        <v/>
      </c>
    </row>
    <row r="317" customFormat="false" ht="15" hidden="false" customHeight="false" outlineLevel="0" collapsed="false">
      <c r="A317" s="29" t="s">
        <v>59</v>
      </c>
      <c r="B317" s="29" t="s">
        <v>493</v>
      </c>
      <c r="C317" s="29" t="s">
        <v>159</v>
      </c>
      <c r="D317" s="29" t="s">
        <v>456</v>
      </c>
      <c r="E317" s="29" t="n">
        <v>6</v>
      </c>
      <c r="F317" s="29"/>
      <c r="G317" s="29"/>
      <c r="H317" s="30" t="n">
        <v>31.5</v>
      </c>
      <c r="I317" s="31" t="n">
        <v>46285</v>
      </c>
      <c r="J317" s="30" t="n">
        <v>31.5</v>
      </c>
      <c r="K317" s="29" t="s">
        <v>120</v>
      </c>
      <c r="L317" s="29" t="s">
        <v>116</v>
      </c>
      <c r="M317" s="29"/>
      <c r="N317" s="29" t="s">
        <v>122</v>
      </c>
      <c r="O317" s="31" t="n">
        <v>46757</v>
      </c>
      <c r="P317" s="29" t="s">
        <v>123</v>
      </c>
      <c r="Q317" s="29" t="n">
        <f aca="false">IFERROR(VALUE(L317),"")</f>
        <v>0</v>
      </c>
      <c r="R317" s="29" t="n">
        <f aca="true">IF(O317="","",O317-TODAY())</f>
        <v>472</v>
      </c>
      <c r="S317" s="29" t="str">
        <f aca="false">IF(C317="&lt;&lt; vazio &gt;&gt;","VAZIA",IF(AND(O317&lt;&gt;"",R317&lt;0),"VENCIDO",IF(AND(O317&lt;&gt;"",R317&lt;=Parametros!$B$10),"PRÓX. VENCIMENTO",IF(F317="Q","QUALIDADE",IF(F317="S","BLOQUEADO",IF(F317="R","RESTRITO/DEVOLUÇÃO",IF(OR(N317="QUAR",N317="QRES"),"QUARENTENA",IF(OR(B317="DESCARTE",B317="DEVOLUÇÃO"),"DESCARTE/DEVOLUÇÃO",IF(AND(D317="",K317&lt;&gt;""),"SEM LOTE",IF(AND(Q317&lt;&gt;"",Q317&gt;=Parametros!$B$11),"PARADO/SEM GIRO","OK"))))))))))</f>
        <v>OK</v>
      </c>
      <c r="T317" s="29" t="str">
        <f aca="false">IF(AND($S317="PARADO/SEM GIRO",$K317="KG",OR(Painel!$B$5="(Todos)",A317=Painel!$B$5)*OR(Painel!$E$5="(Todos)",P317=Painel!$E$5)),$J317+ROW()/10000000,"")</f>
        <v/>
      </c>
      <c r="U317" s="29" t="str">
        <f aca="false">IF(AND($S317="VENCIDO",$K317="KG",OR(Painel!$B$5="(Todos)",A317=Painel!$B$5)*OR(Painel!$E$5="(Todos)",P317=Painel!$E$5)),$J317+ROW()/10000000,"")</f>
        <v/>
      </c>
    </row>
    <row r="318" customFormat="false" ht="15" hidden="false" customHeight="false" outlineLevel="0" collapsed="false">
      <c r="A318" s="29" t="s">
        <v>59</v>
      </c>
      <c r="B318" s="29" t="s">
        <v>493</v>
      </c>
      <c r="C318" s="29" t="s">
        <v>163</v>
      </c>
      <c r="D318" s="29" t="s">
        <v>494</v>
      </c>
      <c r="E318" s="29" t="n">
        <v>6</v>
      </c>
      <c r="F318" s="29"/>
      <c r="G318" s="29"/>
      <c r="H318" s="30" t="n">
        <v>52.5</v>
      </c>
      <c r="I318" s="31" t="n">
        <v>46285</v>
      </c>
      <c r="J318" s="30" t="n">
        <v>52.5</v>
      </c>
      <c r="K318" s="29" t="s">
        <v>120</v>
      </c>
      <c r="L318" s="29" t="s">
        <v>116</v>
      </c>
      <c r="M318" s="29"/>
      <c r="N318" s="29" t="s">
        <v>122</v>
      </c>
      <c r="O318" s="31" t="n">
        <v>46689</v>
      </c>
      <c r="P318" s="29" t="s">
        <v>123</v>
      </c>
      <c r="Q318" s="29" t="n">
        <f aca="false">IFERROR(VALUE(L318),"")</f>
        <v>0</v>
      </c>
      <c r="R318" s="29" t="n">
        <f aca="true">IF(O318="","",O318-TODAY())</f>
        <v>404</v>
      </c>
      <c r="S318" s="29" t="str">
        <f aca="false">IF(C318="&lt;&lt; vazio &gt;&gt;","VAZIA",IF(AND(O318&lt;&gt;"",R318&lt;0),"VENCIDO",IF(AND(O318&lt;&gt;"",R318&lt;=Parametros!$B$10),"PRÓX. VENCIMENTO",IF(F318="Q","QUALIDADE",IF(F318="S","BLOQUEADO",IF(F318="R","RESTRITO/DEVOLUÇÃO",IF(OR(N318="QUAR",N318="QRES"),"QUARENTENA",IF(OR(B318="DESCARTE",B318="DEVOLUÇÃO"),"DESCARTE/DEVOLUÇÃO",IF(AND(D318="",K318&lt;&gt;""),"SEM LOTE",IF(AND(Q318&lt;&gt;"",Q318&gt;=Parametros!$B$11),"PARADO/SEM GIRO","OK"))))))))))</f>
        <v>OK</v>
      </c>
      <c r="T318" s="29" t="str">
        <f aca="false">IF(AND($S318="PARADO/SEM GIRO",$K318="KG",OR(Painel!$B$5="(Todos)",A318=Painel!$B$5)*OR(Painel!$E$5="(Todos)",P318=Painel!$E$5)),$J318+ROW()/10000000,"")</f>
        <v/>
      </c>
      <c r="U318" s="29" t="str">
        <f aca="false">IF(AND($S318="VENCIDO",$K318="KG",OR(Painel!$B$5="(Todos)",A318=Painel!$B$5)*OR(Painel!$E$5="(Todos)",P318=Painel!$E$5)),$J318+ROW()/10000000,"")</f>
        <v/>
      </c>
    </row>
    <row r="319" customFormat="false" ht="15" hidden="false" customHeight="false" outlineLevel="0" collapsed="false">
      <c r="A319" s="29" t="s">
        <v>59</v>
      </c>
      <c r="B319" s="29" t="s">
        <v>493</v>
      </c>
      <c r="C319" s="29" t="s">
        <v>313</v>
      </c>
      <c r="D319" s="29" t="s">
        <v>457</v>
      </c>
      <c r="E319" s="29" t="n">
        <v>6</v>
      </c>
      <c r="F319" s="29"/>
      <c r="G319" s="29"/>
      <c r="H319" s="30" t="n">
        <v>50.5</v>
      </c>
      <c r="I319" s="31" t="n">
        <v>46285</v>
      </c>
      <c r="J319" s="30" t="n">
        <v>50.5</v>
      </c>
      <c r="K319" s="29" t="s">
        <v>120</v>
      </c>
      <c r="L319" s="29" t="s">
        <v>116</v>
      </c>
      <c r="M319" s="29"/>
      <c r="N319" s="29" t="s">
        <v>122</v>
      </c>
      <c r="O319" s="31" t="n">
        <v>46761</v>
      </c>
      <c r="P319" s="29" t="s">
        <v>123</v>
      </c>
      <c r="Q319" s="29" t="n">
        <f aca="false">IFERROR(VALUE(L319),"")</f>
        <v>0</v>
      </c>
      <c r="R319" s="29" t="n">
        <f aca="true">IF(O319="","",O319-TODAY())</f>
        <v>476</v>
      </c>
      <c r="S319" s="29" t="str">
        <f aca="false">IF(C319="&lt;&lt; vazio &gt;&gt;","VAZIA",IF(AND(O319&lt;&gt;"",R319&lt;0),"VENCIDO",IF(AND(O319&lt;&gt;"",R319&lt;=Parametros!$B$10),"PRÓX. VENCIMENTO",IF(F319="Q","QUALIDADE",IF(F319="S","BLOQUEADO",IF(F319="R","RESTRITO/DEVOLUÇÃO",IF(OR(N319="QUAR",N319="QRES"),"QUARENTENA",IF(OR(B319="DESCARTE",B319="DEVOLUÇÃO"),"DESCARTE/DEVOLUÇÃO",IF(AND(D319="",K319&lt;&gt;""),"SEM LOTE",IF(AND(Q319&lt;&gt;"",Q319&gt;=Parametros!$B$11),"PARADO/SEM GIRO","OK"))))))))))</f>
        <v>OK</v>
      </c>
      <c r="T319" s="29" t="str">
        <f aca="false">IF(AND($S319="PARADO/SEM GIRO",$K319="KG",OR(Painel!$B$5="(Todos)",A319=Painel!$B$5)*OR(Painel!$E$5="(Todos)",P319=Painel!$E$5)),$J319+ROW()/10000000,"")</f>
        <v/>
      </c>
      <c r="U319" s="29" t="str">
        <f aca="false">IF(AND($S319="VENCIDO",$K319="KG",OR(Painel!$B$5="(Todos)",A319=Painel!$B$5)*OR(Painel!$E$5="(Todos)",P319=Painel!$E$5)),$J319+ROW()/10000000,"")</f>
        <v/>
      </c>
    </row>
    <row r="320" customFormat="false" ht="15" hidden="false" customHeight="false" outlineLevel="0" collapsed="false">
      <c r="A320" s="29" t="s">
        <v>59</v>
      </c>
      <c r="B320" s="29" t="s">
        <v>493</v>
      </c>
      <c r="C320" s="29" t="s">
        <v>325</v>
      </c>
      <c r="D320" s="29" t="s">
        <v>495</v>
      </c>
      <c r="E320" s="29" t="n">
        <v>6</v>
      </c>
      <c r="F320" s="29"/>
      <c r="G320" s="29"/>
      <c r="H320" s="30" t="n">
        <v>21</v>
      </c>
      <c r="I320" s="31" t="n">
        <v>46285</v>
      </c>
      <c r="J320" s="30" t="n">
        <v>21</v>
      </c>
      <c r="K320" s="29" t="s">
        <v>120</v>
      </c>
      <c r="L320" s="29" t="s">
        <v>116</v>
      </c>
      <c r="M320" s="29"/>
      <c r="N320" s="29" t="s">
        <v>122</v>
      </c>
      <c r="O320" s="31" t="n">
        <v>46542</v>
      </c>
      <c r="P320" s="29" t="s">
        <v>123</v>
      </c>
      <c r="Q320" s="29" t="n">
        <f aca="false">IFERROR(VALUE(L320),"")</f>
        <v>0</v>
      </c>
      <c r="R320" s="29" t="n">
        <f aca="true">IF(O320="","",O320-TODAY())</f>
        <v>257</v>
      </c>
      <c r="S320" s="29" t="str">
        <f aca="false">IF(C320="&lt;&lt; vazio &gt;&gt;","VAZIA",IF(AND(O320&lt;&gt;"",R320&lt;0),"VENCIDO",IF(AND(O320&lt;&gt;"",R320&lt;=Parametros!$B$10),"PRÓX. VENCIMENTO",IF(F320="Q","QUALIDADE",IF(F320="S","BLOQUEADO",IF(F320="R","RESTRITO/DEVOLUÇÃO",IF(OR(N320="QUAR",N320="QRES"),"QUARENTENA",IF(OR(B320="DESCARTE",B320="DEVOLUÇÃO"),"DESCARTE/DEVOLUÇÃO",IF(AND(D320="",K320&lt;&gt;""),"SEM LOTE",IF(AND(Q320&lt;&gt;"",Q320&gt;=Parametros!$B$11),"PARADO/SEM GIRO","OK"))))))))))</f>
        <v>OK</v>
      </c>
      <c r="T320" s="29" t="str">
        <f aca="false">IF(AND($S320="PARADO/SEM GIRO",$K320="KG",OR(Painel!$B$5="(Todos)",A320=Painel!$B$5)*OR(Painel!$E$5="(Todos)",P320=Painel!$E$5)),$J320+ROW()/10000000,"")</f>
        <v/>
      </c>
      <c r="U320" s="29" t="str">
        <f aca="false">IF(AND($S320="VENCIDO",$K320="KG",OR(Painel!$B$5="(Todos)",A320=Painel!$B$5)*OR(Painel!$E$5="(Todos)",P320=Painel!$E$5)),$J320+ROW()/10000000,"")</f>
        <v/>
      </c>
    </row>
    <row r="321" customFormat="false" ht="15" hidden="false" customHeight="false" outlineLevel="0" collapsed="false">
      <c r="A321" s="29" t="s">
        <v>59</v>
      </c>
      <c r="B321" s="29" t="s">
        <v>493</v>
      </c>
      <c r="C321" s="29" t="s">
        <v>169</v>
      </c>
      <c r="D321" s="29" t="s">
        <v>433</v>
      </c>
      <c r="E321" s="29" t="n">
        <v>6</v>
      </c>
      <c r="F321" s="29"/>
      <c r="G321" s="29"/>
      <c r="H321" s="30" t="n">
        <v>30.3</v>
      </c>
      <c r="I321" s="31" t="n">
        <v>46285</v>
      </c>
      <c r="J321" s="30" t="n">
        <v>30.3</v>
      </c>
      <c r="K321" s="29" t="s">
        <v>120</v>
      </c>
      <c r="L321" s="29" t="s">
        <v>116</v>
      </c>
      <c r="M321" s="29"/>
      <c r="N321" s="29" t="s">
        <v>122</v>
      </c>
      <c r="O321" s="31" t="n">
        <v>46637</v>
      </c>
      <c r="P321" s="29" t="s">
        <v>123</v>
      </c>
      <c r="Q321" s="29" t="n">
        <f aca="false">IFERROR(VALUE(L321),"")</f>
        <v>0</v>
      </c>
      <c r="R321" s="29" t="n">
        <f aca="true">IF(O321="","",O321-TODAY())</f>
        <v>352</v>
      </c>
      <c r="S321" s="29" t="str">
        <f aca="false">IF(C321="&lt;&lt; vazio &gt;&gt;","VAZIA",IF(AND(O321&lt;&gt;"",R321&lt;0),"VENCIDO",IF(AND(O321&lt;&gt;"",R321&lt;=Parametros!$B$10),"PRÓX. VENCIMENTO",IF(F321="Q","QUALIDADE",IF(F321="S","BLOQUEADO",IF(F321="R","RESTRITO/DEVOLUÇÃO",IF(OR(N321="QUAR",N321="QRES"),"QUARENTENA",IF(OR(B321="DESCARTE",B321="DEVOLUÇÃO"),"DESCARTE/DEVOLUÇÃO",IF(AND(D321="",K321&lt;&gt;""),"SEM LOTE",IF(AND(Q321&lt;&gt;"",Q321&gt;=Parametros!$B$11),"PARADO/SEM GIRO","OK"))))))))))</f>
        <v>OK</v>
      </c>
      <c r="T321" s="29" t="str">
        <f aca="false">IF(AND($S321="PARADO/SEM GIRO",$K321="KG",OR(Painel!$B$5="(Todos)",A321=Painel!$B$5)*OR(Painel!$E$5="(Todos)",P321=Painel!$E$5)),$J321+ROW()/10000000,"")</f>
        <v/>
      </c>
      <c r="U321" s="29" t="str">
        <f aca="false">IF(AND($S321="VENCIDO",$K321="KG",OR(Painel!$B$5="(Todos)",A321=Painel!$B$5)*OR(Painel!$E$5="(Todos)",P321=Painel!$E$5)),$J321+ROW()/10000000,"")</f>
        <v/>
      </c>
    </row>
    <row r="322" customFormat="false" ht="15" hidden="false" customHeight="false" outlineLevel="0" collapsed="false">
      <c r="A322" s="29" t="s">
        <v>59</v>
      </c>
      <c r="B322" s="29" t="s">
        <v>496</v>
      </c>
      <c r="C322" s="29" t="s">
        <v>174</v>
      </c>
      <c r="D322" s="29" t="s">
        <v>497</v>
      </c>
      <c r="E322" s="29" t="n">
        <v>10</v>
      </c>
      <c r="F322" s="29"/>
      <c r="G322" s="29"/>
      <c r="H322" s="30" t="n">
        <v>2.8</v>
      </c>
      <c r="I322" s="31" t="n">
        <v>46285</v>
      </c>
      <c r="J322" s="30" t="n">
        <v>2.8</v>
      </c>
      <c r="K322" s="29" t="s">
        <v>120</v>
      </c>
      <c r="L322" s="29" t="s">
        <v>116</v>
      </c>
      <c r="M322" s="29"/>
      <c r="N322" s="29" t="s">
        <v>122</v>
      </c>
      <c r="O322" s="31" t="n">
        <v>46396</v>
      </c>
      <c r="P322" s="29" t="s">
        <v>123</v>
      </c>
      <c r="Q322" s="29" t="n">
        <f aca="false">IFERROR(VALUE(L322),"")</f>
        <v>0</v>
      </c>
      <c r="R322" s="29" t="n">
        <f aca="true">IF(O322="","",O322-TODAY())</f>
        <v>111</v>
      </c>
      <c r="S322" s="29" t="str">
        <f aca="false">IF(C322="&lt;&lt; vazio &gt;&gt;","VAZIA",IF(AND(O322&lt;&gt;"",R322&lt;0),"VENCIDO",IF(AND(O322&lt;&gt;"",R322&lt;=Parametros!$B$10),"PRÓX. VENCIMENTO",IF(F322="Q","QUALIDADE",IF(F322="S","BLOQUEADO",IF(F322="R","RESTRITO/DEVOLUÇÃO",IF(OR(N322="QUAR",N322="QRES"),"QUARENTENA",IF(OR(B322="DESCARTE",B322="DEVOLUÇÃO"),"DESCARTE/DEVOLUÇÃO",IF(AND(D322="",K322&lt;&gt;""),"SEM LOTE",IF(AND(Q322&lt;&gt;"",Q322&gt;=Parametros!$B$11),"PARADO/SEM GIRO","OK"))))))))))</f>
        <v>OK</v>
      </c>
      <c r="T322" s="29" t="str">
        <f aca="false">IF(AND($S322="PARADO/SEM GIRO",$K322="KG",OR(Painel!$B$5="(Todos)",A322=Painel!$B$5)*OR(Painel!$E$5="(Todos)",P322=Painel!$E$5)),$J322+ROW()/10000000,"")</f>
        <v/>
      </c>
      <c r="U322" s="29" t="str">
        <f aca="false">IF(AND($S322="VENCIDO",$K322="KG",OR(Painel!$B$5="(Todos)",A322=Painel!$B$5)*OR(Painel!$E$5="(Todos)",P322=Painel!$E$5)),$J322+ROW()/10000000,"")</f>
        <v/>
      </c>
    </row>
    <row r="323" customFormat="false" ht="15" hidden="false" customHeight="false" outlineLevel="0" collapsed="false">
      <c r="A323" s="29" t="s">
        <v>59</v>
      </c>
      <c r="B323" s="29" t="s">
        <v>496</v>
      </c>
      <c r="C323" s="29" t="s">
        <v>142</v>
      </c>
      <c r="D323" s="29" t="s">
        <v>143</v>
      </c>
      <c r="E323" s="29" t="n">
        <v>10</v>
      </c>
      <c r="F323" s="29"/>
      <c r="G323" s="29"/>
      <c r="H323" s="30" t="n">
        <v>5.6</v>
      </c>
      <c r="I323" s="31" t="n">
        <v>46285</v>
      </c>
      <c r="J323" s="30" t="n">
        <v>5.6</v>
      </c>
      <c r="K323" s="29" t="s">
        <v>120</v>
      </c>
      <c r="L323" s="29" t="s">
        <v>116</v>
      </c>
      <c r="M323" s="29"/>
      <c r="N323" s="29" t="s">
        <v>122</v>
      </c>
      <c r="O323" s="31" t="n">
        <v>46550</v>
      </c>
      <c r="P323" s="29" t="s">
        <v>123</v>
      </c>
      <c r="Q323" s="29" t="n">
        <f aca="false">IFERROR(VALUE(L323),"")</f>
        <v>0</v>
      </c>
      <c r="R323" s="29" t="n">
        <f aca="true">IF(O323="","",O323-TODAY())</f>
        <v>265</v>
      </c>
      <c r="S323" s="29" t="str">
        <f aca="false">IF(C323="&lt;&lt; vazio &gt;&gt;","VAZIA",IF(AND(O323&lt;&gt;"",R323&lt;0),"VENCIDO",IF(AND(O323&lt;&gt;"",R323&lt;=Parametros!$B$10),"PRÓX. VENCIMENTO",IF(F323="Q","QUALIDADE",IF(F323="S","BLOQUEADO",IF(F323="R","RESTRITO/DEVOLUÇÃO",IF(OR(N323="QUAR",N323="QRES"),"QUARENTENA",IF(OR(B323="DESCARTE",B323="DEVOLUÇÃO"),"DESCARTE/DEVOLUÇÃO",IF(AND(D323="",K323&lt;&gt;""),"SEM LOTE",IF(AND(Q323&lt;&gt;"",Q323&gt;=Parametros!$B$11),"PARADO/SEM GIRO","OK"))))))))))</f>
        <v>OK</v>
      </c>
      <c r="T323" s="29" t="str">
        <f aca="false">IF(AND($S323="PARADO/SEM GIRO",$K323="KG",OR(Painel!$B$5="(Todos)",A323=Painel!$B$5)*OR(Painel!$E$5="(Todos)",P323=Painel!$E$5)),$J323+ROW()/10000000,"")</f>
        <v/>
      </c>
      <c r="U323" s="29" t="str">
        <f aca="false">IF(AND($S323="VENCIDO",$K323="KG",OR(Painel!$B$5="(Todos)",A323=Painel!$B$5)*OR(Painel!$E$5="(Todos)",P323=Painel!$E$5)),$J323+ROW()/10000000,"")</f>
        <v/>
      </c>
    </row>
    <row r="324" customFormat="false" ht="15" hidden="false" customHeight="false" outlineLevel="0" collapsed="false">
      <c r="A324" s="29" t="s">
        <v>59</v>
      </c>
      <c r="B324" s="29" t="s">
        <v>496</v>
      </c>
      <c r="C324" s="29" t="s">
        <v>276</v>
      </c>
      <c r="D324" s="29" t="s">
        <v>435</v>
      </c>
      <c r="E324" s="29" t="n">
        <v>10</v>
      </c>
      <c r="F324" s="29"/>
      <c r="G324" s="29"/>
      <c r="H324" s="30" t="n">
        <v>13.2</v>
      </c>
      <c r="I324" s="31" t="n">
        <v>46285</v>
      </c>
      <c r="J324" s="30" t="n">
        <v>13.2</v>
      </c>
      <c r="K324" s="29" t="s">
        <v>120</v>
      </c>
      <c r="L324" s="29" t="s">
        <v>116</v>
      </c>
      <c r="M324" s="29"/>
      <c r="N324" s="29" t="s">
        <v>122</v>
      </c>
      <c r="O324" s="31" t="n">
        <v>46780</v>
      </c>
      <c r="P324" s="29" t="s">
        <v>123</v>
      </c>
      <c r="Q324" s="29" t="n">
        <f aca="false">IFERROR(VALUE(L324),"")</f>
        <v>0</v>
      </c>
      <c r="R324" s="29" t="n">
        <f aca="true">IF(O324="","",O324-TODAY())</f>
        <v>495</v>
      </c>
      <c r="S324" s="29" t="str">
        <f aca="false">IF(C324="&lt;&lt; vazio &gt;&gt;","VAZIA",IF(AND(O324&lt;&gt;"",R324&lt;0),"VENCIDO",IF(AND(O324&lt;&gt;"",R324&lt;=Parametros!$B$10),"PRÓX. VENCIMENTO",IF(F324="Q","QUALIDADE",IF(F324="S","BLOQUEADO",IF(F324="R","RESTRITO/DEVOLUÇÃO",IF(OR(N324="QUAR",N324="QRES"),"QUARENTENA",IF(OR(B324="DESCARTE",B324="DEVOLUÇÃO"),"DESCARTE/DEVOLUÇÃO",IF(AND(D324="",K324&lt;&gt;""),"SEM LOTE",IF(AND(Q324&lt;&gt;"",Q324&gt;=Parametros!$B$11),"PARADO/SEM GIRO","OK"))))))))))</f>
        <v>OK</v>
      </c>
      <c r="T324" s="29" t="str">
        <f aca="false">IF(AND($S324="PARADO/SEM GIRO",$K324="KG",OR(Painel!$B$5="(Todos)",A324=Painel!$B$5)*OR(Painel!$E$5="(Todos)",P324=Painel!$E$5)),$J324+ROW()/10000000,"")</f>
        <v/>
      </c>
      <c r="U324" s="29" t="str">
        <f aca="false">IF(AND($S324="VENCIDO",$K324="KG",OR(Painel!$B$5="(Todos)",A324=Painel!$B$5)*OR(Painel!$E$5="(Todos)",P324=Painel!$E$5)),$J324+ROW()/10000000,"")</f>
        <v/>
      </c>
    </row>
    <row r="325" customFormat="false" ht="15" hidden="false" customHeight="false" outlineLevel="0" collapsed="false">
      <c r="A325" s="29" t="s">
        <v>59</v>
      </c>
      <c r="B325" s="29" t="s">
        <v>496</v>
      </c>
      <c r="C325" s="29" t="s">
        <v>214</v>
      </c>
      <c r="D325" s="29" t="s">
        <v>310</v>
      </c>
      <c r="E325" s="29" t="n">
        <v>10</v>
      </c>
      <c r="F325" s="29"/>
      <c r="G325" s="29"/>
      <c r="H325" s="30" t="n">
        <v>10.1</v>
      </c>
      <c r="I325" s="31" t="n">
        <v>46285</v>
      </c>
      <c r="J325" s="30" t="n">
        <v>10.1</v>
      </c>
      <c r="K325" s="29" t="s">
        <v>120</v>
      </c>
      <c r="L325" s="29" t="s">
        <v>116</v>
      </c>
      <c r="M325" s="29"/>
      <c r="N325" s="29" t="s">
        <v>122</v>
      </c>
      <c r="O325" s="31" t="n">
        <v>46655</v>
      </c>
      <c r="P325" s="29" t="s">
        <v>123</v>
      </c>
      <c r="Q325" s="29" t="n">
        <f aca="false">IFERROR(VALUE(L325),"")</f>
        <v>0</v>
      </c>
      <c r="R325" s="29" t="n">
        <f aca="true">IF(O325="","",O325-TODAY())</f>
        <v>370</v>
      </c>
      <c r="S325" s="29" t="str">
        <f aca="false">IF(C325="&lt;&lt; vazio &gt;&gt;","VAZIA",IF(AND(O325&lt;&gt;"",R325&lt;0),"VENCIDO",IF(AND(O325&lt;&gt;"",R325&lt;=Parametros!$B$10),"PRÓX. VENCIMENTO",IF(F325="Q","QUALIDADE",IF(F325="S","BLOQUEADO",IF(F325="R","RESTRITO/DEVOLUÇÃO",IF(OR(N325="QUAR",N325="QRES"),"QUARENTENA",IF(OR(B325="DESCARTE",B325="DEVOLUÇÃO"),"DESCARTE/DEVOLUÇÃO",IF(AND(D325="",K325&lt;&gt;""),"SEM LOTE",IF(AND(Q325&lt;&gt;"",Q325&gt;=Parametros!$B$11),"PARADO/SEM GIRO","OK"))))))))))</f>
        <v>OK</v>
      </c>
      <c r="T325" s="29" t="str">
        <f aca="false">IF(AND($S325="PARADO/SEM GIRO",$K325="KG",OR(Painel!$B$5="(Todos)",A325=Painel!$B$5)*OR(Painel!$E$5="(Todos)",P325=Painel!$E$5)),$J325+ROW()/10000000,"")</f>
        <v/>
      </c>
      <c r="U325" s="29" t="str">
        <f aca="false">IF(AND($S325="VENCIDO",$K325="KG",OR(Painel!$B$5="(Todos)",A325=Painel!$B$5)*OR(Painel!$E$5="(Todos)",P325=Painel!$E$5)),$J325+ROW()/10000000,"")</f>
        <v/>
      </c>
    </row>
    <row r="326" customFormat="false" ht="15" hidden="false" customHeight="false" outlineLevel="0" collapsed="false">
      <c r="A326" s="29" t="s">
        <v>59</v>
      </c>
      <c r="B326" s="29" t="s">
        <v>496</v>
      </c>
      <c r="C326" s="29" t="s">
        <v>308</v>
      </c>
      <c r="D326" s="29" t="s">
        <v>461</v>
      </c>
      <c r="E326" s="29" t="n">
        <v>10</v>
      </c>
      <c r="F326" s="29"/>
      <c r="G326" s="29"/>
      <c r="H326" s="30" t="n">
        <v>10</v>
      </c>
      <c r="I326" s="31" t="n">
        <v>46285</v>
      </c>
      <c r="J326" s="30" t="n">
        <v>10</v>
      </c>
      <c r="K326" s="29" t="s">
        <v>120</v>
      </c>
      <c r="L326" s="29" t="s">
        <v>116</v>
      </c>
      <c r="M326" s="29"/>
      <c r="N326" s="29" t="s">
        <v>122</v>
      </c>
      <c r="O326" s="31" t="n">
        <v>46818</v>
      </c>
      <c r="P326" s="29" t="s">
        <v>123</v>
      </c>
      <c r="Q326" s="29" t="n">
        <f aca="false">IFERROR(VALUE(L326),"")</f>
        <v>0</v>
      </c>
      <c r="R326" s="29" t="n">
        <f aca="true">IF(O326="","",O326-TODAY())</f>
        <v>533</v>
      </c>
      <c r="S326" s="29" t="str">
        <f aca="false">IF(C326="&lt;&lt; vazio &gt;&gt;","VAZIA",IF(AND(O326&lt;&gt;"",R326&lt;0),"VENCIDO",IF(AND(O326&lt;&gt;"",R326&lt;=Parametros!$B$10),"PRÓX. VENCIMENTO",IF(F326="Q","QUALIDADE",IF(F326="S","BLOQUEADO",IF(F326="R","RESTRITO/DEVOLUÇÃO",IF(OR(N326="QUAR",N326="QRES"),"QUARENTENA",IF(OR(B326="DESCARTE",B326="DEVOLUÇÃO"),"DESCARTE/DEVOLUÇÃO",IF(AND(D326="",K326&lt;&gt;""),"SEM LOTE",IF(AND(Q326&lt;&gt;"",Q326&gt;=Parametros!$B$11),"PARADO/SEM GIRO","OK"))))))))))</f>
        <v>OK</v>
      </c>
      <c r="T326" s="29" t="str">
        <f aca="false">IF(AND($S326="PARADO/SEM GIRO",$K326="KG",OR(Painel!$B$5="(Todos)",A326=Painel!$B$5)*OR(Painel!$E$5="(Todos)",P326=Painel!$E$5)),$J326+ROW()/10000000,"")</f>
        <v/>
      </c>
      <c r="U326" s="29" t="str">
        <f aca="false">IF(AND($S326="VENCIDO",$K326="KG",OR(Painel!$B$5="(Todos)",A326=Painel!$B$5)*OR(Painel!$E$5="(Todos)",P326=Painel!$E$5)),$J326+ROW()/10000000,"")</f>
        <v/>
      </c>
    </row>
    <row r="327" customFormat="false" ht="15" hidden="false" customHeight="false" outlineLevel="0" collapsed="false">
      <c r="A327" s="29" t="s">
        <v>59</v>
      </c>
      <c r="B327" s="29" t="s">
        <v>496</v>
      </c>
      <c r="C327" s="29" t="s">
        <v>373</v>
      </c>
      <c r="D327" s="29" t="s">
        <v>428</v>
      </c>
      <c r="E327" s="29" t="n">
        <v>10</v>
      </c>
      <c r="F327" s="29"/>
      <c r="G327" s="29"/>
      <c r="H327" s="30" t="n">
        <v>12.12</v>
      </c>
      <c r="I327" s="31" t="n">
        <v>46285</v>
      </c>
      <c r="J327" s="30" t="n">
        <v>12.12</v>
      </c>
      <c r="K327" s="29" t="s">
        <v>120</v>
      </c>
      <c r="L327" s="29" t="s">
        <v>116</v>
      </c>
      <c r="M327" s="29"/>
      <c r="N327" s="29" t="s">
        <v>122</v>
      </c>
      <c r="O327" s="31" t="n">
        <v>46788</v>
      </c>
      <c r="P327" s="29" t="s">
        <v>123</v>
      </c>
      <c r="Q327" s="29" t="n">
        <f aca="false">IFERROR(VALUE(L327),"")</f>
        <v>0</v>
      </c>
      <c r="R327" s="29" t="n">
        <f aca="true">IF(O327="","",O327-TODAY())</f>
        <v>503</v>
      </c>
      <c r="S327" s="29" t="str">
        <f aca="false">IF(C327="&lt;&lt; vazio &gt;&gt;","VAZIA",IF(AND(O327&lt;&gt;"",R327&lt;0),"VENCIDO",IF(AND(O327&lt;&gt;"",R327&lt;=Parametros!$B$10),"PRÓX. VENCIMENTO",IF(F327="Q","QUALIDADE",IF(F327="S","BLOQUEADO",IF(F327="R","RESTRITO/DEVOLUÇÃO",IF(OR(N327="QUAR",N327="QRES"),"QUARENTENA",IF(OR(B327="DESCARTE",B327="DEVOLUÇÃO"),"DESCARTE/DEVOLUÇÃO",IF(AND(D327="",K327&lt;&gt;""),"SEM LOTE",IF(AND(Q327&lt;&gt;"",Q327&gt;=Parametros!$B$11),"PARADO/SEM GIRO","OK"))))))))))</f>
        <v>OK</v>
      </c>
      <c r="T327" s="29" t="str">
        <f aca="false">IF(AND($S327="PARADO/SEM GIRO",$K327="KG",OR(Painel!$B$5="(Todos)",A327=Painel!$B$5)*OR(Painel!$E$5="(Todos)",P327=Painel!$E$5)),$J327+ROW()/10000000,"")</f>
        <v/>
      </c>
      <c r="U327" s="29" t="str">
        <f aca="false">IF(AND($S327="VENCIDO",$K327="KG",OR(Painel!$B$5="(Todos)",A327=Painel!$B$5)*OR(Painel!$E$5="(Todos)",P327=Painel!$E$5)),$J327+ROW()/10000000,"")</f>
        <v/>
      </c>
    </row>
    <row r="328" customFormat="false" ht="15" hidden="false" customHeight="false" outlineLevel="0" collapsed="false">
      <c r="A328" s="29" t="s">
        <v>59</v>
      </c>
      <c r="B328" s="29" t="s">
        <v>496</v>
      </c>
      <c r="C328" s="29" t="s">
        <v>315</v>
      </c>
      <c r="D328" s="29" t="s">
        <v>476</v>
      </c>
      <c r="E328" s="29" t="n">
        <v>10</v>
      </c>
      <c r="F328" s="29"/>
      <c r="G328" s="29"/>
      <c r="H328" s="30" t="n">
        <v>12.12</v>
      </c>
      <c r="I328" s="31" t="n">
        <v>46285</v>
      </c>
      <c r="J328" s="30" t="n">
        <v>12.12</v>
      </c>
      <c r="K328" s="29" t="s">
        <v>120</v>
      </c>
      <c r="L328" s="29" t="s">
        <v>116</v>
      </c>
      <c r="M328" s="29"/>
      <c r="N328" s="29" t="s">
        <v>122</v>
      </c>
      <c r="O328" s="31" t="n">
        <v>46786</v>
      </c>
      <c r="P328" s="29" t="s">
        <v>123</v>
      </c>
      <c r="Q328" s="29" t="n">
        <f aca="false">IFERROR(VALUE(L328),"")</f>
        <v>0</v>
      </c>
      <c r="R328" s="29" t="n">
        <f aca="true">IF(O328="","",O328-TODAY())</f>
        <v>501</v>
      </c>
      <c r="S328" s="29" t="str">
        <f aca="false">IF(C328="&lt;&lt; vazio &gt;&gt;","VAZIA",IF(AND(O328&lt;&gt;"",R328&lt;0),"VENCIDO",IF(AND(O328&lt;&gt;"",R328&lt;=Parametros!$B$10),"PRÓX. VENCIMENTO",IF(F328="Q","QUALIDADE",IF(F328="S","BLOQUEADO",IF(F328="R","RESTRITO/DEVOLUÇÃO",IF(OR(N328="QUAR",N328="QRES"),"QUARENTENA",IF(OR(B328="DESCARTE",B328="DEVOLUÇÃO"),"DESCARTE/DEVOLUÇÃO",IF(AND(D328="",K328&lt;&gt;""),"SEM LOTE",IF(AND(Q328&lt;&gt;"",Q328&gt;=Parametros!$B$11),"PARADO/SEM GIRO","OK"))))))))))</f>
        <v>OK</v>
      </c>
      <c r="T328" s="29" t="str">
        <f aca="false">IF(AND($S328="PARADO/SEM GIRO",$K328="KG",OR(Painel!$B$5="(Todos)",A328=Painel!$B$5)*OR(Painel!$E$5="(Todos)",P328=Painel!$E$5)),$J328+ROW()/10000000,"")</f>
        <v/>
      </c>
      <c r="U328" s="29" t="str">
        <f aca="false">IF(AND($S328="VENCIDO",$K328="KG",OR(Painel!$B$5="(Todos)",A328=Painel!$B$5)*OR(Painel!$E$5="(Todos)",P328=Painel!$E$5)),$J328+ROW()/10000000,"")</f>
        <v/>
      </c>
    </row>
    <row r="329" customFormat="false" ht="15" hidden="false" customHeight="false" outlineLevel="0" collapsed="false">
      <c r="A329" s="29" t="s">
        <v>59</v>
      </c>
      <c r="B329" s="29" t="s">
        <v>496</v>
      </c>
      <c r="C329" s="29" t="s">
        <v>447</v>
      </c>
      <c r="D329" s="29" t="s">
        <v>448</v>
      </c>
      <c r="E329" s="29" t="n">
        <v>10</v>
      </c>
      <c r="F329" s="29"/>
      <c r="G329" s="29"/>
      <c r="H329" s="30" t="n">
        <v>12.12</v>
      </c>
      <c r="I329" s="31" t="n">
        <v>46285</v>
      </c>
      <c r="J329" s="30" t="n">
        <v>12.12</v>
      </c>
      <c r="K329" s="29" t="s">
        <v>120</v>
      </c>
      <c r="L329" s="29" t="s">
        <v>116</v>
      </c>
      <c r="M329" s="29"/>
      <c r="N329" s="29" t="s">
        <v>122</v>
      </c>
      <c r="O329" s="31" t="n">
        <v>46805</v>
      </c>
      <c r="P329" s="29" t="s">
        <v>123</v>
      </c>
      <c r="Q329" s="29" t="n">
        <f aca="false">IFERROR(VALUE(L329),"")</f>
        <v>0</v>
      </c>
      <c r="R329" s="29" t="n">
        <f aca="true">IF(O329="","",O329-TODAY())</f>
        <v>520</v>
      </c>
      <c r="S329" s="29" t="str">
        <f aca="false">IF(C329="&lt;&lt; vazio &gt;&gt;","VAZIA",IF(AND(O329&lt;&gt;"",R329&lt;0),"VENCIDO",IF(AND(O329&lt;&gt;"",R329&lt;=Parametros!$B$10),"PRÓX. VENCIMENTO",IF(F329="Q","QUALIDADE",IF(F329="S","BLOQUEADO",IF(F329="R","RESTRITO/DEVOLUÇÃO",IF(OR(N329="QUAR",N329="QRES"),"QUARENTENA",IF(OR(B329="DESCARTE",B329="DEVOLUÇÃO"),"DESCARTE/DEVOLUÇÃO",IF(AND(D329="",K329&lt;&gt;""),"SEM LOTE",IF(AND(Q329&lt;&gt;"",Q329&gt;=Parametros!$B$11),"PARADO/SEM GIRO","OK"))))))))))</f>
        <v>OK</v>
      </c>
      <c r="T329" s="29" t="str">
        <f aca="false">IF(AND($S329="PARADO/SEM GIRO",$K329="KG",OR(Painel!$B$5="(Todos)",A329=Painel!$B$5)*OR(Painel!$E$5="(Todos)",P329=Painel!$E$5)),$J329+ROW()/10000000,"")</f>
        <v/>
      </c>
      <c r="U329" s="29" t="str">
        <f aca="false">IF(AND($S329="VENCIDO",$K329="KG",OR(Painel!$B$5="(Todos)",A329=Painel!$B$5)*OR(Painel!$E$5="(Todos)",P329=Painel!$E$5)),$J329+ROW()/10000000,"")</f>
        <v/>
      </c>
    </row>
    <row r="330" customFormat="false" ht="15" hidden="false" customHeight="false" outlineLevel="0" collapsed="false">
      <c r="A330" s="29" t="s">
        <v>59</v>
      </c>
      <c r="B330" s="29" t="s">
        <v>496</v>
      </c>
      <c r="C330" s="29" t="s">
        <v>258</v>
      </c>
      <c r="D330" s="29" t="s">
        <v>378</v>
      </c>
      <c r="E330" s="29" t="n">
        <v>10</v>
      </c>
      <c r="F330" s="29"/>
      <c r="G330" s="29"/>
      <c r="H330" s="30" t="n">
        <v>12.12</v>
      </c>
      <c r="I330" s="31" t="n">
        <v>46285</v>
      </c>
      <c r="J330" s="30" t="n">
        <v>12.12</v>
      </c>
      <c r="K330" s="29" t="s">
        <v>120</v>
      </c>
      <c r="L330" s="29" t="s">
        <v>116</v>
      </c>
      <c r="M330" s="29"/>
      <c r="N330" s="29" t="s">
        <v>122</v>
      </c>
      <c r="O330" s="31" t="n">
        <v>46551</v>
      </c>
      <c r="P330" s="29" t="s">
        <v>123</v>
      </c>
      <c r="Q330" s="29" t="n">
        <f aca="false">IFERROR(VALUE(L330),"")</f>
        <v>0</v>
      </c>
      <c r="R330" s="29" t="n">
        <f aca="true">IF(O330="","",O330-TODAY())</f>
        <v>266</v>
      </c>
      <c r="S330" s="29" t="str">
        <f aca="false">IF(C330="&lt;&lt; vazio &gt;&gt;","VAZIA",IF(AND(O330&lt;&gt;"",R330&lt;0),"VENCIDO",IF(AND(O330&lt;&gt;"",R330&lt;=Parametros!$B$10),"PRÓX. VENCIMENTO",IF(F330="Q","QUALIDADE",IF(F330="S","BLOQUEADO",IF(F330="R","RESTRITO/DEVOLUÇÃO",IF(OR(N330="QUAR",N330="QRES"),"QUARENTENA",IF(OR(B330="DESCARTE",B330="DEVOLUÇÃO"),"DESCARTE/DEVOLUÇÃO",IF(AND(D330="",K330&lt;&gt;""),"SEM LOTE",IF(AND(Q330&lt;&gt;"",Q330&gt;=Parametros!$B$11),"PARADO/SEM GIRO","OK"))))))))))</f>
        <v>OK</v>
      </c>
      <c r="T330" s="29" t="str">
        <f aca="false">IF(AND($S330="PARADO/SEM GIRO",$K330="KG",OR(Painel!$B$5="(Todos)",A330=Painel!$B$5)*OR(Painel!$E$5="(Todos)",P330=Painel!$E$5)),$J330+ROW()/10000000,"")</f>
        <v/>
      </c>
      <c r="U330" s="29" t="str">
        <f aca="false">IF(AND($S330="VENCIDO",$K330="KG",OR(Painel!$B$5="(Todos)",A330=Painel!$B$5)*OR(Painel!$E$5="(Todos)",P330=Painel!$E$5)),$J330+ROW()/10000000,"")</f>
        <v/>
      </c>
    </row>
    <row r="331" customFormat="false" ht="15" hidden="false" customHeight="false" outlineLevel="0" collapsed="false">
      <c r="A331" s="29" t="s">
        <v>59</v>
      </c>
      <c r="B331" s="29" t="s">
        <v>496</v>
      </c>
      <c r="C331" s="29" t="s">
        <v>481</v>
      </c>
      <c r="D331" s="29" t="s">
        <v>482</v>
      </c>
      <c r="E331" s="29" t="n">
        <v>10</v>
      </c>
      <c r="F331" s="29"/>
      <c r="G331" s="29"/>
      <c r="H331" s="30" t="n">
        <v>32.8</v>
      </c>
      <c r="I331" s="31" t="n">
        <v>46285</v>
      </c>
      <c r="J331" s="30" t="n">
        <v>32.8</v>
      </c>
      <c r="K331" s="29" t="s">
        <v>120</v>
      </c>
      <c r="L331" s="29" t="s">
        <v>116</v>
      </c>
      <c r="M331" s="29"/>
      <c r="N331" s="29" t="s">
        <v>122</v>
      </c>
      <c r="O331" s="31" t="n">
        <v>46554</v>
      </c>
      <c r="P331" s="29" t="s">
        <v>123</v>
      </c>
      <c r="Q331" s="29" t="n">
        <f aca="false">IFERROR(VALUE(L331),"")</f>
        <v>0</v>
      </c>
      <c r="R331" s="29" t="n">
        <f aca="true">IF(O331="","",O331-TODAY())</f>
        <v>269</v>
      </c>
      <c r="S331" s="29" t="str">
        <f aca="false">IF(C331="&lt;&lt; vazio &gt;&gt;","VAZIA",IF(AND(O331&lt;&gt;"",R331&lt;0),"VENCIDO",IF(AND(O331&lt;&gt;"",R331&lt;=Parametros!$B$10),"PRÓX. VENCIMENTO",IF(F331="Q","QUALIDADE",IF(F331="S","BLOQUEADO",IF(F331="R","RESTRITO/DEVOLUÇÃO",IF(OR(N331="QUAR",N331="QRES"),"QUARENTENA",IF(OR(B331="DESCARTE",B331="DEVOLUÇÃO"),"DESCARTE/DEVOLUÇÃO",IF(AND(D331="",K331&lt;&gt;""),"SEM LOTE",IF(AND(Q331&lt;&gt;"",Q331&gt;=Parametros!$B$11),"PARADO/SEM GIRO","OK"))))))))))</f>
        <v>OK</v>
      </c>
      <c r="T331" s="29" t="str">
        <f aca="false">IF(AND($S331="PARADO/SEM GIRO",$K331="KG",OR(Painel!$B$5="(Todos)",A331=Painel!$B$5)*OR(Painel!$E$5="(Todos)",P331=Painel!$E$5)),$J331+ROW()/10000000,"")</f>
        <v/>
      </c>
      <c r="U331" s="29" t="str">
        <f aca="false">IF(AND($S331="VENCIDO",$K331="KG",OR(Painel!$B$5="(Todos)",A331=Painel!$B$5)*OR(Painel!$E$5="(Todos)",P331=Painel!$E$5)),$J331+ROW()/10000000,"")</f>
        <v/>
      </c>
    </row>
    <row r="332" customFormat="false" ht="15" hidden="false" customHeight="false" outlineLevel="0" collapsed="false">
      <c r="A332" s="29" t="s">
        <v>59</v>
      </c>
      <c r="B332" s="29" t="s">
        <v>498</v>
      </c>
      <c r="C332" s="29" t="s">
        <v>418</v>
      </c>
      <c r="D332" s="29" t="s">
        <v>419</v>
      </c>
      <c r="E332" s="29" t="n">
        <v>2</v>
      </c>
      <c r="F332" s="29"/>
      <c r="G332" s="29"/>
      <c r="H332" s="30" t="n">
        <v>32.8</v>
      </c>
      <c r="I332" s="31" t="n">
        <v>46285</v>
      </c>
      <c r="J332" s="30" t="n">
        <v>32.8</v>
      </c>
      <c r="K332" s="29" t="s">
        <v>120</v>
      </c>
      <c r="L332" s="29" t="s">
        <v>116</v>
      </c>
      <c r="M332" s="29"/>
      <c r="N332" s="29" t="s">
        <v>122</v>
      </c>
      <c r="O332" s="31" t="n">
        <v>46566</v>
      </c>
      <c r="P332" s="29" t="s">
        <v>123</v>
      </c>
      <c r="Q332" s="29" t="n">
        <f aca="false">IFERROR(VALUE(L332),"")</f>
        <v>0</v>
      </c>
      <c r="R332" s="29" t="n">
        <f aca="true">IF(O332="","",O332-TODAY())</f>
        <v>281</v>
      </c>
      <c r="S332" s="29" t="str">
        <f aca="false">IF(C332="&lt;&lt; vazio &gt;&gt;","VAZIA",IF(AND(O332&lt;&gt;"",R332&lt;0),"VENCIDO",IF(AND(O332&lt;&gt;"",R332&lt;=Parametros!$B$10),"PRÓX. VENCIMENTO",IF(F332="Q","QUALIDADE",IF(F332="S","BLOQUEADO",IF(F332="R","RESTRITO/DEVOLUÇÃO",IF(OR(N332="QUAR",N332="QRES"),"QUARENTENA",IF(OR(B332="DESCARTE",B332="DEVOLUÇÃO"),"DESCARTE/DEVOLUÇÃO",IF(AND(D332="",K332&lt;&gt;""),"SEM LOTE",IF(AND(Q332&lt;&gt;"",Q332&gt;=Parametros!$B$11),"PARADO/SEM GIRO","OK"))))))))))</f>
        <v>OK</v>
      </c>
      <c r="T332" s="29" t="str">
        <f aca="false">IF(AND($S332="PARADO/SEM GIRO",$K332="KG",OR(Painel!$B$5="(Todos)",A332=Painel!$B$5)*OR(Painel!$E$5="(Todos)",P332=Painel!$E$5)),$J332+ROW()/10000000,"")</f>
        <v/>
      </c>
      <c r="U332" s="29" t="str">
        <f aca="false">IF(AND($S332="VENCIDO",$K332="KG",OR(Painel!$B$5="(Todos)",A332=Painel!$B$5)*OR(Painel!$E$5="(Todos)",P332=Painel!$E$5)),$J332+ROW()/10000000,"")</f>
        <v/>
      </c>
    </row>
    <row r="333" customFormat="false" ht="15" hidden="false" customHeight="false" outlineLevel="0" collapsed="false">
      <c r="A333" s="29" t="s">
        <v>59</v>
      </c>
      <c r="B333" s="29" t="s">
        <v>498</v>
      </c>
      <c r="C333" s="29" t="s">
        <v>308</v>
      </c>
      <c r="D333" s="29" t="s">
        <v>461</v>
      </c>
      <c r="E333" s="29" t="n">
        <v>2</v>
      </c>
      <c r="F333" s="29"/>
      <c r="G333" s="29"/>
      <c r="H333" s="30" t="n">
        <v>10</v>
      </c>
      <c r="I333" s="31" t="n">
        <v>46285</v>
      </c>
      <c r="J333" s="30" t="n">
        <v>10</v>
      </c>
      <c r="K333" s="29" t="s">
        <v>120</v>
      </c>
      <c r="L333" s="29" t="s">
        <v>116</v>
      </c>
      <c r="M333" s="29"/>
      <c r="N333" s="29" t="s">
        <v>122</v>
      </c>
      <c r="O333" s="31" t="n">
        <v>46818</v>
      </c>
      <c r="P333" s="29" t="s">
        <v>123</v>
      </c>
      <c r="Q333" s="29" t="n">
        <f aca="false">IFERROR(VALUE(L333),"")</f>
        <v>0</v>
      </c>
      <c r="R333" s="29" t="n">
        <f aca="true">IF(O333="","",O333-TODAY())</f>
        <v>533</v>
      </c>
      <c r="S333" s="29" t="str">
        <f aca="false">IF(C333="&lt;&lt; vazio &gt;&gt;","VAZIA",IF(AND(O333&lt;&gt;"",R333&lt;0),"VENCIDO",IF(AND(O333&lt;&gt;"",R333&lt;=Parametros!$B$10),"PRÓX. VENCIMENTO",IF(F333="Q","QUALIDADE",IF(F333="S","BLOQUEADO",IF(F333="R","RESTRITO/DEVOLUÇÃO",IF(OR(N333="QUAR",N333="QRES"),"QUARENTENA",IF(OR(B333="DESCARTE",B333="DEVOLUÇÃO"),"DESCARTE/DEVOLUÇÃO",IF(AND(D333="",K333&lt;&gt;""),"SEM LOTE",IF(AND(Q333&lt;&gt;"",Q333&gt;=Parametros!$B$11),"PARADO/SEM GIRO","OK"))))))))))</f>
        <v>OK</v>
      </c>
      <c r="T333" s="29" t="str">
        <f aca="false">IF(AND($S333="PARADO/SEM GIRO",$K333="KG",OR(Painel!$B$5="(Todos)",A333=Painel!$B$5)*OR(Painel!$E$5="(Todos)",P333=Painel!$E$5)),$J333+ROW()/10000000,"")</f>
        <v/>
      </c>
      <c r="U333" s="29" t="str">
        <f aca="false">IF(AND($S333="VENCIDO",$K333="KG",OR(Painel!$B$5="(Todos)",A333=Painel!$B$5)*OR(Painel!$E$5="(Todos)",P333=Painel!$E$5)),$J333+ROW()/10000000,"")</f>
        <v/>
      </c>
    </row>
    <row r="334" customFormat="false" ht="15" hidden="false" customHeight="false" outlineLevel="0" collapsed="false">
      <c r="A334" s="29" t="s">
        <v>59</v>
      </c>
      <c r="B334" s="29" t="s">
        <v>499</v>
      </c>
      <c r="C334" s="29" t="s">
        <v>308</v>
      </c>
      <c r="D334" s="29" t="s">
        <v>461</v>
      </c>
      <c r="E334" s="29" t="n">
        <v>1</v>
      </c>
      <c r="F334" s="29"/>
      <c r="G334" s="29"/>
      <c r="H334" s="30" t="n">
        <v>25</v>
      </c>
      <c r="I334" s="31" t="n">
        <v>46284</v>
      </c>
      <c r="J334" s="30" t="n">
        <v>25</v>
      </c>
      <c r="K334" s="29" t="s">
        <v>120</v>
      </c>
      <c r="L334" s="29" t="s">
        <v>388</v>
      </c>
      <c r="M334" s="29"/>
      <c r="N334" s="29" t="s">
        <v>122</v>
      </c>
      <c r="O334" s="31" t="n">
        <v>46818</v>
      </c>
      <c r="P334" s="29" t="s">
        <v>123</v>
      </c>
      <c r="Q334" s="29" t="n">
        <f aca="false">IFERROR(VALUE(L334),"")</f>
        <v>1</v>
      </c>
      <c r="R334" s="29" t="n">
        <f aca="true">IF(O334="","",O334-TODAY())</f>
        <v>533</v>
      </c>
      <c r="S334" s="29" t="str">
        <f aca="false">IF(C334="&lt;&lt; vazio &gt;&gt;","VAZIA",IF(AND(O334&lt;&gt;"",R334&lt;0),"VENCIDO",IF(AND(O334&lt;&gt;"",R334&lt;=Parametros!$B$10),"PRÓX. VENCIMENTO",IF(F334="Q","QUALIDADE",IF(F334="S","BLOQUEADO",IF(F334="R","RESTRITO/DEVOLUÇÃO",IF(OR(N334="QUAR",N334="QRES"),"QUARENTENA",IF(OR(B334="DESCARTE",B334="DEVOLUÇÃO"),"DESCARTE/DEVOLUÇÃO",IF(AND(D334="",K334&lt;&gt;""),"SEM LOTE",IF(AND(Q334&lt;&gt;"",Q334&gt;=Parametros!$B$11),"PARADO/SEM GIRO","OK"))))))))))</f>
        <v>OK</v>
      </c>
      <c r="T334" s="29" t="str">
        <f aca="false">IF(AND($S334="PARADO/SEM GIRO",$K334="KG",OR(Painel!$B$5="(Todos)",A334=Painel!$B$5)*OR(Painel!$E$5="(Todos)",P334=Painel!$E$5)),$J334+ROW()/10000000,"")</f>
        <v/>
      </c>
      <c r="U334" s="29" t="str">
        <f aca="false">IF(AND($S334="VENCIDO",$K334="KG",OR(Painel!$B$5="(Todos)",A334=Painel!$B$5)*OR(Painel!$E$5="(Todos)",P334=Painel!$E$5)),$J334+ROW()/10000000,"")</f>
        <v/>
      </c>
    </row>
    <row r="335" customFormat="false" ht="15" hidden="false" customHeight="false" outlineLevel="0" collapsed="false">
      <c r="A335" s="29" t="s">
        <v>59</v>
      </c>
      <c r="B335" s="29" t="s">
        <v>500</v>
      </c>
      <c r="C335" s="29" t="s">
        <v>308</v>
      </c>
      <c r="D335" s="29" t="s">
        <v>461</v>
      </c>
      <c r="E335" s="29" t="n">
        <v>1</v>
      </c>
      <c r="F335" s="29"/>
      <c r="G335" s="29"/>
      <c r="H335" s="30" t="n">
        <v>25</v>
      </c>
      <c r="I335" s="31" t="n">
        <v>46285</v>
      </c>
      <c r="J335" s="30" t="n">
        <v>25</v>
      </c>
      <c r="K335" s="29" t="s">
        <v>120</v>
      </c>
      <c r="L335" s="29" t="s">
        <v>116</v>
      </c>
      <c r="M335" s="29"/>
      <c r="N335" s="29" t="s">
        <v>122</v>
      </c>
      <c r="O335" s="31" t="n">
        <v>46818</v>
      </c>
      <c r="P335" s="29" t="s">
        <v>123</v>
      </c>
      <c r="Q335" s="29" t="n">
        <f aca="false">IFERROR(VALUE(L335),"")</f>
        <v>0</v>
      </c>
      <c r="R335" s="29" t="n">
        <f aca="true">IF(O335="","",O335-TODAY())</f>
        <v>533</v>
      </c>
      <c r="S335" s="29" t="str">
        <f aca="false">IF(C335="&lt;&lt; vazio &gt;&gt;","VAZIA",IF(AND(O335&lt;&gt;"",R335&lt;0),"VENCIDO",IF(AND(O335&lt;&gt;"",R335&lt;=Parametros!$B$10),"PRÓX. VENCIMENTO",IF(F335="Q","QUALIDADE",IF(F335="S","BLOQUEADO",IF(F335="R","RESTRITO/DEVOLUÇÃO",IF(OR(N335="QUAR",N335="QRES"),"QUARENTENA",IF(OR(B335="DESCARTE",B335="DEVOLUÇÃO"),"DESCARTE/DEVOLUÇÃO",IF(AND(D335="",K335&lt;&gt;""),"SEM LOTE",IF(AND(Q335&lt;&gt;"",Q335&gt;=Parametros!$B$11),"PARADO/SEM GIRO","OK"))))))))))</f>
        <v>OK</v>
      </c>
      <c r="T335" s="29" t="str">
        <f aca="false">IF(AND($S335="PARADO/SEM GIRO",$K335="KG",OR(Painel!$B$5="(Todos)",A335=Painel!$B$5)*OR(Painel!$E$5="(Todos)",P335=Painel!$E$5)),$J335+ROW()/10000000,"")</f>
        <v/>
      </c>
      <c r="U335" s="29" t="str">
        <f aca="false">IF(AND($S335="VENCIDO",$K335="KG",OR(Painel!$B$5="(Todos)",A335=Painel!$B$5)*OR(Painel!$E$5="(Todos)",P335=Painel!$E$5)),$J335+ROW()/10000000,"")</f>
        <v/>
      </c>
    </row>
    <row r="336" customFormat="false" ht="15" hidden="false" customHeight="false" outlineLevel="0" collapsed="false">
      <c r="A336" s="29" t="s">
        <v>59</v>
      </c>
      <c r="B336" s="29" t="s">
        <v>501</v>
      </c>
      <c r="C336" s="29" t="s">
        <v>308</v>
      </c>
      <c r="D336" s="29" t="s">
        <v>502</v>
      </c>
      <c r="E336" s="29" t="n">
        <v>1</v>
      </c>
      <c r="F336" s="29"/>
      <c r="G336" s="29"/>
      <c r="H336" s="30" t="n">
        <v>30</v>
      </c>
      <c r="I336" s="31" t="n">
        <v>46284</v>
      </c>
      <c r="J336" s="30" t="n">
        <v>30</v>
      </c>
      <c r="K336" s="29" t="s">
        <v>120</v>
      </c>
      <c r="L336" s="29" t="s">
        <v>388</v>
      </c>
      <c r="M336" s="29"/>
      <c r="N336" s="29" t="s">
        <v>122</v>
      </c>
      <c r="O336" s="31" t="n">
        <v>46816</v>
      </c>
      <c r="P336" s="29" t="s">
        <v>123</v>
      </c>
      <c r="Q336" s="29" t="n">
        <f aca="false">IFERROR(VALUE(L336),"")</f>
        <v>1</v>
      </c>
      <c r="R336" s="29" t="n">
        <f aca="true">IF(O336="","",O336-TODAY())</f>
        <v>531</v>
      </c>
      <c r="S336" s="29" t="str">
        <f aca="false">IF(C336="&lt;&lt; vazio &gt;&gt;","VAZIA",IF(AND(O336&lt;&gt;"",R336&lt;0),"VENCIDO",IF(AND(O336&lt;&gt;"",R336&lt;=Parametros!$B$10),"PRÓX. VENCIMENTO",IF(F336="Q","QUALIDADE",IF(F336="S","BLOQUEADO",IF(F336="R","RESTRITO/DEVOLUÇÃO",IF(OR(N336="QUAR",N336="QRES"),"QUARENTENA",IF(OR(B336="DESCARTE",B336="DEVOLUÇÃO"),"DESCARTE/DEVOLUÇÃO",IF(AND(D336="",K336&lt;&gt;""),"SEM LOTE",IF(AND(Q336&lt;&gt;"",Q336&gt;=Parametros!$B$11),"PARADO/SEM GIRO","OK"))))))))))</f>
        <v>OK</v>
      </c>
      <c r="T336" s="29" t="str">
        <f aca="false">IF(AND($S336="PARADO/SEM GIRO",$K336="KG",OR(Painel!$B$5="(Todos)",A336=Painel!$B$5)*OR(Painel!$E$5="(Todos)",P336=Painel!$E$5)),$J336+ROW()/10000000,"")</f>
        <v/>
      </c>
      <c r="U336" s="29" t="str">
        <f aca="false">IF(AND($S336="VENCIDO",$K336="KG",OR(Painel!$B$5="(Todos)",A336=Painel!$B$5)*OR(Painel!$E$5="(Todos)",P336=Painel!$E$5)),$J336+ROW()/10000000,"")</f>
        <v/>
      </c>
    </row>
    <row r="337" customFormat="false" ht="15" hidden="false" customHeight="false" outlineLevel="0" collapsed="false">
      <c r="A337" s="29" t="s">
        <v>59</v>
      </c>
      <c r="B337" s="29" t="s">
        <v>503</v>
      </c>
      <c r="C337" s="29" t="s">
        <v>418</v>
      </c>
      <c r="D337" s="29" t="s">
        <v>419</v>
      </c>
      <c r="E337" s="29" t="n">
        <v>1</v>
      </c>
      <c r="F337" s="29"/>
      <c r="G337" s="29"/>
      <c r="H337" s="30" t="n">
        <v>820</v>
      </c>
      <c r="I337" s="31" t="n">
        <v>46284</v>
      </c>
      <c r="J337" s="30" t="n">
        <v>820</v>
      </c>
      <c r="K337" s="29" t="s">
        <v>120</v>
      </c>
      <c r="L337" s="29" t="s">
        <v>388</v>
      </c>
      <c r="M337" s="29"/>
      <c r="N337" s="29" t="s">
        <v>122</v>
      </c>
      <c r="O337" s="31" t="n">
        <v>46566</v>
      </c>
      <c r="P337" s="29" t="s">
        <v>123</v>
      </c>
      <c r="Q337" s="29" t="n">
        <f aca="false">IFERROR(VALUE(L337),"")</f>
        <v>1</v>
      </c>
      <c r="R337" s="29" t="n">
        <f aca="true">IF(O337="","",O337-TODAY())</f>
        <v>281</v>
      </c>
      <c r="S337" s="29" t="str">
        <f aca="false">IF(C337="&lt;&lt; vazio &gt;&gt;","VAZIA",IF(AND(O337&lt;&gt;"",R337&lt;0),"VENCIDO",IF(AND(O337&lt;&gt;"",R337&lt;=Parametros!$B$10),"PRÓX. VENCIMENTO",IF(F337="Q","QUALIDADE",IF(F337="S","BLOQUEADO",IF(F337="R","RESTRITO/DEVOLUÇÃO",IF(OR(N337="QUAR",N337="QRES"),"QUARENTENA",IF(OR(B337="DESCARTE",B337="DEVOLUÇÃO"),"DESCARTE/DEVOLUÇÃO",IF(AND(D337="",K337&lt;&gt;""),"SEM LOTE",IF(AND(Q337&lt;&gt;"",Q337&gt;=Parametros!$B$11),"PARADO/SEM GIRO","OK"))))))))))</f>
        <v>OK</v>
      </c>
      <c r="T337" s="29" t="str">
        <f aca="false">IF(AND($S337="PARADO/SEM GIRO",$K337="KG",OR(Painel!$B$5="(Todos)",A337=Painel!$B$5)*OR(Painel!$E$5="(Todos)",P337=Painel!$E$5)),$J337+ROW()/10000000,"")</f>
        <v/>
      </c>
      <c r="U337" s="29" t="str">
        <f aca="false">IF(AND($S337="VENCIDO",$K337="KG",OR(Painel!$B$5="(Todos)",A337=Painel!$B$5)*OR(Painel!$E$5="(Todos)",P337=Painel!$E$5)),$J337+ROW()/10000000,"")</f>
        <v/>
      </c>
    </row>
    <row r="338" customFormat="false" ht="15" hidden="false" customHeight="false" outlineLevel="0" collapsed="false">
      <c r="A338" s="29" t="s">
        <v>59</v>
      </c>
      <c r="B338" s="29" t="s">
        <v>504</v>
      </c>
      <c r="C338" s="29" t="s">
        <v>308</v>
      </c>
      <c r="D338" s="29" t="s">
        <v>394</v>
      </c>
      <c r="E338" s="29" t="n">
        <v>1</v>
      </c>
      <c r="F338" s="29"/>
      <c r="G338" s="29"/>
      <c r="H338" s="30" t="n">
        <v>25</v>
      </c>
      <c r="I338" s="31" t="n">
        <v>46285</v>
      </c>
      <c r="J338" s="30" t="n">
        <v>25</v>
      </c>
      <c r="K338" s="29" t="s">
        <v>120</v>
      </c>
      <c r="L338" s="29" t="s">
        <v>116</v>
      </c>
      <c r="M338" s="29"/>
      <c r="N338" s="29" t="s">
        <v>122</v>
      </c>
      <c r="O338" s="31" t="n">
        <v>46815</v>
      </c>
      <c r="P338" s="29" t="s">
        <v>123</v>
      </c>
      <c r="Q338" s="29" t="n">
        <f aca="false">IFERROR(VALUE(L338),"")</f>
        <v>0</v>
      </c>
      <c r="R338" s="29" t="n">
        <f aca="true">IF(O338="","",O338-TODAY())</f>
        <v>530</v>
      </c>
      <c r="S338" s="29" t="str">
        <f aca="false">IF(C338="&lt;&lt; vazio &gt;&gt;","VAZIA",IF(AND(O338&lt;&gt;"",R338&lt;0),"VENCIDO",IF(AND(O338&lt;&gt;"",R338&lt;=Parametros!$B$10),"PRÓX. VENCIMENTO",IF(F338="Q","QUALIDADE",IF(F338="S","BLOQUEADO",IF(F338="R","RESTRITO/DEVOLUÇÃO",IF(OR(N338="QUAR",N338="QRES"),"QUARENTENA",IF(OR(B338="DESCARTE",B338="DEVOLUÇÃO"),"DESCARTE/DEVOLUÇÃO",IF(AND(D338="",K338&lt;&gt;""),"SEM LOTE",IF(AND(Q338&lt;&gt;"",Q338&gt;=Parametros!$B$11),"PARADO/SEM GIRO","OK"))))))))))</f>
        <v>OK</v>
      </c>
      <c r="T338" s="29" t="str">
        <f aca="false">IF(AND($S338="PARADO/SEM GIRO",$K338="KG",OR(Painel!$B$5="(Todos)",A338=Painel!$B$5)*OR(Painel!$E$5="(Todos)",P338=Painel!$E$5)),$J338+ROW()/10000000,"")</f>
        <v/>
      </c>
      <c r="U338" s="29" t="str">
        <f aca="false">IF(AND($S338="VENCIDO",$K338="KG",OR(Painel!$B$5="(Todos)",A338=Painel!$B$5)*OR(Painel!$E$5="(Todos)",P338=Painel!$E$5)),$J338+ROW()/10000000,"")</f>
        <v/>
      </c>
    </row>
    <row r="339" customFormat="false" ht="15" hidden="false" customHeight="false" outlineLevel="0" collapsed="false">
      <c r="A339" s="29" t="s">
        <v>59</v>
      </c>
      <c r="B339" s="29" t="s">
        <v>505</v>
      </c>
      <c r="C339" s="29" t="s">
        <v>418</v>
      </c>
      <c r="D339" s="29" t="s">
        <v>419</v>
      </c>
      <c r="E339" s="29" t="n">
        <v>2</v>
      </c>
      <c r="F339" s="29"/>
      <c r="G339" s="29"/>
      <c r="H339" s="30" t="n">
        <v>32.8</v>
      </c>
      <c r="I339" s="31" t="n">
        <v>46285</v>
      </c>
      <c r="J339" s="30" t="n">
        <v>32.8</v>
      </c>
      <c r="K339" s="29" t="s">
        <v>120</v>
      </c>
      <c r="L339" s="29" t="s">
        <v>116</v>
      </c>
      <c r="M339" s="29"/>
      <c r="N339" s="29" t="s">
        <v>122</v>
      </c>
      <c r="O339" s="31" t="n">
        <v>46566</v>
      </c>
      <c r="P339" s="29" t="s">
        <v>123</v>
      </c>
      <c r="Q339" s="29" t="n">
        <f aca="false">IFERROR(VALUE(L339),"")</f>
        <v>0</v>
      </c>
      <c r="R339" s="29" t="n">
        <f aca="true">IF(O339="","",O339-TODAY())</f>
        <v>281</v>
      </c>
      <c r="S339" s="29" t="str">
        <f aca="false">IF(C339="&lt;&lt; vazio &gt;&gt;","VAZIA",IF(AND(O339&lt;&gt;"",R339&lt;0),"VENCIDO",IF(AND(O339&lt;&gt;"",R339&lt;=Parametros!$B$10),"PRÓX. VENCIMENTO",IF(F339="Q","QUALIDADE",IF(F339="S","BLOQUEADO",IF(F339="R","RESTRITO/DEVOLUÇÃO",IF(OR(N339="QUAR",N339="QRES"),"QUARENTENA",IF(OR(B339="DESCARTE",B339="DEVOLUÇÃO"),"DESCARTE/DEVOLUÇÃO",IF(AND(D339="",K339&lt;&gt;""),"SEM LOTE",IF(AND(Q339&lt;&gt;"",Q339&gt;=Parametros!$B$11),"PARADO/SEM GIRO","OK"))))))))))</f>
        <v>OK</v>
      </c>
      <c r="T339" s="29" t="str">
        <f aca="false">IF(AND($S339="PARADO/SEM GIRO",$K339="KG",OR(Painel!$B$5="(Todos)",A339=Painel!$B$5)*OR(Painel!$E$5="(Todos)",P339=Painel!$E$5)),$J339+ROW()/10000000,"")</f>
        <v/>
      </c>
      <c r="U339" s="29" t="str">
        <f aca="false">IF(AND($S339="VENCIDO",$K339="KG",OR(Painel!$B$5="(Todos)",A339=Painel!$B$5)*OR(Painel!$E$5="(Todos)",P339=Painel!$E$5)),$J339+ROW()/10000000,"")</f>
        <v/>
      </c>
    </row>
    <row r="340" customFormat="false" ht="15" hidden="false" customHeight="false" outlineLevel="0" collapsed="false">
      <c r="A340" s="29" t="s">
        <v>59</v>
      </c>
      <c r="B340" s="29" t="s">
        <v>505</v>
      </c>
      <c r="C340" s="29" t="s">
        <v>308</v>
      </c>
      <c r="D340" s="29" t="s">
        <v>461</v>
      </c>
      <c r="E340" s="29" t="n">
        <v>2</v>
      </c>
      <c r="F340" s="29"/>
      <c r="G340" s="29"/>
      <c r="H340" s="30" t="n">
        <v>10</v>
      </c>
      <c r="I340" s="31" t="n">
        <v>46285</v>
      </c>
      <c r="J340" s="30" t="n">
        <v>10</v>
      </c>
      <c r="K340" s="29" t="s">
        <v>120</v>
      </c>
      <c r="L340" s="29" t="s">
        <v>116</v>
      </c>
      <c r="M340" s="29"/>
      <c r="N340" s="29" t="s">
        <v>122</v>
      </c>
      <c r="O340" s="31" t="n">
        <v>46818</v>
      </c>
      <c r="P340" s="29" t="s">
        <v>123</v>
      </c>
      <c r="Q340" s="29" t="n">
        <f aca="false">IFERROR(VALUE(L340),"")</f>
        <v>0</v>
      </c>
      <c r="R340" s="29" t="n">
        <f aca="true">IF(O340="","",O340-TODAY())</f>
        <v>533</v>
      </c>
      <c r="S340" s="29" t="str">
        <f aca="false">IF(C340="&lt;&lt; vazio &gt;&gt;","VAZIA",IF(AND(O340&lt;&gt;"",R340&lt;0),"VENCIDO",IF(AND(O340&lt;&gt;"",R340&lt;=Parametros!$B$10),"PRÓX. VENCIMENTO",IF(F340="Q","QUALIDADE",IF(F340="S","BLOQUEADO",IF(F340="R","RESTRITO/DEVOLUÇÃO",IF(OR(N340="QUAR",N340="QRES"),"QUARENTENA",IF(OR(B340="DESCARTE",B340="DEVOLUÇÃO"),"DESCARTE/DEVOLUÇÃO",IF(AND(D340="",K340&lt;&gt;""),"SEM LOTE",IF(AND(Q340&lt;&gt;"",Q340&gt;=Parametros!$B$11),"PARADO/SEM GIRO","OK"))))))))))</f>
        <v>OK</v>
      </c>
      <c r="T340" s="29" t="str">
        <f aca="false">IF(AND($S340="PARADO/SEM GIRO",$K340="KG",OR(Painel!$B$5="(Todos)",A340=Painel!$B$5)*OR(Painel!$E$5="(Todos)",P340=Painel!$E$5)),$J340+ROW()/10000000,"")</f>
        <v/>
      </c>
      <c r="U340" s="29" t="str">
        <f aca="false">IF(AND($S340="VENCIDO",$K340="KG",OR(Painel!$B$5="(Todos)",A340=Painel!$B$5)*OR(Painel!$E$5="(Todos)",P340=Painel!$E$5)),$J340+ROW()/10000000,"")</f>
        <v/>
      </c>
    </row>
    <row r="341" customFormat="false" ht="15" hidden="false" customHeight="false" outlineLevel="0" collapsed="false">
      <c r="A341" s="29" t="s">
        <v>59</v>
      </c>
      <c r="B341" s="29" t="s">
        <v>506</v>
      </c>
      <c r="C341" s="29" t="s">
        <v>418</v>
      </c>
      <c r="D341" s="29" t="s">
        <v>419</v>
      </c>
      <c r="E341" s="29" t="n">
        <v>2</v>
      </c>
      <c r="F341" s="29"/>
      <c r="G341" s="29"/>
      <c r="H341" s="30" t="n">
        <v>656</v>
      </c>
      <c r="I341" s="31" t="n">
        <v>46284</v>
      </c>
      <c r="J341" s="30" t="n">
        <v>656</v>
      </c>
      <c r="K341" s="29" t="s">
        <v>120</v>
      </c>
      <c r="L341" s="29" t="s">
        <v>388</v>
      </c>
      <c r="M341" s="29"/>
      <c r="N341" s="29" t="s">
        <v>122</v>
      </c>
      <c r="O341" s="31" t="n">
        <v>46566</v>
      </c>
      <c r="P341" s="29" t="s">
        <v>123</v>
      </c>
      <c r="Q341" s="29" t="n">
        <f aca="false">IFERROR(VALUE(L341),"")</f>
        <v>1</v>
      </c>
      <c r="R341" s="29" t="n">
        <f aca="true">IF(O341="","",O341-TODAY())</f>
        <v>281</v>
      </c>
      <c r="S341" s="29" t="str">
        <f aca="false">IF(C341="&lt;&lt; vazio &gt;&gt;","VAZIA",IF(AND(O341&lt;&gt;"",R341&lt;0),"VENCIDO",IF(AND(O341&lt;&gt;"",R341&lt;=Parametros!$B$10),"PRÓX. VENCIMENTO",IF(F341="Q","QUALIDADE",IF(F341="S","BLOQUEADO",IF(F341="R","RESTRITO/DEVOLUÇÃO",IF(OR(N341="QUAR",N341="QRES"),"QUARENTENA",IF(OR(B341="DESCARTE",B341="DEVOLUÇÃO"),"DESCARTE/DEVOLUÇÃO",IF(AND(D341="",K341&lt;&gt;""),"SEM LOTE",IF(AND(Q341&lt;&gt;"",Q341&gt;=Parametros!$B$11),"PARADO/SEM GIRO","OK"))))))))))</f>
        <v>OK</v>
      </c>
      <c r="T341" s="29" t="str">
        <f aca="false">IF(AND($S341="PARADO/SEM GIRO",$K341="KG",OR(Painel!$B$5="(Todos)",A341=Painel!$B$5)*OR(Painel!$E$5="(Todos)",P341=Painel!$E$5)),$J341+ROW()/10000000,"")</f>
        <v/>
      </c>
      <c r="U341" s="29" t="str">
        <f aca="false">IF(AND($S341="VENCIDO",$K341="KG",OR(Painel!$B$5="(Todos)",A341=Painel!$B$5)*OR(Painel!$E$5="(Todos)",P341=Painel!$E$5)),$J341+ROW()/10000000,"")</f>
        <v/>
      </c>
    </row>
    <row r="342" customFormat="false" ht="15" hidden="false" customHeight="false" outlineLevel="0" collapsed="false">
      <c r="A342" s="29" t="s">
        <v>59</v>
      </c>
      <c r="B342" s="29" t="s">
        <v>506</v>
      </c>
      <c r="C342" s="29" t="s">
        <v>308</v>
      </c>
      <c r="D342" s="29" t="s">
        <v>461</v>
      </c>
      <c r="E342" s="29" t="n">
        <v>2</v>
      </c>
      <c r="F342" s="29"/>
      <c r="G342" s="29"/>
      <c r="H342" s="30" t="n">
        <v>75</v>
      </c>
      <c r="I342" s="31" t="n">
        <v>46284</v>
      </c>
      <c r="J342" s="30" t="n">
        <v>75</v>
      </c>
      <c r="K342" s="29" t="s">
        <v>120</v>
      </c>
      <c r="L342" s="29" t="s">
        <v>388</v>
      </c>
      <c r="M342" s="29"/>
      <c r="N342" s="29" t="s">
        <v>122</v>
      </c>
      <c r="O342" s="31" t="n">
        <v>46818</v>
      </c>
      <c r="P342" s="29" t="s">
        <v>123</v>
      </c>
      <c r="Q342" s="29" t="n">
        <f aca="false">IFERROR(VALUE(L342),"")</f>
        <v>1</v>
      </c>
      <c r="R342" s="29" t="n">
        <f aca="true">IF(O342="","",O342-TODAY())</f>
        <v>533</v>
      </c>
      <c r="S342" s="29" t="str">
        <f aca="false">IF(C342="&lt;&lt; vazio &gt;&gt;","VAZIA",IF(AND(O342&lt;&gt;"",R342&lt;0),"VENCIDO",IF(AND(O342&lt;&gt;"",R342&lt;=Parametros!$B$10),"PRÓX. VENCIMENTO",IF(F342="Q","QUALIDADE",IF(F342="S","BLOQUEADO",IF(F342="R","RESTRITO/DEVOLUÇÃO",IF(OR(N342="QUAR",N342="QRES"),"QUARENTENA",IF(OR(B342="DESCARTE",B342="DEVOLUÇÃO"),"DESCARTE/DEVOLUÇÃO",IF(AND(D342="",K342&lt;&gt;""),"SEM LOTE",IF(AND(Q342&lt;&gt;"",Q342&gt;=Parametros!$B$11),"PARADO/SEM GIRO","OK"))))))))))</f>
        <v>OK</v>
      </c>
      <c r="T342" s="29" t="str">
        <f aca="false">IF(AND($S342="PARADO/SEM GIRO",$K342="KG",OR(Painel!$B$5="(Todos)",A342=Painel!$B$5)*OR(Painel!$E$5="(Todos)",P342=Painel!$E$5)),$J342+ROW()/10000000,"")</f>
        <v/>
      </c>
      <c r="U342" s="29" t="str">
        <f aca="false">IF(AND($S342="VENCIDO",$K342="KG",OR(Painel!$B$5="(Todos)",A342=Painel!$B$5)*OR(Painel!$E$5="(Todos)",P342=Painel!$E$5)),$J342+ROW()/10000000,"")</f>
        <v/>
      </c>
    </row>
    <row r="343" customFormat="false" ht="15" hidden="false" customHeight="false" outlineLevel="0" collapsed="false">
      <c r="A343" s="29" t="s">
        <v>59</v>
      </c>
      <c r="B343" s="29" t="s">
        <v>507</v>
      </c>
      <c r="C343" s="29" t="s">
        <v>308</v>
      </c>
      <c r="D343" s="29" t="s">
        <v>461</v>
      </c>
      <c r="E343" s="29" t="n">
        <v>1</v>
      </c>
      <c r="F343" s="29"/>
      <c r="G343" s="29"/>
      <c r="H343" s="30" t="n">
        <v>15</v>
      </c>
      <c r="I343" s="31" t="n">
        <v>46285</v>
      </c>
      <c r="J343" s="30" t="n">
        <v>15</v>
      </c>
      <c r="K343" s="29" t="s">
        <v>120</v>
      </c>
      <c r="L343" s="29" t="s">
        <v>116</v>
      </c>
      <c r="M343" s="29"/>
      <c r="N343" s="29" t="s">
        <v>122</v>
      </c>
      <c r="O343" s="31" t="n">
        <v>46818</v>
      </c>
      <c r="P343" s="29" t="s">
        <v>123</v>
      </c>
      <c r="Q343" s="29" t="n">
        <f aca="false">IFERROR(VALUE(L343),"")</f>
        <v>0</v>
      </c>
      <c r="R343" s="29" t="n">
        <f aca="true">IF(O343="","",O343-TODAY())</f>
        <v>533</v>
      </c>
      <c r="S343" s="29" t="str">
        <f aca="false">IF(C343="&lt;&lt; vazio &gt;&gt;","VAZIA",IF(AND(O343&lt;&gt;"",R343&lt;0),"VENCIDO",IF(AND(O343&lt;&gt;"",R343&lt;=Parametros!$B$10),"PRÓX. VENCIMENTO",IF(F343="Q","QUALIDADE",IF(F343="S","BLOQUEADO",IF(F343="R","RESTRITO/DEVOLUÇÃO",IF(OR(N343="QUAR",N343="QRES"),"QUARENTENA",IF(OR(B343="DESCARTE",B343="DEVOLUÇÃO"),"DESCARTE/DEVOLUÇÃO",IF(AND(D343="",K343&lt;&gt;""),"SEM LOTE",IF(AND(Q343&lt;&gt;"",Q343&gt;=Parametros!$B$11),"PARADO/SEM GIRO","OK"))))))))))</f>
        <v>OK</v>
      </c>
      <c r="T343" s="29" t="str">
        <f aca="false">IF(AND($S343="PARADO/SEM GIRO",$K343="KG",OR(Painel!$B$5="(Todos)",A343=Painel!$B$5)*OR(Painel!$E$5="(Todos)",P343=Painel!$E$5)),$J343+ROW()/10000000,"")</f>
        <v/>
      </c>
      <c r="U343" s="29" t="str">
        <f aca="false">IF(AND($S343="VENCIDO",$K343="KG",OR(Painel!$B$5="(Todos)",A343=Painel!$B$5)*OR(Painel!$E$5="(Todos)",P343=Painel!$E$5)),$J343+ROW()/10000000,"")</f>
        <v/>
      </c>
    </row>
    <row r="344" customFormat="false" ht="15" hidden="false" customHeight="false" outlineLevel="0" collapsed="false">
      <c r="A344" s="29" t="s">
        <v>59</v>
      </c>
      <c r="B344" s="29" t="s">
        <v>508</v>
      </c>
      <c r="C344" s="29" t="s">
        <v>418</v>
      </c>
      <c r="D344" s="29" t="s">
        <v>419</v>
      </c>
      <c r="E344" s="29" t="n">
        <v>1</v>
      </c>
      <c r="F344" s="29"/>
      <c r="G344" s="29"/>
      <c r="H344" s="30" t="n">
        <v>82</v>
      </c>
      <c r="I344" s="31" t="n">
        <v>46285</v>
      </c>
      <c r="J344" s="30" t="n">
        <v>82</v>
      </c>
      <c r="K344" s="29" t="s">
        <v>120</v>
      </c>
      <c r="L344" s="29" t="s">
        <v>116</v>
      </c>
      <c r="M344" s="29"/>
      <c r="N344" s="29" t="s">
        <v>122</v>
      </c>
      <c r="O344" s="31" t="n">
        <v>46566</v>
      </c>
      <c r="P344" s="29" t="s">
        <v>123</v>
      </c>
      <c r="Q344" s="29" t="n">
        <f aca="false">IFERROR(VALUE(L344),"")</f>
        <v>0</v>
      </c>
      <c r="R344" s="29" t="n">
        <f aca="true">IF(O344="","",O344-TODAY())</f>
        <v>281</v>
      </c>
      <c r="S344" s="29" t="str">
        <f aca="false">IF(C344="&lt;&lt; vazio &gt;&gt;","VAZIA",IF(AND(O344&lt;&gt;"",R344&lt;0),"VENCIDO",IF(AND(O344&lt;&gt;"",R344&lt;=Parametros!$B$10),"PRÓX. VENCIMENTO",IF(F344="Q","QUALIDADE",IF(F344="S","BLOQUEADO",IF(F344="R","RESTRITO/DEVOLUÇÃO",IF(OR(N344="QUAR",N344="QRES"),"QUARENTENA",IF(OR(B344="DESCARTE",B344="DEVOLUÇÃO"),"DESCARTE/DEVOLUÇÃO",IF(AND(D344="",K344&lt;&gt;""),"SEM LOTE",IF(AND(Q344&lt;&gt;"",Q344&gt;=Parametros!$B$11),"PARADO/SEM GIRO","OK"))))))))))</f>
        <v>OK</v>
      </c>
      <c r="T344" s="29" t="str">
        <f aca="false">IF(AND($S344="PARADO/SEM GIRO",$K344="KG",OR(Painel!$B$5="(Todos)",A344=Painel!$B$5)*OR(Painel!$E$5="(Todos)",P344=Painel!$E$5)),$J344+ROW()/10000000,"")</f>
        <v/>
      </c>
      <c r="U344" s="29" t="str">
        <f aca="false">IF(AND($S344="VENCIDO",$K344="KG",OR(Painel!$B$5="(Todos)",A344=Painel!$B$5)*OR(Painel!$E$5="(Todos)",P344=Painel!$E$5)),$J344+ROW()/10000000,"")</f>
        <v/>
      </c>
    </row>
    <row r="345" customFormat="false" ht="15" hidden="false" customHeight="false" outlineLevel="0" collapsed="false">
      <c r="A345" s="29" t="s">
        <v>59</v>
      </c>
      <c r="B345" s="29" t="s">
        <v>509</v>
      </c>
      <c r="C345" s="29" t="s">
        <v>308</v>
      </c>
      <c r="D345" s="29" t="s">
        <v>502</v>
      </c>
      <c r="E345" s="29" t="n">
        <v>1</v>
      </c>
      <c r="F345" s="29"/>
      <c r="G345" s="29"/>
      <c r="H345" s="30" t="n">
        <v>75</v>
      </c>
      <c r="I345" s="31" t="n">
        <v>46285</v>
      </c>
      <c r="J345" s="30" t="n">
        <v>75</v>
      </c>
      <c r="K345" s="29" t="s">
        <v>120</v>
      </c>
      <c r="L345" s="29" t="s">
        <v>116</v>
      </c>
      <c r="M345" s="29"/>
      <c r="N345" s="29" t="s">
        <v>122</v>
      </c>
      <c r="O345" s="31" t="n">
        <v>46816</v>
      </c>
      <c r="P345" s="29" t="s">
        <v>123</v>
      </c>
      <c r="Q345" s="29" t="n">
        <f aca="false">IFERROR(VALUE(L345),"")</f>
        <v>0</v>
      </c>
      <c r="R345" s="29" t="n">
        <f aca="true">IF(O345="","",O345-TODAY())</f>
        <v>531</v>
      </c>
      <c r="S345" s="29" t="str">
        <f aca="false">IF(C345="&lt;&lt; vazio &gt;&gt;","VAZIA",IF(AND(O345&lt;&gt;"",R345&lt;0),"VENCIDO",IF(AND(O345&lt;&gt;"",R345&lt;=Parametros!$B$10),"PRÓX. VENCIMENTO",IF(F345="Q","QUALIDADE",IF(F345="S","BLOQUEADO",IF(F345="R","RESTRITO/DEVOLUÇÃO",IF(OR(N345="QUAR",N345="QRES"),"QUARENTENA",IF(OR(B345="DESCARTE",B345="DEVOLUÇÃO"),"DESCARTE/DEVOLUÇÃO",IF(AND(D345="",K345&lt;&gt;""),"SEM LOTE",IF(AND(Q345&lt;&gt;"",Q345&gt;=Parametros!$B$11),"PARADO/SEM GIRO","OK"))))))))))</f>
        <v>OK</v>
      </c>
      <c r="T345" s="29" t="str">
        <f aca="false">IF(AND($S345="PARADO/SEM GIRO",$K345="KG",OR(Painel!$B$5="(Todos)",A345=Painel!$B$5)*OR(Painel!$E$5="(Todos)",P345=Painel!$E$5)),$J345+ROW()/10000000,"")</f>
        <v/>
      </c>
      <c r="U345" s="29" t="str">
        <f aca="false">IF(AND($S345="VENCIDO",$K345="KG",OR(Painel!$B$5="(Todos)",A345=Painel!$B$5)*OR(Painel!$E$5="(Todos)",P345=Painel!$E$5)),$J345+ROW()/10000000,"")</f>
        <v/>
      </c>
    </row>
    <row r="346" customFormat="false" ht="15" hidden="false" customHeight="false" outlineLevel="0" collapsed="false">
      <c r="A346" s="29" t="s">
        <v>59</v>
      </c>
      <c r="B346" s="29" t="s">
        <v>510</v>
      </c>
      <c r="C346" s="29" t="s">
        <v>320</v>
      </c>
      <c r="D346" s="29" t="s">
        <v>511</v>
      </c>
      <c r="E346" s="29" t="n">
        <v>1</v>
      </c>
      <c r="F346" s="29"/>
      <c r="G346" s="29"/>
      <c r="H346" s="30" t="n">
        <v>170</v>
      </c>
      <c r="I346" s="31" t="n">
        <v>46285</v>
      </c>
      <c r="J346" s="30" t="n">
        <v>170</v>
      </c>
      <c r="K346" s="29" t="s">
        <v>120</v>
      </c>
      <c r="L346" s="29" t="s">
        <v>116</v>
      </c>
      <c r="M346" s="29"/>
      <c r="N346" s="29" t="s">
        <v>122</v>
      </c>
      <c r="O346" s="31" t="n">
        <v>46819</v>
      </c>
      <c r="P346" s="29" t="s">
        <v>123</v>
      </c>
      <c r="Q346" s="29" t="n">
        <f aca="false">IFERROR(VALUE(L346),"")</f>
        <v>0</v>
      </c>
      <c r="R346" s="29" t="n">
        <f aca="true">IF(O346="","",O346-TODAY())</f>
        <v>534</v>
      </c>
      <c r="S346" s="29" t="str">
        <f aca="false">IF(C346="&lt;&lt; vazio &gt;&gt;","VAZIA",IF(AND(O346&lt;&gt;"",R346&lt;0),"VENCIDO",IF(AND(O346&lt;&gt;"",R346&lt;=Parametros!$B$10),"PRÓX. VENCIMENTO",IF(F346="Q","QUALIDADE",IF(F346="S","BLOQUEADO",IF(F346="R","RESTRITO/DEVOLUÇÃO",IF(OR(N346="QUAR",N346="QRES"),"QUARENTENA",IF(OR(B346="DESCARTE",B346="DEVOLUÇÃO"),"DESCARTE/DEVOLUÇÃO",IF(AND(D346="",K346&lt;&gt;""),"SEM LOTE",IF(AND(Q346&lt;&gt;"",Q346&gt;=Parametros!$B$11),"PARADO/SEM GIRO","OK"))))))))))</f>
        <v>OK</v>
      </c>
      <c r="T346" s="29" t="str">
        <f aca="false">IF(AND($S346="PARADO/SEM GIRO",$K346="KG",OR(Painel!$B$5="(Todos)",A346=Painel!$B$5)*OR(Painel!$E$5="(Todos)",P346=Painel!$E$5)),$J346+ROW()/10000000,"")</f>
        <v/>
      </c>
      <c r="U346" s="29" t="str">
        <f aca="false">IF(AND($S346="VENCIDO",$K346="KG",OR(Painel!$B$5="(Todos)",A346=Painel!$B$5)*OR(Painel!$E$5="(Todos)",P346=Painel!$E$5)),$J346+ROW()/10000000,"")</f>
        <v/>
      </c>
    </row>
    <row r="347" customFormat="false" ht="15" hidden="false" customHeight="false" outlineLevel="0" collapsed="false">
      <c r="A347" s="29" t="s">
        <v>59</v>
      </c>
      <c r="B347" s="29" t="s">
        <v>512</v>
      </c>
      <c r="C347" s="29" t="s">
        <v>418</v>
      </c>
      <c r="D347" s="29" t="s">
        <v>419</v>
      </c>
      <c r="E347" s="29" t="n">
        <v>1</v>
      </c>
      <c r="F347" s="29"/>
      <c r="G347" s="29"/>
      <c r="H347" s="30" t="n">
        <v>246</v>
      </c>
      <c r="I347" s="31" t="n">
        <v>46285</v>
      </c>
      <c r="J347" s="30" t="n">
        <v>246</v>
      </c>
      <c r="K347" s="29" t="s">
        <v>120</v>
      </c>
      <c r="L347" s="29" t="s">
        <v>116</v>
      </c>
      <c r="M347" s="29"/>
      <c r="N347" s="29" t="s">
        <v>122</v>
      </c>
      <c r="O347" s="31" t="n">
        <v>46566</v>
      </c>
      <c r="P347" s="29" t="s">
        <v>123</v>
      </c>
      <c r="Q347" s="29" t="n">
        <f aca="false">IFERROR(VALUE(L347),"")</f>
        <v>0</v>
      </c>
      <c r="R347" s="29" t="n">
        <f aca="true">IF(O347="","",O347-TODAY())</f>
        <v>281</v>
      </c>
      <c r="S347" s="29" t="str">
        <f aca="false">IF(C347="&lt;&lt; vazio &gt;&gt;","VAZIA",IF(AND(O347&lt;&gt;"",R347&lt;0),"VENCIDO",IF(AND(O347&lt;&gt;"",R347&lt;=Parametros!$B$10),"PRÓX. VENCIMENTO",IF(F347="Q","QUALIDADE",IF(F347="S","BLOQUEADO",IF(F347="R","RESTRITO/DEVOLUÇÃO",IF(OR(N347="QUAR",N347="QRES"),"QUARENTENA",IF(OR(B347="DESCARTE",B347="DEVOLUÇÃO"),"DESCARTE/DEVOLUÇÃO",IF(AND(D347="",K347&lt;&gt;""),"SEM LOTE",IF(AND(Q347&lt;&gt;"",Q347&gt;=Parametros!$B$11),"PARADO/SEM GIRO","OK"))))))))))</f>
        <v>OK</v>
      </c>
      <c r="T347" s="29" t="str">
        <f aca="false">IF(AND($S347="PARADO/SEM GIRO",$K347="KG",OR(Painel!$B$5="(Todos)",A347=Painel!$B$5)*OR(Painel!$E$5="(Todos)",P347=Painel!$E$5)),$J347+ROW()/10000000,"")</f>
        <v/>
      </c>
      <c r="U347" s="29" t="str">
        <f aca="false">IF(AND($S347="VENCIDO",$K347="KG",OR(Painel!$B$5="(Todos)",A347=Painel!$B$5)*OR(Painel!$E$5="(Todos)",P347=Painel!$E$5)),$J347+ROW()/10000000,"")</f>
        <v/>
      </c>
    </row>
    <row r="348" customFormat="false" ht="15" hidden="false" customHeight="false" outlineLevel="0" collapsed="false">
      <c r="A348" s="29" t="s">
        <v>59</v>
      </c>
      <c r="B348" s="29" t="s">
        <v>513</v>
      </c>
      <c r="C348" s="29" t="s">
        <v>418</v>
      </c>
      <c r="D348" s="29" t="s">
        <v>419</v>
      </c>
      <c r="E348" s="29" t="n">
        <v>1</v>
      </c>
      <c r="F348" s="29"/>
      <c r="G348" s="29"/>
      <c r="H348" s="30" t="n">
        <v>49.2</v>
      </c>
      <c r="I348" s="31" t="n">
        <v>46285</v>
      </c>
      <c r="J348" s="30" t="n">
        <v>49.2</v>
      </c>
      <c r="K348" s="29" t="s">
        <v>120</v>
      </c>
      <c r="L348" s="29" t="s">
        <v>116</v>
      </c>
      <c r="M348" s="29"/>
      <c r="N348" s="29" t="s">
        <v>122</v>
      </c>
      <c r="O348" s="31" t="n">
        <v>46566</v>
      </c>
      <c r="P348" s="29" t="s">
        <v>123</v>
      </c>
      <c r="Q348" s="29" t="n">
        <f aca="false">IFERROR(VALUE(L348),"")</f>
        <v>0</v>
      </c>
      <c r="R348" s="29" t="n">
        <f aca="true">IF(O348="","",O348-TODAY())</f>
        <v>281</v>
      </c>
      <c r="S348" s="29" t="str">
        <f aca="false">IF(C348="&lt;&lt; vazio &gt;&gt;","VAZIA",IF(AND(O348&lt;&gt;"",R348&lt;0),"VENCIDO",IF(AND(O348&lt;&gt;"",R348&lt;=Parametros!$B$10),"PRÓX. VENCIMENTO",IF(F348="Q","QUALIDADE",IF(F348="S","BLOQUEADO",IF(F348="R","RESTRITO/DEVOLUÇÃO",IF(OR(N348="QUAR",N348="QRES"),"QUARENTENA",IF(OR(B348="DESCARTE",B348="DEVOLUÇÃO"),"DESCARTE/DEVOLUÇÃO",IF(AND(D348="",K348&lt;&gt;""),"SEM LOTE",IF(AND(Q348&lt;&gt;"",Q348&gt;=Parametros!$B$11),"PARADO/SEM GIRO","OK"))))))))))</f>
        <v>OK</v>
      </c>
      <c r="T348" s="29" t="str">
        <f aca="false">IF(AND($S348="PARADO/SEM GIRO",$K348="KG",OR(Painel!$B$5="(Todos)",A348=Painel!$B$5)*OR(Painel!$E$5="(Todos)",P348=Painel!$E$5)),$J348+ROW()/10000000,"")</f>
        <v/>
      </c>
      <c r="U348" s="29" t="str">
        <f aca="false">IF(AND($S348="VENCIDO",$K348="KG",OR(Painel!$B$5="(Todos)",A348=Painel!$B$5)*OR(Painel!$E$5="(Todos)",P348=Painel!$E$5)),$J348+ROW()/10000000,"")</f>
        <v/>
      </c>
    </row>
    <row r="349" customFormat="false" ht="15" hidden="false" customHeight="false" outlineLevel="0" collapsed="false">
      <c r="A349" s="29" t="s">
        <v>59</v>
      </c>
      <c r="B349" s="29" t="s">
        <v>514</v>
      </c>
      <c r="C349" s="29" t="s">
        <v>418</v>
      </c>
      <c r="D349" s="29" t="s">
        <v>419</v>
      </c>
      <c r="E349" s="29" t="n">
        <v>1</v>
      </c>
      <c r="F349" s="29"/>
      <c r="G349" s="29"/>
      <c r="H349" s="30" t="n">
        <v>49.2</v>
      </c>
      <c r="I349" s="31" t="n">
        <v>46285</v>
      </c>
      <c r="J349" s="30" t="n">
        <v>49.2</v>
      </c>
      <c r="K349" s="29" t="s">
        <v>120</v>
      </c>
      <c r="L349" s="29" t="s">
        <v>116</v>
      </c>
      <c r="M349" s="29"/>
      <c r="N349" s="29" t="s">
        <v>122</v>
      </c>
      <c r="O349" s="31" t="n">
        <v>46566</v>
      </c>
      <c r="P349" s="29" t="s">
        <v>123</v>
      </c>
      <c r="Q349" s="29" t="n">
        <f aca="false">IFERROR(VALUE(L349),"")</f>
        <v>0</v>
      </c>
      <c r="R349" s="29" t="n">
        <f aca="true">IF(O349="","",O349-TODAY())</f>
        <v>281</v>
      </c>
      <c r="S349" s="29" t="str">
        <f aca="false">IF(C349="&lt;&lt; vazio &gt;&gt;","VAZIA",IF(AND(O349&lt;&gt;"",R349&lt;0),"VENCIDO",IF(AND(O349&lt;&gt;"",R349&lt;=Parametros!$B$10),"PRÓX. VENCIMENTO",IF(F349="Q","QUALIDADE",IF(F349="S","BLOQUEADO",IF(F349="R","RESTRITO/DEVOLUÇÃO",IF(OR(N349="QUAR",N349="QRES"),"QUARENTENA",IF(OR(B349="DESCARTE",B349="DEVOLUÇÃO"),"DESCARTE/DEVOLUÇÃO",IF(AND(D349="",K349&lt;&gt;""),"SEM LOTE",IF(AND(Q349&lt;&gt;"",Q349&gt;=Parametros!$B$11),"PARADO/SEM GIRO","OK"))))))))))</f>
        <v>OK</v>
      </c>
      <c r="T349" s="29" t="str">
        <f aca="false">IF(AND($S349="PARADO/SEM GIRO",$K349="KG",OR(Painel!$B$5="(Todos)",A349=Painel!$B$5)*OR(Painel!$E$5="(Todos)",P349=Painel!$E$5)),$J349+ROW()/10000000,"")</f>
        <v/>
      </c>
      <c r="U349" s="29" t="str">
        <f aca="false">IF(AND($S349="VENCIDO",$K349="KG",OR(Painel!$B$5="(Todos)",A349=Painel!$B$5)*OR(Painel!$E$5="(Todos)",P349=Painel!$E$5)),$J349+ROW()/10000000,"")</f>
        <v/>
      </c>
    </row>
    <row r="350" customFormat="false" ht="15" hidden="false" customHeight="false" outlineLevel="0" collapsed="false">
      <c r="A350" s="29" t="s">
        <v>59</v>
      </c>
      <c r="B350" s="29" t="s">
        <v>515</v>
      </c>
      <c r="C350" s="29" t="s">
        <v>418</v>
      </c>
      <c r="D350" s="29" t="s">
        <v>419</v>
      </c>
      <c r="E350" s="29" t="n">
        <v>1</v>
      </c>
      <c r="F350" s="29"/>
      <c r="G350" s="29"/>
      <c r="H350" s="30" t="n">
        <v>49.2</v>
      </c>
      <c r="I350" s="31" t="n">
        <v>46284</v>
      </c>
      <c r="J350" s="30" t="n">
        <v>49.2</v>
      </c>
      <c r="K350" s="29" t="s">
        <v>120</v>
      </c>
      <c r="L350" s="29" t="s">
        <v>388</v>
      </c>
      <c r="M350" s="29"/>
      <c r="N350" s="29" t="s">
        <v>122</v>
      </c>
      <c r="O350" s="31" t="n">
        <v>46566</v>
      </c>
      <c r="P350" s="29" t="s">
        <v>123</v>
      </c>
      <c r="Q350" s="29" t="n">
        <f aca="false">IFERROR(VALUE(L350),"")</f>
        <v>1</v>
      </c>
      <c r="R350" s="29" t="n">
        <f aca="true">IF(O350="","",O350-TODAY())</f>
        <v>281</v>
      </c>
      <c r="S350" s="29" t="str">
        <f aca="false">IF(C350="&lt;&lt; vazio &gt;&gt;","VAZIA",IF(AND(O350&lt;&gt;"",R350&lt;0),"VENCIDO",IF(AND(O350&lt;&gt;"",R350&lt;=Parametros!$B$10),"PRÓX. VENCIMENTO",IF(F350="Q","QUALIDADE",IF(F350="S","BLOQUEADO",IF(F350="R","RESTRITO/DEVOLUÇÃO",IF(OR(N350="QUAR",N350="QRES"),"QUARENTENA",IF(OR(B350="DESCARTE",B350="DEVOLUÇÃO"),"DESCARTE/DEVOLUÇÃO",IF(AND(D350="",K350&lt;&gt;""),"SEM LOTE",IF(AND(Q350&lt;&gt;"",Q350&gt;=Parametros!$B$11),"PARADO/SEM GIRO","OK"))))))))))</f>
        <v>OK</v>
      </c>
      <c r="T350" s="29" t="str">
        <f aca="false">IF(AND($S350="PARADO/SEM GIRO",$K350="KG",OR(Painel!$B$5="(Todos)",A350=Painel!$B$5)*OR(Painel!$E$5="(Todos)",P350=Painel!$E$5)),$J350+ROW()/10000000,"")</f>
        <v/>
      </c>
      <c r="U350" s="29" t="str">
        <f aca="false">IF(AND($S350="VENCIDO",$K350="KG",OR(Painel!$B$5="(Todos)",A350=Painel!$B$5)*OR(Painel!$E$5="(Todos)",P350=Painel!$E$5)),$J350+ROW()/10000000,"")</f>
        <v/>
      </c>
    </row>
    <row r="351" customFormat="false" ht="15" hidden="false" customHeight="false" outlineLevel="0" collapsed="false">
      <c r="A351" s="29" t="s">
        <v>59</v>
      </c>
      <c r="B351" s="29" t="s">
        <v>516</v>
      </c>
      <c r="C351" s="29" t="s">
        <v>517</v>
      </c>
      <c r="D351" s="29" t="s">
        <v>518</v>
      </c>
      <c r="E351" s="29" t="n">
        <v>1</v>
      </c>
      <c r="F351" s="29"/>
      <c r="G351" s="29"/>
      <c r="H351" s="30" t="n">
        <v>20</v>
      </c>
      <c r="I351" s="31" t="n">
        <v>46284</v>
      </c>
      <c r="J351" s="30" t="n">
        <v>20</v>
      </c>
      <c r="K351" s="29" t="s">
        <v>120</v>
      </c>
      <c r="L351" s="29" t="s">
        <v>388</v>
      </c>
      <c r="M351" s="29"/>
      <c r="N351" s="29" t="s">
        <v>122</v>
      </c>
      <c r="O351" s="31" t="n">
        <v>46549</v>
      </c>
      <c r="P351" s="29" t="s">
        <v>123</v>
      </c>
      <c r="Q351" s="29" t="n">
        <f aca="false">IFERROR(VALUE(L351),"")</f>
        <v>1</v>
      </c>
      <c r="R351" s="29" t="n">
        <f aca="true">IF(O351="","",O351-TODAY())</f>
        <v>264</v>
      </c>
      <c r="S351" s="29" t="str">
        <f aca="false">IF(C351="&lt;&lt; vazio &gt;&gt;","VAZIA",IF(AND(O351&lt;&gt;"",R351&lt;0),"VENCIDO",IF(AND(O351&lt;&gt;"",R351&lt;=Parametros!$B$10),"PRÓX. VENCIMENTO",IF(F351="Q","QUALIDADE",IF(F351="S","BLOQUEADO",IF(F351="R","RESTRITO/DEVOLUÇÃO",IF(OR(N351="QUAR",N351="QRES"),"QUARENTENA",IF(OR(B351="DESCARTE",B351="DEVOLUÇÃO"),"DESCARTE/DEVOLUÇÃO",IF(AND(D351="",K351&lt;&gt;""),"SEM LOTE",IF(AND(Q351&lt;&gt;"",Q351&gt;=Parametros!$B$11),"PARADO/SEM GIRO","OK"))))))))))</f>
        <v>OK</v>
      </c>
      <c r="T351" s="29" t="str">
        <f aca="false">IF(AND($S351="PARADO/SEM GIRO",$K351="KG",OR(Painel!$B$5="(Todos)",A351=Painel!$B$5)*OR(Painel!$E$5="(Todos)",P351=Painel!$E$5)),$J351+ROW()/10000000,"")</f>
        <v/>
      </c>
      <c r="U351" s="29" t="str">
        <f aca="false">IF(AND($S351="VENCIDO",$K351="KG",OR(Painel!$B$5="(Todos)",A351=Painel!$B$5)*OR(Painel!$E$5="(Todos)",P351=Painel!$E$5)),$J351+ROW()/10000000,"")</f>
        <v/>
      </c>
    </row>
    <row r="352" customFormat="false" ht="15" hidden="false" customHeight="false" outlineLevel="0" collapsed="false">
      <c r="A352" s="29" t="s">
        <v>59</v>
      </c>
      <c r="B352" s="29" t="s">
        <v>519</v>
      </c>
      <c r="C352" s="29" t="s">
        <v>224</v>
      </c>
      <c r="D352" s="29" t="s">
        <v>225</v>
      </c>
      <c r="E352" s="29" t="n">
        <v>3</v>
      </c>
      <c r="F352" s="29"/>
      <c r="G352" s="29"/>
      <c r="H352" s="30" t="n">
        <v>100</v>
      </c>
      <c r="I352" s="31" t="n">
        <v>46284</v>
      </c>
      <c r="J352" s="30" t="n">
        <v>100</v>
      </c>
      <c r="K352" s="29" t="s">
        <v>120</v>
      </c>
      <c r="L352" s="29" t="s">
        <v>388</v>
      </c>
      <c r="M352" s="29"/>
      <c r="N352" s="29" t="s">
        <v>122</v>
      </c>
      <c r="O352" s="31" t="n">
        <v>46656</v>
      </c>
      <c r="P352" s="29" t="s">
        <v>123</v>
      </c>
      <c r="Q352" s="29" t="n">
        <f aca="false">IFERROR(VALUE(L352),"")</f>
        <v>1</v>
      </c>
      <c r="R352" s="29" t="n">
        <f aca="true">IF(O352="","",O352-TODAY())</f>
        <v>371</v>
      </c>
      <c r="S352" s="29" t="str">
        <f aca="false">IF(C352="&lt;&lt; vazio &gt;&gt;","VAZIA",IF(AND(O352&lt;&gt;"",R352&lt;0),"VENCIDO",IF(AND(O352&lt;&gt;"",R352&lt;=Parametros!$B$10),"PRÓX. VENCIMENTO",IF(F352="Q","QUALIDADE",IF(F352="S","BLOQUEADO",IF(F352="R","RESTRITO/DEVOLUÇÃO",IF(OR(N352="QUAR",N352="QRES"),"QUARENTENA",IF(OR(B352="DESCARTE",B352="DEVOLUÇÃO"),"DESCARTE/DEVOLUÇÃO",IF(AND(D352="",K352&lt;&gt;""),"SEM LOTE",IF(AND(Q352&lt;&gt;"",Q352&gt;=Parametros!$B$11),"PARADO/SEM GIRO","OK"))))))))))</f>
        <v>OK</v>
      </c>
      <c r="T352" s="29" t="str">
        <f aca="false">IF(AND($S352="PARADO/SEM GIRO",$K352="KG",OR(Painel!$B$5="(Todos)",A352=Painel!$B$5)*OR(Painel!$E$5="(Todos)",P352=Painel!$E$5)),$J352+ROW()/10000000,"")</f>
        <v/>
      </c>
      <c r="U352" s="29" t="str">
        <f aca="false">IF(AND($S352="VENCIDO",$K352="KG",OR(Painel!$B$5="(Todos)",A352=Painel!$B$5)*OR(Painel!$E$5="(Todos)",P352=Painel!$E$5)),$J352+ROW()/10000000,"")</f>
        <v/>
      </c>
    </row>
    <row r="353" customFormat="false" ht="15" hidden="false" customHeight="false" outlineLevel="0" collapsed="false">
      <c r="A353" s="29" t="s">
        <v>59</v>
      </c>
      <c r="B353" s="29" t="s">
        <v>519</v>
      </c>
      <c r="C353" s="29" t="s">
        <v>224</v>
      </c>
      <c r="D353" s="29" t="s">
        <v>520</v>
      </c>
      <c r="E353" s="29" t="n">
        <v>3</v>
      </c>
      <c r="F353" s="29"/>
      <c r="G353" s="29"/>
      <c r="H353" s="30" t="n">
        <v>1000</v>
      </c>
      <c r="I353" s="31" t="n">
        <v>46284</v>
      </c>
      <c r="J353" s="30" t="n">
        <v>1000</v>
      </c>
      <c r="K353" s="29" t="s">
        <v>120</v>
      </c>
      <c r="L353" s="29" t="s">
        <v>388</v>
      </c>
      <c r="M353" s="29"/>
      <c r="N353" s="29" t="s">
        <v>122</v>
      </c>
      <c r="O353" s="31" t="n">
        <v>46742</v>
      </c>
      <c r="P353" s="29" t="s">
        <v>123</v>
      </c>
      <c r="Q353" s="29" t="n">
        <f aca="false">IFERROR(VALUE(L353),"")</f>
        <v>1</v>
      </c>
      <c r="R353" s="29" t="n">
        <f aca="true">IF(O353="","",O353-TODAY())</f>
        <v>457</v>
      </c>
      <c r="S353" s="29" t="str">
        <f aca="false">IF(C353="&lt;&lt; vazio &gt;&gt;","VAZIA",IF(AND(O353&lt;&gt;"",R353&lt;0),"VENCIDO",IF(AND(O353&lt;&gt;"",R353&lt;=Parametros!$B$10),"PRÓX. VENCIMENTO",IF(F353="Q","QUALIDADE",IF(F353="S","BLOQUEADO",IF(F353="R","RESTRITO/DEVOLUÇÃO",IF(OR(N353="QUAR",N353="QRES"),"QUARENTENA",IF(OR(B353="DESCARTE",B353="DEVOLUÇÃO"),"DESCARTE/DEVOLUÇÃO",IF(AND(D353="",K353&lt;&gt;""),"SEM LOTE",IF(AND(Q353&lt;&gt;"",Q353&gt;=Parametros!$B$11),"PARADO/SEM GIRO","OK"))))))))))</f>
        <v>OK</v>
      </c>
      <c r="T353" s="29" t="str">
        <f aca="false">IF(AND($S353="PARADO/SEM GIRO",$K353="KG",OR(Painel!$B$5="(Todos)",A353=Painel!$B$5)*OR(Painel!$E$5="(Todos)",P353=Painel!$E$5)),$J353+ROW()/10000000,"")</f>
        <v/>
      </c>
      <c r="U353" s="29" t="str">
        <f aca="false">IF(AND($S353="VENCIDO",$K353="KG",OR(Painel!$B$5="(Todos)",A353=Painel!$B$5)*OR(Painel!$E$5="(Todos)",P353=Painel!$E$5)),$J353+ROW()/10000000,"")</f>
        <v/>
      </c>
    </row>
    <row r="354" customFormat="false" ht="15" hidden="false" customHeight="false" outlineLevel="0" collapsed="false">
      <c r="A354" s="29" t="s">
        <v>59</v>
      </c>
      <c r="B354" s="29" t="s">
        <v>519</v>
      </c>
      <c r="C354" s="29" t="s">
        <v>154</v>
      </c>
      <c r="D354" s="29" t="s">
        <v>155</v>
      </c>
      <c r="E354" s="29" t="n">
        <v>3</v>
      </c>
      <c r="F354" s="29"/>
      <c r="G354" s="29"/>
      <c r="H354" s="30" t="n">
        <v>315.12</v>
      </c>
      <c r="I354" s="31" t="n">
        <v>46284</v>
      </c>
      <c r="J354" s="30" t="n">
        <v>315.12</v>
      </c>
      <c r="K354" s="29" t="s">
        <v>120</v>
      </c>
      <c r="L354" s="29" t="s">
        <v>388</v>
      </c>
      <c r="M354" s="29"/>
      <c r="N354" s="29" t="s">
        <v>122</v>
      </c>
      <c r="O354" s="31" t="n">
        <v>46762</v>
      </c>
      <c r="P354" s="29" t="s">
        <v>123</v>
      </c>
      <c r="Q354" s="29" t="n">
        <f aca="false">IFERROR(VALUE(L354),"")</f>
        <v>1</v>
      </c>
      <c r="R354" s="29" t="n">
        <f aca="true">IF(O354="","",O354-TODAY())</f>
        <v>477</v>
      </c>
      <c r="S354" s="29" t="str">
        <f aca="false">IF(C354="&lt;&lt; vazio &gt;&gt;","VAZIA",IF(AND(O354&lt;&gt;"",R354&lt;0),"VENCIDO",IF(AND(O354&lt;&gt;"",R354&lt;=Parametros!$B$10),"PRÓX. VENCIMENTO",IF(F354="Q","QUALIDADE",IF(F354="S","BLOQUEADO",IF(F354="R","RESTRITO/DEVOLUÇÃO",IF(OR(N354="QUAR",N354="QRES"),"QUARENTENA",IF(OR(B354="DESCARTE",B354="DEVOLUÇÃO"),"DESCARTE/DEVOLUÇÃO",IF(AND(D354="",K354&lt;&gt;""),"SEM LOTE",IF(AND(Q354&lt;&gt;"",Q354&gt;=Parametros!$B$11),"PARADO/SEM GIRO","OK"))))))))))</f>
        <v>OK</v>
      </c>
      <c r="T354" s="29" t="str">
        <f aca="false">IF(AND($S354="PARADO/SEM GIRO",$K354="KG",OR(Painel!$B$5="(Todos)",A354=Painel!$B$5)*OR(Painel!$E$5="(Todos)",P354=Painel!$E$5)),$J354+ROW()/10000000,"")</f>
        <v/>
      </c>
      <c r="U354" s="29" t="str">
        <f aca="false">IF(AND($S354="VENCIDO",$K354="KG",OR(Painel!$B$5="(Todos)",A354=Painel!$B$5)*OR(Painel!$E$5="(Todos)",P354=Painel!$E$5)),$J354+ROW()/10000000,"")</f>
        <v/>
      </c>
    </row>
    <row r="355" customFormat="false" ht="15" hidden="false" customHeight="false" outlineLevel="0" collapsed="false">
      <c r="A355" s="29" t="s">
        <v>59</v>
      </c>
      <c r="B355" s="29" t="s">
        <v>521</v>
      </c>
      <c r="C355" s="29" t="s">
        <v>224</v>
      </c>
      <c r="D355" s="29" t="s">
        <v>225</v>
      </c>
      <c r="E355" s="29" t="n">
        <v>2</v>
      </c>
      <c r="F355" s="29"/>
      <c r="G355" s="29"/>
      <c r="H355" s="30" t="n">
        <v>1100</v>
      </c>
      <c r="I355" s="31" t="n">
        <v>46284</v>
      </c>
      <c r="J355" s="30" t="n">
        <v>1100</v>
      </c>
      <c r="K355" s="29" t="s">
        <v>120</v>
      </c>
      <c r="L355" s="29" t="s">
        <v>388</v>
      </c>
      <c r="M355" s="29"/>
      <c r="N355" s="29" t="s">
        <v>122</v>
      </c>
      <c r="O355" s="31" t="n">
        <v>46656</v>
      </c>
      <c r="P355" s="29" t="s">
        <v>123</v>
      </c>
      <c r="Q355" s="29" t="n">
        <f aca="false">IFERROR(VALUE(L355),"")</f>
        <v>1</v>
      </c>
      <c r="R355" s="29" t="n">
        <f aca="true">IF(O355="","",O355-TODAY())</f>
        <v>371</v>
      </c>
      <c r="S355" s="29" t="str">
        <f aca="false">IF(C355="&lt;&lt; vazio &gt;&gt;","VAZIA",IF(AND(O355&lt;&gt;"",R355&lt;0),"VENCIDO",IF(AND(O355&lt;&gt;"",R355&lt;=Parametros!$B$10),"PRÓX. VENCIMENTO",IF(F355="Q","QUALIDADE",IF(F355="S","BLOQUEADO",IF(F355="R","RESTRITO/DEVOLUÇÃO",IF(OR(N355="QUAR",N355="QRES"),"QUARENTENA",IF(OR(B355="DESCARTE",B355="DEVOLUÇÃO"),"DESCARTE/DEVOLUÇÃO",IF(AND(D355="",K355&lt;&gt;""),"SEM LOTE",IF(AND(Q355&lt;&gt;"",Q355&gt;=Parametros!$B$11),"PARADO/SEM GIRO","OK"))))))))))</f>
        <v>OK</v>
      </c>
      <c r="T355" s="29" t="str">
        <f aca="false">IF(AND($S355="PARADO/SEM GIRO",$K355="KG",OR(Painel!$B$5="(Todos)",A355=Painel!$B$5)*OR(Painel!$E$5="(Todos)",P355=Painel!$E$5)),$J355+ROW()/10000000,"")</f>
        <v/>
      </c>
      <c r="U355" s="29" t="str">
        <f aca="false">IF(AND($S355="VENCIDO",$K355="KG",OR(Painel!$B$5="(Todos)",A355=Painel!$B$5)*OR(Painel!$E$5="(Todos)",P355=Painel!$E$5)),$J355+ROW()/10000000,"")</f>
        <v/>
      </c>
    </row>
    <row r="356" customFormat="false" ht="15" hidden="false" customHeight="false" outlineLevel="0" collapsed="false">
      <c r="A356" s="29" t="s">
        <v>59</v>
      </c>
      <c r="B356" s="29" t="s">
        <v>521</v>
      </c>
      <c r="C356" s="29" t="s">
        <v>154</v>
      </c>
      <c r="D356" s="29" t="s">
        <v>155</v>
      </c>
      <c r="E356" s="29" t="n">
        <v>2</v>
      </c>
      <c r="F356" s="29"/>
      <c r="G356" s="29"/>
      <c r="H356" s="30" t="n">
        <v>315.12</v>
      </c>
      <c r="I356" s="31" t="n">
        <v>46284</v>
      </c>
      <c r="J356" s="30" t="n">
        <v>315.12</v>
      </c>
      <c r="K356" s="29" t="s">
        <v>120</v>
      </c>
      <c r="L356" s="29" t="s">
        <v>388</v>
      </c>
      <c r="M356" s="29"/>
      <c r="N356" s="29" t="s">
        <v>122</v>
      </c>
      <c r="O356" s="31" t="n">
        <v>46762</v>
      </c>
      <c r="P356" s="29" t="s">
        <v>123</v>
      </c>
      <c r="Q356" s="29" t="n">
        <f aca="false">IFERROR(VALUE(L356),"")</f>
        <v>1</v>
      </c>
      <c r="R356" s="29" t="n">
        <f aca="true">IF(O356="","",O356-TODAY())</f>
        <v>477</v>
      </c>
      <c r="S356" s="29" t="str">
        <f aca="false">IF(C356="&lt;&lt; vazio &gt;&gt;","VAZIA",IF(AND(O356&lt;&gt;"",R356&lt;0),"VENCIDO",IF(AND(O356&lt;&gt;"",R356&lt;=Parametros!$B$10),"PRÓX. VENCIMENTO",IF(F356="Q","QUALIDADE",IF(F356="S","BLOQUEADO",IF(F356="R","RESTRITO/DEVOLUÇÃO",IF(OR(N356="QUAR",N356="QRES"),"QUARENTENA",IF(OR(B356="DESCARTE",B356="DEVOLUÇÃO"),"DESCARTE/DEVOLUÇÃO",IF(AND(D356="",K356&lt;&gt;""),"SEM LOTE",IF(AND(Q356&lt;&gt;"",Q356&gt;=Parametros!$B$11),"PARADO/SEM GIRO","OK"))))))))))</f>
        <v>OK</v>
      </c>
      <c r="T356" s="29" t="str">
        <f aca="false">IF(AND($S356="PARADO/SEM GIRO",$K356="KG",OR(Painel!$B$5="(Todos)",A356=Painel!$B$5)*OR(Painel!$E$5="(Todos)",P356=Painel!$E$5)),$J356+ROW()/10000000,"")</f>
        <v/>
      </c>
      <c r="U356" s="29" t="str">
        <f aca="false">IF(AND($S356="VENCIDO",$K356="KG",OR(Painel!$B$5="(Todos)",A356=Painel!$B$5)*OR(Painel!$E$5="(Todos)",P356=Painel!$E$5)),$J356+ROW()/10000000,"")</f>
        <v/>
      </c>
    </row>
    <row r="357" customFormat="false" ht="15" hidden="false" customHeight="false" outlineLevel="0" collapsed="false">
      <c r="A357" s="29" t="s">
        <v>59</v>
      </c>
      <c r="B357" s="29" t="s">
        <v>522</v>
      </c>
      <c r="C357" s="29" t="s">
        <v>418</v>
      </c>
      <c r="D357" s="29" t="s">
        <v>419</v>
      </c>
      <c r="E357" s="29" t="n">
        <v>1</v>
      </c>
      <c r="F357" s="29"/>
      <c r="G357" s="29"/>
      <c r="H357" s="30" t="n">
        <v>32.8</v>
      </c>
      <c r="I357" s="31" t="n">
        <v>46285</v>
      </c>
      <c r="J357" s="30" t="n">
        <v>32.8</v>
      </c>
      <c r="K357" s="29" t="s">
        <v>120</v>
      </c>
      <c r="L357" s="29" t="s">
        <v>116</v>
      </c>
      <c r="M357" s="29"/>
      <c r="N357" s="29" t="s">
        <v>122</v>
      </c>
      <c r="O357" s="31" t="n">
        <v>46566</v>
      </c>
      <c r="P357" s="29" t="s">
        <v>123</v>
      </c>
      <c r="Q357" s="29" t="n">
        <f aca="false">IFERROR(VALUE(L357),"")</f>
        <v>0</v>
      </c>
      <c r="R357" s="29" t="n">
        <f aca="true">IF(O357="","",O357-TODAY())</f>
        <v>281</v>
      </c>
      <c r="S357" s="29" t="str">
        <f aca="false">IF(C357="&lt;&lt; vazio &gt;&gt;","VAZIA",IF(AND(O357&lt;&gt;"",R357&lt;0),"VENCIDO",IF(AND(O357&lt;&gt;"",R357&lt;=Parametros!$B$10),"PRÓX. VENCIMENTO",IF(F357="Q","QUALIDADE",IF(F357="S","BLOQUEADO",IF(F357="R","RESTRITO/DEVOLUÇÃO",IF(OR(N357="QUAR",N357="QRES"),"QUARENTENA",IF(OR(B357="DESCARTE",B357="DEVOLUÇÃO"),"DESCARTE/DEVOLUÇÃO",IF(AND(D357="",K357&lt;&gt;""),"SEM LOTE",IF(AND(Q357&lt;&gt;"",Q357&gt;=Parametros!$B$11),"PARADO/SEM GIRO","OK"))))))))))</f>
        <v>OK</v>
      </c>
      <c r="T357" s="29" t="str">
        <f aca="false">IF(AND($S357="PARADO/SEM GIRO",$K357="KG",OR(Painel!$B$5="(Todos)",A357=Painel!$B$5)*OR(Painel!$E$5="(Todos)",P357=Painel!$E$5)),$J357+ROW()/10000000,"")</f>
        <v/>
      </c>
      <c r="U357" s="29" t="str">
        <f aca="false">IF(AND($S357="VENCIDO",$K357="KG",OR(Painel!$B$5="(Todos)",A357=Painel!$B$5)*OR(Painel!$E$5="(Todos)",P357=Painel!$E$5)),$J357+ROW()/10000000,"")</f>
        <v/>
      </c>
    </row>
    <row r="358" customFormat="false" ht="15" hidden="false" customHeight="false" outlineLevel="0" collapsed="false">
      <c r="A358" s="29" t="s">
        <v>59</v>
      </c>
      <c r="B358" s="29" t="s">
        <v>523</v>
      </c>
      <c r="C358" s="29" t="s">
        <v>418</v>
      </c>
      <c r="D358" s="29" t="s">
        <v>419</v>
      </c>
      <c r="E358" s="29" t="n">
        <v>1</v>
      </c>
      <c r="F358" s="29"/>
      <c r="G358" s="29"/>
      <c r="H358" s="30" t="n">
        <v>32.8</v>
      </c>
      <c r="I358" s="31" t="n">
        <v>46285</v>
      </c>
      <c r="J358" s="30" t="n">
        <v>32.8</v>
      </c>
      <c r="K358" s="29" t="s">
        <v>120</v>
      </c>
      <c r="L358" s="29" t="s">
        <v>116</v>
      </c>
      <c r="M358" s="29"/>
      <c r="N358" s="29" t="s">
        <v>122</v>
      </c>
      <c r="O358" s="31" t="n">
        <v>46566</v>
      </c>
      <c r="P358" s="29" t="s">
        <v>123</v>
      </c>
      <c r="Q358" s="29" t="n">
        <f aca="false">IFERROR(VALUE(L358),"")</f>
        <v>0</v>
      </c>
      <c r="R358" s="29" t="n">
        <f aca="true">IF(O358="","",O358-TODAY())</f>
        <v>281</v>
      </c>
      <c r="S358" s="29" t="str">
        <f aca="false">IF(C358="&lt;&lt; vazio &gt;&gt;","VAZIA",IF(AND(O358&lt;&gt;"",R358&lt;0),"VENCIDO",IF(AND(O358&lt;&gt;"",R358&lt;=Parametros!$B$10),"PRÓX. VENCIMENTO",IF(F358="Q","QUALIDADE",IF(F358="S","BLOQUEADO",IF(F358="R","RESTRITO/DEVOLUÇÃO",IF(OR(N358="QUAR",N358="QRES"),"QUARENTENA",IF(OR(B358="DESCARTE",B358="DEVOLUÇÃO"),"DESCARTE/DEVOLUÇÃO",IF(AND(D358="",K358&lt;&gt;""),"SEM LOTE",IF(AND(Q358&lt;&gt;"",Q358&gt;=Parametros!$B$11),"PARADO/SEM GIRO","OK"))))))))))</f>
        <v>OK</v>
      </c>
      <c r="T358" s="29" t="str">
        <f aca="false">IF(AND($S358="PARADO/SEM GIRO",$K358="KG",OR(Painel!$B$5="(Todos)",A358=Painel!$B$5)*OR(Painel!$E$5="(Todos)",P358=Painel!$E$5)),$J358+ROW()/10000000,"")</f>
        <v/>
      </c>
      <c r="U358" s="29" t="str">
        <f aca="false">IF(AND($S358="VENCIDO",$K358="KG",OR(Painel!$B$5="(Todos)",A358=Painel!$B$5)*OR(Painel!$E$5="(Todos)",P358=Painel!$E$5)),$J358+ROW()/10000000,"")</f>
        <v/>
      </c>
    </row>
    <row r="359" customFormat="false" ht="15" hidden="false" customHeight="false" outlineLevel="0" collapsed="false">
      <c r="A359" s="29" t="s">
        <v>59</v>
      </c>
      <c r="B359" s="29" t="s">
        <v>524</v>
      </c>
      <c r="C359" s="29" t="s">
        <v>348</v>
      </c>
      <c r="D359" s="29" t="s">
        <v>525</v>
      </c>
      <c r="E359" s="29" t="n">
        <v>1</v>
      </c>
      <c r="F359" s="29"/>
      <c r="G359" s="29"/>
      <c r="H359" s="30" t="n">
        <v>20.1</v>
      </c>
      <c r="I359" s="31" t="n">
        <v>46284</v>
      </c>
      <c r="J359" s="30" t="n">
        <v>20.1</v>
      </c>
      <c r="K359" s="29" t="s">
        <v>120</v>
      </c>
      <c r="L359" s="29" t="s">
        <v>388</v>
      </c>
      <c r="M359" s="29"/>
      <c r="N359" s="29" t="s">
        <v>122</v>
      </c>
      <c r="O359" s="31" t="n">
        <v>46666</v>
      </c>
      <c r="P359" s="29" t="s">
        <v>123</v>
      </c>
      <c r="Q359" s="29" t="n">
        <f aca="false">IFERROR(VALUE(L359),"")</f>
        <v>1</v>
      </c>
      <c r="R359" s="29" t="n">
        <f aca="true">IF(O359="","",O359-TODAY())</f>
        <v>381</v>
      </c>
      <c r="S359" s="29" t="str">
        <f aca="false">IF(C359="&lt;&lt; vazio &gt;&gt;","VAZIA",IF(AND(O359&lt;&gt;"",R359&lt;0),"VENCIDO",IF(AND(O359&lt;&gt;"",R359&lt;=Parametros!$B$10),"PRÓX. VENCIMENTO",IF(F359="Q","QUALIDADE",IF(F359="S","BLOQUEADO",IF(F359="R","RESTRITO/DEVOLUÇÃO",IF(OR(N359="QUAR",N359="QRES"),"QUARENTENA",IF(OR(B359="DESCARTE",B359="DEVOLUÇÃO"),"DESCARTE/DEVOLUÇÃO",IF(AND(D359="",K359&lt;&gt;""),"SEM LOTE",IF(AND(Q359&lt;&gt;"",Q359&gt;=Parametros!$B$11),"PARADO/SEM GIRO","OK"))))))))))</f>
        <v>OK</v>
      </c>
      <c r="T359" s="29" t="str">
        <f aca="false">IF(AND($S359="PARADO/SEM GIRO",$K359="KG",OR(Painel!$B$5="(Todos)",A359=Painel!$B$5)*OR(Painel!$E$5="(Todos)",P359=Painel!$E$5)),$J359+ROW()/10000000,"")</f>
        <v/>
      </c>
      <c r="U359" s="29" t="str">
        <f aca="false">IF(AND($S359="VENCIDO",$K359="KG",OR(Painel!$B$5="(Todos)",A359=Painel!$B$5)*OR(Painel!$E$5="(Todos)",P359=Painel!$E$5)),$J359+ROW()/10000000,"")</f>
        <v/>
      </c>
    </row>
    <row r="360" customFormat="false" ht="15" hidden="false" customHeight="false" outlineLevel="0" collapsed="false">
      <c r="A360" s="29" t="s">
        <v>59</v>
      </c>
      <c r="B360" s="29" t="s">
        <v>526</v>
      </c>
      <c r="C360" s="29" t="s">
        <v>186</v>
      </c>
      <c r="D360" s="29" t="s">
        <v>392</v>
      </c>
      <c r="E360" s="29" t="n">
        <v>1</v>
      </c>
      <c r="F360" s="29"/>
      <c r="G360" s="29"/>
      <c r="H360" s="30" t="n">
        <v>202</v>
      </c>
      <c r="I360" s="31" t="n">
        <v>46284</v>
      </c>
      <c r="J360" s="30" t="n">
        <v>202</v>
      </c>
      <c r="K360" s="29" t="s">
        <v>120</v>
      </c>
      <c r="L360" s="29" t="s">
        <v>388</v>
      </c>
      <c r="M360" s="29"/>
      <c r="N360" s="29" t="s">
        <v>122</v>
      </c>
      <c r="O360" s="31" t="n">
        <v>46812</v>
      </c>
      <c r="P360" s="29" t="s">
        <v>123</v>
      </c>
      <c r="Q360" s="29" t="n">
        <f aca="false">IFERROR(VALUE(L360),"")</f>
        <v>1</v>
      </c>
      <c r="R360" s="29" t="n">
        <f aca="true">IF(O360="","",O360-TODAY())</f>
        <v>527</v>
      </c>
      <c r="S360" s="29" t="str">
        <f aca="false">IF(C360="&lt;&lt; vazio &gt;&gt;","VAZIA",IF(AND(O360&lt;&gt;"",R360&lt;0),"VENCIDO",IF(AND(O360&lt;&gt;"",R360&lt;=Parametros!$B$10),"PRÓX. VENCIMENTO",IF(F360="Q","QUALIDADE",IF(F360="S","BLOQUEADO",IF(F360="R","RESTRITO/DEVOLUÇÃO",IF(OR(N360="QUAR",N360="QRES"),"QUARENTENA",IF(OR(B360="DESCARTE",B360="DEVOLUÇÃO"),"DESCARTE/DEVOLUÇÃO",IF(AND(D360="",K360&lt;&gt;""),"SEM LOTE",IF(AND(Q360&lt;&gt;"",Q360&gt;=Parametros!$B$11),"PARADO/SEM GIRO","OK"))))))))))</f>
        <v>OK</v>
      </c>
      <c r="T360" s="29" t="str">
        <f aca="false">IF(AND($S360="PARADO/SEM GIRO",$K360="KG",OR(Painel!$B$5="(Todos)",A360=Painel!$B$5)*OR(Painel!$E$5="(Todos)",P360=Painel!$E$5)),$J360+ROW()/10000000,"")</f>
        <v/>
      </c>
      <c r="U360" s="29" t="str">
        <f aca="false">IF(AND($S360="VENCIDO",$K360="KG",OR(Painel!$B$5="(Todos)",A360=Painel!$B$5)*OR(Painel!$E$5="(Todos)",P360=Painel!$E$5)),$J360+ROW()/10000000,"")</f>
        <v/>
      </c>
    </row>
    <row r="361" customFormat="false" ht="15" hidden="false" customHeight="false" outlineLevel="0" collapsed="false">
      <c r="A361" s="29" t="s">
        <v>59</v>
      </c>
      <c r="B361" s="29" t="s">
        <v>527</v>
      </c>
      <c r="C361" s="29" t="s">
        <v>186</v>
      </c>
      <c r="D361" s="29" t="s">
        <v>392</v>
      </c>
      <c r="E361" s="29" t="n">
        <v>1</v>
      </c>
      <c r="F361" s="29"/>
      <c r="G361" s="29"/>
      <c r="H361" s="30" t="n">
        <v>131.3</v>
      </c>
      <c r="I361" s="31" t="n">
        <v>46284</v>
      </c>
      <c r="J361" s="30" t="n">
        <v>131.3</v>
      </c>
      <c r="K361" s="29" t="s">
        <v>120</v>
      </c>
      <c r="L361" s="29" t="s">
        <v>388</v>
      </c>
      <c r="M361" s="29"/>
      <c r="N361" s="29" t="s">
        <v>122</v>
      </c>
      <c r="O361" s="31" t="n">
        <v>46812</v>
      </c>
      <c r="P361" s="29" t="s">
        <v>123</v>
      </c>
      <c r="Q361" s="29" t="n">
        <f aca="false">IFERROR(VALUE(L361),"")</f>
        <v>1</v>
      </c>
      <c r="R361" s="29" t="n">
        <f aca="true">IF(O361="","",O361-TODAY())</f>
        <v>527</v>
      </c>
      <c r="S361" s="29" t="str">
        <f aca="false">IF(C361="&lt;&lt; vazio &gt;&gt;","VAZIA",IF(AND(O361&lt;&gt;"",R361&lt;0),"VENCIDO",IF(AND(O361&lt;&gt;"",R361&lt;=Parametros!$B$10),"PRÓX. VENCIMENTO",IF(F361="Q","QUALIDADE",IF(F361="S","BLOQUEADO",IF(F361="R","RESTRITO/DEVOLUÇÃO",IF(OR(N361="QUAR",N361="QRES"),"QUARENTENA",IF(OR(B361="DESCARTE",B361="DEVOLUÇÃO"),"DESCARTE/DEVOLUÇÃO",IF(AND(D361="",K361&lt;&gt;""),"SEM LOTE",IF(AND(Q361&lt;&gt;"",Q361&gt;=Parametros!$B$11),"PARADO/SEM GIRO","OK"))))))))))</f>
        <v>OK</v>
      </c>
      <c r="T361" s="29" t="str">
        <f aca="false">IF(AND($S361="PARADO/SEM GIRO",$K361="KG",OR(Painel!$B$5="(Todos)",A361=Painel!$B$5)*OR(Painel!$E$5="(Todos)",P361=Painel!$E$5)),$J361+ROW()/10000000,"")</f>
        <v/>
      </c>
      <c r="U361" s="29" t="str">
        <f aca="false">IF(AND($S361="VENCIDO",$K361="KG",OR(Painel!$B$5="(Todos)",A361=Painel!$B$5)*OR(Painel!$E$5="(Todos)",P361=Painel!$E$5)),$J361+ROW()/10000000,"")</f>
        <v/>
      </c>
    </row>
    <row r="362" customFormat="false" ht="15" hidden="false" customHeight="false" outlineLevel="0" collapsed="false">
      <c r="A362" s="29" t="s">
        <v>59</v>
      </c>
      <c r="B362" s="29" t="s">
        <v>528</v>
      </c>
      <c r="C362" s="29" t="s">
        <v>381</v>
      </c>
      <c r="D362" s="29" t="s">
        <v>529</v>
      </c>
      <c r="E362" s="29" t="n">
        <v>3</v>
      </c>
      <c r="F362" s="29"/>
      <c r="G362" s="29"/>
      <c r="H362" s="30" t="n">
        <v>108</v>
      </c>
      <c r="I362" s="31" t="n">
        <v>46285</v>
      </c>
      <c r="J362" s="30" t="n">
        <v>108</v>
      </c>
      <c r="K362" s="29" t="s">
        <v>120</v>
      </c>
      <c r="L362" s="29" t="s">
        <v>116</v>
      </c>
      <c r="M362" s="29"/>
      <c r="N362" s="29" t="s">
        <v>122</v>
      </c>
      <c r="O362" s="31" t="n">
        <v>46814</v>
      </c>
      <c r="P362" s="29" t="s">
        <v>123</v>
      </c>
      <c r="Q362" s="29" t="n">
        <f aca="false">IFERROR(VALUE(L362),"")</f>
        <v>0</v>
      </c>
      <c r="R362" s="29" t="n">
        <f aca="true">IF(O362="","",O362-TODAY())</f>
        <v>529</v>
      </c>
      <c r="S362" s="29" t="str">
        <f aca="false">IF(C362="&lt;&lt; vazio &gt;&gt;","VAZIA",IF(AND(O362&lt;&gt;"",R362&lt;0),"VENCIDO",IF(AND(O362&lt;&gt;"",R362&lt;=Parametros!$B$10),"PRÓX. VENCIMENTO",IF(F362="Q","QUALIDADE",IF(F362="S","BLOQUEADO",IF(F362="R","RESTRITO/DEVOLUÇÃO",IF(OR(N362="QUAR",N362="QRES"),"QUARENTENA",IF(OR(B362="DESCARTE",B362="DEVOLUÇÃO"),"DESCARTE/DEVOLUÇÃO",IF(AND(D362="",K362&lt;&gt;""),"SEM LOTE",IF(AND(Q362&lt;&gt;"",Q362&gt;=Parametros!$B$11),"PARADO/SEM GIRO","OK"))))))))))</f>
        <v>OK</v>
      </c>
      <c r="T362" s="29" t="str">
        <f aca="false">IF(AND($S362="PARADO/SEM GIRO",$K362="KG",OR(Painel!$B$5="(Todos)",A362=Painel!$B$5)*OR(Painel!$E$5="(Todos)",P362=Painel!$E$5)),$J362+ROW()/10000000,"")</f>
        <v/>
      </c>
      <c r="U362" s="29" t="str">
        <f aca="false">IF(AND($S362="VENCIDO",$K362="KG",OR(Painel!$B$5="(Todos)",A362=Painel!$B$5)*OR(Painel!$E$5="(Todos)",P362=Painel!$E$5)),$J362+ROW()/10000000,"")</f>
        <v/>
      </c>
    </row>
    <row r="363" customFormat="false" ht="15" hidden="false" customHeight="false" outlineLevel="0" collapsed="false">
      <c r="A363" s="29" t="s">
        <v>59</v>
      </c>
      <c r="B363" s="29" t="s">
        <v>528</v>
      </c>
      <c r="C363" s="29" t="s">
        <v>383</v>
      </c>
      <c r="D363" s="29" t="s">
        <v>530</v>
      </c>
      <c r="E363" s="29" t="n">
        <v>3</v>
      </c>
      <c r="F363" s="29"/>
      <c r="G363" s="29"/>
      <c r="H363" s="30" t="n">
        <v>32.4</v>
      </c>
      <c r="I363" s="31" t="n">
        <v>46285</v>
      </c>
      <c r="J363" s="30" t="n">
        <v>32.4</v>
      </c>
      <c r="K363" s="29" t="s">
        <v>120</v>
      </c>
      <c r="L363" s="29" t="s">
        <v>116</v>
      </c>
      <c r="M363" s="29"/>
      <c r="N363" s="29" t="s">
        <v>122</v>
      </c>
      <c r="O363" s="31" t="n">
        <v>46473</v>
      </c>
      <c r="P363" s="29" t="s">
        <v>123</v>
      </c>
      <c r="Q363" s="29" t="n">
        <f aca="false">IFERROR(VALUE(L363),"")</f>
        <v>0</v>
      </c>
      <c r="R363" s="29" t="n">
        <f aca="true">IF(O363="","",O363-TODAY())</f>
        <v>188</v>
      </c>
      <c r="S363" s="29" t="str">
        <f aca="false">IF(C363="&lt;&lt; vazio &gt;&gt;","VAZIA",IF(AND(O363&lt;&gt;"",R363&lt;0),"VENCIDO",IF(AND(O363&lt;&gt;"",R363&lt;=Parametros!$B$10),"PRÓX. VENCIMENTO",IF(F363="Q","QUALIDADE",IF(F363="S","BLOQUEADO",IF(F363="R","RESTRITO/DEVOLUÇÃO",IF(OR(N363="QUAR",N363="QRES"),"QUARENTENA",IF(OR(B363="DESCARTE",B363="DEVOLUÇÃO"),"DESCARTE/DEVOLUÇÃO",IF(AND(D363="",K363&lt;&gt;""),"SEM LOTE",IF(AND(Q363&lt;&gt;"",Q363&gt;=Parametros!$B$11),"PARADO/SEM GIRO","OK"))))))))))</f>
        <v>OK</v>
      </c>
      <c r="T363" s="29" t="str">
        <f aca="false">IF(AND($S363="PARADO/SEM GIRO",$K363="KG",OR(Painel!$B$5="(Todos)",A363=Painel!$B$5)*OR(Painel!$E$5="(Todos)",P363=Painel!$E$5)),$J363+ROW()/10000000,"")</f>
        <v/>
      </c>
      <c r="U363" s="29" t="str">
        <f aca="false">IF(AND($S363="VENCIDO",$K363="KG",OR(Painel!$B$5="(Todos)",A363=Painel!$B$5)*OR(Painel!$E$5="(Todos)",P363=Painel!$E$5)),$J363+ROW()/10000000,"")</f>
        <v/>
      </c>
    </row>
    <row r="364" customFormat="false" ht="15" hidden="false" customHeight="false" outlineLevel="0" collapsed="false">
      <c r="A364" s="29" t="s">
        <v>59</v>
      </c>
      <c r="B364" s="29" t="s">
        <v>528</v>
      </c>
      <c r="C364" s="29" t="s">
        <v>383</v>
      </c>
      <c r="D364" s="29" t="s">
        <v>384</v>
      </c>
      <c r="E364" s="29" t="n">
        <v>3</v>
      </c>
      <c r="F364" s="29"/>
      <c r="G364" s="29"/>
      <c r="H364" s="30" t="n">
        <v>507.6</v>
      </c>
      <c r="I364" s="31" t="n">
        <v>46285</v>
      </c>
      <c r="J364" s="30" t="n">
        <v>507.6</v>
      </c>
      <c r="K364" s="29" t="s">
        <v>120</v>
      </c>
      <c r="L364" s="29" t="s">
        <v>116</v>
      </c>
      <c r="M364" s="29"/>
      <c r="N364" s="29" t="s">
        <v>122</v>
      </c>
      <c r="O364" s="31" t="n">
        <v>46488</v>
      </c>
      <c r="P364" s="29" t="s">
        <v>123</v>
      </c>
      <c r="Q364" s="29" t="n">
        <f aca="false">IFERROR(VALUE(L364),"")</f>
        <v>0</v>
      </c>
      <c r="R364" s="29" t="n">
        <f aca="true">IF(O364="","",O364-TODAY())</f>
        <v>203</v>
      </c>
      <c r="S364" s="29" t="str">
        <f aca="false">IF(C364="&lt;&lt; vazio &gt;&gt;","VAZIA",IF(AND(O364&lt;&gt;"",R364&lt;0),"VENCIDO",IF(AND(O364&lt;&gt;"",R364&lt;=Parametros!$B$10),"PRÓX. VENCIMENTO",IF(F364="Q","QUALIDADE",IF(F364="S","BLOQUEADO",IF(F364="R","RESTRITO/DEVOLUÇÃO",IF(OR(N364="QUAR",N364="QRES"),"QUARENTENA",IF(OR(B364="DESCARTE",B364="DEVOLUÇÃO"),"DESCARTE/DEVOLUÇÃO",IF(AND(D364="",K364&lt;&gt;""),"SEM LOTE",IF(AND(Q364&lt;&gt;"",Q364&gt;=Parametros!$B$11),"PARADO/SEM GIRO","OK"))))))))))</f>
        <v>OK</v>
      </c>
      <c r="T364" s="29" t="str">
        <f aca="false">IF(AND($S364="PARADO/SEM GIRO",$K364="KG",OR(Painel!$B$5="(Todos)",A364=Painel!$B$5)*OR(Painel!$E$5="(Todos)",P364=Painel!$E$5)),$J364+ROW()/10000000,"")</f>
        <v/>
      </c>
      <c r="U364" s="29" t="str">
        <f aca="false">IF(AND($S364="VENCIDO",$K364="KG",OR(Painel!$B$5="(Todos)",A364=Painel!$B$5)*OR(Painel!$E$5="(Todos)",P364=Painel!$E$5)),$J364+ROW()/10000000,"")</f>
        <v/>
      </c>
    </row>
    <row r="365" customFormat="false" ht="15" hidden="false" customHeight="false" outlineLevel="0" collapsed="false">
      <c r="A365" s="29" t="s">
        <v>59</v>
      </c>
      <c r="B365" s="29" t="s">
        <v>531</v>
      </c>
      <c r="C365" s="29" t="s">
        <v>351</v>
      </c>
      <c r="D365" s="29" t="s">
        <v>532</v>
      </c>
      <c r="E365" s="29" t="n">
        <v>3</v>
      </c>
      <c r="F365" s="29"/>
      <c r="G365" s="29"/>
      <c r="H365" s="30" t="n">
        <v>100.5</v>
      </c>
      <c r="I365" s="31" t="n">
        <v>46285</v>
      </c>
      <c r="J365" s="30" t="n">
        <v>100.5</v>
      </c>
      <c r="K365" s="29" t="s">
        <v>120</v>
      </c>
      <c r="L365" s="29" t="s">
        <v>116</v>
      </c>
      <c r="M365" s="29"/>
      <c r="N365" s="29" t="s">
        <v>122</v>
      </c>
      <c r="O365" s="31" t="n">
        <v>46475</v>
      </c>
      <c r="P365" s="29" t="s">
        <v>123</v>
      </c>
      <c r="Q365" s="29" t="n">
        <f aca="false">IFERROR(VALUE(L365),"")</f>
        <v>0</v>
      </c>
      <c r="R365" s="29" t="n">
        <f aca="true">IF(O365="","",O365-TODAY())</f>
        <v>190</v>
      </c>
      <c r="S365" s="29" t="str">
        <f aca="false">IF(C365="&lt;&lt; vazio &gt;&gt;","VAZIA",IF(AND(O365&lt;&gt;"",R365&lt;0),"VENCIDO",IF(AND(O365&lt;&gt;"",R365&lt;=Parametros!$B$10),"PRÓX. VENCIMENTO",IF(F365="Q","QUALIDADE",IF(F365="S","BLOQUEADO",IF(F365="R","RESTRITO/DEVOLUÇÃO",IF(OR(N365="QUAR",N365="QRES"),"QUARENTENA",IF(OR(B365="DESCARTE",B365="DEVOLUÇÃO"),"DESCARTE/DEVOLUÇÃO",IF(AND(D365="",K365&lt;&gt;""),"SEM LOTE",IF(AND(Q365&lt;&gt;"",Q365&gt;=Parametros!$B$11),"PARADO/SEM GIRO","OK"))))))))))</f>
        <v>OK</v>
      </c>
      <c r="T365" s="29" t="str">
        <f aca="false">IF(AND($S365="PARADO/SEM GIRO",$K365="KG",OR(Painel!$B$5="(Todos)",A365=Painel!$B$5)*OR(Painel!$E$5="(Todos)",P365=Painel!$E$5)),$J365+ROW()/10000000,"")</f>
        <v/>
      </c>
      <c r="U365" s="29" t="str">
        <f aca="false">IF(AND($S365="VENCIDO",$K365="KG",OR(Painel!$B$5="(Todos)",A365=Painel!$B$5)*OR(Painel!$E$5="(Todos)",P365=Painel!$E$5)),$J365+ROW()/10000000,"")</f>
        <v/>
      </c>
    </row>
    <row r="366" customFormat="false" ht="15" hidden="false" customHeight="false" outlineLevel="0" collapsed="false">
      <c r="A366" s="29" t="s">
        <v>59</v>
      </c>
      <c r="B366" s="29" t="s">
        <v>531</v>
      </c>
      <c r="C366" s="29" t="s">
        <v>186</v>
      </c>
      <c r="D366" s="29" t="s">
        <v>392</v>
      </c>
      <c r="E366" s="29" t="n">
        <v>3</v>
      </c>
      <c r="F366" s="29"/>
      <c r="G366" s="29"/>
      <c r="H366" s="30" t="n">
        <v>50.5</v>
      </c>
      <c r="I366" s="31" t="n">
        <v>46285</v>
      </c>
      <c r="J366" s="30" t="n">
        <v>50.5</v>
      </c>
      <c r="K366" s="29" t="s">
        <v>120</v>
      </c>
      <c r="L366" s="29" t="s">
        <v>116</v>
      </c>
      <c r="M366" s="29"/>
      <c r="N366" s="29" t="s">
        <v>122</v>
      </c>
      <c r="O366" s="31" t="n">
        <v>46812</v>
      </c>
      <c r="P366" s="29" t="s">
        <v>123</v>
      </c>
      <c r="Q366" s="29" t="n">
        <f aca="false">IFERROR(VALUE(L366),"")</f>
        <v>0</v>
      </c>
      <c r="R366" s="29" t="n">
        <f aca="true">IF(O366="","",O366-TODAY())</f>
        <v>527</v>
      </c>
      <c r="S366" s="29" t="str">
        <f aca="false">IF(C366="&lt;&lt; vazio &gt;&gt;","VAZIA",IF(AND(O366&lt;&gt;"",R366&lt;0),"VENCIDO",IF(AND(O366&lt;&gt;"",R366&lt;=Parametros!$B$10),"PRÓX. VENCIMENTO",IF(F366="Q","QUALIDADE",IF(F366="S","BLOQUEADO",IF(F366="R","RESTRITO/DEVOLUÇÃO",IF(OR(N366="QUAR",N366="QRES"),"QUARENTENA",IF(OR(B366="DESCARTE",B366="DEVOLUÇÃO"),"DESCARTE/DEVOLUÇÃO",IF(AND(D366="",K366&lt;&gt;""),"SEM LOTE",IF(AND(Q366&lt;&gt;"",Q366&gt;=Parametros!$B$11),"PARADO/SEM GIRO","OK"))))))))))</f>
        <v>OK</v>
      </c>
      <c r="T366" s="29" t="str">
        <f aca="false">IF(AND($S366="PARADO/SEM GIRO",$K366="KG",OR(Painel!$B$5="(Todos)",A366=Painel!$B$5)*OR(Painel!$E$5="(Todos)",P366=Painel!$E$5)),$J366+ROW()/10000000,"")</f>
        <v/>
      </c>
      <c r="U366" s="29" t="str">
        <f aca="false">IF(AND($S366="VENCIDO",$K366="KG",OR(Painel!$B$5="(Todos)",A366=Painel!$B$5)*OR(Painel!$E$5="(Todos)",P366=Painel!$E$5)),$J366+ROW()/10000000,"")</f>
        <v/>
      </c>
    </row>
    <row r="367" customFormat="false" ht="15" hidden="false" customHeight="false" outlineLevel="0" collapsed="false">
      <c r="A367" s="29" t="s">
        <v>59</v>
      </c>
      <c r="B367" s="29" t="s">
        <v>531</v>
      </c>
      <c r="C367" s="29" t="s">
        <v>533</v>
      </c>
      <c r="D367" s="29" t="s">
        <v>534</v>
      </c>
      <c r="E367" s="29" t="n">
        <v>3</v>
      </c>
      <c r="F367" s="29"/>
      <c r="G367" s="29"/>
      <c r="H367" s="30" t="n">
        <v>60</v>
      </c>
      <c r="I367" s="31" t="n">
        <v>46285</v>
      </c>
      <c r="J367" s="30" t="n">
        <v>60</v>
      </c>
      <c r="K367" s="29" t="s">
        <v>120</v>
      </c>
      <c r="L367" s="29" t="s">
        <v>116</v>
      </c>
      <c r="M367" s="29"/>
      <c r="N367" s="29" t="s">
        <v>122</v>
      </c>
      <c r="O367" s="31" t="n">
        <v>46614</v>
      </c>
      <c r="P367" s="29" t="s">
        <v>123</v>
      </c>
      <c r="Q367" s="29" t="n">
        <f aca="false">IFERROR(VALUE(L367),"")</f>
        <v>0</v>
      </c>
      <c r="R367" s="29" t="n">
        <f aca="true">IF(O367="","",O367-TODAY())</f>
        <v>329</v>
      </c>
      <c r="S367" s="29" t="str">
        <f aca="false">IF(C367="&lt;&lt; vazio &gt;&gt;","VAZIA",IF(AND(O367&lt;&gt;"",R367&lt;0),"VENCIDO",IF(AND(O367&lt;&gt;"",R367&lt;=Parametros!$B$10),"PRÓX. VENCIMENTO",IF(F367="Q","QUALIDADE",IF(F367="S","BLOQUEADO",IF(F367="R","RESTRITO/DEVOLUÇÃO",IF(OR(N367="QUAR",N367="QRES"),"QUARENTENA",IF(OR(B367="DESCARTE",B367="DEVOLUÇÃO"),"DESCARTE/DEVOLUÇÃO",IF(AND(D367="",K367&lt;&gt;""),"SEM LOTE",IF(AND(Q367&lt;&gt;"",Q367&gt;=Parametros!$B$11),"PARADO/SEM GIRO","OK"))))))))))</f>
        <v>OK</v>
      </c>
      <c r="T367" s="29" t="str">
        <f aca="false">IF(AND($S367="PARADO/SEM GIRO",$K367="KG",OR(Painel!$B$5="(Todos)",A367=Painel!$B$5)*OR(Painel!$E$5="(Todos)",P367=Painel!$E$5)),$J367+ROW()/10000000,"")</f>
        <v/>
      </c>
      <c r="U367" s="29" t="str">
        <f aca="false">IF(AND($S367="VENCIDO",$K367="KG",OR(Painel!$B$5="(Todos)",A367=Painel!$B$5)*OR(Painel!$E$5="(Todos)",P367=Painel!$E$5)),$J367+ROW()/10000000,"")</f>
        <v/>
      </c>
    </row>
    <row r="368" customFormat="false" ht="15" hidden="false" customHeight="false" outlineLevel="0" collapsed="false">
      <c r="A368" s="29" t="s">
        <v>59</v>
      </c>
      <c r="B368" s="29" t="s">
        <v>535</v>
      </c>
      <c r="C368" s="29" t="s">
        <v>536</v>
      </c>
      <c r="D368" s="29" t="s">
        <v>537</v>
      </c>
      <c r="E368" s="29" t="n">
        <v>4</v>
      </c>
      <c r="F368" s="29"/>
      <c r="G368" s="29"/>
      <c r="H368" s="30" t="n">
        <v>50</v>
      </c>
      <c r="I368" s="31" t="n">
        <v>46285</v>
      </c>
      <c r="J368" s="30" t="n">
        <v>50</v>
      </c>
      <c r="K368" s="29" t="s">
        <v>120</v>
      </c>
      <c r="L368" s="29" t="s">
        <v>116</v>
      </c>
      <c r="M368" s="29"/>
      <c r="N368" s="29" t="s">
        <v>122</v>
      </c>
      <c r="O368" s="31" t="n">
        <v>46937</v>
      </c>
      <c r="P368" s="29" t="s">
        <v>123</v>
      </c>
      <c r="Q368" s="29" t="n">
        <f aca="false">IFERROR(VALUE(L368),"")</f>
        <v>0</v>
      </c>
      <c r="R368" s="29" t="n">
        <f aca="true">IF(O368="","",O368-TODAY())</f>
        <v>652</v>
      </c>
      <c r="S368" s="29" t="str">
        <f aca="false">IF(C368="&lt;&lt; vazio &gt;&gt;","VAZIA",IF(AND(O368&lt;&gt;"",R368&lt;0),"VENCIDO",IF(AND(O368&lt;&gt;"",R368&lt;=Parametros!$B$10),"PRÓX. VENCIMENTO",IF(F368="Q","QUALIDADE",IF(F368="S","BLOQUEADO",IF(F368="R","RESTRITO/DEVOLUÇÃO",IF(OR(N368="QUAR",N368="QRES"),"QUARENTENA",IF(OR(B368="DESCARTE",B368="DEVOLUÇÃO"),"DESCARTE/DEVOLUÇÃO",IF(AND(D368="",K368&lt;&gt;""),"SEM LOTE",IF(AND(Q368&lt;&gt;"",Q368&gt;=Parametros!$B$11),"PARADO/SEM GIRO","OK"))))))))))</f>
        <v>OK</v>
      </c>
      <c r="T368" s="29" t="str">
        <f aca="false">IF(AND($S368="PARADO/SEM GIRO",$K368="KG",OR(Painel!$B$5="(Todos)",A368=Painel!$B$5)*OR(Painel!$E$5="(Todos)",P368=Painel!$E$5)),$J368+ROW()/10000000,"")</f>
        <v/>
      </c>
      <c r="U368" s="29" t="str">
        <f aca="false">IF(AND($S368="VENCIDO",$K368="KG",OR(Painel!$B$5="(Todos)",A368=Painel!$B$5)*OR(Painel!$E$5="(Todos)",P368=Painel!$E$5)),$J368+ROW()/10000000,"")</f>
        <v/>
      </c>
    </row>
    <row r="369" customFormat="false" ht="15" hidden="false" customHeight="false" outlineLevel="0" collapsed="false">
      <c r="A369" s="29" t="s">
        <v>59</v>
      </c>
      <c r="B369" s="29" t="s">
        <v>535</v>
      </c>
      <c r="C369" s="29" t="s">
        <v>219</v>
      </c>
      <c r="D369" s="29" t="s">
        <v>538</v>
      </c>
      <c r="E369" s="29" t="n">
        <v>4</v>
      </c>
      <c r="F369" s="29"/>
      <c r="G369" s="29"/>
      <c r="H369" s="30" t="n">
        <v>60</v>
      </c>
      <c r="I369" s="31" t="n">
        <v>46285</v>
      </c>
      <c r="J369" s="30" t="n">
        <v>60</v>
      </c>
      <c r="K369" s="29" t="s">
        <v>120</v>
      </c>
      <c r="L369" s="29" t="s">
        <v>116</v>
      </c>
      <c r="M369" s="29"/>
      <c r="N369" s="29" t="s">
        <v>122</v>
      </c>
      <c r="O369" s="31" t="n">
        <v>46568</v>
      </c>
      <c r="P369" s="29" t="s">
        <v>123</v>
      </c>
      <c r="Q369" s="29" t="n">
        <f aca="false">IFERROR(VALUE(L369),"")</f>
        <v>0</v>
      </c>
      <c r="R369" s="29" t="n">
        <f aca="true">IF(O369="","",O369-TODAY())</f>
        <v>283</v>
      </c>
      <c r="S369" s="29" t="str">
        <f aca="false">IF(C369="&lt;&lt; vazio &gt;&gt;","VAZIA",IF(AND(O369&lt;&gt;"",R369&lt;0),"VENCIDO",IF(AND(O369&lt;&gt;"",R369&lt;=Parametros!$B$10),"PRÓX. VENCIMENTO",IF(F369="Q","QUALIDADE",IF(F369="S","BLOQUEADO",IF(F369="R","RESTRITO/DEVOLUÇÃO",IF(OR(N369="QUAR",N369="QRES"),"QUARENTENA",IF(OR(B369="DESCARTE",B369="DEVOLUÇÃO"),"DESCARTE/DEVOLUÇÃO",IF(AND(D369="",K369&lt;&gt;""),"SEM LOTE",IF(AND(Q369&lt;&gt;"",Q369&gt;=Parametros!$B$11),"PARADO/SEM GIRO","OK"))))))))))</f>
        <v>OK</v>
      </c>
      <c r="T369" s="29" t="str">
        <f aca="false">IF(AND($S369="PARADO/SEM GIRO",$K369="KG",OR(Painel!$B$5="(Todos)",A369=Painel!$B$5)*OR(Painel!$E$5="(Todos)",P369=Painel!$E$5)),$J369+ROW()/10000000,"")</f>
        <v/>
      </c>
      <c r="U369" s="29" t="str">
        <f aca="false">IF(AND($S369="VENCIDO",$K369="KG",OR(Painel!$B$5="(Todos)",A369=Painel!$B$5)*OR(Painel!$E$5="(Todos)",P369=Painel!$E$5)),$J369+ROW()/10000000,"")</f>
        <v/>
      </c>
    </row>
    <row r="370" customFormat="false" ht="15" hidden="false" customHeight="false" outlineLevel="0" collapsed="false">
      <c r="A370" s="29" t="s">
        <v>59</v>
      </c>
      <c r="B370" s="29" t="s">
        <v>535</v>
      </c>
      <c r="C370" s="29" t="s">
        <v>219</v>
      </c>
      <c r="D370" s="29" t="s">
        <v>423</v>
      </c>
      <c r="E370" s="29" t="n">
        <v>4</v>
      </c>
      <c r="F370" s="29"/>
      <c r="G370" s="29"/>
      <c r="H370" s="30" t="n">
        <v>40</v>
      </c>
      <c r="I370" s="31" t="n">
        <v>46285</v>
      </c>
      <c r="J370" s="30" t="n">
        <v>40</v>
      </c>
      <c r="K370" s="29" t="s">
        <v>120</v>
      </c>
      <c r="L370" s="29" t="s">
        <v>116</v>
      </c>
      <c r="M370" s="29"/>
      <c r="N370" s="29" t="s">
        <v>122</v>
      </c>
      <c r="O370" s="31" t="n">
        <v>46571</v>
      </c>
      <c r="P370" s="29" t="s">
        <v>123</v>
      </c>
      <c r="Q370" s="29" t="n">
        <f aca="false">IFERROR(VALUE(L370),"")</f>
        <v>0</v>
      </c>
      <c r="R370" s="29" t="n">
        <f aca="true">IF(O370="","",O370-TODAY())</f>
        <v>286</v>
      </c>
      <c r="S370" s="29" t="str">
        <f aca="false">IF(C370="&lt;&lt; vazio &gt;&gt;","VAZIA",IF(AND(O370&lt;&gt;"",R370&lt;0),"VENCIDO",IF(AND(O370&lt;&gt;"",R370&lt;=Parametros!$B$10),"PRÓX. VENCIMENTO",IF(F370="Q","QUALIDADE",IF(F370="S","BLOQUEADO",IF(F370="R","RESTRITO/DEVOLUÇÃO",IF(OR(N370="QUAR",N370="QRES"),"QUARENTENA",IF(OR(B370="DESCARTE",B370="DEVOLUÇÃO"),"DESCARTE/DEVOLUÇÃO",IF(AND(D370="",K370&lt;&gt;""),"SEM LOTE",IF(AND(Q370&lt;&gt;"",Q370&gt;=Parametros!$B$11),"PARADO/SEM GIRO","OK"))))))))))</f>
        <v>OK</v>
      </c>
      <c r="T370" s="29" t="str">
        <f aca="false">IF(AND($S370="PARADO/SEM GIRO",$K370="KG",OR(Painel!$B$5="(Todos)",A370=Painel!$B$5)*OR(Painel!$E$5="(Todos)",P370=Painel!$E$5)),$J370+ROW()/10000000,"")</f>
        <v/>
      </c>
      <c r="U370" s="29" t="str">
        <f aca="false">IF(AND($S370="VENCIDO",$K370="KG",OR(Painel!$B$5="(Todos)",A370=Painel!$B$5)*OR(Painel!$E$5="(Todos)",P370=Painel!$E$5)),$J370+ROW()/10000000,"")</f>
        <v/>
      </c>
    </row>
    <row r="371" customFormat="false" ht="15" hidden="false" customHeight="false" outlineLevel="0" collapsed="false">
      <c r="A371" s="29" t="s">
        <v>59</v>
      </c>
      <c r="B371" s="29" t="s">
        <v>535</v>
      </c>
      <c r="C371" s="29" t="s">
        <v>533</v>
      </c>
      <c r="D371" s="29" t="s">
        <v>534</v>
      </c>
      <c r="E371" s="29" t="n">
        <v>4</v>
      </c>
      <c r="F371" s="29"/>
      <c r="G371" s="29"/>
      <c r="H371" s="30" t="n">
        <v>24</v>
      </c>
      <c r="I371" s="31" t="n">
        <v>46285</v>
      </c>
      <c r="J371" s="30" t="n">
        <v>24</v>
      </c>
      <c r="K371" s="29" t="s">
        <v>120</v>
      </c>
      <c r="L371" s="29" t="s">
        <v>116</v>
      </c>
      <c r="M371" s="29"/>
      <c r="N371" s="29" t="s">
        <v>122</v>
      </c>
      <c r="O371" s="31" t="n">
        <v>46614</v>
      </c>
      <c r="P371" s="29" t="s">
        <v>123</v>
      </c>
      <c r="Q371" s="29" t="n">
        <f aca="false">IFERROR(VALUE(L371),"")</f>
        <v>0</v>
      </c>
      <c r="R371" s="29" t="n">
        <f aca="true">IF(O371="","",O371-TODAY())</f>
        <v>329</v>
      </c>
      <c r="S371" s="29" t="str">
        <f aca="false">IF(C371="&lt;&lt; vazio &gt;&gt;","VAZIA",IF(AND(O371&lt;&gt;"",R371&lt;0),"VENCIDO",IF(AND(O371&lt;&gt;"",R371&lt;=Parametros!$B$10),"PRÓX. VENCIMENTO",IF(F371="Q","QUALIDADE",IF(F371="S","BLOQUEADO",IF(F371="R","RESTRITO/DEVOLUÇÃO",IF(OR(N371="QUAR",N371="QRES"),"QUARENTENA",IF(OR(B371="DESCARTE",B371="DEVOLUÇÃO"),"DESCARTE/DEVOLUÇÃO",IF(AND(D371="",K371&lt;&gt;""),"SEM LOTE",IF(AND(Q371&lt;&gt;"",Q371&gt;=Parametros!$B$11),"PARADO/SEM GIRO","OK"))))))))))</f>
        <v>OK</v>
      </c>
      <c r="T371" s="29" t="str">
        <f aca="false">IF(AND($S371="PARADO/SEM GIRO",$K371="KG",OR(Painel!$B$5="(Todos)",A371=Painel!$B$5)*OR(Painel!$E$5="(Todos)",P371=Painel!$E$5)),$J371+ROW()/10000000,"")</f>
        <v/>
      </c>
      <c r="U371" s="29" t="str">
        <f aca="false">IF(AND($S371="VENCIDO",$K371="KG",OR(Painel!$B$5="(Todos)",A371=Painel!$B$5)*OR(Painel!$E$5="(Todos)",P371=Painel!$E$5)),$J371+ROW()/10000000,"")</f>
        <v/>
      </c>
    </row>
    <row r="372" customFormat="false" ht="15" hidden="false" customHeight="false" outlineLevel="0" collapsed="false">
      <c r="A372" s="29" t="s">
        <v>59</v>
      </c>
      <c r="B372" s="29" t="s">
        <v>539</v>
      </c>
      <c r="C372" s="29" t="s">
        <v>536</v>
      </c>
      <c r="D372" s="29" t="s">
        <v>537</v>
      </c>
      <c r="E372" s="29" t="n">
        <v>3</v>
      </c>
      <c r="F372" s="29"/>
      <c r="G372" s="29"/>
      <c r="H372" s="30" t="n">
        <v>50</v>
      </c>
      <c r="I372" s="31" t="n">
        <v>46285</v>
      </c>
      <c r="J372" s="30" t="n">
        <v>50</v>
      </c>
      <c r="K372" s="29" t="s">
        <v>120</v>
      </c>
      <c r="L372" s="29" t="s">
        <v>116</v>
      </c>
      <c r="M372" s="29"/>
      <c r="N372" s="29" t="s">
        <v>122</v>
      </c>
      <c r="O372" s="31" t="n">
        <v>46937</v>
      </c>
      <c r="P372" s="29" t="s">
        <v>123</v>
      </c>
      <c r="Q372" s="29" t="n">
        <f aca="false">IFERROR(VALUE(L372),"")</f>
        <v>0</v>
      </c>
      <c r="R372" s="29" t="n">
        <f aca="true">IF(O372="","",O372-TODAY())</f>
        <v>652</v>
      </c>
      <c r="S372" s="29" t="str">
        <f aca="false">IF(C372="&lt;&lt; vazio &gt;&gt;","VAZIA",IF(AND(O372&lt;&gt;"",R372&lt;0),"VENCIDO",IF(AND(O372&lt;&gt;"",R372&lt;=Parametros!$B$10),"PRÓX. VENCIMENTO",IF(F372="Q","QUALIDADE",IF(F372="S","BLOQUEADO",IF(F372="R","RESTRITO/DEVOLUÇÃO",IF(OR(N372="QUAR",N372="QRES"),"QUARENTENA",IF(OR(B372="DESCARTE",B372="DEVOLUÇÃO"),"DESCARTE/DEVOLUÇÃO",IF(AND(D372="",K372&lt;&gt;""),"SEM LOTE",IF(AND(Q372&lt;&gt;"",Q372&gt;=Parametros!$B$11),"PARADO/SEM GIRO","OK"))))))))))</f>
        <v>OK</v>
      </c>
      <c r="T372" s="29" t="str">
        <f aca="false">IF(AND($S372="PARADO/SEM GIRO",$K372="KG",OR(Painel!$B$5="(Todos)",A372=Painel!$B$5)*OR(Painel!$E$5="(Todos)",P372=Painel!$E$5)),$J372+ROW()/10000000,"")</f>
        <v/>
      </c>
      <c r="U372" s="29" t="str">
        <f aca="false">IF(AND($S372="VENCIDO",$K372="KG",OR(Painel!$B$5="(Todos)",A372=Painel!$B$5)*OR(Painel!$E$5="(Todos)",P372=Painel!$E$5)),$J372+ROW()/10000000,"")</f>
        <v/>
      </c>
    </row>
    <row r="373" customFormat="false" ht="15" hidden="false" customHeight="false" outlineLevel="0" collapsed="false">
      <c r="A373" s="29" t="s">
        <v>59</v>
      </c>
      <c r="B373" s="29" t="s">
        <v>539</v>
      </c>
      <c r="C373" s="29" t="s">
        <v>219</v>
      </c>
      <c r="D373" s="29" t="s">
        <v>423</v>
      </c>
      <c r="E373" s="29" t="n">
        <v>3</v>
      </c>
      <c r="F373" s="29"/>
      <c r="G373" s="29"/>
      <c r="H373" s="30" t="n">
        <v>100</v>
      </c>
      <c r="I373" s="31" t="n">
        <v>46285</v>
      </c>
      <c r="J373" s="30" t="n">
        <v>100</v>
      </c>
      <c r="K373" s="29" t="s">
        <v>120</v>
      </c>
      <c r="L373" s="29" t="s">
        <v>116</v>
      </c>
      <c r="M373" s="29"/>
      <c r="N373" s="29" t="s">
        <v>122</v>
      </c>
      <c r="O373" s="31" t="n">
        <v>46571</v>
      </c>
      <c r="P373" s="29" t="s">
        <v>123</v>
      </c>
      <c r="Q373" s="29" t="n">
        <f aca="false">IFERROR(VALUE(L373),"")</f>
        <v>0</v>
      </c>
      <c r="R373" s="29" t="n">
        <f aca="true">IF(O373="","",O373-TODAY())</f>
        <v>286</v>
      </c>
      <c r="S373" s="29" t="str">
        <f aca="false">IF(C373="&lt;&lt; vazio &gt;&gt;","VAZIA",IF(AND(O373&lt;&gt;"",R373&lt;0),"VENCIDO",IF(AND(O373&lt;&gt;"",R373&lt;=Parametros!$B$10),"PRÓX. VENCIMENTO",IF(F373="Q","QUALIDADE",IF(F373="S","BLOQUEADO",IF(F373="R","RESTRITO/DEVOLUÇÃO",IF(OR(N373="QUAR",N373="QRES"),"QUARENTENA",IF(OR(B373="DESCARTE",B373="DEVOLUÇÃO"),"DESCARTE/DEVOLUÇÃO",IF(AND(D373="",K373&lt;&gt;""),"SEM LOTE",IF(AND(Q373&lt;&gt;"",Q373&gt;=Parametros!$B$11),"PARADO/SEM GIRO","OK"))))))))))</f>
        <v>OK</v>
      </c>
      <c r="T373" s="29" t="str">
        <f aca="false">IF(AND($S373="PARADO/SEM GIRO",$K373="KG",OR(Painel!$B$5="(Todos)",A373=Painel!$B$5)*OR(Painel!$E$5="(Todos)",P373=Painel!$E$5)),$J373+ROW()/10000000,"")</f>
        <v/>
      </c>
      <c r="U373" s="29" t="str">
        <f aca="false">IF(AND($S373="VENCIDO",$K373="KG",OR(Painel!$B$5="(Todos)",A373=Painel!$B$5)*OR(Painel!$E$5="(Todos)",P373=Painel!$E$5)),$J373+ROW()/10000000,"")</f>
        <v/>
      </c>
    </row>
    <row r="374" customFormat="false" ht="15" hidden="false" customHeight="false" outlineLevel="0" collapsed="false">
      <c r="A374" s="29" t="s">
        <v>59</v>
      </c>
      <c r="B374" s="29" t="s">
        <v>539</v>
      </c>
      <c r="C374" s="29" t="s">
        <v>533</v>
      </c>
      <c r="D374" s="29" t="s">
        <v>540</v>
      </c>
      <c r="E374" s="29" t="n">
        <v>3</v>
      </c>
      <c r="F374" s="29"/>
      <c r="G374" s="29"/>
      <c r="H374" s="30" t="n">
        <v>24</v>
      </c>
      <c r="I374" s="31" t="n">
        <v>46285</v>
      </c>
      <c r="J374" s="30" t="n">
        <v>24</v>
      </c>
      <c r="K374" s="29" t="s">
        <v>120</v>
      </c>
      <c r="L374" s="29" t="s">
        <v>116</v>
      </c>
      <c r="M374" s="29"/>
      <c r="N374" s="29" t="s">
        <v>122</v>
      </c>
      <c r="O374" s="31" t="n">
        <v>46528</v>
      </c>
      <c r="P374" s="29" t="s">
        <v>123</v>
      </c>
      <c r="Q374" s="29" t="n">
        <f aca="false">IFERROR(VALUE(L374),"")</f>
        <v>0</v>
      </c>
      <c r="R374" s="29" t="n">
        <f aca="true">IF(O374="","",O374-TODAY())</f>
        <v>243</v>
      </c>
      <c r="S374" s="29" t="str">
        <f aca="false">IF(C374="&lt;&lt; vazio &gt;&gt;","VAZIA",IF(AND(O374&lt;&gt;"",R374&lt;0),"VENCIDO",IF(AND(O374&lt;&gt;"",R374&lt;=Parametros!$B$10),"PRÓX. VENCIMENTO",IF(F374="Q","QUALIDADE",IF(F374="S","BLOQUEADO",IF(F374="R","RESTRITO/DEVOLUÇÃO",IF(OR(N374="QUAR",N374="QRES"),"QUARENTENA",IF(OR(B374="DESCARTE",B374="DEVOLUÇÃO"),"DESCARTE/DEVOLUÇÃO",IF(AND(D374="",K374&lt;&gt;""),"SEM LOTE",IF(AND(Q374&lt;&gt;"",Q374&gt;=Parametros!$B$11),"PARADO/SEM GIRO","OK"))))))))))</f>
        <v>OK</v>
      </c>
      <c r="T374" s="29" t="str">
        <f aca="false">IF(AND($S374="PARADO/SEM GIRO",$K374="KG",OR(Painel!$B$5="(Todos)",A374=Painel!$B$5)*OR(Painel!$E$5="(Todos)",P374=Painel!$E$5)),$J374+ROW()/10000000,"")</f>
        <v/>
      </c>
      <c r="U374" s="29" t="str">
        <f aca="false">IF(AND($S374="VENCIDO",$K374="KG",OR(Painel!$B$5="(Todos)",A374=Painel!$B$5)*OR(Painel!$E$5="(Todos)",P374=Painel!$E$5)),$J374+ROW()/10000000,"")</f>
        <v/>
      </c>
    </row>
    <row r="375" customFormat="false" ht="15" hidden="false" customHeight="false" outlineLevel="0" collapsed="false">
      <c r="A375" s="29" t="s">
        <v>59</v>
      </c>
      <c r="B375" s="29" t="s">
        <v>541</v>
      </c>
      <c r="C375" s="29" t="s">
        <v>348</v>
      </c>
      <c r="D375" s="29" t="s">
        <v>542</v>
      </c>
      <c r="E375" s="29" t="n">
        <v>3</v>
      </c>
      <c r="F375" s="29"/>
      <c r="G375" s="29"/>
      <c r="H375" s="30" t="n">
        <v>100.5</v>
      </c>
      <c r="I375" s="31" t="n">
        <v>46284</v>
      </c>
      <c r="J375" s="30" t="n">
        <v>100.5</v>
      </c>
      <c r="K375" s="29" t="s">
        <v>120</v>
      </c>
      <c r="L375" s="29" t="s">
        <v>388</v>
      </c>
      <c r="M375" s="29"/>
      <c r="N375" s="29" t="s">
        <v>122</v>
      </c>
      <c r="O375" s="31" t="n">
        <v>46400</v>
      </c>
      <c r="P375" s="29" t="s">
        <v>123</v>
      </c>
      <c r="Q375" s="29" t="n">
        <f aca="false">IFERROR(VALUE(L375),"")</f>
        <v>1</v>
      </c>
      <c r="R375" s="29" t="n">
        <f aca="true">IF(O375="","",O375-TODAY())</f>
        <v>115</v>
      </c>
      <c r="S375" s="29" t="str">
        <f aca="false">IF(C375="&lt;&lt; vazio &gt;&gt;","VAZIA",IF(AND(O375&lt;&gt;"",R375&lt;0),"VENCIDO",IF(AND(O375&lt;&gt;"",R375&lt;=Parametros!$B$10),"PRÓX. VENCIMENTO",IF(F375="Q","QUALIDADE",IF(F375="S","BLOQUEADO",IF(F375="R","RESTRITO/DEVOLUÇÃO",IF(OR(N375="QUAR",N375="QRES"),"QUARENTENA",IF(OR(B375="DESCARTE",B375="DEVOLUÇÃO"),"DESCARTE/DEVOLUÇÃO",IF(AND(D375="",K375&lt;&gt;""),"SEM LOTE",IF(AND(Q375&lt;&gt;"",Q375&gt;=Parametros!$B$11),"PARADO/SEM GIRO","OK"))))))))))</f>
        <v>OK</v>
      </c>
      <c r="T375" s="29" t="str">
        <f aca="false">IF(AND($S375="PARADO/SEM GIRO",$K375="KG",OR(Painel!$B$5="(Todos)",A375=Painel!$B$5)*OR(Painel!$E$5="(Todos)",P375=Painel!$E$5)),$J375+ROW()/10000000,"")</f>
        <v/>
      </c>
      <c r="U375" s="29" t="str">
        <f aca="false">IF(AND($S375="VENCIDO",$K375="KG",OR(Painel!$B$5="(Todos)",A375=Painel!$B$5)*OR(Painel!$E$5="(Todos)",P375=Painel!$E$5)),$J375+ROW()/10000000,"")</f>
        <v/>
      </c>
    </row>
    <row r="376" customFormat="false" ht="15" hidden="false" customHeight="false" outlineLevel="0" collapsed="false">
      <c r="A376" s="29" t="s">
        <v>59</v>
      </c>
      <c r="B376" s="29" t="s">
        <v>541</v>
      </c>
      <c r="C376" s="29" t="s">
        <v>348</v>
      </c>
      <c r="D376" s="29" t="s">
        <v>525</v>
      </c>
      <c r="E376" s="29" t="n">
        <v>3</v>
      </c>
      <c r="F376" s="29"/>
      <c r="G376" s="29"/>
      <c r="H376" s="30" t="n">
        <v>180.9</v>
      </c>
      <c r="I376" s="31" t="n">
        <v>46284</v>
      </c>
      <c r="J376" s="30" t="n">
        <v>180.9</v>
      </c>
      <c r="K376" s="29" t="s">
        <v>120</v>
      </c>
      <c r="L376" s="29" t="s">
        <v>388</v>
      </c>
      <c r="M376" s="29"/>
      <c r="N376" s="29" t="s">
        <v>122</v>
      </c>
      <c r="O376" s="31" t="n">
        <v>46666</v>
      </c>
      <c r="P376" s="29" t="s">
        <v>123</v>
      </c>
      <c r="Q376" s="29" t="n">
        <f aca="false">IFERROR(VALUE(L376),"")</f>
        <v>1</v>
      </c>
      <c r="R376" s="29" t="n">
        <f aca="true">IF(O376="","",O376-TODAY())</f>
        <v>381</v>
      </c>
      <c r="S376" s="29" t="str">
        <f aca="false">IF(C376="&lt;&lt; vazio &gt;&gt;","VAZIA",IF(AND(O376&lt;&gt;"",R376&lt;0),"VENCIDO",IF(AND(O376&lt;&gt;"",R376&lt;=Parametros!$B$10),"PRÓX. VENCIMENTO",IF(F376="Q","QUALIDADE",IF(F376="S","BLOQUEADO",IF(F376="R","RESTRITO/DEVOLUÇÃO",IF(OR(N376="QUAR",N376="QRES"),"QUARENTENA",IF(OR(B376="DESCARTE",B376="DEVOLUÇÃO"),"DESCARTE/DEVOLUÇÃO",IF(AND(D376="",K376&lt;&gt;""),"SEM LOTE",IF(AND(Q376&lt;&gt;"",Q376&gt;=Parametros!$B$11),"PARADO/SEM GIRO","OK"))))))))))</f>
        <v>OK</v>
      </c>
      <c r="T376" s="29" t="str">
        <f aca="false">IF(AND($S376="PARADO/SEM GIRO",$K376="KG",OR(Painel!$B$5="(Todos)",A376=Painel!$B$5)*OR(Painel!$E$5="(Todos)",P376=Painel!$E$5)),$J376+ROW()/10000000,"")</f>
        <v/>
      </c>
      <c r="U376" s="29" t="str">
        <f aca="false">IF(AND($S376="VENCIDO",$K376="KG",OR(Painel!$B$5="(Todos)",A376=Painel!$B$5)*OR(Painel!$E$5="(Todos)",P376=Painel!$E$5)),$J376+ROW()/10000000,"")</f>
        <v/>
      </c>
    </row>
    <row r="377" customFormat="false" ht="15" hidden="false" customHeight="false" outlineLevel="0" collapsed="false">
      <c r="A377" s="29" t="s">
        <v>59</v>
      </c>
      <c r="B377" s="29" t="s">
        <v>541</v>
      </c>
      <c r="C377" s="29" t="s">
        <v>348</v>
      </c>
      <c r="D377" s="29" t="s">
        <v>543</v>
      </c>
      <c r="E377" s="29" t="n">
        <v>3</v>
      </c>
      <c r="F377" s="29"/>
      <c r="G377" s="29"/>
      <c r="H377" s="30" t="n">
        <v>100.5</v>
      </c>
      <c r="I377" s="31" t="n">
        <v>46284</v>
      </c>
      <c r="J377" s="30" t="n">
        <v>100.5</v>
      </c>
      <c r="K377" s="29" t="s">
        <v>120</v>
      </c>
      <c r="L377" s="29" t="s">
        <v>388</v>
      </c>
      <c r="M377" s="29"/>
      <c r="N377" s="29" t="s">
        <v>122</v>
      </c>
      <c r="O377" s="31" t="n">
        <v>46666</v>
      </c>
      <c r="P377" s="29" t="s">
        <v>123</v>
      </c>
      <c r="Q377" s="29" t="n">
        <f aca="false">IFERROR(VALUE(L377),"")</f>
        <v>1</v>
      </c>
      <c r="R377" s="29" t="n">
        <f aca="true">IF(O377="","",O377-TODAY())</f>
        <v>381</v>
      </c>
      <c r="S377" s="29" t="str">
        <f aca="false">IF(C377="&lt;&lt; vazio &gt;&gt;","VAZIA",IF(AND(O377&lt;&gt;"",R377&lt;0),"VENCIDO",IF(AND(O377&lt;&gt;"",R377&lt;=Parametros!$B$10),"PRÓX. VENCIMENTO",IF(F377="Q","QUALIDADE",IF(F377="S","BLOQUEADO",IF(F377="R","RESTRITO/DEVOLUÇÃO",IF(OR(N377="QUAR",N377="QRES"),"QUARENTENA",IF(OR(B377="DESCARTE",B377="DEVOLUÇÃO"),"DESCARTE/DEVOLUÇÃO",IF(AND(D377="",K377&lt;&gt;""),"SEM LOTE",IF(AND(Q377&lt;&gt;"",Q377&gt;=Parametros!$B$11),"PARADO/SEM GIRO","OK"))))))))))</f>
        <v>OK</v>
      </c>
      <c r="T377" s="29" t="str">
        <f aca="false">IF(AND($S377="PARADO/SEM GIRO",$K377="KG",OR(Painel!$B$5="(Todos)",A377=Painel!$B$5)*OR(Painel!$E$5="(Todos)",P377=Painel!$E$5)),$J377+ROW()/10000000,"")</f>
        <v/>
      </c>
      <c r="U377" s="29" t="str">
        <f aca="false">IF(AND($S377="VENCIDO",$K377="KG",OR(Painel!$B$5="(Todos)",A377=Painel!$B$5)*OR(Painel!$E$5="(Todos)",P377=Painel!$E$5)),$J377+ROW()/10000000,"")</f>
        <v/>
      </c>
    </row>
    <row r="378" customFormat="false" ht="15" hidden="false" customHeight="false" outlineLevel="0" collapsed="false">
      <c r="A378" s="29" t="s">
        <v>59</v>
      </c>
      <c r="B378" s="29" t="s">
        <v>544</v>
      </c>
      <c r="C378" s="29" t="s">
        <v>325</v>
      </c>
      <c r="D378" s="29" t="s">
        <v>492</v>
      </c>
      <c r="E378" s="29" t="n">
        <v>2</v>
      </c>
      <c r="F378" s="29"/>
      <c r="G378" s="29"/>
      <c r="H378" s="30" t="n">
        <v>73.5</v>
      </c>
      <c r="I378" s="31" t="n">
        <v>46284</v>
      </c>
      <c r="J378" s="30" t="n">
        <v>73.5</v>
      </c>
      <c r="K378" s="29" t="s">
        <v>120</v>
      </c>
      <c r="L378" s="29" t="s">
        <v>388</v>
      </c>
      <c r="M378" s="29"/>
      <c r="N378" s="29" t="s">
        <v>122</v>
      </c>
      <c r="O378" s="31" t="n">
        <v>46600</v>
      </c>
      <c r="P378" s="29" t="s">
        <v>123</v>
      </c>
      <c r="Q378" s="29" t="n">
        <f aca="false">IFERROR(VALUE(L378),"")</f>
        <v>1</v>
      </c>
      <c r="R378" s="29" t="n">
        <f aca="true">IF(O378="","",O378-TODAY())</f>
        <v>315</v>
      </c>
      <c r="S378" s="29" t="str">
        <f aca="false">IF(C378="&lt;&lt; vazio &gt;&gt;","VAZIA",IF(AND(O378&lt;&gt;"",R378&lt;0),"VENCIDO",IF(AND(O378&lt;&gt;"",R378&lt;=Parametros!$B$10),"PRÓX. VENCIMENTO",IF(F378="Q","QUALIDADE",IF(F378="S","BLOQUEADO",IF(F378="R","RESTRITO/DEVOLUÇÃO",IF(OR(N378="QUAR",N378="QRES"),"QUARENTENA",IF(OR(B378="DESCARTE",B378="DEVOLUÇÃO"),"DESCARTE/DEVOLUÇÃO",IF(AND(D378="",K378&lt;&gt;""),"SEM LOTE",IF(AND(Q378&lt;&gt;"",Q378&gt;=Parametros!$B$11),"PARADO/SEM GIRO","OK"))))))))))</f>
        <v>OK</v>
      </c>
      <c r="T378" s="29" t="str">
        <f aca="false">IF(AND($S378="PARADO/SEM GIRO",$K378="KG",OR(Painel!$B$5="(Todos)",A378=Painel!$B$5)*OR(Painel!$E$5="(Todos)",P378=Painel!$E$5)),$J378+ROW()/10000000,"")</f>
        <v/>
      </c>
      <c r="U378" s="29" t="str">
        <f aca="false">IF(AND($S378="VENCIDO",$K378="KG",OR(Painel!$B$5="(Todos)",A378=Painel!$B$5)*OR(Painel!$E$5="(Todos)",P378=Painel!$E$5)),$J378+ROW()/10000000,"")</f>
        <v/>
      </c>
    </row>
    <row r="379" customFormat="false" ht="15" hidden="false" customHeight="false" outlineLevel="0" collapsed="false">
      <c r="A379" s="29" t="s">
        <v>59</v>
      </c>
      <c r="B379" s="29" t="s">
        <v>544</v>
      </c>
      <c r="C379" s="29" t="s">
        <v>169</v>
      </c>
      <c r="D379" s="29" t="s">
        <v>545</v>
      </c>
      <c r="E379" s="29" t="n">
        <v>2</v>
      </c>
      <c r="F379" s="29"/>
      <c r="G379" s="29"/>
      <c r="H379" s="30" t="n">
        <v>202</v>
      </c>
      <c r="I379" s="31" t="n">
        <v>46284</v>
      </c>
      <c r="J379" s="30" t="n">
        <v>202</v>
      </c>
      <c r="K379" s="29" t="s">
        <v>120</v>
      </c>
      <c r="L379" s="29" t="s">
        <v>388</v>
      </c>
      <c r="M379" s="29"/>
      <c r="N379" s="29" t="s">
        <v>122</v>
      </c>
      <c r="O379" s="31" t="n">
        <v>46602</v>
      </c>
      <c r="P379" s="29" t="s">
        <v>123</v>
      </c>
      <c r="Q379" s="29" t="n">
        <f aca="false">IFERROR(VALUE(L379),"")</f>
        <v>1</v>
      </c>
      <c r="R379" s="29" t="n">
        <f aca="true">IF(O379="","",O379-TODAY())</f>
        <v>317</v>
      </c>
      <c r="S379" s="29" t="str">
        <f aca="false">IF(C379="&lt;&lt; vazio &gt;&gt;","VAZIA",IF(AND(O379&lt;&gt;"",R379&lt;0),"VENCIDO",IF(AND(O379&lt;&gt;"",R379&lt;=Parametros!$B$10),"PRÓX. VENCIMENTO",IF(F379="Q","QUALIDADE",IF(F379="S","BLOQUEADO",IF(F379="R","RESTRITO/DEVOLUÇÃO",IF(OR(N379="QUAR",N379="QRES"),"QUARENTENA",IF(OR(B379="DESCARTE",B379="DEVOLUÇÃO"),"DESCARTE/DEVOLUÇÃO",IF(AND(D379="",K379&lt;&gt;""),"SEM LOTE",IF(AND(Q379&lt;&gt;"",Q379&gt;=Parametros!$B$11),"PARADO/SEM GIRO","OK"))))))))))</f>
        <v>OK</v>
      </c>
      <c r="T379" s="29" t="str">
        <f aca="false">IF(AND($S379="PARADO/SEM GIRO",$K379="KG",OR(Painel!$B$5="(Todos)",A379=Painel!$B$5)*OR(Painel!$E$5="(Todos)",P379=Painel!$E$5)),$J379+ROW()/10000000,"")</f>
        <v/>
      </c>
      <c r="U379" s="29" t="str">
        <f aca="false">IF(AND($S379="VENCIDO",$K379="KG",OR(Painel!$B$5="(Todos)",A379=Painel!$B$5)*OR(Painel!$E$5="(Todos)",P379=Painel!$E$5)),$J379+ROW()/10000000,"")</f>
        <v/>
      </c>
    </row>
    <row r="380" customFormat="false" ht="15" hidden="false" customHeight="false" outlineLevel="0" collapsed="false">
      <c r="A380" s="29" t="s">
        <v>59</v>
      </c>
      <c r="B380" s="29" t="s">
        <v>546</v>
      </c>
      <c r="C380" s="29" t="s">
        <v>359</v>
      </c>
      <c r="D380" s="29" t="s">
        <v>451</v>
      </c>
      <c r="E380" s="29" t="n">
        <v>2</v>
      </c>
      <c r="F380" s="29"/>
      <c r="G380" s="29"/>
      <c r="H380" s="30" t="n">
        <v>25</v>
      </c>
      <c r="I380" s="31" t="n">
        <v>46285</v>
      </c>
      <c r="J380" s="30" t="n">
        <v>25</v>
      </c>
      <c r="K380" s="29" t="s">
        <v>120</v>
      </c>
      <c r="L380" s="29" t="s">
        <v>116</v>
      </c>
      <c r="M380" s="29"/>
      <c r="N380" s="29" t="s">
        <v>122</v>
      </c>
      <c r="O380" s="31" t="n">
        <v>46709</v>
      </c>
      <c r="P380" s="29" t="s">
        <v>123</v>
      </c>
      <c r="Q380" s="29" t="n">
        <f aca="false">IFERROR(VALUE(L380),"")</f>
        <v>0</v>
      </c>
      <c r="R380" s="29" t="n">
        <f aca="true">IF(O380="","",O380-TODAY())</f>
        <v>424</v>
      </c>
      <c r="S380" s="29" t="str">
        <f aca="false">IF(C380="&lt;&lt; vazio &gt;&gt;","VAZIA",IF(AND(O380&lt;&gt;"",R380&lt;0),"VENCIDO",IF(AND(O380&lt;&gt;"",R380&lt;=Parametros!$B$10),"PRÓX. VENCIMENTO",IF(F380="Q","QUALIDADE",IF(F380="S","BLOQUEADO",IF(F380="R","RESTRITO/DEVOLUÇÃO",IF(OR(N380="QUAR",N380="QRES"),"QUARENTENA",IF(OR(B380="DESCARTE",B380="DEVOLUÇÃO"),"DESCARTE/DEVOLUÇÃO",IF(AND(D380="",K380&lt;&gt;""),"SEM LOTE",IF(AND(Q380&lt;&gt;"",Q380&gt;=Parametros!$B$11),"PARADO/SEM GIRO","OK"))))))))))</f>
        <v>OK</v>
      </c>
      <c r="T380" s="29" t="str">
        <f aca="false">IF(AND($S380="PARADO/SEM GIRO",$K380="KG",OR(Painel!$B$5="(Todos)",A380=Painel!$B$5)*OR(Painel!$E$5="(Todos)",P380=Painel!$E$5)),$J380+ROW()/10000000,"")</f>
        <v/>
      </c>
      <c r="U380" s="29" t="str">
        <f aca="false">IF(AND($S380="VENCIDO",$K380="KG",OR(Painel!$B$5="(Todos)",A380=Painel!$B$5)*OR(Painel!$E$5="(Todos)",P380=Painel!$E$5)),$J380+ROW()/10000000,"")</f>
        <v/>
      </c>
    </row>
    <row r="381" customFormat="false" ht="15" hidden="false" customHeight="false" outlineLevel="0" collapsed="false">
      <c r="A381" s="29" t="s">
        <v>59</v>
      </c>
      <c r="B381" s="29" t="s">
        <v>546</v>
      </c>
      <c r="C381" s="29" t="s">
        <v>418</v>
      </c>
      <c r="D381" s="29" t="s">
        <v>419</v>
      </c>
      <c r="E381" s="29" t="n">
        <v>2</v>
      </c>
      <c r="F381" s="29"/>
      <c r="G381" s="29"/>
      <c r="H381" s="30" t="n">
        <v>98.4</v>
      </c>
      <c r="I381" s="31" t="n">
        <v>46285</v>
      </c>
      <c r="J381" s="30" t="n">
        <v>98.4</v>
      </c>
      <c r="K381" s="29" t="s">
        <v>120</v>
      </c>
      <c r="L381" s="29" t="s">
        <v>116</v>
      </c>
      <c r="M381" s="29"/>
      <c r="N381" s="29" t="s">
        <v>122</v>
      </c>
      <c r="O381" s="31" t="n">
        <v>46566</v>
      </c>
      <c r="P381" s="29" t="s">
        <v>123</v>
      </c>
      <c r="Q381" s="29" t="n">
        <f aca="false">IFERROR(VALUE(L381),"")</f>
        <v>0</v>
      </c>
      <c r="R381" s="29" t="n">
        <f aca="true">IF(O381="","",O381-TODAY())</f>
        <v>281</v>
      </c>
      <c r="S381" s="29" t="str">
        <f aca="false">IF(C381="&lt;&lt; vazio &gt;&gt;","VAZIA",IF(AND(O381&lt;&gt;"",R381&lt;0),"VENCIDO",IF(AND(O381&lt;&gt;"",R381&lt;=Parametros!$B$10),"PRÓX. VENCIMENTO",IF(F381="Q","QUALIDADE",IF(F381="S","BLOQUEADO",IF(F381="R","RESTRITO/DEVOLUÇÃO",IF(OR(N381="QUAR",N381="QRES"),"QUARENTENA",IF(OR(B381="DESCARTE",B381="DEVOLUÇÃO"),"DESCARTE/DEVOLUÇÃO",IF(AND(D381="",K381&lt;&gt;""),"SEM LOTE",IF(AND(Q381&lt;&gt;"",Q381&gt;=Parametros!$B$11),"PARADO/SEM GIRO","OK"))))))))))</f>
        <v>OK</v>
      </c>
      <c r="T381" s="29" t="str">
        <f aca="false">IF(AND($S381="PARADO/SEM GIRO",$K381="KG",OR(Painel!$B$5="(Todos)",A381=Painel!$B$5)*OR(Painel!$E$5="(Todos)",P381=Painel!$E$5)),$J381+ROW()/10000000,"")</f>
        <v/>
      </c>
      <c r="U381" s="29" t="str">
        <f aca="false">IF(AND($S381="VENCIDO",$K381="KG",OR(Painel!$B$5="(Todos)",A381=Painel!$B$5)*OR(Painel!$E$5="(Todos)",P381=Painel!$E$5)),$J381+ROW()/10000000,"")</f>
        <v/>
      </c>
    </row>
    <row r="382" customFormat="false" ht="15" hidden="false" customHeight="false" outlineLevel="0" collapsed="false">
      <c r="A382" s="29" t="s">
        <v>59</v>
      </c>
      <c r="B382" s="29" t="s">
        <v>547</v>
      </c>
      <c r="C382" s="29" t="s">
        <v>276</v>
      </c>
      <c r="D382" s="29" t="s">
        <v>435</v>
      </c>
      <c r="E382" s="29" t="n">
        <v>5</v>
      </c>
      <c r="F382" s="29"/>
      <c r="G382" s="29"/>
      <c r="H382" s="30" t="n">
        <v>19.8</v>
      </c>
      <c r="I382" s="31" t="n">
        <v>46285</v>
      </c>
      <c r="J382" s="30" t="n">
        <v>19.8</v>
      </c>
      <c r="K382" s="29" t="s">
        <v>120</v>
      </c>
      <c r="L382" s="29" t="s">
        <v>116</v>
      </c>
      <c r="M382" s="29"/>
      <c r="N382" s="29" t="s">
        <v>122</v>
      </c>
      <c r="O382" s="31" t="n">
        <v>46780</v>
      </c>
      <c r="P382" s="29" t="s">
        <v>123</v>
      </c>
      <c r="Q382" s="29" t="n">
        <f aca="false">IFERROR(VALUE(L382),"")</f>
        <v>0</v>
      </c>
      <c r="R382" s="29" t="n">
        <f aca="true">IF(O382="","",O382-TODAY())</f>
        <v>495</v>
      </c>
      <c r="S382" s="29" t="str">
        <f aca="false">IF(C382="&lt;&lt; vazio &gt;&gt;","VAZIA",IF(AND(O382&lt;&gt;"",R382&lt;0),"VENCIDO",IF(AND(O382&lt;&gt;"",R382&lt;=Parametros!$B$10),"PRÓX. VENCIMENTO",IF(F382="Q","QUALIDADE",IF(F382="S","BLOQUEADO",IF(F382="R","RESTRITO/DEVOLUÇÃO",IF(OR(N382="QUAR",N382="QRES"),"QUARENTENA",IF(OR(B382="DESCARTE",B382="DEVOLUÇÃO"),"DESCARTE/DEVOLUÇÃO",IF(AND(D382="",K382&lt;&gt;""),"SEM LOTE",IF(AND(Q382&lt;&gt;"",Q382&gt;=Parametros!$B$11),"PARADO/SEM GIRO","OK"))))))))))</f>
        <v>OK</v>
      </c>
      <c r="T382" s="29" t="str">
        <f aca="false">IF(AND($S382="PARADO/SEM GIRO",$K382="KG",OR(Painel!$B$5="(Todos)",A382=Painel!$B$5)*OR(Painel!$E$5="(Todos)",P382=Painel!$E$5)),$J382+ROW()/10000000,"")</f>
        <v/>
      </c>
      <c r="U382" s="29" t="str">
        <f aca="false">IF(AND($S382="VENCIDO",$K382="KG",OR(Painel!$B$5="(Todos)",A382=Painel!$B$5)*OR(Painel!$E$5="(Todos)",P382=Painel!$E$5)),$J382+ROW()/10000000,"")</f>
        <v/>
      </c>
    </row>
    <row r="383" customFormat="false" ht="15" hidden="false" customHeight="false" outlineLevel="0" collapsed="false">
      <c r="A383" s="29" t="s">
        <v>59</v>
      </c>
      <c r="B383" s="29" t="s">
        <v>547</v>
      </c>
      <c r="C383" s="29" t="s">
        <v>157</v>
      </c>
      <c r="D383" s="29" t="s">
        <v>488</v>
      </c>
      <c r="E383" s="29" t="n">
        <v>5</v>
      </c>
      <c r="F383" s="29"/>
      <c r="G383" s="29"/>
      <c r="H383" s="30" t="n">
        <v>31.5</v>
      </c>
      <c r="I383" s="31" t="n">
        <v>46285</v>
      </c>
      <c r="J383" s="30" t="n">
        <v>31.5</v>
      </c>
      <c r="K383" s="29" t="s">
        <v>120</v>
      </c>
      <c r="L383" s="29" t="s">
        <v>116</v>
      </c>
      <c r="M383" s="29"/>
      <c r="N383" s="29" t="s">
        <v>122</v>
      </c>
      <c r="O383" s="31" t="n">
        <v>46737</v>
      </c>
      <c r="P383" s="29" t="s">
        <v>123</v>
      </c>
      <c r="Q383" s="29" t="n">
        <f aca="false">IFERROR(VALUE(L383),"")</f>
        <v>0</v>
      </c>
      <c r="R383" s="29" t="n">
        <f aca="true">IF(O383="","",O383-TODAY())</f>
        <v>452</v>
      </c>
      <c r="S383" s="29" t="str">
        <f aca="false">IF(C383="&lt;&lt; vazio &gt;&gt;","VAZIA",IF(AND(O383&lt;&gt;"",R383&lt;0),"VENCIDO",IF(AND(O383&lt;&gt;"",R383&lt;=Parametros!$B$10),"PRÓX. VENCIMENTO",IF(F383="Q","QUALIDADE",IF(F383="S","BLOQUEADO",IF(F383="R","RESTRITO/DEVOLUÇÃO",IF(OR(N383="QUAR",N383="QRES"),"QUARENTENA",IF(OR(B383="DESCARTE",B383="DEVOLUÇÃO"),"DESCARTE/DEVOLUÇÃO",IF(AND(D383="",K383&lt;&gt;""),"SEM LOTE",IF(AND(Q383&lt;&gt;"",Q383&gt;=Parametros!$B$11),"PARADO/SEM GIRO","OK"))))))))))</f>
        <v>OK</v>
      </c>
      <c r="T383" s="29" t="str">
        <f aca="false">IF(AND($S383="PARADO/SEM GIRO",$K383="KG",OR(Painel!$B$5="(Todos)",A383=Painel!$B$5)*OR(Painel!$E$5="(Todos)",P383=Painel!$E$5)),$J383+ROW()/10000000,"")</f>
        <v/>
      </c>
      <c r="U383" s="29" t="str">
        <f aca="false">IF(AND($S383="VENCIDO",$K383="KG",OR(Painel!$B$5="(Todos)",A383=Painel!$B$5)*OR(Painel!$E$5="(Todos)",P383=Painel!$E$5)),$J383+ROW()/10000000,"")</f>
        <v/>
      </c>
    </row>
    <row r="384" customFormat="false" ht="15" hidden="false" customHeight="false" outlineLevel="0" collapsed="false">
      <c r="A384" s="29" t="s">
        <v>59</v>
      </c>
      <c r="B384" s="29" t="s">
        <v>547</v>
      </c>
      <c r="C384" s="29" t="s">
        <v>369</v>
      </c>
      <c r="D384" s="29" t="s">
        <v>436</v>
      </c>
      <c r="E384" s="29" t="n">
        <v>5</v>
      </c>
      <c r="F384" s="29"/>
      <c r="G384" s="29"/>
      <c r="H384" s="30" t="n">
        <v>30.3</v>
      </c>
      <c r="I384" s="31" t="n">
        <v>46285</v>
      </c>
      <c r="J384" s="30" t="n">
        <v>30.3</v>
      </c>
      <c r="K384" s="29" t="s">
        <v>120</v>
      </c>
      <c r="L384" s="29" t="s">
        <v>116</v>
      </c>
      <c r="M384" s="29"/>
      <c r="N384" s="29" t="s">
        <v>122</v>
      </c>
      <c r="O384" s="31" t="n">
        <v>46738</v>
      </c>
      <c r="P384" s="29" t="s">
        <v>123</v>
      </c>
      <c r="Q384" s="29" t="n">
        <f aca="false">IFERROR(VALUE(L384),"")</f>
        <v>0</v>
      </c>
      <c r="R384" s="29" t="n">
        <f aca="true">IF(O384="","",O384-TODAY())</f>
        <v>453</v>
      </c>
      <c r="S384" s="29" t="str">
        <f aca="false">IF(C384="&lt;&lt; vazio &gt;&gt;","VAZIA",IF(AND(O384&lt;&gt;"",R384&lt;0),"VENCIDO",IF(AND(O384&lt;&gt;"",R384&lt;=Parametros!$B$10),"PRÓX. VENCIMENTO",IF(F384="Q","QUALIDADE",IF(F384="S","BLOQUEADO",IF(F384="R","RESTRITO/DEVOLUÇÃO",IF(OR(N384="QUAR",N384="QRES"),"QUARENTENA",IF(OR(B384="DESCARTE",B384="DEVOLUÇÃO"),"DESCARTE/DEVOLUÇÃO",IF(AND(D384="",K384&lt;&gt;""),"SEM LOTE",IF(AND(Q384&lt;&gt;"",Q384&gt;=Parametros!$B$11),"PARADO/SEM GIRO","OK"))))))))))</f>
        <v>OK</v>
      </c>
      <c r="T384" s="29" t="str">
        <f aca="false">IF(AND($S384="PARADO/SEM GIRO",$K384="KG",OR(Painel!$B$5="(Todos)",A384=Painel!$B$5)*OR(Painel!$E$5="(Todos)",P384=Painel!$E$5)),$J384+ROW()/10000000,"")</f>
        <v/>
      </c>
      <c r="U384" s="29" t="str">
        <f aca="false">IF(AND($S384="VENCIDO",$K384="KG",OR(Painel!$B$5="(Todos)",A384=Painel!$B$5)*OR(Painel!$E$5="(Todos)",P384=Painel!$E$5)),$J384+ROW()/10000000,"")</f>
        <v/>
      </c>
    </row>
    <row r="385" customFormat="false" ht="15" hidden="false" customHeight="false" outlineLevel="0" collapsed="false">
      <c r="A385" s="29" t="s">
        <v>59</v>
      </c>
      <c r="B385" s="29" t="s">
        <v>547</v>
      </c>
      <c r="C385" s="29" t="s">
        <v>161</v>
      </c>
      <c r="D385" s="29" t="s">
        <v>429</v>
      </c>
      <c r="E385" s="29" t="n">
        <v>5</v>
      </c>
      <c r="F385" s="29"/>
      <c r="G385" s="29"/>
      <c r="H385" s="30" t="n">
        <v>20.2</v>
      </c>
      <c r="I385" s="31" t="n">
        <v>46285</v>
      </c>
      <c r="J385" s="30" t="n">
        <v>20.2</v>
      </c>
      <c r="K385" s="29" t="s">
        <v>120</v>
      </c>
      <c r="L385" s="29" t="s">
        <v>116</v>
      </c>
      <c r="M385" s="29"/>
      <c r="N385" s="29" t="s">
        <v>122</v>
      </c>
      <c r="O385" s="31" t="n">
        <v>46730</v>
      </c>
      <c r="P385" s="29" t="s">
        <v>123</v>
      </c>
      <c r="Q385" s="29" t="n">
        <f aca="false">IFERROR(VALUE(L385),"")</f>
        <v>0</v>
      </c>
      <c r="R385" s="29" t="n">
        <f aca="true">IF(O385="","",O385-TODAY())</f>
        <v>445</v>
      </c>
      <c r="S385" s="29" t="str">
        <f aca="false">IF(C385="&lt;&lt; vazio &gt;&gt;","VAZIA",IF(AND(O385&lt;&gt;"",R385&lt;0),"VENCIDO",IF(AND(O385&lt;&gt;"",R385&lt;=Parametros!$B$10),"PRÓX. VENCIMENTO",IF(F385="Q","QUALIDADE",IF(F385="S","BLOQUEADO",IF(F385="R","RESTRITO/DEVOLUÇÃO",IF(OR(N385="QUAR",N385="QRES"),"QUARENTENA",IF(OR(B385="DESCARTE",B385="DEVOLUÇÃO"),"DESCARTE/DEVOLUÇÃO",IF(AND(D385="",K385&lt;&gt;""),"SEM LOTE",IF(AND(Q385&lt;&gt;"",Q385&gt;=Parametros!$B$11),"PARADO/SEM GIRO","OK"))))))))))</f>
        <v>OK</v>
      </c>
      <c r="T385" s="29" t="str">
        <f aca="false">IF(AND($S385="PARADO/SEM GIRO",$K385="KG",OR(Painel!$B$5="(Todos)",A385=Painel!$B$5)*OR(Painel!$E$5="(Todos)",P385=Painel!$E$5)),$J385+ROW()/10000000,"")</f>
        <v/>
      </c>
      <c r="U385" s="29" t="str">
        <f aca="false">IF(AND($S385="VENCIDO",$K385="KG",OR(Painel!$B$5="(Todos)",A385=Painel!$B$5)*OR(Painel!$E$5="(Todos)",P385=Painel!$E$5)),$J385+ROW()/10000000,"")</f>
        <v/>
      </c>
    </row>
    <row r="386" customFormat="false" ht="15" hidden="false" customHeight="false" outlineLevel="0" collapsed="false">
      <c r="A386" s="29" t="s">
        <v>59</v>
      </c>
      <c r="B386" s="29" t="s">
        <v>547</v>
      </c>
      <c r="C386" s="29" t="s">
        <v>169</v>
      </c>
      <c r="D386" s="29" t="s">
        <v>433</v>
      </c>
      <c r="E386" s="29" t="n">
        <v>5</v>
      </c>
      <c r="F386" s="29"/>
      <c r="G386" s="29"/>
      <c r="H386" s="30" t="n">
        <v>20.2</v>
      </c>
      <c r="I386" s="31" t="n">
        <v>46285</v>
      </c>
      <c r="J386" s="30" t="n">
        <v>20.2</v>
      </c>
      <c r="K386" s="29" t="s">
        <v>120</v>
      </c>
      <c r="L386" s="29" t="s">
        <v>116</v>
      </c>
      <c r="M386" s="29"/>
      <c r="N386" s="29" t="s">
        <v>122</v>
      </c>
      <c r="O386" s="31" t="n">
        <v>46637</v>
      </c>
      <c r="P386" s="29" t="s">
        <v>123</v>
      </c>
      <c r="Q386" s="29" t="n">
        <f aca="false">IFERROR(VALUE(L386),"")</f>
        <v>0</v>
      </c>
      <c r="R386" s="29" t="n">
        <f aca="true">IF(O386="","",O386-TODAY())</f>
        <v>352</v>
      </c>
      <c r="S386" s="29" t="str">
        <f aca="false">IF(C386="&lt;&lt; vazio &gt;&gt;","VAZIA",IF(AND(O386&lt;&gt;"",R386&lt;0),"VENCIDO",IF(AND(O386&lt;&gt;"",R386&lt;=Parametros!$B$10),"PRÓX. VENCIMENTO",IF(F386="Q","QUALIDADE",IF(F386="S","BLOQUEADO",IF(F386="R","RESTRITO/DEVOLUÇÃO",IF(OR(N386="QUAR",N386="QRES"),"QUARENTENA",IF(OR(B386="DESCARTE",B386="DEVOLUÇÃO"),"DESCARTE/DEVOLUÇÃO",IF(AND(D386="",K386&lt;&gt;""),"SEM LOTE",IF(AND(Q386&lt;&gt;"",Q386&gt;=Parametros!$B$11),"PARADO/SEM GIRO","OK"))))))))))</f>
        <v>OK</v>
      </c>
      <c r="T386" s="29" t="str">
        <f aca="false">IF(AND($S386="PARADO/SEM GIRO",$K386="KG",OR(Painel!$B$5="(Todos)",A386=Painel!$B$5)*OR(Painel!$E$5="(Todos)",P386=Painel!$E$5)),$J386+ROW()/10000000,"")</f>
        <v/>
      </c>
      <c r="U386" s="29" t="str">
        <f aca="false">IF(AND($S386="VENCIDO",$K386="KG",OR(Painel!$B$5="(Todos)",A386=Painel!$B$5)*OR(Painel!$E$5="(Todos)",P386=Painel!$E$5)),$J386+ROW()/10000000,"")</f>
        <v/>
      </c>
    </row>
    <row r="387" customFormat="false" ht="15" hidden="false" customHeight="false" outlineLevel="0" collapsed="false">
      <c r="A387" s="29" t="s">
        <v>59</v>
      </c>
      <c r="B387" s="29" t="s">
        <v>548</v>
      </c>
      <c r="C387" s="29" t="s">
        <v>549</v>
      </c>
      <c r="D387" s="29" t="s">
        <v>550</v>
      </c>
      <c r="E387" s="29" t="n">
        <v>1</v>
      </c>
      <c r="F387" s="29"/>
      <c r="G387" s="29"/>
      <c r="H387" s="30" t="n">
        <v>42</v>
      </c>
      <c r="I387" s="31" t="n">
        <v>46285</v>
      </c>
      <c r="J387" s="30" t="n">
        <v>42</v>
      </c>
      <c r="K387" s="29" t="s">
        <v>120</v>
      </c>
      <c r="L387" s="29" t="s">
        <v>116</v>
      </c>
      <c r="M387" s="29"/>
      <c r="N387" s="29" t="s">
        <v>122</v>
      </c>
      <c r="O387" s="31" t="n">
        <v>46991</v>
      </c>
      <c r="P387" s="29" t="s">
        <v>123</v>
      </c>
      <c r="Q387" s="29" t="n">
        <f aca="false">IFERROR(VALUE(L387),"")</f>
        <v>0</v>
      </c>
      <c r="R387" s="29" t="n">
        <f aca="true">IF(O387="","",O387-TODAY())</f>
        <v>706</v>
      </c>
      <c r="S387" s="29" t="str">
        <f aca="false">IF(C387="&lt;&lt; vazio &gt;&gt;","VAZIA",IF(AND(O387&lt;&gt;"",R387&lt;0),"VENCIDO",IF(AND(O387&lt;&gt;"",R387&lt;=Parametros!$B$10),"PRÓX. VENCIMENTO",IF(F387="Q","QUALIDADE",IF(F387="S","BLOQUEADO",IF(F387="R","RESTRITO/DEVOLUÇÃO",IF(OR(N387="QUAR",N387="QRES"),"QUARENTENA",IF(OR(B387="DESCARTE",B387="DEVOLUÇÃO"),"DESCARTE/DEVOLUÇÃO",IF(AND(D387="",K387&lt;&gt;""),"SEM LOTE",IF(AND(Q387&lt;&gt;"",Q387&gt;=Parametros!$B$11),"PARADO/SEM GIRO","OK"))))))))))</f>
        <v>OK</v>
      </c>
      <c r="T387" s="29" t="str">
        <f aca="false">IF(AND($S387="PARADO/SEM GIRO",$K387="KG",OR(Painel!$B$5="(Todos)",A387=Painel!$B$5)*OR(Painel!$E$5="(Todos)",P387=Painel!$E$5)),$J387+ROW()/10000000,"")</f>
        <v/>
      </c>
      <c r="U387" s="29" t="str">
        <f aca="false">IF(AND($S387="VENCIDO",$K387="KG",OR(Painel!$B$5="(Todos)",A387=Painel!$B$5)*OR(Painel!$E$5="(Todos)",P387=Painel!$E$5)),$J387+ROW()/10000000,"")</f>
        <v/>
      </c>
    </row>
    <row r="388" customFormat="false" ht="15" hidden="false" customHeight="false" outlineLevel="0" collapsed="false">
      <c r="A388" s="29" t="s">
        <v>59</v>
      </c>
      <c r="B388" s="29" t="s">
        <v>551</v>
      </c>
      <c r="C388" s="29" t="s">
        <v>217</v>
      </c>
      <c r="D388" s="29" t="s">
        <v>485</v>
      </c>
      <c r="E388" s="29" t="n">
        <v>1</v>
      </c>
      <c r="F388" s="29"/>
      <c r="G388" s="29"/>
      <c r="H388" s="30" t="n">
        <v>210</v>
      </c>
      <c r="I388" s="31" t="n">
        <v>46285</v>
      </c>
      <c r="J388" s="30" t="n">
        <v>210</v>
      </c>
      <c r="K388" s="29" t="s">
        <v>120</v>
      </c>
      <c r="L388" s="29" t="s">
        <v>116</v>
      </c>
      <c r="M388" s="29"/>
      <c r="N388" s="29" t="s">
        <v>122</v>
      </c>
      <c r="O388" s="31" t="n">
        <v>46532</v>
      </c>
      <c r="P388" s="29" t="s">
        <v>123</v>
      </c>
      <c r="Q388" s="29" t="n">
        <f aca="false">IFERROR(VALUE(L388),"")</f>
        <v>0</v>
      </c>
      <c r="R388" s="29" t="n">
        <f aca="true">IF(O388="","",O388-TODAY())</f>
        <v>247</v>
      </c>
      <c r="S388" s="29" t="str">
        <f aca="false">IF(C388="&lt;&lt; vazio &gt;&gt;","VAZIA",IF(AND(O388&lt;&gt;"",R388&lt;0),"VENCIDO",IF(AND(O388&lt;&gt;"",R388&lt;=Parametros!$B$10),"PRÓX. VENCIMENTO",IF(F388="Q","QUALIDADE",IF(F388="S","BLOQUEADO",IF(F388="R","RESTRITO/DEVOLUÇÃO",IF(OR(N388="QUAR",N388="QRES"),"QUARENTENA",IF(OR(B388="DESCARTE",B388="DEVOLUÇÃO"),"DESCARTE/DEVOLUÇÃO",IF(AND(D388="",K388&lt;&gt;""),"SEM LOTE",IF(AND(Q388&lt;&gt;"",Q388&gt;=Parametros!$B$11),"PARADO/SEM GIRO","OK"))))))))))</f>
        <v>OK</v>
      </c>
      <c r="T388" s="29" t="str">
        <f aca="false">IF(AND($S388="PARADO/SEM GIRO",$K388="KG",OR(Painel!$B$5="(Todos)",A388=Painel!$B$5)*OR(Painel!$E$5="(Todos)",P388=Painel!$E$5)),$J388+ROW()/10000000,"")</f>
        <v/>
      </c>
      <c r="U388" s="29" t="str">
        <f aca="false">IF(AND($S388="VENCIDO",$K388="KG",OR(Painel!$B$5="(Todos)",A388=Painel!$B$5)*OR(Painel!$E$5="(Todos)",P388=Painel!$E$5)),$J388+ROW()/10000000,"")</f>
        <v/>
      </c>
    </row>
    <row r="389" customFormat="false" ht="15" hidden="false" customHeight="false" outlineLevel="0" collapsed="false">
      <c r="A389" s="29" t="s">
        <v>59</v>
      </c>
      <c r="B389" s="29" t="s">
        <v>552</v>
      </c>
      <c r="C389" s="29" t="s">
        <v>362</v>
      </c>
      <c r="D389" s="29" t="s">
        <v>450</v>
      </c>
      <c r="E389" s="29" t="n">
        <v>7</v>
      </c>
      <c r="F389" s="29"/>
      <c r="G389" s="29"/>
      <c r="H389" s="30" t="n">
        <v>12.12</v>
      </c>
      <c r="I389" s="31" t="n">
        <v>46285</v>
      </c>
      <c r="J389" s="30" t="n">
        <v>12.12</v>
      </c>
      <c r="K389" s="29" t="s">
        <v>120</v>
      </c>
      <c r="L389" s="29" t="s">
        <v>116</v>
      </c>
      <c r="M389" s="29"/>
      <c r="N389" s="29" t="s">
        <v>122</v>
      </c>
      <c r="O389" s="31" t="n">
        <v>46966</v>
      </c>
      <c r="P389" s="29" t="s">
        <v>123</v>
      </c>
      <c r="Q389" s="29" t="n">
        <f aca="false">IFERROR(VALUE(L389),"")</f>
        <v>0</v>
      </c>
      <c r="R389" s="29" t="n">
        <f aca="true">IF(O389="","",O389-TODAY())</f>
        <v>681</v>
      </c>
      <c r="S389" s="29" t="str">
        <f aca="false">IF(C389="&lt;&lt; vazio &gt;&gt;","VAZIA",IF(AND(O389&lt;&gt;"",R389&lt;0),"VENCIDO",IF(AND(O389&lt;&gt;"",R389&lt;=Parametros!$B$10),"PRÓX. VENCIMENTO",IF(F389="Q","QUALIDADE",IF(F389="S","BLOQUEADO",IF(F389="R","RESTRITO/DEVOLUÇÃO",IF(OR(N389="QUAR",N389="QRES"),"QUARENTENA",IF(OR(B389="DESCARTE",B389="DEVOLUÇÃO"),"DESCARTE/DEVOLUÇÃO",IF(AND(D389="",K389&lt;&gt;""),"SEM LOTE",IF(AND(Q389&lt;&gt;"",Q389&gt;=Parametros!$B$11),"PARADO/SEM GIRO","OK"))))))))))</f>
        <v>OK</v>
      </c>
      <c r="T389" s="29" t="str">
        <f aca="false">IF(AND($S389="PARADO/SEM GIRO",$K389="KG",OR(Painel!$B$5="(Todos)",A389=Painel!$B$5)*OR(Painel!$E$5="(Todos)",P389=Painel!$E$5)),$J389+ROW()/10000000,"")</f>
        <v/>
      </c>
      <c r="U389" s="29" t="str">
        <f aca="false">IF(AND($S389="VENCIDO",$K389="KG",OR(Painel!$B$5="(Todos)",A389=Painel!$B$5)*OR(Painel!$E$5="(Todos)",P389=Painel!$E$5)),$J389+ROW()/10000000,"")</f>
        <v/>
      </c>
    </row>
    <row r="390" customFormat="false" ht="15" hidden="false" customHeight="false" outlineLevel="0" collapsed="false">
      <c r="A390" s="29" t="s">
        <v>59</v>
      </c>
      <c r="B390" s="29" t="s">
        <v>552</v>
      </c>
      <c r="C390" s="29" t="s">
        <v>186</v>
      </c>
      <c r="D390" s="29" t="s">
        <v>427</v>
      </c>
      <c r="E390" s="29" t="n">
        <v>7</v>
      </c>
      <c r="F390" s="29"/>
      <c r="G390" s="29"/>
      <c r="H390" s="30" t="n">
        <v>50.5</v>
      </c>
      <c r="I390" s="31" t="n">
        <v>46285</v>
      </c>
      <c r="J390" s="30" t="n">
        <v>50.5</v>
      </c>
      <c r="K390" s="29" t="s">
        <v>120</v>
      </c>
      <c r="L390" s="29" t="s">
        <v>116</v>
      </c>
      <c r="M390" s="29"/>
      <c r="N390" s="29" t="s">
        <v>122</v>
      </c>
      <c r="O390" s="31" t="n">
        <v>46811</v>
      </c>
      <c r="P390" s="29" t="s">
        <v>123</v>
      </c>
      <c r="Q390" s="29" t="n">
        <f aca="false">IFERROR(VALUE(L390),"")</f>
        <v>0</v>
      </c>
      <c r="R390" s="29" t="n">
        <f aca="true">IF(O390="","",O390-TODAY())</f>
        <v>526</v>
      </c>
      <c r="S390" s="29" t="str">
        <f aca="false">IF(C390="&lt;&lt; vazio &gt;&gt;","VAZIA",IF(AND(O390&lt;&gt;"",R390&lt;0),"VENCIDO",IF(AND(O390&lt;&gt;"",R390&lt;=Parametros!$B$10),"PRÓX. VENCIMENTO",IF(F390="Q","QUALIDADE",IF(F390="S","BLOQUEADO",IF(F390="R","RESTRITO/DEVOLUÇÃO",IF(OR(N390="QUAR",N390="QRES"),"QUARENTENA",IF(OR(B390="DESCARTE",B390="DEVOLUÇÃO"),"DESCARTE/DEVOLUÇÃO",IF(AND(D390="",K390&lt;&gt;""),"SEM LOTE",IF(AND(Q390&lt;&gt;"",Q390&gt;=Parametros!$B$11),"PARADO/SEM GIRO","OK"))))))))))</f>
        <v>OK</v>
      </c>
      <c r="T390" s="29" t="str">
        <f aca="false">IF(AND($S390="PARADO/SEM GIRO",$K390="KG",OR(Painel!$B$5="(Todos)",A390=Painel!$B$5)*OR(Painel!$E$5="(Todos)",P390=Painel!$E$5)),$J390+ROW()/10000000,"")</f>
        <v/>
      </c>
      <c r="U390" s="29" t="str">
        <f aca="false">IF(AND($S390="VENCIDO",$K390="KG",OR(Painel!$B$5="(Todos)",A390=Painel!$B$5)*OR(Painel!$E$5="(Todos)",P390=Painel!$E$5)),$J390+ROW()/10000000,"")</f>
        <v/>
      </c>
    </row>
    <row r="391" customFormat="false" ht="15" hidden="false" customHeight="false" outlineLevel="0" collapsed="false">
      <c r="A391" s="29" t="s">
        <v>59</v>
      </c>
      <c r="B391" s="29" t="s">
        <v>552</v>
      </c>
      <c r="C391" s="29" t="s">
        <v>359</v>
      </c>
      <c r="D391" s="29" t="s">
        <v>451</v>
      </c>
      <c r="E391" s="29" t="n">
        <v>7</v>
      </c>
      <c r="F391" s="29"/>
      <c r="G391" s="29"/>
      <c r="H391" s="30" t="n">
        <v>5</v>
      </c>
      <c r="I391" s="31" t="n">
        <v>46285</v>
      </c>
      <c r="J391" s="30" t="n">
        <v>5</v>
      </c>
      <c r="K391" s="29" t="s">
        <v>120</v>
      </c>
      <c r="L391" s="29" t="s">
        <v>116</v>
      </c>
      <c r="M391" s="29"/>
      <c r="N391" s="29" t="s">
        <v>122</v>
      </c>
      <c r="O391" s="31" t="n">
        <v>46709</v>
      </c>
      <c r="P391" s="29" t="s">
        <v>123</v>
      </c>
      <c r="Q391" s="29" t="n">
        <f aca="false">IFERROR(VALUE(L391),"")</f>
        <v>0</v>
      </c>
      <c r="R391" s="29" t="n">
        <f aca="true">IF(O391="","",O391-TODAY())</f>
        <v>424</v>
      </c>
      <c r="S391" s="29" t="str">
        <f aca="false">IF(C391="&lt;&lt; vazio &gt;&gt;","VAZIA",IF(AND(O391&lt;&gt;"",R391&lt;0),"VENCIDO",IF(AND(O391&lt;&gt;"",R391&lt;=Parametros!$B$10),"PRÓX. VENCIMENTO",IF(F391="Q","QUALIDADE",IF(F391="S","BLOQUEADO",IF(F391="R","RESTRITO/DEVOLUÇÃO",IF(OR(N391="QUAR",N391="QRES"),"QUARENTENA",IF(OR(B391="DESCARTE",B391="DEVOLUÇÃO"),"DESCARTE/DEVOLUÇÃO",IF(AND(D391="",K391&lt;&gt;""),"SEM LOTE",IF(AND(Q391&lt;&gt;"",Q391&gt;=Parametros!$B$11),"PARADO/SEM GIRO","OK"))))))))))</f>
        <v>OK</v>
      </c>
      <c r="T391" s="29" t="str">
        <f aca="false">IF(AND($S391="PARADO/SEM GIRO",$K391="KG",OR(Painel!$B$5="(Todos)",A391=Painel!$B$5)*OR(Painel!$E$5="(Todos)",P391=Painel!$E$5)),$J391+ROW()/10000000,"")</f>
        <v/>
      </c>
      <c r="U391" s="29" t="str">
        <f aca="false">IF(AND($S391="VENCIDO",$K391="KG",OR(Painel!$B$5="(Todos)",A391=Painel!$B$5)*OR(Painel!$E$5="(Todos)",P391=Painel!$E$5)),$J391+ROW()/10000000,"")</f>
        <v/>
      </c>
    </row>
    <row r="392" customFormat="false" ht="15" hidden="false" customHeight="false" outlineLevel="0" collapsed="false">
      <c r="A392" s="29" t="s">
        <v>59</v>
      </c>
      <c r="B392" s="29" t="s">
        <v>552</v>
      </c>
      <c r="C392" s="29" t="s">
        <v>154</v>
      </c>
      <c r="D392" s="29" t="s">
        <v>155</v>
      </c>
      <c r="E392" s="29" t="n">
        <v>7</v>
      </c>
      <c r="F392" s="29"/>
      <c r="G392" s="29"/>
      <c r="H392" s="30" t="n">
        <v>12.12</v>
      </c>
      <c r="I392" s="31" t="n">
        <v>46285</v>
      </c>
      <c r="J392" s="30" t="n">
        <v>12.12</v>
      </c>
      <c r="K392" s="29" t="s">
        <v>120</v>
      </c>
      <c r="L392" s="29" t="s">
        <v>116</v>
      </c>
      <c r="M392" s="29"/>
      <c r="N392" s="29" t="s">
        <v>122</v>
      </c>
      <c r="O392" s="31" t="n">
        <v>46762</v>
      </c>
      <c r="P392" s="29" t="s">
        <v>123</v>
      </c>
      <c r="Q392" s="29" t="n">
        <f aca="false">IFERROR(VALUE(L392),"")</f>
        <v>0</v>
      </c>
      <c r="R392" s="29" t="n">
        <f aca="true">IF(O392="","",O392-TODAY())</f>
        <v>477</v>
      </c>
      <c r="S392" s="29" t="str">
        <f aca="false">IF(C392="&lt;&lt; vazio &gt;&gt;","VAZIA",IF(AND(O392&lt;&gt;"",R392&lt;0),"VENCIDO",IF(AND(O392&lt;&gt;"",R392&lt;=Parametros!$B$10),"PRÓX. VENCIMENTO",IF(F392="Q","QUALIDADE",IF(F392="S","BLOQUEADO",IF(F392="R","RESTRITO/DEVOLUÇÃO",IF(OR(N392="QUAR",N392="QRES"),"QUARENTENA",IF(OR(B392="DESCARTE",B392="DEVOLUÇÃO"),"DESCARTE/DEVOLUÇÃO",IF(AND(D392="",K392&lt;&gt;""),"SEM LOTE",IF(AND(Q392&lt;&gt;"",Q392&gt;=Parametros!$B$11),"PARADO/SEM GIRO","OK"))))))))))</f>
        <v>OK</v>
      </c>
      <c r="T392" s="29" t="str">
        <f aca="false">IF(AND($S392="PARADO/SEM GIRO",$K392="KG",OR(Painel!$B$5="(Todos)",A392=Painel!$B$5)*OR(Painel!$E$5="(Todos)",P392=Painel!$E$5)),$J392+ROW()/10000000,"")</f>
        <v/>
      </c>
      <c r="U392" s="29" t="str">
        <f aca="false">IF(AND($S392="VENCIDO",$K392="KG",OR(Painel!$B$5="(Todos)",A392=Painel!$B$5)*OR(Painel!$E$5="(Todos)",P392=Painel!$E$5)),$J392+ROW()/10000000,"")</f>
        <v/>
      </c>
    </row>
    <row r="393" customFormat="false" ht="15" hidden="false" customHeight="false" outlineLevel="0" collapsed="false">
      <c r="A393" s="29" t="s">
        <v>59</v>
      </c>
      <c r="B393" s="29" t="s">
        <v>552</v>
      </c>
      <c r="C393" s="29" t="s">
        <v>373</v>
      </c>
      <c r="D393" s="29" t="s">
        <v>428</v>
      </c>
      <c r="E393" s="29" t="n">
        <v>7</v>
      </c>
      <c r="F393" s="29"/>
      <c r="G393" s="29"/>
      <c r="H393" s="30" t="n">
        <v>60.6</v>
      </c>
      <c r="I393" s="31" t="n">
        <v>46285</v>
      </c>
      <c r="J393" s="30" t="n">
        <v>60.6</v>
      </c>
      <c r="K393" s="29" t="s">
        <v>120</v>
      </c>
      <c r="L393" s="29" t="s">
        <v>116</v>
      </c>
      <c r="M393" s="29"/>
      <c r="N393" s="29" t="s">
        <v>122</v>
      </c>
      <c r="O393" s="31" t="n">
        <v>46788</v>
      </c>
      <c r="P393" s="29" t="s">
        <v>123</v>
      </c>
      <c r="Q393" s="29" t="n">
        <f aca="false">IFERROR(VALUE(L393),"")</f>
        <v>0</v>
      </c>
      <c r="R393" s="29" t="n">
        <f aca="true">IF(O393="","",O393-TODAY())</f>
        <v>503</v>
      </c>
      <c r="S393" s="29" t="str">
        <f aca="false">IF(C393="&lt;&lt; vazio &gt;&gt;","VAZIA",IF(AND(O393&lt;&gt;"",R393&lt;0),"VENCIDO",IF(AND(O393&lt;&gt;"",R393&lt;=Parametros!$B$10),"PRÓX. VENCIMENTO",IF(F393="Q","QUALIDADE",IF(F393="S","BLOQUEADO",IF(F393="R","RESTRITO/DEVOLUÇÃO",IF(OR(N393="QUAR",N393="QRES"),"QUARENTENA",IF(OR(B393="DESCARTE",B393="DEVOLUÇÃO"),"DESCARTE/DEVOLUÇÃO",IF(AND(D393="",K393&lt;&gt;""),"SEM LOTE",IF(AND(Q393&lt;&gt;"",Q393&gt;=Parametros!$B$11),"PARADO/SEM GIRO","OK"))))))))))</f>
        <v>OK</v>
      </c>
      <c r="T393" s="29" t="str">
        <f aca="false">IF(AND($S393="PARADO/SEM GIRO",$K393="KG",OR(Painel!$B$5="(Todos)",A393=Painel!$B$5)*OR(Painel!$E$5="(Todos)",P393=Painel!$E$5)),$J393+ROW()/10000000,"")</f>
        <v/>
      </c>
      <c r="U393" s="29" t="str">
        <f aca="false">IF(AND($S393="VENCIDO",$K393="KG",OR(Painel!$B$5="(Todos)",A393=Painel!$B$5)*OR(Painel!$E$5="(Todos)",P393=Painel!$E$5)),$J393+ROW()/10000000,"")</f>
        <v/>
      </c>
    </row>
    <row r="394" customFormat="false" ht="15" hidden="false" customHeight="false" outlineLevel="0" collapsed="false">
      <c r="A394" s="29" t="s">
        <v>59</v>
      </c>
      <c r="B394" s="29" t="s">
        <v>552</v>
      </c>
      <c r="C394" s="29" t="s">
        <v>447</v>
      </c>
      <c r="D394" s="29" t="s">
        <v>448</v>
      </c>
      <c r="E394" s="29" t="n">
        <v>7</v>
      </c>
      <c r="F394" s="29"/>
      <c r="G394" s="29"/>
      <c r="H394" s="30" t="n">
        <v>60.6</v>
      </c>
      <c r="I394" s="31" t="n">
        <v>46285</v>
      </c>
      <c r="J394" s="30" t="n">
        <v>60.6</v>
      </c>
      <c r="K394" s="29" t="s">
        <v>120</v>
      </c>
      <c r="L394" s="29" t="s">
        <v>116</v>
      </c>
      <c r="M394" s="29"/>
      <c r="N394" s="29" t="s">
        <v>122</v>
      </c>
      <c r="O394" s="31" t="n">
        <v>46805</v>
      </c>
      <c r="P394" s="29" t="s">
        <v>123</v>
      </c>
      <c r="Q394" s="29" t="n">
        <f aca="false">IFERROR(VALUE(L394),"")</f>
        <v>0</v>
      </c>
      <c r="R394" s="29" t="n">
        <f aca="true">IF(O394="","",O394-TODAY())</f>
        <v>520</v>
      </c>
      <c r="S394" s="29" t="str">
        <f aca="false">IF(C394="&lt;&lt; vazio &gt;&gt;","VAZIA",IF(AND(O394&lt;&gt;"",R394&lt;0),"VENCIDO",IF(AND(O394&lt;&gt;"",R394&lt;=Parametros!$B$10),"PRÓX. VENCIMENTO",IF(F394="Q","QUALIDADE",IF(F394="S","BLOQUEADO",IF(F394="R","RESTRITO/DEVOLUÇÃO",IF(OR(N394="QUAR",N394="QRES"),"QUARENTENA",IF(OR(B394="DESCARTE",B394="DEVOLUÇÃO"),"DESCARTE/DEVOLUÇÃO",IF(AND(D394="",K394&lt;&gt;""),"SEM LOTE",IF(AND(Q394&lt;&gt;"",Q394&gt;=Parametros!$B$11),"PARADO/SEM GIRO","OK"))))))))))</f>
        <v>OK</v>
      </c>
      <c r="T394" s="29" t="str">
        <f aca="false">IF(AND($S394="PARADO/SEM GIRO",$K394="KG",OR(Painel!$B$5="(Todos)",A394=Painel!$B$5)*OR(Painel!$E$5="(Todos)",P394=Painel!$E$5)),$J394+ROW()/10000000,"")</f>
        <v/>
      </c>
      <c r="U394" s="29" t="str">
        <f aca="false">IF(AND($S394="VENCIDO",$K394="KG",OR(Painel!$B$5="(Todos)",A394=Painel!$B$5)*OR(Painel!$E$5="(Todos)",P394=Painel!$E$5)),$J394+ROW()/10000000,"")</f>
        <v/>
      </c>
    </row>
    <row r="395" customFormat="false" ht="15" hidden="false" customHeight="false" outlineLevel="0" collapsed="false">
      <c r="A395" s="29" t="s">
        <v>59</v>
      </c>
      <c r="B395" s="29" t="s">
        <v>552</v>
      </c>
      <c r="C395" s="29" t="s">
        <v>253</v>
      </c>
      <c r="D395" s="29" t="s">
        <v>440</v>
      </c>
      <c r="E395" s="29" t="n">
        <v>7</v>
      </c>
      <c r="F395" s="29"/>
      <c r="G395" s="29"/>
      <c r="H395" s="30" t="n">
        <v>60.6</v>
      </c>
      <c r="I395" s="31" t="n">
        <v>46285</v>
      </c>
      <c r="J395" s="30" t="n">
        <v>60.6</v>
      </c>
      <c r="K395" s="29" t="s">
        <v>120</v>
      </c>
      <c r="L395" s="29" t="s">
        <v>116</v>
      </c>
      <c r="M395" s="29"/>
      <c r="N395" s="29" t="s">
        <v>122</v>
      </c>
      <c r="O395" s="31" t="n">
        <v>46799</v>
      </c>
      <c r="P395" s="29" t="s">
        <v>123</v>
      </c>
      <c r="Q395" s="29" t="n">
        <f aca="false">IFERROR(VALUE(L395),"")</f>
        <v>0</v>
      </c>
      <c r="R395" s="29" t="n">
        <f aca="true">IF(O395="","",O395-TODAY())</f>
        <v>514</v>
      </c>
      <c r="S395" s="29" t="str">
        <f aca="false">IF(C395="&lt;&lt; vazio &gt;&gt;","VAZIA",IF(AND(O395&lt;&gt;"",R395&lt;0),"VENCIDO",IF(AND(O395&lt;&gt;"",R395&lt;=Parametros!$B$10),"PRÓX. VENCIMENTO",IF(F395="Q","QUALIDADE",IF(F395="S","BLOQUEADO",IF(F395="R","RESTRITO/DEVOLUÇÃO",IF(OR(N395="QUAR",N395="QRES"),"QUARENTENA",IF(OR(B395="DESCARTE",B395="DEVOLUÇÃO"),"DESCARTE/DEVOLUÇÃO",IF(AND(D395="",K395&lt;&gt;""),"SEM LOTE",IF(AND(Q395&lt;&gt;"",Q395&gt;=Parametros!$B$11),"PARADO/SEM GIRO","OK"))))))))))</f>
        <v>OK</v>
      </c>
      <c r="T395" s="29" t="str">
        <f aca="false">IF(AND($S395="PARADO/SEM GIRO",$K395="KG",OR(Painel!$B$5="(Todos)",A395=Painel!$B$5)*OR(Painel!$E$5="(Todos)",P395=Painel!$E$5)),$J395+ROW()/10000000,"")</f>
        <v/>
      </c>
      <c r="U395" s="29" t="str">
        <f aca="false">IF(AND($S395="VENCIDO",$K395="KG",OR(Painel!$B$5="(Todos)",A395=Painel!$B$5)*OR(Painel!$E$5="(Todos)",P395=Painel!$E$5)),$J395+ROW()/10000000,"")</f>
        <v/>
      </c>
    </row>
    <row r="396" customFormat="false" ht="15" hidden="false" customHeight="false" outlineLevel="0" collapsed="false">
      <c r="A396" s="29" t="s">
        <v>59</v>
      </c>
      <c r="B396" s="29" t="s">
        <v>553</v>
      </c>
      <c r="C396" s="29" t="s">
        <v>437</v>
      </c>
      <c r="D396" s="29" t="s">
        <v>438</v>
      </c>
      <c r="E396" s="29" t="n">
        <v>6</v>
      </c>
      <c r="F396" s="29"/>
      <c r="G396" s="29"/>
      <c r="H396" s="30" t="n">
        <v>48.48</v>
      </c>
      <c r="I396" s="31" t="n">
        <v>46284</v>
      </c>
      <c r="J396" s="30" t="n">
        <v>48.48</v>
      </c>
      <c r="K396" s="29" t="s">
        <v>120</v>
      </c>
      <c r="L396" s="29" t="s">
        <v>388</v>
      </c>
      <c r="M396" s="29"/>
      <c r="N396" s="29" t="s">
        <v>122</v>
      </c>
      <c r="O396" s="31" t="n">
        <v>46797</v>
      </c>
      <c r="P396" s="29" t="s">
        <v>123</v>
      </c>
      <c r="Q396" s="29" t="n">
        <f aca="false">IFERROR(VALUE(L396),"")</f>
        <v>1</v>
      </c>
      <c r="R396" s="29" t="n">
        <f aca="true">IF(O396="","",O396-TODAY())</f>
        <v>512</v>
      </c>
      <c r="S396" s="29" t="str">
        <f aca="false">IF(C396="&lt;&lt; vazio &gt;&gt;","VAZIA",IF(AND(O396&lt;&gt;"",R396&lt;0),"VENCIDO",IF(AND(O396&lt;&gt;"",R396&lt;=Parametros!$B$10),"PRÓX. VENCIMENTO",IF(F396="Q","QUALIDADE",IF(F396="S","BLOQUEADO",IF(F396="R","RESTRITO/DEVOLUÇÃO",IF(OR(N396="QUAR",N396="QRES"),"QUARENTENA",IF(OR(B396="DESCARTE",B396="DEVOLUÇÃO"),"DESCARTE/DEVOLUÇÃO",IF(AND(D396="",K396&lt;&gt;""),"SEM LOTE",IF(AND(Q396&lt;&gt;"",Q396&gt;=Parametros!$B$11),"PARADO/SEM GIRO","OK"))))))))))</f>
        <v>OK</v>
      </c>
      <c r="T396" s="29" t="str">
        <f aca="false">IF(AND($S396="PARADO/SEM GIRO",$K396="KG",OR(Painel!$B$5="(Todos)",A396=Painel!$B$5)*OR(Painel!$E$5="(Todos)",P396=Painel!$E$5)),$J396+ROW()/10000000,"")</f>
        <v/>
      </c>
      <c r="U396" s="29" t="str">
        <f aca="false">IF(AND($S396="VENCIDO",$K396="KG",OR(Painel!$B$5="(Todos)",A396=Painel!$B$5)*OR(Painel!$E$5="(Todos)",P396=Painel!$E$5)),$J396+ROW()/10000000,"")</f>
        <v/>
      </c>
    </row>
    <row r="397" customFormat="false" ht="15" hidden="false" customHeight="false" outlineLevel="0" collapsed="false">
      <c r="A397" s="29" t="s">
        <v>59</v>
      </c>
      <c r="B397" s="29" t="s">
        <v>553</v>
      </c>
      <c r="C397" s="29" t="s">
        <v>373</v>
      </c>
      <c r="D397" s="29" t="s">
        <v>428</v>
      </c>
      <c r="E397" s="29" t="n">
        <v>6</v>
      </c>
      <c r="F397" s="29"/>
      <c r="G397" s="29"/>
      <c r="H397" s="30" t="n">
        <v>48.48</v>
      </c>
      <c r="I397" s="31" t="n">
        <v>46284</v>
      </c>
      <c r="J397" s="30" t="n">
        <v>48.48</v>
      </c>
      <c r="K397" s="29" t="s">
        <v>120</v>
      </c>
      <c r="L397" s="29" t="s">
        <v>388</v>
      </c>
      <c r="M397" s="29"/>
      <c r="N397" s="29" t="s">
        <v>122</v>
      </c>
      <c r="O397" s="31" t="n">
        <v>46788</v>
      </c>
      <c r="P397" s="29" t="s">
        <v>123</v>
      </c>
      <c r="Q397" s="29" t="n">
        <f aca="false">IFERROR(VALUE(L397),"")</f>
        <v>1</v>
      </c>
      <c r="R397" s="29" t="n">
        <f aca="true">IF(O397="","",O397-TODAY())</f>
        <v>503</v>
      </c>
      <c r="S397" s="29" t="str">
        <f aca="false">IF(C397="&lt;&lt; vazio &gt;&gt;","VAZIA",IF(AND(O397&lt;&gt;"",R397&lt;0),"VENCIDO",IF(AND(O397&lt;&gt;"",R397&lt;=Parametros!$B$10),"PRÓX. VENCIMENTO",IF(F397="Q","QUALIDADE",IF(F397="S","BLOQUEADO",IF(F397="R","RESTRITO/DEVOLUÇÃO",IF(OR(N397="QUAR",N397="QRES"),"QUARENTENA",IF(OR(B397="DESCARTE",B397="DEVOLUÇÃO"),"DESCARTE/DEVOLUÇÃO",IF(AND(D397="",K397&lt;&gt;""),"SEM LOTE",IF(AND(Q397&lt;&gt;"",Q397&gt;=Parametros!$B$11),"PARADO/SEM GIRO","OK"))))))))))</f>
        <v>OK</v>
      </c>
      <c r="T397" s="29" t="str">
        <f aca="false">IF(AND($S397="PARADO/SEM GIRO",$K397="KG",OR(Painel!$B$5="(Todos)",A397=Painel!$B$5)*OR(Painel!$E$5="(Todos)",P397=Painel!$E$5)),$J397+ROW()/10000000,"")</f>
        <v/>
      </c>
      <c r="U397" s="29" t="str">
        <f aca="false">IF(AND($S397="VENCIDO",$K397="KG",OR(Painel!$B$5="(Todos)",A397=Painel!$B$5)*OR(Painel!$E$5="(Todos)",P397=Painel!$E$5)),$J397+ROW()/10000000,"")</f>
        <v/>
      </c>
    </row>
    <row r="398" customFormat="false" ht="15" hidden="false" customHeight="false" outlineLevel="0" collapsed="false">
      <c r="A398" s="29" t="s">
        <v>59</v>
      </c>
      <c r="B398" s="29" t="s">
        <v>553</v>
      </c>
      <c r="C398" s="29" t="s">
        <v>315</v>
      </c>
      <c r="D398" s="29" t="s">
        <v>439</v>
      </c>
      <c r="E398" s="29" t="n">
        <v>6</v>
      </c>
      <c r="F398" s="29"/>
      <c r="G398" s="29"/>
      <c r="H398" s="30" t="n">
        <v>48.48</v>
      </c>
      <c r="I398" s="31" t="n">
        <v>46284</v>
      </c>
      <c r="J398" s="30" t="n">
        <v>48.48</v>
      </c>
      <c r="K398" s="29" t="s">
        <v>120</v>
      </c>
      <c r="L398" s="29" t="s">
        <v>388</v>
      </c>
      <c r="M398" s="29"/>
      <c r="N398" s="29" t="s">
        <v>122</v>
      </c>
      <c r="O398" s="31" t="n">
        <v>46785</v>
      </c>
      <c r="P398" s="29" t="s">
        <v>123</v>
      </c>
      <c r="Q398" s="29" t="n">
        <f aca="false">IFERROR(VALUE(L398),"")</f>
        <v>1</v>
      </c>
      <c r="R398" s="29" t="n">
        <f aca="true">IF(O398="","",O398-TODAY())</f>
        <v>500</v>
      </c>
      <c r="S398" s="29" t="str">
        <f aca="false">IF(C398="&lt;&lt; vazio &gt;&gt;","VAZIA",IF(AND(O398&lt;&gt;"",R398&lt;0),"VENCIDO",IF(AND(O398&lt;&gt;"",R398&lt;=Parametros!$B$10),"PRÓX. VENCIMENTO",IF(F398="Q","QUALIDADE",IF(F398="S","BLOQUEADO",IF(F398="R","RESTRITO/DEVOLUÇÃO",IF(OR(N398="QUAR",N398="QRES"),"QUARENTENA",IF(OR(B398="DESCARTE",B398="DEVOLUÇÃO"),"DESCARTE/DEVOLUÇÃO",IF(AND(D398="",K398&lt;&gt;""),"SEM LOTE",IF(AND(Q398&lt;&gt;"",Q398&gt;=Parametros!$B$11),"PARADO/SEM GIRO","OK"))))))))))</f>
        <v>OK</v>
      </c>
      <c r="T398" s="29" t="str">
        <f aca="false">IF(AND($S398="PARADO/SEM GIRO",$K398="KG",OR(Painel!$B$5="(Todos)",A398=Painel!$B$5)*OR(Painel!$E$5="(Todos)",P398=Painel!$E$5)),$J398+ROW()/10000000,"")</f>
        <v/>
      </c>
      <c r="U398" s="29" t="str">
        <f aca="false">IF(AND($S398="VENCIDO",$K398="KG",OR(Painel!$B$5="(Todos)",A398=Painel!$B$5)*OR(Painel!$E$5="(Todos)",P398=Painel!$E$5)),$J398+ROW()/10000000,"")</f>
        <v/>
      </c>
    </row>
    <row r="399" customFormat="false" ht="15" hidden="false" customHeight="false" outlineLevel="0" collapsed="false">
      <c r="A399" s="29" t="s">
        <v>59</v>
      </c>
      <c r="B399" s="29" t="s">
        <v>553</v>
      </c>
      <c r="C399" s="29" t="s">
        <v>165</v>
      </c>
      <c r="D399" s="29" t="s">
        <v>458</v>
      </c>
      <c r="E399" s="29" t="n">
        <v>6</v>
      </c>
      <c r="F399" s="29"/>
      <c r="G399" s="29"/>
      <c r="H399" s="30" t="n">
        <v>48.48</v>
      </c>
      <c r="I399" s="31" t="n">
        <v>46284</v>
      </c>
      <c r="J399" s="30" t="n">
        <v>48.48</v>
      </c>
      <c r="K399" s="29" t="s">
        <v>120</v>
      </c>
      <c r="L399" s="29" t="s">
        <v>388</v>
      </c>
      <c r="M399" s="29"/>
      <c r="N399" s="29" t="s">
        <v>122</v>
      </c>
      <c r="O399" s="31" t="n">
        <v>46799</v>
      </c>
      <c r="P399" s="29" t="s">
        <v>123</v>
      </c>
      <c r="Q399" s="29" t="n">
        <f aca="false">IFERROR(VALUE(L399),"")</f>
        <v>1</v>
      </c>
      <c r="R399" s="29" t="n">
        <f aca="true">IF(O399="","",O399-TODAY())</f>
        <v>514</v>
      </c>
      <c r="S399" s="29" t="str">
        <f aca="false">IF(C399="&lt;&lt; vazio &gt;&gt;","VAZIA",IF(AND(O399&lt;&gt;"",R399&lt;0),"VENCIDO",IF(AND(O399&lt;&gt;"",R399&lt;=Parametros!$B$10),"PRÓX. VENCIMENTO",IF(F399="Q","QUALIDADE",IF(F399="S","BLOQUEADO",IF(F399="R","RESTRITO/DEVOLUÇÃO",IF(OR(N399="QUAR",N399="QRES"),"QUARENTENA",IF(OR(B399="DESCARTE",B399="DEVOLUÇÃO"),"DESCARTE/DEVOLUÇÃO",IF(AND(D399="",K399&lt;&gt;""),"SEM LOTE",IF(AND(Q399&lt;&gt;"",Q399&gt;=Parametros!$B$11),"PARADO/SEM GIRO","OK"))))))))))</f>
        <v>OK</v>
      </c>
      <c r="T399" s="29" t="str">
        <f aca="false">IF(AND($S399="PARADO/SEM GIRO",$K399="KG",OR(Painel!$B$5="(Todos)",A399=Painel!$B$5)*OR(Painel!$E$5="(Todos)",P399=Painel!$E$5)),$J399+ROW()/10000000,"")</f>
        <v/>
      </c>
      <c r="U399" s="29" t="str">
        <f aca="false">IF(AND($S399="VENCIDO",$K399="KG",OR(Painel!$B$5="(Todos)",A399=Painel!$B$5)*OR(Painel!$E$5="(Todos)",P399=Painel!$E$5)),$J399+ROW()/10000000,"")</f>
        <v/>
      </c>
    </row>
    <row r="400" customFormat="false" ht="15" hidden="false" customHeight="false" outlineLevel="0" collapsed="false">
      <c r="A400" s="29" t="s">
        <v>59</v>
      </c>
      <c r="B400" s="29" t="s">
        <v>553</v>
      </c>
      <c r="C400" s="29" t="s">
        <v>447</v>
      </c>
      <c r="D400" s="29" t="s">
        <v>448</v>
      </c>
      <c r="E400" s="29" t="n">
        <v>6</v>
      </c>
      <c r="F400" s="29"/>
      <c r="G400" s="29"/>
      <c r="H400" s="30" t="n">
        <v>48.48</v>
      </c>
      <c r="I400" s="31" t="n">
        <v>46284</v>
      </c>
      <c r="J400" s="30" t="n">
        <v>48.48</v>
      </c>
      <c r="K400" s="29" t="s">
        <v>120</v>
      </c>
      <c r="L400" s="29" t="s">
        <v>388</v>
      </c>
      <c r="M400" s="29"/>
      <c r="N400" s="29" t="s">
        <v>122</v>
      </c>
      <c r="O400" s="31" t="n">
        <v>46805</v>
      </c>
      <c r="P400" s="29" t="s">
        <v>123</v>
      </c>
      <c r="Q400" s="29" t="n">
        <f aca="false">IFERROR(VALUE(L400),"")</f>
        <v>1</v>
      </c>
      <c r="R400" s="29" t="n">
        <f aca="true">IF(O400="","",O400-TODAY())</f>
        <v>520</v>
      </c>
      <c r="S400" s="29" t="str">
        <f aca="false">IF(C400="&lt;&lt; vazio &gt;&gt;","VAZIA",IF(AND(O400&lt;&gt;"",R400&lt;0),"VENCIDO",IF(AND(O400&lt;&gt;"",R400&lt;=Parametros!$B$10),"PRÓX. VENCIMENTO",IF(F400="Q","QUALIDADE",IF(F400="S","BLOQUEADO",IF(F400="R","RESTRITO/DEVOLUÇÃO",IF(OR(N400="QUAR",N400="QRES"),"QUARENTENA",IF(OR(B400="DESCARTE",B400="DEVOLUÇÃO"),"DESCARTE/DEVOLUÇÃO",IF(AND(D400="",K400&lt;&gt;""),"SEM LOTE",IF(AND(Q400&lt;&gt;"",Q400&gt;=Parametros!$B$11),"PARADO/SEM GIRO","OK"))))))))))</f>
        <v>OK</v>
      </c>
      <c r="T400" s="29" t="str">
        <f aca="false">IF(AND($S400="PARADO/SEM GIRO",$K400="KG",OR(Painel!$B$5="(Todos)",A400=Painel!$B$5)*OR(Painel!$E$5="(Todos)",P400=Painel!$E$5)),$J400+ROW()/10000000,"")</f>
        <v/>
      </c>
      <c r="U400" s="29" t="str">
        <f aca="false">IF(AND($S400="VENCIDO",$K400="KG",OR(Painel!$B$5="(Todos)",A400=Painel!$B$5)*OR(Painel!$E$5="(Todos)",P400=Painel!$E$5)),$J400+ROW()/10000000,"")</f>
        <v/>
      </c>
    </row>
    <row r="401" customFormat="false" ht="15" hidden="false" customHeight="false" outlineLevel="0" collapsed="false">
      <c r="A401" s="29" t="s">
        <v>59</v>
      </c>
      <c r="B401" s="29" t="s">
        <v>553</v>
      </c>
      <c r="C401" s="29" t="s">
        <v>253</v>
      </c>
      <c r="D401" s="29" t="s">
        <v>440</v>
      </c>
      <c r="E401" s="29" t="n">
        <v>6</v>
      </c>
      <c r="F401" s="29"/>
      <c r="G401" s="29"/>
      <c r="H401" s="30" t="n">
        <v>48.48</v>
      </c>
      <c r="I401" s="31" t="n">
        <v>46284</v>
      </c>
      <c r="J401" s="30" t="n">
        <v>48.48</v>
      </c>
      <c r="K401" s="29" t="s">
        <v>120</v>
      </c>
      <c r="L401" s="29" t="s">
        <v>388</v>
      </c>
      <c r="M401" s="29"/>
      <c r="N401" s="29" t="s">
        <v>122</v>
      </c>
      <c r="O401" s="31" t="n">
        <v>46799</v>
      </c>
      <c r="P401" s="29" t="s">
        <v>123</v>
      </c>
      <c r="Q401" s="29" t="n">
        <f aca="false">IFERROR(VALUE(L401),"")</f>
        <v>1</v>
      </c>
      <c r="R401" s="29" t="n">
        <f aca="true">IF(O401="","",O401-TODAY())</f>
        <v>514</v>
      </c>
      <c r="S401" s="29" t="str">
        <f aca="false">IF(C401="&lt;&lt; vazio &gt;&gt;","VAZIA",IF(AND(O401&lt;&gt;"",R401&lt;0),"VENCIDO",IF(AND(O401&lt;&gt;"",R401&lt;=Parametros!$B$10),"PRÓX. VENCIMENTO",IF(F401="Q","QUALIDADE",IF(F401="S","BLOQUEADO",IF(F401="R","RESTRITO/DEVOLUÇÃO",IF(OR(N401="QUAR",N401="QRES"),"QUARENTENA",IF(OR(B401="DESCARTE",B401="DEVOLUÇÃO"),"DESCARTE/DEVOLUÇÃO",IF(AND(D401="",K401&lt;&gt;""),"SEM LOTE",IF(AND(Q401&lt;&gt;"",Q401&gt;=Parametros!$B$11),"PARADO/SEM GIRO","OK"))))))))))</f>
        <v>OK</v>
      </c>
      <c r="T401" s="29" t="str">
        <f aca="false">IF(AND($S401="PARADO/SEM GIRO",$K401="KG",OR(Painel!$B$5="(Todos)",A401=Painel!$B$5)*OR(Painel!$E$5="(Todos)",P401=Painel!$E$5)),$J401+ROW()/10000000,"")</f>
        <v/>
      </c>
      <c r="U401" s="29" t="str">
        <f aca="false">IF(AND($S401="VENCIDO",$K401="KG",OR(Painel!$B$5="(Todos)",A401=Painel!$B$5)*OR(Painel!$E$5="(Todos)",P401=Painel!$E$5)),$J401+ROW()/10000000,"")</f>
        <v/>
      </c>
    </row>
    <row r="402" customFormat="false" ht="15" hidden="false" customHeight="false" outlineLevel="0" collapsed="false">
      <c r="A402" s="29" t="s">
        <v>59</v>
      </c>
      <c r="B402" s="29" t="s">
        <v>554</v>
      </c>
      <c r="C402" s="29" t="s">
        <v>186</v>
      </c>
      <c r="D402" s="29" t="s">
        <v>427</v>
      </c>
      <c r="E402" s="29" t="n">
        <v>4</v>
      </c>
      <c r="F402" s="29"/>
      <c r="G402" s="29"/>
      <c r="H402" s="30" t="n">
        <v>101</v>
      </c>
      <c r="I402" s="31" t="n">
        <v>46285</v>
      </c>
      <c r="J402" s="30" t="n">
        <v>101</v>
      </c>
      <c r="K402" s="29" t="s">
        <v>120</v>
      </c>
      <c r="L402" s="29" t="s">
        <v>116</v>
      </c>
      <c r="M402" s="29"/>
      <c r="N402" s="29" t="s">
        <v>122</v>
      </c>
      <c r="O402" s="31" t="n">
        <v>46811</v>
      </c>
      <c r="P402" s="29" t="s">
        <v>123</v>
      </c>
      <c r="Q402" s="29" t="n">
        <f aca="false">IFERROR(VALUE(L402),"")</f>
        <v>0</v>
      </c>
      <c r="R402" s="29" t="n">
        <f aca="true">IF(O402="","",O402-TODAY())</f>
        <v>526</v>
      </c>
      <c r="S402" s="29" t="str">
        <f aca="false">IF(C402="&lt;&lt; vazio &gt;&gt;","VAZIA",IF(AND(O402&lt;&gt;"",R402&lt;0),"VENCIDO",IF(AND(O402&lt;&gt;"",R402&lt;=Parametros!$B$10),"PRÓX. VENCIMENTO",IF(F402="Q","QUALIDADE",IF(F402="S","BLOQUEADO",IF(F402="R","RESTRITO/DEVOLUÇÃO",IF(OR(N402="QUAR",N402="QRES"),"QUARENTENA",IF(OR(B402="DESCARTE",B402="DEVOLUÇÃO"),"DESCARTE/DEVOLUÇÃO",IF(AND(D402="",K402&lt;&gt;""),"SEM LOTE",IF(AND(Q402&lt;&gt;"",Q402&gt;=Parametros!$B$11),"PARADO/SEM GIRO","OK"))))))))))</f>
        <v>OK</v>
      </c>
      <c r="T402" s="29" t="str">
        <f aca="false">IF(AND($S402="PARADO/SEM GIRO",$K402="KG",OR(Painel!$B$5="(Todos)",A402=Painel!$B$5)*OR(Painel!$E$5="(Todos)",P402=Painel!$E$5)),$J402+ROW()/10000000,"")</f>
        <v/>
      </c>
      <c r="U402" s="29" t="str">
        <f aca="false">IF(AND($S402="VENCIDO",$K402="KG",OR(Painel!$B$5="(Todos)",A402=Painel!$B$5)*OR(Painel!$E$5="(Todos)",P402=Painel!$E$5)),$J402+ROW()/10000000,"")</f>
        <v/>
      </c>
    </row>
    <row r="403" customFormat="false" ht="15" hidden="false" customHeight="false" outlineLevel="0" collapsed="false">
      <c r="A403" s="29" t="s">
        <v>59</v>
      </c>
      <c r="B403" s="29" t="s">
        <v>554</v>
      </c>
      <c r="C403" s="29" t="s">
        <v>437</v>
      </c>
      <c r="D403" s="29" t="s">
        <v>438</v>
      </c>
      <c r="E403" s="29" t="n">
        <v>4</v>
      </c>
      <c r="F403" s="29"/>
      <c r="G403" s="29"/>
      <c r="H403" s="30" t="n">
        <v>24.24</v>
      </c>
      <c r="I403" s="31" t="n">
        <v>46285</v>
      </c>
      <c r="J403" s="30" t="n">
        <v>24.24</v>
      </c>
      <c r="K403" s="29" t="s">
        <v>120</v>
      </c>
      <c r="L403" s="29" t="s">
        <v>116</v>
      </c>
      <c r="M403" s="29"/>
      <c r="N403" s="29" t="s">
        <v>122</v>
      </c>
      <c r="O403" s="31" t="n">
        <v>46797</v>
      </c>
      <c r="P403" s="29" t="s">
        <v>123</v>
      </c>
      <c r="Q403" s="29" t="n">
        <f aca="false">IFERROR(VALUE(L403),"")</f>
        <v>0</v>
      </c>
      <c r="R403" s="29" t="n">
        <f aca="true">IF(O403="","",O403-TODAY())</f>
        <v>512</v>
      </c>
      <c r="S403" s="29" t="str">
        <f aca="false">IF(C403="&lt;&lt; vazio &gt;&gt;","VAZIA",IF(AND(O403&lt;&gt;"",R403&lt;0),"VENCIDO",IF(AND(O403&lt;&gt;"",R403&lt;=Parametros!$B$10),"PRÓX. VENCIMENTO",IF(F403="Q","QUALIDADE",IF(F403="S","BLOQUEADO",IF(F403="R","RESTRITO/DEVOLUÇÃO",IF(OR(N403="QUAR",N403="QRES"),"QUARENTENA",IF(OR(B403="DESCARTE",B403="DEVOLUÇÃO"),"DESCARTE/DEVOLUÇÃO",IF(AND(D403="",K403&lt;&gt;""),"SEM LOTE",IF(AND(Q403&lt;&gt;"",Q403&gt;=Parametros!$B$11),"PARADO/SEM GIRO","OK"))))))))))</f>
        <v>OK</v>
      </c>
      <c r="T403" s="29" t="str">
        <f aca="false">IF(AND($S403="PARADO/SEM GIRO",$K403="KG",OR(Painel!$B$5="(Todos)",A403=Painel!$B$5)*OR(Painel!$E$5="(Todos)",P403=Painel!$E$5)),$J403+ROW()/10000000,"")</f>
        <v/>
      </c>
      <c r="U403" s="29" t="str">
        <f aca="false">IF(AND($S403="VENCIDO",$K403="KG",OR(Painel!$B$5="(Todos)",A403=Painel!$B$5)*OR(Painel!$E$5="(Todos)",P403=Painel!$E$5)),$J403+ROW()/10000000,"")</f>
        <v/>
      </c>
    </row>
    <row r="404" customFormat="false" ht="15" hidden="false" customHeight="false" outlineLevel="0" collapsed="false">
      <c r="A404" s="29" t="s">
        <v>59</v>
      </c>
      <c r="B404" s="29" t="s">
        <v>554</v>
      </c>
      <c r="C404" s="29" t="s">
        <v>315</v>
      </c>
      <c r="D404" s="29" t="s">
        <v>439</v>
      </c>
      <c r="E404" s="29" t="n">
        <v>4</v>
      </c>
      <c r="F404" s="29"/>
      <c r="G404" s="29"/>
      <c r="H404" s="30" t="n">
        <v>24.24</v>
      </c>
      <c r="I404" s="31" t="n">
        <v>46285</v>
      </c>
      <c r="J404" s="30" t="n">
        <v>24.24</v>
      </c>
      <c r="K404" s="29" t="s">
        <v>120</v>
      </c>
      <c r="L404" s="29" t="s">
        <v>116</v>
      </c>
      <c r="M404" s="29"/>
      <c r="N404" s="29" t="s">
        <v>122</v>
      </c>
      <c r="O404" s="31" t="n">
        <v>46785</v>
      </c>
      <c r="P404" s="29" t="s">
        <v>123</v>
      </c>
      <c r="Q404" s="29" t="n">
        <f aca="false">IFERROR(VALUE(L404),"")</f>
        <v>0</v>
      </c>
      <c r="R404" s="29" t="n">
        <f aca="true">IF(O404="","",O404-TODAY())</f>
        <v>500</v>
      </c>
      <c r="S404" s="29" t="str">
        <f aca="false">IF(C404="&lt;&lt; vazio &gt;&gt;","VAZIA",IF(AND(O404&lt;&gt;"",R404&lt;0),"VENCIDO",IF(AND(O404&lt;&gt;"",R404&lt;=Parametros!$B$10),"PRÓX. VENCIMENTO",IF(F404="Q","QUALIDADE",IF(F404="S","BLOQUEADO",IF(F404="R","RESTRITO/DEVOLUÇÃO",IF(OR(N404="QUAR",N404="QRES"),"QUARENTENA",IF(OR(B404="DESCARTE",B404="DEVOLUÇÃO"),"DESCARTE/DEVOLUÇÃO",IF(AND(D404="",K404&lt;&gt;""),"SEM LOTE",IF(AND(Q404&lt;&gt;"",Q404&gt;=Parametros!$B$11),"PARADO/SEM GIRO","OK"))))))))))</f>
        <v>OK</v>
      </c>
      <c r="T404" s="29" t="str">
        <f aca="false">IF(AND($S404="PARADO/SEM GIRO",$K404="KG",OR(Painel!$B$5="(Todos)",A404=Painel!$B$5)*OR(Painel!$E$5="(Todos)",P404=Painel!$E$5)),$J404+ROW()/10000000,"")</f>
        <v/>
      </c>
      <c r="U404" s="29" t="str">
        <f aca="false">IF(AND($S404="VENCIDO",$K404="KG",OR(Painel!$B$5="(Todos)",A404=Painel!$B$5)*OR(Painel!$E$5="(Todos)",P404=Painel!$E$5)),$J404+ROW()/10000000,"")</f>
        <v/>
      </c>
    </row>
    <row r="405" customFormat="false" ht="15" hidden="false" customHeight="false" outlineLevel="0" collapsed="false">
      <c r="A405" s="29" t="s">
        <v>59</v>
      </c>
      <c r="B405" s="29" t="s">
        <v>554</v>
      </c>
      <c r="C405" s="29" t="s">
        <v>258</v>
      </c>
      <c r="D405" s="29" t="s">
        <v>378</v>
      </c>
      <c r="E405" s="29" t="n">
        <v>4</v>
      </c>
      <c r="F405" s="29"/>
      <c r="G405" s="29"/>
      <c r="H405" s="30" t="n">
        <v>60.6</v>
      </c>
      <c r="I405" s="31" t="n">
        <v>46285</v>
      </c>
      <c r="J405" s="30" t="n">
        <v>60.6</v>
      </c>
      <c r="K405" s="29" t="s">
        <v>120</v>
      </c>
      <c r="L405" s="29" t="s">
        <v>116</v>
      </c>
      <c r="M405" s="29"/>
      <c r="N405" s="29" t="s">
        <v>122</v>
      </c>
      <c r="O405" s="31" t="n">
        <v>46551</v>
      </c>
      <c r="P405" s="29" t="s">
        <v>123</v>
      </c>
      <c r="Q405" s="29" t="n">
        <f aca="false">IFERROR(VALUE(L405),"")</f>
        <v>0</v>
      </c>
      <c r="R405" s="29" t="n">
        <f aca="true">IF(O405="","",O405-TODAY())</f>
        <v>266</v>
      </c>
      <c r="S405" s="29" t="str">
        <f aca="false">IF(C405="&lt;&lt; vazio &gt;&gt;","VAZIA",IF(AND(O405&lt;&gt;"",R405&lt;0),"VENCIDO",IF(AND(O405&lt;&gt;"",R405&lt;=Parametros!$B$10),"PRÓX. VENCIMENTO",IF(F405="Q","QUALIDADE",IF(F405="S","BLOQUEADO",IF(F405="R","RESTRITO/DEVOLUÇÃO",IF(OR(N405="QUAR",N405="QRES"),"QUARENTENA",IF(OR(B405="DESCARTE",B405="DEVOLUÇÃO"),"DESCARTE/DEVOLUÇÃO",IF(AND(D405="",K405&lt;&gt;""),"SEM LOTE",IF(AND(Q405&lt;&gt;"",Q405&gt;=Parametros!$B$11),"PARADO/SEM GIRO","OK"))))))))))</f>
        <v>OK</v>
      </c>
      <c r="T405" s="29" t="str">
        <f aca="false">IF(AND($S405="PARADO/SEM GIRO",$K405="KG",OR(Painel!$B$5="(Todos)",A405=Painel!$B$5)*OR(Painel!$E$5="(Todos)",P405=Painel!$E$5)),$J405+ROW()/10000000,"")</f>
        <v/>
      </c>
      <c r="U405" s="29" t="str">
        <f aca="false">IF(AND($S405="VENCIDO",$K405="KG",OR(Painel!$B$5="(Todos)",A405=Painel!$B$5)*OR(Painel!$E$5="(Todos)",P405=Painel!$E$5)),$J405+ROW()/10000000,"")</f>
        <v/>
      </c>
    </row>
    <row r="406" customFormat="false" ht="15" hidden="false" customHeight="false" outlineLevel="0" collapsed="false">
      <c r="A406" s="29" t="s">
        <v>59</v>
      </c>
      <c r="B406" s="29" t="s">
        <v>555</v>
      </c>
      <c r="C406" s="29" t="s">
        <v>362</v>
      </c>
      <c r="D406" s="29" t="s">
        <v>450</v>
      </c>
      <c r="E406" s="29" t="n">
        <v>8</v>
      </c>
      <c r="F406" s="29"/>
      <c r="G406" s="29"/>
      <c r="H406" s="30" t="n">
        <v>12.12</v>
      </c>
      <c r="I406" s="31" t="n">
        <v>46285</v>
      </c>
      <c r="J406" s="30" t="n">
        <v>12.12</v>
      </c>
      <c r="K406" s="29" t="s">
        <v>120</v>
      </c>
      <c r="L406" s="29" t="s">
        <v>116</v>
      </c>
      <c r="M406" s="29"/>
      <c r="N406" s="29" t="s">
        <v>122</v>
      </c>
      <c r="O406" s="31" t="n">
        <v>46966</v>
      </c>
      <c r="P406" s="29" t="s">
        <v>123</v>
      </c>
      <c r="Q406" s="29" t="n">
        <f aca="false">IFERROR(VALUE(L406),"")</f>
        <v>0</v>
      </c>
      <c r="R406" s="29" t="n">
        <f aca="true">IF(O406="","",O406-TODAY())</f>
        <v>681</v>
      </c>
      <c r="S406" s="29" t="str">
        <f aca="false">IF(C406="&lt;&lt; vazio &gt;&gt;","VAZIA",IF(AND(O406&lt;&gt;"",R406&lt;0),"VENCIDO",IF(AND(O406&lt;&gt;"",R406&lt;=Parametros!$B$10),"PRÓX. VENCIMENTO",IF(F406="Q","QUALIDADE",IF(F406="S","BLOQUEADO",IF(F406="R","RESTRITO/DEVOLUÇÃO",IF(OR(N406="QUAR",N406="QRES"),"QUARENTENA",IF(OR(B406="DESCARTE",B406="DEVOLUÇÃO"),"DESCARTE/DEVOLUÇÃO",IF(AND(D406="",K406&lt;&gt;""),"SEM LOTE",IF(AND(Q406&lt;&gt;"",Q406&gt;=Parametros!$B$11),"PARADO/SEM GIRO","OK"))))))))))</f>
        <v>OK</v>
      </c>
      <c r="T406" s="29" t="str">
        <f aca="false">IF(AND($S406="PARADO/SEM GIRO",$K406="KG",OR(Painel!$B$5="(Todos)",A406=Painel!$B$5)*OR(Painel!$E$5="(Todos)",P406=Painel!$E$5)),$J406+ROW()/10000000,"")</f>
        <v/>
      </c>
      <c r="U406" s="29" t="str">
        <f aca="false">IF(AND($S406="VENCIDO",$K406="KG",OR(Painel!$B$5="(Todos)",A406=Painel!$B$5)*OR(Painel!$E$5="(Todos)",P406=Painel!$E$5)),$J406+ROW()/10000000,"")</f>
        <v/>
      </c>
    </row>
    <row r="407" customFormat="false" ht="15" hidden="false" customHeight="false" outlineLevel="0" collapsed="false">
      <c r="A407" s="29" t="s">
        <v>59</v>
      </c>
      <c r="B407" s="29" t="s">
        <v>555</v>
      </c>
      <c r="C407" s="29" t="s">
        <v>186</v>
      </c>
      <c r="D407" s="29" t="s">
        <v>427</v>
      </c>
      <c r="E407" s="29" t="n">
        <v>8</v>
      </c>
      <c r="F407" s="29"/>
      <c r="G407" s="29"/>
      <c r="H407" s="30" t="n">
        <v>30.3</v>
      </c>
      <c r="I407" s="31" t="n">
        <v>46285</v>
      </c>
      <c r="J407" s="30" t="n">
        <v>30.3</v>
      </c>
      <c r="K407" s="29" t="s">
        <v>120</v>
      </c>
      <c r="L407" s="29" t="s">
        <v>116</v>
      </c>
      <c r="M407" s="29"/>
      <c r="N407" s="29" t="s">
        <v>122</v>
      </c>
      <c r="O407" s="31" t="n">
        <v>46811</v>
      </c>
      <c r="P407" s="29" t="s">
        <v>123</v>
      </c>
      <c r="Q407" s="29" t="n">
        <f aca="false">IFERROR(VALUE(L407),"")</f>
        <v>0</v>
      </c>
      <c r="R407" s="29" t="n">
        <f aca="true">IF(O407="","",O407-TODAY())</f>
        <v>526</v>
      </c>
      <c r="S407" s="29" t="str">
        <f aca="false">IF(C407="&lt;&lt; vazio &gt;&gt;","VAZIA",IF(AND(O407&lt;&gt;"",R407&lt;0),"VENCIDO",IF(AND(O407&lt;&gt;"",R407&lt;=Parametros!$B$10),"PRÓX. VENCIMENTO",IF(F407="Q","QUALIDADE",IF(F407="S","BLOQUEADO",IF(F407="R","RESTRITO/DEVOLUÇÃO",IF(OR(N407="QUAR",N407="QRES"),"QUARENTENA",IF(OR(B407="DESCARTE",B407="DEVOLUÇÃO"),"DESCARTE/DEVOLUÇÃO",IF(AND(D407="",K407&lt;&gt;""),"SEM LOTE",IF(AND(Q407&lt;&gt;"",Q407&gt;=Parametros!$B$11),"PARADO/SEM GIRO","OK"))))))))))</f>
        <v>OK</v>
      </c>
      <c r="T407" s="29" t="str">
        <f aca="false">IF(AND($S407="PARADO/SEM GIRO",$K407="KG",OR(Painel!$B$5="(Todos)",A407=Painel!$B$5)*OR(Painel!$E$5="(Todos)",P407=Painel!$E$5)),$J407+ROW()/10000000,"")</f>
        <v/>
      </c>
      <c r="U407" s="29" t="str">
        <f aca="false">IF(AND($S407="VENCIDO",$K407="KG",OR(Painel!$B$5="(Todos)",A407=Painel!$B$5)*OR(Painel!$E$5="(Todos)",P407=Painel!$E$5)),$J407+ROW()/10000000,"")</f>
        <v/>
      </c>
    </row>
    <row r="408" customFormat="false" ht="15" hidden="false" customHeight="false" outlineLevel="0" collapsed="false">
      <c r="A408" s="29" t="s">
        <v>59</v>
      </c>
      <c r="B408" s="29" t="s">
        <v>555</v>
      </c>
      <c r="C408" s="29" t="s">
        <v>276</v>
      </c>
      <c r="D408" s="29" t="s">
        <v>435</v>
      </c>
      <c r="E408" s="29" t="n">
        <v>8</v>
      </c>
      <c r="F408" s="29"/>
      <c r="G408" s="29"/>
      <c r="H408" s="30" t="n">
        <v>13.2</v>
      </c>
      <c r="I408" s="31" t="n">
        <v>46285</v>
      </c>
      <c r="J408" s="30" t="n">
        <v>13.2</v>
      </c>
      <c r="K408" s="29" t="s">
        <v>120</v>
      </c>
      <c r="L408" s="29" t="s">
        <v>116</v>
      </c>
      <c r="M408" s="29"/>
      <c r="N408" s="29" t="s">
        <v>122</v>
      </c>
      <c r="O408" s="31" t="n">
        <v>46780</v>
      </c>
      <c r="P408" s="29" t="s">
        <v>123</v>
      </c>
      <c r="Q408" s="29" t="n">
        <f aca="false">IFERROR(VALUE(L408),"")</f>
        <v>0</v>
      </c>
      <c r="R408" s="29" t="n">
        <f aca="true">IF(O408="","",O408-TODAY())</f>
        <v>495</v>
      </c>
      <c r="S408" s="29" t="str">
        <f aca="false">IF(C408="&lt;&lt; vazio &gt;&gt;","VAZIA",IF(AND(O408&lt;&gt;"",R408&lt;0),"VENCIDO",IF(AND(O408&lt;&gt;"",R408&lt;=Parametros!$B$10),"PRÓX. VENCIMENTO",IF(F408="Q","QUALIDADE",IF(F408="S","BLOQUEADO",IF(F408="R","RESTRITO/DEVOLUÇÃO",IF(OR(N408="QUAR",N408="QRES"),"QUARENTENA",IF(OR(B408="DESCARTE",B408="DEVOLUÇÃO"),"DESCARTE/DEVOLUÇÃO",IF(AND(D408="",K408&lt;&gt;""),"SEM LOTE",IF(AND(Q408&lt;&gt;"",Q408&gt;=Parametros!$B$11),"PARADO/SEM GIRO","OK"))))))))))</f>
        <v>OK</v>
      </c>
      <c r="T408" s="29" t="str">
        <f aca="false">IF(AND($S408="PARADO/SEM GIRO",$K408="KG",OR(Painel!$B$5="(Todos)",A408=Painel!$B$5)*OR(Painel!$E$5="(Todos)",P408=Painel!$E$5)),$J408+ROW()/10000000,"")</f>
        <v/>
      </c>
      <c r="U408" s="29" t="str">
        <f aca="false">IF(AND($S408="VENCIDO",$K408="KG",OR(Painel!$B$5="(Todos)",A408=Painel!$B$5)*OR(Painel!$E$5="(Todos)",P408=Painel!$E$5)),$J408+ROW()/10000000,"")</f>
        <v/>
      </c>
    </row>
    <row r="409" customFormat="false" ht="15" hidden="false" customHeight="false" outlineLevel="0" collapsed="false">
      <c r="A409" s="29" t="s">
        <v>59</v>
      </c>
      <c r="B409" s="29" t="s">
        <v>555</v>
      </c>
      <c r="C409" s="29" t="s">
        <v>278</v>
      </c>
      <c r="D409" s="29" t="s">
        <v>404</v>
      </c>
      <c r="E409" s="29" t="n">
        <v>8</v>
      </c>
      <c r="F409" s="29"/>
      <c r="G409" s="29"/>
      <c r="H409" s="30" t="n">
        <v>10.1</v>
      </c>
      <c r="I409" s="31" t="n">
        <v>46285</v>
      </c>
      <c r="J409" s="30" t="n">
        <v>10.1</v>
      </c>
      <c r="K409" s="29" t="s">
        <v>120</v>
      </c>
      <c r="L409" s="29" t="s">
        <v>116</v>
      </c>
      <c r="M409" s="29"/>
      <c r="N409" s="29" t="s">
        <v>122</v>
      </c>
      <c r="O409" s="31" t="n">
        <v>46661</v>
      </c>
      <c r="P409" s="29" t="s">
        <v>123</v>
      </c>
      <c r="Q409" s="29" t="n">
        <f aca="false">IFERROR(VALUE(L409),"")</f>
        <v>0</v>
      </c>
      <c r="R409" s="29" t="n">
        <f aca="true">IF(O409="","",O409-TODAY())</f>
        <v>376</v>
      </c>
      <c r="S409" s="29" t="str">
        <f aca="false">IF(C409="&lt;&lt; vazio &gt;&gt;","VAZIA",IF(AND(O409&lt;&gt;"",R409&lt;0),"VENCIDO",IF(AND(O409&lt;&gt;"",R409&lt;=Parametros!$B$10),"PRÓX. VENCIMENTO",IF(F409="Q","QUALIDADE",IF(F409="S","BLOQUEADO",IF(F409="R","RESTRITO/DEVOLUÇÃO",IF(OR(N409="QUAR",N409="QRES"),"QUARENTENA",IF(OR(B409="DESCARTE",B409="DEVOLUÇÃO"),"DESCARTE/DEVOLUÇÃO",IF(AND(D409="",K409&lt;&gt;""),"SEM LOTE",IF(AND(Q409&lt;&gt;"",Q409&gt;=Parametros!$B$11),"PARADO/SEM GIRO","OK"))))))))))</f>
        <v>OK</v>
      </c>
      <c r="T409" s="29" t="str">
        <f aca="false">IF(AND($S409="PARADO/SEM GIRO",$K409="KG",OR(Painel!$B$5="(Todos)",A409=Painel!$B$5)*OR(Painel!$E$5="(Todos)",P409=Painel!$E$5)),$J409+ROW()/10000000,"")</f>
        <v/>
      </c>
      <c r="U409" s="29" t="str">
        <f aca="false">IF(AND($S409="VENCIDO",$K409="KG",OR(Painel!$B$5="(Todos)",A409=Painel!$B$5)*OR(Painel!$E$5="(Todos)",P409=Painel!$E$5)),$J409+ROW()/10000000,"")</f>
        <v/>
      </c>
    </row>
    <row r="410" customFormat="false" ht="15" hidden="false" customHeight="false" outlineLevel="0" collapsed="false">
      <c r="A410" s="29" t="s">
        <v>59</v>
      </c>
      <c r="B410" s="29" t="s">
        <v>555</v>
      </c>
      <c r="C410" s="29" t="s">
        <v>556</v>
      </c>
      <c r="D410" s="29" t="s">
        <v>557</v>
      </c>
      <c r="E410" s="29" t="n">
        <v>8</v>
      </c>
      <c r="F410" s="29"/>
      <c r="G410" s="29"/>
      <c r="H410" s="30" t="n">
        <v>16.4</v>
      </c>
      <c r="I410" s="31" t="n">
        <v>46285</v>
      </c>
      <c r="J410" s="30" t="n">
        <v>16.4</v>
      </c>
      <c r="K410" s="29" t="s">
        <v>120</v>
      </c>
      <c r="L410" s="29" t="s">
        <v>116</v>
      </c>
      <c r="M410" s="29"/>
      <c r="N410" s="29" t="s">
        <v>122</v>
      </c>
      <c r="O410" s="31" t="n">
        <v>46599</v>
      </c>
      <c r="P410" s="29" t="s">
        <v>123</v>
      </c>
      <c r="Q410" s="29" t="n">
        <f aca="false">IFERROR(VALUE(L410),"")</f>
        <v>0</v>
      </c>
      <c r="R410" s="29" t="n">
        <f aca="true">IF(O410="","",O410-TODAY())</f>
        <v>314</v>
      </c>
      <c r="S410" s="29" t="str">
        <f aca="false">IF(C410="&lt;&lt; vazio &gt;&gt;","VAZIA",IF(AND(O410&lt;&gt;"",R410&lt;0),"VENCIDO",IF(AND(O410&lt;&gt;"",R410&lt;=Parametros!$B$10),"PRÓX. VENCIMENTO",IF(F410="Q","QUALIDADE",IF(F410="S","BLOQUEADO",IF(F410="R","RESTRITO/DEVOLUÇÃO",IF(OR(N410="QUAR",N410="QRES"),"QUARENTENA",IF(OR(B410="DESCARTE",B410="DEVOLUÇÃO"),"DESCARTE/DEVOLUÇÃO",IF(AND(D410="",K410&lt;&gt;""),"SEM LOTE",IF(AND(Q410&lt;&gt;"",Q410&gt;=Parametros!$B$11),"PARADO/SEM GIRO","OK"))))))))))</f>
        <v>OK</v>
      </c>
      <c r="T410" s="29" t="str">
        <f aca="false">IF(AND($S410="PARADO/SEM GIRO",$K410="KG",OR(Painel!$B$5="(Todos)",A410=Painel!$B$5)*OR(Painel!$E$5="(Todos)",P410=Painel!$E$5)),$J410+ROW()/10000000,"")</f>
        <v/>
      </c>
      <c r="U410" s="29" t="str">
        <f aca="false">IF(AND($S410="VENCIDO",$K410="KG",OR(Painel!$B$5="(Todos)",A410=Painel!$B$5)*OR(Painel!$E$5="(Todos)",P410=Painel!$E$5)),$J410+ROW()/10000000,"")</f>
        <v/>
      </c>
    </row>
    <row r="411" customFormat="false" ht="15" hidden="false" customHeight="false" outlineLevel="0" collapsed="false">
      <c r="A411" s="29" t="s">
        <v>59</v>
      </c>
      <c r="B411" s="29" t="s">
        <v>555</v>
      </c>
      <c r="C411" s="29" t="s">
        <v>373</v>
      </c>
      <c r="D411" s="29" t="s">
        <v>428</v>
      </c>
      <c r="E411" s="29" t="n">
        <v>8</v>
      </c>
      <c r="F411" s="29"/>
      <c r="G411" s="29"/>
      <c r="H411" s="30" t="n">
        <v>24.24</v>
      </c>
      <c r="I411" s="31" t="n">
        <v>46285</v>
      </c>
      <c r="J411" s="30" t="n">
        <v>24.24</v>
      </c>
      <c r="K411" s="29" t="s">
        <v>120</v>
      </c>
      <c r="L411" s="29" t="s">
        <v>116</v>
      </c>
      <c r="M411" s="29"/>
      <c r="N411" s="29" t="s">
        <v>122</v>
      </c>
      <c r="O411" s="31" t="n">
        <v>46788</v>
      </c>
      <c r="P411" s="29" t="s">
        <v>123</v>
      </c>
      <c r="Q411" s="29" t="n">
        <f aca="false">IFERROR(VALUE(L411),"")</f>
        <v>0</v>
      </c>
      <c r="R411" s="29" t="n">
        <f aca="true">IF(O411="","",O411-TODAY())</f>
        <v>503</v>
      </c>
      <c r="S411" s="29" t="str">
        <f aca="false">IF(C411="&lt;&lt; vazio &gt;&gt;","VAZIA",IF(AND(O411&lt;&gt;"",R411&lt;0),"VENCIDO",IF(AND(O411&lt;&gt;"",R411&lt;=Parametros!$B$10),"PRÓX. VENCIMENTO",IF(F411="Q","QUALIDADE",IF(F411="S","BLOQUEADO",IF(F411="R","RESTRITO/DEVOLUÇÃO",IF(OR(N411="QUAR",N411="QRES"),"QUARENTENA",IF(OR(B411="DESCARTE",B411="DEVOLUÇÃO"),"DESCARTE/DEVOLUÇÃO",IF(AND(D411="",K411&lt;&gt;""),"SEM LOTE",IF(AND(Q411&lt;&gt;"",Q411&gt;=Parametros!$B$11),"PARADO/SEM GIRO","OK"))))))))))</f>
        <v>OK</v>
      </c>
      <c r="T411" s="29" t="str">
        <f aca="false">IF(AND($S411="PARADO/SEM GIRO",$K411="KG",OR(Painel!$B$5="(Todos)",A411=Painel!$B$5)*OR(Painel!$E$5="(Todos)",P411=Painel!$E$5)),$J411+ROW()/10000000,"")</f>
        <v/>
      </c>
      <c r="U411" s="29" t="str">
        <f aca="false">IF(AND($S411="VENCIDO",$K411="KG",OR(Painel!$B$5="(Todos)",A411=Painel!$B$5)*OR(Painel!$E$5="(Todos)",P411=Painel!$E$5)),$J411+ROW()/10000000,"")</f>
        <v/>
      </c>
    </row>
    <row r="412" customFormat="false" ht="15" hidden="false" customHeight="false" outlineLevel="0" collapsed="false">
      <c r="A412" s="29" t="s">
        <v>59</v>
      </c>
      <c r="B412" s="29" t="s">
        <v>555</v>
      </c>
      <c r="C412" s="29" t="s">
        <v>253</v>
      </c>
      <c r="D412" s="29" t="s">
        <v>440</v>
      </c>
      <c r="E412" s="29" t="n">
        <v>8</v>
      </c>
      <c r="F412" s="29"/>
      <c r="G412" s="29"/>
      <c r="H412" s="30" t="n">
        <v>12.12</v>
      </c>
      <c r="I412" s="31" t="n">
        <v>46285</v>
      </c>
      <c r="J412" s="30" t="n">
        <v>12.12</v>
      </c>
      <c r="K412" s="29" t="s">
        <v>120</v>
      </c>
      <c r="L412" s="29" t="s">
        <v>116</v>
      </c>
      <c r="M412" s="29"/>
      <c r="N412" s="29" t="s">
        <v>122</v>
      </c>
      <c r="O412" s="31" t="n">
        <v>46799</v>
      </c>
      <c r="P412" s="29" t="s">
        <v>123</v>
      </c>
      <c r="Q412" s="29" t="n">
        <f aca="false">IFERROR(VALUE(L412),"")</f>
        <v>0</v>
      </c>
      <c r="R412" s="29" t="n">
        <f aca="true">IF(O412="","",O412-TODAY())</f>
        <v>514</v>
      </c>
      <c r="S412" s="29" t="str">
        <f aca="false">IF(C412="&lt;&lt; vazio &gt;&gt;","VAZIA",IF(AND(O412&lt;&gt;"",R412&lt;0),"VENCIDO",IF(AND(O412&lt;&gt;"",R412&lt;=Parametros!$B$10),"PRÓX. VENCIMENTO",IF(F412="Q","QUALIDADE",IF(F412="S","BLOQUEADO",IF(F412="R","RESTRITO/DEVOLUÇÃO",IF(OR(N412="QUAR",N412="QRES"),"QUARENTENA",IF(OR(B412="DESCARTE",B412="DEVOLUÇÃO"),"DESCARTE/DEVOLUÇÃO",IF(AND(D412="",K412&lt;&gt;""),"SEM LOTE",IF(AND(Q412&lt;&gt;"",Q412&gt;=Parametros!$B$11),"PARADO/SEM GIRO","OK"))))))))))</f>
        <v>OK</v>
      </c>
      <c r="T412" s="29" t="str">
        <f aca="false">IF(AND($S412="PARADO/SEM GIRO",$K412="KG",OR(Painel!$B$5="(Todos)",A412=Painel!$B$5)*OR(Painel!$E$5="(Todos)",P412=Painel!$E$5)),$J412+ROW()/10000000,"")</f>
        <v/>
      </c>
      <c r="U412" s="29" t="str">
        <f aca="false">IF(AND($S412="VENCIDO",$K412="KG",OR(Painel!$B$5="(Todos)",A412=Painel!$B$5)*OR(Painel!$E$5="(Todos)",P412=Painel!$E$5)),$J412+ROW()/10000000,"")</f>
        <v/>
      </c>
    </row>
    <row r="413" customFormat="false" ht="15" hidden="false" customHeight="false" outlineLevel="0" collapsed="false">
      <c r="A413" s="29" t="s">
        <v>59</v>
      </c>
      <c r="B413" s="29" t="s">
        <v>555</v>
      </c>
      <c r="C413" s="29" t="s">
        <v>258</v>
      </c>
      <c r="D413" s="29" t="s">
        <v>378</v>
      </c>
      <c r="E413" s="29" t="n">
        <v>8</v>
      </c>
      <c r="F413" s="29"/>
      <c r="G413" s="29"/>
      <c r="H413" s="30" t="n">
        <v>24.24</v>
      </c>
      <c r="I413" s="31" t="n">
        <v>46285</v>
      </c>
      <c r="J413" s="30" t="n">
        <v>24.24</v>
      </c>
      <c r="K413" s="29" t="s">
        <v>120</v>
      </c>
      <c r="L413" s="29" t="s">
        <v>116</v>
      </c>
      <c r="M413" s="29"/>
      <c r="N413" s="29" t="s">
        <v>122</v>
      </c>
      <c r="O413" s="31" t="n">
        <v>46551</v>
      </c>
      <c r="P413" s="29" t="s">
        <v>123</v>
      </c>
      <c r="Q413" s="29" t="n">
        <f aca="false">IFERROR(VALUE(L413),"")</f>
        <v>0</v>
      </c>
      <c r="R413" s="29" t="n">
        <f aca="true">IF(O413="","",O413-TODAY())</f>
        <v>266</v>
      </c>
      <c r="S413" s="29" t="str">
        <f aca="false">IF(C413="&lt;&lt; vazio &gt;&gt;","VAZIA",IF(AND(O413&lt;&gt;"",R413&lt;0),"VENCIDO",IF(AND(O413&lt;&gt;"",R413&lt;=Parametros!$B$10),"PRÓX. VENCIMENTO",IF(F413="Q","QUALIDADE",IF(F413="S","BLOQUEADO",IF(F413="R","RESTRITO/DEVOLUÇÃO",IF(OR(N413="QUAR",N413="QRES"),"QUARENTENA",IF(OR(B413="DESCARTE",B413="DEVOLUÇÃO"),"DESCARTE/DEVOLUÇÃO",IF(AND(D413="",K413&lt;&gt;""),"SEM LOTE",IF(AND(Q413&lt;&gt;"",Q413&gt;=Parametros!$B$11),"PARADO/SEM GIRO","OK"))))))))))</f>
        <v>OK</v>
      </c>
      <c r="T413" s="29" t="str">
        <f aca="false">IF(AND($S413="PARADO/SEM GIRO",$K413="KG",OR(Painel!$B$5="(Todos)",A413=Painel!$B$5)*OR(Painel!$E$5="(Todos)",P413=Painel!$E$5)),$J413+ROW()/10000000,"")</f>
        <v/>
      </c>
      <c r="U413" s="29" t="str">
        <f aca="false">IF(AND($S413="VENCIDO",$K413="KG",OR(Painel!$B$5="(Todos)",A413=Painel!$B$5)*OR(Painel!$E$5="(Todos)",P413=Painel!$E$5)),$J413+ROW()/10000000,"")</f>
        <v/>
      </c>
    </row>
    <row r="414" customFormat="false" ht="15" hidden="false" customHeight="false" outlineLevel="0" collapsed="false">
      <c r="A414" s="29" t="s">
        <v>59</v>
      </c>
      <c r="B414" s="29" t="s">
        <v>558</v>
      </c>
      <c r="C414" s="29" t="s">
        <v>258</v>
      </c>
      <c r="D414" s="29" t="s">
        <v>378</v>
      </c>
      <c r="E414" s="29" t="n">
        <v>1</v>
      </c>
      <c r="F414" s="29"/>
      <c r="G414" s="29"/>
      <c r="H414" s="30" t="n">
        <v>242.4</v>
      </c>
      <c r="I414" s="31" t="n">
        <v>46285</v>
      </c>
      <c r="J414" s="30" t="n">
        <v>242.4</v>
      </c>
      <c r="K414" s="29" t="s">
        <v>120</v>
      </c>
      <c r="L414" s="29" t="s">
        <v>116</v>
      </c>
      <c r="M414" s="29"/>
      <c r="N414" s="29" t="s">
        <v>122</v>
      </c>
      <c r="O414" s="31" t="n">
        <v>46551</v>
      </c>
      <c r="P414" s="29" t="s">
        <v>123</v>
      </c>
      <c r="Q414" s="29" t="n">
        <f aca="false">IFERROR(VALUE(L414),"")</f>
        <v>0</v>
      </c>
      <c r="R414" s="29" t="n">
        <f aca="true">IF(O414="","",O414-TODAY())</f>
        <v>266</v>
      </c>
      <c r="S414" s="29" t="str">
        <f aca="false">IF(C414="&lt;&lt; vazio &gt;&gt;","VAZIA",IF(AND(O414&lt;&gt;"",R414&lt;0),"VENCIDO",IF(AND(O414&lt;&gt;"",R414&lt;=Parametros!$B$10),"PRÓX. VENCIMENTO",IF(F414="Q","QUALIDADE",IF(F414="S","BLOQUEADO",IF(F414="R","RESTRITO/DEVOLUÇÃO",IF(OR(N414="QUAR",N414="QRES"),"QUARENTENA",IF(OR(B414="DESCARTE",B414="DEVOLUÇÃO"),"DESCARTE/DEVOLUÇÃO",IF(AND(D414="",K414&lt;&gt;""),"SEM LOTE",IF(AND(Q414&lt;&gt;"",Q414&gt;=Parametros!$B$11),"PARADO/SEM GIRO","OK"))))))))))</f>
        <v>OK</v>
      </c>
      <c r="T414" s="29" t="str">
        <f aca="false">IF(AND($S414="PARADO/SEM GIRO",$K414="KG",OR(Painel!$B$5="(Todos)",A414=Painel!$B$5)*OR(Painel!$E$5="(Todos)",P414=Painel!$E$5)),$J414+ROW()/10000000,"")</f>
        <v/>
      </c>
      <c r="U414" s="29" t="str">
        <f aca="false">IF(AND($S414="VENCIDO",$K414="KG",OR(Painel!$B$5="(Todos)",A414=Painel!$B$5)*OR(Painel!$E$5="(Todos)",P414=Painel!$E$5)),$J414+ROW()/10000000,"")</f>
        <v/>
      </c>
    </row>
    <row r="415" customFormat="false" ht="15" hidden="false" customHeight="false" outlineLevel="0" collapsed="false">
      <c r="A415" s="29" t="s">
        <v>59</v>
      </c>
      <c r="B415" s="29" t="s">
        <v>559</v>
      </c>
      <c r="C415" s="29" t="s">
        <v>560</v>
      </c>
      <c r="D415" s="29" t="s">
        <v>178</v>
      </c>
      <c r="E415" s="29" t="n">
        <v>2</v>
      </c>
      <c r="F415" s="29"/>
      <c r="G415" s="29"/>
      <c r="H415" s="30" t="n">
        <v>50</v>
      </c>
      <c r="I415" s="31" t="n">
        <v>46285</v>
      </c>
      <c r="J415" s="30" t="n">
        <v>50</v>
      </c>
      <c r="K415" s="29" t="s">
        <v>120</v>
      </c>
      <c r="L415" s="29" t="s">
        <v>116</v>
      </c>
      <c r="M415" s="29"/>
      <c r="N415" s="29" t="s">
        <v>122</v>
      </c>
      <c r="O415" s="31" t="n">
        <v>46521</v>
      </c>
      <c r="P415" s="29" t="s">
        <v>123</v>
      </c>
      <c r="Q415" s="29" t="n">
        <f aca="false">IFERROR(VALUE(L415),"")</f>
        <v>0</v>
      </c>
      <c r="R415" s="29" t="n">
        <f aca="true">IF(O415="","",O415-TODAY())</f>
        <v>236</v>
      </c>
      <c r="S415" s="29" t="str">
        <f aca="false">IF(C415="&lt;&lt; vazio &gt;&gt;","VAZIA",IF(AND(O415&lt;&gt;"",R415&lt;0),"VENCIDO",IF(AND(O415&lt;&gt;"",R415&lt;=Parametros!$B$10),"PRÓX. VENCIMENTO",IF(F415="Q","QUALIDADE",IF(F415="S","BLOQUEADO",IF(F415="R","RESTRITO/DEVOLUÇÃO",IF(OR(N415="QUAR",N415="QRES"),"QUARENTENA",IF(OR(B415="DESCARTE",B415="DEVOLUÇÃO"),"DESCARTE/DEVOLUÇÃO",IF(AND(D415="",K415&lt;&gt;""),"SEM LOTE",IF(AND(Q415&lt;&gt;"",Q415&gt;=Parametros!$B$11),"PARADO/SEM GIRO","OK"))))))))))</f>
        <v>OK</v>
      </c>
      <c r="T415" s="29" t="str">
        <f aca="false">IF(AND($S415="PARADO/SEM GIRO",$K415="KG",OR(Painel!$B$5="(Todos)",A415=Painel!$B$5)*OR(Painel!$E$5="(Todos)",P415=Painel!$E$5)),$J415+ROW()/10000000,"")</f>
        <v/>
      </c>
      <c r="U415" s="29" t="str">
        <f aca="false">IF(AND($S415="VENCIDO",$K415="KG",OR(Painel!$B$5="(Todos)",A415=Painel!$B$5)*OR(Painel!$E$5="(Todos)",P415=Painel!$E$5)),$J415+ROW()/10000000,"")</f>
        <v/>
      </c>
    </row>
    <row r="416" customFormat="false" ht="15" hidden="false" customHeight="false" outlineLevel="0" collapsed="false">
      <c r="A416" s="29" t="s">
        <v>59</v>
      </c>
      <c r="B416" s="29" t="s">
        <v>559</v>
      </c>
      <c r="C416" s="29" t="s">
        <v>135</v>
      </c>
      <c r="D416" s="29" t="s">
        <v>561</v>
      </c>
      <c r="E416" s="29" t="n">
        <v>2</v>
      </c>
      <c r="F416" s="29"/>
      <c r="G416" s="29"/>
      <c r="H416" s="30" t="n">
        <v>10.1</v>
      </c>
      <c r="I416" s="31" t="n">
        <v>46285</v>
      </c>
      <c r="J416" s="30" t="n">
        <v>10.1</v>
      </c>
      <c r="K416" s="29" t="s">
        <v>120</v>
      </c>
      <c r="L416" s="29" t="s">
        <v>116</v>
      </c>
      <c r="M416" s="29"/>
      <c r="N416" s="29" t="s">
        <v>122</v>
      </c>
      <c r="O416" s="31" t="n">
        <v>46638</v>
      </c>
      <c r="P416" s="29" t="s">
        <v>123</v>
      </c>
      <c r="Q416" s="29" t="n">
        <f aca="false">IFERROR(VALUE(L416),"")</f>
        <v>0</v>
      </c>
      <c r="R416" s="29" t="n">
        <f aca="true">IF(O416="","",O416-TODAY())</f>
        <v>353</v>
      </c>
      <c r="S416" s="29" t="str">
        <f aca="false">IF(C416="&lt;&lt; vazio &gt;&gt;","VAZIA",IF(AND(O416&lt;&gt;"",R416&lt;0),"VENCIDO",IF(AND(O416&lt;&gt;"",R416&lt;=Parametros!$B$10),"PRÓX. VENCIMENTO",IF(F416="Q","QUALIDADE",IF(F416="S","BLOQUEADO",IF(F416="R","RESTRITO/DEVOLUÇÃO",IF(OR(N416="QUAR",N416="QRES"),"QUARENTENA",IF(OR(B416="DESCARTE",B416="DEVOLUÇÃO"),"DESCARTE/DEVOLUÇÃO",IF(AND(D416="",K416&lt;&gt;""),"SEM LOTE",IF(AND(Q416&lt;&gt;"",Q416&gt;=Parametros!$B$11),"PARADO/SEM GIRO","OK"))))))))))</f>
        <v>OK</v>
      </c>
      <c r="T416" s="29" t="str">
        <f aca="false">IF(AND($S416="PARADO/SEM GIRO",$K416="KG",OR(Painel!$B$5="(Todos)",A416=Painel!$B$5)*OR(Painel!$E$5="(Todos)",P416=Painel!$E$5)),$J416+ROW()/10000000,"")</f>
        <v/>
      </c>
      <c r="U416" s="29" t="str">
        <f aca="false">IF(AND($S416="VENCIDO",$K416="KG",OR(Painel!$B$5="(Todos)",A416=Painel!$B$5)*OR(Painel!$E$5="(Todos)",P416=Painel!$E$5)),$J416+ROW()/10000000,"")</f>
        <v/>
      </c>
    </row>
    <row r="417" customFormat="false" ht="15" hidden="false" customHeight="false" outlineLevel="0" collapsed="false">
      <c r="A417" s="29" t="s">
        <v>59</v>
      </c>
      <c r="B417" s="29" t="s">
        <v>562</v>
      </c>
      <c r="C417" s="29" t="s">
        <v>150</v>
      </c>
      <c r="D417" s="29" t="s">
        <v>151</v>
      </c>
      <c r="E417" s="29" t="n">
        <v>1</v>
      </c>
      <c r="F417" s="29"/>
      <c r="G417" s="29"/>
      <c r="H417" s="30" t="n">
        <v>159.6</v>
      </c>
      <c r="I417" s="31" t="n">
        <v>46285</v>
      </c>
      <c r="J417" s="30" t="n">
        <v>159.6</v>
      </c>
      <c r="K417" s="29" t="s">
        <v>120</v>
      </c>
      <c r="L417" s="29" t="s">
        <v>116</v>
      </c>
      <c r="M417" s="29"/>
      <c r="N417" s="29" t="s">
        <v>134</v>
      </c>
      <c r="O417" s="31" t="n">
        <v>46297</v>
      </c>
      <c r="P417" s="29" t="s">
        <v>123</v>
      </c>
      <c r="Q417" s="29" t="n">
        <f aca="false">IFERROR(VALUE(L417),"")</f>
        <v>0</v>
      </c>
      <c r="R417" s="29" t="n">
        <f aca="true">IF(O417="","",O417-TODAY())</f>
        <v>12</v>
      </c>
      <c r="S417" s="29" t="str">
        <f aca="false">IF(C417="&lt;&lt; vazio &gt;&gt;","VAZIA",IF(AND(O417&lt;&gt;"",R417&lt;0),"VENCIDO",IF(AND(O417&lt;&gt;"",R417&lt;=Parametros!$B$10),"PRÓX. VENCIMENTO",IF(F417="Q","QUALIDADE",IF(F417="S","BLOQUEADO",IF(F417="R","RESTRITO/DEVOLUÇÃO",IF(OR(N417="QUAR",N417="QRES"),"QUARENTENA",IF(OR(B417="DESCARTE",B417="DEVOLUÇÃO"),"DESCARTE/DEVOLUÇÃO",IF(AND(D417="",K417&lt;&gt;""),"SEM LOTE",IF(AND(Q417&lt;&gt;"",Q417&gt;=Parametros!$B$11),"PARADO/SEM GIRO","OK"))))))))))</f>
        <v>PRÓX. VENCIMENTO</v>
      </c>
      <c r="T417" s="29" t="str">
        <f aca="false">IF(AND($S417="PARADO/SEM GIRO",$K417="KG",OR(Painel!$B$5="(Todos)",A417=Painel!$B$5)*OR(Painel!$E$5="(Todos)",P417=Painel!$E$5)),$J417+ROW()/10000000,"")</f>
        <v/>
      </c>
      <c r="U417" s="29" t="str">
        <f aca="false">IF(AND($S417="VENCIDO",$K417="KG",OR(Painel!$B$5="(Todos)",A417=Painel!$B$5)*OR(Painel!$E$5="(Todos)",P417=Painel!$E$5)),$J417+ROW()/10000000,"")</f>
        <v/>
      </c>
    </row>
    <row r="418" customFormat="false" ht="15" hidden="false" customHeight="false" outlineLevel="0" collapsed="false">
      <c r="A418" s="29" t="s">
        <v>59</v>
      </c>
      <c r="B418" s="29" t="s">
        <v>563</v>
      </c>
      <c r="C418" s="29" t="s">
        <v>564</v>
      </c>
      <c r="D418" s="29" t="s">
        <v>199</v>
      </c>
      <c r="E418" s="29" t="n">
        <v>14</v>
      </c>
      <c r="F418" s="29"/>
      <c r="G418" s="29"/>
      <c r="H418" s="30" t="n">
        <v>0</v>
      </c>
      <c r="I418" s="31" t="n">
        <v>46280</v>
      </c>
      <c r="J418" s="30" t="n">
        <v>0</v>
      </c>
      <c r="K418" s="29" t="s">
        <v>120</v>
      </c>
      <c r="L418" s="29" t="s">
        <v>144</v>
      </c>
      <c r="M418" s="29"/>
      <c r="N418" s="29" t="s">
        <v>122</v>
      </c>
      <c r="O418" s="31" t="n">
        <v>46787</v>
      </c>
      <c r="P418" s="29" t="s">
        <v>123</v>
      </c>
      <c r="Q418" s="29" t="n">
        <f aca="false">IFERROR(VALUE(L418),"")</f>
        <v>5</v>
      </c>
      <c r="R418" s="29" t="n">
        <f aca="true">IF(O418="","",O418-TODAY())</f>
        <v>502</v>
      </c>
      <c r="S418" s="29" t="str">
        <f aca="false">IF(C418="&lt;&lt; vazio &gt;&gt;","VAZIA",IF(AND(O418&lt;&gt;"",R418&lt;0),"VENCIDO",IF(AND(O418&lt;&gt;"",R418&lt;=Parametros!$B$10),"PRÓX. VENCIMENTO",IF(F418="Q","QUALIDADE",IF(F418="S","BLOQUEADO",IF(F418="R","RESTRITO/DEVOLUÇÃO",IF(OR(N418="QUAR",N418="QRES"),"QUARENTENA",IF(OR(B418="DESCARTE",B418="DEVOLUÇÃO"),"DESCARTE/DEVOLUÇÃO",IF(AND(D418="",K418&lt;&gt;""),"SEM LOTE",IF(AND(Q418&lt;&gt;"",Q418&gt;=Parametros!$B$11),"PARADO/SEM GIRO","OK"))))))))))</f>
        <v>OK</v>
      </c>
      <c r="T418" s="29" t="str">
        <f aca="false">IF(AND($S418="PARADO/SEM GIRO",$K418="KG",OR(Painel!$B$5="(Todos)",A418=Painel!$B$5)*OR(Painel!$E$5="(Todos)",P418=Painel!$E$5)),$J418+ROW()/10000000,"")</f>
        <v/>
      </c>
      <c r="U418" s="29" t="str">
        <f aca="false">IF(AND($S418="VENCIDO",$K418="KG",OR(Painel!$B$5="(Todos)",A418=Painel!$B$5)*OR(Painel!$E$5="(Todos)",P418=Painel!$E$5)),$J418+ROW()/10000000,"")</f>
        <v/>
      </c>
    </row>
    <row r="419" customFormat="false" ht="15" hidden="false" customHeight="false" outlineLevel="0" collapsed="false">
      <c r="A419" s="29" t="s">
        <v>59</v>
      </c>
      <c r="B419" s="29" t="s">
        <v>563</v>
      </c>
      <c r="C419" s="29" t="s">
        <v>278</v>
      </c>
      <c r="D419" s="29" t="s">
        <v>565</v>
      </c>
      <c r="E419" s="29" t="n">
        <v>14</v>
      </c>
      <c r="F419" s="29"/>
      <c r="G419" s="29"/>
      <c r="H419" s="30" t="n">
        <v>0</v>
      </c>
      <c r="I419" s="31" t="n">
        <v>46280</v>
      </c>
      <c r="J419" s="30" t="n">
        <v>0</v>
      </c>
      <c r="K419" s="29" t="s">
        <v>120</v>
      </c>
      <c r="L419" s="29" t="s">
        <v>144</v>
      </c>
      <c r="M419" s="29"/>
      <c r="N419" s="29" t="s">
        <v>122</v>
      </c>
      <c r="O419" s="31" t="n">
        <v>46721</v>
      </c>
      <c r="P419" s="29" t="s">
        <v>123</v>
      </c>
      <c r="Q419" s="29" t="n">
        <f aca="false">IFERROR(VALUE(L419),"")</f>
        <v>5</v>
      </c>
      <c r="R419" s="29" t="n">
        <f aca="true">IF(O419="","",O419-TODAY())</f>
        <v>436</v>
      </c>
      <c r="S419" s="29" t="str">
        <f aca="false">IF(C419="&lt;&lt; vazio &gt;&gt;","VAZIA",IF(AND(O419&lt;&gt;"",R419&lt;0),"VENCIDO",IF(AND(O419&lt;&gt;"",R419&lt;=Parametros!$B$10),"PRÓX. VENCIMENTO",IF(F419="Q","QUALIDADE",IF(F419="S","BLOQUEADO",IF(F419="R","RESTRITO/DEVOLUÇÃO",IF(OR(N419="QUAR",N419="QRES"),"QUARENTENA",IF(OR(B419="DESCARTE",B419="DEVOLUÇÃO"),"DESCARTE/DEVOLUÇÃO",IF(AND(D419="",K419&lt;&gt;""),"SEM LOTE",IF(AND(Q419&lt;&gt;"",Q419&gt;=Parametros!$B$11),"PARADO/SEM GIRO","OK"))))))))))</f>
        <v>OK</v>
      </c>
      <c r="T419" s="29" t="str">
        <f aca="false">IF(AND($S419="PARADO/SEM GIRO",$K419="KG",OR(Painel!$B$5="(Todos)",A419=Painel!$B$5)*OR(Painel!$E$5="(Todos)",P419=Painel!$E$5)),$J419+ROW()/10000000,"")</f>
        <v/>
      </c>
      <c r="U419" s="29" t="str">
        <f aca="false">IF(AND($S419="VENCIDO",$K419="KG",OR(Painel!$B$5="(Todos)",A419=Painel!$B$5)*OR(Painel!$E$5="(Todos)",P419=Painel!$E$5)),$J419+ROW()/10000000,"")</f>
        <v/>
      </c>
    </row>
    <row r="420" customFormat="false" ht="15" hidden="false" customHeight="false" outlineLevel="0" collapsed="false">
      <c r="A420" s="29" t="s">
        <v>59</v>
      </c>
      <c r="B420" s="29" t="s">
        <v>563</v>
      </c>
      <c r="C420" s="29" t="s">
        <v>359</v>
      </c>
      <c r="D420" s="29" t="s">
        <v>566</v>
      </c>
      <c r="E420" s="29" t="n">
        <v>14</v>
      </c>
      <c r="F420" s="29"/>
      <c r="G420" s="29"/>
      <c r="H420" s="30" t="n">
        <v>0</v>
      </c>
      <c r="I420" s="31" t="n">
        <v>46280</v>
      </c>
      <c r="J420" s="30" t="n">
        <v>0</v>
      </c>
      <c r="K420" s="29" t="s">
        <v>120</v>
      </c>
      <c r="L420" s="29" t="s">
        <v>144</v>
      </c>
      <c r="M420" s="29"/>
      <c r="N420" s="29" t="s">
        <v>122</v>
      </c>
      <c r="O420" s="31" t="n">
        <v>46711</v>
      </c>
      <c r="P420" s="29" t="s">
        <v>123</v>
      </c>
      <c r="Q420" s="29" t="n">
        <f aca="false">IFERROR(VALUE(L420),"")</f>
        <v>5</v>
      </c>
      <c r="R420" s="29" t="n">
        <f aca="true">IF(O420="","",O420-TODAY())</f>
        <v>426</v>
      </c>
      <c r="S420" s="29" t="str">
        <f aca="false">IF(C420="&lt;&lt; vazio &gt;&gt;","VAZIA",IF(AND(O420&lt;&gt;"",R420&lt;0),"VENCIDO",IF(AND(O420&lt;&gt;"",R420&lt;=Parametros!$B$10),"PRÓX. VENCIMENTO",IF(F420="Q","QUALIDADE",IF(F420="S","BLOQUEADO",IF(F420="R","RESTRITO/DEVOLUÇÃO",IF(OR(N420="QUAR",N420="QRES"),"QUARENTENA",IF(OR(B420="DESCARTE",B420="DEVOLUÇÃO"),"DESCARTE/DEVOLUÇÃO",IF(AND(D420="",K420&lt;&gt;""),"SEM LOTE",IF(AND(Q420&lt;&gt;"",Q420&gt;=Parametros!$B$11),"PARADO/SEM GIRO","OK"))))))))))</f>
        <v>OK</v>
      </c>
      <c r="T420" s="29" t="str">
        <f aca="false">IF(AND($S420="PARADO/SEM GIRO",$K420="KG",OR(Painel!$B$5="(Todos)",A420=Painel!$B$5)*OR(Painel!$E$5="(Todos)",P420=Painel!$E$5)),$J420+ROW()/10000000,"")</f>
        <v/>
      </c>
      <c r="U420" s="29" t="str">
        <f aca="false">IF(AND($S420="VENCIDO",$K420="KG",OR(Painel!$B$5="(Todos)",A420=Painel!$B$5)*OR(Painel!$E$5="(Todos)",P420=Painel!$E$5)),$J420+ROW()/10000000,"")</f>
        <v/>
      </c>
    </row>
    <row r="421" customFormat="false" ht="15" hidden="false" customHeight="false" outlineLevel="0" collapsed="false">
      <c r="A421" s="29" t="s">
        <v>59</v>
      </c>
      <c r="B421" s="29" t="s">
        <v>563</v>
      </c>
      <c r="C421" s="29" t="s">
        <v>567</v>
      </c>
      <c r="D421" s="29" t="s">
        <v>568</v>
      </c>
      <c r="E421" s="29" t="n">
        <v>14</v>
      </c>
      <c r="F421" s="29"/>
      <c r="G421" s="29"/>
      <c r="H421" s="30" t="n">
        <v>0</v>
      </c>
      <c r="I421" s="31" t="n">
        <v>46280</v>
      </c>
      <c r="J421" s="30" t="n">
        <v>0</v>
      </c>
      <c r="K421" s="29" t="s">
        <v>120</v>
      </c>
      <c r="L421" s="29" t="s">
        <v>144</v>
      </c>
      <c r="M421" s="29"/>
      <c r="N421" s="29" t="s">
        <v>122</v>
      </c>
      <c r="O421" s="31" t="n">
        <v>46421</v>
      </c>
      <c r="P421" s="29" t="s">
        <v>123</v>
      </c>
      <c r="Q421" s="29" t="n">
        <f aca="false">IFERROR(VALUE(L421),"")</f>
        <v>5</v>
      </c>
      <c r="R421" s="29" t="n">
        <f aca="true">IF(O421="","",O421-TODAY())</f>
        <v>136</v>
      </c>
      <c r="S421" s="29" t="str">
        <f aca="false">IF(C421="&lt;&lt; vazio &gt;&gt;","VAZIA",IF(AND(O421&lt;&gt;"",R421&lt;0),"VENCIDO",IF(AND(O421&lt;&gt;"",R421&lt;=Parametros!$B$10),"PRÓX. VENCIMENTO",IF(F421="Q","QUALIDADE",IF(F421="S","BLOQUEADO",IF(F421="R","RESTRITO/DEVOLUÇÃO",IF(OR(N421="QUAR",N421="QRES"),"QUARENTENA",IF(OR(B421="DESCARTE",B421="DEVOLUÇÃO"),"DESCARTE/DEVOLUÇÃO",IF(AND(D421="",K421&lt;&gt;""),"SEM LOTE",IF(AND(Q421&lt;&gt;"",Q421&gt;=Parametros!$B$11),"PARADO/SEM GIRO","OK"))))))))))</f>
        <v>OK</v>
      </c>
      <c r="T421" s="29" t="str">
        <f aca="false">IF(AND($S421="PARADO/SEM GIRO",$K421="KG",OR(Painel!$B$5="(Todos)",A421=Painel!$B$5)*OR(Painel!$E$5="(Todos)",P421=Painel!$E$5)),$J421+ROW()/10000000,"")</f>
        <v/>
      </c>
      <c r="U421" s="29" t="str">
        <f aca="false">IF(AND($S421="VENCIDO",$K421="KG",OR(Painel!$B$5="(Todos)",A421=Painel!$B$5)*OR(Painel!$E$5="(Todos)",P421=Painel!$E$5)),$J421+ROW()/10000000,"")</f>
        <v/>
      </c>
    </row>
    <row r="422" customFormat="false" ht="15" hidden="false" customHeight="false" outlineLevel="0" collapsed="false">
      <c r="A422" s="29" t="s">
        <v>59</v>
      </c>
      <c r="B422" s="29" t="s">
        <v>563</v>
      </c>
      <c r="C422" s="29" t="s">
        <v>291</v>
      </c>
      <c r="D422" s="29" t="s">
        <v>413</v>
      </c>
      <c r="E422" s="29" t="n">
        <v>14</v>
      </c>
      <c r="F422" s="29"/>
      <c r="G422" s="29"/>
      <c r="H422" s="30" t="n">
        <v>0</v>
      </c>
      <c r="I422" s="31" t="n">
        <v>46280</v>
      </c>
      <c r="J422" s="30" t="n">
        <v>0</v>
      </c>
      <c r="K422" s="29" t="s">
        <v>120</v>
      </c>
      <c r="L422" s="29" t="s">
        <v>144</v>
      </c>
      <c r="M422" s="29"/>
      <c r="N422" s="29" t="s">
        <v>122</v>
      </c>
      <c r="O422" s="31" t="n">
        <v>46865</v>
      </c>
      <c r="P422" s="29" t="s">
        <v>123</v>
      </c>
      <c r="Q422" s="29" t="n">
        <f aca="false">IFERROR(VALUE(L422),"")</f>
        <v>5</v>
      </c>
      <c r="R422" s="29" t="n">
        <f aca="true">IF(O422="","",O422-TODAY())</f>
        <v>580</v>
      </c>
      <c r="S422" s="29" t="str">
        <f aca="false">IF(C422="&lt;&lt; vazio &gt;&gt;","VAZIA",IF(AND(O422&lt;&gt;"",R422&lt;0),"VENCIDO",IF(AND(O422&lt;&gt;"",R422&lt;=Parametros!$B$10),"PRÓX. VENCIMENTO",IF(F422="Q","QUALIDADE",IF(F422="S","BLOQUEADO",IF(F422="R","RESTRITO/DEVOLUÇÃO",IF(OR(N422="QUAR",N422="QRES"),"QUARENTENA",IF(OR(B422="DESCARTE",B422="DEVOLUÇÃO"),"DESCARTE/DEVOLUÇÃO",IF(AND(D422="",K422&lt;&gt;""),"SEM LOTE",IF(AND(Q422&lt;&gt;"",Q422&gt;=Parametros!$B$11),"PARADO/SEM GIRO","OK"))))))))))</f>
        <v>OK</v>
      </c>
      <c r="T422" s="29" t="str">
        <f aca="false">IF(AND($S422="PARADO/SEM GIRO",$K422="KG",OR(Painel!$B$5="(Todos)",A422=Painel!$B$5)*OR(Painel!$E$5="(Todos)",P422=Painel!$E$5)),$J422+ROW()/10000000,"")</f>
        <v/>
      </c>
      <c r="U422" s="29" t="str">
        <f aca="false">IF(AND($S422="VENCIDO",$K422="KG",OR(Painel!$B$5="(Todos)",A422=Painel!$B$5)*OR(Painel!$E$5="(Todos)",P422=Painel!$E$5)),$J422+ROW()/10000000,"")</f>
        <v/>
      </c>
    </row>
    <row r="423" customFormat="false" ht="15" hidden="false" customHeight="false" outlineLevel="0" collapsed="false">
      <c r="A423" s="29" t="s">
        <v>59</v>
      </c>
      <c r="B423" s="29" t="s">
        <v>563</v>
      </c>
      <c r="C423" s="29" t="s">
        <v>396</v>
      </c>
      <c r="D423" s="29" t="s">
        <v>569</v>
      </c>
      <c r="E423" s="29" t="n">
        <v>14</v>
      </c>
      <c r="F423" s="29"/>
      <c r="G423" s="29"/>
      <c r="H423" s="30" t="n">
        <v>0</v>
      </c>
      <c r="I423" s="31" t="n">
        <v>46280</v>
      </c>
      <c r="J423" s="30" t="n">
        <v>0</v>
      </c>
      <c r="K423" s="29" t="s">
        <v>120</v>
      </c>
      <c r="L423" s="29" t="s">
        <v>144</v>
      </c>
      <c r="M423" s="29"/>
      <c r="N423" s="29" t="s">
        <v>122</v>
      </c>
      <c r="O423" s="31" t="n">
        <v>46809</v>
      </c>
      <c r="P423" s="29" t="s">
        <v>123</v>
      </c>
      <c r="Q423" s="29" t="n">
        <f aca="false">IFERROR(VALUE(L423),"")</f>
        <v>5</v>
      </c>
      <c r="R423" s="29" t="n">
        <f aca="true">IF(O423="","",O423-TODAY())</f>
        <v>524</v>
      </c>
      <c r="S423" s="29" t="str">
        <f aca="false">IF(C423="&lt;&lt; vazio &gt;&gt;","VAZIA",IF(AND(O423&lt;&gt;"",R423&lt;0),"VENCIDO",IF(AND(O423&lt;&gt;"",R423&lt;=Parametros!$B$10),"PRÓX. VENCIMENTO",IF(F423="Q","QUALIDADE",IF(F423="S","BLOQUEADO",IF(F423="R","RESTRITO/DEVOLUÇÃO",IF(OR(N423="QUAR",N423="QRES"),"QUARENTENA",IF(OR(B423="DESCARTE",B423="DEVOLUÇÃO"),"DESCARTE/DEVOLUÇÃO",IF(AND(D423="",K423&lt;&gt;""),"SEM LOTE",IF(AND(Q423&lt;&gt;"",Q423&gt;=Parametros!$B$11),"PARADO/SEM GIRO","OK"))))))))))</f>
        <v>OK</v>
      </c>
      <c r="T423" s="29" t="str">
        <f aca="false">IF(AND($S423="PARADO/SEM GIRO",$K423="KG",OR(Painel!$B$5="(Todos)",A423=Painel!$B$5)*OR(Painel!$E$5="(Todos)",P423=Painel!$E$5)),$J423+ROW()/10000000,"")</f>
        <v/>
      </c>
      <c r="U423" s="29" t="str">
        <f aca="false">IF(AND($S423="VENCIDO",$K423="KG",OR(Painel!$B$5="(Todos)",A423=Painel!$B$5)*OR(Painel!$E$5="(Todos)",P423=Painel!$E$5)),$J423+ROW()/10000000,"")</f>
        <v/>
      </c>
    </row>
    <row r="424" customFormat="false" ht="15" hidden="false" customHeight="false" outlineLevel="0" collapsed="false">
      <c r="A424" s="29" t="s">
        <v>59</v>
      </c>
      <c r="B424" s="29" t="s">
        <v>563</v>
      </c>
      <c r="C424" s="29" t="s">
        <v>570</v>
      </c>
      <c r="D424" s="29" t="s">
        <v>571</v>
      </c>
      <c r="E424" s="29" t="n">
        <v>14</v>
      </c>
      <c r="F424" s="29"/>
      <c r="G424" s="29"/>
      <c r="H424" s="30" t="n">
        <v>0</v>
      </c>
      <c r="I424" s="31" t="n">
        <v>46280</v>
      </c>
      <c r="J424" s="30" t="n">
        <v>0</v>
      </c>
      <c r="K424" s="29" t="s">
        <v>120</v>
      </c>
      <c r="L424" s="29" t="s">
        <v>144</v>
      </c>
      <c r="M424" s="29"/>
      <c r="N424" s="29" t="s">
        <v>122</v>
      </c>
      <c r="O424" s="31" t="n">
        <v>46658</v>
      </c>
      <c r="P424" s="29" t="s">
        <v>123</v>
      </c>
      <c r="Q424" s="29" t="n">
        <f aca="false">IFERROR(VALUE(L424),"")</f>
        <v>5</v>
      </c>
      <c r="R424" s="29" t="n">
        <f aca="true">IF(O424="","",O424-TODAY())</f>
        <v>373</v>
      </c>
      <c r="S424" s="29" t="str">
        <f aca="false">IF(C424="&lt;&lt; vazio &gt;&gt;","VAZIA",IF(AND(O424&lt;&gt;"",R424&lt;0),"VENCIDO",IF(AND(O424&lt;&gt;"",R424&lt;=Parametros!$B$10),"PRÓX. VENCIMENTO",IF(F424="Q","QUALIDADE",IF(F424="S","BLOQUEADO",IF(F424="R","RESTRITO/DEVOLUÇÃO",IF(OR(N424="QUAR",N424="QRES"),"QUARENTENA",IF(OR(B424="DESCARTE",B424="DEVOLUÇÃO"),"DESCARTE/DEVOLUÇÃO",IF(AND(D424="",K424&lt;&gt;""),"SEM LOTE",IF(AND(Q424&lt;&gt;"",Q424&gt;=Parametros!$B$11),"PARADO/SEM GIRO","OK"))))))))))</f>
        <v>OK</v>
      </c>
      <c r="T424" s="29" t="str">
        <f aca="false">IF(AND($S424="PARADO/SEM GIRO",$K424="KG",OR(Painel!$B$5="(Todos)",A424=Painel!$B$5)*OR(Painel!$E$5="(Todos)",P424=Painel!$E$5)),$J424+ROW()/10000000,"")</f>
        <v/>
      </c>
      <c r="U424" s="29" t="str">
        <f aca="false">IF(AND($S424="VENCIDO",$K424="KG",OR(Painel!$B$5="(Todos)",A424=Painel!$B$5)*OR(Painel!$E$5="(Todos)",P424=Painel!$E$5)),$J424+ROW()/10000000,"")</f>
        <v/>
      </c>
    </row>
    <row r="425" customFormat="false" ht="15" hidden="false" customHeight="false" outlineLevel="0" collapsed="false">
      <c r="A425" s="29" t="s">
        <v>59</v>
      </c>
      <c r="B425" s="29" t="s">
        <v>563</v>
      </c>
      <c r="C425" s="29" t="s">
        <v>154</v>
      </c>
      <c r="D425" s="29" t="s">
        <v>155</v>
      </c>
      <c r="E425" s="29" t="n">
        <v>14</v>
      </c>
      <c r="F425" s="29"/>
      <c r="G425" s="29"/>
      <c r="H425" s="30" t="n">
        <v>0</v>
      </c>
      <c r="I425" s="31" t="n">
        <v>46280</v>
      </c>
      <c r="J425" s="30" t="n">
        <v>0</v>
      </c>
      <c r="K425" s="29" t="s">
        <v>120</v>
      </c>
      <c r="L425" s="29" t="s">
        <v>144</v>
      </c>
      <c r="M425" s="29"/>
      <c r="N425" s="29" t="s">
        <v>122</v>
      </c>
      <c r="O425" s="31" t="n">
        <v>46762</v>
      </c>
      <c r="P425" s="29" t="s">
        <v>123</v>
      </c>
      <c r="Q425" s="29" t="n">
        <f aca="false">IFERROR(VALUE(L425),"")</f>
        <v>5</v>
      </c>
      <c r="R425" s="29" t="n">
        <f aca="true">IF(O425="","",O425-TODAY())</f>
        <v>477</v>
      </c>
      <c r="S425" s="29" t="str">
        <f aca="false">IF(C425="&lt;&lt; vazio &gt;&gt;","VAZIA",IF(AND(O425&lt;&gt;"",R425&lt;0),"VENCIDO",IF(AND(O425&lt;&gt;"",R425&lt;=Parametros!$B$10),"PRÓX. VENCIMENTO",IF(F425="Q","QUALIDADE",IF(F425="S","BLOQUEADO",IF(F425="R","RESTRITO/DEVOLUÇÃO",IF(OR(N425="QUAR",N425="QRES"),"QUARENTENA",IF(OR(B425="DESCARTE",B425="DEVOLUÇÃO"),"DESCARTE/DEVOLUÇÃO",IF(AND(D425="",K425&lt;&gt;""),"SEM LOTE",IF(AND(Q425&lt;&gt;"",Q425&gt;=Parametros!$B$11),"PARADO/SEM GIRO","OK"))))))))))</f>
        <v>OK</v>
      </c>
      <c r="T425" s="29" t="str">
        <f aca="false">IF(AND($S425="PARADO/SEM GIRO",$K425="KG",OR(Painel!$B$5="(Todos)",A425=Painel!$B$5)*OR(Painel!$E$5="(Todos)",P425=Painel!$E$5)),$J425+ROW()/10000000,"")</f>
        <v/>
      </c>
      <c r="U425" s="29" t="str">
        <f aca="false">IF(AND($S425="VENCIDO",$K425="KG",OR(Painel!$B$5="(Todos)",A425=Painel!$B$5)*OR(Painel!$E$5="(Todos)",P425=Painel!$E$5)),$J425+ROW()/10000000,"")</f>
        <v/>
      </c>
    </row>
    <row r="426" customFormat="false" ht="15" hidden="false" customHeight="false" outlineLevel="0" collapsed="false">
      <c r="A426" s="29" t="s">
        <v>59</v>
      </c>
      <c r="B426" s="29" t="s">
        <v>563</v>
      </c>
      <c r="C426" s="29" t="s">
        <v>135</v>
      </c>
      <c r="D426" s="29" t="s">
        <v>572</v>
      </c>
      <c r="E426" s="29" t="n">
        <v>14</v>
      </c>
      <c r="F426" s="29"/>
      <c r="G426" s="29"/>
      <c r="H426" s="30" t="n">
        <v>0</v>
      </c>
      <c r="I426" s="31" t="n">
        <v>46280</v>
      </c>
      <c r="J426" s="30" t="n">
        <v>0</v>
      </c>
      <c r="K426" s="29" t="s">
        <v>120</v>
      </c>
      <c r="L426" s="29" t="s">
        <v>144</v>
      </c>
      <c r="M426" s="29"/>
      <c r="N426" s="29" t="s">
        <v>122</v>
      </c>
      <c r="O426" s="31" t="n">
        <v>46639</v>
      </c>
      <c r="P426" s="29" t="s">
        <v>123</v>
      </c>
      <c r="Q426" s="29" t="n">
        <f aca="false">IFERROR(VALUE(L426),"")</f>
        <v>5</v>
      </c>
      <c r="R426" s="29" t="n">
        <f aca="true">IF(O426="","",O426-TODAY())</f>
        <v>354</v>
      </c>
      <c r="S426" s="29" t="str">
        <f aca="false">IF(C426="&lt;&lt; vazio &gt;&gt;","VAZIA",IF(AND(O426&lt;&gt;"",R426&lt;0),"VENCIDO",IF(AND(O426&lt;&gt;"",R426&lt;=Parametros!$B$10),"PRÓX. VENCIMENTO",IF(F426="Q","QUALIDADE",IF(F426="S","BLOQUEADO",IF(F426="R","RESTRITO/DEVOLUÇÃO",IF(OR(N426="QUAR",N426="QRES"),"QUARENTENA",IF(OR(B426="DESCARTE",B426="DEVOLUÇÃO"),"DESCARTE/DEVOLUÇÃO",IF(AND(D426="",K426&lt;&gt;""),"SEM LOTE",IF(AND(Q426&lt;&gt;"",Q426&gt;=Parametros!$B$11),"PARADO/SEM GIRO","OK"))))))))))</f>
        <v>OK</v>
      </c>
      <c r="T426" s="29" t="str">
        <f aca="false">IF(AND($S426="PARADO/SEM GIRO",$K426="KG",OR(Painel!$B$5="(Todos)",A426=Painel!$B$5)*OR(Painel!$E$5="(Todos)",P426=Painel!$E$5)),$J426+ROW()/10000000,"")</f>
        <v/>
      </c>
      <c r="U426" s="29" t="str">
        <f aca="false">IF(AND($S426="VENCIDO",$K426="KG",OR(Painel!$B$5="(Todos)",A426=Painel!$B$5)*OR(Painel!$E$5="(Todos)",P426=Painel!$E$5)),$J426+ROW()/10000000,"")</f>
        <v/>
      </c>
    </row>
    <row r="427" customFormat="false" ht="15" hidden="false" customHeight="false" outlineLevel="0" collapsed="false">
      <c r="A427" s="29" t="s">
        <v>59</v>
      </c>
      <c r="B427" s="29" t="s">
        <v>563</v>
      </c>
      <c r="C427" s="29" t="s">
        <v>398</v>
      </c>
      <c r="D427" s="29" t="s">
        <v>402</v>
      </c>
      <c r="E427" s="29" t="n">
        <v>14</v>
      </c>
      <c r="F427" s="29"/>
      <c r="G427" s="29"/>
      <c r="H427" s="30" t="n">
        <v>0</v>
      </c>
      <c r="I427" s="31" t="n">
        <v>46280</v>
      </c>
      <c r="J427" s="30" t="n">
        <v>0</v>
      </c>
      <c r="K427" s="29" t="s">
        <v>120</v>
      </c>
      <c r="L427" s="29" t="s">
        <v>144</v>
      </c>
      <c r="M427" s="29"/>
      <c r="N427" s="29" t="s">
        <v>122</v>
      </c>
      <c r="O427" s="31" t="n">
        <v>46641</v>
      </c>
      <c r="P427" s="29" t="s">
        <v>123</v>
      </c>
      <c r="Q427" s="29" t="n">
        <f aca="false">IFERROR(VALUE(L427),"")</f>
        <v>5</v>
      </c>
      <c r="R427" s="29" t="n">
        <f aca="true">IF(O427="","",O427-TODAY())</f>
        <v>356</v>
      </c>
      <c r="S427" s="29" t="str">
        <f aca="false">IF(C427="&lt;&lt; vazio &gt;&gt;","VAZIA",IF(AND(O427&lt;&gt;"",R427&lt;0),"VENCIDO",IF(AND(O427&lt;&gt;"",R427&lt;=Parametros!$B$10),"PRÓX. VENCIMENTO",IF(F427="Q","QUALIDADE",IF(F427="S","BLOQUEADO",IF(F427="R","RESTRITO/DEVOLUÇÃO",IF(OR(N427="QUAR",N427="QRES"),"QUARENTENA",IF(OR(B427="DESCARTE",B427="DEVOLUÇÃO"),"DESCARTE/DEVOLUÇÃO",IF(AND(D427="",K427&lt;&gt;""),"SEM LOTE",IF(AND(Q427&lt;&gt;"",Q427&gt;=Parametros!$B$11),"PARADO/SEM GIRO","OK"))))))))))</f>
        <v>OK</v>
      </c>
      <c r="T427" s="29" t="str">
        <f aca="false">IF(AND($S427="PARADO/SEM GIRO",$K427="KG",OR(Painel!$B$5="(Todos)",A427=Painel!$B$5)*OR(Painel!$E$5="(Todos)",P427=Painel!$E$5)),$J427+ROW()/10000000,"")</f>
        <v/>
      </c>
      <c r="U427" s="29" t="str">
        <f aca="false">IF(AND($S427="VENCIDO",$K427="KG",OR(Painel!$B$5="(Todos)",A427=Painel!$B$5)*OR(Painel!$E$5="(Todos)",P427=Painel!$E$5)),$J427+ROW()/10000000,"")</f>
        <v/>
      </c>
    </row>
    <row r="428" customFormat="false" ht="15" hidden="false" customHeight="false" outlineLevel="0" collapsed="false">
      <c r="A428" s="29" t="s">
        <v>59</v>
      </c>
      <c r="B428" s="29" t="s">
        <v>563</v>
      </c>
      <c r="C428" s="29" t="s">
        <v>437</v>
      </c>
      <c r="D428" s="29" t="s">
        <v>438</v>
      </c>
      <c r="E428" s="29" t="n">
        <v>14</v>
      </c>
      <c r="F428" s="29"/>
      <c r="G428" s="29"/>
      <c r="H428" s="30" t="n">
        <v>0</v>
      </c>
      <c r="I428" s="31" t="n">
        <v>46280</v>
      </c>
      <c r="J428" s="30" t="n">
        <v>0</v>
      </c>
      <c r="K428" s="29" t="s">
        <v>120</v>
      </c>
      <c r="L428" s="29" t="s">
        <v>144</v>
      </c>
      <c r="M428" s="29"/>
      <c r="N428" s="29" t="s">
        <v>122</v>
      </c>
      <c r="O428" s="31" t="n">
        <v>46797</v>
      </c>
      <c r="P428" s="29" t="s">
        <v>123</v>
      </c>
      <c r="Q428" s="29" t="n">
        <f aca="false">IFERROR(VALUE(L428),"")</f>
        <v>5</v>
      </c>
      <c r="R428" s="29" t="n">
        <f aca="true">IF(O428="","",O428-TODAY())</f>
        <v>512</v>
      </c>
      <c r="S428" s="29" t="str">
        <f aca="false">IF(C428="&lt;&lt; vazio &gt;&gt;","VAZIA",IF(AND(O428&lt;&gt;"",R428&lt;0),"VENCIDO",IF(AND(O428&lt;&gt;"",R428&lt;=Parametros!$B$10),"PRÓX. VENCIMENTO",IF(F428="Q","QUALIDADE",IF(F428="S","BLOQUEADO",IF(F428="R","RESTRITO/DEVOLUÇÃO",IF(OR(N428="QUAR",N428="QRES"),"QUARENTENA",IF(OR(B428="DESCARTE",B428="DEVOLUÇÃO"),"DESCARTE/DEVOLUÇÃO",IF(AND(D428="",K428&lt;&gt;""),"SEM LOTE",IF(AND(Q428&lt;&gt;"",Q428&gt;=Parametros!$B$11),"PARADO/SEM GIRO","OK"))))))))))</f>
        <v>OK</v>
      </c>
      <c r="T428" s="29" t="str">
        <f aca="false">IF(AND($S428="PARADO/SEM GIRO",$K428="KG",OR(Painel!$B$5="(Todos)",A428=Painel!$B$5)*OR(Painel!$E$5="(Todos)",P428=Painel!$E$5)),$J428+ROW()/10000000,"")</f>
        <v/>
      </c>
      <c r="U428" s="29" t="str">
        <f aca="false">IF(AND($S428="VENCIDO",$K428="KG",OR(Painel!$B$5="(Todos)",A428=Painel!$B$5)*OR(Painel!$E$5="(Todos)",P428=Painel!$E$5)),$J428+ROW()/10000000,"")</f>
        <v/>
      </c>
    </row>
    <row r="429" customFormat="false" ht="15" hidden="false" customHeight="false" outlineLevel="0" collapsed="false">
      <c r="A429" s="29" t="s">
        <v>59</v>
      </c>
      <c r="B429" s="29" t="s">
        <v>563</v>
      </c>
      <c r="C429" s="29" t="s">
        <v>165</v>
      </c>
      <c r="D429" s="29" t="s">
        <v>458</v>
      </c>
      <c r="E429" s="29" t="n">
        <v>14</v>
      </c>
      <c r="F429" s="29"/>
      <c r="G429" s="29"/>
      <c r="H429" s="30" t="n">
        <v>0</v>
      </c>
      <c r="I429" s="31" t="n">
        <v>46280</v>
      </c>
      <c r="J429" s="30" t="n">
        <v>0</v>
      </c>
      <c r="K429" s="29" t="s">
        <v>120</v>
      </c>
      <c r="L429" s="29" t="s">
        <v>144</v>
      </c>
      <c r="M429" s="29"/>
      <c r="N429" s="29" t="s">
        <v>122</v>
      </c>
      <c r="O429" s="31" t="n">
        <v>46799</v>
      </c>
      <c r="P429" s="29" t="s">
        <v>123</v>
      </c>
      <c r="Q429" s="29" t="n">
        <f aca="false">IFERROR(VALUE(L429),"")</f>
        <v>5</v>
      </c>
      <c r="R429" s="29" t="n">
        <f aca="true">IF(O429="","",O429-TODAY())</f>
        <v>514</v>
      </c>
      <c r="S429" s="29" t="str">
        <f aca="false">IF(C429="&lt;&lt; vazio &gt;&gt;","VAZIA",IF(AND(O429&lt;&gt;"",R429&lt;0),"VENCIDO",IF(AND(O429&lt;&gt;"",R429&lt;=Parametros!$B$10),"PRÓX. VENCIMENTO",IF(F429="Q","QUALIDADE",IF(F429="S","BLOQUEADO",IF(F429="R","RESTRITO/DEVOLUÇÃO",IF(OR(N429="QUAR",N429="QRES"),"QUARENTENA",IF(OR(B429="DESCARTE",B429="DEVOLUÇÃO"),"DESCARTE/DEVOLUÇÃO",IF(AND(D429="",K429&lt;&gt;""),"SEM LOTE",IF(AND(Q429&lt;&gt;"",Q429&gt;=Parametros!$B$11),"PARADO/SEM GIRO","OK"))))))))))</f>
        <v>OK</v>
      </c>
      <c r="T429" s="29" t="str">
        <f aca="false">IF(AND($S429="PARADO/SEM GIRO",$K429="KG",OR(Painel!$B$5="(Todos)",A429=Painel!$B$5)*OR(Painel!$E$5="(Todos)",P429=Painel!$E$5)),$J429+ROW()/10000000,"")</f>
        <v/>
      </c>
      <c r="U429" s="29" t="str">
        <f aca="false">IF(AND($S429="VENCIDO",$K429="KG",OR(Painel!$B$5="(Todos)",A429=Painel!$B$5)*OR(Painel!$E$5="(Todos)",P429=Painel!$E$5)),$J429+ROW()/10000000,"")</f>
        <v/>
      </c>
    </row>
    <row r="430" customFormat="false" ht="15" hidden="false" customHeight="false" outlineLevel="0" collapsed="false">
      <c r="A430" s="29" t="s">
        <v>59</v>
      </c>
      <c r="B430" s="29" t="s">
        <v>563</v>
      </c>
      <c r="C430" s="29" t="s">
        <v>447</v>
      </c>
      <c r="D430" s="29" t="s">
        <v>448</v>
      </c>
      <c r="E430" s="29" t="n">
        <v>14</v>
      </c>
      <c r="F430" s="29"/>
      <c r="G430" s="29"/>
      <c r="H430" s="30" t="n">
        <v>0</v>
      </c>
      <c r="I430" s="31" t="n">
        <v>46280</v>
      </c>
      <c r="J430" s="30" t="n">
        <v>0</v>
      </c>
      <c r="K430" s="29" t="s">
        <v>120</v>
      </c>
      <c r="L430" s="29" t="s">
        <v>144</v>
      </c>
      <c r="M430" s="29"/>
      <c r="N430" s="29" t="s">
        <v>122</v>
      </c>
      <c r="O430" s="31" t="n">
        <v>46805</v>
      </c>
      <c r="P430" s="29" t="s">
        <v>123</v>
      </c>
      <c r="Q430" s="29" t="n">
        <f aca="false">IFERROR(VALUE(L430),"")</f>
        <v>5</v>
      </c>
      <c r="R430" s="29" t="n">
        <f aca="true">IF(O430="","",O430-TODAY())</f>
        <v>520</v>
      </c>
      <c r="S430" s="29" t="str">
        <f aca="false">IF(C430="&lt;&lt; vazio &gt;&gt;","VAZIA",IF(AND(O430&lt;&gt;"",R430&lt;0),"VENCIDO",IF(AND(O430&lt;&gt;"",R430&lt;=Parametros!$B$10),"PRÓX. VENCIMENTO",IF(F430="Q","QUALIDADE",IF(F430="S","BLOQUEADO",IF(F430="R","RESTRITO/DEVOLUÇÃO",IF(OR(N430="QUAR",N430="QRES"),"QUARENTENA",IF(OR(B430="DESCARTE",B430="DEVOLUÇÃO"),"DESCARTE/DEVOLUÇÃO",IF(AND(D430="",K430&lt;&gt;""),"SEM LOTE",IF(AND(Q430&lt;&gt;"",Q430&gt;=Parametros!$B$11),"PARADO/SEM GIRO","OK"))))))))))</f>
        <v>OK</v>
      </c>
      <c r="T430" s="29" t="str">
        <f aca="false">IF(AND($S430="PARADO/SEM GIRO",$K430="KG",OR(Painel!$B$5="(Todos)",A430=Painel!$B$5)*OR(Painel!$E$5="(Todos)",P430=Painel!$E$5)),$J430+ROW()/10000000,"")</f>
        <v/>
      </c>
      <c r="U430" s="29" t="str">
        <f aca="false">IF(AND($S430="VENCIDO",$K430="KG",OR(Painel!$B$5="(Todos)",A430=Painel!$B$5)*OR(Painel!$E$5="(Todos)",P430=Painel!$E$5)),$J430+ROW()/10000000,"")</f>
        <v/>
      </c>
    </row>
    <row r="431" customFormat="false" ht="15" hidden="false" customHeight="false" outlineLevel="0" collapsed="false">
      <c r="A431" s="29" t="s">
        <v>59</v>
      </c>
      <c r="B431" s="29" t="s">
        <v>563</v>
      </c>
      <c r="C431" s="29" t="s">
        <v>169</v>
      </c>
      <c r="D431" s="29" t="s">
        <v>573</v>
      </c>
      <c r="E431" s="29" t="n">
        <v>14</v>
      </c>
      <c r="F431" s="29"/>
      <c r="G431" s="29"/>
      <c r="H431" s="30" t="n">
        <v>0</v>
      </c>
      <c r="I431" s="31" t="n">
        <v>46280</v>
      </c>
      <c r="J431" s="30" t="n">
        <v>0</v>
      </c>
      <c r="K431" s="29" t="s">
        <v>120</v>
      </c>
      <c r="L431" s="29" t="s">
        <v>144</v>
      </c>
      <c r="M431" s="29"/>
      <c r="N431" s="29" t="s">
        <v>122</v>
      </c>
      <c r="O431" s="31" t="n">
        <v>46638</v>
      </c>
      <c r="P431" s="29" t="s">
        <v>123</v>
      </c>
      <c r="Q431" s="29" t="n">
        <f aca="false">IFERROR(VALUE(L431),"")</f>
        <v>5</v>
      </c>
      <c r="R431" s="29" t="n">
        <f aca="true">IF(O431="","",O431-TODAY())</f>
        <v>353</v>
      </c>
      <c r="S431" s="29" t="str">
        <f aca="false">IF(C431="&lt;&lt; vazio &gt;&gt;","VAZIA",IF(AND(O431&lt;&gt;"",R431&lt;0),"VENCIDO",IF(AND(O431&lt;&gt;"",R431&lt;=Parametros!$B$10),"PRÓX. VENCIMENTO",IF(F431="Q","QUALIDADE",IF(F431="S","BLOQUEADO",IF(F431="R","RESTRITO/DEVOLUÇÃO",IF(OR(N431="QUAR",N431="QRES"),"QUARENTENA",IF(OR(B431="DESCARTE",B431="DEVOLUÇÃO"),"DESCARTE/DEVOLUÇÃO",IF(AND(D431="",K431&lt;&gt;""),"SEM LOTE",IF(AND(Q431&lt;&gt;"",Q431&gt;=Parametros!$B$11),"PARADO/SEM GIRO","OK"))))))))))</f>
        <v>OK</v>
      </c>
      <c r="T431" s="29" t="str">
        <f aca="false">IF(AND($S431="PARADO/SEM GIRO",$K431="KG",OR(Painel!$B$5="(Todos)",A431=Painel!$B$5)*OR(Painel!$E$5="(Todos)",P431=Painel!$E$5)),$J431+ROW()/10000000,"")</f>
        <v/>
      </c>
      <c r="U431" s="29" t="str">
        <f aca="false">IF(AND($S431="VENCIDO",$K431="KG",OR(Painel!$B$5="(Todos)",A431=Painel!$B$5)*OR(Painel!$E$5="(Todos)",P431=Painel!$E$5)),$J431+ROW()/10000000,"")</f>
        <v/>
      </c>
    </row>
    <row r="432" customFormat="false" ht="15" hidden="false" customHeight="false" outlineLevel="0" collapsed="false">
      <c r="A432" s="29" t="s">
        <v>59</v>
      </c>
      <c r="B432" s="29" t="s">
        <v>574</v>
      </c>
      <c r="C432" s="29" t="s">
        <v>410</v>
      </c>
      <c r="D432" s="29" t="s">
        <v>575</v>
      </c>
      <c r="E432" s="29" t="n">
        <v>2</v>
      </c>
      <c r="F432" s="29"/>
      <c r="G432" s="29"/>
      <c r="H432" s="30" t="n">
        <v>0</v>
      </c>
      <c r="I432" s="31" t="n">
        <v>46280</v>
      </c>
      <c r="J432" s="30" t="n">
        <v>0</v>
      </c>
      <c r="K432" s="29" t="s">
        <v>120</v>
      </c>
      <c r="L432" s="29" t="s">
        <v>144</v>
      </c>
      <c r="M432" s="29"/>
      <c r="N432" s="29" t="s">
        <v>122</v>
      </c>
      <c r="O432" s="31" t="n">
        <v>46608</v>
      </c>
      <c r="P432" s="29" t="s">
        <v>123</v>
      </c>
      <c r="Q432" s="29" t="n">
        <f aca="false">IFERROR(VALUE(L432),"")</f>
        <v>5</v>
      </c>
      <c r="R432" s="29" t="n">
        <f aca="true">IF(O432="","",O432-TODAY())</f>
        <v>323</v>
      </c>
      <c r="S432" s="29" t="str">
        <f aca="false">IF(C432="&lt;&lt; vazio &gt;&gt;","VAZIA",IF(AND(O432&lt;&gt;"",R432&lt;0),"VENCIDO",IF(AND(O432&lt;&gt;"",R432&lt;=Parametros!$B$10),"PRÓX. VENCIMENTO",IF(F432="Q","QUALIDADE",IF(F432="S","BLOQUEADO",IF(F432="R","RESTRITO/DEVOLUÇÃO",IF(OR(N432="QUAR",N432="QRES"),"QUARENTENA",IF(OR(B432="DESCARTE",B432="DEVOLUÇÃO"),"DESCARTE/DEVOLUÇÃO",IF(AND(D432="",K432&lt;&gt;""),"SEM LOTE",IF(AND(Q432&lt;&gt;"",Q432&gt;=Parametros!$B$11),"PARADO/SEM GIRO","OK"))))))))))</f>
        <v>OK</v>
      </c>
      <c r="T432" s="29" t="str">
        <f aca="false">IF(AND($S432="PARADO/SEM GIRO",$K432="KG",OR(Painel!$B$5="(Todos)",A432=Painel!$B$5)*OR(Painel!$E$5="(Todos)",P432=Painel!$E$5)),$J432+ROW()/10000000,"")</f>
        <v/>
      </c>
      <c r="U432" s="29" t="str">
        <f aca="false">IF(AND($S432="VENCIDO",$K432="KG",OR(Painel!$B$5="(Todos)",A432=Painel!$B$5)*OR(Painel!$E$5="(Todos)",P432=Painel!$E$5)),$J432+ROW()/10000000,"")</f>
        <v/>
      </c>
    </row>
    <row r="433" customFormat="false" ht="15" hidden="false" customHeight="false" outlineLevel="0" collapsed="false">
      <c r="A433" s="29" t="s">
        <v>59</v>
      </c>
      <c r="B433" s="29" t="s">
        <v>574</v>
      </c>
      <c r="C433" s="29" t="s">
        <v>202</v>
      </c>
      <c r="D433" s="29" t="s">
        <v>576</v>
      </c>
      <c r="E433" s="29" t="n">
        <v>2</v>
      </c>
      <c r="F433" s="29"/>
      <c r="G433" s="29"/>
      <c r="H433" s="30" t="n">
        <v>0</v>
      </c>
      <c r="I433" s="31" t="n">
        <v>46280</v>
      </c>
      <c r="J433" s="30" t="n">
        <v>0</v>
      </c>
      <c r="K433" s="29" t="s">
        <v>120</v>
      </c>
      <c r="L433" s="29" t="s">
        <v>144</v>
      </c>
      <c r="M433" s="29"/>
      <c r="N433" s="29" t="s">
        <v>122</v>
      </c>
      <c r="O433" s="31" t="n">
        <v>46456</v>
      </c>
      <c r="P433" s="29" t="s">
        <v>123</v>
      </c>
      <c r="Q433" s="29" t="n">
        <f aca="false">IFERROR(VALUE(L433),"")</f>
        <v>5</v>
      </c>
      <c r="R433" s="29" t="n">
        <f aca="true">IF(O433="","",O433-TODAY())</f>
        <v>171</v>
      </c>
      <c r="S433" s="29" t="str">
        <f aca="false">IF(C433="&lt;&lt; vazio &gt;&gt;","VAZIA",IF(AND(O433&lt;&gt;"",R433&lt;0),"VENCIDO",IF(AND(O433&lt;&gt;"",R433&lt;=Parametros!$B$10),"PRÓX. VENCIMENTO",IF(F433="Q","QUALIDADE",IF(F433="S","BLOQUEADO",IF(F433="R","RESTRITO/DEVOLUÇÃO",IF(OR(N433="QUAR",N433="QRES"),"QUARENTENA",IF(OR(B433="DESCARTE",B433="DEVOLUÇÃO"),"DESCARTE/DEVOLUÇÃO",IF(AND(D433="",K433&lt;&gt;""),"SEM LOTE",IF(AND(Q433&lt;&gt;"",Q433&gt;=Parametros!$B$11),"PARADO/SEM GIRO","OK"))))))))))</f>
        <v>OK</v>
      </c>
      <c r="T433" s="29" t="str">
        <f aca="false">IF(AND($S433="PARADO/SEM GIRO",$K433="KG",OR(Painel!$B$5="(Todos)",A433=Painel!$B$5)*OR(Painel!$E$5="(Todos)",P433=Painel!$E$5)),$J433+ROW()/10000000,"")</f>
        <v/>
      </c>
      <c r="U433" s="29" t="str">
        <f aca="false">IF(AND($S433="VENCIDO",$K433="KG",OR(Painel!$B$5="(Todos)",A433=Painel!$B$5)*OR(Painel!$E$5="(Todos)",P433=Painel!$E$5)),$J433+ROW()/10000000,"")</f>
        <v/>
      </c>
    </row>
    <row r="434" customFormat="false" ht="15" hidden="false" customHeight="false" outlineLevel="0" collapsed="false">
      <c r="A434" s="29" t="s">
        <v>59</v>
      </c>
      <c r="B434" s="29" t="s">
        <v>577</v>
      </c>
      <c r="C434" s="29" t="s">
        <v>383</v>
      </c>
      <c r="D434" s="29" t="s">
        <v>578</v>
      </c>
      <c r="E434" s="29" t="n">
        <v>1</v>
      </c>
      <c r="F434" s="29"/>
      <c r="G434" s="29"/>
      <c r="H434" s="30" t="n">
        <v>0</v>
      </c>
      <c r="I434" s="31" t="n">
        <v>46280</v>
      </c>
      <c r="J434" s="30" t="n">
        <v>0</v>
      </c>
      <c r="K434" s="29" t="s">
        <v>120</v>
      </c>
      <c r="L434" s="29" t="s">
        <v>144</v>
      </c>
      <c r="M434" s="29"/>
      <c r="N434" s="29" t="s">
        <v>122</v>
      </c>
      <c r="O434" s="31" t="n">
        <v>46520</v>
      </c>
      <c r="P434" s="29" t="s">
        <v>123</v>
      </c>
      <c r="Q434" s="29" t="n">
        <f aca="false">IFERROR(VALUE(L434),"")</f>
        <v>5</v>
      </c>
      <c r="R434" s="29" t="n">
        <f aca="true">IF(O434="","",O434-TODAY())</f>
        <v>235</v>
      </c>
      <c r="S434" s="29" t="str">
        <f aca="false">IF(C434="&lt;&lt; vazio &gt;&gt;","VAZIA",IF(AND(O434&lt;&gt;"",R434&lt;0),"VENCIDO",IF(AND(O434&lt;&gt;"",R434&lt;=Parametros!$B$10),"PRÓX. VENCIMENTO",IF(F434="Q","QUALIDADE",IF(F434="S","BLOQUEADO",IF(F434="R","RESTRITO/DEVOLUÇÃO",IF(OR(N434="QUAR",N434="QRES"),"QUARENTENA",IF(OR(B434="DESCARTE",B434="DEVOLUÇÃO"),"DESCARTE/DEVOLUÇÃO",IF(AND(D434="",K434&lt;&gt;""),"SEM LOTE",IF(AND(Q434&lt;&gt;"",Q434&gt;=Parametros!$B$11),"PARADO/SEM GIRO","OK"))))))))))</f>
        <v>OK</v>
      </c>
      <c r="T434" s="29" t="str">
        <f aca="false">IF(AND($S434="PARADO/SEM GIRO",$K434="KG",OR(Painel!$B$5="(Todos)",A434=Painel!$B$5)*OR(Painel!$E$5="(Todos)",P434=Painel!$E$5)),$J434+ROW()/10000000,"")</f>
        <v/>
      </c>
      <c r="U434" s="29" t="str">
        <f aca="false">IF(AND($S434="VENCIDO",$K434="KG",OR(Painel!$B$5="(Todos)",A434=Painel!$B$5)*OR(Painel!$E$5="(Todos)",P434=Painel!$E$5)),$J434+ROW()/10000000,"")</f>
        <v/>
      </c>
    </row>
    <row r="435" customFormat="false" ht="15" hidden="false" customHeight="false" outlineLevel="0" collapsed="false">
      <c r="A435" s="29" t="s">
        <v>59</v>
      </c>
      <c r="B435" s="29" t="s">
        <v>579</v>
      </c>
      <c r="C435" s="29" t="s">
        <v>398</v>
      </c>
      <c r="D435" s="29" t="s">
        <v>402</v>
      </c>
      <c r="E435" s="29" t="n">
        <v>1</v>
      </c>
      <c r="F435" s="29"/>
      <c r="G435" s="29"/>
      <c r="H435" s="30" t="n">
        <v>21</v>
      </c>
      <c r="I435" s="31" t="n">
        <v>46285</v>
      </c>
      <c r="J435" s="30" t="n">
        <v>21</v>
      </c>
      <c r="K435" s="29" t="s">
        <v>120</v>
      </c>
      <c r="L435" s="29" t="s">
        <v>116</v>
      </c>
      <c r="M435" s="29"/>
      <c r="N435" s="29" t="s">
        <v>122</v>
      </c>
      <c r="O435" s="31" t="n">
        <v>46641</v>
      </c>
      <c r="P435" s="29" t="s">
        <v>123</v>
      </c>
      <c r="Q435" s="29" t="n">
        <f aca="false">IFERROR(VALUE(L435),"")</f>
        <v>0</v>
      </c>
      <c r="R435" s="29" t="n">
        <f aca="true">IF(O435="","",O435-TODAY())</f>
        <v>356</v>
      </c>
      <c r="S435" s="29" t="str">
        <f aca="false">IF(C435="&lt;&lt; vazio &gt;&gt;","VAZIA",IF(AND(O435&lt;&gt;"",R435&lt;0),"VENCIDO",IF(AND(O435&lt;&gt;"",R435&lt;=Parametros!$B$10),"PRÓX. VENCIMENTO",IF(F435="Q","QUALIDADE",IF(F435="S","BLOQUEADO",IF(F435="R","RESTRITO/DEVOLUÇÃO",IF(OR(N435="QUAR",N435="QRES"),"QUARENTENA",IF(OR(B435="DESCARTE",B435="DEVOLUÇÃO"),"DESCARTE/DEVOLUÇÃO",IF(AND(D435="",K435&lt;&gt;""),"SEM LOTE",IF(AND(Q435&lt;&gt;"",Q435&gt;=Parametros!$B$11),"PARADO/SEM GIRO","OK"))))))))))</f>
        <v>OK</v>
      </c>
      <c r="T435" s="29" t="str">
        <f aca="false">IF(AND($S435="PARADO/SEM GIRO",$K435="KG",OR(Painel!$B$5="(Todos)",A435=Painel!$B$5)*OR(Painel!$E$5="(Todos)",P435=Painel!$E$5)),$J435+ROW()/10000000,"")</f>
        <v/>
      </c>
      <c r="U435" s="29" t="str">
        <f aca="false">IF(AND($S435="VENCIDO",$K435="KG",OR(Painel!$B$5="(Todos)",A435=Painel!$B$5)*OR(Painel!$E$5="(Todos)",P435=Painel!$E$5)),$J435+ROW()/10000000,"")</f>
        <v/>
      </c>
    </row>
    <row r="436" customFormat="false" ht="15" hidden="false" customHeight="false" outlineLevel="0" collapsed="false">
      <c r="A436" s="29" t="s">
        <v>59</v>
      </c>
      <c r="B436" s="29" t="s">
        <v>580</v>
      </c>
      <c r="C436" s="29" t="s">
        <v>581</v>
      </c>
      <c r="D436" s="29" t="s">
        <v>582</v>
      </c>
      <c r="E436" s="29" t="n">
        <v>1</v>
      </c>
      <c r="F436" s="29"/>
      <c r="G436" s="29"/>
      <c r="H436" s="30" t="n">
        <v>20</v>
      </c>
      <c r="I436" s="31" t="n">
        <v>46285</v>
      </c>
      <c r="J436" s="30" t="n">
        <v>20</v>
      </c>
      <c r="K436" s="29" t="s">
        <v>120</v>
      </c>
      <c r="L436" s="29" t="s">
        <v>116</v>
      </c>
      <c r="M436" s="29"/>
      <c r="N436" s="29" t="s">
        <v>122</v>
      </c>
      <c r="O436" s="31" t="n">
        <v>46821</v>
      </c>
      <c r="P436" s="29" t="s">
        <v>123</v>
      </c>
      <c r="Q436" s="29" t="n">
        <f aca="false">IFERROR(VALUE(L436),"")</f>
        <v>0</v>
      </c>
      <c r="R436" s="29" t="n">
        <f aca="true">IF(O436="","",O436-TODAY())</f>
        <v>536</v>
      </c>
      <c r="S436" s="29" t="str">
        <f aca="false">IF(C436="&lt;&lt; vazio &gt;&gt;","VAZIA",IF(AND(O436&lt;&gt;"",R436&lt;0),"VENCIDO",IF(AND(O436&lt;&gt;"",R436&lt;=Parametros!$B$10),"PRÓX. VENCIMENTO",IF(F436="Q","QUALIDADE",IF(F436="S","BLOQUEADO",IF(F436="R","RESTRITO/DEVOLUÇÃO",IF(OR(N436="QUAR",N436="QRES"),"QUARENTENA",IF(OR(B436="DESCARTE",B436="DEVOLUÇÃO"),"DESCARTE/DEVOLUÇÃO",IF(AND(D436="",K436&lt;&gt;""),"SEM LOTE",IF(AND(Q436&lt;&gt;"",Q436&gt;=Parametros!$B$11),"PARADO/SEM GIRO","OK"))))))))))</f>
        <v>OK</v>
      </c>
      <c r="T436" s="29" t="str">
        <f aca="false">IF(AND($S436="PARADO/SEM GIRO",$K436="KG",OR(Painel!$B$5="(Todos)",A436=Painel!$B$5)*OR(Painel!$E$5="(Todos)",P436=Painel!$E$5)),$J436+ROW()/10000000,"")</f>
        <v/>
      </c>
      <c r="U436" s="29" t="str">
        <f aca="false">IF(AND($S436="VENCIDO",$K436="KG",OR(Painel!$B$5="(Todos)",A436=Painel!$B$5)*OR(Painel!$E$5="(Todos)",P436=Painel!$E$5)),$J436+ROW()/10000000,"")</f>
        <v/>
      </c>
    </row>
    <row r="437" customFormat="false" ht="15" hidden="false" customHeight="false" outlineLevel="0" collapsed="false">
      <c r="A437" s="29" t="s">
        <v>59</v>
      </c>
      <c r="B437" s="29" t="s">
        <v>583</v>
      </c>
      <c r="C437" s="29" t="s">
        <v>581</v>
      </c>
      <c r="D437" s="29" t="s">
        <v>584</v>
      </c>
      <c r="E437" s="29" t="n">
        <v>2</v>
      </c>
      <c r="F437" s="29"/>
      <c r="G437" s="29"/>
      <c r="H437" s="30" t="n">
        <v>15</v>
      </c>
      <c r="I437" s="31" t="n">
        <v>46285</v>
      </c>
      <c r="J437" s="30" t="n">
        <v>15</v>
      </c>
      <c r="K437" s="29" t="s">
        <v>120</v>
      </c>
      <c r="L437" s="29" t="s">
        <v>116</v>
      </c>
      <c r="M437" s="29"/>
      <c r="N437" s="29" t="s">
        <v>122</v>
      </c>
      <c r="O437" s="31" t="n">
        <v>46820</v>
      </c>
      <c r="P437" s="29" t="s">
        <v>123</v>
      </c>
      <c r="Q437" s="29" t="n">
        <f aca="false">IFERROR(VALUE(L437),"")</f>
        <v>0</v>
      </c>
      <c r="R437" s="29" t="n">
        <f aca="true">IF(O437="","",O437-TODAY())</f>
        <v>535</v>
      </c>
      <c r="S437" s="29" t="str">
        <f aca="false">IF(C437="&lt;&lt; vazio &gt;&gt;","VAZIA",IF(AND(O437&lt;&gt;"",R437&lt;0),"VENCIDO",IF(AND(O437&lt;&gt;"",R437&lt;=Parametros!$B$10),"PRÓX. VENCIMENTO",IF(F437="Q","QUALIDADE",IF(F437="S","BLOQUEADO",IF(F437="R","RESTRITO/DEVOLUÇÃO",IF(OR(N437="QUAR",N437="QRES"),"QUARENTENA",IF(OR(B437="DESCARTE",B437="DEVOLUÇÃO"),"DESCARTE/DEVOLUÇÃO",IF(AND(D437="",K437&lt;&gt;""),"SEM LOTE",IF(AND(Q437&lt;&gt;"",Q437&gt;=Parametros!$B$11),"PARADO/SEM GIRO","OK"))))))))))</f>
        <v>OK</v>
      </c>
      <c r="T437" s="29" t="str">
        <f aca="false">IF(AND($S437="PARADO/SEM GIRO",$K437="KG",OR(Painel!$B$5="(Todos)",A437=Painel!$B$5)*OR(Painel!$E$5="(Todos)",P437=Painel!$E$5)),$J437+ROW()/10000000,"")</f>
        <v/>
      </c>
      <c r="U437" s="29" t="str">
        <f aca="false">IF(AND($S437="VENCIDO",$K437="KG",OR(Painel!$B$5="(Todos)",A437=Painel!$B$5)*OR(Painel!$E$5="(Todos)",P437=Painel!$E$5)),$J437+ROW()/10000000,"")</f>
        <v/>
      </c>
    </row>
    <row r="438" customFormat="false" ht="15" hidden="false" customHeight="false" outlineLevel="0" collapsed="false">
      <c r="A438" s="29" t="s">
        <v>59</v>
      </c>
      <c r="B438" s="29" t="s">
        <v>583</v>
      </c>
      <c r="C438" s="29" t="s">
        <v>308</v>
      </c>
      <c r="D438" s="29" t="s">
        <v>461</v>
      </c>
      <c r="E438" s="29" t="n">
        <v>2</v>
      </c>
      <c r="F438" s="29"/>
      <c r="G438" s="29"/>
      <c r="H438" s="30" t="n">
        <v>15</v>
      </c>
      <c r="I438" s="31" t="n">
        <v>46285</v>
      </c>
      <c r="J438" s="30" t="n">
        <v>15</v>
      </c>
      <c r="K438" s="29" t="s">
        <v>120</v>
      </c>
      <c r="L438" s="29" t="s">
        <v>116</v>
      </c>
      <c r="M438" s="29"/>
      <c r="N438" s="29" t="s">
        <v>122</v>
      </c>
      <c r="O438" s="31" t="n">
        <v>46818</v>
      </c>
      <c r="P438" s="29" t="s">
        <v>123</v>
      </c>
      <c r="Q438" s="29" t="n">
        <f aca="false">IFERROR(VALUE(L438),"")</f>
        <v>0</v>
      </c>
      <c r="R438" s="29" t="n">
        <f aca="true">IF(O438="","",O438-TODAY())</f>
        <v>533</v>
      </c>
      <c r="S438" s="29" t="str">
        <f aca="false">IF(C438="&lt;&lt; vazio &gt;&gt;","VAZIA",IF(AND(O438&lt;&gt;"",R438&lt;0),"VENCIDO",IF(AND(O438&lt;&gt;"",R438&lt;=Parametros!$B$10),"PRÓX. VENCIMENTO",IF(F438="Q","QUALIDADE",IF(F438="S","BLOQUEADO",IF(F438="R","RESTRITO/DEVOLUÇÃO",IF(OR(N438="QUAR",N438="QRES"),"QUARENTENA",IF(OR(B438="DESCARTE",B438="DEVOLUÇÃO"),"DESCARTE/DEVOLUÇÃO",IF(AND(D438="",K438&lt;&gt;""),"SEM LOTE",IF(AND(Q438&lt;&gt;"",Q438&gt;=Parametros!$B$11),"PARADO/SEM GIRO","OK"))))))))))</f>
        <v>OK</v>
      </c>
      <c r="T438" s="29" t="str">
        <f aca="false">IF(AND($S438="PARADO/SEM GIRO",$K438="KG",OR(Painel!$B$5="(Todos)",A438=Painel!$B$5)*OR(Painel!$E$5="(Todos)",P438=Painel!$E$5)),$J438+ROW()/10000000,"")</f>
        <v/>
      </c>
      <c r="U438" s="29" t="str">
        <f aca="false">IF(AND($S438="VENCIDO",$K438="KG",OR(Painel!$B$5="(Todos)",A438=Painel!$B$5)*OR(Painel!$E$5="(Todos)",P438=Painel!$E$5)),$J438+ROW()/10000000,"")</f>
        <v/>
      </c>
    </row>
    <row r="439" customFormat="false" ht="15" hidden="false" customHeight="false" outlineLevel="0" collapsed="false">
      <c r="A439" s="29" t="s">
        <v>59</v>
      </c>
      <c r="B439" s="29" t="s">
        <v>585</v>
      </c>
      <c r="C439" s="29" t="s">
        <v>581</v>
      </c>
      <c r="D439" s="29" t="s">
        <v>582</v>
      </c>
      <c r="E439" s="29" t="n">
        <v>1</v>
      </c>
      <c r="F439" s="29"/>
      <c r="G439" s="29"/>
      <c r="H439" s="30" t="n">
        <v>10</v>
      </c>
      <c r="I439" s="31" t="n">
        <v>46285</v>
      </c>
      <c r="J439" s="30" t="n">
        <v>10</v>
      </c>
      <c r="K439" s="29" t="s">
        <v>120</v>
      </c>
      <c r="L439" s="29" t="s">
        <v>116</v>
      </c>
      <c r="M439" s="29"/>
      <c r="N439" s="29" t="s">
        <v>122</v>
      </c>
      <c r="O439" s="31" t="n">
        <v>46821</v>
      </c>
      <c r="P439" s="29" t="s">
        <v>123</v>
      </c>
      <c r="Q439" s="29" t="n">
        <f aca="false">IFERROR(VALUE(L439),"")</f>
        <v>0</v>
      </c>
      <c r="R439" s="29" t="n">
        <f aca="true">IF(O439="","",O439-TODAY())</f>
        <v>536</v>
      </c>
      <c r="S439" s="29" t="str">
        <f aca="false">IF(C439="&lt;&lt; vazio &gt;&gt;","VAZIA",IF(AND(O439&lt;&gt;"",R439&lt;0),"VENCIDO",IF(AND(O439&lt;&gt;"",R439&lt;=Parametros!$B$10),"PRÓX. VENCIMENTO",IF(F439="Q","QUALIDADE",IF(F439="S","BLOQUEADO",IF(F439="R","RESTRITO/DEVOLUÇÃO",IF(OR(N439="QUAR",N439="QRES"),"QUARENTENA",IF(OR(B439="DESCARTE",B439="DEVOLUÇÃO"),"DESCARTE/DEVOLUÇÃO",IF(AND(D439="",K439&lt;&gt;""),"SEM LOTE",IF(AND(Q439&lt;&gt;"",Q439&gt;=Parametros!$B$11),"PARADO/SEM GIRO","OK"))))))))))</f>
        <v>OK</v>
      </c>
      <c r="T439" s="29" t="str">
        <f aca="false">IF(AND($S439="PARADO/SEM GIRO",$K439="KG",OR(Painel!$B$5="(Todos)",A439=Painel!$B$5)*OR(Painel!$E$5="(Todos)",P439=Painel!$E$5)),$J439+ROW()/10000000,"")</f>
        <v/>
      </c>
      <c r="U439" s="29" t="str">
        <f aca="false">IF(AND($S439="VENCIDO",$K439="KG",OR(Painel!$B$5="(Todos)",A439=Painel!$B$5)*OR(Painel!$E$5="(Todos)",P439=Painel!$E$5)),$J439+ROW()/10000000,"")</f>
        <v/>
      </c>
    </row>
    <row r="440" customFormat="false" ht="15" hidden="false" customHeight="false" outlineLevel="0" collapsed="false">
      <c r="A440" s="29" t="s">
        <v>59</v>
      </c>
      <c r="B440" s="29" t="s">
        <v>586</v>
      </c>
      <c r="C440" s="29" t="s">
        <v>320</v>
      </c>
      <c r="D440" s="29" t="s">
        <v>511</v>
      </c>
      <c r="E440" s="29" t="n">
        <v>2</v>
      </c>
      <c r="F440" s="29"/>
      <c r="G440" s="29"/>
      <c r="H440" s="30" t="n">
        <v>100</v>
      </c>
      <c r="I440" s="31" t="n">
        <v>46285</v>
      </c>
      <c r="J440" s="30" t="n">
        <v>100</v>
      </c>
      <c r="K440" s="29" t="s">
        <v>120</v>
      </c>
      <c r="L440" s="29" t="s">
        <v>116</v>
      </c>
      <c r="M440" s="29"/>
      <c r="N440" s="29" t="s">
        <v>122</v>
      </c>
      <c r="O440" s="31" t="n">
        <v>46819</v>
      </c>
      <c r="P440" s="29" t="s">
        <v>123</v>
      </c>
      <c r="Q440" s="29" t="n">
        <f aca="false">IFERROR(VALUE(L440),"")</f>
        <v>0</v>
      </c>
      <c r="R440" s="29" t="n">
        <f aca="true">IF(O440="","",O440-TODAY())</f>
        <v>534</v>
      </c>
      <c r="S440" s="29" t="str">
        <f aca="false">IF(C440="&lt;&lt; vazio &gt;&gt;","VAZIA",IF(AND(O440&lt;&gt;"",R440&lt;0),"VENCIDO",IF(AND(O440&lt;&gt;"",R440&lt;=Parametros!$B$10),"PRÓX. VENCIMENTO",IF(F440="Q","QUALIDADE",IF(F440="S","BLOQUEADO",IF(F440="R","RESTRITO/DEVOLUÇÃO",IF(OR(N440="QUAR",N440="QRES"),"QUARENTENA",IF(OR(B440="DESCARTE",B440="DEVOLUÇÃO"),"DESCARTE/DEVOLUÇÃO",IF(AND(D440="",K440&lt;&gt;""),"SEM LOTE",IF(AND(Q440&lt;&gt;"",Q440&gt;=Parametros!$B$11),"PARADO/SEM GIRO","OK"))))))))))</f>
        <v>OK</v>
      </c>
      <c r="T440" s="29" t="str">
        <f aca="false">IF(AND($S440="PARADO/SEM GIRO",$K440="KG",OR(Painel!$B$5="(Todos)",A440=Painel!$B$5)*OR(Painel!$E$5="(Todos)",P440=Painel!$E$5)),$J440+ROW()/10000000,"")</f>
        <v/>
      </c>
      <c r="U440" s="29" t="str">
        <f aca="false">IF(AND($S440="VENCIDO",$K440="KG",OR(Painel!$B$5="(Todos)",A440=Painel!$B$5)*OR(Painel!$E$5="(Todos)",P440=Painel!$E$5)),$J440+ROW()/10000000,"")</f>
        <v/>
      </c>
    </row>
    <row r="441" customFormat="false" ht="15" hidden="false" customHeight="false" outlineLevel="0" collapsed="false">
      <c r="A441" s="29" t="s">
        <v>59</v>
      </c>
      <c r="B441" s="29" t="s">
        <v>586</v>
      </c>
      <c r="C441" s="29" t="s">
        <v>320</v>
      </c>
      <c r="D441" s="29" t="s">
        <v>584</v>
      </c>
      <c r="E441" s="29" t="n">
        <v>2</v>
      </c>
      <c r="F441" s="29"/>
      <c r="G441" s="29"/>
      <c r="H441" s="30" t="n">
        <v>1400</v>
      </c>
      <c r="I441" s="31" t="n">
        <v>46285</v>
      </c>
      <c r="J441" s="30" t="n">
        <v>1400</v>
      </c>
      <c r="K441" s="29" t="s">
        <v>120</v>
      </c>
      <c r="L441" s="29" t="s">
        <v>116</v>
      </c>
      <c r="M441" s="29"/>
      <c r="N441" s="29" t="s">
        <v>122</v>
      </c>
      <c r="O441" s="31" t="n">
        <v>46820</v>
      </c>
      <c r="P441" s="29" t="s">
        <v>123</v>
      </c>
      <c r="Q441" s="29" t="n">
        <f aca="false">IFERROR(VALUE(L441),"")</f>
        <v>0</v>
      </c>
      <c r="R441" s="29" t="n">
        <f aca="true">IF(O441="","",O441-TODAY())</f>
        <v>535</v>
      </c>
      <c r="S441" s="29" t="str">
        <f aca="false">IF(C441="&lt;&lt; vazio &gt;&gt;","VAZIA",IF(AND(O441&lt;&gt;"",R441&lt;0),"VENCIDO",IF(AND(O441&lt;&gt;"",R441&lt;=Parametros!$B$10),"PRÓX. VENCIMENTO",IF(F441="Q","QUALIDADE",IF(F441="S","BLOQUEADO",IF(F441="R","RESTRITO/DEVOLUÇÃO",IF(OR(N441="QUAR",N441="QRES"),"QUARENTENA",IF(OR(B441="DESCARTE",B441="DEVOLUÇÃO"),"DESCARTE/DEVOLUÇÃO",IF(AND(D441="",K441&lt;&gt;""),"SEM LOTE",IF(AND(Q441&lt;&gt;"",Q441&gt;=Parametros!$B$11),"PARADO/SEM GIRO","OK"))))))))))</f>
        <v>OK</v>
      </c>
      <c r="T441" s="29" t="str">
        <f aca="false">IF(AND($S441="PARADO/SEM GIRO",$K441="KG",OR(Painel!$B$5="(Todos)",A441=Painel!$B$5)*OR(Painel!$E$5="(Todos)",P441=Painel!$E$5)),$J441+ROW()/10000000,"")</f>
        <v/>
      </c>
      <c r="U441" s="29" t="str">
        <f aca="false">IF(AND($S441="VENCIDO",$K441="KG",OR(Painel!$B$5="(Todos)",A441=Painel!$B$5)*OR(Painel!$E$5="(Todos)",P441=Painel!$E$5)),$J441+ROW()/10000000,"")</f>
        <v/>
      </c>
    </row>
    <row r="442" customFormat="false" ht="15" hidden="false" customHeight="false" outlineLevel="0" collapsed="false">
      <c r="A442" s="29" t="s">
        <v>59</v>
      </c>
      <c r="B442" s="29" t="s">
        <v>587</v>
      </c>
      <c r="C442" s="29" t="s">
        <v>581</v>
      </c>
      <c r="D442" s="29" t="s">
        <v>582</v>
      </c>
      <c r="E442" s="29" t="n">
        <v>2</v>
      </c>
      <c r="F442" s="29"/>
      <c r="G442" s="29"/>
      <c r="H442" s="30" t="n">
        <v>20</v>
      </c>
      <c r="I442" s="31" t="n">
        <v>46285</v>
      </c>
      <c r="J442" s="30" t="n">
        <v>20</v>
      </c>
      <c r="K442" s="29" t="s">
        <v>120</v>
      </c>
      <c r="L442" s="29" t="s">
        <v>116</v>
      </c>
      <c r="M442" s="29"/>
      <c r="N442" s="29" t="s">
        <v>122</v>
      </c>
      <c r="O442" s="31" t="n">
        <v>46821</v>
      </c>
      <c r="P442" s="29" t="s">
        <v>123</v>
      </c>
      <c r="Q442" s="29" t="n">
        <f aca="false">IFERROR(VALUE(L442),"")</f>
        <v>0</v>
      </c>
      <c r="R442" s="29" t="n">
        <f aca="true">IF(O442="","",O442-TODAY())</f>
        <v>536</v>
      </c>
      <c r="S442" s="29" t="str">
        <f aca="false">IF(C442="&lt;&lt; vazio &gt;&gt;","VAZIA",IF(AND(O442&lt;&gt;"",R442&lt;0),"VENCIDO",IF(AND(O442&lt;&gt;"",R442&lt;=Parametros!$B$10),"PRÓX. VENCIMENTO",IF(F442="Q","QUALIDADE",IF(F442="S","BLOQUEADO",IF(F442="R","RESTRITO/DEVOLUÇÃO",IF(OR(N442="QUAR",N442="QRES"),"QUARENTENA",IF(OR(B442="DESCARTE",B442="DEVOLUÇÃO"),"DESCARTE/DEVOLUÇÃO",IF(AND(D442="",K442&lt;&gt;""),"SEM LOTE",IF(AND(Q442&lt;&gt;"",Q442&gt;=Parametros!$B$11),"PARADO/SEM GIRO","OK"))))))))))</f>
        <v>OK</v>
      </c>
      <c r="T442" s="29" t="str">
        <f aca="false">IF(AND($S442="PARADO/SEM GIRO",$K442="KG",OR(Painel!$B$5="(Todos)",A442=Painel!$B$5)*OR(Painel!$E$5="(Todos)",P442=Painel!$E$5)),$J442+ROW()/10000000,"")</f>
        <v/>
      </c>
      <c r="U442" s="29" t="str">
        <f aca="false">IF(AND($S442="VENCIDO",$K442="KG",OR(Painel!$B$5="(Todos)",A442=Painel!$B$5)*OR(Painel!$E$5="(Todos)",P442=Painel!$E$5)),$J442+ROW()/10000000,"")</f>
        <v/>
      </c>
    </row>
    <row r="443" customFormat="false" ht="15" hidden="false" customHeight="false" outlineLevel="0" collapsed="false">
      <c r="A443" s="29" t="s">
        <v>59</v>
      </c>
      <c r="B443" s="29" t="s">
        <v>587</v>
      </c>
      <c r="C443" s="29" t="s">
        <v>371</v>
      </c>
      <c r="D443" s="29" t="s">
        <v>372</v>
      </c>
      <c r="E443" s="29" t="n">
        <v>2</v>
      </c>
      <c r="F443" s="29"/>
      <c r="G443" s="29"/>
      <c r="H443" s="30" t="n">
        <v>50.5</v>
      </c>
      <c r="I443" s="31" t="n">
        <v>46285</v>
      </c>
      <c r="J443" s="30" t="n">
        <v>50.5</v>
      </c>
      <c r="K443" s="29" t="s">
        <v>120</v>
      </c>
      <c r="L443" s="29" t="s">
        <v>116</v>
      </c>
      <c r="M443" s="29"/>
      <c r="N443" s="29" t="s">
        <v>122</v>
      </c>
      <c r="O443" s="31" t="n">
        <v>46736</v>
      </c>
      <c r="P443" s="29" t="s">
        <v>123</v>
      </c>
      <c r="Q443" s="29" t="n">
        <f aca="false">IFERROR(VALUE(L443),"")</f>
        <v>0</v>
      </c>
      <c r="R443" s="29" t="n">
        <f aca="true">IF(O443="","",O443-TODAY())</f>
        <v>451</v>
      </c>
      <c r="S443" s="29" t="str">
        <f aca="false">IF(C443="&lt;&lt; vazio &gt;&gt;","VAZIA",IF(AND(O443&lt;&gt;"",R443&lt;0),"VENCIDO",IF(AND(O443&lt;&gt;"",R443&lt;=Parametros!$B$10),"PRÓX. VENCIMENTO",IF(F443="Q","QUALIDADE",IF(F443="S","BLOQUEADO",IF(F443="R","RESTRITO/DEVOLUÇÃO",IF(OR(N443="QUAR",N443="QRES"),"QUARENTENA",IF(OR(B443="DESCARTE",B443="DEVOLUÇÃO"),"DESCARTE/DEVOLUÇÃO",IF(AND(D443="",K443&lt;&gt;""),"SEM LOTE",IF(AND(Q443&lt;&gt;"",Q443&gt;=Parametros!$B$11),"PARADO/SEM GIRO","OK"))))))))))</f>
        <v>OK</v>
      </c>
      <c r="T443" s="29" t="str">
        <f aca="false">IF(AND($S443="PARADO/SEM GIRO",$K443="KG",OR(Painel!$B$5="(Todos)",A443=Painel!$B$5)*OR(Painel!$E$5="(Todos)",P443=Painel!$E$5)),$J443+ROW()/10000000,"")</f>
        <v/>
      </c>
      <c r="U443" s="29" t="str">
        <f aca="false">IF(AND($S443="VENCIDO",$K443="KG",OR(Painel!$B$5="(Todos)",A443=Painel!$B$5)*OR(Painel!$E$5="(Todos)",P443=Painel!$E$5)),$J443+ROW()/10000000,"")</f>
        <v/>
      </c>
    </row>
    <row r="444" customFormat="false" ht="15" hidden="false" customHeight="false" outlineLevel="0" collapsed="false">
      <c r="A444" s="29" t="s">
        <v>59</v>
      </c>
      <c r="B444" s="29" t="s">
        <v>588</v>
      </c>
      <c r="C444" s="29" t="s">
        <v>308</v>
      </c>
      <c r="D444" s="29" t="s">
        <v>502</v>
      </c>
      <c r="E444" s="29" t="n">
        <v>1</v>
      </c>
      <c r="F444" s="29"/>
      <c r="G444" s="29"/>
      <c r="H444" s="30" t="n">
        <v>1500</v>
      </c>
      <c r="I444" s="31" t="n">
        <v>46285</v>
      </c>
      <c r="J444" s="30" t="n">
        <v>1500</v>
      </c>
      <c r="K444" s="29" t="s">
        <v>120</v>
      </c>
      <c r="L444" s="29" t="s">
        <v>116</v>
      </c>
      <c r="M444" s="29"/>
      <c r="N444" s="29" t="s">
        <v>122</v>
      </c>
      <c r="O444" s="31" t="n">
        <v>46816</v>
      </c>
      <c r="P444" s="29" t="s">
        <v>123</v>
      </c>
      <c r="Q444" s="29" t="n">
        <f aca="false">IFERROR(VALUE(L444),"")</f>
        <v>0</v>
      </c>
      <c r="R444" s="29" t="n">
        <f aca="true">IF(O444="","",O444-TODAY())</f>
        <v>531</v>
      </c>
      <c r="S444" s="29" t="str">
        <f aca="false">IF(C444="&lt;&lt; vazio &gt;&gt;","VAZIA",IF(AND(O444&lt;&gt;"",R444&lt;0),"VENCIDO",IF(AND(O444&lt;&gt;"",R444&lt;=Parametros!$B$10),"PRÓX. VENCIMENTO",IF(F444="Q","QUALIDADE",IF(F444="S","BLOQUEADO",IF(F444="R","RESTRITO/DEVOLUÇÃO",IF(OR(N444="QUAR",N444="QRES"),"QUARENTENA",IF(OR(B444="DESCARTE",B444="DEVOLUÇÃO"),"DESCARTE/DEVOLUÇÃO",IF(AND(D444="",K444&lt;&gt;""),"SEM LOTE",IF(AND(Q444&lt;&gt;"",Q444&gt;=Parametros!$B$11),"PARADO/SEM GIRO","OK"))))))))))</f>
        <v>OK</v>
      </c>
      <c r="T444" s="29" t="str">
        <f aca="false">IF(AND($S444="PARADO/SEM GIRO",$K444="KG",OR(Painel!$B$5="(Todos)",A444=Painel!$B$5)*OR(Painel!$E$5="(Todos)",P444=Painel!$E$5)),$J444+ROW()/10000000,"")</f>
        <v/>
      </c>
      <c r="U444" s="29" t="str">
        <f aca="false">IF(AND($S444="VENCIDO",$K444="KG",OR(Painel!$B$5="(Todos)",A444=Painel!$B$5)*OR(Painel!$E$5="(Todos)",P444=Painel!$E$5)),$J444+ROW()/10000000,"")</f>
        <v/>
      </c>
    </row>
    <row r="445" customFormat="false" ht="15" hidden="false" customHeight="false" outlineLevel="0" collapsed="false">
      <c r="A445" s="29" t="s">
        <v>59</v>
      </c>
      <c r="B445" s="29" t="s">
        <v>589</v>
      </c>
      <c r="C445" s="29" t="s">
        <v>581</v>
      </c>
      <c r="D445" s="29" t="s">
        <v>582</v>
      </c>
      <c r="E445" s="29" t="n">
        <v>1</v>
      </c>
      <c r="F445" s="29"/>
      <c r="G445" s="29"/>
      <c r="H445" s="30" t="n">
        <v>10</v>
      </c>
      <c r="I445" s="31" t="n">
        <v>46285</v>
      </c>
      <c r="J445" s="30" t="n">
        <v>10</v>
      </c>
      <c r="K445" s="29" t="s">
        <v>120</v>
      </c>
      <c r="L445" s="29" t="s">
        <v>116</v>
      </c>
      <c r="M445" s="29"/>
      <c r="N445" s="29" t="s">
        <v>122</v>
      </c>
      <c r="O445" s="31" t="n">
        <v>46821</v>
      </c>
      <c r="P445" s="29" t="s">
        <v>123</v>
      </c>
      <c r="Q445" s="29" t="n">
        <f aca="false">IFERROR(VALUE(L445),"")</f>
        <v>0</v>
      </c>
      <c r="R445" s="29" t="n">
        <f aca="true">IF(O445="","",O445-TODAY())</f>
        <v>536</v>
      </c>
      <c r="S445" s="29" t="str">
        <f aca="false">IF(C445="&lt;&lt; vazio &gt;&gt;","VAZIA",IF(AND(O445&lt;&gt;"",R445&lt;0),"VENCIDO",IF(AND(O445&lt;&gt;"",R445&lt;=Parametros!$B$10),"PRÓX. VENCIMENTO",IF(F445="Q","QUALIDADE",IF(F445="S","BLOQUEADO",IF(F445="R","RESTRITO/DEVOLUÇÃO",IF(OR(N445="QUAR",N445="QRES"),"QUARENTENA",IF(OR(B445="DESCARTE",B445="DEVOLUÇÃO"),"DESCARTE/DEVOLUÇÃO",IF(AND(D445="",K445&lt;&gt;""),"SEM LOTE",IF(AND(Q445&lt;&gt;"",Q445&gt;=Parametros!$B$11),"PARADO/SEM GIRO","OK"))))))))))</f>
        <v>OK</v>
      </c>
      <c r="T445" s="29" t="str">
        <f aca="false">IF(AND($S445="PARADO/SEM GIRO",$K445="KG",OR(Painel!$B$5="(Todos)",A445=Painel!$B$5)*OR(Painel!$E$5="(Todos)",P445=Painel!$E$5)),$J445+ROW()/10000000,"")</f>
        <v/>
      </c>
      <c r="U445" s="29" t="str">
        <f aca="false">IF(AND($S445="VENCIDO",$K445="KG",OR(Painel!$B$5="(Todos)",A445=Painel!$B$5)*OR(Painel!$E$5="(Todos)",P445=Painel!$E$5)),$J445+ROW()/10000000,"")</f>
        <v/>
      </c>
    </row>
    <row r="446" customFormat="false" ht="15" hidden="false" customHeight="false" outlineLevel="0" collapsed="false">
      <c r="A446" s="29" t="s">
        <v>59</v>
      </c>
      <c r="B446" s="29" t="s">
        <v>590</v>
      </c>
      <c r="C446" s="29" t="s">
        <v>581</v>
      </c>
      <c r="D446" s="29" t="s">
        <v>582</v>
      </c>
      <c r="E446" s="29" t="n">
        <v>2</v>
      </c>
      <c r="F446" s="29"/>
      <c r="G446" s="29"/>
      <c r="H446" s="30" t="n">
        <v>10</v>
      </c>
      <c r="I446" s="31" t="n">
        <v>46285</v>
      </c>
      <c r="J446" s="30" t="n">
        <v>10</v>
      </c>
      <c r="K446" s="29" t="s">
        <v>120</v>
      </c>
      <c r="L446" s="29" t="s">
        <v>116</v>
      </c>
      <c r="M446" s="29"/>
      <c r="N446" s="29" t="s">
        <v>122</v>
      </c>
      <c r="O446" s="31" t="n">
        <v>46821</v>
      </c>
      <c r="P446" s="29" t="s">
        <v>123</v>
      </c>
      <c r="Q446" s="29" t="n">
        <f aca="false">IFERROR(VALUE(L446),"")</f>
        <v>0</v>
      </c>
      <c r="R446" s="29" t="n">
        <f aca="true">IF(O446="","",O446-TODAY())</f>
        <v>536</v>
      </c>
      <c r="S446" s="29" t="str">
        <f aca="false">IF(C446="&lt;&lt; vazio &gt;&gt;","VAZIA",IF(AND(O446&lt;&gt;"",R446&lt;0),"VENCIDO",IF(AND(O446&lt;&gt;"",R446&lt;=Parametros!$B$10),"PRÓX. VENCIMENTO",IF(F446="Q","QUALIDADE",IF(F446="S","BLOQUEADO",IF(F446="R","RESTRITO/DEVOLUÇÃO",IF(OR(N446="QUAR",N446="QRES"),"QUARENTENA",IF(OR(B446="DESCARTE",B446="DEVOLUÇÃO"),"DESCARTE/DEVOLUÇÃO",IF(AND(D446="",K446&lt;&gt;""),"SEM LOTE",IF(AND(Q446&lt;&gt;"",Q446&gt;=Parametros!$B$11),"PARADO/SEM GIRO","OK"))))))))))</f>
        <v>OK</v>
      </c>
      <c r="T446" s="29" t="str">
        <f aca="false">IF(AND($S446="PARADO/SEM GIRO",$K446="KG",OR(Painel!$B$5="(Todos)",A446=Painel!$B$5)*OR(Painel!$E$5="(Todos)",P446=Painel!$E$5)),$J446+ROW()/10000000,"")</f>
        <v/>
      </c>
      <c r="U446" s="29" t="str">
        <f aca="false">IF(AND($S446="VENCIDO",$K446="KG",OR(Painel!$B$5="(Todos)",A446=Painel!$B$5)*OR(Painel!$E$5="(Todos)",P446=Painel!$E$5)),$J446+ROW()/10000000,"")</f>
        <v/>
      </c>
    </row>
    <row r="447" customFormat="false" ht="15" hidden="false" customHeight="false" outlineLevel="0" collapsed="false">
      <c r="A447" s="29" t="s">
        <v>59</v>
      </c>
      <c r="B447" s="29" t="s">
        <v>590</v>
      </c>
      <c r="C447" s="29" t="s">
        <v>308</v>
      </c>
      <c r="D447" s="29" t="s">
        <v>502</v>
      </c>
      <c r="E447" s="29" t="n">
        <v>2</v>
      </c>
      <c r="F447" s="29"/>
      <c r="G447" s="29"/>
      <c r="H447" s="30" t="n">
        <v>10</v>
      </c>
      <c r="I447" s="31" t="n">
        <v>46285</v>
      </c>
      <c r="J447" s="30" t="n">
        <v>10</v>
      </c>
      <c r="K447" s="29" t="s">
        <v>120</v>
      </c>
      <c r="L447" s="29" t="s">
        <v>116</v>
      </c>
      <c r="M447" s="29"/>
      <c r="N447" s="29" t="s">
        <v>122</v>
      </c>
      <c r="O447" s="31" t="n">
        <v>46816</v>
      </c>
      <c r="P447" s="29" t="s">
        <v>123</v>
      </c>
      <c r="Q447" s="29" t="n">
        <f aca="false">IFERROR(VALUE(L447),"")</f>
        <v>0</v>
      </c>
      <c r="R447" s="29" t="n">
        <f aca="true">IF(O447="","",O447-TODAY())</f>
        <v>531</v>
      </c>
      <c r="S447" s="29" t="str">
        <f aca="false">IF(C447="&lt;&lt; vazio &gt;&gt;","VAZIA",IF(AND(O447&lt;&gt;"",R447&lt;0),"VENCIDO",IF(AND(O447&lt;&gt;"",R447&lt;=Parametros!$B$10),"PRÓX. VENCIMENTO",IF(F447="Q","QUALIDADE",IF(F447="S","BLOQUEADO",IF(F447="R","RESTRITO/DEVOLUÇÃO",IF(OR(N447="QUAR",N447="QRES"),"QUARENTENA",IF(OR(B447="DESCARTE",B447="DEVOLUÇÃO"),"DESCARTE/DEVOLUÇÃO",IF(AND(D447="",K447&lt;&gt;""),"SEM LOTE",IF(AND(Q447&lt;&gt;"",Q447&gt;=Parametros!$B$11),"PARADO/SEM GIRO","OK"))))))))))</f>
        <v>OK</v>
      </c>
      <c r="T447" s="29" t="str">
        <f aca="false">IF(AND($S447="PARADO/SEM GIRO",$K447="KG",OR(Painel!$B$5="(Todos)",A447=Painel!$B$5)*OR(Painel!$E$5="(Todos)",P447=Painel!$E$5)),$J447+ROW()/10000000,"")</f>
        <v/>
      </c>
      <c r="U447" s="29" t="str">
        <f aca="false">IF(AND($S447="VENCIDO",$K447="KG",OR(Painel!$B$5="(Todos)",A447=Painel!$B$5)*OR(Painel!$E$5="(Todos)",P447=Painel!$E$5)),$J447+ROW()/10000000,"")</f>
        <v/>
      </c>
    </row>
    <row r="448" customFormat="false" ht="15" hidden="false" customHeight="false" outlineLevel="0" collapsed="false">
      <c r="A448" s="29" t="s">
        <v>59</v>
      </c>
      <c r="B448" s="29" t="s">
        <v>591</v>
      </c>
      <c r="C448" s="29" t="s">
        <v>581</v>
      </c>
      <c r="D448" s="29" t="s">
        <v>582</v>
      </c>
      <c r="E448" s="29" t="n">
        <v>1</v>
      </c>
      <c r="F448" s="29"/>
      <c r="G448" s="29"/>
      <c r="H448" s="30" t="n">
        <v>5</v>
      </c>
      <c r="I448" s="31" t="n">
        <v>46285</v>
      </c>
      <c r="J448" s="30" t="n">
        <v>5</v>
      </c>
      <c r="K448" s="29" t="s">
        <v>120</v>
      </c>
      <c r="L448" s="29" t="s">
        <v>116</v>
      </c>
      <c r="M448" s="29"/>
      <c r="N448" s="29" t="s">
        <v>122</v>
      </c>
      <c r="O448" s="31" t="n">
        <v>46821</v>
      </c>
      <c r="P448" s="29" t="s">
        <v>123</v>
      </c>
      <c r="Q448" s="29" t="n">
        <f aca="false">IFERROR(VALUE(L448),"")</f>
        <v>0</v>
      </c>
      <c r="R448" s="29" t="n">
        <f aca="true">IF(O448="","",O448-TODAY())</f>
        <v>536</v>
      </c>
      <c r="S448" s="29" t="str">
        <f aca="false">IF(C448="&lt;&lt; vazio &gt;&gt;","VAZIA",IF(AND(O448&lt;&gt;"",R448&lt;0),"VENCIDO",IF(AND(O448&lt;&gt;"",R448&lt;=Parametros!$B$10),"PRÓX. VENCIMENTO",IF(F448="Q","QUALIDADE",IF(F448="S","BLOQUEADO",IF(F448="R","RESTRITO/DEVOLUÇÃO",IF(OR(N448="QUAR",N448="QRES"),"QUARENTENA",IF(OR(B448="DESCARTE",B448="DEVOLUÇÃO"),"DESCARTE/DEVOLUÇÃO",IF(AND(D448="",K448&lt;&gt;""),"SEM LOTE",IF(AND(Q448&lt;&gt;"",Q448&gt;=Parametros!$B$11),"PARADO/SEM GIRO","OK"))))))))))</f>
        <v>OK</v>
      </c>
      <c r="T448" s="29" t="str">
        <f aca="false">IF(AND($S448="PARADO/SEM GIRO",$K448="KG",OR(Painel!$B$5="(Todos)",A448=Painel!$B$5)*OR(Painel!$E$5="(Todos)",P448=Painel!$E$5)),$J448+ROW()/10000000,"")</f>
        <v/>
      </c>
      <c r="U448" s="29" t="str">
        <f aca="false">IF(AND($S448="VENCIDO",$K448="KG",OR(Painel!$B$5="(Todos)",A448=Painel!$B$5)*OR(Painel!$E$5="(Todos)",P448=Painel!$E$5)),$J448+ROW()/10000000,"")</f>
        <v/>
      </c>
    </row>
    <row r="449" customFormat="false" ht="15" hidden="false" customHeight="false" outlineLevel="0" collapsed="false">
      <c r="A449" s="29" t="s">
        <v>59</v>
      </c>
      <c r="B449" s="29" t="s">
        <v>592</v>
      </c>
      <c r="C449" s="29" t="s">
        <v>447</v>
      </c>
      <c r="D449" s="29" t="s">
        <v>448</v>
      </c>
      <c r="E449" s="29" t="n">
        <v>1</v>
      </c>
      <c r="F449" s="29"/>
      <c r="G449" s="29"/>
      <c r="H449" s="30" t="n">
        <v>48.48</v>
      </c>
      <c r="I449" s="31" t="n">
        <v>46285</v>
      </c>
      <c r="J449" s="30" t="n">
        <v>48.48</v>
      </c>
      <c r="K449" s="29" t="s">
        <v>120</v>
      </c>
      <c r="L449" s="29" t="s">
        <v>116</v>
      </c>
      <c r="M449" s="29"/>
      <c r="N449" s="29" t="s">
        <v>122</v>
      </c>
      <c r="O449" s="31" t="n">
        <v>46805</v>
      </c>
      <c r="P449" s="29" t="s">
        <v>123</v>
      </c>
      <c r="Q449" s="29" t="n">
        <f aca="false">IFERROR(VALUE(L449),"")</f>
        <v>0</v>
      </c>
      <c r="R449" s="29" t="n">
        <f aca="true">IF(O449="","",O449-TODAY())</f>
        <v>520</v>
      </c>
      <c r="S449" s="29" t="str">
        <f aca="false">IF(C449="&lt;&lt; vazio &gt;&gt;","VAZIA",IF(AND(O449&lt;&gt;"",R449&lt;0),"VENCIDO",IF(AND(O449&lt;&gt;"",R449&lt;=Parametros!$B$10),"PRÓX. VENCIMENTO",IF(F449="Q","QUALIDADE",IF(F449="S","BLOQUEADO",IF(F449="R","RESTRITO/DEVOLUÇÃO",IF(OR(N449="QUAR",N449="QRES"),"QUARENTENA",IF(OR(B449="DESCARTE",B449="DEVOLUÇÃO"),"DESCARTE/DEVOLUÇÃO",IF(AND(D449="",K449&lt;&gt;""),"SEM LOTE",IF(AND(Q449&lt;&gt;"",Q449&gt;=Parametros!$B$11),"PARADO/SEM GIRO","OK"))))))))))</f>
        <v>OK</v>
      </c>
      <c r="T449" s="29" t="str">
        <f aca="false">IF(AND($S449="PARADO/SEM GIRO",$K449="KG",OR(Painel!$B$5="(Todos)",A449=Painel!$B$5)*OR(Painel!$E$5="(Todos)",P449=Painel!$E$5)),$J449+ROW()/10000000,"")</f>
        <v/>
      </c>
      <c r="U449" s="29" t="str">
        <f aca="false">IF(AND($S449="VENCIDO",$K449="KG",OR(Painel!$B$5="(Todos)",A449=Painel!$B$5)*OR(Painel!$E$5="(Todos)",P449=Painel!$E$5)),$J449+ROW()/10000000,"")</f>
        <v/>
      </c>
    </row>
    <row r="450" customFormat="false" ht="15" hidden="false" customHeight="false" outlineLevel="0" collapsed="false">
      <c r="A450" s="29" t="s">
        <v>59</v>
      </c>
      <c r="B450" s="29" t="s">
        <v>593</v>
      </c>
      <c r="C450" s="29" t="s">
        <v>348</v>
      </c>
      <c r="D450" s="29" t="s">
        <v>525</v>
      </c>
      <c r="E450" s="29" t="n">
        <v>7</v>
      </c>
      <c r="F450" s="29"/>
      <c r="G450" s="29"/>
      <c r="H450" s="30" t="n">
        <v>40.2</v>
      </c>
      <c r="I450" s="31" t="n">
        <v>46285</v>
      </c>
      <c r="J450" s="30" t="n">
        <v>40.2</v>
      </c>
      <c r="K450" s="29" t="s">
        <v>120</v>
      </c>
      <c r="L450" s="29" t="s">
        <v>116</v>
      </c>
      <c r="M450" s="29"/>
      <c r="N450" s="29" t="s">
        <v>122</v>
      </c>
      <c r="O450" s="29"/>
      <c r="P450" s="29" t="s">
        <v>123</v>
      </c>
      <c r="Q450" s="29" t="n">
        <f aca="false">IFERROR(VALUE(L450),"")</f>
        <v>0</v>
      </c>
      <c r="R450" s="29" t="str">
        <f aca="true">IF(O450="","",O450-TODAY())</f>
        <v/>
      </c>
      <c r="S450" s="29" t="str">
        <f aca="false">IF(C450="&lt;&lt; vazio &gt;&gt;","VAZIA",IF(AND(O450&lt;&gt;"",R450&lt;0),"VENCIDO",IF(AND(O450&lt;&gt;"",R450&lt;=Parametros!$B$10),"PRÓX. VENCIMENTO",IF(F450="Q","QUALIDADE",IF(F450="S","BLOQUEADO",IF(F450="R","RESTRITO/DEVOLUÇÃO",IF(OR(N450="QUAR",N450="QRES"),"QUARENTENA",IF(OR(B450="DESCARTE",B450="DEVOLUÇÃO"),"DESCARTE/DEVOLUÇÃO",IF(AND(D450="",K450&lt;&gt;""),"SEM LOTE",IF(AND(Q450&lt;&gt;"",Q450&gt;=Parametros!$B$11),"PARADO/SEM GIRO","OK"))))))))))</f>
        <v>OK</v>
      </c>
      <c r="T450" s="29" t="str">
        <f aca="false">IF(AND($S450="PARADO/SEM GIRO",$K450="KG",OR(Painel!$B$5="(Todos)",A450=Painel!$B$5)*OR(Painel!$E$5="(Todos)",P450=Painel!$E$5)),$J450+ROW()/10000000,"")</f>
        <v/>
      </c>
      <c r="U450" s="29" t="str">
        <f aca="false">IF(AND($S450="VENCIDO",$K450="KG",OR(Painel!$B$5="(Todos)",A450=Painel!$B$5)*OR(Painel!$E$5="(Todos)",P450=Painel!$E$5)),$J450+ROW()/10000000,"")</f>
        <v/>
      </c>
    </row>
    <row r="451" customFormat="false" ht="15" hidden="false" customHeight="false" outlineLevel="0" collapsed="false">
      <c r="A451" s="29" t="s">
        <v>59</v>
      </c>
      <c r="B451" s="29" t="s">
        <v>593</v>
      </c>
      <c r="C451" s="29" t="s">
        <v>594</v>
      </c>
      <c r="D451" s="29" t="s">
        <v>595</v>
      </c>
      <c r="E451" s="29" t="n">
        <v>7</v>
      </c>
      <c r="F451" s="29"/>
      <c r="G451" s="29"/>
      <c r="H451" s="30" t="n">
        <v>20</v>
      </c>
      <c r="I451" s="31" t="n">
        <v>46285</v>
      </c>
      <c r="J451" s="30" t="n">
        <v>20</v>
      </c>
      <c r="K451" s="29" t="s">
        <v>120</v>
      </c>
      <c r="L451" s="29" t="s">
        <v>116</v>
      </c>
      <c r="M451" s="29"/>
      <c r="N451" s="29" t="s">
        <v>122</v>
      </c>
      <c r="O451" s="31" t="n">
        <v>46390</v>
      </c>
      <c r="P451" s="29" t="s">
        <v>123</v>
      </c>
      <c r="Q451" s="29" t="n">
        <f aca="false">IFERROR(VALUE(L451),"")</f>
        <v>0</v>
      </c>
      <c r="R451" s="29" t="n">
        <f aca="true">IF(O451="","",O451-TODAY())</f>
        <v>105</v>
      </c>
      <c r="S451" s="29" t="str">
        <f aca="false">IF(C451="&lt;&lt; vazio &gt;&gt;","VAZIA",IF(AND(O451&lt;&gt;"",R451&lt;0),"VENCIDO",IF(AND(O451&lt;&gt;"",R451&lt;=Parametros!$B$10),"PRÓX. VENCIMENTO",IF(F451="Q","QUALIDADE",IF(F451="S","BLOQUEADO",IF(F451="R","RESTRITO/DEVOLUÇÃO",IF(OR(N451="QUAR",N451="QRES"),"QUARENTENA",IF(OR(B451="DESCARTE",B451="DEVOLUÇÃO"),"DESCARTE/DEVOLUÇÃO",IF(AND(D451="",K451&lt;&gt;""),"SEM LOTE",IF(AND(Q451&lt;&gt;"",Q451&gt;=Parametros!$B$11),"PARADO/SEM GIRO","OK"))))))))))</f>
        <v>OK</v>
      </c>
      <c r="T451" s="29" t="str">
        <f aca="false">IF(AND($S451="PARADO/SEM GIRO",$K451="KG",OR(Painel!$B$5="(Todos)",A451=Painel!$B$5)*OR(Painel!$E$5="(Todos)",P451=Painel!$E$5)),$J451+ROW()/10000000,"")</f>
        <v/>
      </c>
      <c r="U451" s="29" t="str">
        <f aca="false">IF(AND($S451="VENCIDO",$K451="KG",OR(Painel!$B$5="(Todos)",A451=Painel!$B$5)*OR(Painel!$E$5="(Todos)",P451=Painel!$E$5)),$J451+ROW()/10000000,"")</f>
        <v/>
      </c>
    </row>
    <row r="452" customFormat="false" ht="15" hidden="false" customHeight="false" outlineLevel="0" collapsed="false">
      <c r="A452" s="29" t="s">
        <v>59</v>
      </c>
      <c r="B452" s="29" t="s">
        <v>593</v>
      </c>
      <c r="C452" s="29" t="s">
        <v>454</v>
      </c>
      <c r="D452" s="29" t="s">
        <v>455</v>
      </c>
      <c r="E452" s="29" t="n">
        <v>7</v>
      </c>
      <c r="F452" s="29"/>
      <c r="G452" s="29"/>
      <c r="H452" s="30" t="n">
        <v>30</v>
      </c>
      <c r="I452" s="31" t="n">
        <v>46285</v>
      </c>
      <c r="J452" s="30" t="n">
        <v>30</v>
      </c>
      <c r="K452" s="29" t="s">
        <v>120</v>
      </c>
      <c r="L452" s="29" t="s">
        <v>116</v>
      </c>
      <c r="M452" s="29"/>
      <c r="N452" s="29" t="s">
        <v>122</v>
      </c>
      <c r="O452" s="31" t="n">
        <v>46394</v>
      </c>
      <c r="P452" s="29" t="s">
        <v>123</v>
      </c>
      <c r="Q452" s="29" t="n">
        <f aca="false">IFERROR(VALUE(L452),"")</f>
        <v>0</v>
      </c>
      <c r="R452" s="29" t="n">
        <f aca="true">IF(O452="","",O452-TODAY())</f>
        <v>109</v>
      </c>
      <c r="S452" s="29" t="str">
        <f aca="false">IF(C452="&lt;&lt; vazio &gt;&gt;","VAZIA",IF(AND(O452&lt;&gt;"",R452&lt;0),"VENCIDO",IF(AND(O452&lt;&gt;"",R452&lt;=Parametros!$B$10),"PRÓX. VENCIMENTO",IF(F452="Q","QUALIDADE",IF(F452="S","BLOQUEADO",IF(F452="R","RESTRITO/DEVOLUÇÃO",IF(OR(N452="QUAR",N452="QRES"),"QUARENTENA",IF(OR(B452="DESCARTE",B452="DEVOLUÇÃO"),"DESCARTE/DEVOLUÇÃO",IF(AND(D452="",K452&lt;&gt;""),"SEM LOTE",IF(AND(Q452&lt;&gt;"",Q452&gt;=Parametros!$B$11),"PARADO/SEM GIRO","OK"))))))))))</f>
        <v>OK</v>
      </c>
      <c r="T452" s="29" t="str">
        <f aca="false">IF(AND($S452="PARADO/SEM GIRO",$K452="KG",OR(Painel!$B$5="(Todos)",A452=Painel!$B$5)*OR(Painel!$E$5="(Todos)",P452=Painel!$E$5)),$J452+ROW()/10000000,"")</f>
        <v/>
      </c>
      <c r="U452" s="29" t="str">
        <f aca="false">IF(AND($S452="VENCIDO",$K452="KG",OR(Painel!$B$5="(Todos)",A452=Painel!$B$5)*OR(Painel!$E$5="(Todos)",P452=Painel!$E$5)),$J452+ROW()/10000000,"")</f>
        <v/>
      </c>
    </row>
    <row r="453" customFormat="false" ht="15" hidden="false" customHeight="false" outlineLevel="0" collapsed="false">
      <c r="A453" s="29" t="s">
        <v>59</v>
      </c>
      <c r="B453" s="29" t="s">
        <v>593</v>
      </c>
      <c r="C453" s="29" t="s">
        <v>533</v>
      </c>
      <c r="D453" s="29" t="s">
        <v>534</v>
      </c>
      <c r="E453" s="29" t="n">
        <v>7</v>
      </c>
      <c r="F453" s="29"/>
      <c r="G453" s="29"/>
      <c r="H453" s="30" t="n">
        <v>30</v>
      </c>
      <c r="I453" s="31" t="n">
        <v>46285</v>
      </c>
      <c r="J453" s="30" t="n">
        <v>30</v>
      </c>
      <c r="K453" s="29" t="s">
        <v>120</v>
      </c>
      <c r="L453" s="29" t="s">
        <v>116</v>
      </c>
      <c r="M453" s="29"/>
      <c r="N453" s="29" t="s">
        <v>122</v>
      </c>
      <c r="O453" s="31" t="n">
        <v>46614</v>
      </c>
      <c r="P453" s="29" t="s">
        <v>123</v>
      </c>
      <c r="Q453" s="29" t="n">
        <f aca="false">IFERROR(VALUE(L453),"")</f>
        <v>0</v>
      </c>
      <c r="R453" s="29" t="n">
        <f aca="true">IF(O453="","",O453-TODAY())</f>
        <v>329</v>
      </c>
      <c r="S453" s="29" t="str">
        <f aca="false">IF(C453="&lt;&lt; vazio &gt;&gt;","VAZIA",IF(AND(O453&lt;&gt;"",R453&lt;0),"VENCIDO",IF(AND(O453&lt;&gt;"",R453&lt;=Parametros!$B$10),"PRÓX. VENCIMENTO",IF(F453="Q","QUALIDADE",IF(F453="S","BLOQUEADO",IF(F453="R","RESTRITO/DEVOLUÇÃO",IF(OR(N453="QUAR",N453="QRES"),"QUARENTENA",IF(OR(B453="DESCARTE",B453="DEVOLUÇÃO"),"DESCARTE/DEVOLUÇÃO",IF(AND(D453="",K453&lt;&gt;""),"SEM LOTE",IF(AND(Q453&lt;&gt;"",Q453&gt;=Parametros!$B$11),"PARADO/SEM GIRO","OK"))))))))))</f>
        <v>OK</v>
      </c>
      <c r="T453" s="29" t="str">
        <f aca="false">IF(AND($S453="PARADO/SEM GIRO",$K453="KG",OR(Painel!$B$5="(Todos)",A453=Painel!$B$5)*OR(Painel!$E$5="(Todos)",P453=Painel!$E$5)),$J453+ROW()/10000000,"")</f>
        <v/>
      </c>
      <c r="U453" s="29" t="str">
        <f aca="false">IF(AND($S453="VENCIDO",$K453="KG",OR(Painel!$B$5="(Todos)",A453=Painel!$B$5)*OR(Painel!$E$5="(Todos)",P453=Painel!$E$5)),$J453+ROW()/10000000,"")</f>
        <v/>
      </c>
    </row>
    <row r="454" customFormat="false" ht="15" hidden="false" customHeight="false" outlineLevel="0" collapsed="false">
      <c r="A454" s="29" t="s">
        <v>59</v>
      </c>
      <c r="B454" s="29" t="s">
        <v>593</v>
      </c>
      <c r="C454" s="29" t="s">
        <v>596</v>
      </c>
      <c r="D454" s="29" t="s">
        <v>597</v>
      </c>
      <c r="E454" s="29" t="n">
        <v>7</v>
      </c>
      <c r="F454" s="29"/>
      <c r="G454" s="29"/>
      <c r="H454" s="30" t="n">
        <v>24</v>
      </c>
      <c r="I454" s="31" t="n">
        <v>46285</v>
      </c>
      <c r="J454" s="30" t="n">
        <v>24</v>
      </c>
      <c r="K454" s="29" t="s">
        <v>120</v>
      </c>
      <c r="L454" s="29" t="s">
        <v>116</v>
      </c>
      <c r="M454" s="29"/>
      <c r="N454" s="29" t="s">
        <v>122</v>
      </c>
      <c r="O454" s="31" t="n">
        <v>46645</v>
      </c>
      <c r="P454" s="29" t="s">
        <v>123</v>
      </c>
      <c r="Q454" s="29" t="n">
        <f aca="false">IFERROR(VALUE(L454),"")</f>
        <v>0</v>
      </c>
      <c r="R454" s="29" t="n">
        <f aca="true">IF(O454="","",O454-TODAY())</f>
        <v>360</v>
      </c>
      <c r="S454" s="29" t="str">
        <f aca="false">IF(C454="&lt;&lt; vazio &gt;&gt;","VAZIA",IF(AND(O454&lt;&gt;"",R454&lt;0),"VENCIDO",IF(AND(O454&lt;&gt;"",R454&lt;=Parametros!$B$10),"PRÓX. VENCIMENTO",IF(F454="Q","QUALIDADE",IF(F454="S","BLOQUEADO",IF(F454="R","RESTRITO/DEVOLUÇÃO",IF(OR(N454="QUAR",N454="QRES"),"QUARENTENA",IF(OR(B454="DESCARTE",B454="DEVOLUÇÃO"),"DESCARTE/DEVOLUÇÃO",IF(AND(D454="",K454&lt;&gt;""),"SEM LOTE",IF(AND(Q454&lt;&gt;"",Q454&gt;=Parametros!$B$11),"PARADO/SEM GIRO","OK"))))))))))</f>
        <v>OK</v>
      </c>
      <c r="T454" s="29" t="str">
        <f aca="false">IF(AND($S454="PARADO/SEM GIRO",$K454="KG",OR(Painel!$B$5="(Todos)",A454=Painel!$B$5)*OR(Painel!$E$5="(Todos)",P454=Painel!$E$5)),$J454+ROW()/10000000,"")</f>
        <v/>
      </c>
      <c r="U454" s="29" t="str">
        <f aca="false">IF(AND($S454="VENCIDO",$K454="KG",OR(Painel!$B$5="(Todos)",A454=Painel!$B$5)*OR(Painel!$E$5="(Todos)",P454=Painel!$E$5)),$J454+ROW()/10000000,"")</f>
        <v/>
      </c>
    </row>
    <row r="455" customFormat="false" ht="15" hidden="false" customHeight="false" outlineLevel="0" collapsed="false">
      <c r="A455" s="29" t="s">
        <v>59</v>
      </c>
      <c r="B455" s="29" t="s">
        <v>593</v>
      </c>
      <c r="C455" s="29" t="s">
        <v>169</v>
      </c>
      <c r="D455" s="29" t="s">
        <v>433</v>
      </c>
      <c r="E455" s="29" t="n">
        <v>7</v>
      </c>
      <c r="F455" s="29"/>
      <c r="G455" s="29"/>
      <c r="H455" s="30" t="n">
        <v>10.1</v>
      </c>
      <c r="I455" s="31" t="n">
        <v>46285</v>
      </c>
      <c r="J455" s="30" t="n">
        <v>10.1</v>
      </c>
      <c r="K455" s="29" t="s">
        <v>120</v>
      </c>
      <c r="L455" s="29" t="s">
        <v>116</v>
      </c>
      <c r="M455" s="29"/>
      <c r="N455" s="29" t="s">
        <v>122</v>
      </c>
      <c r="O455" s="31" t="n">
        <v>46637</v>
      </c>
      <c r="P455" s="29" t="s">
        <v>123</v>
      </c>
      <c r="Q455" s="29" t="n">
        <f aca="false">IFERROR(VALUE(L455),"")</f>
        <v>0</v>
      </c>
      <c r="R455" s="29" t="n">
        <f aca="true">IF(O455="","",O455-TODAY())</f>
        <v>352</v>
      </c>
      <c r="S455" s="29" t="str">
        <f aca="false">IF(C455="&lt;&lt; vazio &gt;&gt;","VAZIA",IF(AND(O455&lt;&gt;"",R455&lt;0),"VENCIDO",IF(AND(O455&lt;&gt;"",R455&lt;=Parametros!$B$10),"PRÓX. VENCIMENTO",IF(F455="Q","QUALIDADE",IF(F455="S","BLOQUEADO",IF(F455="R","RESTRITO/DEVOLUÇÃO",IF(OR(N455="QUAR",N455="QRES"),"QUARENTENA",IF(OR(B455="DESCARTE",B455="DEVOLUÇÃO"),"DESCARTE/DEVOLUÇÃO",IF(AND(D455="",K455&lt;&gt;""),"SEM LOTE",IF(AND(Q455&lt;&gt;"",Q455&gt;=Parametros!$B$11),"PARADO/SEM GIRO","OK"))))))))))</f>
        <v>OK</v>
      </c>
      <c r="T455" s="29" t="str">
        <f aca="false">IF(AND($S455="PARADO/SEM GIRO",$K455="KG",OR(Painel!$B$5="(Todos)",A455=Painel!$B$5)*OR(Painel!$E$5="(Todos)",P455=Painel!$E$5)),$J455+ROW()/10000000,"")</f>
        <v/>
      </c>
      <c r="U455" s="29" t="str">
        <f aca="false">IF(AND($S455="VENCIDO",$K455="KG",OR(Painel!$B$5="(Todos)",A455=Painel!$B$5)*OR(Painel!$E$5="(Todos)",P455=Painel!$E$5)),$J455+ROW()/10000000,"")</f>
        <v/>
      </c>
    </row>
    <row r="456" customFormat="false" ht="15" hidden="false" customHeight="false" outlineLevel="0" collapsed="false">
      <c r="A456" s="29" t="s">
        <v>59</v>
      </c>
      <c r="B456" s="29" t="s">
        <v>593</v>
      </c>
      <c r="C456" s="29" t="s">
        <v>477</v>
      </c>
      <c r="D456" s="29" t="s">
        <v>478</v>
      </c>
      <c r="E456" s="29" t="n">
        <v>7</v>
      </c>
      <c r="F456" s="29"/>
      <c r="G456" s="29"/>
      <c r="H456" s="30" t="n">
        <v>5.6</v>
      </c>
      <c r="I456" s="31" t="n">
        <v>46285</v>
      </c>
      <c r="J456" s="30" t="n">
        <v>5.6</v>
      </c>
      <c r="K456" s="29" t="s">
        <v>120</v>
      </c>
      <c r="L456" s="29" t="s">
        <v>116</v>
      </c>
      <c r="M456" s="29"/>
      <c r="N456" s="29" t="s">
        <v>122</v>
      </c>
      <c r="O456" s="31" t="n">
        <v>46403</v>
      </c>
      <c r="P456" s="29" t="s">
        <v>123</v>
      </c>
      <c r="Q456" s="29" t="n">
        <f aca="false">IFERROR(VALUE(L456),"")</f>
        <v>0</v>
      </c>
      <c r="R456" s="29" t="n">
        <f aca="true">IF(O456="","",O456-TODAY())</f>
        <v>118</v>
      </c>
      <c r="S456" s="29" t="str">
        <f aca="false">IF(C456="&lt;&lt; vazio &gt;&gt;","VAZIA",IF(AND(O456&lt;&gt;"",R456&lt;0),"VENCIDO",IF(AND(O456&lt;&gt;"",R456&lt;=Parametros!$B$10),"PRÓX. VENCIMENTO",IF(F456="Q","QUALIDADE",IF(F456="S","BLOQUEADO",IF(F456="R","RESTRITO/DEVOLUÇÃO",IF(OR(N456="QUAR",N456="QRES"),"QUARENTENA",IF(OR(B456="DESCARTE",B456="DEVOLUÇÃO"),"DESCARTE/DEVOLUÇÃO",IF(AND(D456="",K456&lt;&gt;""),"SEM LOTE",IF(AND(Q456&lt;&gt;"",Q456&gt;=Parametros!$B$11),"PARADO/SEM GIRO","OK"))))))))))</f>
        <v>OK</v>
      </c>
      <c r="T456" s="29" t="str">
        <f aca="false">IF(AND($S456="PARADO/SEM GIRO",$K456="KG",OR(Painel!$B$5="(Todos)",A456=Painel!$B$5)*OR(Painel!$E$5="(Todos)",P456=Painel!$E$5)),$J456+ROW()/10000000,"")</f>
        <v/>
      </c>
      <c r="U456" s="29" t="str">
        <f aca="false">IF(AND($S456="VENCIDO",$K456="KG",OR(Painel!$B$5="(Todos)",A456=Painel!$B$5)*OR(Painel!$E$5="(Todos)",P456=Painel!$E$5)),$J456+ROW()/10000000,"")</f>
        <v/>
      </c>
    </row>
    <row r="457" customFormat="false" ht="15" hidden="false" customHeight="false" outlineLevel="0" collapsed="false">
      <c r="A457" s="29" t="s">
        <v>59</v>
      </c>
      <c r="B457" s="29" t="s">
        <v>598</v>
      </c>
      <c r="C457" s="29" t="s">
        <v>217</v>
      </c>
      <c r="D457" s="29" t="s">
        <v>485</v>
      </c>
      <c r="E457" s="29" t="n">
        <v>2</v>
      </c>
      <c r="F457" s="29"/>
      <c r="G457" s="29"/>
      <c r="H457" s="30" t="n">
        <v>31.5</v>
      </c>
      <c r="I457" s="31" t="n">
        <v>46285</v>
      </c>
      <c r="J457" s="30" t="n">
        <v>31.5</v>
      </c>
      <c r="K457" s="29" t="s">
        <v>120</v>
      </c>
      <c r="L457" s="29" t="s">
        <v>116</v>
      </c>
      <c r="M457" s="29"/>
      <c r="N457" s="29" t="s">
        <v>122</v>
      </c>
      <c r="O457" s="31" t="n">
        <v>46532</v>
      </c>
      <c r="P457" s="29" t="s">
        <v>123</v>
      </c>
      <c r="Q457" s="29" t="n">
        <f aca="false">IFERROR(VALUE(L457),"")</f>
        <v>0</v>
      </c>
      <c r="R457" s="29" t="n">
        <f aca="true">IF(O457="","",O457-TODAY())</f>
        <v>247</v>
      </c>
      <c r="S457" s="29" t="str">
        <f aca="false">IF(C457="&lt;&lt; vazio &gt;&gt;","VAZIA",IF(AND(O457&lt;&gt;"",R457&lt;0),"VENCIDO",IF(AND(O457&lt;&gt;"",R457&lt;=Parametros!$B$10),"PRÓX. VENCIMENTO",IF(F457="Q","QUALIDADE",IF(F457="S","BLOQUEADO",IF(F457="R","RESTRITO/DEVOLUÇÃO",IF(OR(N457="QUAR",N457="QRES"),"QUARENTENA",IF(OR(B457="DESCARTE",B457="DEVOLUÇÃO"),"DESCARTE/DEVOLUÇÃO",IF(AND(D457="",K457&lt;&gt;""),"SEM LOTE",IF(AND(Q457&lt;&gt;"",Q457&gt;=Parametros!$B$11),"PARADO/SEM GIRO","OK"))))))))))</f>
        <v>OK</v>
      </c>
      <c r="T457" s="29" t="str">
        <f aca="false">IF(AND($S457="PARADO/SEM GIRO",$K457="KG",OR(Painel!$B$5="(Todos)",A457=Painel!$B$5)*OR(Painel!$E$5="(Todos)",P457=Painel!$E$5)),$J457+ROW()/10000000,"")</f>
        <v/>
      </c>
      <c r="U457" s="29" t="str">
        <f aca="false">IF(AND($S457="VENCIDO",$K457="KG",OR(Painel!$B$5="(Todos)",A457=Painel!$B$5)*OR(Painel!$E$5="(Todos)",P457=Painel!$E$5)),$J457+ROW()/10000000,"")</f>
        <v/>
      </c>
    </row>
    <row r="458" customFormat="false" ht="15" hidden="false" customHeight="false" outlineLevel="0" collapsed="false">
      <c r="A458" s="29" t="s">
        <v>59</v>
      </c>
      <c r="B458" s="29" t="s">
        <v>598</v>
      </c>
      <c r="C458" s="29" t="s">
        <v>135</v>
      </c>
      <c r="D458" s="29" t="s">
        <v>561</v>
      </c>
      <c r="E458" s="29" t="n">
        <v>2</v>
      </c>
      <c r="F458" s="29"/>
      <c r="G458" s="29"/>
      <c r="H458" s="30" t="n">
        <v>10.1</v>
      </c>
      <c r="I458" s="31" t="n">
        <v>46285</v>
      </c>
      <c r="J458" s="30" t="n">
        <v>10.1</v>
      </c>
      <c r="K458" s="29" t="s">
        <v>120</v>
      </c>
      <c r="L458" s="29" t="s">
        <v>116</v>
      </c>
      <c r="M458" s="29"/>
      <c r="N458" s="29" t="s">
        <v>122</v>
      </c>
      <c r="O458" s="31" t="n">
        <v>46638</v>
      </c>
      <c r="P458" s="29" t="s">
        <v>123</v>
      </c>
      <c r="Q458" s="29" t="n">
        <f aca="false">IFERROR(VALUE(L458),"")</f>
        <v>0</v>
      </c>
      <c r="R458" s="29" t="n">
        <f aca="true">IF(O458="","",O458-TODAY())</f>
        <v>353</v>
      </c>
      <c r="S458" s="29" t="str">
        <f aca="false">IF(C458="&lt;&lt; vazio &gt;&gt;","VAZIA",IF(AND(O458&lt;&gt;"",R458&lt;0),"VENCIDO",IF(AND(O458&lt;&gt;"",R458&lt;=Parametros!$B$10),"PRÓX. VENCIMENTO",IF(F458="Q","QUALIDADE",IF(F458="S","BLOQUEADO",IF(F458="R","RESTRITO/DEVOLUÇÃO",IF(OR(N458="QUAR",N458="QRES"),"QUARENTENA",IF(OR(B458="DESCARTE",B458="DEVOLUÇÃO"),"DESCARTE/DEVOLUÇÃO",IF(AND(D458="",K458&lt;&gt;""),"SEM LOTE",IF(AND(Q458&lt;&gt;"",Q458&gt;=Parametros!$B$11),"PARADO/SEM GIRO","OK"))))))))))</f>
        <v>OK</v>
      </c>
      <c r="T458" s="29" t="str">
        <f aca="false">IF(AND($S458="PARADO/SEM GIRO",$K458="KG",OR(Painel!$B$5="(Todos)",A458=Painel!$B$5)*OR(Painel!$E$5="(Todos)",P458=Painel!$E$5)),$J458+ROW()/10000000,"")</f>
        <v/>
      </c>
      <c r="U458" s="29" t="str">
        <f aca="false">IF(AND($S458="VENCIDO",$K458="KG",OR(Painel!$B$5="(Todos)",A458=Painel!$B$5)*OR(Painel!$E$5="(Todos)",P458=Painel!$E$5)),$J458+ROW()/10000000,"")</f>
        <v/>
      </c>
    </row>
    <row r="459" customFormat="false" ht="15" hidden="false" customHeight="false" outlineLevel="0" collapsed="false">
      <c r="A459" s="29" t="s">
        <v>59</v>
      </c>
      <c r="B459" s="29" t="s">
        <v>599</v>
      </c>
      <c r="C459" s="29" t="s">
        <v>348</v>
      </c>
      <c r="D459" s="29" t="s">
        <v>542</v>
      </c>
      <c r="E459" s="29" t="n">
        <v>1</v>
      </c>
      <c r="F459" s="29"/>
      <c r="G459" s="29"/>
      <c r="H459" s="30" t="n">
        <v>80.4</v>
      </c>
      <c r="I459" s="31" t="n">
        <v>46284</v>
      </c>
      <c r="J459" s="30" t="n">
        <v>80.4</v>
      </c>
      <c r="K459" s="29" t="s">
        <v>120</v>
      </c>
      <c r="L459" s="29" t="s">
        <v>388</v>
      </c>
      <c r="M459" s="29"/>
      <c r="N459" s="29" t="s">
        <v>122</v>
      </c>
      <c r="O459" s="31" t="n">
        <v>46400</v>
      </c>
      <c r="P459" s="29" t="s">
        <v>123</v>
      </c>
      <c r="Q459" s="29" t="n">
        <f aca="false">IFERROR(VALUE(L459),"")</f>
        <v>1</v>
      </c>
      <c r="R459" s="29" t="n">
        <f aca="true">IF(O459="","",O459-TODAY())</f>
        <v>115</v>
      </c>
      <c r="S459" s="29" t="str">
        <f aca="false">IF(C459="&lt;&lt; vazio &gt;&gt;","VAZIA",IF(AND(O459&lt;&gt;"",R459&lt;0),"VENCIDO",IF(AND(O459&lt;&gt;"",R459&lt;=Parametros!$B$10),"PRÓX. VENCIMENTO",IF(F459="Q","QUALIDADE",IF(F459="S","BLOQUEADO",IF(F459="R","RESTRITO/DEVOLUÇÃO",IF(OR(N459="QUAR",N459="QRES"),"QUARENTENA",IF(OR(B459="DESCARTE",B459="DEVOLUÇÃO"),"DESCARTE/DEVOLUÇÃO",IF(AND(D459="",K459&lt;&gt;""),"SEM LOTE",IF(AND(Q459&lt;&gt;"",Q459&gt;=Parametros!$B$11),"PARADO/SEM GIRO","OK"))))))))))</f>
        <v>OK</v>
      </c>
      <c r="T459" s="29" t="str">
        <f aca="false">IF(AND($S459="PARADO/SEM GIRO",$K459="KG",OR(Painel!$B$5="(Todos)",A459=Painel!$B$5)*OR(Painel!$E$5="(Todos)",P459=Painel!$E$5)),$J459+ROW()/10000000,"")</f>
        <v/>
      </c>
      <c r="U459" s="29" t="str">
        <f aca="false">IF(AND($S459="VENCIDO",$K459="KG",OR(Painel!$B$5="(Todos)",A459=Painel!$B$5)*OR(Painel!$E$5="(Todos)",P459=Painel!$E$5)),$J459+ROW()/10000000,"")</f>
        <v/>
      </c>
    </row>
    <row r="460" customFormat="false" ht="15" hidden="false" customHeight="false" outlineLevel="0" collapsed="false">
      <c r="A460" s="29" t="s">
        <v>59</v>
      </c>
      <c r="B460" s="29" t="s">
        <v>600</v>
      </c>
      <c r="C460" s="29" t="s">
        <v>601</v>
      </c>
      <c r="D460" s="29" t="s">
        <v>602</v>
      </c>
      <c r="E460" s="29" t="n">
        <v>1</v>
      </c>
      <c r="F460" s="29"/>
      <c r="G460" s="29"/>
      <c r="H460" s="30" t="n">
        <v>25</v>
      </c>
      <c r="I460" s="31" t="n">
        <v>46285</v>
      </c>
      <c r="J460" s="30" t="n">
        <v>25</v>
      </c>
      <c r="K460" s="29" t="s">
        <v>120</v>
      </c>
      <c r="L460" s="29" t="s">
        <v>116</v>
      </c>
      <c r="M460" s="29"/>
      <c r="N460" s="29" t="s">
        <v>134</v>
      </c>
      <c r="O460" s="31" t="n">
        <v>46358</v>
      </c>
      <c r="P460" s="29" t="s">
        <v>123</v>
      </c>
      <c r="Q460" s="29" t="n">
        <f aca="false">IFERROR(VALUE(L460),"")</f>
        <v>0</v>
      </c>
      <c r="R460" s="29" t="n">
        <f aca="true">IF(O460="","",O460-TODAY())</f>
        <v>73</v>
      </c>
      <c r="S460" s="29" t="str">
        <f aca="false">IF(C460="&lt;&lt; vazio &gt;&gt;","VAZIA",IF(AND(O460&lt;&gt;"",R460&lt;0),"VENCIDO",IF(AND(O460&lt;&gt;"",R460&lt;=Parametros!$B$10),"PRÓX. VENCIMENTO",IF(F460="Q","QUALIDADE",IF(F460="S","BLOQUEADO",IF(F460="R","RESTRITO/DEVOLUÇÃO",IF(OR(N460="QUAR",N460="QRES"),"QUARENTENA",IF(OR(B460="DESCARTE",B460="DEVOLUÇÃO"),"DESCARTE/DEVOLUÇÃO",IF(AND(D460="",K460&lt;&gt;""),"SEM LOTE",IF(AND(Q460&lt;&gt;"",Q460&gt;=Parametros!$B$11),"PARADO/SEM GIRO","OK"))))))))))</f>
        <v>OK</v>
      </c>
      <c r="T460" s="29" t="str">
        <f aca="false">IF(AND($S460="PARADO/SEM GIRO",$K460="KG",OR(Painel!$B$5="(Todos)",A460=Painel!$B$5)*OR(Painel!$E$5="(Todos)",P460=Painel!$E$5)),$J460+ROW()/10000000,"")</f>
        <v/>
      </c>
      <c r="U460" s="29" t="str">
        <f aca="false">IF(AND($S460="VENCIDO",$K460="KG",OR(Painel!$B$5="(Todos)",A460=Painel!$B$5)*OR(Painel!$E$5="(Todos)",P460=Painel!$E$5)),$J460+ROW()/10000000,"")</f>
        <v/>
      </c>
    </row>
    <row r="461" customFormat="false" ht="15" hidden="false" customHeight="false" outlineLevel="0" collapsed="false">
      <c r="A461" s="29" t="s">
        <v>59</v>
      </c>
      <c r="B461" s="29" t="s">
        <v>603</v>
      </c>
      <c r="C461" s="29" t="s">
        <v>604</v>
      </c>
      <c r="D461" s="29" t="s">
        <v>605</v>
      </c>
      <c r="E461" s="29" t="n">
        <v>1</v>
      </c>
      <c r="F461" s="29"/>
      <c r="G461" s="29"/>
      <c r="H461" s="30" t="n">
        <v>200</v>
      </c>
      <c r="I461" s="31" t="n">
        <v>46285</v>
      </c>
      <c r="J461" s="30" t="n">
        <v>200</v>
      </c>
      <c r="K461" s="29" t="s">
        <v>120</v>
      </c>
      <c r="L461" s="29" t="s">
        <v>116</v>
      </c>
      <c r="M461" s="29"/>
      <c r="N461" s="29" t="s">
        <v>122</v>
      </c>
      <c r="O461" s="31" t="n">
        <v>46925</v>
      </c>
      <c r="P461" s="29" t="s">
        <v>235</v>
      </c>
      <c r="Q461" s="29" t="n">
        <f aca="false">IFERROR(VALUE(L461),"")</f>
        <v>0</v>
      </c>
      <c r="R461" s="29" t="n">
        <f aca="true">IF(O461="","",O461-TODAY())</f>
        <v>640</v>
      </c>
      <c r="S461" s="29" t="str">
        <f aca="false">IF(C461="&lt;&lt; vazio &gt;&gt;","VAZIA",IF(AND(O461&lt;&gt;"",R461&lt;0),"VENCIDO",IF(AND(O461&lt;&gt;"",R461&lt;=Parametros!$B$10),"PRÓX. VENCIMENTO",IF(F461="Q","QUALIDADE",IF(F461="S","BLOQUEADO",IF(F461="R","RESTRITO/DEVOLUÇÃO",IF(OR(N461="QUAR",N461="QRES"),"QUARENTENA",IF(OR(B461="DESCARTE",B461="DEVOLUÇÃO"),"DESCARTE/DEVOLUÇÃO",IF(AND(D461="",K461&lt;&gt;""),"SEM LOTE",IF(AND(Q461&lt;&gt;"",Q461&gt;=Parametros!$B$11),"PARADO/SEM GIRO","OK"))))))))))</f>
        <v>OK</v>
      </c>
      <c r="T461" s="29" t="str">
        <f aca="false">IF(AND($S461="PARADO/SEM GIRO",$K461="KG",OR(Painel!$B$5="(Todos)",A461=Painel!$B$5)*OR(Painel!$E$5="(Todos)",P461=Painel!$E$5)),$J461+ROW()/10000000,"")</f>
        <v/>
      </c>
      <c r="U461" s="29" t="str">
        <f aca="false">IF(AND($S461="VENCIDO",$K461="KG",OR(Painel!$B$5="(Todos)",A461=Painel!$B$5)*OR(Painel!$E$5="(Todos)",P461=Painel!$E$5)),$J461+ROW()/10000000,"")</f>
        <v/>
      </c>
    </row>
    <row r="462" customFormat="false" ht="15" hidden="false" customHeight="false" outlineLevel="0" collapsed="false">
      <c r="A462" s="29" t="s">
        <v>59</v>
      </c>
      <c r="B462" s="29" t="s">
        <v>606</v>
      </c>
      <c r="C462" s="29" t="s">
        <v>238</v>
      </c>
      <c r="D462" s="29" t="s">
        <v>607</v>
      </c>
      <c r="E462" s="29" t="n">
        <v>2</v>
      </c>
      <c r="F462" s="29"/>
      <c r="G462" s="29"/>
      <c r="H462" s="30" t="n">
        <v>3025</v>
      </c>
      <c r="I462" s="31" t="n">
        <v>46284</v>
      </c>
      <c r="J462" s="30" t="n">
        <v>3025</v>
      </c>
      <c r="K462" s="29" t="s">
        <v>120</v>
      </c>
      <c r="L462" s="29" t="s">
        <v>388</v>
      </c>
      <c r="M462" s="29"/>
      <c r="N462" s="29" t="s">
        <v>122</v>
      </c>
      <c r="O462" s="31" t="n">
        <v>46985</v>
      </c>
      <c r="P462" s="29" t="s">
        <v>235</v>
      </c>
      <c r="Q462" s="29" t="n">
        <f aca="false">IFERROR(VALUE(L462),"")</f>
        <v>1</v>
      </c>
      <c r="R462" s="29" t="n">
        <f aca="true">IF(O462="","",O462-TODAY())</f>
        <v>700</v>
      </c>
      <c r="S462" s="29" t="str">
        <f aca="false">IF(C462="&lt;&lt; vazio &gt;&gt;","VAZIA",IF(AND(O462&lt;&gt;"",R462&lt;0),"VENCIDO",IF(AND(O462&lt;&gt;"",R462&lt;=Parametros!$B$10),"PRÓX. VENCIMENTO",IF(F462="Q","QUALIDADE",IF(F462="S","BLOQUEADO",IF(F462="R","RESTRITO/DEVOLUÇÃO",IF(OR(N462="QUAR",N462="QRES"),"QUARENTENA",IF(OR(B462="DESCARTE",B462="DEVOLUÇÃO"),"DESCARTE/DEVOLUÇÃO",IF(AND(D462="",K462&lt;&gt;""),"SEM LOTE",IF(AND(Q462&lt;&gt;"",Q462&gt;=Parametros!$B$11),"PARADO/SEM GIRO","OK"))))))))))</f>
        <v>OK</v>
      </c>
      <c r="T462" s="29" t="str">
        <f aca="false">IF(AND($S462="PARADO/SEM GIRO",$K462="KG",OR(Painel!$B$5="(Todos)",A462=Painel!$B$5)*OR(Painel!$E$5="(Todos)",P462=Painel!$E$5)),$J462+ROW()/10000000,"")</f>
        <v/>
      </c>
      <c r="U462" s="29" t="str">
        <f aca="false">IF(AND($S462="VENCIDO",$K462="KG",OR(Painel!$B$5="(Todos)",A462=Painel!$B$5)*OR(Painel!$E$5="(Todos)",P462=Painel!$E$5)),$J462+ROW()/10000000,"")</f>
        <v/>
      </c>
    </row>
    <row r="463" customFormat="false" ht="15" hidden="false" customHeight="false" outlineLevel="0" collapsed="false">
      <c r="A463" s="29" t="s">
        <v>59</v>
      </c>
      <c r="B463" s="29" t="s">
        <v>606</v>
      </c>
      <c r="C463" s="29" t="s">
        <v>238</v>
      </c>
      <c r="D463" s="29" t="s">
        <v>608</v>
      </c>
      <c r="E463" s="29" t="n">
        <v>2</v>
      </c>
      <c r="F463" s="29"/>
      <c r="G463" s="29"/>
      <c r="H463" s="30" t="n">
        <v>975</v>
      </c>
      <c r="I463" s="31" t="n">
        <v>46284</v>
      </c>
      <c r="J463" s="30" t="n">
        <v>975</v>
      </c>
      <c r="K463" s="29" t="s">
        <v>120</v>
      </c>
      <c r="L463" s="29" t="s">
        <v>388</v>
      </c>
      <c r="M463" s="29"/>
      <c r="N463" s="29" t="s">
        <v>122</v>
      </c>
      <c r="O463" s="31" t="n">
        <v>46985</v>
      </c>
      <c r="P463" s="29" t="s">
        <v>235</v>
      </c>
      <c r="Q463" s="29" t="n">
        <f aca="false">IFERROR(VALUE(L463),"")</f>
        <v>1</v>
      </c>
      <c r="R463" s="29" t="n">
        <f aca="true">IF(O463="","",O463-TODAY())</f>
        <v>700</v>
      </c>
      <c r="S463" s="29" t="str">
        <f aca="false">IF(C463="&lt;&lt; vazio &gt;&gt;","VAZIA",IF(AND(O463&lt;&gt;"",R463&lt;0),"VENCIDO",IF(AND(O463&lt;&gt;"",R463&lt;=Parametros!$B$10),"PRÓX. VENCIMENTO",IF(F463="Q","QUALIDADE",IF(F463="S","BLOQUEADO",IF(F463="R","RESTRITO/DEVOLUÇÃO",IF(OR(N463="QUAR",N463="QRES"),"QUARENTENA",IF(OR(B463="DESCARTE",B463="DEVOLUÇÃO"),"DESCARTE/DEVOLUÇÃO",IF(AND(D463="",K463&lt;&gt;""),"SEM LOTE",IF(AND(Q463&lt;&gt;"",Q463&gt;=Parametros!$B$11),"PARADO/SEM GIRO","OK"))))))))))</f>
        <v>OK</v>
      </c>
      <c r="T463" s="29" t="str">
        <f aca="false">IF(AND($S463="PARADO/SEM GIRO",$K463="KG",OR(Painel!$B$5="(Todos)",A463=Painel!$B$5)*OR(Painel!$E$5="(Todos)",P463=Painel!$E$5)),$J463+ROW()/10000000,"")</f>
        <v/>
      </c>
      <c r="U463" s="29" t="str">
        <f aca="false">IF(AND($S463="VENCIDO",$K463="KG",OR(Painel!$B$5="(Todos)",A463=Painel!$B$5)*OR(Painel!$E$5="(Todos)",P463=Painel!$E$5)),$J463+ROW()/10000000,"")</f>
        <v/>
      </c>
    </row>
    <row r="464" customFormat="false" ht="15" hidden="false" customHeight="false" outlineLevel="0" collapsed="false">
      <c r="A464" s="29" t="s">
        <v>59</v>
      </c>
      <c r="B464" s="29" t="s">
        <v>609</v>
      </c>
      <c r="C464" s="29" t="s">
        <v>238</v>
      </c>
      <c r="D464" s="29" t="s">
        <v>607</v>
      </c>
      <c r="E464" s="29" t="n">
        <v>3</v>
      </c>
      <c r="F464" s="29"/>
      <c r="G464" s="29"/>
      <c r="H464" s="30" t="n">
        <v>775</v>
      </c>
      <c r="I464" s="31" t="n">
        <v>46284</v>
      </c>
      <c r="J464" s="30" t="n">
        <v>775</v>
      </c>
      <c r="K464" s="29" t="s">
        <v>120</v>
      </c>
      <c r="L464" s="29" t="s">
        <v>388</v>
      </c>
      <c r="M464" s="29"/>
      <c r="N464" s="29" t="s">
        <v>122</v>
      </c>
      <c r="O464" s="31" t="n">
        <v>46985</v>
      </c>
      <c r="P464" s="29" t="s">
        <v>235</v>
      </c>
      <c r="Q464" s="29" t="n">
        <f aca="false">IFERROR(VALUE(L464),"")</f>
        <v>1</v>
      </c>
      <c r="R464" s="29" t="n">
        <f aca="true">IF(O464="","",O464-TODAY())</f>
        <v>700</v>
      </c>
      <c r="S464" s="29" t="str">
        <f aca="false">IF(C464="&lt;&lt; vazio &gt;&gt;","VAZIA",IF(AND(O464&lt;&gt;"",R464&lt;0),"VENCIDO",IF(AND(O464&lt;&gt;"",R464&lt;=Parametros!$B$10),"PRÓX. VENCIMENTO",IF(F464="Q","QUALIDADE",IF(F464="S","BLOQUEADO",IF(F464="R","RESTRITO/DEVOLUÇÃO",IF(OR(N464="QUAR",N464="QRES"),"QUARENTENA",IF(OR(B464="DESCARTE",B464="DEVOLUÇÃO"),"DESCARTE/DEVOLUÇÃO",IF(AND(D464="",K464&lt;&gt;""),"SEM LOTE",IF(AND(Q464&lt;&gt;"",Q464&gt;=Parametros!$B$11),"PARADO/SEM GIRO","OK"))))))))))</f>
        <v>OK</v>
      </c>
      <c r="T464" s="29" t="str">
        <f aca="false">IF(AND($S464="PARADO/SEM GIRO",$K464="KG",OR(Painel!$B$5="(Todos)",A464=Painel!$B$5)*OR(Painel!$E$5="(Todos)",P464=Painel!$E$5)),$J464+ROW()/10000000,"")</f>
        <v/>
      </c>
      <c r="U464" s="29" t="str">
        <f aca="false">IF(AND($S464="VENCIDO",$K464="KG",OR(Painel!$B$5="(Todos)",A464=Painel!$B$5)*OR(Painel!$E$5="(Todos)",P464=Painel!$E$5)),$J464+ROW()/10000000,"")</f>
        <v/>
      </c>
    </row>
    <row r="465" customFormat="false" ht="15" hidden="false" customHeight="false" outlineLevel="0" collapsed="false">
      <c r="A465" s="29" t="s">
        <v>59</v>
      </c>
      <c r="B465" s="29" t="s">
        <v>609</v>
      </c>
      <c r="C465" s="29" t="s">
        <v>238</v>
      </c>
      <c r="D465" s="29" t="s">
        <v>608</v>
      </c>
      <c r="E465" s="29" t="n">
        <v>3</v>
      </c>
      <c r="F465" s="29"/>
      <c r="G465" s="29"/>
      <c r="H465" s="30" t="n">
        <v>3200</v>
      </c>
      <c r="I465" s="31" t="n">
        <v>46284</v>
      </c>
      <c r="J465" s="30" t="n">
        <v>3200</v>
      </c>
      <c r="K465" s="29" t="s">
        <v>120</v>
      </c>
      <c r="L465" s="29" t="s">
        <v>388</v>
      </c>
      <c r="M465" s="29"/>
      <c r="N465" s="29" t="s">
        <v>122</v>
      </c>
      <c r="O465" s="31" t="n">
        <v>46985</v>
      </c>
      <c r="P465" s="29" t="s">
        <v>235</v>
      </c>
      <c r="Q465" s="29" t="n">
        <f aca="false">IFERROR(VALUE(L465),"")</f>
        <v>1</v>
      </c>
      <c r="R465" s="29" t="n">
        <f aca="true">IF(O465="","",O465-TODAY())</f>
        <v>700</v>
      </c>
      <c r="S465" s="29" t="str">
        <f aca="false">IF(C465="&lt;&lt; vazio &gt;&gt;","VAZIA",IF(AND(O465&lt;&gt;"",R465&lt;0),"VENCIDO",IF(AND(O465&lt;&gt;"",R465&lt;=Parametros!$B$10),"PRÓX. VENCIMENTO",IF(F465="Q","QUALIDADE",IF(F465="S","BLOQUEADO",IF(F465="R","RESTRITO/DEVOLUÇÃO",IF(OR(N465="QUAR",N465="QRES"),"QUARENTENA",IF(OR(B465="DESCARTE",B465="DEVOLUÇÃO"),"DESCARTE/DEVOLUÇÃO",IF(AND(D465="",K465&lt;&gt;""),"SEM LOTE",IF(AND(Q465&lt;&gt;"",Q465&gt;=Parametros!$B$11),"PARADO/SEM GIRO","OK"))))))))))</f>
        <v>OK</v>
      </c>
      <c r="T465" s="29" t="str">
        <f aca="false">IF(AND($S465="PARADO/SEM GIRO",$K465="KG",OR(Painel!$B$5="(Todos)",A465=Painel!$B$5)*OR(Painel!$E$5="(Todos)",P465=Painel!$E$5)),$J465+ROW()/10000000,"")</f>
        <v/>
      </c>
      <c r="U465" s="29" t="str">
        <f aca="false">IF(AND($S465="VENCIDO",$K465="KG",OR(Painel!$B$5="(Todos)",A465=Painel!$B$5)*OR(Painel!$E$5="(Todos)",P465=Painel!$E$5)),$J465+ROW()/10000000,"")</f>
        <v/>
      </c>
    </row>
    <row r="466" customFormat="false" ht="15" hidden="false" customHeight="false" outlineLevel="0" collapsed="false">
      <c r="A466" s="29" t="s">
        <v>59</v>
      </c>
      <c r="B466" s="29" t="s">
        <v>609</v>
      </c>
      <c r="C466" s="29" t="s">
        <v>238</v>
      </c>
      <c r="D466" s="29" t="s">
        <v>610</v>
      </c>
      <c r="E466" s="29" t="n">
        <v>3</v>
      </c>
      <c r="F466" s="29"/>
      <c r="G466" s="29"/>
      <c r="H466" s="30" t="n">
        <v>25</v>
      </c>
      <c r="I466" s="31" t="n">
        <v>46284</v>
      </c>
      <c r="J466" s="30" t="n">
        <v>25</v>
      </c>
      <c r="K466" s="29" t="s">
        <v>120</v>
      </c>
      <c r="L466" s="29" t="s">
        <v>388</v>
      </c>
      <c r="M466" s="29"/>
      <c r="N466" s="29" t="s">
        <v>122</v>
      </c>
      <c r="O466" s="31" t="n">
        <v>46986</v>
      </c>
      <c r="P466" s="29" t="s">
        <v>235</v>
      </c>
      <c r="Q466" s="29" t="n">
        <f aca="false">IFERROR(VALUE(L466),"")</f>
        <v>1</v>
      </c>
      <c r="R466" s="29" t="n">
        <f aca="true">IF(O466="","",O466-TODAY())</f>
        <v>701</v>
      </c>
      <c r="S466" s="29" t="str">
        <f aca="false">IF(C466="&lt;&lt; vazio &gt;&gt;","VAZIA",IF(AND(O466&lt;&gt;"",R466&lt;0),"VENCIDO",IF(AND(O466&lt;&gt;"",R466&lt;=Parametros!$B$10),"PRÓX. VENCIMENTO",IF(F466="Q","QUALIDADE",IF(F466="S","BLOQUEADO",IF(F466="R","RESTRITO/DEVOLUÇÃO",IF(OR(N466="QUAR",N466="QRES"),"QUARENTENA",IF(OR(B466="DESCARTE",B466="DEVOLUÇÃO"),"DESCARTE/DEVOLUÇÃO",IF(AND(D466="",K466&lt;&gt;""),"SEM LOTE",IF(AND(Q466&lt;&gt;"",Q466&gt;=Parametros!$B$11),"PARADO/SEM GIRO","OK"))))))))))</f>
        <v>OK</v>
      </c>
      <c r="T466" s="29" t="str">
        <f aca="false">IF(AND($S466="PARADO/SEM GIRO",$K466="KG",OR(Painel!$B$5="(Todos)",A466=Painel!$B$5)*OR(Painel!$E$5="(Todos)",P466=Painel!$E$5)),$J466+ROW()/10000000,"")</f>
        <v/>
      </c>
      <c r="U466" s="29" t="str">
        <f aca="false">IF(AND($S466="VENCIDO",$K466="KG",OR(Painel!$B$5="(Todos)",A466=Painel!$B$5)*OR(Painel!$E$5="(Todos)",P466=Painel!$E$5)),$J466+ROW()/10000000,"")</f>
        <v/>
      </c>
    </row>
    <row r="467" customFormat="false" ht="15" hidden="false" customHeight="false" outlineLevel="0" collapsed="false">
      <c r="A467" s="29" t="s">
        <v>59</v>
      </c>
      <c r="B467" s="29" t="s">
        <v>611</v>
      </c>
      <c r="C467" s="29" t="s">
        <v>240</v>
      </c>
      <c r="D467" s="29" t="s">
        <v>612</v>
      </c>
      <c r="E467" s="29" t="n">
        <v>3</v>
      </c>
      <c r="F467" s="29"/>
      <c r="G467" s="29"/>
      <c r="H467" s="30" t="n">
        <v>100</v>
      </c>
      <c r="I467" s="31" t="n">
        <v>46284</v>
      </c>
      <c r="J467" s="30" t="n">
        <v>100</v>
      </c>
      <c r="K467" s="29" t="s">
        <v>120</v>
      </c>
      <c r="L467" s="29" t="s">
        <v>388</v>
      </c>
      <c r="M467" s="29"/>
      <c r="N467" s="29" t="s">
        <v>122</v>
      </c>
      <c r="O467" s="31" t="n">
        <v>46959</v>
      </c>
      <c r="P467" s="29" t="s">
        <v>235</v>
      </c>
      <c r="Q467" s="29" t="n">
        <f aca="false">IFERROR(VALUE(L467),"")</f>
        <v>1</v>
      </c>
      <c r="R467" s="29" t="n">
        <f aca="true">IF(O467="","",O467-TODAY())</f>
        <v>674</v>
      </c>
      <c r="S467" s="29" t="str">
        <f aca="false">IF(C467="&lt;&lt; vazio &gt;&gt;","VAZIA",IF(AND(O467&lt;&gt;"",R467&lt;0),"VENCIDO",IF(AND(O467&lt;&gt;"",R467&lt;=Parametros!$B$10),"PRÓX. VENCIMENTO",IF(F467="Q","QUALIDADE",IF(F467="S","BLOQUEADO",IF(F467="R","RESTRITO/DEVOLUÇÃO",IF(OR(N467="QUAR",N467="QRES"),"QUARENTENA",IF(OR(B467="DESCARTE",B467="DEVOLUÇÃO"),"DESCARTE/DEVOLUÇÃO",IF(AND(D467="",K467&lt;&gt;""),"SEM LOTE",IF(AND(Q467&lt;&gt;"",Q467&gt;=Parametros!$B$11),"PARADO/SEM GIRO","OK"))))))))))</f>
        <v>OK</v>
      </c>
      <c r="T467" s="29" t="str">
        <f aca="false">IF(AND($S467="PARADO/SEM GIRO",$K467="KG",OR(Painel!$B$5="(Todos)",A467=Painel!$B$5)*OR(Painel!$E$5="(Todos)",P467=Painel!$E$5)),$J467+ROW()/10000000,"")</f>
        <v/>
      </c>
      <c r="U467" s="29" t="str">
        <f aca="false">IF(AND($S467="VENCIDO",$K467="KG",OR(Painel!$B$5="(Todos)",A467=Painel!$B$5)*OR(Painel!$E$5="(Todos)",P467=Painel!$E$5)),$J467+ROW()/10000000,"")</f>
        <v/>
      </c>
    </row>
    <row r="468" customFormat="false" ht="15" hidden="false" customHeight="false" outlineLevel="0" collapsed="false">
      <c r="A468" s="29" t="s">
        <v>59</v>
      </c>
      <c r="B468" s="29" t="s">
        <v>611</v>
      </c>
      <c r="C468" s="29" t="s">
        <v>240</v>
      </c>
      <c r="D468" s="29" t="s">
        <v>613</v>
      </c>
      <c r="E468" s="29" t="n">
        <v>3</v>
      </c>
      <c r="F468" s="29"/>
      <c r="G468" s="29"/>
      <c r="H468" s="30" t="n">
        <v>75</v>
      </c>
      <c r="I468" s="31" t="n">
        <v>46284</v>
      </c>
      <c r="J468" s="30" t="n">
        <v>75</v>
      </c>
      <c r="K468" s="29" t="s">
        <v>120</v>
      </c>
      <c r="L468" s="29" t="s">
        <v>388</v>
      </c>
      <c r="M468" s="29"/>
      <c r="N468" s="29" t="s">
        <v>122</v>
      </c>
      <c r="O468" s="31" t="n">
        <v>46962</v>
      </c>
      <c r="P468" s="29" t="s">
        <v>235</v>
      </c>
      <c r="Q468" s="29" t="n">
        <f aca="false">IFERROR(VALUE(L468),"")</f>
        <v>1</v>
      </c>
      <c r="R468" s="29" t="n">
        <f aca="true">IF(O468="","",O468-TODAY())</f>
        <v>677</v>
      </c>
      <c r="S468" s="29" t="str">
        <f aca="false">IF(C468="&lt;&lt; vazio &gt;&gt;","VAZIA",IF(AND(O468&lt;&gt;"",R468&lt;0),"VENCIDO",IF(AND(O468&lt;&gt;"",R468&lt;=Parametros!$B$10),"PRÓX. VENCIMENTO",IF(F468="Q","QUALIDADE",IF(F468="S","BLOQUEADO",IF(F468="R","RESTRITO/DEVOLUÇÃO",IF(OR(N468="QUAR",N468="QRES"),"QUARENTENA",IF(OR(B468="DESCARTE",B468="DEVOLUÇÃO"),"DESCARTE/DEVOLUÇÃO",IF(AND(D468="",K468&lt;&gt;""),"SEM LOTE",IF(AND(Q468&lt;&gt;"",Q468&gt;=Parametros!$B$11),"PARADO/SEM GIRO","OK"))))))))))</f>
        <v>OK</v>
      </c>
      <c r="T468" s="29" t="str">
        <f aca="false">IF(AND($S468="PARADO/SEM GIRO",$K468="KG",OR(Painel!$B$5="(Todos)",A468=Painel!$B$5)*OR(Painel!$E$5="(Todos)",P468=Painel!$E$5)),$J468+ROW()/10000000,"")</f>
        <v/>
      </c>
      <c r="U468" s="29" t="str">
        <f aca="false">IF(AND($S468="VENCIDO",$K468="KG",OR(Painel!$B$5="(Todos)",A468=Painel!$B$5)*OR(Painel!$E$5="(Todos)",P468=Painel!$E$5)),$J468+ROW()/10000000,"")</f>
        <v/>
      </c>
    </row>
    <row r="469" customFormat="false" ht="15" hidden="false" customHeight="false" outlineLevel="0" collapsed="false">
      <c r="A469" s="29" t="s">
        <v>59</v>
      </c>
      <c r="B469" s="29" t="s">
        <v>611</v>
      </c>
      <c r="C469" s="29" t="s">
        <v>240</v>
      </c>
      <c r="D469" s="29" t="s">
        <v>614</v>
      </c>
      <c r="E469" s="29" t="n">
        <v>3</v>
      </c>
      <c r="F469" s="29"/>
      <c r="G469" s="29"/>
      <c r="H469" s="30" t="n">
        <v>225</v>
      </c>
      <c r="I469" s="31" t="n">
        <v>46284</v>
      </c>
      <c r="J469" s="30" t="n">
        <v>225</v>
      </c>
      <c r="K469" s="29" t="s">
        <v>120</v>
      </c>
      <c r="L469" s="29" t="s">
        <v>388</v>
      </c>
      <c r="M469" s="29"/>
      <c r="N469" s="29" t="s">
        <v>122</v>
      </c>
      <c r="O469" s="31" t="n">
        <v>46992</v>
      </c>
      <c r="P469" s="29" t="s">
        <v>235</v>
      </c>
      <c r="Q469" s="29" t="n">
        <f aca="false">IFERROR(VALUE(L469),"")</f>
        <v>1</v>
      </c>
      <c r="R469" s="29" t="n">
        <f aca="true">IF(O469="","",O469-TODAY())</f>
        <v>707</v>
      </c>
      <c r="S469" s="29" t="str">
        <f aca="false">IF(C469="&lt;&lt; vazio &gt;&gt;","VAZIA",IF(AND(O469&lt;&gt;"",R469&lt;0),"VENCIDO",IF(AND(O469&lt;&gt;"",R469&lt;=Parametros!$B$10),"PRÓX. VENCIMENTO",IF(F469="Q","QUALIDADE",IF(F469="S","BLOQUEADO",IF(F469="R","RESTRITO/DEVOLUÇÃO",IF(OR(N469="QUAR",N469="QRES"),"QUARENTENA",IF(OR(B469="DESCARTE",B469="DEVOLUÇÃO"),"DESCARTE/DEVOLUÇÃO",IF(AND(D469="",K469&lt;&gt;""),"SEM LOTE",IF(AND(Q469&lt;&gt;"",Q469&gt;=Parametros!$B$11),"PARADO/SEM GIRO","OK"))))))))))</f>
        <v>OK</v>
      </c>
      <c r="T469" s="29" t="str">
        <f aca="false">IF(AND($S469="PARADO/SEM GIRO",$K469="KG",OR(Painel!$B$5="(Todos)",A469=Painel!$B$5)*OR(Painel!$E$5="(Todos)",P469=Painel!$E$5)),$J469+ROW()/10000000,"")</f>
        <v/>
      </c>
      <c r="U469" s="29" t="str">
        <f aca="false">IF(AND($S469="VENCIDO",$K469="KG",OR(Painel!$B$5="(Todos)",A469=Painel!$B$5)*OR(Painel!$E$5="(Todos)",P469=Painel!$E$5)),$J469+ROW()/10000000,"")</f>
        <v/>
      </c>
    </row>
    <row r="470" customFormat="false" ht="15" hidden="false" customHeight="false" outlineLevel="0" collapsed="false">
      <c r="A470" s="29" t="s">
        <v>59</v>
      </c>
      <c r="B470" s="29" t="s">
        <v>615</v>
      </c>
      <c r="C470" s="29" t="s">
        <v>238</v>
      </c>
      <c r="D470" s="29" t="s">
        <v>608</v>
      </c>
      <c r="E470" s="29" t="n">
        <v>1</v>
      </c>
      <c r="F470" s="29"/>
      <c r="G470" s="29"/>
      <c r="H470" s="30" t="n">
        <v>500</v>
      </c>
      <c r="I470" s="31" t="n">
        <v>46284</v>
      </c>
      <c r="J470" s="30" t="n">
        <v>500</v>
      </c>
      <c r="K470" s="29" t="s">
        <v>120</v>
      </c>
      <c r="L470" s="29" t="s">
        <v>388</v>
      </c>
      <c r="M470" s="29"/>
      <c r="N470" s="29" t="s">
        <v>122</v>
      </c>
      <c r="O470" s="31" t="n">
        <v>46985</v>
      </c>
      <c r="P470" s="29" t="s">
        <v>235</v>
      </c>
      <c r="Q470" s="29" t="n">
        <f aca="false">IFERROR(VALUE(L470),"")</f>
        <v>1</v>
      </c>
      <c r="R470" s="29" t="n">
        <f aca="true">IF(O470="","",O470-TODAY())</f>
        <v>700</v>
      </c>
      <c r="S470" s="29" t="str">
        <f aca="false">IF(C470="&lt;&lt; vazio &gt;&gt;","VAZIA",IF(AND(O470&lt;&gt;"",R470&lt;0),"VENCIDO",IF(AND(O470&lt;&gt;"",R470&lt;=Parametros!$B$10),"PRÓX. VENCIMENTO",IF(F470="Q","QUALIDADE",IF(F470="S","BLOQUEADO",IF(F470="R","RESTRITO/DEVOLUÇÃO",IF(OR(N470="QUAR",N470="QRES"),"QUARENTENA",IF(OR(B470="DESCARTE",B470="DEVOLUÇÃO"),"DESCARTE/DEVOLUÇÃO",IF(AND(D470="",K470&lt;&gt;""),"SEM LOTE",IF(AND(Q470&lt;&gt;"",Q470&gt;=Parametros!$B$11),"PARADO/SEM GIRO","OK"))))))))))</f>
        <v>OK</v>
      </c>
      <c r="T470" s="29" t="str">
        <f aca="false">IF(AND($S470="PARADO/SEM GIRO",$K470="KG",OR(Painel!$B$5="(Todos)",A470=Painel!$B$5)*OR(Painel!$E$5="(Todos)",P470=Painel!$E$5)),$J470+ROW()/10000000,"")</f>
        <v/>
      </c>
      <c r="U470" s="29" t="str">
        <f aca="false">IF(AND($S470="VENCIDO",$K470="KG",OR(Painel!$B$5="(Todos)",A470=Painel!$B$5)*OR(Painel!$E$5="(Todos)",P470=Painel!$E$5)),$J470+ROW()/10000000,"")</f>
        <v/>
      </c>
    </row>
    <row r="471" customFormat="false" ht="15" hidden="false" customHeight="false" outlineLevel="0" collapsed="false">
      <c r="A471" s="29" t="s">
        <v>59</v>
      </c>
      <c r="B471" s="29" t="s">
        <v>616</v>
      </c>
      <c r="C471" s="29" t="s">
        <v>115</v>
      </c>
      <c r="D471" s="29"/>
      <c r="E471" s="29" t="n">
        <v>0</v>
      </c>
      <c r="F471" s="29"/>
      <c r="G471" s="29"/>
      <c r="H471" s="30" t="n">
        <v>0</v>
      </c>
      <c r="I471" s="29"/>
      <c r="J471" s="30" t="n">
        <v>0</v>
      </c>
      <c r="K471" s="29"/>
      <c r="L471" s="29" t="s">
        <v>116</v>
      </c>
      <c r="M471" s="29"/>
      <c r="N471" s="29"/>
      <c r="O471" s="29"/>
      <c r="P471" s="29"/>
      <c r="Q471" s="29" t="n">
        <f aca="false">IFERROR(VALUE(L471),"")</f>
        <v>0</v>
      </c>
      <c r="R471" s="29" t="str">
        <f aca="true">IF(O471="","",O471-TODAY())</f>
        <v/>
      </c>
      <c r="S471" s="29" t="str">
        <f aca="false">IF(C471="&lt;&lt; vazio &gt;&gt;","VAZIA",IF(AND(O471&lt;&gt;"",R471&lt;0),"VENCIDO",IF(AND(O471&lt;&gt;"",R471&lt;=Parametros!$B$10),"PRÓX. VENCIMENTO",IF(F471="Q","QUALIDADE",IF(F471="S","BLOQUEADO",IF(F471="R","RESTRITO/DEVOLUÇÃO",IF(OR(N471="QUAR",N471="QRES"),"QUARENTENA",IF(OR(B471="DESCARTE",B471="DEVOLUÇÃO"),"DESCARTE/DEVOLUÇÃO",IF(AND(D471="",K471&lt;&gt;""),"SEM LOTE",IF(AND(Q471&lt;&gt;"",Q471&gt;=Parametros!$B$11),"PARADO/SEM GIRO","OK"))))))))))</f>
        <v>VAZIA</v>
      </c>
      <c r="T471" s="29" t="str">
        <f aca="false">IF(AND($S471="PARADO/SEM GIRO",$K471="KG",OR(Painel!$B$5="(Todos)",A471=Painel!$B$5)*OR(Painel!$E$5="(Todos)",P471=Painel!$E$5)),$J471+ROW()/10000000,"")</f>
        <v/>
      </c>
      <c r="U471" s="29" t="str">
        <f aca="false">IF(AND($S471="VENCIDO",$K471="KG",OR(Painel!$B$5="(Todos)",A471=Painel!$B$5)*OR(Painel!$E$5="(Todos)",P471=Painel!$E$5)),$J471+ROW()/10000000,"")</f>
        <v/>
      </c>
    </row>
    <row r="472" customFormat="false" ht="15" hidden="false" customHeight="false" outlineLevel="0" collapsed="false">
      <c r="A472" s="29" t="s">
        <v>617</v>
      </c>
      <c r="B472" s="29" t="s">
        <v>618</v>
      </c>
      <c r="C472" s="29" t="s">
        <v>619</v>
      </c>
      <c r="D472" s="29" t="s">
        <v>620</v>
      </c>
      <c r="E472" s="29" t="n">
        <v>1</v>
      </c>
      <c r="F472" s="29"/>
      <c r="G472" s="29"/>
      <c r="H472" s="30" t="n">
        <v>-18</v>
      </c>
      <c r="I472" s="31" t="n">
        <v>46240</v>
      </c>
      <c r="J472" s="30" t="n">
        <v>-18</v>
      </c>
      <c r="K472" s="29" t="s">
        <v>120</v>
      </c>
      <c r="L472" s="29" t="s">
        <v>116</v>
      </c>
      <c r="M472" s="29"/>
      <c r="N472" s="29" t="s">
        <v>122</v>
      </c>
      <c r="O472" s="31" t="n">
        <v>46101</v>
      </c>
      <c r="P472" s="29" t="s">
        <v>123</v>
      </c>
      <c r="Q472" s="29" t="n">
        <f aca="false">IFERROR(VALUE(L472),"")</f>
        <v>0</v>
      </c>
      <c r="R472" s="29" t="n">
        <f aca="true">IF(O472="","",O472-TODAY())</f>
        <v>-184</v>
      </c>
      <c r="S472" s="29" t="str">
        <f aca="false">IF(C472="&lt;&lt; vazio &gt;&gt;","VAZIA",IF(AND(O472&lt;&gt;"",R472&lt;0),"VENCIDO",IF(AND(O472&lt;&gt;"",R472&lt;=Parametros!$B$10),"PRÓX. VENCIMENTO",IF(F472="Q","QUALIDADE",IF(F472="S","BLOQUEADO",IF(F472="R","RESTRITO/DEVOLUÇÃO",IF(OR(N472="QUAR",N472="QRES"),"QUARENTENA",IF(OR(B472="DESCARTE",B472="DEVOLUÇÃO"),"DESCARTE/DEVOLUÇÃO",IF(AND(D472="",K472&lt;&gt;""),"SEM LOTE",IF(AND(Q472&lt;&gt;"",Q472&gt;=Parametros!$B$11),"PARADO/SEM GIRO","OK"))))))))))</f>
        <v>VENCIDO</v>
      </c>
      <c r="T472" s="29" t="str">
        <f aca="false">IF(AND($S472="PARADO/SEM GIRO",$K472="KG",OR(Painel!$B$5="(Todos)",A472=Painel!$B$5)*OR(Painel!$E$5="(Todos)",P472=Painel!$E$5)),$J472+ROW()/10000000,"")</f>
        <v/>
      </c>
      <c r="U472" s="29" t="n">
        <f aca="false">IF(AND($S472="VENCIDO",$K472="KG",OR(Painel!$B$5="(Todos)",A472=Painel!$B$5)*OR(Painel!$E$5="(Todos)",P472=Painel!$E$5)),$J472+ROW()/10000000,"")</f>
        <v>-17.9999528</v>
      </c>
    </row>
    <row r="473" customFormat="false" ht="15" hidden="false" customHeight="false" outlineLevel="0" collapsed="false">
      <c r="A473" s="29" t="s">
        <v>617</v>
      </c>
      <c r="B473" s="29" t="s">
        <v>621</v>
      </c>
      <c r="C473" s="29" t="s">
        <v>174</v>
      </c>
      <c r="D473" s="29" t="s">
        <v>622</v>
      </c>
      <c r="E473" s="29" t="n">
        <v>2</v>
      </c>
      <c r="F473" s="29"/>
      <c r="G473" s="29"/>
      <c r="H473" s="30" t="n">
        <v>2.8</v>
      </c>
      <c r="I473" s="31" t="n">
        <v>46282</v>
      </c>
      <c r="J473" s="30" t="n">
        <v>2.8</v>
      </c>
      <c r="K473" s="29" t="s">
        <v>120</v>
      </c>
      <c r="L473" s="29" t="s">
        <v>400</v>
      </c>
      <c r="M473" s="29"/>
      <c r="N473" s="29" t="s">
        <v>134</v>
      </c>
      <c r="O473" s="31" t="n">
        <v>46355</v>
      </c>
      <c r="P473" s="29" t="s">
        <v>123</v>
      </c>
      <c r="Q473" s="29" t="n">
        <f aca="false">IFERROR(VALUE(L473),"")</f>
        <v>3</v>
      </c>
      <c r="R473" s="29" t="n">
        <f aca="true">IF(O473="","",O473-TODAY())</f>
        <v>70</v>
      </c>
      <c r="S473" s="29" t="str">
        <f aca="false">IF(C473="&lt;&lt; vazio &gt;&gt;","VAZIA",IF(AND(O473&lt;&gt;"",R473&lt;0),"VENCIDO",IF(AND(O473&lt;&gt;"",R473&lt;=Parametros!$B$10),"PRÓX. VENCIMENTO",IF(F473="Q","QUALIDADE",IF(F473="S","BLOQUEADO",IF(F473="R","RESTRITO/DEVOLUÇÃO",IF(OR(N473="QUAR",N473="QRES"),"QUARENTENA",IF(OR(B473="DESCARTE",B473="DEVOLUÇÃO"),"DESCARTE/DEVOLUÇÃO",IF(AND(D473="",K473&lt;&gt;""),"SEM LOTE",IF(AND(Q473&lt;&gt;"",Q473&gt;=Parametros!$B$11),"PARADO/SEM GIRO","OK"))))))))))</f>
        <v>OK</v>
      </c>
      <c r="T473" s="29" t="str">
        <f aca="false">IF(AND($S473="PARADO/SEM GIRO",$K473="KG",OR(Painel!$B$5="(Todos)",A473=Painel!$B$5)*OR(Painel!$E$5="(Todos)",P473=Painel!$E$5)),$J473+ROW()/10000000,"")</f>
        <v/>
      </c>
      <c r="U473" s="29" t="str">
        <f aca="false">IF(AND($S473="VENCIDO",$K473="KG",OR(Painel!$B$5="(Todos)",A473=Painel!$B$5)*OR(Painel!$E$5="(Todos)",P473=Painel!$E$5)),$J473+ROW()/10000000,"")</f>
        <v/>
      </c>
    </row>
    <row r="474" customFormat="false" ht="15" hidden="false" customHeight="false" outlineLevel="0" collapsed="false">
      <c r="A474" s="29" t="s">
        <v>617</v>
      </c>
      <c r="B474" s="29" t="s">
        <v>621</v>
      </c>
      <c r="C474" s="29" t="s">
        <v>623</v>
      </c>
      <c r="D474" s="29" t="s">
        <v>624</v>
      </c>
      <c r="E474" s="29" t="n">
        <v>2</v>
      </c>
      <c r="F474" s="29"/>
      <c r="G474" s="29"/>
      <c r="H474" s="30" t="n">
        <v>4</v>
      </c>
      <c r="I474" s="31" t="n">
        <v>46282</v>
      </c>
      <c r="J474" s="30" t="n">
        <v>4</v>
      </c>
      <c r="K474" s="29" t="s">
        <v>120</v>
      </c>
      <c r="L474" s="29" t="s">
        <v>400</v>
      </c>
      <c r="M474" s="29"/>
      <c r="N474" s="29" t="s">
        <v>134</v>
      </c>
      <c r="O474" s="31" t="n">
        <v>46336</v>
      </c>
      <c r="P474" s="29" t="s">
        <v>123</v>
      </c>
      <c r="Q474" s="29" t="n">
        <f aca="false">IFERROR(VALUE(L474),"")</f>
        <v>3</v>
      </c>
      <c r="R474" s="29" t="n">
        <f aca="true">IF(O474="","",O474-TODAY())</f>
        <v>51</v>
      </c>
      <c r="S474" s="29" t="str">
        <f aca="false">IF(C474="&lt;&lt; vazio &gt;&gt;","VAZIA",IF(AND(O474&lt;&gt;"",R474&lt;0),"VENCIDO",IF(AND(O474&lt;&gt;"",R474&lt;=Parametros!$B$10),"PRÓX. VENCIMENTO",IF(F474="Q","QUALIDADE",IF(F474="S","BLOQUEADO",IF(F474="R","RESTRITO/DEVOLUÇÃO",IF(OR(N474="QUAR",N474="QRES"),"QUARENTENA",IF(OR(B474="DESCARTE",B474="DEVOLUÇÃO"),"DESCARTE/DEVOLUÇÃO",IF(AND(D474="",K474&lt;&gt;""),"SEM LOTE",IF(AND(Q474&lt;&gt;"",Q474&gt;=Parametros!$B$11),"PARADO/SEM GIRO","OK"))))))))))</f>
        <v>PRÓX. VENCIMENTO</v>
      </c>
      <c r="T474" s="29" t="str">
        <f aca="false">IF(AND($S474="PARADO/SEM GIRO",$K474="KG",OR(Painel!$B$5="(Todos)",A474=Painel!$B$5)*OR(Painel!$E$5="(Todos)",P474=Painel!$E$5)),$J474+ROW()/10000000,"")</f>
        <v/>
      </c>
      <c r="U474" s="29" t="str">
        <f aca="false">IF(AND($S474="VENCIDO",$K474="KG",OR(Painel!$B$5="(Todos)",A474=Painel!$B$5)*OR(Painel!$E$5="(Todos)",P474=Painel!$E$5)),$J474+ROW()/10000000,"")</f>
        <v/>
      </c>
    </row>
    <row r="475" customFormat="false" ht="15" hidden="false" customHeight="false" outlineLevel="0" collapsed="false">
      <c r="A475" s="29" t="s">
        <v>617</v>
      </c>
      <c r="B475" s="29" t="s">
        <v>625</v>
      </c>
      <c r="C475" s="29" t="s">
        <v>626</v>
      </c>
      <c r="D475" s="29" t="s">
        <v>627</v>
      </c>
      <c r="E475" s="29" t="n">
        <v>6</v>
      </c>
      <c r="F475" s="29"/>
      <c r="G475" s="29"/>
      <c r="H475" s="30" t="n">
        <v>-4</v>
      </c>
      <c r="I475" s="31" t="n">
        <v>46262</v>
      </c>
      <c r="J475" s="30" t="n">
        <v>-4</v>
      </c>
      <c r="K475" s="29" t="s">
        <v>120</v>
      </c>
      <c r="L475" s="29" t="s">
        <v>116</v>
      </c>
      <c r="M475" s="29"/>
      <c r="N475" s="29" t="s">
        <v>122</v>
      </c>
      <c r="O475" s="31" t="n">
        <v>45925</v>
      </c>
      <c r="P475" s="29" t="s">
        <v>123</v>
      </c>
      <c r="Q475" s="29" t="n">
        <f aca="false">IFERROR(VALUE(L475),"")</f>
        <v>0</v>
      </c>
      <c r="R475" s="29" t="n">
        <f aca="true">IF(O475="","",O475-TODAY())</f>
        <v>-360</v>
      </c>
      <c r="S475" s="29" t="str">
        <f aca="false">IF(C475="&lt;&lt; vazio &gt;&gt;","VAZIA",IF(AND(O475&lt;&gt;"",R475&lt;0),"VENCIDO",IF(AND(O475&lt;&gt;"",R475&lt;=Parametros!$B$10),"PRÓX. VENCIMENTO",IF(F475="Q","QUALIDADE",IF(F475="S","BLOQUEADO",IF(F475="R","RESTRITO/DEVOLUÇÃO",IF(OR(N475="QUAR",N475="QRES"),"QUARENTENA",IF(OR(B475="DESCARTE",B475="DEVOLUÇÃO"),"DESCARTE/DEVOLUÇÃO",IF(AND(D475="",K475&lt;&gt;""),"SEM LOTE",IF(AND(Q475&lt;&gt;"",Q475&gt;=Parametros!$B$11),"PARADO/SEM GIRO","OK"))))))))))</f>
        <v>VENCIDO</v>
      </c>
      <c r="T475" s="29" t="str">
        <f aca="false">IF(AND($S475="PARADO/SEM GIRO",$K475="KG",OR(Painel!$B$5="(Todos)",A475=Painel!$B$5)*OR(Painel!$E$5="(Todos)",P475=Painel!$E$5)),$J475+ROW()/10000000,"")</f>
        <v/>
      </c>
      <c r="U475" s="29" t="n">
        <f aca="false">IF(AND($S475="VENCIDO",$K475="KG",OR(Painel!$B$5="(Todos)",A475=Painel!$B$5)*OR(Painel!$E$5="(Todos)",P475=Painel!$E$5)),$J475+ROW()/10000000,"")</f>
        <v>-3.9999525</v>
      </c>
    </row>
    <row r="476" customFormat="false" ht="15" hidden="false" customHeight="false" outlineLevel="0" collapsed="false">
      <c r="A476" s="29" t="s">
        <v>617</v>
      </c>
      <c r="B476" s="29" t="s">
        <v>625</v>
      </c>
      <c r="C476" s="29" t="s">
        <v>626</v>
      </c>
      <c r="D476" s="29" t="s">
        <v>628</v>
      </c>
      <c r="E476" s="29" t="n">
        <v>6</v>
      </c>
      <c r="F476" s="29"/>
      <c r="G476" s="29"/>
      <c r="H476" s="30" t="n">
        <v>-4</v>
      </c>
      <c r="I476" s="31" t="n">
        <v>46262</v>
      </c>
      <c r="J476" s="30" t="n">
        <v>-4</v>
      </c>
      <c r="K476" s="29" t="s">
        <v>120</v>
      </c>
      <c r="L476" s="29" t="s">
        <v>116</v>
      </c>
      <c r="M476" s="29"/>
      <c r="N476" s="29" t="s">
        <v>122</v>
      </c>
      <c r="O476" s="29"/>
      <c r="P476" s="29" t="s">
        <v>123</v>
      </c>
      <c r="Q476" s="29" t="n">
        <f aca="false">IFERROR(VALUE(L476),"")</f>
        <v>0</v>
      </c>
      <c r="R476" s="29" t="str">
        <f aca="true">IF(O476="","",O476-TODAY())</f>
        <v/>
      </c>
      <c r="S476" s="29" t="str">
        <f aca="false">IF(C476="&lt;&lt; vazio &gt;&gt;","VAZIA",IF(AND(O476&lt;&gt;"",R476&lt;0),"VENCIDO",IF(AND(O476&lt;&gt;"",R476&lt;=Parametros!$B$10),"PRÓX. VENCIMENTO",IF(F476="Q","QUALIDADE",IF(F476="S","BLOQUEADO",IF(F476="R","RESTRITO/DEVOLUÇÃO",IF(OR(N476="QUAR",N476="QRES"),"QUARENTENA",IF(OR(B476="DESCARTE",B476="DEVOLUÇÃO"),"DESCARTE/DEVOLUÇÃO",IF(AND(D476="",K476&lt;&gt;""),"SEM LOTE",IF(AND(Q476&lt;&gt;"",Q476&gt;=Parametros!$B$11),"PARADO/SEM GIRO","OK"))))))))))</f>
        <v>OK</v>
      </c>
      <c r="T476" s="29" t="str">
        <f aca="false">IF(AND($S476="PARADO/SEM GIRO",$K476="KG",OR(Painel!$B$5="(Todos)",A476=Painel!$B$5)*OR(Painel!$E$5="(Todos)",P476=Painel!$E$5)),$J476+ROW()/10000000,"")</f>
        <v/>
      </c>
      <c r="U476" s="29" t="str">
        <f aca="false">IF(AND($S476="VENCIDO",$K476="KG",OR(Painel!$B$5="(Todos)",A476=Painel!$B$5)*OR(Painel!$E$5="(Todos)",P476=Painel!$E$5)),$J476+ROW()/10000000,"")</f>
        <v/>
      </c>
    </row>
    <row r="477" customFormat="false" ht="15" hidden="false" customHeight="false" outlineLevel="0" collapsed="false">
      <c r="A477" s="29" t="s">
        <v>617</v>
      </c>
      <c r="B477" s="29" t="s">
        <v>625</v>
      </c>
      <c r="C477" s="29" t="s">
        <v>629</v>
      </c>
      <c r="D477" s="29" t="s">
        <v>630</v>
      </c>
      <c r="E477" s="29" t="n">
        <v>6</v>
      </c>
      <c r="F477" s="29"/>
      <c r="G477" s="29"/>
      <c r="H477" s="30" t="n">
        <v>-28</v>
      </c>
      <c r="I477" s="31" t="n">
        <v>46262</v>
      </c>
      <c r="J477" s="30" t="n">
        <v>-28</v>
      </c>
      <c r="K477" s="29" t="s">
        <v>120</v>
      </c>
      <c r="L477" s="29" t="s">
        <v>116</v>
      </c>
      <c r="M477" s="29"/>
      <c r="N477" s="29" t="s">
        <v>122</v>
      </c>
      <c r="O477" s="31" t="n">
        <v>45940</v>
      </c>
      <c r="P477" s="29" t="s">
        <v>123</v>
      </c>
      <c r="Q477" s="29" t="n">
        <f aca="false">IFERROR(VALUE(L477),"")</f>
        <v>0</v>
      </c>
      <c r="R477" s="29" t="n">
        <f aca="true">IF(O477="","",O477-TODAY())</f>
        <v>-345</v>
      </c>
      <c r="S477" s="29" t="str">
        <f aca="false">IF(C477="&lt;&lt; vazio &gt;&gt;","VAZIA",IF(AND(O477&lt;&gt;"",R477&lt;0),"VENCIDO",IF(AND(O477&lt;&gt;"",R477&lt;=Parametros!$B$10),"PRÓX. VENCIMENTO",IF(F477="Q","QUALIDADE",IF(F477="S","BLOQUEADO",IF(F477="R","RESTRITO/DEVOLUÇÃO",IF(OR(N477="QUAR",N477="QRES"),"QUARENTENA",IF(OR(B477="DESCARTE",B477="DEVOLUÇÃO"),"DESCARTE/DEVOLUÇÃO",IF(AND(D477="",K477&lt;&gt;""),"SEM LOTE",IF(AND(Q477&lt;&gt;"",Q477&gt;=Parametros!$B$11),"PARADO/SEM GIRO","OK"))))))))))</f>
        <v>VENCIDO</v>
      </c>
      <c r="T477" s="29" t="str">
        <f aca="false">IF(AND($S477="PARADO/SEM GIRO",$K477="KG",OR(Painel!$B$5="(Todos)",A477=Painel!$B$5)*OR(Painel!$E$5="(Todos)",P477=Painel!$E$5)),$J477+ROW()/10000000,"")</f>
        <v/>
      </c>
      <c r="U477" s="29" t="n">
        <f aca="false">IF(AND($S477="VENCIDO",$K477="KG",OR(Painel!$B$5="(Todos)",A477=Painel!$B$5)*OR(Painel!$E$5="(Todos)",P477=Painel!$E$5)),$J477+ROW()/10000000,"")</f>
        <v>-27.9999523</v>
      </c>
    </row>
    <row r="478" customFormat="false" ht="15" hidden="false" customHeight="false" outlineLevel="0" collapsed="false">
      <c r="A478" s="29" t="s">
        <v>617</v>
      </c>
      <c r="B478" s="29" t="s">
        <v>625</v>
      </c>
      <c r="C478" s="29" t="s">
        <v>631</v>
      </c>
      <c r="D478" s="29" t="s">
        <v>632</v>
      </c>
      <c r="E478" s="29" t="n">
        <v>6</v>
      </c>
      <c r="F478" s="29"/>
      <c r="G478" s="29"/>
      <c r="H478" s="30" t="n">
        <v>-7.2</v>
      </c>
      <c r="I478" s="31" t="n">
        <v>46262</v>
      </c>
      <c r="J478" s="30" t="n">
        <v>-7.2</v>
      </c>
      <c r="K478" s="29" t="s">
        <v>120</v>
      </c>
      <c r="L478" s="29" t="s">
        <v>116</v>
      </c>
      <c r="M478" s="29"/>
      <c r="N478" s="29" t="s">
        <v>122</v>
      </c>
      <c r="O478" s="31" t="n">
        <v>45907</v>
      </c>
      <c r="P478" s="29" t="s">
        <v>123</v>
      </c>
      <c r="Q478" s="29" t="n">
        <f aca="false">IFERROR(VALUE(L478),"")</f>
        <v>0</v>
      </c>
      <c r="R478" s="29" t="n">
        <f aca="true">IF(O478="","",O478-TODAY())</f>
        <v>-378</v>
      </c>
      <c r="S478" s="29" t="str">
        <f aca="false">IF(C478="&lt;&lt; vazio &gt;&gt;","VAZIA",IF(AND(O478&lt;&gt;"",R478&lt;0),"VENCIDO",IF(AND(O478&lt;&gt;"",R478&lt;=Parametros!$B$10),"PRÓX. VENCIMENTO",IF(F478="Q","QUALIDADE",IF(F478="S","BLOQUEADO",IF(F478="R","RESTRITO/DEVOLUÇÃO",IF(OR(N478="QUAR",N478="QRES"),"QUARENTENA",IF(OR(B478="DESCARTE",B478="DEVOLUÇÃO"),"DESCARTE/DEVOLUÇÃO",IF(AND(D478="",K478&lt;&gt;""),"SEM LOTE",IF(AND(Q478&lt;&gt;"",Q478&gt;=Parametros!$B$11),"PARADO/SEM GIRO","OK"))))))))))</f>
        <v>VENCIDO</v>
      </c>
      <c r="T478" s="29" t="str">
        <f aca="false">IF(AND($S478="PARADO/SEM GIRO",$K478="KG",OR(Painel!$B$5="(Todos)",A478=Painel!$B$5)*OR(Painel!$E$5="(Todos)",P478=Painel!$E$5)),$J478+ROW()/10000000,"")</f>
        <v/>
      </c>
      <c r="U478" s="29" t="n">
        <f aca="false">IF(AND($S478="VENCIDO",$K478="KG",OR(Painel!$B$5="(Todos)",A478=Painel!$B$5)*OR(Painel!$E$5="(Todos)",P478=Painel!$E$5)),$J478+ROW()/10000000,"")</f>
        <v>-7.1999522</v>
      </c>
    </row>
    <row r="479" customFormat="false" ht="15" hidden="false" customHeight="false" outlineLevel="0" collapsed="false">
      <c r="A479" s="29" t="s">
        <v>617</v>
      </c>
      <c r="B479" s="29" t="s">
        <v>625</v>
      </c>
      <c r="C479" s="29" t="s">
        <v>631</v>
      </c>
      <c r="D479" s="29" t="s">
        <v>633</v>
      </c>
      <c r="E479" s="29" t="n">
        <v>6</v>
      </c>
      <c r="F479" s="29"/>
      <c r="G479" s="29"/>
      <c r="H479" s="30" t="n">
        <v>-14.4</v>
      </c>
      <c r="I479" s="31" t="n">
        <v>46262</v>
      </c>
      <c r="J479" s="30" t="n">
        <v>-14.4</v>
      </c>
      <c r="K479" s="29" t="s">
        <v>120</v>
      </c>
      <c r="L479" s="29" t="s">
        <v>116</v>
      </c>
      <c r="M479" s="29"/>
      <c r="N479" s="29" t="s">
        <v>122</v>
      </c>
      <c r="O479" s="31" t="n">
        <v>46087</v>
      </c>
      <c r="P479" s="29" t="s">
        <v>123</v>
      </c>
      <c r="Q479" s="29" t="n">
        <f aca="false">IFERROR(VALUE(L479),"")</f>
        <v>0</v>
      </c>
      <c r="R479" s="29" t="n">
        <f aca="true">IF(O479="","",O479-TODAY())</f>
        <v>-198</v>
      </c>
      <c r="S479" s="29" t="str">
        <f aca="false">IF(C479="&lt;&lt; vazio &gt;&gt;","VAZIA",IF(AND(O479&lt;&gt;"",R479&lt;0),"VENCIDO",IF(AND(O479&lt;&gt;"",R479&lt;=Parametros!$B$10),"PRÓX. VENCIMENTO",IF(F479="Q","QUALIDADE",IF(F479="S","BLOQUEADO",IF(F479="R","RESTRITO/DEVOLUÇÃO",IF(OR(N479="QUAR",N479="QRES"),"QUARENTENA",IF(OR(B479="DESCARTE",B479="DEVOLUÇÃO"),"DESCARTE/DEVOLUÇÃO",IF(AND(D479="",K479&lt;&gt;""),"SEM LOTE",IF(AND(Q479&lt;&gt;"",Q479&gt;=Parametros!$B$11),"PARADO/SEM GIRO","OK"))))))))))</f>
        <v>VENCIDO</v>
      </c>
      <c r="T479" s="29" t="str">
        <f aca="false">IF(AND($S479="PARADO/SEM GIRO",$K479="KG",OR(Painel!$B$5="(Todos)",A479=Painel!$B$5)*OR(Painel!$E$5="(Todos)",P479=Painel!$E$5)),$J479+ROW()/10000000,"")</f>
        <v/>
      </c>
      <c r="U479" s="29" t="n">
        <f aca="false">IF(AND($S479="VENCIDO",$K479="KG",OR(Painel!$B$5="(Todos)",A479=Painel!$B$5)*OR(Painel!$E$5="(Todos)",P479=Painel!$E$5)),$J479+ROW()/10000000,"")</f>
        <v>-14.3999521</v>
      </c>
    </row>
    <row r="480" customFormat="false" ht="15" hidden="false" customHeight="false" outlineLevel="0" collapsed="false">
      <c r="A480" s="29" t="s">
        <v>617</v>
      </c>
      <c r="B480" s="29" t="s">
        <v>625</v>
      </c>
      <c r="C480" s="29" t="s">
        <v>634</v>
      </c>
      <c r="D480" s="29" t="s">
        <v>635</v>
      </c>
      <c r="E480" s="29" t="n">
        <v>6</v>
      </c>
      <c r="F480" s="29"/>
      <c r="G480" s="29"/>
      <c r="H480" s="30" t="n">
        <v>-60.6</v>
      </c>
      <c r="I480" s="31" t="n">
        <v>46262</v>
      </c>
      <c r="J480" s="30" t="n">
        <v>-60.6</v>
      </c>
      <c r="K480" s="29" t="s">
        <v>120</v>
      </c>
      <c r="L480" s="29" t="s">
        <v>116</v>
      </c>
      <c r="M480" s="29"/>
      <c r="N480" s="29" t="s">
        <v>122</v>
      </c>
      <c r="O480" s="31" t="n">
        <v>45822</v>
      </c>
      <c r="P480" s="29" t="s">
        <v>123</v>
      </c>
      <c r="Q480" s="29" t="n">
        <f aca="false">IFERROR(VALUE(L480),"")</f>
        <v>0</v>
      </c>
      <c r="R480" s="29" t="n">
        <f aca="true">IF(O480="","",O480-TODAY())</f>
        <v>-463</v>
      </c>
      <c r="S480" s="29" t="str">
        <f aca="false">IF(C480="&lt;&lt; vazio &gt;&gt;","VAZIA",IF(AND(O480&lt;&gt;"",R480&lt;0),"VENCIDO",IF(AND(O480&lt;&gt;"",R480&lt;=Parametros!$B$10),"PRÓX. VENCIMENTO",IF(F480="Q","QUALIDADE",IF(F480="S","BLOQUEADO",IF(F480="R","RESTRITO/DEVOLUÇÃO",IF(OR(N480="QUAR",N480="QRES"),"QUARENTENA",IF(OR(B480="DESCARTE",B480="DEVOLUÇÃO"),"DESCARTE/DEVOLUÇÃO",IF(AND(D480="",K480&lt;&gt;""),"SEM LOTE",IF(AND(Q480&lt;&gt;"",Q480&gt;=Parametros!$B$11),"PARADO/SEM GIRO","OK"))))))))))</f>
        <v>VENCIDO</v>
      </c>
      <c r="T480" s="29" t="str">
        <f aca="false">IF(AND($S480="PARADO/SEM GIRO",$K480="KG",OR(Painel!$B$5="(Todos)",A480=Painel!$B$5)*OR(Painel!$E$5="(Todos)",P480=Painel!$E$5)),$J480+ROW()/10000000,"")</f>
        <v/>
      </c>
      <c r="U480" s="29" t="n">
        <f aca="false">IF(AND($S480="VENCIDO",$K480="KG",OR(Painel!$B$5="(Todos)",A480=Painel!$B$5)*OR(Painel!$E$5="(Todos)",P480=Painel!$E$5)),$J480+ROW()/10000000,"")</f>
        <v>-60.599952</v>
      </c>
    </row>
    <row r="481" customFormat="false" ht="15" hidden="false" customHeight="false" outlineLevel="0" collapsed="false">
      <c r="A481" s="29" t="s">
        <v>617</v>
      </c>
      <c r="B481" s="29" t="s">
        <v>636</v>
      </c>
      <c r="C481" s="29" t="s">
        <v>637</v>
      </c>
      <c r="D481" s="29" t="s">
        <v>638</v>
      </c>
      <c r="E481" s="29" t="n">
        <v>2</v>
      </c>
      <c r="F481" s="29" t="s">
        <v>137</v>
      </c>
      <c r="G481" s="29"/>
      <c r="H481" s="30" t="n">
        <v>0.001</v>
      </c>
      <c r="I481" s="31" t="n">
        <v>46270</v>
      </c>
      <c r="J481" s="30" t="n">
        <v>0.001</v>
      </c>
      <c r="K481" s="29" t="s">
        <v>125</v>
      </c>
      <c r="L481" s="29" t="s">
        <v>267</v>
      </c>
      <c r="M481" s="29"/>
      <c r="N481" s="29" t="s">
        <v>122</v>
      </c>
      <c r="O481" s="31" t="n">
        <v>46225</v>
      </c>
      <c r="P481" s="29" t="s">
        <v>123</v>
      </c>
      <c r="Q481" s="29" t="n">
        <f aca="false">IFERROR(VALUE(L481),"")</f>
        <v>15</v>
      </c>
      <c r="R481" s="29" t="n">
        <f aca="true">IF(O481="","",O481-TODAY())</f>
        <v>-60</v>
      </c>
      <c r="S481" s="29" t="str">
        <f aca="false">IF(C481="&lt;&lt; vazio &gt;&gt;","VAZIA",IF(AND(O481&lt;&gt;"",R481&lt;0),"VENCIDO",IF(AND(O481&lt;&gt;"",R481&lt;=Parametros!$B$10),"PRÓX. VENCIMENTO",IF(F481="Q","QUALIDADE",IF(F481="S","BLOQUEADO",IF(F481="R","RESTRITO/DEVOLUÇÃO",IF(OR(N481="QUAR",N481="QRES"),"QUARENTENA",IF(OR(B481="DESCARTE",B481="DEVOLUÇÃO"),"DESCARTE/DEVOLUÇÃO",IF(AND(D481="",K481&lt;&gt;""),"SEM LOTE",IF(AND(Q481&lt;&gt;"",Q481&gt;=Parametros!$B$11),"PARADO/SEM GIRO","OK"))))))))))</f>
        <v>VENCIDO</v>
      </c>
      <c r="T481" s="29" t="str">
        <f aca="false">IF(AND($S481="PARADO/SEM GIRO",$K481="KG",OR(Painel!$B$5="(Todos)",A481=Painel!$B$5)*OR(Painel!$E$5="(Todos)",P481=Painel!$E$5)),$J481+ROW()/10000000,"")</f>
        <v/>
      </c>
      <c r="U481" s="29" t="str">
        <f aca="false">IF(AND($S481="VENCIDO",$K481="KG",OR(Painel!$B$5="(Todos)",A481=Painel!$B$5)*OR(Painel!$E$5="(Todos)",P481=Painel!$E$5)),$J481+ROW()/10000000,"")</f>
        <v/>
      </c>
    </row>
    <row r="482" customFormat="false" ht="15" hidden="false" customHeight="false" outlineLevel="0" collapsed="false">
      <c r="A482" s="29" t="s">
        <v>617</v>
      </c>
      <c r="B482" s="29" t="s">
        <v>636</v>
      </c>
      <c r="C482" s="29" t="s">
        <v>639</v>
      </c>
      <c r="D482" s="29" t="s">
        <v>640</v>
      </c>
      <c r="E482" s="29" t="n">
        <v>2</v>
      </c>
      <c r="F482" s="29" t="s">
        <v>137</v>
      </c>
      <c r="G482" s="29"/>
      <c r="H482" s="30" t="n">
        <v>0.009</v>
      </c>
      <c r="I482" s="31" t="n">
        <v>46270</v>
      </c>
      <c r="J482" s="30" t="n">
        <v>0.009</v>
      </c>
      <c r="K482" s="29" t="s">
        <v>125</v>
      </c>
      <c r="L482" s="29" t="s">
        <v>267</v>
      </c>
      <c r="M482" s="29"/>
      <c r="N482" s="29" t="s">
        <v>122</v>
      </c>
      <c r="O482" s="31" t="n">
        <v>46315</v>
      </c>
      <c r="P482" s="29" t="s">
        <v>123</v>
      </c>
      <c r="Q482" s="29" t="n">
        <f aca="false">IFERROR(VALUE(L482),"")</f>
        <v>15</v>
      </c>
      <c r="R482" s="29" t="n">
        <f aca="true">IF(O482="","",O482-TODAY())</f>
        <v>30</v>
      </c>
      <c r="S482" s="29" t="str">
        <f aca="false">IF(C482="&lt;&lt; vazio &gt;&gt;","VAZIA",IF(AND(O482&lt;&gt;"",R482&lt;0),"VENCIDO",IF(AND(O482&lt;&gt;"",R482&lt;=Parametros!$B$10),"PRÓX. VENCIMENTO",IF(F482="Q","QUALIDADE",IF(F482="S","BLOQUEADO",IF(F482="R","RESTRITO/DEVOLUÇÃO",IF(OR(N482="QUAR",N482="QRES"),"QUARENTENA",IF(OR(B482="DESCARTE",B482="DEVOLUÇÃO"),"DESCARTE/DEVOLUÇÃO",IF(AND(D482="",K482&lt;&gt;""),"SEM LOTE",IF(AND(Q482&lt;&gt;"",Q482&gt;=Parametros!$B$11),"PARADO/SEM GIRO","OK"))))))))))</f>
        <v>PRÓX. VENCIMENTO</v>
      </c>
      <c r="T482" s="29" t="str">
        <f aca="false">IF(AND($S482="PARADO/SEM GIRO",$K482="KG",OR(Painel!$B$5="(Todos)",A482=Painel!$B$5)*OR(Painel!$E$5="(Todos)",P482=Painel!$E$5)),$J482+ROW()/10000000,"")</f>
        <v/>
      </c>
      <c r="U482" s="29" t="str">
        <f aca="false">IF(AND($S482="VENCIDO",$K482="KG",OR(Painel!$B$5="(Todos)",A482=Painel!$B$5)*OR(Painel!$E$5="(Todos)",P482=Painel!$E$5)),$J482+ROW()/10000000,"")</f>
        <v/>
      </c>
    </row>
    <row r="483" customFormat="false" ht="15" hidden="false" customHeight="false" outlineLevel="0" collapsed="false">
      <c r="A483" s="29" t="s">
        <v>617</v>
      </c>
      <c r="B483" s="29" t="s">
        <v>641</v>
      </c>
      <c r="C483" s="29" t="s">
        <v>226</v>
      </c>
      <c r="D483" s="29" t="s">
        <v>642</v>
      </c>
      <c r="E483" s="29" t="n">
        <v>1</v>
      </c>
      <c r="F483" s="29"/>
      <c r="G483" s="29"/>
      <c r="H483" s="30" t="n">
        <v>24.24</v>
      </c>
      <c r="I483" s="31" t="n">
        <v>46282</v>
      </c>
      <c r="J483" s="30" t="n">
        <v>24.24</v>
      </c>
      <c r="K483" s="29" t="s">
        <v>120</v>
      </c>
      <c r="L483" s="29" t="s">
        <v>400</v>
      </c>
      <c r="M483" s="29"/>
      <c r="N483" s="29" t="s">
        <v>134</v>
      </c>
      <c r="O483" s="31" t="n">
        <v>46359</v>
      </c>
      <c r="P483" s="29" t="s">
        <v>123</v>
      </c>
      <c r="Q483" s="29" t="n">
        <f aca="false">IFERROR(VALUE(L483),"")</f>
        <v>3</v>
      </c>
      <c r="R483" s="29" t="n">
        <f aca="true">IF(O483="","",O483-TODAY())</f>
        <v>74</v>
      </c>
      <c r="S483" s="29" t="str">
        <f aca="false">IF(C483="&lt;&lt; vazio &gt;&gt;","VAZIA",IF(AND(O483&lt;&gt;"",R483&lt;0),"VENCIDO",IF(AND(O483&lt;&gt;"",R483&lt;=Parametros!$B$10),"PRÓX. VENCIMENTO",IF(F483="Q","QUALIDADE",IF(F483="S","BLOQUEADO",IF(F483="R","RESTRITO/DEVOLUÇÃO",IF(OR(N483="QUAR",N483="QRES"),"QUARENTENA",IF(OR(B483="DESCARTE",B483="DEVOLUÇÃO"),"DESCARTE/DEVOLUÇÃO",IF(AND(D483="",K483&lt;&gt;""),"SEM LOTE",IF(AND(Q483&lt;&gt;"",Q483&gt;=Parametros!$B$11),"PARADO/SEM GIRO","OK"))))))))))</f>
        <v>OK</v>
      </c>
      <c r="T483" s="29" t="str">
        <f aca="false">IF(AND($S483="PARADO/SEM GIRO",$K483="KG",OR(Painel!$B$5="(Todos)",A483=Painel!$B$5)*OR(Painel!$E$5="(Todos)",P483=Painel!$E$5)),$J483+ROW()/10000000,"")</f>
        <v/>
      </c>
      <c r="U483" s="29" t="str">
        <f aca="false">IF(AND($S483="VENCIDO",$K483="KG",OR(Painel!$B$5="(Todos)",A483=Painel!$B$5)*OR(Painel!$E$5="(Todos)",P483=Painel!$E$5)),$J483+ROW()/10000000,"")</f>
        <v/>
      </c>
    </row>
    <row r="484" customFormat="false" ht="15" hidden="false" customHeight="false" outlineLevel="0" collapsed="false">
      <c r="A484" s="29" t="s">
        <v>617</v>
      </c>
      <c r="B484" s="29" t="s">
        <v>643</v>
      </c>
      <c r="C484" s="29" t="s">
        <v>145</v>
      </c>
      <c r="D484" s="29" t="s">
        <v>183</v>
      </c>
      <c r="E484" s="29" t="n">
        <v>2</v>
      </c>
      <c r="F484" s="29"/>
      <c r="G484" s="29"/>
      <c r="H484" s="30" t="n">
        <v>40.2</v>
      </c>
      <c r="I484" s="31" t="n">
        <v>46269</v>
      </c>
      <c r="J484" s="30" t="n">
        <v>40.2</v>
      </c>
      <c r="K484" s="29" t="s">
        <v>120</v>
      </c>
      <c r="L484" s="29" t="s">
        <v>193</v>
      </c>
      <c r="M484" s="29"/>
      <c r="N484" s="29" t="s">
        <v>122</v>
      </c>
      <c r="O484" s="31" t="n">
        <v>46400</v>
      </c>
      <c r="P484" s="29" t="s">
        <v>123</v>
      </c>
      <c r="Q484" s="29" t="n">
        <f aca="false">IFERROR(VALUE(L484),"")</f>
        <v>16</v>
      </c>
      <c r="R484" s="29" t="n">
        <f aca="true">IF(O484="","",O484-TODAY())</f>
        <v>115</v>
      </c>
      <c r="S484" s="29" t="str">
        <f aca="false">IF(C484="&lt;&lt; vazio &gt;&gt;","VAZIA",IF(AND(O484&lt;&gt;"",R484&lt;0),"VENCIDO",IF(AND(O484&lt;&gt;"",R484&lt;=Parametros!$B$10),"PRÓX. VENCIMENTO",IF(F484="Q","QUALIDADE",IF(F484="S","BLOQUEADO",IF(F484="R","RESTRITO/DEVOLUÇÃO",IF(OR(N484="QUAR",N484="QRES"),"QUARENTENA",IF(OR(B484="DESCARTE",B484="DEVOLUÇÃO"),"DESCARTE/DEVOLUÇÃO",IF(AND(D484="",K484&lt;&gt;""),"SEM LOTE",IF(AND(Q484&lt;&gt;"",Q484&gt;=Parametros!$B$11),"PARADO/SEM GIRO","OK"))))))))))</f>
        <v>OK</v>
      </c>
      <c r="T484" s="29" t="str">
        <f aca="false">IF(AND($S484="PARADO/SEM GIRO",$K484="KG",OR(Painel!$B$5="(Todos)",A484=Painel!$B$5)*OR(Painel!$E$5="(Todos)",P484=Painel!$E$5)),$J484+ROW()/10000000,"")</f>
        <v/>
      </c>
      <c r="U484" s="29" t="str">
        <f aca="false">IF(AND($S484="VENCIDO",$K484="KG",OR(Painel!$B$5="(Todos)",A484=Painel!$B$5)*OR(Painel!$E$5="(Todos)",P484=Painel!$E$5)),$J484+ROW()/10000000,"")</f>
        <v/>
      </c>
    </row>
    <row r="485" customFormat="false" ht="15" hidden="false" customHeight="false" outlineLevel="0" collapsed="false">
      <c r="A485" s="29" t="s">
        <v>617</v>
      </c>
      <c r="B485" s="29" t="s">
        <v>643</v>
      </c>
      <c r="C485" s="29" t="s">
        <v>619</v>
      </c>
      <c r="D485" s="29" t="s">
        <v>620</v>
      </c>
      <c r="E485" s="29" t="n">
        <v>2</v>
      </c>
      <c r="F485" s="29"/>
      <c r="G485" s="29"/>
      <c r="H485" s="30" t="n">
        <v>18</v>
      </c>
      <c r="I485" s="31" t="n">
        <v>46269</v>
      </c>
      <c r="J485" s="30" t="n">
        <v>18</v>
      </c>
      <c r="K485" s="29" t="s">
        <v>120</v>
      </c>
      <c r="L485" s="29" t="s">
        <v>193</v>
      </c>
      <c r="M485" s="29"/>
      <c r="N485" s="29" t="s">
        <v>122</v>
      </c>
      <c r="O485" s="31" t="n">
        <v>46101</v>
      </c>
      <c r="P485" s="29" t="s">
        <v>123</v>
      </c>
      <c r="Q485" s="29" t="n">
        <f aca="false">IFERROR(VALUE(L485),"")</f>
        <v>16</v>
      </c>
      <c r="R485" s="29" t="n">
        <f aca="true">IF(O485="","",O485-TODAY())</f>
        <v>-184</v>
      </c>
      <c r="S485" s="29" t="str">
        <f aca="false">IF(C485="&lt;&lt; vazio &gt;&gt;","VAZIA",IF(AND(O485&lt;&gt;"",R485&lt;0),"VENCIDO",IF(AND(O485&lt;&gt;"",R485&lt;=Parametros!$B$10),"PRÓX. VENCIMENTO",IF(F485="Q","QUALIDADE",IF(F485="S","BLOQUEADO",IF(F485="R","RESTRITO/DEVOLUÇÃO",IF(OR(N485="QUAR",N485="QRES"),"QUARENTENA",IF(OR(B485="DESCARTE",B485="DEVOLUÇÃO"),"DESCARTE/DEVOLUÇÃO",IF(AND(D485="",K485&lt;&gt;""),"SEM LOTE",IF(AND(Q485&lt;&gt;"",Q485&gt;=Parametros!$B$11),"PARADO/SEM GIRO","OK"))))))))))</f>
        <v>VENCIDO</v>
      </c>
      <c r="T485" s="29" t="str">
        <f aca="false">IF(AND($S485="PARADO/SEM GIRO",$K485="KG",OR(Painel!$B$5="(Todos)",A485=Painel!$B$5)*OR(Painel!$E$5="(Todos)",P485=Painel!$E$5)),$J485+ROW()/10000000,"")</f>
        <v/>
      </c>
      <c r="U485" s="29" t="n">
        <f aca="false">IF(AND($S485="VENCIDO",$K485="KG",OR(Painel!$B$5="(Todos)",A485=Painel!$B$5)*OR(Painel!$E$5="(Todos)",P485=Painel!$E$5)),$J485+ROW()/10000000,"")</f>
        <v>18.0000485</v>
      </c>
    </row>
    <row r="486" customFormat="false" ht="15" hidden="false" customHeight="false" outlineLevel="0" collapsed="false">
      <c r="A486" s="29" t="s">
        <v>617</v>
      </c>
      <c r="B486" s="29" t="s">
        <v>644</v>
      </c>
      <c r="C486" s="29" t="s">
        <v>145</v>
      </c>
      <c r="D486" s="29" t="s">
        <v>183</v>
      </c>
      <c r="E486" s="29" t="n">
        <v>1</v>
      </c>
      <c r="F486" s="29"/>
      <c r="G486" s="29"/>
      <c r="H486" s="30" t="n">
        <v>40.2</v>
      </c>
      <c r="I486" s="31" t="n">
        <v>46270</v>
      </c>
      <c r="J486" s="30" t="n">
        <v>40.2</v>
      </c>
      <c r="K486" s="29" t="s">
        <v>120</v>
      </c>
      <c r="L486" s="29" t="s">
        <v>267</v>
      </c>
      <c r="M486" s="29"/>
      <c r="N486" s="29" t="s">
        <v>122</v>
      </c>
      <c r="O486" s="31" t="n">
        <v>46400</v>
      </c>
      <c r="P486" s="29" t="s">
        <v>123</v>
      </c>
      <c r="Q486" s="29" t="n">
        <f aca="false">IFERROR(VALUE(L486),"")</f>
        <v>15</v>
      </c>
      <c r="R486" s="29" t="n">
        <f aca="true">IF(O486="","",O486-TODAY())</f>
        <v>115</v>
      </c>
      <c r="S486" s="29" t="str">
        <f aca="false">IF(C486="&lt;&lt; vazio &gt;&gt;","VAZIA",IF(AND(O486&lt;&gt;"",R486&lt;0),"VENCIDO",IF(AND(O486&lt;&gt;"",R486&lt;=Parametros!$B$10),"PRÓX. VENCIMENTO",IF(F486="Q","QUALIDADE",IF(F486="S","BLOQUEADO",IF(F486="R","RESTRITO/DEVOLUÇÃO",IF(OR(N486="QUAR",N486="QRES"),"QUARENTENA",IF(OR(B486="DESCARTE",B486="DEVOLUÇÃO"),"DESCARTE/DEVOLUÇÃO",IF(AND(D486="",K486&lt;&gt;""),"SEM LOTE",IF(AND(Q486&lt;&gt;"",Q486&gt;=Parametros!$B$11),"PARADO/SEM GIRO","OK"))))))))))</f>
        <v>OK</v>
      </c>
      <c r="T486" s="29" t="str">
        <f aca="false">IF(AND($S486="PARADO/SEM GIRO",$K486="KG",OR(Painel!$B$5="(Todos)",A486=Painel!$B$5)*OR(Painel!$E$5="(Todos)",P486=Painel!$E$5)),$J486+ROW()/10000000,"")</f>
        <v/>
      </c>
      <c r="U486" s="29" t="str">
        <f aca="false">IF(AND($S486="VENCIDO",$K486="KG",OR(Painel!$B$5="(Todos)",A486=Painel!$B$5)*OR(Painel!$E$5="(Todos)",P486=Painel!$E$5)),$J486+ROW()/10000000,"")</f>
        <v/>
      </c>
    </row>
    <row r="487" customFormat="false" ht="15" hidden="false" customHeight="false" outlineLevel="0" collapsed="false">
      <c r="A487" s="29" t="s">
        <v>617</v>
      </c>
      <c r="B487" s="29" t="s">
        <v>645</v>
      </c>
      <c r="C487" s="29" t="s">
        <v>265</v>
      </c>
      <c r="D487" s="29" t="s">
        <v>266</v>
      </c>
      <c r="E487" s="29" t="n">
        <v>1</v>
      </c>
      <c r="F487" s="29" t="s">
        <v>268</v>
      </c>
      <c r="G487" s="29"/>
      <c r="H487" s="30" t="n">
        <v>-120</v>
      </c>
      <c r="I487" s="31" t="n">
        <v>46270</v>
      </c>
      <c r="J487" s="30" t="n">
        <v>-120</v>
      </c>
      <c r="K487" s="29" t="s">
        <v>120</v>
      </c>
      <c r="L487" s="29" t="s">
        <v>116</v>
      </c>
      <c r="M487" s="29"/>
      <c r="N487" s="29" t="s">
        <v>122</v>
      </c>
      <c r="O487" s="29"/>
      <c r="P487" s="29" t="s">
        <v>123</v>
      </c>
      <c r="Q487" s="29" t="n">
        <f aca="false">IFERROR(VALUE(L487),"")</f>
        <v>0</v>
      </c>
      <c r="R487" s="29" t="str">
        <f aca="true">IF(O487="","",O487-TODAY())</f>
        <v/>
      </c>
      <c r="S487" s="29" t="str">
        <f aca="false">IF(C487="&lt;&lt; vazio &gt;&gt;","VAZIA",IF(AND(O487&lt;&gt;"",R487&lt;0),"VENCIDO",IF(AND(O487&lt;&gt;"",R487&lt;=Parametros!$B$10),"PRÓX. VENCIMENTO",IF(F487="Q","QUALIDADE",IF(F487="S","BLOQUEADO",IF(F487="R","RESTRITO/DEVOLUÇÃO",IF(OR(N487="QUAR",N487="QRES"),"QUARENTENA",IF(OR(B487="DESCARTE",B487="DEVOLUÇÃO"),"DESCARTE/DEVOLUÇÃO",IF(AND(D487="",K487&lt;&gt;""),"SEM LOTE",IF(AND(Q487&lt;&gt;"",Q487&gt;=Parametros!$B$11),"PARADO/SEM GIRO","OK"))))))))))</f>
        <v>QUALIDADE</v>
      </c>
      <c r="T487" s="29" t="str">
        <f aca="false">IF(AND($S487="PARADO/SEM GIRO",$K487="KG",OR(Painel!$B$5="(Todos)",A487=Painel!$B$5)*OR(Painel!$E$5="(Todos)",P487=Painel!$E$5)),$J487+ROW()/10000000,"")</f>
        <v/>
      </c>
      <c r="U487" s="29" t="str">
        <f aca="false">IF(AND($S487="VENCIDO",$K487="KG",OR(Painel!$B$5="(Todos)",A487=Painel!$B$5)*OR(Painel!$E$5="(Todos)",P487=Painel!$E$5)),$J487+ROW()/10000000,"")</f>
        <v/>
      </c>
    </row>
    <row r="488" customFormat="false" ht="15" hidden="false" customHeight="false" outlineLevel="0" collapsed="false">
      <c r="A488" s="29" t="s">
        <v>617</v>
      </c>
      <c r="B488" s="29" t="s">
        <v>646</v>
      </c>
      <c r="C488" s="29" t="s">
        <v>217</v>
      </c>
      <c r="D488" s="29" t="s">
        <v>218</v>
      </c>
      <c r="E488" s="29" t="n">
        <v>1</v>
      </c>
      <c r="F488" s="29"/>
      <c r="G488" s="29"/>
      <c r="H488" s="30" t="n">
        <v>630</v>
      </c>
      <c r="I488" s="31" t="n">
        <v>46282</v>
      </c>
      <c r="J488" s="30" t="n">
        <v>630</v>
      </c>
      <c r="K488" s="29" t="s">
        <v>120</v>
      </c>
      <c r="L488" s="29" t="s">
        <v>400</v>
      </c>
      <c r="M488" s="29"/>
      <c r="N488" s="29" t="s">
        <v>122</v>
      </c>
      <c r="O488" s="31" t="n">
        <v>46660</v>
      </c>
      <c r="P488" s="29" t="s">
        <v>123</v>
      </c>
      <c r="Q488" s="29" t="n">
        <f aca="false">IFERROR(VALUE(L488),"")</f>
        <v>3</v>
      </c>
      <c r="R488" s="29" t="n">
        <f aca="true">IF(O488="","",O488-TODAY())</f>
        <v>375</v>
      </c>
      <c r="S488" s="29" t="str">
        <f aca="false">IF(C488="&lt;&lt; vazio &gt;&gt;","VAZIA",IF(AND(O488&lt;&gt;"",R488&lt;0),"VENCIDO",IF(AND(O488&lt;&gt;"",R488&lt;=Parametros!$B$10),"PRÓX. VENCIMENTO",IF(F488="Q","QUALIDADE",IF(F488="S","BLOQUEADO",IF(F488="R","RESTRITO/DEVOLUÇÃO",IF(OR(N488="QUAR",N488="QRES"),"QUARENTENA",IF(OR(B488="DESCARTE",B488="DEVOLUÇÃO"),"DESCARTE/DEVOLUÇÃO",IF(AND(D488="",K488&lt;&gt;""),"SEM LOTE",IF(AND(Q488&lt;&gt;"",Q488&gt;=Parametros!$B$11),"PARADO/SEM GIRO","OK"))))))))))</f>
        <v>OK</v>
      </c>
      <c r="T488" s="29" t="str">
        <f aca="false">IF(AND($S488="PARADO/SEM GIRO",$K488="KG",OR(Painel!$B$5="(Todos)",A488=Painel!$B$5)*OR(Painel!$E$5="(Todos)",P488=Painel!$E$5)),$J488+ROW()/10000000,"")</f>
        <v/>
      </c>
      <c r="U488" s="29" t="str">
        <f aca="false">IF(AND($S488="VENCIDO",$K488="KG",OR(Painel!$B$5="(Todos)",A488=Painel!$B$5)*OR(Painel!$E$5="(Todos)",P488=Painel!$E$5)),$J488+ROW()/10000000,"")</f>
        <v/>
      </c>
    </row>
    <row r="489" customFormat="false" ht="15" hidden="false" customHeight="false" outlineLevel="0" collapsed="false">
      <c r="A489" s="29" t="s">
        <v>617</v>
      </c>
      <c r="B489" s="29" t="s">
        <v>647</v>
      </c>
      <c r="C489" s="29" t="s">
        <v>186</v>
      </c>
      <c r="D489" s="29" t="s">
        <v>648</v>
      </c>
      <c r="E489" s="29" t="n">
        <v>18</v>
      </c>
      <c r="F489" s="29"/>
      <c r="G489" s="29"/>
      <c r="H489" s="30" t="n">
        <v>50.5</v>
      </c>
      <c r="I489" s="31" t="n">
        <v>46276</v>
      </c>
      <c r="J489" s="30" t="n">
        <v>50.5</v>
      </c>
      <c r="K489" s="29" t="s">
        <v>120</v>
      </c>
      <c r="L489" s="29" t="s">
        <v>133</v>
      </c>
      <c r="M489" s="29"/>
      <c r="N489" s="29" t="s">
        <v>122</v>
      </c>
      <c r="O489" s="31" t="n">
        <v>46620</v>
      </c>
      <c r="P489" s="29" t="s">
        <v>123</v>
      </c>
      <c r="Q489" s="29" t="n">
        <f aca="false">IFERROR(VALUE(L489),"")</f>
        <v>9</v>
      </c>
      <c r="R489" s="29" t="n">
        <f aca="true">IF(O489="","",O489-TODAY())</f>
        <v>335</v>
      </c>
      <c r="S489" s="29" t="str">
        <f aca="false">IF(C489="&lt;&lt; vazio &gt;&gt;","VAZIA",IF(AND(O489&lt;&gt;"",R489&lt;0),"VENCIDO",IF(AND(O489&lt;&gt;"",R489&lt;=Parametros!$B$10),"PRÓX. VENCIMENTO",IF(F489="Q","QUALIDADE",IF(F489="S","BLOQUEADO",IF(F489="R","RESTRITO/DEVOLUÇÃO",IF(OR(N489="QUAR",N489="QRES"),"QUARENTENA",IF(OR(B489="DESCARTE",B489="DEVOLUÇÃO"),"DESCARTE/DEVOLUÇÃO",IF(AND(D489="",K489&lt;&gt;""),"SEM LOTE",IF(AND(Q489&lt;&gt;"",Q489&gt;=Parametros!$B$11),"PARADO/SEM GIRO","OK"))))))))))</f>
        <v>OK</v>
      </c>
      <c r="T489" s="29" t="str">
        <f aca="false">IF(AND($S489="PARADO/SEM GIRO",$K489="KG",OR(Painel!$B$5="(Todos)",A489=Painel!$B$5)*OR(Painel!$E$5="(Todos)",P489=Painel!$E$5)),$J489+ROW()/10000000,"")</f>
        <v/>
      </c>
      <c r="U489" s="29" t="str">
        <f aca="false">IF(AND($S489="VENCIDO",$K489="KG",OR(Painel!$B$5="(Todos)",A489=Painel!$B$5)*OR(Painel!$E$5="(Todos)",P489=Painel!$E$5)),$J489+ROW()/10000000,"")</f>
        <v/>
      </c>
    </row>
    <row r="490" customFormat="false" ht="15" hidden="false" customHeight="false" outlineLevel="0" collapsed="false">
      <c r="A490" s="29" t="s">
        <v>617</v>
      </c>
      <c r="B490" s="29" t="s">
        <v>647</v>
      </c>
      <c r="C490" s="29" t="s">
        <v>359</v>
      </c>
      <c r="D490" s="29" t="s">
        <v>368</v>
      </c>
      <c r="E490" s="29" t="n">
        <v>18</v>
      </c>
      <c r="F490" s="29"/>
      <c r="G490" s="29"/>
      <c r="H490" s="30" t="n">
        <v>55</v>
      </c>
      <c r="I490" s="31" t="n">
        <v>46278</v>
      </c>
      <c r="J490" s="30" t="n">
        <v>55</v>
      </c>
      <c r="K490" s="29" t="s">
        <v>120</v>
      </c>
      <c r="L490" s="29" t="s">
        <v>133</v>
      </c>
      <c r="M490" s="29"/>
      <c r="N490" s="29" t="s">
        <v>122</v>
      </c>
      <c r="O490" s="31" t="n">
        <v>46684</v>
      </c>
      <c r="P490" s="29" t="s">
        <v>123</v>
      </c>
      <c r="Q490" s="29" t="n">
        <f aca="false">IFERROR(VALUE(L490),"")</f>
        <v>9</v>
      </c>
      <c r="R490" s="29" t="n">
        <f aca="true">IF(O490="","",O490-TODAY())</f>
        <v>399</v>
      </c>
      <c r="S490" s="29" t="str">
        <f aca="false">IF(C490="&lt;&lt; vazio &gt;&gt;","VAZIA",IF(AND(O490&lt;&gt;"",R490&lt;0),"VENCIDO",IF(AND(O490&lt;&gt;"",R490&lt;=Parametros!$B$10),"PRÓX. VENCIMENTO",IF(F490="Q","QUALIDADE",IF(F490="S","BLOQUEADO",IF(F490="R","RESTRITO/DEVOLUÇÃO",IF(OR(N490="QUAR",N490="QRES"),"QUARENTENA",IF(OR(B490="DESCARTE",B490="DEVOLUÇÃO"),"DESCARTE/DEVOLUÇÃO",IF(AND(D490="",K490&lt;&gt;""),"SEM LOTE",IF(AND(Q490&lt;&gt;"",Q490&gt;=Parametros!$B$11),"PARADO/SEM GIRO","OK"))))))))))</f>
        <v>OK</v>
      </c>
      <c r="T490" s="29" t="str">
        <f aca="false">IF(AND($S490="PARADO/SEM GIRO",$K490="KG",OR(Painel!$B$5="(Todos)",A490=Painel!$B$5)*OR(Painel!$E$5="(Todos)",P490=Painel!$E$5)),$J490+ROW()/10000000,"")</f>
        <v/>
      </c>
      <c r="U490" s="29" t="str">
        <f aca="false">IF(AND($S490="VENCIDO",$K490="KG",OR(Painel!$B$5="(Todos)",A490=Painel!$B$5)*OR(Painel!$E$5="(Todos)",P490=Painel!$E$5)),$J490+ROW()/10000000,"")</f>
        <v/>
      </c>
    </row>
    <row r="491" customFormat="false" ht="15" hidden="false" customHeight="false" outlineLevel="0" collapsed="false">
      <c r="A491" s="29" t="s">
        <v>617</v>
      </c>
      <c r="B491" s="29" t="s">
        <v>647</v>
      </c>
      <c r="C491" s="29" t="s">
        <v>359</v>
      </c>
      <c r="D491" s="29" t="s">
        <v>451</v>
      </c>
      <c r="E491" s="29" t="n">
        <v>18</v>
      </c>
      <c r="F491" s="29"/>
      <c r="G491" s="29"/>
      <c r="H491" s="30" t="n">
        <v>15</v>
      </c>
      <c r="I491" s="31" t="n">
        <v>46284</v>
      </c>
      <c r="J491" s="30" t="n">
        <v>15</v>
      </c>
      <c r="K491" s="29" t="s">
        <v>120</v>
      </c>
      <c r="L491" s="29" t="s">
        <v>388</v>
      </c>
      <c r="M491" s="29"/>
      <c r="N491" s="29" t="s">
        <v>122</v>
      </c>
      <c r="O491" s="31" t="n">
        <v>46709</v>
      </c>
      <c r="P491" s="29" t="s">
        <v>123</v>
      </c>
      <c r="Q491" s="29" t="n">
        <f aca="false">IFERROR(VALUE(L491),"")</f>
        <v>1</v>
      </c>
      <c r="R491" s="29" t="n">
        <f aca="true">IF(O491="","",O491-TODAY())</f>
        <v>424</v>
      </c>
      <c r="S491" s="29" t="str">
        <f aca="false">IF(C491="&lt;&lt; vazio &gt;&gt;","VAZIA",IF(AND(O491&lt;&gt;"",R491&lt;0),"VENCIDO",IF(AND(O491&lt;&gt;"",R491&lt;=Parametros!$B$10),"PRÓX. VENCIMENTO",IF(F491="Q","QUALIDADE",IF(F491="S","BLOQUEADO",IF(F491="R","RESTRITO/DEVOLUÇÃO",IF(OR(N491="QUAR",N491="QRES"),"QUARENTENA",IF(OR(B491="DESCARTE",B491="DEVOLUÇÃO"),"DESCARTE/DEVOLUÇÃO",IF(AND(D491="",K491&lt;&gt;""),"SEM LOTE",IF(AND(Q491&lt;&gt;"",Q491&gt;=Parametros!$B$11),"PARADO/SEM GIRO","OK"))))))))))</f>
        <v>OK</v>
      </c>
      <c r="T491" s="29" t="str">
        <f aca="false">IF(AND($S491="PARADO/SEM GIRO",$K491="KG",OR(Painel!$B$5="(Todos)",A491=Painel!$B$5)*OR(Painel!$E$5="(Todos)",P491=Painel!$E$5)),$J491+ROW()/10000000,"")</f>
        <v/>
      </c>
      <c r="U491" s="29" t="str">
        <f aca="false">IF(AND($S491="VENCIDO",$K491="KG",OR(Painel!$B$5="(Todos)",A491=Painel!$B$5)*OR(Painel!$E$5="(Todos)",P491=Painel!$E$5)),$J491+ROW()/10000000,"")</f>
        <v/>
      </c>
    </row>
    <row r="492" customFormat="false" ht="15" hidden="false" customHeight="false" outlineLevel="0" collapsed="false">
      <c r="A492" s="29" t="s">
        <v>617</v>
      </c>
      <c r="B492" s="29" t="s">
        <v>647</v>
      </c>
      <c r="C492" s="29" t="s">
        <v>214</v>
      </c>
      <c r="D492" s="29" t="s">
        <v>649</v>
      </c>
      <c r="E492" s="29" t="n">
        <v>18</v>
      </c>
      <c r="F492" s="29"/>
      <c r="G492" s="29"/>
      <c r="H492" s="30" t="n">
        <v>20.2</v>
      </c>
      <c r="I492" s="31" t="n">
        <v>46282</v>
      </c>
      <c r="J492" s="30" t="n">
        <v>20.2</v>
      </c>
      <c r="K492" s="29" t="s">
        <v>120</v>
      </c>
      <c r="L492" s="29" t="s">
        <v>400</v>
      </c>
      <c r="M492" s="29"/>
      <c r="N492" s="29" t="s">
        <v>122</v>
      </c>
      <c r="O492" s="31" t="n">
        <v>46536</v>
      </c>
      <c r="P492" s="29" t="s">
        <v>123</v>
      </c>
      <c r="Q492" s="29" t="n">
        <f aca="false">IFERROR(VALUE(L492),"")</f>
        <v>3</v>
      </c>
      <c r="R492" s="29" t="n">
        <f aca="true">IF(O492="","",O492-TODAY())</f>
        <v>251</v>
      </c>
      <c r="S492" s="29" t="str">
        <f aca="false">IF(C492="&lt;&lt; vazio &gt;&gt;","VAZIA",IF(AND(O492&lt;&gt;"",R492&lt;0),"VENCIDO",IF(AND(O492&lt;&gt;"",R492&lt;=Parametros!$B$10),"PRÓX. VENCIMENTO",IF(F492="Q","QUALIDADE",IF(F492="S","BLOQUEADO",IF(F492="R","RESTRITO/DEVOLUÇÃO",IF(OR(N492="QUAR",N492="QRES"),"QUARENTENA",IF(OR(B492="DESCARTE",B492="DEVOLUÇÃO"),"DESCARTE/DEVOLUÇÃO",IF(AND(D492="",K492&lt;&gt;""),"SEM LOTE",IF(AND(Q492&lt;&gt;"",Q492&gt;=Parametros!$B$11),"PARADO/SEM GIRO","OK"))))))))))</f>
        <v>OK</v>
      </c>
      <c r="T492" s="29" t="str">
        <f aca="false">IF(AND($S492="PARADO/SEM GIRO",$K492="KG",OR(Painel!$B$5="(Todos)",A492=Painel!$B$5)*OR(Painel!$E$5="(Todos)",P492=Painel!$E$5)),$J492+ROW()/10000000,"")</f>
        <v/>
      </c>
      <c r="U492" s="29" t="str">
        <f aca="false">IF(AND($S492="VENCIDO",$K492="KG",OR(Painel!$B$5="(Todos)",A492=Painel!$B$5)*OR(Painel!$E$5="(Todos)",P492=Painel!$E$5)),$J492+ROW()/10000000,"")</f>
        <v/>
      </c>
    </row>
    <row r="493" customFormat="false" ht="15" hidden="false" customHeight="false" outlineLevel="0" collapsed="false">
      <c r="A493" s="29" t="s">
        <v>617</v>
      </c>
      <c r="B493" s="29" t="s">
        <v>647</v>
      </c>
      <c r="C493" s="29" t="s">
        <v>418</v>
      </c>
      <c r="D493" s="29" t="s">
        <v>650</v>
      </c>
      <c r="E493" s="29" t="n">
        <v>18</v>
      </c>
      <c r="F493" s="29" t="s">
        <v>137</v>
      </c>
      <c r="G493" s="29"/>
      <c r="H493" s="30" t="n">
        <v>16.4</v>
      </c>
      <c r="I493" s="31" t="n">
        <v>46274</v>
      </c>
      <c r="J493" s="30" t="n">
        <v>16.4</v>
      </c>
      <c r="K493" s="29" t="s">
        <v>120</v>
      </c>
      <c r="L493" s="29" t="s">
        <v>138</v>
      </c>
      <c r="M493" s="29"/>
      <c r="N493" s="29" t="s">
        <v>122</v>
      </c>
      <c r="O493" s="29"/>
      <c r="P493" s="29" t="s">
        <v>123</v>
      </c>
      <c r="Q493" s="29" t="n">
        <f aca="false">IFERROR(VALUE(L493),"")</f>
        <v>11</v>
      </c>
      <c r="R493" s="29" t="str">
        <f aca="true">IF(O493="","",O493-TODAY())</f>
        <v/>
      </c>
      <c r="S493" s="29" t="str">
        <f aca="false">IF(C493="&lt;&lt; vazio &gt;&gt;","VAZIA",IF(AND(O493&lt;&gt;"",R493&lt;0),"VENCIDO",IF(AND(O493&lt;&gt;"",R493&lt;=Parametros!$B$10),"PRÓX. VENCIMENTO",IF(F493="Q","QUALIDADE",IF(F493="S","BLOQUEADO",IF(F493="R","RESTRITO/DEVOLUÇÃO",IF(OR(N493="QUAR",N493="QRES"),"QUARENTENA",IF(OR(B493="DESCARTE",B493="DEVOLUÇÃO"),"DESCARTE/DEVOLUÇÃO",IF(AND(D493="",K493&lt;&gt;""),"SEM LOTE",IF(AND(Q493&lt;&gt;"",Q493&gt;=Parametros!$B$11),"PARADO/SEM GIRO","OK"))))))))))</f>
        <v>BLOQUEADO</v>
      </c>
      <c r="T493" s="29" t="str">
        <f aca="false">IF(AND($S493="PARADO/SEM GIRO",$K493="KG",OR(Painel!$B$5="(Todos)",A493=Painel!$B$5)*OR(Painel!$E$5="(Todos)",P493=Painel!$E$5)),$J493+ROW()/10000000,"")</f>
        <v/>
      </c>
      <c r="U493" s="29" t="str">
        <f aca="false">IF(AND($S493="VENCIDO",$K493="KG",OR(Painel!$B$5="(Todos)",A493=Painel!$B$5)*OR(Painel!$E$5="(Todos)",P493=Painel!$E$5)),$J493+ROW()/10000000,"")</f>
        <v/>
      </c>
    </row>
    <row r="494" customFormat="false" ht="15" hidden="false" customHeight="false" outlineLevel="0" collapsed="false">
      <c r="A494" s="29" t="s">
        <v>617</v>
      </c>
      <c r="B494" s="29" t="s">
        <v>647</v>
      </c>
      <c r="C494" s="29" t="s">
        <v>418</v>
      </c>
      <c r="D494" s="29" t="s">
        <v>651</v>
      </c>
      <c r="E494" s="29" t="n">
        <v>18</v>
      </c>
      <c r="F494" s="29"/>
      <c r="G494" s="29"/>
      <c r="H494" s="30" t="n">
        <v>32.8</v>
      </c>
      <c r="I494" s="31" t="n">
        <v>46277</v>
      </c>
      <c r="J494" s="30" t="n">
        <v>32.8</v>
      </c>
      <c r="K494" s="29" t="s">
        <v>120</v>
      </c>
      <c r="L494" s="29" t="s">
        <v>652</v>
      </c>
      <c r="M494" s="29"/>
      <c r="N494" s="29" t="s">
        <v>122</v>
      </c>
      <c r="O494" s="31" t="n">
        <v>46562</v>
      </c>
      <c r="P494" s="29" t="s">
        <v>123</v>
      </c>
      <c r="Q494" s="29" t="n">
        <f aca="false">IFERROR(VALUE(L494),"")</f>
        <v>8</v>
      </c>
      <c r="R494" s="29" t="n">
        <f aca="true">IF(O494="","",O494-TODAY())</f>
        <v>277</v>
      </c>
      <c r="S494" s="29" t="str">
        <f aca="false">IF(C494="&lt;&lt; vazio &gt;&gt;","VAZIA",IF(AND(O494&lt;&gt;"",R494&lt;0),"VENCIDO",IF(AND(O494&lt;&gt;"",R494&lt;=Parametros!$B$10),"PRÓX. VENCIMENTO",IF(F494="Q","QUALIDADE",IF(F494="S","BLOQUEADO",IF(F494="R","RESTRITO/DEVOLUÇÃO",IF(OR(N494="QUAR",N494="QRES"),"QUARENTENA",IF(OR(B494="DESCARTE",B494="DEVOLUÇÃO"),"DESCARTE/DEVOLUÇÃO",IF(AND(D494="",K494&lt;&gt;""),"SEM LOTE",IF(AND(Q494&lt;&gt;"",Q494&gt;=Parametros!$B$11),"PARADO/SEM GIRO","OK"))))))))))</f>
        <v>OK</v>
      </c>
      <c r="T494" s="29" t="str">
        <f aca="false">IF(AND($S494="PARADO/SEM GIRO",$K494="KG",OR(Painel!$B$5="(Todos)",A494=Painel!$B$5)*OR(Painel!$E$5="(Todos)",P494=Painel!$E$5)),$J494+ROW()/10000000,"")</f>
        <v/>
      </c>
      <c r="U494" s="29" t="str">
        <f aca="false">IF(AND($S494="VENCIDO",$K494="KG",OR(Painel!$B$5="(Todos)",A494=Painel!$B$5)*OR(Painel!$E$5="(Todos)",P494=Painel!$E$5)),$J494+ROW()/10000000,"")</f>
        <v/>
      </c>
    </row>
    <row r="495" customFormat="false" ht="15" hidden="false" customHeight="false" outlineLevel="0" collapsed="false">
      <c r="A495" s="29" t="s">
        <v>617</v>
      </c>
      <c r="B495" s="29" t="s">
        <v>647</v>
      </c>
      <c r="C495" s="29" t="s">
        <v>369</v>
      </c>
      <c r="D495" s="29" t="s">
        <v>370</v>
      </c>
      <c r="E495" s="29" t="n">
        <v>18</v>
      </c>
      <c r="F495" s="29"/>
      <c r="G495" s="29"/>
      <c r="H495" s="30" t="n">
        <v>50.5</v>
      </c>
      <c r="I495" s="31" t="n">
        <v>46283</v>
      </c>
      <c r="J495" s="30" t="n">
        <v>50.5</v>
      </c>
      <c r="K495" s="29" t="s">
        <v>120</v>
      </c>
      <c r="L495" s="29" t="s">
        <v>121</v>
      </c>
      <c r="M495" s="29"/>
      <c r="N495" s="29" t="s">
        <v>122</v>
      </c>
      <c r="O495" s="31" t="n">
        <v>46800</v>
      </c>
      <c r="P495" s="29" t="s">
        <v>123</v>
      </c>
      <c r="Q495" s="29" t="n">
        <f aca="false">IFERROR(VALUE(L495),"")</f>
        <v>10</v>
      </c>
      <c r="R495" s="29" t="n">
        <f aca="true">IF(O495="","",O495-TODAY())</f>
        <v>515</v>
      </c>
      <c r="S495" s="29" t="str">
        <f aca="false">IF(C495="&lt;&lt; vazio &gt;&gt;","VAZIA",IF(AND(O495&lt;&gt;"",R495&lt;0),"VENCIDO",IF(AND(O495&lt;&gt;"",R495&lt;=Parametros!$B$10),"PRÓX. VENCIMENTO",IF(F495="Q","QUALIDADE",IF(F495="S","BLOQUEADO",IF(F495="R","RESTRITO/DEVOLUÇÃO",IF(OR(N495="QUAR",N495="QRES"),"QUARENTENA",IF(OR(B495="DESCARTE",B495="DEVOLUÇÃO"),"DESCARTE/DEVOLUÇÃO",IF(AND(D495="",K495&lt;&gt;""),"SEM LOTE",IF(AND(Q495&lt;&gt;"",Q495&gt;=Parametros!$B$11),"PARADO/SEM GIRO","OK"))))))))))</f>
        <v>OK</v>
      </c>
      <c r="T495" s="29" t="str">
        <f aca="false">IF(AND($S495="PARADO/SEM GIRO",$K495="KG",OR(Painel!$B$5="(Todos)",A495=Painel!$B$5)*OR(Painel!$E$5="(Todos)",P495=Painel!$E$5)),$J495+ROW()/10000000,"")</f>
        <v/>
      </c>
      <c r="U495" s="29" t="str">
        <f aca="false">IF(AND($S495="VENCIDO",$K495="KG",OR(Painel!$B$5="(Todos)",A495=Painel!$B$5)*OR(Painel!$E$5="(Todos)",P495=Painel!$E$5)),$J495+ROW()/10000000,"")</f>
        <v/>
      </c>
    </row>
    <row r="496" customFormat="false" ht="15" hidden="false" customHeight="false" outlineLevel="0" collapsed="false">
      <c r="A496" s="29" t="s">
        <v>617</v>
      </c>
      <c r="B496" s="29" t="s">
        <v>647</v>
      </c>
      <c r="C496" s="29" t="s">
        <v>371</v>
      </c>
      <c r="D496" s="29" t="s">
        <v>372</v>
      </c>
      <c r="E496" s="29" t="n">
        <v>18</v>
      </c>
      <c r="F496" s="29"/>
      <c r="G496" s="29"/>
      <c r="H496" s="30" t="n">
        <v>10.1</v>
      </c>
      <c r="I496" s="31" t="n">
        <v>46283</v>
      </c>
      <c r="J496" s="30" t="n">
        <v>10.1</v>
      </c>
      <c r="K496" s="29" t="s">
        <v>120</v>
      </c>
      <c r="L496" s="29" t="s">
        <v>176</v>
      </c>
      <c r="M496" s="29"/>
      <c r="N496" s="29" t="s">
        <v>122</v>
      </c>
      <c r="O496" s="31" t="n">
        <v>46736</v>
      </c>
      <c r="P496" s="29" t="s">
        <v>123</v>
      </c>
      <c r="Q496" s="29" t="n">
        <f aca="false">IFERROR(VALUE(L496),"")</f>
        <v>2</v>
      </c>
      <c r="R496" s="29" t="n">
        <f aca="true">IF(O496="","",O496-TODAY())</f>
        <v>451</v>
      </c>
      <c r="S496" s="29" t="str">
        <f aca="false">IF(C496="&lt;&lt; vazio &gt;&gt;","VAZIA",IF(AND(O496&lt;&gt;"",R496&lt;0),"VENCIDO",IF(AND(O496&lt;&gt;"",R496&lt;=Parametros!$B$10),"PRÓX. VENCIMENTO",IF(F496="Q","QUALIDADE",IF(F496="S","BLOQUEADO",IF(F496="R","RESTRITO/DEVOLUÇÃO",IF(OR(N496="QUAR",N496="QRES"),"QUARENTENA",IF(OR(B496="DESCARTE",B496="DEVOLUÇÃO"),"DESCARTE/DEVOLUÇÃO",IF(AND(D496="",K496&lt;&gt;""),"SEM LOTE",IF(AND(Q496&lt;&gt;"",Q496&gt;=Parametros!$B$11),"PARADO/SEM GIRO","OK"))))))))))</f>
        <v>OK</v>
      </c>
      <c r="T496" s="29" t="str">
        <f aca="false">IF(AND($S496="PARADO/SEM GIRO",$K496="KG",OR(Painel!$B$5="(Todos)",A496=Painel!$B$5)*OR(Painel!$E$5="(Todos)",P496=Painel!$E$5)),$J496+ROW()/10000000,"")</f>
        <v/>
      </c>
      <c r="U496" s="29" t="str">
        <f aca="false">IF(AND($S496="VENCIDO",$K496="KG",OR(Painel!$B$5="(Todos)",A496=Painel!$B$5)*OR(Painel!$E$5="(Todos)",P496=Painel!$E$5)),$J496+ROW()/10000000,"")</f>
        <v/>
      </c>
    </row>
    <row r="497" customFormat="false" ht="15" hidden="false" customHeight="false" outlineLevel="0" collapsed="false">
      <c r="A497" s="29" t="s">
        <v>617</v>
      </c>
      <c r="B497" s="29" t="s">
        <v>647</v>
      </c>
      <c r="C497" s="29" t="s">
        <v>430</v>
      </c>
      <c r="D497" s="29" t="s">
        <v>653</v>
      </c>
      <c r="E497" s="29" t="n">
        <v>18</v>
      </c>
      <c r="F497" s="29"/>
      <c r="G497" s="29"/>
      <c r="H497" s="30" t="n">
        <v>10.1</v>
      </c>
      <c r="I497" s="31" t="n">
        <v>46275</v>
      </c>
      <c r="J497" s="30" t="n">
        <v>10.1</v>
      </c>
      <c r="K497" s="29" t="s">
        <v>120</v>
      </c>
      <c r="L497" s="29" t="s">
        <v>121</v>
      </c>
      <c r="M497" s="29"/>
      <c r="N497" s="29" t="s">
        <v>122</v>
      </c>
      <c r="O497" s="31" t="n">
        <v>46746</v>
      </c>
      <c r="P497" s="29" t="s">
        <v>123</v>
      </c>
      <c r="Q497" s="29" t="n">
        <f aca="false">IFERROR(VALUE(L497),"")</f>
        <v>10</v>
      </c>
      <c r="R497" s="29" t="n">
        <f aca="true">IF(O497="","",O497-TODAY())</f>
        <v>461</v>
      </c>
      <c r="S497" s="29" t="str">
        <f aca="false">IF(C497="&lt;&lt; vazio &gt;&gt;","VAZIA",IF(AND(O497&lt;&gt;"",R497&lt;0),"VENCIDO",IF(AND(O497&lt;&gt;"",R497&lt;=Parametros!$B$10),"PRÓX. VENCIMENTO",IF(F497="Q","QUALIDADE",IF(F497="S","BLOQUEADO",IF(F497="R","RESTRITO/DEVOLUÇÃO",IF(OR(N497="QUAR",N497="QRES"),"QUARENTENA",IF(OR(B497="DESCARTE",B497="DEVOLUÇÃO"),"DESCARTE/DEVOLUÇÃO",IF(AND(D497="",K497&lt;&gt;""),"SEM LOTE",IF(AND(Q497&lt;&gt;"",Q497&gt;=Parametros!$B$11),"PARADO/SEM GIRO","OK"))))))))))</f>
        <v>OK</v>
      </c>
      <c r="T497" s="29" t="str">
        <f aca="false">IF(AND($S497="PARADO/SEM GIRO",$K497="KG",OR(Painel!$B$5="(Todos)",A497=Painel!$B$5)*OR(Painel!$E$5="(Todos)",P497=Painel!$E$5)),$J497+ROW()/10000000,"")</f>
        <v/>
      </c>
      <c r="U497" s="29" t="str">
        <f aca="false">IF(AND($S497="VENCIDO",$K497="KG",OR(Painel!$B$5="(Todos)",A497=Painel!$B$5)*OR(Painel!$E$5="(Todos)",P497=Painel!$E$5)),$J497+ROW()/10000000,"")</f>
        <v/>
      </c>
    </row>
    <row r="498" customFormat="false" ht="15" hidden="false" customHeight="false" outlineLevel="0" collapsed="false">
      <c r="A498" s="29" t="s">
        <v>617</v>
      </c>
      <c r="B498" s="29" t="s">
        <v>647</v>
      </c>
      <c r="C498" s="29" t="s">
        <v>313</v>
      </c>
      <c r="D498" s="29" t="s">
        <v>375</v>
      </c>
      <c r="E498" s="29" t="n">
        <v>18</v>
      </c>
      <c r="F498" s="29"/>
      <c r="G498" s="29"/>
      <c r="H498" s="30" t="n">
        <v>50.5</v>
      </c>
      <c r="I498" s="31" t="n">
        <v>46281</v>
      </c>
      <c r="J498" s="30" t="n">
        <v>50.5</v>
      </c>
      <c r="K498" s="29" t="s">
        <v>120</v>
      </c>
      <c r="L498" s="29" t="s">
        <v>284</v>
      </c>
      <c r="M498" s="29"/>
      <c r="N498" s="29" t="s">
        <v>122</v>
      </c>
      <c r="O498" s="31" t="n">
        <v>46525</v>
      </c>
      <c r="P498" s="29" t="s">
        <v>123</v>
      </c>
      <c r="Q498" s="29" t="n">
        <f aca="false">IFERROR(VALUE(L498),"")</f>
        <v>4</v>
      </c>
      <c r="R498" s="29" t="n">
        <f aca="true">IF(O498="","",O498-TODAY())</f>
        <v>240</v>
      </c>
      <c r="S498" s="29" t="str">
        <f aca="false">IF(C498="&lt;&lt; vazio &gt;&gt;","VAZIA",IF(AND(O498&lt;&gt;"",R498&lt;0),"VENCIDO",IF(AND(O498&lt;&gt;"",R498&lt;=Parametros!$B$10),"PRÓX. VENCIMENTO",IF(F498="Q","QUALIDADE",IF(F498="S","BLOQUEADO",IF(F498="R","RESTRITO/DEVOLUÇÃO",IF(OR(N498="QUAR",N498="QRES"),"QUARENTENA",IF(OR(B498="DESCARTE",B498="DEVOLUÇÃO"),"DESCARTE/DEVOLUÇÃO",IF(AND(D498="",K498&lt;&gt;""),"SEM LOTE",IF(AND(Q498&lt;&gt;"",Q498&gt;=Parametros!$B$11),"PARADO/SEM GIRO","OK"))))))))))</f>
        <v>OK</v>
      </c>
      <c r="T498" s="29" t="str">
        <f aca="false">IF(AND($S498="PARADO/SEM GIRO",$K498="KG",OR(Painel!$B$5="(Todos)",A498=Painel!$B$5)*OR(Painel!$E$5="(Todos)",P498=Painel!$E$5)),$J498+ROW()/10000000,"")</f>
        <v/>
      </c>
      <c r="U498" s="29" t="str">
        <f aca="false">IF(AND($S498="VENCIDO",$K498="KG",OR(Painel!$B$5="(Todos)",A498=Painel!$B$5)*OR(Painel!$E$5="(Todos)",P498=Painel!$E$5)),$J498+ROW()/10000000,"")</f>
        <v/>
      </c>
    </row>
    <row r="499" customFormat="false" ht="15" hidden="false" customHeight="false" outlineLevel="0" collapsed="false">
      <c r="A499" s="29" t="s">
        <v>617</v>
      </c>
      <c r="B499" s="29" t="s">
        <v>647</v>
      </c>
      <c r="C499" s="29" t="s">
        <v>315</v>
      </c>
      <c r="D499" s="29" t="s">
        <v>654</v>
      </c>
      <c r="E499" s="29" t="n">
        <v>18</v>
      </c>
      <c r="F499" s="29"/>
      <c r="G499" s="29"/>
      <c r="H499" s="30" t="n">
        <v>24.24</v>
      </c>
      <c r="I499" s="31" t="n">
        <v>46282</v>
      </c>
      <c r="J499" s="30" t="n">
        <v>24.24</v>
      </c>
      <c r="K499" s="29" t="s">
        <v>120</v>
      </c>
      <c r="L499" s="29" t="s">
        <v>400</v>
      </c>
      <c r="M499" s="29"/>
      <c r="N499" s="29" t="s">
        <v>122</v>
      </c>
      <c r="O499" s="31" t="n">
        <v>46784</v>
      </c>
      <c r="P499" s="29" t="s">
        <v>123</v>
      </c>
      <c r="Q499" s="29" t="n">
        <f aca="false">IFERROR(VALUE(L499),"")</f>
        <v>3</v>
      </c>
      <c r="R499" s="29" t="n">
        <f aca="true">IF(O499="","",O499-TODAY())</f>
        <v>499</v>
      </c>
      <c r="S499" s="29" t="str">
        <f aca="false">IF(C499="&lt;&lt; vazio &gt;&gt;","VAZIA",IF(AND(O499&lt;&gt;"",R499&lt;0),"VENCIDO",IF(AND(O499&lt;&gt;"",R499&lt;=Parametros!$B$10),"PRÓX. VENCIMENTO",IF(F499="Q","QUALIDADE",IF(F499="S","BLOQUEADO",IF(F499="R","RESTRITO/DEVOLUÇÃO",IF(OR(N499="QUAR",N499="QRES"),"QUARENTENA",IF(OR(B499="DESCARTE",B499="DEVOLUÇÃO"),"DESCARTE/DEVOLUÇÃO",IF(AND(D499="",K499&lt;&gt;""),"SEM LOTE",IF(AND(Q499&lt;&gt;"",Q499&gt;=Parametros!$B$11),"PARADO/SEM GIRO","OK"))))))))))</f>
        <v>OK</v>
      </c>
      <c r="T499" s="29" t="str">
        <f aca="false">IF(AND($S499="PARADO/SEM GIRO",$K499="KG",OR(Painel!$B$5="(Todos)",A499=Painel!$B$5)*OR(Painel!$E$5="(Todos)",P499=Painel!$E$5)),$J499+ROW()/10000000,"")</f>
        <v/>
      </c>
      <c r="U499" s="29" t="str">
        <f aca="false">IF(AND($S499="VENCIDO",$K499="KG",OR(Painel!$B$5="(Todos)",A499=Painel!$B$5)*OR(Painel!$E$5="(Todos)",P499=Painel!$E$5)),$J499+ROW()/10000000,"")</f>
        <v/>
      </c>
    </row>
    <row r="500" customFormat="false" ht="15" hidden="false" customHeight="false" outlineLevel="0" collapsed="false">
      <c r="A500" s="29" t="s">
        <v>617</v>
      </c>
      <c r="B500" s="29" t="s">
        <v>647</v>
      </c>
      <c r="C500" s="29" t="s">
        <v>447</v>
      </c>
      <c r="D500" s="29" t="s">
        <v>319</v>
      </c>
      <c r="E500" s="29" t="n">
        <v>18</v>
      </c>
      <c r="F500" s="29"/>
      <c r="G500" s="29"/>
      <c r="H500" s="30" t="n">
        <v>24.24</v>
      </c>
      <c r="I500" s="31" t="n">
        <v>46276</v>
      </c>
      <c r="J500" s="30" t="n">
        <v>24.24</v>
      </c>
      <c r="K500" s="29" t="s">
        <v>120</v>
      </c>
      <c r="L500" s="29" t="s">
        <v>133</v>
      </c>
      <c r="M500" s="29"/>
      <c r="N500" s="29" t="s">
        <v>122</v>
      </c>
      <c r="O500" s="31" t="n">
        <v>46498</v>
      </c>
      <c r="P500" s="29" t="s">
        <v>123</v>
      </c>
      <c r="Q500" s="29" t="n">
        <f aca="false">IFERROR(VALUE(L500),"")</f>
        <v>9</v>
      </c>
      <c r="R500" s="29" t="n">
        <f aca="true">IF(O500="","",O500-TODAY())</f>
        <v>213</v>
      </c>
      <c r="S500" s="29" t="str">
        <f aca="false">IF(C500="&lt;&lt; vazio &gt;&gt;","VAZIA",IF(AND(O500&lt;&gt;"",R500&lt;0),"VENCIDO",IF(AND(O500&lt;&gt;"",R500&lt;=Parametros!$B$10),"PRÓX. VENCIMENTO",IF(F500="Q","QUALIDADE",IF(F500="S","BLOQUEADO",IF(F500="R","RESTRITO/DEVOLUÇÃO",IF(OR(N500="QUAR",N500="QRES"),"QUARENTENA",IF(OR(B500="DESCARTE",B500="DEVOLUÇÃO"),"DESCARTE/DEVOLUÇÃO",IF(AND(D500="",K500&lt;&gt;""),"SEM LOTE",IF(AND(Q500&lt;&gt;"",Q500&gt;=Parametros!$B$11),"PARADO/SEM GIRO","OK"))))))))))</f>
        <v>OK</v>
      </c>
      <c r="T500" s="29" t="str">
        <f aca="false">IF(AND($S500="PARADO/SEM GIRO",$K500="KG",OR(Painel!$B$5="(Todos)",A500=Painel!$B$5)*OR(Painel!$E$5="(Todos)",P500=Painel!$E$5)),$J500+ROW()/10000000,"")</f>
        <v/>
      </c>
      <c r="U500" s="29" t="str">
        <f aca="false">IF(AND($S500="VENCIDO",$K500="KG",OR(Painel!$B$5="(Todos)",A500=Painel!$B$5)*OR(Painel!$E$5="(Todos)",P500=Painel!$E$5)),$J500+ROW()/10000000,"")</f>
        <v/>
      </c>
    </row>
    <row r="501" customFormat="false" ht="15" hidden="false" customHeight="false" outlineLevel="0" collapsed="false">
      <c r="A501" s="29" t="s">
        <v>617</v>
      </c>
      <c r="B501" s="29" t="s">
        <v>647</v>
      </c>
      <c r="C501" s="29" t="s">
        <v>447</v>
      </c>
      <c r="D501" s="29" t="s">
        <v>319</v>
      </c>
      <c r="E501" s="29" t="n">
        <v>18</v>
      </c>
      <c r="F501" s="29" t="s">
        <v>137</v>
      </c>
      <c r="G501" s="29"/>
      <c r="H501" s="30" t="n">
        <v>12.12</v>
      </c>
      <c r="I501" s="31" t="n">
        <v>46274</v>
      </c>
      <c r="J501" s="30" t="n">
        <v>12.12</v>
      </c>
      <c r="K501" s="29" t="s">
        <v>120</v>
      </c>
      <c r="L501" s="29" t="s">
        <v>138</v>
      </c>
      <c r="M501" s="29"/>
      <c r="N501" s="29" t="s">
        <v>122</v>
      </c>
      <c r="O501" s="31" t="n">
        <v>46498</v>
      </c>
      <c r="P501" s="29" t="s">
        <v>123</v>
      </c>
      <c r="Q501" s="29" t="n">
        <f aca="false">IFERROR(VALUE(L501),"")</f>
        <v>11</v>
      </c>
      <c r="R501" s="29" t="n">
        <f aca="true">IF(O501="","",O501-TODAY())</f>
        <v>213</v>
      </c>
      <c r="S501" s="29" t="str">
        <f aca="false">IF(C501="&lt;&lt; vazio &gt;&gt;","VAZIA",IF(AND(O501&lt;&gt;"",R501&lt;0),"VENCIDO",IF(AND(O501&lt;&gt;"",R501&lt;=Parametros!$B$10),"PRÓX. VENCIMENTO",IF(F501="Q","QUALIDADE",IF(F501="S","BLOQUEADO",IF(F501="R","RESTRITO/DEVOLUÇÃO",IF(OR(N501="QUAR",N501="QRES"),"QUARENTENA",IF(OR(B501="DESCARTE",B501="DEVOLUÇÃO"),"DESCARTE/DEVOLUÇÃO",IF(AND(D501="",K501&lt;&gt;""),"SEM LOTE",IF(AND(Q501&lt;&gt;"",Q501&gt;=Parametros!$B$11),"PARADO/SEM GIRO","OK"))))))))))</f>
        <v>BLOQUEADO</v>
      </c>
      <c r="T501" s="29" t="str">
        <f aca="false">IF(AND($S501="PARADO/SEM GIRO",$K501="KG",OR(Painel!$B$5="(Todos)",A501=Painel!$B$5)*OR(Painel!$E$5="(Todos)",P501=Painel!$E$5)),$J501+ROW()/10000000,"")</f>
        <v/>
      </c>
      <c r="U501" s="29" t="str">
        <f aca="false">IF(AND($S501="VENCIDO",$K501="KG",OR(Painel!$B$5="(Todos)",A501=Painel!$B$5)*OR(Painel!$E$5="(Todos)",P501=Painel!$E$5)),$J501+ROW()/10000000,"")</f>
        <v/>
      </c>
    </row>
    <row r="502" customFormat="false" ht="15" hidden="false" customHeight="false" outlineLevel="0" collapsed="false">
      <c r="A502" s="29" t="s">
        <v>617</v>
      </c>
      <c r="B502" s="29" t="s">
        <v>647</v>
      </c>
      <c r="C502" s="29" t="s">
        <v>253</v>
      </c>
      <c r="D502" s="29" t="s">
        <v>655</v>
      </c>
      <c r="E502" s="29" t="n">
        <v>18</v>
      </c>
      <c r="F502" s="29"/>
      <c r="G502" s="29"/>
      <c r="H502" s="30" t="n">
        <v>206.04</v>
      </c>
      <c r="I502" s="31" t="n">
        <v>46282</v>
      </c>
      <c r="J502" s="30" t="n">
        <v>206.04</v>
      </c>
      <c r="K502" s="29" t="s">
        <v>120</v>
      </c>
      <c r="L502" s="29" t="s">
        <v>400</v>
      </c>
      <c r="M502" s="29"/>
      <c r="N502" s="29" t="s">
        <v>122</v>
      </c>
      <c r="O502" s="31" t="n">
        <v>46565</v>
      </c>
      <c r="P502" s="29" t="s">
        <v>123</v>
      </c>
      <c r="Q502" s="29" t="n">
        <f aca="false">IFERROR(VALUE(L502),"")</f>
        <v>3</v>
      </c>
      <c r="R502" s="29" t="n">
        <f aca="true">IF(O502="","",O502-TODAY())</f>
        <v>280</v>
      </c>
      <c r="S502" s="29" t="str">
        <f aca="false">IF(C502="&lt;&lt; vazio &gt;&gt;","VAZIA",IF(AND(O502&lt;&gt;"",R502&lt;0),"VENCIDO",IF(AND(O502&lt;&gt;"",R502&lt;=Parametros!$B$10),"PRÓX. VENCIMENTO",IF(F502="Q","QUALIDADE",IF(F502="S","BLOQUEADO",IF(F502="R","RESTRITO/DEVOLUÇÃO",IF(OR(N502="QUAR",N502="QRES"),"QUARENTENA",IF(OR(B502="DESCARTE",B502="DEVOLUÇÃO"),"DESCARTE/DEVOLUÇÃO",IF(AND(D502="",K502&lt;&gt;""),"SEM LOTE",IF(AND(Q502&lt;&gt;"",Q502&gt;=Parametros!$B$11),"PARADO/SEM GIRO","OK"))))))))))</f>
        <v>OK</v>
      </c>
      <c r="T502" s="29" t="str">
        <f aca="false">IF(AND($S502="PARADO/SEM GIRO",$K502="KG",OR(Painel!$B$5="(Todos)",A502=Painel!$B$5)*OR(Painel!$E$5="(Todos)",P502=Painel!$E$5)),$J502+ROW()/10000000,"")</f>
        <v/>
      </c>
      <c r="U502" s="29" t="str">
        <f aca="false">IF(AND($S502="VENCIDO",$K502="KG",OR(Painel!$B$5="(Todos)",A502=Painel!$B$5)*OR(Painel!$E$5="(Todos)",P502=Painel!$E$5)),$J502+ROW()/10000000,"")</f>
        <v/>
      </c>
    </row>
    <row r="503" customFormat="false" ht="15" hidden="false" customHeight="false" outlineLevel="0" collapsed="false">
      <c r="A503" s="29" t="s">
        <v>617</v>
      </c>
      <c r="B503" s="29" t="s">
        <v>647</v>
      </c>
      <c r="C503" s="29" t="s">
        <v>322</v>
      </c>
      <c r="D503" s="29" t="s">
        <v>656</v>
      </c>
      <c r="E503" s="29" t="n">
        <v>18</v>
      </c>
      <c r="F503" s="29"/>
      <c r="G503" s="29"/>
      <c r="H503" s="30" t="n">
        <v>10.1</v>
      </c>
      <c r="I503" s="31" t="n">
        <v>46282</v>
      </c>
      <c r="J503" s="30" t="n">
        <v>10.1</v>
      </c>
      <c r="K503" s="29" t="s">
        <v>120</v>
      </c>
      <c r="L503" s="29" t="s">
        <v>400</v>
      </c>
      <c r="M503" s="29"/>
      <c r="N503" s="29" t="s">
        <v>122</v>
      </c>
      <c r="O503" s="31" t="n">
        <v>46634</v>
      </c>
      <c r="P503" s="29" t="s">
        <v>123</v>
      </c>
      <c r="Q503" s="29" t="n">
        <f aca="false">IFERROR(VALUE(L503),"")</f>
        <v>3</v>
      </c>
      <c r="R503" s="29" t="n">
        <f aca="true">IF(O503="","",O503-TODAY())</f>
        <v>349</v>
      </c>
      <c r="S503" s="29" t="str">
        <f aca="false">IF(C503="&lt;&lt; vazio &gt;&gt;","VAZIA",IF(AND(O503&lt;&gt;"",R503&lt;0),"VENCIDO",IF(AND(O503&lt;&gt;"",R503&lt;=Parametros!$B$10),"PRÓX. VENCIMENTO",IF(F503="Q","QUALIDADE",IF(F503="S","BLOQUEADO",IF(F503="R","RESTRITO/DEVOLUÇÃO",IF(OR(N503="QUAR",N503="QRES"),"QUARENTENA",IF(OR(B503="DESCARTE",B503="DEVOLUÇÃO"),"DESCARTE/DEVOLUÇÃO",IF(AND(D503="",K503&lt;&gt;""),"SEM LOTE",IF(AND(Q503&lt;&gt;"",Q503&gt;=Parametros!$B$11),"PARADO/SEM GIRO","OK"))))))))))</f>
        <v>OK</v>
      </c>
      <c r="T503" s="29" t="str">
        <f aca="false">IF(AND($S503="PARADO/SEM GIRO",$K503="KG",OR(Painel!$B$5="(Todos)",A503=Painel!$B$5)*OR(Painel!$E$5="(Todos)",P503=Painel!$E$5)),$J503+ROW()/10000000,"")</f>
        <v/>
      </c>
      <c r="U503" s="29" t="str">
        <f aca="false">IF(AND($S503="VENCIDO",$K503="KG",OR(Painel!$B$5="(Todos)",A503=Painel!$B$5)*OR(Painel!$E$5="(Todos)",P503=Painel!$E$5)),$J503+ROW()/10000000,"")</f>
        <v/>
      </c>
    </row>
    <row r="504" customFormat="false" ht="15" hidden="false" customHeight="false" outlineLevel="0" collapsed="false">
      <c r="A504" s="29" t="s">
        <v>617</v>
      </c>
      <c r="B504" s="29" t="s">
        <v>647</v>
      </c>
      <c r="C504" s="29" t="s">
        <v>255</v>
      </c>
      <c r="D504" s="29" t="s">
        <v>657</v>
      </c>
      <c r="E504" s="29" t="n">
        <v>18</v>
      </c>
      <c r="F504" s="29"/>
      <c r="G504" s="29"/>
      <c r="H504" s="30" t="n">
        <v>48.48</v>
      </c>
      <c r="I504" s="31" t="n">
        <v>46275</v>
      </c>
      <c r="J504" s="30" t="n">
        <v>48.48</v>
      </c>
      <c r="K504" s="29" t="s">
        <v>120</v>
      </c>
      <c r="L504" s="29" t="s">
        <v>121</v>
      </c>
      <c r="M504" s="29"/>
      <c r="N504" s="29" t="s">
        <v>122</v>
      </c>
      <c r="O504" s="31" t="n">
        <v>46589</v>
      </c>
      <c r="P504" s="29" t="s">
        <v>123</v>
      </c>
      <c r="Q504" s="29" t="n">
        <f aca="false">IFERROR(VALUE(L504),"")</f>
        <v>10</v>
      </c>
      <c r="R504" s="29" t="n">
        <f aca="true">IF(O504="","",O504-TODAY())</f>
        <v>304</v>
      </c>
      <c r="S504" s="29" t="str">
        <f aca="false">IF(C504="&lt;&lt; vazio &gt;&gt;","VAZIA",IF(AND(O504&lt;&gt;"",R504&lt;0),"VENCIDO",IF(AND(O504&lt;&gt;"",R504&lt;=Parametros!$B$10),"PRÓX. VENCIMENTO",IF(F504="Q","QUALIDADE",IF(F504="S","BLOQUEADO",IF(F504="R","RESTRITO/DEVOLUÇÃO",IF(OR(N504="QUAR",N504="QRES"),"QUARENTENA",IF(OR(B504="DESCARTE",B504="DEVOLUÇÃO"),"DESCARTE/DEVOLUÇÃO",IF(AND(D504="",K504&lt;&gt;""),"SEM LOTE",IF(AND(Q504&lt;&gt;"",Q504&gt;=Parametros!$B$11),"PARADO/SEM GIRO","OK"))))))))))</f>
        <v>OK</v>
      </c>
      <c r="T504" s="29" t="str">
        <f aca="false">IF(AND($S504="PARADO/SEM GIRO",$K504="KG",OR(Painel!$B$5="(Todos)",A504=Painel!$B$5)*OR(Painel!$E$5="(Todos)",P504=Painel!$E$5)),$J504+ROW()/10000000,"")</f>
        <v/>
      </c>
      <c r="U504" s="29" t="str">
        <f aca="false">IF(AND($S504="VENCIDO",$K504="KG",OR(Painel!$B$5="(Todos)",A504=Painel!$B$5)*OR(Painel!$E$5="(Todos)",P504=Painel!$E$5)),$J504+ROW()/10000000,"")</f>
        <v/>
      </c>
    </row>
    <row r="505" customFormat="false" ht="15" hidden="false" customHeight="false" outlineLevel="0" collapsed="false">
      <c r="A505" s="29" t="s">
        <v>617</v>
      </c>
      <c r="B505" s="29" t="s">
        <v>647</v>
      </c>
      <c r="C505" s="29" t="s">
        <v>258</v>
      </c>
      <c r="D505" s="29" t="s">
        <v>378</v>
      </c>
      <c r="E505" s="29" t="n">
        <v>18</v>
      </c>
      <c r="F505" s="29"/>
      <c r="G505" s="29"/>
      <c r="H505" s="30" t="n">
        <v>-12.12</v>
      </c>
      <c r="I505" s="31" t="n">
        <v>46282</v>
      </c>
      <c r="J505" s="30" t="n">
        <v>-12.12</v>
      </c>
      <c r="K505" s="29" t="s">
        <v>120</v>
      </c>
      <c r="L505" s="29" t="s">
        <v>116</v>
      </c>
      <c r="M505" s="29"/>
      <c r="N505" s="29" t="s">
        <v>122</v>
      </c>
      <c r="O505" s="29"/>
      <c r="P505" s="29" t="s">
        <v>123</v>
      </c>
      <c r="Q505" s="29" t="n">
        <f aca="false">IFERROR(VALUE(L505),"")</f>
        <v>0</v>
      </c>
      <c r="R505" s="29" t="str">
        <f aca="true">IF(O505="","",O505-TODAY())</f>
        <v/>
      </c>
      <c r="S505" s="29" t="str">
        <f aca="false">IF(C505="&lt;&lt; vazio &gt;&gt;","VAZIA",IF(AND(O505&lt;&gt;"",R505&lt;0),"VENCIDO",IF(AND(O505&lt;&gt;"",R505&lt;=Parametros!$B$10),"PRÓX. VENCIMENTO",IF(F505="Q","QUALIDADE",IF(F505="S","BLOQUEADO",IF(F505="R","RESTRITO/DEVOLUÇÃO",IF(OR(N505="QUAR",N505="QRES"),"QUARENTENA",IF(OR(B505="DESCARTE",B505="DEVOLUÇÃO"),"DESCARTE/DEVOLUÇÃO",IF(AND(D505="",K505&lt;&gt;""),"SEM LOTE",IF(AND(Q505&lt;&gt;"",Q505&gt;=Parametros!$B$11),"PARADO/SEM GIRO","OK"))))))))))</f>
        <v>OK</v>
      </c>
      <c r="T505" s="29" t="str">
        <f aca="false">IF(AND($S505="PARADO/SEM GIRO",$K505="KG",OR(Painel!$B$5="(Todos)",A505=Painel!$B$5)*OR(Painel!$E$5="(Todos)",P505=Painel!$E$5)),$J505+ROW()/10000000,"")</f>
        <v/>
      </c>
      <c r="U505" s="29" t="str">
        <f aca="false">IF(AND($S505="VENCIDO",$K505="KG",OR(Painel!$B$5="(Todos)",A505=Painel!$B$5)*OR(Painel!$E$5="(Todos)",P505=Painel!$E$5)),$J505+ROW()/10000000,"")</f>
        <v/>
      </c>
    </row>
    <row r="506" customFormat="false" ht="15" hidden="false" customHeight="false" outlineLevel="0" collapsed="false">
      <c r="A506" s="29" t="s">
        <v>617</v>
      </c>
      <c r="B506" s="29" t="s">
        <v>647</v>
      </c>
      <c r="C506" s="29" t="s">
        <v>658</v>
      </c>
      <c r="D506" s="29" t="s">
        <v>659</v>
      </c>
      <c r="E506" s="29" t="n">
        <v>18</v>
      </c>
      <c r="F506" s="29" t="s">
        <v>137</v>
      </c>
      <c r="G506" s="29"/>
      <c r="H506" s="30" t="n">
        <v>20</v>
      </c>
      <c r="I506" s="31" t="n">
        <v>46274</v>
      </c>
      <c r="J506" s="30" t="n">
        <v>20</v>
      </c>
      <c r="K506" s="29" t="s">
        <v>120</v>
      </c>
      <c r="L506" s="29" t="s">
        <v>138</v>
      </c>
      <c r="M506" s="29"/>
      <c r="N506" s="29" t="s">
        <v>122</v>
      </c>
      <c r="O506" s="29"/>
      <c r="P506" s="29" t="s">
        <v>123</v>
      </c>
      <c r="Q506" s="29" t="n">
        <f aca="false">IFERROR(VALUE(L506),"")</f>
        <v>11</v>
      </c>
      <c r="R506" s="29" t="str">
        <f aca="true">IF(O506="","",O506-TODAY())</f>
        <v/>
      </c>
      <c r="S506" s="29" t="str">
        <f aca="false">IF(C506="&lt;&lt; vazio &gt;&gt;","VAZIA",IF(AND(O506&lt;&gt;"",R506&lt;0),"VENCIDO",IF(AND(O506&lt;&gt;"",R506&lt;=Parametros!$B$10),"PRÓX. VENCIMENTO",IF(F506="Q","QUALIDADE",IF(F506="S","BLOQUEADO",IF(F506="R","RESTRITO/DEVOLUÇÃO",IF(OR(N506="QUAR",N506="QRES"),"QUARENTENA",IF(OR(B506="DESCARTE",B506="DEVOLUÇÃO"),"DESCARTE/DEVOLUÇÃO",IF(AND(D506="",K506&lt;&gt;""),"SEM LOTE",IF(AND(Q506&lt;&gt;"",Q506&gt;=Parametros!$B$11),"PARADO/SEM GIRO","OK"))))))))))</f>
        <v>BLOQUEADO</v>
      </c>
      <c r="T506" s="29" t="str">
        <f aca="false">IF(AND($S506="PARADO/SEM GIRO",$K506="KG",OR(Painel!$B$5="(Todos)",A506=Painel!$B$5)*OR(Painel!$E$5="(Todos)",P506=Painel!$E$5)),$J506+ROW()/10000000,"")</f>
        <v/>
      </c>
      <c r="U506" s="29" t="str">
        <f aca="false">IF(AND($S506="VENCIDO",$K506="KG",OR(Painel!$B$5="(Todos)",A506=Painel!$B$5)*OR(Painel!$E$5="(Todos)",P506=Painel!$E$5)),$J506+ROW()/10000000,"")</f>
        <v/>
      </c>
    </row>
    <row r="507" customFormat="false" ht="15" hidden="false" customHeight="false" outlineLevel="0" collapsed="false">
      <c r="A507" s="29" t="s">
        <v>617</v>
      </c>
      <c r="B507" s="29" t="s">
        <v>660</v>
      </c>
      <c r="C507" s="29" t="s">
        <v>115</v>
      </c>
      <c r="D507" s="29"/>
      <c r="E507" s="29" t="n">
        <v>0</v>
      </c>
      <c r="F507" s="29"/>
      <c r="G507" s="29"/>
      <c r="H507" s="30" t="n">
        <v>0</v>
      </c>
      <c r="I507" s="29"/>
      <c r="J507" s="30" t="n">
        <v>0</v>
      </c>
      <c r="K507" s="29"/>
      <c r="L507" s="29" t="s">
        <v>116</v>
      </c>
      <c r="M507" s="29"/>
      <c r="N507" s="29"/>
      <c r="O507" s="29"/>
      <c r="P507" s="29"/>
      <c r="Q507" s="29" t="n">
        <f aca="false">IFERROR(VALUE(L507),"")</f>
        <v>0</v>
      </c>
      <c r="R507" s="29" t="str">
        <f aca="true">IF(O507="","",O507-TODAY())</f>
        <v/>
      </c>
      <c r="S507" s="29" t="str">
        <f aca="false">IF(C507="&lt;&lt; vazio &gt;&gt;","VAZIA",IF(AND(O507&lt;&gt;"",R507&lt;0),"VENCIDO",IF(AND(O507&lt;&gt;"",R507&lt;=Parametros!$B$10),"PRÓX. VENCIMENTO",IF(F507="Q","QUALIDADE",IF(F507="S","BLOQUEADO",IF(F507="R","RESTRITO/DEVOLUÇÃO",IF(OR(N507="QUAR",N507="QRES"),"QUARENTENA",IF(OR(B507="DESCARTE",B507="DEVOLUÇÃO"),"DESCARTE/DEVOLUÇÃO",IF(AND(D507="",K507&lt;&gt;""),"SEM LOTE",IF(AND(Q507&lt;&gt;"",Q507&gt;=Parametros!$B$11),"PARADO/SEM GIRO","OK"))))))))))</f>
        <v>VAZIA</v>
      </c>
      <c r="T507" s="29" t="str">
        <f aca="false">IF(AND($S507="PARADO/SEM GIRO",$K507="KG",OR(Painel!$B$5="(Todos)",A507=Painel!$B$5)*OR(Painel!$E$5="(Todos)",P507=Painel!$E$5)),$J507+ROW()/10000000,"")</f>
        <v/>
      </c>
      <c r="U507" s="29" t="str">
        <f aca="false">IF(AND($S507="VENCIDO",$K507="KG",OR(Painel!$B$5="(Todos)",A507=Painel!$B$5)*OR(Painel!$E$5="(Todos)",P507=Painel!$E$5)),$J507+ROW()/10000000,"")</f>
        <v/>
      </c>
    </row>
    <row r="508" customFormat="false" ht="15" hidden="false" customHeight="false" outlineLevel="0" collapsed="false">
      <c r="A508" s="29" t="s">
        <v>53</v>
      </c>
      <c r="B508" s="29" t="s">
        <v>661</v>
      </c>
      <c r="C508" s="29" t="s">
        <v>662</v>
      </c>
      <c r="D508" s="29" t="s">
        <v>663</v>
      </c>
      <c r="E508" s="29" t="n">
        <v>1</v>
      </c>
      <c r="F508" s="29"/>
      <c r="G508" s="29" t="s">
        <v>664</v>
      </c>
      <c r="H508" s="30" t="n">
        <v>1000</v>
      </c>
      <c r="I508" s="31" t="n">
        <v>46274</v>
      </c>
      <c r="J508" s="30" t="n">
        <v>1000</v>
      </c>
      <c r="K508" s="29" t="s">
        <v>120</v>
      </c>
      <c r="L508" s="29" t="s">
        <v>138</v>
      </c>
      <c r="M508" s="29"/>
      <c r="N508" s="29" t="s">
        <v>122</v>
      </c>
      <c r="O508" s="31" t="n">
        <v>46818</v>
      </c>
      <c r="P508" s="29" t="s">
        <v>123</v>
      </c>
      <c r="Q508" s="29" t="n">
        <f aca="false">IFERROR(VALUE(L508),"")</f>
        <v>11</v>
      </c>
      <c r="R508" s="29" t="n">
        <f aca="true">IF(O508="","",O508-TODAY())</f>
        <v>533</v>
      </c>
      <c r="S508" s="29" t="str">
        <f aca="false">IF(C508="&lt;&lt; vazio &gt;&gt;","VAZIA",IF(AND(O508&lt;&gt;"",R508&lt;0),"VENCIDO",IF(AND(O508&lt;&gt;"",R508&lt;=Parametros!$B$10),"PRÓX. VENCIMENTO",IF(F508="Q","QUALIDADE",IF(F508="S","BLOQUEADO",IF(F508="R","RESTRITO/DEVOLUÇÃO",IF(OR(N508="QUAR",N508="QRES"),"QUARENTENA",IF(OR(B508="DESCARTE",B508="DEVOLUÇÃO"),"DESCARTE/DEVOLUÇÃO",IF(AND(D508="",K508&lt;&gt;""),"SEM LOTE",IF(AND(Q508&lt;&gt;"",Q508&gt;=Parametros!$B$11),"PARADO/SEM GIRO","OK"))))))))))</f>
        <v>OK</v>
      </c>
      <c r="T508" s="29" t="str">
        <f aca="false">IF(AND($S508="PARADO/SEM GIRO",$K508="KG",OR(Painel!$B$5="(Todos)",A508=Painel!$B$5)*OR(Painel!$E$5="(Todos)",P508=Painel!$E$5)),$J508+ROW()/10000000,"")</f>
        <v/>
      </c>
      <c r="U508" s="29" t="str">
        <f aca="false">IF(AND($S508="VENCIDO",$K508="KG",OR(Painel!$B$5="(Todos)",A508=Painel!$B$5)*OR(Painel!$E$5="(Todos)",P508=Painel!$E$5)),$J508+ROW()/10000000,"")</f>
        <v/>
      </c>
    </row>
    <row r="509" customFormat="false" ht="15" hidden="false" customHeight="false" outlineLevel="0" collapsed="false">
      <c r="A509" s="29" t="s">
        <v>53</v>
      </c>
      <c r="B509" s="29" t="s">
        <v>665</v>
      </c>
      <c r="C509" s="29" t="s">
        <v>666</v>
      </c>
      <c r="D509" s="29" t="s">
        <v>667</v>
      </c>
      <c r="E509" s="29" t="n">
        <v>1</v>
      </c>
      <c r="F509" s="29" t="s">
        <v>268</v>
      </c>
      <c r="G509" s="29" t="s">
        <v>668</v>
      </c>
      <c r="H509" s="30" t="n">
        <v>590.4</v>
      </c>
      <c r="I509" s="31" t="n">
        <v>46285</v>
      </c>
      <c r="J509" s="30" t="n">
        <v>590.4</v>
      </c>
      <c r="K509" s="29" t="s">
        <v>120</v>
      </c>
      <c r="L509" s="29" t="s">
        <v>116</v>
      </c>
      <c r="M509" s="29"/>
      <c r="N509" s="29" t="s">
        <v>122</v>
      </c>
      <c r="O509" s="31" t="n">
        <v>46831</v>
      </c>
      <c r="P509" s="29" t="s">
        <v>123</v>
      </c>
      <c r="Q509" s="29" t="n">
        <f aca="false">IFERROR(VALUE(L509),"")</f>
        <v>0</v>
      </c>
      <c r="R509" s="29" t="n">
        <f aca="true">IF(O509="","",O509-TODAY())</f>
        <v>546</v>
      </c>
      <c r="S509" s="29" t="str">
        <f aca="false">IF(C509="&lt;&lt; vazio &gt;&gt;","VAZIA",IF(AND(O509&lt;&gt;"",R509&lt;0),"VENCIDO",IF(AND(O509&lt;&gt;"",R509&lt;=Parametros!$B$10),"PRÓX. VENCIMENTO",IF(F509="Q","QUALIDADE",IF(F509="S","BLOQUEADO",IF(F509="R","RESTRITO/DEVOLUÇÃO",IF(OR(N509="QUAR",N509="QRES"),"QUARENTENA",IF(OR(B509="DESCARTE",B509="DEVOLUÇÃO"),"DESCARTE/DEVOLUÇÃO",IF(AND(D509="",K509&lt;&gt;""),"SEM LOTE",IF(AND(Q509&lt;&gt;"",Q509&gt;=Parametros!$B$11),"PARADO/SEM GIRO","OK"))))))))))</f>
        <v>QUALIDADE</v>
      </c>
      <c r="T509" s="29" t="str">
        <f aca="false">IF(AND($S509="PARADO/SEM GIRO",$K509="KG",OR(Painel!$B$5="(Todos)",A509=Painel!$B$5)*OR(Painel!$E$5="(Todos)",P509=Painel!$E$5)),$J509+ROW()/10000000,"")</f>
        <v/>
      </c>
      <c r="U509" s="29" t="str">
        <f aca="false">IF(AND($S509="VENCIDO",$K509="KG",OR(Painel!$B$5="(Todos)",A509=Painel!$B$5)*OR(Painel!$E$5="(Todos)",P509=Painel!$E$5)),$J509+ROW()/10000000,"")</f>
        <v/>
      </c>
    </row>
    <row r="510" customFormat="false" ht="15" hidden="false" customHeight="false" outlineLevel="0" collapsed="false">
      <c r="A510" s="29" t="s">
        <v>53</v>
      </c>
      <c r="B510" s="29" t="s">
        <v>669</v>
      </c>
      <c r="C510" s="29" t="s">
        <v>662</v>
      </c>
      <c r="D510" s="29" t="s">
        <v>663</v>
      </c>
      <c r="E510" s="29" t="n">
        <v>1</v>
      </c>
      <c r="F510" s="29"/>
      <c r="G510" s="29" t="s">
        <v>670</v>
      </c>
      <c r="H510" s="30" t="n">
        <v>1000</v>
      </c>
      <c r="I510" s="31" t="n">
        <v>46274</v>
      </c>
      <c r="J510" s="30" t="n">
        <v>1000</v>
      </c>
      <c r="K510" s="29" t="s">
        <v>120</v>
      </c>
      <c r="L510" s="29" t="s">
        <v>138</v>
      </c>
      <c r="M510" s="29"/>
      <c r="N510" s="29" t="s">
        <v>122</v>
      </c>
      <c r="O510" s="31" t="n">
        <v>46818</v>
      </c>
      <c r="P510" s="29" t="s">
        <v>123</v>
      </c>
      <c r="Q510" s="29" t="n">
        <f aca="false">IFERROR(VALUE(L510),"")</f>
        <v>11</v>
      </c>
      <c r="R510" s="29" t="n">
        <f aca="true">IF(O510="","",O510-TODAY())</f>
        <v>533</v>
      </c>
      <c r="S510" s="29" t="str">
        <f aca="false">IF(C510="&lt;&lt; vazio &gt;&gt;","VAZIA",IF(AND(O510&lt;&gt;"",R510&lt;0),"VENCIDO",IF(AND(O510&lt;&gt;"",R510&lt;=Parametros!$B$10),"PRÓX. VENCIMENTO",IF(F510="Q","QUALIDADE",IF(F510="S","BLOQUEADO",IF(F510="R","RESTRITO/DEVOLUÇÃO",IF(OR(N510="QUAR",N510="QRES"),"QUARENTENA",IF(OR(B510="DESCARTE",B510="DEVOLUÇÃO"),"DESCARTE/DEVOLUÇÃO",IF(AND(D510="",K510&lt;&gt;""),"SEM LOTE",IF(AND(Q510&lt;&gt;"",Q510&gt;=Parametros!$B$11),"PARADO/SEM GIRO","OK"))))))))))</f>
        <v>OK</v>
      </c>
      <c r="T510" s="29" t="str">
        <f aca="false">IF(AND($S510="PARADO/SEM GIRO",$K510="KG",OR(Painel!$B$5="(Todos)",A510=Painel!$B$5)*OR(Painel!$E$5="(Todos)",P510=Painel!$E$5)),$J510+ROW()/10000000,"")</f>
        <v/>
      </c>
      <c r="U510" s="29" t="str">
        <f aca="false">IF(AND($S510="VENCIDO",$K510="KG",OR(Painel!$B$5="(Todos)",A510=Painel!$B$5)*OR(Painel!$E$5="(Todos)",P510=Painel!$E$5)),$J510+ROW()/10000000,"")</f>
        <v/>
      </c>
    </row>
    <row r="511" customFormat="false" ht="15" hidden="false" customHeight="false" outlineLevel="0" collapsed="false">
      <c r="A511" s="29" t="s">
        <v>53</v>
      </c>
      <c r="B511" s="29" t="s">
        <v>671</v>
      </c>
      <c r="C511" s="29" t="s">
        <v>250</v>
      </c>
      <c r="D511" s="29" t="s">
        <v>672</v>
      </c>
      <c r="E511" s="29" t="n">
        <v>1</v>
      </c>
      <c r="F511" s="29" t="s">
        <v>268</v>
      </c>
      <c r="G511" s="29" t="s">
        <v>673</v>
      </c>
      <c r="H511" s="30" t="n">
        <v>1000</v>
      </c>
      <c r="I511" s="31" t="n">
        <v>46282</v>
      </c>
      <c r="J511" s="30" t="n">
        <v>1000</v>
      </c>
      <c r="K511" s="29" t="s">
        <v>120</v>
      </c>
      <c r="L511" s="29" t="s">
        <v>400</v>
      </c>
      <c r="M511" s="29"/>
      <c r="N511" s="29" t="s">
        <v>122</v>
      </c>
      <c r="O511" s="31" t="n">
        <v>46829</v>
      </c>
      <c r="P511" s="29" t="s">
        <v>123</v>
      </c>
      <c r="Q511" s="29" t="n">
        <f aca="false">IFERROR(VALUE(L511),"")</f>
        <v>3</v>
      </c>
      <c r="R511" s="29" t="n">
        <f aca="true">IF(O511="","",O511-TODAY())</f>
        <v>544</v>
      </c>
      <c r="S511" s="29" t="str">
        <f aca="false">IF(C511="&lt;&lt; vazio &gt;&gt;","VAZIA",IF(AND(O511&lt;&gt;"",R511&lt;0),"VENCIDO",IF(AND(O511&lt;&gt;"",R511&lt;=Parametros!$B$10),"PRÓX. VENCIMENTO",IF(F511="Q","QUALIDADE",IF(F511="S","BLOQUEADO",IF(F511="R","RESTRITO/DEVOLUÇÃO",IF(OR(N511="QUAR",N511="QRES"),"QUARENTENA",IF(OR(B511="DESCARTE",B511="DEVOLUÇÃO"),"DESCARTE/DEVOLUÇÃO",IF(AND(D511="",K511&lt;&gt;""),"SEM LOTE",IF(AND(Q511&lt;&gt;"",Q511&gt;=Parametros!$B$11),"PARADO/SEM GIRO","OK"))))))))))</f>
        <v>QUALIDADE</v>
      </c>
      <c r="T511" s="29" t="str">
        <f aca="false">IF(AND($S511="PARADO/SEM GIRO",$K511="KG",OR(Painel!$B$5="(Todos)",A511=Painel!$B$5)*OR(Painel!$E$5="(Todos)",P511=Painel!$E$5)),$J511+ROW()/10000000,"")</f>
        <v/>
      </c>
      <c r="U511" s="29" t="str">
        <f aca="false">IF(AND($S511="VENCIDO",$K511="KG",OR(Painel!$B$5="(Todos)",A511=Painel!$B$5)*OR(Painel!$E$5="(Todos)",P511=Painel!$E$5)),$J511+ROW()/10000000,"")</f>
        <v/>
      </c>
    </row>
    <row r="512" customFormat="false" ht="15" hidden="false" customHeight="false" outlineLevel="0" collapsed="false">
      <c r="A512" s="29" t="s">
        <v>53</v>
      </c>
      <c r="B512" s="29" t="s">
        <v>674</v>
      </c>
      <c r="C512" s="29" t="s">
        <v>222</v>
      </c>
      <c r="D512" s="29" t="s">
        <v>675</v>
      </c>
      <c r="E512" s="29" t="n">
        <v>1</v>
      </c>
      <c r="F512" s="29" t="s">
        <v>137</v>
      </c>
      <c r="G512" s="29" t="s">
        <v>676</v>
      </c>
      <c r="H512" s="30" t="n">
        <v>980</v>
      </c>
      <c r="I512" s="31" t="n">
        <v>46259</v>
      </c>
      <c r="J512" s="30" t="n">
        <v>980</v>
      </c>
      <c r="K512" s="29" t="s">
        <v>120</v>
      </c>
      <c r="L512" s="29" t="s">
        <v>677</v>
      </c>
      <c r="M512" s="29"/>
      <c r="N512" s="29" t="s">
        <v>122</v>
      </c>
      <c r="O512" s="31" t="n">
        <v>46797</v>
      </c>
      <c r="P512" s="29" t="s">
        <v>123</v>
      </c>
      <c r="Q512" s="29" t="n">
        <f aca="false">IFERROR(VALUE(L512),"")</f>
        <v>26</v>
      </c>
      <c r="R512" s="29" t="n">
        <f aca="true">IF(O512="","",O512-TODAY())</f>
        <v>512</v>
      </c>
      <c r="S512" s="29" t="str">
        <f aca="false">IF(C512="&lt;&lt; vazio &gt;&gt;","VAZIA",IF(AND(O512&lt;&gt;"",R512&lt;0),"VENCIDO",IF(AND(O512&lt;&gt;"",R512&lt;=Parametros!$B$10),"PRÓX. VENCIMENTO",IF(F512="Q","QUALIDADE",IF(F512="S","BLOQUEADO",IF(F512="R","RESTRITO/DEVOLUÇÃO",IF(OR(N512="QUAR",N512="QRES"),"QUARENTENA",IF(OR(B512="DESCARTE",B512="DEVOLUÇÃO"),"DESCARTE/DEVOLUÇÃO",IF(AND(D512="",K512&lt;&gt;""),"SEM LOTE",IF(AND(Q512&lt;&gt;"",Q512&gt;=Parametros!$B$11),"PARADO/SEM GIRO","OK"))))))))))</f>
        <v>BLOQUEADO</v>
      </c>
      <c r="T512" s="29" t="str">
        <f aca="false">IF(AND($S512="PARADO/SEM GIRO",$K512="KG",OR(Painel!$B$5="(Todos)",A512=Painel!$B$5)*OR(Painel!$E$5="(Todos)",P512=Painel!$E$5)),$J512+ROW()/10000000,"")</f>
        <v/>
      </c>
      <c r="U512" s="29" t="str">
        <f aca="false">IF(AND($S512="VENCIDO",$K512="KG",OR(Painel!$B$5="(Todos)",A512=Painel!$B$5)*OR(Painel!$E$5="(Todos)",P512=Painel!$E$5)),$J512+ROW()/10000000,"")</f>
        <v/>
      </c>
    </row>
    <row r="513" customFormat="false" ht="15" hidden="false" customHeight="false" outlineLevel="0" collapsed="false">
      <c r="A513" s="29" t="s">
        <v>53</v>
      </c>
      <c r="B513" s="29" t="s">
        <v>678</v>
      </c>
      <c r="C513" s="29" t="s">
        <v>679</v>
      </c>
      <c r="D513" s="29" t="s">
        <v>680</v>
      </c>
      <c r="E513" s="29" t="n">
        <v>1</v>
      </c>
      <c r="F513" s="29"/>
      <c r="G513" s="29" t="s">
        <v>681</v>
      </c>
      <c r="H513" s="30" t="n">
        <v>1080</v>
      </c>
      <c r="I513" s="31" t="n">
        <v>46279</v>
      </c>
      <c r="J513" s="30" t="n">
        <v>1080</v>
      </c>
      <c r="K513" s="29" t="s">
        <v>120</v>
      </c>
      <c r="L513" s="29" t="s">
        <v>350</v>
      </c>
      <c r="M513" s="29"/>
      <c r="N513" s="29" t="s">
        <v>122</v>
      </c>
      <c r="O513" s="31" t="n">
        <v>46598</v>
      </c>
      <c r="P513" s="29" t="s">
        <v>123</v>
      </c>
      <c r="Q513" s="29" t="n">
        <f aca="false">IFERROR(VALUE(L513),"")</f>
        <v>6</v>
      </c>
      <c r="R513" s="29" t="n">
        <f aca="true">IF(O513="","",O513-TODAY())</f>
        <v>313</v>
      </c>
      <c r="S513" s="29" t="str">
        <f aca="false">IF(C513="&lt;&lt; vazio &gt;&gt;","VAZIA",IF(AND(O513&lt;&gt;"",R513&lt;0),"VENCIDO",IF(AND(O513&lt;&gt;"",R513&lt;=Parametros!$B$10),"PRÓX. VENCIMENTO",IF(F513="Q","QUALIDADE",IF(F513="S","BLOQUEADO",IF(F513="R","RESTRITO/DEVOLUÇÃO",IF(OR(N513="QUAR",N513="QRES"),"QUARENTENA",IF(OR(B513="DESCARTE",B513="DEVOLUÇÃO"),"DESCARTE/DEVOLUÇÃO",IF(AND(D513="",K513&lt;&gt;""),"SEM LOTE",IF(AND(Q513&lt;&gt;"",Q513&gt;=Parametros!$B$11),"PARADO/SEM GIRO","OK"))))))))))</f>
        <v>OK</v>
      </c>
      <c r="T513" s="29" t="str">
        <f aca="false">IF(AND($S513="PARADO/SEM GIRO",$K513="KG",OR(Painel!$B$5="(Todos)",A513=Painel!$B$5)*OR(Painel!$E$5="(Todos)",P513=Painel!$E$5)),$J513+ROW()/10000000,"")</f>
        <v/>
      </c>
      <c r="U513" s="29" t="str">
        <f aca="false">IF(AND($S513="VENCIDO",$K513="KG",OR(Painel!$B$5="(Todos)",A513=Painel!$B$5)*OR(Painel!$E$5="(Todos)",P513=Painel!$E$5)),$J513+ROW()/10000000,"")</f>
        <v/>
      </c>
    </row>
    <row r="514" customFormat="false" ht="15" hidden="false" customHeight="false" outlineLevel="0" collapsed="false">
      <c r="A514" s="29" t="s">
        <v>53</v>
      </c>
      <c r="B514" s="29" t="s">
        <v>682</v>
      </c>
      <c r="C514" s="29" t="s">
        <v>666</v>
      </c>
      <c r="D514" s="29" t="s">
        <v>667</v>
      </c>
      <c r="E514" s="29" t="n">
        <v>1</v>
      </c>
      <c r="F514" s="29" t="s">
        <v>268</v>
      </c>
      <c r="G514" s="29" t="s">
        <v>683</v>
      </c>
      <c r="H514" s="30" t="n">
        <v>590.4</v>
      </c>
      <c r="I514" s="31" t="n">
        <v>46285</v>
      </c>
      <c r="J514" s="30" t="n">
        <v>590.4</v>
      </c>
      <c r="K514" s="29" t="s">
        <v>120</v>
      </c>
      <c r="L514" s="29" t="s">
        <v>116</v>
      </c>
      <c r="M514" s="29"/>
      <c r="N514" s="29" t="s">
        <v>122</v>
      </c>
      <c r="O514" s="31" t="n">
        <v>46831</v>
      </c>
      <c r="P514" s="29" t="s">
        <v>123</v>
      </c>
      <c r="Q514" s="29" t="n">
        <f aca="false">IFERROR(VALUE(L514),"")</f>
        <v>0</v>
      </c>
      <c r="R514" s="29" t="n">
        <f aca="true">IF(O514="","",O514-TODAY())</f>
        <v>546</v>
      </c>
      <c r="S514" s="29" t="str">
        <f aca="false">IF(C514="&lt;&lt; vazio &gt;&gt;","VAZIA",IF(AND(O514&lt;&gt;"",R514&lt;0),"VENCIDO",IF(AND(O514&lt;&gt;"",R514&lt;=Parametros!$B$10),"PRÓX. VENCIMENTO",IF(F514="Q","QUALIDADE",IF(F514="S","BLOQUEADO",IF(F514="R","RESTRITO/DEVOLUÇÃO",IF(OR(N514="QUAR",N514="QRES"),"QUARENTENA",IF(OR(B514="DESCARTE",B514="DEVOLUÇÃO"),"DESCARTE/DEVOLUÇÃO",IF(AND(D514="",K514&lt;&gt;""),"SEM LOTE",IF(AND(Q514&lt;&gt;"",Q514&gt;=Parametros!$B$11),"PARADO/SEM GIRO","OK"))))))))))</f>
        <v>QUALIDADE</v>
      </c>
      <c r="T514" s="29" t="str">
        <f aca="false">IF(AND($S514="PARADO/SEM GIRO",$K514="KG",OR(Painel!$B$5="(Todos)",A514=Painel!$B$5)*OR(Painel!$E$5="(Todos)",P514=Painel!$E$5)),$J514+ROW()/10000000,"")</f>
        <v/>
      </c>
      <c r="U514" s="29" t="str">
        <f aca="false">IF(AND($S514="VENCIDO",$K514="KG",OR(Painel!$B$5="(Todos)",A514=Painel!$B$5)*OR(Painel!$E$5="(Todos)",P514=Painel!$E$5)),$J514+ROW()/10000000,"")</f>
        <v/>
      </c>
    </row>
    <row r="515" customFormat="false" ht="15" hidden="false" customHeight="false" outlineLevel="0" collapsed="false">
      <c r="A515" s="29" t="s">
        <v>53</v>
      </c>
      <c r="B515" s="29" t="s">
        <v>684</v>
      </c>
      <c r="C515" s="29" t="s">
        <v>679</v>
      </c>
      <c r="D515" s="29" t="s">
        <v>685</v>
      </c>
      <c r="E515" s="29" t="n">
        <v>1</v>
      </c>
      <c r="F515" s="29" t="s">
        <v>268</v>
      </c>
      <c r="G515" s="29" t="s">
        <v>686</v>
      </c>
      <c r="H515" s="30" t="n">
        <v>1080</v>
      </c>
      <c r="I515" s="31" t="n">
        <v>46282</v>
      </c>
      <c r="J515" s="30" t="n">
        <v>1080</v>
      </c>
      <c r="K515" s="29" t="s">
        <v>120</v>
      </c>
      <c r="L515" s="29" t="s">
        <v>400</v>
      </c>
      <c r="M515" s="29"/>
      <c r="N515" s="29" t="s">
        <v>122</v>
      </c>
      <c r="O515" s="31" t="n">
        <v>46647</v>
      </c>
      <c r="P515" s="29" t="s">
        <v>123</v>
      </c>
      <c r="Q515" s="29" t="n">
        <f aca="false">IFERROR(VALUE(L515),"")</f>
        <v>3</v>
      </c>
      <c r="R515" s="29" t="n">
        <f aca="true">IF(O515="","",O515-TODAY())</f>
        <v>362</v>
      </c>
      <c r="S515" s="29" t="str">
        <f aca="false">IF(C515="&lt;&lt; vazio &gt;&gt;","VAZIA",IF(AND(O515&lt;&gt;"",R515&lt;0),"VENCIDO",IF(AND(O515&lt;&gt;"",R515&lt;=Parametros!$B$10),"PRÓX. VENCIMENTO",IF(F515="Q","QUALIDADE",IF(F515="S","BLOQUEADO",IF(F515="R","RESTRITO/DEVOLUÇÃO",IF(OR(N515="QUAR",N515="QRES"),"QUARENTENA",IF(OR(B515="DESCARTE",B515="DEVOLUÇÃO"),"DESCARTE/DEVOLUÇÃO",IF(AND(D515="",K515&lt;&gt;""),"SEM LOTE",IF(AND(Q515&lt;&gt;"",Q515&gt;=Parametros!$B$11),"PARADO/SEM GIRO","OK"))))))))))</f>
        <v>QUALIDADE</v>
      </c>
      <c r="T515" s="29" t="str">
        <f aca="false">IF(AND($S515="PARADO/SEM GIRO",$K515="KG",OR(Painel!$B$5="(Todos)",A515=Painel!$B$5)*OR(Painel!$E$5="(Todos)",P515=Painel!$E$5)),$J515+ROW()/10000000,"")</f>
        <v/>
      </c>
      <c r="U515" s="29" t="str">
        <f aca="false">IF(AND($S515="VENCIDO",$K515="KG",OR(Painel!$B$5="(Todos)",A515=Painel!$B$5)*OR(Painel!$E$5="(Todos)",P515=Painel!$E$5)),$J515+ROW()/10000000,"")</f>
        <v/>
      </c>
    </row>
    <row r="516" customFormat="false" ht="15" hidden="false" customHeight="false" outlineLevel="0" collapsed="false">
      <c r="A516" s="29" t="s">
        <v>53</v>
      </c>
      <c r="B516" s="29" t="s">
        <v>687</v>
      </c>
      <c r="C516" s="29" t="s">
        <v>322</v>
      </c>
      <c r="D516" s="29" t="s">
        <v>688</v>
      </c>
      <c r="E516" s="29" t="n">
        <v>1</v>
      </c>
      <c r="F516" s="29"/>
      <c r="G516" s="29" t="s">
        <v>689</v>
      </c>
      <c r="H516" s="30" t="n">
        <v>999.9</v>
      </c>
      <c r="I516" s="31" t="n">
        <v>46280</v>
      </c>
      <c r="J516" s="30" t="n">
        <v>999.9</v>
      </c>
      <c r="K516" s="29" t="s">
        <v>120</v>
      </c>
      <c r="L516" s="29" t="s">
        <v>144</v>
      </c>
      <c r="M516" s="29"/>
      <c r="N516" s="29" t="s">
        <v>122</v>
      </c>
      <c r="O516" s="31" t="n">
        <v>46637</v>
      </c>
      <c r="P516" s="29" t="s">
        <v>123</v>
      </c>
      <c r="Q516" s="29" t="n">
        <f aca="false">IFERROR(VALUE(L516),"")</f>
        <v>5</v>
      </c>
      <c r="R516" s="29" t="n">
        <f aca="true">IF(O516="","",O516-TODAY())</f>
        <v>352</v>
      </c>
      <c r="S516" s="29" t="str">
        <f aca="false">IF(C516="&lt;&lt; vazio &gt;&gt;","VAZIA",IF(AND(O516&lt;&gt;"",R516&lt;0),"VENCIDO",IF(AND(O516&lt;&gt;"",R516&lt;=Parametros!$B$10),"PRÓX. VENCIMENTO",IF(F516="Q","QUALIDADE",IF(F516="S","BLOQUEADO",IF(F516="R","RESTRITO/DEVOLUÇÃO",IF(OR(N516="QUAR",N516="QRES"),"QUARENTENA",IF(OR(B516="DESCARTE",B516="DEVOLUÇÃO"),"DESCARTE/DEVOLUÇÃO",IF(AND(D516="",K516&lt;&gt;""),"SEM LOTE",IF(AND(Q516&lt;&gt;"",Q516&gt;=Parametros!$B$11),"PARADO/SEM GIRO","OK"))))))))))</f>
        <v>OK</v>
      </c>
      <c r="T516" s="29" t="str">
        <f aca="false">IF(AND($S516="PARADO/SEM GIRO",$K516="KG",OR(Painel!$B$5="(Todos)",A516=Painel!$B$5)*OR(Painel!$E$5="(Todos)",P516=Painel!$E$5)),$J516+ROW()/10000000,"")</f>
        <v/>
      </c>
      <c r="U516" s="29" t="str">
        <f aca="false">IF(AND($S516="VENCIDO",$K516="KG",OR(Painel!$B$5="(Todos)",A516=Painel!$B$5)*OR(Painel!$E$5="(Todos)",P516=Painel!$E$5)),$J516+ROW()/10000000,"")</f>
        <v/>
      </c>
    </row>
    <row r="517" customFormat="false" ht="15" hidden="false" customHeight="false" outlineLevel="0" collapsed="false">
      <c r="A517" s="29" t="s">
        <v>53</v>
      </c>
      <c r="B517" s="29" t="s">
        <v>690</v>
      </c>
      <c r="C517" s="29" t="s">
        <v>691</v>
      </c>
      <c r="D517" s="29" t="s">
        <v>692</v>
      </c>
      <c r="E517" s="29" t="n">
        <v>1</v>
      </c>
      <c r="F517" s="29"/>
      <c r="G517" s="29" t="s">
        <v>693</v>
      </c>
      <c r="H517" s="30" t="n">
        <v>970</v>
      </c>
      <c r="I517" s="31" t="n">
        <v>46235</v>
      </c>
      <c r="J517" s="30" t="n">
        <v>970</v>
      </c>
      <c r="K517" s="29" t="s">
        <v>120</v>
      </c>
      <c r="L517" s="29" t="s">
        <v>694</v>
      </c>
      <c r="M517" s="29"/>
      <c r="N517" s="29" t="s">
        <v>122</v>
      </c>
      <c r="O517" s="31" t="n">
        <v>46599</v>
      </c>
      <c r="P517" s="29" t="s">
        <v>123</v>
      </c>
      <c r="Q517" s="29" t="n">
        <f aca="false">IFERROR(VALUE(L517),"")</f>
        <v>50</v>
      </c>
      <c r="R517" s="29" t="n">
        <f aca="true">IF(O517="","",O517-TODAY())</f>
        <v>314</v>
      </c>
      <c r="S517" s="29" t="str">
        <f aca="false">IF(C517="&lt;&lt; vazio &gt;&gt;","VAZIA",IF(AND(O517&lt;&gt;"",R517&lt;0),"VENCIDO",IF(AND(O517&lt;&gt;"",R517&lt;=Parametros!$B$10),"PRÓX. VENCIMENTO",IF(F517="Q","QUALIDADE",IF(F517="S","BLOQUEADO",IF(F517="R","RESTRITO/DEVOLUÇÃO",IF(OR(N517="QUAR",N517="QRES"),"QUARENTENA",IF(OR(B517="DESCARTE",B517="DEVOLUÇÃO"),"DESCARTE/DEVOLUÇÃO",IF(AND(D517="",K517&lt;&gt;""),"SEM LOTE",IF(AND(Q517&lt;&gt;"",Q517&gt;=Parametros!$B$11),"PARADO/SEM GIRO","OK"))))))))))</f>
        <v>OK</v>
      </c>
      <c r="T517" s="29" t="str">
        <f aca="false">IF(AND($S517="PARADO/SEM GIRO",$K517="KG",OR(Painel!$B$5="(Todos)",A517=Painel!$B$5)*OR(Painel!$E$5="(Todos)",P517=Painel!$E$5)),$J517+ROW()/10000000,"")</f>
        <v/>
      </c>
      <c r="U517" s="29" t="str">
        <f aca="false">IF(AND($S517="VENCIDO",$K517="KG",OR(Painel!$B$5="(Todos)",A517=Painel!$B$5)*OR(Painel!$E$5="(Todos)",P517=Painel!$E$5)),$J517+ROW()/10000000,"")</f>
        <v/>
      </c>
    </row>
    <row r="518" customFormat="false" ht="15" hidden="false" customHeight="false" outlineLevel="0" collapsed="false">
      <c r="A518" s="29" t="s">
        <v>53</v>
      </c>
      <c r="B518" s="29" t="s">
        <v>695</v>
      </c>
      <c r="C518" s="29" t="s">
        <v>666</v>
      </c>
      <c r="D518" s="29" t="s">
        <v>667</v>
      </c>
      <c r="E518" s="29" t="n">
        <v>1</v>
      </c>
      <c r="F518" s="29" t="s">
        <v>268</v>
      </c>
      <c r="G518" s="29" t="s">
        <v>696</v>
      </c>
      <c r="H518" s="30" t="n">
        <v>590.4</v>
      </c>
      <c r="I518" s="31" t="n">
        <v>46285</v>
      </c>
      <c r="J518" s="30" t="n">
        <v>590.4</v>
      </c>
      <c r="K518" s="29" t="s">
        <v>120</v>
      </c>
      <c r="L518" s="29" t="s">
        <v>116</v>
      </c>
      <c r="M518" s="29"/>
      <c r="N518" s="29" t="s">
        <v>122</v>
      </c>
      <c r="O518" s="31" t="n">
        <v>46831</v>
      </c>
      <c r="P518" s="29" t="s">
        <v>123</v>
      </c>
      <c r="Q518" s="29" t="n">
        <f aca="false">IFERROR(VALUE(L518),"")</f>
        <v>0</v>
      </c>
      <c r="R518" s="29" t="n">
        <f aca="true">IF(O518="","",O518-TODAY())</f>
        <v>546</v>
      </c>
      <c r="S518" s="29" t="str">
        <f aca="false">IF(C518="&lt;&lt; vazio &gt;&gt;","VAZIA",IF(AND(O518&lt;&gt;"",R518&lt;0),"VENCIDO",IF(AND(O518&lt;&gt;"",R518&lt;=Parametros!$B$10),"PRÓX. VENCIMENTO",IF(F518="Q","QUALIDADE",IF(F518="S","BLOQUEADO",IF(F518="R","RESTRITO/DEVOLUÇÃO",IF(OR(N518="QUAR",N518="QRES"),"QUARENTENA",IF(OR(B518="DESCARTE",B518="DEVOLUÇÃO"),"DESCARTE/DEVOLUÇÃO",IF(AND(D518="",K518&lt;&gt;""),"SEM LOTE",IF(AND(Q518&lt;&gt;"",Q518&gt;=Parametros!$B$11),"PARADO/SEM GIRO","OK"))))))))))</f>
        <v>QUALIDADE</v>
      </c>
      <c r="T518" s="29" t="str">
        <f aca="false">IF(AND($S518="PARADO/SEM GIRO",$K518="KG",OR(Painel!$B$5="(Todos)",A518=Painel!$B$5)*OR(Painel!$E$5="(Todos)",P518=Painel!$E$5)),$J518+ROW()/10000000,"")</f>
        <v/>
      </c>
      <c r="U518" s="29" t="str">
        <f aca="false">IF(AND($S518="VENCIDO",$K518="KG",OR(Painel!$B$5="(Todos)",A518=Painel!$B$5)*OR(Painel!$E$5="(Todos)",P518=Painel!$E$5)),$J518+ROW()/10000000,"")</f>
        <v/>
      </c>
    </row>
    <row r="519" customFormat="false" ht="15" hidden="false" customHeight="false" outlineLevel="0" collapsed="false">
      <c r="A519" s="29" t="s">
        <v>53</v>
      </c>
      <c r="B519" s="29" t="s">
        <v>697</v>
      </c>
      <c r="C519" s="29" t="s">
        <v>276</v>
      </c>
      <c r="D519" s="29" t="s">
        <v>698</v>
      </c>
      <c r="E519" s="29" t="n">
        <v>1</v>
      </c>
      <c r="F519" s="29" t="s">
        <v>268</v>
      </c>
      <c r="G519" s="29" t="s">
        <v>699</v>
      </c>
      <c r="H519" s="30" t="n">
        <v>415.8</v>
      </c>
      <c r="I519" s="31" t="n">
        <v>46276</v>
      </c>
      <c r="J519" s="30" t="n">
        <v>415.8</v>
      </c>
      <c r="K519" s="29" t="s">
        <v>120</v>
      </c>
      <c r="L519" s="29" t="s">
        <v>133</v>
      </c>
      <c r="M519" s="29"/>
      <c r="N519" s="29" t="s">
        <v>122</v>
      </c>
      <c r="O519" s="31" t="n">
        <v>46823</v>
      </c>
      <c r="P519" s="29" t="s">
        <v>123</v>
      </c>
      <c r="Q519" s="29" t="n">
        <f aca="false">IFERROR(VALUE(L519),"")</f>
        <v>9</v>
      </c>
      <c r="R519" s="29" t="n">
        <f aca="true">IF(O519="","",O519-TODAY())</f>
        <v>538</v>
      </c>
      <c r="S519" s="29" t="str">
        <f aca="false">IF(C519="&lt;&lt; vazio &gt;&gt;","VAZIA",IF(AND(O519&lt;&gt;"",R519&lt;0),"VENCIDO",IF(AND(O519&lt;&gt;"",R519&lt;=Parametros!$B$10),"PRÓX. VENCIMENTO",IF(F519="Q","QUALIDADE",IF(F519="S","BLOQUEADO",IF(F519="R","RESTRITO/DEVOLUÇÃO",IF(OR(N519="QUAR",N519="QRES"),"QUARENTENA",IF(OR(B519="DESCARTE",B519="DEVOLUÇÃO"),"DESCARTE/DEVOLUÇÃO",IF(AND(D519="",K519&lt;&gt;""),"SEM LOTE",IF(AND(Q519&lt;&gt;"",Q519&gt;=Parametros!$B$11),"PARADO/SEM GIRO","OK"))))))))))</f>
        <v>QUALIDADE</v>
      </c>
      <c r="T519" s="29" t="str">
        <f aca="false">IF(AND($S519="PARADO/SEM GIRO",$K519="KG",OR(Painel!$B$5="(Todos)",A519=Painel!$B$5)*OR(Painel!$E$5="(Todos)",P519=Painel!$E$5)),$J519+ROW()/10000000,"")</f>
        <v/>
      </c>
      <c r="U519" s="29" t="str">
        <f aca="false">IF(AND($S519="VENCIDO",$K519="KG",OR(Painel!$B$5="(Todos)",A519=Painel!$B$5)*OR(Painel!$E$5="(Todos)",P519=Painel!$E$5)),$J519+ROW()/10000000,"")</f>
        <v/>
      </c>
    </row>
    <row r="520" customFormat="false" ht="15" hidden="false" customHeight="false" outlineLevel="0" collapsed="false">
      <c r="A520" s="29" t="s">
        <v>53</v>
      </c>
      <c r="B520" s="29" t="s">
        <v>700</v>
      </c>
      <c r="C520" s="29" t="s">
        <v>322</v>
      </c>
      <c r="D520" s="29" t="s">
        <v>688</v>
      </c>
      <c r="E520" s="29" t="n">
        <v>1</v>
      </c>
      <c r="F520" s="29"/>
      <c r="G520" s="29" t="s">
        <v>701</v>
      </c>
      <c r="H520" s="30" t="n">
        <v>999.9</v>
      </c>
      <c r="I520" s="31" t="n">
        <v>46280</v>
      </c>
      <c r="J520" s="30" t="n">
        <v>999.9</v>
      </c>
      <c r="K520" s="29" t="s">
        <v>120</v>
      </c>
      <c r="L520" s="29" t="s">
        <v>144</v>
      </c>
      <c r="M520" s="29"/>
      <c r="N520" s="29" t="s">
        <v>122</v>
      </c>
      <c r="O520" s="31" t="n">
        <v>46637</v>
      </c>
      <c r="P520" s="29" t="s">
        <v>123</v>
      </c>
      <c r="Q520" s="29" t="n">
        <f aca="false">IFERROR(VALUE(L520),"")</f>
        <v>5</v>
      </c>
      <c r="R520" s="29" t="n">
        <f aca="true">IF(O520="","",O520-TODAY())</f>
        <v>352</v>
      </c>
      <c r="S520" s="29" t="str">
        <f aca="false">IF(C520="&lt;&lt; vazio &gt;&gt;","VAZIA",IF(AND(O520&lt;&gt;"",R520&lt;0),"VENCIDO",IF(AND(O520&lt;&gt;"",R520&lt;=Parametros!$B$10),"PRÓX. VENCIMENTO",IF(F520="Q","QUALIDADE",IF(F520="S","BLOQUEADO",IF(F520="R","RESTRITO/DEVOLUÇÃO",IF(OR(N520="QUAR",N520="QRES"),"QUARENTENA",IF(OR(B520="DESCARTE",B520="DEVOLUÇÃO"),"DESCARTE/DEVOLUÇÃO",IF(AND(D520="",K520&lt;&gt;""),"SEM LOTE",IF(AND(Q520&lt;&gt;"",Q520&gt;=Parametros!$B$11),"PARADO/SEM GIRO","OK"))))))))))</f>
        <v>OK</v>
      </c>
      <c r="T520" s="29" t="str">
        <f aca="false">IF(AND($S520="PARADO/SEM GIRO",$K520="KG",OR(Painel!$B$5="(Todos)",A520=Painel!$B$5)*OR(Painel!$E$5="(Todos)",P520=Painel!$E$5)),$J520+ROW()/10000000,"")</f>
        <v/>
      </c>
      <c r="U520" s="29" t="str">
        <f aca="false">IF(AND($S520="VENCIDO",$K520="KG",OR(Painel!$B$5="(Todos)",A520=Painel!$B$5)*OR(Painel!$E$5="(Todos)",P520=Painel!$E$5)),$J520+ROW()/10000000,"")</f>
        <v/>
      </c>
    </row>
    <row r="521" customFormat="false" ht="15" hidden="false" customHeight="false" outlineLevel="0" collapsed="false">
      <c r="A521" s="29" t="s">
        <v>53</v>
      </c>
      <c r="B521" s="29" t="s">
        <v>702</v>
      </c>
      <c r="C521" s="29" t="s">
        <v>250</v>
      </c>
      <c r="D521" s="29" t="s">
        <v>672</v>
      </c>
      <c r="E521" s="29" t="n">
        <v>1</v>
      </c>
      <c r="F521" s="29" t="s">
        <v>268</v>
      </c>
      <c r="G521" s="29" t="s">
        <v>703</v>
      </c>
      <c r="H521" s="30" t="n">
        <v>1000</v>
      </c>
      <c r="I521" s="31" t="n">
        <v>46283</v>
      </c>
      <c r="J521" s="30" t="n">
        <v>1000</v>
      </c>
      <c r="K521" s="29" t="s">
        <v>120</v>
      </c>
      <c r="L521" s="29" t="s">
        <v>176</v>
      </c>
      <c r="M521" s="29"/>
      <c r="N521" s="29" t="s">
        <v>122</v>
      </c>
      <c r="O521" s="31" t="n">
        <v>46829</v>
      </c>
      <c r="P521" s="29" t="s">
        <v>123</v>
      </c>
      <c r="Q521" s="29" t="n">
        <f aca="false">IFERROR(VALUE(L521),"")</f>
        <v>2</v>
      </c>
      <c r="R521" s="29" t="n">
        <f aca="true">IF(O521="","",O521-TODAY())</f>
        <v>544</v>
      </c>
      <c r="S521" s="29" t="str">
        <f aca="false">IF(C521="&lt;&lt; vazio &gt;&gt;","VAZIA",IF(AND(O521&lt;&gt;"",R521&lt;0),"VENCIDO",IF(AND(O521&lt;&gt;"",R521&lt;=Parametros!$B$10),"PRÓX. VENCIMENTO",IF(F521="Q","QUALIDADE",IF(F521="S","BLOQUEADO",IF(F521="R","RESTRITO/DEVOLUÇÃO",IF(OR(N521="QUAR",N521="QRES"),"QUARENTENA",IF(OR(B521="DESCARTE",B521="DEVOLUÇÃO"),"DESCARTE/DEVOLUÇÃO",IF(AND(D521="",K521&lt;&gt;""),"SEM LOTE",IF(AND(Q521&lt;&gt;"",Q521&gt;=Parametros!$B$11),"PARADO/SEM GIRO","OK"))))))))))</f>
        <v>QUALIDADE</v>
      </c>
      <c r="T521" s="29" t="str">
        <f aca="false">IF(AND($S521="PARADO/SEM GIRO",$K521="KG",OR(Painel!$B$5="(Todos)",A521=Painel!$B$5)*OR(Painel!$E$5="(Todos)",P521=Painel!$E$5)),$J521+ROW()/10000000,"")</f>
        <v/>
      </c>
      <c r="U521" s="29" t="str">
        <f aca="false">IF(AND($S521="VENCIDO",$K521="KG",OR(Painel!$B$5="(Todos)",A521=Painel!$B$5)*OR(Painel!$E$5="(Todos)",P521=Painel!$E$5)),$J521+ROW()/10000000,"")</f>
        <v/>
      </c>
    </row>
    <row r="522" customFormat="false" ht="15" hidden="false" customHeight="false" outlineLevel="0" collapsed="false">
      <c r="A522" s="29" t="s">
        <v>53</v>
      </c>
      <c r="B522" s="29" t="s">
        <v>704</v>
      </c>
      <c r="C522" s="29" t="s">
        <v>250</v>
      </c>
      <c r="D522" s="29" t="s">
        <v>672</v>
      </c>
      <c r="E522" s="29" t="n">
        <v>1</v>
      </c>
      <c r="F522" s="29" t="s">
        <v>268</v>
      </c>
      <c r="G522" s="29" t="s">
        <v>705</v>
      </c>
      <c r="H522" s="30" t="n">
        <v>1000</v>
      </c>
      <c r="I522" s="31" t="n">
        <v>46282</v>
      </c>
      <c r="J522" s="30" t="n">
        <v>1000</v>
      </c>
      <c r="K522" s="29" t="s">
        <v>120</v>
      </c>
      <c r="L522" s="29" t="s">
        <v>400</v>
      </c>
      <c r="M522" s="29"/>
      <c r="N522" s="29" t="s">
        <v>122</v>
      </c>
      <c r="O522" s="31" t="n">
        <v>46829</v>
      </c>
      <c r="P522" s="29" t="s">
        <v>123</v>
      </c>
      <c r="Q522" s="29" t="n">
        <f aca="false">IFERROR(VALUE(L522),"")</f>
        <v>3</v>
      </c>
      <c r="R522" s="29" t="n">
        <f aca="true">IF(O522="","",O522-TODAY())</f>
        <v>544</v>
      </c>
      <c r="S522" s="29" t="str">
        <f aca="false">IF(C522="&lt;&lt; vazio &gt;&gt;","VAZIA",IF(AND(O522&lt;&gt;"",R522&lt;0),"VENCIDO",IF(AND(O522&lt;&gt;"",R522&lt;=Parametros!$B$10),"PRÓX. VENCIMENTO",IF(F522="Q","QUALIDADE",IF(F522="S","BLOQUEADO",IF(F522="R","RESTRITO/DEVOLUÇÃO",IF(OR(N522="QUAR",N522="QRES"),"QUARENTENA",IF(OR(B522="DESCARTE",B522="DEVOLUÇÃO"),"DESCARTE/DEVOLUÇÃO",IF(AND(D522="",K522&lt;&gt;""),"SEM LOTE",IF(AND(Q522&lt;&gt;"",Q522&gt;=Parametros!$B$11),"PARADO/SEM GIRO","OK"))))))))))</f>
        <v>QUALIDADE</v>
      </c>
      <c r="T522" s="29" t="str">
        <f aca="false">IF(AND($S522="PARADO/SEM GIRO",$K522="KG",OR(Painel!$B$5="(Todos)",A522=Painel!$B$5)*OR(Painel!$E$5="(Todos)",P522=Painel!$E$5)),$J522+ROW()/10000000,"")</f>
        <v/>
      </c>
      <c r="U522" s="29" t="str">
        <f aca="false">IF(AND($S522="VENCIDO",$K522="KG",OR(Painel!$B$5="(Todos)",A522=Painel!$B$5)*OR(Painel!$E$5="(Todos)",P522=Painel!$E$5)),$J522+ROW()/10000000,"")</f>
        <v/>
      </c>
    </row>
    <row r="523" customFormat="false" ht="15" hidden="false" customHeight="false" outlineLevel="0" collapsed="false">
      <c r="A523" s="29" t="s">
        <v>53</v>
      </c>
      <c r="B523" s="29" t="s">
        <v>706</v>
      </c>
      <c r="C523" s="29" t="s">
        <v>707</v>
      </c>
      <c r="D523" s="29" t="s">
        <v>708</v>
      </c>
      <c r="E523" s="29" t="n">
        <v>1</v>
      </c>
      <c r="F523" s="29" t="s">
        <v>268</v>
      </c>
      <c r="G523" s="29" t="s">
        <v>709</v>
      </c>
      <c r="H523" s="30" t="n">
        <v>800</v>
      </c>
      <c r="I523" s="31" t="n">
        <v>46282</v>
      </c>
      <c r="J523" s="30" t="n">
        <v>800</v>
      </c>
      <c r="K523" s="29" t="s">
        <v>120</v>
      </c>
      <c r="L523" s="29" t="s">
        <v>400</v>
      </c>
      <c r="M523" s="29"/>
      <c r="N523" s="29" t="s">
        <v>122</v>
      </c>
      <c r="O523" s="31" t="n">
        <v>46828</v>
      </c>
      <c r="P523" s="29" t="s">
        <v>123</v>
      </c>
      <c r="Q523" s="29" t="n">
        <f aca="false">IFERROR(VALUE(L523),"")</f>
        <v>3</v>
      </c>
      <c r="R523" s="29" t="n">
        <f aca="true">IF(O523="","",O523-TODAY())</f>
        <v>543</v>
      </c>
      <c r="S523" s="29" t="str">
        <f aca="false">IF(C523="&lt;&lt; vazio &gt;&gt;","VAZIA",IF(AND(O523&lt;&gt;"",R523&lt;0),"VENCIDO",IF(AND(O523&lt;&gt;"",R523&lt;=Parametros!$B$10),"PRÓX. VENCIMENTO",IF(F523="Q","QUALIDADE",IF(F523="S","BLOQUEADO",IF(F523="R","RESTRITO/DEVOLUÇÃO",IF(OR(N523="QUAR",N523="QRES"),"QUARENTENA",IF(OR(B523="DESCARTE",B523="DEVOLUÇÃO"),"DESCARTE/DEVOLUÇÃO",IF(AND(D523="",K523&lt;&gt;""),"SEM LOTE",IF(AND(Q523&lt;&gt;"",Q523&gt;=Parametros!$B$11),"PARADO/SEM GIRO","OK"))))))))))</f>
        <v>QUALIDADE</v>
      </c>
      <c r="T523" s="29" t="str">
        <f aca="false">IF(AND($S523="PARADO/SEM GIRO",$K523="KG",OR(Painel!$B$5="(Todos)",A523=Painel!$B$5)*OR(Painel!$E$5="(Todos)",P523=Painel!$E$5)),$J523+ROW()/10000000,"")</f>
        <v/>
      </c>
      <c r="U523" s="29" t="str">
        <f aca="false">IF(AND($S523="VENCIDO",$K523="KG",OR(Painel!$B$5="(Todos)",A523=Painel!$B$5)*OR(Painel!$E$5="(Todos)",P523=Painel!$E$5)),$J523+ROW()/10000000,"")</f>
        <v/>
      </c>
    </row>
    <row r="524" customFormat="false" ht="15" hidden="false" customHeight="false" outlineLevel="0" collapsed="false">
      <c r="A524" s="29" t="s">
        <v>53</v>
      </c>
      <c r="B524" s="29" t="s">
        <v>710</v>
      </c>
      <c r="C524" s="29" t="s">
        <v>222</v>
      </c>
      <c r="D524" s="29" t="s">
        <v>675</v>
      </c>
      <c r="E524" s="29" t="n">
        <v>1</v>
      </c>
      <c r="F524" s="29" t="s">
        <v>137</v>
      </c>
      <c r="G524" s="29" t="s">
        <v>711</v>
      </c>
      <c r="H524" s="30" t="n">
        <v>980</v>
      </c>
      <c r="I524" s="31" t="n">
        <v>46259</v>
      </c>
      <c r="J524" s="30" t="n">
        <v>980</v>
      </c>
      <c r="K524" s="29" t="s">
        <v>120</v>
      </c>
      <c r="L524" s="29" t="s">
        <v>677</v>
      </c>
      <c r="M524" s="29"/>
      <c r="N524" s="29" t="s">
        <v>122</v>
      </c>
      <c r="O524" s="31" t="n">
        <v>46797</v>
      </c>
      <c r="P524" s="29" t="s">
        <v>123</v>
      </c>
      <c r="Q524" s="29" t="n">
        <f aca="false">IFERROR(VALUE(L524),"")</f>
        <v>26</v>
      </c>
      <c r="R524" s="29" t="n">
        <f aca="true">IF(O524="","",O524-TODAY())</f>
        <v>512</v>
      </c>
      <c r="S524" s="29" t="str">
        <f aca="false">IF(C524="&lt;&lt; vazio &gt;&gt;","VAZIA",IF(AND(O524&lt;&gt;"",R524&lt;0),"VENCIDO",IF(AND(O524&lt;&gt;"",R524&lt;=Parametros!$B$10),"PRÓX. VENCIMENTO",IF(F524="Q","QUALIDADE",IF(F524="S","BLOQUEADO",IF(F524="R","RESTRITO/DEVOLUÇÃO",IF(OR(N524="QUAR",N524="QRES"),"QUARENTENA",IF(OR(B524="DESCARTE",B524="DEVOLUÇÃO"),"DESCARTE/DEVOLUÇÃO",IF(AND(D524="",K524&lt;&gt;""),"SEM LOTE",IF(AND(Q524&lt;&gt;"",Q524&gt;=Parametros!$B$11),"PARADO/SEM GIRO","OK"))))))))))</f>
        <v>BLOQUEADO</v>
      </c>
      <c r="T524" s="29" t="str">
        <f aca="false">IF(AND($S524="PARADO/SEM GIRO",$K524="KG",OR(Painel!$B$5="(Todos)",A524=Painel!$B$5)*OR(Painel!$E$5="(Todos)",P524=Painel!$E$5)),$J524+ROW()/10000000,"")</f>
        <v/>
      </c>
      <c r="U524" s="29" t="str">
        <f aca="false">IF(AND($S524="VENCIDO",$K524="KG",OR(Painel!$B$5="(Todos)",A524=Painel!$B$5)*OR(Painel!$E$5="(Todos)",P524=Painel!$E$5)),$J524+ROW()/10000000,"")</f>
        <v/>
      </c>
    </row>
    <row r="525" customFormat="false" ht="15" hidden="false" customHeight="false" outlineLevel="0" collapsed="false">
      <c r="A525" s="29" t="s">
        <v>53</v>
      </c>
      <c r="B525" s="29" t="s">
        <v>712</v>
      </c>
      <c r="C525" s="29" t="s">
        <v>418</v>
      </c>
      <c r="D525" s="29" t="s">
        <v>713</v>
      </c>
      <c r="E525" s="29" t="n">
        <v>1</v>
      </c>
      <c r="F525" s="29" t="s">
        <v>268</v>
      </c>
      <c r="G525" s="29" t="s">
        <v>714</v>
      </c>
      <c r="H525" s="30" t="n">
        <v>590.4</v>
      </c>
      <c r="I525" s="31" t="n">
        <v>46285</v>
      </c>
      <c r="J525" s="30" t="n">
        <v>590.4</v>
      </c>
      <c r="K525" s="29" t="s">
        <v>120</v>
      </c>
      <c r="L525" s="29" t="s">
        <v>116</v>
      </c>
      <c r="M525" s="29"/>
      <c r="N525" s="29" t="s">
        <v>122</v>
      </c>
      <c r="O525" s="31" t="n">
        <v>46832</v>
      </c>
      <c r="P525" s="29" t="s">
        <v>123</v>
      </c>
      <c r="Q525" s="29" t="n">
        <f aca="false">IFERROR(VALUE(L525),"")</f>
        <v>0</v>
      </c>
      <c r="R525" s="29" t="n">
        <f aca="true">IF(O525="","",O525-TODAY())</f>
        <v>547</v>
      </c>
      <c r="S525" s="29" t="str">
        <f aca="false">IF(C525="&lt;&lt; vazio &gt;&gt;","VAZIA",IF(AND(O525&lt;&gt;"",R525&lt;0),"VENCIDO",IF(AND(O525&lt;&gt;"",R525&lt;=Parametros!$B$10),"PRÓX. VENCIMENTO",IF(F525="Q","QUALIDADE",IF(F525="S","BLOQUEADO",IF(F525="R","RESTRITO/DEVOLUÇÃO",IF(OR(N525="QUAR",N525="QRES"),"QUARENTENA",IF(OR(B525="DESCARTE",B525="DEVOLUÇÃO"),"DESCARTE/DEVOLUÇÃO",IF(AND(D525="",K525&lt;&gt;""),"SEM LOTE",IF(AND(Q525&lt;&gt;"",Q525&gt;=Parametros!$B$11),"PARADO/SEM GIRO","OK"))))))))))</f>
        <v>QUALIDADE</v>
      </c>
      <c r="T525" s="29" t="str">
        <f aca="false">IF(AND($S525="PARADO/SEM GIRO",$K525="KG",OR(Painel!$B$5="(Todos)",A525=Painel!$B$5)*OR(Painel!$E$5="(Todos)",P525=Painel!$E$5)),$J525+ROW()/10000000,"")</f>
        <v/>
      </c>
      <c r="U525" s="29" t="str">
        <f aca="false">IF(AND($S525="VENCIDO",$K525="KG",OR(Painel!$B$5="(Todos)",A525=Painel!$B$5)*OR(Painel!$E$5="(Todos)",P525=Painel!$E$5)),$J525+ROW()/10000000,"")</f>
        <v/>
      </c>
    </row>
    <row r="526" customFormat="false" ht="15" hidden="false" customHeight="false" outlineLevel="0" collapsed="false">
      <c r="A526" s="29" t="s">
        <v>53</v>
      </c>
      <c r="B526" s="29" t="s">
        <v>715</v>
      </c>
      <c r="C526" s="29" t="s">
        <v>662</v>
      </c>
      <c r="D526" s="29" t="s">
        <v>716</v>
      </c>
      <c r="E526" s="29" t="n">
        <v>1</v>
      </c>
      <c r="F526" s="29"/>
      <c r="G526" s="29" t="s">
        <v>717</v>
      </c>
      <c r="H526" s="30" t="n">
        <v>720</v>
      </c>
      <c r="I526" s="31" t="n">
        <v>46281</v>
      </c>
      <c r="J526" s="30" t="n">
        <v>720</v>
      </c>
      <c r="K526" s="29" t="s">
        <v>120</v>
      </c>
      <c r="L526" s="29" t="s">
        <v>284</v>
      </c>
      <c r="M526" s="29"/>
      <c r="N526" s="29" t="s">
        <v>122</v>
      </c>
      <c r="O526" s="31" t="n">
        <v>46819</v>
      </c>
      <c r="P526" s="29" t="s">
        <v>123</v>
      </c>
      <c r="Q526" s="29" t="n">
        <f aca="false">IFERROR(VALUE(L526),"")</f>
        <v>4</v>
      </c>
      <c r="R526" s="29" t="n">
        <f aca="true">IF(O526="","",O526-TODAY())</f>
        <v>534</v>
      </c>
      <c r="S526" s="29" t="str">
        <f aca="false">IF(C526="&lt;&lt; vazio &gt;&gt;","VAZIA",IF(AND(O526&lt;&gt;"",R526&lt;0),"VENCIDO",IF(AND(O526&lt;&gt;"",R526&lt;=Parametros!$B$10),"PRÓX. VENCIMENTO",IF(F526="Q","QUALIDADE",IF(F526="S","BLOQUEADO",IF(F526="R","RESTRITO/DEVOLUÇÃO",IF(OR(N526="QUAR",N526="QRES"),"QUARENTENA",IF(OR(B526="DESCARTE",B526="DEVOLUÇÃO"),"DESCARTE/DEVOLUÇÃO",IF(AND(D526="",K526&lt;&gt;""),"SEM LOTE",IF(AND(Q526&lt;&gt;"",Q526&gt;=Parametros!$B$11),"PARADO/SEM GIRO","OK"))))))))))</f>
        <v>OK</v>
      </c>
      <c r="T526" s="29" t="str">
        <f aca="false">IF(AND($S526="PARADO/SEM GIRO",$K526="KG",OR(Painel!$B$5="(Todos)",A526=Painel!$B$5)*OR(Painel!$E$5="(Todos)",P526=Painel!$E$5)),$J526+ROW()/10000000,"")</f>
        <v/>
      </c>
      <c r="U526" s="29" t="str">
        <f aca="false">IF(AND($S526="VENCIDO",$K526="KG",OR(Painel!$B$5="(Todos)",A526=Painel!$B$5)*OR(Painel!$E$5="(Todos)",P526=Painel!$E$5)),$J526+ROW()/10000000,"")</f>
        <v/>
      </c>
    </row>
    <row r="527" customFormat="false" ht="15" hidden="false" customHeight="false" outlineLevel="0" collapsed="false">
      <c r="A527" s="29" t="s">
        <v>53</v>
      </c>
      <c r="B527" s="29" t="s">
        <v>718</v>
      </c>
      <c r="C527" s="29" t="s">
        <v>250</v>
      </c>
      <c r="D527" s="29" t="s">
        <v>719</v>
      </c>
      <c r="E527" s="29" t="n">
        <v>1</v>
      </c>
      <c r="F527" s="29"/>
      <c r="G527" s="29" t="s">
        <v>720</v>
      </c>
      <c r="H527" s="30" t="n">
        <v>1000</v>
      </c>
      <c r="I527" s="31" t="n">
        <v>46280</v>
      </c>
      <c r="J527" s="30" t="n">
        <v>1000</v>
      </c>
      <c r="K527" s="29" t="s">
        <v>120</v>
      </c>
      <c r="L527" s="29" t="s">
        <v>144</v>
      </c>
      <c r="M527" s="29"/>
      <c r="N527" s="29" t="s">
        <v>122</v>
      </c>
      <c r="O527" s="31" t="n">
        <v>46817</v>
      </c>
      <c r="P527" s="29" t="s">
        <v>123</v>
      </c>
      <c r="Q527" s="29" t="n">
        <f aca="false">IFERROR(VALUE(L527),"")</f>
        <v>5</v>
      </c>
      <c r="R527" s="29" t="n">
        <f aca="true">IF(O527="","",O527-TODAY())</f>
        <v>532</v>
      </c>
      <c r="S527" s="29" t="str">
        <f aca="false">IF(C527="&lt;&lt; vazio &gt;&gt;","VAZIA",IF(AND(O527&lt;&gt;"",R527&lt;0),"VENCIDO",IF(AND(O527&lt;&gt;"",R527&lt;=Parametros!$B$10),"PRÓX. VENCIMENTO",IF(F527="Q","QUALIDADE",IF(F527="S","BLOQUEADO",IF(F527="R","RESTRITO/DEVOLUÇÃO",IF(OR(N527="QUAR",N527="QRES"),"QUARENTENA",IF(OR(B527="DESCARTE",B527="DEVOLUÇÃO"),"DESCARTE/DEVOLUÇÃO",IF(AND(D527="",K527&lt;&gt;""),"SEM LOTE",IF(AND(Q527&lt;&gt;"",Q527&gt;=Parametros!$B$11),"PARADO/SEM GIRO","OK"))))))))))</f>
        <v>OK</v>
      </c>
      <c r="T527" s="29" t="str">
        <f aca="false">IF(AND($S527="PARADO/SEM GIRO",$K527="KG",OR(Painel!$B$5="(Todos)",A527=Painel!$B$5)*OR(Painel!$E$5="(Todos)",P527=Painel!$E$5)),$J527+ROW()/10000000,"")</f>
        <v/>
      </c>
      <c r="U527" s="29" t="str">
        <f aca="false">IF(AND($S527="VENCIDO",$K527="KG",OR(Painel!$B$5="(Todos)",A527=Painel!$B$5)*OR(Painel!$E$5="(Todos)",P527=Painel!$E$5)),$J527+ROW()/10000000,"")</f>
        <v/>
      </c>
    </row>
    <row r="528" customFormat="false" ht="15" hidden="false" customHeight="false" outlineLevel="0" collapsed="false">
      <c r="A528" s="29" t="s">
        <v>53</v>
      </c>
      <c r="B528" s="29" t="s">
        <v>721</v>
      </c>
      <c r="C528" s="29" t="s">
        <v>722</v>
      </c>
      <c r="D528" s="29" t="s">
        <v>723</v>
      </c>
      <c r="E528" s="29" t="n">
        <v>1</v>
      </c>
      <c r="F528" s="29"/>
      <c r="G528" s="29" t="s">
        <v>724</v>
      </c>
      <c r="H528" s="30" t="n">
        <v>18</v>
      </c>
      <c r="I528" s="31" t="n">
        <v>46234</v>
      </c>
      <c r="J528" s="30" t="n">
        <v>18</v>
      </c>
      <c r="K528" s="29" t="s">
        <v>120</v>
      </c>
      <c r="L528" s="29" t="s">
        <v>725</v>
      </c>
      <c r="M528" s="29"/>
      <c r="N528" s="29" t="s">
        <v>122</v>
      </c>
      <c r="O528" s="31" t="n">
        <v>46809</v>
      </c>
      <c r="P528" s="29" t="s">
        <v>123</v>
      </c>
      <c r="Q528" s="29" t="n">
        <f aca="false">IFERROR(VALUE(L528),"")</f>
        <v>51</v>
      </c>
      <c r="R528" s="29" t="n">
        <f aca="true">IF(O528="","",O528-TODAY())</f>
        <v>524</v>
      </c>
      <c r="S528" s="29" t="str">
        <f aca="false">IF(C528="&lt;&lt; vazio &gt;&gt;","VAZIA",IF(AND(O528&lt;&gt;"",R528&lt;0),"VENCIDO",IF(AND(O528&lt;&gt;"",R528&lt;=Parametros!$B$10),"PRÓX. VENCIMENTO",IF(F528="Q","QUALIDADE",IF(F528="S","BLOQUEADO",IF(F528="R","RESTRITO/DEVOLUÇÃO",IF(OR(N528="QUAR",N528="QRES"),"QUARENTENA",IF(OR(B528="DESCARTE",B528="DEVOLUÇÃO"),"DESCARTE/DEVOLUÇÃO",IF(AND(D528="",K528&lt;&gt;""),"SEM LOTE",IF(AND(Q528&lt;&gt;"",Q528&gt;=Parametros!$B$11),"PARADO/SEM GIRO","OK"))))))))))</f>
        <v>OK</v>
      </c>
      <c r="T528" s="29" t="str">
        <f aca="false">IF(AND($S528="PARADO/SEM GIRO",$K528="KG",OR(Painel!$B$5="(Todos)",A528=Painel!$B$5)*OR(Painel!$E$5="(Todos)",P528=Painel!$E$5)),$J528+ROW()/10000000,"")</f>
        <v/>
      </c>
      <c r="U528" s="29" t="str">
        <f aca="false">IF(AND($S528="VENCIDO",$K528="KG",OR(Painel!$B$5="(Todos)",A528=Painel!$B$5)*OR(Painel!$E$5="(Todos)",P528=Painel!$E$5)),$J528+ROW()/10000000,"")</f>
        <v/>
      </c>
    </row>
    <row r="529" customFormat="false" ht="15" hidden="false" customHeight="false" outlineLevel="0" collapsed="false">
      <c r="A529" s="29" t="s">
        <v>53</v>
      </c>
      <c r="B529" s="29" t="s">
        <v>726</v>
      </c>
      <c r="C529" s="29" t="s">
        <v>250</v>
      </c>
      <c r="D529" s="29" t="s">
        <v>727</v>
      </c>
      <c r="E529" s="29" t="n">
        <v>1</v>
      </c>
      <c r="F529" s="29"/>
      <c r="G529" s="29" t="s">
        <v>728</v>
      </c>
      <c r="H529" s="30" t="n">
        <v>1000</v>
      </c>
      <c r="I529" s="31" t="n">
        <v>46274</v>
      </c>
      <c r="J529" s="30" t="n">
        <v>1000</v>
      </c>
      <c r="K529" s="29" t="s">
        <v>120</v>
      </c>
      <c r="L529" s="29" t="s">
        <v>138</v>
      </c>
      <c r="M529" s="29"/>
      <c r="N529" s="29" t="s">
        <v>122</v>
      </c>
      <c r="O529" s="31" t="n">
        <v>46817</v>
      </c>
      <c r="P529" s="29" t="s">
        <v>123</v>
      </c>
      <c r="Q529" s="29" t="n">
        <f aca="false">IFERROR(VALUE(L529),"")</f>
        <v>11</v>
      </c>
      <c r="R529" s="29" t="n">
        <f aca="true">IF(O529="","",O529-TODAY())</f>
        <v>532</v>
      </c>
      <c r="S529" s="29" t="str">
        <f aca="false">IF(C529="&lt;&lt; vazio &gt;&gt;","VAZIA",IF(AND(O529&lt;&gt;"",R529&lt;0),"VENCIDO",IF(AND(O529&lt;&gt;"",R529&lt;=Parametros!$B$10),"PRÓX. VENCIMENTO",IF(F529="Q","QUALIDADE",IF(F529="S","BLOQUEADO",IF(F529="R","RESTRITO/DEVOLUÇÃO",IF(OR(N529="QUAR",N529="QRES"),"QUARENTENA",IF(OR(B529="DESCARTE",B529="DEVOLUÇÃO"),"DESCARTE/DEVOLUÇÃO",IF(AND(D529="",K529&lt;&gt;""),"SEM LOTE",IF(AND(Q529&lt;&gt;"",Q529&gt;=Parametros!$B$11),"PARADO/SEM GIRO","OK"))))))))))</f>
        <v>OK</v>
      </c>
      <c r="T529" s="29" t="str">
        <f aca="false">IF(AND($S529="PARADO/SEM GIRO",$K529="KG",OR(Painel!$B$5="(Todos)",A529=Painel!$B$5)*OR(Painel!$E$5="(Todos)",P529=Painel!$E$5)),$J529+ROW()/10000000,"")</f>
        <v/>
      </c>
      <c r="U529" s="29" t="str">
        <f aca="false">IF(AND($S529="VENCIDO",$K529="KG",OR(Painel!$B$5="(Todos)",A529=Painel!$B$5)*OR(Painel!$E$5="(Todos)",P529=Painel!$E$5)),$J529+ROW()/10000000,"")</f>
        <v/>
      </c>
    </row>
    <row r="530" customFormat="false" ht="15" hidden="false" customHeight="false" outlineLevel="0" collapsed="false">
      <c r="A530" s="29" t="s">
        <v>53</v>
      </c>
      <c r="B530" s="29" t="s">
        <v>729</v>
      </c>
      <c r="C530" s="29" t="s">
        <v>308</v>
      </c>
      <c r="D530" s="29" t="s">
        <v>730</v>
      </c>
      <c r="E530" s="29" t="n">
        <v>1</v>
      </c>
      <c r="F530" s="29"/>
      <c r="G530" s="29" t="s">
        <v>731</v>
      </c>
      <c r="H530" s="30" t="n">
        <v>315</v>
      </c>
      <c r="I530" s="31" t="n">
        <v>46276</v>
      </c>
      <c r="J530" s="30" t="n">
        <v>315</v>
      </c>
      <c r="K530" s="29" t="s">
        <v>120</v>
      </c>
      <c r="L530" s="29" t="s">
        <v>133</v>
      </c>
      <c r="M530" s="29"/>
      <c r="N530" s="29" t="s">
        <v>122</v>
      </c>
      <c r="O530" s="31" t="n">
        <v>46817</v>
      </c>
      <c r="P530" s="29" t="s">
        <v>123</v>
      </c>
      <c r="Q530" s="29" t="n">
        <f aca="false">IFERROR(VALUE(L530),"")</f>
        <v>9</v>
      </c>
      <c r="R530" s="29" t="n">
        <f aca="true">IF(O530="","",O530-TODAY())</f>
        <v>532</v>
      </c>
      <c r="S530" s="29" t="str">
        <f aca="false">IF(C530="&lt;&lt; vazio &gt;&gt;","VAZIA",IF(AND(O530&lt;&gt;"",R530&lt;0),"VENCIDO",IF(AND(O530&lt;&gt;"",R530&lt;=Parametros!$B$10),"PRÓX. VENCIMENTO",IF(F530="Q","QUALIDADE",IF(F530="S","BLOQUEADO",IF(F530="R","RESTRITO/DEVOLUÇÃO",IF(OR(N530="QUAR",N530="QRES"),"QUARENTENA",IF(OR(B530="DESCARTE",B530="DEVOLUÇÃO"),"DESCARTE/DEVOLUÇÃO",IF(AND(D530="",K530&lt;&gt;""),"SEM LOTE",IF(AND(Q530&lt;&gt;"",Q530&gt;=Parametros!$B$11),"PARADO/SEM GIRO","OK"))))))))))</f>
        <v>OK</v>
      </c>
      <c r="T530" s="29" t="str">
        <f aca="false">IF(AND($S530="PARADO/SEM GIRO",$K530="KG",OR(Painel!$B$5="(Todos)",A530=Painel!$B$5)*OR(Painel!$E$5="(Todos)",P530=Painel!$E$5)),$J530+ROW()/10000000,"")</f>
        <v/>
      </c>
      <c r="U530" s="29" t="str">
        <f aca="false">IF(AND($S530="VENCIDO",$K530="KG",OR(Painel!$B$5="(Todos)",A530=Painel!$B$5)*OR(Painel!$E$5="(Todos)",P530=Painel!$E$5)),$J530+ROW()/10000000,"")</f>
        <v/>
      </c>
    </row>
    <row r="531" customFormat="false" ht="15" hidden="false" customHeight="false" outlineLevel="0" collapsed="false">
      <c r="A531" s="29" t="s">
        <v>53</v>
      </c>
      <c r="B531" s="29" t="s">
        <v>732</v>
      </c>
      <c r="C531" s="29" t="s">
        <v>662</v>
      </c>
      <c r="D531" s="29" t="s">
        <v>733</v>
      </c>
      <c r="E531" s="29" t="n">
        <v>1</v>
      </c>
      <c r="F531" s="29"/>
      <c r="G531" s="29" t="s">
        <v>734</v>
      </c>
      <c r="H531" s="30" t="n">
        <v>1000</v>
      </c>
      <c r="I531" s="31" t="n">
        <v>46276</v>
      </c>
      <c r="J531" s="30" t="n">
        <v>1000</v>
      </c>
      <c r="K531" s="29" t="s">
        <v>120</v>
      </c>
      <c r="L531" s="29" t="s">
        <v>133</v>
      </c>
      <c r="M531" s="29"/>
      <c r="N531" s="29" t="s">
        <v>122</v>
      </c>
      <c r="O531" s="31" t="n">
        <v>46817</v>
      </c>
      <c r="P531" s="29" t="s">
        <v>123</v>
      </c>
      <c r="Q531" s="29" t="n">
        <f aca="false">IFERROR(VALUE(L531),"")</f>
        <v>9</v>
      </c>
      <c r="R531" s="29" t="n">
        <f aca="true">IF(O531="","",O531-TODAY())</f>
        <v>532</v>
      </c>
      <c r="S531" s="29" t="str">
        <f aca="false">IF(C531="&lt;&lt; vazio &gt;&gt;","VAZIA",IF(AND(O531&lt;&gt;"",R531&lt;0),"VENCIDO",IF(AND(O531&lt;&gt;"",R531&lt;=Parametros!$B$10),"PRÓX. VENCIMENTO",IF(F531="Q","QUALIDADE",IF(F531="S","BLOQUEADO",IF(F531="R","RESTRITO/DEVOLUÇÃO",IF(OR(N531="QUAR",N531="QRES"),"QUARENTENA",IF(OR(B531="DESCARTE",B531="DEVOLUÇÃO"),"DESCARTE/DEVOLUÇÃO",IF(AND(D531="",K531&lt;&gt;""),"SEM LOTE",IF(AND(Q531&lt;&gt;"",Q531&gt;=Parametros!$B$11),"PARADO/SEM GIRO","OK"))))))))))</f>
        <v>OK</v>
      </c>
      <c r="T531" s="29" t="str">
        <f aca="false">IF(AND($S531="PARADO/SEM GIRO",$K531="KG",OR(Painel!$B$5="(Todos)",A531=Painel!$B$5)*OR(Painel!$E$5="(Todos)",P531=Painel!$E$5)),$J531+ROW()/10000000,"")</f>
        <v/>
      </c>
      <c r="U531" s="29" t="str">
        <f aca="false">IF(AND($S531="VENCIDO",$K531="KG",OR(Painel!$B$5="(Todos)",A531=Painel!$B$5)*OR(Painel!$E$5="(Todos)",P531=Painel!$E$5)),$J531+ROW()/10000000,"")</f>
        <v/>
      </c>
    </row>
    <row r="532" customFormat="false" ht="15" hidden="false" customHeight="false" outlineLevel="0" collapsed="false">
      <c r="A532" s="29" t="s">
        <v>53</v>
      </c>
      <c r="B532" s="29" t="s">
        <v>735</v>
      </c>
      <c r="C532" s="29" t="s">
        <v>662</v>
      </c>
      <c r="D532" s="29" t="s">
        <v>663</v>
      </c>
      <c r="E532" s="29" t="n">
        <v>1</v>
      </c>
      <c r="F532" s="29"/>
      <c r="G532" s="29" t="s">
        <v>736</v>
      </c>
      <c r="H532" s="30" t="n">
        <v>1000</v>
      </c>
      <c r="I532" s="31" t="n">
        <v>46274</v>
      </c>
      <c r="J532" s="30" t="n">
        <v>1000</v>
      </c>
      <c r="K532" s="29" t="s">
        <v>120</v>
      </c>
      <c r="L532" s="29" t="s">
        <v>138</v>
      </c>
      <c r="M532" s="29"/>
      <c r="N532" s="29" t="s">
        <v>122</v>
      </c>
      <c r="O532" s="31" t="n">
        <v>46818</v>
      </c>
      <c r="P532" s="29" t="s">
        <v>123</v>
      </c>
      <c r="Q532" s="29" t="n">
        <f aca="false">IFERROR(VALUE(L532),"")</f>
        <v>11</v>
      </c>
      <c r="R532" s="29" t="n">
        <f aca="true">IF(O532="","",O532-TODAY())</f>
        <v>533</v>
      </c>
      <c r="S532" s="29" t="str">
        <f aca="false">IF(C532="&lt;&lt; vazio &gt;&gt;","VAZIA",IF(AND(O532&lt;&gt;"",R532&lt;0),"VENCIDO",IF(AND(O532&lt;&gt;"",R532&lt;=Parametros!$B$10),"PRÓX. VENCIMENTO",IF(F532="Q","QUALIDADE",IF(F532="S","BLOQUEADO",IF(F532="R","RESTRITO/DEVOLUÇÃO",IF(OR(N532="QUAR",N532="QRES"),"QUARENTENA",IF(OR(B532="DESCARTE",B532="DEVOLUÇÃO"),"DESCARTE/DEVOLUÇÃO",IF(AND(D532="",K532&lt;&gt;""),"SEM LOTE",IF(AND(Q532&lt;&gt;"",Q532&gt;=Parametros!$B$11),"PARADO/SEM GIRO","OK"))))))))))</f>
        <v>OK</v>
      </c>
      <c r="T532" s="29" t="str">
        <f aca="false">IF(AND($S532="PARADO/SEM GIRO",$K532="KG",OR(Painel!$B$5="(Todos)",A532=Painel!$B$5)*OR(Painel!$E$5="(Todos)",P532=Painel!$E$5)),$J532+ROW()/10000000,"")</f>
        <v/>
      </c>
      <c r="U532" s="29" t="str">
        <f aca="false">IF(AND($S532="VENCIDO",$K532="KG",OR(Painel!$B$5="(Todos)",A532=Painel!$B$5)*OR(Painel!$E$5="(Todos)",P532=Painel!$E$5)),$J532+ROW()/10000000,"")</f>
        <v/>
      </c>
    </row>
    <row r="533" customFormat="false" ht="15" hidden="false" customHeight="false" outlineLevel="0" collapsed="false">
      <c r="A533" s="29" t="s">
        <v>53</v>
      </c>
      <c r="B533" s="29" t="s">
        <v>737</v>
      </c>
      <c r="C533" s="29" t="s">
        <v>222</v>
      </c>
      <c r="D533" s="29" t="s">
        <v>738</v>
      </c>
      <c r="E533" s="29" t="n">
        <v>1</v>
      </c>
      <c r="F533" s="29" t="s">
        <v>268</v>
      </c>
      <c r="G533" s="29" t="s">
        <v>739</v>
      </c>
      <c r="H533" s="30" t="n">
        <v>1000</v>
      </c>
      <c r="I533" s="31" t="n">
        <v>46279</v>
      </c>
      <c r="J533" s="30" t="n">
        <v>1000</v>
      </c>
      <c r="K533" s="29" t="s">
        <v>120</v>
      </c>
      <c r="L533" s="29" t="s">
        <v>350</v>
      </c>
      <c r="M533" s="29"/>
      <c r="N533" s="29" t="s">
        <v>122</v>
      </c>
      <c r="O533" s="31" t="n">
        <v>46826</v>
      </c>
      <c r="P533" s="29" t="s">
        <v>123</v>
      </c>
      <c r="Q533" s="29" t="n">
        <f aca="false">IFERROR(VALUE(L533),"")</f>
        <v>6</v>
      </c>
      <c r="R533" s="29" t="n">
        <f aca="true">IF(O533="","",O533-TODAY())</f>
        <v>541</v>
      </c>
      <c r="S533" s="29" t="str">
        <f aca="false">IF(C533="&lt;&lt; vazio &gt;&gt;","VAZIA",IF(AND(O533&lt;&gt;"",R533&lt;0),"VENCIDO",IF(AND(O533&lt;&gt;"",R533&lt;=Parametros!$B$10),"PRÓX. VENCIMENTO",IF(F533="Q","QUALIDADE",IF(F533="S","BLOQUEADO",IF(F533="R","RESTRITO/DEVOLUÇÃO",IF(OR(N533="QUAR",N533="QRES"),"QUARENTENA",IF(OR(B533="DESCARTE",B533="DEVOLUÇÃO"),"DESCARTE/DEVOLUÇÃO",IF(AND(D533="",K533&lt;&gt;""),"SEM LOTE",IF(AND(Q533&lt;&gt;"",Q533&gt;=Parametros!$B$11),"PARADO/SEM GIRO","OK"))))))))))</f>
        <v>QUALIDADE</v>
      </c>
      <c r="T533" s="29" t="str">
        <f aca="false">IF(AND($S533="PARADO/SEM GIRO",$K533="KG",OR(Painel!$B$5="(Todos)",A533=Painel!$B$5)*OR(Painel!$E$5="(Todos)",P533=Painel!$E$5)),$J533+ROW()/10000000,"")</f>
        <v/>
      </c>
      <c r="U533" s="29" t="str">
        <f aca="false">IF(AND($S533="VENCIDO",$K533="KG",OR(Painel!$B$5="(Todos)",A533=Painel!$B$5)*OR(Painel!$E$5="(Todos)",P533=Painel!$E$5)),$J533+ROW()/10000000,"")</f>
        <v/>
      </c>
    </row>
    <row r="534" customFormat="false" ht="15" hidden="false" customHeight="false" outlineLevel="0" collapsed="false">
      <c r="A534" s="29" t="s">
        <v>53</v>
      </c>
      <c r="B534" s="29" t="s">
        <v>740</v>
      </c>
      <c r="C534" s="29" t="s">
        <v>741</v>
      </c>
      <c r="D534" s="29" t="s">
        <v>742</v>
      </c>
      <c r="E534" s="29" t="n">
        <v>1</v>
      </c>
      <c r="F534" s="29" t="s">
        <v>268</v>
      </c>
      <c r="G534" s="29" t="s">
        <v>743</v>
      </c>
      <c r="H534" s="30" t="n">
        <v>1080</v>
      </c>
      <c r="I534" s="31" t="n">
        <v>46280</v>
      </c>
      <c r="J534" s="30" t="n">
        <v>1080</v>
      </c>
      <c r="K534" s="29" t="s">
        <v>120</v>
      </c>
      <c r="L534" s="29" t="s">
        <v>144</v>
      </c>
      <c r="M534" s="29"/>
      <c r="N534" s="29" t="s">
        <v>122</v>
      </c>
      <c r="O534" s="31" t="n">
        <v>46645</v>
      </c>
      <c r="P534" s="29" t="s">
        <v>123</v>
      </c>
      <c r="Q534" s="29" t="n">
        <f aca="false">IFERROR(VALUE(L534),"")</f>
        <v>5</v>
      </c>
      <c r="R534" s="29" t="n">
        <f aca="true">IF(O534="","",O534-TODAY())</f>
        <v>360</v>
      </c>
      <c r="S534" s="29" t="str">
        <f aca="false">IF(C534="&lt;&lt; vazio &gt;&gt;","VAZIA",IF(AND(O534&lt;&gt;"",R534&lt;0),"VENCIDO",IF(AND(O534&lt;&gt;"",R534&lt;=Parametros!$B$10),"PRÓX. VENCIMENTO",IF(F534="Q","QUALIDADE",IF(F534="S","BLOQUEADO",IF(F534="R","RESTRITO/DEVOLUÇÃO",IF(OR(N534="QUAR",N534="QRES"),"QUARENTENA",IF(OR(B534="DESCARTE",B534="DEVOLUÇÃO"),"DESCARTE/DEVOLUÇÃO",IF(AND(D534="",K534&lt;&gt;""),"SEM LOTE",IF(AND(Q534&lt;&gt;"",Q534&gt;=Parametros!$B$11),"PARADO/SEM GIRO","OK"))))))))))</f>
        <v>QUALIDADE</v>
      </c>
      <c r="T534" s="29" t="str">
        <f aca="false">IF(AND($S534="PARADO/SEM GIRO",$K534="KG",OR(Painel!$B$5="(Todos)",A534=Painel!$B$5)*OR(Painel!$E$5="(Todos)",P534=Painel!$E$5)),$J534+ROW()/10000000,"")</f>
        <v/>
      </c>
      <c r="U534" s="29" t="str">
        <f aca="false">IF(AND($S534="VENCIDO",$K534="KG",OR(Painel!$B$5="(Todos)",A534=Painel!$B$5)*OR(Painel!$E$5="(Todos)",P534=Painel!$E$5)),$J534+ROW()/10000000,"")</f>
        <v/>
      </c>
    </row>
    <row r="535" customFormat="false" ht="15" hidden="false" customHeight="false" outlineLevel="0" collapsed="false">
      <c r="A535" s="29" t="s">
        <v>53</v>
      </c>
      <c r="B535" s="29" t="s">
        <v>744</v>
      </c>
      <c r="C535" s="29" t="s">
        <v>322</v>
      </c>
      <c r="D535" s="29" t="s">
        <v>688</v>
      </c>
      <c r="E535" s="29" t="n">
        <v>1</v>
      </c>
      <c r="F535" s="29"/>
      <c r="G535" s="29" t="s">
        <v>745</v>
      </c>
      <c r="H535" s="30" t="n">
        <v>999.9</v>
      </c>
      <c r="I535" s="31" t="n">
        <v>46280</v>
      </c>
      <c r="J535" s="30" t="n">
        <v>999.9</v>
      </c>
      <c r="K535" s="29" t="s">
        <v>120</v>
      </c>
      <c r="L535" s="29" t="s">
        <v>144</v>
      </c>
      <c r="M535" s="29"/>
      <c r="N535" s="29" t="s">
        <v>122</v>
      </c>
      <c r="O535" s="31" t="n">
        <v>46637</v>
      </c>
      <c r="P535" s="29" t="s">
        <v>123</v>
      </c>
      <c r="Q535" s="29" t="n">
        <f aca="false">IFERROR(VALUE(L535),"")</f>
        <v>5</v>
      </c>
      <c r="R535" s="29" t="n">
        <f aca="true">IF(O535="","",O535-TODAY())</f>
        <v>352</v>
      </c>
      <c r="S535" s="29" t="str">
        <f aca="false">IF(C535="&lt;&lt; vazio &gt;&gt;","VAZIA",IF(AND(O535&lt;&gt;"",R535&lt;0),"VENCIDO",IF(AND(O535&lt;&gt;"",R535&lt;=Parametros!$B$10),"PRÓX. VENCIMENTO",IF(F535="Q","QUALIDADE",IF(F535="S","BLOQUEADO",IF(F535="R","RESTRITO/DEVOLUÇÃO",IF(OR(N535="QUAR",N535="QRES"),"QUARENTENA",IF(OR(B535="DESCARTE",B535="DEVOLUÇÃO"),"DESCARTE/DEVOLUÇÃO",IF(AND(D535="",K535&lt;&gt;""),"SEM LOTE",IF(AND(Q535&lt;&gt;"",Q535&gt;=Parametros!$B$11),"PARADO/SEM GIRO","OK"))))))))))</f>
        <v>OK</v>
      </c>
      <c r="T535" s="29" t="str">
        <f aca="false">IF(AND($S535="PARADO/SEM GIRO",$K535="KG",OR(Painel!$B$5="(Todos)",A535=Painel!$B$5)*OR(Painel!$E$5="(Todos)",P535=Painel!$E$5)),$J535+ROW()/10000000,"")</f>
        <v/>
      </c>
      <c r="U535" s="29" t="str">
        <f aca="false">IF(AND($S535="VENCIDO",$K535="KG",OR(Painel!$B$5="(Todos)",A535=Painel!$B$5)*OR(Painel!$E$5="(Todos)",P535=Painel!$E$5)),$J535+ROW()/10000000,"")</f>
        <v/>
      </c>
    </row>
    <row r="536" customFormat="false" ht="15" hidden="false" customHeight="false" outlineLevel="0" collapsed="false">
      <c r="A536" s="29" t="s">
        <v>53</v>
      </c>
      <c r="B536" s="29" t="s">
        <v>746</v>
      </c>
      <c r="C536" s="29" t="s">
        <v>247</v>
      </c>
      <c r="D536" s="29" t="s">
        <v>747</v>
      </c>
      <c r="E536" s="29" t="n">
        <v>1</v>
      </c>
      <c r="F536" s="29"/>
      <c r="G536" s="29" t="s">
        <v>748</v>
      </c>
      <c r="H536" s="30" t="n">
        <v>800</v>
      </c>
      <c r="I536" s="31" t="n">
        <v>46189</v>
      </c>
      <c r="J536" s="30" t="n">
        <v>800</v>
      </c>
      <c r="K536" s="29" t="s">
        <v>120</v>
      </c>
      <c r="L536" s="29" t="s">
        <v>749</v>
      </c>
      <c r="M536" s="29"/>
      <c r="N536" s="29" t="s">
        <v>122</v>
      </c>
      <c r="O536" s="31" t="n">
        <v>46723</v>
      </c>
      <c r="P536" s="29" t="s">
        <v>123</v>
      </c>
      <c r="Q536" s="29" t="n">
        <f aca="false">IFERROR(VALUE(L536),"")</f>
        <v>96</v>
      </c>
      <c r="R536" s="29" t="n">
        <f aca="true">IF(O536="","",O536-TODAY())</f>
        <v>438</v>
      </c>
      <c r="S536" s="29" t="str">
        <f aca="false">IF(C536="&lt;&lt; vazio &gt;&gt;","VAZIA",IF(AND(O536&lt;&gt;"",R536&lt;0),"VENCIDO",IF(AND(O536&lt;&gt;"",R536&lt;=Parametros!$B$10),"PRÓX. VENCIMENTO",IF(F536="Q","QUALIDADE",IF(F536="S","BLOQUEADO",IF(F536="R","RESTRITO/DEVOLUÇÃO",IF(OR(N536="QUAR",N536="QRES"),"QUARENTENA",IF(OR(B536="DESCARTE",B536="DEVOLUÇÃO"),"DESCARTE/DEVOLUÇÃO",IF(AND(D536="",K536&lt;&gt;""),"SEM LOTE",IF(AND(Q536&lt;&gt;"",Q536&gt;=Parametros!$B$11),"PARADO/SEM GIRO","OK"))))))))))</f>
        <v>PARADO/SEM GIRO</v>
      </c>
      <c r="T536" s="29" t="n">
        <f aca="false">IF(AND($S536="PARADO/SEM GIRO",$K536="KG",OR(Painel!$B$5="(Todos)",A536=Painel!$B$5)*OR(Painel!$E$5="(Todos)",P536=Painel!$E$5)),$J536+ROW()/10000000,"")</f>
        <v>800.0000536</v>
      </c>
      <c r="U536" s="29" t="str">
        <f aca="false">IF(AND($S536="VENCIDO",$K536="KG",OR(Painel!$B$5="(Todos)",A536=Painel!$B$5)*OR(Painel!$E$5="(Todos)",P536=Painel!$E$5)),$J536+ROW()/10000000,"")</f>
        <v/>
      </c>
    </row>
    <row r="537" customFormat="false" ht="15" hidden="false" customHeight="false" outlineLevel="0" collapsed="false">
      <c r="A537" s="29" t="s">
        <v>53</v>
      </c>
      <c r="B537" s="29" t="s">
        <v>750</v>
      </c>
      <c r="C537" s="29" t="s">
        <v>308</v>
      </c>
      <c r="D537" s="29" t="s">
        <v>730</v>
      </c>
      <c r="E537" s="29" t="n">
        <v>1</v>
      </c>
      <c r="F537" s="29"/>
      <c r="G537" s="29" t="s">
        <v>751</v>
      </c>
      <c r="H537" s="30" t="n">
        <v>315</v>
      </c>
      <c r="I537" s="31" t="n">
        <v>46276</v>
      </c>
      <c r="J537" s="30" t="n">
        <v>315</v>
      </c>
      <c r="K537" s="29" t="s">
        <v>120</v>
      </c>
      <c r="L537" s="29" t="s">
        <v>133</v>
      </c>
      <c r="M537" s="29"/>
      <c r="N537" s="29" t="s">
        <v>122</v>
      </c>
      <c r="O537" s="31" t="n">
        <v>46817</v>
      </c>
      <c r="P537" s="29" t="s">
        <v>123</v>
      </c>
      <c r="Q537" s="29" t="n">
        <f aca="false">IFERROR(VALUE(L537),"")</f>
        <v>9</v>
      </c>
      <c r="R537" s="29" t="n">
        <f aca="true">IF(O537="","",O537-TODAY())</f>
        <v>532</v>
      </c>
      <c r="S537" s="29" t="str">
        <f aca="false">IF(C537="&lt;&lt; vazio &gt;&gt;","VAZIA",IF(AND(O537&lt;&gt;"",R537&lt;0),"VENCIDO",IF(AND(O537&lt;&gt;"",R537&lt;=Parametros!$B$10),"PRÓX. VENCIMENTO",IF(F537="Q","QUALIDADE",IF(F537="S","BLOQUEADO",IF(F537="R","RESTRITO/DEVOLUÇÃO",IF(OR(N537="QUAR",N537="QRES"),"QUARENTENA",IF(OR(B537="DESCARTE",B537="DEVOLUÇÃO"),"DESCARTE/DEVOLUÇÃO",IF(AND(D537="",K537&lt;&gt;""),"SEM LOTE",IF(AND(Q537&lt;&gt;"",Q537&gt;=Parametros!$B$11),"PARADO/SEM GIRO","OK"))))))))))</f>
        <v>OK</v>
      </c>
      <c r="T537" s="29" t="str">
        <f aca="false">IF(AND($S537="PARADO/SEM GIRO",$K537="KG",OR(Painel!$B$5="(Todos)",A537=Painel!$B$5)*OR(Painel!$E$5="(Todos)",P537=Painel!$E$5)),$J537+ROW()/10000000,"")</f>
        <v/>
      </c>
      <c r="U537" s="29" t="str">
        <f aca="false">IF(AND($S537="VENCIDO",$K537="KG",OR(Painel!$B$5="(Todos)",A537=Painel!$B$5)*OR(Painel!$E$5="(Todos)",P537=Painel!$E$5)),$J537+ROW()/10000000,"")</f>
        <v/>
      </c>
    </row>
    <row r="538" customFormat="false" ht="15" hidden="false" customHeight="false" outlineLevel="0" collapsed="false">
      <c r="A538" s="29" t="s">
        <v>53</v>
      </c>
      <c r="B538" s="29" t="s">
        <v>752</v>
      </c>
      <c r="C538" s="29" t="s">
        <v>308</v>
      </c>
      <c r="D538" s="29" t="s">
        <v>730</v>
      </c>
      <c r="E538" s="29" t="n">
        <v>1</v>
      </c>
      <c r="F538" s="29"/>
      <c r="G538" s="29" t="s">
        <v>753</v>
      </c>
      <c r="H538" s="30" t="n">
        <v>315</v>
      </c>
      <c r="I538" s="31" t="n">
        <v>46276</v>
      </c>
      <c r="J538" s="30" t="n">
        <v>315</v>
      </c>
      <c r="K538" s="29" t="s">
        <v>120</v>
      </c>
      <c r="L538" s="29" t="s">
        <v>133</v>
      </c>
      <c r="M538" s="29"/>
      <c r="N538" s="29" t="s">
        <v>122</v>
      </c>
      <c r="O538" s="31" t="n">
        <v>46817</v>
      </c>
      <c r="P538" s="29" t="s">
        <v>123</v>
      </c>
      <c r="Q538" s="29" t="n">
        <f aca="false">IFERROR(VALUE(L538),"")</f>
        <v>9</v>
      </c>
      <c r="R538" s="29" t="n">
        <f aca="true">IF(O538="","",O538-TODAY())</f>
        <v>532</v>
      </c>
      <c r="S538" s="29" t="str">
        <f aca="false">IF(C538="&lt;&lt; vazio &gt;&gt;","VAZIA",IF(AND(O538&lt;&gt;"",R538&lt;0),"VENCIDO",IF(AND(O538&lt;&gt;"",R538&lt;=Parametros!$B$10),"PRÓX. VENCIMENTO",IF(F538="Q","QUALIDADE",IF(F538="S","BLOQUEADO",IF(F538="R","RESTRITO/DEVOLUÇÃO",IF(OR(N538="QUAR",N538="QRES"),"QUARENTENA",IF(OR(B538="DESCARTE",B538="DEVOLUÇÃO"),"DESCARTE/DEVOLUÇÃO",IF(AND(D538="",K538&lt;&gt;""),"SEM LOTE",IF(AND(Q538&lt;&gt;"",Q538&gt;=Parametros!$B$11),"PARADO/SEM GIRO","OK"))))))))))</f>
        <v>OK</v>
      </c>
      <c r="T538" s="29" t="str">
        <f aca="false">IF(AND($S538="PARADO/SEM GIRO",$K538="KG",OR(Painel!$B$5="(Todos)",A538=Painel!$B$5)*OR(Painel!$E$5="(Todos)",P538=Painel!$E$5)),$J538+ROW()/10000000,"")</f>
        <v/>
      </c>
      <c r="U538" s="29" t="str">
        <f aca="false">IF(AND($S538="VENCIDO",$K538="KG",OR(Painel!$B$5="(Todos)",A538=Painel!$B$5)*OR(Painel!$E$5="(Todos)",P538=Painel!$E$5)),$J538+ROW()/10000000,"")</f>
        <v/>
      </c>
    </row>
    <row r="539" customFormat="false" ht="15" hidden="false" customHeight="false" outlineLevel="0" collapsed="false">
      <c r="A539" s="29" t="s">
        <v>53</v>
      </c>
      <c r="B539" s="29" t="s">
        <v>754</v>
      </c>
      <c r="C539" s="29" t="s">
        <v>662</v>
      </c>
      <c r="D539" s="29" t="s">
        <v>733</v>
      </c>
      <c r="E539" s="29" t="n">
        <v>1</v>
      </c>
      <c r="F539" s="29"/>
      <c r="G539" s="29" t="s">
        <v>755</v>
      </c>
      <c r="H539" s="30" t="n">
        <v>1000</v>
      </c>
      <c r="I539" s="31" t="n">
        <v>46276</v>
      </c>
      <c r="J539" s="30" t="n">
        <v>1000</v>
      </c>
      <c r="K539" s="29" t="s">
        <v>120</v>
      </c>
      <c r="L539" s="29" t="s">
        <v>133</v>
      </c>
      <c r="M539" s="29"/>
      <c r="N539" s="29" t="s">
        <v>122</v>
      </c>
      <c r="O539" s="31" t="n">
        <v>46817</v>
      </c>
      <c r="P539" s="29" t="s">
        <v>123</v>
      </c>
      <c r="Q539" s="29" t="n">
        <f aca="false">IFERROR(VALUE(L539),"")</f>
        <v>9</v>
      </c>
      <c r="R539" s="29" t="n">
        <f aca="true">IF(O539="","",O539-TODAY())</f>
        <v>532</v>
      </c>
      <c r="S539" s="29" t="str">
        <f aca="false">IF(C539="&lt;&lt; vazio &gt;&gt;","VAZIA",IF(AND(O539&lt;&gt;"",R539&lt;0),"VENCIDO",IF(AND(O539&lt;&gt;"",R539&lt;=Parametros!$B$10),"PRÓX. VENCIMENTO",IF(F539="Q","QUALIDADE",IF(F539="S","BLOQUEADO",IF(F539="R","RESTRITO/DEVOLUÇÃO",IF(OR(N539="QUAR",N539="QRES"),"QUARENTENA",IF(OR(B539="DESCARTE",B539="DEVOLUÇÃO"),"DESCARTE/DEVOLUÇÃO",IF(AND(D539="",K539&lt;&gt;""),"SEM LOTE",IF(AND(Q539&lt;&gt;"",Q539&gt;=Parametros!$B$11),"PARADO/SEM GIRO","OK"))))))))))</f>
        <v>OK</v>
      </c>
      <c r="T539" s="29" t="str">
        <f aca="false">IF(AND($S539="PARADO/SEM GIRO",$K539="KG",OR(Painel!$B$5="(Todos)",A539=Painel!$B$5)*OR(Painel!$E$5="(Todos)",P539=Painel!$E$5)),$J539+ROW()/10000000,"")</f>
        <v/>
      </c>
      <c r="U539" s="29" t="str">
        <f aca="false">IF(AND($S539="VENCIDO",$K539="KG",OR(Painel!$B$5="(Todos)",A539=Painel!$B$5)*OR(Painel!$E$5="(Todos)",P539=Painel!$E$5)),$J539+ROW()/10000000,"")</f>
        <v/>
      </c>
    </row>
    <row r="540" customFormat="false" ht="15" hidden="false" customHeight="false" outlineLevel="0" collapsed="false">
      <c r="A540" s="29" t="s">
        <v>53</v>
      </c>
      <c r="B540" s="29" t="s">
        <v>756</v>
      </c>
      <c r="C540" s="29" t="s">
        <v>250</v>
      </c>
      <c r="D540" s="29" t="s">
        <v>757</v>
      </c>
      <c r="E540" s="29" t="n">
        <v>1</v>
      </c>
      <c r="F540" s="29"/>
      <c r="G540" s="29" t="s">
        <v>758</v>
      </c>
      <c r="H540" s="30" t="n">
        <v>1000</v>
      </c>
      <c r="I540" s="31" t="n">
        <v>46274</v>
      </c>
      <c r="J540" s="30" t="n">
        <v>1000</v>
      </c>
      <c r="K540" s="29" t="s">
        <v>120</v>
      </c>
      <c r="L540" s="29" t="s">
        <v>138</v>
      </c>
      <c r="M540" s="29"/>
      <c r="N540" s="29" t="s">
        <v>122</v>
      </c>
      <c r="O540" s="31" t="n">
        <v>46818</v>
      </c>
      <c r="P540" s="29" t="s">
        <v>123</v>
      </c>
      <c r="Q540" s="29" t="n">
        <f aca="false">IFERROR(VALUE(L540),"")</f>
        <v>11</v>
      </c>
      <c r="R540" s="29" t="n">
        <f aca="true">IF(O540="","",O540-TODAY())</f>
        <v>533</v>
      </c>
      <c r="S540" s="29" t="str">
        <f aca="false">IF(C540="&lt;&lt; vazio &gt;&gt;","VAZIA",IF(AND(O540&lt;&gt;"",R540&lt;0),"VENCIDO",IF(AND(O540&lt;&gt;"",R540&lt;=Parametros!$B$10),"PRÓX. VENCIMENTO",IF(F540="Q","QUALIDADE",IF(F540="S","BLOQUEADO",IF(F540="R","RESTRITO/DEVOLUÇÃO",IF(OR(N540="QUAR",N540="QRES"),"QUARENTENA",IF(OR(B540="DESCARTE",B540="DEVOLUÇÃO"),"DESCARTE/DEVOLUÇÃO",IF(AND(D540="",K540&lt;&gt;""),"SEM LOTE",IF(AND(Q540&lt;&gt;"",Q540&gt;=Parametros!$B$11),"PARADO/SEM GIRO","OK"))))))))))</f>
        <v>OK</v>
      </c>
      <c r="T540" s="29" t="str">
        <f aca="false">IF(AND($S540="PARADO/SEM GIRO",$K540="KG",OR(Painel!$B$5="(Todos)",A540=Painel!$B$5)*OR(Painel!$E$5="(Todos)",P540=Painel!$E$5)),$J540+ROW()/10000000,"")</f>
        <v/>
      </c>
      <c r="U540" s="29" t="str">
        <f aca="false">IF(AND($S540="VENCIDO",$K540="KG",OR(Painel!$B$5="(Todos)",A540=Painel!$B$5)*OR(Painel!$E$5="(Todos)",P540=Painel!$E$5)),$J540+ROW()/10000000,"")</f>
        <v/>
      </c>
    </row>
    <row r="541" customFormat="false" ht="15" hidden="false" customHeight="false" outlineLevel="0" collapsed="false">
      <c r="A541" s="29" t="s">
        <v>53</v>
      </c>
      <c r="B541" s="29" t="s">
        <v>759</v>
      </c>
      <c r="C541" s="29" t="s">
        <v>222</v>
      </c>
      <c r="D541" s="29" t="s">
        <v>675</v>
      </c>
      <c r="E541" s="29" t="n">
        <v>1</v>
      </c>
      <c r="F541" s="29" t="s">
        <v>137</v>
      </c>
      <c r="G541" s="29" t="s">
        <v>760</v>
      </c>
      <c r="H541" s="30" t="n">
        <v>980</v>
      </c>
      <c r="I541" s="31" t="n">
        <v>46259</v>
      </c>
      <c r="J541" s="30" t="n">
        <v>980</v>
      </c>
      <c r="K541" s="29" t="s">
        <v>120</v>
      </c>
      <c r="L541" s="29" t="s">
        <v>677</v>
      </c>
      <c r="M541" s="29"/>
      <c r="N541" s="29" t="s">
        <v>122</v>
      </c>
      <c r="O541" s="31" t="n">
        <v>46797</v>
      </c>
      <c r="P541" s="29" t="s">
        <v>123</v>
      </c>
      <c r="Q541" s="29" t="n">
        <f aca="false">IFERROR(VALUE(L541),"")</f>
        <v>26</v>
      </c>
      <c r="R541" s="29" t="n">
        <f aca="true">IF(O541="","",O541-TODAY())</f>
        <v>512</v>
      </c>
      <c r="S541" s="29" t="str">
        <f aca="false">IF(C541="&lt;&lt; vazio &gt;&gt;","VAZIA",IF(AND(O541&lt;&gt;"",R541&lt;0),"VENCIDO",IF(AND(O541&lt;&gt;"",R541&lt;=Parametros!$B$10),"PRÓX. VENCIMENTO",IF(F541="Q","QUALIDADE",IF(F541="S","BLOQUEADO",IF(F541="R","RESTRITO/DEVOLUÇÃO",IF(OR(N541="QUAR",N541="QRES"),"QUARENTENA",IF(OR(B541="DESCARTE",B541="DEVOLUÇÃO"),"DESCARTE/DEVOLUÇÃO",IF(AND(D541="",K541&lt;&gt;""),"SEM LOTE",IF(AND(Q541&lt;&gt;"",Q541&gt;=Parametros!$B$11),"PARADO/SEM GIRO","OK"))))))))))</f>
        <v>BLOQUEADO</v>
      </c>
      <c r="T541" s="29" t="str">
        <f aca="false">IF(AND($S541="PARADO/SEM GIRO",$K541="KG",OR(Painel!$B$5="(Todos)",A541=Painel!$B$5)*OR(Painel!$E$5="(Todos)",P541=Painel!$E$5)),$J541+ROW()/10000000,"")</f>
        <v/>
      </c>
      <c r="U541" s="29" t="str">
        <f aca="false">IF(AND($S541="VENCIDO",$K541="KG",OR(Painel!$B$5="(Todos)",A541=Painel!$B$5)*OR(Painel!$E$5="(Todos)",P541=Painel!$E$5)),$J541+ROW()/10000000,"")</f>
        <v/>
      </c>
    </row>
    <row r="542" customFormat="false" ht="15" hidden="false" customHeight="false" outlineLevel="0" collapsed="false">
      <c r="A542" s="29" t="s">
        <v>53</v>
      </c>
      <c r="B542" s="29" t="s">
        <v>761</v>
      </c>
      <c r="C542" s="29" t="s">
        <v>369</v>
      </c>
      <c r="D542" s="29" t="s">
        <v>762</v>
      </c>
      <c r="E542" s="29" t="n">
        <v>1</v>
      </c>
      <c r="F542" s="29"/>
      <c r="G542" s="29" t="s">
        <v>763</v>
      </c>
      <c r="H542" s="30" t="n">
        <v>1000</v>
      </c>
      <c r="I542" s="31" t="n">
        <v>46258</v>
      </c>
      <c r="J542" s="30" t="n">
        <v>1000</v>
      </c>
      <c r="K542" s="29" t="s">
        <v>120</v>
      </c>
      <c r="L542" s="29" t="s">
        <v>294</v>
      </c>
      <c r="M542" s="29"/>
      <c r="N542" s="29" t="s">
        <v>122</v>
      </c>
      <c r="O542" s="31" t="n">
        <v>46799</v>
      </c>
      <c r="P542" s="29" t="s">
        <v>123</v>
      </c>
      <c r="Q542" s="29" t="n">
        <f aca="false">IFERROR(VALUE(L542),"")</f>
        <v>27</v>
      </c>
      <c r="R542" s="29" t="n">
        <f aca="true">IF(O542="","",O542-TODAY())</f>
        <v>514</v>
      </c>
      <c r="S542" s="29" t="str">
        <f aca="false">IF(C542="&lt;&lt; vazio &gt;&gt;","VAZIA",IF(AND(O542&lt;&gt;"",R542&lt;0),"VENCIDO",IF(AND(O542&lt;&gt;"",R542&lt;=Parametros!$B$10),"PRÓX. VENCIMENTO",IF(F542="Q","QUALIDADE",IF(F542="S","BLOQUEADO",IF(F542="R","RESTRITO/DEVOLUÇÃO",IF(OR(N542="QUAR",N542="QRES"),"QUARENTENA",IF(OR(B542="DESCARTE",B542="DEVOLUÇÃO"),"DESCARTE/DEVOLUÇÃO",IF(AND(D542="",K542&lt;&gt;""),"SEM LOTE",IF(AND(Q542&lt;&gt;"",Q542&gt;=Parametros!$B$11),"PARADO/SEM GIRO","OK"))))))))))</f>
        <v>OK</v>
      </c>
      <c r="T542" s="29" t="str">
        <f aca="false">IF(AND($S542="PARADO/SEM GIRO",$K542="KG",OR(Painel!$B$5="(Todos)",A542=Painel!$B$5)*OR(Painel!$E$5="(Todos)",P542=Painel!$E$5)),$J542+ROW()/10000000,"")</f>
        <v/>
      </c>
      <c r="U542" s="29" t="str">
        <f aca="false">IF(AND($S542="VENCIDO",$K542="KG",OR(Painel!$B$5="(Todos)",A542=Painel!$B$5)*OR(Painel!$E$5="(Todos)",P542=Painel!$E$5)),$J542+ROW()/10000000,"")</f>
        <v/>
      </c>
    </row>
    <row r="543" customFormat="false" ht="15" hidden="false" customHeight="false" outlineLevel="0" collapsed="false">
      <c r="A543" s="29" t="s">
        <v>53</v>
      </c>
      <c r="B543" s="29" t="s">
        <v>764</v>
      </c>
      <c r="C543" s="29" t="s">
        <v>167</v>
      </c>
      <c r="D543" s="29" t="s">
        <v>765</v>
      </c>
      <c r="E543" s="29" t="n">
        <v>1</v>
      </c>
      <c r="F543" s="29" t="s">
        <v>268</v>
      </c>
      <c r="G543" s="29" t="s">
        <v>766</v>
      </c>
      <c r="H543" s="30" t="n">
        <v>590.4</v>
      </c>
      <c r="I543" s="31" t="n">
        <v>46283</v>
      </c>
      <c r="J543" s="30" t="n">
        <v>590.4</v>
      </c>
      <c r="K543" s="29" t="s">
        <v>120</v>
      </c>
      <c r="L543" s="29" t="s">
        <v>176</v>
      </c>
      <c r="M543" s="29"/>
      <c r="N543" s="29" t="s">
        <v>122</v>
      </c>
      <c r="O543" s="31" t="n">
        <v>46830</v>
      </c>
      <c r="P543" s="29" t="s">
        <v>123</v>
      </c>
      <c r="Q543" s="29" t="n">
        <f aca="false">IFERROR(VALUE(L543),"")</f>
        <v>2</v>
      </c>
      <c r="R543" s="29" t="n">
        <f aca="true">IF(O543="","",O543-TODAY())</f>
        <v>545</v>
      </c>
      <c r="S543" s="29" t="str">
        <f aca="false">IF(C543="&lt;&lt; vazio &gt;&gt;","VAZIA",IF(AND(O543&lt;&gt;"",R543&lt;0),"VENCIDO",IF(AND(O543&lt;&gt;"",R543&lt;=Parametros!$B$10),"PRÓX. VENCIMENTO",IF(F543="Q","QUALIDADE",IF(F543="S","BLOQUEADO",IF(F543="R","RESTRITO/DEVOLUÇÃO",IF(OR(N543="QUAR",N543="QRES"),"QUARENTENA",IF(OR(B543="DESCARTE",B543="DEVOLUÇÃO"),"DESCARTE/DEVOLUÇÃO",IF(AND(D543="",K543&lt;&gt;""),"SEM LOTE",IF(AND(Q543&lt;&gt;"",Q543&gt;=Parametros!$B$11),"PARADO/SEM GIRO","OK"))))))))))</f>
        <v>QUALIDADE</v>
      </c>
      <c r="T543" s="29" t="str">
        <f aca="false">IF(AND($S543="PARADO/SEM GIRO",$K543="KG",OR(Painel!$B$5="(Todos)",A543=Painel!$B$5)*OR(Painel!$E$5="(Todos)",P543=Painel!$E$5)),$J543+ROW()/10000000,"")</f>
        <v/>
      </c>
      <c r="U543" s="29" t="str">
        <f aca="false">IF(AND($S543="VENCIDO",$K543="KG",OR(Painel!$B$5="(Todos)",A543=Painel!$B$5)*OR(Painel!$E$5="(Todos)",P543=Painel!$E$5)),$J543+ROW()/10000000,"")</f>
        <v/>
      </c>
    </row>
    <row r="544" customFormat="false" ht="15" hidden="false" customHeight="false" outlineLevel="0" collapsed="false">
      <c r="A544" s="29" t="s">
        <v>53</v>
      </c>
      <c r="B544" s="29" t="s">
        <v>767</v>
      </c>
      <c r="C544" s="29" t="s">
        <v>768</v>
      </c>
      <c r="D544" s="29" t="s">
        <v>769</v>
      </c>
      <c r="E544" s="29" t="n">
        <v>1</v>
      </c>
      <c r="F544" s="29"/>
      <c r="G544" s="29" t="s">
        <v>770</v>
      </c>
      <c r="H544" s="30" t="n">
        <v>800</v>
      </c>
      <c r="I544" s="31" t="n">
        <v>46263</v>
      </c>
      <c r="J544" s="30" t="n">
        <v>800</v>
      </c>
      <c r="K544" s="29" t="s">
        <v>120</v>
      </c>
      <c r="L544" s="29" t="s">
        <v>771</v>
      </c>
      <c r="M544" s="29"/>
      <c r="N544" s="29" t="s">
        <v>122</v>
      </c>
      <c r="O544" s="31" t="n">
        <v>46622</v>
      </c>
      <c r="P544" s="29" t="s">
        <v>123</v>
      </c>
      <c r="Q544" s="29" t="n">
        <f aca="false">IFERROR(VALUE(L544),"")</f>
        <v>22</v>
      </c>
      <c r="R544" s="29" t="n">
        <f aca="true">IF(O544="","",O544-TODAY())</f>
        <v>337</v>
      </c>
      <c r="S544" s="29" t="str">
        <f aca="false">IF(C544="&lt;&lt; vazio &gt;&gt;","VAZIA",IF(AND(O544&lt;&gt;"",R544&lt;0),"VENCIDO",IF(AND(O544&lt;&gt;"",R544&lt;=Parametros!$B$10),"PRÓX. VENCIMENTO",IF(F544="Q","QUALIDADE",IF(F544="S","BLOQUEADO",IF(F544="R","RESTRITO/DEVOLUÇÃO",IF(OR(N544="QUAR",N544="QRES"),"QUARENTENA",IF(OR(B544="DESCARTE",B544="DEVOLUÇÃO"),"DESCARTE/DEVOLUÇÃO",IF(AND(D544="",K544&lt;&gt;""),"SEM LOTE",IF(AND(Q544&lt;&gt;"",Q544&gt;=Parametros!$B$11),"PARADO/SEM GIRO","OK"))))))))))</f>
        <v>OK</v>
      </c>
      <c r="T544" s="29" t="str">
        <f aca="false">IF(AND($S544="PARADO/SEM GIRO",$K544="KG",OR(Painel!$B$5="(Todos)",A544=Painel!$B$5)*OR(Painel!$E$5="(Todos)",P544=Painel!$E$5)),$J544+ROW()/10000000,"")</f>
        <v/>
      </c>
      <c r="U544" s="29" t="str">
        <f aca="false">IF(AND($S544="VENCIDO",$K544="KG",OR(Painel!$B$5="(Todos)",A544=Painel!$B$5)*OR(Painel!$E$5="(Todos)",P544=Painel!$E$5)),$J544+ROW()/10000000,"")</f>
        <v/>
      </c>
    </row>
    <row r="545" customFormat="false" ht="15" hidden="false" customHeight="false" outlineLevel="0" collapsed="false">
      <c r="A545" s="29" t="s">
        <v>53</v>
      </c>
      <c r="B545" s="29" t="s">
        <v>772</v>
      </c>
      <c r="C545" s="29" t="s">
        <v>679</v>
      </c>
      <c r="D545" s="29" t="s">
        <v>685</v>
      </c>
      <c r="E545" s="29" t="n">
        <v>1</v>
      </c>
      <c r="F545" s="29" t="s">
        <v>268</v>
      </c>
      <c r="G545" s="29" t="s">
        <v>773</v>
      </c>
      <c r="H545" s="30" t="n">
        <v>560</v>
      </c>
      <c r="I545" s="31" t="n">
        <v>46283</v>
      </c>
      <c r="J545" s="30" t="n">
        <v>560</v>
      </c>
      <c r="K545" s="29" t="s">
        <v>120</v>
      </c>
      <c r="L545" s="29" t="s">
        <v>176</v>
      </c>
      <c r="M545" s="29"/>
      <c r="N545" s="29" t="s">
        <v>122</v>
      </c>
      <c r="O545" s="31" t="n">
        <v>46647</v>
      </c>
      <c r="P545" s="29" t="s">
        <v>123</v>
      </c>
      <c r="Q545" s="29" t="n">
        <f aca="false">IFERROR(VALUE(L545),"")</f>
        <v>2</v>
      </c>
      <c r="R545" s="29" t="n">
        <f aca="true">IF(O545="","",O545-TODAY())</f>
        <v>362</v>
      </c>
      <c r="S545" s="29" t="str">
        <f aca="false">IF(C545="&lt;&lt; vazio &gt;&gt;","VAZIA",IF(AND(O545&lt;&gt;"",R545&lt;0),"VENCIDO",IF(AND(O545&lt;&gt;"",R545&lt;=Parametros!$B$10),"PRÓX. VENCIMENTO",IF(F545="Q","QUALIDADE",IF(F545="S","BLOQUEADO",IF(F545="R","RESTRITO/DEVOLUÇÃO",IF(OR(N545="QUAR",N545="QRES"),"QUARENTENA",IF(OR(B545="DESCARTE",B545="DEVOLUÇÃO"),"DESCARTE/DEVOLUÇÃO",IF(AND(D545="",K545&lt;&gt;""),"SEM LOTE",IF(AND(Q545&lt;&gt;"",Q545&gt;=Parametros!$B$11),"PARADO/SEM GIRO","OK"))))))))))</f>
        <v>QUALIDADE</v>
      </c>
      <c r="T545" s="29" t="str">
        <f aca="false">IF(AND($S545="PARADO/SEM GIRO",$K545="KG",OR(Painel!$B$5="(Todos)",A545=Painel!$B$5)*OR(Painel!$E$5="(Todos)",P545=Painel!$E$5)),$J545+ROW()/10000000,"")</f>
        <v/>
      </c>
      <c r="U545" s="29" t="str">
        <f aca="false">IF(AND($S545="VENCIDO",$K545="KG",OR(Painel!$B$5="(Todos)",A545=Painel!$B$5)*OR(Painel!$E$5="(Todos)",P545=Painel!$E$5)),$J545+ROW()/10000000,"")</f>
        <v/>
      </c>
    </row>
    <row r="546" customFormat="false" ht="15" hidden="false" customHeight="false" outlineLevel="0" collapsed="false">
      <c r="A546" s="29" t="s">
        <v>53</v>
      </c>
      <c r="B546" s="29" t="s">
        <v>774</v>
      </c>
      <c r="C546" s="29" t="s">
        <v>250</v>
      </c>
      <c r="D546" s="29" t="s">
        <v>775</v>
      </c>
      <c r="E546" s="29" t="n">
        <v>1</v>
      </c>
      <c r="F546" s="29" t="s">
        <v>268</v>
      </c>
      <c r="G546" s="29" t="s">
        <v>776</v>
      </c>
      <c r="H546" s="30" t="n">
        <v>1000</v>
      </c>
      <c r="I546" s="31" t="n">
        <v>46283</v>
      </c>
      <c r="J546" s="30" t="n">
        <v>1000</v>
      </c>
      <c r="K546" s="29" t="s">
        <v>120</v>
      </c>
      <c r="L546" s="29" t="s">
        <v>176</v>
      </c>
      <c r="M546" s="29"/>
      <c r="N546" s="29" t="s">
        <v>122</v>
      </c>
      <c r="O546" s="31" t="n">
        <v>46830</v>
      </c>
      <c r="P546" s="29" t="s">
        <v>123</v>
      </c>
      <c r="Q546" s="29" t="n">
        <f aca="false">IFERROR(VALUE(L546),"")</f>
        <v>2</v>
      </c>
      <c r="R546" s="29" t="n">
        <f aca="true">IF(O546="","",O546-TODAY())</f>
        <v>545</v>
      </c>
      <c r="S546" s="29" t="str">
        <f aca="false">IF(C546="&lt;&lt; vazio &gt;&gt;","VAZIA",IF(AND(O546&lt;&gt;"",R546&lt;0),"VENCIDO",IF(AND(O546&lt;&gt;"",R546&lt;=Parametros!$B$10),"PRÓX. VENCIMENTO",IF(F546="Q","QUALIDADE",IF(F546="S","BLOQUEADO",IF(F546="R","RESTRITO/DEVOLUÇÃO",IF(OR(N546="QUAR",N546="QRES"),"QUARENTENA",IF(OR(B546="DESCARTE",B546="DEVOLUÇÃO"),"DESCARTE/DEVOLUÇÃO",IF(AND(D546="",K546&lt;&gt;""),"SEM LOTE",IF(AND(Q546&lt;&gt;"",Q546&gt;=Parametros!$B$11),"PARADO/SEM GIRO","OK"))))))))))</f>
        <v>QUALIDADE</v>
      </c>
      <c r="T546" s="29" t="str">
        <f aca="false">IF(AND($S546="PARADO/SEM GIRO",$K546="KG",OR(Painel!$B$5="(Todos)",A546=Painel!$B$5)*OR(Painel!$E$5="(Todos)",P546=Painel!$E$5)),$J546+ROW()/10000000,"")</f>
        <v/>
      </c>
      <c r="U546" s="29" t="str">
        <f aca="false">IF(AND($S546="VENCIDO",$K546="KG",OR(Painel!$B$5="(Todos)",A546=Painel!$B$5)*OR(Painel!$E$5="(Todos)",P546=Painel!$E$5)),$J546+ROW()/10000000,"")</f>
        <v/>
      </c>
    </row>
    <row r="547" customFormat="false" ht="15" hidden="false" customHeight="false" outlineLevel="0" collapsed="false">
      <c r="A547" s="29" t="s">
        <v>53</v>
      </c>
      <c r="B547" s="29" t="s">
        <v>777</v>
      </c>
      <c r="C547" s="29" t="s">
        <v>308</v>
      </c>
      <c r="D547" s="29" t="s">
        <v>730</v>
      </c>
      <c r="E547" s="29" t="n">
        <v>1</v>
      </c>
      <c r="F547" s="29"/>
      <c r="G547" s="29" t="s">
        <v>778</v>
      </c>
      <c r="H547" s="30" t="n">
        <v>315</v>
      </c>
      <c r="I547" s="31" t="n">
        <v>46276</v>
      </c>
      <c r="J547" s="30" t="n">
        <v>315</v>
      </c>
      <c r="K547" s="29" t="s">
        <v>120</v>
      </c>
      <c r="L547" s="29" t="s">
        <v>133</v>
      </c>
      <c r="M547" s="29"/>
      <c r="N547" s="29" t="s">
        <v>122</v>
      </c>
      <c r="O547" s="31" t="n">
        <v>46817</v>
      </c>
      <c r="P547" s="29" t="s">
        <v>123</v>
      </c>
      <c r="Q547" s="29" t="n">
        <f aca="false">IFERROR(VALUE(L547),"")</f>
        <v>9</v>
      </c>
      <c r="R547" s="29" t="n">
        <f aca="true">IF(O547="","",O547-TODAY())</f>
        <v>532</v>
      </c>
      <c r="S547" s="29" t="str">
        <f aca="false">IF(C547="&lt;&lt; vazio &gt;&gt;","VAZIA",IF(AND(O547&lt;&gt;"",R547&lt;0),"VENCIDO",IF(AND(O547&lt;&gt;"",R547&lt;=Parametros!$B$10),"PRÓX. VENCIMENTO",IF(F547="Q","QUALIDADE",IF(F547="S","BLOQUEADO",IF(F547="R","RESTRITO/DEVOLUÇÃO",IF(OR(N547="QUAR",N547="QRES"),"QUARENTENA",IF(OR(B547="DESCARTE",B547="DEVOLUÇÃO"),"DESCARTE/DEVOLUÇÃO",IF(AND(D547="",K547&lt;&gt;""),"SEM LOTE",IF(AND(Q547&lt;&gt;"",Q547&gt;=Parametros!$B$11),"PARADO/SEM GIRO","OK"))))))))))</f>
        <v>OK</v>
      </c>
      <c r="T547" s="29" t="str">
        <f aca="false">IF(AND($S547="PARADO/SEM GIRO",$K547="KG",OR(Painel!$B$5="(Todos)",A547=Painel!$B$5)*OR(Painel!$E$5="(Todos)",P547=Painel!$E$5)),$J547+ROW()/10000000,"")</f>
        <v/>
      </c>
      <c r="U547" s="29" t="str">
        <f aca="false">IF(AND($S547="VENCIDO",$K547="KG",OR(Painel!$B$5="(Todos)",A547=Painel!$B$5)*OR(Painel!$E$5="(Todos)",P547=Painel!$E$5)),$J547+ROW()/10000000,"")</f>
        <v/>
      </c>
    </row>
    <row r="548" customFormat="false" ht="15" hidden="false" customHeight="false" outlineLevel="0" collapsed="false">
      <c r="A548" s="29" t="s">
        <v>53</v>
      </c>
      <c r="B548" s="29" t="s">
        <v>779</v>
      </c>
      <c r="C548" s="29" t="s">
        <v>115</v>
      </c>
      <c r="D548" s="29"/>
      <c r="E548" s="29" t="n">
        <v>0</v>
      </c>
      <c r="F548" s="29"/>
      <c r="G548" s="29"/>
      <c r="H548" s="30" t="n">
        <v>0</v>
      </c>
      <c r="I548" s="29"/>
      <c r="J548" s="30" t="n">
        <v>0</v>
      </c>
      <c r="K548" s="29"/>
      <c r="L548" s="29" t="s">
        <v>116</v>
      </c>
      <c r="M548" s="29"/>
      <c r="N548" s="29"/>
      <c r="O548" s="29"/>
      <c r="P548" s="29"/>
      <c r="Q548" s="29" t="n">
        <f aca="false">IFERROR(VALUE(L548),"")</f>
        <v>0</v>
      </c>
      <c r="R548" s="29" t="str">
        <f aca="true">IF(O548="","",O548-TODAY())</f>
        <v/>
      </c>
      <c r="S548" s="29" t="str">
        <f aca="false">IF(C548="&lt;&lt; vazio &gt;&gt;","VAZIA",IF(AND(O548&lt;&gt;"",R548&lt;0),"VENCIDO",IF(AND(O548&lt;&gt;"",R548&lt;=Parametros!$B$10),"PRÓX. VENCIMENTO",IF(F548="Q","QUALIDADE",IF(F548="S","BLOQUEADO",IF(F548="R","RESTRITO/DEVOLUÇÃO",IF(OR(N548="QUAR",N548="QRES"),"QUARENTENA",IF(OR(B548="DESCARTE",B548="DEVOLUÇÃO"),"DESCARTE/DEVOLUÇÃO",IF(AND(D548="",K548&lt;&gt;""),"SEM LOTE",IF(AND(Q548&lt;&gt;"",Q548&gt;=Parametros!$B$11),"PARADO/SEM GIRO","OK"))))))))))</f>
        <v>VAZIA</v>
      </c>
      <c r="T548" s="29" t="str">
        <f aca="false">IF(AND($S548="PARADO/SEM GIRO",$K548="KG",OR(Painel!$B$5="(Todos)",A548=Painel!$B$5)*OR(Painel!$E$5="(Todos)",P548=Painel!$E$5)),$J548+ROW()/10000000,"")</f>
        <v/>
      </c>
      <c r="U548" s="29" t="str">
        <f aca="false">IF(AND($S548="VENCIDO",$K548="KG",OR(Painel!$B$5="(Todos)",A548=Painel!$B$5)*OR(Painel!$E$5="(Todos)",P548=Painel!$E$5)),$J548+ROW()/10000000,"")</f>
        <v/>
      </c>
    </row>
    <row r="549" customFormat="false" ht="15" hidden="false" customHeight="false" outlineLevel="0" collapsed="false">
      <c r="A549" s="29" t="s">
        <v>53</v>
      </c>
      <c r="B549" s="29" t="s">
        <v>780</v>
      </c>
      <c r="C549" s="29" t="s">
        <v>322</v>
      </c>
      <c r="D549" s="29" t="s">
        <v>688</v>
      </c>
      <c r="E549" s="29" t="n">
        <v>1</v>
      </c>
      <c r="F549" s="29"/>
      <c r="G549" s="29" t="s">
        <v>781</v>
      </c>
      <c r="H549" s="30" t="n">
        <v>999.9</v>
      </c>
      <c r="I549" s="31" t="n">
        <v>46280</v>
      </c>
      <c r="J549" s="30" t="n">
        <v>999.9</v>
      </c>
      <c r="K549" s="29" t="s">
        <v>120</v>
      </c>
      <c r="L549" s="29" t="s">
        <v>144</v>
      </c>
      <c r="M549" s="29"/>
      <c r="N549" s="29" t="s">
        <v>122</v>
      </c>
      <c r="O549" s="31" t="n">
        <v>46637</v>
      </c>
      <c r="P549" s="29" t="s">
        <v>123</v>
      </c>
      <c r="Q549" s="29" t="n">
        <f aca="false">IFERROR(VALUE(L549),"")</f>
        <v>5</v>
      </c>
      <c r="R549" s="29" t="n">
        <f aca="true">IF(O549="","",O549-TODAY())</f>
        <v>352</v>
      </c>
      <c r="S549" s="29" t="str">
        <f aca="false">IF(C549="&lt;&lt; vazio &gt;&gt;","VAZIA",IF(AND(O549&lt;&gt;"",R549&lt;0),"VENCIDO",IF(AND(O549&lt;&gt;"",R549&lt;=Parametros!$B$10),"PRÓX. VENCIMENTO",IF(F549="Q","QUALIDADE",IF(F549="S","BLOQUEADO",IF(F549="R","RESTRITO/DEVOLUÇÃO",IF(OR(N549="QUAR",N549="QRES"),"QUARENTENA",IF(OR(B549="DESCARTE",B549="DEVOLUÇÃO"),"DESCARTE/DEVOLUÇÃO",IF(AND(D549="",K549&lt;&gt;""),"SEM LOTE",IF(AND(Q549&lt;&gt;"",Q549&gt;=Parametros!$B$11),"PARADO/SEM GIRO","OK"))))))))))</f>
        <v>OK</v>
      </c>
      <c r="T549" s="29" t="str">
        <f aca="false">IF(AND($S549="PARADO/SEM GIRO",$K549="KG",OR(Painel!$B$5="(Todos)",A549=Painel!$B$5)*OR(Painel!$E$5="(Todos)",P549=Painel!$E$5)),$J549+ROW()/10000000,"")</f>
        <v/>
      </c>
      <c r="U549" s="29" t="str">
        <f aca="false">IF(AND($S549="VENCIDO",$K549="KG",OR(Painel!$B$5="(Todos)",A549=Painel!$B$5)*OR(Painel!$E$5="(Todos)",P549=Painel!$E$5)),$J549+ROW()/10000000,"")</f>
        <v/>
      </c>
    </row>
    <row r="550" customFormat="false" ht="15" hidden="false" customHeight="false" outlineLevel="0" collapsed="false">
      <c r="A550" s="29" t="s">
        <v>53</v>
      </c>
      <c r="B550" s="29" t="s">
        <v>782</v>
      </c>
      <c r="C550" s="29" t="s">
        <v>250</v>
      </c>
      <c r="D550" s="29" t="s">
        <v>775</v>
      </c>
      <c r="E550" s="29" t="n">
        <v>1</v>
      </c>
      <c r="F550" s="29" t="s">
        <v>268</v>
      </c>
      <c r="G550" s="29" t="s">
        <v>783</v>
      </c>
      <c r="H550" s="30" t="n">
        <v>1000</v>
      </c>
      <c r="I550" s="31" t="n">
        <v>46283</v>
      </c>
      <c r="J550" s="30" t="n">
        <v>1000</v>
      </c>
      <c r="K550" s="29" t="s">
        <v>120</v>
      </c>
      <c r="L550" s="29" t="s">
        <v>176</v>
      </c>
      <c r="M550" s="29"/>
      <c r="N550" s="29" t="s">
        <v>122</v>
      </c>
      <c r="O550" s="31" t="n">
        <v>46830</v>
      </c>
      <c r="P550" s="29" t="s">
        <v>123</v>
      </c>
      <c r="Q550" s="29" t="n">
        <f aca="false">IFERROR(VALUE(L550),"")</f>
        <v>2</v>
      </c>
      <c r="R550" s="29" t="n">
        <f aca="true">IF(O550="","",O550-TODAY())</f>
        <v>545</v>
      </c>
      <c r="S550" s="29" t="str">
        <f aca="false">IF(C550="&lt;&lt; vazio &gt;&gt;","VAZIA",IF(AND(O550&lt;&gt;"",R550&lt;0),"VENCIDO",IF(AND(O550&lt;&gt;"",R550&lt;=Parametros!$B$10),"PRÓX. VENCIMENTO",IF(F550="Q","QUALIDADE",IF(F550="S","BLOQUEADO",IF(F550="R","RESTRITO/DEVOLUÇÃO",IF(OR(N550="QUAR",N550="QRES"),"QUARENTENA",IF(OR(B550="DESCARTE",B550="DEVOLUÇÃO"),"DESCARTE/DEVOLUÇÃO",IF(AND(D550="",K550&lt;&gt;""),"SEM LOTE",IF(AND(Q550&lt;&gt;"",Q550&gt;=Parametros!$B$11),"PARADO/SEM GIRO","OK"))))))))))</f>
        <v>QUALIDADE</v>
      </c>
      <c r="T550" s="29" t="str">
        <f aca="false">IF(AND($S550="PARADO/SEM GIRO",$K550="KG",OR(Painel!$B$5="(Todos)",A550=Painel!$B$5)*OR(Painel!$E$5="(Todos)",P550=Painel!$E$5)),$J550+ROW()/10000000,"")</f>
        <v/>
      </c>
      <c r="U550" s="29" t="str">
        <f aca="false">IF(AND($S550="VENCIDO",$K550="KG",OR(Painel!$B$5="(Todos)",A550=Painel!$B$5)*OR(Painel!$E$5="(Todos)",P550=Painel!$E$5)),$J550+ROW()/10000000,"")</f>
        <v/>
      </c>
    </row>
    <row r="551" customFormat="false" ht="15" hidden="false" customHeight="false" outlineLevel="0" collapsed="false">
      <c r="A551" s="29" t="s">
        <v>53</v>
      </c>
      <c r="B551" s="29" t="s">
        <v>784</v>
      </c>
      <c r="C551" s="29" t="s">
        <v>785</v>
      </c>
      <c r="D551" s="29" t="s">
        <v>786</v>
      </c>
      <c r="E551" s="29" t="n">
        <v>1</v>
      </c>
      <c r="F551" s="29"/>
      <c r="G551" s="29" t="s">
        <v>787</v>
      </c>
      <c r="H551" s="30" t="n">
        <v>1000</v>
      </c>
      <c r="I551" s="31" t="n">
        <v>46282</v>
      </c>
      <c r="J551" s="30" t="n">
        <v>1000</v>
      </c>
      <c r="K551" s="29" t="s">
        <v>120</v>
      </c>
      <c r="L551" s="29" t="s">
        <v>400</v>
      </c>
      <c r="M551" s="29"/>
      <c r="N551" s="29" t="s">
        <v>122</v>
      </c>
      <c r="O551" s="31" t="n">
        <v>46824</v>
      </c>
      <c r="P551" s="29" t="s">
        <v>123</v>
      </c>
      <c r="Q551" s="29" t="n">
        <f aca="false">IFERROR(VALUE(L551),"")</f>
        <v>3</v>
      </c>
      <c r="R551" s="29" t="n">
        <f aca="true">IF(O551="","",O551-TODAY())</f>
        <v>539</v>
      </c>
      <c r="S551" s="29" t="str">
        <f aca="false">IF(C551="&lt;&lt; vazio &gt;&gt;","VAZIA",IF(AND(O551&lt;&gt;"",R551&lt;0),"VENCIDO",IF(AND(O551&lt;&gt;"",R551&lt;=Parametros!$B$10),"PRÓX. VENCIMENTO",IF(F551="Q","QUALIDADE",IF(F551="S","BLOQUEADO",IF(F551="R","RESTRITO/DEVOLUÇÃO",IF(OR(N551="QUAR",N551="QRES"),"QUARENTENA",IF(OR(B551="DESCARTE",B551="DEVOLUÇÃO"),"DESCARTE/DEVOLUÇÃO",IF(AND(D551="",K551&lt;&gt;""),"SEM LOTE",IF(AND(Q551&lt;&gt;"",Q551&gt;=Parametros!$B$11),"PARADO/SEM GIRO","OK"))))))))))</f>
        <v>OK</v>
      </c>
      <c r="T551" s="29" t="str">
        <f aca="false">IF(AND($S551="PARADO/SEM GIRO",$K551="KG",OR(Painel!$B$5="(Todos)",A551=Painel!$B$5)*OR(Painel!$E$5="(Todos)",P551=Painel!$E$5)),$J551+ROW()/10000000,"")</f>
        <v/>
      </c>
      <c r="U551" s="29" t="str">
        <f aca="false">IF(AND($S551="VENCIDO",$K551="KG",OR(Painel!$B$5="(Todos)",A551=Painel!$B$5)*OR(Painel!$E$5="(Todos)",P551=Painel!$E$5)),$J551+ROW()/10000000,"")</f>
        <v/>
      </c>
    </row>
    <row r="552" customFormat="false" ht="15" hidden="false" customHeight="false" outlineLevel="0" collapsed="false">
      <c r="A552" s="29" t="s">
        <v>53</v>
      </c>
      <c r="B552" s="29" t="s">
        <v>788</v>
      </c>
      <c r="C552" s="29" t="s">
        <v>167</v>
      </c>
      <c r="D552" s="29" t="s">
        <v>765</v>
      </c>
      <c r="E552" s="29" t="n">
        <v>1</v>
      </c>
      <c r="F552" s="29" t="s">
        <v>268</v>
      </c>
      <c r="G552" s="29" t="s">
        <v>789</v>
      </c>
      <c r="H552" s="30" t="n">
        <v>590.4</v>
      </c>
      <c r="I552" s="31" t="n">
        <v>46283</v>
      </c>
      <c r="J552" s="30" t="n">
        <v>590.4</v>
      </c>
      <c r="K552" s="29" t="s">
        <v>120</v>
      </c>
      <c r="L552" s="29" t="s">
        <v>176</v>
      </c>
      <c r="M552" s="29"/>
      <c r="N552" s="29" t="s">
        <v>122</v>
      </c>
      <c r="O552" s="31" t="n">
        <v>46830</v>
      </c>
      <c r="P552" s="29" t="s">
        <v>123</v>
      </c>
      <c r="Q552" s="29" t="n">
        <f aca="false">IFERROR(VALUE(L552),"")</f>
        <v>2</v>
      </c>
      <c r="R552" s="29" t="n">
        <f aca="true">IF(O552="","",O552-TODAY())</f>
        <v>545</v>
      </c>
      <c r="S552" s="29" t="str">
        <f aca="false">IF(C552="&lt;&lt; vazio &gt;&gt;","VAZIA",IF(AND(O552&lt;&gt;"",R552&lt;0),"VENCIDO",IF(AND(O552&lt;&gt;"",R552&lt;=Parametros!$B$10),"PRÓX. VENCIMENTO",IF(F552="Q","QUALIDADE",IF(F552="S","BLOQUEADO",IF(F552="R","RESTRITO/DEVOLUÇÃO",IF(OR(N552="QUAR",N552="QRES"),"QUARENTENA",IF(OR(B552="DESCARTE",B552="DEVOLUÇÃO"),"DESCARTE/DEVOLUÇÃO",IF(AND(D552="",K552&lt;&gt;""),"SEM LOTE",IF(AND(Q552&lt;&gt;"",Q552&gt;=Parametros!$B$11),"PARADO/SEM GIRO","OK"))))))))))</f>
        <v>QUALIDADE</v>
      </c>
      <c r="T552" s="29" t="str">
        <f aca="false">IF(AND($S552="PARADO/SEM GIRO",$K552="KG",OR(Painel!$B$5="(Todos)",A552=Painel!$B$5)*OR(Painel!$E$5="(Todos)",P552=Painel!$E$5)),$J552+ROW()/10000000,"")</f>
        <v/>
      </c>
      <c r="U552" s="29" t="str">
        <f aca="false">IF(AND($S552="VENCIDO",$K552="KG",OR(Painel!$B$5="(Todos)",A552=Painel!$B$5)*OR(Painel!$E$5="(Todos)",P552=Painel!$E$5)),$J552+ROW()/10000000,"")</f>
        <v/>
      </c>
    </row>
    <row r="553" customFormat="false" ht="15" hidden="false" customHeight="false" outlineLevel="0" collapsed="false">
      <c r="A553" s="29" t="s">
        <v>53</v>
      </c>
      <c r="B553" s="29" t="s">
        <v>790</v>
      </c>
      <c r="C553" s="29" t="s">
        <v>250</v>
      </c>
      <c r="D553" s="29" t="s">
        <v>719</v>
      </c>
      <c r="E553" s="29" t="n">
        <v>1</v>
      </c>
      <c r="F553" s="29"/>
      <c r="G553" s="29" t="s">
        <v>791</v>
      </c>
      <c r="H553" s="30" t="n">
        <v>1000</v>
      </c>
      <c r="I553" s="31" t="n">
        <v>46280</v>
      </c>
      <c r="J553" s="30" t="n">
        <v>1000</v>
      </c>
      <c r="K553" s="29" t="s">
        <v>120</v>
      </c>
      <c r="L553" s="29" t="s">
        <v>144</v>
      </c>
      <c r="M553" s="29"/>
      <c r="N553" s="29" t="s">
        <v>122</v>
      </c>
      <c r="O553" s="31" t="n">
        <v>46817</v>
      </c>
      <c r="P553" s="29" t="s">
        <v>123</v>
      </c>
      <c r="Q553" s="29" t="n">
        <f aca="false">IFERROR(VALUE(L553),"")</f>
        <v>5</v>
      </c>
      <c r="R553" s="29" t="n">
        <f aca="true">IF(O553="","",O553-TODAY())</f>
        <v>532</v>
      </c>
      <c r="S553" s="29" t="str">
        <f aca="false">IF(C553="&lt;&lt; vazio &gt;&gt;","VAZIA",IF(AND(O553&lt;&gt;"",R553&lt;0),"VENCIDO",IF(AND(O553&lt;&gt;"",R553&lt;=Parametros!$B$10),"PRÓX. VENCIMENTO",IF(F553="Q","QUALIDADE",IF(F553="S","BLOQUEADO",IF(F553="R","RESTRITO/DEVOLUÇÃO",IF(OR(N553="QUAR",N553="QRES"),"QUARENTENA",IF(OR(B553="DESCARTE",B553="DEVOLUÇÃO"),"DESCARTE/DEVOLUÇÃO",IF(AND(D553="",K553&lt;&gt;""),"SEM LOTE",IF(AND(Q553&lt;&gt;"",Q553&gt;=Parametros!$B$11),"PARADO/SEM GIRO","OK"))))))))))</f>
        <v>OK</v>
      </c>
      <c r="T553" s="29" t="str">
        <f aca="false">IF(AND($S553="PARADO/SEM GIRO",$K553="KG",OR(Painel!$B$5="(Todos)",A553=Painel!$B$5)*OR(Painel!$E$5="(Todos)",P553=Painel!$E$5)),$J553+ROW()/10000000,"")</f>
        <v/>
      </c>
      <c r="U553" s="29" t="str">
        <f aca="false">IF(AND($S553="VENCIDO",$K553="KG",OR(Painel!$B$5="(Todos)",A553=Painel!$B$5)*OR(Painel!$E$5="(Todos)",P553=Painel!$E$5)),$J553+ROW()/10000000,"")</f>
        <v/>
      </c>
    </row>
    <row r="554" customFormat="false" ht="15" hidden="false" customHeight="false" outlineLevel="0" collapsed="false">
      <c r="A554" s="29" t="s">
        <v>53</v>
      </c>
      <c r="B554" s="29" t="s">
        <v>792</v>
      </c>
      <c r="C554" s="29" t="s">
        <v>662</v>
      </c>
      <c r="D554" s="29" t="s">
        <v>733</v>
      </c>
      <c r="E554" s="29" t="n">
        <v>1</v>
      </c>
      <c r="F554" s="29"/>
      <c r="G554" s="29" t="s">
        <v>793</v>
      </c>
      <c r="H554" s="30" t="n">
        <v>1000</v>
      </c>
      <c r="I554" s="31" t="n">
        <v>46276</v>
      </c>
      <c r="J554" s="30" t="n">
        <v>1000</v>
      </c>
      <c r="K554" s="29" t="s">
        <v>120</v>
      </c>
      <c r="L554" s="29" t="s">
        <v>133</v>
      </c>
      <c r="M554" s="29"/>
      <c r="N554" s="29" t="s">
        <v>122</v>
      </c>
      <c r="O554" s="31" t="n">
        <v>46817</v>
      </c>
      <c r="P554" s="29" t="s">
        <v>123</v>
      </c>
      <c r="Q554" s="29" t="n">
        <f aca="false">IFERROR(VALUE(L554),"")</f>
        <v>9</v>
      </c>
      <c r="R554" s="29" t="n">
        <f aca="true">IF(O554="","",O554-TODAY())</f>
        <v>532</v>
      </c>
      <c r="S554" s="29" t="str">
        <f aca="false">IF(C554="&lt;&lt; vazio &gt;&gt;","VAZIA",IF(AND(O554&lt;&gt;"",R554&lt;0),"VENCIDO",IF(AND(O554&lt;&gt;"",R554&lt;=Parametros!$B$10),"PRÓX. VENCIMENTO",IF(F554="Q","QUALIDADE",IF(F554="S","BLOQUEADO",IF(F554="R","RESTRITO/DEVOLUÇÃO",IF(OR(N554="QUAR",N554="QRES"),"QUARENTENA",IF(OR(B554="DESCARTE",B554="DEVOLUÇÃO"),"DESCARTE/DEVOLUÇÃO",IF(AND(D554="",K554&lt;&gt;""),"SEM LOTE",IF(AND(Q554&lt;&gt;"",Q554&gt;=Parametros!$B$11),"PARADO/SEM GIRO","OK"))))))))))</f>
        <v>OK</v>
      </c>
      <c r="T554" s="29" t="str">
        <f aca="false">IF(AND($S554="PARADO/SEM GIRO",$K554="KG",OR(Painel!$B$5="(Todos)",A554=Painel!$B$5)*OR(Painel!$E$5="(Todos)",P554=Painel!$E$5)),$J554+ROW()/10000000,"")</f>
        <v/>
      </c>
      <c r="U554" s="29" t="str">
        <f aca="false">IF(AND($S554="VENCIDO",$K554="KG",OR(Painel!$B$5="(Todos)",A554=Painel!$B$5)*OR(Painel!$E$5="(Todos)",P554=Painel!$E$5)),$J554+ROW()/10000000,"")</f>
        <v/>
      </c>
    </row>
    <row r="555" customFormat="false" ht="15" hidden="false" customHeight="false" outlineLevel="0" collapsed="false">
      <c r="A555" s="29" t="s">
        <v>53</v>
      </c>
      <c r="B555" s="29" t="s">
        <v>794</v>
      </c>
      <c r="C555" s="29" t="s">
        <v>250</v>
      </c>
      <c r="D555" s="29" t="s">
        <v>719</v>
      </c>
      <c r="E555" s="29" t="n">
        <v>1</v>
      </c>
      <c r="F555" s="29"/>
      <c r="G555" s="29" t="s">
        <v>795</v>
      </c>
      <c r="H555" s="30" t="n">
        <v>1000</v>
      </c>
      <c r="I555" s="31" t="n">
        <v>46280</v>
      </c>
      <c r="J555" s="30" t="n">
        <v>1000</v>
      </c>
      <c r="K555" s="29" t="s">
        <v>120</v>
      </c>
      <c r="L555" s="29" t="s">
        <v>144</v>
      </c>
      <c r="M555" s="29"/>
      <c r="N555" s="29" t="s">
        <v>122</v>
      </c>
      <c r="O555" s="31" t="n">
        <v>46817</v>
      </c>
      <c r="P555" s="29" t="s">
        <v>123</v>
      </c>
      <c r="Q555" s="29" t="n">
        <f aca="false">IFERROR(VALUE(L555),"")</f>
        <v>5</v>
      </c>
      <c r="R555" s="29" t="n">
        <f aca="true">IF(O555="","",O555-TODAY())</f>
        <v>532</v>
      </c>
      <c r="S555" s="29" t="str">
        <f aca="false">IF(C555="&lt;&lt; vazio &gt;&gt;","VAZIA",IF(AND(O555&lt;&gt;"",R555&lt;0),"VENCIDO",IF(AND(O555&lt;&gt;"",R555&lt;=Parametros!$B$10),"PRÓX. VENCIMENTO",IF(F555="Q","QUALIDADE",IF(F555="S","BLOQUEADO",IF(F555="R","RESTRITO/DEVOLUÇÃO",IF(OR(N555="QUAR",N555="QRES"),"QUARENTENA",IF(OR(B555="DESCARTE",B555="DEVOLUÇÃO"),"DESCARTE/DEVOLUÇÃO",IF(AND(D555="",K555&lt;&gt;""),"SEM LOTE",IF(AND(Q555&lt;&gt;"",Q555&gt;=Parametros!$B$11),"PARADO/SEM GIRO","OK"))))))))))</f>
        <v>OK</v>
      </c>
      <c r="T555" s="29" t="str">
        <f aca="false">IF(AND($S555="PARADO/SEM GIRO",$K555="KG",OR(Painel!$B$5="(Todos)",A555=Painel!$B$5)*OR(Painel!$E$5="(Todos)",P555=Painel!$E$5)),$J555+ROW()/10000000,"")</f>
        <v/>
      </c>
      <c r="U555" s="29" t="str">
        <f aca="false">IF(AND($S555="VENCIDO",$K555="KG",OR(Painel!$B$5="(Todos)",A555=Painel!$B$5)*OR(Painel!$E$5="(Todos)",P555=Painel!$E$5)),$J555+ROW()/10000000,"")</f>
        <v/>
      </c>
    </row>
    <row r="556" customFormat="false" ht="15" hidden="false" customHeight="false" outlineLevel="0" collapsed="false">
      <c r="A556" s="29" t="s">
        <v>53</v>
      </c>
      <c r="B556" s="29" t="s">
        <v>796</v>
      </c>
      <c r="C556" s="29" t="s">
        <v>308</v>
      </c>
      <c r="D556" s="29" t="s">
        <v>461</v>
      </c>
      <c r="E556" s="29" t="n">
        <v>1</v>
      </c>
      <c r="F556" s="29"/>
      <c r="G556" s="29" t="s">
        <v>797</v>
      </c>
      <c r="H556" s="30" t="n">
        <v>315</v>
      </c>
      <c r="I556" s="31" t="n">
        <v>46280</v>
      </c>
      <c r="J556" s="30" t="n">
        <v>315</v>
      </c>
      <c r="K556" s="29" t="s">
        <v>120</v>
      </c>
      <c r="L556" s="29" t="s">
        <v>144</v>
      </c>
      <c r="M556" s="29"/>
      <c r="N556" s="29" t="s">
        <v>122</v>
      </c>
      <c r="O556" s="31" t="n">
        <v>46818</v>
      </c>
      <c r="P556" s="29" t="s">
        <v>123</v>
      </c>
      <c r="Q556" s="29" t="n">
        <f aca="false">IFERROR(VALUE(L556),"")</f>
        <v>5</v>
      </c>
      <c r="R556" s="29" t="n">
        <f aca="true">IF(O556="","",O556-TODAY())</f>
        <v>533</v>
      </c>
      <c r="S556" s="29" t="str">
        <f aca="false">IF(C556="&lt;&lt; vazio &gt;&gt;","VAZIA",IF(AND(O556&lt;&gt;"",R556&lt;0),"VENCIDO",IF(AND(O556&lt;&gt;"",R556&lt;=Parametros!$B$10),"PRÓX. VENCIMENTO",IF(F556="Q","QUALIDADE",IF(F556="S","BLOQUEADO",IF(F556="R","RESTRITO/DEVOLUÇÃO",IF(OR(N556="QUAR",N556="QRES"),"QUARENTENA",IF(OR(B556="DESCARTE",B556="DEVOLUÇÃO"),"DESCARTE/DEVOLUÇÃO",IF(AND(D556="",K556&lt;&gt;""),"SEM LOTE",IF(AND(Q556&lt;&gt;"",Q556&gt;=Parametros!$B$11),"PARADO/SEM GIRO","OK"))))))))))</f>
        <v>OK</v>
      </c>
      <c r="T556" s="29" t="str">
        <f aca="false">IF(AND($S556="PARADO/SEM GIRO",$K556="KG",OR(Painel!$B$5="(Todos)",A556=Painel!$B$5)*OR(Painel!$E$5="(Todos)",P556=Painel!$E$5)),$J556+ROW()/10000000,"")</f>
        <v/>
      </c>
      <c r="U556" s="29" t="str">
        <f aca="false">IF(AND($S556="VENCIDO",$K556="KG",OR(Painel!$B$5="(Todos)",A556=Painel!$B$5)*OR(Painel!$E$5="(Todos)",P556=Painel!$E$5)),$J556+ROW()/10000000,"")</f>
        <v/>
      </c>
    </row>
    <row r="557" customFormat="false" ht="15" hidden="false" customHeight="false" outlineLevel="0" collapsed="false">
      <c r="A557" s="29" t="s">
        <v>53</v>
      </c>
      <c r="B557" s="29" t="s">
        <v>798</v>
      </c>
      <c r="C557" s="29" t="s">
        <v>785</v>
      </c>
      <c r="D557" s="29" t="s">
        <v>786</v>
      </c>
      <c r="E557" s="29" t="n">
        <v>1</v>
      </c>
      <c r="F557" s="29"/>
      <c r="G557" s="29" t="s">
        <v>799</v>
      </c>
      <c r="H557" s="30" t="n">
        <v>1000</v>
      </c>
      <c r="I557" s="31" t="n">
        <v>46282</v>
      </c>
      <c r="J557" s="30" t="n">
        <v>1000</v>
      </c>
      <c r="K557" s="29" t="s">
        <v>120</v>
      </c>
      <c r="L557" s="29" t="s">
        <v>400</v>
      </c>
      <c r="M557" s="29"/>
      <c r="N557" s="29" t="s">
        <v>122</v>
      </c>
      <c r="O557" s="31" t="n">
        <v>46824</v>
      </c>
      <c r="P557" s="29" t="s">
        <v>123</v>
      </c>
      <c r="Q557" s="29" t="n">
        <f aca="false">IFERROR(VALUE(L557),"")</f>
        <v>3</v>
      </c>
      <c r="R557" s="29" t="n">
        <f aca="true">IF(O557="","",O557-TODAY())</f>
        <v>539</v>
      </c>
      <c r="S557" s="29" t="str">
        <f aca="false">IF(C557="&lt;&lt; vazio &gt;&gt;","VAZIA",IF(AND(O557&lt;&gt;"",R557&lt;0),"VENCIDO",IF(AND(O557&lt;&gt;"",R557&lt;=Parametros!$B$10),"PRÓX. VENCIMENTO",IF(F557="Q","QUALIDADE",IF(F557="S","BLOQUEADO",IF(F557="R","RESTRITO/DEVOLUÇÃO",IF(OR(N557="QUAR",N557="QRES"),"QUARENTENA",IF(OR(B557="DESCARTE",B557="DEVOLUÇÃO"),"DESCARTE/DEVOLUÇÃO",IF(AND(D557="",K557&lt;&gt;""),"SEM LOTE",IF(AND(Q557&lt;&gt;"",Q557&gt;=Parametros!$B$11),"PARADO/SEM GIRO","OK"))))))))))</f>
        <v>OK</v>
      </c>
      <c r="T557" s="29" t="str">
        <f aca="false">IF(AND($S557="PARADO/SEM GIRO",$K557="KG",OR(Painel!$B$5="(Todos)",A557=Painel!$B$5)*OR(Painel!$E$5="(Todos)",P557=Painel!$E$5)),$J557+ROW()/10000000,"")</f>
        <v/>
      </c>
      <c r="U557" s="29" t="str">
        <f aca="false">IF(AND($S557="VENCIDO",$K557="KG",OR(Painel!$B$5="(Todos)",A557=Painel!$B$5)*OR(Painel!$E$5="(Todos)",P557=Painel!$E$5)),$J557+ROW()/10000000,"")</f>
        <v/>
      </c>
    </row>
    <row r="558" customFormat="false" ht="15" hidden="false" customHeight="false" outlineLevel="0" collapsed="false">
      <c r="A558" s="29" t="s">
        <v>53</v>
      </c>
      <c r="B558" s="29" t="s">
        <v>800</v>
      </c>
      <c r="C558" s="29" t="s">
        <v>801</v>
      </c>
      <c r="D558" s="29" t="s">
        <v>802</v>
      </c>
      <c r="E558" s="29" t="n">
        <v>1</v>
      </c>
      <c r="F558" s="29"/>
      <c r="G558" s="29" t="s">
        <v>803</v>
      </c>
      <c r="H558" s="30" t="n">
        <v>1108.8</v>
      </c>
      <c r="I558" s="31" t="n">
        <v>46275</v>
      </c>
      <c r="J558" s="30" t="n">
        <v>1108.8</v>
      </c>
      <c r="K558" s="29" t="s">
        <v>120</v>
      </c>
      <c r="L558" s="29" t="s">
        <v>121</v>
      </c>
      <c r="M558" s="29"/>
      <c r="N558" s="29" t="s">
        <v>122</v>
      </c>
      <c r="O558" s="31" t="n">
        <v>46812</v>
      </c>
      <c r="P558" s="29" t="s">
        <v>123</v>
      </c>
      <c r="Q558" s="29" t="n">
        <f aca="false">IFERROR(VALUE(L558),"")</f>
        <v>10</v>
      </c>
      <c r="R558" s="29" t="n">
        <f aca="true">IF(O558="","",O558-TODAY())</f>
        <v>527</v>
      </c>
      <c r="S558" s="29" t="str">
        <f aca="false">IF(C558="&lt;&lt; vazio &gt;&gt;","VAZIA",IF(AND(O558&lt;&gt;"",R558&lt;0),"VENCIDO",IF(AND(O558&lt;&gt;"",R558&lt;=Parametros!$B$10),"PRÓX. VENCIMENTO",IF(F558="Q","QUALIDADE",IF(F558="S","BLOQUEADO",IF(F558="R","RESTRITO/DEVOLUÇÃO",IF(OR(N558="QUAR",N558="QRES"),"QUARENTENA",IF(OR(B558="DESCARTE",B558="DEVOLUÇÃO"),"DESCARTE/DEVOLUÇÃO",IF(AND(D558="",K558&lt;&gt;""),"SEM LOTE",IF(AND(Q558&lt;&gt;"",Q558&gt;=Parametros!$B$11),"PARADO/SEM GIRO","OK"))))))))))</f>
        <v>OK</v>
      </c>
      <c r="T558" s="29" t="str">
        <f aca="false">IF(AND($S558="PARADO/SEM GIRO",$K558="KG",OR(Painel!$B$5="(Todos)",A558=Painel!$B$5)*OR(Painel!$E$5="(Todos)",P558=Painel!$E$5)),$J558+ROW()/10000000,"")</f>
        <v/>
      </c>
      <c r="U558" s="29" t="str">
        <f aca="false">IF(AND($S558="VENCIDO",$K558="KG",OR(Painel!$B$5="(Todos)",A558=Painel!$B$5)*OR(Painel!$E$5="(Todos)",P558=Painel!$E$5)),$J558+ROW()/10000000,"")</f>
        <v/>
      </c>
    </row>
    <row r="559" customFormat="false" ht="15" hidden="false" customHeight="false" outlineLevel="0" collapsed="false">
      <c r="A559" s="29" t="s">
        <v>53</v>
      </c>
      <c r="B559" s="29" t="s">
        <v>804</v>
      </c>
      <c r="C559" s="29" t="s">
        <v>805</v>
      </c>
      <c r="D559" s="29" t="s">
        <v>806</v>
      </c>
      <c r="E559" s="29" t="n">
        <v>1</v>
      </c>
      <c r="F559" s="29"/>
      <c r="G559" s="29" t="s">
        <v>807</v>
      </c>
      <c r="H559" s="30" t="n">
        <v>169.68</v>
      </c>
      <c r="I559" s="31" t="n">
        <v>46276</v>
      </c>
      <c r="J559" s="30" t="n">
        <v>169.68</v>
      </c>
      <c r="K559" s="29" t="s">
        <v>120</v>
      </c>
      <c r="L559" s="29" t="s">
        <v>133</v>
      </c>
      <c r="M559" s="29"/>
      <c r="N559" s="29" t="s">
        <v>134</v>
      </c>
      <c r="O559" s="31" t="n">
        <v>46367</v>
      </c>
      <c r="P559" s="29" t="s">
        <v>123</v>
      </c>
      <c r="Q559" s="29" t="n">
        <f aca="false">IFERROR(VALUE(L559),"")</f>
        <v>9</v>
      </c>
      <c r="R559" s="29" t="n">
        <f aca="true">IF(O559="","",O559-TODAY())</f>
        <v>82</v>
      </c>
      <c r="S559" s="29" t="str">
        <f aca="false">IF(C559="&lt;&lt; vazio &gt;&gt;","VAZIA",IF(AND(O559&lt;&gt;"",R559&lt;0),"VENCIDO",IF(AND(O559&lt;&gt;"",R559&lt;=Parametros!$B$10),"PRÓX. VENCIMENTO",IF(F559="Q","QUALIDADE",IF(F559="S","BLOQUEADO",IF(F559="R","RESTRITO/DEVOLUÇÃO",IF(OR(N559="QUAR",N559="QRES"),"QUARENTENA",IF(OR(B559="DESCARTE",B559="DEVOLUÇÃO"),"DESCARTE/DEVOLUÇÃO",IF(AND(D559="",K559&lt;&gt;""),"SEM LOTE",IF(AND(Q559&lt;&gt;"",Q559&gt;=Parametros!$B$11),"PARADO/SEM GIRO","OK"))))))))))</f>
        <v>OK</v>
      </c>
      <c r="T559" s="29" t="str">
        <f aca="false">IF(AND($S559="PARADO/SEM GIRO",$K559="KG",OR(Painel!$B$5="(Todos)",A559=Painel!$B$5)*OR(Painel!$E$5="(Todos)",P559=Painel!$E$5)),$J559+ROW()/10000000,"")</f>
        <v/>
      </c>
      <c r="U559" s="29" t="str">
        <f aca="false">IF(AND($S559="VENCIDO",$K559="KG",OR(Painel!$B$5="(Todos)",A559=Painel!$B$5)*OR(Painel!$E$5="(Todos)",P559=Painel!$E$5)),$J559+ROW()/10000000,"")</f>
        <v/>
      </c>
    </row>
    <row r="560" customFormat="false" ht="15" hidden="false" customHeight="false" outlineLevel="0" collapsed="false">
      <c r="A560" s="29" t="s">
        <v>53</v>
      </c>
      <c r="B560" s="29" t="s">
        <v>808</v>
      </c>
      <c r="C560" s="29" t="s">
        <v>768</v>
      </c>
      <c r="D560" s="29" t="s">
        <v>809</v>
      </c>
      <c r="E560" s="29" t="n">
        <v>1</v>
      </c>
      <c r="F560" s="29"/>
      <c r="G560" s="29" t="s">
        <v>810</v>
      </c>
      <c r="H560" s="30" t="n">
        <v>800</v>
      </c>
      <c r="I560" s="31" t="n">
        <v>46256</v>
      </c>
      <c r="J560" s="30" t="n">
        <v>800</v>
      </c>
      <c r="K560" s="29" t="s">
        <v>120</v>
      </c>
      <c r="L560" s="29" t="s">
        <v>811</v>
      </c>
      <c r="M560" s="29"/>
      <c r="N560" s="29" t="s">
        <v>122</v>
      </c>
      <c r="O560" s="31" t="n">
        <v>46617</v>
      </c>
      <c r="P560" s="29" t="s">
        <v>123</v>
      </c>
      <c r="Q560" s="29" t="n">
        <f aca="false">IFERROR(VALUE(L560),"")</f>
        <v>29</v>
      </c>
      <c r="R560" s="29" t="n">
        <f aca="true">IF(O560="","",O560-TODAY())</f>
        <v>332</v>
      </c>
      <c r="S560" s="29" t="str">
        <f aca="false">IF(C560="&lt;&lt; vazio &gt;&gt;","VAZIA",IF(AND(O560&lt;&gt;"",R560&lt;0),"VENCIDO",IF(AND(O560&lt;&gt;"",R560&lt;=Parametros!$B$10),"PRÓX. VENCIMENTO",IF(F560="Q","QUALIDADE",IF(F560="S","BLOQUEADO",IF(F560="R","RESTRITO/DEVOLUÇÃO",IF(OR(N560="QUAR",N560="QRES"),"QUARENTENA",IF(OR(B560="DESCARTE",B560="DEVOLUÇÃO"),"DESCARTE/DEVOLUÇÃO",IF(AND(D560="",K560&lt;&gt;""),"SEM LOTE",IF(AND(Q560&lt;&gt;"",Q560&gt;=Parametros!$B$11),"PARADO/SEM GIRO","OK"))))))))))</f>
        <v>OK</v>
      </c>
      <c r="T560" s="29" t="str">
        <f aca="false">IF(AND($S560="PARADO/SEM GIRO",$K560="KG",OR(Painel!$B$5="(Todos)",A560=Painel!$B$5)*OR(Painel!$E$5="(Todos)",P560=Painel!$E$5)),$J560+ROW()/10000000,"")</f>
        <v/>
      </c>
      <c r="U560" s="29" t="str">
        <f aca="false">IF(AND($S560="VENCIDO",$K560="KG",OR(Painel!$B$5="(Todos)",A560=Painel!$B$5)*OR(Painel!$E$5="(Todos)",P560=Painel!$E$5)),$J560+ROW()/10000000,"")</f>
        <v/>
      </c>
    </row>
    <row r="561" customFormat="false" ht="15" hidden="false" customHeight="false" outlineLevel="0" collapsed="false">
      <c r="A561" s="29" t="s">
        <v>53</v>
      </c>
      <c r="B561" s="29" t="s">
        <v>812</v>
      </c>
      <c r="C561" s="29" t="s">
        <v>662</v>
      </c>
      <c r="D561" s="29" t="s">
        <v>733</v>
      </c>
      <c r="E561" s="29" t="n">
        <v>1</v>
      </c>
      <c r="F561" s="29"/>
      <c r="G561" s="29" t="s">
        <v>813</v>
      </c>
      <c r="H561" s="30" t="n">
        <v>1000</v>
      </c>
      <c r="I561" s="31" t="n">
        <v>46276</v>
      </c>
      <c r="J561" s="30" t="n">
        <v>1000</v>
      </c>
      <c r="K561" s="29" t="s">
        <v>120</v>
      </c>
      <c r="L561" s="29" t="s">
        <v>133</v>
      </c>
      <c r="M561" s="29"/>
      <c r="N561" s="29" t="s">
        <v>122</v>
      </c>
      <c r="O561" s="31" t="n">
        <v>46817</v>
      </c>
      <c r="P561" s="29" t="s">
        <v>123</v>
      </c>
      <c r="Q561" s="29" t="n">
        <f aca="false">IFERROR(VALUE(L561),"")</f>
        <v>9</v>
      </c>
      <c r="R561" s="29" t="n">
        <f aca="true">IF(O561="","",O561-TODAY())</f>
        <v>532</v>
      </c>
      <c r="S561" s="29" t="str">
        <f aca="false">IF(C561="&lt;&lt; vazio &gt;&gt;","VAZIA",IF(AND(O561&lt;&gt;"",R561&lt;0),"VENCIDO",IF(AND(O561&lt;&gt;"",R561&lt;=Parametros!$B$10),"PRÓX. VENCIMENTO",IF(F561="Q","QUALIDADE",IF(F561="S","BLOQUEADO",IF(F561="R","RESTRITO/DEVOLUÇÃO",IF(OR(N561="QUAR",N561="QRES"),"QUARENTENA",IF(OR(B561="DESCARTE",B561="DEVOLUÇÃO"),"DESCARTE/DEVOLUÇÃO",IF(AND(D561="",K561&lt;&gt;""),"SEM LOTE",IF(AND(Q561&lt;&gt;"",Q561&gt;=Parametros!$B$11),"PARADO/SEM GIRO","OK"))))))))))</f>
        <v>OK</v>
      </c>
      <c r="T561" s="29" t="str">
        <f aca="false">IF(AND($S561="PARADO/SEM GIRO",$K561="KG",OR(Painel!$B$5="(Todos)",A561=Painel!$B$5)*OR(Painel!$E$5="(Todos)",P561=Painel!$E$5)),$J561+ROW()/10000000,"")</f>
        <v/>
      </c>
      <c r="U561" s="29" t="str">
        <f aca="false">IF(AND($S561="VENCIDO",$K561="KG",OR(Painel!$B$5="(Todos)",A561=Painel!$B$5)*OR(Painel!$E$5="(Todos)",P561=Painel!$E$5)),$J561+ROW()/10000000,"")</f>
        <v/>
      </c>
    </row>
    <row r="562" customFormat="false" ht="15" hidden="false" customHeight="false" outlineLevel="0" collapsed="false">
      <c r="A562" s="29" t="s">
        <v>53</v>
      </c>
      <c r="B562" s="29" t="s">
        <v>814</v>
      </c>
      <c r="C562" s="29" t="s">
        <v>222</v>
      </c>
      <c r="D562" s="29" t="s">
        <v>815</v>
      </c>
      <c r="E562" s="29" t="n">
        <v>1</v>
      </c>
      <c r="F562" s="29"/>
      <c r="G562" s="29" t="s">
        <v>816</v>
      </c>
      <c r="H562" s="30" t="n">
        <v>1000</v>
      </c>
      <c r="I562" s="31" t="n">
        <v>46283</v>
      </c>
      <c r="J562" s="30" t="n">
        <v>1000</v>
      </c>
      <c r="K562" s="29" t="s">
        <v>120</v>
      </c>
      <c r="L562" s="29" t="s">
        <v>176</v>
      </c>
      <c r="M562" s="29"/>
      <c r="N562" s="29" t="s">
        <v>122</v>
      </c>
      <c r="O562" s="31" t="n">
        <v>46825</v>
      </c>
      <c r="P562" s="29" t="s">
        <v>123</v>
      </c>
      <c r="Q562" s="29" t="n">
        <f aca="false">IFERROR(VALUE(L562),"")</f>
        <v>2</v>
      </c>
      <c r="R562" s="29" t="n">
        <f aca="true">IF(O562="","",O562-TODAY())</f>
        <v>540</v>
      </c>
      <c r="S562" s="29" t="str">
        <f aca="false">IF(C562="&lt;&lt; vazio &gt;&gt;","VAZIA",IF(AND(O562&lt;&gt;"",R562&lt;0),"VENCIDO",IF(AND(O562&lt;&gt;"",R562&lt;=Parametros!$B$10),"PRÓX. VENCIMENTO",IF(F562="Q","QUALIDADE",IF(F562="S","BLOQUEADO",IF(F562="R","RESTRITO/DEVOLUÇÃO",IF(OR(N562="QUAR",N562="QRES"),"QUARENTENA",IF(OR(B562="DESCARTE",B562="DEVOLUÇÃO"),"DESCARTE/DEVOLUÇÃO",IF(AND(D562="",K562&lt;&gt;""),"SEM LOTE",IF(AND(Q562&lt;&gt;"",Q562&gt;=Parametros!$B$11),"PARADO/SEM GIRO","OK"))))))))))</f>
        <v>OK</v>
      </c>
      <c r="T562" s="29" t="str">
        <f aca="false">IF(AND($S562="PARADO/SEM GIRO",$K562="KG",OR(Painel!$B$5="(Todos)",A562=Painel!$B$5)*OR(Painel!$E$5="(Todos)",P562=Painel!$E$5)),$J562+ROW()/10000000,"")</f>
        <v/>
      </c>
      <c r="U562" s="29" t="str">
        <f aca="false">IF(AND($S562="VENCIDO",$K562="KG",OR(Painel!$B$5="(Todos)",A562=Painel!$B$5)*OR(Painel!$E$5="(Todos)",P562=Painel!$E$5)),$J562+ROW()/10000000,"")</f>
        <v/>
      </c>
    </row>
    <row r="563" customFormat="false" ht="15" hidden="false" customHeight="false" outlineLevel="0" collapsed="false">
      <c r="A563" s="29" t="s">
        <v>53</v>
      </c>
      <c r="B563" s="29" t="s">
        <v>817</v>
      </c>
      <c r="C563" s="29" t="s">
        <v>167</v>
      </c>
      <c r="D563" s="29" t="s">
        <v>765</v>
      </c>
      <c r="E563" s="29" t="n">
        <v>1</v>
      </c>
      <c r="F563" s="29" t="s">
        <v>268</v>
      </c>
      <c r="G563" s="29" t="s">
        <v>818</v>
      </c>
      <c r="H563" s="30" t="n">
        <v>590.4</v>
      </c>
      <c r="I563" s="31" t="n">
        <v>46283</v>
      </c>
      <c r="J563" s="30" t="n">
        <v>590.4</v>
      </c>
      <c r="K563" s="29" t="s">
        <v>120</v>
      </c>
      <c r="L563" s="29" t="s">
        <v>176</v>
      </c>
      <c r="M563" s="29"/>
      <c r="N563" s="29" t="s">
        <v>122</v>
      </c>
      <c r="O563" s="31" t="n">
        <v>46830</v>
      </c>
      <c r="P563" s="29" t="s">
        <v>123</v>
      </c>
      <c r="Q563" s="29" t="n">
        <f aca="false">IFERROR(VALUE(L563),"")</f>
        <v>2</v>
      </c>
      <c r="R563" s="29" t="n">
        <f aca="true">IF(O563="","",O563-TODAY())</f>
        <v>545</v>
      </c>
      <c r="S563" s="29" t="str">
        <f aca="false">IF(C563="&lt;&lt; vazio &gt;&gt;","VAZIA",IF(AND(O563&lt;&gt;"",R563&lt;0),"VENCIDO",IF(AND(O563&lt;&gt;"",R563&lt;=Parametros!$B$10),"PRÓX. VENCIMENTO",IF(F563="Q","QUALIDADE",IF(F563="S","BLOQUEADO",IF(F563="R","RESTRITO/DEVOLUÇÃO",IF(OR(N563="QUAR",N563="QRES"),"QUARENTENA",IF(OR(B563="DESCARTE",B563="DEVOLUÇÃO"),"DESCARTE/DEVOLUÇÃO",IF(AND(D563="",K563&lt;&gt;""),"SEM LOTE",IF(AND(Q563&lt;&gt;"",Q563&gt;=Parametros!$B$11),"PARADO/SEM GIRO","OK"))))))))))</f>
        <v>QUALIDADE</v>
      </c>
      <c r="T563" s="29" t="str">
        <f aca="false">IF(AND($S563="PARADO/SEM GIRO",$K563="KG",OR(Painel!$B$5="(Todos)",A563=Painel!$B$5)*OR(Painel!$E$5="(Todos)",P563=Painel!$E$5)),$J563+ROW()/10000000,"")</f>
        <v/>
      </c>
      <c r="U563" s="29" t="str">
        <f aca="false">IF(AND($S563="VENCIDO",$K563="KG",OR(Painel!$B$5="(Todos)",A563=Painel!$B$5)*OR(Painel!$E$5="(Todos)",P563=Painel!$E$5)),$J563+ROW()/10000000,"")</f>
        <v/>
      </c>
    </row>
    <row r="564" customFormat="false" ht="15" hidden="false" customHeight="false" outlineLevel="0" collapsed="false">
      <c r="A564" s="29" t="s">
        <v>53</v>
      </c>
      <c r="B564" s="29" t="s">
        <v>819</v>
      </c>
      <c r="C564" s="29" t="s">
        <v>662</v>
      </c>
      <c r="D564" s="29" t="s">
        <v>820</v>
      </c>
      <c r="E564" s="29" t="n">
        <v>1</v>
      </c>
      <c r="F564" s="29"/>
      <c r="G564" s="29" t="s">
        <v>821</v>
      </c>
      <c r="H564" s="30" t="n">
        <v>1000</v>
      </c>
      <c r="I564" s="31" t="n">
        <v>46280</v>
      </c>
      <c r="J564" s="30" t="n">
        <v>1000</v>
      </c>
      <c r="K564" s="29" t="s">
        <v>120</v>
      </c>
      <c r="L564" s="29" t="s">
        <v>144</v>
      </c>
      <c r="M564" s="29"/>
      <c r="N564" s="29" t="s">
        <v>122</v>
      </c>
      <c r="O564" s="31" t="n">
        <v>46819</v>
      </c>
      <c r="P564" s="29" t="s">
        <v>123</v>
      </c>
      <c r="Q564" s="29" t="n">
        <f aca="false">IFERROR(VALUE(L564),"")</f>
        <v>5</v>
      </c>
      <c r="R564" s="29" t="n">
        <f aca="true">IF(O564="","",O564-TODAY())</f>
        <v>534</v>
      </c>
      <c r="S564" s="29" t="str">
        <f aca="false">IF(C564="&lt;&lt; vazio &gt;&gt;","VAZIA",IF(AND(O564&lt;&gt;"",R564&lt;0),"VENCIDO",IF(AND(O564&lt;&gt;"",R564&lt;=Parametros!$B$10),"PRÓX. VENCIMENTO",IF(F564="Q","QUALIDADE",IF(F564="S","BLOQUEADO",IF(F564="R","RESTRITO/DEVOLUÇÃO",IF(OR(N564="QUAR",N564="QRES"),"QUARENTENA",IF(OR(B564="DESCARTE",B564="DEVOLUÇÃO"),"DESCARTE/DEVOLUÇÃO",IF(AND(D564="",K564&lt;&gt;""),"SEM LOTE",IF(AND(Q564&lt;&gt;"",Q564&gt;=Parametros!$B$11),"PARADO/SEM GIRO","OK"))))))))))</f>
        <v>OK</v>
      </c>
      <c r="T564" s="29" t="str">
        <f aca="false">IF(AND($S564="PARADO/SEM GIRO",$K564="KG",OR(Painel!$B$5="(Todos)",A564=Painel!$B$5)*OR(Painel!$E$5="(Todos)",P564=Painel!$E$5)),$J564+ROW()/10000000,"")</f>
        <v/>
      </c>
      <c r="U564" s="29" t="str">
        <f aca="false">IF(AND($S564="VENCIDO",$K564="KG",OR(Painel!$B$5="(Todos)",A564=Painel!$B$5)*OR(Painel!$E$5="(Todos)",P564=Painel!$E$5)),$J564+ROW()/10000000,"")</f>
        <v/>
      </c>
    </row>
    <row r="565" customFormat="false" ht="15" hidden="false" customHeight="false" outlineLevel="0" collapsed="false">
      <c r="A565" s="29" t="s">
        <v>53</v>
      </c>
      <c r="B565" s="29" t="s">
        <v>822</v>
      </c>
      <c r="C565" s="29" t="s">
        <v>186</v>
      </c>
      <c r="D565" s="29" t="s">
        <v>823</v>
      </c>
      <c r="E565" s="29" t="n">
        <v>1</v>
      </c>
      <c r="F565" s="29" t="s">
        <v>268</v>
      </c>
      <c r="G565" s="29" t="s">
        <v>824</v>
      </c>
      <c r="H565" s="30" t="n">
        <v>545.4</v>
      </c>
      <c r="I565" s="31" t="n">
        <v>46285</v>
      </c>
      <c r="J565" s="30" t="n">
        <v>545.4</v>
      </c>
      <c r="K565" s="29" t="s">
        <v>120</v>
      </c>
      <c r="L565" s="29" t="s">
        <v>116</v>
      </c>
      <c r="M565" s="29"/>
      <c r="N565" s="29" t="s">
        <v>122</v>
      </c>
      <c r="O565" s="31" t="n">
        <v>46831</v>
      </c>
      <c r="P565" s="29" t="s">
        <v>123</v>
      </c>
      <c r="Q565" s="29" t="n">
        <f aca="false">IFERROR(VALUE(L565),"")</f>
        <v>0</v>
      </c>
      <c r="R565" s="29" t="n">
        <f aca="true">IF(O565="","",O565-TODAY())</f>
        <v>546</v>
      </c>
      <c r="S565" s="29" t="str">
        <f aca="false">IF(C565="&lt;&lt; vazio &gt;&gt;","VAZIA",IF(AND(O565&lt;&gt;"",R565&lt;0),"VENCIDO",IF(AND(O565&lt;&gt;"",R565&lt;=Parametros!$B$10),"PRÓX. VENCIMENTO",IF(F565="Q","QUALIDADE",IF(F565="S","BLOQUEADO",IF(F565="R","RESTRITO/DEVOLUÇÃO",IF(OR(N565="QUAR",N565="QRES"),"QUARENTENA",IF(OR(B565="DESCARTE",B565="DEVOLUÇÃO"),"DESCARTE/DEVOLUÇÃO",IF(AND(D565="",K565&lt;&gt;""),"SEM LOTE",IF(AND(Q565&lt;&gt;"",Q565&gt;=Parametros!$B$11),"PARADO/SEM GIRO","OK"))))))))))</f>
        <v>QUALIDADE</v>
      </c>
      <c r="T565" s="29" t="str">
        <f aca="false">IF(AND($S565="PARADO/SEM GIRO",$K565="KG",OR(Painel!$B$5="(Todos)",A565=Painel!$B$5)*OR(Painel!$E$5="(Todos)",P565=Painel!$E$5)),$J565+ROW()/10000000,"")</f>
        <v/>
      </c>
      <c r="U565" s="29" t="str">
        <f aca="false">IF(AND($S565="VENCIDO",$K565="KG",OR(Painel!$B$5="(Todos)",A565=Painel!$B$5)*OR(Painel!$E$5="(Todos)",P565=Painel!$E$5)),$J565+ROW()/10000000,"")</f>
        <v/>
      </c>
    </row>
    <row r="566" customFormat="false" ht="15" hidden="false" customHeight="false" outlineLevel="0" collapsed="false">
      <c r="A566" s="29" t="s">
        <v>53</v>
      </c>
      <c r="B566" s="29" t="s">
        <v>825</v>
      </c>
      <c r="C566" s="29" t="s">
        <v>691</v>
      </c>
      <c r="D566" s="29" t="s">
        <v>826</v>
      </c>
      <c r="E566" s="29" t="n">
        <v>1</v>
      </c>
      <c r="F566" s="29"/>
      <c r="G566" s="29" t="s">
        <v>827</v>
      </c>
      <c r="H566" s="30" t="n">
        <v>250</v>
      </c>
      <c r="I566" s="31" t="n">
        <v>46271</v>
      </c>
      <c r="J566" s="30" t="n">
        <v>250</v>
      </c>
      <c r="K566" s="29" t="s">
        <v>120</v>
      </c>
      <c r="L566" s="29" t="s">
        <v>221</v>
      </c>
      <c r="M566" s="29"/>
      <c r="N566" s="29" t="s">
        <v>122</v>
      </c>
      <c r="O566" s="31" t="n">
        <v>46999</v>
      </c>
      <c r="P566" s="29" t="s">
        <v>123</v>
      </c>
      <c r="Q566" s="29" t="n">
        <f aca="false">IFERROR(VALUE(L566),"")</f>
        <v>14</v>
      </c>
      <c r="R566" s="29" t="n">
        <f aca="true">IF(O566="","",O566-TODAY())</f>
        <v>714</v>
      </c>
      <c r="S566" s="29" t="str">
        <f aca="false">IF(C566="&lt;&lt; vazio &gt;&gt;","VAZIA",IF(AND(O566&lt;&gt;"",R566&lt;0),"VENCIDO",IF(AND(O566&lt;&gt;"",R566&lt;=Parametros!$B$10),"PRÓX. VENCIMENTO",IF(F566="Q","QUALIDADE",IF(F566="S","BLOQUEADO",IF(F566="R","RESTRITO/DEVOLUÇÃO",IF(OR(N566="QUAR",N566="QRES"),"QUARENTENA",IF(OR(B566="DESCARTE",B566="DEVOLUÇÃO"),"DESCARTE/DEVOLUÇÃO",IF(AND(D566="",K566&lt;&gt;""),"SEM LOTE",IF(AND(Q566&lt;&gt;"",Q566&gt;=Parametros!$B$11),"PARADO/SEM GIRO","OK"))))))))))</f>
        <v>OK</v>
      </c>
      <c r="T566" s="29" t="str">
        <f aca="false">IF(AND($S566="PARADO/SEM GIRO",$K566="KG",OR(Painel!$B$5="(Todos)",A566=Painel!$B$5)*OR(Painel!$E$5="(Todos)",P566=Painel!$E$5)),$J566+ROW()/10000000,"")</f>
        <v/>
      </c>
      <c r="U566" s="29" t="str">
        <f aca="false">IF(AND($S566="VENCIDO",$K566="KG",OR(Painel!$B$5="(Todos)",A566=Painel!$B$5)*OR(Painel!$E$5="(Todos)",P566=Painel!$E$5)),$J566+ROW()/10000000,"")</f>
        <v/>
      </c>
    </row>
    <row r="567" customFormat="false" ht="15" hidden="false" customHeight="false" outlineLevel="0" collapsed="false">
      <c r="A567" s="29" t="s">
        <v>53</v>
      </c>
      <c r="B567" s="29" t="s">
        <v>828</v>
      </c>
      <c r="C567" s="29" t="s">
        <v>691</v>
      </c>
      <c r="D567" s="29" t="s">
        <v>829</v>
      </c>
      <c r="E567" s="29" t="n">
        <v>1</v>
      </c>
      <c r="F567" s="29"/>
      <c r="G567" s="29" t="s">
        <v>830</v>
      </c>
      <c r="H567" s="30" t="n">
        <v>612</v>
      </c>
      <c r="I567" s="31" t="n">
        <v>46270</v>
      </c>
      <c r="J567" s="30" t="n">
        <v>612</v>
      </c>
      <c r="K567" s="29" t="s">
        <v>120</v>
      </c>
      <c r="L567" s="29" t="s">
        <v>267</v>
      </c>
      <c r="M567" s="29"/>
      <c r="N567" s="29" t="s">
        <v>122</v>
      </c>
      <c r="O567" s="31" t="n">
        <v>46635</v>
      </c>
      <c r="P567" s="29" t="s">
        <v>123</v>
      </c>
      <c r="Q567" s="29" t="n">
        <f aca="false">IFERROR(VALUE(L567),"")</f>
        <v>15</v>
      </c>
      <c r="R567" s="29" t="n">
        <f aca="true">IF(O567="","",O567-TODAY())</f>
        <v>350</v>
      </c>
      <c r="S567" s="29" t="str">
        <f aca="false">IF(C567="&lt;&lt; vazio &gt;&gt;","VAZIA",IF(AND(O567&lt;&gt;"",R567&lt;0),"VENCIDO",IF(AND(O567&lt;&gt;"",R567&lt;=Parametros!$B$10),"PRÓX. VENCIMENTO",IF(F567="Q","QUALIDADE",IF(F567="S","BLOQUEADO",IF(F567="R","RESTRITO/DEVOLUÇÃO",IF(OR(N567="QUAR",N567="QRES"),"QUARENTENA",IF(OR(B567="DESCARTE",B567="DEVOLUÇÃO"),"DESCARTE/DEVOLUÇÃO",IF(AND(D567="",K567&lt;&gt;""),"SEM LOTE",IF(AND(Q567&lt;&gt;"",Q567&gt;=Parametros!$B$11),"PARADO/SEM GIRO","OK"))))))))))</f>
        <v>OK</v>
      </c>
      <c r="T567" s="29" t="str">
        <f aca="false">IF(AND($S567="PARADO/SEM GIRO",$K567="KG",OR(Painel!$B$5="(Todos)",A567=Painel!$B$5)*OR(Painel!$E$5="(Todos)",P567=Painel!$E$5)),$J567+ROW()/10000000,"")</f>
        <v/>
      </c>
      <c r="U567" s="29" t="str">
        <f aca="false">IF(AND($S567="VENCIDO",$K567="KG",OR(Painel!$B$5="(Todos)",A567=Painel!$B$5)*OR(Painel!$E$5="(Todos)",P567=Painel!$E$5)),$J567+ROW()/10000000,"")</f>
        <v/>
      </c>
    </row>
    <row r="568" customFormat="false" ht="15" hidden="false" customHeight="false" outlineLevel="0" collapsed="false">
      <c r="A568" s="29" t="s">
        <v>53</v>
      </c>
      <c r="B568" s="29" t="s">
        <v>831</v>
      </c>
      <c r="C568" s="29" t="s">
        <v>250</v>
      </c>
      <c r="D568" s="29" t="s">
        <v>757</v>
      </c>
      <c r="E568" s="29" t="n">
        <v>1</v>
      </c>
      <c r="F568" s="29"/>
      <c r="G568" s="29" t="s">
        <v>832</v>
      </c>
      <c r="H568" s="30" t="n">
        <v>1000</v>
      </c>
      <c r="I568" s="31" t="n">
        <v>46274</v>
      </c>
      <c r="J568" s="30" t="n">
        <v>1000</v>
      </c>
      <c r="K568" s="29" t="s">
        <v>120</v>
      </c>
      <c r="L568" s="29" t="s">
        <v>138</v>
      </c>
      <c r="M568" s="29"/>
      <c r="N568" s="29" t="s">
        <v>122</v>
      </c>
      <c r="O568" s="31" t="n">
        <v>46818</v>
      </c>
      <c r="P568" s="29" t="s">
        <v>123</v>
      </c>
      <c r="Q568" s="29" t="n">
        <f aca="false">IFERROR(VALUE(L568),"")</f>
        <v>11</v>
      </c>
      <c r="R568" s="29" t="n">
        <f aca="true">IF(O568="","",O568-TODAY())</f>
        <v>533</v>
      </c>
      <c r="S568" s="29" t="str">
        <f aca="false">IF(C568="&lt;&lt; vazio &gt;&gt;","VAZIA",IF(AND(O568&lt;&gt;"",R568&lt;0),"VENCIDO",IF(AND(O568&lt;&gt;"",R568&lt;=Parametros!$B$10),"PRÓX. VENCIMENTO",IF(F568="Q","QUALIDADE",IF(F568="S","BLOQUEADO",IF(F568="R","RESTRITO/DEVOLUÇÃO",IF(OR(N568="QUAR",N568="QRES"),"QUARENTENA",IF(OR(B568="DESCARTE",B568="DEVOLUÇÃO"),"DESCARTE/DEVOLUÇÃO",IF(AND(D568="",K568&lt;&gt;""),"SEM LOTE",IF(AND(Q568&lt;&gt;"",Q568&gt;=Parametros!$B$11),"PARADO/SEM GIRO","OK"))))))))))</f>
        <v>OK</v>
      </c>
      <c r="T568" s="29" t="str">
        <f aca="false">IF(AND($S568="PARADO/SEM GIRO",$K568="KG",OR(Painel!$B$5="(Todos)",A568=Painel!$B$5)*OR(Painel!$E$5="(Todos)",P568=Painel!$E$5)),$J568+ROW()/10000000,"")</f>
        <v/>
      </c>
      <c r="U568" s="29" t="str">
        <f aca="false">IF(AND($S568="VENCIDO",$K568="KG",OR(Painel!$B$5="(Todos)",A568=Painel!$B$5)*OR(Painel!$E$5="(Todos)",P568=Painel!$E$5)),$J568+ROW()/10000000,"")</f>
        <v/>
      </c>
    </row>
    <row r="569" customFormat="false" ht="15" hidden="false" customHeight="false" outlineLevel="0" collapsed="false">
      <c r="A569" s="29" t="s">
        <v>53</v>
      </c>
      <c r="B569" s="29" t="s">
        <v>833</v>
      </c>
      <c r="C569" s="29" t="s">
        <v>276</v>
      </c>
      <c r="D569" s="29" t="s">
        <v>834</v>
      </c>
      <c r="E569" s="29" t="n">
        <v>1</v>
      </c>
      <c r="F569" s="29" t="s">
        <v>268</v>
      </c>
      <c r="G569" s="29" t="s">
        <v>835</v>
      </c>
      <c r="H569" s="30" t="n">
        <v>415.8</v>
      </c>
      <c r="I569" s="31" t="n">
        <v>46277</v>
      </c>
      <c r="J569" s="30" t="n">
        <v>415.8</v>
      </c>
      <c r="K569" s="29" t="s">
        <v>120</v>
      </c>
      <c r="L569" s="29" t="s">
        <v>652</v>
      </c>
      <c r="M569" s="29"/>
      <c r="N569" s="29" t="s">
        <v>122</v>
      </c>
      <c r="O569" s="31" t="n">
        <v>46824</v>
      </c>
      <c r="P569" s="29" t="s">
        <v>123</v>
      </c>
      <c r="Q569" s="29" t="n">
        <f aca="false">IFERROR(VALUE(L569),"")</f>
        <v>8</v>
      </c>
      <c r="R569" s="29" t="n">
        <f aca="true">IF(O569="","",O569-TODAY())</f>
        <v>539</v>
      </c>
      <c r="S569" s="29" t="str">
        <f aca="false">IF(C569="&lt;&lt; vazio &gt;&gt;","VAZIA",IF(AND(O569&lt;&gt;"",R569&lt;0),"VENCIDO",IF(AND(O569&lt;&gt;"",R569&lt;=Parametros!$B$10),"PRÓX. VENCIMENTO",IF(F569="Q","QUALIDADE",IF(F569="S","BLOQUEADO",IF(F569="R","RESTRITO/DEVOLUÇÃO",IF(OR(N569="QUAR",N569="QRES"),"QUARENTENA",IF(OR(B569="DESCARTE",B569="DEVOLUÇÃO"),"DESCARTE/DEVOLUÇÃO",IF(AND(D569="",K569&lt;&gt;""),"SEM LOTE",IF(AND(Q569&lt;&gt;"",Q569&gt;=Parametros!$B$11),"PARADO/SEM GIRO","OK"))))))))))</f>
        <v>QUALIDADE</v>
      </c>
      <c r="T569" s="29" t="str">
        <f aca="false">IF(AND($S569="PARADO/SEM GIRO",$K569="KG",OR(Painel!$B$5="(Todos)",A569=Painel!$B$5)*OR(Painel!$E$5="(Todos)",P569=Painel!$E$5)),$J569+ROW()/10000000,"")</f>
        <v/>
      </c>
      <c r="U569" s="29" t="str">
        <f aca="false">IF(AND($S569="VENCIDO",$K569="KG",OR(Painel!$B$5="(Todos)",A569=Painel!$B$5)*OR(Painel!$E$5="(Todos)",P569=Painel!$E$5)),$J569+ROW()/10000000,"")</f>
        <v/>
      </c>
    </row>
    <row r="570" customFormat="false" ht="15" hidden="false" customHeight="false" outlineLevel="0" collapsed="false">
      <c r="A570" s="29" t="s">
        <v>53</v>
      </c>
      <c r="B570" s="29" t="s">
        <v>836</v>
      </c>
      <c r="C570" s="29" t="s">
        <v>222</v>
      </c>
      <c r="D570" s="29" t="s">
        <v>738</v>
      </c>
      <c r="E570" s="29" t="n">
        <v>1</v>
      </c>
      <c r="F570" s="29" t="s">
        <v>268</v>
      </c>
      <c r="G570" s="29" t="s">
        <v>837</v>
      </c>
      <c r="H570" s="30" t="n">
        <v>1000</v>
      </c>
      <c r="I570" s="31" t="n">
        <v>46279</v>
      </c>
      <c r="J570" s="30" t="n">
        <v>1000</v>
      </c>
      <c r="K570" s="29" t="s">
        <v>120</v>
      </c>
      <c r="L570" s="29" t="s">
        <v>350</v>
      </c>
      <c r="M570" s="29"/>
      <c r="N570" s="29" t="s">
        <v>122</v>
      </c>
      <c r="O570" s="31" t="n">
        <v>46826</v>
      </c>
      <c r="P570" s="29" t="s">
        <v>123</v>
      </c>
      <c r="Q570" s="29" t="n">
        <f aca="false">IFERROR(VALUE(L570),"")</f>
        <v>6</v>
      </c>
      <c r="R570" s="29" t="n">
        <f aca="true">IF(O570="","",O570-TODAY())</f>
        <v>541</v>
      </c>
      <c r="S570" s="29" t="str">
        <f aca="false">IF(C570="&lt;&lt; vazio &gt;&gt;","VAZIA",IF(AND(O570&lt;&gt;"",R570&lt;0),"VENCIDO",IF(AND(O570&lt;&gt;"",R570&lt;=Parametros!$B$10),"PRÓX. VENCIMENTO",IF(F570="Q","QUALIDADE",IF(F570="S","BLOQUEADO",IF(F570="R","RESTRITO/DEVOLUÇÃO",IF(OR(N570="QUAR",N570="QRES"),"QUARENTENA",IF(OR(B570="DESCARTE",B570="DEVOLUÇÃO"),"DESCARTE/DEVOLUÇÃO",IF(AND(D570="",K570&lt;&gt;""),"SEM LOTE",IF(AND(Q570&lt;&gt;"",Q570&gt;=Parametros!$B$11),"PARADO/SEM GIRO","OK"))))))))))</f>
        <v>QUALIDADE</v>
      </c>
      <c r="T570" s="29" t="str">
        <f aca="false">IF(AND($S570="PARADO/SEM GIRO",$K570="KG",OR(Painel!$B$5="(Todos)",A570=Painel!$B$5)*OR(Painel!$E$5="(Todos)",P570=Painel!$E$5)),$J570+ROW()/10000000,"")</f>
        <v/>
      </c>
      <c r="U570" s="29" t="str">
        <f aca="false">IF(AND($S570="VENCIDO",$K570="KG",OR(Painel!$B$5="(Todos)",A570=Painel!$B$5)*OR(Painel!$E$5="(Todos)",P570=Painel!$E$5)),$J570+ROW()/10000000,"")</f>
        <v/>
      </c>
    </row>
    <row r="571" customFormat="false" ht="15" hidden="false" customHeight="false" outlineLevel="0" collapsed="false">
      <c r="A571" s="29" t="s">
        <v>53</v>
      </c>
      <c r="B571" s="29" t="s">
        <v>838</v>
      </c>
      <c r="C571" s="29" t="s">
        <v>167</v>
      </c>
      <c r="D571" s="29" t="s">
        <v>765</v>
      </c>
      <c r="E571" s="29" t="n">
        <v>1</v>
      </c>
      <c r="F571" s="29" t="s">
        <v>268</v>
      </c>
      <c r="G571" s="29" t="s">
        <v>839</v>
      </c>
      <c r="H571" s="30" t="n">
        <v>590.4</v>
      </c>
      <c r="I571" s="31" t="n">
        <v>46283</v>
      </c>
      <c r="J571" s="30" t="n">
        <v>590.4</v>
      </c>
      <c r="K571" s="29" t="s">
        <v>120</v>
      </c>
      <c r="L571" s="29" t="s">
        <v>176</v>
      </c>
      <c r="M571" s="29"/>
      <c r="N571" s="29" t="s">
        <v>122</v>
      </c>
      <c r="O571" s="31" t="n">
        <v>46830</v>
      </c>
      <c r="P571" s="29" t="s">
        <v>123</v>
      </c>
      <c r="Q571" s="29" t="n">
        <f aca="false">IFERROR(VALUE(L571),"")</f>
        <v>2</v>
      </c>
      <c r="R571" s="29" t="n">
        <f aca="true">IF(O571="","",O571-TODAY())</f>
        <v>545</v>
      </c>
      <c r="S571" s="29" t="str">
        <f aca="false">IF(C571="&lt;&lt; vazio &gt;&gt;","VAZIA",IF(AND(O571&lt;&gt;"",R571&lt;0),"VENCIDO",IF(AND(O571&lt;&gt;"",R571&lt;=Parametros!$B$10),"PRÓX. VENCIMENTO",IF(F571="Q","QUALIDADE",IF(F571="S","BLOQUEADO",IF(F571="R","RESTRITO/DEVOLUÇÃO",IF(OR(N571="QUAR",N571="QRES"),"QUARENTENA",IF(OR(B571="DESCARTE",B571="DEVOLUÇÃO"),"DESCARTE/DEVOLUÇÃO",IF(AND(D571="",K571&lt;&gt;""),"SEM LOTE",IF(AND(Q571&lt;&gt;"",Q571&gt;=Parametros!$B$11),"PARADO/SEM GIRO","OK"))))))))))</f>
        <v>QUALIDADE</v>
      </c>
      <c r="T571" s="29" t="str">
        <f aca="false">IF(AND($S571="PARADO/SEM GIRO",$K571="KG",OR(Painel!$B$5="(Todos)",A571=Painel!$B$5)*OR(Painel!$E$5="(Todos)",P571=Painel!$E$5)),$J571+ROW()/10000000,"")</f>
        <v/>
      </c>
      <c r="U571" s="29" t="str">
        <f aca="false">IF(AND($S571="VENCIDO",$K571="KG",OR(Painel!$B$5="(Todos)",A571=Painel!$B$5)*OR(Painel!$E$5="(Todos)",P571=Painel!$E$5)),$J571+ROW()/10000000,"")</f>
        <v/>
      </c>
    </row>
    <row r="572" customFormat="false" ht="15" hidden="false" customHeight="false" outlineLevel="0" collapsed="false">
      <c r="A572" s="29" t="s">
        <v>53</v>
      </c>
      <c r="B572" s="29" t="s">
        <v>840</v>
      </c>
      <c r="C572" s="29" t="s">
        <v>785</v>
      </c>
      <c r="D572" s="29" t="s">
        <v>841</v>
      </c>
      <c r="E572" s="29" t="n">
        <v>1</v>
      </c>
      <c r="F572" s="29"/>
      <c r="G572" s="29" t="s">
        <v>842</v>
      </c>
      <c r="H572" s="30" t="n">
        <v>1000</v>
      </c>
      <c r="I572" s="31" t="n">
        <v>46282</v>
      </c>
      <c r="J572" s="30" t="n">
        <v>1000</v>
      </c>
      <c r="K572" s="29" t="s">
        <v>120</v>
      </c>
      <c r="L572" s="29" t="s">
        <v>400</v>
      </c>
      <c r="M572" s="29"/>
      <c r="N572" s="29" t="s">
        <v>122</v>
      </c>
      <c r="O572" s="31" t="n">
        <v>46825</v>
      </c>
      <c r="P572" s="29" t="s">
        <v>123</v>
      </c>
      <c r="Q572" s="29" t="n">
        <f aca="false">IFERROR(VALUE(L572),"")</f>
        <v>3</v>
      </c>
      <c r="R572" s="29" t="n">
        <f aca="true">IF(O572="","",O572-TODAY())</f>
        <v>540</v>
      </c>
      <c r="S572" s="29" t="str">
        <f aca="false">IF(C572="&lt;&lt; vazio &gt;&gt;","VAZIA",IF(AND(O572&lt;&gt;"",R572&lt;0),"VENCIDO",IF(AND(O572&lt;&gt;"",R572&lt;=Parametros!$B$10),"PRÓX. VENCIMENTO",IF(F572="Q","QUALIDADE",IF(F572="S","BLOQUEADO",IF(F572="R","RESTRITO/DEVOLUÇÃO",IF(OR(N572="QUAR",N572="QRES"),"QUARENTENA",IF(OR(B572="DESCARTE",B572="DEVOLUÇÃO"),"DESCARTE/DEVOLUÇÃO",IF(AND(D572="",K572&lt;&gt;""),"SEM LOTE",IF(AND(Q572&lt;&gt;"",Q572&gt;=Parametros!$B$11),"PARADO/SEM GIRO","OK"))))))))))</f>
        <v>OK</v>
      </c>
      <c r="T572" s="29" t="str">
        <f aca="false">IF(AND($S572="PARADO/SEM GIRO",$K572="KG",OR(Painel!$B$5="(Todos)",A572=Painel!$B$5)*OR(Painel!$E$5="(Todos)",P572=Painel!$E$5)),$J572+ROW()/10000000,"")</f>
        <v/>
      </c>
      <c r="U572" s="29" t="str">
        <f aca="false">IF(AND($S572="VENCIDO",$K572="KG",OR(Painel!$B$5="(Todos)",A572=Painel!$B$5)*OR(Painel!$E$5="(Todos)",P572=Painel!$E$5)),$J572+ROW()/10000000,"")</f>
        <v/>
      </c>
    </row>
    <row r="573" customFormat="false" ht="15" hidden="false" customHeight="false" outlineLevel="0" collapsed="false">
      <c r="A573" s="29" t="s">
        <v>53</v>
      </c>
      <c r="B573" s="29" t="s">
        <v>843</v>
      </c>
      <c r="C573" s="29" t="s">
        <v>308</v>
      </c>
      <c r="D573" s="29" t="s">
        <v>730</v>
      </c>
      <c r="E573" s="29" t="n">
        <v>1</v>
      </c>
      <c r="F573" s="29"/>
      <c r="G573" s="29" t="s">
        <v>844</v>
      </c>
      <c r="H573" s="30" t="n">
        <v>315</v>
      </c>
      <c r="I573" s="31" t="n">
        <v>46276</v>
      </c>
      <c r="J573" s="30" t="n">
        <v>315</v>
      </c>
      <c r="K573" s="29" t="s">
        <v>120</v>
      </c>
      <c r="L573" s="29" t="s">
        <v>133</v>
      </c>
      <c r="M573" s="29"/>
      <c r="N573" s="29" t="s">
        <v>122</v>
      </c>
      <c r="O573" s="31" t="n">
        <v>46817</v>
      </c>
      <c r="P573" s="29" t="s">
        <v>123</v>
      </c>
      <c r="Q573" s="29" t="n">
        <f aca="false">IFERROR(VALUE(L573),"")</f>
        <v>9</v>
      </c>
      <c r="R573" s="29" t="n">
        <f aca="true">IF(O573="","",O573-TODAY())</f>
        <v>532</v>
      </c>
      <c r="S573" s="29" t="str">
        <f aca="false">IF(C573="&lt;&lt; vazio &gt;&gt;","VAZIA",IF(AND(O573&lt;&gt;"",R573&lt;0),"VENCIDO",IF(AND(O573&lt;&gt;"",R573&lt;=Parametros!$B$10),"PRÓX. VENCIMENTO",IF(F573="Q","QUALIDADE",IF(F573="S","BLOQUEADO",IF(F573="R","RESTRITO/DEVOLUÇÃO",IF(OR(N573="QUAR",N573="QRES"),"QUARENTENA",IF(OR(B573="DESCARTE",B573="DEVOLUÇÃO"),"DESCARTE/DEVOLUÇÃO",IF(AND(D573="",K573&lt;&gt;""),"SEM LOTE",IF(AND(Q573&lt;&gt;"",Q573&gt;=Parametros!$B$11),"PARADO/SEM GIRO","OK"))))))))))</f>
        <v>OK</v>
      </c>
      <c r="T573" s="29" t="str">
        <f aca="false">IF(AND($S573="PARADO/SEM GIRO",$K573="KG",OR(Painel!$B$5="(Todos)",A573=Painel!$B$5)*OR(Painel!$E$5="(Todos)",P573=Painel!$E$5)),$J573+ROW()/10000000,"")</f>
        <v/>
      </c>
      <c r="U573" s="29" t="str">
        <f aca="false">IF(AND($S573="VENCIDO",$K573="KG",OR(Painel!$B$5="(Todos)",A573=Painel!$B$5)*OR(Painel!$E$5="(Todos)",P573=Painel!$E$5)),$J573+ROW()/10000000,"")</f>
        <v/>
      </c>
    </row>
    <row r="574" customFormat="false" ht="15" hidden="false" customHeight="false" outlineLevel="0" collapsed="false">
      <c r="A574" s="29" t="s">
        <v>53</v>
      </c>
      <c r="B574" s="29" t="s">
        <v>845</v>
      </c>
      <c r="C574" s="29" t="s">
        <v>322</v>
      </c>
      <c r="D574" s="29" t="s">
        <v>491</v>
      </c>
      <c r="E574" s="29" t="n">
        <v>1</v>
      </c>
      <c r="F574" s="29"/>
      <c r="G574" s="29" t="s">
        <v>846</v>
      </c>
      <c r="H574" s="30" t="n">
        <v>999.9</v>
      </c>
      <c r="I574" s="31" t="n">
        <v>46274</v>
      </c>
      <c r="J574" s="30" t="n">
        <v>999.9</v>
      </c>
      <c r="K574" s="29" t="s">
        <v>120</v>
      </c>
      <c r="L574" s="29" t="s">
        <v>138</v>
      </c>
      <c r="M574" s="29"/>
      <c r="N574" s="29" t="s">
        <v>122</v>
      </c>
      <c r="O574" s="31" t="n">
        <v>46635</v>
      </c>
      <c r="P574" s="29" t="s">
        <v>123</v>
      </c>
      <c r="Q574" s="29" t="n">
        <f aca="false">IFERROR(VALUE(L574),"")</f>
        <v>11</v>
      </c>
      <c r="R574" s="29" t="n">
        <f aca="true">IF(O574="","",O574-TODAY())</f>
        <v>350</v>
      </c>
      <c r="S574" s="29" t="str">
        <f aca="false">IF(C574="&lt;&lt; vazio &gt;&gt;","VAZIA",IF(AND(O574&lt;&gt;"",R574&lt;0),"VENCIDO",IF(AND(O574&lt;&gt;"",R574&lt;=Parametros!$B$10),"PRÓX. VENCIMENTO",IF(F574="Q","QUALIDADE",IF(F574="S","BLOQUEADO",IF(F574="R","RESTRITO/DEVOLUÇÃO",IF(OR(N574="QUAR",N574="QRES"),"QUARENTENA",IF(OR(B574="DESCARTE",B574="DEVOLUÇÃO"),"DESCARTE/DEVOLUÇÃO",IF(AND(D574="",K574&lt;&gt;""),"SEM LOTE",IF(AND(Q574&lt;&gt;"",Q574&gt;=Parametros!$B$11),"PARADO/SEM GIRO","OK"))))))))))</f>
        <v>OK</v>
      </c>
      <c r="T574" s="29" t="str">
        <f aca="false">IF(AND($S574="PARADO/SEM GIRO",$K574="KG",OR(Painel!$B$5="(Todos)",A574=Painel!$B$5)*OR(Painel!$E$5="(Todos)",P574=Painel!$E$5)),$J574+ROW()/10000000,"")</f>
        <v/>
      </c>
      <c r="U574" s="29" t="str">
        <f aca="false">IF(AND($S574="VENCIDO",$K574="KG",OR(Painel!$B$5="(Todos)",A574=Painel!$B$5)*OR(Painel!$E$5="(Todos)",P574=Painel!$E$5)),$J574+ROW()/10000000,"")</f>
        <v/>
      </c>
    </row>
    <row r="575" customFormat="false" ht="15" hidden="false" customHeight="false" outlineLevel="0" collapsed="false">
      <c r="A575" s="29" t="s">
        <v>53</v>
      </c>
      <c r="B575" s="29" t="s">
        <v>847</v>
      </c>
      <c r="C575" s="29" t="s">
        <v>250</v>
      </c>
      <c r="D575" s="29" t="s">
        <v>719</v>
      </c>
      <c r="E575" s="29" t="n">
        <v>1</v>
      </c>
      <c r="F575" s="29"/>
      <c r="G575" s="29" t="s">
        <v>848</v>
      </c>
      <c r="H575" s="30" t="n">
        <v>1000</v>
      </c>
      <c r="I575" s="31" t="n">
        <v>46280</v>
      </c>
      <c r="J575" s="30" t="n">
        <v>1000</v>
      </c>
      <c r="K575" s="29" t="s">
        <v>120</v>
      </c>
      <c r="L575" s="29" t="s">
        <v>144</v>
      </c>
      <c r="M575" s="29"/>
      <c r="N575" s="29" t="s">
        <v>122</v>
      </c>
      <c r="O575" s="31" t="n">
        <v>46817</v>
      </c>
      <c r="P575" s="29" t="s">
        <v>123</v>
      </c>
      <c r="Q575" s="29" t="n">
        <f aca="false">IFERROR(VALUE(L575),"")</f>
        <v>5</v>
      </c>
      <c r="R575" s="29" t="n">
        <f aca="true">IF(O575="","",O575-TODAY())</f>
        <v>532</v>
      </c>
      <c r="S575" s="29" t="str">
        <f aca="false">IF(C575="&lt;&lt; vazio &gt;&gt;","VAZIA",IF(AND(O575&lt;&gt;"",R575&lt;0),"VENCIDO",IF(AND(O575&lt;&gt;"",R575&lt;=Parametros!$B$10),"PRÓX. VENCIMENTO",IF(F575="Q","QUALIDADE",IF(F575="S","BLOQUEADO",IF(F575="R","RESTRITO/DEVOLUÇÃO",IF(OR(N575="QUAR",N575="QRES"),"QUARENTENA",IF(OR(B575="DESCARTE",B575="DEVOLUÇÃO"),"DESCARTE/DEVOLUÇÃO",IF(AND(D575="",K575&lt;&gt;""),"SEM LOTE",IF(AND(Q575&lt;&gt;"",Q575&gt;=Parametros!$B$11),"PARADO/SEM GIRO","OK"))))))))))</f>
        <v>OK</v>
      </c>
      <c r="T575" s="29" t="str">
        <f aca="false">IF(AND($S575="PARADO/SEM GIRO",$K575="KG",OR(Painel!$B$5="(Todos)",A575=Painel!$B$5)*OR(Painel!$E$5="(Todos)",P575=Painel!$E$5)),$J575+ROW()/10000000,"")</f>
        <v/>
      </c>
      <c r="U575" s="29" t="str">
        <f aca="false">IF(AND($S575="VENCIDO",$K575="KG",OR(Painel!$B$5="(Todos)",A575=Painel!$B$5)*OR(Painel!$E$5="(Todos)",P575=Painel!$E$5)),$J575+ROW()/10000000,"")</f>
        <v/>
      </c>
    </row>
    <row r="576" customFormat="false" ht="15" hidden="false" customHeight="false" outlineLevel="0" collapsed="false">
      <c r="A576" s="29" t="s">
        <v>53</v>
      </c>
      <c r="B576" s="29" t="s">
        <v>849</v>
      </c>
      <c r="C576" s="29" t="s">
        <v>250</v>
      </c>
      <c r="D576" s="29" t="s">
        <v>757</v>
      </c>
      <c r="E576" s="29" t="n">
        <v>1</v>
      </c>
      <c r="F576" s="29"/>
      <c r="G576" s="29" t="s">
        <v>850</v>
      </c>
      <c r="H576" s="30" t="n">
        <v>1000</v>
      </c>
      <c r="I576" s="31" t="n">
        <v>46274</v>
      </c>
      <c r="J576" s="30" t="n">
        <v>1000</v>
      </c>
      <c r="K576" s="29" t="s">
        <v>120</v>
      </c>
      <c r="L576" s="29" t="s">
        <v>138</v>
      </c>
      <c r="M576" s="29"/>
      <c r="N576" s="29" t="s">
        <v>122</v>
      </c>
      <c r="O576" s="31" t="n">
        <v>46818</v>
      </c>
      <c r="P576" s="29" t="s">
        <v>123</v>
      </c>
      <c r="Q576" s="29" t="n">
        <f aca="false">IFERROR(VALUE(L576),"")</f>
        <v>11</v>
      </c>
      <c r="R576" s="29" t="n">
        <f aca="true">IF(O576="","",O576-TODAY())</f>
        <v>533</v>
      </c>
      <c r="S576" s="29" t="str">
        <f aca="false">IF(C576="&lt;&lt; vazio &gt;&gt;","VAZIA",IF(AND(O576&lt;&gt;"",R576&lt;0),"VENCIDO",IF(AND(O576&lt;&gt;"",R576&lt;=Parametros!$B$10),"PRÓX. VENCIMENTO",IF(F576="Q","QUALIDADE",IF(F576="S","BLOQUEADO",IF(F576="R","RESTRITO/DEVOLUÇÃO",IF(OR(N576="QUAR",N576="QRES"),"QUARENTENA",IF(OR(B576="DESCARTE",B576="DEVOLUÇÃO"),"DESCARTE/DEVOLUÇÃO",IF(AND(D576="",K576&lt;&gt;""),"SEM LOTE",IF(AND(Q576&lt;&gt;"",Q576&gt;=Parametros!$B$11),"PARADO/SEM GIRO","OK"))))))))))</f>
        <v>OK</v>
      </c>
      <c r="T576" s="29" t="str">
        <f aca="false">IF(AND($S576="PARADO/SEM GIRO",$K576="KG",OR(Painel!$B$5="(Todos)",A576=Painel!$B$5)*OR(Painel!$E$5="(Todos)",P576=Painel!$E$5)),$J576+ROW()/10000000,"")</f>
        <v/>
      </c>
      <c r="U576" s="29" t="str">
        <f aca="false">IF(AND($S576="VENCIDO",$K576="KG",OR(Painel!$B$5="(Todos)",A576=Painel!$B$5)*OR(Painel!$E$5="(Todos)",P576=Painel!$E$5)),$J576+ROW()/10000000,"")</f>
        <v/>
      </c>
    </row>
    <row r="577" customFormat="false" ht="15" hidden="false" customHeight="false" outlineLevel="0" collapsed="false">
      <c r="A577" s="29" t="s">
        <v>53</v>
      </c>
      <c r="B577" s="29" t="s">
        <v>851</v>
      </c>
      <c r="C577" s="29" t="s">
        <v>186</v>
      </c>
      <c r="D577" s="29" t="s">
        <v>852</v>
      </c>
      <c r="E577" s="29" t="n">
        <v>1</v>
      </c>
      <c r="F577" s="29" t="s">
        <v>268</v>
      </c>
      <c r="G577" s="29" t="s">
        <v>853</v>
      </c>
      <c r="H577" s="30" t="n">
        <v>545.4</v>
      </c>
      <c r="I577" s="31" t="n">
        <v>46278</v>
      </c>
      <c r="J577" s="30" t="n">
        <v>545.4</v>
      </c>
      <c r="K577" s="29" t="s">
        <v>120</v>
      </c>
      <c r="L577" s="29" t="s">
        <v>328</v>
      </c>
      <c r="M577" s="29"/>
      <c r="N577" s="29" t="s">
        <v>122</v>
      </c>
      <c r="O577" s="31" t="n">
        <v>46825</v>
      </c>
      <c r="P577" s="29" t="s">
        <v>123</v>
      </c>
      <c r="Q577" s="29" t="n">
        <f aca="false">IFERROR(VALUE(L577),"")</f>
        <v>7</v>
      </c>
      <c r="R577" s="29" t="n">
        <f aca="true">IF(O577="","",O577-TODAY())</f>
        <v>540</v>
      </c>
      <c r="S577" s="29" t="str">
        <f aca="false">IF(C577="&lt;&lt; vazio &gt;&gt;","VAZIA",IF(AND(O577&lt;&gt;"",R577&lt;0),"VENCIDO",IF(AND(O577&lt;&gt;"",R577&lt;=Parametros!$B$10),"PRÓX. VENCIMENTO",IF(F577="Q","QUALIDADE",IF(F577="S","BLOQUEADO",IF(F577="R","RESTRITO/DEVOLUÇÃO",IF(OR(N577="QUAR",N577="QRES"),"QUARENTENA",IF(OR(B577="DESCARTE",B577="DEVOLUÇÃO"),"DESCARTE/DEVOLUÇÃO",IF(AND(D577="",K577&lt;&gt;""),"SEM LOTE",IF(AND(Q577&lt;&gt;"",Q577&gt;=Parametros!$B$11),"PARADO/SEM GIRO","OK"))))))))))</f>
        <v>QUALIDADE</v>
      </c>
      <c r="T577" s="29" t="str">
        <f aca="false">IF(AND($S577="PARADO/SEM GIRO",$K577="KG",OR(Painel!$B$5="(Todos)",A577=Painel!$B$5)*OR(Painel!$E$5="(Todos)",P577=Painel!$E$5)),$J577+ROW()/10000000,"")</f>
        <v/>
      </c>
      <c r="U577" s="29" t="str">
        <f aca="false">IF(AND($S577="VENCIDO",$K577="KG",OR(Painel!$B$5="(Todos)",A577=Painel!$B$5)*OR(Painel!$E$5="(Todos)",P577=Painel!$E$5)),$J577+ROW()/10000000,"")</f>
        <v/>
      </c>
    </row>
    <row r="578" customFormat="false" ht="15" hidden="false" customHeight="false" outlineLevel="0" collapsed="false">
      <c r="A578" s="29" t="s">
        <v>53</v>
      </c>
      <c r="B578" s="29" t="s">
        <v>854</v>
      </c>
      <c r="C578" s="29" t="s">
        <v>167</v>
      </c>
      <c r="D578" s="29" t="s">
        <v>765</v>
      </c>
      <c r="E578" s="29" t="n">
        <v>1</v>
      </c>
      <c r="F578" s="29" t="s">
        <v>268</v>
      </c>
      <c r="G578" s="29" t="s">
        <v>855</v>
      </c>
      <c r="H578" s="30" t="n">
        <v>590.4</v>
      </c>
      <c r="I578" s="31" t="n">
        <v>46283</v>
      </c>
      <c r="J578" s="30" t="n">
        <v>590.4</v>
      </c>
      <c r="K578" s="29" t="s">
        <v>120</v>
      </c>
      <c r="L578" s="29" t="s">
        <v>176</v>
      </c>
      <c r="M578" s="29"/>
      <c r="N578" s="29" t="s">
        <v>122</v>
      </c>
      <c r="O578" s="31" t="n">
        <v>46830</v>
      </c>
      <c r="P578" s="29" t="s">
        <v>123</v>
      </c>
      <c r="Q578" s="29" t="n">
        <f aca="false">IFERROR(VALUE(L578),"")</f>
        <v>2</v>
      </c>
      <c r="R578" s="29" t="n">
        <f aca="true">IF(O578="","",O578-TODAY())</f>
        <v>545</v>
      </c>
      <c r="S578" s="29" t="str">
        <f aca="false">IF(C578="&lt;&lt; vazio &gt;&gt;","VAZIA",IF(AND(O578&lt;&gt;"",R578&lt;0),"VENCIDO",IF(AND(O578&lt;&gt;"",R578&lt;=Parametros!$B$10),"PRÓX. VENCIMENTO",IF(F578="Q","QUALIDADE",IF(F578="S","BLOQUEADO",IF(F578="R","RESTRITO/DEVOLUÇÃO",IF(OR(N578="QUAR",N578="QRES"),"QUARENTENA",IF(OR(B578="DESCARTE",B578="DEVOLUÇÃO"),"DESCARTE/DEVOLUÇÃO",IF(AND(D578="",K578&lt;&gt;""),"SEM LOTE",IF(AND(Q578&lt;&gt;"",Q578&gt;=Parametros!$B$11),"PARADO/SEM GIRO","OK"))))))))))</f>
        <v>QUALIDADE</v>
      </c>
      <c r="T578" s="29" t="str">
        <f aca="false">IF(AND($S578="PARADO/SEM GIRO",$K578="KG",OR(Painel!$B$5="(Todos)",A578=Painel!$B$5)*OR(Painel!$E$5="(Todos)",P578=Painel!$E$5)),$J578+ROW()/10000000,"")</f>
        <v/>
      </c>
      <c r="U578" s="29" t="str">
        <f aca="false">IF(AND($S578="VENCIDO",$K578="KG",OR(Painel!$B$5="(Todos)",A578=Painel!$B$5)*OR(Painel!$E$5="(Todos)",P578=Painel!$E$5)),$J578+ROW()/10000000,"")</f>
        <v/>
      </c>
    </row>
    <row r="579" customFormat="false" ht="15" hidden="false" customHeight="false" outlineLevel="0" collapsed="false">
      <c r="A579" s="29" t="s">
        <v>53</v>
      </c>
      <c r="B579" s="29" t="s">
        <v>856</v>
      </c>
      <c r="C579" s="29" t="s">
        <v>691</v>
      </c>
      <c r="D579" s="29" t="s">
        <v>857</v>
      </c>
      <c r="E579" s="29" t="n">
        <v>1</v>
      </c>
      <c r="F579" s="29"/>
      <c r="G579" s="29" t="s">
        <v>858</v>
      </c>
      <c r="H579" s="30" t="n">
        <v>1000</v>
      </c>
      <c r="I579" s="31" t="n">
        <v>46003</v>
      </c>
      <c r="J579" s="30" t="n">
        <v>1000</v>
      </c>
      <c r="K579" s="29" t="s">
        <v>120</v>
      </c>
      <c r="L579" s="29" t="s">
        <v>859</v>
      </c>
      <c r="M579" s="29"/>
      <c r="N579" s="29" t="s">
        <v>122</v>
      </c>
      <c r="O579" s="31" t="n">
        <v>46365</v>
      </c>
      <c r="P579" s="29" t="s">
        <v>123</v>
      </c>
      <c r="Q579" s="29" t="n">
        <f aca="false">IFERROR(VALUE(L579),"")</f>
        <v>282</v>
      </c>
      <c r="R579" s="29" t="n">
        <f aca="true">IF(O579="","",O579-TODAY())</f>
        <v>80</v>
      </c>
      <c r="S579" s="29" t="str">
        <f aca="false">IF(C579="&lt;&lt; vazio &gt;&gt;","VAZIA",IF(AND(O579&lt;&gt;"",R579&lt;0),"VENCIDO",IF(AND(O579&lt;&gt;"",R579&lt;=Parametros!$B$10),"PRÓX. VENCIMENTO",IF(F579="Q","QUALIDADE",IF(F579="S","BLOQUEADO",IF(F579="R","RESTRITO/DEVOLUÇÃO",IF(OR(N579="QUAR",N579="QRES"),"QUARENTENA",IF(OR(B579="DESCARTE",B579="DEVOLUÇÃO"),"DESCARTE/DEVOLUÇÃO",IF(AND(D579="",K579&lt;&gt;""),"SEM LOTE",IF(AND(Q579&lt;&gt;"",Q579&gt;=Parametros!$B$11),"PARADO/SEM GIRO","OK"))))))))))</f>
        <v>PARADO/SEM GIRO</v>
      </c>
      <c r="T579" s="29" t="n">
        <f aca="false">IF(AND($S579="PARADO/SEM GIRO",$K579="KG",OR(Painel!$B$5="(Todos)",A579=Painel!$B$5)*OR(Painel!$E$5="(Todos)",P579=Painel!$E$5)),$J579+ROW()/10000000,"")</f>
        <v>1000.0000579</v>
      </c>
      <c r="U579" s="29" t="str">
        <f aca="false">IF(AND($S579="VENCIDO",$K579="KG",OR(Painel!$B$5="(Todos)",A579=Painel!$B$5)*OR(Painel!$E$5="(Todos)",P579=Painel!$E$5)),$J579+ROW()/10000000,"")</f>
        <v/>
      </c>
    </row>
    <row r="580" customFormat="false" ht="15" hidden="false" customHeight="false" outlineLevel="0" collapsed="false">
      <c r="A580" s="29" t="s">
        <v>53</v>
      </c>
      <c r="B580" s="29" t="s">
        <v>860</v>
      </c>
      <c r="C580" s="29" t="s">
        <v>785</v>
      </c>
      <c r="D580" s="29" t="s">
        <v>841</v>
      </c>
      <c r="E580" s="29" t="n">
        <v>1</v>
      </c>
      <c r="F580" s="29"/>
      <c r="G580" s="29" t="s">
        <v>861</v>
      </c>
      <c r="H580" s="30" t="n">
        <v>1000</v>
      </c>
      <c r="I580" s="31" t="n">
        <v>46282</v>
      </c>
      <c r="J580" s="30" t="n">
        <v>1000</v>
      </c>
      <c r="K580" s="29" t="s">
        <v>120</v>
      </c>
      <c r="L580" s="29" t="s">
        <v>400</v>
      </c>
      <c r="M580" s="29"/>
      <c r="N580" s="29" t="s">
        <v>122</v>
      </c>
      <c r="O580" s="31" t="n">
        <v>46825</v>
      </c>
      <c r="P580" s="29" t="s">
        <v>123</v>
      </c>
      <c r="Q580" s="29" t="n">
        <f aca="false">IFERROR(VALUE(L580),"")</f>
        <v>3</v>
      </c>
      <c r="R580" s="29" t="n">
        <f aca="true">IF(O580="","",O580-TODAY())</f>
        <v>540</v>
      </c>
      <c r="S580" s="29" t="str">
        <f aca="false">IF(C580="&lt;&lt; vazio &gt;&gt;","VAZIA",IF(AND(O580&lt;&gt;"",R580&lt;0),"VENCIDO",IF(AND(O580&lt;&gt;"",R580&lt;=Parametros!$B$10),"PRÓX. VENCIMENTO",IF(F580="Q","QUALIDADE",IF(F580="S","BLOQUEADO",IF(F580="R","RESTRITO/DEVOLUÇÃO",IF(OR(N580="QUAR",N580="QRES"),"QUARENTENA",IF(OR(B580="DESCARTE",B580="DEVOLUÇÃO"),"DESCARTE/DEVOLUÇÃO",IF(AND(D580="",K580&lt;&gt;""),"SEM LOTE",IF(AND(Q580&lt;&gt;"",Q580&gt;=Parametros!$B$11),"PARADO/SEM GIRO","OK"))))))))))</f>
        <v>OK</v>
      </c>
      <c r="T580" s="29" t="str">
        <f aca="false">IF(AND($S580="PARADO/SEM GIRO",$K580="KG",OR(Painel!$B$5="(Todos)",A580=Painel!$B$5)*OR(Painel!$E$5="(Todos)",P580=Painel!$E$5)),$J580+ROW()/10000000,"")</f>
        <v/>
      </c>
      <c r="U580" s="29" t="str">
        <f aca="false">IF(AND($S580="VENCIDO",$K580="KG",OR(Painel!$B$5="(Todos)",A580=Painel!$B$5)*OR(Painel!$E$5="(Todos)",P580=Painel!$E$5)),$J580+ROW()/10000000,"")</f>
        <v/>
      </c>
    </row>
    <row r="581" customFormat="false" ht="15" hidden="false" customHeight="false" outlineLevel="0" collapsed="false">
      <c r="A581" s="29" t="s">
        <v>53</v>
      </c>
      <c r="B581" s="29" t="s">
        <v>862</v>
      </c>
      <c r="C581" s="29" t="s">
        <v>785</v>
      </c>
      <c r="D581" s="29" t="s">
        <v>841</v>
      </c>
      <c r="E581" s="29" t="n">
        <v>1</v>
      </c>
      <c r="F581" s="29"/>
      <c r="G581" s="29" t="s">
        <v>863</v>
      </c>
      <c r="H581" s="30" t="n">
        <v>1000</v>
      </c>
      <c r="I581" s="31" t="n">
        <v>46282</v>
      </c>
      <c r="J581" s="30" t="n">
        <v>1000</v>
      </c>
      <c r="K581" s="29" t="s">
        <v>120</v>
      </c>
      <c r="L581" s="29" t="s">
        <v>400</v>
      </c>
      <c r="M581" s="29"/>
      <c r="N581" s="29" t="s">
        <v>122</v>
      </c>
      <c r="O581" s="31" t="n">
        <v>46825</v>
      </c>
      <c r="P581" s="29" t="s">
        <v>123</v>
      </c>
      <c r="Q581" s="29" t="n">
        <f aca="false">IFERROR(VALUE(L581),"")</f>
        <v>3</v>
      </c>
      <c r="R581" s="29" t="n">
        <f aca="true">IF(O581="","",O581-TODAY())</f>
        <v>540</v>
      </c>
      <c r="S581" s="29" t="str">
        <f aca="false">IF(C581="&lt;&lt; vazio &gt;&gt;","VAZIA",IF(AND(O581&lt;&gt;"",R581&lt;0),"VENCIDO",IF(AND(O581&lt;&gt;"",R581&lt;=Parametros!$B$10),"PRÓX. VENCIMENTO",IF(F581="Q","QUALIDADE",IF(F581="S","BLOQUEADO",IF(F581="R","RESTRITO/DEVOLUÇÃO",IF(OR(N581="QUAR",N581="QRES"),"QUARENTENA",IF(OR(B581="DESCARTE",B581="DEVOLUÇÃO"),"DESCARTE/DEVOLUÇÃO",IF(AND(D581="",K581&lt;&gt;""),"SEM LOTE",IF(AND(Q581&lt;&gt;"",Q581&gt;=Parametros!$B$11),"PARADO/SEM GIRO","OK"))))))))))</f>
        <v>OK</v>
      </c>
      <c r="T581" s="29" t="str">
        <f aca="false">IF(AND($S581="PARADO/SEM GIRO",$K581="KG",OR(Painel!$B$5="(Todos)",A581=Painel!$B$5)*OR(Painel!$E$5="(Todos)",P581=Painel!$E$5)),$J581+ROW()/10000000,"")</f>
        <v/>
      </c>
      <c r="U581" s="29" t="str">
        <f aca="false">IF(AND($S581="VENCIDO",$K581="KG",OR(Painel!$B$5="(Todos)",A581=Painel!$B$5)*OR(Painel!$E$5="(Todos)",P581=Painel!$E$5)),$J581+ROW()/10000000,"")</f>
        <v/>
      </c>
    </row>
    <row r="582" customFormat="false" ht="15" hidden="false" customHeight="false" outlineLevel="0" collapsed="false">
      <c r="A582" s="29" t="s">
        <v>53</v>
      </c>
      <c r="B582" s="29" t="s">
        <v>864</v>
      </c>
      <c r="C582" s="29" t="s">
        <v>662</v>
      </c>
      <c r="D582" s="29" t="s">
        <v>733</v>
      </c>
      <c r="E582" s="29" t="n">
        <v>1</v>
      </c>
      <c r="F582" s="29"/>
      <c r="G582" s="29" t="s">
        <v>865</v>
      </c>
      <c r="H582" s="30" t="n">
        <v>1000</v>
      </c>
      <c r="I582" s="31" t="n">
        <v>46276</v>
      </c>
      <c r="J582" s="30" t="n">
        <v>1000</v>
      </c>
      <c r="K582" s="29" t="s">
        <v>120</v>
      </c>
      <c r="L582" s="29" t="s">
        <v>133</v>
      </c>
      <c r="M582" s="29"/>
      <c r="N582" s="29" t="s">
        <v>122</v>
      </c>
      <c r="O582" s="31" t="n">
        <v>46817</v>
      </c>
      <c r="P582" s="29" t="s">
        <v>123</v>
      </c>
      <c r="Q582" s="29" t="n">
        <f aca="false">IFERROR(VALUE(L582),"")</f>
        <v>9</v>
      </c>
      <c r="R582" s="29" t="n">
        <f aca="true">IF(O582="","",O582-TODAY())</f>
        <v>532</v>
      </c>
      <c r="S582" s="29" t="str">
        <f aca="false">IF(C582="&lt;&lt; vazio &gt;&gt;","VAZIA",IF(AND(O582&lt;&gt;"",R582&lt;0),"VENCIDO",IF(AND(O582&lt;&gt;"",R582&lt;=Parametros!$B$10),"PRÓX. VENCIMENTO",IF(F582="Q","QUALIDADE",IF(F582="S","BLOQUEADO",IF(F582="R","RESTRITO/DEVOLUÇÃO",IF(OR(N582="QUAR",N582="QRES"),"QUARENTENA",IF(OR(B582="DESCARTE",B582="DEVOLUÇÃO"),"DESCARTE/DEVOLUÇÃO",IF(AND(D582="",K582&lt;&gt;""),"SEM LOTE",IF(AND(Q582&lt;&gt;"",Q582&gt;=Parametros!$B$11),"PARADO/SEM GIRO","OK"))))))))))</f>
        <v>OK</v>
      </c>
      <c r="T582" s="29" t="str">
        <f aca="false">IF(AND($S582="PARADO/SEM GIRO",$K582="KG",OR(Painel!$B$5="(Todos)",A582=Painel!$B$5)*OR(Painel!$E$5="(Todos)",P582=Painel!$E$5)),$J582+ROW()/10000000,"")</f>
        <v/>
      </c>
      <c r="U582" s="29" t="str">
        <f aca="false">IF(AND($S582="VENCIDO",$K582="KG",OR(Painel!$B$5="(Todos)",A582=Painel!$B$5)*OR(Painel!$E$5="(Todos)",P582=Painel!$E$5)),$J582+ROW()/10000000,"")</f>
        <v/>
      </c>
    </row>
    <row r="583" customFormat="false" ht="15" hidden="false" customHeight="false" outlineLevel="0" collapsed="false">
      <c r="A583" s="29" t="s">
        <v>53</v>
      </c>
      <c r="B583" s="29" t="s">
        <v>866</v>
      </c>
      <c r="C583" s="29" t="s">
        <v>662</v>
      </c>
      <c r="D583" s="29" t="s">
        <v>733</v>
      </c>
      <c r="E583" s="29" t="n">
        <v>1</v>
      </c>
      <c r="F583" s="29"/>
      <c r="G583" s="29" t="s">
        <v>867</v>
      </c>
      <c r="H583" s="30" t="n">
        <v>1000</v>
      </c>
      <c r="I583" s="31" t="n">
        <v>46276</v>
      </c>
      <c r="J583" s="30" t="n">
        <v>1000</v>
      </c>
      <c r="K583" s="29" t="s">
        <v>120</v>
      </c>
      <c r="L583" s="29" t="s">
        <v>133</v>
      </c>
      <c r="M583" s="29"/>
      <c r="N583" s="29" t="s">
        <v>122</v>
      </c>
      <c r="O583" s="31" t="n">
        <v>46817</v>
      </c>
      <c r="P583" s="29" t="s">
        <v>123</v>
      </c>
      <c r="Q583" s="29" t="n">
        <f aca="false">IFERROR(VALUE(L583),"")</f>
        <v>9</v>
      </c>
      <c r="R583" s="29" t="n">
        <f aca="true">IF(O583="","",O583-TODAY())</f>
        <v>532</v>
      </c>
      <c r="S583" s="29" t="str">
        <f aca="false">IF(C583="&lt;&lt; vazio &gt;&gt;","VAZIA",IF(AND(O583&lt;&gt;"",R583&lt;0),"VENCIDO",IF(AND(O583&lt;&gt;"",R583&lt;=Parametros!$B$10),"PRÓX. VENCIMENTO",IF(F583="Q","QUALIDADE",IF(F583="S","BLOQUEADO",IF(F583="R","RESTRITO/DEVOLUÇÃO",IF(OR(N583="QUAR",N583="QRES"),"QUARENTENA",IF(OR(B583="DESCARTE",B583="DEVOLUÇÃO"),"DESCARTE/DEVOLUÇÃO",IF(AND(D583="",K583&lt;&gt;""),"SEM LOTE",IF(AND(Q583&lt;&gt;"",Q583&gt;=Parametros!$B$11),"PARADO/SEM GIRO","OK"))))))))))</f>
        <v>OK</v>
      </c>
      <c r="T583" s="29" t="str">
        <f aca="false">IF(AND($S583="PARADO/SEM GIRO",$K583="KG",OR(Painel!$B$5="(Todos)",A583=Painel!$B$5)*OR(Painel!$E$5="(Todos)",P583=Painel!$E$5)),$J583+ROW()/10000000,"")</f>
        <v/>
      </c>
      <c r="U583" s="29" t="str">
        <f aca="false">IF(AND($S583="VENCIDO",$K583="KG",OR(Painel!$B$5="(Todos)",A583=Painel!$B$5)*OR(Painel!$E$5="(Todos)",P583=Painel!$E$5)),$J583+ROW()/10000000,"")</f>
        <v/>
      </c>
    </row>
    <row r="584" customFormat="false" ht="15" hidden="false" customHeight="false" outlineLevel="0" collapsed="false">
      <c r="A584" s="29" t="s">
        <v>53</v>
      </c>
      <c r="B584" s="29" t="s">
        <v>868</v>
      </c>
      <c r="C584" s="29" t="s">
        <v>222</v>
      </c>
      <c r="D584" s="29" t="s">
        <v>815</v>
      </c>
      <c r="E584" s="29" t="n">
        <v>1</v>
      </c>
      <c r="F584" s="29"/>
      <c r="G584" s="29" t="s">
        <v>869</v>
      </c>
      <c r="H584" s="30" t="n">
        <v>1000</v>
      </c>
      <c r="I584" s="31" t="n">
        <v>46283</v>
      </c>
      <c r="J584" s="30" t="n">
        <v>1000</v>
      </c>
      <c r="K584" s="29" t="s">
        <v>120</v>
      </c>
      <c r="L584" s="29" t="s">
        <v>176</v>
      </c>
      <c r="M584" s="29"/>
      <c r="N584" s="29" t="s">
        <v>122</v>
      </c>
      <c r="O584" s="31" t="n">
        <v>46825</v>
      </c>
      <c r="P584" s="29" t="s">
        <v>123</v>
      </c>
      <c r="Q584" s="29" t="n">
        <f aca="false">IFERROR(VALUE(L584),"")</f>
        <v>2</v>
      </c>
      <c r="R584" s="29" t="n">
        <f aca="true">IF(O584="","",O584-TODAY())</f>
        <v>540</v>
      </c>
      <c r="S584" s="29" t="str">
        <f aca="false">IF(C584="&lt;&lt; vazio &gt;&gt;","VAZIA",IF(AND(O584&lt;&gt;"",R584&lt;0),"VENCIDO",IF(AND(O584&lt;&gt;"",R584&lt;=Parametros!$B$10),"PRÓX. VENCIMENTO",IF(F584="Q","QUALIDADE",IF(F584="S","BLOQUEADO",IF(F584="R","RESTRITO/DEVOLUÇÃO",IF(OR(N584="QUAR",N584="QRES"),"QUARENTENA",IF(OR(B584="DESCARTE",B584="DEVOLUÇÃO"),"DESCARTE/DEVOLUÇÃO",IF(AND(D584="",K584&lt;&gt;""),"SEM LOTE",IF(AND(Q584&lt;&gt;"",Q584&gt;=Parametros!$B$11),"PARADO/SEM GIRO","OK"))))))))))</f>
        <v>OK</v>
      </c>
      <c r="T584" s="29" t="str">
        <f aca="false">IF(AND($S584="PARADO/SEM GIRO",$K584="KG",OR(Painel!$B$5="(Todos)",A584=Painel!$B$5)*OR(Painel!$E$5="(Todos)",P584=Painel!$E$5)),$J584+ROW()/10000000,"")</f>
        <v/>
      </c>
      <c r="U584" s="29" t="str">
        <f aca="false">IF(AND($S584="VENCIDO",$K584="KG",OR(Painel!$B$5="(Todos)",A584=Painel!$B$5)*OR(Painel!$E$5="(Todos)",P584=Painel!$E$5)),$J584+ROW()/10000000,"")</f>
        <v/>
      </c>
    </row>
    <row r="585" customFormat="false" ht="15" hidden="false" customHeight="false" outlineLevel="0" collapsed="false">
      <c r="A585" s="29" t="s">
        <v>53</v>
      </c>
      <c r="B585" s="29" t="s">
        <v>870</v>
      </c>
      <c r="C585" s="29" t="s">
        <v>785</v>
      </c>
      <c r="D585" s="29" t="s">
        <v>841</v>
      </c>
      <c r="E585" s="29" t="n">
        <v>1</v>
      </c>
      <c r="F585" s="29"/>
      <c r="G585" s="29" t="s">
        <v>871</v>
      </c>
      <c r="H585" s="30" t="n">
        <v>1000</v>
      </c>
      <c r="I585" s="31" t="n">
        <v>46282</v>
      </c>
      <c r="J585" s="30" t="n">
        <v>1000</v>
      </c>
      <c r="K585" s="29" t="s">
        <v>120</v>
      </c>
      <c r="L585" s="29" t="s">
        <v>400</v>
      </c>
      <c r="M585" s="29"/>
      <c r="N585" s="29" t="s">
        <v>122</v>
      </c>
      <c r="O585" s="31" t="n">
        <v>46825</v>
      </c>
      <c r="P585" s="29" t="s">
        <v>123</v>
      </c>
      <c r="Q585" s="29" t="n">
        <f aca="false">IFERROR(VALUE(L585),"")</f>
        <v>3</v>
      </c>
      <c r="R585" s="29" t="n">
        <f aca="true">IF(O585="","",O585-TODAY())</f>
        <v>540</v>
      </c>
      <c r="S585" s="29" t="str">
        <f aca="false">IF(C585="&lt;&lt; vazio &gt;&gt;","VAZIA",IF(AND(O585&lt;&gt;"",R585&lt;0),"VENCIDO",IF(AND(O585&lt;&gt;"",R585&lt;=Parametros!$B$10),"PRÓX. VENCIMENTO",IF(F585="Q","QUALIDADE",IF(F585="S","BLOQUEADO",IF(F585="R","RESTRITO/DEVOLUÇÃO",IF(OR(N585="QUAR",N585="QRES"),"QUARENTENA",IF(OR(B585="DESCARTE",B585="DEVOLUÇÃO"),"DESCARTE/DEVOLUÇÃO",IF(AND(D585="",K585&lt;&gt;""),"SEM LOTE",IF(AND(Q585&lt;&gt;"",Q585&gt;=Parametros!$B$11),"PARADO/SEM GIRO","OK"))))))))))</f>
        <v>OK</v>
      </c>
      <c r="T585" s="29" t="str">
        <f aca="false">IF(AND($S585="PARADO/SEM GIRO",$K585="KG",OR(Painel!$B$5="(Todos)",A585=Painel!$B$5)*OR(Painel!$E$5="(Todos)",P585=Painel!$E$5)),$J585+ROW()/10000000,"")</f>
        <v/>
      </c>
      <c r="U585" s="29" t="str">
        <f aca="false">IF(AND($S585="VENCIDO",$K585="KG",OR(Painel!$B$5="(Todos)",A585=Painel!$B$5)*OR(Painel!$E$5="(Todos)",P585=Painel!$E$5)),$J585+ROW()/10000000,"")</f>
        <v/>
      </c>
    </row>
    <row r="586" customFormat="false" ht="15" hidden="false" customHeight="false" outlineLevel="0" collapsed="false">
      <c r="A586" s="29" t="s">
        <v>53</v>
      </c>
      <c r="B586" s="29" t="s">
        <v>872</v>
      </c>
      <c r="C586" s="29" t="s">
        <v>801</v>
      </c>
      <c r="D586" s="29" t="s">
        <v>873</v>
      </c>
      <c r="E586" s="29" t="n">
        <v>1</v>
      </c>
      <c r="F586" s="29"/>
      <c r="G586" s="29" t="s">
        <v>874</v>
      </c>
      <c r="H586" s="30" t="n">
        <v>1108.8</v>
      </c>
      <c r="I586" s="31" t="n">
        <v>46275</v>
      </c>
      <c r="J586" s="30" t="n">
        <v>1108.8</v>
      </c>
      <c r="K586" s="29" t="s">
        <v>120</v>
      </c>
      <c r="L586" s="29" t="s">
        <v>121</v>
      </c>
      <c r="M586" s="29"/>
      <c r="N586" s="29" t="s">
        <v>122</v>
      </c>
      <c r="O586" s="31" t="n">
        <v>46811</v>
      </c>
      <c r="P586" s="29" t="s">
        <v>123</v>
      </c>
      <c r="Q586" s="29" t="n">
        <f aca="false">IFERROR(VALUE(L586),"")</f>
        <v>10</v>
      </c>
      <c r="R586" s="29" t="n">
        <f aca="true">IF(O586="","",O586-TODAY())</f>
        <v>526</v>
      </c>
      <c r="S586" s="29" t="str">
        <f aca="false">IF(C586="&lt;&lt; vazio &gt;&gt;","VAZIA",IF(AND(O586&lt;&gt;"",R586&lt;0),"VENCIDO",IF(AND(O586&lt;&gt;"",R586&lt;=Parametros!$B$10),"PRÓX. VENCIMENTO",IF(F586="Q","QUALIDADE",IF(F586="S","BLOQUEADO",IF(F586="R","RESTRITO/DEVOLUÇÃO",IF(OR(N586="QUAR",N586="QRES"),"QUARENTENA",IF(OR(B586="DESCARTE",B586="DEVOLUÇÃO"),"DESCARTE/DEVOLUÇÃO",IF(AND(D586="",K586&lt;&gt;""),"SEM LOTE",IF(AND(Q586&lt;&gt;"",Q586&gt;=Parametros!$B$11),"PARADO/SEM GIRO","OK"))))))))))</f>
        <v>OK</v>
      </c>
      <c r="T586" s="29" t="str">
        <f aca="false">IF(AND($S586="PARADO/SEM GIRO",$K586="KG",OR(Painel!$B$5="(Todos)",A586=Painel!$B$5)*OR(Painel!$E$5="(Todos)",P586=Painel!$E$5)),$J586+ROW()/10000000,"")</f>
        <v/>
      </c>
      <c r="U586" s="29" t="str">
        <f aca="false">IF(AND($S586="VENCIDO",$K586="KG",OR(Painel!$B$5="(Todos)",A586=Painel!$B$5)*OR(Painel!$E$5="(Todos)",P586=Painel!$E$5)),$J586+ROW()/10000000,"")</f>
        <v/>
      </c>
    </row>
    <row r="587" customFormat="false" ht="15" hidden="false" customHeight="false" outlineLevel="0" collapsed="false">
      <c r="A587" s="29" t="s">
        <v>53</v>
      </c>
      <c r="B587" s="29" t="s">
        <v>875</v>
      </c>
      <c r="C587" s="29" t="s">
        <v>876</v>
      </c>
      <c r="D587" s="29" t="s">
        <v>877</v>
      </c>
      <c r="E587" s="29" t="n">
        <v>1</v>
      </c>
      <c r="F587" s="29"/>
      <c r="G587" s="29" t="s">
        <v>878</v>
      </c>
      <c r="H587" s="30" t="n">
        <v>720</v>
      </c>
      <c r="I587" s="31" t="n">
        <v>46279</v>
      </c>
      <c r="J587" s="30" t="n">
        <v>720</v>
      </c>
      <c r="K587" s="29" t="s">
        <v>120</v>
      </c>
      <c r="L587" s="29" t="s">
        <v>350</v>
      </c>
      <c r="M587" s="29"/>
      <c r="N587" s="29" t="s">
        <v>122</v>
      </c>
      <c r="O587" s="31" t="n">
        <v>46821</v>
      </c>
      <c r="P587" s="29" t="s">
        <v>123</v>
      </c>
      <c r="Q587" s="29" t="n">
        <f aca="false">IFERROR(VALUE(L587),"")</f>
        <v>6</v>
      </c>
      <c r="R587" s="29" t="n">
        <f aca="true">IF(O587="","",O587-TODAY())</f>
        <v>536</v>
      </c>
      <c r="S587" s="29" t="str">
        <f aca="false">IF(C587="&lt;&lt; vazio &gt;&gt;","VAZIA",IF(AND(O587&lt;&gt;"",R587&lt;0),"VENCIDO",IF(AND(O587&lt;&gt;"",R587&lt;=Parametros!$B$10),"PRÓX. VENCIMENTO",IF(F587="Q","QUALIDADE",IF(F587="S","BLOQUEADO",IF(F587="R","RESTRITO/DEVOLUÇÃO",IF(OR(N587="QUAR",N587="QRES"),"QUARENTENA",IF(OR(B587="DESCARTE",B587="DEVOLUÇÃO"),"DESCARTE/DEVOLUÇÃO",IF(AND(D587="",K587&lt;&gt;""),"SEM LOTE",IF(AND(Q587&lt;&gt;"",Q587&gt;=Parametros!$B$11),"PARADO/SEM GIRO","OK"))))))))))</f>
        <v>OK</v>
      </c>
      <c r="T587" s="29" t="str">
        <f aca="false">IF(AND($S587="PARADO/SEM GIRO",$K587="KG",OR(Painel!$B$5="(Todos)",A587=Painel!$B$5)*OR(Painel!$E$5="(Todos)",P587=Painel!$E$5)),$J587+ROW()/10000000,"")</f>
        <v/>
      </c>
      <c r="U587" s="29" t="str">
        <f aca="false">IF(AND($S587="VENCIDO",$K587="KG",OR(Painel!$B$5="(Todos)",A587=Painel!$B$5)*OR(Painel!$E$5="(Todos)",P587=Painel!$E$5)),$J587+ROW()/10000000,"")</f>
        <v/>
      </c>
    </row>
    <row r="588" customFormat="false" ht="15" hidden="false" customHeight="false" outlineLevel="0" collapsed="false">
      <c r="A588" s="29" t="s">
        <v>53</v>
      </c>
      <c r="B588" s="29" t="s">
        <v>879</v>
      </c>
      <c r="C588" s="29" t="s">
        <v>785</v>
      </c>
      <c r="D588" s="29" t="s">
        <v>880</v>
      </c>
      <c r="E588" s="29" t="n">
        <v>1</v>
      </c>
      <c r="F588" s="29"/>
      <c r="G588" s="29" t="s">
        <v>881</v>
      </c>
      <c r="H588" s="30" t="n">
        <v>1000</v>
      </c>
      <c r="I588" s="31" t="n">
        <v>46280</v>
      </c>
      <c r="J588" s="30" t="n">
        <v>1000</v>
      </c>
      <c r="K588" s="29" t="s">
        <v>120</v>
      </c>
      <c r="L588" s="29" t="s">
        <v>144</v>
      </c>
      <c r="M588" s="29"/>
      <c r="N588" s="29" t="s">
        <v>122</v>
      </c>
      <c r="O588" s="31" t="n">
        <v>46823</v>
      </c>
      <c r="P588" s="29" t="s">
        <v>123</v>
      </c>
      <c r="Q588" s="29" t="n">
        <f aca="false">IFERROR(VALUE(L588),"")</f>
        <v>5</v>
      </c>
      <c r="R588" s="29" t="n">
        <f aca="true">IF(O588="","",O588-TODAY())</f>
        <v>538</v>
      </c>
      <c r="S588" s="29" t="str">
        <f aca="false">IF(C588="&lt;&lt; vazio &gt;&gt;","VAZIA",IF(AND(O588&lt;&gt;"",R588&lt;0),"VENCIDO",IF(AND(O588&lt;&gt;"",R588&lt;=Parametros!$B$10),"PRÓX. VENCIMENTO",IF(F588="Q","QUALIDADE",IF(F588="S","BLOQUEADO",IF(F588="R","RESTRITO/DEVOLUÇÃO",IF(OR(N588="QUAR",N588="QRES"),"QUARENTENA",IF(OR(B588="DESCARTE",B588="DEVOLUÇÃO"),"DESCARTE/DEVOLUÇÃO",IF(AND(D588="",K588&lt;&gt;""),"SEM LOTE",IF(AND(Q588&lt;&gt;"",Q588&gt;=Parametros!$B$11),"PARADO/SEM GIRO","OK"))))))))))</f>
        <v>OK</v>
      </c>
      <c r="T588" s="29" t="str">
        <f aca="false">IF(AND($S588="PARADO/SEM GIRO",$K588="KG",OR(Painel!$B$5="(Todos)",A588=Painel!$B$5)*OR(Painel!$E$5="(Todos)",P588=Painel!$E$5)),$J588+ROW()/10000000,"")</f>
        <v/>
      </c>
      <c r="U588" s="29" t="str">
        <f aca="false">IF(AND($S588="VENCIDO",$K588="KG",OR(Painel!$B$5="(Todos)",A588=Painel!$B$5)*OR(Painel!$E$5="(Todos)",P588=Painel!$E$5)),$J588+ROW()/10000000,"")</f>
        <v/>
      </c>
    </row>
    <row r="589" customFormat="false" ht="15" hidden="false" customHeight="false" outlineLevel="0" collapsed="false">
      <c r="A589" s="29" t="s">
        <v>53</v>
      </c>
      <c r="B589" s="29" t="s">
        <v>882</v>
      </c>
      <c r="C589" s="29" t="s">
        <v>785</v>
      </c>
      <c r="D589" s="29" t="s">
        <v>786</v>
      </c>
      <c r="E589" s="29" t="n">
        <v>1</v>
      </c>
      <c r="F589" s="29"/>
      <c r="G589" s="29" t="s">
        <v>883</v>
      </c>
      <c r="H589" s="30" t="n">
        <v>1000</v>
      </c>
      <c r="I589" s="31" t="n">
        <v>46282</v>
      </c>
      <c r="J589" s="30" t="n">
        <v>1000</v>
      </c>
      <c r="K589" s="29" t="s">
        <v>120</v>
      </c>
      <c r="L589" s="29" t="s">
        <v>400</v>
      </c>
      <c r="M589" s="29"/>
      <c r="N589" s="29" t="s">
        <v>122</v>
      </c>
      <c r="O589" s="31" t="n">
        <v>46824</v>
      </c>
      <c r="P589" s="29" t="s">
        <v>123</v>
      </c>
      <c r="Q589" s="29" t="n">
        <f aca="false">IFERROR(VALUE(L589),"")</f>
        <v>3</v>
      </c>
      <c r="R589" s="29" t="n">
        <f aca="true">IF(O589="","",O589-TODAY())</f>
        <v>539</v>
      </c>
      <c r="S589" s="29" t="str">
        <f aca="false">IF(C589="&lt;&lt; vazio &gt;&gt;","VAZIA",IF(AND(O589&lt;&gt;"",R589&lt;0),"VENCIDO",IF(AND(O589&lt;&gt;"",R589&lt;=Parametros!$B$10),"PRÓX. VENCIMENTO",IF(F589="Q","QUALIDADE",IF(F589="S","BLOQUEADO",IF(F589="R","RESTRITO/DEVOLUÇÃO",IF(OR(N589="QUAR",N589="QRES"),"QUARENTENA",IF(OR(B589="DESCARTE",B589="DEVOLUÇÃO"),"DESCARTE/DEVOLUÇÃO",IF(AND(D589="",K589&lt;&gt;""),"SEM LOTE",IF(AND(Q589&lt;&gt;"",Q589&gt;=Parametros!$B$11),"PARADO/SEM GIRO","OK"))))))))))</f>
        <v>OK</v>
      </c>
      <c r="T589" s="29" t="str">
        <f aca="false">IF(AND($S589="PARADO/SEM GIRO",$K589="KG",OR(Painel!$B$5="(Todos)",A589=Painel!$B$5)*OR(Painel!$E$5="(Todos)",P589=Painel!$E$5)),$J589+ROW()/10000000,"")</f>
        <v/>
      </c>
      <c r="U589" s="29" t="str">
        <f aca="false">IF(AND($S589="VENCIDO",$K589="KG",OR(Painel!$B$5="(Todos)",A589=Painel!$B$5)*OR(Painel!$E$5="(Todos)",P589=Painel!$E$5)),$J589+ROW()/10000000,"")</f>
        <v/>
      </c>
    </row>
    <row r="590" customFormat="false" ht="15" hidden="false" customHeight="false" outlineLevel="0" collapsed="false">
      <c r="A590" s="29" t="s">
        <v>53</v>
      </c>
      <c r="B590" s="29" t="s">
        <v>884</v>
      </c>
      <c r="C590" s="29" t="s">
        <v>398</v>
      </c>
      <c r="D590" s="29" t="s">
        <v>885</v>
      </c>
      <c r="E590" s="29" t="n">
        <v>1</v>
      </c>
      <c r="F590" s="29"/>
      <c r="G590" s="29" t="s">
        <v>886</v>
      </c>
      <c r="H590" s="30" t="n">
        <v>1102.5</v>
      </c>
      <c r="I590" s="31" t="n">
        <v>46282</v>
      </c>
      <c r="J590" s="30" t="n">
        <v>1102.5</v>
      </c>
      <c r="K590" s="29" t="s">
        <v>120</v>
      </c>
      <c r="L590" s="29" t="s">
        <v>400</v>
      </c>
      <c r="M590" s="29"/>
      <c r="N590" s="29" t="s">
        <v>122</v>
      </c>
      <c r="O590" s="31" t="n">
        <v>46642</v>
      </c>
      <c r="P590" s="29" t="s">
        <v>123</v>
      </c>
      <c r="Q590" s="29" t="n">
        <f aca="false">IFERROR(VALUE(L590),"")</f>
        <v>3</v>
      </c>
      <c r="R590" s="29" t="n">
        <f aca="true">IF(O590="","",O590-TODAY())</f>
        <v>357</v>
      </c>
      <c r="S590" s="29" t="str">
        <f aca="false">IF(C590="&lt;&lt; vazio &gt;&gt;","VAZIA",IF(AND(O590&lt;&gt;"",R590&lt;0),"VENCIDO",IF(AND(O590&lt;&gt;"",R590&lt;=Parametros!$B$10),"PRÓX. VENCIMENTO",IF(F590="Q","QUALIDADE",IF(F590="S","BLOQUEADO",IF(F590="R","RESTRITO/DEVOLUÇÃO",IF(OR(N590="QUAR",N590="QRES"),"QUARENTENA",IF(OR(B590="DESCARTE",B590="DEVOLUÇÃO"),"DESCARTE/DEVOLUÇÃO",IF(AND(D590="",K590&lt;&gt;""),"SEM LOTE",IF(AND(Q590&lt;&gt;"",Q590&gt;=Parametros!$B$11),"PARADO/SEM GIRO","OK"))))))))))</f>
        <v>OK</v>
      </c>
      <c r="T590" s="29" t="str">
        <f aca="false">IF(AND($S590="PARADO/SEM GIRO",$K590="KG",OR(Painel!$B$5="(Todos)",A590=Painel!$B$5)*OR(Painel!$E$5="(Todos)",P590=Painel!$E$5)),$J590+ROW()/10000000,"")</f>
        <v/>
      </c>
      <c r="U590" s="29" t="str">
        <f aca="false">IF(AND($S590="VENCIDO",$K590="KG",OR(Painel!$B$5="(Todos)",A590=Painel!$B$5)*OR(Painel!$E$5="(Todos)",P590=Painel!$E$5)),$J590+ROW()/10000000,"")</f>
        <v/>
      </c>
    </row>
    <row r="591" customFormat="false" ht="15" hidden="false" customHeight="false" outlineLevel="0" collapsed="false">
      <c r="A591" s="29" t="s">
        <v>53</v>
      </c>
      <c r="B591" s="29" t="s">
        <v>887</v>
      </c>
      <c r="C591" s="29" t="s">
        <v>169</v>
      </c>
      <c r="D591" s="29" t="s">
        <v>433</v>
      </c>
      <c r="E591" s="29" t="n">
        <v>1</v>
      </c>
      <c r="F591" s="29"/>
      <c r="G591" s="29" t="s">
        <v>888</v>
      </c>
      <c r="H591" s="30" t="n">
        <v>666.6</v>
      </c>
      <c r="I591" s="31" t="n">
        <v>46280</v>
      </c>
      <c r="J591" s="30" t="n">
        <v>666.6</v>
      </c>
      <c r="K591" s="29" t="s">
        <v>120</v>
      </c>
      <c r="L591" s="29" t="s">
        <v>144</v>
      </c>
      <c r="M591" s="29"/>
      <c r="N591" s="29" t="s">
        <v>122</v>
      </c>
      <c r="O591" s="31" t="n">
        <v>46637</v>
      </c>
      <c r="P591" s="29" t="s">
        <v>123</v>
      </c>
      <c r="Q591" s="29" t="n">
        <f aca="false">IFERROR(VALUE(L591),"")</f>
        <v>5</v>
      </c>
      <c r="R591" s="29" t="n">
        <f aca="true">IF(O591="","",O591-TODAY())</f>
        <v>352</v>
      </c>
      <c r="S591" s="29" t="str">
        <f aca="false">IF(C591="&lt;&lt; vazio &gt;&gt;","VAZIA",IF(AND(O591&lt;&gt;"",R591&lt;0),"VENCIDO",IF(AND(O591&lt;&gt;"",R591&lt;=Parametros!$B$10),"PRÓX. VENCIMENTO",IF(F591="Q","QUALIDADE",IF(F591="S","BLOQUEADO",IF(F591="R","RESTRITO/DEVOLUÇÃO",IF(OR(N591="QUAR",N591="QRES"),"QUARENTENA",IF(OR(B591="DESCARTE",B591="DEVOLUÇÃO"),"DESCARTE/DEVOLUÇÃO",IF(AND(D591="",K591&lt;&gt;""),"SEM LOTE",IF(AND(Q591&lt;&gt;"",Q591&gt;=Parametros!$B$11),"PARADO/SEM GIRO","OK"))))))))))</f>
        <v>OK</v>
      </c>
      <c r="T591" s="29" t="str">
        <f aca="false">IF(AND($S591="PARADO/SEM GIRO",$K591="KG",OR(Painel!$B$5="(Todos)",A591=Painel!$B$5)*OR(Painel!$E$5="(Todos)",P591=Painel!$E$5)),$J591+ROW()/10000000,"")</f>
        <v/>
      </c>
      <c r="U591" s="29" t="str">
        <f aca="false">IF(AND($S591="VENCIDO",$K591="KG",OR(Painel!$B$5="(Todos)",A591=Painel!$B$5)*OR(Painel!$E$5="(Todos)",P591=Painel!$E$5)),$J591+ROW()/10000000,"")</f>
        <v/>
      </c>
    </row>
    <row r="592" customFormat="false" ht="15" hidden="false" customHeight="false" outlineLevel="0" collapsed="false">
      <c r="A592" s="29" t="s">
        <v>53</v>
      </c>
      <c r="B592" s="29" t="s">
        <v>889</v>
      </c>
      <c r="C592" s="29" t="s">
        <v>250</v>
      </c>
      <c r="D592" s="29" t="s">
        <v>757</v>
      </c>
      <c r="E592" s="29" t="n">
        <v>1</v>
      </c>
      <c r="F592" s="29"/>
      <c r="G592" s="29" t="s">
        <v>890</v>
      </c>
      <c r="H592" s="30" t="n">
        <v>1000</v>
      </c>
      <c r="I592" s="31" t="n">
        <v>46274</v>
      </c>
      <c r="J592" s="30" t="n">
        <v>1000</v>
      </c>
      <c r="K592" s="29" t="s">
        <v>120</v>
      </c>
      <c r="L592" s="29" t="s">
        <v>138</v>
      </c>
      <c r="M592" s="29"/>
      <c r="N592" s="29" t="s">
        <v>122</v>
      </c>
      <c r="O592" s="31" t="n">
        <v>46818</v>
      </c>
      <c r="P592" s="29" t="s">
        <v>123</v>
      </c>
      <c r="Q592" s="29" t="n">
        <f aca="false">IFERROR(VALUE(L592),"")</f>
        <v>11</v>
      </c>
      <c r="R592" s="29" t="n">
        <f aca="true">IF(O592="","",O592-TODAY())</f>
        <v>533</v>
      </c>
      <c r="S592" s="29" t="str">
        <f aca="false">IF(C592="&lt;&lt; vazio &gt;&gt;","VAZIA",IF(AND(O592&lt;&gt;"",R592&lt;0),"VENCIDO",IF(AND(O592&lt;&gt;"",R592&lt;=Parametros!$B$10),"PRÓX. VENCIMENTO",IF(F592="Q","QUALIDADE",IF(F592="S","BLOQUEADO",IF(F592="R","RESTRITO/DEVOLUÇÃO",IF(OR(N592="QUAR",N592="QRES"),"QUARENTENA",IF(OR(B592="DESCARTE",B592="DEVOLUÇÃO"),"DESCARTE/DEVOLUÇÃO",IF(AND(D592="",K592&lt;&gt;""),"SEM LOTE",IF(AND(Q592&lt;&gt;"",Q592&gt;=Parametros!$B$11),"PARADO/SEM GIRO","OK"))))))))))</f>
        <v>OK</v>
      </c>
      <c r="T592" s="29" t="str">
        <f aca="false">IF(AND($S592="PARADO/SEM GIRO",$K592="KG",OR(Painel!$B$5="(Todos)",A592=Painel!$B$5)*OR(Painel!$E$5="(Todos)",P592=Painel!$E$5)),$J592+ROW()/10000000,"")</f>
        <v/>
      </c>
      <c r="U592" s="29" t="str">
        <f aca="false">IF(AND($S592="VENCIDO",$K592="KG",OR(Painel!$B$5="(Todos)",A592=Painel!$B$5)*OR(Painel!$E$5="(Todos)",P592=Painel!$E$5)),$J592+ROW()/10000000,"")</f>
        <v/>
      </c>
    </row>
    <row r="593" customFormat="false" ht="15" hidden="false" customHeight="false" outlineLevel="0" collapsed="false">
      <c r="A593" s="29" t="s">
        <v>53</v>
      </c>
      <c r="B593" s="29" t="s">
        <v>891</v>
      </c>
      <c r="C593" s="29" t="s">
        <v>768</v>
      </c>
      <c r="D593" s="29" t="s">
        <v>809</v>
      </c>
      <c r="E593" s="29" t="n">
        <v>1</v>
      </c>
      <c r="F593" s="29"/>
      <c r="G593" s="29" t="s">
        <v>892</v>
      </c>
      <c r="H593" s="30" t="n">
        <v>800</v>
      </c>
      <c r="I593" s="31" t="n">
        <v>46256</v>
      </c>
      <c r="J593" s="30" t="n">
        <v>800</v>
      </c>
      <c r="K593" s="29" t="s">
        <v>120</v>
      </c>
      <c r="L593" s="29" t="s">
        <v>811</v>
      </c>
      <c r="M593" s="29"/>
      <c r="N593" s="29" t="s">
        <v>122</v>
      </c>
      <c r="O593" s="31" t="n">
        <v>46617</v>
      </c>
      <c r="P593" s="29" t="s">
        <v>123</v>
      </c>
      <c r="Q593" s="29" t="n">
        <f aca="false">IFERROR(VALUE(L593),"")</f>
        <v>29</v>
      </c>
      <c r="R593" s="29" t="n">
        <f aca="true">IF(O593="","",O593-TODAY())</f>
        <v>332</v>
      </c>
      <c r="S593" s="29" t="str">
        <f aca="false">IF(C593="&lt;&lt; vazio &gt;&gt;","VAZIA",IF(AND(O593&lt;&gt;"",R593&lt;0),"VENCIDO",IF(AND(O593&lt;&gt;"",R593&lt;=Parametros!$B$10),"PRÓX. VENCIMENTO",IF(F593="Q","QUALIDADE",IF(F593="S","BLOQUEADO",IF(F593="R","RESTRITO/DEVOLUÇÃO",IF(OR(N593="QUAR",N593="QRES"),"QUARENTENA",IF(OR(B593="DESCARTE",B593="DEVOLUÇÃO"),"DESCARTE/DEVOLUÇÃO",IF(AND(D593="",K593&lt;&gt;""),"SEM LOTE",IF(AND(Q593&lt;&gt;"",Q593&gt;=Parametros!$B$11),"PARADO/SEM GIRO","OK"))))))))))</f>
        <v>OK</v>
      </c>
      <c r="T593" s="29" t="str">
        <f aca="false">IF(AND($S593="PARADO/SEM GIRO",$K593="KG",OR(Painel!$B$5="(Todos)",A593=Painel!$B$5)*OR(Painel!$E$5="(Todos)",P593=Painel!$E$5)),$J593+ROW()/10000000,"")</f>
        <v/>
      </c>
      <c r="U593" s="29" t="str">
        <f aca="false">IF(AND($S593="VENCIDO",$K593="KG",OR(Painel!$B$5="(Todos)",A593=Painel!$B$5)*OR(Painel!$E$5="(Todos)",P593=Painel!$E$5)),$J593+ROW()/10000000,"")</f>
        <v/>
      </c>
    </row>
    <row r="594" customFormat="false" ht="15" hidden="false" customHeight="false" outlineLevel="0" collapsed="false">
      <c r="A594" s="29" t="s">
        <v>53</v>
      </c>
      <c r="B594" s="29" t="s">
        <v>893</v>
      </c>
      <c r="C594" s="29" t="s">
        <v>894</v>
      </c>
      <c r="D594" s="29" t="s">
        <v>895</v>
      </c>
      <c r="E594" s="29" t="n">
        <v>1</v>
      </c>
      <c r="F594" s="29" t="s">
        <v>268</v>
      </c>
      <c r="G594" s="29" t="s">
        <v>896</v>
      </c>
      <c r="H594" s="30" t="n">
        <v>1000</v>
      </c>
      <c r="I594" s="31" t="n">
        <v>46282</v>
      </c>
      <c r="J594" s="30" t="n">
        <v>1000</v>
      </c>
      <c r="K594" s="29" t="s">
        <v>120</v>
      </c>
      <c r="L594" s="29" t="s">
        <v>400</v>
      </c>
      <c r="M594" s="29"/>
      <c r="N594" s="29" t="s">
        <v>122</v>
      </c>
      <c r="O594" s="31" t="n">
        <v>46828</v>
      </c>
      <c r="P594" s="29" t="s">
        <v>123</v>
      </c>
      <c r="Q594" s="29" t="n">
        <f aca="false">IFERROR(VALUE(L594),"")</f>
        <v>3</v>
      </c>
      <c r="R594" s="29" t="n">
        <f aca="true">IF(O594="","",O594-TODAY())</f>
        <v>543</v>
      </c>
      <c r="S594" s="29" t="str">
        <f aca="false">IF(C594="&lt;&lt; vazio &gt;&gt;","VAZIA",IF(AND(O594&lt;&gt;"",R594&lt;0),"VENCIDO",IF(AND(O594&lt;&gt;"",R594&lt;=Parametros!$B$10),"PRÓX. VENCIMENTO",IF(F594="Q","QUALIDADE",IF(F594="S","BLOQUEADO",IF(F594="R","RESTRITO/DEVOLUÇÃO",IF(OR(N594="QUAR",N594="QRES"),"QUARENTENA",IF(OR(B594="DESCARTE",B594="DEVOLUÇÃO"),"DESCARTE/DEVOLUÇÃO",IF(AND(D594="",K594&lt;&gt;""),"SEM LOTE",IF(AND(Q594&lt;&gt;"",Q594&gt;=Parametros!$B$11),"PARADO/SEM GIRO","OK"))))))))))</f>
        <v>QUALIDADE</v>
      </c>
      <c r="T594" s="29" t="str">
        <f aca="false">IF(AND($S594="PARADO/SEM GIRO",$K594="KG",OR(Painel!$B$5="(Todos)",A594=Painel!$B$5)*OR(Painel!$E$5="(Todos)",P594=Painel!$E$5)),$J594+ROW()/10000000,"")</f>
        <v/>
      </c>
      <c r="U594" s="29" t="str">
        <f aca="false">IF(AND($S594="VENCIDO",$K594="KG",OR(Painel!$B$5="(Todos)",A594=Painel!$B$5)*OR(Painel!$E$5="(Todos)",P594=Painel!$E$5)),$J594+ROW()/10000000,"")</f>
        <v/>
      </c>
    </row>
    <row r="595" customFormat="false" ht="15" hidden="false" customHeight="false" outlineLevel="0" collapsed="false">
      <c r="A595" s="29" t="s">
        <v>53</v>
      </c>
      <c r="B595" s="29" t="s">
        <v>897</v>
      </c>
      <c r="C595" s="29" t="s">
        <v>691</v>
      </c>
      <c r="D595" s="29" t="s">
        <v>898</v>
      </c>
      <c r="E595" s="29" t="n">
        <v>1</v>
      </c>
      <c r="F595" s="29"/>
      <c r="G595" s="29" t="s">
        <v>899</v>
      </c>
      <c r="H595" s="30" t="n">
        <v>800</v>
      </c>
      <c r="I595" s="31" t="n">
        <v>46003</v>
      </c>
      <c r="J595" s="30" t="n">
        <v>800</v>
      </c>
      <c r="K595" s="29" t="s">
        <v>120</v>
      </c>
      <c r="L595" s="29" t="s">
        <v>859</v>
      </c>
      <c r="M595" s="29"/>
      <c r="N595" s="29" t="s">
        <v>122</v>
      </c>
      <c r="O595" s="31" t="n">
        <v>46358</v>
      </c>
      <c r="P595" s="29" t="s">
        <v>123</v>
      </c>
      <c r="Q595" s="29" t="n">
        <f aca="false">IFERROR(VALUE(L595),"")</f>
        <v>282</v>
      </c>
      <c r="R595" s="29" t="n">
        <f aca="true">IF(O595="","",O595-TODAY())</f>
        <v>73</v>
      </c>
      <c r="S595" s="29" t="str">
        <f aca="false">IF(C595="&lt;&lt; vazio &gt;&gt;","VAZIA",IF(AND(O595&lt;&gt;"",R595&lt;0),"VENCIDO",IF(AND(O595&lt;&gt;"",R595&lt;=Parametros!$B$10),"PRÓX. VENCIMENTO",IF(F595="Q","QUALIDADE",IF(F595="S","BLOQUEADO",IF(F595="R","RESTRITO/DEVOLUÇÃO",IF(OR(N595="QUAR",N595="QRES"),"QUARENTENA",IF(OR(B595="DESCARTE",B595="DEVOLUÇÃO"),"DESCARTE/DEVOLUÇÃO",IF(AND(D595="",K595&lt;&gt;""),"SEM LOTE",IF(AND(Q595&lt;&gt;"",Q595&gt;=Parametros!$B$11),"PARADO/SEM GIRO","OK"))))))))))</f>
        <v>PARADO/SEM GIRO</v>
      </c>
      <c r="T595" s="29" t="n">
        <f aca="false">IF(AND($S595="PARADO/SEM GIRO",$K595="KG",OR(Painel!$B$5="(Todos)",A595=Painel!$B$5)*OR(Painel!$E$5="(Todos)",P595=Painel!$E$5)),$J595+ROW()/10000000,"")</f>
        <v>800.0000595</v>
      </c>
      <c r="U595" s="29" t="str">
        <f aca="false">IF(AND($S595="VENCIDO",$K595="KG",OR(Painel!$B$5="(Todos)",A595=Painel!$B$5)*OR(Painel!$E$5="(Todos)",P595=Painel!$E$5)),$J595+ROW()/10000000,"")</f>
        <v/>
      </c>
    </row>
    <row r="596" customFormat="false" ht="15" hidden="false" customHeight="false" outlineLevel="0" collapsed="false">
      <c r="A596" s="29" t="s">
        <v>53</v>
      </c>
      <c r="B596" s="29" t="s">
        <v>900</v>
      </c>
      <c r="C596" s="29" t="s">
        <v>876</v>
      </c>
      <c r="D596" s="29" t="s">
        <v>901</v>
      </c>
      <c r="E596" s="29" t="n">
        <v>1</v>
      </c>
      <c r="F596" s="29"/>
      <c r="G596" s="29" t="s">
        <v>902</v>
      </c>
      <c r="H596" s="30" t="n">
        <v>720</v>
      </c>
      <c r="I596" s="31" t="n">
        <v>46282</v>
      </c>
      <c r="J596" s="30" t="n">
        <v>720</v>
      </c>
      <c r="K596" s="29" t="s">
        <v>120</v>
      </c>
      <c r="L596" s="29" t="s">
        <v>400</v>
      </c>
      <c r="M596" s="29"/>
      <c r="N596" s="29" t="s">
        <v>122</v>
      </c>
      <c r="O596" s="31" t="n">
        <v>46822</v>
      </c>
      <c r="P596" s="29" t="s">
        <v>123</v>
      </c>
      <c r="Q596" s="29" t="n">
        <f aca="false">IFERROR(VALUE(L596),"")</f>
        <v>3</v>
      </c>
      <c r="R596" s="29" t="n">
        <f aca="true">IF(O596="","",O596-TODAY())</f>
        <v>537</v>
      </c>
      <c r="S596" s="29" t="str">
        <f aca="false">IF(C596="&lt;&lt; vazio &gt;&gt;","VAZIA",IF(AND(O596&lt;&gt;"",R596&lt;0),"VENCIDO",IF(AND(O596&lt;&gt;"",R596&lt;=Parametros!$B$10),"PRÓX. VENCIMENTO",IF(F596="Q","QUALIDADE",IF(F596="S","BLOQUEADO",IF(F596="R","RESTRITO/DEVOLUÇÃO",IF(OR(N596="QUAR",N596="QRES"),"QUARENTENA",IF(OR(B596="DESCARTE",B596="DEVOLUÇÃO"),"DESCARTE/DEVOLUÇÃO",IF(AND(D596="",K596&lt;&gt;""),"SEM LOTE",IF(AND(Q596&lt;&gt;"",Q596&gt;=Parametros!$B$11),"PARADO/SEM GIRO","OK"))))))))))</f>
        <v>OK</v>
      </c>
      <c r="T596" s="29" t="str">
        <f aca="false">IF(AND($S596="PARADO/SEM GIRO",$K596="KG",OR(Painel!$B$5="(Todos)",A596=Painel!$B$5)*OR(Painel!$E$5="(Todos)",P596=Painel!$E$5)),$J596+ROW()/10000000,"")</f>
        <v/>
      </c>
      <c r="U596" s="29" t="str">
        <f aca="false">IF(AND($S596="VENCIDO",$K596="KG",OR(Painel!$B$5="(Todos)",A596=Painel!$B$5)*OR(Painel!$E$5="(Todos)",P596=Painel!$E$5)),$J596+ROW()/10000000,"")</f>
        <v/>
      </c>
    </row>
    <row r="597" customFormat="false" ht="15" hidden="false" customHeight="false" outlineLevel="0" collapsed="false">
      <c r="A597" s="29" t="s">
        <v>53</v>
      </c>
      <c r="B597" s="29" t="s">
        <v>903</v>
      </c>
      <c r="C597" s="29" t="s">
        <v>398</v>
      </c>
      <c r="D597" s="29" t="s">
        <v>885</v>
      </c>
      <c r="E597" s="29" t="n">
        <v>1</v>
      </c>
      <c r="F597" s="29"/>
      <c r="G597" s="29" t="s">
        <v>904</v>
      </c>
      <c r="H597" s="30" t="n">
        <v>1102.5</v>
      </c>
      <c r="I597" s="31" t="n">
        <v>46282</v>
      </c>
      <c r="J597" s="30" t="n">
        <v>1102.5</v>
      </c>
      <c r="K597" s="29" t="s">
        <v>120</v>
      </c>
      <c r="L597" s="29" t="s">
        <v>400</v>
      </c>
      <c r="M597" s="29"/>
      <c r="N597" s="29" t="s">
        <v>122</v>
      </c>
      <c r="O597" s="31" t="n">
        <v>46642</v>
      </c>
      <c r="P597" s="29" t="s">
        <v>123</v>
      </c>
      <c r="Q597" s="29" t="n">
        <f aca="false">IFERROR(VALUE(L597),"")</f>
        <v>3</v>
      </c>
      <c r="R597" s="29" t="n">
        <f aca="true">IF(O597="","",O597-TODAY())</f>
        <v>357</v>
      </c>
      <c r="S597" s="29" t="str">
        <f aca="false">IF(C597="&lt;&lt; vazio &gt;&gt;","VAZIA",IF(AND(O597&lt;&gt;"",R597&lt;0),"VENCIDO",IF(AND(O597&lt;&gt;"",R597&lt;=Parametros!$B$10),"PRÓX. VENCIMENTO",IF(F597="Q","QUALIDADE",IF(F597="S","BLOQUEADO",IF(F597="R","RESTRITO/DEVOLUÇÃO",IF(OR(N597="QUAR",N597="QRES"),"QUARENTENA",IF(OR(B597="DESCARTE",B597="DEVOLUÇÃO"),"DESCARTE/DEVOLUÇÃO",IF(AND(D597="",K597&lt;&gt;""),"SEM LOTE",IF(AND(Q597&lt;&gt;"",Q597&gt;=Parametros!$B$11),"PARADO/SEM GIRO","OK"))))))))))</f>
        <v>OK</v>
      </c>
      <c r="T597" s="29" t="str">
        <f aca="false">IF(AND($S597="PARADO/SEM GIRO",$K597="KG",OR(Painel!$B$5="(Todos)",A597=Painel!$B$5)*OR(Painel!$E$5="(Todos)",P597=Painel!$E$5)),$J597+ROW()/10000000,"")</f>
        <v/>
      </c>
      <c r="U597" s="29" t="str">
        <f aca="false">IF(AND($S597="VENCIDO",$K597="KG",OR(Painel!$B$5="(Todos)",A597=Painel!$B$5)*OR(Painel!$E$5="(Todos)",P597=Painel!$E$5)),$J597+ROW()/10000000,"")</f>
        <v/>
      </c>
    </row>
    <row r="598" customFormat="false" ht="15" hidden="false" customHeight="false" outlineLevel="0" collapsed="false">
      <c r="A598" s="29" t="s">
        <v>53</v>
      </c>
      <c r="B598" s="29" t="s">
        <v>905</v>
      </c>
      <c r="C598" s="29" t="s">
        <v>801</v>
      </c>
      <c r="D598" s="29" t="s">
        <v>906</v>
      </c>
      <c r="E598" s="29" t="n">
        <v>1</v>
      </c>
      <c r="F598" s="29"/>
      <c r="G598" s="29" t="s">
        <v>907</v>
      </c>
      <c r="H598" s="30" t="n">
        <v>882</v>
      </c>
      <c r="I598" s="31" t="n">
        <v>46281</v>
      </c>
      <c r="J598" s="30" t="n">
        <v>882</v>
      </c>
      <c r="K598" s="29" t="s">
        <v>120</v>
      </c>
      <c r="L598" s="29" t="s">
        <v>284</v>
      </c>
      <c r="M598" s="29"/>
      <c r="N598" s="29" t="s">
        <v>122</v>
      </c>
      <c r="O598" s="31" t="n">
        <v>46815</v>
      </c>
      <c r="P598" s="29" t="s">
        <v>123</v>
      </c>
      <c r="Q598" s="29" t="n">
        <f aca="false">IFERROR(VALUE(L598),"")</f>
        <v>4</v>
      </c>
      <c r="R598" s="29" t="n">
        <f aca="true">IF(O598="","",O598-TODAY())</f>
        <v>530</v>
      </c>
      <c r="S598" s="29" t="str">
        <f aca="false">IF(C598="&lt;&lt; vazio &gt;&gt;","VAZIA",IF(AND(O598&lt;&gt;"",R598&lt;0),"VENCIDO",IF(AND(O598&lt;&gt;"",R598&lt;=Parametros!$B$10),"PRÓX. VENCIMENTO",IF(F598="Q","QUALIDADE",IF(F598="S","BLOQUEADO",IF(F598="R","RESTRITO/DEVOLUÇÃO",IF(OR(N598="QUAR",N598="QRES"),"QUARENTENA",IF(OR(B598="DESCARTE",B598="DEVOLUÇÃO"),"DESCARTE/DEVOLUÇÃO",IF(AND(D598="",K598&lt;&gt;""),"SEM LOTE",IF(AND(Q598&lt;&gt;"",Q598&gt;=Parametros!$B$11),"PARADO/SEM GIRO","OK"))))))))))</f>
        <v>OK</v>
      </c>
      <c r="T598" s="29" t="str">
        <f aca="false">IF(AND($S598="PARADO/SEM GIRO",$K598="KG",OR(Painel!$B$5="(Todos)",A598=Painel!$B$5)*OR(Painel!$E$5="(Todos)",P598=Painel!$E$5)),$J598+ROW()/10000000,"")</f>
        <v/>
      </c>
      <c r="U598" s="29" t="str">
        <f aca="false">IF(AND($S598="VENCIDO",$K598="KG",OR(Painel!$B$5="(Todos)",A598=Painel!$B$5)*OR(Painel!$E$5="(Todos)",P598=Painel!$E$5)),$J598+ROW()/10000000,"")</f>
        <v/>
      </c>
    </row>
    <row r="599" customFormat="false" ht="15" hidden="false" customHeight="false" outlineLevel="0" collapsed="false">
      <c r="A599" s="29" t="s">
        <v>53</v>
      </c>
      <c r="B599" s="29" t="s">
        <v>908</v>
      </c>
      <c r="C599" s="29" t="s">
        <v>909</v>
      </c>
      <c r="D599" s="29" t="s">
        <v>910</v>
      </c>
      <c r="E599" s="29" t="n">
        <v>1</v>
      </c>
      <c r="F599" s="29"/>
      <c r="G599" s="29" t="s">
        <v>911</v>
      </c>
      <c r="H599" s="30" t="n">
        <v>400</v>
      </c>
      <c r="I599" s="31" t="n">
        <v>46279</v>
      </c>
      <c r="J599" s="30" t="n">
        <v>400</v>
      </c>
      <c r="K599" s="29" t="s">
        <v>120</v>
      </c>
      <c r="L599" s="29" t="s">
        <v>350</v>
      </c>
      <c r="M599" s="29"/>
      <c r="N599" s="29" t="s">
        <v>122</v>
      </c>
      <c r="O599" s="31" t="n">
        <v>46819</v>
      </c>
      <c r="P599" s="29" t="s">
        <v>123</v>
      </c>
      <c r="Q599" s="29" t="n">
        <f aca="false">IFERROR(VALUE(L599),"")</f>
        <v>6</v>
      </c>
      <c r="R599" s="29" t="n">
        <f aca="true">IF(O599="","",O599-TODAY())</f>
        <v>534</v>
      </c>
      <c r="S599" s="29" t="str">
        <f aca="false">IF(C599="&lt;&lt; vazio &gt;&gt;","VAZIA",IF(AND(O599&lt;&gt;"",R599&lt;0),"VENCIDO",IF(AND(O599&lt;&gt;"",R599&lt;=Parametros!$B$10),"PRÓX. VENCIMENTO",IF(F599="Q","QUALIDADE",IF(F599="S","BLOQUEADO",IF(F599="R","RESTRITO/DEVOLUÇÃO",IF(OR(N599="QUAR",N599="QRES"),"QUARENTENA",IF(OR(B599="DESCARTE",B599="DEVOLUÇÃO"),"DESCARTE/DEVOLUÇÃO",IF(AND(D599="",K599&lt;&gt;""),"SEM LOTE",IF(AND(Q599&lt;&gt;"",Q599&gt;=Parametros!$B$11),"PARADO/SEM GIRO","OK"))))))))))</f>
        <v>OK</v>
      </c>
      <c r="T599" s="29" t="str">
        <f aca="false">IF(AND($S599="PARADO/SEM GIRO",$K599="KG",OR(Painel!$B$5="(Todos)",A599=Painel!$B$5)*OR(Painel!$E$5="(Todos)",P599=Painel!$E$5)),$J599+ROW()/10000000,"")</f>
        <v/>
      </c>
      <c r="U599" s="29" t="str">
        <f aca="false">IF(AND($S599="VENCIDO",$K599="KG",OR(Painel!$B$5="(Todos)",A599=Painel!$B$5)*OR(Painel!$E$5="(Todos)",P599=Painel!$E$5)),$J599+ROW()/10000000,"")</f>
        <v/>
      </c>
    </row>
    <row r="600" customFormat="false" ht="15" hidden="false" customHeight="false" outlineLevel="0" collapsed="false">
      <c r="A600" s="29" t="s">
        <v>53</v>
      </c>
      <c r="B600" s="29" t="s">
        <v>912</v>
      </c>
      <c r="C600" s="29" t="s">
        <v>662</v>
      </c>
      <c r="D600" s="29" t="s">
        <v>663</v>
      </c>
      <c r="E600" s="29" t="n">
        <v>1</v>
      </c>
      <c r="F600" s="29"/>
      <c r="G600" s="29" t="s">
        <v>913</v>
      </c>
      <c r="H600" s="30" t="n">
        <v>1000</v>
      </c>
      <c r="I600" s="31" t="n">
        <v>46274</v>
      </c>
      <c r="J600" s="30" t="n">
        <v>1000</v>
      </c>
      <c r="K600" s="29" t="s">
        <v>120</v>
      </c>
      <c r="L600" s="29" t="s">
        <v>138</v>
      </c>
      <c r="M600" s="29"/>
      <c r="N600" s="29" t="s">
        <v>122</v>
      </c>
      <c r="O600" s="31" t="n">
        <v>46818</v>
      </c>
      <c r="P600" s="29" t="s">
        <v>123</v>
      </c>
      <c r="Q600" s="29" t="n">
        <f aca="false">IFERROR(VALUE(L600),"")</f>
        <v>11</v>
      </c>
      <c r="R600" s="29" t="n">
        <f aca="true">IF(O600="","",O600-TODAY())</f>
        <v>533</v>
      </c>
      <c r="S600" s="29" t="str">
        <f aca="false">IF(C600="&lt;&lt; vazio &gt;&gt;","VAZIA",IF(AND(O600&lt;&gt;"",R600&lt;0),"VENCIDO",IF(AND(O600&lt;&gt;"",R600&lt;=Parametros!$B$10),"PRÓX. VENCIMENTO",IF(F600="Q","QUALIDADE",IF(F600="S","BLOQUEADO",IF(F600="R","RESTRITO/DEVOLUÇÃO",IF(OR(N600="QUAR",N600="QRES"),"QUARENTENA",IF(OR(B600="DESCARTE",B600="DEVOLUÇÃO"),"DESCARTE/DEVOLUÇÃO",IF(AND(D600="",K600&lt;&gt;""),"SEM LOTE",IF(AND(Q600&lt;&gt;"",Q600&gt;=Parametros!$B$11),"PARADO/SEM GIRO","OK"))))))))))</f>
        <v>OK</v>
      </c>
      <c r="T600" s="29" t="str">
        <f aca="false">IF(AND($S600="PARADO/SEM GIRO",$K600="KG",OR(Painel!$B$5="(Todos)",A600=Painel!$B$5)*OR(Painel!$E$5="(Todos)",P600=Painel!$E$5)),$J600+ROW()/10000000,"")</f>
        <v/>
      </c>
      <c r="U600" s="29" t="str">
        <f aca="false">IF(AND($S600="VENCIDO",$K600="KG",OR(Painel!$B$5="(Todos)",A600=Painel!$B$5)*OR(Painel!$E$5="(Todos)",P600=Painel!$E$5)),$J600+ROW()/10000000,"")</f>
        <v/>
      </c>
    </row>
    <row r="601" customFormat="false" ht="15" hidden="false" customHeight="false" outlineLevel="0" collapsed="false">
      <c r="A601" s="29" t="s">
        <v>53</v>
      </c>
      <c r="B601" s="29" t="s">
        <v>914</v>
      </c>
      <c r="C601" s="29" t="s">
        <v>785</v>
      </c>
      <c r="D601" s="29" t="s">
        <v>841</v>
      </c>
      <c r="E601" s="29" t="n">
        <v>1</v>
      </c>
      <c r="F601" s="29"/>
      <c r="G601" s="29" t="s">
        <v>915</v>
      </c>
      <c r="H601" s="30" t="n">
        <v>1000</v>
      </c>
      <c r="I601" s="31" t="n">
        <v>46282</v>
      </c>
      <c r="J601" s="30" t="n">
        <v>1000</v>
      </c>
      <c r="K601" s="29" t="s">
        <v>120</v>
      </c>
      <c r="L601" s="29" t="s">
        <v>400</v>
      </c>
      <c r="M601" s="29"/>
      <c r="N601" s="29" t="s">
        <v>122</v>
      </c>
      <c r="O601" s="31" t="n">
        <v>46825</v>
      </c>
      <c r="P601" s="29" t="s">
        <v>123</v>
      </c>
      <c r="Q601" s="29" t="n">
        <f aca="false">IFERROR(VALUE(L601),"")</f>
        <v>3</v>
      </c>
      <c r="R601" s="29" t="n">
        <f aca="true">IF(O601="","",O601-TODAY())</f>
        <v>540</v>
      </c>
      <c r="S601" s="29" t="str">
        <f aca="false">IF(C601="&lt;&lt; vazio &gt;&gt;","VAZIA",IF(AND(O601&lt;&gt;"",R601&lt;0),"VENCIDO",IF(AND(O601&lt;&gt;"",R601&lt;=Parametros!$B$10),"PRÓX. VENCIMENTO",IF(F601="Q","QUALIDADE",IF(F601="S","BLOQUEADO",IF(F601="R","RESTRITO/DEVOLUÇÃO",IF(OR(N601="QUAR",N601="QRES"),"QUARENTENA",IF(OR(B601="DESCARTE",B601="DEVOLUÇÃO"),"DESCARTE/DEVOLUÇÃO",IF(AND(D601="",K601&lt;&gt;""),"SEM LOTE",IF(AND(Q601&lt;&gt;"",Q601&gt;=Parametros!$B$11),"PARADO/SEM GIRO","OK"))))))))))</f>
        <v>OK</v>
      </c>
      <c r="T601" s="29" t="str">
        <f aca="false">IF(AND($S601="PARADO/SEM GIRO",$K601="KG",OR(Painel!$B$5="(Todos)",A601=Painel!$B$5)*OR(Painel!$E$5="(Todos)",P601=Painel!$E$5)),$J601+ROW()/10000000,"")</f>
        <v/>
      </c>
      <c r="U601" s="29" t="str">
        <f aca="false">IF(AND($S601="VENCIDO",$K601="KG",OR(Painel!$B$5="(Todos)",A601=Painel!$B$5)*OR(Painel!$E$5="(Todos)",P601=Painel!$E$5)),$J601+ROW()/10000000,"")</f>
        <v/>
      </c>
    </row>
    <row r="602" customFormat="false" ht="15" hidden="false" customHeight="false" outlineLevel="0" collapsed="false">
      <c r="A602" s="29" t="s">
        <v>53</v>
      </c>
      <c r="B602" s="29" t="s">
        <v>916</v>
      </c>
      <c r="C602" s="29" t="s">
        <v>917</v>
      </c>
      <c r="D602" s="29" t="s">
        <v>392</v>
      </c>
      <c r="E602" s="29" t="n">
        <v>1</v>
      </c>
      <c r="F602" s="29"/>
      <c r="G602" s="29" t="s">
        <v>918</v>
      </c>
      <c r="H602" s="30" t="n">
        <v>800</v>
      </c>
      <c r="I602" s="31" t="n">
        <v>46273</v>
      </c>
      <c r="J602" s="30" t="n">
        <v>800</v>
      </c>
      <c r="K602" s="29" t="s">
        <v>120</v>
      </c>
      <c r="L602" s="29" t="s">
        <v>149</v>
      </c>
      <c r="M602" s="29"/>
      <c r="N602" s="29" t="s">
        <v>122</v>
      </c>
      <c r="O602" s="31" t="n">
        <v>46812</v>
      </c>
      <c r="P602" s="29" t="s">
        <v>123</v>
      </c>
      <c r="Q602" s="29" t="n">
        <f aca="false">IFERROR(VALUE(L602),"")</f>
        <v>12</v>
      </c>
      <c r="R602" s="29" t="n">
        <f aca="true">IF(O602="","",O602-TODAY())</f>
        <v>527</v>
      </c>
      <c r="S602" s="29" t="str">
        <f aca="false">IF(C602="&lt;&lt; vazio &gt;&gt;","VAZIA",IF(AND(O602&lt;&gt;"",R602&lt;0),"VENCIDO",IF(AND(O602&lt;&gt;"",R602&lt;=Parametros!$B$10),"PRÓX. VENCIMENTO",IF(F602="Q","QUALIDADE",IF(F602="S","BLOQUEADO",IF(F602="R","RESTRITO/DEVOLUÇÃO",IF(OR(N602="QUAR",N602="QRES"),"QUARENTENA",IF(OR(B602="DESCARTE",B602="DEVOLUÇÃO"),"DESCARTE/DEVOLUÇÃO",IF(AND(D602="",K602&lt;&gt;""),"SEM LOTE",IF(AND(Q602&lt;&gt;"",Q602&gt;=Parametros!$B$11),"PARADO/SEM GIRO","OK"))))))))))</f>
        <v>OK</v>
      </c>
      <c r="T602" s="29" t="str">
        <f aca="false">IF(AND($S602="PARADO/SEM GIRO",$K602="KG",OR(Painel!$B$5="(Todos)",A602=Painel!$B$5)*OR(Painel!$E$5="(Todos)",P602=Painel!$E$5)),$J602+ROW()/10000000,"")</f>
        <v/>
      </c>
      <c r="U602" s="29" t="str">
        <f aca="false">IF(AND($S602="VENCIDO",$K602="KG",OR(Painel!$B$5="(Todos)",A602=Painel!$B$5)*OR(Painel!$E$5="(Todos)",P602=Painel!$E$5)),$J602+ROW()/10000000,"")</f>
        <v/>
      </c>
    </row>
    <row r="603" customFormat="false" ht="15" hidden="false" customHeight="false" outlineLevel="0" collapsed="false">
      <c r="A603" s="29" t="s">
        <v>53</v>
      </c>
      <c r="B603" s="29" t="s">
        <v>919</v>
      </c>
      <c r="C603" s="29" t="s">
        <v>876</v>
      </c>
      <c r="D603" s="29" t="s">
        <v>920</v>
      </c>
      <c r="E603" s="29" t="n">
        <v>1</v>
      </c>
      <c r="F603" s="29" t="s">
        <v>137</v>
      </c>
      <c r="G603" s="29" t="s">
        <v>921</v>
      </c>
      <c r="H603" s="30" t="n">
        <v>710</v>
      </c>
      <c r="I603" s="31" t="n">
        <v>46262</v>
      </c>
      <c r="J603" s="30" t="n">
        <v>710</v>
      </c>
      <c r="K603" s="29" t="s">
        <v>120</v>
      </c>
      <c r="L603" s="29" t="s">
        <v>190</v>
      </c>
      <c r="M603" s="29"/>
      <c r="N603" s="29" t="s">
        <v>122</v>
      </c>
      <c r="O603" s="31" t="n">
        <v>46493</v>
      </c>
      <c r="P603" s="29" t="s">
        <v>123</v>
      </c>
      <c r="Q603" s="29" t="n">
        <f aca="false">IFERROR(VALUE(L603),"")</f>
        <v>23</v>
      </c>
      <c r="R603" s="29" t="n">
        <f aca="true">IF(O603="","",O603-TODAY())</f>
        <v>208</v>
      </c>
      <c r="S603" s="29" t="str">
        <f aca="false">IF(C603="&lt;&lt; vazio &gt;&gt;","VAZIA",IF(AND(O603&lt;&gt;"",R603&lt;0),"VENCIDO",IF(AND(O603&lt;&gt;"",R603&lt;=Parametros!$B$10),"PRÓX. VENCIMENTO",IF(F603="Q","QUALIDADE",IF(F603="S","BLOQUEADO",IF(F603="R","RESTRITO/DEVOLUÇÃO",IF(OR(N603="QUAR",N603="QRES"),"QUARENTENA",IF(OR(B603="DESCARTE",B603="DEVOLUÇÃO"),"DESCARTE/DEVOLUÇÃO",IF(AND(D603="",K603&lt;&gt;""),"SEM LOTE",IF(AND(Q603&lt;&gt;"",Q603&gt;=Parametros!$B$11),"PARADO/SEM GIRO","OK"))))))))))</f>
        <v>BLOQUEADO</v>
      </c>
      <c r="T603" s="29" t="str">
        <f aca="false">IF(AND($S603="PARADO/SEM GIRO",$K603="KG",OR(Painel!$B$5="(Todos)",A603=Painel!$B$5)*OR(Painel!$E$5="(Todos)",P603=Painel!$E$5)),$J603+ROW()/10000000,"")</f>
        <v/>
      </c>
      <c r="U603" s="29" t="str">
        <f aca="false">IF(AND($S603="VENCIDO",$K603="KG",OR(Painel!$B$5="(Todos)",A603=Painel!$B$5)*OR(Painel!$E$5="(Todos)",P603=Painel!$E$5)),$J603+ROW()/10000000,"")</f>
        <v/>
      </c>
    </row>
    <row r="604" customFormat="false" ht="15" hidden="false" customHeight="false" outlineLevel="0" collapsed="false">
      <c r="A604" s="29" t="s">
        <v>53</v>
      </c>
      <c r="B604" s="29" t="s">
        <v>922</v>
      </c>
      <c r="C604" s="29" t="s">
        <v>876</v>
      </c>
      <c r="D604" s="29" t="s">
        <v>901</v>
      </c>
      <c r="E604" s="29" t="n">
        <v>1</v>
      </c>
      <c r="F604" s="29"/>
      <c r="G604" s="29" t="s">
        <v>923</v>
      </c>
      <c r="H604" s="30" t="n">
        <v>720</v>
      </c>
      <c r="I604" s="31" t="n">
        <v>46282</v>
      </c>
      <c r="J604" s="30" t="n">
        <v>720</v>
      </c>
      <c r="K604" s="29" t="s">
        <v>120</v>
      </c>
      <c r="L604" s="29" t="s">
        <v>400</v>
      </c>
      <c r="M604" s="29"/>
      <c r="N604" s="29" t="s">
        <v>122</v>
      </c>
      <c r="O604" s="31" t="n">
        <v>46822</v>
      </c>
      <c r="P604" s="29" t="s">
        <v>123</v>
      </c>
      <c r="Q604" s="29" t="n">
        <f aca="false">IFERROR(VALUE(L604),"")</f>
        <v>3</v>
      </c>
      <c r="R604" s="29" t="n">
        <f aca="true">IF(O604="","",O604-TODAY())</f>
        <v>537</v>
      </c>
      <c r="S604" s="29" t="str">
        <f aca="false">IF(C604="&lt;&lt; vazio &gt;&gt;","VAZIA",IF(AND(O604&lt;&gt;"",R604&lt;0),"VENCIDO",IF(AND(O604&lt;&gt;"",R604&lt;=Parametros!$B$10),"PRÓX. VENCIMENTO",IF(F604="Q","QUALIDADE",IF(F604="S","BLOQUEADO",IF(F604="R","RESTRITO/DEVOLUÇÃO",IF(OR(N604="QUAR",N604="QRES"),"QUARENTENA",IF(OR(B604="DESCARTE",B604="DEVOLUÇÃO"),"DESCARTE/DEVOLUÇÃO",IF(AND(D604="",K604&lt;&gt;""),"SEM LOTE",IF(AND(Q604&lt;&gt;"",Q604&gt;=Parametros!$B$11),"PARADO/SEM GIRO","OK"))))))))))</f>
        <v>OK</v>
      </c>
      <c r="T604" s="29" t="str">
        <f aca="false">IF(AND($S604="PARADO/SEM GIRO",$K604="KG",OR(Painel!$B$5="(Todos)",A604=Painel!$B$5)*OR(Painel!$E$5="(Todos)",P604=Painel!$E$5)),$J604+ROW()/10000000,"")</f>
        <v/>
      </c>
      <c r="U604" s="29" t="str">
        <f aca="false">IF(AND($S604="VENCIDO",$K604="KG",OR(Painel!$B$5="(Todos)",A604=Painel!$B$5)*OR(Painel!$E$5="(Todos)",P604=Painel!$E$5)),$J604+ROW()/10000000,"")</f>
        <v/>
      </c>
    </row>
    <row r="605" customFormat="false" ht="15" hidden="false" customHeight="false" outlineLevel="0" collapsed="false">
      <c r="A605" s="29" t="s">
        <v>53</v>
      </c>
      <c r="B605" s="29" t="s">
        <v>924</v>
      </c>
      <c r="C605" s="29" t="s">
        <v>801</v>
      </c>
      <c r="D605" s="29" t="s">
        <v>906</v>
      </c>
      <c r="E605" s="29" t="n">
        <v>1</v>
      </c>
      <c r="F605" s="29"/>
      <c r="G605" s="29" t="s">
        <v>925</v>
      </c>
      <c r="H605" s="30" t="n">
        <v>1108.8</v>
      </c>
      <c r="I605" s="31" t="n">
        <v>46281</v>
      </c>
      <c r="J605" s="30" t="n">
        <v>1108.8</v>
      </c>
      <c r="K605" s="29" t="s">
        <v>120</v>
      </c>
      <c r="L605" s="29" t="s">
        <v>284</v>
      </c>
      <c r="M605" s="29"/>
      <c r="N605" s="29" t="s">
        <v>122</v>
      </c>
      <c r="O605" s="31" t="n">
        <v>46815</v>
      </c>
      <c r="P605" s="29" t="s">
        <v>123</v>
      </c>
      <c r="Q605" s="29" t="n">
        <f aca="false">IFERROR(VALUE(L605),"")</f>
        <v>4</v>
      </c>
      <c r="R605" s="29" t="n">
        <f aca="true">IF(O605="","",O605-TODAY())</f>
        <v>530</v>
      </c>
      <c r="S605" s="29" t="str">
        <f aca="false">IF(C605="&lt;&lt; vazio &gt;&gt;","VAZIA",IF(AND(O605&lt;&gt;"",R605&lt;0),"VENCIDO",IF(AND(O605&lt;&gt;"",R605&lt;=Parametros!$B$10),"PRÓX. VENCIMENTO",IF(F605="Q","QUALIDADE",IF(F605="S","BLOQUEADO",IF(F605="R","RESTRITO/DEVOLUÇÃO",IF(OR(N605="QUAR",N605="QRES"),"QUARENTENA",IF(OR(B605="DESCARTE",B605="DEVOLUÇÃO"),"DESCARTE/DEVOLUÇÃO",IF(AND(D605="",K605&lt;&gt;""),"SEM LOTE",IF(AND(Q605&lt;&gt;"",Q605&gt;=Parametros!$B$11),"PARADO/SEM GIRO","OK"))))))))))</f>
        <v>OK</v>
      </c>
      <c r="T605" s="29" t="str">
        <f aca="false">IF(AND($S605="PARADO/SEM GIRO",$K605="KG",OR(Painel!$B$5="(Todos)",A605=Painel!$B$5)*OR(Painel!$E$5="(Todos)",P605=Painel!$E$5)),$J605+ROW()/10000000,"")</f>
        <v/>
      </c>
      <c r="U605" s="29" t="str">
        <f aca="false">IF(AND($S605="VENCIDO",$K605="KG",OR(Painel!$B$5="(Todos)",A605=Painel!$B$5)*OR(Painel!$E$5="(Todos)",P605=Painel!$E$5)),$J605+ROW()/10000000,"")</f>
        <v/>
      </c>
    </row>
    <row r="606" customFormat="false" ht="15" hidden="false" customHeight="false" outlineLevel="0" collapsed="false">
      <c r="A606" s="29" t="s">
        <v>53</v>
      </c>
      <c r="B606" s="29" t="s">
        <v>926</v>
      </c>
      <c r="C606" s="29" t="s">
        <v>222</v>
      </c>
      <c r="D606" s="29" t="s">
        <v>815</v>
      </c>
      <c r="E606" s="29" t="n">
        <v>1</v>
      </c>
      <c r="F606" s="29"/>
      <c r="G606" s="29" t="s">
        <v>927</v>
      </c>
      <c r="H606" s="30" t="n">
        <v>1000</v>
      </c>
      <c r="I606" s="31" t="n">
        <v>46283</v>
      </c>
      <c r="J606" s="30" t="n">
        <v>1000</v>
      </c>
      <c r="K606" s="29" t="s">
        <v>120</v>
      </c>
      <c r="L606" s="29" t="s">
        <v>176</v>
      </c>
      <c r="M606" s="29"/>
      <c r="N606" s="29" t="s">
        <v>122</v>
      </c>
      <c r="O606" s="31" t="n">
        <v>46825</v>
      </c>
      <c r="P606" s="29" t="s">
        <v>123</v>
      </c>
      <c r="Q606" s="29" t="n">
        <f aca="false">IFERROR(VALUE(L606),"")</f>
        <v>2</v>
      </c>
      <c r="R606" s="29" t="n">
        <f aca="true">IF(O606="","",O606-TODAY())</f>
        <v>540</v>
      </c>
      <c r="S606" s="29" t="str">
        <f aca="false">IF(C606="&lt;&lt; vazio &gt;&gt;","VAZIA",IF(AND(O606&lt;&gt;"",R606&lt;0),"VENCIDO",IF(AND(O606&lt;&gt;"",R606&lt;=Parametros!$B$10),"PRÓX. VENCIMENTO",IF(F606="Q","QUALIDADE",IF(F606="S","BLOQUEADO",IF(F606="R","RESTRITO/DEVOLUÇÃO",IF(OR(N606="QUAR",N606="QRES"),"QUARENTENA",IF(OR(B606="DESCARTE",B606="DEVOLUÇÃO"),"DESCARTE/DEVOLUÇÃO",IF(AND(D606="",K606&lt;&gt;""),"SEM LOTE",IF(AND(Q606&lt;&gt;"",Q606&gt;=Parametros!$B$11),"PARADO/SEM GIRO","OK"))))))))))</f>
        <v>OK</v>
      </c>
      <c r="T606" s="29" t="str">
        <f aca="false">IF(AND($S606="PARADO/SEM GIRO",$K606="KG",OR(Painel!$B$5="(Todos)",A606=Painel!$B$5)*OR(Painel!$E$5="(Todos)",P606=Painel!$E$5)),$J606+ROW()/10000000,"")</f>
        <v/>
      </c>
      <c r="U606" s="29" t="str">
        <f aca="false">IF(AND($S606="VENCIDO",$K606="KG",OR(Painel!$B$5="(Todos)",A606=Painel!$B$5)*OR(Painel!$E$5="(Todos)",P606=Painel!$E$5)),$J606+ROW()/10000000,"")</f>
        <v/>
      </c>
    </row>
    <row r="607" customFormat="false" ht="15" hidden="false" customHeight="false" outlineLevel="0" collapsed="false">
      <c r="A607" s="29" t="s">
        <v>53</v>
      </c>
      <c r="B607" s="29" t="s">
        <v>928</v>
      </c>
      <c r="C607" s="29" t="s">
        <v>917</v>
      </c>
      <c r="D607" s="29" t="s">
        <v>394</v>
      </c>
      <c r="E607" s="29" t="n">
        <v>1</v>
      </c>
      <c r="F607" s="29" t="s">
        <v>268</v>
      </c>
      <c r="G607" s="29" t="s">
        <v>929</v>
      </c>
      <c r="H607" s="30" t="n">
        <v>460</v>
      </c>
      <c r="I607" s="31" t="n">
        <v>46272</v>
      </c>
      <c r="J607" s="30" t="n">
        <v>460</v>
      </c>
      <c r="K607" s="29" t="s">
        <v>120</v>
      </c>
      <c r="L607" s="29" t="s">
        <v>126</v>
      </c>
      <c r="M607" s="29"/>
      <c r="N607" s="29" t="s">
        <v>122</v>
      </c>
      <c r="O607" s="31" t="n">
        <v>46815</v>
      </c>
      <c r="P607" s="29" t="s">
        <v>123</v>
      </c>
      <c r="Q607" s="29" t="n">
        <f aca="false">IFERROR(VALUE(L607),"")</f>
        <v>13</v>
      </c>
      <c r="R607" s="29" t="n">
        <f aca="true">IF(O607="","",O607-TODAY())</f>
        <v>530</v>
      </c>
      <c r="S607" s="29" t="str">
        <f aca="false">IF(C607="&lt;&lt; vazio &gt;&gt;","VAZIA",IF(AND(O607&lt;&gt;"",R607&lt;0),"VENCIDO",IF(AND(O607&lt;&gt;"",R607&lt;=Parametros!$B$10),"PRÓX. VENCIMENTO",IF(F607="Q","QUALIDADE",IF(F607="S","BLOQUEADO",IF(F607="R","RESTRITO/DEVOLUÇÃO",IF(OR(N607="QUAR",N607="QRES"),"QUARENTENA",IF(OR(B607="DESCARTE",B607="DEVOLUÇÃO"),"DESCARTE/DEVOLUÇÃO",IF(AND(D607="",K607&lt;&gt;""),"SEM LOTE",IF(AND(Q607&lt;&gt;"",Q607&gt;=Parametros!$B$11),"PARADO/SEM GIRO","OK"))))))))))</f>
        <v>QUALIDADE</v>
      </c>
      <c r="T607" s="29" t="str">
        <f aca="false">IF(AND($S607="PARADO/SEM GIRO",$K607="KG",OR(Painel!$B$5="(Todos)",A607=Painel!$B$5)*OR(Painel!$E$5="(Todos)",P607=Painel!$E$5)),$J607+ROW()/10000000,"")</f>
        <v/>
      </c>
      <c r="U607" s="29" t="str">
        <f aca="false">IF(AND($S607="VENCIDO",$K607="KG",OR(Painel!$B$5="(Todos)",A607=Painel!$B$5)*OR(Painel!$E$5="(Todos)",P607=Painel!$E$5)),$J607+ROW()/10000000,"")</f>
        <v/>
      </c>
    </row>
    <row r="608" customFormat="false" ht="15" hidden="false" customHeight="false" outlineLevel="0" collapsed="false">
      <c r="A608" s="29" t="s">
        <v>53</v>
      </c>
      <c r="B608" s="29" t="s">
        <v>930</v>
      </c>
      <c r="C608" s="29" t="s">
        <v>662</v>
      </c>
      <c r="D608" s="29" t="s">
        <v>663</v>
      </c>
      <c r="E608" s="29" t="n">
        <v>1</v>
      </c>
      <c r="F608" s="29"/>
      <c r="G608" s="29" t="s">
        <v>931</v>
      </c>
      <c r="H608" s="30" t="n">
        <v>1000</v>
      </c>
      <c r="I608" s="31" t="n">
        <v>46274</v>
      </c>
      <c r="J608" s="30" t="n">
        <v>1000</v>
      </c>
      <c r="K608" s="29" t="s">
        <v>120</v>
      </c>
      <c r="L608" s="29" t="s">
        <v>138</v>
      </c>
      <c r="M608" s="29"/>
      <c r="N608" s="29" t="s">
        <v>122</v>
      </c>
      <c r="O608" s="31" t="n">
        <v>46818</v>
      </c>
      <c r="P608" s="29" t="s">
        <v>123</v>
      </c>
      <c r="Q608" s="29" t="n">
        <f aca="false">IFERROR(VALUE(L608),"")</f>
        <v>11</v>
      </c>
      <c r="R608" s="29" t="n">
        <f aca="true">IF(O608="","",O608-TODAY())</f>
        <v>533</v>
      </c>
      <c r="S608" s="29" t="str">
        <f aca="false">IF(C608="&lt;&lt; vazio &gt;&gt;","VAZIA",IF(AND(O608&lt;&gt;"",R608&lt;0),"VENCIDO",IF(AND(O608&lt;&gt;"",R608&lt;=Parametros!$B$10),"PRÓX. VENCIMENTO",IF(F608="Q","QUALIDADE",IF(F608="S","BLOQUEADO",IF(F608="R","RESTRITO/DEVOLUÇÃO",IF(OR(N608="QUAR",N608="QRES"),"QUARENTENA",IF(OR(B608="DESCARTE",B608="DEVOLUÇÃO"),"DESCARTE/DEVOLUÇÃO",IF(AND(D608="",K608&lt;&gt;""),"SEM LOTE",IF(AND(Q608&lt;&gt;"",Q608&gt;=Parametros!$B$11),"PARADO/SEM GIRO","OK"))))))))))</f>
        <v>OK</v>
      </c>
      <c r="T608" s="29" t="str">
        <f aca="false">IF(AND($S608="PARADO/SEM GIRO",$K608="KG",OR(Painel!$B$5="(Todos)",A608=Painel!$B$5)*OR(Painel!$E$5="(Todos)",P608=Painel!$E$5)),$J608+ROW()/10000000,"")</f>
        <v/>
      </c>
      <c r="U608" s="29" t="str">
        <f aca="false">IF(AND($S608="VENCIDO",$K608="KG",OR(Painel!$B$5="(Todos)",A608=Painel!$B$5)*OR(Painel!$E$5="(Todos)",P608=Painel!$E$5)),$J608+ROW()/10000000,"")</f>
        <v/>
      </c>
    </row>
    <row r="609" customFormat="false" ht="15" hidden="false" customHeight="false" outlineLevel="0" collapsed="false">
      <c r="A609" s="29" t="s">
        <v>53</v>
      </c>
      <c r="B609" s="29" t="s">
        <v>932</v>
      </c>
      <c r="C609" s="29" t="s">
        <v>917</v>
      </c>
      <c r="D609" s="29" t="s">
        <v>391</v>
      </c>
      <c r="E609" s="29" t="n">
        <v>1</v>
      </c>
      <c r="F609" s="29"/>
      <c r="G609" s="29" t="s">
        <v>933</v>
      </c>
      <c r="H609" s="30" t="n">
        <v>800</v>
      </c>
      <c r="I609" s="31" t="n">
        <v>46273</v>
      </c>
      <c r="J609" s="30" t="n">
        <v>800</v>
      </c>
      <c r="K609" s="29" t="s">
        <v>120</v>
      </c>
      <c r="L609" s="29" t="s">
        <v>149</v>
      </c>
      <c r="M609" s="29"/>
      <c r="N609" s="29" t="s">
        <v>122</v>
      </c>
      <c r="O609" s="31" t="n">
        <v>46809</v>
      </c>
      <c r="P609" s="29" t="s">
        <v>123</v>
      </c>
      <c r="Q609" s="29" t="n">
        <f aca="false">IFERROR(VALUE(L609),"")</f>
        <v>12</v>
      </c>
      <c r="R609" s="29" t="n">
        <f aca="true">IF(O609="","",O609-TODAY())</f>
        <v>524</v>
      </c>
      <c r="S609" s="29" t="str">
        <f aca="false">IF(C609="&lt;&lt; vazio &gt;&gt;","VAZIA",IF(AND(O609&lt;&gt;"",R609&lt;0),"VENCIDO",IF(AND(O609&lt;&gt;"",R609&lt;=Parametros!$B$10),"PRÓX. VENCIMENTO",IF(F609="Q","QUALIDADE",IF(F609="S","BLOQUEADO",IF(F609="R","RESTRITO/DEVOLUÇÃO",IF(OR(N609="QUAR",N609="QRES"),"QUARENTENA",IF(OR(B609="DESCARTE",B609="DEVOLUÇÃO"),"DESCARTE/DEVOLUÇÃO",IF(AND(D609="",K609&lt;&gt;""),"SEM LOTE",IF(AND(Q609&lt;&gt;"",Q609&gt;=Parametros!$B$11),"PARADO/SEM GIRO","OK"))))))))))</f>
        <v>OK</v>
      </c>
      <c r="T609" s="29" t="str">
        <f aca="false">IF(AND($S609="PARADO/SEM GIRO",$K609="KG",OR(Painel!$B$5="(Todos)",A609=Painel!$B$5)*OR(Painel!$E$5="(Todos)",P609=Painel!$E$5)),$J609+ROW()/10000000,"")</f>
        <v/>
      </c>
      <c r="U609" s="29" t="str">
        <f aca="false">IF(AND($S609="VENCIDO",$K609="KG",OR(Painel!$B$5="(Todos)",A609=Painel!$B$5)*OR(Painel!$E$5="(Todos)",P609=Painel!$E$5)),$J609+ROW()/10000000,"")</f>
        <v/>
      </c>
    </row>
    <row r="610" customFormat="false" ht="15" hidden="false" customHeight="false" outlineLevel="0" collapsed="false">
      <c r="A610" s="29" t="s">
        <v>53</v>
      </c>
      <c r="B610" s="29" t="s">
        <v>934</v>
      </c>
      <c r="C610" s="29" t="s">
        <v>935</v>
      </c>
      <c r="D610" s="29" t="s">
        <v>936</v>
      </c>
      <c r="E610" s="29" t="n">
        <v>1</v>
      </c>
      <c r="F610" s="29" t="s">
        <v>268</v>
      </c>
      <c r="G610" s="29" t="s">
        <v>937</v>
      </c>
      <c r="H610" s="30" t="n">
        <v>727.2</v>
      </c>
      <c r="I610" s="31" t="n">
        <v>46261</v>
      </c>
      <c r="J610" s="30" t="n">
        <v>727.2</v>
      </c>
      <c r="K610" s="29" t="s">
        <v>120</v>
      </c>
      <c r="L610" s="29" t="s">
        <v>938</v>
      </c>
      <c r="M610" s="29"/>
      <c r="N610" s="29" t="s">
        <v>122</v>
      </c>
      <c r="O610" s="31" t="n">
        <v>46516</v>
      </c>
      <c r="P610" s="29" t="s">
        <v>123</v>
      </c>
      <c r="Q610" s="29" t="n">
        <f aca="false">IFERROR(VALUE(L610),"")</f>
        <v>24</v>
      </c>
      <c r="R610" s="29" t="n">
        <f aca="true">IF(O610="","",O610-TODAY())</f>
        <v>231</v>
      </c>
      <c r="S610" s="29" t="str">
        <f aca="false">IF(C610="&lt;&lt; vazio &gt;&gt;","VAZIA",IF(AND(O610&lt;&gt;"",R610&lt;0),"VENCIDO",IF(AND(O610&lt;&gt;"",R610&lt;=Parametros!$B$10),"PRÓX. VENCIMENTO",IF(F610="Q","QUALIDADE",IF(F610="S","BLOQUEADO",IF(F610="R","RESTRITO/DEVOLUÇÃO",IF(OR(N610="QUAR",N610="QRES"),"QUARENTENA",IF(OR(B610="DESCARTE",B610="DEVOLUÇÃO"),"DESCARTE/DEVOLUÇÃO",IF(AND(D610="",K610&lt;&gt;""),"SEM LOTE",IF(AND(Q610&lt;&gt;"",Q610&gt;=Parametros!$B$11),"PARADO/SEM GIRO","OK"))))))))))</f>
        <v>QUALIDADE</v>
      </c>
      <c r="T610" s="29" t="str">
        <f aca="false">IF(AND($S610="PARADO/SEM GIRO",$K610="KG",OR(Painel!$B$5="(Todos)",A610=Painel!$B$5)*OR(Painel!$E$5="(Todos)",P610=Painel!$E$5)),$J610+ROW()/10000000,"")</f>
        <v/>
      </c>
      <c r="U610" s="29" t="str">
        <f aca="false">IF(AND($S610="VENCIDO",$K610="KG",OR(Painel!$B$5="(Todos)",A610=Painel!$B$5)*OR(Painel!$E$5="(Todos)",P610=Painel!$E$5)),$J610+ROW()/10000000,"")</f>
        <v/>
      </c>
    </row>
    <row r="611" customFormat="false" ht="15" hidden="false" customHeight="false" outlineLevel="0" collapsed="false">
      <c r="A611" s="29" t="s">
        <v>53</v>
      </c>
      <c r="B611" s="29" t="s">
        <v>939</v>
      </c>
      <c r="C611" s="29" t="s">
        <v>917</v>
      </c>
      <c r="D611" s="29" t="s">
        <v>392</v>
      </c>
      <c r="E611" s="29" t="n">
        <v>1</v>
      </c>
      <c r="F611" s="29"/>
      <c r="G611" s="29" t="s">
        <v>940</v>
      </c>
      <c r="H611" s="30" t="n">
        <v>800</v>
      </c>
      <c r="I611" s="31" t="n">
        <v>46273</v>
      </c>
      <c r="J611" s="30" t="n">
        <v>800</v>
      </c>
      <c r="K611" s="29" t="s">
        <v>120</v>
      </c>
      <c r="L611" s="29" t="s">
        <v>149</v>
      </c>
      <c r="M611" s="29"/>
      <c r="N611" s="29" t="s">
        <v>122</v>
      </c>
      <c r="O611" s="31" t="n">
        <v>46812</v>
      </c>
      <c r="P611" s="29" t="s">
        <v>123</v>
      </c>
      <c r="Q611" s="29" t="n">
        <f aca="false">IFERROR(VALUE(L611),"")</f>
        <v>12</v>
      </c>
      <c r="R611" s="29" t="n">
        <f aca="true">IF(O611="","",O611-TODAY())</f>
        <v>527</v>
      </c>
      <c r="S611" s="29" t="str">
        <f aca="false">IF(C611="&lt;&lt; vazio &gt;&gt;","VAZIA",IF(AND(O611&lt;&gt;"",R611&lt;0),"VENCIDO",IF(AND(O611&lt;&gt;"",R611&lt;=Parametros!$B$10),"PRÓX. VENCIMENTO",IF(F611="Q","QUALIDADE",IF(F611="S","BLOQUEADO",IF(F611="R","RESTRITO/DEVOLUÇÃO",IF(OR(N611="QUAR",N611="QRES"),"QUARENTENA",IF(OR(B611="DESCARTE",B611="DEVOLUÇÃO"),"DESCARTE/DEVOLUÇÃO",IF(AND(D611="",K611&lt;&gt;""),"SEM LOTE",IF(AND(Q611&lt;&gt;"",Q611&gt;=Parametros!$B$11),"PARADO/SEM GIRO","OK"))))))))))</f>
        <v>OK</v>
      </c>
      <c r="T611" s="29" t="str">
        <f aca="false">IF(AND($S611="PARADO/SEM GIRO",$K611="KG",OR(Painel!$B$5="(Todos)",A611=Painel!$B$5)*OR(Painel!$E$5="(Todos)",P611=Painel!$E$5)),$J611+ROW()/10000000,"")</f>
        <v/>
      </c>
      <c r="U611" s="29" t="str">
        <f aca="false">IF(AND($S611="VENCIDO",$K611="KG",OR(Painel!$B$5="(Todos)",A611=Painel!$B$5)*OR(Painel!$E$5="(Todos)",P611=Painel!$E$5)),$J611+ROW()/10000000,"")</f>
        <v/>
      </c>
    </row>
    <row r="612" customFormat="false" ht="15" hidden="false" customHeight="false" outlineLevel="0" collapsed="false">
      <c r="A612" s="29" t="s">
        <v>53</v>
      </c>
      <c r="B612" s="29" t="s">
        <v>941</v>
      </c>
      <c r="C612" s="29" t="s">
        <v>250</v>
      </c>
      <c r="D612" s="29" t="s">
        <v>775</v>
      </c>
      <c r="E612" s="29" t="n">
        <v>1</v>
      </c>
      <c r="F612" s="29" t="s">
        <v>268</v>
      </c>
      <c r="G612" s="29" t="s">
        <v>942</v>
      </c>
      <c r="H612" s="30" t="n">
        <v>1000</v>
      </c>
      <c r="I612" s="31" t="n">
        <v>46283</v>
      </c>
      <c r="J612" s="30" t="n">
        <v>1000</v>
      </c>
      <c r="K612" s="29" t="s">
        <v>120</v>
      </c>
      <c r="L612" s="29" t="s">
        <v>176</v>
      </c>
      <c r="M612" s="29"/>
      <c r="N612" s="29" t="s">
        <v>122</v>
      </c>
      <c r="O612" s="31" t="n">
        <v>46830</v>
      </c>
      <c r="P612" s="29" t="s">
        <v>123</v>
      </c>
      <c r="Q612" s="29" t="n">
        <f aca="false">IFERROR(VALUE(L612),"")</f>
        <v>2</v>
      </c>
      <c r="R612" s="29" t="n">
        <f aca="true">IF(O612="","",O612-TODAY())</f>
        <v>545</v>
      </c>
      <c r="S612" s="29" t="str">
        <f aca="false">IF(C612="&lt;&lt; vazio &gt;&gt;","VAZIA",IF(AND(O612&lt;&gt;"",R612&lt;0),"VENCIDO",IF(AND(O612&lt;&gt;"",R612&lt;=Parametros!$B$10),"PRÓX. VENCIMENTO",IF(F612="Q","QUALIDADE",IF(F612="S","BLOQUEADO",IF(F612="R","RESTRITO/DEVOLUÇÃO",IF(OR(N612="QUAR",N612="QRES"),"QUARENTENA",IF(OR(B612="DESCARTE",B612="DEVOLUÇÃO"),"DESCARTE/DEVOLUÇÃO",IF(AND(D612="",K612&lt;&gt;""),"SEM LOTE",IF(AND(Q612&lt;&gt;"",Q612&gt;=Parametros!$B$11),"PARADO/SEM GIRO","OK"))))))))))</f>
        <v>QUALIDADE</v>
      </c>
      <c r="T612" s="29" t="str">
        <f aca="false">IF(AND($S612="PARADO/SEM GIRO",$K612="KG",OR(Painel!$B$5="(Todos)",A612=Painel!$B$5)*OR(Painel!$E$5="(Todos)",P612=Painel!$E$5)),$J612+ROW()/10000000,"")</f>
        <v/>
      </c>
      <c r="U612" s="29" t="str">
        <f aca="false">IF(AND($S612="VENCIDO",$K612="KG",OR(Painel!$B$5="(Todos)",A612=Painel!$B$5)*OR(Painel!$E$5="(Todos)",P612=Painel!$E$5)),$J612+ROW()/10000000,"")</f>
        <v/>
      </c>
    </row>
    <row r="613" customFormat="false" ht="15" hidden="false" customHeight="false" outlineLevel="0" collapsed="false">
      <c r="A613" s="29" t="s">
        <v>53</v>
      </c>
      <c r="B613" s="29" t="s">
        <v>943</v>
      </c>
      <c r="C613" s="29" t="s">
        <v>276</v>
      </c>
      <c r="D613" s="29" t="s">
        <v>834</v>
      </c>
      <c r="E613" s="29" t="n">
        <v>1</v>
      </c>
      <c r="F613" s="29" t="s">
        <v>268</v>
      </c>
      <c r="G613" s="29" t="s">
        <v>944</v>
      </c>
      <c r="H613" s="30" t="n">
        <v>415.8</v>
      </c>
      <c r="I613" s="31" t="n">
        <v>46277</v>
      </c>
      <c r="J613" s="30" t="n">
        <v>415.8</v>
      </c>
      <c r="K613" s="29" t="s">
        <v>120</v>
      </c>
      <c r="L613" s="29" t="s">
        <v>652</v>
      </c>
      <c r="M613" s="29"/>
      <c r="N613" s="29" t="s">
        <v>122</v>
      </c>
      <c r="O613" s="31" t="n">
        <v>46824</v>
      </c>
      <c r="P613" s="29" t="s">
        <v>123</v>
      </c>
      <c r="Q613" s="29" t="n">
        <f aca="false">IFERROR(VALUE(L613),"")</f>
        <v>8</v>
      </c>
      <c r="R613" s="29" t="n">
        <f aca="true">IF(O613="","",O613-TODAY())</f>
        <v>539</v>
      </c>
      <c r="S613" s="29" t="str">
        <f aca="false">IF(C613="&lt;&lt; vazio &gt;&gt;","VAZIA",IF(AND(O613&lt;&gt;"",R613&lt;0),"VENCIDO",IF(AND(O613&lt;&gt;"",R613&lt;=Parametros!$B$10),"PRÓX. VENCIMENTO",IF(F613="Q","QUALIDADE",IF(F613="S","BLOQUEADO",IF(F613="R","RESTRITO/DEVOLUÇÃO",IF(OR(N613="QUAR",N613="QRES"),"QUARENTENA",IF(OR(B613="DESCARTE",B613="DEVOLUÇÃO"),"DESCARTE/DEVOLUÇÃO",IF(AND(D613="",K613&lt;&gt;""),"SEM LOTE",IF(AND(Q613&lt;&gt;"",Q613&gt;=Parametros!$B$11),"PARADO/SEM GIRO","OK"))))))))))</f>
        <v>QUALIDADE</v>
      </c>
      <c r="T613" s="29" t="str">
        <f aca="false">IF(AND($S613="PARADO/SEM GIRO",$K613="KG",OR(Painel!$B$5="(Todos)",A613=Painel!$B$5)*OR(Painel!$E$5="(Todos)",P613=Painel!$E$5)),$J613+ROW()/10000000,"")</f>
        <v/>
      </c>
      <c r="U613" s="29" t="str">
        <f aca="false">IF(AND($S613="VENCIDO",$K613="KG",OR(Painel!$B$5="(Todos)",A613=Painel!$B$5)*OR(Painel!$E$5="(Todos)",P613=Painel!$E$5)),$J613+ROW()/10000000,"")</f>
        <v/>
      </c>
    </row>
    <row r="614" customFormat="false" ht="15" hidden="false" customHeight="false" outlineLevel="0" collapsed="false">
      <c r="A614" s="29" t="s">
        <v>53</v>
      </c>
      <c r="B614" s="29" t="s">
        <v>945</v>
      </c>
      <c r="C614" s="29" t="s">
        <v>222</v>
      </c>
      <c r="D614" s="29" t="s">
        <v>815</v>
      </c>
      <c r="E614" s="29" t="n">
        <v>1</v>
      </c>
      <c r="F614" s="29"/>
      <c r="G614" s="29" t="s">
        <v>946</v>
      </c>
      <c r="H614" s="30" t="n">
        <v>1000</v>
      </c>
      <c r="I614" s="31" t="n">
        <v>46283</v>
      </c>
      <c r="J614" s="30" t="n">
        <v>1000</v>
      </c>
      <c r="K614" s="29" t="s">
        <v>120</v>
      </c>
      <c r="L614" s="29" t="s">
        <v>176</v>
      </c>
      <c r="M614" s="29"/>
      <c r="N614" s="29" t="s">
        <v>122</v>
      </c>
      <c r="O614" s="31" t="n">
        <v>46825</v>
      </c>
      <c r="P614" s="29" t="s">
        <v>123</v>
      </c>
      <c r="Q614" s="29" t="n">
        <f aca="false">IFERROR(VALUE(L614),"")</f>
        <v>2</v>
      </c>
      <c r="R614" s="29" t="n">
        <f aca="true">IF(O614="","",O614-TODAY())</f>
        <v>540</v>
      </c>
      <c r="S614" s="29" t="str">
        <f aca="false">IF(C614="&lt;&lt; vazio &gt;&gt;","VAZIA",IF(AND(O614&lt;&gt;"",R614&lt;0),"VENCIDO",IF(AND(O614&lt;&gt;"",R614&lt;=Parametros!$B$10),"PRÓX. VENCIMENTO",IF(F614="Q","QUALIDADE",IF(F614="S","BLOQUEADO",IF(F614="R","RESTRITO/DEVOLUÇÃO",IF(OR(N614="QUAR",N614="QRES"),"QUARENTENA",IF(OR(B614="DESCARTE",B614="DEVOLUÇÃO"),"DESCARTE/DEVOLUÇÃO",IF(AND(D614="",K614&lt;&gt;""),"SEM LOTE",IF(AND(Q614&lt;&gt;"",Q614&gt;=Parametros!$B$11),"PARADO/SEM GIRO","OK"))))))))))</f>
        <v>OK</v>
      </c>
      <c r="T614" s="29" t="str">
        <f aca="false">IF(AND($S614="PARADO/SEM GIRO",$K614="KG",OR(Painel!$B$5="(Todos)",A614=Painel!$B$5)*OR(Painel!$E$5="(Todos)",P614=Painel!$E$5)),$J614+ROW()/10000000,"")</f>
        <v/>
      </c>
      <c r="U614" s="29" t="str">
        <f aca="false">IF(AND($S614="VENCIDO",$K614="KG",OR(Painel!$B$5="(Todos)",A614=Painel!$B$5)*OR(Painel!$E$5="(Todos)",P614=Painel!$E$5)),$J614+ROW()/10000000,"")</f>
        <v/>
      </c>
    </row>
    <row r="615" customFormat="false" ht="15" hidden="false" customHeight="false" outlineLevel="0" collapsed="false">
      <c r="A615" s="29" t="s">
        <v>53</v>
      </c>
      <c r="B615" s="29" t="s">
        <v>947</v>
      </c>
      <c r="C615" s="29" t="s">
        <v>801</v>
      </c>
      <c r="D615" s="29" t="s">
        <v>906</v>
      </c>
      <c r="E615" s="29" t="n">
        <v>1</v>
      </c>
      <c r="F615" s="29"/>
      <c r="G615" s="29" t="s">
        <v>948</v>
      </c>
      <c r="H615" s="30" t="n">
        <v>1108.8</v>
      </c>
      <c r="I615" s="31" t="n">
        <v>46281</v>
      </c>
      <c r="J615" s="30" t="n">
        <v>1108.8</v>
      </c>
      <c r="K615" s="29" t="s">
        <v>120</v>
      </c>
      <c r="L615" s="29" t="s">
        <v>284</v>
      </c>
      <c r="M615" s="29"/>
      <c r="N615" s="29" t="s">
        <v>122</v>
      </c>
      <c r="O615" s="31" t="n">
        <v>46815</v>
      </c>
      <c r="P615" s="29" t="s">
        <v>123</v>
      </c>
      <c r="Q615" s="29" t="n">
        <f aca="false">IFERROR(VALUE(L615),"")</f>
        <v>4</v>
      </c>
      <c r="R615" s="29" t="n">
        <f aca="true">IF(O615="","",O615-TODAY())</f>
        <v>530</v>
      </c>
      <c r="S615" s="29" t="str">
        <f aca="false">IF(C615="&lt;&lt; vazio &gt;&gt;","VAZIA",IF(AND(O615&lt;&gt;"",R615&lt;0),"VENCIDO",IF(AND(O615&lt;&gt;"",R615&lt;=Parametros!$B$10),"PRÓX. VENCIMENTO",IF(F615="Q","QUALIDADE",IF(F615="S","BLOQUEADO",IF(F615="R","RESTRITO/DEVOLUÇÃO",IF(OR(N615="QUAR",N615="QRES"),"QUARENTENA",IF(OR(B615="DESCARTE",B615="DEVOLUÇÃO"),"DESCARTE/DEVOLUÇÃO",IF(AND(D615="",K615&lt;&gt;""),"SEM LOTE",IF(AND(Q615&lt;&gt;"",Q615&gt;=Parametros!$B$11),"PARADO/SEM GIRO","OK"))))))))))</f>
        <v>OK</v>
      </c>
      <c r="T615" s="29" t="str">
        <f aca="false">IF(AND($S615="PARADO/SEM GIRO",$K615="KG",OR(Painel!$B$5="(Todos)",A615=Painel!$B$5)*OR(Painel!$E$5="(Todos)",P615=Painel!$E$5)),$J615+ROW()/10000000,"")</f>
        <v/>
      </c>
      <c r="U615" s="29" t="str">
        <f aca="false">IF(AND($S615="VENCIDO",$K615="KG",OR(Painel!$B$5="(Todos)",A615=Painel!$B$5)*OR(Painel!$E$5="(Todos)",P615=Painel!$E$5)),$J615+ROW()/10000000,"")</f>
        <v/>
      </c>
    </row>
    <row r="616" customFormat="false" ht="15" hidden="false" customHeight="false" outlineLevel="0" collapsed="false">
      <c r="A616" s="29" t="s">
        <v>53</v>
      </c>
      <c r="B616" s="29" t="s">
        <v>949</v>
      </c>
      <c r="C616" s="29" t="s">
        <v>250</v>
      </c>
      <c r="D616" s="29" t="s">
        <v>757</v>
      </c>
      <c r="E616" s="29" t="n">
        <v>1</v>
      </c>
      <c r="F616" s="29"/>
      <c r="G616" s="29" t="s">
        <v>950</v>
      </c>
      <c r="H616" s="30" t="n">
        <v>1000</v>
      </c>
      <c r="I616" s="31" t="n">
        <v>46274</v>
      </c>
      <c r="J616" s="30" t="n">
        <v>1000</v>
      </c>
      <c r="K616" s="29" t="s">
        <v>120</v>
      </c>
      <c r="L616" s="29" t="s">
        <v>138</v>
      </c>
      <c r="M616" s="29"/>
      <c r="N616" s="29" t="s">
        <v>122</v>
      </c>
      <c r="O616" s="31" t="n">
        <v>46818</v>
      </c>
      <c r="P616" s="29" t="s">
        <v>123</v>
      </c>
      <c r="Q616" s="29" t="n">
        <f aca="false">IFERROR(VALUE(L616),"")</f>
        <v>11</v>
      </c>
      <c r="R616" s="29" t="n">
        <f aca="true">IF(O616="","",O616-TODAY())</f>
        <v>533</v>
      </c>
      <c r="S616" s="29" t="str">
        <f aca="false">IF(C616="&lt;&lt; vazio &gt;&gt;","VAZIA",IF(AND(O616&lt;&gt;"",R616&lt;0),"VENCIDO",IF(AND(O616&lt;&gt;"",R616&lt;=Parametros!$B$10),"PRÓX. VENCIMENTO",IF(F616="Q","QUALIDADE",IF(F616="S","BLOQUEADO",IF(F616="R","RESTRITO/DEVOLUÇÃO",IF(OR(N616="QUAR",N616="QRES"),"QUARENTENA",IF(OR(B616="DESCARTE",B616="DEVOLUÇÃO"),"DESCARTE/DEVOLUÇÃO",IF(AND(D616="",K616&lt;&gt;""),"SEM LOTE",IF(AND(Q616&lt;&gt;"",Q616&gt;=Parametros!$B$11),"PARADO/SEM GIRO","OK"))))))))))</f>
        <v>OK</v>
      </c>
      <c r="T616" s="29" t="str">
        <f aca="false">IF(AND($S616="PARADO/SEM GIRO",$K616="KG",OR(Painel!$B$5="(Todos)",A616=Painel!$B$5)*OR(Painel!$E$5="(Todos)",P616=Painel!$E$5)),$J616+ROW()/10000000,"")</f>
        <v/>
      </c>
      <c r="U616" s="29" t="str">
        <f aca="false">IF(AND($S616="VENCIDO",$K616="KG",OR(Painel!$B$5="(Todos)",A616=Painel!$B$5)*OR(Painel!$E$5="(Todos)",P616=Painel!$E$5)),$J616+ROW()/10000000,"")</f>
        <v/>
      </c>
    </row>
    <row r="617" customFormat="false" ht="15" hidden="false" customHeight="false" outlineLevel="0" collapsed="false">
      <c r="A617" s="29" t="s">
        <v>53</v>
      </c>
      <c r="B617" s="29" t="s">
        <v>951</v>
      </c>
      <c r="C617" s="29" t="s">
        <v>876</v>
      </c>
      <c r="D617" s="29" t="s">
        <v>877</v>
      </c>
      <c r="E617" s="29" t="n">
        <v>1</v>
      </c>
      <c r="F617" s="29"/>
      <c r="G617" s="29" t="s">
        <v>952</v>
      </c>
      <c r="H617" s="30" t="n">
        <v>720</v>
      </c>
      <c r="I617" s="31" t="n">
        <v>46279</v>
      </c>
      <c r="J617" s="30" t="n">
        <v>720</v>
      </c>
      <c r="K617" s="29" t="s">
        <v>120</v>
      </c>
      <c r="L617" s="29" t="s">
        <v>350</v>
      </c>
      <c r="M617" s="29"/>
      <c r="N617" s="29" t="s">
        <v>122</v>
      </c>
      <c r="O617" s="31" t="n">
        <v>46821</v>
      </c>
      <c r="P617" s="29" t="s">
        <v>123</v>
      </c>
      <c r="Q617" s="29" t="n">
        <f aca="false">IFERROR(VALUE(L617),"")</f>
        <v>6</v>
      </c>
      <c r="R617" s="29" t="n">
        <f aca="true">IF(O617="","",O617-TODAY())</f>
        <v>536</v>
      </c>
      <c r="S617" s="29" t="str">
        <f aca="false">IF(C617="&lt;&lt; vazio &gt;&gt;","VAZIA",IF(AND(O617&lt;&gt;"",R617&lt;0),"VENCIDO",IF(AND(O617&lt;&gt;"",R617&lt;=Parametros!$B$10),"PRÓX. VENCIMENTO",IF(F617="Q","QUALIDADE",IF(F617="S","BLOQUEADO",IF(F617="R","RESTRITO/DEVOLUÇÃO",IF(OR(N617="QUAR",N617="QRES"),"QUARENTENA",IF(OR(B617="DESCARTE",B617="DEVOLUÇÃO"),"DESCARTE/DEVOLUÇÃO",IF(AND(D617="",K617&lt;&gt;""),"SEM LOTE",IF(AND(Q617&lt;&gt;"",Q617&gt;=Parametros!$B$11),"PARADO/SEM GIRO","OK"))))))))))</f>
        <v>OK</v>
      </c>
      <c r="T617" s="29" t="str">
        <f aca="false">IF(AND($S617="PARADO/SEM GIRO",$K617="KG",OR(Painel!$B$5="(Todos)",A617=Painel!$B$5)*OR(Painel!$E$5="(Todos)",P617=Painel!$E$5)),$J617+ROW()/10000000,"")</f>
        <v/>
      </c>
      <c r="U617" s="29" t="str">
        <f aca="false">IF(AND($S617="VENCIDO",$K617="KG",OR(Painel!$B$5="(Todos)",A617=Painel!$B$5)*OR(Painel!$E$5="(Todos)",P617=Painel!$E$5)),$J617+ROW()/10000000,"")</f>
        <v/>
      </c>
    </row>
    <row r="618" customFormat="false" ht="15" hidden="false" customHeight="false" outlineLevel="0" collapsed="false">
      <c r="A618" s="29" t="s">
        <v>53</v>
      </c>
      <c r="B618" s="29" t="s">
        <v>953</v>
      </c>
      <c r="C618" s="29" t="s">
        <v>801</v>
      </c>
      <c r="D618" s="29" t="s">
        <v>802</v>
      </c>
      <c r="E618" s="29" t="n">
        <v>1</v>
      </c>
      <c r="F618" s="29"/>
      <c r="G618" s="29" t="s">
        <v>954</v>
      </c>
      <c r="H618" s="30" t="n">
        <v>1108.8</v>
      </c>
      <c r="I618" s="31" t="n">
        <v>46275</v>
      </c>
      <c r="J618" s="30" t="n">
        <v>1108.8</v>
      </c>
      <c r="K618" s="29" t="s">
        <v>120</v>
      </c>
      <c r="L618" s="29" t="s">
        <v>121</v>
      </c>
      <c r="M618" s="29"/>
      <c r="N618" s="29" t="s">
        <v>122</v>
      </c>
      <c r="O618" s="31" t="n">
        <v>46812</v>
      </c>
      <c r="P618" s="29" t="s">
        <v>123</v>
      </c>
      <c r="Q618" s="29" t="n">
        <f aca="false">IFERROR(VALUE(L618),"")</f>
        <v>10</v>
      </c>
      <c r="R618" s="29" t="n">
        <f aca="true">IF(O618="","",O618-TODAY())</f>
        <v>527</v>
      </c>
      <c r="S618" s="29" t="str">
        <f aca="false">IF(C618="&lt;&lt; vazio &gt;&gt;","VAZIA",IF(AND(O618&lt;&gt;"",R618&lt;0),"VENCIDO",IF(AND(O618&lt;&gt;"",R618&lt;=Parametros!$B$10),"PRÓX. VENCIMENTO",IF(F618="Q","QUALIDADE",IF(F618="S","BLOQUEADO",IF(F618="R","RESTRITO/DEVOLUÇÃO",IF(OR(N618="QUAR",N618="QRES"),"QUARENTENA",IF(OR(B618="DESCARTE",B618="DEVOLUÇÃO"),"DESCARTE/DEVOLUÇÃO",IF(AND(D618="",K618&lt;&gt;""),"SEM LOTE",IF(AND(Q618&lt;&gt;"",Q618&gt;=Parametros!$B$11),"PARADO/SEM GIRO","OK"))))))))))</f>
        <v>OK</v>
      </c>
      <c r="T618" s="29" t="str">
        <f aca="false">IF(AND($S618="PARADO/SEM GIRO",$K618="KG",OR(Painel!$B$5="(Todos)",A618=Painel!$B$5)*OR(Painel!$E$5="(Todos)",P618=Painel!$E$5)),$J618+ROW()/10000000,"")</f>
        <v/>
      </c>
      <c r="U618" s="29" t="str">
        <f aca="false">IF(AND($S618="VENCIDO",$K618="KG",OR(Painel!$B$5="(Todos)",A618=Painel!$B$5)*OR(Painel!$E$5="(Todos)",P618=Painel!$E$5)),$J618+ROW()/10000000,"")</f>
        <v/>
      </c>
    </row>
    <row r="619" customFormat="false" ht="15" hidden="false" customHeight="false" outlineLevel="0" collapsed="false">
      <c r="A619" s="29" t="s">
        <v>53</v>
      </c>
      <c r="B619" s="29" t="s">
        <v>955</v>
      </c>
      <c r="C619" s="29" t="s">
        <v>956</v>
      </c>
      <c r="D619" s="29" t="s">
        <v>957</v>
      </c>
      <c r="E619" s="29" t="n">
        <v>1</v>
      </c>
      <c r="F619" s="29"/>
      <c r="G619" s="29" t="s">
        <v>958</v>
      </c>
      <c r="H619" s="30" t="n">
        <v>727.2</v>
      </c>
      <c r="I619" s="31" t="n">
        <v>46219</v>
      </c>
      <c r="J619" s="30" t="n">
        <v>727.2</v>
      </c>
      <c r="K619" s="29" t="s">
        <v>120</v>
      </c>
      <c r="L619" s="29" t="s">
        <v>959</v>
      </c>
      <c r="M619" s="29"/>
      <c r="N619" s="29" t="s">
        <v>122</v>
      </c>
      <c r="O619" s="31" t="n">
        <v>46904</v>
      </c>
      <c r="P619" s="29" t="s">
        <v>123</v>
      </c>
      <c r="Q619" s="29" t="n">
        <f aca="false">IFERROR(VALUE(L619),"")</f>
        <v>66</v>
      </c>
      <c r="R619" s="29" t="n">
        <f aca="true">IF(O619="","",O619-TODAY())</f>
        <v>619</v>
      </c>
      <c r="S619" s="29" t="str">
        <f aca="false">IF(C619="&lt;&lt; vazio &gt;&gt;","VAZIA",IF(AND(O619&lt;&gt;"",R619&lt;0),"VENCIDO",IF(AND(O619&lt;&gt;"",R619&lt;=Parametros!$B$10),"PRÓX. VENCIMENTO",IF(F619="Q","QUALIDADE",IF(F619="S","BLOQUEADO",IF(F619="R","RESTRITO/DEVOLUÇÃO",IF(OR(N619="QUAR",N619="QRES"),"QUARENTENA",IF(OR(B619="DESCARTE",B619="DEVOLUÇÃO"),"DESCARTE/DEVOLUÇÃO",IF(AND(D619="",K619&lt;&gt;""),"SEM LOTE",IF(AND(Q619&lt;&gt;"",Q619&gt;=Parametros!$B$11),"PARADO/SEM GIRO","OK"))))))))))</f>
        <v>OK</v>
      </c>
      <c r="T619" s="29" t="str">
        <f aca="false">IF(AND($S619="PARADO/SEM GIRO",$K619="KG",OR(Painel!$B$5="(Todos)",A619=Painel!$B$5)*OR(Painel!$E$5="(Todos)",P619=Painel!$E$5)),$J619+ROW()/10000000,"")</f>
        <v/>
      </c>
      <c r="U619" s="29" t="str">
        <f aca="false">IF(AND($S619="VENCIDO",$K619="KG",OR(Painel!$B$5="(Todos)",A619=Painel!$B$5)*OR(Painel!$E$5="(Todos)",P619=Painel!$E$5)),$J619+ROW()/10000000,"")</f>
        <v/>
      </c>
    </row>
    <row r="620" customFormat="false" ht="15" hidden="false" customHeight="false" outlineLevel="0" collapsed="false">
      <c r="A620" s="29" t="s">
        <v>53</v>
      </c>
      <c r="B620" s="29" t="s">
        <v>960</v>
      </c>
      <c r="C620" s="29" t="s">
        <v>768</v>
      </c>
      <c r="D620" s="29" t="s">
        <v>961</v>
      </c>
      <c r="E620" s="29" t="n">
        <v>1</v>
      </c>
      <c r="F620" s="29"/>
      <c r="G620" s="29" t="s">
        <v>962</v>
      </c>
      <c r="H620" s="30" t="n">
        <v>800</v>
      </c>
      <c r="I620" s="31" t="n">
        <v>46261</v>
      </c>
      <c r="J620" s="30" t="n">
        <v>800</v>
      </c>
      <c r="K620" s="29" t="s">
        <v>120</v>
      </c>
      <c r="L620" s="29" t="s">
        <v>938</v>
      </c>
      <c r="M620" s="29"/>
      <c r="N620" s="29" t="s">
        <v>122</v>
      </c>
      <c r="O620" s="31" t="n">
        <v>46620</v>
      </c>
      <c r="P620" s="29" t="s">
        <v>123</v>
      </c>
      <c r="Q620" s="29" t="n">
        <f aca="false">IFERROR(VALUE(L620),"")</f>
        <v>24</v>
      </c>
      <c r="R620" s="29" t="n">
        <f aca="true">IF(O620="","",O620-TODAY())</f>
        <v>335</v>
      </c>
      <c r="S620" s="29" t="str">
        <f aca="false">IF(C620="&lt;&lt; vazio &gt;&gt;","VAZIA",IF(AND(O620&lt;&gt;"",R620&lt;0),"VENCIDO",IF(AND(O620&lt;&gt;"",R620&lt;=Parametros!$B$10),"PRÓX. VENCIMENTO",IF(F620="Q","QUALIDADE",IF(F620="S","BLOQUEADO",IF(F620="R","RESTRITO/DEVOLUÇÃO",IF(OR(N620="QUAR",N620="QRES"),"QUARENTENA",IF(OR(B620="DESCARTE",B620="DEVOLUÇÃO"),"DESCARTE/DEVOLUÇÃO",IF(AND(D620="",K620&lt;&gt;""),"SEM LOTE",IF(AND(Q620&lt;&gt;"",Q620&gt;=Parametros!$B$11),"PARADO/SEM GIRO","OK"))))))))))</f>
        <v>OK</v>
      </c>
      <c r="T620" s="29" t="str">
        <f aca="false">IF(AND($S620="PARADO/SEM GIRO",$K620="KG",OR(Painel!$B$5="(Todos)",A620=Painel!$B$5)*OR(Painel!$E$5="(Todos)",P620=Painel!$E$5)),$J620+ROW()/10000000,"")</f>
        <v/>
      </c>
      <c r="U620" s="29" t="str">
        <f aca="false">IF(AND($S620="VENCIDO",$K620="KG",OR(Painel!$B$5="(Todos)",A620=Painel!$B$5)*OR(Painel!$E$5="(Todos)",P620=Painel!$E$5)),$J620+ROW()/10000000,"")</f>
        <v/>
      </c>
    </row>
    <row r="621" customFormat="false" ht="15" hidden="false" customHeight="false" outlineLevel="0" collapsed="false">
      <c r="A621" s="29" t="s">
        <v>53</v>
      </c>
      <c r="B621" s="29" t="s">
        <v>963</v>
      </c>
      <c r="C621" s="29" t="s">
        <v>785</v>
      </c>
      <c r="D621" s="29" t="s">
        <v>786</v>
      </c>
      <c r="E621" s="29" t="n">
        <v>1</v>
      </c>
      <c r="F621" s="29"/>
      <c r="G621" s="29" t="s">
        <v>964</v>
      </c>
      <c r="H621" s="30" t="n">
        <v>1000</v>
      </c>
      <c r="I621" s="31" t="n">
        <v>46282</v>
      </c>
      <c r="J621" s="30" t="n">
        <v>1000</v>
      </c>
      <c r="K621" s="29" t="s">
        <v>120</v>
      </c>
      <c r="L621" s="29" t="s">
        <v>400</v>
      </c>
      <c r="M621" s="29"/>
      <c r="N621" s="29" t="s">
        <v>122</v>
      </c>
      <c r="O621" s="31" t="n">
        <v>46824</v>
      </c>
      <c r="P621" s="29" t="s">
        <v>123</v>
      </c>
      <c r="Q621" s="29" t="n">
        <f aca="false">IFERROR(VALUE(L621),"")</f>
        <v>3</v>
      </c>
      <c r="R621" s="29" t="n">
        <f aca="true">IF(O621="","",O621-TODAY())</f>
        <v>539</v>
      </c>
      <c r="S621" s="29" t="str">
        <f aca="false">IF(C621="&lt;&lt; vazio &gt;&gt;","VAZIA",IF(AND(O621&lt;&gt;"",R621&lt;0),"VENCIDO",IF(AND(O621&lt;&gt;"",R621&lt;=Parametros!$B$10),"PRÓX. VENCIMENTO",IF(F621="Q","QUALIDADE",IF(F621="S","BLOQUEADO",IF(F621="R","RESTRITO/DEVOLUÇÃO",IF(OR(N621="QUAR",N621="QRES"),"QUARENTENA",IF(OR(B621="DESCARTE",B621="DEVOLUÇÃO"),"DESCARTE/DEVOLUÇÃO",IF(AND(D621="",K621&lt;&gt;""),"SEM LOTE",IF(AND(Q621&lt;&gt;"",Q621&gt;=Parametros!$B$11),"PARADO/SEM GIRO","OK"))))))))))</f>
        <v>OK</v>
      </c>
      <c r="T621" s="29" t="str">
        <f aca="false">IF(AND($S621="PARADO/SEM GIRO",$K621="KG",OR(Painel!$B$5="(Todos)",A621=Painel!$B$5)*OR(Painel!$E$5="(Todos)",P621=Painel!$E$5)),$J621+ROW()/10000000,"")</f>
        <v/>
      </c>
      <c r="U621" s="29" t="str">
        <f aca="false">IF(AND($S621="VENCIDO",$K621="KG",OR(Painel!$B$5="(Todos)",A621=Painel!$B$5)*OR(Painel!$E$5="(Todos)",P621=Painel!$E$5)),$J621+ROW()/10000000,"")</f>
        <v/>
      </c>
    </row>
    <row r="622" customFormat="false" ht="15" hidden="false" customHeight="false" outlineLevel="0" collapsed="false">
      <c r="A622" s="29" t="s">
        <v>53</v>
      </c>
      <c r="B622" s="29" t="s">
        <v>965</v>
      </c>
      <c r="C622" s="29" t="s">
        <v>222</v>
      </c>
      <c r="D622" s="29" t="s">
        <v>815</v>
      </c>
      <c r="E622" s="29" t="n">
        <v>1</v>
      </c>
      <c r="F622" s="29"/>
      <c r="G622" s="29" t="s">
        <v>966</v>
      </c>
      <c r="H622" s="30" t="n">
        <v>1000</v>
      </c>
      <c r="I622" s="31" t="n">
        <v>46283</v>
      </c>
      <c r="J622" s="30" t="n">
        <v>1000</v>
      </c>
      <c r="K622" s="29" t="s">
        <v>120</v>
      </c>
      <c r="L622" s="29" t="s">
        <v>176</v>
      </c>
      <c r="M622" s="29"/>
      <c r="N622" s="29" t="s">
        <v>122</v>
      </c>
      <c r="O622" s="31" t="n">
        <v>46825</v>
      </c>
      <c r="P622" s="29" t="s">
        <v>123</v>
      </c>
      <c r="Q622" s="29" t="n">
        <f aca="false">IFERROR(VALUE(L622),"")</f>
        <v>2</v>
      </c>
      <c r="R622" s="29" t="n">
        <f aca="true">IF(O622="","",O622-TODAY())</f>
        <v>540</v>
      </c>
      <c r="S622" s="29" t="str">
        <f aca="false">IF(C622="&lt;&lt; vazio &gt;&gt;","VAZIA",IF(AND(O622&lt;&gt;"",R622&lt;0),"VENCIDO",IF(AND(O622&lt;&gt;"",R622&lt;=Parametros!$B$10),"PRÓX. VENCIMENTO",IF(F622="Q","QUALIDADE",IF(F622="S","BLOQUEADO",IF(F622="R","RESTRITO/DEVOLUÇÃO",IF(OR(N622="QUAR",N622="QRES"),"QUARENTENA",IF(OR(B622="DESCARTE",B622="DEVOLUÇÃO"),"DESCARTE/DEVOLUÇÃO",IF(AND(D622="",K622&lt;&gt;""),"SEM LOTE",IF(AND(Q622&lt;&gt;"",Q622&gt;=Parametros!$B$11),"PARADO/SEM GIRO","OK"))))))))))</f>
        <v>OK</v>
      </c>
      <c r="T622" s="29" t="str">
        <f aca="false">IF(AND($S622="PARADO/SEM GIRO",$K622="KG",OR(Painel!$B$5="(Todos)",A622=Painel!$B$5)*OR(Painel!$E$5="(Todos)",P622=Painel!$E$5)),$J622+ROW()/10000000,"")</f>
        <v/>
      </c>
      <c r="U622" s="29" t="str">
        <f aca="false">IF(AND($S622="VENCIDO",$K622="KG",OR(Painel!$B$5="(Todos)",A622=Painel!$B$5)*OR(Painel!$E$5="(Todos)",P622=Painel!$E$5)),$J622+ROW()/10000000,"")</f>
        <v/>
      </c>
    </row>
    <row r="623" customFormat="false" ht="15" hidden="false" customHeight="false" outlineLevel="0" collapsed="false">
      <c r="A623" s="29" t="s">
        <v>53</v>
      </c>
      <c r="B623" s="29" t="s">
        <v>967</v>
      </c>
      <c r="C623" s="29" t="s">
        <v>707</v>
      </c>
      <c r="D623" s="29" t="s">
        <v>708</v>
      </c>
      <c r="E623" s="29" t="n">
        <v>1</v>
      </c>
      <c r="F623" s="29" t="s">
        <v>268</v>
      </c>
      <c r="G623" s="29" t="s">
        <v>968</v>
      </c>
      <c r="H623" s="30" t="n">
        <v>800</v>
      </c>
      <c r="I623" s="31" t="n">
        <v>46282</v>
      </c>
      <c r="J623" s="30" t="n">
        <v>800</v>
      </c>
      <c r="K623" s="29" t="s">
        <v>120</v>
      </c>
      <c r="L623" s="29" t="s">
        <v>400</v>
      </c>
      <c r="M623" s="29"/>
      <c r="N623" s="29" t="s">
        <v>122</v>
      </c>
      <c r="O623" s="31" t="n">
        <v>46828</v>
      </c>
      <c r="P623" s="29" t="s">
        <v>123</v>
      </c>
      <c r="Q623" s="29" t="n">
        <f aca="false">IFERROR(VALUE(L623),"")</f>
        <v>3</v>
      </c>
      <c r="R623" s="29" t="n">
        <f aca="true">IF(O623="","",O623-TODAY())</f>
        <v>543</v>
      </c>
      <c r="S623" s="29" t="str">
        <f aca="false">IF(C623="&lt;&lt; vazio &gt;&gt;","VAZIA",IF(AND(O623&lt;&gt;"",R623&lt;0),"VENCIDO",IF(AND(O623&lt;&gt;"",R623&lt;=Parametros!$B$10),"PRÓX. VENCIMENTO",IF(F623="Q","QUALIDADE",IF(F623="S","BLOQUEADO",IF(F623="R","RESTRITO/DEVOLUÇÃO",IF(OR(N623="QUAR",N623="QRES"),"QUARENTENA",IF(OR(B623="DESCARTE",B623="DEVOLUÇÃO"),"DESCARTE/DEVOLUÇÃO",IF(AND(D623="",K623&lt;&gt;""),"SEM LOTE",IF(AND(Q623&lt;&gt;"",Q623&gt;=Parametros!$B$11),"PARADO/SEM GIRO","OK"))))))))))</f>
        <v>QUALIDADE</v>
      </c>
      <c r="T623" s="29" t="str">
        <f aca="false">IF(AND($S623="PARADO/SEM GIRO",$K623="KG",OR(Painel!$B$5="(Todos)",A623=Painel!$B$5)*OR(Painel!$E$5="(Todos)",P623=Painel!$E$5)),$J623+ROW()/10000000,"")</f>
        <v/>
      </c>
      <c r="U623" s="29" t="str">
        <f aca="false">IF(AND($S623="VENCIDO",$K623="KG",OR(Painel!$B$5="(Todos)",A623=Painel!$B$5)*OR(Painel!$E$5="(Todos)",P623=Painel!$E$5)),$J623+ROW()/10000000,"")</f>
        <v/>
      </c>
    </row>
    <row r="624" customFormat="false" ht="15" hidden="false" customHeight="false" outlineLevel="0" collapsed="false">
      <c r="A624" s="29" t="s">
        <v>53</v>
      </c>
      <c r="B624" s="29" t="s">
        <v>969</v>
      </c>
      <c r="C624" s="29" t="s">
        <v>250</v>
      </c>
      <c r="D624" s="29" t="s">
        <v>757</v>
      </c>
      <c r="E624" s="29" t="n">
        <v>1</v>
      </c>
      <c r="F624" s="29"/>
      <c r="G624" s="29" t="s">
        <v>970</v>
      </c>
      <c r="H624" s="30" t="n">
        <v>1000</v>
      </c>
      <c r="I624" s="31" t="n">
        <v>46274</v>
      </c>
      <c r="J624" s="30" t="n">
        <v>1000</v>
      </c>
      <c r="K624" s="29" t="s">
        <v>120</v>
      </c>
      <c r="L624" s="29" t="s">
        <v>138</v>
      </c>
      <c r="M624" s="29"/>
      <c r="N624" s="29" t="s">
        <v>122</v>
      </c>
      <c r="O624" s="31" t="n">
        <v>46818</v>
      </c>
      <c r="P624" s="29" t="s">
        <v>123</v>
      </c>
      <c r="Q624" s="29" t="n">
        <f aca="false">IFERROR(VALUE(L624),"")</f>
        <v>11</v>
      </c>
      <c r="R624" s="29" t="n">
        <f aca="true">IF(O624="","",O624-TODAY())</f>
        <v>533</v>
      </c>
      <c r="S624" s="29" t="str">
        <f aca="false">IF(C624="&lt;&lt; vazio &gt;&gt;","VAZIA",IF(AND(O624&lt;&gt;"",R624&lt;0),"VENCIDO",IF(AND(O624&lt;&gt;"",R624&lt;=Parametros!$B$10),"PRÓX. VENCIMENTO",IF(F624="Q","QUALIDADE",IF(F624="S","BLOQUEADO",IF(F624="R","RESTRITO/DEVOLUÇÃO",IF(OR(N624="QUAR",N624="QRES"),"QUARENTENA",IF(OR(B624="DESCARTE",B624="DEVOLUÇÃO"),"DESCARTE/DEVOLUÇÃO",IF(AND(D624="",K624&lt;&gt;""),"SEM LOTE",IF(AND(Q624&lt;&gt;"",Q624&gt;=Parametros!$B$11),"PARADO/SEM GIRO","OK"))))))))))</f>
        <v>OK</v>
      </c>
      <c r="T624" s="29" t="str">
        <f aca="false">IF(AND($S624="PARADO/SEM GIRO",$K624="KG",OR(Painel!$B$5="(Todos)",A624=Painel!$B$5)*OR(Painel!$E$5="(Todos)",P624=Painel!$E$5)),$J624+ROW()/10000000,"")</f>
        <v/>
      </c>
      <c r="U624" s="29" t="str">
        <f aca="false">IF(AND($S624="VENCIDO",$K624="KG",OR(Painel!$B$5="(Todos)",A624=Painel!$B$5)*OR(Painel!$E$5="(Todos)",P624=Painel!$E$5)),$J624+ROW()/10000000,"")</f>
        <v/>
      </c>
    </row>
    <row r="625" customFormat="false" ht="15" hidden="false" customHeight="false" outlineLevel="0" collapsed="false">
      <c r="A625" s="29" t="s">
        <v>53</v>
      </c>
      <c r="B625" s="29" t="s">
        <v>971</v>
      </c>
      <c r="C625" s="29" t="s">
        <v>679</v>
      </c>
      <c r="D625" s="29" t="s">
        <v>680</v>
      </c>
      <c r="E625" s="29" t="n">
        <v>1</v>
      </c>
      <c r="F625" s="29"/>
      <c r="G625" s="29" t="s">
        <v>972</v>
      </c>
      <c r="H625" s="30" t="n">
        <v>1080</v>
      </c>
      <c r="I625" s="31" t="n">
        <v>46279</v>
      </c>
      <c r="J625" s="30" t="n">
        <v>1080</v>
      </c>
      <c r="K625" s="29" t="s">
        <v>120</v>
      </c>
      <c r="L625" s="29" t="s">
        <v>350</v>
      </c>
      <c r="M625" s="29"/>
      <c r="N625" s="29" t="s">
        <v>122</v>
      </c>
      <c r="O625" s="31" t="n">
        <v>46598</v>
      </c>
      <c r="P625" s="29" t="s">
        <v>123</v>
      </c>
      <c r="Q625" s="29" t="n">
        <f aca="false">IFERROR(VALUE(L625),"")</f>
        <v>6</v>
      </c>
      <c r="R625" s="29" t="n">
        <f aca="true">IF(O625="","",O625-TODAY())</f>
        <v>313</v>
      </c>
      <c r="S625" s="29" t="str">
        <f aca="false">IF(C625="&lt;&lt; vazio &gt;&gt;","VAZIA",IF(AND(O625&lt;&gt;"",R625&lt;0),"VENCIDO",IF(AND(O625&lt;&gt;"",R625&lt;=Parametros!$B$10),"PRÓX. VENCIMENTO",IF(F625="Q","QUALIDADE",IF(F625="S","BLOQUEADO",IF(F625="R","RESTRITO/DEVOLUÇÃO",IF(OR(N625="QUAR",N625="QRES"),"QUARENTENA",IF(OR(B625="DESCARTE",B625="DEVOLUÇÃO"),"DESCARTE/DEVOLUÇÃO",IF(AND(D625="",K625&lt;&gt;""),"SEM LOTE",IF(AND(Q625&lt;&gt;"",Q625&gt;=Parametros!$B$11),"PARADO/SEM GIRO","OK"))))))))))</f>
        <v>OK</v>
      </c>
      <c r="T625" s="29" t="str">
        <f aca="false">IF(AND($S625="PARADO/SEM GIRO",$K625="KG",OR(Painel!$B$5="(Todos)",A625=Painel!$B$5)*OR(Painel!$E$5="(Todos)",P625=Painel!$E$5)),$J625+ROW()/10000000,"")</f>
        <v/>
      </c>
      <c r="U625" s="29" t="str">
        <f aca="false">IF(AND($S625="VENCIDO",$K625="KG",OR(Painel!$B$5="(Todos)",A625=Painel!$B$5)*OR(Painel!$E$5="(Todos)",P625=Painel!$E$5)),$J625+ROW()/10000000,"")</f>
        <v/>
      </c>
    </row>
    <row r="626" customFormat="false" ht="15" hidden="false" customHeight="false" outlineLevel="0" collapsed="false">
      <c r="A626" s="29" t="s">
        <v>53</v>
      </c>
      <c r="B626" s="29" t="s">
        <v>973</v>
      </c>
      <c r="C626" s="29" t="s">
        <v>876</v>
      </c>
      <c r="D626" s="29" t="s">
        <v>877</v>
      </c>
      <c r="E626" s="29" t="n">
        <v>1</v>
      </c>
      <c r="F626" s="29"/>
      <c r="G626" s="29" t="s">
        <v>974</v>
      </c>
      <c r="H626" s="30" t="n">
        <v>720</v>
      </c>
      <c r="I626" s="31" t="n">
        <v>46279</v>
      </c>
      <c r="J626" s="30" t="n">
        <v>720</v>
      </c>
      <c r="K626" s="29" t="s">
        <v>120</v>
      </c>
      <c r="L626" s="29" t="s">
        <v>350</v>
      </c>
      <c r="M626" s="29"/>
      <c r="N626" s="29" t="s">
        <v>122</v>
      </c>
      <c r="O626" s="31" t="n">
        <v>46821</v>
      </c>
      <c r="P626" s="29" t="s">
        <v>123</v>
      </c>
      <c r="Q626" s="29" t="n">
        <f aca="false">IFERROR(VALUE(L626),"")</f>
        <v>6</v>
      </c>
      <c r="R626" s="29" t="n">
        <f aca="true">IF(O626="","",O626-TODAY())</f>
        <v>536</v>
      </c>
      <c r="S626" s="29" t="str">
        <f aca="false">IF(C626="&lt;&lt; vazio &gt;&gt;","VAZIA",IF(AND(O626&lt;&gt;"",R626&lt;0),"VENCIDO",IF(AND(O626&lt;&gt;"",R626&lt;=Parametros!$B$10),"PRÓX. VENCIMENTO",IF(F626="Q","QUALIDADE",IF(F626="S","BLOQUEADO",IF(F626="R","RESTRITO/DEVOLUÇÃO",IF(OR(N626="QUAR",N626="QRES"),"QUARENTENA",IF(OR(B626="DESCARTE",B626="DEVOLUÇÃO"),"DESCARTE/DEVOLUÇÃO",IF(AND(D626="",K626&lt;&gt;""),"SEM LOTE",IF(AND(Q626&lt;&gt;"",Q626&gt;=Parametros!$B$11),"PARADO/SEM GIRO","OK"))))))))))</f>
        <v>OK</v>
      </c>
      <c r="T626" s="29" t="str">
        <f aca="false">IF(AND($S626="PARADO/SEM GIRO",$K626="KG",OR(Painel!$B$5="(Todos)",A626=Painel!$B$5)*OR(Painel!$E$5="(Todos)",P626=Painel!$E$5)),$J626+ROW()/10000000,"")</f>
        <v/>
      </c>
      <c r="U626" s="29" t="str">
        <f aca="false">IF(AND($S626="VENCIDO",$K626="KG",OR(Painel!$B$5="(Todos)",A626=Painel!$B$5)*OR(Painel!$E$5="(Todos)",P626=Painel!$E$5)),$J626+ROW()/10000000,"")</f>
        <v/>
      </c>
    </row>
    <row r="627" customFormat="false" ht="15" hidden="false" customHeight="false" outlineLevel="0" collapsed="false">
      <c r="A627" s="29" t="s">
        <v>53</v>
      </c>
      <c r="B627" s="29" t="s">
        <v>975</v>
      </c>
      <c r="C627" s="29" t="s">
        <v>679</v>
      </c>
      <c r="D627" s="29" t="s">
        <v>680</v>
      </c>
      <c r="E627" s="29" t="n">
        <v>1</v>
      </c>
      <c r="F627" s="29"/>
      <c r="G627" s="29" t="s">
        <v>976</v>
      </c>
      <c r="H627" s="30" t="n">
        <v>1080</v>
      </c>
      <c r="I627" s="31" t="n">
        <v>46279</v>
      </c>
      <c r="J627" s="30" t="n">
        <v>1080</v>
      </c>
      <c r="K627" s="29" t="s">
        <v>120</v>
      </c>
      <c r="L627" s="29" t="s">
        <v>350</v>
      </c>
      <c r="M627" s="29"/>
      <c r="N627" s="29" t="s">
        <v>122</v>
      </c>
      <c r="O627" s="31" t="n">
        <v>46598</v>
      </c>
      <c r="P627" s="29" t="s">
        <v>123</v>
      </c>
      <c r="Q627" s="29" t="n">
        <f aca="false">IFERROR(VALUE(L627),"")</f>
        <v>6</v>
      </c>
      <c r="R627" s="29" t="n">
        <f aca="true">IF(O627="","",O627-TODAY())</f>
        <v>313</v>
      </c>
      <c r="S627" s="29" t="str">
        <f aca="false">IF(C627="&lt;&lt; vazio &gt;&gt;","VAZIA",IF(AND(O627&lt;&gt;"",R627&lt;0),"VENCIDO",IF(AND(O627&lt;&gt;"",R627&lt;=Parametros!$B$10),"PRÓX. VENCIMENTO",IF(F627="Q","QUALIDADE",IF(F627="S","BLOQUEADO",IF(F627="R","RESTRITO/DEVOLUÇÃO",IF(OR(N627="QUAR",N627="QRES"),"QUARENTENA",IF(OR(B627="DESCARTE",B627="DEVOLUÇÃO"),"DESCARTE/DEVOLUÇÃO",IF(AND(D627="",K627&lt;&gt;""),"SEM LOTE",IF(AND(Q627&lt;&gt;"",Q627&gt;=Parametros!$B$11),"PARADO/SEM GIRO","OK"))))))))))</f>
        <v>OK</v>
      </c>
      <c r="T627" s="29" t="str">
        <f aca="false">IF(AND($S627="PARADO/SEM GIRO",$K627="KG",OR(Painel!$B$5="(Todos)",A627=Painel!$B$5)*OR(Painel!$E$5="(Todos)",P627=Painel!$E$5)),$J627+ROW()/10000000,"")</f>
        <v/>
      </c>
      <c r="U627" s="29" t="str">
        <f aca="false">IF(AND($S627="VENCIDO",$K627="KG",OR(Painel!$B$5="(Todos)",A627=Painel!$B$5)*OR(Painel!$E$5="(Todos)",P627=Painel!$E$5)),$J627+ROW()/10000000,"")</f>
        <v/>
      </c>
    </row>
    <row r="628" customFormat="false" ht="15" hidden="false" customHeight="false" outlineLevel="0" collapsed="false">
      <c r="A628" s="29" t="s">
        <v>53</v>
      </c>
      <c r="B628" s="29" t="s">
        <v>977</v>
      </c>
      <c r="C628" s="29" t="s">
        <v>222</v>
      </c>
      <c r="D628" s="29" t="s">
        <v>815</v>
      </c>
      <c r="E628" s="29" t="n">
        <v>1</v>
      </c>
      <c r="F628" s="29"/>
      <c r="G628" s="29" t="s">
        <v>978</v>
      </c>
      <c r="H628" s="30" t="n">
        <v>1000</v>
      </c>
      <c r="I628" s="31" t="n">
        <v>46283</v>
      </c>
      <c r="J628" s="30" t="n">
        <v>1000</v>
      </c>
      <c r="K628" s="29" t="s">
        <v>120</v>
      </c>
      <c r="L628" s="29" t="s">
        <v>176</v>
      </c>
      <c r="M628" s="29"/>
      <c r="N628" s="29" t="s">
        <v>122</v>
      </c>
      <c r="O628" s="31" t="n">
        <v>46825</v>
      </c>
      <c r="P628" s="29" t="s">
        <v>123</v>
      </c>
      <c r="Q628" s="29" t="n">
        <f aca="false">IFERROR(VALUE(L628),"")</f>
        <v>2</v>
      </c>
      <c r="R628" s="29" t="n">
        <f aca="true">IF(O628="","",O628-TODAY())</f>
        <v>540</v>
      </c>
      <c r="S628" s="29" t="str">
        <f aca="false">IF(C628="&lt;&lt; vazio &gt;&gt;","VAZIA",IF(AND(O628&lt;&gt;"",R628&lt;0),"VENCIDO",IF(AND(O628&lt;&gt;"",R628&lt;=Parametros!$B$10),"PRÓX. VENCIMENTO",IF(F628="Q","QUALIDADE",IF(F628="S","BLOQUEADO",IF(F628="R","RESTRITO/DEVOLUÇÃO",IF(OR(N628="QUAR",N628="QRES"),"QUARENTENA",IF(OR(B628="DESCARTE",B628="DEVOLUÇÃO"),"DESCARTE/DEVOLUÇÃO",IF(AND(D628="",K628&lt;&gt;""),"SEM LOTE",IF(AND(Q628&lt;&gt;"",Q628&gt;=Parametros!$B$11),"PARADO/SEM GIRO","OK"))))))))))</f>
        <v>OK</v>
      </c>
      <c r="T628" s="29" t="str">
        <f aca="false">IF(AND($S628="PARADO/SEM GIRO",$K628="KG",OR(Painel!$B$5="(Todos)",A628=Painel!$B$5)*OR(Painel!$E$5="(Todos)",P628=Painel!$E$5)),$J628+ROW()/10000000,"")</f>
        <v/>
      </c>
      <c r="U628" s="29" t="str">
        <f aca="false">IF(AND($S628="VENCIDO",$K628="KG",OR(Painel!$B$5="(Todos)",A628=Painel!$B$5)*OR(Painel!$E$5="(Todos)",P628=Painel!$E$5)),$J628+ROW()/10000000,"")</f>
        <v/>
      </c>
    </row>
    <row r="629" customFormat="false" ht="15" hidden="false" customHeight="false" outlineLevel="0" collapsed="false">
      <c r="A629" s="29" t="s">
        <v>53</v>
      </c>
      <c r="B629" s="29" t="s">
        <v>979</v>
      </c>
      <c r="C629" s="29" t="s">
        <v>980</v>
      </c>
      <c r="D629" s="29" t="s">
        <v>981</v>
      </c>
      <c r="E629" s="29" t="n">
        <v>1</v>
      </c>
      <c r="F629" s="29" t="s">
        <v>268</v>
      </c>
      <c r="G629" s="29" t="s">
        <v>982</v>
      </c>
      <c r="H629" s="30" t="n">
        <v>727.2</v>
      </c>
      <c r="I629" s="31" t="n">
        <v>46280</v>
      </c>
      <c r="J629" s="30" t="n">
        <v>727.2</v>
      </c>
      <c r="K629" s="29" t="s">
        <v>120</v>
      </c>
      <c r="L629" s="29" t="s">
        <v>144</v>
      </c>
      <c r="M629" s="29"/>
      <c r="N629" s="29" t="s">
        <v>122</v>
      </c>
      <c r="O629" s="31" t="n">
        <v>46827</v>
      </c>
      <c r="P629" s="29" t="s">
        <v>123</v>
      </c>
      <c r="Q629" s="29" t="n">
        <f aca="false">IFERROR(VALUE(L629),"")</f>
        <v>5</v>
      </c>
      <c r="R629" s="29" t="n">
        <f aca="true">IF(O629="","",O629-TODAY())</f>
        <v>542</v>
      </c>
      <c r="S629" s="29" t="str">
        <f aca="false">IF(C629="&lt;&lt; vazio &gt;&gt;","VAZIA",IF(AND(O629&lt;&gt;"",R629&lt;0),"VENCIDO",IF(AND(O629&lt;&gt;"",R629&lt;=Parametros!$B$10),"PRÓX. VENCIMENTO",IF(F629="Q","QUALIDADE",IF(F629="S","BLOQUEADO",IF(F629="R","RESTRITO/DEVOLUÇÃO",IF(OR(N629="QUAR",N629="QRES"),"QUARENTENA",IF(OR(B629="DESCARTE",B629="DEVOLUÇÃO"),"DESCARTE/DEVOLUÇÃO",IF(AND(D629="",K629&lt;&gt;""),"SEM LOTE",IF(AND(Q629&lt;&gt;"",Q629&gt;=Parametros!$B$11),"PARADO/SEM GIRO","OK"))))))))))</f>
        <v>QUALIDADE</v>
      </c>
      <c r="T629" s="29" t="str">
        <f aca="false">IF(AND($S629="PARADO/SEM GIRO",$K629="KG",OR(Painel!$B$5="(Todos)",A629=Painel!$B$5)*OR(Painel!$E$5="(Todos)",P629=Painel!$E$5)),$J629+ROW()/10000000,"")</f>
        <v/>
      </c>
      <c r="U629" s="29" t="str">
        <f aca="false">IF(AND($S629="VENCIDO",$K629="KG",OR(Painel!$B$5="(Todos)",A629=Painel!$B$5)*OR(Painel!$E$5="(Todos)",P629=Painel!$E$5)),$J629+ROW()/10000000,"")</f>
        <v/>
      </c>
    </row>
    <row r="630" customFormat="false" ht="15" hidden="false" customHeight="false" outlineLevel="0" collapsed="false">
      <c r="A630" s="29" t="s">
        <v>53</v>
      </c>
      <c r="B630" s="29" t="s">
        <v>983</v>
      </c>
      <c r="C630" s="29" t="s">
        <v>707</v>
      </c>
      <c r="D630" s="29" t="s">
        <v>708</v>
      </c>
      <c r="E630" s="29" t="n">
        <v>1</v>
      </c>
      <c r="F630" s="29" t="s">
        <v>268</v>
      </c>
      <c r="G630" s="29" t="s">
        <v>984</v>
      </c>
      <c r="H630" s="30" t="n">
        <v>600</v>
      </c>
      <c r="I630" s="31" t="n">
        <v>46282</v>
      </c>
      <c r="J630" s="30" t="n">
        <v>600</v>
      </c>
      <c r="K630" s="29" t="s">
        <v>120</v>
      </c>
      <c r="L630" s="29" t="s">
        <v>400</v>
      </c>
      <c r="M630" s="29"/>
      <c r="N630" s="29" t="s">
        <v>122</v>
      </c>
      <c r="O630" s="31" t="n">
        <v>46828</v>
      </c>
      <c r="P630" s="29" t="s">
        <v>123</v>
      </c>
      <c r="Q630" s="29" t="n">
        <f aca="false">IFERROR(VALUE(L630),"")</f>
        <v>3</v>
      </c>
      <c r="R630" s="29" t="n">
        <f aca="true">IF(O630="","",O630-TODAY())</f>
        <v>543</v>
      </c>
      <c r="S630" s="29" t="str">
        <f aca="false">IF(C630="&lt;&lt; vazio &gt;&gt;","VAZIA",IF(AND(O630&lt;&gt;"",R630&lt;0),"VENCIDO",IF(AND(O630&lt;&gt;"",R630&lt;=Parametros!$B$10),"PRÓX. VENCIMENTO",IF(F630="Q","QUALIDADE",IF(F630="S","BLOQUEADO",IF(F630="R","RESTRITO/DEVOLUÇÃO",IF(OR(N630="QUAR",N630="QRES"),"QUARENTENA",IF(OR(B630="DESCARTE",B630="DEVOLUÇÃO"),"DESCARTE/DEVOLUÇÃO",IF(AND(D630="",K630&lt;&gt;""),"SEM LOTE",IF(AND(Q630&lt;&gt;"",Q630&gt;=Parametros!$B$11),"PARADO/SEM GIRO","OK"))))))))))</f>
        <v>QUALIDADE</v>
      </c>
      <c r="T630" s="29" t="str">
        <f aca="false">IF(AND($S630="PARADO/SEM GIRO",$K630="KG",OR(Painel!$B$5="(Todos)",A630=Painel!$B$5)*OR(Painel!$E$5="(Todos)",P630=Painel!$E$5)),$J630+ROW()/10000000,"")</f>
        <v/>
      </c>
      <c r="U630" s="29" t="str">
        <f aca="false">IF(AND($S630="VENCIDO",$K630="KG",OR(Painel!$B$5="(Todos)",A630=Painel!$B$5)*OR(Painel!$E$5="(Todos)",P630=Painel!$E$5)),$J630+ROW()/10000000,"")</f>
        <v/>
      </c>
    </row>
    <row r="631" customFormat="false" ht="15" hidden="false" customHeight="false" outlineLevel="0" collapsed="false">
      <c r="A631" s="29" t="s">
        <v>53</v>
      </c>
      <c r="B631" s="29" t="s">
        <v>985</v>
      </c>
      <c r="C631" s="29" t="s">
        <v>801</v>
      </c>
      <c r="D631" s="29" t="s">
        <v>906</v>
      </c>
      <c r="E631" s="29" t="n">
        <v>1</v>
      </c>
      <c r="F631" s="29"/>
      <c r="G631" s="29" t="s">
        <v>986</v>
      </c>
      <c r="H631" s="30" t="n">
        <v>1108.8</v>
      </c>
      <c r="I631" s="31" t="n">
        <v>46281</v>
      </c>
      <c r="J631" s="30" t="n">
        <v>1108.8</v>
      </c>
      <c r="K631" s="29" t="s">
        <v>120</v>
      </c>
      <c r="L631" s="29" t="s">
        <v>284</v>
      </c>
      <c r="M631" s="29"/>
      <c r="N631" s="29" t="s">
        <v>122</v>
      </c>
      <c r="O631" s="31" t="n">
        <v>46815</v>
      </c>
      <c r="P631" s="29" t="s">
        <v>123</v>
      </c>
      <c r="Q631" s="29" t="n">
        <f aca="false">IFERROR(VALUE(L631),"")</f>
        <v>4</v>
      </c>
      <c r="R631" s="29" t="n">
        <f aca="true">IF(O631="","",O631-TODAY())</f>
        <v>530</v>
      </c>
      <c r="S631" s="29" t="str">
        <f aca="false">IF(C631="&lt;&lt; vazio &gt;&gt;","VAZIA",IF(AND(O631&lt;&gt;"",R631&lt;0),"VENCIDO",IF(AND(O631&lt;&gt;"",R631&lt;=Parametros!$B$10),"PRÓX. VENCIMENTO",IF(F631="Q","QUALIDADE",IF(F631="S","BLOQUEADO",IF(F631="R","RESTRITO/DEVOLUÇÃO",IF(OR(N631="QUAR",N631="QRES"),"QUARENTENA",IF(OR(B631="DESCARTE",B631="DEVOLUÇÃO"),"DESCARTE/DEVOLUÇÃO",IF(AND(D631="",K631&lt;&gt;""),"SEM LOTE",IF(AND(Q631&lt;&gt;"",Q631&gt;=Parametros!$B$11),"PARADO/SEM GIRO","OK"))))))))))</f>
        <v>OK</v>
      </c>
      <c r="T631" s="29" t="str">
        <f aca="false">IF(AND($S631="PARADO/SEM GIRO",$K631="KG",OR(Painel!$B$5="(Todos)",A631=Painel!$B$5)*OR(Painel!$E$5="(Todos)",P631=Painel!$E$5)),$J631+ROW()/10000000,"")</f>
        <v/>
      </c>
      <c r="U631" s="29" t="str">
        <f aca="false">IF(AND($S631="VENCIDO",$K631="KG",OR(Painel!$B$5="(Todos)",A631=Painel!$B$5)*OR(Painel!$E$5="(Todos)",P631=Painel!$E$5)),$J631+ROW()/10000000,"")</f>
        <v/>
      </c>
    </row>
    <row r="632" customFormat="false" ht="15" hidden="false" customHeight="false" outlineLevel="0" collapsed="false">
      <c r="A632" s="29" t="s">
        <v>53</v>
      </c>
      <c r="B632" s="29" t="s">
        <v>987</v>
      </c>
      <c r="C632" s="29" t="s">
        <v>988</v>
      </c>
      <c r="D632" s="29" t="s">
        <v>989</v>
      </c>
      <c r="E632" s="29" t="n">
        <v>1</v>
      </c>
      <c r="F632" s="29" t="s">
        <v>137</v>
      </c>
      <c r="G632" s="29" t="s">
        <v>990</v>
      </c>
      <c r="H632" s="30" t="n">
        <v>380</v>
      </c>
      <c r="I632" s="31" t="n">
        <v>46282</v>
      </c>
      <c r="J632" s="30" t="n">
        <v>380</v>
      </c>
      <c r="K632" s="29" t="s">
        <v>120</v>
      </c>
      <c r="L632" s="29" t="s">
        <v>400</v>
      </c>
      <c r="M632" s="29"/>
      <c r="N632" s="29" t="s">
        <v>122</v>
      </c>
      <c r="O632" s="31" t="n">
        <v>47009</v>
      </c>
      <c r="P632" s="29" t="s">
        <v>123</v>
      </c>
      <c r="Q632" s="29" t="n">
        <f aca="false">IFERROR(VALUE(L632),"")</f>
        <v>3</v>
      </c>
      <c r="R632" s="29" t="n">
        <f aca="true">IF(O632="","",O632-TODAY())</f>
        <v>724</v>
      </c>
      <c r="S632" s="29" t="str">
        <f aca="false">IF(C632="&lt;&lt; vazio &gt;&gt;","VAZIA",IF(AND(O632&lt;&gt;"",R632&lt;0),"VENCIDO",IF(AND(O632&lt;&gt;"",R632&lt;=Parametros!$B$10),"PRÓX. VENCIMENTO",IF(F632="Q","QUALIDADE",IF(F632="S","BLOQUEADO",IF(F632="R","RESTRITO/DEVOLUÇÃO",IF(OR(N632="QUAR",N632="QRES"),"QUARENTENA",IF(OR(B632="DESCARTE",B632="DEVOLUÇÃO"),"DESCARTE/DEVOLUÇÃO",IF(AND(D632="",K632&lt;&gt;""),"SEM LOTE",IF(AND(Q632&lt;&gt;"",Q632&gt;=Parametros!$B$11),"PARADO/SEM GIRO","OK"))))))))))</f>
        <v>BLOQUEADO</v>
      </c>
      <c r="T632" s="29" t="str">
        <f aca="false">IF(AND($S632="PARADO/SEM GIRO",$K632="KG",OR(Painel!$B$5="(Todos)",A632=Painel!$B$5)*OR(Painel!$E$5="(Todos)",P632=Painel!$E$5)),$J632+ROW()/10000000,"")</f>
        <v/>
      </c>
      <c r="U632" s="29" t="str">
        <f aca="false">IF(AND($S632="VENCIDO",$K632="KG",OR(Painel!$B$5="(Todos)",A632=Painel!$B$5)*OR(Painel!$E$5="(Todos)",P632=Painel!$E$5)),$J632+ROW()/10000000,"")</f>
        <v/>
      </c>
    </row>
    <row r="633" customFormat="false" ht="15" hidden="false" customHeight="false" outlineLevel="0" collapsed="false">
      <c r="A633" s="29" t="s">
        <v>53</v>
      </c>
      <c r="B633" s="29" t="s">
        <v>991</v>
      </c>
      <c r="C633" s="29" t="s">
        <v>935</v>
      </c>
      <c r="D633" s="29" t="s">
        <v>936</v>
      </c>
      <c r="E633" s="29" t="n">
        <v>1</v>
      </c>
      <c r="F633" s="29" t="s">
        <v>268</v>
      </c>
      <c r="G633" s="29" t="s">
        <v>992</v>
      </c>
      <c r="H633" s="30" t="n">
        <v>727.2</v>
      </c>
      <c r="I633" s="31" t="n">
        <v>46261</v>
      </c>
      <c r="J633" s="30" t="n">
        <v>727.2</v>
      </c>
      <c r="K633" s="29" t="s">
        <v>120</v>
      </c>
      <c r="L633" s="29" t="s">
        <v>938</v>
      </c>
      <c r="M633" s="29"/>
      <c r="N633" s="29" t="s">
        <v>122</v>
      </c>
      <c r="O633" s="31" t="n">
        <v>46516</v>
      </c>
      <c r="P633" s="29" t="s">
        <v>123</v>
      </c>
      <c r="Q633" s="29" t="n">
        <f aca="false">IFERROR(VALUE(L633),"")</f>
        <v>24</v>
      </c>
      <c r="R633" s="29" t="n">
        <f aca="true">IF(O633="","",O633-TODAY())</f>
        <v>231</v>
      </c>
      <c r="S633" s="29" t="str">
        <f aca="false">IF(C633="&lt;&lt; vazio &gt;&gt;","VAZIA",IF(AND(O633&lt;&gt;"",R633&lt;0),"VENCIDO",IF(AND(O633&lt;&gt;"",R633&lt;=Parametros!$B$10),"PRÓX. VENCIMENTO",IF(F633="Q","QUALIDADE",IF(F633="S","BLOQUEADO",IF(F633="R","RESTRITO/DEVOLUÇÃO",IF(OR(N633="QUAR",N633="QRES"),"QUARENTENA",IF(OR(B633="DESCARTE",B633="DEVOLUÇÃO"),"DESCARTE/DEVOLUÇÃO",IF(AND(D633="",K633&lt;&gt;""),"SEM LOTE",IF(AND(Q633&lt;&gt;"",Q633&gt;=Parametros!$B$11),"PARADO/SEM GIRO","OK"))))))))))</f>
        <v>QUALIDADE</v>
      </c>
      <c r="T633" s="29" t="str">
        <f aca="false">IF(AND($S633="PARADO/SEM GIRO",$K633="KG",OR(Painel!$B$5="(Todos)",A633=Painel!$B$5)*OR(Painel!$E$5="(Todos)",P633=Painel!$E$5)),$J633+ROW()/10000000,"")</f>
        <v/>
      </c>
      <c r="U633" s="29" t="str">
        <f aca="false">IF(AND($S633="VENCIDO",$K633="KG",OR(Painel!$B$5="(Todos)",A633=Painel!$B$5)*OR(Painel!$E$5="(Todos)",P633=Painel!$E$5)),$J633+ROW()/10000000,"")</f>
        <v/>
      </c>
    </row>
    <row r="634" customFormat="false" ht="15" hidden="false" customHeight="false" outlineLevel="0" collapsed="false">
      <c r="A634" s="29" t="s">
        <v>53</v>
      </c>
      <c r="B634" s="29" t="s">
        <v>993</v>
      </c>
      <c r="C634" s="29" t="s">
        <v>801</v>
      </c>
      <c r="D634" s="29" t="s">
        <v>873</v>
      </c>
      <c r="E634" s="29" t="n">
        <v>1</v>
      </c>
      <c r="F634" s="29"/>
      <c r="G634" s="29" t="s">
        <v>994</v>
      </c>
      <c r="H634" s="30" t="n">
        <v>1108.8</v>
      </c>
      <c r="I634" s="31" t="n">
        <v>46275</v>
      </c>
      <c r="J634" s="30" t="n">
        <v>1108.8</v>
      </c>
      <c r="K634" s="29" t="s">
        <v>120</v>
      </c>
      <c r="L634" s="29" t="s">
        <v>121</v>
      </c>
      <c r="M634" s="29"/>
      <c r="N634" s="29" t="s">
        <v>122</v>
      </c>
      <c r="O634" s="31" t="n">
        <v>46811</v>
      </c>
      <c r="P634" s="29" t="s">
        <v>123</v>
      </c>
      <c r="Q634" s="29" t="n">
        <f aca="false">IFERROR(VALUE(L634),"")</f>
        <v>10</v>
      </c>
      <c r="R634" s="29" t="n">
        <f aca="true">IF(O634="","",O634-TODAY())</f>
        <v>526</v>
      </c>
      <c r="S634" s="29" t="str">
        <f aca="false">IF(C634="&lt;&lt; vazio &gt;&gt;","VAZIA",IF(AND(O634&lt;&gt;"",R634&lt;0),"VENCIDO",IF(AND(O634&lt;&gt;"",R634&lt;=Parametros!$B$10),"PRÓX. VENCIMENTO",IF(F634="Q","QUALIDADE",IF(F634="S","BLOQUEADO",IF(F634="R","RESTRITO/DEVOLUÇÃO",IF(OR(N634="QUAR",N634="QRES"),"QUARENTENA",IF(OR(B634="DESCARTE",B634="DEVOLUÇÃO"),"DESCARTE/DEVOLUÇÃO",IF(AND(D634="",K634&lt;&gt;""),"SEM LOTE",IF(AND(Q634&lt;&gt;"",Q634&gt;=Parametros!$B$11),"PARADO/SEM GIRO","OK"))))))))))</f>
        <v>OK</v>
      </c>
      <c r="T634" s="29" t="str">
        <f aca="false">IF(AND($S634="PARADO/SEM GIRO",$K634="KG",OR(Painel!$B$5="(Todos)",A634=Painel!$B$5)*OR(Painel!$E$5="(Todos)",P634=Painel!$E$5)),$J634+ROW()/10000000,"")</f>
        <v/>
      </c>
      <c r="U634" s="29" t="str">
        <f aca="false">IF(AND($S634="VENCIDO",$K634="KG",OR(Painel!$B$5="(Todos)",A634=Painel!$B$5)*OR(Painel!$E$5="(Todos)",P634=Painel!$E$5)),$J634+ROW()/10000000,"")</f>
        <v/>
      </c>
    </row>
    <row r="635" customFormat="false" ht="15" hidden="false" customHeight="false" outlineLevel="0" collapsed="false">
      <c r="A635" s="29" t="s">
        <v>53</v>
      </c>
      <c r="B635" s="29" t="s">
        <v>995</v>
      </c>
      <c r="C635" s="29" t="s">
        <v>325</v>
      </c>
      <c r="D635" s="29" t="s">
        <v>996</v>
      </c>
      <c r="E635" s="29" t="n">
        <v>1</v>
      </c>
      <c r="F635" s="29"/>
      <c r="G635" s="29" t="s">
        <v>997</v>
      </c>
      <c r="H635" s="30" t="n">
        <v>1102.5</v>
      </c>
      <c r="I635" s="31" t="n">
        <v>46280</v>
      </c>
      <c r="J635" s="30" t="n">
        <v>1102.5</v>
      </c>
      <c r="K635" s="29" t="s">
        <v>120</v>
      </c>
      <c r="L635" s="29" t="s">
        <v>144</v>
      </c>
      <c r="M635" s="29"/>
      <c r="N635" s="29" t="s">
        <v>122</v>
      </c>
      <c r="O635" s="31" t="n">
        <v>46640</v>
      </c>
      <c r="P635" s="29" t="s">
        <v>123</v>
      </c>
      <c r="Q635" s="29" t="n">
        <f aca="false">IFERROR(VALUE(L635),"")</f>
        <v>5</v>
      </c>
      <c r="R635" s="29" t="n">
        <f aca="true">IF(O635="","",O635-TODAY())</f>
        <v>355</v>
      </c>
      <c r="S635" s="29" t="str">
        <f aca="false">IF(C635="&lt;&lt; vazio &gt;&gt;","VAZIA",IF(AND(O635&lt;&gt;"",R635&lt;0),"VENCIDO",IF(AND(O635&lt;&gt;"",R635&lt;=Parametros!$B$10),"PRÓX. VENCIMENTO",IF(F635="Q","QUALIDADE",IF(F635="S","BLOQUEADO",IF(F635="R","RESTRITO/DEVOLUÇÃO",IF(OR(N635="QUAR",N635="QRES"),"QUARENTENA",IF(OR(B635="DESCARTE",B635="DEVOLUÇÃO"),"DESCARTE/DEVOLUÇÃO",IF(AND(D635="",K635&lt;&gt;""),"SEM LOTE",IF(AND(Q635&lt;&gt;"",Q635&gt;=Parametros!$B$11),"PARADO/SEM GIRO","OK"))))))))))</f>
        <v>OK</v>
      </c>
      <c r="T635" s="29" t="str">
        <f aca="false">IF(AND($S635="PARADO/SEM GIRO",$K635="KG",OR(Painel!$B$5="(Todos)",A635=Painel!$B$5)*OR(Painel!$E$5="(Todos)",P635=Painel!$E$5)),$J635+ROW()/10000000,"")</f>
        <v/>
      </c>
      <c r="U635" s="29" t="str">
        <f aca="false">IF(AND($S635="VENCIDO",$K635="KG",OR(Painel!$B$5="(Todos)",A635=Painel!$B$5)*OR(Painel!$E$5="(Todos)",P635=Painel!$E$5)),$J635+ROW()/10000000,"")</f>
        <v/>
      </c>
    </row>
    <row r="636" customFormat="false" ht="15" hidden="false" customHeight="false" outlineLevel="0" collapsed="false">
      <c r="A636" s="29" t="s">
        <v>53</v>
      </c>
      <c r="B636" s="29" t="s">
        <v>998</v>
      </c>
      <c r="C636" s="29" t="s">
        <v>917</v>
      </c>
      <c r="D636" s="29" t="s">
        <v>391</v>
      </c>
      <c r="E636" s="29" t="n">
        <v>1</v>
      </c>
      <c r="F636" s="29"/>
      <c r="G636" s="29" t="s">
        <v>999</v>
      </c>
      <c r="H636" s="30" t="n">
        <v>800</v>
      </c>
      <c r="I636" s="31" t="n">
        <v>46273</v>
      </c>
      <c r="J636" s="30" t="n">
        <v>800</v>
      </c>
      <c r="K636" s="29" t="s">
        <v>120</v>
      </c>
      <c r="L636" s="29" t="s">
        <v>149</v>
      </c>
      <c r="M636" s="29"/>
      <c r="N636" s="29" t="s">
        <v>122</v>
      </c>
      <c r="O636" s="31" t="n">
        <v>46809</v>
      </c>
      <c r="P636" s="29" t="s">
        <v>123</v>
      </c>
      <c r="Q636" s="29" t="n">
        <f aca="false">IFERROR(VALUE(L636),"")</f>
        <v>12</v>
      </c>
      <c r="R636" s="29" t="n">
        <f aca="true">IF(O636="","",O636-TODAY())</f>
        <v>524</v>
      </c>
      <c r="S636" s="29" t="str">
        <f aca="false">IF(C636="&lt;&lt; vazio &gt;&gt;","VAZIA",IF(AND(O636&lt;&gt;"",R636&lt;0),"VENCIDO",IF(AND(O636&lt;&gt;"",R636&lt;=Parametros!$B$10),"PRÓX. VENCIMENTO",IF(F636="Q","QUALIDADE",IF(F636="S","BLOQUEADO",IF(F636="R","RESTRITO/DEVOLUÇÃO",IF(OR(N636="QUAR",N636="QRES"),"QUARENTENA",IF(OR(B636="DESCARTE",B636="DEVOLUÇÃO"),"DESCARTE/DEVOLUÇÃO",IF(AND(D636="",K636&lt;&gt;""),"SEM LOTE",IF(AND(Q636&lt;&gt;"",Q636&gt;=Parametros!$B$11),"PARADO/SEM GIRO","OK"))))))))))</f>
        <v>OK</v>
      </c>
      <c r="T636" s="29" t="str">
        <f aca="false">IF(AND($S636="PARADO/SEM GIRO",$K636="KG",OR(Painel!$B$5="(Todos)",A636=Painel!$B$5)*OR(Painel!$E$5="(Todos)",P636=Painel!$E$5)),$J636+ROW()/10000000,"")</f>
        <v/>
      </c>
      <c r="U636" s="29" t="str">
        <f aca="false">IF(AND($S636="VENCIDO",$K636="KG",OR(Painel!$B$5="(Todos)",A636=Painel!$B$5)*OR(Painel!$E$5="(Todos)",P636=Painel!$E$5)),$J636+ROW()/10000000,"")</f>
        <v/>
      </c>
    </row>
    <row r="637" customFormat="false" ht="15" hidden="false" customHeight="false" outlineLevel="0" collapsed="false">
      <c r="A637" s="29" t="s">
        <v>53</v>
      </c>
      <c r="B637" s="29" t="s">
        <v>1000</v>
      </c>
      <c r="C637" s="29" t="s">
        <v>707</v>
      </c>
      <c r="D637" s="29" t="s">
        <v>1001</v>
      </c>
      <c r="E637" s="29" t="n">
        <v>1</v>
      </c>
      <c r="F637" s="29" t="s">
        <v>268</v>
      </c>
      <c r="G637" s="29" t="s">
        <v>1002</v>
      </c>
      <c r="H637" s="30" t="n">
        <v>400</v>
      </c>
      <c r="I637" s="31" t="n">
        <v>46282</v>
      </c>
      <c r="J637" s="30" t="n">
        <v>400</v>
      </c>
      <c r="K637" s="29" t="s">
        <v>120</v>
      </c>
      <c r="L637" s="29" t="s">
        <v>400</v>
      </c>
      <c r="M637" s="29"/>
      <c r="N637" s="29" t="s">
        <v>122</v>
      </c>
      <c r="O637" s="31" t="n">
        <v>46827</v>
      </c>
      <c r="P637" s="29" t="s">
        <v>123</v>
      </c>
      <c r="Q637" s="29" t="n">
        <f aca="false">IFERROR(VALUE(L637),"")</f>
        <v>3</v>
      </c>
      <c r="R637" s="29" t="n">
        <f aca="true">IF(O637="","",O637-TODAY())</f>
        <v>542</v>
      </c>
      <c r="S637" s="29" t="str">
        <f aca="false">IF(C637="&lt;&lt; vazio &gt;&gt;","VAZIA",IF(AND(O637&lt;&gt;"",R637&lt;0),"VENCIDO",IF(AND(O637&lt;&gt;"",R637&lt;=Parametros!$B$10),"PRÓX. VENCIMENTO",IF(F637="Q","QUALIDADE",IF(F637="S","BLOQUEADO",IF(F637="R","RESTRITO/DEVOLUÇÃO",IF(OR(N637="QUAR",N637="QRES"),"QUARENTENA",IF(OR(B637="DESCARTE",B637="DEVOLUÇÃO"),"DESCARTE/DEVOLUÇÃO",IF(AND(D637="",K637&lt;&gt;""),"SEM LOTE",IF(AND(Q637&lt;&gt;"",Q637&gt;=Parametros!$B$11),"PARADO/SEM GIRO","OK"))))))))))</f>
        <v>QUALIDADE</v>
      </c>
      <c r="T637" s="29" t="str">
        <f aca="false">IF(AND($S637="PARADO/SEM GIRO",$K637="KG",OR(Painel!$B$5="(Todos)",A637=Painel!$B$5)*OR(Painel!$E$5="(Todos)",P637=Painel!$E$5)),$J637+ROW()/10000000,"")</f>
        <v/>
      </c>
      <c r="U637" s="29" t="str">
        <f aca="false">IF(AND($S637="VENCIDO",$K637="KG",OR(Painel!$B$5="(Todos)",A637=Painel!$B$5)*OR(Painel!$E$5="(Todos)",P637=Painel!$E$5)),$J637+ROW()/10000000,"")</f>
        <v/>
      </c>
    </row>
    <row r="638" customFormat="false" ht="15" hidden="false" customHeight="false" outlineLevel="0" collapsed="false">
      <c r="A638" s="29" t="s">
        <v>53</v>
      </c>
      <c r="B638" s="29" t="s">
        <v>1003</v>
      </c>
      <c r="C638" s="29" t="s">
        <v>186</v>
      </c>
      <c r="D638" s="29" t="s">
        <v>823</v>
      </c>
      <c r="E638" s="29" t="n">
        <v>1</v>
      </c>
      <c r="F638" s="29" t="s">
        <v>268</v>
      </c>
      <c r="G638" s="29" t="s">
        <v>1004</v>
      </c>
      <c r="H638" s="30" t="n">
        <v>545.4</v>
      </c>
      <c r="I638" s="31" t="n">
        <v>46285</v>
      </c>
      <c r="J638" s="30" t="n">
        <v>545.4</v>
      </c>
      <c r="K638" s="29" t="s">
        <v>120</v>
      </c>
      <c r="L638" s="29" t="s">
        <v>116</v>
      </c>
      <c r="M638" s="29"/>
      <c r="N638" s="29" t="s">
        <v>122</v>
      </c>
      <c r="O638" s="31" t="n">
        <v>46831</v>
      </c>
      <c r="P638" s="29" t="s">
        <v>123</v>
      </c>
      <c r="Q638" s="29" t="n">
        <f aca="false">IFERROR(VALUE(L638),"")</f>
        <v>0</v>
      </c>
      <c r="R638" s="29" t="n">
        <f aca="true">IF(O638="","",O638-TODAY())</f>
        <v>546</v>
      </c>
      <c r="S638" s="29" t="str">
        <f aca="false">IF(C638="&lt;&lt; vazio &gt;&gt;","VAZIA",IF(AND(O638&lt;&gt;"",R638&lt;0),"VENCIDO",IF(AND(O638&lt;&gt;"",R638&lt;=Parametros!$B$10),"PRÓX. VENCIMENTO",IF(F638="Q","QUALIDADE",IF(F638="S","BLOQUEADO",IF(F638="R","RESTRITO/DEVOLUÇÃO",IF(OR(N638="QUAR",N638="QRES"),"QUARENTENA",IF(OR(B638="DESCARTE",B638="DEVOLUÇÃO"),"DESCARTE/DEVOLUÇÃO",IF(AND(D638="",K638&lt;&gt;""),"SEM LOTE",IF(AND(Q638&lt;&gt;"",Q638&gt;=Parametros!$B$11),"PARADO/SEM GIRO","OK"))))))))))</f>
        <v>QUALIDADE</v>
      </c>
      <c r="T638" s="29" t="str">
        <f aca="false">IF(AND($S638="PARADO/SEM GIRO",$K638="KG",OR(Painel!$B$5="(Todos)",A638=Painel!$B$5)*OR(Painel!$E$5="(Todos)",P638=Painel!$E$5)),$J638+ROW()/10000000,"")</f>
        <v/>
      </c>
      <c r="U638" s="29" t="str">
        <f aca="false">IF(AND($S638="VENCIDO",$K638="KG",OR(Painel!$B$5="(Todos)",A638=Painel!$B$5)*OR(Painel!$E$5="(Todos)",P638=Painel!$E$5)),$J638+ROW()/10000000,"")</f>
        <v/>
      </c>
    </row>
    <row r="639" customFormat="false" ht="15" hidden="false" customHeight="false" outlineLevel="0" collapsed="false">
      <c r="A639" s="29" t="s">
        <v>53</v>
      </c>
      <c r="B639" s="29" t="s">
        <v>1005</v>
      </c>
      <c r="C639" s="29" t="s">
        <v>317</v>
      </c>
      <c r="D639" s="29" t="s">
        <v>1006</v>
      </c>
      <c r="E639" s="29" t="n">
        <v>1</v>
      </c>
      <c r="F639" s="29" t="s">
        <v>268</v>
      </c>
      <c r="G639" s="29" t="s">
        <v>1007</v>
      </c>
      <c r="H639" s="30" t="n">
        <v>590.4</v>
      </c>
      <c r="I639" s="31" t="n">
        <v>46285</v>
      </c>
      <c r="J639" s="30" t="n">
        <v>590.4</v>
      </c>
      <c r="K639" s="29" t="s">
        <v>120</v>
      </c>
      <c r="L639" s="29" t="s">
        <v>116</v>
      </c>
      <c r="M639" s="29"/>
      <c r="N639" s="29" t="s">
        <v>122</v>
      </c>
      <c r="O639" s="31" t="n">
        <v>46831</v>
      </c>
      <c r="P639" s="29" t="s">
        <v>123</v>
      </c>
      <c r="Q639" s="29" t="n">
        <f aca="false">IFERROR(VALUE(L639),"")</f>
        <v>0</v>
      </c>
      <c r="R639" s="29" t="n">
        <f aca="true">IF(O639="","",O639-TODAY())</f>
        <v>546</v>
      </c>
      <c r="S639" s="29" t="str">
        <f aca="false">IF(C639="&lt;&lt; vazio &gt;&gt;","VAZIA",IF(AND(O639&lt;&gt;"",R639&lt;0),"VENCIDO",IF(AND(O639&lt;&gt;"",R639&lt;=Parametros!$B$10),"PRÓX. VENCIMENTO",IF(F639="Q","QUALIDADE",IF(F639="S","BLOQUEADO",IF(F639="R","RESTRITO/DEVOLUÇÃO",IF(OR(N639="QUAR",N639="QRES"),"QUARENTENA",IF(OR(B639="DESCARTE",B639="DEVOLUÇÃO"),"DESCARTE/DEVOLUÇÃO",IF(AND(D639="",K639&lt;&gt;""),"SEM LOTE",IF(AND(Q639&lt;&gt;"",Q639&gt;=Parametros!$B$11),"PARADO/SEM GIRO","OK"))))))))))</f>
        <v>QUALIDADE</v>
      </c>
      <c r="T639" s="29" t="str">
        <f aca="false">IF(AND($S639="PARADO/SEM GIRO",$K639="KG",OR(Painel!$B$5="(Todos)",A639=Painel!$B$5)*OR(Painel!$E$5="(Todos)",P639=Painel!$E$5)),$J639+ROW()/10000000,"")</f>
        <v/>
      </c>
      <c r="U639" s="29" t="str">
        <f aca="false">IF(AND($S639="VENCIDO",$K639="KG",OR(Painel!$B$5="(Todos)",A639=Painel!$B$5)*OR(Painel!$E$5="(Todos)",P639=Painel!$E$5)),$J639+ROW()/10000000,"")</f>
        <v/>
      </c>
    </row>
    <row r="640" customFormat="false" ht="15" hidden="false" customHeight="false" outlineLevel="0" collapsed="false">
      <c r="A640" s="29" t="s">
        <v>53</v>
      </c>
      <c r="B640" s="29" t="s">
        <v>1008</v>
      </c>
      <c r="C640" s="29" t="s">
        <v>308</v>
      </c>
      <c r="D640" s="29" t="s">
        <v>394</v>
      </c>
      <c r="E640" s="29" t="n">
        <v>1</v>
      </c>
      <c r="F640" s="29"/>
      <c r="G640" s="29" t="s">
        <v>1009</v>
      </c>
      <c r="H640" s="30" t="n">
        <v>315</v>
      </c>
      <c r="I640" s="31" t="n">
        <v>46275</v>
      </c>
      <c r="J640" s="30" t="n">
        <v>315</v>
      </c>
      <c r="K640" s="29" t="s">
        <v>120</v>
      </c>
      <c r="L640" s="29" t="s">
        <v>121</v>
      </c>
      <c r="M640" s="29"/>
      <c r="N640" s="29" t="s">
        <v>122</v>
      </c>
      <c r="O640" s="31" t="n">
        <v>46815</v>
      </c>
      <c r="P640" s="29" t="s">
        <v>123</v>
      </c>
      <c r="Q640" s="29" t="n">
        <f aca="false">IFERROR(VALUE(L640),"")</f>
        <v>10</v>
      </c>
      <c r="R640" s="29" t="n">
        <f aca="true">IF(O640="","",O640-TODAY())</f>
        <v>530</v>
      </c>
      <c r="S640" s="29" t="str">
        <f aca="false">IF(C640="&lt;&lt; vazio &gt;&gt;","VAZIA",IF(AND(O640&lt;&gt;"",R640&lt;0),"VENCIDO",IF(AND(O640&lt;&gt;"",R640&lt;=Parametros!$B$10),"PRÓX. VENCIMENTO",IF(F640="Q","QUALIDADE",IF(F640="S","BLOQUEADO",IF(F640="R","RESTRITO/DEVOLUÇÃO",IF(OR(N640="QUAR",N640="QRES"),"QUARENTENA",IF(OR(B640="DESCARTE",B640="DEVOLUÇÃO"),"DESCARTE/DEVOLUÇÃO",IF(AND(D640="",K640&lt;&gt;""),"SEM LOTE",IF(AND(Q640&lt;&gt;"",Q640&gt;=Parametros!$B$11),"PARADO/SEM GIRO","OK"))))))))))</f>
        <v>OK</v>
      </c>
      <c r="T640" s="29" t="str">
        <f aca="false">IF(AND($S640="PARADO/SEM GIRO",$K640="KG",OR(Painel!$B$5="(Todos)",A640=Painel!$B$5)*OR(Painel!$E$5="(Todos)",P640=Painel!$E$5)),$J640+ROW()/10000000,"")</f>
        <v/>
      </c>
      <c r="U640" s="29" t="str">
        <f aca="false">IF(AND($S640="VENCIDO",$K640="KG",OR(Painel!$B$5="(Todos)",A640=Painel!$B$5)*OR(Painel!$E$5="(Todos)",P640=Painel!$E$5)),$J640+ROW()/10000000,"")</f>
        <v/>
      </c>
    </row>
    <row r="641" customFormat="false" ht="15" hidden="false" customHeight="false" outlineLevel="0" collapsed="false">
      <c r="A641" s="29" t="s">
        <v>53</v>
      </c>
      <c r="B641" s="29" t="s">
        <v>1010</v>
      </c>
      <c r="C641" s="29" t="s">
        <v>679</v>
      </c>
      <c r="D641" s="29" t="s">
        <v>685</v>
      </c>
      <c r="E641" s="29" t="n">
        <v>1</v>
      </c>
      <c r="F641" s="29" t="s">
        <v>268</v>
      </c>
      <c r="G641" s="29" t="s">
        <v>1011</v>
      </c>
      <c r="H641" s="30" t="n">
        <v>1080</v>
      </c>
      <c r="I641" s="31" t="n">
        <v>46283</v>
      </c>
      <c r="J641" s="30" t="n">
        <v>1080</v>
      </c>
      <c r="K641" s="29" t="s">
        <v>120</v>
      </c>
      <c r="L641" s="29" t="s">
        <v>176</v>
      </c>
      <c r="M641" s="29"/>
      <c r="N641" s="29" t="s">
        <v>122</v>
      </c>
      <c r="O641" s="31" t="n">
        <v>46647</v>
      </c>
      <c r="P641" s="29" t="s">
        <v>123</v>
      </c>
      <c r="Q641" s="29" t="n">
        <f aca="false">IFERROR(VALUE(L641),"")</f>
        <v>2</v>
      </c>
      <c r="R641" s="29" t="n">
        <f aca="true">IF(O641="","",O641-TODAY())</f>
        <v>362</v>
      </c>
      <c r="S641" s="29" t="str">
        <f aca="false">IF(C641="&lt;&lt; vazio &gt;&gt;","VAZIA",IF(AND(O641&lt;&gt;"",R641&lt;0),"VENCIDO",IF(AND(O641&lt;&gt;"",R641&lt;=Parametros!$B$10),"PRÓX. VENCIMENTO",IF(F641="Q","QUALIDADE",IF(F641="S","BLOQUEADO",IF(F641="R","RESTRITO/DEVOLUÇÃO",IF(OR(N641="QUAR",N641="QRES"),"QUARENTENA",IF(OR(B641="DESCARTE",B641="DEVOLUÇÃO"),"DESCARTE/DEVOLUÇÃO",IF(AND(D641="",K641&lt;&gt;""),"SEM LOTE",IF(AND(Q641&lt;&gt;"",Q641&gt;=Parametros!$B$11),"PARADO/SEM GIRO","OK"))))))))))</f>
        <v>QUALIDADE</v>
      </c>
      <c r="T641" s="29" t="str">
        <f aca="false">IF(AND($S641="PARADO/SEM GIRO",$K641="KG",OR(Painel!$B$5="(Todos)",A641=Painel!$B$5)*OR(Painel!$E$5="(Todos)",P641=Painel!$E$5)),$J641+ROW()/10000000,"")</f>
        <v/>
      </c>
      <c r="U641" s="29" t="str">
        <f aca="false">IF(AND($S641="VENCIDO",$K641="KG",OR(Painel!$B$5="(Todos)",A641=Painel!$B$5)*OR(Painel!$E$5="(Todos)",P641=Painel!$E$5)),$J641+ROW()/10000000,"")</f>
        <v/>
      </c>
    </row>
    <row r="642" customFormat="false" ht="15" hidden="false" customHeight="false" outlineLevel="0" collapsed="false">
      <c r="A642" s="29" t="s">
        <v>53</v>
      </c>
      <c r="B642" s="29" t="s">
        <v>1012</v>
      </c>
      <c r="C642" s="29" t="s">
        <v>876</v>
      </c>
      <c r="D642" s="29" t="s">
        <v>901</v>
      </c>
      <c r="E642" s="29" t="n">
        <v>1</v>
      </c>
      <c r="F642" s="29"/>
      <c r="G642" s="29" t="s">
        <v>1013</v>
      </c>
      <c r="H642" s="30" t="n">
        <v>720</v>
      </c>
      <c r="I642" s="31" t="n">
        <v>46282</v>
      </c>
      <c r="J642" s="30" t="n">
        <v>720</v>
      </c>
      <c r="K642" s="29" t="s">
        <v>120</v>
      </c>
      <c r="L642" s="29" t="s">
        <v>400</v>
      </c>
      <c r="M642" s="29"/>
      <c r="N642" s="29" t="s">
        <v>122</v>
      </c>
      <c r="O642" s="31" t="n">
        <v>46822</v>
      </c>
      <c r="P642" s="29" t="s">
        <v>123</v>
      </c>
      <c r="Q642" s="29" t="n">
        <f aca="false">IFERROR(VALUE(L642),"")</f>
        <v>3</v>
      </c>
      <c r="R642" s="29" t="n">
        <f aca="true">IF(O642="","",O642-TODAY())</f>
        <v>537</v>
      </c>
      <c r="S642" s="29" t="str">
        <f aca="false">IF(C642="&lt;&lt; vazio &gt;&gt;","VAZIA",IF(AND(O642&lt;&gt;"",R642&lt;0),"VENCIDO",IF(AND(O642&lt;&gt;"",R642&lt;=Parametros!$B$10),"PRÓX. VENCIMENTO",IF(F642="Q","QUALIDADE",IF(F642="S","BLOQUEADO",IF(F642="R","RESTRITO/DEVOLUÇÃO",IF(OR(N642="QUAR",N642="QRES"),"QUARENTENA",IF(OR(B642="DESCARTE",B642="DEVOLUÇÃO"),"DESCARTE/DEVOLUÇÃO",IF(AND(D642="",K642&lt;&gt;""),"SEM LOTE",IF(AND(Q642&lt;&gt;"",Q642&gt;=Parametros!$B$11),"PARADO/SEM GIRO","OK"))))))))))</f>
        <v>OK</v>
      </c>
      <c r="T642" s="29" t="str">
        <f aca="false">IF(AND($S642="PARADO/SEM GIRO",$K642="KG",OR(Painel!$B$5="(Todos)",A642=Painel!$B$5)*OR(Painel!$E$5="(Todos)",P642=Painel!$E$5)),$J642+ROW()/10000000,"")</f>
        <v/>
      </c>
      <c r="U642" s="29" t="str">
        <f aca="false">IF(AND($S642="VENCIDO",$K642="KG",OR(Painel!$B$5="(Todos)",A642=Painel!$B$5)*OR(Painel!$E$5="(Todos)",P642=Painel!$E$5)),$J642+ROW()/10000000,"")</f>
        <v/>
      </c>
    </row>
    <row r="643" customFormat="false" ht="15" hidden="false" customHeight="false" outlineLevel="0" collapsed="false">
      <c r="A643" s="29" t="s">
        <v>53</v>
      </c>
      <c r="B643" s="29" t="s">
        <v>1014</v>
      </c>
      <c r="C643" s="29" t="s">
        <v>909</v>
      </c>
      <c r="D643" s="29" t="s">
        <v>1015</v>
      </c>
      <c r="E643" s="29" t="n">
        <v>1</v>
      </c>
      <c r="F643" s="29"/>
      <c r="G643" s="29" t="s">
        <v>1016</v>
      </c>
      <c r="H643" s="30" t="n">
        <v>1000</v>
      </c>
      <c r="I643" s="31" t="n">
        <v>46279</v>
      </c>
      <c r="J643" s="30" t="n">
        <v>1000</v>
      </c>
      <c r="K643" s="29" t="s">
        <v>120</v>
      </c>
      <c r="L643" s="29" t="s">
        <v>350</v>
      </c>
      <c r="M643" s="29"/>
      <c r="N643" s="29" t="s">
        <v>122</v>
      </c>
      <c r="O643" s="31" t="n">
        <v>46821</v>
      </c>
      <c r="P643" s="29" t="s">
        <v>123</v>
      </c>
      <c r="Q643" s="29" t="n">
        <f aca="false">IFERROR(VALUE(L643),"")</f>
        <v>6</v>
      </c>
      <c r="R643" s="29" t="n">
        <f aca="true">IF(O643="","",O643-TODAY())</f>
        <v>536</v>
      </c>
      <c r="S643" s="29" t="str">
        <f aca="false">IF(C643="&lt;&lt; vazio &gt;&gt;","VAZIA",IF(AND(O643&lt;&gt;"",R643&lt;0),"VENCIDO",IF(AND(O643&lt;&gt;"",R643&lt;=Parametros!$B$10),"PRÓX. VENCIMENTO",IF(F643="Q","QUALIDADE",IF(F643="S","BLOQUEADO",IF(F643="R","RESTRITO/DEVOLUÇÃO",IF(OR(N643="QUAR",N643="QRES"),"QUARENTENA",IF(OR(B643="DESCARTE",B643="DEVOLUÇÃO"),"DESCARTE/DEVOLUÇÃO",IF(AND(D643="",K643&lt;&gt;""),"SEM LOTE",IF(AND(Q643&lt;&gt;"",Q643&gt;=Parametros!$B$11),"PARADO/SEM GIRO","OK"))))))))))</f>
        <v>OK</v>
      </c>
      <c r="T643" s="29" t="str">
        <f aca="false">IF(AND($S643="PARADO/SEM GIRO",$K643="KG",OR(Painel!$B$5="(Todos)",A643=Painel!$B$5)*OR(Painel!$E$5="(Todos)",P643=Painel!$E$5)),$J643+ROW()/10000000,"")</f>
        <v/>
      </c>
      <c r="U643" s="29" t="str">
        <f aca="false">IF(AND($S643="VENCIDO",$K643="KG",OR(Painel!$B$5="(Todos)",A643=Painel!$B$5)*OR(Painel!$E$5="(Todos)",P643=Painel!$E$5)),$J643+ROW()/10000000,"")</f>
        <v/>
      </c>
    </row>
    <row r="644" customFormat="false" ht="15" hidden="false" customHeight="false" outlineLevel="0" collapsed="false">
      <c r="A644" s="29" t="s">
        <v>53</v>
      </c>
      <c r="B644" s="29" t="s">
        <v>1017</v>
      </c>
      <c r="C644" s="29" t="s">
        <v>691</v>
      </c>
      <c r="D644" s="29" t="s">
        <v>1018</v>
      </c>
      <c r="E644" s="29" t="n">
        <v>1</v>
      </c>
      <c r="F644" s="29"/>
      <c r="G644" s="29" t="s">
        <v>1019</v>
      </c>
      <c r="H644" s="30" t="n">
        <v>1000</v>
      </c>
      <c r="I644" s="31" t="n">
        <v>46225</v>
      </c>
      <c r="J644" s="30" t="n">
        <v>1000</v>
      </c>
      <c r="K644" s="29" t="s">
        <v>120</v>
      </c>
      <c r="L644" s="29" t="s">
        <v>1020</v>
      </c>
      <c r="M644" s="29"/>
      <c r="N644" s="29" t="s">
        <v>122</v>
      </c>
      <c r="O644" s="31" t="n">
        <v>46585</v>
      </c>
      <c r="P644" s="29" t="s">
        <v>123</v>
      </c>
      <c r="Q644" s="29" t="n">
        <f aca="false">IFERROR(VALUE(L644),"")</f>
        <v>60</v>
      </c>
      <c r="R644" s="29" t="n">
        <f aca="true">IF(O644="","",O644-TODAY())</f>
        <v>300</v>
      </c>
      <c r="S644" s="29" t="str">
        <f aca="false">IF(C644="&lt;&lt; vazio &gt;&gt;","VAZIA",IF(AND(O644&lt;&gt;"",R644&lt;0),"VENCIDO",IF(AND(O644&lt;&gt;"",R644&lt;=Parametros!$B$10),"PRÓX. VENCIMENTO",IF(F644="Q","QUALIDADE",IF(F644="S","BLOQUEADO",IF(F644="R","RESTRITO/DEVOLUÇÃO",IF(OR(N644="QUAR",N644="QRES"),"QUARENTENA",IF(OR(B644="DESCARTE",B644="DEVOLUÇÃO"),"DESCARTE/DEVOLUÇÃO",IF(AND(D644="",K644&lt;&gt;""),"SEM LOTE",IF(AND(Q644&lt;&gt;"",Q644&gt;=Parametros!$B$11),"PARADO/SEM GIRO","OK"))))))))))</f>
        <v>OK</v>
      </c>
      <c r="T644" s="29" t="str">
        <f aca="false">IF(AND($S644="PARADO/SEM GIRO",$K644="KG",OR(Painel!$B$5="(Todos)",A644=Painel!$B$5)*OR(Painel!$E$5="(Todos)",P644=Painel!$E$5)),$J644+ROW()/10000000,"")</f>
        <v/>
      </c>
      <c r="U644" s="29" t="str">
        <f aca="false">IF(AND($S644="VENCIDO",$K644="KG",OR(Painel!$B$5="(Todos)",A644=Painel!$B$5)*OR(Painel!$E$5="(Todos)",P644=Painel!$E$5)),$J644+ROW()/10000000,"")</f>
        <v/>
      </c>
    </row>
    <row r="645" customFormat="false" ht="15" hidden="false" customHeight="false" outlineLevel="0" collapsed="false">
      <c r="A645" s="29" t="s">
        <v>53</v>
      </c>
      <c r="B645" s="29" t="s">
        <v>1021</v>
      </c>
      <c r="C645" s="29" t="s">
        <v>167</v>
      </c>
      <c r="D645" s="29" t="s">
        <v>1022</v>
      </c>
      <c r="E645" s="29" t="n">
        <v>1</v>
      </c>
      <c r="F645" s="29" t="s">
        <v>268</v>
      </c>
      <c r="G645" s="29" t="s">
        <v>1023</v>
      </c>
      <c r="H645" s="30" t="n">
        <v>590.4</v>
      </c>
      <c r="I645" s="31" t="n">
        <v>46284</v>
      </c>
      <c r="J645" s="30" t="n">
        <v>590.4</v>
      </c>
      <c r="K645" s="29" t="s">
        <v>120</v>
      </c>
      <c r="L645" s="29" t="s">
        <v>388</v>
      </c>
      <c r="M645" s="29"/>
      <c r="N645" s="29" t="s">
        <v>122</v>
      </c>
      <c r="O645" s="31" t="n">
        <v>46831</v>
      </c>
      <c r="P645" s="29" t="s">
        <v>123</v>
      </c>
      <c r="Q645" s="29" t="n">
        <f aca="false">IFERROR(VALUE(L645),"")</f>
        <v>1</v>
      </c>
      <c r="R645" s="29" t="n">
        <f aca="true">IF(O645="","",O645-TODAY())</f>
        <v>546</v>
      </c>
      <c r="S645" s="29" t="str">
        <f aca="false">IF(C645="&lt;&lt; vazio &gt;&gt;","VAZIA",IF(AND(O645&lt;&gt;"",R645&lt;0),"VENCIDO",IF(AND(O645&lt;&gt;"",R645&lt;=Parametros!$B$10),"PRÓX. VENCIMENTO",IF(F645="Q","QUALIDADE",IF(F645="S","BLOQUEADO",IF(F645="R","RESTRITO/DEVOLUÇÃO",IF(OR(N645="QUAR",N645="QRES"),"QUARENTENA",IF(OR(B645="DESCARTE",B645="DEVOLUÇÃO"),"DESCARTE/DEVOLUÇÃO",IF(AND(D645="",K645&lt;&gt;""),"SEM LOTE",IF(AND(Q645&lt;&gt;"",Q645&gt;=Parametros!$B$11),"PARADO/SEM GIRO","OK"))))))))))</f>
        <v>QUALIDADE</v>
      </c>
      <c r="T645" s="29" t="str">
        <f aca="false">IF(AND($S645="PARADO/SEM GIRO",$K645="KG",OR(Painel!$B$5="(Todos)",A645=Painel!$B$5)*OR(Painel!$E$5="(Todos)",P645=Painel!$E$5)),$J645+ROW()/10000000,"")</f>
        <v/>
      </c>
      <c r="U645" s="29" t="str">
        <f aca="false">IF(AND($S645="VENCIDO",$K645="KG",OR(Painel!$B$5="(Todos)",A645=Painel!$B$5)*OR(Painel!$E$5="(Todos)",P645=Painel!$E$5)),$J645+ROW()/10000000,"")</f>
        <v/>
      </c>
    </row>
    <row r="646" customFormat="false" ht="15" hidden="false" customHeight="false" outlineLevel="0" collapsed="false">
      <c r="A646" s="29" t="s">
        <v>53</v>
      </c>
      <c r="B646" s="29" t="s">
        <v>1024</v>
      </c>
      <c r="C646" s="29" t="s">
        <v>308</v>
      </c>
      <c r="D646" s="29" t="s">
        <v>394</v>
      </c>
      <c r="E646" s="29" t="n">
        <v>1</v>
      </c>
      <c r="F646" s="29"/>
      <c r="G646" s="29" t="s">
        <v>1025</v>
      </c>
      <c r="H646" s="30" t="n">
        <v>315</v>
      </c>
      <c r="I646" s="31" t="n">
        <v>46275</v>
      </c>
      <c r="J646" s="30" t="n">
        <v>315</v>
      </c>
      <c r="K646" s="29" t="s">
        <v>120</v>
      </c>
      <c r="L646" s="29" t="s">
        <v>121</v>
      </c>
      <c r="M646" s="29"/>
      <c r="N646" s="29" t="s">
        <v>122</v>
      </c>
      <c r="O646" s="31" t="n">
        <v>46815</v>
      </c>
      <c r="P646" s="29" t="s">
        <v>123</v>
      </c>
      <c r="Q646" s="29" t="n">
        <f aca="false">IFERROR(VALUE(L646),"")</f>
        <v>10</v>
      </c>
      <c r="R646" s="29" t="n">
        <f aca="true">IF(O646="","",O646-TODAY())</f>
        <v>530</v>
      </c>
      <c r="S646" s="29" t="str">
        <f aca="false">IF(C646="&lt;&lt; vazio &gt;&gt;","VAZIA",IF(AND(O646&lt;&gt;"",R646&lt;0),"VENCIDO",IF(AND(O646&lt;&gt;"",R646&lt;=Parametros!$B$10),"PRÓX. VENCIMENTO",IF(F646="Q","QUALIDADE",IF(F646="S","BLOQUEADO",IF(F646="R","RESTRITO/DEVOLUÇÃO",IF(OR(N646="QUAR",N646="QRES"),"QUARENTENA",IF(OR(B646="DESCARTE",B646="DEVOLUÇÃO"),"DESCARTE/DEVOLUÇÃO",IF(AND(D646="",K646&lt;&gt;""),"SEM LOTE",IF(AND(Q646&lt;&gt;"",Q646&gt;=Parametros!$B$11),"PARADO/SEM GIRO","OK"))))))))))</f>
        <v>OK</v>
      </c>
      <c r="T646" s="29" t="str">
        <f aca="false">IF(AND($S646="PARADO/SEM GIRO",$K646="KG",OR(Painel!$B$5="(Todos)",A646=Painel!$B$5)*OR(Painel!$E$5="(Todos)",P646=Painel!$E$5)),$J646+ROW()/10000000,"")</f>
        <v/>
      </c>
      <c r="U646" s="29" t="str">
        <f aca="false">IF(AND($S646="VENCIDO",$K646="KG",OR(Painel!$B$5="(Todos)",A646=Painel!$B$5)*OR(Painel!$E$5="(Todos)",P646=Painel!$E$5)),$J646+ROW()/10000000,"")</f>
        <v/>
      </c>
    </row>
    <row r="647" customFormat="false" ht="15" hidden="false" customHeight="false" outlineLevel="0" collapsed="false">
      <c r="A647" s="29" t="s">
        <v>53</v>
      </c>
      <c r="B647" s="29" t="s">
        <v>1026</v>
      </c>
      <c r="C647" s="29" t="s">
        <v>308</v>
      </c>
      <c r="D647" s="29" t="s">
        <v>394</v>
      </c>
      <c r="E647" s="29" t="n">
        <v>1</v>
      </c>
      <c r="F647" s="29"/>
      <c r="G647" s="29" t="s">
        <v>1027</v>
      </c>
      <c r="H647" s="30" t="n">
        <v>315</v>
      </c>
      <c r="I647" s="31" t="n">
        <v>46275</v>
      </c>
      <c r="J647" s="30" t="n">
        <v>315</v>
      </c>
      <c r="K647" s="29" t="s">
        <v>120</v>
      </c>
      <c r="L647" s="29" t="s">
        <v>121</v>
      </c>
      <c r="M647" s="29"/>
      <c r="N647" s="29" t="s">
        <v>122</v>
      </c>
      <c r="O647" s="31" t="n">
        <v>46815</v>
      </c>
      <c r="P647" s="29" t="s">
        <v>123</v>
      </c>
      <c r="Q647" s="29" t="n">
        <f aca="false">IFERROR(VALUE(L647),"")</f>
        <v>10</v>
      </c>
      <c r="R647" s="29" t="n">
        <f aca="true">IF(O647="","",O647-TODAY())</f>
        <v>530</v>
      </c>
      <c r="S647" s="29" t="str">
        <f aca="false">IF(C647="&lt;&lt; vazio &gt;&gt;","VAZIA",IF(AND(O647&lt;&gt;"",R647&lt;0),"VENCIDO",IF(AND(O647&lt;&gt;"",R647&lt;=Parametros!$B$10),"PRÓX. VENCIMENTO",IF(F647="Q","QUALIDADE",IF(F647="S","BLOQUEADO",IF(F647="R","RESTRITO/DEVOLUÇÃO",IF(OR(N647="QUAR",N647="QRES"),"QUARENTENA",IF(OR(B647="DESCARTE",B647="DEVOLUÇÃO"),"DESCARTE/DEVOLUÇÃO",IF(AND(D647="",K647&lt;&gt;""),"SEM LOTE",IF(AND(Q647&lt;&gt;"",Q647&gt;=Parametros!$B$11),"PARADO/SEM GIRO","OK"))))))))))</f>
        <v>OK</v>
      </c>
      <c r="T647" s="29" t="str">
        <f aca="false">IF(AND($S647="PARADO/SEM GIRO",$K647="KG",OR(Painel!$B$5="(Todos)",A647=Painel!$B$5)*OR(Painel!$E$5="(Todos)",P647=Painel!$E$5)),$J647+ROW()/10000000,"")</f>
        <v/>
      </c>
      <c r="U647" s="29" t="str">
        <f aca="false">IF(AND($S647="VENCIDO",$K647="KG",OR(Painel!$B$5="(Todos)",A647=Painel!$B$5)*OR(Painel!$E$5="(Todos)",P647=Painel!$E$5)),$J647+ROW()/10000000,"")</f>
        <v/>
      </c>
    </row>
    <row r="648" customFormat="false" ht="15" hidden="false" customHeight="false" outlineLevel="0" collapsed="false">
      <c r="A648" s="29" t="s">
        <v>53</v>
      </c>
      <c r="B648" s="29" t="s">
        <v>1028</v>
      </c>
      <c r="C648" s="29" t="s">
        <v>308</v>
      </c>
      <c r="D648" s="29" t="s">
        <v>394</v>
      </c>
      <c r="E648" s="29" t="n">
        <v>1</v>
      </c>
      <c r="F648" s="29"/>
      <c r="G648" s="29" t="s">
        <v>1029</v>
      </c>
      <c r="H648" s="30" t="n">
        <v>315</v>
      </c>
      <c r="I648" s="31" t="n">
        <v>46275</v>
      </c>
      <c r="J648" s="30" t="n">
        <v>315</v>
      </c>
      <c r="K648" s="29" t="s">
        <v>120</v>
      </c>
      <c r="L648" s="29" t="s">
        <v>121</v>
      </c>
      <c r="M648" s="29"/>
      <c r="N648" s="29" t="s">
        <v>122</v>
      </c>
      <c r="O648" s="31" t="n">
        <v>46815</v>
      </c>
      <c r="P648" s="29" t="s">
        <v>123</v>
      </c>
      <c r="Q648" s="29" t="n">
        <f aca="false">IFERROR(VALUE(L648),"")</f>
        <v>10</v>
      </c>
      <c r="R648" s="29" t="n">
        <f aca="true">IF(O648="","",O648-TODAY())</f>
        <v>530</v>
      </c>
      <c r="S648" s="29" t="str">
        <f aca="false">IF(C648="&lt;&lt; vazio &gt;&gt;","VAZIA",IF(AND(O648&lt;&gt;"",R648&lt;0),"VENCIDO",IF(AND(O648&lt;&gt;"",R648&lt;=Parametros!$B$10),"PRÓX. VENCIMENTO",IF(F648="Q","QUALIDADE",IF(F648="S","BLOQUEADO",IF(F648="R","RESTRITO/DEVOLUÇÃO",IF(OR(N648="QUAR",N648="QRES"),"QUARENTENA",IF(OR(B648="DESCARTE",B648="DEVOLUÇÃO"),"DESCARTE/DEVOLUÇÃO",IF(AND(D648="",K648&lt;&gt;""),"SEM LOTE",IF(AND(Q648&lt;&gt;"",Q648&gt;=Parametros!$B$11),"PARADO/SEM GIRO","OK"))))))))))</f>
        <v>OK</v>
      </c>
      <c r="T648" s="29" t="str">
        <f aca="false">IF(AND($S648="PARADO/SEM GIRO",$K648="KG",OR(Painel!$B$5="(Todos)",A648=Painel!$B$5)*OR(Painel!$E$5="(Todos)",P648=Painel!$E$5)),$J648+ROW()/10000000,"")</f>
        <v/>
      </c>
      <c r="U648" s="29" t="str">
        <f aca="false">IF(AND($S648="VENCIDO",$K648="KG",OR(Painel!$B$5="(Todos)",A648=Painel!$B$5)*OR(Painel!$E$5="(Todos)",P648=Painel!$E$5)),$J648+ROW()/10000000,"")</f>
        <v/>
      </c>
    </row>
    <row r="649" customFormat="false" ht="15" hidden="false" customHeight="false" outlineLevel="0" collapsed="false">
      <c r="A649" s="29" t="s">
        <v>53</v>
      </c>
      <c r="B649" s="29" t="s">
        <v>1030</v>
      </c>
      <c r="C649" s="29" t="s">
        <v>679</v>
      </c>
      <c r="D649" s="29" t="s">
        <v>680</v>
      </c>
      <c r="E649" s="29" t="n">
        <v>1</v>
      </c>
      <c r="F649" s="29"/>
      <c r="G649" s="29" t="s">
        <v>1031</v>
      </c>
      <c r="H649" s="30" t="n">
        <v>1080</v>
      </c>
      <c r="I649" s="31" t="n">
        <v>46279</v>
      </c>
      <c r="J649" s="30" t="n">
        <v>1080</v>
      </c>
      <c r="K649" s="29" t="s">
        <v>120</v>
      </c>
      <c r="L649" s="29" t="s">
        <v>350</v>
      </c>
      <c r="M649" s="29"/>
      <c r="N649" s="29" t="s">
        <v>122</v>
      </c>
      <c r="O649" s="31" t="n">
        <v>46598</v>
      </c>
      <c r="P649" s="29" t="s">
        <v>123</v>
      </c>
      <c r="Q649" s="29" t="n">
        <f aca="false">IFERROR(VALUE(L649),"")</f>
        <v>6</v>
      </c>
      <c r="R649" s="29" t="n">
        <f aca="true">IF(O649="","",O649-TODAY())</f>
        <v>313</v>
      </c>
      <c r="S649" s="29" t="str">
        <f aca="false">IF(C649="&lt;&lt; vazio &gt;&gt;","VAZIA",IF(AND(O649&lt;&gt;"",R649&lt;0),"VENCIDO",IF(AND(O649&lt;&gt;"",R649&lt;=Parametros!$B$10),"PRÓX. VENCIMENTO",IF(F649="Q","QUALIDADE",IF(F649="S","BLOQUEADO",IF(F649="R","RESTRITO/DEVOLUÇÃO",IF(OR(N649="QUAR",N649="QRES"),"QUARENTENA",IF(OR(B649="DESCARTE",B649="DEVOLUÇÃO"),"DESCARTE/DEVOLUÇÃO",IF(AND(D649="",K649&lt;&gt;""),"SEM LOTE",IF(AND(Q649&lt;&gt;"",Q649&gt;=Parametros!$B$11),"PARADO/SEM GIRO","OK"))))))))))</f>
        <v>OK</v>
      </c>
      <c r="T649" s="29" t="str">
        <f aca="false">IF(AND($S649="PARADO/SEM GIRO",$K649="KG",OR(Painel!$B$5="(Todos)",A649=Painel!$B$5)*OR(Painel!$E$5="(Todos)",P649=Painel!$E$5)),$J649+ROW()/10000000,"")</f>
        <v/>
      </c>
      <c r="U649" s="29" t="str">
        <f aca="false">IF(AND($S649="VENCIDO",$K649="KG",OR(Painel!$B$5="(Todos)",A649=Painel!$B$5)*OR(Painel!$E$5="(Todos)",P649=Painel!$E$5)),$J649+ROW()/10000000,"")</f>
        <v/>
      </c>
    </row>
    <row r="650" customFormat="false" ht="15" hidden="false" customHeight="false" outlineLevel="0" collapsed="false">
      <c r="A650" s="29" t="s">
        <v>53</v>
      </c>
      <c r="B650" s="29" t="s">
        <v>1032</v>
      </c>
      <c r="C650" s="29" t="s">
        <v>917</v>
      </c>
      <c r="D650" s="29" t="s">
        <v>1033</v>
      </c>
      <c r="E650" s="29" t="n">
        <v>1</v>
      </c>
      <c r="F650" s="29"/>
      <c r="G650" s="29" t="s">
        <v>1034</v>
      </c>
      <c r="H650" s="30" t="n">
        <v>800</v>
      </c>
      <c r="I650" s="31" t="n">
        <v>46232</v>
      </c>
      <c r="J650" s="30" t="n">
        <v>800</v>
      </c>
      <c r="K650" s="29" t="s">
        <v>120</v>
      </c>
      <c r="L650" s="29" t="s">
        <v>1035</v>
      </c>
      <c r="M650" s="29"/>
      <c r="N650" s="29" t="s">
        <v>122</v>
      </c>
      <c r="O650" s="31" t="n">
        <v>46774</v>
      </c>
      <c r="P650" s="29" t="s">
        <v>123</v>
      </c>
      <c r="Q650" s="29" t="n">
        <f aca="false">IFERROR(VALUE(L650),"")</f>
        <v>53</v>
      </c>
      <c r="R650" s="29" t="n">
        <f aca="true">IF(O650="","",O650-TODAY())</f>
        <v>489</v>
      </c>
      <c r="S650" s="29" t="str">
        <f aca="false">IF(C650="&lt;&lt; vazio &gt;&gt;","VAZIA",IF(AND(O650&lt;&gt;"",R650&lt;0),"VENCIDO",IF(AND(O650&lt;&gt;"",R650&lt;=Parametros!$B$10),"PRÓX. VENCIMENTO",IF(F650="Q","QUALIDADE",IF(F650="S","BLOQUEADO",IF(F650="R","RESTRITO/DEVOLUÇÃO",IF(OR(N650="QUAR",N650="QRES"),"QUARENTENA",IF(OR(B650="DESCARTE",B650="DEVOLUÇÃO"),"DESCARTE/DEVOLUÇÃO",IF(AND(D650="",K650&lt;&gt;""),"SEM LOTE",IF(AND(Q650&lt;&gt;"",Q650&gt;=Parametros!$B$11),"PARADO/SEM GIRO","OK"))))))))))</f>
        <v>OK</v>
      </c>
      <c r="T650" s="29" t="str">
        <f aca="false">IF(AND($S650="PARADO/SEM GIRO",$K650="KG",OR(Painel!$B$5="(Todos)",A650=Painel!$B$5)*OR(Painel!$E$5="(Todos)",P650=Painel!$E$5)),$J650+ROW()/10000000,"")</f>
        <v/>
      </c>
      <c r="U650" s="29" t="str">
        <f aca="false">IF(AND($S650="VENCIDO",$K650="KG",OR(Painel!$B$5="(Todos)",A650=Painel!$B$5)*OR(Painel!$E$5="(Todos)",P650=Painel!$E$5)),$J650+ROW()/10000000,"")</f>
        <v/>
      </c>
    </row>
    <row r="651" customFormat="false" ht="15" hidden="false" customHeight="false" outlineLevel="0" collapsed="false">
      <c r="A651" s="29" t="s">
        <v>53</v>
      </c>
      <c r="B651" s="29" t="s">
        <v>1036</v>
      </c>
      <c r="C651" s="29" t="s">
        <v>935</v>
      </c>
      <c r="D651" s="29" t="s">
        <v>936</v>
      </c>
      <c r="E651" s="29" t="n">
        <v>1</v>
      </c>
      <c r="F651" s="29" t="s">
        <v>268</v>
      </c>
      <c r="G651" s="29" t="s">
        <v>1037</v>
      </c>
      <c r="H651" s="30" t="n">
        <v>727.2</v>
      </c>
      <c r="I651" s="31" t="n">
        <v>46261</v>
      </c>
      <c r="J651" s="30" t="n">
        <v>727.2</v>
      </c>
      <c r="K651" s="29" t="s">
        <v>120</v>
      </c>
      <c r="L651" s="29" t="s">
        <v>938</v>
      </c>
      <c r="M651" s="29"/>
      <c r="N651" s="29" t="s">
        <v>122</v>
      </c>
      <c r="O651" s="31" t="n">
        <v>46516</v>
      </c>
      <c r="P651" s="29" t="s">
        <v>123</v>
      </c>
      <c r="Q651" s="29" t="n">
        <f aca="false">IFERROR(VALUE(L651),"")</f>
        <v>24</v>
      </c>
      <c r="R651" s="29" t="n">
        <f aca="true">IF(O651="","",O651-TODAY())</f>
        <v>231</v>
      </c>
      <c r="S651" s="29" t="str">
        <f aca="false">IF(C651="&lt;&lt; vazio &gt;&gt;","VAZIA",IF(AND(O651&lt;&gt;"",R651&lt;0),"VENCIDO",IF(AND(O651&lt;&gt;"",R651&lt;=Parametros!$B$10),"PRÓX. VENCIMENTO",IF(F651="Q","QUALIDADE",IF(F651="S","BLOQUEADO",IF(F651="R","RESTRITO/DEVOLUÇÃO",IF(OR(N651="QUAR",N651="QRES"),"QUARENTENA",IF(OR(B651="DESCARTE",B651="DEVOLUÇÃO"),"DESCARTE/DEVOLUÇÃO",IF(AND(D651="",K651&lt;&gt;""),"SEM LOTE",IF(AND(Q651&lt;&gt;"",Q651&gt;=Parametros!$B$11),"PARADO/SEM GIRO","OK"))))))))))</f>
        <v>QUALIDADE</v>
      </c>
      <c r="T651" s="29" t="str">
        <f aca="false">IF(AND($S651="PARADO/SEM GIRO",$K651="KG",OR(Painel!$B$5="(Todos)",A651=Painel!$B$5)*OR(Painel!$E$5="(Todos)",P651=Painel!$E$5)),$J651+ROW()/10000000,"")</f>
        <v/>
      </c>
      <c r="U651" s="29" t="str">
        <f aca="false">IF(AND($S651="VENCIDO",$K651="KG",OR(Painel!$B$5="(Todos)",A651=Painel!$B$5)*OR(Painel!$E$5="(Todos)",P651=Painel!$E$5)),$J651+ROW()/10000000,"")</f>
        <v/>
      </c>
    </row>
    <row r="652" customFormat="false" ht="15" hidden="false" customHeight="false" outlineLevel="0" collapsed="false">
      <c r="A652" s="29" t="s">
        <v>53</v>
      </c>
      <c r="B652" s="29" t="s">
        <v>1038</v>
      </c>
      <c r="C652" s="29" t="s">
        <v>768</v>
      </c>
      <c r="D652" s="29" t="s">
        <v>769</v>
      </c>
      <c r="E652" s="29" t="n">
        <v>1</v>
      </c>
      <c r="F652" s="29"/>
      <c r="G652" s="29" t="s">
        <v>1039</v>
      </c>
      <c r="H652" s="30" t="n">
        <v>800</v>
      </c>
      <c r="I652" s="31" t="n">
        <v>46263</v>
      </c>
      <c r="J652" s="30" t="n">
        <v>800</v>
      </c>
      <c r="K652" s="29" t="s">
        <v>120</v>
      </c>
      <c r="L652" s="29" t="s">
        <v>771</v>
      </c>
      <c r="M652" s="29"/>
      <c r="N652" s="29" t="s">
        <v>122</v>
      </c>
      <c r="O652" s="31" t="n">
        <v>46622</v>
      </c>
      <c r="P652" s="29" t="s">
        <v>123</v>
      </c>
      <c r="Q652" s="29" t="n">
        <f aca="false">IFERROR(VALUE(L652),"")</f>
        <v>22</v>
      </c>
      <c r="R652" s="29" t="n">
        <f aca="true">IF(O652="","",O652-TODAY())</f>
        <v>337</v>
      </c>
      <c r="S652" s="29" t="str">
        <f aca="false">IF(C652="&lt;&lt; vazio &gt;&gt;","VAZIA",IF(AND(O652&lt;&gt;"",R652&lt;0),"VENCIDO",IF(AND(O652&lt;&gt;"",R652&lt;=Parametros!$B$10),"PRÓX. VENCIMENTO",IF(F652="Q","QUALIDADE",IF(F652="S","BLOQUEADO",IF(F652="R","RESTRITO/DEVOLUÇÃO",IF(OR(N652="QUAR",N652="QRES"),"QUARENTENA",IF(OR(B652="DESCARTE",B652="DEVOLUÇÃO"),"DESCARTE/DEVOLUÇÃO",IF(AND(D652="",K652&lt;&gt;""),"SEM LOTE",IF(AND(Q652&lt;&gt;"",Q652&gt;=Parametros!$B$11),"PARADO/SEM GIRO","OK"))))))))))</f>
        <v>OK</v>
      </c>
      <c r="T652" s="29" t="str">
        <f aca="false">IF(AND($S652="PARADO/SEM GIRO",$K652="KG",OR(Painel!$B$5="(Todos)",A652=Painel!$B$5)*OR(Painel!$E$5="(Todos)",P652=Painel!$E$5)),$J652+ROW()/10000000,"")</f>
        <v/>
      </c>
      <c r="U652" s="29" t="str">
        <f aca="false">IF(AND($S652="VENCIDO",$K652="KG",OR(Painel!$B$5="(Todos)",A652=Painel!$B$5)*OR(Painel!$E$5="(Todos)",P652=Painel!$E$5)),$J652+ROW()/10000000,"")</f>
        <v/>
      </c>
    </row>
    <row r="653" customFormat="false" ht="15" hidden="false" customHeight="false" outlineLevel="0" collapsed="false">
      <c r="A653" s="29" t="s">
        <v>53</v>
      </c>
      <c r="B653" s="29" t="s">
        <v>1040</v>
      </c>
      <c r="C653" s="29" t="s">
        <v>418</v>
      </c>
      <c r="D653" s="29" t="s">
        <v>713</v>
      </c>
      <c r="E653" s="29" t="n">
        <v>1</v>
      </c>
      <c r="F653" s="29" t="s">
        <v>268</v>
      </c>
      <c r="G653" s="29" t="s">
        <v>1041</v>
      </c>
      <c r="H653" s="30" t="n">
        <v>590.4</v>
      </c>
      <c r="I653" s="31" t="n">
        <v>46285</v>
      </c>
      <c r="J653" s="30" t="n">
        <v>590.4</v>
      </c>
      <c r="K653" s="29" t="s">
        <v>120</v>
      </c>
      <c r="L653" s="29" t="s">
        <v>116</v>
      </c>
      <c r="M653" s="29"/>
      <c r="N653" s="29" t="s">
        <v>122</v>
      </c>
      <c r="O653" s="31" t="n">
        <v>46832</v>
      </c>
      <c r="P653" s="29" t="s">
        <v>123</v>
      </c>
      <c r="Q653" s="29" t="n">
        <f aca="false">IFERROR(VALUE(L653),"")</f>
        <v>0</v>
      </c>
      <c r="R653" s="29" t="n">
        <f aca="true">IF(O653="","",O653-TODAY())</f>
        <v>547</v>
      </c>
      <c r="S653" s="29" t="str">
        <f aca="false">IF(C653="&lt;&lt; vazio &gt;&gt;","VAZIA",IF(AND(O653&lt;&gt;"",R653&lt;0),"VENCIDO",IF(AND(O653&lt;&gt;"",R653&lt;=Parametros!$B$10),"PRÓX. VENCIMENTO",IF(F653="Q","QUALIDADE",IF(F653="S","BLOQUEADO",IF(F653="R","RESTRITO/DEVOLUÇÃO",IF(OR(N653="QUAR",N653="QRES"),"QUARENTENA",IF(OR(B653="DESCARTE",B653="DEVOLUÇÃO"),"DESCARTE/DEVOLUÇÃO",IF(AND(D653="",K653&lt;&gt;""),"SEM LOTE",IF(AND(Q653&lt;&gt;"",Q653&gt;=Parametros!$B$11),"PARADO/SEM GIRO","OK"))))))))))</f>
        <v>QUALIDADE</v>
      </c>
      <c r="T653" s="29" t="str">
        <f aca="false">IF(AND($S653="PARADO/SEM GIRO",$K653="KG",OR(Painel!$B$5="(Todos)",A653=Painel!$B$5)*OR(Painel!$E$5="(Todos)",P653=Painel!$E$5)),$J653+ROW()/10000000,"")</f>
        <v/>
      </c>
      <c r="U653" s="29" t="str">
        <f aca="false">IF(AND($S653="VENCIDO",$K653="KG",OR(Painel!$B$5="(Todos)",A653=Painel!$B$5)*OR(Painel!$E$5="(Todos)",P653=Painel!$E$5)),$J653+ROW()/10000000,"")</f>
        <v/>
      </c>
    </row>
    <row r="654" customFormat="false" ht="15" hidden="false" customHeight="false" outlineLevel="0" collapsed="false">
      <c r="A654" s="29" t="s">
        <v>53</v>
      </c>
      <c r="B654" s="29" t="s">
        <v>1042</v>
      </c>
      <c r="C654" s="29" t="s">
        <v>308</v>
      </c>
      <c r="D654" s="29" t="s">
        <v>394</v>
      </c>
      <c r="E654" s="29" t="n">
        <v>1</v>
      </c>
      <c r="F654" s="29"/>
      <c r="G654" s="29" t="s">
        <v>1043</v>
      </c>
      <c r="H654" s="30" t="n">
        <v>105</v>
      </c>
      <c r="I654" s="31" t="n">
        <v>46285</v>
      </c>
      <c r="J654" s="30" t="n">
        <v>105</v>
      </c>
      <c r="K654" s="29" t="s">
        <v>120</v>
      </c>
      <c r="L654" s="29" t="s">
        <v>121</v>
      </c>
      <c r="M654" s="29"/>
      <c r="N654" s="29" t="s">
        <v>122</v>
      </c>
      <c r="O654" s="31" t="n">
        <v>46815</v>
      </c>
      <c r="P654" s="29" t="s">
        <v>123</v>
      </c>
      <c r="Q654" s="29" t="n">
        <f aca="false">IFERROR(VALUE(L654),"")</f>
        <v>10</v>
      </c>
      <c r="R654" s="29" t="n">
        <f aca="true">IF(O654="","",O654-TODAY())</f>
        <v>530</v>
      </c>
      <c r="S654" s="29" t="str">
        <f aca="false">IF(C654="&lt;&lt; vazio &gt;&gt;","VAZIA",IF(AND(O654&lt;&gt;"",R654&lt;0),"VENCIDO",IF(AND(O654&lt;&gt;"",R654&lt;=Parametros!$B$10),"PRÓX. VENCIMENTO",IF(F654="Q","QUALIDADE",IF(F654="S","BLOQUEADO",IF(F654="R","RESTRITO/DEVOLUÇÃO",IF(OR(N654="QUAR",N654="QRES"),"QUARENTENA",IF(OR(B654="DESCARTE",B654="DEVOLUÇÃO"),"DESCARTE/DEVOLUÇÃO",IF(AND(D654="",K654&lt;&gt;""),"SEM LOTE",IF(AND(Q654&lt;&gt;"",Q654&gt;=Parametros!$B$11),"PARADO/SEM GIRO","OK"))))))))))</f>
        <v>OK</v>
      </c>
      <c r="T654" s="29" t="str">
        <f aca="false">IF(AND($S654="PARADO/SEM GIRO",$K654="KG",OR(Painel!$B$5="(Todos)",A654=Painel!$B$5)*OR(Painel!$E$5="(Todos)",P654=Painel!$E$5)),$J654+ROW()/10000000,"")</f>
        <v/>
      </c>
      <c r="U654" s="29" t="str">
        <f aca="false">IF(AND($S654="VENCIDO",$K654="KG",OR(Painel!$B$5="(Todos)",A654=Painel!$B$5)*OR(Painel!$E$5="(Todos)",P654=Painel!$E$5)),$J654+ROW()/10000000,"")</f>
        <v/>
      </c>
    </row>
    <row r="655" customFormat="false" ht="15" hidden="false" customHeight="false" outlineLevel="0" collapsed="false">
      <c r="A655" s="29" t="s">
        <v>53</v>
      </c>
      <c r="B655" s="29" t="s">
        <v>1044</v>
      </c>
      <c r="C655" s="29" t="s">
        <v>801</v>
      </c>
      <c r="D655" s="29" t="s">
        <v>906</v>
      </c>
      <c r="E655" s="29" t="n">
        <v>1</v>
      </c>
      <c r="F655" s="29"/>
      <c r="G655" s="29" t="s">
        <v>1045</v>
      </c>
      <c r="H655" s="30" t="n">
        <v>1108.8</v>
      </c>
      <c r="I655" s="31" t="n">
        <v>46281</v>
      </c>
      <c r="J655" s="30" t="n">
        <v>1108.8</v>
      </c>
      <c r="K655" s="29" t="s">
        <v>120</v>
      </c>
      <c r="L655" s="29" t="s">
        <v>284</v>
      </c>
      <c r="M655" s="29"/>
      <c r="N655" s="29" t="s">
        <v>122</v>
      </c>
      <c r="O655" s="31" t="n">
        <v>46815</v>
      </c>
      <c r="P655" s="29" t="s">
        <v>123</v>
      </c>
      <c r="Q655" s="29" t="n">
        <f aca="false">IFERROR(VALUE(L655),"")</f>
        <v>4</v>
      </c>
      <c r="R655" s="29" t="n">
        <f aca="true">IF(O655="","",O655-TODAY())</f>
        <v>530</v>
      </c>
      <c r="S655" s="29" t="str">
        <f aca="false">IF(C655="&lt;&lt; vazio &gt;&gt;","VAZIA",IF(AND(O655&lt;&gt;"",R655&lt;0),"VENCIDO",IF(AND(O655&lt;&gt;"",R655&lt;=Parametros!$B$10),"PRÓX. VENCIMENTO",IF(F655="Q","QUALIDADE",IF(F655="S","BLOQUEADO",IF(F655="R","RESTRITO/DEVOLUÇÃO",IF(OR(N655="QUAR",N655="QRES"),"QUARENTENA",IF(OR(B655="DESCARTE",B655="DEVOLUÇÃO"),"DESCARTE/DEVOLUÇÃO",IF(AND(D655="",K655&lt;&gt;""),"SEM LOTE",IF(AND(Q655&lt;&gt;"",Q655&gt;=Parametros!$B$11),"PARADO/SEM GIRO","OK"))))))))))</f>
        <v>OK</v>
      </c>
      <c r="T655" s="29" t="str">
        <f aca="false">IF(AND($S655="PARADO/SEM GIRO",$K655="KG",OR(Painel!$B$5="(Todos)",A655=Painel!$B$5)*OR(Painel!$E$5="(Todos)",P655=Painel!$E$5)),$J655+ROW()/10000000,"")</f>
        <v/>
      </c>
      <c r="U655" s="29" t="str">
        <f aca="false">IF(AND($S655="VENCIDO",$K655="KG",OR(Painel!$B$5="(Todos)",A655=Painel!$B$5)*OR(Painel!$E$5="(Todos)",P655=Painel!$E$5)),$J655+ROW()/10000000,"")</f>
        <v/>
      </c>
    </row>
    <row r="656" customFormat="false" ht="15" hidden="false" customHeight="false" outlineLevel="0" collapsed="false">
      <c r="A656" s="29" t="s">
        <v>53</v>
      </c>
      <c r="B656" s="29" t="s">
        <v>1046</v>
      </c>
      <c r="C656" s="29" t="s">
        <v>308</v>
      </c>
      <c r="D656" s="29" t="s">
        <v>394</v>
      </c>
      <c r="E656" s="29" t="n">
        <v>1</v>
      </c>
      <c r="F656" s="29"/>
      <c r="G656" s="29" t="s">
        <v>1047</v>
      </c>
      <c r="H656" s="30" t="n">
        <v>315</v>
      </c>
      <c r="I656" s="31" t="n">
        <v>46275</v>
      </c>
      <c r="J656" s="30" t="n">
        <v>315</v>
      </c>
      <c r="K656" s="29" t="s">
        <v>120</v>
      </c>
      <c r="L656" s="29" t="s">
        <v>121</v>
      </c>
      <c r="M656" s="29"/>
      <c r="N656" s="29" t="s">
        <v>122</v>
      </c>
      <c r="O656" s="31" t="n">
        <v>46815</v>
      </c>
      <c r="P656" s="29" t="s">
        <v>123</v>
      </c>
      <c r="Q656" s="29" t="n">
        <f aca="false">IFERROR(VALUE(L656),"")</f>
        <v>10</v>
      </c>
      <c r="R656" s="29" t="n">
        <f aca="true">IF(O656="","",O656-TODAY())</f>
        <v>530</v>
      </c>
      <c r="S656" s="29" t="str">
        <f aca="false">IF(C656="&lt;&lt; vazio &gt;&gt;","VAZIA",IF(AND(O656&lt;&gt;"",R656&lt;0),"VENCIDO",IF(AND(O656&lt;&gt;"",R656&lt;=Parametros!$B$10),"PRÓX. VENCIMENTO",IF(F656="Q","QUALIDADE",IF(F656="S","BLOQUEADO",IF(F656="R","RESTRITO/DEVOLUÇÃO",IF(OR(N656="QUAR",N656="QRES"),"QUARENTENA",IF(OR(B656="DESCARTE",B656="DEVOLUÇÃO"),"DESCARTE/DEVOLUÇÃO",IF(AND(D656="",K656&lt;&gt;""),"SEM LOTE",IF(AND(Q656&lt;&gt;"",Q656&gt;=Parametros!$B$11),"PARADO/SEM GIRO","OK"))))))))))</f>
        <v>OK</v>
      </c>
      <c r="T656" s="29" t="str">
        <f aca="false">IF(AND($S656="PARADO/SEM GIRO",$K656="KG",OR(Painel!$B$5="(Todos)",A656=Painel!$B$5)*OR(Painel!$E$5="(Todos)",P656=Painel!$E$5)),$J656+ROW()/10000000,"")</f>
        <v/>
      </c>
      <c r="U656" s="29" t="str">
        <f aca="false">IF(AND($S656="VENCIDO",$K656="KG",OR(Painel!$B$5="(Todos)",A656=Painel!$B$5)*OR(Painel!$E$5="(Todos)",P656=Painel!$E$5)),$J656+ROW()/10000000,"")</f>
        <v/>
      </c>
    </row>
    <row r="657" customFormat="false" ht="15" hidden="false" customHeight="false" outlineLevel="0" collapsed="false">
      <c r="A657" s="29" t="s">
        <v>53</v>
      </c>
      <c r="B657" s="29" t="s">
        <v>1048</v>
      </c>
      <c r="C657" s="29" t="s">
        <v>247</v>
      </c>
      <c r="D657" s="29" t="s">
        <v>1049</v>
      </c>
      <c r="E657" s="29" t="n">
        <v>1</v>
      </c>
      <c r="F657" s="29"/>
      <c r="G657" s="29" t="s">
        <v>1050</v>
      </c>
      <c r="H657" s="30" t="n">
        <v>800</v>
      </c>
      <c r="I657" s="31" t="n">
        <v>46187</v>
      </c>
      <c r="J657" s="30" t="n">
        <v>800</v>
      </c>
      <c r="K657" s="29" t="s">
        <v>120</v>
      </c>
      <c r="L657" s="29" t="s">
        <v>1051</v>
      </c>
      <c r="M657" s="29"/>
      <c r="N657" s="29" t="s">
        <v>122</v>
      </c>
      <c r="O657" s="31" t="n">
        <v>46722</v>
      </c>
      <c r="P657" s="29" t="s">
        <v>123</v>
      </c>
      <c r="Q657" s="29" t="n">
        <f aca="false">IFERROR(VALUE(L657),"")</f>
        <v>98</v>
      </c>
      <c r="R657" s="29" t="n">
        <f aca="true">IF(O657="","",O657-TODAY())</f>
        <v>437</v>
      </c>
      <c r="S657" s="29" t="str">
        <f aca="false">IF(C657="&lt;&lt; vazio &gt;&gt;","VAZIA",IF(AND(O657&lt;&gt;"",R657&lt;0),"VENCIDO",IF(AND(O657&lt;&gt;"",R657&lt;=Parametros!$B$10),"PRÓX. VENCIMENTO",IF(F657="Q","QUALIDADE",IF(F657="S","BLOQUEADO",IF(F657="R","RESTRITO/DEVOLUÇÃO",IF(OR(N657="QUAR",N657="QRES"),"QUARENTENA",IF(OR(B657="DESCARTE",B657="DEVOLUÇÃO"),"DESCARTE/DEVOLUÇÃO",IF(AND(D657="",K657&lt;&gt;""),"SEM LOTE",IF(AND(Q657&lt;&gt;"",Q657&gt;=Parametros!$B$11),"PARADO/SEM GIRO","OK"))))))))))</f>
        <v>PARADO/SEM GIRO</v>
      </c>
      <c r="T657" s="29" t="n">
        <f aca="false">IF(AND($S657="PARADO/SEM GIRO",$K657="KG",OR(Painel!$B$5="(Todos)",A657=Painel!$B$5)*OR(Painel!$E$5="(Todos)",P657=Painel!$E$5)),$J657+ROW()/10000000,"")</f>
        <v>800.0000657</v>
      </c>
      <c r="U657" s="29" t="str">
        <f aca="false">IF(AND($S657="VENCIDO",$K657="KG",OR(Painel!$B$5="(Todos)",A657=Painel!$B$5)*OR(Painel!$E$5="(Todos)",P657=Painel!$E$5)),$J657+ROW()/10000000,"")</f>
        <v/>
      </c>
    </row>
    <row r="658" customFormat="false" ht="15" hidden="false" customHeight="false" outlineLevel="0" collapsed="false">
      <c r="A658" s="29" t="s">
        <v>53</v>
      </c>
      <c r="B658" s="29" t="s">
        <v>1052</v>
      </c>
      <c r="C658" s="29" t="s">
        <v>381</v>
      </c>
      <c r="D658" s="29" t="s">
        <v>382</v>
      </c>
      <c r="E658" s="29" t="n">
        <v>1</v>
      </c>
      <c r="F658" s="29"/>
      <c r="G658" s="29" t="s">
        <v>1053</v>
      </c>
      <c r="H658" s="30" t="n">
        <v>572.4</v>
      </c>
      <c r="I658" s="31" t="n">
        <v>46244</v>
      </c>
      <c r="J658" s="30" t="n">
        <v>572.4</v>
      </c>
      <c r="K658" s="29" t="s">
        <v>120</v>
      </c>
      <c r="L658" s="29" t="s">
        <v>182</v>
      </c>
      <c r="M658" s="29"/>
      <c r="N658" s="29" t="s">
        <v>122</v>
      </c>
      <c r="O658" s="31" t="n">
        <v>46838</v>
      </c>
      <c r="P658" s="29" t="s">
        <v>123</v>
      </c>
      <c r="Q658" s="29" t="n">
        <f aca="false">IFERROR(VALUE(L658),"")</f>
        <v>41</v>
      </c>
      <c r="R658" s="29" t="n">
        <f aca="true">IF(O658="","",O658-TODAY())</f>
        <v>553</v>
      </c>
      <c r="S658" s="29" t="str">
        <f aca="false">IF(C658="&lt;&lt; vazio &gt;&gt;","VAZIA",IF(AND(O658&lt;&gt;"",R658&lt;0),"VENCIDO",IF(AND(O658&lt;&gt;"",R658&lt;=Parametros!$B$10),"PRÓX. VENCIMENTO",IF(F658="Q","QUALIDADE",IF(F658="S","BLOQUEADO",IF(F658="R","RESTRITO/DEVOLUÇÃO",IF(OR(N658="QUAR",N658="QRES"),"QUARENTENA",IF(OR(B658="DESCARTE",B658="DEVOLUÇÃO"),"DESCARTE/DEVOLUÇÃO",IF(AND(D658="",K658&lt;&gt;""),"SEM LOTE",IF(AND(Q658&lt;&gt;"",Q658&gt;=Parametros!$B$11),"PARADO/SEM GIRO","OK"))))))))))</f>
        <v>OK</v>
      </c>
      <c r="T658" s="29" t="str">
        <f aca="false">IF(AND($S658="PARADO/SEM GIRO",$K658="KG",OR(Painel!$B$5="(Todos)",A658=Painel!$B$5)*OR(Painel!$E$5="(Todos)",P658=Painel!$E$5)),$J658+ROW()/10000000,"")</f>
        <v/>
      </c>
      <c r="U658" s="29" t="str">
        <f aca="false">IF(AND($S658="VENCIDO",$K658="KG",OR(Painel!$B$5="(Todos)",A658=Painel!$B$5)*OR(Painel!$E$5="(Todos)",P658=Painel!$E$5)),$J658+ROW()/10000000,"")</f>
        <v/>
      </c>
    </row>
    <row r="659" customFormat="false" ht="15" hidden="false" customHeight="false" outlineLevel="0" collapsed="false">
      <c r="A659" s="29" t="s">
        <v>53</v>
      </c>
      <c r="B659" s="29" t="s">
        <v>1054</v>
      </c>
      <c r="C659" s="29" t="s">
        <v>935</v>
      </c>
      <c r="D659" s="29" t="s">
        <v>936</v>
      </c>
      <c r="E659" s="29" t="n">
        <v>1</v>
      </c>
      <c r="F659" s="29" t="s">
        <v>268</v>
      </c>
      <c r="G659" s="29" t="s">
        <v>1055</v>
      </c>
      <c r="H659" s="30" t="n">
        <v>727.2</v>
      </c>
      <c r="I659" s="31" t="n">
        <v>46261</v>
      </c>
      <c r="J659" s="30" t="n">
        <v>727.2</v>
      </c>
      <c r="K659" s="29" t="s">
        <v>120</v>
      </c>
      <c r="L659" s="29" t="s">
        <v>938</v>
      </c>
      <c r="M659" s="29"/>
      <c r="N659" s="29" t="s">
        <v>122</v>
      </c>
      <c r="O659" s="31" t="n">
        <v>46516</v>
      </c>
      <c r="P659" s="29" t="s">
        <v>123</v>
      </c>
      <c r="Q659" s="29" t="n">
        <f aca="false">IFERROR(VALUE(L659),"")</f>
        <v>24</v>
      </c>
      <c r="R659" s="29" t="n">
        <f aca="true">IF(O659="","",O659-TODAY())</f>
        <v>231</v>
      </c>
      <c r="S659" s="29" t="str">
        <f aca="false">IF(C659="&lt;&lt; vazio &gt;&gt;","VAZIA",IF(AND(O659&lt;&gt;"",R659&lt;0),"VENCIDO",IF(AND(O659&lt;&gt;"",R659&lt;=Parametros!$B$10),"PRÓX. VENCIMENTO",IF(F659="Q","QUALIDADE",IF(F659="S","BLOQUEADO",IF(F659="R","RESTRITO/DEVOLUÇÃO",IF(OR(N659="QUAR",N659="QRES"),"QUARENTENA",IF(OR(B659="DESCARTE",B659="DEVOLUÇÃO"),"DESCARTE/DEVOLUÇÃO",IF(AND(D659="",K659&lt;&gt;""),"SEM LOTE",IF(AND(Q659&lt;&gt;"",Q659&gt;=Parametros!$B$11),"PARADO/SEM GIRO","OK"))))))))))</f>
        <v>QUALIDADE</v>
      </c>
      <c r="T659" s="29" t="str">
        <f aca="false">IF(AND($S659="PARADO/SEM GIRO",$K659="KG",OR(Painel!$B$5="(Todos)",A659=Painel!$B$5)*OR(Painel!$E$5="(Todos)",P659=Painel!$E$5)),$J659+ROW()/10000000,"")</f>
        <v/>
      </c>
      <c r="U659" s="29" t="str">
        <f aca="false">IF(AND($S659="VENCIDO",$K659="KG",OR(Painel!$B$5="(Todos)",A659=Painel!$B$5)*OR(Painel!$E$5="(Todos)",P659=Painel!$E$5)),$J659+ROW()/10000000,"")</f>
        <v/>
      </c>
    </row>
    <row r="660" customFormat="false" ht="15" hidden="false" customHeight="false" outlineLevel="0" collapsed="false">
      <c r="A660" s="29" t="s">
        <v>53</v>
      </c>
      <c r="B660" s="29" t="s">
        <v>1056</v>
      </c>
      <c r="C660" s="29" t="s">
        <v>222</v>
      </c>
      <c r="D660" s="29" t="s">
        <v>1057</v>
      </c>
      <c r="E660" s="29" t="n">
        <v>1</v>
      </c>
      <c r="F660" s="29"/>
      <c r="G660" s="29" t="s">
        <v>1058</v>
      </c>
      <c r="H660" s="30" t="n">
        <v>900</v>
      </c>
      <c r="I660" s="31" t="n">
        <v>46276</v>
      </c>
      <c r="J660" s="30" t="n">
        <v>900</v>
      </c>
      <c r="K660" s="29" t="s">
        <v>120</v>
      </c>
      <c r="L660" s="29" t="s">
        <v>133</v>
      </c>
      <c r="M660" s="29"/>
      <c r="N660" s="29" t="s">
        <v>122</v>
      </c>
      <c r="O660" s="31" t="n">
        <v>46822</v>
      </c>
      <c r="P660" s="29" t="s">
        <v>123</v>
      </c>
      <c r="Q660" s="29" t="n">
        <f aca="false">IFERROR(VALUE(L660),"")</f>
        <v>9</v>
      </c>
      <c r="R660" s="29" t="n">
        <f aca="true">IF(O660="","",O660-TODAY())</f>
        <v>537</v>
      </c>
      <c r="S660" s="29" t="str">
        <f aca="false">IF(C660="&lt;&lt; vazio &gt;&gt;","VAZIA",IF(AND(O660&lt;&gt;"",R660&lt;0),"VENCIDO",IF(AND(O660&lt;&gt;"",R660&lt;=Parametros!$B$10),"PRÓX. VENCIMENTO",IF(F660="Q","QUALIDADE",IF(F660="S","BLOQUEADO",IF(F660="R","RESTRITO/DEVOLUÇÃO",IF(OR(N660="QUAR",N660="QRES"),"QUARENTENA",IF(OR(B660="DESCARTE",B660="DEVOLUÇÃO"),"DESCARTE/DEVOLUÇÃO",IF(AND(D660="",K660&lt;&gt;""),"SEM LOTE",IF(AND(Q660&lt;&gt;"",Q660&gt;=Parametros!$B$11),"PARADO/SEM GIRO","OK"))))))))))</f>
        <v>OK</v>
      </c>
      <c r="T660" s="29" t="str">
        <f aca="false">IF(AND($S660="PARADO/SEM GIRO",$K660="KG",OR(Painel!$B$5="(Todos)",A660=Painel!$B$5)*OR(Painel!$E$5="(Todos)",P660=Painel!$E$5)),$J660+ROW()/10000000,"")</f>
        <v/>
      </c>
      <c r="U660" s="29" t="str">
        <f aca="false">IF(AND($S660="VENCIDO",$K660="KG",OR(Painel!$B$5="(Todos)",A660=Painel!$B$5)*OR(Painel!$E$5="(Todos)",P660=Painel!$E$5)),$J660+ROW()/10000000,"")</f>
        <v/>
      </c>
    </row>
    <row r="661" customFormat="false" ht="15" hidden="false" customHeight="false" outlineLevel="0" collapsed="false">
      <c r="A661" s="29" t="s">
        <v>53</v>
      </c>
      <c r="B661" s="29" t="s">
        <v>1059</v>
      </c>
      <c r="C661" s="29" t="s">
        <v>308</v>
      </c>
      <c r="D661" s="29" t="s">
        <v>394</v>
      </c>
      <c r="E661" s="29" t="n">
        <v>1</v>
      </c>
      <c r="F661" s="29"/>
      <c r="G661" s="29" t="s">
        <v>1060</v>
      </c>
      <c r="H661" s="30" t="n">
        <v>315</v>
      </c>
      <c r="I661" s="31" t="n">
        <v>46275</v>
      </c>
      <c r="J661" s="30" t="n">
        <v>315</v>
      </c>
      <c r="K661" s="29" t="s">
        <v>120</v>
      </c>
      <c r="L661" s="29" t="s">
        <v>121</v>
      </c>
      <c r="M661" s="29"/>
      <c r="N661" s="29" t="s">
        <v>122</v>
      </c>
      <c r="O661" s="31" t="n">
        <v>46815</v>
      </c>
      <c r="P661" s="29" t="s">
        <v>123</v>
      </c>
      <c r="Q661" s="29" t="n">
        <f aca="false">IFERROR(VALUE(L661),"")</f>
        <v>10</v>
      </c>
      <c r="R661" s="29" t="n">
        <f aca="true">IF(O661="","",O661-TODAY())</f>
        <v>530</v>
      </c>
      <c r="S661" s="29" t="str">
        <f aca="false">IF(C661="&lt;&lt; vazio &gt;&gt;","VAZIA",IF(AND(O661&lt;&gt;"",R661&lt;0),"VENCIDO",IF(AND(O661&lt;&gt;"",R661&lt;=Parametros!$B$10),"PRÓX. VENCIMENTO",IF(F661="Q","QUALIDADE",IF(F661="S","BLOQUEADO",IF(F661="R","RESTRITO/DEVOLUÇÃO",IF(OR(N661="QUAR",N661="QRES"),"QUARENTENA",IF(OR(B661="DESCARTE",B661="DEVOLUÇÃO"),"DESCARTE/DEVOLUÇÃO",IF(AND(D661="",K661&lt;&gt;""),"SEM LOTE",IF(AND(Q661&lt;&gt;"",Q661&gt;=Parametros!$B$11),"PARADO/SEM GIRO","OK"))))))))))</f>
        <v>OK</v>
      </c>
      <c r="T661" s="29" t="str">
        <f aca="false">IF(AND($S661="PARADO/SEM GIRO",$K661="KG",OR(Painel!$B$5="(Todos)",A661=Painel!$B$5)*OR(Painel!$E$5="(Todos)",P661=Painel!$E$5)),$J661+ROW()/10000000,"")</f>
        <v/>
      </c>
      <c r="U661" s="29" t="str">
        <f aca="false">IF(AND($S661="VENCIDO",$K661="KG",OR(Painel!$B$5="(Todos)",A661=Painel!$B$5)*OR(Painel!$E$5="(Todos)",P661=Painel!$E$5)),$J661+ROW()/10000000,"")</f>
        <v/>
      </c>
    </row>
    <row r="662" customFormat="false" ht="15" hidden="false" customHeight="false" outlineLevel="0" collapsed="false">
      <c r="A662" s="29" t="s">
        <v>53</v>
      </c>
      <c r="B662" s="29" t="s">
        <v>1061</v>
      </c>
      <c r="C662" s="29" t="s">
        <v>325</v>
      </c>
      <c r="D662" s="29" t="s">
        <v>1062</v>
      </c>
      <c r="E662" s="29" t="n">
        <v>1</v>
      </c>
      <c r="F662" s="29" t="s">
        <v>268</v>
      </c>
      <c r="G662" s="29" t="s">
        <v>1063</v>
      </c>
      <c r="H662" s="30" t="n">
        <v>1102.5</v>
      </c>
      <c r="I662" s="31" t="n">
        <v>46278</v>
      </c>
      <c r="J662" s="30" t="n">
        <v>1102.5</v>
      </c>
      <c r="K662" s="29" t="s">
        <v>120</v>
      </c>
      <c r="L662" s="29" t="s">
        <v>328</v>
      </c>
      <c r="M662" s="29"/>
      <c r="N662" s="29" t="s">
        <v>122</v>
      </c>
      <c r="O662" s="31" t="n">
        <v>46643</v>
      </c>
      <c r="P662" s="29" t="s">
        <v>123</v>
      </c>
      <c r="Q662" s="29" t="n">
        <f aca="false">IFERROR(VALUE(L662),"")</f>
        <v>7</v>
      </c>
      <c r="R662" s="29" t="n">
        <f aca="true">IF(O662="","",O662-TODAY())</f>
        <v>358</v>
      </c>
      <c r="S662" s="29" t="str">
        <f aca="false">IF(C662="&lt;&lt; vazio &gt;&gt;","VAZIA",IF(AND(O662&lt;&gt;"",R662&lt;0),"VENCIDO",IF(AND(O662&lt;&gt;"",R662&lt;=Parametros!$B$10),"PRÓX. VENCIMENTO",IF(F662="Q","QUALIDADE",IF(F662="S","BLOQUEADO",IF(F662="R","RESTRITO/DEVOLUÇÃO",IF(OR(N662="QUAR",N662="QRES"),"QUARENTENA",IF(OR(B662="DESCARTE",B662="DEVOLUÇÃO"),"DESCARTE/DEVOLUÇÃO",IF(AND(D662="",K662&lt;&gt;""),"SEM LOTE",IF(AND(Q662&lt;&gt;"",Q662&gt;=Parametros!$B$11),"PARADO/SEM GIRO","OK"))))))))))</f>
        <v>QUALIDADE</v>
      </c>
      <c r="T662" s="29" t="str">
        <f aca="false">IF(AND($S662="PARADO/SEM GIRO",$K662="KG",OR(Painel!$B$5="(Todos)",A662=Painel!$B$5)*OR(Painel!$E$5="(Todos)",P662=Painel!$E$5)),$J662+ROW()/10000000,"")</f>
        <v/>
      </c>
      <c r="U662" s="29" t="str">
        <f aca="false">IF(AND($S662="VENCIDO",$K662="KG",OR(Painel!$B$5="(Todos)",A662=Painel!$B$5)*OR(Painel!$E$5="(Todos)",P662=Painel!$E$5)),$J662+ROW()/10000000,"")</f>
        <v/>
      </c>
    </row>
    <row r="663" customFormat="false" ht="15" hidden="false" customHeight="false" outlineLevel="0" collapsed="false">
      <c r="A663" s="29" t="s">
        <v>53</v>
      </c>
      <c r="B663" s="29" t="s">
        <v>1064</v>
      </c>
      <c r="C663" s="29" t="s">
        <v>308</v>
      </c>
      <c r="D663" s="29" t="s">
        <v>394</v>
      </c>
      <c r="E663" s="29" t="n">
        <v>1</v>
      </c>
      <c r="F663" s="29"/>
      <c r="G663" s="29" t="s">
        <v>1065</v>
      </c>
      <c r="H663" s="30" t="n">
        <v>315</v>
      </c>
      <c r="I663" s="31" t="n">
        <v>46275</v>
      </c>
      <c r="J663" s="30" t="n">
        <v>315</v>
      </c>
      <c r="K663" s="29" t="s">
        <v>120</v>
      </c>
      <c r="L663" s="29" t="s">
        <v>121</v>
      </c>
      <c r="M663" s="29"/>
      <c r="N663" s="29" t="s">
        <v>122</v>
      </c>
      <c r="O663" s="31" t="n">
        <v>46815</v>
      </c>
      <c r="P663" s="29" t="s">
        <v>123</v>
      </c>
      <c r="Q663" s="29" t="n">
        <f aca="false">IFERROR(VALUE(L663),"")</f>
        <v>10</v>
      </c>
      <c r="R663" s="29" t="n">
        <f aca="true">IF(O663="","",O663-TODAY())</f>
        <v>530</v>
      </c>
      <c r="S663" s="29" t="str">
        <f aca="false">IF(C663="&lt;&lt; vazio &gt;&gt;","VAZIA",IF(AND(O663&lt;&gt;"",R663&lt;0),"VENCIDO",IF(AND(O663&lt;&gt;"",R663&lt;=Parametros!$B$10),"PRÓX. VENCIMENTO",IF(F663="Q","QUALIDADE",IF(F663="S","BLOQUEADO",IF(F663="R","RESTRITO/DEVOLUÇÃO",IF(OR(N663="QUAR",N663="QRES"),"QUARENTENA",IF(OR(B663="DESCARTE",B663="DEVOLUÇÃO"),"DESCARTE/DEVOLUÇÃO",IF(AND(D663="",K663&lt;&gt;""),"SEM LOTE",IF(AND(Q663&lt;&gt;"",Q663&gt;=Parametros!$B$11),"PARADO/SEM GIRO","OK"))))))))))</f>
        <v>OK</v>
      </c>
      <c r="T663" s="29" t="str">
        <f aca="false">IF(AND($S663="PARADO/SEM GIRO",$K663="KG",OR(Painel!$B$5="(Todos)",A663=Painel!$B$5)*OR(Painel!$E$5="(Todos)",P663=Painel!$E$5)),$J663+ROW()/10000000,"")</f>
        <v/>
      </c>
      <c r="U663" s="29" t="str">
        <f aca="false">IF(AND($S663="VENCIDO",$K663="KG",OR(Painel!$B$5="(Todos)",A663=Painel!$B$5)*OR(Painel!$E$5="(Todos)",P663=Painel!$E$5)),$J663+ROW()/10000000,"")</f>
        <v/>
      </c>
    </row>
    <row r="664" customFormat="false" ht="15" hidden="false" customHeight="false" outlineLevel="0" collapsed="false">
      <c r="A664" s="29" t="s">
        <v>53</v>
      </c>
      <c r="B664" s="29" t="s">
        <v>1066</v>
      </c>
      <c r="C664" s="29" t="s">
        <v>308</v>
      </c>
      <c r="D664" s="29" t="s">
        <v>394</v>
      </c>
      <c r="E664" s="29" t="n">
        <v>1</v>
      </c>
      <c r="F664" s="29"/>
      <c r="G664" s="29" t="s">
        <v>1067</v>
      </c>
      <c r="H664" s="30" t="n">
        <v>315</v>
      </c>
      <c r="I664" s="31" t="n">
        <v>46275</v>
      </c>
      <c r="J664" s="30" t="n">
        <v>315</v>
      </c>
      <c r="K664" s="29" t="s">
        <v>120</v>
      </c>
      <c r="L664" s="29" t="s">
        <v>121</v>
      </c>
      <c r="M664" s="29"/>
      <c r="N664" s="29" t="s">
        <v>122</v>
      </c>
      <c r="O664" s="31" t="n">
        <v>46815</v>
      </c>
      <c r="P664" s="29" t="s">
        <v>123</v>
      </c>
      <c r="Q664" s="29" t="n">
        <f aca="false">IFERROR(VALUE(L664),"")</f>
        <v>10</v>
      </c>
      <c r="R664" s="29" t="n">
        <f aca="true">IF(O664="","",O664-TODAY())</f>
        <v>530</v>
      </c>
      <c r="S664" s="29" t="str">
        <f aca="false">IF(C664="&lt;&lt; vazio &gt;&gt;","VAZIA",IF(AND(O664&lt;&gt;"",R664&lt;0),"VENCIDO",IF(AND(O664&lt;&gt;"",R664&lt;=Parametros!$B$10),"PRÓX. VENCIMENTO",IF(F664="Q","QUALIDADE",IF(F664="S","BLOQUEADO",IF(F664="R","RESTRITO/DEVOLUÇÃO",IF(OR(N664="QUAR",N664="QRES"),"QUARENTENA",IF(OR(B664="DESCARTE",B664="DEVOLUÇÃO"),"DESCARTE/DEVOLUÇÃO",IF(AND(D664="",K664&lt;&gt;""),"SEM LOTE",IF(AND(Q664&lt;&gt;"",Q664&gt;=Parametros!$B$11),"PARADO/SEM GIRO","OK"))))))))))</f>
        <v>OK</v>
      </c>
      <c r="T664" s="29" t="str">
        <f aca="false">IF(AND($S664="PARADO/SEM GIRO",$K664="KG",OR(Painel!$B$5="(Todos)",A664=Painel!$B$5)*OR(Painel!$E$5="(Todos)",P664=Painel!$E$5)),$J664+ROW()/10000000,"")</f>
        <v/>
      </c>
      <c r="U664" s="29" t="str">
        <f aca="false">IF(AND($S664="VENCIDO",$K664="KG",OR(Painel!$B$5="(Todos)",A664=Painel!$B$5)*OR(Painel!$E$5="(Todos)",P664=Painel!$E$5)),$J664+ROW()/10000000,"")</f>
        <v/>
      </c>
    </row>
    <row r="665" customFormat="false" ht="15" hidden="false" customHeight="false" outlineLevel="0" collapsed="false">
      <c r="A665" s="29" t="s">
        <v>53</v>
      </c>
      <c r="B665" s="29" t="s">
        <v>1068</v>
      </c>
      <c r="C665" s="29" t="s">
        <v>768</v>
      </c>
      <c r="D665" s="29" t="s">
        <v>961</v>
      </c>
      <c r="E665" s="29" t="n">
        <v>1</v>
      </c>
      <c r="F665" s="29"/>
      <c r="G665" s="29" t="s">
        <v>1069</v>
      </c>
      <c r="H665" s="30" t="n">
        <v>800</v>
      </c>
      <c r="I665" s="31" t="n">
        <v>46261</v>
      </c>
      <c r="J665" s="30" t="n">
        <v>800</v>
      </c>
      <c r="K665" s="29" t="s">
        <v>120</v>
      </c>
      <c r="L665" s="29" t="s">
        <v>938</v>
      </c>
      <c r="M665" s="29"/>
      <c r="N665" s="29" t="s">
        <v>122</v>
      </c>
      <c r="O665" s="31" t="n">
        <v>46620</v>
      </c>
      <c r="P665" s="29" t="s">
        <v>123</v>
      </c>
      <c r="Q665" s="29" t="n">
        <f aca="false">IFERROR(VALUE(L665),"")</f>
        <v>24</v>
      </c>
      <c r="R665" s="29" t="n">
        <f aca="true">IF(O665="","",O665-TODAY())</f>
        <v>335</v>
      </c>
      <c r="S665" s="29" t="str">
        <f aca="false">IF(C665="&lt;&lt; vazio &gt;&gt;","VAZIA",IF(AND(O665&lt;&gt;"",R665&lt;0),"VENCIDO",IF(AND(O665&lt;&gt;"",R665&lt;=Parametros!$B$10),"PRÓX. VENCIMENTO",IF(F665="Q","QUALIDADE",IF(F665="S","BLOQUEADO",IF(F665="R","RESTRITO/DEVOLUÇÃO",IF(OR(N665="QUAR",N665="QRES"),"QUARENTENA",IF(OR(B665="DESCARTE",B665="DEVOLUÇÃO"),"DESCARTE/DEVOLUÇÃO",IF(AND(D665="",K665&lt;&gt;""),"SEM LOTE",IF(AND(Q665&lt;&gt;"",Q665&gt;=Parametros!$B$11),"PARADO/SEM GIRO","OK"))))))))))</f>
        <v>OK</v>
      </c>
      <c r="T665" s="29" t="str">
        <f aca="false">IF(AND($S665="PARADO/SEM GIRO",$K665="KG",OR(Painel!$B$5="(Todos)",A665=Painel!$B$5)*OR(Painel!$E$5="(Todos)",P665=Painel!$E$5)),$J665+ROW()/10000000,"")</f>
        <v/>
      </c>
      <c r="U665" s="29" t="str">
        <f aca="false">IF(AND($S665="VENCIDO",$K665="KG",OR(Painel!$B$5="(Todos)",A665=Painel!$B$5)*OR(Painel!$E$5="(Todos)",P665=Painel!$E$5)),$J665+ROW()/10000000,"")</f>
        <v/>
      </c>
    </row>
    <row r="666" customFormat="false" ht="15" hidden="false" customHeight="false" outlineLevel="0" collapsed="false">
      <c r="A666" s="29" t="s">
        <v>53</v>
      </c>
      <c r="B666" s="29" t="s">
        <v>1070</v>
      </c>
      <c r="C666" s="29" t="s">
        <v>785</v>
      </c>
      <c r="D666" s="29" t="s">
        <v>1071</v>
      </c>
      <c r="E666" s="29" t="n">
        <v>1</v>
      </c>
      <c r="F666" s="29" t="s">
        <v>268</v>
      </c>
      <c r="G666" s="29" t="s">
        <v>1072</v>
      </c>
      <c r="H666" s="30" t="n">
        <v>1000</v>
      </c>
      <c r="I666" s="31" t="n">
        <v>46279</v>
      </c>
      <c r="J666" s="30" t="n">
        <v>1000</v>
      </c>
      <c r="K666" s="29" t="s">
        <v>120</v>
      </c>
      <c r="L666" s="29" t="s">
        <v>350</v>
      </c>
      <c r="M666" s="29"/>
      <c r="N666" s="29" t="s">
        <v>122</v>
      </c>
      <c r="O666" s="31" t="n">
        <v>46826</v>
      </c>
      <c r="P666" s="29" t="s">
        <v>123</v>
      </c>
      <c r="Q666" s="29" t="n">
        <f aca="false">IFERROR(VALUE(L666),"")</f>
        <v>6</v>
      </c>
      <c r="R666" s="29" t="n">
        <f aca="true">IF(O666="","",O666-TODAY())</f>
        <v>541</v>
      </c>
      <c r="S666" s="29" t="str">
        <f aca="false">IF(C666="&lt;&lt; vazio &gt;&gt;","VAZIA",IF(AND(O666&lt;&gt;"",R666&lt;0),"VENCIDO",IF(AND(O666&lt;&gt;"",R666&lt;=Parametros!$B$10),"PRÓX. VENCIMENTO",IF(F666="Q","QUALIDADE",IF(F666="S","BLOQUEADO",IF(F666="R","RESTRITO/DEVOLUÇÃO",IF(OR(N666="QUAR",N666="QRES"),"QUARENTENA",IF(OR(B666="DESCARTE",B666="DEVOLUÇÃO"),"DESCARTE/DEVOLUÇÃO",IF(AND(D666="",K666&lt;&gt;""),"SEM LOTE",IF(AND(Q666&lt;&gt;"",Q666&gt;=Parametros!$B$11),"PARADO/SEM GIRO","OK"))))))))))</f>
        <v>QUALIDADE</v>
      </c>
      <c r="T666" s="29" t="str">
        <f aca="false">IF(AND($S666="PARADO/SEM GIRO",$K666="KG",OR(Painel!$B$5="(Todos)",A666=Painel!$B$5)*OR(Painel!$E$5="(Todos)",P666=Painel!$E$5)),$J666+ROW()/10000000,"")</f>
        <v/>
      </c>
      <c r="U666" s="29" t="str">
        <f aca="false">IF(AND($S666="VENCIDO",$K666="KG",OR(Painel!$B$5="(Todos)",A666=Painel!$B$5)*OR(Painel!$E$5="(Todos)",P666=Painel!$E$5)),$J666+ROW()/10000000,"")</f>
        <v/>
      </c>
    </row>
    <row r="667" customFormat="false" ht="15" hidden="false" customHeight="false" outlineLevel="0" collapsed="false">
      <c r="A667" s="29" t="s">
        <v>53</v>
      </c>
      <c r="B667" s="29" t="s">
        <v>1073</v>
      </c>
      <c r="C667" s="29" t="s">
        <v>320</v>
      </c>
      <c r="D667" s="29" t="s">
        <v>584</v>
      </c>
      <c r="E667" s="29" t="n">
        <v>1</v>
      </c>
      <c r="F667" s="29"/>
      <c r="G667" s="29" t="s">
        <v>1074</v>
      </c>
      <c r="H667" s="30" t="n">
        <v>700</v>
      </c>
      <c r="I667" s="31" t="n">
        <v>46283</v>
      </c>
      <c r="J667" s="30" t="n">
        <v>700</v>
      </c>
      <c r="K667" s="29" t="s">
        <v>120</v>
      </c>
      <c r="L667" s="29" t="s">
        <v>144</v>
      </c>
      <c r="M667" s="29"/>
      <c r="N667" s="29" t="s">
        <v>122</v>
      </c>
      <c r="O667" s="31" t="n">
        <v>46820</v>
      </c>
      <c r="P667" s="29" t="s">
        <v>123</v>
      </c>
      <c r="Q667" s="29" t="n">
        <f aca="false">IFERROR(VALUE(L667),"")</f>
        <v>5</v>
      </c>
      <c r="R667" s="29" t="n">
        <f aca="true">IF(O667="","",O667-TODAY())</f>
        <v>535</v>
      </c>
      <c r="S667" s="29" t="str">
        <f aca="false">IF(C667="&lt;&lt; vazio &gt;&gt;","VAZIA",IF(AND(O667&lt;&gt;"",R667&lt;0),"VENCIDO",IF(AND(O667&lt;&gt;"",R667&lt;=Parametros!$B$10),"PRÓX. VENCIMENTO",IF(F667="Q","QUALIDADE",IF(F667="S","BLOQUEADO",IF(F667="R","RESTRITO/DEVOLUÇÃO",IF(OR(N667="QUAR",N667="QRES"),"QUARENTENA",IF(OR(B667="DESCARTE",B667="DEVOLUÇÃO"),"DESCARTE/DEVOLUÇÃO",IF(AND(D667="",K667&lt;&gt;""),"SEM LOTE",IF(AND(Q667&lt;&gt;"",Q667&gt;=Parametros!$B$11),"PARADO/SEM GIRO","OK"))))))))))</f>
        <v>OK</v>
      </c>
      <c r="T667" s="29" t="str">
        <f aca="false">IF(AND($S667="PARADO/SEM GIRO",$K667="KG",OR(Painel!$B$5="(Todos)",A667=Painel!$B$5)*OR(Painel!$E$5="(Todos)",P667=Painel!$E$5)),$J667+ROW()/10000000,"")</f>
        <v/>
      </c>
      <c r="U667" s="29" t="str">
        <f aca="false">IF(AND($S667="VENCIDO",$K667="KG",OR(Painel!$B$5="(Todos)",A667=Painel!$B$5)*OR(Painel!$E$5="(Todos)",P667=Painel!$E$5)),$J667+ROW()/10000000,"")</f>
        <v/>
      </c>
    </row>
    <row r="668" customFormat="false" ht="15" hidden="false" customHeight="false" outlineLevel="0" collapsed="false">
      <c r="A668" s="29" t="s">
        <v>53</v>
      </c>
      <c r="B668" s="29" t="s">
        <v>1075</v>
      </c>
      <c r="C668" s="29" t="s">
        <v>876</v>
      </c>
      <c r="D668" s="29" t="s">
        <v>901</v>
      </c>
      <c r="E668" s="29" t="n">
        <v>1</v>
      </c>
      <c r="F668" s="29"/>
      <c r="G668" s="29" t="s">
        <v>1076</v>
      </c>
      <c r="H668" s="30" t="n">
        <v>720</v>
      </c>
      <c r="I668" s="31" t="n">
        <v>46282</v>
      </c>
      <c r="J668" s="30" t="n">
        <v>720</v>
      </c>
      <c r="K668" s="29" t="s">
        <v>120</v>
      </c>
      <c r="L668" s="29" t="s">
        <v>400</v>
      </c>
      <c r="M668" s="29"/>
      <c r="N668" s="29" t="s">
        <v>122</v>
      </c>
      <c r="O668" s="31" t="n">
        <v>46822</v>
      </c>
      <c r="P668" s="29" t="s">
        <v>123</v>
      </c>
      <c r="Q668" s="29" t="n">
        <f aca="false">IFERROR(VALUE(L668),"")</f>
        <v>3</v>
      </c>
      <c r="R668" s="29" t="n">
        <f aca="true">IF(O668="","",O668-TODAY())</f>
        <v>537</v>
      </c>
      <c r="S668" s="29" t="str">
        <f aca="false">IF(C668="&lt;&lt; vazio &gt;&gt;","VAZIA",IF(AND(O668&lt;&gt;"",R668&lt;0),"VENCIDO",IF(AND(O668&lt;&gt;"",R668&lt;=Parametros!$B$10),"PRÓX. VENCIMENTO",IF(F668="Q","QUALIDADE",IF(F668="S","BLOQUEADO",IF(F668="R","RESTRITO/DEVOLUÇÃO",IF(OR(N668="QUAR",N668="QRES"),"QUARENTENA",IF(OR(B668="DESCARTE",B668="DEVOLUÇÃO"),"DESCARTE/DEVOLUÇÃO",IF(AND(D668="",K668&lt;&gt;""),"SEM LOTE",IF(AND(Q668&lt;&gt;"",Q668&gt;=Parametros!$B$11),"PARADO/SEM GIRO","OK"))))))))))</f>
        <v>OK</v>
      </c>
      <c r="T668" s="29" t="str">
        <f aca="false">IF(AND($S668="PARADO/SEM GIRO",$K668="KG",OR(Painel!$B$5="(Todos)",A668=Painel!$B$5)*OR(Painel!$E$5="(Todos)",P668=Painel!$E$5)),$J668+ROW()/10000000,"")</f>
        <v/>
      </c>
      <c r="U668" s="29" t="str">
        <f aca="false">IF(AND($S668="VENCIDO",$K668="KG",OR(Painel!$B$5="(Todos)",A668=Painel!$B$5)*OR(Painel!$E$5="(Todos)",P668=Painel!$E$5)),$J668+ROW()/10000000,"")</f>
        <v/>
      </c>
    </row>
    <row r="669" customFormat="false" ht="15" hidden="false" customHeight="false" outlineLevel="0" collapsed="false">
      <c r="A669" s="29" t="s">
        <v>53</v>
      </c>
      <c r="B669" s="29" t="s">
        <v>1077</v>
      </c>
      <c r="C669" s="29" t="s">
        <v>785</v>
      </c>
      <c r="D669" s="29" t="s">
        <v>841</v>
      </c>
      <c r="E669" s="29" t="n">
        <v>1</v>
      </c>
      <c r="F669" s="29"/>
      <c r="G669" s="29" t="s">
        <v>1078</v>
      </c>
      <c r="H669" s="30" t="n">
        <v>1000</v>
      </c>
      <c r="I669" s="31" t="n">
        <v>46282</v>
      </c>
      <c r="J669" s="30" t="n">
        <v>1000</v>
      </c>
      <c r="K669" s="29" t="s">
        <v>120</v>
      </c>
      <c r="L669" s="29" t="s">
        <v>400</v>
      </c>
      <c r="M669" s="29"/>
      <c r="N669" s="29" t="s">
        <v>122</v>
      </c>
      <c r="O669" s="31" t="n">
        <v>46825</v>
      </c>
      <c r="P669" s="29" t="s">
        <v>123</v>
      </c>
      <c r="Q669" s="29" t="n">
        <f aca="false">IFERROR(VALUE(L669),"")</f>
        <v>3</v>
      </c>
      <c r="R669" s="29" t="n">
        <f aca="true">IF(O669="","",O669-TODAY())</f>
        <v>540</v>
      </c>
      <c r="S669" s="29" t="str">
        <f aca="false">IF(C669="&lt;&lt; vazio &gt;&gt;","VAZIA",IF(AND(O669&lt;&gt;"",R669&lt;0),"VENCIDO",IF(AND(O669&lt;&gt;"",R669&lt;=Parametros!$B$10),"PRÓX. VENCIMENTO",IF(F669="Q","QUALIDADE",IF(F669="S","BLOQUEADO",IF(F669="R","RESTRITO/DEVOLUÇÃO",IF(OR(N669="QUAR",N669="QRES"),"QUARENTENA",IF(OR(B669="DESCARTE",B669="DEVOLUÇÃO"),"DESCARTE/DEVOLUÇÃO",IF(AND(D669="",K669&lt;&gt;""),"SEM LOTE",IF(AND(Q669&lt;&gt;"",Q669&gt;=Parametros!$B$11),"PARADO/SEM GIRO","OK"))))))))))</f>
        <v>OK</v>
      </c>
      <c r="T669" s="29" t="str">
        <f aca="false">IF(AND($S669="PARADO/SEM GIRO",$K669="KG",OR(Painel!$B$5="(Todos)",A669=Painel!$B$5)*OR(Painel!$E$5="(Todos)",P669=Painel!$E$5)),$J669+ROW()/10000000,"")</f>
        <v/>
      </c>
      <c r="U669" s="29" t="str">
        <f aca="false">IF(AND($S669="VENCIDO",$K669="KG",OR(Painel!$B$5="(Todos)",A669=Painel!$B$5)*OR(Painel!$E$5="(Todos)",P669=Painel!$E$5)),$J669+ROW()/10000000,"")</f>
        <v/>
      </c>
    </row>
    <row r="670" customFormat="false" ht="15" hidden="false" customHeight="false" outlineLevel="0" collapsed="false">
      <c r="A670" s="29" t="s">
        <v>53</v>
      </c>
      <c r="B670" s="29" t="s">
        <v>1079</v>
      </c>
      <c r="C670" s="29" t="s">
        <v>662</v>
      </c>
      <c r="D670" s="29" t="s">
        <v>1080</v>
      </c>
      <c r="E670" s="29" t="n">
        <v>1</v>
      </c>
      <c r="F670" s="29"/>
      <c r="G670" s="29" t="s">
        <v>1081</v>
      </c>
      <c r="H670" s="30" t="n">
        <v>120</v>
      </c>
      <c r="I670" s="31" t="n">
        <v>46277</v>
      </c>
      <c r="J670" s="30" t="n">
        <v>120</v>
      </c>
      <c r="K670" s="29" t="s">
        <v>120</v>
      </c>
      <c r="L670" s="29" t="s">
        <v>138</v>
      </c>
      <c r="M670" s="29"/>
      <c r="N670" s="29" t="s">
        <v>122</v>
      </c>
      <c r="O670" s="31" t="n">
        <v>46817</v>
      </c>
      <c r="P670" s="29" t="s">
        <v>123</v>
      </c>
      <c r="Q670" s="29" t="n">
        <f aca="false">IFERROR(VALUE(L670),"")</f>
        <v>11</v>
      </c>
      <c r="R670" s="29" t="n">
        <f aca="true">IF(O670="","",O670-TODAY())</f>
        <v>532</v>
      </c>
      <c r="S670" s="29" t="str">
        <f aca="false">IF(C670="&lt;&lt; vazio &gt;&gt;","VAZIA",IF(AND(O670&lt;&gt;"",R670&lt;0),"VENCIDO",IF(AND(O670&lt;&gt;"",R670&lt;=Parametros!$B$10),"PRÓX. VENCIMENTO",IF(F670="Q","QUALIDADE",IF(F670="S","BLOQUEADO",IF(F670="R","RESTRITO/DEVOLUÇÃO",IF(OR(N670="QUAR",N670="QRES"),"QUARENTENA",IF(OR(B670="DESCARTE",B670="DEVOLUÇÃO"),"DESCARTE/DEVOLUÇÃO",IF(AND(D670="",K670&lt;&gt;""),"SEM LOTE",IF(AND(Q670&lt;&gt;"",Q670&gt;=Parametros!$B$11),"PARADO/SEM GIRO","OK"))))))))))</f>
        <v>OK</v>
      </c>
      <c r="T670" s="29" t="str">
        <f aca="false">IF(AND($S670="PARADO/SEM GIRO",$K670="KG",OR(Painel!$B$5="(Todos)",A670=Painel!$B$5)*OR(Painel!$E$5="(Todos)",P670=Painel!$E$5)),$J670+ROW()/10000000,"")</f>
        <v/>
      </c>
      <c r="U670" s="29" t="str">
        <f aca="false">IF(AND($S670="VENCIDO",$K670="KG",OR(Painel!$B$5="(Todos)",A670=Painel!$B$5)*OR(Painel!$E$5="(Todos)",P670=Painel!$E$5)),$J670+ROW()/10000000,"")</f>
        <v/>
      </c>
    </row>
    <row r="671" customFormat="false" ht="15" hidden="false" customHeight="false" outlineLevel="0" collapsed="false">
      <c r="A671" s="29" t="s">
        <v>53</v>
      </c>
      <c r="B671" s="29" t="s">
        <v>1082</v>
      </c>
      <c r="C671" s="29" t="s">
        <v>801</v>
      </c>
      <c r="D671" s="29" t="s">
        <v>906</v>
      </c>
      <c r="E671" s="29" t="n">
        <v>1</v>
      </c>
      <c r="F671" s="29"/>
      <c r="G671" s="29" t="s">
        <v>1083</v>
      </c>
      <c r="H671" s="30" t="n">
        <v>1108.8</v>
      </c>
      <c r="I671" s="31" t="n">
        <v>46281</v>
      </c>
      <c r="J671" s="30" t="n">
        <v>1108.8</v>
      </c>
      <c r="K671" s="29" t="s">
        <v>120</v>
      </c>
      <c r="L671" s="29" t="s">
        <v>284</v>
      </c>
      <c r="M671" s="29"/>
      <c r="N671" s="29" t="s">
        <v>122</v>
      </c>
      <c r="O671" s="31" t="n">
        <v>46815</v>
      </c>
      <c r="P671" s="29" t="s">
        <v>123</v>
      </c>
      <c r="Q671" s="29" t="n">
        <f aca="false">IFERROR(VALUE(L671),"")</f>
        <v>4</v>
      </c>
      <c r="R671" s="29" t="n">
        <f aca="true">IF(O671="","",O671-TODAY())</f>
        <v>530</v>
      </c>
      <c r="S671" s="29" t="str">
        <f aca="false">IF(C671="&lt;&lt; vazio &gt;&gt;","VAZIA",IF(AND(O671&lt;&gt;"",R671&lt;0),"VENCIDO",IF(AND(O671&lt;&gt;"",R671&lt;=Parametros!$B$10),"PRÓX. VENCIMENTO",IF(F671="Q","QUALIDADE",IF(F671="S","BLOQUEADO",IF(F671="R","RESTRITO/DEVOLUÇÃO",IF(OR(N671="QUAR",N671="QRES"),"QUARENTENA",IF(OR(B671="DESCARTE",B671="DEVOLUÇÃO"),"DESCARTE/DEVOLUÇÃO",IF(AND(D671="",K671&lt;&gt;""),"SEM LOTE",IF(AND(Q671&lt;&gt;"",Q671&gt;=Parametros!$B$11),"PARADO/SEM GIRO","OK"))))))))))</f>
        <v>OK</v>
      </c>
      <c r="T671" s="29" t="str">
        <f aca="false">IF(AND($S671="PARADO/SEM GIRO",$K671="KG",OR(Painel!$B$5="(Todos)",A671=Painel!$B$5)*OR(Painel!$E$5="(Todos)",P671=Painel!$E$5)),$J671+ROW()/10000000,"")</f>
        <v/>
      </c>
      <c r="U671" s="29" t="str">
        <f aca="false">IF(AND($S671="VENCIDO",$K671="KG",OR(Painel!$B$5="(Todos)",A671=Painel!$B$5)*OR(Painel!$E$5="(Todos)",P671=Painel!$E$5)),$J671+ROW()/10000000,"")</f>
        <v/>
      </c>
    </row>
    <row r="672" customFormat="false" ht="15" hidden="false" customHeight="false" outlineLevel="0" collapsed="false">
      <c r="A672" s="29" t="s">
        <v>53</v>
      </c>
      <c r="B672" s="29" t="s">
        <v>1084</v>
      </c>
      <c r="C672" s="29" t="s">
        <v>250</v>
      </c>
      <c r="D672" s="29" t="s">
        <v>727</v>
      </c>
      <c r="E672" s="29" t="n">
        <v>1</v>
      </c>
      <c r="F672" s="29"/>
      <c r="G672" s="29" t="s">
        <v>1085</v>
      </c>
      <c r="H672" s="30" t="n">
        <v>1000</v>
      </c>
      <c r="I672" s="31" t="n">
        <v>46274</v>
      </c>
      <c r="J672" s="30" t="n">
        <v>1000</v>
      </c>
      <c r="K672" s="29" t="s">
        <v>120</v>
      </c>
      <c r="L672" s="29" t="s">
        <v>138</v>
      </c>
      <c r="M672" s="29"/>
      <c r="N672" s="29" t="s">
        <v>122</v>
      </c>
      <c r="O672" s="31" t="n">
        <v>46817</v>
      </c>
      <c r="P672" s="29" t="s">
        <v>123</v>
      </c>
      <c r="Q672" s="29" t="n">
        <f aca="false">IFERROR(VALUE(L672),"")</f>
        <v>11</v>
      </c>
      <c r="R672" s="29" t="n">
        <f aca="true">IF(O672="","",O672-TODAY())</f>
        <v>532</v>
      </c>
      <c r="S672" s="29" t="str">
        <f aca="false">IF(C672="&lt;&lt; vazio &gt;&gt;","VAZIA",IF(AND(O672&lt;&gt;"",R672&lt;0),"VENCIDO",IF(AND(O672&lt;&gt;"",R672&lt;=Parametros!$B$10),"PRÓX. VENCIMENTO",IF(F672="Q","QUALIDADE",IF(F672="S","BLOQUEADO",IF(F672="R","RESTRITO/DEVOLUÇÃO",IF(OR(N672="QUAR",N672="QRES"),"QUARENTENA",IF(OR(B672="DESCARTE",B672="DEVOLUÇÃO"),"DESCARTE/DEVOLUÇÃO",IF(AND(D672="",K672&lt;&gt;""),"SEM LOTE",IF(AND(Q672&lt;&gt;"",Q672&gt;=Parametros!$B$11),"PARADO/SEM GIRO","OK"))))))))))</f>
        <v>OK</v>
      </c>
      <c r="T672" s="29" t="str">
        <f aca="false">IF(AND($S672="PARADO/SEM GIRO",$K672="KG",OR(Painel!$B$5="(Todos)",A672=Painel!$B$5)*OR(Painel!$E$5="(Todos)",P672=Painel!$E$5)),$J672+ROW()/10000000,"")</f>
        <v/>
      </c>
      <c r="U672" s="29" t="str">
        <f aca="false">IF(AND($S672="VENCIDO",$K672="KG",OR(Painel!$B$5="(Todos)",A672=Painel!$B$5)*OR(Painel!$E$5="(Todos)",P672=Painel!$E$5)),$J672+ROW()/10000000,"")</f>
        <v/>
      </c>
    </row>
    <row r="673" customFormat="false" ht="15" hidden="false" customHeight="false" outlineLevel="0" collapsed="false">
      <c r="A673" s="29" t="s">
        <v>53</v>
      </c>
      <c r="B673" s="29" t="s">
        <v>1086</v>
      </c>
      <c r="C673" s="29" t="s">
        <v>768</v>
      </c>
      <c r="D673" s="29" t="s">
        <v>1087</v>
      </c>
      <c r="E673" s="29" t="n">
        <v>1</v>
      </c>
      <c r="F673" s="29"/>
      <c r="G673" s="29" t="s">
        <v>1088</v>
      </c>
      <c r="H673" s="30" t="n">
        <v>800</v>
      </c>
      <c r="I673" s="31" t="n">
        <v>46261</v>
      </c>
      <c r="J673" s="30" t="n">
        <v>800</v>
      </c>
      <c r="K673" s="29" t="s">
        <v>120</v>
      </c>
      <c r="L673" s="29" t="s">
        <v>938</v>
      </c>
      <c r="M673" s="29"/>
      <c r="N673" s="29" t="s">
        <v>122</v>
      </c>
      <c r="O673" s="31" t="n">
        <v>46619</v>
      </c>
      <c r="P673" s="29" t="s">
        <v>123</v>
      </c>
      <c r="Q673" s="29" t="n">
        <f aca="false">IFERROR(VALUE(L673),"")</f>
        <v>24</v>
      </c>
      <c r="R673" s="29" t="n">
        <f aca="true">IF(O673="","",O673-TODAY())</f>
        <v>334</v>
      </c>
      <c r="S673" s="29" t="str">
        <f aca="false">IF(C673="&lt;&lt; vazio &gt;&gt;","VAZIA",IF(AND(O673&lt;&gt;"",R673&lt;0),"VENCIDO",IF(AND(O673&lt;&gt;"",R673&lt;=Parametros!$B$10),"PRÓX. VENCIMENTO",IF(F673="Q","QUALIDADE",IF(F673="S","BLOQUEADO",IF(F673="R","RESTRITO/DEVOLUÇÃO",IF(OR(N673="QUAR",N673="QRES"),"QUARENTENA",IF(OR(B673="DESCARTE",B673="DEVOLUÇÃO"),"DESCARTE/DEVOLUÇÃO",IF(AND(D673="",K673&lt;&gt;""),"SEM LOTE",IF(AND(Q673&lt;&gt;"",Q673&gt;=Parametros!$B$11),"PARADO/SEM GIRO","OK"))))))))))</f>
        <v>OK</v>
      </c>
      <c r="T673" s="29" t="str">
        <f aca="false">IF(AND($S673="PARADO/SEM GIRO",$K673="KG",OR(Painel!$B$5="(Todos)",A673=Painel!$B$5)*OR(Painel!$E$5="(Todos)",P673=Painel!$E$5)),$J673+ROW()/10000000,"")</f>
        <v/>
      </c>
      <c r="U673" s="29" t="str">
        <f aca="false">IF(AND($S673="VENCIDO",$K673="KG",OR(Painel!$B$5="(Todos)",A673=Painel!$B$5)*OR(Painel!$E$5="(Todos)",P673=Painel!$E$5)),$J673+ROW()/10000000,"")</f>
        <v/>
      </c>
    </row>
    <row r="674" customFormat="false" ht="15" hidden="false" customHeight="false" outlineLevel="0" collapsed="false">
      <c r="A674" s="29" t="s">
        <v>53</v>
      </c>
      <c r="B674" s="29" t="s">
        <v>1089</v>
      </c>
      <c r="C674" s="29" t="s">
        <v>679</v>
      </c>
      <c r="D674" s="29" t="s">
        <v>1090</v>
      </c>
      <c r="E674" s="29" t="n">
        <v>1</v>
      </c>
      <c r="F674" s="29" t="s">
        <v>268</v>
      </c>
      <c r="G674" s="29" t="s">
        <v>1091</v>
      </c>
      <c r="H674" s="30" t="n">
        <v>1080</v>
      </c>
      <c r="I674" s="31" t="n">
        <v>46282</v>
      </c>
      <c r="J674" s="30" t="n">
        <v>1080</v>
      </c>
      <c r="K674" s="29" t="s">
        <v>120</v>
      </c>
      <c r="L674" s="29" t="s">
        <v>400</v>
      </c>
      <c r="M674" s="29"/>
      <c r="N674" s="29" t="s">
        <v>122</v>
      </c>
      <c r="O674" s="31" t="n">
        <v>46646</v>
      </c>
      <c r="P674" s="29" t="s">
        <v>123</v>
      </c>
      <c r="Q674" s="29" t="n">
        <f aca="false">IFERROR(VALUE(L674),"")</f>
        <v>3</v>
      </c>
      <c r="R674" s="29" t="n">
        <f aca="true">IF(O674="","",O674-TODAY())</f>
        <v>361</v>
      </c>
      <c r="S674" s="29" t="str">
        <f aca="false">IF(C674="&lt;&lt; vazio &gt;&gt;","VAZIA",IF(AND(O674&lt;&gt;"",R674&lt;0),"VENCIDO",IF(AND(O674&lt;&gt;"",R674&lt;=Parametros!$B$10),"PRÓX. VENCIMENTO",IF(F674="Q","QUALIDADE",IF(F674="S","BLOQUEADO",IF(F674="R","RESTRITO/DEVOLUÇÃO",IF(OR(N674="QUAR",N674="QRES"),"QUARENTENA",IF(OR(B674="DESCARTE",B674="DEVOLUÇÃO"),"DESCARTE/DEVOLUÇÃO",IF(AND(D674="",K674&lt;&gt;""),"SEM LOTE",IF(AND(Q674&lt;&gt;"",Q674&gt;=Parametros!$B$11),"PARADO/SEM GIRO","OK"))))))))))</f>
        <v>QUALIDADE</v>
      </c>
      <c r="T674" s="29" t="str">
        <f aca="false">IF(AND($S674="PARADO/SEM GIRO",$K674="KG",OR(Painel!$B$5="(Todos)",A674=Painel!$B$5)*OR(Painel!$E$5="(Todos)",P674=Painel!$E$5)),$J674+ROW()/10000000,"")</f>
        <v/>
      </c>
      <c r="U674" s="29" t="str">
        <f aca="false">IF(AND($S674="VENCIDO",$K674="KG",OR(Painel!$B$5="(Todos)",A674=Painel!$B$5)*OR(Painel!$E$5="(Todos)",P674=Painel!$E$5)),$J674+ROW()/10000000,"")</f>
        <v/>
      </c>
    </row>
    <row r="675" customFormat="false" ht="15" hidden="false" customHeight="false" outlineLevel="0" collapsed="false">
      <c r="A675" s="29" t="s">
        <v>53</v>
      </c>
      <c r="B675" s="29" t="s">
        <v>1092</v>
      </c>
      <c r="C675" s="29" t="s">
        <v>1093</v>
      </c>
      <c r="D675" s="29" t="s">
        <v>1094</v>
      </c>
      <c r="E675" s="29" t="n">
        <v>1</v>
      </c>
      <c r="F675" s="29"/>
      <c r="G675" s="29" t="s">
        <v>1095</v>
      </c>
      <c r="H675" s="30" t="n">
        <v>1000</v>
      </c>
      <c r="I675" s="31" t="n">
        <v>46183</v>
      </c>
      <c r="J675" s="30" t="n">
        <v>1000</v>
      </c>
      <c r="K675" s="29" t="s">
        <v>120</v>
      </c>
      <c r="L675" s="29" t="s">
        <v>1096</v>
      </c>
      <c r="M675" s="29"/>
      <c r="N675" s="29" t="s">
        <v>122</v>
      </c>
      <c r="O675" s="31" t="n">
        <v>46881</v>
      </c>
      <c r="P675" s="29" t="s">
        <v>123</v>
      </c>
      <c r="Q675" s="29" t="n">
        <f aca="false">IFERROR(VALUE(L675),"")</f>
        <v>102</v>
      </c>
      <c r="R675" s="29" t="n">
        <f aca="true">IF(O675="","",O675-TODAY())</f>
        <v>596</v>
      </c>
      <c r="S675" s="29" t="str">
        <f aca="false">IF(C675="&lt;&lt; vazio &gt;&gt;","VAZIA",IF(AND(O675&lt;&gt;"",R675&lt;0),"VENCIDO",IF(AND(O675&lt;&gt;"",R675&lt;=Parametros!$B$10),"PRÓX. VENCIMENTO",IF(F675="Q","QUALIDADE",IF(F675="S","BLOQUEADO",IF(F675="R","RESTRITO/DEVOLUÇÃO",IF(OR(N675="QUAR",N675="QRES"),"QUARENTENA",IF(OR(B675="DESCARTE",B675="DEVOLUÇÃO"),"DESCARTE/DEVOLUÇÃO",IF(AND(D675="",K675&lt;&gt;""),"SEM LOTE",IF(AND(Q675&lt;&gt;"",Q675&gt;=Parametros!$B$11),"PARADO/SEM GIRO","OK"))))))))))</f>
        <v>PARADO/SEM GIRO</v>
      </c>
      <c r="T675" s="29" t="n">
        <f aca="false">IF(AND($S675="PARADO/SEM GIRO",$K675="KG",OR(Painel!$B$5="(Todos)",A675=Painel!$B$5)*OR(Painel!$E$5="(Todos)",P675=Painel!$E$5)),$J675+ROW()/10000000,"")</f>
        <v>1000.0000675</v>
      </c>
      <c r="U675" s="29" t="str">
        <f aca="false">IF(AND($S675="VENCIDO",$K675="KG",OR(Painel!$B$5="(Todos)",A675=Painel!$B$5)*OR(Painel!$E$5="(Todos)",P675=Painel!$E$5)),$J675+ROW()/10000000,"")</f>
        <v/>
      </c>
    </row>
    <row r="676" customFormat="false" ht="15" hidden="false" customHeight="false" outlineLevel="0" collapsed="false">
      <c r="A676" s="29" t="s">
        <v>53</v>
      </c>
      <c r="B676" s="29" t="s">
        <v>1097</v>
      </c>
      <c r="C676" s="29" t="s">
        <v>876</v>
      </c>
      <c r="D676" s="29" t="s">
        <v>901</v>
      </c>
      <c r="E676" s="29" t="n">
        <v>1</v>
      </c>
      <c r="F676" s="29"/>
      <c r="G676" s="29" t="s">
        <v>1098</v>
      </c>
      <c r="H676" s="30" t="n">
        <v>720</v>
      </c>
      <c r="I676" s="31" t="n">
        <v>46282</v>
      </c>
      <c r="J676" s="30" t="n">
        <v>720</v>
      </c>
      <c r="K676" s="29" t="s">
        <v>120</v>
      </c>
      <c r="L676" s="29" t="s">
        <v>400</v>
      </c>
      <c r="M676" s="29"/>
      <c r="N676" s="29" t="s">
        <v>122</v>
      </c>
      <c r="O676" s="31" t="n">
        <v>46822</v>
      </c>
      <c r="P676" s="29" t="s">
        <v>123</v>
      </c>
      <c r="Q676" s="29" t="n">
        <f aca="false">IFERROR(VALUE(L676),"")</f>
        <v>3</v>
      </c>
      <c r="R676" s="29" t="n">
        <f aca="true">IF(O676="","",O676-TODAY())</f>
        <v>537</v>
      </c>
      <c r="S676" s="29" t="str">
        <f aca="false">IF(C676="&lt;&lt; vazio &gt;&gt;","VAZIA",IF(AND(O676&lt;&gt;"",R676&lt;0),"VENCIDO",IF(AND(O676&lt;&gt;"",R676&lt;=Parametros!$B$10),"PRÓX. VENCIMENTO",IF(F676="Q","QUALIDADE",IF(F676="S","BLOQUEADO",IF(F676="R","RESTRITO/DEVOLUÇÃO",IF(OR(N676="QUAR",N676="QRES"),"QUARENTENA",IF(OR(B676="DESCARTE",B676="DEVOLUÇÃO"),"DESCARTE/DEVOLUÇÃO",IF(AND(D676="",K676&lt;&gt;""),"SEM LOTE",IF(AND(Q676&lt;&gt;"",Q676&gt;=Parametros!$B$11),"PARADO/SEM GIRO","OK"))))))))))</f>
        <v>OK</v>
      </c>
      <c r="T676" s="29" t="str">
        <f aca="false">IF(AND($S676="PARADO/SEM GIRO",$K676="KG",OR(Painel!$B$5="(Todos)",A676=Painel!$B$5)*OR(Painel!$E$5="(Todos)",P676=Painel!$E$5)),$J676+ROW()/10000000,"")</f>
        <v/>
      </c>
      <c r="U676" s="29" t="str">
        <f aca="false">IF(AND($S676="VENCIDO",$K676="KG",OR(Painel!$B$5="(Todos)",A676=Painel!$B$5)*OR(Painel!$E$5="(Todos)",P676=Painel!$E$5)),$J676+ROW()/10000000,"")</f>
        <v/>
      </c>
    </row>
    <row r="677" customFormat="false" ht="15" hidden="false" customHeight="false" outlineLevel="0" collapsed="false">
      <c r="A677" s="29" t="s">
        <v>53</v>
      </c>
      <c r="B677" s="29" t="s">
        <v>1099</v>
      </c>
      <c r="C677" s="29" t="s">
        <v>222</v>
      </c>
      <c r="D677" s="29" t="s">
        <v>738</v>
      </c>
      <c r="E677" s="29" t="n">
        <v>1</v>
      </c>
      <c r="F677" s="29" t="s">
        <v>268</v>
      </c>
      <c r="G677" s="29" t="s">
        <v>1100</v>
      </c>
      <c r="H677" s="30" t="n">
        <v>1000</v>
      </c>
      <c r="I677" s="31" t="n">
        <v>46279</v>
      </c>
      <c r="J677" s="30" t="n">
        <v>1000</v>
      </c>
      <c r="K677" s="29" t="s">
        <v>120</v>
      </c>
      <c r="L677" s="29" t="s">
        <v>350</v>
      </c>
      <c r="M677" s="29"/>
      <c r="N677" s="29" t="s">
        <v>122</v>
      </c>
      <c r="O677" s="31" t="n">
        <v>46826</v>
      </c>
      <c r="P677" s="29" t="s">
        <v>123</v>
      </c>
      <c r="Q677" s="29" t="n">
        <f aca="false">IFERROR(VALUE(L677),"")</f>
        <v>6</v>
      </c>
      <c r="R677" s="29" t="n">
        <f aca="true">IF(O677="","",O677-TODAY())</f>
        <v>541</v>
      </c>
      <c r="S677" s="29" t="str">
        <f aca="false">IF(C677="&lt;&lt; vazio &gt;&gt;","VAZIA",IF(AND(O677&lt;&gt;"",R677&lt;0),"VENCIDO",IF(AND(O677&lt;&gt;"",R677&lt;=Parametros!$B$10),"PRÓX. VENCIMENTO",IF(F677="Q","QUALIDADE",IF(F677="S","BLOQUEADO",IF(F677="R","RESTRITO/DEVOLUÇÃO",IF(OR(N677="QUAR",N677="QRES"),"QUARENTENA",IF(OR(B677="DESCARTE",B677="DEVOLUÇÃO"),"DESCARTE/DEVOLUÇÃO",IF(AND(D677="",K677&lt;&gt;""),"SEM LOTE",IF(AND(Q677&lt;&gt;"",Q677&gt;=Parametros!$B$11),"PARADO/SEM GIRO","OK"))))))))))</f>
        <v>QUALIDADE</v>
      </c>
      <c r="T677" s="29" t="str">
        <f aca="false">IF(AND($S677="PARADO/SEM GIRO",$K677="KG",OR(Painel!$B$5="(Todos)",A677=Painel!$B$5)*OR(Painel!$E$5="(Todos)",P677=Painel!$E$5)),$J677+ROW()/10000000,"")</f>
        <v/>
      </c>
      <c r="U677" s="29" t="str">
        <f aca="false">IF(AND($S677="VENCIDO",$K677="KG",OR(Painel!$B$5="(Todos)",A677=Painel!$B$5)*OR(Painel!$E$5="(Todos)",P677=Painel!$E$5)),$J677+ROW()/10000000,"")</f>
        <v/>
      </c>
    </row>
    <row r="678" customFormat="false" ht="15" hidden="false" customHeight="false" outlineLevel="0" collapsed="false">
      <c r="A678" s="29" t="s">
        <v>53</v>
      </c>
      <c r="B678" s="29" t="s">
        <v>1101</v>
      </c>
      <c r="C678" s="29" t="s">
        <v>222</v>
      </c>
      <c r="D678" s="29" t="s">
        <v>738</v>
      </c>
      <c r="E678" s="29" t="n">
        <v>1</v>
      </c>
      <c r="F678" s="29" t="s">
        <v>268</v>
      </c>
      <c r="G678" s="29" t="s">
        <v>1102</v>
      </c>
      <c r="H678" s="30" t="n">
        <v>1000</v>
      </c>
      <c r="I678" s="31" t="n">
        <v>46279</v>
      </c>
      <c r="J678" s="30" t="n">
        <v>1000</v>
      </c>
      <c r="K678" s="29" t="s">
        <v>120</v>
      </c>
      <c r="L678" s="29" t="s">
        <v>350</v>
      </c>
      <c r="M678" s="29"/>
      <c r="N678" s="29" t="s">
        <v>122</v>
      </c>
      <c r="O678" s="31" t="n">
        <v>46826</v>
      </c>
      <c r="P678" s="29" t="s">
        <v>123</v>
      </c>
      <c r="Q678" s="29" t="n">
        <f aca="false">IFERROR(VALUE(L678),"")</f>
        <v>6</v>
      </c>
      <c r="R678" s="29" t="n">
        <f aca="true">IF(O678="","",O678-TODAY())</f>
        <v>541</v>
      </c>
      <c r="S678" s="29" t="str">
        <f aca="false">IF(C678="&lt;&lt; vazio &gt;&gt;","VAZIA",IF(AND(O678&lt;&gt;"",R678&lt;0),"VENCIDO",IF(AND(O678&lt;&gt;"",R678&lt;=Parametros!$B$10),"PRÓX. VENCIMENTO",IF(F678="Q","QUALIDADE",IF(F678="S","BLOQUEADO",IF(F678="R","RESTRITO/DEVOLUÇÃO",IF(OR(N678="QUAR",N678="QRES"),"QUARENTENA",IF(OR(B678="DESCARTE",B678="DEVOLUÇÃO"),"DESCARTE/DEVOLUÇÃO",IF(AND(D678="",K678&lt;&gt;""),"SEM LOTE",IF(AND(Q678&lt;&gt;"",Q678&gt;=Parametros!$B$11),"PARADO/SEM GIRO","OK"))))))))))</f>
        <v>QUALIDADE</v>
      </c>
      <c r="T678" s="29" t="str">
        <f aca="false">IF(AND($S678="PARADO/SEM GIRO",$K678="KG",OR(Painel!$B$5="(Todos)",A678=Painel!$B$5)*OR(Painel!$E$5="(Todos)",P678=Painel!$E$5)),$J678+ROW()/10000000,"")</f>
        <v/>
      </c>
      <c r="U678" s="29" t="str">
        <f aca="false">IF(AND($S678="VENCIDO",$K678="KG",OR(Painel!$B$5="(Todos)",A678=Painel!$B$5)*OR(Painel!$E$5="(Todos)",P678=Painel!$E$5)),$J678+ROW()/10000000,"")</f>
        <v/>
      </c>
    </row>
    <row r="679" customFormat="false" ht="15" hidden="false" customHeight="false" outlineLevel="0" collapsed="false">
      <c r="A679" s="29" t="s">
        <v>53</v>
      </c>
      <c r="B679" s="29" t="s">
        <v>1103</v>
      </c>
      <c r="C679" s="29" t="s">
        <v>308</v>
      </c>
      <c r="D679" s="29" t="s">
        <v>394</v>
      </c>
      <c r="E679" s="29" t="n">
        <v>1</v>
      </c>
      <c r="F679" s="29"/>
      <c r="G679" s="29" t="s">
        <v>1104</v>
      </c>
      <c r="H679" s="30" t="n">
        <v>315</v>
      </c>
      <c r="I679" s="31" t="n">
        <v>46275</v>
      </c>
      <c r="J679" s="30" t="n">
        <v>315</v>
      </c>
      <c r="K679" s="29" t="s">
        <v>120</v>
      </c>
      <c r="L679" s="29" t="s">
        <v>121</v>
      </c>
      <c r="M679" s="29"/>
      <c r="N679" s="29" t="s">
        <v>122</v>
      </c>
      <c r="O679" s="31" t="n">
        <v>46815</v>
      </c>
      <c r="P679" s="29" t="s">
        <v>123</v>
      </c>
      <c r="Q679" s="29" t="n">
        <f aca="false">IFERROR(VALUE(L679),"")</f>
        <v>10</v>
      </c>
      <c r="R679" s="29" t="n">
        <f aca="true">IF(O679="","",O679-TODAY())</f>
        <v>530</v>
      </c>
      <c r="S679" s="29" t="str">
        <f aca="false">IF(C679="&lt;&lt; vazio &gt;&gt;","VAZIA",IF(AND(O679&lt;&gt;"",R679&lt;0),"VENCIDO",IF(AND(O679&lt;&gt;"",R679&lt;=Parametros!$B$10),"PRÓX. VENCIMENTO",IF(F679="Q","QUALIDADE",IF(F679="S","BLOQUEADO",IF(F679="R","RESTRITO/DEVOLUÇÃO",IF(OR(N679="QUAR",N679="QRES"),"QUARENTENA",IF(OR(B679="DESCARTE",B679="DEVOLUÇÃO"),"DESCARTE/DEVOLUÇÃO",IF(AND(D679="",K679&lt;&gt;""),"SEM LOTE",IF(AND(Q679&lt;&gt;"",Q679&gt;=Parametros!$B$11),"PARADO/SEM GIRO","OK"))))))))))</f>
        <v>OK</v>
      </c>
      <c r="T679" s="29" t="str">
        <f aca="false">IF(AND($S679="PARADO/SEM GIRO",$K679="KG",OR(Painel!$B$5="(Todos)",A679=Painel!$B$5)*OR(Painel!$E$5="(Todos)",P679=Painel!$E$5)),$J679+ROW()/10000000,"")</f>
        <v/>
      </c>
      <c r="U679" s="29" t="str">
        <f aca="false">IF(AND($S679="VENCIDO",$K679="KG",OR(Painel!$B$5="(Todos)",A679=Painel!$B$5)*OR(Painel!$E$5="(Todos)",P679=Painel!$E$5)),$J679+ROW()/10000000,"")</f>
        <v/>
      </c>
    </row>
    <row r="680" customFormat="false" ht="15" hidden="false" customHeight="false" outlineLevel="0" collapsed="false">
      <c r="A680" s="29" t="s">
        <v>53</v>
      </c>
      <c r="B680" s="29" t="s">
        <v>1105</v>
      </c>
      <c r="C680" s="29" t="s">
        <v>250</v>
      </c>
      <c r="D680" s="29" t="s">
        <v>727</v>
      </c>
      <c r="E680" s="29" t="n">
        <v>1</v>
      </c>
      <c r="F680" s="29"/>
      <c r="G680" s="29" t="s">
        <v>1106</v>
      </c>
      <c r="H680" s="30" t="n">
        <v>1000</v>
      </c>
      <c r="I680" s="31" t="n">
        <v>46274</v>
      </c>
      <c r="J680" s="30" t="n">
        <v>1000</v>
      </c>
      <c r="K680" s="29" t="s">
        <v>120</v>
      </c>
      <c r="L680" s="29" t="s">
        <v>138</v>
      </c>
      <c r="M680" s="29"/>
      <c r="N680" s="29" t="s">
        <v>122</v>
      </c>
      <c r="O680" s="31" t="n">
        <v>46817</v>
      </c>
      <c r="P680" s="29" t="s">
        <v>123</v>
      </c>
      <c r="Q680" s="29" t="n">
        <f aca="false">IFERROR(VALUE(L680),"")</f>
        <v>11</v>
      </c>
      <c r="R680" s="29" t="n">
        <f aca="true">IF(O680="","",O680-TODAY())</f>
        <v>532</v>
      </c>
      <c r="S680" s="29" t="str">
        <f aca="false">IF(C680="&lt;&lt; vazio &gt;&gt;","VAZIA",IF(AND(O680&lt;&gt;"",R680&lt;0),"VENCIDO",IF(AND(O680&lt;&gt;"",R680&lt;=Parametros!$B$10),"PRÓX. VENCIMENTO",IF(F680="Q","QUALIDADE",IF(F680="S","BLOQUEADO",IF(F680="R","RESTRITO/DEVOLUÇÃO",IF(OR(N680="QUAR",N680="QRES"),"QUARENTENA",IF(OR(B680="DESCARTE",B680="DEVOLUÇÃO"),"DESCARTE/DEVOLUÇÃO",IF(AND(D680="",K680&lt;&gt;""),"SEM LOTE",IF(AND(Q680&lt;&gt;"",Q680&gt;=Parametros!$B$11),"PARADO/SEM GIRO","OK"))))))))))</f>
        <v>OK</v>
      </c>
      <c r="T680" s="29" t="str">
        <f aca="false">IF(AND($S680="PARADO/SEM GIRO",$K680="KG",OR(Painel!$B$5="(Todos)",A680=Painel!$B$5)*OR(Painel!$E$5="(Todos)",P680=Painel!$E$5)),$J680+ROW()/10000000,"")</f>
        <v/>
      </c>
      <c r="U680" s="29" t="str">
        <f aca="false">IF(AND($S680="VENCIDO",$K680="KG",OR(Painel!$B$5="(Todos)",A680=Painel!$B$5)*OR(Painel!$E$5="(Todos)",P680=Painel!$E$5)),$J680+ROW()/10000000,"")</f>
        <v/>
      </c>
    </row>
    <row r="681" customFormat="false" ht="15" hidden="false" customHeight="false" outlineLevel="0" collapsed="false">
      <c r="A681" s="29" t="s">
        <v>53</v>
      </c>
      <c r="B681" s="29" t="s">
        <v>1107</v>
      </c>
      <c r="C681" s="29" t="s">
        <v>876</v>
      </c>
      <c r="D681" s="29" t="s">
        <v>877</v>
      </c>
      <c r="E681" s="29" t="n">
        <v>1</v>
      </c>
      <c r="F681" s="29"/>
      <c r="G681" s="29" t="s">
        <v>1108</v>
      </c>
      <c r="H681" s="30" t="n">
        <v>670</v>
      </c>
      <c r="I681" s="31" t="n">
        <v>46279</v>
      </c>
      <c r="J681" s="30" t="n">
        <v>670</v>
      </c>
      <c r="K681" s="29" t="s">
        <v>120</v>
      </c>
      <c r="L681" s="29" t="s">
        <v>350</v>
      </c>
      <c r="M681" s="29"/>
      <c r="N681" s="29" t="s">
        <v>122</v>
      </c>
      <c r="O681" s="31" t="n">
        <v>46821</v>
      </c>
      <c r="P681" s="29" t="s">
        <v>123</v>
      </c>
      <c r="Q681" s="29" t="n">
        <f aca="false">IFERROR(VALUE(L681),"")</f>
        <v>6</v>
      </c>
      <c r="R681" s="29" t="n">
        <f aca="true">IF(O681="","",O681-TODAY())</f>
        <v>536</v>
      </c>
      <c r="S681" s="29" t="str">
        <f aca="false">IF(C681="&lt;&lt; vazio &gt;&gt;","VAZIA",IF(AND(O681&lt;&gt;"",R681&lt;0),"VENCIDO",IF(AND(O681&lt;&gt;"",R681&lt;=Parametros!$B$10),"PRÓX. VENCIMENTO",IF(F681="Q","QUALIDADE",IF(F681="S","BLOQUEADO",IF(F681="R","RESTRITO/DEVOLUÇÃO",IF(OR(N681="QUAR",N681="QRES"),"QUARENTENA",IF(OR(B681="DESCARTE",B681="DEVOLUÇÃO"),"DESCARTE/DEVOLUÇÃO",IF(AND(D681="",K681&lt;&gt;""),"SEM LOTE",IF(AND(Q681&lt;&gt;"",Q681&gt;=Parametros!$B$11),"PARADO/SEM GIRO","OK"))))))))))</f>
        <v>OK</v>
      </c>
      <c r="T681" s="29" t="str">
        <f aca="false">IF(AND($S681="PARADO/SEM GIRO",$K681="KG",OR(Painel!$B$5="(Todos)",A681=Painel!$B$5)*OR(Painel!$E$5="(Todos)",P681=Painel!$E$5)),$J681+ROW()/10000000,"")</f>
        <v/>
      </c>
      <c r="U681" s="29" t="str">
        <f aca="false">IF(AND($S681="VENCIDO",$K681="KG",OR(Painel!$B$5="(Todos)",A681=Painel!$B$5)*OR(Painel!$E$5="(Todos)",P681=Painel!$E$5)),$J681+ROW()/10000000,"")</f>
        <v/>
      </c>
    </row>
    <row r="682" customFormat="false" ht="15" hidden="false" customHeight="false" outlineLevel="0" collapsed="false">
      <c r="A682" s="29" t="s">
        <v>53</v>
      </c>
      <c r="B682" s="29" t="s">
        <v>1109</v>
      </c>
      <c r="C682" s="29" t="s">
        <v>222</v>
      </c>
      <c r="D682" s="29" t="s">
        <v>675</v>
      </c>
      <c r="E682" s="29" t="n">
        <v>1</v>
      </c>
      <c r="F682" s="29" t="s">
        <v>137</v>
      </c>
      <c r="G682" s="29" t="s">
        <v>1110</v>
      </c>
      <c r="H682" s="30" t="n">
        <v>980</v>
      </c>
      <c r="I682" s="31" t="n">
        <v>46259</v>
      </c>
      <c r="J682" s="30" t="n">
        <v>980</v>
      </c>
      <c r="K682" s="29" t="s">
        <v>120</v>
      </c>
      <c r="L682" s="29" t="s">
        <v>677</v>
      </c>
      <c r="M682" s="29"/>
      <c r="N682" s="29" t="s">
        <v>122</v>
      </c>
      <c r="O682" s="31" t="n">
        <v>46797</v>
      </c>
      <c r="P682" s="29" t="s">
        <v>123</v>
      </c>
      <c r="Q682" s="29" t="n">
        <f aca="false">IFERROR(VALUE(L682),"")</f>
        <v>26</v>
      </c>
      <c r="R682" s="29" t="n">
        <f aca="true">IF(O682="","",O682-TODAY())</f>
        <v>512</v>
      </c>
      <c r="S682" s="29" t="str">
        <f aca="false">IF(C682="&lt;&lt; vazio &gt;&gt;","VAZIA",IF(AND(O682&lt;&gt;"",R682&lt;0),"VENCIDO",IF(AND(O682&lt;&gt;"",R682&lt;=Parametros!$B$10),"PRÓX. VENCIMENTO",IF(F682="Q","QUALIDADE",IF(F682="S","BLOQUEADO",IF(F682="R","RESTRITO/DEVOLUÇÃO",IF(OR(N682="QUAR",N682="QRES"),"QUARENTENA",IF(OR(B682="DESCARTE",B682="DEVOLUÇÃO"),"DESCARTE/DEVOLUÇÃO",IF(AND(D682="",K682&lt;&gt;""),"SEM LOTE",IF(AND(Q682&lt;&gt;"",Q682&gt;=Parametros!$B$11),"PARADO/SEM GIRO","OK"))))))))))</f>
        <v>BLOQUEADO</v>
      </c>
      <c r="T682" s="29" t="str">
        <f aca="false">IF(AND($S682="PARADO/SEM GIRO",$K682="KG",OR(Painel!$B$5="(Todos)",A682=Painel!$B$5)*OR(Painel!$E$5="(Todos)",P682=Painel!$E$5)),$J682+ROW()/10000000,"")</f>
        <v/>
      </c>
      <c r="U682" s="29" t="str">
        <f aca="false">IF(AND($S682="VENCIDO",$K682="KG",OR(Painel!$B$5="(Todos)",A682=Painel!$B$5)*OR(Painel!$E$5="(Todos)",P682=Painel!$E$5)),$J682+ROW()/10000000,"")</f>
        <v/>
      </c>
    </row>
    <row r="683" customFormat="false" ht="15" hidden="false" customHeight="false" outlineLevel="0" collapsed="false">
      <c r="A683" s="29" t="s">
        <v>53</v>
      </c>
      <c r="B683" s="29" t="s">
        <v>1111</v>
      </c>
      <c r="C683" s="29" t="s">
        <v>167</v>
      </c>
      <c r="D683" s="29" t="s">
        <v>1022</v>
      </c>
      <c r="E683" s="29" t="n">
        <v>1</v>
      </c>
      <c r="F683" s="29" t="s">
        <v>268</v>
      </c>
      <c r="G683" s="29" t="s">
        <v>1112</v>
      </c>
      <c r="H683" s="30" t="n">
        <v>590.4</v>
      </c>
      <c r="I683" s="31" t="n">
        <v>46284</v>
      </c>
      <c r="J683" s="30" t="n">
        <v>590.4</v>
      </c>
      <c r="K683" s="29" t="s">
        <v>120</v>
      </c>
      <c r="L683" s="29" t="s">
        <v>388</v>
      </c>
      <c r="M683" s="29"/>
      <c r="N683" s="29" t="s">
        <v>122</v>
      </c>
      <c r="O683" s="31" t="n">
        <v>46831</v>
      </c>
      <c r="P683" s="29" t="s">
        <v>123</v>
      </c>
      <c r="Q683" s="29" t="n">
        <f aca="false">IFERROR(VALUE(L683),"")</f>
        <v>1</v>
      </c>
      <c r="R683" s="29" t="n">
        <f aca="true">IF(O683="","",O683-TODAY())</f>
        <v>546</v>
      </c>
      <c r="S683" s="29" t="str">
        <f aca="false">IF(C683="&lt;&lt; vazio &gt;&gt;","VAZIA",IF(AND(O683&lt;&gt;"",R683&lt;0),"VENCIDO",IF(AND(O683&lt;&gt;"",R683&lt;=Parametros!$B$10),"PRÓX. VENCIMENTO",IF(F683="Q","QUALIDADE",IF(F683="S","BLOQUEADO",IF(F683="R","RESTRITO/DEVOLUÇÃO",IF(OR(N683="QUAR",N683="QRES"),"QUARENTENA",IF(OR(B683="DESCARTE",B683="DEVOLUÇÃO"),"DESCARTE/DEVOLUÇÃO",IF(AND(D683="",K683&lt;&gt;""),"SEM LOTE",IF(AND(Q683&lt;&gt;"",Q683&gt;=Parametros!$B$11),"PARADO/SEM GIRO","OK"))))))))))</f>
        <v>QUALIDADE</v>
      </c>
      <c r="T683" s="29" t="str">
        <f aca="false">IF(AND($S683="PARADO/SEM GIRO",$K683="KG",OR(Painel!$B$5="(Todos)",A683=Painel!$B$5)*OR(Painel!$E$5="(Todos)",P683=Painel!$E$5)),$J683+ROW()/10000000,"")</f>
        <v/>
      </c>
      <c r="U683" s="29" t="str">
        <f aca="false">IF(AND($S683="VENCIDO",$K683="KG",OR(Painel!$B$5="(Todos)",A683=Painel!$B$5)*OR(Painel!$E$5="(Todos)",P683=Painel!$E$5)),$J683+ROW()/10000000,"")</f>
        <v/>
      </c>
    </row>
    <row r="684" customFormat="false" ht="15" hidden="false" customHeight="false" outlineLevel="0" collapsed="false">
      <c r="A684" s="29" t="s">
        <v>53</v>
      </c>
      <c r="B684" s="29" t="s">
        <v>1113</v>
      </c>
      <c r="C684" s="29" t="s">
        <v>325</v>
      </c>
      <c r="D684" s="29" t="s">
        <v>1062</v>
      </c>
      <c r="E684" s="29" t="n">
        <v>1</v>
      </c>
      <c r="F684" s="29" t="s">
        <v>268</v>
      </c>
      <c r="G684" s="29" t="s">
        <v>1114</v>
      </c>
      <c r="H684" s="30" t="n">
        <v>1102.5</v>
      </c>
      <c r="I684" s="31" t="n">
        <v>46278</v>
      </c>
      <c r="J684" s="30" t="n">
        <v>1102.5</v>
      </c>
      <c r="K684" s="29" t="s">
        <v>120</v>
      </c>
      <c r="L684" s="29" t="s">
        <v>328</v>
      </c>
      <c r="M684" s="29"/>
      <c r="N684" s="29" t="s">
        <v>122</v>
      </c>
      <c r="O684" s="31" t="n">
        <v>46643</v>
      </c>
      <c r="P684" s="29" t="s">
        <v>123</v>
      </c>
      <c r="Q684" s="29" t="n">
        <f aca="false">IFERROR(VALUE(L684),"")</f>
        <v>7</v>
      </c>
      <c r="R684" s="29" t="n">
        <f aca="true">IF(O684="","",O684-TODAY())</f>
        <v>358</v>
      </c>
      <c r="S684" s="29" t="str">
        <f aca="false">IF(C684="&lt;&lt; vazio &gt;&gt;","VAZIA",IF(AND(O684&lt;&gt;"",R684&lt;0),"VENCIDO",IF(AND(O684&lt;&gt;"",R684&lt;=Parametros!$B$10),"PRÓX. VENCIMENTO",IF(F684="Q","QUALIDADE",IF(F684="S","BLOQUEADO",IF(F684="R","RESTRITO/DEVOLUÇÃO",IF(OR(N684="QUAR",N684="QRES"),"QUARENTENA",IF(OR(B684="DESCARTE",B684="DEVOLUÇÃO"),"DESCARTE/DEVOLUÇÃO",IF(AND(D684="",K684&lt;&gt;""),"SEM LOTE",IF(AND(Q684&lt;&gt;"",Q684&gt;=Parametros!$B$11),"PARADO/SEM GIRO","OK"))))))))))</f>
        <v>QUALIDADE</v>
      </c>
      <c r="T684" s="29" t="str">
        <f aca="false">IF(AND($S684="PARADO/SEM GIRO",$K684="KG",OR(Painel!$B$5="(Todos)",A684=Painel!$B$5)*OR(Painel!$E$5="(Todos)",P684=Painel!$E$5)),$J684+ROW()/10000000,"")</f>
        <v/>
      </c>
      <c r="U684" s="29" t="str">
        <f aca="false">IF(AND($S684="VENCIDO",$K684="KG",OR(Painel!$B$5="(Todos)",A684=Painel!$B$5)*OR(Painel!$E$5="(Todos)",P684=Painel!$E$5)),$J684+ROW()/10000000,"")</f>
        <v/>
      </c>
    </row>
    <row r="685" customFormat="false" ht="15" hidden="false" customHeight="false" outlineLevel="0" collapsed="false">
      <c r="A685" s="29" t="s">
        <v>53</v>
      </c>
      <c r="B685" s="29" t="s">
        <v>1115</v>
      </c>
      <c r="C685" s="29" t="s">
        <v>785</v>
      </c>
      <c r="D685" s="29" t="s">
        <v>1071</v>
      </c>
      <c r="E685" s="29" t="n">
        <v>1</v>
      </c>
      <c r="F685" s="29" t="s">
        <v>268</v>
      </c>
      <c r="G685" s="29" t="s">
        <v>1116</v>
      </c>
      <c r="H685" s="30" t="n">
        <v>1000</v>
      </c>
      <c r="I685" s="31" t="n">
        <v>46279</v>
      </c>
      <c r="J685" s="30" t="n">
        <v>1000</v>
      </c>
      <c r="K685" s="29" t="s">
        <v>120</v>
      </c>
      <c r="L685" s="29" t="s">
        <v>350</v>
      </c>
      <c r="M685" s="29"/>
      <c r="N685" s="29" t="s">
        <v>122</v>
      </c>
      <c r="O685" s="31" t="n">
        <v>46826</v>
      </c>
      <c r="P685" s="29" t="s">
        <v>123</v>
      </c>
      <c r="Q685" s="29" t="n">
        <f aca="false">IFERROR(VALUE(L685),"")</f>
        <v>6</v>
      </c>
      <c r="R685" s="29" t="n">
        <f aca="true">IF(O685="","",O685-TODAY())</f>
        <v>541</v>
      </c>
      <c r="S685" s="29" t="str">
        <f aca="false">IF(C685="&lt;&lt; vazio &gt;&gt;","VAZIA",IF(AND(O685&lt;&gt;"",R685&lt;0),"VENCIDO",IF(AND(O685&lt;&gt;"",R685&lt;=Parametros!$B$10),"PRÓX. VENCIMENTO",IF(F685="Q","QUALIDADE",IF(F685="S","BLOQUEADO",IF(F685="R","RESTRITO/DEVOLUÇÃO",IF(OR(N685="QUAR",N685="QRES"),"QUARENTENA",IF(OR(B685="DESCARTE",B685="DEVOLUÇÃO"),"DESCARTE/DEVOLUÇÃO",IF(AND(D685="",K685&lt;&gt;""),"SEM LOTE",IF(AND(Q685&lt;&gt;"",Q685&gt;=Parametros!$B$11),"PARADO/SEM GIRO","OK"))))))))))</f>
        <v>QUALIDADE</v>
      </c>
      <c r="T685" s="29" t="str">
        <f aca="false">IF(AND($S685="PARADO/SEM GIRO",$K685="KG",OR(Painel!$B$5="(Todos)",A685=Painel!$B$5)*OR(Painel!$E$5="(Todos)",P685=Painel!$E$5)),$J685+ROW()/10000000,"")</f>
        <v/>
      </c>
      <c r="U685" s="29" t="str">
        <f aca="false">IF(AND($S685="VENCIDO",$K685="KG",OR(Painel!$B$5="(Todos)",A685=Painel!$B$5)*OR(Painel!$E$5="(Todos)",P685=Painel!$E$5)),$J685+ROW()/10000000,"")</f>
        <v/>
      </c>
    </row>
    <row r="686" customFormat="false" ht="15" hidden="false" customHeight="false" outlineLevel="0" collapsed="false">
      <c r="A686" s="29" t="s">
        <v>53</v>
      </c>
      <c r="B686" s="29" t="s">
        <v>1117</v>
      </c>
      <c r="C686" s="29" t="s">
        <v>250</v>
      </c>
      <c r="D686" s="29" t="s">
        <v>727</v>
      </c>
      <c r="E686" s="29" t="n">
        <v>1</v>
      </c>
      <c r="F686" s="29"/>
      <c r="G686" s="29" t="s">
        <v>1118</v>
      </c>
      <c r="H686" s="30" t="n">
        <v>600</v>
      </c>
      <c r="I686" s="31" t="n">
        <v>46274</v>
      </c>
      <c r="J686" s="30" t="n">
        <v>600</v>
      </c>
      <c r="K686" s="29" t="s">
        <v>120</v>
      </c>
      <c r="L686" s="29" t="s">
        <v>138</v>
      </c>
      <c r="M686" s="29"/>
      <c r="N686" s="29" t="s">
        <v>122</v>
      </c>
      <c r="O686" s="31" t="n">
        <v>46817</v>
      </c>
      <c r="P686" s="29" t="s">
        <v>123</v>
      </c>
      <c r="Q686" s="29" t="n">
        <f aca="false">IFERROR(VALUE(L686),"")</f>
        <v>11</v>
      </c>
      <c r="R686" s="29" t="n">
        <f aca="true">IF(O686="","",O686-TODAY())</f>
        <v>532</v>
      </c>
      <c r="S686" s="29" t="str">
        <f aca="false">IF(C686="&lt;&lt; vazio &gt;&gt;","VAZIA",IF(AND(O686&lt;&gt;"",R686&lt;0),"VENCIDO",IF(AND(O686&lt;&gt;"",R686&lt;=Parametros!$B$10),"PRÓX. VENCIMENTO",IF(F686="Q","QUALIDADE",IF(F686="S","BLOQUEADO",IF(F686="R","RESTRITO/DEVOLUÇÃO",IF(OR(N686="QUAR",N686="QRES"),"QUARENTENA",IF(OR(B686="DESCARTE",B686="DEVOLUÇÃO"),"DESCARTE/DEVOLUÇÃO",IF(AND(D686="",K686&lt;&gt;""),"SEM LOTE",IF(AND(Q686&lt;&gt;"",Q686&gt;=Parametros!$B$11),"PARADO/SEM GIRO","OK"))))))))))</f>
        <v>OK</v>
      </c>
      <c r="T686" s="29" t="str">
        <f aca="false">IF(AND($S686="PARADO/SEM GIRO",$K686="KG",OR(Painel!$B$5="(Todos)",A686=Painel!$B$5)*OR(Painel!$E$5="(Todos)",P686=Painel!$E$5)),$J686+ROW()/10000000,"")</f>
        <v/>
      </c>
      <c r="U686" s="29" t="str">
        <f aca="false">IF(AND($S686="VENCIDO",$K686="KG",OR(Painel!$B$5="(Todos)",A686=Painel!$B$5)*OR(Painel!$E$5="(Todos)",P686=Painel!$E$5)),$J686+ROW()/10000000,"")</f>
        <v/>
      </c>
    </row>
    <row r="687" customFormat="false" ht="15" hidden="false" customHeight="false" outlineLevel="0" collapsed="false">
      <c r="A687" s="29" t="s">
        <v>53</v>
      </c>
      <c r="B687" s="29" t="s">
        <v>1119</v>
      </c>
      <c r="C687" s="29" t="s">
        <v>250</v>
      </c>
      <c r="D687" s="29" t="s">
        <v>727</v>
      </c>
      <c r="E687" s="29" t="n">
        <v>1</v>
      </c>
      <c r="F687" s="29"/>
      <c r="G687" s="29" t="s">
        <v>1120</v>
      </c>
      <c r="H687" s="30" t="n">
        <v>600</v>
      </c>
      <c r="I687" s="31" t="n">
        <v>46274</v>
      </c>
      <c r="J687" s="30" t="n">
        <v>600</v>
      </c>
      <c r="K687" s="29" t="s">
        <v>120</v>
      </c>
      <c r="L687" s="29" t="s">
        <v>138</v>
      </c>
      <c r="M687" s="29"/>
      <c r="N687" s="29" t="s">
        <v>122</v>
      </c>
      <c r="O687" s="31" t="n">
        <v>46817</v>
      </c>
      <c r="P687" s="29" t="s">
        <v>123</v>
      </c>
      <c r="Q687" s="29" t="n">
        <f aca="false">IFERROR(VALUE(L687),"")</f>
        <v>11</v>
      </c>
      <c r="R687" s="29" t="n">
        <f aca="true">IF(O687="","",O687-TODAY())</f>
        <v>532</v>
      </c>
      <c r="S687" s="29" t="str">
        <f aca="false">IF(C687="&lt;&lt; vazio &gt;&gt;","VAZIA",IF(AND(O687&lt;&gt;"",R687&lt;0),"VENCIDO",IF(AND(O687&lt;&gt;"",R687&lt;=Parametros!$B$10),"PRÓX. VENCIMENTO",IF(F687="Q","QUALIDADE",IF(F687="S","BLOQUEADO",IF(F687="R","RESTRITO/DEVOLUÇÃO",IF(OR(N687="QUAR",N687="QRES"),"QUARENTENA",IF(OR(B687="DESCARTE",B687="DEVOLUÇÃO"),"DESCARTE/DEVOLUÇÃO",IF(AND(D687="",K687&lt;&gt;""),"SEM LOTE",IF(AND(Q687&lt;&gt;"",Q687&gt;=Parametros!$B$11),"PARADO/SEM GIRO","OK"))))))))))</f>
        <v>OK</v>
      </c>
      <c r="T687" s="29" t="str">
        <f aca="false">IF(AND($S687="PARADO/SEM GIRO",$K687="KG",OR(Painel!$B$5="(Todos)",A687=Painel!$B$5)*OR(Painel!$E$5="(Todos)",P687=Painel!$E$5)),$J687+ROW()/10000000,"")</f>
        <v/>
      </c>
      <c r="U687" s="29" t="str">
        <f aca="false">IF(AND($S687="VENCIDO",$K687="KG",OR(Painel!$B$5="(Todos)",A687=Painel!$B$5)*OR(Painel!$E$5="(Todos)",P687=Painel!$E$5)),$J687+ROW()/10000000,"")</f>
        <v/>
      </c>
    </row>
    <row r="688" customFormat="false" ht="15" hidden="false" customHeight="false" outlineLevel="0" collapsed="false">
      <c r="A688" s="29" t="s">
        <v>53</v>
      </c>
      <c r="B688" s="29" t="s">
        <v>1121</v>
      </c>
      <c r="C688" s="29" t="s">
        <v>707</v>
      </c>
      <c r="D688" s="29" t="s">
        <v>708</v>
      </c>
      <c r="E688" s="29" t="n">
        <v>1</v>
      </c>
      <c r="F688" s="29" t="s">
        <v>268</v>
      </c>
      <c r="G688" s="29" t="s">
        <v>1122</v>
      </c>
      <c r="H688" s="30" t="n">
        <v>800</v>
      </c>
      <c r="I688" s="31" t="n">
        <v>46282</v>
      </c>
      <c r="J688" s="30" t="n">
        <v>800</v>
      </c>
      <c r="K688" s="29" t="s">
        <v>120</v>
      </c>
      <c r="L688" s="29" t="s">
        <v>400</v>
      </c>
      <c r="M688" s="29"/>
      <c r="N688" s="29" t="s">
        <v>122</v>
      </c>
      <c r="O688" s="31" t="n">
        <v>46828</v>
      </c>
      <c r="P688" s="29" t="s">
        <v>123</v>
      </c>
      <c r="Q688" s="29" t="n">
        <f aca="false">IFERROR(VALUE(L688),"")</f>
        <v>3</v>
      </c>
      <c r="R688" s="29" t="n">
        <f aca="true">IF(O688="","",O688-TODAY())</f>
        <v>543</v>
      </c>
      <c r="S688" s="29" t="str">
        <f aca="false">IF(C688="&lt;&lt; vazio &gt;&gt;","VAZIA",IF(AND(O688&lt;&gt;"",R688&lt;0),"VENCIDO",IF(AND(O688&lt;&gt;"",R688&lt;=Parametros!$B$10),"PRÓX. VENCIMENTO",IF(F688="Q","QUALIDADE",IF(F688="S","BLOQUEADO",IF(F688="R","RESTRITO/DEVOLUÇÃO",IF(OR(N688="QUAR",N688="QRES"),"QUARENTENA",IF(OR(B688="DESCARTE",B688="DEVOLUÇÃO"),"DESCARTE/DEVOLUÇÃO",IF(AND(D688="",K688&lt;&gt;""),"SEM LOTE",IF(AND(Q688&lt;&gt;"",Q688&gt;=Parametros!$B$11),"PARADO/SEM GIRO","OK"))))))))))</f>
        <v>QUALIDADE</v>
      </c>
      <c r="T688" s="29" t="str">
        <f aca="false">IF(AND($S688="PARADO/SEM GIRO",$K688="KG",OR(Painel!$B$5="(Todos)",A688=Painel!$B$5)*OR(Painel!$E$5="(Todos)",P688=Painel!$E$5)),$J688+ROW()/10000000,"")</f>
        <v/>
      </c>
      <c r="U688" s="29" t="str">
        <f aca="false">IF(AND($S688="VENCIDO",$K688="KG",OR(Painel!$B$5="(Todos)",A688=Painel!$B$5)*OR(Painel!$E$5="(Todos)",P688=Painel!$E$5)),$J688+ROW()/10000000,"")</f>
        <v/>
      </c>
    </row>
    <row r="689" customFormat="false" ht="15" hidden="false" customHeight="false" outlineLevel="0" collapsed="false">
      <c r="A689" s="29" t="s">
        <v>53</v>
      </c>
      <c r="B689" s="29" t="s">
        <v>1123</v>
      </c>
      <c r="C689" s="29" t="s">
        <v>801</v>
      </c>
      <c r="D689" s="29" t="s">
        <v>873</v>
      </c>
      <c r="E689" s="29" t="n">
        <v>1</v>
      </c>
      <c r="F689" s="29"/>
      <c r="G689" s="29" t="s">
        <v>1124</v>
      </c>
      <c r="H689" s="30" t="n">
        <v>1108.8</v>
      </c>
      <c r="I689" s="31" t="n">
        <v>46275</v>
      </c>
      <c r="J689" s="30" t="n">
        <v>1108.8</v>
      </c>
      <c r="K689" s="29" t="s">
        <v>120</v>
      </c>
      <c r="L689" s="29" t="s">
        <v>121</v>
      </c>
      <c r="M689" s="29"/>
      <c r="N689" s="29" t="s">
        <v>122</v>
      </c>
      <c r="O689" s="31" t="n">
        <v>46811</v>
      </c>
      <c r="P689" s="29" t="s">
        <v>123</v>
      </c>
      <c r="Q689" s="29" t="n">
        <f aca="false">IFERROR(VALUE(L689),"")</f>
        <v>10</v>
      </c>
      <c r="R689" s="29" t="n">
        <f aca="true">IF(O689="","",O689-TODAY())</f>
        <v>526</v>
      </c>
      <c r="S689" s="29" t="str">
        <f aca="false">IF(C689="&lt;&lt; vazio &gt;&gt;","VAZIA",IF(AND(O689&lt;&gt;"",R689&lt;0),"VENCIDO",IF(AND(O689&lt;&gt;"",R689&lt;=Parametros!$B$10),"PRÓX. VENCIMENTO",IF(F689="Q","QUALIDADE",IF(F689="S","BLOQUEADO",IF(F689="R","RESTRITO/DEVOLUÇÃO",IF(OR(N689="QUAR",N689="QRES"),"QUARENTENA",IF(OR(B689="DESCARTE",B689="DEVOLUÇÃO"),"DESCARTE/DEVOLUÇÃO",IF(AND(D689="",K689&lt;&gt;""),"SEM LOTE",IF(AND(Q689&lt;&gt;"",Q689&gt;=Parametros!$B$11),"PARADO/SEM GIRO","OK"))))))))))</f>
        <v>OK</v>
      </c>
      <c r="T689" s="29" t="str">
        <f aca="false">IF(AND($S689="PARADO/SEM GIRO",$K689="KG",OR(Painel!$B$5="(Todos)",A689=Painel!$B$5)*OR(Painel!$E$5="(Todos)",P689=Painel!$E$5)),$J689+ROW()/10000000,"")</f>
        <v/>
      </c>
      <c r="U689" s="29" t="str">
        <f aca="false">IF(AND($S689="VENCIDO",$K689="KG",OR(Painel!$B$5="(Todos)",A689=Painel!$B$5)*OR(Painel!$E$5="(Todos)",P689=Painel!$E$5)),$J689+ROW()/10000000,"")</f>
        <v/>
      </c>
    </row>
    <row r="690" customFormat="false" ht="15" hidden="false" customHeight="false" outlineLevel="0" collapsed="false">
      <c r="A690" s="29" t="s">
        <v>53</v>
      </c>
      <c r="B690" s="29" t="s">
        <v>1125</v>
      </c>
      <c r="C690" s="29" t="s">
        <v>581</v>
      </c>
      <c r="D690" s="29" t="s">
        <v>511</v>
      </c>
      <c r="E690" s="29" t="n">
        <v>1</v>
      </c>
      <c r="F690" s="29" t="s">
        <v>268</v>
      </c>
      <c r="G690" s="29" t="s">
        <v>1126</v>
      </c>
      <c r="H690" s="30" t="n">
        <v>315</v>
      </c>
      <c r="I690" s="31" t="n">
        <v>46272</v>
      </c>
      <c r="J690" s="30" t="n">
        <v>315</v>
      </c>
      <c r="K690" s="29" t="s">
        <v>120</v>
      </c>
      <c r="L690" s="29" t="s">
        <v>126</v>
      </c>
      <c r="M690" s="29"/>
      <c r="N690" s="29" t="s">
        <v>122</v>
      </c>
      <c r="O690" s="31" t="n">
        <v>46819</v>
      </c>
      <c r="P690" s="29" t="s">
        <v>123</v>
      </c>
      <c r="Q690" s="29" t="n">
        <f aca="false">IFERROR(VALUE(L690),"")</f>
        <v>13</v>
      </c>
      <c r="R690" s="29" t="n">
        <f aca="true">IF(O690="","",O690-TODAY())</f>
        <v>534</v>
      </c>
      <c r="S690" s="29" t="str">
        <f aca="false">IF(C690="&lt;&lt; vazio &gt;&gt;","VAZIA",IF(AND(O690&lt;&gt;"",R690&lt;0),"VENCIDO",IF(AND(O690&lt;&gt;"",R690&lt;=Parametros!$B$10),"PRÓX. VENCIMENTO",IF(F690="Q","QUALIDADE",IF(F690="S","BLOQUEADO",IF(F690="R","RESTRITO/DEVOLUÇÃO",IF(OR(N690="QUAR",N690="QRES"),"QUARENTENA",IF(OR(B690="DESCARTE",B690="DEVOLUÇÃO"),"DESCARTE/DEVOLUÇÃO",IF(AND(D690="",K690&lt;&gt;""),"SEM LOTE",IF(AND(Q690&lt;&gt;"",Q690&gt;=Parametros!$B$11),"PARADO/SEM GIRO","OK"))))))))))</f>
        <v>QUALIDADE</v>
      </c>
      <c r="T690" s="29" t="str">
        <f aca="false">IF(AND($S690="PARADO/SEM GIRO",$K690="KG",OR(Painel!$B$5="(Todos)",A690=Painel!$B$5)*OR(Painel!$E$5="(Todos)",P690=Painel!$E$5)),$J690+ROW()/10000000,"")</f>
        <v/>
      </c>
      <c r="U690" s="29" t="str">
        <f aca="false">IF(AND($S690="VENCIDO",$K690="KG",OR(Painel!$B$5="(Todos)",A690=Painel!$B$5)*OR(Painel!$E$5="(Todos)",P690=Painel!$E$5)),$J690+ROW()/10000000,"")</f>
        <v/>
      </c>
    </row>
    <row r="691" customFormat="false" ht="15" hidden="false" customHeight="false" outlineLevel="0" collapsed="false">
      <c r="A691" s="29" t="s">
        <v>53</v>
      </c>
      <c r="B691" s="29" t="s">
        <v>1127</v>
      </c>
      <c r="C691" s="29" t="s">
        <v>222</v>
      </c>
      <c r="D691" s="29" t="s">
        <v>1057</v>
      </c>
      <c r="E691" s="29" t="n">
        <v>1</v>
      </c>
      <c r="F691" s="29"/>
      <c r="G691" s="29" t="s">
        <v>1128</v>
      </c>
      <c r="H691" s="30" t="n">
        <v>960</v>
      </c>
      <c r="I691" s="31" t="n">
        <v>46275</v>
      </c>
      <c r="J691" s="30" t="n">
        <v>960</v>
      </c>
      <c r="K691" s="29" t="s">
        <v>120</v>
      </c>
      <c r="L691" s="29" t="s">
        <v>121</v>
      </c>
      <c r="M691" s="29"/>
      <c r="N691" s="29" t="s">
        <v>122</v>
      </c>
      <c r="O691" s="31" t="n">
        <v>46822</v>
      </c>
      <c r="P691" s="29" t="s">
        <v>123</v>
      </c>
      <c r="Q691" s="29" t="n">
        <f aca="false">IFERROR(VALUE(L691),"")</f>
        <v>10</v>
      </c>
      <c r="R691" s="29" t="n">
        <f aca="true">IF(O691="","",O691-TODAY())</f>
        <v>537</v>
      </c>
      <c r="S691" s="29" t="str">
        <f aca="false">IF(C691="&lt;&lt; vazio &gt;&gt;","VAZIA",IF(AND(O691&lt;&gt;"",R691&lt;0),"VENCIDO",IF(AND(O691&lt;&gt;"",R691&lt;=Parametros!$B$10),"PRÓX. VENCIMENTO",IF(F691="Q","QUALIDADE",IF(F691="S","BLOQUEADO",IF(F691="R","RESTRITO/DEVOLUÇÃO",IF(OR(N691="QUAR",N691="QRES"),"QUARENTENA",IF(OR(B691="DESCARTE",B691="DEVOLUÇÃO"),"DESCARTE/DEVOLUÇÃO",IF(AND(D691="",K691&lt;&gt;""),"SEM LOTE",IF(AND(Q691&lt;&gt;"",Q691&gt;=Parametros!$B$11),"PARADO/SEM GIRO","OK"))))))))))</f>
        <v>OK</v>
      </c>
      <c r="T691" s="29" t="str">
        <f aca="false">IF(AND($S691="PARADO/SEM GIRO",$K691="KG",OR(Painel!$B$5="(Todos)",A691=Painel!$B$5)*OR(Painel!$E$5="(Todos)",P691=Painel!$E$5)),$J691+ROW()/10000000,"")</f>
        <v/>
      </c>
      <c r="U691" s="29" t="str">
        <f aca="false">IF(AND($S691="VENCIDO",$K691="KG",OR(Painel!$B$5="(Todos)",A691=Painel!$B$5)*OR(Painel!$E$5="(Todos)",P691=Painel!$E$5)),$J691+ROW()/10000000,"")</f>
        <v/>
      </c>
    </row>
    <row r="692" customFormat="false" ht="15" hidden="false" customHeight="false" outlineLevel="0" collapsed="false">
      <c r="A692" s="29" t="s">
        <v>53</v>
      </c>
      <c r="B692" s="29" t="s">
        <v>1129</v>
      </c>
      <c r="C692" s="29" t="s">
        <v>236</v>
      </c>
      <c r="D692" s="29" t="s">
        <v>1130</v>
      </c>
      <c r="E692" s="29" t="n">
        <v>1</v>
      </c>
      <c r="F692" s="29"/>
      <c r="G692" s="29" t="s">
        <v>1131</v>
      </c>
      <c r="H692" s="30" t="n">
        <v>175</v>
      </c>
      <c r="I692" s="31" t="n">
        <v>45996</v>
      </c>
      <c r="J692" s="30" t="n">
        <v>175</v>
      </c>
      <c r="K692" s="29" t="s">
        <v>120</v>
      </c>
      <c r="L692" s="29" t="s">
        <v>1132</v>
      </c>
      <c r="M692" s="29"/>
      <c r="N692" s="29" t="s">
        <v>1133</v>
      </c>
      <c r="O692" s="31" t="n">
        <v>46548</v>
      </c>
      <c r="P692" s="29" t="s">
        <v>235</v>
      </c>
      <c r="Q692" s="29" t="n">
        <f aca="false">IFERROR(VALUE(L692),"")</f>
        <v>327</v>
      </c>
      <c r="R692" s="29" t="n">
        <f aca="true">IF(O692="","",O692-TODAY())</f>
        <v>263</v>
      </c>
      <c r="S692" s="29" t="str">
        <f aca="false">IF(C692="&lt;&lt; vazio &gt;&gt;","VAZIA",IF(AND(O692&lt;&gt;"",R692&lt;0),"VENCIDO",IF(AND(O692&lt;&gt;"",R692&lt;=Parametros!$B$10),"PRÓX. VENCIMENTO",IF(F692="Q","QUALIDADE",IF(F692="S","BLOQUEADO",IF(F692="R","RESTRITO/DEVOLUÇÃO",IF(OR(N692="QUAR",N692="QRES"),"QUARENTENA",IF(OR(B692="DESCARTE",B692="DEVOLUÇÃO"),"DESCARTE/DEVOLUÇÃO",IF(AND(D692="",K692&lt;&gt;""),"SEM LOTE",IF(AND(Q692&lt;&gt;"",Q692&gt;=Parametros!$B$11),"PARADO/SEM GIRO","OK"))))))))))</f>
        <v>QUARENTENA</v>
      </c>
      <c r="T692" s="29" t="str">
        <f aca="false">IF(AND($S692="PARADO/SEM GIRO",$K692="KG",OR(Painel!$B$5="(Todos)",A692=Painel!$B$5)*OR(Painel!$E$5="(Todos)",P692=Painel!$E$5)),$J692+ROW()/10000000,"")</f>
        <v/>
      </c>
      <c r="U692" s="29" t="str">
        <f aca="false">IF(AND($S692="VENCIDO",$K692="KG",OR(Painel!$B$5="(Todos)",A692=Painel!$B$5)*OR(Painel!$E$5="(Todos)",P692=Painel!$E$5)),$J692+ROW()/10000000,"")</f>
        <v/>
      </c>
    </row>
    <row r="693" customFormat="false" ht="15" hidden="false" customHeight="false" outlineLevel="0" collapsed="false">
      <c r="A693" s="29" t="s">
        <v>53</v>
      </c>
      <c r="B693" s="29" t="s">
        <v>1134</v>
      </c>
      <c r="C693" s="29" t="s">
        <v>398</v>
      </c>
      <c r="D693" s="29" t="s">
        <v>885</v>
      </c>
      <c r="E693" s="29" t="n">
        <v>1</v>
      </c>
      <c r="F693" s="29"/>
      <c r="G693" s="29" t="s">
        <v>1135</v>
      </c>
      <c r="H693" s="30" t="n">
        <v>1102.5</v>
      </c>
      <c r="I693" s="31" t="n">
        <v>46282</v>
      </c>
      <c r="J693" s="30" t="n">
        <v>1102.5</v>
      </c>
      <c r="K693" s="29" t="s">
        <v>120</v>
      </c>
      <c r="L693" s="29" t="s">
        <v>400</v>
      </c>
      <c r="M693" s="29"/>
      <c r="N693" s="29" t="s">
        <v>122</v>
      </c>
      <c r="O693" s="31" t="n">
        <v>46642</v>
      </c>
      <c r="P693" s="29" t="s">
        <v>123</v>
      </c>
      <c r="Q693" s="29" t="n">
        <f aca="false">IFERROR(VALUE(L693),"")</f>
        <v>3</v>
      </c>
      <c r="R693" s="29" t="n">
        <f aca="true">IF(O693="","",O693-TODAY())</f>
        <v>357</v>
      </c>
      <c r="S693" s="29" t="str">
        <f aca="false">IF(C693="&lt;&lt; vazio &gt;&gt;","VAZIA",IF(AND(O693&lt;&gt;"",R693&lt;0),"VENCIDO",IF(AND(O693&lt;&gt;"",R693&lt;=Parametros!$B$10),"PRÓX. VENCIMENTO",IF(F693="Q","QUALIDADE",IF(F693="S","BLOQUEADO",IF(F693="R","RESTRITO/DEVOLUÇÃO",IF(OR(N693="QUAR",N693="QRES"),"QUARENTENA",IF(OR(B693="DESCARTE",B693="DEVOLUÇÃO"),"DESCARTE/DEVOLUÇÃO",IF(AND(D693="",K693&lt;&gt;""),"SEM LOTE",IF(AND(Q693&lt;&gt;"",Q693&gt;=Parametros!$B$11),"PARADO/SEM GIRO","OK"))))))))))</f>
        <v>OK</v>
      </c>
      <c r="T693" s="29" t="str">
        <f aca="false">IF(AND($S693="PARADO/SEM GIRO",$K693="KG",OR(Painel!$B$5="(Todos)",A693=Painel!$B$5)*OR(Painel!$E$5="(Todos)",P693=Painel!$E$5)),$J693+ROW()/10000000,"")</f>
        <v/>
      </c>
      <c r="U693" s="29" t="str">
        <f aca="false">IF(AND($S693="VENCIDO",$K693="KG",OR(Painel!$B$5="(Todos)",A693=Painel!$B$5)*OR(Painel!$E$5="(Todos)",P693=Painel!$E$5)),$J693+ROW()/10000000,"")</f>
        <v/>
      </c>
    </row>
    <row r="694" customFormat="false" ht="15" hidden="false" customHeight="false" outlineLevel="0" collapsed="false">
      <c r="A694" s="29" t="s">
        <v>53</v>
      </c>
      <c r="B694" s="29" t="s">
        <v>1136</v>
      </c>
      <c r="C694" s="29" t="s">
        <v>308</v>
      </c>
      <c r="D694" s="29" t="s">
        <v>730</v>
      </c>
      <c r="E694" s="29" t="n">
        <v>1</v>
      </c>
      <c r="F694" s="29"/>
      <c r="G694" s="29" t="s">
        <v>1137</v>
      </c>
      <c r="H694" s="30" t="n">
        <v>315</v>
      </c>
      <c r="I694" s="31" t="n">
        <v>46276</v>
      </c>
      <c r="J694" s="30" t="n">
        <v>315</v>
      </c>
      <c r="K694" s="29" t="s">
        <v>120</v>
      </c>
      <c r="L694" s="29" t="s">
        <v>133</v>
      </c>
      <c r="M694" s="29"/>
      <c r="N694" s="29" t="s">
        <v>122</v>
      </c>
      <c r="O694" s="31" t="n">
        <v>46817</v>
      </c>
      <c r="P694" s="29" t="s">
        <v>123</v>
      </c>
      <c r="Q694" s="29" t="n">
        <f aca="false">IFERROR(VALUE(L694),"")</f>
        <v>9</v>
      </c>
      <c r="R694" s="29" t="n">
        <f aca="true">IF(O694="","",O694-TODAY())</f>
        <v>532</v>
      </c>
      <c r="S694" s="29" t="str">
        <f aca="false">IF(C694="&lt;&lt; vazio &gt;&gt;","VAZIA",IF(AND(O694&lt;&gt;"",R694&lt;0),"VENCIDO",IF(AND(O694&lt;&gt;"",R694&lt;=Parametros!$B$10),"PRÓX. VENCIMENTO",IF(F694="Q","QUALIDADE",IF(F694="S","BLOQUEADO",IF(F694="R","RESTRITO/DEVOLUÇÃO",IF(OR(N694="QUAR",N694="QRES"),"QUARENTENA",IF(OR(B694="DESCARTE",B694="DEVOLUÇÃO"),"DESCARTE/DEVOLUÇÃO",IF(AND(D694="",K694&lt;&gt;""),"SEM LOTE",IF(AND(Q694&lt;&gt;"",Q694&gt;=Parametros!$B$11),"PARADO/SEM GIRO","OK"))))))))))</f>
        <v>OK</v>
      </c>
      <c r="T694" s="29" t="str">
        <f aca="false">IF(AND($S694="PARADO/SEM GIRO",$K694="KG",OR(Painel!$B$5="(Todos)",A694=Painel!$B$5)*OR(Painel!$E$5="(Todos)",P694=Painel!$E$5)),$J694+ROW()/10000000,"")</f>
        <v/>
      </c>
      <c r="U694" s="29" t="str">
        <f aca="false">IF(AND($S694="VENCIDO",$K694="KG",OR(Painel!$B$5="(Todos)",A694=Painel!$B$5)*OR(Painel!$E$5="(Todos)",P694=Painel!$E$5)),$J694+ROW()/10000000,"")</f>
        <v/>
      </c>
    </row>
    <row r="695" customFormat="false" ht="15" hidden="false" customHeight="false" outlineLevel="0" collapsed="false">
      <c r="A695" s="29" t="s">
        <v>53</v>
      </c>
      <c r="B695" s="29" t="s">
        <v>1138</v>
      </c>
      <c r="C695" s="29" t="s">
        <v>222</v>
      </c>
      <c r="D695" s="29" t="s">
        <v>738</v>
      </c>
      <c r="E695" s="29" t="n">
        <v>1</v>
      </c>
      <c r="F695" s="29" t="s">
        <v>268</v>
      </c>
      <c r="G695" s="29" t="s">
        <v>1139</v>
      </c>
      <c r="H695" s="30" t="n">
        <v>1000</v>
      </c>
      <c r="I695" s="31" t="n">
        <v>46279</v>
      </c>
      <c r="J695" s="30" t="n">
        <v>1000</v>
      </c>
      <c r="K695" s="29" t="s">
        <v>120</v>
      </c>
      <c r="L695" s="29" t="s">
        <v>350</v>
      </c>
      <c r="M695" s="29"/>
      <c r="N695" s="29" t="s">
        <v>122</v>
      </c>
      <c r="O695" s="31" t="n">
        <v>46826</v>
      </c>
      <c r="P695" s="29" t="s">
        <v>123</v>
      </c>
      <c r="Q695" s="29" t="n">
        <f aca="false">IFERROR(VALUE(L695),"")</f>
        <v>6</v>
      </c>
      <c r="R695" s="29" t="n">
        <f aca="true">IF(O695="","",O695-TODAY())</f>
        <v>541</v>
      </c>
      <c r="S695" s="29" t="str">
        <f aca="false">IF(C695="&lt;&lt; vazio &gt;&gt;","VAZIA",IF(AND(O695&lt;&gt;"",R695&lt;0),"VENCIDO",IF(AND(O695&lt;&gt;"",R695&lt;=Parametros!$B$10),"PRÓX. VENCIMENTO",IF(F695="Q","QUALIDADE",IF(F695="S","BLOQUEADO",IF(F695="R","RESTRITO/DEVOLUÇÃO",IF(OR(N695="QUAR",N695="QRES"),"QUARENTENA",IF(OR(B695="DESCARTE",B695="DEVOLUÇÃO"),"DESCARTE/DEVOLUÇÃO",IF(AND(D695="",K695&lt;&gt;""),"SEM LOTE",IF(AND(Q695&lt;&gt;"",Q695&gt;=Parametros!$B$11),"PARADO/SEM GIRO","OK"))))))))))</f>
        <v>QUALIDADE</v>
      </c>
      <c r="T695" s="29" t="str">
        <f aca="false">IF(AND($S695="PARADO/SEM GIRO",$K695="KG",OR(Painel!$B$5="(Todos)",A695=Painel!$B$5)*OR(Painel!$E$5="(Todos)",P695=Painel!$E$5)),$J695+ROW()/10000000,"")</f>
        <v/>
      </c>
      <c r="U695" s="29" t="str">
        <f aca="false">IF(AND($S695="VENCIDO",$K695="KG",OR(Painel!$B$5="(Todos)",A695=Painel!$B$5)*OR(Painel!$E$5="(Todos)",P695=Painel!$E$5)),$J695+ROW()/10000000,"")</f>
        <v/>
      </c>
    </row>
    <row r="696" customFormat="false" ht="15" hidden="false" customHeight="false" outlineLevel="0" collapsed="false">
      <c r="A696" s="29" t="s">
        <v>53</v>
      </c>
      <c r="B696" s="29" t="s">
        <v>1140</v>
      </c>
      <c r="C696" s="29" t="s">
        <v>250</v>
      </c>
      <c r="D696" s="29" t="s">
        <v>727</v>
      </c>
      <c r="E696" s="29" t="n">
        <v>1</v>
      </c>
      <c r="F696" s="29"/>
      <c r="G696" s="29" t="s">
        <v>1141</v>
      </c>
      <c r="H696" s="30" t="n">
        <v>1000</v>
      </c>
      <c r="I696" s="31" t="n">
        <v>46274</v>
      </c>
      <c r="J696" s="30" t="n">
        <v>1000</v>
      </c>
      <c r="K696" s="29" t="s">
        <v>120</v>
      </c>
      <c r="L696" s="29" t="s">
        <v>138</v>
      </c>
      <c r="M696" s="29"/>
      <c r="N696" s="29" t="s">
        <v>122</v>
      </c>
      <c r="O696" s="31" t="n">
        <v>46817</v>
      </c>
      <c r="P696" s="29" t="s">
        <v>123</v>
      </c>
      <c r="Q696" s="29" t="n">
        <f aca="false">IFERROR(VALUE(L696),"")</f>
        <v>11</v>
      </c>
      <c r="R696" s="29" t="n">
        <f aca="true">IF(O696="","",O696-TODAY())</f>
        <v>532</v>
      </c>
      <c r="S696" s="29" t="str">
        <f aca="false">IF(C696="&lt;&lt; vazio &gt;&gt;","VAZIA",IF(AND(O696&lt;&gt;"",R696&lt;0),"VENCIDO",IF(AND(O696&lt;&gt;"",R696&lt;=Parametros!$B$10),"PRÓX. VENCIMENTO",IF(F696="Q","QUALIDADE",IF(F696="S","BLOQUEADO",IF(F696="R","RESTRITO/DEVOLUÇÃO",IF(OR(N696="QUAR",N696="QRES"),"QUARENTENA",IF(OR(B696="DESCARTE",B696="DEVOLUÇÃO"),"DESCARTE/DEVOLUÇÃO",IF(AND(D696="",K696&lt;&gt;""),"SEM LOTE",IF(AND(Q696&lt;&gt;"",Q696&gt;=Parametros!$B$11),"PARADO/SEM GIRO","OK"))))))))))</f>
        <v>OK</v>
      </c>
      <c r="T696" s="29" t="str">
        <f aca="false">IF(AND($S696="PARADO/SEM GIRO",$K696="KG",OR(Painel!$B$5="(Todos)",A696=Painel!$B$5)*OR(Painel!$E$5="(Todos)",P696=Painel!$E$5)),$J696+ROW()/10000000,"")</f>
        <v/>
      </c>
      <c r="U696" s="29" t="str">
        <f aca="false">IF(AND($S696="VENCIDO",$K696="KG",OR(Painel!$B$5="(Todos)",A696=Painel!$B$5)*OR(Painel!$E$5="(Todos)",P696=Painel!$E$5)),$J696+ROW()/10000000,"")</f>
        <v/>
      </c>
    </row>
    <row r="697" customFormat="false" ht="15" hidden="false" customHeight="false" outlineLevel="0" collapsed="false">
      <c r="A697" s="29" t="s">
        <v>53</v>
      </c>
      <c r="B697" s="29" t="s">
        <v>1142</v>
      </c>
      <c r="C697" s="29" t="s">
        <v>222</v>
      </c>
      <c r="D697" s="29" t="s">
        <v>738</v>
      </c>
      <c r="E697" s="29" t="n">
        <v>1</v>
      </c>
      <c r="F697" s="29" t="s">
        <v>268</v>
      </c>
      <c r="G697" s="29" t="s">
        <v>1143</v>
      </c>
      <c r="H697" s="30" t="n">
        <v>1000</v>
      </c>
      <c r="I697" s="31" t="n">
        <v>46279</v>
      </c>
      <c r="J697" s="30" t="n">
        <v>1000</v>
      </c>
      <c r="K697" s="29" t="s">
        <v>120</v>
      </c>
      <c r="L697" s="29" t="s">
        <v>350</v>
      </c>
      <c r="M697" s="29"/>
      <c r="N697" s="29" t="s">
        <v>122</v>
      </c>
      <c r="O697" s="31" t="n">
        <v>46826</v>
      </c>
      <c r="P697" s="29" t="s">
        <v>123</v>
      </c>
      <c r="Q697" s="29" t="n">
        <f aca="false">IFERROR(VALUE(L697),"")</f>
        <v>6</v>
      </c>
      <c r="R697" s="29" t="n">
        <f aca="true">IF(O697="","",O697-TODAY())</f>
        <v>541</v>
      </c>
      <c r="S697" s="29" t="str">
        <f aca="false">IF(C697="&lt;&lt; vazio &gt;&gt;","VAZIA",IF(AND(O697&lt;&gt;"",R697&lt;0),"VENCIDO",IF(AND(O697&lt;&gt;"",R697&lt;=Parametros!$B$10),"PRÓX. VENCIMENTO",IF(F697="Q","QUALIDADE",IF(F697="S","BLOQUEADO",IF(F697="R","RESTRITO/DEVOLUÇÃO",IF(OR(N697="QUAR",N697="QRES"),"QUARENTENA",IF(OR(B697="DESCARTE",B697="DEVOLUÇÃO"),"DESCARTE/DEVOLUÇÃO",IF(AND(D697="",K697&lt;&gt;""),"SEM LOTE",IF(AND(Q697&lt;&gt;"",Q697&gt;=Parametros!$B$11),"PARADO/SEM GIRO","OK"))))))))))</f>
        <v>QUALIDADE</v>
      </c>
      <c r="T697" s="29" t="str">
        <f aca="false">IF(AND($S697="PARADO/SEM GIRO",$K697="KG",OR(Painel!$B$5="(Todos)",A697=Painel!$B$5)*OR(Painel!$E$5="(Todos)",P697=Painel!$E$5)),$J697+ROW()/10000000,"")</f>
        <v/>
      </c>
      <c r="U697" s="29" t="str">
        <f aca="false">IF(AND($S697="VENCIDO",$K697="KG",OR(Painel!$B$5="(Todos)",A697=Painel!$B$5)*OR(Painel!$E$5="(Todos)",P697=Painel!$E$5)),$J697+ROW()/10000000,"")</f>
        <v/>
      </c>
    </row>
    <row r="698" customFormat="false" ht="15" hidden="false" customHeight="false" outlineLevel="0" collapsed="false">
      <c r="A698" s="29" t="s">
        <v>53</v>
      </c>
      <c r="B698" s="29" t="s">
        <v>1144</v>
      </c>
      <c r="C698" s="29" t="s">
        <v>679</v>
      </c>
      <c r="D698" s="29" t="s">
        <v>685</v>
      </c>
      <c r="E698" s="29" t="n">
        <v>1</v>
      </c>
      <c r="F698" s="29" t="s">
        <v>268</v>
      </c>
      <c r="G698" s="29" t="s">
        <v>1145</v>
      </c>
      <c r="H698" s="30" t="n">
        <v>1080</v>
      </c>
      <c r="I698" s="31" t="n">
        <v>46283</v>
      </c>
      <c r="J698" s="30" t="n">
        <v>1080</v>
      </c>
      <c r="K698" s="29" t="s">
        <v>120</v>
      </c>
      <c r="L698" s="29" t="s">
        <v>176</v>
      </c>
      <c r="M698" s="29"/>
      <c r="N698" s="29" t="s">
        <v>122</v>
      </c>
      <c r="O698" s="31" t="n">
        <v>46647</v>
      </c>
      <c r="P698" s="29" t="s">
        <v>123</v>
      </c>
      <c r="Q698" s="29" t="n">
        <f aca="false">IFERROR(VALUE(L698),"")</f>
        <v>2</v>
      </c>
      <c r="R698" s="29" t="n">
        <f aca="true">IF(O698="","",O698-TODAY())</f>
        <v>362</v>
      </c>
      <c r="S698" s="29" t="str">
        <f aca="false">IF(C698="&lt;&lt; vazio &gt;&gt;","VAZIA",IF(AND(O698&lt;&gt;"",R698&lt;0),"VENCIDO",IF(AND(O698&lt;&gt;"",R698&lt;=Parametros!$B$10),"PRÓX. VENCIMENTO",IF(F698="Q","QUALIDADE",IF(F698="S","BLOQUEADO",IF(F698="R","RESTRITO/DEVOLUÇÃO",IF(OR(N698="QUAR",N698="QRES"),"QUARENTENA",IF(OR(B698="DESCARTE",B698="DEVOLUÇÃO"),"DESCARTE/DEVOLUÇÃO",IF(AND(D698="",K698&lt;&gt;""),"SEM LOTE",IF(AND(Q698&lt;&gt;"",Q698&gt;=Parametros!$B$11),"PARADO/SEM GIRO","OK"))))))))))</f>
        <v>QUALIDADE</v>
      </c>
      <c r="T698" s="29" t="str">
        <f aca="false">IF(AND($S698="PARADO/SEM GIRO",$K698="KG",OR(Painel!$B$5="(Todos)",A698=Painel!$B$5)*OR(Painel!$E$5="(Todos)",P698=Painel!$E$5)),$J698+ROW()/10000000,"")</f>
        <v/>
      </c>
      <c r="U698" s="29" t="str">
        <f aca="false">IF(AND($S698="VENCIDO",$K698="KG",OR(Painel!$B$5="(Todos)",A698=Painel!$B$5)*OR(Painel!$E$5="(Todos)",P698=Painel!$E$5)),$J698+ROW()/10000000,"")</f>
        <v/>
      </c>
    </row>
    <row r="699" customFormat="false" ht="15" hidden="false" customHeight="false" outlineLevel="0" collapsed="false">
      <c r="A699" s="29" t="s">
        <v>53</v>
      </c>
      <c r="B699" s="29" t="s">
        <v>1146</v>
      </c>
      <c r="C699" s="29" t="s">
        <v>473</v>
      </c>
      <c r="D699" s="29" t="s">
        <v>1147</v>
      </c>
      <c r="E699" s="29" t="n">
        <v>1</v>
      </c>
      <c r="F699" s="29"/>
      <c r="G699" s="29" t="s">
        <v>1148</v>
      </c>
      <c r="H699" s="30" t="n">
        <v>315</v>
      </c>
      <c r="I699" s="31" t="n">
        <v>46282</v>
      </c>
      <c r="J699" s="30" t="n">
        <v>315</v>
      </c>
      <c r="K699" s="29" t="s">
        <v>120</v>
      </c>
      <c r="L699" s="29" t="s">
        <v>400</v>
      </c>
      <c r="M699" s="29"/>
      <c r="N699" s="29" t="s">
        <v>122</v>
      </c>
      <c r="O699" s="31" t="n">
        <v>46822</v>
      </c>
      <c r="P699" s="29" t="s">
        <v>123</v>
      </c>
      <c r="Q699" s="29" t="n">
        <f aca="false">IFERROR(VALUE(L699),"")</f>
        <v>3</v>
      </c>
      <c r="R699" s="29" t="n">
        <f aca="true">IF(O699="","",O699-TODAY())</f>
        <v>537</v>
      </c>
      <c r="S699" s="29" t="str">
        <f aca="false">IF(C699="&lt;&lt; vazio &gt;&gt;","VAZIA",IF(AND(O699&lt;&gt;"",R699&lt;0),"VENCIDO",IF(AND(O699&lt;&gt;"",R699&lt;=Parametros!$B$10),"PRÓX. VENCIMENTO",IF(F699="Q","QUALIDADE",IF(F699="S","BLOQUEADO",IF(F699="R","RESTRITO/DEVOLUÇÃO",IF(OR(N699="QUAR",N699="QRES"),"QUARENTENA",IF(OR(B699="DESCARTE",B699="DEVOLUÇÃO"),"DESCARTE/DEVOLUÇÃO",IF(AND(D699="",K699&lt;&gt;""),"SEM LOTE",IF(AND(Q699&lt;&gt;"",Q699&gt;=Parametros!$B$11),"PARADO/SEM GIRO","OK"))))))))))</f>
        <v>OK</v>
      </c>
      <c r="T699" s="29" t="str">
        <f aca="false">IF(AND($S699="PARADO/SEM GIRO",$K699="KG",OR(Painel!$B$5="(Todos)",A699=Painel!$B$5)*OR(Painel!$E$5="(Todos)",P699=Painel!$E$5)),$J699+ROW()/10000000,"")</f>
        <v/>
      </c>
      <c r="U699" s="29" t="str">
        <f aca="false">IF(AND($S699="VENCIDO",$K699="KG",OR(Painel!$B$5="(Todos)",A699=Painel!$B$5)*OR(Painel!$E$5="(Todos)",P699=Painel!$E$5)),$J699+ROW()/10000000,"")</f>
        <v/>
      </c>
    </row>
    <row r="700" customFormat="false" ht="15" hidden="false" customHeight="false" outlineLevel="0" collapsed="false">
      <c r="A700" s="29" t="s">
        <v>53</v>
      </c>
      <c r="B700" s="29" t="s">
        <v>1149</v>
      </c>
      <c r="C700" s="29" t="s">
        <v>876</v>
      </c>
      <c r="D700" s="29" t="s">
        <v>901</v>
      </c>
      <c r="E700" s="29" t="n">
        <v>1</v>
      </c>
      <c r="F700" s="29"/>
      <c r="G700" s="29" t="s">
        <v>1150</v>
      </c>
      <c r="H700" s="30" t="n">
        <v>720</v>
      </c>
      <c r="I700" s="31" t="n">
        <v>46282</v>
      </c>
      <c r="J700" s="30" t="n">
        <v>720</v>
      </c>
      <c r="K700" s="29" t="s">
        <v>120</v>
      </c>
      <c r="L700" s="29" t="s">
        <v>400</v>
      </c>
      <c r="M700" s="29"/>
      <c r="N700" s="29" t="s">
        <v>122</v>
      </c>
      <c r="O700" s="31" t="n">
        <v>46822</v>
      </c>
      <c r="P700" s="29" t="s">
        <v>123</v>
      </c>
      <c r="Q700" s="29" t="n">
        <f aca="false">IFERROR(VALUE(L700),"")</f>
        <v>3</v>
      </c>
      <c r="R700" s="29" t="n">
        <f aca="true">IF(O700="","",O700-TODAY())</f>
        <v>537</v>
      </c>
      <c r="S700" s="29" t="str">
        <f aca="false">IF(C700="&lt;&lt; vazio &gt;&gt;","VAZIA",IF(AND(O700&lt;&gt;"",R700&lt;0),"VENCIDO",IF(AND(O700&lt;&gt;"",R700&lt;=Parametros!$B$10),"PRÓX. VENCIMENTO",IF(F700="Q","QUALIDADE",IF(F700="S","BLOQUEADO",IF(F700="R","RESTRITO/DEVOLUÇÃO",IF(OR(N700="QUAR",N700="QRES"),"QUARENTENA",IF(OR(B700="DESCARTE",B700="DEVOLUÇÃO"),"DESCARTE/DEVOLUÇÃO",IF(AND(D700="",K700&lt;&gt;""),"SEM LOTE",IF(AND(Q700&lt;&gt;"",Q700&gt;=Parametros!$B$11),"PARADO/SEM GIRO","OK"))))))))))</f>
        <v>OK</v>
      </c>
      <c r="T700" s="29" t="str">
        <f aca="false">IF(AND($S700="PARADO/SEM GIRO",$K700="KG",OR(Painel!$B$5="(Todos)",A700=Painel!$B$5)*OR(Painel!$E$5="(Todos)",P700=Painel!$E$5)),$J700+ROW()/10000000,"")</f>
        <v/>
      </c>
      <c r="U700" s="29" t="str">
        <f aca="false">IF(AND($S700="VENCIDO",$K700="KG",OR(Painel!$B$5="(Todos)",A700=Painel!$B$5)*OR(Painel!$E$5="(Todos)",P700=Painel!$E$5)),$J700+ROW()/10000000,"")</f>
        <v/>
      </c>
    </row>
    <row r="701" customFormat="false" ht="15" hidden="false" customHeight="false" outlineLevel="0" collapsed="false">
      <c r="A701" s="29" t="s">
        <v>53</v>
      </c>
      <c r="B701" s="29" t="s">
        <v>1151</v>
      </c>
      <c r="C701" s="29" t="s">
        <v>785</v>
      </c>
      <c r="D701" s="29" t="s">
        <v>1071</v>
      </c>
      <c r="E701" s="29" t="n">
        <v>1</v>
      </c>
      <c r="F701" s="29" t="s">
        <v>268</v>
      </c>
      <c r="G701" s="29" t="s">
        <v>1152</v>
      </c>
      <c r="H701" s="30" t="n">
        <v>1000</v>
      </c>
      <c r="I701" s="31" t="n">
        <v>46279</v>
      </c>
      <c r="J701" s="30" t="n">
        <v>1000</v>
      </c>
      <c r="K701" s="29" t="s">
        <v>120</v>
      </c>
      <c r="L701" s="29" t="s">
        <v>350</v>
      </c>
      <c r="M701" s="29"/>
      <c r="N701" s="29" t="s">
        <v>122</v>
      </c>
      <c r="O701" s="31" t="n">
        <v>46826</v>
      </c>
      <c r="P701" s="29" t="s">
        <v>123</v>
      </c>
      <c r="Q701" s="29" t="n">
        <f aca="false">IFERROR(VALUE(L701),"")</f>
        <v>6</v>
      </c>
      <c r="R701" s="29" t="n">
        <f aca="true">IF(O701="","",O701-TODAY())</f>
        <v>541</v>
      </c>
      <c r="S701" s="29" t="str">
        <f aca="false">IF(C701="&lt;&lt; vazio &gt;&gt;","VAZIA",IF(AND(O701&lt;&gt;"",R701&lt;0),"VENCIDO",IF(AND(O701&lt;&gt;"",R701&lt;=Parametros!$B$10),"PRÓX. VENCIMENTO",IF(F701="Q","QUALIDADE",IF(F701="S","BLOQUEADO",IF(F701="R","RESTRITO/DEVOLUÇÃO",IF(OR(N701="QUAR",N701="QRES"),"QUARENTENA",IF(OR(B701="DESCARTE",B701="DEVOLUÇÃO"),"DESCARTE/DEVOLUÇÃO",IF(AND(D701="",K701&lt;&gt;""),"SEM LOTE",IF(AND(Q701&lt;&gt;"",Q701&gt;=Parametros!$B$11),"PARADO/SEM GIRO","OK"))))))))))</f>
        <v>QUALIDADE</v>
      </c>
      <c r="T701" s="29" t="str">
        <f aca="false">IF(AND($S701="PARADO/SEM GIRO",$K701="KG",OR(Painel!$B$5="(Todos)",A701=Painel!$B$5)*OR(Painel!$E$5="(Todos)",P701=Painel!$E$5)),$J701+ROW()/10000000,"")</f>
        <v/>
      </c>
      <c r="U701" s="29" t="str">
        <f aca="false">IF(AND($S701="VENCIDO",$K701="KG",OR(Painel!$B$5="(Todos)",A701=Painel!$B$5)*OR(Painel!$E$5="(Todos)",P701=Painel!$E$5)),$J701+ROW()/10000000,"")</f>
        <v/>
      </c>
    </row>
    <row r="702" customFormat="false" ht="15" hidden="false" customHeight="false" outlineLevel="0" collapsed="false">
      <c r="A702" s="29" t="s">
        <v>53</v>
      </c>
      <c r="B702" s="29" t="s">
        <v>1153</v>
      </c>
      <c r="C702" s="29" t="s">
        <v>662</v>
      </c>
      <c r="D702" s="29" t="s">
        <v>733</v>
      </c>
      <c r="E702" s="29" t="n">
        <v>1</v>
      </c>
      <c r="F702" s="29"/>
      <c r="G702" s="29" t="s">
        <v>1154</v>
      </c>
      <c r="H702" s="30" t="n">
        <v>1000</v>
      </c>
      <c r="I702" s="31" t="n">
        <v>46276</v>
      </c>
      <c r="J702" s="30" t="n">
        <v>1000</v>
      </c>
      <c r="K702" s="29" t="s">
        <v>120</v>
      </c>
      <c r="L702" s="29" t="s">
        <v>133</v>
      </c>
      <c r="M702" s="29"/>
      <c r="N702" s="29" t="s">
        <v>122</v>
      </c>
      <c r="O702" s="31" t="n">
        <v>46817</v>
      </c>
      <c r="P702" s="29" t="s">
        <v>123</v>
      </c>
      <c r="Q702" s="29" t="n">
        <f aca="false">IFERROR(VALUE(L702),"")</f>
        <v>9</v>
      </c>
      <c r="R702" s="29" t="n">
        <f aca="true">IF(O702="","",O702-TODAY())</f>
        <v>532</v>
      </c>
      <c r="S702" s="29" t="str">
        <f aca="false">IF(C702="&lt;&lt; vazio &gt;&gt;","VAZIA",IF(AND(O702&lt;&gt;"",R702&lt;0),"VENCIDO",IF(AND(O702&lt;&gt;"",R702&lt;=Parametros!$B$10),"PRÓX. VENCIMENTO",IF(F702="Q","QUALIDADE",IF(F702="S","BLOQUEADO",IF(F702="R","RESTRITO/DEVOLUÇÃO",IF(OR(N702="QUAR",N702="QRES"),"QUARENTENA",IF(OR(B702="DESCARTE",B702="DEVOLUÇÃO"),"DESCARTE/DEVOLUÇÃO",IF(AND(D702="",K702&lt;&gt;""),"SEM LOTE",IF(AND(Q702&lt;&gt;"",Q702&gt;=Parametros!$B$11),"PARADO/SEM GIRO","OK"))))))))))</f>
        <v>OK</v>
      </c>
      <c r="T702" s="29" t="str">
        <f aca="false">IF(AND($S702="PARADO/SEM GIRO",$K702="KG",OR(Painel!$B$5="(Todos)",A702=Painel!$B$5)*OR(Painel!$E$5="(Todos)",P702=Painel!$E$5)),$J702+ROW()/10000000,"")</f>
        <v/>
      </c>
      <c r="U702" s="29" t="str">
        <f aca="false">IF(AND($S702="VENCIDO",$K702="KG",OR(Painel!$B$5="(Todos)",A702=Painel!$B$5)*OR(Painel!$E$5="(Todos)",P702=Painel!$E$5)),$J702+ROW()/10000000,"")</f>
        <v/>
      </c>
    </row>
    <row r="703" customFormat="false" ht="15" hidden="false" customHeight="false" outlineLevel="0" collapsed="false">
      <c r="A703" s="29" t="s">
        <v>53</v>
      </c>
      <c r="B703" s="29" t="s">
        <v>1155</v>
      </c>
      <c r="C703" s="29" t="s">
        <v>662</v>
      </c>
      <c r="D703" s="29" t="s">
        <v>1080</v>
      </c>
      <c r="E703" s="29" t="n">
        <v>1</v>
      </c>
      <c r="F703" s="29"/>
      <c r="G703" s="29" t="s">
        <v>1156</v>
      </c>
      <c r="H703" s="30" t="n">
        <v>1000</v>
      </c>
      <c r="I703" s="31" t="n">
        <v>46274</v>
      </c>
      <c r="J703" s="30" t="n">
        <v>1000</v>
      </c>
      <c r="K703" s="29" t="s">
        <v>120</v>
      </c>
      <c r="L703" s="29" t="s">
        <v>138</v>
      </c>
      <c r="M703" s="29"/>
      <c r="N703" s="29" t="s">
        <v>122</v>
      </c>
      <c r="O703" s="31" t="n">
        <v>46817</v>
      </c>
      <c r="P703" s="29" t="s">
        <v>123</v>
      </c>
      <c r="Q703" s="29" t="n">
        <f aca="false">IFERROR(VALUE(L703),"")</f>
        <v>11</v>
      </c>
      <c r="R703" s="29" t="n">
        <f aca="true">IF(O703="","",O703-TODAY())</f>
        <v>532</v>
      </c>
      <c r="S703" s="29" t="str">
        <f aca="false">IF(C703="&lt;&lt; vazio &gt;&gt;","VAZIA",IF(AND(O703&lt;&gt;"",R703&lt;0),"VENCIDO",IF(AND(O703&lt;&gt;"",R703&lt;=Parametros!$B$10),"PRÓX. VENCIMENTO",IF(F703="Q","QUALIDADE",IF(F703="S","BLOQUEADO",IF(F703="R","RESTRITO/DEVOLUÇÃO",IF(OR(N703="QUAR",N703="QRES"),"QUARENTENA",IF(OR(B703="DESCARTE",B703="DEVOLUÇÃO"),"DESCARTE/DEVOLUÇÃO",IF(AND(D703="",K703&lt;&gt;""),"SEM LOTE",IF(AND(Q703&lt;&gt;"",Q703&gt;=Parametros!$B$11),"PARADO/SEM GIRO","OK"))))))))))</f>
        <v>OK</v>
      </c>
      <c r="T703" s="29" t="str">
        <f aca="false">IF(AND($S703="PARADO/SEM GIRO",$K703="KG",OR(Painel!$B$5="(Todos)",A703=Painel!$B$5)*OR(Painel!$E$5="(Todos)",P703=Painel!$E$5)),$J703+ROW()/10000000,"")</f>
        <v/>
      </c>
      <c r="U703" s="29" t="str">
        <f aca="false">IF(AND($S703="VENCIDO",$K703="KG",OR(Painel!$B$5="(Todos)",A703=Painel!$B$5)*OR(Painel!$E$5="(Todos)",P703=Painel!$E$5)),$J703+ROW()/10000000,"")</f>
        <v/>
      </c>
    </row>
    <row r="704" customFormat="false" ht="15" hidden="false" customHeight="false" outlineLevel="0" collapsed="false">
      <c r="A704" s="29" t="s">
        <v>53</v>
      </c>
      <c r="B704" s="29" t="s">
        <v>1157</v>
      </c>
      <c r="C704" s="29" t="s">
        <v>662</v>
      </c>
      <c r="D704" s="29" t="s">
        <v>1080</v>
      </c>
      <c r="E704" s="29" t="n">
        <v>1</v>
      </c>
      <c r="F704" s="29"/>
      <c r="G704" s="29" t="s">
        <v>1158</v>
      </c>
      <c r="H704" s="30" t="n">
        <v>1000</v>
      </c>
      <c r="I704" s="31" t="n">
        <v>46274</v>
      </c>
      <c r="J704" s="30" t="n">
        <v>1000</v>
      </c>
      <c r="K704" s="29" t="s">
        <v>120</v>
      </c>
      <c r="L704" s="29" t="s">
        <v>138</v>
      </c>
      <c r="M704" s="29"/>
      <c r="N704" s="29" t="s">
        <v>122</v>
      </c>
      <c r="O704" s="31" t="n">
        <v>46817</v>
      </c>
      <c r="P704" s="29" t="s">
        <v>123</v>
      </c>
      <c r="Q704" s="29" t="n">
        <f aca="false">IFERROR(VALUE(L704),"")</f>
        <v>11</v>
      </c>
      <c r="R704" s="29" t="n">
        <f aca="true">IF(O704="","",O704-TODAY())</f>
        <v>532</v>
      </c>
      <c r="S704" s="29" t="str">
        <f aca="false">IF(C704="&lt;&lt; vazio &gt;&gt;","VAZIA",IF(AND(O704&lt;&gt;"",R704&lt;0),"VENCIDO",IF(AND(O704&lt;&gt;"",R704&lt;=Parametros!$B$10),"PRÓX. VENCIMENTO",IF(F704="Q","QUALIDADE",IF(F704="S","BLOQUEADO",IF(F704="R","RESTRITO/DEVOLUÇÃO",IF(OR(N704="QUAR",N704="QRES"),"QUARENTENA",IF(OR(B704="DESCARTE",B704="DEVOLUÇÃO"),"DESCARTE/DEVOLUÇÃO",IF(AND(D704="",K704&lt;&gt;""),"SEM LOTE",IF(AND(Q704&lt;&gt;"",Q704&gt;=Parametros!$B$11),"PARADO/SEM GIRO","OK"))))))))))</f>
        <v>OK</v>
      </c>
      <c r="T704" s="29" t="str">
        <f aca="false">IF(AND($S704="PARADO/SEM GIRO",$K704="KG",OR(Painel!$B$5="(Todos)",A704=Painel!$B$5)*OR(Painel!$E$5="(Todos)",P704=Painel!$E$5)),$J704+ROW()/10000000,"")</f>
        <v/>
      </c>
      <c r="U704" s="29" t="str">
        <f aca="false">IF(AND($S704="VENCIDO",$K704="KG",OR(Painel!$B$5="(Todos)",A704=Painel!$B$5)*OR(Painel!$E$5="(Todos)",P704=Painel!$E$5)),$J704+ROW()/10000000,"")</f>
        <v/>
      </c>
    </row>
    <row r="705" customFormat="false" ht="15" hidden="false" customHeight="false" outlineLevel="0" collapsed="false">
      <c r="A705" s="29" t="s">
        <v>53</v>
      </c>
      <c r="B705" s="29" t="s">
        <v>1159</v>
      </c>
      <c r="C705" s="29" t="s">
        <v>276</v>
      </c>
      <c r="D705" s="29" t="s">
        <v>698</v>
      </c>
      <c r="E705" s="29" t="n">
        <v>1</v>
      </c>
      <c r="F705" s="29" t="s">
        <v>268</v>
      </c>
      <c r="G705" s="29" t="s">
        <v>1160</v>
      </c>
      <c r="H705" s="30" t="n">
        <v>415.8</v>
      </c>
      <c r="I705" s="31" t="n">
        <v>46276</v>
      </c>
      <c r="J705" s="30" t="n">
        <v>415.8</v>
      </c>
      <c r="K705" s="29" t="s">
        <v>120</v>
      </c>
      <c r="L705" s="29" t="s">
        <v>133</v>
      </c>
      <c r="M705" s="29"/>
      <c r="N705" s="29" t="s">
        <v>122</v>
      </c>
      <c r="O705" s="31" t="n">
        <v>46823</v>
      </c>
      <c r="P705" s="29" t="s">
        <v>123</v>
      </c>
      <c r="Q705" s="29" t="n">
        <f aca="false">IFERROR(VALUE(L705),"")</f>
        <v>9</v>
      </c>
      <c r="R705" s="29" t="n">
        <f aca="true">IF(O705="","",O705-TODAY())</f>
        <v>538</v>
      </c>
      <c r="S705" s="29" t="str">
        <f aca="false">IF(C705="&lt;&lt; vazio &gt;&gt;","VAZIA",IF(AND(O705&lt;&gt;"",R705&lt;0),"VENCIDO",IF(AND(O705&lt;&gt;"",R705&lt;=Parametros!$B$10),"PRÓX. VENCIMENTO",IF(F705="Q","QUALIDADE",IF(F705="S","BLOQUEADO",IF(F705="R","RESTRITO/DEVOLUÇÃO",IF(OR(N705="QUAR",N705="QRES"),"QUARENTENA",IF(OR(B705="DESCARTE",B705="DEVOLUÇÃO"),"DESCARTE/DEVOLUÇÃO",IF(AND(D705="",K705&lt;&gt;""),"SEM LOTE",IF(AND(Q705&lt;&gt;"",Q705&gt;=Parametros!$B$11),"PARADO/SEM GIRO","OK"))))))))))</f>
        <v>QUALIDADE</v>
      </c>
      <c r="T705" s="29" t="str">
        <f aca="false">IF(AND($S705="PARADO/SEM GIRO",$K705="KG",OR(Painel!$B$5="(Todos)",A705=Painel!$B$5)*OR(Painel!$E$5="(Todos)",P705=Painel!$E$5)),$J705+ROW()/10000000,"")</f>
        <v/>
      </c>
      <c r="U705" s="29" t="str">
        <f aca="false">IF(AND($S705="VENCIDO",$K705="KG",OR(Painel!$B$5="(Todos)",A705=Painel!$B$5)*OR(Painel!$E$5="(Todos)",P705=Painel!$E$5)),$J705+ROW()/10000000,"")</f>
        <v/>
      </c>
    </row>
    <row r="706" customFormat="false" ht="15" hidden="false" customHeight="false" outlineLevel="0" collapsed="false">
      <c r="A706" s="29" t="s">
        <v>53</v>
      </c>
      <c r="B706" s="29" t="s">
        <v>1161</v>
      </c>
      <c r="C706" s="29" t="s">
        <v>785</v>
      </c>
      <c r="D706" s="29" t="s">
        <v>841</v>
      </c>
      <c r="E706" s="29" t="n">
        <v>1</v>
      </c>
      <c r="F706" s="29"/>
      <c r="G706" s="29" t="s">
        <v>1162</v>
      </c>
      <c r="H706" s="30" t="n">
        <v>1000</v>
      </c>
      <c r="I706" s="31" t="n">
        <v>46282</v>
      </c>
      <c r="J706" s="30" t="n">
        <v>1000</v>
      </c>
      <c r="K706" s="29" t="s">
        <v>120</v>
      </c>
      <c r="L706" s="29" t="s">
        <v>400</v>
      </c>
      <c r="M706" s="29"/>
      <c r="N706" s="29" t="s">
        <v>122</v>
      </c>
      <c r="O706" s="31" t="n">
        <v>46825</v>
      </c>
      <c r="P706" s="29" t="s">
        <v>123</v>
      </c>
      <c r="Q706" s="29" t="n">
        <f aca="false">IFERROR(VALUE(L706),"")</f>
        <v>3</v>
      </c>
      <c r="R706" s="29" t="n">
        <f aca="true">IF(O706="","",O706-TODAY())</f>
        <v>540</v>
      </c>
      <c r="S706" s="29" t="str">
        <f aca="false">IF(C706="&lt;&lt; vazio &gt;&gt;","VAZIA",IF(AND(O706&lt;&gt;"",R706&lt;0),"VENCIDO",IF(AND(O706&lt;&gt;"",R706&lt;=Parametros!$B$10),"PRÓX. VENCIMENTO",IF(F706="Q","QUALIDADE",IF(F706="S","BLOQUEADO",IF(F706="R","RESTRITO/DEVOLUÇÃO",IF(OR(N706="QUAR",N706="QRES"),"QUARENTENA",IF(OR(B706="DESCARTE",B706="DEVOLUÇÃO"),"DESCARTE/DEVOLUÇÃO",IF(AND(D706="",K706&lt;&gt;""),"SEM LOTE",IF(AND(Q706&lt;&gt;"",Q706&gt;=Parametros!$B$11),"PARADO/SEM GIRO","OK"))))))))))</f>
        <v>OK</v>
      </c>
      <c r="T706" s="29" t="str">
        <f aca="false">IF(AND($S706="PARADO/SEM GIRO",$K706="KG",OR(Painel!$B$5="(Todos)",A706=Painel!$B$5)*OR(Painel!$E$5="(Todos)",P706=Painel!$E$5)),$J706+ROW()/10000000,"")</f>
        <v/>
      </c>
      <c r="U706" s="29" t="str">
        <f aca="false">IF(AND($S706="VENCIDO",$K706="KG",OR(Painel!$B$5="(Todos)",A706=Painel!$B$5)*OR(Painel!$E$5="(Todos)",P706=Painel!$E$5)),$J706+ROW()/10000000,"")</f>
        <v/>
      </c>
    </row>
    <row r="707" customFormat="false" ht="15" hidden="false" customHeight="false" outlineLevel="0" collapsed="false">
      <c r="A707" s="29" t="s">
        <v>53</v>
      </c>
      <c r="B707" s="29" t="s">
        <v>1163</v>
      </c>
      <c r="C707" s="29" t="s">
        <v>473</v>
      </c>
      <c r="D707" s="29" t="s">
        <v>1147</v>
      </c>
      <c r="E707" s="29" t="n">
        <v>1</v>
      </c>
      <c r="F707" s="29"/>
      <c r="G707" s="29" t="s">
        <v>1164</v>
      </c>
      <c r="H707" s="30" t="n">
        <v>315</v>
      </c>
      <c r="I707" s="31" t="n">
        <v>46282</v>
      </c>
      <c r="J707" s="30" t="n">
        <v>315</v>
      </c>
      <c r="K707" s="29" t="s">
        <v>120</v>
      </c>
      <c r="L707" s="29" t="s">
        <v>400</v>
      </c>
      <c r="M707" s="29"/>
      <c r="N707" s="29" t="s">
        <v>122</v>
      </c>
      <c r="O707" s="31" t="n">
        <v>46822</v>
      </c>
      <c r="P707" s="29" t="s">
        <v>123</v>
      </c>
      <c r="Q707" s="29" t="n">
        <f aca="false">IFERROR(VALUE(L707),"")</f>
        <v>3</v>
      </c>
      <c r="R707" s="29" t="n">
        <f aca="true">IF(O707="","",O707-TODAY())</f>
        <v>537</v>
      </c>
      <c r="S707" s="29" t="str">
        <f aca="false">IF(C707="&lt;&lt; vazio &gt;&gt;","VAZIA",IF(AND(O707&lt;&gt;"",R707&lt;0),"VENCIDO",IF(AND(O707&lt;&gt;"",R707&lt;=Parametros!$B$10),"PRÓX. VENCIMENTO",IF(F707="Q","QUALIDADE",IF(F707="S","BLOQUEADO",IF(F707="R","RESTRITO/DEVOLUÇÃO",IF(OR(N707="QUAR",N707="QRES"),"QUARENTENA",IF(OR(B707="DESCARTE",B707="DEVOLUÇÃO"),"DESCARTE/DEVOLUÇÃO",IF(AND(D707="",K707&lt;&gt;""),"SEM LOTE",IF(AND(Q707&lt;&gt;"",Q707&gt;=Parametros!$B$11),"PARADO/SEM GIRO","OK"))))))))))</f>
        <v>OK</v>
      </c>
      <c r="T707" s="29" t="str">
        <f aca="false">IF(AND($S707="PARADO/SEM GIRO",$K707="KG",OR(Painel!$B$5="(Todos)",A707=Painel!$B$5)*OR(Painel!$E$5="(Todos)",P707=Painel!$E$5)),$J707+ROW()/10000000,"")</f>
        <v/>
      </c>
      <c r="U707" s="29" t="str">
        <f aca="false">IF(AND($S707="VENCIDO",$K707="KG",OR(Painel!$B$5="(Todos)",A707=Painel!$B$5)*OR(Painel!$E$5="(Todos)",P707=Painel!$E$5)),$J707+ROW()/10000000,"")</f>
        <v/>
      </c>
    </row>
    <row r="708" customFormat="false" ht="15" hidden="false" customHeight="false" outlineLevel="0" collapsed="false">
      <c r="A708" s="29" t="s">
        <v>53</v>
      </c>
      <c r="B708" s="29" t="s">
        <v>1165</v>
      </c>
      <c r="C708" s="29" t="s">
        <v>691</v>
      </c>
      <c r="D708" s="29" t="s">
        <v>1166</v>
      </c>
      <c r="E708" s="29" t="n">
        <v>1</v>
      </c>
      <c r="F708" s="29"/>
      <c r="G708" s="29" t="s">
        <v>1167</v>
      </c>
      <c r="H708" s="30" t="n">
        <v>600</v>
      </c>
      <c r="I708" s="31" t="n">
        <v>46000</v>
      </c>
      <c r="J708" s="30" t="n">
        <v>600</v>
      </c>
      <c r="K708" s="29" t="s">
        <v>120</v>
      </c>
      <c r="L708" s="29" t="s">
        <v>1168</v>
      </c>
      <c r="M708" s="29"/>
      <c r="N708" s="29" t="s">
        <v>122</v>
      </c>
      <c r="O708" s="31" t="n">
        <v>46333</v>
      </c>
      <c r="P708" s="29" t="s">
        <v>123</v>
      </c>
      <c r="Q708" s="29" t="n">
        <f aca="false">IFERROR(VALUE(L708),"")</f>
        <v>285</v>
      </c>
      <c r="R708" s="29" t="n">
        <f aca="true">IF(O708="","",O708-TODAY())</f>
        <v>48</v>
      </c>
      <c r="S708" s="29" t="str">
        <f aca="false">IF(C708="&lt;&lt; vazio &gt;&gt;","VAZIA",IF(AND(O708&lt;&gt;"",R708&lt;0),"VENCIDO",IF(AND(O708&lt;&gt;"",R708&lt;=Parametros!$B$10),"PRÓX. VENCIMENTO",IF(F708="Q","QUALIDADE",IF(F708="S","BLOQUEADO",IF(F708="R","RESTRITO/DEVOLUÇÃO",IF(OR(N708="QUAR",N708="QRES"),"QUARENTENA",IF(OR(B708="DESCARTE",B708="DEVOLUÇÃO"),"DESCARTE/DEVOLUÇÃO",IF(AND(D708="",K708&lt;&gt;""),"SEM LOTE",IF(AND(Q708&lt;&gt;"",Q708&gt;=Parametros!$B$11),"PARADO/SEM GIRO","OK"))))))))))</f>
        <v>PRÓX. VENCIMENTO</v>
      </c>
      <c r="T708" s="29" t="str">
        <f aca="false">IF(AND($S708="PARADO/SEM GIRO",$K708="KG",OR(Painel!$B$5="(Todos)",A708=Painel!$B$5)*OR(Painel!$E$5="(Todos)",P708=Painel!$E$5)),$J708+ROW()/10000000,"")</f>
        <v/>
      </c>
      <c r="U708" s="29" t="str">
        <f aca="false">IF(AND($S708="VENCIDO",$K708="KG",OR(Painel!$B$5="(Todos)",A708=Painel!$B$5)*OR(Painel!$E$5="(Todos)",P708=Painel!$E$5)),$J708+ROW()/10000000,"")</f>
        <v/>
      </c>
    </row>
    <row r="709" customFormat="false" ht="15" hidden="false" customHeight="false" outlineLevel="0" collapsed="false">
      <c r="A709" s="29" t="s">
        <v>53</v>
      </c>
      <c r="B709" s="29" t="s">
        <v>1169</v>
      </c>
      <c r="C709" s="29" t="s">
        <v>741</v>
      </c>
      <c r="D709" s="29" t="s">
        <v>1170</v>
      </c>
      <c r="E709" s="29" t="n">
        <v>1</v>
      </c>
      <c r="F709" s="29"/>
      <c r="G709" s="29" t="s">
        <v>1171</v>
      </c>
      <c r="H709" s="30" t="n">
        <v>500</v>
      </c>
      <c r="I709" s="31" t="n">
        <v>46282</v>
      </c>
      <c r="J709" s="30" t="n">
        <v>500</v>
      </c>
      <c r="K709" s="29" t="s">
        <v>120</v>
      </c>
      <c r="L709" s="29" t="s">
        <v>400</v>
      </c>
      <c r="M709" s="29"/>
      <c r="N709" s="29" t="s">
        <v>122</v>
      </c>
      <c r="O709" s="31" t="n">
        <v>46646</v>
      </c>
      <c r="P709" s="29" t="s">
        <v>123</v>
      </c>
      <c r="Q709" s="29" t="n">
        <f aca="false">IFERROR(VALUE(L709),"")</f>
        <v>3</v>
      </c>
      <c r="R709" s="29" t="n">
        <f aca="true">IF(O709="","",O709-TODAY())</f>
        <v>361</v>
      </c>
      <c r="S709" s="29" t="str">
        <f aca="false">IF(C709="&lt;&lt; vazio &gt;&gt;","VAZIA",IF(AND(O709&lt;&gt;"",R709&lt;0),"VENCIDO",IF(AND(O709&lt;&gt;"",R709&lt;=Parametros!$B$10),"PRÓX. VENCIMENTO",IF(F709="Q","QUALIDADE",IF(F709="S","BLOQUEADO",IF(F709="R","RESTRITO/DEVOLUÇÃO",IF(OR(N709="QUAR",N709="QRES"),"QUARENTENA",IF(OR(B709="DESCARTE",B709="DEVOLUÇÃO"),"DESCARTE/DEVOLUÇÃO",IF(AND(D709="",K709&lt;&gt;""),"SEM LOTE",IF(AND(Q709&lt;&gt;"",Q709&gt;=Parametros!$B$11),"PARADO/SEM GIRO","OK"))))))))))</f>
        <v>OK</v>
      </c>
      <c r="T709" s="29" t="str">
        <f aca="false">IF(AND($S709="PARADO/SEM GIRO",$K709="KG",OR(Painel!$B$5="(Todos)",A709=Painel!$B$5)*OR(Painel!$E$5="(Todos)",P709=Painel!$E$5)),$J709+ROW()/10000000,"")</f>
        <v/>
      </c>
      <c r="U709" s="29" t="str">
        <f aca="false">IF(AND($S709="VENCIDO",$K709="KG",OR(Painel!$B$5="(Todos)",A709=Painel!$B$5)*OR(Painel!$E$5="(Todos)",P709=Painel!$E$5)),$J709+ROW()/10000000,"")</f>
        <v/>
      </c>
    </row>
    <row r="710" customFormat="false" ht="15" hidden="false" customHeight="false" outlineLevel="0" collapsed="false">
      <c r="A710" s="29" t="s">
        <v>53</v>
      </c>
      <c r="B710" s="29" t="s">
        <v>1172</v>
      </c>
      <c r="C710" s="29" t="s">
        <v>308</v>
      </c>
      <c r="D710" s="29" t="s">
        <v>730</v>
      </c>
      <c r="E710" s="29" t="n">
        <v>1</v>
      </c>
      <c r="F710" s="29"/>
      <c r="G710" s="29" t="s">
        <v>1173</v>
      </c>
      <c r="H710" s="30" t="n">
        <v>315</v>
      </c>
      <c r="I710" s="31" t="n">
        <v>46276</v>
      </c>
      <c r="J710" s="30" t="n">
        <v>315</v>
      </c>
      <c r="K710" s="29" t="s">
        <v>120</v>
      </c>
      <c r="L710" s="29" t="s">
        <v>133</v>
      </c>
      <c r="M710" s="29"/>
      <c r="N710" s="29" t="s">
        <v>122</v>
      </c>
      <c r="O710" s="31" t="n">
        <v>46817</v>
      </c>
      <c r="P710" s="29" t="s">
        <v>123</v>
      </c>
      <c r="Q710" s="29" t="n">
        <f aca="false">IFERROR(VALUE(L710),"")</f>
        <v>9</v>
      </c>
      <c r="R710" s="29" t="n">
        <f aca="true">IF(O710="","",O710-TODAY())</f>
        <v>532</v>
      </c>
      <c r="S710" s="29" t="str">
        <f aca="false">IF(C710="&lt;&lt; vazio &gt;&gt;","VAZIA",IF(AND(O710&lt;&gt;"",R710&lt;0),"VENCIDO",IF(AND(O710&lt;&gt;"",R710&lt;=Parametros!$B$10),"PRÓX. VENCIMENTO",IF(F710="Q","QUALIDADE",IF(F710="S","BLOQUEADO",IF(F710="R","RESTRITO/DEVOLUÇÃO",IF(OR(N710="QUAR",N710="QRES"),"QUARENTENA",IF(OR(B710="DESCARTE",B710="DEVOLUÇÃO"),"DESCARTE/DEVOLUÇÃO",IF(AND(D710="",K710&lt;&gt;""),"SEM LOTE",IF(AND(Q710&lt;&gt;"",Q710&gt;=Parametros!$B$11),"PARADO/SEM GIRO","OK"))))))))))</f>
        <v>OK</v>
      </c>
      <c r="T710" s="29" t="str">
        <f aca="false">IF(AND($S710="PARADO/SEM GIRO",$K710="KG",OR(Painel!$B$5="(Todos)",A710=Painel!$B$5)*OR(Painel!$E$5="(Todos)",P710=Painel!$E$5)),$J710+ROW()/10000000,"")</f>
        <v/>
      </c>
      <c r="U710" s="29" t="str">
        <f aca="false">IF(AND($S710="VENCIDO",$K710="KG",OR(Painel!$B$5="(Todos)",A710=Painel!$B$5)*OR(Painel!$E$5="(Todos)",P710=Painel!$E$5)),$J710+ROW()/10000000,"")</f>
        <v/>
      </c>
    </row>
    <row r="711" customFormat="false" ht="15" hidden="false" customHeight="false" outlineLevel="0" collapsed="false">
      <c r="A711" s="29" t="s">
        <v>53</v>
      </c>
      <c r="B711" s="29" t="s">
        <v>1174</v>
      </c>
      <c r="C711" s="29" t="s">
        <v>250</v>
      </c>
      <c r="D711" s="29" t="s">
        <v>727</v>
      </c>
      <c r="E711" s="29" t="n">
        <v>1</v>
      </c>
      <c r="F711" s="29"/>
      <c r="G711" s="29" t="s">
        <v>1175</v>
      </c>
      <c r="H711" s="30" t="n">
        <v>1000</v>
      </c>
      <c r="I711" s="31" t="n">
        <v>46274</v>
      </c>
      <c r="J711" s="30" t="n">
        <v>1000</v>
      </c>
      <c r="K711" s="29" t="s">
        <v>120</v>
      </c>
      <c r="L711" s="29" t="s">
        <v>138</v>
      </c>
      <c r="M711" s="29"/>
      <c r="N711" s="29" t="s">
        <v>122</v>
      </c>
      <c r="O711" s="31" t="n">
        <v>46817</v>
      </c>
      <c r="P711" s="29" t="s">
        <v>123</v>
      </c>
      <c r="Q711" s="29" t="n">
        <f aca="false">IFERROR(VALUE(L711),"")</f>
        <v>11</v>
      </c>
      <c r="R711" s="29" t="n">
        <f aca="true">IF(O711="","",O711-TODAY())</f>
        <v>532</v>
      </c>
      <c r="S711" s="29" t="str">
        <f aca="false">IF(C711="&lt;&lt; vazio &gt;&gt;","VAZIA",IF(AND(O711&lt;&gt;"",R711&lt;0),"VENCIDO",IF(AND(O711&lt;&gt;"",R711&lt;=Parametros!$B$10),"PRÓX. VENCIMENTO",IF(F711="Q","QUALIDADE",IF(F711="S","BLOQUEADO",IF(F711="R","RESTRITO/DEVOLUÇÃO",IF(OR(N711="QUAR",N711="QRES"),"QUARENTENA",IF(OR(B711="DESCARTE",B711="DEVOLUÇÃO"),"DESCARTE/DEVOLUÇÃO",IF(AND(D711="",K711&lt;&gt;""),"SEM LOTE",IF(AND(Q711&lt;&gt;"",Q711&gt;=Parametros!$B$11),"PARADO/SEM GIRO","OK"))))))))))</f>
        <v>OK</v>
      </c>
      <c r="T711" s="29" t="str">
        <f aca="false">IF(AND($S711="PARADO/SEM GIRO",$K711="KG",OR(Painel!$B$5="(Todos)",A711=Painel!$B$5)*OR(Painel!$E$5="(Todos)",P711=Painel!$E$5)),$J711+ROW()/10000000,"")</f>
        <v/>
      </c>
      <c r="U711" s="29" t="str">
        <f aca="false">IF(AND($S711="VENCIDO",$K711="KG",OR(Painel!$B$5="(Todos)",A711=Painel!$B$5)*OR(Painel!$E$5="(Todos)",P711=Painel!$E$5)),$J711+ROW()/10000000,"")</f>
        <v/>
      </c>
    </row>
    <row r="712" customFormat="false" ht="15" hidden="false" customHeight="false" outlineLevel="0" collapsed="false">
      <c r="A712" s="29" t="s">
        <v>53</v>
      </c>
      <c r="B712" s="29" t="s">
        <v>1176</v>
      </c>
      <c r="C712" s="29" t="s">
        <v>662</v>
      </c>
      <c r="D712" s="29" t="s">
        <v>1080</v>
      </c>
      <c r="E712" s="29" t="n">
        <v>1</v>
      </c>
      <c r="F712" s="29"/>
      <c r="G712" s="29" t="s">
        <v>1177</v>
      </c>
      <c r="H712" s="30" t="n">
        <v>1000</v>
      </c>
      <c r="I712" s="31" t="n">
        <v>46274</v>
      </c>
      <c r="J712" s="30" t="n">
        <v>1000</v>
      </c>
      <c r="K712" s="29" t="s">
        <v>120</v>
      </c>
      <c r="L712" s="29" t="s">
        <v>138</v>
      </c>
      <c r="M712" s="29"/>
      <c r="N712" s="29" t="s">
        <v>122</v>
      </c>
      <c r="O712" s="31" t="n">
        <v>46817</v>
      </c>
      <c r="P712" s="29" t="s">
        <v>123</v>
      </c>
      <c r="Q712" s="29" t="n">
        <f aca="false">IFERROR(VALUE(L712),"")</f>
        <v>11</v>
      </c>
      <c r="R712" s="29" t="n">
        <f aca="true">IF(O712="","",O712-TODAY())</f>
        <v>532</v>
      </c>
      <c r="S712" s="29" t="str">
        <f aca="false">IF(C712="&lt;&lt; vazio &gt;&gt;","VAZIA",IF(AND(O712&lt;&gt;"",R712&lt;0),"VENCIDO",IF(AND(O712&lt;&gt;"",R712&lt;=Parametros!$B$10),"PRÓX. VENCIMENTO",IF(F712="Q","QUALIDADE",IF(F712="S","BLOQUEADO",IF(F712="R","RESTRITO/DEVOLUÇÃO",IF(OR(N712="QUAR",N712="QRES"),"QUARENTENA",IF(OR(B712="DESCARTE",B712="DEVOLUÇÃO"),"DESCARTE/DEVOLUÇÃO",IF(AND(D712="",K712&lt;&gt;""),"SEM LOTE",IF(AND(Q712&lt;&gt;"",Q712&gt;=Parametros!$B$11),"PARADO/SEM GIRO","OK"))))))))))</f>
        <v>OK</v>
      </c>
      <c r="T712" s="29" t="str">
        <f aca="false">IF(AND($S712="PARADO/SEM GIRO",$K712="KG",OR(Painel!$B$5="(Todos)",A712=Painel!$B$5)*OR(Painel!$E$5="(Todos)",P712=Painel!$E$5)),$J712+ROW()/10000000,"")</f>
        <v/>
      </c>
      <c r="U712" s="29" t="str">
        <f aca="false">IF(AND($S712="VENCIDO",$K712="KG",OR(Painel!$B$5="(Todos)",A712=Painel!$B$5)*OR(Painel!$E$5="(Todos)",P712=Painel!$E$5)),$J712+ROW()/10000000,"")</f>
        <v/>
      </c>
    </row>
    <row r="713" customFormat="false" ht="15" hidden="false" customHeight="false" outlineLevel="0" collapsed="false">
      <c r="A713" s="29" t="s">
        <v>53</v>
      </c>
      <c r="B713" s="29" t="s">
        <v>1178</v>
      </c>
      <c r="C713" s="29" t="s">
        <v>161</v>
      </c>
      <c r="D713" s="29" t="s">
        <v>1179</v>
      </c>
      <c r="E713" s="29" t="n">
        <v>1</v>
      </c>
      <c r="F713" s="29"/>
      <c r="G713" s="29" t="s">
        <v>1180</v>
      </c>
      <c r="H713" s="30" t="n">
        <v>999.9</v>
      </c>
      <c r="I713" s="31" t="n">
        <v>46202</v>
      </c>
      <c r="J713" s="30" t="n">
        <v>999.9</v>
      </c>
      <c r="K713" s="29" t="s">
        <v>120</v>
      </c>
      <c r="L713" s="29" t="s">
        <v>1181</v>
      </c>
      <c r="M713" s="29"/>
      <c r="N713" s="29" t="s">
        <v>122</v>
      </c>
      <c r="O713" s="31" t="n">
        <v>46743</v>
      </c>
      <c r="P713" s="29" t="s">
        <v>123</v>
      </c>
      <c r="Q713" s="29" t="n">
        <f aca="false">IFERROR(VALUE(L713),"")</f>
        <v>83</v>
      </c>
      <c r="R713" s="29" t="n">
        <f aca="true">IF(O713="","",O713-TODAY())</f>
        <v>458</v>
      </c>
      <c r="S713" s="29" t="str">
        <f aca="false">IF(C713="&lt;&lt; vazio &gt;&gt;","VAZIA",IF(AND(O713&lt;&gt;"",R713&lt;0),"VENCIDO",IF(AND(O713&lt;&gt;"",R713&lt;=Parametros!$B$10),"PRÓX. VENCIMENTO",IF(F713="Q","QUALIDADE",IF(F713="S","BLOQUEADO",IF(F713="R","RESTRITO/DEVOLUÇÃO",IF(OR(N713="QUAR",N713="QRES"),"QUARENTENA",IF(OR(B713="DESCARTE",B713="DEVOLUÇÃO"),"DESCARTE/DEVOLUÇÃO",IF(AND(D713="",K713&lt;&gt;""),"SEM LOTE",IF(AND(Q713&lt;&gt;"",Q713&gt;=Parametros!$B$11),"PARADO/SEM GIRO","OK"))))))))))</f>
        <v>OK</v>
      </c>
      <c r="T713" s="29" t="str">
        <f aca="false">IF(AND($S713="PARADO/SEM GIRO",$K713="KG",OR(Painel!$B$5="(Todos)",A713=Painel!$B$5)*OR(Painel!$E$5="(Todos)",P713=Painel!$E$5)),$J713+ROW()/10000000,"")</f>
        <v/>
      </c>
      <c r="U713" s="29" t="str">
        <f aca="false">IF(AND($S713="VENCIDO",$K713="KG",OR(Painel!$B$5="(Todos)",A713=Painel!$B$5)*OR(Painel!$E$5="(Todos)",P713=Painel!$E$5)),$J713+ROW()/10000000,"")</f>
        <v/>
      </c>
    </row>
    <row r="714" customFormat="false" ht="15" hidden="false" customHeight="false" outlineLevel="0" collapsed="false">
      <c r="A714" s="29" t="s">
        <v>53</v>
      </c>
      <c r="B714" s="29" t="s">
        <v>1182</v>
      </c>
      <c r="C714" s="29" t="s">
        <v>785</v>
      </c>
      <c r="D714" s="29" t="s">
        <v>786</v>
      </c>
      <c r="E714" s="29" t="n">
        <v>1</v>
      </c>
      <c r="F714" s="29"/>
      <c r="G714" s="29" t="s">
        <v>1183</v>
      </c>
      <c r="H714" s="30" t="n">
        <v>1000</v>
      </c>
      <c r="I714" s="31" t="n">
        <v>46282</v>
      </c>
      <c r="J714" s="30" t="n">
        <v>1000</v>
      </c>
      <c r="K714" s="29" t="s">
        <v>120</v>
      </c>
      <c r="L714" s="29" t="s">
        <v>400</v>
      </c>
      <c r="M714" s="29"/>
      <c r="N714" s="29" t="s">
        <v>122</v>
      </c>
      <c r="O714" s="31" t="n">
        <v>46824</v>
      </c>
      <c r="P714" s="29" t="s">
        <v>123</v>
      </c>
      <c r="Q714" s="29" t="n">
        <f aca="false">IFERROR(VALUE(L714),"")</f>
        <v>3</v>
      </c>
      <c r="R714" s="29" t="n">
        <f aca="true">IF(O714="","",O714-TODAY())</f>
        <v>539</v>
      </c>
      <c r="S714" s="29" t="str">
        <f aca="false">IF(C714="&lt;&lt; vazio &gt;&gt;","VAZIA",IF(AND(O714&lt;&gt;"",R714&lt;0),"VENCIDO",IF(AND(O714&lt;&gt;"",R714&lt;=Parametros!$B$10),"PRÓX. VENCIMENTO",IF(F714="Q","QUALIDADE",IF(F714="S","BLOQUEADO",IF(F714="R","RESTRITO/DEVOLUÇÃO",IF(OR(N714="QUAR",N714="QRES"),"QUARENTENA",IF(OR(B714="DESCARTE",B714="DEVOLUÇÃO"),"DESCARTE/DEVOLUÇÃO",IF(AND(D714="",K714&lt;&gt;""),"SEM LOTE",IF(AND(Q714&lt;&gt;"",Q714&gt;=Parametros!$B$11),"PARADO/SEM GIRO","OK"))))))))))</f>
        <v>OK</v>
      </c>
      <c r="T714" s="29" t="str">
        <f aca="false">IF(AND($S714="PARADO/SEM GIRO",$K714="KG",OR(Painel!$B$5="(Todos)",A714=Painel!$B$5)*OR(Painel!$E$5="(Todos)",P714=Painel!$E$5)),$J714+ROW()/10000000,"")</f>
        <v/>
      </c>
      <c r="U714" s="29" t="str">
        <f aca="false">IF(AND($S714="VENCIDO",$K714="KG",OR(Painel!$B$5="(Todos)",A714=Painel!$B$5)*OR(Painel!$E$5="(Todos)",P714=Painel!$E$5)),$J714+ROW()/10000000,"")</f>
        <v/>
      </c>
    </row>
    <row r="715" customFormat="false" ht="15" hidden="false" customHeight="false" outlineLevel="0" collapsed="false">
      <c r="A715" s="29" t="s">
        <v>53</v>
      </c>
      <c r="B715" s="29" t="s">
        <v>1184</v>
      </c>
      <c r="C715" s="29" t="s">
        <v>167</v>
      </c>
      <c r="D715" s="29" t="s">
        <v>1185</v>
      </c>
      <c r="E715" s="29" t="n">
        <v>1</v>
      </c>
      <c r="F715" s="29" t="s">
        <v>268</v>
      </c>
      <c r="G715" s="29" t="s">
        <v>1186</v>
      </c>
      <c r="H715" s="30" t="n">
        <v>590.4</v>
      </c>
      <c r="I715" s="31" t="n">
        <v>46283</v>
      </c>
      <c r="J715" s="30" t="n">
        <v>590.4</v>
      </c>
      <c r="K715" s="29" t="s">
        <v>120</v>
      </c>
      <c r="L715" s="29" t="s">
        <v>176</v>
      </c>
      <c r="M715" s="29"/>
      <c r="N715" s="29" t="s">
        <v>122</v>
      </c>
      <c r="O715" s="31" t="n">
        <v>46830</v>
      </c>
      <c r="P715" s="29" t="s">
        <v>123</v>
      </c>
      <c r="Q715" s="29" t="n">
        <f aca="false">IFERROR(VALUE(L715),"")</f>
        <v>2</v>
      </c>
      <c r="R715" s="29" t="n">
        <f aca="true">IF(O715="","",O715-TODAY())</f>
        <v>545</v>
      </c>
      <c r="S715" s="29" t="str">
        <f aca="false">IF(C715="&lt;&lt; vazio &gt;&gt;","VAZIA",IF(AND(O715&lt;&gt;"",R715&lt;0),"VENCIDO",IF(AND(O715&lt;&gt;"",R715&lt;=Parametros!$B$10),"PRÓX. VENCIMENTO",IF(F715="Q","QUALIDADE",IF(F715="S","BLOQUEADO",IF(F715="R","RESTRITO/DEVOLUÇÃO",IF(OR(N715="QUAR",N715="QRES"),"QUARENTENA",IF(OR(B715="DESCARTE",B715="DEVOLUÇÃO"),"DESCARTE/DEVOLUÇÃO",IF(AND(D715="",K715&lt;&gt;""),"SEM LOTE",IF(AND(Q715&lt;&gt;"",Q715&gt;=Parametros!$B$11),"PARADO/SEM GIRO","OK"))))))))))</f>
        <v>QUALIDADE</v>
      </c>
      <c r="T715" s="29" t="str">
        <f aca="false">IF(AND($S715="PARADO/SEM GIRO",$K715="KG",OR(Painel!$B$5="(Todos)",A715=Painel!$B$5)*OR(Painel!$E$5="(Todos)",P715=Painel!$E$5)),$J715+ROW()/10000000,"")</f>
        <v/>
      </c>
      <c r="U715" s="29" t="str">
        <f aca="false">IF(AND($S715="VENCIDO",$K715="KG",OR(Painel!$B$5="(Todos)",A715=Painel!$B$5)*OR(Painel!$E$5="(Todos)",P715=Painel!$E$5)),$J715+ROW()/10000000,"")</f>
        <v/>
      </c>
    </row>
    <row r="716" customFormat="false" ht="15" hidden="false" customHeight="false" outlineLevel="0" collapsed="false">
      <c r="A716" s="29" t="s">
        <v>53</v>
      </c>
      <c r="B716" s="29" t="s">
        <v>1187</v>
      </c>
      <c r="C716" s="29" t="s">
        <v>801</v>
      </c>
      <c r="D716" s="29" t="s">
        <v>873</v>
      </c>
      <c r="E716" s="29" t="n">
        <v>1</v>
      </c>
      <c r="F716" s="29"/>
      <c r="G716" s="29" t="s">
        <v>1188</v>
      </c>
      <c r="H716" s="30" t="n">
        <v>1108.8</v>
      </c>
      <c r="I716" s="31" t="n">
        <v>46275</v>
      </c>
      <c r="J716" s="30" t="n">
        <v>1108.8</v>
      </c>
      <c r="K716" s="29" t="s">
        <v>120</v>
      </c>
      <c r="L716" s="29" t="s">
        <v>121</v>
      </c>
      <c r="M716" s="29"/>
      <c r="N716" s="29" t="s">
        <v>122</v>
      </c>
      <c r="O716" s="31" t="n">
        <v>46811</v>
      </c>
      <c r="P716" s="29" t="s">
        <v>123</v>
      </c>
      <c r="Q716" s="29" t="n">
        <f aca="false">IFERROR(VALUE(L716),"")</f>
        <v>10</v>
      </c>
      <c r="R716" s="29" t="n">
        <f aca="true">IF(O716="","",O716-TODAY())</f>
        <v>526</v>
      </c>
      <c r="S716" s="29" t="str">
        <f aca="false">IF(C716="&lt;&lt; vazio &gt;&gt;","VAZIA",IF(AND(O716&lt;&gt;"",R716&lt;0),"VENCIDO",IF(AND(O716&lt;&gt;"",R716&lt;=Parametros!$B$10),"PRÓX. VENCIMENTO",IF(F716="Q","QUALIDADE",IF(F716="S","BLOQUEADO",IF(F716="R","RESTRITO/DEVOLUÇÃO",IF(OR(N716="QUAR",N716="QRES"),"QUARENTENA",IF(OR(B716="DESCARTE",B716="DEVOLUÇÃO"),"DESCARTE/DEVOLUÇÃO",IF(AND(D716="",K716&lt;&gt;""),"SEM LOTE",IF(AND(Q716&lt;&gt;"",Q716&gt;=Parametros!$B$11),"PARADO/SEM GIRO","OK"))))))))))</f>
        <v>OK</v>
      </c>
      <c r="T716" s="29" t="str">
        <f aca="false">IF(AND($S716="PARADO/SEM GIRO",$K716="KG",OR(Painel!$B$5="(Todos)",A716=Painel!$B$5)*OR(Painel!$E$5="(Todos)",P716=Painel!$E$5)),$J716+ROW()/10000000,"")</f>
        <v/>
      </c>
      <c r="U716" s="29" t="str">
        <f aca="false">IF(AND($S716="VENCIDO",$K716="KG",OR(Painel!$B$5="(Todos)",A716=Painel!$B$5)*OR(Painel!$E$5="(Todos)",P716=Painel!$E$5)),$J716+ROW()/10000000,"")</f>
        <v/>
      </c>
    </row>
    <row r="717" customFormat="false" ht="15" hidden="false" customHeight="false" outlineLevel="0" collapsed="false">
      <c r="A717" s="29" t="s">
        <v>53</v>
      </c>
      <c r="B717" s="29" t="s">
        <v>1189</v>
      </c>
      <c r="C717" s="29" t="s">
        <v>691</v>
      </c>
      <c r="D717" s="29" t="s">
        <v>1190</v>
      </c>
      <c r="E717" s="29" t="n">
        <v>1</v>
      </c>
      <c r="F717" s="29"/>
      <c r="G717" s="29" t="s">
        <v>1191</v>
      </c>
      <c r="H717" s="30" t="n">
        <v>1000</v>
      </c>
      <c r="I717" s="31" t="n">
        <v>46282</v>
      </c>
      <c r="J717" s="30" t="n">
        <v>1000</v>
      </c>
      <c r="K717" s="29" t="s">
        <v>120</v>
      </c>
      <c r="L717" s="29" t="s">
        <v>400</v>
      </c>
      <c r="M717" s="29"/>
      <c r="N717" s="29" t="s">
        <v>122</v>
      </c>
      <c r="O717" s="31" t="n">
        <v>46829</v>
      </c>
      <c r="P717" s="29" t="s">
        <v>123</v>
      </c>
      <c r="Q717" s="29" t="n">
        <f aca="false">IFERROR(VALUE(L717),"")</f>
        <v>3</v>
      </c>
      <c r="R717" s="29" t="n">
        <f aca="true">IF(O717="","",O717-TODAY())</f>
        <v>544</v>
      </c>
      <c r="S717" s="29" t="str">
        <f aca="false">IF(C717="&lt;&lt; vazio &gt;&gt;","VAZIA",IF(AND(O717&lt;&gt;"",R717&lt;0),"VENCIDO",IF(AND(O717&lt;&gt;"",R717&lt;=Parametros!$B$10),"PRÓX. VENCIMENTO",IF(F717="Q","QUALIDADE",IF(F717="S","BLOQUEADO",IF(F717="R","RESTRITO/DEVOLUÇÃO",IF(OR(N717="QUAR",N717="QRES"),"QUARENTENA",IF(OR(B717="DESCARTE",B717="DEVOLUÇÃO"),"DESCARTE/DEVOLUÇÃO",IF(AND(D717="",K717&lt;&gt;""),"SEM LOTE",IF(AND(Q717&lt;&gt;"",Q717&gt;=Parametros!$B$11),"PARADO/SEM GIRO","OK"))))))))))</f>
        <v>OK</v>
      </c>
      <c r="T717" s="29" t="str">
        <f aca="false">IF(AND($S717="PARADO/SEM GIRO",$K717="KG",OR(Painel!$B$5="(Todos)",A717=Painel!$B$5)*OR(Painel!$E$5="(Todos)",P717=Painel!$E$5)),$J717+ROW()/10000000,"")</f>
        <v/>
      </c>
      <c r="U717" s="29" t="str">
        <f aca="false">IF(AND($S717="VENCIDO",$K717="KG",OR(Painel!$B$5="(Todos)",A717=Painel!$B$5)*OR(Painel!$E$5="(Todos)",P717=Painel!$E$5)),$J717+ROW()/10000000,"")</f>
        <v/>
      </c>
    </row>
    <row r="718" customFormat="false" ht="15" hidden="false" customHeight="false" outlineLevel="0" collapsed="false">
      <c r="A718" s="29" t="s">
        <v>53</v>
      </c>
      <c r="B718" s="29" t="s">
        <v>1192</v>
      </c>
      <c r="C718" s="29" t="s">
        <v>322</v>
      </c>
      <c r="D718" s="29" t="s">
        <v>491</v>
      </c>
      <c r="E718" s="29" t="n">
        <v>1</v>
      </c>
      <c r="F718" s="29"/>
      <c r="G718" s="29" t="s">
        <v>1193</v>
      </c>
      <c r="H718" s="30" t="n">
        <v>999.9</v>
      </c>
      <c r="I718" s="31" t="n">
        <v>46274</v>
      </c>
      <c r="J718" s="30" t="n">
        <v>999.9</v>
      </c>
      <c r="K718" s="29" t="s">
        <v>120</v>
      </c>
      <c r="L718" s="29" t="s">
        <v>138</v>
      </c>
      <c r="M718" s="29"/>
      <c r="N718" s="29" t="s">
        <v>122</v>
      </c>
      <c r="O718" s="31" t="n">
        <v>46635</v>
      </c>
      <c r="P718" s="29" t="s">
        <v>123</v>
      </c>
      <c r="Q718" s="29" t="n">
        <f aca="false">IFERROR(VALUE(L718),"")</f>
        <v>11</v>
      </c>
      <c r="R718" s="29" t="n">
        <f aca="true">IF(O718="","",O718-TODAY())</f>
        <v>350</v>
      </c>
      <c r="S718" s="29" t="str">
        <f aca="false">IF(C718="&lt;&lt; vazio &gt;&gt;","VAZIA",IF(AND(O718&lt;&gt;"",R718&lt;0),"VENCIDO",IF(AND(O718&lt;&gt;"",R718&lt;=Parametros!$B$10),"PRÓX. VENCIMENTO",IF(F718="Q","QUALIDADE",IF(F718="S","BLOQUEADO",IF(F718="R","RESTRITO/DEVOLUÇÃO",IF(OR(N718="QUAR",N718="QRES"),"QUARENTENA",IF(OR(B718="DESCARTE",B718="DEVOLUÇÃO"),"DESCARTE/DEVOLUÇÃO",IF(AND(D718="",K718&lt;&gt;""),"SEM LOTE",IF(AND(Q718&lt;&gt;"",Q718&gt;=Parametros!$B$11),"PARADO/SEM GIRO","OK"))))))))))</f>
        <v>OK</v>
      </c>
      <c r="T718" s="29" t="str">
        <f aca="false">IF(AND($S718="PARADO/SEM GIRO",$K718="KG",OR(Painel!$B$5="(Todos)",A718=Painel!$B$5)*OR(Painel!$E$5="(Todos)",P718=Painel!$E$5)),$J718+ROW()/10000000,"")</f>
        <v/>
      </c>
      <c r="U718" s="29" t="str">
        <f aca="false">IF(AND($S718="VENCIDO",$K718="KG",OR(Painel!$B$5="(Todos)",A718=Painel!$B$5)*OR(Painel!$E$5="(Todos)",P718=Painel!$E$5)),$J718+ROW()/10000000,"")</f>
        <v/>
      </c>
    </row>
    <row r="719" customFormat="false" ht="15" hidden="false" customHeight="false" outlineLevel="0" collapsed="false">
      <c r="A719" s="29" t="s">
        <v>53</v>
      </c>
      <c r="B719" s="29" t="s">
        <v>1194</v>
      </c>
      <c r="C719" s="29" t="s">
        <v>666</v>
      </c>
      <c r="D719" s="29" t="s">
        <v>667</v>
      </c>
      <c r="E719" s="29" t="n">
        <v>1</v>
      </c>
      <c r="F719" s="29" t="s">
        <v>268</v>
      </c>
      <c r="G719" s="29" t="s">
        <v>1195</v>
      </c>
      <c r="H719" s="30" t="n">
        <v>590.4</v>
      </c>
      <c r="I719" s="31" t="n">
        <v>46285</v>
      </c>
      <c r="J719" s="30" t="n">
        <v>590.4</v>
      </c>
      <c r="K719" s="29" t="s">
        <v>120</v>
      </c>
      <c r="L719" s="29" t="s">
        <v>116</v>
      </c>
      <c r="M719" s="29"/>
      <c r="N719" s="29" t="s">
        <v>122</v>
      </c>
      <c r="O719" s="31" t="n">
        <v>46831</v>
      </c>
      <c r="P719" s="29" t="s">
        <v>123</v>
      </c>
      <c r="Q719" s="29" t="n">
        <f aca="false">IFERROR(VALUE(L719),"")</f>
        <v>0</v>
      </c>
      <c r="R719" s="29" t="n">
        <f aca="true">IF(O719="","",O719-TODAY())</f>
        <v>546</v>
      </c>
      <c r="S719" s="29" t="str">
        <f aca="false">IF(C719="&lt;&lt; vazio &gt;&gt;","VAZIA",IF(AND(O719&lt;&gt;"",R719&lt;0),"VENCIDO",IF(AND(O719&lt;&gt;"",R719&lt;=Parametros!$B$10),"PRÓX. VENCIMENTO",IF(F719="Q","QUALIDADE",IF(F719="S","BLOQUEADO",IF(F719="R","RESTRITO/DEVOLUÇÃO",IF(OR(N719="QUAR",N719="QRES"),"QUARENTENA",IF(OR(B719="DESCARTE",B719="DEVOLUÇÃO"),"DESCARTE/DEVOLUÇÃO",IF(AND(D719="",K719&lt;&gt;""),"SEM LOTE",IF(AND(Q719&lt;&gt;"",Q719&gt;=Parametros!$B$11),"PARADO/SEM GIRO","OK"))))))))))</f>
        <v>QUALIDADE</v>
      </c>
      <c r="T719" s="29" t="str">
        <f aca="false">IF(AND($S719="PARADO/SEM GIRO",$K719="KG",OR(Painel!$B$5="(Todos)",A719=Painel!$B$5)*OR(Painel!$E$5="(Todos)",P719=Painel!$E$5)),$J719+ROW()/10000000,"")</f>
        <v/>
      </c>
      <c r="U719" s="29" t="str">
        <f aca="false">IF(AND($S719="VENCIDO",$K719="KG",OR(Painel!$B$5="(Todos)",A719=Painel!$B$5)*OR(Painel!$E$5="(Todos)",P719=Painel!$E$5)),$J719+ROW()/10000000,"")</f>
        <v/>
      </c>
    </row>
    <row r="720" customFormat="false" ht="15" hidden="false" customHeight="false" outlineLevel="0" collapsed="false">
      <c r="A720" s="29" t="s">
        <v>53</v>
      </c>
      <c r="B720" s="29" t="s">
        <v>1196</v>
      </c>
      <c r="C720" s="29" t="s">
        <v>662</v>
      </c>
      <c r="D720" s="29" t="s">
        <v>1080</v>
      </c>
      <c r="E720" s="29" t="n">
        <v>1</v>
      </c>
      <c r="F720" s="29"/>
      <c r="G720" s="29" t="s">
        <v>1197</v>
      </c>
      <c r="H720" s="30" t="n">
        <v>1000</v>
      </c>
      <c r="I720" s="31" t="n">
        <v>46274</v>
      </c>
      <c r="J720" s="30" t="n">
        <v>1000</v>
      </c>
      <c r="K720" s="29" t="s">
        <v>120</v>
      </c>
      <c r="L720" s="29" t="s">
        <v>138</v>
      </c>
      <c r="M720" s="29"/>
      <c r="N720" s="29" t="s">
        <v>122</v>
      </c>
      <c r="O720" s="31" t="n">
        <v>46817</v>
      </c>
      <c r="P720" s="29" t="s">
        <v>123</v>
      </c>
      <c r="Q720" s="29" t="n">
        <f aca="false">IFERROR(VALUE(L720),"")</f>
        <v>11</v>
      </c>
      <c r="R720" s="29" t="n">
        <f aca="true">IF(O720="","",O720-TODAY())</f>
        <v>532</v>
      </c>
      <c r="S720" s="29" t="str">
        <f aca="false">IF(C720="&lt;&lt; vazio &gt;&gt;","VAZIA",IF(AND(O720&lt;&gt;"",R720&lt;0),"VENCIDO",IF(AND(O720&lt;&gt;"",R720&lt;=Parametros!$B$10),"PRÓX. VENCIMENTO",IF(F720="Q","QUALIDADE",IF(F720="S","BLOQUEADO",IF(F720="R","RESTRITO/DEVOLUÇÃO",IF(OR(N720="QUAR",N720="QRES"),"QUARENTENA",IF(OR(B720="DESCARTE",B720="DEVOLUÇÃO"),"DESCARTE/DEVOLUÇÃO",IF(AND(D720="",K720&lt;&gt;""),"SEM LOTE",IF(AND(Q720&lt;&gt;"",Q720&gt;=Parametros!$B$11),"PARADO/SEM GIRO","OK"))))))))))</f>
        <v>OK</v>
      </c>
      <c r="T720" s="29" t="str">
        <f aca="false">IF(AND($S720="PARADO/SEM GIRO",$K720="KG",OR(Painel!$B$5="(Todos)",A720=Painel!$B$5)*OR(Painel!$E$5="(Todos)",P720=Painel!$E$5)),$J720+ROW()/10000000,"")</f>
        <v/>
      </c>
      <c r="U720" s="29" t="str">
        <f aca="false">IF(AND($S720="VENCIDO",$K720="KG",OR(Painel!$B$5="(Todos)",A720=Painel!$B$5)*OR(Painel!$E$5="(Todos)",P720=Painel!$E$5)),$J720+ROW()/10000000,"")</f>
        <v/>
      </c>
    </row>
    <row r="721" customFormat="false" ht="15" hidden="false" customHeight="false" outlineLevel="0" collapsed="false">
      <c r="A721" s="29" t="s">
        <v>53</v>
      </c>
      <c r="B721" s="29" t="s">
        <v>1198</v>
      </c>
      <c r="C721" s="29" t="s">
        <v>115</v>
      </c>
      <c r="D721" s="29"/>
      <c r="E721" s="29" t="n">
        <v>0</v>
      </c>
      <c r="F721" s="29"/>
      <c r="G721" s="29"/>
      <c r="H721" s="30" t="n">
        <v>0</v>
      </c>
      <c r="I721" s="29"/>
      <c r="J721" s="30" t="n">
        <v>0</v>
      </c>
      <c r="K721" s="29"/>
      <c r="L721" s="29" t="s">
        <v>116</v>
      </c>
      <c r="M721" s="29"/>
      <c r="N721" s="29"/>
      <c r="O721" s="29"/>
      <c r="P721" s="29"/>
      <c r="Q721" s="29" t="n">
        <f aca="false">IFERROR(VALUE(L721),"")</f>
        <v>0</v>
      </c>
      <c r="R721" s="29" t="str">
        <f aca="true">IF(O721="","",O721-TODAY())</f>
        <v/>
      </c>
      <c r="S721" s="29" t="str">
        <f aca="false">IF(C721="&lt;&lt; vazio &gt;&gt;","VAZIA",IF(AND(O721&lt;&gt;"",R721&lt;0),"VENCIDO",IF(AND(O721&lt;&gt;"",R721&lt;=Parametros!$B$10),"PRÓX. VENCIMENTO",IF(F721="Q","QUALIDADE",IF(F721="S","BLOQUEADO",IF(F721="R","RESTRITO/DEVOLUÇÃO",IF(OR(N721="QUAR",N721="QRES"),"QUARENTENA",IF(OR(B721="DESCARTE",B721="DEVOLUÇÃO"),"DESCARTE/DEVOLUÇÃO",IF(AND(D721="",K721&lt;&gt;""),"SEM LOTE",IF(AND(Q721&lt;&gt;"",Q721&gt;=Parametros!$B$11),"PARADO/SEM GIRO","OK"))))))))))</f>
        <v>VAZIA</v>
      </c>
      <c r="T721" s="29" t="str">
        <f aca="false">IF(AND($S721="PARADO/SEM GIRO",$K721="KG",OR(Painel!$B$5="(Todos)",A721=Painel!$B$5)*OR(Painel!$E$5="(Todos)",P721=Painel!$E$5)),$J721+ROW()/10000000,"")</f>
        <v/>
      </c>
      <c r="U721" s="29" t="str">
        <f aca="false">IF(AND($S721="VENCIDO",$K721="KG",OR(Painel!$B$5="(Todos)",A721=Painel!$B$5)*OR(Painel!$E$5="(Todos)",P721=Painel!$E$5)),$J721+ROW()/10000000,"")</f>
        <v/>
      </c>
    </row>
    <row r="722" customFormat="false" ht="15" hidden="false" customHeight="false" outlineLevel="0" collapsed="false">
      <c r="A722" s="29" t="s">
        <v>53</v>
      </c>
      <c r="B722" s="29" t="s">
        <v>1199</v>
      </c>
      <c r="C722" s="29" t="s">
        <v>785</v>
      </c>
      <c r="D722" s="29" t="s">
        <v>786</v>
      </c>
      <c r="E722" s="29" t="n">
        <v>1</v>
      </c>
      <c r="F722" s="29"/>
      <c r="G722" s="29" t="s">
        <v>1200</v>
      </c>
      <c r="H722" s="30" t="n">
        <v>1000</v>
      </c>
      <c r="I722" s="31" t="n">
        <v>46282</v>
      </c>
      <c r="J722" s="30" t="n">
        <v>1000</v>
      </c>
      <c r="K722" s="29" t="s">
        <v>120</v>
      </c>
      <c r="L722" s="29" t="s">
        <v>400</v>
      </c>
      <c r="M722" s="29"/>
      <c r="N722" s="29" t="s">
        <v>122</v>
      </c>
      <c r="O722" s="31" t="n">
        <v>46824</v>
      </c>
      <c r="P722" s="29" t="s">
        <v>123</v>
      </c>
      <c r="Q722" s="29" t="n">
        <f aca="false">IFERROR(VALUE(L722),"")</f>
        <v>3</v>
      </c>
      <c r="R722" s="29" t="n">
        <f aca="true">IF(O722="","",O722-TODAY())</f>
        <v>539</v>
      </c>
      <c r="S722" s="29" t="str">
        <f aca="false">IF(C722="&lt;&lt; vazio &gt;&gt;","VAZIA",IF(AND(O722&lt;&gt;"",R722&lt;0),"VENCIDO",IF(AND(O722&lt;&gt;"",R722&lt;=Parametros!$B$10),"PRÓX. VENCIMENTO",IF(F722="Q","QUALIDADE",IF(F722="S","BLOQUEADO",IF(F722="R","RESTRITO/DEVOLUÇÃO",IF(OR(N722="QUAR",N722="QRES"),"QUARENTENA",IF(OR(B722="DESCARTE",B722="DEVOLUÇÃO"),"DESCARTE/DEVOLUÇÃO",IF(AND(D722="",K722&lt;&gt;""),"SEM LOTE",IF(AND(Q722&lt;&gt;"",Q722&gt;=Parametros!$B$11),"PARADO/SEM GIRO","OK"))))))))))</f>
        <v>OK</v>
      </c>
      <c r="T722" s="29" t="str">
        <f aca="false">IF(AND($S722="PARADO/SEM GIRO",$K722="KG",OR(Painel!$B$5="(Todos)",A722=Painel!$B$5)*OR(Painel!$E$5="(Todos)",P722=Painel!$E$5)),$J722+ROW()/10000000,"")</f>
        <v/>
      </c>
      <c r="U722" s="29" t="str">
        <f aca="false">IF(AND($S722="VENCIDO",$K722="KG",OR(Painel!$B$5="(Todos)",A722=Painel!$B$5)*OR(Painel!$E$5="(Todos)",P722=Painel!$E$5)),$J722+ROW()/10000000,"")</f>
        <v/>
      </c>
    </row>
    <row r="723" customFormat="false" ht="15" hidden="false" customHeight="false" outlineLevel="0" collapsed="false">
      <c r="A723" s="29" t="s">
        <v>53</v>
      </c>
      <c r="B723" s="29" t="s">
        <v>1201</v>
      </c>
      <c r="C723" s="29" t="s">
        <v>988</v>
      </c>
      <c r="D723" s="29" t="s">
        <v>834</v>
      </c>
      <c r="E723" s="29" t="n">
        <v>1</v>
      </c>
      <c r="F723" s="29"/>
      <c r="G723" s="29" t="s">
        <v>1202</v>
      </c>
      <c r="H723" s="30" t="n">
        <v>800</v>
      </c>
      <c r="I723" s="31" t="n">
        <v>46282</v>
      </c>
      <c r="J723" s="30" t="n">
        <v>800</v>
      </c>
      <c r="K723" s="29" t="s">
        <v>120</v>
      </c>
      <c r="L723" s="29" t="s">
        <v>400</v>
      </c>
      <c r="M723" s="29"/>
      <c r="N723" s="29" t="s">
        <v>122</v>
      </c>
      <c r="O723" s="31" t="n">
        <v>47008</v>
      </c>
      <c r="P723" s="29" t="s">
        <v>123</v>
      </c>
      <c r="Q723" s="29" t="n">
        <f aca="false">IFERROR(VALUE(L723),"")</f>
        <v>3</v>
      </c>
      <c r="R723" s="29" t="n">
        <f aca="true">IF(O723="","",O723-TODAY())</f>
        <v>723</v>
      </c>
      <c r="S723" s="29" t="str">
        <f aca="false">IF(C723="&lt;&lt; vazio &gt;&gt;","VAZIA",IF(AND(O723&lt;&gt;"",R723&lt;0),"VENCIDO",IF(AND(O723&lt;&gt;"",R723&lt;=Parametros!$B$10),"PRÓX. VENCIMENTO",IF(F723="Q","QUALIDADE",IF(F723="S","BLOQUEADO",IF(F723="R","RESTRITO/DEVOLUÇÃO",IF(OR(N723="QUAR",N723="QRES"),"QUARENTENA",IF(OR(B723="DESCARTE",B723="DEVOLUÇÃO"),"DESCARTE/DEVOLUÇÃO",IF(AND(D723="",K723&lt;&gt;""),"SEM LOTE",IF(AND(Q723&lt;&gt;"",Q723&gt;=Parametros!$B$11),"PARADO/SEM GIRO","OK"))))))))))</f>
        <v>OK</v>
      </c>
      <c r="T723" s="29" t="str">
        <f aca="false">IF(AND($S723="PARADO/SEM GIRO",$K723="KG",OR(Painel!$B$5="(Todos)",A723=Painel!$B$5)*OR(Painel!$E$5="(Todos)",P723=Painel!$E$5)),$J723+ROW()/10000000,"")</f>
        <v/>
      </c>
      <c r="U723" s="29" t="str">
        <f aca="false">IF(AND($S723="VENCIDO",$K723="KG",OR(Painel!$B$5="(Todos)",A723=Painel!$B$5)*OR(Painel!$E$5="(Todos)",P723=Painel!$E$5)),$J723+ROW()/10000000,"")</f>
        <v/>
      </c>
    </row>
    <row r="724" customFormat="false" ht="15" hidden="false" customHeight="false" outlineLevel="0" collapsed="false">
      <c r="A724" s="29" t="s">
        <v>53</v>
      </c>
      <c r="B724" s="29" t="s">
        <v>1203</v>
      </c>
      <c r="C724" s="29" t="s">
        <v>894</v>
      </c>
      <c r="D724" s="29" t="s">
        <v>1204</v>
      </c>
      <c r="E724" s="29" t="n">
        <v>1</v>
      </c>
      <c r="F724" s="29" t="s">
        <v>268</v>
      </c>
      <c r="G724" s="29" t="s">
        <v>1205</v>
      </c>
      <c r="H724" s="30" t="n">
        <v>260</v>
      </c>
      <c r="I724" s="31" t="n">
        <v>46283</v>
      </c>
      <c r="J724" s="30" t="n">
        <v>260</v>
      </c>
      <c r="K724" s="29" t="s">
        <v>120</v>
      </c>
      <c r="L724" s="29" t="s">
        <v>176</v>
      </c>
      <c r="M724" s="29"/>
      <c r="N724" s="29" t="s">
        <v>122</v>
      </c>
      <c r="O724" s="31" t="n">
        <v>46829</v>
      </c>
      <c r="P724" s="29" t="s">
        <v>123</v>
      </c>
      <c r="Q724" s="29" t="n">
        <f aca="false">IFERROR(VALUE(L724),"")</f>
        <v>2</v>
      </c>
      <c r="R724" s="29" t="n">
        <f aca="true">IF(O724="","",O724-TODAY())</f>
        <v>544</v>
      </c>
      <c r="S724" s="29" t="str">
        <f aca="false">IF(C724="&lt;&lt; vazio &gt;&gt;","VAZIA",IF(AND(O724&lt;&gt;"",R724&lt;0),"VENCIDO",IF(AND(O724&lt;&gt;"",R724&lt;=Parametros!$B$10),"PRÓX. VENCIMENTO",IF(F724="Q","QUALIDADE",IF(F724="S","BLOQUEADO",IF(F724="R","RESTRITO/DEVOLUÇÃO",IF(OR(N724="QUAR",N724="QRES"),"QUARENTENA",IF(OR(B724="DESCARTE",B724="DEVOLUÇÃO"),"DESCARTE/DEVOLUÇÃO",IF(AND(D724="",K724&lt;&gt;""),"SEM LOTE",IF(AND(Q724&lt;&gt;"",Q724&gt;=Parametros!$B$11),"PARADO/SEM GIRO","OK"))))))))))</f>
        <v>QUALIDADE</v>
      </c>
      <c r="T724" s="29" t="str">
        <f aca="false">IF(AND($S724="PARADO/SEM GIRO",$K724="KG",OR(Painel!$B$5="(Todos)",A724=Painel!$B$5)*OR(Painel!$E$5="(Todos)",P724=Painel!$E$5)),$J724+ROW()/10000000,"")</f>
        <v/>
      </c>
      <c r="U724" s="29" t="str">
        <f aca="false">IF(AND($S724="VENCIDO",$K724="KG",OR(Painel!$B$5="(Todos)",A724=Painel!$B$5)*OR(Painel!$E$5="(Todos)",P724=Painel!$E$5)),$J724+ROW()/10000000,"")</f>
        <v/>
      </c>
    </row>
    <row r="725" customFormat="false" ht="15" hidden="false" customHeight="false" outlineLevel="0" collapsed="false">
      <c r="A725" s="29" t="s">
        <v>53</v>
      </c>
      <c r="B725" s="29" t="s">
        <v>1206</v>
      </c>
      <c r="C725" s="29" t="s">
        <v>707</v>
      </c>
      <c r="D725" s="29" t="s">
        <v>708</v>
      </c>
      <c r="E725" s="29" t="n">
        <v>1</v>
      </c>
      <c r="F725" s="29" t="s">
        <v>268</v>
      </c>
      <c r="G725" s="29" t="s">
        <v>1207</v>
      </c>
      <c r="H725" s="30" t="n">
        <v>800</v>
      </c>
      <c r="I725" s="31" t="n">
        <v>46282</v>
      </c>
      <c r="J725" s="30" t="n">
        <v>800</v>
      </c>
      <c r="K725" s="29" t="s">
        <v>120</v>
      </c>
      <c r="L725" s="29" t="s">
        <v>400</v>
      </c>
      <c r="M725" s="29"/>
      <c r="N725" s="29" t="s">
        <v>122</v>
      </c>
      <c r="O725" s="31" t="n">
        <v>46828</v>
      </c>
      <c r="P725" s="29" t="s">
        <v>123</v>
      </c>
      <c r="Q725" s="29" t="n">
        <f aca="false">IFERROR(VALUE(L725),"")</f>
        <v>3</v>
      </c>
      <c r="R725" s="29" t="n">
        <f aca="true">IF(O725="","",O725-TODAY())</f>
        <v>543</v>
      </c>
      <c r="S725" s="29" t="str">
        <f aca="false">IF(C725="&lt;&lt; vazio &gt;&gt;","VAZIA",IF(AND(O725&lt;&gt;"",R725&lt;0),"VENCIDO",IF(AND(O725&lt;&gt;"",R725&lt;=Parametros!$B$10),"PRÓX. VENCIMENTO",IF(F725="Q","QUALIDADE",IF(F725="S","BLOQUEADO",IF(F725="R","RESTRITO/DEVOLUÇÃO",IF(OR(N725="QUAR",N725="QRES"),"QUARENTENA",IF(OR(B725="DESCARTE",B725="DEVOLUÇÃO"),"DESCARTE/DEVOLUÇÃO",IF(AND(D725="",K725&lt;&gt;""),"SEM LOTE",IF(AND(Q725&lt;&gt;"",Q725&gt;=Parametros!$B$11),"PARADO/SEM GIRO","OK"))))))))))</f>
        <v>QUALIDADE</v>
      </c>
      <c r="T725" s="29" t="str">
        <f aca="false">IF(AND($S725="PARADO/SEM GIRO",$K725="KG",OR(Painel!$B$5="(Todos)",A725=Painel!$B$5)*OR(Painel!$E$5="(Todos)",P725=Painel!$E$5)),$J725+ROW()/10000000,"")</f>
        <v/>
      </c>
      <c r="U725" s="29" t="str">
        <f aca="false">IF(AND($S725="VENCIDO",$K725="KG",OR(Painel!$B$5="(Todos)",A725=Painel!$B$5)*OR(Painel!$E$5="(Todos)",P725=Painel!$E$5)),$J725+ROW()/10000000,"")</f>
        <v/>
      </c>
    </row>
    <row r="726" customFormat="false" ht="15" hidden="false" customHeight="false" outlineLevel="0" collapsed="false">
      <c r="A726" s="29" t="s">
        <v>53</v>
      </c>
      <c r="B726" s="29" t="s">
        <v>1208</v>
      </c>
      <c r="C726" s="29" t="s">
        <v>308</v>
      </c>
      <c r="D726" s="29" t="s">
        <v>730</v>
      </c>
      <c r="E726" s="29" t="n">
        <v>1</v>
      </c>
      <c r="F726" s="29"/>
      <c r="G726" s="29" t="s">
        <v>1209</v>
      </c>
      <c r="H726" s="30" t="n">
        <v>315</v>
      </c>
      <c r="I726" s="31" t="n">
        <v>46276</v>
      </c>
      <c r="J726" s="30" t="n">
        <v>315</v>
      </c>
      <c r="K726" s="29" t="s">
        <v>120</v>
      </c>
      <c r="L726" s="29" t="s">
        <v>133</v>
      </c>
      <c r="M726" s="29"/>
      <c r="N726" s="29" t="s">
        <v>122</v>
      </c>
      <c r="O726" s="31" t="n">
        <v>46817</v>
      </c>
      <c r="P726" s="29" t="s">
        <v>123</v>
      </c>
      <c r="Q726" s="29" t="n">
        <f aca="false">IFERROR(VALUE(L726),"")</f>
        <v>9</v>
      </c>
      <c r="R726" s="29" t="n">
        <f aca="true">IF(O726="","",O726-TODAY())</f>
        <v>532</v>
      </c>
      <c r="S726" s="29" t="str">
        <f aca="false">IF(C726="&lt;&lt; vazio &gt;&gt;","VAZIA",IF(AND(O726&lt;&gt;"",R726&lt;0),"VENCIDO",IF(AND(O726&lt;&gt;"",R726&lt;=Parametros!$B$10),"PRÓX. VENCIMENTO",IF(F726="Q","QUALIDADE",IF(F726="S","BLOQUEADO",IF(F726="R","RESTRITO/DEVOLUÇÃO",IF(OR(N726="QUAR",N726="QRES"),"QUARENTENA",IF(OR(B726="DESCARTE",B726="DEVOLUÇÃO"),"DESCARTE/DEVOLUÇÃO",IF(AND(D726="",K726&lt;&gt;""),"SEM LOTE",IF(AND(Q726&lt;&gt;"",Q726&gt;=Parametros!$B$11),"PARADO/SEM GIRO","OK"))))))))))</f>
        <v>OK</v>
      </c>
      <c r="T726" s="29" t="str">
        <f aca="false">IF(AND($S726="PARADO/SEM GIRO",$K726="KG",OR(Painel!$B$5="(Todos)",A726=Painel!$B$5)*OR(Painel!$E$5="(Todos)",P726=Painel!$E$5)),$J726+ROW()/10000000,"")</f>
        <v/>
      </c>
      <c r="U726" s="29" t="str">
        <f aca="false">IF(AND($S726="VENCIDO",$K726="KG",OR(Painel!$B$5="(Todos)",A726=Painel!$B$5)*OR(Painel!$E$5="(Todos)",P726=Painel!$E$5)),$J726+ROW()/10000000,"")</f>
        <v/>
      </c>
    </row>
    <row r="727" customFormat="false" ht="15" hidden="false" customHeight="false" outlineLevel="0" collapsed="false">
      <c r="A727" s="29" t="s">
        <v>53</v>
      </c>
      <c r="B727" s="29" t="s">
        <v>1210</v>
      </c>
      <c r="C727" s="29" t="s">
        <v>250</v>
      </c>
      <c r="D727" s="29" t="s">
        <v>727</v>
      </c>
      <c r="E727" s="29" t="n">
        <v>1</v>
      </c>
      <c r="F727" s="29"/>
      <c r="G727" s="29" t="s">
        <v>1211</v>
      </c>
      <c r="H727" s="30" t="n">
        <v>1000</v>
      </c>
      <c r="I727" s="31" t="n">
        <v>46274</v>
      </c>
      <c r="J727" s="30" t="n">
        <v>1000</v>
      </c>
      <c r="K727" s="29" t="s">
        <v>120</v>
      </c>
      <c r="L727" s="29" t="s">
        <v>138</v>
      </c>
      <c r="M727" s="29"/>
      <c r="N727" s="29" t="s">
        <v>122</v>
      </c>
      <c r="O727" s="31" t="n">
        <v>46817</v>
      </c>
      <c r="P727" s="29" t="s">
        <v>123</v>
      </c>
      <c r="Q727" s="29" t="n">
        <f aca="false">IFERROR(VALUE(L727),"")</f>
        <v>11</v>
      </c>
      <c r="R727" s="29" t="n">
        <f aca="true">IF(O727="","",O727-TODAY())</f>
        <v>532</v>
      </c>
      <c r="S727" s="29" t="str">
        <f aca="false">IF(C727="&lt;&lt; vazio &gt;&gt;","VAZIA",IF(AND(O727&lt;&gt;"",R727&lt;0),"VENCIDO",IF(AND(O727&lt;&gt;"",R727&lt;=Parametros!$B$10),"PRÓX. VENCIMENTO",IF(F727="Q","QUALIDADE",IF(F727="S","BLOQUEADO",IF(F727="R","RESTRITO/DEVOLUÇÃO",IF(OR(N727="QUAR",N727="QRES"),"QUARENTENA",IF(OR(B727="DESCARTE",B727="DEVOLUÇÃO"),"DESCARTE/DEVOLUÇÃO",IF(AND(D727="",K727&lt;&gt;""),"SEM LOTE",IF(AND(Q727&lt;&gt;"",Q727&gt;=Parametros!$B$11),"PARADO/SEM GIRO","OK"))))))))))</f>
        <v>OK</v>
      </c>
      <c r="T727" s="29" t="str">
        <f aca="false">IF(AND($S727="PARADO/SEM GIRO",$K727="KG",OR(Painel!$B$5="(Todos)",A727=Painel!$B$5)*OR(Painel!$E$5="(Todos)",P727=Painel!$E$5)),$J727+ROW()/10000000,"")</f>
        <v/>
      </c>
      <c r="U727" s="29" t="str">
        <f aca="false">IF(AND($S727="VENCIDO",$K727="KG",OR(Painel!$B$5="(Todos)",A727=Painel!$B$5)*OR(Painel!$E$5="(Todos)",P727=Painel!$E$5)),$J727+ROW()/10000000,"")</f>
        <v/>
      </c>
    </row>
    <row r="728" customFormat="false" ht="15" hidden="false" customHeight="false" outlineLevel="0" collapsed="false">
      <c r="A728" s="29" t="s">
        <v>53</v>
      </c>
      <c r="B728" s="29" t="s">
        <v>1212</v>
      </c>
      <c r="C728" s="29" t="s">
        <v>250</v>
      </c>
      <c r="D728" s="29" t="s">
        <v>727</v>
      </c>
      <c r="E728" s="29" t="n">
        <v>1</v>
      </c>
      <c r="F728" s="29"/>
      <c r="G728" s="29" t="s">
        <v>1213</v>
      </c>
      <c r="H728" s="30" t="n">
        <v>1000</v>
      </c>
      <c r="I728" s="31" t="n">
        <v>46274</v>
      </c>
      <c r="J728" s="30" t="n">
        <v>1000</v>
      </c>
      <c r="K728" s="29" t="s">
        <v>120</v>
      </c>
      <c r="L728" s="29" t="s">
        <v>138</v>
      </c>
      <c r="M728" s="29"/>
      <c r="N728" s="29" t="s">
        <v>122</v>
      </c>
      <c r="O728" s="31" t="n">
        <v>46817</v>
      </c>
      <c r="P728" s="29" t="s">
        <v>123</v>
      </c>
      <c r="Q728" s="29" t="n">
        <f aca="false">IFERROR(VALUE(L728),"")</f>
        <v>11</v>
      </c>
      <c r="R728" s="29" t="n">
        <f aca="true">IF(O728="","",O728-TODAY())</f>
        <v>532</v>
      </c>
      <c r="S728" s="29" t="str">
        <f aca="false">IF(C728="&lt;&lt; vazio &gt;&gt;","VAZIA",IF(AND(O728&lt;&gt;"",R728&lt;0),"VENCIDO",IF(AND(O728&lt;&gt;"",R728&lt;=Parametros!$B$10),"PRÓX. VENCIMENTO",IF(F728="Q","QUALIDADE",IF(F728="S","BLOQUEADO",IF(F728="R","RESTRITO/DEVOLUÇÃO",IF(OR(N728="QUAR",N728="QRES"),"QUARENTENA",IF(OR(B728="DESCARTE",B728="DEVOLUÇÃO"),"DESCARTE/DEVOLUÇÃO",IF(AND(D728="",K728&lt;&gt;""),"SEM LOTE",IF(AND(Q728&lt;&gt;"",Q728&gt;=Parametros!$B$11),"PARADO/SEM GIRO","OK"))))))))))</f>
        <v>OK</v>
      </c>
      <c r="T728" s="29" t="str">
        <f aca="false">IF(AND($S728="PARADO/SEM GIRO",$K728="KG",OR(Painel!$B$5="(Todos)",A728=Painel!$B$5)*OR(Painel!$E$5="(Todos)",P728=Painel!$E$5)),$J728+ROW()/10000000,"")</f>
        <v/>
      </c>
      <c r="U728" s="29" t="str">
        <f aca="false">IF(AND($S728="VENCIDO",$K728="KG",OR(Painel!$B$5="(Todos)",A728=Painel!$B$5)*OR(Painel!$E$5="(Todos)",P728=Painel!$E$5)),$J728+ROW()/10000000,"")</f>
        <v/>
      </c>
    </row>
    <row r="729" customFormat="false" ht="15" hidden="false" customHeight="false" outlineLevel="0" collapsed="false">
      <c r="A729" s="29" t="s">
        <v>53</v>
      </c>
      <c r="B729" s="29" t="s">
        <v>1214</v>
      </c>
      <c r="C729" s="29" t="s">
        <v>876</v>
      </c>
      <c r="D729" s="29" t="s">
        <v>1215</v>
      </c>
      <c r="E729" s="29" t="n">
        <v>1</v>
      </c>
      <c r="F729" s="29"/>
      <c r="G729" s="29" t="s">
        <v>1216</v>
      </c>
      <c r="H729" s="30" t="n">
        <v>633</v>
      </c>
      <c r="I729" s="31" t="n">
        <v>46275</v>
      </c>
      <c r="J729" s="30" t="n">
        <v>633</v>
      </c>
      <c r="K729" s="29" t="s">
        <v>120</v>
      </c>
      <c r="L729" s="29" t="s">
        <v>121</v>
      </c>
      <c r="M729" s="29"/>
      <c r="N729" s="29" t="s">
        <v>122</v>
      </c>
      <c r="O729" s="31" t="n">
        <v>46822</v>
      </c>
      <c r="P729" s="29" t="s">
        <v>123</v>
      </c>
      <c r="Q729" s="29" t="n">
        <f aca="false">IFERROR(VALUE(L729),"")</f>
        <v>10</v>
      </c>
      <c r="R729" s="29" t="n">
        <f aca="true">IF(O729="","",O729-TODAY())</f>
        <v>537</v>
      </c>
      <c r="S729" s="29" t="str">
        <f aca="false">IF(C729="&lt;&lt; vazio &gt;&gt;","VAZIA",IF(AND(O729&lt;&gt;"",R729&lt;0),"VENCIDO",IF(AND(O729&lt;&gt;"",R729&lt;=Parametros!$B$10),"PRÓX. VENCIMENTO",IF(F729="Q","QUALIDADE",IF(F729="S","BLOQUEADO",IF(F729="R","RESTRITO/DEVOLUÇÃO",IF(OR(N729="QUAR",N729="QRES"),"QUARENTENA",IF(OR(B729="DESCARTE",B729="DEVOLUÇÃO"),"DESCARTE/DEVOLUÇÃO",IF(AND(D729="",K729&lt;&gt;""),"SEM LOTE",IF(AND(Q729&lt;&gt;"",Q729&gt;=Parametros!$B$11),"PARADO/SEM GIRO","OK"))))))))))</f>
        <v>OK</v>
      </c>
      <c r="T729" s="29" t="str">
        <f aca="false">IF(AND($S729="PARADO/SEM GIRO",$K729="KG",OR(Painel!$B$5="(Todos)",A729=Painel!$B$5)*OR(Painel!$E$5="(Todos)",P729=Painel!$E$5)),$J729+ROW()/10000000,"")</f>
        <v/>
      </c>
      <c r="U729" s="29" t="str">
        <f aca="false">IF(AND($S729="VENCIDO",$K729="KG",OR(Painel!$B$5="(Todos)",A729=Painel!$B$5)*OR(Painel!$E$5="(Todos)",P729=Painel!$E$5)),$J729+ROW()/10000000,"")</f>
        <v/>
      </c>
    </row>
    <row r="730" customFormat="false" ht="15" hidden="false" customHeight="false" outlineLevel="0" collapsed="false">
      <c r="A730" s="29" t="s">
        <v>53</v>
      </c>
      <c r="B730" s="29" t="s">
        <v>1217</v>
      </c>
      <c r="C730" s="29" t="s">
        <v>381</v>
      </c>
      <c r="D730" s="29" t="s">
        <v>529</v>
      </c>
      <c r="E730" s="29" t="n">
        <v>1</v>
      </c>
      <c r="F730" s="29"/>
      <c r="G730" s="29" t="s">
        <v>1218</v>
      </c>
      <c r="H730" s="30" t="n">
        <v>7.2</v>
      </c>
      <c r="I730" s="31" t="n">
        <v>46285</v>
      </c>
      <c r="J730" s="30" t="n">
        <v>7.2</v>
      </c>
      <c r="K730" s="29" t="s">
        <v>120</v>
      </c>
      <c r="L730" s="29" t="s">
        <v>182</v>
      </c>
      <c r="M730" s="29"/>
      <c r="N730" s="29" t="s">
        <v>122</v>
      </c>
      <c r="O730" s="31" t="n">
        <v>46814</v>
      </c>
      <c r="P730" s="29" t="s">
        <v>123</v>
      </c>
      <c r="Q730" s="29" t="n">
        <f aca="false">IFERROR(VALUE(L730),"")</f>
        <v>41</v>
      </c>
      <c r="R730" s="29" t="n">
        <f aca="true">IF(O730="","",O730-TODAY())</f>
        <v>529</v>
      </c>
      <c r="S730" s="29" t="str">
        <f aca="false">IF(C730="&lt;&lt; vazio &gt;&gt;","VAZIA",IF(AND(O730&lt;&gt;"",R730&lt;0),"VENCIDO",IF(AND(O730&lt;&gt;"",R730&lt;=Parametros!$B$10),"PRÓX. VENCIMENTO",IF(F730="Q","QUALIDADE",IF(F730="S","BLOQUEADO",IF(F730="R","RESTRITO/DEVOLUÇÃO",IF(OR(N730="QUAR",N730="QRES"),"QUARENTENA",IF(OR(B730="DESCARTE",B730="DEVOLUÇÃO"),"DESCARTE/DEVOLUÇÃO",IF(AND(D730="",K730&lt;&gt;""),"SEM LOTE",IF(AND(Q730&lt;&gt;"",Q730&gt;=Parametros!$B$11),"PARADO/SEM GIRO","OK"))))))))))</f>
        <v>OK</v>
      </c>
      <c r="T730" s="29" t="str">
        <f aca="false">IF(AND($S730="PARADO/SEM GIRO",$K730="KG",OR(Painel!$B$5="(Todos)",A730=Painel!$B$5)*OR(Painel!$E$5="(Todos)",P730=Painel!$E$5)),$J730+ROW()/10000000,"")</f>
        <v/>
      </c>
      <c r="U730" s="29" t="str">
        <f aca="false">IF(AND($S730="VENCIDO",$K730="KG",OR(Painel!$B$5="(Todos)",A730=Painel!$B$5)*OR(Painel!$E$5="(Todos)",P730=Painel!$E$5)),$J730+ROW()/10000000,"")</f>
        <v/>
      </c>
    </row>
    <row r="731" customFormat="false" ht="15" hidden="false" customHeight="false" outlineLevel="0" collapsed="false">
      <c r="A731" s="29" t="s">
        <v>53</v>
      </c>
      <c r="B731" s="29" t="s">
        <v>1219</v>
      </c>
      <c r="C731" s="29" t="s">
        <v>801</v>
      </c>
      <c r="D731" s="29" t="s">
        <v>566</v>
      </c>
      <c r="E731" s="29" t="n">
        <v>1</v>
      </c>
      <c r="F731" s="29"/>
      <c r="G731" s="29" t="s">
        <v>1220</v>
      </c>
      <c r="H731" s="30" t="n">
        <v>50.4</v>
      </c>
      <c r="I731" s="31" t="n">
        <v>46180</v>
      </c>
      <c r="J731" s="30" t="n">
        <v>50.4</v>
      </c>
      <c r="K731" s="29" t="s">
        <v>120</v>
      </c>
      <c r="L731" s="29" t="s">
        <v>1221</v>
      </c>
      <c r="M731" s="29"/>
      <c r="N731" s="29" t="s">
        <v>122</v>
      </c>
      <c r="O731" s="31" t="n">
        <v>46711</v>
      </c>
      <c r="P731" s="29" t="s">
        <v>123</v>
      </c>
      <c r="Q731" s="29" t="n">
        <f aca="false">IFERROR(VALUE(L731),"")</f>
        <v>116</v>
      </c>
      <c r="R731" s="29" t="n">
        <f aca="true">IF(O731="","",O731-TODAY())</f>
        <v>426</v>
      </c>
      <c r="S731" s="29" t="str">
        <f aca="false">IF(C731="&lt;&lt; vazio &gt;&gt;","VAZIA",IF(AND(O731&lt;&gt;"",R731&lt;0),"VENCIDO",IF(AND(O731&lt;&gt;"",R731&lt;=Parametros!$B$10),"PRÓX. VENCIMENTO",IF(F731="Q","QUALIDADE",IF(F731="S","BLOQUEADO",IF(F731="R","RESTRITO/DEVOLUÇÃO",IF(OR(N731="QUAR",N731="QRES"),"QUARENTENA",IF(OR(B731="DESCARTE",B731="DEVOLUÇÃO"),"DESCARTE/DEVOLUÇÃO",IF(AND(D731="",K731&lt;&gt;""),"SEM LOTE",IF(AND(Q731&lt;&gt;"",Q731&gt;=Parametros!$B$11),"PARADO/SEM GIRO","OK"))))))))))</f>
        <v>PARADO/SEM GIRO</v>
      </c>
      <c r="T731" s="29" t="n">
        <f aca="false">IF(AND($S731="PARADO/SEM GIRO",$K731="KG",OR(Painel!$B$5="(Todos)",A731=Painel!$B$5)*OR(Painel!$E$5="(Todos)",P731=Painel!$E$5)),$J731+ROW()/10000000,"")</f>
        <v>50.4000731</v>
      </c>
      <c r="U731" s="29" t="str">
        <f aca="false">IF(AND($S731="VENCIDO",$K731="KG",OR(Painel!$B$5="(Todos)",A731=Painel!$B$5)*OR(Painel!$E$5="(Todos)",P731=Painel!$E$5)),$J731+ROW()/10000000,"")</f>
        <v/>
      </c>
    </row>
    <row r="732" customFormat="false" ht="15" hidden="false" customHeight="false" outlineLevel="0" collapsed="false">
      <c r="A732" s="29" t="s">
        <v>53</v>
      </c>
      <c r="B732" s="29" t="s">
        <v>1222</v>
      </c>
      <c r="C732" s="29" t="s">
        <v>876</v>
      </c>
      <c r="D732" s="29" t="s">
        <v>877</v>
      </c>
      <c r="E732" s="29" t="n">
        <v>1</v>
      </c>
      <c r="F732" s="29"/>
      <c r="G732" s="29" t="s">
        <v>1223</v>
      </c>
      <c r="H732" s="30" t="n">
        <v>720</v>
      </c>
      <c r="I732" s="31" t="n">
        <v>46279</v>
      </c>
      <c r="J732" s="30" t="n">
        <v>720</v>
      </c>
      <c r="K732" s="29" t="s">
        <v>120</v>
      </c>
      <c r="L732" s="29" t="s">
        <v>350</v>
      </c>
      <c r="M732" s="29"/>
      <c r="N732" s="29" t="s">
        <v>122</v>
      </c>
      <c r="O732" s="31" t="n">
        <v>46821</v>
      </c>
      <c r="P732" s="29" t="s">
        <v>123</v>
      </c>
      <c r="Q732" s="29" t="n">
        <f aca="false">IFERROR(VALUE(L732),"")</f>
        <v>6</v>
      </c>
      <c r="R732" s="29" t="n">
        <f aca="true">IF(O732="","",O732-TODAY())</f>
        <v>536</v>
      </c>
      <c r="S732" s="29" t="str">
        <f aca="false">IF(C732="&lt;&lt; vazio &gt;&gt;","VAZIA",IF(AND(O732&lt;&gt;"",R732&lt;0),"VENCIDO",IF(AND(O732&lt;&gt;"",R732&lt;=Parametros!$B$10),"PRÓX. VENCIMENTO",IF(F732="Q","QUALIDADE",IF(F732="S","BLOQUEADO",IF(F732="R","RESTRITO/DEVOLUÇÃO",IF(OR(N732="QUAR",N732="QRES"),"QUARENTENA",IF(OR(B732="DESCARTE",B732="DEVOLUÇÃO"),"DESCARTE/DEVOLUÇÃO",IF(AND(D732="",K732&lt;&gt;""),"SEM LOTE",IF(AND(Q732&lt;&gt;"",Q732&gt;=Parametros!$B$11),"PARADO/SEM GIRO","OK"))))))))))</f>
        <v>OK</v>
      </c>
      <c r="T732" s="29" t="str">
        <f aca="false">IF(AND($S732="PARADO/SEM GIRO",$K732="KG",OR(Painel!$B$5="(Todos)",A732=Painel!$B$5)*OR(Painel!$E$5="(Todos)",P732=Painel!$E$5)),$J732+ROW()/10000000,"")</f>
        <v/>
      </c>
      <c r="U732" s="29" t="str">
        <f aca="false">IF(AND($S732="VENCIDO",$K732="KG",OR(Painel!$B$5="(Todos)",A732=Painel!$B$5)*OR(Painel!$E$5="(Todos)",P732=Painel!$E$5)),$J732+ROW()/10000000,"")</f>
        <v/>
      </c>
    </row>
    <row r="733" customFormat="false" ht="15" hidden="false" customHeight="false" outlineLevel="0" collapsed="false">
      <c r="A733" s="29" t="s">
        <v>53</v>
      </c>
      <c r="B733" s="29" t="s">
        <v>1224</v>
      </c>
      <c r="C733" s="29" t="s">
        <v>418</v>
      </c>
      <c r="D733" s="29" t="s">
        <v>713</v>
      </c>
      <c r="E733" s="29" t="n">
        <v>1</v>
      </c>
      <c r="F733" s="29" t="s">
        <v>268</v>
      </c>
      <c r="G733" s="29" t="s">
        <v>1225</v>
      </c>
      <c r="H733" s="30" t="n">
        <v>590.4</v>
      </c>
      <c r="I733" s="31" t="n">
        <v>46285</v>
      </c>
      <c r="J733" s="30" t="n">
        <v>590.4</v>
      </c>
      <c r="K733" s="29" t="s">
        <v>120</v>
      </c>
      <c r="L733" s="29" t="s">
        <v>116</v>
      </c>
      <c r="M733" s="29"/>
      <c r="N733" s="29" t="s">
        <v>122</v>
      </c>
      <c r="O733" s="31" t="n">
        <v>46832</v>
      </c>
      <c r="P733" s="29" t="s">
        <v>123</v>
      </c>
      <c r="Q733" s="29" t="n">
        <f aca="false">IFERROR(VALUE(L733),"")</f>
        <v>0</v>
      </c>
      <c r="R733" s="29" t="n">
        <f aca="true">IF(O733="","",O733-TODAY())</f>
        <v>547</v>
      </c>
      <c r="S733" s="29" t="str">
        <f aca="false">IF(C733="&lt;&lt; vazio &gt;&gt;","VAZIA",IF(AND(O733&lt;&gt;"",R733&lt;0),"VENCIDO",IF(AND(O733&lt;&gt;"",R733&lt;=Parametros!$B$10),"PRÓX. VENCIMENTO",IF(F733="Q","QUALIDADE",IF(F733="S","BLOQUEADO",IF(F733="R","RESTRITO/DEVOLUÇÃO",IF(OR(N733="QUAR",N733="QRES"),"QUARENTENA",IF(OR(B733="DESCARTE",B733="DEVOLUÇÃO"),"DESCARTE/DEVOLUÇÃO",IF(AND(D733="",K733&lt;&gt;""),"SEM LOTE",IF(AND(Q733&lt;&gt;"",Q733&gt;=Parametros!$B$11),"PARADO/SEM GIRO","OK"))))))))))</f>
        <v>QUALIDADE</v>
      </c>
      <c r="T733" s="29" t="str">
        <f aca="false">IF(AND($S733="PARADO/SEM GIRO",$K733="KG",OR(Painel!$B$5="(Todos)",A733=Painel!$B$5)*OR(Painel!$E$5="(Todos)",P733=Painel!$E$5)),$J733+ROW()/10000000,"")</f>
        <v/>
      </c>
      <c r="U733" s="29" t="str">
        <f aca="false">IF(AND($S733="VENCIDO",$K733="KG",OR(Painel!$B$5="(Todos)",A733=Painel!$B$5)*OR(Painel!$E$5="(Todos)",P733=Painel!$E$5)),$J733+ROW()/10000000,"")</f>
        <v/>
      </c>
    </row>
    <row r="734" customFormat="false" ht="15" hidden="false" customHeight="false" outlineLevel="0" collapsed="false">
      <c r="A734" s="29" t="s">
        <v>53</v>
      </c>
      <c r="B734" s="29" t="s">
        <v>1226</v>
      </c>
      <c r="C734" s="29" t="s">
        <v>322</v>
      </c>
      <c r="D734" s="29" t="s">
        <v>491</v>
      </c>
      <c r="E734" s="29" t="n">
        <v>1</v>
      </c>
      <c r="F734" s="29"/>
      <c r="G734" s="29" t="s">
        <v>1227</v>
      </c>
      <c r="H734" s="30" t="n">
        <v>999.9</v>
      </c>
      <c r="I734" s="31" t="n">
        <v>46274</v>
      </c>
      <c r="J734" s="30" t="n">
        <v>999.9</v>
      </c>
      <c r="K734" s="29" t="s">
        <v>120</v>
      </c>
      <c r="L734" s="29" t="s">
        <v>138</v>
      </c>
      <c r="M734" s="29"/>
      <c r="N734" s="29" t="s">
        <v>122</v>
      </c>
      <c r="O734" s="31" t="n">
        <v>46635</v>
      </c>
      <c r="P734" s="29" t="s">
        <v>123</v>
      </c>
      <c r="Q734" s="29" t="n">
        <f aca="false">IFERROR(VALUE(L734),"")</f>
        <v>11</v>
      </c>
      <c r="R734" s="29" t="n">
        <f aca="true">IF(O734="","",O734-TODAY())</f>
        <v>350</v>
      </c>
      <c r="S734" s="29" t="str">
        <f aca="false">IF(C734="&lt;&lt; vazio &gt;&gt;","VAZIA",IF(AND(O734&lt;&gt;"",R734&lt;0),"VENCIDO",IF(AND(O734&lt;&gt;"",R734&lt;=Parametros!$B$10),"PRÓX. VENCIMENTO",IF(F734="Q","QUALIDADE",IF(F734="S","BLOQUEADO",IF(F734="R","RESTRITO/DEVOLUÇÃO",IF(OR(N734="QUAR",N734="QRES"),"QUARENTENA",IF(OR(B734="DESCARTE",B734="DEVOLUÇÃO"),"DESCARTE/DEVOLUÇÃO",IF(AND(D734="",K734&lt;&gt;""),"SEM LOTE",IF(AND(Q734&lt;&gt;"",Q734&gt;=Parametros!$B$11),"PARADO/SEM GIRO","OK"))))))))))</f>
        <v>OK</v>
      </c>
      <c r="T734" s="29" t="str">
        <f aca="false">IF(AND($S734="PARADO/SEM GIRO",$K734="KG",OR(Painel!$B$5="(Todos)",A734=Painel!$B$5)*OR(Painel!$E$5="(Todos)",P734=Painel!$E$5)),$J734+ROW()/10000000,"")</f>
        <v/>
      </c>
      <c r="U734" s="29" t="str">
        <f aca="false">IF(AND($S734="VENCIDO",$K734="KG",OR(Painel!$B$5="(Todos)",A734=Painel!$B$5)*OR(Painel!$E$5="(Todos)",P734=Painel!$E$5)),$J734+ROW()/10000000,"")</f>
        <v/>
      </c>
    </row>
    <row r="735" customFormat="false" ht="15" hidden="false" customHeight="false" outlineLevel="0" collapsed="false">
      <c r="A735" s="29" t="s">
        <v>53</v>
      </c>
      <c r="B735" s="29" t="s">
        <v>1228</v>
      </c>
      <c r="C735" s="29" t="s">
        <v>662</v>
      </c>
      <c r="D735" s="29" t="s">
        <v>1080</v>
      </c>
      <c r="E735" s="29" t="n">
        <v>1</v>
      </c>
      <c r="F735" s="29"/>
      <c r="G735" s="29" t="s">
        <v>1229</v>
      </c>
      <c r="H735" s="30" t="n">
        <v>1000</v>
      </c>
      <c r="I735" s="31" t="n">
        <v>46274</v>
      </c>
      <c r="J735" s="30" t="n">
        <v>1000</v>
      </c>
      <c r="K735" s="29" t="s">
        <v>120</v>
      </c>
      <c r="L735" s="29" t="s">
        <v>138</v>
      </c>
      <c r="M735" s="29"/>
      <c r="N735" s="29" t="s">
        <v>122</v>
      </c>
      <c r="O735" s="31" t="n">
        <v>46817</v>
      </c>
      <c r="P735" s="29" t="s">
        <v>123</v>
      </c>
      <c r="Q735" s="29" t="n">
        <f aca="false">IFERROR(VALUE(L735),"")</f>
        <v>11</v>
      </c>
      <c r="R735" s="29" t="n">
        <f aca="true">IF(O735="","",O735-TODAY())</f>
        <v>532</v>
      </c>
      <c r="S735" s="29" t="str">
        <f aca="false">IF(C735="&lt;&lt; vazio &gt;&gt;","VAZIA",IF(AND(O735&lt;&gt;"",R735&lt;0),"VENCIDO",IF(AND(O735&lt;&gt;"",R735&lt;=Parametros!$B$10),"PRÓX. VENCIMENTO",IF(F735="Q","QUALIDADE",IF(F735="S","BLOQUEADO",IF(F735="R","RESTRITO/DEVOLUÇÃO",IF(OR(N735="QUAR",N735="QRES"),"QUARENTENA",IF(OR(B735="DESCARTE",B735="DEVOLUÇÃO"),"DESCARTE/DEVOLUÇÃO",IF(AND(D735="",K735&lt;&gt;""),"SEM LOTE",IF(AND(Q735&lt;&gt;"",Q735&gt;=Parametros!$B$11),"PARADO/SEM GIRO","OK"))))))))))</f>
        <v>OK</v>
      </c>
      <c r="T735" s="29" t="str">
        <f aca="false">IF(AND($S735="PARADO/SEM GIRO",$K735="KG",OR(Painel!$B$5="(Todos)",A735=Painel!$B$5)*OR(Painel!$E$5="(Todos)",P735=Painel!$E$5)),$J735+ROW()/10000000,"")</f>
        <v/>
      </c>
      <c r="U735" s="29" t="str">
        <f aca="false">IF(AND($S735="VENCIDO",$K735="KG",OR(Painel!$B$5="(Todos)",A735=Painel!$B$5)*OR(Painel!$E$5="(Todos)",P735=Painel!$E$5)),$J735+ROW()/10000000,"")</f>
        <v/>
      </c>
    </row>
    <row r="736" customFormat="false" ht="15" hidden="false" customHeight="false" outlineLevel="0" collapsed="false">
      <c r="A736" s="29" t="s">
        <v>53</v>
      </c>
      <c r="B736" s="29" t="s">
        <v>1230</v>
      </c>
      <c r="C736" s="29" t="s">
        <v>418</v>
      </c>
      <c r="D736" s="29" t="s">
        <v>713</v>
      </c>
      <c r="E736" s="29" t="n">
        <v>1</v>
      </c>
      <c r="F736" s="29" t="s">
        <v>268</v>
      </c>
      <c r="G736" s="29" t="s">
        <v>1231</v>
      </c>
      <c r="H736" s="30" t="n">
        <v>590.4</v>
      </c>
      <c r="I736" s="31" t="n">
        <v>46285</v>
      </c>
      <c r="J736" s="30" t="n">
        <v>590.4</v>
      </c>
      <c r="K736" s="29" t="s">
        <v>120</v>
      </c>
      <c r="L736" s="29" t="s">
        <v>116</v>
      </c>
      <c r="M736" s="29"/>
      <c r="N736" s="29" t="s">
        <v>122</v>
      </c>
      <c r="O736" s="31" t="n">
        <v>46832</v>
      </c>
      <c r="P736" s="29" t="s">
        <v>123</v>
      </c>
      <c r="Q736" s="29" t="n">
        <f aca="false">IFERROR(VALUE(L736),"")</f>
        <v>0</v>
      </c>
      <c r="R736" s="29" t="n">
        <f aca="true">IF(O736="","",O736-TODAY())</f>
        <v>547</v>
      </c>
      <c r="S736" s="29" t="str">
        <f aca="false">IF(C736="&lt;&lt; vazio &gt;&gt;","VAZIA",IF(AND(O736&lt;&gt;"",R736&lt;0),"VENCIDO",IF(AND(O736&lt;&gt;"",R736&lt;=Parametros!$B$10),"PRÓX. VENCIMENTO",IF(F736="Q","QUALIDADE",IF(F736="S","BLOQUEADO",IF(F736="R","RESTRITO/DEVOLUÇÃO",IF(OR(N736="QUAR",N736="QRES"),"QUARENTENA",IF(OR(B736="DESCARTE",B736="DEVOLUÇÃO"),"DESCARTE/DEVOLUÇÃO",IF(AND(D736="",K736&lt;&gt;""),"SEM LOTE",IF(AND(Q736&lt;&gt;"",Q736&gt;=Parametros!$B$11),"PARADO/SEM GIRO","OK"))))))))))</f>
        <v>QUALIDADE</v>
      </c>
      <c r="T736" s="29" t="str">
        <f aca="false">IF(AND($S736="PARADO/SEM GIRO",$K736="KG",OR(Painel!$B$5="(Todos)",A736=Painel!$B$5)*OR(Painel!$E$5="(Todos)",P736=Painel!$E$5)),$J736+ROW()/10000000,"")</f>
        <v/>
      </c>
      <c r="U736" s="29" t="str">
        <f aca="false">IF(AND($S736="VENCIDO",$K736="KG",OR(Painel!$B$5="(Todos)",A736=Painel!$B$5)*OR(Painel!$E$5="(Todos)",P736=Painel!$E$5)),$J736+ROW()/10000000,"")</f>
        <v/>
      </c>
    </row>
    <row r="737" customFormat="false" ht="15" hidden="false" customHeight="false" outlineLevel="0" collapsed="false">
      <c r="A737" s="29" t="s">
        <v>53</v>
      </c>
      <c r="B737" s="29" t="s">
        <v>1232</v>
      </c>
      <c r="C737" s="29" t="s">
        <v>250</v>
      </c>
      <c r="D737" s="29" t="s">
        <v>1233</v>
      </c>
      <c r="E737" s="29" t="n">
        <v>1</v>
      </c>
      <c r="F737" s="29"/>
      <c r="G737" s="29" t="s">
        <v>1234</v>
      </c>
      <c r="H737" s="30" t="n">
        <v>500</v>
      </c>
      <c r="I737" s="31" t="n">
        <v>46277</v>
      </c>
      <c r="J737" s="30" t="n">
        <v>500</v>
      </c>
      <c r="K737" s="29" t="s">
        <v>120</v>
      </c>
      <c r="L737" s="29" t="s">
        <v>149</v>
      </c>
      <c r="M737" s="29"/>
      <c r="N737" s="29" t="s">
        <v>122</v>
      </c>
      <c r="O737" s="31" t="n">
        <v>46812</v>
      </c>
      <c r="P737" s="29" t="s">
        <v>123</v>
      </c>
      <c r="Q737" s="29" t="n">
        <f aca="false">IFERROR(VALUE(L737),"")</f>
        <v>12</v>
      </c>
      <c r="R737" s="29" t="n">
        <f aca="true">IF(O737="","",O737-TODAY())</f>
        <v>527</v>
      </c>
      <c r="S737" s="29" t="str">
        <f aca="false">IF(C737="&lt;&lt; vazio &gt;&gt;","VAZIA",IF(AND(O737&lt;&gt;"",R737&lt;0),"VENCIDO",IF(AND(O737&lt;&gt;"",R737&lt;=Parametros!$B$10),"PRÓX. VENCIMENTO",IF(F737="Q","QUALIDADE",IF(F737="S","BLOQUEADO",IF(F737="R","RESTRITO/DEVOLUÇÃO",IF(OR(N737="QUAR",N737="QRES"),"QUARENTENA",IF(OR(B737="DESCARTE",B737="DEVOLUÇÃO"),"DESCARTE/DEVOLUÇÃO",IF(AND(D737="",K737&lt;&gt;""),"SEM LOTE",IF(AND(Q737&lt;&gt;"",Q737&gt;=Parametros!$B$11),"PARADO/SEM GIRO","OK"))))))))))</f>
        <v>OK</v>
      </c>
      <c r="T737" s="29" t="str">
        <f aca="false">IF(AND($S737="PARADO/SEM GIRO",$K737="KG",OR(Painel!$B$5="(Todos)",A737=Painel!$B$5)*OR(Painel!$E$5="(Todos)",P737=Painel!$E$5)),$J737+ROW()/10000000,"")</f>
        <v/>
      </c>
      <c r="U737" s="29" t="str">
        <f aca="false">IF(AND($S737="VENCIDO",$K737="KG",OR(Painel!$B$5="(Todos)",A737=Painel!$B$5)*OR(Painel!$E$5="(Todos)",P737=Painel!$E$5)),$J737+ROW()/10000000,"")</f>
        <v/>
      </c>
    </row>
    <row r="738" customFormat="false" ht="15" hidden="false" customHeight="false" outlineLevel="0" collapsed="false">
      <c r="A738" s="29" t="s">
        <v>53</v>
      </c>
      <c r="B738" s="29" t="s">
        <v>1235</v>
      </c>
      <c r="C738" s="29" t="s">
        <v>876</v>
      </c>
      <c r="D738" s="29" t="s">
        <v>901</v>
      </c>
      <c r="E738" s="29" t="n">
        <v>1</v>
      </c>
      <c r="F738" s="29"/>
      <c r="G738" s="29" t="s">
        <v>1236</v>
      </c>
      <c r="H738" s="30" t="n">
        <v>720</v>
      </c>
      <c r="I738" s="31" t="n">
        <v>46282</v>
      </c>
      <c r="J738" s="30" t="n">
        <v>720</v>
      </c>
      <c r="K738" s="29" t="s">
        <v>120</v>
      </c>
      <c r="L738" s="29" t="s">
        <v>400</v>
      </c>
      <c r="M738" s="29"/>
      <c r="N738" s="29" t="s">
        <v>122</v>
      </c>
      <c r="O738" s="31" t="n">
        <v>46822</v>
      </c>
      <c r="P738" s="29" t="s">
        <v>123</v>
      </c>
      <c r="Q738" s="29" t="n">
        <f aca="false">IFERROR(VALUE(L738),"")</f>
        <v>3</v>
      </c>
      <c r="R738" s="29" t="n">
        <f aca="true">IF(O738="","",O738-TODAY())</f>
        <v>537</v>
      </c>
      <c r="S738" s="29" t="str">
        <f aca="false">IF(C738="&lt;&lt; vazio &gt;&gt;","VAZIA",IF(AND(O738&lt;&gt;"",R738&lt;0),"VENCIDO",IF(AND(O738&lt;&gt;"",R738&lt;=Parametros!$B$10),"PRÓX. VENCIMENTO",IF(F738="Q","QUALIDADE",IF(F738="S","BLOQUEADO",IF(F738="R","RESTRITO/DEVOLUÇÃO",IF(OR(N738="QUAR",N738="QRES"),"QUARENTENA",IF(OR(B738="DESCARTE",B738="DEVOLUÇÃO"),"DESCARTE/DEVOLUÇÃO",IF(AND(D738="",K738&lt;&gt;""),"SEM LOTE",IF(AND(Q738&lt;&gt;"",Q738&gt;=Parametros!$B$11),"PARADO/SEM GIRO","OK"))))))))))</f>
        <v>OK</v>
      </c>
      <c r="T738" s="29" t="str">
        <f aca="false">IF(AND($S738="PARADO/SEM GIRO",$K738="KG",OR(Painel!$B$5="(Todos)",A738=Painel!$B$5)*OR(Painel!$E$5="(Todos)",P738=Painel!$E$5)),$J738+ROW()/10000000,"")</f>
        <v/>
      </c>
      <c r="U738" s="29" t="str">
        <f aca="false">IF(AND($S738="VENCIDO",$K738="KG",OR(Painel!$B$5="(Todos)",A738=Painel!$B$5)*OR(Painel!$E$5="(Todos)",P738=Painel!$E$5)),$J738+ROW()/10000000,"")</f>
        <v/>
      </c>
    </row>
    <row r="739" customFormat="false" ht="15" hidden="false" customHeight="false" outlineLevel="0" collapsed="false">
      <c r="A739" s="29" t="s">
        <v>53</v>
      </c>
      <c r="B739" s="29" t="s">
        <v>1237</v>
      </c>
      <c r="C739" s="29" t="s">
        <v>876</v>
      </c>
      <c r="D739" s="29" t="s">
        <v>1238</v>
      </c>
      <c r="E739" s="29" t="n">
        <v>1</v>
      </c>
      <c r="F739" s="29" t="s">
        <v>268</v>
      </c>
      <c r="G739" s="29" t="s">
        <v>1239</v>
      </c>
      <c r="H739" s="30" t="n">
        <v>720</v>
      </c>
      <c r="I739" s="31" t="n">
        <v>46280</v>
      </c>
      <c r="J739" s="30" t="n">
        <v>720</v>
      </c>
      <c r="K739" s="29" t="s">
        <v>120</v>
      </c>
      <c r="L739" s="29" t="s">
        <v>144</v>
      </c>
      <c r="M739" s="29"/>
      <c r="N739" s="29" t="s">
        <v>122</v>
      </c>
      <c r="O739" s="31" t="n">
        <v>46827</v>
      </c>
      <c r="P739" s="29" t="s">
        <v>123</v>
      </c>
      <c r="Q739" s="29" t="n">
        <f aca="false">IFERROR(VALUE(L739),"")</f>
        <v>5</v>
      </c>
      <c r="R739" s="29" t="n">
        <f aca="true">IF(O739="","",O739-TODAY())</f>
        <v>542</v>
      </c>
      <c r="S739" s="29" t="str">
        <f aca="false">IF(C739="&lt;&lt; vazio &gt;&gt;","VAZIA",IF(AND(O739&lt;&gt;"",R739&lt;0),"VENCIDO",IF(AND(O739&lt;&gt;"",R739&lt;=Parametros!$B$10),"PRÓX. VENCIMENTO",IF(F739="Q","QUALIDADE",IF(F739="S","BLOQUEADO",IF(F739="R","RESTRITO/DEVOLUÇÃO",IF(OR(N739="QUAR",N739="QRES"),"QUARENTENA",IF(OR(B739="DESCARTE",B739="DEVOLUÇÃO"),"DESCARTE/DEVOLUÇÃO",IF(AND(D739="",K739&lt;&gt;""),"SEM LOTE",IF(AND(Q739&lt;&gt;"",Q739&gt;=Parametros!$B$11),"PARADO/SEM GIRO","OK"))))))))))</f>
        <v>QUALIDADE</v>
      </c>
      <c r="T739" s="29" t="str">
        <f aca="false">IF(AND($S739="PARADO/SEM GIRO",$K739="KG",OR(Painel!$B$5="(Todos)",A739=Painel!$B$5)*OR(Painel!$E$5="(Todos)",P739=Painel!$E$5)),$J739+ROW()/10000000,"")</f>
        <v/>
      </c>
      <c r="U739" s="29" t="str">
        <f aca="false">IF(AND($S739="VENCIDO",$K739="KG",OR(Painel!$B$5="(Todos)",A739=Painel!$B$5)*OR(Painel!$E$5="(Todos)",P739=Painel!$E$5)),$J739+ROW()/10000000,"")</f>
        <v/>
      </c>
    </row>
    <row r="740" customFormat="false" ht="15" hidden="false" customHeight="false" outlineLevel="0" collapsed="false">
      <c r="A740" s="29" t="s">
        <v>53</v>
      </c>
      <c r="B740" s="29" t="s">
        <v>1240</v>
      </c>
      <c r="C740" s="29" t="s">
        <v>186</v>
      </c>
      <c r="D740" s="29" t="s">
        <v>392</v>
      </c>
      <c r="E740" s="29" t="n">
        <v>1</v>
      </c>
      <c r="F740" s="29"/>
      <c r="G740" s="29" t="s">
        <v>1241</v>
      </c>
      <c r="H740" s="30" t="n">
        <v>333.3</v>
      </c>
      <c r="I740" s="31" t="n">
        <v>46283</v>
      </c>
      <c r="J740" s="30" t="n">
        <v>333.3</v>
      </c>
      <c r="K740" s="29" t="s">
        <v>120</v>
      </c>
      <c r="L740" s="29" t="s">
        <v>138</v>
      </c>
      <c r="M740" s="29"/>
      <c r="N740" s="29" t="s">
        <v>122</v>
      </c>
      <c r="O740" s="31" t="n">
        <v>46812</v>
      </c>
      <c r="P740" s="29" t="s">
        <v>123</v>
      </c>
      <c r="Q740" s="29" t="n">
        <f aca="false">IFERROR(VALUE(L740),"")</f>
        <v>11</v>
      </c>
      <c r="R740" s="29" t="n">
        <f aca="true">IF(O740="","",O740-TODAY())</f>
        <v>527</v>
      </c>
      <c r="S740" s="29" t="str">
        <f aca="false">IF(C740="&lt;&lt; vazio &gt;&gt;","VAZIA",IF(AND(O740&lt;&gt;"",R740&lt;0),"VENCIDO",IF(AND(O740&lt;&gt;"",R740&lt;=Parametros!$B$10),"PRÓX. VENCIMENTO",IF(F740="Q","QUALIDADE",IF(F740="S","BLOQUEADO",IF(F740="R","RESTRITO/DEVOLUÇÃO",IF(OR(N740="QUAR",N740="QRES"),"QUARENTENA",IF(OR(B740="DESCARTE",B740="DEVOLUÇÃO"),"DESCARTE/DEVOLUÇÃO",IF(AND(D740="",K740&lt;&gt;""),"SEM LOTE",IF(AND(Q740&lt;&gt;"",Q740&gt;=Parametros!$B$11),"PARADO/SEM GIRO","OK"))))))))))</f>
        <v>OK</v>
      </c>
      <c r="T740" s="29" t="str">
        <f aca="false">IF(AND($S740="PARADO/SEM GIRO",$K740="KG",OR(Painel!$B$5="(Todos)",A740=Painel!$B$5)*OR(Painel!$E$5="(Todos)",P740=Painel!$E$5)),$J740+ROW()/10000000,"")</f>
        <v/>
      </c>
      <c r="U740" s="29" t="str">
        <f aca="false">IF(AND($S740="VENCIDO",$K740="KG",OR(Painel!$B$5="(Todos)",A740=Painel!$B$5)*OR(Painel!$E$5="(Todos)",P740=Painel!$E$5)),$J740+ROW()/10000000,"")</f>
        <v/>
      </c>
    </row>
    <row r="741" customFormat="false" ht="15" hidden="false" customHeight="false" outlineLevel="0" collapsed="false">
      <c r="A741" s="29" t="s">
        <v>53</v>
      </c>
      <c r="B741" s="29" t="s">
        <v>1242</v>
      </c>
      <c r="C741" s="29" t="s">
        <v>662</v>
      </c>
      <c r="D741" s="29" t="s">
        <v>1080</v>
      </c>
      <c r="E741" s="29" t="n">
        <v>1</v>
      </c>
      <c r="F741" s="29"/>
      <c r="G741" s="29" t="s">
        <v>1243</v>
      </c>
      <c r="H741" s="30" t="n">
        <v>1000</v>
      </c>
      <c r="I741" s="31" t="n">
        <v>46274</v>
      </c>
      <c r="J741" s="30" t="n">
        <v>1000</v>
      </c>
      <c r="K741" s="29" t="s">
        <v>120</v>
      </c>
      <c r="L741" s="29" t="s">
        <v>138</v>
      </c>
      <c r="M741" s="29"/>
      <c r="N741" s="29" t="s">
        <v>122</v>
      </c>
      <c r="O741" s="31" t="n">
        <v>46817</v>
      </c>
      <c r="P741" s="29" t="s">
        <v>123</v>
      </c>
      <c r="Q741" s="29" t="n">
        <f aca="false">IFERROR(VALUE(L741),"")</f>
        <v>11</v>
      </c>
      <c r="R741" s="29" t="n">
        <f aca="true">IF(O741="","",O741-TODAY())</f>
        <v>532</v>
      </c>
      <c r="S741" s="29" t="str">
        <f aca="false">IF(C741="&lt;&lt; vazio &gt;&gt;","VAZIA",IF(AND(O741&lt;&gt;"",R741&lt;0),"VENCIDO",IF(AND(O741&lt;&gt;"",R741&lt;=Parametros!$B$10),"PRÓX. VENCIMENTO",IF(F741="Q","QUALIDADE",IF(F741="S","BLOQUEADO",IF(F741="R","RESTRITO/DEVOLUÇÃO",IF(OR(N741="QUAR",N741="QRES"),"QUARENTENA",IF(OR(B741="DESCARTE",B741="DEVOLUÇÃO"),"DESCARTE/DEVOLUÇÃO",IF(AND(D741="",K741&lt;&gt;""),"SEM LOTE",IF(AND(Q741&lt;&gt;"",Q741&gt;=Parametros!$B$11),"PARADO/SEM GIRO","OK"))))))))))</f>
        <v>OK</v>
      </c>
      <c r="T741" s="29" t="str">
        <f aca="false">IF(AND($S741="PARADO/SEM GIRO",$K741="KG",OR(Painel!$B$5="(Todos)",A741=Painel!$B$5)*OR(Painel!$E$5="(Todos)",P741=Painel!$E$5)),$J741+ROW()/10000000,"")</f>
        <v/>
      </c>
      <c r="U741" s="29" t="str">
        <f aca="false">IF(AND($S741="VENCIDO",$K741="KG",OR(Painel!$B$5="(Todos)",A741=Painel!$B$5)*OR(Painel!$E$5="(Todos)",P741=Painel!$E$5)),$J741+ROW()/10000000,"")</f>
        <v/>
      </c>
    </row>
    <row r="742" customFormat="false" ht="15" hidden="false" customHeight="false" outlineLevel="0" collapsed="false">
      <c r="A742" s="29" t="s">
        <v>53</v>
      </c>
      <c r="B742" s="29" t="s">
        <v>1244</v>
      </c>
      <c r="C742" s="29" t="s">
        <v>250</v>
      </c>
      <c r="D742" s="29" t="s">
        <v>719</v>
      </c>
      <c r="E742" s="29" t="n">
        <v>1</v>
      </c>
      <c r="F742" s="29"/>
      <c r="G742" s="29" t="s">
        <v>1245</v>
      </c>
      <c r="H742" s="30" t="n">
        <v>1000</v>
      </c>
      <c r="I742" s="31" t="n">
        <v>46280</v>
      </c>
      <c r="J742" s="30" t="n">
        <v>1000</v>
      </c>
      <c r="K742" s="29" t="s">
        <v>120</v>
      </c>
      <c r="L742" s="29" t="s">
        <v>144</v>
      </c>
      <c r="M742" s="29"/>
      <c r="N742" s="29" t="s">
        <v>122</v>
      </c>
      <c r="O742" s="31" t="n">
        <v>46817</v>
      </c>
      <c r="P742" s="29" t="s">
        <v>123</v>
      </c>
      <c r="Q742" s="29" t="n">
        <f aca="false">IFERROR(VALUE(L742),"")</f>
        <v>5</v>
      </c>
      <c r="R742" s="29" t="n">
        <f aca="true">IF(O742="","",O742-TODAY())</f>
        <v>532</v>
      </c>
      <c r="S742" s="29" t="str">
        <f aca="false">IF(C742="&lt;&lt; vazio &gt;&gt;","VAZIA",IF(AND(O742&lt;&gt;"",R742&lt;0),"VENCIDO",IF(AND(O742&lt;&gt;"",R742&lt;=Parametros!$B$10),"PRÓX. VENCIMENTO",IF(F742="Q","QUALIDADE",IF(F742="S","BLOQUEADO",IF(F742="R","RESTRITO/DEVOLUÇÃO",IF(OR(N742="QUAR",N742="QRES"),"QUARENTENA",IF(OR(B742="DESCARTE",B742="DEVOLUÇÃO"),"DESCARTE/DEVOLUÇÃO",IF(AND(D742="",K742&lt;&gt;""),"SEM LOTE",IF(AND(Q742&lt;&gt;"",Q742&gt;=Parametros!$B$11),"PARADO/SEM GIRO","OK"))))))))))</f>
        <v>OK</v>
      </c>
      <c r="T742" s="29" t="str">
        <f aca="false">IF(AND($S742="PARADO/SEM GIRO",$K742="KG",OR(Painel!$B$5="(Todos)",A742=Painel!$B$5)*OR(Painel!$E$5="(Todos)",P742=Painel!$E$5)),$J742+ROW()/10000000,"")</f>
        <v/>
      </c>
      <c r="U742" s="29" t="str">
        <f aca="false">IF(AND($S742="VENCIDO",$K742="KG",OR(Painel!$B$5="(Todos)",A742=Painel!$B$5)*OR(Painel!$E$5="(Todos)",P742=Painel!$E$5)),$J742+ROW()/10000000,"")</f>
        <v/>
      </c>
    </row>
    <row r="743" customFormat="false" ht="15" hidden="false" customHeight="false" outlineLevel="0" collapsed="false">
      <c r="A743" s="29" t="s">
        <v>53</v>
      </c>
      <c r="B743" s="29" t="s">
        <v>1246</v>
      </c>
      <c r="C743" s="29" t="s">
        <v>167</v>
      </c>
      <c r="D743" s="29" t="s">
        <v>1022</v>
      </c>
      <c r="E743" s="29" t="n">
        <v>1</v>
      </c>
      <c r="F743" s="29" t="s">
        <v>268</v>
      </c>
      <c r="G743" s="29" t="s">
        <v>1247</v>
      </c>
      <c r="H743" s="30" t="n">
        <v>590.4</v>
      </c>
      <c r="I743" s="31" t="n">
        <v>46284</v>
      </c>
      <c r="J743" s="30" t="n">
        <v>590.4</v>
      </c>
      <c r="K743" s="29" t="s">
        <v>120</v>
      </c>
      <c r="L743" s="29" t="s">
        <v>388</v>
      </c>
      <c r="M743" s="29"/>
      <c r="N743" s="29" t="s">
        <v>122</v>
      </c>
      <c r="O743" s="31" t="n">
        <v>46831</v>
      </c>
      <c r="P743" s="29" t="s">
        <v>123</v>
      </c>
      <c r="Q743" s="29" t="n">
        <f aca="false">IFERROR(VALUE(L743),"")</f>
        <v>1</v>
      </c>
      <c r="R743" s="29" t="n">
        <f aca="true">IF(O743="","",O743-TODAY())</f>
        <v>546</v>
      </c>
      <c r="S743" s="29" t="str">
        <f aca="false">IF(C743="&lt;&lt; vazio &gt;&gt;","VAZIA",IF(AND(O743&lt;&gt;"",R743&lt;0),"VENCIDO",IF(AND(O743&lt;&gt;"",R743&lt;=Parametros!$B$10),"PRÓX. VENCIMENTO",IF(F743="Q","QUALIDADE",IF(F743="S","BLOQUEADO",IF(F743="R","RESTRITO/DEVOLUÇÃO",IF(OR(N743="QUAR",N743="QRES"),"QUARENTENA",IF(OR(B743="DESCARTE",B743="DEVOLUÇÃO"),"DESCARTE/DEVOLUÇÃO",IF(AND(D743="",K743&lt;&gt;""),"SEM LOTE",IF(AND(Q743&lt;&gt;"",Q743&gt;=Parametros!$B$11),"PARADO/SEM GIRO","OK"))))))))))</f>
        <v>QUALIDADE</v>
      </c>
      <c r="T743" s="29" t="str">
        <f aca="false">IF(AND($S743="PARADO/SEM GIRO",$K743="KG",OR(Painel!$B$5="(Todos)",A743=Painel!$B$5)*OR(Painel!$E$5="(Todos)",P743=Painel!$E$5)),$J743+ROW()/10000000,"")</f>
        <v/>
      </c>
      <c r="U743" s="29" t="str">
        <f aca="false">IF(AND($S743="VENCIDO",$K743="KG",OR(Painel!$B$5="(Todos)",A743=Painel!$B$5)*OR(Painel!$E$5="(Todos)",P743=Painel!$E$5)),$J743+ROW()/10000000,"")</f>
        <v/>
      </c>
    </row>
    <row r="744" customFormat="false" ht="15" hidden="false" customHeight="false" outlineLevel="0" collapsed="false">
      <c r="A744" s="29" t="s">
        <v>53</v>
      </c>
      <c r="B744" s="29" t="s">
        <v>1248</v>
      </c>
      <c r="C744" s="29" t="s">
        <v>222</v>
      </c>
      <c r="D744" s="29" t="s">
        <v>1249</v>
      </c>
      <c r="E744" s="29" t="n">
        <v>1</v>
      </c>
      <c r="F744" s="29" t="s">
        <v>268</v>
      </c>
      <c r="G744" s="29" t="s">
        <v>1250</v>
      </c>
      <c r="H744" s="30" t="n">
        <v>1000</v>
      </c>
      <c r="I744" s="31" t="n">
        <v>46285</v>
      </c>
      <c r="J744" s="30" t="n">
        <v>1000</v>
      </c>
      <c r="K744" s="29" t="s">
        <v>120</v>
      </c>
      <c r="L744" s="29" t="s">
        <v>116</v>
      </c>
      <c r="M744" s="29"/>
      <c r="N744" s="29" t="s">
        <v>122</v>
      </c>
      <c r="O744" s="31" t="n">
        <v>46832</v>
      </c>
      <c r="P744" s="29" t="s">
        <v>123</v>
      </c>
      <c r="Q744" s="29" t="n">
        <f aca="false">IFERROR(VALUE(L744),"")</f>
        <v>0</v>
      </c>
      <c r="R744" s="29" t="n">
        <f aca="true">IF(O744="","",O744-TODAY())</f>
        <v>547</v>
      </c>
      <c r="S744" s="29" t="str">
        <f aca="false">IF(C744="&lt;&lt; vazio &gt;&gt;","VAZIA",IF(AND(O744&lt;&gt;"",R744&lt;0),"VENCIDO",IF(AND(O744&lt;&gt;"",R744&lt;=Parametros!$B$10),"PRÓX. VENCIMENTO",IF(F744="Q","QUALIDADE",IF(F744="S","BLOQUEADO",IF(F744="R","RESTRITO/DEVOLUÇÃO",IF(OR(N744="QUAR",N744="QRES"),"QUARENTENA",IF(OR(B744="DESCARTE",B744="DEVOLUÇÃO"),"DESCARTE/DEVOLUÇÃO",IF(AND(D744="",K744&lt;&gt;""),"SEM LOTE",IF(AND(Q744&lt;&gt;"",Q744&gt;=Parametros!$B$11),"PARADO/SEM GIRO","OK"))))))))))</f>
        <v>QUALIDADE</v>
      </c>
      <c r="T744" s="29" t="str">
        <f aca="false">IF(AND($S744="PARADO/SEM GIRO",$K744="KG",OR(Painel!$B$5="(Todos)",A744=Painel!$B$5)*OR(Painel!$E$5="(Todos)",P744=Painel!$E$5)),$J744+ROW()/10000000,"")</f>
        <v/>
      </c>
      <c r="U744" s="29" t="str">
        <f aca="false">IF(AND($S744="VENCIDO",$K744="KG",OR(Painel!$B$5="(Todos)",A744=Painel!$B$5)*OR(Painel!$E$5="(Todos)",P744=Painel!$E$5)),$J744+ROW()/10000000,"")</f>
        <v/>
      </c>
    </row>
    <row r="745" customFormat="false" ht="15" hidden="false" customHeight="false" outlineLevel="0" collapsed="false">
      <c r="A745" s="29" t="s">
        <v>53</v>
      </c>
      <c r="B745" s="29" t="s">
        <v>1251</v>
      </c>
      <c r="C745" s="29" t="s">
        <v>250</v>
      </c>
      <c r="D745" s="29" t="s">
        <v>672</v>
      </c>
      <c r="E745" s="29" t="n">
        <v>1</v>
      </c>
      <c r="F745" s="29" t="s">
        <v>268</v>
      </c>
      <c r="G745" s="29" t="s">
        <v>1252</v>
      </c>
      <c r="H745" s="30" t="n">
        <v>1000</v>
      </c>
      <c r="I745" s="31" t="n">
        <v>46283</v>
      </c>
      <c r="J745" s="30" t="n">
        <v>1000</v>
      </c>
      <c r="K745" s="29" t="s">
        <v>120</v>
      </c>
      <c r="L745" s="29" t="s">
        <v>176</v>
      </c>
      <c r="M745" s="29"/>
      <c r="N745" s="29" t="s">
        <v>122</v>
      </c>
      <c r="O745" s="31" t="n">
        <v>46829</v>
      </c>
      <c r="P745" s="29" t="s">
        <v>123</v>
      </c>
      <c r="Q745" s="29" t="n">
        <f aca="false">IFERROR(VALUE(L745),"")</f>
        <v>2</v>
      </c>
      <c r="R745" s="29" t="n">
        <f aca="true">IF(O745="","",O745-TODAY())</f>
        <v>544</v>
      </c>
      <c r="S745" s="29" t="str">
        <f aca="false">IF(C745="&lt;&lt; vazio &gt;&gt;","VAZIA",IF(AND(O745&lt;&gt;"",R745&lt;0),"VENCIDO",IF(AND(O745&lt;&gt;"",R745&lt;=Parametros!$B$10),"PRÓX. VENCIMENTO",IF(F745="Q","QUALIDADE",IF(F745="S","BLOQUEADO",IF(F745="R","RESTRITO/DEVOLUÇÃO",IF(OR(N745="QUAR",N745="QRES"),"QUARENTENA",IF(OR(B745="DESCARTE",B745="DEVOLUÇÃO"),"DESCARTE/DEVOLUÇÃO",IF(AND(D745="",K745&lt;&gt;""),"SEM LOTE",IF(AND(Q745&lt;&gt;"",Q745&gt;=Parametros!$B$11),"PARADO/SEM GIRO","OK"))))))))))</f>
        <v>QUALIDADE</v>
      </c>
      <c r="T745" s="29" t="str">
        <f aca="false">IF(AND($S745="PARADO/SEM GIRO",$K745="KG",OR(Painel!$B$5="(Todos)",A745=Painel!$B$5)*OR(Painel!$E$5="(Todos)",P745=Painel!$E$5)),$J745+ROW()/10000000,"")</f>
        <v/>
      </c>
      <c r="U745" s="29" t="str">
        <f aca="false">IF(AND($S745="VENCIDO",$K745="KG",OR(Painel!$B$5="(Todos)",A745=Painel!$B$5)*OR(Painel!$E$5="(Todos)",P745=Painel!$E$5)),$J745+ROW()/10000000,"")</f>
        <v/>
      </c>
    </row>
    <row r="746" customFormat="false" ht="15" hidden="false" customHeight="false" outlineLevel="0" collapsed="false">
      <c r="A746" s="29" t="s">
        <v>53</v>
      </c>
      <c r="B746" s="29" t="s">
        <v>1253</v>
      </c>
      <c r="C746" s="29" t="s">
        <v>381</v>
      </c>
      <c r="D746" s="29" t="s">
        <v>382</v>
      </c>
      <c r="E746" s="29" t="n">
        <v>1</v>
      </c>
      <c r="F746" s="29"/>
      <c r="G746" s="29" t="s">
        <v>1254</v>
      </c>
      <c r="H746" s="30" t="n">
        <v>576</v>
      </c>
      <c r="I746" s="31" t="n">
        <v>46244</v>
      </c>
      <c r="J746" s="30" t="n">
        <v>576</v>
      </c>
      <c r="K746" s="29" t="s">
        <v>120</v>
      </c>
      <c r="L746" s="29" t="s">
        <v>182</v>
      </c>
      <c r="M746" s="29"/>
      <c r="N746" s="29" t="s">
        <v>122</v>
      </c>
      <c r="O746" s="31" t="n">
        <v>46838</v>
      </c>
      <c r="P746" s="29" t="s">
        <v>123</v>
      </c>
      <c r="Q746" s="29" t="n">
        <f aca="false">IFERROR(VALUE(L746),"")</f>
        <v>41</v>
      </c>
      <c r="R746" s="29" t="n">
        <f aca="true">IF(O746="","",O746-TODAY())</f>
        <v>553</v>
      </c>
      <c r="S746" s="29" t="str">
        <f aca="false">IF(C746="&lt;&lt; vazio &gt;&gt;","VAZIA",IF(AND(O746&lt;&gt;"",R746&lt;0),"VENCIDO",IF(AND(O746&lt;&gt;"",R746&lt;=Parametros!$B$10),"PRÓX. VENCIMENTO",IF(F746="Q","QUALIDADE",IF(F746="S","BLOQUEADO",IF(F746="R","RESTRITO/DEVOLUÇÃO",IF(OR(N746="QUAR",N746="QRES"),"QUARENTENA",IF(OR(B746="DESCARTE",B746="DEVOLUÇÃO"),"DESCARTE/DEVOLUÇÃO",IF(AND(D746="",K746&lt;&gt;""),"SEM LOTE",IF(AND(Q746&lt;&gt;"",Q746&gt;=Parametros!$B$11),"PARADO/SEM GIRO","OK"))))))))))</f>
        <v>OK</v>
      </c>
      <c r="T746" s="29" t="str">
        <f aca="false">IF(AND($S746="PARADO/SEM GIRO",$K746="KG",OR(Painel!$B$5="(Todos)",A746=Painel!$B$5)*OR(Painel!$E$5="(Todos)",P746=Painel!$E$5)),$J746+ROW()/10000000,"")</f>
        <v/>
      </c>
      <c r="U746" s="29" t="str">
        <f aca="false">IF(AND($S746="VENCIDO",$K746="KG",OR(Painel!$B$5="(Todos)",A746=Painel!$B$5)*OR(Painel!$E$5="(Todos)",P746=Painel!$E$5)),$J746+ROW()/10000000,"")</f>
        <v/>
      </c>
    </row>
    <row r="747" customFormat="false" ht="15" hidden="false" customHeight="false" outlineLevel="0" collapsed="false">
      <c r="A747" s="29" t="s">
        <v>53</v>
      </c>
      <c r="B747" s="29" t="s">
        <v>1255</v>
      </c>
      <c r="C747" s="29" t="s">
        <v>276</v>
      </c>
      <c r="D747" s="29" t="s">
        <v>1256</v>
      </c>
      <c r="E747" s="29" t="n">
        <v>1</v>
      </c>
      <c r="F747" s="29"/>
      <c r="G747" s="29" t="s">
        <v>1257</v>
      </c>
      <c r="H747" s="30" t="n">
        <v>415.8</v>
      </c>
      <c r="I747" s="31" t="n">
        <v>46265</v>
      </c>
      <c r="J747" s="30" t="n">
        <v>415.8</v>
      </c>
      <c r="K747" s="29" t="s">
        <v>120</v>
      </c>
      <c r="L747" s="29" t="s">
        <v>216</v>
      </c>
      <c r="M747" s="29"/>
      <c r="N747" s="29" t="s">
        <v>134</v>
      </c>
      <c r="O747" s="29"/>
      <c r="P747" s="29" t="s">
        <v>123</v>
      </c>
      <c r="Q747" s="29" t="n">
        <f aca="false">IFERROR(VALUE(L747),"")</f>
        <v>20</v>
      </c>
      <c r="R747" s="29" t="str">
        <f aca="true">IF(O747="","",O747-TODAY())</f>
        <v/>
      </c>
      <c r="S747" s="29" t="str">
        <f aca="false">IF(C747="&lt;&lt; vazio &gt;&gt;","VAZIA",IF(AND(O747&lt;&gt;"",R747&lt;0),"VENCIDO",IF(AND(O747&lt;&gt;"",R747&lt;=Parametros!$B$10),"PRÓX. VENCIMENTO",IF(F747="Q","QUALIDADE",IF(F747="S","BLOQUEADO",IF(F747="R","RESTRITO/DEVOLUÇÃO",IF(OR(N747="QUAR",N747="QRES"),"QUARENTENA",IF(OR(B747="DESCARTE",B747="DEVOLUÇÃO"),"DESCARTE/DEVOLUÇÃO",IF(AND(D747="",K747&lt;&gt;""),"SEM LOTE",IF(AND(Q747&lt;&gt;"",Q747&gt;=Parametros!$B$11),"PARADO/SEM GIRO","OK"))))))))))</f>
        <v>OK</v>
      </c>
      <c r="T747" s="29" t="str">
        <f aca="false">IF(AND($S747="PARADO/SEM GIRO",$K747="KG",OR(Painel!$B$5="(Todos)",A747=Painel!$B$5)*OR(Painel!$E$5="(Todos)",P747=Painel!$E$5)),$J747+ROW()/10000000,"")</f>
        <v/>
      </c>
      <c r="U747" s="29" t="str">
        <f aca="false">IF(AND($S747="VENCIDO",$K747="KG",OR(Painel!$B$5="(Todos)",A747=Painel!$B$5)*OR(Painel!$E$5="(Todos)",P747=Painel!$E$5)),$J747+ROW()/10000000,"")</f>
        <v/>
      </c>
    </row>
    <row r="748" customFormat="false" ht="15" hidden="false" customHeight="false" outlineLevel="0" collapsed="false">
      <c r="A748" s="29" t="s">
        <v>53</v>
      </c>
      <c r="B748" s="29" t="s">
        <v>1258</v>
      </c>
      <c r="C748" s="29" t="s">
        <v>1259</v>
      </c>
      <c r="D748" s="29" t="s">
        <v>1260</v>
      </c>
      <c r="E748" s="29" t="n">
        <v>1</v>
      </c>
      <c r="F748" s="29" t="s">
        <v>137</v>
      </c>
      <c r="G748" s="29" t="s">
        <v>1261</v>
      </c>
      <c r="H748" s="30" t="n">
        <v>30</v>
      </c>
      <c r="I748" s="31" t="n">
        <v>46271</v>
      </c>
      <c r="J748" s="30" t="n">
        <v>30</v>
      </c>
      <c r="K748" s="29" t="s">
        <v>120</v>
      </c>
      <c r="L748" s="29" t="s">
        <v>221</v>
      </c>
      <c r="M748" s="29"/>
      <c r="N748" s="29" t="s">
        <v>134</v>
      </c>
      <c r="O748" s="31" t="n">
        <v>46293</v>
      </c>
      <c r="P748" s="29" t="s">
        <v>123</v>
      </c>
      <c r="Q748" s="29" t="n">
        <f aca="false">IFERROR(VALUE(L748),"")</f>
        <v>14</v>
      </c>
      <c r="R748" s="29" t="n">
        <f aca="true">IF(O748="","",O748-TODAY())</f>
        <v>8</v>
      </c>
      <c r="S748" s="29" t="str">
        <f aca="false">IF(C748="&lt;&lt; vazio &gt;&gt;","VAZIA",IF(AND(O748&lt;&gt;"",R748&lt;0),"VENCIDO",IF(AND(O748&lt;&gt;"",R748&lt;=Parametros!$B$10),"PRÓX. VENCIMENTO",IF(F748="Q","QUALIDADE",IF(F748="S","BLOQUEADO",IF(F748="R","RESTRITO/DEVOLUÇÃO",IF(OR(N748="QUAR",N748="QRES"),"QUARENTENA",IF(OR(B748="DESCARTE",B748="DEVOLUÇÃO"),"DESCARTE/DEVOLUÇÃO",IF(AND(D748="",K748&lt;&gt;""),"SEM LOTE",IF(AND(Q748&lt;&gt;"",Q748&gt;=Parametros!$B$11),"PARADO/SEM GIRO","OK"))))))))))</f>
        <v>PRÓX. VENCIMENTO</v>
      </c>
      <c r="T748" s="29" t="str">
        <f aca="false">IF(AND($S748="PARADO/SEM GIRO",$K748="KG",OR(Painel!$B$5="(Todos)",A748=Painel!$B$5)*OR(Painel!$E$5="(Todos)",P748=Painel!$E$5)),$J748+ROW()/10000000,"")</f>
        <v/>
      </c>
      <c r="U748" s="29" t="str">
        <f aca="false">IF(AND($S748="VENCIDO",$K748="KG",OR(Painel!$B$5="(Todos)",A748=Painel!$B$5)*OR(Painel!$E$5="(Todos)",P748=Painel!$E$5)),$J748+ROW()/10000000,"")</f>
        <v/>
      </c>
    </row>
    <row r="749" customFormat="false" ht="15" hidden="false" customHeight="false" outlineLevel="0" collapsed="false">
      <c r="A749" s="29" t="s">
        <v>53</v>
      </c>
      <c r="B749" s="29" t="s">
        <v>1262</v>
      </c>
      <c r="C749" s="29" t="s">
        <v>222</v>
      </c>
      <c r="D749" s="29" t="s">
        <v>1249</v>
      </c>
      <c r="E749" s="29" t="n">
        <v>1</v>
      </c>
      <c r="F749" s="29" t="s">
        <v>268</v>
      </c>
      <c r="G749" s="29" t="s">
        <v>1263</v>
      </c>
      <c r="H749" s="30" t="n">
        <v>1000</v>
      </c>
      <c r="I749" s="31" t="n">
        <v>46285</v>
      </c>
      <c r="J749" s="30" t="n">
        <v>1000</v>
      </c>
      <c r="K749" s="29" t="s">
        <v>120</v>
      </c>
      <c r="L749" s="29" t="s">
        <v>116</v>
      </c>
      <c r="M749" s="29"/>
      <c r="N749" s="29" t="s">
        <v>122</v>
      </c>
      <c r="O749" s="31" t="n">
        <v>46832</v>
      </c>
      <c r="P749" s="29" t="s">
        <v>123</v>
      </c>
      <c r="Q749" s="29" t="n">
        <f aca="false">IFERROR(VALUE(L749),"")</f>
        <v>0</v>
      </c>
      <c r="R749" s="29" t="n">
        <f aca="true">IF(O749="","",O749-TODAY())</f>
        <v>547</v>
      </c>
      <c r="S749" s="29" t="str">
        <f aca="false">IF(C749="&lt;&lt; vazio &gt;&gt;","VAZIA",IF(AND(O749&lt;&gt;"",R749&lt;0),"VENCIDO",IF(AND(O749&lt;&gt;"",R749&lt;=Parametros!$B$10),"PRÓX. VENCIMENTO",IF(F749="Q","QUALIDADE",IF(F749="S","BLOQUEADO",IF(F749="R","RESTRITO/DEVOLUÇÃO",IF(OR(N749="QUAR",N749="QRES"),"QUARENTENA",IF(OR(B749="DESCARTE",B749="DEVOLUÇÃO"),"DESCARTE/DEVOLUÇÃO",IF(AND(D749="",K749&lt;&gt;""),"SEM LOTE",IF(AND(Q749&lt;&gt;"",Q749&gt;=Parametros!$B$11),"PARADO/SEM GIRO","OK"))))))))))</f>
        <v>QUALIDADE</v>
      </c>
      <c r="T749" s="29" t="str">
        <f aca="false">IF(AND($S749="PARADO/SEM GIRO",$K749="KG",OR(Painel!$B$5="(Todos)",A749=Painel!$B$5)*OR(Painel!$E$5="(Todos)",P749=Painel!$E$5)),$J749+ROW()/10000000,"")</f>
        <v/>
      </c>
      <c r="U749" s="29" t="str">
        <f aca="false">IF(AND($S749="VENCIDO",$K749="KG",OR(Painel!$B$5="(Todos)",A749=Painel!$B$5)*OR(Painel!$E$5="(Todos)",P749=Painel!$E$5)),$J749+ROW()/10000000,"")</f>
        <v/>
      </c>
    </row>
    <row r="750" customFormat="false" ht="15" hidden="false" customHeight="false" outlineLevel="0" collapsed="false">
      <c r="A750" s="29" t="s">
        <v>53</v>
      </c>
      <c r="B750" s="29" t="s">
        <v>1264</v>
      </c>
      <c r="C750" s="29" t="s">
        <v>662</v>
      </c>
      <c r="D750" s="29" t="s">
        <v>733</v>
      </c>
      <c r="E750" s="29" t="n">
        <v>1</v>
      </c>
      <c r="F750" s="29"/>
      <c r="G750" s="29" t="s">
        <v>1265</v>
      </c>
      <c r="H750" s="30" t="n">
        <v>1000</v>
      </c>
      <c r="I750" s="31" t="n">
        <v>46276</v>
      </c>
      <c r="J750" s="30" t="n">
        <v>1000</v>
      </c>
      <c r="K750" s="29" t="s">
        <v>120</v>
      </c>
      <c r="L750" s="29" t="s">
        <v>133</v>
      </c>
      <c r="M750" s="29"/>
      <c r="N750" s="29" t="s">
        <v>122</v>
      </c>
      <c r="O750" s="31" t="n">
        <v>46817</v>
      </c>
      <c r="P750" s="29" t="s">
        <v>123</v>
      </c>
      <c r="Q750" s="29" t="n">
        <f aca="false">IFERROR(VALUE(L750),"")</f>
        <v>9</v>
      </c>
      <c r="R750" s="29" t="n">
        <f aca="true">IF(O750="","",O750-TODAY())</f>
        <v>532</v>
      </c>
      <c r="S750" s="29" t="str">
        <f aca="false">IF(C750="&lt;&lt; vazio &gt;&gt;","VAZIA",IF(AND(O750&lt;&gt;"",R750&lt;0),"VENCIDO",IF(AND(O750&lt;&gt;"",R750&lt;=Parametros!$B$10),"PRÓX. VENCIMENTO",IF(F750="Q","QUALIDADE",IF(F750="S","BLOQUEADO",IF(F750="R","RESTRITO/DEVOLUÇÃO",IF(OR(N750="QUAR",N750="QRES"),"QUARENTENA",IF(OR(B750="DESCARTE",B750="DEVOLUÇÃO"),"DESCARTE/DEVOLUÇÃO",IF(AND(D750="",K750&lt;&gt;""),"SEM LOTE",IF(AND(Q750&lt;&gt;"",Q750&gt;=Parametros!$B$11),"PARADO/SEM GIRO","OK"))))))))))</f>
        <v>OK</v>
      </c>
      <c r="T750" s="29" t="str">
        <f aca="false">IF(AND($S750="PARADO/SEM GIRO",$K750="KG",OR(Painel!$B$5="(Todos)",A750=Painel!$B$5)*OR(Painel!$E$5="(Todos)",P750=Painel!$E$5)),$J750+ROW()/10000000,"")</f>
        <v/>
      </c>
      <c r="U750" s="29" t="str">
        <f aca="false">IF(AND($S750="VENCIDO",$K750="KG",OR(Painel!$B$5="(Todos)",A750=Painel!$B$5)*OR(Painel!$E$5="(Todos)",P750=Painel!$E$5)),$J750+ROW()/10000000,"")</f>
        <v/>
      </c>
    </row>
    <row r="751" customFormat="false" ht="15" hidden="false" customHeight="false" outlineLevel="0" collapsed="false">
      <c r="A751" s="29" t="s">
        <v>53</v>
      </c>
      <c r="B751" s="29" t="s">
        <v>1266</v>
      </c>
      <c r="C751" s="29" t="s">
        <v>115</v>
      </c>
      <c r="D751" s="29"/>
      <c r="E751" s="29" t="n">
        <v>0</v>
      </c>
      <c r="F751" s="29"/>
      <c r="G751" s="29"/>
      <c r="H751" s="30" t="n">
        <v>0</v>
      </c>
      <c r="I751" s="29"/>
      <c r="J751" s="30" t="n">
        <v>0</v>
      </c>
      <c r="K751" s="29"/>
      <c r="L751" s="29" t="s">
        <v>116</v>
      </c>
      <c r="M751" s="29"/>
      <c r="N751" s="29"/>
      <c r="O751" s="29"/>
      <c r="P751" s="29"/>
      <c r="Q751" s="29" t="n">
        <f aca="false">IFERROR(VALUE(L751),"")</f>
        <v>0</v>
      </c>
      <c r="R751" s="29" t="str">
        <f aca="true">IF(O751="","",O751-TODAY())</f>
        <v/>
      </c>
      <c r="S751" s="29" t="str">
        <f aca="false">IF(C751="&lt;&lt; vazio &gt;&gt;","VAZIA",IF(AND(O751&lt;&gt;"",R751&lt;0),"VENCIDO",IF(AND(O751&lt;&gt;"",R751&lt;=Parametros!$B$10),"PRÓX. VENCIMENTO",IF(F751="Q","QUALIDADE",IF(F751="S","BLOQUEADO",IF(F751="R","RESTRITO/DEVOLUÇÃO",IF(OR(N751="QUAR",N751="QRES"),"QUARENTENA",IF(OR(B751="DESCARTE",B751="DEVOLUÇÃO"),"DESCARTE/DEVOLUÇÃO",IF(AND(D751="",K751&lt;&gt;""),"SEM LOTE",IF(AND(Q751&lt;&gt;"",Q751&gt;=Parametros!$B$11),"PARADO/SEM GIRO","OK"))))))))))</f>
        <v>VAZIA</v>
      </c>
      <c r="T751" s="29" t="str">
        <f aca="false">IF(AND($S751="PARADO/SEM GIRO",$K751="KG",OR(Painel!$B$5="(Todos)",A751=Painel!$B$5)*OR(Painel!$E$5="(Todos)",P751=Painel!$E$5)),$J751+ROW()/10000000,"")</f>
        <v/>
      </c>
      <c r="U751" s="29" t="str">
        <f aca="false">IF(AND($S751="VENCIDO",$K751="KG",OR(Painel!$B$5="(Todos)",A751=Painel!$B$5)*OR(Painel!$E$5="(Todos)",P751=Painel!$E$5)),$J751+ROW()/10000000,"")</f>
        <v/>
      </c>
    </row>
    <row r="752" customFormat="false" ht="15" hidden="false" customHeight="false" outlineLevel="0" collapsed="false">
      <c r="A752" s="29" t="s">
        <v>53</v>
      </c>
      <c r="B752" s="29" t="s">
        <v>1267</v>
      </c>
      <c r="C752" s="29" t="s">
        <v>308</v>
      </c>
      <c r="D752" s="29" t="s">
        <v>502</v>
      </c>
      <c r="E752" s="29" t="n">
        <v>1</v>
      </c>
      <c r="F752" s="29"/>
      <c r="G752" s="29" t="s">
        <v>1268</v>
      </c>
      <c r="H752" s="30" t="n">
        <v>315</v>
      </c>
      <c r="I752" s="31" t="n">
        <v>46276</v>
      </c>
      <c r="J752" s="30" t="n">
        <v>315</v>
      </c>
      <c r="K752" s="29" t="s">
        <v>120</v>
      </c>
      <c r="L752" s="29" t="s">
        <v>133</v>
      </c>
      <c r="M752" s="29"/>
      <c r="N752" s="29" t="s">
        <v>122</v>
      </c>
      <c r="O752" s="31" t="n">
        <v>46816</v>
      </c>
      <c r="P752" s="29" t="s">
        <v>123</v>
      </c>
      <c r="Q752" s="29" t="n">
        <f aca="false">IFERROR(VALUE(L752),"")</f>
        <v>9</v>
      </c>
      <c r="R752" s="29" t="n">
        <f aca="true">IF(O752="","",O752-TODAY())</f>
        <v>531</v>
      </c>
      <c r="S752" s="29" t="str">
        <f aca="false">IF(C752="&lt;&lt; vazio &gt;&gt;","VAZIA",IF(AND(O752&lt;&gt;"",R752&lt;0),"VENCIDO",IF(AND(O752&lt;&gt;"",R752&lt;=Parametros!$B$10),"PRÓX. VENCIMENTO",IF(F752="Q","QUALIDADE",IF(F752="S","BLOQUEADO",IF(F752="R","RESTRITO/DEVOLUÇÃO",IF(OR(N752="QUAR",N752="QRES"),"QUARENTENA",IF(OR(B752="DESCARTE",B752="DEVOLUÇÃO"),"DESCARTE/DEVOLUÇÃO",IF(AND(D752="",K752&lt;&gt;""),"SEM LOTE",IF(AND(Q752&lt;&gt;"",Q752&gt;=Parametros!$B$11),"PARADO/SEM GIRO","OK"))))))))))</f>
        <v>OK</v>
      </c>
      <c r="T752" s="29" t="str">
        <f aca="false">IF(AND($S752="PARADO/SEM GIRO",$K752="KG",OR(Painel!$B$5="(Todos)",A752=Painel!$B$5)*OR(Painel!$E$5="(Todos)",P752=Painel!$E$5)),$J752+ROW()/10000000,"")</f>
        <v/>
      </c>
      <c r="U752" s="29" t="str">
        <f aca="false">IF(AND($S752="VENCIDO",$K752="KG",OR(Painel!$B$5="(Todos)",A752=Painel!$B$5)*OR(Painel!$E$5="(Todos)",P752=Painel!$E$5)),$J752+ROW()/10000000,"")</f>
        <v/>
      </c>
    </row>
    <row r="753" customFormat="false" ht="15" hidden="false" customHeight="false" outlineLevel="0" collapsed="false">
      <c r="A753" s="29" t="s">
        <v>53</v>
      </c>
      <c r="B753" s="29" t="s">
        <v>1269</v>
      </c>
      <c r="C753" s="29" t="s">
        <v>157</v>
      </c>
      <c r="D753" s="29" t="s">
        <v>1270</v>
      </c>
      <c r="E753" s="29" t="n">
        <v>1</v>
      </c>
      <c r="F753" s="29"/>
      <c r="G753" s="29" t="s">
        <v>1271</v>
      </c>
      <c r="H753" s="30" t="n">
        <v>966</v>
      </c>
      <c r="I753" s="31" t="n">
        <v>46204</v>
      </c>
      <c r="J753" s="30" t="n">
        <v>966</v>
      </c>
      <c r="K753" s="29" t="s">
        <v>120</v>
      </c>
      <c r="L753" s="29" t="s">
        <v>1272</v>
      </c>
      <c r="M753" s="29"/>
      <c r="N753" s="29" t="s">
        <v>122</v>
      </c>
      <c r="O753" s="31" t="n">
        <v>46742</v>
      </c>
      <c r="P753" s="29" t="s">
        <v>123</v>
      </c>
      <c r="Q753" s="29" t="n">
        <f aca="false">IFERROR(VALUE(L753),"")</f>
        <v>81</v>
      </c>
      <c r="R753" s="29" t="n">
        <f aca="true">IF(O753="","",O753-TODAY())</f>
        <v>457</v>
      </c>
      <c r="S753" s="29" t="str">
        <f aca="false">IF(C753="&lt;&lt; vazio &gt;&gt;","VAZIA",IF(AND(O753&lt;&gt;"",R753&lt;0),"VENCIDO",IF(AND(O753&lt;&gt;"",R753&lt;=Parametros!$B$10),"PRÓX. VENCIMENTO",IF(F753="Q","QUALIDADE",IF(F753="S","BLOQUEADO",IF(F753="R","RESTRITO/DEVOLUÇÃO",IF(OR(N753="QUAR",N753="QRES"),"QUARENTENA",IF(OR(B753="DESCARTE",B753="DEVOLUÇÃO"),"DESCARTE/DEVOLUÇÃO",IF(AND(D753="",K753&lt;&gt;""),"SEM LOTE",IF(AND(Q753&lt;&gt;"",Q753&gt;=Parametros!$B$11),"PARADO/SEM GIRO","OK"))))))))))</f>
        <v>OK</v>
      </c>
      <c r="T753" s="29" t="str">
        <f aca="false">IF(AND($S753="PARADO/SEM GIRO",$K753="KG",OR(Painel!$B$5="(Todos)",A753=Painel!$B$5)*OR(Painel!$E$5="(Todos)",P753=Painel!$E$5)),$J753+ROW()/10000000,"")</f>
        <v/>
      </c>
      <c r="U753" s="29" t="str">
        <f aca="false">IF(AND($S753="VENCIDO",$K753="KG",OR(Painel!$B$5="(Todos)",A753=Painel!$B$5)*OR(Painel!$E$5="(Todos)",P753=Painel!$E$5)),$J753+ROW()/10000000,"")</f>
        <v/>
      </c>
    </row>
    <row r="754" customFormat="false" ht="15" hidden="false" customHeight="false" outlineLevel="0" collapsed="false">
      <c r="A754" s="29" t="s">
        <v>53</v>
      </c>
      <c r="B754" s="29" t="s">
        <v>1273</v>
      </c>
      <c r="C754" s="29" t="s">
        <v>1274</v>
      </c>
      <c r="D754" s="29" t="s">
        <v>1275</v>
      </c>
      <c r="E754" s="29" t="n">
        <v>1</v>
      </c>
      <c r="F754" s="29"/>
      <c r="G754" s="29" t="s">
        <v>1276</v>
      </c>
      <c r="H754" s="30" t="n">
        <v>1000</v>
      </c>
      <c r="I754" s="31" t="n">
        <v>46230</v>
      </c>
      <c r="J754" s="30" t="n">
        <v>1000</v>
      </c>
      <c r="K754" s="29" t="s">
        <v>120</v>
      </c>
      <c r="L754" s="29" t="s">
        <v>1277</v>
      </c>
      <c r="M754" s="29"/>
      <c r="N754" s="29" t="s">
        <v>122</v>
      </c>
      <c r="O754" s="31" t="n">
        <v>46588</v>
      </c>
      <c r="P754" s="29" t="s">
        <v>123</v>
      </c>
      <c r="Q754" s="29" t="n">
        <f aca="false">IFERROR(VALUE(L754),"")</f>
        <v>55</v>
      </c>
      <c r="R754" s="29" t="n">
        <f aca="true">IF(O754="","",O754-TODAY())</f>
        <v>303</v>
      </c>
      <c r="S754" s="29" t="str">
        <f aca="false">IF(C754="&lt;&lt; vazio &gt;&gt;","VAZIA",IF(AND(O754&lt;&gt;"",R754&lt;0),"VENCIDO",IF(AND(O754&lt;&gt;"",R754&lt;=Parametros!$B$10),"PRÓX. VENCIMENTO",IF(F754="Q","QUALIDADE",IF(F754="S","BLOQUEADO",IF(F754="R","RESTRITO/DEVOLUÇÃO",IF(OR(N754="QUAR",N754="QRES"),"QUARENTENA",IF(OR(B754="DESCARTE",B754="DEVOLUÇÃO"),"DESCARTE/DEVOLUÇÃO",IF(AND(D754="",K754&lt;&gt;""),"SEM LOTE",IF(AND(Q754&lt;&gt;"",Q754&gt;=Parametros!$B$11),"PARADO/SEM GIRO","OK"))))))))))</f>
        <v>OK</v>
      </c>
      <c r="T754" s="29" t="str">
        <f aca="false">IF(AND($S754="PARADO/SEM GIRO",$K754="KG",OR(Painel!$B$5="(Todos)",A754=Painel!$B$5)*OR(Painel!$E$5="(Todos)",P754=Painel!$E$5)),$J754+ROW()/10000000,"")</f>
        <v/>
      </c>
      <c r="U754" s="29" t="str">
        <f aca="false">IF(AND($S754="VENCIDO",$K754="KG",OR(Painel!$B$5="(Todos)",A754=Painel!$B$5)*OR(Painel!$E$5="(Todos)",P754=Painel!$E$5)),$J754+ROW()/10000000,"")</f>
        <v/>
      </c>
    </row>
    <row r="755" customFormat="false" ht="15" hidden="false" customHeight="false" outlineLevel="0" collapsed="false">
      <c r="A755" s="29" t="s">
        <v>53</v>
      </c>
      <c r="B755" s="29" t="s">
        <v>1278</v>
      </c>
      <c r="C755" s="29" t="s">
        <v>917</v>
      </c>
      <c r="D755" s="29" t="s">
        <v>391</v>
      </c>
      <c r="E755" s="29" t="n">
        <v>1</v>
      </c>
      <c r="F755" s="29"/>
      <c r="G755" s="29" t="s">
        <v>1279</v>
      </c>
      <c r="H755" s="30" t="n">
        <v>800</v>
      </c>
      <c r="I755" s="31" t="n">
        <v>46273</v>
      </c>
      <c r="J755" s="30" t="n">
        <v>800</v>
      </c>
      <c r="K755" s="29" t="s">
        <v>120</v>
      </c>
      <c r="L755" s="29" t="s">
        <v>149</v>
      </c>
      <c r="M755" s="29"/>
      <c r="N755" s="29" t="s">
        <v>122</v>
      </c>
      <c r="O755" s="31" t="n">
        <v>46809</v>
      </c>
      <c r="P755" s="29" t="s">
        <v>123</v>
      </c>
      <c r="Q755" s="29" t="n">
        <f aca="false">IFERROR(VALUE(L755),"")</f>
        <v>12</v>
      </c>
      <c r="R755" s="29" t="n">
        <f aca="true">IF(O755="","",O755-TODAY())</f>
        <v>524</v>
      </c>
      <c r="S755" s="29" t="str">
        <f aca="false">IF(C755="&lt;&lt; vazio &gt;&gt;","VAZIA",IF(AND(O755&lt;&gt;"",R755&lt;0),"VENCIDO",IF(AND(O755&lt;&gt;"",R755&lt;=Parametros!$B$10),"PRÓX. VENCIMENTO",IF(F755="Q","QUALIDADE",IF(F755="S","BLOQUEADO",IF(F755="R","RESTRITO/DEVOLUÇÃO",IF(OR(N755="QUAR",N755="QRES"),"QUARENTENA",IF(OR(B755="DESCARTE",B755="DEVOLUÇÃO"),"DESCARTE/DEVOLUÇÃO",IF(AND(D755="",K755&lt;&gt;""),"SEM LOTE",IF(AND(Q755&lt;&gt;"",Q755&gt;=Parametros!$B$11),"PARADO/SEM GIRO","OK"))))))))))</f>
        <v>OK</v>
      </c>
      <c r="T755" s="29" t="str">
        <f aca="false">IF(AND($S755="PARADO/SEM GIRO",$K755="KG",OR(Painel!$B$5="(Todos)",A755=Painel!$B$5)*OR(Painel!$E$5="(Todos)",P755=Painel!$E$5)),$J755+ROW()/10000000,"")</f>
        <v/>
      </c>
      <c r="U755" s="29" t="str">
        <f aca="false">IF(AND($S755="VENCIDO",$K755="KG",OR(Painel!$B$5="(Todos)",A755=Painel!$B$5)*OR(Painel!$E$5="(Todos)",P755=Painel!$E$5)),$J755+ROW()/10000000,"")</f>
        <v/>
      </c>
    </row>
    <row r="756" customFormat="false" ht="15" hidden="false" customHeight="false" outlineLevel="0" collapsed="false">
      <c r="A756" s="29" t="s">
        <v>53</v>
      </c>
      <c r="B756" s="29" t="s">
        <v>1280</v>
      </c>
      <c r="C756" s="29" t="s">
        <v>186</v>
      </c>
      <c r="D756" s="29" t="s">
        <v>1281</v>
      </c>
      <c r="E756" s="29" t="n">
        <v>1</v>
      </c>
      <c r="F756" s="29" t="s">
        <v>137</v>
      </c>
      <c r="G756" s="29" t="s">
        <v>1282</v>
      </c>
      <c r="H756" s="30" t="n">
        <v>272.7</v>
      </c>
      <c r="I756" s="31" t="n">
        <v>46282</v>
      </c>
      <c r="J756" s="30" t="n">
        <v>272.7</v>
      </c>
      <c r="K756" s="29" t="s">
        <v>120</v>
      </c>
      <c r="L756" s="29" t="s">
        <v>400</v>
      </c>
      <c r="M756" s="29"/>
      <c r="N756" s="29" t="s">
        <v>134</v>
      </c>
      <c r="O756" s="31" t="n">
        <v>46660</v>
      </c>
      <c r="P756" s="29" t="s">
        <v>123</v>
      </c>
      <c r="Q756" s="29" t="n">
        <f aca="false">IFERROR(VALUE(L756),"")</f>
        <v>3</v>
      </c>
      <c r="R756" s="29" t="n">
        <f aca="true">IF(O756="","",O756-TODAY())</f>
        <v>375</v>
      </c>
      <c r="S756" s="29" t="str">
        <f aca="false">IF(C756="&lt;&lt; vazio &gt;&gt;","VAZIA",IF(AND(O756&lt;&gt;"",R756&lt;0),"VENCIDO",IF(AND(O756&lt;&gt;"",R756&lt;=Parametros!$B$10),"PRÓX. VENCIMENTO",IF(F756="Q","QUALIDADE",IF(F756="S","BLOQUEADO",IF(F756="R","RESTRITO/DEVOLUÇÃO",IF(OR(N756="QUAR",N756="QRES"),"QUARENTENA",IF(OR(B756="DESCARTE",B756="DEVOLUÇÃO"),"DESCARTE/DEVOLUÇÃO",IF(AND(D756="",K756&lt;&gt;""),"SEM LOTE",IF(AND(Q756&lt;&gt;"",Q756&gt;=Parametros!$B$11),"PARADO/SEM GIRO","OK"))))))))))</f>
        <v>BLOQUEADO</v>
      </c>
      <c r="T756" s="29" t="str">
        <f aca="false">IF(AND($S756="PARADO/SEM GIRO",$K756="KG",OR(Painel!$B$5="(Todos)",A756=Painel!$B$5)*OR(Painel!$E$5="(Todos)",P756=Painel!$E$5)),$J756+ROW()/10000000,"")</f>
        <v/>
      </c>
      <c r="U756" s="29" t="str">
        <f aca="false">IF(AND($S756="VENCIDO",$K756="KG",OR(Painel!$B$5="(Todos)",A756=Painel!$B$5)*OR(Painel!$E$5="(Todos)",P756=Painel!$E$5)),$J756+ROW()/10000000,"")</f>
        <v/>
      </c>
    </row>
    <row r="757" customFormat="false" ht="15" hidden="false" customHeight="false" outlineLevel="0" collapsed="false">
      <c r="A757" s="29" t="s">
        <v>53</v>
      </c>
      <c r="B757" s="29" t="s">
        <v>1283</v>
      </c>
      <c r="C757" s="29" t="s">
        <v>250</v>
      </c>
      <c r="D757" s="29" t="s">
        <v>727</v>
      </c>
      <c r="E757" s="29" t="n">
        <v>1</v>
      </c>
      <c r="F757" s="29"/>
      <c r="G757" s="29" t="s">
        <v>1284</v>
      </c>
      <c r="H757" s="30" t="n">
        <v>1000</v>
      </c>
      <c r="I757" s="31" t="n">
        <v>46274</v>
      </c>
      <c r="J757" s="30" t="n">
        <v>1000</v>
      </c>
      <c r="K757" s="29" t="s">
        <v>120</v>
      </c>
      <c r="L757" s="29" t="s">
        <v>138</v>
      </c>
      <c r="M757" s="29"/>
      <c r="N757" s="29" t="s">
        <v>122</v>
      </c>
      <c r="O757" s="31" t="n">
        <v>46817</v>
      </c>
      <c r="P757" s="29" t="s">
        <v>123</v>
      </c>
      <c r="Q757" s="29" t="n">
        <f aca="false">IFERROR(VALUE(L757),"")</f>
        <v>11</v>
      </c>
      <c r="R757" s="29" t="n">
        <f aca="true">IF(O757="","",O757-TODAY())</f>
        <v>532</v>
      </c>
      <c r="S757" s="29" t="str">
        <f aca="false">IF(C757="&lt;&lt; vazio &gt;&gt;","VAZIA",IF(AND(O757&lt;&gt;"",R757&lt;0),"VENCIDO",IF(AND(O757&lt;&gt;"",R757&lt;=Parametros!$B$10),"PRÓX. VENCIMENTO",IF(F757="Q","QUALIDADE",IF(F757="S","BLOQUEADO",IF(F757="R","RESTRITO/DEVOLUÇÃO",IF(OR(N757="QUAR",N757="QRES"),"QUARENTENA",IF(OR(B757="DESCARTE",B757="DEVOLUÇÃO"),"DESCARTE/DEVOLUÇÃO",IF(AND(D757="",K757&lt;&gt;""),"SEM LOTE",IF(AND(Q757&lt;&gt;"",Q757&gt;=Parametros!$B$11),"PARADO/SEM GIRO","OK"))))))))))</f>
        <v>OK</v>
      </c>
      <c r="T757" s="29" t="str">
        <f aca="false">IF(AND($S757="PARADO/SEM GIRO",$K757="KG",OR(Painel!$B$5="(Todos)",A757=Painel!$B$5)*OR(Painel!$E$5="(Todos)",P757=Painel!$E$5)),$J757+ROW()/10000000,"")</f>
        <v/>
      </c>
      <c r="U757" s="29" t="str">
        <f aca="false">IF(AND($S757="VENCIDO",$K757="KG",OR(Painel!$B$5="(Todos)",A757=Painel!$B$5)*OR(Painel!$E$5="(Todos)",P757=Painel!$E$5)),$J757+ROW()/10000000,"")</f>
        <v/>
      </c>
    </row>
    <row r="758" customFormat="false" ht="15" hidden="false" customHeight="false" outlineLevel="0" collapsed="false">
      <c r="A758" s="29" t="s">
        <v>53</v>
      </c>
      <c r="B758" s="29" t="s">
        <v>1285</v>
      </c>
      <c r="C758" s="29" t="s">
        <v>322</v>
      </c>
      <c r="D758" s="29" t="s">
        <v>491</v>
      </c>
      <c r="E758" s="29" t="n">
        <v>1</v>
      </c>
      <c r="F758" s="29"/>
      <c r="G758" s="29" t="s">
        <v>1286</v>
      </c>
      <c r="H758" s="30" t="n">
        <v>999.9</v>
      </c>
      <c r="I758" s="31" t="n">
        <v>46274</v>
      </c>
      <c r="J758" s="30" t="n">
        <v>999.9</v>
      </c>
      <c r="K758" s="29" t="s">
        <v>120</v>
      </c>
      <c r="L758" s="29" t="s">
        <v>138</v>
      </c>
      <c r="M758" s="29"/>
      <c r="N758" s="29" t="s">
        <v>122</v>
      </c>
      <c r="O758" s="31" t="n">
        <v>46635</v>
      </c>
      <c r="P758" s="29" t="s">
        <v>123</v>
      </c>
      <c r="Q758" s="29" t="n">
        <f aca="false">IFERROR(VALUE(L758),"")</f>
        <v>11</v>
      </c>
      <c r="R758" s="29" t="n">
        <f aca="true">IF(O758="","",O758-TODAY())</f>
        <v>350</v>
      </c>
      <c r="S758" s="29" t="str">
        <f aca="false">IF(C758="&lt;&lt; vazio &gt;&gt;","VAZIA",IF(AND(O758&lt;&gt;"",R758&lt;0),"VENCIDO",IF(AND(O758&lt;&gt;"",R758&lt;=Parametros!$B$10),"PRÓX. VENCIMENTO",IF(F758="Q","QUALIDADE",IF(F758="S","BLOQUEADO",IF(F758="R","RESTRITO/DEVOLUÇÃO",IF(OR(N758="QUAR",N758="QRES"),"QUARENTENA",IF(OR(B758="DESCARTE",B758="DEVOLUÇÃO"),"DESCARTE/DEVOLUÇÃO",IF(AND(D758="",K758&lt;&gt;""),"SEM LOTE",IF(AND(Q758&lt;&gt;"",Q758&gt;=Parametros!$B$11),"PARADO/SEM GIRO","OK"))))))))))</f>
        <v>OK</v>
      </c>
      <c r="T758" s="29" t="str">
        <f aca="false">IF(AND($S758="PARADO/SEM GIRO",$K758="KG",OR(Painel!$B$5="(Todos)",A758=Painel!$B$5)*OR(Painel!$E$5="(Todos)",P758=Painel!$E$5)),$J758+ROW()/10000000,"")</f>
        <v/>
      </c>
      <c r="U758" s="29" t="str">
        <f aca="false">IF(AND($S758="VENCIDO",$K758="KG",OR(Painel!$B$5="(Todos)",A758=Painel!$B$5)*OR(Painel!$E$5="(Todos)",P758=Painel!$E$5)),$J758+ROW()/10000000,"")</f>
        <v/>
      </c>
    </row>
    <row r="759" customFormat="false" ht="15" hidden="false" customHeight="false" outlineLevel="0" collapsed="false">
      <c r="A759" s="29" t="s">
        <v>53</v>
      </c>
      <c r="B759" s="29" t="s">
        <v>1287</v>
      </c>
      <c r="C759" s="29" t="s">
        <v>308</v>
      </c>
      <c r="D759" s="29" t="s">
        <v>394</v>
      </c>
      <c r="E759" s="29" t="n">
        <v>1</v>
      </c>
      <c r="F759" s="29"/>
      <c r="G759" s="29" t="s">
        <v>1288</v>
      </c>
      <c r="H759" s="30" t="n">
        <v>315</v>
      </c>
      <c r="I759" s="31" t="n">
        <v>46275</v>
      </c>
      <c r="J759" s="30" t="n">
        <v>315</v>
      </c>
      <c r="K759" s="29" t="s">
        <v>120</v>
      </c>
      <c r="L759" s="29" t="s">
        <v>121</v>
      </c>
      <c r="M759" s="29"/>
      <c r="N759" s="29" t="s">
        <v>122</v>
      </c>
      <c r="O759" s="31" t="n">
        <v>46815</v>
      </c>
      <c r="P759" s="29" t="s">
        <v>123</v>
      </c>
      <c r="Q759" s="29" t="n">
        <f aca="false">IFERROR(VALUE(L759),"")</f>
        <v>10</v>
      </c>
      <c r="R759" s="29" t="n">
        <f aca="true">IF(O759="","",O759-TODAY())</f>
        <v>530</v>
      </c>
      <c r="S759" s="29" t="str">
        <f aca="false">IF(C759="&lt;&lt; vazio &gt;&gt;","VAZIA",IF(AND(O759&lt;&gt;"",R759&lt;0),"VENCIDO",IF(AND(O759&lt;&gt;"",R759&lt;=Parametros!$B$10),"PRÓX. VENCIMENTO",IF(F759="Q","QUALIDADE",IF(F759="S","BLOQUEADO",IF(F759="R","RESTRITO/DEVOLUÇÃO",IF(OR(N759="QUAR",N759="QRES"),"QUARENTENA",IF(OR(B759="DESCARTE",B759="DEVOLUÇÃO"),"DESCARTE/DEVOLUÇÃO",IF(AND(D759="",K759&lt;&gt;""),"SEM LOTE",IF(AND(Q759&lt;&gt;"",Q759&gt;=Parametros!$B$11),"PARADO/SEM GIRO","OK"))))))))))</f>
        <v>OK</v>
      </c>
      <c r="T759" s="29" t="str">
        <f aca="false">IF(AND($S759="PARADO/SEM GIRO",$K759="KG",OR(Painel!$B$5="(Todos)",A759=Painel!$B$5)*OR(Painel!$E$5="(Todos)",P759=Painel!$E$5)),$J759+ROW()/10000000,"")</f>
        <v/>
      </c>
      <c r="U759" s="29" t="str">
        <f aca="false">IF(AND($S759="VENCIDO",$K759="KG",OR(Painel!$B$5="(Todos)",A759=Painel!$B$5)*OR(Painel!$E$5="(Todos)",P759=Painel!$E$5)),$J759+ROW()/10000000,"")</f>
        <v/>
      </c>
    </row>
    <row r="760" customFormat="false" ht="15" hidden="false" customHeight="false" outlineLevel="0" collapsed="false">
      <c r="A760" s="29" t="s">
        <v>53</v>
      </c>
      <c r="B760" s="29" t="s">
        <v>1289</v>
      </c>
      <c r="C760" s="29" t="s">
        <v>250</v>
      </c>
      <c r="D760" s="29" t="s">
        <v>757</v>
      </c>
      <c r="E760" s="29" t="n">
        <v>1</v>
      </c>
      <c r="F760" s="29"/>
      <c r="G760" s="29" t="s">
        <v>1290</v>
      </c>
      <c r="H760" s="30" t="n">
        <v>1000</v>
      </c>
      <c r="I760" s="31" t="n">
        <v>46274</v>
      </c>
      <c r="J760" s="30" t="n">
        <v>1000</v>
      </c>
      <c r="K760" s="29" t="s">
        <v>120</v>
      </c>
      <c r="L760" s="29" t="s">
        <v>138</v>
      </c>
      <c r="M760" s="29"/>
      <c r="N760" s="29" t="s">
        <v>122</v>
      </c>
      <c r="O760" s="31" t="n">
        <v>46818</v>
      </c>
      <c r="P760" s="29" t="s">
        <v>123</v>
      </c>
      <c r="Q760" s="29" t="n">
        <f aca="false">IFERROR(VALUE(L760),"")</f>
        <v>11</v>
      </c>
      <c r="R760" s="29" t="n">
        <f aca="true">IF(O760="","",O760-TODAY())</f>
        <v>533</v>
      </c>
      <c r="S760" s="29" t="str">
        <f aca="false">IF(C760="&lt;&lt; vazio &gt;&gt;","VAZIA",IF(AND(O760&lt;&gt;"",R760&lt;0),"VENCIDO",IF(AND(O760&lt;&gt;"",R760&lt;=Parametros!$B$10),"PRÓX. VENCIMENTO",IF(F760="Q","QUALIDADE",IF(F760="S","BLOQUEADO",IF(F760="R","RESTRITO/DEVOLUÇÃO",IF(OR(N760="QUAR",N760="QRES"),"QUARENTENA",IF(OR(B760="DESCARTE",B760="DEVOLUÇÃO"),"DESCARTE/DEVOLUÇÃO",IF(AND(D760="",K760&lt;&gt;""),"SEM LOTE",IF(AND(Q760&lt;&gt;"",Q760&gt;=Parametros!$B$11),"PARADO/SEM GIRO","OK"))))))))))</f>
        <v>OK</v>
      </c>
      <c r="T760" s="29" t="str">
        <f aca="false">IF(AND($S760="PARADO/SEM GIRO",$K760="KG",OR(Painel!$B$5="(Todos)",A760=Painel!$B$5)*OR(Painel!$E$5="(Todos)",P760=Painel!$E$5)),$J760+ROW()/10000000,"")</f>
        <v/>
      </c>
      <c r="U760" s="29" t="str">
        <f aca="false">IF(AND($S760="VENCIDO",$K760="KG",OR(Painel!$B$5="(Todos)",A760=Painel!$B$5)*OR(Painel!$E$5="(Todos)",P760=Painel!$E$5)),$J760+ROW()/10000000,"")</f>
        <v/>
      </c>
    </row>
    <row r="761" customFormat="false" ht="15" hidden="false" customHeight="false" outlineLevel="0" collapsed="false">
      <c r="A761" s="29" t="s">
        <v>53</v>
      </c>
      <c r="B761" s="29" t="s">
        <v>1291</v>
      </c>
      <c r="C761" s="29" t="s">
        <v>1292</v>
      </c>
      <c r="D761" s="29" t="s">
        <v>1293</v>
      </c>
      <c r="E761" s="29" t="n">
        <v>1</v>
      </c>
      <c r="F761" s="29" t="s">
        <v>268</v>
      </c>
      <c r="G761" s="29" t="s">
        <v>1294</v>
      </c>
      <c r="H761" s="30" t="n">
        <v>800</v>
      </c>
      <c r="I761" s="31" t="n">
        <v>46280</v>
      </c>
      <c r="J761" s="30" t="n">
        <v>800</v>
      </c>
      <c r="K761" s="29" t="s">
        <v>120</v>
      </c>
      <c r="L761" s="29" t="s">
        <v>144</v>
      </c>
      <c r="M761" s="29"/>
      <c r="N761" s="29" t="s">
        <v>122</v>
      </c>
      <c r="O761" s="31" t="n">
        <v>46826</v>
      </c>
      <c r="P761" s="29" t="s">
        <v>123</v>
      </c>
      <c r="Q761" s="29" t="n">
        <f aca="false">IFERROR(VALUE(L761),"")</f>
        <v>5</v>
      </c>
      <c r="R761" s="29" t="n">
        <f aca="true">IF(O761="","",O761-TODAY())</f>
        <v>541</v>
      </c>
      <c r="S761" s="29" t="str">
        <f aca="false">IF(C761="&lt;&lt; vazio &gt;&gt;","VAZIA",IF(AND(O761&lt;&gt;"",R761&lt;0),"VENCIDO",IF(AND(O761&lt;&gt;"",R761&lt;=Parametros!$B$10),"PRÓX. VENCIMENTO",IF(F761="Q","QUALIDADE",IF(F761="S","BLOQUEADO",IF(F761="R","RESTRITO/DEVOLUÇÃO",IF(OR(N761="QUAR",N761="QRES"),"QUARENTENA",IF(OR(B761="DESCARTE",B761="DEVOLUÇÃO"),"DESCARTE/DEVOLUÇÃO",IF(AND(D761="",K761&lt;&gt;""),"SEM LOTE",IF(AND(Q761&lt;&gt;"",Q761&gt;=Parametros!$B$11),"PARADO/SEM GIRO","OK"))))))))))</f>
        <v>QUALIDADE</v>
      </c>
      <c r="T761" s="29" t="str">
        <f aca="false">IF(AND($S761="PARADO/SEM GIRO",$K761="KG",OR(Painel!$B$5="(Todos)",A761=Painel!$B$5)*OR(Painel!$E$5="(Todos)",P761=Painel!$E$5)),$J761+ROW()/10000000,"")</f>
        <v/>
      </c>
      <c r="U761" s="29" t="str">
        <f aca="false">IF(AND($S761="VENCIDO",$K761="KG",OR(Painel!$B$5="(Todos)",A761=Painel!$B$5)*OR(Painel!$E$5="(Todos)",P761=Painel!$E$5)),$J761+ROW()/10000000,"")</f>
        <v/>
      </c>
    </row>
    <row r="762" customFormat="false" ht="15" hidden="false" customHeight="false" outlineLevel="0" collapsed="false">
      <c r="A762" s="29" t="s">
        <v>53</v>
      </c>
      <c r="B762" s="29" t="s">
        <v>1295</v>
      </c>
      <c r="C762" s="29" t="s">
        <v>222</v>
      </c>
      <c r="D762" s="29" t="s">
        <v>738</v>
      </c>
      <c r="E762" s="29" t="n">
        <v>1</v>
      </c>
      <c r="F762" s="29" t="s">
        <v>268</v>
      </c>
      <c r="G762" s="29" t="s">
        <v>1296</v>
      </c>
      <c r="H762" s="30" t="n">
        <v>1000</v>
      </c>
      <c r="I762" s="31" t="n">
        <v>46279</v>
      </c>
      <c r="J762" s="30" t="n">
        <v>1000</v>
      </c>
      <c r="K762" s="29" t="s">
        <v>120</v>
      </c>
      <c r="L762" s="29" t="s">
        <v>350</v>
      </c>
      <c r="M762" s="29"/>
      <c r="N762" s="29" t="s">
        <v>122</v>
      </c>
      <c r="O762" s="31" t="n">
        <v>46826</v>
      </c>
      <c r="P762" s="29" t="s">
        <v>123</v>
      </c>
      <c r="Q762" s="29" t="n">
        <f aca="false">IFERROR(VALUE(L762),"")</f>
        <v>6</v>
      </c>
      <c r="R762" s="29" t="n">
        <f aca="true">IF(O762="","",O762-TODAY())</f>
        <v>541</v>
      </c>
      <c r="S762" s="29" t="str">
        <f aca="false">IF(C762="&lt;&lt; vazio &gt;&gt;","VAZIA",IF(AND(O762&lt;&gt;"",R762&lt;0),"VENCIDO",IF(AND(O762&lt;&gt;"",R762&lt;=Parametros!$B$10),"PRÓX. VENCIMENTO",IF(F762="Q","QUALIDADE",IF(F762="S","BLOQUEADO",IF(F762="R","RESTRITO/DEVOLUÇÃO",IF(OR(N762="QUAR",N762="QRES"),"QUARENTENA",IF(OR(B762="DESCARTE",B762="DEVOLUÇÃO"),"DESCARTE/DEVOLUÇÃO",IF(AND(D762="",K762&lt;&gt;""),"SEM LOTE",IF(AND(Q762&lt;&gt;"",Q762&gt;=Parametros!$B$11),"PARADO/SEM GIRO","OK"))))))))))</f>
        <v>QUALIDADE</v>
      </c>
      <c r="T762" s="29" t="str">
        <f aca="false">IF(AND($S762="PARADO/SEM GIRO",$K762="KG",OR(Painel!$B$5="(Todos)",A762=Painel!$B$5)*OR(Painel!$E$5="(Todos)",P762=Painel!$E$5)),$J762+ROW()/10000000,"")</f>
        <v/>
      </c>
      <c r="U762" s="29" t="str">
        <f aca="false">IF(AND($S762="VENCIDO",$K762="KG",OR(Painel!$B$5="(Todos)",A762=Painel!$B$5)*OR(Painel!$E$5="(Todos)",P762=Painel!$E$5)),$J762+ROW()/10000000,"")</f>
        <v/>
      </c>
    </row>
    <row r="763" customFormat="false" ht="15" hidden="false" customHeight="false" outlineLevel="0" collapsed="false">
      <c r="A763" s="29" t="s">
        <v>53</v>
      </c>
      <c r="B763" s="29" t="s">
        <v>1297</v>
      </c>
      <c r="C763" s="29" t="s">
        <v>909</v>
      </c>
      <c r="D763" s="29" t="s">
        <v>1015</v>
      </c>
      <c r="E763" s="29" t="n">
        <v>1</v>
      </c>
      <c r="F763" s="29"/>
      <c r="G763" s="29" t="s">
        <v>1298</v>
      </c>
      <c r="H763" s="30" t="n">
        <v>1000</v>
      </c>
      <c r="I763" s="31" t="n">
        <v>46279</v>
      </c>
      <c r="J763" s="30" t="n">
        <v>1000</v>
      </c>
      <c r="K763" s="29" t="s">
        <v>120</v>
      </c>
      <c r="L763" s="29" t="s">
        <v>350</v>
      </c>
      <c r="M763" s="29"/>
      <c r="N763" s="29" t="s">
        <v>122</v>
      </c>
      <c r="O763" s="31" t="n">
        <v>46821</v>
      </c>
      <c r="P763" s="29" t="s">
        <v>123</v>
      </c>
      <c r="Q763" s="29" t="n">
        <f aca="false">IFERROR(VALUE(L763),"")</f>
        <v>6</v>
      </c>
      <c r="R763" s="29" t="n">
        <f aca="true">IF(O763="","",O763-TODAY())</f>
        <v>536</v>
      </c>
      <c r="S763" s="29" t="str">
        <f aca="false">IF(C763="&lt;&lt; vazio &gt;&gt;","VAZIA",IF(AND(O763&lt;&gt;"",R763&lt;0),"VENCIDO",IF(AND(O763&lt;&gt;"",R763&lt;=Parametros!$B$10),"PRÓX. VENCIMENTO",IF(F763="Q","QUALIDADE",IF(F763="S","BLOQUEADO",IF(F763="R","RESTRITO/DEVOLUÇÃO",IF(OR(N763="QUAR",N763="QRES"),"QUARENTENA",IF(OR(B763="DESCARTE",B763="DEVOLUÇÃO"),"DESCARTE/DEVOLUÇÃO",IF(AND(D763="",K763&lt;&gt;""),"SEM LOTE",IF(AND(Q763&lt;&gt;"",Q763&gt;=Parametros!$B$11),"PARADO/SEM GIRO","OK"))))))))))</f>
        <v>OK</v>
      </c>
      <c r="T763" s="29" t="str">
        <f aca="false">IF(AND($S763="PARADO/SEM GIRO",$K763="KG",OR(Painel!$B$5="(Todos)",A763=Painel!$B$5)*OR(Painel!$E$5="(Todos)",P763=Painel!$E$5)),$J763+ROW()/10000000,"")</f>
        <v/>
      </c>
      <c r="U763" s="29" t="str">
        <f aca="false">IF(AND($S763="VENCIDO",$K763="KG",OR(Painel!$B$5="(Todos)",A763=Painel!$B$5)*OR(Painel!$E$5="(Todos)",P763=Painel!$E$5)),$J763+ROW()/10000000,"")</f>
        <v/>
      </c>
    </row>
    <row r="764" customFormat="false" ht="15" hidden="false" customHeight="false" outlineLevel="0" collapsed="false">
      <c r="A764" s="29" t="s">
        <v>53</v>
      </c>
      <c r="B764" s="29" t="s">
        <v>1299</v>
      </c>
      <c r="C764" s="29" t="s">
        <v>325</v>
      </c>
      <c r="D764" s="29" t="s">
        <v>996</v>
      </c>
      <c r="E764" s="29" t="n">
        <v>1</v>
      </c>
      <c r="F764" s="29"/>
      <c r="G764" s="29" t="s">
        <v>1300</v>
      </c>
      <c r="H764" s="30" t="n">
        <v>1102.5</v>
      </c>
      <c r="I764" s="31" t="n">
        <v>46280</v>
      </c>
      <c r="J764" s="30" t="n">
        <v>1102.5</v>
      </c>
      <c r="K764" s="29" t="s">
        <v>120</v>
      </c>
      <c r="L764" s="29" t="s">
        <v>144</v>
      </c>
      <c r="M764" s="29"/>
      <c r="N764" s="29" t="s">
        <v>122</v>
      </c>
      <c r="O764" s="31" t="n">
        <v>46640</v>
      </c>
      <c r="P764" s="29" t="s">
        <v>123</v>
      </c>
      <c r="Q764" s="29" t="n">
        <f aca="false">IFERROR(VALUE(L764),"")</f>
        <v>5</v>
      </c>
      <c r="R764" s="29" t="n">
        <f aca="true">IF(O764="","",O764-TODAY())</f>
        <v>355</v>
      </c>
      <c r="S764" s="29" t="str">
        <f aca="false">IF(C764="&lt;&lt; vazio &gt;&gt;","VAZIA",IF(AND(O764&lt;&gt;"",R764&lt;0),"VENCIDO",IF(AND(O764&lt;&gt;"",R764&lt;=Parametros!$B$10),"PRÓX. VENCIMENTO",IF(F764="Q","QUALIDADE",IF(F764="S","BLOQUEADO",IF(F764="R","RESTRITO/DEVOLUÇÃO",IF(OR(N764="QUAR",N764="QRES"),"QUARENTENA",IF(OR(B764="DESCARTE",B764="DEVOLUÇÃO"),"DESCARTE/DEVOLUÇÃO",IF(AND(D764="",K764&lt;&gt;""),"SEM LOTE",IF(AND(Q764&lt;&gt;"",Q764&gt;=Parametros!$B$11),"PARADO/SEM GIRO","OK"))))))))))</f>
        <v>OK</v>
      </c>
      <c r="T764" s="29" t="str">
        <f aca="false">IF(AND($S764="PARADO/SEM GIRO",$K764="KG",OR(Painel!$B$5="(Todos)",A764=Painel!$B$5)*OR(Painel!$E$5="(Todos)",P764=Painel!$E$5)),$J764+ROW()/10000000,"")</f>
        <v/>
      </c>
      <c r="U764" s="29" t="str">
        <f aca="false">IF(AND($S764="VENCIDO",$K764="KG",OR(Painel!$B$5="(Todos)",A764=Painel!$B$5)*OR(Painel!$E$5="(Todos)",P764=Painel!$E$5)),$J764+ROW()/10000000,"")</f>
        <v/>
      </c>
    </row>
    <row r="765" customFormat="false" ht="15" hidden="false" customHeight="false" outlineLevel="0" collapsed="false">
      <c r="A765" s="29" t="s">
        <v>53</v>
      </c>
      <c r="B765" s="29" t="s">
        <v>1301</v>
      </c>
      <c r="C765" s="29" t="s">
        <v>308</v>
      </c>
      <c r="D765" s="29" t="s">
        <v>730</v>
      </c>
      <c r="E765" s="29" t="n">
        <v>1</v>
      </c>
      <c r="F765" s="29"/>
      <c r="G765" s="29" t="s">
        <v>1302</v>
      </c>
      <c r="H765" s="30" t="n">
        <v>315</v>
      </c>
      <c r="I765" s="31" t="n">
        <v>46276</v>
      </c>
      <c r="J765" s="30" t="n">
        <v>315</v>
      </c>
      <c r="K765" s="29" t="s">
        <v>120</v>
      </c>
      <c r="L765" s="29" t="s">
        <v>133</v>
      </c>
      <c r="M765" s="29"/>
      <c r="N765" s="29" t="s">
        <v>122</v>
      </c>
      <c r="O765" s="31" t="n">
        <v>46817</v>
      </c>
      <c r="P765" s="29" t="s">
        <v>123</v>
      </c>
      <c r="Q765" s="29" t="n">
        <f aca="false">IFERROR(VALUE(L765),"")</f>
        <v>9</v>
      </c>
      <c r="R765" s="29" t="n">
        <f aca="true">IF(O765="","",O765-TODAY())</f>
        <v>532</v>
      </c>
      <c r="S765" s="29" t="str">
        <f aca="false">IF(C765="&lt;&lt; vazio &gt;&gt;","VAZIA",IF(AND(O765&lt;&gt;"",R765&lt;0),"VENCIDO",IF(AND(O765&lt;&gt;"",R765&lt;=Parametros!$B$10),"PRÓX. VENCIMENTO",IF(F765="Q","QUALIDADE",IF(F765="S","BLOQUEADO",IF(F765="R","RESTRITO/DEVOLUÇÃO",IF(OR(N765="QUAR",N765="QRES"),"QUARENTENA",IF(OR(B765="DESCARTE",B765="DEVOLUÇÃO"),"DESCARTE/DEVOLUÇÃO",IF(AND(D765="",K765&lt;&gt;""),"SEM LOTE",IF(AND(Q765&lt;&gt;"",Q765&gt;=Parametros!$B$11),"PARADO/SEM GIRO","OK"))))))))))</f>
        <v>OK</v>
      </c>
      <c r="T765" s="29" t="str">
        <f aca="false">IF(AND($S765="PARADO/SEM GIRO",$K765="KG",OR(Painel!$B$5="(Todos)",A765=Painel!$B$5)*OR(Painel!$E$5="(Todos)",P765=Painel!$E$5)),$J765+ROW()/10000000,"")</f>
        <v/>
      </c>
      <c r="U765" s="29" t="str">
        <f aca="false">IF(AND($S765="VENCIDO",$K765="KG",OR(Painel!$B$5="(Todos)",A765=Painel!$B$5)*OR(Painel!$E$5="(Todos)",P765=Painel!$E$5)),$J765+ROW()/10000000,"")</f>
        <v/>
      </c>
    </row>
    <row r="766" customFormat="false" ht="15" hidden="false" customHeight="false" outlineLevel="0" collapsed="false">
      <c r="A766" s="29" t="s">
        <v>53</v>
      </c>
      <c r="B766" s="29" t="s">
        <v>1303</v>
      </c>
      <c r="C766" s="29" t="s">
        <v>662</v>
      </c>
      <c r="D766" s="29" t="s">
        <v>733</v>
      </c>
      <c r="E766" s="29" t="n">
        <v>1</v>
      </c>
      <c r="F766" s="29"/>
      <c r="G766" s="29" t="s">
        <v>1304</v>
      </c>
      <c r="H766" s="30" t="n">
        <v>1000</v>
      </c>
      <c r="I766" s="31" t="n">
        <v>46276</v>
      </c>
      <c r="J766" s="30" t="n">
        <v>1000</v>
      </c>
      <c r="K766" s="29" t="s">
        <v>120</v>
      </c>
      <c r="L766" s="29" t="s">
        <v>133</v>
      </c>
      <c r="M766" s="29"/>
      <c r="N766" s="29" t="s">
        <v>122</v>
      </c>
      <c r="O766" s="31" t="n">
        <v>46817</v>
      </c>
      <c r="P766" s="29" t="s">
        <v>123</v>
      </c>
      <c r="Q766" s="29" t="n">
        <f aca="false">IFERROR(VALUE(L766),"")</f>
        <v>9</v>
      </c>
      <c r="R766" s="29" t="n">
        <f aca="true">IF(O766="","",O766-TODAY())</f>
        <v>532</v>
      </c>
      <c r="S766" s="29" t="str">
        <f aca="false">IF(C766="&lt;&lt; vazio &gt;&gt;","VAZIA",IF(AND(O766&lt;&gt;"",R766&lt;0),"VENCIDO",IF(AND(O766&lt;&gt;"",R766&lt;=Parametros!$B$10),"PRÓX. VENCIMENTO",IF(F766="Q","QUALIDADE",IF(F766="S","BLOQUEADO",IF(F766="R","RESTRITO/DEVOLUÇÃO",IF(OR(N766="QUAR",N766="QRES"),"QUARENTENA",IF(OR(B766="DESCARTE",B766="DEVOLUÇÃO"),"DESCARTE/DEVOLUÇÃO",IF(AND(D766="",K766&lt;&gt;""),"SEM LOTE",IF(AND(Q766&lt;&gt;"",Q766&gt;=Parametros!$B$11),"PARADO/SEM GIRO","OK"))))))))))</f>
        <v>OK</v>
      </c>
      <c r="T766" s="29" t="str">
        <f aca="false">IF(AND($S766="PARADO/SEM GIRO",$K766="KG",OR(Painel!$B$5="(Todos)",A766=Painel!$B$5)*OR(Painel!$E$5="(Todos)",P766=Painel!$E$5)),$J766+ROW()/10000000,"")</f>
        <v/>
      </c>
      <c r="U766" s="29" t="str">
        <f aca="false">IF(AND($S766="VENCIDO",$K766="KG",OR(Painel!$B$5="(Todos)",A766=Painel!$B$5)*OR(Painel!$E$5="(Todos)",P766=Painel!$E$5)),$J766+ROW()/10000000,"")</f>
        <v/>
      </c>
    </row>
    <row r="767" customFormat="false" ht="15" hidden="false" customHeight="false" outlineLevel="0" collapsed="false">
      <c r="A767" s="29" t="s">
        <v>53</v>
      </c>
      <c r="B767" s="29" t="s">
        <v>1305</v>
      </c>
      <c r="C767" s="29" t="s">
        <v>662</v>
      </c>
      <c r="D767" s="29" t="s">
        <v>1080</v>
      </c>
      <c r="E767" s="29" t="n">
        <v>1</v>
      </c>
      <c r="F767" s="29"/>
      <c r="G767" s="29" t="s">
        <v>1306</v>
      </c>
      <c r="H767" s="30" t="n">
        <v>1000</v>
      </c>
      <c r="I767" s="31" t="n">
        <v>46274</v>
      </c>
      <c r="J767" s="30" t="n">
        <v>1000</v>
      </c>
      <c r="K767" s="29" t="s">
        <v>120</v>
      </c>
      <c r="L767" s="29" t="s">
        <v>138</v>
      </c>
      <c r="M767" s="29"/>
      <c r="N767" s="29" t="s">
        <v>122</v>
      </c>
      <c r="O767" s="31" t="n">
        <v>46817</v>
      </c>
      <c r="P767" s="29" t="s">
        <v>123</v>
      </c>
      <c r="Q767" s="29" t="n">
        <f aca="false">IFERROR(VALUE(L767),"")</f>
        <v>11</v>
      </c>
      <c r="R767" s="29" t="n">
        <f aca="true">IF(O767="","",O767-TODAY())</f>
        <v>532</v>
      </c>
      <c r="S767" s="29" t="str">
        <f aca="false">IF(C767="&lt;&lt; vazio &gt;&gt;","VAZIA",IF(AND(O767&lt;&gt;"",R767&lt;0),"VENCIDO",IF(AND(O767&lt;&gt;"",R767&lt;=Parametros!$B$10),"PRÓX. VENCIMENTO",IF(F767="Q","QUALIDADE",IF(F767="S","BLOQUEADO",IF(F767="R","RESTRITO/DEVOLUÇÃO",IF(OR(N767="QUAR",N767="QRES"),"QUARENTENA",IF(OR(B767="DESCARTE",B767="DEVOLUÇÃO"),"DESCARTE/DEVOLUÇÃO",IF(AND(D767="",K767&lt;&gt;""),"SEM LOTE",IF(AND(Q767&lt;&gt;"",Q767&gt;=Parametros!$B$11),"PARADO/SEM GIRO","OK"))))))))))</f>
        <v>OK</v>
      </c>
      <c r="T767" s="29" t="str">
        <f aca="false">IF(AND($S767="PARADO/SEM GIRO",$K767="KG",OR(Painel!$B$5="(Todos)",A767=Painel!$B$5)*OR(Painel!$E$5="(Todos)",P767=Painel!$E$5)),$J767+ROW()/10000000,"")</f>
        <v/>
      </c>
      <c r="U767" s="29" t="str">
        <f aca="false">IF(AND($S767="VENCIDO",$K767="KG",OR(Painel!$B$5="(Todos)",A767=Painel!$B$5)*OR(Painel!$E$5="(Todos)",P767=Painel!$E$5)),$J767+ROW()/10000000,"")</f>
        <v/>
      </c>
    </row>
    <row r="768" customFormat="false" ht="15" hidden="false" customHeight="false" outlineLevel="0" collapsed="false">
      <c r="A768" s="29" t="s">
        <v>53</v>
      </c>
      <c r="B768" s="29" t="s">
        <v>1307</v>
      </c>
      <c r="C768" s="29" t="s">
        <v>308</v>
      </c>
      <c r="D768" s="29" t="s">
        <v>461</v>
      </c>
      <c r="E768" s="29" t="n">
        <v>1</v>
      </c>
      <c r="F768" s="29"/>
      <c r="G768" s="29" t="s">
        <v>1308</v>
      </c>
      <c r="H768" s="30" t="n">
        <v>315</v>
      </c>
      <c r="I768" s="31" t="n">
        <v>46280</v>
      </c>
      <c r="J768" s="30" t="n">
        <v>315</v>
      </c>
      <c r="K768" s="29" t="s">
        <v>120</v>
      </c>
      <c r="L768" s="29" t="s">
        <v>144</v>
      </c>
      <c r="M768" s="29"/>
      <c r="N768" s="29" t="s">
        <v>122</v>
      </c>
      <c r="O768" s="31" t="n">
        <v>46818</v>
      </c>
      <c r="P768" s="29" t="s">
        <v>123</v>
      </c>
      <c r="Q768" s="29" t="n">
        <f aca="false">IFERROR(VALUE(L768),"")</f>
        <v>5</v>
      </c>
      <c r="R768" s="29" t="n">
        <f aca="true">IF(O768="","",O768-TODAY())</f>
        <v>533</v>
      </c>
      <c r="S768" s="29" t="str">
        <f aca="false">IF(C768="&lt;&lt; vazio &gt;&gt;","VAZIA",IF(AND(O768&lt;&gt;"",R768&lt;0),"VENCIDO",IF(AND(O768&lt;&gt;"",R768&lt;=Parametros!$B$10),"PRÓX. VENCIMENTO",IF(F768="Q","QUALIDADE",IF(F768="S","BLOQUEADO",IF(F768="R","RESTRITO/DEVOLUÇÃO",IF(OR(N768="QUAR",N768="QRES"),"QUARENTENA",IF(OR(B768="DESCARTE",B768="DEVOLUÇÃO"),"DESCARTE/DEVOLUÇÃO",IF(AND(D768="",K768&lt;&gt;""),"SEM LOTE",IF(AND(Q768&lt;&gt;"",Q768&gt;=Parametros!$B$11),"PARADO/SEM GIRO","OK"))))))))))</f>
        <v>OK</v>
      </c>
      <c r="T768" s="29" t="str">
        <f aca="false">IF(AND($S768="PARADO/SEM GIRO",$K768="KG",OR(Painel!$B$5="(Todos)",A768=Painel!$B$5)*OR(Painel!$E$5="(Todos)",P768=Painel!$E$5)),$J768+ROW()/10000000,"")</f>
        <v/>
      </c>
      <c r="U768" s="29" t="str">
        <f aca="false">IF(AND($S768="VENCIDO",$K768="KG",OR(Painel!$B$5="(Todos)",A768=Painel!$B$5)*OR(Painel!$E$5="(Todos)",P768=Painel!$E$5)),$J768+ROW()/10000000,"")</f>
        <v/>
      </c>
    </row>
    <row r="769" customFormat="false" ht="15" hidden="false" customHeight="false" outlineLevel="0" collapsed="false">
      <c r="A769" s="29" t="s">
        <v>53</v>
      </c>
      <c r="B769" s="29" t="s">
        <v>1309</v>
      </c>
      <c r="C769" s="29" t="s">
        <v>894</v>
      </c>
      <c r="D769" s="29" t="s">
        <v>1204</v>
      </c>
      <c r="E769" s="29" t="n">
        <v>1</v>
      </c>
      <c r="F769" s="29" t="s">
        <v>268</v>
      </c>
      <c r="G769" s="29" t="s">
        <v>1310</v>
      </c>
      <c r="H769" s="30" t="n">
        <v>1000</v>
      </c>
      <c r="I769" s="31" t="n">
        <v>46283</v>
      </c>
      <c r="J769" s="30" t="n">
        <v>1000</v>
      </c>
      <c r="K769" s="29" t="s">
        <v>120</v>
      </c>
      <c r="L769" s="29" t="s">
        <v>176</v>
      </c>
      <c r="M769" s="29"/>
      <c r="N769" s="29" t="s">
        <v>122</v>
      </c>
      <c r="O769" s="31" t="n">
        <v>46829</v>
      </c>
      <c r="P769" s="29" t="s">
        <v>123</v>
      </c>
      <c r="Q769" s="29" t="n">
        <f aca="false">IFERROR(VALUE(L769),"")</f>
        <v>2</v>
      </c>
      <c r="R769" s="29" t="n">
        <f aca="true">IF(O769="","",O769-TODAY())</f>
        <v>544</v>
      </c>
      <c r="S769" s="29" t="str">
        <f aca="false">IF(C769="&lt;&lt; vazio &gt;&gt;","VAZIA",IF(AND(O769&lt;&gt;"",R769&lt;0),"VENCIDO",IF(AND(O769&lt;&gt;"",R769&lt;=Parametros!$B$10),"PRÓX. VENCIMENTO",IF(F769="Q","QUALIDADE",IF(F769="S","BLOQUEADO",IF(F769="R","RESTRITO/DEVOLUÇÃO",IF(OR(N769="QUAR",N769="QRES"),"QUARENTENA",IF(OR(B769="DESCARTE",B769="DEVOLUÇÃO"),"DESCARTE/DEVOLUÇÃO",IF(AND(D769="",K769&lt;&gt;""),"SEM LOTE",IF(AND(Q769&lt;&gt;"",Q769&gt;=Parametros!$B$11),"PARADO/SEM GIRO","OK"))))))))))</f>
        <v>QUALIDADE</v>
      </c>
      <c r="T769" s="29" t="str">
        <f aca="false">IF(AND($S769="PARADO/SEM GIRO",$K769="KG",OR(Painel!$B$5="(Todos)",A769=Painel!$B$5)*OR(Painel!$E$5="(Todos)",P769=Painel!$E$5)),$J769+ROW()/10000000,"")</f>
        <v/>
      </c>
      <c r="U769" s="29" t="str">
        <f aca="false">IF(AND($S769="VENCIDO",$K769="KG",OR(Painel!$B$5="(Todos)",A769=Painel!$B$5)*OR(Painel!$E$5="(Todos)",P769=Painel!$E$5)),$J769+ROW()/10000000,"")</f>
        <v/>
      </c>
    </row>
    <row r="770" customFormat="false" ht="15" hidden="false" customHeight="false" outlineLevel="0" collapsed="false">
      <c r="A770" s="29" t="s">
        <v>53</v>
      </c>
      <c r="B770" s="29" t="s">
        <v>1311</v>
      </c>
      <c r="C770" s="29" t="s">
        <v>167</v>
      </c>
      <c r="D770" s="29" t="s">
        <v>1185</v>
      </c>
      <c r="E770" s="29" t="n">
        <v>1</v>
      </c>
      <c r="F770" s="29" t="s">
        <v>268</v>
      </c>
      <c r="G770" s="29" t="s">
        <v>1312</v>
      </c>
      <c r="H770" s="30" t="n">
        <v>590.4</v>
      </c>
      <c r="I770" s="31" t="n">
        <v>46283</v>
      </c>
      <c r="J770" s="30" t="n">
        <v>590.4</v>
      </c>
      <c r="K770" s="29" t="s">
        <v>120</v>
      </c>
      <c r="L770" s="29" t="s">
        <v>176</v>
      </c>
      <c r="M770" s="29"/>
      <c r="N770" s="29" t="s">
        <v>122</v>
      </c>
      <c r="O770" s="31" t="n">
        <v>46830</v>
      </c>
      <c r="P770" s="29" t="s">
        <v>123</v>
      </c>
      <c r="Q770" s="29" t="n">
        <f aca="false">IFERROR(VALUE(L770),"")</f>
        <v>2</v>
      </c>
      <c r="R770" s="29" t="n">
        <f aca="true">IF(O770="","",O770-TODAY())</f>
        <v>545</v>
      </c>
      <c r="S770" s="29" t="str">
        <f aca="false">IF(C770="&lt;&lt; vazio &gt;&gt;","VAZIA",IF(AND(O770&lt;&gt;"",R770&lt;0),"VENCIDO",IF(AND(O770&lt;&gt;"",R770&lt;=Parametros!$B$10),"PRÓX. VENCIMENTO",IF(F770="Q","QUALIDADE",IF(F770="S","BLOQUEADO",IF(F770="R","RESTRITO/DEVOLUÇÃO",IF(OR(N770="QUAR",N770="QRES"),"QUARENTENA",IF(OR(B770="DESCARTE",B770="DEVOLUÇÃO"),"DESCARTE/DEVOLUÇÃO",IF(AND(D770="",K770&lt;&gt;""),"SEM LOTE",IF(AND(Q770&lt;&gt;"",Q770&gt;=Parametros!$B$11),"PARADO/SEM GIRO","OK"))))))))))</f>
        <v>QUALIDADE</v>
      </c>
      <c r="T770" s="29" t="str">
        <f aca="false">IF(AND($S770="PARADO/SEM GIRO",$K770="KG",OR(Painel!$B$5="(Todos)",A770=Painel!$B$5)*OR(Painel!$E$5="(Todos)",P770=Painel!$E$5)),$J770+ROW()/10000000,"")</f>
        <v/>
      </c>
      <c r="U770" s="29" t="str">
        <f aca="false">IF(AND($S770="VENCIDO",$K770="KG",OR(Painel!$B$5="(Todos)",A770=Painel!$B$5)*OR(Painel!$E$5="(Todos)",P770=Painel!$E$5)),$J770+ROW()/10000000,"")</f>
        <v/>
      </c>
    </row>
    <row r="771" customFormat="false" ht="15" hidden="false" customHeight="false" outlineLevel="0" collapsed="false">
      <c r="A771" s="29" t="s">
        <v>53</v>
      </c>
      <c r="B771" s="29" t="s">
        <v>1313</v>
      </c>
      <c r="C771" s="29" t="s">
        <v>308</v>
      </c>
      <c r="D771" s="29" t="s">
        <v>461</v>
      </c>
      <c r="E771" s="29" t="n">
        <v>1</v>
      </c>
      <c r="F771" s="29"/>
      <c r="G771" s="29" t="s">
        <v>1314</v>
      </c>
      <c r="H771" s="30" t="n">
        <v>315</v>
      </c>
      <c r="I771" s="31" t="n">
        <v>46280</v>
      </c>
      <c r="J771" s="30" t="n">
        <v>315</v>
      </c>
      <c r="K771" s="29" t="s">
        <v>120</v>
      </c>
      <c r="L771" s="29" t="s">
        <v>144</v>
      </c>
      <c r="M771" s="29"/>
      <c r="N771" s="29" t="s">
        <v>122</v>
      </c>
      <c r="O771" s="31" t="n">
        <v>46818</v>
      </c>
      <c r="P771" s="29" t="s">
        <v>123</v>
      </c>
      <c r="Q771" s="29" t="n">
        <f aca="false">IFERROR(VALUE(L771),"")</f>
        <v>5</v>
      </c>
      <c r="R771" s="29" t="n">
        <f aca="true">IF(O771="","",O771-TODAY())</f>
        <v>533</v>
      </c>
      <c r="S771" s="29" t="str">
        <f aca="false">IF(C771="&lt;&lt; vazio &gt;&gt;","VAZIA",IF(AND(O771&lt;&gt;"",R771&lt;0),"VENCIDO",IF(AND(O771&lt;&gt;"",R771&lt;=Parametros!$B$10),"PRÓX. VENCIMENTO",IF(F771="Q","QUALIDADE",IF(F771="S","BLOQUEADO",IF(F771="R","RESTRITO/DEVOLUÇÃO",IF(OR(N771="QUAR",N771="QRES"),"QUARENTENA",IF(OR(B771="DESCARTE",B771="DEVOLUÇÃO"),"DESCARTE/DEVOLUÇÃO",IF(AND(D771="",K771&lt;&gt;""),"SEM LOTE",IF(AND(Q771&lt;&gt;"",Q771&gt;=Parametros!$B$11),"PARADO/SEM GIRO","OK"))))))))))</f>
        <v>OK</v>
      </c>
      <c r="T771" s="29" t="str">
        <f aca="false">IF(AND($S771="PARADO/SEM GIRO",$K771="KG",OR(Painel!$B$5="(Todos)",A771=Painel!$B$5)*OR(Painel!$E$5="(Todos)",P771=Painel!$E$5)),$J771+ROW()/10000000,"")</f>
        <v/>
      </c>
      <c r="U771" s="29" t="str">
        <f aca="false">IF(AND($S771="VENCIDO",$K771="KG",OR(Painel!$B$5="(Todos)",A771=Painel!$B$5)*OR(Painel!$E$5="(Todos)",P771=Painel!$E$5)),$J771+ROW()/10000000,"")</f>
        <v/>
      </c>
    </row>
    <row r="772" customFormat="false" ht="15" hidden="false" customHeight="false" outlineLevel="0" collapsed="false">
      <c r="A772" s="29" t="s">
        <v>53</v>
      </c>
      <c r="B772" s="29" t="s">
        <v>1315</v>
      </c>
      <c r="C772" s="29" t="s">
        <v>876</v>
      </c>
      <c r="D772" s="29" t="s">
        <v>901</v>
      </c>
      <c r="E772" s="29" t="n">
        <v>1</v>
      </c>
      <c r="F772" s="29"/>
      <c r="G772" s="29" t="s">
        <v>1316</v>
      </c>
      <c r="H772" s="30" t="n">
        <v>720</v>
      </c>
      <c r="I772" s="31" t="n">
        <v>46282</v>
      </c>
      <c r="J772" s="30" t="n">
        <v>720</v>
      </c>
      <c r="K772" s="29" t="s">
        <v>120</v>
      </c>
      <c r="L772" s="29" t="s">
        <v>400</v>
      </c>
      <c r="M772" s="29"/>
      <c r="N772" s="29" t="s">
        <v>122</v>
      </c>
      <c r="O772" s="31" t="n">
        <v>46822</v>
      </c>
      <c r="P772" s="29" t="s">
        <v>123</v>
      </c>
      <c r="Q772" s="29" t="n">
        <f aca="false">IFERROR(VALUE(L772),"")</f>
        <v>3</v>
      </c>
      <c r="R772" s="29" t="n">
        <f aca="true">IF(O772="","",O772-TODAY())</f>
        <v>537</v>
      </c>
      <c r="S772" s="29" t="str">
        <f aca="false">IF(C772="&lt;&lt; vazio &gt;&gt;","VAZIA",IF(AND(O772&lt;&gt;"",R772&lt;0),"VENCIDO",IF(AND(O772&lt;&gt;"",R772&lt;=Parametros!$B$10),"PRÓX. VENCIMENTO",IF(F772="Q","QUALIDADE",IF(F772="S","BLOQUEADO",IF(F772="R","RESTRITO/DEVOLUÇÃO",IF(OR(N772="QUAR",N772="QRES"),"QUARENTENA",IF(OR(B772="DESCARTE",B772="DEVOLUÇÃO"),"DESCARTE/DEVOLUÇÃO",IF(AND(D772="",K772&lt;&gt;""),"SEM LOTE",IF(AND(Q772&lt;&gt;"",Q772&gt;=Parametros!$B$11),"PARADO/SEM GIRO","OK"))))))))))</f>
        <v>OK</v>
      </c>
      <c r="T772" s="29" t="str">
        <f aca="false">IF(AND($S772="PARADO/SEM GIRO",$K772="KG",OR(Painel!$B$5="(Todos)",A772=Painel!$B$5)*OR(Painel!$E$5="(Todos)",P772=Painel!$E$5)),$J772+ROW()/10000000,"")</f>
        <v/>
      </c>
      <c r="U772" s="29" t="str">
        <f aca="false">IF(AND($S772="VENCIDO",$K772="KG",OR(Painel!$B$5="(Todos)",A772=Painel!$B$5)*OR(Painel!$E$5="(Todos)",P772=Painel!$E$5)),$J772+ROW()/10000000,"")</f>
        <v/>
      </c>
    </row>
    <row r="773" customFormat="false" ht="15" hidden="false" customHeight="false" outlineLevel="0" collapsed="false">
      <c r="A773" s="29" t="s">
        <v>53</v>
      </c>
      <c r="B773" s="29" t="s">
        <v>1317</v>
      </c>
      <c r="C773" s="29" t="s">
        <v>250</v>
      </c>
      <c r="D773" s="29" t="s">
        <v>727</v>
      </c>
      <c r="E773" s="29" t="n">
        <v>1</v>
      </c>
      <c r="F773" s="29"/>
      <c r="G773" s="29" t="s">
        <v>1318</v>
      </c>
      <c r="H773" s="30" t="n">
        <v>1000</v>
      </c>
      <c r="I773" s="31" t="n">
        <v>46274</v>
      </c>
      <c r="J773" s="30" t="n">
        <v>1000</v>
      </c>
      <c r="K773" s="29" t="s">
        <v>120</v>
      </c>
      <c r="L773" s="29" t="s">
        <v>138</v>
      </c>
      <c r="M773" s="29"/>
      <c r="N773" s="29" t="s">
        <v>122</v>
      </c>
      <c r="O773" s="31" t="n">
        <v>46817</v>
      </c>
      <c r="P773" s="29" t="s">
        <v>123</v>
      </c>
      <c r="Q773" s="29" t="n">
        <f aca="false">IFERROR(VALUE(L773),"")</f>
        <v>11</v>
      </c>
      <c r="R773" s="29" t="n">
        <f aca="true">IF(O773="","",O773-TODAY())</f>
        <v>532</v>
      </c>
      <c r="S773" s="29" t="str">
        <f aca="false">IF(C773="&lt;&lt; vazio &gt;&gt;","VAZIA",IF(AND(O773&lt;&gt;"",R773&lt;0),"VENCIDO",IF(AND(O773&lt;&gt;"",R773&lt;=Parametros!$B$10),"PRÓX. VENCIMENTO",IF(F773="Q","QUALIDADE",IF(F773="S","BLOQUEADO",IF(F773="R","RESTRITO/DEVOLUÇÃO",IF(OR(N773="QUAR",N773="QRES"),"QUARENTENA",IF(OR(B773="DESCARTE",B773="DEVOLUÇÃO"),"DESCARTE/DEVOLUÇÃO",IF(AND(D773="",K773&lt;&gt;""),"SEM LOTE",IF(AND(Q773&lt;&gt;"",Q773&gt;=Parametros!$B$11),"PARADO/SEM GIRO","OK"))))))))))</f>
        <v>OK</v>
      </c>
      <c r="T773" s="29" t="str">
        <f aca="false">IF(AND($S773="PARADO/SEM GIRO",$K773="KG",OR(Painel!$B$5="(Todos)",A773=Painel!$B$5)*OR(Painel!$E$5="(Todos)",P773=Painel!$E$5)),$J773+ROW()/10000000,"")</f>
        <v/>
      </c>
      <c r="U773" s="29" t="str">
        <f aca="false">IF(AND($S773="VENCIDO",$K773="KG",OR(Painel!$B$5="(Todos)",A773=Painel!$B$5)*OR(Painel!$E$5="(Todos)",P773=Painel!$E$5)),$J773+ROW()/10000000,"")</f>
        <v/>
      </c>
    </row>
    <row r="774" customFormat="false" ht="15" hidden="false" customHeight="false" outlineLevel="0" collapsed="false">
      <c r="A774" s="29" t="s">
        <v>53</v>
      </c>
      <c r="B774" s="29" t="s">
        <v>1319</v>
      </c>
      <c r="C774" s="29" t="s">
        <v>308</v>
      </c>
      <c r="D774" s="29" t="s">
        <v>730</v>
      </c>
      <c r="E774" s="29" t="n">
        <v>1</v>
      </c>
      <c r="F774" s="29"/>
      <c r="G774" s="29" t="s">
        <v>1320</v>
      </c>
      <c r="H774" s="30" t="n">
        <v>315</v>
      </c>
      <c r="I774" s="31" t="n">
        <v>46276</v>
      </c>
      <c r="J774" s="30" t="n">
        <v>315</v>
      </c>
      <c r="K774" s="29" t="s">
        <v>120</v>
      </c>
      <c r="L774" s="29" t="s">
        <v>133</v>
      </c>
      <c r="M774" s="29"/>
      <c r="N774" s="29" t="s">
        <v>122</v>
      </c>
      <c r="O774" s="31" t="n">
        <v>46817</v>
      </c>
      <c r="P774" s="29" t="s">
        <v>123</v>
      </c>
      <c r="Q774" s="29" t="n">
        <f aca="false">IFERROR(VALUE(L774),"")</f>
        <v>9</v>
      </c>
      <c r="R774" s="29" t="n">
        <f aca="true">IF(O774="","",O774-TODAY())</f>
        <v>532</v>
      </c>
      <c r="S774" s="29" t="str">
        <f aca="false">IF(C774="&lt;&lt; vazio &gt;&gt;","VAZIA",IF(AND(O774&lt;&gt;"",R774&lt;0),"VENCIDO",IF(AND(O774&lt;&gt;"",R774&lt;=Parametros!$B$10),"PRÓX. VENCIMENTO",IF(F774="Q","QUALIDADE",IF(F774="S","BLOQUEADO",IF(F774="R","RESTRITO/DEVOLUÇÃO",IF(OR(N774="QUAR",N774="QRES"),"QUARENTENA",IF(OR(B774="DESCARTE",B774="DEVOLUÇÃO"),"DESCARTE/DEVOLUÇÃO",IF(AND(D774="",K774&lt;&gt;""),"SEM LOTE",IF(AND(Q774&lt;&gt;"",Q774&gt;=Parametros!$B$11),"PARADO/SEM GIRO","OK"))))))))))</f>
        <v>OK</v>
      </c>
      <c r="T774" s="29" t="str">
        <f aca="false">IF(AND($S774="PARADO/SEM GIRO",$K774="KG",OR(Painel!$B$5="(Todos)",A774=Painel!$B$5)*OR(Painel!$E$5="(Todos)",P774=Painel!$E$5)),$J774+ROW()/10000000,"")</f>
        <v/>
      </c>
      <c r="U774" s="29" t="str">
        <f aca="false">IF(AND($S774="VENCIDO",$K774="KG",OR(Painel!$B$5="(Todos)",A774=Painel!$B$5)*OR(Painel!$E$5="(Todos)",P774=Painel!$E$5)),$J774+ROW()/10000000,"")</f>
        <v/>
      </c>
    </row>
    <row r="775" customFormat="false" ht="15" hidden="false" customHeight="false" outlineLevel="0" collapsed="false">
      <c r="A775" s="29" t="s">
        <v>53</v>
      </c>
      <c r="B775" s="29" t="s">
        <v>1321</v>
      </c>
      <c r="C775" s="29" t="s">
        <v>250</v>
      </c>
      <c r="D775" s="29" t="s">
        <v>719</v>
      </c>
      <c r="E775" s="29" t="n">
        <v>1</v>
      </c>
      <c r="F775" s="29"/>
      <c r="G775" s="29" t="s">
        <v>1322</v>
      </c>
      <c r="H775" s="30" t="n">
        <v>1000</v>
      </c>
      <c r="I775" s="31" t="n">
        <v>46280</v>
      </c>
      <c r="J775" s="30" t="n">
        <v>1000</v>
      </c>
      <c r="K775" s="29" t="s">
        <v>120</v>
      </c>
      <c r="L775" s="29" t="s">
        <v>144</v>
      </c>
      <c r="M775" s="29"/>
      <c r="N775" s="29" t="s">
        <v>122</v>
      </c>
      <c r="O775" s="31" t="n">
        <v>46817</v>
      </c>
      <c r="P775" s="29" t="s">
        <v>123</v>
      </c>
      <c r="Q775" s="29" t="n">
        <f aca="false">IFERROR(VALUE(L775),"")</f>
        <v>5</v>
      </c>
      <c r="R775" s="29" t="n">
        <f aca="true">IF(O775="","",O775-TODAY())</f>
        <v>532</v>
      </c>
      <c r="S775" s="29" t="str">
        <f aca="false">IF(C775="&lt;&lt; vazio &gt;&gt;","VAZIA",IF(AND(O775&lt;&gt;"",R775&lt;0),"VENCIDO",IF(AND(O775&lt;&gt;"",R775&lt;=Parametros!$B$10),"PRÓX. VENCIMENTO",IF(F775="Q","QUALIDADE",IF(F775="S","BLOQUEADO",IF(F775="R","RESTRITO/DEVOLUÇÃO",IF(OR(N775="QUAR",N775="QRES"),"QUARENTENA",IF(OR(B775="DESCARTE",B775="DEVOLUÇÃO"),"DESCARTE/DEVOLUÇÃO",IF(AND(D775="",K775&lt;&gt;""),"SEM LOTE",IF(AND(Q775&lt;&gt;"",Q775&gt;=Parametros!$B$11),"PARADO/SEM GIRO","OK"))))))))))</f>
        <v>OK</v>
      </c>
      <c r="T775" s="29" t="str">
        <f aca="false">IF(AND($S775="PARADO/SEM GIRO",$K775="KG",OR(Painel!$B$5="(Todos)",A775=Painel!$B$5)*OR(Painel!$E$5="(Todos)",P775=Painel!$E$5)),$J775+ROW()/10000000,"")</f>
        <v/>
      </c>
      <c r="U775" s="29" t="str">
        <f aca="false">IF(AND($S775="VENCIDO",$K775="KG",OR(Painel!$B$5="(Todos)",A775=Painel!$B$5)*OR(Painel!$E$5="(Todos)",P775=Painel!$E$5)),$J775+ROW()/10000000,"")</f>
        <v/>
      </c>
    </row>
    <row r="776" customFormat="false" ht="15" hidden="false" customHeight="false" outlineLevel="0" collapsed="false">
      <c r="A776" s="29" t="s">
        <v>53</v>
      </c>
      <c r="B776" s="29" t="s">
        <v>1323</v>
      </c>
      <c r="C776" s="29" t="s">
        <v>308</v>
      </c>
      <c r="D776" s="29" t="s">
        <v>461</v>
      </c>
      <c r="E776" s="29" t="n">
        <v>1</v>
      </c>
      <c r="F776" s="29"/>
      <c r="G776" s="29" t="s">
        <v>1324</v>
      </c>
      <c r="H776" s="30" t="n">
        <v>315</v>
      </c>
      <c r="I776" s="31" t="n">
        <v>46280</v>
      </c>
      <c r="J776" s="30" t="n">
        <v>315</v>
      </c>
      <c r="K776" s="29" t="s">
        <v>120</v>
      </c>
      <c r="L776" s="29" t="s">
        <v>144</v>
      </c>
      <c r="M776" s="29"/>
      <c r="N776" s="29" t="s">
        <v>122</v>
      </c>
      <c r="O776" s="31" t="n">
        <v>46818</v>
      </c>
      <c r="P776" s="29" t="s">
        <v>123</v>
      </c>
      <c r="Q776" s="29" t="n">
        <f aca="false">IFERROR(VALUE(L776),"")</f>
        <v>5</v>
      </c>
      <c r="R776" s="29" t="n">
        <f aca="true">IF(O776="","",O776-TODAY())</f>
        <v>533</v>
      </c>
      <c r="S776" s="29" t="str">
        <f aca="false">IF(C776="&lt;&lt; vazio &gt;&gt;","VAZIA",IF(AND(O776&lt;&gt;"",R776&lt;0),"VENCIDO",IF(AND(O776&lt;&gt;"",R776&lt;=Parametros!$B$10),"PRÓX. VENCIMENTO",IF(F776="Q","QUALIDADE",IF(F776="S","BLOQUEADO",IF(F776="R","RESTRITO/DEVOLUÇÃO",IF(OR(N776="QUAR",N776="QRES"),"QUARENTENA",IF(OR(B776="DESCARTE",B776="DEVOLUÇÃO"),"DESCARTE/DEVOLUÇÃO",IF(AND(D776="",K776&lt;&gt;""),"SEM LOTE",IF(AND(Q776&lt;&gt;"",Q776&gt;=Parametros!$B$11),"PARADO/SEM GIRO","OK"))))))))))</f>
        <v>OK</v>
      </c>
      <c r="T776" s="29" t="str">
        <f aca="false">IF(AND($S776="PARADO/SEM GIRO",$K776="KG",OR(Painel!$B$5="(Todos)",A776=Painel!$B$5)*OR(Painel!$E$5="(Todos)",P776=Painel!$E$5)),$J776+ROW()/10000000,"")</f>
        <v/>
      </c>
      <c r="U776" s="29" t="str">
        <f aca="false">IF(AND($S776="VENCIDO",$K776="KG",OR(Painel!$B$5="(Todos)",A776=Painel!$B$5)*OR(Painel!$E$5="(Todos)",P776=Painel!$E$5)),$J776+ROW()/10000000,"")</f>
        <v/>
      </c>
    </row>
    <row r="777" customFormat="false" ht="15" hidden="false" customHeight="false" outlineLevel="0" collapsed="false">
      <c r="A777" s="29" t="s">
        <v>53</v>
      </c>
      <c r="B777" s="29" t="s">
        <v>1325</v>
      </c>
      <c r="C777" s="29" t="s">
        <v>381</v>
      </c>
      <c r="D777" s="29" t="s">
        <v>529</v>
      </c>
      <c r="E777" s="29" t="n">
        <v>1</v>
      </c>
      <c r="F777" s="29"/>
      <c r="G777" s="29" t="s">
        <v>1326</v>
      </c>
      <c r="H777" s="30" t="n">
        <v>576</v>
      </c>
      <c r="I777" s="31" t="n">
        <v>46244</v>
      </c>
      <c r="J777" s="30" t="n">
        <v>576</v>
      </c>
      <c r="K777" s="29" t="s">
        <v>120</v>
      </c>
      <c r="L777" s="29" t="s">
        <v>182</v>
      </c>
      <c r="M777" s="29"/>
      <c r="N777" s="29" t="s">
        <v>122</v>
      </c>
      <c r="O777" s="31" t="n">
        <v>46814</v>
      </c>
      <c r="P777" s="29" t="s">
        <v>123</v>
      </c>
      <c r="Q777" s="29" t="n">
        <f aca="false">IFERROR(VALUE(L777),"")</f>
        <v>41</v>
      </c>
      <c r="R777" s="29" t="n">
        <f aca="true">IF(O777="","",O777-TODAY())</f>
        <v>529</v>
      </c>
      <c r="S777" s="29" t="str">
        <f aca="false">IF(C777="&lt;&lt; vazio &gt;&gt;","VAZIA",IF(AND(O777&lt;&gt;"",R777&lt;0),"VENCIDO",IF(AND(O777&lt;&gt;"",R777&lt;=Parametros!$B$10),"PRÓX. VENCIMENTO",IF(F777="Q","QUALIDADE",IF(F777="S","BLOQUEADO",IF(F777="R","RESTRITO/DEVOLUÇÃO",IF(OR(N777="QUAR",N777="QRES"),"QUARENTENA",IF(OR(B777="DESCARTE",B777="DEVOLUÇÃO"),"DESCARTE/DEVOLUÇÃO",IF(AND(D777="",K777&lt;&gt;""),"SEM LOTE",IF(AND(Q777&lt;&gt;"",Q777&gt;=Parametros!$B$11),"PARADO/SEM GIRO","OK"))))))))))</f>
        <v>OK</v>
      </c>
      <c r="T777" s="29" t="str">
        <f aca="false">IF(AND($S777="PARADO/SEM GIRO",$K777="KG",OR(Painel!$B$5="(Todos)",A777=Painel!$B$5)*OR(Painel!$E$5="(Todos)",P777=Painel!$E$5)),$J777+ROW()/10000000,"")</f>
        <v/>
      </c>
      <c r="U777" s="29" t="str">
        <f aca="false">IF(AND($S777="VENCIDO",$K777="KG",OR(Painel!$B$5="(Todos)",A777=Painel!$B$5)*OR(Painel!$E$5="(Todos)",P777=Painel!$E$5)),$J777+ROW()/10000000,"")</f>
        <v/>
      </c>
    </row>
    <row r="778" customFormat="false" ht="15" hidden="false" customHeight="false" outlineLevel="0" collapsed="false">
      <c r="A778" s="29" t="s">
        <v>53</v>
      </c>
      <c r="B778" s="29" t="s">
        <v>1327</v>
      </c>
      <c r="C778" s="29" t="s">
        <v>325</v>
      </c>
      <c r="D778" s="29" t="s">
        <v>1328</v>
      </c>
      <c r="E778" s="29" t="n">
        <v>1</v>
      </c>
      <c r="F778" s="29"/>
      <c r="G778" s="29" t="s">
        <v>1329</v>
      </c>
      <c r="H778" s="30" t="n">
        <v>1102.5</v>
      </c>
      <c r="I778" s="31" t="n">
        <v>46240</v>
      </c>
      <c r="J778" s="30" t="n">
        <v>1102.5</v>
      </c>
      <c r="K778" s="29" t="s">
        <v>120</v>
      </c>
      <c r="L778" s="29" t="s">
        <v>1330</v>
      </c>
      <c r="M778" s="29"/>
      <c r="N778" s="29" t="s">
        <v>122</v>
      </c>
      <c r="O778" s="31" t="n">
        <v>46599</v>
      </c>
      <c r="P778" s="29" t="s">
        <v>123</v>
      </c>
      <c r="Q778" s="29" t="n">
        <f aca="false">IFERROR(VALUE(L778),"")</f>
        <v>45</v>
      </c>
      <c r="R778" s="29" t="n">
        <f aca="true">IF(O778="","",O778-TODAY())</f>
        <v>314</v>
      </c>
      <c r="S778" s="29" t="str">
        <f aca="false">IF(C778="&lt;&lt; vazio &gt;&gt;","VAZIA",IF(AND(O778&lt;&gt;"",R778&lt;0),"VENCIDO",IF(AND(O778&lt;&gt;"",R778&lt;=Parametros!$B$10),"PRÓX. VENCIMENTO",IF(F778="Q","QUALIDADE",IF(F778="S","BLOQUEADO",IF(F778="R","RESTRITO/DEVOLUÇÃO",IF(OR(N778="QUAR",N778="QRES"),"QUARENTENA",IF(OR(B778="DESCARTE",B778="DEVOLUÇÃO"),"DESCARTE/DEVOLUÇÃO",IF(AND(D778="",K778&lt;&gt;""),"SEM LOTE",IF(AND(Q778&lt;&gt;"",Q778&gt;=Parametros!$B$11),"PARADO/SEM GIRO","OK"))))))))))</f>
        <v>OK</v>
      </c>
      <c r="T778" s="29" t="str">
        <f aca="false">IF(AND($S778="PARADO/SEM GIRO",$K778="KG",OR(Painel!$B$5="(Todos)",A778=Painel!$B$5)*OR(Painel!$E$5="(Todos)",P778=Painel!$E$5)),$J778+ROW()/10000000,"")</f>
        <v/>
      </c>
      <c r="U778" s="29" t="str">
        <f aca="false">IF(AND($S778="VENCIDO",$K778="KG",OR(Painel!$B$5="(Todos)",A778=Painel!$B$5)*OR(Painel!$E$5="(Todos)",P778=Painel!$E$5)),$J778+ROW()/10000000,"")</f>
        <v/>
      </c>
    </row>
    <row r="779" customFormat="false" ht="15" hidden="false" customHeight="false" outlineLevel="0" collapsed="false">
      <c r="A779" s="29" t="s">
        <v>53</v>
      </c>
      <c r="B779" s="29" t="s">
        <v>1331</v>
      </c>
      <c r="C779" s="29" t="s">
        <v>1274</v>
      </c>
      <c r="D779" s="29" t="s">
        <v>1275</v>
      </c>
      <c r="E779" s="29" t="n">
        <v>1</v>
      </c>
      <c r="F779" s="29"/>
      <c r="G779" s="29" t="s">
        <v>1332</v>
      </c>
      <c r="H779" s="30" t="n">
        <v>1000</v>
      </c>
      <c r="I779" s="31" t="n">
        <v>46230</v>
      </c>
      <c r="J779" s="30" t="n">
        <v>1000</v>
      </c>
      <c r="K779" s="29" t="s">
        <v>120</v>
      </c>
      <c r="L779" s="29" t="s">
        <v>1277</v>
      </c>
      <c r="M779" s="29"/>
      <c r="N779" s="29" t="s">
        <v>122</v>
      </c>
      <c r="O779" s="31" t="n">
        <v>46588</v>
      </c>
      <c r="P779" s="29" t="s">
        <v>123</v>
      </c>
      <c r="Q779" s="29" t="n">
        <f aca="false">IFERROR(VALUE(L779),"")</f>
        <v>55</v>
      </c>
      <c r="R779" s="29" t="n">
        <f aca="true">IF(O779="","",O779-TODAY())</f>
        <v>303</v>
      </c>
      <c r="S779" s="29" t="str">
        <f aca="false">IF(C779="&lt;&lt; vazio &gt;&gt;","VAZIA",IF(AND(O779&lt;&gt;"",R779&lt;0),"VENCIDO",IF(AND(O779&lt;&gt;"",R779&lt;=Parametros!$B$10),"PRÓX. VENCIMENTO",IF(F779="Q","QUALIDADE",IF(F779="S","BLOQUEADO",IF(F779="R","RESTRITO/DEVOLUÇÃO",IF(OR(N779="QUAR",N779="QRES"),"QUARENTENA",IF(OR(B779="DESCARTE",B779="DEVOLUÇÃO"),"DESCARTE/DEVOLUÇÃO",IF(AND(D779="",K779&lt;&gt;""),"SEM LOTE",IF(AND(Q779&lt;&gt;"",Q779&gt;=Parametros!$B$11),"PARADO/SEM GIRO","OK"))))))))))</f>
        <v>OK</v>
      </c>
      <c r="T779" s="29" t="str">
        <f aca="false">IF(AND($S779="PARADO/SEM GIRO",$K779="KG",OR(Painel!$B$5="(Todos)",A779=Painel!$B$5)*OR(Painel!$E$5="(Todos)",P779=Painel!$E$5)),$J779+ROW()/10000000,"")</f>
        <v/>
      </c>
      <c r="U779" s="29" t="str">
        <f aca="false">IF(AND($S779="VENCIDO",$K779="KG",OR(Painel!$B$5="(Todos)",A779=Painel!$B$5)*OR(Painel!$E$5="(Todos)",P779=Painel!$E$5)),$J779+ROW()/10000000,"")</f>
        <v/>
      </c>
    </row>
    <row r="780" customFormat="false" ht="15" hidden="false" customHeight="false" outlineLevel="0" collapsed="false">
      <c r="A780" s="29" t="s">
        <v>53</v>
      </c>
      <c r="B780" s="29" t="s">
        <v>1333</v>
      </c>
      <c r="C780" s="29" t="s">
        <v>876</v>
      </c>
      <c r="D780" s="29" t="s">
        <v>901</v>
      </c>
      <c r="E780" s="29" t="n">
        <v>1</v>
      </c>
      <c r="F780" s="29"/>
      <c r="G780" s="29" t="s">
        <v>1334</v>
      </c>
      <c r="H780" s="30" t="n">
        <v>720</v>
      </c>
      <c r="I780" s="31" t="n">
        <v>46282</v>
      </c>
      <c r="J780" s="30" t="n">
        <v>720</v>
      </c>
      <c r="K780" s="29" t="s">
        <v>120</v>
      </c>
      <c r="L780" s="29" t="s">
        <v>400</v>
      </c>
      <c r="M780" s="29"/>
      <c r="N780" s="29" t="s">
        <v>122</v>
      </c>
      <c r="O780" s="31" t="n">
        <v>46822</v>
      </c>
      <c r="P780" s="29" t="s">
        <v>123</v>
      </c>
      <c r="Q780" s="29" t="n">
        <f aca="false">IFERROR(VALUE(L780),"")</f>
        <v>3</v>
      </c>
      <c r="R780" s="29" t="n">
        <f aca="true">IF(O780="","",O780-TODAY())</f>
        <v>537</v>
      </c>
      <c r="S780" s="29" t="str">
        <f aca="false">IF(C780="&lt;&lt; vazio &gt;&gt;","VAZIA",IF(AND(O780&lt;&gt;"",R780&lt;0),"VENCIDO",IF(AND(O780&lt;&gt;"",R780&lt;=Parametros!$B$10),"PRÓX. VENCIMENTO",IF(F780="Q","QUALIDADE",IF(F780="S","BLOQUEADO",IF(F780="R","RESTRITO/DEVOLUÇÃO",IF(OR(N780="QUAR",N780="QRES"),"QUARENTENA",IF(OR(B780="DESCARTE",B780="DEVOLUÇÃO"),"DESCARTE/DEVOLUÇÃO",IF(AND(D780="",K780&lt;&gt;""),"SEM LOTE",IF(AND(Q780&lt;&gt;"",Q780&gt;=Parametros!$B$11),"PARADO/SEM GIRO","OK"))))))))))</f>
        <v>OK</v>
      </c>
      <c r="T780" s="29" t="str">
        <f aca="false">IF(AND($S780="PARADO/SEM GIRO",$K780="KG",OR(Painel!$B$5="(Todos)",A780=Painel!$B$5)*OR(Painel!$E$5="(Todos)",P780=Painel!$E$5)),$J780+ROW()/10000000,"")</f>
        <v/>
      </c>
      <c r="U780" s="29" t="str">
        <f aca="false">IF(AND($S780="VENCIDO",$K780="KG",OR(Painel!$B$5="(Todos)",A780=Painel!$B$5)*OR(Painel!$E$5="(Todos)",P780=Painel!$E$5)),$J780+ROW()/10000000,"")</f>
        <v/>
      </c>
    </row>
    <row r="781" customFormat="false" ht="15" hidden="false" customHeight="false" outlineLevel="0" collapsed="false">
      <c r="A781" s="29" t="s">
        <v>53</v>
      </c>
      <c r="B781" s="29" t="s">
        <v>1335</v>
      </c>
      <c r="C781" s="29" t="s">
        <v>662</v>
      </c>
      <c r="D781" s="29" t="s">
        <v>1080</v>
      </c>
      <c r="E781" s="29" t="n">
        <v>1</v>
      </c>
      <c r="F781" s="29"/>
      <c r="G781" s="29" t="s">
        <v>1336</v>
      </c>
      <c r="H781" s="30" t="n">
        <v>1000</v>
      </c>
      <c r="I781" s="31" t="n">
        <v>46274</v>
      </c>
      <c r="J781" s="30" t="n">
        <v>1000</v>
      </c>
      <c r="K781" s="29" t="s">
        <v>120</v>
      </c>
      <c r="L781" s="29" t="s">
        <v>138</v>
      </c>
      <c r="M781" s="29"/>
      <c r="N781" s="29" t="s">
        <v>122</v>
      </c>
      <c r="O781" s="31" t="n">
        <v>46817</v>
      </c>
      <c r="P781" s="29" t="s">
        <v>123</v>
      </c>
      <c r="Q781" s="29" t="n">
        <f aca="false">IFERROR(VALUE(L781),"")</f>
        <v>11</v>
      </c>
      <c r="R781" s="29" t="n">
        <f aca="true">IF(O781="","",O781-TODAY())</f>
        <v>532</v>
      </c>
      <c r="S781" s="29" t="str">
        <f aca="false">IF(C781="&lt;&lt; vazio &gt;&gt;","VAZIA",IF(AND(O781&lt;&gt;"",R781&lt;0),"VENCIDO",IF(AND(O781&lt;&gt;"",R781&lt;=Parametros!$B$10),"PRÓX. VENCIMENTO",IF(F781="Q","QUALIDADE",IF(F781="S","BLOQUEADO",IF(F781="R","RESTRITO/DEVOLUÇÃO",IF(OR(N781="QUAR",N781="QRES"),"QUARENTENA",IF(OR(B781="DESCARTE",B781="DEVOLUÇÃO"),"DESCARTE/DEVOLUÇÃO",IF(AND(D781="",K781&lt;&gt;""),"SEM LOTE",IF(AND(Q781&lt;&gt;"",Q781&gt;=Parametros!$B$11),"PARADO/SEM GIRO","OK"))))))))))</f>
        <v>OK</v>
      </c>
      <c r="T781" s="29" t="str">
        <f aca="false">IF(AND($S781="PARADO/SEM GIRO",$K781="KG",OR(Painel!$B$5="(Todos)",A781=Painel!$B$5)*OR(Painel!$E$5="(Todos)",P781=Painel!$E$5)),$J781+ROW()/10000000,"")</f>
        <v/>
      </c>
      <c r="U781" s="29" t="str">
        <f aca="false">IF(AND($S781="VENCIDO",$K781="KG",OR(Painel!$B$5="(Todos)",A781=Painel!$B$5)*OR(Painel!$E$5="(Todos)",P781=Painel!$E$5)),$J781+ROW()/10000000,"")</f>
        <v/>
      </c>
    </row>
    <row r="782" customFormat="false" ht="15" hidden="false" customHeight="false" outlineLevel="0" collapsed="false">
      <c r="A782" s="29" t="s">
        <v>53</v>
      </c>
      <c r="B782" s="29" t="s">
        <v>1337</v>
      </c>
      <c r="C782" s="29" t="s">
        <v>250</v>
      </c>
      <c r="D782" s="29" t="s">
        <v>719</v>
      </c>
      <c r="E782" s="29" t="n">
        <v>1</v>
      </c>
      <c r="F782" s="29"/>
      <c r="G782" s="29" t="s">
        <v>1338</v>
      </c>
      <c r="H782" s="30" t="n">
        <v>1000</v>
      </c>
      <c r="I782" s="31" t="n">
        <v>46280</v>
      </c>
      <c r="J782" s="30" t="n">
        <v>1000</v>
      </c>
      <c r="K782" s="29" t="s">
        <v>120</v>
      </c>
      <c r="L782" s="29" t="s">
        <v>144</v>
      </c>
      <c r="M782" s="29"/>
      <c r="N782" s="29" t="s">
        <v>122</v>
      </c>
      <c r="O782" s="31" t="n">
        <v>46817</v>
      </c>
      <c r="P782" s="29" t="s">
        <v>123</v>
      </c>
      <c r="Q782" s="29" t="n">
        <f aca="false">IFERROR(VALUE(L782),"")</f>
        <v>5</v>
      </c>
      <c r="R782" s="29" t="n">
        <f aca="true">IF(O782="","",O782-TODAY())</f>
        <v>532</v>
      </c>
      <c r="S782" s="29" t="str">
        <f aca="false">IF(C782="&lt;&lt; vazio &gt;&gt;","VAZIA",IF(AND(O782&lt;&gt;"",R782&lt;0),"VENCIDO",IF(AND(O782&lt;&gt;"",R782&lt;=Parametros!$B$10),"PRÓX. VENCIMENTO",IF(F782="Q","QUALIDADE",IF(F782="S","BLOQUEADO",IF(F782="R","RESTRITO/DEVOLUÇÃO",IF(OR(N782="QUAR",N782="QRES"),"QUARENTENA",IF(OR(B782="DESCARTE",B782="DEVOLUÇÃO"),"DESCARTE/DEVOLUÇÃO",IF(AND(D782="",K782&lt;&gt;""),"SEM LOTE",IF(AND(Q782&lt;&gt;"",Q782&gt;=Parametros!$B$11),"PARADO/SEM GIRO","OK"))))))))))</f>
        <v>OK</v>
      </c>
      <c r="T782" s="29" t="str">
        <f aca="false">IF(AND($S782="PARADO/SEM GIRO",$K782="KG",OR(Painel!$B$5="(Todos)",A782=Painel!$B$5)*OR(Painel!$E$5="(Todos)",P782=Painel!$E$5)),$J782+ROW()/10000000,"")</f>
        <v/>
      </c>
      <c r="U782" s="29" t="str">
        <f aca="false">IF(AND($S782="VENCIDO",$K782="KG",OR(Painel!$B$5="(Todos)",A782=Painel!$B$5)*OR(Painel!$E$5="(Todos)",P782=Painel!$E$5)),$J782+ROW()/10000000,"")</f>
        <v/>
      </c>
    </row>
    <row r="783" customFormat="false" ht="15" hidden="false" customHeight="false" outlineLevel="0" collapsed="false">
      <c r="A783" s="29" t="s">
        <v>53</v>
      </c>
      <c r="B783" s="29" t="s">
        <v>1339</v>
      </c>
      <c r="C783" s="29" t="s">
        <v>308</v>
      </c>
      <c r="D783" s="29" t="s">
        <v>394</v>
      </c>
      <c r="E783" s="29" t="n">
        <v>1</v>
      </c>
      <c r="F783" s="29"/>
      <c r="G783" s="29" t="s">
        <v>1340</v>
      </c>
      <c r="H783" s="30" t="n">
        <v>315</v>
      </c>
      <c r="I783" s="31" t="n">
        <v>46275</v>
      </c>
      <c r="J783" s="30" t="n">
        <v>315</v>
      </c>
      <c r="K783" s="29" t="s">
        <v>120</v>
      </c>
      <c r="L783" s="29" t="s">
        <v>121</v>
      </c>
      <c r="M783" s="29"/>
      <c r="N783" s="29" t="s">
        <v>122</v>
      </c>
      <c r="O783" s="31" t="n">
        <v>46815</v>
      </c>
      <c r="P783" s="29" t="s">
        <v>123</v>
      </c>
      <c r="Q783" s="29" t="n">
        <f aca="false">IFERROR(VALUE(L783),"")</f>
        <v>10</v>
      </c>
      <c r="R783" s="29" t="n">
        <f aca="true">IF(O783="","",O783-TODAY())</f>
        <v>530</v>
      </c>
      <c r="S783" s="29" t="str">
        <f aca="false">IF(C783="&lt;&lt; vazio &gt;&gt;","VAZIA",IF(AND(O783&lt;&gt;"",R783&lt;0),"VENCIDO",IF(AND(O783&lt;&gt;"",R783&lt;=Parametros!$B$10),"PRÓX. VENCIMENTO",IF(F783="Q","QUALIDADE",IF(F783="S","BLOQUEADO",IF(F783="R","RESTRITO/DEVOLUÇÃO",IF(OR(N783="QUAR",N783="QRES"),"QUARENTENA",IF(OR(B783="DESCARTE",B783="DEVOLUÇÃO"),"DESCARTE/DEVOLUÇÃO",IF(AND(D783="",K783&lt;&gt;""),"SEM LOTE",IF(AND(Q783&lt;&gt;"",Q783&gt;=Parametros!$B$11),"PARADO/SEM GIRO","OK"))))))))))</f>
        <v>OK</v>
      </c>
      <c r="T783" s="29" t="str">
        <f aca="false">IF(AND($S783="PARADO/SEM GIRO",$K783="KG",OR(Painel!$B$5="(Todos)",A783=Painel!$B$5)*OR(Painel!$E$5="(Todos)",P783=Painel!$E$5)),$J783+ROW()/10000000,"")</f>
        <v/>
      </c>
      <c r="U783" s="29" t="str">
        <f aca="false">IF(AND($S783="VENCIDO",$K783="KG",OR(Painel!$B$5="(Todos)",A783=Painel!$B$5)*OR(Painel!$E$5="(Todos)",P783=Painel!$E$5)),$J783+ROW()/10000000,"")</f>
        <v/>
      </c>
    </row>
    <row r="784" customFormat="false" ht="15" hidden="false" customHeight="false" outlineLevel="0" collapsed="false">
      <c r="A784" s="29" t="s">
        <v>53</v>
      </c>
      <c r="B784" s="29" t="s">
        <v>1341</v>
      </c>
      <c r="C784" s="29" t="s">
        <v>250</v>
      </c>
      <c r="D784" s="29" t="s">
        <v>757</v>
      </c>
      <c r="E784" s="29" t="n">
        <v>1</v>
      </c>
      <c r="F784" s="29"/>
      <c r="G784" s="29" t="s">
        <v>1342</v>
      </c>
      <c r="H784" s="30" t="n">
        <v>1000</v>
      </c>
      <c r="I784" s="31" t="n">
        <v>46274</v>
      </c>
      <c r="J784" s="30" t="n">
        <v>1000</v>
      </c>
      <c r="K784" s="29" t="s">
        <v>120</v>
      </c>
      <c r="L784" s="29" t="s">
        <v>138</v>
      </c>
      <c r="M784" s="29"/>
      <c r="N784" s="29" t="s">
        <v>122</v>
      </c>
      <c r="O784" s="31" t="n">
        <v>46818</v>
      </c>
      <c r="P784" s="29" t="s">
        <v>123</v>
      </c>
      <c r="Q784" s="29" t="n">
        <f aca="false">IFERROR(VALUE(L784),"")</f>
        <v>11</v>
      </c>
      <c r="R784" s="29" t="n">
        <f aca="true">IF(O784="","",O784-TODAY())</f>
        <v>533</v>
      </c>
      <c r="S784" s="29" t="str">
        <f aca="false">IF(C784="&lt;&lt; vazio &gt;&gt;","VAZIA",IF(AND(O784&lt;&gt;"",R784&lt;0),"VENCIDO",IF(AND(O784&lt;&gt;"",R784&lt;=Parametros!$B$10),"PRÓX. VENCIMENTO",IF(F784="Q","QUALIDADE",IF(F784="S","BLOQUEADO",IF(F784="R","RESTRITO/DEVOLUÇÃO",IF(OR(N784="QUAR",N784="QRES"),"QUARENTENA",IF(OR(B784="DESCARTE",B784="DEVOLUÇÃO"),"DESCARTE/DEVOLUÇÃO",IF(AND(D784="",K784&lt;&gt;""),"SEM LOTE",IF(AND(Q784&lt;&gt;"",Q784&gt;=Parametros!$B$11),"PARADO/SEM GIRO","OK"))))))))))</f>
        <v>OK</v>
      </c>
      <c r="T784" s="29" t="str">
        <f aca="false">IF(AND($S784="PARADO/SEM GIRO",$K784="KG",OR(Painel!$B$5="(Todos)",A784=Painel!$B$5)*OR(Painel!$E$5="(Todos)",P784=Painel!$E$5)),$J784+ROW()/10000000,"")</f>
        <v/>
      </c>
      <c r="U784" s="29" t="str">
        <f aca="false">IF(AND($S784="VENCIDO",$K784="KG",OR(Painel!$B$5="(Todos)",A784=Painel!$B$5)*OR(Painel!$E$5="(Todos)",P784=Painel!$E$5)),$J784+ROW()/10000000,"")</f>
        <v/>
      </c>
    </row>
    <row r="785" customFormat="false" ht="15" hidden="false" customHeight="false" outlineLevel="0" collapsed="false">
      <c r="A785" s="29" t="s">
        <v>53</v>
      </c>
      <c r="B785" s="29" t="s">
        <v>1343</v>
      </c>
      <c r="C785" s="29" t="s">
        <v>935</v>
      </c>
      <c r="D785" s="29" t="s">
        <v>936</v>
      </c>
      <c r="E785" s="29" t="n">
        <v>1</v>
      </c>
      <c r="F785" s="29" t="s">
        <v>268</v>
      </c>
      <c r="G785" s="29" t="s">
        <v>1344</v>
      </c>
      <c r="H785" s="30" t="n">
        <v>727.2</v>
      </c>
      <c r="I785" s="31" t="n">
        <v>46261</v>
      </c>
      <c r="J785" s="30" t="n">
        <v>727.2</v>
      </c>
      <c r="K785" s="29" t="s">
        <v>120</v>
      </c>
      <c r="L785" s="29" t="s">
        <v>938</v>
      </c>
      <c r="M785" s="29"/>
      <c r="N785" s="29" t="s">
        <v>122</v>
      </c>
      <c r="O785" s="31" t="n">
        <v>46516</v>
      </c>
      <c r="P785" s="29" t="s">
        <v>123</v>
      </c>
      <c r="Q785" s="29" t="n">
        <f aca="false">IFERROR(VALUE(L785),"")</f>
        <v>24</v>
      </c>
      <c r="R785" s="29" t="n">
        <f aca="true">IF(O785="","",O785-TODAY())</f>
        <v>231</v>
      </c>
      <c r="S785" s="29" t="str">
        <f aca="false">IF(C785="&lt;&lt; vazio &gt;&gt;","VAZIA",IF(AND(O785&lt;&gt;"",R785&lt;0),"VENCIDO",IF(AND(O785&lt;&gt;"",R785&lt;=Parametros!$B$10),"PRÓX. VENCIMENTO",IF(F785="Q","QUALIDADE",IF(F785="S","BLOQUEADO",IF(F785="R","RESTRITO/DEVOLUÇÃO",IF(OR(N785="QUAR",N785="QRES"),"QUARENTENA",IF(OR(B785="DESCARTE",B785="DEVOLUÇÃO"),"DESCARTE/DEVOLUÇÃO",IF(AND(D785="",K785&lt;&gt;""),"SEM LOTE",IF(AND(Q785&lt;&gt;"",Q785&gt;=Parametros!$B$11),"PARADO/SEM GIRO","OK"))))))))))</f>
        <v>QUALIDADE</v>
      </c>
      <c r="T785" s="29" t="str">
        <f aca="false">IF(AND($S785="PARADO/SEM GIRO",$K785="KG",OR(Painel!$B$5="(Todos)",A785=Painel!$B$5)*OR(Painel!$E$5="(Todos)",P785=Painel!$E$5)),$J785+ROW()/10000000,"")</f>
        <v/>
      </c>
      <c r="U785" s="29" t="str">
        <f aca="false">IF(AND($S785="VENCIDO",$K785="KG",OR(Painel!$B$5="(Todos)",A785=Painel!$B$5)*OR(Painel!$E$5="(Todos)",P785=Painel!$E$5)),$J785+ROW()/10000000,"")</f>
        <v/>
      </c>
    </row>
    <row r="786" customFormat="false" ht="15" hidden="false" customHeight="false" outlineLevel="0" collapsed="false">
      <c r="A786" s="29" t="s">
        <v>53</v>
      </c>
      <c r="B786" s="29" t="s">
        <v>1345</v>
      </c>
      <c r="C786" s="29" t="s">
        <v>167</v>
      </c>
      <c r="D786" s="29" t="s">
        <v>1185</v>
      </c>
      <c r="E786" s="29" t="n">
        <v>1</v>
      </c>
      <c r="F786" s="29" t="s">
        <v>268</v>
      </c>
      <c r="G786" s="29" t="s">
        <v>1346</v>
      </c>
      <c r="H786" s="30" t="n">
        <v>590.4</v>
      </c>
      <c r="I786" s="31" t="n">
        <v>46283</v>
      </c>
      <c r="J786" s="30" t="n">
        <v>590.4</v>
      </c>
      <c r="K786" s="29" t="s">
        <v>120</v>
      </c>
      <c r="L786" s="29" t="s">
        <v>176</v>
      </c>
      <c r="M786" s="29"/>
      <c r="N786" s="29" t="s">
        <v>122</v>
      </c>
      <c r="O786" s="31" t="n">
        <v>46830</v>
      </c>
      <c r="P786" s="29" t="s">
        <v>123</v>
      </c>
      <c r="Q786" s="29" t="n">
        <f aca="false">IFERROR(VALUE(L786),"")</f>
        <v>2</v>
      </c>
      <c r="R786" s="29" t="n">
        <f aca="true">IF(O786="","",O786-TODAY())</f>
        <v>545</v>
      </c>
      <c r="S786" s="29" t="str">
        <f aca="false">IF(C786="&lt;&lt; vazio &gt;&gt;","VAZIA",IF(AND(O786&lt;&gt;"",R786&lt;0),"VENCIDO",IF(AND(O786&lt;&gt;"",R786&lt;=Parametros!$B$10),"PRÓX. VENCIMENTO",IF(F786="Q","QUALIDADE",IF(F786="S","BLOQUEADO",IF(F786="R","RESTRITO/DEVOLUÇÃO",IF(OR(N786="QUAR",N786="QRES"),"QUARENTENA",IF(OR(B786="DESCARTE",B786="DEVOLUÇÃO"),"DESCARTE/DEVOLUÇÃO",IF(AND(D786="",K786&lt;&gt;""),"SEM LOTE",IF(AND(Q786&lt;&gt;"",Q786&gt;=Parametros!$B$11),"PARADO/SEM GIRO","OK"))))))))))</f>
        <v>QUALIDADE</v>
      </c>
      <c r="T786" s="29" t="str">
        <f aca="false">IF(AND($S786="PARADO/SEM GIRO",$K786="KG",OR(Painel!$B$5="(Todos)",A786=Painel!$B$5)*OR(Painel!$E$5="(Todos)",P786=Painel!$E$5)),$J786+ROW()/10000000,"")</f>
        <v/>
      </c>
      <c r="U786" s="29" t="str">
        <f aca="false">IF(AND($S786="VENCIDO",$K786="KG",OR(Painel!$B$5="(Todos)",A786=Painel!$B$5)*OR(Painel!$E$5="(Todos)",P786=Painel!$E$5)),$J786+ROW()/10000000,"")</f>
        <v/>
      </c>
    </row>
    <row r="787" customFormat="false" ht="15" hidden="false" customHeight="false" outlineLevel="0" collapsed="false">
      <c r="A787" s="29" t="s">
        <v>53</v>
      </c>
      <c r="B787" s="29" t="s">
        <v>1347</v>
      </c>
      <c r="C787" s="29" t="s">
        <v>325</v>
      </c>
      <c r="D787" s="29" t="s">
        <v>1328</v>
      </c>
      <c r="E787" s="29" t="n">
        <v>1</v>
      </c>
      <c r="F787" s="29"/>
      <c r="G787" s="29" t="s">
        <v>1348</v>
      </c>
      <c r="H787" s="30" t="n">
        <v>1102.5</v>
      </c>
      <c r="I787" s="31" t="n">
        <v>46240</v>
      </c>
      <c r="J787" s="30" t="n">
        <v>1102.5</v>
      </c>
      <c r="K787" s="29" t="s">
        <v>120</v>
      </c>
      <c r="L787" s="29" t="s">
        <v>1330</v>
      </c>
      <c r="M787" s="29"/>
      <c r="N787" s="29" t="s">
        <v>122</v>
      </c>
      <c r="O787" s="31" t="n">
        <v>46599</v>
      </c>
      <c r="P787" s="29" t="s">
        <v>123</v>
      </c>
      <c r="Q787" s="29" t="n">
        <f aca="false">IFERROR(VALUE(L787),"")</f>
        <v>45</v>
      </c>
      <c r="R787" s="29" t="n">
        <f aca="true">IF(O787="","",O787-TODAY())</f>
        <v>314</v>
      </c>
      <c r="S787" s="29" t="str">
        <f aca="false">IF(C787="&lt;&lt; vazio &gt;&gt;","VAZIA",IF(AND(O787&lt;&gt;"",R787&lt;0),"VENCIDO",IF(AND(O787&lt;&gt;"",R787&lt;=Parametros!$B$10),"PRÓX. VENCIMENTO",IF(F787="Q","QUALIDADE",IF(F787="S","BLOQUEADO",IF(F787="R","RESTRITO/DEVOLUÇÃO",IF(OR(N787="QUAR",N787="QRES"),"QUARENTENA",IF(OR(B787="DESCARTE",B787="DEVOLUÇÃO"),"DESCARTE/DEVOLUÇÃO",IF(AND(D787="",K787&lt;&gt;""),"SEM LOTE",IF(AND(Q787&lt;&gt;"",Q787&gt;=Parametros!$B$11),"PARADO/SEM GIRO","OK"))))))))))</f>
        <v>OK</v>
      </c>
      <c r="T787" s="29" t="str">
        <f aca="false">IF(AND($S787="PARADO/SEM GIRO",$K787="KG",OR(Painel!$B$5="(Todos)",A787=Painel!$B$5)*OR(Painel!$E$5="(Todos)",P787=Painel!$E$5)),$J787+ROW()/10000000,"")</f>
        <v/>
      </c>
      <c r="U787" s="29" t="str">
        <f aca="false">IF(AND($S787="VENCIDO",$K787="KG",OR(Painel!$B$5="(Todos)",A787=Painel!$B$5)*OR(Painel!$E$5="(Todos)",P787=Painel!$E$5)),$J787+ROW()/10000000,"")</f>
        <v/>
      </c>
    </row>
    <row r="788" customFormat="false" ht="15" hidden="false" customHeight="false" outlineLevel="0" collapsed="false">
      <c r="A788" s="29" t="s">
        <v>53</v>
      </c>
      <c r="B788" s="29" t="s">
        <v>1349</v>
      </c>
      <c r="C788" s="29" t="s">
        <v>581</v>
      </c>
      <c r="D788" s="29" t="s">
        <v>511</v>
      </c>
      <c r="E788" s="29" t="n">
        <v>1</v>
      </c>
      <c r="F788" s="29" t="s">
        <v>268</v>
      </c>
      <c r="G788" s="29" t="s">
        <v>1350</v>
      </c>
      <c r="H788" s="30" t="n">
        <v>315</v>
      </c>
      <c r="I788" s="31" t="n">
        <v>46272</v>
      </c>
      <c r="J788" s="30" t="n">
        <v>315</v>
      </c>
      <c r="K788" s="29" t="s">
        <v>120</v>
      </c>
      <c r="L788" s="29" t="s">
        <v>126</v>
      </c>
      <c r="M788" s="29"/>
      <c r="N788" s="29" t="s">
        <v>122</v>
      </c>
      <c r="O788" s="31" t="n">
        <v>46819</v>
      </c>
      <c r="P788" s="29" t="s">
        <v>123</v>
      </c>
      <c r="Q788" s="29" t="n">
        <f aca="false">IFERROR(VALUE(L788),"")</f>
        <v>13</v>
      </c>
      <c r="R788" s="29" t="n">
        <f aca="true">IF(O788="","",O788-TODAY())</f>
        <v>534</v>
      </c>
      <c r="S788" s="29" t="str">
        <f aca="false">IF(C788="&lt;&lt; vazio &gt;&gt;","VAZIA",IF(AND(O788&lt;&gt;"",R788&lt;0),"VENCIDO",IF(AND(O788&lt;&gt;"",R788&lt;=Parametros!$B$10),"PRÓX. VENCIMENTO",IF(F788="Q","QUALIDADE",IF(F788="S","BLOQUEADO",IF(F788="R","RESTRITO/DEVOLUÇÃO",IF(OR(N788="QUAR",N788="QRES"),"QUARENTENA",IF(OR(B788="DESCARTE",B788="DEVOLUÇÃO"),"DESCARTE/DEVOLUÇÃO",IF(AND(D788="",K788&lt;&gt;""),"SEM LOTE",IF(AND(Q788&lt;&gt;"",Q788&gt;=Parametros!$B$11),"PARADO/SEM GIRO","OK"))))))))))</f>
        <v>QUALIDADE</v>
      </c>
      <c r="T788" s="29" t="str">
        <f aca="false">IF(AND($S788="PARADO/SEM GIRO",$K788="KG",OR(Painel!$B$5="(Todos)",A788=Painel!$B$5)*OR(Painel!$E$5="(Todos)",P788=Painel!$E$5)),$J788+ROW()/10000000,"")</f>
        <v/>
      </c>
      <c r="U788" s="29" t="str">
        <f aca="false">IF(AND($S788="VENCIDO",$K788="KG",OR(Painel!$B$5="(Todos)",A788=Painel!$B$5)*OR(Painel!$E$5="(Todos)",P788=Painel!$E$5)),$J788+ROW()/10000000,"")</f>
        <v/>
      </c>
    </row>
    <row r="789" customFormat="false" ht="15" hidden="false" customHeight="false" outlineLevel="0" collapsed="false">
      <c r="A789" s="29" t="s">
        <v>53</v>
      </c>
      <c r="B789" s="29" t="s">
        <v>1351</v>
      </c>
      <c r="C789" s="29" t="s">
        <v>662</v>
      </c>
      <c r="D789" s="29" t="s">
        <v>1080</v>
      </c>
      <c r="E789" s="29" t="n">
        <v>1</v>
      </c>
      <c r="F789" s="29"/>
      <c r="G789" s="29" t="s">
        <v>1352</v>
      </c>
      <c r="H789" s="30" t="n">
        <v>1000</v>
      </c>
      <c r="I789" s="31" t="n">
        <v>46274</v>
      </c>
      <c r="J789" s="30" t="n">
        <v>1000</v>
      </c>
      <c r="K789" s="29" t="s">
        <v>120</v>
      </c>
      <c r="L789" s="29" t="s">
        <v>138</v>
      </c>
      <c r="M789" s="29"/>
      <c r="N789" s="29" t="s">
        <v>122</v>
      </c>
      <c r="O789" s="31" t="n">
        <v>46817</v>
      </c>
      <c r="P789" s="29" t="s">
        <v>123</v>
      </c>
      <c r="Q789" s="29" t="n">
        <f aca="false">IFERROR(VALUE(L789),"")</f>
        <v>11</v>
      </c>
      <c r="R789" s="29" t="n">
        <f aca="true">IF(O789="","",O789-TODAY())</f>
        <v>532</v>
      </c>
      <c r="S789" s="29" t="str">
        <f aca="false">IF(C789="&lt;&lt; vazio &gt;&gt;","VAZIA",IF(AND(O789&lt;&gt;"",R789&lt;0),"VENCIDO",IF(AND(O789&lt;&gt;"",R789&lt;=Parametros!$B$10),"PRÓX. VENCIMENTO",IF(F789="Q","QUALIDADE",IF(F789="S","BLOQUEADO",IF(F789="R","RESTRITO/DEVOLUÇÃO",IF(OR(N789="QUAR",N789="QRES"),"QUARENTENA",IF(OR(B789="DESCARTE",B789="DEVOLUÇÃO"),"DESCARTE/DEVOLUÇÃO",IF(AND(D789="",K789&lt;&gt;""),"SEM LOTE",IF(AND(Q789&lt;&gt;"",Q789&gt;=Parametros!$B$11),"PARADO/SEM GIRO","OK"))))))))))</f>
        <v>OK</v>
      </c>
      <c r="T789" s="29" t="str">
        <f aca="false">IF(AND($S789="PARADO/SEM GIRO",$K789="KG",OR(Painel!$B$5="(Todos)",A789=Painel!$B$5)*OR(Painel!$E$5="(Todos)",P789=Painel!$E$5)),$J789+ROW()/10000000,"")</f>
        <v/>
      </c>
      <c r="U789" s="29" t="str">
        <f aca="false">IF(AND($S789="VENCIDO",$K789="KG",OR(Painel!$B$5="(Todos)",A789=Painel!$B$5)*OR(Painel!$E$5="(Todos)",P789=Painel!$E$5)),$J789+ROW()/10000000,"")</f>
        <v/>
      </c>
    </row>
    <row r="790" customFormat="false" ht="15" hidden="false" customHeight="false" outlineLevel="0" collapsed="false">
      <c r="A790" s="29" t="s">
        <v>53</v>
      </c>
      <c r="B790" s="29" t="s">
        <v>1353</v>
      </c>
      <c r="C790" s="29" t="s">
        <v>308</v>
      </c>
      <c r="D790" s="29" t="s">
        <v>730</v>
      </c>
      <c r="E790" s="29" t="n">
        <v>1</v>
      </c>
      <c r="F790" s="29"/>
      <c r="G790" s="29" t="s">
        <v>1354</v>
      </c>
      <c r="H790" s="30" t="n">
        <v>315</v>
      </c>
      <c r="I790" s="31" t="n">
        <v>46276</v>
      </c>
      <c r="J790" s="30" t="n">
        <v>315</v>
      </c>
      <c r="K790" s="29" t="s">
        <v>120</v>
      </c>
      <c r="L790" s="29" t="s">
        <v>133</v>
      </c>
      <c r="M790" s="29"/>
      <c r="N790" s="29" t="s">
        <v>122</v>
      </c>
      <c r="O790" s="31" t="n">
        <v>46817</v>
      </c>
      <c r="P790" s="29" t="s">
        <v>123</v>
      </c>
      <c r="Q790" s="29" t="n">
        <f aca="false">IFERROR(VALUE(L790),"")</f>
        <v>9</v>
      </c>
      <c r="R790" s="29" t="n">
        <f aca="true">IF(O790="","",O790-TODAY())</f>
        <v>532</v>
      </c>
      <c r="S790" s="29" t="str">
        <f aca="false">IF(C790="&lt;&lt; vazio &gt;&gt;","VAZIA",IF(AND(O790&lt;&gt;"",R790&lt;0),"VENCIDO",IF(AND(O790&lt;&gt;"",R790&lt;=Parametros!$B$10),"PRÓX. VENCIMENTO",IF(F790="Q","QUALIDADE",IF(F790="S","BLOQUEADO",IF(F790="R","RESTRITO/DEVOLUÇÃO",IF(OR(N790="QUAR",N790="QRES"),"QUARENTENA",IF(OR(B790="DESCARTE",B790="DEVOLUÇÃO"),"DESCARTE/DEVOLUÇÃO",IF(AND(D790="",K790&lt;&gt;""),"SEM LOTE",IF(AND(Q790&lt;&gt;"",Q790&gt;=Parametros!$B$11),"PARADO/SEM GIRO","OK"))))))))))</f>
        <v>OK</v>
      </c>
      <c r="T790" s="29" t="str">
        <f aca="false">IF(AND($S790="PARADO/SEM GIRO",$K790="KG",OR(Painel!$B$5="(Todos)",A790=Painel!$B$5)*OR(Painel!$E$5="(Todos)",P790=Painel!$E$5)),$J790+ROW()/10000000,"")</f>
        <v/>
      </c>
      <c r="U790" s="29" t="str">
        <f aca="false">IF(AND($S790="VENCIDO",$K790="KG",OR(Painel!$B$5="(Todos)",A790=Painel!$B$5)*OR(Painel!$E$5="(Todos)",P790=Painel!$E$5)),$J790+ROW()/10000000,"")</f>
        <v/>
      </c>
    </row>
    <row r="791" customFormat="false" ht="15" hidden="false" customHeight="false" outlineLevel="0" collapsed="false">
      <c r="A791" s="29" t="s">
        <v>53</v>
      </c>
      <c r="B791" s="29" t="s">
        <v>1355</v>
      </c>
      <c r="C791" s="29" t="s">
        <v>308</v>
      </c>
      <c r="D791" s="29" t="s">
        <v>730</v>
      </c>
      <c r="E791" s="29" t="n">
        <v>1</v>
      </c>
      <c r="F791" s="29"/>
      <c r="G791" s="29" t="s">
        <v>1356</v>
      </c>
      <c r="H791" s="30" t="n">
        <v>315</v>
      </c>
      <c r="I791" s="31" t="n">
        <v>46276</v>
      </c>
      <c r="J791" s="30" t="n">
        <v>315</v>
      </c>
      <c r="K791" s="29" t="s">
        <v>120</v>
      </c>
      <c r="L791" s="29" t="s">
        <v>133</v>
      </c>
      <c r="M791" s="29"/>
      <c r="N791" s="29" t="s">
        <v>122</v>
      </c>
      <c r="O791" s="31" t="n">
        <v>46817</v>
      </c>
      <c r="P791" s="29" t="s">
        <v>123</v>
      </c>
      <c r="Q791" s="29" t="n">
        <f aca="false">IFERROR(VALUE(L791),"")</f>
        <v>9</v>
      </c>
      <c r="R791" s="29" t="n">
        <f aca="true">IF(O791="","",O791-TODAY())</f>
        <v>532</v>
      </c>
      <c r="S791" s="29" t="str">
        <f aca="false">IF(C791="&lt;&lt; vazio &gt;&gt;","VAZIA",IF(AND(O791&lt;&gt;"",R791&lt;0),"VENCIDO",IF(AND(O791&lt;&gt;"",R791&lt;=Parametros!$B$10),"PRÓX. VENCIMENTO",IF(F791="Q","QUALIDADE",IF(F791="S","BLOQUEADO",IF(F791="R","RESTRITO/DEVOLUÇÃO",IF(OR(N791="QUAR",N791="QRES"),"QUARENTENA",IF(OR(B791="DESCARTE",B791="DEVOLUÇÃO"),"DESCARTE/DEVOLUÇÃO",IF(AND(D791="",K791&lt;&gt;""),"SEM LOTE",IF(AND(Q791&lt;&gt;"",Q791&gt;=Parametros!$B$11),"PARADO/SEM GIRO","OK"))))))))))</f>
        <v>OK</v>
      </c>
      <c r="T791" s="29" t="str">
        <f aca="false">IF(AND($S791="PARADO/SEM GIRO",$K791="KG",OR(Painel!$B$5="(Todos)",A791=Painel!$B$5)*OR(Painel!$E$5="(Todos)",P791=Painel!$E$5)),$J791+ROW()/10000000,"")</f>
        <v/>
      </c>
      <c r="U791" s="29" t="str">
        <f aca="false">IF(AND($S791="VENCIDO",$K791="KG",OR(Painel!$B$5="(Todos)",A791=Painel!$B$5)*OR(Painel!$E$5="(Todos)",P791=Painel!$E$5)),$J791+ROW()/10000000,"")</f>
        <v/>
      </c>
    </row>
    <row r="792" customFormat="false" ht="15" hidden="false" customHeight="false" outlineLevel="0" collapsed="false">
      <c r="A792" s="29" t="s">
        <v>53</v>
      </c>
      <c r="B792" s="29" t="s">
        <v>1357</v>
      </c>
      <c r="C792" s="29" t="s">
        <v>308</v>
      </c>
      <c r="D792" s="29" t="s">
        <v>461</v>
      </c>
      <c r="E792" s="29" t="n">
        <v>1</v>
      </c>
      <c r="F792" s="29"/>
      <c r="G792" s="29" t="s">
        <v>1358</v>
      </c>
      <c r="H792" s="30" t="n">
        <v>315</v>
      </c>
      <c r="I792" s="31" t="n">
        <v>46280</v>
      </c>
      <c r="J792" s="30" t="n">
        <v>315</v>
      </c>
      <c r="K792" s="29" t="s">
        <v>120</v>
      </c>
      <c r="L792" s="29" t="s">
        <v>144</v>
      </c>
      <c r="M792" s="29"/>
      <c r="N792" s="29" t="s">
        <v>122</v>
      </c>
      <c r="O792" s="31" t="n">
        <v>46818</v>
      </c>
      <c r="P792" s="29" t="s">
        <v>123</v>
      </c>
      <c r="Q792" s="29" t="n">
        <f aca="false">IFERROR(VALUE(L792),"")</f>
        <v>5</v>
      </c>
      <c r="R792" s="29" t="n">
        <f aca="true">IF(O792="","",O792-TODAY())</f>
        <v>533</v>
      </c>
      <c r="S792" s="29" t="str">
        <f aca="false">IF(C792="&lt;&lt; vazio &gt;&gt;","VAZIA",IF(AND(O792&lt;&gt;"",R792&lt;0),"VENCIDO",IF(AND(O792&lt;&gt;"",R792&lt;=Parametros!$B$10),"PRÓX. VENCIMENTO",IF(F792="Q","QUALIDADE",IF(F792="S","BLOQUEADO",IF(F792="R","RESTRITO/DEVOLUÇÃO",IF(OR(N792="QUAR",N792="QRES"),"QUARENTENA",IF(OR(B792="DESCARTE",B792="DEVOLUÇÃO"),"DESCARTE/DEVOLUÇÃO",IF(AND(D792="",K792&lt;&gt;""),"SEM LOTE",IF(AND(Q792&lt;&gt;"",Q792&gt;=Parametros!$B$11),"PARADO/SEM GIRO","OK"))))))))))</f>
        <v>OK</v>
      </c>
      <c r="T792" s="29" t="str">
        <f aca="false">IF(AND($S792="PARADO/SEM GIRO",$K792="KG",OR(Painel!$B$5="(Todos)",A792=Painel!$B$5)*OR(Painel!$E$5="(Todos)",P792=Painel!$E$5)),$J792+ROW()/10000000,"")</f>
        <v/>
      </c>
      <c r="U792" s="29" t="str">
        <f aca="false">IF(AND($S792="VENCIDO",$K792="KG",OR(Painel!$B$5="(Todos)",A792=Painel!$B$5)*OR(Painel!$E$5="(Todos)",P792=Painel!$E$5)),$J792+ROW()/10000000,"")</f>
        <v/>
      </c>
    </row>
    <row r="793" customFormat="false" ht="15" hidden="false" customHeight="false" outlineLevel="0" collapsed="false">
      <c r="A793" s="29" t="s">
        <v>53</v>
      </c>
      <c r="B793" s="29" t="s">
        <v>1359</v>
      </c>
      <c r="C793" s="29" t="s">
        <v>801</v>
      </c>
      <c r="D793" s="29" t="s">
        <v>802</v>
      </c>
      <c r="E793" s="29" t="n">
        <v>1</v>
      </c>
      <c r="F793" s="29"/>
      <c r="G793" s="29" t="s">
        <v>1360</v>
      </c>
      <c r="H793" s="30" t="n">
        <v>1108.8</v>
      </c>
      <c r="I793" s="31" t="n">
        <v>46275</v>
      </c>
      <c r="J793" s="30" t="n">
        <v>1108.8</v>
      </c>
      <c r="K793" s="29" t="s">
        <v>120</v>
      </c>
      <c r="L793" s="29" t="s">
        <v>121</v>
      </c>
      <c r="M793" s="29"/>
      <c r="N793" s="29" t="s">
        <v>122</v>
      </c>
      <c r="O793" s="31" t="n">
        <v>46812</v>
      </c>
      <c r="P793" s="29" t="s">
        <v>123</v>
      </c>
      <c r="Q793" s="29" t="n">
        <f aca="false">IFERROR(VALUE(L793),"")</f>
        <v>10</v>
      </c>
      <c r="R793" s="29" t="n">
        <f aca="true">IF(O793="","",O793-TODAY())</f>
        <v>527</v>
      </c>
      <c r="S793" s="29" t="str">
        <f aca="false">IF(C793="&lt;&lt; vazio &gt;&gt;","VAZIA",IF(AND(O793&lt;&gt;"",R793&lt;0),"VENCIDO",IF(AND(O793&lt;&gt;"",R793&lt;=Parametros!$B$10),"PRÓX. VENCIMENTO",IF(F793="Q","QUALIDADE",IF(F793="S","BLOQUEADO",IF(F793="R","RESTRITO/DEVOLUÇÃO",IF(OR(N793="QUAR",N793="QRES"),"QUARENTENA",IF(OR(B793="DESCARTE",B793="DEVOLUÇÃO"),"DESCARTE/DEVOLUÇÃO",IF(AND(D793="",K793&lt;&gt;""),"SEM LOTE",IF(AND(Q793&lt;&gt;"",Q793&gt;=Parametros!$B$11),"PARADO/SEM GIRO","OK"))))))))))</f>
        <v>OK</v>
      </c>
      <c r="T793" s="29" t="str">
        <f aca="false">IF(AND($S793="PARADO/SEM GIRO",$K793="KG",OR(Painel!$B$5="(Todos)",A793=Painel!$B$5)*OR(Painel!$E$5="(Todos)",P793=Painel!$E$5)),$J793+ROW()/10000000,"")</f>
        <v/>
      </c>
      <c r="U793" s="29" t="str">
        <f aca="false">IF(AND($S793="VENCIDO",$K793="KG",OR(Painel!$B$5="(Todos)",A793=Painel!$B$5)*OR(Painel!$E$5="(Todos)",P793=Painel!$E$5)),$J793+ROW()/10000000,"")</f>
        <v/>
      </c>
    </row>
    <row r="794" customFormat="false" ht="15" hidden="false" customHeight="false" outlineLevel="0" collapsed="false">
      <c r="A794" s="29" t="s">
        <v>53</v>
      </c>
      <c r="B794" s="29" t="s">
        <v>1361</v>
      </c>
      <c r="C794" s="29" t="s">
        <v>785</v>
      </c>
      <c r="D794" s="29" t="s">
        <v>786</v>
      </c>
      <c r="E794" s="29" t="n">
        <v>1</v>
      </c>
      <c r="F794" s="29"/>
      <c r="G794" s="29" t="s">
        <v>1362</v>
      </c>
      <c r="H794" s="30" t="n">
        <v>1000</v>
      </c>
      <c r="I794" s="31" t="n">
        <v>46282</v>
      </c>
      <c r="J794" s="30" t="n">
        <v>1000</v>
      </c>
      <c r="K794" s="29" t="s">
        <v>120</v>
      </c>
      <c r="L794" s="29" t="s">
        <v>400</v>
      </c>
      <c r="M794" s="29"/>
      <c r="N794" s="29" t="s">
        <v>122</v>
      </c>
      <c r="O794" s="31" t="n">
        <v>46824</v>
      </c>
      <c r="P794" s="29" t="s">
        <v>123</v>
      </c>
      <c r="Q794" s="29" t="n">
        <f aca="false">IFERROR(VALUE(L794),"")</f>
        <v>3</v>
      </c>
      <c r="R794" s="29" t="n">
        <f aca="true">IF(O794="","",O794-TODAY())</f>
        <v>539</v>
      </c>
      <c r="S794" s="29" t="str">
        <f aca="false">IF(C794="&lt;&lt; vazio &gt;&gt;","VAZIA",IF(AND(O794&lt;&gt;"",R794&lt;0),"VENCIDO",IF(AND(O794&lt;&gt;"",R794&lt;=Parametros!$B$10),"PRÓX. VENCIMENTO",IF(F794="Q","QUALIDADE",IF(F794="S","BLOQUEADO",IF(F794="R","RESTRITO/DEVOLUÇÃO",IF(OR(N794="QUAR",N794="QRES"),"QUARENTENA",IF(OR(B794="DESCARTE",B794="DEVOLUÇÃO"),"DESCARTE/DEVOLUÇÃO",IF(AND(D794="",K794&lt;&gt;""),"SEM LOTE",IF(AND(Q794&lt;&gt;"",Q794&gt;=Parametros!$B$11),"PARADO/SEM GIRO","OK"))))))))))</f>
        <v>OK</v>
      </c>
      <c r="T794" s="29" t="str">
        <f aca="false">IF(AND($S794="PARADO/SEM GIRO",$K794="KG",OR(Painel!$B$5="(Todos)",A794=Painel!$B$5)*OR(Painel!$E$5="(Todos)",P794=Painel!$E$5)),$J794+ROW()/10000000,"")</f>
        <v/>
      </c>
      <c r="U794" s="29" t="str">
        <f aca="false">IF(AND($S794="VENCIDO",$K794="KG",OR(Painel!$B$5="(Todos)",A794=Painel!$B$5)*OR(Painel!$E$5="(Todos)",P794=Painel!$E$5)),$J794+ROW()/10000000,"")</f>
        <v/>
      </c>
    </row>
    <row r="795" customFormat="false" ht="15" hidden="false" customHeight="false" outlineLevel="0" collapsed="false">
      <c r="A795" s="29" t="s">
        <v>53</v>
      </c>
      <c r="B795" s="29" t="s">
        <v>1363</v>
      </c>
      <c r="C795" s="29" t="s">
        <v>250</v>
      </c>
      <c r="D795" s="29" t="s">
        <v>672</v>
      </c>
      <c r="E795" s="29" t="n">
        <v>1</v>
      </c>
      <c r="F795" s="29" t="s">
        <v>268</v>
      </c>
      <c r="G795" s="29" t="s">
        <v>1364</v>
      </c>
      <c r="H795" s="30" t="n">
        <v>440</v>
      </c>
      <c r="I795" s="31" t="n">
        <v>46283</v>
      </c>
      <c r="J795" s="30" t="n">
        <v>440</v>
      </c>
      <c r="K795" s="29" t="s">
        <v>120</v>
      </c>
      <c r="L795" s="29" t="s">
        <v>176</v>
      </c>
      <c r="M795" s="29"/>
      <c r="N795" s="29" t="s">
        <v>122</v>
      </c>
      <c r="O795" s="31" t="n">
        <v>46829</v>
      </c>
      <c r="P795" s="29" t="s">
        <v>123</v>
      </c>
      <c r="Q795" s="29" t="n">
        <f aca="false">IFERROR(VALUE(L795),"")</f>
        <v>2</v>
      </c>
      <c r="R795" s="29" t="n">
        <f aca="true">IF(O795="","",O795-TODAY())</f>
        <v>544</v>
      </c>
      <c r="S795" s="29" t="str">
        <f aca="false">IF(C795="&lt;&lt; vazio &gt;&gt;","VAZIA",IF(AND(O795&lt;&gt;"",R795&lt;0),"VENCIDO",IF(AND(O795&lt;&gt;"",R795&lt;=Parametros!$B$10),"PRÓX. VENCIMENTO",IF(F795="Q","QUALIDADE",IF(F795="S","BLOQUEADO",IF(F795="R","RESTRITO/DEVOLUÇÃO",IF(OR(N795="QUAR",N795="QRES"),"QUARENTENA",IF(OR(B795="DESCARTE",B795="DEVOLUÇÃO"),"DESCARTE/DEVOLUÇÃO",IF(AND(D795="",K795&lt;&gt;""),"SEM LOTE",IF(AND(Q795&lt;&gt;"",Q795&gt;=Parametros!$B$11),"PARADO/SEM GIRO","OK"))))))))))</f>
        <v>QUALIDADE</v>
      </c>
      <c r="T795" s="29" t="str">
        <f aca="false">IF(AND($S795="PARADO/SEM GIRO",$K795="KG",OR(Painel!$B$5="(Todos)",A795=Painel!$B$5)*OR(Painel!$E$5="(Todos)",P795=Painel!$E$5)),$J795+ROW()/10000000,"")</f>
        <v/>
      </c>
      <c r="U795" s="29" t="str">
        <f aca="false">IF(AND($S795="VENCIDO",$K795="KG",OR(Painel!$B$5="(Todos)",A795=Painel!$B$5)*OR(Painel!$E$5="(Todos)",P795=Painel!$E$5)),$J795+ROW()/10000000,"")</f>
        <v/>
      </c>
    </row>
    <row r="796" customFormat="false" ht="15" hidden="false" customHeight="false" outlineLevel="0" collapsed="false">
      <c r="A796" s="29" t="s">
        <v>53</v>
      </c>
      <c r="B796" s="29" t="s">
        <v>1365</v>
      </c>
      <c r="C796" s="29" t="s">
        <v>250</v>
      </c>
      <c r="D796" s="29" t="s">
        <v>727</v>
      </c>
      <c r="E796" s="29" t="n">
        <v>1</v>
      </c>
      <c r="F796" s="29"/>
      <c r="G796" s="29" t="s">
        <v>1366</v>
      </c>
      <c r="H796" s="30" t="n">
        <v>1000</v>
      </c>
      <c r="I796" s="31" t="n">
        <v>46274</v>
      </c>
      <c r="J796" s="30" t="n">
        <v>1000</v>
      </c>
      <c r="K796" s="29" t="s">
        <v>120</v>
      </c>
      <c r="L796" s="29" t="s">
        <v>138</v>
      </c>
      <c r="M796" s="29"/>
      <c r="N796" s="29" t="s">
        <v>122</v>
      </c>
      <c r="O796" s="31" t="n">
        <v>46817</v>
      </c>
      <c r="P796" s="29" t="s">
        <v>123</v>
      </c>
      <c r="Q796" s="29" t="n">
        <f aca="false">IFERROR(VALUE(L796),"")</f>
        <v>11</v>
      </c>
      <c r="R796" s="29" t="n">
        <f aca="true">IF(O796="","",O796-TODAY())</f>
        <v>532</v>
      </c>
      <c r="S796" s="29" t="str">
        <f aca="false">IF(C796="&lt;&lt; vazio &gt;&gt;","VAZIA",IF(AND(O796&lt;&gt;"",R796&lt;0),"VENCIDO",IF(AND(O796&lt;&gt;"",R796&lt;=Parametros!$B$10),"PRÓX. VENCIMENTO",IF(F796="Q","QUALIDADE",IF(F796="S","BLOQUEADO",IF(F796="R","RESTRITO/DEVOLUÇÃO",IF(OR(N796="QUAR",N796="QRES"),"QUARENTENA",IF(OR(B796="DESCARTE",B796="DEVOLUÇÃO"),"DESCARTE/DEVOLUÇÃO",IF(AND(D796="",K796&lt;&gt;""),"SEM LOTE",IF(AND(Q796&lt;&gt;"",Q796&gt;=Parametros!$B$11),"PARADO/SEM GIRO","OK"))))))))))</f>
        <v>OK</v>
      </c>
      <c r="T796" s="29" t="str">
        <f aca="false">IF(AND($S796="PARADO/SEM GIRO",$K796="KG",OR(Painel!$B$5="(Todos)",A796=Painel!$B$5)*OR(Painel!$E$5="(Todos)",P796=Painel!$E$5)),$J796+ROW()/10000000,"")</f>
        <v/>
      </c>
      <c r="U796" s="29" t="str">
        <f aca="false">IF(AND($S796="VENCIDO",$K796="KG",OR(Painel!$B$5="(Todos)",A796=Painel!$B$5)*OR(Painel!$E$5="(Todos)",P796=Painel!$E$5)),$J796+ROW()/10000000,"")</f>
        <v/>
      </c>
    </row>
    <row r="797" customFormat="false" ht="15" hidden="false" customHeight="false" outlineLevel="0" collapsed="false">
      <c r="A797" s="29" t="s">
        <v>53</v>
      </c>
      <c r="B797" s="29" t="s">
        <v>1367</v>
      </c>
      <c r="C797" s="29" t="s">
        <v>662</v>
      </c>
      <c r="D797" s="29" t="s">
        <v>733</v>
      </c>
      <c r="E797" s="29" t="n">
        <v>1</v>
      </c>
      <c r="F797" s="29"/>
      <c r="G797" s="29" t="s">
        <v>1368</v>
      </c>
      <c r="H797" s="30" t="n">
        <v>1000</v>
      </c>
      <c r="I797" s="31" t="n">
        <v>46276</v>
      </c>
      <c r="J797" s="30" t="n">
        <v>1000</v>
      </c>
      <c r="K797" s="29" t="s">
        <v>120</v>
      </c>
      <c r="L797" s="29" t="s">
        <v>133</v>
      </c>
      <c r="M797" s="29"/>
      <c r="N797" s="29" t="s">
        <v>122</v>
      </c>
      <c r="O797" s="31" t="n">
        <v>46817</v>
      </c>
      <c r="P797" s="29" t="s">
        <v>123</v>
      </c>
      <c r="Q797" s="29" t="n">
        <f aca="false">IFERROR(VALUE(L797),"")</f>
        <v>9</v>
      </c>
      <c r="R797" s="29" t="n">
        <f aca="true">IF(O797="","",O797-TODAY())</f>
        <v>532</v>
      </c>
      <c r="S797" s="29" t="str">
        <f aca="false">IF(C797="&lt;&lt; vazio &gt;&gt;","VAZIA",IF(AND(O797&lt;&gt;"",R797&lt;0),"VENCIDO",IF(AND(O797&lt;&gt;"",R797&lt;=Parametros!$B$10),"PRÓX. VENCIMENTO",IF(F797="Q","QUALIDADE",IF(F797="S","BLOQUEADO",IF(F797="R","RESTRITO/DEVOLUÇÃO",IF(OR(N797="QUAR",N797="QRES"),"QUARENTENA",IF(OR(B797="DESCARTE",B797="DEVOLUÇÃO"),"DESCARTE/DEVOLUÇÃO",IF(AND(D797="",K797&lt;&gt;""),"SEM LOTE",IF(AND(Q797&lt;&gt;"",Q797&gt;=Parametros!$B$11),"PARADO/SEM GIRO","OK"))))))))))</f>
        <v>OK</v>
      </c>
      <c r="T797" s="29" t="str">
        <f aca="false">IF(AND($S797="PARADO/SEM GIRO",$K797="KG",OR(Painel!$B$5="(Todos)",A797=Painel!$B$5)*OR(Painel!$E$5="(Todos)",P797=Painel!$E$5)),$J797+ROW()/10000000,"")</f>
        <v/>
      </c>
      <c r="U797" s="29" t="str">
        <f aca="false">IF(AND($S797="VENCIDO",$K797="KG",OR(Painel!$B$5="(Todos)",A797=Painel!$B$5)*OR(Painel!$E$5="(Todos)",P797=Painel!$E$5)),$J797+ROW()/10000000,"")</f>
        <v/>
      </c>
    </row>
    <row r="798" customFormat="false" ht="15" hidden="false" customHeight="false" outlineLevel="0" collapsed="false">
      <c r="A798" s="29" t="s">
        <v>53</v>
      </c>
      <c r="B798" s="29" t="s">
        <v>1369</v>
      </c>
      <c r="C798" s="29" t="s">
        <v>322</v>
      </c>
      <c r="D798" s="29" t="s">
        <v>491</v>
      </c>
      <c r="E798" s="29" t="n">
        <v>1</v>
      </c>
      <c r="F798" s="29"/>
      <c r="G798" s="29" t="s">
        <v>1370</v>
      </c>
      <c r="H798" s="30" t="n">
        <v>999.9</v>
      </c>
      <c r="I798" s="31" t="n">
        <v>46274</v>
      </c>
      <c r="J798" s="30" t="n">
        <v>999.9</v>
      </c>
      <c r="K798" s="29" t="s">
        <v>120</v>
      </c>
      <c r="L798" s="29" t="s">
        <v>138</v>
      </c>
      <c r="M798" s="29"/>
      <c r="N798" s="29" t="s">
        <v>122</v>
      </c>
      <c r="O798" s="31" t="n">
        <v>46635</v>
      </c>
      <c r="P798" s="29" t="s">
        <v>123</v>
      </c>
      <c r="Q798" s="29" t="n">
        <f aca="false">IFERROR(VALUE(L798),"")</f>
        <v>11</v>
      </c>
      <c r="R798" s="29" t="n">
        <f aca="true">IF(O798="","",O798-TODAY())</f>
        <v>350</v>
      </c>
      <c r="S798" s="29" t="str">
        <f aca="false">IF(C798="&lt;&lt; vazio &gt;&gt;","VAZIA",IF(AND(O798&lt;&gt;"",R798&lt;0),"VENCIDO",IF(AND(O798&lt;&gt;"",R798&lt;=Parametros!$B$10),"PRÓX. VENCIMENTO",IF(F798="Q","QUALIDADE",IF(F798="S","BLOQUEADO",IF(F798="R","RESTRITO/DEVOLUÇÃO",IF(OR(N798="QUAR",N798="QRES"),"QUARENTENA",IF(OR(B798="DESCARTE",B798="DEVOLUÇÃO"),"DESCARTE/DEVOLUÇÃO",IF(AND(D798="",K798&lt;&gt;""),"SEM LOTE",IF(AND(Q798&lt;&gt;"",Q798&gt;=Parametros!$B$11),"PARADO/SEM GIRO","OK"))))))))))</f>
        <v>OK</v>
      </c>
      <c r="T798" s="29" t="str">
        <f aca="false">IF(AND($S798="PARADO/SEM GIRO",$K798="KG",OR(Painel!$B$5="(Todos)",A798=Painel!$B$5)*OR(Painel!$E$5="(Todos)",P798=Painel!$E$5)),$J798+ROW()/10000000,"")</f>
        <v/>
      </c>
      <c r="U798" s="29" t="str">
        <f aca="false">IF(AND($S798="VENCIDO",$K798="KG",OR(Painel!$B$5="(Todos)",A798=Painel!$B$5)*OR(Painel!$E$5="(Todos)",P798=Painel!$E$5)),$J798+ROW()/10000000,"")</f>
        <v/>
      </c>
    </row>
    <row r="799" customFormat="false" ht="15" hidden="false" customHeight="false" outlineLevel="0" collapsed="false">
      <c r="A799" s="29" t="s">
        <v>53</v>
      </c>
      <c r="B799" s="29" t="s">
        <v>1371</v>
      </c>
      <c r="C799" s="29" t="s">
        <v>308</v>
      </c>
      <c r="D799" s="29" t="s">
        <v>461</v>
      </c>
      <c r="E799" s="29" t="n">
        <v>1</v>
      </c>
      <c r="F799" s="29"/>
      <c r="G799" s="29" t="s">
        <v>1372</v>
      </c>
      <c r="H799" s="30" t="n">
        <v>315</v>
      </c>
      <c r="I799" s="31" t="n">
        <v>46280</v>
      </c>
      <c r="J799" s="30" t="n">
        <v>315</v>
      </c>
      <c r="K799" s="29" t="s">
        <v>120</v>
      </c>
      <c r="L799" s="29" t="s">
        <v>144</v>
      </c>
      <c r="M799" s="29"/>
      <c r="N799" s="29" t="s">
        <v>122</v>
      </c>
      <c r="O799" s="31" t="n">
        <v>46818</v>
      </c>
      <c r="P799" s="29" t="s">
        <v>123</v>
      </c>
      <c r="Q799" s="29" t="n">
        <f aca="false">IFERROR(VALUE(L799),"")</f>
        <v>5</v>
      </c>
      <c r="R799" s="29" t="n">
        <f aca="true">IF(O799="","",O799-TODAY())</f>
        <v>533</v>
      </c>
      <c r="S799" s="29" t="str">
        <f aca="false">IF(C799="&lt;&lt; vazio &gt;&gt;","VAZIA",IF(AND(O799&lt;&gt;"",R799&lt;0),"VENCIDO",IF(AND(O799&lt;&gt;"",R799&lt;=Parametros!$B$10),"PRÓX. VENCIMENTO",IF(F799="Q","QUALIDADE",IF(F799="S","BLOQUEADO",IF(F799="R","RESTRITO/DEVOLUÇÃO",IF(OR(N799="QUAR",N799="QRES"),"QUARENTENA",IF(OR(B799="DESCARTE",B799="DEVOLUÇÃO"),"DESCARTE/DEVOLUÇÃO",IF(AND(D799="",K799&lt;&gt;""),"SEM LOTE",IF(AND(Q799&lt;&gt;"",Q799&gt;=Parametros!$B$11),"PARADO/SEM GIRO","OK"))))))))))</f>
        <v>OK</v>
      </c>
      <c r="T799" s="29" t="str">
        <f aca="false">IF(AND($S799="PARADO/SEM GIRO",$K799="KG",OR(Painel!$B$5="(Todos)",A799=Painel!$B$5)*OR(Painel!$E$5="(Todos)",P799=Painel!$E$5)),$J799+ROW()/10000000,"")</f>
        <v/>
      </c>
      <c r="U799" s="29" t="str">
        <f aca="false">IF(AND($S799="VENCIDO",$K799="KG",OR(Painel!$B$5="(Todos)",A799=Painel!$B$5)*OR(Painel!$E$5="(Todos)",P799=Painel!$E$5)),$J799+ROW()/10000000,"")</f>
        <v/>
      </c>
    </row>
    <row r="800" customFormat="false" ht="15" hidden="false" customHeight="false" outlineLevel="0" collapsed="false">
      <c r="A800" s="29" t="s">
        <v>53</v>
      </c>
      <c r="B800" s="29" t="s">
        <v>1373</v>
      </c>
      <c r="C800" s="29" t="s">
        <v>308</v>
      </c>
      <c r="D800" s="29" t="s">
        <v>1374</v>
      </c>
      <c r="E800" s="29" t="n">
        <v>1</v>
      </c>
      <c r="F800" s="29"/>
      <c r="G800" s="29" t="s">
        <v>1375</v>
      </c>
      <c r="H800" s="30" t="n">
        <v>10</v>
      </c>
      <c r="I800" s="31" t="n">
        <v>46269</v>
      </c>
      <c r="J800" s="30" t="n">
        <v>10</v>
      </c>
      <c r="K800" s="29" t="s">
        <v>120</v>
      </c>
      <c r="L800" s="29" t="s">
        <v>938</v>
      </c>
      <c r="M800" s="29"/>
      <c r="N800" s="29" t="s">
        <v>122</v>
      </c>
      <c r="O800" s="31" t="n">
        <v>46600</v>
      </c>
      <c r="P800" s="29" t="s">
        <v>123</v>
      </c>
      <c r="Q800" s="29" t="n">
        <f aca="false">IFERROR(VALUE(L800),"")</f>
        <v>24</v>
      </c>
      <c r="R800" s="29" t="n">
        <f aca="true">IF(O800="","",O800-TODAY())</f>
        <v>315</v>
      </c>
      <c r="S800" s="29" t="str">
        <f aca="false">IF(C800="&lt;&lt; vazio &gt;&gt;","VAZIA",IF(AND(O800&lt;&gt;"",R800&lt;0),"VENCIDO",IF(AND(O800&lt;&gt;"",R800&lt;=Parametros!$B$10),"PRÓX. VENCIMENTO",IF(F800="Q","QUALIDADE",IF(F800="S","BLOQUEADO",IF(F800="R","RESTRITO/DEVOLUÇÃO",IF(OR(N800="QUAR",N800="QRES"),"QUARENTENA",IF(OR(B800="DESCARTE",B800="DEVOLUÇÃO"),"DESCARTE/DEVOLUÇÃO",IF(AND(D800="",K800&lt;&gt;""),"SEM LOTE",IF(AND(Q800&lt;&gt;"",Q800&gt;=Parametros!$B$11),"PARADO/SEM GIRO","OK"))))))))))</f>
        <v>OK</v>
      </c>
      <c r="T800" s="29" t="str">
        <f aca="false">IF(AND($S800="PARADO/SEM GIRO",$K800="KG",OR(Painel!$B$5="(Todos)",A800=Painel!$B$5)*OR(Painel!$E$5="(Todos)",P800=Painel!$E$5)),$J800+ROW()/10000000,"")</f>
        <v/>
      </c>
      <c r="U800" s="29" t="str">
        <f aca="false">IF(AND($S800="VENCIDO",$K800="KG",OR(Painel!$B$5="(Todos)",A800=Painel!$B$5)*OR(Painel!$E$5="(Todos)",P800=Painel!$E$5)),$J800+ROW()/10000000,"")</f>
        <v/>
      </c>
    </row>
    <row r="801" customFormat="false" ht="15" hidden="false" customHeight="false" outlineLevel="0" collapsed="false">
      <c r="A801" s="29" t="s">
        <v>53</v>
      </c>
      <c r="B801" s="29" t="s">
        <v>1376</v>
      </c>
      <c r="C801" s="29" t="s">
        <v>473</v>
      </c>
      <c r="D801" s="29" t="s">
        <v>1147</v>
      </c>
      <c r="E801" s="29" t="n">
        <v>1</v>
      </c>
      <c r="F801" s="29"/>
      <c r="G801" s="29" t="s">
        <v>1377</v>
      </c>
      <c r="H801" s="30" t="n">
        <v>300</v>
      </c>
      <c r="I801" s="31" t="n">
        <v>46282</v>
      </c>
      <c r="J801" s="30" t="n">
        <v>300</v>
      </c>
      <c r="K801" s="29" t="s">
        <v>120</v>
      </c>
      <c r="L801" s="29" t="s">
        <v>400</v>
      </c>
      <c r="M801" s="29"/>
      <c r="N801" s="29" t="s">
        <v>122</v>
      </c>
      <c r="O801" s="31" t="n">
        <v>46822</v>
      </c>
      <c r="P801" s="29" t="s">
        <v>123</v>
      </c>
      <c r="Q801" s="29" t="n">
        <f aca="false">IFERROR(VALUE(L801),"")</f>
        <v>3</v>
      </c>
      <c r="R801" s="29" t="n">
        <f aca="true">IF(O801="","",O801-TODAY())</f>
        <v>537</v>
      </c>
      <c r="S801" s="29" t="str">
        <f aca="false">IF(C801="&lt;&lt; vazio &gt;&gt;","VAZIA",IF(AND(O801&lt;&gt;"",R801&lt;0),"VENCIDO",IF(AND(O801&lt;&gt;"",R801&lt;=Parametros!$B$10),"PRÓX. VENCIMENTO",IF(F801="Q","QUALIDADE",IF(F801="S","BLOQUEADO",IF(F801="R","RESTRITO/DEVOLUÇÃO",IF(OR(N801="QUAR",N801="QRES"),"QUARENTENA",IF(OR(B801="DESCARTE",B801="DEVOLUÇÃO"),"DESCARTE/DEVOLUÇÃO",IF(AND(D801="",K801&lt;&gt;""),"SEM LOTE",IF(AND(Q801&lt;&gt;"",Q801&gt;=Parametros!$B$11),"PARADO/SEM GIRO","OK"))))))))))</f>
        <v>OK</v>
      </c>
      <c r="T801" s="29" t="str">
        <f aca="false">IF(AND($S801="PARADO/SEM GIRO",$K801="KG",OR(Painel!$B$5="(Todos)",A801=Painel!$B$5)*OR(Painel!$E$5="(Todos)",P801=Painel!$E$5)),$J801+ROW()/10000000,"")</f>
        <v/>
      </c>
      <c r="U801" s="29" t="str">
        <f aca="false">IF(AND($S801="VENCIDO",$K801="KG",OR(Painel!$B$5="(Todos)",A801=Painel!$B$5)*OR(Painel!$E$5="(Todos)",P801=Painel!$E$5)),$J801+ROW()/10000000,"")</f>
        <v/>
      </c>
    </row>
    <row r="802" customFormat="false" ht="15" hidden="false" customHeight="false" outlineLevel="0" collapsed="false">
      <c r="A802" s="29" t="s">
        <v>53</v>
      </c>
      <c r="B802" s="29" t="s">
        <v>1378</v>
      </c>
      <c r="C802" s="29" t="s">
        <v>801</v>
      </c>
      <c r="D802" s="29" t="s">
        <v>802</v>
      </c>
      <c r="E802" s="29" t="n">
        <v>1</v>
      </c>
      <c r="F802" s="29"/>
      <c r="G802" s="29" t="s">
        <v>1379</v>
      </c>
      <c r="H802" s="30" t="n">
        <v>1108.8</v>
      </c>
      <c r="I802" s="31" t="n">
        <v>46275</v>
      </c>
      <c r="J802" s="30" t="n">
        <v>1108.8</v>
      </c>
      <c r="K802" s="29" t="s">
        <v>120</v>
      </c>
      <c r="L802" s="29" t="s">
        <v>121</v>
      </c>
      <c r="M802" s="29"/>
      <c r="N802" s="29" t="s">
        <v>122</v>
      </c>
      <c r="O802" s="31" t="n">
        <v>46812</v>
      </c>
      <c r="P802" s="29" t="s">
        <v>123</v>
      </c>
      <c r="Q802" s="29" t="n">
        <f aca="false">IFERROR(VALUE(L802),"")</f>
        <v>10</v>
      </c>
      <c r="R802" s="29" t="n">
        <f aca="true">IF(O802="","",O802-TODAY())</f>
        <v>527</v>
      </c>
      <c r="S802" s="29" t="str">
        <f aca="false">IF(C802="&lt;&lt; vazio &gt;&gt;","VAZIA",IF(AND(O802&lt;&gt;"",R802&lt;0),"VENCIDO",IF(AND(O802&lt;&gt;"",R802&lt;=Parametros!$B$10),"PRÓX. VENCIMENTO",IF(F802="Q","QUALIDADE",IF(F802="S","BLOQUEADO",IF(F802="R","RESTRITO/DEVOLUÇÃO",IF(OR(N802="QUAR",N802="QRES"),"QUARENTENA",IF(OR(B802="DESCARTE",B802="DEVOLUÇÃO"),"DESCARTE/DEVOLUÇÃO",IF(AND(D802="",K802&lt;&gt;""),"SEM LOTE",IF(AND(Q802&lt;&gt;"",Q802&gt;=Parametros!$B$11),"PARADO/SEM GIRO","OK"))))))))))</f>
        <v>OK</v>
      </c>
      <c r="T802" s="29" t="str">
        <f aca="false">IF(AND($S802="PARADO/SEM GIRO",$K802="KG",OR(Painel!$B$5="(Todos)",A802=Painel!$B$5)*OR(Painel!$E$5="(Todos)",P802=Painel!$E$5)),$J802+ROW()/10000000,"")</f>
        <v/>
      </c>
      <c r="U802" s="29" t="str">
        <f aca="false">IF(AND($S802="VENCIDO",$K802="KG",OR(Painel!$B$5="(Todos)",A802=Painel!$B$5)*OR(Painel!$E$5="(Todos)",P802=Painel!$E$5)),$J802+ROW()/10000000,"")</f>
        <v/>
      </c>
    </row>
    <row r="803" customFormat="false" ht="15" hidden="false" customHeight="false" outlineLevel="0" collapsed="false">
      <c r="A803" s="29" t="s">
        <v>53</v>
      </c>
      <c r="B803" s="29" t="s">
        <v>1380</v>
      </c>
      <c r="C803" s="29" t="s">
        <v>1381</v>
      </c>
      <c r="D803" s="29" t="s">
        <v>1382</v>
      </c>
      <c r="E803" s="29" t="n">
        <v>1</v>
      </c>
      <c r="F803" s="29"/>
      <c r="G803" s="29" t="s">
        <v>1383</v>
      </c>
      <c r="H803" s="30" t="n">
        <v>800</v>
      </c>
      <c r="I803" s="31" t="n">
        <v>46282</v>
      </c>
      <c r="J803" s="30" t="n">
        <v>800</v>
      </c>
      <c r="K803" s="29" t="s">
        <v>120</v>
      </c>
      <c r="L803" s="29" t="s">
        <v>400</v>
      </c>
      <c r="M803" s="29"/>
      <c r="N803" s="29" t="s">
        <v>122</v>
      </c>
      <c r="O803" s="31" t="n">
        <v>46590</v>
      </c>
      <c r="P803" s="29" t="s">
        <v>123</v>
      </c>
      <c r="Q803" s="29" t="n">
        <f aca="false">IFERROR(VALUE(L803),"")</f>
        <v>3</v>
      </c>
      <c r="R803" s="29" t="n">
        <f aca="true">IF(O803="","",O803-TODAY())</f>
        <v>305</v>
      </c>
      <c r="S803" s="29" t="str">
        <f aca="false">IF(C803="&lt;&lt; vazio &gt;&gt;","VAZIA",IF(AND(O803&lt;&gt;"",R803&lt;0),"VENCIDO",IF(AND(O803&lt;&gt;"",R803&lt;=Parametros!$B$10),"PRÓX. VENCIMENTO",IF(F803="Q","QUALIDADE",IF(F803="S","BLOQUEADO",IF(F803="R","RESTRITO/DEVOLUÇÃO",IF(OR(N803="QUAR",N803="QRES"),"QUARENTENA",IF(OR(B803="DESCARTE",B803="DEVOLUÇÃO"),"DESCARTE/DEVOLUÇÃO",IF(AND(D803="",K803&lt;&gt;""),"SEM LOTE",IF(AND(Q803&lt;&gt;"",Q803&gt;=Parametros!$B$11),"PARADO/SEM GIRO","OK"))))))))))</f>
        <v>OK</v>
      </c>
      <c r="T803" s="29" t="str">
        <f aca="false">IF(AND($S803="PARADO/SEM GIRO",$K803="KG",OR(Painel!$B$5="(Todos)",A803=Painel!$B$5)*OR(Painel!$E$5="(Todos)",P803=Painel!$E$5)),$J803+ROW()/10000000,"")</f>
        <v/>
      </c>
      <c r="U803" s="29" t="str">
        <f aca="false">IF(AND($S803="VENCIDO",$K803="KG",OR(Painel!$B$5="(Todos)",A803=Painel!$B$5)*OR(Painel!$E$5="(Todos)",P803=Painel!$E$5)),$J803+ROW()/10000000,"")</f>
        <v/>
      </c>
    </row>
    <row r="804" customFormat="false" ht="15" hidden="false" customHeight="false" outlineLevel="0" collapsed="false">
      <c r="A804" s="29" t="s">
        <v>53</v>
      </c>
      <c r="B804" s="29" t="s">
        <v>1384</v>
      </c>
      <c r="C804" s="29" t="s">
        <v>662</v>
      </c>
      <c r="D804" s="29" t="s">
        <v>1080</v>
      </c>
      <c r="E804" s="29" t="n">
        <v>1</v>
      </c>
      <c r="F804" s="29"/>
      <c r="G804" s="29" t="s">
        <v>1385</v>
      </c>
      <c r="H804" s="30" t="n">
        <v>1000</v>
      </c>
      <c r="I804" s="31" t="n">
        <v>46274</v>
      </c>
      <c r="J804" s="30" t="n">
        <v>1000</v>
      </c>
      <c r="K804" s="29" t="s">
        <v>120</v>
      </c>
      <c r="L804" s="29" t="s">
        <v>138</v>
      </c>
      <c r="M804" s="29"/>
      <c r="N804" s="29" t="s">
        <v>122</v>
      </c>
      <c r="O804" s="31" t="n">
        <v>46817</v>
      </c>
      <c r="P804" s="29" t="s">
        <v>123</v>
      </c>
      <c r="Q804" s="29" t="n">
        <f aca="false">IFERROR(VALUE(L804),"")</f>
        <v>11</v>
      </c>
      <c r="R804" s="29" t="n">
        <f aca="true">IF(O804="","",O804-TODAY())</f>
        <v>532</v>
      </c>
      <c r="S804" s="29" t="str">
        <f aca="false">IF(C804="&lt;&lt; vazio &gt;&gt;","VAZIA",IF(AND(O804&lt;&gt;"",R804&lt;0),"VENCIDO",IF(AND(O804&lt;&gt;"",R804&lt;=Parametros!$B$10),"PRÓX. VENCIMENTO",IF(F804="Q","QUALIDADE",IF(F804="S","BLOQUEADO",IF(F804="R","RESTRITO/DEVOLUÇÃO",IF(OR(N804="QUAR",N804="QRES"),"QUARENTENA",IF(OR(B804="DESCARTE",B804="DEVOLUÇÃO"),"DESCARTE/DEVOLUÇÃO",IF(AND(D804="",K804&lt;&gt;""),"SEM LOTE",IF(AND(Q804&lt;&gt;"",Q804&gt;=Parametros!$B$11),"PARADO/SEM GIRO","OK"))))))))))</f>
        <v>OK</v>
      </c>
      <c r="T804" s="29" t="str">
        <f aca="false">IF(AND($S804="PARADO/SEM GIRO",$K804="KG",OR(Painel!$B$5="(Todos)",A804=Painel!$B$5)*OR(Painel!$E$5="(Todos)",P804=Painel!$E$5)),$J804+ROW()/10000000,"")</f>
        <v/>
      </c>
      <c r="U804" s="29" t="str">
        <f aca="false">IF(AND($S804="VENCIDO",$K804="KG",OR(Painel!$B$5="(Todos)",A804=Painel!$B$5)*OR(Painel!$E$5="(Todos)",P804=Painel!$E$5)),$J804+ROW()/10000000,"")</f>
        <v/>
      </c>
    </row>
    <row r="805" customFormat="false" ht="15" hidden="false" customHeight="false" outlineLevel="0" collapsed="false">
      <c r="A805" s="29" t="s">
        <v>53</v>
      </c>
      <c r="B805" s="29" t="s">
        <v>1386</v>
      </c>
      <c r="C805" s="29" t="s">
        <v>308</v>
      </c>
      <c r="D805" s="29" t="s">
        <v>730</v>
      </c>
      <c r="E805" s="29" t="n">
        <v>1</v>
      </c>
      <c r="F805" s="29"/>
      <c r="G805" s="29" t="s">
        <v>1387</v>
      </c>
      <c r="H805" s="30" t="n">
        <v>315</v>
      </c>
      <c r="I805" s="31" t="n">
        <v>46276</v>
      </c>
      <c r="J805" s="30" t="n">
        <v>315</v>
      </c>
      <c r="K805" s="29" t="s">
        <v>120</v>
      </c>
      <c r="L805" s="29" t="s">
        <v>133</v>
      </c>
      <c r="M805" s="29"/>
      <c r="N805" s="29" t="s">
        <v>122</v>
      </c>
      <c r="O805" s="31" t="n">
        <v>46817</v>
      </c>
      <c r="P805" s="29" t="s">
        <v>123</v>
      </c>
      <c r="Q805" s="29" t="n">
        <f aca="false">IFERROR(VALUE(L805),"")</f>
        <v>9</v>
      </c>
      <c r="R805" s="29" t="n">
        <f aca="true">IF(O805="","",O805-TODAY())</f>
        <v>532</v>
      </c>
      <c r="S805" s="29" t="str">
        <f aca="false">IF(C805="&lt;&lt; vazio &gt;&gt;","VAZIA",IF(AND(O805&lt;&gt;"",R805&lt;0),"VENCIDO",IF(AND(O805&lt;&gt;"",R805&lt;=Parametros!$B$10),"PRÓX. VENCIMENTO",IF(F805="Q","QUALIDADE",IF(F805="S","BLOQUEADO",IF(F805="R","RESTRITO/DEVOLUÇÃO",IF(OR(N805="QUAR",N805="QRES"),"QUARENTENA",IF(OR(B805="DESCARTE",B805="DEVOLUÇÃO"),"DESCARTE/DEVOLUÇÃO",IF(AND(D805="",K805&lt;&gt;""),"SEM LOTE",IF(AND(Q805&lt;&gt;"",Q805&gt;=Parametros!$B$11),"PARADO/SEM GIRO","OK"))))))))))</f>
        <v>OK</v>
      </c>
      <c r="T805" s="29" t="str">
        <f aca="false">IF(AND($S805="PARADO/SEM GIRO",$K805="KG",OR(Painel!$B$5="(Todos)",A805=Painel!$B$5)*OR(Painel!$E$5="(Todos)",P805=Painel!$E$5)),$J805+ROW()/10000000,"")</f>
        <v/>
      </c>
      <c r="U805" s="29" t="str">
        <f aca="false">IF(AND($S805="VENCIDO",$K805="KG",OR(Painel!$B$5="(Todos)",A805=Painel!$B$5)*OR(Painel!$E$5="(Todos)",P805=Painel!$E$5)),$J805+ROW()/10000000,"")</f>
        <v/>
      </c>
    </row>
    <row r="806" customFormat="false" ht="15" hidden="false" customHeight="false" outlineLevel="0" collapsed="false">
      <c r="A806" s="29" t="s">
        <v>53</v>
      </c>
      <c r="B806" s="29" t="s">
        <v>1388</v>
      </c>
      <c r="C806" s="29" t="s">
        <v>308</v>
      </c>
      <c r="D806" s="29" t="s">
        <v>461</v>
      </c>
      <c r="E806" s="29" t="n">
        <v>1</v>
      </c>
      <c r="F806" s="29"/>
      <c r="G806" s="29" t="s">
        <v>1389</v>
      </c>
      <c r="H806" s="30" t="n">
        <v>315</v>
      </c>
      <c r="I806" s="31" t="n">
        <v>46280</v>
      </c>
      <c r="J806" s="30" t="n">
        <v>315</v>
      </c>
      <c r="K806" s="29" t="s">
        <v>120</v>
      </c>
      <c r="L806" s="29" t="s">
        <v>144</v>
      </c>
      <c r="M806" s="29"/>
      <c r="N806" s="29" t="s">
        <v>122</v>
      </c>
      <c r="O806" s="31" t="n">
        <v>46818</v>
      </c>
      <c r="P806" s="29" t="s">
        <v>123</v>
      </c>
      <c r="Q806" s="29" t="n">
        <f aca="false">IFERROR(VALUE(L806),"")</f>
        <v>5</v>
      </c>
      <c r="R806" s="29" t="n">
        <f aca="true">IF(O806="","",O806-TODAY())</f>
        <v>533</v>
      </c>
      <c r="S806" s="29" t="str">
        <f aca="false">IF(C806="&lt;&lt; vazio &gt;&gt;","VAZIA",IF(AND(O806&lt;&gt;"",R806&lt;0),"VENCIDO",IF(AND(O806&lt;&gt;"",R806&lt;=Parametros!$B$10),"PRÓX. VENCIMENTO",IF(F806="Q","QUALIDADE",IF(F806="S","BLOQUEADO",IF(F806="R","RESTRITO/DEVOLUÇÃO",IF(OR(N806="QUAR",N806="QRES"),"QUARENTENA",IF(OR(B806="DESCARTE",B806="DEVOLUÇÃO"),"DESCARTE/DEVOLUÇÃO",IF(AND(D806="",K806&lt;&gt;""),"SEM LOTE",IF(AND(Q806&lt;&gt;"",Q806&gt;=Parametros!$B$11),"PARADO/SEM GIRO","OK"))))))))))</f>
        <v>OK</v>
      </c>
      <c r="T806" s="29" t="str">
        <f aca="false">IF(AND($S806="PARADO/SEM GIRO",$K806="KG",OR(Painel!$B$5="(Todos)",A806=Painel!$B$5)*OR(Painel!$E$5="(Todos)",P806=Painel!$E$5)),$J806+ROW()/10000000,"")</f>
        <v/>
      </c>
      <c r="U806" s="29" t="str">
        <f aca="false">IF(AND($S806="VENCIDO",$K806="KG",OR(Painel!$B$5="(Todos)",A806=Painel!$B$5)*OR(Painel!$E$5="(Todos)",P806=Painel!$E$5)),$J806+ROW()/10000000,"")</f>
        <v/>
      </c>
    </row>
    <row r="807" customFormat="false" ht="15" hidden="false" customHeight="false" outlineLevel="0" collapsed="false">
      <c r="A807" s="29" t="s">
        <v>53</v>
      </c>
      <c r="B807" s="29" t="s">
        <v>1390</v>
      </c>
      <c r="C807" s="29" t="s">
        <v>917</v>
      </c>
      <c r="D807" s="29" t="s">
        <v>1391</v>
      </c>
      <c r="E807" s="29" t="n">
        <v>1</v>
      </c>
      <c r="F807" s="29"/>
      <c r="G807" s="29" t="s">
        <v>1392</v>
      </c>
      <c r="H807" s="30" t="n">
        <v>800</v>
      </c>
      <c r="I807" s="31" t="n">
        <v>46273</v>
      </c>
      <c r="J807" s="30" t="n">
        <v>800</v>
      </c>
      <c r="K807" s="29" t="s">
        <v>120</v>
      </c>
      <c r="L807" s="29" t="s">
        <v>149</v>
      </c>
      <c r="M807" s="29"/>
      <c r="N807" s="29" t="s">
        <v>122</v>
      </c>
      <c r="O807" s="31" t="n">
        <v>46808</v>
      </c>
      <c r="P807" s="29" t="s">
        <v>123</v>
      </c>
      <c r="Q807" s="29" t="n">
        <f aca="false">IFERROR(VALUE(L807),"")</f>
        <v>12</v>
      </c>
      <c r="R807" s="29" t="n">
        <f aca="true">IF(O807="","",O807-TODAY())</f>
        <v>523</v>
      </c>
      <c r="S807" s="29" t="str">
        <f aca="false">IF(C807="&lt;&lt; vazio &gt;&gt;","VAZIA",IF(AND(O807&lt;&gt;"",R807&lt;0),"VENCIDO",IF(AND(O807&lt;&gt;"",R807&lt;=Parametros!$B$10),"PRÓX. VENCIMENTO",IF(F807="Q","QUALIDADE",IF(F807="S","BLOQUEADO",IF(F807="R","RESTRITO/DEVOLUÇÃO",IF(OR(N807="QUAR",N807="QRES"),"QUARENTENA",IF(OR(B807="DESCARTE",B807="DEVOLUÇÃO"),"DESCARTE/DEVOLUÇÃO",IF(AND(D807="",K807&lt;&gt;""),"SEM LOTE",IF(AND(Q807&lt;&gt;"",Q807&gt;=Parametros!$B$11),"PARADO/SEM GIRO","OK"))))))))))</f>
        <v>OK</v>
      </c>
      <c r="T807" s="29" t="str">
        <f aca="false">IF(AND($S807="PARADO/SEM GIRO",$K807="KG",OR(Painel!$B$5="(Todos)",A807=Painel!$B$5)*OR(Painel!$E$5="(Todos)",P807=Painel!$E$5)),$J807+ROW()/10000000,"")</f>
        <v/>
      </c>
      <c r="U807" s="29" t="str">
        <f aca="false">IF(AND($S807="VENCIDO",$K807="KG",OR(Painel!$B$5="(Todos)",A807=Painel!$B$5)*OR(Painel!$E$5="(Todos)",P807=Painel!$E$5)),$J807+ROW()/10000000,"")</f>
        <v/>
      </c>
    </row>
    <row r="808" customFormat="false" ht="15" hidden="false" customHeight="false" outlineLevel="0" collapsed="false">
      <c r="A808" s="29" t="s">
        <v>53</v>
      </c>
      <c r="B808" s="29" t="s">
        <v>1393</v>
      </c>
      <c r="C808" s="29" t="s">
        <v>785</v>
      </c>
      <c r="D808" s="29" t="s">
        <v>841</v>
      </c>
      <c r="E808" s="29" t="n">
        <v>1</v>
      </c>
      <c r="F808" s="29"/>
      <c r="G808" s="29" t="s">
        <v>1394</v>
      </c>
      <c r="H808" s="30" t="n">
        <v>1000</v>
      </c>
      <c r="I808" s="31" t="n">
        <v>46282</v>
      </c>
      <c r="J808" s="30" t="n">
        <v>1000</v>
      </c>
      <c r="K808" s="29" t="s">
        <v>120</v>
      </c>
      <c r="L808" s="29" t="s">
        <v>400</v>
      </c>
      <c r="M808" s="29"/>
      <c r="N808" s="29" t="s">
        <v>122</v>
      </c>
      <c r="O808" s="31" t="n">
        <v>46825</v>
      </c>
      <c r="P808" s="29" t="s">
        <v>123</v>
      </c>
      <c r="Q808" s="29" t="n">
        <f aca="false">IFERROR(VALUE(L808),"")</f>
        <v>3</v>
      </c>
      <c r="R808" s="29" t="n">
        <f aca="true">IF(O808="","",O808-TODAY())</f>
        <v>540</v>
      </c>
      <c r="S808" s="29" t="str">
        <f aca="false">IF(C808="&lt;&lt; vazio &gt;&gt;","VAZIA",IF(AND(O808&lt;&gt;"",R808&lt;0),"VENCIDO",IF(AND(O808&lt;&gt;"",R808&lt;=Parametros!$B$10),"PRÓX. VENCIMENTO",IF(F808="Q","QUALIDADE",IF(F808="S","BLOQUEADO",IF(F808="R","RESTRITO/DEVOLUÇÃO",IF(OR(N808="QUAR",N808="QRES"),"QUARENTENA",IF(OR(B808="DESCARTE",B808="DEVOLUÇÃO"),"DESCARTE/DEVOLUÇÃO",IF(AND(D808="",K808&lt;&gt;""),"SEM LOTE",IF(AND(Q808&lt;&gt;"",Q808&gt;=Parametros!$B$11),"PARADO/SEM GIRO","OK"))))))))))</f>
        <v>OK</v>
      </c>
      <c r="T808" s="29" t="str">
        <f aca="false">IF(AND($S808="PARADO/SEM GIRO",$K808="KG",OR(Painel!$B$5="(Todos)",A808=Painel!$B$5)*OR(Painel!$E$5="(Todos)",P808=Painel!$E$5)),$J808+ROW()/10000000,"")</f>
        <v/>
      </c>
      <c r="U808" s="29" t="str">
        <f aca="false">IF(AND($S808="VENCIDO",$K808="KG",OR(Painel!$B$5="(Todos)",A808=Painel!$B$5)*OR(Painel!$E$5="(Todos)",P808=Painel!$E$5)),$J808+ROW()/10000000,"")</f>
        <v/>
      </c>
    </row>
    <row r="809" customFormat="false" ht="15" hidden="false" customHeight="false" outlineLevel="0" collapsed="false">
      <c r="A809" s="29" t="s">
        <v>53</v>
      </c>
      <c r="B809" s="29" t="s">
        <v>1395</v>
      </c>
      <c r="C809" s="29" t="s">
        <v>308</v>
      </c>
      <c r="D809" s="29" t="s">
        <v>730</v>
      </c>
      <c r="E809" s="29" t="n">
        <v>1</v>
      </c>
      <c r="F809" s="29"/>
      <c r="G809" s="29" t="s">
        <v>1396</v>
      </c>
      <c r="H809" s="30" t="n">
        <v>315</v>
      </c>
      <c r="I809" s="31" t="n">
        <v>46276</v>
      </c>
      <c r="J809" s="30" t="n">
        <v>315</v>
      </c>
      <c r="K809" s="29" t="s">
        <v>120</v>
      </c>
      <c r="L809" s="29" t="s">
        <v>133</v>
      </c>
      <c r="M809" s="29"/>
      <c r="N809" s="29" t="s">
        <v>122</v>
      </c>
      <c r="O809" s="31" t="n">
        <v>46817</v>
      </c>
      <c r="P809" s="29" t="s">
        <v>123</v>
      </c>
      <c r="Q809" s="29" t="n">
        <f aca="false">IFERROR(VALUE(L809),"")</f>
        <v>9</v>
      </c>
      <c r="R809" s="29" t="n">
        <f aca="true">IF(O809="","",O809-TODAY())</f>
        <v>532</v>
      </c>
      <c r="S809" s="29" t="str">
        <f aca="false">IF(C809="&lt;&lt; vazio &gt;&gt;","VAZIA",IF(AND(O809&lt;&gt;"",R809&lt;0),"VENCIDO",IF(AND(O809&lt;&gt;"",R809&lt;=Parametros!$B$10),"PRÓX. VENCIMENTO",IF(F809="Q","QUALIDADE",IF(F809="S","BLOQUEADO",IF(F809="R","RESTRITO/DEVOLUÇÃO",IF(OR(N809="QUAR",N809="QRES"),"QUARENTENA",IF(OR(B809="DESCARTE",B809="DEVOLUÇÃO"),"DESCARTE/DEVOLUÇÃO",IF(AND(D809="",K809&lt;&gt;""),"SEM LOTE",IF(AND(Q809&lt;&gt;"",Q809&gt;=Parametros!$B$11),"PARADO/SEM GIRO","OK"))))))))))</f>
        <v>OK</v>
      </c>
      <c r="T809" s="29" t="str">
        <f aca="false">IF(AND($S809="PARADO/SEM GIRO",$K809="KG",OR(Painel!$B$5="(Todos)",A809=Painel!$B$5)*OR(Painel!$E$5="(Todos)",P809=Painel!$E$5)),$J809+ROW()/10000000,"")</f>
        <v/>
      </c>
      <c r="U809" s="29" t="str">
        <f aca="false">IF(AND($S809="VENCIDO",$K809="KG",OR(Painel!$B$5="(Todos)",A809=Painel!$B$5)*OR(Painel!$E$5="(Todos)",P809=Painel!$E$5)),$J809+ROW()/10000000,"")</f>
        <v/>
      </c>
    </row>
    <row r="810" customFormat="false" ht="15" hidden="false" customHeight="false" outlineLevel="0" collapsed="false">
      <c r="A810" s="29" t="s">
        <v>53</v>
      </c>
      <c r="B810" s="29" t="s">
        <v>1397</v>
      </c>
      <c r="C810" s="29" t="s">
        <v>135</v>
      </c>
      <c r="D810" s="29" t="s">
        <v>572</v>
      </c>
      <c r="E810" s="29" t="n">
        <v>1</v>
      </c>
      <c r="F810" s="29"/>
      <c r="G810" s="29" t="s">
        <v>1398</v>
      </c>
      <c r="H810" s="30" t="n">
        <v>626.2</v>
      </c>
      <c r="I810" s="31" t="n">
        <v>46280</v>
      </c>
      <c r="J810" s="30" t="n">
        <v>626.2</v>
      </c>
      <c r="K810" s="29" t="s">
        <v>120</v>
      </c>
      <c r="L810" s="29" t="s">
        <v>144</v>
      </c>
      <c r="M810" s="29"/>
      <c r="N810" s="29" t="s">
        <v>122</v>
      </c>
      <c r="O810" s="31" t="n">
        <v>46639</v>
      </c>
      <c r="P810" s="29" t="s">
        <v>123</v>
      </c>
      <c r="Q810" s="29" t="n">
        <f aca="false">IFERROR(VALUE(L810),"")</f>
        <v>5</v>
      </c>
      <c r="R810" s="29" t="n">
        <f aca="true">IF(O810="","",O810-TODAY())</f>
        <v>354</v>
      </c>
      <c r="S810" s="29" t="str">
        <f aca="false">IF(C810="&lt;&lt; vazio &gt;&gt;","VAZIA",IF(AND(O810&lt;&gt;"",R810&lt;0),"VENCIDO",IF(AND(O810&lt;&gt;"",R810&lt;=Parametros!$B$10),"PRÓX. VENCIMENTO",IF(F810="Q","QUALIDADE",IF(F810="S","BLOQUEADO",IF(F810="R","RESTRITO/DEVOLUÇÃO",IF(OR(N810="QUAR",N810="QRES"),"QUARENTENA",IF(OR(B810="DESCARTE",B810="DEVOLUÇÃO"),"DESCARTE/DEVOLUÇÃO",IF(AND(D810="",K810&lt;&gt;""),"SEM LOTE",IF(AND(Q810&lt;&gt;"",Q810&gt;=Parametros!$B$11),"PARADO/SEM GIRO","OK"))))))))))</f>
        <v>OK</v>
      </c>
      <c r="T810" s="29" t="str">
        <f aca="false">IF(AND($S810="PARADO/SEM GIRO",$K810="KG",OR(Painel!$B$5="(Todos)",A810=Painel!$B$5)*OR(Painel!$E$5="(Todos)",P810=Painel!$E$5)),$J810+ROW()/10000000,"")</f>
        <v/>
      </c>
      <c r="U810" s="29" t="str">
        <f aca="false">IF(AND($S810="VENCIDO",$K810="KG",OR(Painel!$B$5="(Todos)",A810=Painel!$B$5)*OR(Painel!$E$5="(Todos)",P810=Painel!$E$5)),$J810+ROW()/10000000,"")</f>
        <v/>
      </c>
    </row>
    <row r="811" customFormat="false" ht="15" hidden="false" customHeight="false" outlineLevel="0" collapsed="false">
      <c r="A811" s="29" t="s">
        <v>53</v>
      </c>
      <c r="B811" s="29" t="s">
        <v>1399</v>
      </c>
      <c r="C811" s="29" t="s">
        <v>250</v>
      </c>
      <c r="D811" s="29" t="s">
        <v>727</v>
      </c>
      <c r="E811" s="29" t="n">
        <v>1</v>
      </c>
      <c r="F811" s="29"/>
      <c r="G811" s="29" t="s">
        <v>1400</v>
      </c>
      <c r="H811" s="30" t="n">
        <v>1000</v>
      </c>
      <c r="I811" s="31" t="n">
        <v>46274</v>
      </c>
      <c r="J811" s="30" t="n">
        <v>1000</v>
      </c>
      <c r="K811" s="29" t="s">
        <v>120</v>
      </c>
      <c r="L811" s="29" t="s">
        <v>138</v>
      </c>
      <c r="M811" s="29"/>
      <c r="N811" s="29" t="s">
        <v>122</v>
      </c>
      <c r="O811" s="31" t="n">
        <v>46817</v>
      </c>
      <c r="P811" s="29" t="s">
        <v>123</v>
      </c>
      <c r="Q811" s="29" t="n">
        <f aca="false">IFERROR(VALUE(L811),"")</f>
        <v>11</v>
      </c>
      <c r="R811" s="29" t="n">
        <f aca="true">IF(O811="","",O811-TODAY())</f>
        <v>532</v>
      </c>
      <c r="S811" s="29" t="str">
        <f aca="false">IF(C811="&lt;&lt; vazio &gt;&gt;","VAZIA",IF(AND(O811&lt;&gt;"",R811&lt;0),"VENCIDO",IF(AND(O811&lt;&gt;"",R811&lt;=Parametros!$B$10),"PRÓX. VENCIMENTO",IF(F811="Q","QUALIDADE",IF(F811="S","BLOQUEADO",IF(F811="R","RESTRITO/DEVOLUÇÃO",IF(OR(N811="QUAR",N811="QRES"),"QUARENTENA",IF(OR(B811="DESCARTE",B811="DEVOLUÇÃO"),"DESCARTE/DEVOLUÇÃO",IF(AND(D811="",K811&lt;&gt;""),"SEM LOTE",IF(AND(Q811&lt;&gt;"",Q811&gt;=Parametros!$B$11),"PARADO/SEM GIRO","OK"))))))))))</f>
        <v>OK</v>
      </c>
      <c r="T811" s="29" t="str">
        <f aca="false">IF(AND($S811="PARADO/SEM GIRO",$K811="KG",OR(Painel!$B$5="(Todos)",A811=Painel!$B$5)*OR(Painel!$E$5="(Todos)",P811=Painel!$E$5)),$J811+ROW()/10000000,"")</f>
        <v/>
      </c>
      <c r="U811" s="29" t="str">
        <f aca="false">IF(AND($S811="VENCIDO",$K811="KG",OR(Painel!$B$5="(Todos)",A811=Painel!$B$5)*OR(Painel!$E$5="(Todos)",P811=Painel!$E$5)),$J811+ROW()/10000000,"")</f>
        <v/>
      </c>
    </row>
    <row r="812" customFormat="false" ht="15" hidden="false" customHeight="false" outlineLevel="0" collapsed="false">
      <c r="A812" s="29" t="s">
        <v>53</v>
      </c>
      <c r="B812" s="29" t="s">
        <v>1401</v>
      </c>
      <c r="C812" s="29" t="s">
        <v>250</v>
      </c>
      <c r="D812" s="29" t="s">
        <v>719</v>
      </c>
      <c r="E812" s="29" t="n">
        <v>1</v>
      </c>
      <c r="F812" s="29"/>
      <c r="G812" s="29" t="s">
        <v>1402</v>
      </c>
      <c r="H812" s="30" t="n">
        <v>1000</v>
      </c>
      <c r="I812" s="31" t="n">
        <v>46280</v>
      </c>
      <c r="J812" s="30" t="n">
        <v>1000</v>
      </c>
      <c r="K812" s="29" t="s">
        <v>120</v>
      </c>
      <c r="L812" s="29" t="s">
        <v>144</v>
      </c>
      <c r="M812" s="29"/>
      <c r="N812" s="29" t="s">
        <v>122</v>
      </c>
      <c r="O812" s="31" t="n">
        <v>46817</v>
      </c>
      <c r="P812" s="29" t="s">
        <v>123</v>
      </c>
      <c r="Q812" s="29" t="n">
        <f aca="false">IFERROR(VALUE(L812),"")</f>
        <v>5</v>
      </c>
      <c r="R812" s="29" t="n">
        <f aca="true">IF(O812="","",O812-TODAY())</f>
        <v>532</v>
      </c>
      <c r="S812" s="29" t="str">
        <f aca="false">IF(C812="&lt;&lt; vazio &gt;&gt;","VAZIA",IF(AND(O812&lt;&gt;"",R812&lt;0),"VENCIDO",IF(AND(O812&lt;&gt;"",R812&lt;=Parametros!$B$10),"PRÓX. VENCIMENTO",IF(F812="Q","QUALIDADE",IF(F812="S","BLOQUEADO",IF(F812="R","RESTRITO/DEVOLUÇÃO",IF(OR(N812="QUAR",N812="QRES"),"QUARENTENA",IF(OR(B812="DESCARTE",B812="DEVOLUÇÃO"),"DESCARTE/DEVOLUÇÃO",IF(AND(D812="",K812&lt;&gt;""),"SEM LOTE",IF(AND(Q812&lt;&gt;"",Q812&gt;=Parametros!$B$11),"PARADO/SEM GIRO","OK"))))))))))</f>
        <v>OK</v>
      </c>
      <c r="T812" s="29" t="str">
        <f aca="false">IF(AND($S812="PARADO/SEM GIRO",$K812="KG",OR(Painel!$B$5="(Todos)",A812=Painel!$B$5)*OR(Painel!$E$5="(Todos)",P812=Painel!$E$5)),$J812+ROW()/10000000,"")</f>
        <v/>
      </c>
      <c r="U812" s="29" t="str">
        <f aca="false">IF(AND($S812="VENCIDO",$K812="KG",OR(Painel!$B$5="(Todos)",A812=Painel!$B$5)*OR(Painel!$E$5="(Todos)",P812=Painel!$E$5)),$J812+ROW()/10000000,"")</f>
        <v/>
      </c>
    </row>
    <row r="813" customFormat="false" ht="15" hidden="false" customHeight="false" outlineLevel="0" collapsed="false">
      <c r="A813" s="29" t="s">
        <v>53</v>
      </c>
      <c r="B813" s="29" t="s">
        <v>1403</v>
      </c>
      <c r="C813" s="29" t="s">
        <v>662</v>
      </c>
      <c r="D813" s="29" t="s">
        <v>1080</v>
      </c>
      <c r="E813" s="29" t="n">
        <v>1</v>
      </c>
      <c r="F813" s="29"/>
      <c r="G813" s="29" t="s">
        <v>1404</v>
      </c>
      <c r="H813" s="30" t="n">
        <v>1000</v>
      </c>
      <c r="I813" s="31" t="n">
        <v>46274</v>
      </c>
      <c r="J813" s="30" t="n">
        <v>1000</v>
      </c>
      <c r="K813" s="29" t="s">
        <v>120</v>
      </c>
      <c r="L813" s="29" t="s">
        <v>138</v>
      </c>
      <c r="M813" s="29"/>
      <c r="N813" s="29" t="s">
        <v>122</v>
      </c>
      <c r="O813" s="31" t="n">
        <v>46817</v>
      </c>
      <c r="P813" s="29" t="s">
        <v>123</v>
      </c>
      <c r="Q813" s="29" t="n">
        <f aca="false">IFERROR(VALUE(L813),"")</f>
        <v>11</v>
      </c>
      <c r="R813" s="29" t="n">
        <f aca="true">IF(O813="","",O813-TODAY())</f>
        <v>532</v>
      </c>
      <c r="S813" s="29" t="str">
        <f aca="false">IF(C813="&lt;&lt; vazio &gt;&gt;","VAZIA",IF(AND(O813&lt;&gt;"",R813&lt;0),"VENCIDO",IF(AND(O813&lt;&gt;"",R813&lt;=Parametros!$B$10),"PRÓX. VENCIMENTO",IF(F813="Q","QUALIDADE",IF(F813="S","BLOQUEADO",IF(F813="R","RESTRITO/DEVOLUÇÃO",IF(OR(N813="QUAR",N813="QRES"),"QUARENTENA",IF(OR(B813="DESCARTE",B813="DEVOLUÇÃO"),"DESCARTE/DEVOLUÇÃO",IF(AND(D813="",K813&lt;&gt;""),"SEM LOTE",IF(AND(Q813&lt;&gt;"",Q813&gt;=Parametros!$B$11),"PARADO/SEM GIRO","OK"))))))))))</f>
        <v>OK</v>
      </c>
      <c r="T813" s="29" t="str">
        <f aca="false">IF(AND($S813="PARADO/SEM GIRO",$K813="KG",OR(Painel!$B$5="(Todos)",A813=Painel!$B$5)*OR(Painel!$E$5="(Todos)",P813=Painel!$E$5)),$J813+ROW()/10000000,"")</f>
        <v/>
      </c>
      <c r="U813" s="29" t="str">
        <f aca="false">IF(AND($S813="VENCIDO",$K813="KG",OR(Painel!$B$5="(Todos)",A813=Painel!$B$5)*OR(Painel!$E$5="(Todos)",P813=Painel!$E$5)),$J813+ROW()/10000000,"")</f>
        <v/>
      </c>
    </row>
    <row r="814" customFormat="false" ht="15" hidden="false" customHeight="false" outlineLevel="0" collapsed="false">
      <c r="A814" s="29" t="s">
        <v>53</v>
      </c>
      <c r="B814" s="29" t="s">
        <v>1405</v>
      </c>
      <c r="C814" s="29" t="s">
        <v>322</v>
      </c>
      <c r="D814" s="29" t="s">
        <v>324</v>
      </c>
      <c r="E814" s="29" t="n">
        <v>1</v>
      </c>
      <c r="F814" s="29" t="s">
        <v>189</v>
      </c>
      <c r="G814" s="29" t="s">
        <v>1406</v>
      </c>
      <c r="H814" s="30" t="n">
        <v>40.4</v>
      </c>
      <c r="I814" s="31" t="n">
        <v>46280</v>
      </c>
      <c r="J814" s="30" t="n">
        <v>40.4</v>
      </c>
      <c r="K814" s="29" t="s">
        <v>120</v>
      </c>
      <c r="L814" s="29" t="s">
        <v>144</v>
      </c>
      <c r="M814" s="29"/>
      <c r="N814" s="29" t="s">
        <v>122</v>
      </c>
      <c r="O814" s="31" t="n">
        <v>46380</v>
      </c>
      <c r="P814" s="29" t="s">
        <v>123</v>
      </c>
      <c r="Q814" s="29" t="n">
        <f aca="false">IFERROR(VALUE(L814),"")</f>
        <v>5</v>
      </c>
      <c r="R814" s="29" t="n">
        <f aca="true">IF(O814="","",O814-TODAY())</f>
        <v>95</v>
      </c>
      <c r="S814" s="29" t="str">
        <f aca="false">IF(C814="&lt;&lt; vazio &gt;&gt;","VAZIA",IF(AND(O814&lt;&gt;"",R814&lt;0),"VENCIDO",IF(AND(O814&lt;&gt;"",R814&lt;=Parametros!$B$10),"PRÓX. VENCIMENTO",IF(F814="Q","QUALIDADE",IF(F814="S","BLOQUEADO",IF(F814="R","RESTRITO/DEVOLUÇÃO",IF(OR(N814="QUAR",N814="QRES"),"QUARENTENA",IF(OR(B814="DESCARTE",B814="DEVOLUÇÃO"),"DESCARTE/DEVOLUÇÃO",IF(AND(D814="",K814&lt;&gt;""),"SEM LOTE",IF(AND(Q814&lt;&gt;"",Q814&gt;=Parametros!$B$11),"PARADO/SEM GIRO","OK"))))))))))</f>
        <v>RESTRITO/DEVOLUÇÃO</v>
      </c>
      <c r="T814" s="29" t="str">
        <f aca="false">IF(AND($S814="PARADO/SEM GIRO",$K814="KG",OR(Painel!$B$5="(Todos)",A814=Painel!$B$5)*OR(Painel!$E$5="(Todos)",P814=Painel!$E$5)),$J814+ROW()/10000000,"")</f>
        <v/>
      </c>
      <c r="U814" s="29" t="str">
        <f aca="false">IF(AND($S814="VENCIDO",$K814="KG",OR(Painel!$B$5="(Todos)",A814=Painel!$B$5)*OR(Painel!$E$5="(Todos)",P814=Painel!$E$5)),$J814+ROW()/10000000,"")</f>
        <v/>
      </c>
    </row>
    <row r="815" customFormat="false" ht="15" hidden="false" customHeight="false" outlineLevel="0" collapsed="false">
      <c r="A815" s="29" t="s">
        <v>53</v>
      </c>
      <c r="B815" s="29" t="s">
        <v>1407</v>
      </c>
      <c r="C815" s="29" t="s">
        <v>679</v>
      </c>
      <c r="D815" s="29" t="s">
        <v>680</v>
      </c>
      <c r="E815" s="29" t="n">
        <v>1</v>
      </c>
      <c r="F815" s="29"/>
      <c r="G815" s="29" t="s">
        <v>1408</v>
      </c>
      <c r="H815" s="30" t="n">
        <v>1080</v>
      </c>
      <c r="I815" s="31" t="n">
        <v>46279</v>
      </c>
      <c r="J815" s="30" t="n">
        <v>1080</v>
      </c>
      <c r="K815" s="29" t="s">
        <v>120</v>
      </c>
      <c r="L815" s="29" t="s">
        <v>350</v>
      </c>
      <c r="M815" s="29"/>
      <c r="N815" s="29" t="s">
        <v>122</v>
      </c>
      <c r="O815" s="31" t="n">
        <v>46598</v>
      </c>
      <c r="P815" s="29" t="s">
        <v>123</v>
      </c>
      <c r="Q815" s="29" t="n">
        <f aca="false">IFERROR(VALUE(L815),"")</f>
        <v>6</v>
      </c>
      <c r="R815" s="29" t="n">
        <f aca="true">IF(O815="","",O815-TODAY())</f>
        <v>313</v>
      </c>
      <c r="S815" s="29" t="str">
        <f aca="false">IF(C815="&lt;&lt; vazio &gt;&gt;","VAZIA",IF(AND(O815&lt;&gt;"",R815&lt;0),"VENCIDO",IF(AND(O815&lt;&gt;"",R815&lt;=Parametros!$B$10),"PRÓX. VENCIMENTO",IF(F815="Q","QUALIDADE",IF(F815="S","BLOQUEADO",IF(F815="R","RESTRITO/DEVOLUÇÃO",IF(OR(N815="QUAR",N815="QRES"),"QUARENTENA",IF(OR(B815="DESCARTE",B815="DEVOLUÇÃO"),"DESCARTE/DEVOLUÇÃO",IF(AND(D815="",K815&lt;&gt;""),"SEM LOTE",IF(AND(Q815&lt;&gt;"",Q815&gt;=Parametros!$B$11),"PARADO/SEM GIRO","OK"))))))))))</f>
        <v>OK</v>
      </c>
      <c r="T815" s="29" t="str">
        <f aca="false">IF(AND($S815="PARADO/SEM GIRO",$K815="KG",OR(Painel!$B$5="(Todos)",A815=Painel!$B$5)*OR(Painel!$E$5="(Todos)",P815=Painel!$E$5)),$J815+ROW()/10000000,"")</f>
        <v/>
      </c>
      <c r="U815" s="29" t="str">
        <f aca="false">IF(AND($S815="VENCIDO",$K815="KG",OR(Painel!$B$5="(Todos)",A815=Painel!$B$5)*OR(Painel!$E$5="(Todos)",P815=Painel!$E$5)),$J815+ROW()/10000000,"")</f>
        <v/>
      </c>
    </row>
    <row r="816" customFormat="false" ht="15" hidden="false" customHeight="false" outlineLevel="0" collapsed="false">
      <c r="A816" s="29" t="s">
        <v>53</v>
      </c>
      <c r="B816" s="29" t="s">
        <v>1409</v>
      </c>
      <c r="C816" s="29" t="s">
        <v>317</v>
      </c>
      <c r="D816" s="29" t="s">
        <v>1006</v>
      </c>
      <c r="E816" s="29" t="n">
        <v>1</v>
      </c>
      <c r="F816" s="29" t="s">
        <v>268</v>
      </c>
      <c r="G816" s="29" t="s">
        <v>1410</v>
      </c>
      <c r="H816" s="30" t="n">
        <v>590.4</v>
      </c>
      <c r="I816" s="31" t="n">
        <v>46285</v>
      </c>
      <c r="J816" s="30" t="n">
        <v>590.4</v>
      </c>
      <c r="K816" s="29" t="s">
        <v>120</v>
      </c>
      <c r="L816" s="29" t="s">
        <v>116</v>
      </c>
      <c r="M816" s="29"/>
      <c r="N816" s="29" t="s">
        <v>122</v>
      </c>
      <c r="O816" s="31" t="n">
        <v>46831</v>
      </c>
      <c r="P816" s="29" t="s">
        <v>123</v>
      </c>
      <c r="Q816" s="29" t="n">
        <f aca="false">IFERROR(VALUE(L816),"")</f>
        <v>0</v>
      </c>
      <c r="R816" s="29" t="n">
        <f aca="true">IF(O816="","",O816-TODAY())</f>
        <v>546</v>
      </c>
      <c r="S816" s="29" t="str">
        <f aca="false">IF(C816="&lt;&lt; vazio &gt;&gt;","VAZIA",IF(AND(O816&lt;&gt;"",R816&lt;0),"VENCIDO",IF(AND(O816&lt;&gt;"",R816&lt;=Parametros!$B$10),"PRÓX. VENCIMENTO",IF(F816="Q","QUALIDADE",IF(F816="S","BLOQUEADO",IF(F816="R","RESTRITO/DEVOLUÇÃO",IF(OR(N816="QUAR",N816="QRES"),"QUARENTENA",IF(OR(B816="DESCARTE",B816="DEVOLUÇÃO"),"DESCARTE/DEVOLUÇÃO",IF(AND(D816="",K816&lt;&gt;""),"SEM LOTE",IF(AND(Q816&lt;&gt;"",Q816&gt;=Parametros!$B$11),"PARADO/SEM GIRO","OK"))))))))))</f>
        <v>QUALIDADE</v>
      </c>
      <c r="T816" s="29" t="str">
        <f aca="false">IF(AND($S816="PARADO/SEM GIRO",$K816="KG",OR(Painel!$B$5="(Todos)",A816=Painel!$B$5)*OR(Painel!$E$5="(Todos)",P816=Painel!$E$5)),$J816+ROW()/10000000,"")</f>
        <v/>
      </c>
      <c r="U816" s="29" t="str">
        <f aca="false">IF(AND($S816="VENCIDO",$K816="KG",OR(Painel!$B$5="(Todos)",A816=Painel!$B$5)*OR(Painel!$E$5="(Todos)",P816=Painel!$E$5)),$J816+ROW()/10000000,"")</f>
        <v/>
      </c>
    </row>
    <row r="817" customFormat="false" ht="15" hidden="false" customHeight="false" outlineLevel="0" collapsed="false">
      <c r="A817" s="29" t="s">
        <v>53</v>
      </c>
      <c r="B817" s="29" t="s">
        <v>1411</v>
      </c>
      <c r="C817" s="29" t="s">
        <v>161</v>
      </c>
      <c r="D817" s="29" t="s">
        <v>1179</v>
      </c>
      <c r="E817" s="29" t="n">
        <v>1</v>
      </c>
      <c r="F817" s="29"/>
      <c r="G817" s="29" t="s">
        <v>1412</v>
      </c>
      <c r="H817" s="30" t="n">
        <v>999.9</v>
      </c>
      <c r="I817" s="31" t="n">
        <v>46202</v>
      </c>
      <c r="J817" s="30" t="n">
        <v>999.9</v>
      </c>
      <c r="K817" s="29" t="s">
        <v>120</v>
      </c>
      <c r="L817" s="29" t="s">
        <v>1181</v>
      </c>
      <c r="M817" s="29"/>
      <c r="N817" s="29" t="s">
        <v>122</v>
      </c>
      <c r="O817" s="31" t="n">
        <v>46743</v>
      </c>
      <c r="P817" s="29" t="s">
        <v>123</v>
      </c>
      <c r="Q817" s="29" t="n">
        <f aca="false">IFERROR(VALUE(L817),"")</f>
        <v>83</v>
      </c>
      <c r="R817" s="29" t="n">
        <f aca="true">IF(O817="","",O817-TODAY())</f>
        <v>458</v>
      </c>
      <c r="S817" s="29" t="str">
        <f aca="false">IF(C817="&lt;&lt; vazio &gt;&gt;","VAZIA",IF(AND(O817&lt;&gt;"",R817&lt;0),"VENCIDO",IF(AND(O817&lt;&gt;"",R817&lt;=Parametros!$B$10),"PRÓX. VENCIMENTO",IF(F817="Q","QUALIDADE",IF(F817="S","BLOQUEADO",IF(F817="R","RESTRITO/DEVOLUÇÃO",IF(OR(N817="QUAR",N817="QRES"),"QUARENTENA",IF(OR(B817="DESCARTE",B817="DEVOLUÇÃO"),"DESCARTE/DEVOLUÇÃO",IF(AND(D817="",K817&lt;&gt;""),"SEM LOTE",IF(AND(Q817&lt;&gt;"",Q817&gt;=Parametros!$B$11),"PARADO/SEM GIRO","OK"))))))))))</f>
        <v>OK</v>
      </c>
      <c r="T817" s="29" t="str">
        <f aca="false">IF(AND($S817="PARADO/SEM GIRO",$K817="KG",OR(Painel!$B$5="(Todos)",A817=Painel!$B$5)*OR(Painel!$E$5="(Todos)",P817=Painel!$E$5)),$J817+ROW()/10000000,"")</f>
        <v/>
      </c>
      <c r="U817" s="29" t="str">
        <f aca="false">IF(AND($S817="VENCIDO",$K817="KG",OR(Painel!$B$5="(Todos)",A817=Painel!$B$5)*OR(Painel!$E$5="(Todos)",P817=Painel!$E$5)),$J817+ROW()/10000000,"")</f>
        <v/>
      </c>
    </row>
    <row r="818" customFormat="false" ht="15" hidden="false" customHeight="false" outlineLevel="0" collapsed="false">
      <c r="A818" s="29" t="s">
        <v>53</v>
      </c>
      <c r="B818" s="29" t="s">
        <v>1413</v>
      </c>
      <c r="C818" s="29" t="s">
        <v>473</v>
      </c>
      <c r="D818" s="29" t="s">
        <v>1147</v>
      </c>
      <c r="E818" s="29" t="n">
        <v>1</v>
      </c>
      <c r="F818" s="29"/>
      <c r="G818" s="29" t="s">
        <v>1414</v>
      </c>
      <c r="H818" s="30" t="n">
        <v>315</v>
      </c>
      <c r="I818" s="31" t="n">
        <v>46282</v>
      </c>
      <c r="J818" s="30" t="n">
        <v>315</v>
      </c>
      <c r="K818" s="29" t="s">
        <v>120</v>
      </c>
      <c r="L818" s="29" t="s">
        <v>400</v>
      </c>
      <c r="M818" s="29"/>
      <c r="N818" s="29" t="s">
        <v>122</v>
      </c>
      <c r="O818" s="31" t="n">
        <v>46822</v>
      </c>
      <c r="P818" s="29" t="s">
        <v>123</v>
      </c>
      <c r="Q818" s="29" t="n">
        <f aca="false">IFERROR(VALUE(L818),"")</f>
        <v>3</v>
      </c>
      <c r="R818" s="29" t="n">
        <f aca="true">IF(O818="","",O818-TODAY())</f>
        <v>537</v>
      </c>
      <c r="S818" s="29" t="str">
        <f aca="false">IF(C818="&lt;&lt; vazio &gt;&gt;","VAZIA",IF(AND(O818&lt;&gt;"",R818&lt;0),"VENCIDO",IF(AND(O818&lt;&gt;"",R818&lt;=Parametros!$B$10),"PRÓX. VENCIMENTO",IF(F818="Q","QUALIDADE",IF(F818="S","BLOQUEADO",IF(F818="R","RESTRITO/DEVOLUÇÃO",IF(OR(N818="QUAR",N818="QRES"),"QUARENTENA",IF(OR(B818="DESCARTE",B818="DEVOLUÇÃO"),"DESCARTE/DEVOLUÇÃO",IF(AND(D818="",K818&lt;&gt;""),"SEM LOTE",IF(AND(Q818&lt;&gt;"",Q818&gt;=Parametros!$B$11),"PARADO/SEM GIRO","OK"))))))))))</f>
        <v>OK</v>
      </c>
      <c r="T818" s="29" t="str">
        <f aca="false">IF(AND($S818="PARADO/SEM GIRO",$K818="KG",OR(Painel!$B$5="(Todos)",A818=Painel!$B$5)*OR(Painel!$E$5="(Todos)",P818=Painel!$E$5)),$J818+ROW()/10000000,"")</f>
        <v/>
      </c>
      <c r="U818" s="29" t="str">
        <f aca="false">IF(AND($S818="VENCIDO",$K818="KG",OR(Painel!$B$5="(Todos)",A818=Painel!$B$5)*OR(Painel!$E$5="(Todos)",P818=Painel!$E$5)),$J818+ROW()/10000000,"")</f>
        <v/>
      </c>
    </row>
    <row r="819" customFormat="false" ht="15" hidden="false" customHeight="false" outlineLevel="0" collapsed="false">
      <c r="A819" s="29" t="s">
        <v>53</v>
      </c>
      <c r="B819" s="29" t="s">
        <v>1415</v>
      </c>
      <c r="C819" s="29" t="s">
        <v>662</v>
      </c>
      <c r="D819" s="29" t="s">
        <v>1080</v>
      </c>
      <c r="E819" s="29" t="n">
        <v>1</v>
      </c>
      <c r="F819" s="29"/>
      <c r="G819" s="29" t="s">
        <v>1416</v>
      </c>
      <c r="H819" s="30" t="n">
        <v>1000</v>
      </c>
      <c r="I819" s="31" t="n">
        <v>46274</v>
      </c>
      <c r="J819" s="30" t="n">
        <v>1000</v>
      </c>
      <c r="K819" s="29" t="s">
        <v>120</v>
      </c>
      <c r="L819" s="29" t="s">
        <v>138</v>
      </c>
      <c r="M819" s="29"/>
      <c r="N819" s="29" t="s">
        <v>122</v>
      </c>
      <c r="O819" s="31" t="n">
        <v>46817</v>
      </c>
      <c r="P819" s="29" t="s">
        <v>123</v>
      </c>
      <c r="Q819" s="29" t="n">
        <f aca="false">IFERROR(VALUE(L819),"")</f>
        <v>11</v>
      </c>
      <c r="R819" s="29" t="n">
        <f aca="true">IF(O819="","",O819-TODAY())</f>
        <v>532</v>
      </c>
      <c r="S819" s="29" t="str">
        <f aca="false">IF(C819="&lt;&lt; vazio &gt;&gt;","VAZIA",IF(AND(O819&lt;&gt;"",R819&lt;0),"VENCIDO",IF(AND(O819&lt;&gt;"",R819&lt;=Parametros!$B$10),"PRÓX. VENCIMENTO",IF(F819="Q","QUALIDADE",IF(F819="S","BLOQUEADO",IF(F819="R","RESTRITO/DEVOLUÇÃO",IF(OR(N819="QUAR",N819="QRES"),"QUARENTENA",IF(OR(B819="DESCARTE",B819="DEVOLUÇÃO"),"DESCARTE/DEVOLUÇÃO",IF(AND(D819="",K819&lt;&gt;""),"SEM LOTE",IF(AND(Q819&lt;&gt;"",Q819&gt;=Parametros!$B$11),"PARADO/SEM GIRO","OK"))))))))))</f>
        <v>OK</v>
      </c>
      <c r="T819" s="29" t="str">
        <f aca="false">IF(AND($S819="PARADO/SEM GIRO",$K819="KG",OR(Painel!$B$5="(Todos)",A819=Painel!$B$5)*OR(Painel!$E$5="(Todos)",P819=Painel!$E$5)),$J819+ROW()/10000000,"")</f>
        <v/>
      </c>
      <c r="U819" s="29" t="str">
        <f aca="false">IF(AND($S819="VENCIDO",$K819="KG",OR(Painel!$B$5="(Todos)",A819=Painel!$B$5)*OR(Painel!$E$5="(Todos)",P819=Painel!$E$5)),$J819+ROW()/10000000,"")</f>
        <v/>
      </c>
    </row>
    <row r="820" customFormat="false" ht="15" hidden="false" customHeight="false" outlineLevel="0" collapsed="false">
      <c r="A820" s="29" t="s">
        <v>53</v>
      </c>
      <c r="B820" s="29" t="s">
        <v>1417</v>
      </c>
      <c r="C820" s="29" t="s">
        <v>250</v>
      </c>
      <c r="D820" s="29" t="s">
        <v>727</v>
      </c>
      <c r="E820" s="29" t="n">
        <v>1</v>
      </c>
      <c r="F820" s="29"/>
      <c r="G820" s="29" t="s">
        <v>1418</v>
      </c>
      <c r="H820" s="30" t="n">
        <v>1000</v>
      </c>
      <c r="I820" s="31" t="n">
        <v>46274</v>
      </c>
      <c r="J820" s="30" t="n">
        <v>1000</v>
      </c>
      <c r="K820" s="29" t="s">
        <v>120</v>
      </c>
      <c r="L820" s="29" t="s">
        <v>138</v>
      </c>
      <c r="M820" s="29"/>
      <c r="N820" s="29" t="s">
        <v>122</v>
      </c>
      <c r="O820" s="31" t="n">
        <v>46817</v>
      </c>
      <c r="P820" s="29" t="s">
        <v>123</v>
      </c>
      <c r="Q820" s="29" t="n">
        <f aca="false">IFERROR(VALUE(L820),"")</f>
        <v>11</v>
      </c>
      <c r="R820" s="29" t="n">
        <f aca="true">IF(O820="","",O820-TODAY())</f>
        <v>532</v>
      </c>
      <c r="S820" s="29" t="str">
        <f aca="false">IF(C820="&lt;&lt; vazio &gt;&gt;","VAZIA",IF(AND(O820&lt;&gt;"",R820&lt;0),"VENCIDO",IF(AND(O820&lt;&gt;"",R820&lt;=Parametros!$B$10),"PRÓX. VENCIMENTO",IF(F820="Q","QUALIDADE",IF(F820="S","BLOQUEADO",IF(F820="R","RESTRITO/DEVOLUÇÃO",IF(OR(N820="QUAR",N820="QRES"),"QUARENTENA",IF(OR(B820="DESCARTE",B820="DEVOLUÇÃO"),"DESCARTE/DEVOLUÇÃO",IF(AND(D820="",K820&lt;&gt;""),"SEM LOTE",IF(AND(Q820&lt;&gt;"",Q820&gt;=Parametros!$B$11),"PARADO/SEM GIRO","OK"))))))))))</f>
        <v>OK</v>
      </c>
      <c r="T820" s="29" t="str">
        <f aca="false">IF(AND($S820="PARADO/SEM GIRO",$K820="KG",OR(Painel!$B$5="(Todos)",A820=Painel!$B$5)*OR(Painel!$E$5="(Todos)",P820=Painel!$E$5)),$J820+ROW()/10000000,"")</f>
        <v/>
      </c>
      <c r="U820" s="29" t="str">
        <f aca="false">IF(AND($S820="VENCIDO",$K820="KG",OR(Painel!$B$5="(Todos)",A820=Painel!$B$5)*OR(Painel!$E$5="(Todos)",P820=Painel!$E$5)),$J820+ROW()/10000000,"")</f>
        <v/>
      </c>
    </row>
    <row r="821" customFormat="false" ht="15" hidden="false" customHeight="false" outlineLevel="0" collapsed="false">
      <c r="A821" s="29" t="s">
        <v>53</v>
      </c>
      <c r="B821" s="29" t="s">
        <v>1419</v>
      </c>
      <c r="C821" s="29" t="s">
        <v>322</v>
      </c>
      <c r="D821" s="29" t="s">
        <v>491</v>
      </c>
      <c r="E821" s="29" t="n">
        <v>1</v>
      </c>
      <c r="F821" s="29"/>
      <c r="G821" s="29" t="s">
        <v>1420</v>
      </c>
      <c r="H821" s="30" t="n">
        <v>999.9</v>
      </c>
      <c r="I821" s="31" t="n">
        <v>46274</v>
      </c>
      <c r="J821" s="30" t="n">
        <v>999.9</v>
      </c>
      <c r="K821" s="29" t="s">
        <v>120</v>
      </c>
      <c r="L821" s="29" t="s">
        <v>138</v>
      </c>
      <c r="M821" s="29"/>
      <c r="N821" s="29" t="s">
        <v>122</v>
      </c>
      <c r="O821" s="31" t="n">
        <v>46635</v>
      </c>
      <c r="P821" s="29" t="s">
        <v>123</v>
      </c>
      <c r="Q821" s="29" t="n">
        <f aca="false">IFERROR(VALUE(L821),"")</f>
        <v>11</v>
      </c>
      <c r="R821" s="29" t="n">
        <f aca="true">IF(O821="","",O821-TODAY())</f>
        <v>350</v>
      </c>
      <c r="S821" s="29" t="str">
        <f aca="false">IF(C821="&lt;&lt; vazio &gt;&gt;","VAZIA",IF(AND(O821&lt;&gt;"",R821&lt;0),"VENCIDO",IF(AND(O821&lt;&gt;"",R821&lt;=Parametros!$B$10),"PRÓX. VENCIMENTO",IF(F821="Q","QUALIDADE",IF(F821="S","BLOQUEADO",IF(F821="R","RESTRITO/DEVOLUÇÃO",IF(OR(N821="QUAR",N821="QRES"),"QUARENTENA",IF(OR(B821="DESCARTE",B821="DEVOLUÇÃO"),"DESCARTE/DEVOLUÇÃO",IF(AND(D821="",K821&lt;&gt;""),"SEM LOTE",IF(AND(Q821&lt;&gt;"",Q821&gt;=Parametros!$B$11),"PARADO/SEM GIRO","OK"))))))))))</f>
        <v>OK</v>
      </c>
      <c r="T821" s="29" t="str">
        <f aca="false">IF(AND($S821="PARADO/SEM GIRO",$K821="KG",OR(Painel!$B$5="(Todos)",A821=Painel!$B$5)*OR(Painel!$E$5="(Todos)",P821=Painel!$E$5)),$J821+ROW()/10000000,"")</f>
        <v/>
      </c>
      <c r="U821" s="29" t="str">
        <f aca="false">IF(AND($S821="VENCIDO",$K821="KG",OR(Painel!$B$5="(Todos)",A821=Painel!$B$5)*OR(Painel!$E$5="(Todos)",P821=Painel!$E$5)),$J821+ROW()/10000000,"")</f>
        <v/>
      </c>
    </row>
    <row r="822" customFormat="false" ht="15" hidden="false" customHeight="false" outlineLevel="0" collapsed="false">
      <c r="A822" s="29" t="s">
        <v>53</v>
      </c>
      <c r="B822" s="29" t="s">
        <v>1421</v>
      </c>
      <c r="C822" s="29" t="s">
        <v>308</v>
      </c>
      <c r="D822" s="29" t="s">
        <v>730</v>
      </c>
      <c r="E822" s="29" t="n">
        <v>1</v>
      </c>
      <c r="F822" s="29"/>
      <c r="G822" s="29" t="s">
        <v>1422</v>
      </c>
      <c r="H822" s="30" t="n">
        <v>315</v>
      </c>
      <c r="I822" s="31" t="n">
        <v>46276</v>
      </c>
      <c r="J822" s="30" t="n">
        <v>315</v>
      </c>
      <c r="K822" s="29" t="s">
        <v>120</v>
      </c>
      <c r="L822" s="29" t="s">
        <v>133</v>
      </c>
      <c r="M822" s="29"/>
      <c r="N822" s="29" t="s">
        <v>122</v>
      </c>
      <c r="O822" s="31" t="n">
        <v>46817</v>
      </c>
      <c r="P822" s="29" t="s">
        <v>123</v>
      </c>
      <c r="Q822" s="29" t="n">
        <f aca="false">IFERROR(VALUE(L822),"")</f>
        <v>9</v>
      </c>
      <c r="R822" s="29" t="n">
        <f aca="true">IF(O822="","",O822-TODAY())</f>
        <v>532</v>
      </c>
      <c r="S822" s="29" t="str">
        <f aca="false">IF(C822="&lt;&lt; vazio &gt;&gt;","VAZIA",IF(AND(O822&lt;&gt;"",R822&lt;0),"VENCIDO",IF(AND(O822&lt;&gt;"",R822&lt;=Parametros!$B$10),"PRÓX. VENCIMENTO",IF(F822="Q","QUALIDADE",IF(F822="S","BLOQUEADO",IF(F822="R","RESTRITO/DEVOLUÇÃO",IF(OR(N822="QUAR",N822="QRES"),"QUARENTENA",IF(OR(B822="DESCARTE",B822="DEVOLUÇÃO"),"DESCARTE/DEVOLUÇÃO",IF(AND(D822="",K822&lt;&gt;""),"SEM LOTE",IF(AND(Q822&lt;&gt;"",Q822&gt;=Parametros!$B$11),"PARADO/SEM GIRO","OK"))))))))))</f>
        <v>OK</v>
      </c>
      <c r="T822" s="29" t="str">
        <f aca="false">IF(AND($S822="PARADO/SEM GIRO",$K822="KG",OR(Painel!$B$5="(Todos)",A822=Painel!$B$5)*OR(Painel!$E$5="(Todos)",P822=Painel!$E$5)),$J822+ROW()/10000000,"")</f>
        <v/>
      </c>
      <c r="U822" s="29" t="str">
        <f aca="false">IF(AND($S822="VENCIDO",$K822="KG",OR(Painel!$B$5="(Todos)",A822=Painel!$B$5)*OR(Painel!$E$5="(Todos)",P822=Painel!$E$5)),$J822+ROW()/10000000,"")</f>
        <v/>
      </c>
    </row>
    <row r="823" customFormat="false" ht="15" hidden="false" customHeight="false" outlineLevel="0" collapsed="false">
      <c r="A823" s="29" t="s">
        <v>53</v>
      </c>
      <c r="B823" s="29" t="s">
        <v>1423</v>
      </c>
      <c r="C823" s="29" t="s">
        <v>980</v>
      </c>
      <c r="D823" s="29" t="s">
        <v>981</v>
      </c>
      <c r="E823" s="29" t="n">
        <v>1</v>
      </c>
      <c r="F823" s="29" t="s">
        <v>268</v>
      </c>
      <c r="G823" s="29" t="s">
        <v>1424</v>
      </c>
      <c r="H823" s="30" t="n">
        <v>727.2</v>
      </c>
      <c r="I823" s="31" t="n">
        <v>46280</v>
      </c>
      <c r="J823" s="30" t="n">
        <v>727.2</v>
      </c>
      <c r="K823" s="29" t="s">
        <v>120</v>
      </c>
      <c r="L823" s="29" t="s">
        <v>144</v>
      </c>
      <c r="M823" s="29"/>
      <c r="N823" s="29" t="s">
        <v>122</v>
      </c>
      <c r="O823" s="31" t="n">
        <v>46827</v>
      </c>
      <c r="P823" s="29" t="s">
        <v>123</v>
      </c>
      <c r="Q823" s="29" t="n">
        <f aca="false">IFERROR(VALUE(L823),"")</f>
        <v>5</v>
      </c>
      <c r="R823" s="29" t="n">
        <f aca="true">IF(O823="","",O823-TODAY())</f>
        <v>542</v>
      </c>
      <c r="S823" s="29" t="str">
        <f aca="false">IF(C823="&lt;&lt; vazio &gt;&gt;","VAZIA",IF(AND(O823&lt;&gt;"",R823&lt;0),"VENCIDO",IF(AND(O823&lt;&gt;"",R823&lt;=Parametros!$B$10),"PRÓX. VENCIMENTO",IF(F823="Q","QUALIDADE",IF(F823="S","BLOQUEADO",IF(F823="R","RESTRITO/DEVOLUÇÃO",IF(OR(N823="QUAR",N823="QRES"),"QUARENTENA",IF(OR(B823="DESCARTE",B823="DEVOLUÇÃO"),"DESCARTE/DEVOLUÇÃO",IF(AND(D823="",K823&lt;&gt;""),"SEM LOTE",IF(AND(Q823&lt;&gt;"",Q823&gt;=Parametros!$B$11),"PARADO/SEM GIRO","OK"))))))))))</f>
        <v>QUALIDADE</v>
      </c>
      <c r="T823" s="29" t="str">
        <f aca="false">IF(AND($S823="PARADO/SEM GIRO",$K823="KG",OR(Painel!$B$5="(Todos)",A823=Painel!$B$5)*OR(Painel!$E$5="(Todos)",P823=Painel!$E$5)),$J823+ROW()/10000000,"")</f>
        <v/>
      </c>
      <c r="U823" s="29" t="str">
        <f aca="false">IF(AND($S823="VENCIDO",$K823="KG",OR(Painel!$B$5="(Todos)",A823=Painel!$B$5)*OR(Painel!$E$5="(Todos)",P823=Painel!$E$5)),$J823+ROW()/10000000,"")</f>
        <v/>
      </c>
    </row>
    <row r="824" customFormat="false" ht="15" hidden="false" customHeight="false" outlineLevel="0" collapsed="false">
      <c r="A824" s="29" t="s">
        <v>53</v>
      </c>
      <c r="B824" s="29" t="s">
        <v>1425</v>
      </c>
      <c r="C824" s="29" t="s">
        <v>768</v>
      </c>
      <c r="D824" s="29" t="s">
        <v>1426</v>
      </c>
      <c r="E824" s="29" t="n">
        <v>1</v>
      </c>
      <c r="F824" s="29"/>
      <c r="G824" s="29" t="s">
        <v>1427</v>
      </c>
      <c r="H824" s="30" t="n">
        <v>800</v>
      </c>
      <c r="I824" s="31" t="n">
        <v>46261</v>
      </c>
      <c r="J824" s="30" t="n">
        <v>800</v>
      </c>
      <c r="K824" s="29" t="s">
        <v>120</v>
      </c>
      <c r="L824" s="29" t="s">
        <v>938</v>
      </c>
      <c r="M824" s="29"/>
      <c r="N824" s="29" t="s">
        <v>122</v>
      </c>
      <c r="O824" s="31" t="n">
        <v>46618</v>
      </c>
      <c r="P824" s="29" t="s">
        <v>123</v>
      </c>
      <c r="Q824" s="29" t="n">
        <f aca="false">IFERROR(VALUE(L824),"")</f>
        <v>24</v>
      </c>
      <c r="R824" s="29" t="n">
        <f aca="true">IF(O824="","",O824-TODAY())</f>
        <v>333</v>
      </c>
      <c r="S824" s="29" t="str">
        <f aca="false">IF(C824="&lt;&lt; vazio &gt;&gt;","VAZIA",IF(AND(O824&lt;&gt;"",R824&lt;0),"VENCIDO",IF(AND(O824&lt;&gt;"",R824&lt;=Parametros!$B$10),"PRÓX. VENCIMENTO",IF(F824="Q","QUALIDADE",IF(F824="S","BLOQUEADO",IF(F824="R","RESTRITO/DEVOLUÇÃO",IF(OR(N824="QUAR",N824="QRES"),"QUARENTENA",IF(OR(B824="DESCARTE",B824="DEVOLUÇÃO"),"DESCARTE/DEVOLUÇÃO",IF(AND(D824="",K824&lt;&gt;""),"SEM LOTE",IF(AND(Q824&lt;&gt;"",Q824&gt;=Parametros!$B$11),"PARADO/SEM GIRO","OK"))))))))))</f>
        <v>OK</v>
      </c>
      <c r="T824" s="29" t="str">
        <f aca="false">IF(AND($S824="PARADO/SEM GIRO",$K824="KG",OR(Painel!$B$5="(Todos)",A824=Painel!$B$5)*OR(Painel!$E$5="(Todos)",P824=Painel!$E$5)),$J824+ROW()/10000000,"")</f>
        <v/>
      </c>
      <c r="U824" s="29" t="str">
        <f aca="false">IF(AND($S824="VENCIDO",$K824="KG",OR(Painel!$B$5="(Todos)",A824=Painel!$B$5)*OR(Painel!$E$5="(Todos)",P824=Painel!$E$5)),$J824+ROW()/10000000,"")</f>
        <v/>
      </c>
    </row>
    <row r="825" customFormat="false" ht="15" hidden="false" customHeight="false" outlineLevel="0" collapsed="false">
      <c r="A825" s="29" t="s">
        <v>53</v>
      </c>
      <c r="B825" s="29" t="s">
        <v>1428</v>
      </c>
      <c r="C825" s="29" t="s">
        <v>917</v>
      </c>
      <c r="D825" s="29" t="s">
        <v>392</v>
      </c>
      <c r="E825" s="29" t="n">
        <v>1</v>
      </c>
      <c r="F825" s="29"/>
      <c r="G825" s="29" t="s">
        <v>1429</v>
      </c>
      <c r="H825" s="30" t="n">
        <v>800</v>
      </c>
      <c r="I825" s="31" t="n">
        <v>46273</v>
      </c>
      <c r="J825" s="30" t="n">
        <v>800</v>
      </c>
      <c r="K825" s="29" t="s">
        <v>120</v>
      </c>
      <c r="L825" s="29" t="s">
        <v>149</v>
      </c>
      <c r="M825" s="29"/>
      <c r="N825" s="29" t="s">
        <v>122</v>
      </c>
      <c r="O825" s="31" t="n">
        <v>46812</v>
      </c>
      <c r="P825" s="29" t="s">
        <v>123</v>
      </c>
      <c r="Q825" s="29" t="n">
        <f aca="false">IFERROR(VALUE(L825),"")</f>
        <v>12</v>
      </c>
      <c r="R825" s="29" t="n">
        <f aca="true">IF(O825="","",O825-TODAY())</f>
        <v>527</v>
      </c>
      <c r="S825" s="29" t="str">
        <f aca="false">IF(C825="&lt;&lt; vazio &gt;&gt;","VAZIA",IF(AND(O825&lt;&gt;"",R825&lt;0),"VENCIDO",IF(AND(O825&lt;&gt;"",R825&lt;=Parametros!$B$10),"PRÓX. VENCIMENTO",IF(F825="Q","QUALIDADE",IF(F825="S","BLOQUEADO",IF(F825="R","RESTRITO/DEVOLUÇÃO",IF(OR(N825="QUAR",N825="QRES"),"QUARENTENA",IF(OR(B825="DESCARTE",B825="DEVOLUÇÃO"),"DESCARTE/DEVOLUÇÃO",IF(AND(D825="",K825&lt;&gt;""),"SEM LOTE",IF(AND(Q825&lt;&gt;"",Q825&gt;=Parametros!$B$11),"PARADO/SEM GIRO","OK"))))))))))</f>
        <v>OK</v>
      </c>
      <c r="T825" s="29" t="str">
        <f aca="false">IF(AND($S825="PARADO/SEM GIRO",$K825="KG",OR(Painel!$B$5="(Todos)",A825=Painel!$B$5)*OR(Painel!$E$5="(Todos)",P825=Painel!$E$5)),$J825+ROW()/10000000,"")</f>
        <v/>
      </c>
      <c r="U825" s="29" t="str">
        <f aca="false">IF(AND($S825="VENCIDO",$K825="KG",OR(Painel!$B$5="(Todos)",A825=Painel!$B$5)*OR(Painel!$E$5="(Todos)",P825=Painel!$E$5)),$J825+ROW()/10000000,"")</f>
        <v/>
      </c>
    </row>
    <row r="826" customFormat="false" ht="15" hidden="false" customHeight="false" outlineLevel="0" collapsed="false">
      <c r="A826" s="29" t="s">
        <v>53</v>
      </c>
      <c r="B826" s="29" t="s">
        <v>1430</v>
      </c>
      <c r="C826" s="29" t="s">
        <v>222</v>
      </c>
      <c r="D826" s="29" t="s">
        <v>815</v>
      </c>
      <c r="E826" s="29" t="n">
        <v>1</v>
      </c>
      <c r="F826" s="29"/>
      <c r="G826" s="29" t="s">
        <v>1431</v>
      </c>
      <c r="H826" s="30" t="n">
        <v>1000</v>
      </c>
      <c r="I826" s="31" t="n">
        <v>46283</v>
      </c>
      <c r="J826" s="30" t="n">
        <v>1000</v>
      </c>
      <c r="K826" s="29" t="s">
        <v>120</v>
      </c>
      <c r="L826" s="29" t="s">
        <v>176</v>
      </c>
      <c r="M826" s="29"/>
      <c r="N826" s="29" t="s">
        <v>122</v>
      </c>
      <c r="O826" s="31" t="n">
        <v>46825</v>
      </c>
      <c r="P826" s="29" t="s">
        <v>123</v>
      </c>
      <c r="Q826" s="29" t="n">
        <f aca="false">IFERROR(VALUE(L826),"")</f>
        <v>2</v>
      </c>
      <c r="R826" s="29" t="n">
        <f aca="true">IF(O826="","",O826-TODAY())</f>
        <v>540</v>
      </c>
      <c r="S826" s="29" t="str">
        <f aca="false">IF(C826="&lt;&lt; vazio &gt;&gt;","VAZIA",IF(AND(O826&lt;&gt;"",R826&lt;0),"VENCIDO",IF(AND(O826&lt;&gt;"",R826&lt;=Parametros!$B$10),"PRÓX. VENCIMENTO",IF(F826="Q","QUALIDADE",IF(F826="S","BLOQUEADO",IF(F826="R","RESTRITO/DEVOLUÇÃO",IF(OR(N826="QUAR",N826="QRES"),"QUARENTENA",IF(OR(B826="DESCARTE",B826="DEVOLUÇÃO"),"DESCARTE/DEVOLUÇÃO",IF(AND(D826="",K826&lt;&gt;""),"SEM LOTE",IF(AND(Q826&lt;&gt;"",Q826&gt;=Parametros!$B$11),"PARADO/SEM GIRO","OK"))))))))))</f>
        <v>OK</v>
      </c>
      <c r="T826" s="29" t="str">
        <f aca="false">IF(AND($S826="PARADO/SEM GIRO",$K826="KG",OR(Painel!$B$5="(Todos)",A826=Painel!$B$5)*OR(Painel!$E$5="(Todos)",P826=Painel!$E$5)),$J826+ROW()/10000000,"")</f>
        <v/>
      </c>
      <c r="U826" s="29" t="str">
        <f aca="false">IF(AND($S826="VENCIDO",$K826="KG",OR(Painel!$B$5="(Todos)",A826=Painel!$B$5)*OR(Painel!$E$5="(Todos)",P826=Painel!$E$5)),$J826+ROW()/10000000,"")</f>
        <v/>
      </c>
    </row>
    <row r="827" customFormat="false" ht="15" hidden="false" customHeight="false" outlineLevel="0" collapsed="false">
      <c r="A827" s="29" t="s">
        <v>53</v>
      </c>
      <c r="B827" s="29" t="s">
        <v>1432</v>
      </c>
      <c r="C827" s="29" t="s">
        <v>662</v>
      </c>
      <c r="D827" s="29" t="s">
        <v>1080</v>
      </c>
      <c r="E827" s="29" t="n">
        <v>1</v>
      </c>
      <c r="F827" s="29"/>
      <c r="G827" s="29" t="s">
        <v>1433</v>
      </c>
      <c r="H827" s="30" t="n">
        <v>1000</v>
      </c>
      <c r="I827" s="31" t="n">
        <v>46274</v>
      </c>
      <c r="J827" s="30" t="n">
        <v>1000</v>
      </c>
      <c r="K827" s="29" t="s">
        <v>120</v>
      </c>
      <c r="L827" s="29" t="s">
        <v>138</v>
      </c>
      <c r="M827" s="29"/>
      <c r="N827" s="29" t="s">
        <v>122</v>
      </c>
      <c r="O827" s="31" t="n">
        <v>46817</v>
      </c>
      <c r="P827" s="29" t="s">
        <v>123</v>
      </c>
      <c r="Q827" s="29" t="n">
        <f aca="false">IFERROR(VALUE(L827),"")</f>
        <v>11</v>
      </c>
      <c r="R827" s="29" t="n">
        <f aca="true">IF(O827="","",O827-TODAY())</f>
        <v>532</v>
      </c>
      <c r="S827" s="29" t="str">
        <f aca="false">IF(C827="&lt;&lt; vazio &gt;&gt;","VAZIA",IF(AND(O827&lt;&gt;"",R827&lt;0),"VENCIDO",IF(AND(O827&lt;&gt;"",R827&lt;=Parametros!$B$10),"PRÓX. VENCIMENTO",IF(F827="Q","QUALIDADE",IF(F827="S","BLOQUEADO",IF(F827="R","RESTRITO/DEVOLUÇÃO",IF(OR(N827="QUAR",N827="QRES"),"QUARENTENA",IF(OR(B827="DESCARTE",B827="DEVOLUÇÃO"),"DESCARTE/DEVOLUÇÃO",IF(AND(D827="",K827&lt;&gt;""),"SEM LOTE",IF(AND(Q827&lt;&gt;"",Q827&gt;=Parametros!$B$11),"PARADO/SEM GIRO","OK"))))))))))</f>
        <v>OK</v>
      </c>
      <c r="T827" s="29" t="str">
        <f aca="false">IF(AND($S827="PARADO/SEM GIRO",$K827="KG",OR(Painel!$B$5="(Todos)",A827=Painel!$B$5)*OR(Painel!$E$5="(Todos)",P827=Painel!$E$5)),$J827+ROW()/10000000,"")</f>
        <v/>
      </c>
      <c r="U827" s="29" t="str">
        <f aca="false">IF(AND($S827="VENCIDO",$K827="KG",OR(Painel!$B$5="(Todos)",A827=Painel!$B$5)*OR(Painel!$E$5="(Todos)",P827=Painel!$E$5)),$J827+ROW()/10000000,"")</f>
        <v/>
      </c>
    </row>
    <row r="828" customFormat="false" ht="15" hidden="false" customHeight="false" outlineLevel="0" collapsed="false">
      <c r="A828" s="29" t="s">
        <v>53</v>
      </c>
      <c r="B828" s="29" t="s">
        <v>1434</v>
      </c>
      <c r="C828" s="29" t="s">
        <v>222</v>
      </c>
      <c r="D828" s="29" t="s">
        <v>815</v>
      </c>
      <c r="E828" s="29" t="n">
        <v>1</v>
      </c>
      <c r="F828" s="29"/>
      <c r="G828" s="29" t="s">
        <v>1435</v>
      </c>
      <c r="H828" s="30" t="n">
        <v>1000</v>
      </c>
      <c r="I828" s="31" t="n">
        <v>46283</v>
      </c>
      <c r="J828" s="30" t="n">
        <v>1000</v>
      </c>
      <c r="K828" s="29" t="s">
        <v>120</v>
      </c>
      <c r="L828" s="29" t="s">
        <v>176</v>
      </c>
      <c r="M828" s="29"/>
      <c r="N828" s="29" t="s">
        <v>122</v>
      </c>
      <c r="O828" s="31" t="n">
        <v>46825</v>
      </c>
      <c r="P828" s="29" t="s">
        <v>123</v>
      </c>
      <c r="Q828" s="29" t="n">
        <f aca="false">IFERROR(VALUE(L828),"")</f>
        <v>2</v>
      </c>
      <c r="R828" s="29" t="n">
        <f aca="true">IF(O828="","",O828-TODAY())</f>
        <v>540</v>
      </c>
      <c r="S828" s="29" t="str">
        <f aca="false">IF(C828="&lt;&lt; vazio &gt;&gt;","VAZIA",IF(AND(O828&lt;&gt;"",R828&lt;0),"VENCIDO",IF(AND(O828&lt;&gt;"",R828&lt;=Parametros!$B$10),"PRÓX. VENCIMENTO",IF(F828="Q","QUALIDADE",IF(F828="S","BLOQUEADO",IF(F828="R","RESTRITO/DEVOLUÇÃO",IF(OR(N828="QUAR",N828="QRES"),"QUARENTENA",IF(OR(B828="DESCARTE",B828="DEVOLUÇÃO"),"DESCARTE/DEVOLUÇÃO",IF(AND(D828="",K828&lt;&gt;""),"SEM LOTE",IF(AND(Q828&lt;&gt;"",Q828&gt;=Parametros!$B$11),"PARADO/SEM GIRO","OK"))))))))))</f>
        <v>OK</v>
      </c>
      <c r="T828" s="29" t="str">
        <f aca="false">IF(AND($S828="PARADO/SEM GIRO",$K828="KG",OR(Painel!$B$5="(Todos)",A828=Painel!$B$5)*OR(Painel!$E$5="(Todos)",P828=Painel!$E$5)),$J828+ROW()/10000000,"")</f>
        <v/>
      </c>
      <c r="U828" s="29" t="str">
        <f aca="false">IF(AND($S828="VENCIDO",$K828="KG",OR(Painel!$B$5="(Todos)",A828=Painel!$B$5)*OR(Painel!$E$5="(Todos)",P828=Painel!$E$5)),$J828+ROW()/10000000,"")</f>
        <v/>
      </c>
    </row>
    <row r="829" customFormat="false" ht="15" hidden="false" customHeight="false" outlineLevel="0" collapsed="false">
      <c r="A829" s="29" t="s">
        <v>53</v>
      </c>
      <c r="B829" s="29" t="s">
        <v>1436</v>
      </c>
      <c r="C829" s="29" t="s">
        <v>662</v>
      </c>
      <c r="D829" s="29" t="s">
        <v>733</v>
      </c>
      <c r="E829" s="29" t="n">
        <v>1</v>
      </c>
      <c r="F829" s="29"/>
      <c r="G829" s="29" t="s">
        <v>1437</v>
      </c>
      <c r="H829" s="30" t="n">
        <v>1000</v>
      </c>
      <c r="I829" s="31" t="n">
        <v>46276</v>
      </c>
      <c r="J829" s="30" t="n">
        <v>1000</v>
      </c>
      <c r="K829" s="29" t="s">
        <v>120</v>
      </c>
      <c r="L829" s="29" t="s">
        <v>133</v>
      </c>
      <c r="M829" s="29"/>
      <c r="N829" s="29" t="s">
        <v>122</v>
      </c>
      <c r="O829" s="31" t="n">
        <v>46817</v>
      </c>
      <c r="P829" s="29" t="s">
        <v>123</v>
      </c>
      <c r="Q829" s="29" t="n">
        <f aca="false">IFERROR(VALUE(L829),"")</f>
        <v>9</v>
      </c>
      <c r="R829" s="29" t="n">
        <f aca="true">IF(O829="","",O829-TODAY())</f>
        <v>532</v>
      </c>
      <c r="S829" s="29" t="str">
        <f aca="false">IF(C829="&lt;&lt; vazio &gt;&gt;","VAZIA",IF(AND(O829&lt;&gt;"",R829&lt;0),"VENCIDO",IF(AND(O829&lt;&gt;"",R829&lt;=Parametros!$B$10),"PRÓX. VENCIMENTO",IF(F829="Q","QUALIDADE",IF(F829="S","BLOQUEADO",IF(F829="R","RESTRITO/DEVOLUÇÃO",IF(OR(N829="QUAR",N829="QRES"),"QUARENTENA",IF(OR(B829="DESCARTE",B829="DEVOLUÇÃO"),"DESCARTE/DEVOLUÇÃO",IF(AND(D829="",K829&lt;&gt;""),"SEM LOTE",IF(AND(Q829&lt;&gt;"",Q829&gt;=Parametros!$B$11),"PARADO/SEM GIRO","OK"))))))))))</f>
        <v>OK</v>
      </c>
      <c r="T829" s="29" t="str">
        <f aca="false">IF(AND($S829="PARADO/SEM GIRO",$K829="KG",OR(Painel!$B$5="(Todos)",A829=Painel!$B$5)*OR(Painel!$E$5="(Todos)",P829=Painel!$E$5)),$J829+ROW()/10000000,"")</f>
        <v/>
      </c>
      <c r="U829" s="29" t="str">
        <f aca="false">IF(AND($S829="VENCIDO",$K829="KG",OR(Painel!$B$5="(Todos)",A829=Painel!$B$5)*OR(Painel!$E$5="(Todos)",P829=Painel!$E$5)),$J829+ROW()/10000000,"")</f>
        <v/>
      </c>
    </row>
    <row r="830" customFormat="false" ht="15" hidden="false" customHeight="false" outlineLevel="0" collapsed="false">
      <c r="A830" s="29" t="s">
        <v>53</v>
      </c>
      <c r="B830" s="29" t="s">
        <v>1438</v>
      </c>
      <c r="C830" s="29" t="s">
        <v>662</v>
      </c>
      <c r="D830" s="29" t="s">
        <v>1080</v>
      </c>
      <c r="E830" s="29" t="n">
        <v>1</v>
      </c>
      <c r="F830" s="29"/>
      <c r="G830" s="29" t="s">
        <v>1439</v>
      </c>
      <c r="H830" s="30" t="n">
        <v>1000</v>
      </c>
      <c r="I830" s="31" t="n">
        <v>46274</v>
      </c>
      <c r="J830" s="30" t="n">
        <v>1000</v>
      </c>
      <c r="K830" s="29" t="s">
        <v>120</v>
      </c>
      <c r="L830" s="29" t="s">
        <v>138</v>
      </c>
      <c r="M830" s="29"/>
      <c r="N830" s="29" t="s">
        <v>122</v>
      </c>
      <c r="O830" s="31" t="n">
        <v>46817</v>
      </c>
      <c r="P830" s="29" t="s">
        <v>123</v>
      </c>
      <c r="Q830" s="29" t="n">
        <f aca="false">IFERROR(VALUE(L830),"")</f>
        <v>11</v>
      </c>
      <c r="R830" s="29" t="n">
        <f aca="true">IF(O830="","",O830-TODAY())</f>
        <v>532</v>
      </c>
      <c r="S830" s="29" t="str">
        <f aca="false">IF(C830="&lt;&lt; vazio &gt;&gt;","VAZIA",IF(AND(O830&lt;&gt;"",R830&lt;0),"VENCIDO",IF(AND(O830&lt;&gt;"",R830&lt;=Parametros!$B$10),"PRÓX. VENCIMENTO",IF(F830="Q","QUALIDADE",IF(F830="S","BLOQUEADO",IF(F830="R","RESTRITO/DEVOLUÇÃO",IF(OR(N830="QUAR",N830="QRES"),"QUARENTENA",IF(OR(B830="DESCARTE",B830="DEVOLUÇÃO"),"DESCARTE/DEVOLUÇÃO",IF(AND(D830="",K830&lt;&gt;""),"SEM LOTE",IF(AND(Q830&lt;&gt;"",Q830&gt;=Parametros!$B$11),"PARADO/SEM GIRO","OK"))))))))))</f>
        <v>OK</v>
      </c>
      <c r="T830" s="29" t="str">
        <f aca="false">IF(AND($S830="PARADO/SEM GIRO",$K830="KG",OR(Painel!$B$5="(Todos)",A830=Painel!$B$5)*OR(Painel!$E$5="(Todos)",P830=Painel!$E$5)),$J830+ROW()/10000000,"")</f>
        <v/>
      </c>
      <c r="U830" s="29" t="str">
        <f aca="false">IF(AND($S830="VENCIDO",$K830="KG",OR(Painel!$B$5="(Todos)",A830=Painel!$B$5)*OR(Painel!$E$5="(Todos)",P830=Painel!$E$5)),$J830+ROW()/10000000,"")</f>
        <v/>
      </c>
    </row>
    <row r="831" customFormat="false" ht="15" hidden="false" customHeight="false" outlineLevel="0" collapsed="false">
      <c r="A831" s="29" t="s">
        <v>53</v>
      </c>
      <c r="B831" s="29" t="s">
        <v>1440</v>
      </c>
      <c r="C831" s="29" t="s">
        <v>909</v>
      </c>
      <c r="D831" s="29" t="s">
        <v>1015</v>
      </c>
      <c r="E831" s="29" t="n">
        <v>1</v>
      </c>
      <c r="F831" s="29"/>
      <c r="G831" s="29" t="s">
        <v>1441</v>
      </c>
      <c r="H831" s="30" t="n">
        <v>1000</v>
      </c>
      <c r="I831" s="31" t="n">
        <v>46279</v>
      </c>
      <c r="J831" s="30" t="n">
        <v>1000</v>
      </c>
      <c r="K831" s="29" t="s">
        <v>120</v>
      </c>
      <c r="L831" s="29" t="s">
        <v>350</v>
      </c>
      <c r="M831" s="29"/>
      <c r="N831" s="29" t="s">
        <v>122</v>
      </c>
      <c r="O831" s="31" t="n">
        <v>46821</v>
      </c>
      <c r="P831" s="29" t="s">
        <v>123</v>
      </c>
      <c r="Q831" s="29" t="n">
        <f aca="false">IFERROR(VALUE(L831),"")</f>
        <v>6</v>
      </c>
      <c r="R831" s="29" t="n">
        <f aca="true">IF(O831="","",O831-TODAY())</f>
        <v>536</v>
      </c>
      <c r="S831" s="29" t="str">
        <f aca="false">IF(C831="&lt;&lt; vazio &gt;&gt;","VAZIA",IF(AND(O831&lt;&gt;"",R831&lt;0),"VENCIDO",IF(AND(O831&lt;&gt;"",R831&lt;=Parametros!$B$10),"PRÓX. VENCIMENTO",IF(F831="Q","QUALIDADE",IF(F831="S","BLOQUEADO",IF(F831="R","RESTRITO/DEVOLUÇÃO",IF(OR(N831="QUAR",N831="QRES"),"QUARENTENA",IF(OR(B831="DESCARTE",B831="DEVOLUÇÃO"),"DESCARTE/DEVOLUÇÃO",IF(AND(D831="",K831&lt;&gt;""),"SEM LOTE",IF(AND(Q831&lt;&gt;"",Q831&gt;=Parametros!$B$11),"PARADO/SEM GIRO","OK"))))))))))</f>
        <v>OK</v>
      </c>
      <c r="T831" s="29" t="str">
        <f aca="false">IF(AND($S831="PARADO/SEM GIRO",$K831="KG",OR(Painel!$B$5="(Todos)",A831=Painel!$B$5)*OR(Painel!$E$5="(Todos)",P831=Painel!$E$5)),$J831+ROW()/10000000,"")</f>
        <v/>
      </c>
      <c r="U831" s="29" t="str">
        <f aca="false">IF(AND($S831="VENCIDO",$K831="KG",OR(Painel!$B$5="(Todos)",A831=Painel!$B$5)*OR(Painel!$E$5="(Todos)",P831=Painel!$E$5)),$J831+ROW()/10000000,"")</f>
        <v/>
      </c>
    </row>
    <row r="832" customFormat="false" ht="15" hidden="false" customHeight="false" outlineLevel="0" collapsed="false">
      <c r="A832" s="29" t="s">
        <v>53</v>
      </c>
      <c r="B832" s="29" t="s">
        <v>1442</v>
      </c>
      <c r="C832" s="29" t="s">
        <v>768</v>
      </c>
      <c r="D832" s="29" t="s">
        <v>809</v>
      </c>
      <c r="E832" s="29" t="n">
        <v>1</v>
      </c>
      <c r="F832" s="29"/>
      <c r="G832" s="29" t="s">
        <v>1443</v>
      </c>
      <c r="H832" s="30" t="n">
        <v>800</v>
      </c>
      <c r="I832" s="31" t="n">
        <v>46256</v>
      </c>
      <c r="J832" s="30" t="n">
        <v>800</v>
      </c>
      <c r="K832" s="29" t="s">
        <v>120</v>
      </c>
      <c r="L832" s="29" t="s">
        <v>811</v>
      </c>
      <c r="M832" s="29"/>
      <c r="N832" s="29" t="s">
        <v>122</v>
      </c>
      <c r="O832" s="31" t="n">
        <v>46617</v>
      </c>
      <c r="P832" s="29" t="s">
        <v>123</v>
      </c>
      <c r="Q832" s="29" t="n">
        <f aca="false">IFERROR(VALUE(L832),"")</f>
        <v>29</v>
      </c>
      <c r="R832" s="29" t="n">
        <f aca="true">IF(O832="","",O832-TODAY())</f>
        <v>332</v>
      </c>
      <c r="S832" s="29" t="str">
        <f aca="false">IF(C832="&lt;&lt; vazio &gt;&gt;","VAZIA",IF(AND(O832&lt;&gt;"",R832&lt;0),"VENCIDO",IF(AND(O832&lt;&gt;"",R832&lt;=Parametros!$B$10),"PRÓX. VENCIMENTO",IF(F832="Q","QUALIDADE",IF(F832="S","BLOQUEADO",IF(F832="R","RESTRITO/DEVOLUÇÃO",IF(OR(N832="QUAR",N832="QRES"),"QUARENTENA",IF(OR(B832="DESCARTE",B832="DEVOLUÇÃO"),"DESCARTE/DEVOLUÇÃO",IF(AND(D832="",K832&lt;&gt;""),"SEM LOTE",IF(AND(Q832&lt;&gt;"",Q832&gt;=Parametros!$B$11),"PARADO/SEM GIRO","OK"))))))))))</f>
        <v>OK</v>
      </c>
      <c r="T832" s="29" t="str">
        <f aca="false">IF(AND($S832="PARADO/SEM GIRO",$K832="KG",OR(Painel!$B$5="(Todos)",A832=Painel!$B$5)*OR(Painel!$E$5="(Todos)",P832=Painel!$E$5)),$J832+ROW()/10000000,"")</f>
        <v/>
      </c>
      <c r="U832" s="29" t="str">
        <f aca="false">IF(AND($S832="VENCIDO",$K832="KG",OR(Painel!$B$5="(Todos)",A832=Painel!$B$5)*OR(Painel!$E$5="(Todos)",P832=Painel!$E$5)),$J832+ROW()/10000000,"")</f>
        <v/>
      </c>
    </row>
    <row r="833" customFormat="false" ht="15" hidden="false" customHeight="false" outlineLevel="0" collapsed="false">
      <c r="A833" s="29" t="s">
        <v>53</v>
      </c>
      <c r="B833" s="29" t="s">
        <v>1444</v>
      </c>
      <c r="C833" s="29" t="s">
        <v>785</v>
      </c>
      <c r="D833" s="29" t="s">
        <v>841</v>
      </c>
      <c r="E833" s="29" t="n">
        <v>1</v>
      </c>
      <c r="F833" s="29"/>
      <c r="G833" s="29" t="s">
        <v>1445</v>
      </c>
      <c r="H833" s="30" t="n">
        <v>1000</v>
      </c>
      <c r="I833" s="31" t="n">
        <v>46282</v>
      </c>
      <c r="J833" s="30" t="n">
        <v>1000</v>
      </c>
      <c r="K833" s="29" t="s">
        <v>120</v>
      </c>
      <c r="L833" s="29" t="s">
        <v>400</v>
      </c>
      <c r="M833" s="29"/>
      <c r="N833" s="29" t="s">
        <v>122</v>
      </c>
      <c r="O833" s="31" t="n">
        <v>46825</v>
      </c>
      <c r="P833" s="29" t="s">
        <v>123</v>
      </c>
      <c r="Q833" s="29" t="n">
        <f aca="false">IFERROR(VALUE(L833),"")</f>
        <v>3</v>
      </c>
      <c r="R833" s="29" t="n">
        <f aca="true">IF(O833="","",O833-TODAY())</f>
        <v>540</v>
      </c>
      <c r="S833" s="29" t="str">
        <f aca="false">IF(C833="&lt;&lt; vazio &gt;&gt;","VAZIA",IF(AND(O833&lt;&gt;"",R833&lt;0),"VENCIDO",IF(AND(O833&lt;&gt;"",R833&lt;=Parametros!$B$10),"PRÓX. VENCIMENTO",IF(F833="Q","QUALIDADE",IF(F833="S","BLOQUEADO",IF(F833="R","RESTRITO/DEVOLUÇÃO",IF(OR(N833="QUAR",N833="QRES"),"QUARENTENA",IF(OR(B833="DESCARTE",B833="DEVOLUÇÃO"),"DESCARTE/DEVOLUÇÃO",IF(AND(D833="",K833&lt;&gt;""),"SEM LOTE",IF(AND(Q833&lt;&gt;"",Q833&gt;=Parametros!$B$11),"PARADO/SEM GIRO","OK"))))))))))</f>
        <v>OK</v>
      </c>
      <c r="T833" s="29" t="str">
        <f aca="false">IF(AND($S833="PARADO/SEM GIRO",$K833="KG",OR(Painel!$B$5="(Todos)",A833=Painel!$B$5)*OR(Painel!$E$5="(Todos)",P833=Painel!$E$5)),$J833+ROW()/10000000,"")</f>
        <v/>
      </c>
      <c r="U833" s="29" t="str">
        <f aca="false">IF(AND($S833="VENCIDO",$K833="KG",OR(Painel!$B$5="(Todos)",A833=Painel!$B$5)*OR(Painel!$E$5="(Todos)",P833=Painel!$E$5)),$J833+ROW()/10000000,"")</f>
        <v/>
      </c>
    </row>
    <row r="834" customFormat="false" ht="15" hidden="false" customHeight="false" outlineLevel="0" collapsed="false">
      <c r="A834" s="29" t="s">
        <v>53</v>
      </c>
      <c r="B834" s="29" t="s">
        <v>1446</v>
      </c>
      <c r="C834" s="29" t="s">
        <v>250</v>
      </c>
      <c r="D834" s="29" t="s">
        <v>719</v>
      </c>
      <c r="E834" s="29" t="n">
        <v>1</v>
      </c>
      <c r="F834" s="29"/>
      <c r="G834" s="29" t="s">
        <v>1447</v>
      </c>
      <c r="H834" s="30" t="n">
        <v>1000</v>
      </c>
      <c r="I834" s="31" t="n">
        <v>46280</v>
      </c>
      <c r="J834" s="30" t="n">
        <v>1000</v>
      </c>
      <c r="K834" s="29" t="s">
        <v>120</v>
      </c>
      <c r="L834" s="29" t="s">
        <v>144</v>
      </c>
      <c r="M834" s="29"/>
      <c r="N834" s="29" t="s">
        <v>122</v>
      </c>
      <c r="O834" s="31" t="n">
        <v>46817</v>
      </c>
      <c r="P834" s="29" t="s">
        <v>123</v>
      </c>
      <c r="Q834" s="29" t="n">
        <f aca="false">IFERROR(VALUE(L834),"")</f>
        <v>5</v>
      </c>
      <c r="R834" s="29" t="n">
        <f aca="true">IF(O834="","",O834-TODAY())</f>
        <v>532</v>
      </c>
      <c r="S834" s="29" t="str">
        <f aca="false">IF(C834="&lt;&lt; vazio &gt;&gt;","VAZIA",IF(AND(O834&lt;&gt;"",R834&lt;0),"VENCIDO",IF(AND(O834&lt;&gt;"",R834&lt;=Parametros!$B$10),"PRÓX. VENCIMENTO",IF(F834="Q","QUALIDADE",IF(F834="S","BLOQUEADO",IF(F834="R","RESTRITO/DEVOLUÇÃO",IF(OR(N834="QUAR",N834="QRES"),"QUARENTENA",IF(OR(B834="DESCARTE",B834="DEVOLUÇÃO"),"DESCARTE/DEVOLUÇÃO",IF(AND(D834="",K834&lt;&gt;""),"SEM LOTE",IF(AND(Q834&lt;&gt;"",Q834&gt;=Parametros!$B$11),"PARADO/SEM GIRO","OK"))))))))))</f>
        <v>OK</v>
      </c>
      <c r="T834" s="29" t="str">
        <f aca="false">IF(AND($S834="PARADO/SEM GIRO",$K834="KG",OR(Painel!$B$5="(Todos)",A834=Painel!$B$5)*OR(Painel!$E$5="(Todos)",P834=Painel!$E$5)),$J834+ROW()/10000000,"")</f>
        <v/>
      </c>
      <c r="U834" s="29" t="str">
        <f aca="false">IF(AND($S834="VENCIDO",$K834="KG",OR(Painel!$B$5="(Todos)",A834=Painel!$B$5)*OR(Painel!$E$5="(Todos)",P834=Painel!$E$5)),$J834+ROW()/10000000,"")</f>
        <v/>
      </c>
    </row>
    <row r="835" customFormat="false" ht="15" hidden="false" customHeight="false" outlineLevel="0" collapsed="false">
      <c r="A835" s="29" t="s">
        <v>53</v>
      </c>
      <c r="B835" s="29" t="s">
        <v>1448</v>
      </c>
      <c r="C835" s="29" t="s">
        <v>785</v>
      </c>
      <c r="D835" s="29" t="s">
        <v>786</v>
      </c>
      <c r="E835" s="29" t="n">
        <v>1</v>
      </c>
      <c r="F835" s="29"/>
      <c r="G835" s="29" t="s">
        <v>1449</v>
      </c>
      <c r="H835" s="30" t="n">
        <v>1000</v>
      </c>
      <c r="I835" s="31" t="n">
        <v>46282</v>
      </c>
      <c r="J835" s="30" t="n">
        <v>1000</v>
      </c>
      <c r="K835" s="29" t="s">
        <v>120</v>
      </c>
      <c r="L835" s="29" t="s">
        <v>400</v>
      </c>
      <c r="M835" s="29"/>
      <c r="N835" s="29" t="s">
        <v>122</v>
      </c>
      <c r="O835" s="31" t="n">
        <v>46824</v>
      </c>
      <c r="P835" s="29" t="s">
        <v>123</v>
      </c>
      <c r="Q835" s="29" t="n">
        <f aca="false">IFERROR(VALUE(L835),"")</f>
        <v>3</v>
      </c>
      <c r="R835" s="29" t="n">
        <f aca="true">IF(O835="","",O835-TODAY())</f>
        <v>539</v>
      </c>
      <c r="S835" s="29" t="str">
        <f aca="false">IF(C835="&lt;&lt; vazio &gt;&gt;","VAZIA",IF(AND(O835&lt;&gt;"",R835&lt;0),"VENCIDO",IF(AND(O835&lt;&gt;"",R835&lt;=Parametros!$B$10),"PRÓX. VENCIMENTO",IF(F835="Q","QUALIDADE",IF(F835="S","BLOQUEADO",IF(F835="R","RESTRITO/DEVOLUÇÃO",IF(OR(N835="QUAR",N835="QRES"),"QUARENTENA",IF(OR(B835="DESCARTE",B835="DEVOLUÇÃO"),"DESCARTE/DEVOLUÇÃO",IF(AND(D835="",K835&lt;&gt;""),"SEM LOTE",IF(AND(Q835&lt;&gt;"",Q835&gt;=Parametros!$B$11),"PARADO/SEM GIRO","OK"))))))))))</f>
        <v>OK</v>
      </c>
      <c r="T835" s="29" t="str">
        <f aca="false">IF(AND($S835="PARADO/SEM GIRO",$K835="KG",OR(Painel!$B$5="(Todos)",A835=Painel!$B$5)*OR(Painel!$E$5="(Todos)",P835=Painel!$E$5)),$J835+ROW()/10000000,"")</f>
        <v/>
      </c>
      <c r="U835" s="29" t="str">
        <f aca="false">IF(AND($S835="VENCIDO",$K835="KG",OR(Painel!$B$5="(Todos)",A835=Painel!$B$5)*OR(Painel!$E$5="(Todos)",P835=Painel!$E$5)),$J835+ROW()/10000000,"")</f>
        <v/>
      </c>
    </row>
    <row r="836" customFormat="false" ht="15" hidden="false" customHeight="false" outlineLevel="0" collapsed="false">
      <c r="A836" s="29" t="s">
        <v>53</v>
      </c>
      <c r="B836" s="29" t="s">
        <v>1450</v>
      </c>
      <c r="C836" s="29" t="s">
        <v>398</v>
      </c>
      <c r="D836" s="29" t="s">
        <v>885</v>
      </c>
      <c r="E836" s="29" t="n">
        <v>1</v>
      </c>
      <c r="F836" s="29"/>
      <c r="G836" s="29" t="s">
        <v>1451</v>
      </c>
      <c r="H836" s="30" t="n">
        <v>1102.5</v>
      </c>
      <c r="I836" s="31" t="n">
        <v>46282</v>
      </c>
      <c r="J836" s="30" t="n">
        <v>1102.5</v>
      </c>
      <c r="K836" s="29" t="s">
        <v>120</v>
      </c>
      <c r="L836" s="29" t="s">
        <v>400</v>
      </c>
      <c r="M836" s="29"/>
      <c r="N836" s="29" t="s">
        <v>122</v>
      </c>
      <c r="O836" s="31" t="n">
        <v>46642</v>
      </c>
      <c r="P836" s="29" t="s">
        <v>123</v>
      </c>
      <c r="Q836" s="29" t="n">
        <f aca="false">IFERROR(VALUE(L836),"")</f>
        <v>3</v>
      </c>
      <c r="R836" s="29" t="n">
        <f aca="true">IF(O836="","",O836-TODAY())</f>
        <v>357</v>
      </c>
      <c r="S836" s="29" t="str">
        <f aca="false">IF(C836="&lt;&lt; vazio &gt;&gt;","VAZIA",IF(AND(O836&lt;&gt;"",R836&lt;0),"VENCIDO",IF(AND(O836&lt;&gt;"",R836&lt;=Parametros!$B$10),"PRÓX. VENCIMENTO",IF(F836="Q","QUALIDADE",IF(F836="S","BLOQUEADO",IF(F836="R","RESTRITO/DEVOLUÇÃO",IF(OR(N836="QUAR",N836="QRES"),"QUARENTENA",IF(OR(B836="DESCARTE",B836="DEVOLUÇÃO"),"DESCARTE/DEVOLUÇÃO",IF(AND(D836="",K836&lt;&gt;""),"SEM LOTE",IF(AND(Q836&lt;&gt;"",Q836&gt;=Parametros!$B$11),"PARADO/SEM GIRO","OK"))))))))))</f>
        <v>OK</v>
      </c>
      <c r="T836" s="29" t="str">
        <f aca="false">IF(AND($S836="PARADO/SEM GIRO",$K836="KG",OR(Painel!$B$5="(Todos)",A836=Painel!$B$5)*OR(Painel!$E$5="(Todos)",P836=Painel!$E$5)),$J836+ROW()/10000000,"")</f>
        <v/>
      </c>
      <c r="U836" s="29" t="str">
        <f aca="false">IF(AND($S836="VENCIDO",$K836="KG",OR(Painel!$B$5="(Todos)",A836=Painel!$B$5)*OR(Painel!$E$5="(Todos)",P836=Painel!$E$5)),$J836+ROW()/10000000,"")</f>
        <v/>
      </c>
    </row>
    <row r="837" customFormat="false" ht="15" hidden="false" customHeight="false" outlineLevel="0" collapsed="false">
      <c r="A837" s="29" t="s">
        <v>53</v>
      </c>
      <c r="B837" s="29" t="s">
        <v>1452</v>
      </c>
      <c r="C837" s="29" t="s">
        <v>322</v>
      </c>
      <c r="D837" s="29" t="s">
        <v>491</v>
      </c>
      <c r="E837" s="29" t="n">
        <v>1</v>
      </c>
      <c r="F837" s="29"/>
      <c r="G837" s="29" t="s">
        <v>1453</v>
      </c>
      <c r="H837" s="30" t="n">
        <v>999.9</v>
      </c>
      <c r="I837" s="31" t="n">
        <v>46274</v>
      </c>
      <c r="J837" s="30" t="n">
        <v>999.9</v>
      </c>
      <c r="K837" s="29" t="s">
        <v>120</v>
      </c>
      <c r="L837" s="29" t="s">
        <v>138</v>
      </c>
      <c r="M837" s="29"/>
      <c r="N837" s="29" t="s">
        <v>122</v>
      </c>
      <c r="O837" s="31" t="n">
        <v>46635</v>
      </c>
      <c r="P837" s="29" t="s">
        <v>123</v>
      </c>
      <c r="Q837" s="29" t="n">
        <f aca="false">IFERROR(VALUE(L837),"")</f>
        <v>11</v>
      </c>
      <c r="R837" s="29" t="n">
        <f aca="true">IF(O837="","",O837-TODAY())</f>
        <v>350</v>
      </c>
      <c r="S837" s="29" t="str">
        <f aca="false">IF(C837="&lt;&lt; vazio &gt;&gt;","VAZIA",IF(AND(O837&lt;&gt;"",R837&lt;0),"VENCIDO",IF(AND(O837&lt;&gt;"",R837&lt;=Parametros!$B$10),"PRÓX. VENCIMENTO",IF(F837="Q","QUALIDADE",IF(F837="S","BLOQUEADO",IF(F837="R","RESTRITO/DEVOLUÇÃO",IF(OR(N837="QUAR",N837="QRES"),"QUARENTENA",IF(OR(B837="DESCARTE",B837="DEVOLUÇÃO"),"DESCARTE/DEVOLUÇÃO",IF(AND(D837="",K837&lt;&gt;""),"SEM LOTE",IF(AND(Q837&lt;&gt;"",Q837&gt;=Parametros!$B$11),"PARADO/SEM GIRO","OK"))))))))))</f>
        <v>OK</v>
      </c>
      <c r="T837" s="29" t="str">
        <f aca="false">IF(AND($S837="PARADO/SEM GIRO",$K837="KG",OR(Painel!$B$5="(Todos)",A837=Painel!$B$5)*OR(Painel!$E$5="(Todos)",P837=Painel!$E$5)),$J837+ROW()/10000000,"")</f>
        <v/>
      </c>
      <c r="U837" s="29" t="str">
        <f aca="false">IF(AND($S837="VENCIDO",$K837="KG",OR(Painel!$B$5="(Todos)",A837=Painel!$B$5)*OR(Painel!$E$5="(Todos)",P837=Painel!$E$5)),$J837+ROW()/10000000,"")</f>
        <v/>
      </c>
    </row>
    <row r="838" customFormat="false" ht="15" hidden="false" customHeight="false" outlineLevel="0" collapsed="false">
      <c r="A838" s="29" t="s">
        <v>53</v>
      </c>
      <c r="B838" s="29" t="s">
        <v>1454</v>
      </c>
      <c r="C838" s="29" t="s">
        <v>322</v>
      </c>
      <c r="D838" s="29" t="s">
        <v>491</v>
      </c>
      <c r="E838" s="29" t="n">
        <v>1</v>
      </c>
      <c r="F838" s="29"/>
      <c r="G838" s="29" t="s">
        <v>1455</v>
      </c>
      <c r="H838" s="30" t="n">
        <v>999.9</v>
      </c>
      <c r="I838" s="31" t="n">
        <v>46274</v>
      </c>
      <c r="J838" s="30" t="n">
        <v>999.9</v>
      </c>
      <c r="K838" s="29" t="s">
        <v>120</v>
      </c>
      <c r="L838" s="29" t="s">
        <v>138</v>
      </c>
      <c r="M838" s="29"/>
      <c r="N838" s="29" t="s">
        <v>122</v>
      </c>
      <c r="O838" s="31" t="n">
        <v>46635</v>
      </c>
      <c r="P838" s="29" t="s">
        <v>123</v>
      </c>
      <c r="Q838" s="29" t="n">
        <f aca="false">IFERROR(VALUE(L838),"")</f>
        <v>11</v>
      </c>
      <c r="R838" s="29" t="n">
        <f aca="true">IF(O838="","",O838-TODAY())</f>
        <v>350</v>
      </c>
      <c r="S838" s="29" t="str">
        <f aca="false">IF(C838="&lt;&lt; vazio &gt;&gt;","VAZIA",IF(AND(O838&lt;&gt;"",R838&lt;0),"VENCIDO",IF(AND(O838&lt;&gt;"",R838&lt;=Parametros!$B$10),"PRÓX. VENCIMENTO",IF(F838="Q","QUALIDADE",IF(F838="S","BLOQUEADO",IF(F838="R","RESTRITO/DEVOLUÇÃO",IF(OR(N838="QUAR",N838="QRES"),"QUARENTENA",IF(OR(B838="DESCARTE",B838="DEVOLUÇÃO"),"DESCARTE/DEVOLUÇÃO",IF(AND(D838="",K838&lt;&gt;""),"SEM LOTE",IF(AND(Q838&lt;&gt;"",Q838&gt;=Parametros!$B$11),"PARADO/SEM GIRO","OK"))))))))))</f>
        <v>OK</v>
      </c>
      <c r="T838" s="29" t="str">
        <f aca="false">IF(AND($S838="PARADO/SEM GIRO",$K838="KG",OR(Painel!$B$5="(Todos)",A838=Painel!$B$5)*OR(Painel!$E$5="(Todos)",P838=Painel!$E$5)),$J838+ROW()/10000000,"")</f>
        <v/>
      </c>
      <c r="U838" s="29" t="str">
        <f aca="false">IF(AND($S838="VENCIDO",$K838="KG",OR(Painel!$B$5="(Todos)",A838=Painel!$B$5)*OR(Painel!$E$5="(Todos)",P838=Painel!$E$5)),$J838+ROW()/10000000,"")</f>
        <v/>
      </c>
    </row>
    <row r="839" customFormat="false" ht="15" hidden="false" customHeight="false" outlineLevel="0" collapsed="false">
      <c r="A839" s="29" t="s">
        <v>53</v>
      </c>
      <c r="B839" s="29" t="s">
        <v>1456</v>
      </c>
      <c r="C839" s="29" t="s">
        <v>437</v>
      </c>
      <c r="D839" s="29" t="s">
        <v>438</v>
      </c>
      <c r="E839" s="29" t="n">
        <v>1</v>
      </c>
      <c r="F839" s="29"/>
      <c r="G839" s="29" t="s">
        <v>1457</v>
      </c>
      <c r="H839" s="30" t="n">
        <v>0</v>
      </c>
      <c r="I839" s="31" t="n">
        <v>46280</v>
      </c>
      <c r="J839" s="30" t="n">
        <v>727.2</v>
      </c>
      <c r="K839" s="29" t="s">
        <v>120</v>
      </c>
      <c r="L839" s="29" t="s">
        <v>1458</v>
      </c>
      <c r="M839" s="29"/>
      <c r="N839" s="29" t="s">
        <v>122</v>
      </c>
      <c r="O839" s="31" t="n">
        <v>46797</v>
      </c>
      <c r="P839" s="29" t="s">
        <v>123</v>
      </c>
      <c r="Q839" s="29" t="n">
        <f aca="false">IFERROR(VALUE(L839),"")</f>
        <v>31</v>
      </c>
      <c r="R839" s="29" t="n">
        <f aca="true">IF(O839="","",O839-TODAY())</f>
        <v>512</v>
      </c>
      <c r="S839" s="29" t="str">
        <f aca="false">IF(C839="&lt;&lt; vazio &gt;&gt;","VAZIA",IF(AND(O839&lt;&gt;"",R839&lt;0),"VENCIDO",IF(AND(O839&lt;&gt;"",R839&lt;=Parametros!$B$10),"PRÓX. VENCIMENTO",IF(F839="Q","QUALIDADE",IF(F839="S","BLOQUEADO",IF(F839="R","RESTRITO/DEVOLUÇÃO",IF(OR(N839="QUAR",N839="QRES"),"QUARENTENA",IF(OR(B839="DESCARTE",B839="DEVOLUÇÃO"),"DESCARTE/DEVOLUÇÃO",IF(AND(D839="",K839&lt;&gt;""),"SEM LOTE",IF(AND(Q839&lt;&gt;"",Q839&gt;=Parametros!$B$11),"PARADO/SEM GIRO","OK"))))))))))</f>
        <v>OK</v>
      </c>
      <c r="T839" s="29" t="str">
        <f aca="false">IF(AND($S839="PARADO/SEM GIRO",$K839="KG",OR(Painel!$B$5="(Todos)",A839=Painel!$B$5)*OR(Painel!$E$5="(Todos)",P839=Painel!$E$5)),$J839+ROW()/10000000,"")</f>
        <v/>
      </c>
      <c r="U839" s="29" t="str">
        <f aca="false">IF(AND($S839="VENCIDO",$K839="KG",OR(Painel!$B$5="(Todos)",A839=Painel!$B$5)*OR(Painel!$E$5="(Todos)",P839=Painel!$E$5)),$J839+ROW()/10000000,"")</f>
        <v/>
      </c>
    </row>
    <row r="840" customFormat="false" ht="15" hidden="false" customHeight="false" outlineLevel="0" collapsed="false">
      <c r="A840" s="29" t="s">
        <v>53</v>
      </c>
      <c r="B840" s="29" t="s">
        <v>1459</v>
      </c>
      <c r="C840" s="29" t="s">
        <v>980</v>
      </c>
      <c r="D840" s="29" t="s">
        <v>981</v>
      </c>
      <c r="E840" s="29" t="n">
        <v>1</v>
      </c>
      <c r="F840" s="29" t="s">
        <v>268</v>
      </c>
      <c r="G840" s="29" t="s">
        <v>1460</v>
      </c>
      <c r="H840" s="30" t="n">
        <v>727.2</v>
      </c>
      <c r="I840" s="31" t="n">
        <v>46280</v>
      </c>
      <c r="J840" s="30" t="n">
        <v>727.2</v>
      </c>
      <c r="K840" s="29" t="s">
        <v>120</v>
      </c>
      <c r="L840" s="29" t="s">
        <v>144</v>
      </c>
      <c r="M840" s="29"/>
      <c r="N840" s="29" t="s">
        <v>122</v>
      </c>
      <c r="O840" s="31" t="n">
        <v>46827</v>
      </c>
      <c r="P840" s="29" t="s">
        <v>123</v>
      </c>
      <c r="Q840" s="29" t="n">
        <f aca="false">IFERROR(VALUE(L840),"")</f>
        <v>5</v>
      </c>
      <c r="R840" s="29" t="n">
        <f aca="true">IF(O840="","",O840-TODAY())</f>
        <v>542</v>
      </c>
      <c r="S840" s="29" t="str">
        <f aca="false">IF(C840="&lt;&lt; vazio &gt;&gt;","VAZIA",IF(AND(O840&lt;&gt;"",R840&lt;0),"VENCIDO",IF(AND(O840&lt;&gt;"",R840&lt;=Parametros!$B$10),"PRÓX. VENCIMENTO",IF(F840="Q","QUALIDADE",IF(F840="S","BLOQUEADO",IF(F840="R","RESTRITO/DEVOLUÇÃO",IF(OR(N840="QUAR",N840="QRES"),"QUARENTENA",IF(OR(B840="DESCARTE",B840="DEVOLUÇÃO"),"DESCARTE/DEVOLUÇÃO",IF(AND(D840="",K840&lt;&gt;""),"SEM LOTE",IF(AND(Q840&lt;&gt;"",Q840&gt;=Parametros!$B$11),"PARADO/SEM GIRO","OK"))))))))))</f>
        <v>QUALIDADE</v>
      </c>
      <c r="T840" s="29" t="str">
        <f aca="false">IF(AND($S840="PARADO/SEM GIRO",$K840="KG",OR(Painel!$B$5="(Todos)",A840=Painel!$B$5)*OR(Painel!$E$5="(Todos)",P840=Painel!$E$5)),$J840+ROW()/10000000,"")</f>
        <v/>
      </c>
      <c r="U840" s="29" t="str">
        <f aca="false">IF(AND($S840="VENCIDO",$K840="KG",OR(Painel!$B$5="(Todos)",A840=Painel!$B$5)*OR(Painel!$E$5="(Todos)",P840=Painel!$E$5)),$J840+ROW()/10000000,"")</f>
        <v/>
      </c>
    </row>
    <row r="841" customFormat="false" ht="15" hidden="false" customHeight="false" outlineLevel="0" collapsed="false">
      <c r="A841" s="29" t="s">
        <v>53</v>
      </c>
      <c r="B841" s="29" t="s">
        <v>1461</v>
      </c>
      <c r="C841" s="29" t="s">
        <v>785</v>
      </c>
      <c r="D841" s="29" t="s">
        <v>786</v>
      </c>
      <c r="E841" s="29" t="n">
        <v>1</v>
      </c>
      <c r="F841" s="29"/>
      <c r="G841" s="29" t="s">
        <v>1462</v>
      </c>
      <c r="H841" s="30" t="n">
        <v>1000</v>
      </c>
      <c r="I841" s="31" t="n">
        <v>46282</v>
      </c>
      <c r="J841" s="30" t="n">
        <v>1000</v>
      </c>
      <c r="K841" s="29" t="s">
        <v>120</v>
      </c>
      <c r="L841" s="29" t="s">
        <v>400</v>
      </c>
      <c r="M841" s="29"/>
      <c r="N841" s="29" t="s">
        <v>122</v>
      </c>
      <c r="O841" s="31" t="n">
        <v>46824</v>
      </c>
      <c r="P841" s="29" t="s">
        <v>123</v>
      </c>
      <c r="Q841" s="29" t="n">
        <f aca="false">IFERROR(VALUE(L841),"")</f>
        <v>3</v>
      </c>
      <c r="R841" s="29" t="n">
        <f aca="true">IF(O841="","",O841-TODAY())</f>
        <v>539</v>
      </c>
      <c r="S841" s="29" t="str">
        <f aca="false">IF(C841="&lt;&lt; vazio &gt;&gt;","VAZIA",IF(AND(O841&lt;&gt;"",R841&lt;0),"VENCIDO",IF(AND(O841&lt;&gt;"",R841&lt;=Parametros!$B$10),"PRÓX. VENCIMENTO",IF(F841="Q","QUALIDADE",IF(F841="S","BLOQUEADO",IF(F841="R","RESTRITO/DEVOLUÇÃO",IF(OR(N841="QUAR",N841="QRES"),"QUARENTENA",IF(OR(B841="DESCARTE",B841="DEVOLUÇÃO"),"DESCARTE/DEVOLUÇÃO",IF(AND(D841="",K841&lt;&gt;""),"SEM LOTE",IF(AND(Q841&lt;&gt;"",Q841&gt;=Parametros!$B$11),"PARADO/SEM GIRO","OK"))))))))))</f>
        <v>OK</v>
      </c>
      <c r="T841" s="29" t="str">
        <f aca="false">IF(AND($S841="PARADO/SEM GIRO",$K841="KG",OR(Painel!$B$5="(Todos)",A841=Painel!$B$5)*OR(Painel!$E$5="(Todos)",P841=Painel!$E$5)),$J841+ROW()/10000000,"")</f>
        <v/>
      </c>
      <c r="U841" s="29" t="str">
        <f aca="false">IF(AND($S841="VENCIDO",$K841="KG",OR(Painel!$B$5="(Todos)",A841=Painel!$B$5)*OR(Painel!$E$5="(Todos)",P841=Painel!$E$5)),$J841+ROW()/10000000,"")</f>
        <v/>
      </c>
    </row>
    <row r="842" customFormat="false" ht="15" hidden="false" customHeight="false" outlineLevel="0" collapsed="false">
      <c r="A842" s="29" t="s">
        <v>53</v>
      </c>
      <c r="B842" s="29" t="s">
        <v>1463</v>
      </c>
      <c r="C842" s="29" t="s">
        <v>691</v>
      </c>
      <c r="D842" s="29" t="s">
        <v>1464</v>
      </c>
      <c r="E842" s="29" t="n">
        <v>1</v>
      </c>
      <c r="F842" s="29"/>
      <c r="G842" s="29" t="s">
        <v>1465</v>
      </c>
      <c r="H842" s="30" t="n">
        <v>300</v>
      </c>
      <c r="I842" s="31" t="n">
        <v>46266</v>
      </c>
      <c r="J842" s="30" t="n">
        <v>300</v>
      </c>
      <c r="K842" s="29" t="s">
        <v>120</v>
      </c>
      <c r="L842" s="29" t="s">
        <v>180</v>
      </c>
      <c r="M842" s="29"/>
      <c r="N842" s="29" t="s">
        <v>122</v>
      </c>
      <c r="O842" s="31" t="n">
        <v>46993</v>
      </c>
      <c r="P842" s="29" t="s">
        <v>123</v>
      </c>
      <c r="Q842" s="29" t="n">
        <f aca="false">IFERROR(VALUE(L842),"")</f>
        <v>19</v>
      </c>
      <c r="R842" s="29" t="n">
        <f aca="true">IF(O842="","",O842-TODAY())</f>
        <v>708</v>
      </c>
      <c r="S842" s="29" t="str">
        <f aca="false">IF(C842="&lt;&lt; vazio &gt;&gt;","VAZIA",IF(AND(O842&lt;&gt;"",R842&lt;0),"VENCIDO",IF(AND(O842&lt;&gt;"",R842&lt;=Parametros!$B$10),"PRÓX. VENCIMENTO",IF(F842="Q","QUALIDADE",IF(F842="S","BLOQUEADO",IF(F842="R","RESTRITO/DEVOLUÇÃO",IF(OR(N842="QUAR",N842="QRES"),"QUARENTENA",IF(OR(B842="DESCARTE",B842="DEVOLUÇÃO"),"DESCARTE/DEVOLUÇÃO",IF(AND(D842="",K842&lt;&gt;""),"SEM LOTE",IF(AND(Q842&lt;&gt;"",Q842&gt;=Parametros!$B$11),"PARADO/SEM GIRO","OK"))))))))))</f>
        <v>OK</v>
      </c>
      <c r="T842" s="29" t="str">
        <f aca="false">IF(AND($S842="PARADO/SEM GIRO",$K842="KG",OR(Painel!$B$5="(Todos)",A842=Painel!$B$5)*OR(Painel!$E$5="(Todos)",P842=Painel!$E$5)),$J842+ROW()/10000000,"")</f>
        <v/>
      </c>
      <c r="U842" s="29" t="str">
        <f aca="false">IF(AND($S842="VENCIDO",$K842="KG",OR(Painel!$B$5="(Todos)",A842=Painel!$B$5)*OR(Painel!$E$5="(Todos)",P842=Painel!$E$5)),$J842+ROW()/10000000,"")</f>
        <v/>
      </c>
    </row>
    <row r="843" customFormat="false" ht="15" hidden="false" customHeight="false" outlineLevel="0" collapsed="false">
      <c r="A843" s="29" t="s">
        <v>53</v>
      </c>
      <c r="B843" s="29" t="s">
        <v>1466</v>
      </c>
      <c r="C843" s="29" t="s">
        <v>250</v>
      </c>
      <c r="D843" s="29" t="s">
        <v>727</v>
      </c>
      <c r="E843" s="29" t="n">
        <v>1</v>
      </c>
      <c r="F843" s="29"/>
      <c r="G843" s="29" t="s">
        <v>1467</v>
      </c>
      <c r="H843" s="30" t="n">
        <v>1000</v>
      </c>
      <c r="I843" s="31" t="n">
        <v>46274</v>
      </c>
      <c r="J843" s="30" t="n">
        <v>1000</v>
      </c>
      <c r="K843" s="29" t="s">
        <v>120</v>
      </c>
      <c r="L843" s="29" t="s">
        <v>138</v>
      </c>
      <c r="M843" s="29"/>
      <c r="N843" s="29" t="s">
        <v>122</v>
      </c>
      <c r="O843" s="31" t="n">
        <v>46817</v>
      </c>
      <c r="P843" s="29" t="s">
        <v>123</v>
      </c>
      <c r="Q843" s="29" t="n">
        <f aca="false">IFERROR(VALUE(L843),"")</f>
        <v>11</v>
      </c>
      <c r="R843" s="29" t="n">
        <f aca="true">IF(O843="","",O843-TODAY())</f>
        <v>532</v>
      </c>
      <c r="S843" s="29" t="str">
        <f aca="false">IF(C843="&lt;&lt; vazio &gt;&gt;","VAZIA",IF(AND(O843&lt;&gt;"",R843&lt;0),"VENCIDO",IF(AND(O843&lt;&gt;"",R843&lt;=Parametros!$B$10),"PRÓX. VENCIMENTO",IF(F843="Q","QUALIDADE",IF(F843="S","BLOQUEADO",IF(F843="R","RESTRITO/DEVOLUÇÃO",IF(OR(N843="QUAR",N843="QRES"),"QUARENTENA",IF(OR(B843="DESCARTE",B843="DEVOLUÇÃO"),"DESCARTE/DEVOLUÇÃO",IF(AND(D843="",K843&lt;&gt;""),"SEM LOTE",IF(AND(Q843&lt;&gt;"",Q843&gt;=Parametros!$B$11),"PARADO/SEM GIRO","OK"))))))))))</f>
        <v>OK</v>
      </c>
      <c r="T843" s="29" t="str">
        <f aca="false">IF(AND($S843="PARADO/SEM GIRO",$K843="KG",OR(Painel!$B$5="(Todos)",A843=Painel!$B$5)*OR(Painel!$E$5="(Todos)",P843=Painel!$E$5)),$J843+ROW()/10000000,"")</f>
        <v/>
      </c>
      <c r="U843" s="29" t="str">
        <f aca="false">IF(AND($S843="VENCIDO",$K843="KG",OR(Painel!$B$5="(Todos)",A843=Painel!$B$5)*OR(Painel!$E$5="(Todos)",P843=Painel!$E$5)),$J843+ROW()/10000000,"")</f>
        <v/>
      </c>
    </row>
    <row r="844" customFormat="false" ht="15" hidden="false" customHeight="false" outlineLevel="0" collapsed="false">
      <c r="A844" s="29" t="s">
        <v>53</v>
      </c>
      <c r="B844" s="29" t="s">
        <v>1468</v>
      </c>
      <c r="C844" s="29" t="s">
        <v>222</v>
      </c>
      <c r="D844" s="29" t="s">
        <v>815</v>
      </c>
      <c r="E844" s="29" t="n">
        <v>1</v>
      </c>
      <c r="F844" s="29"/>
      <c r="G844" s="29" t="s">
        <v>1469</v>
      </c>
      <c r="H844" s="30" t="n">
        <v>1000</v>
      </c>
      <c r="I844" s="31" t="n">
        <v>46283</v>
      </c>
      <c r="J844" s="30" t="n">
        <v>1000</v>
      </c>
      <c r="K844" s="29" t="s">
        <v>120</v>
      </c>
      <c r="L844" s="29" t="s">
        <v>176</v>
      </c>
      <c r="M844" s="29"/>
      <c r="N844" s="29" t="s">
        <v>122</v>
      </c>
      <c r="O844" s="31" t="n">
        <v>46825</v>
      </c>
      <c r="P844" s="29" t="s">
        <v>123</v>
      </c>
      <c r="Q844" s="29" t="n">
        <f aca="false">IFERROR(VALUE(L844),"")</f>
        <v>2</v>
      </c>
      <c r="R844" s="29" t="n">
        <f aca="true">IF(O844="","",O844-TODAY())</f>
        <v>540</v>
      </c>
      <c r="S844" s="29" t="str">
        <f aca="false">IF(C844="&lt;&lt; vazio &gt;&gt;","VAZIA",IF(AND(O844&lt;&gt;"",R844&lt;0),"VENCIDO",IF(AND(O844&lt;&gt;"",R844&lt;=Parametros!$B$10),"PRÓX. VENCIMENTO",IF(F844="Q","QUALIDADE",IF(F844="S","BLOQUEADO",IF(F844="R","RESTRITO/DEVOLUÇÃO",IF(OR(N844="QUAR",N844="QRES"),"QUARENTENA",IF(OR(B844="DESCARTE",B844="DEVOLUÇÃO"),"DESCARTE/DEVOLUÇÃO",IF(AND(D844="",K844&lt;&gt;""),"SEM LOTE",IF(AND(Q844&lt;&gt;"",Q844&gt;=Parametros!$B$11),"PARADO/SEM GIRO","OK"))))))))))</f>
        <v>OK</v>
      </c>
      <c r="T844" s="29" t="str">
        <f aca="false">IF(AND($S844="PARADO/SEM GIRO",$K844="KG",OR(Painel!$B$5="(Todos)",A844=Painel!$B$5)*OR(Painel!$E$5="(Todos)",P844=Painel!$E$5)),$J844+ROW()/10000000,"")</f>
        <v/>
      </c>
      <c r="U844" s="29" t="str">
        <f aca="false">IF(AND($S844="VENCIDO",$K844="KG",OR(Painel!$B$5="(Todos)",A844=Painel!$B$5)*OR(Painel!$E$5="(Todos)",P844=Painel!$E$5)),$J844+ROW()/10000000,"")</f>
        <v/>
      </c>
    </row>
    <row r="845" customFormat="false" ht="15" hidden="false" customHeight="false" outlineLevel="0" collapsed="false">
      <c r="A845" s="29" t="s">
        <v>53</v>
      </c>
      <c r="B845" s="29" t="s">
        <v>1470</v>
      </c>
      <c r="C845" s="29" t="s">
        <v>308</v>
      </c>
      <c r="D845" s="29" t="s">
        <v>730</v>
      </c>
      <c r="E845" s="29" t="n">
        <v>1</v>
      </c>
      <c r="F845" s="29"/>
      <c r="G845" s="29" t="s">
        <v>1471</v>
      </c>
      <c r="H845" s="30" t="n">
        <v>315</v>
      </c>
      <c r="I845" s="31" t="n">
        <v>46276</v>
      </c>
      <c r="J845" s="30" t="n">
        <v>315</v>
      </c>
      <c r="K845" s="29" t="s">
        <v>120</v>
      </c>
      <c r="L845" s="29" t="s">
        <v>133</v>
      </c>
      <c r="M845" s="29"/>
      <c r="N845" s="29" t="s">
        <v>122</v>
      </c>
      <c r="O845" s="31" t="n">
        <v>46817</v>
      </c>
      <c r="P845" s="29" t="s">
        <v>123</v>
      </c>
      <c r="Q845" s="29" t="n">
        <f aca="false">IFERROR(VALUE(L845),"")</f>
        <v>9</v>
      </c>
      <c r="R845" s="29" t="n">
        <f aca="true">IF(O845="","",O845-TODAY())</f>
        <v>532</v>
      </c>
      <c r="S845" s="29" t="str">
        <f aca="false">IF(C845="&lt;&lt; vazio &gt;&gt;","VAZIA",IF(AND(O845&lt;&gt;"",R845&lt;0),"VENCIDO",IF(AND(O845&lt;&gt;"",R845&lt;=Parametros!$B$10),"PRÓX. VENCIMENTO",IF(F845="Q","QUALIDADE",IF(F845="S","BLOQUEADO",IF(F845="R","RESTRITO/DEVOLUÇÃO",IF(OR(N845="QUAR",N845="QRES"),"QUARENTENA",IF(OR(B845="DESCARTE",B845="DEVOLUÇÃO"),"DESCARTE/DEVOLUÇÃO",IF(AND(D845="",K845&lt;&gt;""),"SEM LOTE",IF(AND(Q845&lt;&gt;"",Q845&gt;=Parametros!$B$11),"PARADO/SEM GIRO","OK"))))))))))</f>
        <v>OK</v>
      </c>
      <c r="T845" s="29" t="str">
        <f aca="false">IF(AND($S845="PARADO/SEM GIRO",$K845="KG",OR(Painel!$B$5="(Todos)",A845=Painel!$B$5)*OR(Painel!$E$5="(Todos)",P845=Painel!$E$5)),$J845+ROW()/10000000,"")</f>
        <v/>
      </c>
      <c r="U845" s="29" t="str">
        <f aca="false">IF(AND($S845="VENCIDO",$K845="KG",OR(Painel!$B$5="(Todos)",A845=Painel!$B$5)*OR(Painel!$E$5="(Todos)",P845=Painel!$E$5)),$J845+ROW()/10000000,"")</f>
        <v/>
      </c>
    </row>
    <row r="846" customFormat="false" ht="15" hidden="false" customHeight="false" outlineLevel="0" collapsed="false">
      <c r="A846" s="29" t="s">
        <v>53</v>
      </c>
      <c r="B846" s="29" t="s">
        <v>1472</v>
      </c>
      <c r="C846" s="29" t="s">
        <v>250</v>
      </c>
      <c r="D846" s="29" t="s">
        <v>727</v>
      </c>
      <c r="E846" s="29" t="n">
        <v>1</v>
      </c>
      <c r="F846" s="29"/>
      <c r="G846" s="29" t="s">
        <v>1473</v>
      </c>
      <c r="H846" s="30" t="n">
        <v>1000</v>
      </c>
      <c r="I846" s="31" t="n">
        <v>46274</v>
      </c>
      <c r="J846" s="30" t="n">
        <v>1000</v>
      </c>
      <c r="K846" s="29" t="s">
        <v>120</v>
      </c>
      <c r="L846" s="29" t="s">
        <v>138</v>
      </c>
      <c r="M846" s="29"/>
      <c r="N846" s="29" t="s">
        <v>122</v>
      </c>
      <c r="O846" s="31" t="n">
        <v>46817</v>
      </c>
      <c r="P846" s="29" t="s">
        <v>123</v>
      </c>
      <c r="Q846" s="29" t="n">
        <f aca="false">IFERROR(VALUE(L846),"")</f>
        <v>11</v>
      </c>
      <c r="R846" s="29" t="n">
        <f aca="true">IF(O846="","",O846-TODAY())</f>
        <v>532</v>
      </c>
      <c r="S846" s="29" t="str">
        <f aca="false">IF(C846="&lt;&lt; vazio &gt;&gt;","VAZIA",IF(AND(O846&lt;&gt;"",R846&lt;0),"VENCIDO",IF(AND(O846&lt;&gt;"",R846&lt;=Parametros!$B$10),"PRÓX. VENCIMENTO",IF(F846="Q","QUALIDADE",IF(F846="S","BLOQUEADO",IF(F846="R","RESTRITO/DEVOLUÇÃO",IF(OR(N846="QUAR",N846="QRES"),"QUARENTENA",IF(OR(B846="DESCARTE",B846="DEVOLUÇÃO"),"DESCARTE/DEVOLUÇÃO",IF(AND(D846="",K846&lt;&gt;""),"SEM LOTE",IF(AND(Q846&lt;&gt;"",Q846&gt;=Parametros!$B$11),"PARADO/SEM GIRO","OK"))))))))))</f>
        <v>OK</v>
      </c>
      <c r="T846" s="29" t="str">
        <f aca="false">IF(AND($S846="PARADO/SEM GIRO",$K846="KG",OR(Painel!$B$5="(Todos)",A846=Painel!$B$5)*OR(Painel!$E$5="(Todos)",P846=Painel!$E$5)),$J846+ROW()/10000000,"")</f>
        <v/>
      </c>
      <c r="U846" s="29" t="str">
        <f aca="false">IF(AND($S846="VENCIDO",$K846="KG",OR(Painel!$B$5="(Todos)",A846=Painel!$B$5)*OR(Painel!$E$5="(Todos)",P846=Painel!$E$5)),$J846+ROW()/10000000,"")</f>
        <v/>
      </c>
    </row>
    <row r="847" customFormat="false" ht="15" hidden="false" customHeight="false" outlineLevel="0" collapsed="false">
      <c r="A847" s="29" t="s">
        <v>53</v>
      </c>
      <c r="B847" s="29" t="s">
        <v>1474</v>
      </c>
      <c r="C847" s="29" t="s">
        <v>801</v>
      </c>
      <c r="D847" s="29" t="s">
        <v>873</v>
      </c>
      <c r="E847" s="29" t="n">
        <v>1</v>
      </c>
      <c r="F847" s="29"/>
      <c r="G847" s="29" t="s">
        <v>1475</v>
      </c>
      <c r="H847" s="30" t="n">
        <v>1108.8</v>
      </c>
      <c r="I847" s="31" t="n">
        <v>46275</v>
      </c>
      <c r="J847" s="30" t="n">
        <v>1108.8</v>
      </c>
      <c r="K847" s="29" t="s">
        <v>120</v>
      </c>
      <c r="L847" s="29" t="s">
        <v>121</v>
      </c>
      <c r="M847" s="29"/>
      <c r="N847" s="29" t="s">
        <v>122</v>
      </c>
      <c r="O847" s="31" t="n">
        <v>46811</v>
      </c>
      <c r="P847" s="29" t="s">
        <v>123</v>
      </c>
      <c r="Q847" s="29" t="n">
        <f aca="false">IFERROR(VALUE(L847),"")</f>
        <v>10</v>
      </c>
      <c r="R847" s="29" t="n">
        <f aca="true">IF(O847="","",O847-TODAY())</f>
        <v>526</v>
      </c>
      <c r="S847" s="29" t="str">
        <f aca="false">IF(C847="&lt;&lt; vazio &gt;&gt;","VAZIA",IF(AND(O847&lt;&gt;"",R847&lt;0),"VENCIDO",IF(AND(O847&lt;&gt;"",R847&lt;=Parametros!$B$10),"PRÓX. VENCIMENTO",IF(F847="Q","QUALIDADE",IF(F847="S","BLOQUEADO",IF(F847="R","RESTRITO/DEVOLUÇÃO",IF(OR(N847="QUAR",N847="QRES"),"QUARENTENA",IF(OR(B847="DESCARTE",B847="DEVOLUÇÃO"),"DESCARTE/DEVOLUÇÃO",IF(AND(D847="",K847&lt;&gt;""),"SEM LOTE",IF(AND(Q847&lt;&gt;"",Q847&gt;=Parametros!$B$11),"PARADO/SEM GIRO","OK"))))))))))</f>
        <v>OK</v>
      </c>
      <c r="T847" s="29" t="str">
        <f aca="false">IF(AND($S847="PARADO/SEM GIRO",$K847="KG",OR(Painel!$B$5="(Todos)",A847=Painel!$B$5)*OR(Painel!$E$5="(Todos)",P847=Painel!$E$5)),$J847+ROW()/10000000,"")</f>
        <v/>
      </c>
      <c r="U847" s="29" t="str">
        <f aca="false">IF(AND($S847="VENCIDO",$K847="KG",OR(Painel!$B$5="(Todos)",A847=Painel!$B$5)*OR(Painel!$E$5="(Todos)",P847=Painel!$E$5)),$J847+ROW()/10000000,"")</f>
        <v/>
      </c>
    </row>
    <row r="848" customFormat="false" ht="15" hidden="false" customHeight="false" outlineLevel="0" collapsed="false">
      <c r="A848" s="29" t="s">
        <v>53</v>
      </c>
      <c r="B848" s="29" t="s">
        <v>1476</v>
      </c>
      <c r="C848" s="29" t="s">
        <v>247</v>
      </c>
      <c r="D848" s="29" t="s">
        <v>1049</v>
      </c>
      <c r="E848" s="29" t="n">
        <v>1</v>
      </c>
      <c r="F848" s="29"/>
      <c r="G848" s="29" t="s">
        <v>1477</v>
      </c>
      <c r="H848" s="30" t="n">
        <v>300</v>
      </c>
      <c r="I848" s="31" t="n">
        <v>46182</v>
      </c>
      <c r="J848" s="30" t="n">
        <v>300</v>
      </c>
      <c r="K848" s="29" t="s">
        <v>120</v>
      </c>
      <c r="L848" s="29" t="s">
        <v>1478</v>
      </c>
      <c r="M848" s="29"/>
      <c r="N848" s="29" t="s">
        <v>122</v>
      </c>
      <c r="O848" s="31" t="n">
        <v>46722</v>
      </c>
      <c r="P848" s="29" t="s">
        <v>123</v>
      </c>
      <c r="Q848" s="29" t="n">
        <f aca="false">IFERROR(VALUE(L848),"")</f>
        <v>107</v>
      </c>
      <c r="R848" s="29" t="n">
        <f aca="true">IF(O848="","",O848-TODAY())</f>
        <v>437</v>
      </c>
      <c r="S848" s="29" t="str">
        <f aca="false">IF(C848="&lt;&lt; vazio &gt;&gt;","VAZIA",IF(AND(O848&lt;&gt;"",R848&lt;0),"VENCIDO",IF(AND(O848&lt;&gt;"",R848&lt;=Parametros!$B$10),"PRÓX. VENCIMENTO",IF(F848="Q","QUALIDADE",IF(F848="S","BLOQUEADO",IF(F848="R","RESTRITO/DEVOLUÇÃO",IF(OR(N848="QUAR",N848="QRES"),"QUARENTENA",IF(OR(B848="DESCARTE",B848="DEVOLUÇÃO"),"DESCARTE/DEVOLUÇÃO",IF(AND(D848="",K848&lt;&gt;""),"SEM LOTE",IF(AND(Q848&lt;&gt;"",Q848&gt;=Parametros!$B$11),"PARADO/SEM GIRO","OK"))))))))))</f>
        <v>PARADO/SEM GIRO</v>
      </c>
      <c r="T848" s="29" t="n">
        <f aca="false">IF(AND($S848="PARADO/SEM GIRO",$K848="KG",OR(Painel!$B$5="(Todos)",A848=Painel!$B$5)*OR(Painel!$E$5="(Todos)",P848=Painel!$E$5)),$J848+ROW()/10000000,"")</f>
        <v>300.0000848</v>
      </c>
      <c r="U848" s="29" t="str">
        <f aca="false">IF(AND($S848="VENCIDO",$K848="KG",OR(Painel!$B$5="(Todos)",A848=Painel!$B$5)*OR(Painel!$E$5="(Todos)",P848=Painel!$E$5)),$J848+ROW()/10000000,"")</f>
        <v/>
      </c>
    </row>
    <row r="849" customFormat="false" ht="15" hidden="false" customHeight="false" outlineLevel="0" collapsed="false">
      <c r="A849" s="29" t="s">
        <v>53</v>
      </c>
      <c r="B849" s="29" t="s">
        <v>1479</v>
      </c>
      <c r="C849" s="29" t="s">
        <v>768</v>
      </c>
      <c r="D849" s="29" t="s">
        <v>1087</v>
      </c>
      <c r="E849" s="29" t="n">
        <v>1</v>
      </c>
      <c r="F849" s="29"/>
      <c r="G849" s="29" t="s">
        <v>1480</v>
      </c>
      <c r="H849" s="30" t="n">
        <v>800</v>
      </c>
      <c r="I849" s="31" t="n">
        <v>46261</v>
      </c>
      <c r="J849" s="30" t="n">
        <v>800</v>
      </c>
      <c r="K849" s="29" t="s">
        <v>120</v>
      </c>
      <c r="L849" s="29" t="s">
        <v>938</v>
      </c>
      <c r="M849" s="29"/>
      <c r="N849" s="29" t="s">
        <v>122</v>
      </c>
      <c r="O849" s="31" t="n">
        <v>46619</v>
      </c>
      <c r="P849" s="29" t="s">
        <v>123</v>
      </c>
      <c r="Q849" s="29" t="n">
        <f aca="false">IFERROR(VALUE(L849),"")</f>
        <v>24</v>
      </c>
      <c r="R849" s="29" t="n">
        <f aca="true">IF(O849="","",O849-TODAY())</f>
        <v>334</v>
      </c>
      <c r="S849" s="29" t="str">
        <f aca="false">IF(C849="&lt;&lt; vazio &gt;&gt;","VAZIA",IF(AND(O849&lt;&gt;"",R849&lt;0),"VENCIDO",IF(AND(O849&lt;&gt;"",R849&lt;=Parametros!$B$10),"PRÓX. VENCIMENTO",IF(F849="Q","QUALIDADE",IF(F849="S","BLOQUEADO",IF(F849="R","RESTRITO/DEVOLUÇÃO",IF(OR(N849="QUAR",N849="QRES"),"QUARENTENA",IF(OR(B849="DESCARTE",B849="DEVOLUÇÃO"),"DESCARTE/DEVOLUÇÃO",IF(AND(D849="",K849&lt;&gt;""),"SEM LOTE",IF(AND(Q849&lt;&gt;"",Q849&gt;=Parametros!$B$11),"PARADO/SEM GIRO","OK"))))))))))</f>
        <v>OK</v>
      </c>
      <c r="T849" s="29" t="str">
        <f aca="false">IF(AND($S849="PARADO/SEM GIRO",$K849="KG",OR(Painel!$B$5="(Todos)",A849=Painel!$B$5)*OR(Painel!$E$5="(Todos)",P849=Painel!$E$5)),$J849+ROW()/10000000,"")</f>
        <v/>
      </c>
      <c r="U849" s="29" t="str">
        <f aca="false">IF(AND($S849="VENCIDO",$K849="KG",OR(Painel!$B$5="(Todos)",A849=Painel!$B$5)*OR(Painel!$E$5="(Todos)",P849=Painel!$E$5)),$J849+ROW()/10000000,"")</f>
        <v/>
      </c>
    </row>
    <row r="850" customFormat="false" ht="15" hidden="false" customHeight="false" outlineLevel="0" collapsed="false">
      <c r="A850" s="29" t="s">
        <v>53</v>
      </c>
      <c r="B850" s="29" t="s">
        <v>1481</v>
      </c>
      <c r="C850" s="29" t="s">
        <v>167</v>
      </c>
      <c r="D850" s="29" t="s">
        <v>765</v>
      </c>
      <c r="E850" s="29" t="n">
        <v>1</v>
      </c>
      <c r="F850" s="29" t="s">
        <v>268</v>
      </c>
      <c r="G850" s="29" t="s">
        <v>1482</v>
      </c>
      <c r="H850" s="30" t="n">
        <v>590.4</v>
      </c>
      <c r="I850" s="31" t="n">
        <v>46283</v>
      </c>
      <c r="J850" s="30" t="n">
        <v>590.4</v>
      </c>
      <c r="K850" s="29" t="s">
        <v>120</v>
      </c>
      <c r="L850" s="29" t="s">
        <v>176</v>
      </c>
      <c r="M850" s="29"/>
      <c r="N850" s="29" t="s">
        <v>122</v>
      </c>
      <c r="O850" s="31" t="n">
        <v>46830</v>
      </c>
      <c r="P850" s="29" t="s">
        <v>123</v>
      </c>
      <c r="Q850" s="29" t="n">
        <f aca="false">IFERROR(VALUE(L850),"")</f>
        <v>2</v>
      </c>
      <c r="R850" s="29" t="n">
        <f aca="true">IF(O850="","",O850-TODAY())</f>
        <v>545</v>
      </c>
      <c r="S850" s="29" t="str">
        <f aca="false">IF(C850="&lt;&lt; vazio &gt;&gt;","VAZIA",IF(AND(O850&lt;&gt;"",R850&lt;0),"VENCIDO",IF(AND(O850&lt;&gt;"",R850&lt;=Parametros!$B$10),"PRÓX. VENCIMENTO",IF(F850="Q","QUALIDADE",IF(F850="S","BLOQUEADO",IF(F850="R","RESTRITO/DEVOLUÇÃO",IF(OR(N850="QUAR",N850="QRES"),"QUARENTENA",IF(OR(B850="DESCARTE",B850="DEVOLUÇÃO"),"DESCARTE/DEVOLUÇÃO",IF(AND(D850="",K850&lt;&gt;""),"SEM LOTE",IF(AND(Q850&lt;&gt;"",Q850&gt;=Parametros!$B$11),"PARADO/SEM GIRO","OK"))))))))))</f>
        <v>QUALIDADE</v>
      </c>
      <c r="T850" s="29" t="str">
        <f aca="false">IF(AND($S850="PARADO/SEM GIRO",$K850="KG",OR(Painel!$B$5="(Todos)",A850=Painel!$B$5)*OR(Painel!$E$5="(Todos)",P850=Painel!$E$5)),$J850+ROW()/10000000,"")</f>
        <v/>
      </c>
      <c r="U850" s="29" t="str">
        <f aca="false">IF(AND($S850="VENCIDO",$K850="KG",OR(Painel!$B$5="(Todos)",A850=Painel!$B$5)*OR(Painel!$E$5="(Todos)",P850=Painel!$E$5)),$J850+ROW()/10000000,"")</f>
        <v/>
      </c>
    </row>
    <row r="851" customFormat="false" ht="15" hidden="false" customHeight="false" outlineLevel="0" collapsed="false">
      <c r="A851" s="29" t="s">
        <v>53</v>
      </c>
      <c r="B851" s="29" t="s">
        <v>1483</v>
      </c>
      <c r="C851" s="29" t="s">
        <v>662</v>
      </c>
      <c r="D851" s="29" t="s">
        <v>1080</v>
      </c>
      <c r="E851" s="29" t="n">
        <v>1</v>
      </c>
      <c r="F851" s="29"/>
      <c r="G851" s="29" t="s">
        <v>1484</v>
      </c>
      <c r="H851" s="30" t="n">
        <v>1000</v>
      </c>
      <c r="I851" s="31" t="n">
        <v>46274</v>
      </c>
      <c r="J851" s="30" t="n">
        <v>1000</v>
      </c>
      <c r="K851" s="29" t="s">
        <v>120</v>
      </c>
      <c r="L851" s="29" t="s">
        <v>138</v>
      </c>
      <c r="M851" s="29"/>
      <c r="N851" s="29" t="s">
        <v>122</v>
      </c>
      <c r="O851" s="31" t="n">
        <v>46817</v>
      </c>
      <c r="P851" s="29" t="s">
        <v>123</v>
      </c>
      <c r="Q851" s="29" t="n">
        <f aca="false">IFERROR(VALUE(L851),"")</f>
        <v>11</v>
      </c>
      <c r="R851" s="29" t="n">
        <f aca="true">IF(O851="","",O851-TODAY())</f>
        <v>532</v>
      </c>
      <c r="S851" s="29" t="str">
        <f aca="false">IF(C851="&lt;&lt; vazio &gt;&gt;","VAZIA",IF(AND(O851&lt;&gt;"",R851&lt;0),"VENCIDO",IF(AND(O851&lt;&gt;"",R851&lt;=Parametros!$B$10),"PRÓX. VENCIMENTO",IF(F851="Q","QUALIDADE",IF(F851="S","BLOQUEADO",IF(F851="R","RESTRITO/DEVOLUÇÃO",IF(OR(N851="QUAR",N851="QRES"),"QUARENTENA",IF(OR(B851="DESCARTE",B851="DEVOLUÇÃO"),"DESCARTE/DEVOLUÇÃO",IF(AND(D851="",K851&lt;&gt;""),"SEM LOTE",IF(AND(Q851&lt;&gt;"",Q851&gt;=Parametros!$B$11),"PARADO/SEM GIRO","OK"))))))))))</f>
        <v>OK</v>
      </c>
      <c r="T851" s="29" t="str">
        <f aca="false">IF(AND($S851="PARADO/SEM GIRO",$K851="KG",OR(Painel!$B$5="(Todos)",A851=Painel!$B$5)*OR(Painel!$E$5="(Todos)",P851=Painel!$E$5)),$J851+ROW()/10000000,"")</f>
        <v/>
      </c>
      <c r="U851" s="29" t="str">
        <f aca="false">IF(AND($S851="VENCIDO",$K851="KG",OR(Painel!$B$5="(Todos)",A851=Painel!$B$5)*OR(Painel!$E$5="(Todos)",P851=Painel!$E$5)),$J851+ROW()/10000000,"")</f>
        <v/>
      </c>
    </row>
    <row r="852" customFormat="false" ht="15" hidden="false" customHeight="false" outlineLevel="0" collapsed="false">
      <c r="A852" s="29" t="s">
        <v>53</v>
      </c>
      <c r="B852" s="29" t="s">
        <v>1485</v>
      </c>
      <c r="C852" s="29" t="s">
        <v>250</v>
      </c>
      <c r="D852" s="29" t="s">
        <v>727</v>
      </c>
      <c r="E852" s="29" t="n">
        <v>1</v>
      </c>
      <c r="F852" s="29"/>
      <c r="G852" s="29" t="s">
        <v>1486</v>
      </c>
      <c r="H852" s="30" t="n">
        <v>1000</v>
      </c>
      <c r="I852" s="31" t="n">
        <v>46274</v>
      </c>
      <c r="J852" s="30" t="n">
        <v>1000</v>
      </c>
      <c r="K852" s="29" t="s">
        <v>120</v>
      </c>
      <c r="L852" s="29" t="s">
        <v>138</v>
      </c>
      <c r="M852" s="29"/>
      <c r="N852" s="29" t="s">
        <v>122</v>
      </c>
      <c r="O852" s="31" t="n">
        <v>46817</v>
      </c>
      <c r="P852" s="29" t="s">
        <v>123</v>
      </c>
      <c r="Q852" s="29" t="n">
        <f aca="false">IFERROR(VALUE(L852),"")</f>
        <v>11</v>
      </c>
      <c r="R852" s="29" t="n">
        <f aca="true">IF(O852="","",O852-TODAY())</f>
        <v>532</v>
      </c>
      <c r="S852" s="29" t="str">
        <f aca="false">IF(C852="&lt;&lt; vazio &gt;&gt;","VAZIA",IF(AND(O852&lt;&gt;"",R852&lt;0),"VENCIDO",IF(AND(O852&lt;&gt;"",R852&lt;=Parametros!$B$10),"PRÓX. VENCIMENTO",IF(F852="Q","QUALIDADE",IF(F852="S","BLOQUEADO",IF(F852="R","RESTRITO/DEVOLUÇÃO",IF(OR(N852="QUAR",N852="QRES"),"QUARENTENA",IF(OR(B852="DESCARTE",B852="DEVOLUÇÃO"),"DESCARTE/DEVOLUÇÃO",IF(AND(D852="",K852&lt;&gt;""),"SEM LOTE",IF(AND(Q852&lt;&gt;"",Q852&gt;=Parametros!$B$11),"PARADO/SEM GIRO","OK"))))))))))</f>
        <v>OK</v>
      </c>
      <c r="T852" s="29" t="str">
        <f aca="false">IF(AND($S852="PARADO/SEM GIRO",$K852="KG",OR(Painel!$B$5="(Todos)",A852=Painel!$B$5)*OR(Painel!$E$5="(Todos)",P852=Painel!$E$5)),$J852+ROW()/10000000,"")</f>
        <v/>
      </c>
      <c r="U852" s="29" t="str">
        <f aca="false">IF(AND($S852="VENCIDO",$K852="KG",OR(Painel!$B$5="(Todos)",A852=Painel!$B$5)*OR(Painel!$E$5="(Todos)",P852=Painel!$E$5)),$J852+ROW()/10000000,"")</f>
        <v/>
      </c>
    </row>
    <row r="853" customFormat="false" ht="15" hidden="false" customHeight="false" outlineLevel="0" collapsed="false">
      <c r="A853" s="29" t="s">
        <v>53</v>
      </c>
      <c r="B853" s="29" t="s">
        <v>1487</v>
      </c>
      <c r="C853" s="29" t="s">
        <v>250</v>
      </c>
      <c r="D853" s="29" t="s">
        <v>727</v>
      </c>
      <c r="E853" s="29" t="n">
        <v>1</v>
      </c>
      <c r="F853" s="29"/>
      <c r="G853" s="29" t="s">
        <v>1488</v>
      </c>
      <c r="H853" s="30" t="n">
        <v>1000</v>
      </c>
      <c r="I853" s="31" t="n">
        <v>46274</v>
      </c>
      <c r="J853" s="30" t="n">
        <v>1000</v>
      </c>
      <c r="K853" s="29" t="s">
        <v>120</v>
      </c>
      <c r="L853" s="29" t="s">
        <v>138</v>
      </c>
      <c r="M853" s="29"/>
      <c r="N853" s="29" t="s">
        <v>122</v>
      </c>
      <c r="O853" s="31" t="n">
        <v>46817</v>
      </c>
      <c r="P853" s="29" t="s">
        <v>123</v>
      </c>
      <c r="Q853" s="29" t="n">
        <f aca="false">IFERROR(VALUE(L853),"")</f>
        <v>11</v>
      </c>
      <c r="R853" s="29" t="n">
        <f aca="true">IF(O853="","",O853-TODAY())</f>
        <v>532</v>
      </c>
      <c r="S853" s="29" t="str">
        <f aca="false">IF(C853="&lt;&lt; vazio &gt;&gt;","VAZIA",IF(AND(O853&lt;&gt;"",R853&lt;0),"VENCIDO",IF(AND(O853&lt;&gt;"",R853&lt;=Parametros!$B$10),"PRÓX. VENCIMENTO",IF(F853="Q","QUALIDADE",IF(F853="S","BLOQUEADO",IF(F853="R","RESTRITO/DEVOLUÇÃO",IF(OR(N853="QUAR",N853="QRES"),"QUARENTENA",IF(OR(B853="DESCARTE",B853="DEVOLUÇÃO"),"DESCARTE/DEVOLUÇÃO",IF(AND(D853="",K853&lt;&gt;""),"SEM LOTE",IF(AND(Q853&lt;&gt;"",Q853&gt;=Parametros!$B$11),"PARADO/SEM GIRO","OK"))))))))))</f>
        <v>OK</v>
      </c>
      <c r="T853" s="29" t="str">
        <f aca="false">IF(AND($S853="PARADO/SEM GIRO",$K853="KG",OR(Painel!$B$5="(Todos)",A853=Painel!$B$5)*OR(Painel!$E$5="(Todos)",P853=Painel!$E$5)),$J853+ROW()/10000000,"")</f>
        <v/>
      </c>
      <c r="U853" s="29" t="str">
        <f aca="false">IF(AND($S853="VENCIDO",$K853="KG",OR(Painel!$B$5="(Todos)",A853=Painel!$B$5)*OR(Painel!$E$5="(Todos)",P853=Painel!$E$5)),$J853+ROW()/10000000,"")</f>
        <v/>
      </c>
    </row>
    <row r="854" customFormat="false" ht="15" hidden="false" customHeight="false" outlineLevel="0" collapsed="false">
      <c r="A854" s="29" t="s">
        <v>53</v>
      </c>
      <c r="B854" s="29" t="s">
        <v>1489</v>
      </c>
      <c r="C854" s="29" t="s">
        <v>308</v>
      </c>
      <c r="D854" s="29" t="s">
        <v>461</v>
      </c>
      <c r="E854" s="29" t="n">
        <v>1</v>
      </c>
      <c r="F854" s="29"/>
      <c r="G854" s="29" t="s">
        <v>1490</v>
      </c>
      <c r="H854" s="30" t="n">
        <v>315</v>
      </c>
      <c r="I854" s="31" t="n">
        <v>46280</v>
      </c>
      <c r="J854" s="30" t="n">
        <v>315</v>
      </c>
      <c r="K854" s="29" t="s">
        <v>120</v>
      </c>
      <c r="L854" s="29" t="s">
        <v>144</v>
      </c>
      <c r="M854" s="29"/>
      <c r="N854" s="29" t="s">
        <v>122</v>
      </c>
      <c r="O854" s="31" t="n">
        <v>46818</v>
      </c>
      <c r="P854" s="29" t="s">
        <v>123</v>
      </c>
      <c r="Q854" s="29" t="n">
        <f aca="false">IFERROR(VALUE(L854),"")</f>
        <v>5</v>
      </c>
      <c r="R854" s="29" t="n">
        <f aca="true">IF(O854="","",O854-TODAY())</f>
        <v>533</v>
      </c>
      <c r="S854" s="29" t="str">
        <f aca="false">IF(C854="&lt;&lt; vazio &gt;&gt;","VAZIA",IF(AND(O854&lt;&gt;"",R854&lt;0),"VENCIDO",IF(AND(O854&lt;&gt;"",R854&lt;=Parametros!$B$10),"PRÓX. VENCIMENTO",IF(F854="Q","QUALIDADE",IF(F854="S","BLOQUEADO",IF(F854="R","RESTRITO/DEVOLUÇÃO",IF(OR(N854="QUAR",N854="QRES"),"QUARENTENA",IF(OR(B854="DESCARTE",B854="DEVOLUÇÃO"),"DESCARTE/DEVOLUÇÃO",IF(AND(D854="",K854&lt;&gt;""),"SEM LOTE",IF(AND(Q854&lt;&gt;"",Q854&gt;=Parametros!$B$11),"PARADO/SEM GIRO","OK"))))))))))</f>
        <v>OK</v>
      </c>
      <c r="T854" s="29" t="str">
        <f aca="false">IF(AND($S854="PARADO/SEM GIRO",$K854="KG",OR(Painel!$B$5="(Todos)",A854=Painel!$B$5)*OR(Painel!$E$5="(Todos)",P854=Painel!$E$5)),$J854+ROW()/10000000,"")</f>
        <v/>
      </c>
      <c r="U854" s="29" t="str">
        <f aca="false">IF(AND($S854="VENCIDO",$K854="KG",OR(Painel!$B$5="(Todos)",A854=Painel!$B$5)*OR(Painel!$E$5="(Todos)",P854=Painel!$E$5)),$J854+ROW()/10000000,"")</f>
        <v/>
      </c>
    </row>
    <row r="855" customFormat="false" ht="15" hidden="false" customHeight="false" outlineLevel="0" collapsed="false">
      <c r="A855" s="29" t="s">
        <v>53</v>
      </c>
      <c r="B855" s="29" t="s">
        <v>1491</v>
      </c>
      <c r="C855" s="29" t="s">
        <v>222</v>
      </c>
      <c r="D855" s="29" t="s">
        <v>738</v>
      </c>
      <c r="E855" s="29" t="n">
        <v>1</v>
      </c>
      <c r="F855" s="29" t="s">
        <v>268</v>
      </c>
      <c r="G855" s="29" t="s">
        <v>1492</v>
      </c>
      <c r="H855" s="30" t="n">
        <v>1000</v>
      </c>
      <c r="I855" s="31" t="n">
        <v>46280</v>
      </c>
      <c r="J855" s="30" t="n">
        <v>1000</v>
      </c>
      <c r="K855" s="29" t="s">
        <v>120</v>
      </c>
      <c r="L855" s="29" t="s">
        <v>144</v>
      </c>
      <c r="M855" s="29"/>
      <c r="N855" s="29" t="s">
        <v>122</v>
      </c>
      <c r="O855" s="31" t="n">
        <v>46826</v>
      </c>
      <c r="P855" s="29" t="s">
        <v>123</v>
      </c>
      <c r="Q855" s="29" t="n">
        <f aca="false">IFERROR(VALUE(L855),"")</f>
        <v>5</v>
      </c>
      <c r="R855" s="29" t="n">
        <f aca="true">IF(O855="","",O855-TODAY())</f>
        <v>541</v>
      </c>
      <c r="S855" s="29" t="str">
        <f aca="false">IF(C855="&lt;&lt; vazio &gt;&gt;","VAZIA",IF(AND(O855&lt;&gt;"",R855&lt;0),"VENCIDO",IF(AND(O855&lt;&gt;"",R855&lt;=Parametros!$B$10),"PRÓX. VENCIMENTO",IF(F855="Q","QUALIDADE",IF(F855="S","BLOQUEADO",IF(F855="R","RESTRITO/DEVOLUÇÃO",IF(OR(N855="QUAR",N855="QRES"),"QUARENTENA",IF(OR(B855="DESCARTE",B855="DEVOLUÇÃO"),"DESCARTE/DEVOLUÇÃO",IF(AND(D855="",K855&lt;&gt;""),"SEM LOTE",IF(AND(Q855&lt;&gt;"",Q855&gt;=Parametros!$B$11),"PARADO/SEM GIRO","OK"))))))))))</f>
        <v>QUALIDADE</v>
      </c>
      <c r="T855" s="29" t="str">
        <f aca="false">IF(AND($S855="PARADO/SEM GIRO",$K855="KG",OR(Painel!$B$5="(Todos)",A855=Painel!$B$5)*OR(Painel!$E$5="(Todos)",P855=Painel!$E$5)),$J855+ROW()/10000000,"")</f>
        <v/>
      </c>
      <c r="U855" s="29" t="str">
        <f aca="false">IF(AND($S855="VENCIDO",$K855="KG",OR(Painel!$B$5="(Todos)",A855=Painel!$B$5)*OR(Painel!$E$5="(Todos)",P855=Painel!$E$5)),$J855+ROW()/10000000,"")</f>
        <v/>
      </c>
    </row>
    <row r="856" customFormat="false" ht="15" hidden="false" customHeight="false" outlineLevel="0" collapsed="false">
      <c r="A856" s="29" t="s">
        <v>53</v>
      </c>
      <c r="B856" s="29" t="s">
        <v>1493</v>
      </c>
      <c r="C856" s="29" t="s">
        <v>691</v>
      </c>
      <c r="D856" s="29" t="s">
        <v>1494</v>
      </c>
      <c r="E856" s="29" t="n">
        <v>1</v>
      </c>
      <c r="F856" s="29"/>
      <c r="G856" s="29" t="s">
        <v>1495</v>
      </c>
      <c r="H856" s="30" t="n">
        <v>1000</v>
      </c>
      <c r="I856" s="31" t="n">
        <v>46282</v>
      </c>
      <c r="J856" s="30" t="n">
        <v>1000</v>
      </c>
      <c r="K856" s="29" t="s">
        <v>120</v>
      </c>
      <c r="L856" s="29" t="s">
        <v>400</v>
      </c>
      <c r="M856" s="29"/>
      <c r="N856" s="29" t="s">
        <v>122</v>
      </c>
      <c r="O856" s="31" t="n">
        <v>46829</v>
      </c>
      <c r="P856" s="29" t="s">
        <v>123</v>
      </c>
      <c r="Q856" s="29" t="n">
        <f aca="false">IFERROR(VALUE(L856),"")</f>
        <v>3</v>
      </c>
      <c r="R856" s="29" t="n">
        <f aca="true">IF(O856="","",O856-TODAY())</f>
        <v>544</v>
      </c>
      <c r="S856" s="29" t="str">
        <f aca="false">IF(C856="&lt;&lt; vazio &gt;&gt;","VAZIA",IF(AND(O856&lt;&gt;"",R856&lt;0),"VENCIDO",IF(AND(O856&lt;&gt;"",R856&lt;=Parametros!$B$10),"PRÓX. VENCIMENTO",IF(F856="Q","QUALIDADE",IF(F856="S","BLOQUEADO",IF(F856="R","RESTRITO/DEVOLUÇÃO",IF(OR(N856="QUAR",N856="QRES"),"QUARENTENA",IF(OR(B856="DESCARTE",B856="DEVOLUÇÃO"),"DESCARTE/DEVOLUÇÃO",IF(AND(D856="",K856&lt;&gt;""),"SEM LOTE",IF(AND(Q856&lt;&gt;"",Q856&gt;=Parametros!$B$11),"PARADO/SEM GIRO","OK"))))))))))</f>
        <v>OK</v>
      </c>
      <c r="T856" s="29" t="str">
        <f aca="false">IF(AND($S856="PARADO/SEM GIRO",$K856="KG",OR(Painel!$B$5="(Todos)",A856=Painel!$B$5)*OR(Painel!$E$5="(Todos)",P856=Painel!$E$5)),$J856+ROW()/10000000,"")</f>
        <v/>
      </c>
      <c r="U856" s="29" t="str">
        <f aca="false">IF(AND($S856="VENCIDO",$K856="KG",OR(Painel!$B$5="(Todos)",A856=Painel!$B$5)*OR(Painel!$E$5="(Todos)",P856=Painel!$E$5)),$J856+ROW()/10000000,"")</f>
        <v/>
      </c>
    </row>
    <row r="857" customFormat="false" ht="15" hidden="false" customHeight="false" outlineLevel="0" collapsed="false">
      <c r="A857" s="29" t="s">
        <v>53</v>
      </c>
      <c r="B857" s="29" t="s">
        <v>1496</v>
      </c>
      <c r="C857" s="29" t="s">
        <v>381</v>
      </c>
      <c r="D857" s="29" t="s">
        <v>1497</v>
      </c>
      <c r="E857" s="29" t="n">
        <v>1</v>
      </c>
      <c r="F857" s="29"/>
      <c r="G857" s="29" t="s">
        <v>1498</v>
      </c>
      <c r="H857" s="30" t="n">
        <v>572.4</v>
      </c>
      <c r="I857" s="31" t="n">
        <v>46244</v>
      </c>
      <c r="J857" s="30" t="n">
        <v>572.4</v>
      </c>
      <c r="K857" s="29" t="s">
        <v>120</v>
      </c>
      <c r="L857" s="29" t="s">
        <v>182</v>
      </c>
      <c r="M857" s="29"/>
      <c r="N857" s="29" t="s">
        <v>122</v>
      </c>
      <c r="O857" s="31" t="n">
        <v>46873</v>
      </c>
      <c r="P857" s="29" t="s">
        <v>123</v>
      </c>
      <c r="Q857" s="29" t="n">
        <f aca="false">IFERROR(VALUE(L857),"")</f>
        <v>41</v>
      </c>
      <c r="R857" s="29" t="n">
        <f aca="true">IF(O857="","",O857-TODAY())</f>
        <v>588</v>
      </c>
      <c r="S857" s="29" t="str">
        <f aca="false">IF(C857="&lt;&lt; vazio &gt;&gt;","VAZIA",IF(AND(O857&lt;&gt;"",R857&lt;0),"VENCIDO",IF(AND(O857&lt;&gt;"",R857&lt;=Parametros!$B$10),"PRÓX. VENCIMENTO",IF(F857="Q","QUALIDADE",IF(F857="S","BLOQUEADO",IF(F857="R","RESTRITO/DEVOLUÇÃO",IF(OR(N857="QUAR",N857="QRES"),"QUARENTENA",IF(OR(B857="DESCARTE",B857="DEVOLUÇÃO"),"DESCARTE/DEVOLUÇÃO",IF(AND(D857="",K857&lt;&gt;""),"SEM LOTE",IF(AND(Q857&lt;&gt;"",Q857&gt;=Parametros!$B$11),"PARADO/SEM GIRO","OK"))))))))))</f>
        <v>OK</v>
      </c>
      <c r="T857" s="29" t="str">
        <f aca="false">IF(AND($S857="PARADO/SEM GIRO",$K857="KG",OR(Painel!$B$5="(Todos)",A857=Painel!$B$5)*OR(Painel!$E$5="(Todos)",P857=Painel!$E$5)),$J857+ROW()/10000000,"")</f>
        <v/>
      </c>
      <c r="U857" s="29" t="str">
        <f aca="false">IF(AND($S857="VENCIDO",$K857="KG",OR(Painel!$B$5="(Todos)",A857=Painel!$B$5)*OR(Painel!$E$5="(Todos)",P857=Painel!$E$5)),$J857+ROW()/10000000,"")</f>
        <v/>
      </c>
    </row>
    <row r="858" customFormat="false" ht="15" hidden="false" customHeight="false" outlineLevel="0" collapsed="false">
      <c r="A858" s="29" t="s">
        <v>53</v>
      </c>
      <c r="B858" s="29" t="s">
        <v>1499</v>
      </c>
      <c r="C858" s="29" t="s">
        <v>917</v>
      </c>
      <c r="D858" s="29" t="s">
        <v>392</v>
      </c>
      <c r="E858" s="29" t="n">
        <v>1</v>
      </c>
      <c r="F858" s="29"/>
      <c r="G858" s="29" t="s">
        <v>1500</v>
      </c>
      <c r="H858" s="30" t="n">
        <v>260</v>
      </c>
      <c r="I858" s="31" t="n">
        <v>46273</v>
      </c>
      <c r="J858" s="30" t="n">
        <v>260</v>
      </c>
      <c r="K858" s="29" t="s">
        <v>120</v>
      </c>
      <c r="L858" s="29" t="s">
        <v>149</v>
      </c>
      <c r="M858" s="29"/>
      <c r="N858" s="29" t="s">
        <v>122</v>
      </c>
      <c r="O858" s="31" t="n">
        <v>46812</v>
      </c>
      <c r="P858" s="29" t="s">
        <v>123</v>
      </c>
      <c r="Q858" s="29" t="n">
        <f aca="false">IFERROR(VALUE(L858),"")</f>
        <v>12</v>
      </c>
      <c r="R858" s="29" t="n">
        <f aca="true">IF(O858="","",O858-TODAY())</f>
        <v>527</v>
      </c>
      <c r="S858" s="29" t="str">
        <f aca="false">IF(C858="&lt;&lt; vazio &gt;&gt;","VAZIA",IF(AND(O858&lt;&gt;"",R858&lt;0),"VENCIDO",IF(AND(O858&lt;&gt;"",R858&lt;=Parametros!$B$10),"PRÓX. VENCIMENTO",IF(F858="Q","QUALIDADE",IF(F858="S","BLOQUEADO",IF(F858="R","RESTRITO/DEVOLUÇÃO",IF(OR(N858="QUAR",N858="QRES"),"QUARENTENA",IF(OR(B858="DESCARTE",B858="DEVOLUÇÃO"),"DESCARTE/DEVOLUÇÃO",IF(AND(D858="",K858&lt;&gt;""),"SEM LOTE",IF(AND(Q858&lt;&gt;"",Q858&gt;=Parametros!$B$11),"PARADO/SEM GIRO","OK"))))))))))</f>
        <v>OK</v>
      </c>
      <c r="T858" s="29" t="str">
        <f aca="false">IF(AND($S858="PARADO/SEM GIRO",$K858="KG",OR(Painel!$B$5="(Todos)",A858=Painel!$B$5)*OR(Painel!$E$5="(Todos)",P858=Painel!$E$5)),$J858+ROW()/10000000,"")</f>
        <v/>
      </c>
      <c r="U858" s="29" t="str">
        <f aca="false">IF(AND($S858="VENCIDO",$K858="KG",OR(Painel!$B$5="(Todos)",A858=Painel!$B$5)*OR(Painel!$E$5="(Todos)",P858=Painel!$E$5)),$J858+ROW()/10000000,"")</f>
        <v/>
      </c>
    </row>
    <row r="859" customFormat="false" ht="15" hidden="false" customHeight="false" outlineLevel="0" collapsed="false">
      <c r="A859" s="29" t="s">
        <v>53</v>
      </c>
      <c r="B859" s="29" t="s">
        <v>1501</v>
      </c>
      <c r="C859" s="29" t="s">
        <v>662</v>
      </c>
      <c r="D859" s="29" t="s">
        <v>733</v>
      </c>
      <c r="E859" s="29" t="n">
        <v>1</v>
      </c>
      <c r="F859" s="29"/>
      <c r="G859" s="29" t="s">
        <v>1502</v>
      </c>
      <c r="H859" s="30" t="n">
        <v>1000</v>
      </c>
      <c r="I859" s="31" t="n">
        <v>46276</v>
      </c>
      <c r="J859" s="30" t="n">
        <v>1000</v>
      </c>
      <c r="K859" s="29" t="s">
        <v>120</v>
      </c>
      <c r="L859" s="29" t="s">
        <v>133</v>
      </c>
      <c r="M859" s="29"/>
      <c r="N859" s="29" t="s">
        <v>122</v>
      </c>
      <c r="O859" s="31" t="n">
        <v>46817</v>
      </c>
      <c r="P859" s="29" t="s">
        <v>123</v>
      </c>
      <c r="Q859" s="29" t="n">
        <f aca="false">IFERROR(VALUE(L859),"")</f>
        <v>9</v>
      </c>
      <c r="R859" s="29" t="n">
        <f aca="true">IF(O859="","",O859-TODAY())</f>
        <v>532</v>
      </c>
      <c r="S859" s="29" t="str">
        <f aca="false">IF(C859="&lt;&lt; vazio &gt;&gt;","VAZIA",IF(AND(O859&lt;&gt;"",R859&lt;0),"VENCIDO",IF(AND(O859&lt;&gt;"",R859&lt;=Parametros!$B$10),"PRÓX. VENCIMENTO",IF(F859="Q","QUALIDADE",IF(F859="S","BLOQUEADO",IF(F859="R","RESTRITO/DEVOLUÇÃO",IF(OR(N859="QUAR",N859="QRES"),"QUARENTENA",IF(OR(B859="DESCARTE",B859="DEVOLUÇÃO"),"DESCARTE/DEVOLUÇÃO",IF(AND(D859="",K859&lt;&gt;""),"SEM LOTE",IF(AND(Q859&lt;&gt;"",Q859&gt;=Parametros!$B$11),"PARADO/SEM GIRO","OK"))))))))))</f>
        <v>OK</v>
      </c>
      <c r="T859" s="29" t="str">
        <f aca="false">IF(AND($S859="PARADO/SEM GIRO",$K859="KG",OR(Painel!$B$5="(Todos)",A859=Painel!$B$5)*OR(Painel!$E$5="(Todos)",P859=Painel!$E$5)),$J859+ROW()/10000000,"")</f>
        <v/>
      </c>
      <c r="U859" s="29" t="str">
        <f aca="false">IF(AND($S859="VENCIDO",$K859="KG",OR(Painel!$B$5="(Todos)",A859=Painel!$B$5)*OR(Painel!$E$5="(Todos)",P859=Painel!$E$5)),$J859+ROW()/10000000,"")</f>
        <v/>
      </c>
    </row>
    <row r="860" customFormat="false" ht="15" hidden="false" customHeight="false" outlineLevel="0" collapsed="false">
      <c r="A860" s="29" t="s">
        <v>53</v>
      </c>
      <c r="B860" s="29" t="s">
        <v>1503</v>
      </c>
      <c r="C860" s="29" t="s">
        <v>222</v>
      </c>
      <c r="D860" s="29" t="s">
        <v>815</v>
      </c>
      <c r="E860" s="29" t="n">
        <v>1</v>
      </c>
      <c r="F860" s="29"/>
      <c r="G860" s="29" t="s">
        <v>1504</v>
      </c>
      <c r="H860" s="30" t="n">
        <v>1000</v>
      </c>
      <c r="I860" s="31" t="n">
        <v>46283</v>
      </c>
      <c r="J860" s="30" t="n">
        <v>1000</v>
      </c>
      <c r="K860" s="29" t="s">
        <v>120</v>
      </c>
      <c r="L860" s="29" t="s">
        <v>176</v>
      </c>
      <c r="M860" s="29"/>
      <c r="N860" s="29" t="s">
        <v>122</v>
      </c>
      <c r="O860" s="31" t="n">
        <v>46825</v>
      </c>
      <c r="P860" s="29" t="s">
        <v>123</v>
      </c>
      <c r="Q860" s="29" t="n">
        <f aca="false">IFERROR(VALUE(L860),"")</f>
        <v>2</v>
      </c>
      <c r="R860" s="29" t="n">
        <f aca="true">IF(O860="","",O860-TODAY())</f>
        <v>540</v>
      </c>
      <c r="S860" s="29" t="str">
        <f aca="false">IF(C860="&lt;&lt; vazio &gt;&gt;","VAZIA",IF(AND(O860&lt;&gt;"",R860&lt;0),"VENCIDO",IF(AND(O860&lt;&gt;"",R860&lt;=Parametros!$B$10),"PRÓX. VENCIMENTO",IF(F860="Q","QUALIDADE",IF(F860="S","BLOQUEADO",IF(F860="R","RESTRITO/DEVOLUÇÃO",IF(OR(N860="QUAR",N860="QRES"),"QUARENTENA",IF(OR(B860="DESCARTE",B860="DEVOLUÇÃO"),"DESCARTE/DEVOLUÇÃO",IF(AND(D860="",K860&lt;&gt;""),"SEM LOTE",IF(AND(Q860&lt;&gt;"",Q860&gt;=Parametros!$B$11),"PARADO/SEM GIRO","OK"))))))))))</f>
        <v>OK</v>
      </c>
      <c r="T860" s="29" t="str">
        <f aca="false">IF(AND($S860="PARADO/SEM GIRO",$K860="KG",OR(Painel!$B$5="(Todos)",A860=Painel!$B$5)*OR(Painel!$E$5="(Todos)",P860=Painel!$E$5)),$J860+ROW()/10000000,"")</f>
        <v/>
      </c>
      <c r="U860" s="29" t="str">
        <f aca="false">IF(AND($S860="VENCIDO",$K860="KG",OR(Painel!$B$5="(Todos)",A860=Painel!$B$5)*OR(Painel!$E$5="(Todos)",P860=Painel!$E$5)),$J860+ROW()/10000000,"")</f>
        <v/>
      </c>
    </row>
    <row r="861" customFormat="false" ht="15" hidden="false" customHeight="false" outlineLevel="0" collapsed="false">
      <c r="A861" s="29" t="s">
        <v>53</v>
      </c>
      <c r="B861" s="29" t="s">
        <v>1505</v>
      </c>
      <c r="C861" s="29" t="s">
        <v>662</v>
      </c>
      <c r="D861" s="29" t="s">
        <v>1080</v>
      </c>
      <c r="E861" s="29" t="n">
        <v>1</v>
      </c>
      <c r="F861" s="29"/>
      <c r="G861" s="29" t="s">
        <v>1506</v>
      </c>
      <c r="H861" s="30" t="n">
        <v>1000</v>
      </c>
      <c r="I861" s="31" t="n">
        <v>46274</v>
      </c>
      <c r="J861" s="30" t="n">
        <v>1000</v>
      </c>
      <c r="K861" s="29" t="s">
        <v>120</v>
      </c>
      <c r="L861" s="29" t="s">
        <v>138</v>
      </c>
      <c r="M861" s="29"/>
      <c r="N861" s="29" t="s">
        <v>122</v>
      </c>
      <c r="O861" s="31" t="n">
        <v>46817</v>
      </c>
      <c r="P861" s="29" t="s">
        <v>123</v>
      </c>
      <c r="Q861" s="29" t="n">
        <f aca="false">IFERROR(VALUE(L861),"")</f>
        <v>11</v>
      </c>
      <c r="R861" s="29" t="n">
        <f aca="true">IF(O861="","",O861-TODAY())</f>
        <v>532</v>
      </c>
      <c r="S861" s="29" t="str">
        <f aca="false">IF(C861="&lt;&lt; vazio &gt;&gt;","VAZIA",IF(AND(O861&lt;&gt;"",R861&lt;0),"VENCIDO",IF(AND(O861&lt;&gt;"",R861&lt;=Parametros!$B$10),"PRÓX. VENCIMENTO",IF(F861="Q","QUALIDADE",IF(F861="S","BLOQUEADO",IF(F861="R","RESTRITO/DEVOLUÇÃO",IF(OR(N861="QUAR",N861="QRES"),"QUARENTENA",IF(OR(B861="DESCARTE",B861="DEVOLUÇÃO"),"DESCARTE/DEVOLUÇÃO",IF(AND(D861="",K861&lt;&gt;""),"SEM LOTE",IF(AND(Q861&lt;&gt;"",Q861&gt;=Parametros!$B$11),"PARADO/SEM GIRO","OK"))))))))))</f>
        <v>OK</v>
      </c>
      <c r="T861" s="29" t="str">
        <f aca="false">IF(AND($S861="PARADO/SEM GIRO",$K861="KG",OR(Painel!$B$5="(Todos)",A861=Painel!$B$5)*OR(Painel!$E$5="(Todos)",P861=Painel!$E$5)),$J861+ROW()/10000000,"")</f>
        <v/>
      </c>
      <c r="U861" s="29" t="str">
        <f aca="false">IF(AND($S861="VENCIDO",$K861="KG",OR(Painel!$B$5="(Todos)",A861=Painel!$B$5)*OR(Painel!$E$5="(Todos)",P861=Painel!$E$5)),$J861+ROW()/10000000,"")</f>
        <v/>
      </c>
    </row>
    <row r="862" customFormat="false" ht="15" hidden="false" customHeight="false" outlineLevel="0" collapsed="false">
      <c r="A862" s="29" t="s">
        <v>53</v>
      </c>
      <c r="B862" s="29" t="s">
        <v>1507</v>
      </c>
      <c r="C862" s="29" t="s">
        <v>662</v>
      </c>
      <c r="D862" s="29" t="s">
        <v>1080</v>
      </c>
      <c r="E862" s="29" t="n">
        <v>1</v>
      </c>
      <c r="F862" s="29"/>
      <c r="G862" s="29" t="s">
        <v>1508</v>
      </c>
      <c r="H862" s="30" t="n">
        <v>1000</v>
      </c>
      <c r="I862" s="31" t="n">
        <v>46274</v>
      </c>
      <c r="J862" s="30" t="n">
        <v>1000</v>
      </c>
      <c r="K862" s="29" t="s">
        <v>120</v>
      </c>
      <c r="L862" s="29" t="s">
        <v>138</v>
      </c>
      <c r="M862" s="29"/>
      <c r="N862" s="29" t="s">
        <v>122</v>
      </c>
      <c r="O862" s="31" t="n">
        <v>46817</v>
      </c>
      <c r="P862" s="29" t="s">
        <v>123</v>
      </c>
      <c r="Q862" s="29" t="n">
        <f aca="false">IFERROR(VALUE(L862),"")</f>
        <v>11</v>
      </c>
      <c r="R862" s="29" t="n">
        <f aca="true">IF(O862="","",O862-TODAY())</f>
        <v>532</v>
      </c>
      <c r="S862" s="29" t="str">
        <f aca="false">IF(C862="&lt;&lt; vazio &gt;&gt;","VAZIA",IF(AND(O862&lt;&gt;"",R862&lt;0),"VENCIDO",IF(AND(O862&lt;&gt;"",R862&lt;=Parametros!$B$10),"PRÓX. VENCIMENTO",IF(F862="Q","QUALIDADE",IF(F862="S","BLOQUEADO",IF(F862="R","RESTRITO/DEVOLUÇÃO",IF(OR(N862="QUAR",N862="QRES"),"QUARENTENA",IF(OR(B862="DESCARTE",B862="DEVOLUÇÃO"),"DESCARTE/DEVOLUÇÃO",IF(AND(D862="",K862&lt;&gt;""),"SEM LOTE",IF(AND(Q862&lt;&gt;"",Q862&gt;=Parametros!$B$11),"PARADO/SEM GIRO","OK"))))))))))</f>
        <v>OK</v>
      </c>
      <c r="T862" s="29" t="str">
        <f aca="false">IF(AND($S862="PARADO/SEM GIRO",$K862="KG",OR(Painel!$B$5="(Todos)",A862=Painel!$B$5)*OR(Painel!$E$5="(Todos)",P862=Painel!$E$5)),$J862+ROW()/10000000,"")</f>
        <v/>
      </c>
      <c r="U862" s="29" t="str">
        <f aca="false">IF(AND($S862="VENCIDO",$K862="KG",OR(Painel!$B$5="(Todos)",A862=Painel!$B$5)*OR(Painel!$E$5="(Todos)",P862=Painel!$E$5)),$J862+ROW()/10000000,"")</f>
        <v/>
      </c>
    </row>
    <row r="863" customFormat="false" ht="15" hidden="false" customHeight="false" outlineLevel="0" collapsed="false">
      <c r="A863" s="29" t="s">
        <v>53</v>
      </c>
      <c r="B863" s="29" t="s">
        <v>1509</v>
      </c>
      <c r="C863" s="29" t="s">
        <v>381</v>
      </c>
      <c r="D863" s="29" t="s">
        <v>1497</v>
      </c>
      <c r="E863" s="29" t="n">
        <v>1</v>
      </c>
      <c r="F863" s="29"/>
      <c r="G863" s="29" t="s">
        <v>1510</v>
      </c>
      <c r="H863" s="30" t="n">
        <v>576</v>
      </c>
      <c r="I863" s="31" t="n">
        <v>46244</v>
      </c>
      <c r="J863" s="30" t="n">
        <v>576</v>
      </c>
      <c r="K863" s="29" t="s">
        <v>120</v>
      </c>
      <c r="L863" s="29" t="s">
        <v>182</v>
      </c>
      <c r="M863" s="29"/>
      <c r="N863" s="29" t="s">
        <v>122</v>
      </c>
      <c r="O863" s="31" t="n">
        <v>46873</v>
      </c>
      <c r="P863" s="29" t="s">
        <v>123</v>
      </c>
      <c r="Q863" s="29" t="n">
        <f aca="false">IFERROR(VALUE(L863),"")</f>
        <v>41</v>
      </c>
      <c r="R863" s="29" t="n">
        <f aca="true">IF(O863="","",O863-TODAY())</f>
        <v>588</v>
      </c>
      <c r="S863" s="29" t="str">
        <f aca="false">IF(C863="&lt;&lt; vazio &gt;&gt;","VAZIA",IF(AND(O863&lt;&gt;"",R863&lt;0),"VENCIDO",IF(AND(O863&lt;&gt;"",R863&lt;=Parametros!$B$10),"PRÓX. VENCIMENTO",IF(F863="Q","QUALIDADE",IF(F863="S","BLOQUEADO",IF(F863="R","RESTRITO/DEVOLUÇÃO",IF(OR(N863="QUAR",N863="QRES"),"QUARENTENA",IF(OR(B863="DESCARTE",B863="DEVOLUÇÃO"),"DESCARTE/DEVOLUÇÃO",IF(AND(D863="",K863&lt;&gt;""),"SEM LOTE",IF(AND(Q863&lt;&gt;"",Q863&gt;=Parametros!$B$11),"PARADO/SEM GIRO","OK"))))))))))</f>
        <v>OK</v>
      </c>
      <c r="T863" s="29" t="str">
        <f aca="false">IF(AND($S863="PARADO/SEM GIRO",$K863="KG",OR(Painel!$B$5="(Todos)",A863=Painel!$B$5)*OR(Painel!$E$5="(Todos)",P863=Painel!$E$5)),$J863+ROW()/10000000,"")</f>
        <v/>
      </c>
      <c r="U863" s="29" t="str">
        <f aca="false">IF(AND($S863="VENCIDO",$K863="KG",OR(Painel!$B$5="(Todos)",A863=Painel!$B$5)*OR(Painel!$E$5="(Todos)",P863=Painel!$E$5)),$J863+ROW()/10000000,"")</f>
        <v/>
      </c>
    </row>
    <row r="864" customFormat="false" ht="15" hidden="false" customHeight="false" outlineLevel="0" collapsed="false">
      <c r="A864" s="29" t="s">
        <v>53</v>
      </c>
      <c r="B864" s="29" t="s">
        <v>1511</v>
      </c>
      <c r="C864" s="29" t="s">
        <v>473</v>
      </c>
      <c r="D864" s="29" t="s">
        <v>1147</v>
      </c>
      <c r="E864" s="29" t="n">
        <v>1</v>
      </c>
      <c r="F864" s="29"/>
      <c r="G864" s="29" t="s">
        <v>1512</v>
      </c>
      <c r="H864" s="30" t="n">
        <v>315</v>
      </c>
      <c r="I864" s="31" t="n">
        <v>46282</v>
      </c>
      <c r="J864" s="30" t="n">
        <v>315</v>
      </c>
      <c r="K864" s="29" t="s">
        <v>120</v>
      </c>
      <c r="L864" s="29" t="s">
        <v>400</v>
      </c>
      <c r="M864" s="29"/>
      <c r="N864" s="29" t="s">
        <v>122</v>
      </c>
      <c r="O864" s="31" t="n">
        <v>46822</v>
      </c>
      <c r="P864" s="29" t="s">
        <v>123</v>
      </c>
      <c r="Q864" s="29" t="n">
        <f aca="false">IFERROR(VALUE(L864),"")</f>
        <v>3</v>
      </c>
      <c r="R864" s="29" t="n">
        <f aca="true">IF(O864="","",O864-TODAY())</f>
        <v>537</v>
      </c>
      <c r="S864" s="29" t="str">
        <f aca="false">IF(C864="&lt;&lt; vazio &gt;&gt;","VAZIA",IF(AND(O864&lt;&gt;"",R864&lt;0),"VENCIDO",IF(AND(O864&lt;&gt;"",R864&lt;=Parametros!$B$10),"PRÓX. VENCIMENTO",IF(F864="Q","QUALIDADE",IF(F864="S","BLOQUEADO",IF(F864="R","RESTRITO/DEVOLUÇÃO",IF(OR(N864="QUAR",N864="QRES"),"QUARENTENA",IF(OR(B864="DESCARTE",B864="DEVOLUÇÃO"),"DESCARTE/DEVOLUÇÃO",IF(AND(D864="",K864&lt;&gt;""),"SEM LOTE",IF(AND(Q864&lt;&gt;"",Q864&gt;=Parametros!$B$11),"PARADO/SEM GIRO","OK"))))))))))</f>
        <v>OK</v>
      </c>
      <c r="T864" s="29" t="str">
        <f aca="false">IF(AND($S864="PARADO/SEM GIRO",$K864="KG",OR(Painel!$B$5="(Todos)",A864=Painel!$B$5)*OR(Painel!$E$5="(Todos)",P864=Painel!$E$5)),$J864+ROW()/10000000,"")</f>
        <v/>
      </c>
      <c r="U864" s="29" t="str">
        <f aca="false">IF(AND($S864="VENCIDO",$K864="KG",OR(Painel!$B$5="(Todos)",A864=Painel!$B$5)*OR(Painel!$E$5="(Todos)",P864=Painel!$E$5)),$J864+ROW()/10000000,"")</f>
        <v/>
      </c>
    </row>
    <row r="865" customFormat="false" ht="15" hidden="false" customHeight="false" outlineLevel="0" collapsed="false">
      <c r="A865" s="29" t="s">
        <v>53</v>
      </c>
      <c r="B865" s="29" t="s">
        <v>1513</v>
      </c>
      <c r="C865" s="29" t="s">
        <v>691</v>
      </c>
      <c r="D865" s="29" t="s">
        <v>1514</v>
      </c>
      <c r="E865" s="29" t="n">
        <v>1</v>
      </c>
      <c r="F865" s="29"/>
      <c r="G865" s="29" t="s">
        <v>1515</v>
      </c>
      <c r="H865" s="30" t="n">
        <v>620</v>
      </c>
      <c r="I865" s="31" t="n">
        <v>46003</v>
      </c>
      <c r="J865" s="30" t="n">
        <v>620</v>
      </c>
      <c r="K865" s="29" t="s">
        <v>120</v>
      </c>
      <c r="L865" s="29" t="s">
        <v>859</v>
      </c>
      <c r="M865" s="29"/>
      <c r="N865" s="29" t="s">
        <v>122</v>
      </c>
      <c r="O865" s="31" t="n">
        <v>46387</v>
      </c>
      <c r="P865" s="29" t="s">
        <v>123</v>
      </c>
      <c r="Q865" s="29" t="n">
        <f aca="false">IFERROR(VALUE(L865),"")</f>
        <v>282</v>
      </c>
      <c r="R865" s="29" t="n">
        <f aca="true">IF(O865="","",O865-TODAY())</f>
        <v>102</v>
      </c>
      <c r="S865" s="29" t="str">
        <f aca="false">IF(C865="&lt;&lt; vazio &gt;&gt;","VAZIA",IF(AND(O865&lt;&gt;"",R865&lt;0),"VENCIDO",IF(AND(O865&lt;&gt;"",R865&lt;=Parametros!$B$10),"PRÓX. VENCIMENTO",IF(F865="Q","QUALIDADE",IF(F865="S","BLOQUEADO",IF(F865="R","RESTRITO/DEVOLUÇÃO",IF(OR(N865="QUAR",N865="QRES"),"QUARENTENA",IF(OR(B865="DESCARTE",B865="DEVOLUÇÃO"),"DESCARTE/DEVOLUÇÃO",IF(AND(D865="",K865&lt;&gt;""),"SEM LOTE",IF(AND(Q865&lt;&gt;"",Q865&gt;=Parametros!$B$11),"PARADO/SEM GIRO","OK"))))))))))</f>
        <v>PARADO/SEM GIRO</v>
      </c>
      <c r="T865" s="29" t="n">
        <f aca="false">IF(AND($S865="PARADO/SEM GIRO",$K865="KG",OR(Painel!$B$5="(Todos)",A865=Painel!$B$5)*OR(Painel!$E$5="(Todos)",P865=Painel!$E$5)),$J865+ROW()/10000000,"")</f>
        <v>620.0000865</v>
      </c>
      <c r="U865" s="29" t="str">
        <f aca="false">IF(AND($S865="VENCIDO",$K865="KG",OR(Painel!$B$5="(Todos)",A865=Painel!$B$5)*OR(Painel!$E$5="(Todos)",P865=Painel!$E$5)),$J865+ROW()/10000000,"")</f>
        <v/>
      </c>
    </row>
    <row r="866" customFormat="false" ht="15" hidden="false" customHeight="false" outlineLevel="0" collapsed="false">
      <c r="A866" s="29" t="s">
        <v>53</v>
      </c>
      <c r="B866" s="29" t="s">
        <v>1516</v>
      </c>
      <c r="C866" s="29" t="s">
        <v>381</v>
      </c>
      <c r="D866" s="29" t="s">
        <v>382</v>
      </c>
      <c r="E866" s="29" t="n">
        <v>1</v>
      </c>
      <c r="F866" s="29"/>
      <c r="G866" s="29" t="s">
        <v>1517</v>
      </c>
      <c r="H866" s="30" t="n">
        <v>554.4</v>
      </c>
      <c r="I866" s="31" t="n">
        <v>46244</v>
      </c>
      <c r="J866" s="30" t="n">
        <v>554.4</v>
      </c>
      <c r="K866" s="29" t="s">
        <v>120</v>
      </c>
      <c r="L866" s="29" t="s">
        <v>182</v>
      </c>
      <c r="M866" s="29"/>
      <c r="N866" s="29" t="s">
        <v>122</v>
      </c>
      <c r="O866" s="31" t="n">
        <v>46838</v>
      </c>
      <c r="P866" s="29" t="s">
        <v>123</v>
      </c>
      <c r="Q866" s="29" t="n">
        <f aca="false">IFERROR(VALUE(L866),"")</f>
        <v>41</v>
      </c>
      <c r="R866" s="29" t="n">
        <f aca="true">IF(O866="","",O866-TODAY())</f>
        <v>553</v>
      </c>
      <c r="S866" s="29" t="str">
        <f aca="false">IF(C866="&lt;&lt; vazio &gt;&gt;","VAZIA",IF(AND(O866&lt;&gt;"",R866&lt;0),"VENCIDO",IF(AND(O866&lt;&gt;"",R866&lt;=Parametros!$B$10),"PRÓX. VENCIMENTO",IF(F866="Q","QUALIDADE",IF(F866="S","BLOQUEADO",IF(F866="R","RESTRITO/DEVOLUÇÃO",IF(OR(N866="QUAR",N866="QRES"),"QUARENTENA",IF(OR(B866="DESCARTE",B866="DEVOLUÇÃO"),"DESCARTE/DEVOLUÇÃO",IF(AND(D866="",K866&lt;&gt;""),"SEM LOTE",IF(AND(Q866&lt;&gt;"",Q866&gt;=Parametros!$B$11),"PARADO/SEM GIRO","OK"))))))))))</f>
        <v>OK</v>
      </c>
      <c r="T866" s="29" t="str">
        <f aca="false">IF(AND($S866="PARADO/SEM GIRO",$K866="KG",OR(Painel!$B$5="(Todos)",A866=Painel!$B$5)*OR(Painel!$E$5="(Todos)",P866=Painel!$E$5)),$J866+ROW()/10000000,"")</f>
        <v/>
      </c>
      <c r="U866" s="29" t="str">
        <f aca="false">IF(AND($S866="VENCIDO",$K866="KG",OR(Painel!$B$5="(Todos)",A866=Painel!$B$5)*OR(Painel!$E$5="(Todos)",P866=Painel!$E$5)),$J866+ROW()/10000000,"")</f>
        <v/>
      </c>
    </row>
    <row r="867" customFormat="false" ht="15" hidden="false" customHeight="false" outlineLevel="0" collapsed="false">
      <c r="A867" s="29" t="s">
        <v>53</v>
      </c>
      <c r="B867" s="29" t="s">
        <v>1518</v>
      </c>
      <c r="C867" s="29" t="s">
        <v>1292</v>
      </c>
      <c r="D867" s="29" t="s">
        <v>1293</v>
      </c>
      <c r="E867" s="29" t="n">
        <v>1</v>
      </c>
      <c r="F867" s="29" t="s">
        <v>268</v>
      </c>
      <c r="G867" s="29" t="s">
        <v>1519</v>
      </c>
      <c r="H867" s="30" t="n">
        <v>800</v>
      </c>
      <c r="I867" s="31" t="n">
        <v>46280</v>
      </c>
      <c r="J867" s="30" t="n">
        <v>800</v>
      </c>
      <c r="K867" s="29" t="s">
        <v>120</v>
      </c>
      <c r="L867" s="29" t="s">
        <v>144</v>
      </c>
      <c r="M867" s="29"/>
      <c r="N867" s="29" t="s">
        <v>122</v>
      </c>
      <c r="O867" s="31" t="n">
        <v>46826</v>
      </c>
      <c r="P867" s="29" t="s">
        <v>123</v>
      </c>
      <c r="Q867" s="29" t="n">
        <f aca="false">IFERROR(VALUE(L867),"")</f>
        <v>5</v>
      </c>
      <c r="R867" s="29" t="n">
        <f aca="true">IF(O867="","",O867-TODAY())</f>
        <v>541</v>
      </c>
      <c r="S867" s="29" t="str">
        <f aca="false">IF(C867="&lt;&lt; vazio &gt;&gt;","VAZIA",IF(AND(O867&lt;&gt;"",R867&lt;0),"VENCIDO",IF(AND(O867&lt;&gt;"",R867&lt;=Parametros!$B$10),"PRÓX. VENCIMENTO",IF(F867="Q","QUALIDADE",IF(F867="S","BLOQUEADO",IF(F867="R","RESTRITO/DEVOLUÇÃO",IF(OR(N867="QUAR",N867="QRES"),"QUARENTENA",IF(OR(B867="DESCARTE",B867="DEVOLUÇÃO"),"DESCARTE/DEVOLUÇÃO",IF(AND(D867="",K867&lt;&gt;""),"SEM LOTE",IF(AND(Q867&lt;&gt;"",Q867&gt;=Parametros!$B$11),"PARADO/SEM GIRO","OK"))))))))))</f>
        <v>QUALIDADE</v>
      </c>
      <c r="T867" s="29" t="str">
        <f aca="false">IF(AND($S867="PARADO/SEM GIRO",$K867="KG",OR(Painel!$B$5="(Todos)",A867=Painel!$B$5)*OR(Painel!$E$5="(Todos)",P867=Painel!$E$5)),$J867+ROW()/10000000,"")</f>
        <v/>
      </c>
      <c r="U867" s="29" t="str">
        <f aca="false">IF(AND($S867="VENCIDO",$K867="KG",OR(Painel!$B$5="(Todos)",A867=Painel!$B$5)*OR(Painel!$E$5="(Todos)",P867=Painel!$E$5)),$J867+ROW()/10000000,"")</f>
        <v/>
      </c>
    </row>
    <row r="868" customFormat="false" ht="15" hidden="false" customHeight="false" outlineLevel="0" collapsed="false">
      <c r="A868" s="29" t="s">
        <v>53</v>
      </c>
      <c r="B868" s="29" t="s">
        <v>1520</v>
      </c>
      <c r="C868" s="29" t="s">
        <v>250</v>
      </c>
      <c r="D868" s="29" t="s">
        <v>727</v>
      </c>
      <c r="E868" s="29" t="n">
        <v>1</v>
      </c>
      <c r="F868" s="29"/>
      <c r="G868" s="29" t="s">
        <v>1521</v>
      </c>
      <c r="H868" s="30" t="n">
        <v>1000</v>
      </c>
      <c r="I868" s="31" t="n">
        <v>46274</v>
      </c>
      <c r="J868" s="30" t="n">
        <v>1000</v>
      </c>
      <c r="K868" s="29" t="s">
        <v>120</v>
      </c>
      <c r="L868" s="29" t="s">
        <v>138</v>
      </c>
      <c r="M868" s="29"/>
      <c r="N868" s="29" t="s">
        <v>122</v>
      </c>
      <c r="O868" s="31" t="n">
        <v>46817</v>
      </c>
      <c r="P868" s="29" t="s">
        <v>123</v>
      </c>
      <c r="Q868" s="29" t="n">
        <f aca="false">IFERROR(VALUE(L868),"")</f>
        <v>11</v>
      </c>
      <c r="R868" s="29" t="n">
        <f aca="true">IF(O868="","",O868-TODAY())</f>
        <v>532</v>
      </c>
      <c r="S868" s="29" t="str">
        <f aca="false">IF(C868="&lt;&lt; vazio &gt;&gt;","VAZIA",IF(AND(O868&lt;&gt;"",R868&lt;0),"VENCIDO",IF(AND(O868&lt;&gt;"",R868&lt;=Parametros!$B$10),"PRÓX. VENCIMENTO",IF(F868="Q","QUALIDADE",IF(F868="S","BLOQUEADO",IF(F868="R","RESTRITO/DEVOLUÇÃO",IF(OR(N868="QUAR",N868="QRES"),"QUARENTENA",IF(OR(B868="DESCARTE",B868="DEVOLUÇÃO"),"DESCARTE/DEVOLUÇÃO",IF(AND(D868="",K868&lt;&gt;""),"SEM LOTE",IF(AND(Q868&lt;&gt;"",Q868&gt;=Parametros!$B$11),"PARADO/SEM GIRO","OK"))))))))))</f>
        <v>OK</v>
      </c>
      <c r="T868" s="29" t="str">
        <f aca="false">IF(AND($S868="PARADO/SEM GIRO",$K868="KG",OR(Painel!$B$5="(Todos)",A868=Painel!$B$5)*OR(Painel!$E$5="(Todos)",P868=Painel!$E$5)),$J868+ROW()/10000000,"")</f>
        <v/>
      </c>
      <c r="U868" s="29" t="str">
        <f aca="false">IF(AND($S868="VENCIDO",$K868="KG",OR(Painel!$B$5="(Todos)",A868=Painel!$B$5)*OR(Painel!$E$5="(Todos)",P868=Painel!$E$5)),$J868+ROW()/10000000,"")</f>
        <v/>
      </c>
    </row>
    <row r="869" customFormat="false" ht="15" hidden="false" customHeight="false" outlineLevel="0" collapsed="false">
      <c r="A869" s="29" t="s">
        <v>53</v>
      </c>
      <c r="B869" s="29" t="s">
        <v>1522</v>
      </c>
      <c r="C869" s="29" t="s">
        <v>250</v>
      </c>
      <c r="D869" s="29" t="s">
        <v>727</v>
      </c>
      <c r="E869" s="29" t="n">
        <v>1</v>
      </c>
      <c r="F869" s="29"/>
      <c r="G869" s="29" t="s">
        <v>1523</v>
      </c>
      <c r="H869" s="30" t="n">
        <v>1000</v>
      </c>
      <c r="I869" s="31" t="n">
        <v>46274</v>
      </c>
      <c r="J869" s="30" t="n">
        <v>1000</v>
      </c>
      <c r="K869" s="29" t="s">
        <v>120</v>
      </c>
      <c r="L869" s="29" t="s">
        <v>138</v>
      </c>
      <c r="M869" s="29"/>
      <c r="N869" s="29" t="s">
        <v>122</v>
      </c>
      <c r="O869" s="31" t="n">
        <v>46817</v>
      </c>
      <c r="P869" s="29" t="s">
        <v>123</v>
      </c>
      <c r="Q869" s="29" t="n">
        <f aca="false">IFERROR(VALUE(L869),"")</f>
        <v>11</v>
      </c>
      <c r="R869" s="29" t="n">
        <f aca="true">IF(O869="","",O869-TODAY())</f>
        <v>532</v>
      </c>
      <c r="S869" s="29" t="str">
        <f aca="false">IF(C869="&lt;&lt; vazio &gt;&gt;","VAZIA",IF(AND(O869&lt;&gt;"",R869&lt;0),"VENCIDO",IF(AND(O869&lt;&gt;"",R869&lt;=Parametros!$B$10),"PRÓX. VENCIMENTO",IF(F869="Q","QUALIDADE",IF(F869="S","BLOQUEADO",IF(F869="R","RESTRITO/DEVOLUÇÃO",IF(OR(N869="QUAR",N869="QRES"),"QUARENTENA",IF(OR(B869="DESCARTE",B869="DEVOLUÇÃO"),"DESCARTE/DEVOLUÇÃO",IF(AND(D869="",K869&lt;&gt;""),"SEM LOTE",IF(AND(Q869&lt;&gt;"",Q869&gt;=Parametros!$B$11),"PARADO/SEM GIRO","OK"))))))))))</f>
        <v>OK</v>
      </c>
      <c r="T869" s="29" t="str">
        <f aca="false">IF(AND($S869="PARADO/SEM GIRO",$K869="KG",OR(Painel!$B$5="(Todos)",A869=Painel!$B$5)*OR(Painel!$E$5="(Todos)",P869=Painel!$E$5)),$J869+ROW()/10000000,"")</f>
        <v/>
      </c>
      <c r="U869" s="29" t="str">
        <f aca="false">IF(AND($S869="VENCIDO",$K869="KG",OR(Painel!$B$5="(Todos)",A869=Painel!$B$5)*OR(Painel!$E$5="(Todos)",P869=Painel!$E$5)),$J869+ROW()/10000000,"")</f>
        <v/>
      </c>
    </row>
    <row r="870" customFormat="false" ht="15" hidden="false" customHeight="false" outlineLevel="0" collapsed="false">
      <c r="A870" s="29" t="s">
        <v>53</v>
      </c>
      <c r="B870" s="29" t="s">
        <v>1524</v>
      </c>
      <c r="C870" s="29" t="s">
        <v>250</v>
      </c>
      <c r="D870" s="29" t="s">
        <v>727</v>
      </c>
      <c r="E870" s="29" t="n">
        <v>1</v>
      </c>
      <c r="F870" s="29"/>
      <c r="G870" s="29" t="s">
        <v>1525</v>
      </c>
      <c r="H870" s="30" t="n">
        <v>1000</v>
      </c>
      <c r="I870" s="31" t="n">
        <v>46274</v>
      </c>
      <c r="J870" s="30" t="n">
        <v>1000</v>
      </c>
      <c r="K870" s="29" t="s">
        <v>120</v>
      </c>
      <c r="L870" s="29" t="s">
        <v>138</v>
      </c>
      <c r="M870" s="29"/>
      <c r="N870" s="29" t="s">
        <v>122</v>
      </c>
      <c r="O870" s="31" t="n">
        <v>46817</v>
      </c>
      <c r="P870" s="29" t="s">
        <v>123</v>
      </c>
      <c r="Q870" s="29" t="n">
        <f aca="false">IFERROR(VALUE(L870),"")</f>
        <v>11</v>
      </c>
      <c r="R870" s="29" t="n">
        <f aca="true">IF(O870="","",O870-TODAY())</f>
        <v>532</v>
      </c>
      <c r="S870" s="29" t="str">
        <f aca="false">IF(C870="&lt;&lt; vazio &gt;&gt;","VAZIA",IF(AND(O870&lt;&gt;"",R870&lt;0),"VENCIDO",IF(AND(O870&lt;&gt;"",R870&lt;=Parametros!$B$10),"PRÓX. VENCIMENTO",IF(F870="Q","QUALIDADE",IF(F870="S","BLOQUEADO",IF(F870="R","RESTRITO/DEVOLUÇÃO",IF(OR(N870="QUAR",N870="QRES"),"QUARENTENA",IF(OR(B870="DESCARTE",B870="DEVOLUÇÃO"),"DESCARTE/DEVOLUÇÃO",IF(AND(D870="",K870&lt;&gt;""),"SEM LOTE",IF(AND(Q870&lt;&gt;"",Q870&gt;=Parametros!$B$11),"PARADO/SEM GIRO","OK"))))))))))</f>
        <v>OK</v>
      </c>
      <c r="T870" s="29" t="str">
        <f aca="false">IF(AND($S870="PARADO/SEM GIRO",$K870="KG",OR(Painel!$B$5="(Todos)",A870=Painel!$B$5)*OR(Painel!$E$5="(Todos)",P870=Painel!$E$5)),$J870+ROW()/10000000,"")</f>
        <v/>
      </c>
      <c r="U870" s="29" t="str">
        <f aca="false">IF(AND($S870="VENCIDO",$K870="KG",OR(Painel!$B$5="(Todos)",A870=Painel!$B$5)*OR(Painel!$E$5="(Todos)",P870=Painel!$E$5)),$J870+ROW()/10000000,"")</f>
        <v/>
      </c>
    </row>
    <row r="871" customFormat="false" ht="15" hidden="false" customHeight="false" outlineLevel="0" collapsed="false">
      <c r="A871" s="29" t="s">
        <v>53</v>
      </c>
      <c r="B871" s="29" t="s">
        <v>1526</v>
      </c>
      <c r="C871" s="29" t="s">
        <v>935</v>
      </c>
      <c r="D871" s="29" t="s">
        <v>936</v>
      </c>
      <c r="E871" s="29" t="n">
        <v>1</v>
      </c>
      <c r="F871" s="29" t="s">
        <v>268</v>
      </c>
      <c r="G871" s="29" t="s">
        <v>1527</v>
      </c>
      <c r="H871" s="30" t="n">
        <v>727.2</v>
      </c>
      <c r="I871" s="31" t="n">
        <v>46261</v>
      </c>
      <c r="J871" s="30" t="n">
        <v>727.2</v>
      </c>
      <c r="K871" s="29" t="s">
        <v>120</v>
      </c>
      <c r="L871" s="29" t="s">
        <v>938</v>
      </c>
      <c r="M871" s="29"/>
      <c r="N871" s="29" t="s">
        <v>122</v>
      </c>
      <c r="O871" s="31" t="n">
        <v>46516</v>
      </c>
      <c r="P871" s="29" t="s">
        <v>123</v>
      </c>
      <c r="Q871" s="29" t="n">
        <f aca="false">IFERROR(VALUE(L871),"")</f>
        <v>24</v>
      </c>
      <c r="R871" s="29" t="n">
        <f aca="true">IF(O871="","",O871-TODAY())</f>
        <v>231</v>
      </c>
      <c r="S871" s="29" t="str">
        <f aca="false">IF(C871="&lt;&lt; vazio &gt;&gt;","VAZIA",IF(AND(O871&lt;&gt;"",R871&lt;0),"VENCIDO",IF(AND(O871&lt;&gt;"",R871&lt;=Parametros!$B$10),"PRÓX. VENCIMENTO",IF(F871="Q","QUALIDADE",IF(F871="S","BLOQUEADO",IF(F871="R","RESTRITO/DEVOLUÇÃO",IF(OR(N871="QUAR",N871="QRES"),"QUARENTENA",IF(OR(B871="DESCARTE",B871="DEVOLUÇÃO"),"DESCARTE/DEVOLUÇÃO",IF(AND(D871="",K871&lt;&gt;""),"SEM LOTE",IF(AND(Q871&lt;&gt;"",Q871&gt;=Parametros!$B$11),"PARADO/SEM GIRO","OK"))))))))))</f>
        <v>QUALIDADE</v>
      </c>
      <c r="T871" s="29" t="str">
        <f aca="false">IF(AND($S871="PARADO/SEM GIRO",$K871="KG",OR(Painel!$B$5="(Todos)",A871=Painel!$B$5)*OR(Painel!$E$5="(Todos)",P871=Painel!$E$5)),$J871+ROW()/10000000,"")</f>
        <v/>
      </c>
      <c r="U871" s="29" t="str">
        <f aca="false">IF(AND($S871="VENCIDO",$K871="KG",OR(Painel!$B$5="(Todos)",A871=Painel!$B$5)*OR(Painel!$E$5="(Todos)",P871=Painel!$E$5)),$J871+ROW()/10000000,"")</f>
        <v/>
      </c>
    </row>
    <row r="872" customFormat="false" ht="15" hidden="false" customHeight="false" outlineLevel="0" collapsed="false">
      <c r="A872" s="29" t="s">
        <v>53</v>
      </c>
      <c r="B872" s="29" t="s">
        <v>1528</v>
      </c>
      <c r="C872" s="29" t="s">
        <v>988</v>
      </c>
      <c r="D872" s="29" t="s">
        <v>834</v>
      </c>
      <c r="E872" s="29" t="n">
        <v>1</v>
      </c>
      <c r="F872" s="29"/>
      <c r="G872" s="29" t="s">
        <v>1529</v>
      </c>
      <c r="H872" s="30" t="n">
        <v>800</v>
      </c>
      <c r="I872" s="31" t="n">
        <v>46282</v>
      </c>
      <c r="J872" s="30" t="n">
        <v>800</v>
      </c>
      <c r="K872" s="29" t="s">
        <v>120</v>
      </c>
      <c r="L872" s="29" t="s">
        <v>400</v>
      </c>
      <c r="M872" s="29"/>
      <c r="N872" s="29" t="s">
        <v>122</v>
      </c>
      <c r="O872" s="31" t="n">
        <v>47008</v>
      </c>
      <c r="P872" s="29" t="s">
        <v>123</v>
      </c>
      <c r="Q872" s="29" t="n">
        <f aca="false">IFERROR(VALUE(L872),"")</f>
        <v>3</v>
      </c>
      <c r="R872" s="29" t="n">
        <f aca="true">IF(O872="","",O872-TODAY())</f>
        <v>723</v>
      </c>
      <c r="S872" s="29" t="str">
        <f aca="false">IF(C872="&lt;&lt; vazio &gt;&gt;","VAZIA",IF(AND(O872&lt;&gt;"",R872&lt;0),"VENCIDO",IF(AND(O872&lt;&gt;"",R872&lt;=Parametros!$B$10),"PRÓX. VENCIMENTO",IF(F872="Q","QUALIDADE",IF(F872="S","BLOQUEADO",IF(F872="R","RESTRITO/DEVOLUÇÃO",IF(OR(N872="QUAR",N872="QRES"),"QUARENTENA",IF(OR(B872="DESCARTE",B872="DEVOLUÇÃO"),"DESCARTE/DEVOLUÇÃO",IF(AND(D872="",K872&lt;&gt;""),"SEM LOTE",IF(AND(Q872&lt;&gt;"",Q872&gt;=Parametros!$B$11),"PARADO/SEM GIRO","OK"))))))))))</f>
        <v>OK</v>
      </c>
      <c r="T872" s="29" t="str">
        <f aca="false">IF(AND($S872="PARADO/SEM GIRO",$K872="KG",OR(Painel!$B$5="(Todos)",A872=Painel!$B$5)*OR(Painel!$E$5="(Todos)",P872=Painel!$E$5)),$J872+ROW()/10000000,"")</f>
        <v/>
      </c>
      <c r="U872" s="29" t="str">
        <f aca="false">IF(AND($S872="VENCIDO",$K872="KG",OR(Painel!$B$5="(Todos)",A872=Painel!$B$5)*OR(Painel!$E$5="(Todos)",P872=Painel!$E$5)),$J872+ROW()/10000000,"")</f>
        <v/>
      </c>
    </row>
    <row r="873" customFormat="false" ht="15" hidden="false" customHeight="false" outlineLevel="0" collapsed="false">
      <c r="A873" s="29" t="s">
        <v>53</v>
      </c>
      <c r="B873" s="29" t="s">
        <v>1530</v>
      </c>
      <c r="C873" s="29" t="s">
        <v>325</v>
      </c>
      <c r="D873" s="29" t="s">
        <v>996</v>
      </c>
      <c r="E873" s="29" t="n">
        <v>1</v>
      </c>
      <c r="F873" s="29"/>
      <c r="G873" s="29" t="s">
        <v>1531</v>
      </c>
      <c r="H873" s="30" t="n">
        <v>1102.5</v>
      </c>
      <c r="I873" s="31" t="n">
        <v>46280</v>
      </c>
      <c r="J873" s="30" t="n">
        <v>1102.5</v>
      </c>
      <c r="K873" s="29" t="s">
        <v>120</v>
      </c>
      <c r="L873" s="29" t="s">
        <v>144</v>
      </c>
      <c r="M873" s="29"/>
      <c r="N873" s="29" t="s">
        <v>122</v>
      </c>
      <c r="O873" s="31" t="n">
        <v>46640</v>
      </c>
      <c r="P873" s="29" t="s">
        <v>123</v>
      </c>
      <c r="Q873" s="29" t="n">
        <f aca="false">IFERROR(VALUE(L873),"")</f>
        <v>5</v>
      </c>
      <c r="R873" s="29" t="n">
        <f aca="true">IF(O873="","",O873-TODAY())</f>
        <v>355</v>
      </c>
      <c r="S873" s="29" t="str">
        <f aca="false">IF(C873="&lt;&lt; vazio &gt;&gt;","VAZIA",IF(AND(O873&lt;&gt;"",R873&lt;0),"VENCIDO",IF(AND(O873&lt;&gt;"",R873&lt;=Parametros!$B$10),"PRÓX. VENCIMENTO",IF(F873="Q","QUALIDADE",IF(F873="S","BLOQUEADO",IF(F873="R","RESTRITO/DEVOLUÇÃO",IF(OR(N873="QUAR",N873="QRES"),"QUARENTENA",IF(OR(B873="DESCARTE",B873="DEVOLUÇÃO"),"DESCARTE/DEVOLUÇÃO",IF(AND(D873="",K873&lt;&gt;""),"SEM LOTE",IF(AND(Q873&lt;&gt;"",Q873&gt;=Parametros!$B$11),"PARADO/SEM GIRO","OK"))))))))))</f>
        <v>OK</v>
      </c>
      <c r="T873" s="29" t="str">
        <f aca="false">IF(AND($S873="PARADO/SEM GIRO",$K873="KG",OR(Painel!$B$5="(Todos)",A873=Painel!$B$5)*OR(Painel!$E$5="(Todos)",P873=Painel!$E$5)),$J873+ROW()/10000000,"")</f>
        <v/>
      </c>
      <c r="U873" s="29" t="str">
        <f aca="false">IF(AND($S873="VENCIDO",$K873="KG",OR(Painel!$B$5="(Todos)",A873=Painel!$B$5)*OR(Painel!$E$5="(Todos)",P873=Painel!$E$5)),$J873+ROW()/10000000,"")</f>
        <v/>
      </c>
    </row>
    <row r="874" customFormat="false" ht="15" hidden="false" customHeight="false" outlineLevel="0" collapsed="false">
      <c r="A874" s="29" t="s">
        <v>53</v>
      </c>
      <c r="B874" s="29" t="s">
        <v>1532</v>
      </c>
      <c r="C874" s="29" t="s">
        <v>186</v>
      </c>
      <c r="D874" s="29" t="s">
        <v>1533</v>
      </c>
      <c r="E874" s="29" t="n">
        <v>1</v>
      </c>
      <c r="F874" s="29" t="s">
        <v>268</v>
      </c>
      <c r="G874" s="29" t="s">
        <v>1534</v>
      </c>
      <c r="H874" s="30" t="n">
        <v>545.4</v>
      </c>
      <c r="I874" s="31" t="n">
        <v>46283</v>
      </c>
      <c r="J874" s="30" t="n">
        <v>545.4</v>
      </c>
      <c r="K874" s="29" t="s">
        <v>120</v>
      </c>
      <c r="L874" s="29" t="s">
        <v>176</v>
      </c>
      <c r="M874" s="29"/>
      <c r="N874" s="29" t="s">
        <v>122</v>
      </c>
      <c r="O874" s="31" t="n">
        <v>46830</v>
      </c>
      <c r="P874" s="29" t="s">
        <v>123</v>
      </c>
      <c r="Q874" s="29" t="n">
        <f aca="false">IFERROR(VALUE(L874),"")</f>
        <v>2</v>
      </c>
      <c r="R874" s="29" t="n">
        <f aca="true">IF(O874="","",O874-TODAY())</f>
        <v>545</v>
      </c>
      <c r="S874" s="29" t="str">
        <f aca="false">IF(C874="&lt;&lt; vazio &gt;&gt;","VAZIA",IF(AND(O874&lt;&gt;"",R874&lt;0),"VENCIDO",IF(AND(O874&lt;&gt;"",R874&lt;=Parametros!$B$10),"PRÓX. VENCIMENTO",IF(F874="Q","QUALIDADE",IF(F874="S","BLOQUEADO",IF(F874="R","RESTRITO/DEVOLUÇÃO",IF(OR(N874="QUAR",N874="QRES"),"QUARENTENA",IF(OR(B874="DESCARTE",B874="DEVOLUÇÃO"),"DESCARTE/DEVOLUÇÃO",IF(AND(D874="",K874&lt;&gt;""),"SEM LOTE",IF(AND(Q874&lt;&gt;"",Q874&gt;=Parametros!$B$11),"PARADO/SEM GIRO","OK"))))))))))</f>
        <v>QUALIDADE</v>
      </c>
      <c r="T874" s="29" t="str">
        <f aca="false">IF(AND($S874="PARADO/SEM GIRO",$K874="KG",OR(Painel!$B$5="(Todos)",A874=Painel!$B$5)*OR(Painel!$E$5="(Todos)",P874=Painel!$E$5)),$J874+ROW()/10000000,"")</f>
        <v/>
      </c>
      <c r="U874" s="29" t="str">
        <f aca="false">IF(AND($S874="VENCIDO",$K874="KG",OR(Painel!$B$5="(Todos)",A874=Painel!$B$5)*OR(Painel!$E$5="(Todos)",P874=Painel!$E$5)),$J874+ROW()/10000000,"")</f>
        <v/>
      </c>
    </row>
    <row r="875" customFormat="false" ht="15" hidden="false" customHeight="false" outlineLevel="0" collapsed="false">
      <c r="A875" s="29" t="s">
        <v>53</v>
      </c>
      <c r="B875" s="29" t="s">
        <v>1535</v>
      </c>
      <c r="C875" s="29" t="s">
        <v>250</v>
      </c>
      <c r="D875" s="29" t="s">
        <v>719</v>
      </c>
      <c r="E875" s="29" t="n">
        <v>1</v>
      </c>
      <c r="F875" s="29"/>
      <c r="G875" s="29" t="s">
        <v>1536</v>
      </c>
      <c r="H875" s="30" t="n">
        <v>1000</v>
      </c>
      <c r="I875" s="31" t="n">
        <v>46280</v>
      </c>
      <c r="J875" s="30" t="n">
        <v>1000</v>
      </c>
      <c r="K875" s="29" t="s">
        <v>120</v>
      </c>
      <c r="L875" s="29" t="s">
        <v>144</v>
      </c>
      <c r="M875" s="29"/>
      <c r="N875" s="29" t="s">
        <v>122</v>
      </c>
      <c r="O875" s="31" t="n">
        <v>46817</v>
      </c>
      <c r="P875" s="29" t="s">
        <v>123</v>
      </c>
      <c r="Q875" s="29" t="n">
        <f aca="false">IFERROR(VALUE(L875),"")</f>
        <v>5</v>
      </c>
      <c r="R875" s="29" t="n">
        <f aca="true">IF(O875="","",O875-TODAY())</f>
        <v>532</v>
      </c>
      <c r="S875" s="29" t="str">
        <f aca="false">IF(C875="&lt;&lt; vazio &gt;&gt;","VAZIA",IF(AND(O875&lt;&gt;"",R875&lt;0),"VENCIDO",IF(AND(O875&lt;&gt;"",R875&lt;=Parametros!$B$10),"PRÓX. VENCIMENTO",IF(F875="Q","QUALIDADE",IF(F875="S","BLOQUEADO",IF(F875="R","RESTRITO/DEVOLUÇÃO",IF(OR(N875="QUAR",N875="QRES"),"QUARENTENA",IF(OR(B875="DESCARTE",B875="DEVOLUÇÃO"),"DESCARTE/DEVOLUÇÃO",IF(AND(D875="",K875&lt;&gt;""),"SEM LOTE",IF(AND(Q875&lt;&gt;"",Q875&gt;=Parametros!$B$11),"PARADO/SEM GIRO","OK"))))))))))</f>
        <v>OK</v>
      </c>
      <c r="T875" s="29" t="str">
        <f aca="false">IF(AND($S875="PARADO/SEM GIRO",$K875="KG",OR(Painel!$B$5="(Todos)",A875=Painel!$B$5)*OR(Painel!$E$5="(Todos)",P875=Painel!$E$5)),$J875+ROW()/10000000,"")</f>
        <v/>
      </c>
      <c r="U875" s="29" t="str">
        <f aca="false">IF(AND($S875="VENCIDO",$K875="KG",OR(Painel!$B$5="(Todos)",A875=Painel!$B$5)*OR(Painel!$E$5="(Todos)",P875=Painel!$E$5)),$J875+ROW()/10000000,"")</f>
        <v/>
      </c>
    </row>
    <row r="876" customFormat="false" ht="15" hidden="false" customHeight="false" outlineLevel="0" collapsed="false">
      <c r="A876" s="29" t="s">
        <v>53</v>
      </c>
      <c r="B876" s="29" t="s">
        <v>1537</v>
      </c>
      <c r="C876" s="29" t="s">
        <v>398</v>
      </c>
      <c r="D876" s="29" t="s">
        <v>885</v>
      </c>
      <c r="E876" s="29" t="n">
        <v>1</v>
      </c>
      <c r="F876" s="29"/>
      <c r="G876" s="29" t="s">
        <v>1538</v>
      </c>
      <c r="H876" s="30" t="n">
        <v>1102.5</v>
      </c>
      <c r="I876" s="31" t="n">
        <v>46282</v>
      </c>
      <c r="J876" s="30" t="n">
        <v>1102.5</v>
      </c>
      <c r="K876" s="29" t="s">
        <v>120</v>
      </c>
      <c r="L876" s="29" t="s">
        <v>400</v>
      </c>
      <c r="M876" s="29"/>
      <c r="N876" s="29" t="s">
        <v>122</v>
      </c>
      <c r="O876" s="31" t="n">
        <v>46642</v>
      </c>
      <c r="P876" s="29" t="s">
        <v>123</v>
      </c>
      <c r="Q876" s="29" t="n">
        <f aca="false">IFERROR(VALUE(L876),"")</f>
        <v>3</v>
      </c>
      <c r="R876" s="29" t="n">
        <f aca="true">IF(O876="","",O876-TODAY())</f>
        <v>357</v>
      </c>
      <c r="S876" s="29" t="str">
        <f aca="false">IF(C876="&lt;&lt; vazio &gt;&gt;","VAZIA",IF(AND(O876&lt;&gt;"",R876&lt;0),"VENCIDO",IF(AND(O876&lt;&gt;"",R876&lt;=Parametros!$B$10),"PRÓX. VENCIMENTO",IF(F876="Q","QUALIDADE",IF(F876="S","BLOQUEADO",IF(F876="R","RESTRITO/DEVOLUÇÃO",IF(OR(N876="QUAR",N876="QRES"),"QUARENTENA",IF(OR(B876="DESCARTE",B876="DEVOLUÇÃO"),"DESCARTE/DEVOLUÇÃO",IF(AND(D876="",K876&lt;&gt;""),"SEM LOTE",IF(AND(Q876&lt;&gt;"",Q876&gt;=Parametros!$B$11),"PARADO/SEM GIRO","OK"))))))))))</f>
        <v>OK</v>
      </c>
      <c r="T876" s="29" t="str">
        <f aca="false">IF(AND($S876="PARADO/SEM GIRO",$K876="KG",OR(Painel!$B$5="(Todos)",A876=Painel!$B$5)*OR(Painel!$E$5="(Todos)",P876=Painel!$E$5)),$J876+ROW()/10000000,"")</f>
        <v/>
      </c>
      <c r="U876" s="29" t="str">
        <f aca="false">IF(AND($S876="VENCIDO",$K876="KG",OR(Painel!$B$5="(Todos)",A876=Painel!$B$5)*OR(Painel!$E$5="(Todos)",P876=Painel!$E$5)),$J876+ROW()/10000000,"")</f>
        <v/>
      </c>
    </row>
    <row r="877" customFormat="false" ht="15" hidden="false" customHeight="false" outlineLevel="0" collapsed="false">
      <c r="A877" s="29" t="s">
        <v>53</v>
      </c>
      <c r="B877" s="29" t="s">
        <v>1539</v>
      </c>
      <c r="C877" s="29" t="s">
        <v>662</v>
      </c>
      <c r="D877" s="29" t="s">
        <v>1080</v>
      </c>
      <c r="E877" s="29" t="n">
        <v>1</v>
      </c>
      <c r="F877" s="29"/>
      <c r="G877" s="29" t="s">
        <v>1540</v>
      </c>
      <c r="H877" s="30" t="n">
        <v>1000</v>
      </c>
      <c r="I877" s="31" t="n">
        <v>46274</v>
      </c>
      <c r="J877" s="30" t="n">
        <v>1000</v>
      </c>
      <c r="K877" s="29" t="s">
        <v>120</v>
      </c>
      <c r="L877" s="29" t="s">
        <v>138</v>
      </c>
      <c r="M877" s="29"/>
      <c r="N877" s="29" t="s">
        <v>122</v>
      </c>
      <c r="O877" s="31" t="n">
        <v>46817</v>
      </c>
      <c r="P877" s="29" t="s">
        <v>123</v>
      </c>
      <c r="Q877" s="29" t="n">
        <f aca="false">IFERROR(VALUE(L877),"")</f>
        <v>11</v>
      </c>
      <c r="R877" s="29" t="n">
        <f aca="true">IF(O877="","",O877-TODAY())</f>
        <v>532</v>
      </c>
      <c r="S877" s="29" t="str">
        <f aca="false">IF(C877="&lt;&lt; vazio &gt;&gt;","VAZIA",IF(AND(O877&lt;&gt;"",R877&lt;0),"VENCIDO",IF(AND(O877&lt;&gt;"",R877&lt;=Parametros!$B$10),"PRÓX. VENCIMENTO",IF(F877="Q","QUALIDADE",IF(F877="S","BLOQUEADO",IF(F877="R","RESTRITO/DEVOLUÇÃO",IF(OR(N877="QUAR",N877="QRES"),"QUARENTENA",IF(OR(B877="DESCARTE",B877="DEVOLUÇÃO"),"DESCARTE/DEVOLUÇÃO",IF(AND(D877="",K877&lt;&gt;""),"SEM LOTE",IF(AND(Q877&lt;&gt;"",Q877&gt;=Parametros!$B$11),"PARADO/SEM GIRO","OK"))))))))))</f>
        <v>OK</v>
      </c>
      <c r="T877" s="29" t="str">
        <f aca="false">IF(AND($S877="PARADO/SEM GIRO",$K877="KG",OR(Painel!$B$5="(Todos)",A877=Painel!$B$5)*OR(Painel!$E$5="(Todos)",P877=Painel!$E$5)),$J877+ROW()/10000000,"")</f>
        <v/>
      </c>
      <c r="U877" s="29" t="str">
        <f aca="false">IF(AND($S877="VENCIDO",$K877="KG",OR(Painel!$B$5="(Todos)",A877=Painel!$B$5)*OR(Painel!$E$5="(Todos)",P877=Painel!$E$5)),$J877+ROW()/10000000,"")</f>
        <v/>
      </c>
    </row>
    <row r="878" customFormat="false" ht="15" hidden="false" customHeight="false" outlineLevel="0" collapsed="false">
      <c r="A878" s="29" t="s">
        <v>53</v>
      </c>
      <c r="B878" s="29" t="s">
        <v>1541</v>
      </c>
      <c r="C878" s="29" t="s">
        <v>250</v>
      </c>
      <c r="D878" s="29" t="s">
        <v>727</v>
      </c>
      <c r="E878" s="29" t="n">
        <v>1</v>
      </c>
      <c r="F878" s="29"/>
      <c r="G878" s="29" t="s">
        <v>1542</v>
      </c>
      <c r="H878" s="30" t="n">
        <v>1000</v>
      </c>
      <c r="I878" s="31" t="n">
        <v>46274</v>
      </c>
      <c r="J878" s="30" t="n">
        <v>1000</v>
      </c>
      <c r="K878" s="29" t="s">
        <v>120</v>
      </c>
      <c r="L878" s="29" t="s">
        <v>138</v>
      </c>
      <c r="M878" s="29"/>
      <c r="N878" s="29" t="s">
        <v>122</v>
      </c>
      <c r="O878" s="31" t="n">
        <v>46817</v>
      </c>
      <c r="P878" s="29" t="s">
        <v>123</v>
      </c>
      <c r="Q878" s="29" t="n">
        <f aca="false">IFERROR(VALUE(L878),"")</f>
        <v>11</v>
      </c>
      <c r="R878" s="29" t="n">
        <f aca="true">IF(O878="","",O878-TODAY())</f>
        <v>532</v>
      </c>
      <c r="S878" s="29" t="str">
        <f aca="false">IF(C878="&lt;&lt; vazio &gt;&gt;","VAZIA",IF(AND(O878&lt;&gt;"",R878&lt;0),"VENCIDO",IF(AND(O878&lt;&gt;"",R878&lt;=Parametros!$B$10),"PRÓX. VENCIMENTO",IF(F878="Q","QUALIDADE",IF(F878="S","BLOQUEADO",IF(F878="R","RESTRITO/DEVOLUÇÃO",IF(OR(N878="QUAR",N878="QRES"),"QUARENTENA",IF(OR(B878="DESCARTE",B878="DEVOLUÇÃO"),"DESCARTE/DEVOLUÇÃO",IF(AND(D878="",K878&lt;&gt;""),"SEM LOTE",IF(AND(Q878&lt;&gt;"",Q878&gt;=Parametros!$B$11),"PARADO/SEM GIRO","OK"))))))))))</f>
        <v>OK</v>
      </c>
      <c r="T878" s="29" t="str">
        <f aca="false">IF(AND($S878="PARADO/SEM GIRO",$K878="KG",OR(Painel!$B$5="(Todos)",A878=Painel!$B$5)*OR(Painel!$E$5="(Todos)",P878=Painel!$E$5)),$J878+ROW()/10000000,"")</f>
        <v/>
      </c>
      <c r="U878" s="29" t="str">
        <f aca="false">IF(AND($S878="VENCIDO",$K878="KG",OR(Painel!$B$5="(Todos)",A878=Painel!$B$5)*OR(Painel!$E$5="(Todos)",P878=Painel!$E$5)),$J878+ROW()/10000000,"")</f>
        <v/>
      </c>
    </row>
    <row r="879" customFormat="false" ht="15" hidden="false" customHeight="false" outlineLevel="0" collapsed="false">
      <c r="A879" s="29" t="s">
        <v>53</v>
      </c>
      <c r="B879" s="29" t="s">
        <v>1543</v>
      </c>
      <c r="C879" s="29" t="s">
        <v>909</v>
      </c>
      <c r="D879" s="29" t="s">
        <v>1015</v>
      </c>
      <c r="E879" s="29" t="n">
        <v>1</v>
      </c>
      <c r="F879" s="29"/>
      <c r="G879" s="29" t="s">
        <v>1544</v>
      </c>
      <c r="H879" s="30" t="n">
        <v>1000</v>
      </c>
      <c r="I879" s="31" t="n">
        <v>46279</v>
      </c>
      <c r="J879" s="30" t="n">
        <v>1000</v>
      </c>
      <c r="K879" s="29" t="s">
        <v>120</v>
      </c>
      <c r="L879" s="29" t="s">
        <v>350</v>
      </c>
      <c r="M879" s="29"/>
      <c r="N879" s="29" t="s">
        <v>122</v>
      </c>
      <c r="O879" s="31" t="n">
        <v>46821</v>
      </c>
      <c r="P879" s="29" t="s">
        <v>123</v>
      </c>
      <c r="Q879" s="29" t="n">
        <f aca="false">IFERROR(VALUE(L879),"")</f>
        <v>6</v>
      </c>
      <c r="R879" s="29" t="n">
        <f aca="true">IF(O879="","",O879-TODAY())</f>
        <v>536</v>
      </c>
      <c r="S879" s="29" t="str">
        <f aca="false">IF(C879="&lt;&lt; vazio &gt;&gt;","VAZIA",IF(AND(O879&lt;&gt;"",R879&lt;0),"VENCIDO",IF(AND(O879&lt;&gt;"",R879&lt;=Parametros!$B$10),"PRÓX. VENCIMENTO",IF(F879="Q","QUALIDADE",IF(F879="S","BLOQUEADO",IF(F879="R","RESTRITO/DEVOLUÇÃO",IF(OR(N879="QUAR",N879="QRES"),"QUARENTENA",IF(OR(B879="DESCARTE",B879="DEVOLUÇÃO"),"DESCARTE/DEVOLUÇÃO",IF(AND(D879="",K879&lt;&gt;""),"SEM LOTE",IF(AND(Q879&lt;&gt;"",Q879&gt;=Parametros!$B$11),"PARADO/SEM GIRO","OK"))))))))))</f>
        <v>OK</v>
      </c>
      <c r="T879" s="29" t="str">
        <f aca="false">IF(AND($S879="PARADO/SEM GIRO",$K879="KG",OR(Painel!$B$5="(Todos)",A879=Painel!$B$5)*OR(Painel!$E$5="(Todos)",P879=Painel!$E$5)),$J879+ROW()/10000000,"")</f>
        <v/>
      </c>
      <c r="U879" s="29" t="str">
        <f aca="false">IF(AND($S879="VENCIDO",$K879="KG",OR(Painel!$B$5="(Todos)",A879=Painel!$B$5)*OR(Painel!$E$5="(Todos)",P879=Painel!$E$5)),$J879+ROW()/10000000,"")</f>
        <v/>
      </c>
    </row>
    <row r="880" customFormat="false" ht="15" hidden="false" customHeight="false" outlineLevel="0" collapsed="false">
      <c r="A880" s="29" t="s">
        <v>53</v>
      </c>
      <c r="B880" s="29" t="s">
        <v>1545</v>
      </c>
      <c r="C880" s="29" t="s">
        <v>679</v>
      </c>
      <c r="D880" s="29" t="s">
        <v>680</v>
      </c>
      <c r="E880" s="29" t="n">
        <v>1</v>
      </c>
      <c r="F880" s="29"/>
      <c r="G880" s="29" t="s">
        <v>1546</v>
      </c>
      <c r="H880" s="30" t="n">
        <v>1080</v>
      </c>
      <c r="I880" s="31" t="n">
        <v>46279</v>
      </c>
      <c r="J880" s="30" t="n">
        <v>1080</v>
      </c>
      <c r="K880" s="29" t="s">
        <v>120</v>
      </c>
      <c r="L880" s="29" t="s">
        <v>350</v>
      </c>
      <c r="M880" s="29"/>
      <c r="N880" s="29" t="s">
        <v>122</v>
      </c>
      <c r="O880" s="31" t="n">
        <v>46598</v>
      </c>
      <c r="P880" s="29" t="s">
        <v>123</v>
      </c>
      <c r="Q880" s="29" t="n">
        <f aca="false">IFERROR(VALUE(L880),"")</f>
        <v>6</v>
      </c>
      <c r="R880" s="29" t="n">
        <f aca="true">IF(O880="","",O880-TODAY())</f>
        <v>313</v>
      </c>
      <c r="S880" s="29" t="str">
        <f aca="false">IF(C880="&lt;&lt; vazio &gt;&gt;","VAZIA",IF(AND(O880&lt;&gt;"",R880&lt;0),"VENCIDO",IF(AND(O880&lt;&gt;"",R880&lt;=Parametros!$B$10),"PRÓX. VENCIMENTO",IF(F880="Q","QUALIDADE",IF(F880="S","BLOQUEADO",IF(F880="R","RESTRITO/DEVOLUÇÃO",IF(OR(N880="QUAR",N880="QRES"),"QUARENTENA",IF(OR(B880="DESCARTE",B880="DEVOLUÇÃO"),"DESCARTE/DEVOLUÇÃO",IF(AND(D880="",K880&lt;&gt;""),"SEM LOTE",IF(AND(Q880&lt;&gt;"",Q880&gt;=Parametros!$B$11),"PARADO/SEM GIRO","OK"))))))))))</f>
        <v>OK</v>
      </c>
      <c r="T880" s="29" t="str">
        <f aca="false">IF(AND($S880="PARADO/SEM GIRO",$K880="KG",OR(Painel!$B$5="(Todos)",A880=Painel!$B$5)*OR(Painel!$E$5="(Todos)",P880=Painel!$E$5)),$J880+ROW()/10000000,"")</f>
        <v/>
      </c>
      <c r="U880" s="29" t="str">
        <f aca="false">IF(AND($S880="VENCIDO",$K880="KG",OR(Painel!$B$5="(Todos)",A880=Painel!$B$5)*OR(Painel!$E$5="(Todos)",P880=Painel!$E$5)),$J880+ROW()/10000000,"")</f>
        <v/>
      </c>
    </row>
    <row r="881" customFormat="false" ht="15" hidden="false" customHeight="false" outlineLevel="0" collapsed="false">
      <c r="A881" s="29" t="s">
        <v>53</v>
      </c>
      <c r="B881" s="29" t="s">
        <v>1547</v>
      </c>
      <c r="C881" s="29" t="s">
        <v>876</v>
      </c>
      <c r="D881" s="29" t="s">
        <v>901</v>
      </c>
      <c r="E881" s="29" t="n">
        <v>1</v>
      </c>
      <c r="F881" s="29"/>
      <c r="G881" s="29" t="s">
        <v>1548</v>
      </c>
      <c r="H881" s="30" t="n">
        <v>720</v>
      </c>
      <c r="I881" s="31" t="n">
        <v>46282</v>
      </c>
      <c r="J881" s="30" t="n">
        <v>720</v>
      </c>
      <c r="K881" s="29" t="s">
        <v>120</v>
      </c>
      <c r="L881" s="29" t="s">
        <v>400</v>
      </c>
      <c r="M881" s="29"/>
      <c r="N881" s="29" t="s">
        <v>122</v>
      </c>
      <c r="O881" s="31" t="n">
        <v>46822</v>
      </c>
      <c r="P881" s="29" t="s">
        <v>123</v>
      </c>
      <c r="Q881" s="29" t="n">
        <f aca="false">IFERROR(VALUE(L881),"")</f>
        <v>3</v>
      </c>
      <c r="R881" s="29" t="n">
        <f aca="true">IF(O881="","",O881-TODAY())</f>
        <v>537</v>
      </c>
      <c r="S881" s="29" t="str">
        <f aca="false">IF(C881="&lt;&lt; vazio &gt;&gt;","VAZIA",IF(AND(O881&lt;&gt;"",R881&lt;0),"VENCIDO",IF(AND(O881&lt;&gt;"",R881&lt;=Parametros!$B$10),"PRÓX. VENCIMENTO",IF(F881="Q","QUALIDADE",IF(F881="S","BLOQUEADO",IF(F881="R","RESTRITO/DEVOLUÇÃO",IF(OR(N881="QUAR",N881="QRES"),"QUARENTENA",IF(OR(B881="DESCARTE",B881="DEVOLUÇÃO"),"DESCARTE/DEVOLUÇÃO",IF(AND(D881="",K881&lt;&gt;""),"SEM LOTE",IF(AND(Q881&lt;&gt;"",Q881&gt;=Parametros!$B$11),"PARADO/SEM GIRO","OK"))))))))))</f>
        <v>OK</v>
      </c>
      <c r="T881" s="29" t="str">
        <f aca="false">IF(AND($S881="PARADO/SEM GIRO",$K881="KG",OR(Painel!$B$5="(Todos)",A881=Painel!$B$5)*OR(Painel!$E$5="(Todos)",P881=Painel!$E$5)),$J881+ROW()/10000000,"")</f>
        <v/>
      </c>
      <c r="U881" s="29" t="str">
        <f aca="false">IF(AND($S881="VENCIDO",$K881="KG",OR(Painel!$B$5="(Todos)",A881=Painel!$B$5)*OR(Painel!$E$5="(Todos)",P881=Painel!$E$5)),$J881+ROW()/10000000,"")</f>
        <v/>
      </c>
    </row>
    <row r="882" customFormat="false" ht="15" hidden="false" customHeight="false" outlineLevel="0" collapsed="false">
      <c r="A882" s="29" t="s">
        <v>53</v>
      </c>
      <c r="B882" s="29" t="s">
        <v>1549</v>
      </c>
      <c r="C882" s="29" t="s">
        <v>167</v>
      </c>
      <c r="D882" s="29" t="s">
        <v>765</v>
      </c>
      <c r="E882" s="29" t="n">
        <v>1</v>
      </c>
      <c r="F882" s="29" t="s">
        <v>268</v>
      </c>
      <c r="G882" s="29" t="s">
        <v>1550</v>
      </c>
      <c r="H882" s="30" t="n">
        <v>590.4</v>
      </c>
      <c r="I882" s="31" t="n">
        <v>46283</v>
      </c>
      <c r="J882" s="30" t="n">
        <v>590.4</v>
      </c>
      <c r="K882" s="29" t="s">
        <v>120</v>
      </c>
      <c r="L882" s="29" t="s">
        <v>176</v>
      </c>
      <c r="M882" s="29"/>
      <c r="N882" s="29" t="s">
        <v>122</v>
      </c>
      <c r="O882" s="31" t="n">
        <v>46830</v>
      </c>
      <c r="P882" s="29" t="s">
        <v>123</v>
      </c>
      <c r="Q882" s="29" t="n">
        <f aca="false">IFERROR(VALUE(L882),"")</f>
        <v>2</v>
      </c>
      <c r="R882" s="29" t="n">
        <f aca="true">IF(O882="","",O882-TODAY())</f>
        <v>545</v>
      </c>
      <c r="S882" s="29" t="str">
        <f aca="false">IF(C882="&lt;&lt; vazio &gt;&gt;","VAZIA",IF(AND(O882&lt;&gt;"",R882&lt;0),"VENCIDO",IF(AND(O882&lt;&gt;"",R882&lt;=Parametros!$B$10),"PRÓX. VENCIMENTO",IF(F882="Q","QUALIDADE",IF(F882="S","BLOQUEADO",IF(F882="R","RESTRITO/DEVOLUÇÃO",IF(OR(N882="QUAR",N882="QRES"),"QUARENTENA",IF(OR(B882="DESCARTE",B882="DEVOLUÇÃO"),"DESCARTE/DEVOLUÇÃO",IF(AND(D882="",K882&lt;&gt;""),"SEM LOTE",IF(AND(Q882&lt;&gt;"",Q882&gt;=Parametros!$B$11),"PARADO/SEM GIRO","OK"))))))))))</f>
        <v>QUALIDADE</v>
      </c>
      <c r="T882" s="29" t="str">
        <f aca="false">IF(AND($S882="PARADO/SEM GIRO",$K882="KG",OR(Painel!$B$5="(Todos)",A882=Painel!$B$5)*OR(Painel!$E$5="(Todos)",P882=Painel!$E$5)),$J882+ROW()/10000000,"")</f>
        <v/>
      </c>
      <c r="U882" s="29" t="str">
        <f aca="false">IF(AND($S882="VENCIDO",$K882="KG",OR(Painel!$B$5="(Todos)",A882=Painel!$B$5)*OR(Painel!$E$5="(Todos)",P882=Painel!$E$5)),$J882+ROW()/10000000,"")</f>
        <v/>
      </c>
    </row>
    <row r="883" customFormat="false" ht="15" hidden="false" customHeight="false" outlineLevel="0" collapsed="false">
      <c r="A883" s="29" t="s">
        <v>53</v>
      </c>
      <c r="B883" s="29" t="s">
        <v>1551</v>
      </c>
      <c r="C883" s="29" t="s">
        <v>250</v>
      </c>
      <c r="D883" s="29" t="s">
        <v>719</v>
      </c>
      <c r="E883" s="29" t="n">
        <v>1</v>
      </c>
      <c r="F883" s="29"/>
      <c r="G883" s="29" t="s">
        <v>1552</v>
      </c>
      <c r="H883" s="30" t="n">
        <v>1000</v>
      </c>
      <c r="I883" s="31" t="n">
        <v>46280</v>
      </c>
      <c r="J883" s="30" t="n">
        <v>1000</v>
      </c>
      <c r="K883" s="29" t="s">
        <v>120</v>
      </c>
      <c r="L883" s="29" t="s">
        <v>144</v>
      </c>
      <c r="M883" s="29"/>
      <c r="N883" s="29" t="s">
        <v>122</v>
      </c>
      <c r="O883" s="31" t="n">
        <v>46817</v>
      </c>
      <c r="P883" s="29" t="s">
        <v>123</v>
      </c>
      <c r="Q883" s="29" t="n">
        <f aca="false">IFERROR(VALUE(L883),"")</f>
        <v>5</v>
      </c>
      <c r="R883" s="29" t="n">
        <f aca="true">IF(O883="","",O883-TODAY())</f>
        <v>532</v>
      </c>
      <c r="S883" s="29" t="str">
        <f aca="false">IF(C883="&lt;&lt; vazio &gt;&gt;","VAZIA",IF(AND(O883&lt;&gt;"",R883&lt;0),"VENCIDO",IF(AND(O883&lt;&gt;"",R883&lt;=Parametros!$B$10),"PRÓX. VENCIMENTO",IF(F883="Q","QUALIDADE",IF(F883="S","BLOQUEADO",IF(F883="R","RESTRITO/DEVOLUÇÃO",IF(OR(N883="QUAR",N883="QRES"),"QUARENTENA",IF(OR(B883="DESCARTE",B883="DEVOLUÇÃO"),"DESCARTE/DEVOLUÇÃO",IF(AND(D883="",K883&lt;&gt;""),"SEM LOTE",IF(AND(Q883&lt;&gt;"",Q883&gt;=Parametros!$B$11),"PARADO/SEM GIRO","OK"))))))))))</f>
        <v>OK</v>
      </c>
      <c r="T883" s="29" t="str">
        <f aca="false">IF(AND($S883="PARADO/SEM GIRO",$K883="KG",OR(Painel!$B$5="(Todos)",A883=Painel!$B$5)*OR(Painel!$E$5="(Todos)",P883=Painel!$E$5)),$J883+ROW()/10000000,"")</f>
        <v/>
      </c>
      <c r="U883" s="29" t="str">
        <f aca="false">IF(AND($S883="VENCIDO",$K883="KG",OR(Painel!$B$5="(Todos)",A883=Painel!$B$5)*OR(Painel!$E$5="(Todos)",P883=Painel!$E$5)),$J883+ROW()/10000000,"")</f>
        <v/>
      </c>
    </row>
    <row r="884" customFormat="false" ht="15" hidden="false" customHeight="false" outlineLevel="0" collapsed="false">
      <c r="A884" s="29" t="s">
        <v>53</v>
      </c>
      <c r="B884" s="29" t="s">
        <v>1553</v>
      </c>
      <c r="C884" s="29" t="s">
        <v>308</v>
      </c>
      <c r="D884" s="29" t="s">
        <v>502</v>
      </c>
      <c r="E884" s="29" t="n">
        <v>1</v>
      </c>
      <c r="F884" s="29"/>
      <c r="G884" s="29" t="s">
        <v>1554</v>
      </c>
      <c r="H884" s="30" t="n">
        <v>315</v>
      </c>
      <c r="I884" s="31" t="n">
        <v>46276</v>
      </c>
      <c r="J884" s="30" t="n">
        <v>315</v>
      </c>
      <c r="K884" s="29" t="s">
        <v>120</v>
      </c>
      <c r="L884" s="29" t="s">
        <v>133</v>
      </c>
      <c r="M884" s="29"/>
      <c r="N884" s="29" t="s">
        <v>122</v>
      </c>
      <c r="O884" s="31" t="n">
        <v>46816</v>
      </c>
      <c r="P884" s="29" t="s">
        <v>123</v>
      </c>
      <c r="Q884" s="29" t="n">
        <f aca="false">IFERROR(VALUE(L884),"")</f>
        <v>9</v>
      </c>
      <c r="R884" s="29" t="n">
        <f aca="true">IF(O884="","",O884-TODAY())</f>
        <v>531</v>
      </c>
      <c r="S884" s="29" t="str">
        <f aca="false">IF(C884="&lt;&lt; vazio &gt;&gt;","VAZIA",IF(AND(O884&lt;&gt;"",R884&lt;0),"VENCIDO",IF(AND(O884&lt;&gt;"",R884&lt;=Parametros!$B$10),"PRÓX. VENCIMENTO",IF(F884="Q","QUALIDADE",IF(F884="S","BLOQUEADO",IF(F884="R","RESTRITO/DEVOLUÇÃO",IF(OR(N884="QUAR",N884="QRES"),"QUARENTENA",IF(OR(B884="DESCARTE",B884="DEVOLUÇÃO"),"DESCARTE/DEVOLUÇÃO",IF(AND(D884="",K884&lt;&gt;""),"SEM LOTE",IF(AND(Q884&lt;&gt;"",Q884&gt;=Parametros!$B$11),"PARADO/SEM GIRO","OK"))))))))))</f>
        <v>OK</v>
      </c>
      <c r="T884" s="29" t="str">
        <f aca="false">IF(AND($S884="PARADO/SEM GIRO",$K884="KG",OR(Painel!$B$5="(Todos)",A884=Painel!$B$5)*OR(Painel!$E$5="(Todos)",P884=Painel!$E$5)),$J884+ROW()/10000000,"")</f>
        <v/>
      </c>
      <c r="U884" s="29" t="str">
        <f aca="false">IF(AND($S884="VENCIDO",$K884="KG",OR(Painel!$B$5="(Todos)",A884=Painel!$B$5)*OR(Painel!$E$5="(Todos)",P884=Painel!$E$5)),$J884+ROW()/10000000,"")</f>
        <v/>
      </c>
    </row>
    <row r="885" customFormat="false" ht="15" hidden="false" customHeight="false" outlineLevel="0" collapsed="false">
      <c r="A885" s="29" t="s">
        <v>53</v>
      </c>
      <c r="B885" s="29" t="s">
        <v>1555</v>
      </c>
      <c r="C885" s="29" t="s">
        <v>308</v>
      </c>
      <c r="D885" s="29" t="s">
        <v>730</v>
      </c>
      <c r="E885" s="29" t="n">
        <v>1</v>
      </c>
      <c r="F885" s="29"/>
      <c r="G885" s="29" t="s">
        <v>1556</v>
      </c>
      <c r="H885" s="30" t="n">
        <v>315</v>
      </c>
      <c r="I885" s="31" t="n">
        <v>46276</v>
      </c>
      <c r="J885" s="30" t="n">
        <v>315</v>
      </c>
      <c r="K885" s="29" t="s">
        <v>120</v>
      </c>
      <c r="L885" s="29" t="s">
        <v>133</v>
      </c>
      <c r="M885" s="29"/>
      <c r="N885" s="29" t="s">
        <v>122</v>
      </c>
      <c r="O885" s="31" t="n">
        <v>46817</v>
      </c>
      <c r="P885" s="29" t="s">
        <v>123</v>
      </c>
      <c r="Q885" s="29" t="n">
        <f aca="false">IFERROR(VALUE(L885),"")</f>
        <v>9</v>
      </c>
      <c r="R885" s="29" t="n">
        <f aca="true">IF(O885="","",O885-TODAY())</f>
        <v>532</v>
      </c>
      <c r="S885" s="29" t="str">
        <f aca="false">IF(C885="&lt;&lt; vazio &gt;&gt;","VAZIA",IF(AND(O885&lt;&gt;"",R885&lt;0),"VENCIDO",IF(AND(O885&lt;&gt;"",R885&lt;=Parametros!$B$10),"PRÓX. VENCIMENTO",IF(F885="Q","QUALIDADE",IF(F885="S","BLOQUEADO",IF(F885="R","RESTRITO/DEVOLUÇÃO",IF(OR(N885="QUAR",N885="QRES"),"QUARENTENA",IF(OR(B885="DESCARTE",B885="DEVOLUÇÃO"),"DESCARTE/DEVOLUÇÃO",IF(AND(D885="",K885&lt;&gt;""),"SEM LOTE",IF(AND(Q885&lt;&gt;"",Q885&gt;=Parametros!$B$11),"PARADO/SEM GIRO","OK"))))))))))</f>
        <v>OK</v>
      </c>
      <c r="T885" s="29" t="str">
        <f aca="false">IF(AND($S885="PARADO/SEM GIRO",$K885="KG",OR(Painel!$B$5="(Todos)",A885=Painel!$B$5)*OR(Painel!$E$5="(Todos)",P885=Painel!$E$5)),$J885+ROW()/10000000,"")</f>
        <v/>
      </c>
      <c r="U885" s="29" t="str">
        <f aca="false">IF(AND($S885="VENCIDO",$K885="KG",OR(Painel!$B$5="(Todos)",A885=Painel!$B$5)*OR(Painel!$E$5="(Todos)",P885=Painel!$E$5)),$J885+ROW()/10000000,"")</f>
        <v/>
      </c>
    </row>
    <row r="886" customFormat="false" ht="15" hidden="false" customHeight="false" outlineLevel="0" collapsed="false">
      <c r="A886" s="29" t="s">
        <v>53</v>
      </c>
      <c r="B886" s="29" t="s">
        <v>1557</v>
      </c>
      <c r="C886" s="29" t="s">
        <v>662</v>
      </c>
      <c r="D886" s="29" t="s">
        <v>1080</v>
      </c>
      <c r="E886" s="29" t="n">
        <v>1</v>
      </c>
      <c r="F886" s="29"/>
      <c r="G886" s="29" t="s">
        <v>1558</v>
      </c>
      <c r="H886" s="30" t="n">
        <v>1000</v>
      </c>
      <c r="I886" s="31" t="n">
        <v>46274</v>
      </c>
      <c r="J886" s="30" t="n">
        <v>1000</v>
      </c>
      <c r="K886" s="29" t="s">
        <v>120</v>
      </c>
      <c r="L886" s="29" t="s">
        <v>138</v>
      </c>
      <c r="M886" s="29"/>
      <c r="N886" s="29" t="s">
        <v>122</v>
      </c>
      <c r="O886" s="31" t="n">
        <v>46817</v>
      </c>
      <c r="P886" s="29" t="s">
        <v>123</v>
      </c>
      <c r="Q886" s="29" t="n">
        <f aca="false">IFERROR(VALUE(L886),"")</f>
        <v>11</v>
      </c>
      <c r="R886" s="29" t="n">
        <f aca="true">IF(O886="","",O886-TODAY())</f>
        <v>532</v>
      </c>
      <c r="S886" s="29" t="str">
        <f aca="false">IF(C886="&lt;&lt; vazio &gt;&gt;","VAZIA",IF(AND(O886&lt;&gt;"",R886&lt;0),"VENCIDO",IF(AND(O886&lt;&gt;"",R886&lt;=Parametros!$B$10),"PRÓX. VENCIMENTO",IF(F886="Q","QUALIDADE",IF(F886="S","BLOQUEADO",IF(F886="R","RESTRITO/DEVOLUÇÃO",IF(OR(N886="QUAR",N886="QRES"),"QUARENTENA",IF(OR(B886="DESCARTE",B886="DEVOLUÇÃO"),"DESCARTE/DEVOLUÇÃO",IF(AND(D886="",K886&lt;&gt;""),"SEM LOTE",IF(AND(Q886&lt;&gt;"",Q886&gt;=Parametros!$B$11),"PARADO/SEM GIRO","OK"))))))))))</f>
        <v>OK</v>
      </c>
      <c r="T886" s="29" t="str">
        <f aca="false">IF(AND($S886="PARADO/SEM GIRO",$K886="KG",OR(Painel!$B$5="(Todos)",A886=Painel!$B$5)*OR(Painel!$E$5="(Todos)",P886=Painel!$E$5)),$J886+ROW()/10000000,"")</f>
        <v/>
      </c>
      <c r="U886" s="29" t="str">
        <f aca="false">IF(AND($S886="VENCIDO",$K886="KG",OR(Painel!$B$5="(Todos)",A886=Painel!$B$5)*OR(Painel!$E$5="(Todos)",P886=Painel!$E$5)),$J886+ROW()/10000000,"")</f>
        <v/>
      </c>
    </row>
    <row r="887" customFormat="false" ht="15" hidden="false" customHeight="false" outlineLevel="0" collapsed="false">
      <c r="A887" s="29" t="s">
        <v>53</v>
      </c>
      <c r="B887" s="29" t="s">
        <v>1559</v>
      </c>
      <c r="C887" s="29" t="s">
        <v>801</v>
      </c>
      <c r="D887" s="29" t="s">
        <v>802</v>
      </c>
      <c r="E887" s="29" t="n">
        <v>1</v>
      </c>
      <c r="F887" s="29"/>
      <c r="G887" s="29" t="s">
        <v>1560</v>
      </c>
      <c r="H887" s="30" t="n">
        <v>1108.8</v>
      </c>
      <c r="I887" s="31" t="n">
        <v>46275</v>
      </c>
      <c r="J887" s="30" t="n">
        <v>1108.8</v>
      </c>
      <c r="K887" s="29" t="s">
        <v>120</v>
      </c>
      <c r="L887" s="29" t="s">
        <v>121</v>
      </c>
      <c r="M887" s="29"/>
      <c r="N887" s="29" t="s">
        <v>122</v>
      </c>
      <c r="O887" s="31" t="n">
        <v>46812</v>
      </c>
      <c r="P887" s="29" t="s">
        <v>123</v>
      </c>
      <c r="Q887" s="29" t="n">
        <f aca="false">IFERROR(VALUE(L887),"")</f>
        <v>10</v>
      </c>
      <c r="R887" s="29" t="n">
        <f aca="true">IF(O887="","",O887-TODAY())</f>
        <v>527</v>
      </c>
      <c r="S887" s="29" t="str">
        <f aca="false">IF(C887="&lt;&lt; vazio &gt;&gt;","VAZIA",IF(AND(O887&lt;&gt;"",R887&lt;0),"VENCIDO",IF(AND(O887&lt;&gt;"",R887&lt;=Parametros!$B$10),"PRÓX. VENCIMENTO",IF(F887="Q","QUALIDADE",IF(F887="S","BLOQUEADO",IF(F887="R","RESTRITO/DEVOLUÇÃO",IF(OR(N887="QUAR",N887="QRES"),"QUARENTENA",IF(OR(B887="DESCARTE",B887="DEVOLUÇÃO"),"DESCARTE/DEVOLUÇÃO",IF(AND(D887="",K887&lt;&gt;""),"SEM LOTE",IF(AND(Q887&lt;&gt;"",Q887&gt;=Parametros!$B$11),"PARADO/SEM GIRO","OK"))))))))))</f>
        <v>OK</v>
      </c>
      <c r="T887" s="29" t="str">
        <f aca="false">IF(AND($S887="PARADO/SEM GIRO",$K887="KG",OR(Painel!$B$5="(Todos)",A887=Painel!$B$5)*OR(Painel!$E$5="(Todos)",P887=Painel!$E$5)),$J887+ROW()/10000000,"")</f>
        <v/>
      </c>
      <c r="U887" s="29" t="str">
        <f aca="false">IF(AND($S887="VENCIDO",$K887="KG",OR(Painel!$B$5="(Todos)",A887=Painel!$B$5)*OR(Painel!$E$5="(Todos)",P887=Painel!$E$5)),$J887+ROW()/10000000,"")</f>
        <v/>
      </c>
    </row>
    <row r="888" customFormat="false" ht="15" hidden="false" customHeight="false" outlineLevel="0" collapsed="false">
      <c r="A888" s="29" t="s">
        <v>53</v>
      </c>
      <c r="B888" s="29" t="s">
        <v>1561</v>
      </c>
      <c r="C888" s="29" t="s">
        <v>876</v>
      </c>
      <c r="D888" s="29" t="s">
        <v>877</v>
      </c>
      <c r="E888" s="29" t="n">
        <v>1</v>
      </c>
      <c r="F888" s="29"/>
      <c r="G888" s="29" t="s">
        <v>1562</v>
      </c>
      <c r="H888" s="30" t="n">
        <v>720</v>
      </c>
      <c r="I888" s="31" t="n">
        <v>46279</v>
      </c>
      <c r="J888" s="30" t="n">
        <v>720</v>
      </c>
      <c r="K888" s="29" t="s">
        <v>120</v>
      </c>
      <c r="L888" s="29" t="s">
        <v>350</v>
      </c>
      <c r="M888" s="29"/>
      <c r="N888" s="29" t="s">
        <v>122</v>
      </c>
      <c r="O888" s="31" t="n">
        <v>46821</v>
      </c>
      <c r="P888" s="29" t="s">
        <v>123</v>
      </c>
      <c r="Q888" s="29" t="n">
        <f aca="false">IFERROR(VALUE(L888),"")</f>
        <v>6</v>
      </c>
      <c r="R888" s="29" t="n">
        <f aca="true">IF(O888="","",O888-TODAY())</f>
        <v>536</v>
      </c>
      <c r="S888" s="29" t="str">
        <f aca="false">IF(C888="&lt;&lt; vazio &gt;&gt;","VAZIA",IF(AND(O888&lt;&gt;"",R888&lt;0),"VENCIDO",IF(AND(O888&lt;&gt;"",R888&lt;=Parametros!$B$10),"PRÓX. VENCIMENTO",IF(F888="Q","QUALIDADE",IF(F888="S","BLOQUEADO",IF(F888="R","RESTRITO/DEVOLUÇÃO",IF(OR(N888="QUAR",N888="QRES"),"QUARENTENA",IF(OR(B888="DESCARTE",B888="DEVOLUÇÃO"),"DESCARTE/DEVOLUÇÃO",IF(AND(D888="",K888&lt;&gt;""),"SEM LOTE",IF(AND(Q888&lt;&gt;"",Q888&gt;=Parametros!$B$11),"PARADO/SEM GIRO","OK"))))))))))</f>
        <v>OK</v>
      </c>
      <c r="T888" s="29" t="str">
        <f aca="false">IF(AND($S888="PARADO/SEM GIRO",$K888="KG",OR(Painel!$B$5="(Todos)",A888=Painel!$B$5)*OR(Painel!$E$5="(Todos)",P888=Painel!$E$5)),$J888+ROW()/10000000,"")</f>
        <v/>
      </c>
      <c r="U888" s="29" t="str">
        <f aca="false">IF(AND($S888="VENCIDO",$K888="KG",OR(Painel!$B$5="(Todos)",A888=Painel!$B$5)*OR(Painel!$E$5="(Todos)",P888=Painel!$E$5)),$J888+ROW()/10000000,"")</f>
        <v/>
      </c>
    </row>
    <row r="889" customFormat="false" ht="15" hidden="false" customHeight="false" outlineLevel="0" collapsed="false">
      <c r="A889" s="29" t="s">
        <v>53</v>
      </c>
      <c r="B889" s="29" t="s">
        <v>1563</v>
      </c>
      <c r="C889" s="29" t="s">
        <v>325</v>
      </c>
      <c r="D889" s="29" t="s">
        <v>996</v>
      </c>
      <c r="E889" s="29" t="n">
        <v>1</v>
      </c>
      <c r="F889" s="29"/>
      <c r="G889" s="29" t="s">
        <v>1564</v>
      </c>
      <c r="H889" s="30" t="n">
        <v>1102.5</v>
      </c>
      <c r="I889" s="31" t="n">
        <v>46280</v>
      </c>
      <c r="J889" s="30" t="n">
        <v>1102.5</v>
      </c>
      <c r="K889" s="29" t="s">
        <v>120</v>
      </c>
      <c r="L889" s="29" t="s">
        <v>144</v>
      </c>
      <c r="M889" s="29"/>
      <c r="N889" s="29" t="s">
        <v>122</v>
      </c>
      <c r="O889" s="31" t="n">
        <v>46640</v>
      </c>
      <c r="P889" s="29" t="s">
        <v>123</v>
      </c>
      <c r="Q889" s="29" t="n">
        <f aca="false">IFERROR(VALUE(L889),"")</f>
        <v>5</v>
      </c>
      <c r="R889" s="29" t="n">
        <f aca="true">IF(O889="","",O889-TODAY())</f>
        <v>355</v>
      </c>
      <c r="S889" s="29" t="str">
        <f aca="false">IF(C889="&lt;&lt; vazio &gt;&gt;","VAZIA",IF(AND(O889&lt;&gt;"",R889&lt;0),"VENCIDO",IF(AND(O889&lt;&gt;"",R889&lt;=Parametros!$B$10),"PRÓX. VENCIMENTO",IF(F889="Q","QUALIDADE",IF(F889="S","BLOQUEADO",IF(F889="R","RESTRITO/DEVOLUÇÃO",IF(OR(N889="QUAR",N889="QRES"),"QUARENTENA",IF(OR(B889="DESCARTE",B889="DEVOLUÇÃO"),"DESCARTE/DEVOLUÇÃO",IF(AND(D889="",K889&lt;&gt;""),"SEM LOTE",IF(AND(Q889&lt;&gt;"",Q889&gt;=Parametros!$B$11),"PARADO/SEM GIRO","OK"))))))))))</f>
        <v>OK</v>
      </c>
      <c r="T889" s="29" t="str">
        <f aca="false">IF(AND($S889="PARADO/SEM GIRO",$K889="KG",OR(Painel!$B$5="(Todos)",A889=Painel!$B$5)*OR(Painel!$E$5="(Todos)",P889=Painel!$E$5)),$J889+ROW()/10000000,"")</f>
        <v/>
      </c>
      <c r="U889" s="29" t="str">
        <f aca="false">IF(AND($S889="VENCIDO",$K889="KG",OR(Painel!$B$5="(Todos)",A889=Painel!$B$5)*OR(Painel!$E$5="(Todos)",P889=Painel!$E$5)),$J889+ROW()/10000000,"")</f>
        <v/>
      </c>
    </row>
    <row r="890" customFormat="false" ht="15" hidden="false" customHeight="false" outlineLevel="0" collapsed="false">
      <c r="A890" s="29" t="s">
        <v>53</v>
      </c>
      <c r="B890" s="29" t="s">
        <v>1565</v>
      </c>
      <c r="C890" s="29" t="s">
        <v>236</v>
      </c>
      <c r="D890" s="29" t="s">
        <v>1130</v>
      </c>
      <c r="E890" s="29" t="n">
        <v>1</v>
      </c>
      <c r="F890" s="29"/>
      <c r="G890" s="29" t="s">
        <v>1566</v>
      </c>
      <c r="H890" s="30" t="n">
        <v>1000</v>
      </c>
      <c r="I890" s="31" t="n">
        <v>45958</v>
      </c>
      <c r="J890" s="30" t="n">
        <v>1000</v>
      </c>
      <c r="K890" s="29" t="s">
        <v>120</v>
      </c>
      <c r="L890" s="29" t="s">
        <v>1132</v>
      </c>
      <c r="M890" s="29"/>
      <c r="N890" s="29" t="s">
        <v>1133</v>
      </c>
      <c r="O890" s="31" t="n">
        <v>46548</v>
      </c>
      <c r="P890" s="29" t="s">
        <v>235</v>
      </c>
      <c r="Q890" s="29" t="n">
        <f aca="false">IFERROR(VALUE(L890),"")</f>
        <v>327</v>
      </c>
      <c r="R890" s="29" t="n">
        <f aca="true">IF(O890="","",O890-TODAY())</f>
        <v>263</v>
      </c>
      <c r="S890" s="29" t="str">
        <f aca="false">IF(C890="&lt;&lt; vazio &gt;&gt;","VAZIA",IF(AND(O890&lt;&gt;"",R890&lt;0),"VENCIDO",IF(AND(O890&lt;&gt;"",R890&lt;=Parametros!$B$10),"PRÓX. VENCIMENTO",IF(F890="Q","QUALIDADE",IF(F890="S","BLOQUEADO",IF(F890="R","RESTRITO/DEVOLUÇÃO",IF(OR(N890="QUAR",N890="QRES"),"QUARENTENA",IF(OR(B890="DESCARTE",B890="DEVOLUÇÃO"),"DESCARTE/DEVOLUÇÃO",IF(AND(D890="",K890&lt;&gt;""),"SEM LOTE",IF(AND(Q890&lt;&gt;"",Q890&gt;=Parametros!$B$11),"PARADO/SEM GIRO","OK"))))))))))</f>
        <v>QUARENTENA</v>
      </c>
      <c r="T890" s="29" t="str">
        <f aca="false">IF(AND($S890="PARADO/SEM GIRO",$K890="KG",OR(Painel!$B$5="(Todos)",A890=Painel!$B$5)*OR(Painel!$E$5="(Todos)",P890=Painel!$E$5)),$J890+ROW()/10000000,"")</f>
        <v/>
      </c>
      <c r="U890" s="29" t="str">
        <f aca="false">IF(AND($S890="VENCIDO",$K890="KG",OR(Painel!$B$5="(Todos)",A890=Painel!$B$5)*OR(Painel!$E$5="(Todos)",P890=Painel!$E$5)),$J890+ROW()/10000000,"")</f>
        <v/>
      </c>
    </row>
    <row r="891" customFormat="false" ht="15" hidden="false" customHeight="false" outlineLevel="0" collapsed="false">
      <c r="A891" s="29" t="s">
        <v>53</v>
      </c>
      <c r="B891" s="29" t="s">
        <v>1567</v>
      </c>
      <c r="C891" s="29" t="s">
        <v>322</v>
      </c>
      <c r="D891" s="29" t="s">
        <v>491</v>
      </c>
      <c r="E891" s="29" t="n">
        <v>1</v>
      </c>
      <c r="F891" s="29"/>
      <c r="G891" s="29" t="s">
        <v>1568</v>
      </c>
      <c r="H891" s="30" t="n">
        <v>999.9</v>
      </c>
      <c r="I891" s="31" t="n">
        <v>46274</v>
      </c>
      <c r="J891" s="30" t="n">
        <v>999.9</v>
      </c>
      <c r="K891" s="29" t="s">
        <v>120</v>
      </c>
      <c r="L891" s="29" t="s">
        <v>138</v>
      </c>
      <c r="M891" s="29"/>
      <c r="N891" s="29" t="s">
        <v>122</v>
      </c>
      <c r="O891" s="31" t="n">
        <v>46635</v>
      </c>
      <c r="P891" s="29" t="s">
        <v>123</v>
      </c>
      <c r="Q891" s="29" t="n">
        <f aca="false">IFERROR(VALUE(L891),"")</f>
        <v>11</v>
      </c>
      <c r="R891" s="29" t="n">
        <f aca="true">IF(O891="","",O891-TODAY())</f>
        <v>350</v>
      </c>
      <c r="S891" s="29" t="str">
        <f aca="false">IF(C891="&lt;&lt; vazio &gt;&gt;","VAZIA",IF(AND(O891&lt;&gt;"",R891&lt;0),"VENCIDO",IF(AND(O891&lt;&gt;"",R891&lt;=Parametros!$B$10),"PRÓX. VENCIMENTO",IF(F891="Q","QUALIDADE",IF(F891="S","BLOQUEADO",IF(F891="R","RESTRITO/DEVOLUÇÃO",IF(OR(N891="QUAR",N891="QRES"),"QUARENTENA",IF(OR(B891="DESCARTE",B891="DEVOLUÇÃO"),"DESCARTE/DEVOLUÇÃO",IF(AND(D891="",K891&lt;&gt;""),"SEM LOTE",IF(AND(Q891&lt;&gt;"",Q891&gt;=Parametros!$B$11),"PARADO/SEM GIRO","OK"))))))))))</f>
        <v>OK</v>
      </c>
      <c r="T891" s="29" t="str">
        <f aca="false">IF(AND($S891="PARADO/SEM GIRO",$K891="KG",OR(Painel!$B$5="(Todos)",A891=Painel!$B$5)*OR(Painel!$E$5="(Todos)",P891=Painel!$E$5)),$J891+ROW()/10000000,"")</f>
        <v/>
      </c>
      <c r="U891" s="29" t="str">
        <f aca="false">IF(AND($S891="VENCIDO",$K891="KG",OR(Painel!$B$5="(Todos)",A891=Painel!$B$5)*OR(Painel!$E$5="(Todos)",P891=Painel!$E$5)),$J891+ROW()/10000000,"")</f>
        <v/>
      </c>
    </row>
    <row r="892" customFormat="false" ht="15" hidden="false" customHeight="false" outlineLevel="0" collapsed="false">
      <c r="A892" s="29" t="s">
        <v>53</v>
      </c>
      <c r="B892" s="29" t="s">
        <v>1569</v>
      </c>
      <c r="C892" s="29" t="s">
        <v>250</v>
      </c>
      <c r="D892" s="29" t="s">
        <v>727</v>
      </c>
      <c r="E892" s="29" t="n">
        <v>1</v>
      </c>
      <c r="F892" s="29"/>
      <c r="G892" s="29" t="s">
        <v>1570</v>
      </c>
      <c r="H892" s="30" t="n">
        <v>1000</v>
      </c>
      <c r="I892" s="31" t="n">
        <v>46274</v>
      </c>
      <c r="J892" s="30" t="n">
        <v>1000</v>
      </c>
      <c r="K892" s="29" t="s">
        <v>120</v>
      </c>
      <c r="L892" s="29" t="s">
        <v>138</v>
      </c>
      <c r="M892" s="29"/>
      <c r="N892" s="29" t="s">
        <v>122</v>
      </c>
      <c r="O892" s="31" t="n">
        <v>46817</v>
      </c>
      <c r="P892" s="29" t="s">
        <v>123</v>
      </c>
      <c r="Q892" s="29" t="n">
        <f aca="false">IFERROR(VALUE(L892),"")</f>
        <v>11</v>
      </c>
      <c r="R892" s="29" t="n">
        <f aca="true">IF(O892="","",O892-TODAY())</f>
        <v>532</v>
      </c>
      <c r="S892" s="29" t="str">
        <f aca="false">IF(C892="&lt;&lt; vazio &gt;&gt;","VAZIA",IF(AND(O892&lt;&gt;"",R892&lt;0),"VENCIDO",IF(AND(O892&lt;&gt;"",R892&lt;=Parametros!$B$10),"PRÓX. VENCIMENTO",IF(F892="Q","QUALIDADE",IF(F892="S","BLOQUEADO",IF(F892="R","RESTRITO/DEVOLUÇÃO",IF(OR(N892="QUAR",N892="QRES"),"QUARENTENA",IF(OR(B892="DESCARTE",B892="DEVOLUÇÃO"),"DESCARTE/DEVOLUÇÃO",IF(AND(D892="",K892&lt;&gt;""),"SEM LOTE",IF(AND(Q892&lt;&gt;"",Q892&gt;=Parametros!$B$11),"PARADO/SEM GIRO","OK"))))))))))</f>
        <v>OK</v>
      </c>
      <c r="T892" s="29" t="str">
        <f aca="false">IF(AND($S892="PARADO/SEM GIRO",$K892="KG",OR(Painel!$B$5="(Todos)",A892=Painel!$B$5)*OR(Painel!$E$5="(Todos)",P892=Painel!$E$5)),$J892+ROW()/10000000,"")</f>
        <v/>
      </c>
      <c r="U892" s="29" t="str">
        <f aca="false">IF(AND($S892="VENCIDO",$K892="KG",OR(Painel!$B$5="(Todos)",A892=Painel!$B$5)*OR(Painel!$E$5="(Todos)",P892=Painel!$E$5)),$J892+ROW()/10000000,"")</f>
        <v/>
      </c>
    </row>
    <row r="893" customFormat="false" ht="15" hidden="false" customHeight="false" outlineLevel="0" collapsed="false">
      <c r="A893" s="29" t="s">
        <v>53</v>
      </c>
      <c r="B893" s="29" t="s">
        <v>1571</v>
      </c>
      <c r="C893" s="29" t="s">
        <v>250</v>
      </c>
      <c r="D893" s="29" t="s">
        <v>727</v>
      </c>
      <c r="E893" s="29" t="n">
        <v>1</v>
      </c>
      <c r="F893" s="29"/>
      <c r="G893" s="29" t="s">
        <v>1572</v>
      </c>
      <c r="H893" s="30" t="n">
        <v>1000</v>
      </c>
      <c r="I893" s="31" t="n">
        <v>46274</v>
      </c>
      <c r="J893" s="30" t="n">
        <v>1000</v>
      </c>
      <c r="K893" s="29" t="s">
        <v>120</v>
      </c>
      <c r="L893" s="29" t="s">
        <v>138</v>
      </c>
      <c r="M893" s="29"/>
      <c r="N893" s="29" t="s">
        <v>122</v>
      </c>
      <c r="O893" s="31" t="n">
        <v>46817</v>
      </c>
      <c r="P893" s="29" t="s">
        <v>123</v>
      </c>
      <c r="Q893" s="29" t="n">
        <f aca="false">IFERROR(VALUE(L893),"")</f>
        <v>11</v>
      </c>
      <c r="R893" s="29" t="n">
        <f aca="true">IF(O893="","",O893-TODAY())</f>
        <v>532</v>
      </c>
      <c r="S893" s="29" t="str">
        <f aca="false">IF(C893="&lt;&lt; vazio &gt;&gt;","VAZIA",IF(AND(O893&lt;&gt;"",R893&lt;0),"VENCIDO",IF(AND(O893&lt;&gt;"",R893&lt;=Parametros!$B$10),"PRÓX. VENCIMENTO",IF(F893="Q","QUALIDADE",IF(F893="S","BLOQUEADO",IF(F893="R","RESTRITO/DEVOLUÇÃO",IF(OR(N893="QUAR",N893="QRES"),"QUARENTENA",IF(OR(B893="DESCARTE",B893="DEVOLUÇÃO"),"DESCARTE/DEVOLUÇÃO",IF(AND(D893="",K893&lt;&gt;""),"SEM LOTE",IF(AND(Q893&lt;&gt;"",Q893&gt;=Parametros!$B$11),"PARADO/SEM GIRO","OK"))))))))))</f>
        <v>OK</v>
      </c>
      <c r="T893" s="29" t="str">
        <f aca="false">IF(AND($S893="PARADO/SEM GIRO",$K893="KG",OR(Painel!$B$5="(Todos)",A893=Painel!$B$5)*OR(Painel!$E$5="(Todos)",P893=Painel!$E$5)),$J893+ROW()/10000000,"")</f>
        <v/>
      </c>
      <c r="U893" s="29" t="str">
        <f aca="false">IF(AND($S893="VENCIDO",$K893="KG",OR(Painel!$B$5="(Todos)",A893=Painel!$B$5)*OR(Painel!$E$5="(Todos)",P893=Painel!$E$5)),$J893+ROW()/10000000,"")</f>
        <v/>
      </c>
    </row>
    <row r="894" customFormat="false" ht="15" hidden="false" customHeight="false" outlineLevel="0" collapsed="false">
      <c r="A894" s="29" t="s">
        <v>53</v>
      </c>
      <c r="B894" s="29" t="s">
        <v>1573</v>
      </c>
      <c r="C894" s="29" t="s">
        <v>308</v>
      </c>
      <c r="D894" s="29" t="s">
        <v>502</v>
      </c>
      <c r="E894" s="29" t="n">
        <v>1</v>
      </c>
      <c r="F894" s="29"/>
      <c r="G894" s="29" t="s">
        <v>1574</v>
      </c>
      <c r="H894" s="30" t="n">
        <v>315</v>
      </c>
      <c r="I894" s="31" t="n">
        <v>46276</v>
      </c>
      <c r="J894" s="30" t="n">
        <v>315</v>
      </c>
      <c r="K894" s="29" t="s">
        <v>120</v>
      </c>
      <c r="L894" s="29" t="s">
        <v>133</v>
      </c>
      <c r="M894" s="29"/>
      <c r="N894" s="29" t="s">
        <v>122</v>
      </c>
      <c r="O894" s="31" t="n">
        <v>46816</v>
      </c>
      <c r="P894" s="29" t="s">
        <v>123</v>
      </c>
      <c r="Q894" s="29" t="n">
        <f aca="false">IFERROR(VALUE(L894),"")</f>
        <v>9</v>
      </c>
      <c r="R894" s="29" t="n">
        <f aca="true">IF(O894="","",O894-TODAY())</f>
        <v>531</v>
      </c>
      <c r="S894" s="29" t="str">
        <f aca="false">IF(C894="&lt;&lt; vazio &gt;&gt;","VAZIA",IF(AND(O894&lt;&gt;"",R894&lt;0),"VENCIDO",IF(AND(O894&lt;&gt;"",R894&lt;=Parametros!$B$10),"PRÓX. VENCIMENTO",IF(F894="Q","QUALIDADE",IF(F894="S","BLOQUEADO",IF(F894="R","RESTRITO/DEVOLUÇÃO",IF(OR(N894="QUAR",N894="QRES"),"QUARENTENA",IF(OR(B894="DESCARTE",B894="DEVOLUÇÃO"),"DESCARTE/DEVOLUÇÃO",IF(AND(D894="",K894&lt;&gt;""),"SEM LOTE",IF(AND(Q894&lt;&gt;"",Q894&gt;=Parametros!$B$11),"PARADO/SEM GIRO","OK"))))))))))</f>
        <v>OK</v>
      </c>
      <c r="T894" s="29" t="str">
        <f aca="false">IF(AND($S894="PARADO/SEM GIRO",$K894="KG",OR(Painel!$B$5="(Todos)",A894=Painel!$B$5)*OR(Painel!$E$5="(Todos)",P894=Painel!$E$5)),$J894+ROW()/10000000,"")</f>
        <v/>
      </c>
      <c r="U894" s="29" t="str">
        <f aca="false">IF(AND($S894="VENCIDO",$K894="KG",OR(Painel!$B$5="(Todos)",A894=Painel!$B$5)*OR(Painel!$E$5="(Todos)",P894=Painel!$E$5)),$J894+ROW()/10000000,"")</f>
        <v/>
      </c>
    </row>
    <row r="895" customFormat="false" ht="15" hidden="false" customHeight="false" outlineLevel="0" collapsed="false">
      <c r="A895" s="29" t="s">
        <v>53</v>
      </c>
      <c r="B895" s="29" t="s">
        <v>1575</v>
      </c>
      <c r="C895" s="29" t="s">
        <v>785</v>
      </c>
      <c r="D895" s="29" t="s">
        <v>786</v>
      </c>
      <c r="E895" s="29" t="n">
        <v>1</v>
      </c>
      <c r="F895" s="29"/>
      <c r="G895" s="29" t="s">
        <v>1576</v>
      </c>
      <c r="H895" s="30" t="n">
        <v>1000</v>
      </c>
      <c r="I895" s="31" t="n">
        <v>46282</v>
      </c>
      <c r="J895" s="30" t="n">
        <v>1000</v>
      </c>
      <c r="K895" s="29" t="s">
        <v>120</v>
      </c>
      <c r="L895" s="29" t="s">
        <v>400</v>
      </c>
      <c r="M895" s="29"/>
      <c r="N895" s="29" t="s">
        <v>122</v>
      </c>
      <c r="O895" s="31" t="n">
        <v>46824</v>
      </c>
      <c r="P895" s="29" t="s">
        <v>123</v>
      </c>
      <c r="Q895" s="29" t="n">
        <f aca="false">IFERROR(VALUE(L895),"")</f>
        <v>3</v>
      </c>
      <c r="R895" s="29" t="n">
        <f aca="true">IF(O895="","",O895-TODAY())</f>
        <v>539</v>
      </c>
      <c r="S895" s="29" t="str">
        <f aca="false">IF(C895="&lt;&lt; vazio &gt;&gt;","VAZIA",IF(AND(O895&lt;&gt;"",R895&lt;0),"VENCIDO",IF(AND(O895&lt;&gt;"",R895&lt;=Parametros!$B$10),"PRÓX. VENCIMENTO",IF(F895="Q","QUALIDADE",IF(F895="S","BLOQUEADO",IF(F895="R","RESTRITO/DEVOLUÇÃO",IF(OR(N895="QUAR",N895="QRES"),"QUARENTENA",IF(OR(B895="DESCARTE",B895="DEVOLUÇÃO"),"DESCARTE/DEVOLUÇÃO",IF(AND(D895="",K895&lt;&gt;""),"SEM LOTE",IF(AND(Q895&lt;&gt;"",Q895&gt;=Parametros!$B$11),"PARADO/SEM GIRO","OK"))))))))))</f>
        <v>OK</v>
      </c>
      <c r="T895" s="29" t="str">
        <f aca="false">IF(AND($S895="PARADO/SEM GIRO",$K895="KG",OR(Painel!$B$5="(Todos)",A895=Painel!$B$5)*OR(Painel!$E$5="(Todos)",P895=Painel!$E$5)),$J895+ROW()/10000000,"")</f>
        <v/>
      </c>
      <c r="U895" s="29" t="str">
        <f aca="false">IF(AND($S895="VENCIDO",$K895="KG",OR(Painel!$B$5="(Todos)",A895=Painel!$B$5)*OR(Painel!$E$5="(Todos)",P895=Painel!$E$5)),$J895+ROW()/10000000,"")</f>
        <v/>
      </c>
    </row>
    <row r="896" customFormat="false" ht="15" hidden="false" customHeight="false" outlineLevel="0" collapsed="false">
      <c r="A896" s="29" t="s">
        <v>53</v>
      </c>
      <c r="B896" s="29" t="s">
        <v>1577</v>
      </c>
      <c r="C896" s="29" t="s">
        <v>1578</v>
      </c>
      <c r="D896" s="29" t="s">
        <v>1579</v>
      </c>
      <c r="E896" s="29" t="n">
        <v>1</v>
      </c>
      <c r="F896" s="29"/>
      <c r="G896" s="29" t="s">
        <v>1580</v>
      </c>
      <c r="H896" s="30" t="n">
        <v>730</v>
      </c>
      <c r="I896" s="31" t="n">
        <v>46150</v>
      </c>
      <c r="J896" s="30" t="n">
        <v>730</v>
      </c>
      <c r="K896" s="29" t="s">
        <v>120</v>
      </c>
      <c r="L896" s="29" t="s">
        <v>1581</v>
      </c>
      <c r="M896" s="29"/>
      <c r="N896" s="29" t="s">
        <v>122</v>
      </c>
      <c r="O896" s="31" t="n">
        <v>46686</v>
      </c>
      <c r="P896" s="29" t="s">
        <v>123</v>
      </c>
      <c r="Q896" s="29" t="n">
        <f aca="false">IFERROR(VALUE(L896),"")</f>
        <v>135</v>
      </c>
      <c r="R896" s="29" t="n">
        <f aca="true">IF(O896="","",O896-TODAY())</f>
        <v>401</v>
      </c>
      <c r="S896" s="29" t="str">
        <f aca="false">IF(C896="&lt;&lt; vazio &gt;&gt;","VAZIA",IF(AND(O896&lt;&gt;"",R896&lt;0),"VENCIDO",IF(AND(O896&lt;&gt;"",R896&lt;=Parametros!$B$10),"PRÓX. VENCIMENTO",IF(F896="Q","QUALIDADE",IF(F896="S","BLOQUEADO",IF(F896="R","RESTRITO/DEVOLUÇÃO",IF(OR(N896="QUAR",N896="QRES"),"QUARENTENA",IF(OR(B896="DESCARTE",B896="DEVOLUÇÃO"),"DESCARTE/DEVOLUÇÃO",IF(AND(D896="",K896&lt;&gt;""),"SEM LOTE",IF(AND(Q896&lt;&gt;"",Q896&gt;=Parametros!$B$11),"PARADO/SEM GIRO","OK"))))))))))</f>
        <v>PARADO/SEM GIRO</v>
      </c>
      <c r="T896" s="29" t="n">
        <f aca="false">IF(AND($S896="PARADO/SEM GIRO",$K896="KG",OR(Painel!$B$5="(Todos)",A896=Painel!$B$5)*OR(Painel!$E$5="(Todos)",P896=Painel!$E$5)),$J896+ROW()/10000000,"")</f>
        <v>730.0000896</v>
      </c>
      <c r="U896" s="29" t="str">
        <f aca="false">IF(AND($S896="VENCIDO",$K896="KG",OR(Painel!$B$5="(Todos)",A896=Painel!$B$5)*OR(Painel!$E$5="(Todos)",P896=Painel!$E$5)),$J896+ROW()/10000000,"")</f>
        <v/>
      </c>
    </row>
    <row r="897" customFormat="false" ht="15" hidden="false" customHeight="false" outlineLevel="0" collapsed="false">
      <c r="A897" s="29" t="s">
        <v>53</v>
      </c>
      <c r="B897" s="29" t="s">
        <v>1582</v>
      </c>
      <c r="C897" s="29" t="s">
        <v>785</v>
      </c>
      <c r="D897" s="29" t="s">
        <v>786</v>
      </c>
      <c r="E897" s="29" t="n">
        <v>1</v>
      </c>
      <c r="F897" s="29"/>
      <c r="G897" s="29" t="s">
        <v>1583</v>
      </c>
      <c r="H897" s="30" t="n">
        <v>1000</v>
      </c>
      <c r="I897" s="31" t="n">
        <v>46282</v>
      </c>
      <c r="J897" s="30" t="n">
        <v>1000</v>
      </c>
      <c r="K897" s="29" t="s">
        <v>120</v>
      </c>
      <c r="L897" s="29" t="s">
        <v>400</v>
      </c>
      <c r="M897" s="29"/>
      <c r="N897" s="29" t="s">
        <v>122</v>
      </c>
      <c r="O897" s="31" t="n">
        <v>46824</v>
      </c>
      <c r="P897" s="29" t="s">
        <v>123</v>
      </c>
      <c r="Q897" s="29" t="n">
        <f aca="false">IFERROR(VALUE(L897),"")</f>
        <v>3</v>
      </c>
      <c r="R897" s="29" t="n">
        <f aca="true">IF(O897="","",O897-TODAY())</f>
        <v>539</v>
      </c>
      <c r="S897" s="29" t="str">
        <f aca="false">IF(C897="&lt;&lt; vazio &gt;&gt;","VAZIA",IF(AND(O897&lt;&gt;"",R897&lt;0),"VENCIDO",IF(AND(O897&lt;&gt;"",R897&lt;=Parametros!$B$10),"PRÓX. VENCIMENTO",IF(F897="Q","QUALIDADE",IF(F897="S","BLOQUEADO",IF(F897="R","RESTRITO/DEVOLUÇÃO",IF(OR(N897="QUAR",N897="QRES"),"QUARENTENA",IF(OR(B897="DESCARTE",B897="DEVOLUÇÃO"),"DESCARTE/DEVOLUÇÃO",IF(AND(D897="",K897&lt;&gt;""),"SEM LOTE",IF(AND(Q897&lt;&gt;"",Q897&gt;=Parametros!$B$11),"PARADO/SEM GIRO","OK"))))))))))</f>
        <v>OK</v>
      </c>
      <c r="T897" s="29" t="str">
        <f aca="false">IF(AND($S897="PARADO/SEM GIRO",$K897="KG",OR(Painel!$B$5="(Todos)",A897=Painel!$B$5)*OR(Painel!$E$5="(Todos)",P897=Painel!$E$5)),$J897+ROW()/10000000,"")</f>
        <v/>
      </c>
      <c r="U897" s="29" t="str">
        <f aca="false">IF(AND($S897="VENCIDO",$K897="KG",OR(Painel!$B$5="(Todos)",A897=Painel!$B$5)*OR(Painel!$E$5="(Todos)",P897=Painel!$E$5)),$J897+ROW()/10000000,"")</f>
        <v/>
      </c>
    </row>
    <row r="898" customFormat="false" ht="15" hidden="false" customHeight="false" outlineLevel="0" collapsed="false">
      <c r="A898" s="29" t="s">
        <v>53</v>
      </c>
      <c r="B898" s="29" t="s">
        <v>1584</v>
      </c>
      <c r="C898" s="29" t="s">
        <v>768</v>
      </c>
      <c r="D898" s="29" t="s">
        <v>769</v>
      </c>
      <c r="E898" s="29" t="n">
        <v>1</v>
      </c>
      <c r="F898" s="29"/>
      <c r="G898" s="29" t="s">
        <v>1585</v>
      </c>
      <c r="H898" s="30" t="n">
        <v>800</v>
      </c>
      <c r="I898" s="31" t="n">
        <v>46263</v>
      </c>
      <c r="J898" s="30" t="n">
        <v>800</v>
      </c>
      <c r="K898" s="29" t="s">
        <v>120</v>
      </c>
      <c r="L898" s="29" t="s">
        <v>771</v>
      </c>
      <c r="M898" s="29"/>
      <c r="N898" s="29" t="s">
        <v>122</v>
      </c>
      <c r="O898" s="31" t="n">
        <v>46622</v>
      </c>
      <c r="P898" s="29" t="s">
        <v>123</v>
      </c>
      <c r="Q898" s="29" t="n">
        <f aca="false">IFERROR(VALUE(L898),"")</f>
        <v>22</v>
      </c>
      <c r="R898" s="29" t="n">
        <f aca="true">IF(O898="","",O898-TODAY())</f>
        <v>337</v>
      </c>
      <c r="S898" s="29" t="str">
        <f aca="false">IF(C898="&lt;&lt; vazio &gt;&gt;","VAZIA",IF(AND(O898&lt;&gt;"",R898&lt;0),"VENCIDO",IF(AND(O898&lt;&gt;"",R898&lt;=Parametros!$B$10),"PRÓX. VENCIMENTO",IF(F898="Q","QUALIDADE",IF(F898="S","BLOQUEADO",IF(F898="R","RESTRITO/DEVOLUÇÃO",IF(OR(N898="QUAR",N898="QRES"),"QUARENTENA",IF(OR(B898="DESCARTE",B898="DEVOLUÇÃO"),"DESCARTE/DEVOLUÇÃO",IF(AND(D898="",K898&lt;&gt;""),"SEM LOTE",IF(AND(Q898&lt;&gt;"",Q898&gt;=Parametros!$B$11),"PARADO/SEM GIRO","OK"))))))))))</f>
        <v>OK</v>
      </c>
      <c r="T898" s="29" t="str">
        <f aca="false">IF(AND($S898="PARADO/SEM GIRO",$K898="KG",OR(Painel!$B$5="(Todos)",A898=Painel!$B$5)*OR(Painel!$E$5="(Todos)",P898=Painel!$E$5)),$J898+ROW()/10000000,"")</f>
        <v/>
      </c>
      <c r="U898" s="29" t="str">
        <f aca="false">IF(AND($S898="VENCIDO",$K898="KG",OR(Painel!$B$5="(Todos)",A898=Painel!$B$5)*OR(Painel!$E$5="(Todos)",P898=Painel!$E$5)),$J898+ROW()/10000000,"")</f>
        <v/>
      </c>
    </row>
    <row r="899" customFormat="false" ht="15" hidden="false" customHeight="false" outlineLevel="0" collapsed="false">
      <c r="A899" s="29" t="s">
        <v>53</v>
      </c>
      <c r="B899" s="29" t="s">
        <v>1586</v>
      </c>
      <c r="C899" s="29" t="s">
        <v>662</v>
      </c>
      <c r="D899" s="29" t="s">
        <v>733</v>
      </c>
      <c r="E899" s="29" t="n">
        <v>1</v>
      </c>
      <c r="F899" s="29"/>
      <c r="G899" s="29" t="s">
        <v>1587</v>
      </c>
      <c r="H899" s="30" t="n">
        <v>1000</v>
      </c>
      <c r="I899" s="31" t="n">
        <v>46276</v>
      </c>
      <c r="J899" s="30" t="n">
        <v>1000</v>
      </c>
      <c r="K899" s="29" t="s">
        <v>120</v>
      </c>
      <c r="L899" s="29" t="s">
        <v>133</v>
      </c>
      <c r="M899" s="29"/>
      <c r="N899" s="29" t="s">
        <v>122</v>
      </c>
      <c r="O899" s="31" t="n">
        <v>46817</v>
      </c>
      <c r="P899" s="29" t="s">
        <v>123</v>
      </c>
      <c r="Q899" s="29" t="n">
        <f aca="false">IFERROR(VALUE(L899),"")</f>
        <v>9</v>
      </c>
      <c r="R899" s="29" t="n">
        <f aca="true">IF(O899="","",O899-TODAY())</f>
        <v>532</v>
      </c>
      <c r="S899" s="29" t="str">
        <f aca="false">IF(C899="&lt;&lt; vazio &gt;&gt;","VAZIA",IF(AND(O899&lt;&gt;"",R899&lt;0),"VENCIDO",IF(AND(O899&lt;&gt;"",R899&lt;=Parametros!$B$10),"PRÓX. VENCIMENTO",IF(F899="Q","QUALIDADE",IF(F899="S","BLOQUEADO",IF(F899="R","RESTRITO/DEVOLUÇÃO",IF(OR(N899="QUAR",N899="QRES"),"QUARENTENA",IF(OR(B899="DESCARTE",B899="DEVOLUÇÃO"),"DESCARTE/DEVOLUÇÃO",IF(AND(D899="",K899&lt;&gt;""),"SEM LOTE",IF(AND(Q899&lt;&gt;"",Q899&gt;=Parametros!$B$11),"PARADO/SEM GIRO","OK"))))))))))</f>
        <v>OK</v>
      </c>
      <c r="T899" s="29" t="str">
        <f aca="false">IF(AND($S899="PARADO/SEM GIRO",$K899="KG",OR(Painel!$B$5="(Todos)",A899=Painel!$B$5)*OR(Painel!$E$5="(Todos)",P899=Painel!$E$5)),$J899+ROW()/10000000,"")</f>
        <v/>
      </c>
      <c r="U899" s="29" t="str">
        <f aca="false">IF(AND($S899="VENCIDO",$K899="KG",OR(Painel!$B$5="(Todos)",A899=Painel!$B$5)*OR(Painel!$E$5="(Todos)",P899=Painel!$E$5)),$J899+ROW()/10000000,"")</f>
        <v/>
      </c>
    </row>
    <row r="900" customFormat="false" ht="15" hidden="false" customHeight="false" outlineLevel="0" collapsed="false">
      <c r="A900" s="29" t="s">
        <v>53</v>
      </c>
      <c r="B900" s="29" t="s">
        <v>1588</v>
      </c>
      <c r="C900" s="29" t="s">
        <v>276</v>
      </c>
      <c r="D900" s="29" t="s">
        <v>834</v>
      </c>
      <c r="E900" s="29" t="n">
        <v>1</v>
      </c>
      <c r="F900" s="29" t="s">
        <v>268</v>
      </c>
      <c r="G900" s="29" t="s">
        <v>1589</v>
      </c>
      <c r="H900" s="30" t="n">
        <v>415.8</v>
      </c>
      <c r="I900" s="31" t="n">
        <v>46277</v>
      </c>
      <c r="J900" s="30" t="n">
        <v>415.8</v>
      </c>
      <c r="K900" s="29" t="s">
        <v>120</v>
      </c>
      <c r="L900" s="29" t="s">
        <v>652</v>
      </c>
      <c r="M900" s="29"/>
      <c r="N900" s="29" t="s">
        <v>122</v>
      </c>
      <c r="O900" s="31" t="n">
        <v>46824</v>
      </c>
      <c r="P900" s="29" t="s">
        <v>123</v>
      </c>
      <c r="Q900" s="29" t="n">
        <f aca="false">IFERROR(VALUE(L900),"")</f>
        <v>8</v>
      </c>
      <c r="R900" s="29" t="n">
        <f aca="true">IF(O900="","",O900-TODAY())</f>
        <v>539</v>
      </c>
      <c r="S900" s="29" t="str">
        <f aca="false">IF(C900="&lt;&lt; vazio &gt;&gt;","VAZIA",IF(AND(O900&lt;&gt;"",R900&lt;0),"VENCIDO",IF(AND(O900&lt;&gt;"",R900&lt;=Parametros!$B$10),"PRÓX. VENCIMENTO",IF(F900="Q","QUALIDADE",IF(F900="S","BLOQUEADO",IF(F900="R","RESTRITO/DEVOLUÇÃO",IF(OR(N900="QUAR",N900="QRES"),"QUARENTENA",IF(OR(B900="DESCARTE",B900="DEVOLUÇÃO"),"DESCARTE/DEVOLUÇÃO",IF(AND(D900="",K900&lt;&gt;""),"SEM LOTE",IF(AND(Q900&lt;&gt;"",Q900&gt;=Parametros!$B$11),"PARADO/SEM GIRO","OK"))))))))))</f>
        <v>QUALIDADE</v>
      </c>
      <c r="T900" s="29" t="str">
        <f aca="false">IF(AND($S900="PARADO/SEM GIRO",$K900="KG",OR(Painel!$B$5="(Todos)",A900=Painel!$B$5)*OR(Painel!$E$5="(Todos)",P900=Painel!$E$5)),$J900+ROW()/10000000,"")</f>
        <v/>
      </c>
      <c r="U900" s="29" t="str">
        <f aca="false">IF(AND($S900="VENCIDO",$K900="KG",OR(Painel!$B$5="(Todos)",A900=Painel!$B$5)*OR(Painel!$E$5="(Todos)",P900=Painel!$E$5)),$J900+ROW()/10000000,"")</f>
        <v/>
      </c>
    </row>
    <row r="901" customFormat="false" ht="15" hidden="false" customHeight="false" outlineLevel="0" collapsed="false">
      <c r="A901" s="29" t="s">
        <v>53</v>
      </c>
      <c r="B901" s="29" t="s">
        <v>1590</v>
      </c>
      <c r="C901" s="29" t="s">
        <v>250</v>
      </c>
      <c r="D901" s="29" t="s">
        <v>719</v>
      </c>
      <c r="E901" s="29" t="n">
        <v>1</v>
      </c>
      <c r="F901" s="29"/>
      <c r="G901" s="29" t="s">
        <v>1591</v>
      </c>
      <c r="H901" s="30" t="n">
        <v>1000</v>
      </c>
      <c r="I901" s="31" t="n">
        <v>46280</v>
      </c>
      <c r="J901" s="30" t="n">
        <v>1000</v>
      </c>
      <c r="K901" s="29" t="s">
        <v>120</v>
      </c>
      <c r="L901" s="29" t="s">
        <v>144</v>
      </c>
      <c r="M901" s="29"/>
      <c r="N901" s="29" t="s">
        <v>122</v>
      </c>
      <c r="O901" s="31" t="n">
        <v>46817</v>
      </c>
      <c r="P901" s="29" t="s">
        <v>123</v>
      </c>
      <c r="Q901" s="29" t="n">
        <f aca="false">IFERROR(VALUE(L901),"")</f>
        <v>5</v>
      </c>
      <c r="R901" s="29" t="n">
        <f aca="true">IF(O901="","",O901-TODAY())</f>
        <v>532</v>
      </c>
      <c r="S901" s="29" t="str">
        <f aca="false">IF(C901="&lt;&lt; vazio &gt;&gt;","VAZIA",IF(AND(O901&lt;&gt;"",R901&lt;0),"VENCIDO",IF(AND(O901&lt;&gt;"",R901&lt;=Parametros!$B$10),"PRÓX. VENCIMENTO",IF(F901="Q","QUALIDADE",IF(F901="S","BLOQUEADO",IF(F901="R","RESTRITO/DEVOLUÇÃO",IF(OR(N901="QUAR",N901="QRES"),"QUARENTENA",IF(OR(B901="DESCARTE",B901="DEVOLUÇÃO"),"DESCARTE/DEVOLUÇÃO",IF(AND(D901="",K901&lt;&gt;""),"SEM LOTE",IF(AND(Q901&lt;&gt;"",Q901&gt;=Parametros!$B$11),"PARADO/SEM GIRO","OK"))))))))))</f>
        <v>OK</v>
      </c>
      <c r="T901" s="29" t="str">
        <f aca="false">IF(AND($S901="PARADO/SEM GIRO",$K901="KG",OR(Painel!$B$5="(Todos)",A901=Painel!$B$5)*OR(Painel!$E$5="(Todos)",P901=Painel!$E$5)),$J901+ROW()/10000000,"")</f>
        <v/>
      </c>
      <c r="U901" s="29" t="str">
        <f aca="false">IF(AND($S901="VENCIDO",$K901="KG",OR(Painel!$B$5="(Todos)",A901=Painel!$B$5)*OR(Painel!$E$5="(Todos)",P901=Painel!$E$5)),$J901+ROW()/10000000,"")</f>
        <v/>
      </c>
    </row>
    <row r="902" customFormat="false" ht="15" hidden="false" customHeight="false" outlineLevel="0" collapsed="false">
      <c r="A902" s="29" t="s">
        <v>53</v>
      </c>
      <c r="B902" s="29" t="s">
        <v>1592</v>
      </c>
      <c r="C902" s="29" t="s">
        <v>250</v>
      </c>
      <c r="D902" s="29" t="s">
        <v>719</v>
      </c>
      <c r="E902" s="29" t="n">
        <v>1</v>
      </c>
      <c r="F902" s="29"/>
      <c r="G902" s="29" t="s">
        <v>1593</v>
      </c>
      <c r="H902" s="30" t="n">
        <v>1000</v>
      </c>
      <c r="I902" s="31" t="n">
        <v>46280</v>
      </c>
      <c r="J902" s="30" t="n">
        <v>1000</v>
      </c>
      <c r="K902" s="29" t="s">
        <v>120</v>
      </c>
      <c r="L902" s="29" t="s">
        <v>144</v>
      </c>
      <c r="M902" s="29"/>
      <c r="N902" s="29" t="s">
        <v>122</v>
      </c>
      <c r="O902" s="31" t="n">
        <v>46817</v>
      </c>
      <c r="P902" s="29" t="s">
        <v>123</v>
      </c>
      <c r="Q902" s="29" t="n">
        <f aca="false">IFERROR(VALUE(L902),"")</f>
        <v>5</v>
      </c>
      <c r="R902" s="29" t="n">
        <f aca="true">IF(O902="","",O902-TODAY())</f>
        <v>532</v>
      </c>
      <c r="S902" s="29" t="str">
        <f aca="false">IF(C902="&lt;&lt; vazio &gt;&gt;","VAZIA",IF(AND(O902&lt;&gt;"",R902&lt;0),"VENCIDO",IF(AND(O902&lt;&gt;"",R902&lt;=Parametros!$B$10),"PRÓX. VENCIMENTO",IF(F902="Q","QUALIDADE",IF(F902="S","BLOQUEADO",IF(F902="R","RESTRITO/DEVOLUÇÃO",IF(OR(N902="QUAR",N902="QRES"),"QUARENTENA",IF(OR(B902="DESCARTE",B902="DEVOLUÇÃO"),"DESCARTE/DEVOLUÇÃO",IF(AND(D902="",K902&lt;&gt;""),"SEM LOTE",IF(AND(Q902&lt;&gt;"",Q902&gt;=Parametros!$B$11),"PARADO/SEM GIRO","OK"))))))))))</f>
        <v>OK</v>
      </c>
      <c r="T902" s="29" t="str">
        <f aca="false">IF(AND($S902="PARADO/SEM GIRO",$K902="KG",OR(Painel!$B$5="(Todos)",A902=Painel!$B$5)*OR(Painel!$E$5="(Todos)",P902=Painel!$E$5)),$J902+ROW()/10000000,"")</f>
        <v/>
      </c>
      <c r="U902" s="29" t="str">
        <f aca="false">IF(AND($S902="VENCIDO",$K902="KG",OR(Painel!$B$5="(Todos)",A902=Painel!$B$5)*OR(Painel!$E$5="(Todos)",P902=Painel!$E$5)),$J902+ROW()/10000000,"")</f>
        <v/>
      </c>
    </row>
    <row r="903" customFormat="false" ht="15" hidden="false" customHeight="false" outlineLevel="0" collapsed="false">
      <c r="A903" s="29" t="s">
        <v>53</v>
      </c>
      <c r="B903" s="29" t="s">
        <v>1594</v>
      </c>
      <c r="C903" s="29" t="s">
        <v>801</v>
      </c>
      <c r="D903" s="29" t="s">
        <v>873</v>
      </c>
      <c r="E903" s="29" t="n">
        <v>1</v>
      </c>
      <c r="F903" s="29"/>
      <c r="G903" s="29" t="s">
        <v>1595</v>
      </c>
      <c r="H903" s="30" t="n">
        <v>1108.8</v>
      </c>
      <c r="I903" s="31" t="n">
        <v>46275</v>
      </c>
      <c r="J903" s="30" t="n">
        <v>1108.8</v>
      </c>
      <c r="K903" s="29" t="s">
        <v>120</v>
      </c>
      <c r="L903" s="29" t="s">
        <v>121</v>
      </c>
      <c r="M903" s="29"/>
      <c r="N903" s="29" t="s">
        <v>122</v>
      </c>
      <c r="O903" s="31" t="n">
        <v>46811</v>
      </c>
      <c r="P903" s="29" t="s">
        <v>123</v>
      </c>
      <c r="Q903" s="29" t="n">
        <f aca="false">IFERROR(VALUE(L903),"")</f>
        <v>10</v>
      </c>
      <c r="R903" s="29" t="n">
        <f aca="true">IF(O903="","",O903-TODAY())</f>
        <v>526</v>
      </c>
      <c r="S903" s="29" t="str">
        <f aca="false">IF(C903="&lt;&lt; vazio &gt;&gt;","VAZIA",IF(AND(O903&lt;&gt;"",R903&lt;0),"VENCIDO",IF(AND(O903&lt;&gt;"",R903&lt;=Parametros!$B$10),"PRÓX. VENCIMENTO",IF(F903="Q","QUALIDADE",IF(F903="S","BLOQUEADO",IF(F903="R","RESTRITO/DEVOLUÇÃO",IF(OR(N903="QUAR",N903="QRES"),"QUARENTENA",IF(OR(B903="DESCARTE",B903="DEVOLUÇÃO"),"DESCARTE/DEVOLUÇÃO",IF(AND(D903="",K903&lt;&gt;""),"SEM LOTE",IF(AND(Q903&lt;&gt;"",Q903&gt;=Parametros!$B$11),"PARADO/SEM GIRO","OK"))))))))))</f>
        <v>OK</v>
      </c>
      <c r="T903" s="29" t="str">
        <f aca="false">IF(AND($S903="PARADO/SEM GIRO",$K903="KG",OR(Painel!$B$5="(Todos)",A903=Painel!$B$5)*OR(Painel!$E$5="(Todos)",P903=Painel!$E$5)),$J903+ROW()/10000000,"")</f>
        <v/>
      </c>
      <c r="U903" s="29" t="str">
        <f aca="false">IF(AND($S903="VENCIDO",$K903="KG",OR(Painel!$B$5="(Todos)",A903=Painel!$B$5)*OR(Painel!$E$5="(Todos)",P903=Painel!$E$5)),$J903+ROW()/10000000,"")</f>
        <v/>
      </c>
    </row>
    <row r="904" customFormat="false" ht="15" hidden="false" customHeight="false" outlineLevel="0" collapsed="false">
      <c r="A904" s="29" t="s">
        <v>53</v>
      </c>
      <c r="B904" s="29" t="s">
        <v>1596</v>
      </c>
      <c r="C904" s="29" t="s">
        <v>679</v>
      </c>
      <c r="D904" s="29" t="s">
        <v>680</v>
      </c>
      <c r="E904" s="29" t="n">
        <v>1</v>
      </c>
      <c r="F904" s="29"/>
      <c r="G904" s="29" t="s">
        <v>1597</v>
      </c>
      <c r="H904" s="30" t="n">
        <v>1080</v>
      </c>
      <c r="I904" s="31" t="n">
        <v>46279</v>
      </c>
      <c r="J904" s="30" t="n">
        <v>1080</v>
      </c>
      <c r="K904" s="29" t="s">
        <v>120</v>
      </c>
      <c r="L904" s="29" t="s">
        <v>350</v>
      </c>
      <c r="M904" s="29"/>
      <c r="N904" s="29" t="s">
        <v>122</v>
      </c>
      <c r="O904" s="31" t="n">
        <v>46598</v>
      </c>
      <c r="P904" s="29" t="s">
        <v>123</v>
      </c>
      <c r="Q904" s="29" t="n">
        <f aca="false">IFERROR(VALUE(L904),"")</f>
        <v>6</v>
      </c>
      <c r="R904" s="29" t="n">
        <f aca="true">IF(O904="","",O904-TODAY())</f>
        <v>313</v>
      </c>
      <c r="S904" s="29" t="str">
        <f aca="false">IF(C904="&lt;&lt; vazio &gt;&gt;","VAZIA",IF(AND(O904&lt;&gt;"",R904&lt;0),"VENCIDO",IF(AND(O904&lt;&gt;"",R904&lt;=Parametros!$B$10),"PRÓX. VENCIMENTO",IF(F904="Q","QUALIDADE",IF(F904="S","BLOQUEADO",IF(F904="R","RESTRITO/DEVOLUÇÃO",IF(OR(N904="QUAR",N904="QRES"),"QUARENTENA",IF(OR(B904="DESCARTE",B904="DEVOLUÇÃO"),"DESCARTE/DEVOLUÇÃO",IF(AND(D904="",K904&lt;&gt;""),"SEM LOTE",IF(AND(Q904&lt;&gt;"",Q904&gt;=Parametros!$B$11),"PARADO/SEM GIRO","OK"))))))))))</f>
        <v>OK</v>
      </c>
      <c r="T904" s="29" t="str">
        <f aca="false">IF(AND($S904="PARADO/SEM GIRO",$K904="KG",OR(Painel!$B$5="(Todos)",A904=Painel!$B$5)*OR(Painel!$E$5="(Todos)",P904=Painel!$E$5)),$J904+ROW()/10000000,"")</f>
        <v/>
      </c>
      <c r="U904" s="29" t="str">
        <f aca="false">IF(AND($S904="VENCIDO",$K904="KG",OR(Painel!$B$5="(Todos)",A904=Painel!$B$5)*OR(Painel!$E$5="(Todos)",P904=Painel!$E$5)),$J904+ROW()/10000000,"")</f>
        <v/>
      </c>
    </row>
    <row r="905" customFormat="false" ht="15" hidden="false" customHeight="false" outlineLevel="0" collapsed="false">
      <c r="A905" s="29" t="s">
        <v>53</v>
      </c>
      <c r="B905" s="29" t="s">
        <v>1598</v>
      </c>
      <c r="C905" s="29" t="s">
        <v>247</v>
      </c>
      <c r="D905" s="29" t="s">
        <v>1049</v>
      </c>
      <c r="E905" s="29" t="n">
        <v>1</v>
      </c>
      <c r="F905" s="29"/>
      <c r="G905" s="29" t="s">
        <v>1599</v>
      </c>
      <c r="H905" s="30" t="n">
        <v>800</v>
      </c>
      <c r="I905" s="31" t="n">
        <v>46181</v>
      </c>
      <c r="J905" s="30" t="n">
        <v>800</v>
      </c>
      <c r="K905" s="29" t="s">
        <v>120</v>
      </c>
      <c r="L905" s="29" t="s">
        <v>1600</v>
      </c>
      <c r="M905" s="29"/>
      <c r="N905" s="29" t="s">
        <v>122</v>
      </c>
      <c r="O905" s="31" t="n">
        <v>46722</v>
      </c>
      <c r="P905" s="29" t="s">
        <v>123</v>
      </c>
      <c r="Q905" s="29" t="n">
        <f aca="false">IFERROR(VALUE(L905),"")</f>
        <v>104</v>
      </c>
      <c r="R905" s="29" t="n">
        <f aca="true">IF(O905="","",O905-TODAY())</f>
        <v>437</v>
      </c>
      <c r="S905" s="29" t="str">
        <f aca="false">IF(C905="&lt;&lt; vazio &gt;&gt;","VAZIA",IF(AND(O905&lt;&gt;"",R905&lt;0),"VENCIDO",IF(AND(O905&lt;&gt;"",R905&lt;=Parametros!$B$10),"PRÓX. VENCIMENTO",IF(F905="Q","QUALIDADE",IF(F905="S","BLOQUEADO",IF(F905="R","RESTRITO/DEVOLUÇÃO",IF(OR(N905="QUAR",N905="QRES"),"QUARENTENA",IF(OR(B905="DESCARTE",B905="DEVOLUÇÃO"),"DESCARTE/DEVOLUÇÃO",IF(AND(D905="",K905&lt;&gt;""),"SEM LOTE",IF(AND(Q905&lt;&gt;"",Q905&gt;=Parametros!$B$11),"PARADO/SEM GIRO","OK"))))))))))</f>
        <v>PARADO/SEM GIRO</v>
      </c>
      <c r="T905" s="29" t="n">
        <f aca="false">IF(AND($S905="PARADO/SEM GIRO",$K905="KG",OR(Painel!$B$5="(Todos)",A905=Painel!$B$5)*OR(Painel!$E$5="(Todos)",P905=Painel!$E$5)),$J905+ROW()/10000000,"")</f>
        <v>800.0000905</v>
      </c>
      <c r="U905" s="29" t="str">
        <f aca="false">IF(AND($S905="VENCIDO",$K905="KG",OR(Painel!$B$5="(Todos)",A905=Painel!$B$5)*OR(Painel!$E$5="(Todos)",P905=Painel!$E$5)),$J905+ROW()/10000000,"")</f>
        <v/>
      </c>
    </row>
    <row r="906" customFormat="false" ht="15" hidden="false" customHeight="false" outlineLevel="0" collapsed="false">
      <c r="A906" s="29" t="s">
        <v>53</v>
      </c>
      <c r="B906" s="29" t="s">
        <v>1601</v>
      </c>
      <c r="C906" s="29" t="s">
        <v>1602</v>
      </c>
      <c r="D906" s="29" t="s">
        <v>1603</v>
      </c>
      <c r="E906" s="29" t="n">
        <v>1</v>
      </c>
      <c r="F906" s="29"/>
      <c r="G906" s="29" t="s">
        <v>1604</v>
      </c>
      <c r="H906" s="30" t="n">
        <v>940</v>
      </c>
      <c r="I906" s="31" t="n">
        <v>46218</v>
      </c>
      <c r="J906" s="30" t="n">
        <v>940</v>
      </c>
      <c r="K906" s="29" t="s">
        <v>120</v>
      </c>
      <c r="L906" s="29" t="s">
        <v>1605</v>
      </c>
      <c r="M906" s="29"/>
      <c r="N906" s="29" t="s">
        <v>122</v>
      </c>
      <c r="O906" s="31" t="n">
        <v>46757</v>
      </c>
      <c r="P906" s="29" t="s">
        <v>123</v>
      </c>
      <c r="Q906" s="29" t="n">
        <f aca="false">IFERROR(VALUE(L906),"")</f>
        <v>67</v>
      </c>
      <c r="R906" s="29" t="n">
        <f aca="true">IF(O906="","",O906-TODAY())</f>
        <v>472</v>
      </c>
      <c r="S906" s="29" t="str">
        <f aca="false">IF(C906="&lt;&lt; vazio &gt;&gt;","VAZIA",IF(AND(O906&lt;&gt;"",R906&lt;0),"VENCIDO",IF(AND(O906&lt;&gt;"",R906&lt;=Parametros!$B$10),"PRÓX. VENCIMENTO",IF(F906="Q","QUALIDADE",IF(F906="S","BLOQUEADO",IF(F906="R","RESTRITO/DEVOLUÇÃO",IF(OR(N906="QUAR",N906="QRES"),"QUARENTENA",IF(OR(B906="DESCARTE",B906="DEVOLUÇÃO"),"DESCARTE/DEVOLUÇÃO",IF(AND(D906="",K906&lt;&gt;""),"SEM LOTE",IF(AND(Q906&lt;&gt;"",Q906&gt;=Parametros!$B$11),"PARADO/SEM GIRO","OK"))))))))))</f>
        <v>OK</v>
      </c>
      <c r="T906" s="29" t="str">
        <f aca="false">IF(AND($S906="PARADO/SEM GIRO",$K906="KG",OR(Painel!$B$5="(Todos)",A906=Painel!$B$5)*OR(Painel!$E$5="(Todos)",P906=Painel!$E$5)),$J906+ROW()/10000000,"")</f>
        <v/>
      </c>
      <c r="U906" s="29" t="str">
        <f aca="false">IF(AND($S906="VENCIDO",$K906="KG",OR(Painel!$B$5="(Todos)",A906=Painel!$B$5)*OR(Painel!$E$5="(Todos)",P906=Painel!$E$5)),$J906+ROW()/10000000,"")</f>
        <v/>
      </c>
    </row>
    <row r="907" customFormat="false" ht="15" hidden="false" customHeight="false" outlineLevel="0" collapsed="false">
      <c r="A907" s="29" t="s">
        <v>53</v>
      </c>
      <c r="B907" s="29" t="s">
        <v>1606</v>
      </c>
      <c r="C907" s="29" t="s">
        <v>250</v>
      </c>
      <c r="D907" s="29" t="s">
        <v>727</v>
      </c>
      <c r="E907" s="29" t="n">
        <v>1</v>
      </c>
      <c r="F907" s="29"/>
      <c r="G907" s="29" t="s">
        <v>1607</v>
      </c>
      <c r="H907" s="30" t="n">
        <v>1000</v>
      </c>
      <c r="I907" s="31" t="n">
        <v>46274</v>
      </c>
      <c r="J907" s="30" t="n">
        <v>1000</v>
      </c>
      <c r="K907" s="29" t="s">
        <v>120</v>
      </c>
      <c r="L907" s="29" t="s">
        <v>138</v>
      </c>
      <c r="M907" s="29"/>
      <c r="N907" s="29" t="s">
        <v>122</v>
      </c>
      <c r="O907" s="31" t="n">
        <v>46817</v>
      </c>
      <c r="P907" s="29" t="s">
        <v>123</v>
      </c>
      <c r="Q907" s="29" t="n">
        <f aca="false">IFERROR(VALUE(L907),"")</f>
        <v>11</v>
      </c>
      <c r="R907" s="29" t="n">
        <f aca="true">IF(O907="","",O907-TODAY())</f>
        <v>532</v>
      </c>
      <c r="S907" s="29" t="str">
        <f aca="false">IF(C907="&lt;&lt; vazio &gt;&gt;","VAZIA",IF(AND(O907&lt;&gt;"",R907&lt;0),"VENCIDO",IF(AND(O907&lt;&gt;"",R907&lt;=Parametros!$B$10),"PRÓX. VENCIMENTO",IF(F907="Q","QUALIDADE",IF(F907="S","BLOQUEADO",IF(F907="R","RESTRITO/DEVOLUÇÃO",IF(OR(N907="QUAR",N907="QRES"),"QUARENTENA",IF(OR(B907="DESCARTE",B907="DEVOLUÇÃO"),"DESCARTE/DEVOLUÇÃO",IF(AND(D907="",K907&lt;&gt;""),"SEM LOTE",IF(AND(Q907&lt;&gt;"",Q907&gt;=Parametros!$B$11),"PARADO/SEM GIRO","OK"))))))))))</f>
        <v>OK</v>
      </c>
      <c r="T907" s="29" t="str">
        <f aca="false">IF(AND($S907="PARADO/SEM GIRO",$K907="KG",OR(Painel!$B$5="(Todos)",A907=Painel!$B$5)*OR(Painel!$E$5="(Todos)",P907=Painel!$E$5)),$J907+ROW()/10000000,"")</f>
        <v/>
      </c>
      <c r="U907" s="29" t="str">
        <f aca="false">IF(AND($S907="VENCIDO",$K907="KG",OR(Painel!$B$5="(Todos)",A907=Painel!$B$5)*OR(Painel!$E$5="(Todos)",P907=Painel!$E$5)),$J907+ROW()/10000000,"")</f>
        <v/>
      </c>
    </row>
    <row r="908" customFormat="false" ht="15" hidden="false" customHeight="false" outlineLevel="0" collapsed="false">
      <c r="A908" s="29" t="s">
        <v>53</v>
      </c>
      <c r="B908" s="29" t="s">
        <v>1608</v>
      </c>
      <c r="C908" s="29" t="s">
        <v>662</v>
      </c>
      <c r="D908" s="29" t="s">
        <v>1080</v>
      </c>
      <c r="E908" s="29" t="n">
        <v>1</v>
      </c>
      <c r="F908" s="29"/>
      <c r="G908" s="29" t="s">
        <v>1609</v>
      </c>
      <c r="H908" s="30" t="n">
        <v>1000</v>
      </c>
      <c r="I908" s="31" t="n">
        <v>46274</v>
      </c>
      <c r="J908" s="30" t="n">
        <v>1000</v>
      </c>
      <c r="K908" s="29" t="s">
        <v>120</v>
      </c>
      <c r="L908" s="29" t="s">
        <v>138</v>
      </c>
      <c r="M908" s="29"/>
      <c r="N908" s="29" t="s">
        <v>122</v>
      </c>
      <c r="O908" s="31" t="n">
        <v>46817</v>
      </c>
      <c r="P908" s="29" t="s">
        <v>123</v>
      </c>
      <c r="Q908" s="29" t="n">
        <f aca="false">IFERROR(VALUE(L908),"")</f>
        <v>11</v>
      </c>
      <c r="R908" s="29" t="n">
        <f aca="true">IF(O908="","",O908-TODAY())</f>
        <v>532</v>
      </c>
      <c r="S908" s="29" t="str">
        <f aca="false">IF(C908="&lt;&lt; vazio &gt;&gt;","VAZIA",IF(AND(O908&lt;&gt;"",R908&lt;0),"VENCIDO",IF(AND(O908&lt;&gt;"",R908&lt;=Parametros!$B$10),"PRÓX. VENCIMENTO",IF(F908="Q","QUALIDADE",IF(F908="S","BLOQUEADO",IF(F908="R","RESTRITO/DEVOLUÇÃO",IF(OR(N908="QUAR",N908="QRES"),"QUARENTENA",IF(OR(B908="DESCARTE",B908="DEVOLUÇÃO"),"DESCARTE/DEVOLUÇÃO",IF(AND(D908="",K908&lt;&gt;""),"SEM LOTE",IF(AND(Q908&lt;&gt;"",Q908&gt;=Parametros!$B$11),"PARADO/SEM GIRO","OK"))))))))))</f>
        <v>OK</v>
      </c>
      <c r="T908" s="29" t="str">
        <f aca="false">IF(AND($S908="PARADO/SEM GIRO",$K908="KG",OR(Painel!$B$5="(Todos)",A908=Painel!$B$5)*OR(Painel!$E$5="(Todos)",P908=Painel!$E$5)),$J908+ROW()/10000000,"")</f>
        <v/>
      </c>
      <c r="U908" s="29" t="str">
        <f aca="false">IF(AND($S908="VENCIDO",$K908="KG",OR(Painel!$B$5="(Todos)",A908=Painel!$B$5)*OR(Painel!$E$5="(Todos)",P908=Painel!$E$5)),$J908+ROW()/10000000,"")</f>
        <v/>
      </c>
    </row>
    <row r="909" customFormat="false" ht="15" hidden="false" customHeight="false" outlineLevel="0" collapsed="false">
      <c r="A909" s="29" t="s">
        <v>53</v>
      </c>
      <c r="B909" s="29" t="s">
        <v>1610</v>
      </c>
      <c r="C909" s="29" t="s">
        <v>250</v>
      </c>
      <c r="D909" s="29" t="s">
        <v>719</v>
      </c>
      <c r="E909" s="29" t="n">
        <v>1</v>
      </c>
      <c r="F909" s="29"/>
      <c r="G909" s="29" t="s">
        <v>1611</v>
      </c>
      <c r="H909" s="30" t="n">
        <v>1000</v>
      </c>
      <c r="I909" s="31" t="n">
        <v>46280</v>
      </c>
      <c r="J909" s="30" t="n">
        <v>1000</v>
      </c>
      <c r="K909" s="29" t="s">
        <v>120</v>
      </c>
      <c r="L909" s="29" t="s">
        <v>144</v>
      </c>
      <c r="M909" s="29"/>
      <c r="N909" s="29" t="s">
        <v>122</v>
      </c>
      <c r="O909" s="31" t="n">
        <v>46817</v>
      </c>
      <c r="P909" s="29" t="s">
        <v>123</v>
      </c>
      <c r="Q909" s="29" t="n">
        <f aca="false">IFERROR(VALUE(L909),"")</f>
        <v>5</v>
      </c>
      <c r="R909" s="29" t="n">
        <f aca="true">IF(O909="","",O909-TODAY())</f>
        <v>532</v>
      </c>
      <c r="S909" s="29" t="str">
        <f aca="false">IF(C909="&lt;&lt; vazio &gt;&gt;","VAZIA",IF(AND(O909&lt;&gt;"",R909&lt;0),"VENCIDO",IF(AND(O909&lt;&gt;"",R909&lt;=Parametros!$B$10),"PRÓX. VENCIMENTO",IF(F909="Q","QUALIDADE",IF(F909="S","BLOQUEADO",IF(F909="R","RESTRITO/DEVOLUÇÃO",IF(OR(N909="QUAR",N909="QRES"),"QUARENTENA",IF(OR(B909="DESCARTE",B909="DEVOLUÇÃO"),"DESCARTE/DEVOLUÇÃO",IF(AND(D909="",K909&lt;&gt;""),"SEM LOTE",IF(AND(Q909&lt;&gt;"",Q909&gt;=Parametros!$B$11),"PARADO/SEM GIRO","OK"))))))))))</f>
        <v>OK</v>
      </c>
      <c r="T909" s="29" t="str">
        <f aca="false">IF(AND($S909="PARADO/SEM GIRO",$K909="KG",OR(Painel!$B$5="(Todos)",A909=Painel!$B$5)*OR(Painel!$E$5="(Todos)",P909=Painel!$E$5)),$J909+ROW()/10000000,"")</f>
        <v/>
      </c>
      <c r="U909" s="29" t="str">
        <f aca="false">IF(AND($S909="VENCIDO",$K909="KG",OR(Painel!$B$5="(Todos)",A909=Painel!$B$5)*OR(Painel!$E$5="(Todos)",P909=Painel!$E$5)),$J909+ROW()/10000000,"")</f>
        <v/>
      </c>
    </row>
    <row r="910" customFormat="false" ht="15" hidden="false" customHeight="false" outlineLevel="0" collapsed="false">
      <c r="A910" s="29" t="s">
        <v>53</v>
      </c>
      <c r="B910" s="29" t="s">
        <v>1612</v>
      </c>
      <c r="C910" s="29" t="s">
        <v>396</v>
      </c>
      <c r="D910" s="29" t="s">
        <v>1613</v>
      </c>
      <c r="E910" s="29" t="n">
        <v>1</v>
      </c>
      <c r="F910" s="29"/>
      <c r="G910" s="29" t="s">
        <v>1614</v>
      </c>
      <c r="H910" s="30" t="n">
        <v>1102.5</v>
      </c>
      <c r="I910" s="31" t="n">
        <v>46271</v>
      </c>
      <c r="J910" s="30" t="n">
        <v>1102.5</v>
      </c>
      <c r="K910" s="29" t="s">
        <v>120</v>
      </c>
      <c r="L910" s="29" t="s">
        <v>221</v>
      </c>
      <c r="M910" s="29"/>
      <c r="N910" s="29" t="s">
        <v>122</v>
      </c>
      <c r="O910" s="31" t="n">
        <v>46688</v>
      </c>
      <c r="P910" s="29" t="s">
        <v>123</v>
      </c>
      <c r="Q910" s="29" t="n">
        <f aca="false">IFERROR(VALUE(L910),"")</f>
        <v>14</v>
      </c>
      <c r="R910" s="29" t="n">
        <f aca="true">IF(O910="","",O910-TODAY())</f>
        <v>403</v>
      </c>
      <c r="S910" s="29" t="str">
        <f aca="false">IF(C910="&lt;&lt; vazio &gt;&gt;","VAZIA",IF(AND(O910&lt;&gt;"",R910&lt;0),"VENCIDO",IF(AND(O910&lt;&gt;"",R910&lt;=Parametros!$B$10),"PRÓX. VENCIMENTO",IF(F910="Q","QUALIDADE",IF(F910="S","BLOQUEADO",IF(F910="R","RESTRITO/DEVOLUÇÃO",IF(OR(N910="QUAR",N910="QRES"),"QUARENTENA",IF(OR(B910="DESCARTE",B910="DEVOLUÇÃO"),"DESCARTE/DEVOLUÇÃO",IF(AND(D910="",K910&lt;&gt;""),"SEM LOTE",IF(AND(Q910&lt;&gt;"",Q910&gt;=Parametros!$B$11),"PARADO/SEM GIRO","OK"))))))))))</f>
        <v>OK</v>
      </c>
      <c r="T910" s="29" t="str">
        <f aca="false">IF(AND($S910="PARADO/SEM GIRO",$K910="KG",OR(Painel!$B$5="(Todos)",A910=Painel!$B$5)*OR(Painel!$E$5="(Todos)",P910=Painel!$E$5)),$J910+ROW()/10000000,"")</f>
        <v/>
      </c>
      <c r="U910" s="29" t="str">
        <f aca="false">IF(AND($S910="VENCIDO",$K910="KG",OR(Painel!$B$5="(Todos)",A910=Painel!$B$5)*OR(Painel!$E$5="(Todos)",P910=Painel!$E$5)),$J910+ROW()/10000000,"")</f>
        <v/>
      </c>
    </row>
    <row r="911" customFormat="false" ht="15" hidden="false" customHeight="false" outlineLevel="0" collapsed="false">
      <c r="A911" s="29" t="s">
        <v>53</v>
      </c>
      <c r="B911" s="29" t="s">
        <v>1615</v>
      </c>
      <c r="C911" s="29" t="s">
        <v>489</v>
      </c>
      <c r="D911" s="29" t="s">
        <v>490</v>
      </c>
      <c r="E911" s="29" t="n">
        <v>1</v>
      </c>
      <c r="F911" s="29"/>
      <c r="G911" s="29" t="s">
        <v>1616</v>
      </c>
      <c r="H911" s="30" t="n">
        <v>1102.5</v>
      </c>
      <c r="I911" s="31" t="n">
        <v>46185</v>
      </c>
      <c r="J911" s="30" t="n">
        <v>1102.5</v>
      </c>
      <c r="K911" s="29" t="s">
        <v>120</v>
      </c>
      <c r="L911" s="29" t="s">
        <v>1617</v>
      </c>
      <c r="M911" s="29"/>
      <c r="N911" s="29" t="s">
        <v>122</v>
      </c>
      <c r="O911" s="31" t="n">
        <v>46727</v>
      </c>
      <c r="P911" s="29" t="s">
        <v>123</v>
      </c>
      <c r="Q911" s="29" t="n">
        <f aca="false">IFERROR(VALUE(L911),"")</f>
        <v>100</v>
      </c>
      <c r="R911" s="29" t="n">
        <f aca="true">IF(O911="","",O911-TODAY())</f>
        <v>442</v>
      </c>
      <c r="S911" s="29" t="str">
        <f aca="false">IF(C911="&lt;&lt; vazio &gt;&gt;","VAZIA",IF(AND(O911&lt;&gt;"",R911&lt;0),"VENCIDO",IF(AND(O911&lt;&gt;"",R911&lt;=Parametros!$B$10),"PRÓX. VENCIMENTO",IF(F911="Q","QUALIDADE",IF(F911="S","BLOQUEADO",IF(F911="R","RESTRITO/DEVOLUÇÃO",IF(OR(N911="QUAR",N911="QRES"),"QUARENTENA",IF(OR(B911="DESCARTE",B911="DEVOLUÇÃO"),"DESCARTE/DEVOLUÇÃO",IF(AND(D911="",K911&lt;&gt;""),"SEM LOTE",IF(AND(Q911&lt;&gt;"",Q911&gt;=Parametros!$B$11),"PARADO/SEM GIRO","OK"))))))))))</f>
        <v>PARADO/SEM GIRO</v>
      </c>
      <c r="T911" s="29" t="n">
        <f aca="false">IF(AND($S911="PARADO/SEM GIRO",$K911="KG",OR(Painel!$B$5="(Todos)",A911=Painel!$B$5)*OR(Painel!$E$5="(Todos)",P911=Painel!$E$5)),$J911+ROW()/10000000,"")</f>
        <v>1102.5000911</v>
      </c>
      <c r="U911" s="29" t="str">
        <f aca="false">IF(AND($S911="VENCIDO",$K911="KG",OR(Painel!$B$5="(Todos)",A911=Painel!$B$5)*OR(Painel!$E$5="(Todos)",P911=Painel!$E$5)),$J911+ROW()/10000000,"")</f>
        <v/>
      </c>
    </row>
    <row r="912" customFormat="false" ht="15" hidden="false" customHeight="false" outlineLevel="0" collapsed="false">
      <c r="A912" s="29" t="s">
        <v>53</v>
      </c>
      <c r="B912" s="29" t="s">
        <v>1618</v>
      </c>
      <c r="C912" s="29" t="s">
        <v>768</v>
      </c>
      <c r="D912" s="29" t="s">
        <v>1426</v>
      </c>
      <c r="E912" s="29" t="n">
        <v>1</v>
      </c>
      <c r="F912" s="29"/>
      <c r="G912" s="29" t="s">
        <v>1619</v>
      </c>
      <c r="H912" s="30" t="n">
        <v>800</v>
      </c>
      <c r="I912" s="31" t="n">
        <v>46261</v>
      </c>
      <c r="J912" s="30" t="n">
        <v>800</v>
      </c>
      <c r="K912" s="29" t="s">
        <v>120</v>
      </c>
      <c r="L912" s="29" t="s">
        <v>938</v>
      </c>
      <c r="M912" s="29"/>
      <c r="N912" s="29" t="s">
        <v>122</v>
      </c>
      <c r="O912" s="31" t="n">
        <v>46618</v>
      </c>
      <c r="P912" s="29" t="s">
        <v>123</v>
      </c>
      <c r="Q912" s="29" t="n">
        <f aca="false">IFERROR(VALUE(L912),"")</f>
        <v>24</v>
      </c>
      <c r="R912" s="29" t="n">
        <f aca="true">IF(O912="","",O912-TODAY())</f>
        <v>333</v>
      </c>
      <c r="S912" s="29" t="str">
        <f aca="false">IF(C912="&lt;&lt; vazio &gt;&gt;","VAZIA",IF(AND(O912&lt;&gt;"",R912&lt;0),"VENCIDO",IF(AND(O912&lt;&gt;"",R912&lt;=Parametros!$B$10),"PRÓX. VENCIMENTO",IF(F912="Q","QUALIDADE",IF(F912="S","BLOQUEADO",IF(F912="R","RESTRITO/DEVOLUÇÃO",IF(OR(N912="QUAR",N912="QRES"),"QUARENTENA",IF(OR(B912="DESCARTE",B912="DEVOLUÇÃO"),"DESCARTE/DEVOLUÇÃO",IF(AND(D912="",K912&lt;&gt;""),"SEM LOTE",IF(AND(Q912&lt;&gt;"",Q912&gt;=Parametros!$B$11),"PARADO/SEM GIRO","OK"))))))))))</f>
        <v>OK</v>
      </c>
      <c r="T912" s="29" t="str">
        <f aca="false">IF(AND($S912="PARADO/SEM GIRO",$K912="KG",OR(Painel!$B$5="(Todos)",A912=Painel!$B$5)*OR(Painel!$E$5="(Todos)",P912=Painel!$E$5)),$J912+ROW()/10000000,"")</f>
        <v/>
      </c>
      <c r="U912" s="29" t="str">
        <f aca="false">IF(AND($S912="VENCIDO",$K912="KG",OR(Painel!$B$5="(Todos)",A912=Painel!$B$5)*OR(Painel!$E$5="(Todos)",P912=Painel!$E$5)),$J912+ROW()/10000000,"")</f>
        <v/>
      </c>
    </row>
    <row r="913" customFormat="false" ht="15" hidden="false" customHeight="false" outlineLevel="0" collapsed="false">
      <c r="A913" s="29" t="s">
        <v>53</v>
      </c>
      <c r="B913" s="29" t="s">
        <v>1620</v>
      </c>
      <c r="C913" s="29" t="s">
        <v>250</v>
      </c>
      <c r="D913" s="29" t="s">
        <v>775</v>
      </c>
      <c r="E913" s="29" t="n">
        <v>1</v>
      </c>
      <c r="F913" s="29" t="s">
        <v>268</v>
      </c>
      <c r="G913" s="29" t="s">
        <v>1621</v>
      </c>
      <c r="H913" s="30" t="n">
        <v>1000</v>
      </c>
      <c r="I913" s="31" t="n">
        <v>46283</v>
      </c>
      <c r="J913" s="30" t="n">
        <v>1000</v>
      </c>
      <c r="K913" s="29" t="s">
        <v>120</v>
      </c>
      <c r="L913" s="29" t="s">
        <v>176</v>
      </c>
      <c r="M913" s="29"/>
      <c r="N913" s="29" t="s">
        <v>122</v>
      </c>
      <c r="O913" s="31" t="n">
        <v>46830</v>
      </c>
      <c r="P913" s="29" t="s">
        <v>123</v>
      </c>
      <c r="Q913" s="29" t="n">
        <f aca="false">IFERROR(VALUE(L913),"")</f>
        <v>2</v>
      </c>
      <c r="R913" s="29" t="n">
        <f aca="true">IF(O913="","",O913-TODAY())</f>
        <v>545</v>
      </c>
      <c r="S913" s="29" t="str">
        <f aca="false">IF(C913="&lt;&lt; vazio &gt;&gt;","VAZIA",IF(AND(O913&lt;&gt;"",R913&lt;0),"VENCIDO",IF(AND(O913&lt;&gt;"",R913&lt;=Parametros!$B$10),"PRÓX. VENCIMENTO",IF(F913="Q","QUALIDADE",IF(F913="S","BLOQUEADO",IF(F913="R","RESTRITO/DEVOLUÇÃO",IF(OR(N913="QUAR",N913="QRES"),"QUARENTENA",IF(OR(B913="DESCARTE",B913="DEVOLUÇÃO"),"DESCARTE/DEVOLUÇÃO",IF(AND(D913="",K913&lt;&gt;""),"SEM LOTE",IF(AND(Q913&lt;&gt;"",Q913&gt;=Parametros!$B$11),"PARADO/SEM GIRO","OK"))))))))))</f>
        <v>QUALIDADE</v>
      </c>
      <c r="T913" s="29" t="str">
        <f aca="false">IF(AND($S913="PARADO/SEM GIRO",$K913="KG",OR(Painel!$B$5="(Todos)",A913=Painel!$B$5)*OR(Painel!$E$5="(Todos)",P913=Painel!$E$5)),$J913+ROW()/10000000,"")</f>
        <v/>
      </c>
      <c r="U913" s="29" t="str">
        <f aca="false">IF(AND($S913="VENCIDO",$K913="KG",OR(Painel!$B$5="(Todos)",A913=Painel!$B$5)*OR(Painel!$E$5="(Todos)",P913=Painel!$E$5)),$J913+ROW()/10000000,"")</f>
        <v/>
      </c>
    </row>
    <row r="914" customFormat="false" ht="15" hidden="false" customHeight="false" outlineLevel="0" collapsed="false">
      <c r="A914" s="29" t="s">
        <v>53</v>
      </c>
      <c r="B914" s="29" t="s">
        <v>1622</v>
      </c>
      <c r="C914" s="29" t="s">
        <v>691</v>
      </c>
      <c r="D914" s="29" t="s">
        <v>1623</v>
      </c>
      <c r="E914" s="29" t="n">
        <v>1</v>
      </c>
      <c r="F914" s="29"/>
      <c r="G914" s="29" t="s">
        <v>1624</v>
      </c>
      <c r="H914" s="30" t="n">
        <v>450</v>
      </c>
      <c r="I914" s="31" t="n">
        <v>46258</v>
      </c>
      <c r="J914" s="30" t="n">
        <v>450</v>
      </c>
      <c r="K914" s="29" t="s">
        <v>120</v>
      </c>
      <c r="L914" s="29" t="s">
        <v>294</v>
      </c>
      <c r="M914" s="29"/>
      <c r="N914" s="29" t="s">
        <v>122</v>
      </c>
      <c r="O914" s="31" t="n">
        <v>46355</v>
      </c>
      <c r="P914" s="29" t="s">
        <v>123</v>
      </c>
      <c r="Q914" s="29" t="n">
        <f aca="false">IFERROR(VALUE(L914),"")</f>
        <v>27</v>
      </c>
      <c r="R914" s="29" t="n">
        <f aca="true">IF(O914="","",O914-TODAY())</f>
        <v>70</v>
      </c>
      <c r="S914" s="29" t="str">
        <f aca="false">IF(C914="&lt;&lt; vazio &gt;&gt;","VAZIA",IF(AND(O914&lt;&gt;"",R914&lt;0),"VENCIDO",IF(AND(O914&lt;&gt;"",R914&lt;=Parametros!$B$10),"PRÓX. VENCIMENTO",IF(F914="Q","QUALIDADE",IF(F914="S","BLOQUEADO",IF(F914="R","RESTRITO/DEVOLUÇÃO",IF(OR(N914="QUAR",N914="QRES"),"QUARENTENA",IF(OR(B914="DESCARTE",B914="DEVOLUÇÃO"),"DESCARTE/DEVOLUÇÃO",IF(AND(D914="",K914&lt;&gt;""),"SEM LOTE",IF(AND(Q914&lt;&gt;"",Q914&gt;=Parametros!$B$11),"PARADO/SEM GIRO","OK"))))))))))</f>
        <v>OK</v>
      </c>
      <c r="T914" s="29" t="str">
        <f aca="false">IF(AND($S914="PARADO/SEM GIRO",$K914="KG",OR(Painel!$B$5="(Todos)",A914=Painel!$B$5)*OR(Painel!$E$5="(Todos)",P914=Painel!$E$5)),$J914+ROW()/10000000,"")</f>
        <v/>
      </c>
      <c r="U914" s="29" t="str">
        <f aca="false">IF(AND($S914="VENCIDO",$K914="KG",OR(Painel!$B$5="(Todos)",A914=Painel!$B$5)*OR(Painel!$E$5="(Todos)",P914=Painel!$E$5)),$J914+ROW()/10000000,"")</f>
        <v/>
      </c>
    </row>
    <row r="915" customFormat="false" ht="15" hidden="false" customHeight="false" outlineLevel="0" collapsed="false">
      <c r="A915" s="29" t="s">
        <v>53</v>
      </c>
      <c r="B915" s="29" t="s">
        <v>1625</v>
      </c>
      <c r="C915" s="29" t="s">
        <v>308</v>
      </c>
      <c r="D915" s="29" t="s">
        <v>730</v>
      </c>
      <c r="E915" s="29" t="n">
        <v>1</v>
      </c>
      <c r="F915" s="29"/>
      <c r="G915" s="29" t="s">
        <v>1626</v>
      </c>
      <c r="H915" s="30" t="n">
        <v>315</v>
      </c>
      <c r="I915" s="31" t="n">
        <v>46276</v>
      </c>
      <c r="J915" s="30" t="n">
        <v>315</v>
      </c>
      <c r="K915" s="29" t="s">
        <v>120</v>
      </c>
      <c r="L915" s="29" t="s">
        <v>133</v>
      </c>
      <c r="M915" s="29"/>
      <c r="N915" s="29" t="s">
        <v>122</v>
      </c>
      <c r="O915" s="31" t="n">
        <v>46817</v>
      </c>
      <c r="P915" s="29" t="s">
        <v>123</v>
      </c>
      <c r="Q915" s="29" t="n">
        <f aca="false">IFERROR(VALUE(L915),"")</f>
        <v>9</v>
      </c>
      <c r="R915" s="29" t="n">
        <f aca="true">IF(O915="","",O915-TODAY())</f>
        <v>532</v>
      </c>
      <c r="S915" s="29" t="str">
        <f aca="false">IF(C915="&lt;&lt; vazio &gt;&gt;","VAZIA",IF(AND(O915&lt;&gt;"",R915&lt;0),"VENCIDO",IF(AND(O915&lt;&gt;"",R915&lt;=Parametros!$B$10),"PRÓX. VENCIMENTO",IF(F915="Q","QUALIDADE",IF(F915="S","BLOQUEADO",IF(F915="R","RESTRITO/DEVOLUÇÃO",IF(OR(N915="QUAR",N915="QRES"),"QUARENTENA",IF(OR(B915="DESCARTE",B915="DEVOLUÇÃO"),"DESCARTE/DEVOLUÇÃO",IF(AND(D915="",K915&lt;&gt;""),"SEM LOTE",IF(AND(Q915&lt;&gt;"",Q915&gt;=Parametros!$B$11),"PARADO/SEM GIRO","OK"))))))))))</f>
        <v>OK</v>
      </c>
      <c r="T915" s="29" t="str">
        <f aca="false">IF(AND($S915="PARADO/SEM GIRO",$K915="KG",OR(Painel!$B$5="(Todos)",A915=Painel!$B$5)*OR(Painel!$E$5="(Todos)",P915=Painel!$E$5)),$J915+ROW()/10000000,"")</f>
        <v/>
      </c>
      <c r="U915" s="29" t="str">
        <f aca="false">IF(AND($S915="VENCIDO",$K915="KG",OR(Painel!$B$5="(Todos)",A915=Painel!$B$5)*OR(Painel!$E$5="(Todos)",P915=Painel!$E$5)),$J915+ROW()/10000000,"")</f>
        <v/>
      </c>
    </row>
    <row r="916" customFormat="false" ht="15" hidden="false" customHeight="false" outlineLevel="0" collapsed="false">
      <c r="A916" s="29" t="s">
        <v>53</v>
      </c>
      <c r="B916" s="29" t="s">
        <v>1627</v>
      </c>
      <c r="C916" s="29" t="s">
        <v>662</v>
      </c>
      <c r="D916" s="29" t="s">
        <v>733</v>
      </c>
      <c r="E916" s="29" t="n">
        <v>1</v>
      </c>
      <c r="F916" s="29"/>
      <c r="G916" s="29" t="s">
        <v>1628</v>
      </c>
      <c r="H916" s="30" t="n">
        <v>1000</v>
      </c>
      <c r="I916" s="31" t="n">
        <v>46276</v>
      </c>
      <c r="J916" s="30" t="n">
        <v>1000</v>
      </c>
      <c r="K916" s="29" t="s">
        <v>120</v>
      </c>
      <c r="L916" s="29" t="s">
        <v>133</v>
      </c>
      <c r="M916" s="29"/>
      <c r="N916" s="29" t="s">
        <v>122</v>
      </c>
      <c r="O916" s="31" t="n">
        <v>46817</v>
      </c>
      <c r="P916" s="29" t="s">
        <v>123</v>
      </c>
      <c r="Q916" s="29" t="n">
        <f aca="false">IFERROR(VALUE(L916),"")</f>
        <v>9</v>
      </c>
      <c r="R916" s="29" t="n">
        <f aca="true">IF(O916="","",O916-TODAY())</f>
        <v>532</v>
      </c>
      <c r="S916" s="29" t="str">
        <f aca="false">IF(C916="&lt;&lt; vazio &gt;&gt;","VAZIA",IF(AND(O916&lt;&gt;"",R916&lt;0),"VENCIDO",IF(AND(O916&lt;&gt;"",R916&lt;=Parametros!$B$10),"PRÓX. VENCIMENTO",IF(F916="Q","QUALIDADE",IF(F916="S","BLOQUEADO",IF(F916="R","RESTRITO/DEVOLUÇÃO",IF(OR(N916="QUAR",N916="QRES"),"QUARENTENA",IF(OR(B916="DESCARTE",B916="DEVOLUÇÃO"),"DESCARTE/DEVOLUÇÃO",IF(AND(D916="",K916&lt;&gt;""),"SEM LOTE",IF(AND(Q916&lt;&gt;"",Q916&gt;=Parametros!$B$11),"PARADO/SEM GIRO","OK"))))))))))</f>
        <v>OK</v>
      </c>
      <c r="T916" s="29" t="str">
        <f aca="false">IF(AND($S916="PARADO/SEM GIRO",$K916="KG",OR(Painel!$B$5="(Todos)",A916=Painel!$B$5)*OR(Painel!$E$5="(Todos)",P916=Painel!$E$5)),$J916+ROW()/10000000,"")</f>
        <v/>
      </c>
      <c r="U916" s="29" t="str">
        <f aca="false">IF(AND($S916="VENCIDO",$K916="KG",OR(Painel!$B$5="(Todos)",A916=Painel!$B$5)*OR(Painel!$E$5="(Todos)",P916=Painel!$E$5)),$J916+ROW()/10000000,"")</f>
        <v/>
      </c>
    </row>
    <row r="917" customFormat="false" ht="15" hidden="false" customHeight="false" outlineLevel="0" collapsed="false">
      <c r="A917" s="29" t="s">
        <v>53</v>
      </c>
      <c r="B917" s="29" t="s">
        <v>1629</v>
      </c>
      <c r="C917" s="29" t="s">
        <v>662</v>
      </c>
      <c r="D917" s="29" t="s">
        <v>733</v>
      </c>
      <c r="E917" s="29" t="n">
        <v>1</v>
      </c>
      <c r="F917" s="29"/>
      <c r="G917" s="29" t="s">
        <v>1630</v>
      </c>
      <c r="H917" s="30" t="n">
        <v>1000</v>
      </c>
      <c r="I917" s="31" t="n">
        <v>46276</v>
      </c>
      <c r="J917" s="30" t="n">
        <v>1000</v>
      </c>
      <c r="K917" s="29" t="s">
        <v>120</v>
      </c>
      <c r="L917" s="29" t="s">
        <v>133</v>
      </c>
      <c r="M917" s="29"/>
      <c r="N917" s="29" t="s">
        <v>122</v>
      </c>
      <c r="O917" s="31" t="n">
        <v>46817</v>
      </c>
      <c r="P917" s="29" t="s">
        <v>123</v>
      </c>
      <c r="Q917" s="29" t="n">
        <f aca="false">IFERROR(VALUE(L917),"")</f>
        <v>9</v>
      </c>
      <c r="R917" s="29" t="n">
        <f aca="true">IF(O917="","",O917-TODAY())</f>
        <v>532</v>
      </c>
      <c r="S917" s="29" t="str">
        <f aca="false">IF(C917="&lt;&lt; vazio &gt;&gt;","VAZIA",IF(AND(O917&lt;&gt;"",R917&lt;0),"VENCIDO",IF(AND(O917&lt;&gt;"",R917&lt;=Parametros!$B$10),"PRÓX. VENCIMENTO",IF(F917="Q","QUALIDADE",IF(F917="S","BLOQUEADO",IF(F917="R","RESTRITO/DEVOLUÇÃO",IF(OR(N917="QUAR",N917="QRES"),"QUARENTENA",IF(OR(B917="DESCARTE",B917="DEVOLUÇÃO"),"DESCARTE/DEVOLUÇÃO",IF(AND(D917="",K917&lt;&gt;""),"SEM LOTE",IF(AND(Q917&lt;&gt;"",Q917&gt;=Parametros!$B$11),"PARADO/SEM GIRO","OK"))))))))))</f>
        <v>OK</v>
      </c>
      <c r="T917" s="29" t="str">
        <f aca="false">IF(AND($S917="PARADO/SEM GIRO",$K917="KG",OR(Painel!$B$5="(Todos)",A917=Painel!$B$5)*OR(Painel!$E$5="(Todos)",P917=Painel!$E$5)),$J917+ROW()/10000000,"")</f>
        <v/>
      </c>
      <c r="U917" s="29" t="str">
        <f aca="false">IF(AND($S917="VENCIDO",$K917="KG",OR(Painel!$B$5="(Todos)",A917=Painel!$B$5)*OR(Painel!$E$5="(Todos)",P917=Painel!$E$5)),$J917+ROW()/10000000,"")</f>
        <v/>
      </c>
    </row>
    <row r="918" customFormat="false" ht="15" hidden="false" customHeight="false" outlineLevel="0" collapsed="false">
      <c r="A918" s="29" t="s">
        <v>53</v>
      </c>
      <c r="B918" s="29" t="s">
        <v>1631</v>
      </c>
      <c r="C918" s="29" t="s">
        <v>250</v>
      </c>
      <c r="D918" s="29" t="s">
        <v>719</v>
      </c>
      <c r="E918" s="29" t="n">
        <v>1</v>
      </c>
      <c r="F918" s="29"/>
      <c r="G918" s="29" t="s">
        <v>1632</v>
      </c>
      <c r="H918" s="30" t="n">
        <v>1000</v>
      </c>
      <c r="I918" s="31" t="n">
        <v>46280</v>
      </c>
      <c r="J918" s="30" t="n">
        <v>1000</v>
      </c>
      <c r="K918" s="29" t="s">
        <v>120</v>
      </c>
      <c r="L918" s="29" t="s">
        <v>144</v>
      </c>
      <c r="M918" s="29"/>
      <c r="N918" s="29" t="s">
        <v>122</v>
      </c>
      <c r="O918" s="31" t="n">
        <v>46817</v>
      </c>
      <c r="P918" s="29" t="s">
        <v>123</v>
      </c>
      <c r="Q918" s="29" t="n">
        <f aca="false">IFERROR(VALUE(L918),"")</f>
        <v>5</v>
      </c>
      <c r="R918" s="29" t="n">
        <f aca="true">IF(O918="","",O918-TODAY())</f>
        <v>532</v>
      </c>
      <c r="S918" s="29" t="str">
        <f aca="false">IF(C918="&lt;&lt; vazio &gt;&gt;","VAZIA",IF(AND(O918&lt;&gt;"",R918&lt;0),"VENCIDO",IF(AND(O918&lt;&gt;"",R918&lt;=Parametros!$B$10),"PRÓX. VENCIMENTO",IF(F918="Q","QUALIDADE",IF(F918="S","BLOQUEADO",IF(F918="R","RESTRITO/DEVOLUÇÃO",IF(OR(N918="QUAR",N918="QRES"),"QUARENTENA",IF(OR(B918="DESCARTE",B918="DEVOLUÇÃO"),"DESCARTE/DEVOLUÇÃO",IF(AND(D918="",K918&lt;&gt;""),"SEM LOTE",IF(AND(Q918&lt;&gt;"",Q918&gt;=Parametros!$B$11),"PARADO/SEM GIRO","OK"))))))))))</f>
        <v>OK</v>
      </c>
      <c r="T918" s="29" t="str">
        <f aca="false">IF(AND($S918="PARADO/SEM GIRO",$K918="KG",OR(Painel!$B$5="(Todos)",A918=Painel!$B$5)*OR(Painel!$E$5="(Todos)",P918=Painel!$E$5)),$J918+ROW()/10000000,"")</f>
        <v/>
      </c>
      <c r="U918" s="29" t="str">
        <f aca="false">IF(AND($S918="VENCIDO",$K918="KG",OR(Painel!$B$5="(Todos)",A918=Painel!$B$5)*OR(Painel!$E$5="(Todos)",P918=Painel!$E$5)),$J918+ROW()/10000000,"")</f>
        <v/>
      </c>
    </row>
    <row r="919" customFormat="false" ht="15" hidden="false" customHeight="false" outlineLevel="0" collapsed="false">
      <c r="A919" s="29" t="s">
        <v>53</v>
      </c>
      <c r="B919" s="29" t="s">
        <v>1633</v>
      </c>
      <c r="C919" s="29" t="s">
        <v>386</v>
      </c>
      <c r="D919" s="29" t="s">
        <v>1634</v>
      </c>
      <c r="E919" s="29" t="n">
        <v>1</v>
      </c>
      <c r="F919" s="29"/>
      <c r="G919" s="29" t="s">
        <v>1635</v>
      </c>
      <c r="H919" s="30" t="n">
        <v>1100</v>
      </c>
      <c r="I919" s="31" t="n">
        <v>46233</v>
      </c>
      <c r="J919" s="30" t="n">
        <v>1100</v>
      </c>
      <c r="K919" s="29" t="s">
        <v>120</v>
      </c>
      <c r="L919" s="29" t="s">
        <v>1636</v>
      </c>
      <c r="M919" s="29"/>
      <c r="N919" s="29" t="s">
        <v>122</v>
      </c>
      <c r="O919" s="31" t="n">
        <v>46771</v>
      </c>
      <c r="P919" s="29" t="s">
        <v>123</v>
      </c>
      <c r="Q919" s="29" t="n">
        <f aca="false">IFERROR(VALUE(L919),"")</f>
        <v>52</v>
      </c>
      <c r="R919" s="29" t="n">
        <f aca="true">IF(O919="","",O919-TODAY())</f>
        <v>486</v>
      </c>
      <c r="S919" s="29" t="str">
        <f aca="false">IF(C919="&lt;&lt; vazio &gt;&gt;","VAZIA",IF(AND(O919&lt;&gt;"",R919&lt;0),"VENCIDO",IF(AND(O919&lt;&gt;"",R919&lt;=Parametros!$B$10),"PRÓX. VENCIMENTO",IF(F919="Q","QUALIDADE",IF(F919="S","BLOQUEADO",IF(F919="R","RESTRITO/DEVOLUÇÃO",IF(OR(N919="QUAR",N919="QRES"),"QUARENTENA",IF(OR(B919="DESCARTE",B919="DEVOLUÇÃO"),"DESCARTE/DEVOLUÇÃO",IF(AND(D919="",K919&lt;&gt;""),"SEM LOTE",IF(AND(Q919&lt;&gt;"",Q919&gt;=Parametros!$B$11),"PARADO/SEM GIRO","OK"))))))))))</f>
        <v>OK</v>
      </c>
      <c r="T919" s="29" t="str">
        <f aca="false">IF(AND($S919="PARADO/SEM GIRO",$K919="KG",OR(Painel!$B$5="(Todos)",A919=Painel!$B$5)*OR(Painel!$E$5="(Todos)",P919=Painel!$E$5)),$J919+ROW()/10000000,"")</f>
        <v/>
      </c>
      <c r="U919" s="29" t="str">
        <f aca="false">IF(AND($S919="VENCIDO",$K919="KG",OR(Painel!$B$5="(Todos)",A919=Painel!$B$5)*OR(Painel!$E$5="(Todos)",P919=Painel!$E$5)),$J919+ROW()/10000000,"")</f>
        <v/>
      </c>
    </row>
    <row r="920" customFormat="false" ht="15" hidden="false" customHeight="false" outlineLevel="0" collapsed="false">
      <c r="A920" s="29" t="s">
        <v>53</v>
      </c>
      <c r="B920" s="29" t="s">
        <v>1637</v>
      </c>
      <c r="C920" s="29" t="s">
        <v>167</v>
      </c>
      <c r="D920" s="29" t="s">
        <v>765</v>
      </c>
      <c r="E920" s="29" t="n">
        <v>1</v>
      </c>
      <c r="F920" s="29" t="s">
        <v>268</v>
      </c>
      <c r="G920" s="29" t="s">
        <v>1638</v>
      </c>
      <c r="H920" s="30" t="n">
        <v>590.4</v>
      </c>
      <c r="I920" s="31" t="n">
        <v>46283</v>
      </c>
      <c r="J920" s="30" t="n">
        <v>590.4</v>
      </c>
      <c r="K920" s="29" t="s">
        <v>120</v>
      </c>
      <c r="L920" s="29" t="s">
        <v>176</v>
      </c>
      <c r="M920" s="29"/>
      <c r="N920" s="29" t="s">
        <v>122</v>
      </c>
      <c r="O920" s="31" t="n">
        <v>46830</v>
      </c>
      <c r="P920" s="29" t="s">
        <v>123</v>
      </c>
      <c r="Q920" s="29" t="n">
        <f aca="false">IFERROR(VALUE(L920),"")</f>
        <v>2</v>
      </c>
      <c r="R920" s="29" t="n">
        <f aca="true">IF(O920="","",O920-TODAY())</f>
        <v>545</v>
      </c>
      <c r="S920" s="29" t="str">
        <f aca="false">IF(C920="&lt;&lt; vazio &gt;&gt;","VAZIA",IF(AND(O920&lt;&gt;"",R920&lt;0),"VENCIDO",IF(AND(O920&lt;&gt;"",R920&lt;=Parametros!$B$10),"PRÓX. VENCIMENTO",IF(F920="Q","QUALIDADE",IF(F920="S","BLOQUEADO",IF(F920="R","RESTRITO/DEVOLUÇÃO",IF(OR(N920="QUAR",N920="QRES"),"QUARENTENA",IF(OR(B920="DESCARTE",B920="DEVOLUÇÃO"),"DESCARTE/DEVOLUÇÃO",IF(AND(D920="",K920&lt;&gt;""),"SEM LOTE",IF(AND(Q920&lt;&gt;"",Q920&gt;=Parametros!$B$11),"PARADO/SEM GIRO","OK"))))))))))</f>
        <v>QUALIDADE</v>
      </c>
      <c r="T920" s="29" t="str">
        <f aca="false">IF(AND($S920="PARADO/SEM GIRO",$K920="KG",OR(Painel!$B$5="(Todos)",A920=Painel!$B$5)*OR(Painel!$E$5="(Todos)",P920=Painel!$E$5)),$J920+ROW()/10000000,"")</f>
        <v/>
      </c>
      <c r="U920" s="29" t="str">
        <f aca="false">IF(AND($S920="VENCIDO",$K920="KG",OR(Painel!$B$5="(Todos)",A920=Painel!$B$5)*OR(Painel!$E$5="(Todos)",P920=Painel!$E$5)),$J920+ROW()/10000000,"")</f>
        <v/>
      </c>
    </row>
    <row r="921" customFormat="false" ht="15" hidden="false" customHeight="false" outlineLevel="0" collapsed="false">
      <c r="A921" s="29" t="s">
        <v>53</v>
      </c>
      <c r="B921" s="29" t="s">
        <v>1639</v>
      </c>
      <c r="C921" s="29" t="s">
        <v>222</v>
      </c>
      <c r="D921" s="29" t="s">
        <v>815</v>
      </c>
      <c r="E921" s="29" t="n">
        <v>1</v>
      </c>
      <c r="F921" s="29"/>
      <c r="G921" s="29" t="s">
        <v>1640</v>
      </c>
      <c r="H921" s="30" t="n">
        <v>1000</v>
      </c>
      <c r="I921" s="31" t="n">
        <v>46283</v>
      </c>
      <c r="J921" s="30" t="n">
        <v>1000</v>
      </c>
      <c r="K921" s="29" t="s">
        <v>120</v>
      </c>
      <c r="L921" s="29" t="s">
        <v>176</v>
      </c>
      <c r="M921" s="29"/>
      <c r="N921" s="29" t="s">
        <v>122</v>
      </c>
      <c r="O921" s="31" t="n">
        <v>46825</v>
      </c>
      <c r="P921" s="29" t="s">
        <v>123</v>
      </c>
      <c r="Q921" s="29" t="n">
        <f aca="false">IFERROR(VALUE(L921),"")</f>
        <v>2</v>
      </c>
      <c r="R921" s="29" t="n">
        <f aca="true">IF(O921="","",O921-TODAY())</f>
        <v>540</v>
      </c>
      <c r="S921" s="29" t="str">
        <f aca="false">IF(C921="&lt;&lt; vazio &gt;&gt;","VAZIA",IF(AND(O921&lt;&gt;"",R921&lt;0),"VENCIDO",IF(AND(O921&lt;&gt;"",R921&lt;=Parametros!$B$10),"PRÓX. VENCIMENTO",IF(F921="Q","QUALIDADE",IF(F921="S","BLOQUEADO",IF(F921="R","RESTRITO/DEVOLUÇÃO",IF(OR(N921="QUAR",N921="QRES"),"QUARENTENA",IF(OR(B921="DESCARTE",B921="DEVOLUÇÃO"),"DESCARTE/DEVOLUÇÃO",IF(AND(D921="",K921&lt;&gt;""),"SEM LOTE",IF(AND(Q921&lt;&gt;"",Q921&gt;=Parametros!$B$11),"PARADO/SEM GIRO","OK"))))))))))</f>
        <v>OK</v>
      </c>
      <c r="T921" s="29" t="str">
        <f aca="false">IF(AND($S921="PARADO/SEM GIRO",$K921="KG",OR(Painel!$B$5="(Todos)",A921=Painel!$B$5)*OR(Painel!$E$5="(Todos)",P921=Painel!$E$5)),$J921+ROW()/10000000,"")</f>
        <v/>
      </c>
      <c r="U921" s="29" t="str">
        <f aca="false">IF(AND($S921="VENCIDO",$K921="KG",OR(Painel!$B$5="(Todos)",A921=Painel!$B$5)*OR(Painel!$E$5="(Todos)",P921=Painel!$E$5)),$J921+ROW()/10000000,"")</f>
        <v/>
      </c>
    </row>
    <row r="922" customFormat="false" ht="15" hidden="false" customHeight="false" outlineLevel="0" collapsed="false">
      <c r="A922" s="29" t="s">
        <v>53</v>
      </c>
      <c r="B922" s="29" t="s">
        <v>1641</v>
      </c>
      <c r="C922" s="29" t="s">
        <v>876</v>
      </c>
      <c r="D922" s="29" t="s">
        <v>877</v>
      </c>
      <c r="E922" s="29" t="n">
        <v>1</v>
      </c>
      <c r="F922" s="29"/>
      <c r="G922" s="29" t="s">
        <v>1642</v>
      </c>
      <c r="H922" s="30" t="n">
        <v>720</v>
      </c>
      <c r="I922" s="31" t="n">
        <v>46279</v>
      </c>
      <c r="J922" s="30" t="n">
        <v>720</v>
      </c>
      <c r="K922" s="29" t="s">
        <v>120</v>
      </c>
      <c r="L922" s="29" t="s">
        <v>350</v>
      </c>
      <c r="M922" s="29"/>
      <c r="N922" s="29" t="s">
        <v>122</v>
      </c>
      <c r="O922" s="31" t="n">
        <v>46821</v>
      </c>
      <c r="P922" s="29" t="s">
        <v>123</v>
      </c>
      <c r="Q922" s="29" t="n">
        <f aca="false">IFERROR(VALUE(L922),"")</f>
        <v>6</v>
      </c>
      <c r="R922" s="29" t="n">
        <f aca="true">IF(O922="","",O922-TODAY())</f>
        <v>536</v>
      </c>
      <c r="S922" s="29" t="str">
        <f aca="false">IF(C922="&lt;&lt; vazio &gt;&gt;","VAZIA",IF(AND(O922&lt;&gt;"",R922&lt;0),"VENCIDO",IF(AND(O922&lt;&gt;"",R922&lt;=Parametros!$B$10),"PRÓX. VENCIMENTO",IF(F922="Q","QUALIDADE",IF(F922="S","BLOQUEADO",IF(F922="R","RESTRITO/DEVOLUÇÃO",IF(OR(N922="QUAR",N922="QRES"),"QUARENTENA",IF(OR(B922="DESCARTE",B922="DEVOLUÇÃO"),"DESCARTE/DEVOLUÇÃO",IF(AND(D922="",K922&lt;&gt;""),"SEM LOTE",IF(AND(Q922&lt;&gt;"",Q922&gt;=Parametros!$B$11),"PARADO/SEM GIRO","OK"))))))))))</f>
        <v>OK</v>
      </c>
      <c r="T922" s="29" t="str">
        <f aca="false">IF(AND($S922="PARADO/SEM GIRO",$K922="KG",OR(Painel!$B$5="(Todos)",A922=Painel!$B$5)*OR(Painel!$E$5="(Todos)",P922=Painel!$E$5)),$J922+ROW()/10000000,"")</f>
        <v/>
      </c>
      <c r="U922" s="29" t="str">
        <f aca="false">IF(AND($S922="VENCIDO",$K922="KG",OR(Painel!$B$5="(Todos)",A922=Painel!$B$5)*OR(Painel!$E$5="(Todos)",P922=Painel!$E$5)),$J922+ROW()/10000000,"")</f>
        <v/>
      </c>
    </row>
    <row r="923" customFormat="false" ht="15" hidden="false" customHeight="false" outlineLevel="0" collapsed="false">
      <c r="A923" s="29" t="s">
        <v>53</v>
      </c>
      <c r="B923" s="29" t="s">
        <v>1643</v>
      </c>
      <c r="C923" s="29" t="s">
        <v>250</v>
      </c>
      <c r="D923" s="29" t="s">
        <v>719</v>
      </c>
      <c r="E923" s="29" t="n">
        <v>1</v>
      </c>
      <c r="F923" s="29"/>
      <c r="G923" s="29" t="s">
        <v>1644</v>
      </c>
      <c r="H923" s="30" t="n">
        <v>1000</v>
      </c>
      <c r="I923" s="31" t="n">
        <v>46280</v>
      </c>
      <c r="J923" s="30" t="n">
        <v>1000</v>
      </c>
      <c r="K923" s="29" t="s">
        <v>120</v>
      </c>
      <c r="L923" s="29" t="s">
        <v>144</v>
      </c>
      <c r="M923" s="29"/>
      <c r="N923" s="29" t="s">
        <v>122</v>
      </c>
      <c r="O923" s="31" t="n">
        <v>46817</v>
      </c>
      <c r="P923" s="29" t="s">
        <v>123</v>
      </c>
      <c r="Q923" s="29" t="n">
        <f aca="false">IFERROR(VALUE(L923),"")</f>
        <v>5</v>
      </c>
      <c r="R923" s="29" t="n">
        <f aca="true">IF(O923="","",O923-TODAY())</f>
        <v>532</v>
      </c>
      <c r="S923" s="29" t="str">
        <f aca="false">IF(C923="&lt;&lt; vazio &gt;&gt;","VAZIA",IF(AND(O923&lt;&gt;"",R923&lt;0),"VENCIDO",IF(AND(O923&lt;&gt;"",R923&lt;=Parametros!$B$10),"PRÓX. VENCIMENTO",IF(F923="Q","QUALIDADE",IF(F923="S","BLOQUEADO",IF(F923="R","RESTRITO/DEVOLUÇÃO",IF(OR(N923="QUAR",N923="QRES"),"QUARENTENA",IF(OR(B923="DESCARTE",B923="DEVOLUÇÃO"),"DESCARTE/DEVOLUÇÃO",IF(AND(D923="",K923&lt;&gt;""),"SEM LOTE",IF(AND(Q923&lt;&gt;"",Q923&gt;=Parametros!$B$11),"PARADO/SEM GIRO","OK"))))))))))</f>
        <v>OK</v>
      </c>
      <c r="T923" s="29" t="str">
        <f aca="false">IF(AND($S923="PARADO/SEM GIRO",$K923="KG",OR(Painel!$B$5="(Todos)",A923=Painel!$B$5)*OR(Painel!$E$5="(Todos)",P923=Painel!$E$5)),$J923+ROW()/10000000,"")</f>
        <v/>
      </c>
      <c r="U923" s="29" t="str">
        <f aca="false">IF(AND($S923="VENCIDO",$K923="KG",OR(Painel!$B$5="(Todos)",A923=Painel!$B$5)*OR(Painel!$E$5="(Todos)",P923=Painel!$E$5)),$J923+ROW()/10000000,"")</f>
        <v/>
      </c>
    </row>
    <row r="924" customFormat="false" ht="15" hidden="false" customHeight="false" outlineLevel="0" collapsed="false">
      <c r="A924" s="29" t="s">
        <v>53</v>
      </c>
      <c r="B924" s="29" t="s">
        <v>1645</v>
      </c>
      <c r="C924" s="29" t="s">
        <v>222</v>
      </c>
      <c r="D924" s="29" t="s">
        <v>815</v>
      </c>
      <c r="E924" s="29" t="n">
        <v>1</v>
      </c>
      <c r="F924" s="29"/>
      <c r="G924" s="29" t="s">
        <v>1646</v>
      </c>
      <c r="H924" s="30" t="n">
        <v>1000</v>
      </c>
      <c r="I924" s="31" t="n">
        <v>46283</v>
      </c>
      <c r="J924" s="30" t="n">
        <v>1000</v>
      </c>
      <c r="K924" s="29" t="s">
        <v>120</v>
      </c>
      <c r="L924" s="29" t="s">
        <v>176</v>
      </c>
      <c r="M924" s="29"/>
      <c r="N924" s="29" t="s">
        <v>122</v>
      </c>
      <c r="O924" s="31" t="n">
        <v>46825</v>
      </c>
      <c r="P924" s="29" t="s">
        <v>123</v>
      </c>
      <c r="Q924" s="29" t="n">
        <f aca="false">IFERROR(VALUE(L924),"")</f>
        <v>2</v>
      </c>
      <c r="R924" s="29" t="n">
        <f aca="true">IF(O924="","",O924-TODAY())</f>
        <v>540</v>
      </c>
      <c r="S924" s="29" t="str">
        <f aca="false">IF(C924="&lt;&lt; vazio &gt;&gt;","VAZIA",IF(AND(O924&lt;&gt;"",R924&lt;0),"VENCIDO",IF(AND(O924&lt;&gt;"",R924&lt;=Parametros!$B$10),"PRÓX. VENCIMENTO",IF(F924="Q","QUALIDADE",IF(F924="S","BLOQUEADO",IF(F924="R","RESTRITO/DEVOLUÇÃO",IF(OR(N924="QUAR",N924="QRES"),"QUARENTENA",IF(OR(B924="DESCARTE",B924="DEVOLUÇÃO"),"DESCARTE/DEVOLUÇÃO",IF(AND(D924="",K924&lt;&gt;""),"SEM LOTE",IF(AND(Q924&lt;&gt;"",Q924&gt;=Parametros!$B$11),"PARADO/SEM GIRO","OK"))))))))))</f>
        <v>OK</v>
      </c>
      <c r="T924" s="29" t="str">
        <f aca="false">IF(AND($S924="PARADO/SEM GIRO",$K924="KG",OR(Painel!$B$5="(Todos)",A924=Painel!$B$5)*OR(Painel!$E$5="(Todos)",P924=Painel!$E$5)),$J924+ROW()/10000000,"")</f>
        <v/>
      </c>
      <c r="U924" s="29" t="str">
        <f aca="false">IF(AND($S924="VENCIDO",$K924="KG",OR(Painel!$B$5="(Todos)",A924=Painel!$B$5)*OR(Painel!$E$5="(Todos)",P924=Painel!$E$5)),$J924+ROW()/10000000,"")</f>
        <v/>
      </c>
    </row>
    <row r="925" customFormat="false" ht="15" hidden="false" customHeight="false" outlineLevel="0" collapsed="false">
      <c r="A925" s="29" t="s">
        <v>53</v>
      </c>
      <c r="B925" s="29" t="s">
        <v>1647</v>
      </c>
      <c r="C925" s="29" t="s">
        <v>322</v>
      </c>
      <c r="D925" s="29" t="s">
        <v>491</v>
      </c>
      <c r="E925" s="29" t="n">
        <v>1</v>
      </c>
      <c r="F925" s="29"/>
      <c r="G925" s="29" t="s">
        <v>1648</v>
      </c>
      <c r="H925" s="30" t="n">
        <v>999.9</v>
      </c>
      <c r="I925" s="31" t="n">
        <v>46274</v>
      </c>
      <c r="J925" s="30" t="n">
        <v>999.9</v>
      </c>
      <c r="K925" s="29" t="s">
        <v>120</v>
      </c>
      <c r="L925" s="29" t="s">
        <v>138</v>
      </c>
      <c r="M925" s="29"/>
      <c r="N925" s="29" t="s">
        <v>122</v>
      </c>
      <c r="O925" s="31" t="n">
        <v>46635</v>
      </c>
      <c r="P925" s="29" t="s">
        <v>123</v>
      </c>
      <c r="Q925" s="29" t="n">
        <f aca="false">IFERROR(VALUE(L925),"")</f>
        <v>11</v>
      </c>
      <c r="R925" s="29" t="n">
        <f aca="true">IF(O925="","",O925-TODAY())</f>
        <v>350</v>
      </c>
      <c r="S925" s="29" t="str">
        <f aca="false">IF(C925="&lt;&lt; vazio &gt;&gt;","VAZIA",IF(AND(O925&lt;&gt;"",R925&lt;0),"VENCIDO",IF(AND(O925&lt;&gt;"",R925&lt;=Parametros!$B$10),"PRÓX. VENCIMENTO",IF(F925="Q","QUALIDADE",IF(F925="S","BLOQUEADO",IF(F925="R","RESTRITO/DEVOLUÇÃO",IF(OR(N925="QUAR",N925="QRES"),"QUARENTENA",IF(OR(B925="DESCARTE",B925="DEVOLUÇÃO"),"DESCARTE/DEVOLUÇÃO",IF(AND(D925="",K925&lt;&gt;""),"SEM LOTE",IF(AND(Q925&lt;&gt;"",Q925&gt;=Parametros!$B$11),"PARADO/SEM GIRO","OK"))))))))))</f>
        <v>OK</v>
      </c>
      <c r="T925" s="29" t="str">
        <f aca="false">IF(AND($S925="PARADO/SEM GIRO",$K925="KG",OR(Painel!$B$5="(Todos)",A925=Painel!$B$5)*OR(Painel!$E$5="(Todos)",P925=Painel!$E$5)),$J925+ROW()/10000000,"")</f>
        <v/>
      </c>
      <c r="U925" s="29" t="str">
        <f aca="false">IF(AND($S925="VENCIDO",$K925="KG",OR(Painel!$B$5="(Todos)",A925=Painel!$B$5)*OR(Painel!$E$5="(Todos)",P925=Painel!$E$5)),$J925+ROW()/10000000,"")</f>
        <v/>
      </c>
    </row>
    <row r="926" customFormat="false" ht="15" hidden="false" customHeight="false" outlineLevel="0" collapsed="false">
      <c r="A926" s="29" t="s">
        <v>53</v>
      </c>
      <c r="B926" s="29" t="s">
        <v>1649</v>
      </c>
      <c r="C926" s="29" t="s">
        <v>308</v>
      </c>
      <c r="D926" s="29" t="s">
        <v>502</v>
      </c>
      <c r="E926" s="29" t="n">
        <v>1</v>
      </c>
      <c r="F926" s="29"/>
      <c r="G926" s="29" t="s">
        <v>1650</v>
      </c>
      <c r="H926" s="30" t="n">
        <v>315</v>
      </c>
      <c r="I926" s="31" t="n">
        <v>46276</v>
      </c>
      <c r="J926" s="30" t="n">
        <v>315</v>
      </c>
      <c r="K926" s="29" t="s">
        <v>120</v>
      </c>
      <c r="L926" s="29" t="s">
        <v>133</v>
      </c>
      <c r="M926" s="29"/>
      <c r="N926" s="29" t="s">
        <v>122</v>
      </c>
      <c r="O926" s="31" t="n">
        <v>46816</v>
      </c>
      <c r="P926" s="29" t="s">
        <v>123</v>
      </c>
      <c r="Q926" s="29" t="n">
        <f aca="false">IFERROR(VALUE(L926),"")</f>
        <v>9</v>
      </c>
      <c r="R926" s="29" t="n">
        <f aca="true">IF(O926="","",O926-TODAY())</f>
        <v>531</v>
      </c>
      <c r="S926" s="29" t="str">
        <f aca="false">IF(C926="&lt;&lt; vazio &gt;&gt;","VAZIA",IF(AND(O926&lt;&gt;"",R926&lt;0),"VENCIDO",IF(AND(O926&lt;&gt;"",R926&lt;=Parametros!$B$10),"PRÓX. VENCIMENTO",IF(F926="Q","QUALIDADE",IF(F926="S","BLOQUEADO",IF(F926="R","RESTRITO/DEVOLUÇÃO",IF(OR(N926="QUAR",N926="QRES"),"QUARENTENA",IF(OR(B926="DESCARTE",B926="DEVOLUÇÃO"),"DESCARTE/DEVOLUÇÃO",IF(AND(D926="",K926&lt;&gt;""),"SEM LOTE",IF(AND(Q926&lt;&gt;"",Q926&gt;=Parametros!$B$11),"PARADO/SEM GIRO","OK"))))))))))</f>
        <v>OK</v>
      </c>
      <c r="T926" s="29" t="str">
        <f aca="false">IF(AND($S926="PARADO/SEM GIRO",$K926="KG",OR(Painel!$B$5="(Todos)",A926=Painel!$B$5)*OR(Painel!$E$5="(Todos)",P926=Painel!$E$5)),$J926+ROW()/10000000,"")</f>
        <v/>
      </c>
      <c r="U926" s="29" t="str">
        <f aca="false">IF(AND($S926="VENCIDO",$K926="KG",OR(Painel!$B$5="(Todos)",A926=Painel!$B$5)*OR(Painel!$E$5="(Todos)",P926=Painel!$E$5)),$J926+ROW()/10000000,"")</f>
        <v/>
      </c>
    </row>
    <row r="927" customFormat="false" ht="15" hidden="false" customHeight="false" outlineLevel="0" collapsed="false">
      <c r="A927" s="29" t="s">
        <v>53</v>
      </c>
      <c r="B927" s="29" t="s">
        <v>1651</v>
      </c>
      <c r="C927" s="29" t="s">
        <v>381</v>
      </c>
      <c r="D927" s="29" t="s">
        <v>529</v>
      </c>
      <c r="E927" s="29" t="n">
        <v>1</v>
      </c>
      <c r="F927" s="29"/>
      <c r="G927" s="29" t="s">
        <v>1652</v>
      </c>
      <c r="H927" s="30" t="n">
        <v>576</v>
      </c>
      <c r="I927" s="31" t="n">
        <v>46244</v>
      </c>
      <c r="J927" s="30" t="n">
        <v>576</v>
      </c>
      <c r="K927" s="29" t="s">
        <v>120</v>
      </c>
      <c r="L927" s="29" t="s">
        <v>182</v>
      </c>
      <c r="M927" s="29"/>
      <c r="N927" s="29" t="s">
        <v>122</v>
      </c>
      <c r="O927" s="31" t="n">
        <v>46814</v>
      </c>
      <c r="P927" s="29" t="s">
        <v>123</v>
      </c>
      <c r="Q927" s="29" t="n">
        <f aca="false">IFERROR(VALUE(L927),"")</f>
        <v>41</v>
      </c>
      <c r="R927" s="29" t="n">
        <f aca="true">IF(O927="","",O927-TODAY())</f>
        <v>529</v>
      </c>
      <c r="S927" s="29" t="str">
        <f aca="false">IF(C927="&lt;&lt; vazio &gt;&gt;","VAZIA",IF(AND(O927&lt;&gt;"",R927&lt;0),"VENCIDO",IF(AND(O927&lt;&gt;"",R927&lt;=Parametros!$B$10),"PRÓX. VENCIMENTO",IF(F927="Q","QUALIDADE",IF(F927="S","BLOQUEADO",IF(F927="R","RESTRITO/DEVOLUÇÃO",IF(OR(N927="QUAR",N927="QRES"),"QUARENTENA",IF(OR(B927="DESCARTE",B927="DEVOLUÇÃO"),"DESCARTE/DEVOLUÇÃO",IF(AND(D927="",K927&lt;&gt;""),"SEM LOTE",IF(AND(Q927&lt;&gt;"",Q927&gt;=Parametros!$B$11),"PARADO/SEM GIRO","OK"))))))))))</f>
        <v>OK</v>
      </c>
      <c r="T927" s="29" t="str">
        <f aca="false">IF(AND($S927="PARADO/SEM GIRO",$K927="KG",OR(Painel!$B$5="(Todos)",A927=Painel!$B$5)*OR(Painel!$E$5="(Todos)",P927=Painel!$E$5)),$J927+ROW()/10000000,"")</f>
        <v/>
      </c>
      <c r="U927" s="29" t="str">
        <f aca="false">IF(AND($S927="VENCIDO",$K927="KG",OR(Painel!$B$5="(Todos)",A927=Painel!$B$5)*OR(Painel!$E$5="(Todos)",P927=Painel!$E$5)),$J927+ROW()/10000000,"")</f>
        <v/>
      </c>
    </row>
    <row r="928" customFormat="false" ht="15" hidden="false" customHeight="false" outlineLevel="0" collapsed="false">
      <c r="A928" s="29" t="s">
        <v>53</v>
      </c>
      <c r="B928" s="29" t="s">
        <v>1653</v>
      </c>
      <c r="C928" s="29" t="s">
        <v>691</v>
      </c>
      <c r="D928" s="29" t="s">
        <v>1654</v>
      </c>
      <c r="E928" s="29" t="n">
        <v>1</v>
      </c>
      <c r="F928" s="29"/>
      <c r="G928" s="29" t="s">
        <v>1655</v>
      </c>
      <c r="H928" s="30" t="n">
        <v>691</v>
      </c>
      <c r="I928" s="31" t="n">
        <v>46003</v>
      </c>
      <c r="J928" s="30" t="n">
        <v>691</v>
      </c>
      <c r="K928" s="29" t="s">
        <v>120</v>
      </c>
      <c r="L928" s="29" t="s">
        <v>859</v>
      </c>
      <c r="M928" s="29"/>
      <c r="N928" s="29" t="s">
        <v>122</v>
      </c>
      <c r="O928" s="31" t="n">
        <v>46358</v>
      </c>
      <c r="P928" s="29" t="s">
        <v>123</v>
      </c>
      <c r="Q928" s="29" t="n">
        <f aca="false">IFERROR(VALUE(L928),"")</f>
        <v>282</v>
      </c>
      <c r="R928" s="29" t="n">
        <f aca="true">IF(O928="","",O928-TODAY())</f>
        <v>73</v>
      </c>
      <c r="S928" s="29" t="str">
        <f aca="false">IF(C928="&lt;&lt; vazio &gt;&gt;","VAZIA",IF(AND(O928&lt;&gt;"",R928&lt;0),"VENCIDO",IF(AND(O928&lt;&gt;"",R928&lt;=Parametros!$B$10),"PRÓX. VENCIMENTO",IF(F928="Q","QUALIDADE",IF(F928="S","BLOQUEADO",IF(F928="R","RESTRITO/DEVOLUÇÃO",IF(OR(N928="QUAR",N928="QRES"),"QUARENTENA",IF(OR(B928="DESCARTE",B928="DEVOLUÇÃO"),"DESCARTE/DEVOLUÇÃO",IF(AND(D928="",K928&lt;&gt;""),"SEM LOTE",IF(AND(Q928&lt;&gt;"",Q928&gt;=Parametros!$B$11),"PARADO/SEM GIRO","OK"))))))))))</f>
        <v>PARADO/SEM GIRO</v>
      </c>
      <c r="T928" s="29" t="n">
        <f aca="false">IF(AND($S928="PARADO/SEM GIRO",$K928="KG",OR(Painel!$B$5="(Todos)",A928=Painel!$B$5)*OR(Painel!$E$5="(Todos)",P928=Painel!$E$5)),$J928+ROW()/10000000,"")</f>
        <v>691.0000928</v>
      </c>
      <c r="U928" s="29" t="str">
        <f aca="false">IF(AND($S928="VENCIDO",$K928="KG",OR(Painel!$B$5="(Todos)",A928=Painel!$B$5)*OR(Painel!$E$5="(Todos)",P928=Painel!$E$5)),$J928+ROW()/10000000,"")</f>
        <v/>
      </c>
    </row>
    <row r="929" customFormat="false" ht="15" hidden="false" customHeight="false" outlineLevel="0" collapsed="false">
      <c r="A929" s="29" t="s">
        <v>53</v>
      </c>
      <c r="B929" s="29" t="s">
        <v>1656</v>
      </c>
      <c r="C929" s="29" t="s">
        <v>161</v>
      </c>
      <c r="D929" s="29" t="s">
        <v>1657</v>
      </c>
      <c r="E929" s="29" t="n">
        <v>1</v>
      </c>
      <c r="F929" s="29"/>
      <c r="G929" s="29" t="s">
        <v>1658</v>
      </c>
      <c r="H929" s="30" t="n">
        <v>999.9</v>
      </c>
      <c r="I929" s="31" t="n">
        <v>46219</v>
      </c>
      <c r="J929" s="30" t="n">
        <v>999.9</v>
      </c>
      <c r="K929" s="29" t="s">
        <v>120</v>
      </c>
      <c r="L929" s="29" t="s">
        <v>959</v>
      </c>
      <c r="M929" s="29"/>
      <c r="N929" s="29" t="s">
        <v>122</v>
      </c>
      <c r="O929" s="31" t="n">
        <v>46764</v>
      </c>
      <c r="P929" s="29" t="s">
        <v>123</v>
      </c>
      <c r="Q929" s="29" t="n">
        <f aca="false">IFERROR(VALUE(L929),"")</f>
        <v>66</v>
      </c>
      <c r="R929" s="29" t="n">
        <f aca="true">IF(O929="","",O929-TODAY())</f>
        <v>479</v>
      </c>
      <c r="S929" s="29" t="str">
        <f aca="false">IF(C929="&lt;&lt; vazio &gt;&gt;","VAZIA",IF(AND(O929&lt;&gt;"",R929&lt;0),"VENCIDO",IF(AND(O929&lt;&gt;"",R929&lt;=Parametros!$B$10),"PRÓX. VENCIMENTO",IF(F929="Q","QUALIDADE",IF(F929="S","BLOQUEADO",IF(F929="R","RESTRITO/DEVOLUÇÃO",IF(OR(N929="QUAR",N929="QRES"),"QUARENTENA",IF(OR(B929="DESCARTE",B929="DEVOLUÇÃO"),"DESCARTE/DEVOLUÇÃO",IF(AND(D929="",K929&lt;&gt;""),"SEM LOTE",IF(AND(Q929&lt;&gt;"",Q929&gt;=Parametros!$B$11),"PARADO/SEM GIRO","OK"))))))))))</f>
        <v>OK</v>
      </c>
      <c r="T929" s="29" t="str">
        <f aca="false">IF(AND($S929="PARADO/SEM GIRO",$K929="KG",OR(Painel!$B$5="(Todos)",A929=Painel!$B$5)*OR(Painel!$E$5="(Todos)",P929=Painel!$E$5)),$J929+ROW()/10000000,"")</f>
        <v/>
      </c>
      <c r="U929" s="29" t="str">
        <f aca="false">IF(AND($S929="VENCIDO",$K929="KG",OR(Painel!$B$5="(Todos)",A929=Painel!$B$5)*OR(Painel!$E$5="(Todos)",P929=Painel!$E$5)),$J929+ROW()/10000000,"")</f>
        <v/>
      </c>
    </row>
    <row r="930" customFormat="false" ht="15" hidden="false" customHeight="false" outlineLevel="0" collapsed="false">
      <c r="A930" s="29" t="s">
        <v>53</v>
      </c>
      <c r="B930" s="29" t="s">
        <v>1659</v>
      </c>
      <c r="C930" s="29" t="s">
        <v>320</v>
      </c>
      <c r="D930" s="29" t="s">
        <v>582</v>
      </c>
      <c r="E930" s="29" t="n">
        <v>1</v>
      </c>
      <c r="F930" s="29" t="s">
        <v>268</v>
      </c>
      <c r="G930" s="29" t="s">
        <v>1660</v>
      </c>
      <c r="H930" s="30" t="n">
        <v>620</v>
      </c>
      <c r="I930" s="31" t="n">
        <v>46275</v>
      </c>
      <c r="J930" s="30" t="n">
        <v>620</v>
      </c>
      <c r="K930" s="29" t="s">
        <v>120</v>
      </c>
      <c r="L930" s="29" t="s">
        <v>121</v>
      </c>
      <c r="M930" s="29"/>
      <c r="N930" s="29" t="s">
        <v>122</v>
      </c>
      <c r="O930" s="31" t="n">
        <v>46821</v>
      </c>
      <c r="P930" s="29" t="s">
        <v>123</v>
      </c>
      <c r="Q930" s="29" t="n">
        <f aca="false">IFERROR(VALUE(L930),"")</f>
        <v>10</v>
      </c>
      <c r="R930" s="29" t="n">
        <f aca="true">IF(O930="","",O930-TODAY())</f>
        <v>536</v>
      </c>
      <c r="S930" s="29" t="str">
        <f aca="false">IF(C930="&lt;&lt; vazio &gt;&gt;","VAZIA",IF(AND(O930&lt;&gt;"",R930&lt;0),"VENCIDO",IF(AND(O930&lt;&gt;"",R930&lt;=Parametros!$B$10),"PRÓX. VENCIMENTO",IF(F930="Q","QUALIDADE",IF(F930="S","BLOQUEADO",IF(F930="R","RESTRITO/DEVOLUÇÃO",IF(OR(N930="QUAR",N930="QRES"),"QUARENTENA",IF(OR(B930="DESCARTE",B930="DEVOLUÇÃO"),"DESCARTE/DEVOLUÇÃO",IF(AND(D930="",K930&lt;&gt;""),"SEM LOTE",IF(AND(Q930&lt;&gt;"",Q930&gt;=Parametros!$B$11),"PARADO/SEM GIRO","OK"))))))))))</f>
        <v>QUALIDADE</v>
      </c>
      <c r="T930" s="29" t="str">
        <f aca="false">IF(AND($S930="PARADO/SEM GIRO",$K930="KG",OR(Painel!$B$5="(Todos)",A930=Painel!$B$5)*OR(Painel!$E$5="(Todos)",P930=Painel!$E$5)),$J930+ROW()/10000000,"")</f>
        <v/>
      </c>
      <c r="U930" s="29" t="str">
        <f aca="false">IF(AND($S930="VENCIDO",$K930="KG",OR(Painel!$B$5="(Todos)",A930=Painel!$B$5)*OR(Painel!$E$5="(Todos)",P930=Painel!$E$5)),$J930+ROW()/10000000,"")</f>
        <v/>
      </c>
    </row>
    <row r="931" customFormat="false" ht="15" hidden="false" customHeight="false" outlineLevel="0" collapsed="false">
      <c r="A931" s="29" t="s">
        <v>53</v>
      </c>
      <c r="B931" s="29" t="s">
        <v>1661</v>
      </c>
      <c r="C931" s="29" t="s">
        <v>322</v>
      </c>
      <c r="D931" s="29" t="s">
        <v>491</v>
      </c>
      <c r="E931" s="29" t="n">
        <v>1</v>
      </c>
      <c r="F931" s="29"/>
      <c r="G931" s="29" t="s">
        <v>1662</v>
      </c>
      <c r="H931" s="30" t="n">
        <v>999.9</v>
      </c>
      <c r="I931" s="31" t="n">
        <v>46274</v>
      </c>
      <c r="J931" s="30" t="n">
        <v>999.9</v>
      </c>
      <c r="K931" s="29" t="s">
        <v>120</v>
      </c>
      <c r="L931" s="29" t="s">
        <v>138</v>
      </c>
      <c r="M931" s="29"/>
      <c r="N931" s="29" t="s">
        <v>122</v>
      </c>
      <c r="O931" s="31" t="n">
        <v>46635</v>
      </c>
      <c r="P931" s="29" t="s">
        <v>123</v>
      </c>
      <c r="Q931" s="29" t="n">
        <f aca="false">IFERROR(VALUE(L931),"")</f>
        <v>11</v>
      </c>
      <c r="R931" s="29" t="n">
        <f aca="true">IF(O931="","",O931-TODAY())</f>
        <v>350</v>
      </c>
      <c r="S931" s="29" t="str">
        <f aca="false">IF(C931="&lt;&lt; vazio &gt;&gt;","VAZIA",IF(AND(O931&lt;&gt;"",R931&lt;0),"VENCIDO",IF(AND(O931&lt;&gt;"",R931&lt;=Parametros!$B$10),"PRÓX. VENCIMENTO",IF(F931="Q","QUALIDADE",IF(F931="S","BLOQUEADO",IF(F931="R","RESTRITO/DEVOLUÇÃO",IF(OR(N931="QUAR",N931="QRES"),"QUARENTENA",IF(OR(B931="DESCARTE",B931="DEVOLUÇÃO"),"DESCARTE/DEVOLUÇÃO",IF(AND(D931="",K931&lt;&gt;""),"SEM LOTE",IF(AND(Q931&lt;&gt;"",Q931&gt;=Parametros!$B$11),"PARADO/SEM GIRO","OK"))))))))))</f>
        <v>OK</v>
      </c>
      <c r="T931" s="29" t="str">
        <f aca="false">IF(AND($S931="PARADO/SEM GIRO",$K931="KG",OR(Painel!$B$5="(Todos)",A931=Painel!$B$5)*OR(Painel!$E$5="(Todos)",P931=Painel!$E$5)),$J931+ROW()/10000000,"")</f>
        <v/>
      </c>
      <c r="U931" s="29" t="str">
        <f aca="false">IF(AND($S931="VENCIDO",$K931="KG",OR(Painel!$B$5="(Todos)",A931=Painel!$B$5)*OR(Painel!$E$5="(Todos)",P931=Painel!$E$5)),$J931+ROW()/10000000,"")</f>
        <v/>
      </c>
    </row>
    <row r="932" customFormat="false" ht="15" hidden="false" customHeight="false" outlineLevel="0" collapsed="false">
      <c r="A932" s="29" t="s">
        <v>53</v>
      </c>
      <c r="B932" s="29" t="s">
        <v>1663</v>
      </c>
      <c r="C932" s="29" t="s">
        <v>250</v>
      </c>
      <c r="D932" s="29" t="s">
        <v>719</v>
      </c>
      <c r="E932" s="29" t="n">
        <v>1</v>
      </c>
      <c r="F932" s="29"/>
      <c r="G932" s="29" t="s">
        <v>1664</v>
      </c>
      <c r="H932" s="30" t="n">
        <v>1000</v>
      </c>
      <c r="I932" s="31" t="n">
        <v>46280</v>
      </c>
      <c r="J932" s="30" t="n">
        <v>1000</v>
      </c>
      <c r="K932" s="29" t="s">
        <v>120</v>
      </c>
      <c r="L932" s="29" t="s">
        <v>144</v>
      </c>
      <c r="M932" s="29"/>
      <c r="N932" s="29" t="s">
        <v>122</v>
      </c>
      <c r="O932" s="31" t="n">
        <v>46817</v>
      </c>
      <c r="P932" s="29" t="s">
        <v>123</v>
      </c>
      <c r="Q932" s="29" t="n">
        <f aca="false">IFERROR(VALUE(L932),"")</f>
        <v>5</v>
      </c>
      <c r="R932" s="29" t="n">
        <f aca="true">IF(O932="","",O932-TODAY())</f>
        <v>532</v>
      </c>
      <c r="S932" s="29" t="str">
        <f aca="false">IF(C932="&lt;&lt; vazio &gt;&gt;","VAZIA",IF(AND(O932&lt;&gt;"",R932&lt;0),"VENCIDO",IF(AND(O932&lt;&gt;"",R932&lt;=Parametros!$B$10),"PRÓX. VENCIMENTO",IF(F932="Q","QUALIDADE",IF(F932="S","BLOQUEADO",IF(F932="R","RESTRITO/DEVOLUÇÃO",IF(OR(N932="QUAR",N932="QRES"),"QUARENTENA",IF(OR(B932="DESCARTE",B932="DEVOLUÇÃO"),"DESCARTE/DEVOLUÇÃO",IF(AND(D932="",K932&lt;&gt;""),"SEM LOTE",IF(AND(Q932&lt;&gt;"",Q932&gt;=Parametros!$B$11),"PARADO/SEM GIRO","OK"))))))))))</f>
        <v>OK</v>
      </c>
      <c r="T932" s="29" t="str">
        <f aca="false">IF(AND($S932="PARADO/SEM GIRO",$K932="KG",OR(Painel!$B$5="(Todos)",A932=Painel!$B$5)*OR(Painel!$E$5="(Todos)",P932=Painel!$E$5)),$J932+ROW()/10000000,"")</f>
        <v/>
      </c>
      <c r="U932" s="29" t="str">
        <f aca="false">IF(AND($S932="VENCIDO",$K932="KG",OR(Painel!$B$5="(Todos)",A932=Painel!$B$5)*OR(Painel!$E$5="(Todos)",P932=Painel!$E$5)),$J932+ROW()/10000000,"")</f>
        <v/>
      </c>
    </row>
    <row r="933" customFormat="false" ht="15" hidden="false" customHeight="false" outlineLevel="0" collapsed="false">
      <c r="A933" s="29" t="s">
        <v>53</v>
      </c>
      <c r="B933" s="29" t="s">
        <v>1665</v>
      </c>
      <c r="C933" s="29" t="s">
        <v>308</v>
      </c>
      <c r="D933" s="29" t="s">
        <v>730</v>
      </c>
      <c r="E933" s="29" t="n">
        <v>1</v>
      </c>
      <c r="F933" s="29"/>
      <c r="G933" s="29" t="s">
        <v>1666</v>
      </c>
      <c r="H933" s="30" t="n">
        <v>315</v>
      </c>
      <c r="I933" s="31" t="n">
        <v>46276</v>
      </c>
      <c r="J933" s="30" t="n">
        <v>315</v>
      </c>
      <c r="K933" s="29" t="s">
        <v>120</v>
      </c>
      <c r="L933" s="29" t="s">
        <v>133</v>
      </c>
      <c r="M933" s="29"/>
      <c r="N933" s="29" t="s">
        <v>122</v>
      </c>
      <c r="O933" s="31" t="n">
        <v>46817</v>
      </c>
      <c r="P933" s="29" t="s">
        <v>123</v>
      </c>
      <c r="Q933" s="29" t="n">
        <f aca="false">IFERROR(VALUE(L933),"")</f>
        <v>9</v>
      </c>
      <c r="R933" s="29" t="n">
        <f aca="true">IF(O933="","",O933-TODAY())</f>
        <v>532</v>
      </c>
      <c r="S933" s="29" t="str">
        <f aca="false">IF(C933="&lt;&lt; vazio &gt;&gt;","VAZIA",IF(AND(O933&lt;&gt;"",R933&lt;0),"VENCIDO",IF(AND(O933&lt;&gt;"",R933&lt;=Parametros!$B$10),"PRÓX. VENCIMENTO",IF(F933="Q","QUALIDADE",IF(F933="S","BLOQUEADO",IF(F933="R","RESTRITO/DEVOLUÇÃO",IF(OR(N933="QUAR",N933="QRES"),"QUARENTENA",IF(OR(B933="DESCARTE",B933="DEVOLUÇÃO"),"DESCARTE/DEVOLUÇÃO",IF(AND(D933="",K933&lt;&gt;""),"SEM LOTE",IF(AND(Q933&lt;&gt;"",Q933&gt;=Parametros!$B$11),"PARADO/SEM GIRO","OK"))))))))))</f>
        <v>OK</v>
      </c>
      <c r="T933" s="29" t="str">
        <f aca="false">IF(AND($S933="PARADO/SEM GIRO",$K933="KG",OR(Painel!$B$5="(Todos)",A933=Painel!$B$5)*OR(Painel!$E$5="(Todos)",P933=Painel!$E$5)),$J933+ROW()/10000000,"")</f>
        <v/>
      </c>
      <c r="U933" s="29" t="str">
        <f aca="false">IF(AND($S933="VENCIDO",$K933="KG",OR(Painel!$B$5="(Todos)",A933=Painel!$B$5)*OR(Painel!$E$5="(Todos)",P933=Painel!$E$5)),$J933+ROW()/10000000,"")</f>
        <v/>
      </c>
    </row>
    <row r="934" customFormat="false" ht="15" hidden="false" customHeight="false" outlineLevel="0" collapsed="false">
      <c r="A934" s="29" t="s">
        <v>53</v>
      </c>
      <c r="B934" s="29" t="s">
        <v>1667</v>
      </c>
      <c r="C934" s="29" t="s">
        <v>308</v>
      </c>
      <c r="D934" s="29" t="s">
        <v>730</v>
      </c>
      <c r="E934" s="29" t="n">
        <v>1</v>
      </c>
      <c r="F934" s="29"/>
      <c r="G934" s="29" t="s">
        <v>1668</v>
      </c>
      <c r="H934" s="30" t="n">
        <v>315</v>
      </c>
      <c r="I934" s="31" t="n">
        <v>46276</v>
      </c>
      <c r="J934" s="30" t="n">
        <v>315</v>
      </c>
      <c r="K934" s="29" t="s">
        <v>120</v>
      </c>
      <c r="L934" s="29" t="s">
        <v>133</v>
      </c>
      <c r="M934" s="29"/>
      <c r="N934" s="29" t="s">
        <v>122</v>
      </c>
      <c r="O934" s="31" t="n">
        <v>46817</v>
      </c>
      <c r="P934" s="29" t="s">
        <v>123</v>
      </c>
      <c r="Q934" s="29" t="n">
        <f aca="false">IFERROR(VALUE(L934),"")</f>
        <v>9</v>
      </c>
      <c r="R934" s="29" t="n">
        <f aca="true">IF(O934="","",O934-TODAY())</f>
        <v>532</v>
      </c>
      <c r="S934" s="29" t="str">
        <f aca="false">IF(C934="&lt;&lt; vazio &gt;&gt;","VAZIA",IF(AND(O934&lt;&gt;"",R934&lt;0),"VENCIDO",IF(AND(O934&lt;&gt;"",R934&lt;=Parametros!$B$10),"PRÓX. VENCIMENTO",IF(F934="Q","QUALIDADE",IF(F934="S","BLOQUEADO",IF(F934="R","RESTRITO/DEVOLUÇÃO",IF(OR(N934="QUAR",N934="QRES"),"QUARENTENA",IF(OR(B934="DESCARTE",B934="DEVOLUÇÃO"),"DESCARTE/DEVOLUÇÃO",IF(AND(D934="",K934&lt;&gt;""),"SEM LOTE",IF(AND(Q934&lt;&gt;"",Q934&gt;=Parametros!$B$11),"PARADO/SEM GIRO","OK"))))))))))</f>
        <v>OK</v>
      </c>
      <c r="T934" s="29" t="str">
        <f aca="false">IF(AND($S934="PARADO/SEM GIRO",$K934="KG",OR(Painel!$B$5="(Todos)",A934=Painel!$B$5)*OR(Painel!$E$5="(Todos)",P934=Painel!$E$5)),$J934+ROW()/10000000,"")</f>
        <v/>
      </c>
      <c r="U934" s="29" t="str">
        <f aca="false">IF(AND($S934="VENCIDO",$K934="KG",OR(Painel!$B$5="(Todos)",A934=Painel!$B$5)*OR(Painel!$E$5="(Todos)",P934=Painel!$E$5)),$J934+ROW()/10000000,"")</f>
        <v/>
      </c>
    </row>
    <row r="935" customFormat="false" ht="15" hidden="false" customHeight="false" outlineLevel="0" collapsed="false">
      <c r="A935" s="29" t="s">
        <v>53</v>
      </c>
      <c r="B935" s="29" t="s">
        <v>1669</v>
      </c>
      <c r="C935" s="29" t="s">
        <v>115</v>
      </c>
      <c r="D935" s="29"/>
      <c r="E935" s="29" t="n">
        <v>0</v>
      </c>
      <c r="F935" s="29"/>
      <c r="G935" s="29"/>
      <c r="H935" s="30" t="n">
        <v>0</v>
      </c>
      <c r="I935" s="29"/>
      <c r="J935" s="30" t="n">
        <v>0</v>
      </c>
      <c r="K935" s="29"/>
      <c r="L935" s="29" t="s">
        <v>116</v>
      </c>
      <c r="M935" s="29"/>
      <c r="N935" s="29"/>
      <c r="O935" s="29"/>
      <c r="P935" s="29"/>
      <c r="Q935" s="29" t="n">
        <f aca="false">IFERROR(VALUE(L935),"")</f>
        <v>0</v>
      </c>
      <c r="R935" s="29" t="str">
        <f aca="true">IF(O935="","",O935-TODAY())</f>
        <v/>
      </c>
      <c r="S935" s="29" t="str">
        <f aca="false">IF(C935="&lt;&lt; vazio &gt;&gt;","VAZIA",IF(AND(O935&lt;&gt;"",R935&lt;0),"VENCIDO",IF(AND(O935&lt;&gt;"",R935&lt;=Parametros!$B$10),"PRÓX. VENCIMENTO",IF(F935="Q","QUALIDADE",IF(F935="S","BLOQUEADO",IF(F935="R","RESTRITO/DEVOLUÇÃO",IF(OR(N935="QUAR",N935="QRES"),"QUARENTENA",IF(OR(B935="DESCARTE",B935="DEVOLUÇÃO"),"DESCARTE/DEVOLUÇÃO",IF(AND(D935="",K935&lt;&gt;""),"SEM LOTE",IF(AND(Q935&lt;&gt;"",Q935&gt;=Parametros!$B$11),"PARADO/SEM GIRO","OK"))))))))))</f>
        <v>VAZIA</v>
      </c>
      <c r="T935" s="29" t="str">
        <f aca="false">IF(AND($S935="PARADO/SEM GIRO",$K935="KG",OR(Painel!$B$5="(Todos)",A935=Painel!$B$5)*OR(Painel!$E$5="(Todos)",P935=Painel!$E$5)),$J935+ROW()/10000000,"")</f>
        <v/>
      </c>
      <c r="U935" s="29" t="str">
        <f aca="false">IF(AND($S935="VENCIDO",$K935="KG",OR(Painel!$B$5="(Todos)",A935=Painel!$B$5)*OR(Painel!$E$5="(Todos)",P935=Painel!$E$5)),$J935+ROW()/10000000,"")</f>
        <v/>
      </c>
    </row>
    <row r="936" customFormat="false" ht="15" hidden="false" customHeight="false" outlineLevel="0" collapsed="false">
      <c r="A936" s="29" t="s">
        <v>53</v>
      </c>
      <c r="B936" s="29" t="s">
        <v>1670</v>
      </c>
      <c r="C936" s="29" t="s">
        <v>115</v>
      </c>
      <c r="D936" s="29"/>
      <c r="E936" s="29" t="n">
        <v>0</v>
      </c>
      <c r="F936" s="29"/>
      <c r="G936" s="29"/>
      <c r="H936" s="30" t="n">
        <v>0</v>
      </c>
      <c r="I936" s="29"/>
      <c r="J936" s="30" t="n">
        <v>0</v>
      </c>
      <c r="K936" s="29"/>
      <c r="L936" s="29" t="s">
        <v>116</v>
      </c>
      <c r="M936" s="29"/>
      <c r="N936" s="29"/>
      <c r="O936" s="29"/>
      <c r="P936" s="29"/>
      <c r="Q936" s="29" t="n">
        <f aca="false">IFERROR(VALUE(L936),"")</f>
        <v>0</v>
      </c>
      <c r="R936" s="29" t="str">
        <f aca="true">IF(O936="","",O936-TODAY())</f>
        <v/>
      </c>
      <c r="S936" s="29" t="str">
        <f aca="false">IF(C936="&lt;&lt; vazio &gt;&gt;","VAZIA",IF(AND(O936&lt;&gt;"",R936&lt;0),"VENCIDO",IF(AND(O936&lt;&gt;"",R936&lt;=Parametros!$B$10),"PRÓX. VENCIMENTO",IF(F936="Q","QUALIDADE",IF(F936="S","BLOQUEADO",IF(F936="R","RESTRITO/DEVOLUÇÃO",IF(OR(N936="QUAR",N936="QRES"),"QUARENTENA",IF(OR(B936="DESCARTE",B936="DEVOLUÇÃO"),"DESCARTE/DEVOLUÇÃO",IF(AND(D936="",K936&lt;&gt;""),"SEM LOTE",IF(AND(Q936&lt;&gt;"",Q936&gt;=Parametros!$B$11),"PARADO/SEM GIRO","OK"))))))))))</f>
        <v>VAZIA</v>
      </c>
      <c r="T936" s="29" t="str">
        <f aca="false">IF(AND($S936="PARADO/SEM GIRO",$K936="KG",OR(Painel!$B$5="(Todos)",A936=Painel!$B$5)*OR(Painel!$E$5="(Todos)",P936=Painel!$E$5)),$J936+ROW()/10000000,"")</f>
        <v/>
      </c>
      <c r="U936" s="29" t="str">
        <f aca="false">IF(AND($S936="VENCIDO",$K936="KG",OR(Painel!$B$5="(Todos)",A936=Painel!$B$5)*OR(Painel!$E$5="(Todos)",P936=Painel!$E$5)),$J936+ROW()/10000000,"")</f>
        <v/>
      </c>
    </row>
    <row r="937" customFormat="false" ht="15" hidden="false" customHeight="false" outlineLevel="0" collapsed="false">
      <c r="A937" s="29" t="s">
        <v>53</v>
      </c>
      <c r="B937" s="29" t="s">
        <v>1671</v>
      </c>
      <c r="C937" s="29" t="s">
        <v>186</v>
      </c>
      <c r="D937" s="29" t="s">
        <v>1533</v>
      </c>
      <c r="E937" s="29" t="n">
        <v>1</v>
      </c>
      <c r="F937" s="29" t="s">
        <v>268</v>
      </c>
      <c r="G937" s="29" t="s">
        <v>1672</v>
      </c>
      <c r="H937" s="30" t="n">
        <v>545.4</v>
      </c>
      <c r="I937" s="31" t="n">
        <v>46283</v>
      </c>
      <c r="J937" s="30" t="n">
        <v>545.4</v>
      </c>
      <c r="K937" s="29" t="s">
        <v>120</v>
      </c>
      <c r="L937" s="29" t="s">
        <v>176</v>
      </c>
      <c r="M937" s="29"/>
      <c r="N937" s="29" t="s">
        <v>122</v>
      </c>
      <c r="O937" s="31" t="n">
        <v>46830</v>
      </c>
      <c r="P937" s="29" t="s">
        <v>123</v>
      </c>
      <c r="Q937" s="29" t="n">
        <f aca="false">IFERROR(VALUE(L937),"")</f>
        <v>2</v>
      </c>
      <c r="R937" s="29" t="n">
        <f aca="true">IF(O937="","",O937-TODAY())</f>
        <v>545</v>
      </c>
      <c r="S937" s="29" t="str">
        <f aca="false">IF(C937="&lt;&lt; vazio &gt;&gt;","VAZIA",IF(AND(O937&lt;&gt;"",R937&lt;0),"VENCIDO",IF(AND(O937&lt;&gt;"",R937&lt;=Parametros!$B$10),"PRÓX. VENCIMENTO",IF(F937="Q","QUALIDADE",IF(F937="S","BLOQUEADO",IF(F937="R","RESTRITO/DEVOLUÇÃO",IF(OR(N937="QUAR",N937="QRES"),"QUARENTENA",IF(OR(B937="DESCARTE",B937="DEVOLUÇÃO"),"DESCARTE/DEVOLUÇÃO",IF(AND(D937="",K937&lt;&gt;""),"SEM LOTE",IF(AND(Q937&lt;&gt;"",Q937&gt;=Parametros!$B$11),"PARADO/SEM GIRO","OK"))))))))))</f>
        <v>QUALIDADE</v>
      </c>
      <c r="T937" s="29" t="str">
        <f aca="false">IF(AND($S937="PARADO/SEM GIRO",$K937="KG",OR(Painel!$B$5="(Todos)",A937=Painel!$B$5)*OR(Painel!$E$5="(Todos)",P937=Painel!$E$5)),$J937+ROW()/10000000,"")</f>
        <v/>
      </c>
      <c r="U937" s="29" t="str">
        <f aca="false">IF(AND($S937="VENCIDO",$K937="KG",OR(Painel!$B$5="(Todos)",A937=Painel!$B$5)*OR(Painel!$E$5="(Todos)",P937=Painel!$E$5)),$J937+ROW()/10000000,"")</f>
        <v/>
      </c>
    </row>
    <row r="938" customFormat="false" ht="15" hidden="false" customHeight="false" outlineLevel="0" collapsed="false">
      <c r="A938" s="29" t="s">
        <v>53</v>
      </c>
      <c r="B938" s="29" t="s">
        <v>1673</v>
      </c>
      <c r="C938" s="29" t="s">
        <v>115</v>
      </c>
      <c r="D938" s="29"/>
      <c r="E938" s="29" t="n">
        <v>0</v>
      </c>
      <c r="F938" s="29"/>
      <c r="G938" s="29"/>
      <c r="H938" s="30" t="n">
        <v>0</v>
      </c>
      <c r="I938" s="29"/>
      <c r="J938" s="30" t="n">
        <v>0</v>
      </c>
      <c r="K938" s="29"/>
      <c r="L938" s="29" t="s">
        <v>116</v>
      </c>
      <c r="M938" s="29"/>
      <c r="N938" s="29"/>
      <c r="O938" s="29"/>
      <c r="P938" s="29"/>
      <c r="Q938" s="29" t="n">
        <f aca="false">IFERROR(VALUE(L938),"")</f>
        <v>0</v>
      </c>
      <c r="R938" s="29" t="str">
        <f aca="true">IF(O938="","",O938-TODAY())</f>
        <v/>
      </c>
      <c r="S938" s="29" t="str">
        <f aca="false">IF(C938="&lt;&lt; vazio &gt;&gt;","VAZIA",IF(AND(O938&lt;&gt;"",R938&lt;0),"VENCIDO",IF(AND(O938&lt;&gt;"",R938&lt;=Parametros!$B$10),"PRÓX. VENCIMENTO",IF(F938="Q","QUALIDADE",IF(F938="S","BLOQUEADO",IF(F938="R","RESTRITO/DEVOLUÇÃO",IF(OR(N938="QUAR",N938="QRES"),"QUARENTENA",IF(OR(B938="DESCARTE",B938="DEVOLUÇÃO"),"DESCARTE/DEVOLUÇÃO",IF(AND(D938="",K938&lt;&gt;""),"SEM LOTE",IF(AND(Q938&lt;&gt;"",Q938&gt;=Parametros!$B$11),"PARADO/SEM GIRO","OK"))))))))))</f>
        <v>VAZIA</v>
      </c>
      <c r="T938" s="29" t="str">
        <f aca="false">IF(AND($S938="PARADO/SEM GIRO",$K938="KG",OR(Painel!$B$5="(Todos)",A938=Painel!$B$5)*OR(Painel!$E$5="(Todos)",P938=Painel!$E$5)),$J938+ROW()/10000000,"")</f>
        <v/>
      </c>
      <c r="U938" s="29" t="str">
        <f aca="false">IF(AND($S938="VENCIDO",$K938="KG",OR(Painel!$B$5="(Todos)",A938=Painel!$B$5)*OR(Painel!$E$5="(Todos)",P938=Painel!$E$5)),$J938+ROW()/10000000,"")</f>
        <v/>
      </c>
    </row>
    <row r="939" customFormat="false" ht="15" hidden="false" customHeight="false" outlineLevel="0" collapsed="false">
      <c r="A939" s="29" t="s">
        <v>53</v>
      </c>
      <c r="B939" s="29" t="s">
        <v>1674</v>
      </c>
      <c r="C939" s="29" t="s">
        <v>115</v>
      </c>
      <c r="D939" s="29"/>
      <c r="E939" s="29" t="n">
        <v>0</v>
      </c>
      <c r="F939" s="29"/>
      <c r="G939" s="29"/>
      <c r="H939" s="30" t="n">
        <v>0</v>
      </c>
      <c r="I939" s="29"/>
      <c r="J939" s="30" t="n">
        <v>0</v>
      </c>
      <c r="K939" s="29"/>
      <c r="L939" s="29" t="s">
        <v>116</v>
      </c>
      <c r="M939" s="29"/>
      <c r="N939" s="29"/>
      <c r="O939" s="29"/>
      <c r="P939" s="29"/>
      <c r="Q939" s="29" t="n">
        <f aca="false">IFERROR(VALUE(L939),"")</f>
        <v>0</v>
      </c>
      <c r="R939" s="29" t="str">
        <f aca="true">IF(O939="","",O939-TODAY())</f>
        <v/>
      </c>
      <c r="S939" s="29" t="str">
        <f aca="false">IF(C939="&lt;&lt; vazio &gt;&gt;","VAZIA",IF(AND(O939&lt;&gt;"",R939&lt;0),"VENCIDO",IF(AND(O939&lt;&gt;"",R939&lt;=Parametros!$B$10),"PRÓX. VENCIMENTO",IF(F939="Q","QUALIDADE",IF(F939="S","BLOQUEADO",IF(F939="R","RESTRITO/DEVOLUÇÃO",IF(OR(N939="QUAR",N939="QRES"),"QUARENTENA",IF(OR(B939="DESCARTE",B939="DEVOLUÇÃO"),"DESCARTE/DEVOLUÇÃO",IF(AND(D939="",K939&lt;&gt;""),"SEM LOTE",IF(AND(Q939&lt;&gt;"",Q939&gt;=Parametros!$B$11),"PARADO/SEM GIRO","OK"))))))))))</f>
        <v>VAZIA</v>
      </c>
      <c r="T939" s="29" t="str">
        <f aca="false">IF(AND($S939="PARADO/SEM GIRO",$K939="KG",OR(Painel!$B$5="(Todos)",A939=Painel!$B$5)*OR(Painel!$E$5="(Todos)",P939=Painel!$E$5)),$J939+ROW()/10000000,"")</f>
        <v/>
      </c>
      <c r="U939" s="29" t="str">
        <f aca="false">IF(AND($S939="VENCIDO",$K939="KG",OR(Painel!$B$5="(Todos)",A939=Painel!$B$5)*OR(Painel!$E$5="(Todos)",P939=Painel!$E$5)),$J939+ROW()/10000000,"")</f>
        <v/>
      </c>
    </row>
    <row r="940" customFormat="false" ht="15" hidden="false" customHeight="false" outlineLevel="0" collapsed="false">
      <c r="A940" s="29" t="s">
        <v>53</v>
      </c>
      <c r="B940" s="29" t="s">
        <v>1675</v>
      </c>
      <c r="C940" s="29" t="s">
        <v>785</v>
      </c>
      <c r="D940" s="29" t="s">
        <v>786</v>
      </c>
      <c r="E940" s="29" t="n">
        <v>1</v>
      </c>
      <c r="F940" s="29"/>
      <c r="G940" s="29" t="s">
        <v>1676</v>
      </c>
      <c r="H940" s="30" t="n">
        <v>1000</v>
      </c>
      <c r="I940" s="31" t="n">
        <v>46282</v>
      </c>
      <c r="J940" s="30" t="n">
        <v>1000</v>
      </c>
      <c r="K940" s="29" t="s">
        <v>120</v>
      </c>
      <c r="L940" s="29" t="s">
        <v>400</v>
      </c>
      <c r="M940" s="29"/>
      <c r="N940" s="29" t="s">
        <v>122</v>
      </c>
      <c r="O940" s="31" t="n">
        <v>46824</v>
      </c>
      <c r="P940" s="29" t="s">
        <v>123</v>
      </c>
      <c r="Q940" s="29" t="n">
        <f aca="false">IFERROR(VALUE(L940),"")</f>
        <v>3</v>
      </c>
      <c r="R940" s="29" t="n">
        <f aca="true">IF(O940="","",O940-TODAY())</f>
        <v>539</v>
      </c>
      <c r="S940" s="29" t="str">
        <f aca="false">IF(C940="&lt;&lt; vazio &gt;&gt;","VAZIA",IF(AND(O940&lt;&gt;"",R940&lt;0),"VENCIDO",IF(AND(O940&lt;&gt;"",R940&lt;=Parametros!$B$10),"PRÓX. VENCIMENTO",IF(F940="Q","QUALIDADE",IF(F940="S","BLOQUEADO",IF(F940="R","RESTRITO/DEVOLUÇÃO",IF(OR(N940="QUAR",N940="QRES"),"QUARENTENA",IF(OR(B940="DESCARTE",B940="DEVOLUÇÃO"),"DESCARTE/DEVOLUÇÃO",IF(AND(D940="",K940&lt;&gt;""),"SEM LOTE",IF(AND(Q940&lt;&gt;"",Q940&gt;=Parametros!$B$11),"PARADO/SEM GIRO","OK"))))))))))</f>
        <v>OK</v>
      </c>
      <c r="T940" s="29" t="str">
        <f aca="false">IF(AND($S940="PARADO/SEM GIRO",$K940="KG",OR(Painel!$B$5="(Todos)",A940=Painel!$B$5)*OR(Painel!$E$5="(Todos)",P940=Painel!$E$5)),$J940+ROW()/10000000,"")</f>
        <v/>
      </c>
      <c r="U940" s="29" t="str">
        <f aca="false">IF(AND($S940="VENCIDO",$K940="KG",OR(Painel!$B$5="(Todos)",A940=Painel!$B$5)*OR(Painel!$E$5="(Todos)",P940=Painel!$E$5)),$J940+ROW()/10000000,"")</f>
        <v/>
      </c>
    </row>
    <row r="941" customFormat="false" ht="15" hidden="false" customHeight="false" outlineLevel="0" collapsed="false">
      <c r="A941" s="29" t="s">
        <v>53</v>
      </c>
      <c r="B941" s="29" t="s">
        <v>1677</v>
      </c>
      <c r="C941" s="29" t="s">
        <v>115</v>
      </c>
      <c r="D941" s="29"/>
      <c r="E941" s="29" t="n">
        <v>0</v>
      </c>
      <c r="F941" s="29"/>
      <c r="G941" s="29"/>
      <c r="H941" s="30" t="n">
        <v>0</v>
      </c>
      <c r="I941" s="29"/>
      <c r="J941" s="30" t="n">
        <v>0</v>
      </c>
      <c r="K941" s="29"/>
      <c r="L941" s="29" t="s">
        <v>116</v>
      </c>
      <c r="M941" s="29"/>
      <c r="N941" s="29"/>
      <c r="O941" s="29"/>
      <c r="P941" s="29"/>
      <c r="Q941" s="29" t="n">
        <f aca="false">IFERROR(VALUE(L941),"")</f>
        <v>0</v>
      </c>
      <c r="R941" s="29" t="str">
        <f aca="true">IF(O941="","",O941-TODAY())</f>
        <v/>
      </c>
      <c r="S941" s="29" t="str">
        <f aca="false">IF(C941="&lt;&lt; vazio &gt;&gt;","VAZIA",IF(AND(O941&lt;&gt;"",R941&lt;0),"VENCIDO",IF(AND(O941&lt;&gt;"",R941&lt;=Parametros!$B$10),"PRÓX. VENCIMENTO",IF(F941="Q","QUALIDADE",IF(F941="S","BLOQUEADO",IF(F941="R","RESTRITO/DEVOLUÇÃO",IF(OR(N941="QUAR",N941="QRES"),"QUARENTENA",IF(OR(B941="DESCARTE",B941="DEVOLUÇÃO"),"DESCARTE/DEVOLUÇÃO",IF(AND(D941="",K941&lt;&gt;""),"SEM LOTE",IF(AND(Q941&lt;&gt;"",Q941&gt;=Parametros!$B$11),"PARADO/SEM GIRO","OK"))))))))))</f>
        <v>VAZIA</v>
      </c>
      <c r="T941" s="29" t="str">
        <f aca="false">IF(AND($S941="PARADO/SEM GIRO",$K941="KG",OR(Painel!$B$5="(Todos)",A941=Painel!$B$5)*OR(Painel!$E$5="(Todos)",P941=Painel!$E$5)),$J941+ROW()/10000000,"")</f>
        <v/>
      </c>
      <c r="U941" s="29" t="str">
        <f aca="false">IF(AND($S941="VENCIDO",$K941="KG",OR(Painel!$B$5="(Todos)",A941=Painel!$B$5)*OR(Painel!$E$5="(Todos)",P941=Painel!$E$5)),$J941+ROW()/10000000,"")</f>
        <v/>
      </c>
    </row>
    <row r="942" customFormat="false" ht="15" hidden="false" customHeight="false" outlineLevel="0" collapsed="false">
      <c r="A942" s="29" t="s">
        <v>53</v>
      </c>
      <c r="B942" s="29" t="s">
        <v>1678</v>
      </c>
      <c r="C942" s="29" t="s">
        <v>115</v>
      </c>
      <c r="D942" s="29"/>
      <c r="E942" s="29" t="n">
        <v>0</v>
      </c>
      <c r="F942" s="29"/>
      <c r="G942" s="29"/>
      <c r="H942" s="30" t="n">
        <v>0</v>
      </c>
      <c r="I942" s="29"/>
      <c r="J942" s="30" t="n">
        <v>0</v>
      </c>
      <c r="K942" s="29"/>
      <c r="L942" s="29" t="s">
        <v>116</v>
      </c>
      <c r="M942" s="29"/>
      <c r="N942" s="29"/>
      <c r="O942" s="29"/>
      <c r="P942" s="29"/>
      <c r="Q942" s="29" t="n">
        <f aca="false">IFERROR(VALUE(L942),"")</f>
        <v>0</v>
      </c>
      <c r="R942" s="29" t="str">
        <f aca="true">IF(O942="","",O942-TODAY())</f>
        <v/>
      </c>
      <c r="S942" s="29" t="str">
        <f aca="false">IF(C942="&lt;&lt; vazio &gt;&gt;","VAZIA",IF(AND(O942&lt;&gt;"",R942&lt;0),"VENCIDO",IF(AND(O942&lt;&gt;"",R942&lt;=Parametros!$B$10),"PRÓX. VENCIMENTO",IF(F942="Q","QUALIDADE",IF(F942="S","BLOQUEADO",IF(F942="R","RESTRITO/DEVOLUÇÃO",IF(OR(N942="QUAR",N942="QRES"),"QUARENTENA",IF(OR(B942="DESCARTE",B942="DEVOLUÇÃO"),"DESCARTE/DEVOLUÇÃO",IF(AND(D942="",K942&lt;&gt;""),"SEM LOTE",IF(AND(Q942&lt;&gt;"",Q942&gt;=Parametros!$B$11),"PARADO/SEM GIRO","OK"))))))))))</f>
        <v>VAZIA</v>
      </c>
      <c r="T942" s="29" t="str">
        <f aca="false">IF(AND($S942="PARADO/SEM GIRO",$K942="KG",OR(Painel!$B$5="(Todos)",A942=Painel!$B$5)*OR(Painel!$E$5="(Todos)",P942=Painel!$E$5)),$J942+ROW()/10000000,"")</f>
        <v/>
      </c>
      <c r="U942" s="29" t="str">
        <f aca="false">IF(AND($S942="VENCIDO",$K942="KG",OR(Painel!$B$5="(Todos)",A942=Painel!$B$5)*OR(Painel!$E$5="(Todos)",P942=Painel!$E$5)),$J942+ROW()/10000000,"")</f>
        <v/>
      </c>
    </row>
    <row r="943" customFormat="false" ht="15" hidden="false" customHeight="false" outlineLevel="0" collapsed="false">
      <c r="A943" s="29" t="s">
        <v>53</v>
      </c>
      <c r="B943" s="29" t="s">
        <v>1679</v>
      </c>
      <c r="C943" s="29" t="s">
        <v>785</v>
      </c>
      <c r="D943" s="29" t="s">
        <v>786</v>
      </c>
      <c r="E943" s="29" t="n">
        <v>1</v>
      </c>
      <c r="F943" s="29"/>
      <c r="G943" s="29" t="s">
        <v>1680</v>
      </c>
      <c r="H943" s="30" t="n">
        <v>1000</v>
      </c>
      <c r="I943" s="31" t="n">
        <v>46282</v>
      </c>
      <c r="J943" s="30" t="n">
        <v>1000</v>
      </c>
      <c r="K943" s="29" t="s">
        <v>120</v>
      </c>
      <c r="L943" s="29" t="s">
        <v>400</v>
      </c>
      <c r="M943" s="29"/>
      <c r="N943" s="29" t="s">
        <v>122</v>
      </c>
      <c r="O943" s="31" t="n">
        <v>46824</v>
      </c>
      <c r="P943" s="29" t="s">
        <v>123</v>
      </c>
      <c r="Q943" s="29" t="n">
        <f aca="false">IFERROR(VALUE(L943),"")</f>
        <v>3</v>
      </c>
      <c r="R943" s="29" t="n">
        <f aca="true">IF(O943="","",O943-TODAY())</f>
        <v>539</v>
      </c>
      <c r="S943" s="29" t="str">
        <f aca="false">IF(C943="&lt;&lt; vazio &gt;&gt;","VAZIA",IF(AND(O943&lt;&gt;"",R943&lt;0),"VENCIDO",IF(AND(O943&lt;&gt;"",R943&lt;=Parametros!$B$10),"PRÓX. VENCIMENTO",IF(F943="Q","QUALIDADE",IF(F943="S","BLOQUEADO",IF(F943="R","RESTRITO/DEVOLUÇÃO",IF(OR(N943="QUAR",N943="QRES"),"QUARENTENA",IF(OR(B943="DESCARTE",B943="DEVOLUÇÃO"),"DESCARTE/DEVOLUÇÃO",IF(AND(D943="",K943&lt;&gt;""),"SEM LOTE",IF(AND(Q943&lt;&gt;"",Q943&gt;=Parametros!$B$11),"PARADO/SEM GIRO","OK"))))))))))</f>
        <v>OK</v>
      </c>
      <c r="T943" s="29" t="str">
        <f aca="false">IF(AND($S943="PARADO/SEM GIRO",$K943="KG",OR(Painel!$B$5="(Todos)",A943=Painel!$B$5)*OR(Painel!$E$5="(Todos)",P943=Painel!$E$5)),$J943+ROW()/10000000,"")</f>
        <v/>
      </c>
      <c r="U943" s="29" t="str">
        <f aca="false">IF(AND($S943="VENCIDO",$K943="KG",OR(Painel!$B$5="(Todos)",A943=Painel!$B$5)*OR(Painel!$E$5="(Todos)",P943=Painel!$E$5)),$J943+ROW()/10000000,"")</f>
        <v/>
      </c>
    </row>
    <row r="944" customFormat="false" ht="15" hidden="false" customHeight="false" outlineLevel="0" collapsed="false">
      <c r="A944" s="29" t="s">
        <v>53</v>
      </c>
      <c r="B944" s="29" t="s">
        <v>1681</v>
      </c>
      <c r="C944" s="29" t="s">
        <v>785</v>
      </c>
      <c r="D944" s="29" t="s">
        <v>786</v>
      </c>
      <c r="E944" s="29" t="n">
        <v>1</v>
      </c>
      <c r="F944" s="29"/>
      <c r="G944" s="29" t="s">
        <v>1682</v>
      </c>
      <c r="H944" s="30" t="n">
        <v>1000</v>
      </c>
      <c r="I944" s="31" t="n">
        <v>46282</v>
      </c>
      <c r="J944" s="30" t="n">
        <v>1000</v>
      </c>
      <c r="K944" s="29" t="s">
        <v>120</v>
      </c>
      <c r="L944" s="29" t="s">
        <v>400</v>
      </c>
      <c r="M944" s="29"/>
      <c r="N944" s="29" t="s">
        <v>122</v>
      </c>
      <c r="O944" s="31" t="n">
        <v>46824</v>
      </c>
      <c r="P944" s="29" t="s">
        <v>123</v>
      </c>
      <c r="Q944" s="29" t="n">
        <f aca="false">IFERROR(VALUE(L944),"")</f>
        <v>3</v>
      </c>
      <c r="R944" s="29" t="n">
        <f aca="true">IF(O944="","",O944-TODAY())</f>
        <v>539</v>
      </c>
      <c r="S944" s="29" t="str">
        <f aca="false">IF(C944="&lt;&lt; vazio &gt;&gt;","VAZIA",IF(AND(O944&lt;&gt;"",R944&lt;0),"VENCIDO",IF(AND(O944&lt;&gt;"",R944&lt;=Parametros!$B$10),"PRÓX. VENCIMENTO",IF(F944="Q","QUALIDADE",IF(F944="S","BLOQUEADO",IF(F944="R","RESTRITO/DEVOLUÇÃO",IF(OR(N944="QUAR",N944="QRES"),"QUARENTENA",IF(OR(B944="DESCARTE",B944="DEVOLUÇÃO"),"DESCARTE/DEVOLUÇÃO",IF(AND(D944="",K944&lt;&gt;""),"SEM LOTE",IF(AND(Q944&lt;&gt;"",Q944&gt;=Parametros!$B$11),"PARADO/SEM GIRO","OK"))))))))))</f>
        <v>OK</v>
      </c>
      <c r="T944" s="29" t="str">
        <f aca="false">IF(AND($S944="PARADO/SEM GIRO",$K944="KG",OR(Painel!$B$5="(Todos)",A944=Painel!$B$5)*OR(Painel!$E$5="(Todos)",P944=Painel!$E$5)),$J944+ROW()/10000000,"")</f>
        <v/>
      </c>
      <c r="U944" s="29" t="str">
        <f aca="false">IF(AND($S944="VENCIDO",$K944="KG",OR(Painel!$B$5="(Todos)",A944=Painel!$B$5)*OR(Painel!$E$5="(Todos)",P944=Painel!$E$5)),$J944+ROW()/10000000,"")</f>
        <v/>
      </c>
    </row>
    <row r="945" customFormat="false" ht="15" hidden="false" customHeight="false" outlineLevel="0" collapsed="false">
      <c r="A945" s="29" t="s">
        <v>53</v>
      </c>
      <c r="B945" s="29" t="s">
        <v>1683</v>
      </c>
      <c r="C945" s="29" t="s">
        <v>115</v>
      </c>
      <c r="D945" s="29"/>
      <c r="E945" s="29" t="n">
        <v>0</v>
      </c>
      <c r="F945" s="29"/>
      <c r="G945" s="29"/>
      <c r="H945" s="30" t="n">
        <v>0</v>
      </c>
      <c r="I945" s="29"/>
      <c r="J945" s="30" t="n">
        <v>0</v>
      </c>
      <c r="K945" s="29"/>
      <c r="L945" s="29" t="s">
        <v>116</v>
      </c>
      <c r="M945" s="29"/>
      <c r="N945" s="29"/>
      <c r="O945" s="29"/>
      <c r="P945" s="29"/>
      <c r="Q945" s="29" t="n">
        <f aca="false">IFERROR(VALUE(L945),"")</f>
        <v>0</v>
      </c>
      <c r="R945" s="29" t="str">
        <f aca="true">IF(O945="","",O945-TODAY())</f>
        <v/>
      </c>
      <c r="S945" s="29" t="str">
        <f aca="false">IF(C945="&lt;&lt; vazio &gt;&gt;","VAZIA",IF(AND(O945&lt;&gt;"",R945&lt;0),"VENCIDO",IF(AND(O945&lt;&gt;"",R945&lt;=Parametros!$B$10),"PRÓX. VENCIMENTO",IF(F945="Q","QUALIDADE",IF(F945="S","BLOQUEADO",IF(F945="R","RESTRITO/DEVOLUÇÃO",IF(OR(N945="QUAR",N945="QRES"),"QUARENTENA",IF(OR(B945="DESCARTE",B945="DEVOLUÇÃO"),"DESCARTE/DEVOLUÇÃO",IF(AND(D945="",K945&lt;&gt;""),"SEM LOTE",IF(AND(Q945&lt;&gt;"",Q945&gt;=Parametros!$B$11),"PARADO/SEM GIRO","OK"))))))))))</f>
        <v>VAZIA</v>
      </c>
      <c r="T945" s="29" t="str">
        <f aca="false">IF(AND($S945="PARADO/SEM GIRO",$K945="KG",OR(Painel!$B$5="(Todos)",A945=Painel!$B$5)*OR(Painel!$E$5="(Todos)",P945=Painel!$E$5)),$J945+ROW()/10000000,"")</f>
        <v/>
      </c>
      <c r="U945" s="29" t="str">
        <f aca="false">IF(AND($S945="VENCIDO",$K945="KG",OR(Painel!$B$5="(Todos)",A945=Painel!$B$5)*OR(Painel!$E$5="(Todos)",P945=Painel!$E$5)),$J945+ROW()/10000000,"")</f>
        <v/>
      </c>
    </row>
    <row r="946" customFormat="false" ht="15" hidden="false" customHeight="false" outlineLevel="0" collapsed="false">
      <c r="A946" s="29" t="s">
        <v>53</v>
      </c>
      <c r="B946" s="29" t="s">
        <v>1684</v>
      </c>
      <c r="C946" s="29" t="s">
        <v>785</v>
      </c>
      <c r="D946" s="29" t="s">
        <v>786</v>
      </c>
      <c r="E946" s="29" t="n">
        <v>1</v>
      </c>
      <c r="F946" s="29"/>
      <c r="G946" s="29" t="s">
        <v>1685</v>
      </c>
      <c r="H946" s="30" t="n">
        <v>1000</v>
      </c>
      <c r="I946" s="31" t="n">
        <v>46282</v>
      </c>
      <c r="J946" s="30" t="n">
        <v>1000</v>
      </c>
      <c r="K946" s="29" t="s">
        <v>120</v>
      </c>
      <c r="L946" s="29" t="s">
        <v>400</v>
      </c>
      <c r="M946" s="29"/>
      <c r="N946" s="29" t="s">
        <v>122</v>
      </c>
      <c r="O946" s="31" t="n">
        <v>46824</v>
      </c>
      <c r="P946" s="29" t="s">
        <v>123</v>
      </c>
      <c r="Q946" s="29" t="n">
        <f aca="false">IFERROR(VALUE(L946),"")</f>
        <v>3</v>
      </c>
      <c r="R946" s="29" t="n">
        <f aca="true">IF(O946="","",O946-TODAY())</f>
        <v>539</v>
      </c>
      <c r="S946" s="29" t="str">
        <f aca="false">IF(C946="&lt;&lt; vazio &gt;&gt;","VAZIA",IF(AND(O946&lt;&gt;"",R946&lt;0),"VENCIDO",IF(AND(O946&lt;&gt;"",R946&lt;=Parametros!$B$10),"PRÓX. VENCIMENTO",IF(F946="Q","QUALIDADE",IF(F946="S","BLOQUEADO",IF(F946="R","RESTRITO/DEVOLUÇÃO",IF(OR(N946="QUAR",N946="QRES"),"QUARENTENA",IF(OR(B946="DESCARTE",B946="DEVOLUÇÃO"),"DESCARTE/DEVOLUÇÃO",IF(AND(D946="",K946&lt;&gt;""),"SEM LOTE",IF(AND(Q946&lt;&gt;"",Q946&gt;=Parametros!$B$11),"PARADO/SEM GIRO","OK"))))))))))</f>
        <v>OK</v>
      </c>
      <c r="T946" s="29" t="str">
        <f aca="false">IF(AND($S946="PARADO/SEM GIRO",$K946="KG",OR(Painel!$B$5="(Todos)",A946=Painel!$B$5)*OR(Painel!$E$5="(Todos)",P946=Painel!$E$5)),$J946+ROW()/10000000,"")</f>
        <v/>
      </c>
      <c r="U946" s="29" t="str">
        <f aca="false">IF(AND($S946="VENCIDO",$K946="KG",OR(Painel!$B$5="(Todos)",A946=Painel!$B$5)*OR(Painel!$E$5="(Todos)",P946=Painel!$E$5)),$J946+ROW()/10000000,"")</f>
        <v/>
      </c>
    </row>
    <row r="947" customFormat="false" ht="15" hidden="false" customHeight="false" outlineLevel="0" collapsed="false">
      <c r="A947" s="29" t="s">
        <v>53</v>
      </c>
      <c r="B947" s="29" t="s">
        <v>1686</v>
      </c>
      <c r="C947" s="29" t="s">
        <v>876</v>
      </c>
      <c r="D947" s="29" t="s">
        <v>901</v>
      </c>
      <c r="E947" s="29" t="n">
        <v>1</v>
      </c>
      <c r="F947" s="29"/>
      <c r="G947" s="29" t="s">
        <v>1687</v>
      </c>
      <c r="H947" s="30" t="n">
        <v>720</v>
      </c>
      <c r="I947" s="31" t="n">
        <v>46282</v>
      </c>
      <c r="J947" s="30" t="n">
        <v>720</v>
      </c>
      <c r="K947" s="29" t="s">
        <v>120</v>
      </c>
      <c r="L947" s="29" t="s">
        <v>400</v>
      </c>
      <c r="M947" s="29"/>
      <c r="N947" s="29" t="s">
        <v>122</v>
      </c>
      <c r="O947" s="31" t="n">
        <v>46822</v>
      </c>
      <c r="P947" s="29" t="s">
        <v>123</v>
      </c>
      <c r="Q947" s="29" t="n">
        <f aca="false">IFERROR(VALUE(L947),"")</f>
        <v>3</v>
      </c>
      <c r="R947" s="29" t="n">
        <f aca="true">IF(O947="","",O947-TODAY())</f>
        <v>537</v>
      </c>
      <c r="S947" s="29" t="str">
        <f aca="false">IF(C947="&lt;&lt; vazio &gt;&gt;","VAZIA",IF(AND(O947&lt;&gt;"",R947&lt;0),"VENCIDO",IF(AND(O947&lt;&gt;"",R947&lt;=Parametros!$B$10),"PRÓX. VENCIMENTO",IF(F947="Q","QUALIDADE",IF(F947="S","BLOQUEADO",IF(F947="R","RESTRITO/DEVOLUÇÃO",IF(OR(N947="QUAR",N947="QRES"),"QUARENTENA",IF(OR(B947="DESCARTE",B947="DEVOLUÇÃO"),"DESCARTE/DEVOLUÇÃO",IF(AND(D947="",K947&lt;&gt;""),"SEM LOTE",IF(AND(Q947&lt;&gt;"",Q947&gt;=Parametros!$B$11),"PARADO/SEM GIRO","OK"))))))))))</f>
        <v>OK</v>
      </c>
      <c r="T947" s="29" t="str">
        <f aca="false">IF(AND($S947="PARADO/SEM GIRO",$K947="KG",OR(Painel!$B$5="(Todos)",A947=Painel!$B$5)*OR(Painel!$E$5="(Todos)",P947=Painel!$E$5)),$J947+ROW()/10000000,"")</f>
        <v/>
      </c>
      <c r="U947" s="29" t="str">
        <f aca="false">IF(AND($S947="VENCIDO",$K947="KG",OR(Painel!$B$5="(Todos)",A947=Painel!$B$5)*OR(Painel!$E$5="(Todos)",P947=Painel!$E$5)),$J947+ROW()/10000000,"")</f>
        <v/>
      </c>
    </row>
    <row r="948" customFormat="false" ht="15" hidden="false" customHeight="false" outlineLevel="0" collapsed="false">
      <c r="A948" s="29" t="s">
        <v>53</v>
      </c>
      <c r="B948" s="29" t="s">
        <v>1688</v>
      </c>
      <c r="C948" s="29" t="s">
        <v>115</v>
      </c>
      <c r="D948" s="29"/>
      <c r="E948" s="29" t="n">
        <v>0</v>
      </c>
      <c r="F948" s="29"/>
      <c r="G948" s="29"/>
      <c r="H948" s="30" t="n">
        <v>0</v>
      </c>
      <c r="I948" s="29"/>
      <c r="J948" s="30" t="n">
        <v>0</v>
      </c>
      <c r="K948" s="29"/>
      <c r="L948" s="29" t="s">
        <v>116</v>
      </c>
      <c r="M948" s="29"/>
      <c r="N948" s="29"/>
      <c r="O948" s="29"/>
      <c r="P948" s="29"/>
      <c r="Q948" s="29" t="n">
        <f aca="false">IFERROR(VALUE(L948),"")</f>
        <v>0</v>
      </c>
      <c r="R948" s="29" t="str">
        <f aca="true">IF(O948="","",O948-TODAY())</f>
        <v/>
      </c>
      <c r="S948" s="29" t="str">
        <f aca="false">IF(C948="&lt;&lt; vazio &gt;&gt;","VAZIA",IF(AND(O948&lt;&gt;"",R948&lt;0),"VENCIDO",IF(AND(O948&lt;&gt;"",R948&lt;=Parametros!$B$10),"PRÓX. VENCIMENTO",IF(F948="Q","QUALIDADE",IF(F948="S","BLOQUEADO",IF(F948="R","RESTRITO/DEVOLUÇÃO",IF(OR(N948="QUAR",N948="QRES"),"QUARENTENA",IF(OR(B948="DESCARTE",B948="DEVOLUÇÃO"),"DESCARTE/DEVOLUÇÃO",IF(AND(D948="",K948&lt;&gt;""),"SEM LOTE",IF(AND(Q948&lt;&gt;"",Q948&gt;=Parametros!$B$11),"PARADO/SEM GIRO","OK"))))))))))</f>
        <v>VAZIA</v>
      </c>
      <c r="T948" s="29" t="str">
        <f aca="false">IF(AND($S948="PARADO/SEM GIRO",$K948="KG",OR(Painel!$B$5="(Todos)",A948=Painel!$B$5)*OR(Painel!$E$5="(Todos)",P948=Painel!$E$5)),$J948+ROW()/10000000,"")</f>
        <v/>
      </c>
      <c r="U948" s="29" t="str">
        <f aca="false">IF(AND($S948="VENCIDO",$K948="KG",OR(Painel!$B$5="(Todos)",A948=Painel!$B$5)*OR(Painel!$E$5="(Todos)",P948=Painel!$E$5)),$J948+ROW()/10000000,"")</f>
        <v/>
      </c>
    </row>
    <row r="949" customFormat="false" ht="15" hidden="false" customHeight="false" outlineLevel="0" collapsed="false">
      <c r="A949" s="29" t="s">
        <v>53</v>
      </c>
      <c r="B949" s="29" t="s">
        <v>1689</v>
      </c>
      <c r="C949" s="29" t="s">
        <v>876</v>
      </c>
      <c r="D949" s="29" t="s">
        <v>901</v>
      </c>
      <c r="E949" s="29" t="n">
        <v>1</v>
      </c>
      <c r="F949" s="29"/>
      <c r="G949" s="29" t="s">
        <v>1690</v>
      </c>
      <c r="H949" s="30" t="n">
        <v>720</v>
      </c>
      <c r="I949" s="31" t="n">
        <v>46282</v>
      </c>
      <c r="J949" s="30" t="n">
        <v>720</v>
      </c>
      <c r="K949" s="29" t="s">
        <v>120</v>
      </c>
      <c r="L949" s="29" t="s">
        <v>400</v>
      </c>
      <c r="M949" s="29"/>
      <c r="N949" s="29" t="s">
        <v>122</v>
      </c>
      <c r="O949" s="31" t="n">
        <v>46822</v>
      </c>
      <c r="P949" s="29" t="s">
        <v>123</v>
      </c>
      <c r="Q949" s="29" t="n">
        <f aca="false">IFERROR(VALUE(L949),"")</f>
        <v>3</v>
      </c>
      <c r="R949" s="29" t="n">
        <f aca="true">IF(O949="","",O949-TODAY())</f>
        <v>537</v>
      </c>
      <c r="S949" s="29" t="str">
        <f aca="false">IF(C949="&lt;&lt; vazio &gt;&gt;","VAZIA",IF(AND(O949&lt;&gt;"",R949&lt;0),"VENCIDO",IF(AND(O949&lt;&gt;"",R949&lt;=Parametros!$B$10),"PRÓX. VENCIMENTO",IF(F949="Q","QUALIDADE",IF(F949="S","BLOQUEADO",IF(F949="R","RESTRITO/DEVOLUÇÃO",IF(OR(N949="QUAR",N949="QRES"),"QUARENTENA",IF(OR(B949="DESCARTE",B949="DEVOLUÇÃO"),"DESCARTE/DEVOLUÇÃO",IF(AND(D949="",K949&lt;&gt;""),"SEM LOTE",IF(AND(Q949&lt;&gt;"",Q949&gt;=Parametros!$B$11),"PARADO/SEM GIRO","OK"))))))))))</f>
        <v>OK</v>
      </c>
      <c r="T949" s="29" t="str">
        <f aca="false">IF(AND($S949="PARADO/SEM GIRO",$K949="KG",OR(Painel!$B$5="(Todos)",A949=Painel!$B$5)*OR(Painel!$E$5="(Todos)",P949=Painel!$E$5)),$J949+ROW()/10000000,"")</f>
        <v/>
      </c>
      <c r="U949" s="29" t="str">
        <f aca="false">IF(AND($S949="VENCIDO",$K949="KG",OR(Painel!$B$5="(Todos)",A949=Painel!$B$5)*OR(Painel!$E$5="(Todos)",P949=Painel!$E$5)),$J949+ROW()/10000000,"")</f>
        <v/>
      </c>
    </row>
    <row r="950" customFormat="false" ht="15" hidden="false" customHeight="false" outlineLevel="0" collapsed="false">
      <c r="A950" s="29" t="s">
        <v>53</v>
      </c>
      <c r="B950" s="29" t="s">
        <v>1691</v>
      </c>
      <c r="C950" s="29" t="s">
        <v>115</v>
      </c>
      <c r="D950" s="29"/>
      <c r="E950" s="29" t="n">
        <v>0</v>
      </c>
      <c r="F950" s="29"/>
      <c r="G950" s="29"/>
      <c r="H950" s="30" t="n">
        <v>0</v>
      </c>
      <c r="I950" s="29"/>
      <c r="J950" s="30" t="n">
        <v>0</v>
      </c>
      <c r="K950" s="29"/>
      <c r="L950" s="29" t="s">
        <v>116</v>
      </c>
      <c r="M950" s="29"/>
      <c r="N950" s="29"/>
      <c r="O950" s="29"/>
      <c r="P950" s="29"/>
      <c r="Q950" s="29" t="n">
        <f aca="false">IFERROR(VALUE(L950),"")</f>
        <v>0</v>
      </c>
      <c r="R950" s="29" t="str">
        <f aca="true">IF(O950="","",O950-TODAY())</f>
        <v/>
      </c>
      <c r="S950" s="29" t="str">
        <f aca="false">IF(C950="&lt;&lt; vazio &gt;&gt;","VAZIA",IF(AND(O950&lt;&gt;"",R950&lt;0),"VENCIDO",IF(AND(O950&lt;&gt;"",R950&lt;=Parametros!$B$10),"PRÓX. VENCIMENTO",IF(F950="Q","QUALIDADE",IF(F950="S","BLOQUEADO",IF(F950="R","RESTRITO/DEVOLUÇÃO",IF(OR(N950="QUAR",N950="QRES"),"QUARENTENA",IF(OR(B950="DESCARTE",B950="DEVOLUÇÃO"),"DESCARTE/DEVOLUÇÃO",IF(AND(D950="",K950&lt;&gt;""),"SEM LOTE",IF(AND(Q950&lt;&gt;"",Q950&gt;=Parametros!$B$11),"PARADO/SEM GIRO","OK"))))))))))</f>
        <v>VAZIA</v>
      </c>
      <c r="T950" s="29" t="str">
        <f aca="false">IF(AND($S950="PARADO/SEM GIRO",$K950="KG",OR(Painel!$B$5="(Todos)",A950=Painel!$B$5)*OR(Painel!$E$5="(Todos)",P950=Painel!$E$5)),$J950+ROW()/10000000,"")</f>
        <v/>
      </c>
      <c r="U950" s="29" t="str">
        <f aca="false">IF(AND($S950="VENCIDO",$K950="KG",OR(Painel!$B$5="(Todos)",A950=Painel!$B$5)*OR(Painel!$E$5="(Todos)",P950=Painel!$E$5)),$J950+ROW()/10000000,"")</f>
        <v/>
      </c>
    </row>
    <row r="951" customFormat="false" ht="15" hidden="false" customHeight="false" outlineLevel="0" collapsed="false">
      <c r="A951" s="29" t="s">
        <v>53</v>
      </c>
      <c r="B951" s="29" t="s">
        <v>1692</v>
      </c>
      <c r="C951" s="29" t="s">
        <v>115</v>
      </c>
      <c r="D951" s="29"/>
      <c r="E951" s="29" t="n">
        <v>0</v>
      </c>
      <c r="F951" s="29"/>
      <c r="G951" s="29"/>
      <c r="H951" s="30" t="n">
        <v>0</v>
      </c>
      <c r="I951" s="29"/>
      <c r="J951" s="30" t="n">
        <v>0</v>
      </c>
      <c r="K951" s="29"/>
      <c r="L951" s="29" t="s">
        <v>116</v>
      </c>
      <c r="M951" s="29"/>
      <c r="N951" s="29"/>
      <c r="O951" s="29"/>
      <c r="P951" s="29"/>
      <c r="Q951" s="29" t="n">
        <f aca="false">IFERROR(VALUE(L951),"")</f>
        <v>0</v>
      </c>
      <c r="R951" s="29" t="str">
        <f aca="true">IF(O951="","",O951-TODAY())</f>
        <v/>
      </c>
      <c r="S951" s="29" t="str">
        <f aca="false">IF(C951="&lt;&lt; vazio &gt;&gt;","VAZIA",IF(AND(O951&lt;&gt;"",R951&lt;0),"VENCIDO",IF(AND(O951&lt;&gt;"",R951&lt;=Parametros!$B$10),"PRÓX. VENCIMENTO",IF(F951="Q","QUALIDADE",IF(F951="S","BLOQUEADO",IF(F951="R","RESTRITO/DEVOLUÇÃO",IF(OR(N951="QUAR",N951="QRES"),"QUARENTENA",IF(OR(B951="DESCARTE",B951="DEVOLUÇÃO"),"DESCARTE/DEVOLUÇÃO",IF(AND(D951="",K951&lt;&gt;""),"SEM LOTE",IF(AND(Q951&lt;&gt;"",Q951&gt;=Parametros!$B$11),"PARADO/SEM GIRO","OK"))))))))))</f>
        <v>VAZIA</v>
      </c>
      <c r="T951" s="29" t="str">
        <f aca="false">IF(AND($S951="PARADO/SEM GIRO",$K951="KG",OR(Painel!$B$5="(Todos)",A951=Painel!$B$5)*OR(Painel!$E$5="(Todos)",P951=Painel!$E$5)),$J951+ROW()/10000000,"")</f>
        <v/>
      </c>
      <c r="U951" s="29" t="str">
        <f aca="false">IF(AND($S951="VENCIDO",$K951="KG",OR(Painel!$B$5="(Todos)",A951=Painel!$B$5)*OR(Painel!$E$5="(Todos)",P951=Painel!$E$5)),$J951+ROW()/10000000,"")</f>
        <v/>
      </c>
    </row>
    <row r="952" customFormat="false" ht="15" hidden="false" customHeight="false" outlineLevel="0" collapsed="false">
      <c r="A952" s="29" t="s">
        <v>53</v>
      </c>
      <c r="B952" s="29" t="s">
        <v>1693</v>
      </c>
      <c r="C952" s="29" t="s">
        <v>238</v>
      </c>
      <c r="D952" s="29" t="s">
        <v>1694</v>
      </c>
      <c r="E952" s="29" t="n">
        <v>1</v>
      </c>
      <c r="F952" s="29"/>
      <c r="G952" s="29" t="s">
        <v>1695</v>
      </c>
      <c r="H952" s="30" t="n">
        <v>250</v>
      </c>
      <c r="I952" s="31" t="n">
        <v>46280</v>
      </c>
      <c r="J952" s="30" t="n">
        <v>250</v>
      </c>
      <c r="K952" s="29" t="s">
        <v>120</v>
      </c>
      <c r="L952" s="29" t="s">
        <v>144</v>
      </c>
      <c r="M952" s="29"/>
      <c r="N952" s="29" t="s">
        <v>122</v>
      </c>
      <c r="O952" s="31" t="n">
        <v>46761</v>
      </c>
      <c r="P952" s="29" t="s">
        <v>235</v>
      </c>
      <c r="Q952" s="29" t="n">
        <f aca="false">IFERROR(VALUE(L952),"")</f>
        <v>5</v>
      </c>
      <c r="R952" s="29" t="n">
        <f aca="true">IF(O952="","",O952-TODAY())</f>
        <v>476</v>
      </c>
      <c r="S952" s="29" t="str">
        <f aca="false">IF(C952="&lt;&lt; vazio &gt;&gt;","VAZIA",IF(AND(O952&lt;&gt;"",R952&lt;0),"VENCIDO",IF(AND(O952&lt;&gt;"",R952&lt;=Parametros!$B$10),"PRÓX. VENCIMENTO",IF(F952="Q","QUALIDADE",IF(F952="S","BLOQUEADO",IF(F952="R","RESTRITO/DEVOLUÇÃO",IF(OR(N952="QUAR",N952="QRES"),"QUARENTENA",IF(OR(B952="DESCARTE",B952="DEVOLUÇÃO"),"DESCARTE/DEVOLUÇÃO",IF(AND(D952="",K952&lt;&gt;""),"SEM LOTE",IF(AND(Q952&lt;&gt;"",Q952&gt;=Parametros!$B$11),"PARADO/SEM GIRO","OK"))))))))))</f>
        <v>OK</v>
      </c>
      <c r="T952" s="29" t="str">
        <f aca="false">IF(AND($S952="PARADO/SEM GIRO",$K952="KG",OR(Painel!$B$5="(Todos)",A952=Painel!$B$5)*OR(Painel!$E$5="(Todos)",P952=Painel!$E$5)),$J952+ROW()/10000000,"")</f>
        <v/>
      </c>
      <c r="U952" s="29" t="str">
        <f aca="false">IF(AND($S952="VENCIDO",$K952="KG",OR(Painel!$B$5="(Todos)",A952=Painel!$B$5)*OR(Painel!$E$5="(Todos)",P952=Painel!$E$5)),$J952+ROW()/10000000,"")</f>
        <v/>
      </c>
    </row>
    <row r="953" customFormat="false" ht="15" hidden="false" customHeight="false" outlineLevel="0" collapsed="false">
      <c r="A953" s="29" t="s">
        <v>53</v>
      </c>
      <c r="B953" s="29" t="s">
        <v>1696</v>
      </c>
      <c r="C953" s="29" t="s">
        <v>1697</v>
      </c>
      <c r="D953" s="29" t="s">
        <v>1698</v>
      </c>
      <c r="E953" s="29" t="n">
        <v>1</v>
      </c>
      <c r="F953" s="29"/>
      <c r="G953" s="29" t="s">
        <v>1699</v>
      </c>
      <c r="H953" s="30" t="n">
        <v>550</v>
      </c>
      <c r="I953" s="31" t="n">
        <v>46280</v>
      </c>
      <c r="J953" s="30" t="n">
        <v>550</v>
      </c>
      <c r="K953" s="29" t="s">
        <v>120</v>
      </c>
      <c r="L953" s="29" t="s">
        <v>149</v>
      </c>
      <c r="M953" s="29"/>
      <c r="N953" s="29" t="s">
        <v>122</v>
      </c>
      <c r="O953" s="31" t="n">
        <v>46969</v>
      </c>
      <c r="P953" s="29" t="s">
        <v>235</v>
      </c>
      <c r="Q953" s="29" t="n">
        <f aca="false">IFERROR(VALUE(L953),"")</f>
        <v>12</v>
      </c>
      <c r="R953" s="29" t="n">
        <f aca="true">IF(O953="","",O953-TODAY())</f>
        <v>684</v>
      </c>
      <c r="S953" s="29" t="str">
        <f aca="false">IF(C953="&lt;&lt; vazio &gt;&gt;","VAZIA",IF(AND(O953&lt;&gt;"",R953&lt;0),"VENCIDO",IF(AND(O953&lt;&gt;"",R953&lt;=Parametros!$B$10),"PRÓX. VENCIMENTO",IF(F953="Q","QUALIDADE",IF(F953="S","BLOQUEADO",IF(F953="R","RESTRITO/DEVOLUÇÃO",IF(OR(N953="QUAR",N953="QRES"),"QUARENTENA",IF(OR(B953="DESCARTE",B953="DEVOLUÇÃO"),"DESCARTE/DEVOLUÇÃO",IF(AND(D953="",K953&lt;&gt;""),"SEM LOTE",IF(AND(Q953&lt;&gt;"",Q953&gt;=Parametros!$B$11),"PARADO/SEM GIRO","OK"))))))))))</f>
        <v>OK</v>
      </c>
      <c r="T953" s="29" t="str">
        <f aca="false">IF(AND($S953="PARADO/SEM GIRO",$K953="KG",OR(Painel!$B$5="(Todos)",A953=Painel!$B$5)*OR(Painel!$E$5="(Todos)",P953=Painel!$E$5)),$J953+ROW()/10000000,"")</f>
        <v/>
      </c>
      <c r="U953" s="29" t="str">
        <f aca="false">IF(AND($S953="VENCIDO",$K953="KG",OR(Painel!$B$5="(Todos)",A953=Painel!$B$5)*OR(Painel!$E$5="(Todos)",P953=Painel!$E$5)),$J953+ROW()/10000000,"")</f>
        <v/>
      </c>
    </row>
    <row r="954" customFormat="false" ht="15" hidden="false" customHeight="false" outlineLevel="0" collapsed="false">
      <c r="A954" s="29" t="s">
        <v>53</v>
      </c>
      <c r="B954" s="29" t="s">
        <v>1700</v>
      </c>
      <c r="C954" s="29" t="s">
        <v>240</v>
      </c>
      <c r="D954" s="29" t="s">
        <v>1701</v>
      </c>
      <c r="E954" s="29" t="n">
        <v>1</v>
      </c>
      <c r="F954" s="29"/>
      <c r="G954" s="29" t="s">
        <v>1702</v>
      </c>
      <c r="H954" s="30" t="n">
        <v>25</v>
      </c>
      <c r="I954" s="31" t="n">
        <v>46240</v>
      </c>
      <c r="J954" s="30" t="n">
        <v>25</v>
      </c>
      <c r="K954" s="29" t="s">
        <v>120</v>
      </c>
      <c r="L954" s="29" t="s">
        <v>1703</v>
      </c>
      <c r="M954" s="29"/>
      <c r="N954" s="29" t="s">
        <v>122</v>
      </c>
      <c r="O954" s="31" t="n">
        <v>46941</v>
      </c>
      <c r="P954" s="29" t="s">
        <v>235</v>
      </c>
      <c r="Q954" s="29" t="n">
        <f aca="false">IFERROR(VALUE(L954),"")</f>
        <v>57</v>
      </c>
      <c r="R954" s="29" t="n">
        <f aca="true">IF(O954="","",O954-TODAY())</f>
        <v>656</v>
      </c>
      <c r="S954" s="29" t="str">
        <f aca="false">IF(C954="&lt;&lt; vazio &gt;&gt;","VAZIA",IF(AND(O954&lt;&gt;"",R954&lt;0),"VENCIDO",IF(AND(O954&lt;&gt;"",R954&lt;=Parametros!$B$10),"PRÓX. VENCIMENTO",IF(F954="Q","QUALIDADE",IF(F954="S","BLOQUEADO",IF(F954="R","RESTRITO/DEVOLUÇÃO",IF(OR(N954="QUAR",N954="QRES"),"QUARENTENA",IF(OR(B954="DESCARTE",B954="DEVOLUÇÃO"),"DESCARTE/DEVOLUÇÃO",IF(AND(D954="",K954&lt;&gt;""),"SEM LOTE",IF(AND(Q954&lt;&gt;"",Q954&gt;=Parametros!$B$11),"PARADO/SEM GIRO","OK"))))))))))</f>
        <v>OK</v>
      </c>
      <c r="T954" s="29" t="str">
        <f aca="false">IF(AND($S954="PARADO/SEM GIRO",$K954="KG",OR(Painel!$B$5="(Todos)",A954=Painel!$B$5)*OR(Painel!$E$5="(Todos)",P954=Painel!$E$5)),$J954+ROW()/10000000,"")</f>
        <v/>
      </c>
      <c r="U954" s="29" t="str">
        <f aca="false">IF(AND($S954="VENCIDO",$K954="KG",OR(Painel!$B$5="(Todos)",A954=Painel!$B$5)*OR(Painel!$E$5="(Todos)",P954=Painel!$E$5)),$J954+ROW()/10000000,"")</f>
        <v/>
      </c>
    </row>
    <row r="955" customFormat="false" ht="15" hidden="false" customHeight="false" outlineLevel="0" collapsed="false">
      <c r="A955" s="29" t="s">
        <v>53</v>
      </c>
      <c r="B955" s="29" t="s">
        <v>1704</v>
      </c>
      <c r="C955" s="29" t="s">
        <v>115</v>
      </c>
      <c r="D955" s="29"/>
      <c r="E955" s="29" t="n">
        <v>0</v>
      </c>
      <c r="F955" s="29"/>
      <c r="G955" s="29"/>
      <c r="H955" s="30" t="n">
        <v>0</v>
      </c>
      <c r="I955" s="29"/>
      <c r="J955" s="30" t="n">
        <v>0</v>
      </c>
      <c r="K955" s="29"/>
      <c r="L955" s="29" t="s">
        <v>116</v>
      </c>
      <c r="M955" s="29"/>
      <c r="N955" s="29"/>
      <c r="O955" s="29"/>
      <c r="P955" s="29"/>
      <c r="Q955" s="29" t="n">
        <f aca="false">IFERROR(VALUE(L955),"")</f>
        <v>0</v>
      </c>
      <c r="R955" s="29" t="str">
        <f aca="true">IF(O955="","",O955-TODAY())</f>
        <v/>
      </c>
      <c r="S955" s="29" t="str">
        <f aca="false">IF(C955="&lt;&lt; vazio &gt;&gt;","VAZIA",IF(AND(O955&lt;&gt;"",R955&lt;0),"VENCIDO",IF(AND(O955&lt;&gt;"",R955&lt;=Parametros!$B$10),"PRÓX. VENCIMENTO",IF(F955="Q","QUALIDADE",IF(F955="S","BLOQUEADO",IF(F955="R","RESTRITO/DEVOLUÇÃO",IF(OR(N955="QUAR",N955="QRES"),"QUARENTENA",IF(OR(B955="DESCARTE",B955="DEVOLUÇÃO"),"DESCARTE/DEVOLUÇÃO",IF(AND(D955="",K955&lt;&gt;""),"SEM LOTE",IF(AND(Q955&lt;&gt;"",Q955&gt;=Parametros!$B$11),"PARADO/SEM GIRO","OK"))))))))))</f>
        <v>VAZIA</v>
      </c>
      <c r="T955" s="29" t="str">
        <f aca="false">IF(AND($S955="PARADO/SEM GIRO",$K955="KG",OR(Painel!$B$5="(Todos)",A955=Painel!$B$5)*OR(Painel!$E$5="(Todos)",P955=Painel!$E$5)),$J955+ROW()/10000000,"")</f>
        <v/>
      </c>
      <c r="U955" s="29" t="str">
        <f aca="false">IF(AND($S955="VENCIDO",$K955="KG",OR(Painel!$B$5="(Todos)",A955=Painel!$B$5)*OR(Painel!$E$5="(Todos)",P955=Painel!$E$5)),$J955+ROW()/10000000,"")</f>
        <v/>
      </c>
    </row>
    <row r="956" customFormat="false" ht="15" hidden="false" customHeight="false" outlineLevel="0" collapsed="false">
      <c r="A956" s="29" t="s">
        <v>53</v>
      </c>
      <c r="B956" s="29" t="s">
        <v>1705</v>
      </c>
      <c r="C956" s="29" t="s">
        <v>115</v>
      </c>
      <c r="D956" s="29"/>
      <c r="E956" s="29" t="n">
        <v>0</v>
      </c>
      <c r="F956" s="29"/>
      <c r="G956" s="29"/>
      <c r="H956" s="30" t="n">
        <v>0</v>
      </c>
      <c r="I956" s="29"/>
      <c r="J956" s="30" t="n">
        <v>0</v>
      </c>
      <c r="K956" s="29"/>
      <c r="L956" s="29" t="s">
        <v>116</v>
      </c>
      <c r="M956" s="29"/>
      <c r="N956" s="29"/>
      <c r="O956" s="29"/>
      <c r="P956" s="29"/>
      <c r="Q956" s="29" t="n">
        <f aca="false">IFERROR(VALUE(L956),"")</f>
        <v>0</v>
      </c>
      <c r="R956" s="29" t="str">
        <f aca="true">IF(O956="","",O956-TODAY())</f>
        <v/>
      </c>
      <c r="S956" s="29" t="str">
        <f aca="false">IF(C956="&lt;&lt; vazio &gt;&gt;","VAZIA",IF(AND(O956&lt;&gt;"",R956&lt;0),"VENCIDO",IF(AND(O956&lt;&gt;"",R956&lt;=Parametros!$B$10),"PRÓX. VENCIMENTO",IF(F956="Q","QUALIDADE",IF(F956="S","BLOQUEADO",IF(F956="R","RESTRITO/DEVOLUÇÃO",IF(OR(N956="QUAR",N956="QRES"),"QUARENTENA",IF(OR(B956="DESCARTE",B956="DEVOLUÇÃO"),"DESCARTE/DEVOLUÇÃO",IF(AND(D956="",K956&lt;&gt;""),"SEM LOTE",IF(AND(Q956&lt;&gt;"",Q956&gt;=Parametros!$B$11),"PARADO/SEM GIRO","OK"))))))))))</f>
        <v>VAZIA</v>
      </c>
      <c r="T956" s="29" t="str">
        <f aca="false">IF(AND($S956="PARADO/SEM GIRO",$K956="KG",OR(Painel!$B$5="(Todos)",A956=Painel!$B$5)*OR(Painel!$E$5="(Todos)",P956=Painel!$E$5)),$J956+ROW()/10000000,"")</f>
        <v/>
      </c>
      <c r="U956" s="29" t="str">
        <f aca="false">IF(AND($S956="VENCIDO",$K956="KG",OR(Painel!$B$5="(Todos)",A956=Painel!$B$5)*OR(Painel!$E$5="(Todos)",P956=Painel!$E$5)),$J956+ROW()/10000000,"")</f>
        <v/>
      </c>
    </row>
    <row r="957" customFormat="false" ht="15" hidden="false" customHeight="false" outlineLevel="0" collapsed="false">
      <c r="A957" s="29" t="s">
        <v>53</v>
      </c>
      <c r="B957" s="29" t="s">
        <v>1706</v>
      </c>
      <c r="C957" s="29" t="s">
        <v>115</v>
      </c>
      <c r="D957" s="29"/>
      <c r="E957" s="29" t="n">
        <v>0</v>
      </c>
      <c r="F957" s="29"/>
      <c r="G957" s="29"/>
      <c r="H957" s="30" t="n">
        <v>0</v>
      </c>
      <c r="I957" s="29"/>
      <c r="J957" s="30" t="n">
        <v>0</v>
      </c>
      <c r="K957" s="29"/>
      <c r="L957" s="29" t="s">
        <v>116</v>
      </c>
      <c r="M957" s="29"/>
      <c r="N957" s="29"/>
      <c r="O957" s="29"/>
      <c r="P957" s="29"/>
      <c r="Q957" s="29" t="n">
        <f aca="false">IFERROR(VALUE(L957),"")</f>
        <v>0</v>
      </c>
      <c r="R957" s="29" t="str">
        <f aca="true">IF(O957="","",O957-TODAY())</f>
        <v/>
      </c>
      <c r="S957" s="29" t="str">
        <f aca="false">IF(C957="&lt;&lt; vazio &gt;&gt;","VAZIA",IF(AND(O957&lt;&gt;"",R957&lt;0),"VENCIDO",IF(AND(O957&lt;&gt;"",R957&lt;=Parametros!$B$10),"PRÓX. VENCIMENTO",IF(F957="Q","QUALIDADE",IF(F957="S","BLOQUEADO",IF(F957="R","RESTRITO/DEVOLUÇÃO",IF(OR(N957="QUAR",N957="QRES"),"QUARENTENA",IF(OR(B957="DESCARTE",B957="DEVOLUÇÃO"),"DESCARTE/DEVOLUÇÃO",IF(AND(D957="",K957&lt;&gt;""),"SEM LOTE",IF(AND(Q957&lt;&gt;"",Q957&gt;=Parametros!$B$11),"PARADO/SEM GIRO","OK"))))))))))</f>
        <v>VAZIA</v>
      </c>
      <c r="T957" s="29" t="str">
        <f aca="false">IF(AND($S957="PARADO/SEM GIRO",$K957="KG",OR(Painel!$B$5="(Todos)",A957=Painel!$B$5)*OR(Painel!$E$5="(Todos)",P957=Painel!$E$5)),$J957+ROW()/10000000,"")</f>
        <v/>
      </c>
      <c r="U957" s="29" t="str">
        <f aca="false">IF(AND($S957="VENCIDO",$K957="KG",OR(Painel!$B$5="(Todos)",A957=Painel!$B$5)*OR(Painel!$E$5="(Todos)",P957=Painel!$E$5)),$J957+ROW()/10000000,"")</f>
        <v/>
      </c>
    </row>
    <row r="958" customFormat="false" ht="15" hidden="false" customHeight="false" outlineLevel="0" collapsed="false">
      <c r="A958" s="29" t="s">
        <v>53</v>
      </c>
      <c r="B958" s="29" t="s">
        <v>1707</v>
      </c>
      <c r="C958" s="29" t="s">
        <v>1708</v>
      </c>
      <c r="D958" s="29" t="s">
        <v>1709</v>
      </c>
      <c r="E958" s="29" t="n">
        <v>1</v>
      </c>
      <c r="F958" s="29"/>
      <c r="G958" s="29" t="s">
        <v>1710</v>
      </c>
      <c r="H958" s="30" t="n">
        <v>1000</v>
      </c>
      <c r="I958" s="31" t="n">
        <v>46228</v>
      </c>
      <c r="J958" s="30" t="n">
        <v>1000</v>
      </c>
      <c r="K958" s="29" t="s">
        <v>120</v>
      </c>
      <c r="L958" s="29" t="s">
        <v>1703</v>
      </c>
      <c r="M958" s="29"/>
      <c r="N958" s="29" t="s">
        <v>122</v>
      </c>
      <c r="O958" s="31" t="n">
        <v>46899</v>
      </c>
      <c r="P958" s="29" t="s">
        <v>235</v>
      </c>
      <c r="Q958" s="29" t="n">
        <f aca="false">IFERROR(VALUE(L958),"")</f>
        <v>57</v>
      </c>
      <c r="R958" s="29" t="n">
        <f aca="true">IF(O958="","",O958-TODAY())</f>
        <v>614</v>
      </c>
      <c r="S958" s="29" t="str">
        <f aca="false">IF(C958="&lt;&lt; vazio &gt;&gt;","VAZIA",IF(AND(O958&lt;&gt;"",R958&lt;0),"VENCIDO",IF(AND(O958&lt;&gt;"",R958&lt;=Parametros!$B$10),"PRÓX. VENCIMENTO",IF(F958="Q","QUALIDADE",IF(F958="S","BLOQUEADO",IF(F958="R","RESTRITO/DEVOLUÇÃO",IF(OR(N958="QUAR",N958="QRES"),"QUARENTENA",IF(OR(B958="DESCARTE",B958="DEVOLUÇÃO"),"DESCARTE/DEVOLUÇÃO",IF(AND(D958="",K958&lt;&gt;""),"SEM LOTE",IF(AND(Q958&lt;&gt;"",Q958&gt;=Parametros!$B$11),"PARADO/SEM GIRO","OK"))))))))))</f>
        <v>OK</v>
      </c>
      <c r="T958" s="29" t="str">
        <f aca="false">IF(AND($S958="PARADO/SEM GIRO",$K958="KG",OR(Painel!$B$5="(Todos)",A958=Painel!$B$5)*OR(Painel!$E$5="(Todos)",P958=Painel!$E$5)),$J958+ROW()/10000000,"")</f>
        <v/>
      </c>
      <c r="U958" s="29" t="str">
        <f aca="false">IF(AND($S958="VENCIDO",$K958="KG",OR(Painel!$B$5="(Todos)",A958=Painel!$B$5)*OR(Painel!$E$5="(Todos)",P958=Painel!$E$5)),$J958+ROW()/10000000,"")</f>
        <v/>
      </c>
    </row>
    <row r="959" customFormat="false" ht="15" hidden="false" customHeight="false" outlineLevel="0" collapsed="false">
      <c r="A959" s="29" t="s">
        <v>53</v>
      </c>
      <c r="B959" s="29" t="s">
        <v>1711</v>
      </c>
      <c r="C959" s="29" t="s">
        <v>115</v>
      </c>
      <c r="D959" s="29"/>
      <c r="E959" s="29" t="n">
        <v>0</v>
      </c>
      <c r="F959" s="29"/>
      <c r="G959" s="29"/>
      <c r="H959" s="30" t="n">
        <v>0</v>
      </c>
      <c r="I959" s="29"/>
      <c r="J959" s="30" t="n">
        <v>0</v>
      </c>
      <c r="K959" s="29"/>
      <c r="L959" s="29" t="s">
        <v>116</v>
      </c>
      <c r="M959" s="29"/>
      <c r="N959" s="29"/>
      <c r="O959" s="29"/>
      <c r="P959" s="29"/>
      <c r="Q959" s="29" t="n">
        <f aca="false">IFERROR(VALUE(L959),"")</f>
        <v>0</v>
      </c>
      <c r="R959" s="29" t="str">
        <f aca="true">IF(O959="","",O959-TODAY())</f>
        <v/>
      </c>
      <c r="S959" s="29" t="str">
        <f aca="false">IF(C959="&lt;&lt; vazio &gt;&gt;","VAZIA",IF(AND(O959&lt;&gt;"",R959&lt;0),"VENCIDO",IF(AND(O959&lt;&gt;"",R959&lt;=Parametros!$B$10),"PRÓX. VENCIMENTO",IF(F959="Q","QUALIDADE",IF(F959="S","BLOQUEADO",IF(F959="R","RESTRITO/DEVOLUÇÃO",IF(OR(N959="QUAR",N959="QRES"),"QUARENTENA",IF(OR(B959="DESCARTE",B959="DEVOLUÇÃO"),"DESCARTE/DEVOLUÇÃO",IF(AND(D959="",K959&lt;&gt;""),"SEM LOTE",IF(AND(Q959&lt;&gt;"",Q959&gt;=Parametros!$B$11),"PARADO/SEM GIRO","OK"))))))))))</f>
        <v>VAZIA</v>
      </c>
      <c r="T959" s="29" t="str">
        <f aca="false">IF(AND($S959="PARADO/SEM GIRO",$K959="KG",OR(Painel!$B$5="(Todos)",A959=Painel!$B$5)*OR(Painel!$E$5="(Todos)",P959=Painel!$E$5)),$J959+ROW()/10000000,"")</f>
        <v/>
      </c>
      <c r="U959" s="29" t="str">
        <f aca="false">IF(AND($S959="VENCIDO",$K959="KG",OR(Painel!$B$5="(Todos)",A959=Painel!$B$5)*OR(Painel!$E$5="(Todos)",P959=Painel!$E$5)),$J959+ROW()/10000000,"")</f>
        <v/>
      </c>
    </row>
    <row r="960" customFormat="false" ht="15" hidden="false" customHeight="false" outlineLevel="0" collapsed="false">
      <c r="A960" s="29" t="s">
        <v>53</v>
      </c>
      <c r="B960" s="29" t="s">
        <v>1712</v>
      </c>
      <c r="C960" s="29" t="s">
        <v>115</v>
      </c>
      <c r="D960" s="29"/>
      <c r="E960" s="29" t="n">
        <v>0</v>
      </c>
      <c r="F960" s="29"/>
      <c r="G960" s="29"/>
      <c r="H960" s="30" t="n">
        <v>0</v>
      </c>
      <c r="I960" s="29"/>
      <c r="J960" s="30" t="n">
        <v>0</v>
      </c>
      <c r="K960" s="29"/>
      <c r="L960" s="29" t="s">
        <v>116</v>
      </c>
      <c r="M960" s="29"/>
      <c r="N960" s="29"/>
      <c r="O960" s="29"/>
      <c r="P960" s="29"/>
      <c r="Q960" s="29" t="n">
        <f aca="false">IFERROR(VALUE(L960),"")</f>
        <v>0</v>
      </c>
      <c r="R960" s="29" t="str">
        <f aca="true">IF(O960="","",O960-TODAY())</f>
        <v/>
      </c>
      <c r="S960" s="29" t="str">
        <f aca="false">IF(C960="&lt;&lt; vazio &gt;&gt;","VAZIA",IF(AND(O960&lt;&gt;"",R960&lt;0),"VENCIDO",IF(AND(O960&lt;&gt;"",R960&lt;=Parametros!$B$10),"PRÓX. VENCIMENTO",IF(F960="Q","QUALIDADE",IF(F960="S","BLOQUEADO",IF(F960="R","RESTRITO/DEVOLUÇÃO",IF(OR(N960="QUAR",N960="QRES"),"QUARENTENA",IF(OR(B960="DESCARTE",B960="DEVOLUÇÃO"),"DESCARTE/DEVOLUÇÃO",IF(AND(D960="",K960&lt;&gt;""),"SEM LOTE",IF(AND(Q960&lt;&gt;"",Q960&gt;=Parametros!$B$11),"PARADO/SEM GIRO","OK"))))))))))</f>
        <v>VAZIA</v>
      </c>
      <c r="T960" s="29" t="str">
        <f aca="false">IF(AND($S960="PARADO/SEM GIRO",$K960="KG",OR(Painel!$B$5="(Todos)",A960=Painel!$B$5)*OR(Painel!$E$5="(Todos)",P960=Painel!$E$5)),$J960+ROW()/10000000,"")</f>
        <v/>
      </c>
      <c r="U960" s="29" t="str">
        <f aca="false">IF(AND($S960="VENCIDO",$K960="KG",OR(Painel!$B$5="(Todos)",A960=Painel!$B$5)*OR(Painel!$E$5="(Todos)",P960=Painel!$E$5)),$J960+ROW()/10000000,"")</f>
        <v/>
      </c>
    </row>
    <row r="961" customFormat="false" ht="15" hidden="false" customHeight="false" outlineLevel="0" collapsed="false">
      <c r="A961" s="29" t="s">
        <v>53</v>
      </c>
      <c r="B961" s="29" t="s">
        <v>1713</v>
      </c>
      <c r="C961" s="29" t="s">
        <v>115</v>
      </c>
      <c r="D961" s="29"/>
      <c r="E961" s="29" t="n">
        <v>0</v>
      </c>
      <c r="F961" s="29"/>
      <c r="G961" s="29"/>
      <c r="H961" s="30" t="n">
        <v>0</v>
      </c>
      <c r="I961" s="29"/>
      <c r="J961" s="30" t="n">
        <v>0</v>
      </c>
      <c r="K961" s="29"/>
      <c r="L961" s="29" t="s">
        <v>116</v>
      </c>
      <c r="M961" s="29"/>
      <c r="N961" s="29"/>
      <c r="O961" s="29"/>
      <c r="P961" s="29"/>
      <c r="Q961" s="29" t="n">
        <f aca="false">IFERROR(VALUE(L961),"")</f>
        <v>0</v>
      </c>
      <c r="R961" s="29" t="str">
        <f aca="true">IF(O961="","",O961-TODAY())</f>
        <v/>
      </c>
      <c r="S961" s="29" t="str">
        <f aca="false">IF(C961="&lt;&lt; vazio &gt;&gt;","VAZIA",IF(AND(O961&lt;&gt;"",R961&lt;0),"VENCIDO",IF(AND(O961&lt;&gt;"",R961&lt;=Parametros!$B$10),"PRÓX. VENCIMENTO",IF(F961="Q","QUALIDADE",IF(F961="S","BLOQUEADO",IF(F961="R","RESTRITO/DEVOLUÇÃO",IF(OR(N961="QUAR",N961="QRES"),"QUARENTENA",IF(OR(B961="DESCARTE",B961="DEVOLUÇÃO"),"DESCARTE/DEVOLUÇÃO",IF(AND(D961="",K961&lt;&gt;""),"SEM LOTE",IF(AND(Q961&lt;&gt;"",Q961&gt;=Parametros!$B$11),"PARADO/SEM GIRO","OK"))))))))))</f>
        <v>VAZIA</v>
      </c>
      <c r="T961" s="29" t="str">
        <f aca="false">IF(AND($S961="PARADO/SEM GIRO",$K961="KG",OR(Painel!$B$5="(Todos)",A961=Painel!$B$5)*OR(Painel!$E$5="(Todos)",P961=Painel!$E$5)),$J961+ROW()/10000000,"")</f>
        <v/>
      </c>
      <c r="U961" s="29" t="str">
        <f aca="false">IF(AND($S961="VENCIDO",$K961="KG",OR(Painel!$B$5="(Todos)",A961=Painel!$B$5)*OR(Painel!$E$5="(Todos)",P961=Painel!$E$5)),$J961+ROW()/10000000,"")</f>
        <v/>
      </c>
    </row>
    <row r="962" customFormat="false" ht="15" hidden="false" customHeight="false" outlineLevel="0" collapsed="false">
      <c r="A962" s="29" t="s">
        <v>53</v>
      </c>
      <c r="B962" s="29" t="s">
        <v>1714</v>
      </c>
      <c r="C962" s="29" t="s">
        <v>115</v>
      </c>
      <c r="D962" s="29"/>
      <c r="E962" s="29" t="n">
        <v>0</v>
      </c>
      <c r="F962" s="29"/>
      <c r="G962" s="29"/>
      <c r="H962" s="30" t="n">
        <v>0</v>
      </c>
      <c r="I962" s="29"/>
      <c r="J962" s="30" t="n">
        <v>0</v>
      </c>
      <c r="K962" s="29"/>
      <c r="L962" s="29" t="s">
        <v>116</v>
      </c>
      <c r="M962" s="29"/>
      <c r="N962" s="29"/>
      <c r="O962" s="29"/>
      <c r="P962" s="29"/>
      <c r="Q962" s="29" t="n">
        <f aca="false">IFERROR(VALUE(L962),"")</f>
        <v>0</v>
      </c>
      <c r="R962" s="29" t="str">
        <f aca="true">IF(O962="","",O962-TODAY())</f>
        <v/>
      </c>
      <c r="S962" s="29" t="str">
        <f aca="false">IF(C962="&lt;&lt; vazio &gt;&gt;","VAZIA",IF(AND(O962&lt;&gt;"",R962&lt;0),"VENCIDO",IF(AND(O962&lt;&gt;"",R962&lt;=Parametros!$B$10),"PRÓX. VENCIMENTO",IF(F962="Q","QUALIDADE",IF(F962="S","BLOQUEADO",IF(F962="R","RESTRITO/DEVOLUÇÃO",IF(OR(N962="QUAR",N962="QRES"),"QUARENTENA",IF(OR(B962="DESCARTE",B962="DEVOLUÇÃO"),"DESCARTE/DEVOLUÇÃO",IF(AND(D962="",K962&lt;&gt;""),"SEM LOTE",IF(AND(Q962&lt;&gt;"",Q962&gt;=Parametros!$B$11),"PARADO/SEM GIRO","OK"))))))))))</f>
        <v>VAZIA</v>
      </c>
      <c r="T962" s="29" t="str">
        <f aca="false">IF(AND($S962="PARADO/SEM GIRO",$K962="KG",OR(Painel!$B$5="(Todos)",A962=Painel!$B$5)*OR(Painel!$E$5="(Todos)",P962=Painel!$E$5)),$J962+ROW()/10000000,"")</f>
        <v/>
      </c>
      <c r="U962" s="29" t="str">
        <f aca="false">IF(AND($S962="VENCIDO",$K962="KG",OR(Painel!$B$5="(Todos)",A962=Painel!$B$5)*OR(Painel!$E$5="(Todos)",P962=Painel!$E$5)),$J962+ROW()/10000000,"")</f>
        <v/>
      </c>
    </row>
    <row r="963" customFormat="false" ht="15" hidden="false" customHeight="false" outlineLevel="0" collapsed="false">
      <c r="A963" s="29" t="s">
        <v>53</v>
      </c>
      <c r="B963" s="29" t="s">
        <v>1715</v>
      </c>
      <c r="C963" s="29" t="s">
        <v>1716</v>
      </c>
      <c r="D963" s="29" t="s">
        <v>1717</v>
      </c>
      <c r="E963" s="29" t="n">
        <v>1</v>
      </c>
      <c r="F963" s="29"/>
      <c r="G963" s="29" t="s">
        <v>1718</v>
      </c>
      <c r="H963" s="30" t="n">
        <v>75</v>
      </c>
      <c r="I963" s="31" t="n">
        <v>46279</v>
      </c>
      <c r="J963" s="30" t="n">
        <v>75</v>
      </c>
      <c r="K963" s="29" t="s">
        <v>120</v>
      </c>
      <c r="L963" s="29" t="s">
        <v>1719</v>
      </c>
      <c r="M963" s="29"/>
      <c r="N963" s="29" t="s">
        <v>122</v>
      </c>
      <c r="O963" s="31" t="n">
        <v>46909</v>
      </c>
      <c r="P963" s="29" t="s">
        <v>235</v>
      </c>
      <c r="Q963" s="29" t="n">
        <f aca="false">IFERROR(VALUE(L963),"")</f>
        <v>38</v>
      </c>
      <c r="R963" s="29" t="n">
        <f aca="true">IF(O963="","",O963-TODAY())</f>
        <v>624</v>
      </c>
      <c r="S963" s="29" t="str">
        <f aca="false">IF(C963="&lt;&lt; vazio &gt;&gt;","VAZIA",IF(AND(O963&lt;&gt;"",R963&lt;0),"VENCIDO",IF(AND(O963&lt;&gt;"",R963&lt;=Parametros!$B$10),"PRÓX. VENCIMENTO",IF(F963="Q","QUALIDADE",IF(F963="S","BLOQUEADO",IF(F963="R","RESTRITO/DEVOLUÇÃO",IF(OR(N963="QUAR",N963="QRES"),"QUARENTENA",IF(OR(B963="DESCARTE",B963="DEVOLUÇÃO"),"DESCARTE/DEVOLUÇÃO",IF(AND(D963="",K963&lt;&gt;""),"SEM LOTE",IF(AND(Q963&lt;&gt;"",Q963&gt;=Parametros!$B$11),"PARADO/SEM GIRO","OK"))))))))))</f>
        <v>OK</v>
      </c>
      <c r="T963" s="29" t="str">
        <f aca="false">IF(AND($S963="PARADO/SEM GIRO",$K963="KG",OR(Painel!$B$5="(Todos)",A963=Painel!$B$5)*OR(Painel!$E$5="(Todos)",P963=Painel!$E$5)),$J963+ROW()/10000000,"")</f>
        <v/>
      </c>
      <c r="U963" s="29" t="str">
        <f aca="false">IF(AND($S963="VENCIDO",$K963="KG",OR(Painel!$B$5="(Todos)",A963=Painel!$B$5)*OR(Painel!$E$5="(Todos)",P963=Painel!$E$5)),$J963+ROW()/10000000,"")</f>
        <v/>
      </c>
    </row>
    <row r="964" customFormat="false" ht="15" hidden="false" customHeight="false" outlineLevel="0" collapsed="false">
      <c r="A964" s="29" t="s">
        <v>53</v>
      </c>
      <c r="B964" s="29" t="s">
        <v>1720</v>
      </c>
      <c r="C964" s="29" t="s">
        <v>1716</v>
      </c>
      <c r="D964" s="29" t="s">
        <v>1721</v>
      </c>
      <c r="E964" s="29" t="n">
        <v>1</v>
      </c>
      <c r="F964" s="29"/>
      <c r="G964" s="29" t="s">
        <v>1722</v>
      </c>
      <c r="H964" s="30" t="n">
        <v>50</v>
      </c>
      <c r="I964" s="31" t="n">
        <v>46248</v>
      </c>
      <c r="J964" s="30" t="n">
        <v>50</v>
      </c>
      <c r="K964" s="29" t="s">
        <v>120</v>
      </c>
      <c r="L964" s="29" t="s">
        <v>1723</v>
      </c>
      <c r="M964" s="29"/>
      <c r="N964" s="29" t="s">
        <v>122</v>
      </c>
      <c r="O964" s="31" t="n">
        <v>46787</v>
      </c>
      <c r="P964" s="29" t="s">
        <v>235</v>
      </c>
      <c r="Q964" s="29" t="n">
        <f aca="false">IFERROR(VALUE(L964),"")</f>
        <v>37</v>
      </c>
      <c r="R964" s="29" t="n">
        <f aca="true">IF(O964="","",O964-TODAY())</f>
        <v>502</v>
      </c>
      <c r="S964" s="29" t="str">
        <f aca="false">IF(C964="&lt;&lt; vazio &gt;&gt;","VAZIA",IF(AND(O964&lt;&gt;"",R964&lt;0),"VENCIDO",IF(AND(O964&lt;&gt;"",R964&lt;=Parametros!$B$10),"PRÓX. VENCIMENTO",IF(F964="Q","QUALIDADE",IF(F964="S","BLOQUEADO",IF(F964="R","RESTRITO/DEVOLUÇÃO",IF(OR(N964="QUAR",N964="QRES"),"QUARENTENA",IF(OR(B964="DESCARTE",B964="DEVOLUÇÃO"),"DESCARTE/DEVOLUÇÃO",IF(AND(D964="",K964&lt;&gt;""),"SEM LOTE",IF(AND(Q964&lt;&gt;"",Q964&gt;=Parametros!$B$11),"PARADO/SEM GIRO","OK"))))))))))</f>
        <v>OK</v>
      </c>
      <c r="T964" s="29" t="str">
        <f aca="false">IF(AND($S964="PARADO/SEM GIRO",$K964="KG",OR(Painel!$B$5="(Todos)",A964=Painel!$B$5)*OR(Painel!$E$5="(Todos)",P964=Painel!$E$5)),$J964+ROW()/10000000,"")</f>
        <v/>
      </c>
      <c r="U964" s="29" t="str">
        <f aca="false">IF(AND($S964="VENCIDO",$K964="KG",OR(Painel!$B$5="(Todos)",A964=Painel!$B$5)*OR(Painel!$E$5="(Todos)",P964=Painel!$E$5)),$J964+ROW()/10000000,"")</f>
        <v/>
      </c>
    </row>
    <row r="965" customFormat="false" ht="15" hidden="false" customHeight="false" outlineLevel="0" collapsed="false">
      <c r="A965" s="29" t="s">
        <v>53</v>
      </c>
      <c r="B965" s="29" t="s">
        <v>1724</v>
      </c>
      <c r="C965" s="29" t="s">
        <v>115</v>
      </c>
      <c r="D965" s="29"/>
      <c r="E965" s="29" t="n">
        <v>0</v>
      </c>
      <c r="F965" s="29"/>
      <c r="G965" s="29"/>
      <c r="H965" s="30" t="n">
        <v>0</v>
      </c>
      <c r="I965" s="29"/>
      <c r="J965" s="30" t="n">
        <v>0</v>
      </c>
      <c r="K965" s="29"/>
      <c r="L965" s="29" t="s">
        <v>116</v>
      </c>
      <c r="M965" s="29"/>
      <c r="N965" s="29"/>
      <c r="O965" s="29"/>
      <c r="P965" s="29"/>
      <c r="Q965" s="29" t="n">
        <f aca="false">IFERROR(VALUE(L965),"")</f>
        <v>0</v>
      </c>
      <c r="R965" s="29" t="str">
        <f aca="true">IF(O965="","",O965-TODAY())</f>
        <v/>
      </c>
      <c r="S965" s="29" t="str">
        <f aca="false">IF(C965="&lt;&lt; vazio &gt;&gt;","VAZIA",IF(AND(O965&lt;&gt;"",R965&lt;0),"VENCIDO",IF(AND(O965&lt;&gt;"",R965&lt;=Parametros!$B$10),"PRÓX. VENCIMENTO",IF(F965="Q","QUALIDADE",IF(F965="S","BLOQUEADO",IF(F965="R","RESTRITO/DEVOLUÇÃO",IF(OR(N965="QUAR",N965="QRES"),"QUARENTENA",IF(OR(B965="DESCARTE",B965="DEVOLUÇÃO"),"DESCARTE/DEVOLUÇÃO",IF(AND(D965="",K965&lt;&gt;""),"SEM LOTE",IF(AND(Q965&lt;&gt;"",Q965&gt;=Parametros!$B$11),"PARADO/SEM GIRO","OK"))))))))))</f>
        <v>VAZIA</v>
      </c>
      <c r="T965" s="29" t="str">
        <f aca="false">IF(AND($S965="PARADO/SEM GIRO",$K965="KG",OR(Painel!$B$5="(Todos)",A965=Painel!$B$5)*OR(Painel!$E$5="(Todos)",P965=Painel!$E$5)),$J965+ROW()/10000000,"")</f>
        <v/>
      </c>
      <c r="U965" s="29" t="str">
        <f aca="false">IF(AND($S965="VENCIDO",$K965="KG",OR(Painel!$B$5="(Todos)",A965=Painel!$B$5)*OR(Painel!$E$5="(Todos)",P965=Painel!$E$5)),$J965+ROW()/10000000,"")</f>
        <v/>
      </c>
    </row>
    <row r="966" customFormat="false" ht="15" hidden="false" customHeight="false" outlineLevel="0" collapsed="false">
      <c r="A966" s="29" t="s">
        <v>53</v>
      </c>
      <c r="B966" s="29" t="s">
        <v>1725</v>
      </c>
      <c r="C966" s="29" t="s">
        <v>1708</v>
      </c>
      <c r="D966" s="29" t="s">
        <v>1709</v>
      </c>
      <c r="E966" s="29" t="n">
        <v>1</v>
      </c>
      <c r="F966" s="29"/>
      <c r="G966" s="29" t="s">
        <v>1726</v>
      </c>
      <c r="H966" s="30" t="n">
        <v>1000</v>
      </c>
      <c r="I966" s="31" t="n">
        <v>46228</v>
      </c>
      <c r="J966" s="30" t="n">
        <v>1000</v>
      </c>
      <c r="K966" s="29" t="s">
        <v>120</v>
      </c>
      <c r="L966" s="29" t="s">
        <v>1703</v>
      </c>
      <c r="M966" s="29"/>
      <c r="N966" s="29" t="s">
        <v>122</v>
      </c>
      <c r="O966" s="31" t="n">
        <v>46899</v>
      </c>
      <c r="P966" s="29" t="s">
        <v>235</v>
      </c>
      <c r="Q966" s="29" t="n">
        <f aca="false">IFERROR(VALUE(L966),"")</f>
        <v>57</v>
      </c>
      <c r="R966" s="29" t="n">
        <f aca="true">IF(O966="","",O966-TODAY())</f>
        <v>614</v>
      </c>
      <c r="S966" s="29" t="str">
        <f aca="false">IF(C966="&lt;&lt; vazio &gt;&gt;","VAZIA",IF(AND(O966&lt;&gt;"",R966&lt;0),"VENCIDO",IF(AND(O966&lt;&gt;"",R966&lt;=Parametros!$B$10),"PRÓX. VENCIMENTO",IF(F966="Q","QUALIDADE",IF(F966="S","BLOQUEADO",IF(F966="R","RESTRITO/DEVOLUÇÃO",IF(OR(N966="QUAR",N966="QRES"),"QUARENTENA",IF(OR(B966="DESCARTE",B966="DEVOLUÇÃO"),"DESCARTE/DEVOLUÇÃO",IF(AND(D966="",K966&lt;&gt;""),"SEM LOTE",IF(AND(Q966&lt;&gt;"",Q966&gt;=Parametros!$B$11),"PARADO/SEM GIRO","OK"))))))))))</f>
        <v>OK</v>
      </c>
      <c r="T966" s="29" t="str">
        <f aca="false">IF(AND($S966="PARADO/SEM GIRO",$K966="KG",OR(Painel!$B$5="(Todos)",A966=Painel!$B$5)*OR(Painel!$E$5="(Todos)",P966=Painel!$E$5)),$J966+ROW()/10000000,"")</f>
        <v/>
      </c>
      <c r="U966" s="29" t="str">
        <f aca="false">IF(AND($S966="VENCIDO",$K966="KG",OR(Painel!$B$5="(Todos)",A966=Painel!$B$5)*OR(Painel!$E$5="(Todos)",P966=Painel!$E$5)),$J966+ROW()/10000000,"")</f>
        <v/>
      </c>
    </row>
    <row r="967" customFormat="false" ht="15" hidden="false" customHeight="false" outlineLevel="0" collapsed="false">
      <c r="A967" s="29" t="s">
        <v>53</v>
      </c>
      <c r="B967" s="29" t="s">
        <v>1727</v>
      </c>
      <c r="C967" s="29" t="s">
        <v>115</v>
      </c>
      <c r="D967" s="29"/>
      <c r="E967" s="29" t="n">
        <v>0</v>
      </c>
      <c r="F967" s="29"/>
      <c r="G967" s="29"/>
      <c r="H967" s="30" t="n">
        <v>0</v>
      </c>
      <c r="I967" s="29"/>
      <c r="J967" s="30" t="n">
        <v>0</v>
      </c>
      <c r="K967" s="29"/>
      <c r="L967" s="29" t="s">
        <v>116</v>
      </c>
      <c r="M967" s="29"/>
      <c r="N967" s="29"/>
      <c r="O967" s="29"/>
      <c r="P967" s="29"/>
      <c r="Q967" s="29" t="n">
        <f aca="false">IFERROR(VALUE(L967),"")</f>
        <v>0</v>
      </c>
      <c r="R967" s="29" t="str">
        <f aca="true">IF(O967="","",O967-TODAY())</f>
        <v/>
      </c>
      <c r="S967" s="29" t="str">
        <f aca="false">IF(C967="&lt;&lt; vazio &gt;&gt;","VAZIA",IF(AND(O967&lt;&gt;"",R967&lt;0),"VENCIDO",IF(AND(O967&lt;&gt;"",R967&lt;=Parametros!$B$10),"PRÓX. VENCIMENTO",IF(F967="Q","QUALIDADE",IF(F967="S","BLOQUEADO",IF(F967="R","RESTRITO/DEVOLUÇÃO",IF(OR(N967="QUAR",N967="QRES"),"QUARENTENA",IF(OR(B967="DESCARTE",B967="DEVOLUÇÃO"),"DESCARTE/DEVOLUÇÃO",IF(AND(D967="",K967&lt;&gt;""),"SEM LOTE",IF(AND(Q967&lt;&gt;"",Q967&gt;=Parametros!$B$11),"PARADO/SEM GIRO","OK"))))))))))</f>
        <v>VAZIA</v>
      </c>
      <c r="T967" s="29" t="str">
        <f aca="false">IF(AND($S967="PARADO/SEM GIRO",$K967="KG",OR(Painel!$B$5="(Todos)",A967=Painel!$B$5)*OR(Painel!$E$5="(Todos)",P967=Painel!$E$5)),$J967+ROW()/10000000,"")</f>
        <v/>
      </c>
      <c r="U967" s="29" t="str">
        <f aca="false">IF(AND($S967="VENCIDO",$K967="KG",OR(Painel!$B$5="(Todos)",A967=Painel!$B$5)*OR(Painel!$E$5="(Todos)",P967=Painel!$E$5)),$J967+ROW()/10000000,"")</f>
        <v/>
      </c>
    </row>
    <row r="968" customFormat="false" ht="15" hidden="false" customHeight="false" outlineLevel="0" collapsed="false">
      <c r="A968" s="29" t="s">
        <v>53</v>
      </c>
      <c r="B968" s="29" t="s">
        <v>1728</v>
      </c>
      <c r="C968" s="29" t="s">
        <v>1729</v>
      </c>
      <c r="D968" s="29" t="s">
        <v>1730</v>
      </c>
      <c r="E968" s="29" t="n">
        <v>1</v>
      </c>
      <c r="F968" s="29"/>
      <c r="G968" s="29" t="s">
        <v>1731</v>
      </c>
      <c r="H968" s="30" t="n">
        <v>200</v>
      </c>
      <c r="I968" s="31" t="n">
        <v>46251</v>
      </c>
      <c r="J968" s="30" t="n">
        <v>200</v>
      </c>
      <c r="K968" s="29" t="s">
        <v>120</v>
      </c>
      <c r="L968" s="29" t="s">
        <v>1732</v>
      </c>
      <c r="M968" s="29"/>
      <c r="N968" s="29" t="s">
        <v>122</v>
      </c>
      <c r="O968" s="31" t="n">
        <v>46908</v>
      </c>
      <c r="P968" s="29" t="s">
        <v>235</v>
      </c>
      <c r="Q968" s="29" t="n">
        <f aca="false">IFERROR(VALUE(L968),"")</f>
        <v>47</v>
      </c>
      <c r="R968" s="29" t="n">
        <f aca="true">IF(O968="","",O968-TODAY())</f>
        <v>623</v>
      </c>
      <c r="S968" s="29" t="str">
        <f aca="false">IF(C968="&lt;&lt; vazio &gt;&gt;","VAZIA",IF(AND(O968&lt;&gt;"",R968&lt;0),"VENCIDO",IF(AND(O968&lt;&gt;"",R968&lt;=Parametros!$B$10),"PRÓX. VENCIMENTO",IF(F968="Q","QUALIDADE",IF(F968="S","BLOQUEADO",IF(F968="R","RESTRITO/DEVOLUÇÃO",IF(OR(N968="QUAR",N968="QRES"),"QUARENTENA",IF(OR(B968="DESCARTE",B968="DEVOLUÇÃO"),"DESCARTE/DEVOLUÇÃO",IF(AND(D968="",K968&lt;&gt;""),"SEM LOTE",IF(AND(Q968&lt;&gt;"",Q968&gt;=Parametros!$B$11),"PARADO/SEM GIRO","OK"))))))))))</f>
        <v>OK</v>
      </c>
      <c r="T968" s="29" t="str">
        <f aca="false">IF(AND($S968="PARADO/SEM GIRO",$K968="KG",OR(Painel!$B$5="(Todos)",A968=Painel!$B$5)*OR(Painel!$E$5="(Todos)",P968=Painel!$E$5)),$J968+ROW()/10000000,"")</f>
        <v/>
      </c>
      <c r="U968" s="29" t="str">
        <f aca="false">IF(AND($S968="VENCIDO",$K968="KG",OR(Painel!$B$5="(Todos)",A968=Painel!$B$5)*OR(Painel!$E$5="(Todos)",P968=Painel!$E$5)),$J968+ROW()/10000000,"")</f>
        <v/>
      </c>
    </row>
    <row r="969" customFormat="false" ht="15" hidden="false" customHeight="false" outlineLevel="0" collapsed="false">
      <c r="A969" s="29" t="s">
        <v>53</v>
      </c>
      <c r="B969" s="29" t="s">
        <v>1733</v>
      </c>
      <c r="C969" s="29" t="s">
        <v>1734</v>
      </c>
      <c r="D969" s="29" t="s">
        <v>1735</v>
      </c>
      <c r="E969" s="29" t="n">
        <v>1</v>
      </c>
      <c r="F969" s="29"/>
      <c r="G969" s="29" t="s">
        <v>1736</v>
      </c>
      <c r="H969" s="30" t="n">
        <v>1000</v>
      </c>
      <c r="I969" s="31" t="n">
        <v>46272</v>
      </c>
      <c r="J969" s="30" t="n">
        <v>1000</v>
      </c>
      <c r="K969" s="29" t="s">
        <v>120</v>
      </c>
      <c r="L969" s="29" t="s">
        <v>126</v>
      </c>
      <c r="M969" s="29"/>
      <c r="N969" s="29" t="s">
        <v>122</v>
      </c>
      <c r="O969" s="31" t="n">
        <v>46920</v>
      </c>
      <c r="P969" s="29" t="s">
        <v>235</v>
      </c>
      <c r="Q969" s="29" t="n">
        <f aca="false">IFERROR(VALUE(L969),"")</f>
        <v>13</v>
      </c>
      <c r="R969" s="29" t="n">
        <f aca="true">IF(O969="","",O969-TODAY())</f>
        <v>635</v>
      </c>
      <c r="S969" s="29" t="str">
        <f aca="false">IF(C969="&lt;&lt; vazio &gt;&gt;","VAZIA",IF(AND(O969&lt;&gt;"",R969&lt;0),"VENCIDO",IF(AND(O969&lt;&gt;"",R969&lt;=Parametros!$B$10),"PRÓX. VENCIMENTO",IF(F969="Q","QUALIDADE",IF(F969="S","BLOQUEADO",IF(F969="R","RESTRITO/DEVOLUÇÃO",IF(OR(N969="QUAR",N969="QRES"),"QUARENTENA",IF(OR(B969="DESCARTE",B969="DEVOLUÇÃO"),"DESCARTE/DEVOLUÇÃO",IF(AND(D969="",K969&lt;&gt;""),"SEM LOTE",IF(AND(Q969&lt;&gt;"",Q969&gt;=Parametros!$B$11),"PARADO/SEM GIRO","OK"))))))))))</f>
        <v>OK</v>
      </c>
      <c r="T969" s="29" t="str">
        <f aca="false">IF(AND($S969="PARADO/SEM GIRO",$K969="KG",OR(Painel!$B$5="(Todos)",A969=Painel!$B$5)*OR(Painel!$E$5="(Todos)",P969=Painel!$E$5)),$J969+ROW()/10000000,"")</f>
        <v/>
      </c>
      <c r="U969" s="29" t="str">
        <f aca="false">IF(AND($S969="VENCIDO",$K969="KG",OR(Painel!$B$5="(Todos)",A969=Painel!$B$5)*OR(Painel!$E$5="(Todos)",P969=Painel!$E$5)),$J969+ROW()/10000000,"")</f>
        <v/>
      </c>
    </row>
    <row r="970" customFormat="false" ht="15" hidden="false" customHeight="false" outlineLevel="0" collapsed="false">
      <c r="A970" s="29" t="s">
        <v>53</v>
      </c>
      <c r="B970" s="29" t="s">
        <v>1737</v>
      </c>
      <c r="C970" s="29" t="s">
        <v>115</v>
      </c>
      <c r="D970" s="29"/>
      <c r="E970" s="29" t="n">
        <v>0</v>
      </c>
      <c r="F970" s="29"/>
      <c r="G970" s="29"/>
      <c r="H970" s="30" t="n">
        <v>0</v>
      </c>
      <c r="I970" s="29"/>
      <c r="J970" s="30" t="n">
        <v>0</v>
      </c>
      <c r="K970" s="29"/>
      <c r="L970" s="29" t="s">
        <v>116</v>
      </c>
      <c r="M970" s="29"/>
      <c r="N970" s="29"/>
      <c r="O970" s="29"/>
      <c r="P970" s="29"/>
      <c r="Q970" s="29" t="n">
        <f aca="false">IFERROR(VALUE(L970),"")</f>
        <v>0</v>
      </c>
      <c r="R970" s="29" t="str">
        <f aca="true">IF(O970="","",O970-TODAY())</f>
        <v/>
      </c>
      <c r="S970" s="29" t="str">
        <f aca="false">IF(C970="&lt;&lt; vazio &gt;&gt;","VAZIA",IF(AND(O970&lt;&gt;"",R970&lt;0),"VENCIDO",IF(AND(O970&lt;&gt;"",R970&lt;=Parametros!$B$10),"PRÓX. VENCIMENTO",IF(F970="Q","QUALIDADE",IF(F970="S","BLOQUEADO",IF(F970="R","RESTRITO/DEVOLUÇÃO",IF(OR(N970="QUAR",N970="QRES"),"QUARENTENA",IF(OR(B970="DESCARTE",B970="DEVOLUÇÃO"),"DESCARTE/DEVOLUÇÃO",IF(AND(D970="",K970&lt;&gt;""),"SEM LOTE",IF(AND(Q970&lt;&gt;"",Q970&gt;=Parametros!$B$11),"PARADO/SEM GIRO","OK"))))))))))</f>
        <v>VAZIA</v>
      </c>
      <c r="T970" s="29" t="str">
        <f aca="false">IF(AND($S970="PARADO/SEM GIRO",$K970="KG",OR(Painel!$B$5="(Todos)",A970=Painel!$B$5)*OR(Painel!$E$5="(Todos)",P970=Painel!$E$5)),$J970+ROW()/10000000,"")</f>
        <v/>
      </c>
      <c r="U970" s="29" t="str">
        <f aca="false">IF(AND($S970="VENCIDO",$K970="KG",OR(Painel!$B$5="(Todos)",A970=Painel!$B$5)*OR(Painel!$E$5="(Todos)",P970=Painel!$E$5)),$J970+ROW()/10000000,"")</f>
        <v/>
      </c>
    </row>
    <row r="971" customFormat="false" ht="15" hidden="false" customHeight="false" outlineLevel="0" collapsed="false">
      <c r="A971" s="29" t="s">
        <v>53</v>
      </c>
      <c r="B971" s="29" t="s">
        <v>1738</v>
      </c>
      <c r="C971" s="29" t="s">
        <v>115</v>
      </c>
      <c r="D971" s="29"/>
      <c r="E971" s="29" t="n">
        <v>0</v>
      </c>
      <c r="F971" s="29"/>
      <c r="G971" s="29"/>
      <c r="H971" s="30" t="n">
        <v>0</v>
      </c>
      <c r="I971" s="29"/>
      <c r="J971" s="30" t="n">
        <v>0</v>
      </c>
      <c r="K971" s="29"/>
      <c r="L971" s="29" t="s">
        <v>116</v>
      </c>
      <c r="M971" s="29"/>
      <c r="N971" s="29"/>
      <c r="O971" s="29"/>
      <c r="P971" s="29"/>
      <c r="Q971" s="29" t="n">
        <f aca="false">IFERROR(VALUE(L971),"")</f>
        <v>0</v>
      </c>
      <c r="R971" s="29" t="str">
        <f aca="true">IF(O971="","",O971-TODAY())</f>
        <v/>
      </c>
      <c r="S971" s="29" t="str">
        <f aca="false">IF(C971="&lt;&lt; vazio &gt;&gt;","VAZIA",IF(AND(O971&lt;&gt;"",R971&lt;0),"VENCIDO",IF(AND(O971&lt;&gt;"",R971&lt;=Parametros!$B$10),"PRÓX. VENCIMENTO",IF(F971="Q","QUALIDADE",IF(F971="S","BLOQUEADO",IF(F971="R","RESTRITO/DEVOLUÇÃO",IF(OR(N971="QUAR",N971="QRES"),"QUARENTENA",IF(OR(B971="DESCARTE",B971="DEVOLUÇÃO"),"DESCARTE/DEVOLUÇÃO",IF(AND(D971="",K971&lt;&gt;""),"SEM LOTE",IF(AND(Q971&lt;&gt;"",Q971&gt;=Parametros!$B$11),"PARADO/SEM GIRO","OK"))))))))))</f>
        <v>VAZIA</v>
      </c>
      <c r="T971" s="29" t="str">
        <f aca="false">IF(AND($S971="PARADO/SEM GIRO",$K971="KG",OR(Painel!$B$5="(Todos)",A971=Painel!$B$5)*OR(Painel!$E$5="(Todos)",P971=Painel!$E$5)),$J971+ROW()/10000000,"")</f>
        <v/>
      </c>
      <c r="U971" s="29" t="str">
        <f aca="false">IF(AND($S971="VENCIDO",$K971="KG",OR(Painel!$B$5="(Todos)",A971=Painel!$B$5)*OR(Painel!$E$5="(Todos)",P971=Painel!$E$5)),$J971+ROW()/10000000,"")</f>
        <v/>
      </c>
    </row>
    <row r="972" customFormat="false" ht="15" hidden="false" customHeight="false" outlineLevel="0" collapsed="false">
      <c r="A972" s="29" t="s">
        <v>53</v>
      </c>
      <c r="B972" s="29" t="s">
        <v>1739</v>
      </c>
      <c r="C972" s="29" t="s">
        <v>801</v>
      </c>
      <c r="D972" s="29" t="s">
        <v>802</v>
      </c>
      <c r="E972" s="29" t="n">
        <v>1</v>
      </c>
      <c r="F972" s="29"/>
      <c r="G972" s="29" t="s">
        <v>1740</v>
      </c>
      <c r="H972" s="30" t="n">
        <v>1108.8</v>
      </c>
      <c r="I972" s="31" t="n">
        <v>46275</v>
      </c>
      <c r="J972" s="30" t="n">
        <v>1108.8</v>
      </c>
      <c r="K972" s="29" t="s">
        <v>120</v>
      </c>
      <c r="L972" s="29" t="s">
        <v>121</v>
      </c>
      <c r="M972" s="29"/>
      <c r="N972" s="29" t="s">
        <v>122</v>
      </c>
      <c r="O972" s="31" t="n">
        <v>46812</v>
      </c>
      <c r="P972" s="29" t="s">
        <v>123</v>
      </c>
      <c r="Q972" s="29" t="n">
        <f aca="false">IFERROR(VALUE(L972),"")</f>
        <v>10</v>
      </c>
      <c r="R972" s="29" t="n">
        <f aca="true">IF(O972="","",O972-TODAY())</f>
        <v>527</v>
      </c>
      <c r="S972" s="29" t="str">
        <f aca="false">IF(C972="&lt;&lt; vazio &gt;&gt;","VAZIA",IF(AND(O972&lt;&gt;"",R972&lt;0),"VENCIDO",IF(AND(O972&lt;&gt;"",R972&lt;=Parametros!$B$10),"PRÓX. VENCIMENTO",IF(F972="Q","QUALIDADE",IF(F972="S","BLOQUEADO",IF(F972="R","RESTRITO/DEVOLUÇÃO",IF(OR(N972="QUAR",N972="QRES"),"QUARENTENA",IF(OR(B972="DESCARTE",B972="DEVOLUÇÃO"),"DESCARTE/DEVOLUÇÃO",IF(AND(D972="",K972&lt;&gt;""),"SEM LOTE",IF(AND(Q972&lt;&gt;"",Q972&gt;=Parametros!$B$11),"PARADO/SEM GIRO","OK"))))))))))</f>
        <v>OK</v>
      </c>
      <c r="T972" s="29" t="str">
        <f aca="false">IF(AND($S972="PARADO/SEM GIRO",$K972="KG",OR(Painel!$B$5="(Todos)",A972=Painel!$B$5)*OR(Painel!$E$5="(Todos)",P972=Painel!$E$5)),$J972+ROW()/10000000,"")</f>
        <v/>
      </c>
      <c r="U972" s="29" t="str">
        <f aca="false">IF(AND($S972="VENCIDO",$K972="KG",OR(Painel!$B$5="(Todos)",A972=Painel!$B$5)*OR(Painel!$E$5="(Todos)",P972=Painel!$E$5)),$J972+ROW()/10000000,"")</f>
        <v/>
      </c>
    </row>
    <row r="973" customFormat="false" ht="15" hidden="false" customHeight="false" outlineLevel="0" collapsed="false">
      <c r="A973" s="29" t="s">
        <v>53</v>
      </c>
      <c r="B973" s="29" t="s">
        <v>1741</v>
      </c>
      <c r="C973" s="29" t="s">
        <v>1742</v>
      </c>
      <c r="D973" s="29" t="s">
        <v>1743</v>
      </c>
      <c r="E973" s="29" t="n">
        <v>1</v>
      </c>
      <c r="F973" s="29"/>
      <c r="G973" s="29" t="s">
        <v>1744</v>
      </c>
      <c r="H973" s="30" t="n">
        <v>400</v>
      </c>
      <c r="I973" s="31" t="n">
        <v>46262</v>
      </c>
      <c r="J973" s="30" t="n">
        <v>400</v>
      </c>
      <c r="K973" s="29" t="s">
        <v>120</v>
      </c>
      <c r="L973" s="29" t="s">
        <v>190</v>
      </c>
      <c r="M973" s="29"/>
      <c r="N973" s="29" t="s">
        <v>122</v>
      </c>
      <c r="O973" s="31" t="n">
        <v>46511</v>
      </c>
      <c r="P973" s="29" t="s">
        <v>123</v>
      </c>
      <c r="Q973" s="29" t="n">
        <f aca="false">IFERROR(VALUE(L973),"")</f>
        <v>23</v>
      </c>
      <c r="R973" s="29" t="n">
        <f aca="true">IF(O973="","",O973-TODAY())</f>
        <v>226</v>
      </c>
      <c r="S973" s="29" t="str">
        <f aca="false">IF(C973="&lt;&lt; vazio &gt;&gt;","VAZIA",IF(AND(O973&lt;&gt;"",R973&lt;0),"VENCIDO",IF(AND(O973&lt;&gt;"",R973&lt;=Parametros!$B$10),"PRÓX. VENCIMENTO",IF(F973="Q","QUALIDADE",IF(F973="S","BLOQUEADO",IF(F973="R","RESTRITO/DEVOLUÇÃO",IF(OR(N973="QUAR",N973="QRES"),"QUARENTENA",IF(OR(B973="DESCARTE",B973="DEVOLUÇÃO"),"DESCARTE/DEVOLUÇÃO",IF(AND(D973="",K973&lt;&gt;""),"SEM LOTE",IF(AND(Q973&lt;&gt;"",Q973&gt;=Parametros!$B$11),"PARADO/SEM GIRO","OK"))))))))))</f>
        <v>OK</v>
      </c>
      <c r="T973" s="29" t="str">
        <f aca="false">IF(AND($S973="PARADO/SEM GIRO",$K973="KG",OR(Painel!$B$5="(Todos)",A973=Painel!$B$5)*OR(Painel!$E$5="(Todos)",P973=Painel!$E$5)),$J973+ROW()/10000000,"")</f>
        <v/>
      </c>
      <c r="U973" s="29" t="str">
        <f aca="false">IF(AND($S973="VENCIDO",$K973="KG",OR(Painel!$B$5="(Todos)",A973=Painel!$B$5)*OR(Painel!$E$5="(Todos)",P973=Painel!$E$5)),$J973+ROW()/10000000,"")</f>
        <v/>
      </c>
    </row>
    <row r="974" customFormat="false" ht="15" hidden="false" customHeight="false" outlineLevel="0" collapsed="false">
      <c r="A974" s="29" t="s">
        <v>53</v>
      </c>
      <c r="B974" s="29" t="s">
        <v>1745</v>
      </c>
      <c r="C974" s="29" t="s">
        <v>115</v>
      </c>
      <c r="D974" s="29"/>
      <c r="E974" s="29" t="n">
        <v>0</v>
      </c>
      <c r="F974" s="29"/>
      <c r="G974" s="29"/>
      <c r="H974" s="30" t="n">
        <v>0</v>
      </c>
      <c r="I974" s="29"/>
      <c r="J974" s="30" t="n">
        <v>0</v>
      </c>
      <c r="K974" s="29"/>
      <c r="L974" s="29" t="s">
        <v>116</v>
      </c>
      <c r="M974" s="29"/>
      <c r="N974" s="29"/>
      <c r="O974" s="29"/>
      <c r="P974" s="29"/>
      <c r="Q974" s="29" t="n">
        <f aca="false">IFERROR(VALUE(L974),"")</f>
        <v>0</v>
      </c>
      <c r="R974" s="29" t="str">
        <f aca="true">IF(O974="","",O974-TODAY())</f>
        <v/>
      </c>
      <c r="S974" s="29" t="str">
        <f aca="false">IF(C974="&lt;&lt; vazio &gt;&gt;","VAZIA",IF(AND(O974&lt;&gt;"",R974&lt;0),"VENCIDO",IF(AND(O974&lt;&gt;"",R974&lt;=Parametros!$B$10),"PRÓX. VENCIMENTO",IF(F974="Q","QUALIDADE",IF(F974="S","BLOQUEADO",IF(F974="R","RESTRITO/DEVOLUÇÃO",IF(OR(N974="QUAR",N974="QRES"),"QUARENTENA",IF(OR(B974="DESCARTE",B974="DEVOLUÇÃO"),"DESCARTE/DEVOLUÇÃO",IF(AND(D974="",K974&lt;&gt;""),"SEM LOTE",IF(AND(Q974&lt;&gt;"",Q974&gt;=Parametros!$B$11),"PARADO/SEM GIRO","OK"))))))))))</f>
        <v>VAZIA</v>
      </c>
      <c r="T974" s="29" t="str">
        <f aca="false">IF(AND($S974="PARADO/SEM GIRO",$K974="KG",OR(Painel!$B$5="(Todos)",A974=Painel!$B$5)*OR(Painel!$E$5="(Todos)",P974=Painel!$E$5)),$J974+ROW()/10000000,"")</f>
        <v/>
      </c>
      <c r="U974" s="29" t="str">
        <f aca="false">IF(AND($S974="VENCIDO",$K974="KG",OR(Painel!$B$5="(Todos)",A974=Painel!$B$5)*OR(Painel!$E$5="(Todos)",P974=Painel!$E$5)),$J974+ROW()/10000000,"")</f>
        <v/>
      </c>
    </row>
    <row r="975" customFormat="false" ht="15" hidden="false" customHeight="false" outlineLevel="0" collapsed="false">
      <c r="A975" s="29" t="s">
        <v>53</v>
      </c>
      <c r="B975" s="29" t="s">
        <v>1746</v>
      </c>
      <c r="C975" s="29" t="s">
        <v>186</v>
      </c>
      <c r="D975" s="29" t="s">
        <v>1747</v>
      </c>
      <c r="E975" s="29" t="n">
        <v>1</v>
      </c>
      <c r="F975" s="29"/>
      <c r="G975" s="29" t="s">
        <v>1748</v>
      </c>
      <c r="H975" s="30" t="n">
        <v>805</v>
      </c>
      <c r="I975" s="31" t="n">
        <v>46242</v>
      </c>
      <c r="J975" s="30" t="n">
        <v>805</v>
      </c>
      <c r="K975" s="29" t="s">
        <v>120</v>
      </c>
      <c r="L975" s="29" t="s">
        <v>271</v>
      </c>
      <c r="M975" s="29"/>
      <c r="N975" s="29" t="s">
        <v>134</v>
      </c>
      <c r="O975" s="31" t="n">
        <v>46325</v>
      </c>
      <c r="P975" s="29" t="s">
        <v>123</v>
      </c>
      <c r="Q975" s="29" t="n">
        <f aca="false">IFERROR(VALUE(L975),"")</f>
        <v>43</v>
      </c>
      <c r="R975" s="29" t="n">
        <f aca="true">IF(O975="","",O975-TODAY())</f>
        <v>40</v>
      </c>
      <c r="S975" s="29" t="str">
        <f aca="false">IF(C975="&lt;&lt; vazio &gt;&gt;","VAZIA",IF(AND(O975&lt;&gt;"",R975&lt;0),"VENCIDO",IF(AND(O975&lt;&gt;"",R975&lt;=Parametros!$B$10),"PRÓX. VENCIMENTO",IF(F975="Q","QUALIDADE",IF(F975="S","BLOQUEADO",IF(F975="R","RESTRITO/DEVOLUÇÃO",IF(OR(N975="QUAR",N975="QRES"),"QUARENTENA",IF(OR(B975="DESCARTE",B975="DEVOLUÇÃO"),"DESCARTE/DEVOLUÇÃO",IF(AND(D975="",K975&lt;&gt;""),"SEM LOTE",IF(AND(Q975&lt;&gt;"",Q975&gt;=Parametros!$B$11),"PARADO/SEM GIRO","OK"))))))))))</f>
        <v>PRÓX. VENCIMENTO</v>
      </c>
      <c r="T975" s="29" t="str">
        <f aca="false">IF(AND($S975="PARADO/SEM GIRO",$K975="KG",OR(Painel!$B$5="(Todos)",A975=Painel!$B$5)*OR(Painel!$E$5="(Todos)",P975=Painel!$E$5)),$J975+ROW()/10000000,"")</f>
        <v/>
      </c>
      <c r="U975" s="29" t="str">
        <f aca="false">IF(AND($S975="VENCIDO",$K975="KG",OR(Painel!$B$5="(Todos)",A975=Painel!$B$5)*OR(Painel!$E$5="(Todos)",P975=Painel!$E$5)),$J975+ROW()/10000000,"")</f>
        <v/>
      </c>
    </row>
    <row r="976" customFormat="false" ht="15" hidden="false" customHeight="false" outlineLevel="0" collapsed="false">
      <c r="A976" s="29" t="s">
        <v>53</v>
      </c>
      <c r="B976" s="29" t="s">
        <v>1749</v>
      </c>
      <c r="C976" s="29" t="s">
        <v>115</v>
      </c>
      <c r="D976" s="29"/>
      <c r="E976" s="29" t="n">
        <v>0</v>
      </c>
      <c r="F976" s="29"/>
      <c r="G976" s="29"/>
      <c r="H976" s="30" t="n">
        <v>0</v>
      </c>
      <c r="I976" s="29"/>
      <c r="J976" s="30" t="n">
        <v>0</v>
      </c>
      <c r="K976" s="29"/>
      <c r="L976" s="29" t="s">
        <v>116</v>
      </c>
      <c r="M976" s="29"/>
      <c r="N976" s="29"/>
      <c r="O976" s="29"/>
      <c r="P976" s="29"/>
      <c r="Q976" s="29" t="n">
        <f aca="false">IFERROR(VALUE(L976),"")</f>
        <v>0</v>
      </c>
      <c r="R976" s="29" t="str">
        <f aca="true">IF(O976="","",O976-TODAY())</f>
        <v/>
      </c>
      <c r="S976" s="29" t="str">
        <f aca="false">IF(C976="&lt;&lt; vazio &gt;&gt;","VAZIA",IF(AND(O976&lt;&gt;"",R976&lt;0),"VENCIDO",IF(AND(O976&lt;&gt;"",R976&lt;=Parametros!$B$10),"PRÓX. VENCIMENTO",IF(F976="Q","QUALIDADE",IF(F976="S","BLOQUEADO",IF(F976="R","RESTRITO/DEVOLUÇÃO",IF(OR(N976="QUAR",N976="QRES"),"QUARENTENA",IF(OR(B976="DESCARTE",B976="DEVOLUÇÃO"),"DESCARTE/DEVOLUÇÃO",IF(AND(D976="",K976&lt;&gt;""),"SEM LOTE",IF(AND(Q976&lt;&gt;"",Q976&gt;=Parametros!$B$11),"PARADO/SEM GIRO","OK"))))))))))</f>
        <v>VAZIA</v>
      </c>
      <c r="T976" s="29" t="str">
        <f aca="false">IF(AND($S976="PARADO/SEM GIRO",$K976="KG",OR(Painel!$B$5="(Todos)",A976=Painel!$B$5)*OR(Painel!$E$5="(Todos)",P976=Painel!$E$5)),$J976+ROW()/10000000,"")</f>
        <v/>
      </c>
      <c r="U976" s="29" t="str">
        <f aca="false">IF(AND($S976="VENCIDO",$K976="KG",OR(Painel!$B$5="(Todos)",A976=Painel!$B$5)*OR(Painel!$E$5="(Todos)",P976=Painel!$E$5)),$J976+ROW()/10000000,"")</f>
        <v/>
      </c>
    </row>
    <row r="977" customFormat="false" ht="15" hidden="false" customHeight="false" outlineLevel="0" collapsed="false">
      <c r="A977" s="29" t="s">
        <v>53</v>
      </c>
      <c r="B977" s="29" t="s">
        <v>1750</v>
      </c>
      <c r="C977" s="29" t="s">
        <v>115</v>
      </c>
      <c r="D977" s="29"/>
      <c r="E977" s="29" t="n">
        <v>0</v>
      </c>
      <c r="F977" s="29"/>
      <c r="G977" s="29"/>
      <c r="H977" s="30" t="n">
        <v>0</v>
      </c>
      <c r="I977" s="29"/>
      <c r="J977" s="30" t="n">
        <v>0</v>
      </c>
      <c r="K977" s="29"/>
      <c r="L977" s="29" t="s">
        <v>116</v>
      </c>
      <c r="M977" s="29"/>
      <c r="N977" s="29"/>
      <c r="O977" s="29"/>
      <c r="P977" s="29"/>
      <c r="Q977" s="29" t="n">
        <f aca="false">IFERROR(VALUE(L977),"")</f>
        <v>0</v>
      </c>
      <c r="R977" s="29" t="str">
        <f aca="true">IF(O977="","",O977-TODAY())</f>
        <v/>
      </c>
      <c r="S977" s="29" t="str">
        <f aca="false">IF(C977="&lt;&lt; vazio &gt;&gt;","VAZIA",IF(AND(O977&lt;&gt;"",R977&lt;0),"VENCIDO",IF(AND(O977&lt;&gt;"",R977&lt;=Parametros!$B$10),"PRÓX. VENCIMENTO",IF(F977="Q","QUALIDADE",IF(F977="S","BLOQUEADO",IF(F977="R","RESTRITO/DEVOLUÇÃO",IF(OR(N977="QUAR",N977="QRES"),"QUARENTENA",IF(OR(B977="DESCARTE",B977="DEVOLUÇÃO"),"DESCARTE/DEVOLUÇÃO",IF(AND(D977="",K977&lt;&gt;""),"SEM LOTE",IF(AND(Q977&lt;&gt;"",Q977&gt;=Parametros!$B$11),"PARADO/SEM GIRO","OK"))))))))))</f>
        <v>VAZIA</v>
      </c>
      <c r="T977" s="29" t="str">
        <f aca="false">IF(AND($S977="PARADO/SEM GIRO",$K977="KG",OR(Painel!$B$5="(Todos)",A977=Painel!$B$5)*OR(Painel!$E$5="(Todos)",P977=Painel!$E$5)),$J977+ROW()/10000000,"")</f>
        <v/>
      </c>
      <c r="U977" s="29" t="str">
        <f aca="false">IF(AND($S977="VENCIDO",$K977="KG",OR(Painel!$B$5="(Todos)",A977=Painel!$B$5)*OR(Painel!$E$5="(Todos)",P977=Painel!$E$5)),$J977+ROW()/10000000,"")</f>
        <v/>
      </c>
    </row>
    <row r="978" customFormat="false" ht="15" hidden="false" customHeight="false" outlineLevel="0" collapsed="false">
      <c r="A978" s="29" t="s">
        <v>53</v>
      </c>
      <c r="B978" s="29" t="s">
        <v>1751</v>
      </c>
      <c r="C978" s="29" t="s">
        <v>236</v>
      </c>
      <c r="D978" s="29" t="s">
        <v>1752</v>
      </c>
      <c r="E978" s="29" t="n">
        <v>1</v>
      </c>
      <c r="F978" s="29"/>
      <c r="G978" s="29" t="s">
        <v>1753</v>
      </c>
      <c r="H978" s="30" t="n">
        <v>75</v>
      </c>
      <c r="I978" s="31" t="n">
        <v>46284</v>
      </c>
      <c r="J978" s="30" t="n">
        <v>75</v>
      </c>
      <c r="K978" s="29" t="s">
        <v>120</v>
      </c>
      <c r="L978" s="29" t="s">
        <v>176</v>
      </c>
      <c r="M978" s="29"/>
      <c r="N978" s="29" t="s">
        <v>122</v>
      </c>
      <c r="O978" s="31" t="n">
        <v>46968</v>
      </c>
      <c r="P978" s="29" t="s">
        <v>235</v>
      </c>
      <c r="Q978" s="29" t="n">
        <f aca="false">IFERROR(VALUE(L978),"")</f>
        <v>2</v>
      </c>
      <c r="R978" s="29" t="n">
        <f aca="true">IF(O978="","",O978-TODAY())</f>
        <v>683</v>
      </c>
      <c r="S978" s="29" t="str">
        <f aca="false">IF(C978="&lt;&lt; vazio &gt;&gt;","VAZIA",IF(AND(O978&lt;&gt;"",R978&lt;0),"VENCIDO",IF(AND(O978&lt;&gt;"",R978&lt;=Parametros!$B$10),"PRÓX. VENCIMENTO",IF(F978="Q","QUALIDADE",IF(F978="S","BLOQUEADO",IF(F978="R","RESTRITO/DEVOLUÇÃO",IF(OR(N978="QUAR",N978="QRES"),"QUARENTENA",IF(OR(B978="DESCARTE",B978="DEVOLUÇÃO"),"DESCARTE/DEVOLUÇÃO",IF(AND(D978="",K978&lt;&gt;""),"SEM LOTE",IF(AND(Q978&lt;&gt;"",Q978&gt;=Parametros!$B$11),"PARADO/SEM GIRO","OK"))))))))))</f>
        <v>OK</v>
      </c>
      <c r="T978" s="29" t="str">
        <f aca="false">IF(AND($S978="PARADO/SEM GIRO",$K978="KG",OR(Painel!$B$5="(Todos)",A978=Painel!$B$5)*OR(Painel!$E$5="(Todos)",P978=Painel!$E$5)),$J978+ROW()/10000000,"")</f>
        <v/>
      </c>
      <c r="U978" s="29" t="str">
        <f aca="false">IF(AND($S978="VENCIDO",$K978="KG",OR(Painel!$B$5="(Todos)",A978=Painel!$B$5)*OR(Painel!$E$5="(Todos)",P978=Painel!$E$5)),$J978+ROW()/10000000,"")</f>
        <v/>
      </c>
    </row>
    <row r="979" customFormat="false" ht="15" hidden="false" customHeight="false" outlineLevel="0" collapsed="false">
      <c r="A979" s="29" t="s">
        <v>53</v>
      </c>
      <c r="B979" s="29" t="s">
        <v>1754</v>
      </c>
      <c r="C979" s="29" t="s">
        <v>1734</v>
      </c>
      <c r="D979" s="29" t="s">
        <v>1735</v>
      </c>
      <c r="E979" s="29" t="n">
        <v>1</v>
      </c>
      <c r="F979" s="29"/>
      <c r="G979" s="29" t="s">
        <v>1755</v>
      </c>
      <c r="H979" s="30" t="n">
        <v>1000</v>
      </c>
      <c r="I979" s="31" t="n">
        <v>46272</v>
      </c>
      <c r="J979" s="30" t="n">
        <v>1000</v>
      </c>
      <c r="K979" s="29" t="s">
        <v>120</v>
      </c>
      <c r="L979" s="29" t="s">
        <v>126</v>
      </c>
      <c r="M979" s="29"/>
      <c r="N979" s="29" t="s">
        <v>122</v>
      </c>
      <c r="O979" s="31" t="n">
        <v>46920</v>
      </c>
      <c r="P979" s="29" t="s">
        <v>235</v>
      </c>
      <c r="Q979" s="29" t="n">
        <f aca="false">IFERROR(VALUE(L979),"")</f>
        <v>13</v>
      </c>
      <c r="R979" s="29" t="n">
        <f aca="true">IF(O979="","",O979-TODAY())</f>
        <v>635</v>
      </c>
      <c r="S979" s="29" t="str">
        <f aca="false">IF(C979="&lt;&lt; vazio &gt;&gt;","VAZIA",IF(AND(O979&lt;&gt;"",R979&lt;0),"VENCIDO",IF(AND(O979&lt;&gt;"",R979&lt;=Parametros!$B$10),"PRÓX. VENCIMENTO",IF(F979="Q","QUALIDADE",IF(F979="S","BLOQUEADO",IF(F979="R","RESTRITO/DEVOLUÇÃO",IF(OR(N979="QUAR",N979="QRES"),"QUARENTENA",IF(OR(B979="DESCARTE",B979="DEVOLUÇÃO"),"DESCARTE/DEVOLUÇÃO",IF(AND(D979="",K979&lt;&gt;""),"SEM LOTE",IF(AND(Q979&lt;&gt;"",Q979&gt;=Parametros!$B$11),"PARADO/SEM GIRO","OK"))))))))))</f>
        <v>OK</v>
      </c>
      <c r="T979" s="29" t="str">
        <f aca="false">IF(AND($S979="PARADO/SEM GIRO",$K979="KG",OR(Painel!$B$5="(Todos)",A979=Painel!$B$5)*OR(Painel!$E$5="(Todos)",P979=Painel!$E$5)),$J979+ROW()/10000000,"")</f>
        <v/>
      </c>
      <c r="U979" s="29" t="str">
        <f aca="false">IF(AND($S979="VENCIDO",$K979="KG",OR(Painel!$B$5="(Todos)",A979=Painel!$B$5)*OR(Painel!$E$5="(Todos)",P979=Painel!$E$5)),$J979+ROW()/10000000,"")</f>
        <v/>
      </c>
    </row>
    <row r="980" customFormat="false" ht="15" hidden="false" customHeight="false" outlineLevel="0" collapsed="false">
      <c r="A980" s="29" t="s">
        <v>53</v>
      </c>
      <c r="B980" s="29" t="s">
        <v>1756</v>
      </c>
      <c r="C980" s="29" t="s">
        <v>115</v>
      </c>
      <c r="D980" s="29"/>
      <c r="E980" s="29" t="n">
        <v>0</v>
      </c>
      <c r="F980" s="29"/>
      <c r="G980" s="29"/>
      <c r="H980" s="30" t="n">
        <v>0</v>
      </c>
      <c r="I980" s="29"/>
      <c r="J980" s="30" t="n">
        <v>0</v>
      </c>
      <c r="K980" s="29"/>
      <c r="L980" s="29" t="s">
        <v>116</v>
      </c>
      <c r="M980" s="29"/>
      <c r="N980" s="29"/>
      <c r="O980" s="29"/>
      <c r="P980" s="29"/>
      <c r="Q980" s="29" t="n">
        <f aca="false">IFERROR(VALUE(L980),"")</f>
        <v>0</v>
      </c>
      <c r="R980" s="29" t="str">
        <f aca="true">IF(O980="","",O980-TODAY())</f>
        <v/>
      </c>
      <c r="S980" s="29" t="str">
        <f aca="false">IF(C980="&lt;&lt; vazio &gt;&gt;","VAZIA",IF(AND(O980&lt;&gt;"",R980&lt;0),"VENCIDO",IF(AND(O980&lt;&gt;"",R980&lt;=Parametros!$B$10),"PRÓX. VENCIMENTO",IF(F980="Q","QUALIDADE",IF(F980="S","BLOQUEADO",IF(F980="R","RESTRITO/DEVOLUÇÃO",IF(OR(N980="QUAR",N980="QRES"),"QUARENTENA",IF(OR(B980="DESCARTE",B980="DEVOLUÇÃO"),"DESCARTE/DEVOLUÇÃO",IF(AND(D980="",K980&lt;&gt;""),"SEM LOTE",IF(AND(Q980&lt;&gt;"",Q980&gt;=Parametros!$B$11),"PARADO/SEM GIRO","OK"))))))))))</f>
        <v>VAZIA</v>
      </c>
      <c r="T980" s="29" t="str">
        <f aca="false">IF(AND($S980="PARADO/SEM GIRO",$K980="KG",OR(Painel!$B$5="(Todos)",A980=Painel!$B$5)*OR(Painel!$E$5="(Todos)",P980=Painel!$E$5)),$J980+ROW()/10000000,"")</f>
        <v/>
      </c>
      <c r="U980" s="29" t="str">
        <f aca="false">IF(AND($S980="VENCIDO",$K980="KG",OR(Painel!$B$5="(Todos)",A980=Painel!$B$5)*OR(Painel!$E$5="(Todos)",P980=Painel!$E$5)),$J980+ROW()/10000000,"")</f>
        <v/>
      </c>
    </row>
    <row r="981" customFormat="false" ht="15" hidden="false" customHeight="false" outlineLevel="0" collapsed="false">
      <c r="A981" s="29" t="s">
        <v>53</v>
      </c>
      <c r="B981" s="29" t="s">
        <v>1757</v>
      </c>
      <c r="C981" s="29" t="s">
        <v>679</v>
      </c>
      <c r="D981" s="29" t="s">
        <v>680</v>
      </c>
      <c r="E981" s="29" t="n">
        <v>1</v>
      </c>
      <c r="F981" s="29"/>
      <c r="G981" s="29" t="s">
        <v>1758</v>
      </c>
      <c r="H981" s="30" t="n">
        <v>1080</v>
      </c>
      <c r="I981" s="31" t="n">
        <v>46279</v>
      </c>
      <c r="J981" s="30" t="n">
        <v>1080</v>
      </c>
      <c r="K981" s="29" t="s">
        <v>120</v>
      </c>
      <c r="L981" s="29" t="s">
        <v>350</v>
      </c>
      <c r="M981" s="29"/>
      <c r="N981" s="29" t="s">
        <v>122</v>
      </c>
      <c r="O981" s="31" t="n">
        <v>46598</v>
      </c>
      <c r="P981" s="29" t="s">
        <v>123</v>
      </c>
      <c r="Q981" s="29" t="n">
        <f aca="false">IFERROR(VALUE(L981),"")</f>
        <v>6</v>
      </c>
      <c r="R981" s="29" t="n">
        <f aca="true">IF(O981="","",O981-TODAY())</f>
        <v>313</v>
      </c>
      <c r="S981" s="29" t="str">
        <f aca="false">IF(C981="&lt;&lt; vazio &gt;&gt;","VAZIA",IF(AND(O981&lt;&gt;"",R981&lt;0),"VENCIDO",IF(AND(O981&lt;&gt;"",R981&lt;=Parametros!$B$10),"PRÓX. VENCIMENTO",IF(F981="Q","QUALIDADE",IF(F981="S","BLOQUEADO",IF(F981="R","RESTRITO/DEVOLUÇÃO",IF(OR(N981="QUAR",N981="QRES"),"QUARENTENA",IF(OR(B981="DESCARTE",B981="DEVOLUÇÃO"),"DESCARTE/DEVOLUÇÃO",IF(AND(D981="",K981&lt;&gt;""),"SEM LOTE",IF(AND(Q981&lt;&gt;"",Q981&gt;=Parametros!$B$11),"PARADO/SEM GIRO","OK"))))))))))</f>
        <v>OK</v>
      </c>
      <c r="T981" s="29" t="str">
        <f aca="false">IF(AND($S981="PARADO/SEM GIRO",$K981="KG",OR(Painel!$B$5="(Todos)",A981=Painel!$B$5)*OR(Painel!$E$5="(Todos)",P981=Painel!$E$5)),$J981+ROW()/10000000,"")</f>
        <v/>
      </c>
      <c r="U981" s="29" t="str">
        <f aca="false">IF(AND($S981="VENCIDO",$K981="KG",OR(Painel!$B$5="(Todos)",A981=Painel!$B$5)*OR(Painel!$E$5="(Todos)",P981=Painel!$E$5)),$J981+ROW()/10000000,"")</f>
        <v/>
      </c>
    </row>
    <row r="982" customFormat="false" ht="15" hidden="false" customHeight="false" outlineLevel="0" collapsed="false">
      <c r="A982" s="29" t="s">
        <v>53</v>
      </c>
      <c r="B982" s="29" t="s">
        <v>1759</v>
      </c>
      <c r="C982" s="29" t="s">
        <v>115</v>
      </c>
      <c r="D982" s="29"/>
      <c r="E982" s="29" t="n">
        <v>0</v>
      </c>
      <c r="F982" s="29"/>
      <c r="G982" s="29"/>
      <c r="H982" s="30" t="n">
        <v>0</v>
      </c>
      <c r="I982" s="29"/>
      <c r="J982" s="30" t="n">
        <v>0</v>
      </c>
      <c r="K982" s="29"/>
      <c r="L982" s="29" t="s">
        <v>116</v>
      </c>
      <c r="M982" s="29"/>
      <c r="N982" s="29"/>
      <c r="O982" s="29"/>
      <c r="P982" s="29"/>
      <c r="Q982" s="29" t="n">
        <f aca="false">IFERROR(VALUE(L982),"")</f>
        <v>0</v>
      </c>
      <c r="R982" s="29" t="str">
        <f aca="true">IF(O982="","",O982-TODAY())</f>
        <v/>
      </c>
      <c r="S982" s="29" t="str">
        <f aca="false">IF(C982="&lt;&lt; vazio &gt;&gt;","VAZIA",IF(AND(O982&lt;&gt;"",R982&lt;0),"VENCIDO",IF(AND(O982&lt;&gt;"",R982&lt;=Parametros!$B$10),"PRÓX. VENCIMENTO",IF(F982="Q","QUALIDADE",IF(F982="S","BLOQUEADO",IF(F982="R","RESTRITO/DEVOLUÇÃO",IF(OR(N982="QUAR",N982="QRES"),"QUARENTENA",IF(OR(B982="DESCARTE",B982="DEVOLUÇÃO"),"DESCARTE/DEVOLUÇÃO",IF(AND(D982="",K982&lt;&gt;""),"SEM LOTE",IF(AND(Q982&lt;&gt;"",Q982&gt;=Parametros!$B$11),"PARADO/SEM GIRO","OK"))))))))))</f>
        <v>VAZIA</v>
      </c>
      <c r="T982" s="29" t="str">
        <f aca="false">IF(AND($S982="PARADO/SEM GIRO",$K982="KG",OR(Painel!$B$5="(Todos)",A982=Painel!$B$5)*OR(Painel!$E$5="(Todos)",P982=Painel!$E$5)),$J982+ROW()/10000000,"")</f>
        <v/>
      </c>
      <c r="U982" s="29" t="str">
        <f aca="false">IF(AND($S982="VENCIDO",$K982="KG",OR(Painel!$B$5="(Todos)",A982=Painel!$B$5)*OR(Painel!$E$5="(Todos)",P982=Painel!$E$5)),$J982+ROW()/10000000,"")</f>
        <v/>
      </c>
    </row>
    <row r="983" customFormat="false" ht="15" hidden="false" customHeight="false" outlineLevel="0" collapsed="false">
      <c r="A983" s="29" t="s">
        <v>53</v>
      </c>
      <c r="B983" s="29" t="s">
        <v>1760</v>
      </c>
      <c r="C983" s="29" t="s">
        <v>115</v>
      </c>
      <c r="D983" s="29"/>
      <c r="E983" s="29" t="n">
        <v>0</v>
      </c>
      <c r="F983" s="29"/>
      <c r="G983" s="29"/>
      <c r="H983" s="30" t="n">
        <v>0</v>
      </c>
      <c r="I983" s="29"/>
      <c r="J983" s="30" t="n">
        <v>0</v>
      </c>
      <c r="K983" s="29"/>
      <c r="L983" s="29" t="s">
        <v>116</v>
      </c>
      <c r="M983" s="29"/>
      <c r="N983" s="29"/>
      <c r="O983" s="29"/>
      <c r="P983" s="29"/>
      <c r="Q983" s="29" t="n">
        <f aca="false">IFERROR(VALUE(L983),"")</f>
        <v>0</v>
      </c>
      <c r="R983" s="29" t="str">
        <f aca="true">IF(O983="","",O983-TODAY())</f>
        <v/>
      </c>
      <c r="S983" s="29" t="str">
        <f aca="false">IF(C983="&lt;&lt; vazio &gt;&gt;","VAZIA",IF(AND(O983&lt;&gt;"",R983&lt;0),"VENCIDO",IF(AND(O983&lt;&gt;"",R983&lt;=Parametros!$B$10),"PRÓX. VENCIMENTO",IF(F983="Q","QUALIDADE",IF(F983="S","BLOQUEADO",IF(F983="R","RESTRITO/DEVOLUÇÃO",IF(OR(N983="QUAR",N983="QRES"),"QUARENTENA",IF(OR(B983="DESCARTE",B983="DEVOLUÇÃO"),"DESCARTE/DEVOLUÇÃO",IF(AND(D983="",K983&lt;&gt;""),"SEM LOTE",IF(AND(Q983&lt;&gt;"",Q983&gt;=Parametros!$B$11),"PARADO/SEM GIRO","OK"))))))))))</f>
        <v>VAZIA</v>
      </c>
      <c r="T983" s="29" t="str">
        <f aca="false">IF(AND($S983="PARADO/SEM GIRO",$K983="KG",OR(Painel!$B$5="(Todos)",A983=Painel!$B$5)*OR(Painel!$E$5="(Todos)",P983=Painel!$E$5)),$J983+ROW()/10000000,"")</f>
        <v/>
      </c>
      <c r="U983" s="29" t="str">
        <f aca="false">IF(AND($S983="VENCIDO",$K983="KG",OR(Painel!$B$5="(Todos)",A983=Painel!$B$5)*OR(Painel!$E$5="(Todos)",P983=Painel!$E$5)),$J983+ROW()/10000000,"")</f>
        <v/>
      </c>
    </row>
    <row r="984" customFormat="false" ht="15" hidden="false" customHeight="false" outlineLevel="0" collapsed="false">
      <c r="A984" s="29" t="s">
        <v>53</v>
      </c>
      <c r="B984" s="29" t="s">
        <v>1761</v>
      </c>
      <c r="C984" s="29" t="s">
        <v>115</v>
      </c>
      <c r="D984" s="29"/>
      <c r="E984" s="29" t="n">
        <v>0</v>
      </c>
      <c r="F984" s="29"/>
      <c r="G984" s="29"/>
      <c r="H984" s="30" t="n">
        <v>0</v>
      </c>
      <c r="I984" s="29"/>
      <c r="J984" s="30" t="n">
        <v>0</v>
      </c>
      <c r="K984" s="29"/>
      <c r="L984" s="29" t="s">
        <v>116</v>
      </c>
      <c r="M984" s="29"/>
      <c r="N984" s="29"/>
      <c r="O984" s="29"/>
      <c r="P984" s="29"/>
      <c r="Q984" s="29" t="n">
        <f aca="false">IFERROR(VALUE(L984),"")</f>
        <v>0</v>
      </c>
      <c r="R984" s="29" t="str">
        <f aca="true">IF(O984="","",O984-TODAY())</f>
        <v/>
      </c>
      <c r="S984" s="29" t="str">
        <f aca="false">IF(C984="&lt;&lt; vazio &gt;&gt;","VAZIA",IF(AND(O984&lt;&gt;"",R984&lt;0),"VENCIDO",IF(AND(O984&lt;&gt;"",R984&lt;=Parametros!$B$10),"PRÓX. VENCIMENTO",IF(F984="Q","QUALIDADE",IF(F984="S","BLOQUEADO",IF(F984="R","RESTRITO/DEVOLUÇÃO",IF(OR(N984="QUAR",N984="QRES"),"QUARENTENA",IF(OR(B984="DESCARTE",B984="DEVOLUÇÃO"),"DESCARTE/DEVOLUÇÃO",IF(AND(D984="",K984&lt;&gt;""),"SEM LOTE",IF(AND(Q984&lt;&gt;"",Q984&gt;=Parametros!$B$11),"PARADO/SEM GIRO","OK"))))))))))</f>
        <v>VAZIA</v>
      </c>
      <c r="T984" s="29" t="str">
        <f aca="false">IF(AND($S984="PARADO/SEM GIRO",$K984="KG",OR(Painel!$B$5="(Todos)",A984=Painel!$B$5)*OR(Painel!$E$5="(Todos)",P984=Painel!$E$5)),$J984+ROW()/10000000,"")</f>
        <v/>
      </c>
      <c r="U984" s="29" t="str">
        <f aca="false">IF(AND($S984="VENCIDO",$K984="KG",OR(Painel!$B$5="(Todos)",A984=Painel!$B$5)*OR(Painel!$E$5="(Todos)",P984=Painel!$E$5)),$J984+ROW()/10000000,"")</f>
        <v/>
      </c>
    </row>
    <row r="985" customFormat="false" ht="15" hidden="false" customHeight="false" outlineLevel="0" collapsed="false">
      <c r="A985" s="29" t="s">
        <v>53</v>
      </c>
      <c r="B985" s="29" t="s">
        <v>1762</v>
      </c>
      <c r="C985" s="29" t="s">
        <v>1734</v>
      </c>
      <c r="D985" s="29" t="s">
        <v>1735</v>
      </c>
      <c r="E985" s="29" t="n">
        <v>1</v>
      </c>
      <c r="F985" s="29"/>
      <c r="G985" s="29" t="s">
        <v>1763</v>
      </c>
      <c r="H985" s="30" t="n">
        <v>1000</v>
      </c>
      <c r="I985" s="31" t="n">
        <v>46272</v>
      </c>
      <c r="J985" s="30" t="n">
        <v>1000</v>
      </c>
      <c r="K985" s="29" t="s">
        <v>120</v>
      </c>
      <c r="L985" s="29" t="s">
        <v>126</v>
      </c>
      <c r="M985" s="29"/>
      <c r="N985" s="29" t="s">
        <v>122</v>
      </c>
      <c r="O985" s="31" t="n">
        <v>46920</v>
      </c>
      <c r="P985" s="29" t="s">
        <v>235</v>
      </c>
      <c r="Q985" s="29" t="n">
        <f aca="false">IFERROR(VALUE(L985),"")</f>
        <v>13</v>
      </c>
      <c r="R985" s="29" t="n">
        <f aca="true">IF(O985="","",O985-TODAY())</f>
        <v>635</v>
      </c>
      <c r="S985" s="29" t="str">
        <f aca="false">IF(C985="&lt;&lt; vazio &gt;&gt;","VAZIA",IF(AND(O985&lt;&gt;"",R985&lt;0),"VENCIDO",IF(AND(O985&lt;&gt;"",R985&lt;=Parametros!$B$10),"PRÓX. VENCIMENTO",IF(F985="Q","QUALIDADE",IF(F985="S","BLOQUEADO",IF(F985="R","RESTRITO/DEVOLUÇÃO",IF(OR(N985="QUAR",N985="QRES"),"QUARENTENA",IF(OR(B985="DESCARTE",B985="DEVOLUÇÃO"),"DESCARTE/DEVOLUÇÃO",IF(AND(D985="",K985&lt;&gt;""),"SEM LOTE",IF(AND(Q985&lt;&gt;"",Q985&gt;=Parametros!$B$11),"PARADO/SEM GIRO","OK"))))))))))</f>
        <v>OK</v>
      </c>
      <c r="T985" s="29" t="str">
        <f aca="false">IF(AND($S985="PARADO/SEM GIRO",$K985="KG",OR(Painel!$B$5="(Todos)",A985=Painel!$B$5)*OR(Painel!$E$5="(Todos)",P985=Painel!$E$5)),$J985+ROW()/10000000,"")</f>
        <v/>
      </c>
      <c r="U985" s="29" t="str">
        <f aca="false">IF(AND($S985="VENCIDO",$K985="KG",OR(Painel!$B$5="(Todos)",A985=Painel!$B$5)*OR(Painel!$E$5="(Todos)",P985=Painel!$E$5)),$J985+ROW()/10000000,"")</f>
        <v/>
      </c>
    </row>
    <row r="986" customFormat="false" ht="15" hidden="false" customHeight="false" outlineLevel="0" collapsed="false">
      <c r="A986" s="29" t="s">
        <v>53</v>
      </c>
      <c r="B986" s="29" t="s">
        <v>1764</v>
      </c>
      <c r="C986" s="29" t="s">
        <v>115</v>
      </c>
      <c r="D986" s="29"/>
      <c r="E986" s="29" t="n">
        <v>0</v>
      </c>
      <c r="F986" s="29"/>
      <c r="G986" s="29"/>
      <c r="H986" s="30" t="n">
        <v>0</v>
      </c>
      <c r="I986" s="29"/>
      <c r="J986" s="30" t="n">
        <v>0</v>
      </c>
      <c r="K986" s="29"/>
      <c r="L986" s="29" t="s">
        <v>116</v>
      </c>
      <c r="M986" s="29"/>
      <c r="N986" s="29"/>
      <c r="O986" s="29"/>
      <c r="P986" s="29"/>
      <c r="Q986" s="29" t="n">
        <f aca="false">IFERROR(VALUE(L986),"")</f>
        <v>0</v>
      </c>
      <c r="R986" s="29" t="str">
        <f aca="true">IF(O986="","",O986-TODAY())</f>
        <v/>
      </c>
      <c r="S986" s="29" t="str">
        <f aca="false">IF(C986="&lt;&lt; vazio &gt;&gt;","VAZIA",IF(AND(O986&lt;&gt;"",R986&lt;0),"VENCIDO",IF(AND(O986&lt;&gt;"",R986&lt;=Parametros!$B$10),"PRÓX. VENCIMENTO",IF(F986="Q","QUALIDADE",IF(F986="S","BLOQUEADO",IF(F986="R","RESTRITO/DEVOLUÇÃO",IF(OR(N986="QUAR",N986="QRES"),"QUARENTENA",IF(OR(B986="DESCARTE",B986="DEVOLUÇÃO"),"DESCARTE/DEVOLUÇÃO",IF(AND(D986="",K986&lt;&gt;""),"SEM LOTE",IF(AND(Q986&lt;&gt;"",Q986&gt;=Parametros!$B$11),"PARADO/SEM GIRO","OK"))))))))))</f>
        <v>VAZIA</v>
      </c>
      <c r="T986" s="29" t="str">
        <f aca="false">IF(AND($S986="PARADO/SEM GIRO",$K986="KG",OR(Painel!$B$5="(Todos)",A986=Painel!$B$5)*OR(Painel!$E$5="(Todos)",P986=Painel!$E$5)),$J986+ROW()/10000000,"")</f>
        <v/>
      </c>
      <c r="U986" s="29" t="str">
        <f aca="false">IF(AND($S986="VENCIDO",$K986="KG",OR(Painel!$B$5="(Todos)",A986=Painel!$B$5)*OR(Painel!$E$5="(Todos)",P986=Painel!$E$5)),$J986+ROW()/10000000,"")</f>
        <v/>
      </c>
    </row>
    <row r="987" customFormat="false" ht="15" hidden="false" customHeight="false" outlineLevel="0" collapsed="false">
      <c r="A987" s="29" t="s">
        <v>53</v>
      </c>
      <c r="B987" s="29" t="s">
        <v>1765</v>
      </c>
      <c r="C987" s="29" t="s">
        <v>1734</v>
      </c>
      <c r="D987" s="29" t="s">
        <v>1735</v>
      </c>
      <c r="E987" s="29" t="n">
        <v>1</v>
      </c>
      <c r="F987" s="29"/>
      <c r="G987" s="29" t="s">
        <v>1766</v>
      </c>
      <c r="H987" s="30" t="n">
        <v>1000</v>
      </c>
      <c r="I987" s="31" t="n">
        <v>46272</v>
      </c>
      <c r="J987" s="30" t="n">
        <v>1000</v>
      </c>
      <c r="K987" s="29" t="s">
        <v>120</v>
      </c>
      <c r="L987" s="29" t="s">
        <v>126</v>
      </c>
      <c r="M987" s="29"/>
      <c r="N987" s="29" t="s">
        <v>122</v>
      </c>
      <c r="O987" s="31" t="n">
        <v>46920</v>
      </c>
      <c r="P987" s="29" t="s">
        <v>235</v>
      </c>
      <c r="Q987" s="29" t="n">
        <f aca="false">IFERROR(VALUE(L987),"")</f>
        <v>13</v>
      </c>
      <c r="R987" s="29" t="n">
        <f aca="true">IF(O987="","",O987-TODAY())</f>
        <v>635</v>
      </c>
      <c r="S987" s="29" t="str">
        <f aca="false">IF(C987="&lt;&lt; vazio &gt;&gt;","VAZIA",IF(AND(O987&lt;&gt;"",R987&lt;0),"VENCIDO",IF(AND(O987&lt;&gt;"",R987&lt;=Parametros!$B$10),"PRÓX. VENCIMENTO",IF(F987="Q","QUALIDADE",IF(F987="S","BLOQUEADO",IF(F987="R","RESTRITO/DEVOLUÇÃO",IF(OR(N987="QUAR",N987="QRES"),"QUARENTENA",IF(OR(B987="DESCARTE",B987="DEVOLUÇÃO"),"DESCARTE/DEVOLUÇÃO",IF(AND(D987="",K987&lt;&gt;""),"SEM LOTE",IF(AND(Q987&lt;&gt;"",Q987&gt;=Parametros!$B$11),"PARADO/SEM GIRO","OK"))))))))))</f>
        <v>OK</v>
      </c>
      <c r="T987" s="29" t="str">
        <f aca="false">IF(AND($S987="PARADO/SEM GIRO",$K987="KG",OR(Painel!$B$5="(Todos)",A987=Painel!$B$5)*OR(Painel!$E$5="(Todos)",P987=Painel!$E$5)),$J987+ROW()/10000000,"")</f>
        <v/>
      </c>
      <c r="U987" s="29" t="str">
        <f aca="false">IF(AND($S987="VENCIDO",$K987="KG",OR(Painel!$B$5="(Todos)",A987=Painel!$B$5)*OR(Painel!$E$5="(Todos)",P987=Painel!$E$5)),$J987+ROW()/10000000,"")</f>
        <v/>
      </c>
    </row>
    <row r="988" customFormat="false" ht="15" hidden="false" customHeight="false" outlineLevel="0" collapsed="false">
      <c r="A988" s="29" t="s">
        <v>53</v>
      </c>
      <c r="B988" s="29" t="s">
        <v>1767</v>
      </c>
      <c r="C988" s="29" t="s">
        <v>801</v>
      </c>
      <c r="D988" s="29" t="s">
        <v>802</v>
      </c>
      <c r="E988" s="29" t="n">
        <v>1</v>
      </c>
      <c r="F988" s="29"/>
      <c r="G988" s="29" t="s">
        <v>1768</v>
      </c>
      <c r="H988" s="30" t="n">
        <v>1108.8</v>
      </c>
      <c r="I988" s="31" t="n">
        <v>46275</v>
      </c>
      <c r="J988" s="30" t="n">
        <v>1108.8</v>
      </c>
      <c r="K988" s="29" t="s">
        <v>120</v>
      </c>
      <c r="L988" s="29" t="s">
        <v>121</v>
      </c>
      <c r="M988" s="29"/>
      <c r="N988" s="29" t="s">
        <v>122</v>
      </c>
      <c r="O988" s="31" t="n">
        <v>46812</v>
      </c>
      <c r="P988" s="29" t="s">
        <v>123</v>
      </c>
      <c r="Q988" s="29" t="n">
        <f aca="false">IFERROR(VALUE(L988),"")</f>
        <v>10</v>
      </c>
      <c r="R988" s="29" t="n">
        <f aca="true">IF(O988="","",O988-TODAY())</f>
        <v>527</v>
      </c>
      <c r="S988" s="29" t="str">
        <f aca="false">IF(C988="&lt;&lt; vazio &gt;&gt;","VAZIA",IF(AND(O988&lt;&gt;"",R988&lt;0),"VENCIDO",IF(AND(O988&lt;&gt;"",R988&lt;=Parametros!$B$10),"PRÓX. VENCIMENTO",IF(F988="Q","QUALIDADE",IF(F988="S","BLOQUEADO",IF(F988="R","RESTRITO/DEVOLUÇÃO",IF(OR(N988="QUAR",N988="QRES"),"QUARENTENA",IF(OR(B988="DESCARTE",B988="DEVOLUÇÃO"),"DESCARTE/DEVOLUÇÃO",IF(AND(D988="",K988&lt;&gt;""),"SEM LOTE",IF(AND(Q988&lt;&gt;"",Q988&gt;=Parametros!$B$11),"PARADO/SEM GIRO","OK"))))))))))</f>
        <v>OK</v>
      </c>
      <c r="T988" s="29" t="str">
        <f aca="false">IF(AND($S988="PARADO/SEM GIRO",$K988="KG",OR(Painel!$B$5="(Todos)",A988=Painel!$B$5)*OR(Painel!$E$5="(Todos)",P988=Painel!$E$5)),$J988+ROW()/10000000,"")</f>
        <v/>
      </c>
      <c r="U988" s="29" t="str">
        <f aca="false">IF(AND($S988="VENCIDO",$K988="KG",OR(Painel!$B$5="(Todos)",A988=Painel!$B$5)*OR(Painel!$E$5="(Todos)",P988=Painel!$E$5)),$J988+ROW()/10000000,"")</f>
        <v/>
      </c>
    </row>
    <row r="989" customFormat="false" ht="15" hidden="false" customHeight="false" outlineLevel="0" collapsed="false">
      <c r="A989" s="29" t="s">
        <v>53</v>
      </c>
      <c r="B989" s="29" t="s">
        <v>1769</v>
      </c>
      <c r="C989" s="29" t="s">
        <v>308</v>
      </c>
      <c r="D989" s="29" t="s">
        <v>461</v>
      </c>
      <c r="E989" s="29" t="n">
        <v>1</v>
      </c>
      <c r="F989" s="29"/>
      <c r="G989" s="29" t="s">
        <v>1770</v>
      </c>
      <c r="H989" s="30" t="n">
        <v>315</v>
      </c>
      <c r="I989" s="31" t="n">
        <v>46280</v>
      </c>
      <c r="J989" s="30" t="n">
        <v>315</v>
      </c>
      <c r="K989" s="29" t="s">
        <v>120</v>
      </c>
      <c r="L989" s="29" t="s">
        <v>144</v>
      </c>
      <c r="M989" s="29"/>
      <c r="N989" s="29" t="s">
        <v>122</v>
      </c>
      <c r="O989" s="31" t="n">
        <v>46818</v>
      </c>
      <c r="P989" s="29" t="s">
        <v>123</v>
      </c>
      <c r="Q989" s="29" t="n">
        <f aca="false">IFERROR(VALUE(L989),"")</f>
        <v>5</v>
      </c>
      <c r="R989" s="29" t="n">
        <f aca="true">IF(O989="","",O989-TODAY())</f>
        <v>533</v>
      </c>
      <c r="S989" s="29" t="str">
        <f aca="false">IF(C989="&lt;&lt; vazio &gt;&gt;","VAZIA",IF(AND(O989&lt;&gt;"",R989&lt;0),"VENCIDO",IF(AND(O989&lt;&gt;"",R989&lt;=Parametros!$B$10),"PRÓX. VENCIMENTO",IF(F989="Q","QUALIDADE",IF(F989="S","BLOQUEADO",IF(F989="R","RESTRITO/DEVOLUÇÃO",IF(OR(N989="QUAR",N989="QRES"),"QUARENTENA",IF(OR(B989="DESCARTE",B989="DEVOLUÇÃO"),"DESCARTE/DEVOLUÇÃO",IF(AND(D989="",K989&lt;&gt;""),"SEM LOTE",IF(AND(Q989&lt;&gt;"",Q989&gt;=Parametros!$B$11),"PARADO/SEM GIRO","OK"))))))))))</f>
        <v>OK</v>
      </c>
      <c r="T989" s="29" t="str">
        <f aca="false">IF(AND($S989="PARADO/SEM GIRO",$K989="KG",OR(Painel!$B$5="(Todos)",A989=Painel!$B$5)*OR(Painel!$E$5="(Todos)",P989=Painel!$E$5)),$J989+ROW()/10000000,"")</f>
        <v/>
      </c>
      <c r="U989" s="29" t="str">
        <f aca="false">IF(AND($S989="VENCIDO",$K989="KG",OR(Painel!$B$5="(Todos)",A989=Painel!$B$5)*OR(Painel!$E$5="(Todos)",P989=Painel!$E$5)),$J989+ROW()/10000000,"")</f>
        <v/>
      </c>
    </row>
    <row r="990" customFormat="false" ht="15" hidden="false" customHeight="false" outlineLevel="0" collapsed="false">
      <c r="A990" s="29" t="s">
        <v>53</v>
      </c>
      <c r="B990" s="29" t="s">
        <v>1771</v>
      </c>
      <c r="C990" s="29" t="s">
        <v>115</v>
      </c>
      <c r="D990" s="29"/>
      <c r="E990" s="29" t="n">
        <v>0</v>
      </c>
      <c r="F990" s="29"/>
      <c r="G990" s="29"/>
      <c r="H990" s="30" t="n">
        <v>0</v>
      </c>
      <c r="I990" s="29"/>
      <c r="J990" s="30" t="n">
        <v>0</v>
      </c>
      <c r="K990" s="29"/>
      <c r="L990" s="29" t="s">
        <v>116</v>
      </c>
      <c r="M990" s="29"/>
      <c r="N990" s="29"/>
      <c r="O990" s="29"/>
      <c r="P990" s="29"/>
      <c r="Q990" s="29" t="n">
        <f aca="false">IFERROR(VALUE(L990),"")</f>
        <v>0</v>
      </c>
      <c r="R990" s="29" t="str">
        <f aca="true">IF(O990="","",O990-TODAY())</f>
        <v/>
      </c>
      <c r="S990" s="29" t="str">
        <f aca="false">IF(C990="&lt;&lt; vazio &gt;&gt;","VAZIA",IF(AND(O990&lt;&gt;"",R990&lt;0),"VENCIDO",IF(AND(O990&lt;&gt;"",R990&lt;=Parametros!$B$10),"PRÓX. VENCIMENTO",IF(F990="Q","QUALIDADE",IF(F990="S","BLOQUEADO",IF(F990="R","RESTRITO/DEVOLUÇÃO",IF(OR(N990="QUAR",N990="QRES"),"QUARENTENA",IF(OR(B990="DESCARTE",B990="DEVOLUÇÃO"),"DESCARTE/DEVOLUÇÃO",IF(AND(D990="",K990&lt;&gt;""),"SEM LOTE",IF(AND(Q990&lt;&gt;"",Q990&gt;=Parametros!$B$11),"PARADO/SEM GIRO","OK"))))))))))</f>
        <v>VAZIA</v>
      </c>
      <c r="T990" s="29" t="str">
        <f aca="false">IF(AND($S990="PARADO/SEM GIRO",$K990="KG",OR(Painel!$B$5="(Todos)",A990=Painel!$B$5)*OR(Painel!$E$5="(Todos)",P990=Painel!$E$5)),$J990+ROW()/10000000,"")</f>
        <v/>
      </c>
      <c r="U990" s="29" t="str">
        <f aca="false">IF(AND($S990="VENCIDO",$K990="KG",OR(Painel!$B$5="(Todos)",A990=Painel!$B$5)*OR(Painel!$E$5="(Todos)",P990=Painel!$E$5)),$J990+ROW()/10000000,"")</f>
        <v/>
      </c>
    </row>
    <row r="991" customFormat="false" ht="15" hidden="false" customHeight="false" outlineLevel="0" collapsed="false">
      <c r="A991" s="29" t="s">
        <v>53</v>
      </c>
      <c r="B991" s="29" t="s">
        <v>1772</v>
      </c>
      <c r="C991" s="29" t="s">
        <v>115</v>
      </c>
      <c r="D991" s="29"/>
      <c r="E991" s="29" t="n">
        <v>0</v>
      </c>
      <c r="F991" s="29"/>
      <c r="G991" s="29"/>
      <c r="H991" s="30" t="n">
        <v>0</v>
      </c>
      <c r="I991" s="29"/>
      <c r="J991" s="30" t="n">
        <v>0</v>
      </c>
      <c r="K991" s="29"/>
      <c r="L991" s="29" t="s">
        <v>116</v>
      </c>
      <c r="M991" s="29"/>
      <c r="N991" s="29"/>
      <c r="O991" s="29"/>
      <c r="P991" s="29"/>
      <c r="Q991" s="29" t="n">
        <f aca="false">IFERROR(VALUE(L991),"")</f>
        <v>0</v>
      </c>
      <c r="R991" s="29" t="str">
        <f aca="true">IF(O991="","",O991-TODAY())</f>
        <v/>
      </c>
      <c r="S991" s="29" t="str">
        <f aca="false">IF(C991="&lt;&lt; vazio &gt;&gt;","VAZIA",IF(AND(O991&lt;&gt;"",R991&lt;0),"VENCIDO",IF(AND(O991&lt;&gt;"",R991&lt;=Parametros!$B$10),"PRÓX. VENCIMENTO",IF(F991="Q","QUALIDADE",IF(F991="S","BLOQUEADO",IF(F991="R","RESTRITO/DEVOLUÇÃO",IF(OR(N991="QUAR",N991="QRES"),"QUARENTENA",IF(OR(B991="DESCARTE",B991="DEVOLUÇÃO"),"DESCARTE/DEVOLUÇÃO",IF(AND(D991="",K991&lt;&gt;""),"SEM LOTE",IF(AND(Q991&lt;&gt;"",Q991&gt;=Parametros!$B$11),"PARADO/SEM GIRO","OK"))))))))))</f>
        <v>VAZIA</v>
      </c>
      <c r="T991" s="29" t="str">
        <f aca="false">IF(AND($S991="PARADO/SEM GIRO",$K991="KG",OR(Painel!$B$5="(Todos)",A991=Painel!$B$5)*OR(Painel!$E$5="(Todos)",P991=Painel!$E$5)),$J991+ROW()/10000000,"")</f>
        <v/>
      </c>
      <c r="U991" s="29" t="str">
        <f aca="false">IF(AND($S991="VENCIDO",$K991="KG",OR(Painel!$B$5="(Todos)",A991=Painel!$B$5)*OR(Painel!$E$5="(Todos)",P991=Painel!$E$5)),$J991+ROW()/10000000,"")</f>
        <v/>
      </c>
    </row>
    <row r="992" customFormat="false" ht="15" hidden="false" customHeight="false" outlineLevel="0" collapsed="false">
      <c r="A992" s="29" t="s">
        <v>53</v>
      </c>
      <c r="B992" s="29" t="s">
        <v>1773</v>
      </c>
      <c r="C992" s="29" t="s">
        <v>115</v>
      </c>
      <c r="D992" s="29"/>
      <c r="E992" s="29" t="n">
        <v>0</v>
      </c>
      <c r="F992" s="29"/>
      <c r="G992" s="29"/>
      <c r="H992" s="30" t="n">
        <v>0</v>
      </c>
      <c r="I992" s="29"/>
      <c r="J992" s="30" t="n">
        <v>0</v>
      </c>
      <c r="K992" s="29"/>
      <c r="L992" s="29" t="s">
        <v>116</v>
      </c>
      <c r="M992" s="29"/>
      <c r="N992" s="29"/>
      <c r="O992" s="29"/>
      <c r="P992" s="29"/>
      <c r="Q992" s="29" t="n">
        <f aca="false">IFERROR(VALUE(L992),"")</f>
        <v>0</v>
      </c>
      <c r="R992" s="29" t="str">
        <f aca="true">IF(O992="","",O992-TODAY())</f>
        <v/>
      </c>
      <c r="S992" s="29" t="str">
        <f aca="false">IF(C992="&lt;&lt; vazio &gt;&gt;","VAZIA",IF(AND(O992&lt;&gt;"",R992&lt;0),"VENCIDO",IF(AND(O992&lt;&gt;"",R992&lt;=Parametros!$B$10),"PRÓX. VENCIMENTO",IF(F992="Q","QUALIDADE",IF(F992="S","BLOQUEADO",IF(F992="R","RESTRITO/DEVOLUÇÃO",IF(OR(N992="QUAR",N992="QRES"),"QUARENTENA",IF(OR(B992="DESCARTE",B992="DEVOLUÇÃO"),"DESCARTE/DEVOLUÇÃO",IF(AND(D992="",K992&lt;&gt;""),"SEM LOTE",IF(AND(Q992&lt;&gt;"",Q992&gt;=Parametros!$B$11),"PARADO/SEM GIRO","OK"))))))))))</f>
        <v>VAZIA</v>
      </c>
      <c r="T992" s="29" t="str">
        <f aca="false">IF(AND($S992="PARADO/SEM GIRO",$K992="KG",OR(Painel!$B$5="(Todos)",A992=Painel!$B$5)*OR(Painel!$E$5="(Todos)",P992=Painel!$E$5)),$J992+ROW()/10000000,"")</f>
        <v/>
      </c>
      <c r="U992" s="29" t="str">
        <f aca="false">IF(AND($S992="VENCIDO",$K992="KG",OR(Painel!$B$5="(Todos)",A992=Painel!$B$5)*OR(Painel!$E$5="(Todos)",P992=Painel!$E$5)),$J992+ROW()/10000000,"")</f>
        <v/>
      </c>
    </row>
    <row r="993" customFormat="false" ht="15" hidden="false" customHeight="false" outlineLevel="0" collapsed="false">
      <c r="A993" s="29" t="s">
        <v>53</v>
      </c>
      <c r="B993" s="29" t="s">
        <v>1774</v>
      </c>
      <c r="C993" s="29" t="s">
        <v>115</v>
      </c>
      <c r="D993" s="29"/>
      <c r="E993" s="29" t="n">
        <v>0</v>
      </c>
      <c r="F993" s="29"/>
      <c r="G993" s="29"/>
      <c r="H993" s="30" t="n">
        <v>0</v>
      </c>
      <c r="I993" s="29"/>
      <c r="J993" s="30" t="n">
        <v>0</v>
      </c>
      <c r="K993" s="29"/>
      <c r="L993" s="29" t="s">
        <v>116</v>
      </c>
      <c r="M993" s="29"/>
      <c r="N993" s="29"/>
      <c r="O993" s="29"/>
      <c r="P993" s="29"/>
      <c r="Q993" s="29" t="n">
        <f aca="false">IFERROR(VALUE(L993),"")</f>
        <v>0</v>
      </c>
      <c r="R993" s="29" t="str">
        <f aca="true">IF(O993="","",O993-TODAY())</f>
        <v/>
      </c>
      <c r="S993" s="29" t="str">
        <f aca="false">IF(C993="&lt;&lt; vazio &gt;&gt;","VAZIA",IF(AND(O993&lt;&gt;"",R993&lt;0),"VENCIDO",IF(AND(O993&lt;&gt;"",R993&lt;=Parametros!$B$10),"PRÓX. VENCIMENTO",IF(F993="Q","QUALIDADE",IF(F993="S","BLOQUEADO",IF(F993="R","RESTRITO/DEVOLUÇÃO",IF(OR(N993="QUAR",N993="QRES"),"QUARENTENA",IF(OR(B993="DESCARTE",B993="DEVOLUÇÃO"),"DESCARTE/DEVOLUÇÃO",IF(AND(D993="",K993&lt;&gt;""),"SEM LOTE",IF(AND(Q993&lt;&gt;"",Q993&gt;=Parametros!$B$11),"PARADO/SEM GIRO","OK"))))))))))</f>
        <v>VAZIA</v>
      </c>
      <c r="T993" s="29" t="str">
        <f aca="false">IF(AND($S993="PARADO/SEM GIRO",$K993="KG",OR(Painel!$B$5="(Todos)",A993=Painel!$B$5)*OR(Painel!$E$5="(Todos)",P993=Painel!$E$5)),$J993+ROW()/10000000,"")</f>
        <v/>
      </c>
      <c r="U993" s="29" t="str">
        <f aca="false">IF(AND($S993="VENCIDO",$K993="KG",OR(Painel!$B$5="(Todos)",A993=Painel!$B$5)*OR(Painel!$E$5="(Todos)",P993=Painel!$E$5)),$J993+ROW()/10000000,"")</f>
        <v/>
      </c>
    </row>
    <row r="994" customFormat="false" ht="15" hidden="false" customHeight="false" outlineLevel="0" collapsed="false">
      <c r="A994" s="29" t="s">
        <v>53</v>
      </c>
      <c r="B994" s="29" t="s">
        <v>1775</v>
      </c>
      <c r="C994" s="29" t="s">
        <v>115</v>
      </c>
      <c r="D994" s="29"/>
      <c r="E994" s="29" t="n">
        <v>0</v>
      </c>
      <c r="F994" s="29"/>
      <c r="G994" s="29"/>
      <c r="H994" s="30" t="n">
        <v>0</v>
      </c>
      <c r="I994" s="29"/>
      <c r="J994" s="30" t="n">
        <v>0</v>
      </c>
      <c r="K994" s="29"/>
      <c r="L994" s="29" t="s">
        <v>116</v>
      </c>
      <c r="M994" s="29"/>
      <c r="N994" s="29"/>
      <c r="O994" s="29"/>
      <c r="P994" s="29"/>
      <c r="Q994" s="29" t="n">
        <f aca="false">IFERROR(VALUE(L994),"")</f>
        <v>0</v>
      </c>
      <c r="R994" s="29" t="str">
        <f aca="true">IF(O994="","",O994-TODAY())</f>
        <v/>
      </c>
      <c r="S994" s="29" t="str">
        <f aca="false">IF(C994="&lt;&lt; vazio &gt;&gt;","VAZIA",IF(AND(O994&lt;&gt;"",R994&lt;0),"VENCIDO",IF(AND(O994&lt;&gt;"",R994&lt;=Parametros!$B$10),"PRÓX. VENCIMENTO",IF(F994="Q","QUALIDADE",IF(F994="S","BLOQUEADO",IF(F994="R","RESTRITO/DEVOLUÇÃO",IF(OR(N994="QUAR",N994="QRES"),"QUARENTENA",IF(OR(B994="DESCARTE",B994="DEVOLUÇÃO"),"DESCARTE/DEVOLUÇÃO",IF(AND(D994="",K994&lt;&gt;""),"SEM LOTE",IF(AND(Q994&lt;&gt;"",Q994&gt;=Parametros!$B$11),"PARADO/SEM GIRO","OK"))))))))))</f>
        <v>VAZIA</v>
      </c>
      <c r="T994" s="29" t="str">
        <f aca="false">IF(AND($S994="PARADO/SEM GIRO",$K994="KG",OR(Painel!$B$5="(Todos)",A994=Painel!$B$5)*OR(Painel!$E$5="(Todos)",P994=Painel!$E$5)),$J994+ROW()/10000000,"")</f>
        <v/>
      </c>
      <c r="U994" s="29" t="str">
        <f aca="false">IF(AND($S994="VENCIDO",$K994="KG",OR(Painel!$B$5="(Todos)",A994=Painel!$B$5)*OR(Painel!$E$5="(Todos)",P994=Painel!$E$5)),$J994+ROW()/10000000,"")</f>
        <v/>
      </c>
    </row>
    <row r="995" customFormat="false" ht="15" hidden="false" customHeight="false" outlineLevel="0" collapsed="false">
      <c r="A995" s="29" t="s">
        <v>53</v>
      </c>
      <c r="B995" s="29" t="s">
        <v>1776</v>
      </c>
      <c r="C995" s="29" t="s">
        <v>876</v>
      </c>
      <c r="D995" s="29" t="s">
        <v>877</v>
      </c>
      <c r="E995" s="29" t="n">
        <v>1</v>
      </c>
      <c r="F995" s="29"/>
      <c r="G995" s="29" t="s">
        <v>1777</v>
      </c>
      <c r="H995" s="30" t="n">
        <v>720</v>
      </c>
      <c r="I995" s="31" t="n">
        <v>46279</v>
      </c>
      <c r="J995" s="30" t="n">
        <v>720</v>
      </c>
      <c r="K995" s="29" t="s">
        <v>120</v>
      </c>
      <c r="L995" s="29" t="s">
        <v>350</v>
      </c>
      <c r="M995" s="29"/>
      <c r="N995" s="29" t="s">
        <v>122</v>
      </c>
      <c r="O995" s="31" t="n">
        <v>46821</v>
      </c>
      <c r="P995" s="29" t="s">
        <v>123</v>
      </c>
      <c r="Q995" s="29" t="n">
        <f aca="false">IFERROR(VALUE(L995),"")</f>
        <v>6</v>
      </c>
      <c r="R995" s="29" t="n">
        <f aca="true">IF(O995="","",O995-TODAY())</f>
        <v>536</v>
      </c>
      <c r="S995" s="29" t="str">
        <f aca="false">IF(C995="&lt;&lt; vazio &gt;&gt;","VAZIA",IF(AND(O995&lt;&gt;"",R995&lt;0),"VENCIDO",IF(AND(O995&lt;&gt;"",R995&lt;=Parametros!$B$10),"PRÓX. VENCIMENTO",IF(F995="Q","QUALIDADE",IF(F995="S","BLOQUEADO",IF(F995="R","RESTRITO/DEVOLUÇÃO",IF(OR(N995="QUAR",N995="QRES"),"QUARENTENA",IF(OR(B995="DESCARTE",B995="DEVOLUÇÃO"),"DESCARTE/DEVOLUÇÃO",IF(AND(D995="",K995&lt;&gt;""),"SEM LOTE",IF(AND(Q995&lt;&gt;"",Q995&gt;=Parametros!$B$11),"PARADO/SEM GIRO","OK"))))))))))</f>
        <v>OK</v>
      </c>
      <c r="T995" s="29" t="str">
        <f aca="false">IF(AND($S995="PARADO/SEM GIRO",$K995="KG",OR(Painel!$B$5="(Todos)",A995=Painel!$B$5)*OR(Painel!$E$5="(Todos)",P995=Painel!$E$5)),$J995+ROW()/10000000,"")</f>
        <v/>
      </c>
      <c r="U995" s="29" t="str">
        <f aca="false">IF(AND($S995="VENCIDO",$K995="KG",OR(Painel!$B$5="(Todos)",A995=Painel!$B$5)*OR(Painel!$E$5="(Todos)",P995=Painel!$E$5)),$J995+ROW()/10000000,"")</f>
        <v/>
      </c>
    </row>
    <row r="996" customFormat="false" ht="15" hidden="false" customHeight="false" outlineLevel="0" collapsed="false">
      <c r="A996" s="29" t="s">
        <v>53</v>
      </c>
      <c r="B996" s="29" t="s">
        <v>1778</v>
      </c>
      <c r="C996" s="29" t="s">
        <v>1742</v>
      </c>
      <c r="D996" s="29" t="s">
        <v>1779</v>
      </c>
      <c r="E996" s="29" t="n">
        <v>1</v>
      </c>
      <c r="F996" s="29"/>
      <c r="G996" s="29" t="s">
        <v>1780</v>
      </c>
      <c r="H996" s="30" t="n">
        <v>1000</v>
      </c>
      <c r="I996" s="31" t="n">
        <v>46262</v>
      </c>
      <c r="J996" s="30" t="n">
        <v>1000</v>
      </c>
      <c r="K996" s="29" t="s">
        <v>120</v>
      </c>
      <c r="L996" s="29" t="s">
        <v>190</v>
      </c>
      <c r="M996" s="29"/>
      <c r="N996" s="29" t="s">
        <v>122</v>
      </c>
      <c r="O996" s="31" t="n">
        <v>46558</v>
      </c>
      <c r="P996" s="29" t="s">
        <v>123</v>
      </c>
      <c r="Q996" s="29" t="n">
        <f aca="false">IFERROR(VALUE(L996),"")</f>
        <v>23</v>
      </c>
      <c r="R996" s="29" t="n">
        <f aca="true">IF(O996="","",O996-TODAY())</f>
        <v>273</v>
      </c>
      <c r="S996" s="29" t="str">
        <f aca="false">IF(C996="&lt;&lt; vazio &gt;&gt;","VAZIA",IF(AND(O996&lt;&gt;"",R996&lt;0),"VENCIDO",IF(AND(O996&lt;&gt;"",R996&lt;=Parametros!$B$10),"PRÓX. VENCIMENTO",IF(F996="Q","QUALIDADE",IF(F996="S","BLOQUEADO",IF(F996="R","RESTRITO/DEVOLUÇÃO",IF(OR(N996="QUAR",N996="QRES"),"QUARENTENA",IF(OR(B996="DESCARTE",B996="DEVOLUÇÃO"),"DESCARTE/DEVOLUÇÃO",IF(AND(D996="",K996&lt;&gt;""),"SEM LOTE",IF(AND(Q996&lt;&gt;"",Q996&gt;=Parametros!$B$11),"PARADO/SEM GIRO","OK"))))))))))</f>
        <v>OK</v>
      </c>
      <c r="T996" s="29" t="str">
        <f aca="false">IF(AND($S996="PARADO/SEM GIRO",$K996="KG",OR(Painel!$B$5="(Todos)",A996=Painel!$B$5)*OR(Painel!$E$5="(Todos)",P996=Painel!$E$5)),$J996+ROW()/10000000,"")</f>
        <v/>
      </c>
      <c r="U996" s="29" t="str">
        <f aca="false">IF(AND($S996="VENCIDO",$K996="KG",OR(Painel!$B$5="(Todos)",A996=Painel!$B$5)*OR(Painel!$E$5="(Todos)",P996=Painel!$E$5)),$J996+ROW()/10000000,"")</f>
        <v/>
      </c>
    </row>
    <row r="997" customFormat="false" ht="15" hidden="false" customHeight="false" outlineLevel="0" collapsed="false">
      <c r="A997" s="29" t="s">
        <v>53</v>
      </c>
      <c r="B997" s="29" t="s">
        <v>1781</v>
      </c>
      <c r="C997" s="29" t="s">
        <v>1782</v>
      </c>
      <c r="D997" s="29" t="s">
        <v>1783</v>
      </c>
      <c r="E997" s="29" t="n">
        <v>1</v>
      </c>
      <c r="F997" s="29"/>
      <c r="G997" s="29" t="s">
        <v>1784</v>
      </c>
      <c r="H997" s="30" t="n">
        <v>432</v>
      </c>
      <c r="I997" s="31" t="n">
        <v>46234</v>
      </c>
      <c r="J997" s="30" t="n">
        <v>432</v>
      </c>
      <c r="K997" s="29" t="s">
        <v>120</v>
      </c>
      <c r="L997" s="29" t="s">
        <v>725</v>
      </c>
      <c r="M997" s="29"/>
      <c r="N997" s="29" t="s">
        <v>122</v>
      </c>
      <c r="O997" s="31" t="n">
        <v>46765</v>
      </c>
      <c r="P997" s="29" t="s">
        <v>123</v>
      </c>
      <c r="Q997" s="29" t="n">
        <f aca="false">IFERROR(VALUE(L997),"")</f>
        <v>51</v>
      </c>
      <c r="R997" s="29" t="n">
        <f aca="true">IF(O997="","",O997-TODAY())</f>
        <v>480</v>
      </c>
      <c r="S997" s="29" t="str">
        <f aca="false">IF(C997="&lt;&lt; vazio &gt;&gt;","VAZIA",IF(AND(O997&lt;&gt;"",R997&lt;0),"VENCIDO",IF(AND(O997&lt;&gt;"",R997&lt;=Parametros!$B$10),"PRÓX. VENCIMENTO",IF(F997="Q","QUALIDADE",IF(F997="S","BLOQUEADO",IF(F997="R","RESTRITO/DEVOLUÇÃO",IF(OR(N997="QUAR",N997="QRES"),"QUARENTENA",IF(OR(B997="DESCARTE",B997="DEVOLUÇÃO"),"DESCARTE/DEVOLUÇÃO",IF(AND(D997="",K997&lt;&gt;""),"SEM LOTE",IF(AND(Q997&lt;&gt;"",Q997&gt;=Parametros!$B$11),"PARADO/SEM GIRO","OK"))))))))))</f>
        <v>OK</v>
      </c>
      <c r="T997" s="29" t="str">
        <f aca="false">IF(AND($S997="PARADO/SEM GIRO",$K997="KG",OR(Painel!$B$5="(Todos)",A997=Painel!$B$5)*OR(Painel!$E$5="(Todos)",P997=Painel!$E$5)),$J997+ROW()/10000000,"")</f>
        <v/>
      </c>
      <c r="U997" s="29" t="str">
        <f aca="false">IF(AND($S997="VENCIDO",$K997="KG",OR(Painel!$B$5="(Todos)",A997=Painel!$B$5)*OR(Painel!$E$5="(Todos)",P997=Painel!$E$5)),$J997+ROW()/10000000,"")</f>
        <v/>
      </c>
    </row>
    <row r="998" customFormat="false" ht="15" hidden="false" customHeight="false" outlineLevel="0" collapsed="false">
      <c r="A998" s="29" t="s">
        <v>53</v>
      </c>
      <c r="B998" s="29" t="s">
        <v>1785</v>
      </c>
      <c r="C998" s="29" t="s">
        <v>876</v>
      </c>
      <c r="D998" s="29" t="s">
        <v>877</v>
      </c>
      <c r="E998" s="29" t="n">
        <v>1</v>
      </c>
      <c r="F998" s="29"/>
      <c r="G998" s="29" t="s">
        <v>1786</v>
      </c>
      <c r="H998" s="30" t="n">
        <v>720</v>
      </c>
      <c r="I998" s="31" t="n">
        <v>46279</v>
      </c>
      <c r="J998" s="30" t="n">
        <v>720</v>
      </c>
      <c r="K998" s="29" t="s">
        <v>120</v>
      </c>
      <c r="L998" s="29" t="s">
        <v>350</v>
      </c>
      <c r="M998" s="29"/>
      <c r="N998" s="29" t="s">
        <v>122</v>
      </c>
      <c r="O998" s="31" t="n">
        <v>46821</v>
      </c>
      <c r="P998" s="29" t="s">
        <v>123</v>
      </c>
      <c r="Q998" s="29" t="n">
        <f aca="false">IFERROR(VALUE(L998),"")</f>
        <v>6</v>
      </c>
      <c r="R998" s="29" t="n">
        <f aca="true">IF(O998="","",O998-TODAY())</f>
        <v>536</v>
      </c>
      <c r="S998" s="29" t="str">
        <f aca="false">IF(C998="&lt;&lt; vazio &gt;&gt;","VAZIA",IF(AND(O998&lt;&gt;"",R998&lt;0),"VENCIDO",IF(AND(O998&lt;&gt;"",R998&lt;=Parametros!$B$10),"PRÓX. VENCIMENTO",IF(F998="Q","QUALIDADE",IF(F998="S","BLOQUEADO",IF(F998="R","RESTRITO/DEVOLUÇÃO",IF(OR(N998="QUAR",N998="QRES"),"QUARENTENA",IF(OR(B998="DESCARTE",B998="DEVOLUÇÃO"),"DESCARTE/DEVOLUÇÃO",IF(AND(D998="",K998&lt;&gt;""),"SEM LOTE",IF(AND(Q998&lt;&gt;"",Q998&gt;=Parametros!$B$11),"PARADO/SEM GIRO","OK"))))))))))</f>
        <v>OK</v>
      </c>
      <c r="T998" s="29" t="str">
        <f aca="false">IF(AND($S998="PARADO/SEM GIRO",$K998="KG",OR(Painel!$B$5="(Todos)",A998=Painel!$B$5)*OR(Painel!$E$5="(Todos)",P998=Painel!$E$5)),$J998+ROW()/10000000,"")</f>
        <v/>
      </c>
      <c r="U998" s="29" t="str">
        <f aca="false">IF(AND($S998="VENCIDO",$K998="KG",OR(Painel!$B$5="(Todos)",A998=Painel!$B$5)*OR(Painel!$E$5="(Todos)",P998=Painel!$E$5)),$J998+ROW()/10000000,"")</f>
        <v/>
      </c>
    </row>
    <row r="999" customFormat="false" ht="15" hidden="false" customHeight="false" outlineLevel="0" collapsed="false">
      <c r="A999" s="29" t="s">
        <v>53</v>
      </c>
      <c r="B999" s="29" t="s">
        <v>1787</v>
      </c>
      <c r="C999" s="29" t="s">
        <v>876</v>
      </c>
      <c r="D999" s="29" t="s">
        <v>877</v>
      </c>
      <c r="E999" s="29" t="n">
        <v>1</v>
      </c>
      <c r="F999" s="29"/>
      <c r="G999" s="29" t="s">
        <v>1788</v>
      </c>
      <c r="H999" s="30" t="n">
        <v>720</v>
      </c>
      <c r="I999" s="31" t="n">
        <v>46279</v>
      </c>
      <c r="J999" s="30" t="n">
        <v>720</v>
      </c>
      <c r="K999" s="29" t="s">
        <v>120</v>
      </c>
      <c r="L999" s="29" t="s">
        <v>350</v>
      </c>
      <c r="M999" s="29"/>
      <c r="N999" s="29" t="s">
        <v>122</v>
      </c>
      <c r="O999" s="31" t="n">
        <v>46821</v>
      </c>
      <c r="P999" s="29" t="s">
        <v>123</v>
      </c>
      <c r="Q999" s="29" t="n">
        <f aca="false">IFERROR(VALUE(L999),"")</f>
        <v>6</v>
      </c>
      <c r="R999" s="29" t="n">
        <f aca="true">IF(O999="","",O999-TODAY())</f>
        <v>536</v>
      </c>
      <c r="S999" s="29" t="str">
        <f aca="false">IF(C999="&lt;&lt; vazio &gt;&gt;","VAZIA",IF(AND(O999&lt;&gt;"",R999&lt;0),"VENCIDO",IF(AND(O999&lt;&gt;"",R999&lt;=Parametros!$B$10),"PRÓX. VENCIMENTO",IF(F999="Q","QUALIDADE",IF(F999="S","BLOQUEADO",IF(F999="R","RESTRITO/DEVOLUÇÃO",IF(OR(N999="QUAR",N999="QRES"),"QUARENTENA",IF(OR(B999="DESCARTE",B999="DEVOLUÇÃO"),"DESCARTE/DEVOLUÇÃO",IF(AND(D999="",K999&lt;&gt;""),"SEM LOTE",IF(AND(Q999&lt;&gt;"",Q999&gt;=Parametros!$B$11),"PARADO/SEM GIRO","OK"))))))))))</f>
        <v>OK</v>
      </c>
      <c r="T999" s="29" t="str">
        <f aca="false">IF(AND($S999="PARADO/SEM GIRO",$K999="KG",OR(Painel!$B$5="(Todos)",A999=Painel!$B$5)*OR(Painel!$E$5="(Todos)",P999=Painel!$E$5)),$J999+ROW()/10000000,"")</f>
        <v/>
      </c>
      <c r="U999" s="29" t="str">
        <f aca="false">IF(AND($S999="VENCIDO",$K999="KG",OR(Painel!$B$5="(Todos)",A999=Painel!$B$5)*OR(Painel!$E$5="(Todos)",P999=Painel!$E$5)),$J999+ROW()/10000000,"")</f>
        <v/>
      </c>
    </row>
    <row r="1000" customFormat="false" ht="15" hidden="false" customHeight="false" outlineLevel="0" collapsed="false">
      <c r="A1000" s="29" t="s">
        <v>53</v>
      </c>
      <c r="B1000" s="29" t="s">
        <v>1789</v>
      </c>
      <c r="C1000" s="29" t="s">
        <v>115</v>
      </c>
      <c r="D1000" s="29"/>
      <c r="E1000" s="29" t="n">
        <v>0</v>
      </c>
      <c r="F1000" s="29"/>
      <c r="G1000" s="29"/>
      <c r="H1000" s="30" t="n">
        <v>0</v>
      </c>
      <c r="I1000" s="29"/>
      <c r="J1000" s="30" t="n">
        <v>0</v>
      </c>
      <c r="K1000" s="29"/>
      <c r="L1000" s="29" t="s">
        <v>116</v>
      </c>
      <c r="M1000" s="29"/>
      <c r="N1000" s="29"/>
      <c r="O1000" s="29"/>
      <c r="P1000" s="29"/>
      <c r="Q1000" s="29" t="n">
        <f aca="false">IFERROR(VALUE(L1000),"")</f>
        <v>0</v>
      </c>
      <c r="R1000" s="29" t="str">
        <f aca="true">IF(O1000="","",O1000-TODAY())</f>
        <v/>
      </c>
      <c r="S1000" s="29" t="str">
        <f aca="false">IF(C1000="&lt;&lt; vazio &gt;&gt;","VAZIA",IF(AND(O1000&lt;&gt;"",R1000&lt;0),"VENCIDO",IF(AND(O1000&lt;&gt;"",R1000&lt;=Parametros!$B$10),"PRÓX. VENCIMENTO",IF(F1000="Q","QUALIDADE",IF(F1000="S","BLOQUEADO",IF(F1000="R","RESTRITO/DEVOLUÇÃO",IF(OR(N1000="QUAR",N1000="QRES"),"QUARENTENA",IF(OR(B1000="DESCARTE",B1000="DEVOLUÇÃO"),"DESCARTE/DEVOLUÇÃO",IF(AND(D1000="",K1000&lt;&gt;""),"SEM LOTE",IF(AND(Q1000&lt;&gt;"",Q1000&gt;=Parametros!$B$11),"PARADO/SEM GIRO","OK"))))))))))</f>
        <v>VAZIA</v>
      </c>
      <c r="T1000" s="29" t="str">
        <f aca="false">IF(AND($S1000="PARADO/SEM GIRO",$K1000="KG",OR(Painel!$B$5="(Todos)",A1000=Painel!$B$5)*OR(Painel!$E$5="(Todos)",P1000=Painel!$E$5)),$J1000+ROW()/10000000,"")</f>
        <v/>
      </c>
      <c r="U1000" s="29" t="str">
        <f aca="false">IF(AND($S1000="VENCIDO",$K1000="KG",OR(Painel!$B$5="(Todos)",A1000=Painel!$B$5)*OR(Painel!$E$5="(Todos)",P1000=Painel!$E$5)),$J1000+ROW()/10000000,"")</f>
        <v/>
      </c>
    </row>
    <row r="1001" customFormat="false" ht="15" hidden="false" customHeight="false" outlineLevel="0" collapsed="false">
      <c r="A1001" s="29" t="s">
        <v>53</v>
      </c>
      <c r="B1001" s="29" t="s">
        <v>1790</v>
      </c>
      <c r="C1001" s="29" t="s">
        <v>1697</v>
      </c>
      <c r="D1001" s="29" t="s">
        <v>1698</v>
      </c>
      <c r="E1001" s="29" t="n">
        <v>1</v>
      </c>
      <c r="F1001" s="29"/>
      <c r="G1001" s="29" t="s">
        <v>1791</v>
      </c>
      <c r="H1001" s="30" t="n">
        <v>1000</v>
      </c>
      <c r="I1001" s="31" t="n">
        <v>46273</v>
      </c>
      <c r="J1001" s="30" t="n">
        <v>1000</v>
      </c>
      <c r="K1001" s="29" t="s">
        <v>120</v>
      </c>
      <c r="L1001" s="29" t="s">
        <v>149</v>
      </c>
      <c r="M1001" s="29"/>
      <c r="N1001" s="29" t="s">
        <v>122</v>
      </c>
      <c r="O1001" s="31" t="n">
        <v>46969</v>
      </c>
      <c r="P1001" s="29" t="s">
        <v>235</v>
      </c>
      <c r="Q1001" s="29" t="n">
        <f aca="false">IFERROR(VALUE(L1001),"")</f>
        <v>12</v>
      </c>
      <c r="R1001" s="29" t="n">
        <f aca="true">IF(O1001="","",O1001-TODAY())</f>
        <v>684</v>
      </c>
      <c r="S1001" s="29" t="str">
        <f aca="false">IF(C1001="&lt;&lt; vazio &gt;&gt;","VAZIA",IF(AND(O1001&lt;&gt;"",R1001&lt;0),"VENCIDO",IF(AND(O1001&lt;&gt;"",R1001&lt;=Parametros!$B$10),"PRÓX. VENCIMENTO",IF(F1001="Q","QUALIDADE",IF(F1001="S","BLOQUEADO",IF(F1001="R","RESTRITO/DEVOLUÇÃO",IF(OR(N1001="QUAR",N1001="QRES"),"QUARENTENA",IF(OR(B1001="DESCARTE",B1001="DEVOLUÇÃO"),"DESCARTE/DEVOLUÇÃO",IF(AND(D1001="",K1001&lt;&gt;""),"SEM LOTE",IF(AND(Q1001&lt;&gt;"",Q1001&gt;=Parametros!$B$11),"PARADO/SEM GIRO","OK"))))))))))</f>
        <v>OK</v>
      </c>
      <c r="T1001" s="29" t="str">
        <f aca="false">IF(AND($S1001="PARADO/SEM GIRO",$K1001="KG",OR(Painel!$B$5="(Todos)",A1001=Painel!$B$5)*OR(Painel!$E$5="(Todos)",P1001=Painel!$E$5)),$J1001+ROW()/10000000,"")</f>
        <v/>
      </c>
      <c r="U1001" s="29" t="str">
        <f aca="false">IF(AND($S1001="VENCIDO",$K1001="KG",OR(Painel!$B$5="(Todos)",A1001=Painel!$B$5)*OR(Painel!$E$5="(Todos)",P1001=Painel!$E$5)),$J1001+ROW()/10000000,"")</f>
        <v/>
      </c>
    </row>
    <row r="1002" customFormat="false" ht="15" hidden="false" customHeight="false" outlineLevel="0" collapsed="false">
      <c r="A1002" s="29" t="s">
        <v>53</v>
      </c>
      <c r="B1002" s="29" t="s">
        <v>1792</v>
      </c>
      <c r="C1002" s="29" t="s">
        <v>115</v>
      </c>
      <c r="D1002" s="29"/>
      <c r="E1002" s="29" t="n">
        <v>0</v>
      </c>
      <c r="F1002" s="29"/>
      <c r="G1002" s="29"/>
      <c r="H1002" s="30" t="n">
        <v>0</v>
      </c>
      <c r="I1002" s="29"/>
      <c r="J1002" s="30" t="n">
        <v>0</v>
      </c>
      <c r="K1002" s="29"/>
      <c r="L1002" s="29" t="s">
        <v>116</v>
      </c>
      <c r="M1002" s="29"/>
      <c r="N1002" s="29"/>
      <c r="O1002" s="29"/>
      <c r="P1002" s="29"/>
      <c r="Q1002" s="29" t="n">
        <f aca="false">IFERROR(VALUE(L1002),"")</f>
        <v>0</v>
      </c>
      <c r="R1002" s="29" t="str">
        <f aca="true">IF(O1002="","",O1002-TODAY())</f>
        <v/>
      </c>
      <c r="S1002" s="29" t="str">
        <f aca="false">IF(C1002="&lt;&lt; vazio &gt;&gt;","VAZIA",IF(AND(O1002&lt;&gt;"",R1002&lt;0),"VENCIDO",IF(AND(O1002&lt;&gt;"",R1002&lt;=Parametros!$B$10),"PRÓX. VENCIMENTO",IF(F1002="Q","QUALIDADE",IF(F1002="S","BLOQUEADO",IF(F1002="R","RESTRITO/DEVOLUÇÃO",IF(OR(N1002="QUAR",N1002="QRES"),"QUARENTENA",IF(OR(B1002="DESCARTE",B1002="DEVOLUÇÃO"),"DESCARTE/DEVOLUÇÃO",IF(AND(D1002="",K1002&lt;&gt;""),"SEM LOTE",IF(AND(Q1002&lt;&gt;"",Q1002&gt;=Parametros!$B$11),"PARADO/SEM GIRO","OK"))))))))))</f>
        <v>VAZIA</v>
      </c>
      <c r="T1002" s="29" t="str">
        <f aca="false">IF(AND($S1002="PARADO/SEM GIRO",$K1002="KG",OR(Painel!$B$5="(Todos)",A1002=Painel!$B$5)*OR(Painel!$E$5="(Todos)",P1002=Painel!$E$5)),$J1002+ROW()/10000000,"")</f>
        <v/>
      </c>
      <c r="U1002" s="29" t="str">
        <f aca="false">IF(AND($S1002="VENCIDO",$K1002="KG",OR(Painel!$B$5="(Todos)",A1002=Painel!$B$5)*OR(Painel!$E$5="(Todos)",P1002=Painel!$E$5)),$J1002+ROW()/10000000,"")</f>
        <v/>
      </c>
    </row>
    <row r="1003" customFormat="false" ht="15" hidden="false" customHeight="false" outlineLevel="0" collapsed="false">
      <c r="A1003" s="29" t="s">
        <v>53</v>
      </c>
      <c r="B1003" s="29" t="s">
        <v>1793</v>
      </c>
      <c r="C1003" s="29" t="s">
        <v>236</v>
      </c>
      <c r="D1003" s="29" t="s">
        <v>1794</v>
      </c>
      <c r="E1003" s="29" t="n">
        <v>1</v>
      </c>
      <c r="F1003" s="29"/>
      <c r="G1003" s="29" t="s">
        <v>1795</v>
      </c>
      <c r="H1003" s="30" t="n">
        <v>1000</v>
      </c>
      <c r="I1003" s="31" t="n">
        <v>46283</v>
      </c>
      <c r="J1003" s="30" t="n">
        <v>1000</v>
      </c>
      <c r="K1003" s="29" t="s">
        <v>120</v>
      </c>
      <c r="L1003" s="29" t="s">
        <v>176</v>
      </c>
      <c r="M1003" s="29"/>
      <c r="N1003" s="29" t="s">
        <v>122</v>
      </c>
      <c r="O1003" s="31" t="n">
        <v>46969</v>
      </c>
      <c r="P1003" s="29" t="s">
        <v>235</v>
      </c>
      <c r="Q1003" s="29" t="n">
        <f aca="false">IFERROR(VALUE(L1003),"")</f>
        <v>2</v>
      </c>
      <c r="R1003" s="29" t="n">
        <f aca="true">IF(O1003="","",O1003-TODAY())</f>
        <v>684</v>
      </c>
      <c r="S1003" s="29" t="str">
        <f aca="false">IF(C1003="&lt;&lt; vazio &gt;&gt;","VAZIA",IF(AND(O1003&lt;&gt;"",R1003&lt;0),"VENCIDO",IF(AND(O1003&lt;&gt;"",R1003&lt;=Parametros!$B$10),"PRÓX. VENCIMENTO",IF(F1003="Q","QUALIDADE",IF(F1003="S","BLOQUEADO",IF(F1003="R","RESTRITO/DEVOLUÇÃO",IF(OR(N1003="QUAR",N1003="QRES"),"QUARENTENA",IF(OR(B1003="DESCARTE",B1003="DEVOLUÇÃO"),"DESCARTE/DEVOLUÇÃO",IF(AND(D1003="",K1003&lt;&gt;""),"SEM LOTE",IF(AND(Q1003&lt;&gt;"",Q1003&gt;=Parametros!$B$11),"PARADO/SEM GIRO","OK"))))))))))</f>
        <v>OK</v>
      </c>
      <c r="T1003" s="29" t="str">
        <f aca="false">IF(AND($S1003="PARADO/SEM GIRO",$K1003="KG",OR(Painel!$B$5="(Todos)",A1003=Painel!$B$5)*OR(Painel!$E$5="(Todos)",P1003=Painel!$E$5)),$J1003+ROW()/10000000,"")</f>
        <v/>
      </c>
      <c r="U1003" s="29" t="str">
        <f aca="false">IF(AND($S1003="VENCIDO",$K1003="KG",OR(Painel!$B$5="(Todos)",A1003=Painel!$B$5)*OR(Painel!$E$5="(Todos)",P1003=Painel!$E$5)),$J1003+ROW()/10000000,"")</f>
        <v/>
      </c>
    </row>
    <row r="1004" customFormat="false" ht="15" hidden="false" customHeight="false" outlineLevel="0" collapsed="false">
      <c r="A1004" s="29" t="s">
        <v>53</v>
      </c>
      <c r="B1004" s="29" t="s">
        <v>1796</v>
      </c>
      <c r="C1004" s="29" t="s">
        <v>131</v>
      </c>
      <c r="D1004" s="29" t="s">
        <v>132</v>
      </c>
      <c r="E1004" s="29" t="n">
        <v>1</v>
      </c>
      <c r="F1004" s="29"/>
      <c r="G1004" s="29" t="s">
        <v>1797</v>
      </c>
      <c r="H1004" s="30" t="n">
        <v>90.9</v>
      </c>
      <c r="I1004" s="31" t="n">
        <v>46265</v>
      </c>
      <c r="J1004" s="30" t="n">
        <v>90.9</v>
      </c>
      <c r="K1004" s="29" t="s">
        <v>120</v>
      </c>
      <c r="L1004" s="29" t="s">
        <v>216</v>
      </c>
      <c r="M1004" s="29"/>
      <c r="N1004" s="29" t="s">
        <v>134</v>
      </c>
      <c r="O1004" s="31" t="n">
        <v>46353</v>
      </c>
      <c r="P1004" s="29" t="s">
        <v>123</v>
      </c>
      <c r="Q1004" s="29" t="n">
        <f aca="false">IFERROR(VALUE(L1004),"")</f>
        <v>20</v>
      </c>
      <c r="R1004" s="29" t="n">
        <f aca="true">IF(O1004="","",O1004-TODAY())</f>
        <v>68</v>
      </c>
      <c r="S1004" s="29" t="str">
        <f aca="false">IF(C1004="&lt;&lt; vazio &gt;&gt;","VAZIA",IF(AND(O1004&lt;&gt;"",R1004&lt;0),"VENCIDO",IF(AND(O1004&lt;&gt;"",R1004&lt;=Parametros!$B$10),"PRÓX. VENCIMENTO",IF(F1004="Q","QUALIDADE",IF(F1004="S","BLOQUEADO",IF(F1004="R","RESTRITO/DEVOLUÇÃO",IF(OR(N1004="QUAR",N1004="QRES"),"QUARENTENA",IF(OR(B1004="DESCARTE",B1004="DEVOLUÇÃO"),"DESCARTE/DEVOLUÇÃO",IF(AND(D1004="",K1004&lt;&gt;""),"SEM LOTE",IF(AND(Q1004&lt;&gt;"",Q1004&gt;=Parametros!$B$11),"PARADO/SEM GIRO","OK"))))))))))</f>
        <v>OK</v>
      </c>
      <c r="T1004" s="29" t="str">
        <f aca="false">IF(AND($S1004="PARADO/SEM GIRO",$K1004="KG",OR(Painel!$B$5="(Todos)",A1004=Painel!$B$5)*OR(Painel!$E$5="(Todos)",P1004=Painel!$E$5)),$J1004+ROW()/10000000,"")</f>
        <v/>
      </c>
      <c r="U1004" s="29" t="str">
        <f aca="false">IF(AND($S1004="VENCIDO",$K1004="KG",OR(Painel!$B$5="(Todos)",A1004=Painel!$B$5)*OR(Painel!$E$5="(Todos)",P1004=Painel!$E$5)),$J1004+ROW()/10000000,"")</f>
        <v/>
      </c>
    </row>
    <row r="1005" customFormat="false" ht="15" hidden="false" customHeight="false" outlineLevel="0" collapsed="false">
      <c r="A1005" s="29" t="s">
        <v>53</v>
      </c>
      <c r="B1005" s="29" t="s">
        <v>1798</v>
      </c>
      <c r="C1005" s="29" t="s">
        <v>909</v>
      </c>
      <c r="D1005" s="29" t="s">
        <v>1015</v>
      </c>
      <c r="E1005" s="29" t="n">
        <v>1</v>
      </c>
      <c r="F1005" s="29"/>
      <c r="G1005" s="29" t="s">
        <v>1799</v>
      </c>
      <c r="H1005" s="30" t="n">
        <v>1000</v>
      </c>
      <c r="I1005" s="31" t="n">
        <v>46279</v>
      </c>
      <c r="J1005" s="30" t="n">
        <v>1000</v>
      </c>
      <c r="K1005" s="29" t="s">
        <v>120</v>
      </c>
      <c r="L1005" s="29" t="s">
        <v>350</v>
      </c>
      <c r="M1005" s="29"/>
      <c r="N1005" s="29" t="s">
        <v>122</v>
      </c>
      <c r="O1005" s="31" t="n">
        <v>46821</v>
      </c>
      <c r="P1005" s="29" t="s">
        <v>123</v>
      </c>
      <c r="Q1005" s="29" t="n">
        <f aca="false">IFERROR(VALUE(L1005),"")</f>
        <v>6</v>
      </c>
      <c r="R1005" s="29" t="n">
        <f aca="true">IF(O1005="","",O1005-TODAY())</f>
        <v>536</v>
      </c>
      <c r="S1005" s="29" t="str">
        <f aca="false">IF(C1005="&lt;&lt; vazio &gt;&gt;","VAZIA",IF(AND(O1005&lt;&gt;"",R1005&lt;0),"VENCIDO",IF(AND(O1005&lt;&gt;"",R1005&lt;=Parametros!$B$10),"PRÓX. VENCIMENTO",IF(F1005="Q","QUALIDADE",IF(F1005="S","BLOQUEADO",IF(F1005="R","RESTRITO/DEVOLUÇÃO",IF(OR(N1005="QUAR",N1005="QRES"),"QUARENTENA",IF(OR(B1005="DESCARTE",B1005="DEVOLUÇÃO"),"DESCARTE/DEVOLUÇÃO",IF(AND(D1005="",K1005&lt;&gt;""),"SEM LOTE",IF(AND(Q1005&lt;&gt;"",Q1005&gt;=Parametros!$B$11),"PARADO/SEM GIRO","OK"))))))))))</f>
        <v>OK</v>
      </c>
      <c r="T1005" s="29" t="str">
        <f aca="false">IF(AND($S1005="PARADO/SEM GIRO",$K1005="KG",OR(Painel!$B$5="(Todos)",A1005=Painel!$B$5)*OR(Painel!$E$5="(Todos)",P1005=Painel!$E$5)),$J1005+ROW()/10000000,"")</f>
        <v/>
      </c>
      <c r="U1005" s="29" t="str">
        <f aca="false">IF(AND($S1005="VENCIDO",$K1005="KG",OR(Painel!$B$5="(Todos)",A1005=Painel!$B$5)*OR(Painel!$E$5="(Todos)",P1005=Painel!$E$5)),$J1005+ROW()/10000000,"")</f>
        <v/>
      </c>
    </row>
    <row r="1006" customFormat="false" ht="15" hidden="false" customHeight="false" outlineLevel="0" collapsed="false">
      <c r="A1006" s="29" t="s">
        <v>53</v>
      </c>
      <c r="B1006" s="29" t="s">
        <v>1800</v>
      </c>
      <c r="C1006" s="29" t="s">
        <v>876</v>
      </c>
      <c r="D1006" s="29" t="s">
        <v>877</v>
      </c>
      <c r="E1006" s="29" t="n">
        <v>1</v>
      </c>
      <c r="F1006" s="29"/>
      <c r="G1006" s="29" t="s">
        <v>1801</v>
      </c>
      <c r="H1006" s="30" t="n">
        <v>720</v>
      </c>
      <c r="I1006" s="31" t="n">
        <v>46279</v>
      </c>
      <c r="J1006" s="30" t="n">
        <v>720</v>
      </c>
      <c r="K1006" s="29" t="s">
        <v>120</v>
      </c>
      <c r="L1006" s="29" t="s">
        <v>350</v>
      </c>
      <c r="M1006" s="29"/>
      <c r="N1006" s="29" t="s">
        <v>122</v>
      </c>
      <c r="O1006" s="31" t="n">
        <v>46821</v>
      </c>
      <c r="P1006" s="29" t="s">
        <v>123</v>
      </c>
      <c r="Q1006" s="29" t="n">
        <f aca="false">IFERROR(VALUE(L1006),"")</f>
        <v>6</v>
      </c>
      <c r="R1006" s="29" t="n">
        <f aca="true">IF(O1006="","",O1006-TODAY())</f>
        <v>536</v>
      </c>
      <c r="S1006" s="29" t="str">
        <f aca="false">IF(C1006="&lt;&lt; vazio &gt;&gt;","VAZIA",IF(AND(O1006&lt;&gt;"",R1006&lt;0),"VENCIDO",IF(AND(O1006&lt;&gt;"",R1006&lt;=Parametros!$B$10),"PRÓX. VENCIMENTO",IF(F1006="Q","QUALIDADE",IF(F1006="S","BLOQUEADO",IF(F1006="R","RESTRITO/DEVOLUÇÃO",IF(OR(N1006="QUAR",N1006="QRES"),"QUARENTENA",IF(OR(B1006="DESCARTE",B1006="DEVOLUÇÃO"),"DESCARTE/DEVOLUÇÃO",IF(AND(D1006="",K1006&lt;&gt;""),"SEM LOTE",IF(AND(Q1006&lt;&gt;"",Q1006&gt;=Parametros!$B$11),"PARADO/SEM GIRO","OK"))))))))))</f>
        <v>OK</v>
      </c>
      <c r="T1006" s="29" t="str">
        <f aca="false">IF(AND($S1006="PARADO/SEM GIRO",$K1006="KG",OR(Painel!$B$5="(Todos)",A1006=Painel!$B$5)*OR(Painel!$E$5="(Todos)",P1006=Painel!$E$5)),$J1006+ROW()/10000000,"")</f>
        <v/>
      </c>
      <c r="U1006" s="29" t="str">
        <f aca="false">IF(AND($S1006="VENCIDO",$K1006="KG",OR(Painel!$B$5="(Todos)",A1006=Painel!$B$5)*OR(Painel!$E$5="(Todos)",P1006=Painel!$E$5)),$J1006+ROW()/10000000,"")</f>
        <v/>
      </c>
    </row>
    <row r="1007" customFormat="false" ht="15" hidden="false" customHeight="false" outlineLevel="0" collapsed="false">
      <c r="A1007" s="29" t="s">
        <v>53</v>
      </c>
      <c r="B1007" s="29" t="s">
        <v>1802</v>
      </c>
      <c r="C1007" s="29" t="s">
        <v>115</v>
      </c>
      <c r="D1007" s="29"/>
      <c r="E1007" s="29" t="n">
        <v>0</v>
      </c>
      <c r="F1007" s="29"/>
      <c r="G1007" s="29"/>
      <c r="H1007" s="30" t="n">
        <v>0</v>
      </c>
      <c r="I1007" s="29"/>
      <c r="J1007" s="30" t="n">
        <v>0</v>
      </c>
      <c r="K1007" s="29"/>
      <c r="L1007" s="29" t="s">
        <v>116</v>
      </c>
      <c r="M1007" s="29"/>
      <c r="N1007" s="29"/>
      <c r="O1007" s="29"/>
      <c r="P1007" s="29"/>
      <c r="Q1007" s="29" t="n">
        <f aca="false">IFERROR(VALUE(L1007),"")</f>
        <v>0</v>
      </c>
      <c r="R1007" s="29" t="str">
        <f aca="true">IF(O1007="","",O1007-TODAY())</f>
        <v/>
      </c>
      <c r="S1007" s="29" t="str">
        <f aca="false">IF(C1007="&lt;&lt; vazio &gt;&gt;","VAZIA",IF(AND(O1007&lt;&gt;"",R1007&lt;0),"VENCIDO",IF(AND(O1007&lt;&gt;"",R1007&lt;=Parametros!$B$10),"PRÓX. VENCIMENTO",IF(F1007="Q","QUALIDADE",IF(F1007="S","BLOQUEADO",IF(F1007="R","RESTRITO/DEVOLUÇÃO",IF(OR(N1007="QUAR",N1007="QRES"),"QUARENTENA",IF(OR(B1007="DESCARTE",B1007="DEVOLUÇÃO"),"DESCARTE/DEVOLUÇÃO",IF(AND(D1007="",K1007&lt;&gt;""),"SEM LOTE",IF(AND(Q1007&lt;&gt;"",Q1007&gt;=Parametros!$B$11),"PARADO/SEM GIRO","OK"))))))))))</f>
        <v>VAZIA</v>
      </c>
      <c r="T1007" s="29" t="str">
        <f aca="false">IF(AND($S1007="PARADO/SEM GIRO",$K1007="KG",OR(Painel!$B$5="(Todos)",A1007=Painel!$B$5)*OR(Painel!$E$5="(Todos)",P1007=Painel!$E$5)),$J1007+ROW()/10000000,"")</f>
        <v/>
      </c>
      <c r="U1007" s="29" t="str">
        <f aca="false">IF(AND($S1007="VENCIDO",$K1007="KG",OR(Painel!$B$5="(Todos)",A1007=Painel!$B$5)*OR(Painel!$E$5="(Todos)",P1007=Painel!$E$5)),$J1007+ROW()/10000000,"")</f>
        <v/>
      </c>
    </row>
    <row r="1008" customFormat="false" ht="15" hidden="false" customHeight="false" outlineLevel="0" collapsed="false">
      <c r="A1008" s="29" t="s">
        <v>53</v>
      </c>
      <c r="B1008" s="29" t="s">
        <v>1803</v>
      </c>
      <c r="C1008" s="29" t="s">
        <v>115</v>
      </c>
      <c r="D1008" s="29"/>
      <c r="E1008" s="29" t="n">
        <v>0</v>
      </c>
      <c r="F1008" s="29"/>
      <c r="G1008" s="29"/>
      <c r="H1008" s="30" t="n">
        <v>0</v>
      </c>
      <c r="I1008" s="29"/>
      <c r="J1008" s="30" t="n">
        <v>0</v>
      </c>
      <c r="K1008" s="29"/>
      <c r="L1008" s="29" t="s">
        <v>116</v>
      </c>
      <c r="M1008" s="29"/>
      <c r="N1008" s="29"/>
      <c r="O1008" s="29"/>
      <c r="P1008" s="29"/>
      <c r="Q1008" s="29" t="n">
        <f aca="false">IFERROR(VALUE(L1008),"")</f>
        <v>0</v>
      </c>
      <c r="R1008" s="29" t="str">
        <f aca="true">IF(O1008="","",O1008-TODAY())</f>
        <v/>
      </c>
      <c r="S1008" s="29" t="str">
        <f aca="false">IF(C1008="&lt;&lt; vazio &gt;&gt;","VAZIA",IF(AND(O1008&lt;&gt;"",R1008&lt;0),"VENCIDO",IF(AND(O1008&lt;&gt;"",R1008&lt;=Parametros!$B$10),"PRÓX. VENCIMENTO",IF(F1008="Q","QUALIDADE",IF(F1008="S","BLOQUEADO",IF(F1008="R","RESTRITO/DEVOLUÇÃO",IF(OR(N1008="QUAR",N1008="QRES"),"QUARENTENA",IF(OR(B1008="DESCARTE",B1008="DEVOLUÇÃO"),"DESCARTE/DEVOLUÇÃO",IF(AND(D1008="",K1008&lt;&gt;""),"SEM LOTE",IF(AND(Q1008&lt;&gt;"",Q1008&gt;=Parametros!$B$11),"PARADO/SEM GIRO","OK"))))))))))</f>
        <v>VAZIA</v>
      </c>
      <c r="T1008" s="29" t="str">
        <f aca="false">IF(AND($S1008="PARADO/SEM GIRO",$K1008="KG",OR(Painel!$B$5="(Todos)",A1008=Painel!$B$5)*OR(Painel!$E$5="(Todos)",P1008=Painel!$E$5)),$J1008+ROW()/10000000,"")</f>
        <v/>
      </c>
      <c r="U1008" s="29" t="str">
        <f aca="false">IF(AND($S1008="VENCIDO",$K1008="KG",OR(Painel!$B$5="(Todos)",A1008=Painel!$B$5)*OR(Painel!$E$5="(Todos)",P1008=Painel!$E$5)),$J1008+ROW()/10000000,"")</f>
        <v/>
      </c>
    </row>
    <row r="1009" customFormat="false" ht="15" hidden="false" customHeight="false" outlineLevel="0" collapsed="false">
      <c r="A1009" s="29" t="s">
        <v>53</v>
      </c>
      <c r="B1009" s="29" t="s">
        <v>1804</v>
      </c>
      <c r="C1009" s="29" t="s">
        <v>231</v>
      </c>
      <c r="D1009" s="29" t="s">
        <v>344</v>
      </c>
      <c r="E1009" s="29" t="n">
        <v>1</v>
      </c>
      <c r="F1009" s="29" t="s">
        <v>137</v>
      </c>
      <c r="G1009" s="29" t="s">
        <v>1805</v>
      </c>
      <c r="H1009" s="30" t="n">
        <v>82</v>
      </c>
      <c r="I1009" s="31" t="n">
        <v>46271</v>
      </c>
      <c r="J1009" s="30" t="n">
        <v>82</v>
      </c>
      <c r="K1009" s="29" t="s">
        <v>120</v>
      </c>
      <c r="L1009" s="29" t="s">
        <v>221</v>
      </c>
      <c r="M1009" s="29"/>
      <c r="N1009" s="29" t="s">
        <v>134</v>
      </c>
      <c r="O1009" s="31" t="n">
        <v>46292</v>
      </c>
      <c r="P1009" s="29" t="s">
        <v>123</v>
      </c>
      <c r="Q1009" s="29" t="n">
        <f aca="false">IFERROR(VALUE(L1009),"")</f>
        <v>14</v>
      </c>
      <c r="R1009" s="29" t="n">
        <f aca="true">IF(O1009="","",O1009-TODAY())</f>
        <v>7</v>
      </c>
      <c r="S1009" s="29" t="str">
        <f aca="false">IF(C1009="&lt;&lt; vazio &gt;&gt;","VAZIA",IF(AND(O1009&lt;&gt;"",R1009&lt;0),"VENCIDO",IF(AND(O1009&lt;&gt;"",R1009&lt;=Parametros!$B$10),"PRÓX. VENCIMENTO",IF(F1009="Q","QUALIDADE",IF(F1009="S","BLOQUEADO",IF(F1009="R","RESTRITO/DEVOLUÇÃO",IF(OR(N1009="QUAR",N1009="QRES"),"QUARENTENA",IF(OR(B1009="DESCARTE",B1009="DEVOLUÇÃO"),"DESCARTE/DEVOLUÇÃO",IF(AND(D1009="",K1009&lt;&gt;""),"SEM LOTE",IF(AND(Q1009&lt;&gt;"",Q1009&gt;=Parametros!$B$11),"PARADO/SEM GIRO","OK"))))))))))</f>
        <v>PRÓX. VENCIMENTO</v>
      </c>
      <c r="T1009" s="29" t="str">
        <f aca="false">IF(AND($S1009="PARADO/SEM GIRO",$K1009="KG",OR(Painel!$B$5="(Todos)",A1009=Painel!$B$5)*OR(Painel!$E$5="(Todos)",P1009=Painel!$E$5)),$J1009+ROW()/10000000,"")</f>
        <v/>
      </c>
      <c r="U1009" s="29" t="str">
        <f aca="false">IF(AND($S1009="VENCIDO",$K1009="KG",OR(Painel!$B$5="(Todos)",A1009=Painel!$B$5)*OR(Painel!$E$5="(Todos)",P1009=Painel!$E$5)),$J1009+ROW()/10000000,"")</f>
        <v/>
      </c>
    </row>
    <row r="1010" customFormat="false" ht="15" hidden="false" customHeight="false" outlineLevel="0" collapsed="false">
      <c r="A1010" s="29" t="s">
        <v>53</v>
      </c>
      <c r="B1010" s="29" t="s">
        <v>1806</v>
      </c>
      <c r="C1010" s="29" t="s">
        <v>1708</v>
      </c>
      <c r="D1010" s="29" t="s">
        <v>1807</v>
      </c>
      <c r="E1010" s="29" t="n">
        <v>1</v>
      </c>
      <c r="F1010" s="29"/>
      <c r="G1010" s="29" t="s">
        <v>1808</v>
      </c>
      <c r="H1010" s="30" t="n">
        <v>25</v>
      </c>
      <c r="I1010" s="31" t="n">
        <v>46262</v>
      </c>
      <c r="J1010" s="30" t="n">
        <v>25</v>
      </c>
      <c r="K1010" s="29" t="s">
        <v>120</v>
      </c>
      <c r="L1010" s="29" t="s">
        <v>1809</v>
      </c>
      <c r="M1010" s="29"/>
      <c r="N1010" s="29" t="s">
        <v>122</v>
      </c>
      <c r="O1010" s="31" t="n">
        <v>46867</v>
      </c>
      <c r="P1010" s="29" t="s">
        <v>235</v>
      </c>
      <c r="Q1010" s="29" t="n">
        <f aca="false">IFERROR(VALUE(L1010),"")</f>
        <v>101</v>
      </c>
      <c r="R1010" s="29" t="n">
        <f aca="true">IF(O1010="","",O1010-TODAY())</f>
        <v>582</v>
      </c>
      <c r="S1010" s="29" t="str">
        <f aca="false">IF(C1010="&lt;&lt; vazio &gt;&gt;","VAZIA",IF(AND(O1010&lt;&gt;"",R1010&lt;0),"VENCIDO",IF(AND(O1010&lt;&gt;"",R1010&lt;=Parametros!$B$10),"PRÓX. VENCIMENTO",IF(F1010="Q","QUALIDADE",IF(F1010="S","BLOQUEADO",IF(F1010="R","RESTRITO/DEVOLUÇÃO",IF(OR(N1010="QUAR",N1010="QRES"),"QUARENTENA",IF(OR(B1010="DESCARTE",B1010="DEVOLUÇÃO"),"DESCARTE/DEVOLUÇÃO",IF(AND(D1010="",K1010&lt;&gt;""),"SEM LOTE",IF(AND(Q1010&lt;&gt;"",Q1010&gt;=Parametros!$B$11),"PARADO/SEM GIRO","OK"))))))))))</f>
        <v>PARADO/SEM GIRO</v>
      </c>
      <c r="T1010" s="29" t="n">
        <f aca="false">IF(AND($S1010="PARADO/SEM GIRO",$K1010="KG",OR(Painel!$B$5="(Todos)",A1010=Painel!$B$5)*OR(Painel!$E$5="(Todos)",P1010=Painel!$E$5)),$J1010+ROW()/10000000,"")</f>
        <v>25.000101</v>
      </c>
      <c r="U1010" s="29" t="str">
        <f aca="false">IF(AND($S1010="VENCIDO",$K1010="KG",OR(Painel!$B$5="(Todos)",A1010=Painel!$B$5)*OR(Painel!$E$5="(Todos)",P1010=Painel!$E$5)),$J1010+ROW()/10000000,"")</f>
        <v/>
      </c>
    </row>
    <row r="1011" customFormat="false" ht="15" hidden="false" customHeight="false" outlineLevel="0" collapsed="false">
      <c r="A1011" s="29" t="s">
        <v>53</v>
      </c>
      <c r="B1011" s="29" t="s">
        <v>1810</v>
      </c>
      <c r="C1011" s="29" t="s">
        <v>115</v>
      </c>
      <c r="D1011" s="29"/>
      <c r="E1011" s="29" t="n">
        <v>0</v>
      </c>
      <c r="F1011" s="29"/>
      <c r="G1011" s="29"/>
      <c r="H1011" s="30" t="n">
        <v>0</v>
      </c>
      <c r="I1011" s="29"/>
      <c r="J1011" s="30" t="n">
        <v>0</v>
      </c>
      <c r="K1011" s="29"/>
      <c r="L1011" s="29" t="s">
        <v>116</v>
      </c>
      <c r="M1011" s="29"/>
      <c r="N1011" s="29"/>
      <c r="O1011" s="29"/>
      <c r="P1011" s="29"/>
      <c r="Q1011" s="29" t="n">
        <f aca="false">IFERROR(VALUE(L1011),"")</f>
        <v>0</v>
      </c>
      <c r="R1011" s="29" t="str">
        <f aca="true">IF(O1011="","",O1011-TODAY())</f>
        <v/>
      </c>
      <c r="S1011" s="29" t="str">
        <f aca="false">IF(C1011="&lt;&lt; vazio &gt;&gt;","VAZIA",IF(AND(O1011&lt;&gt;"",R1011&lt;0),"VENCIDO",IF(AND(O1011&lt;&gt;"",R1011&lt;=Parametros!$B$10),"PRÓX. VENCIMENTO",IF(F1011="Q","QUALIDADE",IF(F1011="S","BLOQUEADO",IF(F1011="R","RESTRITO/DEVOLUÇÃO",IF(OR(N1011="QUAR",N1011="QRES"),"QUARENTENA",IF(OR(B1011="DESCARTE",B1011="DEVOLUÇÃO"),"DESCARTE/DEVOLUÇÃO",IF(AND(D1011="",K1011&lt;&gt;""),"SEM LOTE",IF(AND(Q1011&lt;&gt;"",Q1011&gt;=Parametros!$B$11),"PARADO/SEM GIRO","OK"))))))))))</f>
        <v>VAZIA</v>
      </c>
      <c r="T1011" s="29" t="str">
        <f aca="false">IF(AND($S1011="PARADO/SEM GIRO",$K1011="KG",OR(Painel!$B$5="(Todos)",A1011=Painel!$B$5)*OR(Painel!$E$5="(Todos)",P1011=Painel!$E$5)),$J1011+ROW()/10000000,"")</f>
        <v/>
      </c>
      <c r="U1011" s="29" t="str">
        <f aca="false">IF(AND($S1011="VENCIDO",$K1011="KG",OR(Painel!$B$5="(Todos)",A1011=Painel!$B$5)*OR(Painel!$E$5="(Todos)",P1011=Painel!$E$5)),$J1011+ROW()/10000000,"")</f>
        <v/>
      </c>
    </row>
    <row r="1012" customFormat="false" ht="15" hidden="false" customHeight="false" outlineLevel="0" collapsed="false">
      <c r="A1012" s="29" t="s">
        <v>53</v>
      </c>
      <c r="B1012" s="29" t="s">
        <v>1811</v>
      </c>
      <c r="C1012" s="29" t="s">
        <v>1697</v>
      </c>
      <c r="D1012" s="29" t="s">
        <v>1812</v>
      </c>
      <c r="E1012" s="29" t="n">
        <v>1</v>
      </c>
      <c r="F1012" s="29"/>
      <c r="G1012" s="29" t="s">
        <v>1813</v>
      </c>
      <c r="H1012" s="30" t="n">
        <v>500</v>
      </c>
      <c r="I1012" s="31" t="n">
        <v>46280</v>
      </c>
      <c r="J1012" s="30" t="n">
        <v>500</v>
      </c>
      <c r="K1012" s="29" t="s">
        <v>120</v>
      </c>
      <c r="L1012" s="29" t="s">
        <v>144</v>
      </c>
      <c r="M1012" s="29"/>
      <c r="N1012" s="29" t="s">
        <v>122</v>
      </c>
      <c r="O1012" s="31" t="n">
        <v>46914</v>
      </c>
      <c r="P1012" s="29" t="s">
        <v>235</v>
      </c>
      <c r="Q1012" s="29" t="n">
        <f aca="false">IFERROR(VALUE(L1012),"")</f>
        <v>5</v>
      </c>
      <c r="R1012" s="29" t="n">
        <f aca="true">IF(O1012="","",O1012-TODAY())</f>
        <v>629</v>
      </c>
      <c r="S1012" s="29" t="str">
        <f aca="false">IF(C1012="&lt;&lt; vazio &gt;&gt;","VAZIA",IF(AND(O1012&lt;&gt;"",R1012&lt;0),"VENCIDO",IF(AND(O1012&lt;&gt;"",R1012&lt;=Parametros!$B$10),"PRÓX. VENCIMENTO",IF(F1012="Q","QUALIDADE",IF(F1012="S","BLOQUEADO",IF(F1012="R","RESTRITO/DEVOLUÇÃO",IF(OR(N1012="QUAR",N1012="QRES"),"QUARENTENA",IF(OR(B1012="DESCARTE",B1012="DEVOLUÇÃO"),"DESCARTE/DEVOLUÇÃO",IF(AND(D1012="",K1012&lt;&gt;""),"SEM LOTE",IF(AND(Q1012&lt;&gt;"",Q1012&gt;=Parametros!$B$11),"PARADO/SEM GIRO","OK"))))))))))</f>
        <v>OK</v>
      </c>
      <c r="T1012" s="29" t="str">
        <f aca="false">IF(AND($S1012="PARADO/SEM GIRO",$K1012="KG",OR(Painel!$B$5="(Todos)",A1012=Painel!$B$5)*OR(Painel!$E$5="(Todos)",P1012=Painel!$E$5)),$J1012+ROW()/10000000,"")</f>
        <v/>
      </c>
      <c r="U1012" s="29" t="str">
        <f aca="false">IF(AND($S1012="VENCIDO",$K1012="KG",OR(Painel!$B$5="(Todos)",A1012=Painel!$B$5)*OR(Painel!$E$5="(Todos)",P1012=Painel!$E$5)),$J1012+ROW()/10000000,"")</f>
        <v/>
      </c>
    </row>
    <row r="1013" customFormat="false" ht="15" hidden="false" customHeight="false" outlineLevel="0" collapsed="false">
      <c r="A1013" s="29" t="s">
        <v>53</v>
      </c>
      <c r="B1013" s="29" t="s">
        <v>1814</v>
      </c>
      <c r="C1013" s="29" t="s">
        <v>1697</v>
      </c>
      <c r="D1013" s="29" t="s">
        <v>1812</v>
      </c>
      <c r="E1013" s="29" t="n">
        <v>1</v>
      </c>
      <c r="F1013" s="29"/>
      <c r="G1013" s="29" t="s">
        <v>1815</v>
      </c>
      <c r="H1013" s="30" t="n">
        <v>1000</v>
      </c>
      <c r="I1013" s="31" t="n">
        <v>46280</v>
      </c>
      <c r="J1013" s="30" t="n">
        <v>1000</v>
      </c>
      <c r="K1013" s="29" t="s">
        <v>120</v>
      </c>
      <c r="L1013" s="29" t="s">
        <v>144</v>
      </c>
      <c r="M1013" s="29"/>
      <c r="N1013" s="29" t="s">
        <v>122</v>
      </c>
      <c r="O1013" s="31" t="n">
        <v>46914</v>
      </c>
      <c r="P1013" s="29" t="s">
        <v>235</v>
      </c>
      <c r="Q1013" s="29" t="n">
        <f aca="false">IFERROR(VALUE(L1013),"")</f>
        <v>5</v>
      </c>
      <c r="R1013" s="29" t="n">
        <f aca="true">IF(O1013="","",O1013-TODAY())</f>
        <v>629</v>
      </c>
      <c r="S1013" s="29" t="str">
        <f aca="false">IF(C1013="&lt;&lt; vazio &gt;&gt;","VAZIA",IF(AND(O1013&lt;&gt;"",R1013&lt;0),"VENCIDO",IF(AND(O1013&lt;&gt;"",R1013&lt;=Parametros!$B$10),"PRÓX. VENCIMENTO",IF(F1013="Q","QUALIDADE",IF(F1013="S","BLOQUEADO",IF(F1013="R","RESTRITO/DEVOLUÇÃO",IF(OR(N1013="QUAR",N1013="QRES"),"QUARENTENA",IF(OR(B1013="DESCARTE",B1013="DEVOLUÇÃO"),"DESCARTE/DEVOLUÇÃO",IF(AND(D1013="",K1013&lt;&gt;""),"SEM LOTE",IF(AND(Q1013&lt;&gt;"",Q1013&gt;=Parametros!$B$11),"PARADO/SEM GIRO","OK"))))))))))</f>
        <v>OK</v>
      </c>
      <c r="T1013" s="29" t="str">
        <f aca="false">IF(AND($S1013="PARADO/SEM GIRO",$K1013="KG",OR(Painel!$B$5="(Todos)",A1013=Painel!$B$5)*OR(Painel!$E$5="(Todos)",P1013=Painel!$E$5)),$J1013+ROW()/10000000,"")</f>
        <v/>
      </c>
      <c r="U1013" s="29" t="str">
        <f aca="false">IF(AND($S1013="VENCIDO",$K1013="KG",OR(Painel!$B$5="(Todos)",A1013=Painel!$B$5)*OR(Painel!$E$5="(Todos)",P1013=Painel!$E$5)),$J1013+ROW()/10000000,"")</f>
        <v/>
      </c>
    </row>
    <row r="1014" customFormat="false" ht="15" hidden="false" customHeight="false" outlineLevel="0" collapsed="false">
      <c r="A1014" s="29" t="s">
        <v>53</v>
      </c>
      <c r="B1014" s="29" t="s">
        <v>1816</v>
      </c>
      <c r="C1014" s="29" t="s">
        <v>115</v>
      </c>
      <c r="D1014" s="29"/>
      <c r="E1014" s="29" t="n">
        <v>0</v>
      </c>
      <c r="F1014" s="29"/>
      <c r="G1014" s="29"/>
      <c r="H1014" s="30" t="n">
        <v>0</v>
      </c>
      <c r="I1014" s="29"/>
      <c r="J1014" s="30" t="n">
        <v>0</v>
      </c>
      <c r="K1014" s="29"/>
      <c r="L1014" s="29" t="s">
        <v>116</v>
      </c>
      <c r="M1014" s="29"/>
      <c r="N1014" s="29"/>
      <c r="O1014" s="29"/>
      <c r="P1014" s="29"/>
      <c r="Q1014" s="29" t="n">
        <f aca="false">IFERROR(VALUE(L1014),"")</f>
        <v>0</v>
      </c>
      <c r="R1014" s="29" t="str">
        <f aca="true">IF(O1014="","",O1014-TODAY())</f>
        <v/>
      </c>
      <c r="S1014" s="29" t="str">
        <f aca="false">IF(C1014="&lt;&lt; vazio &gt;&gt;","VAZIA",IF(AND(O1014&lt;&gt;"",R1014&lt;0),"VENCIDO",IF(AND(O1014&lt;&gt;"",R1014&lt;=Parametros!$B$10),"PRÓX. VENCIMENTO",IF(F1014="Q","QUALIDADE",IF(F1014="S","BLOQUEADO",IF(F1014="R","RESTRITO/DEVOLUÇÃO",IF(OR(N1014="QUAR",N1014="QRES"),"QUARENTENA",IF(OR(B1014="DESCARTE",B1014="DEVOLUÇÃO"),"DESCARTE/DEVOLUÇÃO",IF(AND(D1014="",K1014&lt;&gt;""),"SEM LOTE",IF(AND(Q1014&lt;&gt;"",Q1014&gt;=Parametros!$B$11),"PARADO/SEM GIRO","OK"))))))))))</f>
        <v>VAZIA</v>
      </c>
      <c r="T1014" s="29" t="str">
        <f aca="false">IF(AND($S1014="PARADO/SEM GIRO",$K1014="KG",OR(Painel!$B$5="(Todos)",A1014=Painel!$B$5)*OR(Painel!$E$5="(Todos)",P1014=Painel!$E$5)),$J1014+ROW()/10000000,"")</f>
        <v/>
      </c>
      <c r="U1014" s="29" t="str">
        <f aca="false">IF(AND($S1014="VENCIDO",$K1014="KG",OR(Painel!$B$5="(Todos)",A1014=Painel!$B$5)*OR(Painel!$E$5="(Todos)",P1014=Painel!$E$5)),$J1014+ROW()/10000000,"")</f>
        <v/>
      </c>
    </row>
    <row r="1015" customFormat="false" ht="15" hidden="false" customHeight="false" outlineLevel="0" collapsed="false">
      <c r="A1015" s="29" t="s">
        <v>53</v>
      </c>
      <c r="B1015" s="29" t="s">
        <v>1817</v>
      </c>
      <c r="C1015" s="29" t="s">
        <v>115</v>
      </c>
      <c r="D1015" s="29"/>
      <c r="E1015" s="29" t="n">
        <v>0</v>
      </c>
      <c r="F1015" s="29"/>
      <c r="G1015" s="29"/>
      <c r="H1015" s="30" t="n">
        <v>0</v>
      </c>
      <c r="I1015" s="29"/>
      <c r="J1015" s="30" t="n">
        <v>0</v>
      </c>
      <c r="K1015" s="29"/>
      <c r="L1015" s="29" t="s">
        <v>116</v>
      </c>
      <c r="M1015" s="29"/>
      <c r="N1015" s="29"/>
      <c r="O1015" s="29"/>
      <c r="P1015" s="29"/>
      <c r="Q1015" s="29" t="n">
        <f aca="false">IFERROR(VALUE(L1015),"")</f>
        <v>0</v>
      </c>
      <c r="R1015" s="29" t="str">
        <f aca="true">IF(O1015="","",O1015-TODAY())</f>
        <v/>
      </c>
      <c r="S1015" s="29" t="str">
        <f aca="false">IF(C1015="&lt;&lt; vazio &gt;&gt;","VAZIA",IF(AND(O1015&lt;&gt;"",R1015&lt;0),"VENCIDO",IF(AND(O1015&lt;&gt;"",R1015&lt;=Parametros!$B$10),"PRÓX. VENCIMENTO",IF(F1015="Q","QUALIDADE",IF(F1015="S","BLOQUEADO",IF(F1015="R","RESTRITO/DEVOLUÇÃO",IF(OR(N1015="QUAR",N1015="QRES"),"QUARENTENA",IF(OR(B1015="DESCARTE",B1015="DEVOLUÇÃO"),"DESCARTE/DEVOLUÇÃO",IF(AND(D1015="",K1015&lt;&gt;""),"SEM LOTE",IF(AND(Q1015&lt;&gt;"",Q1015&gt;=Parametros!$B$11),"PARADO/SEM GIRO","OK"))))))))))</f>
        <v>VAZIA</v>
      </c>
      <c r="T1015" s="29" t="str">
        <f aca="false">IF(AND($S1015="PARADO/SEM GIRO",$K1015="KG",OR(Painel!$B$5="(Todos)",A1015=Painel!$B$5)*OR(Painel!$E$5="(Todos)",P1015=Painel!$E$5)),$J1015+ROW()/10000000,"")</f>
        <v/>
      </c>
      <c r="U1015" s="29" t="str">
        <f aca="false">IF(AND($S1015="VENCIDO",$K1015="KG",OR(Painel!$B$5="(Todos)",A1015=Painel!$B$5)*OR(Painel!$E$5="(Todos)",P1015=Painel!$E$5)),$J1015+ROW()/10000000,"")</f>
        <v/>
      </c>
    </row>
    <row r="1016" customFormat="false" ht="15" hidden="false" customHeight="false" outlineLevel="0" collapsed="false">
      <c r="A1016" s="29" t="s">
        <v>53</v>
      </c>
      <c r="B1016" s="29" t="s">
        <v>1818</v>
      </c>
      <c r="C1016" s="29" t="s">
        <v>1697</v>
      </c>
      <c r="D1016" s="29" t="s">
        <v>1819</v>
      </c>
      <c r="E1016" s="29" t="n">
        <v>1</v>
      </c>
      <c r="F1016" s="29"/>
      <c r="G1016" s="29" t="s">
        <v>1820</v>
      </c>
      <c r="H1016" s="30" t="n">
        <v>50</v>
      </c>
      <c r="I1016" s="31" t="n">
        <v>46274</v>
      </c>
      <c r="J1016" s="30" t="n">
        <v>50</v>
      </c>
      <c r="K1016" s="29" t="s">
        <v>120</v>
      </c>
      <c r="L1016" s="29" t="s">
        <v>149</v>
      </c>
      <c r="M1016" s="29"/>
      <c r="N1016" s="29" t="s">
        <v>122</v>
      </c>
      <c r="O1016" s="31" t="n">
        <v>46965</v>
      </c>
      <c r="P1016" s="29" t="s">
        <v>235</v>
      </c>
      <c r="Q1016" s="29" t="n">
        <f aca="false">IFERROR(VALUE(L1016),"")</f>
        <v>12</v>
      </c>
      <c r="R1016" s="29" t="n">
        <f aca="true">IF(O1016="","",O1016-TODAY())</f>
        <v>680</v>
      </c>
      <c r="S1016" s="29" t="str">
        <f aca="false">IF(C1016="&lt;&lt; vazio &gt;&gt;","VAZIA",IF(AND(O1016&lt;&gt;"",R1016&lt;0),"VENCIDO",IF(AND(O1016&lt;&gt;"",R1016&lt;=Parametros!$B$10),"PRÓX. VENCIMENTO",IF(F1016="Q","QUALIDADE",IF(F1016="S","BLOQUEADO",IF(F1016="R","RESTRITO/DEVOLUÇÃO",IF(OR(N1016="QUAR",N1016="QRES"),"QUARENTENA",IF(OR(B1016="DESCARTE",B1016="DEVOLUÇÃO"),"DESCARTE/DEVOLUÇÃO",IF(AND(D1016="",K1016&lt;&gt;""),"SEM LOTE",IF(AND(Q1016&lt;&gt;"",Q1016&gt;=Parametros!$B$11),"PARADO/SEM GIRO","OK"))))))))))</f>
        <v>OK</v>
      </c>
      <c r="T1016" s="29" t="str">
        <f aca="false">IF(AND($S1016="PARADO/SEM GIRO",$K1016="KG",OR(Painel!$B$5="(Todos)",A1016=Painel!$B$5)*OR(Painel!$E$5="(Todos)",P1016=Painel!$E$5)),$J1016+ROW()/10000000,"")</f>
        <v/>
      </c>
      <c r="U1016" s="29" t="str">
        <f aca="false">IF(AND($S1016="VENCIDO",$K1016="KG",OR(Painel!$B$5="(Todos)",A1016=Painel!$B$5)*OR(Painel!$E$5="(Todos)",P1016=Painel!$E$5)),$J1016+ROW()/10000000,"")</f>
        <v/>
      </c>
    </row>
    <row r="1017" customFormat="false" ht="15" hidden="false" customHeight="false" outlineLevel="0" collapsed="false">
      <c r="A1017" s="29" t="s">
        <v>53</v>
      </c>
      <c r="B1017" s="29" t="s">
        <v>1821</v>
      </c>
      <c r="C1017" s="29" t="s">
        <v>1716</v>
      </c>
      <c r="D1017" s="29" t="s">
        <v>1822</v>
      </c>
      <c r="E1017" s="29" t="n">
        <v>1</v>
      </c>
      <c r="F1017" s="29"/>
      <c r="G1017" s="29" t="s">
        <v>1823</v>
      </c>
      <c r="H1017" s="30" t="n">
        <v>25</v>
      </c>
      <c r="I1017" s="31" t="n">
        <v>46258</v>
      </c>
      <c r="J1017" s="30" t="n">
        <v>25</v>
      </c>
      <c r="K1017" s="29" t="s">
        <v>120</v>
      </c>
      <c r="L1017" s="29" t="s">
        <v>1824</v>
      </c>
      <c r="M1017" s="29"/>
      <c r="N1017" s="29" t="s">
        <v>122</v>
      </c>
      <c r="O1017" s="31" t="n">
        <v>46883</v>
      </c>
      <c r="P1017" s="29" t="s">
        <v>235</v>
      </c>
      <c r="Q1017" s="29" t="n">
        <f aca="false">IFERROR(VALUE(L1017),"")</f>
        <v>91</v>
      </c>
      <c r="R1017" s="29" t="n">
        <f aca="true">IF(O1017="","",O1017-TODAY())</f>
        <v>598</v>
      </c>
      <c r="S1017" s="29" t="str">
        <f aca="false">IF(C1017="&lt;&lt; vazio &gt;&gt;","VAZIA",IF(AND(O1017&lt;&gt;"",R1017&lt;0),"VENCIDO",IF(AND(O1017&lt;&gt;"",R1017&lt;=Parametros!$B$10),"PRÓX. VENCIMENTO",IF(F1017="Q","QUALIDADE",IF(F1017="S","BLOQUEADO",IF(F1017="R","RESTRITO/DEVOLUÇÃO",IF(OR(N1017="QUAR",N1017="QRES"),"QUARENTENA",IF(OR(B1017="DESCARTE",B1017="DEVOLUÇÃO"),"DESCARTE/DEVOLUÇÃO",IF(AND(D1017="",K1017&lt;&gt;""),"SEM LOTE",IF(AND(Q1017&lt;&gt;"",Q1017&gt;=Parametros!$B$11),"PARADO/SEM GIRO","OK"))))))))))</f>
        <v>PARADO/SEM GIRO</v>
      </c>
      <c r="T1017" s="29" t="n">
        <f aca="false">IF(AND($S1017="PARADO/SEM GIRO",$K1017="KG",OR(Painel!$B$5="(Todos)",A1017=Painel!$B$5)*OR(Painel!$E$5="(Todos)",P1017=Painel!$E$5)),$J1017+ROW()/10000000,"")</f>
        <v>25.0001017</v>
      </c>
      <c r="U1017" s="29" t="str">
        <f aca="false">IF(AND($S1017="VENCIDO",$K1017="KG",OR(Painel!$B$5="(Todos)",A1017=Painel!$B$5)*OR(Painel!$E$5="(Todos)",P1017=Painel!$E$5)),$J1017+ROW()/10000000,"")</f>
        <v/>
      </c>
    </row>
    <row r="1018" customFormat="false" ht="15" hidden="false" customHeight="false" outlineLevel="0" collapsed="false">
      <c r="A1018" s="29" t="s">
        <v>53</v>
      </c>
      <c r="B1018" s="29" t="s">
        <v>1825</v>
      </c>
      <c r="C1018" s="29" t="s">
        <v>236</v>
      </c>
      <c r="D1018" s="29" t="s">
        <v>1794</v>
      </c>
      <c r="E1018" s="29" t="n">
        <v>1</v>
      </c>
      <c r="F1018" s="29"/>
      <c r="G1018" s="29" t="s">
        <v>1826</v>
      </c>
      <c r="H1018" s="30" t="n">
        <v>1000</v>
      </c>
      <c r="I1018" s="31" t="n">
        <v>46283</v>
      </c>
      <c r="J1018" s="30" t="n">
        <v>1000</v>
      </c>
      <c r="K1018" s="29" t="s">
        <v>120</v>
      </c>
      <c r="L1018" s="29" t="s">
        <v>176</v>
      </c>
      <c r="M1018" s="29"/>
      <c r="N1018" s="29" t="s">
        <v>122</v>
      </c>
      <c r="O1018" s="31" t="n">
        <v>46969</v>
      </c>
      <c r="P1018" s="29" t="s">
        <v>235</v>
      </c>
      <c r="Q1018" s="29" t="n">
        <f aca="false">IFERROR(VALUE(L1018),"")</f>
        <v>2</v>
      </c>
      <c r="R1018" s="29" t="n">
        <f aca="true">IF(O1018="","",O1018-TODAY())</f>
        <v>684</v>
      </c>
      <c r="S1018" s="29" t="str">
        <f aca="false">IF(C1018="&lt;&lt; vazio &gt;&gt;","VAZIA",IF(AND(O1018&lt;&gt;"",R1018&lt;0),"VENCIDO",IF(AND(O1018&lt;&gt;"",R1018&lt;=Parametros!$B$10),"PRÓX. VENCIMENTO",IF(F1018="Q","QUALIDADE",IF(F1018="S","BLOQUEADO",IF(F1018="R","RESTRITO/DEVOLUÇÃO",IF(OR(N1018="QUAR",N1018="QRES"),"QUARENTENA",IF(OR(B1018="DESCARTE",B1018="DEVOLUÇÃO"),"DESCARTE/DEVOLUÇÃO",IF(AND(D1018="",K1018&lt;&gt;""),"SEM LOTE",IF(AND(Q1018&lt;&gt;"",Q1018&gt;=Parametros!$B$11),"PARADO/SEM GIRO","OK"))))))))))</f>
        <v>OK</v>
      </c>
      <c r="T1018" s="29" t="str">
        <f aca="false">IF(AND($S1018="PARADO/SEM GIRO",$K1018="KG",OR(Painel!$B$5="(Todos)",A1018=Painel!$B$5)*OR(Painel!$E$5="(Todos)",P1018=Painel!$E$5)),$J1018+ROW()/10000000,"")</f>
        <v/>
      </c>
      <c r="U1018" s="29" t="str">
        <f aca="false">IF(AND($S1018="VENCIDO",$K1018="KG",OR(Painel!$B$5="(Todos)",A1018=Painel!$B$5)*OR(Painel!$E$5="(Todos)",P1018=Painel!$E$5)),$J1018+ROW()/10000000,"")</f>
        <v/>
      </c>
    </row>
    <row r="1019" customFormat="false" ht="15" hidden="false" customHeight="false" outlineLevel="0" collapsed="false">
      <c r="A1019" s="29" t="s">
        <v>53</v>
      </c>
      <c r="B1019" s="29" t="s">
        <v>1827</v>
      </c>
      <c r="C1019" s="29" t="s">
        <v>238</v>
      </c>
      <c r="D1019" s="29" t="s">
        <v>1828</v>
      </c>
      <c r="E1019" s="29" t="n">
        <v>1</v>
      </c>
      <c r="F1019" s="29"/>
      <c r="G1019" s="29" t="s">
        <v>1829</v>
      </c>
      <c r="H1019" s="30" t="n">
        <v>50</v>
      </c>
      <c r="I1019" s="31" t="n">
        <v>46262</v>
      </c>
      <c r="J1019" s="30" t="n">
        <v>50</v>
      </c>
      <c r="K1019" s="29" t="s">
        <v>120</v>
      </c>
      <c r="L1019" s="29" t="s">
        <v>1723</v>
      </c>
      <c r="M1019" s="29"/>
      <c r="N1019" s="29" t="s">
        <v>122</v>
      </c>
      <c r="O1019" s="31" t="n">
        <v>46960</v>
      </c>
      <c r="P1019" s="29" t="s">
        <v>235</v>
      </c>
      <c r="Q1019" s="29" t="n">
        <f aca="false">IFERROR(VALUE(L1019),"")</f>
        <v>37</v>
      </c>
      <c r="R1019" s="29" t="n">
        <f aca="true">IF(O1019="","",O1019-TODAY())</f>
        <v>675</v>
      </c>
      <c r="S1019" s="29" t="str">
        <f aca="false">IF(C1019="&lt;&lt; vazio &gt;&gt;","VAZIA",IF(AND(O1019&lt;&gt;"",R1019&lt;0),"VENCIDO",IF(AND(O1019&lt;&gt;"",R1019&lt;=Parametros!$B$10),"PRÓX. VENCIMENTO",IF(F1019="Q","QUALIDADE",IF(F1019="S","BLOQUEADO",IF(F1019="R","RESTRITO/DEVOLUÇÃO",IF(OR(N1019="QUAR",N1019="QRES"),"QUARENTENA",IF(OR(B1019="DESCARTE",B1019="DEVOLUÇÃO"),"DESCARTE/DEVOLUÇÃO",IF(AND(D1019="",K1019&lt;&gt;""),"SEM LOTE",IF(AND(Q1019&lt;&gt;"",Q1019&gt;=Parametros!$B$11),"PARADO/SEM GIRO","OK"))))))))))</f>
        <v>OK</v>
      </c>
      <c r="T1019" s="29" t="str">
        <f aca="false">IF(AND($S1019="PARADO/SEM GIRO",$K1019="KG",OR(Painel!$B$5="(Todos)",A1019=Painel!$B$5)*OR(Painel!$E$5="(Todos)",P1019=Painel!$E$5)),$J1019+ROW()/10000000,"")</f>
        <v/>
      </c>
      <c r="U1019" s="29" t="str">
        <f aca="false">IF(AND($S1019="VENCIDO",$K1019="KG",OR(Painel!$B$5="(Todos)",A1019=Painel!$B$5)*OR(Painel!$E$5="(Todos)",P1019=Painel!$E$5)),$J1019+ROW()/10000000,"")</f>
        <v/>
      </c>
    </row>
    <row r="1020" customFormat="false" ht="15" hidden="false" customHeight="false" outlineLevel="0" collapsed="false">
      <c r="A1020" s="29" t="s">
        <v>53</v>
      </c>
      <c r="B1020" s="29" t="s">
        <v>1830</v>
      </c>
      <c r="C1020" s="29" t="s">
        <v>115</v>
      </c>
      <c r="D1020" s="29"/>
      <c r="E1020" s="29" t="n">
        <v>0</v>
      </c>
      <c r="F1020" s="29"/>
      <c r="G1020" s="29"/>
      <c r="H1020" s="30" t="n">
        <v>0</v>
      </c>
      <c r="I1020" s="29"/>
      <c r="J1020" s="30" t="n">
        <v>0</v>
      </c>
      <c r="K1020" s="29"/>
      <c r="L1020" s="29" t="s">
        <v>116</v>
      </c>
      <c r="M1020" s="29"/>
      <c r="N1020" s="29"/>
      <c r="O1020" s="29"/>
      <c r="P1020" s="29"/>
      <c r="Q1020" s="29" t="n">
        <f aca="false">IFERROR(VALUE(L1020),"")</f>
        <v>0</v>
      </c>
      <c r="R1020" s="29" t="str">
        <f aca="true">IF(O1020="","",O1020-TODAY())</f>
        <v/>
      </c>
      <c r="S1020" s="29" t="str">
        <f aca="false">IF(C1020="&lt;&lt; vazio &gt;&gt;","VAZIA",IF(AND(O1020&lt;&gt;"",R1020&lt;0),"VENCIDO",IF(AND(O1020&lt;&gt;"",R1020&lt;=Parametros!$B$10),"PRÓX. VENCIMENTO",IF(F1020="Q","QUALIDADE",IF(F1020="S","BLOQUEADO",IF(F1020="R","RESTRITO/DEVOLUÇÃO",IF(OR(N1020="QUAR",N1020="QRES"),"QUARENTENA",IF(OR(B1020="DESCARTE",B1020="DEVOLUÇÃO"),"DESCARTE/DEVOLUÇÃO",IF(AND(D1020="",K1020&lt;&gt;""),"SEM LOTE",IF(AND(Q1020&lt;&gt;"",Q1020&gt;=Parametros!$B$11),"PARADO/SEM GIRO","OK"))))))))))</f>
        <v>VAZIA</v>
      </c>
      <c r="T1020" s="29" t="str">
        <f aca="false">IF(AND($S1020="PARADO/SEM GIRO",$K1020="KG",OR(Painel!$B$5="(Todos)",A1020=Painel!$B$5)*OR(Painel!$E$5="(Todos)",P1020=Painel!$E$5)),$J1020+ROW()/10000000,"")</f>
        <v/>
      </c>
      <c r="U1020" s="29" t="str">
        <f aca="false">IF(AND($S1020="VENCIDO",$K1020="KG",OR(Painel!$B$5="(Todos)",A1020=Painel!$B$5)*OR(Painel!$E$5="(Todos)",P1020=Painel!$E$5)),$J1020+ROW()/10000000,"")</f>
        <v/>
      </c>
    </row>
    <row r="1021" customFormat="false" ht="15" hidden="false" customHeight="false" outlineLevel="0" collapsed="false">
      <c r="A1021" s="29" t="s">
        <v>53</v>
      </c>
      <c r="B1021" s="29" t="s">
        <v>1831</v>
      </c>
      <c r="C1021" s="29" t="s">
        <v>1708</v>
      </c>
      <c r="D1021" s="29" t="s">
        <v>1832</v>
      </c>
      <c r="E1021" s="29" t="n">
        <v>1</v>
      </c>
      <c r="F1021" s="29"/>
      <c r="G1021" s="29" t="s">
        <v>1833</v>
      </c>
      <c r="H1021" s="30" t="n">
        <v>1000</v>
      </c>
      <c r="I1021" s="31" t="n">
        <v>46228</v>
      </c>
      <c r="J1021" s="30" t="n">
        <v>1000</v>
      </c>
      <c r="K1021" s="29" t="s">
        <v>120</v>
      </c>
      <c r="L1021" s="29" t="s">
        <v>1703</v>
      </c>
      <c r="M1021" s="29"/>
      <c r="N1021" s="29" t="s">
        <v>122</v>
      </c>
      <c r="O1021" s="31" t="n">
        <v>46902</v>
      </c>
      <c r="P1021" s="29" t="s">
        <v>235</v>
      </c>
      <c r="Q1021" s="29" t="n">
        <f aca="false">IFERROR(VALUE(L1021),"")</f>
        <v>57</v>
      </c>
      <c r="R1021" s="29" t="n">
        <f aca="true">IF(O1021="","",O1021-TODAY())</f>
        <v>617</v>
      </c>
      <c r="S1021" s="29" t="str">
        <f aca="false">IF(C1021="&lt;&lt; vazio &gt;&gt;","VAZIA",IF(AND(O1021&lt;&gt;"",R1021&lt;0),"VENCIDO",IF(AND(O1021&lt;&gt;"",R1021&lt;=Parametros!$B$10),"PRÓX. VENCIMENTO",IF(F1021="Q","QUALIDADE",IF(F1021="S","BLOQUEADO",IF(F1021="R","RESTRITO/DEVOLUÇÃO",IF(OR(N1021="QUAR",N1021="QRES"),"QUARENTENA",IF(OR(B1021="DESCARTE",B1021="DEVOLUÇÃO"),"DESCARTE/DEVOLUÇÃO",IF(AND(D1021="",K1021&lt;&gt;""),"SEM LOTE",IF(AND(Q1021&lt;&gt;"",Q1021&gt;=Parametros!$B$11),"PARADO/SEM GIRO","OK"))))))))))</f>
        <v>OK</v>
      </c>
      <c r="T1021" s="29" t="str">
        <f aca="false">IF(AND($S1021="PARADO/SEM GIRO",$K1021="KG",OR(Painel!$B$5="(Todos)",A1021=Painel!$B$5)*OR(Painel!$E$5="(Todos)",P1021=Painel!$E$5)),$J1021+ROW()/10000000,"")</f>
        <v/>
      </c>
      <c r="U1021" s="29" t="str">
        <f aca="false">IF(AND($S1021="VENCIDO",$K1021="KG",OR(Painel!$B$5="(Todos)",A1021=Painel!$B$5)*OR(Painel!$E$5="(Todos)",P1021=Painel!$E$5)),$J1021+ROW()/10000000,"")</f>
        <v/>
      </c>
    </row>
    <row r="1022" customFormat="false" ht="15" hidden="false" customHeight="false" outlineLevel="0" collapsed="false">
      <c r="A1022" s="29" t="s">
        <v>53</v>
      </c>
      <c r="B1022" s="29" t="s">
        <v>1834</v>
      </c>
      <c r="C1022" s="29" t="s">
        <v>115</v>
      </c>
      <c r="D1022" s="29"/>
      <c r="E1022" s="29" t="n">
        <v>0</v>
      </c>
      <c r="F1022" s="29"/>
      <c r="G1022" s="29"/>
      <c r="H1022" s="30" t="n">
        <v>0</v>
      </c>
      <c r="I1022" s="29"/>
      <c r="J1022" s="30" t="n">
        <v>0</v>
      </c>
      <c r="K1022" s="29"/>
      <c r="L1022" s="29" t="s">
        <v>116</v>
      </c>
      <c r="M1022" s="29"/>
      <c r="N1022" s="29"/>
      <c r="O1022" s="29"/>
      <c r="P1022" s="29"/>
      <c r="Q1022" s="29" t="n">
        <f aca="false">IFERROR(VALUE(L1022),"")</f>
        <v>0</v>
      </c>
      <c r="R1022" s="29" t="str">
        <f aca="true">IF(O1022="","",O1022-TODAY())</f>
        <v/>
      </c>
      <c r="S1022" s="29" t="str">
        <f aca="false">IF(C1022="&lt;&lt; vazio &gt;&gt;","VAZIA",IF(AND(O1022&lt;&gt;"",R1022&lt;0),"VENCIDO",IF(AND(O1022&lt;&gt;"",R1022&lt;=Parametros!$B$10),"PRÓX. VENCIMENTO",IF(F1022="Q","QUALIDADE",IF(F1022="S","BLOQUEADO",IF(F1022="R","RESTRITO/DEVOLUÇÃO",IF(OR(N1022="QUAR",N1022="QRES"),"QUARENTENA",IF(OR(B1022="DESCARTE",B1022="DEVOLUÇÃO"),"DESCARTE/DEVOLUÇÃO",IF(AND(D1022="",K1022&lt;&gt;""),"SEM LOTE",IF(AND(Q1022&lt;&gt;"",Q1022&gt;=Parametros!$B$11),"PARADO/SEM GIRO","OK"))))))))))</f>
        <v>VAZIA</v>
      </c>
      <c r="T1022" s="29" t="str">
        <f aca="false">IF(AND($S1022="PARADO/SEM GIRO",$K1022="KG",OR(Painel!$B$5="(Todos)",A1022=Painel!$B$5)*OR(Painel!$E$5="(Todos)",P1022=Painel!$E$5)),$J1022+ROW()/10000000,"")</f>
        <v/>
      </c>
      <c r="U1022" s="29" t="str">
        <f aca="false">IF(AND($S1022="VENCIDO",$K1022="KG",OR(Painel!$B$5="(Todos)",A1022=Painel!$B$5)*OR(Painel!$E$5="(Todos)",P1022=Painel!$E$5)),$J1022+ROW()/10000000,"")</f>
        <v/>
      </c>
    </row>
    <row r="1023" customFormat="false" ht="15" hidden="false" customHeight="false" outlineLevel="0" collapsed="false">
      <c r="A1023" s="29" t="s">
        <v>53</v>
      </c>
      <c r="B1023" s="29" t="s">
        <v>1835</v>
      </c>
      <c r="C1023" s="29" t="s">
        <v>604</v>
      </c>
      <c r="D1023" s="29" t="s">
        <v>1836</v>
      </c>
      <c r="E1023" s="29" t="n">
        <v>1</v>
      </c>
      <c r="F1023" s="29" t="s">
        <v>189</v>
      </c>
      <c r="G1023" s="29" t="s">
        <v>1837</v>
      </c>
      <c r="H1023" s="30" t="n">
        <v>100</v>
      </c>
      <c r="I1023" s="31" t="n">
        <v>46219</v>
      </c>
      <c r="J1023" s="30" t="n">
        <v>100</v>
      </c>
      <c r="K1023" s="29" t="s">
        <v>120</v>
      </c>
      <c r="L1023" s="29" t="s">
        <v>959</v>
      </c>
      <c r="M1023" s="29"/>
      <c r="N1023" s="29" t="s">
        <v>122</v>
      </c>
      <c r="O1023" s="31" t="n">
        <v>46666</v>
      </c>
      <c r="P1023" s="29" t="s">
        <v>235</v>
      </c>
      <c r="Q1023" s="29" t="n">
        <f aca="false">IFERROR(VALUE(L1023),"")</f>
        <v>66</v>
      </c>
      <c r="R1023" s="29" t="n">
        <f aca="true">IF(O1023="","",O1023-TODAY())</f>
        <v>381</v>
      </c>
      <c r="S1023" s="29" t="str">
        <f aca="false">IF(C1023="&lt;&lt; vazio &gt;&gt;","VAZIA",IF(AND(O1023&lt;&gt;"",R1023&lt;0),"VENCIDO",IF(AND(O1023&lt;&gt;"",R1023&lt;=Parametros!$B$10),"PRÓX. VENCIMENTO",IF(F1023="Q","QUALIDADE",IF(F1023="S","BLOQUEADO",IF(F1023="R","RESTRITO/DEVOLUÇÃO",IF(OR(N1023="QUAR",N1023="QRES"),"QUARENTENA",IF(OR(B1023="DESCARTE",B1023="DEVOLUÇÃO"),"DESCARTE/DEVOLUÇÃO",IF(AND(D1023="",K1023&lt;&gt;""),"SEM LOTE",IF(AND(Q1023&lt;&gt;"",Q1023&gt;=Parametros!$B$11),"PARADO/SEM GIRO","OK"))))))))))</f>
        <v>RESTRITO/DEVOLUÇÃO</v>
      </c>
      <c r="T1023" s="29" t="str">
        <f aca="false">IF(AND($S1023="PARADO/SEM GIRO",$K1023="KG",OR(Painel!$B$5="(Todos)",A1023=Painel!$B$5)*OR(Painel!$E$5="(Todos)",P1023=Painel!$E$5)),$J1023+ROW()/10000000,"")</f>
        <v/>
      </c>
      <c r="U1023" s="29" t="str">
        <f aca="false">IF(AND($S1023="VENCIDO",$K1023="KG",OR(Painel!$B$5="(Todos)",A1023=Painel!$B$5)*OR(Painel!$E$5="(Todos)",P1023=Painel!$E$5)),$J1023+ROW()/10000000,"")</f>
        <v/>
      </c>
    </row>
    <row r="1024" customFormat="false" ht="15" hidden="false" customHeight="false" outlineLevel="0" collapsed="false">
      <c r="A1024" s="29" t="s">
        <v>53</v>
      </c>
      <c r="B1024" s="29" t="s">
        <v>1838</v>
      </c>
      <c r="C1024" s="29" t="s">
        <v>1697</v>
      </c>
      <c r="D1024" s="29" t="s">
        <v>1698</v>
      </c>
      <c r="E1024" s="29" t="n">
        <v>1</v>
      </c>
      <c r="F1024" s="29"/>
      <c r="G1024" s="29" t="s">
        <v>1839</v>
      </c>
      <c r="H1024" s="30" t="n">
        <v>100</v>
      </c>
      <c r="I1024" s="31" t="n">
        <v>46279</v>
      </c>
      <c r="J1024" s="30" t="n">
        <v>100</v>
      </c>
      <c r="K1024" s="29" t="s">
        <v>120</v>
      </c>
      <c r="L1024" s="29" t="s">
        <v>149</v>
      </c>
      <c r="M1024" s="29"/>
      <c r="N1024" s="29" t="s">
        <v>122</v>
      </c>
      <c r="O1024" s="31" t="n">
        <v>46969</v>
      </c>
      <c r="P1024" s="29" t="s">
        <v>235</v>
      </c>
      <c r="Q1024" s="29" t="n">
        <f aca="false">IFERROR(VALUE(L1024),"")</f>
        <v>12</v>
      </c>
      <c r="R1024" s="29" t="n">
        <f aca="true">IF(O1024="","",O1024-TODAY())</f>
        <v>684</v>
      </c>
      <c r="S1024" s="29" t="str">
        <f aca="false">IF(C1024="&lt;&lt; vazio &gt;&gt;","VAZIA",IF(AND(O1024&lt;&gt;"",R1024&lt;0),"VENCIDO",IF(AND(O1024&lt;&gt;"",R1024&lt;=Parametros!$B$10),"PRÓX. VENCIMENTO",IF(F1024="Q","QUALIDADE",IF(F1024="S","BLOQUEADO",IF(F1024="R","RESTRITO/DEVOLUÇÃO",IF(OR(N1024="QUAR",N1024="QRES"),"QUARENTENA",IF(OR(B1024="DESCARTE",B1024="DEVOLUÇÃO"),"DESCARTE/DEVOLUÇÃO",IF(AND(D1024="",K1024&lt;&gt;""),"SEM LOTE",IF(AND(Q1024&lt;&gt;"",Q1024&gt;=Parametros!$B$11),"PARADO/SEM GIRO","OK"))))))))))</f>
        <v>OK</v>
      </c>
      <c r="T1024" s="29" t="str">
        <f aca="false">IF(AND($S1024="PARADO/SEM GIRO",$K1024="KG",OR(Painel!$B$5="(Todos)",A1024=Painel!$B$5)*OR(Painel!$E$5="(Todos)",P1024=Painel!$E$5)),$J1024+ROW()/10000000,"")</f>
        <v/>
      </c>
      <c r="U1024" s="29" t="str">
        <f aca="false">IF(AND($S1024="VENCIDO",$K1024="KG",OR(Painel!$B$5="(Todos)",A1024=Painel!$B$5)*OR(Painel!$E$5="(Todos)",P1024=Painel!$E$5)),$J1024+ROW()/10000000,"")</f>
        <v/>
      </c>
    </row>
    <row r="1025" customFormat="false" ht="15" hidden="false" customHeight="false" outlineLevel="0" collapsed="false">
      <c r="A1025" s="29" t="s">
        <v>53</v>
      </c>
      <c r="B1025" s="29" t="s">
        <v>1840</v>
      </c>
      <c r="C1025" s="29" t="s">
        <v>236</v>
      </c>
      <c r="D1025" s="29" t="s">
        <v>1841</v>
      </c>
      <c r="E1025" s="29" t="n">
        <v>1</v>
      </c>
      <c r="F1025" s="29"/>
      <c r="G1025" s="29" t="s">
        <v>1842</v>
      </c>
      <c r="H1025" s="30" t="n">
        <v>400</v>
      </c>
      <c r="I1025" s="31" t="n">
        <v>46279</v>
      </c>
      <c r="J1025" s="30" t="n">
        <v>400</v>
      </c>
      <c r="K1025" s="29" t="s">
        <v>120</v>
      </c>
      <c r="L1025" s="29" t="s">
        <v>138</v>
      </c>
      <c r="M1025" s="29"/>
      <c r="N1025" s="29" t="s">
        <v>122</v>
      </c>
      <c r="O1025" s="31" t="n">
        <v>46963</v>
      </c>
      <c r="P1025" s="29" t="s">
        <v>235</v>
      </c>
      <c r="Q1025" s="29" t="n">
        <f aca="false">IFERROR(VALUE(L1025),"")</f>
        <v>11</v>
      </c>
      <c r="R1025" s="29" t="n">
        <f aca="true">IF(O1025="","",O1025-TODAY())</f>
        <v>678</v>
      </c>
      <c r="S1025" s="29" t="str">
        <f aca="false">IF(C1025="&lt;&lt; vazio &gt;&gt;","VAZIA",IF(AND(O1025&lt;&gt;"",R1025&lt;0),"VENCIDO",IF(AND(O1025&lt;&gt;"",R1025&lt;=Parametros!$B$10),"PRÓX. VENCIMENTO",IF(F1025="Q","QUALIDADE",IF(F1025="S","BLOQUEADO",IF(F1025="R","RESTRITO/DEVOLUÇÃO",IF(OR(N1025="QUAR",N1025="QRES"),"QUARENTENA",IF(OR(B1025="DESCARTE",B1025="DEVOLUÇÃO"),"DESCARTE/DEVOLUÇÃO",IF(AND(D1025="",K1025&lt;&gt;""),"SEM LOTE",IF(AND(Q1025&lt;&gt;"",Q1025&gt;=Parametros!$B$11),"PARADO/SEM GIRO","OK"))))))))))</f>
        <v>OK</v>
      </c>
      <c r="T1025" s="29" t="str">
        <f aca="false">IF(AND($S1025="PARADO/SEM GIRO",$K1025="KG",OR(Painel!$B$5="(Todos)",A1025=Painel!$B$5)*OR(Painel!$E$5="(Todos)",P1025=Painel!$E$5)),$J1025+ROW()/10000000,"")</f>
        <v/>
      </c>
      <c r="U1025" s="29" t="str">
        <f aca="false">IF(AND($S1025="VENCIDO",$K1025="KG",OR(Painel!$B$5="(Todos)",A1025=Painel!$B$5)*OR(Painel!$E$5="(Todos)",P1025=Painel!$E$5)),$J1025+ROW()/10000000,"")</f>
        <v/>
      </c>
    </row>
    <row r="1026" customFormat="false" ht="15" hidden="false" customHeight="false" outlineLevel="0" collapsed="false">
      <c r="A1026" s="29" t="s">
        <v>53</v>
      </c>
      <c r="B1026" s="29" t="s">
        <v>1843</v>
      </c>
      <c r="C1026" s="29" t="s">
        <v>236</v>
      </c>
      <c r="D1026" s="29" t="s">
        <v>1794</v>
      </c>
      <c r="E1026" s="29" t="n">
        <v>1</v>
      </c>
      <c r="F1026" s="29"/>
      <c r="G1026" s="29" t="s">
        <v>1844</v>
      </c>
      <c r="H1026" s="30" t="n">
        <v>1000</v>
      </c>
      <c r="I1026" s="31" t="n">
        <v>46283</v>
      </c>
      <c r="J1026" s="30" t="n">
        <v>1000</v>
      </c>
      <c r="K1026" s="29" t="s">
        <v>120</v>
      </c>
      <c r="L1026" s="29" t="s">
        <v>176</v>
      </c>
      <c r="M1026" s="29"/>
      <c r="N1026" s="29" t="s">
        <v>122</v>
      </c>
      <c r="O1026" s="31" t="n">
        <v>46969</v>
      </c>
      <c r="P1026" s="29" t="s">
        <v>235</v>
      </c>
      <c r="Q1026" s="29" t="n">
        <f aca="false">IFERROR(VALUE(L1026),"")</f>
        <v>2</v>
      </c>
      <c r="R1026" s="29" t="n">
        <f aca="true">IF(O1026="","",O1026-TODAY())</f>
        <v>684</v>
      </c>
      <c r="S1026" s="29" t="str">
        <f aca="false">IF(C1026="&lt;&lt; vazio &gt;&gt;","VAZIA",IF(AND(O1026&lt;&gt;"",R1026&lt;0),"VENCIDO",IF(AND(O1026&lt;&gt;"",R1026&lt;=Parametros!$B$10),"PRÓX. VENCIMENTO",IF(F1026="Q","QUALIDADE",IF(F1026="S","BLOQUEADO",IF(F1026="R","RESTRITO/DEVOLUÇÃO",IF(OR(N1026="QUAR",N1026="QRES"),"QUARENTENA",IF(OR(B1026="DESCARTE",B1026="DEVOLUÇÃO"),"DESCARTE/DEVOLUÇÃO",IF(AND(D1026="",K1026&lt;&gt;""),"SEM LOTE",IF(AND(Q1026&lt;&gt;"",Q1026&gt;=Parametros!$B$11),"PARADO/SEM GIRO","OK"))))))))))</f>
        <v>OK</v>
      </c>
      <c r="T1026" s="29" t="str">
        <f aca="false">IF(AND($S1026="PARADO/SEM GIRO",$K1026="KG",OR(Painel!$B$5="(Todos)",A1026=Painel!$B$5)*OR(Painel!$E$5="(Todos)",P1026=Painel!$E$5)),$J1026+ROW()/10000000,"")</f>
        <v/>
      </c>
      <c r="U1026" s="29" t="str">
        <f aca="false">IF(AND($S1026="VENCIDO",$K1026="KG",OR(Painel!$B$5="(Todos)",A1026=Painel!$B$5)*OR(Painel!$E$5="(Todos)",P1026=Painel!$E$5)),$J1026+ROW()/10000000,"")</f>
        <v/>
      </c>
    </row>
    <row r="1027" customFormat="false" ht="15" hidden="false" customHeight="false" outlineLevel="0" collapsed="false">
      <c r="A1027" s="29" t="s">
        <v>53</v>
      </c>
      <c r="B1027" s="29" t="s">
        <v>1845</v>
      </c>
      <c r="C1027" s="29" t="s">
        <v>1708</v>
      </c>
      <c r="D1027" s="29" t="s">
        <v>1709</v>
      </c>
      <c r="E1027" s="29" t="n">
        <v>1</v>
      </c>
      <c r="F1027" s="29"/>
      <c r="G1027" s="29" t="s">
        <v>1846</v>
      </c>
      <c r="H1027" s="30" t="n">
        <v>1000</v>
      </c>
      <c r="I1027" s="31" t="n">
        <v>46228</v>
      </c>
      <c r="J1027" s="30" t="n">
        <v>1000</v>
      </c>
      <c r="K1027" s="29" t="s">
        <v>120</v>
      </c>
      <c r="L1027" s="29" t="s">
        <v>1703</v>
      </c>
      <c r="M1027" s="29"/>
      <c r="N1027" s="29" t="s">
        <v>122</v>
      </c>
      <c r="O1027" s="31" t="n">
        <v>46899</v>
      </c>
      <c r="P1027" s="29" t="s">
        <v>235</v>
      </c>
      <c r="Q1027" s="29" t="n">
        <f aca="false">IFERROR(VALUE(L1027),"")</f>
        <v>57</v>
      </c>
      <c r="R1027" s="29" t="n">
        <f aca="true">IF(O1027="","",O1027-TODAY())</f>
        <v>614</v>
      </c>
      <c r="S1027" s="29" t="str">
        <f aca="false">IF(C1027="&lt;&lt; vazio &gt;&gt;","VAZIA",IF(AND(O1027&lt;&gt;"",R1027&lt;0),"VENCIDO",IF(AND(O1027&lt;&gt;"",R1027&lt;=Parametros!$B$10),"PRÓX. VENCIMENTO",IF(F1027="Q","QUALIDADE",IF(F1027="S","BLOQUEADO",IF(F1027="R","RESTRITO/DEVOLUÇÃO",IF(OR(N1027="QUAR",N1027="QRES"),"QUARENTENA",IF(OR(B1027="DESCARTE",B1027="DEVOLUÇÃO"),"DESCARTE/DEVOLUÇÃO",IF(AND(D1027="",K1027&lt;&gt;""),"SEM LOTE",IF(AND(Q1027&lt;&gt;"",Q1027&gt;=Parametros!$B$11),"PARADO/SEM GIRO","OK"))))))))))</f>
        <v>OK</v>
      </c>
      <c r="T1027" s="29" t="str">
        <f aca="false">IF(AND($S1027="PARADO/SEM GIRO",$K1027="KG",OR(Painel!$B$5="(Todos)",A1027=Painel!$B$5)*OR(Painel!$E$5="(Todos)",P1027=Painel!$E$5)),$J1027+ROW()/10000000,"")</f>
        <v/>
      </c>
      <c r="U1027" s="29" t="str">
        <f aca="false">IF(AND($S1027="VENCIDO",$K1027="KG",OR(Painel!$B$5="(Todos)",A1027=Painel!$B$5)*OR(Painel!$E$5="(Todos)",P1027=Painel!$E$5)),$J1027+ROW()/10000000,"")</f>
        <v/>
      </c>
    </row>
    <row r="1028" customFormat="false" ht="15" hidden="false" customHeight="false" outlineLevel="0" collapsed="false">
      <c r="A1028" s="29" t="s">
        <v>53</v>
      </c>
      <c r="B1028" s="29" t="s">
        <v>1847</v>
      </c>
      <c r="C1028" s="29" t="s">
        <v>115</v>
      </c>
      <c r="D1028" s="29"/>
      <c r="E1028" s="29" t="n">
        <v>0</v>
      </c>
      <c r="F1028" s="29"/>
      <c r="G1028" s="29"/>
      <c r="H1028" s="30" t="n">
        <v>0</v>
      </c>
      <c r="I1028" s="29"/>
      <c r="J1028" s="30" t="n">
        <v>0</v>
      </c>
      <c r="K1028" s="29"/>
      <c r="L1028" s="29" t="s">
        <v>116</v>
      </c>
      <c r="M1028" s="29"/>
      <c r="N1028" s="29"/>
      <c r="O1028" s="29"/>
      <c r="P1028" s="29"/>
      <c r="Q1028" s="29" t="n">
        <f aca="false">IFERROR(VALUE(L1028),"")</f>
        <v>0</v>
      </c>
      <c r="R1028" s="29" t="str">
        <f aca="true">IF(O1028="","",O1028-TODAY())</f>
        <v/>
      </c>
      <c r="S1028" s="29" t="str">
        <f aca="false">IF(C1028="&lt;&lt; vazio &gt;&gt;","VAZIA",IF(AND(O1028&lt;&gt;"",R1028&lt;0),"VENCIDO",IF(AND(O1028&lt;&gt;"",R1028&lt;=Parametros!$B$10),"PRÓX. VENCIMENTO",IF(F1028="Q","QUALIDADE",IF(F1028="S","BLOQUEADO",IF(F1028="R","RESTRITO/DEVOLUÇÃO",IF(OR(N1028="QUAR",N1028="QRES"),"QUARENTENA",IF(OR(B1028="DESCARTE",B1028="DEVOLUÇÃO"),"DESCARTE/DEVOLUÇÃO",IF(AND(D1028="",K1028&lt;&gt;""),"SEM LOTE",IF(AND(Q1028&lt;&gt;"",Q1028&gt;=Parametros!$B$11),"PARADO/SEM GIRO","OK"))))))))))</f>
        <v>VAZIA</v>
      </c>
      <c r="T1028" s="29" t="str">
        <f aca="false">IF(AND($S1028="PARADO/SEM GIRO",$K1028="KG",OR(Painel!$B$5="(Todos)",A1028=Painel!$B$5)*OR(Painel!$E$5="(Todos)",P1028=Painel!$E$5)),$J1028+ROW()/10000000,"")</f>
        <v/>
      </c>
      <c r="U1028" s="29" t="str">
        <f aca="false">IF(AND($S1028="VENCIDO",$K1028="KG",OR(Painel!$B$5="(Todos)",A1028=Painel!$B$5)*OR(Painel!$E$5="(Todos)",P1028=Painel!$E$5)),$J1028+ROW()/10000000,"")</f>
        <v/>
      </c>
    </row>
    <row r="1029" customFormat="false" ht="15" hidden="false" customHeight="false" outlineLevel="0" collapsed="false">
      <c r="A1029" s="29" t="s">
        <v>53</v>
      </c>
      <c r="B1029" s="29" t="s">
        <v>1848</v>
      </c>
      <c r="C1029" s="29" t="s">
        <v>115</v>
      </c>
      <c r="D1029" s="29"/>
      <c r="E1029" s="29" t="n">
        <v>0</v>
      </c>
      <c r="F1029" s="29"/>
      <c r="G1029" s="29"/>
      <c r="H1029" s="30" t="n">
        <v>0</v>
      </c>
      <c r="I1029" s="29"/>
      <c r="J1029" s="30" t="n">
        <v>0</v>
      </c>
      <c r="K1029" s="29"/>
      <c r="L1029" s="29" t="s">
        <v>116</v>
      </c>
      <c r="M1029" s="29"/>
      <c r="N1029" s="29"/>
      <c r="O1029" s="29"/>
      <c r="P1029" s="29"/>
      <c r="Q1029" s="29" t="n">
        <f aca="false">IFERROR(VALUE(L1029),"")</f>
        <v>0</v>
      </c>
      <c r="R1029" s="29" t="str">
        <f aca="true">IF(O1029="","",O1029-TODAY())</f>
        <v/>
      </c>
      <c r="S1029" s="29" t="str">
        <f aca="false">IF(C1029="&lt;&lt; vazio &gt;&gt;","VAZIA",IF(AND(O1029&lt;&gt;"",R1029&lt;0),"VENCIDO",IF(AND(O1029&lt;&gt;"",R1029&lt;=Parametros!$B$10),"PRÓX. VENCIMENTO",IF(F1029="Q","QUALIDADE",IF(F1029="S","BLOQUEADO",IF(F1029="R","RESTRITO/DEVOLUÇÃO",IF(OR(N1029="QUAR",N1029="QRES"),"QUARENTENA",IF(OR(B1029="DESCARTE",B1029="DEVOLUÇÃO"),"DESCARTE/DEVOLUÇÃO",IF(AND(D1029="",K1029&lt;&gt;""),"SEM LOTE",IF(AND(Q1029&lt;&gt;"",Q1029&gt;=Parametros!$B$11),"PARADO/SEM GIRO","OK"))))))))))</f>
        <v>VAZIA</v>
      </c>
      <c r="T1029" s="29" t="str">
        <f aca="false">IF(AND($S1029="PARADO/SEM GIRO",$K1029="KG",OR(Painel!$B$5="(Todos)",A1029=Painel!$B$5)*OR(Painel!$E$5="(Todos)",P1029=Painel!$E$5)),$J1029+ROW()/10000000,"")</f>
        <v/>
      </c>
      <c r="U1029" s="29" t="str">
        <f aca="false">IF(AND($S1029="VENCIDO",$K1029="KG",OR(Painel!$B$5="(Todos)",A1029=Painel!$B$5)*OR(Painel!$E$5="(Todos)",P1029=Painel!$E$5)),$J1029+ROW()/10000000,"")</f>
        <v/>
      </c>
    </row>
    <row r="1030" customFormat="false" ht="15" hidden="false" customHeight="false" outlineLevel="0" collapsed="false">
      <c r="A1030" s="29" t="s">
        <v>53</v>
      </c>
      <c r="B1030" s="29" t="s">
        <v>1849</v>
      </c>
      <c r="C1030" s="29" t="s">
        <v>115</v>
      </c>
      <c r="D1030" s="29"/>
      <c r="E1030" s="29" t="n">
        <v>0</v>
      </c>
      <c r="F1030" s="29"/>
      <c r="G1030" s="29"/>
      <c r="H1030" s="30" t="n">
        <v>0</v>
      </c>
      <c r="I1030" s="29"/>
      <c r="J1030" s="30" t="n">
        <v>0</v>
      </c>
      <c r="K1030" s="29"/>
      <c r="L1030" s="29" t="s">
        <v>116</v>
      </c>
      <c r="M1030" s="29"/>
      <c r="N1030" s="29"/>
      <c r="O1030" s="29"/>
      <c r="P1030" s="29"/>
      <c r="Q1030" s="29" t="n">
        <f aca="false">IFERROR(VALUE(L1030),"")</f>
        <v>0</v>
      </c>
      <c r="R1030" s="29" t="str">
        <f aca="true">IF(O1030="","",O1030-TODAY())</f>
        <v/>
      </c>
      <c r="S1030" s="29" t="str">
        <f aca="false">IF(C1030="&lt;&lt; vazio &gt;&gt;","VAZIA",IF(AND(O1030&lt;&gt;"",R1030&lt;0),"VENCIDO",IF(AND(O1030&lt;&gt;"",R1030&lt;=Parametros!$B$10),"PRÓX. VENCIMENTO",IF(F1030="Q","QUALIDADE",IF(F1030="S","BLOQUEADO",IF(F1030="R","RESTRITO/DEVOLUÇÃO",IF(OR(N1030="QUAR",N1030="QRES"),"QUARENTENA",IF(OR(B1030="DESCARTE",B1030="DEVOLUÇÃO"),"DESCARTE/DEVOLUÇÃO",IF(AND(D1030="",K1030&lt;&gt;""),"SEM LOTE",IF(AND(Q1030&lt;&gt;"",Q1030&gt;=Parametros!$B$11),"PARADO/SEM GIRO","OK"))))))))))</f>
        <v>VAZIA</v>
      </c>
      <c r="T1030" s="29" t="str">
        <f aca="false">IF(AND($S1030="PARADO/SEM GIRO",$K1030="KG",OR(Painel!$B$5="(Todos)",A1030=Painel!$B$5)*OR(Painel!$E$5="(Todos)",P1030=Painel!$E$5)),$J1030+ROW()/10000000,"")</f>
        <v/>
      </c>
      <c r="U1030" s="29" t="str">
        <f aca="false">IF(AND($S1030="VENCIDO",$K1030="KG",OR(Painel!$B$5="(Todos)",A1030=Painel!$B$5)*OR(Painel!$E$5="(Todos)",P1030=Painel!$E$5)),$J1030+ROW()/10000000,"")</f>
        <v/>
      </c>
    </row>
    <row r="1031" customFormat="false" ht="15" hidden="false" customHeight="false" outlineLevel="0" collapsed="false">
      <c r="A1031" s="29" t="s">
        <v>53</v>
      </c>
      <c r="B1031" s="29" t="s">
        <v>1850</v>
      </c>
      <c r="C1031" s="29" t="s">
        <v>115</v>
      </c>
      <c r="D1031" s="29"/>
      <c r="E1031" s="29" t="n">
        <v>0</v>
      </c>
      <c r="F1031" s="29"/>
      <c r="G1031" s="29"/>
      <c r="H1031" s="30" t="n">
        <v>0</v>
      </c>
      <c r="I1031" s="29"/>
      <c r="J1031" s="30" t="n">
        <v>0</v>
      </c>
      <c r="K1031" s="29"/>
      <c r="L1031" s="29" t="s">
        <v>116</v>
      </c>
      <c r="M1031" s="29"/>
      <c r="N1031" s="29"/>
      <c r="O1031" s="29"/>
      <c r="P1031" s="29"/>
      <c r="Q1031" s="29" t="n">
        <f aca="false">IFERROR(VALUE(L1031),"")</f>
        <v>0</v>
      </c>
      <c r="R1031" s="29" t="str">
        <f aca="true">IF(O1031="","",O1031-TODAY())</f>
        <v/>
      </c>
      <c r="S1031" s="29" t="str">
        <f aca="false">IF(C1031="&lt;&lt; vazio &gt;&gt;","VAZIA",IF(AND(O1031&lt;&gt;"",R1031&lt;0),"VENCIDO",IF(AND(O1031&lt;&gt;"",R1031&lt;=Parametros!$B$10),"PRÓX. VENCIMENTO",IF(F1031="Q","QUALIDADE",IF(F1031="S","BLOQUEADO",IF(F1031="R","RESTRITO/DEVOLUÇÃO",IF(OR(N1031="QUAR",N1031="QRES"),"QUARENTENA",IF(OR(B1031="DESCARTE",B1031="DEVOLUÇÃO"),"DESCARTE/DEVOLUÇÃO",IF(AND(D1031="",K1031&lt;&gt;""),"SEM LOTE",IF(AND(Q1031&lt;&gt;"",Q1031&gt;=Parametros!$B$11),"PARADO/SEM GIRO","OK"))))))))))</f>
        <v>VAZIA</v>
      </c>
      <c r="T1031" s="29" t="str">
        <f aca="false">IF(AND($S1031="PARADO/SEM GIRO",$K1031="KG",OR(Painel!$B$5="(Todos)",A1031=Painel!$B$5)*OR(Painel!$E$5="(Todos)",P1031=Painel!$E$5)),$J1031+ROW()/10000000,"")</f>
        <v/>
      </c>
      <c r="U1031" s="29" t="str">
        <f aca="false">IF(AND($S1031="VENCIDO",$K1031="KG",OR(Painel!$B$5="(Todos)",A1031=Painel!$B$5)*OR(Painel!$E$5="(Todos)",P1031=Painel!$E$5)),$J1031+ROW()/10000000,"")</f>
        <v/>
      </c>
    </row>
    <row r="1032" customFormat="false" ht="15" hidden="false" customHeight="false" outlineLevel="0" collapsed="false">
      <c r="A1032" s="29" t="s">
        <v>53</v>
      </c>
      <c r="B1032" s="29" t="s">
        <v>1851</v>
      </c>
      <c r="C1032" s="29" t="s">
        <v>115</v>
      </c>
      <c r="D1032" s="29"/>
      <c r="E1032" s="29" t="n">
        <v>0</v>
      </c>
      <c r="F1032" s="29"/>
      <c r="G1032" s="29"/>
      <c r="H1032" s="30" t="n">
        <v>0</v>
      </c>
      <c r="I1032" s="29"/>
      <c r="J1032" s="30" t="n">
        <v>0</v>
      </c>
      <c r="K1032" s="29"/>
      <c r="L1032" s="29" t="s">
        <v>116</v>
      </c>
      <c r="M1032" s="29"/>
      <c r="N1032" s="29"/>
      <c r="O1032" s="29"/>
      <c r="P1032" s="29"/>
      <c r="Q1032" s="29" t="n">
        <f aca="false">IFERROR(VALUE(L1032),"")</f>
        <v>0</v>
      </c>
      <c r="R1032" s="29" t="str">
        <f aca="true">IF(O1032="","",O1032-TODAY())</f>
        <v/>
      </c>
      <c r="S1032" s="29" t="str">
        <f aca="false">IF(C1032="&lt;&lt; vazio &gt;&gt;","VAZIA",IF(AND(O1032&lt;&gt;"",R1032&lt;0),"VENCIDO",IF(AND(O1032&lt;&gt;"",R1032&lt;=Parametros!$B$10),"PRÓX. VENCIMENTO",IF(F1032="Q","QUALIDADE",IF(F1032="S","BLOQUEADO",IF(F1032="R","RESTRITO/DEVOLUÇÃO",IF(OR(N1032="QUAR",N1032="QRES"),"QUARENTENA",IF(OR(B1032="DESCARTE",B1032="DEVOLUÇÃO"),"DESCARTE/DEVOLUÇÃO",IF(AND(D1032="",K1032&lt;&gt;""),"SEM LOTE",IF(AND(Q1032&lt;&gt;"",Q1032&gt;=Parametros!$B$11),"PARADO/SEM GIRO","OK"))))))))))</f>
        <v>VAZIA</v>
      </c>
      <c r="T1032" s="29" t="str">
        <f aca="false">IF(AND($S1032="PARADO/SEM GIRO",$K1032="KG",OR(Painel!$B$5="(Todos)",A1032=Painel!$B$5)*OR(Painel!$E$5="(Todos)",P1032=Painel!$E$5)),$J1032+ROW()/10000000,"")</f>
        <v/>
      </c>
      <c r="U1032" s="29" t="str">
        <f aca="false">IF(AND($S1032="VENCIDO",$K1032="KG",OR(Painel!$B$5="(Todos)",A1032=Painel!$B$5)*OR(Painel!$E$5="(Todos)",P1032=Painel!$E$5)),$J1032+ROW()/10000000,"")</f>
        <v/>
      </c>
    </row>
    <row r="1033" customFormat="false" ht="15" hidden="false" customHeight="false" outlineLevel="0" collapsed="false">
      <c r="A1033" s="29" t="s">
        <v>53</v>
      </c>
      <c r="B1033" s="29" t="s">
        <v>1852</v>
      </c>
      <c r="C1033" s="29" t="s">
        <v>1716</v>
      </c>
      <c r="D1033" s="29" t="s">
        <v>1853</v>
      </c>
      <c r="E1033" s="29" t="n">
        <v>1</v>
      </c>
      <c r="F1033" s="29"/>
      <c r="G1033" s="29" t="s">
        <v>1854</v>
      </c>
      <c r="H1033" s="30" t="n">
        <v>25</v>
      </c>
      <c r="I1033" s="31" t="n">
        <v>46279</v>
      </c>
      <c r="J1033" s="30" t="n">
        <v>25</v>
      </c>
      <c r="K1033" s="29" t="s">
        <v>120</v>
      </c>
      <c r="L1033" s="29" t="s">
        <v>1855</v>
      </c>
      <c r="M1033" s="29"/>
      <c r="N1033" s="29" t="s">
        <v>122</v>
      </c>
      <c r="O1033" s="31" t="n">
        <v>46930</v>
      </c>
      <c r="P1033" s="29" t="s">
        <v>235</v>
      </c>
      <c r="Q1033" s="29" t="n">
        <f aca="false">IFERROR(VALUE(L1033),"")</f>
        <v>56</v>
      </c>
      <c r="R1033" s="29" t="n">
        <f aca="true">IF(O1033="","",O1033-TODAY())</f>
        <v>645</v>
      </c>
      <c r="S1033" s="29" t="str">
        <f aca="false">IF(C1033="&lt;&lt; vazio &gt;&gt;","VAZIA",IF(AND(O1033&lt;&gt;"",R1033&lt;0),"VENCIDO",IF(AND(O1033&lt;&gt;"",R1033&lt;=Parametros!$B$10),"PRÓX. VENCIMENTO",IF(F1033="Q","QUALIDADE",IF(F1033="S","BLOQUEADO",IF(F1033="R","RESTRITO/DEVOLUÇÃO",IF(OR(N1033="QUAR",N1033="QRES"),"QUARENTENA",IF(OR(B1033="DESCARTE",B1033="DEVOLUÇÃO"),"DESCARTE/DEVOLUÇÃO",IF(AND(D1033="",K1033&lt;&gt;""),"SEM LOTE",IF(AND(Q1033&lt;&gt;"",Q1033&gt;=Parametros!$B$11),"PARADO/SEM GIRO","OK"))))))))))</f>
        <v>OK</v>
      </c>
      <c r="T1033" s="29" t="str">
        <f aca="false">IF(AND($S1033="PARADO/SEM GIRO",$K1033="KG",OR(Painel!$B$5="(Todos)",A1033=Painel!$B$5)*OR(Painel!$E$5="(Todos)",P1033=Painel!$E$5)),$J1033+ROW()/10000000,"")</f>
        <v/>
      </c>
      <c r="U1033" s="29" t="str">
        <f aca="false">IF(AND($S1033="VENCIDO",$K1033="KG",OR(Painel!$B$5="(Todos)",A1033=Painel!$B$5)*OR(Painel!$E$5="(Todos)",P1033=Painel!$E$5)),$J1033+ROW()/10000000,"")</f>
        <v/>
      </c>
    </row>
    <row r="1034" customFormat="false" ht="15" hidden="false" customHeight="false" outlineLevel="0" collapsed="false">
      <c r="A1034" s="29" t="s">
        <v>53</v>
      </c>
      <c r="B1034" s="29" t="s">
        <v>1856</v>
      </c>
      <c r="C1034" s="29" t="s">
        <v>236</v>
      </c>
      <c r="D1034" s="29" t="s">
        <v>1794</v>
      </c>
      <c r="E1034" s="29" t="n">
        <v>1</v>
      </c>
      <c r="F1034" s="29"/>
      <c r="G1034" s="29" t="s">
        <v>1857</v>
      </c>
      <c r="H1034" s="30" t="n">
        <v>1000</v>
      </c>
      <c r="I1034" s="31" t="n">
        <v>46283</v>
      </c>
      <c r="J1034" s="30" t="n">
        <v>1000</v>
      </c>
      <c r="K1034" s="29" t="s">
        <v>120</v>
      </c>
      <c r="L1034" s="29" t="s">
        <v>176</v>
      </c>
      <c r="M1034" s="29"/>
      <c r="N1034" s="29" t="s">
        <v>122</v>
      </c>
      <c r="O1034" s="31" t="n">
        <v>46969</v>
      </c>
      <c r="P1034" s="29" t="s">
        <v>235</v>
      </c>
      <c r="Q1034" s="29" t="n">
        <f aca="false">IFERROR(VALUE(L1034),"")</f>
        <v>2</v>
      </c>
      <c r="R1034" s="29" t="n">
        <f aca="true">IF(O1034="","",O1034-TODAY())</f>
        <v>684</v>
      </c>
      <c r="S1034" s="29" t="str">
        <f aca="false">IF(C1034="&lt;&lt; vazio &gt;&gt;","VAZIA",IF(AND(O1034&lt;&gt;"",R1034&lt;0),"VENCIDO",IF(AND(O1034&lt;&gt;"",R1034&lt;=Parametros!$B$10),"PRÓX. VENCIMENTO",IF(F1034="Q","QUALIDADE",IF(F1034="S","BLOQUEADO",IF(F1034="R","RESTRITO/DEVOLUÇÃO",IF(OR(N1034="QUAR",N1034="QRES"),"QUARENTENA",IF(OR(B1034="DESCARTE",B1034="DEVOLUÇÃO"),"DESCARTE/DEVOLUÇÃO",IF(AND(D1034="",K1034&lt;&gt;""),"SEM LOTE",IF(AND(Q1034&lt;&gt;"",Q1034&gt;=Parametros!$B$11),"PARADO/SEM GIRO","OK"))))))))))</f>
        <v>OK</v>
      </c>
      <c r="T1034" s="29" t="str">
        <f aca="false">IF(AND($S1034="PARADO/SEM GIRO",$K1034="KG",OR(Painel!$B$5="(Todos)",A1034=Painel!$B$5)*OR(Painel!$E$5="(Todos)",P1034=Painel!$E$5)),$J1034+ROW()/10000000,"")</f>
        <v/>
      </c>
      <c r="U1034" s="29" t="str">
        <f aca="false">IF(AND($S1034="VENCIDO",$K1034="KG",OR(Painel!$B$5="(Todos)",A1034=Painel!$B$5)*OR(Painel!$E$5="(Todos)",P1034=Painel!$E$5)),$J1034+ROW()/10000000,"")</f>
        <v/>
      </c>
    </row>
    <row r="1035" customFormat="false" ht="15" hidden="false" customHeight="false" outlineLevel="0" collapsed="false">
      <c r="A1035" s="29" t="s">
        <v>53</v>
      </c>
      <c r="B1035" s="29" t="s">
        <v>1858</v>
      </c>
      <c r="C1035" s="29" t="s">
        <v>1708</v>
      </c>
      <c r="D1035" s="29" t="s">
        <v>1709</v>
      </c>
      <c r="E1035" s="29" t="n">
        <v>1</v>
      </c>
      <c r="F1035" s="29"/>
      <c r="G1035" s="29" t="s">
        <v>1859</v>
      </c>
      <c r="H1035" s="30" t="n">
        <v>1000</v>
      </c>
      <c r="I1035" s="31" t="n">
        <v>46228</v>
      </c>
      <c r="J1035" s="30" t="n">
        <v>1000</v>
      </c>
      <c r="K1035" s="29" t="s">
        <v>120</v>
      </c>
      <c r="L1035" s="29" t="s">
        <v>1703</v>
      </c>
      <c r="M1035" s="29"/>
      <c r="N1035" s="29" t="s">
        <v>122</v>
      </c>
      <c r="O1035" s="31" t="n">
        <v>46899</v>
      </c>
      <c r="P1035" s="29" t="s">
        <v>235</v>
      </c>
      <c r="Q1035" s="29" t="n">
        <f aca="false">IFERROR(VALUE(L1035),"")</f>
        <v>57</v>
      </c>
      <c r="R1035" s="29" t="n">
        <f aca="true">IF(O1035="","",O1035-TODAY())</f>
        <v>614</v>
      </c>
      <c r="S1035" s="29" t="str">
        <f aca="false">IF(C1035="&lt;&lt; vazio &gt;&gt;","VAZIA",IF(AND(O1035&lt;&gt;"",R1035&lt;0),"VENCIDO",IF(AND(O1035&lt;&gt;"",R1035&lt;=Parametros!$B$10),"PRÓX. VENCIMENTO",IF(F1035="Q","QUALIDADE",IF(F1035="S","BLOQUEADO",IF(F1035="R","RESTRITO/DEVOLUÇÃO",IF(OR(N1035="QUAR",N1035="QRES"),"QUARENTENA",IF(OR(B1035="DESCARTE",B1035="DEVOLUÇÃO"),"DESCARTE/DEVOLUÇÃO",IF(AND(D1035="",K1035&lt;&gt;""),"SEM LOTE",IF(AND(Q1035&lt;&gt;"",Q1035&gt;=Parametros!$B$11),"PARADO/SEM GIRO","OK"))))))))))</f>
        <v>OK</v>
      </c>
      <c r="T1035" s="29" t="str">
        <f aca="false">IF(AND($S1035="PARADO/SEM GIRO",$K1035="KG",OR(Painel!$B$5="(Todos)",A1035=Painel!$B$5)*OR(Painel!$E$5="(Todos)",P1035=Painel!$E$5)),$J1035+ROW()/10000000,"")</f>
        <v/>
      </c>
      <c r="U1035" s="29" t="str">
        <f aca="false">IF(AND($S1035="VENCIDO",$K1035="KG",OR(Painel!$B$5="(Todos)",A1035=Painel!$B$5)*OR(Painel!$E$5="(Todos)",P1035=Painel!$E$5)),$J1035+ROW()/10000000,"")</f>
        <v/>
      </c>
    </row>
    <row r="1036" customFormat="false" ht="15" hidden="false" customHeight="false" outlineLevel="0" collapsed="false">
      <c r="A1036" s="29" t="s">
        <v>53</v>
      </c>
      <c r="B1036" s="29" t="s">
        <v>1860</v>
      </c>
      <c r="C1036" s="29" t="s">
        <v>115</v>
      </c>
      <c r="D1036" s="29"/>
      <c r="E1036" s="29" t="n">
        <v>0</v>
      </c>
      <c r="F1036" s="29"/>
      <c r="G1036" s="29"/>
      <c r="H1036" s="30" t="n">
        <v>0</v>
      </c>
      <c r="I1036" s="29"/>
      <c r="J1036" s="30" t="n">
        <v>0</v>
      </c>
      <c r="K1036" s="29"/>
      <c r="L1036" s="29" t="s">
        <v>116</v>
      </c>
      <c r="M1036" s="29"/>
      <c r="N1036" s="29"/>
      <c r="O1036" s="29"/>
      <c r="P1036" s="29"/>
      <c r="Q1036" s="29" t="n">
        <f aca="false">IFERROR(VALUE(L1036),"")</f>
        <v>0</v>
      </c>
      <c r="R1036" s="29" t="str">
        <f aca="true">IF(O1036="","",O1036-TODAY())</f>
        <v/>
      </c>
      <c r="S1036" s="29" t="str">
        <f aca="false">IF(C1036="&lt;&lt; vazio &gt;&gt;","VAZIA",IF(AND(O1036&lt;&gt;"",R1036&lt;0),"VENCIDO",IF(AND(O1036&lt;&gt;"",R1036&lt;=Parametros!$B$10),"PRÓX. VENCIMENTO",IF(F1036="Q","QUALIDADE",IF(F1036="S","BLOQUEADO",IF(F1036="R","RESTRITO/DEVOLUÇÃO",IF(OR(N1036="QUAR",N1036="QRES"),"QUARENTENA",IF(OR(B1036="DESCARTE",B1036="DEVOLUÇÃO"),"DESCARTE/DEVOLUÇÃO",IF(AND(D1036="",K1036&lt;&gt;""),"SEM LOTE",IF(AND(Q1036&lt;&gt;"",Q1036&gt;=Parametros!$B$11),"PARADO/SEM GIRO","OK"))))))))))</f>
        <v>VAZIA</v>
      </c>
      <c r="T1036" s="29" t="str">
        <f aca="false">IF(AND($S1036="PARADO/SEM GIRO",$K1036="KG",OR(Painel!$B$5="(Todos)",A1036=Painel!$B$5)*OR(Painel!$E$5="(Todos)",P1036=Painel!$E$5)),$J1036+ROW()/10000000,"")</f>
        <v/>
      </c>
      <c r="U1036" s="29" t="str">
        <f aca="false">IF(AND($S1036="VENCIDO",$K1036="KG",OR(Painel!$B$5="(Todos)",A1036=Painel!$B$5)*OR(Painel!$E$5="(Todos)",P1036=Painel!$E$5)),$J1036+ROW()/10000000,"")</f>
        <v/>
      </c>
    </row>
    <row r="1037" customFormat="false" ht="15" hidden="false" customHeight="false" outlineLevel="0" collapsed="false">
      <c r="A1037" s="29" t="s">
        <v>53</v>
      </c>
      <c r="B1037" s="29" t="s">
        <v>1861</v>
      </c>
      <c r="C1037" s="29" t="s">
        <v>115</v>
      </c>
      <c r="D1037" s="29"/>
      <c r="E1037" s="29" t="n">
        <v>0</v>
      </c>
      <c r="F1037" s="29"/>
      <c r="G1037" s="29"/>
      <c r="H1037" s="30" t="n">
        <v>0</v>
      </c>
      <c r="I1037" s="29"/>
      <c r="J1037" s="30" t="n">
        <v>0</v>
      </c>
      <c r="K1037" s="29"/>
      <c r="L1037" s="29" t="s">
        <v>116</v>
      </c>
      <c r="M1037" s="29"/>
      <c r="N1037" s="29"/>
      <c r="O1037" s="29"/>
      <c r="P1037" s="29"/>
      <c r="Q1037" s="29" t="n">
        <f aca="false">IFERROR(VALUE(L1037),"")</f>
        <v>0</v>
      </c>
      <c r="R1037" s="29" t="str">
        <f aca="true">IF(O1037="","",O1037-TODAY())</f>
        <v/>
      </c>
      <c r="S1037" s="29" t="str">
        <f aca="false">IF(C1037="&lt;&lt; vazio &gt;&gt;","VAZIA",IF(AND(O1037&lt;&gt;"",R1037&lt;0),"VENCIDO",IF(AND(O1037&lt;&gt;"",R1037&lt;=Parametros!$B$10),"PRÓX. VENCIMENTO",IF(F1037="Q","QUALIDADE",IF(F1037="S","BLOQUEADO",IF(F1037="R","RESTRITO/DEVOLUÇÃO",IF(OR(N1037="QUAR",N1037="QRES"),"QUARENTENA",IF(OR(B1037="DESCARTE",B1037="DEVOLUÇÃO"),"DESCARTE/DEVOLUÇÃO",IF(AND(D1037="",K1037&lt;&gt;""),"SEM LOTE",IF(AND(Q1037&lt;&gt;"",Q1037&gt;=Parametros!$B$11),"PARADO/SEM GIRO","OK"))))))))))</f>
        <v>VAZIA</v>
      </c>
      <c r="T1037" s="29" t="str">
        <f aca="false">IF(AND($S1037="PARADO/SEM GIRO",$K1037="KG",OR(Painel!$B$5="(Todos)",A1037=Painel!$B$5)*OR(Painel!$E$5="(Todos)",P1037=Painel!$E$5)),$J1037+ROW()/10000000,"")</f>
        <v/>
      </c>
      <c r="U1037" s="29" t="str">
        <f aca="false">IF(AND($S1037="VENCIDO",$K1037="KG",OR(Painel!$B$5="(Todos)",A1037=Painel!$B$5)*OR(Painel!$E$5="(Todos)",P1037=Painel!$E$5)),$J1037+ROW()/10000000,"")</f>
        <v/>
      </c>
    </row>
    <row r="1038" customFormat="false" ht="15" hidden="false" customHeight="false" outlineLevel="0" collapsed="false">
      <c r="A1038" s="29" t="s">
        <v>53</v>
      </c>
      <c r="B1038" s="29" t="s">
        <v>1862</v>
      </c>
      <c r="C1038" s="29" t="s">
        <v>115</v>
      </c>
      <c r="D1038" s="29"/>
      <c r="E1038" s="29" t="n">
        <v>0</v>
      </c>
      <c r="F1038" s="29"/>
      <c r="G1038" s="29"/>
      <c r="H1038" s="30" t="n">
        <v>0</v>
      </c>
      <c r="I1038" s="29"/>
      <c r="J1038" s="30" t="n">
        <v>0</v>
      </c>
      <c r="K1038" s="29"/>
      <c r="L1038" s="29" t="s">
        <v>116</v>
      </c>
      <c r="M1038" s="29"/>
      <c r="N1038" s="29"/>
      <c r="O1038" s="29"/>
      <c r="P1038" s="29"/>
      <c r="Q1038" s="29" t="n">
        <f aca="false">IFERROR(VALUE(L1038),"")</f>
        <v>0</v>
      </c>
      <c r="R1038" s="29" t="str">
        <f aca="true">IF(O1038="","",O1038-TODAY())</f>
        <v/>
      </c>
      <c r="S1038" s="29" t="str">
        <f aca="false">IF(C1038="&lt;&lt; vazio &gt;&gt;","VAZIA",IF(AND(O1038&lt;&gt;"",R1038&lt;0),"VENCIDO",IF(AND(O1038&lt;&gt;"",R1038&lt;=Parametros!$B$10),"PRÓX. VENCIMENTO",IF(F1038="Q","QUALIDADE",IF(F1038="S","BLOQUEADO",IF(F1038="R","RESTRITO/DEVOLUÇÃO",IF(OR(N1038="QUAR",N1038="QRES"),"QUARENTENA",IF(OR(B1038="DESCARTE",B1038="DEVOLUÇÃO"),"DESCARTE/DEVOLUÇÃO",IF(AND(D1038="",K1038&lt;&gt;""),"SEM LOTE",IF(AND(Q1038&lt;&gt;"",Q1038&gt;=Parametros!$B$11),"PARADO/SEM GIRO","OK"))))))))))</f>
        <v>VAZIA</v>
      </c>
      <c r="T1038" s="29" t="str">
        <f aca="false">IF(AND($S1038="PARADO/SEM GIRO",$K1038="KG",OR(Painel!$B$5="(Todos)",A1038=Painel!$B$5)*OR(Painel!$E$5="(Todos)",P1038=Painel!$E$5)),$J1038+ROW()/10000000,"")</f>
        <v/>
      </c>
      <c r="U1038" s="29" t="str">
        <f aca="false">IF(AND($S1038="VENCIDO",$K1038="KG",OR(Painel!$B$5="(Todos)",A1038=Painel!$B$5)*OR(Painel!$E$5="(Todos)",P1038=Painel!$E$5)),$J1038+ROW()/10000000,"")</f>
        <v/>
      </c>
    </row>
    <row r="1039" customFormat="false" ht="15" hidden="false" customHeight="false" outlineLevel="0" collapsed="false">
      <c r="A1039" s="29" t="s">
        <v>53</v>
      </c>
      <c r="B1039" s="29" t="s">
        <v>1863</v>
      </c>
      <c r="C1039" s="29" t="s">
        <v>115</v>
      </c>
      <c r="D1039" s="29"/>
      <c r="E1039" s="29" t="n">
        <v>0</v>
      </c>
      <c r="F1039" s="29"/>
      <c r="G1039" s="29"/>
      <c r="H1039" s="30" t="n">
        <v>0</v>
      </c>
      <c r="I1039" s="29"/>
      <c r="J1039" s="30" t="n">
        <v>0</v>
      </c>
      <c r="K1039" s="29"/>
      <c r="L1039" s="29" t="s">
        <v>116</v>
      </c>
      <c r="M1039" s="29"/>
      <c r="N1039" s="29"/>
      <c r="O1039" s="29"/>
      <c r="P1039" s="29"/>
      <c r="Q1039" s="29" t="n">
        <f aca="false">IFERROR(VALUE(L1039),"")</f>
        <v>0</v>
      </c>
      <c r="R1039" s="29" t="str">
        <f aca="true">IF(O1039="","",O1039-TODAY())</f>
        <v/>
      </c>
      <c r="S1039" s="29" t="str">
        <f aca="false">IF(C1039="&lt;&lt; vazio &gt;&gt;","VAZIA",IF(AND(O1039&lt;&gt;"",R1039&lt;0),"VENCIDO",IF(AND(O1039&lt;&gt;"",R1039&lt;=Parametros!$B$10),"PRÓX. VENCIMENTO",IF(F1039="Q","QUALIDADE",IF(F1039="S","BLOQUEADO",IF(F1039="R","RESTRITO/DEVOLUÇÃO",IF(OR(N1039="QUAR",N1039="QRES"),"QUARENTENA",IF(OR(B1039="DESCARTE",B1039="DEVOLUÇÃO"),"DESCARTE/DEVOLUÇÃO",IF(AND(D1039="",K1039&lt;&gt;""),"SEM LOTE",IF(AND(Q1039&lt;&gt;"",Q1039&gt;=Parametros!$B$11),"PARADO/SEM GIRO","OK"))))))))))</f>
        <v>VAZIA</v>
      </c>
      <c r="T1039" s="29" t="str">
        <f aca="false">IF(AND($S1039="PARADO/SEM GIRO",$K1039="KG",OR(Painel!$B$5="(Todos)",A1039=Painel!$B$5)*OR(Painel!$E$5="(Todos)",P1039=Painel!$E$5)),$J1039+ROW()/10000000,"")</f>
        <v/>
      </c>
      <c r="U1039" s="29" t="str">
        <f aca="false">IF(AND($S1039="VENCIDO",$K1039="KG",OR(Painel!$B$5="(Todos)",A1039=Painel!$B$5)*OR(Painel!$E$5="(Todos)",P1039=Painel!$E$5)),$J1039+ROW()/10000000,"")</f>
        <v/>
      </c>
    </row>
    <row r="1040" customFormat="false" ht="15" hidden="false" customHeight="false" outlineLevel="0" collapsed="false">
      <c r="A1040" s="29" t="s">
        <v>53</v>
      </c>
      <c r="B1040" s="29" t="s">
        <v>1864</v>
      </c>
      <c r="C1040" s="29" t="s">
        <v>115</v>
      </c>
      <c r="D1040" s="29"/>
      <c r="E1040" s="29" t="n">
        <v>0</v>
      </c>
      <c r="F1040" s="29"/>
      <c r="G1040" s="29"/>
      <c r="H1040" s="30" t="n">
        <v>0</v>
      </c>
      <c r="I1040" s="29"/>
      <c r="J1040" s="30" t="n">
        <v>0</v>
      </c>
      <c r="K1040" s="29"/>
      <c r="L1040" s="29" t="s">
        <v>116</v>
      </c>
      <c r="M1040" s="29"/>
      <c r="N1040" s="29"/>
      <c r="O1040" s="29"/>
      <c r="P1040" s="29"/>
      <c r="Q1040" s="29" t="n">
        <f aca="false">IFERROR(VALUE(L1040),"")</f>
        <v>0</v>
      </c>
      <c r="R1040" s="29" t="str">
        <f aca="true">IF(O1040="","",O1040-TODAY())</f>
        <v/>
      </c>
      <c r="S1040" s="29" t="str">
        <f aca="false">IF(C1040="&lt;&lt; vazio &gt;&gt;","VAZIA",IF(AND(O1040&lt;&gt;"",R1040&lt;0),"VENCIDO",IF(AND(O1040&lt;&gt;"",R1040&lt;=Parametros!$B$10),"PRÓX. VENCIMENTO",IF(F1040="Q","QUALIDADE",IF(F1040="S","BLOQUEADO",IF(F1040="R","RESTRITO/DEVOLUÇÃO",IF(OR(N1040="QUAR",N1040="QRES"),"QUARENTENA",IF(OR(B1040="DESCARTE",B1040="DEVOLUÇÃO"),"DESCARTE/DEVOLUÇÃO",IF(AND(D1040="",K1040&lt;&gt;""),"SEM LOTE",IF(AND(Q1040&lt;&gt;"",Q1040&gt;=Parametros!$B$11),"PARADO/SEM GIRO","OK"))))))))))</f>
        <v>VAZIA</v>
      </c>
      <c r="T1040" s="29" t="str">
        <f aca="false">IF(AND($S1040="PARADO/SEM GIRO",$K1040="KG",OR(Painel!$B$5="(Todos)",A1040=Painel!$B$5)*OR(Painel!$E$5="(Todos)",P1040=Painel!$E$5)),$J1040+ROW()/10000000,"")</f>
        <v/>
      </c>
      <c r="U1040" s="29" t="str">
        <f aca="false">IF(AND($S1040="VENCIDO",$K1040="KG",OR(Painel!$B$5="(Todos)",A1040=Painel!$B$5)*OR(Painel!$E$5="(Todos)",P1040=Painel!$E$5)),$J1040+ROW()/10000000,"")</f>
        <v/>
      </c>
    </row>
    <row r="1041" customFormat="false" ht="15" hidden="false" customHeight="false" outlineLevel="0" collapsed="false">
      <c r="A1041" s="29" t="s">
        <v>53</v>
      </c>
      <c r="B1041" s="29" t="s">
        <v>1865</v>
      </c>
      <c r="C1041" s="29" t="s">
        <v>115</v>
      </c>
      <c r="D1041" s="29"/>
      <c r="E1041" s="29" t="n">
        <v>0</v>
      </c>
      <c r="F1041" s="29"/>
      <c r="G1041" s="29"/>
      <c r="H1041" s="30" t="n">
        <v>0</v>
      </c>
      <c r="I1041" s="29"/>
      <c r="J1041" s="30" t="n">
        <v>0</v>
      </c>
      <c r="K1041" s="29"/>
      <c r="L1041" s="29" t="s">
        <v>116</v>
      </c>
      <c r="M1041" s="29"/>
      <c r="N1041" s="29"/>
      <c r="O1041" s="29"/>
      <c r="P1041" s="29"/>
      <c r="Q1041" s="29" t="n">
        <f aca="false">IFERROR(VALUE(L1041),"")</f>
        <v>0</v>
      </c>
      <c r="R1041" s="29" t="str">
        <f aca="true">IF(O1041="","",O1041-TODAY())</f>
        <v/>
      </c>
      <c r="S1041" s="29" t="str">
        <f aca="false">IF(C1041="&lt;&lt; vazio &gt;&gt;","VAZIA",IF(AND(O1041&lt;&gt;"",R1041&lt;0),"VENCIDO",IF(AND(O1041&lt;&gt;"",R1041&lt;=Parametros!$B$10),"PRÓX. VENCIMENTO",IF(F1041="Q","QUALIDADE",IF(F1041="S","BLOQUEADO",IF(F1041="R","RESTRITO/DEVOLUÇÃO",IF(OR(N1041="QUAR",N1041="QRES"),"QUARENTENA",IF(OR(B1041="DESCARTE",B1041="DEVOLUÇÃO"),"DESCARTE/DEVOLUÇÃO",IF(AND(D1041="",K1041&lt;&gt;""),"SEM LOTE",IF(AND(Q1041&lt;&gt;"",Q1041&gt;=Parametros!$B$11),"PARADO/SEM GIRO","OK"))))))))))</f>
        <v>VAZIA</v>
      </c>
      <c r="T1041" s="29" t="str">
        <f aca="false">IF(AND($S1041="PARADO/SEM GIRO",$K1041="KG",OR(Painel!$B$5="(Todos)",A1041=Painel!$B$5)*OR(Painel!$E$5="(Todos)",P1041=Painel!$E$5)),$J1041+ROW()/10000000,"")</f>
        <v/>
      </c>
      <c r="U1041" s="29" t="str">
        <f aca="false">IF(AND($S1041="VENCIDO",$K1041="KG",OR(Painel!$B$5="(Todos)",A1041=Painel!$B$5)*OR(Painel!$E$5="(Todos)",P1041=Painel!$E$5)),$J1041+ROW()/10000000,"")</f>
        <v/>
      </c>
    </row>
    <row r="1042" customFormat="false" ht="15" hidden="false" customHeight="false" outlineLevel="0" collapsed="false">
      <c r="A1042" s="29" t="s">
        <v>53</v>
      </c>
      <c r="B1042" s="29" t="s">
        <v>1866</v>
      </c>
      <c r="C1042" s="29" t="s">
        <v>236</v>
      </c>
      <c r="D1042" s="29" t="s">
        <v>1794</v>
      </c>
      <c r="E1042" s="29" t="n">
        <v>1</v>
      </c>
      <c r="F1042" s="29"/>
      <c r="G1042" s="29" t="s">
        <v>1867</v>
      </c>
      <c r="H1042" s="30" t="n">
        <v>1000</v>
      </c>
      <c r="I1042" s="31" t="n">
        <v>46283</v>
      </c>
      <c r="J1042" s="30" t="n">
        <v>1000</v>
      </c>
      <c r="K1042" s="29" t="s">
        <v>120</v>
      </c>
      <c r="L1042" s="29" t="s">
        <v>176</v>
      </c>
      <c r="M1042" s="29"/>
      <c r="N1042" s="29" t="s">
        <v>122</v>
      </c>
      <c r="O1042" s="31" t="n">
        <v>46969</v>
      </c>
      <c r="P1042" s="29" t="s">
        <v>235</v>
      </c>
      <c r="Q1042" s="29" t="n">
        <f aca="false">IFERROR(VALUE(L1042),"")</f>
        <v>2</v>
      </c>
      <c r="R1042" s="29" t="n">
        <f aca="true">IF(O1042="","",O1042-TODAY())</f>
        <v>684</v>
      </c>
      <c r="S1042" s="29" t="str">
        <f aca="false">IF(C1042="&lt;&lt; vazio &gt;&gt;","VAZIA",IF(AND(O1042&lt;&gt;"",R1042&lt;0),"VENCIDO",IF(AND(O1042&lt;&gt;"",R1042&lt;=Parametros!$B$10),"PRÓX. VENCIMENTO",IF(F1042="Q","QUALIDADE",IF(F1042="S","BLOQUEADO",IF(F1042="R","RESTRITO/DEVOLUÇÃO",IF(OR(N1042="QUAR",N1042="QRES"),"QUARENTENA",IF(OR(B1042="DESCARTE",B1042="DEVOLUÇÃO"),"DESCARTE/DEVOLUÇÃO",IF(AND(D1042="",K1042&lt;&gt;""),"SEM LOTE",IF(AND(Q1042&lt;&gt;"",Q1042&gt;=Parametros!$B$11),"PARADO/SEM GIRO","OK"))))))))))</f>
        <v>OK</v>
      </c>
      <c r="T1042" s="29" t="str">
        <f aca="false">IF(AND($S1042="PARADO/SEM GIRO",$K1042="KG",OR(Painel!$B$5="(Todos)",A1042=Painel!$B$5)*OR(Painel!$E$5="(Todos)",P1042=Painel!$E$5)),$J1042+ROW()/10000000,"")</f>
        <v/>
      </c>
      <c r="U1042" s="29" t="str">
        <f aca="false">IF(AND($S1042="VENCIDO",$K1042="KG",OR(Painel!$B$5="(Todos)",A1042=Painel!$B$5)*OR(Painel!$E$5="(Todos)",P1042=Painel!$E$5)),$J1042+ROW()/10000000,"")</f>
        <v/>
      </c>
    </row>
    <row r="1043" customFormat="false" ht="15" hidden="false" customHeight="false" outlineLevel="0" collapsed="false">
      <c r="A1043" s="29" t="s">
        <v>53</v>
      </c>
      <c r="B1043" s="29" t="s">
        <v>1868</v>
      </c>
      <c r="C1043" s="29" t="s">
        <v>1708</v>
      </c>
      <c r="D1043" s="29" t="s">
        <v>1709</v>
      </c>
      <c r="E1043" s="29" t="n">
        <v>1</v>
      </c>
      <c r="F1043" s="29"/>
      <c r="G1043" s="29" t="s">
        <v>1869</v>
      </c>
      <c r="H1043" s="30" t="n">
        <v>1000</v>
      </c>
      <c r="I1043" s="31" t="n">
        <v>46228</v>
      </c>
      <c r="J1043" s="30" t="n">
        <v>1000</v>
      </c>
      <c r="K1043" s="29" t="s">
        <v>120</v>
      </c>
      <c r="L1043" s="29" t="s">
        <v>1703</v>
      </c>
      <c r="M1043" s="29"/>
      <c r="N1043" s="29" t="s">
        <v>122</v>
      </c>
      <c r="O1043" s="31" t="n">
        <v>46899</v>
      </c>
      <c r="P1043" s="29" t="s">
        <v>235</v>
      </c>
      <c r="Q1043" s="29" t="n">
        <f aca="false">IFERROR(VALUE(L1043),"")</f>
        <v>57</v>
      </c>
      <c r="R1043" s="29" t="n">
        <f aca="true">IF(O1043="","",O1043-TODAY())</f>
        <v>614</v>
      </c>
      <c r="S1043" s="29" t="str">
        <f aca="false">IF(C1043="&lt;&lt; vazio &gt;&gt;","VAZIA",IF(AND(O1043&lt;&gt;"",R1043&lt;0),"VENCIDO",IF(AND(O1043&lt;&gt;"",R1043&lt;=Parametros!$B$10),"PRÓX. VENCIMENTO",IF(F1043="Q","QUALIDADE",IF(F1043="S","BLOQUEADO",IF(F1043="R","RESTRITO/DEVOLUÇÃO",IF(OR(N1043="QUAR",N1043="QRES"),"QUARENTENA",IF(OR(B1043="DESCARTE",B1043="DEVOLUÇÃO"),"DESCARTE/DEVOLUÇÃO",IF(AND(D1043="",K1043&lt;&gt;""),"SEM LOTE",IF(AND(Q1043&lt;&gt;"",Q1043&gt;=Parametros!$B$11),"PARADO/SEM GIRO","OK"))))))))))</f>
        <v>OK</v>
      </c>
      <c r="T1043" s="29" t="str">
        <f aca="false">IF(AND($S1043="PARADO/SEM GIRO",$K1043="KG",OR(Painel!$B$5="(Todos)",A1043=Painel!$B$5)*OR(Painel!$E$5="(Todos)",P1043=Painel!$E$5)),$J1043+ROW()/10000000,"")</f>
        <v/>
      </c>
      <c r="U1043" s="29" t="str">
        <f aca="false">IF(AND($S1043="VENCIDO",$K1043="KG",OR(Painel!$B$5="(Todos)",A1043=Painel!$B$5)*OR(Painel!$E$5="(Todos)",P1043=Painel!$E$5)),$J1043+ROW()/10000000,"")</f>
        <v/>
      </c>
    </row>
    <row r="1044" customFormat="false" ht="15" hidden="false" customHeight="false" outlineLevel="0" collapsed="false">
      <c r="A1044" s="29" t="s">
        <v>53</v>
      </c>
      <c r="B1044" s="29" t="s">
        <v>1870</v>
      </c>
      <c r="C1044" s="29" t="s">
        <v>115</v>
      </c>
      <c r="D1044" s="29"/>
      <c r="E1044" s="29" t="n">
        <v>0</v>
      </c>
      <c r="F1044" s="29"/>
      <c r="G1044" s="29"/>
      <c r="H1044" s="30" t="n">
        <v>0</v>
      </c>
      <c r="I1044" s="29"/>
      <c r="J1044" s="30" t="n">
        <v>0</v>
      </c>
      <c r="K1044" s="29"/>
      <c r="L1044" s="29" t="s">
        <v>116</v>
      </c>
      <c r="M1044" s="29"/>
      <c r="N1044" s="29"/>
      <c r="O1044" s="29"/>
      <c r="P1044" s="29"/>
      <c r="Q1044" s="29" t="n">
        <f aca="false">IFERROR(VALUE(L1044),"")</f>
        <v>0</v>
      </c>
      <c r="R1044" s="29" t="str">
        <f aca="true">IF(O1044="","",O1044-TODAY())</f>
        <v/>
      </c>
      <c r="S1044" s="29" t="str">
        <f aca="false">IF(C1044="&lt;&lt; vazio &gt;&gt;","VAZIA",IF(AND(O1044&lt;&gt;"",R1044&lt;0),"VENCIDO",IF(AND(O1044&lt;&gt;"",R1044&lt;=Parametros!$B$10),"PRÓX. VENCIMENTO",IF(F1044="Q","QUALIDADE",IF(F1044="S","BLOQUEADO",IF(F1044="R","RESTRITO/DEVOLUÇÃO",IF(OR(N1044="QUAR",N1044="QRES"),"QUARENTENA",IF(OR(B1044="DESCARTE",B1044="DEVOLUÇÃO"),"DESCARTE/DEVOLUÇÃO",IF(AND(D1044="",K1044&lt;&gt;""),"SEM LOTE",IF(AND(Q1044&lt;&gt;"",Q1044&gt;=Parametros!$B$11),"PARADO/SEM GIRO","OK"))))))))))</f>
        <v>VAZIA</v>
      </c>
      <c r="T1044" s="29" t="str">
        <f aca="false">IF(AND($S1044="PARADO/SEM GIRO",$K1044="KG",OR(Painel!$B$5="(Todos)",A1044=Painel!$B$5)*OR(Painel!$E$5="(Todos)",P1044=Painel!$E$5)),$J1044+ROW()/10000000,"")</f>
        <v/>
      </c>
      <c r="U1044" s="29" t="str">
        <f aca="false">IF(AND($S1044="VENCIDO",$K1044="KG",OR(Painel!$B$5="(Todos)",A1044=Painel!$B$5)*OR(Painel!$E$5="(Todos)",P1044=Painel!$E$5)),$J1044+ROW()/10000000,"")</f>
        <v/>
      </c>
    </row>
    <row r="1045" customFormat="false" ht="15" hidden="false" customHeight="false" outlineLevel="0" collapsed="false">
      <c r="A1045" s="29" t="s">
        <v>53</v>
      </c>
      <c r="B1045" s="29" t="s">
        <v>1871</v>
      </c>
      <c r="C1045" s="29" t="s">
        <v>115</v>
      </c>
      <c r="D1045" s="29"/>
      <c r="E1045" s="29" t="n">
        <v>0</v>
      </c>
      <c r="F1045" s="29"/>
      <c r="G1045" s="29"/>
      <c r="H1045" s="30" t="n">
        <v>0</v>
      </c>
      <c r="I1045" s="29"/>
      <c r="J1045" s="30" t="n">
        <v>0</v>
      </c>
      <c r="K1045" s="29"/>
      <c r="L1045" s="29" t="s">
        <v>116</v>
      </c>
      <c r="M1045" s="29"/>
      <c r="N1045" s="29"/>
      <c r="O1045" s="29"/>
      <c r="P1045" s="29"/>
      <c r="Q1045" s="29" t="n">
        <f aca="false">IFERROR(VALUE(L1045),"")</f>
        <v>0</v>
      </c>
      <c r="R1045" s="29" t="str">
        <f aca="true">IF(O1045="","",O1045-TODAY())</f>
        <v/>
      </c>
      <c r="S1045" s="29" t="str">
        <f aca="false">IF(C1045="&lt;&lt; vazio &gt;&gt;","VAZIA",IF(AND(O1045&lt;&gt;"",R1045&lt;0),"VENCIDO",IF(AND(O1045&lt;&gt;"",R1045&lt;=Parametros!$B$10),"PRÓX. VENCIMENTO",IF(F1045="Q","QUALIDADE",IF(F1045="S","BLOQUEADO",IF(F1045="R","RESTRITO/DEVOLUÇÃO",IF(OR(N1045="QUAR",N1045="QRES"),"QUARENTENA",IF(OR(B1045="DESCARTE",B1045="DEVOLUÇÃO"),"DESCARTE/DEVOLUÇÃO",IF(AND(D1045="",K1045&lt;&gt;""),"SEM LOTE",IF(AND(Q1045&lt;&gt;"",Q1045&gt;=Parametros!$B$11),"PARADO/SEM GIRO","OK"))))))))))</f>
        <v>VAZIA</v>
      </c>
      <c r="T1045" s="29" t="str">
        <f aca="false">IF(AND($S1045="PARADO/SEM GIRO",$K1045="KG",OR(Painel!$B$5="(Todos)",A1045=Painel!$B$5)*OR(Painel!$E$5="(Todos)",P1045=Painel!$E$5)),$J1045+ROW()/10000000,"")</f>
        <v/>
      </c>
      <c r="U1045" s="29" t="str">
        <f aca="false">IF(AND($S1045="VENCIDO",$K1045="KG",OR(Painel!$B$5="(Todos)",A1045=Painel!$B$5)*OR(Painel!$E$5="(Todos)",P1045=Painel!$E$5)),$J1045+ROW()/10000000,"")</f>
        <v/>
      </c>
    </row>
    <row r="1046" customFormat="false" ht="15" hidden="false" customHeight="false" outlineLevel="0" collapsed="false">
      <c r="A1046" s="29" t="s">
        <v>53</v>
      </c>
      <c r="B1046" s="29" t="s">
        <v>1872</v>
      </c>
      <c r="C1046" s="29" t="s">
        <v>115</v>
      </c>
      <c r="D1046" s="29"/>
      <c r="E1046" s="29" t="n">
        <v>0</v>
      </c>
      <c r="F1046" s="29"/>
      <c r="G1046" s="29"/>
      <c r="H1046" s="30" t="n">
        <v>0</v>
      </c>
      <c r="I1046" s="29"/>
      <c r="J1046" s="30" t="n">
        <v>0</v>
      </c>
      <c r="K1046" s="29"/>
      <c r="L1046" s="29" t="s">
        <v>116</v>
      </c>
      <c r="M1046" s="29"/>
      <c r="N1046" s="29"/>
      <c r="O1046" s="29"/>
      <c r="P1046" s="29"/>
      <c r="Q1046" s="29" t="n">
        <f aca="false">IFERROR(VALUE(L1046),"")</f>
        <v>0</v>
      </c>
      <c r="R1046" s="29" t="str">
        <f aca="true">IF(O1046="","",O1046-TODAY())</f>
        <v/>
      </c>
      <c r="S1046" s="29" t="str">
        <f aca="false">IF(C1046="&lt;&lt; vazio &gt;&gt;","VAZIA",IF(AND(O1046&lt;&gt;"",R1046&lt;0),"VENCIDO",IF(AND(O1046&lt;&gt;"",R1046&lt;=Parametros!$B$10),"PRÓX. VENCIMENTO",IF(F1046="Q","QUALIDADE",IF(F1046="S","BLOQUEADO",IF(F1046="R","RESTRITO/DEVOLUÇÃO",IF(OR(N1046="QUAR",N1046="QRES"),"QUARENTENA",IF(OR(B1046="DESCARTE",B1046="DEVOLUÇÃO"),"DESCARTE/DEVOLUÇÃO",IF(AND(D1046="",K1046&lt;&gt;""),"SEM LOTE",IF(AND(Q1046&lt;&gt;"",Q1046&gt;=Parametros!$B$11),"PARADO/SEM GIRO","OK"))))))))))</f>
        <v>VAZIA</v>
      </c>
      <c r="T1046" s="29" t="str">
        <f aca="false">IF(AND($S1046="PARADO/SEM GIRO",$K1046="KG",OR(Painel!$B$5="(Todos)",A1046=Painel!$B$5)*OR(Painel!$E$5="(Todos)",P1046=Painel!$E$5)),$J1046+ROW()/10000000,"")</f>
        <v/>
      </c>
      <c r="U1046" s="29" t="str">
        <f aca="false">IF(AND($S1046="VENCIDO",$K1046="KG",OR(Painel!$B$5="(Todos)",A1046=Painel!$B$5)*OR(Painel!$E$5="(Todos)",P1046=Painel!$E$5)),$J1046+ROW()/10000000,"")</f>
        <v/>
      </c>
    </row>
    <row r="1047" customFormat="false" ht="15" hidden="false" customHeight="false" outlineLevel="0" collapsed="false">
      <c r="A1047" s="29" t="s">
        <v>53</v>
      </c>
      <c r="B1047" s="29" t="s">
        <v>1873</v>
      </c>
      <c r="C1047" s="29" t="s">
        <v>115</v>
      </c>
      <c r="D1047" s="29"/>
      <c r="E1047" s="29" t="n">
        <v>0</v>
      </c>
      <c r="F1047" s="29"/>
      <c r="G1047" s="29"/>
      <c r="H1047" s="30" t="n">
        <v>0</v>
      </c>
      <c r="I1047" s="29"/>
      <c r="J1047" s="30" t="n">
        <v>0</v>
      </c>
      <c r="K1047" s="29"/>
      <c r="L1047" s="29" t="s">
        <v>116</v>
      </c>
      <c r="M1047" s="29"/>
      <c r="N1047" s="29"/>
      <c r="O1047" s="29"/>
      <c r="P1047" s="29"/>
      <c r="Q1047" s="29" t="n">
        <f aca="false">IFERROR(VALUE(L1047),"")</f>
        <v>0</v>
      </c>
      <c r="R1047" s="29" t="str">
        <f aca="true">IF(O1047="","",O1047-TODAY())</f>
        <v/>
      </c>
      <c r="S1047" s="29" t="str">
        <f aca="false">IF(C1047="&lt;&lt; vazio &gt;&gt;","VAZIA",IF(AND(O1047&lt;&gt;"",R1047&lt;0),"VENCIDO",IF(AND(O1047&lt;&gt;"",R1047&lt;=Parametros!$B$10),"PRÓX. VENCIMENTO",IF(F1047="Q","QUALIDADE",IF(F1047="S","BLOQUEADO",IF(F1047="R","RESTRITO/DEVOLUÇÃO",IF(OR(N1047="QUAR",N1047="QRES"),"QUARENTENA",IF(OR(B1047="DESCARTE",B1047="DEVOLUÇÃO"),"DESCARTE/DEVOLUÇÃO",IF(AND(D1047="",K1047&lt;&gt;""),"SEM LOTE",IF(AND(Q1047&lt;&gt;"",Q1047&gt;=Parametros!$B$11),"PARADO/SEM GIRO","OK"))))))))))</f>
        <v>VAZIA</v>
      </c>
      <c r="T1047" s="29" t="str">
        <f aca="false">IF(AND($S1047="PARADO/SEM GIRO",$K1047="KG",OR(Painel!$B$5="(Todos)",A1047=Painel!$B$5)*OR(Painel!$E$5="(Todos)",P1047=Painel!$E$5)),$J1047+ROW()/10000000,"")</f>
        <v/>
      </c>
      <c r="U1047" s="29" t="str">
        <f aca="false">IF(AND($S1047="VENCIDO",$K1047="KG",OR(Painel!$B$5="(Todos)",A1047=Painel!$B$5)*OR(Painel!$E$5="(Todos)",P1047=Painel!$E$5)),$J1047+ROW()/10000000,"")</f>
        <v/>
      </c>
    </row>
    <row r="1048" customFormat="false" ht="15" hidden="false" customHeight="false" outlineLevel="0" collapsed="false">
      <c r="A1048" s="29" t="s">
        <v>53</v>
      </c>
      <c r="B1048" s="29" t="s">
        <v>1874</v>
      </c>
      <c r="C1048" s="29" t="s">
        <v>1697</v>
      </c>
      <c r="D1048" s="29" t="s">
        <v>1875</v>
      </c>
      <c r="E1048" s="29" t="n">
        <v>1</v>
      </c>
      <c r="F1048" s="29"/>
      <c r="G1048" s="29" t="s">
        <v>1876</v>
      </c>
      <c r="H1048" s="30" t="n">
        <v>50</v>
      </c>
      <c r="I1048" s="31" t="n">
        <v>46252</v>
      </c>
      <c r="J1048" s="30" t="n">
        <v>50</v>
      </c>
      <c r="K1048" s="29" t="s">
        <v>120</v>
      </c>
      <c r="L1048" s="29" t="s">
        <v>1877</v>
      </c>
      <c r="M1048" s="29"/>
      <c r="N1048" s="29" t="s">
        <v>122</v>
      </c>
      <c r="O1048" s="31" t="n">
        <v>46915</v>
      </c>
      <c r="P1048" s="29" t="s">
        <v>235</v>
      </c>
      <c r="Q1048" s="29" t="n">
        <f aca="false">IFERROR(VALUE(L1048),"")</f>
        <v>75</v>
      </c>
      <c r="R1048" s="29" t="n">
        <f aca="true">IF(O1048="","",O1048-TODAY())</f>
        <v>630</v>
      </c>
      <c r="S1048" s="29" t="str">
        <f aca="false">IF(C1048="&lt;&lt; vazio &gt;&gt;","VAZIA",IF(AND(O1048&lt;&gt;"",R1048&lt;0),"VENCIDO",IF(AND(O1048&lt;&gt;"",R1048&lt;=Parametros!$B$10),"PRÓX. VENCIMENTO",IF(F1048="Q","QUALIDADE",IF(F1048="S","BLOQUEADO",IF(F1048="R","RESTRITO/DEVOLUÇÃO",IF(OR(N1048="QUAR",N1048="QRES"),"QUARENTENA",IF(OR(B1048="DESCARTE",B1048="DEVOLUÇÃO"),"DESCARTE/DEVOLUÇÃO",IF(AND(D1048="",K1048&lt;&gt;""),"SEM LOTE",IF(AND(Q1048&lt;&gt;"",Q1048&gt;=Parametros!$B$11),"PARADO/SEM GIRO","OK"))))))))))</f>
        <v>OK</v>
      </c>
      <c r="T1048" s="29" t="str">
        <f aca="false">IF(AND($S1048="PARADO/SEM GIRO",$K1048="KG",OR(Painel!$B$5="(Todos)",A1048=Painel!$B$5)*OR(Painel!$E$5="(Todos)",P1048=Painel!$E$5)),$J1048+ROW()/10000000,"")</f>
        <v/>
      </c>
      <c r="U1048" s="29" t="str">
        <f aca="false">IF(AND($S1048="VENCIDO",$K1048="KG",OR(Painel!$B$5="(Todos)",A1048=Painel!$B$5)*OR(Painel!$E$5="(Todos)",P1048=Painel!$E$5)),$J1048+ROW()/10000000,"")</f>
        <v/>
      </c>
    </row>
    <row r="1049" customFormat="false" ht="15" hidden="false" customHeight="false" outlineLevel="0" collapsed="false">
      <c r="A1049" s="29" t="s">
        <v>53</v>
      </c>
      <c r="B1049" s="29" t="s">
        <v>1878</v>
      </c>
      <c r="C1049" s="29" t="s">
        <v>236</v>
      </c>
      <c r="D1049" s="29" t="s">
        <v>1752</v>
      </c>
      <c r="E1049" s="29" t="n">
        <v>1</v>
      </c>
      <c r="F1049" s="29"/>
      <c r="G1049" s="29" t="s">
        <v>1879</v>
      </c>
      <c r="H1049" s="30" t="n">
        <v>325</v>
      </c>
      <c r="I1049" s="31" t="n">
        <v>46284</v>
      </c>
      <c r="J1049" s="30" t="n">
        <v>325</v>
      </c>
      <c r="K1049" s="29" t="s">
        <v>120</v>
      </c>
      <c r="L1049" s="29" t="s">
        <v>133</v>
      </c>
      <c r="M1049" s="29"/>
      <c r="N1049" s="29" t="s">
        <v>122</v>
      </c>
      <c r="O1049" s="31" t="n">
        <v>46968</v>
      </c>
      <c r="P1049" s="29" t="s">
        <v>235</v>
      </c>
      <c r="Q1049" s="29" t="n">
        <f aca="false">IFERROR(VALUE(L1049),"")</f>
        <v>9</v>
      </c>
      <c r="R1049" s="29" t="n">
        <f aca="true">IF(O1049="","",O1049-TODAY())</f>
        <v>683</v>
      </c>
      <c r="S1049" s="29" t="str">
        <f aca="false">IF(C1049="&lt;&lt; vazio &gt;&gt;","VAZIA",IF(AND(O1049&lt;&gt;"",R1049&lt;0),"VENCIDO",IF(AND(O1049&lt;&gt;"",R1049&lt;=Parametros!$B$10),"PRÓX. VENCIMENTO",IF(F1049="Q","QUALIDADE",IF(F1049="S","BLOQUEADO",IF(F1049="R","RESTRITO/DEVOLUÇÃO",IF(OR(N1049="QUAR",N1049="QRES"),"QUARENTENA",IF(OR(B1049="DESCARTE",B1049="DEVOLUÇÃO"),"DESCARTE/DEVOLUÇÃO",IF(AND(D1049="",K1049&lt;&gt;""),"SEM LOTE",IF(AND(Q1049&lt;&gt;"",Q1049&gt;=Parametros!$B$11),"PARADO/SEM GIRO","OK"))))))))))</f>
        <v>OK</v>
      </c>
      <c r="T1049" s="29" t="str">
        <f aca="false">IF(AND($S1049="PARADO/SEM GIRO",$K1049="KG",OR(Painel!$B$5="(Todos)",A1049=Painel!$B$5)*OR(Painel!$E$5="(Todos)",P1049=Painel!$E$5)),$J1049+ROW()/10000000,"")</f>
        <v/>
      </c>
      <c r="U1049" s="29" t="str">
        <f aca="false">IF(AND($S1049="VENCIDO",$K1049="KG",OR(Painel!$B$5="(Todos)",A1049=Painel!$B$5)*OR(Painel!$E$5="(Todos)",P1049=Painel!$E$5)),$J1049+ROW()/10000000,"")</f>
        <v/>
      </c>
    </row>
    <row r="1050" customFormat="false" ht="15" hidden="false" customHeight="false" outlineLevel="0" collapsed="false">
      <c r="A1050" s="29" t="s">
        <v>53</v>
      </c>
      <c r="B1050" s="29" t="s">
        <v>1880</v>
      </c>
      <c r="C1050" s="29" t="s">
        <v>236</v>
      </c>
      <c r="D1050" s="29" t="s">
        <v>1752</v>
      </c>
      <c r="E1050" s="29" t="n">
        <v>1</v>
      </c>
      <c r="F1050" s="29"/>
      <c r="G1050" s="29" t="s">
        <v>1881</v>
      </c>
      <c r="H1050" s="30" t="n">
        <v>1000</v>
      </c>
      <c r="I1050" s="31" t="n">
        <v>46283</v>
      </c>
      <c r="J1050" s="30" t="n">
        <v>1000</v>
      </c>
      <c r="K1050" s="29" t="s">
        <v>120</v>
      </c>
      <c r="L1050" s="29" t="s">
        <v>176</v>
      </c>
      <c r="M1050" s="29"/>
      <c r="N1050" s="29" t="s">
        <v>122</v>
      </c>
      <c r="O1050" s="31" t="n">
        <v>46968</v>
      </c>
      <c r="P1050" s="29" t="s">
        <v>235</v>
      </c>
      <c r="Q1050" s="29" t="n">
        <f aca="false">IFERROR(VALUE(L1050),"")</f>
        <v>2</v>
      </c>
      <c r="R1050" s="29" t="n">
        <f aca="true">IF(O1050="","",O1050-TODAY())</f>
        <v>683</v>
      </c>
      <c r="S1050" s="29" t="str">
        <f aca="false">IF(C1050="&lt;&lt; vazio &gt;&gt;","VAZIA",IF(AND(O1050&lt;&gt;"",R1050&lt;0),"VENCIDO",IF(AND(O1050&lt;&gt;"",R1050&lt;=Parametros!$B$10),"PRÓX. VENCIMENTO",IF(F1050="Q","QUALIDADE",IF(F1050="S","BLOQUEADO",IF(F1050="R","RESTRITO/DEVOLUÇÃO",IF(OR(N1050="QUAR",N1050="QRES"),"QUARENTENA",IF(OR(B1050="DESCARTE",B1050="DEVOLUÇÃO"),"DESCARTE/DEVOLUÇÃO",IF(AND(D1050="",K1050&lt;&gt;""),"SEM LOTE",IF(AND(Q1050&lt;&gt;"",Q1050&gt;=Parametros!$B$11),"PARADO/SEM GIRO","OK"))))))))))</f>
        <v>OK</v>
      </c>
      <c r="T1050" s="29" t="str">
        <f aca="false">IF(AND($S1050="PARADO/SEM GIRO",$K1050="KG",OR(Painel!$B$5="(Todos)",A1050=Painel!$B$5)*OR(Painel!$E$5="(Todos)",P1050=Painel!$E$5)),$J1050+ROW()/10000000,"")</f>
        <v/>
      </c>
      <c r="U1050" s="29" t="str">
        <f aca="false">IF(AND($S1050="VENCIDO",$K1050="KG",OR(Painel!$B$5="(Todos)",A1050=Painel!$B$5)*OR(Painel!$E$5="(Todos)",P1050=Painel!$E$5)),$J1050+ROW()/10000000,"")</f>
        <v/>
      </c>
    </row>
    <row r="1051" customFormat="false" ht="15" hidden="false" customHeight="false" outlineLevel="0" collapsed="false">
      <c r="A1051" s="29" t="s">
        <v>53</v>
      </c>
      <c r="B1051" s="29" t="s">
        <v>1882</v>
      </c>
      <c r="C1051" s="29" t="s">
        <v>1708</v>
      </c>
      <c r="D1051" s="29" t="s">
        <v>1709</v>
      </c>
      <c r="E1051" s="29" t="n">
        <v>1</v>
      </c>
      <c r="F1051" s="29"/>
      <c r="G1051" s="29" t="s">
        <v>1883</v>
      </c>
      <c r="H1051" s="30" t="n">
        <v>450</v>
      </c>
      <c r="I1051" s="31" t="n">
        <v>46232</v>
      </c>
      <c r="J1051" s="30" t="n">
        <v>450</v>
      </c>
      <c r="K1051" s="29" t="s">
        <v>120</v>
      </c>
      <c r="L1051" s="29" t="s">
        <v>1703</v>
      </c>
      <c r="M1051" s="29"/>
      <c r="N1051" s="29" t="s">
        <v>122</v>
      </c>
      <c r="O1051" s="31" t="n">
        <v>46899</v>
      </c>
      <c r="P1051" s="29" t="s">
        <v>235</v>
      </c>
      <c r="Q1051" s="29" t="n">
        <f aca="false">IFERROR(VALUE(L1051),"")</f>
        <v>57</v>
      </c>
      <c r="R1051" s="29" t="n">
        <f aca="true">IF(O1051="","",O1051-TODAY())</f>
        <v>614</v>
      </c>
      <c r="S1051" s="29" t="str">
        <f aca="false">IF(C1051="&lt;&lt; vazio &gt;&gt;","VAZIA",IF(AND(O1051&lt;&gt;"",R1051&lt;0),"VENCIDO",IF(AND(O1051&lt;&gt;"",R1051&lt;=Parametros!$B$10),"PRÓX. VENCIMENTO",IF(F1051="Q","QUALIDADE",IF(F1051="S","BLOQUEADO",IF(F1051="R","RESTRITO/DEVOLUÇÃO",IF(OR(N1051="QUAR",N1051="QRES"),"QUARENTENA",IF(OR(B1051="DESCARTE",B1051="DEVOLUÇÃO"),"DESCARTE/DEVOLUÇÃO",IF(AND(D1051="",K1051&lt;&gt;""),"SEM LOTE",IF(AND(Q1051&lt;&gt;"",Q1051&gt;=Parametros!$B$11),"PARADO/SEM GIRO","OK"))))))))))</f>
        <v>OK</v>
      </c>
      <c r="T1051" s="29" t="str">
        <f aca="false">IF(AND($S1051="PARADO/SEM GIRO",$K1051="KG",OR(Painel!$B$5="(Todos)",A1051=Painel!$B$5)*OR(Painel!$E$5="(Todos)",P1051=Painel!$E$5)),$J1051+ROW()/10000000,"")</f>
        <v/>
      </c>
      <c r="U1051" s="29" t="str">
        <f aca="false">IF(AND($S1051="VENCIDO",$K1051="KG",OR(Painel!$B$5="(Todos)",A1051=Painel!$B$5)*OR(Painel!$E$5="(Todos)",P1051=Painel!$E$5)),$J1051+ROW()/10000000,"")</f>
        <v/>
      </c>
    </row>
    <row r="1052" customFormat="false" ht="15" hidden="false" customHeight="false" outlineLevel="0" collapsed="false">
      <c r="A1052" s="29" t="s">
        <v>53</v>
      </c>
      <c r="B1052" s="29" t="s">
        <v>1884</v>
      </c>
      <c r="C1052" s="29" t="s">
        <v>236</v>
      </c>
      <c r="D1052" s="29" t="s">
        <v>1752</v>
      </c>
      <c r="E1052" s="29" t="n">
        <v>1</v>
      </c>
      <c r="F1052" s="29"/>
      <c r="G1052" s="29" t="s">
        <v>1885</v>
      </c>
      <c r="H1052" s="30" t="n">
        <v>400</v>
      </c>
      <c r="I1052" s="31" t="n">
        <v>46284</v>
      </c>
      <c r="J1052" s="30" t="n">
        <v>400</v>
      </c>
      <c r="K1052" s="29" t="s">
        <v>120</v>
      </c>
      <c r="L1052" s="29" t="s">
        <v>133</v>
      </c>
      <c r="M1052" s="29"/>
      <c r="N1052" s="29" t="s">
        <v>122</v>
      </c>
      <c r="O1052" s="31" t="n">
        <v>46968</v>
      </c>
      <c r="P1052" s="29" t="s">
        <v>235</v>
      </c>
      <c r="Q1052" s="29" t="n">
        <f aca="false">IFERROR(VALUE(L1052),"")</f>
        <v>9</v>
      </c>
      <c r="R1052" s="29" t="n">
        <f aca="true">IF(O1052="","",O1052-TODAY())</f>
        <v>683</v>
      </c>
      <c r="S1052" s="29" t="str">
        <f aca="false">IF(C1052="&lt;&lt; vazio &gt;&gt;","VAZIA",IF(AND(O1052&lt;&gt;"",R1052&lt;0),"VENCIDO",IF(AND(O1052&lt;&gt;"",R1052&lt;=Parametros!$B$10),"PRÓX. VENCIMENTO",IF(F1052="Q","QUALIDADE",IF(F1052="S","BLOQUEADO",IF(F1052="R","RESTRITO/DEVOLUÇÃO",IF(OR(N1052="QUAR",N1052="QRES"),"QUARENTENA",IF(OR(B1052="DESCARTE",B1052="DEVOLUÇÃO"),"DESCARTE/DEVOLUÇÃO",IF(AND(D1052="",K1052&lt;&gt;""),"SEM LOTE",IF(AND(Q1052&lt;&gt;"",Q1052&gt;=Parametros!$B$11),"PARADO/SEM GIRO","OK"))))))))))</f>
        <v>OK</v>
      </c>
      <c r="T1052" s="29" t="str">
        <f aca="false">IF(AND($S1052="PARADO/SEM GIRO",$K1052="KG",OR(Painel!$B$5="(Todos)",A1052=Painel!$B$5)*OR(Painel!$E$5="(Todos)",P1052=Painel!$E$5)),$J1052+ROW()/10000000,"")</f>
        <v/>
      </c>
      <c r="U1052" s="29" t="str">
        <f aca="false">IF(AND($S1052="VENCIDO",$K1052="KG",OR(Painel!$B$5="(Todos)",A1052=Painel!$B$5)*OR(Painel!$E$5="(Todos)",P1052=Painel!$E$5)),$J1052+ROW()/10000000,"")</f>
        <v/>
      </c>
    </row>
    <row r="1053" customFormat="false" ht="15" hidden="false" customHeight="false" outlineLevel="0" collapsed="false">
      <c r="A1053" s="29" t="s">
        <v>53</v>
      </c>
      <c r="B1053" s="29" t="s">
        <v>1886</v>
      </c>
      <c r="C1053" s="29" t="s">
        <v>115</v>
      </c>
      <c r="D1053" s="29"/>
      <c r="E1053" s="29" t="n">
        <v>0</v>
      </c>
      <c r="F1053" s="29"/>
      <c r="G1053" s="29"/>
      <c r="H1053" s="30" t="n">
        <v>0</v>
      </c>
      <c r="I1053" s="29"/>
      <c r="J1053" s="30" t="n">
        <v>0</v>
      </c>
      <c r="K1053" s="29"/>
      <c r="L1053" s="29" t="s">
        <v>116</v>
      </c>
      <c r="M1053" s="29"/>
      <c r="N1053" s="29"/>
      <c r="O1053" s="29"/>
      <c r="P1053" s="29"/>
      <c r="Q1053" s="29" t="n">
        <f aca="false">IFERROR(VALUE(L1053),"")</f>
        <v>0</v>
      </c>
      <c r="R1053" s="29" t="str">
        <f aca="true">IF(O1053="","",O1053-TODAY())</f>
        <v/>
      </c>
      <c r="S1053" s="29" t="str">
        <f aca="false">IF(C1053="&lt;&lt; vazio &gt;&gt;","VAZIA",IF(AND(O1053&lt;&gt;"",R1053&lt;0),"VENCIDO",IF(AND(O1053&lt;&gt;"",R1053&lt;=Parametros!$B$10),"PRÓX. VENCIMENTO",IF(F1053="Q","QUALIDADE",IF(F1053="S","BLOQUEADO",IF(F1053="R","RESTRITO/DEVOLUÇÃO",IF(OR(N1053="QUAR",N1053="QRES"),"QUARENTENA",IF(OR(B1053="DESCARTE",B1053="DEVOLUÇÃO"),"DESCARTE/DEVOLUÇÃO",IF(AND(D1053="",K1053&lt;&gt;""),"SEM LOTE",IF(AND(Q1053&lt;&gt;"",Q1053&gt;=Parametros!$B$11),"PARADO/SEM GIRO","OK"))))))))))</f>
        <v>VAZIA</v>
      </c>
      <c r="T1053" s="29" t="str">
        <f aca="false">IF(AND($S1053="PARADO/SEM GIRO",$K1053="KG",OR(Painel!$B$5="(Todos)",A1053=Painel!$B$5)*OR(Painel!$E$5="(Todos)",P1053=Painel!$E$5)),$J1053+ROW()/10000000,"")</f>
        <v/>
      </c>
      <c r="U1053" s="29" t="str">
        <f aca="false">IF(AND($S1053="VENCIDO",$K1053="KG",OR(Painel!$B$5="(Todos)",A1053=Painel!$B$5)*OR(Painel!$E$5="(Todos)",P1053=Painel!$E$5)),$J1053+ROW()/10000000,"")</f>
        <v/>
      </c>
    </row>
    <row r="1054" customFormat="false" ht="15" hidden="false" customHeight="false" outlineLevel="0" collapsed="false">
      <c r="A1054" s="29" t="s">
        <v>53</v>
      </c>
      <c r="B1054" s="29" t="s">
        <v>1887</v>
      </c>
      <c r="C1054" s="29" t="s">
        <v>236</v>
      </c>
      <c r="D1054" s="29" t="s">
        <v>1130</v>
      </c>
      <c r="E1054" s="29" t="n">
        <v>1</v>
      </c>
      <c r="F1054" s="29"/>
      <c r="G1054" s="29" t="s">
        <v>1888</v>
      </c>
      <c r="H1054" s="30" t="n">
        <v>1000</v>
      </c>
      <c r="I1054" s="31" t="n">
        <v>46087</v>
      </c>
      <c r="J1054" s="30" t="n">
        <v>1000</v>
      </c>
      <c r="K1054" s="29" t="s">
        <v>120</v>
      </c>
      <c r="L1054" s="29" t="s">
        <v>1889</v>
      </c>
      <c r="M1054" s="29"/>
      <c r="N1054" s="29" t="s">
        <v>1133</v>
      </c>
      <c r="O1054" s="31" t="n">
        <v>46548</v>
      </c>
      <c r="P1054" s="29" t="s">
        <v>235</v>
      </c>
      <c r="Q1054" s="29" t="n">
        <f aca="false">IFERROR(VALUE(L1054),"")</f>
        <v>198</v>
      </c>
      <c r="R1054" s="29" t="n">
        <f aca="true">IF(O1054="","",O1054-TODAY())</f>
        <v>263</v>
      </c>
      <c r="S1054" s="29" t="str">
        <f aca="false">IF(C1054="&lt;&lt; vazio &gt;&gt;","VAZIA",IF(AND(O1054&lt;&gt;"",R1054&lt;0),"VENCIDO",IF(AND(O1054&lt;&gt;"",R1054&lt;=Parametros!$B$10),"PRÓX. VENCIMENTO",IF(F1054="Q","QUALIDADE",IF(F1054="S","BLOQUEADO",IF(F1054="R","RESTRITO/DEVOLUÇÃO",IF(OR(N1054="QUAR",N1054="QRES"),"QUARENTENA",IF(OR(B1054="DESCARTE",B1054="DEVOLUÇÃO"),"DESCARTE/DEVOLUÇÃO",IF(AND(D1054="",K1054&lt;&gt;""),"SEM LOTE",IF(AND(Q1054&lt;&gt;"",Q1054&gt;=Parametros!$B$11),"PARADO/SEM GIRO","OK"))))))))))</f>
        <v>QUARENTENA</v>
      </c>
      <c r="T1054" s="29" t="str">
        <f aca="false">IF(AND($S1054="PARADO/SEM GIRO",$K1054="KG",OR(Painel!$B$5="(Todos)",A1054=Painel!$B$5)*OR(Painel!$E$5="(Todos)",P1054=Painel!$E$5)),$J1054+ROW()/10000000,"")</f>
        <v/>
      </c>
      <c r="U1054" s="29" t="str">
        <f aca="false">IF(AND($S1054="VENCIDO",$K1054="KG",OR(Painel!$B$5="(Todos)",A1054=Painel!$B$5)*OR(Painel!$E$5="(Todos)",P1054=Painel!$E$5)),$J1054+ROW()/10000000,"")</f>
        <v/>
      </c>
    </row>
    <row r="1055" customFormat="false" ht="15" hidden="false" customHeight="false" outlineLevel="0" collapsed="false">
      <c r="A1055" s="29" t="s">
        <v>53</v>
      </c>
      <c r="B1055" s="29" t="s">
        <v>1890</v>
      </c>
      <c r="C1055" s="29" t="s">
        <v>115</v>
      </c>
      <c r="D1055" s="29"/>
      <c r="E1055" s="29" t="n">
        <v>0</v>
      </c>
      <c r="F1055" s="29"/>
      <c r="G1055" s="29"/>
      <c r="H1055" s="30" t="n">
        <v>0</v>
      </c>
      <c r="I1055" s="29"/>
      <c r="J1055" s="30" t="n">
        <v>0</v>
      </c>
      <c r="K1055" s="29"/>
      <c r="L1055" s="29" t="s">
        <v>116</v>
      </c>
      <c r="M1055" s="29"/>
      <c r="N1055" s="29"/>
      <c r="O1055" s="29"/>
      <c r="P1055" s="29"/>
      <c r="Q1055" s="29" t="n">
        <f aca="false">IFERROR(VALUE(L1055),"")</f>
        <v>0</v>
      </c>
      <c r="R1055" s="29" t="str">
        <f aca="true">IF(O1055="","",O1055-TODAY())</f>
        <v/>
      </c>
      <c r="S1055" s="29" t="str">
        <f aca="false">IF(C1055="&lt;&lt; vazio &gt;&gt;","VAZIA",IF(AND(O1055&lt;&gt;"",R1055&lt;0),"VENCIDO",IF(AND(O1055&lt;&gt;"",R1055&lt;=Parametros!$B$10),"PRÓX. VENCIMENTO",IF(F1055="Q","QUALIDADE",IF(F1055="S","BLOQUEADO",IF(F1055="R","RESTRITO/DEVOLUÇÃO",IF(OR(N1055="QUAR",N1055="QRES"),"QUARENTENA",IF(OR(B1055="DESCARTE",B1055="DEVOLUÇÃO"),"DESCARTE/DEVOLUÇÃO",IF(AND(D1055="",K1055&lt;&gt;""),"SEM LOTE",IF(AND(Q1055&lt;&gt;"",Q1055&gt;=Parametros!$B$11),"PARADO/SEM GIRO","OK"))))))))))</f>
        <v>VAZIA</v>
      </c>
      <c r="T1055" s="29" t="str">
        <f aca="false">IF(AND($S1055="PARADO/SEM GIRO",$K1055="KG",OR(Painel!$B$5="(Todos)",A1055=Painel!$B$5)*OR(Painel!$E$5="(Todos)",P1055=Painel!$E$5)),$J1055+ROW()/10000000,"")</f>
        <v/>
      </c>
      <c r="U1055" s="29" t="str">
        <f aca="false">IF(AND($S1055="VENCIDO",$K1055="KG",OR(Painel!$B$5="(Todos)",A1055=Painel!$B$5)*OR(Painel!$E$5="(Todos)",P1055=Painel!$E$5)),$J1055+ROW()/10000000,"")</f>
        <v/>
      </c>
    </row>
    <row r="1056" customFormat="false" ht="15" hidden="false" customHeight="false" outlineLevel="0" collapsed="false">
      <c r="A1056" s="29" t="s">
        <v>53</v>
      </c>
      <c r="B1056" s="29" t="s">
        <v>1891</v>
      </c>
      <c r="C1056" s="29" t="s">
        <v>115</v>
      </c>
      <c r="D1056" s="29"/>
      <c r="E1056" s="29" t="n">
        <v>0</v>
      </c>
      <c r="F1056" s="29"/>
      <c r="G1056" s="29"/>
      <c r="H1056" s="30" t="n">
        <v>0</v>
      </c>
      <c r="I1056" s="29"/>
      <c r="J1056" s="30" t="n">
        <v>0</v>
      </c>
      <c r="K1056" s="29"/>
      <c r="L1056" s="29" t="s">
        <v>116</v>
      </c>
      <c r="M1056" s="29"/>
      <c r="N1056" s="29"/>
      <c r="O1056" s="29"/>
      <c r="P1056" s="29"/>
      <c r="Q1056" s="29" t="n">
        <f aca="false">IFERROR(VALUE(L1056),"")</f>
        <v>0</v>
      </c>
      <c r="R1056" s="29" t="str">
        <f aca="true">IF(O1056="","",O1056-TODAY())</f>
        <v/>
      </c>
      <c r="S1056" s="29" t="str">
        <f aca="false">IF(C1056="&lt;&lt; vazio &gt;&gt;","VAZIA",IF(AND(O1056&lt;&gt;"",R1056&lt;0),"VENCIDO",IF(AND(O1056&lt;&gt;"",R1056&lt;=Parametros!$B$10),"PRÓX. VENCIMENTO",IF(F1056="Q","QUALIDADE",IF(F1056="S","BLOQUEADO",IF(F1056="R","RESTRITO/DEVOLUÇÃO",IF(OR(N1056="QUAR",N1056="QRES"),"QUARENTENA",IF(OR(B1056="DESCARTE",B1056="DEVOLUÇÃO"),"DESCARTE/DEVOLUÇÃO",IF(AND(D1056="",K1056&lt;&gt;""),"SEM LOTE",IF(AND(Q1056&lt;&gt;"",Q1056&gt;=Parametros!$B$11),"PARADO/SEM GIRO","OK"))))))))))</f>
        <v>VAZIA</v>
      </c>
      <c r="T1056" s="29" t="str">
        <f aca="false">IF(AND($S1056="PARADO/SEM GIRO",$K1056="KG",OR(Painel!$B$5="(Todos)",A1056=Painel!$B$5)*OR(Painel!$E$5="(Todos)",P1056=Painel!$E$5)),$J1056+ROW()/10000000,"")</f>
        <v/>
      </c>
      <c r="U1056" s="29" t="str">
        <f aca="false">IF(AND($S1056="VENCIDO",$K1056="KG",OR(Painel!$B$5="(Todos)",A1056=Painel!$B$5)*OR(Painel!$E$5="(Todos)",P1056=Painel!$E$5)),$J1056+ROW()/10000000,"")</f>
        <v/>
      </c>
    </row>
    <row r="1057" customFormat="false" ht="15" hidden="false" customHeight="false" outlineLevel="0" collapsed="false">
      <c r="A1057" s="29" t="s">
        <v>53</v>
      </c>
      <c r="B1057" s="29" t="s">
        <v>1892</v>
      </c>
      <c r="C1057" s="29" t="s">
        <v>115</v>
      </c>
      <c r="D1057" s="29"/>
      <c r="E1057" s="29" t="n">
        <v>0</v>
      </c>
      <c r="F1057" s="29"/>
      <c r="G1057" s="29"/>
      <c r="H1057" s="30" t="n">
        <v>0</v>
      </c>
      <c r="I1057" s="29"/>
      <c r="J1057" s="30" t="n">
        <v>0</v>
      </c>
      <c r="K1057" s="29"/>
      <c r="L1057" s="29" t="s">
        <v>116</v>
      </c>
      <c r="M1057" s="29"/>
      <c r="N1057" s="29"/>
      <c r="O1057" s="29"/>
      <c r="P1057" s="29"/>
      <c r="Q1057" s="29" t="n">
        <f aca="false">IFERROR(VALUE(L1057),"")</f>
        <v>0</v>
      </c>
      <c r="R1057" s="29" t="str">
        <f aca="true">IF(O1057="","",O1057-TODAY())</f>
        <v/>
      </c>
      <c r="S1057" s="29" t="str">
        <f aca="false">IF(C1057="&lt;&lt; vazio &gt;&gt;","VAZIA",IF(AND(O1057&lt;&gt;"",R1057&lt;0),"VENCIDO",IF(AND(O1057&lt;&gt;"",R1057&lt;=Parametros!$B$10),"PRÓX. VENCIMENTO",IF(F1057="Q","QUALIDADE",IF(F1057="S","BLOQUEADO",IF(F1057="R","RESTRITO/DEVOLUÇÃO",IF(OR(N1057="QUAR",N1057="QRES"),"QUARENTENA",IF(OR(B1057="DESCARTE",B1057="DEVOLUÇÃO"),"DESCARTE/DEVOLUÇÃO",IF(AND(D1057="",K1057&lt;&gt;""),"SEM LOTE",IF(AND(Q1057&lt;&gt;"",Q1057&gt;=Parametros!$B$11),"PARADO/SEM GIRO","OK"))))))))))</f>
        <v>VAZIA</v>
      </c>
      <c r="T1057" s="29" t="str">
        <f aca="false">IF(AND($S1057="PARADO/SEM GIRO",$K1057="KG",OR(Painel!$B$5="(Todos)",A1057=Painel!$B$5)*OR(Painel!$E$5="(Todos)",P1057=Painel!$E$5)),$J1057+ROW()/10000000,"")</f>
        <v/>
      </c>
      <c r="U1057" s="29" t="str">
        <f aca="false">IF(AND($S1057="VENCIDO",$K1057="KG",OR(Painel!$B$5="(Todos)",A1057=Painel!$B$5)*OR(Painel!$E$5="(Todos)",P1057=Painel!$E$5)),$J1057+ROW()/10000000,"")</f>
        <v/>
      </c>
    </row>
    <row r="1058" customFormat="false" ht="15" hidden="false" customHeight="false" outlineLevel="0" collapsed="false">
      <c r="A1058" s="29" t="s">
        <v>53</v>
      </c>
      <c r="B1058" s="29" t="s">
        <v>1893</v>
      </c>
      <c r="C1058" s="29" t="s">
        <v>1716</v>
      </c>
      <c r="D1058" s="29" t="s">
        <v>1894</v>
      </c>
      <c r="E1058" s="29" t="n">
        <v>1</v>
      </c>
      <c r="F1058" s="29"/>
      <c r="G1058" s="29" t="s">
        <v>1895</v>
      </c>
      <c r="H1058" s="30" t="n">
        <v>25</v>
      </c>
      <c r="I1058" s="31" t="n">
        <v>46264</v>
      </c>
      <c r="J1058" s="30" t="n">
        <v>25</v>
      </c>
      <c r="K1058" s="29" t="s">
        <v>120</v>
      </c>
      <c r="L1058" s="29" t="s">
        <v>1330</v>
      </c>
      <c r="M1058" s="29"/>
      <c r="N1058" s="29" t="s">
        <v>122</v>
      </c>
      <c r="O1058" s="31" t="n">
        <v>46911</v>
      </c>
      <c r="P1058" s="29" t="s">
        <v>235</v>
      </c>
      <c r="Q1058" s="29" t="n">
        <f aca="false">IFERROR(VALUE(L1058),"")</f>
        <v>45</v>
      </c>
      <c r="R1058" s="29" t="n">
        <f aca="true">IF(O1058="","",O1058-TODAY())</f>
        <v>626</v>
      </c>
      <c r="S1058" s="29" t="str">
        <f aca="false">IF(C1058="&lt;&lt; vazio &gt;&gt;","VAZIA",IF(AND(O1058&lt;&gt;"",R1058&lt;0),"VENCIDO",IF(AND(O1058&lt;&gt;"",R1058&lt;=Parametros!$B$10),"PRÓX. VENCIMENTO",IF(F1058="Q","QUALIDADE",IF(F1058="S","BLOQUEADO",IF(F1058="R","RESTRITO/DEVOLUÇÃO",IF(OR(N1058="QUAR",N1058="QRES"),"QUARENTENA",IF(OR(B1058="DESCARTE",B1058="DEVOLUÇÃO"),"DESCARTE/DEVOLUÇÃO",IF(AND(D1058="",K1058&lt;&gt;""),"SEM LOTE",IF(AND(Q1058&lt;&gt;"",Q1058&gt;=Parametros!$B$11),"PARADO/SEM GIRO","OK"))))))))))</f>
        <v>OK</v>
      </c>
      <c r="T1058" s="29" t="str">
        <f aca="false">IF(AND($S1058="PARADO/SEM GIRO",$K1058="KG",OR(Painel!$B$5="(Todos)",A1058=Painel!$B$5)*OR(Painel!$E$5="(Todos)",P1058=Painel!$E$5)),$J1058+ROW()/10000000,"")</f>
        <v/>
      </c>
      <c r="U1058" s="29" t="str">
        <f aca="false">IF(AND($S1058="VENCIDO",$K1058="KG",OR(Painel!$B$5="(Todos)",A1058=Painel!$B$5)*OR(Painel!$E$5="(Todos)",P1058=Painel!$E$5)),$J1058+ROW()/10000000,"")</f>
        <v/>
      </c>
    </row>
    <row r="1059" customFormat="false" ht="15" hidden="false" customHeight="false" outlineLevel="0" collapsed="false">
      <c r="A1059" s="29" t="s">
        <v>53</v>
      </c>
      <c r="B1059" s="29" t="s">
        <v>1896</v>
      </c>
      <c r="C1059" s="29" t="s">
        <v>115</v>
      </c>
      <c r="D1059" s="29"/>
      <c r="E1059" s="29" t="n">
        <v>0</v>
      </c>
      <c r="F1059" s="29"/>
      <c r="G1059" s="29"/>
      <c r="H1059" s="30" t="n">
        <v>0</v>
      </c>
      <c r="I1059" s="29"/>
      <c r="J1059" s="30" t="n">
        <v>0</v>
      </c>
      <c r="K1059" s="29"/>
      <c r="L1059" s="29" t="s">
        <v>116</v>
      </c>
      <c r="M1059" s="29"/>
      <c r="N1059" s="29"/>
      <c r="O1059" s="29"/>
      <c r="P1059" s="29"/>
      <c r="Q1059" s="29" t="n">
        <f aca="false">IFERROR(VALUE(L1059),"")</f>
        <v>0</v>
      </c>
      <c r="R1059" s="29" t="str">
        <f aca="true">IF(O1059="","",O1059-TODAY())</f>
        <v/>
      </c>
      <c r="S1059" s="29" t="str">
        <f aca="false">IF(C1059="&lt;&lt; vazio &gt;&gt;","VAZIA",IF(AND(O1059&lt;&gt;"",R1059&lt;0),"VENCIDO",IF(AND(O1059&lt;&gt;"",R1059&lt;=Parametros!$B$10),"PRÓX. VENCIMENTO",IF(F1059="Q","QUALIDADE",IF(F1059="S","BLOQUEADO",IF(F1059="R","RESTRITO/DEVOLUÇÃO",IF(OR(N1059="QUAR",N1059="QRES"),"QUARENTENA",IF(OR(B1059="DESCARTE",B1059="DEVOLUÇÃO"),"DESCARTE/DEVOLUÇÃO",IF(AND(D1059="",K1059&lt;&gt;""),"SEM LOTE",IF(AND(Q1059&lt;&gt;"",Q1059&gt;=Parametros!$B$11),"PARADO/SEM GIRO","OK"))))))))))</f>
        <v>VAZIA</v>
      </c>
      <c r="T1059" s="29" t="str">
        <f aca="false">IF(AND($S1059="PARADO/SEM GIRO",$K1059="KG",OR(Painel!$B$5="(Todos)",A1059=Painel!$B$5)*OR(Painel!$E$5="(Todos)",P1059=Painel!$E$5)),$J1059+ROW()/10000000,"")</f>
        <v/>
      </c>
      <c r="U1059" s="29" t="str">
        <f aca="false">IF(AND($S1059="VENCIDO",$K1059="KG",OR(Painel!$B$5="(Todos)",A1059=Painel!$B$5)*OR(Painel!$E$5="(Todos)",P1059=Painel!$E$5)),$J1059+ROW()/10000000,"")</f>
        <v/>
      </c>
    </row>
    <row r="1060" customFormat="false" ht="15" hidden="false" customHeight="false" outlineLevel="0" collapsed="false">
      <c r="A1060" s="29" t="s">
        <v>53</v>
      </c>
      <c r="B1060" s="29" t="s">
        <v>1897</v>
      </c>
      <c r="C1060" s="29" t="s">
        <v>115</v>
      </c>
      <c r="D1060" s="29"/>
      <c r="E1060" s="29" t="n">
        <v>0</v>
      </c>
      <c r="F1060" s="29"/>
      <c r="G1060" s="29"/>
      <c r="H1060" s="30" t="n">
        <v>0</v>
      </c>
      <c r="I1060" s="29"/>
      <c r="J1060" s="30" t="n">
        <v>0</v>
      </c>
      <c r="K1060" s="29"/>
      <c r="L1060" s="29" t="s">
        <v>116</v>
      </c>
      <c r="M1060" s="29"/>
      <c r="N1060" s="29"/>
      <c r="O1060" s="29"/>
      <c r="P1060" s="29"/>
      <c r="Q1060" s="29" t="n">
        <f aca="false">IFERROR(VALUE(L1060),"")</f>
        <v>0</v>
      </c>
      <c r="R1060" s="29" t="str">
        <f aca="true">IF(O1060="","",O1060-TODAY())</f>
        <v/>
      </c>
      <c r="S1060" s="29" t="str">
        <f aca="false">IF(C1060="&lt;&lt; vazio &gt;&gt;","VAZIA",IF(AND(O1060&lt;&gt;"",R1060&lt;0),"VENCIDO",IF(AND(O1060&lt;&gt;"",R1060&lt;=Parametros!$B$10),"PRÓX. VENCIMENTO",IF(F1060="Q","QUALIDADE",IF(F1060="S","BLOQUEADO",IF(F1060="R","RESTRITO/DEVOLUÇÃO",IF(OR(N1060="QUAR",N1060="QRES"),"QUARENTENA",IF(OR(B1060="DESCARTE",B1060="DEVOLUÇÃO"),"DESCARTE/DEVOLUÇÃO",IF(AND(D1060="",K1060&lt;&gt;""),"SEM LOTE",IF(AND(Q1060&lt;&gt;"",Q1060&gt;=Parametros!$B$11),"PARADO/SEM GIRO","OK"))))))))))</f>
        <v>VAZIA</v>
      </c>
      <c r="T1060" s="29" t="str">
        <f aca="false">IF(AND($S1060="PARADO/SEM GIRO",$K1060="KG",OR(Painel!$B$5="(Todos)",A1060=Painel!$B$5)*OR(Painel!$E$5="(Todos)",P1060=Painel!$E$5)),$J1060+ROW()/10000000,"")</f>
        <v/>
      </c>
      <c r="U1060" s="29" t="str">
        <f aca="false">IF(AND($S1060="VENCIDO",$K1060="KG",OR(Painel!$B$5="(Todos)",A1060=Painel!$B$5)*OR(Painel!$E$5="(Todos)",P1060=Painel!$E$5)),$J1060+ROW()/10000000,"")</f>
        <v/>
      </c>
    </row>
    <row r="1061" customFormat="false" ht="15" hidden="false" customHeight="false" outlineLevel="0" collapsed="false">
      <c r="A1061" s="29" t="s">
        <v>53</v>
      </c>
      <c r="B1061" s="29" t="s">
        <v>1898</v>
      </c>
      <c r="C1061" s="29" t="s">
        <v>236</v>
      </c>
      <c r="D1061" s="29" t="s">
        <v>1130</v>
      </c>
      <c r="E1061" s="29" t="n">
        <v>1</v>
      </c>
      <c r="F1061" s="29"/>
      <c r="G1061" s="29" t="s">
        <v>1899</v>
      </c>
      <c r="H1061" s="30" t="n">
        <v>1000</v>
      </c>
      <c r="I1061" s="31" t="n">
        <v>46087</v>
      </c>
      <c r="J1061" s="30" t="n">
        <v>1000</v>
      </c>
      <c r="K1061" s="29" t="s">
        <v>120</v>
      </c>
      <c r="L1061" s="29" t="s">
        <v>1889</v>
      </c>
      <c r="M1061" s="29"/>
      <c r="N1061" s="29" t="s">
        <v>1133</v>
      </c>
      <c r="O1061" s="31" t="n">
        <v>46548</v>
      </c>
      <c r="P1061" s="29" t="s">
        <v>235</v>
      </c>
      <c r="Q1061" s="29" t="n">
        <f aca="false">IFERROR(VALUE(L1061),"")</f>
        <v>198</v>
      </c>
      <c r="R1061" s="29" t="n">
        <f aca="true">IF(O1061="","",O1061-TODAY())</f>
        <v>263</v>
      </c>
      <c r="S1061" s="29" t="str">
        <f aca="false">IF(C1061="&lt;&lt; vazio &gt;&gt;","VAZIA",IF(AND(O1061&lt;&gt;"",R1061&lt;0),"VENCIDO",IF(AND(O1061&lt;&gt;"",R1061&lt;=Parametros!$B$10),"PRÓX. VENCIMENTO",IF(F1061="Q","QUALIDADE",IF(F1061="S","BLOQUEADO",IF(F1061="R","RESTRITO/DEVOLUÇÃO",IF(OR(N1061="QUAR",N1061="QRES"),"QUARENTENA",IF(OR(B1061="DESCARTE",B1061="DEVOLUÇÃO"),"DESCARTE/DEVOLUÇÃO",IF(AND(D1061="",K1061&lt;&gt;""),"SEM LOTE",IF(AND(Q1061&lt;&gt;"",Q1061&gt;=Parametros!$B$11),"PARADO/SEM GIRO","OK"))))))))))</f>
        <v>QUARENTENA</v>
      </c>
      <c r="T1061" s="29" t="str">
        <f aca="false">IF(AND($S1061="PARADO/SEM GIRO",$K1061="KG",OR(Painel!$B$5="(Todos)",A1061=Painel!$B$5)*OR(Painel!$E$5="(Todos)",P1061=Painel!$E$5)),$J1061+ROW()/10000000,"")</f>
        <v/>
      </c>
      <c r="U1061" s="29" t="str">
        <f aca="false">IF(AND($S1061="VENCIDO",$K1061="KG",OR(Painel!$B$5="(Todos)",A1061=Painel!$B$5)*OR(Painel!$E$5="(Todos)",P1061=Painel!$E$5)),$J1061+ROW()/10000000,"")</f>
        <v/>
      </c>
    </row>
    <row r="1062" customFormat="false" ht="15" hidden="false" customHeight="false" outlineLevel="0" collapsed="false">
      <c r="A1062" s="29" t="s">
        <v>53</v>
      </c>
      <c r="B1062" s="29" t="s">
        <v>1900</v>
      </c>
      <c r="C1062" s="29" t="s">
        <v>115</v>
      </c>
      <c r="D1062" s="29"/>
      <c r="E1062" s="29" t="n">
        <v>0</v>
      </c>
      <c r="F1062" s="29"/>
      <c r="G1062" s="29"/>
      <c r="H1062" s="30" t="n">
        <v>0</v>
      </c>
      <c r="I1062" s="29"/>
      <c r="J1062" s="30" t="n">
        <v>0</v>
      </c>
      <c r="K1062" s="29"/>
      <c r="L1062" s="29" t="s">
        <v>116</v>
      </c>
      <c r="M1062" s="29"/>
      <c r="N1062" s="29"/>
      <c r="O1062" s="29"/>
      <c r="P1062" s="29"/>
      <c r="Q1062" s="29" t="n">
        <f aca="false">IFERROR(VALUE(L1062),"")</f>
        <v>0</v>
      </c>
      <c r="R1062" s="29" t="str">
        <f aca="true">IF(O1062="","",O1062-TODAY())</f>
        <v/>
      </c>
      <c r="S1062" s="29" t="str">
        <f aca="false">IF(C1062="&lt;&lt; vazio &gt;&gt;","VAZIA",IF(AND(O1062&lt;&gt;"",R1062&lt;0),"VENCIDO",IF(AND(O1062&lt;&gt;"",R1062&lt;=Parametros!$B$10),"PRÓX. VENCIMENTO",IF(F1062="Q","QUALIDADE",IF(F1062="S","BLOQUEADO",IF(F1062="R","RESTRITO/DEVOLUÇÃO",IF(OR(N1062="QUAR",N1062="QRES"),"QUARENTENA",IF(OR(B1062="DESCARTE",B1062="DEVOLUÇÃO"),"DESCARTE/DEVOLUÇÃO",IF(AND(D1062="",K1062&lt;&gt;""),"SEM LOTE",IF(AND(Q1062&lt;&gt;"",Q1062&gt;=Parametros!$B$11),"PARADO/SEM GIRO","OK"))))))))))</f>
        <v>VAZIA</v>
      </c>
      <c r="T1062" s="29" t="str">
        <f aca="false">IF(AND($S1062="PARADO/SEM GIRO",$K1062="KG",OR(Painel!$B$5="(Todos)",A1062=Painel!$B$5)*OR(Painel!$E$5="(Todos)",P1062=Painel!$E$5)),$J1062+ROW()/10000000,"")</f>
        <v/>
      </c>
      <c r="U1062" s="29" t="str">
        <f aca="false">IF(AND($S1062="VENCIDO",$K1062="KG",OR(Painel!$B$5="(Todos)",A1062=Painel!$B$5)*OR(Painel!$E$5="(Todos)",P1062=Painel!$E$5)),$J1062+ROW()/10000000,"")</f>
        <v/>
      </c>
    </row>
    <row r="1063" customFormat="false" ht="15" hidden="false" customHeight="false" outlineLevel="0" collapsed="false">
      <c r="A1063" s="29" t="s">
        <v>53</v>
      </c>
      <c r="B1063" s="29" t="s">
        <v>1901</v>
      </c>
      <c r="C1063" s="29" t="s">
        <v>115</v>
      </c>
      <c r="D1063" s="29"/>
      <c r="E1063" s="29" t="n">
        <v>0</v>
      </c>
      <c r="F1063" s="29"/>
      <c r="G1063" s="29"/>
      <c r="H1063" s="30" t="n">
        <v>0</v>
      </c>
      <c r="I1063" s="29"/>
      <c r="J1063" s="30" t="n">
        <v>0</v>
      </c>
      <c r="K1063" s="29"/>
      <c r="L1063" s="29" t="s">
        <v>116</v>
      </c>
      <c r="M1063" s="29"/>
      <c r="N1063" s="29"/>
      <c r="O1063" s="29"/>
      <c r="P1063" s="29"/>
      <c r="Q1063" s="29" t="n">
        <f aca="false">IFERROR(VALUE(L1063),"")</f>
        <v>0</v>
      </c>
      <c r="R1063" s="29" t="str">
        <f aca="true">IF(O1063="","",O1063-TODAY())</f>
        <v/>
      </c>
      <c r="S1063" s="29" t="str">
        <f aca="false">IF(C1063="&lt;&lt; vazio &gt;&gt;","VAZIA",IF(AND(O1063&lt;&gt;"",R1063&lt;0),"VENCIDO",IF(AND(O1063&lt;&gt;"",R1063&lt;=Parametros!$B$10),"PRÓX. VENCIMENTO",IF(F1063="Q","QUALIDADE",IF(F1063="S","BLOQUEADO",IF(F1063="R","RESTRITO/DEVOLUÇÃO",IF(OR(N1063="QUAR",N1063="QRES"),"QUARENTENA",IF(OR(B1063="DESCARTE",B1063="DEVOLUÇÃO"),"DESCARTE/DEVOLUÇÃO",IF(AND(D1063="",K1063&lt;&gt;""),"SEM LOTE",IF(AND(Q1063&lt;&gt;"",Q1063&gt;=Parametros!$B$11),"PARADO/SEM GIRO","OK"))))))))))</f>
        <v>VAZIA</v>
      </c>
      <c r="T1063" s="29" t="str">
        <f aca="false">IF(AND($S1063="PARADO/SEM GIRO",$K1063="KG",OR(Painel!$B$5="(Todos)",A1063=Painel!$B$5)*OR(Painel!$E$5="(Todos)",P1063=Painel!$E$5)),$J1063+ROW()/10000000,"")</f>
        <v/>
      </c>
      <c r="U1063" s="29" t="str">
        <f aca="false">IF(AND($S1063="VENCIDO",$K1063="KG",OR(Painel!$B$5="(Todos)",A1063=Painel!$B$5)*OR(Painel!$E$5="(Todos)",P1063=Painel!$E$5)),$J1063+ROW()/10000000,"")</f>
        <v/>
      </c>
    </row>
    <row r="1064" customFormat="false" ht="15" hidden="false" customHeight="false" outlineLevel="0" collapsed="false">
      <c r="A1064" s="29" t="s">
        <v>53</v>
      </c>
      <c r="B1064" s="29" t="s">
        <v>1902</v>
      </c>
      <c r="C1064" s="29" t="s">
        <v>115</v>
      </c>
      <c r="D1064" s="29"/>
      <c r="E1064" s="29" t="n">
        <v>0</v>
      </c>
      <c r="F1064" s="29"/>
      <c r="G1064" s="29"/>
      <c r="H1064" s="30" t="n">
        <v>0</v>
      </c>
      <c r="I1064" s="29"/>
      <c r="J1064" s="30" t="n">
        <v>0</v>
      </c>
      <c r="K1064" s="29"/>
      <c r="L1064" s="29" t="s">
        <v>116</v>
      </c>
      <c r="M1064" s="29"/>
      <c r="N1064" s="29"/>
      <c r="O1064" s="29"/>
      <c r="P1064" s="29"/>
      <c r="Q1064" s="29" t="n">
        <f aca="false">IFERROR(VALUE(L1064),"")</f>
        <v>0</v>
      </c>
      <c r="R1064" s="29" t="str">
        <f aca="true">IF(O1064="","",O1064-TODAY())</f>
        <v/>
      </c>
      <c r="S1064" s="29" t="str">
        <f aca="false">IF(C1064="&lt;&lt; vazio &gt;&gt;","VAZIA",IF(AND(O1064&lt;&gt;"",R1064&lt;0),"VENCIDO",IF(AND(O1064&lt;&gt;"",R1064&lt;=Parametros!$B$10),"PRÓX. VENCIMENTO",IF(F1064="Q","QUALIDADE",IF(F1064="S","BLOQUEADO",IF(F1064="R","RESTRITO/DEVOLUÇÃO",IF(OR(N1064="QUAR",N1064="QRES"),"QUARENTENA",IF(OR(B1064="DESCARTE",B1064="DEVOLUÇÃO"),"DESCARTE/DEVOLUÇÃO",IF(AND(D1064="",K1064&lt;&gt;""),"SEM LOTE",IF(AND(Q1064&lt;&gt;"",Q1064&gt;=Parametros!$B$11),"PARADO/SEM GIRO","OK"))))))))))</f>
        <v>VAZIA</v>
      </c>
      <c r="T1064" s="29" t="str">
        <f aca="false">IF(AND($S1064="PARADO/SEM GIRO",$K1064="KG",OR(Painel!$B$5="(Todos)",A1064=Painel!$B$5)*OR(Painel!$E$5="(Todos)",P1064=Painel!$E$5)),$J1064+ROW()/10000000,"")</f>
        <v/>
      </c>
      <c r="U1064" s="29" t="str">
        <f aca="false">IF(AND($S1064="VENCIDO",$K1064="KG",OR(Painel!$B$5="(Todos)",A1064=Painel!$B$5)*OR(Painel!$E$5="(Todos)",P1064=Painel!$E$5)),$J1064+ROW()/10000000,"")</f>
        <v/>
      </c>
    </row>
    <row r="1065" customFormat="false" ht="15" hidden="false" customHeight="false" outlineLevel="0" collapsed="false">
      <c r="A1065" s="29" t="s">
        <v>53</v>
      </c>
      <c r="B1065" s="29" t="s">
        <v>1903</v>
      </c>
      <c r="C1065" s="29" t="s">
        <v>115</v>
      </c>
      <c r="D1065" s="29"/>
      <c r="E1065" s="29" t="n">
        <v>0</v>
      </c>
      <c r="F1065" s="29"/>
      <c r="G1065" s="29"/>
      <c r="H1065" s="30" t="n">
        <v>0</v>
      </c>
      <c r="I1065" s="29"/>
      <c r="J1065" s="30" t="n">
        <v>0</v>
      </c>
      <c r="K1065" s="29"/>
      <c r="L1065" s="29" t="s">
        <v>116</v>
      </c>
      <c r="M1065" s="29"/>
      <c r="N1065" s="29"/>
      <c r="O1065" s="29"/>
      <c r="P1065" s="29"/>
      <c r="Q1065" s="29" t="n">
        <f aca="false">IFERROR(VALUE(L1065),"")</f>
        <v>0</v>
      </c>
      <c r="R1065" s="29" t="str">
        <f aca="true">IF(O1065="","",O1065-TODAY())</f>
        <v/>
      </c>
      <c r="S1065" s="29" t="str">
        <f aca="false">IF(C1065="&lt;&lt; vazio &gt;&gt;","VAZIA",IF(AND(O1065&lt;&gt;"",R1065&lt;0),"VENCIDO",IF(AND(O1065&lt;&gt;"",R1065&lt;=Parametros!$B$10),"PRÓX. VENCIMENTO",IF(F1065="Q","QUALIDADE",IF(F1065="S","BLOQUEADO",IF(F1065="R","RESTRITO/DEVOLUÇÃO",IF(OR(N1065="QUAR",N1065="QRES"),"QUARENTENA",IF(OR(B1065="DESCARTE",B1065="DEVOLUÇÃO"),"DESCARTE/DEVOLUÇÃO",IF(AND(D1065="",K1065&lt;&gt;""),"SEM LOTE",IF(AND(Q1065&lt;&gt;"",Q1065&gt;=Parametros!$B$11),"PARADO/SEM GIRO","OK"))))))))))</f>
        <v>VAZIA</v>
      </c>
      <c r="T1065" s="29" t="str">
        <f aca="false">IF(AND($S1065="PARADO/SEM GIRO",$K1065="KG",OR(Painel!$B$5="(Todos)",A1065=Painel!$B$5)*OR(Painel!$E$5="(Todos)",P1065=Painel!$E$5)),$J1065+ROW()/10000000,"")</f>
        <v/>
      </c>
      <c r="U1065" s="29" t="str">
        <f aca="false">IF(AND($S1065="VENCIDO",$K1065="KG",OR(Painel!$B$5="(Todos)",A1065=Painel!$B$5)*OR(Painel!$E$5="(Todos)",P1065=Painel!$E$5)),$J1065+ROW()/10000000,"")</f>
        <v/>
      </c>
    </row>
    <row r="1066" customFormat="false" ht="15" hidden="false" customHeight="false" outlineLevel="0" collapsed="false">
      <c r="A1066" s="29" t="s">
        <v>53</v>
      </c>
      <c r="B1066" s="29" t="s">
        <v>1904</v>
      </c>
      <c r="C1066" s="29" t="s">
        <v>236</v>
      </c>
      <c r="D1066" s="29" t="s">
        <v>1752</v>
      </c>
      <c r="E1066" s="29" t="n">
        <v>1</v>
      </c>
      <c r="F1066" s="29"/>
      <c r="G1066" s="29" t="s">
        <v>1905</v>
      </c>
      <c r="H1066" s="30" t="n">
        <v>1000</v>
      </c>
      <c r="I1066" s="31" t="n">
        <v>46283</v>
      </c>
      <c r="J1066" s="30" t="n">
        <v>1000</v>
      </c>
      <c r="K1066" s="29" t="s">
        <v>120</v>
      </c>
      <c r="L1066" s="29" t="s">
        <v>176</v>
      </c>
      <c r="M1066" s="29"/>
      <c r="N1066" s="29" t="s">
        <v>122</v>
      </c>
      <c r="O1066" s="31" t="n">
        <v>46968</v>
      </c>
      <c r="P1066" s="29" t="s">
        <v>235</v>
      </c>
      <c r="Q1066" s="29" t="n">
        <f aca="false">IFERROR(VALUE(L1066),"")</f>
        <v>2</v>
      </c>
      <c r="R1066" s="29" t="n">
        <f aca="true">IF(O1066="","",O1066-TODAY())</f>
        <v>683</v>
      </c>
      <c r="S1066" s="29" t="str">
        <f aca="false">IF(C1066="&lt;&lt; vazio &gt;&gt;","VAZIA",IF(AND(O1066&lt;&gt;"",R1066&lt;0),"VENCIDO",IF(AND(O1066&lt;&gt;"",R1066&lt;=Parametros!$B$10),"PRÓX. VENCIMENTO",IF(F1066="Q","QUALIDADE",IF(F1066="S","BLOQUEADO",IF(F1066="R","RESTRITO/DEVOLUÇÃO",IF(OR(N1066="QUAR",N1066="QRES"),"QUARENTENA",IF(OR(B1066="DESCARTE",B1066="DEVOLUÇÃO"),"DESCARTE/DEVOLUÇÃO",IF(AND(D1066="",K1066&lt;&gt;""),"SEM LOTE",IF(AND(Q1066&lt;&gt;"",Q1066&gt;=Parametros!$B$11),"PARADO/SEM GIRO","OK"))))))))))</f>
        <v>OK</v>
      </c>
      <c r="T1066" s="29" t="str">
        <f aca="false">IF(AND($S1066="PARADO/SEM GIRO",$K1066="KG",OR(Painel!$B$5="(Todos)",A1066=Painel!$B$5)*OR(Painel!$E$5="(Todos)",P1066=Painel!$E$5)),$J1066+ROW()/10000000,"")</f>
        <v/>
      </c>
      <c r="U1066" s="29" t="str">
        <f aca="false">IF(AND($S1066="VENCIDO",$K1066="KG",OR(Painel!$B$5="(Todos)",A1066=Painel!$B$5)*OR(Painel!$E$5="(Todos)",P1066=Painel!$E$5)),$J1066+ROW()/10000000,"")</f>
        <v/>
      </c>
    </row>
    <row r="1067" customFormat="false" ht="15" hidden="false" customHeight="false" outlineLevel="0" collapsed="false">
      <c r="A1067" s="29" t="s">
        <v>53</v>
      </c>
      <c r="B1067" s="29" t="s">
        <v>1906</v>
      </c>
      <c r="C1067" s="29" t="s">
        <v>115</v>
      </c>
      <c r="D1067" s="29"/>
      <c r="E1067" s="29" t="n">
        <v>0</v>
      </c>
      <c r="F1067" s="29"/>
      <c r="G1067" s="29"/>
      <c r="H1067" s="30" t="n">
        <v>0</v>
      </c>
      <c r="I1067" s="29"/>
      <c r="J1067" s="30" t="n">
        <v>0</v>
      </c>
      <c r="K1067" s="29"/>
      <c r="L1067" s="29" t="s">
        <v>116</v>
      </c>
      <c r="M1067" s="29"/>
      <c r="N1067" s="29"/>
      <c r="O1067" s="29"/>
      <c r="P1067" s="29"/>
      <c r="Q1067" s="29" t="n">
        <f aca="false">IFERROR(VALUE(L1067),"")</f>
        <v>0</v>
      </c>
      <c r="R1067" s="29" t="str">
        <f aca="true">IF(O1067="","",O1067-TODAY())</f>
        <v/>
      </c>
      <c r="S1067" s="29" t="str">
        <f aca="false">IF(C1067="&lt;&lt; vazio &gt;&gt;","VAZIA",IF(AND(O1067&lt;&gt;"",R1067&lt;0),"VENCIDO",IF(AND(O1067&lt;&gt;"",R1067&lt;=Parametros!$B$10),"PRÓX. VENCIMENTO",IF(F1067="Q","QUALIDADE",IF(F1067="S","BLOQUEADO",IF(F1067="R","RESTRITO/DEVOLUÇÃO",IF(OR(N1067="QUAR",N1067="QRES"),"QUARENTENA",IF(OR(B1067="DESCARTE",B1067="DEVOLUÇÃO"),"DESCARTE/DEVOLUÇÃO",IF(AND(D1067="",K1067&lt;&gt;""),"SEM LOTE",IF(AND(Q1067&lt;&gt;"",Q1067&gt;=Parametros!$B$11),"PARADO/SEM GIRO","OK"))))))))))</f>
        <v>VAZIA</v>
      </c>
      <c r="T1067" s="29" t="str">
        <f aca="false">IF(AND($S1067="PARADO/SEM GIRO",$K1067="KG",OR(Painel!$B$5="(Todos)",A1067=Painel!$B$5)*OR(Painel!$E$5="(Todos)",P1067=Painel!$E$5)),$J1067+ROW()/10000000,"")</f>
        <v/>
      </c>
      <c r="U1067" s="29" t="str">
        <f aca="false">IF(AND($S1067="VENCIDO",$K1067="KG",OR(Painel!$B$5="(Todos)",A1067=Painel!$B$5)*OR(Painel!$E$5="(Todos)",P1067=Painel!$E$5)),$J1067+ROW()/10000000,"")</f>
        <v/>
      </c>
    </row>
    <row r="1068" customFormat="false" ht="15" hidden="false" customHeight="false" outlineLevel="0" collapsed="false">
      <c r="A1068" s="29" t="s">
        <v>53</v>
      </c>
      <c r="B1068" s="29" t="s">
        <v>1907</v>
      </c>
      <c r="C1068" s="29" t="s">
        <v>115</v>
      </c>
      <c r="D1068" s="29"/>
      <c r="E1068" s="29" t="n">
        <v>0</v>
      </c>
      <c r="F1068" s="29"/>
      <c r="G1068" s="29"/>
      <c r="H1068" s="30" t="n">
        <v>0</v>
      </c>
      <c r="I1068" s="29"/>
      <c r="J1068" s="30" t="n">
        <v>0</v>
      </c>
      <c r="K1068" s="29"/>
      <c r="L1068" s="29" t="s">
        <v>116</v>
      </c>
      <c r="M1068" s="29"/>
      <c r="N1068" s="29"/>
      <c r="O1068" s="29"/>
      <c r="P1068" s="29"/>
      <c r="Q1068" s="29" t="n">
        <f aca="false">IFERROR(VALUE(L1068),"")</f>
        <v>0</v>
      </c>
      <c r="R1068" s="29" t="str">
        <f aca="true">IF(O1068="","",O1068-TODAY())</f>
        <v/>
      </c>
      <c r="S1068" s="29" t="str">
        <f aca="false">IF(C1068="&lt;&lt; vazio &gt;&gt;","VAZIA",IF(AND(O1068&lt;&gt;"",R1068&lt;0),"VENCIDO",IF(AND(O1068&lt;&gt;"",R1068&lt;=Parametros!$B$10),"PRÓX. VENCIMENTO",IF(F1068="Q","QUALIDADE",IF(F1068="S","BLOQUEADO",IF(F1068="R","RESTRITO/DEVOLUÇÃO",IF(OR(N1068="QUAR",N1068="QRES"),"QUARENTENA",IF(OR(B1068="DESCARTE",B1068="DEVOLUÇÃO"),"DESCARTE/DEVOLUÇÃO",IF(AND(D1068="",K1068&lt;&gt;""),"SEM LOTE",IF(AND(Q1068&lt;&gt;"",Q1068&gt;=Parametros!$B$11),"PARADO/SEM GIRO","OK"))))))))))</f>
        <v>VAZIA</v>
      </c>
      <c r="T1068" s="29" t="str">
        <f aca="false">IF(AND($S1068="PARADO/SEM GIRO",$K1068="KG",OR(Painel!$B$5="(Todos)",A1068=Painel!$B$5)*OR(Painel!$E$5="(Todos)",P1068=Painel!$E$5)),$J1068+ROW()/10000000,"")</f>
        <v/>
      </c>
      <c r="U1068" s="29" t="str">
        <f aca="false">IF(AND($S1068="VENCIDO",$K1068="KG",OR(Painel!$B$5="(Todos)",A1068=Painel!$B$5)*OR(Painel!$E$5="(Todos)",P1068=Painel!$E$5)),$J1068+ROW()/10000000,"")</f>
        <v/>
      </c>
    </row>
    <row r="1069" customFormat="false" ht="15" hidden="false" customHeight="false" outlineLevel="0" collapsed="false">
      <c r="A1069" s="29" t="s">
        <v>53</v>
      </c>
      <c r="B1069" s="29" t="s">
        <v>1908</v>
      </c>
      <c r="C1069" s="29" t="s">
        <v>115</v>
      </c>
      <c r="D1069" s="29"/>
      <c r="E1069" s="29" t="n">
        <v>0</v>
      </c>
      <c r="F1069" s="29"/>
      <c r="G1069" s="29"/>
      <c r="H1069" s="30" t="n">
        <v>0</v>
      </c>
      <c r="I1069" s="29"/>
      <c r="J1069" s="30" t="n">
        <v>0</v>
      </c>
      <c r="K1069" s="29"/>
      <c r="L1069" s="29" t="s">
        <v>116</v>
      </c>
      <c r="M1069" s="29"/>
      <c r="N1069" s="29"/>
      <c r="O1069" s="29"/>
      <c r="P1069" s="29"/>
      <c r="Q1069" s="29" t="n">
        <f aca="false">IFERROR(VALUE(L1069),"")</f>
        <v>0</v>
      </c>
      <c r="R1069" s="29" t="str">
        <f aca="true">IF(O1069="","",O1069-TODAY())</f>
        <v/>
      </c>
      <c r="S1069" s="29" t="str">
        <f aca="false">IF(C1069="&lt;&lt; vazio &gt;&gt;","VAZIA",IF(AND(O1069&lt;&gt;"",R1069&lt;0),"VENCIDO",IF(AND(O1069&lt;&gt;"",R1069&lt;=Parametros!$B$10),"PRÓX. VENCIMENTO",IF(F1069="Q","QUALIDADE",IF(F1069="S","BLOQUEADO",IF(F1069="R","RESTRITO/DEVOLUÇÃO",IF(OR(N1069="QUAR",N1069="QRES"),"QUARENTENA",IF(OR(B1069="DESCARTE",B1069="DEVOLUÇÃO"),"DESCARTE/DEVOLUÇÃO",IF(AND(D1069="",K1069&lt;&gt;""),"SEM LOTE",IF(AND(Q1069&lt;&gt;"",Q1069&gt;=Parametros!$B$11),"PARADO/SEM GIRO","OK"))))))))))</f>
        <v>VAZIA</v>
      </c>
      <c r="T1069" s="29" t="str">
        <f aca="false">IF(AND($S1069="PARADO/SEM GIRO",$K1069="KG",OR(Painel!$B$5="(Todos)",A1069=Painel!$B$5)*OR(Painel!$E$5="(Todos)",P1069=Painel!$E$5)),$J1069+ROW()/10000000,"")</f>
        <v/>
      </c>
      <c r="U1069" s="29" t="str">
        <f aca="false">IF(AND($S1069="VENCIDO",$K1069="KG",OR(Painel!$B$5="(Todos)",A1069=Painel!$B$5)*OR(Painel!$E$5="(Todos)",P1069=Painel!$E$5)),$J1069+ROW()/10000000,"")</f>
        <v/>
      </c>
    </row>
    <row r="1070" customFormat="false" ht="15" hidden="false" customHeight="false" outlineLevel="0" collapsed="false">
      <c r="A1070" s="29" t="s">
        <v>53</v>
      </c>
      <c r="B1070" s="29" t="s">
        <v>1909</v>
      </c>
      <c r="C1070" s="29" t="s">
        <v>115</v>
      </c>
      <c r="D1070" s="29"/>
      <c r="E1070" s="29" t="n">
        <v>0</v>
      </c>
      <c r="F1070" s="29"/>
      <c r="G1070" s="29"/>
      <c r="H1070" s="30" t="n">
        <v>0</v>
      </c>
      <c r="I1070" s="29"/>
      <c r="J1070" s="30" t="n">
        <v>0</v>
      </c>
      <c r="K1070" s="29"/>
      <c r="L1070" s="29" t="s">
        <v>116</v>
      </c>
      <c r="M1070" s="29"/>
      <c r="N1070" s="29"/>
      <c r="O1070" s="29"/>
      <c r="P1070" s="29"/>
      <c r="Q1070" s="29" t="n">
        <f aca="false">IFERROR(VALUE(L1070),"")</f>
        <v>0</v>
      </c>
      <c r="R1070" s="29" t="str">
        <f aca="true">IF(O1070="","",O1070-TODAY())</f>
        <v/>
      </c>
      <c r="S1070" s="29" t="str">
        <f aca="false">IF(C1070="&lt;&lt; vazio &gt;&gt;","VAZIA",IF(AND(O1070&lt;&gt;"",R1070&lt;0),"VENCIDO",IF(AND(O1070&lt;&gt;"",R1070&lt;=Parametros!$B$10),"PRÓX. VENCIMENTO",IF(F1070="Q","QUALIDADE",IF(F1070="S","BLOQUEADO",IF(F1070="R","RESTRITO/DEVOLUÇÃO",IF(OR(N1070="QUAR",N1070="QRES"),"QUARENTENA",IF(OR(B1070="DESCARTE",B1070="DEVOLUÇÃO"),"DESCARTE/DEVOLUÇÃO",IF(AND(D1070="",K1070&lt;&gt;""),"SEM LOTE",IF(AND(Q1070&lt;&gt;"",Q1070&gt;=Parametros!$B$11),"PARADO/SEM GIRO","OK"))))))))))</f>
        <v>VAZIA</v>
      </c>
      <c r="T1070" s="29" t="str">
        <f aca="false">IF(AND($S1070="PARADO/SEM GIRO",$K1070="KG",OR(Painel!$B$5="(Todos)",A1070=Painel!$B$5)*OR(Painel!$E$5="(Todos)",P1070=Painel!$E$5)),$J1070+ROW()/10000000,"")</f>
        <v/>
      </c>
      <c r="U1070" s="29" t="str">
        <f aca="false">IF(AND($S1070="VENCIDO",$K1070="KG",OR(Painel!$B$5="(Todos)",A1070=Painel!$B$5)*OR(Painel!$E$5="(Todos)",P1070=Painel!$E$5)),$J1070+ROW()/10000000,"")</f>
        <v/>
      </c>
    </row>
    <row r="1071" customFormat="false" ht="15" hidden="false" customHeight="false" outlineLevel="0" collapsed="false">
      <c r="A1071" s="29" t="s">
        <v>53</v>
      </c>
      <c r="B1071" s="29" t="s">
        <v>1910</v>
      </c>
      <c r="C1071" s="29" t="s">
        <v>115</v>
      </c>
      <c r="D1071" s="29"/>
      <c r="E1071" s="29" t="n">
        <v>0</v>
      </c>
      <c r="F1071" s="29"/>
      <c r="G1071" s="29"/>
      <c r="H1071" s="30" t="n">
        <v>0</v>
      </c>
      <c r="I1071" s="29"/>
      <c r="J1071" s="30" t="n">
        <v>0</v>
      </c>
      <c r="K1071" s="29"/>
      <c r="L1071" s="29" t="s">
        <v>116</v>
      </c>
      <c r="M1071" s="29"/>
      <c r="N1071" s="29"/>
      <c r="O1071" s="29"/>
      <c r="P1071" s="29"/>
      <c r="Q1071" s="29" t="n">
        <f aca="false">IFERROR(VALUE(L1071),"")</f>
        <v>0</v>
      </c>
      <c r="R1071" s="29" t="str">
        <f aca="true">IF(O1071="","",O1071-TODAY())</f>
        <v/>
      </c>
      <c r="S1071" s="29" t="str">
        <f aca="false">IF(C1071="&lt;&lt; vazio &gt;&gt;","VAZIA",IF(AND(O1071&lt;&gt;"",R1071&lt;0),"VENCIDO",IF(AND(O1071&lt;&gt;"",R1071&lt;=Parametros!$B$10),"PRÓX. VENCIMENTO",IF(F1071="Q","QUALIDADE",IF(F1071="S","BLOQUEADO",IF(F1071="R","RESTRITO/DEVOLUÇÃO",IF(OR(N1071="QUAR",N1071="QRES"),"QUARENTENA",IF(OR(B1071="DESCARTE",B1071="DEVOLUÇÃO"),"DESCARTE/DEVOLUÇÃO",IF(AND(D1071="",K1071&lt;&gt;""),"SEM LOTE",IF(AND(Q1071&lt;&gt;"",Q1071&gt;=Parametros!$B$11),"PARADO/SEM GIRO","OK"))))))))))</f>
        <v>VAZIA</v>
      </c>
      <c r="T1071" s="29" t="str">
        <f aca="false">IF(AND($S1071="PARADO/SEM GIRO",$K1071="KG",OR(Painel!$B$5="(Todos)",A1071=Painel!$B$5)*OR(Painel!$E$5="(Todos)",P1071=Painel!$E$5)),$J1071+ROW()/10000000,"")</f>
        <v/>
      </c>
      <c r="U1071" s="29" t="str">
        <f aca="false">IF(AND($S1071="VENCIDO",$K1071="KG",OR(Painel!$B$5="(Todos)",A1071=Painel!$B$5)*OR(Painel!$E$5="(Todos)",P1071=Painel!$E$5)),$J1071+ROW()/10000000,"")</f>
        <v/>
      </c>
    </row>
    <row r="1072" customFormat="false" ht="15" hidden="false" customHeight="false" outlineLevel="0" collapsed="false">
      <c r="A1072" s="29" t="s">
        <v>53</v>
      </c>
      <c r="B1072" s="29" t="s">
        <v>1911</v>
      </c>
      <c r="C1072" s="29" t="s">
        <v>115</v>
      </c>
      <c r="D1072" s="29"/>
      <c r="E1072" s="29" t="n">
        <v>0</v>
      </c>
      <c r="F1072" s="29"/>
      <c r="G1072" s="29"/>
      <c r="H1072" s="30" t="n">
        <v>0</v>
      </c>
      <c r="I1072" s="29"/>
      <c r="J1072" s="30" t="n">
        <v>0</v>
      </c>
      <c r="K1072" s="29"/>
      <c r="L1072" s="29" t="s">
        <v>116</v>
      </c>
      <c r="M1072" s="29"/>
      <c r="N1072" s="29"/>
      <c r="O1072" s="29"/>
      <c r="P1072" s="29"/>
      <c r="Q1072" s="29" t="n">
        <f aca="false">IFERROR(VALUE(L1072),"")</f>
        <v>0</v>
      </c>
      <c r="R1072" s="29" t="str">
        <f aca="true">IF(O1072="","",O1072-TODAY())</f>
        <v/>
      </c>
      <c r="S1072" s="29" t="str">
        <f aca="false">IF(C1072="&lt;&lt; vazio &gt;&gt;","VAZIA",IF(AND(O1072&lt;&gt;"",R1072&lt;0),"VENCIDO",IF(AND(O1072&lt;&gt;"",R1072&lt;=Parametros!$B$10),"PRÓX. VENCIMENTO",IF(F1072="Q","QUALIDADE",IF(F1072="S","BLOQUEADO",IF(F1072="R","RESTRITO/DEVOLUÇÃO",IF(OR(N1072="QUAR",N1072="QRES"),"QUARENTENA",IF(OR(B1072="DESCARTE",B1072="DEVOLUÇÃO"),"DESCARTE/DEVOLUÇÃO",IF(AND(D1072="",K1072&lt;&gt;""),"SEM LOTE",IF(AND(Q1072&lt;&gt;"",Q1072&gt;=Parametros!$B$11),"PARADO/SEM GIRO","OK"))))))))))</f>
        <v>VAZIA</v>
      </c>
      <c r="T1072" s="29" t="str">
        <f aca="false">IF(AND($S1072="PARADO/SEM GIRO",$K1072="KG",OR(Painel!$B$5="(Todos)",A1072=Painel!$B$5)*OR(Painel!$E$5="(Todos)",P1072=Painel!$E$5)),$J1072+ROW()/10000000,"")</f>
        <v/>
      </c>
      <c r="U1072" s="29" t="str">
        <f aca="false">IF(AND($S1072="VENCIDO",$K1072="KG",OR(Painel!$B$5="(Todos)",A1072=Painel!$B$5)*OR(Painel!$E$5="(Todos)",P1072=Painel!$E$5)),$J1072+ROW()/10000000,"")</f>
        <v/>
      </c>
    </row>
    <row r="1073" customFormat="false" ht="15" hidden="false" customHeight="false" outlineLevel="0" collapsed="false">
      <c r="A1073" s="29" t="s">
        <v>53</v>
      </c>
      <c r="B1073" s="29" t="s">
        <v>1912</v>
      </c>
      <c r="C1073" s="29" t="s">
        <v>115</v>
      </c>
      <c r="D1073" s="29"/>
      <c r="E1073" s="29" t="n">
        <v>0</v>
      </c>
      <c r="F1073" s="29"/>
      <c r="G1073" s="29"/>
      <c r="H1073" s="30" t="n">
        <v>0</v>
      </c>
      <c r="I1073" s="29"/>
      <c r="J1073" s="30" t="n">
        <v>0</v>
      </c>
      <c r="K1073" s="29"/>
      <c r="L1073" s="29" t="s">
        <v>116</v>
      </c>
      <c r="M1073" s="29"/>
      <c r="N1073" s="29"/>
      <c r="O1073" s="29"/>
      <c r="P1073" s="29"/>
      <c r="Q1073" s="29" t="n">
        <f aca="false">IFERROR(VALUE(L1073),"")</f>
        <v>0</v>
      </c>
      <c r="R1073" s="29" t="str">
        <f aca="true">IF(O1073="","",O1073-TODAY())</f>
        <v/>
      </c>
      <c r="S1073" s="29" t="str">
        <f aca="false">IF(C1073="&lt;&lt; vazio &gt;&gt;","VAZIA",IF(AND(O1073&lt;&gt;"",R1073&lt;0),"VENCIDO",IF(AND(O1073&lt;&gt;"",R1073&lt;=Parametros!$B$10),"PRÓX. VENCIMENTO",IF(F1073="Q","QUALIDADE",IF(F1073="S","BLOQUEADO",IF(F1073="R","RESTRITO/DEVOLUÇÃO",IF(OR(N1073="QUAR",N1073="QRES"),"QUARENTENA",IF(OR(B1073="DESCARTE",B1073="DEVOLUÇÃO"),"DESCARTE/DEVOLUÇÃO",IF(AND(D1073="",K1073&lt;&gt;""),"SEM LOTE",IF(AND(Q1073&lt;&gt;"",Q1073&gt;=Parametros!$B$11),"PARADO/SEM GIRO","OK"))))))))))</f>
        <v>VAZIA</v>
      </c>
      <c r="T1073" s="29" t="str">
        <f aca="false">IF(AND($S1073="PARADO/SEM GIRO",$K1073="KG",OR(Painel!$B$5="(Todos)",A1073=Painel!$B$5)*OR(Painel!$E$5="(Todos)",P1073=Painel!$E$5)),$J1073+ROW()/10000000,"")</f>
        <v/>
      </c>
      <c r="U1073" s="29" t="str">
        <f aca="false">IF(AND($S1073="VENCIDO",$K1073="KG",OR(Painel!$B$5="(Todos)",A1073=Painel!$B$5)*OR(Painel!$E$5="(Todos)",P1073=Painel!$E$5)),$J1073+ROW()/10000000,"")</f>
        <v/>
      </c>
    </row>
    <row r="1074" customFormat="false" ht="15" hidden="false" customHeight="false" outlineLevel="0" collapsed="false">
      <c r="A1074" s="29" t="s">
        <v>53</v>
      </c>
      <c r="B1074" s="29" t="s">
        <v>1913</v>
      </c>
      <c r="C1074" s="29" t="s">
        <v>115</v>
      </c>
      <c r="D1074" s="29"/>
      <c r="E1074" s="29" t="n">
        <v>0</v>
      </c>
      <c r="F1074" s="29"/>
      <c r="G1074" s="29"/>
      <c r="H1074" s="30" t="n">
        <v>0</v>
      </c>
      <c r="I1074" s="29"/>
      <c r="J1074" s="30" t="n">
        <v>0</v>
      </c>
      <c r="K1074" s="29"/>
      <c r="L1074" s="29" t="s">
        <v>116</v>
      </c>
      <c r="M1074" s="29"/>
      <c r="N1074" s="29"/>
      <c r="O1074" s="29"/>
      <c r="P1074" s="29"/>
      <c r="Q1074" s="29" t="n">
        <f aca="false">IFERROR(VALUE(L1074),"")</f>
        <v>0</v>
      </c>
      <c r="R1074" s="29" t="str">
        <f aca="true">IF(O1074="","",O1074-TODAY())</f>
        <v/>
      </c>
      <c r="S1074" s="29" t="str">
        <f aca="false">IF(C1074="&lt;&lt; vazio &gt;&gt;","VAZIA",IF(AND(O1074&lt;&gt;"",R1074&lt;0),"VENCIDO",IF(AND(O1074&lt;&gt;"",R1074&lt;=Parametros!$B$10),"PRÓX. VENCIMENTO",IF(F1074="Q","QUALIDADE",IF(F1074="S","BLOQUEADO",IF(F1074="R","RESTRITO/DEVOLUÇÃO",IF(OR(N1074="QUAR",N1074="QRES"),"QUARENTENA",IF(OR(B1074="DESCARTE",B1074="DEVOLUÇÃO"),"DESCARTE/DEVOLUÇÃO",IF(AND(D1074="",K1074&lt;&gt;""),"SEM LOTE",IF(AND(Q1074&lt;&gt;"",Q1074&gt;=Parametros!$B$11),"PARADO/SEM GIRO","OK"))))))))))</f>
        <v>VAZIA</v>
      </c>
      <c r="T1074" s="29" t="str">
        <f aca="false">IF(AND($S1074="PARADO/SEM GIRO",$K1074="KG",OR(Painel!$B$5="(Todos)",A1074=Painel!$B$5)*OR(Painel!$E$5="(Todos)",P1074=Painel!$E$5)),$J1074+ROW()/10000000,"")</f>
        <v/>
      </c>
      <c r="U1074" s="29" t="str">
        <f aca="false">IF(AND($S1074="VENCIDO",$K1074="KG",OR(Painel!$B$5="(Todos)",A1074=Painel!$B$5)*OR(Painel!$E$5="(Todos)",P1074=Painel!$E$5)),$J1074+ROW()/10000000,"")</f>
        <v/>
      </c>
    </row>
    <row r="1075" customFormat="false" ht="15" hidden="false" customHeight="false" outlineLevel="0" collapsed="false">
      <c r="A1075" s="29" t="s">
        <v>53</v>
      </c>
      <c r="B1075" s="29" t="s">
        <v>1914</v>
      </c>
      <c r="C1075" s="29" t="s">
        <v>236</v>
      </c>
      <c r="D1075" s="29" t="s">
        <v>1130</v>
      </c>
      <c r="E1075" s="29" t="n">
        <v>1</v>
      </c>
      <c r="F1075" s="29"/>
      <c r="G1075" s="29" t="s">
        <v>1915</v>
      </c>
      <c r="H1075" s="30" t="n">
        <v>1000</v>
      </c>
      <c r="I1075" s="31" t="n">
        <v>46087</v>
      </c>
      <c r="J1075" s="30" t="n">
        <v>1000</v>
      </c>
      <c r="K1075" s="29" t="s">
        <v>120</v>
      </c>
      <c r="L1075" s="29" t="s">
        <v>1889</v>
      </c>
      <c r="M1075" s="29"/>
      <c r="N1075" s="29" t="s">
        <v>1133</v>
      </c>
      <c r="O1075" s="31" t="n">
        <v>46548</v>
      </c>
      <c r="P1075" s="29" t="s">
        <v>235</v>
      </c>
      <c r="Q1075" s="29" t="n">
        <f aca="false">IFERROR(VALUE(L1075),"")</f>
        <v>198</v>
      </c>
      <c r="R1075" s="29" t="n">
        <f aca="true">IF(O1075="","",O1075-TODAY())</f>
        <v>263</v>
      </c>
      <c r="S1075" s="29" t="str">
        <f aca="false">IF(C1075="&lt;&lt; vazio &gt;&gt;","VAZIA",IF(AND(O1075&lt;&gt;"",R1075&lt;0),"VENCIDO",IF(AND(O1075&lt;&gt;"",R1075&lt;=Parametros!$B$10),"PRÓX. VENCIMENTO",IF(F1075="Q","QUALIDADE",IF(F1075="S","BLOQUEADO",IF(F1075="R","RESTRITO/DEVOLUÇÃO",IF(OR(N1075="QUAR",N1075="QRES"),"QUARENTENA",IF(OR(B1075="DESCARTE",B1075="DEVOLUÇÃO"),"DESCARTE/DEVOLUÇÃO",IF(AND(D1075="",K1075&lt;&gt;""),"SEM LOTE",IF(AND(Q1075&lt;&gt;"",Q1075&gt;=Parametros!$B$11),"PARADO/SEM GIRO","OK"))))))))))</f>
        <v>QUARENTENA</v>
      </c>
      <c r="T1075" s="29" t="str">
        <f aca="false">IF(AND($S1075="PARADO/SEM GIRO",$K1075="KG",OR(Painel!$B$5="(Todos)",A1075=Painel!$B$5)*OR(Painel!$E$5="(Todos)",P1075=Painel!$E$5)),$J1075+ROW()/10000000,"")</f>
        <v/>
      </c>
      <c r="U1075" s="29" t="str">
        <f aca="false">IF(AND($S1075="VENCIDO",$K1075="KG",OR(Painel!$B$5="(Todos)",A1075=Painel!$B$5)*OR(Painel!$E$5="(Todos)",P1075=Painel!$E$5)),$J1075+ROW()/10000000,"")</f>
        <v/>
      </c>
    </row>
    <row r="1076" customFormat="false" ht="15" hidden="false" customHeight="false" outlineLevel="0" collapsed="false">
      <c r="A1076" s="29" t="s">
        <v>53</v>
      </c>
      <c r="B1076" s="29" t="s">
        <v>1916</v>
      </c>
      <c r="C1076" s="29" t="s">
        <v>115</v>
      </c>
      <c r="D1076" s="29"/>
      <c r="E1076" s="29" t="n">
        <v>0</v>
      </c>
      <c r="F1076" s="29"/>
      <c r="G1076" s="29"/>
      <c r="H1076" s="30" t="n">
        <v>0</v>
      </c>
      <c r="I1076" s="29"/>
      <c r="J1076" s="30" t="n">
        <v>0</v>
      </c>
      <c r="K1076" s="29"/>
      <c r="L1076" s="29" t="s">
        <v>116</v>
      </c>
      <c r="M1076" s="29"/>
      <c r="N1076" s="29"/>
      <c r="O1076" s="29"/>
      <c r="P1076" s="29"/>
      <c r="Q1076" s="29" t="n">
        <f aca="false">IFERROR(VALUE(L1076),"")</f>
        <v>0</v>
      </c>
      <c r="R1076" s="29" t="str">
        <f aca="true">IF(O1076="","",O1076-TODAY())</f>
        <v/>
      </c>
      <c r="S1076" s="29" t="str">
        <f aca="false">IF(C1076="&lt;&lt; vazio &gt;&gt;","VAZIA",IF(AND(O1076&lt;&gt;"",R1076&lt;0),"VENCIDO",IF(AND(O1076&lt;&gt;"",R1076&lt;=Parametros!$B$10),"PRÓX. VENCIMENTO",IF(F1076="Q","QUALIDADE",IF(F1076="S","BLOQUEADO",IF(F1076="R","RESTRITO/DEVOLUÇÃO",IF(OR(N1076="QUAR",N1076="QRES"),"QUARENTENA",IF(OR(B1076="DESCARTE",B1076="DEVOLUÇÃO"),"DESCARTE/DEVOLUÇÃO",IF(AND(D1076="",K1076&lt;&gt;""),"SEM LOTE",IF(AND(Q1076&lt;&gt;"",Q1076&gt;=Parametros!$B$11),"PARADO/SEM GIRO","OK"))))))))))</f>
        <v>VAZIA</v>
      </c>
      <c r="T1076" s="29" t="str">
        <f aca="false">IF(AND($S1076="PARADO/SEM GIRO",$K1076="KG",OR(Painel!$B$5="(Todos)",A1076=Painel!$B$5)*OR(Painel!$E$5="(Todos)",P1076=Painel!$E$5)),$J1076+ROW()/10000000,"")</f>
        <v/>
      </c>
      <c r="U1076" s="29" t="str">
        <f aca="false">IF(AND($S1076="VENCIDO",$K1076="KG",OR(Painel!$B$5="(Todos)",A1076=Painel!$B$5)*OR(Painel!$E$5="(Todos)",P1076=Painel!$E$5)),$J1076+ROW()/10000000,"")</f>
        <v/>
      </c>
    </row>
    <row r="1077" customFormat="false" ht="15" hidden="false" customHeight="false" outlineLevel="0" collapsed="false">
      <c r="A1077" s="29" t="s">
        <v>53</v>
      </c>
      <c r="B1077" s="29" t="s">
        <v>1917</v>
      </c>
      <c r="C1077" s="29" t="s">
        <v>115</v>
      </c>
      <c r="D1077" s="29"/>
      <c r="E1077" s="29" t="n">
        <v>0</v>
      </c>
      <c r="F1077" s="29"/>
      <c r="G1077" s="29"/>
      <c r="H1077" s="30" t="n">
        <v>0</v>
      </c>
      <c r="I1077" s="29"/>
      <c r="J1077" s="30" t="n">
        <v>0</v>
      </c>
      <c r="K1077" s="29"/>
      <c r="L1077" s="29" t="s">
        <v>116</v>
      </c>
      <c r="M1077" s="29"/>
      <c r="N1077" s="29"/>
      <c r="O1077" s="29"/>
      <c r="P1077" s="29"/>
      <c r="Q1077" s="29" t="n">
        <f aca="false">IFERROR(VALUE(L1077),"")</f>
        <v>0</v>
      </c>
      <c r="R1077" s="29" t="str">
        <f aca="true">IF(O1077="","",O1077-TODAY())</f>
        <v/>
      </c>
      <c r="S1077" s="29" t="str">
        <f aca="false">IF(C1077="&lt;&lt; vazio &gt;&gt;","VAZIA",IF(AND(O1077&lt;&gt;"",R1077&lt;0),"VENCIDO",IF(AND(O1077&lt;&gt;"",R1077&lt;=Parametros!$B$10),"PRÓX. VENCIMENTO",IF(F1077="Q","QUALIDADE",IF(F1077="S","BLOQUEADO",IF(F1077="R","RESTRITO/DEVOLUÇÃO",IF(OR(N1077="QUAR",N1077="QRES"),"QUARENTENA",IF(OR(B1077="DESCARTE",B1077="DEVOLUÇÃO"),"DESCARTE/DEVOLUÇÃO",IF(AND(D1077="",K1077&lt;&gt;""),"SEM LOTE",IF(AND(Q1077&lt;&gt;"",Q1077&gt;=Parametros!$B$11),"PARADO/SEM GIRO","OK"))))))))))</f>
        <v>VAZIA</v>
      </c>
      <c r="T1077" s="29" t="str">
        <f aca="false">IF(AND($S1077="PARADO/SEM GIRO",$K1077="KG",OR(Painel!$B$5="(Todos)",A1077=Painel!$B$5)*OR(Painel!$E$5="(Todos)",P1077=Painel!$E$5)),$J1077+ROW()/10000000,"")</f>
        <v/>
      </c>
      <c r="U1077" s="29" t="str">
        <f aca="false">IF(AND($S1077="VENCIDO",$K1077="KG",OR(Painel!$B$5="(Todos)",A1077=Painel!$B$5)*OR(Painel!$E$5="(Todos)",P1077=Painel!$E$5)),$J1077+ROW()/10000000,"")</f>
        <v/>
      </c>
    </row>
    <row r="1078" customFormat="false" ht="15" hidden="false" customHeight="false" outlineLevel="0" collapsed="false">
      <c r="A1078" s="29" t="s">
        <v>53</v>
      </c>
      <c r="B1078" s="29" t="s">
        <v>1918</v>
      </c>
      <c r="C1078" s="29" t="s">
        <v>115</v>
      </c>
      <c r="D1078" s="29"/>
      <c r="E1078" s="29" t="n">
        <v>0</v>
      </c>
      <c r="F1078" s="29"/>
      <c r="G1078" s="29"/>
      <c r="H1078" s="30" t="n">
        <v>0</v>
      </c>
      <c r="I1078" s="29"/>
      <c r="J1078" s="30" t="n">
        <v>0</v>
      </c>
      <c r="K1078" s="29"/>
      <c r="L1078" s="29" t="s">
        <v>116</v>
      </c>
      <c r="M1078" s="29"/>
      <c r="N1078" s="29"/>
      <c r="O1078" s="29"/>
      <c r="P1078" s="29"/>
      <c r="Q1078" s="29" t="n">
        <f aca="false">IFERROR(VALUE(L1078),"")</f>
        <v>0</v>
      </c>
      <c r="R1078" s="29" t="str">
        <f aca="true">IF(O1078="","",O1078-TODAY())</f>
        <v/>
      </c>
      <c r="S1078" s="29" t="str">
        <f aca="false">IF(C1078="&lt;&lt; vazio &gt;&gt;","VAZIA",IF(AND(O1078&lt;&gt;"",R1078&lt;0),"VENCIDO",IF(AND(O1078&lt;&gt;"",R1078&lt;=Parametros!$B$10),"PRÓX. VENCIMENTO",IF(F1078="Q","QUALIDADE",IF(F1078="S","BLOQUEADO",IF(F1078="R","RESTRITO/DEVOLUÇÃO",IF(OR(N1078="QUAR",N1078="QRES"),"QUARENTENA",IF(OR(B1078="DESCARTE",B1078="DEVOLUÇÃO"),"DESCARTE/DEVOLUÇÃO",IF(AND(D1078="",K1078&lt;&gt;""),"SEM LOTE",IF(AND(Q1078&lt;&gt;"",Q1078&gt;=Parametros!$B$11),"PARADO/SEM GIRO","OK"))))))))))</f>
        <v>VAZIA</v>
      </c>
      <c r="T1078" s="29" t="str">
        <f aca="false">IF(AND($S1078="PARADO/SEM GIRO",$K1078="KG",OR(Painel!$B$5="(Todos)",A1078=Painel!$B$5)*OR(Painel!$E$5="(Todos)",P1078=Painel!$E$5)),$J1078+ROW()/10000000,"")</f>
        <v/>
      </c>
      <c r="U1078" s="29" t="str">
        <f aca="false">IF(AND($S1078="VENCIDO",$K1078="KG",OR(Painel!$B$5="(Todos)",A1078=Painel!$B$5)*OR(Painel!$E$5="(Todos)",P1078=Painel!$E$5)),$J1078+ROW()/10000000,"")</f>
        <v/>
      </c>
    </row>
    <row r="1079" customFormat="false" ht="15" hidden="false" customHeight="false" outlineLevel="0" collapsed="false">
      <c r="A1079" s="29" t="s">
        <v>53</v>
      </c>
      <c r="B1079" s="29" t="s">
        <v>1919</v>
      </c>
      <c r="C1079" s="29" t="s">
        <v>115</v>
      </c>
      <c r="D1079" s="29"/>
      <c r="E1079" s="29" t="n">
        <v>0</v>
      </c>
      <c r="F1079" s="29"/>
      <c r="G1079" s="29"/>
      <c r="H1079" s="30" t="n">
        <v>0</v>
      </c>
      <c r="I1079" s="29"/>
      <c r="J1079" s="30" t="n">
        <v>0</v>
      </c>
      <c r="K1079" s="29"/>
      <c r="L1079" s="29" t="s">
        <v>116</v>
      </c>
      <c r="M1079" s="29"/>
      <c r="N1079" s="29"/>
      <c r="O1079" s="29"/>
      <c r="P1079" s="29"/>
      <c r="Q1079" s="29" t="n">
        <f aca="false">IFERROR(VALUE(L1079),"")</f>
        <v>0</v>
      </c>
      <c r="R1079" s="29" t="str">
        <f aca="true">IF(O1079="","",O1079-TODAY())</f>
        <v/>
      </c>
      <c r="S1079" s="29" t="str">
        <f aca="false">IF(C1079="&lt;&lt; vazio &gt;&gt;","VAZIA",IF(AND(O1079&lt;&gt;"",R1079&lt;0),"VENCIDO",IF(AND(O1079&lt;&gt;"",R1079&lt;=Parametros!$B$10),"PRÓX. VENCIMENTO",IF(F1079="Q","QUALIDADE",IF(F1079="S","BLOQUEADO",IF(F1079="R","RESTRITO/DEVOLUÇÃO",IF(OR(N1079="QUAR",N1079="QRES"),"QUARENTENA",IF(OR(B1079="DESCARTE",B1079="DEVOLUÇÃO"),"DESCARTE/DEVOLUÇÃO",IF(AND(D1079="",K1079&lt;&gt;""),"SEM LOTE",IF(AND(Q1079&lt;&gt;"",Q1079&gt;=Parametros!$B$11),"PARADO/SEM GIRO","OK"))))))))))</f>
        <v>VAZIA</v>
      </c>
      <c r="T1079" s="29" t="str">
        <f aca="false">IF(AND($S1079="PARADO/SEM GIRO",$K1079="KG",OR(Painel!$B$5="(Todos)",A1079=Painel!$B$5)*OR(Painel!$E$5="(Todos)",P1079=Painel!$E$5)),$J1079+ROW()/10000000,"")</f>
        <v/>
      </c>
      <c r="U1079" s="29" t="str">
        <f aca="false">IF(AND($S1079="VENCIDO",$K1079="KG",OR(Painel!$B$5="(Todos)",A1079=Painel!$B$5)*OR(Painel!$E$5="(Todos)",P1079=Painel!$E$5)),$J1079+ROW()/10000000,"")</f>
        <v/>
      </c>
    </row>
    <row r="1080" customFormat="false" ht="15" hidden="false" customHeight="false" outlineLevel="0" collapsed="false">
      <c r="A1080" s="29" t="s">
        <v>53</v>
      </c>
      <c r="B1080" s="29" t="s">
        <v>1920</v>
      </c>
      <c r="C1080" s="29" t="s">
        <v>115</v>
      </c>
      <c r="D1080" s="29"/>
      <c r="E1080" s="29" t="n">
        <v>0</v>
      </c>
      <c r="F1080" s="29"/>
      <c r="G1080" s="29"/>
      <c r="H1080" s="30" t="n">
        <v>0</v>
      </c>
      <c r="I1080" s="29"/>
      <c r="J1080" s="30" t="n">
        <v>0</v>
      </c>
      <c r="K1080" s="29"/>
      <c r="L1080" s="29" t="s">
        <v>116</v>
      </c>
      <c r="M1080" s="29"/>
      <c r="N1080" s="29"/>
      <c r="O1080" s="29"/>
      <c r="P1080" s="29"/>
      <c r="Q1080" s="29" t="n">
        <f aca="false">IFERROR(VALUE(L1080),"")</f>
        <v>0</v>
      </c>
      <c r="R1080" s="29" t="str">
        <f aca="true">IF(O1080="","",O1080-TODAY())</f>
        <v/>
      </c>
      <c r="S1080" s="29" t="str">
        <f aca="false">IF(C1080="&lt;&lt; vazio &gt;&gt;","VAZIA",IF(AND(O1080&lt;&gt;"",R1080&lt;0),"VENCIDO",IF(AND(O1080&lt;&gt;"",R1080&lt;=Parametros!$B$10),"PRÓX. VENCIMENTO",IF(F1080="Q","QUALIDADE",IF(F1080="S","BLOQUEADO",IF(F1080="R","RESTRITO/DEVOLUÇÃO",IF(OR(N1080="QUAR",N1080="QRES"),"QUARENTENA",IF(OR(B1080="DESCARTE",B1080="DEVOLUÇÃO"),"DESCARTE/DEVOLUÇÃO",IF(AND(D1080="",K1080&lt;&gt;""),"SEM LOTE",IF(AND(Q1080&lt;&gt;"",Q1080&gt;=Parametros!$B$11),"PARADO/SEM GIRO","OK"))))))))))</f>
        <v>VAZIA</v>
      </c>
      <c r="T1080" s="29" t="str">
        <f aca="false">IF(AND($S1080="PARADO/SEM GIRO",$K1080="KG",OR(Painel!$B$5="(Todos)",A1080=Painel!$B$5)*OR(Painel!$E$5="(Todos)",P1080=Painel!$E$5)),$J1080+ROW()/10000000,"")</f>
        <v/>
      </c>
      <c r="U1080" s="29" t="str">
        <f aca="false">IF(AND($S1080="VENCIDO",$K1080="KG",OR(Painel!$B$5="(Todos)",A1080=Painel!$B$5)*OR(Painel!$E$5="(Todos)",P1080=Painel!$E$5)),$J1080+ROW()/10000000,"")</f>
        <v/>
      </c>
    </row>
    <row r="1081" customFormat="false" ht="15" hidden="false" customHeight="false" outlineLevel="0" collapsed="false">
      <c r="A1081" s="29" t="s">
        <v>53</v>
      </c>
      <c r="B1081" s="29" t="s">
        <v>1921</v>
      </c>
      <c r="C1081" s="29" t="s">
        <v>115</v>
      </c>
      <c r="D1081" s="29"/>
      <c r="E1081" s="29" t="n">
        <v>0</v>
      </c>
      <c r="F1081" s="29"/>
      <c r="G1081" s="29"/>
      <c r="H1081" s="30" t="n">
        <v>0</v>
      </c>
      <c r="I1081" s="29"/>
      <c r="J1081" s="30" t="n">
        <v>0</v>
      </c>
      <c r="K1081" s="29"/>
      <c r="L1081" s="29" t="s">
        <v>116</v>
      </c>
      <c r="M1081" s="29"/>
      <c r="N1081" s="29"/>
      <c r="O1081" s="29"/>
      <c r="P1081" s="29"/>
      <c r="Q1081" s="29" t="n">
        <f aca="false">IFERROR(VALUE(L1081),"")</f>
        <v>0</v>
      </c>
      <c r="R1081" s="29" t="str">
        <f aca="true">IF(O1081="","",O1081-TODAY())</f>
        <v/>
      </c>
      <c r="S1081" s="29" t="str">
        <f aca="false">IF(C1081="&lt;&lt; vazio &gt;&gt;","VAZIA",IF(AND(O1081&lt;&gt;"",R1081&lt;0),"VENCIDO",IF(AND(O1081&lt;&gt;"",R1081&lt;=Parametros!$B$10),"PRÓX. VENCIMENTO",IF(F1081="Q","QUALIDADE",IF(F1081="S","BLOQUEADO",IF(F1081="R","RESTRITO/DEVOLUÇÃO",IF(OR(N1081="QUAR",N1081="QRES"),"QUARENTENA",IF(OR(B1081="DESCARTE",B1081="DEVOLUÇÃO"),"DESCARTE/DEVOLUÇÃO",IF(AND(D1081="",K1081&lt;&gt;""),"SEM LOTE",IF(AND(Q1081&lt;&gt;"",Q1081&gt;=Parametros!$B$11),"PARADO/SEM GIRO","OK"))))))))))</f>
        <v>VAZIA</v>
      </c>
      <c r="T1081" s="29" t="str">
        <f aca="false">IF(AND($S1081="PARADO/SEM GIRO",$K1081="KG",OR(Painel!$B$5="(Todos)",A1081=Painel!$B$5)*OR(Painel!$E$5="(Todos)",P1081=Painel!$E$5)),$J1081+ROW()/10000000,"")</f>
        <v/>
      </c>
      <c r="U1081" s="29" t="str">
        <f aca="false">IF(AND($S1081="VENCIDO",$K1081="KG",OR(Painel!$B$5="(Todos)",A1081=Painel!$B$5)*OR(Painel!$E$5="(Todos)",P1081=Painel!$E$5)),$J1081+ROW()/10000000,"")</f>
        <v/>
      </c>
    </row>
    <row r="1082" customFormat="false" ht="15" hidden="false" customHeight="false" outlineLevel="0" collapsed="false">
      <c r="A1082" s="29" t="s">
        <v>53</v>
      </c>
      <c r="B1082" s="29" t="s">
        <v>1922</v>
      </c>
      <c r="C1082" s="29" t="s">
        <v>115</v>
      </c>
      <c r="D1082" s="29"/>
      <c r="E1082" s="29" t="n">
        <v>0</v>
      </c>
      <c r="F1082" s="29"/>
      <c r="G1082" s="29"/>
      <c r="H1082" s="30" t="n">
        <v>0</v>
      </c>
      <c r="I1082" s="29"/>
      <c r="J1082" s="30" t="n">
        <v>0</v>
      </c>
      <c r="K1082" s="29"/>
      <c r="L1082" s="29" t="s">
        <v>116</v>
      </c>
      <c r="M1082" s="29"/>
      <c r="N1082" s="29"/>
      <c r="O1082" s="29"/>
      <c r="P1082" s="29"/>
      <c r="Q1082" s="29" t="n">
        <f aca="false">IFERROR(VALUE(L1082),"")</f>
        <v>0</v>
      </c>
      <c r="R1082" s="29" t="str">
        <f aca="true">IF(O1082="","",O1082-TODAY())</f>
        <v/>
      </c>
      <c r="S1082" s="29" t="str">
        <f aca="false">IF(C1082="&lt;&lt; vazio &gt;&gt;","VAZIA",IF(AND(O1082&lt;&gt;"",R1082&lt;0),"VENCIDO",IF(AND(O1082&lt;&gt;"",R1082&lt;=Parametros!$B$10),"PRÓX. VENCIMENTO",IF(F1082="Q","QUALIDADE",IF(F1082="S","BLOQUEADO",IF(F1082="R","RESTRITO/DEVOLUÇÃO",IF(OR(N1082="QUAR",N1082="QRES"),"QUARENTENA",IF(OR(B1082="DESCARTE",B1082="DEVOLUÇÃO"),"DESCARTE/DEVOLUÇÃO",IF(AND(D1082="",K1082&lt;&gt;""),"SEM LOTE",IF(AND(Q1082&lt;&gt;"",Q1082&gt;=Parametros!$B$11),"PARADO/SEM GIRO","OK"))))))))))</f>
        <v>VAZIA</v>
      </c>
      <c r="T1082" s="29" t="str">
        <f aca="false">IF(AND($S1082="PARADO/SEM GIRO",$K1082="KG",OR(Painel!$B$5="(Todos)",A1082=Painel!$B$5)*OR(Painel!$E$5="(Todos)",P1082=Painel!$E$5)),$J1082+ROW()/10000000,"")</f>
        <v/>
      </c>
      <c r="U1082" s="29" t="str">
        <f aca="false">IF(AND($S1082="VENCIDO",$K1082="KG",OR(Painel!$B$5="(Todos)",A1082=Painel!$B$5)*OR(Painel!$E$5="(Todos)",P1082=Painel!$E$5)),$J1082+ROW()/10000000,"")</f>
        <v/>
      </c>
    </row>
    <row r="1083" customFormat="false" ht="15" hidden="false" customHeight="false" outlineLevel="0" collapsed="false">
      <c r="A1083" s="29" t="s">
        <v>53</v>
      </c>
      <c r="B1083" s="29" t="s">
        <v>1923</v>
      </c>
      <c r="C1083" s="29" t="s">
        <v>238</v>
      </c>
      <c r="D1083" s="29" t="s">
        <v>1924</v>
      </c>
      <c r="E1083" s="29" t="n">
        <v>1</v>
      </c>
      <c r="F1083" s="29"/>
      <c r="G1083" s="29" t="s">
        <v>1925</v>
      </c>
      <c r="H1083" s="30" t="n">
        <v>175</v>
      </c>
      <c r="I1083" s="31" t="n">
        <v>46258</v>
      </c>
      <c r="J1083" s="30" t="n">
        <v>175</v>
      </c>
      <c r="K1083" s="29" t="s">
        <v>120</v>
      </c>
      <c r="L1083" s="29" t="s">
        <v>294</v>
      </c>
      <c r="M1083" s="29"/>
      <c r="N1083" s="29" t="s">
        <v>122</v>
      </c>
      <c r="O1083" s="31" t="n">
        <v>46972</v>
      </c>
      <c r="P1083" s="29" t="s">
        <v>235</v>
      </c>
      <c r="Q1083" s="29" t="n">
        <f aca="false">IFERROR(VALUE(L1083),"")</f>
        <v>27</v>
      </c>
      <c r="R1083" s="29" t="n">
        <f aca="true">IF(O1083="","",O1083-TODAY())</f>
        <v>687</v>
      </c>
      <c r="S1083" s="29" t="str">
        <f aca="false">IF(C1083="&lt;&lt; vazio &gt;&gt;","VAZIA",IF(AND(O1083&lt;&gt;"",R1083&lt;0),"VENCIDO",IF(AND(O1083&lt;&gt;"",R1083&lt;=Parametros!$B$10),"PRÓX. VENCIMENTO",IF(F1083="Q","QUALIDADE",IF(F1083="S","BLOQUEADO",IF(F1083="R","RESTRITO/DEVOLUÇÃO",IF(OR(N1083="QUAR",N1083="QRES"),"QUARENTENA",IF(OR(B1083="DESCARTE",B1083="DEVOLUÇÃO"),"DESCARTE/DEVOLUÇÃO",IF(AND(D1083="",K1083&lt;&gt;""),"SEM LOTE",IF(AND(Q1083&lt;&gt;"",Q1083&gt;=Parametros!$B$11),"PARADO/SEM GIRO","OK"))))))))))</f>
        <v>OK</v>
      </c>
      <c r="T1083" s="29" t="str">
        <f aca="false">IF(AND($S1083="PARADO/SEM GIRO",$K1083="KG",OR(Painel!$B$5="(Todos)",A1083=Painel!$B$5)*OR(Painel!$E$5="(Todos)",P1083=Painel!$E$5)),$J1083+ROW()/10000000,"")</f>
        <v/>
      </c>
      <c r="U1083" s="29" t="str">
        <f aca="false">IF(AND($S1083="VENCIDO",$K1083="KG",OR(Painel!$B$5="(Todos)",A1083=Painel!$B$5)*OR(Painel!$E$5="(Todos)",P1083=Painel!$E$5)),$J1083+ROW()/10000000,"")</f>
        <v/>
      </c>
    </row>
    <row r="1084" customFormat="false" ht="15" hidden="false" customHeight="false" outlineLevel="0" collapsed="false">
      <c r="A1084" s="29" t="s">
        <v>53</v>
      </c>
      <c r="B1084" s="29" t="s">
        <v>1926</v>
      </c>
      <c r="C1084" s="29" t="s">
        <v>115</v>
      </c>
      <c r="D1084" s="29"/>
      <c r="E1084" s="29" t="n">
        <v>0</v>
      </c>
      <c r="F1084" s="29"/>
      <c r="G1084" s="29"/>
      <c r="H1084" s="30" t="n">
        <v>0</v>
      </c>
      <c r="I1084" s="29"/>
      <c r="J1084" s="30" t="n">
        <v>0</v>
      </c>
      <c r="K1084" s="29"/>
      <c r="L1084" s="29" t="s">
        <v>116</v>
      </c>
      <c r="M1084" s="29"/>
      <c r="N1084" s="29"/>
      <c r="O1084" s="29"/>
      <c r="P1084" s="29"/>
      <c r="Q1084" s="29" t="n">
        <f aca="false">IFERROR(VALUE(L1084),"")</f>
        <v>0</v>
      </c>
      <c r="R1084" s="29" t="str">
        <f aca="true">IF(O1084="","",O1084-TODAY())</f>
        <v/>
      </c>
      <c r="S1084" s="29" t="str">
        <f aca="false">IF(C1084="&lt;&lt; vazio &gt;&gt;","VAZIA",IF(AND(O1084&lt;&gt;"",R1084&lt;0),"VENCIDO",IF(AND(O1084&lt;&gt;"",R1084&lt;=Parametros!$B$10),"PRÓX. VENCIMENTO",IF(F1084="Q","QUALIDADE",IF(F1084="S","BLOQUEADO",IF(F1084="R","RESTRITO/DEVOLUÇÃO",IF(OR(N1084="QUAR",N1084="QRES"),"QUARENTENA",IF(OR(B1084="DESCARTE",B1084="DEVOLUÇÃO"),"DESCARTE/DEVOLUÇÃO",IF(AND(D1084="",K1084&lt;&gt;""),"SEM LOTE",IF(AND(Q1084&lt;&gt;"",Q1084&gt;=Parametros!$B$11),"PARADO/SEM GIRO","OK"))))))))))</f>
        <v>VAZIA</v>
      </c>
      <c r="T1084" s="29" t="str">
        <f aca="false">IF(AND($S1084="PARADO/SEM GIRO",$K1084="KG",OR(Painel!$B$5="(Todos)",A1084=Painel!$B$5)*OR(Painel!$E$5="(Todos)",P1084=Painel!$E$5)),$J1084+ROW()/10000000,"")</f>
        <v/>
      </c>
      <c r="U1084" s="29" t="str">
        <f aca="false">IF(AND($S1084="VENCIDO",$K1084="KG",OR(Painel!$B$5="(Todos)",A1084=Painel!$B$5)*OR(Painel!$E$5="(Todos)",P1084=Painel!$E$5)),$J1084+ROW()/10000000,"")</f>
        <v/>
      </c>
    </row>
    <row r="1085" customFormat="false" ht="15" hidden="false" customHeight="false" outlineLevel="0" collapsed="false">
      <c r="A1085" s="29" t="s">
        <v>53</v>
      </c>
      <c r="B1085" s="29" t="s">
        <v>1927</v>
      </c>
      <c r="C1085" s="29" t="s">
        <v>1928</v>
      </c>
      <c r="D1085" s="29" t="s">
        <v>1929</v>
      </c>
      <c r="E1085" s="29" t="n">
        <v>1</v>
      </c>
      <c r="F1085" s="29"/>
      <c r="G1085" s="29" t="s">
        <v>1930</v>
      </c>
      <c r="H1085" s="30" t="n">
        <v>100</v>
      </c>
      <c r="I1085" s="31" t="n">
        <v>46261</v>
      </c>
      <c r="J1085" s="30" t="n">
        <v>100</v>
      </c>
      <c r="K1085" s="29" t="s">
        <v>120</v>
      </c>
      <c r="L1085" s="29" t="s">
        <v>1931</v>
      </c>
      <c r="M1085" s="29"/>
      <c r="N1085" s="29" t="s">
        <v>122</v>
      </c>
      <c r="O1085" s="31" t="n">
        <v>46923</v>
      </c>
      <c r="P1085" s="29" t="s">
        <v>235</v>
      </c>
      <c r="Q1085" s="29" t="n">
        <f aca="false">IFERROR(VALUE(L1085),"")</f>
        <v>78</v>
      </c>
      <c r="R1085" s="29" t="n">
        <f aca="true">IF(O1085="","",O1085-TODAY())</f>
        <v>638</v>
      </c>
      <c r="S1085" s="29" t="str">
        <f aca="false">IF(C1085="&lt;&lt; vazio &gt;&gt;","VAZIA",IF(AND(O1085&lt;&gt;"",R1085&lt;0),"VENCIDO",IF(AND(O1085&lt;&gt;"",R1085&lt;=Parametros!$B$10),"PRÓX. VENCIMENTO",IF(F1085="Q","QUALIDADE",IF(F1085="S","BLOQUEADO",IF(F1085="R","RESTRITO/DEVOLUÇÃO",IF(OR(N1085="QUAR",N1085="QRES"),"QUARENTENA",IF(OR(B1085="DESCARTE",B1085="DEVOLUÇÃO"),"DESCARTE/DEVOLUÇÃO",IF(AND(D1085="",K1085&lt;&gt;""),"SEM LOTE",IF(AND(Q1085&lt;&gt;"",Q1085&gt;=Parametros!$B$11),"PARADO/SEM GIRO","OK"))))))))))</f>
        <v>OK</v>
      </c>
      <c r="T1085" s="29" t="str">
        <f aca="false">IF(AND($S1085="PARADO/SEM GIRO",$K1085="KG",OR(Painel!$B$5="(Todos)",A1085=Painel!$B$5)*OR(Painel!$E$5="(Todos)",P1085=Painel!$E$5)),$J1085+ROW()/10000000,"")</f>
        <v/>
      </c>
      <c r="U1085" s="29" t="str">
        <f aca="false">IF(AND($S1085="VENCIDO",$K1085="KG",OR(Painel!$B$5="(Todos)",A1085=Painel!$B$5)*OR(Painel!$E$5="(Todos)",P1085=Painel!$E$5)),$J1085+ROW()/10000000,"")</f>
        <v/>
      </c>
    </row>
    <row r="1086" customFormat="false" ht="15" hidden="false" customHeight="false" outlineLevel="0" collapsed="false">
      <c r="A1086" s="29" t="s">
        <v>53</v>
      </c>
      <c r="B1086" s="29" t="s">
        <v>1932</v>
      </c>
      <c r="C1086" s="29" t="s">
        <v>240</v>
      </c>
      <c r="D1086" s="29" t="s">
        <v>1933</v>
      </c>
      <c r="E1086" s="29" t="n">
        <v>1</v>
      </c>
      <c r="F1086" s="29"/>
      <c r="G1086" s="29" t="s">
        <v>1934</v>
      </c>
      <c r="H1086" s="30" t="n">
        <v>75</v>
      </c>
      <c r="I1086" s="31" t="n">
        <v>46282</v>
      </c>
      <c r="J1086" s="30" t="n">
        <v>75</v>
      </c>
      <c r="K1086" s="29" t="s">
        <v>120</v>
      </c>
      <c r="L1086" s="29" t="s">
        <v>328</v>
      </c>
      <c r="M1086" s="29"/>
      <c r="N1086" s="29" t="s">
        <v>122</v>
      </c>
      <c r="O1086" s="31" t="n">
        <v>46993</v>
      </c>
      <c r="P1086" s="29" t="s">
        <v>235</v>
      </c>
      <c r="Q1086" s="29" t="n">
        <f aca="false">IFERROR(VALUE(L1086),"")</f>
        <v>7</v>
      </c>
      <c r="R1086" s="29" t="n">
        <f aca="true">IF(O1086="","",O1086-TODAY())</f>
        <v>708</v>
      </c>
      <c r="S1086" s="29" t="str">
        <f aca="false">IF(C1086="&lt;&lt; vazio &gt;&gt;","VAZIA",IF(AND(O1086&lt;&gt;"",R1086&lt;0),"VENCIDO",IF(AND(O1086&lt;&gt;"",R1086&lt;=Parametros!$B$10),"PRÓX. VENCIMENTO",IF(F1086="Q","QUALIDADE",IF(F1086="S","BLOQUEADO",IF(F1086="R","RESTRITO/DEVOLUÇÃO",IF(OR(N1086="QUAR",N1086="QRES"),"QUARENTENA",IF(OR(B1086="DESCARTE",B1086="DEVOLUÇÃO"),"DESCARTE/DEVOLUÇÃO",IF(AND(D1086="",K1086&lt;&gt;""),"SEM LOTE",IF(AND(Q1086&lt;&gt;"",Q1086&gt;=Parametros!$B$11),"PARADO/SEM GIRO","OK"))))))))))</f>
        <v>OK</v>
      </c>
      <c r="T1086" s="29" t="str">
        <f aca="false">IF(AND($S1086="PARADO/SEM GIRO",$K1086="KG",OR(Painel!$B$5="(Todos)",A1086=Painel!$B$5)*OR(Painel!$E$5="(Todos)",P1086=Painel!$E$5)),$J1086+ROW()/10000000,"")</f>
        <v/>
      </c>
      <c r="U1086" s="29" t="str">
        <f aca="false">IF(AND($S1086="VENCIDO",$K1086="KG",OR(Painel!$B$5="(Todos)",A1086=Painel!$B$5)*OR(Painel!$E$5="(Todos)",P1086=Painel!$E$5)),$J1086+ROW()/10000000,"")</f>
        <v/>
      </c>
    </row>
    <row r="1087" customFormat="false" ht="15" hidden="false" customHeight="false" outlineLevel="0" collapsed="false">
      <c r="A1087" s="29" t="s">
        <v>53</v>
      </c>
      <c r="B1087" s="29" t="s">
        <v>1935</v>
      </c>
      <c r="C1087" s="29" t="s">
        <v>238</v>
      </c>
      <c r="D1087" s="29" t="s">
        <v>239</v>
      </c>
      <c r="E1087" s="29" t="n">
        <v>1</v>
      </c>
      <c r="F1087" s="29"/>
      <c r="G1087" s="29" t="s">
        <v>1936</v>
      </c>
      <c r="H1087" s="30" t="n">
        <v>125</v>
      </c>
      <c r="I1087" s="31" t="n">
        <v>46262</v>
      </c>
      <c r="J1087" s="30" t="n">
        <v>125</v>
      </c>
      <c r="K1087" s="29" t="s">
        <v>120</v>
      </c>
      <c r="L1087" s="29" t="s">
        <v>294</v>
      </c>
      <c r="M1087" s="29"/>
      <c r="N1087" s="29" t="s">
        <v>122</v>
      </c>
      <c r="O1087" s="31" t="n">
        <v>46967</v>
      </c>
      <c r="P1087" s="29" t="s">
        <v>235</v>
      </c>
      <c r="Q1087" s="29" t="n">
        <f aca="false">IFERROR(VALUE(L1087),"")</f>
        <v>27</v>
      </c>
      <c r="R1087" s="29" t="n">
        <f aca="true">IF(O1087="","",O1087-TODAY())</f>
        <v>682</v>
      </c>
      <c r="S1087" s="29" t="str">
        <f aca="false">IF(C1087="&lt;&lt; vazio &gt;&gt;","VAZIA",IF(AND(O1087&lt;&gt;"",R1087&lt;0),"VENCIDO",IF(AND(O1087&lt;&gt;"",R1087&lt;=Parametros!$B$10),"PRÓX. VENCIMENTO",IF(F1087="Q","QUALIDADE",IF(F1087="S","BLOQUEADO",IF(F1087="R","RESTRITO/DEVOLUÇÃO",IF(OR(N1087="QUAR",N1087="QRES"),"QUARENTENA",IF(OR(B1087="DESCARTE",B1087="DEVOLUÇÃO"),"DESCARTE/DEVOLUÇÃO",IF(AND(D1087="",K1087&lt;&gt;""),"SEM LOTE",IF(AND(Q1087&lt;&gt;"",Q1087&gt;=Parametros!$B$11),"PARADO/SEM GIRO","OK"))))))))))</f>
        <v>OK</v>
      </c>
      <c r="T1087" s="29" t="str">
        <f aca="false">IF(AND($S1087="PARADO/SEM GIRO",$K1087="KG",OR(Painel!$B$5="(Todos)",A1087=Painel!$B$5)*OR(Painel!$E$5="(Todos)",P1087=Painel!$E$5)),$J1087+ROW()/10000000,"")</f>
        <v/>
      </c>
      <c r="U1087" s="29" t="str">
        <f aca="false">IF(AND($S1087="VENCIDO",$K1087="KG",OR(Painel!$B$5="(Todos)",A1087=Painel!$B$5)*OR(Painel!$E$5="(Todos)",P1087=Painel!$E$5)),$J1087+ROW()/10000000,"")</f>
        <v/>
      </c>
    </row>
    <row r="1088" customFormat="false" ht="15" hidden="false" customHeight="false" outlineLevel="0" collapsed="false">
      <c r="A1088" s="29" t="s">
        <v>53</v>
      </c>
      <c r="B1088" s="29" t="s">
        <v>1937</v>
      </c>
      <c r="C1088" s="29" t="s">
        <v>115</v>
      </c>
      <c r="D1088" s="29"/>
      <c r="E1088" s="29" t="n">
        <v>0</v>
      </c>
      <c r="F1088" s="29"/>
      <c r="G1088" s="29"/>
      <c r="H1088" s="30" t="n">
        <v>0</v>
      </c>
      <c r="I1088" s="29"/>
      <c r="J1088" s="30" t="n">
        <v>0</v>
      </c>
      <c r="K1088" s="29"/>
      <c r="L1088" s="29" t="s">
        <v>116</v>
      </c>
      <c r="M1088" s="29"/>
      <c r="N1088" s="29"/>
      <c r="O1088" s="29"/>
      <c r="P1088" s="29"/>
      <c r="Q1088" s="29" t="n">
        <f aca="false">IFERROR(VALUE(L1088),"")</f>
        <v>0</v>
      </c>
      <c r="R1088" s="29" t="str">
        <f aca="true">IF(O1088="","",O1088-TODAY())</f>
        <v/>
      </c>
      <c r="S1088" s="29" t="str">
        <f aca="false">IF(C1088="&lt;&lt; vazio &gt;&gt;","VAZIA",IF(AND(O1088&lt;&gt;"",R1088&lt;0),"VENCIDO",IF(AND(O1088&lt;&gt;"",R1088&lt;=Parametros!$B$10),"PRÓX. VENCIMENTO",IF(F1088="Q","QUALIDADE",IF(F1088="S","BLOQUEADO",IF(F1088="R","RESTRITO/DEVOLUÇÃO",IF(OR(N1088="QUAR",N1088="QRES"),"QUARENTENA",IF(OR(B1088="DESCARTE",B1088="DEVOLUÇÃO"),"DESCARTE/DEVOLUÇÃO",IF(AND(D1088="",K1088&lt;&gt;""),"SEM LOTE",IF(AND(Q1088&lt;&gt;"",Q1088&gt;=Parametros!$B$11),"PARADO/SEM GIRO","OK"))))))))))</f>
        <v>VAZIA</v>
      </c>
      <c r="T1088" s="29" t="str">
        <f aca="false">IF(AND($S1088="PARADO/SEM GIRO",$K1088="KG",OR(Painel!$B$5="(Todos)",A1088=Painel!$B$5)*OR(Painel!$E$5="(Todos)",P1088=Painel!$E$5)),$J1088+ROW()/10000000,"")</f>
        <v/>
      </c>
      <c r="U1088" s="29" t="str">
        <f aca="false">IF(AND($S1088="VENCIDO",$K1088="KG",OR(Painel!$B$5="(Todos)",A1088=Painel!$B$5)*OR(Painel!$E$5="(Todos)",P1088=Painel!$E$5)),$J1088+ROW()/10000000,"")</f>
        <v/>
      </c>
    </row>
    <row r="1089" customFormat="false" ht="15" hidden="false" customHeight="false" outlineLevel="0" collapsed="false">
      <c r="A1089" s="29" t="s">
        <v>53</v>
      </c>
      <c r="B1089" s="29" t="s">
        <v>1938</v>
      </c>
      <c r="C1089" s="29" t="s">
        <v>115</v>
      </c>
      <c r="D1089" s="29"/>
      <c r="E1089" s="29" t="n">
        <v>0</v>
      </c>
      <c r="F1089" s="29"/>
      <c r="G1089" s="29"/>
      <c r="H1089" s="30" t="n">
        <v>0</v>
      </c>
      <c r="I1089" s="29"/>
      <c r="J1089" s="30" t="n">
        <v>0</v>
      </c>
      <c r="K1089" s="29"/>
      <c r="L1089" s="29" t="s">
        <v>116</v>
      </c>
      <c r="M1089" s="29"/>
      <c r="N1089" s="29"/>
      <c r="O1089" s="29"/>
      <c r="P1089" s="29"/>
      <c r="Q1089" s="29" t="n">
        <f aca="false">IFERROR(VALUE(L1089),"")</f>
        <v>0</v>
      </c>
      <c r="R1089" s="29" t="str">
        <f aca="true">IF(O1089="","",O1089-TODAY())</f>
        <v/>
      </c>
      <c r="S1089" s="29" t="str">
        <f aca="false">IF(C1089="&lt;&lt; vazio &gt;&gt;","VAZIA",IF(AND(O1089&lt;&gt;"",R1089&lt;0),"VENCIDO",IF(AND(O1089&lt;&gt;"",R1089&lt;=Parametros!$B$10),"PRÓX. VENCIMENTO",IF(F1089="Q","QUALIDADE",IF(F1089="S","BLOQUEADO",IF(F1089="R","RESTRITO/DEVOLUÇÃO",IF(OR(N1089="QUAR",N1089="QRES"),"QUARENTENA",IF(OR(B1089="DESCARTE",B1089="DEVOLUÇÃO"),"DESCARTE/DEVOLUÇÃO",IF(AND(D1089="",K1089&lt;&gt;""),"SEM LOTE",IF(AND(Q1089&lt;&gt;"",Q1089&gt;=Parametros!$B$11),"PARADO/SEM GIRO","OK"))))))))))</f>
        <v>VAZIA</v>
      </c>
      <c r="T1089" s="29" t="str">
        <f aca="false">IF(AND($S1089="PARADO/SEM GIRO",$K1089="KG",OR(Painel!$B$5="(Todos)",A1089=Painel!$B$5)*OR(Painel!$E$5="(Todos)",P1089=Painel!$E$5)),$J1089+ROW()/10000000,"")</f>
        <v/>
      </c>
      <c r="U1089" s="29" t="str">
        <f aca="false">IF(AND($S1089="VENCIDO",$K1089="KG",OR(Painel!$B$5="(Todos)",A1089=Painel!$B$5)*OR(Painel!$E$5="(Todos)",P1089=Painel!$E$5)),$J1089+ROW()/10000000,"")</f>
        <v/>
      </c>
    </row>
    <row r="1090" customFormat="false" ht="15" hidden="false" customHeight="false" outlineLevel="0" collapsed="false">
      <c r="A1090" s="29" t="s">
        <v>53</v>
      </c>
      <c r="B1090" s="29" t="s">
        <v>1939</v>
      </c>
      <c r="C1090" s="29" t="s">
        <v>115</v>
      </c>
      <c r="D1090" s="29"/>
      <c r="E1090" s="29" t="n">
        <v>0</v>
      </c>
      <c r="F1090" s="29"/>
      <c r="G1090" s="29"/>
      <c r="H1090" s="30" t="n">
        <v>0</v>
      </c>
      <c r="I1090" s="29"/>
      <c r="J1090" s="30" t="n">
        <v>0</v>
      </c>
      <c r="K1090" s="29"/>
      <c r="L1090" s="29" t="s">
        <v>116</v>
      </c>
      <c r="M1090" s="29"/>
      <c r="N1090" s="29"/>
      <c r="O1090" s="29"/>
      <c r="P1090" s="29"/>
      <c r="Q1090" s="29" t="n">
        <f aca="false">IFERROR(VALUE(L1090),"")</f>
        <v>0</v>
      </c>
      <c r="R1090" s="29" t="str">
        <f aca="true">IF(O1090="","",O1090-TODAY())</f>
        <v/>
      </c>
      <c r="S1090" s="29" t="str">
        <f aca="false">IF(C1090="&lt;&lt; vazio &gt;&gt;","VAZIA",IF(AND(O1090&lt;&gt;"",R1090&lt;0),"VENCIDO",IF(AND(O1090&lt;&gt;"",R1090&lt;=Parametros!$B$10),"PRÓX. VENCIMENTO",IF(F1090="Q","QUALIDADE",IF(F1090="S","BLOQUEADO",IF(F1090="R","RESTRITO/DEVOLUÇÃO",IF(OR(N1090="QUAR",N1090="QRES"),"QUARENTENA",IF(OR(B1090="DESCARTE",B1090="DEVOLUÇÃO"),"DESCARTE/DEVOLUÇÃO",IF(AND(D1090="",K1090&lt;&gt;""),"SEM LOTE",IF(AND(Q1090&lt;&gt;"",Q1090&gt;=Parametros!$B$11),"PARADO/SEM GIRO","OK"))))))))))</f>
        <v>VAZIA</v>
      </c>
      <c r="T1090" s="29" t="str">
        <f aca="false">IF(AND($S1090="PARADO/SEM GIRO",$K1090="KG",OR(Painel!$B$5="(Todos)",A1090=Painel!$B$5)*OR(Painel!$E$5="(Todos)",P1090=Painel!$E$5)),$J1090+ROW()/10000000,"")</f>
        <v/>
      </c>
      <c r="U1090" s="29" t="str">
        <f aca="false">IF(AND($S1090="VENCIDO",$K1090="KG",OR(Painel!$B$5="(Todos)",A1090=Painel!$B$5)*OR(Painel!$E$5="(Todos)",P1090=Painel!$E$5)),$J1090+ROW()/10000000,"")</f>
        <v/>
      </c>
    </row>
    <row r="1091" customFormat="false" ht="15" hidden="false" customHeight="false" outlineLevel="0" collapsed="false">
      <c r="A1091" s="29" t="s">
        <v>53</v>
      </c>
      <c r="B1091" s="29" t="s">
        <v>1940</v>
      </c>
      <c r="C1091" s="29" t="s">
        <v>115</v>
      </c>
      <c r="D1091" s="29"/>
      <c r="E1091" s="29" t="n">
        <v>0</v>
      </c>
      <c r="F1091" s="29"/>
      <c r="G1091" s="29"/>
      <c r="H1091" s="30" t="n">
        <v>0</v>
      </c>
      <c r="I1091" s="29"/>
      <c r="J1091" s="30" t="n">
        <v>0</v>
      </c>
      <c r="K1091" s="29"/>
      <c r="L1091" s="29" t="s">
        <v>116</v>
      </c>
      <c r="M1091" s="29"/>
      <c r="N1091" s="29"/>
      <c r="O1091" s="29"/>
      <c r="P1091" s="29"/>
      <c r="Q1091" s="29" t="n">
        <f aca="false">IFERROR(VALUE(L1091),"")</f>
        <v>0</v>
      </c>
      <c r="R1091" s="29" t="str">
        <f aca="true">IF(O1091="","",O1091-TODAY())</f>
        <v/>
      </c>
      <c r="S1091" s="29" t="str">
        <f aca="false">IF(C1091="&lt;&lt; vazio &gt;&gt;","VAZIA",IF(AND(O1091&lt;&gt;"",R1091&lt;0),"VENCIDO",IF(AND(O1091&lt;&gt;"",R1091&lt;=Parametros!$B$10),"PRÓX. VENCIMENTO",IF(F1091="Q","QUALIDADE",IF(F1091="S","BLOQUEADO",IF(F1091="R","RESTRITO/DEVOLUÇÃO",IF(OR(N1091="QUAR",N1091="QRES"),"QUARENTENA",IF(OR(B1091="DESCARTE",B1091="DEVOLUÇÃO"),"DESCARTE/DEVOLUÇÃO",IF(AND(D1091="",K1091&lt;&gt;""),"SEM LOTE",IF(AND(Q1091&lt;&gt;"",Q1091&gt;=Parametros!$B$11),"PARADO/SEM GIRO","OK"))))))))))</f>
        <v>VAZIA</v>
      </c>
      <c r="T1091" s="29" t="str">
        <f aca="false">IF(AND($S1091="PARADO/SEM GIRO",$K1091="KG",OR(Painel!$B$5="(Todos)",A1091=Painel!$B$5)*OR(Painel!$E$5="(Todos)",P1091=Painel!$E$5)),$J1091+ROW()/10000000,"")</f>
        <v/>
      </c>
      <c r="U1091" s="29" t="str">
        <f aca="false">IF(AND($S1091="VENCIDO",$K1091="KG",OR(Painel!$B$5="(Todos)",A1091=Painel!$B$5)*OR(Painel!$E$5="(Todos)",P1091=Painel!$E$5)),$J1091+ROW()/10000000,"")</f>
        <v/>
      </c>
    </row>
    <row r="1092" customFormat="false" ht="15" hidden="false" customHeight="false" outlineLevel="0" collapsed="false">
      <c r="A1092" s="29" t="s">
        <v>53</v>
      </c>
      <c r="B1092" s="29" t="s">
        <v>1941</v>
      </c>
      <c r="C1092" s="29" t="s">
        <v>115</v>
      </c>
      <c r="D1092" s="29"/>
      <c r="E1092" s="29" t="n">
        <v>0</v>
      </c>
      <c r="F1092" s="29"/>
      <c r="G1092" s="29"/>
      <c r="H1092" s="30" t="n">
        <v>0</v>
      </c>
      <c r="I1092" s="29"/>
      <c r="J1092" s="30" t="n">
        <v>0</v>
      </c>
      <c r="K1092" s="29"/>
      <c r="L1092" s="29" t="s">
        <v>116</v>
      </c>
      <c r="M1092" s="29"/>
      <c r="N1092" s="29"/>
      <c r="O1092" s="29"/>
      <c r="P1092" s="29"/>
      <c r="Q1092" s="29" t="n">
        <f aca="false">IFERROR(VALUE(L1092),"")</f>
        <v>0</v>
      </c>
      <c r="R1092" s="29" t="str">
        <f aca="true">IF(O1092="","",O1092-TODAY())</f>
        <v/>
      </c>
      <c r="S1092" s="29" t="str">
        <f aca="false">IF(C1092="&lt;&lt; vazio &gt;&gt;","VAZIA",IF(AND(O1092&lt;&gt;"",R1092&lt;0),"VENCIDO",IF(AND(O1092&lt;&gt;"",R1092&lt;=Parametros!$B$10),"PRÓX. VENCIMENTO",IF(F1092="Q","QUALIDADE",IF(F1092="S","BLOQUEADO",IF(F1092="R","RESTRITO/DEVOLUÇÃO",IF(OR(N1092="QUAR",N1092="QRES"),"QUARENTENA",IF(OR(B1092="DESCARTE",B1092="DEVOLUÇÃO"),"DESCARTE/DEVOLUÇÃO",IF(AND(D1092="",K1092&lt;&gt;""),"SEM LOTE",IF(AND(Q1092&lt;&gt;"",Q1092&gt;=Parametros!$B$11),"PARADO/SEM GIRO","OK"))))))))))</f>
        <v>VAZIA</v>
      </c>
      <c r="T1092" s="29" t="str">
        <f aca="false">IF(AND($S1092="PARADO/SEM GIRO",$K1092="KG",OR(Painel!$B$5="(Todos)",A1092=Painel!$B$5)*OR(Painel!$E$5="(Todos)",P1092=Painel!$E$5)),$J1092+ROW()/10000000,"")</f>
        <v/>
      </c>
      <c r="U1092" s="29" t="str">
        <f aca="false">IF(AND($S1092="VENCIDO",$K1092="KG",OR(Painel!$B$5="(Todos)",A1092=Painel!$B$5)*OR(Painel!$E$5="(Todos)",P1092=Painel!$E$5)),$J1092+ROW()/10000000,"")</f>
        <v/>
      </c>
    </row>
    <row r="1093" customFormat="false" ht="15" hidden="false" customHeight="false" outlineLevel="0" collapsed="false">
      <c r="A1093" s="29" t="s">
        <v>53</v>
      </c>
      <c r="B1093" s="29" t="s">
        <v>1942</v>
      </c>
      <c r="C1093" s="29" t="s">
        <v>115</v>
      </c>
      <c r="D1093" s="29"/>
      <c r="E1093" s="29" t="n">
        <v>0</v>
      </c>
      <c r="F1093" s="29"/>
      <c r="G1093" s="29"/>
      <c r="H1093" s="30" t="n">
        <v>0</v>
      </c>
      <c r="I1093" s="29"/>
      <c r="J1093" s="30" t="n">
        <v>0</v>
      </c>
      <c r="K1093" s="29"/>
      <c r="L1093" s="29" t="s">
        <v>116</v>
      </c>
      <c r="M1093" s="29"/>
      <c r="N1093" s="29"/>
      <c r="O1093" s="29"/>
      <c r="P1093" s="29"/>
      <c r="Q1093" s="29" t="n">
        <f aca="false">IFERROR(VALUE(L1093),"")</f>
        <v>0</v>
      </c>
      <c r="R1093" s="29" t="str">
        <f aca="true">IF(O1093="","",O1093-TODAY())</f>
        <v/>
      </c>
      <c r="S1093" s="29" t="str">
        <f aca="false">IF(C1093="&lt;&lt; vazio &gt;&gt;","VAZIA",IF(AND(O1093&lt;&gt;"",R1093&lt;0),"VENCIDO",IF(AND(O1093&lt;&gt;"",R1093&lt;=Parametros!$B$10),"PRÓX. VENCIMENTO",IF(F1093="Q","QUALIDADE",IF(F1093="S","BLOQUEADO",IF(F1093="R","RESTRITO/DEVOLUÇÃO",IF(OR(N1093="QUAR",N1093="QRES"),"QUARENTENA",IF(OR(B1093="DESCARTE",B1093="DEVOLUÇÃO"),"DESCARTE/DEVOLUÇÃO",IF(AND(D1093="",K1093&lt;&gt;""),"SEM LOTE",IF(AND(Q1093&lt;&gt;"",Q1093&gt;=Parametros!$B$11),"PARADO/SEM GIRO","OK"))))))))))</f>
        <v>VAZIA</v>
      </c>
      <c r="T1093" s="29" t="str">
        <f aca="false">IF(AND($S1093="PARADO/SEM GIRO",$K1093="KG",OR(Painel!$B$5="(Todos)",A1093=Painel!$B$5)*OR(Painel!$E$5="(Todos)",P1093=Painel!$E$5)),$J1093+ROW()/10000000,"")</f>
        <v/>
      </c>
      <c r="U1093" s="29" t="str">
        <f aca="false">IF(AND($S1093="VENCIDO",$K1093="KG",OR(Painel!$B$5="(Todos)",A1093=Painel!$B$5)*OR(Painel!$E$5="(Todos)",P1093=Painel!$E$5)),$J1093+ROW()/10000000,"")</f>
        <v/>
      </c>
    </row>
    <row r="1094" customFormat="false" ht="15" hidden="false" customHeight="false" outlineLevel="0" collapsed="false">
      <c r="A1094" s="29" t="s">
        <v>53</v>
      </c>
      <c r="B1094" s="29" t="s">
        <v>1943</v>
      </c>
      <c r="C1094" s="29" t="s">
        <v>115</v>
      </c>
      <c r="D1094" s="29"/>
      <c r="E1094" s="29" t="n">
        <v>0</v>
      </c>
      <c r="F1094" s="29"/>
      <c r="G1094" s="29"/>
      <c r="H1094" s="30" t="n">
        <v>0</v>
      </c>
      <c r="I1094" s="29"/>
      <c r="J1094" s="30" t="n">
        <v>0</v>
      </c>
      <c r="K1094" s="29"/>
      <c r="L1094" s="29" t="s">
        <v>116</v>
      </c>
      <c r="M1094" s="29"/>
      <c r="N1094" s="29"/>
      <c r="O1094" s="29"/>
      <c r="P1094" s="29"/>
      <c r="Q1094" s="29" t="n">
        <f aca="false">IFERROR(VALUE(L1094),"")</f>
        <v>0</v>
      </c>
      <c r="R1094" s="29" t="str">
        <f aca="true">IF(O1094="","",O1094-TODAY())</f>
        <v/>
      </c>
      <c r="S1094" s="29" t="str">
        <f aca="false">IF(C1094="&lt;&lt; vazio &gt;&gt;","VAZIA",IF(AND(O1094&lt;&gt;"",R1094&lt;0),"VENCIDO",IF(AND(O1094&lt;&gt;"",R1094&lt;=Parametros!$B$10),"PRÓX. VENCIMENTO",IF(F1094="Q","QUALIDADE",IF(F1094="S","BLOQUEADO",IF(F1094="R","RESTRITO/DEVOLUÇÃO",IF(OR(N1094="QUAR",N1094="QRES"),"QUARENTENA",IF(OR(B1094="DESCARTE",B1094="DEVOLUÇÃO"),"DESCARTE/DEVOLUÇÃO",IF(AND(D1094="",K1094&lt;&gt;""),"SEM LOTE",IF(AND(Q1094&lt;&gt;"",Q1094&gt;=Parametros!$B$11),"PARADO/SEM GIRO","OK"))))))))))</f>
        <v>VAZIA</v>
      </c>
      <c r="T1094" s="29" t="str">
        <f aca="false">IF(AND($S1094="PARADO/SEM GIRO",$K1094="KG",OR(Painel!$B$5="(Todos)",A1094=Painel!$B$5)*OR(Painel!$E$5="(Todos)",P1094=Painel!$E$5)),$J1094+ROW()/10000000,"")</f>
        <v/>
      </c>
      <c r="U1094" s="29" t="str">
        <f aca="false">IF(AND($S1094="VENCIDO",$K1094="KG",OR(Painel!$B$5="(Todos)",A1094=Painel!$B$5)*OR(Painel!$E$5="(Todos)",P1094=Painel!$E$5)),$J1094+ROW()/10000000,"")</f>
        <v/>
      </c>
    </row>
    <row r="1095" customFormat="false" ht="15" hidden="false" customHeight="false" outlineLevel="0" collapsed="false">
      <c r="A1095" s="29" t="s">
        <v>53</v>
      </c>
      <c r="B1095" s="29" t="s">
        <v>1944</v>
      </c>
      <c r="C1095" s="29" t="s">
        <v>115</v>
      </c>
      <c r="D1095" s="29"/>
      <c r="E1095" s="29" t="n">
        <v>0</v>
      </c>
      <c r="F1095" s="29"/>
      <c r="G1095" s="29"/>
      <c r="H1095" s="30" t="n">
        <v>0</v>
      </c>
      <c r="I1095" s="29"/>
      <c r="J1095" s="30" t="n">
        <v>0</v>
      </c>
      <c r="K1095" s="29"/>
      <c r="L1095" s="29" t="s">
        <v>116</v>
      </c>
      <c r="M1095" s="29"/>
      <c r="N1095" s="29"/>
      <c r="O1095" s="29"/>
      <c r="P1095" s="29"/>
      <c r="Q1095" s="29" t="n">
        <f aca="false">IFERROR(VALUE(L1095),"")</f>
        <v>0</v>
      </c>
      <c r="R1095" s="29" t="str">
        <f aca="true">IF(O1095="","",O1095-TODAY())</f>
        <v/>
      </c>
      <c r="S1095" s="29" t="str">
        <f aca="false">IF(C1095="&lt;&lt; vazio &gt;&gt;","VAZIA",IF(AND(O1095&lt;&gt;"",R1095&lt;0),"VENCIDO",IF(AND(O1095&lt;&gt;"",R1095&lt;=Parametros!$B$10),"PRÓX. VENCIMENTO",IF(F1095="Q","QUALIDADE",IF(F1095="S","BLOQUEADO",IF(F1095="R","RESTRITO/DEVOLUÇÃO",IF(OR(N1095="QUAR",N1095="QRES"),"QUARENTENA",IF(OR(B1095="DESCARTE",B1095="DEVOLUÇÃO"),"DESCARTE/DEVOLUÇÃO",IF(AND(D1095="",K1095&lt;&gt;""),"SEM LOTE",IF(AND(Q1095&lt;&gt;"",Q1095&gt;=Parametros!$B$11),"PARADO/SEM GIRO","OK"))))))))))</f>
        <v>VAZIA</v>
      </c>
      <c r="T1095" s="29" t="str">
        <f aca="false">IF(AND($S1095="PARADO/SEM GIRO",$K1095="KG",OR(Painel!$B$5="(Todos)",A1095=Painel!$B$5)*OR(Painel!$E$5="(Todos)",P1095=Painel!$E$5)),$J1095+ROW()/10000000,"")</f>
        <v/>
      </c>
      <c r="U1095" s="29" t="str">
        <f aca="false">IF(AND($S1095="VENCIDO",$K1095="KG",OR(Painel!$B$5="(Todos)",A1095=Painel!$B$5)*OR(Painel!$E$5="(Todos)",P1095=Painel!$E$5)),$J1095+ROW()/10000000,"")</f>
        <v/>
      </c>
    </row>
    <row r="1096" customFormat="false" ht="15" hidden="false" customHeight="false" outlineLevel="0" collapsed="false">
      <c r="A1096" s="29" t="s">
        <v>53</v>
      </c>
      <c r="B1096" s="29" t="s">
        <v>1945</v>
      </c>
      <c r="C1096" s="29" t="s">
        <v>115</v>
      </c>
      <c r="D1096" s="29"/>
      <c r="E1096" s="29" t="n">
        <v>0</v>
      </c>
      <c r="F1096" s="29"/>
      <c r="G1096" s="29"/>
      <c r="H1096" s="30" t="n">
        <v>0</v>
      </c>
      <c r="I1096" s="29"/>
      <c r="J1096" s="30" t="n">
        <v>0</v>
      </c>
      <c r="K1096" s="29"/>
      <c r="L1096" s="29" t="s">
        <v>116</v>
      </c>
      <c r="M1096" s="29"/>
      <c r="N1096" s="29"/>
      <c r="O1096" s="29"/>
      <c r="P1096" s="29"/>
      <c r="Q1096" s="29" t="n">
        <f aca="false">IFERROR(VALUE(L1096),"")</f>
        <v>0</v>
      </c>
      <c r="R1096" s="29" t="str">
        <f aca="true">IF(O1096="","",O1096-TODAY())</f>
        <v/>
      </c>
      <c r="S1096" s="29" t="str">
        <f aca="false">IF(C1096="&lt;&lt; vazio &gt;&gt;","VAZIA",IF(AND(O1096&lt;&gt;"",R1096&lt;0),"VENCIDO",IF(AND(O1096&lt;&gt;"",R1096&lt;=Parametros!$B$10),"PRÓX. VENCIMENTO",IF(F1096="Q","QUALIDADE",IF(F1096="S","BLOQUEADO",IF(F1096="R","RESTRITO/DEVOLUÇÃO",IF(OR(N1096="QUAR",N1096="QRES"),"QUARENTENA",IF(OR(B1096="DESCARTE",B1096="DEVOLUÇÃO"),"DESCARTE/DEVOLUÇÃO",IF(AND(D1096="",K1096&lt;&gt;""),"SEM LOTE",IF(AND(Q1096&lt;&gt;"",Q1096&gt;=Parametros!$B$11),"PARADO/SEM GIRO","OK"))))))))))</f>
        <v>VAZIA</v>
      </c>
      <c r="T1096" s="29" t="str">
        <f aca="false">IF(AND($S1096="PARADO/SEM GIRO",$K1096="KG",OR(Painel!$B$5="(Todos)",A1096=Painel!$B$5)*OR(Painel!$E$5="(Todos)",P1096=Painel!$E$5)),$J1096+ROW()/10000000,"")</f>
        <v/>
      </c>
      <c r="U1096" s="29" t="str">
        <f aca="false">IF(AND($S1096="VENCIDO",$K1096="KG",OR(Painel!$B$5="(Todos)",A1096=Painel!$B$5)*OR(Painel!$E$5="(Todos)",P1096=Painel!$E$5)),$J1096+ROW()/10000000,"")</f>
        <v/>
      </c>
    </row>
    <row r="1097" customFormat="false" ht="15" hidden="false" customHeight="false" outlineLevel="0" collapsed="false">
      <c r="A1097" s="29" t="s">
        <v>53</v>
      </c>
      <c r="B1097" s="29" t="s">
        <v>1946</v>
      </c>
      <c r="C1097" s="29" t="s">
        <v>115</v>
      </c>
      <c r="D1097" s="29"/>
      <c r="E1097" s="29" t="n">
        <v>0</v>
      </c>
      <c r="F1097" s="29"/>
      <c r="G1097" s="29"/>
      <c r="H1097" s="30" t="n">
        <v>0</v>
      </c>
      <c r="I1097" s="29"/>
      <c r="J1097" s="30" t="n">
        <v>0</v>
      </c>
      <c r="K1097" s="29"/>
      <c r="L1097" s="29" t="s">
        <v>116</v>
      </c>
      <c r="M1097" s="29"/>
      <c r="N1097" s="29"/>
      <c r="O1097" s="29"/>
      <c r="P1097" s="29"/>
      <c r="Q1097" s="29" t="n">
        <f aca="false">IFERROR(VALUE(L1097),"")</f>
        <v>0</v>
      </c>
      <c r="R1097" s="29" t="str">
        <f aca="true">IF(O1097="","",O1097-TODAY())</f>
        <v/>
      </c>
      <c r="S1097" s="29" t="str">
        <f aca="false">IF(C1097="&lt;&lt; vazio &gt;&gt;","VAZIA",IF(AND(O1097&lt;&gt;"",R1097&lt;0),"VENCIDO",IF(AND(O1097&lt;&gt;"",R1097&lt;=Parametros!$B$10),"PRÓX. VENCIMENTO",IF(F1097="Q","QUALIDADE",IF(F1097="S","BLOQUEADO",IF(F1097="R","RESTRITO/DEVOLUÇÃO",IF(OR(N1097="QUAR",N1097="QRES"),"QUARENTENA",IF(OR(B1097="DESCARTE",B1097="DEVOLUÇÃO"),"DESCARTE/DEVOLUÇÃO",IF(AND(D1097="",K1097&lt;&gt;""),"SEM LOTE",IF(AND(Q1097&lt;&gt;"",Q1097&gt;=Parametros!$B$11),"PARADO/SEM GIRO","OK"))))))))))</f>
        <v>VAZIA</v>
      </c>
      <c r="T1097" s="29" t="str">
        <f aca="false">IF(AND($S1097="PARADO/SEM GIRO",$K1097="KG",OR(Painel!$B$5="(Todos)",A1097=Painel!$B$5)*OR(Painel!$E$5="(Todos)",P1097=Painel!$E$5)),$J1097+ROW()/10000000,"")</f>
        <v/>
      </c>
      <c r="U1097" s="29" t="str">
        <f aca="false">IF(AND($S1097="VENCIDO",$K1097="KG",OR(Painel!$B$5="(Todos)",A1097=Painel!$B$5)*OR(Painel!$E$5="(Todos)",P1097=Painel!$E$5)),$J1097+ROW()/10000000,"")</f>
        <v/>
      </c>
    </row>
    <row r="1098" customFormat="false" ht="15" hidden="false" customHeight="false" outlineLevel="0" collapsed="false">
      <c r="A1098" s="29" t="s">
        <v>53</v>
      </c>
      <c r="B1098" s="29" t="s">
        <v>1947</v>
      </c>
      <c r="C1098" s="29" t="s">
        <v>115</v>
      </c>
      <c r="D1098" s="29"/>
      <c r="E1098" s="29" t="n">
        <v>0</v>
      </c>
      <c r="F1098" s="29"/>
      <c r="G1098" s="29"/>
      <c r="H1098" s="30" t="n">
        <v>0</v>
      </c>
      <c r="I1098" s="29"/>
      <c r="J1098" s="30" t="n">
        <v>0</v>
      </c>
      <c r="K1098" s="29"/>
      <c r="L1098" s="29" t="s">
        <v>116</v>
      </c>
      <c r="M1098" s="29"/>
      <c r="N1098" s="29"/>
      <c r="O1098" s="29"/>
      <c r="P1098" s="29"/>
      <c r="Q1098" s="29" t="n">
        <f aca="false">IFERROR(VALUE(L1098),"")</f>
        <v>0</v>
      </c>
      <c r="R1098" s="29" t="str">
        <f aca="true">IF(O1098="","",O1098-TODAY())</f>
        <v/>
      </c>
      <c r="S1098" s="29" t="str">
        <f aca="false">IF(C1098="&lt;&lt; vazio &gt;&gt;","VAZIA",IF(AND(O1098&lt;&gt;"",R1098&lt;0),"VENCIDO",IF(AND(O1098&lt;&gt;"",R1098&lt;=Parametros!$B$10),"PRÓX. VENCIMENTO",IF(F1098="Q","QUALIDADE",IF(F1098="S","BLOQUEADO",IF(F1098="R","RESTRITO/DEVOLUÇÃO",IF(OR(N1098="QUAR",N1098="QRES"),"QUARENTENA",IF(OR(B1098="DESCARTE",B1098="DEVOLUÇÃO"),"DESCARTE/DEVOLUÇÃO",IF(AND(D1098="",K1098&lt;&gt;""),"SEM LOTE",IF(AND(Q1098&lt;&gt;"",Q1098&gt;=Parametros!$B$11),"PARADO/SEM GIRO","OK"))))))))))</f>
        <v>VAZIA</v>
      </c>
      <c r="T1098" s="29" t="str">
        <f aca="false">IF(AND($S1098="PARADO/SEM GIRO",$K1098="KG",OR(Painel!$B$5="(Todos)",A1098=Painel!$B$5)*OR(Painel!$E$5="(Todos)",P1098=Painel!$E$5)),$J1098+ROW()/10000000,"")</f>
        <v/>
      </c>
      <c r="U1098" s="29" t="str">
        <f aca="false">IF(AND($S1098="VENCIDO",$K1098="KG",OR(Painel!$B$5="(Todos)",A1098=Painel!$B$5)*OR(Painel!$E$5="(Todos)",P1098=Painel!$E$5)),$J1098+ROW()/10000000,"")</f>
        <v/>
      </c>
    </row>
    <row r="1099" customFormat="false" ht="15" hidden="false" customHeight="false" outlineLevel="0" collapsed="false">
      <c r="A1099" s="29" t="s">
        <v>53</v>
      </c>
      <c r="B1099" s="29" t="s">
        <v>1948</v>
      </c>
      <c r="C1099" s="29" t="s">
        <v>236</v>
      </c>
      <c r="D1099" s="29" t="s">
        <v>1130</v>
      </c>
      <c r="E1099" s="29" t="n">
        <v>1</v>
      </c>
      <c r="F1099" s="29"/>
      <c r="G1099" s="29" t="s">
        <v>1949</v>
      </c>
      <c r="H1099" s="30" t="n">
        <v>1000</v>
      </c>
      <c r="I1099" s="31" t="n">
        <v>46057</v>
      </c>
      <c r="J1099" s="30" t="n">
        <v>1000</v>
      </c>
      <c r="K1099" s="29" t="s">
        <v>120</v>
      </c>
      <c r="L1099" s="29" t="s">
        <v>1950</v>
      </c>
      <c r="M1099" s="29"/>
      <c r="N1099" s="29" t="s">
        <v>1133</v>
      </c>
      <c r="O1099" s="31" t="n">
        <v>46548</v>
      </c>
      <c r="P1099" s="29" t="s">
        <v>235</v>
      </c>
      <c r="Q1099" s="29" t="n">
        <f aca="false">IFERROR(VALUE(L1099),"")</f>
        <v>228</v>
      </c>
      <c r="R1099" s="29" t="n">
        <f aca="true">IF(O1099="","",O1099-TODAY())</f>
        <v>263</v>
      </c>
      <c r="S1099" s="29" t="str">
        <f aca="false">IF(C1099="&lt;&lt; vazio &gt;&gt;","VAZIA",IF(AND(O1099&lt;&gt;"",R1099&lt;0),"VENCIDO",IF(AND(O1099&lt;&gt;"",R1099&lt;=Parametros!$B$10),"PRÓX. VENCIMENTO",IF(F1099="Q","QUALIDADE",IF(F1099="S","BLOQUEADO",IF(F1099="R","RESTRITO/DEVOLUÇÃO",IF(OR(N1099="QUAR",N1099="QRES"),"QUARENTENA",IF(OR(B1099="DESCARTE",B1099="DEVOLUÇÃO"),"DESCARTE/DEVOLUÇÃO",IF(AND(D1099="",K1099&lt;&gt;""),"SEM LOTE",IF(AND(Q1099&lt;&gt;"",Q1099&gt;=Parametros!$B$11),"PARADO/SEM GIRO","OK"))))))))))</f>
        <v>QUARENTENA</v>
      </c>
      <c r="T1099" s="29" t="str">
        <f aca="false">IF(AND($S1099="PARADO/SEM GIRO",$K1099="KG",OR(Painel!$B$5="(Todos)",A1099=Painel!$B$5)*OR(Painel!$E$5="(Todos)",P1099=Painel!$E$5)),$J1099+ROW()/10000000,"")</f>
        <v/>
      </c>
      <c r="U1099" s="29" t="str">
        <f aca="false">IF(AND($S1099="VENCIDO",$K1099="KG",OR(Painel!$B$5="(Todos)",A1099=Painel!$B$5)*OR(Painel!$E$5="(Todos)",P1099=Painel!$E$5)),$J1099+ROW()/10000000,"")</f>
        <v/>
      </c>
    </row>
    <row r="1100" customFormat="false" ht="15" hidden="false" customHeight="false" outlineLevel="0" collapsed="false">
      <c r="A1100" s="29" t="s">
        <v>53</v>
      </c>
      <c r="B1100" s="29" t="s">
        <v>1951</v>
      </c>
      <c r="C1100" s="29" t="s">
        <v>238</v>
      </c>
      <c r="D1100" s="29" t="s">
        <v>610</v>
      </c>
      <c r="E1100" s="29" t="n">
        <v>1</v>
      </c>
      <c r="F1100" s="29"/>
      <c r="G1100" s="29" t="s">
        <v>1952</v>
      </c>
      <c r="H1100" s="30" t="n">
        <v>1000</v>
      </c>
      <c r="I1100" s="31" t="n">
        <v>46277</v>
      </c>
      <c r="J1100" s="30" t="n">
        <v>1000</v>
      </c>
      <c r="K1100" s="29" t="s">
        <v>120</v>
      </c>
      <c r="L1100" s="29" t="s">
        <v>652</v>
      </c>
      <c r="M1100" s="29"/>
      <c r="N1100" s="29" t="s">
        <v>122</v>
      </c>
      <c r="O1100" s="31" t="n">
        <v>46986</v>
      </c>
      <c r="P1100" s="29" t="s">
        <v>235</v>
      </c>
      <c r="Q1100" s="29" t="n">
        <f aca="false">IFERROR(VALUE(L1100),"")</f>
        <v>8</v>
      </c>
      <c r="R1100" s="29" t="n">
        <f aca="true">IF(O1100="","",O1100-TODAY())</f>
        <v>701</v>
      </c>
      <c r="S1100" s="29" t="str">
        <f aca="false">IF(C1100="&lt;&lt; vazio &gt;&gt;","VAZIA",IF(AND(O1100&lt;&gt;"",R1100&lt;0),"VENCIDO",IF(AND(O1100&lt;&gt;"",R1100&lt;=Parametros!$B$10),"PRÓX. VENCIMENTO",IF(F1100="Q","QUALIDADE",IF(F1100="S","BLOQUEADO",IF(F1100="R","RESTRITO/DEVOLUÇÃO",IF(OR(N1100="QUAR",N1100="QRES"),"QUARENTENA",IF(OR(B1100="DESCARTE",B1100="DEVOLUÇÃO"),"DESCARTE/DEVOLUÇÃO",IF(AND(D1100="",K1100&lt;&gt;""),"SEM LOTE",IF(AND(Q1100&lt;&gt;"",Q1100&gt;=Parametros!$B$11),"PARADO/SEM GIRO","OK"))))))))))</f>
        <v>OK</v>
      </c>
      <c r="T1100" s="29" t="str">
        <f aca="false">IF(AND($S1100="PARADO/SEM GIRO",$K1100="KG",OR(Painel!$B$5="(Todos)",A1100=Painel!$B$5)*OR(Painel!$E$5="(Todos)",P1100=Painel!$E$5)),$J1100+ROW()/10000000,"")</f>
        <v/>
      </c>
      <c r="U1100" s="29" t="str">
        <f aca="false">IF(AND($S1100="VENCIDO",$K1100="KG",OR(Painel!$B$5="(Todos)",A1100=Painel!$B$5)*OR(Painel!$E$5="(Todos)",P1100=Painel!$E$5)),$J1100+ROW()/10000000,"")</f>
        <v/>
      </c>
    </row>
    <row r="1101" customFormat="false" ht="15" hidden="false" customHeight="false" outlineLevel="0" collapsed="false">
      <c r="A1101" s="29" t="s">
        <v>53</v>
      </c>
      <c r="B1101" s="29" t="s">
        <v>1953</v>
      </c>
      <c r="C1101" s="29" t="s">
        <v>115</v>
      </c>
      <c r="D1101" s="29"/>
      <c r="E1101" s="29" t="n">
        <v>0</v>
      </c>
      <c r="F1101" s="29"/>
      <c r="G1101" s="29"/>
      <c r="H1101" s="30" t="n">
        <v>0</v>
      </c>
      <c r="I1101" s="29"/>
      <c r="J1101" s="30" t="n">
        <v>0</v>
      </c>
      <c r="K1101" s="29"/>
      <c r="L1101" s="29" t="s">
        <v>116</v>
      </c>
      <c r="M1101" s="29"/>
      <c r="N1101" s="29"/>
      <c r="O1101" s="29"/>
      <c r="P1101" s="29"/>
      <c r="Q1101" s="29" t="n">
        <f aca="false">IFERROR(VALUE(L1101),"")</f>
        <v>0</v>
      </c>
      <c r="R1101" s="29" t="str">
        <f aca="true">IF(O1101="","",O1101-TODAY())</f>
        <v/>
      </c>
      <c r="S1101" s="29" t="str">
        <f aca="false">IF(C1101="&lt;&lt; vazio &gt;&gt;","VAZIA",IF(AND(O1101&lt;&gt;"",R1101&lt;0),"VENCIDO",IF(AND(O1101&lt;&gt;"",R1101&lt;=Parametros!$B$10),"PRÓX. VENCIMENTO",IF(F1101="Q","QUALIDADE",IF(F1101="S","BLOQUEADO",IF(F1101="R","RESTRITO/DEVOLUÇÃO",IF(OR(N1101="QUAR",N1101="QRES"),"QUARENTENA",IF(OR(B1101="DESCARTE",B1101="DEVOLUÇÃO"),"DESCARTE/DEVOLUÇÃO",IF(AND(D1101="",K1101&lt;&gt;""),"SEM LOTE",IF(AND(Q1101&lt;&gt;"",Q1101&gt;=Parametros!$B$11),"PARADO/SEM GIRO","OK"))))))))))</f>
        <v>VAZIA</v>
      </c>
      <c r="T1101" s="29" t="str">
        <f aca="false">IF(AND($S1101="PARADO/SEM GIRO",$K1101="KG",OR(Painel!$B$5="(Todos)",A1101=Painel!$B$5)*OR(Painel!$E$5="(Todos)",P1101=Painel!$E$5)),$J1101+ROW()/10000000,"")</f>
        <v/>
      </c>
      <c r="U1101" s="29" t="str">
        <f aca="false">IF(AND($S1101="VENCIDO",$K1101="KG",OR(Painel!$B$5="(Todos)",A1101=Painel!$B$5)*OR(Painel!$E$5="(Todos)",P1101=Painel!$E$5)),$J1101+ROW()/10000000,"")</f>
        <v/>
      </c>
    </row>
    <row r="1102" customFormat="false" ht="15" hidden="false" customHeight="false" outlineLevel="0" collapsed="false">
      <c r="A1102" s="29" t="s">
        <v>53</v>
      </c>
      <c r="B1102" s="29" t="s">
        <v>1954</v>
      </c>
      <c r="C1102" s="29" t="s">
        <v>115</v>
      </c>
      <c r="D1102" s="29"/>
      <c r="E1102" s="29" t="n">
        <v>0</v>
      </c>
      <c r="F1102" s="29"/>
      <c r="G1102" s="29"/>
      <c r="H1102" s="30" t="n">
        <v>0</v>
      </c>
      <c r="I1102" s="29"/>
      <c r="J1102" s="30" t="n">
        <v>0</v>
      </c>
      <c r="K1102" s="29"/>
      <c r="L1102" s="29" t="s">
        <v>116</v>
      </c>
      <c r="M1102" s="29"/>
      <c r="N1102" s="29"/>
      <c r="O1102" s="29"/>
      <c r="P1102" s="29"/>
      <c r="Q1102" s="29" t="n">
        <f aca="false">IFERROR(VALUE(L1102),"")</f>
        <v>0</v>
      </c>
      <c r="R1102" s="29" t="str">
        <f aca="true">IF(O1102="","",O1102-TODAY())</f>
        <v/>
      </c>
      <c r="S1102" s="29" t="str">
        <f aca="false">IF(C1102="&lt;&lt; vazio &gt;&gt;","VAZIA",IF(AND(O1102&lt;&gt;"",R1102&lt;0),"VENCIDO",IF(AND(O1102&lt;&gt;"",R1102&lt;=Parametros!$B$10),"PRÓX. VENCIMENTO",IF(F1102="Q","QUALIDADE",IF(F1102="S","BLOQUEADO",IF(F1102="R","RESTRITO/DEVOLUÇÃO",IF(OR(N1102="QUAR",N1102="QRES"),"QUARENTENA",IF(OR(B1102="DESCARTE",B1102="DEVOLUÇÃO"),"DESCARTE/DEVOLUÇÃO",IF(AND(D1102="",K1102&lt;&gt;""),"SEM LOTE",IF(AND(Q1102&lt;&gt;"",Q1102&gt;=Parametros!$B$11),"PARADO/SEM GIRO","OK"))))))))))</f>
        <v>VAZIA</v>
      </c>
      <c r="T1102" s="29" t="str">
        <f aca="false">IF(AND($S1102="PARADO/SEM GIRO",$K1102="KG",OR(Painel!$B$5="(Todos)",A1102=Painel!$B$5)*OR(Painel!$E$5="(Todos)",P1102=Painel!$E$5)),$J1102+ROW()/10000000,"")</f>
        <v/>
      </c>
      <c r="U1102" s="29" t="str">
        <f aca="false">IF(AND($S1102="VENCIDO",$K1102="KG",OR(Painel!$B$5="(Todos)",A1102=Painel!$B$5)*OR(Painel!$E$5="(Todos)",P1102=Painel!$E$5)),$J1102+ROW()/10000000,"")</f>
        <v/>
      </c>
    </row>
    <row r="1103" customFormat="false" ht="15" hidden="false" customHeight="false" outlineLevel="0" collapsed="false">
      <c r="A1103" s="29" t="s">
        <v>53</v>
      </c>
      <c r="B1103" s="29" t="s">
        <v>1955</v>
      </c>
      <c r="C1103" s="29" t="s">
        <v>115</v>
      </c>
      <c r="D1103" s="29"/>
      <c r="E1103" s="29" t="n">
        <v>0</v>
      </c>
      <c r="F1103" s="29"/>
      <c r="G1103" s="29"/>
      <c r="H1103" s="30" t="n">
        <v>0</v>
      </c>
      <c r="I1103" s="29"/>
      <c r="J1103" s="30" t="n">
        <v>0</v>
      </c>
      <c r="K1103" s="29"/>
      <c r="L1103" s="29" t="s">
        <v>116</v>
      </c>
      <c r="M1103" s="29"/>
      <c r="N1103" s="29"/>
      <c r="O1103" s="29"/>
      <c r="P1103" s="29"/>
      <c r="Q1103" s="29" t="n">
        <f aca="false">IFERROR(VALUE(L1103),"")</f>
        <v>0</v>
      </c>
      <c r="R1103" s="29" t="str">
        <f aca="true">IF(O1103="","",O1103-TODAY())</f>
        <v/>
      </c>
      <c r="S1103" s="29" t="str">
        <f aca="false">IF(C1103="&lt;&lt; vazio &gt;&gt;","VAZIA",IF(AND(O1103&lt;&gt;"",R1103&lt;0),"VENCIDO",IF(AND(O1103&lt;&gt;"",R1103&lt;=Parametros!$B$10),"PRÓX. VENCIMENTO",IF(F1103="Q","QUALIDADE",IF(F1103="S","BLOQUEADO",IF(F1103="R","RESTRITO/DEVOLUÇÃO",IF(OR(N1103="QUAR",N1103="QRES"),"QUARENTENA",IF(OR(B1103="DESCARTE",B1103="DEVOLUÇÃO"),"DESCARTE/DEVOLUÇÃO",IF(AND(D1103="",K1103&lt;&gt;""),"SEM LOTE",IF(AND(Q1103&lt;&gt;"",Q1103&gt;=Parametros!$B$11),"PARADO/SEM GIRO","OK"))))))))))</f>
        <v>VAZIA</v>
      </c>
      <c r="T1103" s="29" t="str">
        <f aca="false">IF(AND($S1103="PARADO/SEM GIRO",$K1103="KG",OR(Painel!$B$5="(Todos)",A1103=Painel!$B$5)*OR(Painel!$E$5="(Todos)",P1103=Painel!$E$5)),$J1103+ROW()/10000000,"")</f>
        <v/>
      </c>
      <c r="U1103" s="29" t="str">
        <f aca="false">IF(AND($S1103="VENCIDO",$K1103="KG",OR(Painel!$B$5="(Todos)",A1103=Painel!$B$5)*OR(Painel!$E$5="(Todos)",P1103=Painel!$E$5)),$J1103+ROW()/10000000,"")</f>
        <v/>
      </c>
    </row>
    <row r="1104" customFormat="false" ht="15" hidden="false" customHeight="false" outlineLevel="0" collapsed="false">
      <c r="A1104" s="29" t="s">
        <v>53</v>
      </c>
      <c r="B1104" s="29" t="s">
        <v>1956</v>
      </c>
      <c r="C1104" s="29" t="s">
        <v>115</v>
      </c>
      <c r="D1104" s="29"/>
      <c r="E1104" s="29" t="n">
        <v>0</v>
      </c>
      <c r="F1104" s="29"/>
      <c r="G1104" s="29"/>
      <c r="H1104" s="30" t="n">
        <v>0</v>
      </c>
      <c r="I1104" s="29"/>
      <c r="J1104" s="30" t="n">
        <v>0</v>
      </c>
      <c r="K1104" s="29"/>
      <c r="L1104" s="29" t="s">
        <v>116</v>
      </c>
      <c r="M1104" s="29"/>
      <c r="N1104" s="29"/>
      <c r="O1104" s="29"/>
      <c r="P1104" s="29"/>
      <c r="Q1104" s="29" t="n">
        <f aca="false">IFERROR(VALUE(L1104),"")</f>
        <v>0</v>
      </c>
      <c r="R1104" s="29" t="str">
        <f aca="true">IF(O1104="","",O1104-TODAY())</f>
        <v/>
      </c>
      <c r="S1104" s="29" t="str">
        <f aca="false">IF(C1104="&lt;&lt; vazio &gt;&gt;","VAZIA",IF(AND(O1104&lt;&gt;"",R1104&lt;0),"VENCIDO",IF(AND(O1104&lt;&gt;"",R1104&lt;=Parametros!$B$10),"PRÓX. VENCIMENTO",IF(F1104="Q","QUALIDADE",IF(F1104="S","BLOQUEADO",IF(F1104="R","RESTRITO/DEVOLUÇÃO",IF(OR(N1104="QUAR",N1104="QRES"),"QUARENTENA",IF(OR(B1104="DESCARTE",B1104="DEVOLUÇÃO"),"DESCARTE/DEVOLUÇÃO",IF(AND(D1104="",K1104&lt;&gt;""),"SEM LOTE",IF(AND(Q1104&lt;&gt;"",Q1104&gt;=Parametros!$B$11),"PARADO/SEM GIRO","OK"))))))))))</f>
        <v>VAZIA</v>
      </c>
      <c r="T1104" s="29" t="str">
        <f aca="false">IF(AND($S1104="PARADO/SEM GIRO",$K1104="KG",OR(Painel!$B$5="(Todos)",A1104=Painel!$B$5)*OR(Painel!$E$5="(Todos)",P1104=Painel!$E$5)),$J1104+ROW()/10000000,"")</f>
        <v/>
      </c>
      <c r="U1104" s="29" t="str">
        <f aca="false">IF(AND($S1104="VENCIDO",$K1104="KG",OR(Painel!$B$5="(Todos)",A1104=Painel!$B$5)*OR(Painel!$E$5="(Todos)",P1104=Painel!$E$5)),$J1104+ROW()/10000000,"")</f>
        <v/>
      </c>
    </row>
    <row r="1105" customFormat="false" ht="15" hidden="false" customHeight="false" outlineLevel="0" collapsed="false">
      <c r="A1105" s="29" t="s">
        <v>53</v>
      </c>
      <c r="B1105" s="29" t="s">
        <v>1957</v>
      </c>
      <c r="C1105" s="29" t="s">
        <v>115</v>
      </c>
      <c r="D1105" s="29"/>
      <c r="E1105" s="29" t="n">
        <v>0</v>
      </c>
      <c r="F1105" s="29"/>
      <c r="G1105" s="29"/>
      <c r="H1105" s="30" t="n">
        <v>0</v>
      </c>
      <c r="I1105" s="29"/>
      <c r="J1105" s="30" t="n">
        <v>0</v>
      </c>
      <c r="K1105" s="29"/>
      <c r="L1105" s="29" t="s">
        <v>116</v>
      </c>
      <c r="M1105" s="29"/>
      <c r="N1105" s="29"/>
      <c r="O1105" s="29"/>
      <c r="P1105" s="29"/>
      <c r="Q1105" s="29" t="n">
        <f aca="false">IFERROR(VALUE(L1105),"")</f>
        <v>0</v>
      </c>
      <c r="R1105" s="29" t="str">
        <f aca="true">IF(O1105="","",O1105-TODAY())</f>
        <v/>
      </c>
      <c r="S1105" s="29" t="str">
        <f aca="false">IF(C1105="&lt;&lt; vazio &gt;&gt;","VAZIA",IF(AND(O1105&lt;&gt;"",R1105&lt;0),"VENCIDO",IF(AND(O1105&lt;&gt;"",R1105&lt;=Parametros!$B$10),"PRÓX. VENCIMENTO",IF(F1105="Q","QUALIDADE",IF(F1105="S","BLOQUEADO",IF(F1105="R","RESTRITO/DEVOLUÇÃO",IF(OR(N1105="QUAR",N1105="QRES"),"QUARENTENA",IF(OR(B1105="DESCARTE",B1105="DEVOLUÇÃO"),"DESCARTE/DEVOLUÇÃO",IF(AND(D1105="",K1105&lt;&gt;""),"SEM LOTE",IF(AND(Q1105&lt;&gt;"",Q1105&gt;=Parametros!$B$11),"PARADO/SEM GIRO","OK"))))))))))</f>
        <v>VAZIA</v>
      </c>
      <c r="T1105" s="29" t="str">
        <f aca="false">IF(AND($S1105="PARADO/SEM GIRO",$K1105="KG",OR(Painel!$B$5="(Todos)",A1105=Painel!$B$5)*OR(Painel!$E$5="(Todos)",P1105=Painel!$E$5)),$J1105+ROW()/10000000,"")</f>
        <v/>
      </c>
      <c r="U1105" s="29" t="str">
        <f aca="false">IF(AND($S1105="VENCIDO",$K1105="KG",OR(Painel!$B$5="(Todos)",A1105=Painel!$B$5)*OR(Painel!$E$5="(Todos)",P1105=Painel!$E$5)),$J1105+ROW()/10000000,"")</f>
        <v/>
      </c>
    </row>
    <row r="1106" customFormat="false" ht="15" hidden="false" customHeight="false" outlineLevel="0" collapsed="false">
      <c r="A1106" s="29" t="s">
        <v>53</v>
      </c>
      <c r="B1106" s="29" t="s">
        <v>1958</v>
      </c>
      <c r="C1106" s="29" t="s">
        <v>115</v>
      </c>
      <c r="D1106" s="29"/>
      <c r="E1106" s="29" t="n">
        <v>0</v>
      </c>
      <c r="F1106" s="29"/>
      <c r="G1106" s="29"/>
      <c r="H1106" s="30" t="n">
        <v>0</v>
      </c>
      <c r="I1106" s="29"/>
      <c r="J1106" s="30" t="n">
        <v>0</v>
      </c>
      <c r="K1106" s="29"/>
      <c r="L1106" s="29" t="s">
        <v>116</v>
      </c>
      <c r="M1106" s="29"/>
      <c r="N1106" s="29"/>
      <c r="O1106" s="29"/>
      <c r="P1106" s="29"/>
      <c r="Q1106" s="29" t="n">
        <f aca="false">IFERROR(VALUE(L1106),"")</f>
        <v>0</v>
      </c>
      <c r="R1106" s="29" t="str">
        <f aca="true">IF(O1106="","",O1106-TODAY())</f>
        <v/>
      </c>
      <c r="S1106" s="29" t="str">
        <f aca="false">IF(C1106="&lt;&lt; vazio &gt;&gt;","VAZIA",IF(AND(O1106&lt;&gt;"",R1106&lt;0),"VENCIDO",IF(AND(O1106&lt;&gt;"",R1106&lt;=Parametros!$B$10),"PRÓX. VENCIMENTO",IF(F1106="Q","QUALIDADE",IF(F1106="S","BLOQUEADO",IF(F1106="R","RESTRITO/DEVOLUÇÃO",IF(OR(N1106="QUAR",N1106="QRES"),"QUARENTENA",IF(OR(B1106="DESCARTE",B1106="DEVOLUÇÃO"),"DESCARTE/DEVOLUÇÃO",IF(AND(D1106="",K1106&lt;&gt;""),"SEM LOTE",IF(AND(Q1106&lt;&gt;"",Q1106&gt;=Parametros!$B$11),"PARADO/SEM GIRO","OK"))))))))))</f>
        <v>VAZIA</v>
      </c>
      <c r="T1106" s="29" t="str">
        <f aca="false">IF(AND($S1106="PARADO/SEM GIRO",$K1106="KG",OR(Painel!$B$5="(Todos)",A1106=Painel!$B$5)*OR(Painel!$E$5="(Todos)",P1106=Painel!$E$5)),$J1106+ROW()/10000000,"")</f>
        <v/>
      </c>
      <c r="U1106" s="29" t="str">
        <f aca="false">IF(AND($S1106="VENCIDO",$K1106="KG",OR(Painel!$B$5="(Todos)",A1106=Painel!$B$5)*OR(Painel!$E$5="(Todos)",P1106=Painel!$E$5)),$J1106+ROW()/10000000,"")</f>
        <v/>
      </c>
    </row>
    <row r="1107" customFormat="false" ht="15" hidden="false" customHeight="false" outlineLevel="0" collapsed="false">
      <c r="A1107" s="29" t="s">
        <v>53</v>
      </c>
      <c r="B1107" s="29" t="s">
        <v>1959</v>
      </c>
      <c r="C1107" s="29" t="s">
        <v>115</v>
      </c>
      <c r="D1107" s="29"/>
      <c r="E1107" s="29" t="n">
        <v>0</v>
      </c>
      <c r="F1107" s="29"/>
      <c r="G1107" s="29"/>
      <c r="H1107" s="30" t="n">
        <v>0</v>
      </c>
      <c r="I1107" s="29"/>
      <c r="J1107" s="30" t="n">
        <v>0</v>
      </c>
      <c r="K1107" s="29"/>
      <c r="L1107" s="29" t="s">
        <v>116</v>
      </c>
      <c r="M1107" s="29"/>
      <c r="N1107" s="29"/>
      <c r="O1107" s="29"/>
      <c r="P1107" s="29"/>
      <c r="Q1107" s="29" t="n">
        <f aca="false">IFERROR(VALUE(L1107),"")</f>
        <v>0</v>
      </c>
      <c r="R1107" s="29" t="str">
        <f aca="true">IF(O1107="","",O1107-TODAY())</f>
        <v/>
      </c>
      <c r="S1107" s="29" t="str">
        <f aca="false">IF(C1107="&lt;&lt; vazio &gt;&gt;","VAZIA",IF(AND(O1107&lt;&gt;"",R1107&lt;0),"VENCIDO",IF(AND(O1107&lt;&gt;"",R1107&lt;=Parametros!$B$10),"PRÓX. VENCIMENTO",IF(F1107="Q","QUALIDADE",IF(F1107="S","BLOQUEADO",IF(F1107="R","RESTRITO/DEVOLUÇÃO",IF(OR(N1107="QUAR",N1107="QRES"),"QUARENTENA",IF(OR(B1107="DESCARTE",B1107="DEVOLUÇÃO"),"DESCARTE/DEVOLUÇÃO",IF(AND(D1107="",K1107&lt;&gt;""),"SEM LOTE",IF(AND(Q1107&lt;&gt;"",Q1107&gt;=Parametros!$B$11),"PARADO/SEM GIRO","OK"))))))))))</f>
        <v>VAZIA</v>
      </c>
      <c r="T1107" s="29" t="str">
        <f aca="false">IF(AND($S1107="PARADO/SEM GIRO",$K1107="KG",OR(Painel!$B$5="(Todos)",A1107=Painel!$B$5)*OR(Painel!$E$5="(Todos)",P1107=Painel!$E$5)),$J1107+ROW()/10000000,"")</f>
        <v/>
      </c>
      <c r="U1107" s="29" t="str">
        <f aca="false">IF(AND($S1107="VENCIDO",$K1107="KG",OR(Painel!$B$5="(Todos)",A1107=Painel!$B$5)*OR(Painel!$E$5="(Todos)",P1107=Painel!$E$5)),$J1107+ROW()/10000000,"")</f>
        <v/>
      </c>
    </row>
    <row r="1108" customFormat="false" ht="15" hidden="false" customHeight="false" outlineLevel="0" collapsed="false">
      <c r="A1108" s="29" t="s">
        <v>53</v>
      </c>
      <c r="B1108" s="29" t="s">
        <v>1960</v>
      </c>
      <c r="C1108" s="29" t="s">
        <v>115</v>
      </c>
      <c r="D1108" s="29"/>
      <c r="E1108" s="29" t="n">
        <v>0</v>
      </c>
      <c r="F1108" s="29"/>
      <c r="G1108" s="29"/>
      <c r="H1108" s="30" t="n">
        <v>0</v>
      </c>
      <c r="I1108" s="29"/>
      <c r="J1108" s="30" t="n">
        <v>0</v>
      </c>
      <c r="K1108" s="29"/>
      <c r="L1108" s="29" t="s">
        <v>116</v>
      </c>
      <c r="M1108" s="29"/>
      <c r="N1108" s="29"/>
      <c r="O1108" s="29"/>
      <c r="P1108" s="29"/>
      <c r="Q1108" s="29" t="n">
        <f aca="false">IFERROR(VALUE(L1108),"")</f>
        <v>0</v>
      </c>
      <c r="R1108" s="29" t="str">
        <f aca="true">IF(O1108="","",O1108-TODAY())</f>
        <v/>
      </c>
      <c r="S1108" s="29" t="str">
        <f aca="false">IF(C1108="&lt;&lt; vazio &gt;&gt;","VAZIA",IF(AND(O1108&lt;&gt;"",R1108&lt;0),"VENCIDO",IF(AND(O1108&lt;&gt;"",R1108&lt;=Parametros!$B$10),"PRÓX. VENCIMENTO",IF(F1108="Q","QUALIDADE",IF(F1108="S","BLOQUEADO",IF(F1108="R","RESTRITO/DEVOLUÇÃO",IF(OR(N1108="QUAR",N1108="QRES"),"QUARENTENA",IF(OR(B1108="DESCARTE",B1108="DEVOLUÇÃO"),"DESCARTE/DEVOLUÇÃO",IF(AND(D1108="",K1108&lt;&gt;""),"SEM LOTE",IF(AND(Q1108&lt;&gt;"",Q1108&gt;=Parametros!$B$11),"PARADO/SEM GIRO","OK"))))))))))</f>
        <v>VAZIA</v>
      </c>
      <c r="T1108" s="29" t="str">
        <f aca="false">IF(AND($S1108="PARADO/SEM GIRO",$K1108="KG",OR(Painel!$B$5="(Todos)",A1108=Painel!$B$5)*OR(Painel!$E$5="(Todos)",P1108=Painel!$E$5)),$J1108+ROW()/10000000,"")</f>
        <v/>
      </c>
      <c r="U1108" s="29" t="str">
        <f aca="false">IF(AND($S1108="VENCIDO",$K1108="KG",OR(Painel!$B$5="(Todos)",A1108=Painel!$B$5)*OR(Painel!$E$5="(Todos)",P1108=Painel!$E$5)),$J1108+ROW()/10000000,"")</f>
        <v/>
      </c>
    </row>
    <row r="1109" customFormat="false" ht="15" hidden="false" customHeight="false" outlineLevel="0" collapsed="false">
      <c r="A1109" s="29" t="s">
        <v>53</v>
      </c>
      <c r="B1109" s="29" t="s">
        <v>1961</v>
      </c>
      <c r="C1109" s="29" t="s">
        <v>115</v>
      </c>
      <c r="D1109" s="29"/>
      <c r="E1109" s="29" t="n">
        <v>0</v>
      </c>
      <c r="F1109" s="29"/>
      <c r="G1109" s="29"/>
      <c r="H1109" s="30" t="n">
        <v>0</v>
      </c>
      <c r="I1109" s="29"/>
      <c r="J1109" s="30" t="n">
        <v>0</v>
      </c>
      <c r="K1109" s="29"/>
      <c r="L1109" s="29" t="s">
        <v>116</v>
      </c>
      <c r="M1109" s="29"/>
      <c r="N1109" s="29"/>
      <c r="O1109" s="29"/>
      <c r="P1109" s="29"/>
      <c r="Q1109" s="29" t="n">
        <f aca="false">IFERROR(VALUE(L1109),"")</f>
        <v>0</v>
      </c>
      <c r="R1109" s="29" t="str">
        <f aca="true">IF(O1109="","",O1109-TODAY())</f>
        <v/>
      </c>
      <c r="S1109" s="29" t="str">
        <f aca="false">IF(C1109="&lt;&lt; vazio &gt;&gt;","VAZIA",IF(AND(O1109&lt;&gt;"",R1109&lt;0),"VENCIDO",IF(AND(O1109&lt;&gt;"",R1109&lt;=Parametros!$B$10),"PRÓX. VENCIMENTO",IF(F1109="Q","QUALIDADE",IF(F1109="S","BLOQUEADO",IF(F1109="R","RESTRITO/DEVOLUÇÃO",IF(OR(N1109="QUAR",N1109="QRES"),"QUARENTENA",IF(OR(B1109="DESCARTE",B1109="DEVOLUÇÃO"),"DESCARTE/DEVOLUÇÃO",IF(AND(D1109="",K1109&lt;&gt;""),"SEM LOTE",IF(AND(Q1109&lt;&gt;"",Q1109&gt;=Parametros!$B$11),"PARADO/SEM GIRO","OK"))))))))))</f>
        <v>VAZIA</v>
      </c>
      <c r="T1109" s="29" t="str">
        <f aca="false">IF(AND($S1109="PARADO/SEM GIRO",$K1109="KG",OR(Painel!$B$5="(Todos)",A1109=Painel!$B$5)*OR(Painel!$E$5="(Todos)",P1109=Painel!$E$5)),$J1109+ROW()/10000000,"")</f>
        <v/>
      </c>
      <c r="U1109" s="29" t="str">
        <f aca="false">IF(AND($S1109="VENCIDO",$K1109="KG",OR(Painel!$B$5="(Todos)",A1109=Painel!$B$5)*OR(Painel!$E$5="(Todos)",P1109=Painel!$E$5)),$J1109+ROW()/10000000,"")</f>
        <v/>
      </c>
    </row>
    <row r="1110" customFormat="false" ht="15" hidden="false" customHeight="false" outlineLevel="0" collapsed="false">
      <c r="A1110" s="29" t="s">
        <v>53</v>
      </c>
      <c r="B1110" s="29" t="s">
        <v>1962</v>
      </c>
      <c r="C1110" s="29" t="s">
        <v>115</v>
      </c>
      <c r="D1110" s="29"/>
      <c r="E1110" s="29" t="n">
        <v>0</v>
      </c>
      <c r="F1110" s="29"/>
      <c r="G1110" s="29"/>
      <c r="H1110" s="30" t="n">
        <v>0</v>
      </c>
      <c r="I1110" s="29"/>
      <c r="J1110" s="30" t="n">
        <v>0</v>
      </c>
      <c r="K1110" s="29"/>
      <c r="L1110" s="29" t="s">
        <v>116</v>
      </c>
      <c r="M1110" s="29"/>
      <c r="N1110" s="29"/>
      <c r="O1110" s="29"/>
      <c r="P1110" s="29"/>
      <c r="Q1110" s="29" t="n">
        <f aca="false">IFERROR(VALUE(L1110),"")</f>
        <v>0</v>
      </c>
      <c r="R1110" s="29" t="str">
        <f aca="true">IF(O1110="","",O1110-TODAY())</f>
        <v/>
      </c>
      <c r="S1110" s="29" t="str">
        <f aca="false">IF(C1110="&lt;&lt; vazio &gt;&gt;","VAZIA",IF(AND(O1110&lt;&gt;"",R1110&lt;0),"VENCIDO",IF(AND(O1110&lt;&gt;"",R1110&lt;=Parametros!$B$10),"PRÓX. VENCIMENTO",IF(F1110="Q","QUALIDADE",IF(F1110="S","BLOQUEADO",IF(F1110="R","RESTRITO/DEVOLUÇÃO",IF(OR(N1110="QUAR",N1110="QRES"),"QUARENTENA",IF(OR(B1110="DESCARTE",B1110="DEVOLUÇÃO"),"DESCARTE/DEVOLUÇÃO",IF(AND(D1110="",K1110&lt;&gt;""),"SEM LOTE",IF(AND(Q1110&lt;&gt;"",Q1110&gt;=Parametros!$B$11),"PARADO/SEM GIRO","OK"))))))))))</f>
        <v>VAZIA</v>
      </c>
      <c r="T1110" s="29" t="str">
        <f aca="false">IF(AND($S1110="PARADO/SEM GIRO",$K1110="KG",OR(Painel!$B$5="(Todos)",A1110=Painel!$B$5)*OR(Painel!$E$5="(Todos)",P1110=Painel!$E$5)),$J1110+ROW()/10000000,"")</f>
        <v/>
      </c>
      <c r="U1110" s="29" t="str">
        <f aca="false">IF(AND($S1110="VENCIDO",$K1110="KG",OR(Painel!$B$5="(Todos)",A1110=Painel!$B$5)*OR(Painel!$E$5="(Todos)",P1110=Painel!$E$5)),$J1110+ROW()/10000000,"")</f>
        <v/>
      </c>
    </row>
    <row r="1111" customFormat="false" ht="15" hidden="false" customHeight="false" outlineLevel="0" collapsed="false">
      <c r="A1111" s="29" t="s">
        <v>53</v>
      </c>
      <c r="B1111" s="29" t="s">
        <v>1963</v>
      </c>
      <c r="C1111" s="29" t="s">
        <v>115</v>
      </c>
      <c r="D1111" s="29"/>
      <c r="E1111" s="29" t="n">
        <v>0</v>
      </c>
      <c r="F1111" s="29"/>
      <c r="G1111" s="29"/>
      <c r="H1111" s="30" t="n">
        <v>0</v>
      </c>
      <c r="I1111" s="29"/>
      <c r="J1111" s="30" t="n">
        <v>0</v>
      </c>
      <c r="K1111" s="29"/>
      <c r="L1111" s="29" t="s">
        <v>116</v>
      </c>
      <c r="M1111" s="29"/>
      <c r="N1111" s="29"/>
      <c r="O1111" s="29"/>
      <c r="P1111" s="29"/>
      <c r="Q1111" s="29" t="n">
        <f aca="false">IFERROR(VALUE(L1111),"")</f>
        <v>0</v>
      </c>
      <c r="R1111" s="29" t="str">
        <f aca="true">IF(O1111="","",O1111-TODAY())</f>
        <v/>
      </c>
      <c r="S1111" s="29" t="str">
        <f aca="false">IF(C1111="&lt;&lt; vazio &gt;&gt;","VAZIA",IF(AND(O1111&lt;&gt;"",R1111&lt;0),"VENCIDO",IF(AND(O1111&lt;&gt;"",R1111&lt;=Parametros!$B$10),"PRÓX. VENCIMENTO",IF(F1111="Q","QUALIDADE",IF(F1111="S","BLOQUEADO",IF(F1111="R","RESTRITO/DEVOLUÇÃO",IF(OR(N1111="QUAR",N1111="QRES"),"QUARENTENA",IF(OR(B1111="DESCARTE",B1111="DEVOLUÇÃO"),"DESCARTE/DEVOLUÇÃO",IF(AND(D1111="",K1111&lt;&gt;""),"SEM LOTE",IF(AND(Q1111&lt;&gt;"",Q1111&gt;=Parametros!$B$11),"PARADO/SEM GIRO","OK"))))))))))</f>
        <v>VAZIA</v>
      </c>
      <c r="T1111" s="29" t="str">
        <f aca="false">IF(AND($S1111="PARADO/SEM GIRO",$K1111="KG",OR(Painel!$B$5="(Todos)",A1111=Painel!$B$5)*OR(Painel!$E$5="(Todos)",P1111=Painel!$E$5)),$J1111+ROW()/10000000,"")</f>
        <v/>
      </c>
      <c r="U1111" s="29" t="str">
        <f aca="false">IF(AND($S1111="VENCIDO",$K1111="KG",OR(Painel!$B$5="(Todos)",A1111=Painel!$B$5)*OR(Painel!$E$5="(Todos)",P1111=Painel!$E$5)),$J1111+ROW()/10000000,"")</f>
        <v/>
      </c>
    </row>
    <row r="1112" customFormat="false" ht="15" hidden="false" customHeight="false" outlineLevel="0" collapsed="false">
      <c r="A1112" s="29" t="s">
        <v>53</v>
      </c>
      <c r="B1112" s="29" t="s">
        <v>1964</v>
      </c>
      <c r="C1112" s="29" t="s">
        <v>1708</v>
      </c>
      <c r="D1112" s="29" t="s">
        <v>1832</v>
      </c>
      <c r="E1112" s="29" t="n">
        <v>1</v>
      </c>
      <c r="F1112" s="29"/>
      <c r="G1112" s="29" t="s">
        <v>1965</v>
      </c>
      <c r="H1112" s="30" t="n">
        <v>1000</v>
      </c>
      <c r="I1112" s="31" t="n">
        <v>46274</v>
      </c>
      <c r="J1112" s="30" t="n">
        <v>1000</v>
      </c>
      <c r="K1112" s="29" t="s">
        <v>120</v>
      </c>
      <c r="L1112" s="29" t="s">
        <v>138</v>
      </c>
      <c r="M1112" s="29"/>
      <c r="N1112" s="29" t="s">
        <v>122</v>
      </c>
      <c r="O1112" s="31" t="n">
        <v>46902</v>
      </c>
      <c r="P1112" s="29" t="s">
        <v>235</v>
      </c>
      <c r="Q1112" s="29" t="n">
        <f aca="false">IFERROR(VALUE(L1112),"")</f>
        <v>11</v>
      </c>
      <c r="R1112" s="29" t="n">
        <f aca="true">IF(O1112="","",O1112-TODAY())</f>
        <v>617</v>
      </c>
      <c r="S1112" s="29" t="str">
        <f aca="false">IF(C1112="&lt;&lt; vazio &gt;&gt;","VAZIA",IF(AND(O1112&lt;&gt;"",R1112&lt;0),"VENCIDO",IF(AND(O1112&lt;&gt;"",R1112&lt;=Parametros!$B$10),"PRÓX. VENCIMENTO",IF(F1112="Q","QUALIDADE",IF(F1112="S","BLOQUEADO",IF(F1112="R","RESTRITO/DEVOLUÇÃO",IF(OR(N1112="QUAR",N1112="QRES"),"QUARENTENA",IF(OR(B1112="DESCARTE",B1112="DEVOLUÇÃO"),"DESCARTE/DEVOLUÇÃO",IF(AND(D1112="",K1112&lt;&gt;""),"SEM LOTE",IF(AND(Q1112&lt;&gt;"",Q1112&gt;=Parametros!$B$11),"PARADO/SEM GIRO","OK"))))))))))</f>
        <v>OK</v>
      </c>
      <c r="T1112" s="29" t="str">
        <f aca="false">IF(AND($S1112="PARADO/SEM GIRO",$K1112="KG",OR(Painel!$B$5="(Todos)",A1112=Painel!$B$5)*OR(Painel!$E$5="(Todos)",P1112=Painel!$E$5)),$J1112+ROW()/10000000,"")</f>
        <v/>
      </c>
      <c r="U1112" s="29" t="str">
        <f aca="false">IF(AND($S1112="VENCIDO",$K1112="KG",OR(Painel!$B$5="(Todos)",A1112=Painel!$B$5)*OR(Painel!$E$5="(Todos)",P1112=Painel!$E$5)),$J1112+ROW()/10000000,"")</f>
        <v/>
      </c>
    </row>
    <row r="1113" customFormat="false" ht="15" hidden="false" customHeight="false" outlineLevel="0" collapsed="false">
      <c r="A1113" s="29" t="s">
        <v>53</v>
      </c>
      <c r="B1113" s="29" t="s">
        <v>1966</v>
      </c>
      <c r="C1113" s="29" t="s">
        <v>115</v>
      </c>
      <c r="D1113" s="29"/>
      <c r="E1113" s="29" t="n">
        <v>0</v>
      </c>
      <c r="F1113" s="29"/>
      <c r="G1113" s="29"/>
      <c r="H1113" s="30" t="n">
        <v>0</v>
      </c>
      <c r="I1113" s="29"/>
      <c r="J1113" s="30" t="n">
        <v>0</v>
      </c>
      <c r="K1113" s="29"/>
      <c r="L1113" s="29" t="s">
        <v>116</v>
      </c>
      <c r="M1113" s="29"/>
      <c r="N1113" s="29"/>
      <c r="O1113" s="29"/>
      <c r="P1113" s="29"/>
      <c r="Q1113" s="29" t="n">
        <f aca="false">IFERROR(VALUE(L1113),"")</f>
        <v>0</v>
      </c>
      <c r="R1113" s="29" t="str">
        <f aca="true">IF(O1113="","",O1113-TODAY())</f>
        <v/>
      </c>
      <c r="S1113" s="29" t="str">
        <f aca="false">IF(C1113="&lt;&lt; vazio &gt;&gt;","VAZIA",IF(AND(O1113&lt;&gt;"",R1113&lt;0),"VENCIDO",IF(AND(O1113&lt;&gt;"",R1113&lt;=Parametros!$B$10),"PRÓX. VENCIMENTO",IF(F1113="Q","QUALIDADE",IF(F1113="S","BLOQUEADO",IF(F1113="R","RESTRITO/DEVOLUÇÃO",IF(OR(N1113="QUAR",N1113="QRES"),"QUARENTENA",IF(OR(B1113="DESCARTE",B1113="DEVOLUÇÃO"),"DESCARTE/DEVOLUÇÃO",IF(AND(D1113="",K1113&lt;&gt;""),"SEM LOTE",IF(AND(Q1113&lt;&gt;"",Q1113&gt;=Parametros!$B$11),"PARADO/SEM GIRO","OK"))))))))))</f>
        <v>VAZIA</v>
      </c>
      <c r="T1113" s="29" t="str">
        <f aca="false">IF(AND($S1113="PARADO/SEM GIRO",$K1113="KG",OR(Painel!$B$5="(Todos)",A1113=Painel!$B$5)*OR(Painel!$E$5="(Todos)",P1113=Painel!$E$5)),$J1113+ROW()/10000000,"")</f>
        <v/>
      </c>
      <c r="U1113" s="29" t="str">
        <f aca="false">IF(AND($S1113="VENCIDO",$K1113="KG",OR(Painel!$B$5="(Todos)",A1113=Painel!$B$5)*OR(Painel!$E$5="(Todos)",P1113=Painel!$E$5)),$J1113+ROW()/10000000,"")</f>
        <v/>
      </c>
    </row>
    <row r="1114" customFormat="false" ht="15" hidden="false" customHeight="false" outlineLevel="0" collapsed="false">
      <c r="A1114" s="29" t="s">
        <v>53</v>
      </c>
      <c r="B1114" s="29" t="s">
        <v>1967</v>
      </c>
      <c r="C1114" s="29" t="s">
        <v>236</v>
      </c>
      <c r="D1114" s="29" t="s">
        <v>1752</v>
      </c>
      <c r="E1114" s="29" t="n">
        <v>1</v>
      </c>
      <c r="F1114" s="29"/>
      <c r="G1114" s="29" t="s">
        <v>1968</v>
      </c>
      <c r="H1114" s="30" t="n">
        <v>1000</v>
      </c>
      <c r="I1114" s="31" t="n">
        <v>46283</v>
      </c>
      <c r="J1114" s="30" t="n">
        <v>1000</v>
      </c>
      <c r="K1114" s="29" t="s">
        <v>120</v>
      </c>
      <c r="L1114" s="29" t="s">
        <v>176</v>
      </c>
      <c r="M1114" s="29"/>
      <c r="N1114" s="29" t="s">
        <v>122</v>
      </c>
      <c r="O1114" s="31" t="n">
        <v>46968</v>
      </c>
      <c r="P1114" s="29" t="s">
        <v>235</v>
      </c>
      <c r="Q1114" s="29" t="n">
        <f aca="false">IFERROR(VALUE(L1114),"")</f>
        <v>2</v>
      </c>
      <c r="R1114" s="29" t="n">
        <f aca="true">IF(O1114="","",O1114-TODAY())</f>
        <v>683</v>
      </c>
      <c r="S1114" s="29" t="str">
        <f aca="false">IF(C1114="&lt;&lt; vazio &gt;&gt;","VAZIA",IF(AND(O1114&lt;&gt;"",R1114&lt;0),"VENCIDO",IF(AND(O1114&lt;&gt;"",R1114&lt;=Parametros!$B$10),"PRÓX. VENCIMENTO",IF(F1114="Q","QUALIDADE",IF(F1114="S","BLOQUEADO",IF(F1114="R","RESTRITO/DEVOLUÇÃO",IF(OR(N1114="QUAR",N1114="QRES"),"QUARENTENA",IF(OR(B1114="DESCARTE",B1114="DEVOLUÇÃO"),"DESCARTE/DEVOLUÇÃO",IF(AND(D1114="",K1114&lt;&gt;""),"SEM LOTE",IF(AND(Q1114&lt;&gt;"",Q1114&gt;=Parametros!$B$11),"PARADO/SEM GIRO","OK"))))))))))</f>
        <v>OK</v>
      </c>
      <c r="T1114" s="29" t="str">
        <f aca="false">IF(AND($S1114="PARADO/SEM GIRO",$K1114="KG",OR(Painel!$B$5="(Todos)",A1114=Painel!$B$5)*OR(Painel!$E$5="(Todos)",P1114=Painel!$E$5)),$J1114+ROW()/10000000,"")</f>
        <v/>
      </c>
      <c r="U1114" s="29" t="str">
        <f aca="false">IF(AND($S1114="VENCIDO",$K1114="KG",OR(Painel!$B$5="(Todos)",A1114=Painel!$B$5)*OR(Painel!$E$5="(Todos)",P1114=Painel!$E$5)),$J1114+ROW()/10000000,"")</f>
        <v/>
      </c>
    </row>
    <row r="1115" customFormat="false" ht="15" hidden="false" customHeight="false" outlineLevel="0" collapsed="false">
      <c r="A1115" s="29" t="s">
        <v>53</v>
      </c>
      <c r="B1115" s="29" t="s">
        <v>1969</v>
      </c>
      <c r="C1115" s="29" t="s">
        <v>236</v>
      </c>
      <c r="D1115" s="29" t="s">
        <v>1130</v>
      </c>
      <c r="E1115" s="29" t="n">
        <v>1</v>
      </c>
      <c r="F1115" s="29"/>
      <c r="G1115" s="29" t="s">
        <v>1970</v>
      </c>
      <c r="H1115" s="30" t="n">
        <v>1000</v>
      </c>
      <c r="I1115" s="31" t="n">
        <v>46084</v>
      </c>
      <c r="J1115" s="30" t="n">
        <v>1000</v>
      </c>
      <c r="K1115" s="29" t="s">
        <v>120</v>
      </c>
      <c r="L1115" s="29" t="s">
        <v>1971</v>
      </c>
      <c r="M1115" s="29"/>
      <c r="N1115" s="29" t="s">
        <v>1133</v>
      </c>
      <c r="O1115" s="31" t="n">
        <v>46548</v>
      </c>
      <c r="P1115" s="29" t="s">
        <v>235</v>
      </c>
      <c r="Q1115" s="29" t="n">
        <f aca="false">IFERROR(VALUE(L1115),"")</f>
        <v>201</v>
      </c>
      <c r="R1115" s="29" t="n">
        <f aca="true">IF(O1115="","",O1115-TODAY())</f>
        <v>263</v>
      </c>
      <c r="S1115" s="29" t="str">
        <f aca="false">IF(C1115="&lt;&lt; vazio &gt;&gt;","VAZIA",IF(AND(O1115&lt;&gt;"",R1115&lt;0),"VENCIDO",IF(AND(O1115&lt;&gt;"",R1115&lt;=Parametros!$B$10),"PRÓX. VENCIMENTO",IF(F1115="Q","QUALIDADE",IF(F1115="S","BLOQUEADO",IF(F1115="R","RESTRITO/DEVOLUÇÃO",IF(OR(N1115="QUAR",N1115="QRES"),"QUARENTENA",IF(OR(B1115="DESCARTE",B1115="DEVOLUÇÃO"),"DESCARTE/DEVOLUÇÃO",IF(AND(D1115="",K1115&lt;&gt;""),"SEM LOTE",IF(AND(Q1115&lt;&gt;"",Q1115&gt;=Parametros!$B$11),"PARADO/SEM GIRO","OK"))))))))))</f>
        <v>QUARENTENA</v>
      </c>
      <c r="T1115" s="29" t="str">
        <f aca="false">IF(AND($S1115="PARADO/SEM GIRO",$K1115="KG",OR(Painel!$B$5="(Todos)",A1115=Painel!$B$5)*OR(Painel!$E$5="(Todos)",P1115=Painel!$E$5)),$J1115+ROW()/10000000,"")</f>
        <v/>
      </c>
      <c r="U1115" s="29" t="str">
        <f aca="false">IF(AND($S1115="VENCIDO",$K1115="KG",OR(Painel!$B$5="(Todos)",A1115=Painel!$B$5)*OR(Painel!$E$5="(Todos)",P1115=Painel!$E$5)),$J1115+ROW()/10000000,"")</f>
        <v/>
      </c>
    </row>
    <row r="1116" customFormat="false" ht="15" hidden="false" customHeight="false" outlineLevel="0" collapsed="false">
      <c r="A1116" s="29" t="s">
        <v>53</v>
      </c>
      <c r="B1116" s="29" t="s">
        <v>1972</v>
      </c>
      <c r="C1116" s="29" t="s">
        <v>240</v>
      </c>
      <c r="D1116" s="29" t="s">
        <v>614</v>
      </c>
      <c r="E1116" s="29" t="n">
        <v>1</v>
      </c>
      <c r="F1116" s="29"/>
      <c r="G1116" s="29" t="s">
        <v>1973</v>
      </c>
      <c r="H1116" s="30" t="n">
        <v>1000</v>
      </c>
      <c r="I1116" s="31" t="n">
        <v>46278</v>
      </c>
      <c r="J1116" s="30" t="n">
        <v>1000</v>
      </c>
      <c r="K1116" s="29" t="s">
        <v>120</v>
      </c>
      <c r="L1116" s="29" t="s">
        <v>328</v>
      </c>
      <c r="M1116" s="29"/>
      <c r="N1116" s="29" t="s">
        <v>122</v>
      </c>
      <c r="O1116" s="31" t="n">
        <v>46992</v>
      </c>
      <c r="P1116" s="29" t="s">
        <v>235</v>
      </c>
      <c r="Q1116" s="29" t="n">
        <f aca="false">IFERROR(VALUE(L1116),"")</f>
        <v>7</v>
      </c>
      <c r="R1116" s="29" t="n">
        <f aca="true">IF(O1116="","",O1116-TODAY())</f>
        <v>707</v>
      </c>
      <c r="S1116" s="29" t="str">
        <f aca="false">IF(C1116="&lt;&lt; vazio &gt;&gt;","VAZIA",IF(AND(O1116&lt;&gt;"",R1116&lt;0),"VENCIDO",IF(AND(O1116&lt;&gt;"",R1116&lt;=Parametros!$B$10),"PRÓX. VENCIMENTO",IF(F1116="Q","QUALIDADE",IF(F1116="S","BLOQUEADO",IF(F1116="R","RESTRITO/DEVOLUÇÃO",IF(OR(N1116="QUAR",N1116="QRES"),"QUARENTENA",IF(OR(B1116="DESCARTE",B1116="DEVOLUÇÃO"),"DESCARTE/DEVOLUÇÃO",IF(AND(D1116="",K1116&lt;&gt;""),"SEM LOTE",IF(AND(Q1116&lt;&gt;"",Q1116&gt;=Parametros!$B$11),"PARADO/SEM GIRO","OK"))))))))))</f>
        <v>OK</v>
      </c>
      <c r="T1116" s="29" t="str">
        <f aca="false">IF(AND($S1116="PARADO/SEM GIRO",$K1116="KG",OR(Painel!$B$5="(Todos)",A1116=Painel!$B$5)*OR(Painel!$E$5="(Todos)",P1116=Painel!$E$5)),$J1116+ROW()/10000000,"")</f>
        <v/>
      </c>
      <c r="U1116" s="29" t="str">
        <f aca="false">IF(AND($S1116="VENCIDO",$K1116="KG",OR(Painel!$B$5="(Todos)",A1116=Painel!$B$5)*OR(Painel!$E$5="(Todos)",P1116=Painel!$E$5)),$J1116+ROW()/10000000,"")</f>
        <v/>
      </c>
    </row>
    <row r="1117" customFormat="false" ht="15" hidden="false" customHeight="false" outlineLevel="0" collapsed="false">
      <c r="A1117" s="29" t="s">
        <v>53</v>
      </c>
      <c r="B1117" s="29" t="s">
        <v>1974</v>
      </c>
      <c r="C1117" s="29" t="s">
        <v>115</v>
      </c>
      <c r="D1117" s="29"/>
      <c r="E1117" s="29" t="n">
        <v>0</v>
      </c>
      <c r="F1117" s="29"/>
      <c r="G1117" s="29"/>
      <c r="H1117" s="30" t="n">
        <v>0</v>
      </c>
      <c r="I1117" s="29"/>
      <c r="J1117" s="30" t="n">
        <v>0</v>
      </c>
      <c r="K1117" s="29"/>
      <c r="L1117" s="29" t="s">
        <v>116</v>
      </c>
      <c r="M1117" s="29"/>
      <c r="N1117" s="29"/>
      <c r="O1117" s="29"/>
      <c r="P1117" s="29"/>
      <c r="Q1117" s="29" t="n">
        <f aca="false">IFERROR(VALUE(L1117),"")</f>
        <v>0</v>
      </c>
      <c r="R1117" s="29" t="str">
        <f aca="true">IF(O1117="","",O1117-TODAY())</f>
        <v/>
      </c>
      <c r="S1117" s="29" t="str">
        <f aca="false">IF(C1117="&lt;&lt; vazio &gt;&gt;","VAZIA",IF(AND(O1117&lt;&gt;"",R1117&lt;0),"VENCIDO",IF(AND(O1117&lt;&gt;"",R1117&lt;=Parametros!$B$10),"PRÓX. VENCIMENTO",IF(F1117="Q","QUALIDADE",IF(F1117="S","BLOQUEADO",IF(F1117="R","RESTRITO/DEVOLUÇÃO",IF(OR(N1117="QUAR",N1117="QRES"),"QUARENTENA",IF(OR(B1117="DESCARTE",B1117="DEVOLUÇÃO"),"DESCARTE/DEVOLUÇÃO",IF(AND(D1117="",K1117&lt;&gt;""),"SEM LOTE",IF(AND(Q1117&lt;&gt;"",Q1117&gt;=Parametros!$B$11),"PARADO/SEM GIRO","OK"))))))))))</f>
        <v>VAZIA</v>
      </c>
      <c r="T1117" s="29" t="str">
        <f aca="false">IF(AND($S1117="PARADO/SEM GIRO",$K1117="KG",OR(Painel!$B$5="(Todos)",A1117=Painel!$B$5)*OR(Painel!$E$5="(Todos)",P1117=Painel!$E$5)),$J1117+ROW()/10000000,"")</f>
        <v/>
      </c>
      <c r="U1117" s="29" t="str">
        <f aca="false">IF(AND($S1117="VENCIDO",$K1117="KG",OR(Painel!$B$5="(Todos)",A1117=Painel!$B$5)*OR(Painel!$E$5="(Todos)",P1117=Painel!$E$5)),$J1117+ROW()/10000000,"")</f>
        <v/>
      </c>
    </row>
    <row r="1118" customFormat="false" ht="15" hidden="false" customHeight="false" outlineLevel="0" collapsed="false">
      <c r="A1118" s="29" t="s">
        <v>53</v>
      </c>
      <c r="B1118" s="29" t="s">
        <v>1975</v>
      </c>
      <c r="C1118" s="29" t="s">
        <v>240</v>
      </c>
      <c r="D1118" s="29" t="s">
        <v>614</v>
      </c>
      <c r="E1118" s="29" t="n">
        <v>1</v>
      </c>
      <c r="F1118" s="29"/>
      <c r="G1118" s="29" t="s">
        <v>1976</v>
      </c>
      <c r="H1118" s="30" t="n">
        <v>1000</v>
      </c>
      <c r="I1118" s="31" t="n">
        <v>46278</v>
      </c>
      <c r="J1118" s="30" t="n">
        <v>1000</v>
      </c>
      <c r="K1118" s="29" t="s">
        <v>120</v>
      </c>
      <c r="L1118" s="29" t="s">
        <v>328</v>
      </c>
      <c r="M1118" s="29"/>
      <c r="N1118" s="29" t="s">
        <v>122</v>
      </c>
      <c r="O1118" s="31" t="n">
        <v>46992</v>
      </c>
      <c r="P1118" s="29" t="s">
        <v>235</v>
      </c>
      <c r="Q1118" s="29" t="n">
        <f aca="false">IFERROR(VALUE(L1118),"")</f>
        <v>7</v>
      </c>
      <c r="R1118" s="29" t="n">
        <f aca="true">IF(O1118="","",O1118-TODAY())</f>
        <v>707</v>
      </c>
      <c r="S1118" s="29" t="str">
        <f aca="false">IF(C1118="&lt;&lt; vazio &gt;&gt;","VAZIA",IF(AND(O1118&lt;&gt;"",R1118&lt;0),"VENCIDO",IF(AND(O1118&lt;&gt;"",R1118&lt;=Parametros!$B$10),"PRÓX. VENCIMENTO",IF(F1118="Q","QUALIDADE",IF(F1118="S","BLOQUEADO",IF(F1118="R","RESTRITO/DEVOLUÇÃO",IF(OR(N1118="QUAR",N1118="QRES"),"QUARENTENA",IF(OR(B1118="DESCARTE",B1118="DEVOLUÇÃO"),"DESCARTE/DEVOLUÇÃO",IF(AND(D1118="",K1118&lt;&gt;""),"SEM LOTE",IF(AND(Q1118&lt;&gt;"",Q1118&gt;=Parametros!$B$11),"PARADO/SEM GIRO","OK"))))))))))</f>
        <v>OK</v>
      </c>
      <c r="T1118" s="29" t="str">
        <f aca="false">IF(AND($S1118="PARADO/SEM GIRO",$K1118="KG",OR(Painel!$B$5="(Todos)",A1118=Painel!$B$5)*OR(Painel!$E$5="(Todos)",P1118=Painel!$E$5)),$J1118+ROW()/10000000,"")</f>
        <v/>
      </c>
      <c r="U1118" s="29" t="str">
        <f aca="false">IF(AND($S1118="VENCIDO",$K1118="KG",OR(Painel!$B$5="(Todos)",A1118=Painel!$B$5)*OR(Painel!$E$5="(Todos)",P1118=Painel!$E$5)),$J1118+ROW()/10000000,"")</f>
        <v/>
      </c>
    </row>
    <row r="1119" customFormat="false" ht="15" hidden="false" customHeight="false" outlineLevel="0" collapsed="false">
      <c r="A1119" s="29" t="s">
        <v>53</v>
      </c>
      <c r="B1119" s="29" t="s">
        <v>1977</v>
      </c>
      <c r="C1119" s="29" t="s">
        <v>240</v>
      </c>
      <c r="D1119" s="29" t="s">
        <v>1978</v>
      </c>
      <c r="E1119" s="29" t="n">
        <v>1</v>
      </c>
      <c r="F1119" s="29"/>
      <c r="G1119" s="29" t="s">
        <v>1979</v>
      </c>
      <c r="H1119" s="30" t="n">
        <v>25</v>
      </c>
      <c r="I1119" s="31" t="n">
        <v>46248</v>
      </c>
      <c r="J1119" s="30" t="n">
        <v>25</v>
      </c>
      <c r="K1119" s="29" t="s">
        <v>120</v>
      </c>
      <c r="L1119" s="29" t="s">
        <v>1605</v>
      </c>
      <c r="M1119" s="29"/>
      <c r="N1119" s="29" t="s">
        <v>122</v>
      </c>
      <c r="O1119" s="31" t="n">
        <v>46868</v>
      </c>
      <c r="P1119" s="29" t="s">
        <v>235</v>
      </c>
      <c r="Q1119" s="29" t="n">
        <f aca="false">IFERROR(VALUE(L1119),"")</f>
        <v>67</v>
      </c>
      <c r="R1119" s="29" t="n">
        <f aca="true">IF(O1119="","",O1119-TODAY())</f>
        <v>583</v>
      </c>
      <c r="S1119" s="29" t="str">
        <f aca="false">IF(C1119="&lt;&lt; vazio &gt;&gt;","VAZIA",IF(AND(O1119&lt;&gt;"",R1119&lt;0),"VENCIDO",IF(AND(O1119&lt;&gt;"",R1119&lt;=Parametros!$B$10),"PRÓX. VENCIMENTO",IF(F1119="Q","QUALIDADE",IF(F1119="S","BLOQUEADO",IF(F1119="R","RESTRITO/DEVOLUÇÃO",IF(OR(N1119="QUAR",N1119="QRES"),"QUARENTENA",IF(OR(B1119="DESCARTE",B1119="DEVOLUÇÃO"),"DESCARTE/DEVOLUÇÃO",IF(AND(D1119="",K1119&lt;&gt;""),"SEM LOTE",IF(AND(Q1119&lt;&gt;"",Q1119&gt;=Parametros!$B$11),"PARADO/SEM GIRO","OK"))))))))))</f>
        <v>OK</v>
      </c>
      <c r="T1119" s="29" t="str">
        <f aca="false">IF(AND($S1119="PARADO/SEM GIRO",$K1119="KG",OR(Painel!$B$5="(Todos)",A1119=Painel!$B$5)*OR(Painel!$E$5="(Todos)",P1119=Painel!$E$5)),$J1119+ROW()/10000000,"")</f>
        <v/>
      </c>
      <c r="U1119" s="29" t="str">
        <f aca="false">IF(AND($S1119="VENCIDO",$K1119="KG",OR(Painel!$B$5="(Todos)",A1119=Painel!$B$5)*OR(Painel!$E$5="(Todos)",P1119=Painel!$E$5)),$J1119+ROW()/10000000,"")</f>
        <v/>
      </c>
    </row>
    <row r="1120" customFormat="false" ht="15" hidden="false" customHeight="false" outlineLevel="0" collapsed="false">
      <c r="A1120" s="29" t="s">
        <v>53</v>
      </c>
      <c r="B1120" s="29" t="s">
        <v>1980</v>
      </c>
      <c r="C1120" s="29" t="s">
        <v>238</v>
      </c>
      <c r="D1120" s="29" t="s">
        <v>610</v>
      </c>
      <c r="E1120" s="29" t="n">
        <v>1</v>
      </c>
      <c r="F1120" s="29"/>
      <c r="G1120" s="29" t="s">
        <v>1981</v>
      </c>
      <c r="H1120" s="30" t="n">
        <v>1000</v>
      </c>
      <c r="I1120" s="31" t="n">
        <v>46277</v>
      </c>
      <c r="J1120" s="30" t="n">
        <v>1000</v>
      </c>
      <c r="K1120" s="29" t="s">
        <v>120</v>
      </c>
      <c r="L1120" s="29" t="s">
        <v>652</v>
      </c>
      <c r="M1120" s="29"/>
      <c r="N1120" s="29" t="s">
        <v>122</v>
      </c>
      <c r="O1120" s="31" t="n">
        <v>46986</v>
      </c>
      <c r="P1120" s="29" t="s">
        <v>235</v>
      </c>
      <c r="Q1120" s="29" t="n">
        <f aca="false">IFERROR(VALUE(L1120),"")</f>
        <v>8</v>
      </c>
      <c r="R1120" s="29" t="n">
        <f aca="true">IF(O1120="","",O1120-TODAY())</f>
        <v>701</v>
      </c>
      <c r="S1120" s="29" t="str">
        <f aca="false">IF(C1120="&lt;&lt; vazio &gt;&gt;","VAZIA",IF(AND(O1120&lt;&gt;"",R1120&lt;0),"VENCIDO",IF(AND(O1120&lt;&gt;"",R1120&lt;=Parametros!$B$10),"PRÓX. VENCIMENTO",IF(F1120="Q","QUALIDADE",IF(F1120="S","BLOQUEADO",IF(F1120="R","RESTRITO/DEVOLUÇÃO",IF(OR(N1120="QUAR",N1120="QRES"),"QUARENTENA",IF(OR(B1120="DESCARTE",B1120="DEVOLUÇÃO"),"DESCARTE/DEVOLUÇÃO",IF(AND(D1120="",K1120&lt;&gt;""),"SEM LOTE",IF(AND(Q1120&lt;&gt;"",Q1120&gt;=Parametros!$B$11),"PARADO/SEM GIRO","OK"))))))))))</f>
        <v>OK</v>
      </c>
      <c r="T1120" s="29" t="str">
        <f aca="false">IF(AND($S1120="PARADO/SEM GIRO",$K1120="KG",OR(Painel!$B$5="(Todos)",A1120=Painel!$B$5)*OR(Painel!$E$5="(Todos)",P1120=Painel!$E$5)),$J1120+ROW()/10000000,"")</f>
        <v/>
      </c>
      <c r="U1120" s="29" t="str">
        <f aca="false">IF(AND($S1120="VENCIDO",$K1120="KG",OR(Painel!$B$5="(Todos)",A1120=Painel!$B$5)*OR(Painel!$E$5="(Todos)",P1120=Painel!$E$5)),$J1120+ROW()/10000000,"")</f>
        <v/>
      </c>
    </row>
    <row r="1121" customFormat="false" ht="15" hidden="false" customHeight="false" outlineLevel="0" collapsed="false">
      <c r="A1121" s="29" t="s">
        <v>53</v>
      </c>
      <c r="B1121" s="29" t="s">
        <v>1982</v>
      </c>
      <c r="C1121" s="29" t="s">
        <v>115</v>
      </c>
      <c r="D1121" s="29"/>
      <c r="E1121" s="29" t="n">
        <v>0</v>
      </c>
      <c r="F1121" s="29"/>
      <c r="G1121" s="29"/>
      <c r="H1121" s="30" t="n">
        <v>0</v>
      </c>
      <c r="I1121" s="29"/>
      <c r="J1121" s="30" t="n">
        <v>0</v>
      </c>
      <c r="K1121" s="29"/>
      <c r="L1121" s="29" t="s">
        <v>116</v>
      </c>
      <c r="M1121" s="29"/>
      <c r="N1121" s="29"/>
      <c r="O1121" s="29"/>
      <c r="P1121" s="29"/>
      <c r="Q1121" s="29" t="n">
        <f aca="false">IFERROR(VALUE(L1121),"")</f>
        <v>0</v>
      </c>
      <c r="R1121" s="29" t="str">
        <f aca="true">IF(O1121="","",O1121-TODAY())</f>
        <v/>
      </c>
      <c r="S1121" s="29" t="str">
        <f aca="false">IF(C1121="&lt;&lt; vazio &gt;&gt;","VAZIA",IF(AND(O1121&lt;&gt;"",R1121&lt;0),"VENCIDO",IF(AND(O1121&lt;&gt;"",R1121&lt;=Parametros!$B$10),"PRÓX. VENCIMENTO",IF(F1121="Q","QUALIDADE",IF(F1121="S","BLOQUEADO",IF(F1121="R","RESTRITO/DEVOLUÇÃO",IF(OR(N1121="QUAR",N1121="QRES"),"QUARENTENA",IF(OR(B1121="DESCARTE",B1121="DEVOLUÇÃO"),"DESCARTE/DEVOLUÇÃO",IF(AND(D1121="",K1121&lt;&gt;""),"SEM LOTE",IF(AND(Q1121&lt;&gt;"",Q1121&gt;=Parametros!$B$11),"PARADO/SEM GIRO","OK"))))))))))</f>
        <v>VAZIA</v>
      </c>
      <c r="T1121" s="29" t="str">
        <f aca="false">IF(AND($S1121="PARADO/SEM GIRO",$K1121="KG",OR(Painel!$B$5="(Todos)",A1121=Painel!$B$5)*OR(Painel!$E$5="(Todos)",P1121=Painel!$E$5)),$J1121+ROW()/10000000,"")</f>
        <v/>
      </c>
      <c r="U1121" s="29" t="str">
        <f aca="false">IF(AND($S1121="VENCIDO",$K1121="KG",OR(Painel!$B$5="(Todos)",A1121=Painel!$B$5)*OR(Painel!$E$5="(Todos)",P1121=Painel!$E$5)),$J1121+ROW()/10000000,"")</f>
        <v/>
      </c>
    </row>
    <row r="1122" customFormat="false" ht="15" hidden="false" customHeight="false" outlineLevel="0" collapsed="false">
      <c r="A1122" s="29" t="s">
        <v>53</v>
      </c>
      <c r="B1122" s="29" t="s">
        <v>1983</v>
      </c>
      <c r="C1122" s="29" t="s">
        <v>236</v>
      </c>
      <c r="D1122" s="29" t="s">
        <v>1752</v>
      </c>
      <c r="E1122" s="29" t="n">
        <v>1</v>
      </c>
      <c r="F1122" s="29"/>
      <c r="G1122" s="29" t="s">
        <v>1984</v>
      </c>
      <c r="H1122" s="30" t="n">
        <v>1000</v>
      </c>
      <c r="I1122" s="31" t="n">
        <v>46283</v>
      </c>
      <c r="J1122" s="30" t="n">
        <v>1000</v>
      </c>
      <c r="K1122" s="29" t="s">
        <v>120</v>
      </c>
      <c r="L1122" s="29" t="s">
        <v>176</v>
      </c>
      <c r="M1122" s="29"/>
      <c r="N1122" s="29" t="s">
        <v>122</v>
      </c>
      <c r="O1122" s="31" t="n">
        <v>46968</v>
      </c>
      <c r="P1122" s="29" t="s">
        <v>235</v>
      </c>
      <c r="Q1122" s="29" t="n">
        <f aca="false">IFERROR(VALUE(L1122),"")</f>
        <v>2</v>
      </c>
      <c r="R1122" s="29" t="n">
        <f aca="true">IF(O1122="","",O1122-TODAY())</f>
        <v>683</v>
      </c>
      <c r="S1122" s="29" t="str">
        <f aca="false">IF(C1122="&lt;&lt; vazio &gt;&gt;","VAZIA",IF(AND(O1122&lt;&gt;"",R1122&lt;0),"VENCIDO",IF(AND(O1122&lt;&gt;"",R1122&lt;=Parametros!$B$10),"PRÓX. VENCIMENTO",IF(F1122="Q","QUALIDADE",IF(F1122="S","BLOQUEADO",IF(F1122="R","RESTRITO/DEVOLUÇÃO",IF(OR(N1122="QUAR",N1122="QRES"),"QUARENTENA",IF(OR(B1122="DESCARTE",B1122="DEVOLUÇÃO"),"DESCARTE/DEVOLUÇÃO",IF(AND(D1122="",K1122&lt;&gt;""),"SEM LOTE",IF(AND(Q1122&lt;&gt;"",Q1122&gt;=Parametros!$B$11),"PARADO/SEM GIRO","OK"))))))))))</f>
        <v>OK</v>
      </c>
      <c r="T1122" s="29" t="str">
        <f aca="false">IF(AND($S1122="PARADO/SEM GIRO",$K1122="KG",OR(Painel!$B$5="(Todos)",A1122=Painel!$B$5)*OR(Painel!$E$5="(Todos)",P1122=Painel!$E$5)),$J1122+ROW()/10000000,"")</f>
        <v/>
      </c>
      <c r="U1122" s="29" t="str">
        <f aca="false">IF(AND($S1122="VENCIDO",$K1122="KG",OR(Painel!$B$5="(Todos)",A1122=Painel!$B$5)*OR(Painel!$E$5="(Todos)",P1122=Painel!$E$5)),$J1122+ROW()/10000000,"")</f>
        <v/>
      </c>
    </row>
    <row r="1123" customFormat="false" ht="15" hidden="false" customHeight="false" outlineLevel="0" collapsed="false">
      <c r="A1123" s="29" t="s">
        <v>53</v>
      </c>
      <c r="B1123" s="29" t="s">
        <v>1985</v>
      </c>
      <c r="C1123" s="29" t="s">
        <v>115</v>
      </c>
      <c r="D1123" s="29"/>
      <c r="E1123" s="29" t="n">
        <v>0</v>
      </c>
      <c r="F1123" s="29"/>
      <c r="G1123" s="29"/>
      <c r="H1123" s="30" t="n">
        <v>0</v>
      </c>
      <c r="I1123" s="29"/>
      <c r="J1123" s="30" t="n">
        <v>0</v>
      </c>
      <c r="K1123" s="29"/>
      <c r="L1123" s="29" t="s">
        <v>116</v>
      </c>
      <c r="M1123" s="29"/>
      <c r="N1123" s="29"/>
      <c r="O1123" s="29"/>
      <c r="P1123" s="29"/>
      <c r="Q1123" s="29" t="n">
        <f aca="false">IFERROR(VALUE(L1123),"")</f>
        <v>0</v>
      </c>
      <c r="R1123" s="29" t="str">
        <f aca="true">IF(O1123="","",O1123-TODAY())</f>
        <v/>
      </c>
      <c r="S1123" s="29" t="str">
        <f aca="false">IF(C1123="&lt;&lt; vazio &gt;&gt;","VAZIA",IF(AND(O1123&lt;&gt;"",R1123&lt;0),"VENCIDO",IF(AND(O1123&lt;&gt;"",R1123&lt;=Parametros!$B$10),"PRÓX. VENCIMENTO",IF(F1123="Q","QUALIDADE",IF(F1123="S","BLOQUEADO",IF(F1123="R","RESTRITO/DEVOLUÇÃO",IF(OR(N1123="QUAR",N1123="QRES"),"QUARENTENA",IF(OR(B1123="DESCARTE",B1123="DEVOLUÇÃO"),"DESCARTE/DEVOLUÇÃO",IF(AND(D1123="",K1123&lt;&gt;""),"SEM LOTE",IF(AND(Q1123&lt;&gt;"",Q1123&gt;=Parametros!$B$11),"PARADO/SEM GIRO","OK"))))))))))</f>
        <v>VAZIA</v>
      </c>
      <c r="T1123" s="29" t="str">
        <f aca="false">IF(AND($S1123="PARADO/SEM GIRO",$K1123="KG",OR(Painel!$B$5="(Todos)",A1123=Painel!$B$5)*OR(Painel!$E$5="(Todos)",P1123=Painel!$E$5)),$J1123+ROW()/10000000,"")</f>
        <v/>
      </c>
      <c r="U1123" s="29" t="str">
        <f aca="false">IF(AND($S1123="VENCIDO",$K1123="KG",OR(Painel!$B$5="(Todos)",A1123=Painel!$B$5)*OR(Painel!$E$5="(Todos)",P1123=Painel!$E$5)),$J1123+ROW()/10000000,"")</f>
        <v/>
      </c>
    </row>
    <row r="1124" customFormat="false" ht="15" hidden="false" customHeight="false" outlineLevel="0" collapsed="false">
      <c r="A1124" s="29" t="s">
        <v>53</v>
      </c>
      <c r="B1124" s="29" t="s">
        <v>1986</v>
      </c>
      <c r="C1124" s="29" t="s">
        <v>115</v>
      </c>
      <c r="D1124" s="29"/>
      <c r="E1124" s="29" t="n">
        <v>0</v>
      </c>
      <c r="F1124" s="29"/>
      <c r="G1124" s="29"/>
      <c r="H1124" s="30" t="n">
        <v>0</v>
      </c>
      <c r="I1124" s="29"/>
      <c r="J1124" s="30" t="n">
        <v>0</v>
      </c>
      <c r="K1124" s="29"/>
      <c r="L1124" s="29" t="s">
        <v>116</v>
      </c>
      <c r="M1124" s="29"/>
      <c r="N1124" s="29"/>
      <c r="O1124" s="29"/>
      <c r="P1124" s="29"/>
      <c r="Q1124" s="29" t="n">
        <f aca="false">IFERROR(VALUE(L1124),"")</f>
        <v>0</v>
      </c>
      <c r="R1124" s="29" t="str">
        <f aca="true">IF(O1124="","",O1124-TODAY())</f>
        <v/>
      </c>
      <c r="S1124" s="29" t="str">
        <f aca="false">IF(C1124="&lt;&lt; vazio &gt;&gt;","VAZIA",IF(AND(O1124&lt;&gt;"",R1124&lt;0),"VENCIDO",IF(AND(O1124&lt;&gt;"",R1124&lt;=Parametros!$B$10),"PRÓX. VENCIMENTO",IF(F1124="Q","QUALIDADE",IF(F1124="S","BLOQUEADO",IF(F1124="R","RESTRITO/DEVOLUÇÃO",IF(OR(N1124="QUAR",N1124="QRES"),"QUARENTENA",IF(OR(B1124="DESCARTE",B1124="DEVOLUÇÃO"),"DESCARTE/DEVOLUÇÃO",IF(AND(D1124="",K1124&lt;&gt;""),"SEM LOTE",IF(AND(Q1124&lt;&gt;"",Q1124&gt;=Parametros!$B$11),"PARADO/SEM GIRO","OK"))))))))))</f>
        <v>VAZIA</v>
      </c>
      <c r="T1124" s="29" t="str">
        <f aca="false">IF(AND($S1124="PARADO/SEM GIRO",$K1124="KG",OR(Painel!$B$5="(Todos)",A1124=Painel!$B$5)*OR(Painel!$E$5="(Todos)",P1124=Painel!$E$5)),$J1124+ROW()/10000000,"")</f>
        <v/>
      </c>
      <c r="U1124" s="29" t="str">
        <f aca="false">IF(AND($S1124="VENCIDO",$K1124="KG",OR(Painel!$B$5="(Todos)",A1124=Painel!$B$5)*OR(Painel!$E$5="(Todos)",P1124=Painel!$E$5)),$J1124+ROW()/10000000,"")</f>
        <v/>
      </c>
    </row>
    <row r="1125" customFormat="false" ht="15" hidden="false" customHeight="false" outlineLevel="0" collapsed="false">
      <c r="A1125" s="29" t="s">
        <v>53</v>
      </c>
      <c r="B1125" s="29" t="s">
        <v>1987</v>
      </c>
      <c r="C1125" s="29" t="s">
        <v>115</v>
      </c>
      <c r="D1125" s="29"/>
      <c r="E1125" s="29" t="n">
        <v>0</v>
      </c>
      <c r="F1125" s="29"/>
      <c r="G1125" s="29"/>
      <c r="H1125" s="30" t="n">
        <v>0</v>
      </c>
      <c r="I1125" s="29"/>
      <c r="J1125" s="30" t="n">
        <v>0</v>
      </c>
      <c r="K1125" s="29"/>
      <c r="L1125" s="29" t="s">
        <v>116</v>
      </c>
      <c r="M1125" s="29"/>
      <c r="N1125" s="29"/>
      <c r="O1125" s="29"/>
      <c r="P1125" s="29"/>
      <c r="Q1125" s="29" t="n">
        <f aca="false">IFERROR(VALUE(L1125),"")</f>
        <v>0</v>
      </c>
      <c r="R1125" s="29" t="str">
        <f aca="true">IF(O1125="","",O1125-TODAY())</f>
        <v/>
      </c>
      <c r="S1125" s="29" t="str">
        <f aca="false">IF(C1125="&lt;&lt; vazio &gt;&gt;","VAZIA",IF(AND(O1125&lt;&gt;"",R1125&lt;0),"VENCIDO",IF(AND(O1125&lt;&gt;"",R1125&lt;=Parametros!$B$10),"PRÓX. VENCIMENTO",IF(F1125="Q","QUALIDADE",IF(F1125="S","BLOQUEADO",IF(F1125="R","RESTRITO/DEVOLUÇÃO",IF(OR(N1125="QUAR",N1125="QRES"),"QUARENTENA",IF(OR(B1125="DESCARTE",B1125="DEVOLUÇÃO"),"DESCARTE/DEVOLUÇÃO",IF(AND(D1125="",K1125&lt;&gt;""),"SEM LOTE",IF(AND(Q1125&lt;&gt;"",Q1125&gt;=Parametros!$B$11),"PARADO/SEM GIRO","OK"))))))))))</f>
        <v>VAZIA</v>
      </c>
      <c r="T1125" s="29" t="str">
        <f aca="false">IF(AND($S1125="PARADO/SEM GIRO",$K1125="KG",OR(Painel!$B$5="(Todos)",A1125=Painel!$B$5)*OR(Painel!$E$5="(Todos)",P1125=Painel!$E$5)),$J1125+ROW()/10000000,"")</f>
        <v/>
      </c>
      <c r="U1125" s="29" t="str">
        <f aca="false">IF(AND($S1125="VENCIDO",$K1125="KG",OR(Painel!$B$5="(Todos)",A1125=Painel!$B$5)*OR(Painel!$E$5="(Todos)",P1125=Painel!$E$5)),$J1125+ROW()/10000000,"")</f>
        <v/>
      </c>
    </row>
    <row r="1126" customFormat="false" ht="15" hidden="false" customHeight="false" outlineLevel="0" collapsed="false">
      <c r="A1126" s="29" t="s">
        <v>53</v>
      </c>
      <c r="B1126" s="29" t="s">
        <v>1988</v>
      </c>
      <c r="C1126" s="29" t="s">
        <v>240</v>
      </c>
      <c r="D1126" s="29" t="s">
        <v>614</v>
      </c>
      <c r="E1126" s="29" t="n">
        <v>1</v>
      </c>
      <c r="F1126" s="29"/>
      <c r="G1126" s="29" t="s">
        <v>1989</v>
      </c>
      <c r="H1126" s="30" t="n">
        <v>1000</v>
      </c>
      <c r="I1126" s="31" t="n">
        <v>46278</v>
      </c>
      <c r="J1126" s="30" t="n">
        <v>1000</v>
      </c>
      <c r="K1126" s="29" t="s">
        <v>120</v>
      </c>
      <c r="L1126" s="29" t="s">
        <v>328</v>
      </c>
      <c r="M1126" s="29"/>
      <c r="N1126" s="29" t="s">
        <v>122</v>
      </c>
      <c r="O1126" s="31" t="n">
        <v>46992</v>
      </c>
      <c r="P1126" s="29" t="s">
        <v>235</v>
      </c>
      <c r="Q1126" s="29" t="n">
        <f aca="false">IFERROR(VALUE(L1126),"")</f>
        <v>7</v>
      </c>
      <c r="R1126" s="29" t="n">
        <f aca="true">IF(O1126="","",O1126-TODAY())</f>
        <v>707</v>
      </c>
      <c r="S1126" s="29" t="str">
        <f aca="false">IF(C1126="&lt;&lt; vazio &gt;&gt;","VAZIA",IF(AND(O1126&lt;&gt;"",R1126&lt;0),"VENCIDO",IF(AND(O1126&lt;&gt;"",R1126&lt;=Parametros!$B$10),"PRÓX. VENCIMENTO",IF(F1126="Q","QUALIDADE",IF(F1126="S","BLOQUEADO",IF(F1126="R","RESTRITO/DEVOLUÇÃO",IF(OR(N1126="QUAR",N1126="QRES"),"QUARENTENA",IF(OR(B1126="DESCARTE",B1126="DEVOLUÇÃO"),"DESCARTE/DEVOLUÇÃO",IF(AND(D1126="",K1126&lt;&gt;""),"SEM LOTE",IF(AND(Q1126&lt;&gt;"",Q1126&gt;=Parametros!$B$11),"PARADO/SEM GIRO","OK"))))))))))</f>
        <v>OK</v>
      </c>
      <c r="T1126" s="29" t="str">
        <f aca="false">IF(AND($S1126="PARADO/SEM GIRO",$K1126="KG",OR(Painel!$B$5="(Todos)",A1126=Painel!$B$5)*OR(Painel!$E$5="(Todos)",P1126=Painel!$E$5)),$J1126+ROW()/10000000,"")</f>
        <v/>
      </c>
      <c r="U1126" s="29" t="str">
        <f aca="false">IF(AND($S1126="VENCIDO",$K1126="KG",OR(Painel!$B$5="(Todos)",A1126=Painel!$B$5)*OR(Painel!$E$5="(Todos)",P1126=Painel!$E$5)),$J1126+ROW()/10000000,"")</f>
        <v/>
      </c>
    </row>
    <row r="1127" customFormat="false" ht="15" hidden="false" customHeight="false" outlineLevel="0" collapsed="false">
      <c r="A1127" s="29" t="s">
        <v>53</v>
      </c>
      <c r="B1127" s="29" t="s">
        <v>1990</v>
      </c>
      <c r="C1127" s="29" t="s">
        <v>115</v>
      </c>
      <c r="D1127" s="29"/>
      <c r="E1127" s="29" t="n">
        <v>0</v>
      </c>
      <c r="F1127" s="29"/>
      <c r="G1127" s="29"/>
      <c r="H1127" s="30" t="n">
        <v>0</v>
      </c>
      <c r="I1127" s="29"/>
      <c r="J1127" s="30" t="n">
        <v>0</v>
      </c>
      <c r="K1127" s="29"/>
      <c r="L1127" s="29" t="s">
        <v>116</v>
      </c>
      <c r="M1127" s="29"/>
      <c r="N1127" s="29"/>
      <c r="O1127" s="29"/>
      <c r="P1127" s="29"/>
      <c r="Q1127" s="29" t="n">
        <f aca="false">IFERROR(VALUE(L1127),"")</f>
        <v>0</v>
      </c>
      <c r="R1127" s="29" t="str">
        <f aca="true">IF(O1127="","",O1127-TODAY())</f>
        <v/>
      </c>
      <c r="S1127" s="29" t="str">
        <f aca="false">IF(C1127="&lt;&lt; vazio &gt;&gt;","VAZIA",IF(AND(O1127&lt;&gt;"",R1127&lt;0),"VENCIDO",IF(AND(O1127&lt;&gt;"",R1127&lt;=Parametros!$B$10),"PRÓX. VENCIMENTO",IF(F1127="Q","QUALIDADE",IF(F1127="S","BLOQUEADO",IF(F1127="R","RESTRITO/DEVOLUÇÃO",IF(OR(N1127="QUAR",N1127="QRES"),"QUARENTENA",IF(OR(B1127="DESCARTE",B1127="DEVOLUÇÃO"),"DESCARTE/DEVOLUÇÃO",IF(AND(D1127="",K1127&lt;&gt;""),"SEM LOTE",IF(AND(Q1127&lt;&gt;"",Q1127&gt;=Parametros!$B$11),"PARADO/SEM GIRO","OK"))))))))))</f>
        <v>VAZIA</v>
      </c>
      <c r="T1127" s="29" t="str">
        <f aca="false">IF(AND($S1127="PARADO/SEM GIRO",$K1127="KG",OR(Painel!$B$5="(Todos)",A1127=Painel!$B$5)*OR(Painel!$E$5="(Todos)",P1127=Painel!$E$5)),$J1127+ROW()/10000000,"")</f>
        <v/>
      </c>
      <c r="U1127" s="29" t="str">
        <f aca="false">IF(AND($S1127="VENCIDO",$K1127="KG",OR(Painel!$B$5="(Todos)",A1127=Painel!$B$5)*OR(Painel!$E$5="(Todos)",P1127=Painel!$E$5)),$J1127+ROW()/10000000,"")</f>
        <v/>
      </c>
    </row>
    <row r="1128" customFormat="false" ht="15" hidden="false" customHeight="false" outlineLevel="0" collapsed="false">
      <c r="A1128" s="29" t="s">
        <v>53</v>
      </c>
      <c r="B1128" s="29" t="s">
        <v>1991</v>
      </c>
      <c r="C1128" s="29" t="s">
        <v>115</v>
      </c>
      <c r="D1128" s="29"/>
      <c r="E1128" s="29" t="n">
        <v>0</v>
      </c>
      <c r="F1128" s="29"/>
      <c r="G1128" s="29"/>
      <c r="H1128" s="30" t="n">
        <v>0</v>
      </c>
      <c r="I1128" s="29"/>
      <c r="J1128" s="30" t="n">
        <v>0</v>
      </c>
      <c r="K1128" s="29"/>
      <c r="L1128" s="29" t="s">
        <v>116</v>
      </c>
      <c r="M1128" s="29"/>
      <c r="N1128" s="29"/>
      <c r="O1128" s="29"/>
      <c r="P1128" s="29"/>
      <c r="Q1128" s="29" t="n">
        <f aca="false">IFERROR(VALUE(L1128),"")</f>
        <v>0</v>
      </c>
      <c r="R1128" s="29" t="str">
        <f aca="true">IF(O1128="","",O1128-TODAY())</f>
        <v/>
      </c>
      <c r="S1128" s="29" t="str">
        <f aca="false">IF(C1128="&lt;&lt; vazio &gt;&gt;","VAZIA",IF(AND(O1128&lt;&gt;"",R1128&lt;0),"VENCIDO",IF(AND(O1128&lt;&gt;"",R1128&lt;=Parametros!$B$10),"PRÓX. VENCIMENTO",IF(F1128="Q","QUALIDADE",IF(F1128="S","BLOQUEADO",IF(F1128="R","RESTRITO/DEVOLUÇÃO",IF(OR(N1128="QUAR",N1128="QRES"),"QUARENTENA",IF(OR(B1128="DESCARTE",B1128="DEVOLUÇÃO"),"DESCARTE/DEVOLUÇÃO",IF(AND(D1128="",K1128&lt;&gt;""),"SEM LOTE",IF(AND(Q1128&lt;&gt;"",Q1128&gt;=Parametros!$B$11),"PARADO/SEM GIRO","OK"))))))))))</f>
        <v>VAZIA</v>
      </c>
      <c r="T1128" s="29" t="str">
        <f aca="false">IF(AND($S1128="PARADO/SEM GIRO",$K1128="KG",OR(Painel!$B$5="(Todos)",A1128=Painel!$B$5)*OR(Painel!$E$5="(Todos)",P1128=Painel!$E$5)),$J1128+ROW()/10000000,"")</f>
        <v/>
      </c>
      <c r="U1128" s="29" t="str">
        <f aca="false">IF(AND($S1128="VENCIDO",$K1128="KG",OR(Painel!$B$5="(Todos)",A1128=Painel!$B$5)*OR(Painel!$E$5="(Todos)",P1128=Painel!$E$5)),$J1128+ROW()/10000000,"")</f>
        <v/>
      </c>
    </row>
    <row r="1129" customFormat="false" ht="15" hidden="false" customHeight="false" outlineLevel="0" collapsed="false">
      <c r="A1129" s="29" t="s">
        <v>53</v>
      </c>
      <c r="B1129" s="29" t="s">
        <v>1992</v>
      </c>
      <c r="C1129" s="29" t="s">
        <v>115</v>
      </c>
      <c r="D1129" s="29"/>
      <c r="E1129" s="29" t="n">
        <v>0</v>
      </c>
      <c r="F1129" s="29"/>
      <c r="G1129" s="29"/>
      <c r="H1129" s="30" t="n">
        <v>0</v>
      </c>
      <c r="I1129" s="29"/>
      <c r="J1129" s="30" t="n">
        <v>0</v>
      </c>
      <c r="K1129" s="29"/>
      <c r="L1129" s="29" t="s">
        <v>116</v>
      </c>
      <c r="M1129" s="29"/>
      <c r="N1129" s="29"/>
      <c r="O1129" s="29"/>
      <c r="P1129" s="29"/>
      <c r="Q1129" s="29" t="n">
        <f aca="false">IFERROR(VALUE(L1129),"")</f>
        <v>0</v>
      </c>
      <c r="R1129" s="29" t="str">
        <f aca="true">IF(O1129="","",O1129-TODAY())</f>
        <v/>
      </c>
      <c r="S1129" s="29" t="str">
        <f aca="false">IF(C1129="&lt;&lt; vazio &gt;&gt;","VAZIA",IF(AND(O1129&lt;&gt;"",R1129&lt;0),"VENCIDO",IF(AND(O1129&lt;&gt;"",R1129&lt;=Parametros!$B$10),"PRÓX. VENCIMENTO",IF(F1129="Q","QUALIDADE",IF(F1129="S","BLOQUEADO",IF(F1129="R","RESTRITO/DEVOLUÇÃO",IF(OR(N1129="QUAR",N1129="QRES"),"QUARENTENA",IF(OR(B1129="DESCARTE",B1129="DEVOLUÇÃO"),"DESCARTE/DEVOLUÇÃO",IF(AND(D1129="",K1129&lt;&gt;""),"SEM LOTE",IF(AND(Q1129&lt;&gt;"",Q1129&gt;=Parametros!$B$11),"PARADO/SEM GIRO","OK"))))))))))</f>
        <v>VAZIA</v>
      </c>
      <c r="T1129" s="29" t="str">
        <f aca="false">IF(AND($S1129="PARADO/SEM GIRO",$K1129="KG",OR(Painel!$B$5="(Todos)",A1129=Painel!$B$5)*OR(Painel!$E$5="(Todos)",P1129=Painel!$E$5)),$J1129+ROW()/10000000,"")</f>
        <v/>
      </c>
      <c r="U1129" s="29" t="str">
        <f aca="false">IF(AND($S1129="VENCIDO",$K1129="KG",OR(Painel!$B$5="(Todos)",A1129=Painel!$B$5)*OR(Painel!$E$5="(Todos)",P1129=Painel!$E$5)),$J1129+ROW()/10000000,"")</f>
        <v/>
      </c>
    </row>
    <row r="1130" customFormat="false" ht="15" hidden="false" customHeight="false" outlineLevel="0" collapsed="false">
      <c r="A1130" s="29" t="s">
        <v>53</v>
      </c>
      <c r="B1130" s="29" t="s">
        <v>1993</v>
      </c>
      <c r="C1130" s="29" t="s">
        <v>236</v>
      </c>
      <c r="D1130" s="29" t="s">
        <v>1752</v>
      </c>
      <c r="E1130" s="29" t="n">
        <v>1</v>
      </c>
      <c r="F1130" s="29"/>
      <c r="G1130" s="29" t="s">
        <v>1994</v>
      </c>
      <c r="H1130" s="30" t="n">
        <v>1000</v>
      </c>
      <c r="I1130" s="31" t="n">
        <v>46283</v>
      </c>
      <c r="J1130" s="30" t="n">
        <v>1000</v>
      </c>
      <c r="K1130" s="29" t="s">
        <v>120</v>
      </c>
      <c r="L1130" s="29" t="s">
        <v>176</v>
      </c>
      <c r="M1130" s="29"/>
      <c r="N1130" s="29" t="s">
        <v>122</v>
      </c>
      <c r="O1130" s="31" t="n">
        <v>46968</v>
      </c>
      <c r="P1130" s="29" t="s">
        <v>235</v>
      </c>
      <c r="Q1130" s="29" t="n">
        <f aca="false">IFERROR(VALUE(L1130),"")</f>
        <v>2</v>
      </c>
      <c r="R1130" s="29" t="n">
        <f aca="true">IF(O1130="","",O1130-TODAY())</f>
        <v>683</v>
      </c>
      <c r="S1130" s="29" t="str">
        <f aca="false">IF(C1130="&lt;&lt; vazio &gt;&gt;","VAZIA",IF(AND(O1130&lt;&gt;"",R1130&lt;0),"VENCIDO",IF(AND(O1130&lt;&gt;"",R1130&lt;=Parametros!$B$10),"PRÓX. VENCIMENTO",IF(F1130="Q","QUALIDADE",IF(F1130="S","BLOQUEADO",IF(F1130="R","RESTRITO/DEVOLUÇÃO",IF(OR(N1130="QUAR",N1130="QRES"),"QUARENTENA",IF(OR(B1130="DESCARTE",B1130="DEVOLUÇÃO"),"DESCARTE/DEVOLUÇÃO",IF(AND(D1130="",K1130&lt;&gt;""),"SEM LOTE",IF(AND(Q1130&lt;&gt;"",Q1130&gt;=Parametros!$B$11),"PARADO/SEM GIRO","OK"))))))))))</f>
        <v>OK</v>
      </c>
      <c r="T1130" s="29" t="str">
        <f aca="false">IF(AND($S1130="PARADO/SEM GIRO",$K1130="KG",OR(Painel!$B$5="(Todos)",A1130=Painel!$B$5)*OR(Painel!$E$5="(Todos)",P1130=Painel!$E$5)),$J1130+ROW()/10000000,"")</f>
        <v/>
      </c>
      <c r="U1130" s="29" t="str">
        <f aca="false">IF(AND($S1130="VENCIDO",$K1130="KG",OR(Painel!$B$5="(Todos)",A1130=Painel!$B$5)*OR(Painel!$E$5="(Todos)",P1130=Painel!$E$5)),$J1130+ROW()/10000000,"")</f>
        <v/>
      </c>
    </row>
    <row r="1131" customFormat="false" ht="15" hidden="false" customHeight="false" outlineLevel="0" collapsed="false">
      <c r="A1131" s="29" t="s">
        <v>53</v>
      </c>
      <c r="B1131" s="29" t="s">
        <v>1995</v>
      </c>
      <c r="C1131" s="29" t="s">
        <v>1734</v>
      </c>
      <c r="D1131" s="29" t="s">
        <v>1735</v>
      </c>
      <c r="E1131" s="29" t="n">
        <v>1</v>
      </c>
      <c r="F1131" s="29"/>
      <c r="G1131" s="29" t="s">
        <v>1996</v>
      </c>
      <c r="H1131" s="30" t="n">
        <v>1000</v>
      </c>
      <c r="I1131" s="31" t="n">
        <v>46274</v>
      </c>
      <c r="J1131" s="30" t="n">
        <v>1000</v>
      </c>
      <c r="K1131" s="29" t="s">
        <v>120</v>
      </c>
      <c r="L1131" s="29" t="s">
        <v>138</v>
      </c>
      <c r="M1131" s="29"/>
      <c r="N1131" s="29" t="s">
        <v>122</v>
      </c>
      <c r="O1131" s="31" t="n">
        <v>46920</v>
      </c>
      <c r="P1131" s="29" t="s">
        <v>235</v>
      </c>
      <c r="Q1131" s="29" t="n">
        <f aca="false">IFERROR(VALUE(L1131),"")</f>
        <v>11</v>
      </c>
      <c r="R1131" s="29" t="n">
        <f aca="true">IF(O1131="","",O1131-TODAY())</f>
        <v>635</v>
      </c>
      <c r="S1131" s="29" t="str">
        <f aca="false">IF(C1131="&lt;&lt; vazio &gt;&gt;","VAZIA",IF(AND(O1131&lt;&gt;"",R1131&lt;0),"VENCIDO",IF(AND(O1131&lt;&gt;"",R1131&lt;=Parametros!$B$10),"PRÓX. VENCIMENTO",IF(F1131="Q","QUALIDADE",IF(F1131="S","BLOQUEADO",IF(F1131="R","RESTRITO/DEVOLUÇÃO",IF(OR(N1131="QUAR",N1131="QRES"),"QUARENTENA",IF(OR(B1131="DESCARTE",B1131="DEVOLUÇÃO"),"DESCARTE/DEVOLUÇÃO",IF(AND(D1131="",K1131&lt;&gt;""),"SEM LOTE",IF(AND(Q1131&lt;&gt;"",Q1131&gt;=Parametros!$B$11),"PARADO/SEM GIRO","OK"))))))))))</f>
        <v>OK</v>
      </c>
      <c r="T1131" s="29" t="str">
        <f aca="false">IF(AND($S1131="PARADO/SEM GIRO",$K1131="KG",OR(Painel!$B$5="(Todos)",A1131=Painel!$B$5)*OR(Painel!$E$5="(Todos)",P1131=Painel!$E$5)),$J1131+ROW()/10000000,"")</f>
        <v/>
      </c>
      <c r="U1131" s="29" t="str">
        <f aca="false">IF(AND($S1131="VENCIDO",$K1131="KG",OR(Painel!$B$5="(Todos)",A1131=Painel!$B$5)*OR(Painel!$E$5="(Todos)",P1131=Painel!$E$5)),$J1131+ROW()/10000000,"")</f>
        <v/>
      </c>
    </row>
    <row r="1132" customFormat="false" ht="15" hidden="false" customHeight="false" outlineLevel="0" collapsed="false">
      <c r="A1132" s="29" t="s">
        <v>53</v>
      </c>
      <c r="B1132" s="29" t="s">
        <v>1997</v>
      </c>
      <c r="C1132" s="29" t="s">
        <v>240</v>
      </c>
      <c r="D1132" s="29" t="s">
        <v>614</v>
      </c>
      <c r="E1132" s="29" t="n">
        <v>1</v>
      </c>
      <c r="F1132" s="29"/>
      <c r="G1132" s="29" t="s">
        <v>1998</v>
      </c>
      <c r="H1132" s="30" t="n">
        <v>1000</v>
      </c>
      <c r="I1132" s="31" t="n">
        <v>46278</v>
      </c>
      <c r="J1132" s="30" t="n">
        <v>1000</v>
      </c>
      <c r="K1132" s="29" t="s">
        <v>120</v>
      </c>
      <c r="L1132" s="29" t="s">
        <v>328</v>
      </c>
      <c r="M1132" s="29"/>
      <c r="N1132" s="29" t="s">
        <v>122</v>
      </c>
      <c r="O1132" s="31" t="n">
        <v>46992</v>
      </c>
      <c r="P1132" s="29" t="s">
        <v>235</v>
      </c>
      <c r="Q1132" s="29" t="n">
        <f aca="false">IFERROR(VALUE(L1132),"")</f>
        <v>7</v>
      </c>
      <c r="R1132" s="29" t="n">
        <f aca="true">IF(O1132="","",O1132-TODAY())</f>
        <v>707</v>
      </c>
      <c r="S1132" s="29" t="str">
        <f aca="false">IF(C1132="&lt;&lt; vazio &gt;&gt;","VAZIA",IF(AND(O1132&lt;&gt;"",R1132&lt;0),"VENCIDO",IF(AND(O1132&lt;&gt;"",R1132&lt;=Parametros!$B$10),"PRÓX. VENCIMENTO",IF(F1132="Q","QUALIDADE",IF(F1132="S","BLOQUEADO",IF(F1132="R","RESTRITO/DEVOLUÇÃO",IF(OR(N1132="QUAR",N1132="QRES"),"QUARENTENA",IF(OR(B1132="DESCARTE",B1132="DEVOLUÇÃO"),"DESCARTE/DEVOLUÇÃO",IF(AND(D1132="",K1132&lt;&gt;""),"SEM LOTE",IF(AND(Q1132&lt;&gt;"",Q1132&gt;=Parametros!$B$11),"PARADO/SEM GIRO","OK"))))))))))</f>
        <v>OK</v>
      </c>
      <c r="T1132" s="29" t="str">
        <f aca="false">IF(AND($S1132="PARADO/SEM GIRO",$K1132="KG",OR(Painel!$B$5="(Todos)",A1132=Painel!$B$5)*OR(Painel!$E$5="(Todos)",P1132=Painel!$E$5)),$J1132+ROW()/10000000,"")</f>
        <v/>
      </c>
      <c r="U1132" s="29" t="str">
        <f aca="false">IF(AND($S1132="VENCIDO",$K1132="KG",OR(Painel!$B$5="(Todos)",A1132=Painel!$B$5)*OR(Painel!$E$5="(Todos)",P1132=Painel!$E$5)),$J1132+ROW()/10000000,"")</f>
        <v/>
      </c>
    </row>
    <row r="1133" customFormat="false" ht="15" hidden="false" customHeight="false" outlineLevel="0" collapsed="false">
      <c r="A1133" s="29" t="s">
        <v>53</v>
      </c>
      <c r="B1133" s="29" t="s">
        <v>1999</v>
      </c>
      <c r="C1133" s="29" t="s">
        <v>115</v>
      </c>
      <c r="D1133" s="29"/>
      <c r="E1133" s="29" t="n">
        <v>0</v>
      </c>
      <c r="F1133" s="29"/>
      <c r="G1133" s="29"/>
      <c r="H1133" s="30" t="n">
        <v>0</v>
      </c>
      <c r="I1133" s="29"/>
      <c r="J1133" s="30" t="n">
        <v>0</v>
      </c>
      <c r="K1133" s="29"/>
      <c r="L1133" s="29" t="s">
        <v>116</v>
      </c>
      <c r="M1133" s="29"/>
      <c r="N1133" s="29"/>
      <c r="O1133" s="29"/>
      <c r="P1133" s="29"/>
      <c r="Q1133" s="29" t="n">
        <f aca="false">IFERROR(VALUE(L1133),"")</f>
        <v>0</v>
      </c>
      <c r="R1133" s="29" t="str">
        <f aca="true">IF(O1133="","",O1133-TODAY())</f>
        <v/>
      </c>
      <c r="S1133" s="29" t="str">
        <f aca="false">IF(C1133="&lt;&lt; vazio &gt;&gt;","VAZIA",IF(AND(O1133&lt;&gt;"",R1133&lt;0),"VENCIDO",IF(AND(O1133&lt;&gt;"",R1133&lt;=Parametros!$B$10),"PRÓX. VENCIMENTO",IF(F1133="Q","QUALIDADE",IF(F1133="S","BLOQUEADO",IF(F1133="R","RESTRITO/DEVOLUÇÃO",IF(OR(N1133="QUAR",N1133="QRES"),"QUARENTENA",IF(OR(B1133="DESCARTE",B1133="DEVOLUÇÃO"),"DESCARTE/DEVOLUÇÃO",IF(AND(D1133="",K1133&lt;&gt;""),"SEM LOTE",IF(AND(Q1133&lt;&gt;"",Q1133&gt;=Parametros!$B$11),"PARADO/SEM GIRO","OK"))))))))))</f>
        <v>VAZIA</v>
      </c>
      <c r="T1133" s="29" t="str">
        <f aca="false">IF(AND($S1133="PARADO/SEM GIRO",$K1133="KG",OR(Painel!$B$5="(Todos)",A1133=Painel!$B$5)*OR(Painel!$E$5="(Todos)",P1133=Painel!$E$5)),$J1133+ROW()/10000000,"")</f>
        <v/>
      </c>
      <c r="U1133" s="29" t="str">
        <f aca="false">IF(AND($S1133="VENCIDO",$K1133="KG",OR(Painel!$B$5="(Todos)",A1133=Painel!$B$5)*OR(Painel!$E$5="(Todos)",P1133=Painel!$E$5)),$J1133+ROW()/10000000,"")</f>
        <v/>
      </c>
    </row>
    <row r="1134" customFormat="false" ht="15" hidden="false" customHeight="false" outlineLevel="0" collapsed="false">
      <c r="A1134" s="29" t="s">
        <v>53</v>
      </c>
      <c r="B1134" s="29" t="s">
        <v>2000</v>
      </c>
      <c r="C1134" s="29" t="s">
        <v>240</v>
      </c>
      <c r="D1134" s="29" t="s">
        <v>1933</v>
      </c>
      <c r="E1134" s="29" t="n">
        <v>1</v>
      </c>
      <c r="F1134" s="29"/>
      <c r="G1134" s="29" t="s">
        <v>2001</v>
      </c>
      <c r="H1134" s="30" t="n">
        <v>750</v>
      </c>
      <c r="I1134" s="31" t="n">
        <v>46284</v>
      </c>
      <c r="J1134" s="30" t="n">
        <v>750</v>
      </c>
      <c r="K1134" s="29" t="s">
        <v>120</v>
      </c>
      <c r="L1134" s="29" t="s">
        <v>328</v>
      </c>
      <c r="M1134" s="29"/>
      <c r="N1134" s="29" t="s">
        <v>122</v>
      </c>
      <c r="O1134" s="31" t="n">
        <v>46993</v>
      </c>
      <c r="P1134" s="29" t="s">
        <v>235</v>
      </c>
      <c r="Q1134" s="29" t="n">
        <f aca="false">IFERROR(VALUE(L1134),"")</f>
        <v>7</v>
      </c>
      <c r="R1134" s="29" t="n">
        <f aca="true">IF(O1134="","",O1134-TODAY())</f>
        <v>708</v>
      </c>
      <c r="S1134" s="29" t="str">
        <f aca="false">IF(C1134="&lt;&lt; vazio &gt;&gt;","VAZIA",IF(AND(O1134&lt;&gt;"",R1134&lt;0),"VENCIDO",IF(AND(O1134&lt;&gt;"",R1134&lt;=Parametros!$B$10),"PRÓX. VENCIMENTO",IF(F1134="Q","QUALIDADE",IF(F1134="S","BLOQUEADO",IF(F1134="R","RESTRITO/DEVOLUÇÃO",IF(OR(N1134="QUAR",N1134="QRES"),"QUARENTENA",IF(OR(B1134="DESCARTE",B1134="DEVOLUÇÃO"),"DESCARTE/DEVOLUÇÃO",IF(AND(D1134="",K1134&lt;&gt;""),"SEM LOTE",IF(AND(Q1134&lt;&gt;"",Q1134&gt;=Parametros!$B$11),"PARADO/SEM GIRO","OK"))))))))))</f>
        <v>OK</v>
      </c>
      <c r="T1134" s="29" t="str">
        <f aca="false">IF(AND($S1134="PARADO/SEM GIRO",$K1134="KG",OR(Painel!$B$5="(Todos)",A1134=Painel!$B$5)*OR(Painel!$E$5="(Todos)",P1134=Painel!$E$5)),$J1134+ROW()/10000000,"")</f>
        <v/>
      </c>
      <c r="U1134" s="29" t="str">
        <f aca="false">IF(AND($S1134="VENCIDO",$K1134="KG",OR(Painel!$B$5="(Todos)",A1134=Painel!$B$5)*OR(Painel!$E$5="(Todos)",P1134=Painel!$E$5)),$J1134+ROW()/10000000,"")</f>
        <v/>
      </c>
    </row>
    <row r="1135" customFormat="false" ht="15" hidden="false" customHeight="false" outlineLevel="0" collapsed="false">
      <c r="A1135" s="29" t="s">
        <v>53</v>
      </c>
      <c r="B1135" s="29" t="s">
        <v>2002</v>
      </c>
      <c r="C1135" s="29" t="s">
        <v>115</v>
      </c>
      <c r="D1135" s="29"/>
      <c r="E1135" s="29" t="n">
        <v>0</v>
      </c>
      <c r="F1135" s="29"/>
      <c r="G1135" s="29"/>
      <c r="H1135" s="30" t="n">
        <v>0</v>
      </c>
      <c r="I1135" s="29"/>
      <c r="J1135" s="30" t="n">
        <v>0</v>
      </c>
      <c r="K1135" s="29"/>
      <c r="L1135" s="29" t="s">
        <v>116</v>
      </c>
      <c r="M1135" s="29"/>
      <c r="N1135" s="29"/>
      <c r="O1135" s="29"/>
      <c r="P1135" s="29"/>
      <c r="Q1135" s="29" t="n">
        <f aca="false">IFERROR(VALUE(L1135),"")</f>
        <v>0</v>
      </c>
      <c r="R1135" s="29" t="str">
        <f aca="true">IF(O1135="","",O1135-TODAY())</f>
        <v/>
      </c>
      <c r="S1135" s="29" t="str">
        <f aca="false">IF(C1135="&lt;&lt; vazio &gt;&gt;","VAZIA",IF(AND(O1135&lt;&gt;"",R1135&lt;0),"VENCIDO",IF(AND(O1135&lt;&gt;"",R1135&lt;=Parametros!$B$10),"PRÓX. VENCIMENTO",IF(F1135="Q","QUALIDADE",IF(F1135="S","BLOQUEADO",IF(F1135="R","RESTRITO/DEVOLUÇÃO",IF(OR(N1135="QUAR",N1135="QRES"),"QUARENTENA",IF(OR(B1135="DESCARTE",B1135="DEVOLUÇÃO"),"DESCARTE/DEVOLUÇÃO",IF(AND(D1135="",K1135&lt;&gt;""),"SEM LOTE",IF(AND(Q1135&lt;&gt;"",Q1135&gt;=Parametros!$B$11),"PARADO/SEM GIRO","OK"))))))))))</f>
        <v>VAZIA</v>
      </c>
      <c r="T1135" s="29" t="str">
        <f aca="false">IF(AND($S1135="PARADO/SEM GIRO",$K1135="KG",OR(Painel!$B$5="(Todos)",A1135=Painel!$B$5)*OR(Painel!$E$5="(Todos)",P1135=Painel!$E$5)),$J1135+ROW()/10000000,"")</f>
        <v/>
      </c>
      <c r="U1135" s="29" t="str">
        <f aca="false">IF(AND($S1135="VENCIDO",$K1135="KG",OR(Painel!$B$5="(Todos)",A1135=Painel!$B$5)*OR(Painel!$E$5="(Todos)",P1135=Painel!$E$5)),$J1135+ROW()/10000000,"")</f>
        <v/>
      </c>
    </row>
    <row r="1136" customFormat="false" ht="15" hidden="false" customHeight="false" outlineLevel="0" collapsed="false">
      <c r="A1136" s="29" t="s">
        <v>53</v>
      </c>
      <c r="B1136" s="29" t="s">
        <v>2003</v>
      </c>
      <c r="C1136" s="29" t="s">
        <v>115</v>
      </c>
      <c r="D1136" s="29"/>
      <c r="E1136" s="29" t="n">
        <v>0</v>
      </c>
      <c r="F1136" s="29"/>
      <c r="G1136" s="29"/>
      <c r="H1136" s="30" t="n">
        <v>0</v>
      </c>
      <c r="I1136" s="29"/>
      <c r="J1136" s="30" t="n">
        <v>0</v>
      </c>
      <c r="K1136" s="29"/>
      <c r="L1136" s="29" t="s">
        <v>116</v>
      </c>
      <c r="M1136" s="29"/>
      <c r="N1136" s="29"/>
      <c r="O1136" s="29"/>
      <c r="P1136" s="29"/>
      <c r="Q1136" s="29" t="n">
        <f aca="false">IFERROR(VALUE(L1136),"")</f>
        <v>0</v>
      </c>
      <c r="R1136" s="29" t="str">
        <f aca="true">IF(O1136="","",O1136-TODAY())</f>
        <v/>
      </c>
      <c r="S1136" s="29" t="str">
        <f aca="false">IF(C1136="&lt;&lt; vazio &gt;&gt;","VAZIA",IF(AND(O1136&lt;&gt;"",R1136&lt;0),"VENCIDO",IF(AND(O1136&lt;&gt;"",R1136&lt;=Parametros!$B$10),"PRÓX. VENCIMENTO",IF(F1136="Q","QUALIDADE",IF(F1136="S","BLOQUEADO",IF(F1136="R","RESTRITO/DEVOLUÇÃO",IF(OR(N1136="QUAR",N1136="QRES"),"QUARENTENA",IF(OR(B1136="DESCARTE",B1136="DEVOLUÇÃO"),"DESCARTE/DEVOLUÇÃO",IF(AND(D1136="",K1136&lt;&gt;""),"SEM LOTE",IF(AND(Q1136&lt;&gt;"",Q1136&gt;=Parametros!$B$11),"PARADO/SEM GIRO","OK"))))))))))</f>
        <v>VAZIA</v>
      </c>
      <c r="T1136" s="29" t="str">
        <f aca="false">IF(AND($S1136="PARADO/SEM GIRO",$K1136="KG",OR(Painel!$B$5="(Todos)",A1136=Painel!$B$5)*OR(Painel!$E$5="(Todos)",P1136=Painel!$E$5)),$J1136+ROW()/10000000,"")</f>
        <v/>
      </c>
      <c r="U1136" s="29" t="str">
        <f aca="false">IF(AND($S1136="VENCIDO",$K1136="KG",OR(Painel!$B$5="(Todos)",A1136=Painel!$B$5)*OR(Painel!$E$5="(Todos)",P1136=Painel!$E$5)),$J1136+ROW()/10000000,"")</f>
        <v/>
      </c>
    </row>
    <row r="1137" customFormat="false" ht="15" hidden="false" customHeight="false" outlineLevel="0" collapsed="false">
      <c r="A1137" s="29" t="s">
        <v>53</v>
      </c>
      <c r="B1137" s="29" t="s">
        <v>2004</v>
      </c>
      <c r="C1137" s="29" t="s">
        <v>236</v>
      </c>
      <c r="D1137" s="29" t="s">
        <v>2005</v>
      </c>
      <c r="E1137" s="29" t="n">
        <v>1</v>
      </c>
      <c r="F1137" s="29"/>
      <c r="G1137" s="29" t="s">
        <v>2006</v>
      </c>
      <c r="H1137" s="30" t="n">
        <v>25</v>
      </c>
      <c r="I1137" s="31" t="n">
        <v>46241</v>
      </c>
      <c r="J1137" s="30" t="n">
        <v>25</v>
      </c>
      <c r="K1137" s="29" t="s">
        <v>120</v>
      </c>
      <c r="L1137" s="29" t="s">
        <v>2007</v>
      </c>
      <c r="M1137" s="29"/>
      <c r="N1137" s="29" t="s">
        <v>122</v>
      </c>
      <c r="O1137" s="31" t="n">
        <v>46911</v>
      </c>
      <c r="P1137" s="29" t="s">
        <v>235</v>
      </c>
      <c r="Q1137" s="29" t="n">
        <f aca="false">IFERROR(VALUE(L1137),"")</f>
        <v>77</v>
      </c>
      <c r="R1137" s="29" t="n">
        <f aca="true">IF(O1137="","",O1137-TODAY())</f>
        <v>626</v>
      </c>
      <c r="S1137" s="29" t="str">
        <f aca="false">IF(C1137="&lt;&lt; vazio &gt;&gt;","VAZIA",IF(AND(O1137&lt;&gt;"",R1137&lt;0),"VENCIDO",IF(AND(O1137&lt;&gt;"",R1137&lt;=Parametros!$B$10),"PRÓX. VENCIMENTO",IF(F1137="Q","QUALIDADE",IF(F1137="S","BLOQUEADO",IF(F1137="R","RESTRITO/DEVOLUÇÃO",IF(OR(N1137="QUAR",N1137="QRES"),"QUARENTENA",IF(OR(B1137="DESCARTE",B1137="DEVOLUÇÃO"),"DESCARTE/DEVOLUÇÃO",IF(AND(D1137="",K1137&lt;&gt;""),"SEM LOTE",IF(AND(Q1137&lt;&gt;"",Q1137&gt;=Parametros!$B$11),"PARADO/SEM GIRO","OK"))))))))))</f>
        <v>OK</v>
      </c>
      <c r="T1137" s="29" t="str">
        <f aca="false">IF(AND($S1137="PARADO/SEM GIRO",$K1137="KG",OR(Painel!$B$5="(Todos)",A1137=Painel!$B$5)*OR(Painel!$E$5="(Todos)",P1137=Painel!$E$5)),$J1137+ROW()/10000000,"")</f>
        <v/>
      </c>
      <c r="U1137" s="29" t="str">
        <f aca="false">IF(AND($S1137="VENCIDO",$K1137="KG",OR(Painel!$B$5="(Todos)",A1137=Painel!$B$5)*OR(Painel!$E$5="(Todos)",P1137=Painel!$E$5)),$J1137+ROW()/10000000,"")</f>
        <v/>
      </c>
    </row>
    <row r="1138" customFormat="false" ht="15" hidden="false" customHeight="false" outlineLevel="0" collapsed="false">
      <c r="A1138" s="29" t="s">
        <v>53</v>
      </c>
      <c r="B1138" s="29" t="s">
        <v>2008</v>
      </c>
      <c r="C1138" s="29" t="s">
        <v>236</v>
      </c>
      <c r="D1138" s="29" t="s">
        <v>1752</v>
      </c>
      <c r="E1138" s="29" t="n">
        <v>1</v>
      </c>
      <c r="F1138" s="29"/>
      <c r="G1138" s="29" t="s">
        <v>2009</v>
      </c>
      <c r="H1138" s="30" t="n">
        <v>1000</v>
      </c>
      <c r="I1138" s="31" t="n">
        <v>46283</v>
      </c>
      <c r="J1138" s="30" t="n">
        <v>1000</v>
      </c>
      <c r="K1138" s="29" t="s">
        <v>120</v>
      </c>
      <c r="L1138" s="29" t="s">
        <v>176</v>
      </c>
      <c r="M1138" s="29"/>
      <c r="N1138" s="29" t="s">
        <v>122</v>
      </c>
      <c r="O1138" s="31" t="n">
        <v>46968</v>
      </c>
      <c r="P1138" s="29" t="s">
        <v>235</v>
      </c>
      <c r="Q1138" s="29" t="n">
        <f aca="false">IFERROR(VALUE(L1138),"")</f>
        <v>2</v>
      </c>
      <c r="R1138" s="29" t="n">
        <f aca="true">IF(O1138="","",O1138-TODAY())</f>
        <v>683</v>
      </c>
      <c r="S1138" s="29" t="str">
        <f aca="false">IF(C1138="&lt;&lt; vazio &gt;&gt;","VAZIA",IF(AND(O1138&lt;&gt;"",R1138&lt;0),"VENCIDO",IF(AND(O1138&lt;&gt;"",R1138&lt;=Parametros!$B$10),"PRÓX. VENCIMENTO",IF(F1138="Q","QUALIDADE",IF(F1138="S","BLOQUEADO",IF(F1138="R","RESTRITO/DEVOLUÇÃO",IF(OR(N1138="QUAR",N1138="QRES"),"QUARENTENA",IF(OR(B1138="DESCARTE",B1138="DEVOLUÇÃO"),"DESCARTE/DEVOLUÇÃO",IF(AND(D1138="",K1138&lt;&gt;""),"SEM LOTE",IF(AND(Q1138&lt;&gt;"",Q1138&gt;=Parametros!$B$11),"PARADO/SEM GIRO","OK"))))))))))</f>
        <v>OK</v>
      </c>
      <c r="T1138" s="29" t="str">
        <f aca="false">IF(AND($S1138="PARADO/SEM GIRO",$K1138="KG",OR(Painel!$B$5="(Todos)",A1138=Painel!$B$5)*OR(Painel!$E$5="(Todos)",P1138=Painel!$E$5)),$J1138+ROW()/10000000,"")</f>
        <v/>
      </c>
      <c r="U1138" s="29" t="str">
        <f aca="false">IF(AND($S1138="VENCIDO",$K1138="KG",OR(Painel!$B$5="(Todos)",A1138=Painel!$B$5)*OR(Painel!$E$5="(Todos)",P1138=Painel!$E$5)),$J1138+ROW()/10000000,"")</f>
        <v/>
      </c>
    </row>
    <row r="1139" customFormat="false" ht="15" hidden="false" customHeight="false" outlineLevel="0" collapsed="false">
      <c r="A1139" s="29" t="s">
        <v>53</v>
      </c>
      <c r="B1139" s="29" t="s">
        <v>2010</v>
      </c>
      <c r="C1139" s="29" t="s">
        <v>1716</v>
      </c>
      <c r="D1139" s="29" t="s">
        <v>2011</v>
      </c>
      <c r="E1139" s="29" t="n">
        <v>1</v>
      </c>
      <c r="F1139" s="29"/>
      <c r="G1139" s="29" t="s">
        <v>2012</v>
      </c>
      <c r="H1139" s="30" t="n">
        <v>125</v>
      </c>
      <c r="I1139" s="31" t="n">
        <v>46284</v>
      </c>
      <c r="J1139" s="30" t="n">
        <v>125</v>
      </c>
      <c r="K1139" s="29" t="s">
        <v>120</v>
      </c>
      <c r="L1139" s="29" t="s">
        <v>388</v>
      </c>
      <c r="M1139" s="29"/>
      <c r="N1139" s="29" t="s">
        <v>122</v>
      </c>
      <c r="O1139" s="31" t="n">
        <v>46958</v>
      </c>
      <c r="P1139" s="29" t="s">
        <v>235</v>
      </c>
      <c r="Q1139" s="29" t="n">
        <f aca="false">IFERROR(VALUE(L1139),"")</f>
        <v>1</v>
      </c>
      <c r="R1139" s="29" t="n">
        <f aca="true">IF(O1139="","",O1139-TODAY())</f>
        <v>673</v>
      </c>
      <c r="S1139" s="29" t="str">
        <f aca="false">IF(C1139="&lt;&lt; vazio &gt;&gt;","VAZIA",IF(AND(O1139&lt;&gt;"",R1139&lt;0),"VENCIDO",IF(AND(O1139&lt;&gt;"",R1139&lt;=Parametros!$B$10),"PRÓX. VENCIMENTO",IF(F1139="Q","QUALIDADE",IF(F1139="S","BLOQUEADO",IF(F1139="R","RESTRITO/DEVOLUÇÃO",IF(OR(N1139="QUAR",N1139="QRES"),"QUARENTENA",IF(OR(B1139="DESCARTE",B1139="DEVOLUÇÃO"),"DESCARTE/DEVOLUÇÃO",IF(AND(D1139="",K1139&lt;&gt;""),"SEM LOTE",IF(AND(Q1139&lt;&gt;"",Q1139&gt;=Parametros!$B$11),"PARADO/SEM GIRO","OK"))))))))))</f>
        <v>OK</v>
      </c>
      <c r="T1139" s="29" t="str">
        <f aca="false">IF(AND($S1139="PARADO/SEM GIRO",$K1139="KG",OR(Painel!$B$5="(Todos)",A1139=Painel!$B$5)*OR(Painel!$E$5="(Todos)",P1139=Painel!$E$5)),$J1139+ROW()/10000000,"")</f>
        <v/>
      </c>
      <c r="U1139" s="29" t="str">
        <f aca="false">IF(AND($S1139="VENCIDO",$K1139="KG",OR(Painel!$B$5="(Todos)",A1139=Painel!$B$5)*OR(Painel!$E$5="(Todos)",P1139=Painel!$E$5)),$J1139+ROW()/10000000,"")</f>
        <v/>
      </c>
    </row>
    <row r="1140" customFormat="false" ht="15" hidden="false" customHeight="false" outlineLevel="0" collapsed="false">
      <c r="A1140" s="29" t="s">
        <v>53</v>
      </c>
      <c r="B1140" s="29" t="s">
        <v>2013</v>
      </c>
      <c r="C1140" s="29" t="s">
        <v>238</v>
      </c>
      <c r="D1140" s="29" t="s">
        <v>610</v>
      </c>
      <c r="E1140" s="29" t="n">
        <v>1</v>
      </c>
      <c r="F1140" s="29"/>
      <c r="G1140" s="29" t="s">
        <v>2014</v>
      </c>
      <c r="H1140" s="30" t="n">
        <v>1000</v>
      </c>
      <c r="I1140" s="31" t="n">
        <v>46277</v>
      </c>
      <c r="J1140" s="30" t="n">
        <v>1000</v>
      </c>
      <c r="K1140" s="29" t="s">
        <v>120</v>
      </c>
      <c r="L1140" s="29" t="s">
        <v>652</v>
      </c>
      <c r="M1140" s="29"/>
      <c r="N1140" s="29" t="s">
        <v>122</v>
      </c>
      <c r="O1140" s="31" t="n">
        <v>46986</v>
      </c>
      <c r="P1140" s="29" t="s">
        <v>235</v>
      </c>
      <c r="Q1140" s="29" t="n">
        <f aca="false">IFERROR(VALUE(L1140),"")</f>
        <v>8</v>
      </c>
      <c r="R1140" s="29" t="n">
        <f aca="true">IF(O1140="","",O1140-TODAY())</f>
        <v>701</v>
      </c>
      <c r="S1140" s="29" t="str">
        <f aca="false">IF(C1140="&lt;&lt; vazio &gt;&gt;","VAZIA",IF(AND(O1140&lt;&gt;"",R1140&lt;0),"VENCIDO",IF(AND(O1140&lt;&gt;"",R1140&lt;=Parametros!$B$10),"PRÓX. VENCIMENTO",IF(F1140="Q","QUALIDADE",IF(F1140="S","BLOQUEADO",IF(F1140="R","RESTRITO/DEVOLUÇÃO",IF(OR(N1140="QUAR",N1140="QRES"),"QUARENTENA",IF(OR(B1140="DESCARTE",B1140="DEVOLUÇÃO"),"DESCARTE/DEVOLUÇÃO",IF(AND(D1140="",K1140&lt;&gt;""),"SEM LOTE",IF(AND(Q1140&lt;&gt;"",Q1140&gt;=Parametros!$B$11),"PARADO/SEM GIRO","OK"))))))))))</f>
        <v>OK</v>
      </c>
      <c r="T1140" s="29" t="str">
        <f aca="false">IF(AND($S1140="PARADO/SEM GIRO",$K1140="KG",OR(Painel!$B$5="(Todos)",A1140=Painel!$B$5)*OR(Painel!$E$5="(Todos)",P1140=Painel!$E$5)),$J1140+ROW()/10000000,"")</f>
        <v/>
      </c>
      <c r="U1140" s="29" t="str">
        <f aca="false">IF(AND($S1140="VENCIDO",$K1140="KG",OR(Painel!$B$5="(Todos)",A1140=Painel!$B$5)*OR(Painel!$E$5="(Todos)",P1140=Painel!$E$5)),$J1140+ROW()/10000000,"")</f>
        <v/>
      </c>
    </row>
    <row r="1141" customFormat="false" ht="15" hidden="false" customHeight="false" outlineLevel="0" collapsed="false">
      <c r="A1141" s="29" t="s">
        <v>53</v>
      </c>
      <c r="B1141" s="29" t="s">
        <v>2015</v>
      </c>
      <c r="C1141" s="29" t="s">
        <v>115</v>
      </c>
      <c r="D1141" s="29"/>
      <c r="E1141" s="29" t="n">
        <v>0</v>
      </c>
      <c r="F1141" s="29"/>
      <c r="G1141" s="29"/>
      <c r="H1141" s="30" t="n">
        <v>0</v>
      </c>
      <c r="I1141" s="29"/>
      <c r="J1141" s="30" t="n">
        <v>0</v>
      </c>
      <c r="K1141" s="29"/>
      <c r="L1141" s="29" t="s">
        <v>116</v>
      </c>
      <c r="M1141" s="29"/>
      <c r="N1141" s="29"/>
      <c r="O1141" s="29"/>
      <c r="P1141" s="29"/>
      <c r="Q1141" s="29" t="n">
        <f aca="false">IFERROR(VALUE(L1141),"")</f>
        <v>0</v>
      </c>
      <c r="R1141" s="29" t="str">
        <f aca="true">IF(O1141="","",O1141-TODAY())</f>
        <v/>
      </c>
      <c r="S1141" s="29" t="str">
        <f aca="false">IF(C1141="&lt;&lt; vazio &gt;&gt;","VAZIA",IF(AND(O1141&lt;&gt;"",R1141&lt;0),"VENCIDO",IF(AND(O1141&lt;&gt;"",R1141&lt;=Parametros!$B$10),"PRÓX. VENCIMENTO",IF(F1141="Q","QUALIDADE",IF(F1141="S","BLOQUEADO",IF(F1141="R","RESTRITO/DEVOLUÇÃO",IF(OR(N1141="QUAR",N1141="QRES"),"QUARENTENA",IF(OR(B1141="DESCARTE",B1141="DEVOLUÇÃO"),"DESCARTE/DEVOLUÇÃO",IF(AND(D1141="",K1141&lt;&gt;""),"SEM LOTE",IF(AND(Q1141&lt;&gt;"",Q1141&gt;=Parametros!$B$11),"PARADO/SEM GIRO","OK"))))))))))</f>
        <v>VAZIA</v>
      </c>
      <c r="T1141" s="29" t="str">
        <f aca="false">IF(AND($S1141="PARADO/SEM GIRO",$K1141="KG",OR(Painel!$B$5="(Todos)",A1141=Painel!$B$5)*OR(Painel!$E$5="(Todos)",P1141=Painel!$E$5)),$J1141+ROW()/10000000,"")</f>
        <v/>
      </c>
      <c r="U1141" s="29" t="str">
        <f aca="false">IF(AND($S1141="VENCIDO",$K1141="KG",OR(Painel!$B$5="(Todos)",A1141=Painel!$B$5)*OR(Painel!$E$5="(Todos)",P1141=Painel!$E$5)),$J1141+ROW()/10000000,"")</f>
        <v/>
      </c>
    </row>
    <row r="1142" customFormat="false" ht="15" hidden="false" customHeight="false" outlineLevel="0" collapsed="false">
      <c r="A1142" s="29" t="s">
        <v>53</v>
      </c>
      <c r="B1142" s="29" t="s">
        <v>2016</v>
      </c>
      <c r="C1142" s="29" t="s">
        <v>240</v>
      </c>
      <c r="D1142" s="29" t="s">
        <v>1933</v>
      </c>
      <c r="E1142" s="29" t="n">
        <v>1</v>
      </c>
      <c r="F1142" s="29"/>
      <c r="G1142" s="29" t="s">
        <v>2017</v>
      </c>
      <c r="H1142" s="30" t="n">
        <v>1000</v>
      </c>
      <c r="I1142" s="31" t="n">
        <v>46278</v>
      </c>
      <c r="J1142" s="30" t="n">
        <v>1000</v>
      </c>
      <c r="K1142" s="29" t="s">
        <v>120</v>
      </c>
      <c r="L1142" s="29" t="s">
        <v>328</v>
      </c>
      <c r="M1142" s="29"/>
      <c r="N1142" s="29" t="s">
        <v>122</v>
      </c>
      <c r="O1142" s="31" t="n">
        <v>46993</v>
      </c>
      <c r="P1142" s="29" t="s">
        <v>235</v>
      </c>
      <c r="Q1142" s="29" t="n">
        <f aca="false">IFERROR(VALUE(L1142),"")</f>
        <v>7</v>
      </c>
      <c r="R1142" s="29" t="n">
        <f aca="true">IF(O1142="","",O1142-TODAY())</f>
        <v>708</v>
      </c>
      <c r="S1142" s="29" t="str">
        <f aca="false">IF(C1142="&lt;&lt; vazio &gt;&gt;","VAZIA",IF(AND(O1142&lt;&gt;"",R1142&lt;0),"VENCIDO",IF(AND(O1142&lt;&gt;"",R1142&lt;=Parametros!$B$10),"PRÓX. VENCIMENTO",IF(F1142="Q","QUALIDADE",IF(F1142="S","BLOQUEADO",IF(F1142="R","RESTRITO/DEVOLUÇÃO",IF(OR(N1142="QUAR",N1142="QRES"),"QUARENTENA",IF(OR(B1142="DESCARTE",B1142="DEVOLUÇÃO"),"DESCARTE/DEVOLUÇÃO",IF(AND(D1142="",K1142&lt;&gt;""),"SEM LOTE",IF(AND(Q1142&lt;&gt;"",Q1142&gt;=Parametros!$B$11),"PARADO/SEM GIRO","OK"))))))))))</f>
        <v>OK</v>
      </c>
      <c r="T1142" s="29" t="str">
        <f aca="false">IF(AND($S1142="PARADO/SEM GIRO",$K1142="KG",OR(Painel!$B$5="(Todos)",A1142=Painel!$B$5)*OR(Painel!$E$5="(Todos)",P1142=Painel!$E$5)),$J1142+ROW()/10000000,"")</f>
        <v/>
      </c>
      <c r="U1142" s="29" t="str">
        <f aca="false">IF(AND($S1142="VENCIDO",$K1142="KG",OR(Painel!$B$5="(Todos)",A1142=Painel!$B$5)*OR(Painel!$E$5="(Todos)",P1142=Painel!$E$5)),$J1142+ROW()/10000000,"")</f>
        <v/>
      </c>
    </row>
    <row r="1143" customFormat="false" ht="15" hidden="false" customHeight="false" outlineLevel="0" collapsed="false">
      <c r="A1143" s="29" t="s">
        <v>53</v>
      </c>
      <c r="B1143" s="29" t="s">
        <v>2018</v>
      </c>
      <c r="C1143" s="29" t="s">
        <v>115</v>
      </c>
      <c r="D1143" s="29"/>
      <c r="E1143" s="29" t="n">
        <v>0</v>
      </c>
      <c r="F1143" s="29"/>
      <c r="G1143" s="29"/>
      <c r="H1143" s="30" t="n">
        <v>0</v>
      </c>
      <c r="I1143" s="29"/>
      <c r="J1143" s="30" t="n">
        <v>0</v>
      </c>
      <c r="K1143" s="29"/>
      <c r="L1143" s="29" t="s">
        <v>116</v>
      </c>
      <c r="M1143" s="29"/>
      <c r="N1143" s="29"/>
      <c r="O1143" s="29"/>
      <c r="P1143" s="29"/>
      <c r="Q1143" s="29" t="n">
        <f aca="false">IFERROR(VALUE(L1143),"")</f>
        <v>0</v>
      </c>
      <c r="R1143" s="29" t="str">
        <f aca="true">IF(O1143="","",O1143-TODAY())</f>
        <v/>
      </c>
      <c r="S1143" s="29" t="str">
        <f aca="false">IF(C1143="&lt;&lt; vazio &gt;&gt;","VAZIA",IF(AND(O1143&lt;&gt;"",R1143&lt;0),"VENCIDO",IF(AND(O1143&lt;&gt;"",R1143&lt;=Parametros!$B$10),"PRÓX. VENCIMENTO",IF(F1143="Q","QUALIDADE",IF(F1143="S","BLOQUEADO",IF(F1143="R","RESTRITO/DEVOLUÇÃO",IF(OR(N1143="QUAR",N1143="QRES"),"QUARENTENA",IF(OR(B1143="DESCARTE",B1143="DEVOLUÇÃO"),"DESCARTE/DEVOLUÇÃO",IF(AND(D1143="",K1143&lt;&gt;""),"SEM LOTE",IF(AND(Q1143&lt;&gt;"",Q1143&gt;=Parametros!$B$11),"PARADO/SEM GIRO","OK"))))))))))</f>
        <v>VAZIA</v>
      </c>
      <c r="T1143" s="29" t="str">
        <f aca="false">IF(AND($S1143="PARADO/SEM GIRO",$K1143="KG",OR(Painel!$B$5="(Todos)",A1143=Painel!$B$5)*OR(Painel!$E$5="(Todos)",P1143=Painel!$E$5)),$J1143+ROW()/10000000,"")</f>
        <v/>
      </c>
      <c r="U1143" s="29" t="str">
        <f aca="false">IF(AND($S1143="VENCIDO",$K1143="KG",OR(Painel!$B$5="(Todos)",A1143=Painel!$B$5)*OR(Painel!$E$5="(Todos)",P1143=Painel!$E$5)),$J1143+ROW()/10000000,"")</f>
        <v/>
      </c>
    </row>
    <row r="1144" customFormat="false" ht="15" hidden="false" customHeight="false" outlineLevel="0" collapsed="false">
      <c r="A1144" s="29" t="s">
        <v>53</v>
      </c>
      <c r="B1144" s="29" t="s">
        <v>2019</v>
      </c>
      <c r="C1144" s="29" t="s">
        <v>115</v>
      </c>
      <c r="D1144" s="29"/>
      <c r="E1144" s="29" t="n">
        <v>0</v>
      </c>
      <c r="F1144" s="29"/>
      <c r="G1144" s="29"/>
      <c r="H1144" s="30" t="n">
        <v>0</v>
      </c>
      <c r="I1144" s="29"/>
      <c r="J1144" s="30" t="n">
        <v>0</v>
      </c>
      <c r="K1144" s="29"/>
      <c r="L1144" s="29" t="s">
        <v>116</v>
      </c>
      <c r="M1144" s="29"/>
      <c r="N1144" s="29"/>
      <c r="O1144" s="29"/>
      <c r="P1144" s="29"/>
      <c r="Q1144" s="29" t="n">
        <f aca="false">IFERROR(VALUE(L1144),"")</f>
        <v>0</v>
      </c>
      <c r="R1144" s="29" t="str">
        <f aca="true">IF(O1144="","",O1144-TODAY())</f>
        <v/>
      </c>
      <c r="S1144" s="29" t="str">
        <f aca="false">IF(C1144="&lt;&lt; vazio &gt;&gt;","VAZIA",IF(AND(O1144&lt;&gt;"",R1144&lt;0),"VENCIDO",IF(AND(O1144&lt;&gt;"",R1144&lt;=Parametros!$B$10),"PRÓX. VENCIMENTO",IF(F1144="Q","QUALIDADE",IF(F1144="S","BLOQUEADO",IF(F1144="R","RESTRITO/DEVOLUÇÃO",IF(OR(N1144="QUAR",N1144="QRES"),"QUARENTENA",IF(OR(B1144="DESCARTE",B1144="DEVOLUÇÃO"),"DESCARTE/DEVOLUÇÃO",IF(AND(D1144="",K1144&lt;&gt;""),"SEM LOTE",IF(AND(Q1144&lt;&gt;"",Q1144&gt;=Parametros!$B$11),"PARADO/SEM GIRO","OK"))))))))))</f>
        <v>VAZIA</v>
      </c>
      <c r="T1144" s="29" t="str">
        <f aca="false">IF(AND($S1144="PARADO/SEM GIRO",$K1144="KG",OR(Painel!$B$5="(Todos)",A1144=Painel!$B$5)*OR(Painel!$E$5="(Todos)",P1144=Painel!$E$5)),$J1144+ROW()/10000000,"")</f>
        <v/>
      </c>
      <c r="U1144" s="29" t="str">
        <f aca="false">IF(AND($S1144="VENCIDO",$K1144="KG",OR(Painel!$B$5="(Todos)",A1144=Painel!$B$5)*OR(Painel!$E$5="(Todos)",P1144=Painel!$E$5)),$J1144+ROW()/10000000,"")</f>
        <v/>
      </c>
    </row>
    <row r="1145" customFormat="false" ht="15" hidden="false" customHeight="false" outlineLevel="0" collapsed="false">
      <c r="A1145" s="29" t="s">
        <v>53</v>
      </c>
      <c r="B1145" s="29" t="s">
        <v>2020</v>
      </c>
      <c r="C1145" s="29" t="s">
        <v>115</v>
      </c>
      <c r="D1145" s="29"/>
      <c r="E1145" s="29" t="n">
        <v>0</v>
      </c>
      <c r="F1145" s="29"/>
      <c r="G1145" s="29"/>
      <c r="H1145" s="30" t="n">
        <v>0</v>
      </c>
      <c r="I1145" s="29"/>
      <c r="J1145" s="30" t="n">
        <v>0</v>
      </c>
      <c r="K1145" s="29"/>
      <c r="L1145" s="29" t="s">
        <v>116</v>
      </c>
      <c r="M1145" s="29"/>
      <c r="N1145" s="29"/>
      <c r="O1145" s="29"/>
      <c r="P1145" s="29"/>
      <c r="Q1145" s="29" t="n">
        <f aca="false">IFERROR(VALUE(L1145),"")</f>
        <v>0</v>
      </c>
      <c r="R1145" s="29" t="str">
        <f aca="true">IF(O1145="","",O1145-TODAY())</f>
        <v/>
      </c>
      <c r="S1145" s="29" t="str">
        <f aca="false">IF(C1145="&lt;&lt; vazio &gt;&gt;","VAZIA",IF(AND(O1145&lt;&gt;"",R1145&lt;0),"VENCIDO",IF(AND(O1145&lt;&gt;"",R1145&lt;=Parametros!$B$10),"PRÓX. VENCIMENTO",IF(F1145="Q","QUALIDADE",IF(F1145="S","BLOQUEADO",IF(F1145="R","RESTRITO/DEVOLUÇÃO",IF(OR(N1145="QUAR",N1145="QRES"),"QUARENTENA",IF(OR(B1145="DESCARTE",B1145="DEVOLUÇÃO"),"DESCARTE/DEVOLUÇÃO",IF(AND(D1145="",K1145&lt;&gt;""),"SEM LOTE",IF(AND(Q1145&lt;&gt;"",Q1145&gt;=Parametros!$B$11),"PARADO/SEM GIRO","OK"))))))))))</f>
        <v>VAZIA</v>
      </c>
      <c r="T1145" s="29" t="str">
        <f aca="false">IF(AND($S1145="PARADO/SEM GIRO",$K1145="KG",OR(Painel!$B$5="(Todos)",A1145=Painel!$B$5)*OR(Painel!$E$5="(Todos)",P1145=Painel!$E$5)),$J1145+ROW()/10000000,"")</f>
        <v/>
      </c>
      <c r="U1145" s="29" t="str">
        <f aca="false">IF(AND($S1145="VENCIDO",$K1145="KG",OR(Painel!$B$5="(Todos)",A1145=Painel!$B$5)*OR(Painel!$E$5="(Todos)",P1145=Painel!$E$5)),$J1145+ROW()/10000000,"")</f>
        <v/>
      </c>
    </row>
    <row r="1146" customFormat="false" ht="15" hidden="false" customHeight="false" outlineLevel="0" collapsed="false">
      <c r="A1146" s="29" t="s">
        <v>53</v>
      </c>
      <c r="B1146" s="29" t="s">
        <v>2021</v>
      </c>
      <c r="C1146" s="29" t="s">
        <v>236</v>
      </c>
      <c r="D1146" s="29" t="s">
        <v>1752</v>
      </c>
      <c r="E1146" s="29" t="n">
        <v>1</v>
      </c>
      <c r="F1146" s="29"/>
      <c r="G1146" s="29" t="s">
        <v>2022</v>
      </c>
      <c r="H1146" s="30" t="n">
        <v>1000</v>
      </c>
      <c r="I1146" s="31" t="n">
        <v>46283</v>
      </c>
      <c r="J1146" s="30" t="n">
        <v>1000</v>
      </c>
      <c r="K1146" s="29" t="s">
        <v>120</v>
      </c>
      <c r="L1146" s="29" t="s">
        <v>176</v>
      </c>
      <c r="M1146" s="29"/>
      <c r="N1146" s="29" t="s">
        <v>122</v>
      </c>
      <c r="O1146" s="31" t="n">
        <v>46968</v>
      </c>
      <c r="P1146" s="29" t="s">
        <v>235</v>
      </c>
      <c r="Q1146" s="29" t="n">
        <f aca="false">IFERROR(VALUE(L1146),"")</f>
        <v>2</v>
      </c>
      <c r="R1146" s="29" t="n">
        <f aca="true">IF(O1146="","",O1146-TODAY())</f>
        <v>683</v>
      </c>
      <c r="S1146" s="29" t="str">
        <f aca="false">IF(C1146="&lt;&lt; vazio &gt;&gt;","VAZIA",IF(AND(O1146&lt;&gt;"",R1146&lt;0),"VENCIDO",IF(AND(O1146&lt;&gt;"",R1146&lt;=Parametros!$B$10),"PRÓX. VENCIMENTO",IF(F1146="Q","QUALIDADE",IF(F1146="S","BLOQUEADO",IF(F1146="R","RESTRITO/DEVOLUÇÃO",IF(OR(N1146="QUAR",N1146="QRES"),"QUARENTENA",IF(OR(B1146="DESCARTE",B1146="DEVOLUÇÃO"),"DESCARTE/DEVOLUÇÃO",IF(AND(D1146="",K1146&lt;&gt;""),"SEM LOTE",IF(AND(Q1146&lt;&gt;"",Q1146&gt;=Parametros!$B$11),"PARADO/SEM GIRO","OK"))))))))))</f>
        <v>OK</v>
      </c>
      <c r="T1146" s="29" t="str">
        <f aca="false">IF(AND($S1146="PARADO/SEM GIRO",$K1146="KG",OR(Painel!$B$5="(Todos)",A1146=Painel!$B$5)*OR(Painel!$E$5="(Todos)",P1146=Painel!$E$5)),$J1146+ROW()/10000000,"")</f>
        <v/>
      </c>
      <c r="U1146" s="29" t="str">
        <f aca="false">IF(AND($S1146="VENCIDO",$K1146="KG",OR(Painel!$B$5="(Todos)",A1146=Painel!$B$5)*OR(Painel!$E$5="(Todos)",P1146=Painel!$E$5)),$J1146+ROW()/10000000,"")</f>
        <v/>
      </c>
    </row>
    <row r="1147" customFormat="false" ht="15" hidden="false" customHeight="false" outlineLevel="0" collapsed="false">
      <c r="A1147" s="29" t="s">
        <v>53</v>
      </c>
      <c r="B1147" s="29" t="s">
        <v>2023</v>
      </c>
      <c r="C1147" s="29" t="s">
        <v>240</v>
      </c>
      <c r="D1147" s="29" t="s">
        <v>2024</v>
      </c>
      <c r="E1147" s="29" t="n">
        <v>1</v>
      </c>
      <c r="F1147" s="29"/>
      <c r="G1147" s="29" t="s">
        <v>2025</v>
      </c>
      <c r="H1147" s="30" t="n">
        <v>725</v>
      </c>
      <c r="I1147" s="31" t="n">
        <v>46282</v>
      </c>
      <c r="J1147" s="30" t="n">
        <v>725</v>
      </c>
      <c r="K1147" s="29" t="s">
        <v>120</v>
      </c>
      <c r="L1147" s="29" t="s">
        <v>126</v>
      </c>
      <c r="M1147" s="29"/>
      <c r="N1147" s="29" t="s">
        <v>122</v>
      </c>
      <c r="O1147" s="31" t="n">
        <v>46981</v>
      </c>
      <c r="P1147" s="29" t="s">
        <v>235</v>
      </c>
      <c r="Q1147" s="29" t="n">
        <f aca="false">IFERROR(VALUE(L1147),"")</f>
        <v>13</v>
      </c>
      <c r="R1147" s="29" t="n">
        <f aca="true">IF(O1147="","",O1147-TODAY())</f>
        <v>696</v>
      </c>
      <c r="S1147" s="29" t="str">
        <f aca="false">IF(C1147="&lt;&lt; vazio &gt;&gt;","VAZIA",IF(AND(O1147&lt;&gt;"",R1147&lt;0),"VENCIDO",IF(AND(O1147&lt;&gt;"",R1147&lt;=Parametros!$B$10),"PRÓX. VENCIMENTO",IF(F1147="Q","QUALIDADE",IF(F1147="S","BLOQUEADO",IF(F1147="R","RESTRITO/DEVOLUÇÃO",IF(OR(N1147="QUAR",N1147="QRES"),"QUARENTENA",IF(OR(B1147="DESCARTE",B1147="DEVOLUÇÃO"),"DESCARTE/DEVOLUÇÃO",IF(AND(D1147="",K1147&lt;&gt;""),"SEM LOTE",IF(AND(Q1147&lt;&gt;"",Q1147&gt;=Parametros!$B$11),"PARADO/SEM GIRO","OK"))))))))))</f>
        <v>OK</v>
      </c>
      <c r="T1147" s="29" t="str">
        <f aca="false">IF(AND($S1147="PARADO/SEM GIRO",$K1147="KG",OR(Painel!$B$5="(Todos)",A1147=Painel!$B$5)*OR(Painel!$E$5="(Todos)",P1147=Painel!$E$5)),$J1147+ROW()/10000000,"")</f>
        <v/>
      </c>
      <c r="U1147" s="29" t="str">
        <f aca="false">IF(AND($S1147="VENCIDO",$K1147="KG",OR(Painel!$B$5="(Todos)",A1147=Painel!$B$5)*OR(Painel!$E$5="(Todos)",P1147=Painel!$E$5)),$J1147+ROW()/10000000,"")</f>
        <v/>
      </c>
    </row>
    <row r="1148" customFormat="false" ht="15" hidden="false" customHeight="false" outlineLevel="0" collapsed="false">
      <c r="A1148" s="29" t="s">
        <v>53</v>
      </c>
      <c r="B1148" s="29" t="s">
        <v>2026</v>
      </c>
      <c r="C1148" s="29" t="s">
        <v>115</v>
      </c>
      <c r="D1148" s="29"/>
      <c r="E1148" s="29" t="n">
        <v>0</v>
      </c>
      <c r="F1148" s="29"/>
      <c r="G1148" s="29"/>
      <c r="H1148" s="30" t="n">
        <v>0</v>
      </c>
      <c r="I1148" s="29"/>
      <c r="J1148" s="30" t="n">
        <v>0</v>
      </c>
      <c r="K1148" s="29"/>
      <c r="L1148" s="29" t="s">
        <v>116</v>
      </c>
      <c r="M1148" s="29"/>
      <c r="N1148" s="29"/>
      <c r="O1148" s="29"/>
      <c r="P1148" s="29"/>
      <c r="Q1148" s="29" t="n">
        <f aca="false">IFERROR(VALUE(L1148),"")</f>
        <v>0</v>
      </c>
      <c r="R1148" s="29" t="str">
        <f aca="true">IF(O1148="","",O1148-TODAY())</f>
        <v/>
      </c>
      <c r="S1148" s="29" t="str">
        <f aca="false">IF(C1148="&lt;&lt; vazio &gt;&gt;","VAZIA",IF(AND(O1148&lt;&gt;"",R1148&lt;0),"VENCIDO",IF(AND(O1148&lt;&gt;"",R1148&lt;=Parametros!$B$10),"PRÓX. VENCIMENTO",IF(F1148="Q","QUALIDADE",IF(F1148="S","BLOQUEADO",IF(F1148="R","RESTRITO/DEVOLUÇÃO",IF(OR(N1148="QUAR",N1148="QRES"),"QUARENTENA",IF(OR(B1148="DESCARTE",B1148="DEVOLUÇÃO"),"DESCARTE/DEVOLUÇÃO",IF(AND(D1148="",K1148&lt;&gt;""),"SEM LOTE",IF(AND(Q1148&lt;&gt;"",Q1148&gt;=Parametros!$B$11),"PARADO/SEM GIRO","OK"))))))))))</f>
        <v>VAZIA</v>
      </c>
      <c r="T1148" s="29" t="str">
        <f aca="false">IF(AND($S1148="PARADO/SEM GIRO",$K1148="KG",OR(Painel!$B$5="(Todos)",A1148=Painel!$B$5)*OR(Painel!$E$5="(Todos)",P1148=Painel!$E$5)),$J1148+ROW()/10000000,"")</f>
        <v/>
      </c>
      <c r="U1148" s="29" t="str">
        <f aca="false">IF(AND($S1148="VENCIDO",$K1148="KG",OR(Painel!$B$5="(Todos)",A1148=Painel!$B$5)*OR(Painel!$E$5="(Todos)",P1148=Painel!$E$5)),$J1148+ROW()/10000000,"")</f>
        <v/>
      </c>
    </row>
    <row r="1149" customFormat="false" ht="15" hidden="false" customHeight="false" outlineLevel="0" collapsed="false">
      <c r="A1149" s="29" t="s">
        <v>53</v>
      </c>
      <c r="B1149" s="29" t="s">
        <v>2027</v>
      </c>
      <c r="C1149" s="29" t="s">
        <v>1716</v>
      </c>
      <c r="D1149" s="29" t="s">
        <v>2011</v>
      </c>
      <c r="E1149" s="29" t="n">
        <v>1</v>
      </c>
      <c r="F1149" s="29"/>
      <c r="G1149" s="29" t="s">
        <v>2028</v>
      </c>
      <c r="H1149" s="30" t="n">
        <v>1000</v>
      </c>
      <c r="I1149" s="31" t="n">
        <v>46284</v>
      </c>
      <c r="J1149" s="30" t="n">
        <v>1000</v>
      </c>
      <c r="K1149" s="29" t="s">
        <v>120</v>
      </c>
      <c r="L1149" s="29" t="s">
        <v>388</v>
      </c>
      <c r="M1149" s="29"/>
      <c r="N1149" s="29" t="s">
        <v>122</v>
      </c>
      <c r="O1149" s="31" t="n">
        <v>46958</v>
      </c>
      <c r="P1149" s="29" t="s">
        <v>235</v>
      </c>
      <c r="Q1149" s="29" t="n">
        <f aca="false">IFERROR(VALUE(L1149),"")</f>
        <v>1</v>
      </c>
      <c r="R1149" s="29" t="n">
        <f aca="true">IF(O1149="","",O1149-TODAY())</f>
        <v>673</v>
      </c>
      <c r="S1149" s="29" t="str">
        <f aca="false">IF(C1149="&lt;&lt; vazio &gt;&gt;","VAZIA",IF(AND(O1149&lt;&gt;"",R1149&lt;0),"VENCIDO",IF(AND(O1149&lt;&gt;"",R1149&lt;=Parametros!$B$10),"PRÓX. VENCIMENTO",IF(F1149="Q","QUALIDADE",IF(F1149="S","BLOQUEADO",IF(F1149="R","RESTRITO/DEVOLUÇÃO",IF(OR(N1149="QUAR",N1149="QRES"),"QUARENTENA",IF(OR(B1149="DESCARTE",B1149="DEVOLUÇÃO"),"DESCARTE/DEVOLUÇÃO",IF(AND(D1149="",K1149&lt;&gt;""),"SEM LOTE",IF(AND(Q1149&lt;&gt;"",Q1149&gt;=Parametros!$B$11),"PARADO/SEM GIRO","OK"))))))))))</f>
        <v>OK</v>
      </c>
      <c r="T1149" s="29" t="str">
        <f aca="false">IF(AND($S1149="PARADO/SEM GIRO",$K1149="KG",OR(Painel!$B$5="(Todos)",A1149=Painel!$B$5)*OR(Painel!$E$5="(Todos)",P1149=Painel!$E$5)),$J1149+ROW()/10000000,"")</f>
        <v/>
      </c>
      <c r="U1149" s="29" t="str">
        <f aca="false">IF(AND($S1149="VENCIDO",$K1149="KG",OR(Painel!$B$5="(Todos)",A1149=Painel!$B$5)*OR(Painel!$E$5="(Todos)",P1149=Painel!$E$5)),$J1149+ROW()/10000000,"")</f>
        <v/>
      </c>
    </row>
    <row r="1150" customFormat="false" ht="15" hidden="false" customHeight="false" outlineLevel="0" collapsed="false">
      <c r="A1150" s="29" t="s">
        <v>53</v>
      </c>
      <c r="B1150" s="29" t="s">
        <v>2029</v>
      </c>
      <c r="C1150" s="29" t="s">
        <v>240</v>
      </c>
      <c r="D1150" s="29" t="s">
        <v>1933</v>
      </c>
      <c r="E1150" s="29" t="n">
        <v>1</v>
      </c>
      <c r="F1150" s="29"/>
      <c r="G1150" s="29" t="s">
        <v>2030</v>
      </c>
      <c r="H1150" s="30" t="n">
        <v>1000</v>
      </c>
      <c r="I1150" s="31" t="n">
        <v>46278</v>
      </c>
      <c r="J1150" s="30" t="n">
        <v>1000</v>
      </c>
      <c r="K1150" s="29" t="s">
        <v>120</v>
      </c>
      <c r="L1150" s="29" t="s">
        <v>328</v>
      </c>
      <c r="M1150" s="29"/>
      <c r="N1150" s="29" t="s">
        <v>122</v>
      </c>
      <c r="O1150" s="31" t="n">
        <v>46993</v>
      </c>
      <c r="P1150" s="29" t="s">
        <v>235</v>
      </c>
      <c r="Q1150" s="29" t="n">
        <f aca="false">IFERROR(VALUE(L1150),"")</f>
        <v>7</v>
      </c>
      <c r="R1150" s="29" t="n">
        <f aca="true">IF(O1150="","",O1150-TODAY())</f>
        <v>708</v>
      </c>
      <c r="S1150" s="29" t="str">
        <f aca="false">IF(C1150="&lt;&lt; vazio &gt;&gt;","VAZIA",IF(AND(O1150&lt;&gt;"",R1150&lt;0),"VENCIDO",IF(AND(O1150&lt;&gt;"",R1150&lt;=Parametros!$B$10),"PRÓX. VENCIMENTO",IF(F1150="Q","QUALIDADE",IF(F1150="S","BLOQUEADO",IF(F1150="R","RESTRITO/DEVOLUÇÃO",IF(OR(N1150="QUAR",N1150="QRES"),"QUARENTENA",IF(OR(B1150="DESCARTE",B1150="DEVOLUÇÃO"),"DESCARTE/DEVOLUÇÃO",IF(AND(D1150="",K1150&lt;&gt;""),"SEM LOTE",IF(AND(Q1150&lt;&gt;"",Q1150&gt;=Parametros!$B$11),"PARADO/SEM GIRO","OK"))))))))))</f>
        <v>OK</v>
      </c>
      <c r="T1150" s="29" t="str">
        <f aca="false">IF(AND($S1150="PARADO/SEM GIRO",$K1150="KG",OR(Painel!$B$5="(Todos)",A1150=Painel!$B$5)*OR(Painel!$E$5="(Todos)",P1150=Painel!$E$5)),$J1150+ROW()/10000000,"")</f>
        <v/>
      </c>
      <c r="U1150" s="29" t="str">
        <f aca="false">IF(AND($S1150="VENCIDO",$K1150="KG",OR(Painel!$B$5="(Todos)",A1150=Painel!$B$5)*OR(Painel!$E$5="(Todos)",P1150=Painel!$E$5)),$J1150+ROW()/10000000,"")</f>
        <v/>
      </c>
    </row>
    <row r="1151" customFormat="false" ht="15" hidden="false" customHeight="false" outlineLevel="0" collapsed="false">
      <c r="A1151" s="29" t="s">
        <v>53</v>
      </c>
      <c r="B1151" s="29" t="s">
        <v>2031</v>
      </c>
      <c r="C1151" s="29" t="s">
        <v>115</v>
      </c>
      <c r="D1151" s="29"/>
      <c r="E1151" s="29" t="n">
        <v>0</v>
      </c>
      <c r="F1151" s="29"/>
      <c r="G1151" s="29"/>
      <c r="H1151" s="30" t="n">
        <v>0</v>
      </c>
      <c r="I1151" s="29"/>
      <c r="J1151" s="30" t="n">
        <v>0</v>
      </c>
      <c r="K1151" s="29"/>
      <c r="L1151" s="29" t="s">
        <v>116</v>
      </c>
      <c r="M1151" s="29"/>
      <c r="N1151" s="29"/>
      <c r="O1151" s="29"/>
      <c r="P1151" s="29"/>
      <c r="Q1151" s="29" t="n">
        <f aca="false">IFERROR(VALUE(L1151),"")</f>
        <v>0</v>
      </c>
      <c r="R1151" s="29" t="str">
        <f aca="true">IF(O1151="","",O1151-TODAY())</f>
        <v/>
      </c>
      <c r="S1151" s="29" t="str">
        <f aca="false">IF(C1151="&lt;&lt; vazio &gt;&gt;","VAZIA",IF(AND(O1151&lt;&gt;"",R1151&lt;0),"VENCIDO",IF(AND(O1151&lt;&gt;"",R1151&lt;=Parametros!$B$10),"PRÓX. VENCIMENTO",IF(F1151="Q","QUALIDADE",IF(F1151="S","BLOQUEADO",IF(F1151="R","RESTRITO/DEVOLUÇÃO",IF(OR(N1151="QUAR",N1151="QRES"),"QUARENTENA",IF(OR(B1151="DESCARTE",B1151="DEVOLUÇÃO"),"DESCARTE/DEVOLUÇÃO",IF(AND(D1151="",K1151&lt;&gt;""),"SEM LOTE",IF(AND(Q1151&lt;&gt;"",Q1151&gt;=Parametros!$B$11),"PARADO/SEM GIRO","OK"))))))))))</f>
        <v>VAZIA</v>
      </c>
      <c r="T1151" s="29" t="str">
        <f aca="false">IF(AND($S1151="PARADO/SEM GIRO",$K1151="KG",OR(Painel!$B$5="(Todos)",A1151=Painel!$B$5)*OR(Painel!$E$5="(Todos)",P1151=Painel!$E$5)),$J1151+ROW()/10000000,"")</f>
        <v/>
      </c>
      <c r="U1151" s="29" t="str">
        <f aca="false">IF(AND($S1151="VENCIDO",$K1151="KG",OR(Painel!$B$5="(Todos)",A1151=Painel!$B$5)*OR(Painel!$E$5="(Todos)",P1151=Painel!$E$5)),$J1151+ROW()/10000000,"")</f>
        <v/>
      </c>
    </row>
    <row r="1152" customFormat="false" ht="15" hidden="false" customHeight="false" outlineLevel="0" collapsed="false">
      <c r="A1152" s="29" t="s">
        <v>53</v>
      </c>
      <c r="B1152" s="29" t="s">
        <v>2032</v>
      </c>
      <c r="C1152" s="29" t="s">
        <v>115</v>
      </c>
      <c r="D1152" s="29"/>
      <c r="E1152" s="29" t="n">
        <v>0</v>
      </c>
      <c r="F1152" s="29"/>
      <c r="G1152" s="29"/>
      <c r="H1152" s="30" t="n">
        <v>0</v>
      </c>
      <c r="I1152" s="29"/>
      <c r="J1152" s="30" t="n">
        <v>0</v>
      </c>
      <c r="K1152" s="29"/>
      <c r="L1152" s="29" t="s">
        <v>116</v>
      </c>
      <c r="M1152" s="29"/>
      <c r="N1152" s="29"/>
      <c r="O1152" s="29"/>
      <c r="P1152" s="29"/>
      <c r="Q1152" s="29" t="n">
        <f aca="false">IFERROR(VALUE(L1152),"")</f>
        <v>0</v>
      </c>
      <c r="R1152" s="29" t="str">
        <f aca="true">IF(O1152="","",O1152-TODAY())</f>
        <v/>
      </c>
      <c r="S1152" s="29" t="str">
        <f aca="false">IF(C1152="&lt;&lt; vazio &gt;&gt;","VAZIA",IF(AND(O1152&lt;&gt;"",R1152&lt;0),"VENCIDO",IF(AND(O1152&lt;&gt;"",R1152&lt;=Parametros!$B$10),"PRÓX. VENCIMENTO",IF(F1152="Q","QUALIDADE",IF(F1152="S","BLOQUEADO",IF(F1152="R","RESTRITO/DEVOLUÇÃO",IF(OR(N1152="QUAR",N1152="QRES"),"QUARENTENA",IF(OR(B1152="DESCARTE",B1152="DEVOLUÇÃO"),"DESCARTE/DEVOLUÇÃO",IF(AND(D1152="",K1152&lt;&gt;""),"SEM LOTE",IF(AND(Q1152&lt;&gt;"",Q1152&gt;=Parametros!$B$11),"PARADO/SEM GIRO","OK"))))))))))</f>
        <v>VAZIA</v>
      </c>
      <c r="T1152" s="29" t="str">
        <f aca="false">IF(AND($S1152="PARADO/SEM GIRO",$K1152="KG",OR(Painel!$B$5="(Todos)",A1152=Painel!$B$5)*OR(Painel!$E$5="(Todos)",P1152=Painel!$E$5)),$J1152+ROW()/10000000,"")</f>
        <v/>
      </c>
      <c r="U1152" s="29" t="str">
        <f aca="false">IF(AND($S1152="VENCIDO",$K1152="KG",OR(Painel!$B$5="(Todos)",A1152=Painel!$B$5)*OR(Painel!$E$5="(Todos)",P1152=Painel!$E$5)),$J1152+ROW()/10000000,"")</f>
        <v/>
      </c>
    </row>
    <row r="1153" customFormat="false" ht="15" hidden="false" customHeight="false" outlineLevel="0" collapsed="false">
      <c r="A1153" s="29" t="s">
        <v>53</v>
      </c>
      <c r="B1153" s="29" t="s">
        <v>2033</v>
      </c>
      <c r="C1153" s="29" t="s">
        <v>604</v>
      </c>
      <c r="D1153" s="29" t="s">
        <v>605</v>
      </c>
      <c r="E1153" s="29" t="n">
        <v>1</v>
      </c>
      <c r="F1153" s="29"/>
      <c r="G1153" s="29" t="s">
        <v>2034</v>
      </c>
      <c r="H1153" s="30" t="n">
        <v>500</v>
      </c>
      <c r="I1153" s="31" t="n">
        <v>46284</v>
      </c>
      <c r="J1153" s="30" t="n">
        <v>500</v>
      </c>
      <c r="K1153" s="29" t="s">
        <v>120</v>
      </c>
      <c r="L1153" s="29" t="s">
        <v>1277</v>
      </c>
      <c r="M1153" s="29"/>
      <c r="N1153" s="29" t="s">
        <v>122</v>
      </c>
      <c r="O1153" s="31" t="n">
        <v>46925</v>
      </c>
      <c r="P1153" s="29" t="s">
        <v>235</v>
      </c>
      <c r="Q1153" s="29" t="n">
        <f aca="false">IFERROR(VALUE(L1153),"")</f>
        <v>55</v>
      </c>
      <c r="R1153" s="29" t="n">
        <f aca="true">IF(O1153="","",O1153-TODAY())</f>
        <v>640</v>
      </c>
      <c r="S1153" s="29" t="str">
        <f aca="false">IF(C1153="&lt;&lt; vazio &gt;&gt;","VAZIA",IF(AND(O1153&lt;&gt;"",R1153&lt;0),"VENCIDO",IF(AND(O1153&lt;&gt;"",R1153&lt;=Parametros!$B$10),"PRÓX. VENCIMENTO",IF(F1153="Q","QUALIDADE",IF(F1153="S","BLOQUEADO",IF(F1153="R","RESTRITO/DEVOLUÇÃO",IF(OR(N1153="QUAR",N1153="QRES"),"QUARENTENA",IF(OR(B1153="DESCARTE",B1153="DEVOLUÇÃO"),"DESCARTE/DEVOLUÇÃO",IF(AND(D1153="",K1153&lt;&gt;""),"SEM LOTE",IF(AND(Q1153&lt;&gt;"",Q1153&gt;=Parametros!$B$11),"PARADO/SEM GIRO","OK"))))))))))</f>
        <v>OK</v>
      </c>
      <c r="T1153" s="29" t="str">
        <f aca="false">IF(AND($S1153="PARADO/SEM GIRO",$K1153="KG",OR(Painel!$B$5="(Todos)",A1153=Painel!$B$5)*OR(Painel!$E$5="(Todos)",P1153=Painel!$E$5)),$J1153+ROW()/10000000,"")</f>
        <v/>
      </c>
      <c r="U1153" s="29" t="str">
        <f aca="false">IF(AND($S1153="VENCIDO",$K1153="KG",OR(Painel!$B$5="(Todos)",A1153=Painel!$B$5)*OR(Painel!$E$5="(Todos)",P1153=Painel!$E$5)),$J1153+ROW()/10000000,"")</f>
        <v/>
      </c>
    </row>
    <row r="1154" customFormat="false" ht="15" hidden="false" customHeight="false" outlineLevel="0" collapsed="false">
      <c r="A1154" s="29" t="s">
        <v>53</v>
      </c>
      <c r="B1154" s="29" t="s">
        <v>2035</v>
      </c>
      <c r="C1154" s="29" t="s">
        <v>236</v>
      </c>
      <c r="D1154" s="29" t="s">
        <v>1752</v>
      </c>
      <c r="E1154" s="29" t="n">
        <v>1</v>
      </c>
      <c r="F1154" s="29"/>
      <c r="G1154" s="29" t="s">
        <v>2036</v>
      </c>
      <c r="H1154" s="30" t="n">
        <v>1000</v>
      </c>
      <c r="I1154" s="31" t="n">
        <v>46283</v>
      </c>
      <c r="J1154" s="30" t="n">
        <v>1000</v>
      </c>
      <c r="K1154" s="29" t="s">
        <v>120</v>
      </c>
      <c r="L1154" s="29" t="s">
        <v>176</v>
      </c>
      <c r="M1154" s="29"/>
      <c r="N1154" s="29" t="s">
        <v>122</v>
      </c>
      <c r="O1154" s="31" t="n">
        <v>46968</v>
      </c>
      <c r="P1154" s="29" t="s">
        <v>235</v>
      </c>
      <c r="Q1154" s="29" t="n">
        <f aca="false">IFERROR(VALUE(L1154),"")</f>
        <v>2</v>
      </c>
      <c r="R1154" s="29" t="n">
        <f aca="true">IF(O1154="","",O1154-TODAY())</f>
        <v>683</v>
      </c>
      <c r="S1154" s="29" t="str">
        <f aca="false">IF(C1154="&lt;&lt; vazio &gt;&gt;","VAZIA",IF(AND(O1154&lt;&gt;"",R1154&lt;0),"VENCIDO",IF(AND(O1154&lt;&gt;"",R1154&lt;=Parametros!$B$10),"PRÓX. VENCIMENTO",IF(F1154="Q","QUALIDADE",IF(F1154="S","BLOQUEADO",IF(F1154="R","RESTRITO/DEVOLUÇÃO",IF(OR(N1154="QUAR",N1154="QRES"),"QUARENTENA",IF(OR(B1154="DESCARTE",B1154="DEVOLUÇÃO"),"DESCARTE/DEVOLUÇÃO",IF(AND(D1154="",K1154&lt;&gt;""),"SEM LOTE",IF(AND(Q1154&lt;&gt;"",Q1154&gt;=Parametros!$B$11),"PARADO/SEM GIRO","OK"))))))))))</f>
        <v>OK</v>
      </c>
      <c r="T1154" s="29" t="str">
        <f aca="false">IF(AND($S1154="PARADO/SEM GIRO",$K1154="KG",OR(Painel!$B$5="(Todos)",A1154=Painel!$B$5)*OR(Painel!$E$5="(Todos)",P1154=Painel!$E$5)),$J1154+ROW()/10000000,"")</f>
        <v/>
      </c>
      <c r="U1154" s="29" t="str">
        <f aca="false">IF(AND($S1154="VENCIDO",$K1154="KG",OR(Painel!$B$5="(Todos)",A1154=Painel!$B$5)*OR(Painel!$E$5="(Todos)",P1154=Painel!$E$5)),$J1154+ROW()/10000000,"")</f>
        <v/>
      </c>
    </row>
    <row r="1155" customFormat="false" ht="15" hidden="false" customHeight="false" outlineLevel="0" collapsed="false">
      <c r="A1155" s="29" t="s">
        <v>53</v>
      </c>
      <c r="B1155" s="29" t="s">
        <v>2037</v>
      </c>
      <c r="C1155" s="29" t="s">
        <v>238</v>
      </c>
      <c r="D1155" s="29" t="s">
        <v>2038</v>
      </c>
      <c r="E1155" s="29" t="n">
        <v>1</v>
      </c>
      <c r="F1155" s="29"/>
      <c r="G1155" s="29" t="s">
        <v>2039</v>
      </c>
      <c r="H1155" s="30" t="n">
        <v>250</v>
      </c>
      <c r="I1155" s="31" t="n">
        <v>46279</v>
      </c>
      <c r="J1155" s="30" t="n">
        <v>250</v>
      </c>
      <c r="K1155" s="29" t="s">
        <v>120</v>
      </c>
      <c r="L1155" s="29" t="s">
        <v>2040</v>
      </c>
      <c r="M1155" s="29"/>
      <c r="N1155" s="29" t="s">
        <v>122</v>
      </c>
      <c r="O1155" s="31" t="n">
        <v>46971</v>
      </c>
      <c r="P1155" s="29" t="s">
        <v>235</v>
      </c>
      <c r="Q1155" s="29" t="n">
        <f aca="false">IFERROR(VALUE(L1155),"")</f>
        <v>28</v>
      </c>
      <c r="R1155" s="29" t="n">
        <f aca="true">IF(O1155="","",O1155-TODAY())</f>
        <v>686</v>
      </c>
      <c r="S1155" s="29" t="str">
        <f aca="false">IF(C1155="&lt;&lt; vazio &gt;&gt;","VAZIA",IF(AND(O1155&lt;&gt;"",R1155&lt;0),"VENCIDO",IF(AND(O1155&lt;&gt;"",R1155&lt;=Parametros!$B$10),"PRÓX. VENCIMENTO",IF(F1155="Q","QUALIDADE",IF(F1155="S","BLOQUEADO",IF(F1155="R","RESTRITO/DEVOLUÇÃO",IF(OR(N1155="QUAR",N1155="QRES"),"QUARENTENA",IF(OR(B1155="DESCARTE",B1155="DEVOLUÇÃO"),"DESCARTE/DEVOLUÇÃO",IF(AND(D1155="",K1155&lt;&gt;""),"SEM LOTE",IF(AND(Q1155&lt;&gt;"",Q1155&gt;=Parametros!$B$11),"PARADO/SEM GIRO","OK"))))))))))</f>
        <v>OK</v>
      </c>
      <c r="T1155" s="29" t="str">
        <f aca="false">IF(AND($S1155="PARADO/SEM GIRO",$K1155="KG",OR(Painel!$B$5="(Todos)",A1155=Painel!$B$5)*OR(Painel!$E$5="(Todos)",P1155=Painel!$E$5)),$J1155+ROW()/10000000,"")</f>
        <v/>
      </c>
      <c r="U1155" s="29" t="str">
        <f aca="false">IF(AND($S1155="VENCIDO",$K1155="KG",OR(Painel!$B$5="(Todos)",A1155=Painel!$B$5)*OR(Painel!$E$5="(Todos)",P1155=Painel!$E$5)),$J1155+ROW()/10000000,"")</f>
        <v/>
      </c>
    </row>
    <row r="1156" customFormat="false" ht="15" hidden="false" customHeight="false" outlineLevel="0" collapsed="false">
      <c r="A1156" s="29" t="s">
        <v>53</v>
      </c>
      <c r="B1156" s="29" t="s">
        <v>2041</v>
      </c>
      <c r="C1156" s="29" t="s">
        <v>2042</v>
      </c>
      <c r="D1156" s="29" t="s">
        <v>2043</v>
      </c>
      <c r="E1156" s="29" t="n">
        <v>1</v>
      </c>
      <c r="F1156" s="29"/>
      <c r="G1156" s="29" t="s">
        <v>2044</v>
      </c>
      <c r="H1156" s="30" t="n">
        <v>25</v>
      </c>
      <c r="I1156" s="31" t="n">
        <v>46280</v>
      </c>
      <c r="J1156" s="30" t="n">
        <v>25</v>
      </c>
      <c r="K1156" s="29" t="s">
        <v>120</v>
      </c>
      <c r="L1156" s="29" t="s">
        <v>2045</v>
      </c>
      <c r="M1156" s="29"/>
      <c r="N1156" s="29" t="s">
        <v>122</v>
      </c>
      <c r="O1156" s="31" t="n">
        <v>46781</v>
      </c>
      <c r="P1156" s="29" t="s">
        <v>235</v>
      </c>
      <c r="Q1156" s="29" t="n">
        <f aca="false">IFERROR(VALUE(L1156),"")</f>
        <v>33</v>
      </c>
      <c r="R1156" s="29" t="n">
        <f aca="true">IF(O1156="","",O1156-TODAY())</f>
        <v>496</v>
      </c>
      <c r="S1156" s="29" t="str">
        <f aca="false">IF(C1156="&lt;&lt; vazio &gt;&gt;","VAZIA",IF(AND(O1156&lt;&gt;"",R1156&lt;0),"VENCIDO",IF(AND(O1156&lt;&gt;"",R1156&lt;=Parametros!$B$10),"PRÓX. VENCIMENTO",IF(F1156="Q","QUALIDADE",IF(F1156="S","BLOQUEADO",IF(F1156="R","RESTRITO/DEVOLUÇÃO",IF(OR(N1156="QUAR",N1156="QRES"),"QUARENTENA",IF(OR(B1156="DESCARTE",B1156="DEVOLUÇÃO"),"DESCARTE/DEVOLUÇÃO",IF(AND(D1156="",K1156&lt;&gt;""),"SEM LOTE",IF(AND(Q1156&lt;&gt;"",Q1156&gt;=Parametros!$B$11),"PARADO/SEM GIRO","OK"))))))))))</f>
        <v>OK</v>
      </c>
      <c r="T1156" s="29" t="str">
        <f aca="false">IF(AND($S1156="PARADO/SEM GIRO",$K1156="KG",OR(Painel!$B$5="(Todos)",A1156=Painel!$B$5)*OR(Painel!$E$5="(Todos)",P1156=Painel!$E$5)),$J1156+ROW()/10000000,"")</f>
        <v/>
      </c>
      <c r="U1156" s="29" t="str">
        <f aca="false">IF(AND($S1156="VENCIDO",$K1156="KG",OR(Painel!$B$5="(Todos)",A1156=Painel!$B$5)*OR(Painel!$E$5="(Todos)",P1156=Painel!$E$5)),$J1156+ROW()/10000000,"")</f>
        <v/>
      </c>
    </row>
    <row r="1157" customFormat="false" ht="15" hidden="false" customHeight="false" outlineLevel="0" collapsed="false">
      <c r="A1157" s="29" t="s">
        <v>53</v>
      </c>
      <c r="B1157" s="29" t="s">
        <v>2046</v>
      </c>
      <c r="C1157" s="29" t="s">
        <v>1716</v>
      </c>
      <c r="D1157" s="29" t="s">
        <v>2011</v>
      </c>
      <c r="E1157" s="29" t="n">
        <v>1</v>
      </c>
      <c r="F1157" s="29"/>
      <c r="G1157" s="29" t="s">
        <v>2047</v>
      </c>
      <c r="H1157" s="30" t="n">
        <v>1000</v>
      </c>
      <c r="I1157" s="31" t="n">
        <v>46284</v>
      </c>
      <c r="J1157" s="30" t="n">
        <v>1000</v>
      </c>
      <c r="K1157" s="29" t="s">
        <v>120</v>
      </c>
      <c r="L1157" s="29" t="s">
        <v>388</v>
      </c>
      <c r="M1157" s="29"/>
      <c r="N1157" s="29" t="s">
        <v>122</v>
      </c>
      <c r="O1157" s="31" t="n">
        <v>46958</v>
      </c>
      <c r="P1157" s="29" t="s">
        <v>235</v>
      </c>
      <c r="Q1157" s="29" t="n">
        <f aca="false">IFERROR(VALUE(L1157),"")</f>
        <v>1</v>
      </c>
      <c r="R1157" s="29" t="n">
        <f aca="true">IF(O1157="","",O1157-TODAY())</f>
        <v>673</v>
      </c>
      <c r="S1157" s="29" t="str">
        <f aca="false">IF(C1157="&lt;&lt; vazio &gt;&gt;","VAZIA",IF(AND(O1157&lt;&gt;"",R1157&lt;0),"VENCIDO",IF(AND(O1157&lt;&gt;"",R1157&lt;=Parametros!$B$10),"PRÓX. VENCIMENTO",IF(F1157="Q","QUALIDADE",IF(F1157="S","BLOQUEADO",IF(F1157="R","RESTRITO/DEVOLUÇÃO",IF(OR(N1157="QUAR",N1157="QRES"),"QUARENTENA",IF(OR(B1157="DESCARTE",B1157="DEVOLUÇÃO"),"DESCARTE/DEVOLUÇÃO",IF(AND(D1157="",K1157&lt;&gt;""),"SEM LOTE",IF(AND(Q1157&lt;&gt;"",Q1157&gt;=Parametros!$B$11),"PARADO/SEM GIRO","OK"))))))))))</f>
        <v>OK</v>
      </c>
      <c r="T1157" s="29" t="str">
        <f aca="false">IF(AND($S1157="PARADO/SEM GIRO",$K1157="KG",OR(Painel!$B$5="(Todos)",A1157=Painel!$B$5)*OR(Painel!$E$5="(Todos)",P1157=Painel!$E$5)),$J1157+ROW()/10000000,"")</f>
        <v/>
      </c>
      <c r="U1157" s="29" t="str">
        <f aca="false">IF(AND($S1157="VENCIDO",$K1157="KG",OR(Painel!$B$5="(Todos)",A1157=Painel!$B$5)*OR(Painel!$E$5="(Todos)",P1157=Painel!$E$5)),$J1157+ROW()/10000000,"")</f>
        <v/>
      </c>
    </row>
    <row r="1158" customFormat="false" ht="15" hidden="false" customHeight="false" outlineLevel="0" collapsed="false">
      <c r="A1158" s="29" t="s">
        <v>53</v>
      </c>
      <c r="B1158" s="29" t="s">
        <v>2048</v>
      </c>
      <c r="C1158" s="29" t="s">
        <v>240</v>
      </c>
      <c r="D1158" s="29" t="s">
        <v>1933</v>
      </c>
      <c r="E1158" s="29" t="n">
        <v>1</v>
      </c>
      <c r="F1158" s="29"/>
      <c r="G1158" s="29" t="s">
        <v>2049</v>
      </c>
      <c r="H1158" s="30" t="n">
        <v>1000</v>
      </c>
      <c r="I1158" s="31" t="n">
        <v>46278</v>
      </c>
      <c r="J1158" s="30" t="n">
        <v>1000</v>
      </c>
      <c r="K1158" s="29" t="s">
        <v>120</v>
      </c>
      <c r="L1158" s="29" t="s">
        <v>328</v>
      </c>
      <c r="M1158" s="29"/>
      <c r="N1158" s="29" t="s">
        <v>122</v>
      </c>
      <c r="O1158" s="31" t="n">
        <v>46993</v>
      </c>
      <c r="P1158" s="29" t="s">
        <v>235</v>
      </c>
      <c r="Q1158" s="29" t="n">
        <f aca="false">IFERROR(VALUE(L1158),"")</f>
        <v>7</v>
      </c>
      <c r="R1158" s="29" t="n">
        <f aca="true">IF(O1158="","",O1158-TODAY())</f>
        <v>708</v>
      </c>
      <c r="S1158" s="29" t="str">
        <f aca="false">IF(C1158="&lt;&lt; vazio &gt;&gt;","VAZIA",IF(AND(O1158&lt;&gt;"",R1158&lt;0),"VENCIDO",IF(AND(O1158&lt;&gt;"",R1158&lt;=Parametros!$B$10),"PRÓX. VENCIMENTO",IF(F1158="Q","QUALIDADE",IF(F1158="S","BLOQUEADO",IF(F1158="R","RESTRITO/DEVOLUÇÃO",IF(OR(N1158="QUAR",N1158="QRES"),"QUARENTENA",IF(OR(B1158="DESCARTE",B1158="DEVOLUÇÃO"),"DESCARTE/DEVOLUÇÃO",IF(AND(D1158="",K1158&lt;&gt;""),"SEM LOTE",IF(AND(Q1158&lt;&gt;"",Q1158&gt;=Parametros!$B$11),"PARADO/SEM GIRO","OK"))))))))))</f>
        <v>OK</v>
      </c>
      <c r="T1158" s="29" t="str">
        <f aca="false">IF(AND($S1158="PARADO/SEM GIRO",$K1158="KG",OR(Painel!$B$5="(Todos)",A1158=Painel!$B$5)*OR(Painel!$E$5="(Todos)",P1158=Painel!$E$5)),$J1158+ROW()/10000000,"")</f>
        <v/>
      </c>
      <c r="U1158" s="29" t="str">
        <f aca="false">IF(AND($S1158="VENCIDO",$K1158="KG",OR(Painel!$B$5="(Todos)",A1158=Painel!$B$5)*OR(Painel!$E$5="(Todos)",P1158=Painel!$E$5)),$J1158+ROW()/10000000,"")</f>
        <v/>
      </c>
    </row>
    <row r="1159" customFormat="false" ht="15" hidden="false" customHeight="false" outlineLevel="0" collapsed="false">
      <c r="A1159" s="29" t="s">
        <v>53</v>
      </c>
      <c r="B1159" s="29" t="s">
        <v>2050</v>
      </c>
      <c r="C1159" s="29" t="s">
        <v>115</v>
      </c>
      <c r="D1159" s="29"/>
      <c r="E1159" s="29" t="n">
        <v>0</v>
      </c>
      <c r="F1159" s="29"/>
      <c r="G1159" s="29"/>
      <c r="H1159" s="30" t="n">
        <v>0</v>
      </c>
      <c r="I1159" s="29"/>
      <c r="J1159" s="30" t="n">
        <v>0</v>
      </c>
      <c r="K1159" s="29"/>
      <c r="L1159" s="29" t="s">
        <v>116</v>
      </c>
      <c r="M1159" s="29"/>
      <c r="N1159" s="29"/>
      <c r="O1159" s="29"/>
      <c r="P1159" s="29"/>
      <c r="Q1159" s="29" t="n">
        <f aca="false">IFERROR(VALUE(L1159),"")</f>
        <v>0</v>
      </c>
      <c r="R1159" s="29" t="str">
        <f aca="true">IF(O1159="","",O1159-TODAY())</f>
        <v/>
      </c>
      <c r="S1159" s="29" t="str">
        <f aca="false">IF(C1159="&lt;&lt; vazio &gt;&gt;","VAZIA",IF(AND(O1159&lt;&gt;"",R1159&lt;0),"VENCIDO",IF(AND(O1159&lt;&gt;"",R1159&lt;=Parametros!$B$10),"PRÓX. VENCIMENTO",IF(F1159="Q","QUALIDADE",IF(F1159="S","BLOQUEADO",IF(F1159="R","RESTRITO/DEVOLUÇÃO",IF(OR(N1159="QUAR",N1159="QRES"),"QUARENTENA",IF(OR(B1159="DESCARTE",B1159="DEVOLUÇÃO"),"DESCARTE/DEVOLUÇÃO",IF(AND(D1159="",K1159&lt;&gt;""),"SEM LOTE",IF(AND(Q1159&lt;&gt;"",Q1159&gt;=Parametros!$B$11),"PARADO/SEM GIRO","OK"))))))))))</f>
        <v>VAZIA</v>
      </c>
      <c r="T1159" s="29" t="str">
        <f aca="false">IF(AND($S1159="PARADO/SEM GIRO",$K1159="KG",OR(Painel!$B$5="(Todos)",A1159=Painel!$B$5)*OR(Painel!$E$5="(Todos)",P1159=Painel!$E$5)),$J1159+ROW()/10000000,"")</f>
        <v/>
      </c>
      <c r="U1159" s="29" t="str">
        <f aca="false">IF(AND($S1159="VENCIDO",$K1159="KG",OR(Painel!$B$5="(Todos)",A1159=Painel!$B$5)*OR(Painel!$E$5="(Todos)",P1159=Painel!$E$5)),$J1159+ROW()/10000000,"")</f>
        <v/>
      </c>
    </row>
    <row r="1160" customFormat="false" ht="15" hidden="false" customHeight="false" outlineLevel="0" collapsed="false">
      <c r="A1160" s="29" t="s">
        <v>53</v>
      </c>
      <c r="B1160" s="29" t="s">
        <v>2051</v>
      </c>
      <c r="C1160" s="29" t="s">
        <v>240</v>
      </c>
      <c r="D1160" s="29" t="s">
        <v>613</v>
      </c>
      <c r="E1160" s="29" t="n">
        <v>1</v>
      </c>
      <c r="F1160" s="29"/>
      <c r="G1160" s="29" t="s">
        <v>2052</v>
      </c>
      <c r="H1160" s="30" t="n">
        <v>1000</v>
      </c>
      <c r="I1160" s="31" t="n">
        <v>46274</v>
      </c>
      <c r="J1160" s="30" t="n">
        <v>1000</v>
      </c>
      <c r="K1160" s="29" t="s">
        <v>120</v>
      </c>
      <c r="L1160" s="29" t="s">
        <v>138</v>
      </c>
      <c r="M1160" s="29"/>
      <c r="N1160" s="29" t="s">
        <v>1133</v>
      </c>
      <c r="O1160" s="31" t="n">
        <v>46962</v>
      </c>
      <c r="P1160" s="29" t="s">
        <v>235</v>
      </c>
      <c r="Q1160" s="29" t="n">
        <f aca="false">IFERROR(VALUE(L1160),"")</f>
        <v>11</v>
      </c>
      <c r="R1160" s="29" t="n">
        <f aca="true">IF(O1160="","",O1160-TODAY())</f>
        <v>677</v>
      </c>
      <c r="S1160" s="29" t="str">
        <f aca="false">IF(C1160="&lt;&lt; vazio &gt;&gt;","VAZIA",IF(AND(O1160&lt;&gt;"",R1160&lt;0),"VENCIDO",IF(AND(O1160&lt;&gt;"",R1160&lt;=Parametros!$B$10),"PRÓX. VENCIMENTO",IF(F1160="Q","QUALIDADE",IF(F1160="S","BLOQUEADO",IF(F1160="R","RESTRITO/DEVOLUÇÃO",IF(OR(N1160="QUAR",N1160="QRES"),"QUARENTENA",IF(OR(B1160="DESCARTE",B1160="DEVOLUÇÃO"),"DESCARTE/DEVOLUÇÃO",IF(AND(D1160="",K1160&lt;&gt;""),"SEM LOTE",IF(AND(Q1160&lt;&gt;"",Q1160&gt;=Parametros!$B$11),"PARADO/SEM GIRO","OK"))))))))))</f>
        <v>QUARENTENA</v>
      </c>
      <c r="T1160" s="29" t="str">
        <f aca="false">IF(AND($S1160="PARADO/SEM GIRO",$K1160="KG",OR(Painel!$B$5="(Todos)",A1160=Painel!$B$5)*OR(Painel!$E$5="(Todos)",P1160=Painel!$E$5)),$J1160+ROW()/10000000,"")</f>
        <v/>
      </c>
      <c r="U1160" s="29" t="str">
        <f aca="false">IF(AND($S1160="VENCIDO",$K1160="KG",OR(Painel!$B$5="(Todos)",A1160=Painel!$B$5)*OR(Painel!$E$5="(Todos)",P1160=Painel!$E$5)),$J1160+ROW()/10000000,"")</f>
        <v/>
      </c>
    </row>
    <row r="1161" customFormat="false" ht="15" hidden="false" customHeight="false" outlineLevel="0" collapsed="false">
      <c r="A1161" s="29" t="s">
        <v>53</v>
      </c>
      <c r="B1161" s="29" t="s">
        <v>2053</v>
      </c>
      <c r="C1161" s="29" t="s">
        <v>238</v>
      </c>
      <c r="D1161" s="29" t="s">
        <v>610</v>
      </c>
      <c r="E1161" s="29" t="n">
        <v>1</v>
      </c>
      <c r="F1161" s="29"/>
      <c r="G1161" s="29" t="s">
        <v>2054</v>
      </c>
      <c r="H1161" s="30" t="n">
        <v>75</v>
      </c>
      <c r="I1161" s="31" t="n">
        <v>46284</v>
      </c>
      <c r="J1161" s="30" t="n">
        <v>75</v>
      </c>
      <c r="K1161" s="29" t="s">
        <v>120</v>
      </c>
      <c r="L1161" s="29" t="s">
        <v>652</v>
      </c>
      <c r="M1161" s="29"/>
      <c r="N1161" s="29" t="s">
        <v>122</v>
      </c>
      <c r="O1161" s="31" t="n">
        <v>46986</v>
      </c>
      <c r="P1161" s="29" t="s">
        <v>235</v>
      </c>
      <c r="Q1161" s="29" t="n">
        <f aca="false">IFERROR(VALUE(L1161),"")</f>
        <v>8</v>
      </c>
      <c r="R1161" s="29" t="n">
        <f aca="true">IF(O1161="","",O1161-TODAY())</f>
        <v>701</v>
      </c>
      <c r="S1161" s="29" t="str">
        <f aca="false">IF(C1161="&lt;&lt; vazio &gt;&gt;","VAZIA",IF(AND(O1161&lt;&gt;"",R1161&lt;0),"VENCIDO",IF(AND(O1161&lt;&gt;"",R1161&lt;=Parametros!$B$10),"PRÓX. VENCIMENTO",IF(F1161="Q","QUALIDADE",IF(F1161="S","BLOQUEADO",IF(F1161="R","RESTRITO/DEVOLUÇÃO",IF(OR(N1161="QUAR",N1161="QRES"),"QUARENTENA",IF(OR(B1161="DESCARTE",B1161="DEVOLUÇÃO"),"DESCARTE/DEVOLUÇÃO",IF(AND(D1161="",K1161&lt;&gt;""),"SEM LOTE",IF(AND(Q1161&lt;&gt;"",Q1161&gt;=Parametros!$B$11),"PARADO/SEM GIRO","OK"))))))))))</f>
        <v>OK</v>
      </c>
      <c r="T1161" s="29" t="str">
        <f aca="false">IF(AND($S1161="PARADO/SEM GIRO",$K1161="KG",OR(Painel!$B$5="(Todos)",A1161=Painel!$B$5)*OR(Painel!$E$5="(Todos)",P1161=Painel!$E$5)),$J1161+ROW()/10000000,"")</f>
        <v/>
      </c>
      <c r="U1161" s="29" t="str">
        <f aca="false">IF(AND($S1161="VENCIDO",$K1161="KG",OR(Painel!$B$5="(Todos)",A1161=Painel!$B$5)*OR(Painel!$E$5="(Todos)",P1161=Painel!$E$5)),$J1161+ROW()/10000000,"")</f>
        <v/>
      </c>
    </row>
    <row r="1162" customFormat="false" ht="15" hidden="false" customHeight="false" outlineLevel="0" collapsed="false">
      <c r="A1162" s="29" t="s">
        <v>53</v>
      </c>
      <c r="B1162" s="29" t="s">
        <v>2055</v>
      </c>
      <c r="C1162" s="29" t="s">
        <v>240</v>
      </c>
      <c r="D1162" s="29" t="s">
        <v>2056</v>
      </c>
      <c r="E1162" s="29" t="n">
        <v>1</v>
      </c>
      <c r="F1162" s="29" t="s">
        <v>189</v>
      </c>
      <c r="G1162" s="29" t="s">
        <v>2057</v>
      </c>
      <c r="H1162" s="30" t="n">
        <v>25</v>
      </c>
      <c r="I1162" s="31" t="n">
        <v>46235</v>
      </c>
      <c r="J1162" s="30" t="n">
        <v>25</v>
      </c>
      <c r="K1162" s="29" t="s">
        <v>120</v>
      </c>
      <c r="L1162" s="29" t="s">
        <v>694</v>
      </c>
      <c r="M1162" s="29"/>
      <c r="N1162" s="29" t="s">
        <v>122</v>
      </c>
      <c r="O1162" s="31" t="n">
        <v>46769</v>
      </c>
      <c r="P1162" s="29" t="s">
        <v>235</v>
      </c>
      <c r="Q1162" s="29" t="n">
        <f aca="false">IFERROR(VALUE(L1162),"")</f>
        <v>50</v>
      </c>
      <c r="R1162" s="29" t="n">
        <f aca="true">IF(O1162="","",O1162-TODAY())</f>
        <v>484</v>
      </c>
      <c r="S1162" s="29" t="str">
        <f aca="false">IF(C1162="&lt;&lt; vazio &gt;&gt;","VAZIA",IF(AND(O1162&lt;&gt;"",R1162&lt;0),"VENCIDO",IF(AND(O1162&lt;&gt;"",R1162&lt;=Parametros!$B$10),"PRÓX. VENCIMENTO",IF(F1162="Q","QUALIDADE",IF(F1162="S","BLOQUEADO",IF(F1162="R","RESTRITO/DEVOLUÇÃO",IF(OR(N1162="QUAR",N1162="QRES"),"QUARENTENA",IF(OR(B1162="DESCARTE",B1162="DEVOLUÇÃO"),"DESCARTE/DEVOLUÇÃO",IF(AND(D1162="",K1162&lt;&gt;""),"SEM LOTE",IF(AND(Q1162&lt;&gt;"",Q1162&gt;=Parametros!$B$11),"PARADO/SEM GIRO","OK"))))))))))</f>
        <v>RESTRITO/DEVOLUÇÃO</v>
      </c>
      <c r="T1162" s="29" t="str">
        <f aca="false">IF(AND($S1162="PARADO/SEM GIRO",$K1162="KG",OR(Painel!$B$5="(Todos)",A1162=Painel!$B$5)*OR(Painel!$E$5="(Todos)",P1162=Painel!$E$5)),$J1162+ROW()/10000000,"")</f>
        <v/>
      </c>
      <c r="U1162" s="29" t="str">
        <f aca="false">IF(AND($S1162="VENCIDO",$K1162="KG",OR(Painel!$B$5="(Todos)",A1162=Painel!$B$5)*OR(Painel!$E$5="(Todos)",P1162=Painel!$E$5)),$J1162+ROW()/10000000,"")</f>
        <v/>
      </c>
    </row>
    <row r="1163" customFormat="false" ht="15" hidden="false" customHeight="false" outlineLevel="0" collapsed="false">
      <c r="A1163" s="29" t="s">
        <v>53</v>
      </c>
      <c r="B1163" s="29" t="s">
        <v>2058</v>
      </c>
      <c r="C1163" s="29" t="s">
        <v>115</v>
      </c>
      <c r="D1163" s="29"/>
      <c r="E1163" s="29" t="n">
        <v>0</v>
      </c>
      <c r="F1163" s="29"/>
      <c r="G1163" s="29"/>
      <c r="H1163" s="30" t="n">
        <v>0</v>
      </c>
      <c r="I1163" s="29"/>
      <c r="J1163" s="30" t="n">
        <v>0</v>
      </c>
      <c r="K1163" s="29"/>
      <c r="L1163" s="29" t="s">
        <v>116</v>
      </c>
      <c r="M1163" s="29"/>
      <c r="N1163" s="29"/>
      <c r="O1163" s="29"/>
      <c r="P1163" s="29"/>
      <c r="Q1163" s="29" t="n">
        <f aca="false">IFERROR(VALUE(L1163),"")</f>
        <v>0</v>
      </c>
      <c r="R1163" s="29" t="str">
        <f aca="true">IF(O1163="","",O1163-TODAY())</f>
        <v/>
      </c>
      <c r="S1163" s="29" t="str">
        <f aca="false">IF(C1163="&lt;&lt; vazio &gt;&gt;","VAZIA",IF(AND(O1163&lt;&gt;"",R1163&lt;0),"VENCIDO",IF(AND(O1163&lt;&gt;"",R1163&lt;=Parametros!$B$10),"PRÓX. VENCIMENTO",IF(F1163="Q","QUALIDADE",IF(F1163="S","BLOQUEADO",IF(F1163="R","RESTRITO/DEVOLUÇÃO",IF(OR(N1163="QUAR",N1163="QRES"),"QUARENTENA",IF(OR(B1163="DESCARTE",B1163="DEVOLUÇÃO"),"DESCARTE/DEVOLUÇÃO",IF(AND(D1163="",K1163&lt;&gt;""),"SEM LOTE",IF(AND(Q1163&lt;&gt;"",Q1163&gt;=Parametros!$B$11),"PARADO/SEM GIRO","OK"))))))))))</f>
        <v>VAZIA</v>
      </c>
      <c r="T1163" s="29" t="str">
        <f aca="false">IF(AND($S1163="PARADO/SEM GIRO",$K1163="KG",OR(Painel!$B$5="(Todos)",A1163=Painel!$B$5)*OR(Painel!$E$5="(Todos)",P1163=Painel!$E$5)),$J1163+ROW()/10000000,"")</f>
        <v/>
      </c>
      <c r="U1163" s="29" t="str">
        <f aca="false">IF(AND($S1163="VENCIDO",$K1163="KG",OR(Painel!$B$5="(Todos)",A1163=Painel!$B$5)*OR(Painel!$E$5="(Todos)",P1163=Painel!$E$5)),$J1163+ROW()/10000000,"")</f>
        <v/>
      </c>
    </row>
    <row r="1164" customFormat="false" ht="15" hidden="false" customHeight="false" outlineLevel="0" collapsed="false">
      <c r="A1164" s="29" t="s">
        <v>53</v>
      </c>
      <c r="B1164" s="29" t="s">
        <v>2059</v>
      </c>
      <c r="C1164" s="29" t="s">
        <v>1734</v>
      </c>
      <c r="D1164" s="29" t="s">
        <v>1735</v>
      </c>
      <c r="E1164" s="29" t="n">
        <v>1</v>
      </c>
      <c r="F1164" s="29"/>
      <c r="G1164" s="29" t="s">
        <v>2060</v>
      </c>
      <c r="H1164" s="30" t="n">
        <v>1000</v>
      </c>
      <c r="I1164" s="31" t="n">
        <v>46272</v>
      </c>
      <c r="J1164" s="30" t="n">
        <v>1000</v>
      </c>
      <c r="K1164" s="29" t="s">
        <v>120</v>
      </c>
      <c r="L1164" s="29" t="s">
        <v>126</v>
      </c>
      <c r="M1164" s="29"/>
      <c r="N1164" s="29" t="s">
        <v>122</v>
      </c>
      <c r="O1164" s="31" t="n">
        <v>46920</v>
      </c>
      <c r="P1164" s="29" t="s">
        <v>235</v>
      </c>
      <c r="Q1164" s="29" t="n">
        <f aca="false">IFERROR(VALUE(L1164),"")</f>
        <v>13</v>
      </c>
      <c r="R1164" s="29" t="n">
        <f aca="true">IF(O1164="","",O1164-TODAY())</f>
        <v>635</v>
      </c>
      <c r="S1164" s="29" t="str">
        <f aca="false">IF(C1164="&lt;&lt; vazio &gt;&gt;","VAZIA",IF(AND(O1164&lt;&gt;"",R1164&lt;0),"VENCIDO",IF(AND(O1164&lt;&gt;"",R1164&lt;=Parametros!$B$10),"PRÓX. VENCIMENTO",IF(F1164="Q","QUALIDADE",IF(F1164="S","BLOQUEADO",IF(F1164="R","RESTRITO/DEVOLUÇÃO",IF(OR(N1164="QUAR",N1164="QRES"),"QUARENTENA",IF(OR(B1164="DESCARTE",B1164="DEVOLUÇÃO"),"DESCARTE/DEVOLUÇÃO",IF(AND(D1164="",K1164&lt;&gt;""),"SEM LOTE",IF(AND(Q1164&lt;&gt;"",Q1164&gt;=Parametros!$B$11),"PARADO/SEM GIRO","OK"))))))))))</f>
        <v>OK</v>
      </c>
      <c r="T1164" s="29" t="str">
        <f aca="false">IF(AND($S1164="PARADO/SEM GIRO",$K1164="KG",OR(Painel!$B$5="(Todos)",A1164=Painel!$B$5)*OR(Painel!$E$5="(Todos)",P1164=Painel!$E$5)),$J1164+ROW()/10000000,"")</f>
        <v/>
      </c>
      <c r="U1164" s="29" t="str">
        <f aca="false">IF(AND($S1164="VENCIDO",$K1164="KG",OR(Painel!$B$5="(Todos)",A1164=Painel!$B$5)*OR(Painel!$E$5="(Todos)",P1164=Painel!$E$5)),$J1164+ROW()/10000000,"")</f>
        <v/>
      </c>
    </row>
    <row r="1165" customFormat="false" ht="15" hidden="false" customHeight="false" outlineLevel="0" collapsed="false">
      <c r="A1165" s="29" t="s">
        <v>53</v>
      </c>
      <c r="B1165" s="29" t="s">
        <v>2061</v>
      </c>
      <c r="C1165" s="29" t="s">
        <v>115</v>
      </c>
      <c r="D1165" s="29"/>
      <c r="E1165" s="29" t="n">
        <v>0</v>
      </c>
      <c r="F1165" s="29"/>
      <c r="G1165" s="29"/>
      <c r="H1165" s="30" t="n">
        <v>0</v>
      </c>
      <c r="I1165" s="29"/>
      <c r="J1165" s="30" t="n">
        <v>0</v>
      </c>
      <c r="K1165" s="29"/>
      <c r="L1165" s="29" t="s">
        <v>116</v>
      </c>
      <c r="M1165" s="29"/>
      <c r="N1165" s="29"/>
      <c r="O1165" s="29"/>
      <c r="P1165" s="29"/>
      <c r="Q1165" s="29" t="n">
        <f aca="false">IFERROR(VALUE(L1165),"")</f>
        <v>0</v>
      </c>
      <c r="R1165" s="29" t="str">
        <f aca="true">IF(O1165="","",O1165-TODAY())</f>
        <v/>
      </c>
      <c r="S1165" s="29" t="str">
        <f aca="false">IF(C1165="&lt;&lt; vazio &gt;&gt;","VAZIA",IF(AND(O1165&lt;&gt;"",R1165&lt;0),"VENCIDO",IF(AND(O1165&lt;&gt;"",R1165&lt;=Parametros!$B$10),"PRÓX. VENCIMENTO",IF(F1165="Q","QUALIDADE",IF(F1165="S","BLOQUEADO",IF(F1165="R","RESTRITO/DEVOLUÇÃO",IF(OR(N1165="QUAR",N1165="QRES"),"QUARENTENA",IF(OR(B1165="DESCARTE",B1165="DEVOLUÇÃO"),"DESCARTE/DEVOLUÇÃO",IF(AND(D1165="",K1165&lt;&gt;""),"SEM LOTE",IF(AND(Q1165&lt;&gt;"",Q1165&gt;=Parametros!$B$11),"PARADO/SEM GIRO","OK"))))))))))</f>
        <v>VAZIA</v>
      </c>
      <c r="T1165" s="29" t="str">
        <f aca="false">IF(AND($S1165="PARADO/SEM GIRO",$K1165="KG",OR(Painel!$B$5="(Todos)",A1165=Painel!$B$5)*OR(Painel!$E$5="(Todos)",P1165=Painel!$E$5)),$J1165+ROW()/10000000,"")</f>
        <v/>
      </c>
      <c r="U1165" s="29" t="str">
        <f aca="false">IF(AND($S1165="VENCIDO",$K1165="KG",OR(Painel!$B$5="(Todos)",A1165=Painel!$B$5)*OR(Painel!$E$5="(Todos)",P1165=Painel!$E$5)),$J1165+ROW()/10000000,"")</f>
        <v/>
      </c>
    </row>
    <row r="1166" customFormat="false" ht="15" hidden="false" customHeight="false" outlineLevel="0" collapsed="false">
      <c r="A1166" s="29" t="s">
        <v>53</v>
      </c>
      <c r="B1166" s="29" t="s">
        <v>2062</v>
      </c>
      <c r="C1166" s="29" t="s">
        <v>236</v>
      </c>
      <c r="D1166" s="29" t="s">
        <v>1752</v>
      </c>
      <c r="E1166" s="29" t="n">
        <v>1</v>
      </c>
      <c r="F1166" s="29"/>
      <c r="G1166" s="29" t="s">
        <v>2063</v>
      </c>
      <c r="H1166" s="30" t="n">
        <v>1000</v>
      </c>
      <c r="I1166" s="31" t="n">
        <v>46283</v>
      </c>
      <c r="J1166" s="30" t="n">
        <v>1000</v>
      </c>
      <c r="K1166" s="29" t="s">
        <v>120</v>
      </c>
      <c r="L1166" s="29" t="s">
        <v>176</v>
      </c>
      <c r="M1166" s="29"/>
      <c r="N1166" s="29" t="s">
        <v>122</v>
      </c>
      <c r="O1166" s="31" t="n">
        <v>46968</v>
      </c>
      <c r="P1166" s="29" t="s">
        <v>235</v>
      </c>
      <c r="Q1166" s="29" t="n">
        <f aca="false">IFERROR(VALUE(L1166),"")</f>
        <v>2</v>
      </c>
      <c r="R1166" s="29" t="n">
        <f aca="true">IF(O1166="","",O1166-TODAY())</f>
        <v>683</v>
      </c>
      <c r="S1166" s="29" t="str">
        <f aca="false">IF(C1166="&lt;&lt; vazio &gt;&gt;","VAZIA",IF(AND(O1166&lt;&gt;"",R1166&lt;0),"VENCIDO",IF(AND(O1166&lt;&gt;"",R1166&lt;=Parametros!$B$10),"PRÓX. VENCIMENTO",IF(F1166="Q","QUALIDADE",IF(F1166="S","BLOQUEADO",IF(F1166="R","RESTRITO/DEVOLUÇÃO",IF(OR(N1166="QUAR",N1166="QRES"),"QUARENTENA",IF(OR(B1166="DESCARTE",B1166="DEVOLUÇÃO"),"DESCARTE/DEVOLUÇÃO",IF(AND(D1166="",K1166&lt;&gt;""),"SEM LOTE",IF(AND(Q1166&lt;&gt;"",Q1166&gt;=Parametros!$B$11),"PARADO/SEM GIRO","OK"))))))))))</f>
        <v>OK</v>
      </c>
      <c r="T1166" s="29" t="str">
        <f aca="false">IF(AND($S1166="PARADO/SEM GIRO",$K1166="KG",OR(Painel!$B$5="(Todos)",A1166=Painel!$B$5)*OR(Painel!$E$5="(Todos)",P1166=Painel!$E$5)),$J1166+ROW()/10000000,"")</f>
        <v/>
      </c>
      <c r="U1166" s="29" t="str">
        <f aca="false">IF(AND($S1166="VENCIDO",$K1166="KG",OR(Painel!$B$5="(Todos)",A1166=Painel!$B$5)*OR(Painel!$E$5="(Todos)",P1166=Painel!$E$5)),$J1166+ROW()/10000000,"")</f>
        <v/>
      </c>
    </row>
    <row r="1167" customFormat="false" ht="15" hidden="false" customHeight="false" outlineLevel="0" collapsed="false">
      <c r="A1167" s="29" t="s">
        <v>53</v>
      </c>
      <c r="B1167" s="29" t="s">
        <v>2064</v>
      </c>
      <c r="C1167" s="29" t="s">
        <v>115</v>
      </c>
      <c r="D1167" s="29"/>
      <c r="E1167" s="29" t="n">
        <v>0</v>
      </c>
      <c r="F1167" s="29"/>
      <c r="G1167" s="29"/>
      <c r="H1167" s="30" t="n">
        <v>0</v>
      </c>
      <c r="I1167" s="29"/>
      <c r="J1167" s="30" t="n">
        <v>0</v>
      </c>
      <c r="K1167" s="29"/>
      <c r="L1167" s="29" t="s">
        <v>116</v>
      </c>
      <c r="M1167" s="29"/>
      <c r="N1167" s="29"/>
      <c r="O1167" s="29"/>
      <c r="P1167" s="29"/>
      <c r="Q1167" s="29" t="n">
        <f aca="false">IFERROR(VALUE(L1167),"")</f>
        <v>0</v>
      </c>
      <c r="R1167" s="29" t="str">
        <f aca="true">IF(O1167="","",O1167-TODAY())</f>
        <v/>
      </c>
      <c r="S1167" s="29" t="str">
        <f aca="false">IF(C1167="&lt;&lt; vazio &gt;&gt;","VAZIA",IF(AND(O1167&lt;&gt;"",R1167&lt;0),"VENCIDO",IF(AND(O1167&lt;&gt;"",R1167&lt;=Parametros!$B$10),"PRÓX. VENCIMENTO",IF(F1167="Q","QUALIDADE",IF(F1167="S","BLOQUEADO",IF(F1167="R","RESTRITO/DEVOLUÇÃO",IF(OR(N1167="QUAR",N1167="QRES"),"QUARENTENA",IF(OR(B1167="DESCARTE",B1167="DEVOLUÇÃO"),"DESCARTE/DEVOLUÇÃO",IF(AND(D1167="",K1167&lt;&gt;""),"SEM LOTE",IF(AND(Q1167&lt;&gt;"",Q1167&gt;=Parametros!$B$11),"PARADO/SEM GIRO","OK"))))))))))</f>
        <v>VAZIA</v>
      </c>
      <c r="T1167" s="29" t="str">
        <f aca="false">IF(AND($S1167="PARADO/SEM GIRO",$K1167="KG",OR(Painel!$B$5="(Todos)",A1167=Painel!$B$5)*OR(Painel!$E$5="(Todos)",P1167=Painel!$E$5)),$J1167+ROW()/10000000,"")</f>
        <v/>
      </c>
      <c r="U1167" s="29" t="str">
        <f aca="false">IF(AND($S1167="VENCIDO",$K1167="KG",OR(Painel!$B$5="(Todos)",A1167=Painel!$B$5)*OR(Painel!$E$5="(Todos)",P1167=Painel!$E$5)),$J1167+ROW()/10000000,"")</f>
        <v/>
      </c>
    </row>
    <row r="1168" customFormat="false" ht="15" hidden="false" customHeight="false" outlineLevel="0" collapsed="false">
      <c r="A1168" s="29" t="s">
        <v>53</v>
      </c>
      <c r="B1168" s="29" t="s">
        <v>2065</v>
      </c>
      <c r="C1168" s="29" t="s">
        <v>604</v>
      </c>
      <c r="D1168" s="29" t="s">
        <v>605</v>
      </c>
      <c r="E1168" s="29" t="n">
        <v>1</v>
      </c>
      <c r="F1168" s="29"/>
      <c r="G1168" s="29" t="s">
        <v>2066</v>
      </c>
      <c r="H1168" s="30" t="n">
        <v>800</v>
      </c>
      <c r="I1168" s="31" t="n">
        <v>46285</v>
      </c>
      <c r="J1168" s="30" t="n">
        <v>800</v>
      </c>
      <c r="K1168" s="29" t="s">
        <v>120</v>
      </c>
      <c r="L1168" s="29" t="s">
        <v>138</v>
      </c>
      <c r="M1168" s="29"/>
      <c r="N1168" s="29" t="s">
        <v>122</v>
      </c>
      <c r="O1168" s="31" t="n">
        <v>46925</v>
      </c>
      <c r="P1168" s="29" t="s">
        <v>235</v>
      </c>
      <c r="Q1168" s="29" t="n">
        <f aca="false">IFERROR(VALUE(L1168),"")</f>
        <v>11</v>
      </c>
      <c r="R1168" s="29" t="n">
        <f aca="true">IF(O1168="","",O1168-TODAY())</f>
        <v>640</v>
      </c>
      <c r="S1168" s="29" t="str">
        <f aca="false">IF(C1168="&lt;&lt; vazio &gt;&gt;","VAZIA",IF(AND(O1168&lt;&gt;"",R1168&lt;0),"VENCIDO",IF(AND(O1168&lt;&gt;"",R1168&lt;=Parametros!$B$10),"PRÓX. VENCIMENTO",IF(F1168="Q","QUALIDADE",IF(F1168="S","BLOQUEADO",IF(F1168="R","RESTRITO/DEVOLUÇÃO",IF(OR(N1168="QUAR",N1168="QRES"),"QUARENTENA",IF(OR(B1168="DESCARTE",B1168="DEVOLUÇÃO"),"DESCARTE/DEVOLUÇÃO",IF(AND(D1168="",K1168&lt;&gt;""),"SEM LOTE",IF(AND(Q1168&lt;&gt;"",Q1168&gt;=Parametros!$B$11),"PARADO/SEM GIRO","OK"))))))))))</f>
        <v>OK</v>
      </c>
      <c r="T1168" s="29" t="str">
        <f aca="false">IF(AND($S1168="PARADO/SEM GIRO",$K1168="KG",OR(Painel!$B$5="(Todos)",A1168=Painel!$B$5)*OR(Painel!$E$5="(Todos)",P1168=Painel!$E$5)),$J1168+ROW()/10000000,"")</f>
        <v/>
      </c>
      <c r="U1168" s="29" t="str">
        <f aca="false">IF(AND($S1168="VENCIDO",$K1168="KG",OR(Painel!$B$5="(Todos)",A1168=Painel!$B$5)*OR(Painel!$E$5="(Todos)",P1168=Painel!$E$5)),$J1168+ROW()/10000000,"")</f>
        <v/>
      </c>
    </row>
    <row r="1169" customFormat="false" ht="15" hidden="false" customHeight="false" outlineLevel="0" collapsed="false">
      <c r="A1169" s="29" t="s">
        <v>53</v>
      </c>
      <c r="B1169" s="29" t="s">
        <v>2067</v>
      </c>
      <c r="C1169" s="29" t="s">
        <v>115</v>
      </c>
      <c r="D1169" s="29"/>
      <c r="E1169" s="29" t="n">
        <v>0</v>
      </c>
      <c r="F1169" s="29"/>
      <c r="G1169" s="29"/>
      <c r="H1169" s="30" t="n">
        <v>0</v>
      </c>
      <c r="I1169" s="29"/>
      <c r="J1169" s="30" t="n">
        <v>0</v>
      </c>
      <c r="K1169" s="29"/>
      <c r="L1169" s="29" t="s">
        <v>116</v>
      </c>
      <c r="M1169" s="29"/>
      <c r="N1169" s="29"/>
      <c r="O1169" s="29"/>
      <c r="P1169" s="29"/>
      <c r="Q1169" s="29" t="n">
        <f aca="false">IFERROR(VALUE(L1169),"")</f>
        <v>0</v>
      </c>
      <c r="R1169" s="29" t="str">
        <f aca="true">IF(O1169="","",O1169-TODAY())</f>
        <v/>
      </c>
      <c r="S1169" s="29" t="str">
        <f aca="false">IF(C1169="&lt;&lt; vazio &gt;&gt;","VAZIA",IF(AND(O1169&lt;&gt;"",R1169&lt;0),"VENCIDO",IF(AND(O1169&lt;&gt;"",R1169&lt;=Parametros!$B$10),"PRÓX. VENCIMENTO",IF(F1169="Q","QUALIDADE",IF(F1169="S","BLOQUEADO",IF(F1169="R","RESTRITO/DEVOLUÇÃO",IF(OR(N1169="QUAR",N1169="QRES"),"QUARENTENA",IF(OR(B1169="DESCARTE",B1169="DEVOLUÇÃO"),"DESCARTE/DEVOLUÇÃO",IF(AND(D1169="",K1169&lt;&gt;""),"SEM LOTE",IF(AND(Q1169&lt;&gt;"",Q1169&gt;=Parametros!$B$11),"PARADO/SEM GIRO","OK"))))))))))</f>
        <v>VAZIA</v>
      </c>
      <c r="T1169" s="29" t="str">
        <f aca="false">IF(AND($S1169="PARADO/SEM GIRO",$K1169="KG",OR(Painel!$B$5="(Todos)",A1169=Painel!$B$5)*OR(Painel!$E$5="(Todos)",P1169=Painel!$E$5)),$J1169+ROW()/10000000,"")</f>
        <v/>
      </c>
      <c r="U1169" s="29" t="str">
        <f aca="false">IF(AND($S1169="VENCIDO",$K1169="KG",OR(Painel!$B$5="(Todos)",A1169=Painel!$B$5)*OR(Painel!$E$5="(Todos)",P1169=Painel!$E$5)),$J1169+ROW()/10000000,"")</f>
        <v/>
      </c>
    </row>
    <row r="1170" customFormat="false" ht="15" hidden="false" customHeight="false" outlineLevel="0" collapsed="false">
      <c r="A1170" s="29" t="s">
        <v>53</v>
      </c>
      <c r="B1170" s="29" t="s">
        <v>2068</v>
      </c>
      <c r="C1170" s="29" t="s">
        <v>115</v>
      </c>
      <c r="D1170" s="29"/>
      <c r="E1170" s="29" t="n">
        <v>0</v>
      </c>
      <c r="F1170" s="29"/>
      <c r="G1170" s="29"/>
      <c r="H1170" s="30" t="n">
        <v>0</v>
      </c>
      <c r="I1170" s="29"/>
      <c r="J1170" s="30" t="n">
        <v>0</v>
      </c>
      <c r="K1170" s="29"/>
      <c r="L1170" s="29" t="s">
        <v>116</v>
      </c>
      <c r="M1170" s="29"/>
      <c r="N1170" s="29"/>
      <c r="O1170" s="29"/>
      <c r="P1170" s="29"/>
      <c r="Q1170" s="29" t="n">
        <f aca="false">IFERROR(VALUE(L1170),"")</f>
        <v>0</v>
      </c>
      <c r="R1170" s="29" t="str">
        <f aca="true">IF(O1170="","",O1170-TODAY())</f>
        <v/>
      </c>
      <c r="S1170" s="29" t="str">
        <f aca="false">IF(C1170="&lt;&lt; vazio &gt;&gt;","VAZIA",IF(AND(O1170&lt;&gt;"",R1170&lt;0),"VENCIDO",IF(AND(O1170&lt;&gt;"",R1170&lt;=Parametros!$B$10),"PRÓX. VENCIMENTO",IF(F1170="Q","QUALIDADE",IF(F1170="S","BLOQUEADO",IF(F1170="R","RESTRITO/DEVOLUÇÃO",IF(OR(N1170="QUAR",N1170="QRES"),"QUARENTENA",IF(OR(B1170="DESCARTE",B1170="DEVOLUÇÃO"),"DESCARTE/DEVOLUÇÃO",IF(AND(D1170="",K1170&lt;&gt;""),"SEM LOTE",IF(AND(Q1170&lt;&gt;"",Q1170&gt;=Parametros!$B$11),"PARADO/SEM GIRO","OK"))))))))))</f>
        <v>VAZIA</v>
      </c>
      <c r="T1170" s="29" t="str">
        <f aca="false">IF(AND($S1170="PARADO/SEM GIRO",$K1170="KG",OR(Painel!$B$5="(Todos)",A1170=Painel!$B$5)*OR(Painel!$E$5="(Todos)",P1170=Painel!$E$5)),$J1170+ROW()/10000000,"")</f>
        <v/>
      </c>
      <c r="U1170" s="29" t="str">
        <f aca="false">IF(AND($S1170="VENCIDO",$K1170="KG",OR(Painel!$B$5="(Todos)",A1170=Painel!$B$5)*OR(Painel!$E$5="(Todos)",P1170=Painel!$E$5)),$J1170+ROW()/10000000,"")</f>
        <v/>
      </c>
    </row>
    <row r="1171" customFormat="false" ht="15" hidden="false" customHeight="false" outlineLevel="0" collapsed="false">
      <c r="A1171" s="29" t="s">
        <v>53</v>
      </c>
      <c r="B1171" s="29" t="s">
        <v>2069</v>
      </c>
      <c r="C1171" s="29" t="s">
        <v>115</v>
      </c>
      <c r="D1171" s="29"/>
      <c r="E1171" s="29" t="n">
        <v>0</v>
      </c>
      <c r="F1171" s="29"/>
      <c r="G1171" s="29"/>
      <c r="H1171" s="30" t="n">
        <v>0</v>
      </c>
      <c r="I1171" s="29"/>
      <c r="J1171" s="30" t="n">
        <v>0</v>
      </c>
      <c r="K1171" s="29"/>
      <c r="L1171" s="29" t="s">
        <v>116</v>
      </c>
      <c r="M1171" s="29"/>
      <c r="N1171" s="29"/>
      <c r="O1171" s="29"/>
      <c r="P1171" s="29"/>
      <c r="Q1171" s="29" t="n">
        <f aca="false">IFERROR(VALUE(L1171),"")</f>
        <v>0</v>
      </c>
      <c r="R1171" s="29" t="str">
        <f aca="true">IF(O1171="","",O1171-TODAY())</f>
        <v/>
      </c>
      <c r="S1171" s="29" t="str">
        <f aca="false">IF(C1171="&lt;&lt; vazio &gt;&gt;","VAZIA",IF(AND(O1171&lt;&gt;"",R1171&lt;0),"VENCIDO",IF(AND(O1171&lt;&gt;"",R1171&lt;=Parametros!$B$10),"PRÓX. VENCIMENTO",IF(F1171="Q","QUALIDADE",IF(F1171="S","BLOQUEADO",IF(F1171="R","RESTRITO/DEVOLUÇÃO",IF(OR(N1171="QUAR",N1171="QRES"),"QUARENTENA",IF(OR(B1171="DESCARTE",B1171="DEVOLUÇÃO"),"DESCARTE/DEVOLUÇÃO",IF(AND(D1171="",K1171&lt;&gt;""),"SEM LOTE",IF(AND(Q1171&lt;&gt;"",Q1171&gt;=Parametros!$B$11),"PARADO/SEM GIRO","OK"))))))))))</f>
        <v>VAZIA</v>
      </c>
      <c r="T1171" s="29" t="str">
        <f aca="false">IF(AND($S1171="PARADO/SEM GIRO",$K1171="KG",OR(Painel!$B$5="(Todos)",A1171=Painel!$B$5)*OR(Painel!$E$5="(Todos)",P1171=Painel!$E$5)),$J1171+ROW()/10000000,"")</f>
        <v/>
      </c>
      <c r="U1171" s="29" t="str">
        <f aca="false">IF(AND($S1171="VENCIDO",$K1171="KG",OR(Painel!$B$5="(Todos)",A1171=Painel!$B$5)*OR(Painel!$E$5="(Todos)",P1171=Painel!$E$5)),$J1171+ROW()/10000000,"")</f>
        <v/>
      </c>
    </row>
    <row r="1172" customFormat="false" ht="15" hidden="false" customHeight="false" outlineLevel="0" collapsed="false">
      <c r="A1172" s="29" t="s">
        <v>53</v>
      </c>
      <c r="B1172" s="29" t="s">
        <v>2070</v>
      </c>
      <c r="C1172" s="29" t="s">
        <v>236</v>
      </c>
      <c r="D1172" s="29" t="s">
        <v>237</v>
      </c>
      <c r="E1172" s="29" t="n">
        <v>1</v>
      </c>
      <c r="F1172" s="29"/>
      <c r="G1172" s="29" t="s">
        <v>2071</v>
      </c>
      <c r="H1172" s="30" t="n">
        <v>25</v>
      </c>
      <c r="I1172" s="31" t="n">
        <v>46282</v>
      </c>
      <c r="J1172" s="30" t="n">
        <v>25</v>
      </c>
      <c r="K1172" s="29" t="s">
        <v>120</v>
      </c>
      <c r="L1172" s="29" t="s">
        <v>694</v>
      </c>
      <c r="M1172" s="29"/>
      <c r="N1172" s="29" t="s">
        <v>122</v>
      </c>
      <c r="O1172" s="31" t="n">
        <v>46938</v>
      </c>
      <c r="P1172" s="29" t="s">
        <v>235</v>
      </c>
      <c r="Q1172" s="29" t="n">
        <f aca="false">IFERROR(VALUE(L1172),"")</f>
        <v>50</v>
      </c>
      <c r="R1172" s="29" t="n">
        <f aca="true">IF(O1172="","",O1172-TODAY())</f>
        <v>653</v>
      </c>
      <c r="S1172" s="29" t="str">
        <f aca="false">IF(C1172="&lt;&lt; vazio &gt;&gt;","VAZIA",IF(AND(O1172&lt;&gt;"",R1172&lt;0),"VENCIDO",IF(AND(O1172&lt;&gt;"",R1172&lt;=Parametros!$B$10),"PRÓX. VENCIMENTO",IF(F1172="Q","QUALIDADE",IF(F1172="S","BLOQUEADO",IF(F1172="R","RESTRITO/DEVOLUÇÃO",IF(OR(N1172="QUAR",N1172="QRES"),"QUARENTENA",IF(OR(B1172="DESCARTE",B1172="DEVOLUÇÃO"),"DESCARTE/DEVOLUÇÃO",IF(AND(D1172="",K1172&lt;&gt;""),"SEM LOTE",IF(AND(Q1172&lt;&gt;"",Q1172&gt;=Parametros!$B$11),"PARADO/SEM GIRO","OK"))))))))))</f>
        <v>OK</v>
      </c>
      <c r="T1172" s="29" t="str">
        <f aca="false">IF(AND($S1172="PARADO/SEM GIRO",$K1172="KG",OR(Painel!$B$5="(Todos)",A1172=Painel!$B$5)*OR(Painel!$E$5="(Todos)",P1172=Painel!$E$5)),$J1172+ROW()/10000000,"")</f>
        <v/>
      </c>
      <c r="U1172" s="29" t="str">
        <f aca="false">IF(AND($S1172="VENCIDO",$K1172="KG",OR(Painel!$B$5="(Todos)",A1172=Painel!$B$5)*OR(Painel!$E$5="(Todos)",P1172=Painel!$E$5)),$J1172+ROW()/10000000,"")</f>
        <v/>
      </c>
    </row>
    <row r="1173" customFormat="false" ht="15" hidden="false" customHeight="false" outlineLevel="0" collapsed="false">
      <c r="A1173" s="29" t="s">
        <v>53</v>
      </c>
      <c r="B1173" s="29" t="s">
        <v>2072</v>
      </c>
      <c r="C1173" s="29" t="s">
        <v>1716</v>
      </c>
      <c r="D1173" s="29" t="s">
        <v>2011</v>
      </c>
      <c r="E1173" s="29" t="n">
        <v>1</v>
      </c>
      <c r="F1173" s="29"/>
      <c r="G1173" s="29" t="s">
        <v>2073</v>
      </c>
      <c r="H1173" s="30" t="n">
        <v>1000</v>
      </c>
      <c r="I1173" s="31" t="n">
        <v>46284</v>
      </c>
      <c r="J1173" s="30" t="n">
        <v>1000</v>
      </c>
      <c r="K1173" s="29" t="s">
        <v>120</v>
      </c>
      <c r="L1173" s="29" t="s">
        <v>388</v>
      </c>
      <c r="M1173" s="29"/>
      <c r="N1173" s="29" t="s">
        <v>122</v>
      </c>
      <c r="O1173" s="31" t="n">
        <v>46958</v>
      </c>
      <c r="P1173" s="29" t="s">
        <v>235</v>
      </c>
      <c r="Q1173" s="29" t="n">
        <f aca="false">IFERROR(VALUE(L1173),"")</f>
        <v>1</v>
      </c>
      <c r="R1173" s="29" t="n">
        <f aca="true">IF(O1173="","",O1173-TODAY())</f>
        <v>673</v>
      </c>
      <c r="S1173" s="29" t="str">
        <f aca="false">IF(C1173="&lt;&lt; vazio &gt;&gt;","VAZIA",IF(AND(O1173&lt;&gt;"",R1173&lt;0),"VENCIDO",IF(AND(O1173&lt;&gt;"",R1173&lt;=Parametros!$B$10),"PRÓX. VENCIMENTO",IF(F1173="Q","QUALIDADE",IF(F1173="S","BLOQUEADO",IF(F1173="R","RESTRITO/DEVOLUÇÃO",IF(OR(N1173="QUAR",N1173="QRES"),"QUARENTENA",IF(OR(B1173="DESCARTE",B1173="DEVOLUÇÃO"),"DESCARTE/DEVOLUÇÃO",IF(AND(D1173="",K1173&lt;&gt;""),"SEM LOTE",IF(AND(Q1173&lt;&gt;"",Q1173&gt;=Parametros!$B$11),"PARADO/SEM GIRO","OK"))))))))))</f>
        <v>OK</v>
      </c>
      <c r="T1173" s="29" t="str">
        <f aca="false">IF(AND($S1173="PARADO/SEM GIRO",$K1173="KG",OR(Painel!$B$5="(Todos)",A1173=Painel!$B$5)*OR(Painel!$E$5="(Todos)",P1173=Painel!$E$5)),$J1173+ROW()/10000000,"")</f>
        <v/>
      </c>
      <c r="U1173" s="29" t="str">
        <f aca="false">IF(AND($S1173="VENCIDO",$K1173="KG",OR(Painel!$B$5="(Todos)",A1173=Painel!$B$5)*OR(Painel!$E$5="(Todos)",P1173=Painel!$E$5)),$J1173+ROW()/10000000,"")</f>
        <v/>
      </c>
    </row>
    <row r="1174" customFormat="false" ht="15" hidden="false" customHeight="false" outlineLevel="0" collapsed="false">
      <c r="A1174" s="29" t="s">
        <v>53</v>
      </c>
      <c r="B1174" s="29" t="s">
        <v>2074</v>
      </c>
      <c r="C1174" s="29" t="s">
        <v>240</v>
      </c>
      <c r="D1174" s="29" t="s">
        <v>1933</v>
      </c>
      <c r="E1174" s="29" t="n">
        <v>1</v>
      </c>
      <c r="F1174" s="29"/>
      <c r="G1174" s="29" t="s">
        <v>2075</v>
      </c>
      <c r="H1174" s="30" t="n">
        <v>1000</v>
      </c>
      <c r="I1174" s="31" t="n">
        <v>46277</v>
      </c>
      <c r="J1174" s="30" t="n">
        <v>1000</v>
      </c>
      <c r="K1174" s="29" t="s">
        <v>120</v>
      </c>
      <c r="L1174" s="29" t="s">
        <v>652</v>
      </c>
      <c r="M1174" s="29"/>
      <c r="N1174" s="29" t="s">
        <v>122</v>
      </c>
      <c r="O1174" s="31" t="n">
        <v>46993</v>
      </c>
      <c r="P1174" s="29" t="s">
        <v>235</v>
      </c>
      <c r="Q1174" s="29" t="n">
        <f aca="false">IFERROR(VALUE(L1174),"")</f>
        <v>8</v>
      </c>
      <c r="R1174" s="29" t="n">
        <f aca="true">IF(O1174="","",O1174-TODAY())</f>
        <v>708</v>
      </c>
      <c r="S1174" s="29" t="str">
        <f aca="false">IF(C1174="&lt;&lt; vazio &gt;&gt;","VAZIA",IF(AND(O1174&lt;&gt;"",R1174&lt;0),"VENCIDO",IF(AND(O1174&lt;&gt;"",R1174&lt;=Parametros!$B$10),"PRÓX. VENCIMENTO",IF(F1174="Q","QUALIDADE",IF(F1174="S","BLOQUEADO",IF(F1174="R","RESTRITO/DEVOLUÇÃO",IF(OR(N1174="QUAR",N1174="QRES"),"QUARENTENA",IF(OR(B1174="DESCARTE",B1174="DEVOLUÇÃO"),"DESCARTE/DEVOLUÇÃO",IF(AND(D1174="",K1174&lt;&gt;""),"SEM LOTE",IF(AND(Q1174&lt;&gt;"",Q1174&gt;=Parametros!$B$11),"PARADO/SEM GIRO","OK"))))))))))</f>
        <v>OK</v>
      </c>
      <c r="T1174" s="29" t="str">
        <f aca="false">IF(AND($S1174="PARADO/SEM GIRO",$K1174="KG",OR(Painel!$B$5="(Todos)",A1174=Painel!$B$5)*OR(Painel!$E$5="(Todos)",P1174=Painel!$E$5)),$J1174+ROW()/10000000,"")</f>
        <v/>
      </c>
      <c r="U1174" s="29" t="str">
        <f aca="false">IF(AND($S1174="VENCIDO",$K1174="KG",OR(Painel!$B$5="(Todos)",A1174=Painel!$B$5)*OR(Painel!$E$5="(Todos)",P1174=Painel!$E$5)),$J1174+ROW()/10000000,"")</f>
        <v/>
      </c>
    </row>
    <row r="1175" customFormat="false" ht="15" hidden="false" customHeight="false" outlineLevel="0" collapsed="false">
      <c r="A1175" s="29" t="s">
        <v>53</v>
      </c>
      <c r="B1175" s="29" t="s">
        <v>2076</v>
      </c>
      <c r="C1175" s="29" t="s">
        <v>115</v>
      </c>
      <c r="D1175" s="29"/>
      <c r="E1175" s="29" t="n">
        <v>0</v>
      </c>
      <c r="F1175" s="29"/>
      <c r="G1175" s="29"/>
      <c r="H1175" s="30" t="n">
        <v>0</v>
      </c>
      <c r="I1175" s="29"/>
      <c r="J1175" s="30" t="n">
        <v>0</v>
      </c>
      <c r="K1175" s="29"/>
      <c r="L1175" s="29" t="s">
        <v>116</v>
      </c>
      <c r="M1175" s="29"/>
      <c r="N1175" s="29"/>
      <c r="O1175" s="29"/>
      <c r="P1175" s="29"/>
      <c r="Q1175" s="29" t="n">
        <f aca="false">IFERROR(VALUE(L1175),"")</f>
        <v>0</v>
      </c>
      <c r="R1175" s="29" t="str">
        <f aca="true">IF(O1175="","",O1175-TODAY())</f>
        <v/>
      </c>
      <c r="S1175" s="29" t="str">
        <f aca="false">IF(C1175="&lt;&lt; vazio &gt;&gt;","VAZIA",IF(AND(O1175&lt;&gt;"",R1175&lt;0),"VENCIDO",IF(AND(O1175&lt;&gt;"",R1175&lt;=Parametros!$B$10),"PRÓX. VENCIMENTO",IF(F1175="Q","QUALIDADE",IF(F1175="S","BLOQUEADO",IF(F1175="R","RESTRITO/DEVOLUÇÃO",IF(OR(N1175="QUAR",N1175="QRES"),"QUARENTENA",IF(OR(B1175="DESCARTE",B1175="DEVOLUÇÃO"),"DESCARTE/DEVOLUÇÃO",IF(AND(D1175="",K1175&lt;&gt;""),"SEM LOTE",IF(AND(Q1175&lt;&gt;"",Q1175&gt;=Parametros!$B$11),"PARADO/SEM GIRO","OK"))))))))))</f>
        <v>VAZIA</v>
      </c>
      <c r="T1175" s="29" t="str">
        <f aca="false">IF(AND($S1175="PARADO/SEM GIRO",$K1175="KG",OR(Painel!$B$5="(Todos)",A1175=Painel!$B$5)*OR(Painel!$E$5="(Todos)",P1175=Painel!$E$5)),$J1175+ROW()/10000000,"")</f>
        <v/>
      </c>
      <c r="U1175" s="29" t="str">
        <f aca="false">IF(AND($S1175="VENCIDO",$K1175="KG",OR(Painel!$B$5="(Todos)",A1175=Painel!$B$5)*OR(Painel!$E$5="(Todos)",P1175=Painel!$E$5)),$J1175+ROW()/10000000,"")</f>
        <v/>
      </c>
    </row>
    <row r="1176" customFormat="false" ht="15" hidden="false" customHeight="false" outlineLevel="0" collapsed="false">
      <c r="A1176" s="29" t="s">
        <v>53</v>
      </c>
      <c r="B1176" s="29" t="s">
        <v>2077</v>
      </c>
      <c r="C1176" s="29" t="s">
        <v>1708</v>
      </c>
      <c r="D1176" s="29" t="s">
        <v>2078</v>
      </c>
      <c r="E1176" s="29" t="n">
        <v>1</v>
      </c>
      <c r="F1176" s="29"/>
      <c r="G1176" s="29" t="s">
        <v>2079</v>
      </c>
      <c r="H1176" s="30" t="n">
        <v>125</v>
      </c>
      <c r="I1176" s="31" t="n">
        <v>46274</v>
      </c>
      <c r="J1176" s="30" t="n">
        <v>125</v>
      </c>
      <c r="K1176" s="29" t="s">
        <v>120</v>
      </c>
      <c r="L1176" s="29" t="s">
        <v>2080</v>
      </c>
      <c r="M1176" s="29"/>
      <c r="N1176" s="29" t="s">
        <v>122</v>
      </c>
      <c r="O1176" s="31" t="n">
        <v>46868</v>
      </c>
      <c r="P1176" s="29" t="s">
        <v>235</v>
      </c>
      <c r="Q1176" s="29" t="n">
        <f aca="false">IFERROR(VALUE(L1176),"")</f>
        <v>95</v>
      </c>
      <c r="R1176" s="29" t="n">
        <f aca="true">IF(O1176="","",O1176-TODAY())</f>
        <v>583</v>
      </c>
      <c r="S1176" s="29" t="str">
        <f aca="false">IF(C1176="&lt;&lt; vazio &gt;&gt;","VAZIA",IF(AND(O1176&lt;&gt;"",R1176&lt;0),"VENCIDO",IF(AND(O1176&lt;&gt;"",R1176&lt;=Parametros!$B$10),"PRÓX. VENCIMENTO",IF(F1176="Q","QUALIDADE",IF(F1176="S","BLOQUEADO",IF(F1176="R","RESTRITO/DEVOLUÇÃO",IF(OR(N1176="QUAR",N1176="QRES"),"QUARENTENA",IF(OR(B1176="DESCARTE",B1176="DEVOLUÇÃO"),"DESCARTE/DEVOLUÇÃO",IF(AND(D1176="",K1176&lt;&gt;""),"SEM LOTE",IF(AND(Q1176&lt;&gt;"",Q1176&gt;=Parametros!$B$11),"PARADO/SEM GIRO","OK"))))))))))</f>
        <v>PARADO/SEM GIRO</v>
      </c>
      <c r="T1176" s="29" t="n">
        <f aca="false">IF(AND($S1176="PARADO/SEM GIRO",$K1176="KG",OR(Painel!$B$5="(Todos)",A1176=Painel!$B$5)*OR(Painel!$E$5="(Todos)",P1176=Painel!$E$5)),$J1176+ROW()/10000000,"")</f>
        <v>125.0001176</v>
      </c>
      <c r="U1176" s="29" t="str">
        <f aca="false">IF(AND($S1176="VENCIDO",$K1176="KG",OR(Painel!$B$5="(Todos)",A1176=Painel!$B$5)*OR(Painel!$E$5="(Todos)",P1176=Painel!$E$5)),$J1176+ROW()/10000000,"")</f>
        <v/>
      </c>
    </row>
    <row r="1177" customFormat="false" ht="15" hidden="false" customHeight="false" outlineLevel="0" collapsed="false">
      <c r="A1177" s="29" t="s">
        <v>53</v>
      </c>
      <c r="B1177" s="29" t="s">
        <v>2081</v>
      </c>
      <c r="C1177" s="29" t="s">
        <v>115</v>
      </c>
      <c r="D1177" s="29"/>
      <c r="E1177" s="29" t="n">
        <v>0</v>
      </c>
      <c r="F1177" s="29"/>
      <c r="G1177" s="29"/>
      <c r="H1177" s="30" t="n">
        <v>0</v>
      </c>
      <c r="I1177" s="29"/>
      <c r="J1177" s="30" t="n">
        <v>0</v>
      </c>
      <c r="K1177" s="29"/>
      <c r="L1177" s="29" t="s">
        <v>116</v>
      </c>
      <c r="M1177" s="29"/>
      <c r="N1177" s="29"/>
      <c r="O1177" s="29"/>
      <c r="P1177" s="29"/>
      <c r="Q1177" s="29" t="n">
        <f aca="false">IFERROR(VALUE(L1177),"")</f>
        <v>0</v>
      </c>
      <c r="R1177" s="29" t="str">
        <f aca="true">IF(O1177="","",O1177-TODAY())</f>
        <v/>
      </c>
      <c r="S1177" s="29" t="str">
        <f aca="false">IF(C1177="&lt;&lt; vazio &gt;&gt;","VAZIA",IF(AND(O1177&lt;&gt;"",R1177&lt;0),"VENCIDO",IF(AND(O1177&lt;&gt;"",R1177&lt;=Parametros!$B$10),"PRÓX. VENCIMENTO",IF(F1177="Q","QUALIDADE",IF(F1177="S","BLOQUEADO",IF(F1177="R","RESTRITO/DEVOLUÇÃO",IF(OR(N1177="QUAR",N1177="QRES"),"QUARENTENA",IF(OR(B1177="DESCARTE",B1177="DEVOLUÇÃO"),"DESCARTE/DEVOLUÇÃO",IF(AND(D1177="",K1177&lt;&gt;""),"SEM LOTE",IF(AND(Q1177&lt;&gt;"",Q1177&gt;=Parametros!$B$11),"PARADO/SEM GIRO","OK"))))))))))</f>
        <v>VAZIA</v>
      </c>
      <c r="T1177" s="29" t="str">
        <f aca="false">IF(AND($S1177="PARADO/SEM GIRO",$K1177="KG",OR(Painel!$B$5="(Todos)",A1177=Painel!$B$5)*OR(Painel!$E$5="(Todos)",P1177=Painel!$E$5)),$J1177+ROW()/10000000,"")</f>
        <v/>
      </c>
      <c r="U1177" s="29" t="str">
        <f aca="false">IF(AND($S1177="VENCIDO",$K1177="KG",OR(Painel!$B$5="(Todos)",A1177=Painel!$B$5)*OR(Painel!$E$5="(Todos)",P1177=Painel!$E$5)),$J1177+ROW()/10000000,"")</f>
        <v/>
      </c>
    </row>
    <row r="1178" customFormat="false" ht="15" hidden="false" customHeight="false" outlineLevel="0" collapsed="false">
      <c r="A1178" s="29" t="s">
        <v>53</v>
      </c>
      <c r="B1178" s="29" t="s">
        <v>2082</v>
      </c>
      <c r="C1178" s="29" t="s">
        <v>236</v>
      </c>
      <c r="D1178" s="29" t="s">
        <v>1752</v>
      </c>
      <c r="E1178" s="29" t="n">
        <v>1</v>
      </c>
      <c r="F1178" s="29"/>
      <c r="G1178" s="29" t="s">
        <v>2083</v>
      </c>
      <c r="H1178" s="30" t="n">
        <v>1000</v>
      </c>
      <c r="I1178" s="31" t="n">
        <v>46283</v>
      </c>
      <c r="J1178" s="30" t="n">
        <v>1000</v>
      </c>
      <c r="K1178" s="29" t="s">
        <v>120</v>
      </c>
      <c r="L1178" s="29" t="s">
        <v>176</v>
      </c>
      <c r="M1178" s="29"/>
      <c r="N1178" s="29" t="s">
        <v>122</v>
      </c>
      <c r="O1178" s="31" t="n">
        <v>46968</v>
      </c>
      <c r="P1178" s="29" t="s">
        <v>235</v>
      </c>
      <c r="Q1178" s="29" t="n">
        <f aca="false">IFERROR(VALUE(L1178),"")</f>
        <v>2</v>
      </c>
      <c r="R1178" s="29" t="n">
        <f aca="true">IF(O1178="","",O1178-TODAY())</f>
        <v>683</v>
      </c>
      <c r="S1178" s="29" t="str">
        <f aca="false">IF(C1178="&lt;&lt; vazio &gt;&gt;","VAZIA",IF(AND(O1178&lt;&gt;"",R1178&lt;0),"VENCIDO",IF(AND(O1178&lt;&gt;"",R1178&lt;=Parametros!$B$10),"PRÓX. VENCIMENTO",IF(F1178="Q","QUALIDADE",IF(F1178="S","BLOQUEADO",IF(F1178="R","RESTRITO/DEVOLUÇÃO",IF(OR(N1178="QUAR",N1178="QRES"),"QUARENTENA",IF(OR(B1178="DESCARTE",B1178="DEVOLUÇÃO"),"DESCARTE/DEVOLUÇÃO",IF(AND(D1178="",K1178&lt;&gt;""),"SEM LOTE",IF(AND(Q1178&lt;&gt;"",Q1178&gt;=Parametros!$B$11),"PARADO/SEM GIRO","OK"))))))))))</f>
        <v>OK</v>
      </c>
      <c r="T1178" s="29" t="str">
        <f aca="false">IF(AND($S1178="PARADO/SEM GIRO",$K1178="KG",OR(Painel!$B$5="(Todos)",A1178=Painel!$B$5)*OR(Painel!$E$5="(Todos)",P1178=Painel!$E$5)),$J1178+ROW()/10000000,"")</f>
        <v/>
      </c>
      <c r="U1178" s="29" t="str">
        <f aca="false">IF(AND($S1178="VENCIDO",$K1178="KG",OR(Painel!$B$5="(Todos)",A1178=Painel!$B$5)*OR(Painel!$E$5="(Todos)",P1178=Painel!$E$5)),$J1178+ROW()/10000000,"")</f>
        <v/>
      </c>
    </row>
    <row r="1179" customFormat="false" ht="15" hidden="false" customHeight="false" outlineLevel="0" collapsed="false">
      <c r="A1179" s="29" t="s">
        <v>53</v>
      </c>
      <c r="B1179" s="29" t="s">
        <v>2084</v>
      </c>
      <c r="C1179" s="29" t="s">
        <v>115</v>
      </c>
      <c r="D1179" s="29"/>
      <c r="E1179" s="29" t="n">
        <v>0</v>
      </c>
      <c r="F1179" s="29"/>
      <c r="G1179" s="29"/>
      <c r="H1179" s="30" t="n">
        <v>0</v>
      </c>
      <c r="I1179" s="29"/>
      <c r="J1179" s="30" t="n">
        <v>0</v>
      </c>
      <c r="K1179" s="29"/>
      <c r="L1179" s="29" t="s">
        <v>116</v>
      </c>
      <c r="M1179" s="29"/>
      <c r="N1179" s="29"/>
      <c r="O1179" s="29"/>
      <c r="P1179" s="29"/>
      <c r="Q1179" s="29" t="n">
        <f aca="false">IFERROR(VALUE(L1179),"")</f>
        <v>0</v>
      </c>
      <c r="R1179" s="29" t="str">
        <f aca="true">IF(O1179="","",O1179-TODAY())</f>
        <v/>
      </c>
      <c r="S1179" s="29" t="str">
        <f aca="false">IF(C1179="&lt;&lt; vazio &gt;&gt;","VAZIA",IF(AND(O1179&lt;&gt;"",R1179&lt;0),"VENCIDO",IF(AND(O1179&lt;&gt;"",R1179&lt;=Parametros!$B$10),"PRÓX. VENCIMENTO",IF(F1179="Q","QUALIDADE",IF(F1179="S","BLOQUEADO",IF(F1179="R","RESTRITO/DEVOLUÇÃO",IF(OR(N1179="QUAR",N1179="QRES"),"QUARENTENA",IF(OR(B1179="DESCARTE",B1179="DEVOLUÇÃO"),"DESCARTE/DEVOLUÇÃO",IF(AND(D1179="",K1179&lt;&gt;""),"SEM LOTE",IF(AND(Q1179&lt;&gt;"",Q1179&gt;=Parametros!$B$11),"PARADO/SEM GIRO","OK"))))))))))</f>
        <v>VAZIA</v>
      </c>
      <c r="T1179" s="29" t="str">
        <f aca="false">IF(AND($S1179="PARADO/SEM GIRO",$K1179="KG",OR(Painel!$B$5="(Todos)",A1179=Painel!$B$5)*OR(Painel!$E$5="(Todos)",P1179=Painel!$E$5)),$J1179+ROW()/10000000,"")</f>
        <v/>
      </c>
      <c r="U1179" s="29" t="str">
        <f aca="false">IF(AND($S1179="VENCIDO",$K1179="KG",OR(Painel!$B$5="(Todos)",A1179=Painel!$B$5)*OR(Painel!$E$5="(Todos)",P1179=Painel!$E$5)),$J1179+ROW()/10000000,"")</f>
        <v/>
      </c>
    </row>
    <row r="1180" customFormat="false" ht="15" hidden="false" customHeight="false" outlineLevel="0" collapsed="false">
      <c r="A1180" s="29" t="s">
        <v>53</v>
      </c>
      <c r="B1180" s="29" t="s">
        <v>2085</v>
      </c>
      <c r="C1180" s="29" t="s">
        <v>1734</v>
      </c>
      <c r="D1180" s="29" t="s">
        <v>1735</v>
      </c>
      <c r="E1180" s="29" t="n">
        <v>1</v>
      </c>
      <c r="F1180" s="29"/>
      <c r="G1180" s="29" t="s">
        <v>2086</v>
      </c>
      <c r="H1180" s="30" t="n">
        <v>1000</v>
      </c>
      <c r="I1180" s="31" t="n">
        <v>46272</v>
      </c>
      <c r="J1180" s="30" t="n">
        <v>1000</v>
      </c>
      <c r="K1180" s="29" t="s">
        <v>120</v>
      </c>
      <c r="L1180" s="29" t="s">
        <v>126</v>
      </c>
      <c r="M1180" s="29"/>
      <c r="N1180" s="29" t="s">
        <v>122</v>
      </c>
      <c r="O1180" s="31" t="n">
        <v>46920</v>
      </c>
      <c r="P1180" s="29" t="s">
        <v>235</v>
      </c>
      <c r="Q1180" s="29" t="n">
        <f aca="false">IFERROR(VALUE(L1180),"")</f>
        <v>13</v>
      </c>
      <c r="R1180" s="29" t="n">
        <f aca="true">IF(O1180="","",O1180-TODAY())</f>
        <v>635</v>
      </c>
      <c r="S1180" s="29" t="str">
        <f aca="false">IF(C1180="&lt;&lt; vazio &gt;&gt;","VAZIA",IF(AND(O1180&lt;&gt;"",R1180&lt;0),"VENCIDO",IF(AND(O1180&lt;&gt;"",R1180&lt;=Parametros!$B$10),"PRÓX. VENCIMENTO",IF(F1180="Q","QUALIDADE",IF(F1180="S","BLOQUEADO",IF(F1180="R","RESTRITO/DEVOLUÇÃO",IF(OR(N1180="QUAR",N1180="QRES"),"QUARENTENA",IF(OR(B1180="DESCARTE",B1180="DEVOLUÇÃO"),"DESCARTE/DEVOLUÇÃO",IF(AND(D1180="",K1180&lt;&gt;""),"SEM LOTE",IF(AND(Q1180&lt;&gt;"",Q1180&gt;=Parametros!$B$11),"PARADO/SEM GIRO","OK"))))))))))</f>
        <v>OK</v>
      </c>
      <c r="T1180" s="29" t="str">
        <f aca="false">IF(AND($S1180="PARADO/SEM GIRO",$K1180="KG",OR(Painel!$B$5="(Todos)",A1180=Painel!$B$5)*OR(Painel!$E$5="(Todos)",P1180=Painel!$E$5)),$J1180+ROW()/10000000,"")</f>
        <v/>
      </c>
      <c r="U1180" s="29" t="str">
        <f aca="false">IF(AND($S1180="VENCIDO",$K1180="KG",OR(Painel!$B$5="(Todos)",A1180=Painel!$B$5)*OR(Painel!$E$5="(Todos)",P1180=Painel!$E$5)),$J1180+ROW()/10000000,"")</f>
        <v/>
      </c>
    </row>
    <row r="1181" customFormat="false" ht="15" hidden="false" customHeight="false" outlineLevel="0" collapsed="false">
      <c r="A1181" s="29" t="s">
        <v>53</v>
      </c>
      <c r="B1181" s="29" t="s">
        <v>2087</v>
      </c>
      <c r="C1181" s="29" t="s">
        <v>1716</v>
      </c>
      <c r="D1181" s="29" t="s">
        <v>2011</v>
      </c>
      <c r="E1181" s="29" t="n">
        <v>1</v>
      </c>
      <c r="F1181" s="29"/>
      <c r="G1181" s="29" t="s">
        <v>2088</v>
      </c>
      <c r="H1181" s="30" t="n">
        <v>1000</v>
      </c>
      <c r="I1181" s="31" t="n">
        <v>46284</v>
      </c>
      <c r="J1181" s="30" t="n">
        <v>1000</v>
      </c>
      <c r="K1181" s="29" t="s">
        <v>120</v>
      </c>
      <c r="L1181" s="29" t="s">
        <v>388</v>
      </c>
      <c r="M1181" s="29"/>
      <c r="N1181" s="29" t="s">
        <v>122</v>
      </c>
      <c r="O1181" s="31" t="n">
        <v>46958</v>
      </c>
      <c r="P1181" s="29" t="s">
        <v>235</v>
      </c>
      <c r="Q1181" s="29" t="n">
        <f aca="false">IFERROR(VALUE(L1181),"")</f>
        <v>1</v>
      </c>
      <c r="R1181" s="29" t="n">
        <f aca="true">IF(O1181="","",O1181-TODAY())</f>
        <v>673</v>
      </c>
      <c r="S1181" s="29" t="str">
        <f aca="false">IF(C1181="&lt;&lt; vazio &gt;&gt;","VAZIA",IF(AND(O1181&lt;&gt;"",R1181&lt;0),"VENCIDO",IF(AND(O1181&lt;&gt;"",R1181&lt;=Parametros!$B$10),"PRÓX. VENCIMENTO",IF(F1181="Q","QUALIDADE",IF(F1181="S","BLOQUEADO",IF(F1181="R","RESTRITO/DEVOLUÇÃO",IF(OR(N1181="QUAR",N1181="QRES"),"QUARENTENA",IF(OR(B1181="DESCARTE",B1181="DEVOLUÇÃO"),"DESCARTE/DEVOLUÇÃO",IF(AND(D1181="",K1181&lt;&gt;""),"SEM LOTE",IF(AND(Q1181&lt;&gt;"",Q1181&gt;=Parametros!$B$11),"PARADO/SEM GIRO","OK"))))))))))</f>
        <v>OK</v>
      </c>
      <c r="T1181" s="29" t="str">
        <f aca="false">IF(AND($S1181="PARADO/SEM GIRO",$K1181="KG",OR(Painel!$B$5="(Todos)",A1181=Painel!$B$5)*OR(Painel!$E$5="(Todos)",P1181=Painel!$E$5)),$J1181+ROW()/10000000,"")</f>
        <v/>
      </c>
      <c r="U1181" s="29" t="str">
        <f aca="false">IF(AND($S1181="VENCIDO",$K1181="KG",OR(Painel!$B$5="(Todos)",A1181=Painel!$B$5)*OR(Painel!$E$5="(Todos)",P1181=Painel!$E$5)),$J1181+ROW()/10000000,"")</f>
        <v/>
      </c>
    </row>
    <row r="1182" customFormat="false" ht="15" hidden="false" customHeight="false" outlineLevel="0" collapsed="false">
      <c r="A1182" s="29" t="s">
        <v>53</v>
      </c>
      <c r="B1182" s="29" t="s">
        <v>2089</v>
      </c>
      <c r="C1182" s="29" t="s">
        <v>236</v>
      </c>
      <c r="D1182" s="29" t="s">
        <v>1752</v>
      </c>
      <c r="E1182" s="29" t="n">
        <v>1</v>
      </c>
      <c r="F1182" s="29"/>
      <c r="G1182" s="29" t="s">
        <v>2090</v>
      </c>
      <c r="H1182" s="30" t="n">
        <v>1000</v>
      </c>
      <c r="I1182" s="31" t="n">
        <v>46283</v>
      </c>
      <c r="J1182" s="30" t="n">
        <v>1000</v>
      </c>
      <c r="K1182" s="29" t="s">
        <v>120</v>
      </c>
      <c r="L1182" s="29" t="s">
        <v>176</v>
      </c>
      <c r="M1182" s="29"/>
      <c r="N1182" s="29" t="s">
        <v>122</v>
      </c>
      <c r="O1182" s="31" t="n">
        <v>46968</v>
      </c>
      <c r="P1182" s="29" t="s">
        <v>235</v>
      </c>
      <c r="Q1182" s="29" t="n">
        <f aca="false">IFERROR(VALUE(L1182),"")</f>
        <v>2</v>
      </c>
      <c r="R1182" s="29" t="n">
        <f aca="true">IF(O1182="","",O1182-TODAY())</f>
        <v>683</v>
      </c>
      <c r="S1182" s="29" t="str">
        <f aca="false">IF(C1182="&lt;&lt; vazio &gt;&gt;","VAZIA",IF(AND(O1182&lt;&gt;"",R1182&lt;0),"VENCIDO",IF(AND(O1182&lt;&gt;"",R1182&lt;=Parametros!$B$10),"PRÓX. VENCIMENTO",IF(F1182="Q","QUALIDADE",IF(F1182="S","BLOQUEADO",IF(F1182="R","RESTRITO/DEVOLUÇÃO",IF(OR(N1182="QUAR",N1182="QRES"),"QUARENTENA",IF(OR(B1182="DESCARTE",B1182="DEVOLUÇÃO"),"DESCARTE/DEVOLUÇÃO",IF(AND(D1182="",K1182&lt;&gt;""),"SEM LOTE",IF(AND(Q1182&lt;&gt;"",Q1182&gt;=Parametros!$B$11),"PARADO/SEM GIRO","OK"))))))))))</f>
        <v>OK</v>
      </c>
      <c r="T1182" s="29" t="str">
        <f aca="false">IF(AND($S1182="PARADO/SEM GIRO",$K1182="KG",OR(Painel!$B$5="(Todos)",A1182=Painel!$B$5)*OR(Painel!$E$5="(Todos)",P1182=Painel!$E$5)),$J1182+ROW()/10000000,"")</f>
        <v/>
      </c>
      <c r="U1182" s="29" t="str">
        <f aca="false">IF(AND($S1182="VENCIDO",$K1182="KG",OR(Painel!$B$5="(Todos)",A1182=Painel!$B$5)*OR(Painel!$E$5="(Todos)",P1182=Painel!$E$5)),$J1182+ROW()/10000000,"")</f>
        <v/>
      </c>
    </row>
    <row r="1183" customFormat="false" ht="15" hidden="false" customHeight="false" outlineLevel="0" collapsed="false">
      <c r="A1183" s="29" t="s">
        <v>53</v>
      </c>
      <c r="B1183" s="29" t="s">
        <v>2091</v>
      </c>
      <c r="C1183" s="29" t="s">
        <v>236</v>
      </c>
      <c r="D1183" s="29" t="s">
        <v>1130</v>
      </c>
      <c r="E1183" s="29" t="n">
        <v>1</v>
      </c>
      <c r="F1183" s="29"/>
      <c r="G1183" s="29" t="s">
        <v>2092</v>
      </c>
      <c r="H1183" s="30" t="n">
        <v>1000</v>
      </c>
      <c r="I1183" s="31" t="n">
        <v>46263</v>
      </c>
      <c r="J1183" s="30" t="n">
        <v>1000</v>
      </c>
      <c r="K1183" s="29" t="s">
        <v>120</v>
      </c>
      <c r="L1183" s="29" t="s">
        <v>771</v>
      </c>
      <c r="M1183" s="29"/>
      <c r="N1183" s="29" t="s">
        <v>1133</v>
      </c>
      <c r="O1183" s="31" t="n">
        <v>46548</v>
      </c>
      <c r="P1183" s="29" t="s">
        <v>235</v>
      </c>
      <c r="Q1183" s="29" t="n">
        <f aca="false">IFERROR(VALUE(L1183),"")</f>
        <v>22</v>
      </c>
      <c r="R1183" s="29" t="n">
        <f aca="true">IF(O1183="","",O1183-TODAY())</f>
        <v>263</v>
      </c>
      <c r="S1183" s="29" t="str">
        <f aca="false">IF(C1183="&lt;&lt; vazio &gt;&gt;","VAZIA",IF(AND(O1183&lt;&gt;"",R1183&lt;0),"VENCIDO",IF(AND(O1183&lt;&gt;"",R1183&lt;=Parametros!$B$10),"PRÓX. VENCIMENTO",IF(F1183="Q","QUALIDADE",IF(F1183="S","BLOQUEADO",IF(F1183="R","RESTRITO/DEVOLUÇÃO",IF(OR(N1183="QUAR",N1183="QRES"),"QUARENTENA",IF(OR(B1183="DESCARTE",B1183="DEVOLUÇÃO"),"DESCARTE/DEVOLUÇÃO",IF(AND(D1183="",K1183&lt;&gt;""),"SEM LOTE",IF(AND(Q1183&lt;&gt;"",Q1183&gt;=Parametros!$B$11),"PARADO/SEM GIRO","OK"))))))))))</f>
        <v>QUARENTENA</v>
      </c>
      <c r="T1183" s="29" t="str">
        <f aca="false">IF(AND($S1183="PARADO/SEM GIRO",$K1183="KG",OR(Painel!$B$5="(Todos)",A1183=Painel!$B$5)*OR(Painel!$E$5="(Todos)",P1183=Painel!$E$5)),$J1183+ROW()/10000000,"")</f>
        <v/>
      </c>
      <c r="U1183" s="29" t="str">
        <f aca="false">IF(AND($S1183="VENCIDO",$K1183="KG",OR(Painel!$B$5="(Todos)",A1183=Painel!$B$5)*OR(Painel!$E$5="(Todos)",P1183=Painel!$E$5)),$J1183+ROW()/10000000,"")</f>
        <v/>
      </c>
    </row>
    <row r="1184" customFormat="false" ht="15" hidden="false" customHeight="false" outlineLevel="0" collapsed="false">
      <c r="A1184" s="29" t="s">
        <v>53</v>
      </c>
      <c r="B1184" s="29" t="s">
        <v>2093</v>
      </c>
      <c r="C1184" s="29" t="s">
        <v>604</v>
      </c>
      <c r="D1184" s="29" t="s">
        <v>605</v>
      </c>
      <c r="E1184" s="29" t="n">
        <v>1</v>
      </c>
      <c r="F1184" s="29"/>
      <c r="G1184" s="29" t="s">
        <v>2094</v>
      </c>
      <c r="H1184" s="30" t="n">
        <v>1000</v>
      </c>
      <c r="I1184" s="31" t="n">
        <v>46230</v>
      </c>
      <c r="J1184" s="30" t="n">
        <v>1000</v>
      </c>
      <c r="K1184" s="29" t="s">
        <v>120</v>
      </c>
      <c r="L1184" s="29" t="s">
        <v>1277</v>
      </c>
      <c r="M1184" s="29"/>
      <c r="N1184" s="29" t="s">
        <v>122</v>
      </c>
      <c r="O1184" s="31" t="n">
        <v>46925</v>
      </c>
      <c r="P1184" s="29" t="s">
        <v>235</v>
      </c>
      <c r="Q1184" s="29" t="n">
        <f aca="false">IFERROR(VALUE(L1184),"")</f>
        <v>55</v>
      </c>
      <c r="R1184" s="29" t="n">
        <f aca="true">IF(O1184="","",O1184-TODAY())</f>
        <v>640</v>
      </c>
      <c r="S1184" s="29" t="str">
        <f aca="false">IF(C1184="&lt;&lt; vazio &gt;&gt;","VAZIA",IF(AND(O1184&lt;&gt;"",R1184&lt;0),"VENCIDO",IF(AND(O1184&lt;&gt;"",R1184&lt;=Parametros!$B$10),"PRÓX. VENCIMENTO",IF(F1184="Q","QUALIDADE",IF(F1184="S","BLOQUEADO",IF(F1184="R","RESTRITO/DEVOLUÇÃO",IF(OR(N1184="QUAR",N1184="QRES"),"QUARENTENA",IF(OR(B1184="DESCARTE",B1184="DEVOLUÇÃO"),"DESCARTE/DEVOLUÇÃO",IF(AND(D1184="",K1184&lt;&gt;""),"SEM LOTE",IF(AND(Q1184&lt;&gt;"",Q1184&gt;=Parametros!$B$11),"PARADO/SEM GIRO","OK"))))))))))</f>
        <v>OK</v>
      </c>
      <c r="T1184" s="29" t="str">
        <f aca="false">IF(AND($S1184="PARADO/SEM GIRO",$K1184="KG",OR(Painel!$B$5="(Todos)",A1184=Painel!$B$5)*OR(Painel!$E$5="(Todos)",P1184=Painel!$E$5)),$J1184+ROW()/10000000,"")</f>
        <v/>
      </c>
      <c r="U1184" s="29" t="str">
        <f aca="false">IF(AND($S1184="VENCIDO",$K1184="KG",OR(Painel!$B$5="(Todos)",A1184=Painel!$B$5)*OR(Painel!$E$5="(Todos)",P1184=Painel!$E$5)),$J1184+ROW()/10000000,"")</f>
        <v/>
      </c>
    </row>
    <row r="1185" customFormat="false" ht="15" hidden="false" customHeight="false" outlineLevel="0" collapsed="false">
      <c r="A1185" s="29" t="s">
        <v>53</v>
      </c>
      <c r="B1185" s="29" t="s">
        <v>2095</v>
      </c>
      <c r="C1185" s="29" t="s">
        <v>115</v>
      </c>
      <c r="D1185" s="29"/>
      <c r="E1185" s="29" t="n">
        <v>0</v>
      </c>
      <c r="F1185" s="29"/>
      <c r="G1185" s="29"/>
      <c r="H1185" s="30" t="n">
        <v>0</v>
      </c>
      <c r="I1185" s="29"/>
      <c r="J1185" s="30" t="n">
        <v>0</v>
      </c>
      <c r="K1185" s="29"/>
      <c r="L1185" s="29" t="s">
        <v>116</v>
      </c>
      <c r="M1185" s="29"/>
      <c r="N1185" s="29"/>
      <c r="O1185" s="29"/>
      <c r="P1185" s="29"/>
      <c r="Q1185" s="29" t="n">
        <f aca="false">IFERROR(VALUE(L1185),"")</f>
        <v>0</v>
      </c>
      <c r="R1185" s="29" t="str">
        <f aca="true">IF(O1185="","",O1185-TODAY())</f>
        <v/>
      </c>
      <c r="S1185" s="29" t="str">
        <f aca="false">IF(C1185="&lt;&lt; vazio &gt;&gt;","VAZIA",IF(AND(O1185&lt;&gt;"",R1185&lt;0),"VENCIDO",IF(AND(O1185&lt;&gt;"",R1185&lt;=Parametros!$B$10),"PRÓX. VENCIMENTO",IF(F1185="Q","QUALIDADE",IF(F1185="S","BLOQUEADO",IF(F1185="R","RESTRITO/DEVOLUÇÃO",IF(OR(N1185="QUAR",N1185="QRES"),"QUARENTENA",IF(OR(B1185="DESCARTE",B1185="DEVOLUÇÃO"),"DESCARTE/DEVOLUÇÃO",IF(AND(D1185="",K1185&lt;&gt;""),"SEM LOTE",IF(AND(Q1185&lt;&gt;"",Q1185&gt;=Parametros!$B$11),"PARADO/SEM GIRO","OK"))))))))))</f>
        <v>VAZIA</v>
      </c>
      <c r="T1185" s="29" t="str">
        <f aca="false">IF(AND($S1185="PARADO/SEM GIRO",$K1185="KG",OR(Painel!$B$5="(Todos)",A1185=Painel!$B$5)*OR(Painel!$E$5="(Todos)",P1185=Painel!$E$5)),$J1185+ROW()/10000000,"")</f>
        <v/>
      </c>
      <c r="U1185" s="29" t="str">
        <f aca="false">IF(AND($S1185="VENCIDO",$K1185="KG",OR(Painel!$B$5="(Todos)",A1185=Painel!$B$5)*OR(Painel!$E$5="(Todos)",P1185=Painel!$E$5)),$J1185+ROW()/10000000,"")</f>
        <v/>
      </c>
    </row>
    <row r="1186" customFormat="false" ht="15" hidden="false" customHeight="false" outlineLevel="0" collapsed="false">
      <c r="A1186" s="29" t="s">
        <v>53</v>
      </c>
      <c r="B1186" s="29" t="s">
        <v>2096</v>
      </c>
      <c r="C1186" s="29" t="s">
        <v>115</v>
      </c>
      <c r="D1186" s="29"/>
      <c r="E1186" s="29" t="n">
        <v>0</v>
      </c>
      <c r="F1186" s="29"/>
      <c r="G1186" s="29"/>
      <c r="H1186" s="30" t="n">
        <v>0</v>
      </c>
      <c r="I1186" s="29"/>
      <c r="J1186" s="30" t="n">
        <v>0</v>
      </c>
      <c r="K1186" s="29"/>
      <c r="L1186" s="29" t="s">
        <v>116</v>
      </c>
      <c r="M1186" s="29"/>
      <c r="N1186" s="29"/>
      <c r="O1186" s="29"/>
      <c r="P1186" s="29"/>
      <c r="Q1186" s="29" t="n">
        <f aca="false">IFERROR(VALUE(L1186),"")</f>
        <v>0</v>
      </c>
      <c r="R1186" s="29" t="str">
        <f aca="true">IF(O1186="","",O1186-TODAY())</f>
        <v/>
      </c>
      <c r="S1186" s="29" t="str">
        <f aca="false">IF(C1186="&lt;&lt; vazio &gt;&gt;","VAZIA",IF(AND(O1186&lt;&gt;"",R1186&lt;0),"VENCIDO",IF(AND(O1186&lt;&gt;"",R1186&lt;=Parametros!$B$10),"PRÓX. VENCIMENTO",IF(F1186="Q","QUALIDADE",IF(F1186="S","BLOQUEADO",IF(F1186="R","RESTRITO/DEVOLUÇÃO",IF(OR(N1186="QUAR",N1186="QRES"),"QUARENTENA",IF(OR(B1186="DESCARTE",B1186="DEVOLUÇÃO"),"DESCARTE/DEVOLUÇÃO",IF(AND(D1186="",K1186&lt;&gt;""),"SEM LOTE",IF(AND(Q1186&lt;&gt;"",Q1186&gt;=Parametros!$B$11),"PARADO/SEM GIRO","OK"))))))))))</f>
        <v>VAZIA</v>
      </c>
      <c r="T1186" s="29" t="str">
        <f aca="false">IF(AND($S1186="PARADO/SEM GIRO",$K1186="KG",OR(Painel!$B$5="(Todos)",A1186=Painel!$B$5)*OR(Painel!$E$5="(Todos)",P1186=Painel!$E$5)),$J1186+ROW()/10000000,"")</f>
        <v/>
      </c>
      <c r="U1186" s="29" t="str">
        <f aca="false">IF(AND($S1186="VENCIDO",$K1186="KG",OR(Painel!$B$5="(Todos)",A1186=Painel!$B$5)*OR(Painel!$E$5="(Todos)",P1186=Painel!$E$5)),$J1186+ROW()/10000000,"")</f>
        <v/>
      </c>
    </row>
    <row r="1187" customFormat="false" ht="15" hidden="false" customHeight="false" outlineLevel="0" collapsed="false">
      <c r="A1187" s="29" t="s">
        <v>53</v>
      </c>
      <c r="B1187" s="29" t="s">
        <v>2097</v>
      </c>
      <c r="C1187" s="29" t="s">
        <v>115</v>
      </c>
      <c r="D1187" s="29"/>
      <c r="E1187" s="29" t="n">
        <v>0</v>
      </c>
      <c r="F1187" s="29"/>
      <c r="G1187" s="29"/>
      <c r="H1187" s="30" t="n">
        <v>0</v>
      </c>
      <c r="I1187" s="29"/>
      <c r="J1187" s="30" t="n">
        <v>0</v>
      </c>
      <c r="K1187" s="29"/>
      <c r="L1187" s="29" t="s">
        <v>116</v>
      </c>
      <c r="M1187" s="29"/>
      <c r="N1187" s="29"/>
      <c r="O1187" s="29"/>
      <c r="P1187" s="29"/>
      <c r="Q1187" s="29" t="n">
        <f aca="false">IFERROR(VALUE(L1187),"")</f>
        <v>0</v>
      </c>
      <c r="R1187" s="29" t="str">
        <f aca="true">IF(O1187="","",O1187-TODAY())</f>
        <v/>
      </c>
      <c r="S1187" s="29" t="str">
        <f aca="false">IF(C1187="&lt;&lt; vazio &gt;&gt;","VAZIA",IF(AND(O1187&lt;&gt;"",R1187&lt;0),"VENCIDO",IF(AND(O1187&lt;&gt;"",R1187&lt;=Parametros!$B$10),"PRÓX. VENCIMENTO",IF(F1187="Q","QUALIDADE",IF(F1187="S","BLOQUEADO",IF(F1187="R","RESTRITO/DEVOLUÇÃO",IF(OR(N1187="QUAR",N1187="QRES"),"QUARENTENA",IF(OR(B1187="DESCARTE",B1187="DEVOLUÇÃO"),"DESCARTE/DEVOLUÇÃO",IF(AND(D1187="",K1187&lt;&gt;""),"SEM LOTE",IF(AND(Q1187&lt;&gt;"",Q1187&gt;=Parametros!$B$11),"PARADO/SEM GIRO","OK"))))))))))</f>
        <v>VAZIA</v>
      </c>
      <c r="T1187" s="29" t="str">
        <f aca="false">IF(AND($S1187="PARADO/SEM GIRO",$K1187="KG",OR(Painel!$B$5="(Todos)",A1187=Painel!$B$5)*OR(Painel!$E$5="(Todos)",P1187=Painel!$E$5)),$J1187+ROW()/10000000,"")</f>
        <v/>
      </c>
      <c r="U1187" s="29" t="str">
        <f aca="false">IF(AND($S1187="VENCIDO",$K1187="KG",OR(Painel!$B$5="(Todos)",A1187=Painel!$B$5)*OR(Painel!$E$5="(Todos)",P1187=Painel!$E$5)),$J1187+ROW()/10000000,"")</f>
        <v/>
      </c>
    </row>
    <row r="1188" customFormat="false" ht="15" hidden="false" customHeight="false" outlineLevel="0" collapsed="false">
      <c r="A1188" s="29" t="s">
        <v>53</v>
      </c>
      <c r="B1188" s="29" t="s">
        <v>2098</v>
      </c>
      <c r="C1188" s="29" t="s">
        <v>1716</v>
      </c>
      <c r="D1188" s="29" t="s">
        <v>2099</v>
      </c>
      <c r="E1188" s="29" t="n">
        <v>1</v>
      </c>
      <c r="F1188" s="29"/>
      <c r="G1188" s="29" t="s">
        <v>2100</v>
      </c>
      <c r="H1188" s="30" t="n">
        <v>1000</v>
      </c>
      <c r="I1188" s="31" t="n">
        <v>46284</v>
      </c>
      <c r="J1188" s="30" t="n">
        <v>1000</v>
      </c>
      <c r="K1188" s="29" t="s">
        <v>120</v>
      </c>
      <c r="L1188" s="29" t="s">
        <v>388</v>
      </c>
      <c r="M1188" s="29"/>
      <c r="N1188" s="29" t="s">
        <v>122</v>
      </c>
      <c r="O1188" s="31" t="n">
        <v>46999</v>
      </c>
      <c r="P1188" s="29" t="s">
        <v>235</v>
      </c>
      <c r="Q1188" s="29" t="n">
        <f aca="false">IFERROR(VALUE(L1188),"")</f>
        <v>1</v>
      </c>
      <c r="R1188" s="29" t="n">
        <f aca="true">IF(O1188="","",O1188-TODAY())</f>
        <v>714</v>
      </c>
      <c r="S1188" s="29" t="str">
        <f aca="false">IF(C1188="&lt;&lt; vazio &gt;&gt;","VAZIA",IF(AND(O1188&lt;&gt;"",R1188&lt;0),"VENCIDO",IF(AND(O1188&lt;&gt;"",R1188&lt;=Parametros!$B$10),"PRÓX. VENCIMENTO",IF(F1188="Q","QUALIDADE",IF(F1188="S","BLOQUEADO",IF(F1188="R","RESTRITO/DEVOLUÇÃO",IF(OR(N1188="QUAR",N1188="QRES"),"QUARENTENA",IF(OR(B1188="DESCARTE",B1188="DEVOLUÇÃO"),"DESCARTE/DEVOLUÇÃO",IF(AND(D1188="",K1188&lt;&gt;""),"SEM LOTE",IF(AND(Q1188&lt;&gt;"",Q1188&gt;=Parametros!$B$11),"PARADO/SEM GIRO","OK"))))))))))</f>
        <v>OK</v>
      </c>
      <c r="T1188" s="29" t="str">
        <f aca="false">IF(AND($S1188="PARADO/SEM GIRO",$K1188="KG",OR(Painel!$B$5="(Todos)",A1188=Painel!$B$5)*OR(Painel!$E$5="(Todos)",P1188=Painel!$E$5)),$J1188+ROW()/10000000,"")</f>
        <v/>
      </c>
      <c r="U1188" s="29" t="str">
        <f aca="false">IF(AND($S1188="VENCIDO",$K1188="KG",OR(Painel!$B$5="(Todos)",A1188=Painel!$B$5)*OR(Painel!$E$5="(Todos)",P1188=Painel!$E$5)),$J1188+ROW()/10000000,"")</f>
        <v/>
      </c>
    </row>
    <row r="1189" customFormat="false" ht="15" hidden="false" customHeight="false" outlineLevel="0" collapsed="false">
      <c r="A1189" s="29" t="s">
        <v>53</v>
      </c>
      <c r="B1189" s="29" t="s">
        <v>2101</v>
      </c>
      <c r="C1189" s="29" t="s">
        <v>236</v>
      </c>
      <c r="D1189" s="29" t="s">
        <v>2102</v>
      </c>
      <c r="E1189" s="29" t="n">
        <v>1</v>
      </c>
      <c r="F1189" s="29"/>
      <c r="G1189" s="29" t="s">
        <v>2103</v>
      </c>
      <c r="H1189" s="30" t="n">
        <v>475</v>
      </c>
      <c r="I1189" s="31" t="n">
        <v>46263</v>
      </c>
      <c r="J1189" s="30" t="n">
        <v>475</v>
      </c>
      <c r="K1189" s="29" t="s">
        <v>120</v>
      </c>
      <c r="L1189" s="29" t="s">
        <v>2104</v>
      </c>
      <c r="M1189" s="29"/>
      <c r="N1189" s="29" t="s">
        <v>122</v>
      </c>
      <c r="O1189" s="31" t="n">
        <v>46962</v>
      </c>
      <c r="P1189" s="29" t="s">
        <v>235</v>
      </c>
      <c r="Q1189" s="29" t="n">
        <f aca="false">IFERROR(VALUE(L1189),"")</f>
        <v>39</v>
      </c>
      <c r="R1189" s="29" t="n">
        <f aca="true">IF(O1189="","",O1189-TODAY())</f>
        <v>677</v>
      </c>
      <c r="S1189" s="29" t="str">
        <f aca="false">IF(C1189="&lt;&lt; vazio &gt;&gt;","VAZIA",IF(AND(O1189&lt;&gt;"",R1189&lt;0),"VENCIDO",IF(AND(O1189&lt;&gt;"",R1189&lt;=Parametros!$B$10),"PRÓX. VENCIMENTO",IF(F1189="Q","QUALIDADE",IF(F1189="S","BLOQUEADO",IF(F1189="R","RESTRITO/DEVOLUÇÃO",IF(OR(N1189="QUAR",N1189="QRES"),"QUARENTENA",IF(OR(B1189="DESCARTE",B1189="DEVOLUÇÃO"),"DESCARTE/DEVOLUÇÃO",IF(AND(D1189="",K1189&lt;&gt;""),"SEM LOTE",IF(AND(Q1189&lt;&gt;"",Q1189&gt;=Parametros!$B$11),"PARADO/SEM GIRO","OK"))))))))))</f>
        <v>OK</v>
      </c>
      <c r="T1189" s="29" t="str">
        <f aca="false">IF(AND($S1189="PARADO/SEM GIRO",$K1189="KG",OR(Painel!$B$5="(Todos)",A1189=Painel!$B$5)*OR(Painel!$E$5="(Todos)",P1189=Painel!$E$5)),$J1189+ROW()/10000000,"")</f>
        <v/>
      </c>
      <c r="U1189" s="29" t="str">
        <f aca="false">IF(AND($S1189="VENCIDO",$K1189="KG",OR(Painel!$B$5="(Todos)",A1189=Painel!$B$5)*OR(Painel!$E$5="(Todos)",P1189=Painel!$E$5)),$J1189+ROW()/10000000,"")</f>
        <v/>
      </c>
    </row>
    <row r="1190" customFormat="false" ht="15" hidden="false" customHeight="false" outlineLevel="0" collapsed="false">
      <c r="A1190" s="29" t="s">
        <v>53</v>
      </c>
      <c r="B1190" s="29" t="s">
        <v>2105</v>
      </c>
      <c r="C1190" s="29" t="s">
        <v>240</v>
      </c>
      <c r="D1190" s="29" t="s">
        <v>1933</v>
      </c>
      <c r="E1190" s="29" t="n">
        <v>1</v>
      </c>
      <c r="F1190" s="29"/>
      <c r="G1190" s="29" t="s">
        <v>2106</v>
      </c>
      <c r="H1190" s="30" t="n">
        <v>1000</v>
      </c>
      <c r="I1190" s="31" t="n">
        <v>46277</v>
      </c>
      <c r="J1190" s="30" t="n">
        <v>1000</v>
      </c>
      <c r="K1190" s="29" t="s">
        <v>120</v>
      </c>
      <c r="L1190" s="29" t="s">
        <v>652</v>
      </c>
      <c r="M1190" s="29"/>
      <c r="N1190" s="29" t="s">
        <v>122</v>
      </c>
      <c r="O1190" s="31" t="n">
        <v>46993</v>
      </c>
      <c r="P1190" s="29" t="s">
        <v>235</v>
      </c>
      <c r="Q1190" s="29" t="n">
        <f aca="false">IFERROR(VALUE(L1190),"")</f>
        <v>8</v>
      </c>
      <c r="R1190" s="29" t="n">
        <f aca="true">IF(O1190="","",O1190-TODAY())</f>
        <v>708</v>
      </c>
      <c r="S1190" s="29" t="str">
        <f aca="false">IF(C1190="&lt;&lt; vazio &gt;&gt;","VAZIA",IF(AND(O1190&lt;&gt;"",R1190&lt;0),"VENCIDO",IF(AND(O1190&lt;&gt;"",R1190&lt;=Parametros!$B$10),"PRÓX. VENCIMENTO",IF(F1190="Q","QUALIDADE",IF(F1190="S","BLOQUEADO",IF(F1190="R","RESTRITO/DEVOLUÇÃO",IF(OR(N1190="QUAR",N1190="QRES"),"QUARENTENA",IF(OR(B1190="DESCARTE",B1190="DEVOLUÇÃO"),"DESCARTE/DEVOLUÇÃO",IF(AND(D1190="",K1190&lt;&gt;""),"SEM LOTE",IF(AND(Q1190&lt;&gt;"",Q1190&gt;=Parametros!$B$11),"PARADO/SEM GIRO","OK"))))))))))</f>
        <v>OK</v>
      </c>
      <c r="T1190" s="29" t="str">
        <f aca="false">IF(AND($S1190="PARADO/SEM GIRO",$K1190="KG",OR(Painel!$B$5="(Todos)",A1190=Painel!$B$5)*OR(Painel!$E$5="(Todos)",P1190=Painel!$E$5)),$J1190+ROW()/10000000,"")</f>
        <v/>
      </c>
      <c r="U1190" s="29" t="str">
        <f aca="false">IF(AND($S1190="VENCIDO",$K1190="KG",OR(Painel!$B$5="(Todos)",A1190=Painel!$B$5)*OR(Painel!$E$5="(Todos)",P1190=Painel!$E$5)),$J1190+ROW()/10000000,"")</f>
        <v/>
      </c>
    </row>
    <row r="1191" customFormat="false" ht="15" hidden="false" customHeight="false" outlineLevel="0" collapsed="false">
      <c r="A1191" s="29" t="s">
        <v>53</v>
      </c>
      <c r="B1191" s="29" t="s">
        <v>2107</v>
      </c>
      <c r="C1191" s="29" t="s">
        <v>115</v>
      </c>
      <c r="D1191" s="29"/>
      <c r="E1191" s="29" t="n">
        <v>0</v>
      </c>
      <c r="F1191" s="29"/>
      <c r="G1191" s="29"/>
      <c r="H1191" s="30" t="n">
        <v>0</v>
      </c>
      <c r="I1191" s="29"/>
      <c r="J1191" s="30" t="n">
        <v>0</v>
      </c>
      <c r="K1191" s="29"/>
      <c r="L1191" s="29" t="s">
        <v>116</v>
      </c>
      <c r="M1191" s="29"/>
      <c r="N1191" s="29"/>
      <c r="O1191" s="29"/>
      <c r="P1191" s="29"/>
      <c r="Q1191" s="29" t="n">
        <f aca="false">IFERROR(VALUE(L1191),"")</f>
        <v>0</v>
      </c>
      <c r="R1191" s="29" t="str">
        <f aca="true">IF(O1191="","",O1191-TODAY())</f>
        <v/>
      </c>
      <c r="S1191" s="29" t="str">
        <f aca="false">IF(C1191="&lt;&lt; vazio &gt;&gt;","VAZIA",IF(AND(O1191&lt;&gt;"",R1191&lt;0),"VENCIDO",IF(AND(O1191&lt;&gt;"",R1191&lt;=Parametros!$B$10),"PRÓX. VENCIMENTO",IF(F1191="Q","QUALIDADE",IF(F1191="S","BLOQUEADO",IF(F1191="R","RESTRITO/DEVOLUÇÃO",IF(OR(N1191="QUAR",N1191="QRES"),"QUARENTENA",IF(OR(B1191="DESCARTE",B1191="DEVOLUÇÃO"),"DESCARTE/DEVOLUÇÃO",IF(AND(D1191="",K1191&lt;&gt;""),"SEM LOTE",IF(AND(Q1191&lt;&gt;"",Q1191&gt;=Parametros!$B$11),"PARADO/SEM GIRO","OK"))))))))))</f>
        <v>VAZIA</v>
      </c>
      <c r="T1191" s="29" t="str">
        <f aca="false">IF(AND($S1191="PARADO/SEM GIRO",$K1191="KG",OR(Painel!$B$5="(Todos)",A1191=Painel!$B$5)*OR(Painel!$E$5="(Todos)",P1191=Painel!$E$5)),$J1191+ROW()/10000000,"")</f>
        <v/>
      </c>
      <c r="U1191" s="29" t="str">
        <f aca="false">IF(AND($S1191="VENCIDO",$K1191="KG",OR(Painel!$B$5="(Todos)",A1191=Painel!$B$5)*OR(Painel!$E$5="(Todos)",P1191=Painel!$E$5)),$J1191+ROW()/10000000,"")</f>
        <v/>
      </c>
    </row>
    <row r="1192" customFormat="false" ht="15" hidden="false" customHeight="false" outlineLevel="0" collapsed="false">
      <c r="A1192" s="29" t="s">
        <v>53</v>
      </c>
      <c r="B1192" s="29" t="s">
        <v>2108</v>
      </c>
      <c r="C1192" s="29" t="s">
        <v>604</v>
      </c>
      <c r="D1192" s="29" t="s">
        <v>2109</v>
      </c>
      <c r="E1192" s="29" t="n">
        <v>1</v>
      </c>
      <c r="F1192" s="29"/>
      <c r="G1192" s="29" t="s">
        <v>2110</v>
      </c>
      <c r="H1192" s="30" t="n">
        <v>675</v>
      </c>
      <c r="I1192" s="31" t="n">
        <v>46279</v>
      </c>
      <c r="J1192" s="30" t="n">
        <v>675</v>
      </c>
      <c r="K1192" s="29" t="s">
        <v>120</v>
      </c>
      <c r="L1192" s="29" t="s">
        <v>1277</v>
      </c>
      <c r="M1192" s="29"/>
      <c r="N1192" s="29" t="s">
        <v>122</v>
      </c>
      <c r="O1192" s="31" t="n">
        <v>46926</v>
      </c>
      <c r="P1192" s="29" t="s">
        <v>235</v>
      </c>
      <c r="Q1192" s="29" t="n">
        <f aca="false">IFERROR(VALUE(L1192),"")</f>
        <v>55</v>
      </c>
      <c r="R1192" s="29" t="n">
        <f aca="true">IF(O1192="","",O1192-TODAY())</f>
        <v>641</v>
      </c>
      <c r="S1192" s="29" t="str">
        <f aca="false">IF(C1192="&lt;&lt; vazio &gt;&gt;","VAZIA",IF(AND(O1192&lt;&gt;"",R1192&lt;0),"VENCIDO",IF(AND(O1192&lt;&gt;"",R1192&lt;=Parametros!$B$10),"PRÓX. VENCIMENTO",IF(F1192="Q","QUALIDADE",IF(F1192="S","BLOQUEADO",IF(F1192="R","RESTRITO/DEVOLUÇÃO",IF(OR(N1192="QUAR",N1192="QRES"),"QUARENTENA",IF(OR(B1192="DESCARTE",B1192="DEVOLUÇÃO"),"DESCARTE/DEVOLUÇÃO",IF(AND(D1192="",K1192&lt;&gt;""),"SEM LOTE",IF(AND(Q1192&lt;&gt;"",Q1192&gt;=Parametros!$B$11),"PARADO/SEM GIRO","OK"))))))))))</f>
        <v>OK</v>
      </c>
      <c r="T1192" s="29" t="str">
        <f aca="false">IF(AND($S1192="PARADO/SEM GIRO",$K1192="KG",OR(Painel!$B$5="(Todos)",A1192=Painel!$B$5)*OR(Painel!$E$5="(Todos)",P1192=Painel!$E$5)),$J1192+ROW()/10000000,"")</f>
        <v/>
      </c>
      <c r="U1192" s="29" t="str">
        <f aca="false">IF(AND($S1192="VENCIDO",$K1192="KG",OR(Painel!$B$5="(Todos)",A1192=Painel!$B$5)*OR(Painel!$E$5="(Todos)",P1192=Painel!$E$5)),$J1192+ROW()/10000000,"")</f>
        <v/>
      </c>
    </row>
    <row r="1193" customFormat="false" ht="15" hidden="false" customHeight="false" outlineLevel="0" collapsed="false">
      <c r="A1193" s="29" t="s">
        <v>53</v>
      </c>
      <c r="B1193" s="29" t="s">
        <v>2111</v>
      </c>
      <c r="C1193" s="29" t="s">
        <v>238</v>
      </c>
      <c r="D1193" s="29" t="s">
        <v>608</v>
      </c>
      <c r="E1193" s="29" t="n">
        <v>1</v>
      </c>
      <c r="F1193" s="29"/>
      <c r="G1193" s="29" t="s">
        <v>2112</v>
      </c>
      <c r="H1193" s="30" t="n">
        <v>1000</v>
      </c>
      <c r="I1193" s="31" t="n">
        <v>46277</v>
      </c>
      <c r="J1193" s="30" t="n">
        <v>1000</v>
      </c>
      <c r="K1193" s="29" t="s">
        <v>120</v>
      </c>
      <c r="L1193" s="29" t="s">
        <v>652</v>
      </c>
      <c r="M1193" s="29"/>
      <c r="N1193" s="29" t="s">
        <v>122</v>
      </c>
      <c r="O1193" s="31" t="n">
        <v>46985</v>
      </c>
      <c r="P1193" s="29" t="s">
        <v>235</v>
      </c>
      <c r="Q1193" s="29" t="n">
        <f aca="false">IFERROR(VALUE(L1193),"")</f>
        <v>8</v>
      </c>
      <c r="R1193" s="29" t="n">
        <f aca="true">IF(O1193="","",O1193-TODAY())</f>
        <v>700</v>
      </c>
      <c r="S1193" s="29" t="str">
        <f aca="false">IF(C1193="&lt;&lt; vazio &gt;&gt;","VAZIA",IF(AND(O1193&lt;&gt;"",R1193&lt;0),"VENCIDO",IF(AND(O1193&lt;&gt;"",R1193&lt;=Parametros!$B$10),"PRÓX. VENCIMENTO",IF(F1193="Q","QUALIDADE",IF(F1193="S","BLOQUEADO",IF(F1193="R","RESTRITO/DEVOLUÇÃO",IF(OR(N1193="QUAR",N1193="QRES"),"QUARENTENA",IF(OR(B1193="DESCARTE",B1193="DEVOLUÇÃO"),"DESCARTE/DEVOLUÇÃO",IF(AND(D1193="",K1193&lt;&gt;""),"SEM LOTE",IF(AND(Q1193&lt;&gt;"",Q1193&gt;=Parametros!$B$11),"PARADO/SEM GIRO","OK"))))))))))</f>
        <v>OK</v>
      </c>
      <c r="T1193" s="29" t="str">
        <f aca="false">IF(AND($S1193="PARADO/SEM GIRO",$K1193="KG",OR(Painel!$B$5="(Todos)",A1193=Painel!$B$5)*OR(Painel!$E$5="(Todos)",P1193=Painel!$E$5)),$J1193+ROW()/10000000,"")</f>
        <v/>
      </c>
      <c r="U1193" s="29" t="str">
        <f aca="false">IF(AND($S1193="VENCIDO",$K1193="KG",OR(Painel!$B$5="(Todos)",A1193=Painel!$B$5)*OR(Painel!$E$5="(Todos)",P1193=Painel!$E$5)),$J1193+ROW()/10000000,"")</f>
        <v/>
      </c>
    </row>
    <row r="1194" customFormat="false" ht="15" hidden="false" customHeight="false" outlineLevel="0" collapsed="false">
      <c r="A1194" s="29" t="s">
        <v>53</v>
      </c>
      <c r="B1194" s="29" t="s">
        <v>2113</v>
      </c>
      <c r="C1194" s="29" t="s">
        <v>115</v>
      </c>
      <c r="D1194" s="29"/>
      <c r="E1194" s="29" t="n">
        <v>0</v>
      </c>
      <c r="F1194" s="29"/>
      <c r="G1194" s="29"/>
      <c r="H1194" s="30" t="n">
        <v>0</v>
      </c>
      <c r="I1194" s="29"/>
      <c r="J1194" s="30" t="n">
        <v>0</v>
      </c>
      <c r="K1194" s="29"/>
      <c r="L1194" s="29" t="s">
        <v>116</v>
      </c>
      <c r="M1194" s="29"/>
      <c r="N1194" s="29"/>
      <c r="O1194" s="29"/>
      <c r="P1194" s="29"/>
      <c r="Q1194" s="29" t="n">
        <f aca="false">IFERROR(VALUE(L1194),"")</f>
        <v>0</v>
      </c>
      <c r="R1194" s="29" t="str">
        <f aca="true">IF(O1194="","",O1194-TODAY())</f>
        <v/>
      </c>
      <c r="S1194" s="29" t="str">
        <f aca="false">IF(C1194="&lt;&lt; vazio &gt;&gt;","VAZIA",IF(AND(O1194&lt;&gt;"",R1194&lt;0),"VENCIDO",IF(AND(O1194&lt;&gt;"",R1194&lt;=Parametros!$B$10),"PRÓX. VENCIMENTO",IF(F1194="Q","QUALIDADE",IF(F1194="S","BLOQUEADO",IF(F1194="R","RESTRITO/DEVOLUÇÃO",IF(OR(N1194="QUAR",N1194="QRES"),"QUARENTENA",IF(OR(B1194="DESCARTE",B1194="DEVOLUÇÃO"),"DESCARTE/DEVOLUÇÃO",IF(AND(D1194="",K1194&lt;&gt;""),"SEM LOTE",IF(AND(Q1194&lt;&gt;"",Q1194&gt;=Parametros!$B$11),"PARADO/SEM GIRO","OK"))))))))))</f>
        <v>VAZIA</v>
      </c>
      <c r="T1194" s="29" t="str">
        <f aca="false">IF(AND($S1194="PARADO/SEM GIRO",$K1194="KG",OR(Painel!$B$5="(Todos)",A1194=Painel!$B$5)*OR(Painel!$E$5="(Todos)",P1194=Painel!$E$5)),$J1194+ROW()/10000000,"")</f>
        <v/>
      </c>
      <c r="U1194" s="29" t="str">
        <f aca="false">IF(AND($S1194="VENCIDO",$K1194="KG",OR(Painel!$B$5="(Todos)",A1194=Painel!$B$5)*OR(Painel!$E$5="(Todos)",P1194=Painel!$E$5)),$J1194+ROW()/10000000,"")</f>
        <v/>
      </c>
    </row>
    <row r="1195" customFormat="false" ht="15" hidden="false" customHeight="false" outlineLevel="0" collapsed="false">
      <c r="A1195" s="29" t="s">
        <v>53</v>
      </c>
      <c r="B1195" s="29" t="s">
        <v>2114</v>
      </c>
      <c r="C1195" s="29" t="s">
        <v>115</v>
      </c>
      <c r="D1195" s="29"/>
      <c r="E1195" s="29" t="n">
        <v>0</v>
      </c>
      <c r="F1195" s="29"/>
      <c r="G1195" s="29"/>
      <c r="H1195" s="30" t="n">
        <v>0</v>
      </c>
      <c r="I1195" s="29"/>
      <c r="J1195" s="30" t="n">
        <v>0</v>
      </c>
      <c r="K1195" s="29"/>
      <c r="L1195" s="29" t="s">
        <v>116</v>
      </c>
      <c r="M1195" s="29"/>
      <c r="N1195" s="29"/>
      <c r="O1195" s="29"/>
      <c r="P1195" s="29"/>
      <c r="Q1195" s="29" t="n">
        <f aca="false">IFERROR(VALUE(L1195),"")</f>
        <v>0</v>
      </c>
      <c r="R1195" s="29" t="str">
        <f aca="true">IF(O1195="","",O1195-TODAY())</f>
        <v/>
      </c>
      <c r="S1195" s="29" t="str">
        <f aca="false">IF(C1195="&lt;&lt; vazio &gt;&gt;","VAZIA",IF(AND(O1195&lt;&gt;"",R1195&lt;0),"VENCIDO",IF(AND(O1195&lt;&gt;"",R1195&lt;=Parametros!$B$10),"PRÓX. VENCIMENTO",IF(F1195="Q","QUALIDADE",IF(F1195="S","BLOQUEADO",IF(F1195="R","RESTRITO/DEVOLUÇÃO",IF(OR(N1195="QUAR",N1195="QRES"),"QUARENTENA",IF(OR(B1195="DESCARTE",B1195="DEVOLUÇÃO"),"DESCARTE/DEVOLUÇÃO",IF(AND(D1195="",K1195&lt;&gt;""),"SEM LOTE",IF(AND(Q1195&lt;&gt;"",Q1195&gt;=Parametros!$B$11),"PARADO/SEM GIRO","OK"))))))))))</f>
        <v>VAZIA</v>
      </c>
      <c r="T1195" s="29" t="str">
        <f aca="false">IF(AND($S1195="PARADO/SEM GIRO",$K1195="KG",OR(Painel!$B$5="(Todos)",A1195=Painel!$B$5)*OR(Painel!$E$5="(Todos)",P1195=Painel!$E$5)),$J1195+ROW()/10000000,"")</f>
        <v/>
      </c>
      <c r="U1195" s="29" t="str">
        <f aca="false">IF(AND($S1195="VENCIDO",$K1195="KG",OR(Painel!$B$5="(Todos)",A1195=Painel!$B$5)*OR(Painel!$E$5="(Todos)",P1195=Painel!$E$5)),$J1195+ROW()/10000000,"")</f>
        <v/>
      </c>
    </row>
    <row r="1196" customFormat="false" ht="15" hidden="false" customHeight="false" outlineLevel="0" collapsed="false">
      <c r="A1196" s="29" t="s">
        <v>53</v>
      </c>
      <c r="B1196" s="29" t="s">
        <v>2115</v>
      </c>
      <c r="C1196" s="29" t="s">
        <v>1716</v>
      </c>
      <c r="D1196" s="29" t="s">
        <v>2011</v>
      </c>
      <c r="E1196" s="29" t="n">
        <v>1</v>
      </c>
      <c r="F1196" s="29"/>
      <c r="G1196" s="29" t="s">
        <v>2116</v>
      </c>
      <c r="H1196" s="30" t="n">
        <v>1000</v>
      </c>
      <c r="I1196" s="31" t="n">
        <v>46284</v>
      </c>
      <c r="J1196" s="30" t="n">
        <v>1000</v>
      </c>
      <c r="K1196" s="29" t="s">
        <v>120</v>
      </c>
      <c r="L1196" s="29" t="s">
        <v>388</v>
      </c>
      <c r="M1196" s="29"/>
      <c r="N1196" s="29" t="s">
        <v>122</v>
      </c>
      <c r="O1196" s="31" t="n">
        <v>46958</v>
      </c>
      <c r="P1196" s="29" t="s">
        <v>235</v>
      </c>
      <c r="Q1196" s="29" t="n">
        <f aca="false">IFERROR(VALUE(L1196),"")</f>
        <v>1</v>
      </c>
      <c r="R1196" s="29" t="n">
        <f aca="true">IF(O1196="","",O1196-TODAY())</f>
        <v>673</v>
      </c>
      <c r="S1196" s="29" t="str">
        <f aca="false">IF(C1196="&lt;&lt; vazio &gt;&gt;","VAZIA",IF(AND(O1196&lt;&gt;"",R1196&lt;0),"VENCIDO",IF(AND(O1196&lt;&gt;"",R1196&lt;=Parametros!$B$10),"PRÓX. VENCIMENTO",IF(F1196="Q","QUALIDADE",IF(F1196="S","BLOQUEADO",IF(F1196="R","RESTRITO/DEVOLUÇÃO",IF(OR(N1196="QUAR",N1196="QRES"),"QUARENTENA",IF(OR(B1196="DESCARTE",B1196="DEVOLUÇÃO"),"DESCARTE/DEVOLUÇÃO",IF(AND(D1196="",K1196&lt;&gt;""),"SEM LOTE",IF(AND(Q1196&lt;&gt;"",Q1196&gt;=Parametros!$B$11),"PARADO/SEM GIRO","OK"))))))))))</f>
        <v>OK</v>
      </c>
      <c r="T1196" s="29" t="str">
        <f aca="false">IF(AND($S1196="PARADO/SEM GIRO",$K1196="KG",OR(Painel!$B$5="(Todos)",A1196=Painel!$B$5)*OR(Painel!$E$5="(Todos)",P1196=Painel!$E$5)),$J1196+ROW()/10000000,"")</f>
        <v/>
      </c>
      <c r="U1196" s="29" t="str">
        <f aca="false">IF(AND($S1196="VENCIDO",$K1196="KG",OR(Painel!$B$5="(Todos)",A1196=Painel!$B$5)*OR(Painel!$E$5="(Todos)",P1196=Painel!$E$5)),$J1196+ROW()/10000000,"")</f>
        <v/>
      </c>
    </row>
    <row r="1197" customFormat="false" ht="15" hidden="false" customHeight="false" outlineLevel="0" collapsed="false">
      <c r="A1197" s="29" t="s">
        <v>53</v>
      </c>
      <c r="B1197" s="29" t="s">
        <v>2117</v>
      </c>
      <c r="C1197" s="29" t="s">
        <v>2118</v>
      </c>
      <c r="D1197" s="29" t="s">
        <v>2119</v>
      </c>
      <c r="E1197" s="29" t="n">
        <v>1</v>
      </c>
      <c r="F1197" s="29"/>
      <c r="G1197" s="29" t="s">
        <v>2120</v>
      </c>
      <c r="H1197" s="30" t="n">
        <v>25</v>
      </c>
      <c r="I1197" s="31" t="n">
        <v>46212</v>
      </c>
      <c r="J1197" s="30" t="n">
        <v>25</v>
      </c>
      <c r="K1197" s="29" t="s">
        <v>120</v>
      </c>
      <c r="L1197" s="29" t="s">
        <v>1617</v>
      </c>
      <c r="M1197" s="29"/>
      <c r="N1197" s="29" t="s">
        <v>122</v>
      </c>
      <c r="O1197" s="31" t="n">
        <v>46875</v>
      </c>
      <c r="P1197" s="29" t="s">
        <v>235</v>
      </c>
      <c r="Q1197" s="29" t="n">
        <f aca="false">IFERROR(VALUE(L1197),"")</f>
        <v>100</v>
      </c>
      <c r="R1197" s="29" t="n">
        <f aca="true">IF(O1197="","",O1197-TODAY())</f>
        <v>590</v>
      </c>
      <c r="S1197" s="29" t="str">
        <f aca="false">IF(C1197="&lt;&lt; vazio &gt;&gt;","VAZIA",IF(AND(O1197&lt;&gt;"",R1197&lt;0),"VENCIDO",IF(AND(O1197&lt;&gt;"",R1197&lt;=Parametros!$B$10),"PRÓX. VENCIMENTO",IF(F1197="Q","QUALIDADE",IF(F1197="S","BLOQUEADO",IF(F1197="R","RESTRITO/DEVOLUÇÃO",IF(OR(N1197="QUAR",N1197="QRES"),"QUARENTENA",IF(OR(B1197="DESCARTE",B1197="DEVOLUÇÃO"),"DESCARTE/DEVOLUÇÃO",IF(AND(D1197="",K1197&lt;&gt;""),"SEM LOTE",IF(AND(Q1197&lt;&gt;"",Q1197&gt;=Parametros!$B$11),"PARADO/SEM GIRO","OK"))))))))))</f>
        <v>PARADO/SEM GIRO</v>
      </c>
      <c r="T1197" s="29" t="n">
        <f aca="false">IF(AND($S1197="PARADO/SEM GIRO",$K1197="KG",OR(Painel!$B$5="(Todos)",A1197=Painel!$B$5)*OR(Painel!$E$5="(Todos)",P1197=Painel!$E$5)),$J1197+ROW()/10000000,"")</f>
        <v>25.0001197</v>
      </c>
      <c r="U1197" s="29" t="str">
        <f aca="false">IF(AND($S1197="VENCIDO",$K1197="KG",OR(Painel!$B$5="(Todos)",A1197=Painel!$B$5)*OR(Painel!$E$5="(Todos)",P1197=Painel!$E$5)),$J1197+ROW()/10000000,"")</f>
        <v/>
      </c>
    </row>
    <row r="1198" customFormat="false" ht="15" hidden="false" customHeight="false" outlineLevel="0" collapsed="false">
      <c r="A1198" s="29" t="s">
        <v>53</v>
      </c>
      <c r="B1198" s="29" t="s">
        <v>2121</v>
      </c>
      <c r="C1198" s="29" t="s">
        <v>236</v>
      </c>
      <c r="D1198" s="29" t="s">
        <v>1752</v>
      </c>
      <c r="E1198" s="29" t="n">
        <v>1</v>
      </c>
      <c r="F1198" s="29"/>
      <c r="G1198" s="29" t="s">
        <v>2122</v>
      </c>
      <c r="H1198" s="30" t="n">
        <v>1000</v>
      </c>
      <c r="I1198" s="31" t="n">
        <v>46283</v>
      </c>
      <c r="J1198" s="30" t="n">
        <v>1000</v>
      </c>
      <c r="K1198" s="29" t="s">
        <v>120</v>
      </c>
      <c r="L1198" s="29" t="s">
        <v>176</v>
      </c>
      <c r="M1198" s="29"/>
      <c r="N1198" s="29" t="s">
        <v>122</v>
      </c>
      <c r="O1198" s="31" t="n">
        <v>46968</v>
      </c>
      <c r="P1198" s="29" t="s">
        <v>235</v>
      </c>
      <c r="Q1198" s="29" t="n">
        <f aca="false">IFERROR(VALUE(L1198),"")</f>
        <v>2</v>
      </c>
      <c r="R1198" s="29" t="n">
        <f aca="true">IF(O1198="","",O1198-TODAY())</f>
        <v>683</v>
      </c>
      <c r="S1198" s="29" t="str">
        <f aca="false">IF(C1198="&lt;&lt; vazio &gt;&gt;","VAZIA",IF(AND(O1198&lt;&gt;"",R1198&lt;0),"VENCIDO",IF(AND(O1198&lt;&gt;"",R1198&lt;=Parametros!$B$10),"PRÓX. VENCIMENTO",IF(F1198="Q","QUALIDADE",IF(F1198="S","BLOQUEADO",IF(F1198="R","RESTRITO/DEVOLUÇÃO",IF(OR(N1198="QUAR",N1198="QRES"),"QUARENTENA",IF(OR(B1198="DESCARTE",B1198="DEVOLUÇÃO"),"DESCARTE/DEVOLUÇÃO",IF(AND(D1198="",K1198&lt;&gt;""),"SEM LOTE",IF(AND(Q1198&lt;&gt;"",Q1198&gt;=Parametros!$B$11),"PARADO/SEM GIRO","OK"))))))))))</f>
        <v>OK</v>
      </c>
      <c r="T1198" s="29" t="str">
        <f aca="false">IF(AND($S1198="PARADO/SEM GIRO",$K1198="KG",OR(Painel!$B$5="(Todos)",A1198=Painel!$B$5)*OR(Painel!$E$5="(Todos)",P1198=Painel!$E$5)),$J1198+ROW()/10000000,"")</f>
        <v/>
      </c>
      <c r="U1198" s="29" t="str">
        <f aca="false">IF(AND($S1198="VENCIDO",$K1198="KG",OR(Painel!$B$5="(Todos)",A1198=Painel!$B$5)*OR(Painel!$E$5="(Todos)",P1198=Painel!$E$5)),$J1198+ROW()/10000000,"")</f>
        <v/>
      </c>
    </row>
    <row r="1199" customFormat="false" ht="15" hidden="false" customHeight="false" outlineLevel="0" collapsed="false">
      <c r="A1199" s="29" t="s">
        <v>53</v>
      </c>
      <c r="B1199" s="29" t="s">
        <v>2123</v>
      </c>
      <c r="C1199" s="29" t="s">
        <v>1716</v>
      </c>
      <c r="D1199" s="29" t="s">
        <v>2124</v>
      </c>
      <c r="E1199" s="29" t="n">
        <v>1</v>
      </c>
      <c r="F1199" s="29"/>
      <c r="G1199" s="29" t="s">
        <v>2125</v>
      </c>
      <c r="H1199" s="30" t="n">
        <v>1000</v>
      </c>
      <c r="I1199" s="31" t="n">
        <v>46284</v>
      </c>
      <c r="J1199" s="30" t="n">
        <v>1000</v>
      </c>
      <c r="K1199" s="29" t="s">
        <v>120</v>
      </c>
      <c r="L1199" s="29" t="s">
        <v>388</v>
      </c>
      <c r="M1199" s="29"/>
      <c r="N1199" s="29" t="s">
        <v>122</v>
      </c>
      <c r="O1199" s="31" t="n">
        <v>46959</v>
      </c>
      <c r="P1199" s="29" t="s">
        <v>235</v>
      </c>
      <c r="Q1199" s="29" t="n">
        <f aca="false">IFERROR(VALUE(L1199),"")</f>
        <v>1</v>
      </c>
      <c r="R1199" s="29" t="n">
        <f aca="true">IF(O1199="","",O1199-TODAY())</f>
        <v>674</v>
      </c>
      <c r="S1199" s="29" t="str">
        <f aca="false">IF(C1199="&lt;&lt; vazio &gt;&gt;","VAZIA",IF(AND(O1199&lt;&gt;"",R1199&lt;0),"VENCIDO",IF(AND(O1199&lt;&gt;"",R1199&lt;=Parametros!$B$10),"PRÓX. VENCIMENTO",IF(F1199="Q","QUALIDADE",IF(F1199="S","BLOQUEADO",IF(F1199="R","RESTRITO/DEVOLUÇÃO",IF(OR(N1199="QUAR",N1199="QRES"),"QUARENTENA",IF(OR(B1199="DESCARTE",B1199="DEVOLUÇÃO"),"DESCARTE/DEVOLUÇÃO",IF(AND(D1199="",K1199&lt;&gt;""),"SEM LOTE",IF(AND(Q1199&lt;&gt;"",Q1199&gt;=Parametros!$B$11),"PARADO/SEM GIRO","OK"))))))))))</f>
        <v>OK</v>
      </c>
      <c r="T1199" s="29" t="str">
        <f aca="false">IF(AND($S1199="PARADO/SEM GIRO",$K1199="KG",OR(Painel!$B$5="(Todos)",A1199=Painel!$B$5)*OR(Painel!$E$5="(Todos)",P1199=Painel!$E$5)),$J1199+ROW()/10000000,"")</f>
        <v/>
      </c>
      <c r="U1199" s="29" t="str">
        <f aca="false">IF(AND($S1199="VENCIDO",$K1199="KG",OR(Painel!$B$5="(Todos)",A1199=Painel!$B$5)*OR(Painel!$E$5="(Todos)",P1199=Painel!$E$5)),$J1199+ROW()/10000000,"")</f>
        <v/>
      </c>
    </row>
    <row r="1200" customFormat="false" ht="15" hidden="false" customHeight="false" outlineLevel="0" collapsed="false">
      <c r="A1200" s="29" t="s">
        <v>53</v>
      </c>
      <c r="B1200" s="29" t="s">
        <v>2126</v>
      </c>
      <c r="C1200" s="29" t="s">
        <v>1734</v>
      </c>
      <c r="D1200" s="29" t="s">
        <v>1735</v>
      </c>
      <c r="E1200" s="29" t="n">
        <v>1</v>
      </c>
      <c r="F1200" s="29"/>
      <c r="G1200" s="29" t="s">
        <v>2127</v>
      </c>
      <c r="H1200" s="30" t="n">
        <v>1000</v>
      </c>
      <c r="I1200" s="31" t="n">
        <v>46272</v>
      </c>
      <c r="J1200" s="30" t="n">
        <v>1000</v>
      </c>
      <c r="K1200" s="29" t="s">
        <v>120</v>
      </c>
      <c r="L1200" s="29" t="s">
        <v>126</v>
      </c>
      <c r="M1200" s="29"/>
      <c r="N1200" s="29" t="s">
        <v>122</v>
      </c>
      <c r="O1200" s="31" t="n">
        <v>46920</v>
      </c>
      <c r="P1200" s="29" t="s">
        <v>235</v>
      </c>
      <c r="Q1200" s="29" t="n">
        <f aca="false">IFERROR(VALUE(L1200),"")</f>
        <v>13</v>
      </c>
      <c r="R1200" s="29" t="n">
        <f aca="true">IF(O1200="","",O1200-TODAY())</f>
        <v>635</v>
      </c>
      <c r="S1200" s="29" t="str">
        <f aca="false">IF(C1200="&lt;&lt; vazio &gt;&gt;","VAZIA",IF(AND(O1200&lt;&gt;"",R1200&lt;0),"VENCIDO",IF(AND(O1200&lt;&gt;"",R1200&lt;=Parametros!$B$10),"PRÓX. VENCIMENTO",IF(F1200="Q","QUALIDADE",IF(F1200="S","BLOQUEADO",IF(F1200="R","RESTRITO/DEVOLUÇÃO",IF(OR(N1200="QUAR",N1200="QRES"),"QUARENTENA",IF(OR(B1200="DESCARTE",B1200="DEVOLUÇÃO"),"DESCARTE/DEVOLUÇÃO",IF(AND(D1200="",K1200&lt;&gt;""),"SEM LOTE",IF(AND(Q1200&lt;&gt;"",Q1200&gt;=Parametros!$B$11),"PARADO/SEM GIRO","OK"))))))))))</f>
        <v>OK</v>
      </c>
      <c r="T1200" s="29" t="str">
        <f aca="false">IF(AND($S1200="PARADO/SEM GIRO",$K1200="KG",OR(Painel!$B$5="(Todos)",A1200=Painel!$B$5)*OR(Painel!$E$5="(Todos)",P1200=Painel!$E$5)),$J1200+ROW()/10000000,"")</f>
        <v/>
      </c>
      <c r="U1200" s="29" t="str">
        <f aca="false">IF(AND($S1200="VENCIDO",$K1200="KG",OR(Painel!$B$5="(Todos)",A1200=Painel!$B$5)*OR(Painel!$E$5="(Todos)",P1200=Painel!$E$5)),$J1200+ROW()/10000000,"")</f>
        <v/>
      </c>
    </row>
    <row r="1201" customFormat="false" ht="15" hidden="false" customHeight="false" outlineLevel="0" collapsed="false">
      <c r="A1201" s="29" t="s">
        <v>53</v>
      </c>
      <c r="B1201" s="29" t="s">
        <v>2128</v>
      </c>
      <c r="C1201" s="29" t="s">
        <v>115</v>
      </c>
      <c r="D1201" s="29"/>
      <c r="E1201" s="29" t="n">
        <v>0</v>
      </c>
      <c r="F1201" s="29"/>
      <c r="G1201" s="29"/>
      <c r="H1201" s="30" t="n">
        <v>0</v>
      </c>
      <c r="I1201" s="29"/>
      <c r="J1201" s="30" t="n">
        <v>0</v>
      </c>
      <c r="K1201" s="29"/>
      <c r="L1201" s="29" t="s">
        <v>116</v>
      </c>
      <c r="M1201" s="29"/>
      <c r="N1201" s="29"/>
      <c r="O1201" s="29"/>
      <c r="P1201" s="29"/>
      <c r="Q1201" s="29" t="n">
        <f aca="false">IFERROR(VALUE(L1201),"")</f>
        <v>0</v>
      </c>
      <c r="R1201" s="29" t="str">
        <f aca="true">IF(O1201="","",O1201-TODAY())</f>
        <v/>
      </c>
      <c r="S1201" s="29" t="str">
        <f aca="false">IF(C1201="&lt;&lt; vazio &gt;&gt;","VAZIA",IF(AND(O1201&lt;&gt;"",R1201&lt;0),"VENCIDO",IF(AND(O1201&lt;&gt;"",R1201&lt;=Parametros!$B$10),"PRÓX. VENCIMENTO",IF(F1201="Q","QUALIDADE",IF(F1201="S","BLOQUEADO",IF(F1201="R","RESTRITO/DEVOLUÇÃO",IF(OR(N1201="QUAR",N1201="QRES"),"QUARENTENA",IF(OR(B1201="DESCARTE",B1201="DEVOLUÇÃO"),"DESCARTE/DEVOLUÇÃO",IF(AND(D1201="",K1201&lt;&gt;""),"SEM LOTE",IF(AND(Q1201&lt;&gt;"",Q1201&gt;=Parametros!$B$11),"PARADO/SEM GIRO","OK"))))))))))</f>
        <v>VAZIA</v>
      </c>
      <c r="T1201" s="29" t="str">
        <f aca="false">IF(AND($S1201="PARADO/SEM GIRO",$K1201="KG",OR(Painel!$B$5="(Todos)",A1201=Painel!$B$5)*OR(Painel!$E$5="(Todos)",P1201=Painel!$E$5)),$J1201+ROW()/10000000,"")</f>
        <v/>
      </c>
      <c r="U1201" s="29" t="str">
        <f aca="false">IF(AND($S1201="VENCIDO",$K1201="KG",OR(Painel!$B$5="(Todos)",A1201=Painel!$B$5)*OR(Painel!$E$5="(Todos)",P1201=Painel!$E$5)),$J1201+ROW()/10000000,"")</f>
        <v/>
      </c>
    </row>
    <row r="1202" customFormat="false" ht="15" hidden="false" customHeight="false" outlineLevel="0" collapsed="false">
      <c r="A1202" s="29" t="s">
        <v>53</v>
      </c>
      <c r="B1202" s="29" t="s">
        <v>2129</v>
      </c>
      <c r="C1202" s="29" t="s">
        <v>115</v>
      </c>
      <c r="D1202" s="29"/>
      <c r="E1202" s="29" t="n">
        <v>0</v>
      </c>
      <c r="F1202" s="29"/>
      <c r="G1202" s="29"/>
      <c r="H1202" s="30" t="n">
        <v>0</v>
      </c>
      <c r="I1202" s="29"/>
      <c r="J1202" s="30" t="n">
        <v>0</v>
      </c>
      <c r="K1202" s="29"/>
      <c r="L1202" s="29" t="s">
        <v>116</v>
      </c>
      <c r="M1202" s="29"/>
      <c r="N1202" s="29"/>
      <c r="O1202" s="29"/>
      <c r="P1202" s="29"/>
      <c r="Q1202" s="29" t="n">
        <f aca="false">IFERROR(VALUE(L1202),"")</f>
        <v>0</v>
      </c>
      <c r="R1202" s="29" t="str">
        <f aca="true">IF(O1202="","",O1202-TODAY())</f>
        <v/>
      </c>
      <c r="S1202" s="29" t="str">
        <f aca="false">IF(C1202="&lt;&lt; vazio &gt;&gt;","VAZIA",IF(AND(O1202&lt;&gt;"",R1202&lt;0),"VENCIDO",IF(AND(O1202&lt;&gt;"",R1202&lt;=Parametros!$B$10),"PRÓX. VENCIMENTO",IF(F1202="Q","QUALIDADE",IF(F1202="S","BLOQUEADO",IF(F1202="R","RESTRITO/DEVOLUÇÃO",IF(OR(N1202="QUAR",N1202="QRES"),"QUARENTENA",IF(OR(B1202="DESCARTE",B1202="DEVOLUÇÃO"),"DESCARTE/DEVOLUÇÃO",IF(AND(D1202="",K1202&lt;&gt;""),"SEM LOTE",IF(AND(Q1202&lt;&gt;"",Q1202&gt;=Parametros!$B$11),"PARADO/SEM GIRO","OK"))))))))))</f>
        <v>VAZIA</v>
      </c>
      <c r="T1202" s="29" t="str">
        <f aca="false">IF(AND($S1202="PARADO/SEM GIRO",$K1202="KG",OR(Painel!$B$5="(Todos)",A1202=Painel!$B$5)*OR(Painel!$E$5="(Todos)",P1202=Painel!$E$5)),$J1202+ROW()/10000000,"")</f>
        <v/>
      </c>
      <c r="U1202" s="29" t="str">
        <f aca="false">IF(AND($S1202="VENCIDO",$K1202="KG",OR(Painel!$B$5="(Todos)",A1202=Painel!$B$5)*OR(Painel!$E$5="(Todos)",P1202=Painel!$E$5)),$J1202+ROW()/10000000,"")</f>
        <v/>
      </c>
    </row>
    <row r="1203" customFormat="false" ht="15" hidden="false" customHeight="false" outlineLevel="0" collapsed="false">
      <c r="A1203" s="29" t="s">
        <v>53</v>
      </c>
      <c r="B1203" s="29" t="s">
        <v>2130</v>
      </c>
      <c r="C1203" s="29" t="s">
        <v>236</v>
      </c>
      <c r="D1203" s="29" t="s">
        <v>2131</v>
      </c>
      <c r="E1203" s="29" t="n">
        <v>1</v>
      </c>
      <c r="F1203" s="29"/>
      <c r="G1203" s="29" t="s">
        <v>2132</v>
      </c>
      <c r="H1203" s="30" t="n">
        <v>50</v>
      </c>
      <c r="I1203" s="31" t="n">
        <v>46261</v>
      </c>
      <c r="J1203" s="30" t="n">
        <v>50</v>
      </c>
      <c r="K1203" s="29" t="s">
        <v>120</v>
      </c>
      <c r="L1203" s="29" t="s">
        <v>1855</v>
      </c>
      <c r="M1203" s="29"/>
      <c r="N1203" s="29" t="s">
        <v>122</v>
      </c>
      <c r="O1203" s="31" t="n">
        <v>46932</v>
      </c>
      <c r="P1203" s="29" t="s">
        <v>235</v>
      </c>
      <c r="Q1203" s="29" t="n">
        <f aca="false">IFERROR(VALUE(L1203),"")</f>
        <v>56</v>
      </c>
      <c r="R1203" s="29" t="n">
        <f aca="true">IF(O1203="","",O1203-TODAY())</f>
        <v>647</v>
      </c>
      <c r="S1203" s="29" t="str">
        <f aca="false">IF(C1203="&lt;&lt; vazio &gt;&gt;","VAZIA",IF(AND(O1203&lt;&gt;"",R1203&lt;0),"VENCIDO",IF(AND(O1203&lt;&gt;"",R1203&lt;=Parametros!$B$10),"PRÓX. VENCIMENTO",IF(F1203="Q","QUALIDADE",IF(F1203="S","BLOQUEADO",IF(F1203="R","RESTRITO/DEVOLUÇÃO",IF(OR(N1203="QUAR",N1203="QRES"),"QUARENTENA",IF(OR(B1203="DESCARTE",B1203="DEVOLUÇÃO"),"DESCARTE/DEVOLUÇÃO",IF(AND(D1203="",K1203&lt;&gt;""),"SEM LOTE",IF(AND(Q1203&lt;&gt;"",Q1203&gt;=Parametros!$B$11),"PARADO/SEM GIRO","OK"))))))))))</f>
        <v>OK</v>
      </c>
      <c r="T1203" s="29" t="str">
        <f aca="false">IF(AND($S1203="PARADO/SEM GIRO",$K1203="KG",OR(Painel!$B$5="(Todos)",A1203=Painel!$B$5)*OR(Painel!$E$5="(Todos)",P1203=Painel!$E$5)),$J1203+ROW()/10000000,"")</f>
        <v/>
      </c>
      <c r="U1203" s="29" t="str">
        <f aca="false">IF(AND($S1203="VENCIDO",$K1203="KG",OR(Painel!$B$5="(Todos)",A1203=Painel!$B$5)*OR(Painel!$E$5="(Todos)",P1203=Painel!$E$5)),$J1203+ROW()/10000000,"")</f>
        <v/>
      </c>
    </row>
    <row r="1204" customFormat="false" ht="15" hidden="false" customHeight="false" outlineLevel="0" collapsed="false">
      <c r="A1204" s="29" t="s">
        <v>53</v>
      </c>
      <c r="B1204" s="29" t="s">
        <v>2133</v>
      </c>
      <c r="C1204" s="29" t="s">
        <v>238</v>
      </c>
      <c r="D1204" s="29" t="s">
        <v>608</v>
      </c>
      <c r="E1204" s="29" t="n">
        <v>1</v>
      </c>
      <c r="F1204" s="29"/>
      <c r="G1204" s="29" t="s">
        <v>2134</v>
      </c>
      <c r="H1204" s="30" t="n">
        <v>300</v>
      </c>
      <c r="I1204" s="31" t="n">
        <v>46284</v>
      </c>
      <c r="J1204" s="30" t="n">
        <v>300</v>
      </c>
      <c r="K1204" s="29" t="s">
        <v>120</v>
      </c>
      <c r="L1204" s="29" t="s">
        <v>652</v>
      </c>
      <c r="M1204" s="29"/>
      <c r="N1204" s="29" t="s">
        <v>122</v>
      </c>
      <c r="O1204" s="31" t="n">
        <v>46985</v>
      </c>
      <c r="P1204" s="29" t="s">
        <v>235</v>
      </c>
      <c r="Q1204" s="29" t="n">
        <f aca="false">IFERROR(VALUE(L1204),"")</f>
        <v>8</v>
      </c>
      <c r="R1204" s="29" t="n">
        <f aca="true">IF(O1204="","",O1204-TODAY())</f>
        <v>700</v>
      </c>
      <c r="S1204" s="29" t="str">
        <f aca="false">IF(C1204="&lt;&lt; vazio &gt;&gt;","VAZIA",IF(AND(O1204&lt;&gt;"",R1204&lt;0),"VENCIDO",IF(AND(O1204&lt;&gt;"",R1204&lt;=Parametros!$B$10),"PRÓX. VENCIMENTO",IF(F1204="Q","QUALIDADE",IF(F1204="S","BLOQUEADO",IF(F1204="R","RESTRITO/DEVOLUÇÃO",IF(OR(N1204="QUAR",N1204="QRES"),"QUARENTENA",IF(OR(B1204="DESCARTE",B1204="DEVOLUÇÃO"),"DESCARTE/DEVOLUÇÃO",IF(AND(D1204="",K1204&lt;&gt;""),"SEM LOTE",IF(AND(Q1204&lt;&gt;"",Q1204&gt;=Parametros!$B$11),"PARADO/SEM GIRO","OK"))))))))))</f>
        <v>OK</v>
      </c>
      <c r="T1204" s="29" t="str">
        <f aca="false">IF(AND($S1204="PARADO/SEM GIRO",$K1204="KG",OR(Painel!$B$5="(Todos)",A1204=Painel!$B$5)*OR(Painel!$E$5="(Todos)",P1204=Painel!$E$5)),$J1204+ROW()/10000000,"")</f>
        <v/>
      </c>
      <c r="U1204" s="29" t="str">
        <f aca="false">IF(AND($S1204="VENCIDO",$K1204="KG",OR(Painel!$B$5="(Todos)",A1204=Painel!$B$5)*OR(Painel!$E$5="(Todos)",P1204=Painel!$E$5)),$J1204+ROW()/10000000,"")</f>
        <v/>
      </c>
    </row>
    <row r="1205" customFormat="false" ht="15" hidden="false" customHeight="false" outlineLevel="0" collapsed="false">
      <c r="A1205" s="29" t="s">
        <v>53</v>
      </c>
      <c r="B1205" s="29" t="s">
        <v>2135</v>
      </c>
      <c r="C1205" s="29" t="s">
        <v>115</v>
      </c>
      <c r="D1205" s="29"/>
      <c r="E1205" s="29" t="n">
        <v>0</v>
      </c>
      <c r="F1205" s="29"/>
      <c r="G1205" s="29"/>
      <c r="H1205" s="30" t="n">
        <v>0</v>
      </c>
      <c r="I1205" s="29"/>
      <c r="J1205" s="30" t="n">
        <v>0</v>
      </c>
      <c r="K1205" s="29"/>
      <c r="L1205" s="29" t="s">
        <v>116</v>
      </c>
      <c r="M1205" s="29"/>
      <c r="N1205" s="29"/>
      <c r="O1205" s="29"/>
      <c r="P1205" s="29"/>
      <c r="Q1205" s="29" t="n">
        <f aca="false">IFERROR(VALUE(L1205),"")</f>
        <v>0</v>
      </c>
      <c r="R1205" s="29" t="str">
        <f aca="true">IF(O1205="","",O1205-TODAY())</f>
        <v/>
      </c>
      <c r="S1205" s="29" t="str">
        <f aca="false">IF(C1205="&lt;&lt; vazio &gt;&gt;","VAZIA",IF(AND(O1205&lt;&gt;"",R1205&lt;0),"VENCIDO",IF(AND(O1205&lt;&gt;"",R1205&lt;=Parametros!$B$10),"PRÓX. VENCIMENTO",IF(F1205="Q","QUALIDADE",IF(F1205="S","BLOQUEADO",IF(F1205="R","RESTRITO/DEVOLUÇÃO",IF(OR(N1205="QUAR",N1205="QRES"),"QUARENTENA",IF(OR(B1205="DESCARTE",B1205="DEVOLUÇÃO"),"DESCARTE/DEVOLUÇÃO",IF(AND(D1205="",K1205&lt;&gt;""),"SEM LOTE",IF(AND(Q1205&lt;&gt;"",Q1205&gt;=Parametros!$B$11),"PARADO/SEM GIRO","OK"))))))))))</f>
        <v>VAZIA</v>
      </c>
      <c r="T1205" s="29" t="str">
        <f aca="false">IF(AND($S1205="PARADO/SEM GIRO",$K1205="KG",OR(Painel!$B$5="(Todos)",A1205=Painel!$B$5)*OR(Painel!$E$5="(Todos)",P1205=Painel!$E$5)),$J1205+ROW()/10000000,"")</f>
        <v/>
      </c>
      <c r="U1205" s="29" t="str">
        <f aca="false">IF(AND($S1205="VENCIDO",$K1205="KG",OR(Painel!$B$5="(Todos)",A1205=Painel!$B$5)*OR(Painel!$E$5="(Todos)",P1205=Painel!$E$5)),$J1205+ROW()/10000000,"")</f>
        <v/>
      </c>
    </row>
    <row r="1206" customFormat="false" ht="15" hidden="false" customHeight="false" outlineLevel="0" collapsed="false">
      <c r="A1206" s="29" t="s">
        <v>53</v>
      </c>
      <c r="B1206" s="29" t="s">
        <v>2136</v>
      </c>
      <c r="C1206" s="29" t="s">
        <v>236</v>
      </c>
      <c r="D1206" s="29" t="s">
        <v>1752</v>
      </c>
      <c r="E1206" s="29" t="n">
        <v>1</v>
      </c>
      <c r="F1206" s="29"/>
      <c r="G1206" s="29" t="s">
        <v>2137</v>
      </c>
      <c r="H1206" s="30" t="n">
        <v>1000</v>
      </c>
      <c r="I1206" s="31" t="n">
        <v>46283</v>
      </c>
      <c r="J1206" s="30" t="n">
        <v>1000</v>
      </c>
      <c r="K1206" s="29" t="s">
        <v>120</v>
      </c>
      <c r="L1206" s="29" t="s">
        <v>176</v>
      </c>
      <c r="M1206" s="29"/>
      <c r="N1206" s="29" t="s">
        <v>122</v>
      </c>
      <c r="O1206" s="31" t="n">
        <v>46968</v>
      </c>
      <c r="P1206" s="29" t="s">
        <v>235</v>
      </c>
      <c r="Q1206" s="29" t="n">
        <f aca="false">IFERROR(VALUE(L1206),"")</f>
        <v>2</v>
      </c>
      <c r="R1206" s="29" t="n">
        <f aca="true">IF(O1206="","",O1206-TODAY())</f>
        <v>683</v>
      </c>
      <c r="S1206" s="29" t="str">
        <f aca="false">IF(C1206="&lt;&lt; vazio &gt;&gt;","VAZIA",IF(AND(O1206&lt;&gt;"",R1206&lt;0),"VENCIDO",IF(AND(O1206&lt;&gt;"",R1206&lt;=Parametros!$B$10),"PRÓX. VENCIMENTO",IF(F1206="Q","QUALIDADE",IF(F1206="S","BLOQUEADO",IF(F1206="R","RESTRITO/DEVOLUÇÃO",IF(OR(N1206="QUAR",N1206="QRES"),"QUARENTENA",IF(OR(B1206="DESCARTE",B1206="DEVOLUÇÃO"),"DESCARTE/DEVOLUÇÃO",IF(AND(D1206="",K1206&lt;&gt;""),"SEM LOTE",IF(AND(Q1206&lt;&gt;"",Q1206&gt;=Parametros!$B$11),"PARADO/SEM GIRO","OK"))))))))))</f>
        <v>OK</v>
      </c>
      <c r="T1206" s="29" t="str">
        <f aca="false">IF(AND($S1206="PARADO/SEM GIRO",$K1206="KG",OR(Painel!$B$5="(Todos)",A1206=Painel!$B$5)*OR(Painel!$E$5="(Todos)",P1206=Painel!$E$5)),$J1206+ROW()/10000000,"")</f>
        <v/>
      </c>
      <c r="U1206" s="29" t="str">
        <f aca="false">IF(AND($S1206="VENCIDO",$K1206="KG",OR(Painel!$B$5="(Todos)",A1206=Painel!$B$5)*OR(Painel!$E$5="(Todos)",P1206=Painel!$E$5)),$J1206+ROW()/10000000,"")</f>
        <v/>
      </c>
    </row>
    <row r="1207" customFormat="false" ht="15" hidden="false" customHeight="false" outlineLevel="0" collapsed="false">
      <c r="A1207" s="29" t="s">
        <v>53</v>
      </c>
      <c r="B1207" s="29" t="s">
        <v>2138</v>
      </c>
      <c r="C1207" s="29" t="s">
        <v>1716</v>
      </c>
      <c r="D1207" s="29" t="s">
        <v>2011</v>
      </c>
      <c r="E1207" s="29" t="n">
        <v>1</v>
      </c>
      <c r="F1207" s="29"/>
      <c r="G1207" s="29" t="s">
        <v>2139</v>
      </c>
      <c r="H1207" s="30" t="n">
        <v>1000</v>
      </c>
      <c r="I1207" s="31" t="n">
        <v>46284</v>
      </c>
      <c r="J1207" s="30" t="n">
        <v>1000</v>
      </c>
      <c r="K1207" s="29" t="s">
        <v>120</v>
      </c>
      <c r="L1207" s="29" t="s">
        <v>388</v>
      </c>
      <c r="M1207" s="29"/>
      <c r="N1207" s="29" t="s">
        <v>122</v>
      </c>
      <c r="O1207" s="31" t="n">
        <v>46958</v>
      </c>
      <c r="P1207" s="29" t="s">
        <v>235</v>
      </c>
      <c r="Q1207" s="29" t="n">
        <f aca="false">IFERROR(VALUE(L1207),"")</f>
        <v>1</v>
      </c>
      <c r="R1207" s="29" t="n">
        <f aca="true">IF(O1207="","",O1207-TODAY())</f>
        <v>673</v>
      </c>
      <c r="S1207" s="29" t="str">
        <f aca="false">IF(C1207="&lt;&lt; vazio &gt;&gt;","VAZIA",IF(AND(O1207&lt;&gt;"",R1207&lt;0),"VENCIDO",IF(AND(O1207&lt;&gt;"",R1207&lt;=Parametros!$B$10),"PRÓX. VENCIMENTO",IF(F1207="Q","QUALIDADE",IF(F1207="S","BLOQUEADO",IF(F1207="R","RESTRITO/DEVOLUÇÃO",IF(OR(N1207="QUAR",N1207="QRES"),"QUARENTENA",IF(OR(B1207="DESCARTE",B1207="DEVOLUÇÃO"),"DESCARTE/DEVOLUÇÃO",IF(AND(D1207="",K1207&lt;&gt;""),"SEM LOTE",IF(AND(Q1207&lt;&gt;"",Q1207&gt;=Parametros!$B$11),"PARADO/SEM GIRO","OK"))))))))))</f>
        <v>OK</v>
      </c>
      <c r="T1207" s="29" t="str">
        <f aca="false">IF(AND($S1207="PARADO/SEM GIRO",$K1207="KG",OR(Painel!$B$5="(Todos)",A1207=Painel!$B$5)*OR(Painel!$E$5="(Todos)",P1207=Painel!$E$5)),$J1207+ROW()/10000000,"")</f>
        <v/>
      </c>
      <c r="U1207" s="29" t="str">
        <f aca="false">IF(AND($S1207="VENCIDO",$K1207="KG",OR(Painel!$B$5="(Todos)",A1207=Painel!$B$5)*OR(Painel!$E$5="(Todos)",P1207=Painel!$E$5)),$J1207+ROW()/10000000,"")</f>
        <v/>
      </c>
    </row>
    <row r="1208" customFormat="false" ht="15" hidden="false" customHeight="false" outlineLevel="0" collapsed="false">
      <c r="A1208" s="29" t="s">
        <v>53</v>
      </c>
      <c r="B1208" s="29" t="s">
        <v>2140</v>
      </c>
      <c r="C1208" s="29" t="s">
        <v>1734</v>
      </c>
      <c r="D1208" s="29" t="s">
        <v>1735</v>
      </c>
      <c r="E1208" s="29" t="n">
        <v>1</v>
      </c>
      <c r="F1208" s="29"/>
      <c r="G1208" s="29" t="s">
        <v>2141</v>
      </c>
      <c r="H1208" s="30" t="n">
        <v>1000</v>
      </c>
      <c r="I1208" s="31" t="n">
        <v>46272</v>
      </c>
      <c r="J1208" s="30" t="n">
        <v>1000</v>
      </c>
      <c r="K1208" s="29" t="s">
        <v>120</v>
      </c>
      <c r="L1208" s="29" t="s">
        <v>126</v>
      </c>
      <c r="M1208" s="29"/>
      <c r="N1208" s="29" t="s">
        <v>122</v>
      </c>
      <c r="O1208" s="31" t="n">
        <v>46920</v>
      </c>
      <c r="P1208" s="29" t="s">
        <v>235</v>
      </c>
      <c r="Q1208" s="29" t="n">
        <f aca="false">IFERROR(VALUE(L1208),"")</f>
        <v>13</v>
      </c>
      <c r="R1208" s="29" t="n">
        <f aca="true">IF(O1208="","",O1208-TODAY())</f>
        <v>635</v>
      </c>
      <c r="S1208" s="29" t="str">
        <f aca="false">IF(C1208="&lt;&lt; vazio &gt;&gt;","VAZIA",IF(AND(O1208&lt;&gt;"",R1208&lt;0),"VENCIDO",IF(AND(O1208&lt;&gt;"",R1208&lt;=Parametros!$B$10),"PRÓX. VENCIMENTO",IF(F1208="Q","QUALIDADE",IF(F1208="S","BLOQUEADO",IF(F1208="R","RESTRITO/DEVOLUÇÃO",IF(OR(N1208="QUAR",N1208="QRES"),"QUARENTENA",IF(OR(B1208="DESCARTE",B1208="DEVOLUÇÃO"),"DESCARTE/DEVOLUÇÃO",IF(AND(D1208="",K1208&lt;&gt;""),"SEM LOTE",IF(AND(Q1208&lt;&gt;"",Q1208&gt;=Parametros!$B$11),"PARADO/SEM GIRO","OK"))))))))))</f>
        <v>OK</v>
      </c>
      <c r="T1208" s="29" t="str">
        <f aca="false">IF(AND($S1208="PARADO/SEM GIRO",$K1208="KG",OR(Painel!$B$5="(Todos)",A1208=Painel!$B$5)*OR(Painel!$E$5="(Todos)",P1208=Painel!$E$5)),$J1208+ROW()/10000000,"")</f>
        <v/>
      </c>
      <c r="U1208" s="29" t="str">
        <f aca="false">IF(AND($S1208="VENCIDO",$K1208="KG",OR(Painel!$B$5="(Todos)",A1208=Painel!$B$5)*OR(Painel!$E$5="(Todos)",P1208=Painel!$E$5)),$J1208+ROW()/10000000,"")</f>
        <v/>
      </c>
    </row>
    <row r="1209" customFormat="false" ht="15" hidden="false" customHeight="false" outlineLevel="0" collapsed="false">
      <c r="A1209" s="29" t="s">
        <v>53</v>
      </c>
      <c r="B1209" s="29" t="s">
        <v>2142</v>
      </c>
      <c r="C1209" s="29" t="s">
        <v>604</v>
      </c>
      <c r="D1209" s="29" t="s">
        <v>2109</v>
      </c>
      <c r="E1209" s="29" t="n">
        <v>1</v>
      </c>
      <c r="F1209" s="29"/>
      <c r="G1209" s="29" t="s">
        <v>2143</v>
      </c>
      <c r="H1209" s="30" t="n">
        <v>1000</v>
      </c>
      <c r="I1209" s="31" t="n">
        <v>46230</v>
      </c>
      <c r="J1209" s="30" t="n">
        <v>1000</v>
      </c>
      <c r="K1209" s="29" t="s">
        <v>120</v>
      </c>
      <c r="L1209" s="29" t="s">
        <v>1277</v>
      </c>
      <c r="M1209" s="29"/>
      <c r="N1209" s="29" t="s">
        <v>122</v>
      </c>
      <c r="O1209" s="31" t="n">
        <v>46926</v>
      </c>
      <c r="P1209" s="29" t="s">
        <v>235</v>
      </c>
      <c r="Q1209" s="29" t="n">
        <f aca="false">IFERROR(VALUE(L1209),"")</f>
        <v>55</v>
      </c>
      <c r="R1209" s="29" t="n">
        <f aca="true">IF(O1209="","",O1209-TODAY())</f>
        <v>641</v>
      </c>
      <c r="S1209" s="29" t="str">
        <f aca="false">IF(C1209="&lt;&lt; vazio &gt;&gt;","VAZIA",IF(AND(O1209&lt;&gt;"",R1209&lt;0),"VENCIDO",IF(AND(O1209&lt;&gt;"",R1209&lt;=Parametros!$B$10),"PRÓX. VENCIMENTO",IF(F1209="Q","QUALIDADE",IF(F1209="S","BLOQUEADO",IF(F1209="R","RESTRITO/DEVOLUÇÃO",IF(OR(N1209="QUAR",N1209="QRES"),"QUARENTENA",IF(OR(B1209="DESCARTE",B1209="DEVOLUÇÃO"),"DESCARTE/DEVOLUÇÃO",IF(AND(D1209="",K1209&lt;&gt;""),"SEM LOTE",IF(AND(Q1209&lt;&gt;"",Q1209&gt;=Parametros!$B$11),"PARADO/SEM GIRO","OK"))))))))))</f>
        <v>OK</v>
      </c>
      <c r="T1209" s="29" t="str">
        <f aca="false">IF(AND($S1209="PARADO/SEM GIRO",$K1209="KG",OR(Painel!$B$5="(Todos)",A1209=Painel!$B$5)*OR(Painel!$E$5="(Todos)",P1209=Painel!$E$5)),$J1209+ROW()/10000000,"")</f>
        <v/>
      </c>
      <c r="U1209" s="29" t="str">
        <f aca="false">IF(AND($S1209="VENCIDO",$K1209="KG",OR(Painel!$B$5="(Todos)",A1209=Painel!$B$5)*OR(Painel!$E$5="(Todos)",P1209=Painel!$E$5)),$J1209+ROW()/10000000,"")</f>
        <v/>
      </c>
    </row>
    <row r="1210" customFormat="false" ht="15" hidden="false" customHeight="false" outlineLevel="0" collapsed="false">
      <c r="A1210" s="29" t="s">
        <v>53</v>
      </c>
      <c r="B1210" s="29" t="s">
        <v>2144</v>
      </c>
      <c r="C1210" s="29" t="s">
        <v>240</v>
      </c>
      <c r="D1210" s="29" t="s">
        <v>1933</v>
      </c>
      <c r="E1210" s="29" t="n">
        <v>1</v>
      </c>
      <c r="F1210" s="29"/>
      <c r="G1210" s="29" t="s">
        <v>2145</v>
      </c>
      <c r="H1210" s="30" t="n">
        <v>1000</v>
      </c>
      <c r="I1210" s="31" t="n">
        <v>46277</v>
      </c>
      <c r="J1210" s="30" t="n">
        <v>1000</v>
      </c>
      <c r="K1210" s="29" t="s">
        <v>120</v>
      </c>
      <c r="L1210" s="29" t="s">
        <v>652</v>
      </c>
      <c r="M1210" s="29"/>
      <c r="N1210" s="29" t="s">
        <v>122</v>
      </c>
      <c r="O1210" s="31" t="n">
        <v>46993</v>
      </c>
      <c r="P1210" s="29" t="s">
        <v>235</v>
      </c>
      <c r="Q1210" s="29" t="n">
        <f aca="false">IFERROR(VALUE(L1210),"")</f>
        <v>8</v>
      </c>
      <c r="R1210" s="29" t="n">
        <f aca="true">IF(O1210="","",O1210-TODAY())</f>
        <v>708</v>
      </c>
      <c r="S1210" s="29" t="str">
        <f aca="false">IF(C1210="&lt;&lt; vazio &gt;&gt;","VAZIA",IF(AND(O1210&lt;&gt;"",R1210&lt;0),"VENCIDO",IF(AND(O1210&lt;&gt;"",R1210&lt;=Parametros!$B$10),"PRÓX. VENCIMENTO",IF(F1210="Q","QUALIDADE",IF(F1210="S","BLOQUEADO",IF(F1210="R","RESTRITO/DEVOLUÇÃO",IF(OR(N1210="QUAR",N1210="QRES"),"QUARENTENA",IF(OR(B1210="DESCARTE",B1210="DEVOLUÇÃO"),"DESCARTE/DEVOLUÇÃO",IF(AND(D1210="",K1210&lt;&gt;""),"SEM LOTE",IF(AND(Q1210&lt;&gt;"",Q1210&gt;=Parametros!$B$11),"PARADO/SEM GIRO","OK"))))))))))</f>
        <v>OK</v>
      </c>
      <c r="T1210" s="29" t="str">
        <f aca="false">IF(AND($S1210="PARADO/SEM GIRO",$K1210="KG",OR(Painel!$B$5="(Todos)",A1210=Painel!$B$5)*OR(Painel!$E$5="(Todos)",P1210=Painel!$E$5)),$J1210+ROW()/10000000,"")</f>
        <v/>
      </c>
      <c r="U1210" s="29" t="str">
        <f aca="false">IF(AND($S1210="VENCIDO",$K1210="KG",OR(Painel!$B$5="(Todos)",A1210=Painel!$B$5)*OR(Painel!$E$5="(Todos)",P1210=Painel!$E$5)),$J1210+ROW()/10000000,"")</f>
        <v/>
      </c>
    </row>
    <row r="1211" customFormat="false" ht="15" hidden="false" customHeight="false" outlineLevel="0" collapsed="false">
      <c r="A1211" s="29" t="s">
        <v>53</v>
      </c>
      <c r="B1211" s="29" t="s">
        <v>2146</v>
      </c>
      <c r="C1211" s="29" t="s">
        <v>1716</v>
      </c>
      <c r="D1211" s="29" t="s">
        <v>2011</v>
      </c>
      <c r="E1211" s="29" t="n">
        <v>1</v>
      </c>
      <c r="F1211" s="29"/>
      <c r="G1211" s="29" t="s">
        <v>2147</v>
      </c>
      <c r="H1211" s="30" t="n">
        <v>1000</v>
      </c>
      <c r="I1211" s="31" t="n">
        <v>46284</v>
      </c>
      <c r="J1211" s="30" t="n">
        <v>1000</v>
      </c>
      <c r="K1211" s="29" t="s">
        <v>120</v>
      </c>
      <c r="L1211" s="29" t="s">
        <v>388</v>
      </c>
      <c r="M1211" s="29"/>
      <c r="N1211" s="29" t="s">
        <v>122</v>
      </c>
      <c r="O1211" s="31" t="n">
        <v>46958</v>
      </c>
      <c r="P1211" s="29" t="s">
        <v>235</v>
      </c>
      <c r="Q1211" s="29" t="n">
        <f aca="false">IFERROR(VALUE(L1211),"")</f>
        <v>1</v>
      </c>
      <c r="R1211" s="29" t="n">
        <f aca="true">IF(O1211="","",O1211-TODAY())</f>
        <v>673</v>
      </c>
      <c r="S1211" s="29" t="str">
        <f aca="false">IF(C1211="&lt;&lt; vazio &gt;&gt;","VAZIA",IF(AND(O1211&lt;&gt;"",R1211&lt;0),"VENCIDO",IF(AND(O1211&lt;&gt;"",R1211&lt;=Parametros!$B$10),"PRÓX. VENCIMENTO",IF(F1211="Q","QUALIDADE",IF(F1211="S","BLOQUEADO",IF(F1211="R","RESTRITO/DEVOLUÇÃO",IF(OR(N1211="QUAR",N1211="QRES"),"QUARENTENA",IF(OR(B1211="DESCARTE",B1211="DEVOLUÇÃO"),"DESCARTE/DEVOLUÇÃO",IF(AND(D1211="",K1211&lt;&gt;""),"SEM LOTE",IF(AND(Q1211&lt;&gt;"",Q1211&gt;=Parametros!$B$11),"PARADO/SEM GIRO","OK"))))))))))</f>
        <v>OK</v>
      </c>
      <c r="T1211" s="29" t="str">
        <f aca="false">IF(AND($S1211="PARADO/SEM GIRO",$K1211="KG",OR(Painel!$B$5="(Todos)",A1211=Painel!$B$5)*OR(Painel!$E$5="(Todos)",P1211=Painel!$E$5)),$J1211+ROW()/10000000,"")</f>
        <v/>
      </c>
      <c r="U1211" s="29" t="str">
        <f aca="false">IF(AND($S1211="VENCIDO",$K1211="KG",OR(Painel!$B$5="(Todos)",A1211=Painel!$B$5)*OR(Painel!$E$5="(Todos)",P1211=Painel!$E$5)),$J1211+ROW()/10000000,"")</f>
        <v/>
      </c>
    </row>
    <row r="1212" customFormat="false" ht="15" hidden="false" customHeight="false" outlineLevel="0" collapsed="false">
      <c r="A1212" s="29" t="s">
        <v>53</v>
      </c>
      <c r="B1212" s="29" t="s">
        <v>2148</v>
      </c>
      <c r="C1212" s="29" t="s">
        <v>1734</v>
      </c>
      <c r="D1212" s="29" t="s">
        <v>1735</v>
      </c>
      <c r="E1212" s="29" t="n">
        <v>1</v>
      </c>
      <c r="F1212" s="29"/>
      <c r="G1212" s="29" t="s">
        <v>2149</v>
      </c>
      <c r="H1212" s="30" t="n">
        <v>1000</v>
      </c>
      <c r="I1212" s="31" t="n">
        <v>46272</v>
      </c>
      <c r="J1212" s="30" t="n">
        <v>1000</v>
      </c>
      <c r="K1212" s="29" t="s">
        <v>120</v>
      </c>
      <c r="L1212" s="29" t="s">
        <v>126</v>
      </c>
      <c r="M1212" s="29"/>
      <c r="N1212" s="29" t="s">
        <v>122</v>
      </c>
      <c r="O1212" s="31" t="n">
        <v>46920</v>
      </c>
      <c r="P1212" s="29" t="s">
        <v>235</v>
      </c>
      <c r="Q1212" s="29" t="n">
        <f aca="false">IFERROR(VALUE(L1212),"")</f>
        <v>13</v>
      </c>
      <c r="R1212" s="29" t="n">
        <f aca="true">IF(O1212="","",O1212-TODAY())</f>
        <v>635</v>
      </c>
      <c r="S1212" s="29" t="str">
        <f aca="false">IF(C1212="&lt;&lt; vazio &gt;&gt;","VAZIA",IF(AND(O1212&lt;&gt;"",R1212&lt;0),"VENCIDO",IF(AND(O1212&lt;&gt;"",R1212&lt;=Parametros!$B$10),"PRÓX. VENCIMENTO",IF(F1212="Q","QUALIDADE",IF(F1212="S","BLOQUEADO",IF(F1212="R","RESTRITO/DEVOLUÇÃO",IF(OR(N1212="QUAR",N1212="QRES"),"QUARENTENA",IF(OR(B1212="DESCARTE",B1212="DEVOLUÇÃO"),"DESCARTE/DEVOLUÇÃO",IF(AND(D1212="",K1212&lt;&gt;""),"SEM LOTE",IF(AND(Q1212&lt;&gt;"",Q1212&gt;=Parametros!$B$11),"PARADO/SEM GIRO","OK"))))))))))</f>
        <v>OK</v>
      </c>
      <c r="T1212" s="29" t="str">
        <f aca="false">IF(AND($S1212="PARADO/SEM GIRO",$K1212="KG",OR(Painel!$B$5="(Todos)",A1212=Painel!$B$5)*OR(Painel!$E$5="(Todos)",P1212=Painel!$E$5)),$J1212+ROW()/10000000,"")</f>
        <v/>
      </c>
      <c r="U1212" s="29" t="str">
        <f aca="false">IF(AND($S1212="VENCIDO",$K1212="KG",OR(Painel!$B$5="(Todos)",A1212=Painel!$B$5)*OR(Painel!$E$5="(Todos)",P1212=Painel!$E$5)),$J1212+ROW()/10000000,"")</f>
        <v/>
      </c>
    </row>
    <row r="1213" customFormat="false" ht="15" hidden="false" customHeight="false" outlineLevel="0" collapsed="false">
      <c r="A1213" s="29" t="s">
        <v>53</v>
      </c>
      <c r="B1213" s="29" t="s">
        <v>2150</v>
      </c>
      <c r="C1213" s="29" t="s">
        <v>604</v>
      </c>
      <c r="D1213" s="29" t="s">
        <v>605</v>
      </c>
      <c r="E1213" s="29" t="n">
        <v>1</v>
      </c>
      <c r="F1213" s="29"/>
      <c r="G1213" s="29" t="s">
        <v>2151</v>
      </c>
      <c r="H1213" s="30" t="n">
        <v>75</v>
      </c>
      <c r="I1213" s="31" t="n">
        <v>46279</v>
      </c>
      <c r="J1213" s="30" t="n">
        <v>75</v>
      </c>
      <c r="K1213" s="29" t="s">
        <v>120</v>
      </c>
      <c r="L1213" s="29" t="s">
        <v>1277</v>
      </c>
      <c r="M1213" s="29"/>
      <c r="N1213" s="29" t="s">
        <v>122</v>
      </c>
      <c r="O1213" s="31" t="n">
        <v>46925</v>
      </c>
      <c r="P1213" s="29" t="s">
        <v>235</v>
      </c>
      <c r="Q1213" s="29" t="n">
        <f aca="false">IFERROR(VALUE(L1213),"")</f>
        <v>55</v>
      </c>
      <c r="R1213" s="29" t="n">
        <f aca="true">IF(O1213="","",O1213-TODAY())</f>
        <v>640</v>
      </c>
      <c r="S1213" s="29" t="str">
        <f aca="false">IF(C1213="&lt;&lt; vazio &gt;&gt;","VAZIA",IF(AND(O1213&lt;&gt;"",R1213&lt;0),"VENCIDO",IF(AND(O1213&lt;&gt;"",R1213&lt;=Parametros!$B$10),"PRÓX. VENCIMENTO",IF(F1213="Q","QUALIDADE",IF(F1213="S","BLOQUEADO",IF(F1213="R","RESTRITO/DEVOLUÇÃO",IF(OR(N1213="QUAR",N1213="QRES"),"QUARENTENA",IF(OR(B1213="DESCARTE",B1213="DEVOLUÇÃO"),"DESCARTE/DEVOLUÇÃO",IF(AND(D1213="",K1213&lt;&gt;""),"SEM LOTE",IF(AND(Q1213&lt;&gt;"",Q1213&gt;=Parametros!$B$11),"PARADO/SEM GIRO","OK"))))))))))</f>
        <v>OK</v>
      </c>
      <c r="T1213" s="29" t="str">
        <f aca="false">IF(AND($S1213="PARADO/SEM GIRO",$K1213="KG",OR(Painel!$B$5="(Todos)",A1213=Painel!$B$5)*OR(Painel!$E$5="(Todos)",P1213=Painel!$E$5)),$J1213+ROW()/10000000,"")</f>
        <v/>
      </c>
      <c r="U1213" s="29" t="str">
        <f aca="false">IF(AND($S1213="VENCIDO",$K1213="KG",OR(Painel!$B$5="(Todos)",A1213=Painel!$B$5)*OR(Painel!$E$5="(Todos)",P1213=Painel!$E$5)),$J1213+ROW()/10000000,"")</f>
        <v/>
      </c>
    </row>
    <row r="1214" customFormat="false" ht="15" hidden="false" customHeight="false" outlineLevel="0" collapsed="false">
      <c r="A1214" s="29" t="s">
        <v>53</v>
      </c>
      <c r="B1214" s="29" t="s">
        <v>2152</v>
      </c>
      <c r="C1214" s="29" t="s">
        <v>240</v>
      </c>
      <c r="D1214" s="29" t="s">
        <v>614</v>
      </c>
      <c r="E1214" s="29" t="n">
        <v>1</v>
      </c>
      <c r="F1214" s="29"/>
      <c r="G1214" s="29" t="s">
        <v>2153</v>
      </c>
      <c r="H1214" s="30" t="n">
        <v>1000</v>
      </c>
      <c r="I1214" s="31" t="n">
        <v>46277</v>
      </c>
      <c r="J1214" s="30" t="n">
        <v>1000</v>
      </c>
      <c r="K1214" s="29" t="s">
        <v>120</v>
      </c>
      <c r="L1214" s="29" t="s">
        <v>652</v>
      </c>
      <c r="M1214" s="29"/>
      <c r="N1214" s="29" t="s">
        <v>122</v>
      </c>
      <c r="O1214" s="31" t="n">
        <v>46992</v>
      </c>
      <c r="P1214" s="29" t="s">
        <v>235</v>
      </c>
      <c r="Q1214" s="29" t="n">
        <f aca="false">IFERROR(VALUE(L1214),"")</f>
        <v>8</v>
      </c>
      <c r="R1214" s="29" t="n">
        <f aca="true">IF(O1214="","",O1214-TODAY())</f>
        <v>707</v>
      </c>
      <c r="S1214" s="29" t="str">
        <f aca="false">IF(C1214="&lt;&lt; vazio &gt;&gt;","VAZIA",IF(AND(O1214&lt;&gt;"",R1214&lt;0),"VENCIDO",IF(AND(O1214&lt;&gt;"",R1214&lt;=Parametros!$B$10),"PRÓX. VENCIMENTO",IF(F1214="Q","QUALIDADE",IF(F1214="S","BLOQUEADO",IF(F1214="R","RESTRITO/DEVOLUÇÃO",IF(OR(N1214="QUAR",N1214="QRES"),"QUARENTENA",IF(OR(B1214="DESCARTE",B1214="DEVOLUÇÃO"),"DESCARTE/DEVOLUÇÃO",IF(AND(D1214="",K1214&lt;&gt;""),"SEM LOTE",IF(AND(Q1214&lt;&gt;"",Q1214&gt;=Parametros!$B$11),"PARADO/SEM GIRO","OK"))))))))))</f>
        <v>OK</v>
      </c>
      <c r="T1214" s="29" t="str">
        <f aca="false">IF(AND($S1214="PARADO/SEM GIRO",$K1214="KG",OR(Painel!$B$5="(Todos)",A1214=Painel!$B$5)*OR(Painel!$E$5="(Todos)",P1214=Painel!$E$5)),$J1214+ROW()/10000000,"")</f>
        <v/>
      </c>
      <c r="U1214" s="29" t="str">
        <f aca="false">IF(AND($S1214="VENCIDO",$K1214="KG",OR(Painel!$B$5="(Todos)",A1214=Painel!$B$5)*OR(Painel!$E$5="(Todos)",P1214=Painel!$E$5)),$J1214+ROW()/10000000,"")</f>
        <v/>
      </c>
    </row>
    <row r="1215" customFormat="false" ht="15" hidden="false" customHeight="false" outlineLevel="0" collapsed="false">
      <c r="A1215" s="29" t="s">
        <v>53</v>
      </c>
      <c r="B1215" s="29" t="s">
        <v>2154</v>
      </c>
      <c r="C1215" s="29" t="s">
        <v>115</v>
      </c>
      <c r="D1215" s="29"/>
      <c r="E1215" s="29" t="n">
        <v>0</v>
      </c>
      <c r="F1215" s="29"/>
      <c r="G1215" s="29"/>
      <c r="H1215" s="30" t="n">
        <v>0</v>
      </c>
      <c r="I1215" s="29"/>
      <c r="J1215" s="30" t="n">
        <v>0</v>
      </c>
      <c r="K1215" s="29"/>
      <c r="L1215" s="29" t="s">
        <v>116</v>
      </c>
      <c r="M1215" s="29"/>
      <c r="N1215" s="29"/>
      <c r="O1215" s="29"/>
      <c r="P1215" s="29"/>
      <c r="Q1215" s="29" t="n">
        <f aca="false">IFERROR(VALUE(L1215),"")</f>
        <v>0</v>
      </c>
      <c r="R1215" s="29" t="str">
        <f aca="true">IF(O1215="","",O1215-TODAY())</f>
        <v/>
      </c>
      <c r="S1215" s="29" t="str">
        <f aca="false">IF(C1215="&lt;&lt; vazio &gt;&gt;","VAZIA",IF(AND(O1215&lt;&gt;"",R1215&lt;0),"VENCIDO",IF(AND(O1215&lt;&gt;"",R1215&lt;=Parametros!$B$10),"PRÓX. VENCIMENTO",IF(F1215="Q","QUALIDADE",IF(F1215="S","BLOQUEADO",IF(F1215="R","RESTRITO/DEVOLUÇÃO",IF(OR(N1215="QUAR",N1215="QRES"),"QUARENTENA",IF(OR(B1215="DESCARTE",B1215="DEVOLUÇÃO"),"DESCARTE/DEVOLUÇÃO",IF(AND(D1215="",K1215&lt;&gt;""),"SEM LOTE",IF(AND(Q1215&lt;&gt;"",Q1215&gt;=Parametros!$B$11),"PARADO/SEM GIRO","OK"))))))))))</f>
        <v>VAZIA</v>
      </c>
      <c r="T1215" s="29" t="str">
        <f aca="false">IF(AND($S1215="PARADO/SEM GIRO",$K1215="KG",OR(Painel!$B$5="(Todos)",A1215=Painel!$B$5)*OR(Painel!$E$5="(Todos)",P1215=Painel!$E$5)),$J1215+ROW()/10000000,"")</f>
        <v/>
      </c>
      <c r="U1215" s="29" t="str">
        <f aca="false">IF(AND($S1215="VENCIDO",$K1215="KG",OR(Painel!$B$5="(Todos)",A1215=Painel!$B$5)*OR(Painel!$E$5="(Todos)",P1215=Painel!$E$5)),$J1215+ROW()/10000000,"")</f>
        <v/>
      </c>
    </row>
    <row r="1216" customFormat="false" ht="15" hidden="false" customHeight="false" outlineLevel="0" collapsed="false">
      <c r="A1216" s="29" t="s">
        <v>53</v>
      </c>
      <c r="B1216" s="29" t="s">
        <v>2155</v>
      </c>
      <c r="C1216" s="29" t="s">
        <v>115</v>
      </c>
      <c r="D1216" s="29"/>
      <c r="E1216" s="29" t="n">
        <v>0</v>
      </c>
      <c r="F1216" s="29"/>
      <c r="G1216" s="29"/>
      <c r="H1216" s="30" t="n">
        <v>0</v>
      </c>
      <c r="I1216" s="29"/>
      <c r="J1216" s="30" t="n">
        <v>0</v>
      </c>
      <c r="K1216" s="29"/>
      <c r="L1216" s="29" t="s">
        <v>116</v>
      </c>
      <c r="M1216" s="29"/>
      <c r="N1216" s="29"/>
      <c r="O1216" s="29"/>
      <c r="P1216" s="29"/>
      <c r="Q1216" s="29" t="n">
        <f aca="false">IFERROR(VALUE(L1216),"")</f>
        <v>0</v>
      </c>
      <c r="R1216" s="29" t="str">
        <f aca="true">IF(O1216="","",O1216-TODAY())</f>
        <v/>
      </c>
      <c r="S1216" s="29" t="str">
        <f aca="false">IF(C1216="&lt;&lt; vazio &gt;&gt;","VAZIA",IF(AND(O1216&lt;&gt;"",R1216&lt;0),"VENCIDO",IF(AND(O1216&lt;&gt;"",R1216&lt;=Parametros!$B$10),"PRÓX. VENCIMENTO",IF(F1216="Q","QUALIDADE",IF(F1216="S","BLOQUEADO",IF(F1216="R","RESTRITO/DEVOLUÇÃO",IF(OR(N1216="QUAR",N1216="QRES"),"QUARENTENA",IF(OR(B1216="DESCARTE",B1216="DEVOLUÇÃO"),"DESCARTE/DEVOLUÇÃO",IF(AND(D1216="",K1216&lt;&gt;""),"SEM LOTE",IF(AND(Q1216&lt;&gt;"",Q1216&gt;=Parametros!$B$11),"PARADO/SEM GIRO","OK"))))))))))</f>
        <v>VAZIA</v>
      </c>
      <c r="T1216" s="29" t="str">
        <f aca="false">IF(AND($S1216="PARADO/SEM GIRO",$K1216="KG",OR(Painel!$B$5="(Todos)",A1216=Painel!$B$5)*OR(Painel!$E$5="(Todos)",P1216=Painel!$E$5)),$J1216+ROW()/10000000,"")</f>
        <v/>
      </c>
      <c r="U1216" s="29" t="str">
        <f aca="false">IF(AND($S1216="VENCIDO",$K1216="KG",OR(Painel!$B$5="(Todos)",A1216=Painel!$B$5)*OR(Painel!$E$5="(Todos)",P1216=Painel!$E$5)),$J1216+ROW()/10000000,"")</f>
        <v/>
      </c>
    </row>
    <row r="1217" customFormat="false" ht="15" hidden="false" customHeight="false" outlineLevel="0" collapsed="false">
      <c r="A1217" s="29" t="s">
        <v>53</v>
      </c>
      <c r="B1217" s="29" t="s">
        <v>2156</v>
      </c>
      <c r="C1217" s="29" t="s">
        <v>917</v>
      </c>
      <c r="D1217" s="29" t="s">
        <v>2157</v>
      </c>
      <c r="E1217" s="29" t="n">
        <v>1</v>
      </c>
      <c r="F1217" s="29"/>
      <c r="G1217" s="29" t="s">
        <v>2158</v>
      </c>
      <c r="H1217" s="30" t="n">
        <v>800</v>
      </c>
      <c r="I1217" s="31" t="n">
        <v>46273</v>
      </c>
      <c r="J1217" s="30" t="n">
        <v>800</v>
      </c>
      <c r="K1217" s="29" t="s">
        <v>120</v>
      </c>
      <c r="L1217" s="29" t="s">
        <v>149</v>
      </c>
      <c r="M1217" s="29"/>
      <c r="N1217" s="29" t="s">
        <v>122</v>
      </c>
      <c r="O1217" s="31" t="n">
        <v>46812</v>
      </c>
      <c r="P1217" s="29" t="s">
        <v>123</v>
      </c>
      <c r="Q1217" s="29" t="n">
        <f aca="false">IFERROR(VALUE(L1217),"")</f>
        <v>12</v>
      </c>
      <c r="R1217" s="29" t="n">
        <f aca="true">IF(O1217="","",O1217-TODAY())</f>
        <v>527</v>
      </c>
      <c r="S1217" s="29" t="str">
        <f aca="false">IF(C1217="&lt;&lt; vazio &gt;&gt;","VAZIA",IF(AND(O1217&lt;&gt;"",R1217&lt;0),"VENCIDO",IF(AND(O1217&lt;&gt;"",R1217&lt;=Parametros!$B$10),"PRÓX. VENCIMENTO",IF(F1217="Q","QUALIDADE",IF(F1217="S","BLOQUEADO",IF(F1217="R","RESTRITO/DEVOLUÇÃO",IF(OR(N1217="QUAR",N1217="QRES"),"QUARENTENA",IF(OR(B1217="DESCARTE",B1217="DEVOLUÇÃO"),"DESCARTE/DEVOLUÇÃO",IF(AND(D1217="",K1217&lt;&gt;""),"SEM LOTE",IF(AND(Q1217&lt;&gt;"",Q1217&gt;=Parametros!$B$11),"PARADO/SEM GIRO","OK"))))))))))</f>
        <v>OK</v>
      </c>
      <c r="T1217" s="29" t="str">
        <f aca="false">IF(AND($S1217="PARADO/SEM GIRO",$K1217="KG",OR(Painel!$B$5="(Todos)",A1217=Painel!$B$5)*OR(Painel!$E$5="(Todos)",P1217=Painel!$E$5)),$J1217+ROW()/10000000,"")</f>
        <v/>
      </c>
      <c r="U1217" s="29" t="str">
        <f aca="false">IF(AND($S1217="VENCIDO",$K1217="KG",OR(Painel!$B$5="(Todos)",A1217=Painel!$B$5)*OR(Painel!$E$5="(Todos)",P1217=Painel!$E$5)),$J1217+ROW()/10000000,"")</f>
        <v/>
      </c>
    </row>
    <row r="1218" customFormat="false" ht="15" hidden="false" customHeight="false" outlineLevel="0" collapsed="false">
      <c r="A1218" s="29" t="s">
        <v>53</v>
      </c>
      <c r="B1218" s="29" t="s">
        <v>2159</v>
      </c>
      <c r="C1218" s="29" t="s">
        <v>240</v>
      </c>
      <c r="D1218" s="29" t="s">
        <v>2160</v>
      </c>
      <c r="E1218" s="29" t="n">
        <v>1</v>
      </c>
      <c r="F1218" s="29"/>
      <c r="G1218" s="29" t="s">
        <v>2161</v>
      </c>
      <c r="H1218" s="30" t="n">
        <v>75</v>
      </c>
      <c r="I1218" s="31" t="n">
        <v>46281</v>
      </c>
      <c r="J1218" s="30" t="n">
        <v>75</v>
      </c>
      <c r="K1218" s="29" t="s">
        <v>120</v>
      </c>
      <c r="L1218" s="29" t="s">
        <v>811</v>
      </c>
      <c r="M1218" s="29"/>
      <c r="N1218" s="29" t="s">
        <v>122</v>
      </c>
      <c r="O1218" s="31" t="n">
        <v>46955</v>
      </c>
      <c r="P1218" s="29" t="s">
        <v>235</v>
      </c>
      <c r="Q1218" s="29" t="n">
        <f aca="false">IFERROR(VALUE(L1218),"")</f>
        <v>29</v>
      </c>
      <c r="R1218" s="29" t="n">
        <f aca="true">IF(O1218="","",O1218-TODAY())</f>
        <v>670</v>
      </c>
      <c r="S1218" s="29" t="str">
        <f aca="false">IF(C1218="&lt;&lt; vazio &gt;&gt;","VAZIA",IF(AND(O1218&lt;&gt;"",R1218&lt;0),"VENCIDO",IF(AND(O1218&lt;&gt;"",R1218&lt;=Parametros!$B$10),"PRÓX. VENCIMENTO",IF(F1218="Q","QUALIDADE",IF(F1218="S","BLOQUEADO",IF(F1218="R","RESTRITO/DEVOLUÇÃO",IF(OR(N1218="QUAR",N1218="QRES"),"QUARENTENA",IF(OR(B1218="DESCARTE",B1218="DEVOLUÇÃO"),"DESCARTE/DEVOLUÇÃO",IF(AND(D1218="",K1218&lt;&gt;""),"SEM LOTE",IF(AND(Q1218&lt;&gt;"",Q1218&gt;=Parametros!$B$11),"PARADO/SEM GIRO","OK"))))))))))</f>
        <v>OK</v>
      </c>
      <c r="T1218" s="29" t="str">
        <f aca="false">IF(AND($S1218="PARADO/SEM GIRO",$K1218="KG",OR(Painel!$B$5="(Todos)",A1218=Painel!$B$5)*OR(Painel!$E$5="(Todos)",P1218=Painel!$E$5)),$J1218+ROW()/10000000,"")</f>
        <v/>
      </c>
      <c r="U1218" s="29" t="str">
        <f aca="false">IF(AND($S1218="VENCIDO",$K1218="KG",OR(Painel!$B$5="(Todos)",A1218=Painel!$B$5)*OR(Painel!$E$5="(Todos)",P1218=Painel!$E$5)),$J1218+ROW()/10000000,"")</f>
        <v/>
      </c>
    </row>
    <row r="1219" customFormat="false" ht="15" hidden="false" customHeight="false" outlineLevel="0" collapsed="false">
      <c r="A1219" s="29" t="s">
        <v>53</v>
      </c>
      <c r="B1219" s="29" t="s">
        <v>2162</v>
      </c>
      <c r="C1219" s="29" t="s">
        <v>604</v>
      </c>
      <c r="D1219" s="29" t="s">
        <v>605</v>
      </c>
      <c r="E1219" s="29" t="n">
        <v>1</v>
      </c>
      <c r="F1219" s="29"/>
      <c r="G1219" s="29" t="s">
        <v>2163</v>
      </c>
      <c r="H1219" s="30" t="n">
        <v>1000</v>
      </c>
      <c r="I1219" s="31" t="n">
        <v>46274</v>
      </c>
      <c r="J1219" s="30" t="n">
        <v>1000</v>
      </c>
      <c r="K1219" s="29" t="s">
        <v>120</v>
      </c>
      <c r="L1219" s="29" t="s">
        <v>138</v>
      </c>
      <c r="M1219" s="29"/>
      <c r="N1219" s="29" t="s">
        <v>122</v>
      </c>
      <c r="O1219" s="31" t="n">
        <v>46925</v>
      </c>
      <c r="P1219" s="29" t="s">
        <v>235</v>
      </c>
      <c r="Q1219" s="29" t="n">
        <f aca="false">IFERROR(VALUE(L1219),"")</f>
        <v>11</v>
      </c>
      <c r="R1219" s="29" t="n">
        <f aca="true">IF(O1219="","",O1219-TODAY())</f>
        <v>640</v>
      </c>
      <c r="S1219" s="29" t="str">
        <f aca="false">IF(C1219="&lt;&lt; vazio &gt;&gt;","VAZIA",IF(AND(O1219&lt;&gt;"",R1219&lt;0),"VENCIDO",IF(AND(O1219&lt;&gt;"",R1219&lt;=Parametros!$B$10),"PRÓX. VENCIMENTO",IF(F1219="Q","QUALIDADE",IF(F1219="S","BLOQUEADO",IF(F1219="R","RESTRITO/DEVOLUÇÃO",IF(OR(N1219="QUAR",N1219="QRES"),"QUARENTENA",IF(OR(B1219="DESCARTE",B1219="DEVOLUÇÃO"),"DESCARTE/DEVOLUÇÃO",IF(AND(D1219="",K1219&lt;&gt;""),"SEM LOTE",IF(AND(Q1219&lt;&gt;"",Q1219&gt;=Parametros!$B$11),"PARADO/SEM GIRO","OK"))))))))))</f>
        <v>OK</v>
      </c>
      <c r="T1219" s="29" t="str">
        <f aca="false">IF(AND($S1219="PARADO/SEM GIRO",$K1219="KG",OR(Painel!$B$5="(Todos)",A1219=Painel!$B$5)*OR(Painel!$E$5="(Todos)",P1219=Painel!$E$5)),$J1219+ROW()/10000000,"")</f>
        <v/>
      </c>
      <c r="U1219" s="29" t="str">
        <f aca="false">IF(AND($S1219="VENCIDO",$K1219="KG",OR(Painel!$B$5="(Todos)",A1219=Painel!$B$5)*OR(Painel!$E$5="(Todos)",P1219=Painel!$E$5)),$J1219+ROW()/10000000,"")</f>
        <v/>
      </c>
    </row>
    <row r="1220" customFormat="false" ht="15" hidden="false" customHeight="false" outlineLevel="0" collapsed="false">
      <c r="A1220" s="29" t="s">
        <v>53</v>
      </c>
      <c r="B1220" s="29" t="s">
        <v>2164</v>
      </c>
      <c r="C1220" s="29" t="s">
        <v>1729</v>
      </c>
      <c r="D1220" s="29" t="s">
        <v>1730</v>
      </c>
      <c r="E1220" s="29" t="n">
        <v>1</v>
      </c>
      <c r="F1220" s="29"/>
      <c r="G1220" s="29" t="s">
        <v>2165</v>
      </c>
      <c r="H1220" s="30" t="n">
        <v>1000</v>
      </c>
      <c r="I1220" s="31" t="n">
        <v>46274</v>
      </c>
      <c r="J1220" s="30" t="n">
        <v>1000</v>
      </c>
      <c r="K1220" s="29" t="s">
        <v>120</v>
      </c>
      <c r="L1220" s="29" t="s">
        <v>138</v>
      </c>
      <c r="M1220" s="29"/>
      <c r="N1220" s="29" t="s">
        <v>122</v>
      </c>
      <c r="O1220" s="31" t="n">
        <v>46908</v>
      </c>
      <c r="P1220" s="29" t="s">
        <v>235</v>
      </c>
      <c r="Q1220" s="29" t="n">
        <f aca="false">IFERROR(VALUE(L1220),"")</f>
        <v>11</v>
      </c>
      <c r="R1220" s="29" t="n">
        <f aca="true">IF(O1220="","",O1220-TODAY())</f>
        <v>623</v>
      </c>
      <c r="S1220" s="29" t="str">
        <f aca="false">IF(C1220="&lt;&lt; vazio &gt;&gt;","VAZIA",IF(AND(O1220&lt;&gt;"",R1220&lt;0),"VENCIDO",IF(AND(O1220&lt;&gt;"",R1220&lt;=Parametros!$B$10),"PRÓX. VENCIMENTO",IF(F1220="Q","QUALIDADE",IF(F1220="S","BLOQUEADO",IF(F1220="R","RESTRITO/DEVOLUÇÃO",IF(OR(N1220="QUAR",N1220="QRES"),"QUARENTENA",IF(OR(B1220="DESCARTE",B1220="DEVOLUÇÃO"),"DESCARTE/DEVOLUÇÃO",IF(AND(D1220="",K1220&lt;&gt;""),"SEM LOTE",IF(AND(Q1220&lt;&gt;"",Q1220&gt;=Parametros!$B$11),"PARADO/SEM GIRO","OK"))))))))))</f>
        <v>OK</v>
      </c>
      <c r="T1220" s="29" t="str">
        <f aca="false">IF(AND($S1220="PARADO/SEM GIRO",$K1220="KG",OR(Painel!$B$5="(Todos)",A1220=Painel!$B$5)*OR(Painel!$E$5="(Todos)",P1220=Painel!$E$5)),$J1220+ROW()/10000000,"")</f>
        <v/>
      </c>
      <c r="U1220" s="29" t="str">
        <f aca="false">IF(AND($S1220="VENCIDO",$K1220="KG",OR(Painel!$B$5="(Todos)",A1220=Painel!$B$5)*OR(Painel!$E$5="(Todos)",P1220=Painel!$E$5)),$J1220+ROW()/10000000,"")</f>
        <v/>
      </c>
    </row>
    <row r="1221" customFormat="false" ht="15" hidden="false" customHeight="false" outlineLevel="0" collapsed="false">
      <c r="A1221" s="29" t="s">
        <v>53</v>
      </c>
      <c r="B1221" s="29" t="s">
        <v>2166</v>
      </c>
      <c r="C1221" s="29" t="s">
        <v>115</v>
      </c>
      <c r="D1221" s="29"/>
      <c r="E1221" s="29" t="n">
        <v>0</v>
      </c>
      <c r="F1221" s="29"/>
      <c r="G1221" s="29"/>
      <c r="H1221" s="30" t="n">
        <v>0</v>
      </c>
      <c r="I1221" s="29"/>
      <c r="J1221" s="30" t="n">
        <v>0</v>
      </c>
      <c r="K1221" s="29"/>
      <c r="L1221" s="29" t="s">
        <v>116</v>
      </c>
      <c r="M1221" s="29"/>
      <c r="N1221" s="29"/>
      <c r="O1221" s="29"/>
      <c r="P1221" s="29"/>
      <c r="Q1221" s="29" t="n">
        <f aca="false">IFERROR(VALUE(L1221),"")</f>
        <v>0</v>
      </c>
      <c r="R1221" s="29" t="str">
        <f aca="true">IF(O1221="","",O1221-TODAY())</f>
        <v/>
      </c>
      <c r="S1221" s="29" t="str">
        <f aca="false">IF(C1221="&lt;&lt; vazio &gt;&gt;","VAZIA",IF(AND(O1221&lt;&gt;"",R1221&lt;0),"VENCIDO",IF(AND(O1221&lt;&gt;"",R1221&lt;=Parametros!$B$10),"PRÓX. VENCIMENTO",IF(F1221="Q","QUALIDADE",IF(F1221="S","BLOQUEADO",IF(F1221="R","RESTRITO/DEVOLUÇÃO",IF(OR(N1221="QUAR",N1221="QRES"),"QUARENTENA",IF(OR(B1221="DESCARTE",B1221="DEVOLUÇÃO"),"DESCARTE/DEVOLUÇÃO",IF(AND(D1221="",K1221&lt;&gt;""),"SEM LOTE",IF(AND(Q1221&lt;&gt;"",Q1221&gt;=Parametros!$B$11),"PARADO/SEM GIRO","OK"))))))))))</f>
        <v>VAZIA</v>
      </c>
      <c r="T1221" s="29" t="str">
        <f aca="false">IF(AND($S1221="PARADO/SEM GIRO",$K1221="KG",OR(Painel!$B$5="(Todos)",A1221=Painel!$B$5)*OR(Painel!$E$5="(Todos)",P1221=Painel!$E$5)),$J1221+ROW()/10000000,"")</f>
        <v/>
      </c>
      <c r="U1221" s="29" t="str">
        <f aca="false">IF(AND($S1221="VENCIDO",$K1221="KG",OR(Painel!$B$5="(Todos)",A1221=Painel!$B$5)*OR(Painel!$E$5="(Todos)",P1221=Painel!$E$5)),$J1221+ROW()/10000000,"")</f>
        <v/>
      </c>
    </row>
    <row r="1222" customFormat="false" ht="15" hidden="false" customHeight="false" outlineLevel="0" collapsed="false">
      <c r="A1222" s="29" t="s">
        <v>53</v>
      </c>
      <c r="B1222" s="29" t="s">
        <v>2167</v>
      </c>
      <c r="C1222" s="29" t="s">
        <v>240</v>
      </c>
      <c r="D1222" s="29" t="s">
        <v>1933</v>
      </c>
      <c r="E1222" s="29" t="n">
        <v>1</v>
      </c>
      <c r="F1222" s="29"/>
      <c r="G1222" s="29" t="s">
        <v>2168</v>
      </c>
      <c r="H1222" s="30" t="n">
        <v>125</v>
      </c>
      <c r="I1222" s="31" t="n">
        <v>46282</v>
      </c>
      <c r="J1222" s="30" t="n">
        <v>125</v>
      </c>
      <c r="K1222" s="29" t="s">
        <v>120</v>
      </c>
      <c r="L1222" s="29" t="s">
        <v>652</v>
      </c>
      <c r="M1222" s="29"/>
      <c r="N1222" s="29" t="s">
        <v>122</v>
      </c>
      <c r="O1222" s="31" t="n">
        <v>46993</v>
      </c>
      <c r="P1222" s="29" t="s">
        <v>235</v>
      </c>
      <c r="Q1222" s="29" t="n">
        <f aca="false">IFERROR(VALUE(L1222),"")</f>
        <v>8</v>
      </c>
      <c r="R1222" s="29" t="n">
        <f aca="true">IF(O1222="","",O1222-TODAY())</f>
        <v>708</v>
      </c>
      <c r="S1222" s="29" t="str">
        <f aca="false">IF(C1222="&lt;&lt; vazio &gt;&gt;","VAZIA",IF(AND(O1222&lt;&gt;"",R1222&lt;0),"VENCIDO",IF(AND(O1222&lt;&gt;"",R1222&lt;=Parametros!$B$10),"PRÓX. VENCIMENTO",IF(F1222="Q","QUALIDADE",IF(F1222="S","BLOQUEADO",IF(F1222="R","RESTRITO/DEVOLUÇÃO",IF(OR(N1222="QUAR",N1222="QRES"),"QUARENTENA",IF(OR(B1222="DESCARTE",B1222="DEVOLUÇÃO"),"DESCARTE/DEVOLUÇÃO",IF(AND(D1222="",K1222&lt;&gt;""),"SEM LOTE",IF(AND(Q1222&lt;&gt;"",Q1222&gt;=Parametros!$B$11),"PARADO/SEM GIRO","OK"))))))))))</f>
        <v>OK</v>
      </c>
      <c r="T1222" s="29" t="str">
        <f aca="false">IF(AND($S1222="PARADO/SEM GIRO",$K1222="KG",OR(Painel!$B$5="(Todos)",A1222=Painel!$B$5)*OR(Painel!$E$5="(Todos)",P1222=Painel!$E$5)),$J1222+ROW()/10000000,"")</f>
        <v/>
      </c>
      <c r="U1222" s="29" t="str">
        <f aca="false">IF(AND($S1222="VENCIDO",$K1222="KG",OR(Painel!$B$5="(Todos)",A1222=Painel!$B$5)*OR(Painel!$E$5="(Todos)",P1222=Painel!$E$5)),$J1222+ROW()/10000000,"")</f>
        <v/>
      </c>
    </row>
    <row r="1223" customFormat="false" ht="15" hidden="false" customHeight="false" outlineLevel="0" collapsed="false">
      <c r="A1223" s="29" t="s">
        <v>53</v>
      </c>
      <c r="B1223" s="29" t="s">
        <v>2169</v>
      </c>
      <c r="C1223" s="29" t="s">
        <v>604</v>
      </c>
      <c r="D1223" s="29" t="s">
        <v>2170</v>
      </c>
      <c r="E1223" s="29" t="n">
        <v>1</v>
      </c>
      <c r="F1223" s="29"/>
      <c r="G1223" s="29" t="s">
        <v>2171</v>
      </c>
      <c r="H1223" s="30" t="n">
        <v>25</v>
      </c>
      <c r="I1223" s="31" t="n">
        <v>46263</v>
      </c>
      <c r="J1223" s="30" t="n">
        <v>25</v>
      </c>
      <c r="K1223" s="29" t="s">
        <v>120</v>
      </c>
      <c r="L1223" s="29" t="s">
        <v>1277</v>
      </c>
      <c r="M1223" s="29"/>
      <c r="N1223" s="29" t="s">
        <v>122</v>
      </c>
      <c r="O1223" s="31" t="n">
        <v>46924</v>
      </c>
      <c r="P1223" s="29" t="s">
        <v>235</v>
      </c>
      <c r="Q1223" s="29" t="n">
        <f aca="false">IFERROR(VALUE(L1223),"")</f>
        <v>55</v>
      </c>
      <c r="R1223" s="29" t="n">
        <f aca="true">IF(O1223="","",O1223-TODAY())</f>
        <v>639</v>
      </c>
      <c r="S1223" s="29" t="str">
        <f aca="false">IF(C1223="&lt;&lt; vazio &gt;&gt;","VAZIA",IF(AND(O1223&lt;&gt;"",R1223&lt;0),"VENCIDO",IF(AND(O1223&lt;&gt;"",R1223&lt;=Parametros!$B$10),"PRÓX. VENCIMENTO",IF(F1223="Q","QUALIDADE",IF(F1223="S","BLOQUEADO",IF(F1223="R","RESTRITO/DEVOLUÇÃO",IF(OR(N1223="QUAR",N1223="QRES"),"QUARENTENA",IF(OR(B1223="DESCARTE",B1223="DEVOLUÇÃO"),"DESCARTE/DEVOLUÇÃO",IF(AND(D1223="",K1223&lt;&gt;""),"SEM LOTE",IF(AND(Q1223&lt;&gt;"",Q1223&gt;=Parametros!$B$11),"PARADO/SEM GIRO","OK"))))))))))</f>
        <v>OK</v>
      </c>
      <c r="T1223" s="29" t="str">
        <f aca="false">IF(AND($S1223="PARADO/SEM GIRO",$K1223="KG",OR(Painel!$B$5="(Todos)",A1223=Painel!$B$5)*OR(Painel!$E$5="(Todos)",P1223=Painel!$E$5)),$J1223+ROW()/10000000,"")</f>
        <v/>
      </c>
      <c r="U1223" s="29" t="str">
        <f aca="false">IF(AND($S1223="VENCIDO",$K1223="KG",OR(Painel!$B$5="(Todos)",A1223=Painel!$B$5)*OR(Painel!$E$5="(Todos)",P1223=Painel!$E$5)),$J1223+ROW()/10000000,"")</f>
        <v/>
      </c>
    </row>
    <row r="1224" customFormat="false" ht="15" hidden="false" customHeight="false" outlineLevel="0" collapsed="false">
      <c r="A1224" s="29" t="s">
        <v>53</v>
      </c>
      <c r="B1224" s="29" t="s">
        <v>2172</v>
      </c>
      <c r="C1224" s="29" t="s">
        <v>1716</v>
      </c>
      <c r="D1224" s="29" t="s">
        <v>2099</v>
      </c>
      <c r="E1224" s="29" t="n">
        <v>1</v>
      </c>
      <c r="F1224" s="29"/>
      <c r="G1224" s="29" t="s">
        <v>2173</v>
      </c>
      <c r="H1224" s="30" t="n">
        <v>375</v>
      </c>
      <c r="I1224" s="31" t="n">
        <v>46284</v>
      </c>
      <c r="J1224" s="30" t="n">
        <v>375</v>
      </c>
      <c r="K1224" s="29" t="s">
        <v>120</v>
      </c>
      <c r="L1224" s="29" t="s">
        <v>388</v>
      </c>
      <c r="M1224" s="29"/>
      <c r="N1224" s="29" t="s">
        <v>122</v>
      </c>
      <c r="O1224" s="31" t="n">
        <v>46999</v>
      </c>
      <c r="P1224" s="29" t="s">
        <v>235</v>
      </c>
      <c r="Q1224" s="29" t="n">
        <f aca="false">IFERROR(VALUE(L1224),"")</f>
        <v>1</v>
      </c>
      <c r="R1224" s="29" t="n">
        <f aca="true">IF(O1224="","",O1224-TODAY())</f>
        <v>714</v>
      </c>
      <c r="S1224" s="29" t="str">
        <f aca="false">IF(C1224="&lt;&lt; vazio &gt;&gt;","VAZIA",IF(AND(O1224&lt;&gt;"",R1224&lt;0),"VENCIDO",IF(AND(O1224&lt;&gt;"",R1224&lt;=Parametros!$B$10),"PRÓX. VENCIMENTO",IF(F1224="Q","QUALIDADE",IF(F1224="S","BLOQUEADO",IF(F1224="R","RESTRITO/DEVOLUÇÃO",IF(OR(N1224="QUAR",N1224="QRES"),"QUARENTENA",IF(OR(B1224="DESCARTE",B1224="DEVOLUÇÃO"),"DESCARTE/DEVOLUÇÃO",IF(AND(D1224="",K1224&lt;&gt;""),"SEM LOTE",IF(AND(Q1224&lt;&gt;"",Q1224&gt;=Parametros!$B$11),"PARADO/SEM GIRO","OK"))))))))))</f>
        <v>OK</v>
      </c>
      <c r="T1224" s="29" t="str">
        <f aca="false">IF(AND($S1224="PARADO/SEM GIRO",$K1224="KG",OR(Painel!$B$5="(Todos)",A1224=Painel!$B$5)*OR(Painel!$E$5="(Todos)",P1224=Painel!$E$5)),$J1224+ROW()/10000000,"")</f>
        <v/>
      </c>
      <c r="U1224" s="29" t="str">
        <f aca="false">IF(AND($S1224="VENCIDO",$K1224="KG",OR(Painel!$B$5="(Todos)",A1224=Painel!$B$5)*OR(Painel!$E$5="(Todos)",P1224=Painel!$E$5)),$J1224+ROW()/10000000,"")</f>
        <v/>
      </c>
    </row>
    <row r="1225" customFormat="false" ht="15" hidden="false" customHeight="false" outlineLevel="0" collapsed="false">
      <c r="A1225" s="29" t="s">
        <v>53</v>
      </c>
      <c r="B1225" s="29" t="s">
        <v>2174</v>
      </c>
      <c r="C1225" s="29" t="s">
        <v>306</v>
      </c>
      <c r="D1225" s="29" t="s">
        <v>2175</v>
      </c>
      <c r="E1225" s="29" t="n">
        <v>1</v>
      </c>
      <c r="F1225" s="29" t="s">
        <v>137</v>
      </c>
      <c r="G1225" s="29" t="s">
        <v>2176</v>
      </c>
      <c r="H1225" s="30" t="n">
        <v>790</v>
      </c>
      <c r="I1225" s="31" t="n">
        <v>46271</v>
      </c>
      <c r="J1225" s="30" t="n">
        <v>790</v>
      </c>
      <c r="K1225" s="29" t="s">
        <v>120</v>
      </c>
      <c r="L1225" s="29" t="s">
        <v>221</v>
      </c>
      <c r="M1225" s="29"/>
      <c r="N1225" s="29" t="s">
        <v>134</v>
      </c>
      <c r="O1225" s="31" t="n">
        <v>46285</v>
      </c>
      <c r="P1225" s="29" t="s">
        <v>123</v>
      </c>
      <c r="Q1225" s="29" t="n">
        <f aca="false">IFERROR(VALUE(L1225),"")</f>
        <v>14</v>
      </c>
      <c r="R1225" s="29" t="n">
        <f aca="true">IF(O1225="","",O1225-TODAY())</f>
        <v>0</v>
      </c>
      <c r="S1225" s="29" t="str">
        <f aca="false">IF(C1225="&lt;&lt; vazio &gt;&gt;","VAZIA",IF(AND(O1225&lt;&gt;"",R1225&lt;0),"VENCIDO",IF(AND(O1225&lt;&gt;"",R1225&lt;=Parametros!$B$10),"PRÓX. VENCIMENTO",IF(F1225="Q","QUALIDADE",IF(F1225="S","BLOQUEADO",IF(F1225="R","RESTRITO/DEVOLUÇÃO",IF(OR(N1225="QUAR",N1225="QRES"),"QUARENTENA",IF(OR(B1225="DESCARTE",B1225="DEVOLUÇÃO"),"DESCARTE/DEVOLUÇÃO",IF(AND(D1225="",K1225&lt;&gt;""),"SEM LOTE",IF(AND(Q1225&lt;&gt;"",Q1225&gt;=Parametros!$B$11),"PARADO/SEM GIRO","OK"))))))))))</f>
        <v>PRÓX. VENCIMENTO</v>
      </c>
      <c r="T1225" s="29" t="str">
        <f aca="false">IF(AND($S1225="PARADO/SEM GIRO",$K1225="KG",OR(Painel!$B$5="(Todos)",A1225=Painel!$B$5)*OR(Painel!$E$5="(Todos)",P1225=Painel!$E$5)),$J1225+ROW()/10000000,"")</f>
        <v/>
      </c>
      <c r="U1225" s="29" t="str">
        <f aca="false">IF(AND($S1225="VENCIDO",$K1225="KG",OR(Painel!$B$5="(Todos)",A1225=Painel!$B$5)*OR(Painel!$E$5="(Todos)",P1225=Painel!$E$5)),$J1225+ROW()/10000000,"")</f>
        <v/>
      </c>
    </row>
    <row r="1226" customFormat="false" ht="15" hidden="false" customHeight="false" outlineLevel="0" collapsed="false">
      <c r="A1226" s="29" t="s">
        <v>53</v>
      </c>
      <c r="B1226" s="29" t="s">
        <v>2177</v>
      </c>
      <c r="C1226" s="29" t="s">
        <v>238</v>
      </c>
      <c r="D1226" s="29" t="s">
        <v>610</v>
      </c>
      <c r="E1226" s="29" t="n">
        <v>1</v>
      </c>
      <c r="F1226" s="29"/>
      <c r="G1226" s="29" t="s">
        <v>2178</v>
      </c>
      <c r="H1226" s="30" t="n">
        <v>1000</v>
      </c>
      <c r="I1226" s="31" t="n">
        <v>46277</v>
      </c>
      <c r="J1226" s="30" t="n">
        <v>1000</v>
      </c>
      <c r="K1226" s="29" t="s">
        <v>120</v>
      </c>
      <c r="L1226" s="29" t="s">
        <v>652</v>
      </c>
      <c r="M1226" s="29"/>
      <c r="N1226" s="29" t="s">
        <v>122</v>
      </c>
      <c r="O1226" s="31" t="n">
        <v>46986</v>
      </c>
      <c r="P1226" s="29" t="s">
        <v>235</v>
      </c>
      <c r="Q1226" s="29" t="n">
        <f aca="false">IFERROR(VALUE(L1226),"")</f>
        <v>8</v>
      </c>
      <c r="R1226" s="29" t="n">
        <f aca="true">IF(O1226="","",O1226-TODAY())</f>
        <v>701</v>
      </c>
      <c r="S1226" s="29" t="str">
        <f aca="false">IF(C1226="&lt;&lt; vazio &gt;&gt;","VAZIA",IF(AND(O1226&lt;&gt;"",R1226&lt;0),"VENCIDO",IF(AND(O1226&lt;&gt;"",R1226&lt;=Parametros!$B$10),"PRÓX. VENCIMENTO",IF(F1226="Q","QUALIDADE",IF(F1226="S","BLOQUEADO",IF(F1226="R","RESTRITO/DEVOLUÇÃO",IF(OR(N1226="QUAR",N1226="QRES"),"QUARENTENA",IF(OR(B1226="DESCARTE",B1226="DEVOLUÇÃO"),"DESCARTE/DEVOLUÇÃO",IF(AND(D1226="",K1226&lt;&gt;""),"SEM LOTE",IF(AND(Q1226&lt;&gt;"",Q1226&gt;=Parametros!$B$11),"PARADO/SEM GIRO","OK"))))))))))</f>
        <v>OK</v>
      </c>
      <c r="T1226" s="29" t="str">
        <f aca="false">IF(AND($S1226="PARADO/SEM GIRO",$K1226="KG",OR(Painel!$B$5="(Todos)",A1226=Painel!$B$5)*OR(Painel!$E$5="(Todos)",P1226=Painel!$E$5)),$J1226+ROW()/10000000,"")</f>
        <v/>
      </c>
      <c r="U1226" s="29" t="str">
        <f aca="false">IF(AND($S1226="VENCIDO",$K1226="KG",OR(Painel!$B$5="(Todos)",A1226=Painel!$B$5)*OR(Painel!$E$5="(Todos)",P1226=Painel!$E$5)),$J1226+ROW()/10000000,"")</f>
        <v/>
      </c>
    </row>
    <row r="1227" customFormat="false" ht="15" hidden="false" customHeight="false" outlineLevel="0" collapsed="false">
      <c r="A1227" s="29" t="s">
        <v>53</v>
      </c>
      <c r="B1227" s="29" t="s">
        <v>2179</v>
      </c>
      <c r="C1227" s="29" t="s">
        <v>437</v>
      </c>
      <c r="D1227" s="29" t="s">
        <v>438</v>
      </c>
      <c r="E1227" s="29" t="n">
        <v>1</v>
      </c>
      <c r="F1227" s="29"/>
      <c r="G1227" s="29" t="s">
        <v>2180</v>
      </c>
      <c r="H1227" s="30" t="n">
        <v>0</v>
      </c>
      <c r="I1227" s="31" t="n">
        <v>46280</v>
      </c>
      <c r="J1227" s="30" t="n">
        <v>727.2</v>
      </c>
      <c r="K1227" s="29" t="s">
        <v>120</v>
      </c>
      <c r="L1227" s="29" t="s">
        <v>1458</v>
      </c>
      <c r="M1227" s="29"/>
      <c r="N1227" s="29" t="s">
        <v>122</v>
      </c>
      <c r="O1227" s="31" t="n">
        <v>46797</v>
      </c>
      <c r="P1227" s="29" t="s">
        <v>123</v>
      </c>
      <c r="Q1227" s="29" t="n">
        <f aca="false">IFERROR(VALUE(L1227),"")</f>
        <v>31</v>
      </c>
      <c r="R1227" s="29" t="n">
        <f aca="true">IF(O1227="","",O1227-TODAY())</f>
        <v>512</v>
      </c>
      <c r="S1227" s="29" t="str">
        <f aca="false">IF(C1227="&lt;&lt; vazio &gt;&gt;","VAZIA",IF(AND(O1227&lt;&gt;"",R1227&lt;0),"VENCIDO",IF(AND(O1227&lt;&gt;"",R1227&lt;=Parametros!$B$10),"PRÓX. VENCIMENTO",IF(F1227="Q","QUALIDADE",IF(F1227="S","BLOQUEADO",IF(F1227="R","RESTRITO/DEVOLUÇÃO",IF(OR(N1227="QUAR",N1227="QRES"),"QUARENTENA",IF(OR(B1227="DESCARTE",B1227="DEVOLUÇÃO"),"DESCARTE/DEVOLUÇÃO",IF(AND(D1227="",K1227&lt;&gt;""),"SEM LOTE",IF(AND(Q1227&lt;&gt;"",Q1227&gt;=Parametros!$B$11),"PARADO/SEM GIRO","OK"))))))))))</f>
        <v>OK</v>
      </c>
      <c r="T1227" s="29" t="str">
        <f aca="false">IF(AND($S1227="PARADO/SEM GIRO",$K1227="KG",OR(Painel!$B$5="(Todos)",A1227=Painel!$B$5)*OR(Painel!$E$5="(Todos)",P1227=Painel!$E$5)),$J1227+ROW()/10000000,"")</f>
        <v/>
      </c>
      <c r="U1227" s="29" t="str">
        <f aca="false">IF(AND($S1227="VENCIDO",$K1227="KG",OR(Painel!$B$5="(Todos)",A1227=Painel!$B$5)*OR(Painel!$E$5="(Todos)",P1227=Painel!$E$5)),$J1227+ROW()/10000000,"")</f>
        <v/>
      </c>
    </row>
    <row r="1228" customFormat="false" ht="15" hidden="false" customHeight="false" outlineLevel="0" collapsed="false">
      <c r="A1228" s="29" t="s">
        <v>53</v>
      </c>
      <c r="B1228" s="29" t="s">
        <v>2181</v>
      </c>
      <c r="C1228" s="29" t="s">
        <v>785</v>
      </c>
      <c r="D1228" s="29" t="s">
        <v>2182</v>
      </c>
      <c r="E1228" s="29" t="n">
        <v>1</v>
      </c>
      <c r="F1228" s="29" t="s">
        <v>137</v>
      </c>
      <c r="G1228" s="29" t="s">
        <v>2183</v>
      </c>
      <c r="H1228" s="30" t="n">
        <v>20</v>
      </c>
      <c r="I1228" s="31" t="n">
        <v>46265</v>
      </c>
      <c r="J1228" s="30" t="n">
        <v>20</v>
      </c>
      <c r="K1228" s="29" t="s">
        <v>120</v>
      </c>
      <c r="L1228" s="29" t="s">
        <v>216</v>
      </c>
      <c r="M1228" s="29"/>
      <c r="N1228" s="29" t="s">
        <v>122</v>
      </c>
      <c r="O1228" s="29"/>
      <c r="P1228" s="29" t="s">
        <v>123</v>
      </c>
      <c r="Q1228" s="29" t="n">
        <f aca="false">IFERROR(VALUE(L1228),"")</f>
        <v>20</v>
      </c>
      <c r="R1228" s="29" t="str">
        <f aca="true">IF(O1228="","",O1228-TODAY())</f>
        <v/>
      </c>
      <c r="S1228" s="29" t="str">
        <f aca="false">IF(C1228="&lt;&lt; vazio &gt;&gt;","VAZIA",IF(AND(O1228&lt;&gt;"",R1228&lt;0),"VENCIDO",IF(AND(O1228&lt;&gt;"",R1228&lt;=Parametros!$B$10),"PRÓX. VENCIMENTO",IF(F1228="Q","QUALIDADE",IF(F1228="S","BLOQUEADO",IF(F1228="R","RESTRITO/DEVOLUÇÃO",IF(OR(N1228="QUAR",N1228="QRES"),"QUARENTENA",IF(OR(B1228="DESCARTE",B1228="DEVOLUÇÃO"),"DESCARTE/DEVOLUÇÃO",IF(AND(D1228="",K1228&lt;&gt;""),"SEM LOTE",IF(AND(Q1228&lt;&gt;"",Q1228&gt;=Parametros!$B$11),"PARADO/SEM GIRO","OK"))))))))))</f>
        <v>BLOQUEADO</v>
      </c>
      <c r="T1228" s="29" t="str">
        <f aca="false">IF(AND($S1228="PARADO/SEM GIRO",$K1228="KG",OR(Painel!$B$5="(Todos)",A1228=Painel!$B$5)*OR(Painel!$E$5="(Todos)",P1228=Painel!$E$5)),$J1228+ROW()/10000000,"")</f>
        <v/>
      </c>
      <c r="U1228" s="29" t="str">
        <f aca="false">IF(AND($S1228="VENCIDO",$K1228="KG",OR(Painel!$B$5="(Todos)",A1228=Painel!$B$5)*OR(Painel!$E$5="(Todos)",P1228=Painel!$E$5)),$J1228+ROW()/10000000,"")</f>
        <v/>
      </c>
    </row>
    <row r="1229" customFormat="false" ht="15" hidden="false" customHeight="false" outlineLevel="0" collapsed="false">
      <c r="A1229" s="29" t="s">
        <v>53</v>
      </c>
      <c r="B1229" s="29" t="s">
        <v>2184</v>
      </c>
      <c r="C1229" s="29" t="s">
        <v>236</v>
      </c>
      <c r="D1229" s="29" t="s">
        <v>1752</v>
      </c>
      <c r="E1229" s="29" t="n">
        <v>1</v>
      </c>
      <c r="F1229" s="29"/>
      <c r="G1229" s="29" t="s">
        <v>2185</v>
      </c>
      <c r="H1229" s="30" t="n">
        <v>1000</v>
      </c>
      <c r="I1229" s="31" t="n">
        <v>46283</v>
      </c>
      <c r="J1229" s="30" t="n">
        <v>1000</v>
      </c>
      <c r="K1229" s="29" t="s">
        <v>120</v>
      </c>
      <c r="L1229" s="29" t="s">
        <v>176</v>
      </c>
      <c r="M1229" s="29"/>
      <c r="N1229" s="29" t="s">
        <v>122</v>
      </c>
      <c r="O1229" s="31" t="n">
        <v>46968</v>
      </c>
      <c r="P1229" s="29" t="s">
        <v>235</v>
      </c>
      <c r="Q1229" s="29" t="n">
        <f aca="false">IFERROR(VALUE(L1229),"")</f>
        <v>2</v>
      </c>
      <c r="R1229" s="29" t="n">
        <f aca="true">IF(O1229="","",O1229-TODAY())</f>
        <v>683</v>
      </c>
      <c r="S1229" s="29" t="str">
        <f aca="false">IF(C1229="&lt;&lt; vazio &gt;&gt;","VAZIA",IF(AND(O1229&lt;&gt;"",R1229&lt;0),"VENCIDO",IF(AND(O1229&lt;&gt;"",R1229&lt;=Parametros!$B$10),"PRÓX. VENCIMENTO",IF(F1229="Q","QUALIDADE",IF(F1229="S","BLOQUEADO",IF(F1229="R","RESTRITO/DEVOLUÇÃO",IF(OR(N1229="QUAR",N1229="QRES"),"QUARENTENA",IF(OR(B1229="DESCARTE",B1229="DEVOLUÇÃO"),"DESCARTE/DEVOLUÇÃO",IF(AND(D1229="",K1229&lt;&gt;""),"SEM LOTE",IF(AND(Q1229&lt;&gt;"",Q1229&gt;=Parametros!$B$11),"PARADO/SEM GIRO","OK"))))))))))</f>
        <v>OK</v>
      </c>
      <c r="T1229" s="29" t="str">
        <f aca="false">IF(AND($S1229="PARADO/SEM GIRO",$K1229="KG",OR(Painel!$B$5="(Todos)",A1229=Painel!$B$5)*OR(Painel!$E$5="(Todos)",P1229=Painel!$E$5)),$J1229+ROW()/10000000,"")</f>
        <v/>
      </c>
      <c r="U1229" s="29" t="str">
        <f aca="false">IF(AND($S1229="VENCIDO",$K1229="KG",OR(Painel!$B$5="(Todos)",A1229=Painel!$B$5)*OR(Painel!$E$5="(Todos)",P1229=Painel!$E$5)),$J1229+ROW()/10000000,"")</f>
        <v/>
      </c>
    </row>
    <row r="1230" customFormat="false" ht="15" hidden="false" customHeight="false" outlineLevel="0" collapsed="false">
      <c r="A1230" s="29" t="s">
        <v>53</v>
      </c>
      <c r="B1230" s="29" t="s">
        <v>2186</v>
      </c>
      <c r="C1230" s="29" t="s">
        <v>238</v>
      </c>
      <c r="D1230" s="29" t="s">
        <v>610</v>
      </c>
      <c r="E1230" s="29" t="n">
        <v>1</v>
      </c>
      <c r="F1230" s="29"/>
      <c r="G1230" s="29" t="s">
        <v>2187</v>
      </c>
      <c r="H1230" s="30" t="n">
        <v>1000</v>
      </c>
      <c r="I1230" s="31" t="n">
        <v>46277</v>
      </c>
      <c r="J1230" s="30" t="n">
        <v>1000</v>
      </c>
      <c r="K1230" s="29" t="s">
        <v>120</v>
      </c>
      <c r="L1230" s="29" t="s">
        <v>652</v>
      </c>
      <c r="M1230" s="29"/>
      <c r="N1230" s="29" t="s">
        <v>122</v>
      </c>
      <c r="O1230" s="31" t="n">
        <v>46986</v>
      </c>
      <c r="P1230" s="29" t="s">
        <v>235</v>
      </c>
      <c r="Q1230" s="29" t="n">
        <f aca="false">IFERROR(VALUE(L1230),"")</f>
        <v>8</v>
      </c>
      <c r="R1230" s="29" t="n">
        <f aca="true">IF(O1230="","",O1230-TODAY())</f>
        <v>701</v>
      </c>
      <c r="S1230" s="29" t="str">
        <f aca="false">IF(C1230="&lt;&lt; vazio &gt;&gt;","VAZIA",IF(AND(O1230&lt;&gt;"",R1230&lt;0),"VENCIDO",IF(AND(O1230&lt;&gt;"",R1230&lt;=Parametros!$B$10),"PRÓX. VENCIMENTO",IF(F1230="Q","QUALIDADE",IF(F1230="S","BLOQUEADO",IF(F1230="R","RESTRITO/DEVOLUÇÃO",IF(OR(N1230="QUAR",N1230="QRES"),"QUARENTENA",IF(OR(B1230="DESCARTE",B1230="DEVOLUÇÃO"),"DESCARTE/DEVOLUÇÃO",IF(AND(D1230="",K1230&lt;&gt;""),"SEM LOTE",IF(AND(Q1230&lt;&gt;"",Q1230&gt;=Parametros!$B$11),"PARADO/SEM GIRO","OK"))))))))))</f>
        <v>OK</v>
      </c>
      <c r="T1230" s="29" t="str">
        <f aca="false">IF(AND($S1230="PARADO/SEM GIRO",$K1230="KG",OR(Painel!$B$5="(Todos)",A1230=Painel!$B$5)*OR(Painel!$E$5="(Todos)",P1230=Painel!$E$5)),$J1230+ROW()/10000000,"")</f>
        <v/>
      </c>
      <c r="U1230" s="29" t="str">
        <f aca="false">IF(AND($S1230="VENCIDO",$K1230="KG",OR(Painel!$B$5="(Todos)",A1230=Painel!$B$5)*OR(Painel!$E$5="(Todos)",P1230=Painel!$E$5)),$J1230+ROW()/10000000,"")</f>
        <v/>
      </c>
    </row>
    <row r="1231" customFormat="false" ht="15" hidden="false" customHeight="false" outlineLevel="0" collapsed="false">
      <c r="A1231" s="29" t="s">
        <v>53</v>
      </c>
      <c r="B1231" s="29" t="s">
        <v>2188</v>
      </c>
      <c r="C1231" s="29" t="s">
        <v>238</v>
      </c>
      <c r="D1231" s="29" t="s">
        <v>610</v>
      </c>
      <c r="E1231" s="29" t="n">
        <v>1</v>
      </c>
      <c r="F1231" s="29"/>
      <c r="G1231" s="29" t="s">
        <v>2189</v>
      </c>
      <c r="H1231" s="30" t="n">
        <v>1000</v>
      </c>
      <c r="I1231" s="31" t="n">
        <v>46277</v>
      </c>
      <c r="J1231" s="30" t="n">
        <v>1000</v>
      </c>
      <c r="K1231" s="29" t="s">
        <v>120</v>
      </c>
      <c r="L1231" s="29" t="s">
        <v>652</v>
      </c>
      <c r="M1231" s="29"/>
      <c r="N1231" s="29" t="s">
        <v>122</v>
      </c>
      <c r="O1231" s="31" t="n">
        <v>46986</v>
      </c>
      <c r="P1231" s="29" t="s">
        <v>235</v>
      </c>
      <c r="Q1231" s="29" t="n">
        <f aca="false">IFERROR(VALUE(L1231),"")</f>
        <v>8</v>
      </c>
      <c r="R1231" s="29" t="n">
        <f aca="true">IF(O1231="","",O1231-TODAY())</f>
        <v>701</v>
      </c>
      <c r="S1231" s="29" t="str">
        <f aca="false">IF(C1231="&lt;&lt; vazio &gt;&gt;","VAZIA",IF(AND(O1231&lt;&gt;"",R1231&lt;0),"VENCIDO",IF(AND(O1231&lt;&gt;"",R1231&lt;=Parametros!$B$10),"PRÓX. VENCIMENTO",IF(F1231="Q","QUALIDADE",IF(F1231="S","BLOQUEADO",IF(F1231="R","RESTRITO/DEVOLUÇÃO",IF(OR(N1231="QUAR",N1231="QRES"),"QUARENTENA",IF(OR(B1231="DESCARTE",B1231="DEVOLUÇÃO"),"DESCARTE/DEVOLUÇÃO",IF(AND(D1231="",K1231&lt;&gt;""),"SEM LOTE",IF(AND(Q1231&lt;&gt;"",Q1231&gt;=Parametros!$B$11),"PARADO/SEM GIRO","OK"))))))))))</f>
        <v>OK</v>
      </c>
      <c r="T1231" s="29" t="str">
        <f aca="false">IF(AND($S1231="PARADO/SEM GIRO",$K1231="KG",OR(Painel!$B$5="(Todos)",A1231=Painel!$B$5)*OR(Painel!$E$5="(Todos)",P1231=Painel!$E$5)),$J1231+ROW()/10000000,"")</f>
        <v/>
      </c>
      <c r="U1231" s="29" t="str">
        <f aca="false">IF(AND($S1231="VENCIDO",$K1231="KG",OR(Painel!$B$5="(Todos)",A1231=Painel!$B$5)*OR(Painel!$E$5="(Todos)",P1231=Painel!$E$5)),$J1231+ROW()/10000000,"")</f>
        <v/>
      </c>
    </row>
    <row r="1232" customFormat="false" ht="15" hidden="false" customHeight="false" outlineLevel="0" collapsed="false">
      <c r="A1232" s="29" t="s">
        <v>53</v>
      </c>
      <c r="B1232" s="29" t="s">
        <v>2190</v>
      </c>
      <c r="C1232" s="29" t="s">
        <v>236</v>
      </c>
      <c r="D1232" s="29" t="s">
        <v>1752</v>
      </c>
      <c r="E1232" s="29" t="n">
        <v>1</v>
      </c>
      <c r="F1232" s="29"/>
      <c r="G1232" s="29" t="s">
        <v>2191</v>
      </c>
      <c r="H1232" s="30" t="n">
        <v>1000</v>
      </c>
      <c r="I1232" s="31" t="n">
        <v>46283</v>
      </c>
      <c r="J1232" s="30" t="n">
        <v>1000</v>
      </c>
      <c r="K1232" s="29" t="s">
        <v>120</v>
      </c>
      <c r="L1232" s="29" t="s">
        <v>176</v>
      </c>
      <c r="M1232" s="29"/>
      <c r="N1232" s="29" t="s">
        <v>122</v>
      </c>
      <c r="O1232" s="31" t="n">
        <v>46968</v>
      </c>
      <c r="P1232" s="29" t="s">
        <v>235</v>
      </c>
      <c r="Q1232" s="29" t="n">
        <f aca="false">IFERROR(VALUE(L1232),"")</f>
        <v>2</v>
      </c>
      <c r="R1232" s="29" t="n">
        <f aca="true">IF(O1232="","",O1232-TODAY())</f>
        <v>683</v>
      </c>
      <c r="S1232" s="29" t="str">
        <f aca="false">IF(C1232="&lt;&lt; vazio &gt;&gt;","VAZIA",IF(AND(O1232&lt;&gt;"",R1232&lt;0),"VENCIDO",IF(AND(O1232&lt;&gt;"",R1232&lt;=Parametros!$B$10),"PRÓX. VENCIMENTO",IF(F1232="Q","QUALIDADE",IF(F1232="S","BLOQUEADO",IF(F1232="R","RESTRITO/DEVOLUÇÃO",IF(OR(N1232="QUAR",N1232="QRES"),"QUARENTENA",IF(OR(B1232="DESCARTE",B1232="DEVOLUÇÃO"),"DESCARTE/DEVOLUÇÃO",IF(AND(D1232="",K1232&lt;&gt;""),"SEM LOTE",IF(AND(Q1232&lt;&gt;"",Q1232&gt;=Parametros!$B$11),"PARADO/SEM GIRO","OK"))))))))))</f>
        <v>OK</v>
      </c>
      <c r="T1232" s="29" t="str">
        <f aca="false">IF(AND($S1232="PARADO/SEM GIRO",$K1232="KG",OR(Painel!$B$5="(Todos)",A1232=Painel!$B$5)*OR(Painel!$E$5="(Todos)",P1232=Painel!$E$5)),$J1232+ROW()/10000000,"")</f>
        <v/>
      </c>
      <c r="U1232" s="29" t="str">
        <f aca="false">IF(AND($S1232="VENCIDO",$K1232="KG",OR(Painel!$B$5="(Todos)",A1232=Painel!$B$5)*OR(Painel!$E$5="(Todos)",P1232=Painel!$E$5)),$J1232+ROW()/10000000,"")</f>
        <v/>
      </c>
    </row>
    <row r="1233" customFormat="false" ht="15" hidden="false" customHeight="false" outlineLevel="0" collapsed="false">
      <c r="A1233" s="29" t="s">
        <v>53</v>
      </c>
      <c r="B1233" s="29" t="s">
        <v>2192</v>
      </c>
      <c r="C1233" s="29" t="s">
        <v>1716</v>
      </c>
      <c r="D1233" s="29" t="s">
        <v>2011</v>
      </c>
      <c r="E1233" s="29" t="n">
        <v>1</v>
      </c>
      <c r="F1233" s="29"/>
      <c r="G1233" s="29" t="s">
        <v>2193</v>
      </c>
      <c r="H1233" s="30" t="n">
        <v>1000</v>
      </c>
      <c r="I1233" s="31" t="n">
        <v>46284</v>
      </c>
      <c r="J1233" s="30" t="n">
        <v>1000</v>
      </c>
      <c r="K1233" s="29" t="s">
        <v>120</v>
      </c>
      <c r="L1233" s="29" t="s">
        <v>388</v>
      </c>
      <c r="M1233" s="29"/>
      <c r="N1233" s="29" t="s">
        <v>122</v>
      </c>
      <c r="O1233" s="31" t="n">
        <v>46958</v>
      </c>
      <c r="P1233" s="29" t="s">
        <v>235</v>
      </c>
      <c r="Q1233" s="29" t="n">
        <f aca="false">IFERROR(VALUE(L1233),"")</f>
        <v>1</v>
      </c>
      <c r="R1233" s="29" t="n">
        <f aca="true">IF(O1233="","",O1233-TODAY())</f>
        <v>673</v>
      </c>
      <c r="S1233" s="29" t="str">
        <f aca="false">IF(C1233="&lt;&lt; vazio &gt;&gt;","VAZIA",IF(AND(O1233&lt;&gt;"",R1233&lt;0),"VENCIDO",IF(AND(O1233&lt;&gt;"",R1233&lt;=Parametros!$B$10),"PRÓX. VENCIMENTO",IF(F1233="Q","QUALIDADE",IF(F1233="S","BLOQUEADO",IF(F1233="R","RESTRITO/DEVOLUÇÃO",IF(OR(N1233="QUAR",N1233="QRES"),"QUARENTENA",IF(OR(B1233="DESCARTE",B1233="DEVOLUÇÃO"),"DESCARTE/DEVOLUÇÃO",IF(AND(D1233="",K1233&lt;&gt;""),"SEM LOTE",IF(AND(Q1233&lt;&gt;"",Q1233&gt;=Parametros!$B$11),"PARADO/SEM GIRO","OK"))))))))))</f>
        <v>OK</v>
      </c>
      <c r="T1233" s="29" t="str">
        <f aca="false">IF(AND($S1233="PARADO/SEM GIRO",$K1233="KG",OR(Painel!$B$5="(Todos)",A1233=Painel!$B$5)*OR(Painel!$E$5="(Todos)",P1233=Painel!$E$5)),$J1233+ROW()/10000000,"")</f>
        <v/>
      </c>
      <c r="U1233" s="29" t="str">
        <f aca="false">IF(AND($S1233="VENCIDO",$K1233="KG",OR(Painel!$B$5="(Todos)",A1233=Painel!$B$5)*OR(Painel!$E$5="(Todos)",P1233=Painel!$E$5)),$J1233+ROW()/10000000,"")</f>
        <v/>
      </c>
    </row>
    <row r="1234" customFormat="false" ht="15" hidden="false" customHeight="false" outlineLevel="0" collapsed="false">
      <c r="A1234" s="29" t="s">
        <v>53</v>
      </c>
      <c r="B1234" s="29" t="s">
        <v>2194</v>
      </c>
      <c r="C1234" s="29" t="s">
        <v>115</v>
      </c>
      <c r="D1234" s="29"/>
      <c r="E1234" s="29" t="n">
        <v>0</v>
      </c>
      <c r="F1234" s="29"/>
      <c r="G1234" s="29"/>
      <c r="H1234" s="30" t="n">
        <v>0</v>
      </c>
      <c r="I1234" s="29"/>
      <c r="J1234" s="30" t="n">
        <v>0</v>
      </c>
      <c r="K1234" s="29"/>
      <c r="L1234" s="29" t="s">
        <v>116</v>
      </c>
      <c r="M1234" s="29"/>
      <c r="N1234" s="29"/>
      <c r="O1234" s="29"/>
      <c r="P1234" s="29"/>
      <c r="Q1234" s="29" t="n">
        <f aca="false">IFERROR(VALUE(L1234),"")</f>
        <v>0</v>
      </c>
      <c r="R1234" s="29" t="str">
        <f aca="true">IF(O1234="","",O1234-TODAY())</f>
        <v/>
      </c>
      <c r="S1234" s="29" t="str">
        <f aca="false">IF(C1234="&lt;&lt; vazio &gt;&gt;","VAZIA",IF(AND(O1234&lt;&gt;"",R1234&lt;0),"VENCIDO",IF(AND(O1234&lt;&gt;"",R1234&lt;=Parametros!$B$10),"PRÓX. VENCIMENTO",IF(F1234="Q","QUALIDADE",IF(F1234="S","BLOQUEADO",IF(F1234="R","RESTRITO/DEVOLUÇÃO",IF(OR(N1234="QUAR",N1234="QRES"),"QUARENTENA",IF(OR(B1234="DESCARTE",B1234="DEVOLUÇÃO"),"DESCARTE/DEVOLUÇÃO",IF(AND(D1234="",K1234&lt;&gt;""),"SEM LOTE",IF(AND(Q1234&lt;&gt;"",Q1234&gt;=Parametros!$B$11),"PARADO/SEM GIRO","OK"))))))))))</f>
        <v>VAZIA</v>
      </c>
      <c r="T1234" s="29" t="str">
        <f aca="false">IF(AND($S1234="PARADO/SEM GIRO",$K1234="KG",OR(Painel!$B$5="(Todos)",A1234=Painel!$B$5)*OR(Painel!$E$5="(Todos)",P1234=Painel!$E$5)),$J1234+ROW()/10000000,"")</f>
        <v/>
      </c>
      <c r="U1234" s="29" t="str">
        <f aca="false">IF(AND($S1234="VENCIDO",$K1234="KG",OR(Painel!$B$5="(Todos)",A1234=Painel!$B$5)*OR(Painel!$E$5="(Todos)",P1234=Painel!$E$5)),$J1234+ROW()/10000000,"")</f>
        <v/>
      </c>
    </row>
    <row r="1235" customFormat="false" ht="15" hidden="false" customHeight="false" outlineLevel="0" collapsed="false">
      <c r="A1235" s="29" t="s">
        <v>53</v>
      </c>
      <c r="B1235" s="29" t="s">
        <v>2195</v>
      </c>
      <c r="C1235" s="29" t="s">
        <v>240</v>
      </c>
      <c r="D1235" s="29" t="s">
        <v>613</v>
      </c>
      <c r="E1235" s="29" t="n">
        <v>1</v>
      </c>
      <c r="F1235" s="29"/>
      <c r="G1235" s="29" t="s">
        <v>2196</v>
      </c>
      <c r="H1235" s="30" t="n">
        <v>825</v>
      </c>
      <c r="I1235" s="31" t="n">
        <v>46258</v>
      </c>
      <c r="J1235" s="30" t="n">
        <v>825</v>
      </c>
      <c r="K1235" s="29" t="s">
        <v>120</v>
      </c>
      <c r="L1235" s="29" t="s">
        <v>294</v>
      </c>
      <c r="M1235" s="29"/>
      <c r="N1235" s="29" t="s">
        <v>1133</v>
      </c>
      <c r="O1235" s="31" t="n">
        <v>46962</v>
      </c>
      <c r="P1235" s="29" t="s">
        <v>235</v>
      </c>
      <c r="Q1235" s="29" t="n">
        <f aca="false">IFERROR(VALUE(L1235),"")</f>
        <v>27</v>
      </c>
      <c r="R1235" s="29" t="n">
        <f aca="true">IF(O1235="","",O1235-TODAY())</f>
        <v>677</v>
      </c>
      <c r="S1235" s="29" t="str">
        <f aca="false">IF(C1235="&lt;&lt; vazio &gt;&gt;","VAZIA",IF(AND(O1235&lt;&gt;"",R1235&lt;0),"VENCIDO",IF(AND(O1235&lt;&gt;"",R1235&lt;=Parametros!$B$10),"PRÓX. VENCIMENTO",IF(F1235="Q","QUALIDADE",IF(F1235="S","BLOQUEADO",IF(F1235="R","RESTRITO/DEVOLUÇÃO",IF(OR(N1235="QUAR",N1235="QRES"),"QUARENTENA",IF(OR(B1235="DESCARTE",B1235="DEVOLUÇÃO"),"DESCARTE/DEVOLUÇÃO",IF(AND(D1235="",K1235&lt;&gt;""),"SEM LOTE",IF(AND(Q1235&lt;&gt;"",Q1235&gt;=Parametros!$B$11),"PARADO/SEM GIRO","OK"))))))))))</f>
        <v>QUARENTENA</v>
      </c>
      <c r="T1235" s="29" t="str">
        <f aca="false">IF(AND($S1235="PARADO/SEM GIRO",$K1235="KG",OR(Painel!$B$5="(Todos)",A1235=Painel!$B$5)*OR(Painel!$E$5="(Todos)",P1235=Painel!$E$5)),$J1235+ROW()/10000000,"")</f>
        <v/>
      </c>
      <c r="U1235" s="29" t="str">
        <f aca="false">IF(AND($S1235="VENCIDO",$K1235="KG",OR(Painel!$B$5="(Todos)",A1235=Painel!$B$5)*OR(Painel!$E$5="(Todos)",P1235=Painel!$E$5)),$J1235+ROW()/10000000,"")</f>
        <v/>
      </c>
    </row>
    <row r="1236" customFormat="false" ht="15" hidden="false" customHeight="false" outlineLevel="0" collapsed="false">
      <c r="A1236" s="29" t="s">
        <v>53</v>
      </c>
      <c r="B1236" s="29" t="s">
        <v>2197</v>
      </c>
      <c r="C1236" s="29" t="s">
        <v>238</v>
      </c>
      <c r="D1236" s="29" t="s">
        <v>2198</v>
      </c>
      <c r="E1236" s="29" t="n">
        <v>1</v>
      </c>
      <c r="F1236" s="29"/>
      <c r="G1236" s="29" t="s">
        <v>2199</v>
      </c>
      <c r="H1236" s="30" t="n">
        <v>25</v>
      </c>
      <c r="I1236" s="31" t="n">
        <v>46244</v>
      </c>
      <c r="J1236" s="30" t="n">
        <v>25</v>
      </c>
      <c r="K1236" s="29" t="s">
        <v>120</v>
      </c>
      <c r="L1236" s="29" t="s">
        <v>694</v>
      </c>
      <c r="M1236" s="29"/>
      <c r="N1236" s="29" t="s">
        <v>122</v>
      </c>
      <c r="O1236" s="31" t="n">
        <v>46942</v>
      </c>
      <c r="P1236" s="29" t="s">
        <v>235</v>
      </c>
      <c r="Q1236" s="29" t="n">
        <f aca="false">IFERROR(VALUE(L1236),"")</f>
        <v>50</v>
      </c>
      <c r="R1236" s="29" t="n">
        <f aca="true">IF(O1236="","",O1236-TODAY())</f>
        <v>657</v>
      </c>
      <c r="S1236" s="29" t="str">
        <f aca="false">IF(C1236="&lt;&lt; vazio &gt;&gt;","VAZIA",IF(AND(O1236&lt;&gt;"",R1236&lt;0),"VENCIDO",IF(AND(O1236&lt;&gt;"",R1236&lt;=Parametros!$B$10),"PRÓX. VENCIMENTO",IF(F1236="Q","QUALIDADE",IF(F1236="S","BLOQUEADO",IF(F1236="R","RESTRITO/DEVOLUÇÃO",IF(OR(N1236="QUAR",N1236="QRES"),"QUARENTENA",IF(OR(B1236="DESCARTE",B1236="DEVOLUÇÃO"),"DESCARTE/DEVOLUÇÃO",IF(AND(D1236="",K1236&lt;&gt;""),"SEM LOTE",IF(AND(Q1236&lt;&gt;"",Q1236&gt;=Parametros!$B$11),"PARADO/SEM GIRO","OK"))))))))))</f>
        <v>OK</v>
      </c>
      <c r="T1236" s="29" t="str">
        <f aca="false">IF(AND($S1236="PARADO/SEM GIRO",$K1236="KG",OR(Painel!$B$5="(Todos)",A1236=Painel!$B$5)*OR(Painel!$E$5="(Todos)",P1236=Painel!$E$5)),$J1236+ROW()/10000000,"")</f>
        <v/>
      </c>
      <c r="U1236" s="29" t="str">
        <f aca="false">IF(AND($S1236="VENCIDO",$K1236="KG",OR(Painel!$B$5="(Todos)",A1236=Painel!$B$5)*OR(Painel!$E$5="(Todos)",P1236=Painel!$E$5)),$J1236+ROW()/10000000,"")</f>
        <v/>
      </c>
    </row>
    <row r="1237" customFormat="false" ht="15" hidden="false" customHeight="false" outlineLevel="0" collapsed="false">
      <c r="A1237" s="29" t="s">
        <v>53</v>
      </c>
      <c r="B1237" s="29" t="s">
        <v>2200</v>
      </c>
      <c r="C1237" s="29" t="s">
        <v>1734</v>
      </c>
      <c r="D1237" s="29" t="s">
        <v>1735</v>
      </c>
      <c r="E1237" s="29" t="n">
        <v>1</v>
      </c>
      <c r="F1237" s="29"/>
      <c r="G1237" s="29" t="s">
        <v>2201</v>
      </c>
      <c r="H1237" s="30" t="n">
        <v>1000</v>
      </c>
      <c r="I1237" s="31" t="n">
        <v>46272</v>
      </c>
      <c r="J1237" s="30" t="n">
        <v>1000</v>
      </c>
      <c r="K1237" s="29" t="s">
        <v>120</v>
      </c>
      <c r="L1237" s="29" t="s">
        <v>126</v>
      </c>
      <c r="M1237" s="29"/>
      <c r="N1237" s="29" t="s">
        <v>122</v>
      </c>
      <c r="O1237" s="31" t="n">
        <v>46920</v>
      </c>
      <c r="P1237" s="29" t="s">
        <v>235</v>
      </c>
      <c r="Q1237" s="29" t="n">
        <f aca="false">IFERROR(VALUE(L1237),"")</f>
        <v>13</v>
      </c>
      <c r="R1237" s="29" t="n">
        <f aca="true">IF(O1237="","",O1237-TODAY())</f>
        <v>635</v>
      </c>
      <c r="S1237" s="29" t="str">
        <f aca="false">IF(C1237="&lt;&lt; vazio &gt;&gt;","VAZIA",IF(AND(O1237&lt;&gt;"",R1237&lt;0),"VENCIDO",IF(AND(O1237&lt;&gt;"",R1237&lt;=Parametros!$B$10),"PRÓX. VENCIMENTO",IF(F1237="Q","QUALIDADE",IF(F1237="S","BLOQUEADO",IF(F1237="R","RESTRITO/DEVOLUÇÃO",IF(OR(N1237="QUAR",N1237="QRES"),"QUARENTENA",IF(OR(B1237="DESCARTE",B1237="DEVOLUÇÃO"),"DESCARTE/DEVOLUÇÃO",IF(AND(D1237="",K1237&lt;&gt;""),"SEM LOTE",IF(AND(Q1237&lt;&gt;"",Q1237&gt;=Parametros!$B$11),"PARADO/SEM GIRO","OK"))))))))))</f>
        <v>OK</v>
      </c>
      <c r="T1237" s="29" t="str">
        <f aca="false">IF(AND($S1237="PARADO/SEM GIRO",$K1237="KG",OR(Painel!$B$5="(Todos)",A1237=Painel!$B$5)*OR(Painel!$E$5="(Todos)",P1237=Painel!$E$5)),$J1237+ROW()/10000000,"")</f>
        <v/>
      </c>
      <c r="U1237" s="29" t="str">
        <f aca="false">IF(AND($S1237="VENCIDO",$K1237="KG",OR(Painel!$B$5="(Todos)",A1237=Painel!$B$5)*OR(Painel!$E$5="(Todos)",P1237=Painel!$E$5)),$J1237+ROW()/10000000,"")</f>
        <v/>
      </c>
    </row>
    <row r="1238" customFormat="false" ht="15" hidden="false" customHeight="false" outlineLevel="0" collapsed="false">
      <c r="A1238" s="29" t="s">
        <v>53</v>
      </c>
      <c r="B1238" s="29" t="s">
        <v>2202</v>
      </c>
      <c r="C1238" s="29" t="s">
        <v>1716</v>
      </c>
      <c r="D1238" s="29" t="s">
        <v>2124</v>
      </c>
      <c r="E1238" s="29" t="n">
        <v>1</v>
      </c>
      <c r="F1238" s="29"/>
      <c r="G1238" s="29" t="s">
        <v>2203</v>
      </c>
      <c r="H1238" s="30" t="n">
        <v>500</v>
      </c>
      <c r="I1238" s="31" t="n">
        <v>46284</v>
      </c>
      <c r="J1238" s="30" t="n">
        <v>500</v>
      </c>
      <c r="K1238" s="29" t="s">
        <v>120</v>
      </c>
      <c r="L1238" s="29" t="s">
        <v>388</v>
      </c>
      <c r="M1238" s="29"/>
      <c r="N1238" s="29" t="s">
        <v>122</v>
      </c>
      <c r="O1238" s="31" t="n">
        <v>46959</v>
      </c>
      <c r="P1238" s="29" t="s">
        <v>235</v>
      </c>
      <c r="Q1238" s="29" t="n">
        <f aca="false">IFERROR(VALUE(L1238),"")</f>
        <v>1</v>
      </c>
      <c r="R1238" s="29" t="n">
        <f aca="true">IF(O1238="","",O1238-TODAY())</f>
        <v>674</v>
      </c>
      <c r="S1238" s="29" t="str">
        <f aca="false">IF(C1238="&lt;&lt; vazio &gt;&gt;","VAZIA",IF(AND(O1238&lt;&gt;"",R1238&lt;0),"VENCIDO",IF(AND(O1238&lt;&gt;"",R1238&lt;=Parametros!$B$10),"PRÓX. VENCIMENTO",IF(F1238="Q","QUALIDADE",IF(F1238="S","BLOQUEADO",IF(F1238="R","RESTRITO/DEVOLUÇÃO",IF(OR(N1238="QUAR",N1238="QRES"),"QUARENTENA",IF(OR(B1238="DESCARTE",B1238="DEVOLUÇÃO"),"DESCARTE/DEVOLUÇÃO",IF(AND(D1238="",K1238&lt;&gt;""),"SEM LOTE",IF(AND(Q1238&lt;&gt;"",Q1238&gt;=Parametros!$B$11),"PARADO/SEM GIRO","OK"))))))))))</f>
        <v>OK</v>
      </c>
      <c r="T1238" s="29" t="str">
        <f aca="false">IF(AND($S1238="PARADO/SEM GIRO",$K1238="KG",OR(Painel!$B$5="(Todos)",A1238=Painel!$B$5)*OR(Painel!$E$5="(Todos)",P1238=Painel!$E$5)),$J1238+ROW()/10000000,"")</f>
        <v/>
      </c>
      <c r="U1238" s="29" t="str">
        <f aca="false">IF(AND($S1238="VENCIDO",$K1238="KG",OR(Painel!$B$5="(Todos)",A1238=Painel!$B$5)*OR(Painel!$E$5="(Todos)",P1238=Painel!$E$5)),$J1238+ROW()/10000000,"")</f>
        <v/>
      </c>
    </row>
    <row r="1239" customFormat="false" ht="15" hidden="false" customHeight="false" outlineLevel="0" collapsed="false">
      <c r="A1239" s="29" t="s">
        <v>53</v>
      </c>
      <c r="B1239" s="29" t="s">
        <v>2204</v>
      </c>
      <c r="C1239" s="29" t="s">
        <v>238</v>
      </c>
      <c r="D1239" s="29" t="s">
        <v>610</v>
      </c>
      <c r="E1239" s="29" t="n">
        <v>1</v>
      </c>
      <c r="F1239" s="29"/>
      <c r="G1239" s="29" t="s">
        <v>2205</v>
      </c>
      <c r="H1239" s="30" t="n">
        <v>1000</v>
      </c>
      <c r="I1239" s="31" t="n">
        <v>46277</v>
      </c>
      <c r="J1239" s="30" t="n">
        <v>1000</v>
      </c>
      <c r="K1239" s="29" t="s">
        <v>120</v>
      </c>
      <c r="L1239" s="29" t="s">
        <v>652</v>
      </c>
      <c r="M1239" s="29"/>
      <c r="N1239" s="29" t="s">
        <v>122</v>
      </c>
      <c r="O1239" s="31" t="n">
        <v>46986</v>
      </c>
      <c r="P1239" s="29" t="s">
        <v>235</v>
      </c>
      <c r="Q1239" s="29" t="n">
        <f aca="false">IFERROR(VALUE(L1239),"")</f>
        <v>8</v>
      </c>
      <c r="R1239" s="29" t="n">
        <f aca="true">IF(O1239="","",O1239-TODAY())</f>
        <v>701</v>
      </c>
      <c r="S1239" s="29" t="str">
        <f aca="false">IF(C1239="&lt;&lt; vazio &gt;&gt;","VAZIA",IF(AND(O1239&lt;&gt;"",R1239&lt;0),"VENCIDO",IF(AND(O1239&lt;&gt;"",R1239&lt;=Parametros!$B$10),"PRÓX. VENCIMENTO",IF(F1239="Q","QUALIDADE",IF(F1239="S","BLOQUEADO",IF(F1239="R","RESTRITO/DEVOLUÇÃO",IF(OR(N1239="QUAR",N1239="QRES"),"QUARENTENA",IF(OR(B1239="DESCARTE",B1239="DEVOLUÇÃO"),"DESCARTE/DEVOLUÇÃO",IF(AND(D1239="",K1239&lt;&gt;""),"SEM LOTE",IF(AND(Q1239&lt;&gt;"",Q1239&gt;=Parametros!$B$11),"PARADO/SEM GIRO","OK"))))))))))</f>
        <v>OK</v>
      </c>
      <c r="T1239" s="29" t="str">
        <f aca="false">IF(AND($S1239="PARADO/SEM GIRO",$K1239="KG",OR(Painel!$B$5="(Todos)",A1239=Painel!$B$5)*OR(Painel!$E$5="(Todos)",P1239=Painel!$E$5)),$J1239+ROW()/10000000,"")</f>
        <v/>
      </c>
      <c r="U1239" s="29" t="str">
        <f aca="false">IF(AND($S1239="VENCIDO",$K1239="KG",OR(Painel!$B$5="(Todos)",A1239=Painel!$B$5)*OR(Painel!$E$5="(Todos)",P1239=Painel!$E$5)),$J1239+ROW()/10000000,"")</f>
        <v/>
      </c>
    </row>
    <row r="1240" customFormat="false" ht="15" hidden="false" customHeight="false" outlineLevel="0" collapsed="false">
      <c r="A1240" s="29" t="s">
        <v>53</v>
      </c>
      <c r="B1240" s="29" t="s">
        <v>2206</v>
      </c>
      <c r="C1240" s="29" t="s">
        <v>240</v>
      </c>
      <c r="D1240" s="29" t="s">
        <v>613</v>
      </c>
      <c r="E1240" s="29" t="n">
        <v>1</v>
      </c>
      <c r="F1240" s="29"/>
      <c r="G1240" s="29" t="s">
        <v>2207</v>
      </c>
      <c r="H1240" s="30" t="n">
        <v>1000</v>
      </c>
      <c r="I1240" s="31" t="n">
        <v>46258</v>
      </c>
      <c r="J1240" s="30" t="n">
        <v>1000</v>
      </c>
      <c r="K1240" s="29" t="s">
        <v>120</v>
      </c>
      <c r="L1240" s="29" t="s">
        <v>294</v>
      </c>
      <c r="M1240" s="29"/>
      <c r="N1240" s="29" t="s">
        <v>1133</v>
      </c>
      <c r="O1240" s="31" t="n">
        <v>46962</v>
      </c>
      <c r="P1240" s="29" t="s">
        <v>235</v>
      </c>
      <c r="Q1240" s="29" t="n">
        <f aca="false">IFERROR(VALUE(L1240),"")</f>
        <v>27</v>
      </c>
      <c r="R1240" s="29" t="n">
        <f aca="true">IF(O1240="","",O1240-TODAY())</f>
        <v>677</v>
      </c>
      <c r="S1240" s="29" t="str">
        <f aca="false">IF(C1240="&lt;&lt; vazio &gt;&gt;","VAZIA",IF(AND(O1240&lt;&gt;"",R1240&lt;0),"VENCIDO",IF(AND(O1240&lt;&gt;"",R1240&lt;=Parametros!$B$10),"PRÓX. VENCIMENTO",IF(F1240="Q","QUALIDADE",IF(F1240="S","BLOQUEADO",IF(F1240="R","RESTRITO/DEVOLUÇÃO",IF(OR(N1240="QUAR",N1240="QRES"),"QUARENTENA",IF(OR(B1240="DESCARTE",B1240="DEVOLUÇÃO"),"DESCARTE/DEVOLUÇÃO",IF(AND(D1240="",K1240&lt;&gt;""),"SEM LOTE",IF(AND(Q1240&lt;&gt;"",Q1240&gt;=Parametros!$B$11),"PARADO/SEM GIRO","OK"))))))))))</f>
        <v>QUARENTENA</v>
      </c>
      <c r="T1240" s="29" t="str">
        <f aca="false">IF(AND($S1240="PARADO/SEM GIRO",$K1240="KG",OR(Painel!$B$5="(Todos)",A1240=Painel!$B$5)*OR(Painel!$E$5="(Todos)",P1240=Painel!$E$5)),$J1240+ROW()/10000000,"")</f>
        <v/>
      </c>
      <c r="U1240" s="29" t="str">
        <f aca="false">IF(AND($S1240="VENCIDO",$K1240="KG",OR(Painel!$B$5="(Todos)",A1240=Painel!$B$5)*OR(Painel!$E$5="(Todos)",P1240=Painel!$E$5)),$J1240+ROW()/10000000,"")</f>
        <v/>
      </c>
    </row>
    <row r="1241" customFormat="false" ht="15" hidden="false" customHeight="false" outlineLevel="0" collapsed="false">
      <c r="A1241" s="29" t="s">
        <v>53</v>
      </c>
      <c r="B1241" s="29" t="s">
        <v>2208</v>
      </c>
      <c r="C1241" s="29" t="s">
        <v>238</v>
      </c>
      <c r="D1241" s="29" t="s">
        <v>610</v>
      </c>
      <c r="E1241" s="29" t="n">
        <v>1</v>
      </c>
      <c r="F1241" s="29"/>
      <c r="G1241" s="29" t="s">
        <v>2209</v>
      </c>
      <c r="H1241" s="30" t="n">
        <v>1000</v>
      </c>
      <c r="I1241" s="31" t="n">
        <v>46277</v>
      </c>
      <c r="J1241" s="30" t="n">
        <v>1000</v>
      </c>
      <c r="K1241" s="29" t="s">
        <v>120</v>
      </c>
      <c r="L1241" s="29" t="s">
        <v>652</v>
      </c>
      <c r="M1241" s="29"/>
      <c r="N1241" s="29" t="s">
        <v>122</v>
      </c>
      <c r="O1241" s="31" t="n">
        <v>46986</v>
      </c>
      <c r="P1241" s="29" t="s">
        <v>235</v>
      </c>
      <c r="Q1241" s="29" t="n">
        <f aca="false">IFERROR(VALUE(L1241),"")</f>
        <v>8</v>
      </c>
      <c r="R1241" s="29" t="n">
        <f aca="true">IF(O1241="","",O1241-TODAY())</f>
        <v>701</v>
      </c>
      <c r="S1241" s="29" t="str">
        <f aca="false">IF(C1241="&lt;&lt; vazio &gt;&gt;","VAZIA",IF(AND(O1241&lt;&gt;"",R1241&lt;0),"VENCIDO",IF(AND(O1241&lt;&gt;"",R1241&lt;=Parametros!$B$10),"PRÓX. VENCIMENTO",IF(F1241="Q","QUALIDADE",IF(F1241="S","BLOQUEADO",IF(F1241="R","RESTRITO/DEVOLUÇÃO",IF(OR(N1241="QUAR",N1241="QRES"),"QUARENTENA",IF(OR(B1241="DESCARTE",B1241="DEVOLUÇÃO"),"DESCARTE/DEVOLUÇÃO",IF(AND(D1241="",K1241&lt;&gt;""),"SEM LOTE",IF(AND(Q1241&lt;&gt;"",Q1241&gt;=Parametros!$B$11),"PARADO/SEM GIRO","OK"))))))))))</f>
        <v>OK</v>
      </c>
      <c r="T1241" s="29" t="str">
        <f aca="false">IF(AND($S1241="PARADO/SEM GIRO",$K1241="KG",OR(Painel!$B$5="(Todos)",A1241=Painel!$B$5)*OR(Painel!$E$5="(Todos)",P1241=Painel!$E$5)),$J1241+ROW()/10000000,"")</f>
        <v/>
      </c>
      <c r="U1241" s="29" t="str">
        <f aca="false">IF(AND($S1241="VENCIDO",$K1241="KG",OR(Painel!$B$5="(Todos)",A1241=Painel!$B$5)*OR(Painel!$E$5="(Todos)",P1241=Painel!$E$5)),$J1241+ROW()/10000000,"")</f>
        <v/>
      </c>
    </row>
    <row r="1242" customFormat="false" ht="15" hidden="false" customHeight="false" outlineLevel="0" collapsed="false">
      <c r="A1242" s="29" t="s">
        <v>53</v>
      </c>
      <c r="B1242" s="29" t="s">
        <v>2210</v>
      </c>
      <c r="C1242" s="29" t="s">
        <v>115</v>
      </c>
      <c r="D1242" s="29"/>
      <c r="E1242" s="29" t="n">
        <v>0</v>
      </c>
      <c r="F1242" s="29"/>
      <c r="G1242" s="29"/>
      <c r="H1242" s="30" t="n">
        <v>0</v>
      </c>
      <c r="I1242" s="29"/>
      <c r="J1242" s="30" t="n">
        <v>0</v>
      </c>
      <c r="K1242" s="29"/>
      <c r="L1242" s="29" t="s">
        <v>116</v>
      </c>
      <c r="M1242" s="29"/>
      <c r="N1242" s="29"/>
      <c r="O1242" s="29"/>
      <c r="P1242" s="29"/>
      <c r="Q1242" s="29" t="n">
        <f aca="false">IFERROR(VALUE(L1242),"")</f>
        <v>0</v>
      </c>
      <c r="R1242" s="29" t="str">
        <f aca="true">IF(O1242="","",O1242-TODAY())</f>
        <v/>
      </c>
      <c r="S1242" s="29" t="str">
        <f aca="false">IF(C1242="&lt;&lt; vazio &gt;&gt;","VAZIA",IF(AND(O1242&lt;&gt;"",R1242&lt;0),"VENCIDO",IF(AND(O1242&lt;&gt;"",R1242&lt;=Parametros!$B$10),"PRÓX. VENCIMENTO",IF(F1242="Q","QUALIDADE",IF(F1242="S","BLOQUEADO",IF(F1242="R","RESTRITO/DEVOLUÇÃO",IF(OR(N1242="QUAR",N1242="QRES"),"QUARENTENA",IF(OR(B1242="DESCARTE",B1242="DEVOLUÇÃO"),"DESCARTE/DEVOLUÇÃO",IF(AND(D1242="",K1242&lt;&gt;""),"SEM LOTE",IF(AND(Q1242&lt;&gt;"",Q1242&gt;=Parametros!$B$11),"PARADO/SEM GIRO","OK"))))))))))</f>
        <v>VAZIA</v>
      </c>
      <c r="T1242" s="29" t="str">
        <f aca="false">IF(AND($S1242="PARADO/SEM GIRO",$K1242="KG",OR(Painel!$B$5="(Todos)",A1242=Painel!$B$5)*OR(Painel!$E$5="(Todos)",P1242=Painel!$E$5)),$J1242+ROW()/10000000,"")</f>
        <v/>
      </c>
      <c r="U1242" s="29" t="str">
        <f aca="false">IF(AND($S1242="VENCIDO",$K1242="KG",OR(Painel!$B$5="(Todos)",A1242=Painel!$B$5)*OR(Painel!$E$5="(Todos)",P1242=Painel!$E$5)),$J1242+ROW()/10000000,"")</f>
        <v/>
      </c>
    </row>
    <row r="1243" customFormat="false" ht="15" hidden="false" customHeight="false" outlineLevel="0" collapsed="false">
      <c r="A1243" s="29" t="s">
        <v>53</v>
      </c>
      <c r="B1243" s="29" t="s">
        <v>2211</v>
      </c>
      <c r="C1243" s="29" t="s">
        <v>115</v>
      </c>
      <c r="D1243" s="29"/>
      <c r="E1243" s="29" t="n">
        <v>0</v>
      </c>
      <c r="F1243" s="29"/>
      <c r="G1243" s="29"/>
      <c r="H1243" s="30" t="n">
        <v>0</v>
      </c>
      <c r="I1243" s="29"/>
      <c r="J1243" s="30" t="n">
        <v>0</v>
      </c>
      <c r="K1243" s="29"/>
      <c r="L1243" s="29" t="s">
        <v>116</v>
      </c>
      <c r="M1243" s="29"/>
      <c r="N1243" s="29"/>
      <c r="O1243" s="29"/>
      <c r="P1243" s="29"/>
      <c r="Q1243" s="29" t="n">
        <f aca="false">IFERROR(VALUE(L1243),"")</f>
        <v>0</v>
      </c>
      <c r="R1243" s="29" t="str">
        <f aca="true">IF(O1243="","",O1243-TODAY())</f>
        <v/>
      </c>
      <c r="S1243" s="29" t="str">
        <f aca="false">IF(C1243="&lt;&lt; vazio &gt;&gt;","VAZIA",IF(AND(O1243&lt;&gt;"",R1243&lt;0),"VENCIDO",IF(AND(O1243&lt;&gt;"",R1243&lt;=Parametros!$B$10),"PRÓX. VENCIMENTO",IF(F1243="Q","QUALIDADE",IF(F1243="S","BLOQUEADO",IF(F1243="R","RESTRITO/DEVOLUÇÃO",IF(OR(N1243="QUAR",N1243="QRES"),"QUARENTENA",IF(OR(B1243="DESCARTE",B1243="DEVOLUÇÃO"),"DESCARTE/DEVOLUÇÃO",IF(AND(D1243="",K1243&lt;&gt;""),"SEM LOTE",IF(AND(Q1243&lt;&gt;"",Q1243&gt;=Parametros!$B$11),"PARADO/SEM GIRO","OK"))))))))))</f>
        <v>VAZIA</v>
      </c>
      <c r="T1243" s="29" t="str">
        <f aca="false">IF(AND($S1243="PARADO/SEM GIRO",$K1243="KG",OR(Painel!$B$5="(Todos)",A1243=Painel!$B$5)*OR(Painel!$E$5="(Todos)",P1243=Painel!$E$5)),$J1243+ROW()/10000000,"")</f>
        <v/>
      </c>
      <c r="U1243" s="29" t="str">
        <f aca="false">IF(AND($S1243="VENCIDO",$K1243="KG",OR(Painel!$B$5="(Todos)",A1243=Painel!$B$5)*OR(Painel!$E$5="(Todos)",P1243=Painel!$E$5)),$J1243+ROW()/10000000,"")</f>
        <v/>
      </c>
    </row>
    <row r="1244" customFormat="false" ht="15" hidden="false" customHeight="false" outlineLevel="0" collapsed="false">
      <c r="A1244" s="29" t="s">
        <v>53</v>
      </c>
      <c r="B1244" s="29" t="s">
        <v>2212</v>
      </c>
      <c r="C1244" s="29" t="s">
        <v>1729</v>
      </c>
      <c r="D1244" s="29" t="s">
        <v>1730</v>
      </c>
      <c r="E1244" s="29" t="n">
        <v>1</v>
      </c>
      <c r="F1244" s="29"/>
      <c r="G1244" s="29" t="s">
        <v>2213</v>
      </c>
      <c r="H1244" s="30" t="n">
        <v>1000</v>
      </c>
      <c r="I1244" s="31" t="n">
        <v>46240</v>
      </c>
      <c r="J1244" s="30" t="n">
        <v>1000</v>
      </c>
      <c r="K1244" s="29" t="s">
        <v>120</v>
      </c>
      <c r="L1244" s="29" t="s">
        <v>1330</v>
      </c>
      <c r="M1244" s="29"/>
      <c r="N1244" s="29" t="s">
        <v>122</v>
      </c>
      <c r="O1244" s="31" t="n">
        <v>46908</v>
      </c>
      <c r="P1244" s="29" t="s">
        <v>235</v>
      </c>
      <c r="Q1244" s="29" t="n">
        <f aca="false">IFERROR(VALUE(L1244),"")</f>
        <v>45</v>
      </c>
      <c r="R1244" s="29" t="n">
        <f aca="true">IF(O1244="","",O1244-TODAY())</f>
        <v>623</v>
      </c>
      <c r="S1244" s="29" t="str">
        <f aca="false">IF(C1244="&lt;&lt; vazio &gt;&gt;","VAZIA",IF(AND(O1244&lt;&gt;"",R1244&lt;0),"VENCIDO",IF(AND(O1244&lt;&gt;"",R1244&lt;=Parametros!$B$10),"PRÓX. VENCIMENTO",IF(F1244="Q","QUALIDADE",IF(F1244="S","BLOQUEADO",IF(F1244="R","RESTRITO/DEVOLUÇÃO",IF(OR(N1244="QUAR",N1244="QRES"),"QUARENTENA",IF(OR(B1244="DESCARTE",B1244="DEVOLUÇÃO"),"DESCARTE/DEVOLUÇÃO",IF(AND(D1244="",K1244&lt;&gt;""),"SEM LOTE",IF(AND(Q1244&lt;&gt;"",Q1244&gt;=Parametros!$B$11),"PARADO/SEM GIRO","OK"))))))))))</f>
        <v>OK</v>
      </c>
      <c r="T1244" s="29" t="str">
        <f aca="false">IF(AND($S1244="PARADO/SEM GIRO",$K1244="KG",OR(Painel!$B$5="(Todos)",A1244=Painel!$B$5)*OR(Painel!$E$5="(Todos)",P1244=Painel!$E$5)),$J1244+ROW()/10000000,"")</f>
        <v/>
      </c>
      <c r="U1244" s="29" t="str">
        <f aca="false">IF(AND($S1244="VENCIDO",$K1244="KG",OR(Painel!$B$5="(Todos)",A1244=Painel!$B$5)*OR(Painel!$E$5="(Todos)",P1244=Painel!$E$5)),$J1244+ROW()/10000000,"")</f>
        <v/>
      </c>
    </row>
    <row r="1245" customFormat="false" ht="15" hidden="false" customHeight="false" outlineLevel="0" collapsed="false">
      <c r="A1245" s="29" t="s">
        <v>53</v>
      </c>
      <c r="B1245" s="29" t="s">
        <v>2214</v>
      </c>
      <c r="C1245" s="29" t="s">
        <v>115</v>
      </c>
      <c r="D1245" s="29"/>
      <c r="E1245" s="29" t="n">
        <v>0</v>
      </c>
      <c r="F1245" s="29"/>
      <c r="G1245" s="29"/>
      <c r="H1245" s="30" t="n">
        <v>0</v>
      </c>
      <c r="I1245" s="29"/>
      <c r="J1245" s="30" t="n">
        <v>0</v>
      </c>
      <c r="K1245" s="29"/>
      <c r="L1245" s="29" t="s">
        <v>116</v>
      </c>
      <c r="M1245" s="29"/>
      <c r="N1245" s="29"/>
      <c r="O1245" s="29"/>
      <c r="P1245" s="29"/>
      <c r="Q1245" s="29" t="n">
        <f aca="false">IFERROR(VALUE(L1245),"")</f>
        <v>0</v>
      </c>
      <c r="R1245" s="29" t="str">
        <f aca="true">IF(O1245="","",O1245-TODAY())</f>
        <v/>
      </c>
      <c r="S1245" s="29" t="str">
        <f aca="false">IF(C1245="&lt;&lt; vazio &gt;&gt;","VAZIA",IF(AND(O1245&lt;&gt;"",R1245&lt;0),"VENCIDO",IF(AND(O1245&lt;&gt;"",R1245&lt;=Parametros!$B$10),"PRÓX. VENCIMENTO",IF(F1245="Q","QUALIDADE",IF(F1245="S","BLOQUEADO",IF(F1245="R","RESTRITO/DEVOLUÇÃO",IF(OR(N1245="QUAR",N1245="QRES"),"QUARENTENA",IF(OR(B1245="DESCARTE",B1245="DEVOLUÇÃO"),"DESCARTE/DEVOLUÇÃO",IF(AND(D1245="",K1245&lt;&gt;""),"SEM LOTE",IF(AND(Q1245&lt;&gt;"",Q1245&gt;=Parametros!$B$11),"PARADO/SEM GIRO","OK"))))))))))</f>
        <v>VAZIA</v>
      </c>
      <c r="T1245" s="29" t="str">
        <f aca="false">IF(AND($S1245="PARADO/SEM GIRO",$K1245="KG",OR(Painel!$B$5="(Todos)",A1245=Painel!$B$5)*OR(Painel!$E$5="(Todos)",P1245=Painel!$E$5)),$J1245+ROW()/10000000,"")</f>
        <v/>
      </c>
      <c r="U1245" s="29" t="str">
        <f aca="false">IF(AND($S1245="VENCIDO",$K1245="KG",OR(Painel!$B$5="(Todos)",A1245=Painel!$B$5)*OR(Painel!$E$5="(Todos)",P1245=Painel!$E$5)),$J1245+ROW()/10000000,"")</f>
        <v/>
      </c>
    </row>
    <row r="1246" customFormat="false" ht="15" hidden="false" customHeight="false" outlineLevel="0" collapsed="false">
      <c r="A1246" s="29" t="s">
        <v>53</v>
      </c>
      <c r="B1246" s="29" t="s">
        <v>2215</v>
      </c>
      <c r="C1246" s="29" t="s">
        <v>238</v>
      </c>
      <c r="D1246" s="29" t="s">
        <v>610</v>
      </c>
      <c r="E1246" s="29" t="n">
        <v>1</v>
      </c>
      <c r="F1246" s="29"/>
      <c r="G1246" s="29" t="s">
        <v>2216</v>
      </c>
      <c r="H1246" s="30" t="n">
        <v>1000</v>
      </c>
      <c r="I1246" s="31" t="n">
        <v>46277</v>
      </c>
      <c r="J1246" s="30" t="n">
        <v>1000</v>
      </c>
      <c r="K1246" s="29" t="s">
        <v>120</v>
      </c>
      <c r="L1246" s="29" t="s">
        <v>652</v>
      </c>
      <c r="M1246" s="29"/>
      <c r="N1246" s="29" t="s">
        <v>122</v>
      </c>
      <c r="O1246" s="31" t="n">
        <v>46986</v>
      </c>
      <c r="P1246" s="29" t="s">
        <v>235</v>
      </c>
      <c r="Q1246" s="29" t="n">
        <f aca="false">IFERROR(VALUE(L1246),"")</f>
        <v>8</v>
      </c>
      <c r="R1246" s="29" t="n">
        <f aca="true">IF(O1246="","",O1246-TODAY())</f>
        <v>701</v>
      </c>
      <c r="S1246" s="29" t="str">
        <f aca="false">IF(C1246="&lt;&lt; vazio &gt;&gt;","VAZIA",IF(AND(O1246&lt;&gt;"",R1246&lt;0),"VENCIDO",IF(AND(O1246&lt;&gt;"",R1246&lt;=Parametros!$B$10),"PRÓX. VENCIMENTO",IF(F1246="Q","QUALIDADE",IF(F1246="S","BLOQUEADO",IF(F1246="R","RESTRITO/DEVOLUÇÃO",IF(OR(N1246="QUAR",N1246="QRES"),"QUARENTENA",IF(OR(B1246="DESCARTE",B1246="DEVOLUÇÃO"),"DESCARTE/DEVOLUÇÃO",IF(AND(D1246="",K1246&lt;&gt;""),"SEM LOTE",IF(AND(Q1246&lt;&gt;"",Q1246&gt;=Parametros!$B$11),"PARADO/SEM GIRO","OK"))))))))))</f>
        <v>OK</v>
      </c>
      <c r="T1246" s="29" t="str">
        <f aca="false">IF(AND($S1246="PARADO/SEM GIRO",$K1246="KG",OR(Painel!$B$5="(Todos)",A1246=Painel!$B$5)*OR(Painel!$E$5="(Todos)",P1246=Painel!$E$5)),$J1246+ROW()/10000000,"")</f>
        <v/>
      </c>
      <c r="U1246" s="29" t="str">
        <f aca="false">IF(AND($S1246="VENCIDO",$K1246="KG",OR(Painel!$B$5="(Todos)",A1246=Painel!$B$5)*OR(Painel!$E$5="(Todos)",P1246=Painel!$E$5)),$J1246+ROW()/10000000,"")</f>
        <v/>
      </c>
    </row>
    <row r="1247" customFormat="false" ht="15" hidden="false" customHeight="false" outlineLevel="0" collapsed="false">
      <c r="A1247" s="29" t="s">
        <v>53</v>
      </c>
      <c r="B1247" s="29" t="s">
        <v>2217</v>
      </c>
      <c r="C1247" s="29" t="s">
        <v>115</v>
      </c>
      <c r="D1247" s="29"/>
      <c r="E1247" s="29" t="n">
        <v>0</v>
      </c>
      <c r="F1247" s="29"/>
      <c r="G1247" s="29"/>
      <c r="H1247" s="30" t="n">
        <v>0</v>
      </c>
      <c r="I1247" s="29"/>
      <c r="J1247" s="30" t="n">
        <v>0</v>
      </c>
      <c r="K1247" s="29"/>
      <c r="L1247" s="29" t="s">
        <v>116</v>
      </c>
      <c r="M1247" s="29"/>
      <c r="N1247" s="29"/>
      <c r="O1247" s="29"/>
      <c r="P1247" s="29"/>
      <c r="Q1247" s="29" t="n">
        <f aca="false">IFERROR(VALUE(L1247),"")</f>
        <v>0</v>
      </c>
      <c r="R1247" s="29" t="str">
        <f aca="true">IF(O1247="","",O1247-TODAY())</f>
        <v/>
      </c>
      <c r="S1247" s="29" t="str">
        <f aca="false">IF(C1247="&lt;&lt; vazio &gt;&gt;","VAZIA",IF(AND(O1247&lt;&gt;"",R1247&lt;0),"VENCIDO",IF(AND(O1247&lt;&gt;"",R1247&lt;=Parametros!$B$10),"PRÓX. VENCIMENTO",IF(F1247="Q","QUALIDADE",IF(F1247="S","BLOQUEADO",IF(F1247="R","RESTRITO/DEVOLUÇÃO",IF(OR(N1247="QUAR",N1247="QRES"),"QUARENTENA",IF(OR(B1247="DESCARTE",B1247="DEVOLUÇÃO"),"DESCARTE/DEVOLUÇÃO",IF(AND(D1247="",K1247&lt;&gt;""),"SEM LOTE",IF(AND(Q1247&lt;&gt;"",Q1247&gt;=Parametros!$B$11),"PARADO/SEM GIRO","OK"))))))))))</f>
        <v>VAZIA</v>
      </c>
      <c r="T1247" s="29" t="str">
        <f aca="false">IF(AND($S1247="PARADO/SEM GIRO",$K1247="KG",OR(Painel!$B$5="(Todos)",A1247=Painel!$B$5)*OR(Painel!$E$5="(Todos)",P1247=Painel!$E$5)),$J1247+ROW()/10000000,"")</f>
        <v/>
      </c>
      <c r="U1247" s="29" t="str">
        <f aca="false">IF(AND($S1247="VENCIDO",$K1247="KG",OR(Painel!$B$5="(Todos)",A1247=Painel!$B$5)*OR(Painel!$E$5="(Todos)",P1247=Painel!$E$5)),$J1247+ROW()/10000000,"")</f>
        <v/>
      </c>
    </row>
    <row r="1248" customFormat="false" ht="15" hidden="false" customHeight="false" outlineLevel="0" collapsed="false">
      <c r="A1248" s="29" t="s">
        <v>53</v>
      </c>
      <c r="B1248" s="29" t="s">
        <v>2218</v>
      </c>
      <c r="C1248" s="29" t="s">
        <v>236</v>
      </c>
      <c r="D1248" s="29" t="s">
        <v>1752</v>
      </c>
      <c r="E1248" s="29" t="n">
        <v>1</v>
      </c>
      <c r="F1248" s="29"/>
      <c r="G1248" s="29" t="s">
        <v>2219</v>
      </c>
      <c r="H1248" s="30" t="n">
        <v>1000</v>
      </c>
      <c r="I1248" s="31" t="n">
        <v>46283</v>
      </c>
      <c r="J1248" s="30" t="n">
        <v>1000</v>
      </c>
      <c r="K1248" s="29" t="s">
        <v>120</v>
      </c>
      <c r="L1248" s="29" t="s">
        <v>176</v>
      </c>
      <c r="M1248" s="29"/>
      <c r="N1248" s="29" t="s">
        <v>122</v>
      </c>
      <c r="O1248" s="31" t="n">
        <v>46968</v>
      </c>
      <c r="P1248" s="29" t="s">
        <v>235</v>
      </c>
      <c r="Q1248" s="29" t="n">
        <f aca="false">IFERROR(VALUE(L1248),"")</f>
        <v>2</v>
      </c>
      <c r="R1248" s="29" t="n">
        <f aca="true">IF(O1248="","",O1248-TODAY())</f>
        <v>683</v>
      </c>
      <c r="S1248" s="29" t="str">
        <f aca="false">IF(C1248="&lt;&lt; vazio &gt;&gt;","VAZIA",IF(AND(O1248&lt;&gt;"",R1248&lt;0),"VENCIDO",IF(AND(O1248&lt;&gt;"",R1248&lt;=Parametros!$B$10),"PRÓX. VENCIMENTO",IF(F1248="Q","QUALIDADE",IF(F1248="S","BLOQUEADO",IF(F1248="R","RESTRITO/DEVOLUÇÃO",IF(OR(N1248="QUAR",N1248="QRES"),"QUARENTENA",IF(OR(B1248="DESCARTE",B1248="DEVOLUÇÃO"),"DESCARTE/DEVOLUÇÃO",IF(AND(D1248="",K1248&lt;&gt;""),"SEM LOTE",IF(AND(Q1248&lt;&gt;"",Q1248&gt;=Parametros!$B$11),"PARADO/SEM GIRO","OK"))))))))))</f>
        <v>OK</v>
      </c>
      <c r="T1248" s="29" t="str">
        <f aca="false">IF(AND($S1248="PARADO/SEM GIRO",$K1248="KG",OR(Painel!$B$5="(Todos)",A1248=Painel!$B$5)*OR(Painel!$E$5="(Todos)",P1248=Painel!$E$5)),$J1248+ROW()/10000000,"")</f>
        <v/>
      </c>
      <c r="U1248" s="29" t="str">
        <f aca="false">IF(AND($S1248="VENCIDO",$K1248="KG",OR(Painel!$B$5="(Todos)",A1248=Painel!$B$5)*OR(Painel!$E$5="(Todos)",P1248=Painel!$E$5)),$J1248+ROW()/10000000,"")</f>
        <v/>
      </c>
    </row>
    <row r="1249" customFormat="false" ht="15" hidden="false" customHeight="false" outlineLevel="0" collapsed="false">
      <c r="A1249" s="29" t="s">
        <v>53</v>
      </c>
      <c r="B1249" s="29" t="s">
        <v>2220</v>
      </c>
      <c r="C1249" s="29" t="s">
        <v>369</v>
      </c>
      <c r="D1249" s="29" t="s">
        <v>2221</v>
      </c>
      <c r="E1249" s="29" t="n">
        <v>1</v>
      </c>
      <c r="F1249" s="29"/>
      <c r="G1249" s="29" t="s">
        <v>2222</v>
      </c>
      <c r="H1249" s="30" t="n">
        <v>999.9</v>
      </c>
      <c r="I1249" s="31" t="n">
        <v>46260</v>
      </c>
      <c r="J1249" s="30" t="n">
        <v>999.9</v>
      </c>
      <c r="K1249" s="29" t="s">
        <v>120</v>
      </c>
      <c r="L1249" s="29" t="s">
        <v>2223</v>
      </c>
      <c r="M1249" s="29"/>
      <c r="N1249" s="29" t="s">
        <v>122</v>
      </c>
      <c r="O1249" s="31" t="n">
        <v>46801</v>
      </c>
      <c r="P1249" s="29" t="s">
        <v>123</v>
      </c>
      <c r="Q1249" s="29" t="n">
        <f aca="false">IFERROR(VALUE(L1249),"")</f>
        <v>25</v>
      </c>
      <c r="R1249" s="29" t="n">
        <f aca="true">IF(O1249="","",O1249-TODAY())</f>
        <v>516</v>
      </c>
      <c r="S1249" s="29" t="str">
        <f aca="false">IF(C1249="&lt;&lt; vazio &gt;&gt;","VAZIA",IF(AND(O1249&lt;&gt;"",R1249&lt;0),"VENCIDO",IF(AND(O1249&lt;&gt;"",R1249&lt;=Parametros!$B$10),"PRÓX. VENCIMENTO",IF(F1249="Q","QUALIDADE",IF(F1249="S","BLOQUEADO",IF(F1249="R","RESTRITO/DEVOLUÇÃO",IF(OR(N1249="QUAR",N1249="QRES"),"QUARENTENA",IF(OR(B1249="DESCARTE",B1249="DEVOLUÇÃO"),"DESCARTE/DEVOLUÇÃO",IF(AND(D1249="",K1249&lt;&gt;""),"SEM LOTE",IF(AND(Q1249&lt;&gt;"",Q1249&gt;=Parametros!$B$11),"PARADO/SEM GIRO","OK"))))))))))</f>
        <v>OK</v>
      </c>
      <c r="T1249" s="29" t="str">
        <f aca="false">IF(AND($S1249="PARADO/SEM GIRO",$K1249="KG",OR(Painel!$B$5="(Todos)",A1249=Painel!$B$5)*OR(Painel!$E$5="(Todos)",P1249=Painel!$E$5)),$J1249+ROW()/10000000,"")</f>
        <v/>
      </c>
      <c r="U1249" s="29" t="str">
        <f aca="false">IF(AND($S1249="VENCIDO",$K1249="KG",OR(Painel!$B$5="(Todos)",A1249=Painel!$B$5)*OR(Painel!$E$5="(Todos)",P1249=Painel!$E$5)),$J1249+ROW()/10000000,"")</f>
        <v/>
      </c>
    </row>
    <row r="1250" customFormat="false" ht="15" hidden="false" customHeight="false" outlineLevel="0" collapsed="false">
      <c r="A1250" s="29" t="s">
        <v>53</v>
      </c>
      <c r="B1250" s="29" t="s">
        <v>2224</v>
      </c>
      <c r="C1250" s="29" t="s">
        <v>115</v>
      </c>
      <c r="D1250" s="29"/>
      <c r="E1250" s="29" t="n">
        <v>0</v>
      </c>
      <c r="F1250" s="29"/>
      <c r="G1250" s="29"/>
      <c r="H1250" s="30" t="n">
        <v>0</v>
      </c>
      <c r="I1250" s="29"/>
      <c r="J1250" s="30" t="n">
        <v>0</v>
      </c>
      <c r="K1250" s="29"/>
      <c r="L1250" s="29" t="s">
        <v>116</v>
      </c>
      <c r="M1250" s="29"/>
      <c r="N1250" s="29"/>
      <c r="O1250" s="29"/>
      <c r="P1250" s="29"/>
      <c r="Q1250" s="29" t="n">
        <f aca="false">IFERROR(VALUE(L1250),"")</f>
        <v>0</v>
      </c>
      <c r="R1250" s="29" t="str">
        <f aca="true">IF(O1250="","",O1250-TODAY())</f>
        <v/>
      </c>
      <c r="S1250" s="29" t="str">
        <f aca="false">IF(C1250="&lt;&lt; vazio &gt;&gt;","VAZIA",IF(AND(O1250&lt;&gt;"",R1250&lt;0),"VENCIDO",IF(AND(O1250&lt;&gt;"",R1250&lt;=Parametros!$B$10),"PRÓX. VENCIMENTO",IF(F1250="Q","QUALIDADE",IF(F1250="S","BLOQUEADO",IF(F1250="R","RESTRITO/DEVOLUÇÃO",IF(OR(N1250="QUAR",N1250="QRES"),"QUARENTENA",IF(OR(B1250="DESCARTE",B1250="DEVOLUÇÃO"),"DESCARTE/DEVOLUÇÃO",IF(AND(D1250="",K1250&lt;&gt;""),"SEM LOTE",IF(AND(Q1250&lt;&gt;"",Q1250&gt;=Parametros!$B$11),"PARADO/SEM GIRO","OK"))))))))))</f>
        <v>VAZIA</v>
      </c>
      <c r="T1250" s="29" t="str">
        <f aca="false">IF(AND($S1250="PARADO/SEM GIRO",$K1250="KG",OR(Painel!$B$5="(Todos)",A1250=Painel!$B$5)*OR(Painel!$E$5="(Todos)",P1250=Painel!$E$5)),$J1250+ROW()/10000000,"")</f>
        <v/>
      </c>
      <c r="U1250" s="29" t="str">
        <f aca="false">IF(AND($S1250="VENCIDO",$K1250="KG",OR(Painel!$B$5="(Todos)",A1250=Painel!$B$5)*OR(Painel!$E$5="(Todos)",P1250=Painel!$E$5)),$J1250+ROW()/10000000,"")</f>
        <v/>
      </c>
    </row>
    <row r="1251" customFormat="false" ht="15" hidden="false" customHeight="false" outlineLevel="0" collapsed="false">
      <c r="A1251" s="29" t="s">
        <v>53</v>
      </c>
      <c r="B1251" s="29" t="s">
        <v>2225</v>
      </c>
      <c r="C1251" s="29" t="s">
        <v>691</v>
      </c>
      <c r="D1251" s="29" t="s">
        <v>2226</v>
      </c>
      <c r="E1251" s="29" t="n">
        <v>1</v>
      </c>
      <c r="F1251" s="29"/>
      <c r="G1251" s="29" t="s">
        <v>2227</v>
      </c>
      <c r="H1251" s="30" t="n">
        <v>640</v>
      </c>
      <c r="I1251" s="31" t="n">
        <v>46008</v>
      </c>
      <c r="J1251" s="30" t="n">
        <v>640</v>
      </c>
      <c r="K1251" s="29" t="s">
        <v>120</v>
      </c>
      <c r="L1251" s="29" t="s">
        <v>2228</v>
      </c>
      <c r="M1251" s="29"/>
      <c r="N1251" s="29" t="s">
        <v>122</v>
      </c>
      <c r="O1251" s="31" t="n">
        <v>46733</v>
      </c>
      <c r="P1251" s="29" t="s">
        <v>123</v>
      </c>
      <c r="Q1251" s="29" t="n">
        <f aca="false">IFERROR(VALUE(L1251),"")</f>
        <v>277</v>
      </c>
      <c r="R1251" s="29" t="n">
        <f aca="true">IF(O1251="","",O1251-TODAY())</f>
        <v>448</v>
      </c>
      <c r="S1251" s="29" t="str">
        <f aca="false">IF(C1251="&lt;&lt; vazio &gt;&gt;","VAZIA",IF(AND(O1251&lt;&gt;"",R1251&lt;0),"VENCIDO",IF(AND(O1251&lt;&gt;"",R1251&lt;=Parametros!$B$10),"PRÓX. VENCIMENTO",IF(F1251="Q","QUALIDADE",IF(F1251="S","BLOQUEADO",IF(F1251="R","RESTRITO/DEVOLUÇÃO",IF(OR(N1251="QUAR",N1251="QRES"),"QUARENTENA",IF(OR(B1251="DESCARTE",B1251="DEVOLUÇÃO"),"DESCARTE/DEVOLUÇÃO",IF(AND(D1251="",K1251&lt;&gt;""),"SEM LOTE",IF(AND(Q1251&lt;&gt;"",Q1251&gt;=Parametros!$B$11),"PARADO/SEM GIRO","OK"))))))))))</f>
        <v>PARADO/SEM GIRO</v>
      </c>
      <c r="T1251" s="29" t="n">
        <f aca="false">IF(AND($S1251="PARADO/SEM GIRO",$K1251="KG",OR(Painel!$B$5="(Todos)",A1251=Painel!$B$5)*OR(Painel!$E$5="(Todos)",P1251=Painel!$E$5)),$J1251+ROW()/10000000,"")</f>
        <v>640.0001251</v>
      </c>
      <c r="U1251" s="29" t="str">
        <f aca="false">IF(AND($S1251="VENCIDO",$K1251="KG",OR(Painel!$B$5="(Todos)",A1251=Painel!$B$5)*OR(Painel!$E$5="(Todos)",P1251=Painel!$E$5)),$J1251+ROW()/10000000,"")</f>
        <v/>
      </c>
    </row>
    <row r="1252" customFormat="false" ht="15" hidden="false" customHeight="false" outlineLevel="0" collapsed="false">
      <c r="A1252" s="29" t="s">
        <v>53</v>
      </c>
      <c r="B1252" s="29" t="s">
        <v>2229</v>
      </c>
      <c r="C1252" s="29" t="s">
        <v>691</v>
      </c>
      <c r="D1252" s="29" t="s">
        <v>2230</v>
      </c>
      <c r="E1252" s="29" t="n">
        <v>1</v>
      </c>
      <c r="F1252" s="29"/>
      <c r="G1252" s="29" t="s">
        <v>2231</v>
      </c>
      <c r="H1252" s="30" t="n">
        <v>480</v>
      </c>
      <c r="I1252" s="31" t="n">
        <v>46160</v>
      </c>
      <c r="J1252" s="30" t="n">
        <v>480</v>
      </c>
      <c r="K1252" s="29" t="s">
        <v>120</v>
      </c>
      <c r="L1252" s="29" t="s">
        <v>2232</v>
      </c>
      <c r="M1252" s="29"/>
      <c r="N1252" s="29" t="s">
        <v>122</v>
      </c>
      <c r="O1252" s="31" t="n">
        <v>46514</v>
      </c>
      <c r="P1252" s="29" t="s">
        <v>123</v>
      </c>
      <c r="Q1252" s="29" t="n">
        <f aca="false">IFERROR(VALUE(L1252),"")</f>
        <v>125</v>
      </c>
      <c r="R1252" s="29" t="n">
        <f aca="true">IF(O1252="","",O1252-TODAY())</f>
        <v>229</v>
      </c>
      <c r="S1252" s="29" t="str">
        <f aca="false">IF(C1252="&lt;&lt; vazio &gt;&gt;","VAZIA",IF(AND(O1252&lt;&gt;"",R1252&lt;0),"VENCIDO",IF(AND(O1252&lt;&gt;"",R1252&lt;=Parametros!$B$10),"PRÓX. VENCIMENTO",IF(F1252="Q","QUALIDADE",IF(F1252="S","BLOQUEADO",IF(F1252="R","RESTRITO/DEVOLUÇÃO",IF(OR(N1252="QUAR",N1252="QRES"),"QUARENTENA",IF(OR(B1252="DESCARTE",B1252="DEVOLUÇÃO"),"DESCARTE/DEVOLUÇÃO",IF(AND(D1252="",K1252&lt;&gt;""),"SEM LOTE",IF(AND(Q1252&lt;&gt;"",Q1252&gt;=Parametros!$B$11),"PARADO/SEM GIRO","OK"))))))))))</f>
        <v>PARADO/SEM GIRO</v>
      </c>
      <c r="T1252" s="29" t="n">
        <f aca="false">IF(AND($S1252="PARADO/SEM GIRO",$K1252="KG",OR(Painel!$B$5="(Todos)",A1252=Painel!$B$5)*OR(Painel!$E$5="(Todos)",P1252=Painel!$E$5)),$J1252+ROW()/10000000,"")</f>
        <v>480.0001252</v>
      </c>
      <c r="U1252" s="29" t="str">
        <f aca="false">IF(AND($S1252="VENCIDO",$K1252="KG",OR(Painel!$B$5="(Todos)",A1252=Painel!$B$5)*OR(Painel!$E$5="(Todos)",P1252=Painel!$E$5)),$J1252+ROW()/10000000,"")</f>
        <v/>
      </c>
    </row>
    <row r="1253" customFormat="false" ht="15" hidden="false" customHeight="false" outlineLevel="0" collapsed="false">
      <c r="A1253" s="29" t="s">
        <v>53</v>
      </c>
      <c r="B1253" s="29" t="s">
        <v>2233</v>
      </c>
      <c r="C1253" s="29" t="s">
        <v>1928</v>
      </c>
      <c r="D1253" s="29" t="s">
        <v>2234</v>
      </c>
      <c r="E1253" s="29" t="n">
        <v>1</v>
      </c>
      <c r="F1253" s="29"/>
      <c r="G1253" s="29" t="s">
        <v>2235</v>
      </c>
      <c r="H1253" s="30" t="n">
        <v>375</v>
      </c>
      <c r="I1253" s="31" t="n">
        <v>46262</v>
      </c>
      <c r="J1253" s="30" t="n">
        <v>375</v>
      </c>
      <c r="K1253" s="29" t="s">
        <v>120</v>
      </c>
      <c r="L1253" s="29" t="s">
        <v>2236</v>
      </c>
      <c r="M1253" s="29"/>
      <c r="N1253" s="29" t="s">
        <v>122</v>
      </c>
      <c r="O1253" s="31" t="n">
        <v>46966</v>
      </c>
      <c r="P1253" s="29" t="s">
        <v>235</v>
      </c>
      <c r="Q1253" s="29" t="n">
        <f aca="false">IFERROR(VALUE(L1253),"")</f>
        <v>34</v>
      </c>
      <c r="R1253" s="29" t="n">
        <f aca="true">IF(O1253="","",O1253-TODAY())</f>
        <v>681</v>
      </c>
      <c r="S1253" s="29" t="str">
        <f aca="false">IF(C1253="&lt;&lt; vazio &gt;&gt;","VAZIA",IF(AND(O1253&lt;&gt;"",R1253&lt;0),"VENCIDO",IF(AND(O1253&lt;&gt;"",R1253&lt;=Parametros!$B$10),"PRÓX. VENCIMENTO",IF(F1253="Q","QUALIDADE",IF(F1253="S","BLOQUEADO",IF(F1253="R","RESTRITO/DEVOLUÇÃO",IF(OR(N1253="QUAR",N1253="QRES"),"QUARENTENA",IF(OR(B1253="DESCARTE",B1253="DEVOLUÇÃO"),"DESCARTE/DEVOLUÇÃO",IF(AND(D1253="",K1253&lt;&gt;""),"SEM LOTE",IF(AND(Q1253&lt;&gt;"",Q1253&gt;=Parametros!$B$11),"PARADO/SEM GIRO","OK"))))))))))</f>
        <v>OK</v>
      </c>
      <c r="T1253" s="29" t="str">
        <f aca="false">IF(AND($S1253="PARADO/SEM GIRO",$K1253="KG",OR(Painel!$B$5="(Todos)",A1253=Painel!$B$5)*OR(Painel!$E$5="(Todos)",P1253=Painel!$E$5)),$J1253+ROW()/10000000,"")</f>
        <v/>
      </c>
      <c r="U1253" s="29" t="str">
        <f aca="false">IF(AND($S1253="VENCIDO",$K1253="KG",OR(Painel!$B$5="(Todos)",A1253=Painel!$B$5)*OR(Painel!$E$5="(Todos)",P1253=Painel!$E$5)),$J1253+ROW()/10000000,"")</f>
        <v/>
      </c>
    </row>
    <row r="1254" customFormat="false" ht="15" hidden="false" customHeight="false" outlineLevel="0" collapsed="false">
      <c r="A1254" s="29" t="s">
        <v>53</v>
      </c>
      <c r="B1254" s="29" t="s">
        <v>2237</v>
      </c>
      <c r="C1254" s="29" t="s">
        <v>238</v>
      </c>
      <c r="D1254" s="29" t="s">
        <v>610</v>
      </c>
      <c r="E1254" s="29" t="n">
        <v>1</v>
      </c>
      <c r="F1254" s="29"/>
      <c r="G1254" s="29" t="s">
        <v>2238</v>
      </c>
      <c r="H1254" s="30" t="n">
        <v>1000</v>
      </c>
      <c r="I1254" s="31" t="n">
        <v>46277</v>
      </c>
      <c r="J1254" s="30" t="n">
        <v>1000</v>
      </c>
      <c r="K1254" s="29" t="s">
        <v>120</v>
      </c>
      <c r="L1254" s="29" t="s">
        <v>652</v>
      </c>
      <c r="M1254" s="29"/>
      <c r="N1254" s="29" t="s">
        <v>122</v>
      </c>
      <c r="O1254" s="31" t="n">
        <v>46986</v>
      </c>
      <c r="P1254" s="29" t="s">
        <v>235</v>
      </c>
      <c r="Q1254" s="29" t="n">
        <f aca="false">IFERROR(VALUE(L1254),"")</f>
        <v>8</v>
      </c>
      <c r="R1254" s="29" t="n">
        <f aca="true">IF(O1254="","",O1254-TODAY())</f>
        <v>701</v>
      </c>
      <c r="S1254" s="29" t="str">
        <f aca="false">IF(C1254="&lt;&lt; vazio &gt;&gt;","VAZIA",IF(AND(O1254&lt;&gt;"",R1254&lt;0),"VENCIDO",IF(AND(O1254&lt;&gt;"",R1254&lt;=Parametros!$B$10),"PRÓX. VENCIMENTO",IF(F1254="Q","QUALIDADE",IF(F1254="S","BLOQUEADO",IF(F1254="R","RESTRITO/DEVOLUÇÃO",IF(OR(N1254="QUAR",N1254="QRES"),"QUARENTENA",IF(OR(B1254="DESCARTE",B1254="DEVOLUÇÃO"),"DESCARTE/DEVOLUÇÃO",IF(AND(D1254="",K1254&lt;&gt;""),"SEM LOTE",IF(AND(Q1254&lt;&gt;"",Q1254&gt;=Parametros!$B$11),"PARADO/SEM GIRO","OK"))))))))))</f>
        <v>OK</v>
      </c>
      <c r="T1254" s="29" t="str">
        <f aca="false">IF(AND($S1254="PARADO/SEM GIRO",$K1254="KG",OR(Painel!$B$5="(Todos)",A1254=Painel!$B$5)*OR(Painel!$E$5="(Todos)",P1254=Painel!$E$5)),$J1254+ROW()/10000000,"")</f>
        <v/>
      </c>
      <c r="U1254" s="29" t="str">
        <f aca="false">IF(AND($S1254="VENCIDO",$K1254="KG",OR(Painel!$B$5="(Todos)",A1254=Painel!$B$5)*OR(Painel!$E$5="(Todos)",P1254=Painel!$E$5)),$J1254+ROW()/10000000,"")</f>
        <v/>
      </c>
    </row>
    <row r="1255" customFormat="false" ht="15" hidden="false" customHeight="false" outlineLevel="0" collapsed="false">
      <c r="A1255" s="29" t="s">
        <v>53</v>
      </c>
      <c r="B1255" s="29" t="s">
        <v>2239</v>
      </c>
      <c r="C1255" s="29" t="s">
        <v>604</v>
      </c>
      <c r="D1255" s="29" t="s">
        <v>605</v>
      </c>
      <c r="E1255" s="29" t="n">
        <v>1</v>
      </c>
      <c r="F1255" s="29"/>
      <c r="G1255" s="29" t="s">
        <v>2240</v>
      </c>
      <c r="H1255" s="30" t="n">
        <v>1000</v>
      </c>
      <c r="I1255" s="31" t="n">
        <v>46230</v>
      </c>
      <c r="J1255" s="30" t="n">
        <v>1000</v>
      </c>
      <c r="K1255" s="29" t="s">
        <v>120</v>
      </c>
      <c r="L1255" s="29" t="s">
        <v>1277</v>
      </c>
      <c r="M1255" s="29"/>
      <c r="N1255" s="29" t="s">
        <v>122</v>
      </c>
      <c r="O1255" s="31" t="n">
        <v>46925</v>
      </c>
      <c r="P1255" s="29" t="s">
        <v>235</v>
      </c>
      <c r="Q1255" s="29" t="n">
        <f aca="false">IFERROR(VALUE(L1255),"")</f>
        <v>55</v>
      </c>
      <c r="R1255" s="29" t="n">
        <f aca="true">IF(O1255="","",O1255-TODAY())</f>
        <v>640</v>
      </c>
      <c r="S1255" s="29" t="str">
        <f aca="false">IF(C1255="&lt;&lt; vazio &gt;&gt;","VAZIA",IF(AND(O1255&lt;&gt;"",R1255&lt;0),"VENCIDO",IF(AND(O1255&lt;&gt;"",R1255&lt;=Parametros!$B$10),"PRÓX. VENCIMENTO",IF(F1255="Q","QUALIDADE",IF(F1255="S","BLOQUEADO",IF(F1255="R","RESTRITO/DEVOLUÇÃO",IF(OR(N1255="QUAR",N1255="QRES"),"QUARENTENA",IF(OR(B1255="DESCARTE",B1255="DEVOLUÇÃO"),"DESCARTE/DEVOLUÇÃO",IF(AND(D1255="",K1255&lt;&gt;""),"SEM LOTE",IF(AND(Q1255&lt;&gt;"",Q1255&gt;=Parametros!$B$11),"PARADO/SEM GIRO","OK"))))))))))</f>
        <v>OK</v>
      </c>
      <c r="T1255" s="29" t="str">
        <f aca="false">IF(AND($S1255="PARADO/SEM GIRO",$K1255="KG",OR(Painel!$B$5="(Todos)",A1255=Painel!$B$5)*OR(Painel!$E$5="(Todos)",P1255=Painel!$E$5)),$J1255+ROW()/10000000,"")</f>
        <v/>
      </c>
      <c r="U1255" s="29" t="str">
        <f aca="false">IF(AND($S1255="VENCIDO",$K1255="KG",OR(Painel!$B$5="(Todos)",A1255=Painel!$B$5)*OR(Painel!$E$5="(Todos)",P1255=Painel!$E$5)),$J1255+ROW()/10000000,"")</f>
        <v/>
      </c>
    </row>
    <row r="1256" customFormat="false" ht="15" hidden="false" customHeight="false" outlineLevel="0" collapsed="false">
      <c r="A1256" s="29" t="s">
        <v>53</v>
      </c>
      <c r="B1256" s="29" t="s">
        <v>2241</v>
      </c>
      <c r="C1256" s="29" t="s">
        <v>1729</v>
      </c>
      <c r="D1256" s="29" t="s">
        <v>1730</v>
      </c>
      <c r="E1256" s="29" t="n">
        <v>1</v>
      </c>
      <c r="F1256" s="29"/>
      <c r="G1256" s="29" t="s">
        <v>2242</v>
      </c>
      <c r="H1256" s="30" t="n">
        <v>1000</v>
      </c>
      <c r="I1256" s="31" t="n">
        <v>46240</v>
      </c>
      <c r="J1256" s="30" t="n">
        <v>1000</v>
      </c>
      <c r="K1256" s="29" t="s">
        <v>120</v>
      </c>
      <c r="L1256" s="29" t="s">
        <v>1330</v>
      </c>
      <c r="M1256" s="29"/>
      <c r="N1256" s="29" t="s">
        <v>122</v>
      </c>
      <c r="O1256" s="31" t="n">
        <v>46908</v>
      </c>
      <c r="P1256" s="29" t="s">
        <v>235</v>
      </c>
      <c r="Q1256" s="29" t="n">
        <f aca="false">IFERROR(VALUE(L1256),"")</f>
        <v>45</v>
      </c>
      <c r="R1256" s="29" t="n">
        <f aca="true">IF(O1256="","",O1256-TODAY())</f>
        <v>623</v>
      </c>
      <c r="S1256" s="29" t="str">
        <f aca="false">IF(C1256="&lt;&lt; vazio &gt;&gt;","VAZIA",IF(AND(O1256&lt;&gt;"",R1256&lt;0),"VENCIDO",IF(AND(O1256&lt;&gt;"",R1256&lt;=Parametros!$B$10),"PRÓX. VENCIMENTO",IF(F1256="Q","QUALIDADE",IF(F1256="S","BLOQUEADO",IF(F1256="R","RESTRITO/DEVOLUÇÃO",IF(OR(N1256="QUAR",N1256="QRES"),"QUARENTENA",IF(OR(B1256="DESCARTE",B1256="DEVOLUÇÃO"),"DESCARTE/DEVOLUÇÃO",IF(AND(D1256="",K1256&lt;&gt;""),"SEM LOTE",IF(AND(Q1256&lt;&gt;"",Q1256&gt;=Parametros!$B$11),"PARADO/SEM GIRO","OK"))))))))))</f>
        <v>OK</v>
      </c>
      <c r="T1256" s="29" t="str">
        <f aca="false">IF(AND($S1256="PARADO/SEM GIRO",$K1256="KG",OR(Painel!$B$5="(Todos)",A1256=Painel!$B$5)*OR(Painel!$E$5="(Todos)",P1256=Painel!$E$5)),$J1256+ROW()/10000000,"")</f>
        <v/>
      </c>
      <c r="U1256" s="29" t="str">
        <f aca="false">IF(AND($S1256="VENCIDO",$K1256="KG",OR(Painel!$B$5="(Todos)",A1256=Painel!$B$5)*OR(Painel!$E$5="(Todos)",P1256=Painel!$E$5)),$J1256+ROW()/10000000,"")</f>
        <v/>
      </c>
    </row>
    <row r="1257" customFormat="false" ht="15" hidden="false" customHeight="false" outlineLevel="0" collapsed="false">
      <c r="A1257" s="29" t="s">
        <v>53</v>
      </c>
      <c r="B1257" s="29" t="s">
        <v>2243</v>
      </c>
      <c r="C1257" s="29" t="s">
        <v>707</v>
      </c>
      <c r="D1257" s="29" t="s">
        <v>2244</v>
      </c>
      <c r="E1257" s="29" t="n">
        <v>1</v>
      </c>
      <c r="F1257" s="29"/>
      <c r="G1257" s="29" t="s">
        <v>2245</v>
      </c>
      <c r="H1257" s="30" t="n">
        <v>800</v>
      </c>
      <c r="I1257" s="31" t="n">
        <v>46231</v>
      </c>
      <c r="J1257" s="30" t="n">
        <v>800</v>
      </c>
      <c r="K1257" s="29" t="s">
        <v>120</v>
      </c>
      <c r="L1257" s="29" t="s">
        <v>2246</v>
      </c>
      <c r="M1257" s="29"/>
      <c r="N1257" s="29" t="s">
        <v>122</v>
      </c>
      <c r="O1257" s="31" t="n">
        <v>46765</v>
      </c>
      <c r="P1257" s="29" t="s">
        <v>123</v>
      </c>
      <c r="Q1257" s="29" t="n">
        <f aca="false">IFERROR(VALUE(L1257),"")</f>
        <v>54</v>
      </c>
      <c r="R1257" s="29" t="n">
        <f aca="true">IF(O1257="","",O1257-TODAY())</f>
        <v>480</v>
      </c>
      <c r="S1257" s="29" t="str">
        <f aca="false">IF(C1257="&lt;&lt; vazio &gt;&gt;","VAZIA",IF(AND(O1257&lt;&gt;"",R1257&lt;0),"VENCIDO",IF(AND(O1257&lt;&gt;"",R1257&lt;=Parametros!$B$10),"PRÓX. VENCIMENTO",IF(F1257="Q","QUALIDADE",IF(F1257="S","BLOQUEADO",IF(F1257="R","RESTRITO/DEVOLUÇÃO",IF(OR(N1257="QUAR",N1257="QRES"),"QUARENTENA",IF(OR(B1257="DESCARTE",B1257="DEVOLUÇÃO"),"DESCARTE/DEVOLUÇÃO",IF(AND(D1257="",K1257&lt;&gt;""),"SEM LOTE",IF(AND(Q1257&lt;&gt;"",Q1257&gt;=Parametros!$B$11),"PARADO/SEM GIRO","OK"))))))))))</f>
        <v>OK</v>
      </c>
      <c r="T1257" s="29" t="str">
        <f aca="false">IF(AND($S1257="PARADO/SEM GIRO",$K1257="KG",OR(Painel!$B$5="(Todos)",A1257=Painel!$B$5)*OR(Painel!$E$5="(Todos)",P1257=Painel!$E$5)),$J1257+ROW()/10000000,"")</f>
        <v/>
      </c>
      <c r="U1257" s="29" t="str">
        <f aca="false">IF(AND($S1257="VENCIDO",$K1257="KG",OR(Painel!$B$5="(Todos)",A1257=Painel!$B$5)*OR(Painel!$E$5="(Todos)",P1257=Painel!$E$5)),$J1257+ROW()/10000000,"")</f>
        <v/>
      </c>
    </row>
    <row r="1258" customFormat="false" ht="15" hidden="false" customHeight="false" outlineLevel="0" collapsed="false">
      <c r="A1258" s="29" t="s">
        <v>53</v>
      </c>
      <c r="B1258" s="29" t="s">
        <v>2247</v>
      </c>
      <c r="C1258" s="29" t="s">
        <v>115</v>
      </c>
      <c r="D1258" s="29"/>
      <c r="E1258" s="29" t="n">
        <v>0</v>
      </c>
      <c r="F1258" s="29"/>
      <c r="G1258" s="29"/>
      <c r="H1258" s="30" t="n">
        <v>0</v>
      </c>
      <c r="I1258" s="29"/>
      <c r="J1258" s="30" t="n">
        <v>0</v>
      </c>
      <c r="K1258" s="29"/>
      <c r="L1258" s="29" t="s">
        <v>116</v>
      </c>
      <c r="M1258" s="29"/>
      <c r="N1258" s="29"/>
      <c r="O1258" s="29"/>
      <c r="P1258" s="29"/>
      <c r="Q1258" s="29" t="n">
        <f aca="false">IFERROR(VALUE(L1258),"")</f>
        <v>0</v>
      </c>
      <c r="R1258" s="29" t="str">
        <f aca="true">IF(O1258="","",O1258-TODAY())</f>
        <v/>
      </c>
      <c r="S1258" s="29" t="str">
        <f aca="false">IF(C1258="&lt;&lt; vazio &gt;&gt;","VAZIA",IF(AND(O1258&lt;&gt;"",R1258&lt;0),"VENCIDO",IF(AND(O1258&lt;&gt;"",R1258&lt;=Parametros!$B$10),"PRÓX. VENCIMENTO",IF(F1258="Q","QUALIDADE",IF(F1258="S","BLOQUEADO",IF(F1258="R","RESTRITO/DEVOLUÇÃO",IF(OR(N1258="QUAR",N1258="QRES"),"QUARENTENA",IF(OR(B1258="DESCARTE",B1258="DEVOLUÇÃO"),"DESCARTE/DEVOLUÇÃO",IF(AND(D1258="",K1258&lt;&gt;""),"SEM LOTE",IF(AND(Q1258&lt;&gt;"",Q1258&gt;=Parametros!$B$11),"PARADO/SEM GIRO","OK"))))))))))</f>
        <v>VAZIA</v>
      </c>
      <c r="T1258" s="29" t="str">
        <f aca="false">IF(AND($S1258="PARADO/SEM GIRO",$K1258="KG",OR(Painel!$B$5="(Todos)",A1258=Painel!$B$5)*OR(Painel!$E$5="(Todos)",P1258=Painel!$E$5)),$J1258+ROW()/10000000,"")</f>
        <v/>
      </c>
      <c r="U1258" s="29" t="str">
        <f aca="false">IF(AND($S1258="VENCIDO",$K1258="KG",OR(Painel!$B$5="(Todos)",A1258=Painel!$B$5)*OR(Painel!$E$5="(Todos)",P1258=Painel!$E$5)),$J1258+ROW()/10000000,"")</f>
        <v/>
      </c>
    </row>
    <row r="1259" customFormat="false" ht="15" hidden="false" customHeight="false" outlineLevel="0" collapsed="false">
      <c r="A1259" s="29" t="s">
        <v>53</v>
      </c>
      <c r="B1259" s="29" t="s">
        <v>2248</v>
      </c>
      <c r="C1259" s="29" t="s">
        <v>917</v>
      </c>
      <c r="D1259" s="29" t="s">
        <v>391</v>
      </c>
      <c r="E1259" s="29" t="n">
        <v>1</v>
      </c>
      <c r="F1259" s="29"/>
      <c r="G1259" s="29" t="s">
        <v>2249</v>
      </c>
      <c r="H1259" s="30" t="n">
        <v>800</v>
      </c>
      <c r="I1259" s="31" t="n">
        <v>46273</v>
      </c>
      <c r="J1259" s="30" t="n">
        <v>800</v>
      </c>
      <c r="K1259" s="29" t="s">
        <v>120</v>
      </c>
      <c r="L1259" s="29" t="s">
        <v>149</v>
      </c>
      <c r="M1259" s="29"/>
      <c r="N1259" s="29" t="s">
        <v>122</v>
      </c>
      <c r="O1259" s="31" t="n">
        <v>46809</v>
      </c>
      <c r="P1259" s="29" t="s">
        <v>123</v>
      </c>
      <c r="Q1259" s="29" t="n">
        <f aca="false">IFERROR(VALUE(L1259),"")</f>
        <v>12</v>
      </c>
      <c r="R1259" s="29" t="n">
        <f aca="true">IF(O1259="","",O1259-TODAY())</f>
        <v>524</v>
      </c>
      <c r="S1259" s="29" t="str">
        <f aca="false">IF(C1259="&lt;&lt; vazio &gt;&gt;","VAZIA",IF(AND(O1259&lt;&gt;"",R1259&lt;0),"VENCIDO",IF(AND(O1259&lt;&gt;"",R1259&lt;=Parametros!$B$10),"PRÓX. VENCIMENTO",IF(F1259="Q","QUALIDADE",IF(F1259="S","BLOQUEADO",IF(F1259="R","RESTRITO/DEVOLUÇÃO",IF(OR(N1259="QUAR",N1259="QRES"),"QUARENTENA",IF(OR(B1259="DESCARTE",B1259="DEVOLUÇÃO"),"DESCARTE/DEVOLUÇÃO",IF(AND(D1259="",K1259&lt;&gt;""),"SEM LOTE",IF(AND(Q1259&lt;&gt;"",Q1259&gt;=Parametros!$B$11),"PARADO/SEM GIRO","OK"))))))))))</f>
        <v>OK</v>
      </c>
      <c r="T1259" s="29" t="str">
        <f aca="false">IF(AND($S1259="PARADO/SEM GIRO",$K1259="KG",OR(Painel!$B$5="(Todos)",A1259=Painel!$B$5)*OR(Painel!$E$5="(Todos)",P1259=Painel!$E$5)),$J1259+ROW()/10000000,"")</f>
        <v/>
      </c>
      <c r="U1259" s="29" t="str">
        <f aca="false">IF(AND($S1259="VENCIDO",$K1259="KG",OR(Painel!$B$5="(Todos)",A1259=Painel!$B$5)*OR(Painel!$E$5="(Todos)",P1259=Painel!$E$5)),$J1259+ROW()/10000000,"")</f>
        <v/>
      </c>
    </row>
    <row r="1260" customFormat="false" ht="15" hidden="false" customHeight="false" outlineLevel="0" collapsed="false">
      <c r="A1260" s="29" t="s">
        <v>53</v>
      </c>
      <c r="B1260" s="29" t="s">
        <v>2250</v>
      </c>
      <c r="C1260" s="29" t="s">
        <v>238</v>
      </c>
      <c r="D1260" s="29" t="s">
        <v>610</v>
      </c>
      <c r="E1260" s="29" t="n">
        <v>1</v>
      </c>
      <c r="F1260" s="29"/>
      <c r="G1260" s="29" t="s">
        <v>2251</v>
      </c>
      <c r="H1260" s="30" t="n">
        <v>1000</v>
      </c>
      <c r="I1260" s="31" t="n">
        <v>46277</v>
      </c>
      <c r="J1260" s="30" t="n">
        <v>1000</v>
      </c>
      <c r="K1260" s="29" t="s">
        <v>120</v>
      </c>
      <c r="L1260" s="29" t="s">
        <v>652</v>
      </c>
      <c r="M1260" s="29"/>
      <c r="N1260" s="29" t="s">
        <v>122</v>
      </c>
      <c r="O1260" s="31" t="n">
        <v>46986</v>
      </c>
      <c r="P1260" s="29" t="s">
        <v>235</v>
      </c>
      <c r="Q1260" s="29" t="n">
        <f aca="false">IFERROR(VALUE(L1260),"")</f>
        <v>8</v>
      </c>
      <c r="R1260" s="29" t="n">
        <f aca="true">IF(O1260="","",O1260-TODAY())</f>
        <v>701</v>
      </c>
      <c r="S1260" s="29" t="str">
        <f aca="false">IF(C1260="&lt;&lt; vazio &gt;&gt;","VAZIA",IF(AND(O1260&lt;&gt;"",R1260&lt;0),"VENCIDO",IF(AND(O1260&lt;&gt;"",R1260&lt;=Parametros!$B$10),"PRÓX. VENCIMENTO",IF(F1260="Q","QUALIDADE",IF(F1260="S","BLOQUEADO",IF(F1260="R","RESTRITO/DEVOLUÇÃO",IF(OR(N1260="QUAR",N1260="QRES"),"QUARENTENA",IF(OR(B1260="DESCARTE",B1260="DEVOLUÇÃO"),"DESCARTE/DEVOLUÇÃO",IF(AND(D1260="",K1260&lt;&gt;""),"SEM LOTE",IF(AND(Q1260&lt;&gt;"",Q1260&gt;=Parametros!$B$11),"PARADO/SEM GIRO","OK"))))))))))</f>
        <v>OK</v>
      </c>
      <c r="T1260" s="29" t="str">
        <f aca="false">IF(AND($S1260="PARADO/SEM GIRO",$K1260="KG",OR(Painel!$B$5="(Todos)",A1260=Painel!$B$5)*OR(Painel!$E$5="(Todos)",P1260=Painel!$E$5)),$J1260+ROW()/10000000,"")</f>
        <v/>
      </c>
      <c r="U1260" s="29" t="str">
        <f aca="false">IF(AND($S1260="VENCIDO",$K1260="KG",OR(Painel!$B$5="(Todos)",A1260=Painel!$B$5)*OR(Painel!$E$5="(Todos)",P1260=Painel!$E$5)),$J1260+ROW()/10000000,"")</f>
        <v/>
      </c>
    </row>
    <row r="1261" customFormat="false" ht="15" hidden="false" customHeight="false" outlineLevel="0" collapsed="false">
      <c r="A1261" s="29" t="s">
        <v>53</v>
      </c>
      <c r="B1261" s="29" t="s">
        <v>2252</v>
      </c>
      <c r="C1261" s="29" t="s">
        <v>240</v>
      </c>
      <c r="D1261" s="29" t="s">
        <v>2253</v>
      </c>
      <c r="E1261" s="29" t="n">
        <v>1</v>
      </c>
      <c r="F1261" s="29"/>
      <c r="G1261" s="29" t="s">
        <v>2254</v>
      </c>
      <c r="H1261" s="30" t="n">
        <v>100</v>
      </c>
      <c r="I1261" s="31" t="n">
        <v>46261</v>
      </c>
      <c r="J1261" s="30" t="n">
        <v>100</v>
      </c>
      <c r="K1261" s="29" t="s">
        <v>120</v>
      </c>
      <c r="L1261" s="29" t="s">
        <v>725</v>
      </c>
      <c r="M1261" s="29"/>
      <c r="N1261" s="29" t="s">
        <v>1133</v>
      </c>
      <c r="O1261" s="31" t="n">
        <v>46862</v>
      </c>
      <c r="P1261" s="29" t="s">
        <v>235</v>
      </c>
      <c r="Q1261" s="29" t="n">
        <f aca="false">IFERROR(VALUE(L1261),"")</f>
        <v>51</v>
      </c>
      <c r="R1261" s="29" t="n">
        <f aca="true">IF(O1261="","",O1261-TODAY())</f>
        <v>577</v>
      </c>
      <c r="S1261" s="29" t="str">
        <f aca="false">IF(C1261="&lt;&lt; vazio &gt;&gt;","VAZIA",IF(AND(O1261&lt;&gt;"",R1261&lt;0),"VENCIDO",IF(AND(O1261&lt;&gt;"",R1261&lt;=Parametros!$B$10),"PRÓX. VENCIMENTO",IF(F1261="Q","QUALIDADE",IF(F1261="S","BLOQUEADO",IF(F1261="R","RESTRITO/DEVOLUÇÃO",IF(OR(N1261="QUAR",N1261="QRES"),"QUARENTENA",IF(OR(B1261="DESCARTE",B1261="DEVOLUÇÃO"),"DESCARTE/DEVOLUÇÃO",IF(AND(D1261="",K1261&lt;&gt;""),"SEM LOTE",IF(AND(Q1261&lt;&gt;"",Q1261&gt;=Parametros!$B$11),"PARADO/SEM GIRO","OK"))))))))))</f>
        <v>QUARENTENA</v>
      </c>
      <c r="T1261" s="29" t="str">
        <f aca="false">IF(AND($S1261="PARADO/SEM GIRO",$K1261="KG",OR(Painel!$B$5="(Todos)",A1261=Painel!$B$5)*OR(Painel!$E$5="(Todos)",P1261=Painel!$E$5)),$J1261+ROW()/10000000,"")</f>
        <v/>
      </c>
      <c r="U1261" s="29" t="str">
        <f aca="false">IF(AND($S1261="VENCIDO",$K1261="KG",OR(Painel!$B$5="(Todos)",A1261=Painel!$B$5)*OR(Painel!$E$5="(Todos)",P1261=Painel!$E$5)),$J1261+ROW()/10000000,"")</f>
        <v/>
      </c>
    </row>
    <row r="1262" customFormat="false" ht="15" hidden="false" customHeight="false" outlineLevel="0" collapsed="false">
      <c r="A1262" s="29" t="s">
        <v>53</v>
      </c>
      <c r="B1262" s="29" t="s">
        <v>2255</v>
      </c>
      <c r="C1262" s="29" t="s">
        <v>604</v>
      </c>
      <c r="D1262" s="29" t="s">
        <v>2109</v>
      </c>
      <c r="E1262" s="29" t="n">
        <v>1</v>
      </c>
      <c r="F1262" s="29"/>
      <c r="G1262" s="29" t="s">
        <v>2256</v>
      </c>
      <c r="H1262" s="30" t="n">
        <v>1000</v>
      </c>
      <c r="I1262" s="31" t="n">
        <v>46230</v>
      </c>
      <c r="J1262" s="30" t="n">
        <v>1000</v>
      </c>
      <c r="K1262" s="29" t="s">
        <v>120</v>
      </c>
      <c r="L1262" s="29" t="s">
        <v>1277</v>
      </c>
      <c r="M1262" s="29"/>
      <c r="N1262" s="29" t="s">
        <v>122</v>
      </c>
      <c r="O1262" s="31" t="n">
        <v>46926</v>
      </c>
      <c r="P1262" s="29" t="s">
        <v>235</v>
      </c>
      <c r="Q1262" s="29" t="n">
        <f aca="false">IFERROR(VALUE(L1262),"")</f>
        <v>55</v>
      </c>
      <c r="R1262" s="29" t="n">
        <f aca="true">IF(O1262="","",O1262-TODAY())</f>
        <v>641</v>
      </c>
      <c r="S1262" s="29" t="str">
        <f aca="false">IF(C1262="&lt;&lt; vazio &gt;&gt;","VAZIA",IF(AND(O1262&lt;&gt;"",R1262&lt;0),"VENCIDO",IF(AND(O1262&lt;&gt;"",R1262&lt;=Parametros!$B$10),"PRÓX. VENCIMENTO",IF(F1262="Q","QUALIDADE",IF(F1262="S","BLOQUEADO",IF(F1262="R","RESTRITO/DEVOLUÇÃO",IF(OR(N1262="QUAR",N1262="QRES"),"QUARENTENA",IF(OR(B1262="DESCARTE",B1262="DEVOLUÇÃO"),"DESCARTE/DEVOLUÇÃO",IF(AND(D1262="",K1262&lt;&gt;""),"SEM LOTE",IF(AND(Q1262&lt;&gt;"",Q1262&gt;=Parametros!$B$11),"PARADO/SEM GIRO","OK"))))))))))</f>
        <v>OK</v>
      </c>
      <c r="T1262" s="29" t="str">
        <f aca="false">IF(AND($S1262="PARADO/SEM GIRO",$K1262="KG",OR(Painel!$B$5="(Todos)",A1262=Painel!$B$5)*OR(Painel!$E$5="(Todos)",P1262=Painel!$E$5)),$J1262+ROW()/10000000,"")</f>
        <v/>
      </c>
      <c r="U1262" s="29" t="str">
        <f aca="false">IF(AND($S1262="VENCIDO",$K1262="KG",OR(Painel!$B$5="(Todos)",A1262=Painel!$B$5)*OR(Painel!$E$5="(Todos)",P1262=Painel!$E$5)),$J1262+ROW()/10000000,"")</f>
        <v/>
      </c>
    </row>
    <row r="1263" customFormat="false" ht="15" hidden="false" customHeight="false" outlineLevel="0" collapsed="false">
      <c r="A1263" s="29" t="s">
        <v>53</v>
      </c>
      <c r="B1263" s="29" t="s">
        <v>2257</v>
      </c>
      <c r="C1263" s="29" t="s">
        <v>1716</v>
      </c>
      <c r="D1263" s="29" t="s">
        <v>2011</v>
      </c>
      <c r="E1263" s="29" t="n">
        <v>1</v>
      </c>
      <c r="F1263" s="29"/>
      <c r="G1263" s="29" t="s">
        <v>2258</v>
      </c>
      <c r="H1263" s="30" t="n">
        <v>1000</v>
      </c>
      <c r="I1263" s="31" t="n">
        <v>46284</v>
      </c>
      <c r="J1263" s="30" t="n">
        <v>1000</v>
      </c>
      <c r="K1263" s="29" t="s">
        <v>120</v>
      </c>
      <c r="L1263" s="29" t="s">
        <v>388</v>
      </c>
      <c r="M1263" s="29"/>
      <c r="N1263" s="29" t="s">
        <v>122</v>
      </c>
      <c r="O1263" s="31" t="n">
        <v>46958</v>
      </c>
      <c r="P1263" s="29" t="s">
        <v>235</v>
      </c>
      <c r="Q1263" s="29" t="n">
        <f aca="false">IFERROR(VALUE(L1263),"")</f>
        <v>1</v>
      </c>
      <c r="R1263" s="29" t="n">
        <f aca="true">IF(O1263="","",O1263-TODAY())</f>
        <v>673</v>
      </c>
      <c r="S1263" s="29" t="str">
        <f aca="false">IF(C1263="&lt;&lt; vazio &gt;&gt;","VAZIA",IF(AND(O1263&lt;&gt;"",R1263&lt;0),"VENCIDO",IF(AND(O1263&lt;&gt;"",R1263&lt;=Parametros!$B$10),"PRÓX. VENCIMENTO",IF(F1263="Q","QUALIDADE",IF(F1263="S","BLOQUEADO",IF(F1263="R","RESTRITO/DEVOLUÇÃO",IF(OR(N1263="QUAR",N1263="QRES"),"QUARENTENA",IF(OR(B1263="DESCARTE",B1263="DEVOLUÇÃO"),"DESCARTE/DEVOLUÇÃO",IF(AND(D1263="",K1263&lt;&gt;""),"SEM LOTE",IF(AND(Q1263&lt;&gt;"",Q1263&gt;=Parametros!$B$11),"PARADO/SEM GIRO","OK"))))))))))</f>
        <v>OK</v>
      </c>
      <c r="T1263" s="29" t="str">
        <f aca="false">IF(AND($S1263="PARADO/SEM GIRO",$K1263="KG",OR(Painel!$B$5="(Todos)",A1263=Painel!$B$5)*OR(Painel!$E$5="(Todos)",P1263=Painel!$E$5)),$J1263+ROW()/10000000,"")</f>
        <v/>
      </c>
      <c r="U1263" s="29" t="str">
        <f aca="false">IF(AND($S1263="VENCIDO",$K1263="KG",OR(Painel!$B$5="(Todos)",A1263=Painel!$B$5)*OR(Painel!$E$5="(Todos)",P1263=Painel!$E$5)),$J1263+ROW()/10000000,"")</f>
        <v/>
      </c>
    </row>
    <row r="1264" customFormat="false" ht="15" hidden="false" customHeight="false" outlineLevel="0" collapsed="false">
      <c r="A1264" s="29" t="s">
        <v>53</v>
      </c>
      <c r="B1264" s="29" t="s">
        <v>2259</v>
      </c>
      <c r="C1264" s="29" t="s">
        <v>1716</v>
      </c>
      <c r="D1264" s="29" t="s">
        <v>2011</v>
      </c>
      <c r="E1264" s="29" t="n">
        <v>1</v>
      </c>
      <c r="F1264" s="29"/>
      <c r="G1264" s="29" t="s">
        <v>2260</v>
      </c>
      <c r="H1264" s="30" t="n">
        <v>1000</v>
      </c>
      <c r="I1264" s="31" t="n">
        <v>46284</v>
      </c>
      <c r="J1264" s="30" t="n">
        <v>1000</v>
      </c>
      <c r="K1264" s="29" t="s">
        <v>120</v>
      </c>
      <c r="L1264" s="29" t="s">
        <v>388</v>
      </c>
      <c r="M1264" s="29"/>
      <c r="N1264" s="29" t="s">
        <v>122</v>
      </c>
      <c r="O1264" s="31" t="n">
        <v>46958</v>
      </c>
      <c r="P1264" s="29" t="s">
        <v>235</v>
      </c>
      <c r="Q1264" s="29" t="n">
        <f aca="false">IFERROR(VALUE(L1264),"")</f>
        <v>1</v>
      </c>
      <c r="R1264" s="29" t="n">
        <f aca="true">IF(O1264="","",O1264-TODAY())</f>
        <v>673</v>
      </c>
      <c r="S1264" s="29" t="str">
        <f aca="false">IF(C1264="&lt;&lt; vazio &gt;&gt;","VAZIA",IF(AND(O1264&lt;&gt;"",R1264&lt;0),"VENCIDO",IF(AND(O1264&lt;&gt;"",R1264&lt;=Parametros!$B$10),"PRÓX. VENCIMENTO",IF(F1264="Q","QUALIDADE",IF(F1264="S","BLOQUEADO",IF(F1264="R","RESTRITO/DEVOLUÇÃO",IF(OR(N1264="QUAR",N1264="QRES"),"QUARENTENA",IF(OR(B1264="DESCARTE",B1264="DEVOLUÇÃO"),"DESCARTE/DEVOLUÇÃO",IF(AND(D1264="",K1264&lt;&gt;""),"SEM LOTE",IF(AND(Q1264&lt;&gt;"",Q1264&gt;=Parametros!$B$11),"PARADO/SEM GIRO","OK"))))))))))</f>
        <v>OK</v>
      </c>
      <c r="T1264" s="29" t="str">
        <f aca="false">IF(AND($S1264="PARADO/SEM GIRO",$K1264="KG",OR(Painel!$B$5="(Todos)",A1264=Painel!$B$5)*OR(Painel!$E$5="(Todos)",P1264=Painel!$E$5)),$J1264+ROW()/10000000,"")</f>
        <v/>
      </c>
      <c r="U1264" s="29" t="str">
        <f aca="false">IF(AND($S1264="VENCIDO",$K1264="KG",OR(Painel!$B$5="(Todos)",A1264=Painel!$B$5)*OR(Painel!$E$5="(Todos)",P1264=Painel!$E$5)),$J1264+ROW()/10000000,"")</f>
        <v/>
      </c>
    </row>
    <row r="1265" customFormat="false" ht="15" hidden="false" customHeight="false" outlineLevel="0" collapsed="false">
      <c r="A1265" s="29" t="s">
        <v>53</v>
      </c>
      <c r="B1265" s="29" t="s">
        <v>2261</v>
      </c>
      <c r="C1265" s="29" t="s">
        <v>1742</v>
      </c>
      <c r="D1265" s="29" t="s">
        <v>2262</v>
      </c>
      <c r="E1265" s="29" t="n">
        <v>1</v>
      </c>
      <c r="F1265" s="29"/>
      <c r="G1265" s="29" t="s">
        <v>2263</v>
      </c>
      <c r="H1265" s="30" t="n">
        <v>1000</v>
      </c>
      <c r="I1265" s="31" t="n">
        <v>46262</v>
      </c>
      <c r="J1265" s="30" t="n">
        <v>1000</v>
      </c>
      <c r="K1265" s="29" t="s">
        <v>120</v>
      </c>
      <c r="L1265" s="29" t="s">
        <v>190</v>
      </c>
      <c r="M1265" s="29"/>
      <c r="N1265" s="29" t="s">
        <v>122</v>
      </c>
      <c r="O1265" s="31" t="n">
        <v>46557</v>
      </c>
      <c r="P1265" s="29" t="s">
        <v>123</v>
      </c>
      <c r="Q1265" s="29" t="n">
        <f aca="false">IFERROR(VALUE(L1265),"")</f>
        <v>23</v>
      </c>
      <c r="R1265" s="29" t="n">
        <f aca="true">IF(O1265="","",O1265-TODAY())</f>
        <v>272</v>
      </c>
      <c r="S1265" s="29" t="str">
        <f aca="false">IF(C1265="&lt;&lt; vazio &gt;&gt;","VAZIA",IF(AND(O1265&lt;&gt;"",R1265&lt;0),"VENCIDO",IF(AND(O1265&lt;&gt;"",R1265&lt;=Parametros!$B$10),"PRÓX. VENCIMENTO",IF(F1265="Q","QUALIDADE",IF(F1265="S","BLOQUEADO",IF(F1265="R","RESTRITO/DEVOLUÇÃO",IF(OR(N1265="QUAR",N1265="QRES"),"QUARENTENA",IF(OR(B1265="DESCARTE",B1265="DEVOLUÇÃO"),"DESCARTE/DEVOLUÇÃO",IF(AND(D1265="",K1265&lt;&gt;""),"SEM LOTE",IF(AND(Q1265&lt;&gt;"",Q1265&gt;=Parametros!$B$11),"PARADO/SEM GIRO","OK"))))))))))</f>
        <v>OK</v>
      </c>
      <c r="T1265" s="29" t="str">
        <f aca="false">IF(AND($S1265="PARADO/SEM GIRO",$K1265="KG",OR(Painel!$B$5="(Todos)",A1265=Painel!$B$5)*OR(Painel!$E$5="(Todos)",P1265=Painel!$E$5)),$J1265+ROW()/10000000,"")</f>
        <v/>
      </c>
      <c r="U1265" s="29" t="str">
        <f aca="false">IF(AND($S1265="VENCIDO",$K1265="KG",OR(Painel!$B$5="(Todos)",A1265=Painel!$B$5)*OR(Painel!$E$5="(Todos)",P1265=Painel!$E$5)),$J1265+ROW()/10000000,"")</f>
        <v/>
      </c>
    </row>
    <row r="1266" customFormat="false" ht="15" hidden="false" customHeight="false" outlineLevel="0" collapsed="false">
      <c r="A1266" s="29" t="s">
        <v>53</v>
      </c>
      <c r="B1266" s="29" t="s">
        <v>2264</v>
      </c>
      <c r="C1266" s="29" t="s">
        <v>250</v>
      </c>
      <c r="D1266" s="29" t="s">
        <v>2265</v>
      </c>
      <c r="E1266" s="29" t="n">
        <v>1</v>
      </c>
      <c r="F1266" s="29"/>
      <c r="G1266" s="29" t="s">
        <v>2266</v>
      </c>
      <c r="H1266" s="30" t="n">
        <v>780</v>
      </c>
      <c r="I1266" s="31" t="n">
        <v>46235</v>
      </c>
      <c r="J1266" s="30" t="n">
        <v>780</v>
      </c>
      <c r="K1266" s="29" t="s">
        <v>120</v>
      </c>
      <c r="L1266" s="29" t="s">
        <v>694</v>
      </c>
      <c r="M1266" s="29"/>
      <c r="N1266" s="29" t="s">
        <v>122</v>
      </c>
      <c r="O1266" s="31" t="n">
        <v>46783</v>
      </c>
      <c r="P1266" s="29" t="s">
        <v>123</v>
      </c>
      <c r="Q1266" s="29" t="n">
        <f aca="false">IFERROR(VALUE(L1266),"")</f>
        <v>50</v>
      </c>
      <c r="R1266" s="29" t="n">
        <f aca="true">IF(O1266="","",O1266-TODAY())</f>
        <v>498</v>
      </c>
      <c r="S1266" s="29" t="str">
        <f aca="false">IF(C1266="&lt;&lt; vazio &gt;&gt;","VAZIA",IF(AND(O1266&lt;&gt;"",R1266&lt;0),"VENCIDO",IF(AND(O1266&lt;&gt;"",R1266&lt;=Parametros!$B$10),"PRÓX. VENCIMENTO",IF(F1266="Q","QUALIDADE",IF(F1266="S","BLOQUEADO",IF(F1266="R","RESTRITO/DEVOLUÇÃO",IF(OR(N1266="QUAR",N1266="QRES"),"QUARENTENA",IF(OR(B1266="DESCARTE",B1266="DEVOLUÇÃO"),"DESCARTE/DEVOLUÇÃO",IF(AND(D1266="",K1266&lt;&gt;""),"SEM LOTE",IF(AND(Q1266&lt;&gt;"",Q1266&gt;=Parametros!$B$11),"PARADO/SEM GIRO","OK"))))))))))</f>
        <v>OK</v>
      </c>
      <c r="T1266" s="29" t="str">
        <f aca="false">IF(AND($S1266="PARADO/SEM GIRO",$K1266="KG",OR(Painel!$B$5="(Todos)",A1266=Painel!$B$5)*OR(Painel!$E$5="(Todos)",P1266=Painel!$E$5)),$J1266+ROW()/10000000,"")</f>
        <v/>
      </c>
      <c r="U1266" s="29" t="str">
        <f aca="false">IF(AND($S1266="VENCIDO",$K1266="KG",OR(Painel!$B$5="(Todos)",A1266=Painel!$B$5)*OR(Painel!$E$5="(Todos)",P1266=Painel!$E$5)),$J1266+ROW()/10000000,"")</f>
        <v/>
      </c>
    </row>
    <row r="1267" customFormat="false" ht="15" hidden="false" customHeight="false" outlineLevel="0" collapsed="false">
      <c r="A1267" s="29" t="s">
        <v>53</v>
      </c>
      <c r="B1267" s="29" t="s">
        <v>2267</v>
      </c>
      <c r="C1267" s="29" t="s">
        <v>768</v>
      </c>
      <c r="D1267" s="29" t="s">
        <v>2268</v>
      </c>
      <c r="E1267" s="29" t="n">
        <v>1</v>
      </c>
      <c r="F1267" s="29"/>
      <c r="G1267" s="29" t="s">
        <v>2269</v>
      </c>
      <c r="H1267" s="30" t="n">
        <v>800</v>
      </c>
      <c r="I1267" s="31" t="n">
        <v>46275</v>
      </c>
      <c r="J1267" s="30" t="n">
        <v>800</v>
      </c>
      <c r="K1267" s="29" t="s">
        <v>120</v>
      </c>
      <c r="L1267" s="29" t="s">
        <v>121</v>
      </c>
      <c r="M1267" s="29"/>
      <c r="N1267" s="29" t="s">
        <v>122</v>
      </c>
      <c r="O1267" s="31" t="n">
        <v>46621</v>
      </c>
      <c r="P1267" s="29" t="s">
        <v>123</v>
      </c>
      <c r="Q1267" s="29" t="n">
        <f aca="false">IFERROR(VALUE(L1267),"")</f>
        <v>10</v>
      </c>
      <c r="R1267" s="29" t="n">
        <f aca="true">IF(O1267="","",O1267-TODAY())</f>
        <v>336</v>
      </c>
      <c r="S1267" s="29" t="str">
        <f aca="false">IF(C1267="&lt;&lt; vazio &gt;&gt;","VAZIA",IF(AND(O1267&lt;&gt;"",R1267&lt;0),"VENCIDO",IF(AND(O1267&lt;&gt;"",R1267&lt;=Parametros!$B$10),"PRÓX. VENCIMENTO",IF(F1267="Q","QUALIDADE",IF(F1267="S","BLOQUEADO",IF(F1267="R","RESTRITO/DEVOLUÇÃO",IF(OR(N1267="QUAR",N1267="QRES"),"QUARENTENA",IF(OR(B1267="DESCARTE",B1267="DEVOLUÇÃO"),"DESCARTE/DEVOLUÇÃO",IF(AND(D1267="",K1267&lt;&gt;""),"SEM LOTE",IF(AND(Q1267&lt;&gt;"",Q1267&gt;=Parametros!$B$11),"PARADO/SEM GIRO","OK"))))))))))</f>
        <v>OK</v>
      </c>
      <c r="T1267" s="29" t="str">
        <f aca="false">IF(AND($S1267="PARADO/SEM GIRO",$K1267="KG",OR(Painel!$B$5="(Todos)",A1267=Painel!$B$5)*OR(Painel!$E$5="(Todos)",P1267=Painel!$E$5)),$J1267+ROW()/10000000,"")</f>
        <v/>
      </c>
      <c r="U1267" s="29" t="str">
        <f aca="false">IF(AND($S1267="VENCIDO",$K1267="KG",OR(Painel!$B$5="(Todos)",A1267=Painel!$B$5)*OR(Painel!$E$5="(Todos)",P1267=Painel!$E$5)),$J1267+ROW()/10000000,"")</f>
        <v/>
      </c>
    </row>
    <row r="1268" customFormat="false" ht="15" hidden="false" customHeight="false" outlineLevel="0" collapsed="false">
      <c r="A1268" s="29" t="s">
        <v>53</v>
      </c>
      <c r="B1268" s="29" t="s">
        <v>2270</v>
      </c>
      <c r="C1268" s="29" t="s">
        <v>1716</v>
      </c>
      <c r="D1268" s="29" t="s">
        <v>2271</v>
      </c>
      <c r="E1268" s="29" t="n">
        <v>1</v>
      </c>
      <c r="F1268" s="29"/>
      <c r="G1268" s="29" t="s">
        <v>2272</v>
      </c>
      <c r="H1268" s="30" t="n">
        <v>25</v>
      </c>
      <c r="I1268" s="31" t="n">
        <v>46259</v>
      </c>
      <c r="J1268" s="30" t="n">
        <v>25</v>
      </c>
      <c r="K1268" s="29" t="s">
        <v>120</v>
      </c>
      <c r="L1268" s="29" t="s">
        <v>677</v>
      </c>
      <c r="M1268" s="29"/>
      <c r="N1268" s="29" t="s">
        <v>122</v>
      </c>
      <c r="O1268" s="31" t="n">
        <v>46910</v>
      </c>
      <c r="P1268" s="29" t="s">
        <v>235</v>
      </c>
      <c r="Q1268" s="29" t="n">
        <f aca="false">IFERROR(VALUE(L1268),"")</f>
        <v>26</v>
      </c>
      <c r="R1268" s="29" t="n">
        <f aca="true">IF(O1268="","",O1268-TODAY())</f>
        <v>625</v>
      </c>
      <c r="S1268" s="29" t="str">
        <f aca="false">IF(C1268="&lt;&lt; vazio &gt;&gt;","VAZIA",IF(AND(O1268&lt;&gt;"",R1268&lt;0),"VENCIDO",IF(AND(O1268&lt;&gt;"",R1268&lt;=Parametros!$B$10),"PRÓX. VENCIMENTO",IF(F1268="Q","QUALIDADE",IF(F1268="S","BLOQUEADO",IF(F1268="R","RESTRITO/DEVOLUÇÃO",IF(OR(N1268="QUAR",N1268="QRES"),"QUARENTENA",IF(OR(B1268="DESCARTE",B1268="DEVOLUÇÃO"),"DESCARTE/DEVOLUÇÃO",IF(AND(D1268="",K1268&lt;&gt;""),"SEM LOTE",IF(AND(Q1268&lt;&gt;"",Q1268&gt;=Parametros!$B$11),"PARADO/SEM GIRO","OK"))))))))))</f>
        <v>OK</v>
      </c>
      <c r="T1268" s="29" t="str">
        <f aca="false">IF(AND($S1268="PARADO/SEM GIRO",$K1268="KG",OR(Painel!$B$5="(Todos)",A1268=Painel!$B$5)*OR(Painel!$E$5="(Todos)",P1268=Painel!$E$5)),$J1268+ROW()/10000000,"")</f>
        <v/>
      </c>
      <c r="U1268" s="29" t="str">
        <f aca="false">IF(AND($S1268="VENCIDO",$K1268="KG",OR(Painel!$B$5="(Todos)",A1268=Painel!$B$5)*OR(Painel!$E$5="(Todos)",P1268=Painel!$E$5)),$J1268+ROW()/10000000,"")</f>
        <v/>
      </c>
    </row>
    <row r="1269" customFormat="false" ht="15" hidden="false" customHeight="false" outlineLevel="0" collapsed="false">
      <c r="A1269" s="29" t="s">
        <v>53</v>
      </c>
      <c r="B1269" s="29" t="s">
        <v>2273</v>
      </c>
      <c r="C1269" s="29" t="s">
        <v>1716</v>
      </c>
      <c r="D1269" s="29" t="s">
        <v>2011</v>
      </c>
      <c r="E1269" s="29" t="n">
        <v>1</v>
      </c>
      <c r="F1269" s="29"/>
      <c r="G1269" s="29" t="s">
        <v>2274</v>
      </c>
      <c r="H1269" s="30" t="n">
        <v>1000</v>
      </c>
      <c r="I1269" s="31" t="n">
        <v>46284</v>
      </c>
      <c r="J1269" s="30" t="n">
        <v>1000</v>
      </c>
      <c r="K1269" s="29" t="s">
        <v>120</v>
      </c>
      <c r="L1269" s="29" t="s">
        <v>388</v>
      </c>
      <c r="M1269" s="29"/>
      <c r="N1269" s="29" t="s">
        <v>122</v>
      </c>
      <c r="O1269" s="31" t="n">
        <v>46958</v>
      </c>
      <c r="P1269" s="29" t="s">
        <v>235</v>
      </c>
      <c r="Q1269" s="29" t="n">
        <f aca="false">IFERROR(VALUE(L1269),"")</f>
        <v>1</v>
      </c>
      <c r="R1269" s="29" t="n">
        <f aca="true">IF(O1269="","",O1269-TODAY())</f>
        <v>673</v>
      </c>
      <c r="S1269" s="29" t="str">
        <f aca="false">IF(C1269="&lt;&lt; vazio &gt;&gt;","VAZIA",IF(AND(O1269&lt;&gt;"",R1269&lt;0),"VENCIDO",IF(AND(O1269&lt;&gt;"",R1269&lt;=Parametros!$B$10),"PRÓX. VENCIMENTO",IF(F1269="Q","QUALIDADE",IF(F1269="S","BLOQUEADO",IF(F1269="R","RESTRITO/DEVOLUÇÃO",IF(OR(N1269="QUAR",N1269="QRES"),"QUARENTENA",IF(OR(B1269="DESCARTE",B1269="DEVOLUÇÃO"),"DESCARTE/DEVOLUÇÃO",IF(AND(D1269="",K1269&lt;&gt;""),"SEM LOTE",IF(AND(Q1269&lt;&gt;"",Q1269&gt;=Parametros!$B$11),"PARADO/SEM GIRO","OK"))))))))))</f>
        <v>OK</v>
      </c>
      <c r="T1269" s="29" t="str">
        <f aca="false">IF(AND($S1269="PARADO/SEM GIRO",$K1269="KG",OR(Painel!$B$5="(Todos)",A1269=Painel!$B$5)*OR(Painel!$E$5="(Todos)",P1269=Painel!$E$5)),$J1269+ROW()/10000000,"")</f>
        <v/>
      </c>
      <c r="U1269" s="29" t="str">
        <f aca="false">IF(AND($S1269="VENCIDO",$K1269="KG",OR(Painel!$B$5="(Todos)",A1269=Painel!$B$5)*OR(Painel!$E$5="(Todos)",P1269=Painel!$E$5)),$J1269+ROW()/10000000,"")</f>
        <v/>
      </c>
    </row>
    <row r="1270" customFormat="false" ht="15" hidden="false" customHeight="false" outlineLevel="0" collapsed="false">
      <c r="A1270" s="29" t="s">
        <v>53</v>
      </c>
      <c r="B1270" s="29" t="s">
        <v>2275</v>
      </c>
      <c r="C1270" s="29" t="s">
        <v>1716</v>
      </c>
      <c r="D1270" s="29" t="s">
        <v>2011</v>
      </c>
      <c r="E1270" s="29" t="n">
        <v>1</v>
      </c>
      <c r="F1270" s="29"/>
      <c r="G1270" s="29" t="s">
        <v>2276</v>
      </c>
      <c r="H1270" s="30" t="n">
        <v>1000</v>
      </c>
      <c r="I1270" s="31" t="n">
        <v>46284</v>
      </c>
      <c r="J1270" s="30" t="n">
        <v>1000</v>
      </c>
      <c r="K1270" s="29" t="s">
        <v>120</v>
      </c>
      <c r="L1270" s="29" t="s">
        <v>388</v>
      </c>
      <c r="M1270" s="29"/>
      <c r="N1270" s="29" t="s">
        <v>122</v>
      </c>
      <c r="O1270" s="31" t="n">
        <v>46958</v>
      </c>
      <c r="P1270" s="29" t="s">
        <v>235</v>
      </c>
      <c r="Q1270" s="29" t="n">
        <f aca="false">IFERROR(VALUE(L1270),"")</f>
        <v>1</v>
      </c>
      <c r="R1270" s="29" t="n">
        <f aca="true">IF(O1270="","",O1270-TODAY())</f>
        <v>673</v>
      </c>
      <c r="S1270" s="29" t="str">
        <f aca="false">IF(C1270="&lt;&lt; vazio &gt;&gt;","VAZIA",IF(AND(O1270&lt;&gt;"",R1270&lt;0),"VENCIDO",IF(AND(O1270&lt;&gt;"",R1270&lt;=Parametros!$B$10),"PRÓX. VENCIMENTO",IF(F1270="Q","QUALIDADE",IF(F1270="S","BLOQUEADO",IF(F1270="R","RESTRITO/DEVOLUÇÃO",IF(OR(N1270="QUAR",N1270="QRES"),"QUARENTENA",IF(OR(B1270="DESCARTE",B1270="DEVOLUÇÃO"),"DESCARTE/DEVOLUÇÃO",IF(AND(D1270="",K1270&lt;&gt;""),"SEM LOTE",IF(AND(Q1270&lt;&gt;"",Q1270&gt;=Parametros!$B$11),"PARADO/SEM GIRO","OK"))))))))))</f>
        <v>OK</v>
      </c>
      <c r="T1270" s="29" t="str">
        <f aca="false">IF(AND($S1270="PARADO/SEM GIRO",$K1270="KG",OR(Painel!$B$5="(Todos)",A1270=Painel!$B$5)*OR(Painel!$E$5="(Todos)",P1270=Painel!$E$5)),$J1270+ROW()/10000000,"")</f>
        <v/>
      </c>
      <c r="U1270" s="29" t="str">
        <f aca="false">IF(AND($S1270="VENCIDO",$K1270="KG",OR(Painel!$B$5="(Todos)",A1270=Painel!$B$5)*OR(Painel!$E$5="(Todos)",P1270=Painel!$E$5)),$J1270+ROW()/10000000,"")</f>
        <v/>
      </c>
    </row>
    <row r="1271" customFormat="false" ht="15" hidden="false" customHeight="false" outlineLevel="0" collapsed="false">
      <c r="A1271" s="29" t="s">
        <v>53</v>
      </c>
      <c r="B1271" s="29" t="s">
        <v>2277</v>
      </c>
      <c r="C1271" s="29" t="s">
        <v>115</v>
      </c>
      <c r="D1271" s="29"/>
      <c r="E1271" s="29" t="n">
        <v>0</v>
      </c>
      <c r="F1271" s="29"/>
      <c r="G1271" s="29"/>
      <c r="H1271" s="30" t="n">
        <v>0</v>
      </c>
      <c r="I1271" s="29"/>
      <c r="J1271" s="30" t="n">
        <v>0</v>
      </c>
      <c r="K1271" s="29"/>
      <c r="L1271" s="29" t="s">
        <v>116</v>
      </c>
      <c r="M1271" s="29"/>
      <c r="N1271" s="29"/>
      <c r="O1271" s="29"/>
      <c r="P1271" s="29"/>
      <c r="Q1271" s="29" t="n">
        <f aca="false">IFERROR(VALUE(L1271),"")</f>
        <v>0</v>
      </c>
      <c r="R1271" s="29" t="str">
        <f aca="true">IF(O1271="","",O1271-TODAY())</f>
        <v/>
      </c>
      <c r="S1271" s="29" t="str">
        <f aca="false">IF(C1271="&lt;&lt; vazio &gt;&gt;","VAZIA",IF(AND(O1271&lt;&gt;"",R1271&lt;0),"VENCIDO",IF(AND(O1271&lt;&gt;"",R1271&lt;=Parametros!$B$10),"PRÓX. VENCIMENTO",IF(F1271="Q","QUALIDADE",IF(F1271="S","BLOQUEADO",IF(F1271="R","RESTRITO/DEVOLUÇÃO",IF(OR(N1271="QUAR",N1271="QRES"),"QUARENTENA",IF(OR(B1271="DESCARTE",B1271="DEVOLUÇÃO"),"DESCARTE/DEVOLUÇÃO",IF(AND(D1271="",K1271&lt;&gt;""),"SEM LOTE",IF(AND(Q1271&lt;&gt;"",Q1271&gt;=Parametros!$B$11),"PARADO/SEM GIRO","OK"))))))))))</f>
        <v>VAZIA</v>
      </c>
      <c r="T1271" s="29" t="str">
        <f aca="false">IF(AND($S1271="PARADO/SEM GIRO",$K1271="KG",OR(Painel!$B$5="(Todos)",A1271=Painel!$B$5)*OR(Painel!$E$5="(Todos)",P1271=Painel!$E$5)),$J1271+ROW()/10000000,"")</f>
        <v/>
      </c>
      <c r="U1271" s="29" t="str">
        <f aca="false">IF(AND($S1271="VENCIDO",$K1271="KG",OR(Painel!$B$5="(Todos)",A1271=Painel!$B$5)*OR(Painel!$E$5="(Todos)",P1271=Painel!$E$5)),$J1271+ROW()/10000000,"")</f>
        <v/>
      </c>
    </row>
    <row r="1272" customFormat="false" ht="15" hidden="false" customHeight="false" outlineLevel="0" collapsed="false">
      <c r="A1272" s="29" t="s">
        <v>53</v>
      </c>
      <c r="B1272" s="29" t="s">
        <v>2278</v>
      </c>
      <c r="C1272" s="29" t="s">
        <v>2118</v>
      </c>
      <c r="D1272" s="29" t="s">
        <v>2119</v>
      </c>
      <c r="E1272" s="29" t="n">
        <v>1</v>
      </c>
      <c r="F1272" s="29"/>
      <c r="G1272" s="29" t="s">
        <v>2279</v>
      </c>
      <c r="H1272" s="30" t="n">
        <v>50</v>
      </c>
      <c r="I1272" s="31" t="n">
        <v>46247</v>
      </c>
      <c r="J1272" s="30" t="n">
        <v>50</v>
      </c>
      <c r="K1272" s="29" t="s">
        <v>120</v>
      </c>
      <c r="L1272" s="29" t="s">
        <v>1617</v>
      </c>
      <c r="M1272" s="29"/>
      <c r="N1272" s="29" t="s">
        <v>122</v>
      </c>
      <c r="O1272" s="31" t="n">
        <v>46875</v>
      </c>
      <c r="P1272" s="29" t="s">
        <v>235</v>
      </c>
      <c r="Q1272" s="29" t="n">
        <f aca="false">IFERROR(VALUE(L1272),"")</f>
        <v>100</v>
      </c>
      <c r="R1272" s="29" t="n">
        <f aca="true">IF(O1272="","",O1272-TODAY())</f>
        <v>590</v>
      </c>
      <c r="S1272" s="29" t="str">
        <f aca="false">IF(C1272="&lt;&lt; vazio &gt;&gt;","VAZIA",IF(AND(O1272&lt;&gt;"",R1272&lt;0),"VENCIDO",IF(AND(O1272&lt;&gt;"",R1272&lt;=Parametros!$B$10),"PRÓX. VENCIMENTO",IF(F1272="Q","QUALIDADE",IF(F1272="S","BLOQUEADO",IF(F1272="R","RESTRITO/DEVOLUÇÃO",IF(OR(N1272="QUAR",N1272="QRES"),"QUARENTENA",IF(OR(B1272="DESCARTE",B1272="DEVOLUÇÃO"),"DESCARTE/DEVOLUÇÃO",IF(AND(D1272="",K1272&lt;&gt;""),"SEM LOTE",IF(AND(Q1272&lt;&gt;"",Q1272&gt;=Parametros!$B$11),"PARADO/SEM GIRO","OK"))))))))))</f>
        <v>PARADO/SEM GIRO</v>
      </c>
      <c r="T1272" s="29" t="n">
        <f aca="false">IF(AND($S1272="PARADO/SEM GIRO",$K1272="KG",OR(Painel!$B$5="(Todos)",A1272=Painel!$B$5)*OR(Painel!$E$5="(Todos)",P1272=Painel!$E$5)),$J1272+ROW()/10000000,"")</f>
        <v>50.0001272</v>
      </c>
      <c r="U1272" s="29" t="str">
        <f aca="false">IF(AND($S1272="VENCIDO",$K1272="KG",OR(Painel!$B$5="(Todos)",A1272=Painel!$B$5)*OR(Painel!$E$5="(Todos)",P1272=Painel!$E$5)),$J1272+ROW()/10000000,"")</f>
        <v/>
      </c>
    </row>
    <row r="1273" customFormat="false" ht="15" hidden="false" customHeight="false" outlineLevel="0" collapsed="false">
      <c r="A1273" s="29" t="s">
        <v>53</v>
      </c>
      <c r="B1273" s="29" t="s">
        <v>2280</v>
      </c>
      <c r="C1273" s="29" t="s">
        <v>238</v>
      </c>
      <c r="D1273" s="29" t="s">
        <v>2281</v>
      </c>
      <c r="E1273" s="29" t="n">
        <v>1</v>
      </c>
      <c r="F1273" s="29"/>
      <c r="G1273" s="29" t="s">
        <v>2282</v>
      </c>
      <c r="H1273" s="30" t="n">
        <v>25</v>
      </c>
      <c r="I1273" s="31" t="n">
        <v>46232</v>
      </c>
      <c r="J1273" s="30" t="n">
        <v>25</v>
      </c>
      <c r="K1273" s="29" t="s">
        <v>120</v>
      </c>
      <c r="L1273" s="29" t="s">
        <v>2283</v>
      </c>
      <c r="M1273" s="29"/>
      <c r="N1273" s="29" t="s">
        <v>122</v>
      </c>
      <c r="O1273" s="31" t="n">
        <v>46935</v>
      </c>
      <c r="P1273" s="29" t="s">
        <v>235</v>
      </c>
      <c r="Q1273" s="29" t="n">
        <f aca="false">IFERROR(VALUE(L1273),"")</f>
        <v>63</v>
      </c>
      <c r="R1273" s="29" t="n">
        <f aca="true">IF(O1273="","",O1273-TODAY())</f>
        <v>650</v>
      </c>
      <c r="S1273" s="29" t="str">
        <f aca="false">IF(C1273="&lt;&lt; vazio &gt;&gt;","VAZIA",IF(AND(O1273&lt;&gt;"",R1273&lt;0),"VENCIDO",IF(AND(O1273&lt;&gt;"",R1273&lt;=Parametros!$B$10),"PRÓX. VENCIMENTO",IF(F1273="Q","QUALIDADE",IF(F1273="S","BLOQUEADO",IF(F1273="R","RESTRITO/DEVOLUÇÃO",IF(OR(N1273="QUAR",N1273="QRES"),"QUARENTENA",IF(OR(B1273="DESCARTE",B1273="DEVOLUÇÃO"),"DESCARTE/DEVOLUÇÃO",IF(AND(D1273="",K1273&lt;&gt;""),"SEM LOTE",IF(AND(Q1273&lt;&gt;"",Q1273&gt;=Parametros!$B$11),"PARADO/SEM GIRO","OK"))))))))))</f>
        <v>OK</v>
      </c>
      <c r="T1273" s="29" t="str">
        <f aca="false">IF(AND($S1273="PARADO/SEM GIRO",$K1273="KG",OR(Painel!$B$5="(Todos)",A1273=Painel!$B$5)*OR(Painel!$E$5="(Todos)",P1273=Painel!$E$5)),$J1273+ROW()/10000000,"")</f>
        <v/>
      </c>
      <c r="U1273" s="29" t="str">
        <f aca="false">IF(AND($S1273="VENCIDO",$K1273="KG",OR(Painel!$B$5="(Todos)",A1273=Painel!$B$5)*OR(Painel!$E$5="(Todos)",P1273=Painel!$E$5)),$J1273+ROW()/10000000,"")</f>
        <v/>
      </c>
    </row>
    <row r="1274" customFormat="false" ht="15" hidden="false" customHeight="false" outlineLevel="0" collapsed="false">
      <c r="A1274" s="29" t="s">
        <v>53</v>
      </c>
      <c r="B1274" s="29" t="s">
        <v>2284</v>
      </c>
      <c r="C1274" s="29" t="s">
        <v>2285</v>
      </c>
      <c r="D1274" s="29" t="s">
        <v>2286</v>
      </c>
      <c r="E1274" s="29" t="n">
        <v>1</v>
      </c>
      <c r="F1274" s="29" t="s">
        <v>137</v>
      </c>
      <c r="G1274" s="29" t="s">
        <v>2287</v>
      </c>
      <c r="H1274" s="30" t="n">
        <v>101</v>
      </c>
      <c r="I1274" s="31" t="n">
        <v>46271</v>
      </c>
      <c r="J1274" s="30" t="n">
        <v>101</v>
      </c>
      <c r="K1274" s="29" t="s">
        <v>120</v>
      </c>
      <c r="L1274" s="29" t="s">
        <v>221</v>
      </c>
      <c r="M1274" s="29"/>
      <c r="N1274" s="29" t="s">
        <v>134</v>
      </c>
      <c r="O1274" s="31" t="n">
        <v>46284</v>
      </c>
      <c r="P1274" s="29" t="s">
        <v>123</v>
      </c>
      <c r="Q1274" s="29" t="n">
        <f aca="false">IFERROR(VALUE(L1274),"")</f>
        <v>14</v>
      </c>
      <c r="R1274" s="29" t="n">
        <f aca="true">IF(O1274="","",O1274-TODAY())</f>
        <v>-1</v>
      </c>
      <c r="S1274" s="29" t="str">
        <f aca="false">IF(C1274="&lt;&lt; vazio &gt;&gt;","VAZIA",IF(AND(O1274&lt;&gt;"",R1274&lt;0),"VENCIDO",IF(AND(O1274&lt;&gt;"",R1274&lt;=Parametros!$B$10),"PRÓX. VENCIMENTO",IF(F1274="Q","QUALIDADE",IF(F1274="S","BLOQUEADO",IF(F1274="R","RESTRITO/DEVOLUÇÃO",IF(OR(N1274="QUAR",N1274="QRES"),"QUARENTENA",IF(OR(B1274="DESCARTE",B1274="DEVOLUÇÃO"),"DESCARTE/DEVOLUÇÃO",IF(AND(D1274="",K1274&lt;&gt;""),"SEM LOTE",IF(AND(Q1274&lt;&gt;"",Q1274&gt;=Parametros!$B$11),"PARADO/SEM GIRO","OK"))))))))))</f>
        <v>VENCIDO</v>
      </c>
      <c r="T1274" s="29" t="str">
        <f aca="false">IF(AND($S1274="PARADO/SEM GIRO",$K1274="KG",OR(Painel!$B$5="(Todos)",A1274=Painel!$B$5)*OR(Painel!$E$5="(Todos)",P1274=Painel!$E$5)),$J1274+ROW()/10000000,"")</f>
        <v/>
      </c>
      <c r="U1274" s="29" t="n">
        <f aca="false">IF(AND($S1274="VENCIDO",$K1274="KG",OR(Painel!$B$5="(Todos)",A1274=Painel!$B$5)*OR(Painel!$E$5="(Todos)",P1274=Painel!$E$5)),$J1274+ROW()/10000000,"")</f>
        <v>101.0001274</v>
      </c>
    </row>
    <row r="1275" customFormat="false" ht="15" hidden="false" customHeight="false" outlineLevel="0" collapsed="false">
      <c r="A1275" s="29" t="s">
        <v>53</v>
      </c>
      <c r="B1275" s="29" t="s">
        <v>2288</v>
      </c>
      <c r="C1275" s="29" t="s">
        <v>447</v>
      </c>
      <c r="D1275" s="29" t="s">
        <v>448</v>
      </c>
      <c r="E1275" s="29" t="n">
        <v>1</v>
      </c>
      <c r="F1275" s="29"/>
      <c r="G1275" s="29" t="s">
        <v>2289</v>
      </c>
      <c r="H1275" s="30" t="n">
        <v>0</v>
      </c>
      <c r="I1275" s="31" t="n">
        <v>46280</v>
      </c>
      <c r="J1275" s="30" t="n">
        <v>727.2</v>
      </c>
      <c r="K1275" s="29" t="s">
        <v>120</v>
      </c>
      <c r="L1275" s="29" t="s">
        <v>938</v>
      </c>
      <c r="M1275" s="29"/>
      <c r="N1275" s="29" t="s">
        <v>122</v>
      </c>
      <c r="O1275" s="31" t="n">
        <v>46805</v>
      </c>
      <c r="P1275" s="29" t="s">
        <v>123</v>
      </c>
      <c r="Q1275" s="29" t="n">
        <f aca="false">IFERROR(VALUE(L1275),"")</f>
        <v>24</v>
      </c>
      <c r="R1275" s="29" t="n">
        <f aca="true">IF(O1275="","",O1275-TODAY())</f>
        <v>520</v>
      </c>
      <c r="S1275" s="29" t="str">
        <f aca="false">IF(C1275="&lt;&lt; vazio &gt;&gt;","VAZIA",IF(AND(O1275&lt;&gt;"",R1275&lt;0),"VENCIDO",IF(AND(O1275&lt;&gt;"",R1275&lt;=Parametros!$B$10),"PRÓX. VENCIMENTO",IF(F1275="Q","QUALIDADE",IF(F1275="S","BLOQUEADO",IF(F1275="R","RESTRITO/DEVOLUÇÃO",IF(OR(N1275="QUAR",N1275="QRES"),"QUARENTENA",IF(OR(B1275="DESCARTE",B1275="DEVOLUÇÃO"),"DESCARTE/DEVOLUÇÃO",IF(AND(D1275="",K1275&lt;&gt;""),"SEM LOTE",IF(AND(Q1275&lt;&gt;"",Q1275&gt;=Parametros!$B$11),"PARADO/SEM GIRO","OK"))))))))))</f>
        <v>OK</v>
      </c>
      <c r="T1275" s="29" t="str">
        <f aca="false">IF(AND($S1275="PARADO/SEM GIRO",$K1275="KG",OR(Painel!$B$5="(Todos)",A1275=Painel!$B$5)*OR(Painel!$E$5="(Todos)",P1275=Painel!$E$5)),$J1275+ROW()/10000000,"")</f>
        <v/>
      </c>
      <c r="U1275" s="29" t="str">
        <f aca="false">IF(AND($S1275="VENCIDO",$K1275="KG",OR(Painel!$B$5="(Todos)",A1275=Painel!$B$5)*OR(Painel!$E$5="(Todos)",P1275=Painel!$E$5)),$J1275+ROW()/10000000,"")</f>
        <v/>
      </c>
    </row>
    <row r="1276" customFormat="false" ht="15" hidden="false" customHeight="false" outlineLevel="0" collapsed="false">
      <c r="A1276" s="29" t="s">
        <v>53</v>
      </c>
      <c r="B1276" s="29" t="s">
        <v>2290</v>
      </c>
      <c r="C1276" s="29" t="s">
        <v>236</v>
      </c>
      <c r="D1276" s="29" t="s">
        <v>1752</v>
      </c>
      <c r="E1276" s="29" t="n">
        <v>1</v>
      </c>
      <c r="F1276" s="29"/>
      <c r="G1276" s="29" t="s">
        <v>2291</v>
      </c>
      <c r="H1276" s="30" t="n">
        <v>1000</v>
      </c>
      <c r="I1276" s="31" t="n">
        <v>46283</v>
      </c>
      <c r="J1276" s="30" t="n">
        <v>1000</v>
      </c>
      <c r="K1276" s="29" t="s">
        <v>120</v>
      </c>
      <c r="L1276" s="29" t="s">
        <v>176</v>
      </c>
      <c r="M1276" s="29"/>
      <c r="N1276" s="29" t="s">
        <v>122</v>
      </c>
      <c r="O1276" s="31" t="n">
        <v>46968</v>
      </c>
      <c r="P1276" s="29" t="s">
        <v>235</v>
      </c>
      <c r="Q1276" s="29" t="n">
        <f aca="false">IFERROR(VALUE(L1276),"")</f>
        <v>2</v>
      </c>
      <c r="R1276" s="29" t="n">
        <f aca="true">IF(O1276="","",O1276-TODAY())</f>
        <v>683</v>
      </c>
      <c r="S1276" s="29" t="str">
        <f aca="false">IF(C1276="&lt;&lt; vazio &gt;&gt;","VAZIA",IF(AND(O1276&lt;&gt;"",R1276&lt;0),"VENCIDO",IF(AND(O1276&lt;&gt;"",R1276&lt;=Parametros!$B$10),"PRÓX. VENCIMENTO",IF(F1276="Q","QUALIDADE",IF(F1276="S","BLOQUEADO",IF(F1276="R","RESTRITO/DEVOLUÇÃO",IF(OR(N1276="QUAR",N1276="QRES"),"QUARENTENA",IF(OR(B1276="DESCARTE",B1276="DEVOLUÇÃO"),"DESCARTE/DEVOLUÇÃO",IF(AND(D1276="",K1276&lt;&gt;""),"SEM LOTE",IF(AND(Q1276&lt;&gt;"",Q1276&gt;=Parametros!$B$11),"PARADO/SEM GIRO","OK"))))))))))</f>
        <v>OK</v>
      </c>
      <c r="T1276" s="29" t="str">
        <f aca="false">IF(AND($S1276="PARADO/SEM GIRO",$K1276="KG",OR(Painel!$B$5="(Todos)",A1276=Painel!$B$5)*OR(Painel!$E$5="(Todos)",P1276=Painel!$E$5)),$J1276+ROW()/10000000,"")</f>
        <v/>
      </c>
      <c r="U1276" s="29" t="str">
        <f aca="false">IF(AND($S1276="VENCIDO",$K1276="KG",OR(Painel!$B$5="(Todos)",A1276=Painel!$B$5)*OR(Painel!$E$5="(Todos)",P1276=Painel!$E$5)),$J1276+ROW()/10000000,"")</f>
        <v/>
      </c>
    </row>
    <row r="1277" customFormat="false" ht="15" hidden="false" customHeight="false" outlineLevel="0" collapsed="false">
      <c r="A1277" s="29" t="s">
        <v>53</v>
      </c>
      <c r="B1277" s="29" t="s">
        <v>2292</v>
      </c>
      <c r="C1277" s="29" t="s">
        <v>1716</v>
      </c>
      <c r="D1277" s="29" t="s">
        <v>2011</v>
      </c>
      <c r="E1277" s="29" t="n">
        <v>1</v>
      </c>
      <c r="F1277" s="29"/>
      <c r="G1277" s="29" t="s">
        <v>2293</v>
      </c>
      <c r="H1277" s="30" t="n">
        <v>1000</v>
      </c>
      <c r="I1277" s="31" t="n">
        <v>46284</v>
      </c>
      <c r="J1277" s="30" t="n">
        <v>1000</v>
      </c>
      <c r="K1277" s="29" t="s">
        <v>120</v>
      </c>
      <c r="L1277" s="29" t="s">
        <v>388</v>
      </c>
      <c r="M1277" s="29"/>
      <c r="N1277" s="29" t="s">
        <v>122</v>
      </c>
      <c r="O1277" s="31" t="n">
        <v>46958</v>
      </c>
      <c r="P1277" s="29" t="s">
        <v>235</v>
      </c>
      <c r="Q1277" s="29" t="n">
        <f aca="false">IFERROR(VALUE(L1277),"")</f>
        <v>1</v>
      </c>
      <c r="R1277" s="29" t="n">
        <f aca="true">IF(O1277="","",O1277-TODAY())</f>
        <v>673</v>
      </c>
      <c r="S1277" s="29" t="str">
        <f aca="false">IF(C1277="&lt;&lt; vazio &gt;&gt;","VAZIA",IF(AND(O1277&lt;&gt;"",R1277&lt;0),"VENCIDO",IF(AND(O1277&lt;&gt;"",R1277&lt;=Parametros!$B$10),"PRÓX. VENCIMENTO",IF(F1277="Q","QUALIDADE",IF(F1277="S","BLOQUEADO",IF(F1277="R","RESTRITO/DEVOLUÇÃO",IF(OR(N1277="QUAR",N1277="QRES"),"QUARENTENA",IF(OR(B1277="DESCARTE",B1277="DEVOLUÇÃO"),"DESCARTE/DEVOLUÇÃO",IF(AND(D1277="",K1277&lt;&gt;""),"SEM LOTE",IF(AND(Q1277&lt;&gt;"",Q1277&gt;=Parametros!$B$11),"PARADO/SEM GIRO","OK"))))))))))</f>
        <v>OK</v>
      </c>
      <c r="T1277" s="29" t="str">
        <f aca="false">IF(AND($S1277="PARADO/SEM GIRO",$K1277="KG",OR(Painel!$B$5="(Todos)",A1277=Painel!$B$5)*OR(Painel!$E$5="(Todos)",P1277=Painel!$E$5)),$J1277+ROW()/10000000,"")</f>
        <v/>
      </c>
      <c r="U1277" s="29" t="str">
        <f aca="false">IF(AND($S1277="VENCIDO",$K1277="KG",OR(Painel!$B$5="(Todos)",A1277=Painel!$B$5)*OR(Painel!$E$5="(Todos)",P1277=Painel!$E$5)),$J1277+ROW()/10000000,"")</f>
        <v/>
      </c>
    </row>
    <row r="1278" customFormat="false" ht="15" hidden="false" customHeight="false" outlineLevel="0" collapsed="false">
      <c r="A1278" s="29" t="s">
        <v>53</v>
      </c>
      <c r="B1278" s="29" t="s">
        <v>2294</v>
      </c>
      <c r="C1278" s="29" t="s">
        <v>1716</v>
      </c>
      <c r="D1278" s="29" t="s">
        <v>2011</v>
      </c>
      <c r="E1278" s="29" t="n">
        <v>1</v>
      </c>
      <c r="F1278" s="29"/>
      <c r="G1278" s="29" t="s">
        <v>2295</v>
      </c>
      <c r="H1278" s="30" t="n">
        <v>1000</v>
      </c>
      <c r="I1278" s="31" t="n">
        <v>46284</v>
      </c>
      <c r="J1278" s="30" t="n">
        <v>1000</v>
      </c>
      <c r="K1278" s="29" t="s">
        <v>120</v>
      </c>
      <c r="L1278" s="29" t="s">
        <v>388</v>
      </c>
      <c r="M1278" s="29"/>
      <c r="N1278" s="29" t="s">
        <v>122</v>
      </c>
      <c r="O1278" s="31" t="n">
        <v>46958</v>
      </c>
      <c r="P1278" s="29" t="s">
        <v>235</v>
      </c>
      <c r="Q1278" s="29" t="n">
        <f aca="false">IFERROR(VALUE(L1278),"")</f>
        <v>1</v>
      </c>
      <c r="R1278" s="29" t="n">
        <f aca="true">IF(O1278="","",O1278-TODAY())</f>
        <v>673</v>
      </c>
      <c r="S1278" s="29" t="str">
        <f aca="false">IF(C1278="&lt;&lt; vazio &gt;&gt;","VAZIA",IF(AND(O1278&lt;&gt;"",R1278&lt;0),"VENCIDO",IF(AND(O1278&lt;&gt;"",R1278&lt;=Parametros!$B$10),"PRÓX. VENCIMENTO",IF(F1278="Q","QUALIDADE",IF(F1278="S","BLOQUEADO",IF(F1278="R","RESTRITO/DEVOLUÇÃO",IF(OR(N1278="QUAR",N1278="QRES"),"QUARENTENA",IF(OR(B1278="DESCARTE",B1278="DEVOLUÇÃO"),"DESCARTE/DEVOLUÇÃO",IF(AND(D1278="",K1278&lt;&gt;""),"SEM LOTE",IF(AND(Q1278&lt;&gt;"",Q1278&gt;=Parametros!$B$11),"PARADO/SEM GIRO","OK"))))))))))</f>
        <v>OK</v>
      </c>
      <c r="T1278" s="29" t="str">
        <f aca="false">IF(AND($S1278="PARADO/SEM GIRO",$K1278="KG",OR(Painel!$B$5="(Todos)",A1278=Painel!$B$5)*OR(Painel!$E$5="(Todos)",P1278=Painel!$E$5)),$J1278+ROW()/10000000,"")</f>
        <v/>
      </c>
      <c r="U1278" s="29" t="str">
        <f aca="false">IF(AND($S1278="VENCIDO",$K1278="KG",OR(Painel!$B$5="(Todos)",A1278=Painel!$B$5)*OR(Painel!$E$5="(Todos)",P1278=Painel!$E$5)),$J1278+ROW()/10000000,"")</f>
        <v/>
      </c>
    </row>
    <row r="1279" customFormat="false" ht="15" hidden="false" customHeight="false" outlineLevel="0" collapsed="false">
      <c r="A1279" s="29" t="s">
        <v>53</v>
      </c>
      <c r="B1279" s="29" t="s">
        <v>2296</v>
      </c>
      <c r="C1279" s="29" t="s">
        <v>1716</v>
      </c>
      <c r="D1279" s="29" t="s">
        <v>2099</v>
      </c>
      <c r="E1279" s="29" t="n">
        <v>1</v>
      </c>
      <c r="F1279" s="29"/>
      <c r="G1279" s="29" t="s">
        <v>2297</v>
      </c>
      <c r="H1279" s="30" t="n">
        <v>1000</v>
      </c>
      <c r="I1279" s="31" t="n">
        <v>46284</v>
      </c>
      <c r="J1279" s="30" t="n">
        <v>1000</v>
      </c>
      <c r="K1279" s="29" t="s">
        <v>120</v>
      </c>
      <c r="L1279" s="29" t="s">
        <v>388</v>
      </c>
      <c r="M1279" s="29"/>
      <c r="N1279" s="29" t="s">
        <v>122</v>
      </c>
      <c r="O1279" s="31" t="n">
        <v>46999</v>
      </c>
      <c r="P1279" s="29" t="s">
        <v>235</v>
      </c>
      <c r="Q1279" s="29" t="n">
        <f aca="false">IFERROR(VALUE(L1279),"")</f>
        <v>1</v>
      </c>
      <c r="R1279" s="29" t="n">
        <f aca="true">IF(O1279="","",O1279-TODAY())</f>
        <v>714</v>
      </c>
      <c r="S1279" s="29" t="str">
        <f aca="false">IF(C1279="&lt;&lt; vazio &gt;&gt;","VAZIA",IF(AND(O1279&lt;&gt;"",R1279&lt;0),"VENCIDO",IF(AND(O1279&lt;&gt;"",R1279&lt;=Parametros!$B$10),"PRÓX. VENCIMENTO",IF(F1279="Q","QUALIDADE",IF(F1279="S","BLOQUEADO",IF(F1279="R","RESTRITO/DEVOLUÇÃO",IF(OR(N1279="QUAR",N1279="QRES"),"QUARENTENA",IF(OR(B1279="DESCARTE",B1279="DEVOLUÇÃO"),"DESCARTE/DEVOLUÇÃO",IF(AND(D1279="",K1279&lt;&gt;""),"SEM LOTE",IF(AND(Q1279&lt;&gt;"",Q1279&gt;=Parametros!$B$11),"PARADO/SEM GIRO","OK"))))))))))</f>
        <v>OK</v>
      </c>
      <c r="T1279" s="29" t="str">
        <f aca="false">IF(AND($S1279="PARADO/SEM GIRO",$K1279="KG",OR(Painel!$B$5="(Todos)",A1279=Painel!$B$5)*OR(Painel!$E$5="(Todos)",P1279=Painel!$E$5)),$J1279+ROW()/10000000,"")</f>
        <v/>
      </c>
      <c r="U1279" s="29" t="str">
        <f aca="false">IF(AND($S1279="VENCIDO",$K1279="KG",OR(Painel!$B$5="(Todos)",A1279=Painel!$B$5)*OR(Painel!$E$5="(Todos)",P1279=Painel!$E$5)),$J1279+ROW()/10000000,"")</f>
        <v/>
      </c>
    </row>
    <row r="1280" customFormat="false" ht="15" hidden="false" customHeight="false" outlineLevel="0" collapsed="false">
      <c r="A1280" s="29" t="s">
        <v>53</v>
      </c>
      <c r="B1280" s="29" t="s">
        <v>2298</v>
      </c>
      <c r="C1280" s="29" t="s">
        <v>1716</v>
      </c>
      <c r="D1280" s="29" t="s">
        <v>2124</v>
      </c>
      <c r="E1280" s="29" t="n">
        <v>1</v>
      </c>
      <c r="F1280" s="29"/>
      <c r="G1280" s="29" t="s">
        <v>2299</v>
      </c>
      <c r="H1280" s="30" t="n">
        <v>1000</v>
      </c>
      <c r="I1280" s="31" t="n">
        <v>46284</v>
      </c>
      <c r="J1280" s="30" t="n">
        <v>1000</v>
      </c>
      <c r="K1280" s="29" t="s">
        <v>120</v>
      </c>
      <c r="L1280" s="29" t="s">
        <v>388</v>
      </c>
      <c r="M1280" s="29"/>
      <c r="N1280" s="29" t="s">
        <v>122</v>
      </c>
      <c r="O1280" s="31" t="n">
        <v>46959</v>
      </c>
      <c r="P1280" s="29" t="s">
        <v>235</v>
      </c>
      <c r="Q1280" s="29" t="n">
        <f aca="false">IFERROR(VALUE(L1280),"")</f>
        <v>1</v>
      </c>
      <c r="R1280" s="29" t="n">
        <f aca="true">IF(O1280="","",O1280-TODAY())</f>
        <v>674</v>
      </c>
      <c r="S1280" s="29" t="str">
        <f aca="false">IF(C1280="&lt;&lt; vazio &gt;&gt;","VAZIA",IF(AND(O1280&lt;&gt;"",R1280&lt;0),"VENCIDO",IF(AND(O1280&lt;&gt;"",R1280&lt;=Parametros!$B$10),"PRÓX. VENCIMENTO",IF(F1280="Q","QUALIDADE",IF(F1280="S","BLOQUEADO",IF(F1280="R","RESTRITO/DEVOLUÇÃO",IF(OR(N1280="QUAR",N1280="QRES"),"QUARENTENA",IF(OR(B1280="DESCARTE",B1280="DEVOLUÇÃO"),"DESCARTE/DEVOLUÇÃO",IF(AND(D1280="",K1280&lt;&gt;""),"SEM LOTE",IF(AND(Q1280&lt;&gt;"",Q1280&gt;=Parametros!$B$11),"PARADO/SEM GIRO","OK"))))))))))</f>
        <v>OK</v>
      </c>
      <c r="T1280" s="29" t="str">
        <f aca="false">IF(AND($S1280="PARADO/SEM GIRO",$K1280="KG",OR(Painel!$B$5="(Todos)",A1280=Painel!$B$5)*OR(Painel!$E$5="(Todos)",P1280=Painel!$E$5)),$J1280+ROW()/10000000,"")</f>
        <v/>
      </c>
      <c r="U1280" s="29" t="str">
        <f aca="false">IF(AND($S1280="VENCIDO",$K1280="KG",OR(Painel!$B$5="(Todos)",A1280=Painel!$B$5)*OR(Painel!$E$5="(Todos)",P1280=Painel!$E$5)),$J1280+ROW()/10000000,"")</f>
        <v/>
      </c>
    </row>
    <row r="1281" customFormat="false" ht="15" hidden="false" customHeight="false" outlineLevel="0" collapsed="false">
      <c r="A1281" s="29" t="s">
        <v>53</v>
      </c>
      <c r="B1281" s="29" t="s">
        <v>2300</v>
      </c>
      <c r="C1281" s="29" t="s">
        <v>115</v>
      </c>
      <c r="D1281" s="29"/>
      <c r="E1281" s="29" t="n">
        <v>0</v>
      </c>
      <c r="F1281" s="29"/>
      <c r="G1281" s="29"/>
      <c r="H1281" s="30" t="n">
        <v>0</v>
      </c>
      <c r="I1281" s="29"/>
      <c r="J1281" s="30" t="n">
        <v>0</v>
      </c>
      <c r="K1281" s="29"/>
      <c r="L1281" s="29" t="s">
        <v>116</v>
      </c>
      <c r="M1281" s="29"/>
      <c r="N1281" s="29"/>
      <c r="O1281" s="29"/>
      <c r="P1281" s="29"/>
      <c r="Q1281" s="29" t="n">
        <f aca="false">IFERROR(VALUE(L1281),"")</f>
        <v>0</v>
      </c>
      <c r="R1281" s="29" t="str">
        <f aca="true">IF(O1281="","",O1281-TODAY())</f>
        <v/>
      </c>
      <c r="S1281" s="29" t="str">
        <f aca="false">IF(C1281="&lt;&lt; vazio &gt;&gt;","VAZIA",IF(AND(O1281&lt;&gt;"",R1281&lt;0),"VENCIDO",IF(AND(O1281&lt;&gt;"",R1281&lt;=Parametros!$B$10),"PRÓX. VENCIMENTO",IF(F1281="Q","QUALIDADE",IF(F1281="S","BLOQUEADO",IF(F1281="R","RESTRITO/DEVOLUÇÃO",IF(OR(N1281="QUAR",N1281="QRES"),"QUARENTENA",IF(OR(B1281="DESCARTE",B1281="DEVOLUÇÃO"),"DESCARTE/DEVOLUÇÃO",IF(AND(D1281="",K1281&lt;&gt;""),"SEM LOTE",IF(AND(Q1281&lt;&gt;"",Q1281&gt;=Parametros!$B$11),"PARADO/SEM GIRO","OK"))))))))))</f>
        <v>VAZIA</v>
      </c>
      <c r="T1281" s="29" t="str">
        <f aca="false">IF(AND($S1281="PARADO/SEM GIRO",$K1281="KG",OR(Painel!$B$5="(Todos)",A1281=Painel!$B$5)*OR(Painel!$E$5="(Todos)",P1281=Painel!$E$5)),$J1281+ROW()/10000000,"")</f>
        <v/>
      </c>
      <c r="U1281" s="29" t="str">
        <f aca="false">IF(AND($S1281="VENCIDO",$K1281="KG",OR(Painel!$B$5="(Todos)",A1281=Painel!$B$5)*OR(Painel!$E$5="(Todos)",P1281=Painel!$E$5)),$J1281+ROW()/10000000,"")</f>
        <v/>
      </c>
    </row>
    <row r="1282" customFormat="false" ht="15" hidden="false" customHeight="false" outlineLevel="0" collapsed="false">
      <c r="A1282" s="29" t="s">
        <v>53</v>
      </c>
      <c r="B1282" s="29" t="s">
        <v>2301</v>
      </c>
      <c r="C1282" s="29" t="s">
        <v>115</v>
      </c>
      <c r="D1282" s="29"/>
      <c r="E1282" s="29" t="n">
        <v>0</v>
      </c>
      <c r="F1282" s="29"/>
      <c r="G1282" s="29"/>
      <c r="H1282" s="30" t="n">
        <v>0</v>
      </c>
      <c r="I1282" s="29"/>
      <c r="J1282" s="30" t="n">
        <v>0</v>
      </c>
      <c r="K1282" s="29"/>
      <c r="L1282" s="29" t="s">
        <v>116</v>
      </c>
      <c r="M1282" s="29"/>
      <c r="N1282" s="29"/>
      <c r="O1282" s="29"/>
      <c r="P1282" s="29"/>
      <c r="Q1282" s="29" t="n">
        <f aca="false">IFERROR(VALUE(L1282),"")</f>
        <v>0</v>
      </c>
      <c r="R1282" s="29" t="str">
        <f aca="true">IF(O1282="","",O1282-TODAY())</f>
        <v/>
      </c>
      <c r="S1282" s="29" t="str">
        <f aca="false">IF(C1282="&lt;&lt; vazio &gt;&gt;","VAZIA",IF(AND(O1282&lt;&gt;"",R1282&lt;0),"VENCIDO",IF(AND(O1282&lt;&gt;"",R1282&lt;=Parametros!$B$10),"PRÓX. VENCIMENTO",IF(F1282="Q","QUALIDADE",IF(F1282="S","BLOQUEADO",IF(F1282="R","RESTRITO/DEVOLUÇÃO",IF(OR(N1282="QUAR",N1282="QRES"),"QUARENTENA",IF(OR(B1282="DESCARTE",B1282="DEVOLUÇÃO"),"DESCARTE/DEVOLUÇÃO",IF(AND(D1282="",K1282&lt;&gt;""),"SEM LOTE",IF(AND(Q1282&lt;&gt;"",Q1282&gt;=Parametros!$B$11),"PARADO/SEM GIRO","OK"))))))))))</f>
        <v>VAZIA</v>
      </c>
      <c r="T1282" s="29" t="str">
        <f aca="false">IF(AND($S1282="PARADO/SEM GIRO",$K1282="KG",OR(Painel!$B$5="(Todos)",A1282=Painel!$B$5)*OR(Painel!$E$5="(Todos)",P1282=Painel!$E$5)),$J1282+ROW()/10000000,"")</f>
        <v/>
      </c>
      <c r="U1282" s="29" t="str">
        <f aca="false">IF(AND($S1282="VENCIDO",$K1282="KG",OR(Painel!$B$5="(Todos)",A1282=Painel!$B$5)*OR(Painel!$E$5="(Todos)",P1282=Painel!$E$5)),$J1282+ROW()/10000000,"")</f>
        <v/>
      </c>
    </row>
    <row r="1283" customFormat="false" ht="15" hidden="false" customHeight="false" outlineLevel="0" collapsed="false">
      <c r="A1283" s="29" t="s">
        <v>53</v>
      </c>
      <c r="B1283" s="29" t="s">
        <v>2302</v>
      </c>
      <c r="C1283" s="29" t="s">
        <v>691</v>
      </c>
      <c r="D1283" s="29" t="s">
        <v>2303</v>
      </c>
      <c r="E1283" s="29" t="n">
        <v>1</v>
      </c>
      <c r="F1283" s="29"/>
      <c r="G1283" s="29" t="s">
        <v>2304</v>
      </c>
      <c r="H1283" s="30" t="n">
        <v>1100</v>
      </c>
      <c r="I1283" s="31" t="n">
        <v>46008</v>
      </c>
      <c r="J1283" s="30" t="n">
        <v>1100</v>
      </c>
      <c r="K1283" s="29" t="s">
        <v>120</v>
      </c>
      <c r="L1283" s="29" t="s">
        <v>2228</v>
      </c>
      <c r="M1283" s="29"/>
      <c r="N1283" s="29" t="s">
        <v>122</v>
      </c>
      <c r="O1283" s="31" t="n">
        <v>46733</v>
      </c>
      <c r="P1283" s="29" t="s">
        <v>123</v>
      </c>
      <c r="Q1283" s="29" t="n">
        <f aca="false">IFERROR(VALUE(L1283),"")</f>
        <v>277</v>
      </c>
      <c r="R1283" s="29" t="n">
        <f aca="true">IF(O1283="","",O1283-TODAY())</f>
        <v>448</v>
      </c>
      <c r="S1283" s="29" t="str">
        <f aca="false">IF(C1283="&lt;&lt; vazio &gt;&gt;","VAZIA",IF(AND(O1283&lt;&gt;"",R1283&lt;0),"VENCIDO",IF(AND(O1283&lt;&gt;"",R1283&lt;=Parametros!$B$10),"PRÓX. VENCIMENTO",IF(F1283="Q","QUALIDADE",IF(F1283="S","BLOQUEADO",IF(F1283="R","RESTRITO/DEVOLUÇÃO",IF(OR(N1283="QUAR",N1283="QRES"),"QUARENTENA",IF(OR(B1283="DESCARTE",B1283="DEVOLUÇÃO"),"DESCARTE/DEVOLUÇÃO",IF(AND(D1283="",K1283&lt;&gt;""),"SEM LOTE",IF(AND(Q1283&lt;&gt;"",Q1283&gt;=Parametros!$B$11),"PARADO/SEM GIRO","OK"))))))))))</f>
        <v>PARADO/SEM GIRO</v>
      </c>
      <c r="T1283" s="29" t="n">
        <f aca="false">IF(AND($S1283="PARADO/SEM GIRO",$K1283="KG",OR(Painel!$B$5="(Todos)",A1283=Painel!$B$5)*OR(Painel!$E$5="(Todos)",P1283=Painel!$E$5)),$J1283+ROW()/10000000,"")</f>
        <v>1100.0001283</v>
      </c>
      <c r="U1283" s="29" t="str">
        <f aca="false">IF(AND($S1283="VENCIDO",$K1283="KG",OR(Painel!$B$5="(Todos)",A1283=Painel!$B$5)*OR(Painel!$E$5="(Todos)",P1283=Painel!$E$5)),$J1283+ROW()/10000000,"")</f>
        <v/>
      </c>
    </row>
    <row r="1284" customFormat="false" ht="15" hidden="false" customHeight="false" outlineLevel="0" collapsed="false">
      <c r="A1284" s="29" t="s">
        <v>53</v>
      </c>
      <c r="B1284" s="29" t="s">
        <v>2305</v>
      </c>
      <c r="C1284" s="29" t="s">
        <v>186</v>
      </c>
      <c r="D1284" s="29" t="s">
        <v>2306</v>
      </c>
      <c r="E1284" s="29" t="n">
        <v>1</v>
      </c>
      <c r="F1284" s="29"/>
      <c r="G1284" s="29" t="s">
        <v>2307</v>
      </c>
      <c r="H1284" s="30" t="n">
        <v>254</v>
      </c>
      <c r="I1284" s="31" t="n">
        <v>46113</v>
      </c>
      <c r="J1284" s="30" t="n">
        <v>254</v>
      </c>
      <c r="K1284" s="29" t="s">
        <v>120</v>
      </c>
      <c r="L1284" s="29" t="s">
        <v>2308</v>
      </c>
      <c r="M1284" s="29"/>
      <c r="N1284" s="29" t="s">
        <v>122</v>
      </c>
      <c r="O1284" s="31" t="n">
        <v>46293</v>
      </c>
      <c r="P1284" s="29" t="s">
        <v>123</v>
      </c>
      <c r="Q1284" s="29" t="n">
        <f aca="false">IFERROR(VALUE(L1284),"")</f>
        <v>172</v>
      </c>
      <c r="R1284" s="29" t="n">
        <f aca="true">IF(O1284="","",O1284-TODAY())</f>
        <v>8</v>
      </c>
      <c r="S1284" s="29" t="str">
        <f aca="false">IF(C1284="&lt;&lt; vazio &gt;&gt;","VAZIA",IF(AND(O1284&lt;&gt;"",R1284&lt;0),"VENCIDO",IF(AND(O1284&lt;&gt;"",R1284&lt;=Parametros!$B$10),"PRÓX. VENCIMENTO",IF(F1284="Q","QUALIDADE",IF(F1284="S","BLOQUEADO",IF(F1284="R","RESTRITO/DEVOLUÇÃO",IF(OR(N1284="QUAR",N1284="QRES"),"QUARENTENA",IF(OR(B1284="DESCARTE",B1284="DEVOLUÇÃO"),"DESCARTE/DEVOLUÇÃO",IF(AND(D1284="",K1284&lt;&gt;""),"SEM LOTE",IF(AND(Q1284&lt;&gt;"",Q1284&gt;=Parametros!$B$11),"PARADO/SEM GIRO","OK"))))))))))</f>
        <v>PRÓX. VENCIMENTO</v>
      </c>
      <c r="T1284" s="29" t="str">
        <f aca="false">IF(AND($S1284="PARADO/SEM GIRO",$K1284="KG",OR(Painel!$B$5="(Todos)",A1284=Painel!$B$5)*OR(Painel!$E$5="(Todos)",P1284=Painel!$E$5)),$J1284+ROW()/10000000,"")</f>
        <v/>
      </c>
      <c r="U1284" s="29" t="str">
        <f aca="false">IF(AND($S1284="VENCIDO",$K1284="KG",OR(Painel!$B$5="(Todos)",A1284=Painel!$B$5)*OR(Painel!$E$5="(Todos)",P1284=Painel!$E$5)),$J1284+ROW()/10000000,"")</f>
        <v/>
      </c>
    </row>
    <row r="1285" customFormat="false" ht="15" hidden="false" customHeight="false" outlineLevel="0" collapsed="false">
      <c r="A1285" s="29" t="s">
        <v>53</v>
      </c>
      <c r="B1285" s="29" t="s">
        <v>2309</v>
      </c>
      <c r="C1285" s="29" t="s">
        <v>236</v>
      </c>
      <c r="D1285" s="29" t="s">
        <v>2310</v>
      </c>
      <c r="E1285" s="29" t="n">
        <v>1</v>
      </c>
      <c r="F1285" s="29"/>
      <c r="G1285" s="29" t="s">
        <v>2311</v>
      </c>
      <c r="H1285" s="30" t="n">
        <v>25</v>
      </c>
      <c r="I1285" s="31" t="n">
        <v>46261</v>
      </c>
      <c r="J1285" s="30" t="n">
        <v>25</v>
      </c>
      <c r="K1285" s="29" t="s">
        <v>120</v>
      </c>
      <c r="L1285" s="29" t="s">
        <v>2312</v>
      </c>
      <c r="M1285" s="29"/>
      <c r="N1285" s="29" t="s">
        <v>122</v>
      </c>
      <c r="O1285" s="31" t="n">
        <v>46961</v>
      </c>
      <c r="P1285" s="29" t="s">
        <v>235</v>
      </c>
      <c r="Q1285" s="29" t="n">
        <f aca="false">IFERROR(VALUE(L1285),"")</f>
        <v>40</v>
      </c>
      <c r="R1285" s="29" t="n">
        <f aca="true">IF(O1285="","",O1285-TODAY())</f>
        <v>676</v>
      </c>
      <c r="S1285" s="29" t="str">
        <f aca="false">IF(C1285="&lt;&lt; vazio &gt;&gt;","VAZIA",IF(AND(O1285&lt;&gt;"",R1285&lt;0),"VENCIDO",IF(AND(O1285&lt;&gt;"",R1285&lt;=Parametros!$B$10),"PRÓX. VENCIMENTO",IF(F1285="Q","QUALIDADE",IF(F1285="S","BLOQUEADO",IF(F1285="R","RESTRITO/DEVOLUÇÃO",IF(OR(N1285="QUAR",N1285="QRES"),"QUARENTENA",IF(OR(B1285="DESCARTE",B1285="DEVOLUÇÃO"),"DESCARTE/DEVOLUÇÃO",IF(AND(D1285="",K1285&lt;&gt;""),"SEM LOTE",IF(AND(Q1285&lt;&gt;"",Q1285&gt;=Parametros!$B$11),"PARADO/SEM GIRO","OK"))))))))))</f>
        <v>OK</v>
      </c>
      <c r="T1285" s="29" t="str">
        <f aca="false">IF(AND($S1285="PARADO/SEM GIRO",$K1285="KG",OR(Painel!$B$5="(Todos)",A1285=Painel!$B$5)*OR(Painel!$E$5="(Todos)",P1285=Painel!$E$5)),$J1285+ROW()/10000000,"")</f>
        <v/>
      </c>
      <c r="U1285" s="29" t="str">
        <f aca="false">IF(AND($S1285="VENCIDO",$K1285="KG",OR(Painel!$B$5="(Todos)",A1285=Painel!$B$5)*OR(Painel!$E$5="(Todos)",P1285=Painel!$E$5)),$J1285+ROW()/10000000,"")</f>
        <v/>
      </c>
    </row>
    <row r="1286" customFormat="false" ht="15" hidden="false" customHeight="false" outlineLevel="0" collapsed="false">
      <c r="A1286" s="29" t="s">
        <v>53</v>
      </c>
      <c r="B1286" s="29" t="s">
        <v>2313</v>
      </c>
      <c r="C1286" s="29" t="s">
        <v>115</v>
      </c>
      <c r="D1286" s="29"/>
      <c r="E1286" s="29" t="n">
        <v>0</v>
      </c>
      <c r="F1286" s="29"/>
      <c r="G1286" s="29"/>
      <c r="H1286" s="30" t="n">
        <v>0</v>
      </c>
      <c r="I1286" s="29"/>
      <c r="J1286" s="30" t="n">
        <v>0</v>
      </c>
      <c r="K1286" s="29"/>
      <c r="L1286" s="29" t="s">
        <v>116</v>
      </c>
      <c r="M1286" s="29"/>
      <c r="N1286" s="29"/>
      <c r="O1286" s="29"/>
      <c r="P1286" s="29"/>
      <c r="Q1286" s="29" t="n">
        <f aca="false">IFERROR(VALUE(L1286),"")</f>
        <v>0</v>
      </c>
      <c r="R1286" s="29" t="str">
        <f aca="true">IF(O1286="","",O1286-TODAY())</f>
        <v/>
      </c>
      <c r="S1286" s="29" t="str">
        <f aca="false">IF(C1286="&lt;&lt; vazio &gt;&gt;","VAZIA",IF(AND(O1286&lt;&gt;"",R1286&lt;0),"VENCIDO",IF(AND(O1286&lt;&gt;"",R1286&lt;=Parametros!$B$10),"PRÓX. VENCIMENTO",IF(F1286="Q","QUALIDADE",IF(F1286="S","BLOQUEADO",IF(F1286="R","RESTRITO/DEVOLUÇÃO",IF(OR(N1286="QUAR",N1286="QRES"),"QUARENTENA",IF(OR(B1286="DESCARTE",B1286="DEVOLUÇÃO"),"DESCARTE/DEVOLUÇÃO",IF(AND(D1286="",K1286&lt;&gt;""),"SEM LOTE",IF(AND(Q1286&lt;&gt;"",Q1286&gt;=Parametros!$B$11),"PARADO/SEM GIRO","OK"))))))))))</f>
        <v>VAZIA</v>
      </c>
      <c r="T1286" s="29" t="str">
        <f aca="false">IF(AND($S1286="PARADO/SEM GIRO",$K1286="KG",OR(Painel!$B$5="(Todos)",A1286=Painel!$B$5)*OR(Painel!$E$5="(Todos)",P1286=Painel!$E$5)),$J1286+ROW()/10000000,"")</f>
        <v/>
      </c>
      <c r="U1286" s="29" t="str">
        <f aca="false">IF(AND($S1286="VENCIDO",$K1286="KG",OR(Painel!$B$5="(Todos)",A1286=Painel!$B$5)*OR(Painel!$E$5="(Todos)",P1286=Painel!$E$5)),$J1286+ROW()/10000000,"")</f>
        <v/>
      </c>
    </row>
    <row r="1287" customFormat="false" ht="15" hidden="false" customHeight="false" outlineLevel="0" collapsed="false">
      <c r="A1287" s="29" t="s">
        <v>53</v>
      </c>
      <c r="B1287" s="29" t="s">
        <v>2314</v>
      </c>
      <c r="C1287" s="29" t="s">
        <v>115</v>
      </c>
      <c r="D1287" s="29"/>
      <c r="E1287" s="29" t="n">
        <v>0</v>
      </c>
      <c r="F1287" s="29"/>
      <c r="G1287" s="29"/>
      <c r="H1287" s="30" t="n">
        <v>0</v>
      </c>
      <c r="I1287" s="29"/>
      <c r="J1287" s="30" t="n">
        <v>0</v>
      </c>
      <c r="K1287" s="29"/>
      <c r="L1287" s="29" t="s">
        <v>116</v>
      </c>
      <c r="M1287" s="29"/>
      <c r="N1287" s="29"/>
      <c r="O1287" s="29"/>
      <c r="P1287" s="29"/>
      <c r="Q1287" s="29" t="n">
        <f aca="false">IFERROR(VALUE(L1287),"")</f>
        <v>0</v>
      </c>
      <c r="R1287" s="29" t="str">
        <f aca="true">IF(O1287="","",O1287-TODAY())</f>
        <v/>
      </c>
      <c r="S1287" s="29" t="str">
        <f aca="false">IF(C1287="&lt;&lt; vazio &gt;&gt;","VAZIA",IF(AND(O1287&lt;&gt;"",R1287&lt;0),"VENCIDO",IF(AND(O1287&lt;&gt;"",R1287&lt;=Parametros!$B$10),"PRÓX. VENCIMENTO",IF(F1287="Q","QUALIDADE",IF(F1287="S","BLOQUEADO",IF(F1287="R","RESTRITO/DEVOLUÇÃO",IF(OR(N1287="QUAR",N1287="QRES"),"QUARENTENA",IF(OR(B1287="DESCARTE",B1287="DEVOLUÇÃO"),"DESCARTE/DEVOLUÇÃO",IF(AND(D1287="",K1287&lt;&gt;""),"SEM LOTE",IF(AND(Q1287&lt;&gt;"",Q1287&gt;=Parametros!$B$11),"PARADO/SEM GIRO","OK"))))))))))</f>
        <v>VAZIA</v>
      </c>
      <c r="T1287" s="29" t="str">
        <f aca="false">IF(AND($S1287="PARADO/SEM GIRO",$K1287="KG",OR(Painel!$B$5="(Todos)",A1287=Painel!$B$5)*OR(Painel!$E$5="(Todos)",P1287=Painel!$E$5)),$J1287+ROW()/10000000,"")</f>
        <v/>
      </c>
      <c r="U1287" s="29" t="str">
        <f aca="false">IF(AND($S1287="VENCIDO",$K1287="KG",OR(Painel!$B$5="(Todos)",A1287=Painel!$B$5)*OR(Painel!$E$5="(Todos)",P1287=Painel!$E$5)),$J1287+ROW()/10000000,"")</f>
        <v/>
      </c>
    </row>
    <row r="1288" customFormat="false" ht="15" hidden="false" customHeight="false" outlineLevel="0" collapsed="false">
      <c r="A1288" s="29" t="s">
        <v>53</v>
      </c>
      <c r="B1288" s="29" t="s">
        <v>2315</v>
      </c>
      <c r="C1288" s="29" t="s">
        <v>115</v>
      </c>
      <c r="D1288" s="29"/>
      <c r="E1288" s="29" t="n">
        <v>0</v>
      </c>
      <c r="F1288" s="29"/>
      <c r="G1288" s="29"/>
      <c r="H1288" s="30" t="n">
        <v>0</v>
      </c>
      <c r="I1288" s="29"/>
      <c r="J1288" s="30" t="n">
        <v>0</v>
      </c>
      <c r="K1288" s="29"/>
      <c r="L1288" s="29" t="s">
        <v>116</v>
      </c>
      <c r="M1288" s="29"/>
      <c r="N1288" s="29"/>
      <c r="O1288" s="29"/>
      <c r="P1288" s="29"/>
      <c r="Q1288" s="29" t="n">
        <f aca="false">IFERROR(VALUE(L1288),"")</f>
        <v>0</v>
      </c>
      <c r="R1288" s="29" t="str">
        <f aca="true">IF(O1288="","",O1288-TODAY())</f>
        <v/>
      </c>
      <c r="S1288" s="29" t="str">
        <f aca="false">IF(C1288="&lt;&lt; vazio &gt;&gt;","VAZIA",IF(AND(O1288&lt;&gt;"",R1288&lt;0),"VENCIDO",IF(AND(O1288&lt;&gt;"",R1288&lt;=Parametros!$B$10),"PRÓX. VENCIMENTO",IF(F1288="Q","QUALIDADE",IF(F1288="S","BLOQUEADO",IF(F1288="R","RESTRITO/DEVOLUÇÃO",IF(OR(N1288="QUAR",N1288="QRES"),"QUARENTENA",IF(OR(B1288="DESCARTE",B1288="DEVOLUÇÃO"),"DESCARTE/DEVOLUÇÃO",IF(AND(D1288="",K1288&lt;&gt;""),"SEM LOTE",IF(AND(Q1288&lt;&gt;"",Q1288&gt;=Parametros!$B$11),"PARADO/SEM GIRO","OK"))))))))))</f>
        <v>VAZIA</v>
      </c>
      <c r="T1288" s="29" t="str">
        <f aca="false">IF(AND($S1288="PARADO/SEM GIRO",$K1288="KG",OR(Painel!$B$5="(Todos)",A1288=Painel!$B$5)*OR(Painel!$E$5="(Todos)",P1288=Painel!$E$5)),$J1288+ROW()/10000000,"")</f>
        <v/>
      </c>
      <c r="U1288" s="29" t="str">
        <f aca="false">IF(AND($S1288="VENCIDO",$K1288="KG",OR(Painel!$B$5="(Todos)",A1288=Painel!$B$5)*OR(Painel!$E$5="(Todos)",P1288=Painel!$E$5)),$J1288+ROW()/10000000,"")</f>
        <v/>
      </c>
    </row>
    <row r="1289" customFormat="false" ht="15" hidden="false" customHeight="false" outlineLevel="0" collapsed="false">
      <c r="A1289" s="29" t="s">
        <v>53</v>
      </c>
      <c r="B1289" s="29" t="s">
        <v>2316</v>
      </c>
      <c r="C1289" s="29" t="s">
        <v>115</v>
      </c>
      <c r="D1289" s="29"/>
      <c r="E1289" s="29" t="n">
        <v>0</v>
      </c>
      <c r="F1289" s="29"/>
      <c r="G1289" s="29"/>
      <c r="H1289" s="30" t="n">
        <v>0</v>
      </c>
      <c r="I1289" s="29"/>
      <c r="J1289" s="30" t="n">
        <v>0</v>
      </c>
      <c r="K1289" s="29"/>
      <c r="L1289" s="29" t="s">
        <v>116</v>
      </c>
      <c r="M1289" s="29"/>
      <c r="N1289" s="29"/>
      <c r="O1289" s="29"/>
      <c r="P1289" s="29"/>
      <c r="Q1289" s="29" t="n">
        <f aca="false">IFERROR(VALUE(L1289),"")</f>
        <v>0</v>
      </c>
      <c r="R1289" s="29" t="str">
        <f aca="true">IF(O1289="","",O1289-TODAY())</f>
        <v/>
      </c>
      <c r="S1289" s="29" t="str">
        <f aca="false">IF(C1289="&lt;&lt; vazio &gt;&gt;","VAZIA",IF(AND(O1289&lt;&gt;"",R1289&lt;0),"VENCIDO",IF(AND(O1289&lt;&gt;"",R1289&lt;=Parametros!$B$10),"PRÓX. VENCIMENTO",IF(F1289="Q","QUALIDADE",IF(F1289="S","BLOQUEADO",IF(F1289="R","RESTRITO/DEVOLUÇÃO",IF(OR(N1289="QUAR",N1289="QRES"),"QUARENTENA",IF(OR(B1289="DESCARTE",B1289="DEVOLUÇÃO"),"DESCARTE/DEVOLUÇÃO",IF(AND(D1289="",K1289&lt;&gt;""),"SEM LOTE",IF(AND(Q1289&lt;&gt;"",Q1289&gt;=Parametros!$B$11),"PARADO/SEM GIRO","OK"))))))))))</f>
        <v>VAZIA</v>
      </c>
      <c r="T1289" s="29" t="str">
        <f aca="false">IF(AND($S1289="PARADO/SEM GIRO",$K1289="KG",OR(Painel!$B$5="(Todos)",A1289=Painel!$B$5)*OR(Painel!$E$5="(Todos)",P1289=Painel!$E$5)),$J1289+ROW()/10000000,"")</f>
        <v/>
      </c>
      <c r="U1289" s="29" t="str">
        <f aca="false">IF(AND($S1289="VENCIDO",$K1289="KG",OR(Painel!$B$5="(Todos)",A1289=Painel!$B$5)*OR(Painel!$E$5="(Todos)",P1289=Painel!$E$5)),$J1289+ROW()/10000000,"")</f>
        <v/>
      </c>
    </row>
    <row r="1290" customFormat="false" ht="15" hidden="false" customHeight="false" outlineLevel="0" collapsed="false">
      <c r="A1290" s="29" t="s">
        <v>53</v>
      </c>
      <c r="B1290" s="29" t="s">
        <v>2317</v>
      </c>
      <c r="C1290" s="29" t="s">
        <v>115</v>
      </c>
      <c r="D1290" s="29"/>
      <c r="E1290" s="29" t="n">
        <v>0</v>
      </c>
      <c r="F1290" s="29"/>
      <c r="G1290" s="29"/>
      <c r="H1290" s="30" t="n">
        <v>0</v>
      </c>
      <c r="I1290" s="29"/>
      <c r="J1290" s="30" t="n">
        <v>0</v>
      </c>
      <c r="K1290" s="29"/>
      <c r="L1290" s="29" t="s">
        <v>116</v>
      </c>
      <c r="M1290" s="29"/>
      <c r="N1290" s="29"/>
      <c r="O1290" s="29"/>
      <c r="P1290" s="29"/>
      <c r="Q1290" s="29" t="n">
        <f aca="false">IFERROR(VALUE(L1290),"")</f>
        <v>0</v>
      </c>
      <c r="R1290" s="29" t="str">
        <f aca="true">IF(O1290="","",O1290-TODAY())</f>
        <v/>
      </c>
      <c r="S1290" s="29" t="str">
        <f aca="false">IF(C1290="&lt;&lt; vazio &gt;&gt;","VAZIA",IF(AND(O1290&lt;&gt;"",R1290&lt;0),"VENCIDO",IF(AND(O1290&lt;&gt;"",R1290&lt;=Parametros!$B$10),"PRÓX. VENCIMENTO",IF(F1290="Q","QUALIDADE",IF(F1290="S","BLOQUEADO",IF(F1290="R","RESTRITO/DEVOLUÇÃO",IF(OR(N1290="QUAR",N1290="QRES"),"QUARENTENA",IF(OR(B1290="DESCARTE",B1290="DEVOLUÇÃO"),"DESCARTE/DEVOLUÇÃO",IF(AND(D1290="",K1290&lt;&gt;""),"SEM LOTE",IF(AND(Q1290&lt;&gt;"",Q1290&gt;=Parametros!$B$11),"PARADO/SEM GIRO","OK"))))))))))</f>
        <v>VAZIA</v>
      </c>
      <c r="T1290" s="29" t="str">
        <f aca="false">IF(AND($S1290="PARADO/SEM GIRO",$K1290="KG",OR(Painel!$B$5="(Todos)",A1290=Painel!$B$5)*OR(Painel!$E$5="(Todos)",P1290=Painel!$E$5)),$J1290+ROW()/10000000,"")</f>
        <v/>
      </c>
      <c r="U1290" s="29" t="str">
        <f aca="false">IF(AND($S1290="VENCIDO",$K1290="KG",OR(Painel!$B$5="(Todos)",A1290=Painel!$B$5)*OR(Painel!$E$5="(Todos)",P1290=Painel!$E$5)),$J1290+ROW()/10000000,"")</f>
        <v/>
      </c>
    </row>
    <row r="1291" customFormat="false" ht="15" hidden="false" customHeight="false" outlineLevel="0" collapsed="false">
      <c r="A1291" s="29" t="s">
        <v>53</v>
      </c>
      <c r="B1291" s="29" t="s">
        <v>2318</v>
      </c>
      <c r="C1291" s="29" t="s">
        <v>768</v>
      </c>
      <c r="D1291" s="29" t="s">
        <v>2268</v>
      </c>
      <c r="E1291" s="29" t="n">
        <v>1</v>
      </c>
      <c r="F1291" s="29"/>
      <c r="G1291" s="29" t="s">
        <v>2319</v>
      </c>
      <c r="H1291" s="30" t="n">
        <v>800</v>
      </c>
      <c r="I1291" s="31" t="n">
        <v>46275</v>
      </c>
      <c r="J1291" s="30" t="n">
        <v>800</v>
      </c>
      <c r="K1291" s="29" t="s">
        <v>120</v>
      </c>
      <c r="L1291" s="29" t="s">
        <v>121</v>
      </c>
      <c r="M1291" s="29"/>
      <c r="N1291" s="29" t="s">
        <v>122</v>
      </c>
      <c r="O1291" s="31" t="n">
        <v>46621</v>
      </c>
      <c r="P1291" s="29" t="s">
        <v>123</v>
      </c>
      <c r="Q1291" s="29" t="n">
        <f aca="false">IFERROR(VALUE(L1291),"")</f>
        <v>10</v>
      </c>
      <c r="R1291" s="29" t="n">
        <f aca="true">IF(O1291="","",O1291-TODAY())</f>
        <v>336</v>
      </c>
      <c r="S1291" s="29" t="str">
        <f aca="false">IF(C1291="&lt;&lt; vazio &gt;&gt;","VAZIA",IF(AND(O1291&lt;&gt;"",R1291&lt;0),"VENCIDO",IF(AND(O1291&lt;&gt;"",R1291&lt;=Parametros!$B$10),"PRÓX. VENCIMENTO",IF(F1291="Q","QUALIDADE",IF(F1291="S","BLOQUEADO",IF(F1291="R","RESTRITO/DEVOLUÇÃO",IF(OR(N1291="QUAR",N1291="QRES"),"QUARENTENA",IF(OR(B1291="DESCARTE",B1291="DEVOLUÇÃO"),"DESCARTE/DEVOLUÇÃO",IF(AND(D1291="",K1291&lt;&gt;""),"SEM LOTE",IF(AND(Q1291&lt;&gt;"",Q1291&gt;=Parametros!$B$11),"PARADO/SEM GIRO","OK"))))))))))</f>
        <v>OK</v>
      </c>
      <c r="T1291" s="29" t="str">
        <f aca="false">IF(AND($S1291="PARADO/SEM GIRO",$K1291="KG",OR(Painel!$B$5="(Todos)",A1291=Painel!$B$5)*OR(Painel!$E$5="(Todos)",P1291=Painel!$E$5)),$J1291+ROW()/10000000,"")</f>
        <v/>
      </c>
      <c r="U1291" s="29" t="str">
        <f aca="false">IF(AND($S1291="VENCIDO",$K1291="KG",OR(Painel!$B$5="(Todos)",A1291=Painel!$B$5)*OR(Painel!$E$5="(Todos)",P1291=Painel!$E$5)),$J1291+ROW()/10000000,"")</f>
        <v/>
      </c>
    </row>
    <row r="1292" customFormat="false" ht="15" hidden="false" customHeight="false" outlineLevel="0" collapsed="false">
      <c r="A1292" s="29" t="s">
        <v>53</v>
      </c>
      <c r="B1292" s="29" t="s">
        <v>2320</v>
      </c>
      <c r="C1292" s="29" t="s">
        <v>917</v>
      </c>
      <c r="D1292" s="29" t="s">
        <v>2157</v>
      </c>
      <c r="E1292" s="29" t="n">
        <v>1</v>
      </c>
      <c r="F1292" s="29"/>
      <c r="G1292" s="29" t="s">
        <v>2321</v>
      </c>
      <c r="H1292" s="30" t="n">
        <v>800</v>
      </c>
      <c r="I1292" s="31" t="n">
        <v>46273</v>
      </c>
      <c r="J1292" s="30" t="n">
        <v>800</v>
      </c>
      <c r="K1292" s="29" t="s">
        <v>120</v>
      </c>
      <c r="L1292" s="29" t="s">
        <v>149</v>
      </c>
      <c r="M1292" s="29"/>
      <c r="N1292" s="29" t="s">
        <v>122</v>
      </c>
      <c r="O1292" s="31" t="n">
        <v>46812</v>
      </c>
      <c r="P1292" s="29" t="s">
        <v>123</v>
      </c>
      <c r="Q1292" s="29" t="n">
        <f aca="false">IFERROR(VALUE(L1292),"")</f>
        <v>12</v>
      </c>
      <c r="R1292" s="29" t="n">
        <f aca="true">IF(O1292="","",O1292-TODAY())</f>
        <v>527</v>
      </c>
      <c r="S1292" s="29" t="str">
        <f aca="false">IF(C1292="&lt;&lt; vazio &gt;&gt;","VAZIA",IF(AND(O1292&lt;&gt;"",R1292&lt;0),"VENCIDO",IF(AND(O1292&lt;&gt;"",R1292&lt;=Parametros!$B$10),"PRÓX. VENCIMENTO",IF(F1292="Q","QUALIDADE",IF(F1292="S","BLOQUEADO",IF(F1292="R","RESTRITO/DEVOLUÇÃO",IF(OR(N1292="QUAR",N1292="QRES"),"QUARENTENA",IF(OR(B1292="DESCARTE",B1292="DEVOLUÇÃO"),"DESCARTE/DEVOLUÇÃO",IF(AND(D1292="",K1292&lt;&gt;""),"SEM LOTE",IF(AND(Q1292&lt;&gt;"",Q1292&gt;=Parametros!$B$11),"PARADO/SEM GIRO","OK"))))))))))</f>
        <v>OK</v>
      </c>
      <c r="T1292" s="29" t="str">
        <f aca="false">IF(AND($S1292="PARADO/SEM GIRO",$K1292="KG",OR(Painel!$B$5="(Todos)",A1292=Painel!$B$5)*OR(Painel!$E$5="(Todos)",P1292=Painel!$E$5)),$J1292+ROW()/10000000,"")</f>
        <v/>
      </c>
      <c r="U1292" s="29" t="str">
        <f aca="false">IF(AND($S1292="VENCIDO",$K1292="KG",OR(Painel!$B$5="(Todos)",A1292=Painel!$B$5)*OR(Painel!$E$5="(Todos)",P1292=Painel!$E$5)),$J1292+ROW()/10000000,"")</f>
        <v/>
      </c>
    </row>
    <row r="1293" customFormat="false" ht="15" hidden="false" customHeight="false" outlineLevel="0" collapsed="false">
      <c r="A1293" s="29" t="s">
        <v>53</v>
      </c>
      <c r="B1293" s="29" t="s">
        <v>2322</v>
      </c>
      <c r="C1293" s="29" t="s">
        <v>1716</v>
      </c>
      <c r="D1293" s="29" t="s">
        <v>2011</v>
      </c>
      <c r="E1293" s="29" t="n">
        <v>1</v>
      </c>
      <c r="F1293" s="29"/>
      <c r="G1293" s="29" t="s">
        <v>2323</v>
      </c>
      <c r="H1293" s="30" t="n">
        <v>1000</v>
      </c>
      <c r="I1293" s="31" t="n">
        <v>46284</v>
      </c>
      <c r="J1293" s="30" t="n">
        <v>1000</v>
      </c>
      <c r="K1293" s="29" t="s">
        <v>120</v>
      </c>
      <c r="L1293" s="29" t="s">
        <v>388</v>
      </c>
      <c r="M1293" s="29"/>
      <c r="N1293" s="29" t="s">
        <v>122</v>
      </c>
      <c r="O1293" s="31" t="n">
        <v>46958</v>
      </c>
      <c r="P1293" s="29" t="s">
        <v>235</v>
      </c>
      <c r="Q1293" s="29" t="n">
        <f aca="false">IFERROR(VALUE(L1293),"")</f>
        <v>1</v>
      </c>
      <c r="R1293" s="29" t="n">
        <f aca="true">IF(O1293="","",O1293-TODAY())</f>
        <v>673</v>
      </c>
      <c r="S1293" s="29" t="str">
        <f aca="false">IF(C1293="&lt;&lt; vazio &gt;&gt;","VAZIA",IF(AND(O1293&lt;&gt;"",R1293&lt;0),"VENCIDO",IF(AND(O1293&lt;&gt;"",R1293&lt;=Parametros!$B$10),"PRÓX. VENCIMENTO",IF(F1293="Q","QUALIDADE",IF(F1293="S","BLOQUEADO",IF(F1293="R","RESTRITO/DEVOLUÇÃO",IF(OR(N1293="QUAR",N1293="QRES"),"QUARENTENA",IF(OR(B1293="DESCARTE",B1293="DEVOLUÇÃO"),"DESCARTE/DEVOLUÇÃO",IF(AND(D1293="",K1293&lt;&gt;""),"SEM LOTE",IF(AND(Q1293&lt;&gt;"",Q1293&gt;=Parametros!$B$11),"PARADO/SEM GIRO","OK"))))))))))</f>
        <v>OK</v>
      </c>
      <c r="T1293" s="29" t="str">
        <f aca="false">IF(AND($S1293="PARADO/SEM GIRO",$K1293="KG",OR(Painel!$B$5="(Todos)",A1293=Painel!$B$5)*OR(Painel!$E$5="(Todos)",P1293=Painel!$E$5)),$J1293+ROW()/10000000,"")</f>
        <v/>
      </c>
      <c r="U1293" s="29" t="str">
        <f aca="false">IF(AND($S1293="VENCIDO",$K1293="KG",OR(Painel!$B$5="(Todos)",A1293=Painel!$B$5)*OR(Painel!$E$5="(Todos)",P1293=Painel!$E$5)),$J1293+ROW()/10000000,"")</f>
        <v/>
      </c>
    </row>
    <row r="1294" customFormat="false" ht="15" hidden="false" customHeight="false" outlineLevel="0" collapsed="false">
      <c r="A1294" s="29" t="s">
        <v>53</v>
      </c>
      <c r="B1294" s="29" t="s">
        <v>2324</v>
      </c>
      <c r="C1294" s="29" t="s">
        <v>1716</v>
      </c>
      <c r="D1294" s="29" t="s">
        <v>2011</v>
      </c>
      <c r="E1294" s="29" t="n">
        <v>1</v>
      </c>
      <c r="F1294" s="29"/>
      <c r="G1294" s="29" t="s">
        <v>2325</v>
      </c>
      <c r="H1294" s="30" t="n">
        <v>1000</v>
      </c>
      <c r="I1294" s="31" t="n">
        <v>46284</v>
      </c>
      <c r="J1294" s="30" t="n">
        <v>1000</v>
      </c>
      <c r="K1294" s="29" t="s">
        <v>120</v>
      </c>
      <c r="L1294" s="29" t="s">
        <v>388</v>
      </c>
      <c r="M1294" s="29"/>
      <c r="N1294" s="29" t="s">
        <v>122</v>
      </c>
      <c r="O1294" s="31" t="n">
        <v>46958</v>
      </c>
      <c r="P1294" s="29" t="s">
        <v>235</v>
      </c>
      <c r="Q1294" s="29" t="n">
        <f aca="false">IFERROR(VALUE(L1294),"")</f>
        <v>1</v>
      </c>
      <c r="R1294" s="29" t="n">
        <f aca="true">IF(O1294="","",O1294-TODAY())</f>
        <v>673</v>
      </c>
      <c r="S1294" s="29" t="str">
        <f aca="false">IF(C1294="&lt;&lt; vazio &gt;&gt;","VAZIA",IF(AND(O1294&lt;&gt;"",R1294&lt;0),"VENCIDO",IF(AND(O1294&lt;&gt;"",R1294&lt;=Parametros!$B$10),"PRÓX. VENCIMENTO",IF(F1294="Q","QUALIDADE",IF(F1294="S","BLOQUEADO",IF(F1294="R","RESTRITO/DEVOLUÇÃO",IF(OR(N1294="QUAR",N1294="QRES"),"QUARENTENA",IF(OR(B1294="DESCARTE",B1294="DEVOLUÇÃO"),"DESCARTE/DEVOLUÇÃO",IF(AND(D1294="",K1294&lt;&gt;""),"SEM LOTE",IF(AND(Q1294&lt;&gt;"",Q1294&gt;=Parametros!$B$11),"PARADO/SEM GIRO","OK"))))))))))</f>
        <v>OK</v>
      </c>
      <c r="T1294" s="29" t="str">
        <f aca="false">IF(AND($S1294="PARADO/SEM GIRO",$K1294="KG",OR(Painel!$B$5="(Todos)",A1294=Painel!$B$5)*OR(Painel!$E$5="(Todos)",P1294=Painel!$E$5)),$J1294+ROW()/10000000,"")</f>
        <v/>
      </c>
      <c r="U1294" s="29" t="str">
        <f aca="false">IF(AND($S1294="VENCIDO",$K1294="KG",OR(Painel!$B$5="(Todos)",A1294=Painel!$B$5)*OR(Painel!$E$5="(Todos)",P1294=Painel!$E$5)),$J1294+ROW()/10000000,"")</f>
        <v/>
      </c>
    </row>
    <row r="1295" customFormat="false" ht="15" hidden="false" customHeight="false" outlineLevel="0" collapsed="false">
      <c r="A1295" s="29" t="s">
        <v>53</v>
      </c>
      <c r="B1295" s="29" t="s">
        <v>2326</v>
      </c>
      <c r="C1295" s="29" t="s">
        <v>115</v>
      </c>
      <c r="D1295" s="29"/>
      <c r="E1295" s="29" t="n">
        <v>0</v>
      </c>
      <c r="F1295" s="29"/>
      <c r="G1295" s="29"/>
      <c r="H1295" s="30" t="n">
        <v>0</v>
      </c>
      <c r="I1295" s="29"/>
      <c r="J1295" s="30" t="n">
        <v>0</v>
      </c>
      <c r="K1295" s="29"/>
      <c r="L1295" s="29" t="s">
        <v>116</v>
      </c>
      <c r="M1295" s="29"/>
      <c r="N1295" s="29"/>
      <c r="O1295" s="29"/>
      <c r="P1295" s="29"/>
      <c r="Q1295" s="29" t="n">
        <f aca="false">IFERROR(VALUE(L1295),"")</f>
        <v>0</v>
      </c>
      <c r="R1295" s="29" t="str">
        <f aca="true">IF(O1295="","",O1295-TODAY())</f>
        <v/>
      </c>
      <c r="S1295" s="29" t="str">
        <f aca="false">IF(C1295="&lt;&lt; vazio &gt;&gt;","VAZIA",IF(AND(O1295&lt;&gt;"",R1295&lt;0),"VENCIDO",IF(AND(O1295&lt;&gt;"",R1295&lt;=Parametros!$B$10),"PRÓX. VENCIMENTO",IF(F1295="Q","QUALIDADE",IF(F1295="S","BLOQUEADO",IF(F1295="R","RESTRITO/DEVOLUÇÃO",IF(OR(N1295="QUAR",N1295="QRES"),"QUARENTENA",IF(OR(B1295="DESCARTE",B1295="DEVOLUÇÃO"),"DESCARTE/DEVOLUÇÃO",IF(AND(D1295="",K1295&lt;&gt;""),"SEM LOTE",IF(AND(Q1295&lt;&gt;"",Q1295&gt;=Parametros!$B$11),"PARADO/SEM GIRO","OK"))))))))))</f>
        <v>VAZIA</v>
      </c>
      <c r="T1295" s="29" t="str">
        <f aca="false">IF(AND($S1295="PARADO/SEM GIRO",$K1295="KG",OR(Painel!$B$5="(Todos)",A1295=Painel!$B$5)*OR(Painel!$E$5="(Todos)",P1295=Painel!$E$5)),$J1295+ROW()/10000000,"")</f>
        <v/>
      </c>
      <c r="U1295" s="29" t="str">
        <f aca="false">IF(AND($S1295="VENCIDO",$K1295="KG",OR(Painel!$B$5="(Todos)",A1295=Painel!$B$5)*OR(Painel!$E$5="(Todos)",P1295=Painel!$E$5)),$J1295+ROW()/10000000,"")</f>
        <v/>
      </c>
    </row>
    <row r="1296" customFormat="false" ht="15" hidden="false" customHeight="false" outlineLevel="0" collapsed="false">
      <c r="A1296" s="29" t="s">
        <v>53</v>
      </c>
      <c r="B1296" s="29" t="s">
        <v>2327</v>
      </c>
      <c r="C1296" s="29" t="s">
        <v>236</v>
      </c>
      <c r="D1296" s="29" t="s">
        <v>1752</v>
      </c>
      <c r="E1296" s="29" t="n">
        <v>1</v>
      </c>
      <c r="F1296" s="29"/>
      <c r="G1296" s="29" t="s">
        <v>2328</v>
      </c>
      <c r="H1296" s="30" t="n">
        <v>1000</v>
      </c>
      <c r="I1296" s="31" t="n">
        <v>46283</v>
      </c>
      <c r="J1296" s="30" t="n">
        <v>1000</v>
      </c>
      <c r="K1296" s="29" t="s">
        <v>120</v>
      </c>
      <c r="L1296" s="29" t="s">
        <v>176</v>
      </c>
      <c r="M1296" s="29"/>
      <c r="N1296" s="29" t="s">
        <v>122</v>
      </c>
      <c r="O1296" s="31" t="n">
        <v>46968</v>
      </c>
      <c r="P1296" s="29" t="s">
        <v>235</v>
      </c>
      <c r="Q1296" s="29" t="n">
        <f aca="false">IFERROR(VALUE(L1296),"")</f>
        <v>2</v>
      </c>
      <c r="R1296" s="29" t="n">
        <f aca="true">IF(O1296="","",O1296-TODAY())</f>
        <v>683</v>
      </c>
      <c r="S1296" s="29" t="str">
        <f aca="false">IF(C1296="&lt;&lt; vazio &gt;&gt;","VAZIA",IF(AND(O1296&lt;&gt;"",R1296&lt;0),"VENCIDO",IF(AND(O1296&lt;&gt;"",R1296&lt;=Parametros!$B$10),"PRÓX. VENCIMENTO",IF(F1296="Q","QUALIDADE",IF(F1296="S","BLOQUEADO",IF(F1296="R","RESTRITO/DEVOLUÇÃO",IF(OR(N1296="QUAR",N1296="QRES"),"QUARENTENA",IF(OR(B1296="DESCARTE",B1296="DEVOLUÇÃO"),"DESCARTE/DEVOLUÇÃO",IF(AND(D1296="",K1296&lt;&gt;""),"SEM LOTE",IF(AND(Q1296&lt;&gt;"",Q1296&gt;=Parametros!$B$11),"PARADO/SEM GIRO","OK"))))))))))</f>
        <v>OK</v>
      </c>
      <c r="T1296" s="29" t="str">
        <f aca="false">IF(AND($S1296="PARADO/SEM GIRO",$K1296="KG",OR(Painel!$B$5="(Todos)",A1296=Painel!$B$5)*OR(Painel!$E$5="(Todos)",P1296=Painel!$E$5)),$J1296+ROW()/10000000,"")</f>
        <v/>
      </c>
      <c r="U1296" s="29" t="str">
        <f aca="false">IF(AND($S1296="VENCIDO",$K1296="KG",OR(Painel!$B$5="(Todos)",A1296=Painel!$B$5)*OR(Painel!$E$5="(Todos)",P1296=Painel!$E$5)),$J1296+ROW()/10000000,"")</f>
        <v/>
      </c>
    </row>
    <row r="1297" customFormat="false" ht="15" hidden="false" customHeight="false" outlineLevel="0" collapsed="false">
      <c r="A1297" s="29" t="s">
        <v>53</v>
      </c>
      <c r="B1297" s="29" t="s">
        <v>2329</v>
      </c>
      <c r="C1297" s="29" t="s">
        <v>115</v>
      </c>
      <c r="D1297" s="29"/>
      <c r="E1297" s="29" t="n">
        <v>0</v>
      </c>
      <c r="F1297" s="29"/>
      <c r="G1297" s="29"/>
      <c r="H1297" s="30" t="n">
        <v>0</v>
      </c>
      <c r="I1297" s="29"/>
      <c r="J1297" s="30" t="n">
        <v>0</v>
      </c>
      <c r="K1297" s="29"/>
      <c r="L1297" s="29" t="s">
        <v>116</v>
      </c>
      <c r="M1297" s="29"/>
      <c r="N1297" s="29"/>
      <c r="O1297" s="29"/>
      <c r="P1297" s="29"/>
      <c r="Q1297" s="29" t="n">
        <f aca="false">IFERROR(VALUE(L1297),"")</f>
        <v>0</v>
      </c>
      <c r="R1297" s="29" t="str">
        <f aca="true">IF(O1297="","",O1297-TODAY())</f>
        <v/>
      </c>
      <c r="S1297" s="29" t="str">
        <f aca="false">IF(C1297="&lt;&lt; vazio &gt;&gt;","VAZIA",IF(AND(O1297&lt;&gt;"",R1297&lt;0),"VENCIDO",IF(AND(O1297&lt;&gt;"",R1297&lt;=Parametros!$B$10),"PRÓX. VENCIMENTO",IF(F1297="Q","QUALIDADE",IF(F1297="S","BLOQUEADO",IF(F1297="R","RESTRITO/DEVOLUÇÃO",IF(OR(N1297="QUAR",N1297="QRES"),"QUARENTENA",IF(OR(B1297="DESCARTE",B1297="DEVOLUÇÃO"),"DESCARTE/DEVOLUÇÃO",IF(AND(D1297="",K1297&lt;&gt;""),"SEM LOTE",IF(AND(Q1297&lt;&gt;"",Q1297&gt;=Parametros!$B$11),"PARADO/SEM GIRO","OK"))))))))))</f>
        <v>VAZIA</v>
      </c>
      <c r="T1297" s="29" t="str">
        <f aca="false">IF(AND($S1297="PARADO/SEM GIRO",$K1297="KG",OR(Painel!$B$5="(Todos)",A1297=Painel!$B$5)*OR(Painel!$E$5="(Todos)",P1297=Painel!$E$5)),$J1297+ROW()/10000000,"")</f>
        <v/>
      </c>
      <c r="U1297" s="29" t="str">
        <f aca="false">IF(AND($S1297="VENCIDO",$K1297="KG",OR(Painel!$B$5="(Todos)",A1297=Painel!$B$5)*OR(Painel!$E$5="(Todos)",P1297=Painel!$E$5)),$J1297+ROW()/10000000,"")</f>
        <v/>
      </c>
    </row>
    <row r="1298" customFormat="false" ht="15" hidden="false" customHeight="false" outlineLevel="0" collapsed="false">
      <c r="A1298" s="29" t="s">
        <v>53</v>
      </c>
      <c r="B1298" s="29" t="s">
        <v>2330</v>
      </c>
      <c r="C1298" s="29" t="s">
        <v>115</v>
      </c>
      <c r="D1298" s="29"/>
      <c r="E1298" s="29" t="n">
        <v>0</v>
      </c>
      <c r="F1298" s="29"/>
      <c r="G1298" s="29"/>
      <c r="H1298" s="30" t="n">
        <v>0</v>
      </c>
      <c r="I1298" s="29"/>
      <c r="J1298" s="30" t="n">
        <v>0</v>
      </c>
      <c r="K1298" s="29"/>
      <c r="L1298" s="29" t="s">
        <v>116</v>
      </c>
      <c r="M1298" s="29"/>
      <c r="N1298" s="29"/>
      <c r="O1298" s="29"/>
      <c r="P1298" s="29"/>
      <c r="Q1298" s="29" t="n">
        <f aca="false">IFERROR(VALUE(L1298),"")</f>
        <v>0</v>
      </c>
      <c r="R1298" s="29" t="str">
        <f aca="true">IF(O1298="","",O1298-TODAY())</f>
        <v/>
      </c>
      <c r="S1298" s="29" t="str">
        <f aca="false">IF(C1298="&lt;&lt; vazio &gt;&gt;","VAZIA",IF(AND(O1298&lt;&gt;"",R1298&lt;0),"VENCIDO",IF(AND(O1298&lt;&gt;"",R1298&lt;=Parametros!$B$10),"PRÓX. VENCIMENTO",IF(F1298="Q","QUALIDADE",IF(F1298="S","BLOQUEADO",IF(F1298="R","RESTRITO/DEVOLUÇÃO",IF(OR(N1298="QUAR",N1298="QRES"),"QUARENTENA",IF(OR(B1298="DESCARTE",B1298="DEVOLUÇÃO"),"DESCARTE/DEVOLUÇÃO",IF(AND(D1298="",K1298&lt;&gt;""),"SEM LOTE",IF(AND(Q1298&lt;&gt;"",Q1298&gt;=Parametros!$B$11),"PARADO/SEM GIRO","OK"))))))))))</f>
        <v>VAZIA</v>
      </c>
      <c r="T1298" s="29" t="str">
        <f aca="false">IF(AND($S1298="PARADO/SEM GIRO",$K1298="KG",OR(Painel!$B$5="(Todos)",A1298=Painel!$B$5)*OR(Painel!$E$5="(Todos)",P1298=Painel!$E$5)),$J1298+ROW()/10000000,"")</f>
        <v/>
      </c>
      <c r="U1298" s="29" t="str">
        <f aca="false">IF(AND($S1298="VENCIDO",$K1298="KG",OR(Painel!$B$5="(Todos)",A1298=Painel!$B$5)*OR(Painel!$E$5="(Todos)",P1298=Painel!$E$5)),$J1298+ROW()/10000000,"")</f>
        <v/>
      </c>
    </row>
    <row r="1299" customFormat="false" ht="15" hidden="false" customHeight="false" outlineLevel="0" collapsed="false">
      <c r="A1299" s="29" t="s">
        <v>53</v>
      </c>
      <c r="B1299" s="29" t="s">
        <v>2331</v>
      </c>
      <c r="C1299" s="29" t="s">
        <v>768</v>
      </c>
      <c r="D1299" s="29" t="s">
        <v>2268</v>
      </c>
      <c r="E1299" s="29" t="n">
        <v>1</v>
      </c>
      <c r="F1299" s="29"/>
      <c r="G1299" s="29" t="s">
        <v>2332</v>
      </c>
      <c r="H1299" s="30" t="n">
        <v>800</v>
      </c>
      <c r="I1299" s="31" t="n">
        <v>46275</v>
      </c>
      <c r="J1299" s="30" t="n">
        <v>800</v>
      </c>
      <c r="K1299" s="29" t="s">
        <v>120</v>
      </c>
      <c r="L1299" s="29" t="s">
        <v>121</v>
      </c>
      <c r="M1299" s="29"/>
      <c r="N1299" s="29" t="s">
        <v>122</v>
      </c>
      <c r="O1299" s="31" t="n">
        <v>46621</v>
      </c>
      <c r="P1299" s="29" t="s">
        <v>123</v>
      </c>
      <c r="Q1299" s="29" t="n">
        <f aca="false">IFERROR(VALUE(L1299),"")</f>
        <v>10</v>
      </c>
      <c r="R1299" s="29" t="n">
        <f aca="true">IF(O1299="","",O1299-TODAY())</f>
        <v>336</v>
      </c>
      <c r="S1299" s="29" t="str">
        <f aca="false">IF(C1299="&lt;&lt; vazio &gt;&gt;","VAZIA",IF(AND(O1299&lt;&gt;"",R1299&lt;0),"VENCIDO",IF(AND(O1299&lt;&gt;"",R1299&lt;=Parametros!$B$10),"PRÓX. VENCIMENTO",IF(F1299="Q","QUALIDADE",IF(F1299="S","BLOQUEADO",IF(F1299="R","RESTRITO/DEVOLUÇÃO",IF(OR(N1299="QUAR",N1299="QRES"),"QUARENTENA",IF(OR(B1299="DESCARTE",B1299="DEVOLUÇÃO"),"DESCARTE/DEVOLUÇÃO",IF(AND(D1299="",K1299&lt;&gt;""),"SEM LOTE",IF(AND(Q1299&lt;&gt;"",Q1299&gt;=Parametros!$B$11),"PARADO/SEM GIRO","OK"))))))))))</f>
        <v>OK</v>
      </c>
      <c r="T1299" s="29" t="str">
        <f aca="false">IF(AND($S1299="PARADO/SEM GIRO",$K1299="KG",OR(Painel!$B$5="(Todos)",A1299=Painel!$B$5)*OR(Painel!$E$5="(Todos)",P1299=Painel!$E$5)),$J1299+ROW()/10000000,"")</f>
        <v/>
      </c>
      <c r="U1299" s="29" t="str">
        <f aca="false">IF(AND($S1299="VENCIDO",$K1299="KG",OR(Painel!$B$5="(Todos)",A1299=Painel!$B$5)*OR(Painel!$E$5="(Todos)",P1299=Painel!$E$5)),$J1299+ROW()/10000000,"")</f>
        <v/>
      </c>
    </row>
    <row r="1300" customFormat="false" ht="15" hidden="false" customHeight="false" outlineLevel="0" collapsed="false">
      <c r="A1300" s="29" t="s">
        <v>53</v>
      </c>
      <c r="B1300" s="29" t="s">
        <v>2333</v>
      </c>
      <c r="C1300" s="29" t="s">
        <v>240</v>
      </c>
      <c r="D1300" s="29" t="s">
        <v>613</v>
      </c>
      <c r="E1300" s="29" t="n">
        <v>1</v>
      </c>
      <c r="F1300" s="29"/>
      <c r="G1300" s="29" t="s">
        <v>2334</v>
      </c>
      <c r="H1300" s="30" t="n">
        <v>1000</v>
      </c>
      <c r="I1300" s="31" t="n">
        <v>46258</v>
      </c>
      <c r="J1300" s="30" t="n">
        <v>1000</v>
      </c>
      <c r="K1300" s="29" t="s">
        <v>120</v>
      </c>
      <c r="L1300" s="29" t="s">
        <v>294</v>
      </c>
      <c r="M1300" s="29"/>
      <c r="N1300" s="29" t="s">
        <v>1133</v>
      </c>
      <c r="O1300" s="31" t="n">
        <v>46962</v>
      </c>
      <c r="P1300" s="29" t="s">
        <v>235</v>
      </c>
      <c r="Q1300" s="29" t="n">
        <f aca="false">IFERROR(VALUE(L1300),"")</f>
        <v>27</v>
      </c>
      <c r="R1300" s="29" t="n">
        <f aca="true">IF(O1300="","",O1300-TODAY())</f>
        <v>677</v>
      </c>
      <c r="S1300" s="29" t="str">
        <f aca="false">IF(C1300="&lt;&lt; vazio &gt;&gt;","VAZIA",IF(AND(O1300&lt;&gt;"",R1300&lt;0),"VENCIDO",IF(AND(O1300&lt;&gt;"",R1300&lt;=Parametros!$B$10),"PRÓX. VENCIMENTO",IF(F1300="Q","QUALIDADE",IF(F1300="S","BLOQUEADO",IF(F1300="R","RESTRITO/DEVOLUÇÃO",IF(OR(N1300="QUAR",N1300="QRES"),"QUARENTENA",IF(OR(B1300="DESCARTE",B1300="DEVOLUÇÃO"),"DESCARTE/DEVOLUÇÃO",IF(AND(D1300="",K1300&lt;&gt;""),"SEM LOTE",IF(AND(Q1300&lt;&gt;"",Q1300&gt;=Parametros!$B$11),"PARADO/SEM GIRO","OK"))))))))))</f>
        <v>QUARENTENA</v>
      </c>
      <c r="T1300" s="29" t="str">
        <f aca="false">IF(AND($S1300="PARADO/SEM GIRO",$K1300="KG",OR(Painel!$B$5="(Todos)",A1300=Painel!$B$5)*OR(Painel!$E$5="(Todos)",P1300=Painel!$E$5)),$J1300+ROW()/10000000,"")</f>
        <v/>
      </c>
      <c r="U1300" s="29" t="str">
        <f aca="false">IF(AND($S1300="VENCIDO",$K1300="KG",OR(Painel!$B$5="(Todos)",A1300=Painel!$B$5)*OR(Painel!$E$5="(Todos)",P1300=Painel!$E$5)),$J1300+ROW()/10000000,"")</f>
        <v/>
      </c>
    </row>
    <row r="1301" customFormat="false" ht="15" hidden="false" customHeight="false" outlineLevel="0" collapsed="false">
      <c r="A1301" s="29" t="s">
        <v>53</v>
      </c>
      <c r="B1301" s="29" t="s">
        <v>2335</v>
      </c>
      <c r="C1301" s="29" t="s">
        <v>1734</v>
      </c>
      <c r="D1301" s="29" t="s">
        <v>1735</v>
      </c>
      <c r="E1301" s="29" t="n">
        <v>1</v>
      </c>
      <c r="F1301" s="29"/>
      <c r="G1301" s="29" t="s">
        <v>2336</v>
      </c>
      <c r="H1301" s="30" t="n">
        <v>1000</v>
      </c>
      <c r="I1301" s="31" t="n">
        <v>46272</v>
      </c>
      <c r="J1301" s="30" t="n">
        <v>1000</v>
      </c>
      <c r="K1301" s="29" t="s">
        <v>120</v>
      </c>
      <c r="L1301" s="29" t="s">
        <v>126</v>
      </c>
      <c r="M1301" s="29"/>
      <c r="N1301" s="29" t="s">
        <v>122</v>
      </c>
      <c r="O1301" s="31" t="n">
        <v>46920</v>
      </c>
      <c r="P1301" s="29" t="s">
        <v>235</v>
      </c>
      <c r="Q1301" s="29" t="n">
        <f aca="false">IFERROR(VALUE(L1301),"")</f>
        <v>13</v>
      </c>
      <c r="R1301" s="29" t="n">
        <f aca="true">IF(O1301="","",O1301-TODAY())</f>
        <v>635</v>
      </c>
      <c r="S1301" s="29" t="str">
        <f aca="false">IF(C1301="&lt;&lt; vazio &gt;&gt;","VAZIA",IF(AND(O1301&lt;&gt;"",R1301&lt;0),"VENCIDO",IF(AND(O1301&lt;&gt;"",R1301&lt;=Parametros!$B$10),"PRÓX. VENCIMENTO",IF(F1301="Q","QUALIDADE",IF(F1301="S","BLOQUEADO",IF(F1301="R","RESTRITO/DEVOLUÇÃO",IF(OR(N1301="QUAR",N1301="QRES"),"QUARENTENA",IF(OR(B1301="DESCARTE",B1301="DEVOLUÇÃO"),"DESCARTE/DEVOLUÇÃO",IF(AND(D1301="",K1301&lt;&gt;""),"SEM LOTE",IF(AND(Q1301&lt;&gt;"",Q1301&gt;=Parametros!$B$11),"PARADO/SEM GIRO","OK"))))))))))</f>
        <v>OK</v>
      </c>
      <c r="T1301" s="29" t="str">
        <f aca="false">IF(AND($S1301="PARADO/SEM GIRO",$K1301="KG",OR(Painel!$B$5="(Todos)",A1301=Painel!$B$5)*OR(Painel!$E$5="(Todos)",P1301=Painel!$E$5)),$J1301+ROW()/10000000,"")</f>
        <v/>
      </c>
      <c r="U1301" s="29" t="str">
        <f aca="false">IF(AND($S1301="VENCIDO",$K1301="KG",OR(Painel!$B$5="(Todos)",A1301=Painel!$B$5)*OR(Painel!$E$5="(Todos)",P1301=Painel!$E$5)),$J1301+ROW()/10000000,"")</f>
        <v/>
      </c>
    </row>
    <row r="1302" customFormat="false" ht="15" hidden="false" customHeight="false" outlineLevel="0" collapsed="false">
      <c r="A1302" s="29" t="s">
        <v>53</v>
      </c>
      <c r="B1302" s="29" t="s">
        <v>2337</v>
      </c>
      <c r="C1302" s="29" t="s">
        <v>115</v>
      </c>
      <c r="D1302" s="29"/>
      <c r="E1302" s="29" t="n">
        <v>0</v>
      </c>
      <c r="F1302" s="29"/>
      <c r="G1302" s="29"/>
      <c r="H1302" s="30" t="n">
        <v>0</v>
      </c>
      <c r="I1302" s="29"/>
      <c r="J1302" s="30" t="n">
        <v>0</v>
      </c>
      <c r="K1302" s="29"/>
      <c r="L1302" s="29" t="s">
        <v>116</v>
      </c>
      <c r="M1302" s="29"/>
      <c r="N1302" s="29"/>
      <c r="O1302" s="29"/>
      <c r="P1302" s="29"/>
      <c r="Q1302" s="29" t="n">
        <f aca="false">IFERROR(VALUE(L1302),"")</f>
        <v>0</v>
      </c>
      <c r="R1302" s="29" t="str">
        <f aca="true">IF(O1302="","",O1302-TODAY())</f>
        <v/>
      </c>
      <c r="S1302" s="29" t="str">
        <f aca="false">IF(C1302="&lt;&lt; vazio &gt;&gt;","VAZIA",IF(AND(O1302&lt;&gt;"",R1302&lt;0),"VENCIDO",IF(AND(O1302&lt;&gt;"",R1302&lt;=Parametros!$B$10),"PRÓX. VENCIMENTO",IF(F1302="Q","QUALIDADE",IF(F1302="S","BLOQUEADO",IF(F1302="R","RESTRITO/DEVOLUÇÃO",IF(OR(N1302="QUAR",N1302="QRES"),"QUARENTENA",IF(OR(B1302="DESCARTE",B1302="DEVOLUÇÃO"),"DESCARTE/DEVOLUÇÃO",IF(AND(D1302="",K1302&lt;&gt;""),"SEM LOTE",IF(AND(Q1302&lt;&gt;"",Q1302&gt;=Parametros!$B$11),"PARADO/SEM GIRO","OK"))))))))))</f>
        <v>VAZIA</v>
      </c>
      <c r="T1302" s="29" t="str">
        <f aca="false">IF(AND($S1302="PARADO/SEM GIRO",$K1302="KG",OR(Painel!$B$5="(Todos)",A1302=Painel!$B$5)*OR(Painel!$E$5="(Todos)",P1302=Painel!$E$5)),$J1302+ROW()/10000000,"")</f>
        <v/>
      </c>
      <c r="U1302" s="29" t="str">
        <f aca="false">IF(AND($S1302="VENCIDO",$K1302="KG",OR(Painel!$B$5="(Todos)",A1302=Painel!$B$5)*OR(Painel!$E$5="(Todos)",P1302=Painel!$E$5)),$J1302+ROW()/10000000,"")</f>
        <v/>
      </c>
    </row>
    <row r="1303" customFormat="false" ht="15" hidden="false" customHeight="false" outlineLevel="0" collapsed="false">
      <c r="A1303" s="29" t="s">
        <v>53</v>
      </c>
      <c r="B1303" s="29" t="s">
        <v>2338</v>
      </c>
      <c r="C1303" s="29" t="s">
        <v>238</v>
      </c>
      <c r="D1303" s="29" t="s">
        <v>239</v>
      </c>
      <c r="E1303" s="29" t="n">
        <v>1</v>
      </c>
      <c r="F1303" s="29"/>
      <c r="G1303" s="29" t="s">
        <v>2339</v>
      </c>
      <c r="H1303" s="30" t="n">
        <v>25</v>
      </c>
      <c r="I1303" s="31" t="n">
        <v>46262</v>
      </c>
      <c r="J1303" s="30" t="n">
        <v>25</v>
      </c>
      <c r="K1303" s="29" t="s">
        <v>120</v>
      </c>
      <c r="L1303" s="29" t="s">
        <v>2040</v>
      </c>
      <c r="M1303" s="29"/>
      <c r="N1303" s="29" t="s">
        <v>122</v>
      </c>
      <c r="O1303" s="31" t="n">
        <v>46967</v>
      </c>
      <c r="P1303" s="29" t="s">
        <v>235</v>
      </c>
      <c r="Q1303" s="29" t="n">
        <f aca="false">IFERROR(VALUE(L1303),"")</f>
        <v>28</v>
      </c>
      <c r="R1303" s="29" t="n">
        <f aca="true">IF(O1303="","",O1303-TODAY())</f>
        <v>682</v>
      </c>
      <c r="S1303" s="29" t="str">
        <f aca="false">IF(C1303="&lt;&lt; vazio &gt;&gt;","VAZIA",IF(AND(O1303&lt;&gt;"",R1303&lt;0),"VENCIDO",IF(AND(O1303&lt;&gt;"",R1303&lt;=Parametros!$B$10),"PRÓX. VENCIMENTO",IF(F1303="Q","QUALIDADE",IF(F1303="S","BLOQUEADO",IF(F1303="R","RESTRITO/DEVOLUÇÃO",IF(OR(N1303="QUAR",N1303="QRES"),"QUARENTENA",IF(OR(B1303="DESCARTE",B1303="DEVOLUÇÃO"),"DESCARTE/DEVOLUÇÃO",IF(AND(D1303="",K1303&lt;&gt;""),"SEM LOTE",IF(AND(Q1303&lt;&gt;"",Q1303&gt;=Parametros!$B$11),"PARADO/SEM GIRO","OK"))))))))))</f>
        <v>OK</v>
      </c>
      <c r="T1303" s="29" t="str">
        <f aca="false">IF(AND($S1303="PARADO/SEM GIRO",$K1303="KG",OR(Painel!$B$5="(Todos)",A1303=Painel!$B$5)*OR(Painel!$E$5="(Todos)",P1303=Painel!$E$5)),$J1303+ROW()/10000000,"")</f>
        <v/>
      </c>
      <c r="U1303" s="29" t="str">
        <f aca="false">IF(AND($S1303="VENCIDO",$K1303="KG",OR(Painel!$B$5="(Todos)",A1303=Painel!$B$5)*OR(Painel!$E$5="(Todos)",P1303=Painel!$E$5)),$J1303+ROW()/10000000,"")</f>
        <v/>
      </c>
    </row>
    <row r="1304" customFormat="false" ht="15" hidden="false" customHeight="false" outlineLevel="0" collapsed="false">
      <c r="A1304" s="29" t="s">
        <v>53</v>
      </c>
      <c r="B1304" s="29" t="s">
        <v>2340</v>
      </c>
      <c r="C1304" s="29" t="s">
        <v>115</v>
      </c>
      <c r="D1304" s="29"/>
      <c r="E1304" s="29" t="n">
        <v>0</v>
      </c>
      <c r="F1304" s="29"/>
      <c r="G1304" s="29"/>
      <c r="H1304" s="30" t="n">
        <v>0</v>
      </c>
      <c r="I1304" s="29"/>
      <c r="J1304" s="30" t="n">
        <v>0</v>
      </c>
      <c r="K1304" s="29"/>
      <c r="L1304" s="29" t="s">
        <v>116</v>
      </c>
      <c r="M1304" s="29"/>
      <c r="N1304" s="29"/>
      <c r="O1304" s="29"/>
      <c r="P1304" s="29"/>
      <c r="Q1304" s="29" t="n">
        <f aca="false">IFERROR(VALUE(L1304),"")</f>
        <v>0</v>
      </c>
      <c r="R1304" s="29" t="str">
        <f aca="true">IF(O1304="","",O1304-TODAY())</f>
        <v/>
      </c>
      <c r="S1304" s="29" t="str">
        <f aca="false">IF(C1304="&lt;&lt; vazio &gt;&gt;","VAZIA",IF(AND(O1304&lt;&gt;"",R1304&lt;0),"VENCIDO",IF(AND(O1304&lt;&gt;"",R1304&lt;=Parametros!$B$10),"PRÓX. VENCIMENTO",IF(F1304="Q","QUALIDADE",IF(F1304="S","BLOQUEADO",IF(F1304="R","RESTRITO/DEVOLUÇÃO",IF(OR(N1304="QUAR",N1304="QRES"),"QUARENTENA",IF(OR(B1304="DESCARTE",B1304="DEVOLUÇÃO"),"DESCARTE/DEVOLUÇÃO",IF(AND(D1304="",K1304&lt;&gt;""),"SEM LOTE",IF(AND(Q1304&lt;&gt;"",Q1304&gt;=Parametros!$B$11),"PARADO/SEM GIRO","OK"))))))))))</f>
        <v>VAZIA</v>
      </c>
      <c r="T1304" s="29" t="str">
        <f aca="false">IF(AND($S1304="PARADO/SEM GIRO",$K1304="KG",OR(Painel!$B$5="(Todos)",A1304=Painel!$B$5)*OR(Painel!$E$5="(Todos)",P1304=Painel!$E$5)),$J1304+ROW()/10000000,"")</f>
        <v/>
      </c>
      <c r="U1304" s="29" t="str">
        <f aca="false">IF(AND($S1304="VENCIDO",$K1304="KG",OR(Painel!$B$5="(Todos)",A1304=Painel!$B$5)*OR(Painel!$E$5="(Todos)",P1304=Painel!$E$5)),$J1304+ROW()/10000000,"")</f>
        <v/>
      </c>
    </row>
    <row r="1305" customFormat="false" ht="15" hidden="false" customHeight="false" outlineLevel="0" collapsed="false">
      <c r="A1305" s="29" t="s">
        <v>53</v>
      </c>
      <c r="B1305" s="29" t="s">
        <v>2341</v>
      </c>
      <c r="C1305" s="29" t="s">
        <v>2118</v>
      </c>
      <c r="D1305" s="29" t="s">
        <v>2342</v>
      </c>
      <c r="E1305" s="29" t="n">
        <v>1</v>
      </c>
      <c r="F1305" s="29"/>
      <c r="G1305" s="29" t="s">
        <v>2343</v>
      </c>
      <c r="H1305" s="30" t="n">
        <v>750</v>
      </c>
      <c r="I1305" s="31" t="n">
        <v>46284</v>
      </c>
      <c r="J1305" s="30" t="n">
        <v>750</v>
      </c>
      <c r="K1305" s="29" t="s">
        <v>120</v>
      </c>
      <c r="L1305" s="29" t="s">
        <v>350</v>
      </c>
      <c r="M1305" s="29"/>
      <c r="N1305" s="29" t="s">
        <v>122</v>
      </c>
      <c r="O1305" s="31" t="n">
        <v>46976</v>
      </c>
      <c r="P1305" s="29" t="s">
        <v>235</v>
      </c>
      <c r="Q1305" s="29" t="n">
        <f aca="false">IFERROR(VALUE(L1305),"")</f>
        <v>6</v>
      </c>
      <c r="R1305" s="29" t="n">
        <f aca="true">IF(O1305="","",O1305-TODAY())</f>
        <v>691</v>
      </c>
      <c r="S1305" s="29" t="str">
        <f aca="false">IF(C1305="&lt;&lt; vazio &gt;&gt;","VAZIA",IF(AND(O1305&lt;&gt;"",R1305&lt;0),"VENCIDO",IF(AND(O1305&lt;&gt;"",R1305&lt;=Parametros!$B$10),"PRÓX. VENCIMENTO",IF(F1305="Q","QUALIDADE",IF(F1305="S","BLOQUEADO",IF(F1305="R","RESTRITO/DEVOLUÇÃO",IF(OR(N1305="QUAR",N1305="QRES"),"QUARENTENA",IF(OR(B1305="DESCARTE",B1305="DEVOLUÇÃO"),"DESCARTE/DEVOLUÇÃO",IF(AND(D1305="",K1305&lt;&gt;""),"SEM LOTE",IF(AND(Q1305&lt;&gt;"",Q1305&gt;=Parametros!$B$11),"PARADO/SEM GIRO","OK"))))))))))</f>
        <v>OK</v>
      </c>
      <c r="T1305" s="29" t="str">
        <f aca="false">IF(AND($S1305="PARADO/SEM GIRO",$K1305="KG",OR(Painel!$B$5="(Todos)",A1305=Painel!$B$5)*OR(Painel!$E$5="(Todos)",P1305=Painel!$E$5)),$J1305+ROW()/10000000,"")</f>
        <v/>
      </c>
      <c r="U1305" s="29" t="str">
        <f aca="false">IF(AND($S1305="VENCIDO",$K1305="KG",OR(Painel!$B$5="(Todos)",A1305=Painel!$B$5)*OR(Painel!$E$5="(Todos)",P1305=Painel!$E$5)),$J1305+ROW()/10000000,"")</f>
        <v/>
      </c>
    </row>
    <row r="1306" customFormat="false" ht="15" hidden="false" customHeight="false" outlineLevel="0" collapsed="false">
      <c r="A1306" s="29" t="s">
        <v>53</v>
      </c>
      <c r="B1306" s="29" t="s">
        <v>2344</v>
      </c>
      <c r="C1306" s="29" t="s">
        <v>115</v>
      </c>
      <c r="D1306" s="29"/>
      <c r="E1306" s="29" t="n">
        <v>0</v>
      </c>
      <c r="F1306" s="29"/>
      <c r="G1306" s="29"/>
      <c r="H1306" s="30" t="n">
        <v>0</v>
      </c>
      <c r="I1306" s="29"/>
      <c r="J1306" s="30" t="n">
        <v>0</v>
      </c>
      <c r="K1306" s="29"/>
      <c r="L1306" s="29" t="s">
        <v>116</v>
      </c>
      <c r="M1306" s="29"/>
      <c r="N1306" s="29"/>
      <c r="O1306" s="29"/>
      <c r="P1306" s="29"/>
      <c r="Q1306" s="29" t="n">
        <f aca="false">IFERROR(VALUE(L1306),"")</f>
        <v>0</v>
      </c>
      <c r="R1306" s="29" t="str">
        <f aca="true">IF(O1306="","",O1306-TODAY())</f>
        <v/>
      </c>
      <c r="S1306" s="29" t="str">
        <f aca="false">IF(C1306="&lt;&lt; vazio &gt;&gt;","VAZIA",IF(AND(O1306&lt;&gt;"",R1306&lt;0),"VENCIDO",IF(AND(O1306&lt;&gt;"",R1306&lt;=Parametros!$B$10),"PRÓX. VENCIMENTO",IF(F1306="Q","QUALIDADE",IF(F1306="S","BLOQUEADO",IF(F1306="R","RESTRITO/DEVOLUÇÃO",IF(OR(N1306="QUAR",N1306="QRES"),"QUARENTENA",IF(OR(B1306="DESCARTE",B1306="DEVOLUÇÃO"),"DESCARTE/DEVOLUÇÃO",IF(AND(D1306="",K1306&lt;&gt;""),"SEM LOTE",IF(AND(Q1306&lt;&gt;"",Q1306&gt;=Parametros!$B$11),"PARADO/SEM GIRO","OK"))))))))))</f>
        <v>VAZIA</v>
      </c>
      <c r="T1306" s="29" t="str">
        <f aca="false">IF(AND($S1306="PARADO/SEM GIRO",$K1306="KG",OR(Painel!$B$5="(Todos)",A1306=Painel!$B$5)*OR(Painel!$E$5="(Todos)",P1306=Painel!$E$5)),$J1306+ROW()/10000000,"")</f>
        <v/>
      </c>
      <c r="U1306" s="29" t="str">
        <f aca="false">IF(AND($S1306="VENCIDO",$K1306="KG",OR(Painel!$B$5="(Todos)",A1306=Painel!$B$5)*OR(Painel!$E$5="(Todos)",P1306=Painel!$E$5)),$J1306+ROW()/10000000,"")</f>
        <v/>
      </c>
    </row>
    <row r="1307" customFormat="false" ht="15" hidden="false" customHeight="false" outlineLevel="0" collapsed="false">
      <c r="A1307" s="29" t="s">
        <v>53</v>
      </c>
      <c r="B1307" s="29" t="s">
        <v>2345</v>
      </c>
      <c r="C1307" s="29" t="s">
        <v>115</v>
      </c>
      <c r="D1307" s="29"/>
      <c r="E1307" s="29" t="n">
        <v>0</v>
      </c>
      <c r="F1307" s="29"/>
      <c r="G1307" s="29"/>
      <c r="H1307" s="30" t="n">
        <v>0</v>
      </c>
      <c r="I1307" s="29"/>
      <c r="J1307" s="30" t="n">
        <v>0</v>
      </c>
      <c r="K1307" s="29"/>
      <c r="L1307" s="29" t="s">
        <v>116</v>
      </c>
      <c r="M1307" s="29"/>
      <c r="N1307" s="29"/>
      <c r="O1307" s="29"/>
      <c r="P1307" s="29"/>
      <c r="Q1307" s="29" t="n">
        <f aca="false">IFERROR(VALUE(L1307),"")</f>
        <v>0</v>
      </c>
      <c r="R1307" s="29" t="str">
        <f aca="true">IF(O1307="","",O1307-TODAY())</f>
        <v/>
      </c>
      <c r="S1307" s="29" t="str">
        <f aca="false">IF(C1307="&lt;&lt; vazio &gt;&gt;","VAZIA",IF(AND(O1307&lt;&gt;"",R1307&lt;0),"VENCIDO",IF(AND(O1307&lt;&gt;"",R1307&lt;=Parametros!$B$10),"PRÓX. VENCIMENTO",IF(F1307="Q","QUALIDADE",IF(F1307="S","BLOQUEADO",IF(F1307="R","RESTRITO/DEVOLUÇÃO",IF(OR(N1307="QUAR",N1307="QRES"),"QUARENTENA",IF(OR(B1307="DESCARTE",B1307="DEVOLUÇÃO"),"DESCARTE/DEVOLUÇÃO",IF(AND(D1307="",K1307&lt;&gt;""),"SEM LOTE",IF(AND(Q1307&lt;&gt;"",Q1307&gt;=Parametros!$B$11),"PARADO/SEM GIRO","OK"))))))))))</f>
        <v>VAZIA</v>
      </c>
      <c r="T1307" s="29" t="str">
        <f aca="false">IF(AND($S1307="PARADO/SEM GIRO",$K1307="KG",OR(Painel!$B$5="(Todos)",A1307=Painel!$B$5)*OR(Painel!$E$5="(Todos)",P1307=Painel!$E$5)),$J1307+ROW()/10000000,"")</f>
        <v/>
      </c>
      <c r="U1307" s="29" t="str">
        <f aca="false">IF(AND($S1307="VENCIDO",$K1307="KG",OR(Painel!$B$5="(Todos)",A1307=Painel!$B$5)*OR(Painel!$E$5="(Todos)",P1307=Painel!$E$5)),$J1307+ROW()/10000000,"")</f>
        <v/>
      </c>
    </row>
    <row r="1308" customFormat="false" ht="15" hidden="false" customHeight="false" outlineLevel="0" collapsed="false">
      <c r="A1308" s="29" t="s">
        <v>53</v>
      </c>
      <c r="B1308" s="29" t="s">
        <v>2346</v>
      </c>
      <c r="C1308" s="29" t="s">
        <v>240</v>
      </c>
      <c r="D1308" s="29" t="s">
        <v>613</v>
      </c>
      <c r="E1308" s="29" t="n">
        <v>1</v>
      </c>
      <c r="F1308" s="29"/>
      <c r="G1308" s="29" t="s">
        <v>2347</v>
      </c>
      <c r="H1308" s="30" t="n">
        <v>1000</v>
      </c>
      <c r="I1308" s="31" t="n">
        <v>46258</v>
      </c>
      <c r="J1308" s="30" t="n">
        <v>1000</v>
      </c>
      <c r="K1308" s="29" t="s">
        <v>120</v>
      </c>
      <c r="L1308" s="29" t="s">
        <v>294</v>
      </c>
      <c r="M1308" s="29"/>
      <c r="N1308" s="29" t="s">
        <v>1133</v>
      </c>
      <c r="O1308" s="31" t="n">
        <v>46962</v>
      </c>
      <c r="P1308" s="29" t="s">
        <v>235</v>
      </c>
      <c r="Q1308" s="29" t="n">
        <f aca="false">IFERROR(VALUE(L1308),"")</f>
        <v>27</v>
      </c>
      <c r="R1308" s="29" t="n">
        <f aca="true">IF(O1308="","",O1308-TODAY())</f>
        <v>677</v>
      </c>
      <c r="S1308" s="29" t="str">
        <f aca="false">IF(C1308="&lt;&lt; vazio &gt;&gt;","VAZIA",IF(AND(O1308&lt;&gt;"",R1308&lt;0),"VENCIDO",IF(AND(O1308&lt;&gt;"",R1308&lt;=Parametros!$B$10),"PRÓX. VENCIMENTO",IF(F1308="Q","QUALIDADE",IF(F1308="S","BLOQUEADO",IF(F1308="R","RESTRITO/DEVOLUÇÃO",IF(OR(N1308="QUAR",N1308="QRES"),"QUARENTENA",IF(OR(B1308="DESCARTE",B1308="DEVOLUÇÃO"),"DESCARTE/DEVOLUÇÃO",IF(AND(D1308="",K1308&lt;&gt;""),"SEM LOTE",IF(AND(Q1308&lt;&gt;"",Q1308&gt;=Parametros!$B$11),"PARADO/SEM GIRO","OK"))))))))))</f>
        <v>QUARENTENA</v>
      </c>
      <c r="T1308" s="29" t="str">
        <f aca="false">IF(AND($S1308="PARADO/SEM GIRO",$K1308="KG",OR(Painel!$B$5="(Todos)",A1308=Painel!$B$5)*OR(Painel!$E$5="(Todos)",P1308=Painel!$E$5)),$J1308+ROW()/10000000,"")</f>
        <v/>
      </c>
      <c r="U1308" s="29" t="str">
        <f aca="false">IF(AND($S1308="VENCIDO",$K1308="KG",OR(Painel!$B$5="(Todos)",A1308=Painel!$B$5)*OR(Painel!$E$5="(Todos)",P1308=Painel!$E$5)),$J1308+ROW()/10000000,"")</f>
        <v/>
      </c>
    </row>
    <row r="1309" customFormat="false" ht="15" hidden="false" customHeight="false" outlineLevel="0" collapsed="false">
      <c r="A1309" s="29" t="s">
        <v>53</v>
      </c>
      <c r="B1309" s="29" t="s">
        <v>2348</v>
      </c>
      <c r="C1309" s="29" t="s">
        <v>1716</v>
      </c>
      <c r="D1309" s="29" t="s">
        <v>2124</v>
      </c>
      <c r="E1309" s="29" t="n">
        <v>1</v>
      </c>
      <c r="F1309" s="29"/>
      <c r="G1309" s="29" t="s">
        <v>2349</v>
      </c>
      <c r="H1309" s="30" t="n">
        <v>1000</v>
      </c>
      <c r="I1309" s="31" t="n">
        <v>46284</v>
      </c>
      <c r="J1309" s="30" t="n">
        <v>1000</v>
      </c>
      <c r="K1309" s="29" t="s">
        <v>120</v>
      </c>
      <c r="L1309" s="29" t="s">
        <v>388</v>
      </c>
      <c r="M1309" s="29"/>
      <c r="N1309" s="29" t="s">
        <v>122</v>
      </c>
      <c r="O1309" s="31" t="n">
        <v>46959</v>
      </c>
      <c r="P1309" s="29" t="s">
        <v>235</v>
      </c>
      <c r="Q1309" s="29" t="n">
        <f aca="false">IFERROR(VALUE(L1309),"")</f>
        <v>1</v>
      </c>
      <c r="R1309" s="29" t="n">
        <f aca="true">IF(O1309="","",O1309-TODAY())</f>
        <v>674</v>
      </c>
      <c r="S1309" s="29" t="str">
        <f aca="false">IF(C1309="&lt;&lt; vazio &gt;&gt;","VAZIA",IF(AND(O1309&lt;&gt;"",R1309&lt;0),"VENCIDO",IF(AND(O1309&lt;&gt;"",R1309&lt;=Parametros!$B$10),"PRÓX. VENCIMENTO",IF(F1309="Q","QUALIDADE",IF(F1309="S","BLOQUEADO",IF(F1309="R","RESTRITO/DEVOLUÇÃO",IF(OR(N1309="QUAR",N1309="QRES"),"QUARENTENA",IF(OR(B1309="DESCARTE",B1309="DEVOLUÇÃO"),"DESCARTE/DEVOLUÇÃO",IF(AND(D1309="",K1309&lt;&gt;""),"SEM LOTE",IF(AND(Q1309&lt;&gt;"",Q1309&gt;=Parametros!$B$11),"PARADO/SEM GIRO","OK"))))))))))</f>
        <v>OK</v>
      </c>
      <c r="T1309" s="29" t="str">
        <f aca="false">IF(AND($S1309="PARADO/SEM GIRO",$K1309="KG",OR(Painel!$B$5="(Todos)",A1309=Painel!$B$5)*OR(Painel!$E$5="(Todos)",P1309=Painel!$E$5)),$J1309+ROW()/10000000,"")</f>
        <v/>
      </c>
      <c r="U1309" s="29" t="str">
        <f aca="false">IF(AND($S1309="VENCIDO",$K1309="KG",OR(Painel!$B$5="(Todos)",A1309=Painel!$B$5)*OR(Painel!$E$5="(Todos)",P1309=Painel!$E$5)),$J1309+ROW()/10000000,"")</f>
        <v/>
      </c>
    </row>
    <row r="1310" customFormat="false" ht="15" hidden="false" customHeight="false" outlineLevel="0" collapsed="false">
      <c r="A1310" s="29" t="s">
        <v>53</v>
      </c>
      <c r="B1310" s="29" t="s">
        <v>2350</v>
      </c>
      <c r="C1310" s="29" t="s">
        <v>240</v>
      </c>
      <c r="D1310" s="29" t="s">
        <v>614</v>
      </c>
      <c r="E1310" s="29" t="n">
        <v>1</v>
      </c>
      <c r="F1310" s="29"/>
      <c r="G1310" s="29" t="s">
        <v>2351</v>
      </c>
      <c r="H1310" s="30" t="n">
        <v>100</v>
      </c>
      <c r="I1310" s="31" t="n">
        <v>46284</v>
      </c>
      <c r="J1310" s="30" t="n">
        <v>100</v>
      </c>
      <c r="K1310" s="29" t="s">
        <v>120</v>
      </c>
      <c r="L1310" s="29" t="s">
        <v>328</v>
      </c>
      <c r="M1310" s="29"/>
      <c r="N1310" s="29" t="s">
        <v>122</v>
      </c>
      <c r="O1310" s="31" t="n">
        <v>46992</v>
      </c>
      <c r="P1310" s="29" t="s">
        <v>235</v>
      </c>
      <c r="Q1310" s="29" t="n">
        <f aca="false">IFERROR(VALUE(L1310),"")</f>
        <v>7</v>
      </c>
      <c r="R1310" s="29" t="n">
        <f aca="true">IF(O1310="","",O1310-TODAY())</f>
        <v>707</v>
      </c>
      <c r="S1310" s="29" t="str">
        <f aca="false">IF(C1310="&lt;&lt; vazio &gt;&gt;","VAZIA",IF(AND(O1310&lt;&gt;"",R1310&lt;0),"VENCIDO",IF(AND(O1310&lt;&gt;"",R1310&lt;=Parametros!$B$10),"PRÓX. VENCIMENTO",IF(F1310="Q","QUALIDADE",IF(F1310="S","BLOQUEADO",IF(F1310="R","RESTRITO/DEVOLUÇÃO",IF(OR(N1310="QUAR",N1310="QRES"),"QUARENTENA",IF(OR(B1310="DESCARTE",B1310="DEVOLUÇÃO"),"DESCARTE/DEVOLUÇÃO",IF(AND(D1310="",K1310&lt;&gt;""),"SEM LOTE",IF(AND(Q1310&lt;&gt;"",Q1310&gt;=Parametros!$B$11),"PARADO/SEM GIRO","OK"))))))))))</f>
        <v>OK</v>
      </c>
      <c r="T1310" s="29" t="str">
        <f aca="false">IF(AND($S1310="PARADO/SEM GIRO",$K1310="KG",OR(Painel!$B$5="(Todos)",A1310=Painel!$B$5)*OR(Painel!$E$5="(Todos)",P1310=Painel!$E$5)),$J1310+ROW()/10000000,"")</f>
        <v/>
      </c>
      <c r="U1310" s="29" t="str">
        <f aca="false">IF(AND($S1310="VENCIDO",$K1310="KG",OR(Painel!$B$5="(Todos)",A1310=Painel!$B$5)*OR(Painel!$E$5="(Todos)",P1310=Painel!$E$5)),$J1310+ROW()/10000000,"")</f>
        <v/>
      </c>
    </row>
    <row r="1311" customFormat="false" ht="15" hidden="false" customHeight="false" outlineLevel="0" collapsed="false">
      <c r="A1311" s="29" t="s">
        <v>53</v>
      </c>
      <c r="B1311" s="29" t="s">
        <v>2352</v>
      </c>
      <c r="C1311" s="29" t="s">
        <v>115</v>
      </c>
      <c r="D1311" s="29"/>
      <c r="E1311" s="29" t="n">
        <v>0</v>
      </c>
      <c r="F1311" s="29"/>
      <c r="G1311" s="29"/>
      <c r="H1311" s="30" t="n">
        <v>0</v>
      </c>
      <c r="I1311" s="29"/>
      <c r="J1311" s="30" t="n">
        <v>0</v>
      </c>
      <c r="K1311" s="29"/>
      <c r="L1311" s="29" t="s">
        <v>116</v>
      </c>
      <c r="M1311" s="29"/>
      <c r="N1311" s="29"/>
      <c r="O1311" s="29"/>
      <c r="P1311" s="29"/>
      <c r="Q1311" s="29" t="n">
        <f aca="false">IFERROR(VALUE(L1311),"")</f>
        <v>0</v>
      </c>
      <c r="R1311" s="29" t="str">
        <f aca="true">IF(O1311="","",O1311-TODAY())</f>
        <v/>
      </c>
      <c r="S1311" s="29" t="str">
        <f aca="false">IF(C1311="&lt;&lt; vazio &gt;&gt;","VAZIA",IF(AND(O1311&lt;&gt;"",R1311&lt;0),"VENCIDO",IF(AND(O1311&lt;&gt;"",R1311&lt;=Parametros!$B$10),"PRÓX. VENCIMENTO",IF(F1311="Q","QUALIDADE",IF(F1311="S","BLOQUEADO",IF(F1311="R","RESTRITO/DEVOLUÇÃO",IF(OR(N1311="QUAR",N1311="QRES"),"QUARENTENA",IF(OR(B1311="DESCARTE",B1311="DEVOLUÇÃO"),"DESCARTE/DEVOLUÇÃO",IF(AND(D1311="",K1311&lt;&gt;""),"SEM LOTE",IF(AND(Q1311&lt;&gt;"",Q1311&gt;=Parametros!$B$11),"PARADO/SEM GIRO","OK"))))))))))</f>
        <v>VAZIA</v>
      </c>
      <c r="T1311" s="29" t="str">
        <f aca="false">IF(AND($S1311="PARADO/SEM GIRO",$K1311="KG",OR(Painel!$B$5="(Todos)",A1311=Painel!$B$5)*OR(Painel!$E$5="(Todos)",P1311=Painel!$E$5)),$J1311+ROW()/10000000,"")</f>
        <v/>
      </c>
      <c r="U1311" s="29" t="str">
        <f aca="false">IF(AND($S1311="VENCIDO",$K1311="KG",OR(Painel!$B$5="(Todos)",A1311=Painel!$B$5)*OR(Painel!$E$5="(Todos)",P1311=Painel!$E$5)),$J1311+ROW()/10000000,"")</f>
        <v/>
      </c>
    </row>
    <row r="1312" customFormat="false" ht="15" hidden="false" customHeight="false" outlineLevel="0" collapsed="false">
      <c r="A1312" s="29" t="s">
        <v>53</v>
      </c>
      <c r="B1312" s="29" t="s">
        <v>2353</v>
      </c>
      <c r="C1312" s="29" t="s">
        <v>236</v>
      </c>
      <c r="D1312" s="29" t="s">
        <v>1841</v>
      </c>
      <c r="E1312" s="29" t="n">
        <v>1</v>
      </c>
      <c r="F1312" s="29"/>
      <c r="G1312" s="29" t="s">
        <v>2354</v>
      </c>
      <c r="H1312" s="30" t="n">
        <v>200</v>
      </c>
      <c r="I1312" s="31" t="n">
        <v>46279</v>
      </c>
      <c r="J1312" s="30" t="n">
        <v>200</v>
      </c>
      <c r="K1312" s="29" t="s">
        <v>120</v>
      </c>
      <c r="L1312" s="29" t="s">
        <v>771</v>
      </c>
      <c r="M1312" s="29"/>
      <c r="N1312" s="29" t="s">
        <v>122</v>
      </c>
      <c r="O1312" s="31" t="n">
        <v>46963</v>
      </c>
      <c r="P1312" s="29" t="s">
        <v>235</v>
      </c>
      <c r="Q1312" s="29" t="n">
        <f aca="false">IFERROR(VALUE(L1312),"")</f>
        <v>22</v>
      </c>
      <c r="R1312" s="29" t="n">
        <f aca="true">IF(O1312="","",O1312-TODAY())</f>
        <v>678</v>
      </c>
      <c r="S1312" s="29" t="str">
        <f aca="false">IF(C1312="&lt;&lt; vazio &gt;&gt;","VAZIA",IF(AND(O1312&lt;&gt;"",R1312&lt;0),"VENCIDO",IF(AND(O1312&lt;&gt;"",R1312&lt;=Parametros!$B$10),"PRÓX. VENCIMENTO",IF(F1312="Q","QUALIDADE",IF(F1312="S","BLOQUEADO",IF(F1312="R","RESTRITO/DEVOLUÇÃO",IF(OR(N1312="QUAR",N1312="QRES"),"QUARENTENA",IF(OR(B1312="DESCARTE",B1312="DEVOLUÇÃO"),"DESCARTE/DEVOLUÇÃO",IF(AND(D1312="",K1312&lt;&gt;""),"SEM LOTE",IF(AND(Q1312&lt;&gt;"",Q1312&gt;=Parametros!$B$11),"PARADO/SEM GIRO","OK"))))))))))</f>
        <v>OK</v>
      </c>
      <c r="T1312" s="29" t="str">
        <f aca="false">IF(AND($S1312="PARADO/SEM GIRO",$K1312="KG",OR(Painel!$B$5="(Todos)",A1312=Painel!$B$5)*OR(Painel!$E$5="(Todos)",P1312=Painel!$E$5)),$J1312+ROW()/10000000,"")</f>
        <v/>
      </c>
      <c r="U1312" s="29" t="str">
        <f aca="false">IF(AND($S1312="VENCIDO",$K1312="KG",OR(Painel!$B$5="(Todos)",A1312=Painel!$B$5)*OR(Painel!$E$5="(Todos)",P1312=Painel!$E$5)),$J1312+ROW()/10000000,"")</f>
        <v/>
      </c>
    </row>
    <row r="1313" customFormat="false" ht="15" hidden="false" customHeight="false" outlineLevel="0" collapsed="false">
      <c r="A1313" s="29" t="s">
        <v>53</v>
      </c>
      <c r="B1313" s="29" t="s">
        <v>2355</v>
      </c>
      <c r="C1313" s="29" t="s">
        <v>238</v>
      </c>
      <c r="D1313" s="29" t="s">
        <v>610</v>
      </c>
      <c r="E1313" s="29" t="n">
        <v>1</v>
      </c>
      <c r="F1313" s="29"/>
      <c r="G1313" s="29" t="s">
        <v>2356</v>
      </c>
      <c r="H1313" s="30" t="n">
        <v>1000</v>
      </c>
      <c r="I1313" s="31" t="n">
        <v>46277</v>
      </c>
      <c r="J1313" s="30" t="n">
        <v>1000</v>
      </c>
      <c r="K1313" s="29" t="s">
        <v>120</v>
      </c>
      <c r="L1313" s="29" t="s">
        <v>652</v>
      </c>
      <c r="M1313" s="29"/>
      <c r="N1313" s="29" t="s">
        <v>122</v>
      </c>
      <c r="O1313" s="31" t="n">
        <v>46986</v>
      </c>
      <c r="P1313" s="29" t="s">
        <v>235</v>
      </c>
      <c r="Q1313" s="29" t="n">
        <f aca="false">IFERROR(VALUE(L1313),"")</f>
        <v>8</v>
      </c>
      <c r="R1313" s="29" t="n">
        <f aca="true">IF(O1313="","",O1313-TODAY())</f>
        <v>701</v>
      </c>
      <c r="S1313" s="29" t="str">
        <f aca="false">IF(C1313="&lt;&lt; vazio &gt;&gt;","VAZIA",IF(AND(O1313&lt;&gt;"",R1313&lt;0),"VENCIDO",IF(AND(O1313&lt;&gt;"",R1313&lt;=Parametros!$B$10),"PRÓX. VENCIMENTO",IF(F1313="Q","QUALIDADE",IF(F1313="S","BLOQUEADO",IF(F1313="R","RESTRITO/DEVOLUÇÃO",IF(OR(N1313="QUAR",N1313="QRES"),"QUARENTENA",IF(OR(B1313="DESCARTE",B1313="DEVOLUÇÃO"),"DESCARTE/DEVOLUÇÃO",IF(AND(D1313="",K1313&lt;&gt;""),"SEM LOTE",IF(AND(Q1313&lt;&gt;"",Q1313&gt;=Parametros!$B$11),"PARADO/SEM GIRO","OK"))))))))))</f>
        <v>OK</v>
      </c>
      <c r="T1313" s="29" t="str">
        <f aca="false">IF(AND($S1313="PARADO/SEM GIRO",$K1313="KG",OR(Painel!$B$5="(Todos)",A1313=Painel!$B$5)*OR(Painel!$E$5="(Todos)",P1313=Painel!$E$5)),$J1313+ROW()/10000000,"")</f>
        <v/>
      </c>
      <c r="U1313" s="29" t="str">
        <f aca="false">IF(AND($S1313="VENCIDO",$K1313="KG",OR(Painel!$B$5="(Todos)",A1313=Painel!$B$5)*OR(Painel!$E$5="(Todos)",P1313=Painel!$E$5)),$J1313+ROW()/10000000,"")</f>
        <v/>
      </c>
    </row>
    <row r="1314" customFormat="false" ht="15" hidden="false" customHeight="false" outlineLevel="0" collapsed="false">
      <c r="A1314" s="29" t="s">
        <v>53</v>
      </c>
      <c r="B1314" s="29" t="s">
        <v>2357</v>
      </c>
      <c r="C1314" s="29" t="s">
        <v>115</v>
      </c>
      <c r="D1314" s="29"/>
      <c r="E1314" s="29" t="n">
        <v>0</v>
      </c>
      <c r="F1314" s="29"/>
      <c r="G1314" s="29"/>
      <c r="H1314" s="30" t="n">
        <v>0</v>
      </c>
      <c r="I1314" s="29"/>
      <c r="J1314" s="30" t="n">
        <v>0</v>
      </c>
      <c r="K1314" s="29"/>
      <c r="L1314" s="29" t="s">
        <v>116</v>
      </c>
      <c r="M1314" s="29"/>
      <c r="N1314" s="29"/>
      <c r="O1314" s="29"/>
      <c r="P1314" s="29"/>
      <c r="Q1314" s="29" t="n">
        <f aca="false">IFERROR(VALUE(L1314),"")</f>
        <v>0</v>
      </c>
      <c r="R1314" s="29" t="str">
        <f aca="true">IF(O1314="","",O1314-TODAY())</f>
        <v/>
      </c>
      <c r="S1314" s="29" t="str">
        <f aca="false">IF(C1314="&lt;&lt; vazio &gt;&gt;","VAZIA",IF(AND(O1314&lt;&gt;"",R1314&lt;0),"VENCIDO",IF(AND(O1314&lt;&gt;"",R1314&lt;=Parametros!$B$10),"PRÓX. VENCIMENTO",IF(F1314="Q","QUALIDADE",IF(F1314="S","BLOQUEADO",IF(F1314="R","RESTRITO/DEVOLUÇÃO",IF(OR(N1314="QUAR",N1314="QRES"),"QUARENTENA",IF(OR(B1314="DESCARTE",B1314="DEVOLUÇÃO"),"DESCARTE/DEVOLUÇÃO",IF(AND(D1314="",K1314&lt;&gt;""),"SEM LOTE",IF(AND(Q1314&lt;&gt;"",Q1314&gt;=Parametros!$B$11),"PARADO/SEM GIRO","OK"))))))))))</f>
        <v>VAZIA</v>
      </c>
      <c r="T1314" s="29" t="str">
        <f aca="false">IF(AND($S1314="PARADO/SEM GIRO",$K1314="KG",OR(Painel!$B$5="(Todos)",A1314=Painel!$B$5)*OR(Painel!$E$5="(Todos)",P1314=Painel!$E$5)),$J1314+ROW()/10000000,"")</f>
        <v/>
      </c>
      <c r="U1314" s="29" t="str">
        <f aca="false">IF(AND($S1314="VENCIDO",$K1314="KG",OR(Painel!$B$5="(Todos)",A1314=Painel!$B$5)*OR(Painel!$E$5="(Todos)",P1314=Painel!$E$5)),$J1314+ROW()/10000000,"")</f>
        <v/>
      </c>
    </row>
    <row r="1315" customFormat="false" ht="15" hidden="false" customHeight="false" outlineLevel="0" collapsed="false">
      <c r="A1315" s="29" t="s">
        <v>53</v>
      </c>
      <c r="B1315" s="29" t="s">
        <v>2358</v>
      </c>
      <c r="C1315" s="29" t="s">
        <v>115</v>
      </c>
      <c r="D1315" s="29"/>
      <c r="E1315" s="29" t="n">
        <v>0</v>
      </c>
      <c r="F1315" s="29"/>
      <c r="G1315" s="29"/>
      <c r="H1315" s="30" t="n">
        <v>0</v>
      </c>
      <c r="I1315" s="29"/>
      <c r="J1315" s="30" t="n">
        <v>0</v>
      </c>
      <c r="K1315" s="29"/>
      <c r="L1315" s="29" t="s">
        <v>116</v>
      </c>
      <c r="M1315" s="29"/>
      <c r="N1315" s="29"/>
      <c r="O1315" s="29"/>
      <c r="P1315" s="29"/>
      <c r="Q1315" s="29" t="n">
        <f aca="false">IFERROR(VALUE(L1315),"")</f>
        <v>0</v>
      </c>
      <c r="R1315" s="29" t="str">
        <f aca="true">IF(O1315="","",O1315-TODAY())</f>
        <v/>
      </c>
      <c r="S1315" s="29" t="str">
        <f aca="false">IF(C1315="&lt;&lt; vazio &gt;&gt;","VAZIA",IF(AND(O1315&lt;&gt;"",R1315&lt;0),"VENCIDO",IF(AND(O1315&lt;&gt;"",R1315&lt;=Parametros!$B$10),"PRÓX. VENCIMENTO",IF(F1315="Q","QUALIDADE",IF(F1315="S","BLOQUEADO",IF(F1315="R","RESTRITO/DEVOLUÇÃO",IF(OR(N1315="QUAR",N1315="QRES"),"QUARENTENA",IF(OR(B1315="DESCARTE",B1315="DEVOLUÇÃO"),"DESCARTE/DEVOLUÇÃO",IF(AND(D1315="",K1315&lt;&gt;""),"SEM LOTE",IF(AND(Q1315&lt;&gt;"",Q1315&gt;=Parametros!$B$11),"PARADO/SEM GIRO","OK"))))))))))</f>
        <v>VAZIA</v>
      </c>
      <c r="T1315" s="29" t="str">
        <f aca="false">IF(AND($S1315="PARADO/SEM GIRO",$K1315="KG",OR(Painel!$B$5="(Todos)",A1315=Painel!$B$5)*OR(Painel!$E$5="(Todos)",P1315=Painel!$E$5)),$J1315+ROW()/10000000,"")</f>
        <v/>
      </c>
      <c r="U1315" s="29" t="str">
        <f aca="false">IF(AND($S1315="VENCIDO",$K1315="KG",OR(Painel!$B$5="(Todos)",A1315=Painel!$B$5)*OR(Painel!$E$5="(Todos)",P1315=Painel!$E$5)),$J1315+ROW()/10000000,"")</f>
        <v/>
      </c>
    </row>
    <row r="1316" customFormat="false" ht="15" hidden="false" customHeight="false" outlineLevel="0" collapsed="false">
      <c r="A1316" s="29" t="s">
        <v>53</v>
      </c>
      <c r="B1316" s="29" t="s">
        <v>2359</v>
      </c>
      <c r="C1316" s="29" t="s">
        <v>1729</v>
      </c>
      <c r="D1316" s="29" t="s">
        <v>1730</v>
      </c>
      <c r="E1316" s="29" t="n">
        <v>1</v>
      </c>
      <c r="F1316" s="29"/>
      <c r="G1316" s="29" t="s">
        <v>2360</v>
      </c>
      <c r="H1316" s="30" t="n">
        <v>1000</v>
      </c>
      <c r="I1316" s="31" t="n">
        <v>46238</v>
      </c>
      <c r="J1316" s="30" t="n">
        <v>1000</v>
      </c>
      <c r="K1316" s="29" t="s">
        <v>120</v>
      </c>
      <c r="L1316" s="29" t="s">
        <v>1732</v>
      </c>
      <c r="M1316" s="29"/>
      <c r="N1316" s="29" t="s">
        <v>122</v>
      </c>
      <c r="O1316" s="31" t="n">
        <v>46908</v>
      </c>
      <c r="P1316" s="29" t="s">
        <v>235</v>
      </c>
      <c r="Q1316" s="29" t="n">
        <f aca="false">IFERROR(VALUE(L1316),"")</f>
        <v>47</v>
      </c>
      <c r="R1316" s="29" t="n">
        <f aca="true">IF(O1316="","",O1316-TODAY())</f>
        <v>623</v>
      </c>
      <c r="S1316" s="29" t="str">
        <f aca="false">IF(C1316="&lt;&lt; vazio &gt;&gt;","VAZIA",IF(AND(O1316&lt;&gt;"",R1316&lt;0),"VENCIDO",IF(AND(O1316&lt;&gt;"",R1316&lt;=Parametros!$B$10),"PRÓX. VENCIMENTO",IF(F1316="Q","QUALIDADE",IF(F1316="S","BLOQUEADO",IF(F1316="R","RESTRITO/DEVOLUÇÃO",IF(OR(N1316="QUAR",N1316="QRES"),"QUARENTENA",IF(OR(B1316="DESCARTE",B1316="DEVOLUÇÃO"),"DESCARTE/DEVOLUÇÃO",IF(AND(D1316="",K1316&lt;&gt;""),"SEM LOTE",IF(AND(Q1316&lt;&gt;"",Q1316&gt;=Parametros!$B$11),"PARADO/SEM GIRO","OK"))))))))))</f>
        <v>OK</v>
      </c>
      <c r="T1316" s="29" t="str">
        <f aca="false">IF(AND($S1316="PARADO/SEM GIRO",$K1316="KG",OR(Painel!$B$5="(Todos)",A1316=Painel!$B$5)*OR(Painel!$E$5="(Todos)",P1316=Painel!$E$5)),$J1316+ROW()/10000000,"")</f>
        <v/>
      </c>
      <c r="U1316" s="29" t="str">
        <f aca="false">IF(AND($S1316="VENCIDO",$K1316="KG",OR(Painel!$B$5="(Todos)",A1316=Painel!$B$5)*OR(Painel!$E$5="(Todos)",P1316=Painel!$E$5)),$J1316+ROW()/10000000,"")</f>
        <v/>
      </c>
    </row>
    <row r="1317" customFormat="false" ht="15" hidden="false" customHeight="false" outlineLevel="0" collapsed="false">
      <c r="A1317" s="29" t="s">
        <v>53</v>
      </c>
      <c r="B1317" s="29" t="s">
        <v>2361</v>
      </c>
      <c r="C1317" s="29" t="s">
        <v>604</v>
      </c>
      <c r="D1317" s="29" t="s">
        <v>605</v>
      </c>
      <c r="E1317" s="29" t="n">
        <v>1</v>
      </c>
      <c r="F1317" s="29"/>
      <c r="G1317" s="29" t="s">
        <v>2362</v>
      </c>
      <c r="H1317" s="30" t="n">
        <v>1000</v>
      </c>
      <c r="I1317" s="31" t="n">
        <v>46282</v>
      </c>
      <c r="J1317" s="30" t="n">
        <v>1000</v>
      </c>
      <c r="K1317" s="29" t="s">
        <v>120</v>
      </c>
      <c r="L1317" s="29" t="s">
        <v>1277</v>
      </c>
      <c r="M1317" s="29"/>
      <c r="N1317" s="29" t="s">
        <v>122</v>
      </c>
      <c r="O1317" s="31" t="n">
        <v>46925</v>
      </c>
      <c r="P1317" s="29" t="s">
        <v>235</v>
      </c>
      <c r="Q1317" s="29" t="n">
        <f aca="false">IFERROR(VALUE(L1317),"")</f>
        <v>55</v>
      </c>
      <c r="R1317" s="29" t="n">
        <f aca="true">IF(O1317="","",O1317-TODAY())</f>
        <v>640</v>
      </c>
      <c r="S1317" s="29" t="str">
        <f aca="false">IF(C1317="&lt;&lt; vazio &gt;&gt;","VAZIA",IF(AND(O1317&lt;&gt;"",R1317&lt;0),"VENCIDO",IF(AND(O1317&lt;&gt;"",R1317&lt;=Parametros!$B$10),"PRÓX. VENCIMENTO",IF(F1317="Q","QUALIDADE",IF(F1317="S","BLOQUEADO",IF(F1317="R","RESTRITO/DEVOLUÇÃO",IF(OR(N1317="QUAR",N1317="QRES"),"QUARENTENA",IF(OR(B1317="DESCARTE",B1317="DEVOLUÇÃO"),"DESCARTE/DEVOLUÇÃO",IF(AND(D1317="",K1317&lt;&gt;""),"SEM LOTE",IF(AND(Q1317&lt;&gt;"",Q1317&gt;=Parametros!$B$11),"PARADO/SEM GIRO","OK"))))))))))</f>
        <v>OK</v>
      </c>
      <c r="T1317" s="29" t="str">
        <f aca="false">IF(AND($S1317="PARADO/SEM GIRO",$K1317="KG",OR(Painel!$B$5="(Todos)",A1317=Painel!$B$5)*OR(Painel!$E$5="(Todos)",P1317=Painel!$E$5)),$J1317+ROW()/10000000,"")</f>
        <v/>
      </c>
      <c r="U1317" s="29" t="str">
        <f aca="false">IF(AND($S1317="VENCIDO",$K1317="KG",OR(Painel!$B$5="(Todos)",A1317=Painel!$B$5)*OR(Painel!$E$5="(Todos)",P1317=Painel!$E$5)),$J1317+ROW()/10000000,"")</f>
        <v/>
      </c>
    </row>
    <row r="1318" customFormat="false" ht="15" hidden="false" customHeight="false" outlineLevel="0" collapsed="false">
      <c r="A1318" s="29" t="s">
        <v>53</v>
      </c>
      <c r="B1318" s="29" t="s">
        <v>2363</v>
      </c>
      <c r="C1318" s="29" t="s">
        <v>1729</v>
      </c>
      <c r="D1318" s="29" t="s">
        <v>1730</v>
      </c>
      <c r="E1318" s="29" t="n">
        <v>1</v>
      </c>
      <c r="F1318" s="29"/>
      <c r="G1318" s="29" t="s">
        <v>2364</v>
      </c>
      <c r="H1318" s="30" t="n">
        <v>1000</v>
      </c>
      <c r="I1318" s="31" t="n">
        <v>46238</v>
      </c>
      <c r="J1318" s="30" t="n">
        <v>1000</v>
      </c>
      <c r="K1318" s="29" t="s">
        <v>120</v>
      </c>
      <c r="L1318" s="29" t="s">
        <v>1732</v>
      </c>
      <c r="M1318" s="29"/>
      <c r="N1318" s="29" t="s">
        <v>122</v>
      </c>
      <c r="O1318" s="31" t="n">
        <v>46908</v>
      </c>
      <c r="P1318" s="29" t="s">
        <v>235</v>
      </c>
      <c r="Q1318" s="29" t="n">
        <f aca="false">IFERROR(VALUE(L1318),"")</f>
        <v>47</v>
      </c>
      <c r="R1318" s="29" t="n">
        <f aca="true">IF(O1318="","",O1318-TODAY())</f>
        <v>623</v>
      </c>
      <c r="S1318" s="29" t="str">
        <f aca="false">IF(C1318="&lt;&lt; vazio &gt;&gt;","VAZIA",IF(AND(O1318&lt;&gt;"",R1318&lt;0),"VENCIDO",IF(AND(O1318&lt;&gt;"",R1318&lt;=Parametros!$B$10),"PRÓX. VENCIMENTO",IF(F1318="Q","QUALIDADE",IF(F1318="S","BLOQUEADO",IF(F1318="R","RESTRITO/DEVOLUÇÃO",IF(OR(N1318="QUAR",N1318="QRES"),"QUARENTENA",IF(OR(B1318="DESCARTE",B1318="DEVOLUÇÃO"),"DESCARTE/DEVOLUÇÃO",IF(AND(D1318="",K1318&lt;&gt;""),"SEM LOTE",IF(AND(Q1318&lt;&gt;"",Q1318&gt;=Parametros!$B$11),"PARADO/SEM GIRO","OK"))))))))))</f>
        <v>OK</v>
      </c>
      <c r="T1318" s="29" t="str">
        <f aca="false">IF(AND($S1318="PARADO/SEM GIRO",$K1318="KG",OR(Painel!$B$5="(Todos)",A1318=Painel!$B$5)*OR(Painel!$E$5="(Todos)",P1318=Painel!$E$5)),$J1318+ROW()/10000000,"")</f>
        <v/>
      </c>
      <c r="U1318" s="29" t="str">
        <f aca="false">IF(AND($S1318="VENCIDO",$K1318="KG",OR(Painel!$B$5="(Todos)",A1318=Painel!$B$5)*OR(Painel!$E$5="(Todos)",P1318=Painel!$E$5)),$J1318+ROW()/10000000,"")</f>
        <v/>
      </c>
    </row>
    <row r="1319" customFormat="false" ht="15" hidden="false" customHeight="false" outlineLevel="0" collapsed="false">
      <c r="A1319" s="29" t="s">
        <v>53</v>
      </c>
      <c r="B1319" s="29" t="s">
        <v>2365</v>
      </c>
      <c r="C1319" s="29" t="s">
        <v>236</v>
      </c>
      <c r="D1319" s="29" t="s">
        <v>2366</v>
      </c>
      <c r="E1319" s="29" t="n">
        <v>1</v>
      </c>
      <c r="F1319" s="29"/>
      <c r="G1319" s="29" t="s">
        <v>2367</v>
      </c>
      <c r="H1319" s="30" t="n">
        <v>25</v>
      </c>
      <c r="I1319" s="31" t="n">
        <v>46282</v>
      </c>
      <c r="J1319" s="30" t="n">
        <v>25</v>
      </c>
      <c r="K1319" s="29" t="s">
        <v>120</v>
      </c>
      <c r="L1319" s="29" t="s">
        <v>652</v>
      </c>
      <c r="M1319" s="29"/>
      <c r="N1319" s="29" t="s">
        <v>122</v>
      </c>
      <c r="O1319" s="31" t="n">
        <v>46967</v>
      </c>
      <c r="P1319" s="29" t="s">
        <v>235</v>
      </c>
      <c r="Q1319" s="29" t="n">
        <f aca="false">IFERROR(VALUE(L1319),"")</f>
        <v>8</v>
      </c>
      <c r="R1319" s="29" t="n">
        <f aca="true">IF(O1319="","",O1319-TODAY())</f>
        <v>682</v>
      </c>
      <c r="S1319" s="29" t="str">
        <f aca="false">IF(C1319="&lt;&lt; vazio &gt;&gt;","VAZIA",IF(AND(O1319&lt;&gt;"",R1319&lt;0),"VENCIDO",IF(AND(O1319&lt;&gt;"",R1319&lt;=Parametros!$B$10),"PRÓX. VENCIMENTO",IF(F1319="Q","QUALIDADE",IF(F1319="S","BLOQUEADO",IF(F1319="R","RESTRITO/DEVOLUÇÃO",IF(OR(N1319="QUAR",N1319="QRES"),"QUARENTENA",IF(OR(B1319="DESCARTE",B1319="DEVOLUÇÃO"),"DESCARTE/DEVOLUÇÃO",IF(AND(D1319="",K1319&lt;&gt;""),"SEM LOTE",IF(AND(Q1319&lt;&gt;"",Q1319&gt;=Parametros!$B$11),"PARADO/SEM GIRO","OK"))))))))))</f>
        <v>OK</v>
      </c>
      <c r="T1319" s="29" t="str">
        <f aca="false">IF(AND($S1319="PARADO/SEM GIRO",$K1319="KG",OR(Painel!$B$5="(Todos)",A1319=Painel!$B$5)*OR(Painel!$E$5="(Todos)",P1319=Painel!$E$5)),$J1319+ROW()/10000000,"")</f>
        <v/>
      </c>
      <c r="U1319" s="29" t="str">
        <f aca="false">IF(AND($S1319="VENCIDO",$K1319="KG",OR(Painel!$B$5="(Todos)",A1319=Painel!$B$5)*OR(Painel!$E$5="(Todos)",P1319=Painel!$E$5)),$J1319+ROW()/10000000,"")</f>
        <v/>
      </c>
    </row>
    <row r="1320" customFormat="false" ht="15" hidden="false" customHeight="false" outlineLevel="0" collapsed="false">
      <c r="A1320" s="29" t="s">
        <v>53</v>
      </c>
      <c r="B1320" s="29" t="s">
        <v>2368</v>
      </c>
      <c r="C1320" s="29" t="s">
        <v>240</v>
      </c>
      <c r="D1320" s="29" t="s">
        <v>612</v>
      </c>
      <c r="E1320" s="29" t="n">
        <v>1</v>
      </c>
      <c r="F1320" s="29"/>
      <c r="G1320" s="29" t="s">
        <v>2369</v>
      </c>
      <c r="H1320" s="30" t="n">
        <v>100</v>
      </c>
      <c r="I1320" s="31" t="n">
        <v>46284</v>
      </c>
      <c r="J1320" s="30" t="n">
        <v>100</v>
      </c>
      <c r="K1320" s="29" t="s">
        <v>120</v>
      </c>
      <c r="L1320" s="29" t="s">
        <v>126</v>
      </c>
      <c r="M1320" s="29"/>
      <c r="N1320" s="29" t="s">
        <v>122</v>
      </c>
      <c r="O1320" s="31" t="n">
        <v>46959</v>
      </c>
      <c r="P1320" s="29" t="s">
        <v>235</v>
      </c>
      <c r="Q1320" s="29" t="n">
        <f aca="false">IFERROR(VALUE(L1320),"")</f>
        <v>13</v>
      </c>
      <c r="R1320" s="29" t="n">
        <f aca="true">IF(O1320="","",O1320-TODAY())</f>
        <v>674</v>
      </c>
      <c r="S1320" s="29" t="str">
        <f aca="false">IF(C1320="&lt;&lt; vazio &gt;&gt;","VAZIA",IF(AND(O1320&lt;&gt;"",R1320&lt;0),"VENCIDO",IF(AND(O1320&lt;&gt;"",R1320&lt;=Parametros!$B$10),"PRÓX. VENCIMENTO",IF(F1320="Q","QUALIDADE",IF(F1320="S","BLOQUEADO",IF(F1320="R","RESTRITO/DEVOLUÇÃO",IF(OR(N1320="QUAR",N1320="QRES"),"QUARENTENA",IF(OR(B1320="DESCARTE",B1320="DEVOLUÇÃO"),"DESCARTE/DEVOLUÇÃO",IF(AND(D1320="",K1320&lt;&gt;""),"SEM LOTE",IF(AND(Q1320&lt;&gt;"",Q1320&gt;=Parametros!$B$11),"PARADO/SEM GIRO","OK"))))))))))</f>
        <v>OK</v>
      </c>
      <c r="T1320" s="29" t="str">
        <f aca="false">IF(AND($S1320="PARADO/SEM GIRO",$K1320="KG",OR(Painel!$B$5="(Todos)",A1320=Painel!$B$5)*OR(Painel!$E$5="(Todos)",P1320=Painel!$E$5)),$J1320+ROW()/10000000,"")</f>
        <v/>
      </c>
      <c r="U1320" s="29" t="str">
        <f aca="false">IF(AND($S1320="VENCIDO",$K1320="KG",OR(Painel!$B$5="(Todos)",A1320=Painel!$B$5)*OR(Painel!$E$5="(Todos)",P1320=Painel!$E$5)),$J1320+ROW()/10000000,"")</f>
        <v/>
      </c>
    </row>
    <row r="1321" customFormat="false" ht="15" hidden="false" customHeight="false" outlineLevel="0" collapsed="false">
      <c r="A1321" s="29" t="s">
        <v>53</v>
      </c>
      <c r="B1321" s="29" t="s">
        <v>2370</v>
      </c>
      <c r="C1321" s="29" t="s">
        <v>238</v>
      </c>
      <c r="D1321" s="29" t="s">
        <v>608</v>
      </c>
      <c r="E1321" s="29" t="n">
        <v>1</v>
      </c>
      <c r="F1321" s="29"/>
      <c r="G1321" s="29" t="s">
        <v>2371</v>
      </c>
      <c r="H1321" s="30" t="n">
        <v>1000</v>
      </c>
      <c r="I1321" s="31" t="n">
        <v>46277</v>
      </c>
      <c r="J1321" s="30" t="n">
        <v>1000</v>
      </c>
      <c r="K1321" s="29" t="s">
        <v>120</v>
      </c>
      <c r="L1321" s="29" t="s">
        <v>652</v>
      </c>
      <c r="M1321" s="29"/>
      <c r="N1321" s="29" t="s">
        <v>122</v>
      </c>
      <c r="O1321" s="31" t="n">
        <v>46985</v>
      </c>
      <c r="P1321" s="29" t="s">
        <v>235</v>
      </c>
      <c r="Q1321" s="29" t="n">
        <f aca="false">IFERROR(VALUE(L1321),"")</f>
        <v>8</v>
      </c>
      <c r="R1321" s="29" t="n">
        <f aca="true">IF(O1321="","",O1321-TODAY())</f>
        <v>700</v>
      </c>
      <c r="S1321" s="29" t="str">
        <f aca="false">IF(C1321="&lt;&lt; vazio &gt;&gt;","VAZIA",IF(AND(O1321&lt;&gt;"",R1321&lt;0),"VENCIDO",IF(AND(O1321&lt;&gt;"",R1321&lt;=Parametros!$B$10),"PRÓX. VENCIMENTO",IF(F1321="Q","QUALIDADE",IF(F1321="S","BLOQUEADO",IF(F1321="R","RESTRITO/DEVOLUÇÃO",IF(OR(N1321="QUAR",N1321="QRES"),"QUARENTENA",IF(OR(B1321="DESCARTE",B1321="DEVOLUÇÃO"),"DESCARTE/DEVOLUÇÃO",IF(AND(D1321="",K1321&lt;&gt;""),"SEM LOTE",IF(AND(Q1321&lt;&gt;"",Q1321&gt;=Parametros!$B$11),"PARADO/SEM GIRO","OK"))))))))))</f>
        <v>OK</v>
      </c>
      <c r="T1321" s="29" t="str">
        <f aca="false">IF(AND($S1321="PARADO/SEM GIRO",$K1321="KG",OR(Painel!$B$5="(Todos)",A1321=Painel!$B$5)*OR(Painel!$E$5="(Todos)",P1321=Painel!$E$5)),$J1321+ROW()/10000000,"")</f>
        <v/>
      </c>
      <c r="U1321" s="29" t="str">
        <f aca="false">IF(AND($S1321="VENCIDO",$K1321="KG",OR(Painel!$B$5="(Todos)",A1321=Painel!$B$5)*OR(Painel!$E$5="(Todos)",P1321=Painel!$E$5)),$J1321+ROW()/10000000,"")</f>
        <v/>
      </c>
    </row>
    <row r="1322" customFormat="false" ht="15" hidden="false" customHeight="false" outlineLevel="0" collapsed="false">
      <c r="A1322" s="29" t="s">
        <v>53</v>
      </c>
      <c r="B1322" s="29" t="s">
        <v>2372</v>
      </c>
      <c r="C1322" s="29" t="s">
        <v>115</v>
      </c>
      <c r="D1322" s="29"/>
      <c r="E1322" s="29" t="n">
        <v>0</v>
      </c>
      <c r="F1322" s="29"/>
      <c r="G1322" s="29"/>
      <c r="H1322" s="30" t="n">
        <v>0</v>
      </c>
      <c r="I1322" s="29"/>
      <c r="J1322" s="30" t="n">
        <v>0</v>
      </c>
      <c r="K1322" s="29"/>
      <c r="L1322" s="29" t="s">
        <v>116</v>
      </c>
      <c r="M1322" s="29"/>
      <c r="N1322" s="29"/>
      <c r="O1322" s="29"/>
      <c r="P1322" s="29"/>
      <c r="Q1322" s="29" t="n">
        <f aca="false">IFERROR(VALUE(L1322),"")</f>
        <v>0</v>
      </c>
      <c r="R1322" s="29" t="str">
        <f aca="true">IF(O1322="","",O1322-TODAY())</f>
        <v/>
      </c>
      <c r="S1322" s="29" t="str">
        <f aca="false">IF(C1322="&lt;&lt; vazio &gt;&gt;","VAZIA",IF(AND(O1322&lt;&gt;"",R1322&lt;0),"VENCIDO",IF(AND(O1322&lt;&gt;"",R1322&lt;=Parametros!$B$10),"PRÓX. VENCIMENTO",IF(F1322="Q","QUALIDADE",IF(F1322="S","BLOQUEADO",IF(F1322="R","RESTRITO/DEVOLUÇÃO",IF(OR(N1322="QUAR",N1322="QRES"),"QUARENTENA",IF(OR(B1322="DESCARTE",B1322="DEVOLUÇÃO"),"DESCARTE/DEVOLUÇÃO",IF(AND(D1322="",K1322&lt;&gt;""),"SEM LOTE",IF(AND(Q1322&lt;&gt;"",Q1322&gt;=Parametros!$B$11),"PARADO/SEM GIRO","OK"))))))))))</f>
        <v>VAZIA</v>
      </c>
      <c r="T1322" s="29" t="str">
        <f aca="false">IF(AND($S1322="PARADO/SEM GIRO",$K1322="KG",OR(Painel!$B$5="(Todos)",A1322=Painel!$B$5)*OR(Painel!$E$5="(Todos)",P1322=Painel!$E$5)),$J1322+ROW()/10000000,"")</f>
        <v/>
      </c>
      <c r="U1322" s="29" t="str">
        <f aca="false">IF(AND($S1322="VENCIDO",$K1322="KG",OR(Painel!$B$5="(Todos)",A1322=Painel!$B$5)*OR(Painel!$E$5="(Todos)",P1322=Painel!$E$5)),$J1322+ROW()/10000000,"")</f>
        <v/>
      </c>
    </row>
    <row r="1323" customFormat="false" ht="15" hidden="false" customHeight="false" outlineLevel="0" collapsed="false">
      <c r="A1323" s="29" t="s">
        <v>53</v>
      </c>
      <c r="B1323" s="29" t="s">
        <v>2373</v>
      </c>
      <c r="C1323" s="29" t="s">
        <v>1381</v>
      </c>
      <c r="D1323" s="29" t="s">
        <v>1382</v>
      </c>
      <c r="E1323" s="29" t="n">
        <v>1</v>
      </c>
      <c r="F1323" s="29"/>
      <c r="G1323" s="29" t="s">
        <v>2374</v>
      </c>
      <c r="H1323" s="30" t="n">
        <v>800</v>
      </c>
      <c r="I1323" s="31" t="n">
        <v>46231</v>
      </c>
      <c r="J1323" s="30" t="n">
        <v>800</v>
      </c>
      <c r="K1323" s="29" t="s">
        <v>120</v>
      </c>
      <c r="L1323" s="29" t="s">
        <v>2246</v>
      </c>
      <c r="M1323" s="29"/>
      <c r="N1323" s="29" t="s">
        <v>122</v>
      </c>
      <c r="O1323" s="31" t="n">
        <v>46590</v>
      </c>
      <c r="P1323" s="29" t="s">
        <v>123</v>
      </c>
      <c r="Q1323" s="29" t="n">
        <f aca="false">IFERROR(VALUE(L1323),"")</f>
        <v>54</v>
      </c>
      <c r="R1323" s="29" t="n">
        <f aca="true">IF(O1323="","",O1323-TODAY())</f>
        <v>305</v>
      </c>
      <c r="S1323" s="29" t="str">
        <f aca="false">IF(C1323="&lt;&lt; vazio &gt;&gt;","VAZIA",IF(AND(O1323&lt;&gt;"",R1323&lt;0),"VENCIDO",IF(AND(O1323&lt;&gt;"",R1323&lt;=Parametros!$B$10),"PRÓX. VENCIMENTO",IF(F1323="Q","QUALIDADE",IF(F1323="S","BLOQUEADO",IF(F1323="R","RESTRITO/DEVOLUÇÃO",IF(OR(N1323="QUAR",N1323="QRES"),"QUARENTENA",IF(OR(B1323="DESCARTE",B1323="DEVOLUÇÃO"),"DESCARTE/DEVOLUÇÃO",IF(AND(D1323="",K1323&lt;&gt;""),"SEM LOTE",IF(AND(Q1323&lt;&gt;"",Q1323&gt;=Parametros!$B$11),"PARADO/SEM GIRO","OK"))))))))))</f>
        <v>OK</v>
      </c>
      <c r="T1323" s="29" t="str">
        <f aca="false">IF(AND($S1323="PARADO/SEM GIRO",$K1323="KG",OR(Painel!$B$5="(Todos)",A1323=Painel!$B$5)*OR(Painel!$E$5="(Todos)",P1323=Painel!$E$5)),$J1323+ROW()/10000000,"")</f>
        <v/>
      </c>
      <c r="U1323" s="29" t="str">
        <f aca="false">IF(AND($S1323="VENCIDO",$K1323="KG",OR(Painel!$B$5="(Todos)",A1323=Painel!$B$5)*OR(Painel!$E$5="(Todos)",P1323=Painel!$E$5)),$J1323+ROW()/10000000,"")</f>
        <v/>
      </c>
    </row>
    <row r="1324" customFormat="false" ht="15" hidden="false" customHeight="false" outlineLevel="0" collapsed="false">
      <c r="A1324" s="29" t="s">
        <v>53</v>
      </c>
      <c r="B1324" s="29" t="s">
        <v>2375</v>
      </c>
      <c r="C1324" s="29" t="s">
        <v>1928</v>
      </c>
      <c r="D1324" s="29" t="s">
        <v>2376</v>
      </c>
      <c r="E1324" s="29" t="n">
        <v>1</v>
      </c>
      <c r="F1324" s="29"/>
      <c r="G1324" s="29" t="s">
        <v>2377</v>
      </c>
      <c r="H1324" s="30" t="n">
        <v>425</v>
      </c>
      <c r="I1324" s="31" t="n">
        <v>46282</v>
      </c>
      <c r="J1324" s="30" t="n">
        <v>425</v>
      </c>
      <c r="K1324" s="29" t="s">
        <v>120</v>
      </c>
      <c r="L1324" s="29" t="s">
        <v>1723</v>
      </c>
      <c r="M1324" s="29"/>
      <c r="N1324" s="29" t="s">
        <v>122</v>
      </c>
      <c r="O1324" s="31" t="n">
        <v>46959</v>
      </c>
      <c r="P1324" s="29" t="s">
        <v>235</v>
      </c>
      <c r="Q1324" s="29" t="n">
        <f aca="false">IFERROR(VALUE(L1324),"")</f>
        <v>37</v>
      </c>
      <c r="R1324" s="29" t="n">
        <f aca="true">IF(O1324="","",O1324-TODAY())</f>
        <v>674</v>
      </c>
      <c r="S1324" s="29" t="str">
        <f aca="false">IF(C1324="&lt;&lt; vazio &gt;&gt;","VAZIA",IF(AND(O1324&lt;&gt;"",R1324&lt;0),"VENCIDO",IF(AND(O1324&lt;&gt;"",R1324&lt;=Parametros!$B$10),"PRÓX. VENCIMENTO",IF(F1324="Q","QUALIDADE",IF(F1324="S","BLOQUEADO",IF(F1324="R","RESTRITO/DEVOLUÇÃO",IF(OR(N1324="QUAR",N1324="QRES"),"QUARENTENA",IF(OR(B1324="DESCARTE",B1324="DEVOLUÇÃO"),"DESCARTE/DEVOLUÇÃO",IF(AND(D1324="",K1324&lt;&gt;""),"SEM LOTE",IF(AND(Q1324&lt;&gt;"",Q1324&gt;=Parametros!$B$11),"PARADO/SEM GIRO","OK"))))))))))</f>
        <v>OK</v>
      </c>
      <c r="T1324" s="29" t="str">
        <f aca="false">IF(AND($S1324="PARADO/SEM GIRO",$K1324="KG",OR(Painel!$B$5="(Todos)",A1324=Painel!$B$5)*OR(Painel!$E$5="(Todos)",P1324=Painel!$E$5)),$J1324+ROW()/10000000,"")</f>
        <v/>
      </c>
      <c r="U1324" s="29" t="str">
        <f aca="false">IF(AND($S1324="VENCIDO",$K1324="KG",OR(Painel!$B$5="(Todos)",A1324=Painel!$B$5)*OR(Painel!$E$5="(Todos)",P1324=Painel!$E$5)),$J1324+ROW()/10000000,"")</f>
        <v/>
      </c>
    </row>
    <row r="1325" customFormat="false" ht="15" hidden="false" customHeight="false" outlineLevel="0" collapsed="false">
      <c r="A1325" s="29" t="s">
        <v>53</v>
      </c>
      <c r="B1325" s="29" t="s">
        <v>2378</v>
      </c>
      <c r="C1325" s="29" t="s">
        <v>604</v>
      </c>
      <c r="D1325" s="29" t="s">
        <v>605</v>
      </c>
      <c r="E1325" s="29" t="n">
        <v>1</v>
      </c>
      <c r="F1325" s="29"/>
      <c r="G1325" s="29" t="s">
        <v>2379</v>
      </c>
      <c r="H1325" s="30" t="n">
        <v>1000</v>
      </c>
      <c r="I1325" s="31" t="n">
        <v>46282</v>
      </c>
      <c r="J1325" s="30" t="n">
        <v>1000</v>
      </c>
      <c r="K1325" s="29" t="s">
        <v>120</v>
      </c>
      <c r="L1325" s="29" t="s">
        <v>1277</v>
      </c>
      <c r="M1325" s="29"/>
      <c r="N1325" s="29" t="s">
        <v>122</v>
      </c>
      <c r="O1325" s="31" t="n">
        <v>46925</v>
      </c>
      <c r="P1325" s="29" t="s">
        <v>235</v>
      </c>
      <c r="Q1325" s="29" t="n">
        <f aca="false">IFERROR(VALUE(L1325),"")</f>
        <v>55</v>
      </c>
      <c r="R1325" s="29" t="n">
        <f aca="true">IF(O1325="","",O1325-TODAY())</f>
        <v>640</v>
      </c>
      <c r="S1325" s="29" t="str">
        <f aca="false">IF(C1325="&lt;&lt; vazio &gt;&gt;","VAZIA",IF(AND(O1325&lt;&gt;"",R1325&lt;0),"VENCIDO",IF(AND(O1325&lt;&gt;"",R1325&lt;=Parametros!$B$10),"PRÓX. VENCIMENTO",IF(F1325="Q","QUALIDADE",IF(F1325="S","BLOQUEADO",IF(F1325="R","RESTRITO/DEVOLUÇÃO",IF(OR(N1325="QUAR",N1325="QRES"),"QUARENTENA",IF(OR(B1325="DESCARTE",B1325="DEVOLUÇÃO"),"DESCARTE/DEVOLUÇÃO",IF(AND(D1325="",K1325&lt;&gt;""),"SEM LOTE",IF(AND(Q1325&lt;&gt;"",Q1325&gt;=Parametros!$B$11),"PARADO/SEM GIRO","OK"))))))))))</f>
        <v>OK</v>
      </c>
      <c r="T1325" s="29" t="str">
        <f aca="false">IF(AND($S1325="PARADO/SEM GIRO",$K1325="KG",OR(Painel!$B$5="(Todos)",A1325=Painel!$B$5)*OR(Painel!$E$5="(Todos)",P1325=Painel!$E$5)),$J1325+ROW()/10000000,"")</f>
        <v/>
      </c>
      <c r="U1325" s="29" t="str">
        <f aca="false">IF(AND($S1325="VENCIDO",$K1325="KG",OR(Painel!$B$5="(Todos)",A1325=Painel!$B$5)*OR(Painel!$E$5="(Todos)",P1325=Painel!$E$5)),$J1325+ROW()/10000000,"")</f>
        <v/>
      </c>
    </row>
    <row r="1326" customFormat="false" ht="15" hidden="false" customHeight="false" outlineLevel="0" collapsed="false">
      <c r="A1326" s="29" t="s">
        <v>53</v>
      </c>
      <c r="B1326" s="29" t="s">
        <v>2380</v>
      </c>
      <c r="C1326" s="29" t="s">
        <v>691</v>
      </c>
      <c r="D1326" s="29" t="s">
        <v>2381</v>
      </c>
      <c r="E1326" s="29" t="n">
        <v>1</v>
      </c>
      <c r="F1326" s="29"/>
      <c r="G1326" s="29" t="s">
        <v>2382</v>
      </c>
      <c r="H1326" s="30" t="n">
        <v>960</v>
      </c>
      <c r="I1326" s="31" t="n">
        <v>46083</v>
      </c>
      <c r="J1326" s="30" t="n">
        <v>960</v>
      </c>
      <c r="K1326" s="29" t="s">
        <v>120</v>
      </c>
      <c r="L1326" s="29" t="s">
        <v>2383</v>
      </c>
      <c r="M1326" s="29"/>
      <c r="N1326" s="29" t="s">
        <v>122</v>
      </c>
      <c r="O1326" s="31" t="n">
        <v>46441</v>
      </c>
      <c r="P1326" s="29" t="s">
        <v>123</v>
      </c>
      <c r="Q1326" s="29" t="n">
        <f aca="false">IFERROR(VALUE(L1326),"")</f>
        <v>202</v>
      </c>
      <c r="R1326" s="29" t="n">
        <f aca="true">IF(O1326="","",O1326-TODAY())</f>
        <v>156</v>
      </c>
      <c r="S1326" s="29" t="str">
        <f aca="false">IF(C1326="&lt;&lt; vazio &gt;&gt;","VAZIA",IF(AND(O1326&lt;&gt;"",R1326&lt;0),"VENCIDO",IF(AND(O1326&lt;&gt;"",R1326&lt;=Parametros!$B$10),"PRÓX. VENCIMENTO",IF(F1326="Q","QUALIDADE",IF(F1326="S","BLOQUEADO",IF(F1326="R","RESTRITO/DEVOLUÇÃO",IF(OR(N1326="QUAR",N1326="QRES"),"QUARENTENA",IF(OR(B1326="DESCARTE",B1326="DEVOLUÇÃO"),"DESCARTE/DEVOLUÇÃO",IF(AND(D1326="",K1326&lt;&gt;""),"SEM LOTE",IF(AND(Q1326&lt;&gt;"",Q1326&gt;=Parametros!$B$11),"PARADO/SEM GIRO","OK"))))))))))</f>
        <v>PARADO/SEM GIRO</v>
      </c>
      <c r="T1326" s="29" t="n">
        <f aca="false">IF(AND($S1326="PARADO/SEM GIRO",$K1326="KG",OR(Painel!$B$5="(Todos)",A1326=Painel!$B$5)*OR(Painel!$E$5="(Todos)",P1326=Painel!$E$5)),$J1326+ROW()/10000000,"")</f>
        <v>960.0001326</v>
      </c>
      <c r="U1326" s="29" t="str">
        <f aca="false">IF(AND($S1326="VENCIDO",$K1326="KG",OR(Painel!$B$5="(Todos)",A1326=Painel!$B$5)*OR(Painel!$E$5="(Todos)",P1326=Painel!$E$5)),$J1326+ROW()/10000000,"")</f>
        <v/>
      </c>
    </row>
    <row r="1327" customFormat="false" ht="15" hidden="false" customHeight="false" outlineLevel="0" collapsed="false">
      <c r="A1327" s="29" t="s">
        <v>53</v>
      </c>
      <c r="B1327" s="29" t="s">
        <v>2384</v>
      </c>
      <c r="C1327" s="29" t="s">
        <v>115</v>
      </c>
      <c r="D1327" s="29"/>
      <c r="E1327" s="29" t="n">
        <v>0</v>
      </c>
      <c r="F1327" s="29"/>
      <c r="G1327" s="29"/>
      <c r="H1327" s="30" t="n">
        <v>0</v>
      </c>
      <c r="I1327" s="29"/>
      <c r="J1327" s="30" t="n">
        <v>0</v>
      </c>
      <c r="K1327" s="29"/>
      <c r="L1327" s="29" t="s">
        <v>116</v>
      </c>
      <c r="M1327" s="29"/>
      <c r="N1327" s="29"/>
      <c r="O1327" s="29"/>
      <c r="P1327" s="29"/>
      <c r="Q1327" s="29" t="n">
        <f aca="false">IFERROR(VALUE(L1327),"")</f>
        <v>0</v>
      </c>
      <c r="R1327" s="29" t="str">
        <f aca="true">IF(O1327="","",O1327-TODAY())</f>
        <v/>
      </c>
      <c r="S1327" s="29" t="str">
        <f aca="false">IF(C1327="&lt;&lt; vazio &gt;&gt;","VAZIA",IF(AND(O1327&lt;&gt;"",R1327&lt;0),"VENCIDO",IF(AND(O1327&lt;&gt;"",R1327&lt;=Parametros!$B$10),"PRÓX. VENCIMENTO",IF(F1327="Q","QUALIDADE",IF(F1327="S","BLOQUEADO",IF(F1327="R","RESTRITO/DEVOLUÇÃO",IF(OR(N1327="QUAR",N1327="QRES"),"QUARENTENA",IF(OR(B1327="DESCARTE",B1327="DEVOLUÇÃO"),"DESCARTE/DEVOLUÇÃO",IF(AND(D1327="",K1327&lt;&gt;""),"SEM LOTE",IF(AND(Q1327&lt;&gt;"",Q1327&gt;=Parametros!$B$11),"PARADO/SEM GIRO","OK"))))))))))</f>
        <v>VAZIA</v>
      </c>
      <c r="T1327" s="29" t="str">
        <f aca="false">IF(AND($S1327="PARADO/SEM GIRO",$K1327="KG",OR(Painel!$B$5="(Todos)",A1327=Painel!$B$5)*OR(Painel!$E$5="(Todos)",P1327=Painel!$E$5)),$J1327+ROW()/10000000,"")</f>
        <v/>
      </c>
      <c r="U1327" s="29" t="str">
        <f aca="false">IF(AND($S1327="VENCIDO",$K1327="KG",OR(Painel!$B$5="(Todos)",A1327=Painel!$B$5)*OR(Painel!$E$5="(Todos)",P1327=Painel!$E$5)),$J1327+ROW()/10000000,"")</f>
        <v/>
      </c>
    </row>
    <row r="1328" customFormat="false" ht="15" hidden="false" customHeight="false" outlineLevel="0" collapsed="false">
      <c r="A1328" s="29" t="s">
        <v>53</v>
      </c>
      <c r="B1328" s="29" t="s">
        <v>2385</v>
      </c>
      <c r="C1328" s="29" t="s">
        <v>240</v>
      </c>
      <c r="D1328" s="29" t="s">
        <v>614</v>
      </c>
      <c r="E1328" s="29" t="n">
        <v>1</v>
      </c>
      <c r="F1328" s="29"/>
      <c r="G1328" s="29" t="s">
        <v>2386</v>
      </c>
      <c r="H1328" s="30" t="n">
        <v>1000</v>
      </c>
      <c r="I1328" s="31" t="n">
        <v>46278</v>
      </c>
      <c r="J1328" s="30" t="n">
        <v>1000</v>
      </c>
      <c r="K1328" s="29" t="s">
        <v>120</v>
      </c>
      <c r="L1328" s="29" t="s">
        <v>328</v>
      </c>
      <c r="M1328" s="29"/>
      <c r="N1328" s="29" t="s">
        <v>122</v>
      </c>
      <c r="O1328" s="31" t="n">
        <v>46992</v>
      </c>
      <c r="P1328" s="29" t="s">
        <v>235</v>
      </c>
      <c r="Q1328" s="29" t="n">
        <f aca="false">IFERROR(VALUE(L1328),"")</f>
        <v>7</v>
      </c>
      <c r="R1328" s="29" t="n">
        <f aca="true">IF(O1328="","",O1328-TODAY())</f>
        <v>707</v>
      </c>
      <c r="S1328" s="29" t="str">
        <f aca="false">IF(C1328="&lt;&lt; vazio &gt;&gt;","VAZIA",IF(AND(O1328&lt;&gt;"",R1328&lt;0),"VENCIDO",IF(AND(O1328&lt;&gt;"",R1328&lt;=Parametros!$B$10),"PRÓX. VENCIMENTO",IF(F1328="Q","QUALIDADE",IF(F1328="S","BLOQUEADO",IF(F1328="R","RESTRITO/DEVOLUÇÃO",IF(OR(N1328="QUAR",N1328="QRES"),"QUARENTENA",IF(OR(B1328="DESCARTE",B1328="DEVOLUÇÃO"),"DESCARTE/DEVOLUÇÃO",IF(AND(D1328="",K1328&lt;&gt;""),"SEM LOTE",IF(AND(Q1328&lt;&gt;"",Q1328&gt;=Parametros!$B$11),"PARADO/SEM GIRO","OK"))))))))))</f>
        <v>OK</v>
      </c>
      <c r="T1328" s="29" t="str">
        <f aca="false">IF(AND($S1328="PARADO/SEM GIRO",$K1328="KG",OR(Painel!$B$5="(Todos)",A1328=Painel!$B$5)*OR(Painel!$E$5="(Todos)",P1328=Painel!$E$5)),$J1328+ROW()/10000000,"")</f>
        <v/>
      </c>
      <c r="U1328" s="29" t="str">
        <f aca="false">IF(AND($S1328="VENCIDO",$K1328="KG",OR(Painel!$B$5="(Todos)",A1328=Painel!$B$5)*OR(Painel!$E$5="(Todos)",P1328=Painel!$E$5)),$J1328+ROW()/10000000,"")</f>
        <v/>
      </c>
    </row>
    <row r="1329" customFormat="false" ht="15" hidden="false" customHeight="false" outlineLevel="0" collapsed="false">
      <c r="A1329" s="29" t="s">
        <v>53</v>
      </c>
      <c r="B1329" s="29" t="s">
        <v>2387</v>
      </c>
      <c r="C1329" s="29" t="s">
        <v>956</v>
      </c>
      <c r="D1329" s="29" t="s">
        <v>957</v>
      </c>
      <c r="E1329" s="29" t="n">
        <v>1</v>
      </c>
      <c r="F1329" s="29"/>
      <c r="G1329" s="29" t="s">
        <v>2388</v>
      </c>
      <c r="H1329" s="30" t="n">
        <v>727.2</v>
      </c>
      <c r="I1329" s="31" t="n">
        <v>46205</v>
      </c>
      <c r="J1329" s="30" t="n">
        <v>727.2</v>
      </c>
      <c r="K1329" s="29" t="s">
        <v>120</v>
      </c>
      <c r="L1329" s="29" t="s">
        <v>2389</v>
      </c>
      <c r="M1329" s="29"/>
      <c r="N1329" s="29" t="s">
        <v>122</v>
      </c>
      <c r="O1329" s="31" t="n">
        <v>46904</v>
      </c>
      <c r="P1329" s="29" t="s">
        <v>123</v>
      </c>
      <c r="Q1329" s="29" t="n">
        <f aca="false">IFERROR(VALUE(L1329),"")</f>
        <v>80</v>
      </c>
      <c r="R1329" s="29" t="n">
        <f aca="true">IF(O1329="","",O1329-TODAY())</f>
        <v>619</v>
      </c>
      <c r="S1329" s="29" t="str">
        <f aca="false">IF(C1329="&lt;&lt; vazio &gt;&gt;","VAZIA",IF(AND(O1329&lt;&gt;"",R1329&lt;0),"VENCIDO",IF(AND(O1329&lt;&gt;"",R1329&lt;=Parametros!$B$10),"PRÓX. VENCIMENTO",IF(F1329="Q","QUALIDADE",IF(F1329="S","BLOQUEADO",IF(F1329="R","RESTRITO/DEVOLUÇÃO",IF(OR(N1329="QUAR",N1329="QRES"),"QUARENTENA",IF(OR(B1329="DESCARTE",B1329="DEVOLUÇÃO"),"DESCARTE/DEVOLUÇÃO",IF(AND(D1329="",K1329&lt;&gt;""),"SEM LOTE",IF(AND(Q1329&lt;&gt;"",Q1329&gt;=Parametros!$B$11),"PARADO/SEM GIRO","OK"))))))))))</f>
        <v>OK</v>
      </c>
      <c r="T1329" s="29" t="str">
        <f aca="false">IF(AND($S1329="PARADO/SEM GIRO",$K1329="KG",OR(Painel!$B$5="(Todos)",A1329=Painel!$B$5)*OR(Painel!$E$5="(Todos)",P1329=Painel!$E$5)),$J1329+ROW()/10000000,"")</f>
        <v/>
      </c>
      <c r="U1329" s="29" t="str">
        <f aca="false">IF(AND($S1329="VENCIDO",$K1329="KG",OR(Painel!$B$5="(Todos)",A1329=Painel!$B$5)*OR(Painel!$E$5="(Todos)",P1329=Painel!$E$5)),$J1329+ROW()/10000000,"")</f>
        <v/>
      </c>
    </row>
    <row r="1330" customFormat="false" ht="15" hidden="false" customHeight="false" outlineLevel="0" collapsed="false">
      <c r="A1330" s="29" t="s">
        <v>53</v>
      </c>
      <c r="B1330" s="29" t="s">
        <v>2390</v>
      </c>
      <c r="C1330" s="29" t="s">
        <v>115</v>
      </c>
      <c r="D1330" s="29"/>
      <c r="E1330" s="29" t="n">
        <v>0</v>
      </c>
      <c r="F1330" s="29"/>
      <c r="G1330" s="29"/>
      <c r="H1330" s="30" t="n">
        <v>0</v>
      </c>
      <c r="I1330" s="29"/>
      <c r="J1330" s="30" t="n">
        <v>0</v>
      </c>
      <c r="K1330" s="29"/>
      <c r="L1330" s="29" t="s">
        <v>116</v>
      </c>
      <c r="M1330" s="29"/>
      <c r="N1330" s="29"/>
      <c r="O1330" s="29"/>
      <c r="P1330" s="29"/>
      <c r="Q1330" s="29" t="n">
        <f aca="false">IFERROR(VALUE(L1330),"")</f>
        <v>0</v>
      </c>
      <c r="R1330" s="29" t="str">
        <f aca="true">IF(O1330="","",O1330-TODAY())</f>
        <v/>
      </c>
      <c r="S1330" s="29" t="str">
        <f aca="false">IF(C1330="&lt;&lt; vazio &gt;&gt;","VAZIA",IF(AND(O1330&lt;&gt;"",R1330&lt;0),"VENCIDO",IF(AND(O1330&lt;&gt;"",R1330&lt;=Parametros!$B$10),"PRÓX. VENCIMENTO",IF(F1330="Q","QUALIDADE",IF(F1330="S","BLOQUEADO",IF(F1330="R","RESTRITO/DEVOLUÇÃO",IF(OR(N1330="QUAR",N1330="QRES"),"QUARENTENA",IF(OR(B1330="DESCARTE",B1330="DEVOLUÇÃO"),"DESCARTE/DEVOLUÇÃO",IF(AND(D1330="",K1330&lt;&gt;""),"SEM LOTE",IF(AND(Q1330&lt;&gt;"",Q1330&gt;=Parametros!$B$11),"PARADO/SEM GIRO","OK"))))))))))</f>
        <v>VAZIA</v>
      </c>
      <c r="T1330" s="29" t="str">
        <f aca="false">IF(AND($S1330="PARADO/SEM GIRO",$K1330="KG",OR(Painel!$B$5="(Todos)",A1330=Painel!$B$5)*OR(Painel!$E$5="(Todos)",P1330=Painel!$E$5)),$J1330+ROW()/10000000,"")</f>
        <v/>
      </c>
      <c r="U1330" s="29" t="str">
        <f aca="false">IF(AND($S1330="VENCIDO",$K1330="KG",OR(Painel!$B$5="(Todos)",A1330=Painel!$B$5)*OR(Painel!$E$5="(Todos)",P1330=Painel!$E$5)),$J1330+ROW()/10000000,"")</f>
        <v/>
      </c>
    </row>
    <row r="1331" customFormat="false" ht="15" hidden="false" customHeight="false" outlineLevel="0" collapsed="false">
      <c r="A1331" s="29" t="s">
        <v>53</v>
      </c>
      <c r="B1331" s="29" t="s">
        <v>2391</v>
      </c>
      <c r="C1331" s="29" t="s">
        <v>1381</v>
      </c>
      <c r="D1331" s="29" t="s">
        <v>2392</v>
      </c>
      <c r="E1331" s="29" t="n">
        <v>1</v>
      </c>
      <c r="F1331" s="29"/>
      <c r="G1331" s="29" t="s">
        <v>2393</v>
      </c>
      <c r="H1331" s="30" t="n">
        <v>800</v>
      </c>
      <c r="I1331" s="31" t="n">
        <v>46234</v>
      </c>
      <c r="J1331" s="30" t="n">
        <v>800</v>
      </c>
      <c r="K1331" s="29" t="s">
        <v>120</v>
      </c>
      <c r="L1331" s="29" t="s">
        <v>725</v>
      </c>
      <c r="M1331" s="29"/>
      <c r="N1331" s="29" t="s">
        <v>122</v>
      </c>
      <c r="O1331" s="31" t="n">
        <v>46589</v>
      </c>
      <c r="P1331" s="29" t="s">
        <v>123</v>
      </c>
      <c r="Q1331" s="29" t="n">
        <f aca="false">IFERROR(VALUE(L1331),"")</f>
        <v>51</v>
      </c>
      <c r="R1331" s="29" t="n">
        <f aca="true">IF(O1331="","",O1331-TODAY())</f>
        <v>304</v>
      </c>
      <c r="S1331" s="29" t="str">
        <f aca="false">IF(C1331="&lt;&lt; vazio &gt;&gt;","VAZIA",IF(AND(O1331&lt;&gt;"",R1331&lt;0),"VENCIDO",IF(AND(O1331&lt;&gt;"",R1331&lt;=Parametros!$B$10),"PRÓX. VENCIMENTO",IF(F1331="Q","QUALIDADE",IF(F1331="S","BLOQUEADO",IF(F1331="R","RESTRITO/DEVOLUÇÃO",IF(OR(N1331="QUAR",N1331="QRES"),"QUARENTENA",IF(OR(B1331="DESCARTE",B1331="DEVOLUÇÃO"),"DESCARTE/DEVOLUÇÃO",IF(AND(D1331="",K1331&lt;&gt;""),"SEM LOTE",IF(AND(Q1331&lt;&gt;"",Q1331&gt;=Parametros!$B$11),"PARADO/SEM GIRO","OK"))))))))))</f>
        <v>OK</v>
      </c>
      <c r="T1331" s="29" t="str">
        <f aca="false">IF(AND($S1331="PARADO/SEM GIRO",$K1331="KG",OR(Painel!$B$5="(Todos)",A1331=Painel!$B$5)*OR(Painel!$E$5="(Todos)",P1331=Painel!$E$5)),$J1331+ROW()/10000000,"")</f>
        <v/>
      </c>
      <c r="U1331" s="29" t="str">
        <f aca="false">IF(AND($S1331="VENCIDO",$K1331="KG",OR(Painel!$B$5="(Todos)",A1331=Painel!$B$5)*OR(Painel!$E$5="(Todos)",P1331=Painel!$E$5)),$J1331+ROW()/10000000,"")</f>
        <v/>
      </c>
    </row>
    <row r="1332" customFormat="false" ht="15" hidden="false" customHeight="false" outlineLevel="0" collapsed="false">
      <c r="A1332" s="29" t="s">
        <v>53</v>
      </c>
      <c r="B1332" s="29" t="s">
        <v>2394</v>
      </c>
      <c r="C1332" s="29" t="s">
        <v>1729</v>
      </c>
      <c r="D1332" s="29" t="s">
        <v>1730</v>
      </c>
      <c r="E1332" s="29" t="n">
        <v>1</v>
      </c>
      <c r="F1332" s="29"/>
      <c r="G1332" s="29" t="s">
        <v>2395</v>
      </c>
      <c r="H1332" s="30" t="n">
        <v>1000</v>
      </c>
      <c r="I1332" s="31" t="n">
        <v>46238</v>
      </c>
      <c r="J1332" s="30" t="n">
        <v>1000</v>
      </c>
      <c r="K1332" s="29" t="s">
        <v>120</v>
      </c>
      <c r="L1332" s="29" t="s">
        <v>1732</v>
      </c>
      <c r="M1332" s="29"/>
      <c r="N1332" s="29" t="s">
        <v>122</v>
      </c>
      <c r="O1332" s="31" t="n">
        <v>46908</v>
      </c>
      <c r="P1332" s="29" t="s">
        <v>235</v>
      </c>
      <c r="Q1332" s="29" t="n">
        <f aca="false">IFERROR(VALUE(L1332),"")</f>
        <v>47</v>
      </c>
      <c r="R1332" s="29" t="n">
        <f aca="true">IF(O1332="","",O1332-TODAY())</f>
        <v>623</v>
      </c>
      <c r="S1332" s="29" t="str">
        <f aca="false">IF(C1332="&lt;&lt; vazio &gt;&gt;","VAZIA",IF(AND(O1332&lt;&gt;"",R1332&lt;0),"VENCIDO",IF(AND(O1332&lt;&gt;"",R1332&lt;=Parametros!$B$10),"PRÓX. VENCIMENTO",IF(F1332="Q","QUALIDADE",IF(F1332="S","BLOQUEADO",IF(F1332="R","RESTRITO/DEVOLUÇÃO",IF(OR(N1332="QUAR",N1332="QRES"),"QUARENTENA",IF(OR(B1332="DESCARTE",B1332="DEVOLUÇÃO"),"DESCARTE/DEVOLUÇÃO",IF(AND(D1332="",K1332&lt;&gt;""),"SEM LOTE",IF(AND(Q1332&lt;&gt;"",Q1332&gt;=Parametros!$B$11),"PARADO/SEM GIRO","OK"))))))))))</f>
        <v>OK</v>
      </c>
      <c r="T1332" s="29" t="str">
        <f aca="false">IF(AND($S1332="PARADO/SEM GIRO",$K1332="KG",OR(Painel!$B$5="(Todos)",A1332=Painel!$B$5)*OR(Painel!$E$5="(Todos)",P1332=Painel!$E$5)),$J1332+ROW()/10000000,"")</f>
        <v/>
      </c>
      <c r="U1332" s="29" t="str">
        <f aca="false">IF(AND($S1332="VENCIDO",$K1332="KG",OR(Painel!$B$5="(Todos)",A1332=Painel!$B$5)*OR(Painel!$E$5="(Todos)",P1332=Painel!$E$5)),$J1332+ROW()/10000000,"")</f>
        <v/>
      </c>
    </row>
    <row r="1333" customFormat="false" ht="15" hidden="false" customHeight="false" outlineLevel="0" collapsed="false">
      <c r="A1333" s="29" t="s">
        <v>53</v>
      </c>
      <c r="B1333" s="29" t="s">
        <v>2396</v>
      </c>
      <c r="C1333" s="29" t="s">
        <v>1729</v>
      </c>
      <c r="D1333" s="29" t="s">
        <v>2397</v>
      </c>
      <c r="E1333" s="29" t="n">
        <v>1</v>
      </c>
      <c r="F1333" s="29"/>
      <c r="G1333" s="29" t="s">
        <v>2398</v>
      </c>
      <c r="H1333" s="30" t="n">
        <v>24</v>
      </c>
      <c r="I1333" s="31" t="n">
        <v>46234</v>
      </c>
      <c r="J1333" s="30" t="n">
        <v>24</v>
      </c>
      <c r="K1333" s="29" t="s">
        <v>120</v>
      </c>
      <c r="L1333" s="29" t="s">
        <v>1809</v>
      </c>
      <c r="M1333" s="29"/>
      <c r="N1333" s="29" t="s">
        <v>122</v>
      </c>
      <c r="O1333" s="31" t="n">
        <v>46672</v>
      </c>
      <c r="P1333" s="29" t="s">
        <v>235</v>
      </c>
      <c r="Q1333" s="29" t="n">
        <f aca="false">IFERROR(VALUE(L1333),"")</f>
        <v>101</v>
      </c>
      <c r="R1333" s="29" t="n">
        <f aca="true">IF(O1333="","",O1333-TODAY())</f>
        <v>387</v>
      </c>
      <c r="S1333" s="29" t="str">
        <f aca="false">IF(C1333="&lt;&lt; vazio &gt;&gt;","VAZIA",IF(AND(O1333&lt;&gt;"",R1333&lt;0),"VENCIDO",IF(AND(O1333&lt;&gt;"",R1333&lt;=Parametros!$B$10),"PRÓX. VENCIMENTO",IF(F1333="Q","QUALIDADE",IF(F1333="S","BLOQUEADO",IF(F1333="R","RESTRITO/DEVOLUÇÃO",IF(OR(N1333="QUAR",N1333="QRES"),"QUARENTENA",IF(OR(B1333="DESCARTE",B1333="DEVOLUÇÃO"),"DESCARTE/DEVOLUÇÃO",IF(AND(D1333="",K1333&lt;&gt;""),"SEM LOTE",IF(AND(Q1333&lt;&gt;"",Q1333&gt;=Parametros!$B$11),"PARADO/SEM GIRO","OK"))))))))))</f>
        <v>PARADO/SEM GIRO</v>
      </c>
      <c r="T1333" s="29" t="n">
        <f aca="false">IF(AND($S1333="PARADO/SEM GIRO",$K1333="KG",OR(Painel!$B$5="(Todos)",A1333=Painel!$B$5)*OR(Painel!$E$5="(Todos)",P1333=Painel!$E$5)),$J1333+ROW()/10000000,"")</f>
        <v>24.0001333</v>
      </c>
      <c r="U1333" s="29" t="str">
        <f aca="false">IF(AND($S1333="VENCIDO",$K1333="KG",OR(Painel!$B$5="(Todos)",A1333=Painel!$B$5)*OR(Painel!$E$5="(Todos)",P1333=Painel!$E$5)),$J1333+ROW()/10000000,"")</f>
        <v/>
      </c>
    </row>
    <row r="1334" customFormat="false" ht="15" hidden="false" customHeight="false" outlineLevel="0" collapsed="false">
      <c r="A1334" s="29" t="s">
        <v>53</v>
      </c>
      <c r="B1334" s="29" t="s">
        <v>2399</v>
      </c>
      <c r="C1334" s="29" t="s">
        <v>1716</v>
      </c>
      <c r="D1334" s="29" t="s">
        <v>2011</v>
      </c>
      <c r="E1334" s="29" t="n">
        <v>1</v>
      </c>
      <c r="F1334" s="29"/>
      <c r="G1334" s="29" t="s">
        <v>2400</v>
      </c>
      <c r="H1334" s="30" t="n">
        <v>1000</v>
      </c>
      <c r="I1334" s="31" t="n">
        <v>46284</v>
      </c>
      <c r="J1334" s="30" t="n">
        <v>1000</v>
      </c>
      <c r="K1334" s="29" t="s">
        <v>120</v>
      </c>
      <c r="L1334" s="29" t="s">
        <v>388</v>
      </c>
      <c r="M1334" s="29"/>
      <c r="N1334" s="29" t="s">
        <v>122</v>
      </c>
      <c r="O1334" s="31" t="n">
        <v>46958</v>
      </c>
      <c r="P1334" s="29" t="s">
        <v>235</v>
      </c>
      <c r="Q1334" s="29" t="n">
        <f aca="false">IFERROR(VALUE(L1334),"")</f>
        <v>1</v>
      </c>
      <c r="R1334" s="29" t="n">
        <f aca="true">IF(O1334="","",O1334-TODAY())</f>
        <v>673</v>
      </c>
      <c r="S1334" s="29" t="str">
        <f aca="false">IF(C1334="&lt;&lt; vazio &gt;&gt;","VAZIA",IF(AND(O1334&lt;&gt;"",R1334&lt;0),"VENCIDO",IF(AND(O1334&lt;&gt;"",R1334&lt;=Parametros!$B$10),"PRÓX. VENCIMENTO",IF(F1334="Q","QUALIDADE",IF(F1334="S","BLOQUEADO",IF(F1334="R","RESTRITO/DEVOLUÇÃO",IF(OR(N1334="QUAR",N1334="QRES"),"QUARENTENA",IF(OR(B1334="DESCARTE",B1334="DEVOLUÇÃO"),"DESCARTE/DEVOLUÇÃO",IF(AND(D1334="",K1334&lt;&gt;""),"SEM LOTE",IF(AND(Q1334&lt;&gt;"",Q1334&gt;=Parametros!$B$11),"PARADO/SEM GIRO","OK"))))))))))</f>
        <v>OK</v>
      </c>
      <c r="T1334" s="29" t="str">
        <f aca="false">IF(AND($S1334="PARADO/SEM GIRO",$K1334="KG",OR(Painel!$B$5="(Todos)",A1334=Painel!$B$5)*OR(Painel!$E$5="(Todos)",P1334=Painel!$E$5)),$J1334+ROW()/10000000,"")</f>
        <v/>
      </c>
      <c r="U1334" s="29" t="str">
        <f aca="false">IF(AND($S1334="VENCIDO",$K1334="KG",OR(Painel!$B$5="(Todos)",A1334=Painel!$B$5)*OR(Painel!$E$5="(Todos)",P1334=Painel!$E$5)),$J1334+ROW()/10000000,"")</f>
        <v/>
      </c>
    </row>
    <row r="1335" customFormat="false" ht="15" hidden="false" customHeight="false" outlineLevel="0" collapsed="false">
      <c r="A1335" s="29" t="s">
        <v>53</v>
      </c>
      <c r="B1335" s="29" t="s">
        <v>2401</v>
      </c>
      <c r="C1335" s="29" t="s">
        <v>604</v>
      </c>
      <c r="D1335" s="29" t="s">
        <v>605</v>
      </c>
      <c r="E1335" s="29" t="n">
        <v>1</v>
      </c>
      <c r="F1335" s="29"/>
      <c r="G1335" s="29" t="s">
        <v>2402</v>
      </c>
      <c r="H1335" s="30" t="n">
        <v>1000</v>
      </c>
      <c r="I1335" s="31" t="n">
        <v>46230</v>
      </c>
      <c r="J1335" s="30" t="n">
        <v>1000</v>
      </c>
      <c r="K1335" s="29" t="s">
        <v>120</v>
      </c>
      <c r="L1335" s="29" t="s">
        <v>1277</v>
      </c>
      <c r="M1335" s="29"/>
      <c r="N1335" s="29" t="s">
        <v>122</v>
      </c>
      <c r="O1335" s="31" t="n">
        <v>46925</v>
      </c>
      <c r="P1335" s="29" t="s">
        <v>235</v>
      </c>
      <c r="Q1335" s="29" t="n">
        <f aca="false">IFERROR(VALUE(L1335),"")</f>
        <v>55</v>
      </c>
      <c r="R1335" s="29" t="n">
        <f aca="true">IF(O1335="","",O1335-TODAY())</f>
        <v>640</v>
      </c>
      <c r="S1335" s="29" t="str">
        <f aca="false">IF(C1335="&lt;&lt; vazio &gt;&gt;","VAZIA",IF(AND(O1335&lt;&gt;"",R1335&lt;0),"VENCIDO",IF(AND(O1335&lt;&gt;"",R1335&lt;=Parametros!$B$10),"PRÓX. VENCIMENTO",IF(F1335="Q","QUALIDADE",IF(F1335="S","BLOQUEADO",IF(F1335="R","RESTRITO/DEVOLUÇÃO",IF(OR(N1335="QUAR",N1335="QRES"),"QUARENTENA",IF(OR(B1335="DESCARTE",B1335="DEVOLUÇÃO"),"DESCARTE/DEVOLUÇÃO",IF(AND(D1335="",K1335&lt;&gt;""),"SEM LOTE",IF(AND(Q1335&lt;&gt;"",Q1335&gt;=Parametros!$B$11),"PARADO/SEM GIRO","OK"))))))))))</f>
        <v>OK</v>
      </c>
      <c r="T1335" s="29" t="str">
        <f aca="false">IF(AND($S1335="PARADO/SEM GIRO",$K1335="KG",OR(Painel!$B$5="(Todos)",A1335=Painel!$B$5)*OR(Painel!$E$5="(Todos)",P1335=Painel!$E$5)),$J1335+ROW()/10000000,"")</f>
        <v/>
      </c>
      <c r="U1335" s="29" t="str">
        <f aca="false">IF(AND($S1335="VENCIDO",$K1335="KG",OR(Painel!$B$5="(Todos)",A1335=Painel!$B$5)*OR(Painel!$E$5="(Todos)",P1335=Painel!$E$5)),$J1335+ROW()/10000000,"")</f>
        <v/>
      </c>
    </row>
    <row r="1336" customFormat="false" ht="15" hidden="false" customHeight="false" outlineLevel="0" collapsed="false">
      <c r="A1336" s="29" t="s">
        <v>53</v>
      </c>
      <c r="B1336" s="29" t="s">
        <v>2403</v>
      </c>
      <c r="C1336" s="29" t="s">
        <v>115</v>
      </c>
      <c r="D1336" s="29"/>
      <c r="E1336" s="29" t="n">
        <v>0</v>
      </c>
      <c r="F1336" s="29"/>
      <c r="G1336" s="29"/>
      <c r="H1336" s="30" t="n">
        <v>0</v>
      </c>
      <c r="I1336" s="29"/>
      <c r="J1336" s="30" t="n">
        <v>0</v>
      </c>
      <c r="K1336" s="29"/>
      <c r="L1336" s="29" t="s">
        <v>116</v>
      </c>
      <c r="M1336" s="29"/>
      <c r="N1336" s="29"/>
      <c r="O1336" s="29"/>
      <c r="P1336" s="29"/>
      <c r="Q1336" s="29" t="n">
        <f aca="false">IFERROR(VALUE(L1336),"")</f>
        <v>0</v>
      </c>
      <c r="R1336" s="29" t="str">
        <f aca="true">IF(O1336="","",O1336-TODAY())</f>
        <v/>
      </c>
      <c r="S1336" s="29" t="str">
        <f aca="false">IF(C1336="&lt;&lt; vazio &gt;&gt;","VAZIA",IF(AND(O1336&lt;&gt;"",R1336&lt;0),"VENCIDO",IF(AND(O1336&lt;&gt;"",R1336&lt;=Parametros!$B$10),"PRÓX. VENCIMENTO",IF(F1336="Q","QUALIDADE",IF(F1336="S","BLOQUEADO",IF(F1336="R","RESTRITO/DEVOLUÇÃO",IF(OR(N1336="QUAR",N1336="QRES"),"QUARENTENA",IF(OR(B1336="DESCARTE",B1336="DEVOLUÇÃO"),"DESCARTE/DEVOLUÇÃO",IF(AND(D1336="",K1336&lt;&gt;""),"SEM LOTE",IF(AND(Q1336&lt;&gt;"",Q1336&gt;=Parametros!$B$11),"PARADO/SEM GIRO","OK"))))))))))</f>
        <v>VAZIA</v>
      </c>
      <c r="T1336" s="29" t="str">
        <f aca="false">IF(AND($S1336="PARADO/SEM GIRO",$K1336="KG",OR(Painel!$B$5="(Todos)",A1336=Painel!$B$5)*OR(Painel!$E$5="(Todos)",P1336=Painel!$E$5)),$J1336+ROW()/10000000,"")</f>
        <v/>
      </c>
      <c r="U1336" s="29" t="str">
        <f aca="false">IF(AND($S1336="VENCIDO",$K1336="KG",OR(Painel!$B$5="(Todos)",A1336=Painel!$B$5)*OR(Painel!$E$5="(Todos)",P1336=Painel!$E$5)),$J1336+ROW()/10000000,"")</f>
        <v/>
      </c>
    </row>
    <row r="1337" customFormat="false" ht="15" hidden="false" customHeight="false" outlineLevel="0" collapsed="false">
      <c r="A1337" s="29" t="s">
        <v>53</v>
      </c>
      <c r="B1337" s="29" t="s">
        <v>2404</v>
      </c>
      <c r="C1337" s="29" t="s">
        <v>662</v>
      </c>
      <c r="D1337" s="29" t="s">
        <v>663</v>
      </c>
      <c r="E1337" s="29" t="n">
        <v>1</v>
      </c>
      <c r="F1337" s="29"/>
      <c r="G1337" s="29" t="s">
        <v>2405</v>
      </c>
      <c r="H1337" s="30" t="n">
        <v>1000</v>
      </c>
      <c r="I1337" s="31" t="n">
        <v>46274</v>
      </c>
      <c r="J1337" s="30" t="n">
        <v>1000</v>
      </c>
      <c r="K1337" s="29" t="s">
        <v>120</v>
      </c>
      <c r="L1337" s="29" t="s">
        <v>138</v>
      </c>
      <c r="M1337" s="29"/>
      <c r="N1337" s="29" t="s">
        <v>122</v>
      </c>
      <c r="O1337" s="31" t="n">
        <v>46818</v>
      </c>
      <c r="P1337" s="29" t="s">
        <v>123</v>
      </c>
      <c r="Q1337" s="29" t="n">
        <f aca="false">IFERROR(VALUE(L1337),"")</f>
        <v>11</v>
      </c>
      <c r="R1337" s="29" t="n">
        <f aca="true">IF(O1337="","",O1337-TODAY())</f>
        <v>533</v>
      </c>
      <c r="S1337" s="29" t="str">
        <f aca="false">IF(C1337="&lt;&lt; vazio &gt;&gt;","VAZIA",IF(AND(O1337&lt;&gt;"",R1337&lt;0),"VENCIDO",IF(AND(O1337&lt;&gt;"",R1337&lt;=Parametros!$B$10),"PRÓX. VENCIMENTO",IF(F1337="Q","QUALIDADE",IF(F1337="S","BLOQUEADO",IF(F1337="R","RESTRITO/DEVOLUÇÃO",IF(OR(N1337="QUAR",N1337="QRES"),"QUARENTENA",IF(OR(B1337="DESCARTE",B1337="DEVOLUÇÃO"),"DESCARTE/DEVOLUÇÃO",IF(AND(D1337="",K1337&lt;&gt;""),"SEM LOTE",IF(AND(Q1337&lt;&gt;"",Q1337&gt;=Parametros!$B$11),"PARADO/SEM GIRO","OK"))))))))))</f>
        <v>OK</v>
      </c>
      <c r="T1337" s="29" t="str">
        <f aca="false">IF(AND($S1337="PARADO/SEM GIRO",$K1337="KG",OR(Painel!$B$5="(Todos)",A1337=Painel!$B$5)*OR(Painel!$E$5="(Todos)",P1337=Painel!$E$5)),$J1337+ROW()/10000000,"")</f>
        <v/>
      </c>
      <c r="U1337" s="29" t="str">
        <f aca="false">IF(AND($S1337="VENCIDO",$K1337="KG",OR(Painel!$B$5="(Todos)",A1337=Painel!$B$5)*OR(Painel!$E$5="(Todos)",P1337=Painel!$E$5)),$J1337+ROW()/10000000,"")</f>
        <v/>
      </c>
    </row>
    <row r="1338" customFormat="false" ht="15" hidden="false" customHeight="false" outlineLevel="0" collapsed="false">
      <c r="A1338" s="29" t="s">
        <v>53</v>
      </c>
      <c r="B1338" s="29" t="s">
        <v>2406</v>
      </c>
      <c r="C1338" s="29" t="s">
        <v>115</v>
      </c>
      <c r="D1338" s="29"/>
      <c r="E1338" s="29" t="n">
        <v>0</v>
      </c>
      <c r="F1338" s="29"/>
      <c r="G1338" s="29"/>
      <c r="H1338" s="30" t="n">
        <v>0</v>
      </c>
      <c r="I1338" s="29"/>
      <c r="J1338" s="30" t="n">
        <v>0</v>
      </c>
      <c r="K1338" s="29"/>
      <c r="L1338" s="29" t="s">
        <v>116</v>
      </c>
      <c r="M1338" s="29"/>
      <c r="N1338" s="29"/>
      <c r="O1338" s="29"/>
      <c r="P1338" s="29"/>
      <c r="Q1338" s="29" t="n">
        <f aca="false">IFERROR(VALUE(L1338),"")</f>
        <v>0</v>
      </c>
      <c r="R1338" s="29" t="str">
        <f aca="true">IF(O1338="","",O1338-TODAY())</f>
        <v/>
      </c>
      <c r="S1338" s="29" t="str">
        <f aca="false">IF(C1338="&lt;&lt; vazio &gt;&gt;","VAZIA",IF(AND(O1338&lt;&gt;"",R1338&lt;0),"VENCIDO",IF(AND(O1338&lt;&gt;"",R1338&lt;=Parametros!$B$10),"PRÓX. VENCIMENTO",IF(F1338="Q","QUALIDADE",IF(F1338="S","BLOQUEADO",IF(F1338="R","RESTRITO/DEVOLUÇÃO",IF(OR(N1338="QUAR",N1338="QRES"),"QUARENTENA",IF(OR(B1338="DESCARTE",B1338="DEVOLUÇÃO"),"DESCARTE/DEVOLUÇÃO",IF(AND(D1338="",K1338&lt;&gt;""),"SEM LOTE",IF(AND(Q1338&lt;&gt;"",Q1338&gt;=Parametros!$B$11),"PARADO/SEM GIRO","OK"))))))))))</f>
        <v>VAZIA</v>
      </c>
      <c r="T1338" s="29" t="str">
        <f aca="false">IF(AND($S1338="PARADO/SEM GIRO",$K1338="KG",OR(Painel!$B$5="(Todos)",A1338=Painel!$B$5)*OR(Painel!$E$5="(Todos)",P1338=Painel!$E$5)),$J1338+ROW()/10000000,"")</f>
        <v/>
      </c>
      <c r="U1338" s="29" t="str">
        <f aca="false">IF(AND($S1338="VENCIDO",$K1338="KG",OR(Painel!$B$5="(Todos)",A1338=Painel!$B$5)*OR(Painel!$E$5="(Todos)",P1338=Painel!$E$5)),$J1338+ROW()/10000000,"")</f>
        <v/>
      </c>
    </row>
    <row r="1339" customFormat="false" ht="15" hidden="false" customHeight="false" outlineLevel="0" collapsed="false">
      <c r="A1339" s="29" t="s">
        <v>53</v>
      </c>
      <c r="B1339" s="29" t="s">
        <v>2407</v>
      </c>
      <c r="C1339" s="29" t="s">
        <v>115</v>
      </c>
      <c r="D1339" s="29"/>
      <c r="E1339" s="29" t="n">
        <v>0</v>
      </c>
      <c r="F1339" s="29"/>
      <c r="G1339" s="29"/>
      <c r="H1339" s="30" t="n">
        <v>0</v>
      </c>
      <c r="I1339" s="29"/>
      <c r="J1339" s="30" t="n">
        <v>0</v>
      </c>
      <c r="K1339" s="29"/>
      <c r="L1339" s="29" t="s">
        <v>116</v>
      </c>
      <c r="M1339" s="29"/>
      <c r="N1339" s="29"/>
      <c r="O1339" s="29"/>
      <c r="P1339" s="29"/>
      <c r="Q1339" s="29" t="n">
        <f aca="false">IFERROR(VALUE(L1339),"")</f>
        <v>0</v>
      </c>
      <c r="R1339" s="29" t="str">
        <f aca="true">IF(O1339="","",O1339-TODAY())</f>
        <v/>
      </c>
      <c r="S1339" s="29" t="str">
        <f aca="false">IF(C1339="&lt;&lt; vazio &gt;&gt;","VAZIA",IF(AND(O1339&lt;&gt;"",R1339&lt;0),"VENCIDO",IF(AND(O1339&lt;&gt;"",R1339&lt;=Parametros!$B$10),"PRÓX. VENCIMENTO",IF(F1339="Q","QUALIDADE",IF(F1339="S","BLOQUEADO",IF(F1339="R","RESTRITO/DEVOLUÇÃO",IF(OR(N1339="QUAR",N1339="QRES"),"QUARENTENA",IF(OR(B1339="DESCARTE",B1339="DEVOLUÇÃO"),"DESCARTE/DEVOLUÇÃO",IF(AND(D1339="",K1339&lt;&gt;""),"SEM LOTE",IF(AND(Q1339&lt;&gt;"",Q1339&gt;=Parametros!$B$11),"PARADO/SEM GIRO","OK"))))))))))</f>
        <v>VAZIA</v>
      </c>
      <c r="T1339" s="29" t="str">
        <f aca="false">IF(AND($S1339="PARADO/SEM GIRO",$K1339="KG",OR(Painel!$B$5="(Todos)",A1339=Painel!$B$5)*OR(Painel!$E$5="(Todos)",P1339=Painel!$E$5)),$J1339+ROW()/10000000,"")</f>
        <v/>
      </c>
      <c r="U1339" s="29" t="str">
        <f aca="false">IF(AND($S1339="VENCIDO",$K1339="KG",OR(Painel!$B$5="(Todos)",A1339=Painel!$B$5)*OR(Painel!$E$5="(Todos)",P1339=Painel!$E$5)),$J1339+ROW()/10000000,"")</f>
        <v/>
      </c>
    </row>
    <row r="1340" customFormat="false" ht="15" hidden="false" customHeight="false" outlineLevel="0" collapsed="false">
      <c r="A1340" s="29" t="s">
        <v>53</v>
      </c>
      <c r="B1340" s="29" t="s">
        <v>2408</v>
      </c>
      <c r="C1340" s="29" t="s">
        <v>1729</v>
      </c>
      <c r="D1340" s="29" t="s">
        <v>1730</v>
      </c>
      <c r="E1340" s="29" t="n">
        <v>1</v>
      </c>
      <c r="F1340" s="29"/>
      <c r="G1340" s="29" t="s">
        <v>2409</v>
      </c>
      <c r="H1340" s="30" t="n">
        <v>1000</v>
      </c>
      <c r="I1340" s="31" t="n">
        <v>46238</v>
      </c>
      <c r="J1340" s="30" t="n">
        <v>1000</v>
      </c>
      <c r="K1340" s="29" t="s">
        <v>120</v>
      </c>
      <c r="L1340" s="29" t="s">
        <v>1732</v>
      </c>
      <c r="M1340" s="29"/>
      <c r="N1340" s="29" t="s">
        <v>122</v>
      </c>
      <c r="O1340" s="31" t="n">
        <v>46908</v>
      </c>
      <c r="P1340" s="29" t="s">
        <v>235</v>
      </c>
      <c r="Q1340" s="29" t="n">
        <f aca="false">IFERROR(VALUE(L1340),"")</f>
        <v>47</v>
      </c>
      <c r="R1340" s="29" t="n">
        <f aca="true">IF(O1340="","",O1340-TODAY())</f>
        <v>623</v>
      </c>
      <c r="S1340" s="29" t="str">
        <f aca="false">IF(C1340="&lt;&lt; vazio &gt;&gt;","VAZIA",IF(AND(O1340&lt;&gt;"",R1340&lt;0),"VENCIDO",IF(AND(O1340&lt;&gt;"",R1340&lt;=Parametros!$B$10),"PRÓX. VENCIMENTO",IF(F1340="Q","QUALIDADE",IF(F1340="S","BLOQUEADO",IF(F1340="R","RESTRITO/DEVOLUÇÃO",IF(OR(N1340="QUAR",N1340="QRES"),"QUARENTENA",IF(OR(B1340="DESCARTE",B1340="DEVOLUÇÃO"),"DESCARTE/DEVOLUÇÃO",IF(AND(D1340="",K1340&lt;&gt;""),"SEM LOTE",IF(AND(Q1340&lt;&gt;"",Q1340&gt;=Parametros!$B$11),"PARADO/SEM GIRO","OK"))))))))))</f>
        <v>OK</v>
      </c>
      <c r="T1340" s="29" t="str">
        <f aca="false">IF(AND($S1340="PARADO/SEM GIRO",$K1340="KG",OR(Painel!$B$5="(Todos)",A1340=Painel!$B$5)*OR(Painel!$E$5="(Todos)",P1340=Painel!$E$5)),$J1340+ROW()/10000000,"")</f>
        <v/>
      </c>
      <c r="U1340" s="29" t="str">
        <f aca="false">IF(AND($S1340="VENCIDO",$K1340="KG",OR(Painel!$B$5="(Todos)",A1340=Painel!$B$5)*OR(Painel!$E$5="(Todos)",P1340=Painel!$E$5)),$J1340+ROW()/10000000,"")</f>
        <v/>
      </c>
    </row>
    <row r="1341" customFormat="false" ht="15" hidden="false" customHeight="false" outlineLevel="0" collapsed="false">
      <c r="A1341" s="29" t="s">
        <v>53</v>
      </c>
      <c r="B1341" s="29" t="s">
        <v>2410</v>
      </c>
      <c r="C1341" s="29" t="s">
        <v>604</v>
      </c>
      <c r="D1341" s="29" t="s">
        <v>605</v>
      </c>
      <c r="E1341" s="29" t="n">
        <v>1</v>
      </c>
      <c r="F1341" s="29"/>
      <c r="G1341" s="29" t="s">
        <v>2411</v>
      </c>
      <c r="H1341" s="30" t="n">
        <v>1000</v>
      </c>
      <c r="I1341" s="31" t="n">
        <v>46230</v>
      </c>
      <c r="J1341" s="30" t="n">
        <v>1000</v>
      </c>
      <c r="K1341" s="29" t="s">
        <v>120</v>
      </c>
      <c r="L1341" s="29" t="s">
        <v>1277</v>
      </c>
      <c r="M1341" s="29"/>
      <c r="N1341" s="29" t="s">
        <v>122</v>
      </c>
      <c r="O1341" s="31" t="n">
        <v>46925</v>
      </c>
      <c r="P1341" s="29" t="s">
        <v>235</v>
      </c>
      <c r="Q1341" s="29" t="n">
        <f aca="false">IFERROR(VALUE(L1341),"")</f>
        <v>55</v>
      </c>
      <c r="R1341" s="29" t="n">
        <f aca="true">IF(O1341="","",O1341-TODAY())</f>
        <v>640</v>
      </c>
      <c r="S1341" s="29" t="str">
        <f aca="false">IF(C1341="&lt;&lt; vazio &gt;&gt;","VAZIA",IF(AND(O1341&lt;&gt;"",R1341&lt;0),"VENCIDO",IF(AND(O1341&lt;&gt;"",R1341&lt;=Parametros!$B$10),"PRÓX. VENCIMENTO",IF(F1341="Q","QUALIDADE",IF(F1341="S","BLOQUEADO",IF(F1341="R","RESTRITO/DEVOLUÇÃO",IF(OR(N1341="QUAR",N1341="QRES"),"QUARENTENA",IF(OR(B1341="DESCARTE",B1341="DEVOLUÇÃO"),"DESCARTE/DEVOLUÇÃO",IF(AND(D1341="",K1341&lt;&gt;""),"SEM LOTE",IF(AND(Q1341&lt;&gt;"",Q1341&gt;=Parametros!$B$11),"PARADO/SEM GIRO","OK"))))))))))</f>
        <v>OK</v>
      </c>
      <c r="T1341" s="29" t="str">
        <f aca="false">IF(AND($S1341="PARADO/SEM GIRO",$K1341="KG",OR(Painel!$B$5="(Todos)",A1341=Painel!$B$5)*OR(Painel!$E$5="(Todos)",P1341=Painel!$E$5)),$J1341+ROW()/10000000,"")</f>
        <v/>
      </c>
      <c r="U1341" s="29" t="str">
        <f aca="false">IF(AND($S1341="VENCIDO",$K1341="KG",OR(Painel!$B$5="(Todos)",A1341=Painel!$B$5)*OR(Painel!$E$5="(Todos)",P1341=Painel!$E$5)),$J1341+ROW()/10000000,"")</f>
        <v/>
      </c>
    </row>
    <row r="1342" customFormat="false" ht="15" hidden="false" customHeight="false" outlineLevel="0" collapsed="false">
      <c r="A1342" s="29" t="s">
        <v>53</v>
      </c>
      <c r="B1342" s="29" t="s">
        <v>2412</v>
      </c>
      <c r="C1342" s="29" t="s">
        <v>1716</v>
      </c>
      <c r="D1342" s="29" t="s">
        <v>2011</v>
      </c>
      <c r="E1342" s="29" t="n">
        <v>1</v>
      </c>
      <c r="F1342" s="29"/>
      <c r="G1342" s="29" t="s">
        <v>2413</v>
      </c>
      <c r="H1342" s="30" t="n">
        <v>1000</v>
      </c>
      <c r="I1342" s="31" t="n">
        <v>46284</v>
      </c>
      <c r="J1342" s="30" t="n">
        <v>1000</v>
      </c>
      <c r="K1342" s="29" t="s">
        <v>120</v>
      </c>
      <c r="L1342" s="29" t="s">
        <v>388</v>
      </c>
      <c r="M1342" s="29"/>
      <c r="N1342" s="29" t="s">
        <v>122</v>
      </c>
      <c r="O1342" s="31" t="n">
        <v>46958</v>
      </c>
      <c r="P1342" s="29" t="s">
        <v>235</v>
      </c>
      <c r="Q1342" s="29" t="n">
        <f aca="false">IFERROR(VALUE(L1342),"")</f>
        <v>1</v>
      </c>
      <c r="R1342" s="29" t="n">
        <f aca="true">IF(O1342="","",O1342-TODAY())</f>
        <v>673</v>
      </c>
      <c r="S1342" s="29" t="str">
        <f aca="false">IF(C1342="&lt;&lt; vazio &gt;&gt;","VAZIA",IF(AND(O1342&lt;&gt;"",R1342&lt;0),"VENCIDO",IF(AND(O1342&lt;&gt;"",R1342&lt;=Parametros!$B$10),"PRÓX. VENCIMENTO",IF(F1342="Q","QUALIDADE",IF(F1342="S","BLOQUEADO",IF(F1342="R","RESTRITO/DEVOLUÇÃO",IF(OR(N1342="QUAR",N1342="QRES"),"QUARENTENA",IF(OR(B1342="DESCARTE",B1342="DEVOLUÇÃO"),"DESCARTE/DEVOLUÇÃO",IF(AND(D1342="",K1342&lt;&gt;""),"SEM LOTE",IF(AND(Q1342&lt;&gt;"",Q1342&gt;=Parametros!$B$11),"PARADO/SEM GIRO","OK"))))))))))</f>
        <v>OK</v>
      </c>
      <c r="T1342" s="29" t="str">
        <f aca="false">IF(AND($S1342="PARADO/SEM GIRO",$K1342="KG",OR(Painel!$B$5="(Todos)",A1342=Painel!$B$5)*OR(Painel!$E$5="(Todos)",P1342=Painel!$E$5)),$J1342+ROW()/10000000,"")</f>
        <v/>
      </c>
      <c r="U1342" s="29" t="str">
        <f aca="false">IF(AND($S1342="VENCIDO",$K1342="KG",OR(Painel!$B$5="(Todos)",A1342=Painel!$B$5)*OR(Painel!$E$5="(Todos)",P1342=Painel!$E$5)),$J1342+ROW()/10000000,"")</f>
        <v/>
      </c>
    </row>
    <row r="1343" customFormat="false" ht="15" hidden="false" customHeight="false" outlineLevel="0" collapsed="false">
      <c r="A1343" s="29" t="s">
        <v>53</v>
      </c>
      <c r="B1343" s="29" t="s">
        <v>2414</v>
      </c>
      <c r="C1343" s="29" t="s">
        <v>238</v>
      </c>
      <c r="D1343" s="29" t="s">
        <v>2415</v>
      </c>
      <c r="E1343" s="29" t="n">
        <v>1</v>
      </c>
      <c r="F1343" s="29"/>
      <c r="G1343" s="29" t="s">
        <v>2416</v>
      </c>
      <c r="H1343" s="30" t="n">
        <v>50</v>
      </c>
      <c r="I1343" s="31" t="n">
        <v>46261</v>
      </c>
      <c r="J1343" s="30" t="n">
        <v>50</v>
      </c>
      <c r="K1343" s="29" t="s">
        <v>120</v>
      </c>
      <c r="L1343" s="29" t="s">
        <v>2283</v>
      </c>
      <c r="M1343" s="29"/>
      <c r="N1343" s="29" t="s">
        <v>122</v>
      </c>
      <c r="O1343" s="31" t="n">
        <v>46936</v>
      </c>
      <c r="P1343" s="29" t="s">
        <v>235</v>
      </c>
      <c r="Q1343" s="29" t="n">
        <f aca="false">IFERROR(VALUE(L1343),"")</f>
        <v>63</v>
      </c>
      <c r="R1343" s="29" t="n">
        <f aca="true">IF(O1343="","",O1343-TODAY())</f>
        <v>651</v>
      </c>
      <c r="S1343" s="29" t="str">
        <f aca="false">IF(C1343="&lt;&lt; vazio &gt;&gt;","VAZIA",IF(AND(O1343&lt;&gt;"",R1343&lt;0),"VENCIDO",IF(AND(O1343&lt;&gt;"",R1343&lt;=Parametros!$B$10),"PRÓX. VENCIMENTO",IF(F1343="Q","QUALIDADE",IF(F1343="S","BLOQUEADO",IF(F1343="R","RESTRITO/DEVOLUÇÃO",IF(OR(N1343="QUAR",N1343="QRES"),"QUARENTENA",IF(OR(B1343="DESCARTE",B1343="DEVOLUÇÃO"),"DESCARTE/DEVOLUÇÃO",IF(AND(D1343="",K1343&lt;&gt;""),"SEM LOTE",IF(AND(Q1343&lt;&gt;"",Q1343&gt;=Parametros!$B$11),"PARADO/SEM GIRO","OK"))))))))))</f>
        <v>OK</v>
      </c>
      <c r="T1343" s="29" t="str">
        <f aca="false">IF(AND($S1343="PARADO/SEM GIRO",$K1343="KG",OR(Painel!$B$5="(Todos)",A1343=Painel!$B$5)*OR(Painel!$E$5="(Todos)",P1343=Painel!$E$5)),$J1343+ROW()/10000000,"")</f>
        <v/>
      </c>
      <c r="U1343" s="29" t="str">
        <f aca="false">IF(AND($S1343="VENCIDO",$K1343="KG",OR(Painel!$B$5="(Todos)",A1343=Painel!$B$5)*OR(Painel!$E$5="(Todos)",P1343=Painel!$E$5)),$J1343+ROW()/10000000,"")</f>
        <v/>
      </c>
    </row>
    <row r="1344" customFormat="false" ht="15" hidden="false" customHeight="false" outlineLevel="0" collapsed="false">
      <c r="A1344" s="29" t="s">
        <v>53</v>
      </c>
      <c r="B1344" s="29" t="s">
        <v>2417</v>
      </c>
      <c r="C1344" s="29" t="s">
        <v>604</v>
      </c>
      <c r="D1344" s="29" t="s">
        <v>605</v>
      </c>
      <c r="E1344" s="29" t="n">
        <v>1</v>
      </c>
      <c r="F1344" s="29"/>
      <c r="G1344" s="29" t="s">
        <v>2418</v>
      </c>
      <c r="H1344" s="30" t="n">
        <v>1000</v>
      </c>
      <c r="I1344" s="31" t="n">
        <v>46230</v>
      </c>
      <c r="J1344" s="30" t="n">
        <v>1000</v>
      </c>
      <c r="K1344" s="29" t="s">
        <v>120</v>
      </c>
      <c r="L1344" s="29" t="s">
        <v>1277</v>
      </c>
      <c r="M1344" s="29"/>
      <c r="N1344" s="29" t="s">
        <v>122</v>
      </c>
      <c r="O1344" s="31" t="n">
        <v>46925</v>
      </c>
      <c r="P1344" s="29" t="s">
        <v>235</v>
      </c>
      <c r="Q1344" s="29" t="n">
        <f aca="false">IFERROR(VALUE(L1344),"")</f>
        <v>55</v>
      </c>
      <c r="R1344" s="29" t="n">
        <f aca="true">IF(O1344="","",O1344-TODAY())</f>
        <v>640</v>
      </c>
      <c r="S1344" s="29" t="str">
        <f aca="false">IF(C1344="&lt;&lt; vazio &gt;&gt;","VAZIA",IF(AND(O1344&lt;&gt;"",R1344&lt;0),"VENCIDO",IF(AND(O1344&lt;&gt;"",R1344&lt;=Parametros!$B$10),"PRÓX. VENCIMENTO",IF(F1344="Q","QUALIDADE",IF(F1344="S","BLOQUEADO",IF(F1344="R","RESTRITO/DEVOLUÇÃO",IF(OR(N1344="QUAR",N1344="QRES"),"QUARENTENA",IF(OR(B1344="DESCARTE",B1344="DEVOLUÇÃO"),"DESCARTE/DEVOLUÇÃO",IF(AND(D1344="",K1344&lt;&gt;""),"SEM LOTE",IF(AND(Q1344&lt;&gt;"",Q1344&gt;=Parametros!$B$11),"PARADO/SEM GIRO","OK"))))))))))</f>
        <v>OK</v>
      </c>
      <c r="T1344" s="29" t="str">
        <f aca="false">IF(AND($S1344="PARADO/SEM GIRO",$K1344="KG",OR(Painel!$B$5="(Todos)",A1344=Painel!$B$5)*OR(Painel!$E$5="(Todos)",P1344=Painel!$E$5)),$J1344+ROW()/10000000,"")</f>
        <v/>
      </c>
      <c r="U1344" s="29" t="str">
        <f aca="false">IF(AND($S1344="VENCIDO",$K1344="KG",OR(Painel!$B$5="(Todos)",A1344=Painel!$B$5)*OR(Painel!$E$5="(Todos)",P1344=Painel!$E$5)),$J1344+ROW()/10000000,"")</f>
        <v/>
      </c>
    </row>
    <row r="1345" customFormat="false" ht="15" hidden="false" customHeight="false" outlineLevel="0" collapsed="false">
      <c r="A1345" s="29" t="s">
        <v>53</v>
      </c>
      <c r="B1345" s="29" t="s">
        <v>2419</v>
      </c>
      <c r="C1345" s="29" t="s">
        <v>2118</v>
      </c>
      <c r="D1345" s="29" t="s">
        <v>2342</v>
      </c>
      <c r="E1345" s="29" t="n">
        <v>1</v>
      </c>
      <c r="F1345" s="29"/>
      <c r="G1345" s="29" t="s">
        <v>2420</v>
      </c>
      <c r="H1345" s="30" t="n">
        <v>1000</v>
      </c>
      <c r="I1345" s="31" t="n">
        <v>46279</v>
      </c>
      <c r="J1345" s="30" t="n">
        <v>1000</v>
      </c>
      <c r="K1345" s="29" t="s">
        <v>120</v>
      </c>
      <c r="L1345" s="29" t="s">
        <v>350</v>
      </c>
      <c r="M1345" s="29"/>
      <c r="N1345" s="29" t="s">
        <v>122</v>
      </c>
      <c r="O1345" s="31" t="n">
        <v>46976</v>
      </c>
      <c r="P1345" s="29" t="s">
        <v>235</v>
      </c>
      <c r="Q1345" s="29" t="n">
        <f aca="false">IFERROR(VALUE(L1345),"")</f>
        <v>6</v>
      </c>
      <c r="R1345" s="29" t="n">
        <f aca="true">IF(O1345="","",O1345-TODAY())</f>
        <v>691</v>
      </c>
      <c r="S1345" s="29" t="str">
        <f aca="false">IF(C1345="&lt;&lt; vazio &gt;&gt;","VAZIA",IF(AND(O1345&lt;&gt;"",R1345&lt;0),"VENCIDO",IF(AND(O1345&lt;&gt;"",R1345&lt;=Parametros!$B$10),"PRÓX. VENCIMENTO",IF(F1345="Q","QUALIDADE",IF(F1345="S","BLOQUEADO",IF(F1345="R","RESTRITO/DEVOLUÇÃO",IF(OR(N1345="QUAR",N1345="QRES"),"QUARENTENA",IF(OR(B1345="DESCARTE",B1345="DEVOLUÇÃO"),"DESCARTE/DEVOLUÇÃO",IF(AND(D1345="",K1345&lt;&gt;""),"SEM LOTE",IF(AND(Q1345&lt;&gt;"",Q1345&gt;=Parametros!$B$11),"PARADO/SEM GIRO","OK"))))))))))</f>
        <v>OK</v>
      </c>
      <c r="T1345" s="29" t="str">
        <f aca="false">IF(AND($S1345="PARADO/SEM GIRO",$K1345="KG",OR(Painel!$B$5="(Todos)",A1345=Painel!$B$5)*OR(Painel!$E$5="(Todos)",P1345=Painel!$E$5)),$J1345+ROW()/10000000,"")</f>
        <v/>
      </c>
      <c r="U1345" s="29" t="str">
        <f aca="false">IF(AND($S1345="VENCIDO",$K1345="KG",OR(Painel!$B$5="(Todos)",A1345=Painel!$B$5)*OR(Painel!$E$5="(Todos)",P1345=Painel!$E$5)),$J1345+ROW()/10000000,"")</f>
        <v/>
      </c>
    </row>
    <row r="1346" customFormat="false" ht="15" hidden="false" customHeight="false" outlineLevel="0" collapsed="false">
      <c r="A1346" s="29" t="s">
        <v>53</v>
      </c>
      <c r="B1346" s="29" t="s">
        <v>2421</v>
      </c>
      <c r="C1346" s="29" t="s">
        <v>917</v>
      </c>
      <c r="D1346" s="29" t="s">
        <v>2157</v>
      </c>
      <c r="E1346" s="29" t="n">
        <v>1</v>
      </c>
      <c r="F1346" s="29"/>
      <c r="G1346" s="29" t="s">
        <v>2422</v>
      </c>
      <c r="H1346" s="30" t="n">
        <v>800</v>
      </c>
      <c r="I1346" s="31" t="n">
        <v>46273</v>
      </c>
      <c r="J1346" s="30" t="n">
        <v>800</v>
      </c>
      <c r="K1346" s="29" t="s">
        <v>120</v>
      </c>
      <c r="L1346" s="29" t="s">
        <v>149</v>
      </c>
      <c r="M1346" s="29"/>
      <c r="N1346" s="29" t="s">
        <v>122</v>
      </c>
      <c r="O1346" s="31" t="n">
        <v>46812</v>
      </c>
      <c r="P1346" s="29" t="s">
        <v>123</v>
      </c>
      <c r="Q1346" s="29" t="n">
        <f aca="false">IFERROR(VALUE(L1346),"")</f>
        <v>12</v>
      </c>
      <c r="R1346" s="29" t="n">
        <f aca="true">IF(O1346="","",O1346-TODAY())</f>
        <v>527</v>
      </c>
      <c r="S1346" s="29" t="str">
        <f aca="false">IF(C1346="&lt;&lt; vazio &gt;&gt;","VAZIA",IF(AND(O1346&lt;&gt;"",R1346&lt;0),"VENCIDO",IF(AND(O1346&lt;&gt;"",R1346&lt;=Parametros!$B$10),"PRÓX. VENCIMENTO",IF(F1346="Q","QUALIDADE",IF(F1346="S","BLOQUEADO",IF(F1346="R","RESTRITO/DEVOLUÇÃO",IF(OR(N1346="QUAR",N1346="QRES"),"QUARENTENA",IF(OR(B1346="DESCARTE",B1346="DEVOLUÇÃO"),"DESCARTE/DEVOLUÇÃO",IF(AND(D1346="",K1346&lt;&gt;""),"SEM LOTE",IF(AND(Q1346&lt;&gt;"",Q1346&gt;=Parametros!$B$11),"PARADO/SEM GIRO","OK"))))))))))</f>
        <v>OK</v>
      </c>
      <c r="T1346" s="29" t="str">
        <f aca="false">IF(AND($S1346="PARADO/SEM GIRO",$K1346="KG",OR(Painel!$B$5="(Todos)",A1346=Painel!$B$5)*OR(Painel!$E$5="(Todos)",P1346=Painel!$E$5)),$J1346+ROW()/10000000,"")</f>
        <v/>
      </c>
      <c r="U1346" s="29" t="str">
        <f aca="false">IF(AND($S1346="VENCIDO",$K1346="KG",OR(Painel!$B$5="(Todos)",A1346=Painel!$B$5)*OR(Painel!$E$5="(Todos)",P1346=Painel!$E$5)),$J1346+ROW()/10000000,"")</f>
        <v/>
      </c>
    </row>
    <row r="1347" customFormat="false" ht="15" hidden="false" customHeight="false" outlineLevel="0" collapsed="false">
      <c r="A1347" s="29" t="s">
        <v>53</v>
      </c>
      <c r="B1347" s="29" t="s">
        <v>2423</v>
      </c>
      <c r="C1347" s="29" t="s">
        <v>1381</v>
      </c>
      <c r="D1347" s="29" t="s">
        <v>1382</v>
      </c>
      <c r="E1347" s="29" t="n">
        <v>1</v>
      </c>
      <c r="F1347" s="29"/>
      <c r="G1347" s="29" t="s">
        <v>2424</v>
      </c>
      <c r="H1347" s="30" t="n">
        <v>800</v>
      </c>
      <c r="I1347" s="31" t="n">
        <v>46231</v>
      </c>
      <c r="J1347" s="30" t="n">
        <v>800</v>
      </c>
      <c r="K1347" s="29" t="s">
        <v>120</v>
      </c>
      <c r="L1347" s="29" t="s">
        <v>2246</v>
      </c>
      <c r="M1347" s="29"/>
      <c r="N1347" s="29" t="s">
        <v>122</v>
      </c>
      <c r="O1347" s="31" t="n">
        <v>46590</v>
      </c>
      <c r="P1347" s="29" t="s">
        <v>123</v>
      </c>
      <c r="Q1347" s="29" t="n">
        <f aca="false">IFERROR(VALUE(L1347),"")</f>
        <v>54</v>
      </c>
      <c r="R1347" s="29" t="n">
        <f aca="true">IF(O1347="","",O1347-TODAY())</f>
        <v>305</v>
      </c>
      <c r="S1347" s="29" t="str">
        <f aca="false">IF(C1347="&lt;&lt; vazio &gt;&gt;","VAZIA",IF(AND(O1347&lt;&gt;"",R1347&lt;0),"VENCIDO",IF(AND(O1347&lt;&gt;"",R1347&lt;=Parametros!$B$10),"PRÓX. VENCIMENTO",IF(F1347="Q","QUALIDADE",IF(F1347="S","BLOQUEADO",IF(F1347="R","RESTRITO/DEVOLUÇÃO",IF(OR(N1347="QUAR",N1347="QRES"),"QUARENTENA",IF(OR(B1347="DESCARTE",B1347="DEVOLUÇÃO"),"DESCARTE/DEVOLUÇÃO",IF(AND(D1347="",K1347&lt;&gt;""),"SEM LOTE",IF(AND(Q1347&lt;&gt;"",Q1347&gt;=Parametros!$B$11),"PARADO/SEM GIRO","OK"))))))))))</f>
        <v>OK</v>
      </c>
      <c r="T1347" s="29" t="str">
        <f aca="false">IF(AND($S1347="PARADO/SEM GIRO",$K1347="KG",OR(Painel!$B$5="(Todos)",A1347=Painel!$B$5)*OR(Painel!$E$5="(Todos)",P1347=Painel!$E$5)),$J1347+ROW()/10000000,"")</f>
        <v/>
      </c>
      <c r="U1347" s="29" t="str">
        <f aca="false">IF(AND($S1347="VENCIDO",$K1347="KG",OR(Painel!$B$5="(Todos)",A1347=Painel!$B$5)*OR(Painel!$E$5="(Todos)",P1347=Painel!$E$5)),$J1347+ROW()/10000000,"")</f>
        <v/>
      </c>
    </row>
    <row r="1348" customFormat="false" ht="15" hidden="false" customHeight="false" outlineLevel="0" collapsed="false">
      <c r="A1348" s="29" t="s">
        <v>53</v>
      </c>
      <c r="B1348" s="29" t="s">
        <v>2425</v>
      </c>
      <c r="C1348" s="29" t="s">
        <v>1729</v>
      </c>
      <c r="D1348" s="29" t="s">
        <v>1730</v>
      </c>
      <c r="E1348" s="29" t="n">
        <v>1</v>
      </c>
      <c r="F1348" s="29"/>
      <c r="G1348" s="29" t="s">
        <v>2426</v>
      </c>
      <c r="H1348" s="30" t="n">
        <v>1000</v>
      </c>
      <c r="I1348" s="31" t="n">
        <v>46238</v>
      </c>
      <c r="J1348" s="30" t="n">
        <v>1000</v>
      </c>
      <c r="K1348" s="29" t="s">
        <v>120</v>
      </c>
      <c r="L1348" s="29" t="s">
        <v>1732</v>
      </c>
      <c r="M1348" s="29"/>
      <c r="N1348" s="29" t="s">
        <v>122</v>
      </c>
      <c r="O1348" s="31" t="n">
        <v>46908</v>
      </c>
      <c r="P1348" s="29" t="s">
        <v>235</v>
      </c>
      <c r="Q1348" s="29" t="n">
        <f aca="false">IFERROR(VALUE(L1348),"")</f>
        <v>47</v>
      </c>
      <c r="R1348" s="29" t="n">
        <f aca="true">IF(O1348="","",O1348-TODAY())</f>
        <v>623</v>
      </c>
      <c r="S1348" s="29" t="str">
        <f aca="false">IF(C1348="&lt;&lt; vazio &gt;&gt;","VAZIA",IF(AND(O1348&lt;&gt;"",R1348&lt;0),"VENCIDO",IF(AND(O1348&lt;&gt;"",R1348&lt;=Parametros!$B$10),"PRÓX. VENCIMENTO",IF(F1348="Q","QUALIDADE",IF(F1348="S","BLOQUEADO",IF(F1348="R","RESTRITO/DEVOLUÇÃO",IF(OR(N1348="QUAR",N1348="QRES"),"QUARENTENA",IF(OR(B1348="DESCARTE",B1348="DEVOLUÇÃO"),"DESCARTE/DEVOLUÇÃO",IF(AND(D1348="",K1348&lt;&gt;""),"SEM LOTE",IF(AND(Q1348&lt;&gt;"",Q1348&gt;=Parametros!$B$11),"PARADO/SEM GIRO","OK"))))))))))</f>
        <v>OK</v>
      </c>
      <c r="T1348" s="29" t="str">
        <f aca="false">IF(AND($S1348="PARADO/SEM GIRO",$K1348="KG",OR(Painel!$B$5="(Todos)",A1348=Painel!$B$5)*OR(Painel!$E$5="(Todos)",P1348=Painel!$E$5)),$J1348+ROW()/10000000,"")</f>
        <v/>
      </c>
      <c r="U1348" s="29" t="str">
        <f aca="false">IF(AND($S1348="VENCIDO",$K1348="KG",OR(Painel!$B$5="(Todos)",A1348=Painel!$B$5)*OR(Painel!$E$5="(Todos)",P1348=Painel!$E$5)),$J1348+ROW()/10000000,"")</f>
        <v/>
      </c>
    </row>
    <row r="1349" customFormat="false" ht="15" hidden="false" customHeight="false" outlineLevel="0" collapsed="false">
      <c r="A1349" s="29" t="s">
        <v>53</v>
      </c>
      <c r="B1349" s="29" t="s">
        <v>2427</v>
      </c>
      <c r="C1349" s="29" t="s">
        <v>236</v>
      </c>
      <c r="D1349" s="29" t="s">
        <v>1794</v>
      </c>
      <c r="E1349" s="29" t="n">
        <v>1</v>
      </c>
      <c r="F1349" s="29"/>
      <c r="G1349" s="29" t="s">
        <v>2428</v>
      </c>
      <c r="H1349" s="30" t="n">
        <v>400</v>
      </c>
      <c r="I1349" s="31" t="n">
        <v>46283</v>
      </c>
      <c r="J1349" s="30" t="n">
        <v>400</v>
      </c>
      <c r="K1349" s="29" t="s">
        <v>120</v>
      </c>
      <c r="L1349" s="29" t="s">
        <v>176</v>
      </c>
      <c r="M1349" s="29"/>
      <c r="N1349" s="29" t="s">
        <v>122</v>
      </c>
      <c r="O1349" s="31" t="n">
        <v>46969</v>
      </c>
      <c r="P1349" s="29" t="s">
        <v>235</v>
      </c>
      <c r="Q1349" s="29" t="n">
        <f aca="false">IFERROR(VALUE(L1349),"")</f>
        <v>2</v>
      </c>
      <c r="R1349" s="29" t="n">
        <f aca="true">IF(O1349="","",O1349-TODAY())</f>
        <v>684</v>
      </c>
      <c r="S1349" s="29" t="str">
        <f aca="false">IF(C1349="&lt;&lt; vazio &gt;&gt;","VAZIA",IF(AND(O1349&lt;&gt;"",R1349&lt;0),"VENCIDO",IF(AND(O1349&lt;&gt;"",R1349&lt;=Parametros!$B$10),"PRÓX. VENCIMENTO",IF(F1349="Q","QUALIDADE",IF(F1349="S","BLOQUEADO",IF(F1349="R","RESTRITO/DEVOLUÇÃO",IF(OR(N1349="QUAR",N1349="QRES"),"QUARENTENA",IF(OR(B1349="DESCARTE",B1349="DEVOLUÇÃO"),"DESCARTE/DEVOLUÇÃO",IF(AND(D1349="",K1349&lt;&gt;""),"SEM LOTE",IF(AND(Q1349&lt;&gt;"",Q1349&gt;=Parametros!$B$11),"PARADO/SEM GIRO","OK"))))))))))</f>
        <v>OK</v>
      </c>
      <c r="T1349" s="29" t="str">
        <f aca="false">IF(AND($S1349="PARADO/SEM GIRO",$K1349="KG",OR(Painel!$B$5="(Todos)",A1349=Painel!$B$5)*OR(Painel!$E$5="(Todos)",P1349=Painel!$E$5)),$J1349+ROW()/10000000,"")</f>
        <v/>
      </c>
      <c r="U1349" s="29" t="str">
        <f aca="false">IF(AND($S1349="VENCIDO",$K1349="KG",OR(Painel!$B$5="(Todos)",A1349=Painel!$B$5)*OR(Painel!$E$5="(Todos)",P1349=Painel!$E$5)),$J1349+ROW()/10000000,"")</f>
        <v/>
      </c>
    </row>
    <row r="1350" customFormat="false" ht="15" hidden="false" customHeight="false" outlineLevel="0" collapsed="false">
      <c r="A1350" s="29" t="s">
        <v>53</v>
      </c>
      <c r="B1350" s="29" t="s">
        <v>2429</v>
      </c>
      <c r="C1350" s="29" t="s">
        <v>1734</v>
      </c>
      <c r="D1350" s="29" t="s">
        <v>1735</v>
      </c>
      <c r="E1350" s="29" t="n">
        <v>1</v>
      </c>
      <c r="F1350" s="29"/>
      <c r="G1350" s="29" t="s">
        <v>2430</v>
      </c>
      <c r="H1350" s="30" t="n">
        <v>1000</v>
      </c>
      <c r="I1350" s="31" t="n">
        <v>46272</v>
      </c>
      <c r="J1350" s="30" t="n">
        <v>1000</v>
      </c>
      <c r="K1350" s="29" t="s">
        <v>120</v>
      </c>
      <c r="L1350" s="29" t="s">
        <v>126</v>
      </c>
      <c r="M1350" s="29"/>
      <c r="N1350" s="29" t="s">
        <v>122</v>
      </c>
      <c r="O1350" s="31" t="n">
        <v>46920</v>
      </c>
      <c r="P1350" s="29" t="s">
        <v>235</v>
      </c>
      <c r="Q1350" s="29" t="n">
        <f aca="false">IFERROR(VALUE(L1350),"")</f>
        <v>13</v>
      </c>
      <c r="R1350" s="29" t="n">
        <f aca="true">IF(O1350="","",O1350-TODAY())</f>
        <v>635</v>
      </c>
      <c r="S1350" s="29" t="str">
        <f aca="false">IF(C1350="&lt;&lt; vazio &gt;&gt;","VAZIA",IF(AND(O1350&lt;&gt;"",R1350&lt;0),"VENCIDO",IF(AND(O1350&lt;&gt;"",R1350&lt;=Parametros!$B$10),"PRÓX. VENCIMENTO",IF(F1350="Q","QUALIDADE",IF(F1350="S","BLOQUEADO",IF(F1350="R","RESTRITO/DEVOLUÇÃO",IF(OR(N1350="QUAR",N1350="QRES"),"QUARENTENA",IF(OR(B1350="DESCARTE",B1350="DEVOLUÇÃO"),"DESCARTE/DEVOLUÇÃO",IF(AND(D1350="",K1350&lt;&gt;""),"SEM LOTE",IF(AND(Q1350&lt;&gt;"",Q1350&gt;=Parametros!$B$11),"PARADO/SEM GIRO","OK"))))))))))</f>
        <v>OK</v>
      </c>
      <c r="T1350" s="29" t="str">
        <f aca="false">IF(AND($S1350="PARADO/SEM GIRO",$K1350="KG",OR(Painel!$B$5="(Todos)",A1350=Painel!$B$5)*OR(Painel!$E$5="(Todos)",P1350=Painel!$E$5)),$J1350+ROW()/10000000,"")</f>
        <v/>
      </c>
      <c r="U1350" s="29" t="str">
        <f aca="false">IF(AND($S1350="VENCIDO",$K1350="KG",OR(Painel!$B$5="(Todos)",A1350=Painel!$B$5)*OR(Painel!$E$5="(Todos)",P1350=Painel!$E$5)),$J1350+ROW()/10000000,"")</f>
        <v/>
      </c>
    </row>
    <row r="1351" customFormat="false" ht="15" hidden="false" customHeight="false" outlineLevel="0" collapsed="false">
      <c r="A1351" s="29" t="s">
        <v>53</v>
      </c>
      <c r="B1351" s="29" t="s">
        <v>2431</v>
      </c>
      <c r="C1351" s="29" t="s">
        <v>1734</v>
      </c>
      <c r="D1351" s="29" t="s">
        <v>1735</v>
      </c>
      <c r="E1351" s="29" t="n">
        <v>1</v>
      </c>
      <c r="F1351" s="29"/>
      <c r="G1351" s="29" t="s">
        <v>2432</v>
      </c>
      <c r="H1351" s="30" t="n">
        <v>1000</v>
      </c>
      <c r="I1351" s="31" t="n">
        <v>46272</v>
      </c>
      <c r="J1351" s="30" t="n">
        <v>1000</v>
      </c>
      <c r="K1351" s="29" t="s">
        <v>120</v>
      </c>
      <c r="L1351" s="29" t="s">
        <v>126</v>
      </c>
      <c r="M1351" s="29"/>
      <c r="N1351" s="29" t="s">
        <v>122</v>
      </c>
      <c r="O1351" s="31" t="n">
        <v>46920</v>
      </c>
      <c r="P1351" s="29" t="s">
        <v>235</v>
      </c>
      <c r="Q1351" s="29" t="n">
        <f aca="false">IFERROR(VALUE(L1351),"")</f>
        <v>13</v>
      </c>
      <c r="R1351" s="29" t="n">
        <f aca="true">IF(O1351="","",O1351-TODAY())</f>
        <v>635</v>
      </c>
      <c r="S1351" s="29" t="str">
        <f aca="false">IF(C1351="&lt;&lt; vazio &gt;&gt;","VAZIA",IF(AND(O1351&lt;&gt;"",R1351&lt;0),"VENCIDO",IF(AND(O1351&lt;&gt;"",R1351&lt;=Parametros!$B$10),"PRÓX. VENCIMENTO",IF(F1351="Q","QUALIDADE",IF(F1351="S","BLOQUEADO",IF(F1351="R","RESTRITO/DEVOLUÇÃO",IF(OR(N1351="QUAR",N1351="QRES"),"QUARENTENA",IF(OR(B1351="DESCARTE",B1351="DEVOLUÇÃO"),"DESCARTE/DEVOLUÇÃO",IF(AND(D1351="",K1351&lt;&gt;""),"SEM LOTE",IF(AND(Q1351&lt;&gt;"",Q1351&gt;=Parametros!$B$11),"PARADO/SEM GIRO","OK"))))))))))</f>
        <v>OK</v>
      </c>
      <c r="T1351" s="29" t="str">
        <f aca="false">IF(AND($S1351="PARADO/SEM GIRO",$K1351="KG",OR(Painel!$B$5="(Todos)",A1351=Painel!$B$5)*OR(Painel!$E$5="(Todos)",P1351=Painel!$E$5)),$J1351+ROW()/10000000,"")</f>
        <v/>
      </c>
      <c r="U1351" s="29" t="str">
        <f aca="false">IF(AND($S1351="VENCIDO",$K1351="KG",OR(Painel!$B$5="(Todos)",A1351=Painel!$B$5)*OR(Painel!$E$5="(Todos)",P1351=Painel!$E$5)),$J1351+ROW()/10000000,"")</f>
        <v/>
      </c>
    </row>
    <row r="1352" customFormat="false" ht="15" hidden="false" customHeight="false" outlineLevel="0" collapsed="false">
      <c r="A1352" s="29" t="s">
        <v>53</v>
      </c>
      <c r="B1352" s="29" t="s">
        <v>2433</v>
      </c>
      <c r="C1352" s="29" t="s">
        <v>1734</v>
      </c>
      <c r="D1352" s="29" t="s">
        <v>1735</v>
      </c>
      <c r="E1352" s="29" t="n">
        <v>1</v>
      </c>
      <c r="F1352" s="29"/>
      <c r="G1352" s="29" t="s">
        <v>2434</v>
      </c>
      <c r="H1352" s="30" t="n">
        <v>1000</v>
      </c>
      <c r="I1352" s="31" t="n">
        <v>46272</v>
      </c>
      <c r="J1352" s="30" t="n">
        <v>1000</v>
      </c>
      <c r="K1352" s="29" t="s">
        <v>120</v>
      </c>
      <c r="L1352" s="29" t="s">
        <v>126</v>
      </c>
      <c r="M1352" s="29"/>
      <c r="N1352" s="29" t="s">
        <v>122</v>
      </c>
      <c r="O1352" s="31" t="n">
        <v>46920</v>
      </c>
      <c r="P1352" s="29" t="s">
        <v>235</v>
      </c>
      <c r="Q1352" s="29" t="n">
        <f aca="false">IFERROR(VALUE(L1352),"")</f>
        <v>13</v>
      </c>
      <c r="R1352" s="29" t="n">
        <f aca="true">IF(O1352="","",O1352-TODAY())</f>
        <v>635</v>
      </c>
      <c r="S1352" s="29" t="str">
        <f aca="false">IF(C1352="&lt;&lt; vazio &gt;&gt;","VAZIA",IF(AND(O1352&lt;&gt;"",R1352&lt;0),"VENCIDO",IF(AND(O1352&lt;&gt;"",R1352&lt;=Parametros!$B$10),"PRÓX. VENCIMENTO",IF(F1352="Q","QUALIDADE",IF(F1352="S","BLOQUEADO",IF(F1352="R","RESTRITO/DEVOLUÇÃO",IF(OR(N1352="QUAR",N1352="QRES"),"QUARENTENA",IF(OR(B1352="DESCARTE",B1352="DEVOLUÇÃO"),"DESCARTE/DEVOLUÇÃO",IF(AND(D1352="",K1352&lt;&gt;""),"SEM LOTE",IF(AND(Q1352&lt;&gt;"",Q1352&gt;=Parametros!$B$11),"PARADO/SEM GIRO","OK"))))))))))</f>
        <v>OK</v>
      </c>
      <c r="T1352" s="29" t="str">
        <f aca="false">IF(AND($S1352="PARADO/SEM GIRO",$K1352="KG",OR(Painel!$B$5="(Todos)",A1352=Painel!$B$5)*OR(Painel!$E$5="(Todos)",P1352=Painel!$E$5)),$J1352+ROW()/10000000,"")</f>
        <v/>
      </c>
      <c r="U1352" s="29" t="str">
        <f aca="false">IF(AND($S1352="VENCIDO",$K1352="KG",OR(Painel!$B$5="(Todos)",A1352=Painel!$B$5)*OR(Painel!$E$5="(Todos)",P1352=Painel!$E$5)),$J1352+ROW()/10000000,"")</f>
        <v/>
      </c>
    </row>
    <row r="1353" customFormat="false" ht="15" hidden="false" customHeight="false" outlineLevel="0" collapsed="false">
      <c r="A1353" s="29" t="s">
        <v>53</v>
      </c>
      <c r="B1353" s="29" t="s">
        <v>2435</v>
      </c>
      <c r="C1353" s="29" t="s">
        <v>1742</v>
      </c>
      <c r="D1353" s="29" t="s">
        <v>2262</v>
      </c>
      <c r="E1353" s="29" t="n">
        <v>1</v>
      </c>
      <c r="F1353" s="29"/>
      <c r="G1353" s="29" t="s">
        <v>2436</v>
      </c>
      <c r="H1353" s="30" t="n">
        <v>800</v>
      </c>
      <c r="I1353" s="31" t="n">
        <v>46262</v>
      </c>
      <c r="J1353" s="30" t="n">
        <v>800</v>
      </c>
      <c r="K1353" s="29" t="s">
        <v>120</v>
      </c>
      <c r="L1353" s="29" t="s">
        <v>190</v>
      </c>
      <c r="M1353" s="29"/>
      <c r="N1353" s="29" t="s">
        <v>122</v>
      </c>
      <c r="O1353" s="31" t="n">
        <v>46557</v>
      </c>
      <c r="P1353" s="29" t="s">
        <v>123</v>
      </c>
      <c r="Q1353" s="29" t="n">
        <f aca="false">IFERROR(VALUE(L1353),"")</f>
        <v>23</v>
      </c>
      <c r="R1353" s="29" t="n">
        <f aca="true">IF(O1353="","",O1353-TODAY())</f>
        <v>272</v>
      </c>
      <c r="S1353" s="29" t="str">
        <f aca="false">IF(C1353="&lt;&lt; vazio &gt;&gt;","VAZIA",IF(AND(O1353&lt;&gt;"",R1353&lt;0),"VENCIDO",IF(AND(O1353&lt;&gt;"",R1353&lt;=Parametros!$B$10),"PRÓX. VENCIMENTO",IF(F1353="Q","QUALIDADE",IF(F1353="S","BLOQUEADO",IF(F1353="R","RESTRITO/DEVOLUÇÃO",IF(OR(N1353="QUAR",N1353="QRES"),"QUARENTENA",IF(OR(B1353="DESCARTE",B1353="DEVOLUÇÃO"),"DESCARTE/DEVOLUÇÃO",IF(AND(D1353="",K1353&lt;&gt;""),"SEM LOTE",IF(AND(Q1353&lt;&gt;"",Q1353&gt;=Parametros!$B$11),"PARADO/SEM GIRO","OK"))))))))))</f>
        <v>OK</v>
      </c>
      <c r="T1353" s="29" t="str">
        <f aca="false">IF(AND($S1353="PARADO/SEM GIRO",$K1353="KG",OR(Painel!$B$5="(Todos)",A1353=Painel!$B$5)*OR(Painel!$E$5="(Todos)",P1353=Painel!$E$5)),$J1353+ROW()/10000000,"")</f>
        <v/>
      </c>
      <c r="U1353" s="29" t="str">
        <f aca="false">IF(AND($S1353="VENCIDO",$K1353="KG",OR(Painel!$B$5="(Todos)",A1353=Painel!$B$5)*OR(Painel!$E$5="(Todos)",P1353=Painel!$E$5)),$J1353+ROW()/10000000,"")</f>
        <v/>
      </c>
    </row>
    <row r="1354" customFormat="false" ht="15" hidden="false" customHeight="false" outlineLevel="0" collapsed="false">
      <c r="A1354" s="29" t="s">
        <v>53</v>
      </c>
      <c r="B1354" s="29" t="s">
        <v>2437</v>
      </c>
      <c r="C1354" s="29" t="s">
        <v>115</v>
      </c>
      <c r="D1354" s="29"/>
      <c r="E1354" s="29" t="n">
        <v>0</v>
      </c>
      <c r="F1354" s="29"/>
      <c r="G1354" s="29"/>
      <c r="H1354" s="30" t="n">
        <v>0</v>
      </c>
      <c r="I1354" s="29"/>
      <c r="J1354" s="30" t="n">
        <v>0</v>
      </c>
      <c r="K1354" s="29"/>
      <c r="L1354" s="29" t="s">
        <v>116</v>
      </c>
      <c r="M1354" s="29"/>
      <c r="N1354" s="29"/>
      <c r="O1354" s="29"/>
      <c r="P1354" s="29"/>
      <c r="Q1354" s="29" t="n">
        <f aca="false">IFERROR(VALUE(L1354),"")</f>
        <v>0</v>
      </c>
      <c r="R1354" s="29" t="str">
        <f aca="true">IF(O1354="","",O1354-TODAY())</f>
        <v/>
      </c>
      <c r="S1354" s="29" t="str">
        <f aca="false">IF(C1354="&lt;&lt; vazio &gt;&gt;","VAZIA",IF(AND(O1354&lt;&gt;"",R1354&lt;0),"VENCIDO",IF(AND(O1354&lt;&gt;"",R1354&lt;=Parametros!$B$10),"PRÓX. VENCIMENTO",IF(F1354="Q","QUALIDADE",IF(F1354="S","BLOQUEADO",IF(F1354="R","RESTRITO/DEVOLUÇÃO",IF(OR(N1354="QUAR",N1354="QRES"),"QUARENTENA",IF(OR(B1354="DESCARTE",B1354="DEVOLUÇÃO"),"DESCARTE/DEVOLUÇÃO",IF(AND(D1354="",K1354&lt;&gt;""),"SEM LOTE",IF(AND(Q1354&lt;&gt;"",Q1354&gt;=Parametros!$B$11),"PARADO/SEM GIRO","OK"))))))))))</f>
        <v>VAZIA</v>
      </c>
      <c r="T1354" s="29" t="str">
        <f aca="false">IF(AND($S1354="PARADO/SEM GIRO",$K1354="KG",OR(Painel!$B$5="(Todos)",A1354=Painel!$B$5)*OR(Painel!$E$5="(Todos)",P1354=Painel!$E$5)),$J1354+ROW()/10000000,"")</f>
        <v/>
      </c>
      <c r="U1354" s="29" t="str">
        <f aca="false">IF(AND($S1354="VENCIDO",$K1354="KG",OR(Painel!$B$5="(Todos)",A1354=Painel!$B$5)*OR(Painel!$E$5="(Todos)",P1354=Painel!$E$5)),$J1354+ROW()/10000000,"")</f>
        <v/>
      </c>
    </row>
    <row r="1355" customFormat="false" ht="15" hidden="false" customHeight="false" outlineLevel="0" collapsed="false">
      <c r="A1355" s="29" t="s">
        <v>53</v>
      </c>
      <c r="B1355" s="29" t="s">
        <v>2438</v>
      </c>
      <c r="C1355" s="29" t="s">
        <v>115</v>
      </c>
      <c r="D1355" s="29"/>
      <c r="E1355" s="29" t="n">
        <v>0</v>
      </c>
      <c r="F1355" s="29"/>
      <c r="G1355" s="29"/>
      <c r="H1355" s="30" t="n">
        <v>0</v>
      </c>
      <c r="I1355" s="29"/>
      <c r="J1355" s="30" t="n">
        <v>0</v>
      </c>
      <c r="K1355" s="29"/>
      <c r="L1355" s="29" t="s">
        <v>116</v>
      </c>
      <c r="M1355" s="29"/>
      <c r="N1355" s="29"/>
      <c r="O1355" s="29"/>
      <c r="P1355" s="29"/>
      <c r="Q1355" s="29" t="n">
        <f aca="false">IFERROR(VALUE(L1355),"")</f>
        <v>0</v>
      </c>
      <c r="R1355" s="29" t="str">
        <f aca="true">IF(O1355="","",O1355-TODAY())</f>
        <v/>
      </c>
      <c r="S1355" s="29" t="str">
        <f aca="false">IF(C1355="&lt;&lt; vazio &gt;&gt;","VAZIA",IF(AND(O1355&lt;&gt;"",R1355&lt;0),"VENCIDO",IF(AND(O1355&lt;&gt;"",R1355&lt;=Parametros!$B$10),"PRÓX. VENCIMENTO",IF(F1355="Q","QUALIDADE",IF(F1355="S","BLOQUEADO",IF(F1355="R","RESTRITO/DEVOLUÇÃO",IF(OR(N1355="QUAR",N1355="QRES"),"QUARENTENA",IF(OR(B1355="DESCARTE",B1355="DEVOLUÇÃO"),"DESCARTE/DEVOLUÇÃO",IF(AND(D1355="",K1355&lt;&gt;""),"SEM LOTE",IF(AND(Q1355&lt;&gt;"",Q1355&gt;=Parametros!$B$11),"PARADO/SEM GIRO","OK"))))))))))</f>
        <v>VAZIA</v>
      </c>
      <c r="T1355" s="29" t="str">
        <f aca="false">IF(AND($S1355="PARADO/SEM GIRO",$K1355="KG",OR(Painel!$B$5="(Todos)",A1355=Painel!$B$5)*OR(Painel!$E$5="(Todos)",P1355=Painel!$E$5)),$J1355+ROW()/10000000,"")</f>
        <v/>
      </c>
      <c r="U1355" s="29" t="str">
        <f aca="false">IF(AND($S1355="VENCIDO",$K1355="KG",OR(Painel!$B$5="(Todos)",A1355=Painel!$B$5)*OR(Painel!$E$5="(Todos)",P1355=Painel!$E$5)),$J1355+ROW()/10000000,"")</f>
        <v/>
      </c>
    </row>
    <row r="1356" customFormat="false" ht="15" hidden="false" customHeight="false" outlineLevel="0" collapsed="false">
      <c r="A1356" s="29" t="s">
        <v>53</v>
      </c>
      <c r="B1356" s="29" t="s">
        <v>2439</v>
      </c>
      <c r="C1356" s="29" t="s">
        <v>191</v>
      </c>
      <c r="D1356" s="29" t="s">
        <v>2440</v>
      </c>
      <c r="E1356" s="29" t="n">
        <v>1</v>
      </c>
      <c r="F1356" s="29"/>
      <c r="G1356" s="29" t="s">
        <v>2441</v>
      </c>
      <c r="H1356" s="30" t="n">
        <v>198.4</v>
      </c>
      <c r="I1356" s="31" t="n">
        <v>46285</v>
      </c>
      <c r="J1356" s="30" t="n">
        <v>198.4</v>
      </c>
      <c r="K1356" s="29" t="s">
        <v>120</v>
      </c>
      <c r="L1356" s="29" t="s">
        <v>1636</v>
      </c>
      <c r="M1356" s="29"/>
      <c r="N1356" s="29" t="s">
        <v>122</v>
      </c>
      <c r="O1356" s="31" t="n">
        <v>46472</v>
      </c>
      <c r="P1356" s="29" t="s">
        <v>123</v>
      </c>
      <c r="Q1356" s="29" t="n">
        <f aca="false">IFERROR(VALUE(L1356),"")</f>
        <v>52</v>
      </c>
      <c r="R1356" s="29" t="n">
        <f aca="true">IF(O1356="","",O1356-TODAY())</f>
        <v>187</v>
      </c>
      <c r="S1356" s="29" t="str">
        <f aca="false">IF(C1356="&lt;&lt; vazio &gt;&gt;","VAZIA",IF(AND(O1356&lt;&gt;"",R1356&lt;0),"VENCIDO",IF(AND(O1356&lt;&gt;"",R1356&lt;=Parametros!$B$10),"PRÓX. VENCIMENTO",IF(F1356="Q","QUALIDADE",IF(F1356="S","BLOQUEADO",IF(F1356="R","RESTRITO/DEVOLUÇÃO",IF(OR(N1356="QUAR",N1356="QRES"),"QUARENTENA",IF(OR(B1356="DESCARTE",B1356="DEVOLUÇÃO"),"DESCARTE/DEVOLUÇÃO",IF(AND(D1356="",K1356&lt;&gt;""),"SEM LOTE",IF(AND(Q1356&lt;&gt;"",Q1356&gt;=Parametros!$B$11),"PARADO/SEM GIRO","OK"))))))))))</f>
        <v>OK</v>
      </c>
      <c r="T1356" s="29" t="str">
        <f aca="false">IF(AND($S1356="PARADO/SEM GIRO",$K1356="KG",OR(Painel!$B$5="(Todos)",A1356=Painel!$B$5)*OR(Painel!$E$5="(Todos)",P1356=Painel!$E$5)),$J1356+ROW()/10000000,"")</f>
        <v/>
      </c>
      <c r="U1356" s="29" t="str">
        <f aca="false">IF(AND($S1356="VENCIDO",$K1356="KG",OR(Painel!$B$5="(Todos)",A1356=Painel!$B$5)*OR(Painel!$E$5="(Todos)",P1356=Painel!$E$5)),$J1356+ROW()/10000000,"")</f>
        <v/>
      </c>
    </row>
    <row r="1357" customFormat="false" ht="15" hidden="false" customHeight="false" outlineLevel="0" collapsed="false">
      <c r="A1357" s="29" t="s">
        <v>53</v>
      </c>
      <c r="B1357" s="29" t="s">
        <v>2442</v>
      </c>
      <c r="C1357" s="29" t="s">
        <v>666</v>
      </c>
      <c r="D1357" s="29" t="s">
        <v>667</v>
      </c>
      <c r="E1357" s="29" t="n">
        <v>1</v>
      </c>
      <c r="F1357" s="29" t="s">
        <v>268</v>
      </c>
      <c r="G1357" s="29" t="s">
        <v>2443</v>
      </c>
      <c r="H1357" s="30" t="n">
        <v>590.4</v>
      </c>
      <c r="I1357" s="31" t="n">
        <v>46285</v>
      </c>
      <c r="J1357" s="30" t="n">
        <v>590.4</v>
      </c>
      <c r="K1357" s="29" t="s">
        <v>120</v>
      </c>
      <c r="L1357" s="29" t="s">
        <v>116</v>
      </c>
      <c r="M1357" s="29"/>
      <c r="N1357" s="29" t="s">
        <v>122</v>
      </c>
      <c r="O1357" s="31" t="n">
        <v>46831</v>
      </c>
      <c r="P1357" s="29" t="s">
        <v>123</v>
      </c>
      <c r="Q1357" s="29" t="n">
        <f aca="false">IFERROR(VALUE(L1357),"")</f>
        <v>0</v>
      </c>
      <c r="R1357" s="29" t="n">
        <f aca="true">IF(O1357="","",O1357-TODAY())</f>
        <v>546</v>
      </c>
      <c r="S1357" s="29" t="str">
        <f aca="false">IF(C1357="&lt;&lt; vazio &gt;&gt;","VAZIA",IF(AND(O1357&lt;&gt;"",R1357&lt;0),"VENCIDO",IF(AND(O1357&lt;&gt;"",R1357&lt;=Parametros!$B$10),"PRÓX. VENCIMENTO",IF(F1357="Q","QUALIDADE",IF(F1357="S","BLOQUEADO",IF(F1357="R","RESTRITO/DEVOLUÇÃO",IF(OR(N1357="QUAR",N1357="QRES"),"QUARENTENA",IF(OR(B1357="DESCARTE",B1357="DEVOLUÇÃO"),"DESCARTE/DEVOLUÇÃO",IF(AND(D1357="",K1357&lt;&gt;""),"SEM LOTE",IF(AND(Q1357&lt;&gt;"",Q1357&gt;=Parametros!$B$11),"PARADO/SEM GIRO","OK"))))))))))</f>
        <v>QUALIDADE</v>
      </c>
      <c r="T1357" s="29" t="str">
        <f aca="false">IF(AND($S1357="PARADO/SEM GIRO",$K1357="KG",OR(Painel!$B$5="(Todos)",A1357=Painel!$B$5)*OR(Painel!$E$5="(Todos)",P1357=Painel!$E$5)),$J1357+ROW()/10000000,"")</f>
        <v/>
      </c>
      <c r="U1357" s="29" t="str">
        <f aca="false">IF(AND($S1357="VENCIDO",$K1357="KG",OR(Painel!$B$5="(Todos)",A1357=Painel!$B$5)*OR(Painel!$E$5="(Todos)",P1357=Painel!$E$5)),$J1357+ROW()/10000000,"")</f>
        <v/>
      </c>
    </row>
    <row r="1358" customFormat="false" ht="15" hidden="false" customHeight="false" outlineLevel="0" collapsed="false">
      <c r="A1358" s="29" t="s">
        <v>53</v>
      </c>
      <c r="B1358" s="29" t="s">
        <v>2444</v>
      </c>
      <c r="C1358" s="29" t="s">
        <v>167</v>
      </c>
      <c r="D1358" s="29" t="s">
        <v>765</v>
      </c>
      <c r="E1358" s="29" t="n">
        <v>1</v>
      </c>
      <c r="F1358" s="29" t="s">
        <v>268</v>
      </c>
      <c r="G1358" s="29" t="s">
        <v>2445</v>
      </c>
      <c r="H1358" s="30" t="n">
        <v>590.4</v>
      </c>
      <c r="I1358" s="31" t="n">
        <v>46284</v>
      </c>
      <c r="J1358" s="30" t="n">
        <v>590.4</v>
      </c>
      <c r="K1358" s="29" t="s">
        <v>120</v>
      </c>
      <c r="L1358" s="29" t="s">
        <v>388</v>
      </c>
      <c r="M1358" s="29"/>
      <c r="N1358" s="29" t="s">
        <v>122</v>
      </c>
      <c r="O1358" s="31" t="n">
        <v>46830</v>
      </c>
      <c r="P1358" s="29" t="s">
        <v>123</v>
      </c>
      <c r="Q1358" s="29" t="n">
        <f aca="false">IFERROR(VALUE(L1358),"")</f>
        <v>1</v>
      </c>
      <c r="R1358" s="29" t="n">
        <f aca="true">IF(O1358="","",O1358-TODAY())</f>
        <v>545</v>
      </c>
      <c r="S1358" s="29" t="str">
        <f aca="false">IF(C1358="&lt;&lt; vazio &gt;&gt;","VAZIA",IF(AND(O1358&lt;&gt;"",R1358&lt;0),"VENCIDO",IF(AND(O1358&lt;&gt;"",R1358&lt;=Parametros!$B$10),"PRÓX. VENCIMENTO",IF(F1358="Q","QUALIDADE",IF(F1358="S","BLOQUEADO",IF(F1358="R","RESTRITO/DEVOLUÇÃO",IF(OR(N1358="QUAR",N1358="QRES"),"QUARENTENA",IF(OR(B1358="DESCARTE",B1358="DEVOLUÇÃO"),"DESCARTE/DEVOLUÇÃO",IF(AND(D1358="",K1358&lt;&gt;""),"SEM LOTE",IF(AND(Q1358&lt;&gt;"",Q1358&gt;=Parametros!$B$11),"PARADO/SEM GIRO","OK"))))))))))</f>
        <v>QUALIDADE</v>
      </c>
      <c r="T1358" s="29" t="str">
        <f aca="false">IF(AND($S1358="PARADO/SEM GIRO",$K1358="KG",OR(Painel!$B$5="(Todos)",A1358=Painel!$B$5)*OR(Painel!$E$5="(Todos)",P1358=Painel!$E$5)),$J1358+ROW()/10000000,"")</f>
        <v/>
      </c>
      <c r="U1358" s="29" t="str">
        <f aca="false">IF(AND($S1358="VENCIDO",$K1358="KG",OR(Painel!$B$5="(Todos)",A1358=Painel!$B$5)*OR(Painel!$E$5="(Todos)",P1358=Painel!$E$5)),$J1358+ROW()/10000000,"")</f>
        <v/>
      </c>
    </row>
    <row r="1359" customFormat="false" ht="15" hidden="false" customHeight="false" outlineLevel="0" collapsed="false">
      <c r="A1359" s="29" t="s">
        <v>53</v>
      </c>
      <c r="B1359" s="29" t="s">
        <v>2446</v>
      </c>
      <c r="C1359" s="29" t="s">
        <v>222</v>
      </c>
      <c r="D1359" s="29" t="s">
        <v>738</v>
      </c>
      <c r="E1359" s="29" t="n">
        <v>1</v>
      </c>
      <c r="F1359" s="29" t="s">
        <v>268</v>
      </c>
      <c r="G1359" s="29" t="s">
        <v>2447</v>
      </c>
      <c r="H1359" s="30" t="n">
        <v>1000</v>
      </c>
      <c r="I1359" s="31" t="n">
        <v>46279</v>
      </c>
      <c r="J1359" s="30" t="n">
        <v>1000</v>
      </c>
      <c r="K1359" s="29" t="s">
        <v>120</v>
      </c>
      <c r="L1359" s="29" t="s">
        <v>350</v>
      </c>
      <c r="M1359" s="29"/>
      <c r="N1359" s="29" t="s">
        <v>122</v>
      </c>
      <c r="O1359" s="31" t="n">
        <v>46826</v>
      </c>
      <c r="P1359" s="29" t="s">
        <v>123</v>
      </c>
      <c r="Q1359" s="29" t="n">
        <f aca="false">IFERROR(VALUE(L1359),"")</f>
        <v>6</v>
      </c>
      <c r="R1359" s="29" t="n">
        <f aca="true">IF(O1359="","",O1359-TODAY())</f>
        <v>541</v>
      </c>
      <c r="S1359" s="29" t="str">
        <f aca="false">IF(C1359="&lt;&lt; vazio &gt;&gt;","VAZIA",IF(AND(O1359&lt;&gt;"",R1359&lt;0),"VENCIDO",IF(AND(O1359&lt;&gt;"",R1359&lt;=Parametros!$B$10),"PRÓX. VENCIMENTO",IF(F1359="Q","QUALIDADE",IF(F1359="S","BLOQUEADO",IF(F1359="R","RESTRITO/DEVOLUÇÃO",IF(OR(N1359="QUAR",N1359="QRES"),"QUARENTENA",IF(OR(B1359="DESCARTE",B1359="DEVOLUÇÃO"),"DESCARTE/DEVOLUÇÃO",IF(AND(D1359="",K1359&lt;&gt;""),"SEM LOTE",IF(AND(Q1359&lt;&gt;"",Q1359&gt;=Parametros!$B$11),"PARADO/SEM GIRO","OK"))))))))))</f>
        <v>QUALIDADE</v>
      </c>
      <c r="T1359" s="29" t="str">
        <f aca="false">IF(AND($S1359="PARADO/SEM GIRO",$K1359="KG",OR(Painel!$B$5="(Todos)",A1359=Painel!$B$5)*OR(Painel!$E$5="(Todos)",P1359=Painel!$E$5)),$J1359+ROW()/10000000,"")</f>
        <v/>
      </c>
      <c r="U1359" s="29" t="str">
        <f aca="false">IF(AND($S1359="VENCIDO",$K1359="KG",OR(Painel!$B$5="(Todos)",A1359=Painel!$B$5)*OR(Painel!$E$5="(Todos)",P1359=Painel!$E$5)),$J1359+ROW()/10000000,"")</f>
        <v/>
      </c>
    </row>
    <row r="1360" customFormat="false" ht="15" hidden="false" customHeight="false" outlineLevel="0" collapsed="false">
      <c r="A1360" s="29" t="s">
        <v>53</v>
      </c>
      <c r="B1360" s="29" t="s">
        <v>2448</v>
      </c>
      <c r="C1360" s="29" t="s">
        <v>691</v>
      </c>
      <c r="D1360" s="29" t="s">
        <v>2449</v>
      </c>
      <c r="E1360" s="29" t="n">
        <v>1</v>
      </c>
      <c r="F1360" s="29"/>
      <c r="G1360" s="29" t="s">
        <v>2450</v>
      </c>
      <c r="H1360" s="30" t="n">
        <v>600</v>
      </c>
      <c r="I1360" s="31" t="n">
        <v>46000</v>
      </c>
      <c r="J1360" s="30" t="n">
        <v>600</v>
      </c>
      <c r="K1360" s="29" t="s">
        <v>120</v>
      </c>
      <c r="L1360" s="29" t="s">
        <v>1168</v>
      </c>
      <c r="M1360" s="29"/>
      <c r="N1360" s="29" t="s">
        <v>122</v>
      </c>
      <c r="O1360" s="31" t="n">
        <v>46333</v>
      </c>
      <c r="P1360" s="29" t="s">
        <v>123</v>
      </c>
      <c r="Q1360" s="29" t="n">
        <f aca="false">IFERROR(VALUE(L1360),"")</f>
        <v>285</v>
      </c>
      <c r="R1360" s="29" t="n">
        <f aca="true">IF(O1360="","",O1360-TODAY())</f>
        <v>48</v>
      </c>
      <c r="S1360" s="29" t="str">
        <f aca="false">IF(C1360="&lt;&lt; vazio &gt;&gt;","VAZIA",IF(AND(O1360&lt;&gt;"",R1360&lt;0),"VENCIDO",IF(AND(O1360&lt;&gt;"",R1360&lt;=Parametros!$B$10),"PRÓX. VENCIMENTO",IF(F1360="Q","QUALIDADE",IF(F1360="S","BLOQUEADO",IF(F1360="R","RESTRITO/DEVOLUÇÃO",IF(OR(N1360="QUAR",N1360="QRES"),"QUARENTENA",IF(OR(B1360="DESCARTE",B1360="DEVOLUÇÃO"),"DESCARTE/DEVOLUÇÃO",IF(AND(D1360="",K1360&lt;&gt;""),"SEM LOTE",IF(AND(Q1360&lt;&gt;"",Q1360&gt;=Parametros!$B$11),"PARADO/SEM GIRO","OK"))))))))))</f>
        <v>PRÓX. VENCIMENTO</v>
      </c>
      <c r="T1360" s="29" t="str">
        <f aca="false">IF(AND($S1360="PARADO/SEM GIRO",$K1360="KG",OR(Painel!$B$5="(Todos)",A1360=Painel!$B$5)*OR(Painel!$E$5="(Todos)",P1360=Painel!$E$5)),$J1360+ROW()/10000000,"")</f>
        <v/>
      </c>
      <c r="U1360" s="29" t="str">
        <f aca="false">IF(AND($S1360="VENCIDO",$K1360="KG",OR(Painel!$B$5="(Todos)",A1360=Painel!$B$5)*OR(Painel!$E$5="(Todos)",P1360=Painel!$E$5)),$J1360+ROW()/10000000,"")</f>
        <v/>
      </c>
    </row>
    <row r="1361" customFormat="false" ht="15" hidden="false" customHeight="false" outlineLevel="0" collapsed="false">
      <c r="A1361" s="29" t="s">
        <v>53</v>
      </c>
      <c r="B1361" s="29" t="s">
        <v>2451</v>
      </c>
      <c r="C1361" s="29" t="s">
        <v>250</v>
      </c>
      <c r="D1361" s="29" t="s">
        <v>757</v>
      </c>
      <c r="E1361" s="29" t="n">
        <v>1</v>
      </c>
      <c r="F1361" s="29"/>
      <c r="G1361" s="29" t="s">
        <v>2452</v>
      </c>
      <c r="H1361" s="30" t="n">
        <v>1000</v>
      </c>
      <c r="I1361" s="31" t="n">
        <v>46274</v>
      </c>
      <c r="J1361" s="30" t="n">
        <v>1000</v>
      </c>
      <c r="K1361" s="29" t="s">
        <v>120</v>
      </c>
      <c r="L1361" s="29" t="s">
        <v>138</v>
      </c>
      <c r="M1361" s="29"/>
      <c r="N1361" s="29" t="s">
        <v>122</v>
      </c>
      <c r="O1361" s="31" t="n">
        <v>46818</v>
      </c>
      <c r="P1361" s="29" t="s">
        <v>123</v>
      </c>
      <c r="Q1361" s="29" t="n">
        <f aca="false">IFERROR(VALUE(L1361),"")</f>
        <v>11</v>
      </c>
      <c r="R1361" s="29" t="n">
        <f aca="true">IF(O1361="","",O1361-TODAY())</f>
        <v>533</v>
      </c>
      <c r="S1361" s="29" t="str">
        <f aca="false">IF(C1361="&lt;&lt; vazio &gt;&gt;","VAZIA",IF(AND(O1361&lt;&gt;"",R1361&lt;0),"VENCIDO",IF(AND(O1361&lt;&gt;"",R1361&lt;=Parametros!$B$10),"PRÓX. VENCIMENTO",IF(F1361="Q","QUALIDADE",IF(F1361="S","BLOQUEADO",IF(F1361="R","RESTRITO/DEVOLUÇÃO",IF(OR(N1361="QUAR",N1361="QRES"),"QUARENTENA",IF(OR(B1361="DESCARTE",B1361="DEVOLUÇÃO"),"DESCARTE/DEVOLUÇÃO",IF(AND(D1361="",K1361&lt;&gt;""),"SEM LOTE",IF(AND(Q1361&lt;&gt;"",Q1361&gt;=Parametros!$B$11),"PARADO/SEM GIRO","OK"))))))))))</f>
        <v>OK</v>
      </c>
      <c r="T1361" s="29" t="str">
        <f aca="false">IF(AND($S1361="PARADO/SEM GIRO",$K1361="KG",OR(Painel!$B$5="(Todos)",A1361=Painel!$B$5)*OR(Painel!$E$5="(Todos)",P1361=Painel!$E$5)),$J1361+ROW()/10000000,"")</f>
        <v/>
      </c>
      <c r="U1361" s="29" t="str">
        <f aca="false">IF(AND($S1361="VENCIDO",$K1361="KG",OR(Painel!$B$5="(Todos)",A1361=Painel!$B$5)*OR(Painel!$E$5="(Todos)",P1361=Painel!$E$5)),$J1361+ROW()/10000000,"")</f>
        <v/>
      </c>
    </row>
    <row r="1362" customFormat="false" ht="15" hidden="false" customHeight="false" outlineLevel="0" collapsed="false">
      <c r="A1362" s="29" t="s">
        <v>53</v>
      </c>
      <c r="B1362" s="29" t="s">
        <v>2453</v>
      </c>
      <c r="C1362" s="29" t="s">
        <v>741</v>
      </c>
      <c r="D1362" s="29" t="s">
        <v>742</v>
      </c>
      <c r="E1362" s="29" t="n">
        <v>1</v>
      </c>
      <c r="F1362" s="29" t="s">
        <v>268</v>
      </c>
      <c r="G1362" s="29" t="s">
        <v>2454</v>
      </c>
      <c r="H1362" s="30" t="n">
        <v>1080</v>
      </c>
      <c r="I1362" s="31" t="n">
        <v>46281</v>
      </c>
      <c r="J1362" s="30" t="n">
        <v>1080</v>
      </c>
      <c r="K1362" s="29" t="s">
        <v>120</v>
      </c>
      <c r="L1362" s="29" t="s">
        <v>284</v>
      </c>
      <c r="M1362" s="29"/>
      <c r="N1362" s="29" t="s">
        <v>122</v>
      </c>
      <c r="O1362" s="31" t="n">
        <v>46645</v>
      </c>
      <c r="P1362" s="29" t="s">
        <v>123</v>
      </c>
      <c r="Q1362" s="29" t="n">
        <f aca="false">IFERROR(VALUE(L1362),"")</f>
        <v>4</v>
      </c>
      <c r="R1362" s="29" t="n">
        <f aca="true">IF(O1362="","",O1362-TODAY())</f>
        <v>360</v>
      </c>
      <c r="S1362" s="29" t="str">
        <f aca="false">IF(C1362="&lt;&lt; vazio &gt;&gt;","VAZIA",IF(AND(O1362&lt;&gt;"",R1362&lt;0),"VENCIDO",IF(AND(O1362&lt;&gt;"",R1362&lt;=Parametros!$B$10),"PRÓX. VENCIMENTO",IF(F1362="Q","QUALIDADE",IF(F1362="S","BLOQUEADO",IF(F1362="R","RESTRITO/DEVOLUÇÃO",IF(OR(N1362="QUAR",N1362="QRES"),"QUARENTENA",IF(OR(B1362="DESCARTE",B1362="DEVOLUÇÃO"),"DESCARTE/DEVOLUÇÃO",IF(AND(D1362="",K1362&lt;&gt;""),"SEM LOTE",IF(AND(Q1362&lt;&gt;"",Q1362&gt;=Parametros!$B$11),"PARADO/SEM GIRO","OK"))))))))))</f>
        <v>QUALIDADE</v>
      </c>
      <c r="T1362" s="29" t="str">
        <f aca="false">IF(AND($S1362="PARADO/SEM GIRO",$K1362="KG",OR(Painel!$B$5="(Todos)",A1362=Painel!$B$5)*OR(Painel!$E$5="(Todos)",P1362=Painel!$E$5)),$J1362+ROW()/10000000,"")</f>
        <v/>
      </c>
      <c r="U1362" s="29" t="str">
        <f aca="false">IF(AND($S1362="VENCIDO",$K1362="KG",OR(Painel!$B$5="(Todos)",A1362=Painel!$B$5)*OR(Painel!$E$5="(Todos)",P1362=Painel!$E$5)),$J1362+ROW()/10000000,"")</f>
        <v/>
      </c>
    </row>
    <row r="1363" customFormat="false" ht="15" hidden="false" customHeight="false" outlineLevel="0" collapsed="false">
      <c r="A1363" s="29" t="s">
        <v>53</v>
      </c>
      <c r="B1363" s="29" t="s">
        <v>2455</v>
      </c>
      <c r="C1363" s="29" t="s">
        <v>222</v>
      </c>
      <c r="D1363" s="29" t="s">
        <v>675</v>
      </c>
      <c r="E1363" s="29" t="n">
        <v>1</v>
      </c>
      <c r="F1363" s="29" t="s">
        <v>137</v>
      </c>
      <c r="G1363" s="29" t="s">
        <v>2456</v>
      </c>
      <c r="H1363" s="30" t="n">
        <v>980</v>
      </c>
      <c r="I1363" s="31" t="n">
        <v>46259</v>
      </c>
      <c r="J1363" s="30" t="n">
        <v>980</v>
      </c>
      <c r="K1363" s="29" t="s">
        <v>120</v>
      </c>
      <c r="L1363" s="29" t="s">
        <v>677</v>
      </c>
      <c r="M1363" s="29"/>
      <c r="N1363" s="29" t="s">
        <v>122</v>
      </c>
      <c r="O1363" s="31" t="n">
        <v>46797</v>
      </c>
      <c r="P1363" s="29" t="s">
        <v>123</v>
      </c>
      <c r="Q1363" s="29" t="n">
        <f aca="false">IFERROR(VALUE(L1363),"")</f>
        <v>26</v>
      </c>
      <c r="R1363" s="29" t="n">
        <f aca="true">IF(O1363="","",O1363-TODAY())</f>
        <v>512</v>
      </c>
      <c r="S1363" s="29" t="str">
        <f aca="false">IF(C1363="&lt;&lt; vazio &gt;&gt;","VAZIA",IF(AND(O1363&lt;&gt;"",R1363&lt;0),"VENCIDO",IF(AND(O1363&lt;&gt;"",R1363&lt;=Parametros!$B$10),"PRÓX. VENCIMENTO",IF(F1363="Q","QUALIDADE",IF(F1363="S","BLOQUEADO",IF(F1363="R","RESTRITO/DEVOLUÇÃO",IF(OR(N1363="QUAR",N1363="QRES"),"QUARENTENA",IF(OR(B1363="DESCARTE",B1363="DEVOLUÇÃO"),"DESCARTE/DEVOLUÇÃO",IF(AND(D1363="",K1363&lt;&gt;""),"SEM LOTE",IF(AND(Q1363&lt;&gt;"",Q1363&gt;=Parametros!$B$11),"PARADO/SEM GIRO","OK"))))))))))</f>
        <v>BLOQUEADO</v>
      </c>
      <c r="T1363" s="29" t="str">
        <f aca="false">IF(AND($S1363="PARADO/SEM GIRO",$K1363="KG",OR(Painel!$B$5="(Todos)",A1363=Painel!$B$5)*OR(Painel!$E$5="(Todos)",P1363=Painel!$E$5)),$J1363+ROW()/10000000,"")</f>
        <v/>
      </c>
      <c r="U1363" s="29" t="str">
        <f aca="false">IF(AND($S1363="VENCIDO",$K1363="KG",OR(Painel!$B$5="(Todos)",A1363=Painel!$B$5)*OR(Painel!$E$5="(Todos)",P1363=Painel!$E$5)),$J1363+ROW()/10000000,"")</f>
        <v/>
      </c>
    </row>
    <row r="1364" customFormat="false" ht="15" hidden="false" customHeight="false" outlineLevel="0" collapsed="false">
      <c r="A1364" s="29" t="s">
        <v>53</v>
      </c>
      <c r="B1364" s="29" t="s">
        <v>2457</v>
      </c>
      <c r="C1364" s="29" t="s">
        <v>876</v>
      </c>
      <c r="D1364" s="29" t="s">
        <v>1238</v>
      </c>
      <c r="E1364" s="29" t="n">
        <v>1</v>
      </c>
      <c r="F1364" s="29" t="s">
        <v>268</v>
      </c>
      <c r="G1364" s="29" t="s">
        <v>2458</v>
      </c>
      <c r="H1364" s="30" t="n">
        <v>720</v>
      </c>
      <c r="I1364" s="31" t="n">
        <v>46281</v>
      </c>
      <c r="J1364" s="30" t="n">
        <v>720</v>
      </c>
      <c r="K1364" s="29" t="s">
        <v>120</v>
      </c>
      <c r="L1364" s="29" t="s">
        <v>284</v>
      </c>
      <c r="M1364" s="29"/>
      <c r="N1364" s="29" t="s">
        <v>122</v>
      </c>
      <c r="O1364" s="31" t="n">
        <v>46827</v>
      </c>
      <c r="P1364" s="29" t="s">
        <v>123</v>
      </c>
      <c r="Q1364" s="29" t="n">
        <f aca="false">IFERROR(VALUE(L1364),"")</f>
        <v>4</v>
      </c>
      <c r="R1364" s="29" t="n">
        <f aca="true">IF(O1364="","",O1364-TODAY())</f>
        <v>542</v>
      </c>
      <c r="S1364" s="29" t="str">
        <f aca="false">IF(C1364="&lt;&lt; vazio &gt;&gt;","VAZIA",IF(AND(O1364&lt;&gt;"",R1364&lt;0),"VENCIDO",IF(AND(O1364&lt;&gt;"",R1364&lt;=Parametros!$B$10),"PRÓX. VENCIMENTO",IF(F1364="Q","QUALIDADE",IF(F1364="S","BLOQUEADO",IF(F1364="R","RESTRITO/DEVOLUÇÃO",IF(OR(N1364="QUAR",N1364="QRES"),"QUARENTENA",IF(OR(B1364="DESCARTE",B1364="DEVOLUÇÃO"),"DESCARTE/DEVOLUÇÃO",IF(AND(D1364="",K1364&lt;&gt;""),"SEM LOTE",IF(AND(Q1364&lt;&gt;"",Q1364&gt;=Parametros!$B$11),"PARADO/SEM GIRO","OK"))))))))))</f>
        <v>QUALIDADE</v>
      </c>
      <c r="T1364" s="29" t="str">
        <f aca="false">IF(AND($S1364="PARADO/SEM GIRO",$K1364="KG",OR(Painel!$B$5="(Todos)",A1364=Painel!$B$5)*OR(Painel!$E$5="(Todos)",P1364=Painel!$E$5)),$J1364+ROW()/10000000,"")</f>
        <v/>
      </c>
      <c r="U1364" s="29" t="str">
        <f aca="false">IF(AND($S1364="VENCIDO",$K1364="KG",OR(Painel!$B$5="(Todos)",A1364=Painel!$B$5)*OR(Painel!$E$5="(Todos)",P1364=Painel!$E$5)),$J1364+ROW()/10000000,"")</f>
        <v/>
      </c>
    </row>
    <row r="1365" customFormat="false" ht="15" hidden="false" customHeight="false" outlineLevel="0" collapsed="false">
      <c r="A1365" s="29" t="s">
        <v>53</v>
      </c>
      <c r="B1365" s="29" t="s">
        <v>2459</v>
      </c>
      <c r="C1365" s="29" t="s">
        <v>115</v>
      </c>
      <c r="D1365" s="29"/>
      <c r="E1365" s="29" t="n">
        <v>0</v>
      </c>
      <c r="F1365" s="29"/>
      <c r="G1365" s="29"/>
      <c r="H1365" s="30" t="n">
        <v>0</v>
      </c>
      <c r="I1365" s="29"/>
      <c r="J1365" s="30" t="n">
        <v>0</v>
      </c>
      <c r="K1365" s="29"/>
      <c r="L1365" s="29" t="s">
        <v>116</v>
      </c>
      <c r="M1365" s="29"/>
      <c r="N1365" s="29"/>
      <c r="O1365" s="29"/>
      <c r="P1365" s="29"/>
      <c r="Q1365" s="29" t="n">
        <f aca="false">IFERROR(VALUE(L1365),"")</f>
        <v>0</v>
      </c>
      <c r="R1365" s="29" t="str">
        <f aca="true">IF(O1365="","",O1365-TODAY())</f>
        <v/>
      </c>
      <c r="S1365" s="29" t="str">
        <f aca="false">IF(C1365="&lt;&lt; vazio &gt;&gt;","VAZIA",IF(AND(O1365&lt;&gt;"",R1365&lt;0),"VENCIDO",IF(AND(O1365&lt;&gt;"",R1365&lt;=Parametros!$B$10),"PRÓX. VENCIMENTO",IF(F1365="Q","QUALIDADE",IF(F1365="S","BLOQUEADO",IF(F1365="R","RESTRITO/DEVOLUÇÃO",IF(OR(N1365="QUAR",N1365="QRES"),"QUARENTENA",IF(OR(B1365="DESCARTE",B1365="DEVOLUÇÃO"),"DESCARTE/DEVOLUÇÃO",IF(AND(D1365="",K1365&lt;&gt;""),"SEM LOTE",IF(AND(Q1365&lt;&gt;"",Q1365&gt;=Parametros!$B$11),"PARADO/SEM GIRO","OK"))))))))))</f>
        <v>VAZIA</v>
      </c>
      <c r="T1365" s="29" t="str">
        <f aca="false">IF(AND($S1365="PARADO/SEM GIRO",$K1365="KG",OR(Painel!$B$5="(Todos)",A1365=Painel!$B$5)*OR(Painel!$E$5="(Todos)",P1365=Painel!$E$5)),$J1365+ROW()/10000000,"")</f>
        <v/>
      </c>
      <c r="U1365" s="29" t="str">
        <f aca="false">IF(AND($S1365="VENCIDO",$K1365="KG",OR(Painel!$B$5="(Todos)",A1365=Painel!$B$5)*OR(Painel!$E$5="(Todos)",P1365=Painel!$E$5)),$J1365+ROW()/10000000,"")</f>
        <v/>
      </c>
    </row>
    <row r="1366" customFormat="false" ht="15" hidden="false" customHeight="false" outlineLevel="0" collapsed="false">
      <c r="A1366" s="29" t="s">
        <v>53</v>
      </c>
      <c r="B1366" s="29" t="s">
        <v>2460</v>
      </c>
      <c r="C1366" s="29" t="s">
        <v>115</v>
      </c>
      <c r="D1366" s="29"/>
      <c r="E1366" s="29" t="n">
        <v>0</v>
      </c>
      <c r="F1366" s="29"/>
      <c r="G1366" s="29"/>
      <c r="H1366" s="30" t="n">
        <v>0</v>
      </c>
      <c r="I1366" s="29"/>
      <c r="J1366" s="30" t="n">
        <v>0</v>
      </c>
      <c r="K1366" s="29"/>
      <c r="L1366" s="29" t="s">
        <v>116</v>
      </c>
      <c r="M1366" s="29"/>
      <c r="N1366" s="29"/>
      <c r="O1366" s="29"/>
      <c r="P1366" s="29"/>
      <c r="Q1366" s="29" t="n">
        <f aca="false">IFERROR(VALUE(L1366),"")</f>
        <v>0</v>
      </c>
      <c r="R1366" s="29" t="str">
        <f aca="true">IF(O1366="","",O1366-TODAY())</f>
        <v/>
      </c>
      <c r="S1366" s="29" t="str">
        <f aca="false">IF(C1366="&lt;&lt; vazio &gt;&gt;","VAZIA",IF(AND(O1366&lt;&gt;"",R1366&lt;0),"VENCIDO",IF(AND(O1366&lt;&gt;"",R1366&lt;=Parametros!$B$10),"PRÓX. VENCIMENTO",IF(F1366="Q","QUALIDADE",IF(F1366="S","BLOQUEADO",IF(F1366="R","RESTRITO/DEVOLUÇÃO",IF(OR(N1366="QUAR",N1366="QRES"),"QUARENTENA",IF(OR(B1366="DESCARTE",B1366="DEVOLUÇÃO"),"DESCARTE/DEVOLUÇÃO",IF(AND(D1366="",K1366&lt;&gt;""),"SEM LOTE",IF(AND(Q1366&lt;&gt;"",Q1366&gt;=Parametros!$B$11),"PARADO/SEM GIRO","OK"))))))))))</f>
        <v>VAZIA</v>
      </c>
      <c r="T1366" s="29" t="str">
        <f aca="false">IF(AND($S1366="PARADO/SEM GIRO",$K1366="KG",OR(Painel!$B$5="(Todos)",A1366=Painel!$B$5)*OR(Painel!$E$5="(Todos)",P1366=Painel!$E$5)),$J1366+ROW()/10000000,"")</f>
        <v/>
      </c>
      <c r="U1366" s="29" t="str">
        <f aca="false">IF(AND($S1366="VENCIDO",$K1366="KG",OR(Painel!$B$5="(Todos)",A1366=Painel!$B$5)*OR(Painel!$E$5="(Todos)",P1366=Painel!$E$5)),$J1366+ROW()/10000000,"")</f>
        <v/>
      </c>
    </row>
    <row r="1367" customFormat="false" ht="15" hidden="false" customHeight="false" outlineLevel="0" collapsed="false">
      <c r="A1367" s="29" t="s">
        <v>53</v>
      </c>
      <c r="B1367" s="29" t="s">
        <v>2461</v>
      </c>
      <c r="C1367" s="29" t="s">
        <v>167</v>
      </c>
      <c r="D1367" s="29" t="s">
        <v>765</v>
      </c>
      <c r="E1367" s="29" t="n">
        <v>1</v>
      </c>
      <c r="F1367" s="29" t="s">
        <v>268</v>
      </c>
      <c r="G1367" s="29" t="s">
        <v>2462</v>
      </c>
      <c r="H1367" s="30" t="n">
        <v>590.4</v>
      </c>
      <c r="I1367" s="31" t="n">
        <v>46284</v>
      </c>
      <c r="J1367" s="30" t="n">
        <v>590.4</v>
      </c>
      <c r="K1367" s="29" t="s">
        <v>120</v>
      </c>
      <c r="L1367" s="29" t="s">
        <v>388</v>
      </c>
      <c r="M1367" s="29"/>
      <c r="N1367" s="29" t="s">
        <v>122</v>
      </c>
      <c r="O1367" s="31" t="n">
        <v>46830</v>
      </c>
      <c r="P1367" s="29" t="s">
        <v>123</v>
      </c>
      <c r="Q1367" s="29" t="n">
        <f aca="false">IFERROR(VALUE(L1367),"")</f>
        <v>1</v>
      </c>
      <c r="R1367" s="29" t="n">
        <f aca="true">IF(O1367="","",O1367-TODAY())</f>
        <v>545</v>
      </c>
      <c r="S1367" s="29" t="str">
        <f aca="false">IF(C1367="&lt;&lt; vazio &gt;&gt;","VAZIA",IF(AND(O1367&lt;&gt;"",R1367&lt;0),"VENCIDO",IF(AND(O1367&lt;&gt;"",R1367&lt;=Parametros!$B$10),"PRÓX. VENCIMENTO",IF(F1367="Q","QUALIDADE",IF(F1367="S","BLOQUEADO",IF(F1367="R","RESTRITO/DEVOLUÇÃO",IF(OR(N1367="QUAR",N1367="QRES"),"QUARENTENA",IF(OR(B1367="DESCARTE",B1367="DEVOLUÇÃO"),"DESCARTE/DEVOLUÇÃO",IF(AND(D1367="",K1367&lt;&gt;""),"SEM LOTE",IF(AND(Q1367&lt;&gt;"",Q1367&gt;=Parametros!$B$11),"PARADO/SEM GIRO","OK"))))))))))</f>
        <v>QUALIDADE</v>
      </c>
      <c r="T1367" s="29" t="str">
        <f aca="false">IF(AND($S1367="PARADO/SEM GIRO",$K1367="KG",OR(Painel!$B$5="(Todos)",A1367=Painel!$B$5)*OR(Painel!$E$5="(Todos)",P1367=Painel!$E$5)),$J1367+ROW()/10000000,"")</f>
        <v/>
      </c>
      <c r="U1367" s="29" t="str">
        <f aca="false">IF(AND($S1367="VENCIDO",$K1367="KG",OR(Painel!$B$5="(Todos)",A1367=Painel!$B$5)*OR(Painel!$E$5="(Todos)",P1367=Painel!$E$5)),$J1367+ROW()/10000000,"")</f>
        <v/>
      </c>
    </row>
    <row r="1368" customFormat="false" ht="15" hidden="false" customHeight="false" outlineLevel="0" collapsed="false">
      <c r="A1368" s="29" t="s">
        <v>53</v>
      </c>
      <c r="B1368" s="29" t="s">
        <v>2463</v>
      </c>
      <c r="C1368" s="29" t="s">
        <v>785</v>
      </c>
      <c r="D1368" s="29" t="s">
        <v>786</v>
      </c>
      <c r="E1368" s="29" t="n">
        <v>1</v>
      </c>
      <c r="F1368" s="29"/>
      <c r="G1368" s="29" t="s">
        <v>2464</v>
      </c>
      <c r="H1368" s="30" t="n">
        <v>1000</v>
      </c>
      <c r="I1368" s="31" t="n">
        <v>46282</v>
      </c>
      <c r="J1368" s="30" t="n">
        <v>1000</v>
      </c>
      <c r="K1368" s="29" t="s">
        <v>120</v>
      </c>
      <c r="L1368" s="29" t="s">
        <v>400</v>
      </c>
      <c r="M1368" s="29"/>
      <c r="N1368" s="29" t="s">
        <v>122</v>
      </c>
      <c r="O1368" s="31" t="n">
        <v>46824</v>
      </c>
      <c r="P1368" s="29" t="s">
        <v>123</v>
      </c>
      <c r="Q1368" s="29" t="n">
        <f aca="false">IFERROR(VALUE(L1368),"")</f>
        <v>3</v>
      </c>
      <c r="R1368" s="29" t="n">
        <f aca="true">IF(O1368="","",O1368-TODAY())</f>
        <v>539</v>
      </c>
      <c r="S1368" s="29" t="str">
        <f aca="false">IF(C1368="&lt;&lt; vazio &gt;&gt;","VAZIA",IF(AND(O1368&lt;&gt;"",R1368&lt;0),"VENCIDO",IF(AND(O1368&lt;&gt;"",R1368&lt;=Parametros!$B$10),"PRÓX. VENCIMENTO",IF(F1368="Q","QUALIDADE",IF(F1368="S","BLOQUEADO",IF(F1368="R","RESTRITO/DEVOLUÇÃO",IF(OR(N1368="QUAR",N1368="QRES"),"QUARENTENA",IF(OR(B1368="DESCARTE",B1368="DEVOLUÇÃO"),"DESCARTE/DEVOLUÇÃO",IF(AND(D1368="",K1368&lt;&gt;""),"SEM LOTE",IF(AND(Q1368&lt;&gt;"",Q1368&gt;=Parametros!$B$11),"PARADO/SEM GIRO","OK"))))))))))</f>
        <v>OK</v>
      </c>
      <c r="T1368" s="29" t="str">
        <f aca="false">IF(AND($S1368="PARADO/SEM GIRO",$K1368="KG",OR(Painel!$B$5="(Todos)",A1368=Painel!$B$5)*OR(Painel!$E$5="(Todos)",P1368=Painel!$E$5)),$J1368+ROW()/10000000,"")</f>
        <v/>
      </c>
      <c r="U1368" s="29" t="str">
        <f aca="false">IF(AND($S1368="VENCIDO",$K1368="KG",OR(Painel!$B$5="(Todos)",A1368=Painel!$B$5)*OR(Painel!$E$5="(Todos)",P1368=Painel!$E$5)),$J1368+ROW()/10000000,"")</f>
        <v/>
      </c>
    </row>
    <row r="1369" customFormat="false" ht="15" hidden="false" customHeight="false" outlineLevel="0" collapsed="false">
      <c r="A1369" s="29" t="s">
        <v>53</v>
      </c>
      <c r="B1369" s="29" t="s">
        <v>2465</v>
      </c>
      <c r="C1369" s="29" t="s">
        <v>276</v>
      </c>
      <c r="D1369" s="29" t="s">
        <v>698</v>
      </c>
      <c r="E1369" s="29" t="n">
        <v>1</v>
      </c>
      <c r="F1369" s="29" t="s">
        <v>268</v>
      </c>
      <c r="G1369" s="29" t="s">
        <v>2466</v>
      </c>
      <c r="H1369" s="30" t="n">
        <v>415.8</v>
      </c>
      <c r="I1369" s="31" t="n">
        <v>46277</v>
      </c>
      <c r="J1369" s="30" t="n">
        <v>415.8</v>
      </c>
      <c r="K1369" s="29" t="s">
        <v>120</v>
      </c>
      <c r="L1369" s="29" t="s">
        <v>652</v>
      </c>
      <c r="M1369" s="29"/>
      <c r="N1369" s="29" t="s">
        <v>122</v>
      </c>
      <c r="O1369" s="31" t="n">
        <v>46823</v>
      </c>
      <c r="P1369" s="29" t="s">
        <v>123</v>
      </c>
      <c r="Q1369" s="29" t="n">
        <f aca="false">IFERROR(VALUE(L1369),"")</f>
        <v>8</v>
      </c>
      <c r="R1369" s="29" t="n">
        <f aca="true">IF(O1369="","",O1369-TODAY())</f>
        <v>538</v>
      </c>
      <c r="S1369" s="29" t="str">
        <f aca="false">IF(C1369="&lt;&lt; vazio &gt;&gt;","VAZIA",IF(AND(O1369&lt;&gt;"",R1369&lt;0),"VENCIDO",IF(AND(O1369&lt;&gt;"",R1369&lt;=Parametros!$B$10),"PRÓX. VENCIMENTO",IF(F1369="Q","QUALIDADE",IF(F1369="S","BLOQUEADO",IF(F1369="R","RESTRITO/DEVOLUÇÃO",IF(OR(N1369="QUAR",N1369="QRES"),"QUARENTENA",IF(OR(B1369="DESCARTE",B1369="DEVOLUÇÃO"),"DESCARTE/DEVOLUÇÃO",IF(AND(D1369="",K1369&lt;&gt;""),"SEM LOTE",IF(AND(Q1369&lt;&gt;"",Q1369&gt;=Parametros!$B$11),"PARADO/SEM GIRO","OK"))))))))))</f>
        <v>QUALIDADE</v>
      </c>
      <c r="T1369" s="29" t="str">
        <f aca="false">IF(AND($S1369="PARADO/SEM GIRO",$K1369="KG",OR(Painel!$B$5="(Todos)",A1369=Painel!$B$5)*OR(Painel!$E$5="(Todos)",P1369=Painel!$E$5)),$J1369+ROW()/10000000,"")</f>
        <v/>
      </c>
      <c r="U1369" s="29" t="str">
        <f aca="false">IF(AND($S1369="VENCIDO",$K1369="KG",OR(Painel!$B$5="(Todos)",A1369=Painel!$B$5)*OR(Painel!$E$5="(Todos)",P1369=Painel!$E$5)),$J1369+ROW()/10000000,"")</f>
        <v/>
      </c>
    </row>
    <row r="1370" customFormat="false" ht="15" hidden="false" customHeight="false" outlineLevel="0" collapsed="false">
      <c r="A1370" s="29" t="s">
        <v>53</v>
      </c>
      <c r="B1370" s="29" t="s">
        <v>2467</v>
      </c>
      <c r="C1370" s="29" t="s">
        <v>115</v>
      </c>
      <c r="D1370" s="29"/>
      <c r="E1370" s="29" t="n">
        <v>0</v>
      </c>
      <c r="F1370" s="29"/>
      <c r="G1370" s="29"/>
      <c r="H1370" s="30" t="n">
        <v>0</v>
      </c>
      <c r="I1370" s="29"/>
      <c r="J1370" s="30" t="n">
        <v>0</v>
      </c>
      <c r="K1370" s="29"/>
      <c r="L1370" s="29" t="s">
        <v>116</v>
      </c>
      <c r="M1370" s="29"/>
      <c r="N1370" s="29"/>
      <c r="O1370" s="29"/>
      <c r="P1370" s="29"/>
      <c r="Q1370" s="29" t="n">
        <f aca="false">IFERROR(VALUE(L1370),"")</f>
        <v>0</v>
      </c>
      <c r="R1370" s="29" t="str">
        <f aca="true">IF(O1370="","",O1370-TODAY())</f>
        <v/>
      </c>
      <c r="S1370" s="29" t="str">
        <f aca="false">IF(C1370="&lt;&lt; vazio &gt;&gt;","VAZIA",IF(AND(O1370&lt;&gt;"",R1370&lt;0),"VENCIDO",IF(AND(O1370&lt;&gt;"",R1370&lt;=Parametros!$B$10),"PRÓX. VENCIMENTO",IF(F1370="Q","QUALIDADE",IF(F1370="S","BLOQUEADO",IF(F1370="R","RESTRITO/DEVOLUÇÃO",IF(OR(N1370="QUAR",N1370="QRES"),"QUARENTENA",IF(OR(B1370="DESCARTE",B1370="DEVOLUÇÃO"),"DESCARTE/DEVOLUÇÃO",IF(AND(D1370="",K1370&lt;&gt;""),"SEM LOTE",IF(AND(Q1370&lt;&gt;"",Q1370&gt;=Parametros!$B$11),"PARADO/SEM GIRO","OK"))))))))))</f>
        <v>VAZIA</v>
      </c>
      <c r="T1370" s="29" t="str">
        <f aca="false">IF(AND($S1370="PARADO/SEM GIRO",$K1370="KG",OR(Painel!$B$5="(Todos)",A1370=Painel!$B$5)*OR(Painel!$E$5="(Todos)",P1370=Painel!$E$5)),$J1370+ROW()/10000000,"")</f>
        <v/>
      </c>
      <c r="U1370" s="29" t="str">
        <f aca="false">IF(AND($S1370="VENCIDO",$K1370="KG",OR(Painel!$B$5="(Todos)",A1370=Painel!$B$5)*OR(Painel!$E$5="(Todos)",P1370=Painel!$E$5)),$J1370+ROW()/10000000,"")</f>
        <v/>
      </c>
    </row>
    <row r="1371" customFormat="false" ht="15" hidden="false" customHeight="false" outlineLevel="0" collapsed="false">
      <c r="A1371" s="29" t="s">
        <v>53</v>
      </c>
      <c r="B1371" s="29" t="s">
        <v>2468</v>
      </c>
      <c r="C1371" s="29" t="s">
        <v>679</v>
      </c>
      <c r="D1371" s="29" t="s">
        <v>2469</v>
      </c>
      <c r="E1371" s="29" t="n">
        <v>1</v>
      </c>
      <c r="F1371" s="29"/>
      <c r="G1371" s="29" t="s">
        <v>2470</v>
      </c>
      <c r="H1371" s="30" t="n">
        <v>840</v>
      </c>
      <c r="I1371" s="31" t="n">
        <v>46253</v>
      </c>
      <c r="J1371" s="30" t="n">
        <v>840</v>
      </c>
      <c r="K1371" s="29" t="s">
        <v>120</v>
      </c>
      <c r="L1371" s="29" t="s">
        <v>2471</v>
      </c>
      <c r="M1371" s="29"/>
      <c r="N1371" s="29" t="s">
        <v>122</v>
      </c>
      <c r="O1371" s="31" t="n">
        <v>46610</v>
      </c>
      <c r="P1371" s="29" t="s">
        <v>123</v>
      </c>
      <c r="Q1371" s="29" t="n">
        <f aca="false">IFERROR(VALUE(L1371),"")</f>
        <v>32</v>
      </c>
      <c r="R1371" s="29" t="n">
        <f aca="true">IF(O1371="","",O1371-TODAY())</f>
        <v>325</v>
      </c>
      <c r="S1371" s="29" t="str">
        <f aca="false">IF(C1371="&lt;&lt; vazio &gt;&gt;","VAZIA",IF(AND(O1371&lt;&gt;"",R1371&lt;0),"VENCIDO",IF(AND(O1371&lt;&gt;"",R1371&lt;=Parametros!$B$10),"PRÓX. VENCIMENTO",IF(F1371="Q","QUALIDADE",IF(F1371="S","BLOQUEADO",IF(F1371="R","RESTRITO/DEVOLUÇÃO",IF(OR(N1371="QUAR",N1371="QRES"),"QUARENTENA",IF(OR(B1371="DESCARTE",B1371="DEVOLUÇÃO"),"DESCARTE/DEVOLUÇÃO",IF(AND(D1371="",K1371&lt;&gt;""),"SEM LOTE",IF(AND(Q1371&lt;&gt;"",Q1371&gt;=Parametros!$B$11),"PARADO/SEM GIRO","OK"))))))))))</f>
        <v>OK</v>
      </c>
      <c r="T1371" s="29" t="str">
        <f aca="false">IF(AND($S1371="PARADO/SEM GIRO",$K1371="KG",OR(Painel!$B$5="(Todos)",A1371=Painel!$B$5)*OR(Painel!$E$5="(Todos)",P1371=Painel!$E$5)),$J1371+ROW()/10000000,"")</f>
        <v/>
      </c>
      <c r="U1371" s="29" t="str">
        <f aca="false">IF(AND($S1371="VENCIDO",$K1371="KG",OR(Painel!$B$5="(Todos)",A1371=Painel!$B$5)*OR(Painel!$E$5="(Todos)",P1371=Painel!$E$5)),$J1371+ROW()/10000000,"")</f>
        <v/>
      </c>
    </row>
    <row r="1372" customFormat="false" ht="15" hidden="false" customHeight="false" outlineLevel="0" collapsed="false">
      <c r="A1372" s="29" t="s">
        <v>53</v>
      </c>
      <c r="B1372" s="29" t="s">
        <v>2472</v>
      </c>
      <c r="C1372" s="29" t="s">
        <v>980</v>
      </c>
      <c r="D1372" s="29" t="s">
        <v>981</v>
      </c>
      <c r="E1372" s="29" t="n">
        <v>1</v>
      </c>
      <c r="F1372" s="29" t="s">
        <v>268</v>
      </c>
      <c r="G1372" s="29" t="s">
        <v>2473</v>
      </c>
      <c r="H1372" s="30" t="n">
        <v>727.2</v>
      </c>
      <c r="I1372" s="31" t="n">
        <v>46280</v>
      </c>
      <c r="J1372" s="30" t="n">
        <v>727.2</v>
      </c>
      <c r="K1372" s="29" t="s">
        <v>120</v>
      </c>
      <c r="L1372" s="29" t="s">
        <v>144</v>
      </c>
      <c r="M1372" s="29"/>
      <c r="N1372" s="29" t="s">
        <v>122</v>
      </c>
      <c r="O1372" s="31" t="n">
        <v>46827</v>
      </c>
      <c r="P1372" s="29" t="s">
        <v>123</v>
      </c>
      <c r="Q1372" s="29" t="n">
        <f aca="false">IFERROR(VALUE(L1372),"")</f>
        <v>5</v>
      </c>
      <c r="R1372" s="29" t="n">
        <f aca="true">IF(O1372="","",O1372-TODAY())</f>
        <v>542</v>
      </c>
      <c r="S1372" s="29" t="str">
        <f aca="false">IF(C1372="&lt;&lt; vazio &gt;&gt;","VAZIA",IF(AND(O1372&lt;&gt;"",R1372&lt;0),"VENCIDO",IF(AND(O1372&lt;&gt;"",R1372&lt;=Parametros!$B$10),"PRÓX. VENCIMENTO",IF(F1372="Q","QUALIDADE",IF(F1372="S","BLOQUEADO",IF(F1372="R","RESTRITO/DEVOLUÇÃO",IF(OR(N1372="QUAR",N1372="QRES"),"QUARENTENA",IF(OR(B1372="DESCARTE",B1372="DEVOLUÇÃO"),"DESCARTE/DEVOLUÇÃO",IF(AND(D1372="",K1372&lt;&gt;""),"SEM LOTE",IF(AND(Q1372&lt;&gt;"",Q1372&gt;=Parametros!$B$11),"PARADO/SEM GIRO","OK"))))))))))</f>
        <v>QUALIDADE</v>
      </c>
      <c r="T1372" s="29" t="str">
        <f aca="false">IF(AND($S1372="PARADO/SEM GIRO",$K1372="KG",OR(Painel!$B$5="(Todos)",A1372=Painel!$B$5)*OR(Painel!$E$5="(Todos)",P1372=Painel!$E$5)),$J1372+ROW()/10000000,"")</f>
        <v/>
      </c>
      <c r="U1372" s="29" t="str">
        <f aca="false">IF(AND($S1372="VENCIDO",$K1372="KG",OR(Painel!$B$5="(Todos)",A1372=Painel!$B$5)*OR(Painel!$E$5="(Todos)",P1372=Painel!$E$5)),$J1372+ROW()/10000000,"")</f>
        <v/>
      </c>
    </row>
    <row r="1373" customFormat="false" ht="15" hidden="false" customHeight="false" outlineLevel="0" collapsed="false">
      <c r="A1373" s="29" t="s">
        <v>53</v>
      </c>
      <c r="B1373" s="29" t="s">
        <v>2474</v>
      </c>
      <c r="C1373" s="29" t="s">
        <v>161</v>
      </c>
      <c r="D1373" s="29" t="s">
        <v>1657</v>
      </c>
      <c r="E1373" s="29" t="n">
        <v>1</v>
      </c>
      <c r="F1373" s="29"/>
      <c r="G1373" s="29" t="s">
        <v>2475</v>
      </c>
      <c r="H1373" s="30" t="n">
        <v>999.9</v>
      </c>
      <c r="I1373" s="31" t="n">
        <v>46219</v>
      </c>
      <c r="J1373" s="30" t="n">
        <v>999.9</v>
      </c>
      <c r="K1373" s="29" t="s">
        <v>120</v>
      </c>
      <c r="L1373" s="29" t="s">
        <v>959</v>
      </c>
      <c r="M1373" s="29"/>
      <c r="N1373" s="29" t="s">
        <v>122</v>
      </c>
      <c r="O1373" s="31" t="n">
        <v>46764</v>
      </c>
      <c r="P1373" s="29" t="s">
        <v>123</v>
      </c>
      <c r="Q1373" s="29" t="n">
        <f aca="false">IFERROR(VALUE(L1373),"")</f>
        <v>66</v>
      </c>
      <c r="R1373" s="29" t="n">
        <f aca="true">IF(O1373="","",O1373-TODAY())</f>
        <v>479</v>
      </c>
      <c r="S1373" s="29" t="str">
        <f aca="false">IF(C1373="&lt;&lt; vazio &gt;&gt;","VAZIA",IF(AND(O1373&lt;&gt;"",R1373&lt;0),"VENCIDO",IF(AND(O1373&lt;&gt;"",R1373&lt;=Parametros!$B$10),"PRÓX. VENCIMENTO",IF(F1373="Q","QUALIDADE",IF(F1373="S","BLOQUEADO",IF(F1373="R","RESTRITO/DEVOLUÇÃO",IF(OR(N1373="QUAR",N1373="QRES"),"QUARENTENA",IF(OR(B1373="DESCARTE",B1373="DEVOLUÇÃO"),"DESCARTE/DEVOLUÇÃO",IF(AND(D1373="",K1373&lt;&gt;""),"SEM LOTE",IF(AND(Q1373&lt;&gt;"",Q1373&gt;=Parametros!$B$11),"PARADO/SEM GIRO","OK"))))))))))</f>
        <v>OK</v>
      </c>
      <c r="T1373" s="29" t="str">
        <f aca="false">IF(AND($S1373="PARADO/SEM GIRO",$K1373="KG",OR(Painel!$B$5="(Todos)",A1373=Painel!$B$5)*OR(Painel!$E$5="(Todos)",P1373=Painel!$E$5)),$J1373+ROW()/10000000,"")</f>
        <v/>
      </c>
      <c r="U1373" s="29" t="str">
        <f aca="false">IF(AND($S1373="VENCIDO",$K1373="KG",OR(Painel!$B$5="(Todos)",A1373=Painel!$B$5)*OR(Painel!$E$5="(Todos)",P1373=Painel!$E$5)),$J1373+ROW()/10000000,"")</f>
        <v/>
      </c>
    </row>
    <row r="1374" customFormat="false" ht="15" hidden="false" customHeight="false" outlineLevel="0" collapsed="false">
      <c r="A1374" s="29" t="s">
        <v>53</v>
      </c>
      <c r="B1374" s="29" t="s">
        <v>2476</v>
      </c>
      <c r="C1374" s="29" t="s">
        <v>876</v>
      </c>
      <c r="D1374" s="29" t="s">
        <v>1238</v>
      </c>
      <c r="E1374" s="29" t="n">
        <v>1</v>
      </c>
      <c r="F1374" s="29" t="s">
        <v>268</v>
      </c>
      <c r="G1374" s="29" t="s">
        <v>2477</v>
      </c>
      <c r="H1374" s="30" t="n">
        <v>720</v>
      </c>
      <c r="I1374" s="31" t="n">
        <v>46281</v>
      </c>
      <c r="J1374" s="30" t="n">
        <v>720</v>
      </c>
      <c r="K1374" s="29" t="s">
        <v>120</v>
      </c>
      <c r="L1374" s="29" t="s">
        <v>284</v>
      </c>
      <c r="M1374" s="29"/>
      <c r="N1374" s="29" t="s">
        <v>122</v>
      </c>
      <c r="O1374" s="31" t="n">
        <v>46827</v>
      </c>
      <c r="P1374" s="29" t="s">
        <v>123</v>
      </c>
      <c r="Q1374" s="29" t="n">
        <f aca="false">IFERROR(VALUE(L1374),"")</f>
        <v>4</v>
      </c>
      <c r="R1374" s="29" t="n">
        <f aca="true">IF(O1374="","",O1374-TODAY())</f>
        <v>542</v>
      </c>
      <c r="S1374" s="29" t="str">
        <f aca="false">IF(C1374="&lt;&lt; vazio &gt;&gt;","VAZIA",IF(AND(O1374&lt;&gt;"",R1374&lt;0),"VENCIDO",IF(AND(O1374&lt;&gt;"",R1374&lt;=Parametros!$B$10),"PRÓX. VENCIMENTO",IF(F1374="Q","QUALIDADE",IF(F1374="S","BLOQUEADO",IF(F1374="R","RESTRITO/DEVOLUÇÃO",IF(OR(N1374="QUAR",N1374="QRES"),"QUARENTENA",IF(OR(B1374="DESCARTE",B1374="DEVOLUÇÃO"),"DESCARTE/DEVOLUÇÃO",IF(AND(D1374="",K1374&lt;&gt;""),"SEM LOTE",IF(AND(Q1374&lt;&gt;"",Q1374&gt;=Parametros!$B$11),"PARADO/SEM GIRO","OK"))))))))))</f>
        <v>QUALIDADE</v>
      </c>
      <c r="T1374" s="29" t="str">
        <f aca="false">IF(AND($S1374="PARADO/SEM GIRO",$K1374="KG",OR(Painel!$B$5="(Todos)",A1374=Painel!$B$5)*OR(Painel!$E$5="(Todos)",P1374=Painel!$E$5)),$J1374+ROW()/10000000,"")</f>
        <v/>
      </c>
      <c r="U1374" s="29" t="str">
        <f aca="false">IF(AND($S1374="VENCIDO",$K1374="KG",OR(Painel!$B$5="(Todos)",A1374=Painel!$B$5)*OR(Painel!$E$5="(Todos)",P1374=Painel!$E$5)),$J1374+ROW()/10000000,"")</f>
        <v/>
      </c>
    </row>
    <row r="1375" customFormat="false" ht="15" hidden="false" customHeight="false" outlineLevel="0" collapsed="false">
      <c r="A1375" s="29" t="s">
        <v>53</v>
      </c>
      <c r="B1375" s="29" t="s">
        <v>2478</v>
      </c>
      <c r="C1375" s="29" t="s">
        <v>1716</v>
      </c>
      <c r="D1375" s="29" t="s">
        <v>2479</v>
      </c>
      <c r="E1375" s="29" t="n">
        <v>1</v>
      </c>
      <c r="F1375" s="29"/>
      <c r="G1375" s="29" t="s">
        <v>2480</v>
      </c>
      <c r="H1375" s="30" t="n">
        <v>75</v>
      </c>
      <c r="I1375" s="31" t="n">
        <v>46279</v>
      </c>
      <c r="J1375" s="30" t="n">
        <v>75</v>
      </c>
      <c r="K1375" s="29" t="s">
        <v>120</v>
      </c>
      <c r="L1375" s="29" t="s">
        <v>1330</v>
      </c>
      <c r="M1375" s="29"/>
      <c r="N1375" s="29" t="s">
        <v>122</v>
      </c>
      <c r="O1375" s="31" t="n">
        <v>46951</v>
      </c>
      <c r="P1375" s="29" t="s">
        <v>235</v>
      </c>
      <c r="Q1375" s="29" t="n">
        <f aca="false">IFERROR(VALUE(L1375),"")</f>
        <v>45</v>
      </c>
      <c r="R1375" s="29" t="n">
        <f aca="true">IF(O1375="","",O1375-TODAY())</f>
        <v>666</v>
      </c>
      <c r="S1375" s="29" t="str">
        <f aca="false">IF(C1375="&lt;&lt; vazio &gt;&gt;","VAZIA",IF(AND(O1375&lt;&gt;"",R1375&lt;0),"VENCIDO",IF(AND(O1375&lt;&gt;"",R1375&lt;=Parametros!$B$10),"PRÓX. VENCIMENTO",IF(F1375="Q","QUALIDADE",IF(F1375="S","BLOQUEADO",IF(F1375="R","RESTRITO/DEVOLUÇÃO",IF(OR(N1375="QUAR",N1375="QRES"),"QUARENTENA",IF(OR(B1375="DESCARTE",B1375="DEVOLUÇÃO"),"DESCARTE/DEVOLUÇÃO",IF(AND(D1375="",K1375&lt;&gt;""),"SEM LOTE",IF(AND(Q1375&lt;&gt;"",Q1375&gt;=Parametros!$B$11),"PARADO/SEM GIRO","OK"))))))))))</f>
        <v>OK</v>
      </c>
      <c r="T1375" s="29" t="str">
        <f aca="false">IF(AND($S1375="PARADO/SEM GIRO",$K1375="KG",OR(Painel!$B$5="(Todos)",A1375=Painel!$B$5)*OR(Painel!$E$5="(Todos)",P1375=Painel!$E$5)),$J1375+ROW()/10000000,"")</f>
        <v/>
      </c>
      <c r="U1375" s="29" t="str">
        <f aca="false">IF(AND($S1375="VENCIDO",$K1375="KG",OR(Painel!$B$5="(Todos)",A1375=Painel!$B$5)*OR(Painel!$E$5="(Todos)",P1375=Painel!$E$5)),$J1375+ROW()/10000000,"")</f>
        <v/>
      </c>
    </row>
    <row r="1376" customFormat="false" ht="15" hidden="false" customHeight="false" outlineLevel="0" collapsed="false">
      <c r="A1376" s="29" t="s">
        <v>53</v>
      </c>
      <c r="B1376" s="29" t="s">
        <v>2481</v>
      </c>
      <c r="C1376" s="29" t="s">
        <v>115</v>
      </c>
      <c r="D1376" s="29"/>
      <c r="E1376" s="29" t="n">
        <v>0</v>
      </c>
      <c r="F1376" s="29"/>
      <c r="G1376" s="29"/>
      <c r="H1376" s="30" t="n">
        <v>0</v>
      </c>
      <c r="I1376" s="29"/>
      <c r="J1376" s="30" t="n">
        <v>0</v>
      </c>
      <c r="K1376" s="29"/>
      <c r="L1376" s="29" t="s">
        <v>116</v>
      </c>
      <c r="M1376" s="29"/>
      <c r="N1376" s="29"/>
      <c r="O1376" s="29"/>
      <c r="P1376" s="29"/>
      <c r="Q1376" s="29" t="n">
        <f aca="false">IFERROR(VALUE(L1376),"")</f>
        <v>0</v>
      </c>
      <c r="R1376" s="29" t="str">
        <f aca="true">IF(O1376="","",O1376-TODAY())</f>
        <v/>
      </c>
      <c r="S1376" s="29" t="str">
        <f aca="false">IF(C1376="&lt;&lt; vazio &gt;&gt;","VAZIA",IF(AND(O1376&lt;&gt;"",R1376&lt;0),"VENCIDO",IF(AND(O1376&lt;&gt;"",R1376&lt;=Parametros!$B$10),"PRÓX. VENCIMENTO",IF(F1376="Q","QUALIDADE",IF(F1376="S","BLOQUEADO",IF(F1376="R","RESTRITO/DEVOLUÇÃO",IF(OR(N1376="QUAR",N1376="QRES"),"QUARENTENA",IF(OR(B1376="DESCARTE",B1376="DEVOLUÇÃO"),"DESCARTE/DEVOLUÇÃO",IF(AND(D1376="",K1376&lt;&gt;""),"SEM LOTE",IF(AND(Q1376&lt;&gt;"",Q1376&gt;=Parametros!$B$11),"PARADO/SEM GIRO","OK"))))))))))</f>
        <v>VAZIA</v>
      </c>
      <c r="T1376" s="29" t="str">
        <f aca="false">IF(AND($S1376="PARADO/SEM GIRO",$K1376="KG",OR(Painel!$B$5="(Todos)",A1376=Painel!$B$5)*OR(Painel!$E$5="(Todos)",P1376=Painel!$E$5)),$J1376+ROW()/10000000,"")</f>
        <v/>
      </c>
      <c r="U1376" s="29" t="str">
        <f aca="false">IF(AND($S1376="VENCIDO",$K1376="KG",OR(Painel!$B$5="(Todos)",A1376=Painel!$B$5)*OR(Painel!$E$5="(Todos)",P1376=Painel!$E$5)),$J1376+ROW()/10000000,"")</f>
        <v/>
      </c>
    </row>
    <row r="1377" customFormat="false" ht="15" hidden="false" customHeight="false" outlineLevel="0" collapsed="false">
      <c r="A1377" s="29" t="s">
        <v>53</v>
      </c>
      <c r="B1377" s="29" t="s">
        <v>2482</v>
      </c>
      <c r="C1377" s="29" t="s">
        <v>785</v>
      </c>
      <c r="D1377" s="29" t="s">
        <v>786</v>
      </c>
      <c r="E1377" s="29" t="n">
        <v>1</v>
      </c>
      <c r="F1377" s="29"/>
      <c r="G1377" s="29" t="s">
        <v>2483</v>
      </c>
      <c r="H1377" s="30" t="n">
        <v>1000</v>
      </c>
      <c r="I1377" s="31" t="n">
        <v>46282</v>
      </c>
      <c r="J1377" s="30" t="n">
        <v>1000</v>
      </c>
      <c r="K1377" s="29" t="s">
        <v>120</v>
      </c>
      <c r="L1377" s="29" t="s">
        <v>400</v>
      </c>
      <c r="M1377" s="29"/>
      <c r="N1377" s="29" t="s">
        <v>122</v>
      </c>
      <c r="O1377" s="31" t="n">
        <v>46824</v>
      </c>
      <c r="P1377" s="29" t="s">
        <v>123</v>
      </c>
      <c r="Q1377" s="29" t="n">
        <f aca="false">IFERROR(VALUE(L1377),"")</f>
        <v>3</v>
      </c>
      <c r="R1377" s="29" t="n">
        <f aca="true">IF(O1377="","",O1377-TODAY())</f>
        <v>539</v>
      </c>
      <c r="S1377" s="29" t="str">
        <f aca="false">IF(C1377="&lt;&lt; vazio &gt;&gt;","VAZIA",IF(AND(O1377&lt;&gt;"",R1377&lt;0),"VENCIDO",IF(AND(O1377&lt;&gt;"",R1377&lt;=Parametros!$B$10),"PRÓX. VENCIMENTO",IF(F1377="Q","QUALIDADE",IF(F1377="S","BLOQUEADO",IF(F1377="R","RESTRITO/DEVOLUÇÃO",IF(OR(N1377="QUAR",N1377="QRES"),"QUARENTENA",IF(OR(B1377="DESCARTE",B1377="DEVOLUÇÃO"),"DESCARTE/DEVOLUÇÃO",IF(AND(D1377="",K1377&lt;&gt;""),"SEM LOTE",IF(AND(Q1377&lt;&gt;"",Q1377&gt;=Parametros!$B$11),"PARADO/SEM GIRO","OK"))))))))))</f>
        <v>OK</v>
      </c>
      <c r="T1377" s="29" t="str">
        <f aca="false">IF(AND($S1377="PARADO/SEM GIRO",$K1377="KG",OR(Painel!$B$5="(Todos)",A1377=Painel!$B$5)*OR(Painel!$E$5="(Todos)",P1377=Painel!$E$5)),$J1377+ROW()/10000000,"")</f>
        <v/>
      </c>
      <c r="U1377" s="29" t="str">
        <f aca="false">IF(AND($S1377="VENCIDO",$K1377="KG",OR(Painel!$B$5="(Todos)",A1377=Painel!$B$5)*OR(Painel!$E$5="(Todos)",P1377=Painel!$E$5)),$J1377+ROW()/10000000,"")</f>
        <v/>
      </c>
    </row>
    <row r="1378" customFormat="false" ht="15" hidden="false" customHeight="false" outlineLevel="0" collapsed="false">
      <c r="A1378" s="29" t="s">
        <v>53</v>
      </c>
      <c r="B1378" s="29" t="s">
        <v>2484</v>
      </c>
      <c r="C1378" s="29" t="s">
        <v>115</v>
      </c>
      <c r="D1378" s="29"/>
      <c r="E1378" s="29" t="n">
        <v>0</v>
      </c>
      <c r="F1378" s="29"/>
      <c r="G1378" s="29"/>
      <c r="H1378" s="30" t="n">
        <v>0</v>
      </c>
      <c r="I1378" s="29"/>
      <c r="J1378" s="30" t="n">
        <v>0</v>
      </c>
      <c r="K1378" s="29"/>
      <c r="L1378" s="29" t="s">
        <v>116</v>
      </c>
      <c r="M1378" s="29"/>
      <c r="N1378" s="29"/>
      <c r="O1378" s="29"/>
      <c r="P1378" s="29"/>
      <c r="Q1378" s="29" t="n">
        <f aca="false">IFERROR(VALUE(L1378),"")</f>
        <v>0</v>
      </c>
      <c r="R1378" s="29" t="str">
        <f aca="true">IF(O1378="","",O1378-TODAY())</f>
        <v/>
      </c>
      <c r="S1378" s="29" t="str">
        <f aca="false">IF(C1378="&lt;&lt; vazio &gt;&gt;","VAZIA",IF(AND(O1378&lt;&gt;"",R1378&lt;0),"VENCIDO",IF(AND(O1378&lt;&gt;"",R1378&lt;=Parametros!$B$10),"PRÓX. VENCIMENTO",IF(F1378="Q","QUALIDADE",IF(F1378="S","BLOQUEADO",IF(F1378="R","RESTRITO/DEVOLUÇÃO",IF(OR(N1378="QUAR",N1378="QRES"),"QUARENTENA",IF(OR(B1378="DESCARTE",B1378="DEVOLUÇÃO"),"DESCARTE/DEVOLUÇÃO",IF(AND(D1378="",K1378&lt;&gt;""),"SEM LOTE",IF(AND(Q1378&lt;&gt;"",Q1378&gt;=Parametros!$B$11),"PARADO/SEM GIRO","OK"))))))))))</f>
        <v>VAZIA</v>
      </c>
      <c r="T1378" s="29" t="str">
        <f aca="false">IF(AND($S1378="PARADO/SEM GIRO",$K1378="KG",OR(Painel!$B$5="(Todos)",A1378=Painel!$B$5)*OR(Painel!$E$5="(Todos)",P1378=Painel!$E$5)),$J1378+ROW()/10000000,"")</f>
        <v/>
      </c>
      <c r="U1378" s="29" t="str">
        <f aca="false">IF(AND($S1378="VENCIDO",$K1378="KG",OR(Painel!$B$5="(Todos)",A1378=Painel!$B$5)*OR(Painel!$E$5="(Todos)",P1378=Painel!$E$5)),$J1378+ROW()/10000000,"")</f>
        <v/>
      </c>
    </row>
    <row r="1379" customFormat="false" ht="15" hidden="false" customHeight="false" outlineLevel="0" collapsed="false">
      <c r="A1379" s="29" t="s">
        <v>53</v>
      </c>
      <c r="B1379" s="29" t="s">
        <v>2485</v>
      </c>
      <c r="C1379" s="29" t="s">
        <v>186</v>
      </c>
      <c r="D1379" s="29" t="s">
        <v>1533</v>
      </c>
      <c r="E1379" s="29" t="n">
        <v>1</v>
      </c>
      <c r="F1379" s="29" t="s">
        <v>268</v>
      </c>
      <c r="G1379" s="29" t="s">
        <v>2486</v>
      </c>
      <c r="H1379" s="30" t="n">
        <v>545.4</v>
      </c>
      <c r="I1379" s="31" t="n">
        <v>46284</v>
      </c>
      <c r="J1379" s="30" t="n">
        <v>545.4</v>
      </c>
      <c r="K1379" s="29" t="s">
        <v>120</v>
      </c>
      <c r="L1379" s="29" t="s">
        <v>388</v>
      </c>
      <c r="M1379" s="29"/>
      <c r="N1379" s="29" t="s">
        <v>122</v>
      </c>
      <c r="O1379" s="31" t="n">
        <v>46830</v>
      </c>
      <c r="P1379" s="29" t="s">
        <v>123</v>
      </c>
      <c r="Q1379" s="29" t="n">
        <f aca="false">IFERROR(VALUE(L1379),"")</f>
        <v>1</v>
      </c>
      <c r="R1379" s="29" t="n">
        <f aca="true">IF(O1379="","",O1379-TODAY())</f>
        <v>545</v>
      </c>
      <c r="S1379" s="29" t="str">
        <f aca="false">IF(C1379="&lt;&lt; vazio &gt;&gt;","VAZIA",IF(AND(O1379&lt;&gt;"",R1379&lt;0),"VENCIDO",IF(AND(O1379&lt;&gt;"",R1379&lt;=Parametros!$B$10),"PRÓX. VENCIMENTO",IF(F1379="Q","QUALIDADE",IF(F1379="S","BLOQUEADO",IF(F1379="R","RESTRITO/DEVOLUÇÃO",IF(OR(N1379="QUAR",N1379="QRES"),"QUARENTENA",IF(OR(B1379="DESCARTE",B1379="DEVOLUÇÃO"),"DESCARTE/DEVOLUÇÃO",IF(AND(D1379="",K1379&lt;&gt;""),"SEM LOTE",IF(AND(Q1379&lt;&gt;"",Q1379&gt;=Parametros!$B$11),"PARADO/SEM GIRO","OK"))))))))))</f>
        <v>QUALIDADE</v>
      </c>
      <c r="T1379" s="29" t="str">
        <f aca="false">IF(AND($S1379="PARADO/SEM GIRO",$K1379="KG",OR(Painel!$B$5="(Todos)",A1379=Painel!$B$5)*OR(Painel!$E$5="(Todos)",P1379=Painel!$E$5)),$J1379+ROW()/10000000,"")</f>
        <v/>
      </c>
      <c r="U1379" s="29" t="str">
        <f aca="false">IF(AND($S1379="VENCIDO",$K1379="KG",OR(Painel!$B$5="(Todos)",A1379=Painel!$B$5)*OR(Painel!$E$5="(Todos)",P1379=Painel!$E$5)),$J1379+ROW()/10000000,"")</f>
        <v/>
      </c>
    </row>
    <row r="1380" customFormat="false" ht="15" hidden="false" customHeight="false" outlineLevel="0" collapsed="false">
      <c r="A1380" s="29" t="s">
        <v>53</v>
      </c>
      <c r="B1380" s="29" t="s">
        <v>2487</v>
      </c>
      <c r="C1380" s="29" t="s">
        <v>691</v>
      </c>
      <c r="D1380" s="29" t="s">
        <v>2488</v>
      </c>
      <c r="E1380" s="29" t="n">
        <v>1</v>
      </c>
      <c r="F1380" s="29"/>
      <c r="G1380" s="29" t="s">
        <v>2489</v>
      </c>
      <c r="H1380" s="30" t="n">
        <v>363</v>
      </c>
      <c r="I1380" s="31" t="n">
        <v>46278</v>
      </c>
      <c r="J1380" s="30" t="n">
        <v>363</v>
      </c>
      <c r="K1380" s="29" t="s">
        <v>120</v>
      </c>
      <c r="L1380" s="29" t="s">
        <v>328</v>
      </c>
      <c r="M1380" s="29"/>
      <c r="N1380" s="29" t="s">
        <v>122</v>
      </c>
      <c r="O1380" s="31" t="n">
        <v>47006</v>
      </c>
      <c r="P1380" s="29" t="s">
        <v>123</v>
      </c>
      <c r="Q1380" s="29" t="n">
        <f aca="false">IFERROR(VALUE(L1380),"")</f>
        <v>7</v>
      </c>
      <c r="R1380" s="29" t="n">
        <f aca="true">IF(O1380="","",O1380-TODAY())</f>
        <v>721</v>
      </c>
      <c r="S1380" s="29" t="str">
        <f aca="false">IF(C1380="&lt;&lt; vazio &gt;&gt;","VAZIA",IF(AND(O1380&lt;&gt;"",R1380&lt;0),"VENCIDO",IF(AND(O1380&lt;&gt;"",R1380&lt;=Parametros!$B$10),"PRÓX. VENCIMENTO",IF(F1380="Q","QUALIDADE",IF(F1380="S","BLOQUEADO",IF(F1380="R","RESTRITO/DEVOLUÇÃO",IF(OR(N1380="QUAR",N1380="QRES"),"QUARENTENA",IF(OR(B1380="DESCARTE",B1380="DEVOLUÇÃO"),"DESCARTE/DEVOLUÇÃO",IF(AND(D1380="",K1380&lt;&gt;""),"SEM LOTE",IF(AND(Q1380&lt;&gt;"",Q1380&gt;=Parametros!$B$11),"PARADO/SEM GIRO","OK"))))))))))</f>
        <v>OK</v>
      </c>
      <c r="T1380" s="29" t="str">
        <f aca="false">IF(AND($S1380="PARADO/SEM GIRO",$K1380="KG",OR(Painel!$B$5="(Todos)",A1380=Painel!$B$5)*OR(Painel!$E$5="(Todos)",P1380=Painel!$E$5)),$J1380+ROW()/10000000,"")</f>
        <v/>
      </c>
      <c r="U1380" s="29" t="str">
        <f aca="false">IF(AND($S1380="VENCIDO",$K1380="KG",OR(Painel!$B$5="(Todos)",A1380=Painel!$B$5)*OR(Painel!$E$5="(Todos)",P1380=Painel!$E$5)),$J1380+ROW()/10000000,"")</f>
        <v/>
      </c>
    </row>
    <row r="1381" customFormat="false" ht="15" hidden="false" customHeight="false" outlineLevel="0" collapsed="false">
      <c r="A1381" s="29" t="s">
        <v>53</v>
      </c>
      <c r="B1381" s="29" t="s">
        <v>2490</v>
      </c>
      <c r="C1381" s="29" t="s">
        <v>707</v>
      </c>
      <c r="D1381" s="29" t="s">
        <v>708</v>
      </c>
      <c r="E1381" s="29" t="n">
        <v>1</v>
      </c>
      <c r="F1381" s="29" t="s">
        <v>268</v>
      </c>
      <c r="G1381" s="29" t="s">
        <v>2491</v>
      </c>
      <c r="H1381" s="30" t="n">
        <v>800</v>
      </c>
      <c r="I1381" s="31" t="n">
        <v>46282</v>
      </c>
      <c r="J1381" s="30" t="n">
        <v>800</v>
      </c>
      <c r="K1381" s="29" t="s">
        <v>120</v>
      </c>
      <c r="L1381" s="29" t="s">
        <v>400</v>
      </c>
      <c r="M1381" s="29"/>
      <c r="N1381" s="29" t="s">
        <v>122</v>
      </c>
      <c r="O1381" s="31" t="n">
        <v>46828</v>
      </c>
      <c r="P1381" s="29" t="s">
        <v>123</v>
      </c>
      <c r="Q1381" s="29" t="n">
        <f aca="false">IFERROR(VALUE(L1381),"")</f>
        <v>3</v>
      </c>
      <c r="R1381" s="29" t="n">
        <f aca="true">IF(O1381="","",O1381-TODAY())</f>
        <v>543</v>
      </c>
      <c r="S1381" s="29" t="str">
        <f aca="false">IF(C1381="&lt;&lt; vazio &gt;&gt;","VAZIA",IF(AND(O1381&lt;&gt;"",R1381&lt;0),"VENCIDO",IF(AND(O1381&lt;&gt;"",R1381&lt;=Parametros!$B$10),"PRÓX. VENCIMENTO",IF(F1381="Q","QUALIDADE",IF(F1381="S","BLOQUEADO",IF(F1381="R","RESTRITO/DEVOLUÇÃO",IF(OR(N1381="QUAR",N1381="QRES"),"QUARENTENA",IF(OR(B1381="DESCARTE",B1381="DEVOLUÇÃO"),"DESCARTE/DEVOLUÇÃO",IF(AND(D1381="",K1381&lt;&gt;""),"SEM LOTE",IF(AND(Q1381&lt;&gt;"",Q1381&gt;=Parametros!$B$11),"PARADO/SEM GIRO","OK"))))))))))</f>
        <v>QUALIDADE</v>
      </c>
      <c r="T1381" s="29" t="str">
        <f aca="false">IF(AND($S1381="PARADO/SEM GIRO",$K1381="KG",OR(Painel!$B$5="(Todos)",A1381=Painel!$B$5)*OR(Painel!$E$5="(Todos)",P1381=Painel!$E$5)),$J1381+ROW()/10000000,"")</f>
        <v/>
      </c>
      <c r="U1381" s="29" t="str">
        <f aca="false">IF(AND($S1381="VENCIDO",$K1381="KG",OR(Painel!$B$5="(Todos)",A1381=Painel!$B$5)*OR(Painel!$E$5="(Todos)",P1381=Painel!$E$5)),$J1381+ROW()/10000000,"")</f>
        <v/>
      </c>
    </row>
    <row r="1382" customFormat="false" ht="15" hidden="false" customHeight="false" outlineLevel="0" collapsed="false">
      <c r="A1382" s="29" t="s">
        <v>53</v>
      </c>
      <c r="B1382" s="29" t="s">
        <v>2492</v>
      </c>
      <c r="C1382" s="29" t="s">
        <v>894</v>
      </c>
      <c r="D1382" s="29" t="s">
        <v>895</v>
      </c>
      <c r="E1382" s="29" t="n">
        <v>1</v>
      </c>
      <c r="F1382" s="29" t="s">
        <v>268</v>
      </c>
      <c r="G1382" s="29" t="s">
        <v>2493</v>
      </c>
      <c r="H1382" s="30" t="n">
        <v>1000</v>
      </c>
      <c r="I1382" s="31" t="n">
        <v>46282</v>
      </c>
      <c r="J1382" s="30" t="n">
        <v>1000</v>
      </c>
      <c r="K1382" s="29" t="s">
        <v>120</v>
      </c>
      <c r="L1382" s="29" t="s">
        <v>400</v>
      </c>
      <c r="M1382" s="29"/>
      <c r="N1382" s="29" t="s">
        <v>122</v>
      </c>
      <c r="O1382" s="31" t="n">
        <v>46828</v>
      </c>
      <c r="P1382" s="29" t="s">
        <v>123</v>
      </c>
      <c r="Q1382" s="29" t="n">
        <f aca="false">IFERROR(VALUE(L1382),"")</f>
        <v>3</v>
      </c>
      <c r="R1382" s="29" t="n">
        <f aca="true">IF(O1382="","",O1382-TODAY())</f>
        <v>543</v>
      </c>
      <c r="S1382" s="29" t="str">
        <f aca="false">IF(C1382="&lt;&lt; vazio &gt;&gt;","VAZIA",IF(AND(O1382&lt;&gt;"",R1382&lt;0),"VENCIDO",IF(AND(O1382&lt;&gt;"",R1382&lt;=Parametros!$B$10),"PRÓX. VENCIMENTO",IF(F1382="Q","QUALIDADE",IF(F1382="S","BLOQUEADO",IF(F1382="R","RESTRITO/DEVOLUÇÃO",IF(OR(N1382="QUAR",N1382="QRES"),"QUARENTENA",IF(OR(B1382="DESCARTE",B1382="DEVOLUÇÃO"),"DESCARTE/DEVOLUÇÃO",IF(AND(D1382="",K1382&lt;&gt;""),"SEM LOTE",IF(AND(Q1382&lt;&gt;"",Q1382&gt;=Parametros!$B$11),"PARADO/SEM GIRO","OK"))))))))))</f>
        <v>QUALIDADE</v>
      </c>
      <c r="T1382" s="29" t="str">
        <f aca="false">IF(AND($S1382="PARADO/SEM GIRO",$K1382="KG",OR(Painel!$B$5="(Todos)",A1382=Painel!$B$5)*OR(Painel!$E$5="(Todos)",P1382=Painel!$E$5)),$J1382+ROW()/10000000,"")</f>
        <v/>
      </c>
      <c r="U1382" s="29" t="str">
        <f aca="false">IF(AND($S1382="VENCIDO",$K1382="KG",OR(Painel!$B$5="(Todos)",A1382=Painel!$B$5)*OR(Painel!$E$5="(Todos)",P1382=Painel!$E$5)),$J1382+ROW()/10000000,"")</f>
        <v/>
      </c>
    </row>
    <row r="1383" customFormat="false" ht="15" hidden="false" customHeight="false" outlineLevel="0" collapsed="false">
      <c r="A1383" s="29" t="s">
        <v>53</v>
      </c>
      <c r="B1383" s="29" t="s">
        <v>2494</v>
      </c>
      <c r="C1383" s="29" t="s">
        <v>325</v>
      </c>
      <c r="D1383" s="29" t="s">
        <v>996</v>
      </c>
      <c r="E1383" s="29" t="n">
        <v>1</v>
      </c>
      <c r="F1383" s="29"/>
      <c r="G1383" s="29" t="s">
        <v>2495</v>
      </c>
      <c r="H1383" s="30" t="n">
        <v>1102.5</v>
      </c>
      <c r="I1383" s="31" t="n">
        <v>46280</v>
      </c>
      <c r="J1383" s="30" t="n">
        <v>1102.5</v>
      </c>
      <c r="K1383" s="29" t="s">
        <v>120</v>
      </c>
      <c r="L1383" s="29" t="s">
        <v>144</v>
      </c>
      <c r="M1383" s="29"/>
      <c r="N1383" s="29" t="s">
        <v>122</v>
      </c>
      <c r="O1383" s="31" t="n">
        <v>46640</v>
      </c>
      <c r="P1383" s="29" t="s">
        <v>123</v>
      </c>
      <c r="Q1383" s="29" t="n">
        <f aca="false">IFERROR(VALUE(L1383),"")</f>
        <v>5</v>
      </c>
      <c r="R1383" s="29" t="n">
        <f aca="true">IF(O1383="","",O1383-TODAY())</f>
        <v>355</v>
      </c>
      <c r="S1383" s="29" t="str">
        <f aca="false">IF(C1383="&lt;&lt; vazio &gt;&gt;","VAZIA",IF(AND(O1383&lt;&gt;"",R1383&lt;0),"VENCIDO",IF(AND(O1383&lt;&gt;"",R1383&lt;=Parametros!$B$10),"PRÓX. VENCIMENTO",IF(F1383="Q","QUALIDADE",IF(F1383="S","BLOQUEADO",IF(F1383="R","RESTRITO/DEVOLUÇÃO",IF(OR(N1383="QUAR",N1383="QRES"),"QUARENTENA",IF(OR(B1383="DESCARTE",B1383="DEVOLUÇÃO"),"DESCARTE/DEVOLUÇÃO",IF(AND(D1383="",K1383&lt;&gt;""),"SEM LOTE",IF(AND(Q1383&lt;&gt;"",Q1383&gt;=Parametros!$B$11),"PARADO/SEM GIRO","OK"))))))))))</f>
        <v>OK</v>
      </c>
      <c r="T1383" s="29" t="str">
        <f aca="false">IF(AND($S1383="PARADO/SEM GIRO",$K1383="KG",OR(Painel!$B$5="(Todos)",A1383=Painel!$B$5)*OR(Painel!$E$5="(Todos)",P1383=Painel!$E$5)),$J1383+ROW()/10000000,"")</f>
        <v/>
      </c>
      <c r="U1383" s="29" t="str">
        <f aca="false">IF(AND($S1383="VENCIDO",$K1383="KG",OR(Painel!$B$5="(Todos)",A1383=Painel!$B$5)*OR(Painel!$E$5="(Todos)",P1383=Painel!$E$5)),$J1383+ROW()/10000000,"")</f>
        <v/>
      </c>
    </row>
    <row r="1384" customFormat="false" ht="15" hidden="false" customHeight="false" outlineLevel="0" collapsed="false">
      <c r="A1384" s="29" t="s">
        <v>53</v>
      </c>
      <c r="B1384" s="29" t="s">
        <v>2496</v>
      </c>
      <c r="C1384" s="29" t="s">
        <v>115</v>
      </c>
      <c r="D1384" s="29"/>
      <c r="E1384" s="29" t="n">
        <v>0</v>
      </c>
      <c r="F1384" s="29"/>
      <c r="G1384" s="29"/>
      <c r="H1384" s="30" t="n">
        <v>0</v>
      </c>
      <c r="I1384" s="29"/>
      <c r="J1384" s="30" t="n">
        <v>0</v>
      </c>
      <c r="K1384" s="29"/>
      <c r="L1384" s="29" t="s">
        <v>116</v>
      </c>
      <c r="M1384" s="29"/>
      <c r="N1384" s="29"/>
      <c r="O1384" s="29"/>
      <c r="P1384" s="29"/>
      <c r="Q1384" s="29" t="n">
        <f aca="false">IFERROR(VALUE(L1384),"")</f>
        <v>0</v>
      </c>
      <c r="R1384" s="29" t="str">
        <f aca="true">IF(O1384="","",O1384-TODAY())</f>
        <v/>
      </c>
      <c r="S1384" s="29" t="str">
        <f aca="false">IF(C1384="&lt;&lt; vazio &gt;&gt;","VAZIA",IF(AND(O1384&lt;&gt;"",R1384&lt;0),"VENCIDO",IF(AND(O1384&lt;&gt;"",R1384&lt;=Parametros!$B$10),"PRÓX. VENCIMENTO",IF(F1384="Q","QUALIDADE",IF(F1384="S","BLOQUEADO",IF(F1384="R","RESTRITO/DEVOLUÇÃO",IF(OR(N1384="QUAR",N1384="QRES"),"QUARENTENA",IF(OR(B1384="DESCARTE",B1384="DEVOLUÇÃO"),"DESCARTE/DEVOLUÇÃO",IF(AND(D1384="",K1384&lt;&gt;""),"SEM LOTE",IF(AND(Q1384&lt;&gt;"",Q1384&gt;=Parametros!$B$11),"PARADO/SEM GIRO","OK"))))))))))</f>
        <v>VAZIA</v>
      </c>
      <c r="T1384" s="29" t="str">
        <f aca="false">IF(AND($S1384="PARADO/SEM GIRO",$K1384="KG",OR(Painel!$B$5="(Todos)",A1384=Painel!$B$5)*OR(Painel!$E$5="(Todos)",P1384=Painel!$E$5)),$J1384+ROW()/10000000,"")</f>
        <v/>
      </c>
      <c r="U1384" s="29" t="str">
        <f aca="false">IF(AND($S1384="VENCIDO",$K1384="KG",OR(Painel!$B$5="(Todos)",A1384=Painel!$B$5)*OR(Painel!$E$5="(Todos)",P1384=Painel!$E$5)),$J1384+ROW()/10000000,"")</f>
        <v/>
      </c>
    </row>
    <row r="1385" customFormat="false" ht="15" hidden="false" customHeight="false" outlineLevel="0" collapsed="false">
      <c r="A1385" s="29" t="s">
        <v>53</v>
      </c>
      <c r="B1385" s="29" t="s">
        <v>2497</v>
      </c>
      <c r="C1385" s="29" t="s">
        <v>369</v>
      </c>
      <c r="D1385" s="29" t="s">
        <v>2221</v>
      </c>
      <c r="E1385" s="29" t="n">
        <v>1</v>
      </c>
      <c r="F1385" s="29"/>
      <c r="G1385" s="29" t="s">
        <v>2498</v>
      </c>
      <c r="H1385" s="30" t="n">
        <v>999.9</v>
      </c>
      <c r="I1385" s="31" t="n">
        <v>46260</v>
      </c>
      <c r="J1385" s="30" t="n">
        <v>999.9</v>
      </c>
      <c r="K1385" s="29" t="s">
        <v>120</v>
      </c>
      <c r="L1385" s="29" t="s">
        <v>2223</v>
      </c>
      <c r="M1385" s="29"/>
      <c r="N1385" s="29" t="s">
        <v>122</v>
      </c>
      <c r="O1385" s="31" t="n">
        <v>46801</v>
      </c>
      <c r="P1385" s="29" t="s">
        <v>123</v>
      </c>
      <c r="Q1385" s="29" t="n">
        <f aca="false">IFERROR(VALUE(L1385),"")</f>
        <v>25</v>
      </c>
      <c r="R1385" s="29" t="n">
        <f aca="true">IF(O1385="","",O1385-TODAY())</f>
        <v>516</v>
      </c>
      <c r="S1385" s="29" t="str">
        <f aca="false">IF(C1385="&lt;&lt; vazio &gt;&gt;","VAZIA",IF(AND(O1385&lt;&gt;"",R1385&lt;0),"VENCIDO",IF(AND(O1385&lt;&gt;"",R1385&lt;=Parametros!$B$10),"PRÓX. VENCIMENTO",IF(F1385="Q","QUALIDADE",IF(F1385="S","BLOQUEADO",IF(F1385="R","RESTRITO/DEVOLUÇÃO",IF(OR(N1385="QUAR",N1385="QRES"),"QUARENTENA",IF(OR(B1385="DESCARTE",B1385="DEVOLUÇÃO"),"DESCARTE/DEVOLUÇÃO",IF(AND(D1385="",K1385&lt;&gt;""),"SEM LOTE",IF(AND(Q1385&lt;&gt;"",Q1385&gt;=Parametros!$B$11),"PARADO/SEM GIRO","OK"))))))))))</f>
        <v>OK</v>
      </c>
      <c r="T1385" s="29" t="str">
        <f aca="false">IF(AND($S1385="PARADO/SEM GIRO",$K1385="KG",OR(Painel!$B$5="(Todos)",A1385=Painel!$B$5)*OR(Painel!$E$5="(Todos)",P1385=Painel!$E$5)),$J1385+ROW()/10000000,"")</f>
        <v/>
      </c>
      <c r="U1385" s="29" t="str">
        <f aca="false">IF(AND($S1385="VENCIDO",$K1385="KG",OR(Painel!$B$5="(Todos)",A1385=Painel!$B$5)*OR(Painel!$E$5="(Todos)",P1385=Painel!$E$5)),$J1385+ROW()/10000000,"")</f>
        <v/>
      </c>
    </row>
    <row r="1386" customFormat="false" ht="15" hidden="false" customHeight="false" outlineLevel="0" collapsed="false">
      <c r="A1386" s="29" t="s">
        <v>53</v>
      </c>
      <c r="B1386" s="29" t="s">
        <v>2499</v>
      </c>
      <c r="C1386" s="29" t="s">
        <v>159</v>
      </c>
      <c r="D1386" s="29" t="s">
        <v>2500</v>
      </c>
      <c r="E1386" s="29" t="n">
        <v>1</v>
      </c>
      <c r="F1386" s="29"/>
      <c r="G1386" s="29" t="s">
        <v>2501</v>
      </c>
      <c r="H1386" s="30" t="n">
        <v>1102.5</v>
      </c>
      <c r="I1386" s="31" t="n">
        <v>46212</v>
      </c>
      <c r="J1386" s="30" t="n">
        <v>1102.5</v>
      </c>
      <c r="K1386" s="29" t="s">
        <v>120</v>
      </c>
      <c r="L1386" s="29" t="s">
        <v>2502</v>
      </c>
      <c r="M1386" s="29"/>
      <c r="N1386" s="29" t="s">
        <v>122</v>
      </c>
      <c r="O1386" s="31" t="n">
        <v>46758</v>
      </c>
      <c r="P1386" s="29" t="s">
        <v>123</v>
      </c>
      <c r="Q1386" s="29" t="n">
        <f aca="false">IFERROR(VALUE(L1386),"")</f>
        <v>73</v>
      </c>
      <c r="R1386" s="29" t="n">
        <f aca="true">IF(O1386="","",O1386-TODAY())</f>
        <v>473</v>
      </c>
      <c r="S1386" s="29" t="str">
        <f aca="false">IF(C1386="&lt;&lt; vazio &gt;&gt;","VAZIA",IF(AND(O1386&lt;&gt;"",R1386&lt;0),"VENCIDO",IF(AND(O1386&lt;&gt;"",R1386&lt;=Parametros!$B$10),"PRÓX. VENCIMENTO",IF(F1386="Q","QUALIDADE",IF(F1386="S","BLOQUEADO",IF(F1386="R","RESTRITO/DEVOLUÇÃO",IF(OR(N1386="QUAR",N1386="QRES"),"QUARENTENA",IF(OR(B1386="DESCARTE",B1386="DEVOLUÇÃO"),"DESCARTE/DEVOLUÇÃO",IF(AND(D1386="",K1386&lt;&gt;""),"SEM LOTE",IF(AND(Q1386&lt;&gt;"",Q1386&gt;=Parametros!$B$11),"PARADO/SEM GIRO","OK"))))))))))</f>
        <v>OK</v>
      </c>
      <c r="T1386" s="29" t="str">
        <f aca="false">IF(AND($S1386="PARADO/SEM GIRO",$K1386="KG",OR(Painel!$B$5="(Todos)",A1386=Painel!$B$5)*OR(Painel!$E$5="(Todos)",P1386=Painel!$E$5)),$J1386+ROW()/10000000,"")</f>
        <v/>
      </c>
      <c r="U1386" s="29" t="str">
        <f aca="false">IF(AND($S1386="VENCIDO",$K1386="KG",OR(Painel!$B$5="(Todos)",A1386=Painel!$B$5)*OR(Painel!$E$5="(Todos)",P1386=Painel!$E$5)),$J1386+ROW()/10000000,"")</f>
        <v/>
      </c>
    </row>
    <row r="1387" customFormat="false" ht="15" hidden="false" customHeight="false" outlineLevel="0" collapsed="false">
      <c r="A1387" s="29" t="s">
        <v>53</v>
      </c>
      <c r="B1387" s="29" t="s">
        <v>2503</v>
      </c>
      <c r="C1387" s="29" t="s">
        <v>917</v>
      </c>
      <c r="D1387" s="29" t="s">
        <v>1033</v>
      </c>
      <c r="E1387" s="29" t="n">
        <v>1</v>
      </c>
      <c r="F1387" s="29"/>
      <c r="G1387" s="29" t="s">
        <v>2504</v>
      </c>
      <c r="H1387" s="30" t="n">
        <v>800</v>
      </c>
      <c r="I1387" s="31" t="n">
        <v>46232</v>
      </c>
      <c r="J1387" s="30" t="n">
        <v>800</v>
      </c>
      <c r="K1387" s="29" t="s">
        <v>120</v>
      </c>
      <c r="L1387" s="29" t="s">
        <v>1035</v>
      </c>
      <c r="M1387" s="29"/>
      <c r="N1387" s="29" t="s">
        <v>122</v>
      </c>
      <c r="O1387" s="31" t="n">
        <v>46774</v>
      </c>
      <c r="P1387" s="29" t="s">
        <v>123</v>
      </c>
      <c r="Q1387" s="29" t="n">
        <f aca="false">IFERROR(VALUE(L1387),"")</f>
        <v>53</v>
      </c>
      <c r="R1387" s="29" t="n">
        <f aca="true">IF(O1387="","",O1387-TODAY())</f>
        <v>489</v>
      </c>
      <c r="S1387" s="29" t="str">
        <f aca="false">IF(C1387="&lt;&lt; vazio &gt;&gt;","VAZIA",IF(AND(O1387&lt;&gt;"",R1387&lt;0),"VENCIDO",IF(AND(O1387&lt;&gt;"",R1387&lt;=Parametros!$B$10),"PRÓX. VENCIMENTO",IF(F1387="Q","QUALIDADE",IF(F1387="S","BLOQUEADO",IF(F1387="R","RESTRITO/DEVOLUÇÃO",IF(OR(N1387="QUAR",N1387="QRES"),"QUARENTENA",IF(OR(B1387="DESCARTE",B1387="DEVOLUÇÃO"),"DESCARTE/DEVOLUÇÃO",IF(AND(D1387="",K1387&lt;&gt;""),"SEM LOTE",IF(AND(Q1387&lt;&gt;"",Q1387&gt;=Parametros!$B$11),"PARADO/SEM GIRO","OK"))))))))))</f>
        <v>OK</v>
      </c>
      <c r="T1387" s="29" t="str">
        <f aca="false">IF(AND($S1387="PARADO/SEM GIRO",$K1387="KG",OR(Painel!$B$5="(Todos)",A1387=Painel!$B$5)*OR(Painel!$E$5="(Todos)",P1387=Painel!$E$5)),$J1387+ROW()/10000000,"")</f>
        <v/>
      </c>
      <c r="U1387" s="29" t="str">
        <f aca="false">IF(AND($S1387="VENCIDO",$K1387="KG",OR(Painel!$B$5="(Todos)",A1387=Painel!$B$5)*OR(Painel!$E$5="(Todos)",P1387=Painel!$E$5)),$J1387+ROW()/10000000,"")</f>
        <v/>
      </c>
    </row>
    <row r="1388" customFormat="false" ht="15" hidden="false" customHeight="false" outlineLevel="0" collapsed="false">
      <c r="A1388" s="29" t="s">
        <v>53</v>
      </c>
      <c r="B1388" s="29" t="s">
        <v>2505</v>
      </c>
      <c r="C1388" s="29" t="s">
        <v>768</v>
      </c>
      <c r="D1388" s="29" t="s">
        <v>2268</v>
      </c>
      <c r="E1388" s="29" t="n">
        <v>1</v>
      </c>
      <c r="F1388" s="29"/>
      <c r="G1388" s="29" t="s">
        <v>2506</v>
      </c>
      <c r="H1388" s="30" t="n">
        <v>800</v>
      </c>
      <c r="I1388" s="31" t="n">
        <v>46275</v>
      </c>
      <c r="J1388" s="30" t="n">
        <v>800</v>
      </c>
      <c r="K1388" s="29" t="s">
        <v>120</v>
      </c>
      <c r="L1388" s="29" t="s">
        <v>121</v>
      </c>
      <c r="M1388" s="29"/>
      <c r="N1388" s="29" t="s">
        <v>122</v>
      </c>
      <c r="O1388" s="31" t="n">
        <v>46621</v>
      </c>
      <c r="P1388" s="29" t="s">
        <v>123</v>
      </c>
      <c r="Q1388" s="29" t="n">
        <f aca="false">IFERROR(VALUE(L1388),"")</f>
        <v>10</v>
      </c>
      <c r="R1388" s="29" t="n">
        <f aca="true">IF(O1388="","",O1388-TODAY())</f>
        <v>336</v>
      </c>
      <c r="S1388" s="29" t="str">
        <f aca="false">IF(C1388="&lt;&lt; vazio &gt;&gt;","VAZIA",IF(AND(O1388&lt;&gt;"",R1388&lt;0),"VENCIDO",IF(AND(O1388&lt;&gt;"",R1388&lt;=Parametros!$B$10),"PRÓX. VENCIMENTO",IF(F1388="Q","QUALIDADE",IF(F1388="S","BLOQUEADO",IF(F1388="R","RESTRITO/DEVOLUÇÃO",IF(OR(N1388="QUAR",N1388="QRES"),"QUARENTENA",IF(OR(B1388="DESCARTE",B1388="DEVOLUÇÃO"),"DESCARTE/DEVOLUÇÃO",IF(AND(D1388="",K1388&lt;&gt;""),"SEM LOTE",IF(AND(Q1388&lt;&gt;"",Q1388&gt;=Parametros!$B$11),"PARADO/SEM GIRO","OK"))))))))))</f>
        <v>OK</v>
      </c>
      <c r="T1388" s="29" t="str">
        <f aca="false">IF(AND($S1388="PARADO/SEM GIRO",$K1388="KG",OR(Painel!$B$5="(Todos)",A1388=Painel!$B$5)*OR(Painel!$E$5="(Todos)",P1388=Painel!$E$5)),$J1388+ROW()/10000000,"")</f>
        <v/>
      </c>
      <c r="U1388" s="29" t="str">
        <f aca="false">IF(AND($S1388="VENCIDO",$K1388="KG",OR(Painel!$B$5="(Todos)",A1388=Painel!$B$5)*OR(Painel!$E$5="(Todos)",P1388=Painel!$E$5)),$J1388+ROW()/10000000,"")</f>
        <v/>
      </c>
    </row>
    <row r="1389" customFormat="false" ht="15" hidden="false" customHeight="false" outlineLevel="0" collapsed="false">
      <c r="A1389" s="29" t="s">
        <v>53</v>
      </c>
      <c r="B1389" s="29" t="s">
        <v>2507</v>
      </c>
      <c r="C1389" s="29" t="s">
        <v>250</v>
      </c>
      <c r="D1389" s="29" t="s">
        <v>672</v>
      </c>
      <c r="E1389" s="29" t="n">
        <v>1</v>
      </c>
      <c r="F1389" s="29" t="s">
        <v>268</v>
      </c>
      <c r="G1389" s="29" t="s">
        <v>2508</v>
      </c>
      <c r="H1389" s="30" t="n">
        <v>1000</v>
      </c>
      <c r="I1389" s="31" t="n">
        <v>46282</v>
      </c>
      <c r="J1389" s="30" t="n">
        <v>1000</v>
      </c>
      <c r="K1389" s="29" t="s">
        <v>120</v>
      </c>
      <c r="L1389" s="29" t="s">
        <v>400</v>
      </c>
      <c r="M1389" s="29"/>
      <c r="N1389" s="29" t="s">
        <v>122</v>
      </c>
      <c r="O1389" s="31" t="n">
        <v>46829</v>
      </c>
      <c r="P1389" s="29" t="s">
        <v>123</v>
      </c>
      <c r="Q1389" s="29" t="n">
        <f aca="false">IFERROR(VALUE(L1389),"")</f>
        <v>3</v>
      </c>
      <c r="R1389" s="29" t="n">
        <f aca="true">IF(O1389="","",O1389-TODAY())</f>
        <v>544</v>
      </c>
      <c r="S1389" s="29" t="str">
        <f aca="false">IF(C1389="&lt;&lt; vazio &gt;&gt;","VAZIA",IF(AND(O1389&lt;&gt;"",R1389&lt;0),"VENCIDO",IF(AND(O1389&lt;&gt;"",R1389&lt;=Parametros!$B$10),"PRÓX. VENCIMENTO",IF(F1389="Q","QUALIDADE",IF(F1389="S","BLOQUEADO",IF(F1389="R","RESTRITO/DEVOLUÇÃO",IF(OR(N1389="QUAR",N1389="QRES"),"QUARENTENA",IF(OR(B1389="DESCARTE",B1389="DEVOLUÇÃO"),"DESCARTE/DEVOLUÇÃO",IF(AND(D1389="",K1389&lt;&gt;""),"SEM LOTE",IF(AND(Q1389&lt;&gt;"",Q1389&gt;=Parametros!$B$11),"PARADO/SEM GIRO","OK"))))))))))</f>
        <v>QUALIDADE</v>
      </c>
      <c r="T1389" s="29" t="str">
        <f aca="false">IF(AND($S1389="PARADO/SEM GIRO",$K1389="KG",OR(Painel!$B$5="(Todos)",A1389=Painel!$B$5)*OR(Painel!$E$5="(Todos)",P1389=Painel!$E$5)),$J1389+ROW()/10000000,"")</f>
        <v/>
      </c>
      <c r="U1389" s="29" t="str">
        <f aca="false">IF(AND($S1389="VENCIDO",$K1389="KG",OR(Painel!$B$5="(Todos)",A1389=Painel!$B$5)*OR(Painel!$E$5="(Todos)",P1389=Painel!$E$5)),$J1389+ROW()/10000000,"")</f>
        <v/>
      </c>
    </row>
    <row r="1390" customFormat="false" ht="15" hidden="false" customHeight="false" outlineLevel="0" collapsed="false">
      <c r="A1390" s="29" t="s">
        <v>53</v>
      </c>
      <c r="B1390" s="29" t="s">
        <v>2509</v>
      </c>
      <c r="C1390" s="29" t="s">
        <v>2510</v>
      </c>
      <c r="D1390" s="29" t="s">
        <v>2511</v>
      </c>
      <c r="E1390" s="29" t="n">
        <v>1</v>
      </c>
      <c r="F1390" s="29"/>
      <c r="G1390" s="29" t="s">
        <v>2512</v>
      </c>
      <c r="H1390" s="30" t="n">
        <v>240</v>
      </c>
      <c r="I1390" s="31" t="n">
        <v>46267</v>
      </c>
      <c r="J1390" s="30" t="n">
        <v>240</v>
      </c>
      <c r="K1390" s="29" t="s">
        <v>120</v>
      </c>
      <c r="L1390" s="29" t="s">
        <v>2513</v>
      </c>
      <c r="M1390" s="29"/>
      <c r="N1390" s="29" t="s">
        <v>134</v>
      </c>
      <c r="O1390" s="31" t="n">
        <v>46357</v>
      </c>
      <c r="P1390" s="29" t="s">
        <v>123</v>
      </c>
      <c r="Q1390" s="29" t="n">
        <f aca="false">IFERROR(VALUE(L1390),"")</f>
        <v>18</v>
      </c>
      <c r="R1390" s="29" t="n">
        <f aca="true">IF(O1390="","",O1390-TODAY())</f>
        <v>72</v>
      </c>
      <c r="S1390" s="29" t="str">
        <f aca="false">IF(C1390="&lt;&lt; vazio &gt;&gt;","VAZIA",IF(AND(O1390&lt;&gt;"",R1390&lt;0),"VENCIDO",IF(AND(O1390&lt;&gt;"",R1390&lt;=Parametros!$B$10),"PRÓX. VENCIMENTO",IF(F1390="Q","QUALIDADE",IF(F1390="S","BLOQUEADO",IF(F1390="R","RESTRITO/DEVOLUÇÃO",IF(OR(N1390="QUAR",N1390="QRES"),"QUARENTENA",IF(OR(B1390="DESCARTE",B1390="DEVOLUÇÃO"),"DESCARTE/DEVOLUÇÃO",IF(AND(D1390="",K1390&lt;&gt;""),"SEM LOTE",IF(AND(Q1390&lt;&gt;"",Q1390&gt;=Parametros!$B$11),"PARADO/SEM GIRO","OK"))))))))))</f>
        <v>OK</v>
      </c>
      <c r="T1390" s="29" t="str">
        <f aca="false">IF(AND($S1390="PARADO/SEM GIRO",$K1390="KG",OR(Painel!$B$5="(Todos)",A1390=Painel!$B$5)*OR(Painel!$E$5="(Todos)",P1390=Painel!$E$5)),$J1390+ROW()/10000000,"")</f>
        <v/>
      </c>
      <c r="U1390" s="29" t="str">
        <f aca="false">IF(AND($S1390="VENCIDO",$K1390="KG",OR(Painel!$B$5="(Todos)",A1390=Painel!$B$5)*OR(Painel!$E$5="(Todos)",P1390=Painel!$E$5)),$J1390+ROW()/10000000,"")</f>
        <v/>
      </c>
    </row>
    <row r="1391" customFormat="false" ht="15" hidden="false" customHeight="false" outlineLevel="0" collapsed="false">
      <c r="A1391" s="29" t="s">
        <v>53</v>
      </c>
      <c r="B1391" s="29" t="s">
        <v>2514</v>
      </c>
      <c r="C1391" s="29" t="s">
        <v>222</v>
      </c>
      <c r="D1391" s="29" t="s">
        <v>815</v>
      </c>
      <c r="E1391" s="29" t="n">
        <v>1</v>
      </c>
      <c r="F1391" s="29"/>
      <c r="G1391" s="29" t="s">
        <v>2515</v>
      </c>
      <c r="H1391" s="30" t="n">
        <v>1000</v>
      </c>
      <c r="I1391" s="31" t="n">
        <v>46283</v>
      </c>
      <c r="J1391" s="30" t="n">
        <v>1000</v>
      </c>
      <c r="K1391" s="29" t="s">
        <v>120</v>
      </c>
      <c r="L1391" s="29" t="s">
        <v>176</v>
      </c>
      <c r="M1391" s="29"/>
      <c r="N1391" s="29" t="s">
        <v>122</v>
      </c>
      <c r="O1391" s="31" t="n">
        <v>46825</v>
      </c>
      <c r="P1391" s="29" t="s">
        <v>123</v>
      </c>
      <c r="Q1391" s="29" t="n">
        <f aca="false">IFERROR(VALUE(L1391),"")</f>
        <v>2</v>
      </c>
      <c r="R1391" s="29" t="n">
        <f aca="true">IF(O1391="","",O1391-TODAY())</f>
        <v>540</v>
      </c>
      <c r="S1391" s="29" t="str">
        <f aca="false">IF(C1391="&lt;&lt; vazio &gt;&gt;","VAZIA",IF(AND(O1391&lt;&gt;"",R1391&lt;0),"VENCIDO",IF(AND(O1391&lt;&gt;"",R1391&lt;=Parametros!$B$10),"PRÓX. VENCIMENTO",IF(F1391="Q","QUALIDADE",IF(F1391="S","BLOQUEADO",IF(F1391="R","RESTRITO/DEVOLUÇÃO",IF(OR(N1391="QUAR",N1391="QRES"),"QUARENTENA",IF(OR(B1391="DESCARTE",B1391="DEVOLUÇÃO"),"DESCARTE/DEVOLUÇÃO",IF(AND(D1391="",K1391&lt;&gt;""),"SEM LOTE",IF(AND(Q1391&lt;&gt;"",Q1391&gt;=Parametros!$B$11),"PARADO/SEM GIRO","OK"))))))))))</f>
        <v>OK</v>
      </c>
      <c r="T1391" s="29" t="str">
        <f aca="false">IF(AND($S1391="PARADO/SEM GIRO",$K1391="KG",OR(Painel!$B$5="(Todos)",A1391=Painel!$B$5)*OR(Painel!$E$5="(Todos)",P1391=Painel!$E$5)),$J1391+ROW()/10000000,"")</f>
        <v/>
      </c>
      <c r="U1391" s="29" t="str">
        <f aca="false">IF(AND($S1391="VENCIDO",$K1391="KG",OR(Painel!$B$5="(Todos)",A1391=Painel!$B$5)*OR(Painel!$E$5="(Todos)",P1391=Painel!$E$5)),$J1391+ROW()/10000000,"")</f>
        <v/>
      </c>
    </row>
    <row r="1392" customFormat="false" ht="15" hidden="false" customHeight="false" outlineLevel="0" collapsed="false">
      <c r="A1392" s="29" t="s">
        <v>53</v>
      </c>
      <c r="B1392" s="29" t="s">
        <v>2516</v>
      </c>
      <c r="C1392" s="29" t="s">
        <v>398</v>
      </c>
      <c r="D1392" s="29" t="s">
        <v>885</v>
      </c>
      <c r="E1392" s="29" t="n">
        <v>1</v>
      </c>
      <c r="F1392" s="29"/>
      <c r="G1392" s="29" t="s">
        <v>2517</v>
      </c>
      <c r="H1392" s="30" t="n">
        <v>1102.5</v>
      </c>
      <c r="I1392" s="31" t="n">
        <v>46282</v>
      </c>
      <c r="J1392" s="30" t="n">
        <v>1102.5</v>
      </c>
      <c r="K1392" s="29" t="s">
        <v>120</v>
      </c>
      <c r="L1392" s="29" t="s">
        <v>400</v>
      </c>
      <c r="M1392" s="29"/>
      <c r="N1392" s="29" t="s">
        <v>122</v>
      </c>
      <c r="O1392" s="31" t="n">
        <v>46642</v>
      </c>
      <c r="P1392" s="29" t="s">
        <v>123</v>
      </c>
      <c r="Q1392" s="29" t="n">
        <f aca="false">IFERROR(VALUE(L1392),"")</f>
        <v>3</v>
      </c>
      <c r="R1392" s="29" t="n">
        <f aca="true">IF(O1392="","",O1392-TODAY())</f>
        <v>357</v>
      </c>
      <c r="S1392" s="29" t="str">
        <f aca="false">IF(C1392="&lt;&lt; vazio &gt;&gt;","VAZIA",IF(AND(O1392&lt;&gt;"",R1392&lt;0),"VENCIDO",IF(AND(O1392&lt;&gt;"",R1392&lt;=Parametros!$B$10),"PRÓX. VENCIMENTO",IF(F1392="Q","QUALIDADE",IF(F1392="S","BLOQUEADO",IF(F1392="R","RESTRITO/DEVOLUÇÃO",IF(OR(N1392="QUAR",N1392="QRES"),"QUARENTENA",IF(OR(B1392="DESCARTE",B1392="DEVOLUÇÃO"),"DESCARTE/DEVOLUÇÃO",IF(AND(D1392="",K1392&lt;&gt;""),"SEM LOTE",IF(AND(Q1392&lt;&gt;"",Q1392&gt;=Parametros!$B$11),"PARADO/SEM GIRO","OK"))))))))))</f>
        <v>OK</v>
      </c>
      <c r="T1392" s="29" t="str">
        <f aca="false">IF(AND($S1392="PARADO/SEM GIRO",$K1392="KG",OR(Painel!$B$5="(Todos)",A1392=Painel!$B$5)*OR(Painel!$E$5="(Todos)",P1392=Painel!$E$5)),$J1392+ROW()/10000000,"")</f>
        <v/>
      </c>
      <c r="U1392" s="29" t="str">
        <f aca="false">IF(AND($S1392="VENCIDO",$K1392="KG",OR(Painel!$B$5="(Todos)",A1392=Painel!$B$5)*OR(Painel!$E$5="(Todos)",P1392=Painel!$E$5)),$J1392+ROW()/10000000,"")</f>
        <v/>
      </c>
    </row>
    <row r="1393" customFormat="false" ht="15" hidden="false" customHeight="false" outlineLevel="0" collapsed="false">
      <c r="A1393" s="29" t="s">
        <v>53</v>
      </c>
      <c r="B1393" s="29" t="s">
        <v>2518</v>
      </c>
      <c r="C1393" s="29" t="s">
        <v>691</v>
      </c>
      <c r="D1393" s="29" t="s">
        <v>2519</v>
      </c>
      <c r="E1393" s="29" t="n">
        <v>1</v>
      </c>
      <c r="F1393" s="29"/>
      <c r="G1393" s="29" t="s">
        <v>2520</v>
      </c>
      <c r="H1393" s="30" t="n">
        <v>1100</v>
      </c>
      <c r="I1393" s="31" t="n">
        <v>46233</v>
      </c>
      <c r="J1393" s="30" t="n">
        <v>1100</v>
      </c>
      <c r="K1393" s="29" t="s">
        <v>120</v>
      </c>
      <c r="L1393" s="29" t="s">
        <v>1636</v>
      </c>
      <c r="M1393" s="29"/>
      <c r="N1393" s="29" t="s">
        <v>122</v>
      </c>
      <c r="O1393" s="31" t="n">
        <v>46955</v>
      </c>
      <c r="P1393" s="29" t="s">
        <v>123</v>
      </c>
      <c r="Q1393" s="29" t="n">
        <f aca="false">IFERROR(VALUE(L1393),"")</f>
        <v>52</v>
      </c>
      <c r="R1393" s="29" t="n">
        <f aca="true">IF(O1393="","",O1393-TODAY())</f>
        <v>670</v>
      </c>
      <c r="S1393" s="29" t="str">
        <f aca="false">IF(C1393="&lt;&lt; vazio &gt;&gt;","VAZIA",IF(AND(O1393&lt;&gt;"",R1393&lt;0),"VENCIDO",IF(AND(O1393&lt;&gt;"",R1393&lt;=Parametros!$B$10),"PRÓX. VENCIMENTO",IF(F1393="Q","QUALIDADE",IF(F1393="S","BLOQUEADO",IF(F1393="R","RESTRITO/DEVOLUÇÃO",IF(OR(N1393="QUAR",N1393="QRES"),"QUARENTENA",IF(OR(B1393="DESCARTE",B1393="DEVOLUÇÃO"),"DESCARTE/DEVOLUÇÃO",IF(AND(D1393="",K1393&lt;&gt;""),"SEM LOTE",IF(AND(Q1393&lt;&gt;"",Q1393&gt;=Parametros!$B$11),"PARADO/SEM GIRO","OK"))))))))))</f>
        <v>OK</v>
      </c>
      <c r="T1393" s="29" t="str">
        <f aca="false">IF(AND($S1393="PARADO/SEM GIRO",$K1393="KG",OR(Painel!$B$5="(Todos)",A1393=Painel!$B$5)*OR(Painel!$E$5="(Todos)",P1393=Painel!$E$5)),$J1393+ROW()/10000000,"")</f>
        <v/>
      </c>
      <c r="U1393" s="29" t="str">
        <f aca="false">IF(AND($S1393="VENCIDO",$K1393="KG",OR(Painel!$B$5="(Todos)",A1393=Painel!$B$5)*OR(Painel!$E$5="(Todos)",P1393=Painel!$E$5)),$J1393+ROW()/10000000,"")</f>
        <v/>
      </c>
    </row>
    <row r="1394" customFormat="false" ht="15" hidden="false" customHeight="false" outlineLevel="0" collapsed="false">
      <c r="A1394" s="29" t="s">
        <v>53</v>
      </c>
      <c r="B1394" s="29" t="s">
        <v>2521</v>
      </c>
      <c r="C1394" s="29" t="s">
        <v>785</v>
      </c>
      <c r="D1394" s="29" t="s">
        <v>841</v>
      </c>
      <c r="E1394" s="29" t="n">
        <v>1</v>
      </c>
      <c r="F1394" s="29"/>
      <c r="G1394" s="29" t="s">
        <v>2522</v>
      </c>
      <c r="H1394" s="30" t="n">
        <v>1000</v>
      </c>
      <c r="I1394" s="31" t="n">
        <v>46282</v>
      </c>
      <c r="J1394" s="30" t="n">
        <v>1000</v>
      </c>
      <c r="K1394" s="29" t="s">
        <v>120</v>
      </c>
      <c r="L1394" s="29" t="s">
        <v>400</v>
      </c>
      <c r="M1394" s="29"/>
      <c r="N1394" s="29" t="s">
        <v>122</v>
      </c>
      <c r="O1394" s="31" t="n">
        <v>46825</v>
      </c>
      <c r="P1394" s="29" t="s">
        <v>123</v>
      </c>
      <c r="Q1394" s="29" t="n">
        <f aca="false">IFERROR(VALUE(L1394),"")</f>
        <v>3</v>
      </c>
      <c r="R1394" s="29" t="n">
        <f aca="true">IF(O1394="","",O1394-TODAY())</f>
        <v>540</v>
      </c>
      <c r="S1394" s="29" t="str">
        <f aca="false">IF(C1394="&lt;&lt; vazio &gt;&gt;","VAZIA",IF(AND(O1394&lt;&gt;"",R1394&lt;0),"VENCIDO",IF(AND(O1394&lt;&gt;"",R1394&lt;=Parametros!$B$10),"PRÓX. VENCIMENTO",IF(F1394="Q","QUALIDADE",IF(F1394="S","BLOQUEADO",IF(F1394="R","RESTRITO/DEVOLUÇÃO",IF(OR(N1394="QUAR",N1394="QRES"),"QUARENTENA",IF(OR(B1394="DESCARTE",B1394="DEVOLUÇÃO"),"DESCARTE/DEVOLUÇÃO",IF(AND(D1394="",K1394&lt;&gt;""),"SEM LOTE",IF(AND(Q1394&lt;&gt;"",Q1394&gt;=Parametros!$B$11),"PARADO/SEM GIRO","OK"))))))))))</f>
        <v>OK</v>
      </c>
      <c r="T1394" s="29" t="str">
        <f aca="false">IF(AND($S1394="PARADO/SEM GIRO",$K1394="KG",OR(Painel!$B$5="(Todos)",A1394=Painel!$B$5)*OR(Painel!$E$5="(Todos)",P1394=Painel!$E$5)),$J1394+ROW()/10000000,"")</f>
        <v/>
      </c>
      <c r="U1394" s="29" t="str">
        <f aca="false">IF(AND($S1394="VENCIDO",$K1394="KG",OR(Painel!$B$5="(Todos)",A1394=Painel!$B$5)*OR(Painel!$E$5="(Todos)",P1394=Painel!$E$5)),$J1394+ROW()/10000000,"")</f>
        <v/>
      </c>
    </row>
    <row r="1395" customFormat="false" ht="15" hidden="false" customHeight="false" outlineLevel="0" collapsed="false">
      <c r="A1395" s="29" t="s">
        <v>53</v>
      </c>
      <c r="B1395" s="29" t="s">
        <v>2523</v>
      </c>
      <c r="C1395" s="29" t="s">
        <v>222</v>
      </c>
      <c r="D1395" s="29" t="s">
        <v>738</v>
      </c>
      <c r="E1395" s="29" t="n">
        <v>1</v>
      </c>
      <c r="F1395" s="29" t="s">
        <v>268</v>
      </c>
      <c r="G1395" s="29" t="s">
        <v>2524</v>
      </c>
      <c r="H1395" s="30" t="n">
        <v>760</v>
      </c>
      <c r="I1395" s="31" t="n">
        <v>46280</v>
      </c>
      <c r="J1395" s="30" t="n">
        <v>760</v>
      </c>
      <c r="K1395" s="29" t="s">
        <v>120</v>
      </c>
      <c r="L1395" s="29" t="s">
        <v>144</v>
      </c>
      <c r="M1395" s="29"/>
      <c r="N1395" s="29" t="s">
        <v>122</v>
      </c>
      <c r="O1395" s="31" t="n">
        <v>46826</v>
      </c>
      <c r="P1395" s="29" t="s">
        <v>123</v>
      </c>
      <c r="Q1395" s="29" t="n">
        <f aca="false">IFERROR(VALUE(L1395),"")</f>
        <v>5</v>
      </c>
      <c r="R1395" s="29" t="n">
        <f aca="true">IF(O1395="","",O1395-TODAY())</f>
        <v>541</v>
      </c>
      <c r="S1395" s="29" t="str">
        <f aca="false">IF(C1395="&lt;&lt; vazio &gt;&gt;","VAZIA",IF(AND(O1395&lt;&gt;"",R1395&lt;0),"VENCIDO",IF(AND(O1395&lt;&gt;"",R1395&lt;=Parametros!$B$10),"PRÓX. VENCIMENTO",IF(F1395="Q","QUALIDADE",IF(F1395="S","BLOQUEADO",IF(F1395="R","RESTRITO/DEVOLUÇÃO",IF(OR(N1395="QUAR",N1395="QRES"),"QUARENTENA",IF(OR(B1395="DESCARTE",B1395="DEVOLUÇÃO"),"DESCARTE/DEVOLUÇÃO",IF(AND(D1395="",K1395&lt;&gt;""),"SEM LOTE",IF(AND(Q1395&lt;&gt;"",Q1395&gt;=Parametros!$B$11),"PARADO/SEM GIRO","OK"))))))))))</f>
        <v>QUALIDADE</v>
      </c>
      <c r="T1395" s="29" t="str">
        <f aca="false">IF(AND($S1395="PARADO/SEM GIRO",$K1395="KG",OR(Painel!$B$5="(Todos)",A1395=Painel!$B$5)*OR(Painel!$E$5="(Todos)",P1395=Painel!$E$5)),$J1395+ROW()/10000000,"")</f>
        <v/>
      </c>
      <c r="U1395" s="29" t="str">
        <f aca="false">IF(AND($S1395="VENCIDO",$K1395="KG",OR(Painel!$B$5="(Todos)",A1395=Painel!$B$5)*OR(Painel!$E$5="(Todos)",P1395=Painel!$E$5)),$J1395+ROW()/10000000,"")</f>
        <v/>
      </c>
    </row>
    <row r="1396" customFormat="false" ht="15" hidden="false" customHeight="false" outlineLevel="0" collapsed="false">
      <c r="A1396" s="29" t="s">
        <v>53</v>
      </c>
      <c r="B1396" s="29" t="s">
        <v>2525</v>
      </c>
      <c r="C1396" s="29" t="s">
        <v>186</v>
      </c>
      <c r="D1396" s="29" t="s">
        <v>2526</v>
      </c>
      <c r="E1396" s="29" t="n">
        <v>1</v>
      </c>
      <c r="F1396" s="29" t="s">
        <v>268</v>
      </c>
      <c r="G1396" s="29" t="s">
        <v>2527</v>
      </c>
      <c r="H1396" s="30" t="n">
        <v>545.4</v>
      </c>
      <c r="I1396" s="31" t="n">
        <v>46282</v>
      </c>
      <c r="J1396" s="30" t="n">
        <v>545.4</v>
      </c>
      <c r="K1396" s="29" t="s">
        <v>120</v>
      </c>
      <c r="L1396" s="29" t="s">
        <v>400</v>
      </c>
      <c r="M1396" s="29"/>
      <c r="N1396" s="29" t="s">
        <v>122</v>
      </c>
      <c r="O1396" s="31" t="n">
        <v>46829</v>
      </c>
      <c r="P1396" s="29" t="s">
        <v>123</v>
      </c>
      <c r="Q1396" s="29" t="n">
        <f aca="false">IFERROR(VALUE(L1396),"")</f>
        <v>3</v>
      </c>
      <c r="R1396" s="29" t="n">
        <f aca="true">IF(O1396="","",O1396-TODAY())</f>
        <v>544</v>
      </c>
      <c r="S1396" s="29" t="str">
        <f aca="false">IF(C1396="&lt;&lt; vazio &gt;&gt;","VAZIA",IF(AND(O1396&lt;&gt;"",R1396&lt;0),"VENCIDO",IF(AND(O1396&lt;&gt;"",R1396&lt;=Parametros!$B$10),"PRÓX. VENCIMENTO",IF(F1396="Q","QUALIDADE",IF(F1396="S","BLOQUEADO",IF(F1396="R","RESTRITO/DEVOLUÇÃO",IF(OR(N1396="QUAR",N1396="QRES"),"QUARENTENA",IF(OR(B1396="DESCARTE",B1396="DEVOLUÇÃO"),"DESCARTE/DEVOLUÇÃO",IF(AND(D1396="",K1396&lt;&gt;""),"SEM LOTE",IF(AND(Q1396&lt;&gt;"",Q1396&gt;=Parametros!$B$11),"PARADO/SEM GIRO","OK"))))))))))</f>
        <v>QUALIDADE</v>
      </c>
      <c r="T1396" s="29" t="str">
        <f aca="false">IF(AND($S1396="PARADO/SEM GIRO",$K1396="KG",OR(Painel!$B$5="(Todos)",A1396=Painel!$B$5)*OR(Painel!$E$5="(Todos)",P1396=Painel!$E$5)),$J1396+ROW()/10000000,"")</f>
        <v/>
      </c>
      <c r="U1396" s="29" t="str">
        <f aca="false">IF(AND($S1396="VENCIDO",$K1396="KG",OR(Painel!$B$5="(Todos)",A1396=Painel!$B$5)*OR(Painel!$E$5="(Todos)",P1396=Painel!$E$5)),$J1396+ROW()/10000000,"")</f>
        <v/>
      </c>
    </row>
    <row r="1397" customFormat="false" ht="15" hidden="false" customHeight="false" outlineLevel="0" collapsed="false">
      <c r="A1397" s="29" t="s">
        <v>53</v>
      </c>
      <c r="B1397" s="29" t="s">
        <v>2528</v>
      </c>
      <c r="C1397" s="29" t="s">
        <v>276</v>
      </c>
      <c r="D1397" s="29" t="s">
        <v>698</v>
      </c>
      <c r="E1397" s="29" t="n">
        <v>1</v>
      </c>
      <c r="F1397" s="29" t="s">
        <v>268</v>
      </c>
      <c r="G1397" s="29" t="s">
        <v>2529</v>
      </c>
      <c r="H1397" s="30" t="n">
        <v>415.8</v>
      </c>
      <c r="I1397" s="31" t="n">
        <v>46277</v>
      </c>
      <c r="J1397" s="30" t="n">
        <v>415.8</v>
      </c>
      <c r="K1397" s="29" t="s">
        <v>120</v>
      </c>
      <c r="L1397" s="29" t="s">
        <v>652</v>
      </c>
      <c r="M1397" s="29"/>
      <c r="N1397" s="29" t="s">
        <v>122</v>
      </c>
      <c r="O1397" s="31" t="n">
        <v>46823</v>
      </c>
      <c r="P1397" s="29" t="s">
        <v>123</v>
      </c>
      <c r="Q1397" s="29" t="n">
        <f aca="false">IFERROR(VALUE(L1397),"")</f>
        <v>8</v>
      </c>
      <c r="R1397" s="29" t="n">
        <f aca="true">IF(O1397="","",O1397-TODAY())</f>
        <v>538</v>
      </c>
      <c r="S1397" s="29" t="str">
        <f aca="false">IF(C1397="&lt;&lt; vazio &gt;&gt;","VAZIA",IF(AND(O1397&lt;&gt;"",R1397&lt;0),"VENCIDO",IF(AND(O1397&lt;&gt;"",R1397&lt;=Parametros!$B$10),"PRÓX. VENCIMENTO",IF(F1397="Q","QUALIDADE",IF(F1397="S","BLOQUEADO",IF(F1397="R","RESTRITO/DEVOLUÇÃO",IF(OR(N1397="QUAR",N1397="QRES"),"QUARENTENA",IF(OR(B1397="DESCARTE",B1397="DEVOLUÇÃO"),"DESCARTE/DEVOLUÇÃO",IF(AND(D1397="",K1397&lt;&gt;""),"SEM LOTE",IF(AND(Q1397&lt;&gt;"",Q1397&gt;=Parametros!$B$11),"PARADO/SEM GIRO","OK"))))))))))</f>
        <v>QUALIDADE</v>
      </c>
      <c r="T1397" s="29" t="str">
        <f aca="false">IF(AND($S1397="PARADO/SEM GIRO",$K1397="KG",OR(Painel!$B$5="(Todos)",A1397=Painel!$B$5)*OR(Painel!$E$5="(Todos)",P1397=Painel!$E$5)),$J1397+ROW()/10000000,"")</f>
        <v/>
      </c>
      <c r="U1397" s="29" t="str">
        <f aca="false">IF(AND($S1397="VENCIDO",$K1397="KG",OR(Painel!$B$5="(Todos)",A1397=Painel!$B$5)*OR(Painel!$E$5="(Todos)",P1397=Painel!$E$5)),$J1397+ROW()/10000000,"")</f>
        <v/>
      </c>
    </row>
    <row r="1398" customFormat="false" ht="15" hidden="false" customHeight="false" outlineLevel="0" collapsed="false">
      <c r="A1398" s="29" t="s">
        <v>53</v>
      </c>
      <c r="B1398" s="29" t="s">
        <v>2530</v>
      </c>
      <c r="C1398" s="29" t="s">
        <v>418</v>
      </c>
      <c r="D1398" s="29" t="s">
        <v>713</v>
      </c>
      <c r="E1398" s="29" t="n">
        <v>1</v>
      </c>
      <c r="F1398" s="29" t="s">
        <v>268</v>
      </c>
      <c r="G1398" s="29" t="s">
        <v>2531</v>
      </c>
      <c r="H1398" s="30" t="n">
        <v>590.4</v>
      </c>
      <c r="I1398" s="31" t="n">
        <v>46285</v>
      </c>
      <c r="J1398" s="30" t="n">
        <v>590.4</v>
      </c>
      <c r="K1398" s="29" t="s">
        <v>120</v>
      </c>
      <c r="L1398" s="29" t="s">
        <v>116</v>
      </c>
      <c r="M1398" s="29"/>
      <c r="N1398" s="29" t="s">
        <v>122</v>
      </c>
      <c r="O1398" s="31" t="n">
        <v>46832</v>
      </c>
      <c r="P1398" s="29" t="s">
        <v>123</v>
      </c>
      <c r="Q1398" s="29" t="n">
        <f aca="false">IFERROR(VALUE(L1398),"")</f>
        <v>0</v>
      </c>
      <c r="R1398" s="29" t="n">
        <f aca="true">IF(O1398="","",O1398-TODAY())</f>
        <v>547</v>
      </c>
      <c r="S1398" s="29" t="str">
        <f aca="false">IF(C1398="&lt;&lt; vazio &gt;&gt;","VAZIA",IF(AND(O1398&lt;&gt;"",R1398&lt;0),"VENCIDO",IF(AND(O1398&lt;&gt;"",R1398&lt;=Parametros!$B$10),"PRÓX. VENCIMENTO",IF(F1398="Q","QUALIDADE",IF(F1398="S","BLOQUEADO",IF(F1398="R","RESTRITO/DEVOLUÇÃO",IF(OR(N1398="QUAR",N1398="QRES"),"QUARENTENA",IF(OR(B1398="DESCARTE",B1398="DEVOLUÇÃO"),"DESCARTE/DEVOLUÇÃO",IF(AND(D1398="",K1398&lt;&gt;""),"SEM LOTE",IF(AND(Q1398&lt;&gt;"",Q1398&gt;=Parametros!$B$11),"PARADO/SEM GIRO","OK"))))))))))</f>
        <v>QUALIDADE</v>
      </c>
      <c r="T1398" s="29" t="str">
        <f aca="false">IF(AND($S1398="PARADO/SEM GIRO",$K1398="KG",OR(Painel!$B$5="(Todos)",A1398=Painel!$B$5)*OR(Painel!$E$5="(Todos)",P1398=Painel!$E$5)),$J1398+ROW()/10000000,"")</f>
        <v/>
      </c>
      <c r="U1398" s="29" t="str">
        <f aca="false">IF(AND($S1398="VENCIDO",$K1398="KG",OR(Painel!$B$5="(Todos)",A1398=Painel!$B$5)*OR(Painel!$E$5="(Todos)",P1398=Painel!$E$5)),$J1398+ROW()/10000000,"")</f>
        <v/>
      </c>
    </row>
    <row r="1399" customFormat="false" ht="15" hidden="false" customHeight="false" outlineLevel="0" collapsed="false">
      <c r="A1399" s="29" t="s">
        <v>53</v>
      </c>
      <c r="B1399" s="29" t="s">
        <v>2532</v>
      </c>
      <c r="C1399" s="29" t="s">
        <v>785</v>
      </c>
      <c r="D1399" s="29" t="s">
        <v>1071</v>
      </c>
      <c r="E1399" s="29" t="n">
        <v>1</v>
      </c>
      <c r="F1399" s="29" t="s">
        <v>268</v>
      </c>
      <c r="G1399" s="29" t="s">
        <v>2533</v>
      </c>
      <c r="H1399" s="30" t="n">
        <v>1000</v>
      </c>
      <c r="I1399" s="31" t="n">
        <v>46279</v>
      </c>
      <c r="J1399" s="30" t="n">
        <v>1000</v>
      </c>
      <c r="K1399" s="29" t="s">
        <v>120</v>
      </c>
      <c r="L1399" s="29" t="s">
        <v>350</v>
      </c>
      <c r="M1399" s="29"/>
      <c r="N1399" s="29" t="s">
        <v>122</v>
      </c>
      <c r="O1399" s="31" t="n">
        <v>46826</v>
      </c>
      <c r="P1399" s="29" t="s">
        <v>123</v>
      </c>
      <c r="Q1399" s="29" t="n">
        <f aca="false">IFERROR(VALUE(L1399),"")</f>
        <v>6</v>
      </c>
      <c r="R1399" s="29" t="n">
        <f aca="true">IF(O1399="","",O1399-TODAY())</f>
        <v>541</v>
      </c>
      <c r="S1399" s="29" t="str">
        <f aca="false">IF(C1399="&lt;&lt; vazio &gt;&gt;","VAZIA",IF(AND(O1399&lt;&gt;"",R1399&lt;0),"VENCIDO",IF(AND(O1399&lt;&gt;"",R1399&lt;=Parametros!$B$10),"PRÓX. VENCIMENTO",IF(F1399="Q","QUALIDADE",IF(F1399="S","BLOQUEADO",IF(F1399="R","RESTRITO/DEVOLUÇÃO",IF(OR(N1399="QUAR",N1399="QRES"),"QUARENTENA",IF(OR(B1399="DESCARTE",B1399="DEVOLUÇÃO"),"DESCARTE/DEVOLUÇÃO",IF(AND(D1399="",K1399&lt;&gt;""),"SEM LOTE",IF(AND(Q1399&lt;&gt;"",Q1399&gt;=Parametros!$B$11),"PARADO/SEM GIRO","OK"))))))))))</f>
        <v>QUALIDADE</v>
      </c>
      <c r="T1399" s="29" t="str">
        <f aca="false">IF(AND($S1399="PARADO/SEM GIRO",$K1399="KG",OR(Painel!$B$5="(Todos)",A1399=Painel!$B$5)*OR(Painel!$E$5="(Todos)",P1399=Painel!$E$5)),$J1399+ROW()/10000000,"")</f>
        <v/>
      </c>
      <c r="U1399" s="29" t="str">
        <f aca="false">IF(AND($S1399="VENCIDO",$K1399="KG",OR(Painel!$B$5="(Todos)",A1399=Painel!$B$5)*OR(Painel!$E$5="(Todos)",P1399=Painel!$E$5)),$J1399+ROW()/10000000,"")</f>
        <v/>
      </c>
    </row>
    <row r="1400" customFormat="false" ht="15" hidden="false" customHeight="false" outlineLevel="0" collapsed="false">
      <c r="A1400" s="29" t="s">
        <v>53</v>
      </c>
      <c r="B1400" s="29" t="s">
        <v>2534</v>
      </c>
      <c r="C1400" s="29" t="s">
        <v>785</v>
      </c>
      <c r="D1400" s="29" t="s">
        <v>841</v>
      </c>
      <c r="E1400" s="29" t="n">
        <v>1</v>
      </c>
      <c r="F1400" s="29"/>
      <c r="G1400" s="29" t="s">
        <v>2535</v>
      </c>
      <c r="H1400" s="30" t="n">
        <v>1000</v>
      </c>
      <c r="I1400" s="31" t="n">
        <v>46282</v>
      </c>
      <c r="J1400" s="30" t="n">
        <v>1000</v>
      </c>
      <c r="K1400" s="29" t="s">
        <v>120</v>
      </c>
      <c r="L1400" s="29" t="s">
        <v>400</v>
      </c>
      <c r="M1400" s="29"/>
      <c r="N1400" s="29" t="s">
        <v>122</v>
      </c>
      <c r="O1400" s="31" t="n">
        <v>46825</v>
      </c>
      <c r="P1400" s="29" t="s">
        <v>123</v>
      </c>
      <c r="Q1400" s="29" t="n">
        <f aca="false">IFERROR(VALUE(L1400),"")</f>
        <v>3</v>
      </c>
      <c r="R1400" s="29" t="n">
        <f aca="true">IF(O1400="","",O1400-TODAY())</f>
        <v>540</v>
      </c>
      <c r="S1400" s="29" t="str">
        <f aca="false">IF(C1400="&lt;&lt; vazio &gt;&gt;","VAZIA",IF(AND(O1400&lt;&gt;"",R1400&lt;0),"VENCIDO",IF(AND(O1400&lt;&gt;"",R1400&lt;=Parametros!$B$10),"PRÓX. VENCIMENTO",IF(F1400="Q","QUALIDADE",IF(F1400="S","BLOQUEADO",IF(F1400="R","RESTRITO/DEVOLUÇÃO",IF(OR(N1400="QUAR",N1400="QRES"),"QUARENTENA",IF(OR(B1400="DESCARTE",B1400="DEVOLUÇÃO"),"DESCARTE/DEVOLUÇÃO",IF(AND(D1400="",K1400&lt;&gt;""),"SEM LOTE",IF(AND(Q1400&lt;&gt;"",Q1400&gt;=Parametros!$B$11),"PARADO/SEM GIRO","OK"))))))))))</f>
        <v>OK</v>
      </c>
      <c r="T1400" s="29" t="str">
        <f aca="false">IF(AND($S1400="PARADO/SEM GIRO",$K1400="KG",OR(Painel!$B$5="(Todos)",A1400=Painel!$B$5)*OR(Painel!$E$5="(Todos)",P1400=Painel!$E$5)),$J1400+ROW()/10000000,"")</f>
        <v/>
      </c>
      <c r="U1400" s="29" t="str">
        <f aca="false">IF(AND($S1400="VENCIDO",$K1400="KG",OR(Painel!$B$5="(Todos)",A1400=Painel!$B$5)*OR(Painel!$E$5="(Todos)",P1400=Painel!$E$5)),$J1400+ROW()/10000000,"")</f>
        <v/>
      </c>
    </row>
    <row r="1401" customFormat="false" ht="15" hidden="false" customHeight="false" outlineLevel="0" collapsed="false">
      <c r="A1401" s="29" t="s">
        <v>53</v>
      </c>
      <c r="B1401" s="29" t="s">
        <v>2536</v>
      </c>
      <c r="C1401" s="29" t="s">
        <v>679</v>
      </c>
      <c r="D1401" s="29" t="s">
        <v>2537</v>
      </c>
      <c r="E1401" s="29" t="n">
        <v>1</v>
      </c>
      <c r="F1401" s="29" t="s">
        <v>268</v>
      </c>
      <c r="G1401" s="29" t="s">
        <v>2538</v>
      </c>
      <c r="H1401" s="30" t="n">
        <v>1080</v>
      </c>
      <c r="I1401" s="31" t="n">
        <v>46283</v>
      </c>
      <c r="J1401" s="30" t="n">
        <v>1080</v>
      </c>
      <c r="K1401" s="29" t="s">
        <v>120</v>
      </c>
      <c r="L1401" s="29" t="s">
        <v>176</v>
      </c>
      <c r="M1401" s="29"/>
      <c r="N1401" s="29" t="s">
        <v>122</v>
      </c>
      <c r="O1401" s="31" t="n">
        <v>46648</v>
      </c>
      <c r="P1401" s="29" t="s">
        <v>123</v>
      </c>
      <c r="Q1401" s="29" t="n">
        <f aca="false">IFERROR(VALUE(L1401),"")</f>
        <v>2</v>
      </c>
      <c r="R1401" s="29" t="n">
        <f aca="true">IF(O1401="","",O1401-TODAY())</f>
        <v>363</v>
      </c>
      <c r="S1401" s="29" t="str">
        <f aca="false">IF(C1401="&lt;&lt; vazio &gt;&gt;","VAZIA",IF(AND(O1401&lt;&gt;"",R1401&lt;0),"VENCIDO",IF(AND(O1401&lt;&gt;"",R1401&lt;=Parametros!$B$10),"PRÓX. VENCIMENTO",IF(F1401="Q","QUALIDADE",IF(F1401="S","BLOQUEADO",IF(F1401="R","RESTRITO/DEVOLUÇÃO",IF(OR(N1401="QUAR",N1401="QRES"),"QUARENTENA",IF(OR(B1401="DESCARTE",B1401="DEVOLUÇÃO"),"DESCARTE/DEVOLUÇÃO",IF(AND(D1401="",K1401&lt;&gt;""),"SEM LOTE",IF(AND(Q1401&lt;&gt;"",Q1401&gt;=Parametros!$B$11),"PARADO/SEM GIRO","OK"))))))))))</f>
        <v>QUALIDADE</v>
      </c>
      <c r="T1401" s="29" t="str">
        <f aca="false">IF(AND($S1401="PARADO/SEM GIRO",$K1401="KG",OR(Painel!$B$5="(Todos)",A1401=Painel!$B$5)*OR(Painel!$E$5="(Todos)",P1401=Painel!$E$5)),$J1401+ROW()/10000000,"")</f>
        <v/>
      </c>
      <c r="U1401" s="29" t="str">
        <f aca="false">IF(AND($S1401="VENCIDO",$K1401="KG",OR(Painel!$B$5="(Todos)",A1401=Painel!$B$5)*OR(Painel!$E$5="(Todos)",P1401=Painel!$E$5)),$J1401+ROW()/10000000,"")</f>
        <v/>
      </c>
    </row>
    <row r="1402" customFormat="false" ht="15" hidden="false" customHeight="false" outlineLevel="0" collapsed="false">
      <c r="A1402" s="29" t="s">
        <v>53</v>
      </c>
      <c r="B1402" s="29" t="s">
        <v>2539</v>
      </c>
      <c r="C1402" s="29" t="s">
        <v>785</v>
      </c>
      <c r="D1402" s="29" t="s">
        <v>841</v>
      </c>
      <c r="E1402" s="29" t="n">
        <v>1</v>
      </c>
      <c r="F1402" s="29"/>
      <c r="G1402" s="29" t="s">
        <v>2540</v>
      </c>
      <c r="H1402" s="30" t="n">
        <v>1000</v>
      </c>
      <c r="I1402" s="31" t="n">
        <v>46282</v>
      </c>
      <c r="J1402" s="30" t="n">
        <v>1000</v>
      </c>
      <c r="K1402" s="29" t="s">
        <v>120</v>
      </c>
      <c r="L1402" s="29" t="s">
        <v>400</v>
      </c>
      <c r="M1402" s="29"/>
      <c r="N1402" s="29" t="s">
        <v>122</v>
      </c>
      <c r="O1402" s="31" t="n">
        <v>46825</v>
      </c>
      <c r="P1402" s="29" t="s">
        <v>123</v>
      </c>
      <c r="Q1402" s="29" t="n">
        <f aca="false">IFERROR(VALUE(L1402),"")</f>
        <v>3</v>
      </c>
      <c r="R1402" s="29" t="n">
        <f aca="true">IF(O1402="","",O1402-TODAY())</f>
        <v>540</v>
      </c>
      <c r="S1402" s="29" t="str">
        <f aca="false">IF(C1402="&lt;&lt; vazio &gt;&gt;","VAZIA",IF(AND(O1402&lt;&gt;"",R1402&lt;0),"VENCIDO",IF(AND(O1402&lt;&gt;"",R1402&lt;=Parametros!$B$10),"PRÓX. VENCIMENTO",IF(F1402="Q","QUALIDADE",IF(F1402="S","BLOQUEADO",IF(F1402="R","RESTRITO/DEVOLUÇÃO",IF(OR(N1402="QUAR",N1402="QRES"),"QUARENTENA",IF(OR(B1402="DESCARTE",B1402="DEVOLUÇÃO"),"DESCARTE/DEVOLUÇÃO",IF(AND(D1402="",K1402&lt;&gt;""),"SEM LOTE",IF(AND(Q1402&lt;&gt;"",Q1402&gt;=Parametros!$B$11),"PARADO/SEM GIRO","OK"))))))))))</f>
        <v>OK</v>
      </c>
      <c r="T1402" s="29" t="str">
        <f aca="false">IF(AND($S1402="PARADO/SEM GIRO",$K1402="KG",OR(Painel!$B$5="(Todos)",A1402=Painel!$B$5)*OR(Painel!$E$5="(Todos)",P1402=Painel!$E$5)),$J1402+ROW()/10000000,"")</f>
        <v/>
      </c>
      <c r="U1402" s="29" t="str">
        <f aca="false">IF(AND($S1402="VENCIDO",$K1402="KG",OR(Painel!$B$5="(Todos)",A1402=Painel!$B$5)*OR(Painel!$E$5="(Todos)",P1402=Painel!$E$5)),$J1402+ROW()/10000000,"")</f>
        <v/>
      </c>
    </row>
    <row r="1403" customFormat="false" ht="15" hidden="false" customHeight="false" outlineLevel="0" collapsed="false">
      <c r="A1403" s="29" t="s">
        <v>53</v>
      </c>
      <c r="B1403" s="29" t="s">
        <v>2541</v>
      </c>
      <c r="C1403" s="29" t="s">
        <v>662</v>
      </c>
      <c r="D1403" s="29" t="s">
        <v>733</v>
      </c>
      <c r="E1403" s="29" t="n">
        <v>1</v>
      </c>
      <c r="F1403" s="29"/>
      <c r="G1403" s="29" t="s">
        <v>2542</v>
      </c>
      <c r="H1403" s="30" t="n">
        <v>1000</v>
      </c>
      <c r="I1403" s="31" t="n">
        <v>46276</v>
      </c>
      <c r="J1403" s="30" t="n">
        <v>1000</v>
      </c>
      <c r="K1403" s="29" t="s">
        <v>120</v>
      </c>
      <c r="L1403" s="29" t="s">
        <v>133</v>
      </c>
      <c r="M1403" s="29"/>
      <c r="N1403" s="29" t="s">
        <v>122</v>
      </c>
      <c r="O1403" s="31" t="n">
        <v>46817</v>
      </c>
      <c r="P1403" s="29" t="s">
        <v>123</v>
      </c>
      <c r="Q1403" s="29" t="n">
        <f aca="false">IFERROR(VALUE(L1403),"")</f>
        <v>9</v>
      </c>
      <c r="R1403" s="29" t="n">
        <f aca="true">IF(O1403="","",O1403-TODAY())</f>
        <v>532</v>
      </c>
      <c r="S1403" s="29" t="str">
        <f aca="false">IF(C1403="&lt;&lt; vazio &gt;&gt;","VAZIA",IF(AND(O1403&lt;&gt;"",R1403&lt;0),"VENCIDO",IF(AND(O1403&lt;&gt;"",R1403&lt;=Parametros!$B$10),"PRÓX. VENCIMENTO",IF(F1403="Q","QUALIDADE",IF(F1403="S","BLOQUEADO",IF(F1403="R","RESTRITO/DEVOLUÇÃO",IF(OR(N1403="QUAR",N1403="QRES"),"QUARENTENA",IF(OR(B1403="DESCARTE",B1403="DEVOLUÇÃO"),"DESCARTE/DEVOLUÇÃO",IF(AND(D1403="",K1403&lt;&gt;""),"SEM LOTE",IF(AND(Q1403&lt;&gt;"",Q1403&gt;=Parametros!$B$11),"PARADO/SEM GIRO","OK"))))))))))</f>
        <v>OK</v>
      </c>
      <c r="T1403" s="29" t="str">
        <f aca="false">IF(AND($S1403="PARADO/SEM GIRO",$K1403="KG",OR(Painel!$B$5="(Todos)",A1403=Painel!$B$5)*OR(Painel!$E$5="(Todos)",P1403=Painel!$E$5)),$J1403+ROW()/10000000,"")</f>
        <v/>
      </c>
      <c r="U1403" s="29" t="str">
        <f aca="false">IF(AND($S1403="VENCIDO",$K1403="KG",OR(Painel!$B$5="(Todos)",A1403=Painel!$B$5)*OR(Painel!$E$5="(Todos)",P1403=Painel!$E$5)),$J1403+ROW()/10000000,"")</f>
        <v/>
      </c>
    </row>
    <row r="1404" customFormat="false" ht="15" hidden="false" customHeight="false" outlineLevel="0" collapsed="false">
      <c r="A1404" s="29" t="s">
        <v>53</v>
      </c>
      <c r="B1404" s="29" t="s">
        <v>2543</v>
      </c>
      <c r="C1404" s="29" t="s">
        <v>1381</v>
      </c>
      <c r="D1404" s="29" t="s">
        <v>2544</v>
      </c>
      <c r="E1404" s="29" t="n">
        <v>1</v>
      </c>
      <c r="F1404" s="29"/>
      <c r="G1404" s="29" t="s">
        <v>2545</v>
      </c>
      <c r="H1404" s="30" t="n">
        <v>800</v>
      </c>
      <c r="I1404" s="31" t="n">
        <v>46231</v>
      </c>
      <c r="J1404" s="30" t="n">
        <v>800</v>
      </c>
      <c r="K1404" s="29" t="s">
        <v>120</v>
      </c>
      <c r="L1404" s="29" t="s">
        <v>2246</v>
      </c>
      <c r="M1404" s="29"/>
      <c r="N1404" s="29" t="s">
        <v>122</v>
      </c>
      <c r="O1404" s="31" t="n">
        <v>46591</v>
      </c>
      <c r="P1404" s="29" t="s">
        <v>123</v>
      </c>
      <c r="Q1404" s="29" t="n">
        <f aca="false">IFERROR(VALUE(L1404),"")</f>
        <v>54</v>
      </c>
      <c r="R1404" s="29" t="n">
        <f aca="true">IF(O1404="","",O1404-TODAY())</f>
        <v>306</v>
      </c>
      <c r="S1404" s="29" t="str">
        <f aca="false">IF(C1404="&lt;&lt; vazio &gt;&gt;","VAZIA",IF(AND(O1404&lt;&gt;"",R1404&lt;0),"VENCIDO",IF(AND(O1404&lt;&gt;"",R1404&lt;=Parametros!$B$10),"PRÓX. VENCIMENTO",IF(F1404="Q","QUALIDADE",IF(F1404="S","BLOQUEADO",IF(F1404="R","RESTRITO/DEVOLUÇÃO",IF(OR(N1404="QUAR",N1404="QRES"),"QUARENTENA",IF(OR(B1404="DESCARTE",B1404="DEVOLUÇÃO"),"DESCARTE/DEVOLUÇÃO",IF(AND(D1404="",K1404&lt;&gt;""),"SEM LOTE",IF(AND(Q1404&lt;&gt;"",Q1404&gt;=Parametros!$B$11),"PARADO/SEM GIRO","OK"))))))))))</f>
        <v>OK</v>
      </c>
      <c r="T1404" s="29" t="str">
        <f aca="false">IF(AND($S1404="PARADO/SEM GIRO",$K1404="KG",OR(Painel!$B$5="(Todos)",A1404=Painel!$B$5)*OR(Painel!$E$5="(Todos)",P1404=Painel!$E$5)),$J1404+ROW()/10000000,"")</f>
        <v/>
      </c>
      <c r="U1404" s="29" t="str">
        <f aca="false">IF(AND($S1404="VENCIDO",$K1404="KG",OR(Painel!$B$5="(Todos)",A1404=Painel!$B$5)*OR(Painel!$E$5="(Todos)",P1404=Painel!$E$5)),$J1404+ROW()/10000000,"")</f>
        <v/>
      </c>
    </row>
    <row r="1405" customFormat="false" ht="15" hidden="false" customHeight="false" outlineLevel="0" collapsed="false">
      <c r="A1405" s="29" t="s">
        <v>53</v>
      </c>
      <c r="B1405" s="29" t="s">
        <v>2546</v>
      </c>
      <c r="C1405" s="29" t="s">
        <v>1381</v>
      </c>
      <c r="D1405" s="29" t="s">
        <v>1382</v>
      </c>
      <c r="E1405" s="29" t="n">
        <v>1</v>
      </c>
      <c r="F1405" s="29"/>
      <c r="G1405" s="29" t="s">
        <v>2547</v>
      </c>
      <c r="H1405" s="30" t="n">
        <v>800</v>
      </c>
      <c r="I1405" s="31" t="n">
        <v>46231</v>
      </c>
      <c r="J1405" s="30" t="n">
        <v>800</v>
      </c>
      <c r="K1405" s="29" t="s">
        <v>120</v>
      </c>
      <c r="L1405" s="29" t="s">
        <v>2246</v>
      </c>
      <c r="M1405" s="29"/>
      <c r="N1405" s="29" t="s">
        <v>122</v>
      </c>
      <c r="O1405" s="31" t="n">
        <v>46590</v>
      </c>
      <c r="P1405" s="29" t="s">
        <v>123</v>
      </c>
      <c r="Q1405" s="29" t="n">
        <f aca="false">IFERROR(VALUE(L1405),"")</f>
        <v>54</v>
      </c>
      <c r="R1405" s="29" t="n">
        <f aca="true">IF(O1405="","",O1405-TODAY())</f>
        <v>305</v>
      </c>
      <c r="S1405" s="29" t="str">
        <f aca="false">IF(C1405="&lt;&lt; vazio &gt;&gt;","VAZIA",IF(AND(O1405&lt;&gt;"",R1405&lt;0),"VENCIDO",IF(AND(O1405&lt;&gt;"",R1405&lt;=Parametros!$B$10),"PRÓX. VENCIMENTO",IF(F1405="Q","QUALIDADE",IF(F1405="S","BLOQUEADO",IF(F1405="R","RESTRITO/DEVOLUÇÃO",IF(OR(N1405="QUAR",N1405="QRES"),"QUARENTENA",IF(OR(B1405="DESCARTE",B1405="DEVOLUÇÃO"),"DESCARTE/DEVOLUÇÃO",IF(AND(D1405="",K1405&lt;&gt;""),"SEM LOTE",IF(AND(Q1405&lt;&gt;"",Q1405&gt;=Parametros!$B$11),"PARADO/SEM GIRO","OK"))))))))))</f>
        <v>OK</v>
      </c>
      <c r="T1405" s="29" t="str">
        <f aca="false">IF(AND($S1405="PARADO/SEM GIRO",$K1405="KG",OR(Painel!$B$5="(Todos)",A1405=Painel!$B$5)*OR(Painel!$E$5="(Todos)",P1405=Painel!$E$5)),$J1405+ROW()/10000000,"")</f>
        <v/>
      </c>
      <c r="U1405" s="29" t="str">
        <f aca="false">IF(AND($S1405="VENCIDO",$K1405="KG",OR(Painel!$B$5="(Todos)",A1405=Painel!$B$5)*OR(Painel!$E$5="(Todos)",P1405=Painel!$E$5)),$J1405+ROW()/10000000,"")</f>
        <v/>
      </c>
    </row>
    <row r="1406" customFormat="false" ht="15" hidden="false" customHeight="false" outlineLevel="0" collapsed="false">
      <c r="A1406" s="29" t="s">
        <v>53</v>
      </c>
      <c r="B1406" s="29" t="s">
        <v>2548</v>
      </c>
      <c r="C1406" s="29" t="s">
        <v>167</v>
      </c>
      <c r="D1406" s="29" t="s">
        <v>765</v>
      </c>
      <c r="E1406" s="29" t="n">
        <v>1</v>
      </c>
      <c r="F1406" s="29" t="s">
        <v>268</v>
      </c>
      <c r="G1406" s="29" t="s">
        <v>2549</v>
      </c>
      <c r="H1406" s="30" t="n">
        <v>590.4</v>
      </c>
      <c r="I1406" s="31" t="n">
        <v>46283</v>
      </c>
      <c r="J1406" s="30" t="n">
        <v>590.4</v>
      </c>
      <c r="K1406" s="29" t="s">
        <v>120</v>
      </c>
      <c r="L1406" s="29" t="s">
        <v>176</v>
      </c>
      <c r="M1406" s="29"/>
      <c r="N1406" s="29" t="s">
        <v>122</v>
      </c>
      <c r="O1406" s="31" t="n">
        <v>46830</v>
      </c>
      <c r="P1406" s="29" t="s">
        <v>123</v>
      </c>
      <c r="Q1406" s="29" t="n">
        <f aca="false">IFERROR(VALUE(L1406),"")</f>
        <v>2</v>
      </c>
      <c r="R1406" s="29" t="n">
        <f aca="true">IF(O1406="","",O1406-TODAY())</f>
        <v>545</v>
      </c>
      <c r="S1406" s="29" t="str">
        <f aca="false">IF(C1406="&lt;&lt; vazio &gt;&gt;","VAZIA",IF(AND(O1406&lt;&gt;"",R1406&lt;0),"VENCIDO",IF(AND(O1406&lt;&gt;"",R1406&lt;=Parametros!$B$10),"PRÓX. VENCIMENTO",IF(F1406="Q","QUALIDADE",IF(F1406="S","BLOQUEADO",IF(F1406="R","RESTRITO/DEVOLUÇÃO",IF(OR(N1406="QUAR",N1406="QRES"),"QUARENTENA",IF(OR(B1406="DESCARTE",B1406="DEVOLUÇÃO"),"DESCARTE/DEVOLUÇÃO",IF(AND(D1406="",K1406&lt;&gt;""),"SEM LOTE",IF(AND(Q1406&lt;&gt;"",Q1406&gt;=Parametros!$B$11),"PARADO/SEM GIRO","OK"))))))))))</f>
        <v>QUALIDADE</v>
      </c>
      <c r="T1406" s="29" t="str">
        <f aca="false">IF(AND($S1406="PARADO/SEM GIRO",$K1406="KG",OR(Painel!$B$5="(Todos)",A1406=Painel!$B$5)*OR(Painel!$E$5="(Todos)",P1406=Painel!$E$5)),$J1406+ROW()/10000000,"")</f>
        <v/>
      </c>
      <c r="U1406" s="29" t="str">
        <f aca="false">IF(AND($S1406="VENCIDO",$K1406="KG",OR(Painel!$B$5="(Todos)",A1406=Painel!$B$5)*OR(Painel!$E$5="(Todos)",P1406=Painel!$E$5)),$J1406+ROW()/10000000,"")</f>
        <v/>
      </c>
    </row>
    <row r="1407" customFormat="false" ht="15" hidden="false" customHeight="false" outlineLevel="0" collapsed="false">
      <c r="A1407" s="29" t="s">
        <v>53</v>
      </c>
      <c r="B1407" s="29" t="s">
        <v>2550</v>
      </c>
      <c r="C1407" s="29" t="s">
        <v>785</v>
      </c>
      <c r="D1407" s="29" t="s">
        <v>2551</v>
      </c>
      <c r="E1407" s="29" t="n">
        <v>1</v>
      </c>
      <c r="F1407" s="29" t="s">
        <v>137</v>
      </c>
      <c r="G1407" s="29" t="s">
        <v>2552</v>
      </c>
      <c r="H1407" s="30" t="n">
        <v>1000</v>
      </c>
      <c r="I1407" s="31" t="n">
        <v>46281</v>
      </c>
      <c r="J1407" s="30" t="n">
        <v>1000</v>
      </c>
      <c r="K1407" s="29" t="s">
        <v>120</v>
      </c>
      <c r="L1407" s="29" t="s">
        <v>284</v>
      </c>
      <c r="M1407" s="29"/>
      <c r="N1407" s="29" t="s">
        <v>122</v>
      </c>
      <c r="O1407" s="31" t="n">
        <v>46825</v>
      </c>
      <c r="P1407" s="29" t="s">
        <v>123</v>
      </c>
      <c r="Q1407" s="29" t="n">
        <f aca="false">IFERROR(VALUE(L1407),"")</f>
        <v>4</v>
      </c>
      <c r="R1407" s="29" t="n">
        <f aca="true">IF(O1407="","",O1407-TODAY())</f>
        <v>540</v>
      </c>
      <c r="S1407" s="29" t="str">
        <f aca="false">IF(C1407="&lt;&lt; vazio &gt;&gt;","VAZIA",IF(AND(O1407&lt;&gt;"",R1407&lt;0),"VENCIDO",IF(AND(O1407&lt;&gt;"",R1407&lt;=Parametros!$B$10),"PRÓX. VENCIMENTO",IF(F1407="Q","QUALIDADE",IF(F1407="S","BLOQUEADO",IF(F1407="R","RESTRITO/DEVOLUÇÃO",IF(OR(N1407="QUAR",N1407="QRES"),"QUARENTENA",IF(OR(B1407="DESCARTE",B1407="DEVOLUÇÃO"),"DESCARTE/DEVOLUÇÃO",IF(AND(D1407="",K1407&lt;&gt;""),"SEM LOTE",IF(AND(Q1407&lt;&gt;"",Q1407&gt;=Parametros!$B$11),"PARADO/SEM GIRO","OK"))))))))))</f>
        <v>BLOQUEADO</v>
      </c>
      <c r="T1407" s="29" t="str">
        <f aca="false">IF(AND($S1407="PARADO/SEM GIRO",$K1407="KG",OR(Painel!$B$5="(Todos)",A1407=Painel!$B$5)*OR(Painel!$E$5="(Todos)",P1407=Painel!$E$5)),$J1407+ROW()/10000000,"")</f>
        <v/>
      </c>
      <c r="U1407" s="29" t="str">
        <f aca="false">IF(AND($S1407="VENCIDO",$K1407="KG",OR(Painel!$B$5="(Todos)",A1407=Painel!$B$5)*OR(Painel!$E$5="(Todos)",P1407=Painel!$E$5)),$J1407+ROW()/10000000,"")</f>
        <v/>
      </c>
    </row>
    <row r="1408" customFormat="false" ht="15" hidden="false" customHeight="false" outlineLevel="0" collapsed="false">
      <c r="A1408" s="29" t="s">
        <v>53</v>
      </c>
      <c r="B1408" s="29" t="s">
        <v>2553</v>
      </c>
      <c r="C1408" s="29" t="s">
        <v>167</v>
      </c>
      <c r="D1408" s="29" t="s">
        <v>765</v>
      </c>
      <c r="E1408" s="29" t="n">
        <v>1</v>
      </c>
      <c r="F1408" s="29" t="s">
        <v>268</v>
      </c>
      <c r="G1408" s="29" t="s">
        <v>2554</v>
      </c>
      <c r="H1408" s="30" t="n">
        <v>590.4</v>
      </c>
      <c r="I1408" s="31" t="n">
        <v>46284</v>
      </c>
      <c r="J1408" s="30" t="n">
        <v>590.4</v>
      </c>
      <c r="K1408" s="29" t="s">
        <v>120</v>
      </c>
      <c r="L1408" s="29" t="s">
        <v>388</v>
      </c>
      <c r="M1408" s="29"/>
      <c r="N1408" s="29" t="s">
        <v>122</v>
      </c>
      <c r="O1408" s="31" t="n">
        <v>46830</v>
      </c>
      <c r="P1408" s="29" t="s">
        <v>123</v>
      </c>
      <c r="Q1408" s="29" t="n">
        <f aca="false">IFERROR(VALUE(L1408),"")</f>
        <v>1</v>
      </c>
      <c r="R1408" s="29" t="n">
        <f aca="true">IF(O1408="","",O1408-TODAY())</f>
        <v>545</v>
      </c>
      <c r="S1408" s="29" t="str">
        <f aca="false">IF(C1408="&lt;&lt; vazio &gt;&gt;","VAZIA",IF(AND(O1408&lt;&gt;"",R1408&lt;0),"VENCIDO",IF(AND(O1408&lt;&gt;"",R1408&lt;=Parametros!$B$10),"PRÓX. VENCIMENTO",IF(F1408="Q","QUALIDADE",IF(F1408="S","BLOQUEADO",IF(F1408="R","RESTRITO/DEVOLUÇÃO",IF(OR(N1408="QUAR",N1408="QRES"),"QUARENTENA",IF(OR(B1408="DESCARTE",B1408="DEVOLUÇÃO"),"DESCARTE/DEVOLUÇÃO",IF(AND(D1408="",K1408&lt;&gt;""),"SEM LOTE",IF(AND(Q1408&lt;&gt;"",Q1408&gt;=Parametros!$B$11),"PARADO/SEM GIRO","OK"))))))))))</f>
        <v>QUALIDADE</v>
      </c>
      <c r="T1408" s="29" t="str">
        <f aca="false">IF(AND($S1408="PARADO/SEM GIRO",$K1408="KG",OR(Painel!$B$5="(Todos)",A1408=Painel!$B$5)*OR(Painel!$E$5="(Todos)",P1408=Painel!$E$5)),$J1408+ROW()/10000000,"")</f>
        <v/>
      </c>
      <c r="U1408" s="29" t="str">
        <f aca="false">IF(AND($S1408="VENCIDO",$K1408="KG",OR(Painel!$B$5="(Todos)",A1408=Painel!$B$5)*OR(Painel!$E$5="(Todos)",P1408=Painel!$E$5)),$J1408+ROW()/10000000,"")</f>
        <v/>
      </c>
    </row>
    <row r="1409" customFormat="false" ht="15" hidden="false" customHeight="false" outlineLevel="0" collapsed="false">
      <c r="A1409" s="29" t="s">
        <v>53</v>
      </c>
      <c r="B1409" s="29" t="s">
        <v>2555</v>
      </c>
      <c r="C1409" s="29" t="s">
        <v>2556</v>
      </c>
      <c r="D1409" s="29" t="s">
        <v>2557</v>
      </c>
      <c r="E1409" s="29" t="n">
        <v>1</v>
      </c>
      <c r="F1409" s="29"/>
      <c r="G1409" s="29" t="s">
        <v>2558</v>
      </c>
      <c r="H1409" s="30" t="n">
        <v>20</v>
      </c>
      <c r="I1409" s="31" t="n">
        <v>46253</v>
      </c>
      <c r="J1409" s="30" t="n">
        <v>20</v>
      </c>
      <c r="K1409" s="29" t="s">
        <v>120</v>
      </c>
      <c r="L1409" s="29" t="s">
        <v>2559</v>
      </c>
      <c r="M1409" s="29"/>
      <c r="N1409" s="29" t="s">
        <v>122</v>
      </c>
      <c r="O1409" s="31" t="n">
        <v>46680</v>
      </c>
      <c r="P1409" s="29" t="s">
        <v>123</v>
      </c>
      <c r="Q1409" s="29" t="n">
        <f aca="false">IFERROR(VALUE(L1409),"")</f>
        <v>64</v>
      </c>
      <c r="R1409" s="29" t="n">
        <f aca="true">IF(O1409="","",O1409-TODAY())</f>
        <v>395</v>
      </c>
      <c r="S1409" s="29" t="str">
        <f aca="false">IF(C1409="&lt;&lt; vazio &gt;&gt;","VAZIA",IF(AND(O1409&lt;&gt;"",R1409&lt;0),"VENCIDO",IF(AND(O1409&lt;&gt;"",R1409&lt;=Parametros!$B$10),"PRÓX. VENCIMENTO",IF(F1409="Q","QUALIDADE",IF(F1409="S","BLOQUEADO",IF(F1409="R","RESTRITO/DEVOLUÇÃO",IF(OR(N1409="QUAR",N1409="QRES"),"QUARENTENA",IF(OR(B1409="DESCARTE",B1409="DEVOLUÇÃO"),"DESCARTE/DEVOLUÇÃO",IF(AND(D1409="",K1409&lt;&gt;""),"SEM LOTE",IF(AND(Q1409&lt;&gt;"",Q1409&gt;=Parametros!$B$11),"PARADO/SEM GIRO","OK"))))))))))</f>
        <v>OK</v>
      </c>
      <c r="T1409" s="29" t="str">
        <f aca="false">IF(AND($S1409="PARADO/SEM GIRO",$K1409="KG",OR(Painel!$B$5="(Todos)",A1409=Painel!$B$5)*OR(Painel!$E$5="(Todos)",P1409=Painel!$E$5)),$J1409+ROW()/10000000,"")</f>
        <v/>
      </c>
      <c r="U1409" s="29" t="str">
        <f aca="false">IF(AND($S1409="VENCIDO",$K1409="KG",OR(Painel!$B$5="(Todos)",A1409=Painel!$B$5)*OR(Painel!$E$5="(Todos)",P1409=Painel!$E$5)),$J1409+ROW()/10000000,"")</f>
        <v/>
      </c>
    </row>
    <row r="1410" customFormat="false" ht="15" hidden="false" customHeight="false" outlineLevel="0" collapsed="false">
      <c r="A1410" s="29" t="s">
        <v>53</v>
      </c>
      <c r="B1410" s="29" t="s">
        <v>2560</v>
      </c>
      <c r="C1410" s="29" t="s">
        <v>2561</v>
      </c>
      <c r="D1410" s="29" t="s">
        <v>2562</v>
      </c>
      <c r="E1410" s="29" t="n">
        <v>1</v>
      </c>
      <c r="F1410" s="29" t="s">
        <v>268</v>
      </c>
      <c r="G1410" s="29" t="s">
        <v>2563</v>
      </c>
      <c r="H1410" s="30" t="n">
        <v>590.4</v>
      </c>
      <c r="I1410" s="31" t="n">
        <v>46284</v>
      </c>
      <c r="J1410" s="30" t="n">
        <v>590.4</v>
      </c>
      <c r="K1410" s="29" t="s">
        <v>120</v>
      </c>
      <c r="L1410" s="29" t="s">
        <v>388</v>
      </c>
      <c r="M1410" s="29"/>
      <c r="N1410" s="29" t="s">
        <v>122</v>
      </c>
      <c r="O1410" s="31" t="n">
        <v>47014</v>
      </c>
      <c r="P1410" s="29" t="s">
        <v>123</v>
      </c>
      <c r="Q1410" s="29" t="n">
        <f aca="false">IFERROR(VALUE(L1410),"")</f>
        <v>1</v>
      </c>
      <c r="R1410" s="29" t="n">
        <f aca="true">IF(O1410="","",O1410-TODAY())</f>
        <v>729</v>
      </c>
      <c r="S1410" s="29" t="str">
        <f aca="false">IF(C1410="&lt;&lt; vazio &gt;&gt;","VAZIA",IF(AND(O1410&lt;&gt;"",R1410&lt;0),"VENCIDO",IF(AND(O1410&lt;&gt;"",R1410&lt;=Parametros!$B$10),"PRÓX. VENCIMENTO",IF(F1410="Q","QUALIDADE",IF(F1410="S","BLOQUEADO",IF(F1410="R","RESTRITO/DEVOLUÇÃO",IF(OR(N1410="QUAR",N1410="QRES"),"QUARENTENA",IF(OR(B1410="DESCARTE",B1410="DEVOLUÇÃO"),"DESCARTE/DEVOLUÇÃO",IF(AND(D1410="",K1410&lt;&gt;""),"SEM LOTE",IF(AND(Q1410&lt;&gt;"",Q1410&gt;=Parametros!$B$11),"PARADO/SEM GIRO","OK"))))))))))</f>
        <v>QUALIDADE</v>
      </c>
      <c r="T1410" s="29" t="str">
        <f aca="false">IF(AND($S1410="PARADO/SEM GIRO",$K1410="KG",OR(Painel!$B$5="(Todos)",A1410=Painel!$B$5)*OR(Painel!$E$5="(Todos)",P1410=Painel!$E$5)),$J1410+ROW()/10000000,"")</f>
        <v/>
      </c>
      <c r="U1410" s="29" t="str">
        <f aca="false">IF(AND($S1410="VENCIDO",$K1410="KG",OR(Painel!$B$5="(Todos)",A1410=Painel!$B$5)*OR(Painel!$E$5="(Todos)",P1410=Painel!$E$5)),$J1410+ROW()/10000000,"")</f>
        <v/>
      </c>
    </row>
    <row r="1411" customFormat="false" ht="15" hidden="false" customHeight="false" outlineLevel="0" collapsed="false">
      <c r="A1411" s="29" t="s">
        <v>53</v>
      </c>
      <c r="B1411" s="29" t="s">
        <v>2564</v>
      </c>
      <c r="C1411" s="29" t="s">
        <v>196</v>
      </c>
      <c r="D1411" s="29" t="s">
        <v>197</v>
      </c>
      <c r="E1411" s="29" t="n">
        <v>1</v>
      </c>
      <c r="F1411" s="29" t="s">
        <v>137</v>
      </c>
      <c r="G1411" s="29" t="s">
        <v>2565</v>
      </c>
      <c r="H1411" s="30" t="n">
        <v>640</v>
      </c>
      <c r="I1411" s="31" t="n">
        <v>46198</v>
      </c>
      <c r="J1411" s="30" t="n">
        <v>640</v>
      </c>
      <c r="K1411" s="29" t="s">
        <v>120</v>
      </c>
      <c r="L1411" s="29" t="s">
        <v>2566</v>
      </c>
      <c r="M1411" s="29"/>
      <c r="N1411" s="29" t="s">
        <v>134</v>
      </c>
      <c r="O1411" s="31" t="n">
        <v>46318</v>
      </c>
      <c r="P1411" s="29" t="s">
        <v>123</v>
      </c>
      <c r="Q1411" s="29" t="n">
        <f aca="false">IFERROR(VALUE(L1411),"")</f>
        <v>87</v>
      </c>
      <c r="R1411" s="29" t="n">
        <f aca="true">IF(O1411="","",O1411-TODAY())</f>
        <v>33</v>
      </c>
      <c r="S1411" s="29" t="str">
        <f aca="false">IF(C1411="&lt;&lt; vazio &gt;&gt;","VAZIA",IF(AND(O1411&lt;&gt;"",R1411&lt;0),"VENCIDO",IF(AND(O1411&lt;&gt;"",R1411&lt;=Parametros!$B$10),"PRÓX. VENCIMENTO",IF(F1411="Q","QUALIDADE",IF(F1411="S","BLOQUEADO",IF(F1411="R","RESTRITO/DEVOLUÇÃO",IF(OR(N1411="QUAR",N1411="QRES"),"QUARENTENA",IF(OR(B1411="DESCARTE",B1411="DEVOLUÇÃO"),"DESCARTE/DEVOLUÇÃO",IF(AND(D1411="",K1411&lt;&gt;""),"SEM LOTE",IF(AND(Q1411&lt;&gt;"",Q1411&gt;=Parametros!$B$11),"PARADO/SEM GIRO","OK"))))))))))</f>
        <v>PRÓX. VENCIMENTO</v>
      </c>
      <c r="T1411" s="29" t="str">
        <f aca="false">IF(AND($S1411="PARADO/SEM GIRO",$K1411="KG",OR(Painel!$B$5="(Todos)",A1411=Painel!$B$5)*OR(Painel!$E$5="(Todos)",P1411=Painel!$E$5)),$J1411+ROW()/10000000,"")</f>
        <v/>
      </c>
      <c r="U1411" s="29" t="str">
        <f aca="false">IF(AND($S1411="VENCIDO",$K1411="KG",OR(Painel!$B$5="(Todos)",A1411=Painel!$B$5)*OR(Painel!$E$5="(Todos)",P1411=Painel!$E$5)),$J1411+ROW()/10000000,"")</f>
        <v/>
      </c>
    </row>
    <row r="1412" customFormat="false" ht="15" hidden="false" customHeight="false" outlineLevel="0" collapsed="false">
      <c r="A1412" s="29" t="s">
        <v>53</v>
      </c>
      <c r="B1412" s="29" t="s">
        <v>2567</v>
      </c>
      <c r="C1412" s="29" t="s">
        <v>1381</v>
      </c>
      <c r="D1412" s="29" t="s">
        <v>2392</v>
      </c>
      <c r="E1412" s="29" t="n">
        <v>1</v>
      </c>
      <c r="F1412" s="29"/>
      <c r="G1412" s="29" t="s">
        <v>2568</v>
      </c>
      <c r="H1412" s="30" t="n">
        <v>800</v>
      </c>
      <c r="I1412" s="31" t="n">
        <v>46234</v>
      </c>
      <c r="J1412" s="30" t="n">
        <v>800</v>
      </c>
      <c r="K1412" s="29" t="s">
        <v>120</v>
      </c>
      <c r="L1412" s="29" t="s">
        <v>725</v>
      </c>
      <c r="M1412" s="29"/>
      <c r="N1412" s="29" t="s">
        <v>122</v>
      </c>
      <c r="O1412" s="31" t="n">
        <v>46589</v>
      </c>
      <c r="P1412" s="29" t="s">
        <v>123</v>
      </c>
      <c r="Q1412" s="29" t="n">
        <f aca="false">IFERROR(VALUE(L1412),"")</f>
        <v>51</v>
      </c>
      <c r="R1412" s="29" t="n">
        <f aca="true">IF(O1412="","",O1412-TODAY())</f>
        <v>304</v>
      </c>
      <c r="S1412" s="29" t="str">
        <f aca="false">IF(C1412="&lt;&lt; vazio &gt;&gt;","VAZIA",IF(AND(O1412&lt;&gt;"",R1412&lt;0),"VENCIDO",IF(AND(O1412&lt;&gt;"",R1412&lt;=Parametros!$B$10),"PRÓX. VENCIMENTO",IF(F1412="Q","QUALIDADE",IF(F1412="S","BLOQUEADO",IF(F1412="R","RESTRITO/DEVOLUÇÃO",IF(OR(N1412="QUAR",N1412="QRES"),"QUARENTENA",IF(OR(B1412="DESCARTE",B1412="DEVOLUÇÃO"),"DESCARTE/DEVOLUÇÃO",IF(AND(D1412="",K1412&lt;&gt;""),"SEM LOTE",IF(AND(Q1412&lt;&gt;"",Q1412&gt;=Parametros!$B$11),"PARADO/SEM GIRO","OK"))))))))))</f>
        <v>OK</v>
      </c>
      <c r="T1412" s="29" t="str">
        <f aca="false">IF(AND($S1412="PARADO/SEM GIRO",$K1412="KG",OR(Painel!$B$5="(Todos)",A1412=Painel!$B$5)*OR(Painel!$E$5="(Todos)",P1412=Painel!$E$5)),$J1412+ROW()/10000000,"")</f>
        <v/>
      </c>
      <c r="U1412" s="29" t="str">
        <f aca="false">IF(AND($S1412="VENCIDO",$K1412="KG",OR(Painel!$B$5="(Todos)",A1412=Painel!$B$5)*OR(Painel!$E$5="(Todos)",P1412=Painel!$E$5)),$J1412+ROW()/10000000,"")</f>
        <v/>
      </c>
    </row>
    <row r="1413" customFormat="false" ht="15" hidden="false" customHeight="false" outlineLevel="0" collapsed="false">
      <c r="A1413" s="29" t="s">
        <v>53</v>
      </c>
      <c r="B1413" s="29" t="s">
        <v>2569</v>
      </c>
      <c r="C1413" s="29" t="s">
        <v>222</v>
      </c>
      <c r="D1413" s="29" t="s">
        <v>223</v>
      </c>
      <c r="E1413" s="29" t="n">
        <v>1</v>
      </c>
      <c r="F1413" s="29"/>
      <c r="G1413" s="29" t="s">
        <v>2570</v>
      </c>
      <c r="H1413" s="30" t="n">
        <v>80</v>
      </c>
      <c r="I1413" s="31" t="n">
        <v>46264</v>
      </c>
      <c r="J1413" s="30" t="n">
        <v>80</v>
      </c>
      <c r="K1413" s="29" t="s">
        <v>120</v>
      </c>
      <c r="L1413" s="29" t="s">
        <v>2571</v>
      </c>
      <c r="M1413" s="29"/>
      <c r="N1413" s="29" t="s">
        <v>122</v>
      </c>
      <c r="O1413" s="31" t="n">
        <v>46799</v>
      </c>
      <c r="P1413" s="29" t="s">
        <v>123</v>
      </c>
      <c r="Q1413" s="29" t="n">
        <f aca="false">IFERROR(VALUE(L1413),"")</f>
        <v>21</v>
      </c>
      <c r="R1413" s="29" t="n">
        <f aca="true">IF(O1413="","",O1413-TODAY())</f>
        <v>514</v>
      </c>
      <c r="S1413" s="29" t="str">
        <f aca="false">IF(C1413="&lt;&lt; vazio &gt;&gt;","VAZIA",IF(AND(O1413&lt;&gt;"",R1413&lt;0),"VENCIDO",IF(AND(O1413&lt;&gt;"",R1413&lt;=Parametros!$B$10),"PRÓX. VENCIMENTO",IF(F1413="Q","QUALIDADE",IF(F1413="S","BLOQUEADO",IF(F1413="R","RESTRITO/DEVOLUÇÃO",IF(OR(N1413="QUAR",N1413="QRES"),"QUARENTENA",IF(OR(B1413="DESCARTE",B1413="DEVOLUÇÃO"),"DESCARTE/DEVOLUÇÃO",IF(AND(D1413="",K1413&lt;&gt;""),"SEM LOTE",IF(AND(Q1413&lt;&gt;"",Q1413&gt;=Parametros!$B$11),"PARADO/SEM GIRO","OK"))))))))))</f>
        <v>OK</v>
      </c>
      <c r="T1413" s="29" t="str">
        <f aca="false">IF(AND($S1413="PARADO/SEM GIRO",$K1413="KG",OR(Painel!$B$5="(Todos)",A1413=Painel!$B$5)*OR(Painel!$E$5="(Todos)",P1413=Painel!$E$5)),$J1413+ROW()/10000000,"")</f>
        <v/>
      </c>
      <c r="U1413" s="29" t="str">
        <f aca="false">IF(AND($S1413="VENCIDO",$K1413="KG",OR(Painel!$B$5="(Todos)",A1413=Painel!$B$5)*OR(Painel!$E$5="(Todos)",P1413=Painel!$E$5)),$J1413+ROW()/10000000,"")</f>
        <v/>
      </c>
    </row>
    <row r="1414" customFormat="false" ht="15" hidden="false" customHeight="false" outlineLevel="0" collapsed="false">
      <c r="A1414" s="29" t="s">
        <v>53</v>
      </c>
      <c r="B1414" s="29" t="s">
        <v>2572</v>
      </c>
      <c r="C1414" s="29" t="s">
        <v>980</v>
      </c>
      <c r="D1414" s="29" t="s">
        <v>981</v>
      </c>
      <c r="E1414" s="29" t="n">
        <v>1</v>
      </c>
      <c r="F1414" s="29" t="s">
        <v>268</v>
      </c>
      <c r="G1414" s="29" t="s">
        <v>2573</v>
      </c>
      <c r="H1414" s="30" t="n">
        <v>727.2</v>
      </c>
      <c r="I1414" s="31" t="n">
        <v>46280</v>
      </c>
      <c r="J1414" s="30" t="n">
        <v>727.2</v>
      </c>
      <c r="K1414" s="29" t="s">
        <v>120</v>
      </c>
      <c r="L1414" s="29" t="s">
        <v>144</v>
      </c>
      <c r="M1414" s="29"/>
      <c r="N1414" s="29" t="s">
        <v>122</v>
      </c>
      <c r="O1414" s="31" t="n">
        <v>46827</v>
      </c>
      <c r="P1414" s="29" t="s">
        <v>123</v>
      </c>
      <c r="Q1414" s="29" t="n">
        <f aca="false">IFERROR(VALUE(L1414),"")</f>
        <v>5</v>
      </c>
      <c r="R1414" s="29" t="n">
        <f aca="true">IF(O1414="","",O1414-TODAY())</f>
        <v>542</v>
      </c>
      <c r="S1414" s="29" t="str">
        <f aca="false">IF(C1414="&lt;&lt; vazio &gt;&gt;","VAZIA",IF(AND(O1414&lt;&gt;"",R1414&lt;0),"VENCIDO",IF(AND(O1414&lt;&gt;"",R1414&lt;=Parametros!$B$10),"PRÓX. VENCIMENTO",IF(F1414="Q","QUALIDADE",IF(F1414="S","BLOQUEADO",IF(F1414="R","RESTRITO/DEVOLUÇÃO",IF(OR(N1414="QUAR",N1414="QRES"),"QUARENTENA",IF(OR(B1414="DESCARTE",B1414="DEVOLUÇÃO"),"DESCARTE/DEVOLUÇÃO",IF(AND(D1414="",K1414&lt;&gt;""),"SEM LOTE",IF(AND(Q1414&lt;&gt;"",Q1414&gt;=Parametros!$B$11),"PARADO/SEM GIRO","OK"))))))))))</f>
        <v>QUALIDADE</v>
      </c>
      <c r="T1414" s="29" t="str">
        <f aca="false">IF(AND($S1414="PARADO/SEM GIRO",$K1414="KG",OR(Painel!$B$5="(Todos)",A1414=Painel!$B$5)*OR(Painel!$E$5="(Todos)",P1414=Painel!$E$5)),$J1414+ROW()/10000000,"")</f>
        <v/>
      </c>
      <c r="U1414" s="29" t="str">
        <f aca="false">IF(AND($S1414="VENCIDO",$K1414="KG",OR(Painel!$B$5="(Todos)",A1414=Painel!$B$5)*OR(Painel!$E$5="(Todos)",P1414=Painel!$E$5)),$J1414+ROW()/10000000,"")</f>
        <v/>
      </c>
    </row>
    <row r="1415" customFormat="false" ht="15" hidden="false" customHeight="false" outlineLevel="0" collapsed="false">
      <c r="A1415" s="29" t="s">
        <v>53</v>
      </c>
      <c r="B1415" s="29" t="s">
        <v>2574</v>
      </c>
      <c r="C1415" s="29" t="s">
        <v>1381</v>
      </c>
      <c r="D1415" s="29" t="s">
        <v>2544</v>
      </c>
      <c r="E1415" s="29" t="n">
        <v>1</v>
      </c>
      <c r="F1415" s="29"/>
      <c r="G1415" s="29" t="s">
        <v>2575</v>
      </c>
      <c r="H1415" s="30" t="n">
        <v>800</v>
      </c>
      <c r="I1415" s="31" t="n">
        <v>46231</v>
      </c>
      <c r="J1415" s="30" t="n">
        <v>800</v>
      </c>
      <c r="K1415" s="29" t="s">
        <v>120</v>
      </c>
      <c r="L1415" s="29" t="s">
        <v>2246</v>
      </c>
      <c r="M1415" s="29"/>
      <c r="N1415" s="29" t="s">
        <v>122</v>
      </c>
      <c r="O1415" s="31" t="n">
        <v>46591</v>
      </c>
      <c r="P1415" s="29" t="s">
        <v>123</v>
      </c>
      <c r="Q1415" s="29" t="n">
        <f aca="false">IFERROR(VALUE(L1415),"")</f>
        <v>54</v>
      </c>
      <c r="R1415" s="29" t="n">
        <f aca="true">IF(O1415="","",O1415-TODAY())</f>
        <v>306</v>
      </c>
      <c r="S1415" s="29" t="str">
        <f aca="false">IF(C1415="&lt;&lt; vazio &gt;&gt;","VAZIA",IF(AND(O1415&lt;&gt;"",R1415&lt;0),"VENCIDO",IF(AND(O1415&lt;&gt;"",R1415&lt;=Parametros!$B$10),"PRÓX. VENCIMENTO",IF(F1415="Q","QUALIDADE",IF(F1415="S","BLOQUEADO",IF(F1415="R","RESTRITO/DEVOLUÇÃO",IF(OR(N1415="QUAR",N1415="QRES"),"QUARENTENA",IF(OR(B1415="DESCARTE",B1415="DEVOLUÇÃO"),"DESCARTE/DEVOLUÇÃO",IF(AND(D1415="",K1415&lt;&gt;""),"SEM LOTE",IF(AND(Q1415&lt;&gt;"",Q1415&gt;=Parametros!$B$11),"PARADO/SEM GIRO","OK"))))))))))</f>
        <v>OK</v>
      </c>
      <c r="T1415" s="29" t="str">
        <f aca="false">IF(AND($S1415="PARADO/SEM GIRO",$K1415="KG",OR(Painel!$B$5="(Todos)",A1415=Painel!$B$5)*OR(Painel!$E$5="(Todos)",P1415=Painel!$E$5)),$J1415+ROW()/10000000,"")</f>
        <v/>
      </c>
      <c r="U1415" s="29" t="str">
        <f aca="false">IF(AND($S1415="VENCIDO",$K1415="KG",OR(Painel!$B$5="(Todos)",A1415=Painel!$B$5)*OR(Painel!$E$5="(Todos)",P1415=Painel!$E$5)),$J1415+ROW()/10000000,"")</f>
        <v/>
      </c>
    </row>
    <row r="1416" customFormat="false" ht="15" hidden="false" customHeight="false" outlineLevel="0" collapsed="false">
      <c r="A1416" s="29" t="s">
        <v>53</v>
      </c>
      <c r="B1416" s="29" t="s">
        <v>2576</v>
      </c>
      <c r="C1416" s="29" t="s">
        <v>167</v>
      </c>
      <c r="D1416" s="29" t="s">
        <v>765</v>
      </c>
      <c r="E1416" s="29" t="n">
        <v>1</v>
      </c>
      <c r="F1416" s="29" t="s">
        <v>268</v>
      </c>
      <c r="G1416" s="29" t="s">
        <v>2577</v>
      </c>
      <c r="H1416" s="30" t="n">
        <v>590.4</v>
      </c>
      <c r="I1416" s="31" t="n">
        <v>46284</v>
      </c>
      <c r="J1416" s="30" t="n">
        <v>590.4</v>
      </c>
      <c r="K1416" s="29" t="s">
        <v>120</v>
      </c>
      <c r="L1416" s="29" t="s">
        <v>388</v>
      </c>
      <c r="M1416" s="29"/>
      <c r="N1416" s="29" t="s">
        <v>122</v>
      </c>
      <c r="O1416" s="31" t="n">
        <v>46830</v>
      </c>
      <c r="P1416" s="29" t="s">
        <v>123</v>
      </c>
      <c r="Q1416" s="29" t="n">
        <f aca="false">IFERROR(VALUE(L1416),"")</f>
        <v>1</v>
      </c>
      <c r="R1416" s="29" t="n">
        <f aca="true">IF(O1416="","",O1416-TODAY())</f>
        <v>545</v>
      </c>
      <c r="S1416" s="29" t="str">
        <f aca="false">IF(C1416="&lt;&lt; vazio &gt;&gt;","VAZIA",IF(AND(O1416&lt;&gt;"",R1416&lt;0),"VENCIDO",IF(AND(O1416&lt;&gt;"",R1416&lt;=Parametros!$B$10),"PRÓX. VENCIMENTO",IF(F1416="Q","QUALIDADE",IF(F1416="S","BLOQUEADO",IF(F1416="R","RESTRITO/DEVOLUÇÃO",IF(OR(N1416="QUAR",N1416="QRES"),"QUARENTENA",IF(OR(B1416="DESCARTE",B1416="DEVOLUÇÃO"),"DESCARTE/DEVOLUÇÃO",IF(AND(D1416="",K1416&lt;&gt;""),"SEM LOTE",IF(AND(Q1416&lt;&gt;"",Q1416&gt;=Parametros!$B$11),"PARADO/SEM GIRO","OK"))))))))))</f>
        <v>QUALIDADE</v>
      </c>
      <c r="T1416" s="29" t="str">
        <f aca="false">IF(AND($S1416="PARADO/SEM GIRO",$K1416="KG",OR(Painel!$B$5="(Todos)",A1416=Painel!$B$5)*OR(Painel!$E$5="(Todos)",P1416=Painel!$E$5)),$J1416+ROW()/10000000,"")</f>
        <v/>
      </c>
      <c r="U1416" s="29" t="str">
        <f aca="false">IF(AND($S1416="VENCIDO",$K1416="KG",OR(Painel!$B$5="(Todos)",A1416=Painel!$B$5)*OR(Painel!$E$5="(Todos)",P1416=Painel!$E$5)),$J1416+ROW()/10000000,"")</f>
        <v/>
      </c>
    </row>
    <row r="1417" customFormat="false" ht="15" hidden="false" customHeight="false" outlineLevel="0" collapsed="false">
      <c r="A1417" s="29" t="s">
        <v>53</v>
      </c>
      <c r="B1417" s="29" t="s">
        <v>2578</v>
      </c>
      <c r="C1417" s="29" t="s">
        <v>691</v>
      </c>
      <c r="D1417" s="29" t="s">
        <v>2579</v>
      </c>
      <c r="E1417" s="29" t="n">
        <v>1</v>
      </c>
      <c r="F1417" s="29"/>
      <c r="G1417" s="29" t="s">
        <v>2580</v>
      </c>
      <c r="H1417" s="30" t="n">
        <v>480</v>
      </c>
      <c r="I1417" s="31" t="n">
        <v>46083</v>
      </c>
      <c r="J1417" s="30" t="n">
        <v>480</v>
      </c>
      <c r="K1417" s="29" t="s">
        <v>120</v>
      </c>
      <c r="L1417" s="29" t="s">
        <v>2383</v>
      </c>
      <c r="M1417" s="29"/>
      <c r="N1417" s="29" t="s">
        <v>122</v>
      </c>
      <c r="O1417" s="31" t="n">
        <v>46442</v>
      </c>
      <c r="P1417" s="29" t="s">
        <v>123</v>
      </c>
      <c r="Q1417" s="29" t="n">
        <f aca="false">IFERROR(VALUE(L1417),"")</f>
        <v>202</v>
      </c>
      <c r="R1417" s="29" t="n">
        <f aca="true">IF(O1417="","",O1417-TODAY())</f>
        <v>157</v>
      </c>
      <c r="S1417" s="29" t="str">
        <f aca="false">IF(C1417="&lt;&lt; vazio &gt;&gt;","VAZIA",IF(AND(O1417&lt;&gt;"",R1417&lt;0),"VENCIDO",IF(AND(O1417&lt;&gt;"",R1417&lt;=Parametros!$B$10),"PRÓX. VENCIMENTO",IF(F1417="Q","QUALIDADE",IF(F1417="S","BLOQUEADO",IF(F1417="R","RESTRITO/DEVOLUÇÃO",IF(OR(N1417="QUAR",N1417="QRES"),"QUARENTENA",IF(OR(B1417="DESCARTE",B1417="DEVOLUÇÃO"),"DESCARTE/DEVOLUÇÃO",IF(AND(D1417="",K1417&lt;&gt;""),"SEM LOTE",IF(AND(Q1417&lt;&gt;"",Q1417&gt;=Parametros!$B$11),"PARADO/SEM GIRO","OK"))))))))))</f>
        <v>PARADO/SEM GIRO</v>
      </c>
      <c r="T1417" s="29" t="n">
        <f aca="false">IF(AND($S1417="PARADO/SEM GIRO",$K1417="KG",OR(Painel!$B$5="(Todos)",A1417=Painel!$B$5)*OR(Painel!$E$5="(Todos)",P1417=Painel!$E$5)),$J1417+ROW()/10000000,"")</f>
        <v>480.0001417</v>
      </c>
      <c r="U1417" s="29" t="str">
        <f aca="false">IF(AND($S1417="VENCIDO",$K1417="KG",OR(Painel!$B$5="(Todos)",A1417=Painel!$B$5)*OR(Painel!$E$5="(Todos)",P1417=Painel!$E$5)),$J1417+ROW()/10000000,"")</f>
        <v/>
      </c>
    </row>
    <row r="1418" customFormat="false" ht="15" hidden="false" customHeight="false" outlineLevel="0" collapsed="false">
      <c r="A1418" s="29" t="s">
        <v>53</v>
      </c>
      <c r="B1418" s="29" t="s">
        <v>2581</v>
      </c>
      <c r="C1418" s="29" t="s">
        <v>917</v>
      </c>
      <c r="D1418" s="29" t="s">
        <v>461</v>
      </c>
      <c r="E1418" s="29" t="n">
        <v>1</v>
      </c>
      <c r="F1418" s="29"/>
      <c r="G1418" s="29" t="s">
        <v>2582</v>
      </c>
      <c r="H1418" s="30" t="n">
        <v>800</v>
      </c>
      <c r="I1418" s="31" t="n">
        <v>46274</v>
      </c>
      <c r="J1418" s="30" t="n">
        <v>800</v>
      </c>
      <c r="K1418" s="29" t="s">
        <v>120</v>
      </c>
      <c r="L1418" s="29" t="s">
        <v>138</v>
      </c>
      <c r="M1418" s="29"/>
      <c r="N1418" s="29" t="s">
        <v>122</v>
      </c>
      <c r="O1418" s="31" t="n">
        <v>46818</v>
      </c>
      <c r="P1418" s="29" t="s">
        <v>123</v>
      </c>
      <c r="Q1418" s="29" t="n">
        <f aca="false">IFERROR(VALUE(L1418),"")</f>
        <v>11</v>
      </c>
      <c r="R1418" s="29" t="n">
        <f aca="true">IF(O1418="","",O1418-TODAY())</f>
        <v>533</v>
      </c>
      <c r="S1418" s="29" t="str">
        <f aca="false">IF(C1418="&lt;&lt; vazio &gt;&gt;","VAZIA",IF(AND(O1418&lt;&gt;"",R1418&lt;0),"VENCIDO",IF(AND(O1418&lt;&gt;"",R1418&lt;=Parametros!$B$10),"PRÓX. VENCIMENTO",IF(F1418="Q","QUALIDADE",IF(F1418="S","BLOQUEADO",IF(F1418="R","RESTRITO/DEVOLUÇÃO",IF(OR(N1418="QUAR",N1418="QRES"),"QUARENTENA",IF(OR(B1418="DESCARTE",B1418="DEVOLUÇÃO"),"DESCARTE/DEVOLUÇÃO",IF(AND(D1418="",K1418&lt;&gt;""),"SEM LOTE",IF(AND(Q1418&lt;&gt;"",Q1418&gt;=Parametros!$B$11),"PARADO/SEM GIRO","OK"))))))))))</f>
        <v>OK</v>
      </c>
      <c r="T1418" s="29" t="str">
        <f aca="false">IF(AND($S1418="PARADO/SEM GIRO",$K1418="KG",OR(Painel!$B$5="(Todos)",A1418=Painel!$B$5)*OR(Painel!$E$5="(Todos)",P1418=Painel!$E$5)),$J1418+ROW()/10000000,"")</f>
        <v/>
      </c>
      <c r="U1418" s="29" t="str">
        <f aca="false">IF(AND($S1418="VENCIDO",$K1418="KG",OR(Painel!$B$5="(Todos)",A1418=Painel!$B$5)*OR(Painel!$E$5="(Todos)",P1418=Painel!$E$5)),$J1418+ROW()/10000000,"")</f>
        <v/>
      </c>
    </row>
    <row r="1419" customFormat="false" ht="15" hidden="false" customHeight="false" outlineLevel="0" collapsed="false">
      <c r="A1419" s="29" t="s">
        <v>53</v>
      </c>
      <c r="B1419" s="29" t="s">
        <v>2583</v>
      </c>
      <c r="C1419" s="29" t="s">
        <v>157</v>
      </c>
      <c r="D1419" s="29" t="s">
        <v>2584</v>
      </c>
      <c r="E1419" s="29" t="n">
        <v>1</v>
      </c>
      <c r="F1419" s="29"/>
      <c r="G1419" s="29" t="s">
        <v>2585</v>
      </c>
      <c r="H1419" s="30" t="n">
        <v>1102.5</v>
      </c>
      <c r="I1419" s="31" t="n">
        <v>46217</v>
      </c>
      <c r="J1419" s="30" t="n">
        <v>1102.5</v>
      </c>
      <c r="K1419" s="29" t="s">
        <v>120</v>
      </c>
      <c r="L1419" s="29" t="s">
        <v>2586</v>
      </c>
      <c r="M1419" s="29"/>
      <c r="N1419" s="29" t="s">
        <v>122</v>
      </c>
      <c r="O1419" s="31" t="n">
        <v>46759</v>
      </c>
      <c r="P1419" s="29" t="s">
        <v>123</v>
      </c>
      <c r="Q1419" s="29" t="n">
        <f aca="false">IFERROR(VALUE(L1419),"")</f>
        <v>68</v>
      </c>
      <c r="R1419" s="29" t="n">
        <f aca="true">IF(O1419="","",O1419-TODAY())</f>
        <v>474</v>
      </c>
      <c r="S1419" s="29" t="str">
        <f aca="false">IF(C1419="&lt;&lt; vazio &gt;&gt;","VAZIA",IF(AND(O1419&lt;&gt;"",R1419&lt;0),"VENCIDO",IF(AND(O1419&lt;&gt;"",R1419&lt;=Parametros!$B$10),"PRÓX. VENCIMENTO",IF(F1419="Q","QUALIDADE",IF(F1419="S","BLOQUEADO",IF(F1419="R","RESTRITO/DEVOLUÇÃO",IF(OR(N1419="QUAR",N1419="QRES"),"QUARENTENA",IF(OR(B1419="DESCARTE",B1419="DEVOLUÇÃO"),"DESCARTE/DEVOLUÇÃO",IF(AND(D1419="",K1419&lt;&gt;""),"SEM LOTE",IF(AND(Q1419&lt;&gt;"",Q1419&gt;=Parametros!$B$11),"PARADO/SEM GIRO","OK"))))))))))</f>
        <v>OK</v>
      </c>
      <c r="T1419" s="29" t="str">
        <f aca="false">IF(AND($S1419="PARADO/SEM GIRO",$K1419="KG",OR(Painel!$B$5="(Todos)",A1419=Painel!$B$5)*OR(Painel!$E$5="(Todos)",P1419=Painel!$E$5)),$J1419+ROW()/10000000,"")</f>
        <v/>
      </c>
      <c r="U1419" s="29" t="str">
        <f aca="false">IF(AND($S1419="VENCIDO",$K1419="KG",OR(Painel!$B$5="(Todos)",A1419=Painel!$B$5)*OR(Painel!$E$5="(Todos)",P1419=Painel!$E$5)),$J1419+ROW()/10000000,"")</f>
        <v/>
      </c>
    </row>
    <row r="1420" customFormat="false" ht="15" hidden="false" customHeight="false" outlineLevel="0" collapsed="false">
      <c r="A1420" s="29" t="s">
        <v>53</v>
      </c>
      <c r="B1420" s="29" t="s">
        <v>2587</v>
      </c>
      <c r="C1420" s="29" t="s">
        <v>801</v>
      </c>
      <c r="D1420" s="29" t="s">
        <v>873</v>
      </c>
      <c r="E1420" s="29" t="n">
        <v>1</v>
      </c>
      <c r="F1420" s="29"/>
      <c r="G1420" s="29" t="s">
        <v>2588</v>
      </c>
      <c r="H1420" s="30" t="n">
        <v>1108.8</v>
      </c>
      <c r="I1420" s="31" t="n">
        <v>46275</v>
      </c>
      <c r="J1420" s="30" t="n">
        <v>1108.8</v>
      </c>
      <c r="K1420" s="29" t="s">
        <v>120</v>
      </c>
      <c r="L1420" s="29" t="s">
        <v>121</v>
      </c>
      <c r="M1420" s="29"/>
      <c r="N1420" s="29" t="s">
        <v>122</v>
      </c>
      <c r="O1420" s="31" t="n">
        <v>46811</v>
      </c>
      <c r="P1420" s="29" t="s">
        <v>123</v>
      </c>
      <c r="Q1420" s="29" t="n">
        <f aca="false">IFERROR(VALUE(L1420),"")</f>
        <v>10</v>
      </c>
      <c r="R1420" s="29" t="n">
        <f aca="true">IF(O1420="","",O1420-TODAY())</f>
        <v>526</v>
      </c>
      <c r="S1420" s="29" t="str">
        <f aca="false">IF(C1420="&lt;&lt; vazio &gt;&gt;","VAZIA",IF(AND(O1420&lt;&gt;"",R1420&lt;0),"VENCIDO",IF(AND(O1420&lt;&gt;"",R1420&lt;=Parametros!$B$10),"PRÓX. VENCIMENTO",IF(F1420="Q","QUALIDADE",IF(F1420="S","BLOQUEADO",IF(F1420="R","RESTRITO/DEVOLUÇÃO",IF(OR(N1420="QUAR",N1420="QRES"),"QUARENTENA",IF(OR(B1420="DESCARTE",B1420="DEVOLUÇÃO"),"DESCARTE/DEVOLUÇÃO",IF(AND(D1420="",K1420&lt;&gt;""),"SEM LOTE",IF(AND(Q1420&lt;&gt;"",Q1420&gt;=Parametros!$B$11),"PARADO/SEM GIRO","OK"))))))))))</f>
        <v>OK</v>
      </c>
      <c r="T1420" s="29" t="str">
        <f aca="false">IF(AND($S1420="PARADO/SEM GIRO",$K1420="KG",OR(Painel!$B$5="(Todos)",A1420=Painel!$B$5)*OR(Painel!$E$5="(Todos)",P1420=Painel!$E$5)),$J1420+ROW()/10000000,"")</f>
        <v/>
      </c>
      <c r="U1420" s="29" t="str">
        <f aca="false">IF(AND($S1420="VENCIDO",$K1420="KG",OR(Painel!$B$5="(Todos)",A1420=Painel!$B$5)*OR(Painel!$E$5="(Todos)",P1420=Painel!$E$5)),$J1420+ROW()/10000000,"")</f>
        <v/>
      </c>
    </row>
    <row r="1421" customFormat="false" ht="15" hidden="false" customHeight="false" outlineLevel="0" collapsed="false">
      <c r="A1421" s="29" t="s">
        <v>53</v>
      </c>
      <c r="B1421" s="29" t="s">
        <v>2589</v>
      </c>
      <c r="C1421" s="29" t="s">
        <v>222</v>
      </c>
      <c r="D1421" s="29" t="s">
        <v>675</v>
      </c>
      <c r="E1421" s="29" t="n">
        <v>1</v>
      </c>
      <c r="F1421" s="29" t="s">
        <v>137</v>
      </c>
      <c r="G1421" s="29" t="s">
        <v>2590</v>
      </c>
      <c r="H1421" s="30" t="n">
        <v>980</v>
      </c>
      <c r="I1421" s="31" t="n">
        <v>46259</v>
      </c>
      <c r="J1421" s="30" t="n">
        <v>980</v>
      </c>
      <c r="K1421" s="29" t="s">
        <v>120</v>
      </c>
      <c r="L1421" s="29" t="s">
        <v>677</v>
      </c>
      <c r="M1421" s="29"/>
      <c r="N1421" s="29" t="s">
        <v>122</v>
      </c>
      <c r="O1421" s="31" t="n">
        <v>46797</v>
      </c>
      <c r="P1421" s="29" t="s">
        <v>123</v>
      </c>
      <c r="Q1421" s="29" t="n">
        <f aca="false">IFERROR(VALUE(L1421),"")</f>
        <v>26</v>
      </c>
      <c r="R1421" s="29" t="n">
        <f aca="true">IF(O1421="","",O1421-TODAY())</f>
        <v>512</v>
      </c>
      <c r="S1421" s="29" t="str">
        <f aca="false">IF(C1421="&lt;&lt; vazio &gt;&gt;","VAZIA",IF(AND(O1421&lt;&gt;"",R1421&lt;0),"VENCIDO",IF(AND(O1421&lt;&gt;"",R1421&lt;=Parametros!$B$10),"PRÓX. VENCIMENTO",IF(F1421="Q","QUALIDADE",IF(F1421="S","BLOQUEADO",IF(F1421="R","RESTRITO/DEVOLUÇÃO",IF(OR(N1421="QUAR",N1421="QRES"),"QUARENTENA",IF(OR(B1421="DESCARTE",B1421="DEVOLUÇÃO"),"DESCARTE/DEVOLUÇÃO",IF(AND(D1421="",K1421&lt;&gt;""),"SEM LOTE",IF(AND(Q1421&lt;&gt;"",Q1421&gt;=Parametros!$B$11),"PARADO/SEM GIRO","OK"))))))))))</f>
        <v>BLOQUEADO</v>
      </c>
      <c r="T1421" s="29" t="str">
        <f aca="false">IF(AND($S1421="PARADO/SEM GIRO",$K1421="KG",OR(Painel!$B$5="(Todos)",A1421=Painel!$B$5)*OR(Painel!$E$5="(Todos)",P1421=Painel!$E$5)),$J1421+ROW()/10000000,"")</f>
        <v/>
      </c>
      <c r="U1421" s="29" t="str">
        <f aca="false">IF(AND($S1421="VENCIDO",$K1421="KG",OR(Painel!$B$5="(Todos)",A1421=Painel!$B$5)*OR(Painel!$E$5="(Todos)",P1421=Painel!$E$5)),$J1421+ROW()/10000000,"")</f>
        <v/>
      </c>
    </row>
    <row r="1422" customFormat="false" ht="15" hidden="false" customHeight="false" outlineLevel="0" collapsed="false">
      <c r="A1422" s="29" t="s">
        <v>53</v>
      </c>
      <c r="B1422" s="29" t="s">
        <v>2591</v>
      </c>
      <c r="C1422" s="29" t="s">
        <v>437</v>
      </c>
      <c r="D1422" s="29" t="s">
        <v>438</v>
      </c>
      <c r="E1422" s="29" t="n">
        <v>1</v>
      </c>
      <c r="F1422" s="29"/>
      <c r="G1422" s="29" t="s">
        <v>2592</v>
      </c>
      <c r="H1422" s="30" t="n">
        <v>727.2</v>
      </c>
      <c r="I1422" s="31" t="n">
        <v>46283</v>
      </c>
      <c r="J1422" s="30" t="n">
        <v>727.2</v>
      </c>
      <c r="K1422" s="29" t="s">
        <v>120</v>
      </c>
      <c r="L1422" s="29" t="s">
        <v>1458</v>
      </c>
      <c r="M1422" s="29"/>
      <c r="N1422" s="29" t="s">
        <v>122</v>
      </c>
      <c r="O1422" s="31" t="n">
        <v>46797</v>
      </c>
      <c r="P1422" s="29" t="s">
        <v>123</v>
      </c>
      <c r="Q1422" s="29" t="n">
        <f aca="false">IFERROR(VALUE(L1422),"")</f>
        <v>31</v>
      </c>
      <c r="R1422" s="29" t="n">
        <f aca="true">IF(O1422="","",O1422-TODAY())</f>
        <v>512</v>
      </c>
      <c r="S1422" s="29" t="str">
        <f aca="false">IF(C1422="&lt;&lt; vazio &gt;&gt;","VAZIA",IF(AND(O1422&lt;&gt;"",R1422&lt;0),"VENCIDO",IF(AND(O1422&lt;&gt;"",R1422&lt;=Parametros!$B$10),"PRÓX. VENCIMENTO",IF(F1422="Q","QUALIDADE",IF(F1422="S","BLOQUEADO",IF(F1422="R","RESTRITO/DEVOLUÇÃO",IF(OR(N1422="QUAR",N1422="QRES"),"QUARENTENA",IF(OR(B1422="DESCARTE",B1422="DEVOLUÇÃO"),"DESCARTE/DEVOLUÇÃO",IF(AND(D1422="",K1422&lt;&gt;""),"SEM LOTE",IF(AND(Q1422&lt;&gt;"",Q1422&gt;=Parametros!$B$11),"PARADO/SEM GIRO","OK"))))))))))</f>
        <v>OK</v>
      </c>
      <c r="T1422" s="29" t="str">
        <f aca="false">IF(AND($S1422="PARADO/SEM GIRO",$K1422="KG",OR(Painel!$B$5="(Todos)",A1422=Painel!$B$5)*OR(Painel!$E$5="(Todos)",P1422=Painel!$E$5)),$J1422+ROW()/10000000,"")</f>
        <v/>
      </c>
      <c r="U1422" s="29" t="str">
        <f aca="false">IF(AND($S1422="VENCIDO",$K1422="KG",OR(Painel!$B$5="(Todos)",A1422=Painel!$B$5)*OR(Painel!$E$5="(Todos)",P1422=Painel!$E$5)),$J1422+ROW()/10000000,"")</f>
        <v/>
      </c>
    </row>
    <row r="1423" customFormat="false" ht="15" hidden="false" customHeight="false" outlineLevel="0" collapsed="false">
      <c r="A1423" s="29" t="s">
        <v>53</v>
      </c>
      <c r="B1423" s="29" t="s">
        <v>2593</v>
      </c>
      <c r="C1423" s="29" t="s">
        <v>325</v>
      </c>
      <c r="D1423" s="29" t="s">
        <v>1328</v>
      </c>
      <c r="E1423" s="29" t="n">
        <v>1</v>
      </c>
      <c r="F1423" s="29"/>
      <c r="G1423" s="29" t="s">
        <v>2594</v>
      </c>
      <c r="H1423" s="30" t="n">
        <v>1102.5</v>
      </c>
      <c r="I1423" s="31" t="n">
        <v>46240</v>
      </c>
      <c r="J1423" s="30" t="n">
        <v>1102.5</v>
      </c>
      <c r="K1423" s="29" t="s">
        <v>120</v>
      </c>
      <c r="L1423" s="29" t="s">
        <v>1330</v>
      </c>
      <c r="M1423" s="29"/>
      <c r="N1423" s="29" t="s">
        <v>122</v>
      </c>
      <c r="O1423" s="31" t="n">
        <v>46599</v>
      </c>
      <c r="P1423" s="29" t="s">
        <v>123</v>
      </c>
      <c r="Q1423" s="29" t="n">
        <f aca="false">IFERROR(VALUE(L1423),"")</f>
        <v>45</v>
      </c>
      <c r="R1423" s="29" t="n">
        <f aca="true">IF(O1423="","",O1423-TODAY())</f>
        <v>314</v>
      </c>
      <c r="S1423" s="29" t="str">
        <f aca="false">IF(C1423="&lt;&lt; vazio &gt;&gt;","VAZIA",IF(AND(O1423&lt;&gt;"",R1423&lt;0),"VENCIDO",IF(AND(O1423&lt;&gt;"",R1423&lt;=Parametros!$B$10),"PRÓX. VENCIMENTO",IF(F1423="Q","QUALIDADE",IF(F1423="S","BLOQUEADO",IF(F1423="R","RESTRITO/DEVOLUÇÃO",IF(OR(N1423="QUAR",N1423="QRES"),"QUARENTENA",IF(OR(B1423="DESCARTE",B1423="DEVOLUÇÃO"),"DESCARTE/DEVOLUÇÃO",IF(AND(D1423="",K1423&lt;&gt;""),"SEM LOTE",IF(AND(Q1423&lt;&gt;"",Q1423&gt;=Parametros!$B$11),"PARADO/SEM GIRO","OK"))))))))))</f>
        <v>OK</v>
      </c>
      <c r="T1423" s="29" t="str">
        <f aca="false">IF(AND($S1423="PARADO/SEM GIRO",$K1423="KG",OR(Painel!$B$5="(Todos)",A1423=Painel!$B$5)*OR(Painel!$E$5="(Todos)",P1423=Painel!$E$5)),$J1423+ROW()/10000000,"")</f>
        <v/>
      </c>
      <c r="U1423" s="29" t="str">
        <f aca="false">IF(AND($S1423="VENCIDO",$K1423="KG",OR(Painel!$B$5="(Todos)",A1423=Painel!$B$5)*OR(Painel!$E$5="(Todos)",P1423=Painel!$E$5)),$J1423+ROW()/10000000,"")</f>
        <v/>
      </c>
    </row>
    <row r="1424" customFormat="false" ht="15" hidden="false" customHeight="false" outlineLevel="0" collapsed="false">
      <c r="A1424" s="29" t="s">
        <v>53</v>
      </c>
      <c r="B1424" s="29" t="s">
        <v>2595</v>
      </c>
      <c r="C1424" s="29" t="s">
        <v>785</v>
      </c>
      <c r="D1424" s="29" t="s">
        <v>841</v>
      </c>
      <c r="E1424" s="29" t="n">
        <v>1</v>
      </c>
      <c r="F1424" s="29"/>
      <c r="G1424" s="29" t="s">
        <v>2596</v>
      </c>
      <c r="H1424" s="30" t="n">
        <v>1000</v>
      </c>
      <c r="I1424" s="31" t="n">
        <v>46282</v>
      </c>
      <c r="J1424" s="30" t="n">
        <v>1000</v>
      </c>
      <c r="K1424" s="29" t="s">
        <v>120</v>
      </c>
      <c r="L1424" s="29" t="s">
        <v>400</v>
      </c>
      <c r="M1424" s="29"/>
      <c r="N1424" s="29" t="s">
        <v>122</v>
      </c>
      <c r="O1424" s="31" t="n">
        <v>46825</v>
      </c>
      <c r="P1424" s="29" t="s">
        <v>123</v>
      </c>
      <c r="Q1424" s="29" t="n">
        <f aca="false">IFERROR(VALUE(L1424),"")</f>
        <v>3</v>
      </c>
      <c r="R1424" s="29" t="n">
        <f aca="true">IF(O1424="","",O1424-TODAY())</f>
        <v>540</v>
      </c>
      <c r="S1424" s="29" t="str">
        <f aca="false">IF(C1424="&lt;&lt; vazio &gt;&gt;","VAZIA",IF(AND(O1424&lt;&gt;"",R1424&lt;0),"VENCIDO",IF(AND(O1424&lt;&gt;"",R1424&lt;=Parametros!$B$10),"PRÓX. VENCIMENTO",IF(F1424="Q","QUALIDADE",IF(F1424="S","BLOQUEADO",IF(F1424="R","RESTRITO/DEVOLUÇÃO",IF(OR(N1424="QUAR",N1424="QRES"),"QUARENTENA",IF(OR(B1424="DESCARTE",B1424="DEVOLUÇÃO"),"DESCARTE/DEVOLUÇÃO",IF(AND(D1424="",K1424&lt;&gt;""),"SEM LOTE",IF(AND(Q1424&lt;&gt;"",Q1424&gt;=Parametros!$B$11),"PARADO/SEM GIRO","OK"))))))))))</f>
        <v>OK</v>
      </c>
      <c r="T1424" s="29" t="str">
        <f aca="false">IF(AND($S1424="PARADO/SEM GIRO",$K1424="KG",OR(Painel!$B$5="(Todos)",A1424=Painel!$B$5)*OR(Painel!$E$5="(Todos)",P1424=Painel!$E$5)),$J1424+ROW()/10000000,"")</f>
        <v/>
      </c>
      <c r="U1424" s="29" t="str">
        <f aca="false">IF(AND($S1424="VENCIDO",$K1424="KG",OR(Painel!$B$5="(Todos)",A1424=Painel!$B$5)*OR(Painel!$E$5="(Todos)",P1424=Painel!$E$5)),$J1424+ROW()/10000000,"")</f>
        <v/>
      </c>
    </row>
    <row r="1425" customFormat="false" ht="15" hidden="false" customHeight="false" outlineLevel="0" collapsed="false">
      <c r="A1425" s="29" t="s">
        <v>53</v>
      </c>
      <c r="B1425" s="29" t="s">
        <v>2597</v>
      </c>
      <c r="C1425" s="29" t="s">
        <v>115</v>
      </c>
      <c r="D1425" s="29"/>
      <c r="E1425" s="29" t="n">
        <v>0</v>
      </c>
      <c r="F1425" s="29"/>
      <c r="G1425" s="29"/>
      <c r="H1425" s="30" t="n">
        <v>0</v>
      </c>
      <c r="I1425" s="29"/>
      <c r="J1425" s="30" t="n">
        <v>0</v>
      </c>
      <c r="K1425" s="29"/>
      <c r="L1425" s="29" t="s">
        <v>116</v>
      </c>
      <c r="M1425" s="29"/>
      <c r="N1425" s="29"/>
      <c r="O1425" s="29"/>
      <c r="P1425" s="29"/>
      <c r="Q1425" s="29" t="n">
        <f aca="false">IFERROR(VALUE(L1425),"")</f>
        <v>0</v>
      </c>
      <c r="R1425" s="29" t="str">
        <f aca="true">IF(O1425="","",O1425-TODAY())</f>
        <v/>
      </c>
      <c r="S1425" s="29" t="str">
        <f aca="false">IF(C1425="&lt;&lt; vazio &gt;&gt;","VAZIA",IF(AND(O1425&lt;&gt;"",R1425&lt;0),"VENCIDO",IF(AND(O1425&lt;&gt;"",R1425&lt;=Parametros!$B$10),"PRÓX. VENCIMENTO",IF(F1425="Q","QUALIDADE",IF(F1425="S","BLOQUEADO",IF(F1425="R","RESTRITO/DEVOLUÇÃO",IF(OR(N1425="QUAR",N1425="QRES"),"QUARENTENA",IF(OR(B1425="DESCARTE",B1425="DEVOLUÇÃO"),"DESCARTE/DEVOLUÇÃO",IF(AND(D1425="",K1425&lt;&gt;""),"SEM LOTE",IF(AND(Q1425&lt;&gt;"",Q1425&gt;=Parametros!$B$11),"PARADO/SEM GIRO","OK"))))))))))</f>
        <v>VAZIA</v>
      </c>
      <c r="T1425" s="29" t="str">
        <f aca="false">IF(AND($S1425="PARADO/SEM GIRO",$K1425="KG",OR(Painel!$B$5="(Todos)",A1425=Painel!$B$5)*OR(Painel!$E$5="(Todos)",P1425=Painel!$E$5)),$J1425+ROW()/10000000,"")</f>
        <v/>
      </c>
      <c r="U1425" s="29" t="str">
        <f aca="false">IF(AND($S1425="VENCIDO",$K1425="KG",OR(Painel!$B$5="(Todos)",A1425=Painel!$B$5)*OR(Painel!$E$5="(Todos)",P1425=Painel!$E$5)),$J1425+ROW()/10000000,"")</f>
        <v/>
      </c>
    </row>
    <row r="1426" customFormat="false" ht="15" hidden="false" customHeight="false" outlineLevel="0" collapsed="false">
      <c r="A1426" s="29" t="s">
        <v>53</v>
      </c>
      <c r="B1426" s="29" t="s">
        <v>2598</v>
      </c>
      <c r="C1426" s="29" t="s">
        <v>1381</v>
      </c>
      <c r="D1426" s="29" t="s">
        <v>2544</v>
      </c>
      <c r="E1426" s="29" t="n">
        <v>1</v>
      </c>
      <c r="F1426" s="29"/>
      <c r="G1426" s="29" t="s">
        <v>2599</v>
      </c>
      <c r="H1426" s="30" t="n">
        <v>800</v>
      </c>
      <c r="I1426" s="31" t="n">
        <v>46231</v>
      </c>
      <c r="J1426" s="30" t="n">
        <v>800</v>
      </c>
      <c r="K1426" s="29" t="s">
        <v>120</v>
      </c>
      <c r="L1426" s="29" t="s">
        <v>2246</v>
      </c>
      <c r="M1426" s="29"/>
      <c r="N1426" s="29" t="s">
        <v>122</v>
      </c>
      <c r="O1426" s="31" t="n">
        <v>46591</v>
      </c>
      <c r="P1426" s="29" t="s">
        <v>123</v>
      </c>
      <c r="Q1426" s="29" t="n">
        <f aca="false">IFERROR(VALUE(L1426),"")</f>
        <v>54</v>
      </c>
      <c r="R1426" s="29" t="n">
        <f aca="true">IF(O1426="","",O1426-TODAY())</f>
        <v>306</v>
      </c>
      <c r="S1426" s="29" t="str">
        <f aca="false">IF(C1426="&lt;&lt; vazio &gt;&gt;","VAZIA",IF(AND(O1426&lt;&gt;"",R1426&lt;0),"VENCIDO",IF(AND(O1426&lt;&gt;"",R1426&lt;=Parametros!$B$10),"PRÓX. VENCIMENTO",IF(F1426="Q","QUALIDADE",IF(F1426="S","BLOQUEADO",IF(F1426="R","RESTRITO/DEVOLUÇÃO",IF(OR(N1426="QUAR",N1426="QRES"),"QUARENTENA",IF(OR(B1426="DESCARTE",B1426="DEVOLUÇÃO"),"DESCARTE/DEVOLUÇÃO",IF(AND(D1426="",K1426&lt;&gt;""),"SEM LOTE",IF(AND(Q1426&lt;&gt;"",Q1426&gt;=Parametros!$B$11),"PARADO/SEM GIRO","OK"))))))))))</f>
        <v>OK</v>
      </c>
      <c r="T1426" s="29" t="str">
        <f aca="false">IF(AND($S1426="PARADO/SEM GIRO",$K1426="KG",OR(Painel!$B$5="(Todos)",A1426=Painel!$B$5)*OR(Painel!$E$5="(Todos)",P1426=Painel!$E$5)),$J1426+ROW()/10000000,"")</f>
        <v/>
      </c>
      <c r="U1426" s="29" t="str">
        <f aca="false">IF(AND($S1426="VENCIDO",$K1426="KG",OR(Painel!$B$5="(Todos)",A1426=Painel!$B$5)*OR(Painel!$E$5="(Todos)",P1426=Painel!$E$5)),$J1426+ROW()/10000000,"")</f>
        <v/>
      </c>
    </row>
    <row r="1427" customFormat="false" ht="15" hidden="false" customHeight="false" outlineLevel="0" collapsed="false">
      <c r="A1427" s="29" t="s">
        <v>53</v>
      </c>
      <c r="B1427" s="29" t="s">
        <v>2600</v>
      </c>
      <c r="C1427" s="29" t="s">
        <v>325</v>
      </c>
      <c r="D1427" s="29" t="s">
        <v>1062</v>
      </c>
      <c r="E1427" s="29" t="n">
        <v>1</v>
      </c>
      <c r="F1427" s="29" t="s">
        <v>268</v>
      </c>
      <c r="G1427" s="29" t="s">
        <v>2601</v>
      </c>
      <c r="H1427" s="30" t="n">
        <v>1102.5</v>
      </c>
      <c r="I1427" s="31" t="n">
        <v>46278</v>
      </c>
      <c r="J1427" s="30" t="n">
        <v>1102.5</v>
      </c>
      <c r="K1427" s="29" t="s">
        <v>120</v>
      </c>
      <c r="L1427" s="29" t="s">
        <v>328</v>
      </c>
      <c r="M1427" s="29"/>
      <c r="N1427" s="29" t="s">
        <v>122</v>
      </c>
      <c r="O1427" s="31" t="n">
        <v>46643</v>
      </c>
      <c r="P1427" s="29" t="s">
        <v>123</v>
      </c>
      <c r="Q1427" s="29" t="n">
        <f aca="false">IFERROR(VALUE(L1427),"")</f>
        <v>7</v>
      </c>
      <c r="R1427" s="29" t="n">
        <f aca="true">IF(O1427="","",O1427-TODAY())</f>
        <v>358</v>
      </c>
      <c r="S1427" s="29" t="str">
        <f aca="false">IF(C1427="&lt;&lt; vazio &gt;&gt;","VAZIA",IF(AND(O1427&lt;&gt;"",R1427&lt;0),"VENCIDO",IF(AND(O1427&lt;&gt;"",R1427&lt;=Parametros!$B$10),"PRÓX. VENCIMENTO",IF(F1427="Q","QUALIDADE",IF(F1427="S","BLOQUEADO",IF(F1427="R","RESTRITO/DEVOLUÇÃO",IF(OR(N1427="QUAR",N1427="QRES"),"QUARENTENA",IF(OR(B1427="DESCARTE",B1427="DEVOLUÇÃO"),"DESCARTE/DEVOLUÇÃO",IF(AND(D1427="",K1427&lt;&gt;""),"SEM LOTE",IF(AND(Q1427&lt;&gt;"",Q1427&gt;=Parametros!$B$11),"PARADO/SEM GIRO","OK"))))))))))</f>
        <v>QUALIDADE</v>
      </c>
      <c r="T1427" s="29" t="str">
        <f aca="false">IF(AND($S1427="PARADO/SEM GIRO",$K1427="KG",OR(Painel!$B$5="(Todos)",A1427=Painel!$B$5)*OR(Painel!$E$5="(Todos)",P1427=Painel!$E$5)),$J1427+ROW()/10000000,"")</f>
        <v/>
      </c>
      <c r="U1427" s="29" t="str">
        <f aca="false">IF(AND($S1427="VENCIDO",$K1427="KG",OR(Painel!$B$5="(Todos)",A1427=Painel!$B$5)*OR(Painel!$E$5="(Todos)",P1427=Painel!$E$5)),$J1427+ROW()/10000000,"")</f>
        <v/>
      </c>
    </row>
    <row r="1428" customFormat="false" ht="15" hidden="false" customHeight="false" outlineLevel="0" collapsed="false">
      <c r="A1428" s="29" t="s">
        <v>53</v>
      </c>
      <c r="B1428" s="29" t="s">
        <v>2602</v>
      </c>
      <c r="C1428" s="29" t="s">
        <v>1292</v>
      </c>
      <c r="D1428" s="29" t="s">
        <v>1293</v>
      </c>
      <c r="E1428" s="29" t="n">
        <v>1</v>
      </c>
      <c r="F1428" s="29" t="s">
        <v>268</v>
      </c>
      <c r="G1428" s="29" t="s">
        <v>2603</v>
      </c>
      <c r="H1428" s="30" t="n">
        <v>800</v>
      </c>
      <c r="I1428" s="31" t="n">
        <v>46280</v>
      </c>
      <c r="J1428" s="30" t="n">
        <v>800</v>
      </c>
      <c r="K1428" s="29" t="s">
        <v>120</v>
      </c>
      <c r="L1428" s="29" t="s">
        <v>144</v>
      </c>
      <c r="M1428" s="29"/>
      <c r="N1428" s="29" t="s">
        <v>122</v>
      </c>
      <c r="O1428" s="31" t="n">
        <v>46826</v>
      </c>
      <c r="P1428" s="29" t="s">
        <v>123</v>
      </c>
      <c r="Q1428" s="29" t="n">
        <f aca="false">IFERROR(VALUE(L1428),"")</f>
        <v>5</v>
      </c>
      <c r="R1428" s="29" t="n">
        <f aca="true">IF(O1428="","",O1428-TODAY())</f>
        <v>541</v>
      </c>
      <c r="S1428" s="29" t="str">
        <f aca="false">IF(C1428="&lt;&lt; vazio &gt;&gt;","VAZIA",IF(AND(O1428&lt;&gt;"",R1428&lt;0),"VENCIDO",IF(AND(O1428&lt;&gt;"",R1428&lt;=Parametros!$B$10),"PRÓX. VENCIMENTO",IF(F1428="Q","QUALIDADE",IF(F1428="S","BLOQUEADO",IF(F1428="R","RESTRITO/DEVOLUÇÃO",IF(OR(N1428="QUAR",N1428="QRES"),"QUARENTENA",IF(OR(B1428="DESCARTE",B1428="DEVOLUÇÃO"),"DESCARTE/DEVOLUÇÃO",IF(AND(D1428="",K1428&lt;&gt;""),"SEM LOTE",IF(AND(Q1428&lt;&gt;"",Q1428&gt;=Parametros!$B$11),"PARADO/SEM GIRO","OK"))))))))))</f>
        <v>QUALIDADE</v>
      </c>
      <c r="T1428" s="29" t="str">
        <f aca="false">IF(AND($S1428="PARADO/SEM GIRO",$K1428="KG",OR(Painel!$B$5="(Todos)",A1428=Painel!$B$5)*OR(Painel!$E$5="(Todos)",P1428=Painel!$E$5)),$J1428+ROW()/10000000,"")</f>
        <v/>
      </c>
      <c r="U1428" s="29" t="str">
        <f aca="false">IF(AND($S1428="VENCIDO",$K1428="KG",OR(Painel!$B$5="(Todos)",A1428=Painel!$B$5)*OR(Painel!$E$5="(Todos)",P1428=Painel!$E$5)),$J1428+ROW()/10000000,"")</f>
        <v/>
      </c>
    </row>
    <row r="1429" customFormat="false" ht="15" hidden="false" customHeight="false" outlineLevel="0" collapsed="false">
      <c r="A1429" s="29" t="s">
        <v>53</v>
      </c>
      <c r="B1429" s="29" t="s">
        <v>2604</v>
      </c>
      <c r="C1429" s="29" t="s">
        <v>115</v>
      </c>
      <c r="D1429" s="29"/>
      <c r="E1429" s="29" t="n">
        <v>0</v>
      </c>
      <c r="F1429" s="29"/>
      <c r="G1429" s="29"/>
      <c r="H1429" s="30" t="n">
        <v>0</v>
      </c>
      <c r="I1429" s="29"/>
      <c r="J1429" s="30" t="n">
        <v>0</v>
      </c>
      <c r="K1429" s="29"/>
      <c r="L1429" s="29" t="s">
        <v>116</v>
      </c>
      <c r="M1429" s="29"/>
      <c r="N1429" s="29"/>
      <c r="O1429" s="29"/>
      <c r="P1429" s="29"/>
      <c r="Q1429" s="29" t="n">
        <f aca="false">IFERROR(VALUE(L1429),"")</f>
        <v>0</v>
      </c>
      <c r="R1429" s="29" t="str">
        <f aca="true">IF(O1429="","",O1429-TODAY())</f>
        <v/>
      </c>
      <c r="S1429" s="29" t="str">
        <f aca="false">IF(C1429="&lt;&lt; vazio &gt;&gt;","VAZIA",IF(AND(O1429&lt;&gt;"",R1429&lt;0),"VENCIDO",IF(AND(O1429&lt;&gt;"",R1429&lt;=Parametros!$B$10),"PRÓX. VENCIMENTO",IF(F1429="Q","QUALIDADE",IF(F1429="S","BLOQUEADO",IF(F1429="R","RESTRITO/DEVOLUÇÃO",IF(OR(N1429="QUAR",N1429="QRES"),"QUARENTENA",IF(OR(B1429="DESCARTE",B1429="DEVOLUÇÃO"),"DESCARTE/DEVOLUÇÃO",IF(AND(D1429="",K1429&lt;&gt;""),"SEM LOTE",IF(AND(Q1429&lt;&gt;"",Q1429&gt;=Parametros!$B$11),"PARADO/SEM GIRO","OK"))))))))))</f>
        <v>VAZIA</v>
      </c>
      <c r="T1429" s="29" t="str">
        <f aca="false">IF(AND($S1429="PARADO/SEM GIRO",$K1429="KG",OR(Painel!$B$5="(Todos)",A1429=Painel!$B$5)*OR(Painel!$E$5="(Todos)",P1429=Painel!$E$5)),$J1429+ROW()/10000000,"")</f>
        <v/>
      </c>
      <c r="U1429" s="29" t="str">
        <f aca="false">IF(AND($S1429="VENCIDO",$K1429="KG",OR(Painel!$B$5="(Todos)",A1429=Painel!$B$5)*OR(Painel!$E$5="(Todos)",P1429=Painel!$E$5)),$J1429+ROW()/10000000,"")</f>
        <v/>
      </c>
    </row>
    <row r="1430" customFormat="false" ht="15" hidden="false" customHeight="false" outlineLevel="0" collapsed="false">
      <c r="A1430" s="29" t="s">
        <v>53</v>
      </c>
      <c r="B1430" s="29" t="s">
        <v>2605</v>
      </c>
      <c r="C1430" s="29" t="s">
        <v>115</v>
      </c>
      <c r="D1430" s="29"/>
      <c r="E1430" s="29" t="n">
        <v>0</v>
      </c>
      <c r="F1430" s="29"/>
      <c r="G1430" s="29"/>
      <c r="H1430" s="30" t="n">
        <v>0</v>
      </c>
      <c r="I1430" s="29"/>
      <c r="J1430" s="30" t="n">
        <v>0</v>
      </c>
      <c r="K1430" s="29"/>
      <c r="L1430" s="29" t="s">
        <v>116</v>
      </c>
      <c r="M1430" s="29"/>
      <c r="N1430" s="29"/>
      <c r="O1430" s="29"/>
      <c r="P1430" s="29"/>
      <c r="Q1430" s="29" t="n">
        <f aca="false">IFERROR(VALUE(L1430),"")</f>
        <v>0</v>
      </c>
      <c r="R1430" s="29" t="str">
        <f aca="true">IF(O1430="","",O1430-TODAY())</f>
        <v/>
      </c>
      <c r="S1430" s="29" t="str">
        <f aca="false">IF(C1430="&lt;&lt; vazio &gt;&gt;","VAZIA",IF(AND(O1430&lt;&gt;"",R1430&lt;0),"VENCIDO",IF(AND(O1430&lt;&gt;"",R1430&lt;=Parametros!$B$10),"PRÓX. VENCIMENTO",IF(F1430="Q","QUALIDADE",IF(F1430="S","BLOQUEADO",IF(F1430="R","RESTRITO/DEVOLUÇÃO",IF(OR(N1430="QUAR",N1430="QRES"),"QUARENTENA",IF(OR(B1430="DESCARTE",B1430="DEVOLUÇÃO"),"DESCARTE/DEVOLUÇÃO",IF(AND(D1430="",K1430&lt;&gt;""),"SEM LOTE",IF(AND(Q1430&lt;&gt;"",Q1430&gt;=Parametros!$B$11),"PARADO/SEM GIRO","OK"))))))))))</f>
        <v>VAZIA</v>
      </c>
      <c r="T1430" s="29" t="str">
        <f aca="false">IF(AND($S1430="PARADO/SEM GIRO",$K1430="KG",OR(Painel!$B$5="(Todos)",A1430=Painel!$B$5)*OR(Painel!$E$5="(Todos)",P1430=Painel!$E$5)),$J1430+ROW()/10000000,"")</f>
        <v/>
      </c>
      <c r="U1430" s="29" t="str">
        <f aca="false">IF(AND($S1430="VENCIDO",$K1430="KG",OR(Painel!$B$5="(Todos)",A1430=Painel!$B$5)*OR(Painel!$E$5="(Todos)",P1430=Painel!$E$5)),$J1430+ROW()/10000000,"")</f>
        <v/>
      </c>
    </row>
    <row r="1431" customFormat="false" ht="15" hidden="false" customHeight="false" outlineLevel="0" collapsed="false">
      <c r="A1431" s="29" t="s">
        <v>53</v>
      </c>
      <c r="B1431" s="29" t="s">
        <v>2606</v>
      </c>
      <c r="C1431" s="29" t="s">
        <v>157</v>
      </c>
      <c r="D1431" s="29" t="s">
        <v>2607</v>
      </c>
      <c r="E1431" s="29" t="n">
        <v>1</v>
      </c>
      <c r="F1431" s="29"/>
      <c r="G1431" s="29" t="s">
        <v>2608</v>
      </c>
      <c r="H1431" s="30" t="n">
        <v>1102.5</v>
      </c>
      <c r="I1431" s="31" t="n">
        <v>46197</v>
      </c>
      <c r="J1431" s="30" t="n">
        <v>1102.5</v>
      </c>
      <c r="K1431" s="29" t="s">
        <v>120</v>
      </c>
      <c r="L1431" s="29" t="s">
        <v>2609</v>
      </c>
      <c r="M1431" s="29"/>
      <c r="N1431" s="29" t="s">
        <v>122</v>
      </c>
      <c r="O1431" s="31" t="n">
        <v>46741</v>
      </c>
      <c r="P1431" s="29" t="s">
        <v>123</v>
      </c>
      <c r="Q1431" s="29" t="n">
        <f aca="false">IFERROR(VALUE(L1431),"")</f>
        <v>88</v>
      </c>
      <c r="R1431" s="29" t="n">
        <f aca="true">IF(O1431="","",O1431-TODAY())</f>
        <v>456</v>
      </c>
      <c r="S1431" s="29" t="str">
        <f aca="false">IF(C1431="&lt;&lt; vazio &gt;&gt;","VAZIA",IF(AND(O1431&lt;&gt;"",R1431&lt;0),"VENCIDO",IF(AND(O1431&lt;&gt;"",R1431&lt;=Parametros!$B$10),"PRÓX. VENCIMENTO",IF(F1431="Q","QUALIDADE",IF(F1431="S","BLOQUEADO",IF(F1431="R","RESTRITO/DEVOLUÇÃO",IF(OR(N1431="QUAR",N1431="QRES"),"QUARENTENA",IF(OR(B1431="DESCARTE",B1431="DEVOLUÇÃO"),"DESCARTE/DEVOLUÇÃO",IF(AND(D1431="",K1431&lt;&gt;""),"SEM LOTE",IF(AND(Q1431&lt;&gt;"",Q1431&gt;=Parametros!$B$11),"PARADO/SEM GIRO","OK"))))))))))</f>
        <v>OK</v>
      </c>
      <c r="T1431" s="29" t="str">
        <f aca="false">IF(AND($S1431="PARADO/SEM GIRO",$K1431="KG",OR(Painel!$B$5="(Todos)",A1431=Painel!$B$5)*OR(Painel!$E$5="(Todos)",P1431=Painel!$E$5)),$J1431+ROW()/10000000,"")</f>
        <v/>
      </c>
      <c r="U1431" s="29" t="str">
        <f aca="false">IF(AND($S1431="VENCIDO",$K1431="KG",OR(Painel!$B$5="(Todos)",A1431=Painel!$B$5)*OR(Painel!$E$5="(Todos)",P1431=Painel!$E$5)),$J1431+ROW()/10000000,"")</f>
        <v/>
      </c>
    </row>
    <row r="1432" customFormat="false" ht="15" hidden="false" customHeight="false" outlineLevel="0" collapsed="false">
      <c r="A1432" s="29" t="s">
        <v>53</v>
      </c>
      <c r="B1432" s="29" t="s">
        <v>2610</v>
      </c>
      <c r="C1432" s="29" t="s">
        <v>1292</v>
      </c>
      <c r="D1432" s="29" t="s">
        <v>1293</v>
      </c>
      <c r="E1432" s="29" t="n">
        <v>1</v>
      </c>
      <c r="F1432" s="29" t="s">
        <v>268</v>
      </c>
      <c r="G1432" s="29" t="s">
        <v>2611</v>
      </c>
      <c r="H1432" s="30" t="n">
        <v>740</v>
      </c>
      <c r="I1432" s="31" t="n">
        <v>46280</v>
      </c>
      <c r="J1432" s="30" t="n">
        <v>740</v>
      </c>
      <c r="K1432" s="29" t="s">
        <v>120</v>
      </c>
      <c r="L1432" s="29" t="s">
        <v>144</v>
      </c>
      <c r="M1432" s="29"/>
      <c r="N1432" s="29" t="s">
        <v>122</v>
      </c>
      <c r="O1432" s="31" t="n">
        <v>46826</v>
      </c>
      <c r="P1432" s="29" t="s">
        <v>123</v>
      </c>
      <c r="Q1432" s="29" t="n">
        <f aca="false">IFERROR(VALUE(L1432),"")</f>
        <v>5</v>
      </c>
      <c r="R1432" s="29" t="n">
        <f aca="true">IF(O1432="","",O1432-TODAY())</f>
        <v>541</v>
      </c>
      <c r="S1432" s="29" t="str">
        <f aca="false">IF(C1432="&lt;&lt; vazio &gt;&gt;","VAZIA",IF(AND(O1432&lt;&gt;"",R1432&lt;0),"VENCIDO",IF(AND(O1432&lt;&gt;"",R1432&lt;=Parametros!$B$10),"PRÓX. VENCIMENTO",IF(F1432="Q","QUALIDADE",IF(F1432="S","BLOQUEADO",IF(F1432="R","RESTRITO/DEVOLUÇÃO",IF(OR(N1432="QUAR",N1432="QRES"),"QUARENTENA",IF(OR(B1432="DESCARTE",B1432="DEVOLUÇÃO"),"DESCARTE/DEVOLUÇÃO",IF(AND(D1432="",K1432&lt;&gt;""),"SEM LOTE",IF(AND(Q1432&lt;&gt;"",Q1432&gt;=Parametros!$B$11),"PARADO/SEM GIRO","OK"))))))))))</f>
        <v>QUALIDADE</v>
      </c>
      <c r="T1432" s="29" t="str">
        <f aca="false">IF(AND($S1432="PARADO/SEM GIRO",$K1432="KG",OR(Painel!$B$5="(Todos)",A1432=Painel!$B$5)*OR(Painel!$E$5="(Todos)",P1432=Painel!$E$5)),$J1432+ROW()/10000000,"")</f>
        <v/>
      </c>
      <c r="U1432" s="29" t="str">
        <f aca="false">IF(AND($S1432="VENCIDO",$K1432="KG",OR(Painel!$B$5="(Todos)",A1432=Painel!$B$5)*OR(Painel!$E$5="(Todos)",P1432=Painel!$E$5)),$J1432+ROW()/10000000,"")</f>
        <v/>
      </c>
    </row>
    <row r="1433" customFormat="false" ht="15" hidden="false" customHeight="false" outlineLevel="0" collapsed="false">
      <c r="A1433" s="29" t="s">
        <v>53</v>
      </c>
      <c r="B1433" s="29" t="s">
        <v>2612</v>
      </c>
      <c r="C1433" s="29" t="s">
        <v>691</v>
      </c>
      <c r="D1433" s="29" t="s">
        <v>2613</v>
      </c>
      <c r="E1433" s="29" t="n">
        <v>1</v>
      </c>
      <c r="F1433" s="29"/>
      <c r="G1433" s="29" t="s">
        <v>2614</v>
      </c>
      <c r="H1433" s="30" t="n">
        <v>808</v>
      </c>
      <c r="I1433" s="31" t="n">
        <v>46211</v>
      </c>
      <c r="J1433" s="30" t="n">
        <v>808</v>
      </c>
      <c r="K1433" s="29" t="s">
        <v>120</v>
      </c>
      <c r="L1433" s="29" t="s">
        <v>2615</v>
      </c>
      <c r="M1433" s="29"/>
      <c r="N1433" s="29" t="s">
        <v>122</v>
      </c>
      <c r="O1433" s="31" t="n">
        <v>46307</v>
      </c>
      <c r="P1433" s="29" t="s">
        <v>123</v>
      </c>
      <c r="Q1433" s="29" t="n">
        <f aca="false">IFERROR(VALUE(L1433),"")</f>
        <v>74</v>
      </c>
      <c r="R1433" s="29" t="n">
        <f aca="true">IF(O1433="","",O1433-TODAY())</f>
        <v>22</v>
      </c>
      <c r="S1433" s="29" t="str">
        <f aca="false">IF(C1433="&lt;&lt; vazio &gt;&gt;","VAZIA",IF(AND(O1433&lt;&gt;"",R1433&lt;0),"VENCIDO",IF(AND(O1433&lt;&gt;"",R1433&lt;=Parametros!$B$10),"PRÓX. VENCIMENTO",IF(F1433="Q","QUALIDADE",IF(F1433="S","BLOQUEADO",IF(F1433="R","RESTRITO/DEVOLUÇÃO",IF(OR(N1433="QUAR",N1433="QRES"),"QUARENTENA",IF(OR(B1433="DESCARTE",B1433="DEVOLUÇÃO"),"DESCARTE/DEVOLUÇÃO",IF(AND(D1433="",K1433&lt;&gt;""),"SEM LOTE",IF(AND(Q1433&lt;&gt;"",Q1433&gt;=Parametros!$B$11),"PARADO/SEM GIRO","OK"))))))))))</f>
        <v>PRÓX. VENCIMENTO</v>
      </c>
      <c r="T1433" s="29" t="str">
        <f aca="false">IF(AND($S1433="PARADO/SEM GIRO",$K1433="KG",OR(Painel!$B$5="(Todos)",A1433=Painel!$B$5)*OR(Painel!$E$5="(Todos)",P1433=Painel!$E$5)),$J1433+ROW()/10000000,"")</f>
        <v/>
      </c>
      <c r="U1433" s="29" t="str">
        <f aca="false">IF(AND($S1433="VENCIDO",$K1433="KG",OR(Painel!$B$5="(Todos)",A1433=Painel!$B$5)*OR(Painel!$E$5="(Todos)",P1433=Painel!$E$5)),$J1433+ROW()/10000000,"")</f>
        <v/>
      </c>
    </row>
    <row r="1434" customFormat="false" ht="15" hidden="false" customHeight="false" outlineLevel="0" collapsed="false">
      <c r="A1434" s="29" t="s">
        <v>53</v>
      </c>
      <c r="B1434" s="29" t="s">
        <v>2616</v>
      </c>
      <c r="C1434" s="29" t="s">
        <v>115</v>
      </c>
      <c r="D1434" s="29"/>
      <c r="E1434" s="29" t="n">
        <v>0</v>
      </c>
      <c r="F1434" s="29"/>
      <c r="G1434" s="29"/>
      <c r="H1434" s="30" t="n">
        <v>0</v>
      </c>
      <c r="I1434" s="29"/>
      <c r="J1434" s="30" t="n">
        <v>0</v>
      </c>
      <c r="K1434" s="29"/>
      <c r="L1434" s="29" t="s">
        <v>116</v>
      </c>
      <c r="M1434" s="29"/>
      <c r="N1434" s="29"/>
      <c r="O1434" s="29"/>
      <c r="P1434" s="29"/>
      <c r="Q1434" s="29" t="n">
        <f aca="false">IFERROR(VALUE(L1434),"")</f>
        <v>0</v>
      </c>
      <c r="R1434" s="29" t="str">
        <f aca="true">IF(O1434="","",O1434-TODAY())</f>
        <v/>
      </c>
      <c r="S1434" s="29" t="str">
        <f aca="false">IF(C1434="&lt;&lt; vazio &gt;&gt;","VAZIA",IF(AND(O1434&lt;&gt;"",R1434&lt;0),"VENCIDO",IF(AND(O1434&lt;&gt;"",R1434&lt;=Parametros!$B$10),"PRÓX. VENCIMENTO",IF(F1434="Q","QUALIDADE",IF(F1434="S","BLOQUEADO",IF(F1434="R","RESTRITO/DEVOLUÇÃO",IF(OR(N1434="QUAR",N1434="QRES"),"QUARENTENA",IF(OR(B1434="DESCARTE",B1434="DEVOLUÇÃO"),"DESCARTE/DEVOLUÇÃO",IF(AND(D1434="",K1434&lt;&gt;""),"SEM LOTE",IF(AND(Q1434&lt;&gt;"",Q1434&gt;=Parametros!$B$11),"PARADO/SEM GIRO","OK"))))))))))</f>
        <v>VAZIA</v>
      </c>
      <c r="T1434" s="29" t="str">
        <f aca="false">IF(AND($S1434="PARADO/SEM GIRO",$K1434="KG",OR(Painel!$B$5="(Todos)",A1434=Painel!$B$5)*OR(Painel!$E$5="(Todos)",P1434=Painel!$E$5)),$J1434+ROW()/10000000,"")</f>
        <v/>
      </c>
      <c r="U1434" s="29" t="str">
        <f aca="false">IF(AND($S1434="VENCIDO",$K1434="KG",OR(Painel!$B$5="(Todos)",A1434=Painel!$B$5)*OR(Painel!$E$5="(Todos)",P1434=Painel!$E$5)),$J1434+ROW()/10000000,"")</f>
        <v/>
      </c>
    </row>
    <row r="1435" customFormat="false" ht="15" hidden="false" customHeight="false" outlineLevel="0" collapsed="false">
      <c r="A1435" s="29" t="s">
        <v>53</v>
      </c>
      <c r="B1435" s="29" t="s">
        <v>2617</v>
      </c>
      <c r="C1435" s="29" t="s">
        <v>1274</v>
      </c>
      <c r="D1435" s="29" t="s">
        <v>1275</v>
      </c>
      <c r="E1435" s="29" t="n">
        <v>1</v>
      </c>
      <c r="F1435" s="29"/>
      <c r="G1435" s="29" t="s">
        <v>2618</v>
      </c>
      <c r="H1435" s="30" t="n">
        <v>1000</v>
      </c>
      <c r="I1435" s="31" t="n">
        <v>46230</v>
      </c>
      <c r="J1435" s="30" t="n">
        <v>1000</v>
      </c>
      <c r="K1435" s="29" t="s">
        <v>120</v>
      </c>
      <c r="L1435" s="29" t="s">
        <v>1277</v>
      </c>
      <c r="M1435" s="29"/>
      <c r="N1435" s="29" t="s">
        <v>122</v>
      </c>
      <c r="O1435" s="31" t="n">
        <v>46588</v>
      </c>
      <c r="P1435" s="29" t="s">
        <v>123</v>
      </c>
      <c r="Q1435" s="29" t="n">
        <f aca="false">IFERROR(VALUE(L1435),"")</f>
        <v>55</v>
      </c>
      <c r="R1435" s="29" t="n">
        <f aca="true">IF(O1435="","",O1435-TODAY())</f>
        <v>303</v>
      </c>
      <c r="S1435" s="29" t="str">
        <f aca="false">IF(C1435="&lt;&lt; vazio &gt;&gt;","VAZIA",IF(AND(O1435&lt;&gt;"",R1435&lt;0),"VENCIDO",IF(AND(O1435&lt;&gt;"",R1435&lt;=Parametros!$B$10),"PRÓX. VENCIMENTO",IF(F1435="Q","QUALIDADE",IF(F1435="S","BLOQUEADO",IF(F1435="R","RESTRITO/DEVOLUÇÃO",IF(OR(N1435="QUAR",N1435="QRES"),"QUARENTENA",IF(OR(B1435="DESCARTE",B1435="DEVOLUÇÃO"),"DESCARTE/DEVOLUÇÃO",IF(AND(D1435="",K1435&lt;&gt;""),"SEM LOTE",IF(AND(Q1435&lt;&gt;"",Q1435&gt;=Parametros!$B$11),"PARADO/SEM GIRO","OK"))))))))))</f>
        <v>OK</v>
      </c>
      <c r="T1435" s="29" t="str">
        <f aca="false">IF(AND($S1435="PARADO/SEM GIRO",$K1435="KG",OR(Painel!$B$5="(Todos)",A1435=Painel!$B$5)*OR(Painel!$E$5="(Todos)",P1435=Painel!$E$5)),$J1435+ROW()/10000000,"")</f>
        <v/>
      </c>
      <c r="U1435" s="29" t="str">
        <f aca="false">IF(AND($S1435="VENCIDO",$K1435="KG",OR(Painel!$B$5="(Todos)",A1435=Painel!$B$5)*OR(Painel!$E$5="(Todos)",P1435=Painel!$E$5)),$J1435+ROW()/10000000,"")</f>
        <v/>
      </c>
    </row>
    <row r="1436" customFormat="false" ht="15" hidden="false" customHeight="false" outlineLevel="0" collapsed="false">
      <c r="A1436" s="29" t="s">
        <v>53</v>
      </c>
      <c r="B1436" s="29" t="s">
        <v>2619</v>
      </c>
      <c r="C1436" s="29" t="s">
        <v>196</v>
      </c>
      <c r="D1436" s="29" t="s">
        <v>197</v>
      </c>
      <c r="E1436" s="29" t="n">
        <v>1</v>
      </c>
      <c r="F1436" s="29" t="s">
        <v>137</v>
      </c>
      <c r="G1436" s="29" t="s">
        <v>2620</v>
      </c>
      <c r="H1436" s="30" t="n">
        <v>640</v>
      </c>
      <c r="I1436" s="31" t="n">
        <v>46269</v>
      </c>
      <c r="J1436" s="30" t="n">
        <v>640</v>
      </c>
      <c r="K1436" s="29" t="s">
        <v>120</v>
      </c>
      <c r="L1436" s="29" t="s">
        <v>190</v>
      </c>
      <c r="M1436" s="29"/>
      <c r="N1436" s="29" t="s">
        <v>122</v>
      </c>
      <c r="O1436" s="31" t="n">
        <v>46318</v>
      </c>
      <c r="P1436" s="29" t="s">
        <v>123</v>
      </c>
      <c r="Q1436" s="29" t="n">
        <f aca="false">IFERROR(VALUE(L1436),"")</f>
        <v>23</v>
      </c>
      <c r="R1436" s="29" t="n">
        <f aca="true">IF(O1436="","",O1436-TODAY())</f>
        <v>33</v>
      </c>
      <c r="S1436" s="29" t="str">
        <f aca="false">IF(C1436="&lt;&lt; vazio &gt;&gt;","VAZIA",IF(AND(O1436&lt;&gt;"",R1436&lt;0),"VENCIDO",IF(AND(O1436&lt;&gt;"",R1436&lt;=Parametros!$B$10),"PRÓX. VENCIMENTO",IF(F1436="Q","QUALIDADE",IF(F1436="S","BLOQUEADO",IF(F1436="R","RESTRITO/DEVOLUÇÃO",IF(OR(N1436="QUAR",N1436="QRES"),"QUARENTENA",IF(OR(B1436="DESCARTE",B1436="DEVOLUÇÃO"),"DESCARTE/DEVOLUÇÃO",IF(AND(D1436="",K1436&lt;&gt;""),"SEM LOTE",IF(AND(Q1436&lt;&gt;"",Q1436&gt;=Parametros!$B$11),"PARADO/SEM GIRO","OK"))))))))))</f>
        <v>PRÓX. VENCIMENTO</v>
      </c>
      <c r="T1436" s="29" t="str">
        <f aca="false">IF(AND($S1436="PARADO/SEM GIRO",$K1436="KG",OR(Painel!$B$5="(Todos)",A1436=Painel!$B$5)*OR(Painel!$E$5="(Todos)",P1436=Painel!$E$5)),$J1436+ROW()/10000000,"")</f>
        <v/>
      </c>
      <c r="U1436" s="29" t="str">
        <f aca="false">IF(AND($S1436="VENCIDO",$K1436="KG",OR(Painel!$B$5="(Todos)",A1436=Painel!$B$5)*OR(Painel!$E$5="(Todos)",P1436=Painel!$E$5)),$J1436+ROW()/10000000,"")</f>
        <v/>
      </c>
    </row>
    <row r="1437" customFormat="false" ht="15" hidden="false" customHeight="false" outlineLevel="0" collapsed="false">
      <c r="A1437" s="29" t="s">
        <v>53</v>
      </c>
      <c r="B1437" s="29" t="s">
        <v>2621</v>
      </c>
      <c r="C1437" s="29" t="s">
        <v>115</v>
      </c>
      <c r="D1437" s="29"/>
      <c r="E1437" s="29" t="n">
        <v>0</v>
      </c>
      <c r="F1437" s="29"/>
      <c r="G1437" s="29"/>
      <c r="H1437" s="30" t="n">
        <v>0</v>
      </c>
      <c r="I1437" s="29"/>
      <c r="J1437" s="30" t="n">
        <v>0</v>
      </c>
      <c r="K1437" s="29"/>
      <c r="L1437" s="29" t="s">
        <v>116</v>
      </c>
      <c r="M1437" s="29"/>
      <c r="N1437" s="29"/>
      <c r="O1437" s="29"/>
      <c r="P1437" s="29"/>
      <c r="Q1437" s="29" t="n">
        <f aca="false">IFERROR(VALUE(L1437),"")</f>
        <v>0</v>
      </c>
      <c r="R1437" s="29" t="str">
        <f aca="true">IF(O1437="","",O1437-TODAY())</f>
        <v/>
      </c>
      <c r="S1437" s="29" t="str">
        <f aca="false">IF(C1437="&lt;&lt; vazio &gt;&gt;","VAZIA",IF(AND(O1437&lt;&gt;"",R1437&lt;0),"VENCIDO",IF(AND(O1437&lt;&gt;"",R1437&lt;=Parametros!$B$10),"PRÓX. VENCIMENTO",IF(F1437="Q","QUALIDADE",IF(F1437="S","BLOQUEADO",IF(F1437="R","RESTRITO/DEVOLUÇÃO",IF(OR(N1437="QUAR",N1437="QRES"),"QUARENTENA",IF(OR(B1437="DESCARTE",B1437="DEVOLUÇÃO"),"DESCARTE/DEVOLUÇÃO",IF(AND(D1437="",K1437&lt;&gt;""),"SEM LOTE",IF(AND(Q1437&lt;&gt;"",Q1437&gt;=Parametros!$B$11),"PARADO/SEM GIRO","OK"))))))))))</f>
        <v>VAZIA</v>
      </c>
      <c r="T1437" s="29" t="str">
        <f aca="false">IF(AND($S1437="PARADO/SEM GIRO",$K1437="KG",OR(Painel!$B$5="(Todos)",A1437=Painel!$B$5)*OR(Painel!$E$5="(Todos)",P1437=Painel!$E$5)),$J1437+ROW()/10000000,"")</f>
        <v/>
      </c>
      <c r="U1437" s="29" t="str">
        <f aca="false">IF(AND($S1437="VENCIDO",$K1437="KG",OR(Painel!$B$5="(Todos)",A1437=Painel!$B$5)*OR(Painel!$E$5="(Todos)",P1437=Painel!$E$5)),$J1437+ROW()/10000000,"")</f>
        <v/>
      </c>
    </row>
    <row r="1438" customFormat="false" ht="15" hidden="false" customHeight="false" outlineLevel="0" collapsed="false">
      <c r="A1438" s="29" t="s">
        <v>53</v>
      </c>
      <c r="B1438" s="29" t="s">
        <v>2622</v>
      </c>
      <c r="C1438" s="29" t="s">
        <v>135</v>
      </c>
      <c r="D1438" s="29" t="s">
        <v>2623</v>
      </c>
      <c r="E1438" s="29" t="n">
        <v>1</v>
      </c>
      <c r="F1438" s="29"/>
      <c r="G1438" s="29" t="s">
        <v>2624</v>
      </c>
      <c r="H1438" s="30" t="n">
        <v>1000</v>
      </c>
      <c r="I1438" s="31" t="n">
        <v>46284</v>
      </c>
      <c r="J1438" s="30" t="n">
        <v>1000</v>
      </c>
      <c r="K1438" s="29" t="s">
        <v>120</v>
      </c>
      <c r="L1438" s="29" t="s">
        <v>388</v>
      </c>
      <c r="M1438" s="29"/>
      <c r="N1438" s="29" t="s">
        <v>122</v>
      </c>
      <c r="O1438" s="31" t="n">
        <v>46648</v>
      </c>
      <c r="P1438" s="29" t="s">
        <v>123</v>
      </c>
      <c r="Q1438" s="29" t="n">
        <f aca="false">IFERROR(VALUE(L1438),"")</f>
        <v>1</v>
      </c>
      <c r="R1438" s="29" t="n">
        <f aca="true">IF(O1438="","",O1438-TODAY())</f>
        <v>363</v>
      </c>
      <c r="S1438" s="29" t="str">
        <f aca="false">IF(C1438="&lt;&lt; vazio &gt;&gt;","VAZIA",IF(AND(O1438&lt;&gt;"",R1438&lt;0),"VENCIDO",IF(AND(O1438&lt;&gt;"",R1438&lt;=Parametros!$B$10),"PRÓX. VENCIMENTO",IF(F1438="Q","QUALIDADE",IF(F1438="S","BLOQUEADO",IF(F1438="R","RESTRITO/DEVOLUÇÃO",IF(OR(N1438="QUAR",N1438="QRES"),"QUARENTENA",IF(OR(B1438="DESCARTE",B1438="DEVOLUÇÃO"),"DESCARTE/DEVOLUÇÃO",IF(AND(D1438="",K1438&lt;&gt;""),"SEM LOTE",IF(AND(Q1438&lt;&gt;"",Q1438&gt;=Parametros!$B$11),"PARADO/SEM GIRO","OK"))))))))))</f>
        <v>OK</v>
      </c>
      <c r="T1438" s="29" t="str">
        <f aca="false">IF(AND($S1438="PARADO/SEM GIRO",$K1438="KG",OR(Painel!$B$5="(Todos)",A1438=Painel!$B$5)*OR(Painel!$E$5="(Todos)",P1438=Painel!$E$5)),$J1438+ROW()/10000000,"")</f>
        <v/>
      </c>
      <c r="U1438" s="29" t="str">
        <f aca="false">IF(AND($S1438="VENCIDO",$K1438="KG",OR(Painel!$B$5="(Todos)",A1438=Painel!$B$5)*OR(Painel!$E$5="(Todos)",P1438=Painel!$E$5)),$J1438+ROW()/10000000,"")</f>
        <v/>
      </c>
    </row>
    <row r="1439" customFormat="false" ht="15" hidden="false" customHeight="false" outlineLevel="0" collapsed="false">
      <c r="A1439" s="29" t="s">
        <v>53</v>
      </c>
      <c r="B1439" s="29" t="s">
        <v>2625</v>
      </c>
      <c r="C1439" s="29" t="s">
        <v>222</v>
      </c>
      <c r="D1439" s="29" t="s">
        <v>815</v>
      </c>
      <c r="E1439" s="29" t="n">
        <v>1</v>
      </c>
      <c r="F1439" s="29"/>
      <c r="G1439" s="29" t="s">
        <v>2626</v>
      </c>
      <c r="H1439" s="30" t="n">
        <v>1000</v>
      </c>
      <c r="I1439" s="31" t="n">
        <v>46283</v>
      </c>
      <c r="J1439" s="30" t="n">
        <v>1000</v>
      </c>
      <c r="K1439" s="29" t="s">
        <v>120</v>
      </c>
      <c r="L1439" s="29" t="s">
        <v>176</v>
      </c>
      <c r="M1439" s="29"/>
      <c r="N1439" s="29" t="s">
        <v>122</v>
      </c>
      <c r="O1439" s="31" t="n">
        <v>46825</v>
      </c>
      <c r="P1439" s="29" t="s">
        <v>123</v>
      </c>
      <c r="Q1439" s="29" t="n">
        <f aca="false">IFERROR(VALUE(L1439),"")</f>
        <v>2</v>
      </c>
      <c r="R1439" s="29" t="n">
        <f aca="true">IF(O1439="","",O1439-TODAY())</f>
        <v>540</v>
      </c>
      <c r="S1439" s="29" t="str">
        <f aca="false">IF(C1439="&lt;&lt; vazio &gt;&gt;","VAZIA",IF(AND(O1439&lt;&gt;"",R1439&lt;0),"VENCIDO",IF(AND(O1439&lt;&gt;"",R1439&lt;=Parametros!$B$10),"PRÓX. VENCIMENTO",IF(F1439="Q","QUALIDADE",IF(F1439="S","BLOQUEADO",IF(F1439="R","RESTRITO/DEVOLUÇÃO",IF(OR(N1439="QUAR",N1439="QRES"),"QUARENTENA",IF(OR(B1439="DESCARTE",B1439="DEVOLUÇÃO"),"DESCARTE/DEVOLUÇÃO",IF(AND(D1439="",K1439&lt;&gt;""),"SEM LOTE",IF(AND(Q1439&lt;&gt;"",Q1439&gt;=Parametros!$B$11),"PARADO/SEM GIRO","OK"))))))))))</f>
        <v>OK</v>
      </c>
      <c r="T1439" s="29" t="str">
        <f aca="false">IF(AND($S1439="PARADO/SEM GIRO",$K1439="KG",OR(Painel!$B$5="(Todos)",A1439=Painel!$B$5)*OR(Painel!$E$5="(Todos)",P1439=Painel!$E$5)),$J1439+ROW()/10000000,"")</f>
        <v/>
      </c>
      <c r="U1439" s="29" t="str">
        <f aca="false">IF(AND($S1439="VENCIDO",$K1439="KG",OR(Painel!$B$5="(Todos)",A1439=Painel!$B$5)*OR(Painel!$E$5="(Todos)",P1439=Painel!$E$5)),$J1439+ROW()/10000000,"")</f>
        <v/>
      </c>
    </row>
    <row r="1440" customFormat="false" ht="15" hidden="false" customHeight="false" outlineLevel="0" collapsed="false">
      <c r="A1440" s="29" t="s">
        <v>53</v>
      </c>
      <c r="B1440" s="29" t="s">
        <v>2627</v>
      </c>
      <c r="C1440" s="29" t="s">
        <v>691</v>
      </c>
      <c r="D1440" s="29" t="s">
        <v>2628</v>
      </c>
      <c r="E1440" s="29" t="n">
        <v>1</v>
      </c>
      <c r="F1440" s="29"/>
      <c r="G1440" s="29" t="s">
        <v>2629</v>
      </c>
      <c r="H1440" s="30" t="n">
        <v>1000</v>
      </c>
      <c r="I1440" s="31" t="n">
        <v>46262</v>
      </c>
      <c r="J1440" s="30" t="n">
        <v>1000</v>
      </c>
      <c r="K1440" s="29" t="s">
        <v>120</v>
      </c>
      <c r="L1440" s="29" t="s">
        <v>190</v>
      </c>
      <c r="M1440" s="29"/>
      <c r="N1440" s="29" t="s">
        <v>122</v>
      </c>
      <c r="O1440" s="31" t="n">
        <v>46985</v>
      </c>
      <c r="P1440" s="29" t="s">
        <v>123</v>
      </c>
      <c r="Q1440" s="29" t="n">
        <f aca="false">IFERROR(VALUE(L1440),"")</f>
        <v>23</v>
      </c>
      <c r="R1440" s="29" t="n">
        <f aca="true">IF(O1440="","",O1440-TODAY())</f>
        <v>700</v>
      </c>
      <c r="S1440" s="29" t="str">
        <f aca="false">IF(C1440="&lt;&lt; vazio &gt;&gt;","VAZIA",IF(AND(O1440&lt;&gt;"",R1440&lt;0),"VENCIDO",IF(AND(O1440&lt;&gt;"",R1440&lt;=Parametros!$B$10),"PRÓX. VENCIMENTO",IF(F1440="Q","QUALIDADE",IF(F1440="S","BLOQUEADO",IF(F1440="R","RESTRITO/DEVOLUÇÃO",IF(OR(N1440="QUAR",N1440="QRES"),"QUARENTENA",IF(OR(B1440="DESCARTE",B1440="DEVOLUÇÃO"),"DESCARTE/DEVOLUÇÃO",IF(AND(D1440="",K1440&lt;&gt;""),"SEM LOTE",IF(AND(Q1440&lt;&gt;"",Q1440&gt;=Parametros!$B$11),"PARADO/SEM GIRO","OK"))))))))))</f>
        <v>OK</v>
      </c>
      <c r="T1440" s="29" t="str">
        <f aca="false">IF(AND($S1440="PARADO/SEM GIRO",$K1440="KG",OR(Painel!$B$5="(Todos)",A1440=Painel!$B$5)*OR(Painel!$E$5="(Todos)",P1440=Painel!$E$5)),$J1440+ROW()/10000000,"")</f>
        <v/>
      </c>
      <c r="U1440" s="29" t="str">
        <f aca="false">IF(AND($S1440="VENCIDO",$K1440="KG",OR(Painel!$B$5="(Todos)",A1440=Painel!$B$5)*OR(Painel!$E$5="(Todos)",P1440=Painel!$E$5)),$J1440+ROW()/10000000,"")</f>
        <v/>
      </c>
    </row>
    <row r="1441" customFormat="false" ht="15" hidden="false" customHeight="false" outlineLevel="0" collapsed="false">
      <c r="A1441" s="29" t="s">
        <v>53</v>
      </c>
      <c r="B1441" s="29" t="s">
        <v>2630</v>
      </c>
      <c r="C1441" s="29" t="s">
        <v>145</v>
      </c>
      <c r="D1441" s="29" t="s">
        <v>272</v>
      </c>
      <c r="E1441" s="29" t="n">
        <v>1</v>
      </c>
      <c r="F1441" s="29"/>
      <c r="G1441" s="29" t="s">
        <v>2631</v>
      </c>
      <c r="H1441" s="30" t="n">
        <v>40.2</v>
      </c>
      <c r="I1441" s="31" t="n">
        <v>46282</v>
      </c>
      <c r="J1441" s="30" t="n">
        <v>40.2</v>
      </c>
      <c r="K1441" s="29" t="s">
        <v>120</v>
      </c>
      <c r="L1441" s="29" t="s">
        <v>2513</v>
      </c>
      <c r="M1441" s="29"/>
      <c r="N1441" s="29" t="s">
        <v>134</v>
      </c>
      <c r="O1441" s="29"/>
      <c r="P1441" s="29" t="s">
        <v>123</v>
      </c>
      <c r="Q1441" s="29" t="n">
        <f aca="false">IFERROR(VALUE(L1441),"")</f>
        <v>18</v>
      </c>
      <c r="R1441" s="29" t="str">
        <f aca="true">IF(O1441="","",O1441-TODAY())</f>
        <v/>
      </c>
      <c r="S1441" s="29" t="str">
        <f aca="false">IF(C1441="&lt;&lt; vazio &gt;&gt;","VAZIA",IF(AND(O1441&lt;&gt;"",R1441&lt;0),"VENCIDO",IF(AND(O1441&lt;&gt;"",R1441&lt;=Parametros!$B$10),"PRÓX. VENCIMENTO",IF(F1441="Q","QUALIDADE",IF(F1441="S","BLOQUEADO",IF(F1441="R","RESTRITO/DEVOLUÇÃO",IF(OR(N1441="QUAR",N1441="QRES"),"QUARENTENA",IF(OR(B1441="DESCARTE",B1441="DEVOLUÇÃO"),"DESCARTE/DEVOLUÇÃO",IF(AND(D1441="",K1441&lt;&gt;""),"SEM LOTE",IF(AND(Q1441&lt;&gt;"",Q1441&gt;=Parametros!$B$11),"PARADO/SEM GIRO","OK"))))))))))</f>
        <v>OK</v>
      </c>
      <c r="T1441" s="29" t="str">
        <f aca="false">IF(AND($S1441="PARADO/SEM GIRO",$K1441="KG",OR(Painel!$B$5="(Todos)",A1441=Painel!$B$5)*OR(Painel!$E$5="(Todos)",P1441=Painel!$E$5)),$J1441+ROW()/10000000,"")</f>
        <v/>
      </c>
      <c r="U1441" s="29" t="str">
        <f aca="false">IF(AND($S1441="VENCIDO",$K1441="KG",OR(Painel!$B$5="(Todos)",A1441=Painel!$B$5)*OR(Painel!$E$5="(Todos)",P1441=Painel!$E$5)),$J1441+ROW()/10000000,"")</f>
        <v/>
      </c>
    </row>
    <row r="1442" customFormat="false" ht="15" hidden="false" customHeight="false" outlineLevel="0" collapsed="false">
      <c r="A1442" s="29" t="s">
        <v>53</v>
      </c>
      <c r="B1442" s="29" t="s">
        <v>2632</v>
      </c>
      <c r="C1442" s="29" t="s">
        <v>115</v>
      </c>
      <c r="D1442" s="29"/>
      <c r="E1442" s="29" t="n">
        <v>0</v>
      </c>
      <c r="F1442" s="29"/>
      <c r="G1442" s="29"/>
      <c r="H1442" s="30" t="n">
        <v>0</v>
      </c>
      <c r="I1442" s="29"/>
      <c r="J1442" s="30" t="n">
        <v>0</v>
      </c>
      <c r="K1442" s="29"/>
      <c r="L1442" s="29" t="s">
        <v>116</v>
      </c>
      <c r="M1442" s="29"/>
      <c r="N1442" s="29"/>
      <c r="O1442" s="29"/>
      <c r="P1442" s="29"/>
      <c r="Q1442" s="29" t="n">
        <f aca="false">IFERROR(VALUE(L1442),"")</f>
        <v>0</v>
      </c>
      <c r="R1442" s="29" t="str">
        <f aca="true">IF(O1442="","",O1442-TODAY())</f>
        <v/>
      </c>
      <c r="S1442" s="29" t="str">
        <f aca="false">IF(C1442="&lt;&lt; vazio &gt;&gt;","VAZIA",IF(AND(O1442&lt;&gt;"",R1442&lt;0),"VENCIDO",IF(AND(O1442&lt;&gt;"",R1442&lt;=Parametros!$B$10),"PRÓX. VENCIMENTO",IF(F1442="Q","QUALIDADE",IF(F1442="S","BLOQUEADO",IF(F1442="R","RESTRITO/DEVOLUÇÃO",IF(OR(N1442="QUAR",N1442="QRES"),"QUARENTENA",IF(OR(B1442="DESCARTE",B1442="DEVOLUÇÃO"),"DESCARTE/DEVOLUÇÃO",IF(AND(D1442="",K1442&lt;&gt;""),"SEM LOTE",IF(AND(Q1442&lt;&gt;"",Q1442&gt;=Parametros!$B$11),"PARADO/SEM GIRO","OK"))))))))))</f>
        <v>VAZIA</v>
      </c>
      <c r="T1442" s="29" t="str">
        <f aca="false">IF(AND($S1442="PARADO/SEM GIRO",$K1442="KG",OR(Painel!$B$5="(Todos)",A1442=Painel!$B$5)*OR(Painel!$E$5="(Todos)",P1442=Painel!$E$5)),$J1442+ROW()/10000000,"")</f>
        <v/>
      </c>
      <c r="U1442" s="29" t="str">
        <f aca="false">IF(AND($S1442="VENCIDO",$K1442="KG",OR(Painel!$B$5="(Todos)",A1442=Painel!$B$5)*OR(Painel!$E$5="(Todos)",P1442=Painel!$E$5)),$J1442+ROW()/10000000,"")</f>
        <v/>
      </c>
    </row>
    <row r="1443" customFormat="false" ht="15" hidden="false" customHeight="false" outlineLevel="0" collapsed="false">
      <c r="A1443" s="29" t="s">
        <v>53</v>
      </c>
      <c r="B1443" s="29" t="s">
        <v>2633</v>
      </c>
      <c r="C1443" s="29" t="s">
        <v>801</v>
      </c>
      <c r="D1443" s="29" t="s">
        <v>873</v>
      </c>
      <c r="E1443" s="29" t="n">
        <v>1</v>
      </c>
      <c r="F1443" s="29"/>
      <c r="G1443" s="29" t="s">
        <v>2634</v>
      </c>
      <c r="H1443" s="30" t="n">
        <v>1108.8</v>
      </c>
      <c r="I1443" s="31" t="n">
        <v>46275</v>
      </c>
      <c r="J1443" s="30" t="n">
        <v>1108.8</v>
      </c>
      <c r="K1443" s="29" t="s">
        <v>120</v>
      </c>
      <c r="L1443" s="29" t="s">
        <v>121</v>
      </c>
      <c r="M1443" s="29"/>
      <c r="N1443" s="29" t="s">
        <v>122</v>
      </c>
      <c r="O1443" s="31" t="n">
        <v>46811</v>
      </c>
      <c r="P1443" s="29" t="s">
        <v>123</v>
      </c>
      <c r="Q1443" s="29" t="n">
        <f aca="false">IFERROR(VALUE(L1443),"")</f>
        <v>10</v>
      </c>
      <c r="R1443" s="29" t="n">
        <f aca="true">IF(O1443="","",O1443-TODAY())</f>
        <v>526</v>
      </c>
      <c r="S1443" s="29" t="str">
        <f aca="false">IF(C1443="&lt;&lt; vazio &gt;&gt;","VAZIA",IF(AND(O1443&lt;&gt;"",R1443&lt;0),"VENCIDO",IF(AND(O1443&lt;&gt;"",R1443&lt;=Parametros!$B$10),"PRÓX. VENCIMENTO",IF(F1443="Q","QUALIDADE",IF(F1443="S","BLOQUEADO",IF(F1443="R","RESTRITO/DEVOLUÇÃO",IF(OR(N1443="QUAR",N1443="QRES"),"QUARENTENA",IF(OR(B1443="DESCARTE",B1443="DEVOLUÇÃO"),"DESCARTE/DEVOLUÇÃO",IF(AND(D1443="",K1443&lt;&gt;""),"SEM LOTE",IF(AND(Q1443&lt;&gt;"",Q1443&gt;=Parametros!$B$11),"PARADO/SEM GIRO","OK"))))))))))</f>
        <v>OK</v>
      </c>
      <c r="T1443" s="29" t="str">
        <f aca="false">IF(AND($S1443="PARADO/SEM GIRO",$K1443="KG",OR(Painel!$B$5="(Todos)",A1443=Painel!$B$5)*OR(Painel!$E$5="(Todos)",P1443=Painel!$E$5)),$J1443+ROW()/10000000,"")</f>
        <v/>
      </c>
      <c r="U1443" s="29" t="str">
        <f aca="false">IF(AND($S1443="VENCIDO",$K1443="KG",OR(Painel!$B$5="(Todos)",A1443=Painel!$B$5)*OR(Painel!$E$5="(Todos)",P1443=Painel!$E$5)),$J1443+ROW()/10000000,"")</f>
        <v/>
      </c>
    </row>
    <row r="1444" customFormat="false" ht="15" hidden="false" customHeight="false" outlineLevel="0" collapsed="false">
      <c r="A1444" s="29" t="s">
        <v>53</v>
      </c>
      <c r="B1444" s="29" t="s">
        <v>2635</v>
      </c>
      <c r="C1444" s="29" t="s">
        <v>988</v>
      </c>
      <c r="D1444" s="29" t="s">
        <v>834</v>
      </c>
      <c r="E1444" s="29" t="n">
        <v>1</v>
      </c>
      <c r="F1444" s="29"/>
      <c r="G1444" s="29" t="s">
        <v>2636</v>
      </c>
      <c r="H1444" s="30" t="n">
        <v>800</v>
      </c>
      <c r="I1444" s="31" t="n">
        <v>46282</v>
      </c>
      <c r="J1444" s="30" t="n">
        <v>800</v>
      </c>
      <c r="K1444" s="29" t="s">
        <v>120</v>
      </c>
      <c r="L1444" s="29" t="s">
        <v>400</v>
      </c>
      <c r="M1444" s="29"/>
      <c r="N1444" s="29" t="s">
        <v>122</v>
      </c>
      <c r="O1444" s="31" t="n">
        <v>47008</v>
      </c>
      <c r="P1444" s="29" t="s">
        <v>123</v>
      </c>
      <c r="Q1444" s="29" t="n">
        <f aca="false">IFERROR(VALUE(L1444),"")</f>
        <v>3</v>
      </c>
      <c r="R1444" s="29" t="n">
        <f aca="true">IF(O1444="","",O1444-TODAY())</f>
        <v>723</v>
      </c>
      <c r="S1444" s="29" t="str">
        <f aca="false">IF(C1444="&lt;&lt; vazio &gt;&gt;","VAZIA",IF(AND(O1444&lt;&gt;"",R1444&lt;0),"VENCIDO",IF(AND(O1444&lt;&gt;"",R1444&lt;=Parametros!$B$10),"PRÓX. VENCIMENTO",IF(F1444="Q","QUALIDADE",IF(F1444="S","BLOQUEADO",IF(F1444="R","RESTRITO/DEVOLUÇÃO",IF(OR(N1444="QUAR",N1444="QRES"),"QUARENTENA",IF(OR(B1444="DESCARTE",B1444="DEVOLUÇÃO"),"DESCARTE/DEVOLUÇÃO",IF(AND(D1444="",K1444&lt;&gt;""),"SEM LOTE",IF(AND(Q1444&lt;&gt;"",Q1444&gt;=Parametros!$B$11),"PARADO/SEM GIRO","OK"))))))))))</f>
        <v>OK</v>
      </c>
      <c r="T1444" s="29" t="str">
        <f aca="false">IF(AND($S1444="PARADO/SEM GIRO",$K1444="KG",OR(Painel!$B$5="(Todos)",A1444=Painel!$B$5)*OR(Painel!$E$5="(Todos)",P1444=Painel!$E$5)),$J1444+ROW()/10000000,"")</f>
        <v/>
      </c>
      <c r="U1444" s="29" t="str">
        <f aca="false">IF(AND($S1444="VENCIDO",$K1444="KG",OR(Painel!$B$5="(Todos)",A1444=Painel!$B$5)*OR(Painel!$E$5="(Todos)",P1444=Painel!$E$5)),$J1444+ROW()/10000000,"")</f>
        <v/>
      </c>
    </row>
    <row r="1445" customFormat="false" ht="15" hidden="false" customHeight="false" outlineLevel="0" collapsed="false">
      <c r="A1445" s="29" t="s">
        <v>53</v>
      </c>
      <c r="B1445" s="29" t="s">
        <v>2637</v>
      </c>
      <c r="C1445" s="29" t="s">
        <v>167</v>
      </c>
      <c r="D1445" s="29" t="s">
        <v>765</v>
      </c>
      <c r="E1445" s="29" t="n">
        <v>1</v>
      </c>
      <c r="F1445" s="29" t="s">
        <v>268</v>
      </c>
      <c r="G1445" s="29" t="s">
        <v>2638</v>
      </c>
      <c r="H1445" s="30" t="n">
        <v>590.4</v>
      </c>
      <c r="I1445" s="31" t="n">
        <v>46283</v>
      </c>
      <c r="J1445" s="30" t="n">
        <v>590.4</v>
      </c>
      <c r="K1445" s="29" t="s">
        <v>120</v>
      </c>
      <c r="L1445" s="29" t="s">
        <v>176</v>
      </c>
      <c r="M1445" s="29"/>
      <c r="N1445" s="29" t="s">
        <v>122</v>
      </c>
      <c r="O1445" s="31" t="n">
        <v>46830</v>
      </c>
      <c r="P1445" s="29" t="s">
        <v>123</v>
      </c>
      <c r="Q1445" s="29" t="n">
        <f aca="false">IFERROR(VALUE(L1445),"")</f>
        <v>2</v>
      </c>
      <c r="R1445" s="29" t="n">
        <f aca="true">IF(O1445="","",O1445-TODAY())</f>
        <v>545</v>
      </c>
      <c r="S1445" s="29" t="str">
        <f aca="false">IF(C1445="&lt;&lt; vazio &gt;&gt;","VAZIA",IF(AND(O1445&lt;&gt;"",R1445&lt;0),"VENCIDO",IF(AND(O1445&lt;&gt;"",R1445&lt;=Parametros!$B$10),"PRÓX. VENCIMENTO",IF(F1445="Q","QUALIDADE",IF(F1445="S","BLOQUEADO",IF(F1445="R","RESTRITO/DEVOLUÇÃO",IF(OR(N1445="QUAR",N1445="QRES"),"QUARENTENA",IF(OR(B1445="DESCARTE",B1445="DEVOLUÇÃO"),"DESCARTE/DEVOLUÇÃO",IF(AND(D1445="",K1445&lt;&gt;""),"SEM LOTE",IF(AND(Q1445&lt;&gt;"",Q1445&gt;=Parametros!$B$11),"PARADO/SEM GIRO","OK"))))))))))</f>
        <v>QUALIDADE</v>
      </c>
      <c r="T1445" s="29" t="str">
        <f aca="false">IF(AND($S1445="PARADO/SEM GIRO",$K1445="KG",OR(Painel!$B$5="(Todos)",A1445=Painel!$B$5)*OR(Painel!$E$5="(Todos)",P1445=Painel!$E$5)),$J1445+ROW()/10000000,"")</f>
        <v/>
      </c>
      <c r="U1445" s="29" t="str">
        <f aca="false">IF(AND($S1445="VENCIDO",$K1445="KG",OR(Painel!$B$5="(Todos)",A1445=Painel!$B$5)*OR(Painel!$E$5="(Todos)",P1445=Painel!$E$5)),$J1445+ROW()/10000000,"")</f>
        <v/>
      </c>
    </row>
    <row r="1446" customFormat="false" ht="15" hidden="false" customHeight="false" outlineLevel="0" collapsed="false">
      <c r="A1446" s="29" t="s">
        <v>53</v>
      </c>
      <c r="B1446" s="29" t="s">
        <v>2639</v>
      </c>
      <c r="C1446" s="29" t="s">
        <v>250</v>
      </c>
      <c r="D1446" s="29" t="s">
        <v>2640</v>
      </c>
      <c r="E1446" s="29" t="n">
        <v>1</v>
      </c>
      <c r="F1446" s="29"/>
      <c r="G1446" s="29" t="s">
        <v>2641</v>
      </c>
      <c r="H1446" s="30" t="n">
        <v>600</v>
      </c>
      <c r="I1446" s="31" t="n">
        <v>46283</v>
      </c>
      <c r="J1446" s="30" t="n">
        <v>600</v>
      </c>
      <c r="K1446" s="29" t="s">
        <v>120</v>
      </c>
      <c r="L1446" s="29" t="s">
        <v>176</v>
      </c>
      <c r="M1446" s="29"/>
      <c r="N1446" s="29" t="s">
        <v>122</v>
      </c>
      <c r="O1446" s="31" t="n">
        <v>46830</v>
      </c>
      <c r="P1446" s="29" t="s">
        <v>123</v>
      </c>
      <c r="Q1446" s="29" t="n">
        <f aca="false">IFERROR(VALUE(L1446),"")</f>
        <v>2</v>
      </c>
      <c r="R1446" s="29" t="n">
        <f aca="true">IF(O1446="","",O1446-TODAY())</f>
        <v>545</v>
      </c>
      <c r="S1446" s="29" t="str">
        <f aca="false">IF(C1446="&lt;&lt; vazio &gt;&gt;","VAZIA",IF(AND(O1446&lt;&gt;"",R1446&lt;0),"VENCIDO",IF(AND(O1446&lt;&gt;"",R1446&lt;=Parametros!$B$10),"PRÓX. VENCIMENTO",IF(F1446="Q","QUALIDADE",IF(F1446="S","BLOQUEADO",IF(F1446="R","RESTRITO/DEVOLUÇÃO",IF(OR(N1446="QUAR",N1446="QRES"),"QUARENTENA",IF(OR(B1446="DESCARTE",B1446="DEVOLUÇÃO"),"DESCARTE/DEVOLUÇÃO",IF(AND(D1446="",K1446&lt;&gt;""),"SEM LOTE",IF(AND(Q1446&lt;&gt;"",Q1446&gt;=Parametros!$B$11),"PARADO/SEM GIRO","OK"))))))))))</f>
        <v>OK</v>
      </c>
      <c r="T1446" s="29" t="str">
        <f aca="false">IF(AND($S1446="PARADO/SEM GIRO",$K1446="KG",OR(Painel!$B$5="(Todos)",A1446=Painel!$B$5)*OR(Painel!$E$5="(Todos)",P1446=Painel!$E$5)),$J1446+ROW()/10000000,"")</f>
        <v/>
      </c>
      <c r="U1446" s="29" t="str">
        <f aca="false">IF(AND($S1446="VENCIDO",$K1446="KG",OR(Painel!$B$5="(Todos)",A1446=Painel!$B$5)*OR(Painel!$E$5="(Todos)",P1446=Painel!$E$5)),$J1446+ROW()/10000000,"")</f>
        <v/>
      </c>
    </row>
    <row r="1447" customFormat="false" ht="15" hidden="false" customHeight="false" outlineLevel="0" collapsed="false">
      <c r="A1447" s="29" t="s">
        <v>53</v>
      </c>
      <c r="B1447" s="29" t="s">
        <v>2642</v>
      </c>
      <c r="C1447" s="29" t="s">
        <v>161</v>
      </c>
      <c r="D1447" s="29" t="s">
        <v>2643</v>
      </c>
      <c r="E1447" s="29" t="n">
        <v>1</v>
      </c>
      <c r="F1447" s="29"/>
      <c r="G1447" s="29" t="s">
        <v>2644</v>
      </c>
      <c r="H1447" s="30" t="n">
        <v>999.9</v>
      </c>
      <c r="I1447" s="31" t="n">
        <v>46219</v>
      </c>
      <c r="J1447" s="30" t="n">
        <v>999.9</v>
      </c>
      <c r="K1447" s="29" t="s">
        <v>120</v>
      </c>
      <c r="L1447" s="29" t="s">
        <v>959</v>
      </c>
      <c r="M1447" s="29"/>
      <c r="N1447" s="29" t="s">
        <v>122</v>
      </c>
      <c r="O1447" s="31" t="n">
        <v>46763</v>
      </c>
      <c r="P1447" s="29" t="s">
        <v>123</v>
      </c>
      <c r="Q1447" s="29" t="n">
        <f aca="false">IFERROR(VALUE(L1447),"")</f>
        <v>66</v>
      </c>
      <c r="R1447" s="29" t="n">
        <f aca="true">IF(O1447="","",O1447-TODAY())</f>
        <v>478</v>
      </c>
      <c r="S1447" s="29" t="str">
        <f aca="false">IF(C1447="&lt;&lt; vazio &gt;&gt;","VAZIA",IF(AND(O1447&lt;&gt;"",R1447&lt;0),"VENCIDO",IF(AND(O1447&lt;&gt;"",R1447&lt;=Parametros!$B$10),"PRÓX. VENCIMENTO",IF(F1447="Q","QUALIDADE",IF(F1447="S","BLOQUEADO",IF(F1447="R","RESTRITO/DEVOLUÇÃO",IF(OR(N1447="QUAR",N1447="QRES"),"QUARENTENA",IF(OR(B1447="DESCARTE",B1447="DEVOLUÇÃO"),"DESCARTE/DEVOLUÇÃO",IF(AND(D1447="",K1447&lt;&gt;""),"SEM LOTE",IF(AND(Q1447&lt;&gt;"",Q1447&gt;=Parametros!$B$11),"PARADO/SEM GIRO","OK"))))))))))</f>
        <v>OK</v>
      </c>
      <c r="T1447" s="29" t="str">
        <f aca="false">IF(AND($S1447="PARADO/SEM GIRO",$K1447="KG",OR(Painel!$B$5="(Todos)",A1447=Painel!$B$5)*OR(Painel!$E$5="(Todos)",P1447=Painel!$E$5)),$J1447+ROW()/10000000,"")</f>
        <v/>
      </c>
      <c r="U1447" s="29" t="str">
        <f aca="false">IF(AND($S1447="VENCIDO",$K1447="KG",OR(Painel!$B$5="(Todos)",A1447=Painel!$B$5)*OR(Painel!$E$5="(Todos)",P1447=Painel!$E$5)),$J1447+ROW()/10000000,"")</f>
        <v/>
      </c>
    </row>
    <row r="1448" customFormat="false" ht="15" hidden="false" customHeight="false" outlineLevel="0" collapsed="false">
      <c r="A1448" s="29" t="s">
        <v>53</v>
      </c>
      <c r="B1448" s="29" t="s">
        <v>2645</v>
      </c>
      <c r="C1448" s="29" t="s">
        <v>115</v>
      </c>
      <c r="D1448" s="29"/>
      <c r="E1448" s="29" t="n">
        <v>0</v>
      </c>
      <c r="F1448" s="29"/>
      <c r="G1448" s="29"/>
      <c r="H1448" s="30" t="n">
        <v>0</v>
      </c>
      <c r="I1448" s="29"/>
      <c r="J1448" s="30" t="n">
        <v>0</v>
      </c>
      <c r="K1448" s="29"/>
      <c r="L1448" s="29" t="s">
        <v>116</v>
      </c>
      <c r="M1448" s="29"/>
      <c r="N1448" s="29"/>
      <c r="O1448" s="29"/>
      <c r="P1448" s="29"/>
      <c r="Q1448" s="29" t="n">
        <f aca="false">IFERROR(VALUE(L1448),"")</f>
        <v>0</v>
      </c>
      <c r="R1448" s="29" t="str">
        <f aca="true">IF(O1448="","",O1448-TODAY())</f>
        <v/>
      </c>
      <c r="S1448" s="29" t="str">
        <f aca="false">IF(C1448="&lt;&lt; vazio &gt;&gt;","VAZIA",IF(AND(O1448&lt;&gt;"",R1448&lt;0),"VENCIDO",IF(AND(O1448&lt;&gt;"",R1448&lt;=Parametros!$B$10),"PRÓX. VENCIMENTO",IF(F1448="Q","QUALIDADE",IF(F1448="S","BLOQUEADO",IF(F1448="R","RESTRITO/DEVOLUÇÃO",IF(OR(N1448="QUAR",N1448="QRES"),"QUARENTENA",IF(OR(B1448="DESCARTE",B1448="DEVOLUÇÃO"),"DESCARTE/DEVOLUÇÃO",IF(AND(D1448="",K1448&lt;&gt;""),"SEM LOTE",IF(AND(Q1448&lt;&gt;"",Q1448&gt;=Parametros!$B$11),"PARADO/SEM GIRO","OK"))))))))))</f>
        <v>VAZIA</v>
      </c>
      <c r="T1448" s="29" t="str">
        <f aca="false">IF(AND($S1448="PARADO/SEM GIRO",$K1448="KG",OR(Painel!$B$5="(Todos)",A1448=Painel!$B$5)*OR(Painel!$E$5="(Todos)",P1448=Painel!$E$5)),$J1448+ROW()/10000000,"")</f>
        <v/>
      </c>
      <c r="U1448" s="29" t="str">
        <f aca="false">IF(AND($S1448="VENCIDO",$K1448="KG",OR(Painel!$B$5="(Todos)",A1448=Painel!$B$5)*OR(Painel!$E$5="(Todos)",P1448=Painel!$E$5)),$J1448+ROW()/10000000,"")</f>
        <v/>
      </c>
    </row>
    <row r="1449" customFormat="false" ht="15" hidden="false" customHeight="false" outlineLevel="0" collapsed="false">
      <c r="A1449" s="29" t="s">
        <v>53</v>
      </c>
      <c r="B1449" s="29" t="s">
        <v>2646</v>
      </c>
      <c r="C1449" s="29" t="s">
        <v>322</v>
      </c>
      <c r="D1449" s="29" t="s">
        <v>688</v>
      </c>
      <c r="E1449" s="29" t="n">
        <v>1</v>
      </c>
      <c r="F1449" s="29"/>
      <c r="G1449" s="29" t="s">
        <v>2647</v>
      </c>
      <c r="H1449" s="30" t="n">
        <v>90.9</v>
      </c>
      <c r="I1449" s="31" t="n">
        <v>46280</v>
      </c>
      <c r="J1449" s="30" t="n">
        <v>90.9</v>
      </c>
      <c r="K1449" s="29" t="s">
        <v>120</v>
      </c>
      <c r="L1449" s="29" t="s">
        <v>144</v>
      </c>
      <c r="M1449" s="29"/>
      <c r="N1449" s="29" t="s">
        <v>122</v>
      </c>
      <c r="O1449" s="31" t="n">
        <v>46637</v>
      </c>
      <c r="P1449" s="29" t="s">
        <v>123</v>
      </c>
      <c r="Q1449" s="29" t="n">
        <f aca="false">IFERROR(VALUE(L1449),"")</f>
        <v>5</v>
      </c>
      <c r="R1449" s="29" t="n">
        <f aca="true">IF(O1449="","",O1449-TODAY())</f>
        <v>352</v>
      </c>
      <c r="S1449" s="29" t="str">
        <f aca="false">IF(C1449="&lt;&lt; vazio &gt;&gt;","VAZIA",IF(AND(O1449&lt;&gt;"",R1449&lt;0),"VENCIDO",IF(AND(O1449&lt;&gt;"",R1449&lt;=Parametros!$B$10),"PRÓX. VENCIMENTO",IF(F1449="Q","QUALIDADE",IF(F1449="S","BLOQUEADO",IF(F1449="R","RESTRITO/DEVOLUÇÃO",IF(OR(N1449="QUAR",N1449="QRES"),"QUARENTENA",IF(OR(B1449="DESCARTE",B1449="DEVOLUÇÃO"),"DESCARTE/DEVOLUÇÃO",IF(AND(D1449="",K1449&lt;&gt;""),"SEM LOTE",IF(AND(Q1449&lt;&gt;"",Q1449&gt;=Parametros!$B$11),"PARADO/SEM GIRO","OK"))))))))))</f>
        <v>OK</v>
      </c>
      <c r="T1449" s="29" t="str">
        <f aca="false">IF(AND($S1449="PARADO/SEM GIRO",$K1449="KG",OR(Painel!$B$5="(Todos)",A1449=Painel!$B$5)*OR(Painel!$E$5="(Todos)",P1449=Painel!$E$5)),$J1449+ROW()/10000000,"")</f>
        <v/>
      </c>
      <c r="U1449" s="29" t="str">
        <f aca="false">IF(AND($S1449="VENCIDO",$K1449="KG",OR(Painel!$B$5="(Todos)",A1449=Painel!$B$5)*OR(Painel!$E$5="(Todos)",P1449=Painel!$E$5)),$J1449+ROW()/10000000,"")</f>
        <v/>
      </c>
    </row>
    <row r="1450" customFormat="false" ht="15" hidden="false" customHeight="false" outlineLevel="0" collapsed="false">
      <c r="A1450" s="29" t="s">
        <v>53</v>
      </c>
      <c r="B1450" s="29" t="s">
        <v>2648</v>
      </c>
      <c r="C1450" s="29" t="s">
        <v>135</v>
      </c>
      <c r="D1450" s="29" t="s">
        <v>2623</v>
      </c>
      <c r="E1450" s="29" t="n">
        <v>1</v>
      </c>
      <c r="F1450" s="29"/>
      <c r="G1450" s="29" t="s">
        <v>2649</v>
      </c>
      <c r="H1450" s="30" t="n">
        <v>1020</v>
      </c>
      <c r="I1450" s="31" t="n">
        <v>46284</v>
      </c>
      <c r="J1450" s="30" t="n">
        <v>1020</v>
      </c>
      <c r="K1450" s="29" t="s">
        <v>120</v>
      </c>
      <c r="L1450" s="29" t="s">
        <v>388</v>
      </c>
      <c r="M1450" s="29"/>
      <c r="N1450" s="29" t="s">
        <v>122</v>
      </c>
      <c r="O1450" s="31" t="n">
        <v>46648</v>
      </c>
      <c r="P1450" s="29" t="s">
        <v>123</v>
      </c>
      <c r="Q1450" s="29" t="n">
        <f aca="false">IFERROR(VALUE(L1450),"")</f>
        <v>1</v>
      </c>
      <c r="R1450" s="29" t="n">
        <f aca="true">IF(O1450="","",O1450-TODAY())</f>
        <v>363</v>
      </c>
      <c r="S1450" s="29" t="str">
        <f aca="false">IF(C1450="&lt;&lt; vazio &gt;&gt;","VAZIA",IF(AND(O1450&lt;&gt;"",R1450&lt;0),"VENCIDO",IF(AND(O1450&lt;&gt;"",R1450&lt;=Parametros!$B$10),"PRÓX. VENCIMENTO",IF(F1450="Q","QUALIDADE",IF(F1450="S","BLOQUEADO",IF(F1450="R","RESTRITO/DEVOLUÇÃO",IF(OR(N1450="QUAR",N1450="QRES"),"QUARENTENA",IF(OR(B1450="DESCARTE",B1450="DEVOLUÇÃO"),"DESCARTE/DEVOLUÇÃO",IF(AND(D1450="",K1450&lt;&gt;""),"SEM LOTE",IF(AND(Q1450&lt;&gt;"",Q1450&gt;=Parametros!$B$11),"PARADO/SEM GIRO","OK"))))))))))</f>
        <v>OK</v>
      </c>
      <c r="T1450" s="29" t="str">
        <f aca="false">IF(AND($S1450="PARADO/SEM GIRO",$K1450="KG",OR(Painel!$B$5="(Todos)",A1450=Painel!$B$5)*OR(Painel!$E$5="(Todos)",P1450=Painel!$E$5)),$J1450+ROW()/10000000,"")</f>
        <v/>
      </c>
      <c r="U1450" s="29" t="str">
        <f aca="false">IF(AND($S1450="VENCIDO",$K1450="KG",OR(Painel!$B$5="(Todos)",A1450=Painel!$B$5)*OR(Painel!$E$5="(Todos)",P1450=Painel!$E$5)),$J1450+ROW()/10000000,"")</f>
        <v/>
      </c>
    </row>
    <row r="1451" customFormat="false" ht="15" hidden="false" customHeight="false" outlineLevel="0" collapsed="false">
      <c r="A1451" s="29" t="s">
        <v>53</v>
      </c>
      <c r="B1451" s="29" t="s">
        <v>2650</v>
      </c>
      <c r="C1451" s="29" t="s">
        <v>222</v>
      </c>
      <c r="D1451" s="29" t="s">
        <v>2651</v>
      </c>
      <c r="E1451" s="29" t="n">
        <v>1</v>
      </c>
      <c r="F1451" s="29"/>
      <c r="G1451" s="29" t="s">
        <v>2652</v>
      </c>
      <c r="H1451" s="30" t="n">
        <v>400</v>
      </c>
      <c r="I1451" s="31" t="n">
        <v>46282</v>
      </c>
      <c r="J1451" s="30" t="n">
        <v>400</v>
      </c>
      <c r="K1451" s="29" t="s">
        <v>120</v>
      </c>
      <c r="L1451" s="29" t="s">
        <v>400</v>
      </c>
      <c r="M1451" s="29"/>
      <c r="N1451" s="29" t="s">
        <v>122</v>
      </c>
      <c r="O1451" s="31" t="n">
        <v>46824</v>
      </c>
      <c r="P1451" s="29" t="s">
        <v>123</v>
      </c>
      <c r="Q1451" s="29" t="n">
        <f aca="false">IFERROR(VALUE(L1451),"")</f>
        <v>3</v>
      </c>
      <c r="R1451" s="29" t="n">
        <f aca="true">IF(O1451="","",O1451-TODAY())</f>
        <v>539</v>
      </c>
      <c r="S1451" s="29" t="str">
        <f aca="false">IF(C1451="&lt;&lt; vazio &gt;&gt;","VAZIA",IF(AND(O1451&lt;&gt;"",R1451&lt;0),"VENCIDO",IF(AND(O1451&lt;&gt;"",R1451&lt;=Parametros!$B$10),"PRÓX. VENCIMENTO",IF(F1451="Q","QUALIDADE",IF(F1451="S","BLOQUEADO",IF(F1451="R","RESTRITO/DEVOLUÇÃO",IF(OR(N1451="QUAR",N1451="QRES"),"QUARENTENA",IF(OR(B1451="DESCARTE",B1451="DEVOLUÇÃO"),"DESCARTE/DEVOLUÇÃO",IF(AND(D1451="",K1451&lt;&gt;""),"SEM LOTE",IF(AND(Q1451&lt;&gt;"",Q1451&gt;=Parametros!$B$11),"PARADO/SEM GIRO","OK"))))))))))</f>
        <v>OK</v>
      </c>
      <c r="T1451" s="29" t="str">
        <f aca="false">IF(AND($S1451="PARADO/SEM GIRO",$K1451="KG",OR(Painel!$B$5="(Todos)",A1451=Painel!$B$5)*OR(Painel!$E$5="(Todos)",P1451=Painel!$E$5)),$J1451+ROW()/10000000,"")</f>
        <v/>
      </c>
      <c r="U1451" s="29" t="str">
        <f aca="false">IF(AND($S1451="VENCIDO",$K1451="KG",OR(Painel!$B$5="(Todos)",A1451=Painel!$B$5)*OR(Painel!$E$5="(Todos)",P1451=Painel!$E$5)),$J1451+ROW()/10000000,"")</f>
        <v/>
      </c>
    </row>
    <row r="1452" customFormat="false" ht="15" hidden="false" customHeight="false" outlineLevel="0" collapsed="false">
      <c r="A1452" s="29" t="s">
        <v>53</v>
      </c>
      <c r="B1452" s="29" t="s">
        <v>2653</v>
      </c>
      <c r="C1452" s="29" t="s">
        <v>222</v>
      </c>
      <c r="D1452" s="29" t="s">
        <v>815</v>
      </c>
      <c r="E1452" s="29" t="n">
        <v>1</v>
      </c>
      <c r="F1452" s="29"/>
      <c r="G1452" s="29" t="s">
        <v>2654</v>
      </c>
      <c r="H1452" s="30" t="n">
        <v>1000</v>
      </c>
      <c r="I1452" s="31" t="n">
        <v>46283</v>
      </c>
      <c r="J1452" s="30" t="n">
        <v>1000</v>
      </c>
      <c r="K1452" s="29" t="s">
        <v>120</v>
      </c>
      <c r="L1452" s="29" t="s">
        <v>176</v>
      </c>
      <c r="M1452" s="29"/>
      <c r="N1452" s="29" t="s">
        <v>122</v>
      </c>
      <c r="O1452" s="31" t="n">
        <v>46825</v>
      </c>
      <c r="P1452" s="29" t="s">
        <v>123</v>
      </c>
      <c r="Q1452" s="29" t="n">
        <f aca="false">IFERROR(VALUE(L1452),"")</f>
        <v>2</v>
      </c>
      <c r="R1452" s="29" t="n">
        <f aca="true">IF(O1452="","",O1452-TODAY())</f>
        <v>540</v>
      </c>
      <c r="S1452" s="29" t="str">
        <f aca="false">IF(C1452="&lt;&lt; vazio &gt;&gt;","VAZIA",IF(AND(O1452&lt;&gt;"",R1452&lt;0),"VENCIDO",IF(AND(O1452&lt;&gt;"",R1452&lt;=Parametros!$B$10),"PRÓX. VENCIMENTO",IF(F1452="Q","QUALIDADE",IF(F1452="S","BLOQUEADO",IF(F1452="R","RESTRITO/DEVOLUÇÃO",IF(OR(N1452="QUAR",N1452="QRES"),"QUARENTENA",IF(OR(B1452="DESCARTE",B1452="DEVOLUÇÃO"),"DESCARTE/DEVOLUÇÃO",IF(AND(D1452="",K1452&lt;&gt;""),"SEM LOTE",IF(AND(Q1452&lt;&gt;"",Q1452&gt;=Parametros!$B$11),"PARADO/SEM GIRO","OK"))))))))))</f>
        <v>OK</v>
      </c>
      <c r="T1452" s="29" t="str">
        <f aca="false">IF(AND($S1452="PARADO/SEM GIRO",$K1452="KG",OR(Painel!$B$5="(Todos)",A1452=Painel!$B$5)*OR(Painel!$E$5="(Todos)",P1452=Painel!$E$5)),$J1452+ROW()/10000000,"")</f>
        <v/>
      </c>
      <c r="U1452" s="29" t="str">
        <f aca="false">IF(AND($S1452="VENCIDO",$K1452="KG",OR(Painel!$B$5="(Todos)",A1452=Painel!$B$5)*OR(Painel!$E$5="(Todos)",P1452=Painel!$E$5)),$J1452+ROW()/10000000,"")</f>
        <v/>
      </c>
    </row>
    <row r="1453" customFormat="false" ht="15" hidden="false" customHeight="false" outlineLevel="0" collapsed="false">
      <c r="A1453" s="29" t="s">
        <v>53</v>
      </c>
      <c r="B1453" s="29" t="s">
        <v>2655</v>
      </c>
      <c r="C1453" s="29" t="s">
        <v>1381</v>
      </c>
      <c r="D1453" s="29" t="s">
        <v>2544</v>
      </c>
      <c r="E1453" s="29" t="n">
        <v>1</v>
      </c>
      <c r="F1453" s="29"/>
      <c r="G1453" s="29" t="s">
        <v>2656</v>
      </c>
      <c r="H1453" s="30" t="n">
        <v>800</v>
      </c>
      <c r="I1453" s="31" t="n">
        <v>46231</v>
      </c>
      <c r="J1453" s="30" t="n">
        <v>800</v>
      </c>
      <c r="K1453" s="29" t="s">
        <v>120</v>
      </c>
      <c r="L1453" s="29" t="s">
        <v>2246</v>
      </c>
      <c r="M1453" s="29"/>
      <c r="N1453" s="29" t="s">
        <v>122</v>
      </c>
      <c r="O1453" s="31" t="n">
        <v>46591</v>
      </c>
      <c r="P1453" s="29" t="s">
        <v>123</v>
      </c>
      <c r="Q1453" s="29" t="n">
        <f aca="false">IFERROR(VALUE(L1453),"")</f>
        <v>54</v>
      </c>
      <c r="R1453" s="29" t="n">
        <f aca="true">IF(O1453="","",O1453-TODAY())</f>
        <v>306</v>
      </c>
      <c r="S1453" s="29" t="str">
        <f aca="false">IF(C1453="&lt;&lt; vazio &gt;&gt;","VAZIA",IF(AND(O1453&lt;&gt;"",R1453&lt;0),"VENCIDO",IF(AND(O1453&lt;&gt;"",R1453&lt;=Parametros!$B$10),"PRÓX. VENCIMENTO",IF(F1453="Q","QUALIDADE",IF(F1453="S","BLOQUEADO",IF(F1453="R","RESTRITO/DEVOLUÇÃO",IF(OR(N1453="QUAR",N1453="QRES"),"QUARENTENA",IF(OR(B1453="DESCARTE",B1453="DEVOLUÇÃO"),"DESCARTE/DEVOLUÇÃO",IF(AND(D1453="",K1453&lt;&gt;""),"SEM LOTE",IF(AND(Q1453&lt;&gt;"",Q1453&gt;=Parametros!$B$11),"PARADO/SEM GIRO","OK"))))))))))</f>
        <v>OK</v>
      </c>
      <c r="T1453" s="29" t="str">
        <f aca="false">IF(AND($S1453="PARADO/SEM GIRO",$K1453="KG",OR(Painel!$B$5="(Todos)",A1453=Painel!$B$5)*OR(Painel!$E$5="(Todos)",P1453=Painel!$E$5)),$J1453+ROW()/10000000,"")</f>
        <v/>
      </c>
      <c r="U1453" s="29" t="str">
        <f aca="false">IF(AND($S1453="VENCIDO",$K1453="KG",OR(Painel!$B$5="(Todos)",A1453=Painel!$B$5)*OR(Painel!$E$5="(Todos)",P1453=Painel!$E$5)),$J1453+ROW()/10000000,"")</f>
        <v/>
      </c>
    </row>
    <row r="1454" customFormat="false" ht="15" hidden="false" customHeight="false" outlineLevel="0" collapsed="false">
      <c r="A1454" s="29" t="s">
        <v>53</v>
      </c>
      <c r="B1454" s="29" t="s">
        <v>2657</v>
      </c>
      <c r="C1454" s="29" t="s">
        <v>691</v>
      </c>
      <c r="D1454" s="29" t="s">
        <v>2658</v>
      </c>
      <c r="E1454" s="29" t="n">
        <v>1</v>
      </c>
      <c r="F1454" s="29"/>
      <c r="G1454" s="29" t="s">
        <v>2659</v>
      </c>
      <c r="H1454" s="30" t="n">
        <v>300</v>
      </c>
      <c r="I1454" s="31" t="n">
        <v>46160</v>
      </c>
      <c r="J1454" s="30" t="n">
        <v>300</v>
      </c>
      <c r="K1454" s="29" t="s">
        <v>120</v>
      </c>
      <c r="L1454" s="29" t="s">
        <v>2232</v>
      </c>
      <c r="M1454" s="29"/>
      <c r="N1454" s="29" t="s">
        <v>122</v>
      </c>
      <c r="O1454" s="31" t="n">
        <v>46514</v>
      </c>
      <c r="P1454" s="29" t="s">
        <v>123</v>
      </c>
      <c r="Q1454" s="29" t="n">
        <f aca="false">IFERROR(VALUE(L1454),"")</f>
        <v>125</v>
      </c>
      <c r="R1454" s="29" t="n">
        <f aca="true">IF(O1454="","",O1454-TODAY())</f>
        <v>229</v>
      </c>
      <c r="S1454" s="29" t="str">
        <f aca="false">IF(C1454="&lt;&lt; vazio &gt;&gt;","VAZIA",IF(AND(O1454&lt;&gt;"",R1454&lt;0),"VENCIDO",IF(AND(O1454&lt;&gt;"",R1454&lt;=Parametros!$B$10),"PRÓX. VENCIMENTO",IF(F1454="Q","QUALIDADE",IF(F1454="S","BLOQUEADO",IF(F1454="R","RESTRITO/DEVOLUÇÃO",IF(OR(N1454="QUAR",N1454="QRES"),"QUARENTENA",IF(OR(B1454="DESCARTE",B1454="DEVOLUÇÃO"),"DESCARTE/DEVOLUÇÃO",IF(AND(D1454="",K1454&lt;&gt;""),"SEM LOTE",IF(AND(Q1454&lt;&gt;"",Q1454&gt;=Parametros!$B$11),"PARADO/SEM GIRO","OK"))))))))))</f>
        <v>PARADO/SEM GIRO</v>
      </c>
      <c r="T1454" s="29" t="n">
        <f aca="false">IF(AND($S1454="PARADO/SEM GIRO",$K1454="KG",OR(Painel!$B$5="(Todos)",A1454=Painel!$B$5)*OR(Painel!$E$5="(Todos)",P1454=Painel!$E$5)),$J1454+ROW()/10000000,"")</f>
        <v>300.0001454</v>
      </c>
      <c r="U1454" s="29" t="str">
        <f aca="false">IF(AND($S1454="VENCIDO",$K1454="KG",OR(Painel!$B$5="(Todos)",A1454=Painel!$B$5)*OR(Painel!$E$5="(Todos)",P1454=Painel!$E$5)),$J1454+ROW()/10000000,"")</f>
        <v/>
      </c>
    </row>
    <row r="1455" customFormat="false" ht="15" hidden="false" customHeight="false" outlineLevel="0" collapsed="false">
      <c r="A1455" s="29" t="s">
        <v>53</v>
      </c>
      <c r="B1455" s="29" t="s">
        <v>2660</v>
      </c>
      <c r="C1455" s="29" t="s">
        <v>308</v>
      </c>
      <c r="D1455" s="29" t="s">
        <v>461</v>
      </c>
      <c r="E1455" s="29" t="n">
        <v>1</v>
      </c>
      <c r="F1455" s="29"/>
      <c r="G1455" s="29" t="s">
        <v>2661</v>
      </c>
      <c r="H1455" s="30" t="n">
        <v>315</v>
      </c>
      <c r="I1455" s="31" t="n">
        <v>46280</v>
      </c>
      <c r="J1455" s="30" t="n">
        <v>315</v>
      </c>
      <c r="K1455" s="29" t="s">
        <v>120</v>
      </c>
      <c r="L1455" s="29" t="s">
        <v>144</v>
      </c>
      <c r="M1455" s="29"/>
      <c r="N1455" s="29" t="s">
        <v>122</v>
      </c>
      <c r="O1455" s="31" t="n">
        <v>46818</v>
      </c>
      <c r="P1455" s="29" t="s">
        <v>123</v>
      </c>
      <c r="Q1455" s="29" t="n">
        <f aca="false">IFERROR(VALUE(L1455),"")</f>
        <v>5</v>
      </c>
      <c r="R1455" s="29" t="n">
        <f aca="true">IF(O1455="","",O1455-TODAY())</f>
        <v>533</v>
      </c>
      <c r="S1455" s="29" t="str">
        <f aca="false">IF(C1455="&lt;&lt; vazio &gt;&gt;","VAZIA",IF(AND(O1455&lt;&gt;"",R1455&lt;0),"VENCIDO",IF(AND(O1455&lt;&gt;"",R1455&lt;=Parametros!$B$10),"PRÓX. VENCIMENTO",IF(F1455="Q","QUALIDADE",IF(F1455="S","BLOQUEADO",IF(F1455="R","RESTRITO/DEVOLUÇÃO",IF(OR(N1455="QUAR",N1455="QRES"),"QUARENTENA",IF(OR(B1455="DESCARTE",B1455="DEVOLUÇÃO"),"DESCARTE/DEVOLUÇÃO",IF(AND(D1455="",K1455&lt;&gt;""),"SEM LOTE",IF(AND(Q1455&lt;&gt;"",Q1455&gt;=Parametros!$B$11),"PARADO/SEM GIRO","OK"))))))))))</f>
        <v>OK</v>
      </c>
      <c r="T1455" s="29" t="str">
        <f aca="false">IF(AND($S1455="PARADO/SEM GIRO",$K1455="KG",OR(Painel!$B$5="(Todos)",A1455=Painel!$B$5)*OR(Painel!$E$5="(Todos)",P1455=Painel!$E$5)),$J1455+ROW()/10000000,"")</f>
        <v/>
      </c>
      <c r="U1455" s="29" t="str">
        <f aca="false">IF(AND($S1455="VENCIDO",$K1455="KG",OR(Painel!$B$5="(Todos)",A1455=Painel!$B$5)*OR(Painel!$E$5="(Todos)",P1455=Painel!$E$5)),$J1455+ROW()/10000000,"")</f>
        <v/>
      </c>
    </row>
    <row r="1456" customFormat="false" ht="15" hidden="false" customHeight="false" outlineLevel="0" collapsed="false">
      <c r="A1456" s="29" t="s">
        <v>53</v>
      </c>
      <c r="B1456" s="29" t="s">
        <v>2662</v>
      </c>
      <c r="C1456" s="29" t="s">
        <v>115</v>
      </c>
      <c r="D1456" s="29"/>
      <c r="E1456" s="29" t="n">
        <v>0</v>
      </c>
      <c r="F1456" s="29"/>
      <c r="G1456" s="29"/>
      <c r="H1456" s="30" t="n">
        <v>0</v>
      </c>
      <c r="I1456" s="29"/>
      <c r="J1456" s="30" t="n">
        <v>0</v>
      </c>
      <c r="K1456" s="29"/>
      <c r="L1456" s="29" t="s">
        <v>116</v>
      </c>
      <c r="M1456" s="29"/>
      <c r="N1456" s="29"/>
      <c r="O1456" s="29"/>
      <c r="P1456" s="29"/>
      <c r="Q1456" s="29" t="n">
        <f aca="false">IFERROR(VALUE(L1456),"")</f>
        <v>0</v>
      </c>
      <c r="R1456" s="29" t="str">
        <f aca="true">IF(O1456="","",O1456-TODAY())</f>
        <v/>
      </c>
      <c r="S1456" s="29" t="str">
        <f aca="false">IF(C1456="&lt;&lt; vazio &gt;&gt;","VAZIA",IF(AND(O1456&lt;&gt;"",R1456&lt;0),"VENCIDO",IF(AND(O1456&lt;&gt;"",R1456&lt;=Parametros!$B$10),"PRÓX. VENCIMENTO",IF(F1456="Q","QUALIDADE",IF(F1456="S","BLOQUEADO",IF(F1456="R","RESTRITO/DEVOLUÇÃO",IF(OR(N1456="QUAR",N1456="QRES"),"QUARENTENA",IF(OR(B1456="DESCARTE",B1456="DEVOLUÇÃO"),"DESCARTE/DEVOLUÇÃO",IF(AND(D1456="",K1456&lt;&gt;""),"SEM LOTE",IF(AND(Q1456&lt;&gt;"",Q1456&gt;=Parametros!$B$11),"PARADO/SEM GIRO","OK"))))))))))</f>
        <v>VAZIA</v>
      </c>
      <c r="T1456" s="29" t="str">
        <f aca="false">IF(AND($S1456="PARADO/SEM GIRO",$K1456="KG",OR(Painel!$B$5="(Todos)",A1456=Painel!$B$5)*OR(Painel!$E$5="(Todos)",P1456=Painel!$E$5)),$J1456+ROW()/10000000,"")</f>
        <v/>
      </c>
      <c r="U1456" s="29" t="str">
        <f aca="false">IF(AND($S1456="VENCIDO",$K1456="KG",OR(Painel!$B$5="(Todos)",A1456=Painel!$B$5)*OR(Painel!$E$5="(Todos)",P1456=Painel!$E$5)),$J1456+ROW()/10000000,"")</f>
        <v/>
      </c>
    </row>
    <row r="1457" customFormat="false" ht="15" hidden="false" customHeight="false" outlineLevel="0" collapsed="false">
      <c r="A1457" s="29" t="s">
        <v>53</v>
      </c>
      <c r="B1457" s="29" t="s">
        <v>2663</v>
      </c>
      <c r="C1457" s="29" t="s">
        <v>325</v>
      </c>
      <c r="D1457" s="29" t="s">
        <v>996</v>
      </c>
      <c r="E1457" s="29" t="n">
        <v>1</v>
      </c>
      <c r="F1457" s="29"/>
      <c r="G1457" s="29" t="s">
        <v>2664</v>
      </c>
      <c r="H1457" s="30" t="n">
        <v>1102.5</v>
      </c>
      <c r="I1457" s="31" t="n">
        <v>46280</v>
      </c>
      <c r="J1457" s="30" t="n">
        <v>1102.5</v>
      </c>
      <c r="K1457" s="29" t="s">
        <v>120</v>
      </c>
      <c r="L1457" s="29" t="s">
        <v>144</v>
      </c>
      <c r="M1457" s="29"/>
      <c r="N1457" s="29" t="s">
        <v>122</v>
      </c>
      <c r="O1457" s="31" t="n">
        <v>46640</v>
      </c>
      <c r="P1457" s="29" t="s">
        <v>123</v>
      </c>
      <c r="Q1457" s="29" t="n">
        <f aca="false">IFERROR(VALUE(L1457),"")</f>
        <v>5</v>
      </c>
      <c r="R1457" s="29" t="n">
        <f aca="true">IF(O1457="","",O1457-TODAY())</f>
        <v>355</v>
      </c>
      <c r="S1457" s="29" t="str">
        <f aca="false">IF(C1457="&lt;&lt; vazio &gt;&gt;","VAZIA",IF(AND(O1457&lt;&gt;"",R1457&lt;0),"VENCIDO",IF(AND(O1457&lt;&gt;"",R1457&lt;=Parametros!$B$10),"PRÓX. VENCIMENTO",IF(F1457="Q","QUALIDADE",IF(F1457="S","BLOQUEADO",IF(F1457="R","RESTRITO/DEVOLUÇÃO",IF(OR(N1457="QUAR",N1457="QRES"),"QUARENTENA",IF(OR(B1457="DESCARTE",B1457="DEVOLUÇÃO"),"DESCARTE/DEVOLUÇÃO",IF(AND(D1457="",K1457&lt;&gt;""),"SEM LOTE",IF(AND(Q1457&lt;&gt;"",Q1457&gt;=Parametros!$B$11),"PARADO/SEM GIRO","OK"))))))))))</f>
        <v>OK</v>
      </c>
      <c r="T1457" s="29" t="str">
        <f aca="false">IF(AND($S1457="PARADO/SEM GIRO",$K1457="KG",OR(Painel!$B$5="(Todos)",A1457=Painel!$B$5)*OR(Painel!$E$5="(Todos)",P1457=Painel!$E$5)),$J1457+ROW()/10000000,"")</f>
        <v/>
      </c>
      <c r="U1457" s="29" t="str">
        <f aca="false">IF(AND($S1457="VENCIDO",$K1457="KG",OR(Painel!$B$5="(Todos)",A1457=Painel!$B$5)*OR(Painel!$E$5="(Todos)",P1457=Painel!$E$5)),$J1457+ROW()/10000000,"")</f>
        <v/>
      </c>
    </row>
    <row r="1458" customFormat="false" ht="15" hidden="false" customHeight="false" outlineLevel="0" collapsed="false">
      <c r="A1458" s="29" t="s">
        <v>53</v>
      </c>
      <c r="B1458" s="29" t="s">
        <v>2665</v>
      </c>
      <c r="C1458" s="29" t="s">
        <v>876</v>
      </c>
      <c r="D1458" s="29" t="s">
        <v>901</v>
      </c>
      <c r="E1458" s="29" t="n">
        <v>1</v>
      </c>
      <c r="F1458" s="29"/>
      <c r="G1458" s="29" t="s">
        <v>2666</v>
      </c>
      <c r="H1458" s="30" t="n">
        <v>720</v>
      </c>
      <c r="I1458" s="31" t="n">
        <v>46282</v>
      </c>
      <c r="J1458" s="30" t="n">
        <v>720</v>
      </c>
      <c r="K1458" s="29" t="s">
        <v>120</v>
      </c>
      <c r="L1458" s="29" t="s">
        <v>400</v>
      </c>
      <c r="M1458" s="29"/>
      <c r="N1458" s="29" t="s">
        <v>122</v>
      </c>
      <c r="O1458" s="31" t="n">
        <v>46822</v>
      </c>
      <c r="P1458" s="29" t="s">
        <v>123</v>
      </c>
      <c r="Q1458" s="29" t="n">
        <f aca="false">IFERROR(VALUE(L1458),"")</f>
        <v>3</v>
      </c>
      <c r="R1458" s="29" t="n">
        <f aca="true">IF(O1458="","",O1458-TODAY())</f>
        <v>537</v>
      </c>
      <c r="S1458" s="29" t="str">
        <f aca="false">IF(C1458="&lt;&lt; vazio &gt;&gt;","VAZIA",IF(AND(O1458&lt;&gt;"",R1458&lt;0),"VENCIDO",IF(AND(O1458&lt;&gt;"",R1458&lt;=Parametros!$B$10),"PRÓX. VENCIMENTO",IF(F1458="Q","QUALIDADE",IF(F1458="S","BLOQUEADO",IF(F1458="R","RESTRITO/DEVOLUÇÃO",IF(OR(N1458="QUAR",N1458="QRES"),"QUARENTENA",IF(OR(B1458="DESCARTE",B1458="DEVOLUÇÃO"),"DESCARTE/DEVOLUÇÃO",IF(AND(D1458="",K1458&lt;&gt;""),"SEM LOTE",IF(AND(Q1458&lt;&gt;"",Q1458&gt;=Parametros!$B$11),"PARADO/SEM GIRO","OK"))))))))))</f>
        <v>OK</v>
      </c>
      <c r="T1458" s="29" t="str">
        <f aca="false">IF(AND($S1458="PARADO/SEM GIRO",$K1458="KG",OR(Painel!$B$5="(Todos)",A1458=Painel!$B$5)*OR(Painel!$E$5="(Todos)",P1458=Painel!$E$5)),$J1458+ROW()/10000000,"")</f>
        <v/>
      </c>
      <c r="U1458" s="29" t="str">
        <f aca="false">IF(AND($S1458="VENCIDO",$K1458="KG",OR(Painel!$B$5="(Todos)",A1458=Painel!$B$5)*OR(Painel!$E$5="(Todos)",P1458=Painel!$E$5)),$J1458+ROW()/10000000,"")</f>
        <v/>
      </c>
    </row>
    <row r="1459" customFormat="false" ht="15" hidden="false" customHeight="false" outlineLevel="0" collapsed="false">
      <c r="A1459" s="29" t="s">
        <v>53</v>
      </c>
      <c r="B1459" s="29" t="s">
        <v>2667</v>
      </c>
      <c r="C1459" s="29" t="s">
        <v>691</v>
      </c>
      <c r="D1459" s="29" t="s">
        <v>2668</v>
      </c>
      <c r="E1459" s="29" t="n">
        <v>1</v>
      </c>
      <c r="F1459" s="29"/>
      <c r="G1459" s="29" t="s">
        <v>2669</v>
      </c>
      <c r="H1459" s="30" t="n">
        <v>1000</v>
      </c>
      <c r="I1459" s="31" t="n">
        <v>46225</v>
      </c>
      <c r="J1459" s="30" t="n">
        <v>1000</v>
      </c>
      <c r="K1459" s="29" t="s">
        <v>120</v>
      </c>
      <c r="L1459" s="29" t="s">
        <v>1020</v>
      </c>
      <c r="M1459" s="29"/>
      <c r="N1459" s="29" t="s">
        <v>122</v>
      </c>
      <c r="O1459" s="31" t="n">
        <v>46585</v>
      </c>
      <c r="P1459" s="29" t="s">
        <v>123</v>
      </c>
      <c r="Q1459" s="29" t="n">
        <f aca="false">IFERROR(VALUE(L1459),"")</f>
        <v>60</v>
      </c>
      <c r="R1459" s="29" t="n">
        <f aca="true">IF(O1459="","",O1459-TODAY())</f>
        <v>300</v>
      </c>
      <c r="S1459" s="29" t="str">
        <f aca="false">IF(C1459="&lt;&lt; vazio &gt;&gt;","VAZIA",IF(AND(O1459&lt;&gt;"",R1459&lt;0),"VENCIDO",IF(AND(O1459&lt;&gt;"",R1459&lt;=Parametros!$B$10),"PRÓX. VENCIMENTO",IF(F1459="Q","QUALIDADE",IF(F1459="S","BLOQUEADO",IF(F1459="R","RESTRITO/DEVOLUÇÃO",IF(OR(N1459="QUAR",N1459="QRES"),"QUARENTENA",IF(OR(B1459="DESCARTE",B1459="DEVOLUÇÃO"),"DESCARTE/DEVOLUÇÃO",IF(AND(D1459="",K1459&lt;&gt;""),"SEM LOTE",IF(AND(Q1459&lt;&gt;"",Q1459&gt;=Parametros!$B$11),"PARADO/SEM GIRO","OK"))))))))))</f>
        <v>OK</v>
      </c>
      <c r="T1459" s="29" t="str">
        <f aca="false">IF(AND($S1459="PARADO/SEM GIRO",$K1459="KG",OR(Painel!$B$5="(Todos)",A1459=Painel!$B$5)*OR(Painel!$E$5="(Todos)",P1459=Painel!$E$5)),$J1459+ROW()/10000000,"")</f>
        <v/>
      </c>
      <c r="U1459" s="29" t="str">
        <f aca="false">IF(AND($S1459="VENCIDO",$K1459="KG",OR(Painel!$B$5="(Todos)",A1459=Painel!$B$5)*OR(Painel!$E$5="(Todos)",P1459=Painel!$E$5)),$J1459+ROW()/10000000,"")</f>
        <v/>
      </c>
    </row>
    <row r="1460" customFormat="false" ht="15" hidden="false" customHeight="false" outlineLevel="0" collapsed="false">
      <c r="A1460" s="29" t="s">
        <v>53</v>
      </c>
      <c r="B1460" s="29" t="s">
        <v>2670</v>
      </c>
      <c r="C1460" s="29" t="s">
        <v>1729</v>
      </c>
      <c r="D1460" s="29" t="s">
        <v>1730</v>
      </c>
      <c r="E1460" s="29" t="n">
        <v>1</v>
      </c>
      <c r="F1460" s="29"/>
      <c r="G1460" s="29" t="s">
        <v>2671</v>
      </c>
      <c r="H1460" s="30" t="n">
        <v>1000</v>
      </c>
      <c r="I1460" s="31" t="n">
        <v>46238</v>
      </c>
      <c r="J1460" s="30" t="n">
        <v>1000</v>
      </c>
      <c r="K1460" s="29" t="s">
        <v>120</v>
      </c>
      <c r="L1460" s="29" t="s">
        <v>1732</v>
      </c>
      <c r="M1460" s="29"/>
      <c r="N1460" s="29" t="s">
        <v>122</v>
      </c>
      <c r="O1460" s="31" t="n">
        <v>46908</v>
      </c>
      <c r="P1460" s="29" t="s">
        <v>235</v>
      </c>
      <c r="Q1460" s="29" t="n">
        <f aca="false">IFERROR(VALUE(L1460),"")</f>
        <v>47</v>
      </c>
      <c r="R1460" s="29" t="n">
        <f aca="true">IF(O1460="","",O1460-TODAY())</f>
        <v>623</v>
      </c>
      <c r="S1460" s="29" t="str">
        <f aca="false">IF(C1460="&lt;&lt; vazio &gt;&gt;","VAZIA",IF(AND(O1460&lt;&gt;"",R1460&lt;0),"VENCIDO",IF(AND(O1460&lt;&gt;"",R1460&lt;=Parametros!$B$10),"PRÓX. VENCIMENTO",IF(F1460="Q","QUALIDADE",IF(F1460="S","BLOQUEADO",IF(F1460="R","RESTRITO/DEVOLUÇÃO",IF(OR(N1460="QUAR",N1460="QRES"),"QUARENTENA",IF(OR(B1460="DESCARTE",B1460="DEVOLUÇÃO"),"DESCARTE/DEVOLUÇÃO",IF(AND(D1460="",K1460&lt;&gt;""),"SEM LOTE",IF(AND(Q1460&lt;&gt;"",Q1460&gt;=Parametros!$B$11),"PARADO/SEM GIRO","OK"))))))))))</f>
        <v>OK</v>
      </c>
      <c r="T1460" s="29" t="str">
        <f aca="false">IF(AND($S1460="PARADO/SEM GIRO",$K1460="KG",OR(Painel!$B$5="(Todos)",A1460=Painel!$B$5)*OR(Painel!$E$5="(Todos)",P1460=Painel!$E$5)),$J1460+ROW()/10000000,"")</f>
        <v/>
      </c>
      <c r="U1460" s="29" t="str">
        <f aca="false">IF(AND($S1460="VENCIDO",$K1460="KG",OR(Painel!$B$5="(Todos)",A1460=Painel!$B$5)*OR(Painel!$E$5="(Todos)",P1460=Painel!$E$5)),$J1460+ROW()/10000000,"")</f>
        <v/>
      </c>
    </row>
    <row r="1461" customFormat="false" ht="15" hidden="false" customHeight="false" outlineLevel="0" collapsed="false">
      <c r="A1461" s="29" t="s">
        <v>53</v>
      </c>
      <c r="B1461" s="29" t="s">
        <v>2672</v>
      </c>
      <c r="C1461" s="29" t="s">
        <v>369</v>
      </c>
      <c r="D1461" s="29" t="s">
        <v>2221</v>
      </c>
      <c r="E1461" s="29" t="n">
        <v>1</v>
      </c>
      <c r="F1461" s="29"/>
      <c r="G1461" s="29" t="s">
        <v>2673</v>
      </c>
      <c r="H1461" s="30" t="n">
        <v>999.9</v>
      </c>
      <c r="I1461" s="31" t="n">
        <v>46260</v>
      </c>
      <c r="J1461" s="30" t="n">
        <v>999.9</v>
      </c>
      <c r="K1461" s="29" t="s">
        <v>120</v>
      </c>
      <c r="L1461" s="29" t="s">
        <v>2223</v>
      </c>
      <c r="M1461" s="29"/>
      <c r="N1461" s="29" t="s">
        <v>122</v>
      </c>
      <c r="O1461" s="31" t="n">
        <v>46801</v>
      </c>
      <c r="P1461" s="29" t="s">
        <v>123</v>
      </c>
      <c r="Q1461" s="29" t="n">
        <f aca="false">IFERROR(VALUE(L1461),"")</f>
        <v>25</v>
      </c>
      <c r="R1461" s="29" t="n">
        <f aca="true">IF(O1461="","",O1461-TODAY())</f>
        <v>516</v>
      </c>
      <c r="S1461" s="29" t="str">
        <f aca="false">IF(C1461="&lt;&lt; vazio &gt;&gt;","VAZIA",IF(AND(O1461&lt;&gt;"",R1461&lt;0),"VENCIDO",IF(AND(O1461&lt;&gt;"",R1461&lt;=Parametros!$B$10),"PRÓX. VENCIMENTO",IF(F1461="Q","QUALIDADE",IF(F1461="S","BLOQUEADO",IF(F1461="R","RESTRITO/DEVOLUÇÃO",IF(OR(N1461="QUAR",N1461="QRES"),"QUARENTENA",IF(OR(B1461="DESCARTE",B1461="DEVOLUÇÃO"),"DESCARTE/DEVOLUÇÃO",IF(AND(D1461="",K1461&lt;&gt;""),"SEM LOTE",IF(AND(Q1461&lt;&gt;"",Q1461&gt;=Parametros!$B$11),"PARADO/SEM GIRO","OK"))))))))))</f>
        <v>OK</v>
      </c>
      <c r="T1461" s="29" t="str">
        <f aca="false">IF(AND($S1461="PARADO/SEM GIRO",$K1461="KG",OR(Painel!$B$5="(Todos)",A1461=Painel!$B$5)*OR(Painel!$E$5="(Todos)",P1461=Painel!$E$5)),$J1461+ROW()/10000000,"")</f>
        <v/>
      </c>
      <c r="U1461" s="29" t="str">
        <f aca="false">IF(AND($S1461="VENCIDO",$K1461="KG",OR(Painel!$B$5="(Todos)",A1461=Painel!$B$5)*OR(Painel!$E$5="(Todos)",P1461=Painel!$E$5)),$J1461+ROW()/10000000,"")</f>
        <v/>
      </c>
    </row>
    <row r="1462" customFormat="false" ht="15" hidden="false" customHeight="false" outlineLevel="0" collapsed="false">
      <c r="A1462" s="29" t="s">
        <v>53</v>
      </c>
      <c r="B1462" s="29" t="s">
        <v>2674</v>
      </c>
      <c r="C1462" s="29" t="s">
        <v>1381</v>
      </c>
      <c r="D1462" s="29" t="s">
        <v>2544</v>
      </c>
      <c r="E1462" s="29" t="n">
        <v>1</v>
      </c>
      <c r="F1462" s="29"/>
      <c r="G1462" s="29" t="s">
        <v>2675</v>
      </c>
      <c r="H1462" s="30" t="n">
        <v>800</v>
      </c>
      <c r="I1462" s="31" t="n">
        <v>46231</v>
      </c>
      <c r="J1462" s="30" t="n">
        <v>800</v>
      </c>
      <c r="K1462" s="29" t="s">
        <v>120</v>
      </c>
      <c r="L1462" s="29" t="s">
        <v>2246</v>
      </c>
      <c r="M1462" s="29"/>
      <c r="N1462" s="29" t="s">
        <v>122</v>
      </c>
      <c r="O1462" s="31" t="n">
        <v>46591</v>
      </c>
      <c r="P1462" s="29" t="s">
        <v>123</v>
      </c>
      <c r="Q1462" s="29" t="n">
        <f aca="false">IFERROR(VALUE(L1462),"")</f>
        <v>54</v>
      </c>
      <c r="R1462" s="29" t="n">
        <f aca="true">IF(O1462="","",O1462-TODAY())</f>
        <v>306</v>
      </c>
      <c r="S1462" s="29" t="str">
        <f aca="false">IF(C1462="&lt;&lt; vazio &gt;&gt;","VAZIA",IF(AND(O1462&lt;&gt;"",R1462&lt;0),"VENCIDO",IF(AND(O1462&lt;&gt;"",R1462&lt;=Parametros!$B$10),"PRÓX. VENCIMENTO",IF(F1462="Q","QUALIDADE",IF(F1462="S","BLOQUEADO",IF(F1462="R","RESTRITO/DEVOLUÇÃO",IF(OR(N1462="QUAR",N1462="QRES"),"QUARENTENA",IF(OR(B1462="DESCARTE",B1462="DEVOLUÇÃO"),"DESCARTE/DEVOLUÇÃO",IF(AND(D1462="",K1462&lt;&gt;""),"SEM LOTE",IF(AND(Q1462&lt;&gt;"",Q1462&gt;=Parametros!$B$11),"PARADO/SEM GIRO","OK"))))))))))</f>
        <v>OK</v>
      </c>
      <c r="T1462" s="29" t="str">
        <f aca="false">IF(AND($S1462="PARADO/SEM GIRO",$K1462="KG",OR(Painel!$B$5="(Todos)",A1462=Painel!$B$5)*OR(Painel!$E$5="(Todos)",P1462=Painel!$E$5)),$J1462+ROW()/10000000,"")</f>
        <v/>
      </c>
      <c r="U1462" s="29" t="str">
        <f aca="false">IF(AND($S1462="VENCIDO",$K1462="KG",OR(Painel!$B$5="(Todos)",A1462=Painel!$B$5)*OR(Painel!$E$5="(Todos)",P1462=Painel!$E$5)),$J1462+ROW()/10000000,"")</f>
        <v/>
      </c>
    </row>
    <row r="1463" customFormat="false" ht="15" hidden="false" customHeight="false" outlineLevel="0" collapsed="false">
      <c r="A1463" s="29" t="s">
        <v>53</v>
      </c>
      <c r="B1463" s="29" t="s">
        <v>2676</v>
      </c>
      <c r="C1463" s="29" t="s">
        <v>707</v>
      </c>
      <c r="D1463" s="29" t="s">
        <v>708</v>
      </c>
      <c r="E1463" s="29" t="n">
        <v>1</v>
      </c>
      <c r="F1463" s="29" t="s">
        <v>268</v>
      </c>
      <c r="G1463" s="29" t="s">
        <v>2677</v>
      </c>
      <c r="H1463" s="30" t="n">
        <v>800</v>
      </c>
      <c r="I1463" s="31" t="n">
        <v>46282</v>
      </c>
      <c r="J1463" s="30" t="n">
        <v>800</v>
      </c>
      <c r="K1463" s="29" t="s">
        <v>120</v>
      </c>
      <c r="L1463" s="29" t="s">
        <v>400</v>
      </c>
      <c r="M1463" s="29"/>
      <c r="N1463" s="29" t="s">
        <v>122</v>
      </c>
      <c r="O1463" s="31" t="n">
        <v>46828</v>
      </c>
      <c r="P1463" s="29" t="s">
        <v>123</v>
      </c>
      <c r="Q1463" s="29" t="n">
        <f aca="false">IFERROR(VALUE(L1463),"")</f>
        <v>3</v>
      </c>
      <c r="R1463" s="29" t="n">
        <f aca="true">IF(O1463="","",O1463-TODAY())</f>
        <v>543</v>
      </c>
      <c r="S1463" s="29" t="str">
        <f aca="false">IF(C1463="&lt;&lt; vazio &gt;&gt;","VAZIA",IF(AND(O1463&lt;&gt;"",R1463&lt;0),"VENCIDO",IF(AND(O1463&lt;&gt;"",R1463&lt;=Parametros!$B$10),"PRÓX. VENCIMENTO",IF(F1463="Q","QUALIDADE",IF(F1463="S","BLOQUEADO",IF(F1463="R","RESTRITO/DEVOLUÇÃO",IF(OR(N1463="QUAR",N1463="QRES"),"QUARENTENA",IF(OR(B1463="DESCARTE",B1463="DEVOLUÇÃO"),"DESCARTE/DEVOLUÇÃO",IF(AND(D1463="",K1463&lt;&gt;""),"SEM LOTE",IF(AND(Q1463&lt;&gt;"",Q1463&gt;=Parametros!$B$11),"PARADO/SEM GIRO","OK"))))))))))</f>
        <v>QUALIDADE</v>
      </c>
      <c r="T1463" s="29" t="str">
        <f aca="false">IF(AND($S1463="PARADO/SEM GIRO",$K1463="KG",OR(Painel!$B$5="(Todos)",A1463=Painel!$B$5)*OR(Painel!$E$5="(Todos)",P1463=Painel!$E$5)),$J1463+ROW()/10000000,"")</f>
        <v/>
      </c>
      <c r="U1463" s="29" t="str">
        <f aca="false">IF(AND($S1463="VENCIDO",$K1463="KG",OR(Painel!$B$5="(Todos)",A1463=Painel!$B$5)*OR(Painel!$E$5="(Todos)",P1463=Painel!$E$5)),$J1463+ROW()/10000000,"")</f>
        <v/>
      </c>
    </row>
    <row r="1464" customFormat="false" ht="15" hidden="false" customHeight="false" outlineLevel="0" collapsed="false">
      <c r="A1464" s="29" t="s">
        <v>53</v>
      </c>
      <c r="B1464" s="29" t="s">
        <v>2678</v>
      </c>
      <c r="C1464" s="29" t="s">
        <v>2679</v>
      </c>
      <c r="D1464" s="29" t="s">
        <v>2680</v>
      </c>
      <c r="E1464" s="29" t="n">
        <v>1</v>
      </c>
      <c r="F1464" s="29"/>
      <c r="G1464" s="29" t="s">
        <v>2681</v>
      </c>
      <c r="H1464" s="30" t="n">
        <v>800</v>
      </c>
      <c r="I1464" s="31" t="n">
        <v>46194</v>
      </c>
      <c r="J1464" s="30" t="n">
        <v>800</v>
      </c>
      <c r="K1464" s="29" t="s">
        <v>120</v>
      </c>
      <c r="L1464" s="29" t="s">
        <v>1824</v>
      </c>
      <c r="M1464" s="29"/>
      <c r="N1464" s="29" t="s">
        <v>122</v>
      </c>
      <c r="O1464" s="31" t="n">
        <v>46735</v>
      </c>
      <c r="P1464" s="29" t="s">
        <v>123</v>
      </c>
      <c r="Q1464" s="29" t="n">
        <f aca="false">IFERROR(VALUE(L1464),"")</f>
        <v>91</v>
      </c>
      <c r="R1464" s="29" t="n">
        <f aca="true">IF(O1464="","",O1464-TODAY())</f>
        <v>450</v>
      </c>
      <c r="S1464" s="29" t="str">
        <f aca="false">IF(C1464="&lt;&lt; vazio &gt;&gt;","VAZIA",IF(AND(O1464&lt;&gt;"",R1464&lt;0),"VENCIDO",IF(AND(O1464&lt;&gt;"",R1464&lt;=Parametros!$B$10),"PRÓX. VENCIMENTO",IF(F1464="Q","QUALIDADE",IF(F1464="S","BLOQUEADO",IF(F1464="R","RESTRITO/DEVOLUÇÃO",IF(OR(N1464="QUAR",N1464="QRES"),"QUARENTENA",IF(OR(B1464="DESCARTE",B1464="DEVOLUÇÃO"),"DESCARTE/DEVOLUÇÃO",IF(AND(D1464="",K1464&lt;&gt;""),"SEM LOTE",IF(AND(Q1464&lt;&gt;"",Q1464&gt;=Parametros!$B$11),"PARADO/SEM GIRO","OK"))))))))))</f>
        <v>PARADO/SEM GIRO</v>
      </c>
      <c r="T1464" s="29" t="n">
        <f aca="false">IF(AND($S1464="PARADO/SEM GIRO",$K1464="KG",OR(Painel!$B$5="(Todos)",A1464=Painel!$B$5)*OR(Painel!$E$5="(Todos)",P1464=Painel!$E$5)),$J1464+ROW()/10000000,"")</f>
        <v>800.0001464</v>
      </c>
      <c r="U1464" s="29" t="str">
        <f aca="false">IF(AND($S1464="VENCIDO",$K1464="KG",OR(Painel!$B$5="(Todos)",A1464=Painel!$B$5)*OR(Painel!$E$5="(Todos)",P1464=Painel!$E$5)),$J1464+ROW()/10000000,"")</f>
        <v/>
      </c>
    </row>
    <row r="1465" customFormat="false" ht="15" hidden="false" customHeight="false" outlineLevel="0" collapsed="false">
      <c r="A1465" s="29" t="s">
        <v>53</v>
      </c>
      <c r="B1465" s="29" t="s">
        <v>2682</v>
      </c>
      <c r="C1465" s="29" t="s">
        <v>768</v>
      </c>
      <c r="D1465" s="29" t="s">
        <v>961</v>
      </c>
      <c r="E1465" s="29" t="n">
        <v>1</v>
      </c>
      <c r="F1465" s="29"/>
      <c r="G1465" s="29" t="s">
        <v>2683</v>
      </c>
      <c r="H1465" s="30" t="n">
        <v>480</v>
      </c>
      <c r="I1465" s="31" t="n">
        <v>46261</v>
      </c>
      <c r="J1465" s="30" t="n">
        <v>480</v>
      </c>
      <c r="K1465" s="29" t="s">
        <v>120</v>
      </c>
      <c r="L1465" s="29" t="s">
        <v>938</v>
      </c>
      <c r="M1465" s="29"/>
      <c r="N1465" s="29" t="s">
        <v>122</v>
      </c>
      <c r="O1465" s="31" t="n">
        <v>46620</v>
      </c>
      <c r="P1465" s="29" t="s">
        <v>123</v>
      </c>
      <c r="Q1465" s="29" t="n">
        <f aca="false">IFERROR(VALUE(L1465),"")</f>
        <v>24</v>
      </c>
      <c r="R1465" s="29" t="n">
        <f aca="true">IF(O1465="","",O1465-TODAY())</f>
        <v>335</v>
      </c>
      <c r="S1465" s="29" t="str">
        <f aca="false">IF(C1465="&lt;&lt; vazio &gt;&gt;","VAZIA",IF(AND(O1465&lt;&gt;"",R1465&lt;0),"VENCIDO",IF(AND(O1465&lt;&gt;"",R1465&lt;=Parametros!$B$10),"PRÓX. VENCIMENTO",IF(F1465="Q","QUALIDADE",IF(F1465="S","BLOQUEADO",IF(F1465="R","RESTRITO/DEVOLUÇÃO",IF(OR(N1465="QUAR",N1465="QRES"),"QUARENTENA",IF(OR(B1465="DESCARTE",B1465="DEVOLUÇÃO"),"DESCARTE/DEVOLUÇÃO",IF(AND(D1465="",K1465&lt;&gt;""),"SEM LOTE",IF(AND(Q1465&lt;&gt;"",Q1465&gt;=Parametros!$B$11),"PARADO/SEM GIRO","OK"))))))))))</f>
        <v>OK</v>
      </c>
      <c r="T1465" s="29" t="str">
        <f aca="false">IF(AND($S1465="PARADO/SEM GIRO",$K1465="KG",OR(Painel!$B$5="(Todos)",A1465=Painel!$B$5)*OR(Painel!$E$5="(Todos)",P1465=Painel!$E$5)),$J1465+ROW()/10000000,"")</f>
        <v/>
      </c>
      <c r="U1465" s="29" t="str">
        <f aca="false">IF(AND($S1465="VENCIDO",$K1465="KG",OR(Painel!$B$5="(Todos)",A1465=Painel!$B$5)*OR(Painel!$E$5="(Todos)",P1465=Painel!$E$5)),$J1465+ROW()/10000000,"")</f>
        <v/>
      </c>
    </row>
    <row r="1466" customFormat="false" ht="15" hidden="false" customHeight="false" outlineLevel="0" collapsed="false">
      <c r="A1466" s="29" t="s">
        <v>53</v>
      </c>
      <c r="B1466" s="29" t="s">
        <v>2684</v>
      </c>
      <c r="C1466" s="29" t="s">
        <v>707</v>
      </c>
      <c r="D1466" s="29" t="s">
        <v>2685</v>
      </c>
      <c r="E1466" s="29" t="n">
        <v>1</v>
      </c>
      <c r="F1466" s="29" t="s">
        <v>268</v>
      </c>
      <c r="G1466" s="29" t="s">
        <v>2686</v>
      </c>
      <c r="H1466" s="30" t="n">
        <v>800</v>
      </c>
      <c r="I1466" s="31" t="n">
        <v>46282</v>
      </c>
      <c r="J1466" s="30" t="n">
        <v>800</v>
      </c>
      <c r="K1466" s="29" t="s">
        <v>120</v>
      </c>
      <c r="L1466" s="29" t="s">
        <v>400</v>
      </c>
      <c r="M1466" s="29"/>
      <c r="N1466" s="29" t="s">
        <v>122</v>
      </c>
      <c r="O1466" s="31" t="n">
        <v>46826</v>
      </c>
      <c r="P1466" s="29" t="s">
        <v>123</v>
      </c>
      <c r="Q1466" s="29" t="n">
        <f aca="false">IFERROR(VALUE(L1466),"")</f>
        <v>3</v>
      </c>
      <c r="R1466" s="29" t="n">
        <f aca="true">IF(O1466="","",O1466-TODAY())</f>
        <v>541</v>
      </c>
      <c r="S1466" s="29" t="str">
        <f aca="false">IF(C1466="&lt;&lt; vazio &gt;&gt;","VAZIA",IF(AND(O1466&lt;&gt;"",R1466&lt;0),"VENCIDO",IF(AND(O1466&lt;&gt;"",R1466&lt;=Parametros!$B$10),"PRÓX. VENCIMENTO",IF(F1466="Q","QUALIDADE",IF(F1466="S","BLOQUEADO",IF(F1466="R","RESTRITO/DEVOLUÇÃO",IF(OR(N1466="QUAR",N1466="QRES"),"QUARENTENA",IF(OR(B1466="DESCARTE",B1466="DEVOLUÇÃO"),"DESCARTE/DEVOLUÇÃO",IF(AND(D1466="",K1466&lt;&gt;""),"SEM LOTE",IF(AND(Q1466&lt;&gt;"",Q1466&gt;=Parametros!$B$11),"PARADO/SEM GIRO","OK"))))))))))</f>
        <v>QUALIDADE</v>
      </c>
      <c r="T1466" s="29" t="str">
        <f aca="false">IF(AND($S1466="PARADO/SEM GIRO",$K1466="KG",OR(Painel!$B$5="(Todos)",A1466=Painel!$B$5)*OR(Painel!$E$5="(Todos)",P1466=Painel!$E$5)),$J1466+ROW()/10000000,"")</f>
        <v/>
      </c>
      <c r="U1466" s="29" t="str">
        <f aca="false">IF(AND($S1466="VENCIDO",$K1466="KG",OR(Painel!$B$5="(Todos)",A1466=Painel!$B$5)*OR(Painel!$E$5="(Todos)",P1466=Painel!$E$5)),$J1466+ROW()/10000000,"")</f>
        <v/>
      </c>
    </row>
    <row r="1467" customFormat="false" ht="15" hidden="false" customHeight="false" outlineLevel="0" collapsed="false">
      <c r="A1467" s="29" t="s">
        <v>53</v>
      </c>
      <c r="B1467" s="29" t="s">
        <v>2687</v>
      </c>
      <c r="C1467" s="29" t="s">
        <v>707</v>
      </c>
      <c r="D1467" s="29" t="s">
        <v>1001</v>
      </c>
      <c r="E1467" s="29" t="n">
        <v>1</v>
      </c>
      <c r="F1467" s="29" t="s">
        <v>268</v>
      </c>
      <c r="G1467" s="29" t="s">
        <v>2688</v>
      </c>
      <c r="H1467" s="30" t="n">
        <v>800</v>
      </c>
      <c r="I1467" s="31" t="n">
        <v>46282</v>
      </c>
      <c r="J1467" s="30" t="n">
        <v>800</v>
      </c>
      <c r="K1467" s="29" t="s">
        <v>120</v>
      </c>
      <c r="L1467" s="29" t="s">
        <v>400</v>
      </c>
      <c r="M1467" s="29"/>
      <c r="N1467" s="29" t="s">
        <v>122</v>
      </c>
      <c r="O1467" s="31" t="n">
        <v>46827</v>
      </c>
      <c r="P1467" s="29" t="s">
        <v>123</v>
      </c>
      <c r="Q1467" s="29" t="n">
        <f aca="false">IFERROR(VALUE(L1467),"")</f>
        <v>3</v>
      </c>
      <c r="R1467" s="29" t="n">
        <f aca="true">IF(O1467="","",O1467-TODAY())</f>
        <v>542</v>
      </c>
      <c r="S1467" s="29" t="str">
        <f aca="false">IF(C1467="&lt;&lt; vazio &gt;&gt;","VAZIA",IF(AND(O1467&lt;&gt;"",R1467&lt;0),"VENCIDO",IF(AND(O1467&lt;&gt;"",R1467&lt;=Parametros!$B$10),"PRÓX. VENCIMENTO",IF(F1467="Q","QUALIDADE",IF(F1467="S","BLOQUEADO",IF(F1467="R","RESTRITO/DEVOLUÇÃO",IF(OR(N1467="QUAR",N1467="QRES"),"QUARENTENA",IF(OR(B1467="DESCARTE",B1467="DEVOLUÇÃO"),"DESCARTE/DEVOLUÇÃO",IF(AND(D1467="",K1467&lt;&gt;""),"SEM LOTE",IF(AND(Q1467&lt;&gt;"",Q1467&gt;=Parametros!$B$11),"PARADO/SEM GIRO","OK"))))))))))</f>
        <v>QUALIDADE</v>
      </c>
      <c r="T1467" s="29" t="str">
        <f aca="false">IF(AND($S1467="PARADO/SEM GIRO",$K1467="KG",OR(Painel!$B$5="(Todos)",A1467=Painel!$B$5)*OR(Painel!$E$5="(Todos)",P1467=Painel!$E$5)),$J1467+ROW()/10000000,"")</f>
        <v/>
      </c>
      <c r="U1467" s="29" t="str">
        <f aca="false">IF(AND($S1467="VENCIDO",$K1467="KG",OR(Painel!$B$5="(Todos)",A1467=Painel!$B$5)*OR(Painel!$E$5="(Todos)",P1467=Painel!$E$5)),$J1467+ROW()/10000000,"")</f>
        <v/>
      </c>
    </row>
    <row r="1468" customFormat="false" ht="15" hidden="false" customHeight="false" outlineLevel="0" collapsed="false">
      <c r="A1468" s="29" t="s">
        <v>53</v>
      </c>
      <c r="B1468" s="29" t="s">
        <v>2689</v>
      </c>
      <c r="C1468" s="29" t="s">
        <v>876</v>
      </c>
      <c r="D1468" s="29" t="s">
        <v>901</v>
      </c>
      <c r="E1468" s="29" t="n">
        <v>1</v>
      </c>
      <c r="F1468" s="29"/>
      <c r="G1468" s="29" t="s">
        <v>2690</v>
      </c>
      <c r="H1468" s="30" t="n">
        <v>720</v>
      </c>
      <c r="I1468" s="31" t="n">
        <v>46282</v>
      </c>
      <c r="J1468" s="30" t="n">
        <v>720</v>
      </c>
      <c r="K1468" s="29" t="s">
        <v>120</v>
      </c>
      <c r="L1468" s="29" t="s">
        <v>400</v>
      </c>
      <c r="M1468" s="29"/>
      <c r="N1468" s="29" t="s">
        <v>122</v>
      </c>
      <c r="O1468" s="31" t="n">
        <v>46822</v>
      </c>
      <c r="P1468" s="29" t="s">
        <v>123</v>
      </c>
      <c r="Q1468" s="29" t="n">
        <f aca="false">IFERROR(VALUE(L1468),"")</f>
        <v>3</v>
      </c>
      <c r="R1468" s="29" t="n">
        <f aca="true">IF(O1468="","",O1468-TODAY())</f>
        <v>537</v>
      </c>
      <c r="S1468" s="29" t="str">
        <f aca="false">IF(C1468="&lt;&lt; vazio &gt;&gt;","VAZIA",IF(AND(O1468&lt;&gt;"",R1468&lt;0),"VENCIDO",IF(AND(O1468&lt;&gt;"",R1468&lt;=Parametros!$B$10),"PRÓX. VENCIMENTO",IF(F1468="Q","QUALIDADE",IF(F1468="S","BLOQUEADO",IF(F1468="R","RESTRITO/DEVOLUÇÃO",IF(OR(N1468="QUAR",N1468="QRES"),"QUARENTENA",IF(OR(B1468="DESCARTE",B1468="DEVOLUÇÃO"),"DESCARTE/DEVOLUÇÃO",IF(AND(D1468="",K1468&lt;&gt;""),"SEM LOTE",IF(AND(Q1468&lt;&gt;"",Q1468&gt;=Parametros!$B$11),"PARADO/SEM GIRO","OK"))))))))))</f>
        <v>OK</v>
      </c>
      <c r="T1468" s="29" t="str">
        <f aca="false">IF(AND($S1468="PARADO/SEM GIRO",$K1468="KG",OR(Painel!$B$5="(Todos)",A1468=Painel!$B$5)*OR(Painel!$E$5="(Todos)",P1468=Painel!$E$5)),$J1468+ROW()/10000000,"")</f>
        <v/>
      </c>
      <c r="U1468" s="29" t="str">
        <f aca="false">IF(AND($S1468="VENCIDO",$K1468="KG",OR(Painel!$B$5="(Todos)",A1468=Painel!$B$5)*OR(Painel!$E$5="(Todos)",P1468=Painel!$E$5)),$J1468+ROW()/10000000,"")</f>
        <v/>
      </c>
    </row>
    <row r="1469" customFormat="false" ht="15" hidden="false" customHeight="false" outlineLevel="0" collapsed="false">
      <c r="A1469" s="29" t="s">
        <v>53</v>
      </c>
      <c r="B1469" s="29" t="s">
        <v>2691</v>
      </c>
      <c r="C1469" s="29" t="s">
        <v>167</v>
      </c>
      <c r="D1469" s="29" t="s">
        <v>765</v>
      </c>
      <c r="E1469" s="29" t="n">
        <v>1</v>
      </c>
      <c r="F1469" s="29" t="s">
        <v>268</v>
      </c>
      <c r="G1469" s="29" t="s">
        <v>2692</v>
      </c>
      <c r="H1469" s="30" t="n">
        <v>590.4</v>
      </c>
      <c r="I1469" s="31" t="n">
        <v>46284</v>
      </c>
      <c r="J1469" s="30" t="n">
        <v>590.4</v>
      </c>
      <c r="K1469" s="29" t="s">
        <v>120</v>
      </c>
      <c r="L1469" s="29" t="s">
        <v>388</v>
      </c>
      <c r="M1469" s="29"/>
      <c r="N1469" s="29" t="s">
        <v>122</v>
      </c>
      <c r="O1469" s="31" t="n">
        <v>46830</v>
      </c>
      <c r="P1469" s="29" t="s">
        <v>123</v>
      </c>
      <c r="Q1469" s="29" t="n">
        <f aca="false">IFERROR(VALUE(L1469),"")</f>
        <v>1</v>
      </c>
      <c r="R1469" s="29" t="n">
        <f aca="true">IF(O1469="","",O1469-TODAY())</f>
        <v>545</v>
      </c>
      <c r="S1469" s="29" t="str">
        <f aca="false">IF(C1469="&lt;&lt; vazio &gt;&gt;","VAZIA",IF(AND(O1469&lt;&gt;"",R1469&lt;0),"VENCIDO",IF(AND(O1469&lt;&gt;"",R1469&lt;=Parametros!$B$10),"PRÓX. VENCIMENTO",IF(F1469="Q","QUALIDADE",IF(F1469="S","BLOQUEADO",IF(F1469="R","RESTRITO/DEVOLUÇÃO",IF(OR(N1469="QUAR",N1469="QRES"),"QUARENTENA",IF(OR(B1469="DESCARTE",B1469="DEVOLUÇÃO"),"DESCARTE/DEVOLUÇÃO",IF(AND(D1469="",K1469&lt;&gt;""),"SEM LOTE",IF(AND(Q1469&lt;&gt;"",Q1469&gt;=Parametros!$B$11),"PARADO/SEM GIRO","OK"))))))))))</f>
        <v>QUALIDADE</v>
      </c>
      <c r="T1469" s="29" t="str">
        <f aca="false">IF(AND($S1469="PARADO/SEM GIRO",$K1469="KG",OR(Painel!$B$5="(Todos)",A1469=Painel!$B$5)*OR(Painel!$E$5="(Todos)",P1469=Painel!$E$5)),$J1469+ROW()/10000000,"")</f>
        <v/>
      </c>
      <c r="U1469" s="29" t="str">
        <f aca="false">IF(AND($S1469="VENCIDO",$K1469="KG",OR(Painel!$B$5="(Todos)",A1469=Painel!$B$5)*OR(Painel!$E$5="(Todos)",P1469=Painel!$E$5)),$J1469+ROW()/10000000,"")</f>
        <v/>
      </c>
    </row>
    <row r="1470" customFormat="false" ht="15" hidden="false" customHeight="false" outlineLevel="0" collapsed="false">
      <c r="A1470" s="29" t="s">
        <v>53</v>
      </c>
      <c r="B1470" s="29" t="s">
        <v>2693</v>
      </c>
      <c r="C1470" s="29" t="s">
        <v>2694</v>
      </c>
      <c r="D1470" s="29" t="s">
        <v>2695</v>
      </c>
      <c r="E1470" s="29" t="n">
        <v>1</v>
      </c>
      <c r="F1470" s="29"/>
      <c r="G1470" s="29" t="s">
        <v>2696</v>
      </c>
      <c r="H1470" s="30" t="n">
        <v>480</v>
      </c>
      <c r="I1470" s="31" t="n">
        <v>46240</v>
      </c>
      <c r="J1470" s="30" t="n">
        <v>480</v>
      </c>
      <c r="K1470" s="29" t="s">
        <v>120</v>
      </c>
      <c r="L1470" s="29" t="s">
        <v>1330</v>
      </c>
      <c r="M1470" s="29"/>
      <c r="N1470" s="29" t="s">
        <v>122</v>
      </c>
      <c r="O1470" s="31" t="n">
        <v>46550</v>
      </c>
      <c r="P1470" s="29" t="s">
        <v>123</v>
      </c>
      <c r="Q1470" s="29" t="n">
        <f aca="false">IFERROR(VALUE(L1470),"")</f>
        <v>45</v>
      </c>
      <c r="R1470" s="29" t="n">
        <f aca="true">IF(O1470="","",O1470-TODAY())</f>
        <v>265</v>
      </c>
      <c r="S1470" s="29" t="str">
        <f aca="false">IF(C1470="&lt;&lt; vazio &gt;&gt;","VAZIA",IF(AND(O1470&lt;&gt;"",R1470&lt;0),"VENCIDO",IF(AND(O1470&lt;&gt;"",R1470&lt;=Parametros!$B$10),"PRÓX. VENCIMENTO",IF(F1470="Q","QUALIDADE",IF(F1470="S","BLOQUEADO",IF(F1470="R","RESTRITO/DEVOLUÇÃO",IF(OR(N1470="QUAR",N1470="QRES"),"QUARENTENA",IF(OR(B1470="DESCARTE",B1470="DEVOLUÇÃO"),"DESCARTE/DEVOLUÇÃO",IF(AND(D1470="",K1470&lt;&gt;""),"SEM LOTE",IF(AND(Q1470&lt;&gt;"",Q1470&gt;=Parametros!$B$11),"PARADO/SEM GIRO","OK"))))))))))</f>
        <v>OK</v>
      </c>
      <c r="T1470" s="29" t="str">
        <f aca="false">IF(AND($S1470="PARADO/SEM GIRO",$K1470="KG",OR(Painel!$B$5="(Todos)",A1470=Painel!$B$5)*OR(Painel!$E$5="(Todos)",P1470=Painel!$E$5)),$J1470+ROW()/10000000,"")</f>
        <v/>
      </c>
      <c r="U1470" s="29" t="str">
        <f aca="false">IF(AND($S1470="VENCIDO",$K1470="KG",OR(Painel!$B$5="(Todos)",A1470=Painel!$B$5)*OR(Painel!$E$5="(Todos)",P1470=Painel!$E$5)),$J1470+ROW()/10000000,"")</f>
        <v/>
      </c>
    </row>
    <row r="1471" customFormat="false" ht="15" hidden="false" customHeight="false" outlineLevel="0" collapsed="false">
      <c r="A1471" s="29" t="s">
        <v>53</v>
      </c>
      <c r="B1471" s="29" t="s">
        <v>2697</v>
      </c>
      <c r="C1471" s="29" t="s">
        <v>317</v>
      </c>
      <c r="D1471" s="29" t="s">
        <v>1006</v>
      </c>
      <c r="E1471" s="29" t="n">
        <v>1</v>
      </c>
      <c r="F1471" s="29" t="s">
        <v>268</v>
      </c>
      <c r="G1471" s="29" t="s">
        <v>2698</v>
      </c>
      <c r="H1471" s="30" t="n">
        <v>590.4</v>
      </c>
      <c r="I1471" s="31" t="n">
        <v>46285</v>
      </c>
      <c r="J1471" s="30" t="n">
        <v>590.4</v>
      </c>
      <c r="K1471" s="29" t="s">
        <v>120</v>
      </c>
      <c r="L1471" s="29" t="s">
        <v>116</v>
      </c>
      <c r="M1471" s="29"/>
      <c r="N1471" s="29" t="s">
        <v>122</v>
      </c>
      <c r="O1471" s="31" t="n">
        <v>46831</v>
      </c>
      <c r="P1471" s="29" t="s">
        <v>123</v>
      </c>
      <c r="Q1471" s="29" t="n">
        <f aca="false">IFERROR(VALUE(L1471),"")</f>
        <v>0</v>
      </c>
      <c r="R1471" s="29" t="n">
        <f aca="true">IF(O1471="","",O1471-TODAY())</f>
        <v>546</v>
      </c>
      <c r="S1471" s="29" t="str">
        <f aca="false">IF(C1471="&lt;&lt; vazio &gt;&gt;","VAZIA",IF(AND(O1471&lt;&gt;"",R1471&lt;0),"VENCIDO",IF(AND(O1471&lt;&gt;"",R1471&lt;=Parametros!$B$10),"PRÓX. VENCIMENTO",IF(F1471="Q","QUALIDADE",IF(F1471="S","BLOQUEADO",IF(F1471="R","RESTRITO/DEVOLUÇÃO",IF(OR(N1471="QUAR",N1471="QRES"),"QUARENTENA",IF(OR(B1471="DESCARTE",B1471="DEVOLUÇÃO"),"DESCARTE/DEVOLUÇÃO",IF(AND(D1471="",K1471&lt;&gt;""),"SEM LOTE",IF(AND(Q1471&lt;&gt;"",Q1471&gt;=Parametros!$B$11),"PARADO/SEM GIRO","OK"))))))))))</f>
        <v>QUALIDADE</v>
      </c>
      <c r="T1471" s="29" t="str">
        <f aca="false">IF(AND($S1471="PARADO/SEM GIRO",$K1471="KG",OR(Painel!$B$5="(Todos)",A1471=Painel!$B$5)*OR(Painel!$E$5="(Todos)",P1471=Painel!$E$5)),$J1471+ROW()/10000000,"")</f>
        <v/>
      </c>
      <c r="U1471" s="29" t="str">
        <f aca="false">IF(AND($S1471="VENCIDO",$K1471="KG",OR(Painel!$B$5="(Todos)",A1471=Painel!$B$5)*OR(Painel!$E$5="(Todos)",P1471=Painel!$E$5)),$J1471+ROW()/10000000,"")</f>
        <v/>
      </c>
    </row>
    <row r="1472" customFormat="false" ht="15" hidden="false" customHeight="false" outlineLevel="0" collapsed="false">
      <c r="A1472" s="29" t="s">
        <v>53</v>
      </c>
      <c r="B1472" s="29" t="s">
        <v>2699</v>
      </c>
      <c r="C1472" s="29" t="s">
        <v>2700</v>
      </c>
      <c r="D1472" s="29" t="s">
        <v>2701</v>
      </c>
      <c r="E1472" s="29" t="n">
        <v>1</v>
      </c>
      <c r="F1472" s="29"/>
      <c r="G1472" s="29" t="s">
        <v>2702</v>
      </c>
      <c r="H1472" s="30" t="n">
        <v>600</v>
      </c>
      <c r="I1472" s="31" t="n">
        <v>46282</v>
      </c>
      <c r="J1472" s="30" t="n">
        <v>600</v>
      </c>
      <c r="K1472" s="29" t="s">
        <v>120</v>
      </c>
      <c r="L1472" s="29" t="s">
        <v>400</v>
      </c>
      <c r="M1472" s="29"/>
      <c r="N1472" s="29" t="s">
        <v>122</v>
      </c>
      <c r="O1472" s="31" t="n">
        <v>46549</v>
      </c>
      <c r="P1472" s="29" t="s">
        <v>123</v>
      </c>
      <c r="Q1472" s="29" t="n">
        <f aca="false">IFERROR(VALUE(L1472),"")</f>
        <v>3</v>
      </c>
      <c r="R1472" s="29" t="n">
        <f aca="true">IF(O1472="","",O1472-TODAY())</f>
        <v>264</v>
      </c>
      <c r="S1472" s="29" t="str">
        <f aca="false">IF(C1472="&lt;&lt; vazio &gt;&gt;","VAZIA",IF(AND(O1472&lt;&gt;"",R1472&lt;0),"VENCIDO",IF(AND(O1472&lt;&gt;"",R1472&lt;=Parametros!$B$10),"PRÓX. VENCIMENTO",IF(F1472="Q","QUALIDADE",IF(F1472="S","BLOQUEADO",IF(F1472="R","RESTRITO/DEVOLUÇÃO",IF(OR(N1472="QUAR",N1472="QRES"),"QUARENTENA",IF(OR(B1472="DESCARTE",B1472="DEVOLUÇÃO"),"DESCARTE/DEVOLUÇÃO",IF(AND(D1472="",K1472&lt;&gt;""),"SEM LOTE",IF(AND(Q1472&lt;&gt;"",Q1472&gt;=Parametros!$B$11),"PARADO/SEM GIRO","OK"))))))))))</f>
        <v>OK</v>
      </c>
      <c r="T1472" s="29" t="str">
        <f aca="false">IF(AND($S1472="PARADO/SEM GIRO",$K1472="KG",OR(Painel!$B$5="(Todos)",A1472=Painel!$B$5)*OR(Painel!$E$5="(Todos)",P1472=Painel!$E$5)),$J1472+ROW()/10000000,"")</f>
        <v/>
      </c>
      <c r="U1472" s="29" t="str">
        <f aca="false">IF(AND($S1472="VENCIDO",$K1472="KG",OR(Painel!$B$5="(Todos)",A1472=Painel!$B$5)*OR(Painel!$E$5="(Todos)",P1472=Painel!$E$5)),$J1472+ROW()/10000000,"")</f>
        <v/>
      </c>
    </row>
    <row r="1473" customFormat="false" ht="15" hidden="false" customHeight="false" outlineLevel="0" collapsed="false">
      <c r="A1473" s="29" t="s">
        <v>53</v>
      </c>
      <c r="B1473" s="29" t="s">
        <v>2703</v>
      </c>
      <c r="C1473" s="29" t="s">
        <v>581</v>
      </c>
      <c r="D1473" s="29" t="s">
        <v>511</v>
      </c>
      <c r="E1473" s="29" t="n">
        <v>1</v>
      </c>
      <c r="F1473" s="29" t="s">
        <v>268</v>
      </c>
      <c r="G1473" s="29" t="s">
        <v>2704</v>
      </c>
      <c r="H1473" s="30" t="n">
        <v>315</v>
      </c>
      <c r="I1473" s="31" t="n">
        <v>46274</v>
      </c>
      <c r="J1473" s="30" t="n">
        <v>315</v>
      </c>
      <c r="K1473" s="29" t="s">
        <v>120</v>
      </c>
      <c r="L1473" s="29" t="s">
        <v>138</v>
      </c>
      <c r="M1473" s="29"/>
      <c r="N1473" s="29" t="s">
        <v>122</v>
      </c>
      <c r="O1473" s="31" t="n">
        <v>46819</v>
      </c>
      <c r="P1473" s="29" t="s">
        <v>123</v>
      </c>
      <c r="Q1473" s="29" t="n">
        <f aca="false">IFERROR(VALUE(L1473),"")</f>
        <v>11</v>
      </c>
      <c r="R1473" s="29" t="n">
        <f aca="true">IF(O1473="","",O1473-TODAY())</f>
        <v>534</v>
      </c>
      <c r="S1473" s="29" t="str">
        <f aca="false">IF(C1473="&lt;&lt; vazio &gt;&gt;","VAZIA",IF(AND(O1473&lt;&gt;"",R1473&lt;0),"VENCIDO",IF(AND(O1473&lt;&gt;"",R1473&lt;=Parametros!$B$10),"PRÓX. VENCIMENTO",IF(F1473="Q","QUALIDADE",IF(F1473="S","BLOQUEADO",IF(F1473="R","RESTRITO/DEVOLUÇÃO",IF(OR(N1473="QUAR",N1473="QRES"),"QUARENTENA",IF(OR(B1473="DESCARTE",B1473="DEVOLUÇÃO"),"DESCARTE/DEVOLUÇÃO",IF(AND(D1473="",K1473&lt;&gt;""),"SEM LOTE",IF(AND(Q1473&lt;&gt;"",Q1473&gt;=Parametros!$B$11),"PARADO/SEM GIRO","OK"))))))))))</f>
        <v>QUALIDADE</v>
      </c>
      <c r="T1473" s="29" t="str">
        <f aca="false">IF(AND($S1473="PARADO/SEM GIRO",$K1473="KG",OR(Painel!$B$5="(Todos)",A1473=Painel!$B$5)*OR(Painel!$E$5="(Todos)",P1473=Painel!$E$5)),$J1473+ROW()/10000000,"")</f>
        <v/>
      </c>
      <c r="U1473" s="29" t="str">
        <f aca="false">IF(AND($S1473="VENCIDO",$K1473="KG",OR(Painel!$B$5="(Todos)",A1473=Painel!$B$5)*OR(Painel!$E$5="(Todos)",P1473=Painel!$E$5)),$J1473+ROW()/10000000,"")</f>
        <v/>
      </c>
    </row>
    <row r="1474" customFormat="false" ht="15" hidden="false" customHeight="false" outlineLevel="0" collapsed="false">
      <c r="A1474" s="29" t="s">
        <v>53</v>
      </c>
      <c r="B1474" s="29" t="s">
        <v>2705</v>
      </c>
      <c r="C1474" s="29" t="s">
        <v>691</v>
      </c>
      <c r="D1474" s="29" t="s">
        <v>2706</v>
      </c>
      <c r="E1474" s="29" t="n">
        <v>1</v>
      </c>
      <c r="F1474" s="29"/>
      <c r="G1474" s="29" t="s">
        <v>2707</v>
      </c>
      <c r="H1474" s="30" t="n">
        <v>800</v>
      </c>
      <c r="I1474" s="31" t="n">
        <v>46007</v>
      </c>
      <c r="J1474" s="30" t="n">
        <v>800</v>
      </c>
      <c r="K1474" s="29" t="s">
        <v>120</v>
      </c>
      <c r="L1474" s="29" t="s">
        <v>2708</v>
      </c>
      <c r="M1474" s="29"/>
      <c r="N1474" s="29" t="s">
        <v>122</v>
      </c>
      <c r="O1474" s="31" t="n">
        <v>46364</v>
      </c>
      <c r="P1474" s="29" t="s">
        <v>123</v>
      </c>
      <c r="Q1474" s="29" t="n">
        <f aca="false">IFERROR(VALUE(L1474),"")</f>
        <v>278</v>
      </c>
      <c r="R1474" s="29" t="n">
        <f aca="true">IF(O1474="","",O1474-TODAY())</f>
        <v>79</v>
      </c>
      <c r="S1474" s="29" t="str">
        <f aca="false">IF(C1474="&lt;&lt; vazio &gt;&gt;","VAZIA",IF(AND(O1474&lt;&gt;"",R1474&lt;0),"VENCIDO",IF(AND(O1474&lt;&gt;"",R1474&lt;=Parametros!$B$10),"PRÓX. VENCIMENTO",IF(F1474="Q","QUALIDADE",IF(F1474="S","BLOQUEADO",IF(F1474="R","RESTRITO/DEVOLUÇÃO",IF(OR(N1474="QUAR",N1474="QRES"),"QUARENTENA",IF(OR(B1474="DESCARTE",B1474="DEVOLUÇÃO"),"DESCARTE/DEVOLUÇÃO",IF(AND(D1474="",K1474&lt;&gt;""),"SEM LOTE",IF(AND(Q1474&lt;&gt;"",Q1474&gt;=Parametros!$B$11),"PARADO/SEM GIRO","OK"))))))))))</f>
        <v>PARADO/SEM GIRO</v>
      </c>
      <c r="T1474" s="29" t="n">
        <f aca="false">IF(AND($S1474="PARADO/SEM GIRO",$K1474="KG",OR(Painel!$B$5="(Todos)",A1474=Painel!$B$5)*OR(Painel!$E$5="(Todos)",P1474=Painel!$E$5)),$J1474+ROW()/10000000,"")</f>
        <v>800.0001474</v>
      </c>
      <c r="U1474" s="29" t="str">
        <f aca="false">IF(AND($S1474="VENCIDO",$K1474="KG",OR(Painel!$B$5="(Todos)",A1474=Painel!$B$5)*OR(Painel!$E$5="(Todos)",P1474=Painel!$E$5)),$J1474+ROW()/10000000,"")</f>
        <v/>
      </c>
    </row>
    <row r="1475" customFormat="false" ht="15" hidden="false" customHeight="false" outlineLevel="0" collapsed="false">
      <c r="A1475" s="29" t="s">
        <v>53</v>
      </c>
      <c r="B1475" s="29" t="s">
        <v>2709</v>
      </c>
      <c r="C1475" s="29" t="s">
        <v>396</v>
      </c>
      <c r="D1475" s="29" t="s">
        <v>2710</v>
      </c>
      <c r="E1475" s="29" t="n">
        <v>1</v>
      </c>
      <c r="F1475" s="29"/>
      <c r="G1475" s="29" t="s">
        <v>2711</v>
      </c>
      <c r="H1475" s="30" t="n">
        <v>1102.5</v>
      </c>
      <c r="I1475" s="31" t="n">
        <v>46274</v>
      </c>
      <c r="J1475" s="30" t="n">
        <v>1102.5</v>
      </c>
      <c r="K1475" s="29" t="s">
        <v>120</v>
      </c>
      <c r="L1475" s="29" t="s">
        <v>138</v>
      </c>
      <c r="M1475" s="29"/>
      <c r="N1475" s="29" t="s">
        <v>122</v>
      </c>
      <c r="O1475" s="31" t="n">
        <v>46808</v>
      </c>
      <c r="P1475" s="29" t="s">
        <v>123</v>
      </c>
      <c r="Q1475" s="29" t="n">
        <f aca="false">IFERROR(VALUE(L1475),"")</f>
        <v>11</v>
      </c>
      <c r="R1475" s="29" t="n">
        <f aca="true">IF(O1475="","",O1475-TODAY())</f>
        <v>523</v>
      </c>
      <c r="S1475" s="29" t="str">
        <f aca="false">IF(C1475="&lt;&lt; vazio &gt;&gt;","VAZIA",IF(AND(O1475&lt;&gt;"",R1475&lt;0),"VENCIDO",IF(AND(O1475&lt;&gt;"",R1475&lt;=Parametros!$B$10),"PRÓX. VENCIMENTO",IF(F1475="Q","QUALIDADE",IF(F1475="S","BLOQUEADO",IF(F1475="R","RESTRITO/DEVOLUÇÃO",IF(OR(N1475="QUAR",N1475="QRES"),"QUARENTENA",IF(OR(B1475="DESCARTE",B1475="DEVOLUÇÃO"),"DESCARTE/DEVOLUÇÃO",IF(AND(D1475="",K1475&lt;&gt;""),"SEM LOTE",IF(AND(Q1475&lt;&gt;"",Q1475&gt;=Parametros!$B$11),"PARADO/SEM GIRO","OK"))))))))))</f>
        <v>OK</v>
      </c>
      <c r="T1475" s="29" t="str">
        <f aca="false">IF(AND($S1475="PARADO/SEM GIRO",$K1475="KG",OR(Painel!$B$5="(Todos)",A1475=Painel!$B$5)*OR(Painel!$E$5="(Todos)",P1475=Painel!$E$5)),$J1475+ROW()/10000000,"")</f>
        <v/>
      </c>
      <c r="U1475" s="29" t="str">
        <f aca="false">IF(AND($S1475="VENCIDO",$K1475="KG",OR(Painel!$B$5="(Todos)",A1475=Painel!$B$5)*OR(Painel!$E$5="(Todos)",P1475=Painel!$E$5)),$J1475+ROW()/10000000,"")</f>
        <v/>
      </c>
    </row>
    <row r="1476" customFormat="false" ht="15" hidden="false" customHeight="false" outlineLevel="0" collapsed="false">
      <c r="A1476" s="29" t="s">
        <v>53</v>
      </c>
      <c r="B1476" s="29" t="s">
        <v>2712</v>
      </c>
      <c r="C1476" s="29" t="s">
        <v>167</v>
      </c>
      <c r="D1476" s="29" t="s">
        <v>765</v>
      </c>
      <c r="E1476" s="29" t="n">
        <v>1</v>
      </c>
      <c r="F1476" s="29" t="s">
        <v>268</v>
      </c>
      <c r="G1476" s="29" t="s">
        <v>2713</v>
      </c>
      <c r="H1476" s="30" t="n">
        <v>590.4</v>
      </c>
      <c r="I1476" s="31" t="n">
        <v>46283</v>
      </c>
      <c r="J1476" s="30" t="n">
        <v>590.4</v>
      </c>
      <c r="K1476" s="29" t="s">
        <v>120</v>
      </c>
      <c r="L1476" s="29" t="s">
        <v>176</v>
      </c>
      <c r="M1476" s="29"/>
      <c r="N1476" s="29" t="s">
        <v>122</v>
      </c>
      <c r="O1476" s="31" t="n">
        <v>46830</v>
      </c>
      <c r="P1476" s="29" t="s">
        <v>123</v>
      </c>
      <c r="Q1476" s="29" t="n">
        <f aca="false">IFERROR(VALUE(L1476),"")</f>
        <v>2</v>
      </c>
      <c r="R1476" s="29" t="n">
        <f aca="true">IF(O1476="","",O1476-TODAY())</f>
        <v>545</v>
      </c>
      <c r="S1476" s="29" t="str">
        <f aca="false">IF(C1476="&lt;&lt; vazio &gt;&gt;","VAZIA",IF(AND(O1476&lt;&gt;"",R1476&lt;0),"VENCIDO",IF(AND(O1476&lt;&gt;"",R1476&lt;=Parametros!$B$10),"PRÓX. VENCIMENTO",IF(F1476="Q","QUALIDADE",IF(F1476="S","BLOQUEADO",IF(F1476="R","RESTRITO/DEVOLUÇÃO",IF(OR(N1476="QUAR",N1476="QRES"),"QUARENTENA",IF(OR(B1476="DESCARTE",B1476="DEVOLUÇÃO"),"DESCARTE/DEVOLUÇÃO",IF(AND(D1476="",K1476&lt;&gt;""),"SEM LOTE",IF(AND(Q1476&lt;&gt;"",Q1476&gt;=Parametros!$B$11),"PARADO/SEM GIRO","OK"))))))))))</f>
        <v>QUALIDADE</v>
      </c>
      <c r="T1476" s="29" t="str">
        <f aca="false">IF(AND($S1476="PARADO/SEM GIRO",$K1476="KG",OR(Painel!$B$5="(Todos)",A1476=Painel!$B$5)*OR(Painel!$E$5="(Todos)",P1476=Painel!$E$5)),$J1476+ROW()/10000000,"")</f>
        <v/>
      </c>
      <c r="U1476" s="29" t="str">
        <f aca="false">IF(AND($S1476="VENCIDO",$K1476="KG",OR(Painel!$B$5="(Todos)",A1476=Painel!$B$5)*OR(Painel!$E$5="(Todos)",P1476=Painel!$E$5)),$J1476+ROW()/10000000,"")</f>
        <v/>
      </c>
    </row>
    <row r="1477" customFormat="false" ht="15" hidden="false" customHeight="false" outlineLevel="0" collapsed="false">
      <c r="A1477" s="29" t="s">
        <v>53</v>
      </c>
      <c r="B1477" s="29" t="s">
        <v>2714</v>
      </c>
      <c r="C1477" s="29" t="s">
        <v>1259</v>
      </c>
      <c r="D1477" s="29" t="s">
        <v>1260</v>
      </c>
      <c r="E1477" s="29" t="n">
        <v>1</v>
      </c>
      <c r="F1477" s="29" t="s">
        <v>137</v>
      </c>
      <c r="G1477" s="29" t="s">
        <v>2715</v>
      </c>
      <c r="H1477" s="30" t="n">
        <v>18</v>
      </c>
      <c r="I1477" s="31" t="n">
        <v>46271</v>
      </c>
      <c r="J1477" s="30" t="n">
        <v>18</v>
      </c>
      <c r="K1477" s="29" t="s">
        <v>120</v>
      </c>
      <c r="L1477" s="29" t="s">
        <v>221</v>
      </c>
      <c r="M1477" s="29"/>
      <c r="N1477" s="29" t="s">
        <v>134</v>
      </c>
      <c r="O1477" s="31" t="n">
        <v>46293</v>
      </c>
      <c r="P1477" s="29" t="s">
        <v>123</v>
      </c>
      <c r="Q1477" s="29" t="n">
        <f aca="false">IFERROR(VALUE(L1477),"")</f>
        <v>14</v>
      </c>
      <c r="R1477" s="29" t="n">
        <f aca="true">IF(O1477="","",O1477-TODAY())</f>
        <v>8</v>
      </c>
      <c r="S1477" s="29" t="str">
        <f aca="false">IF(C1477="&lt;&lt; vazio &gt;&gt;","VAZIA",IF(AND(O1477&lt;&gt;"",R1477&lt;0),"VENCIDO",IF(AND(O1477&lt;&gt;"",R1477&lt;=Parametros!$B$10),"PRÓX. VENCIMENTO",IF(F1477="Q","QUALIDADE",IF(F1477="S","BLOQUEADO",IF(F1477="R","RESTRITO/DEVOLUÇÃO",IF(OR(N1477="QUAR",N1477="QRES"),"QUARENTENA",IF(OR(B1477="DESCARTE",B1477="DEVOLUÇÃO"),"DESCARTE/DEVOLUÇÃO",IF(AND(D1477="",K1477&lt;&gt;""),"SEM LOTE",IF(AND(Q1477&lt;&gt;"",Q1477&gt;=Parametros!$B$11),"PARADO/SEM GIRO","OK"))))))))))</f>
        <v>PRÓX. VENCIMENTO</v>
      </c>
      <c r="T1477" s="29" t="str">
        <f aca="false">IF(AND($S1477="PARADO/SEM GIRO",$K1477="KG",OR(Painel!$B$5="(Todos)",A1477=Painel!$B$5)*OR(Painel!$E$5="(Todos)",P1477=Painel!$E$5)),$J1477+ROW()/10000000,"")</f>
        <v/>
      </c>
      <c r="U1477" s="29" t="str">
        <f aca="false">IF(AND($S1477="VENCIDO",$K1477="KG",OR(Painel!$B$5="(Todos)",A1477=Painel!$B$5)*OR(Painel!$E$5="(Todos)",P1477=Painel!$E$5)),$J1477+ROW()/10000000,"")</f>
        <v/>
      </c>
    </row>
    <row r="1478" customFormat="false" ht="15" hidden="false" customHeight="false" outlineLevel="0" collapsed="false">
      <c r="A1478" s="29" t="s">
        <v>53</v>
      </c>
      <c r="B1478" s="29" t="s">
        <v>2716</v>
      </c>
      <c r="C1478" s="29" t="s">
        <v>917</v>
      </c>
      <c r="D1478" s="29" t="s">
        <v>392</v>
      </c>
      <c r="E1478" s="29" t="n">
        <v>1</v>
      </c>
      <c r="F1478" s="29"/>
      <c r="G1478" s="29" t="s">
        <v>2717</v>
      </c>
      <c r="H1478" s="30" t="n">
        <v>800</v>
      </c>
      <c r="I1478" s="31" t="n">
        <v>46273</v>
      </c>
      <c r="J1478" s="30" t="n">
        <v>800</v>
      </c>
      <c r="K1478" s="29" t="s">
        <v>120</v>
      </c>
      <c r="L1478" s="29" t="s">
        <v>149</v>
      </c>
      <c r="M1478" s="29"/>
      <c r="N1478" s="29" t="s">
        <v>122</v>
      </c>
      <c r="O1478" s="31" t="n">
        <v>46812</v>
      </c>
      <c r="P1478" s="29" t="s">
        <v>123</v>
      </c>
      <c r="Q1478" s="29" t="n">
        <f aca="false">IFERROR(VALUE(L1478),"")</f>
        <v>12</v>
      </c>
      <c r="R1478" s="29" t="n">
        <f aca="true">IF(O1478="","",O1478-TODAY())</f>
        <v>527</v>
      </c>
      <c r="S1478" s="29" t="str">
        <f aca="false">IF(C1478="&lt;&lt; vazio &gt;&gt;","VAZIA",IF(AND(O1478&lt;&gt;"",R1478&lt;0),"VENCIDO",IF(AND(O1478&lt;&gt;"",R1478&lt;=Parametros!$B$10),"PRÓX. VENCIMENTO",IF(F1478="Q","QUALIDADE",IF(F1478="S","BLOQUEADO",IF(F1478="R","RESTRITO/DEVOLUÇÃO",IF(OR(N1478="QUAR",N1478="QRES"),"QUARENTENA",IF(OR(B1478="DESCARTE",B1478="DEVOLUÇÃO"),"DESCARTE/DEVOLUÇÃO",IF(AND(D1478="",K1478&lt;&gt;""),"SEM LOTE",IF(AND(Q1478&lt;&gt;"",Q1478&gt;=Parametros!$B$11),"PARADO/SEM GIRO","OK"))))))))))</f>
        <v>OK</v>
      </c>
      <c r="T1478" s="29" t="str">
        <f aca="false">IF(AND($S1478="PARADO/SEM GIRO",$K1478="KG",OR(Painel!$B$5="(Todos)",A1478=Painel!$B$5)*OR(Painel!$E$5="(Todos)",P1478=Painel!$E$5)),$J1478+ROW()/10000000,"")</f>
        <v/>
      </c>
      <c r="U1478" s="29" t="str">
        <f aca="false">IF(AND($S1478="VENCIDO",$K1478="KG",OR(Painel!$B$5="(Todos)",A1478=Painel!$B$5)*OR(Painel!$E$5="(Todos)",P1478=Painel!$E$5)),$J1478+ROW()/10000000,"")</f>
        <v/>
      </c>
    </row>
    <row r="1479" customFormat="false" ht="15" hidden="false" customHeight="false" outlineLevel="0" collapsed="false">
      <c r="A1479" s="29" t="s">
        <v>53</v>
      </c>
      <c r="B1479" s="29" t="s">
        <v>2718</v>
      </c>
      <c r="C1479" s="29" t="s">
        <v>785</v>
      </c>
      <c r="D1479" s="29" t="s">
        <v>786</v>
      </c>
      <c r="E1479" s="29" t="n">
        <v>1</v>
      </c>
      <c r="F1479" s="29"/>
      <c r="G1479" s="29" t="s">
        <v>2719</v>
      </c>
      <c r="H1479" s="30" t="n">
        <v>1000</v>
      </c>
      <c r="I1479" s="31" t="n">
        <v>46282</v>
      </c>
      <c r="J1479" s="30" t="n">
        <v>1000</v>
      </c>
      <c r="K1479" s="29" t="s">
        <v>120</v>
      </c>
      <c r="L1479" s="29" t="s">
        <v>400</v>
      </c>
      <c r="M1479" s="29"/>
      <c r="N1479" s="29" t="s">
        <v>122</v>
      </c>
      <c r="O1479" s="31" t="n">
        <v>46824</v>
      </c>
      <c r="P1479" s="29" t="s">
        <v>123</v>
      </c>
      <c r="Q1479" s="29" t="n">
        <f aca="false">IFERROR(VALUE(L1479),"")</f>
        <v>3</v>
      </c>
      <c r="R1479" s="29" t="n">
        <f aca="true">IF(O1479="","",O1479-TODAY())</f>
        <v>539</v>
      </c>
      <c r="S1479" s="29" t="str">
        <f aca="false">IF(C1479="&lt;&lt; vazio &gt;&gt;","VAZIA",IF(AND(O1479&lt;&gt;"",R1479&lt;0),"VENCIDO",IF(AND(O1479&lt;&gt;"",R1479&lt;=Parametros!$B$10),"PRÓX. VENCIMENTO",IF(F1479="Q","QUALIDADE",IF(F1479="S","BLOQUEADO",IF(F1479="R","RESTRITO/DEVOLUÇÃO",IF(OR(N1479="QUAR",N1479="QRES"),"QUARENTENA",IF(OR(B1479="DESCARTE",B1479="DEVOLUÇÃO"),"DESCARTE/DEVOLUÇÃO",IF(AND(D1479="",K1479&lt;&gt;""),"SEM LOTE",IF(AND(Q1479&lt;&gt;"",Q1479&gt;=Parametros!$B$11),"PARADO/SEM GIRO","OK"))))))))))</f>
        <v>OK</v>
      </c>
      <c r="T1479" s="29" t="str">
        <f aca="false">IF(AND($S1479="PARADO/SEM GIRO",$K1479="KG",OR(Painel!$B$5="(Todos)",A1479=Painel!$B$5)*OR(Painel!$E$5="(Todos)",P1479=Painel!$E$5)),$J1479+ROW()/10000000,"")</f>
        <v/>
      </c>
      <c r="U1479" s="29" t="str">
        <f aca="false">IF(AND($S1479="VENCIDO",$K1479="KG",OR(Painel!$B$5="(Todos)",A1479=Painel!$B$5)*OR(Painel!$E$5="(Todos)",P1479=Painel!$E$5)),$J1479+ROW()/10000000,"")</f>
        <v/>
      </c>
    </row>
    <row r="1480" customFormat="false" ht="15" hidden="false" customHeight="false" outlineLevel="0" collapsed="false">
      <c r="A1480" s="29" t="s">
        <v>53</v>
      </c>
      <c r="B1480" s="29" t="s">
        <v>2720</v>
      </c>
      <c r="C1480" s="29" t="s">
        <v>157</v>
      </c>
      <c r="D1480" s="29" t="s">
        <v>2584</v>
      </c>
      <c r="E1480" s="29" t="n">
        <v>1</v>
      </c>
      <c r="F1480" s="29"/>
      <c r="G1480" s="29" t="s">
        <v>2721</v>
      </c>
      <c r="H1480" s="30" t="n">
        <v>1102.5</v>
      </c>
      <c r="I1480" s="31" t="n">
        <v>46217</v>
      </c>
      <c r="J1480" s="30" t="n">
        <v>1102.5</v>
      </c>
      <c r="K1480" s="29" t="s">
        <v>120</v>
      </c>
      <c r="L1480" s="29" t="s">
        <v>2586</v>
      </c>
      <c r="M1480" s="29"/>
      <c r="N1480" s="29" t="s">
        <v>122</v>
      </c>
      <c r="O1480" s="31" t="n">
        <v>46759</v>
      </c>
      <c r="P1480" s="29" t="s">
        <v>123</v>
      </c>
      <c r="Q1480" s="29" t="n">
        <f aca="false">IFERROR(VALUE(L1480),"")</f>
        <v>68</v>
      </c>
      <c r="R1480" s="29" t="n">
        <f aca="true">IF(O1480="","",O1480-TODAY())</f>
        <v>474</v>
      </c>
      <c r="S1480" s="29" t="str">
        <f aca="false">IF(C1480="&lt;&lt; vazio &gt;&gt;","VAZIA",IF(AND(O1480&lt;&gt;"",R1480&lt;0),"VENCIDO",IF(AND(O1480&lt;&gt;"",R1480&lt;=Parametros!$B$10),"PRÓX. VENCIMENTO",IF(F1480="Q","QUALIDADE",IF(F1480="S","BLOQUEADO",IF(F1480="R","RESTRITO/DEVOLUÇÃO",IF(OR(N1480="QUAR",N1480="QRES"),"QUARENTENA",IF(OR(B1480="DESCARTE",B1480="DEVOLUÇÃO"),"DESCARTE/DEVOLUÇÃO",IF(AND(D1480="",K1480&lt;&gt;""),"SEM LOTE",IF(AND(Q1480&lt;&gt;"",Q1480&gt;=Parametros!$B$11),"PARADO/SEM GIRO","OK"))))))))))</f>
        <v>OK</v>
      </c>
      <c r="T1480" s="29" t="str">
        <f aca="false">IF(AND($S1480="PARADO/SEM GIRO",$K1480="KG",OR(Painel!$B$5="(Todos)",A1480=Painel!$B$5)*OR(Painel!$E$5="(Todos)",P1480=Painel!$E$5)),$J1480+ROW()/10000000,"")</f>
        <v/>
      </c>
      <c r="U1480" s="29" t="str">
        <f aca="false">IF(AND($S1480="VENCIDO",$K1480="KG",OR(Painel!$B$5="(Todos)",A1480=Painel!$B$5)*OR(Painel!$E$5="(Todos)",P1480=Painel!$E$5)),$J1480+ROW()/10000000,"")</f>
        <v/>
      </c>
    </row>
    <row r="1481" customFormat="false" ht="15" hidden="false" customHeight="false" outlineLevel="0" collapsed="false">
      <c r="A1481" s="29" t="s">
        <v>53</v>
      </c>
      <c r="B1481" s="29" t="s">
        <v>2722</v>
      </c>
      <c r="C1481" s="29" t="s">
        <v>250</v>
      </c>
      <c r="D1481" s="29" t="s">
        <v>757</v>
      </c>
      <c r="E1481" s="29" t="n">
        <v>1</v>
      </c>
      <c r="F1481" s="29"/>
      <c r="G1481" s="29" t="s">
        <v>2723</v>
      </c>
      <c r="H1481" s="30" t="n">
        <v>1000</v>
      </c>
      <c r="I1481" s="31" t="n">
        <v>46282</v>
      </c>
      <c r="J1481" s="30" t="n">
        <v>1000</v>
      </c>
      <c r="K1481" s="29" t="s">
        <v>120</v>
      </c>
      <c r="L1481" s="29" t="s">
        <v>400</v>
      </c>
      <c r="M1481" s="29"/>
      <c r="N1481" s="29" t="s">
        <v>122</v>
      </c>
      <c r="O1481" s="31" t="n">
        <v>46818</v>
      </c>
      <c r="P1481" s="29" t="s">
        <v>123</v>
      </c>
      <c r="Q1481" s="29" t="n">
        <f aca="false">IFERROR(VALUE(L1481),"")</f>
        <v>3</v>
      </c>
      <c r="R1481" s="29" t="n">
        <f aca="true">IF(O1481="","",O1481-TODAY())</f>
        <v>533</v>
      </c>
      <c r="S1481" s="29" t="str">
        <f aca="false">IF(C1481="&lt;&lt; vazio &gt;&gt;","VAZIA",IF(AND(O1481&lt;&gt;"",R1481&lt;0),"VENCIDO",IF(AND(O1481&lt;&gt;"",R1481&lt;=Parametros!$B$10),"PRÓX. VENCIMENTO",IF(F1481="Q","QUALIDADE",IF(F1481="S","BLOQUEADO",IF(F1481="R","RESTRITO/DEVOLUÇÃO",IF(OR(N1481="QUAR",N1481="QRES"),"QUARENTENA",IF(OR(B1481="DESCARTE",B1481="DEVOLUÇÃO"),"DESCARTE/DEVOLUÇÃO",IF(AND(D1481="",K1481&lt;&gt;""),"SEM LOTE",IF(AND(Q1481&lt;&gt;"",Q1481&gt;=Parametros!$B$11),"PARADO/SEM GIRO","OK"))))))))))</f>
        <v>OK</v>
      </c>
      <c r="T1481" s="29" t="str">
        <f aca="false">IF(AND($S1481="PARADO/SEM GIRO",$K1481="KG",OR(Painel!$B$5="(Todos)",A1481=Painel!$B$5)*OR(Painel!$E$5="(Todos)",P1481=Painel!$E$5)),$J1481+ROW()/10000000,"")</f>
        <v/>
      </c>
      <c r="U1481" s="29" t="str">
        <f aca="false">IF(AND($S1481="VENCIDO",$K1481="KG",OR(Painel!$B$5="(Todos)",A1481=Painel!$B$5)*OR(Painel!$E$5="(Todos)",P1481=Painel!$E$5)),$J1481+ROW()/10000000,"")</f>
        <v/>
      </c>
    </row>
    <row r="1482" customFormat="false" ht="15" hidden="false" customHeight="false" outlineLevel="0" collapsed="false">
      <c r="A1482" s="29" t="s">
        <v>53</v>
      </c>
      <c r="B1482" s="29" t="s">
        <v>2724</v>
      </c>
      <c r="C1482" s="29" t="s">
        <v>1381</v>
      </c>
      <c r="D1482" s="29" t="s">
        <v>2544</v>
      </c>
      <c r="E1482" s="29" t="n">
        <v>1</v>
      </c>
      <c r="F1482" s="29"/>
      <c r="G1482" s="29" t="s">
        <v>2725</v>
      </c>
      <c r="H1482" s="30" t="n">
        <v>800</v>
      </c>
      <c r="I1482" s="31" t="n">
        <v>46231</v>
      </c>
      <c r="J1482" s="30" t="n">
        <v>800</v>
      </c>
      <c r="K1482" s="29" t="s">
        <v>120</v>
      </c>
      <c r="L1482" s="29" t="s">
        <v>2246</v>
      </c>
      <c r="M1482" s="29"/>
      <c r="N1482" s="29" t="s">
        <v>122</v>
      </c>
      <c r="O1482" s="31" t="n">
        <v>46591</v>
      </c>
      <c r="P1482" s="29" t="s">
        <v>123</v>
      </c>
      <c r="Q1482" s="29" t="n">
        <f aca="false">IFERROR(VALUE(L1482),"")</f>
        <v>54</v>
      </c>
      <c r="R1482" s="29" t="n">
        <f aca="true">IF(O1482="","",O1482-TODAY())</f>
        <v>306</v>
      </c>
      <c r="S1482" s="29" t="str">
        <f aca="false">IF(C1482="&lt;&lt; vazio &gt;&gt;","VAZIA",IF(AND(O1482&lt;&gt;"",R1482&lt;0),"VENCIDO",IF(AND(O1482&lt;&gt;"",R1482&lt;=Parametros!$B$10),"PRÓX. VENCIMENTO",IF(F1482="Q","QUALIDADE",IF(F1482="S","BLOQUEADO",IF(F1482="R","RESTRITO/DEVOLUÇÃO",IF(OR(N1482="QUAR",N1482="QRES"),"QUARENTENA",IF(OR(B1482="DESCARTE",B1482="DEVOLUÇÃO"),"DESCARTE/DEVOLUÇÃO",IF(AND(D1482="",K1482&lt;&gt;""),"SEM LOTE",IF(AND(Q1482&lt;&gt;"",Q1482&gt;=Parametros!$B$11),"PARADO/SEM GIRO","OK"))))))))))</f>
        <v>OK</v>
      </c>
      <c r="T1482" s="29" t="str">
        <f aca="false">IF(AND($S1482="PARADO/SEM GIRO",$K1482="KG",OR(Painel!$B$5="(Todos)",A1482=Painel!$B$5)*OR(Painel!$E$5="(Todos)",P1482=Painel!$E$5)),$J1482+ROW()/10000000,"")</f>
        <v/>
      </c>
      <c r="U1482" s="29" t="str">
        <f aca="false">IF(AND($S1482="VENCIDO",$K1482="KG",OR(Painel!$B$5="(Todos)",A1482=Painel!$B$5)*OR(Painel!$E$5="(Todos)",P1482=Painel!$E$5)),$J1482+ROW()/10000000,"")</f>
        <v/>
      </c>
    </row>
    <row r="1483" customFormat="false" ht="15" hidden="false" customHeight="false" outlineLevel="0" collapsed="false">
      <c r="A1483" s="29" t="s">
        <v>53</v>
      </c>
      <c r="B1483" s="29" t="s">
        <v>2726</v>
      </c>
      <c r="C1483" s="29" t="s">
        <v>917</v>
      </c>
      <c r="D1483" s="29" t="s">
        <v>392</v>
      </c>
      <c r="E1483" s="29" t="n">
        <v>1</v>
      </c>
      <c r="F1483" s="29"/>
      <c r="G1483" s="29" t="s">
        <v>2727</v>
      </c>
      <c r="H1483" s="30" t="n">
        <v>800</v>
      </c>
      <c r="I1483" s="31" t="n">
        <v>46273</v>
      </c>
      <c r="J1483" s="30" t="n">
        <v>800</v>
      </c>
      <c r="K1483" s="29" t="s">
        <v>120</v>
      </c>
      <c r="L1483" s="29" t="s">
        <v>149</v>
      </c>
      <c r="M1483" s="29"/>
      <c r="N1483" s="29" t="s">
        <v>122</v>
      </c>
      <c r="O1483" s="31" t="n">
        <v>46812</v>
      </c>
      <c r="P1483" s="29" t="s">
        <v>123</v>
      </c>
      <c r="Q1483" s="29" t="n">
        <f aca="false">IFERROR(VALUE(L1483),"")</f>
        <v>12</v>
      </c>
      <c r="R1483" s="29" t="n">
        <f aca="true">IF(O1483="","",O1483-TODAY())</f>
        <v>527</v>
      </c>
      <c r="S1483" s="29" t="str">
        <f aca="false">IF(C1483="&lt;&lt; vazio &gt;&gt;","VAZIA",IF(AND(O1483&lt;&gt;"",R1483&lt;0),"VENCIDO",IF(AND(O1483&lt;&gt;"",R1483&lt;=Parametros!$B$10),"PRÓX. VENCIMENTO",IF(F1483="Q","QUALIDADE",IF(F1483="S","BLOQUEADO",IF(F1483="R","RESTRITO/DEVOLUÇÃO",IF(OR(N1483="QUAR",N1483="QRES"),"QUARENTENA",IF(OR(B1483="DESCARTE",B1483="DEVOLUÇÃO"),"DESCARTE/DEVOLUÇÃO",IF(AND(D1483="",K1483&lt;&gt;""),"SEM LOTE",IF(AND(Q1483&lt;&gt;"",Q1483&gt;=Parametros!$B$11),"PARADO/SEM GIRO","OK"))))))))))</f>
        <v>OK</v>
      </c>
      <c r="T1483" s="29" t="str">
        <f aca="false">IF(AND($S1483="PARADO/SEM GIRO",$K1483="KG",OR(Painel!$B$5="(Todos)",A1483=Painel!$B$5)*OR(Painel!$E$5="(Todos)",P1483=Painel!$E$5)),$J1483+ROW()/10000000,"")</f>
        <v/>
      </c>
      <c r="U1483" s="29" t="str">
        <f aca="false">IF(AND($S1483="VENCIDO",$K1483="KG",OR(Painel!$B$5="(Todos)",A1483=Painel!$B$5)*OR(Painel!$E$5="(Todos)",P1483=Painel!$E$5)),$J1483+ROW()/10000000,"")</f>
        <v/>
      </c>
    </row>
    <row r="1484" customFormat="false" ht="15" hidden="false" customHeight="false" outlineLevel="0" collapsed="false">
      <c r="A1484" s="29" t="s">
        <v>53</v>
      </c>
      <c r="B1484" s="29" t="s">
        <v>2728</v>
      </c>
      <c r="C1484" s="29" t="s">
        <v>250</v>
      </c>
      <c r="D1484" s="29" t="s">
        <v>2729</v>
      </c>
      <c r="E1484" s="29" t="n">
        <v>1</v>
      </c>
      <c r="F1484" s="29" t="s">
        <v>137</v>
      </c>
      <c r="G1484" s="29" t="s">
        <v>2730</v>
      </c>
      <c r="H1484" s="30" t="n">
        <v>600</v>
      </c>
      <c r="I1484" s="31" t="n">
        <v>46274</v>
      </c>
      <c r="J1484" s="30" t="n">
        <v>600</v>
      </c>
      <c r="K1484" s="29" t="s">
        <v>120</v>
      </c>
      <c r="L1484" s="29" t="s">
        <v>138</v>
      </c>
      <c r="M1484" s="29"/>
      <c r="N1484" s="29" t="s">
        <v>122</v>
      </c>
      <c r="O1484" s="31" t="n">
        <v>46706</v>
      </c>
      <c r="P1484" s="29" t="s">
        <v>123</v>
      </c>
      <c r="Q1484" s="29" t="n">
        <f aca="false">IFERROR(VALUE(L1484),"")</f>
        <v>11</v>
      </c>
      <c r="R1484" s="29" t="n">
        <f aca="true">IF(O1484="","",O1484-TODAY())</f>
        <v>421</v>
      </c>
      <c r="S1484" s="29" t="str">
        <f aca="false">IF(C1484="&lt;&lt; vazio &gt;&gt;","VAZIA",IF(AND(O1484&lt;&gt;"",R1484&lt;0),"VENCIDO",IF(AND(O1484&lt;&gt;"",R1484&lt;=Parametros!$B$10),"PRÓX. VENCIMENTO",IF(F1484="Q","QUALIDADE",IF(F1484="S","BLOQUEADO",IF(F1484="R","RESTRITO/DEVOLUÇÃO",IF(OR(N1484="QUAR",N1484="QRES"),"QUARENTENA",IF(OR(B1484="DESCARTE",B1484="DEVOLUÇÃO"),"DESCARTE/DEVOLUÇÃO",IF(AND(D1484="",K1484&lt;&gt;""),"SEM LOTE",IF(AND(Q1484&lt;&gt;"",Q1484&gt;=Parametros!$B$11),"PARADO/SEM GIRO","OK"))))))))))</f>
        <v>BLOQUEADO</v>
      </c>
      <c r="T1484" s="29" t="str">
        <f aca="false">IF(AND($S1484="PARADO/SEM GIRO",$K1484="KG",OR(Painel!$B$5="(Todos)",A1484=Painel!$B$5)*OR(Painel!$E$5="(Todos)",P1484=Painel!$E$5)),$J1484+ROW()/10000000,"")</f>
        <v/>
      </c>
      <c r="U1484" s="29" t="str">
        <f aca="false">IF(AND($S1484="VENCIDO",$K1484="KG",OR(Painel!$B$5="(Todos)",A1484=Painel!$B$5)*OR(Painel!$E$5="(Todos)",P1484=Painel!$E$5)),$J1484+ROW()/10000000,"")</f>
        <v/>
      </c>
    </row>
    <row r="1485" customFormat="false" ht="15" hidden="false" customHeight="false" outlineLevel="0" collapsed="false">
      <c r="A1485" s="29" t="s">
        <v>53</v>
      </c>
      <c r="B1485" s="29" t="s">
        <v>2731</v>
      </c>
      <c r="C1485" s="29" t="s">
        <v>186</v>
      </c>
      <c r="D1485" s="29" t="s">
        <v>2157</v>
      </c>
      <c r="E1485" s="29" t="n">
        <v>1</v>
      </c>
      <c r="F1485" s="29" t="s">
        <v>137</v>
      </c>
      <c r="G1485" s="29" t="s">
        <v>2732</v>
      </c>
      <c r="H1485" s="30" t="n">
        <v>545.4</v>
      </c>
      <c r="I1485" s="31" t="n">
        <v>46280</v>
      </c>
      <c r="J1485" s="30" t="n">
        <v>545.4</v>
      </c>
      <c r="K1485" s="29" t="s">
        <v>120</v>
      </c>
      <c r="L1485" s="29" t="s">
        <v>144</v>
      </c>
      <c r="M1485" s="29"/>
      <c r="N1485" s="29" t="s">
        <v>122</v>
      </c>
      <c r="O1485" s="31" t="n">
        <v>46812</v>
      </c>
      <c r="P1485" s="29" t="s">
        <v>123</v>
      </c>
      <c r="Q1485" s="29" t="n">
        <f aca="false">IFERROR(VALUE(L1485),"")</f>
        <v>5</v>
      </c>
      <c r="R1485" s="29" t="n">
        <f aca="true">IF(O1485="","",O1485-TODAY())</f>
        <v>527</v>
      </c>
      <c r="S1485" s="29" t="str">
        <f aca="false">IF(C1485="&lt;&lt; vazio &gt;&gt;","VAZIA",IF(AND(O1485&lt;&gt;"",R1485&lt;0),"VENCIDO",IF(AND(O1485&lt;&gt;"",R1485&lt;=Parametros!$B$10),"PRÓX. VENCIMENTO",IF(F1485="Q","QUALIDADE",IF(F1485="S","BLOQUEADO",IF(F1485="R","RESTRITO/DEVOLUÇÃO",IF(OR(N1485="QUAR",N1485="QRES"),"QUARENTENA",IF(OR(B1485="DESCARTE",B1485="DEVOLUÇÃO"),"DESCARTE/DEVOLUÇÃO",IF(AND(D1485="",K1485&lt;&gt;""),"SEM LOTE",IF(AND(Q1485&lt;&gt;"",Q1485&gt;=Parametros!$B$11),"PARADO/SEM GIRO","OK"))))))))))</f>
        <v>BLOQUEADO</v>
      </c>
      <c r="T1485" s="29" t="str">
        <f aca="false">IF(AND($S1485="PARADO/SEM GIRO",$K1485="KG",OR(Painel!$B$5="(Todos)",A1485=Painel!$B$5)*OR(Painel!$E$5="(Todos)",P1485=Painel!$E$5)),$J1485+ROW()/10000000,"")</f>
        <v/>
      </c>
      <c r="U1485" s="29" t="str">
        <f aca="false">IF(AND($S1485="VENCIDO",$K1485="KG",OR(Painel!$B$5="(Todos)",A1485=Painel!$B$5)*OR(Painel!$E$5="(Todos)",P1485=Painel!$E$5)),$J1485+ROW()/10000000,"")</f>
        <v/>
      </c>
    </row>
    <row r="1486" customFormat="false" ht="15" hidden="false" customHeight="false" outlineLevel="0" collapsed="false">
      <c r="A1486" s="29" t="s">
        <v>53</v>
      </c>
      <c r="B1486" s="29" t="s">
        <v>2733</v>
      </c>
      <c r="C1486" s="29" t="s">
        <v>167</v>
      </c>
      <c r="D1486" s="29" t="s">
        <v>1185</v>
      </c>
      <c r="E1486" s="29" t="n">
        <v>1</v>
      </c>
      <c r="F1486" s="29" t="s">
        <v>268</v>
      </c>
      <c r="G1486" s="29" t="s">
        <v>2734</v>
      </c>
      <c r="H1486" s="30" t="n">
        <v>590.4</v>
      </c>
      <c r="I1486" s="31" t="n">
        <v>46283</v>
      </c>
      <c r="J1486" s="30" t="n">
        <v>590.4</v>
      </c>
      <c r="K1486" s="29" t="s">
        <v>120</v>
      </c>
      <c r="L1486" s="29" t="s">
        <v>176</v>
      </c>
      <c r="M1486" s="29"/>
      <c r="N1486" s="29" t="s">
        <v>122</v>
      </c>
      <c r="O1486" s="31" t="n">
        <v>46830</v>
      </c>
      <c r="P1486" s="29" t="s">
        <v>123</v>
      </c>
      <c r="Q1486" s="29" t="n">
        <f aca="false">IFERROR(VALUE(L1486),"")</f>
        <v>2</v>
      </c>
      <c r="R1486" s="29" t="n">
        <f aca="true">IF(O1486="","",O1486-TODAY())</f>
        <v>545</v>
      </c>
      <c r="S1486" s="29" t="str">
        <f aca="false">IF(C1486="&lt;&lt; vazio &gt;&gt;","VAZIA",IF(AND(O1486&lt;&gt;"",R1486&lt;0),"VENCIDO",IF(AND(O1486&lt;&gt;"",R1486&lt;=Parametros!$B$10),"PRÓX. VENCIMENTO",IF(F1486="Q","QUALIDADE",IF(F1486="S","BLOQUEADO",IF(F1486="R","RESTRITO/DEVOLUÇÃO",IF(OR(N1486="QUAR",N1486="QRES"),"QUARENTENA",IF(OR(B1486="DESCARTE",B1486="DEVOLUÇÃO"),"DESCARTE/DEVOLUÇÃO",IF(AND(D1486="",K1486&lt;&gt;""),"SEM LOTE",IF(AND(Q1486&lt;&gt;"",Q1486&gt;=Parametros!$B$11),"PARADO/SEM GIRO","OK"))))))))))</f>
        <v>QUALIDADE</v>
      </c>
      <c r="T1486" s="29" t="str">
        <f aca="false">IF(AND($S1486="PARADO/SEM GIRO",$K1486="KG",OR(Painel!$B$5="(Todos)",A1486=Painel!$B$5)*OR(Painel!$E$5="(Todos)",P1486=Painel!$E$5)),$J1486+ROW()/10000000,"")</f>
        <v/>
      </c>
      <c r="U1486" s="29" t="str">
        <f aca="false">IF(AND($S1486="VENCIDO",$K1486="KG",OR(Painel!$B$5="(Todos)",A1486=Painel!$B$5)*OR(Painel!$E$5="(Todos)",P1486=Painel!$E$5)),$J1486+ROW()/10000000,"")</f>
        <v/>
      </c>
    </row>
    <row r="1487" customFormat="false" ht="15" hidden="false" customHeight="false" outlineLevel="0" collapsed="false">
      <c r="A1487" s="29" t="s">
        <v>53</v>
      </c>
      <c r="B1487" s="29" t="s">
        <v>2735</v>
      </c>
      <c r="C1487" s="29" t="s">
        <v>801</v>
      </c>
      <c r="D1487" s="29" t="s">
        <v>873</v>
      </c>
      <c r="E1487" s="29" t="n">
        <v>1</v>
      </c>
      <c r="F1487" s="29"/>
      <c r="G1487" s="29" t="s">
        <v>2736</v>
      </c>
      <c r="H1487" s="30" t="n">
        <v>1108.8</v>
      </c>
      <c r="I1487" s="31" t="n">
        <v>46275</v>
      </c>
      <c r="J1487" s="30" t="n">
        <v>1108.8</v>
      </c>
      <c r="K1487" s="29" t="s">
        <v>120</v>
      </c>
      <c r="L1487" s="29" t="s">
        <v>121</v>
      </c>
      <c r="M1487" s="29"/>
      <c r="N1487" s="29" t="s">
        <v>122</v>
      </c>
      <c r="O1487" s="31" t="n">
        <v>46811</v>
      </c>
      <c r="P1487" s="29" t="s">
        <v>123</v>
      </c>
      <c r="Q1487" s="29" t="n">
        <f aca="false">IFERROR(VALUE(L1487),"")</f>
        <v>10</v>
      </c>
      <c r="R1487" s="29" t="n">
        <f aca="true">IF(O1487="","",O1487-TODAY())</f>
        <v>526</v>
      </c>
      <c r="S1487" s="29" t="str">
        <f aca="false">IF(C1487="&lt;&lt; vazio &gt;&gt;","VAZIA",IF(AND(O1487&lt;&gt;"",R1487&lt;0),"VENCIDO",IF(AND(O1487&lt;&gt;"",R1487&lt;=Parametros!$B$10),"PRÓX. VENCIMENTO",IF(F1487="Q","QUALIDADE",IF(F1487="S","BLOQUEADO",IF(F1487="R","RESTRITO/DEVOLUÇÃO",IF(OR(N1487="QUAR",N1487="QRES"),"QUARENTENA",IF(OR(B1487="DESCARTE",B1487="DEVOLUÇÃO"),"DESCARTE/DEVOLUÇÃO",IF(AND(D1487="",K1487&lt;&gt;""),"SEM LOTE",IF(AND(Q1487&lt;&gt;"",Q1487&gt;=Parametros!$B$11),"PARADO/SEM GIRO","OK"))))))))))</f>
        <v>OK</v>
      </c>
      <c r="T1487" s="29" t="str">
        <f aca="false">IF(AND($S1487="PARADO/SEM GIRO",$K1487="KG",OR(Painel!$B$5="(Todos)",A1487=Painel!$B$5)*OR(Painel!$E$5="(Todos)",P1487=Painel!$E$5)),$J1487+ROW()/10000000,"")</f>
        <v/>
      </c>
      <c r="U1487" s="29" t="str">
        <f aca="false">IF(AND($S1487="VENCIDO",$K1487="KG",OR(Painel!$B$5="(Todos)",A1487=Painel!$B$5)*OR(Painel!$E$5="(Todos)",P1487=Painel!$E$5)),$J1487+ROW()/10000000,"")</f>
        <v/>
      </c>
    </row>
    <row r="1488" customFormat="false" ht="15" hidden="false" customHeight="false" outlineLevel="0" collapsed="false">
      <c r="A1488" s="29" t="s">
        <v>53</v>
      </c>
      <c r="B1488" s="29" t="s">
        <v>2737</v>
      </c>
      <c r="C1488" s="29" t="s">
        <v>2700</v>
      </c>
      <c r="D1488" s="29" t="s">
        <v>2701</v>
      </c>
      <c r="E1488" s="29" t="n">
        <v>1</v>
      </c>
      <c r="F1488" s="29"/>
      <c r="G1488" s="29" t="s">
        <v>2738</v>
      </c>
      <c r="H1488" s="30" t="n">
        <v>600</v>
      </c>
      <c r="I1488" s="31" t="n">
        <v>46282</v>
      </c>
      <c r="J1488" s="30" t="n">
        <v>600</v>
      </c>
      <c r="K1488" s="29" t="s">
        <v>120</v>
      </c>
      <c r="L1488" s="29" t="s">
        <v>400</v>
      </c>
      <c r="M1488" s="29"/>
      <c r="N1488" s="29" t="s">
        <v>122</v>
      </c>
      <c r="O1488" s="31" t="n">
        <v>46549</v>
      </c>
      <c r="P1488" s="29" t="s">
        <v>123</v>
      </c>
      <c r="Q1488" s="29" t="n">
        <f aca="false">IFERROR(VALUE(L1488),"")</f>
        <v>3</v>
      </c>
      <c r="R1488" s="29" t="n">
        <f aca="true">IF(O1488="","",O1488-TODAY())</f>
        <v>264</v>
      </c>
      <c r="S1488" s="29" t="str">
        <f aca="false">IF(C1488="&lt;&lt; vazio &gt;&gt;","VAZIA",IF(AND(O1488&lt;&gt;"",R1488&lt;0),"VENCIDO",IF(AND(O1488&lt;&gt;"",R1488&lt;=Parametros!$B$10),"PRÓX. VENCIMENTO",IF(F1488="Q","QUALIDADE",IF(F1488="S","BLOQUEADO",IF(F1488="R","RESTRITO/DEVOLUÇÃO",IF(OR(N1488="QUAR",N1488="QRES"),"QUARENTENA",IF(OR(B1488="DESCARTE",B1488="DEVOLUÇÃO"),"DESCARTE/DEVOLUÇÃO",IF(AND(D1488="",K1488&lt;&gt;""),"SEM LOTE",IF(AND(Q1488&lt;&gt;"",Q1488&gt;=Parametros!$B$11),"PARADO/SEM GIRO","OK"))))))))))</f>
        <v>OK</v>
      </c>
      <c r="T1488" s="29" t="str">
        <f aca="false">IF(AND($S1488="PARADO/SEM GIRO",$K1488="KG",OR(Painel!$B$5="(Todos)",A1488=Painel!$B$5)*OR(Painel!$E$5="(Todos)",P1488=Painel!$E$5)),$J1488+ROW()/10000000,"")</f>
        <v/>
      </c>
      <c r="U1488" s="29" t="str">
        <f aca="false">IF(AND($S1488="VENCIDO",$K1488="KG",OR(Painel!$B$5="(Todos)",A1488=Painel!$B$5)*OR(Painel!$E$5="(Todos)",P1488=Painel!$E$5)),$J1488+ROW()/10000000,"")</f>
        <v/>
      </c>
    </row>
    <row r="1489" customFormat="false" ht="15" hidden="false" customHeight="false" outlineLevel="0" collapsed="false">
      <c r="A1489" s="29" t="s">
        <v>53</v>
      </c>
      <c r="B1489" s="29" t="s">
        <v>2739</v>
      </c>
      <c r="C1489" s="29" t="s">
        <v>876</v>
      </c>
      <c r="D1489" s="29" t="s">
        <v>901</v>
      </c>
      <c r="E1489" s="29" t="n">
        <v>1</v>
      </c>
      <c r="F1489" s="29"/>
      <c r="G1489" s="29" t="s">
        <v>2740</v>
      </c>
      <c r="H1489" s="30" t="n">
        <v>720</v>
      </c>
      <c r="I1489" s="31" t="n">
        <v>46282</v>
      </c>
      <c r="J1489" s="30" t="n">
        <v>720</v>
      </c>
      <c r="K1489" s="29" t="s">
        <v>120</v>
      </c>
      <c r="L1489" s="29" t="s">
        <v>400</v>
      </c>
      <c r="M1489" s="29"/>
      <c r="N1489" s="29" t="s">
        <v>122</v>
      </c>
      <c r="O1489" s="31" t="n">
        <v>46822</v>
      </c>
      <c r="P1489" s="29" t="s">
        <v>123</v>
      </c>
      <c r="Q1489" s="29" t="n">
        <f aca="false">IFERROR(VALUE(L1489),"")</f>
        <v>3</v>
      </c>
      <c r="R1489" s="29" t="n">
        <f aca="true">IF(O1489="","",O1489-TODAY())</f>
        <v>537</v>
      </c>
      <c r="S1489" s="29" t="str">
        <f aca="false">IF(C1489="&lt;&lt; vazio &gt;&gt;","VAZIA",IF(AND(O1489&lt;&gt;"",R1489&lt;0),"VENCIDO",IF(AND(O1489&lt;&gt;"",R1489&lt;=Parametros!$B$10),"PRÓX. VENCIMENTO",IF(F1489="Q","QUALIDADE",IF(F1489="S","BLOQUEADO",IF(F1489="R","RESTRITO/DEVOLUÇÃO",IF(OR(N1489="QUAR",N1489="QRES"),"QUARENTENA",IF(OR(B1489="DESCARTE",B1489="DEVOLUÇÃO"),"DESCARTE/DEVOLUÇÃO",IF(AND(D1489="",K1489&lt;&gt;""),"SEM LOTE",IF(AND(Q1489&lt;&gt;"",Q1489&gt;=Parametros!$B$11),"PARADO/SEM GIRO","OK"))))))))))</f>
        <v>OK</v>
      </c>
      <c r="T1489" s="29" t="str">
        <f aca="false">IF(AND($S1489="PARADO/SEM GIRO",$K1489="KG",OR(Painel!$B$5="(Todos)",A1489=Painel!$B$5)*OR(Painel!$E$5="(Todos)",P1489=Painel!$E$5)),$J1489+ROW()/10000000,"")</f>
        <v/>
      </c>
      <c r="U1489" s="29" t="str">
        <f aca="false">IF(AND($S1489="VENCIDO",$K1489="KG",OR(Painel!$B$5="(Todos)",A1489=Painel!$B$5)*OR(Painel!$E$5="(Todos)",P1489=Painel!$E$5)),$J1489+ROW()/10000000,"")</f>
        <v/>
      </c>
    </row>
    <row r="1490" customFormat="false" ht="15" hidden="false" customHeight="false" outlineLevel="0" collapsed="false">
      <c r="A1490" s="29" t="s">
        <v>53</v>
      </c>
      <c r="B1490" s="29" t="s">
        <v>2741</v>
      </c>
      <c r="C1490" s="29" t="s">
        <v>157</v>
      </c>
      <c r="D1490" s="29" t="s">
        <v>2742</v>
      </c>
      <c r="E1490" s="29" t="n">
        <v>1</v>
      </c>
      <c r="F1490" s="29"/>
      <c r="G1490" s="29" t="s">
        <v>2743</v>
      </c>
      <c r="H1490" s="30" t="n">
        <v>1102.5</v>
      </c>
      <c r="I1490" s="31" t="n">
        <v>46195</v>
      </c>
      <c r="J1490" s="30" t="n">
        <v>1102.5</v>
      </c>
      <c r="K1490" s="29" t="s">
        <v>120</v>
      </c>
      <c r="L1490" s="29" t="s">
        <v>2744</v>
      </c>
      <c r="M1490" s="29"/>
      <c r="N1490" s="29" t="s">
        <v>122</v>
      </c>
      <c r="O1490" s="31" t="n">
        <v>46739</v>
      </c>
      <c r="P1490" s="29" t="s">
        <v>123</v>
      </c>
      <c r="Q1490" s="29" t="n">
        <f aca="false">IFERROR(VALUE(L1490),"")</f>
        <v>90</v>
      </c>
      <c r="R1490" s="29" t="n">
        <f aca="true">IF(O1490="","",O1490-TODAY())</f>
        <v>454</v>
      </c>
      <c r="S1490" s="29" t="str">
        <f aca="false">IF(C1490="&lt;&lt; vazio &gt;&gt;","VAZIA",IF(AND(O1490&lt;&gt;"",R1490&lt;0),"VENCIDO",IF(AND(O1490&lt;&gt;"",R1490&lt;=Parametros!$B$10),"PRÓX. VENCIMENTO",IF(F1490="Q","QUALIDADE",IF(F1490="S","BLOQUEADO",IF(F1490="R","RESTRITO/DEVOLUÇÃO",IF(OR(N1490="QUAR",N1490="QRES"),"QUARENTENA",IF(OR(B1490="DESCARTE",B1490="DEVOLUÇÃO"),"DESCARTE/DEVOLUÇÃO",IF(AND(D1490="",K1490&lt;&gt;""),"SEM LOTE",IF(AND(Q1490&lt;&gt;"",Q1490&gt;=Parametros!$B$11),"PARADO/SEM GIRO","OK"))))))))))</f>
        <v>PARADO/SEM GIRO</v>
      </c>
      <c r="T1490" s="29" t="n">
        <f aca="false">IF(AND($S1490="PARADO/SEM GIRO",$K1490="KG",OR(Painel!$B$5="(Todos)",A1490=Painel!$B$5)*OR(Painel!$E$5="(Todos)",P1490=Painel!$E$5)),$J1490+ROW()/10000000,"")</f>
        <v>1102.500149</v>
      </c>
      <c r="U1490" s="29" t="str">
        <f aca="false">IF(AND($S1490="VENCIDO",$K1490="KG",OR(Painel!$B$5="(Todos)",A1490=Painel!$B$5)*OR(Painel!$E$5="(Todos)",P1490=Painel!$E$5)),$J1490+ROW()/10000000,"")</f>
        <v/>
      </c>
    </row>
    <row r="1491" customFormat="false" ht="15" hidden="false" customHeight="false" outlineLevel="0" collapsed="false">
      <c r="A1491" s="29" t="s">
        <v>53</v>
      </c>
      <c r="B1491" s="29" t="s">
        <v>2745</v>
      </c>
      <c r="C1491" s="29" t="s">
        <v>222</v>
      </c>
      <c r="D1491" s="29" t="s">
        <v>2746</v>
      </c>
      <c r="E1491" s="29" t="n">
        <v>1</v>
      </c>
      <c r="F1491" s="29"/>
      <c r="G1491" s="29" t="s">
        <v>2747</v>
      </c>
      <c r="H1491" s="30" t="n">
        <v>756</v>
      </c>
      <c r="I1491" s="31" t="n">
        <v>46277</v>
      </c>
      <c r="J1491" s="30" t="n">
        <v>756</v>
      </c>
      <c r="K1491" s="29" t="s">
        <v>120</v>
      </c>
      <c r="L1491" s="29" t="s">
        <v>652</v>
      </c>
      <c r="M1491" s="29"/>
      <c r="N1491" s="29" t="s">
        <v>122</v>
      </c>
      <c r="O1491" s="31" t="n">
        <v>46823</v>
      </c>
      <c r="P1491" s="29" t="s">
        <v>123</v>
      </c>
      <c r="Q1491" s="29" t="n">
        <f aca="false">IFERROR(VALUE(L1491),"")</f>
        <v>8</v>
      </c>
      <c r="R1491" s="29" t="n">
        <f aca="true">IF(O1491="","",O1491-TODAY())</f>
        <v>538</v>
      </c>
      <c r="S1491" s="29" t="str">
        <f aca="false">IF(C1491="&lt;&lt; vazio &gt;&gt;","VAZIA",IF(AND(O1491&lt;&gt;"",R1491&lt;0),"VENCIDO",IF(AND(O1491&lt;&gt;"",R1491&lt;=Parametros!$B$10),"PRÓX. VENCIMENTO",IF(F1491="Q","QUALIDADE",IF(F1491="S","BLOQUEADO",IF(F1491="R","RESTRITO/DEVOLUÇÃO",IF(OR(N1491="QUAR",N1491="QRES"),"QUARENTENA",IF(OR(B1491="DESCARTE",B1491="DEVOLUÇÃO"),"DESCARTE/DEVOLUÇÃO",IF(AND(D1491="",K1491&lt;&gt;""),"SEM LOTE",IF(AND(Q1491&lt;&gt;"",Q1491&gt;=Parametros!$B$11),"PARADO/SEM GIRO","OK"))))))))))</f>
        <v>OK</v>
      </c>
      <c r="T1491" s="29" t="str">
        <f aca="false">IF(AND($S1491="PARADO/SEM GIRO",$K1491="KG",OR(Painel!$B$5="(Todos)",A1491=Painel!$B$5)*OR(Painel!$E$5="(Todos)",P1491=Painel!$E$5)),$J1491+ROW()/10000000,"")</f>
        <v/>
      </c>
      <c r="U1491" s="29" t="str">
        <f aca="false">IF(AND($S1491="VENCIDO",$K1491="KG",OR(Painel!$B$5="(Todos)",A1491=Painel!$B$5)*OR(Painel!$E$5="(Todos)",P1491=Painel!$E$5)),$J1491+ROW()/10000000,"")</f>
        <v/>
      </c>
    </row>
    <row r="1492" customFormat="false" ht="15" hidden="false" customHeight="false" outlineLevel="0" collapsed="false">
      <c r="A1492" s="29" t="s">
        <v>53</v>
      </c>
      <c r="B1492" s="29" t="s">
        <v>2748</v>
      </c>
      <c r="C1492" s="29" t="s">
        <v>167</v>
      </c>
      <c r="D1492" s="29" t="s">
        <v>765</v>
      </c>
      <c r="E1492" s="29" t="n">
        <v>1</v>
      </c>
      <c r="F1492" s="29" t="s">
        <v>268</v>
      </c>
      <c r="G1492" s="29" t="s">
        <v>2749</v>
      </c>
      <c r="H1492" s="30" t="n">
        <v>590.4</v>
      </c>
      <c r="I1492" s="31" t="n">
        <v>46283</v>
      </c>
      <c r="J1492" s="30" t="n">
        <v>590.4</v>
      </c>
      <c r="K1492" s="29" t="s">
        <v>120</v>
      </c>
      <c r="L1492" s="29" t="s">
        <v>176</v>
      </c>
      <c r="M1492" s="29"/>
      <c r="N1492" s="29" t="s">
        <v>122</v>
      </c>
      <c r="O1492" s="31" t="n">
        <v>46830</v>
      </c>
      <c r="P1492" s="29" t="s">
        <v>123</v>
      </c>
      <c r="Q1492" s="29" t="n">
        <f aca="false">IFERROR(VALUE(L1492),"")</f>
        <v>2</v>
      </c>
      <c r="R1492" s="29" t="n">
        <f aca="true">IF(O1492="","",O1492-TODAY())</f>
        <v>545</v>
      </c>
      <c r="S1492" s="29" t="str">
        <f aca="false">IF(C1492="&lt;&lt; vazio &gt;&gt;","VAZIA",IF(AND(O1492&lt;&gt;"",R1492&lt;0),"VENCIDO",IF(AND(O1492&lt;&gt;"",R1492&lt;=Parametros!$B$10),"PRÓX. VENCIMENTO",IF(F1492="Q","QUALIDADE",IF(F1492="S","BLOQUEADO",IF(F1492="R","RESTRITO/DEVOLUÇÃO",IF(OR(N1492="QUAR",N1492="QRES"),"QUARENTENA",IF(OR(B1492="DESCARTE",B1492="DEVOLUÇÃO"),"DESCARTE/DEVOLUÇÃO",IF(AND(D1492="",K1492&lt;&gt;""),"SEM LOTE",IF(AND(Q1492&lt;&gt;"",Q1492&gt;=Parametros!$B$11),"PARADO/SEM GIRO","OK"))))))))))</f>
        <v>QUALIDADE</v>
      </c>
      <c r="T1492" s="29" t="str">
        <f aca="false">IF(AND($S1492="PARADO/SEM GIRO",$K1492="KG",OR(Painel!$B$5="(Todos)",A1492=Painel!$B$5)*OR(Painel!$E$5="(Todos)",P1492=Painel!$E$5)),$J1492+ROW()/10000000,"")</f>
        <v/>
      </c>
      <c r="U1492" s="29" t="str">
        <f aca="false">IF(AND($S1492="VENCIDO",$K1492="KG",OR(Painel!$B$5="(Todos)",A1492=Painel!$B$5)*OR(Painel!$E$5="(Todos)",P1492=Painel!$E$5)),$J1492+ROW()/10000000,"")</f>
        <v/>
      </c>
    </row>
    <row r="1493" customFormat="false" ht="15" hidden="false" customHeight="false" outlineLevel="0" collapsed="false">
      <c r="A1493" s="29" t="s">
        <v>53</v>
      </c>
      <c r="B1493" s="29" t="s">
        <v>2750</v>
      </c>
      <c r="C1493" s="29" t="s">
        <v>161</v>
      </c>
      <c r="D1493" s="29" t="s">
        <v>2643</v>
      </c>
      <c r="E1493" s="29" t="n">
        <v>1</v>
      </c>
      <c r="F1493" s="29"/>
      <c r="G1493" s="29" t="s">
        <v>2751</v>
      </c>
      <c r="H1493" s="30" t="n">
        <v>999.9</v>
      </c>
      <c r="I1493" s="31" t="n">
        <v>46219</v>
      </c>
      <c r="J1493" s="30" t="n">
        <v>999.9</v>
      </c>
      <c r="K1493" s="29" t="s">
        <v>120</v>
      </c>
      <c r="L1493" s="29" t="s">
        <v>959</v>
      </c>
      <c r="M1493" s="29"/>
      <c r="N1493" s="29" t="s">
        <v>122</v>
      </c>
      <c r="O1493" s="31" t="n">
        <v>46763</v>
      </c>
      <c r="P1493" s="29" t="s">
        <v>123</v>
      </c>
      <c r="Q1493" s="29" t="n">
        <f aca="false">IFERROR(VALUE(L1493),"")</f>
        <v>66</v>
      </c>
      <c r="R1493" s="29" t="n">
        <f aca="true">IF(O1493="","",O1493-TODAY())</f>
        <v>478</v>
      </c>
      <c r="S1493" s="29" t="str">
        <f aca="false">IF(C1493="&lt;&lt; vazio &gt;&gt;","VAZIA",IF(AND(O1493&lt;&gt;"",R1493&lt;0),"VENCIDO",IF(AND(O1493&lt;&gt;"",R1493&lt;=Parametros!$B$10),"PRÓX. VENCIMENTO",IF(F1493="Q","QUALIDADE",IF(F1493="S","BLOQUEADO",IF(F1493="R","RESTRITO/DEVOLUÇÃO",IF(OR(N1493="QUAR",N1493="QRES"),"QUARENTENA",IF(OR(B1493="DESCARTE",B1493="DEVOLUÇÃO"),"DESCARTE/DEVOLUÇÃO",IF(AND(D1493="",K1493&lt;&gt;""),"SEM LOTE",IF(AND(Q1493&lt;&gt;"",Q1493&gt;=Parametros!$B$11),"PARADO/SEM GIRO","OK"))))))))))</f>
        <v>OK</v>
      </c>
      <c r="T1493" s="29" t="str">
        <f aca="false">IF(AND($S1493="PARADO/SEM GIRO",$K1493="KG",OR(Painel!$B$5="(Todos)",A1493=Painel!$B$5)*OR(Painel!$E$5="(Todos)",P1493=Painel!$E$5)),$J1493+ROW()/10000000,"")</f>
        <v/>
      </c>
      <c r="U1493" s="29" t="str">
        <f aca="false">IF(AND($S1493="VENCIDO",$K1493="KG",OR(Painel!$B$5="(Todos)",A1493=Painel!$B$5)*OR(Painel!$E$5="(Todos)",P1493=Painel!$E$5)),$J1493+ROW()/10000000,"")</f>
        <v/>
      </c>
    </row>
    <row r="1494" customFormat="false" ht="15" hidden="false" customHeight="false" outlineLevel="0" collapsed="false">
      <c r="A1494" s="29" t="s">
        <v>53</v>
      </c>
      <c r="B1494" s="29" t="s">
        <v>2752</v>
      </c>
      <c r="C1494" s="29" t="s">
        <v>691</v>
      </c>
      <c r="D1494" s="29" t="s">
        <v>2753</v>
      </c>
      <c r="E1494" s="29" t="n">
        <v>1</v>
      </c>
      <c r="F1494" s="29" t="s">
        <v>137</v>
      </c>
      <c r="G1494" s="29" t="s">
        <v>2754</v>
      </c>
      <c r="H1494" s="30" t="n">
        <v>1000</v>
      </c>
      <c r="I1494" s="31" t="n">
        <v>46281</v>
      </c>
      <c r="J1494" s="30" t="n">
        <v>1000</v>
      </c>
      <c r="K1494" s="29" t="s">
        <v>120</v>
      </c>
      <c r="L1494" s="29" t="s">
        <v>284</v>
      </c>
      <c r="M1494" s="29"/>
      <c r="N1494" s="29" t="s">
        <v>122</v>
      </c>
      <c r="O1494" s="31" t="n">
        <v>46642</v>
      </c>
      <c r="P1494" s="29" t="s">
        <v>123</v>
      </c>
      <c r="Q1494" s="29" t="n">
        <f aca="false">IFERROR(VALUE(L1494),"")</f>
        <v>4</v>
      </c>
      <c r="R1494" s="29" t="n">
        <f aca="true">IF(O1494="","",O1494-TODAY())</f>
        <v>357</v>
      </c>
      <c r="S1494" s="29" t="str">
        <f aca="false">IF(C1494="&lt;&lt; vazio &gt;&gt;","VAZIA",IF(AND(O1494&lt;&gt;"",R1494&lt;0),"VENCIDO",IF(AND(O1494&lt;&gt;"",R1494&lt;=Parametros!$B$10),"PRÓX. VENCIMENTO",IF(F1494="Q","QUALIDADE",IF(F1494="S","BLOQUEADO",IF(F1494="R","RESTRITO/DEVOLUÇÃO",IF(OR(N1494="QUAR",N1494="QRES"),"QUARENTENA",IF(OR(B1494="DESCARTE",B1494="DEVOLUÇÃO"),"DESCARTE/DEVOLUÇÃO",IF(AND(D1494="",K1494&lt;&gt;""),"SEM LOTE",IF(AND(Q1494&lt;&gt;"",Q1494&gt;=Parametros!$B$11),"PARADO/SEM GIRO","OK"))))))))))</f>
        <v>BLOQUEADO</v>
      </c>
      <c r="T1494" s="29" t="str">
        <f aca="false">IF(AND($S1494="PARADO/SEM GIRO",$K1494="KG",OR(Painel!$B$5="(Todos)",A1494=Painel!$B$5)*OR(Painel!$E$5="(Todos)",P1494=Painel!$E$5)),$J1494+ROW()/10000000,"")</f>
        <v/>
      </c>
      <c r="U1494" s="29" t="str">
        <f aca="false">IF(AND($S1494="VENCIDO",$K1494="KG",OR(Painel!$B$5="(Todos)",A1494=Painel!$B$5)*OR(Painel!$E$5="(Todos)",P1494=Painel!$E$5)),$J1494+ROW()/10000000,"")</f>
        <v/>
      </c>
    </row>
    <row r="1495" customFormat="false" ht="15" hidden="false" customHeight="false" outlineLevel="0" collapsed="false">
      <c r="A1495" s="29" t="s">
        <v>53</v>
      </c>
      <c r="B1495" s="29" t="s">
        <v>2755</v>
      </c>
      <c r="C1495" s="29" t="s">
        <v>186</v>
      </c>
      <c r="D1495" s="29" t="s">
        <v>1533</v>
      </c>
      <c r="E1495" s="29" t="n">
        <v>1</v>
      </c>
      <c r="F1495" s="29" t="s">
        <v>268</v>
      </c>
      <c r="G1495" s="29" t="s">
        <v>2756</v>
      </c>
      <c r="H1495" s="30" t="n">
        <v>545.4</v>
      </c>
      <c r="I1495" s="31" t="n">
        <v>46283</v>
      </c>
      <c r="J1495" s="30" t="n">
        <v>545.4</v>
      </c>
      <c r="K1495" s="29" t="s">
        <v>120</v>
      </c>
      <c r="L1495" s="29" t="s">
        <v>176</v>
      </c>
      <c r="M1495" s="29"/>
      <c r="N1495" s="29" t="s">
        <v>122</v>
      </c>
      <c r="O1495" s="31" t="n">
        <v>46830</v>
      </c>
      <c r="P1495" s="29" t="s">
        <v>123</v>
      </c>
      <c r="Q1495" s="29" t="n">
        <f aca="false">IFERROR(VALUE(L1495),"")</f>
        <v>2</v>
      </c>
      <c r="R1495" s="29" t="n">
        <f aca="true">IF(O1495="","",O1495-TODAY())</f>
        <v>545</v>
      </c>
      <c r="S1495" s="29" t="str">
        <f aca="false">IF(C1495="&lt;&lt; vazio &gt;&gt;","VAZIA",IF(AND(O1495&lt;&gt;"",R1495&lt;0),"VENCIDO",IF(AND(O1495&lt;&gt;"",R1495&lt;=Parametros!$B$10),"PRÓX. VENCIMENTO",IF(F1495="Q","QUALIDADE",IF(F1495="S","BLOQUEADO",IF(F1495="R","RESTRITO/DEVOLUÇÃO",IF(OR(N1495="QUAR",N1495="QRES"),"QUARENTENA",IF(OR(B1495="DESCARTE",B1495="DEVOLUÇÃO"),"DESCARTE/DEVOLUÇÃO",IF(AND(D1495="",K1495&lt;&gt;""),"SEM LOTE",IF(AND(Q1495&lt;&gt;"",Q1495&gt;=Parametros!$B$11),"PARADO/SEM GIRO","OK"))))))))))</f>
        <v>QUALIDADE</v>
      </c>
      <c r="T1495" s="29" t="str">
        <f aca="false">IF(AND($S1495="PARADO/SEM GIRO",$K1495="KG",OR(Painel!$B$5="(Todos)",A1495=Painel!$B$5)*OR(Painel!$E$5="(Todos)",P1495=Painel!$E$5)),$J1495+ROW()/10000000,"")</f>
        <v/>
      </c>
      <c r="U1495" s="29" t="str">
        <f aca="false">IF(AND($S1495="VENCIDO",$K1495="KG",OR(Painel!$B$5="(Todos)",A1495=Painel!$B$5)*OR(Painel!$E$5="(Todos)",P1495=Painel!$E$5)),$J1495+ROW()/10000000,"")</f>
        <v/>
      </c>
    </row>
    <row r="1496" customFormat="false" ht="15" hidden="false" customHeight="false" outlineLevel="0" collapsed="false">
      <c r="A1496" s="29" t="s">
        <v>53</v>
      </c>
      <c r="B1496" s="29" t="s">
        <v>2757</v>
      </c>
      <c r="C1496" s="29" t="s">
        <v>167</v>
      </c>
      <c r="D1496" s="29" t="s">
        <v>765</v>
      </c>
      <c r="E1496" s="29" t="n">
        <v>1</v>
      </c>
      <c r="F1496" s="29" t="s">
        <v>268</v>
      </c>
      <c r="G1496" s="29" t="s">
        <v>2758</v>
      </c>
      <c r="H1496" s="30" t="n">
        <v>590.4</v>
      </c>
      <c r="I1496" s="31" t="n">
        <v>46284</v>
      </c>
      <c r="J1496" s="30" t="n">
        <v>590.4</v>
      </c>
      <c r="K1496" s="29" t="s">
        <v>120</v>
      </c>
      <c r="L1496" s="29" t="s">
        <v>388</v>
      </c>
      <c r="M1496" s="29"/>
      <c r="N1496" s="29" t="s">
        <v>122</v>
      </c>
      <c r="O1496" s="31" t="n">
        <v>46830</v>
      </c>
      <c r="P1496" s="29" t="s">
        <v>123</v>
      </c>
      <c r="Q1496" s="29" t="n">
        <f aca="false">IFERROR(VALUE(L1496),"")</f>
        <v>1</v>
      </c>
      <c r="R1496" s="29" t="n">
        <f aca="true">IF(O1496="","",O1496-TODAY())</f>
        <v>545</v>
      </c>
      <c r="S1496" s="29" t="str">
        <f aca="false">IF(C1496="&lt;&lt; vazio &gt;&gt;","VAZIA",IF(AND(O1496&lt;&gt;"",R1496&lt;0),"VENCIDO",IF(AND(O1496&lt;&gt;"",R1496&lt;=Parametros!$B$10),"PRÓX. VENCIMENTO",IF(F1496="Q","QUALIDADE",IF(F1496="S","BLOQUEADO",IF(F1496="R","RESTRITO/DEVOLUÇÃO",IF(OR(N1496="QUAR",N1496="QRES"),"QUARENTENA",IF(OR(B1496="DESCARTE",B1496="DEVOLUÇÃO"),"DESCARTE/DEVOLUÇÃO",IF(AND(D1496="",K1496&lt;&gt;""),"SEM LOTE",IF(AND(Q1496&lt;&gt;"",Q1496&gt;=Parametros!$B$11),"PARADO/SEM GIRO","OK"))))))))))</f>
        <v>QUALIDADE</v>
      </c>
      <c r="T1496" s="29" t="str">
        <f aca="false">IF(AND($S1496="PARADO/SEM GIRO",$K1496="KG",OR(Painel!$B$5="(Todos)",A1496=Painel!$B$5)*OR(Painel!$E$5="(Todos)",P1496=Painel!$E$5)),$J1496+ROW()/10000000,"")</f>
        <v/>
      </c>
      <c r="U1496" s="29" t="str">
        <f aca="false">IF(AND($S1496="VENCIDO",$K1496="KG",OR(Painel!$B$5="(Todos)",A1496=Painel!$B$5)*OR(Painel!$E$5="(Todos)",P1496=Painel!$E$5)),$J1496+ROW()/10000000,"")</f>
        <v/>
      </c>
    </row>
    <row r="1497" customFormat="false" ht="15" hidden="false" customHeight="false" outlineLevel="0" collapsed="false">
      <c r="A1497" s="29" t="s">
        <v>53</v>
      </c>
      <c r="B1497" s="29" t="s">
        <v>2759</v>
      </c>
      <c r="C1497" s="29" t="s">
        <v>741</v>
      </c>
      <c r="D1497" s="29" t="s">
        <v>2760</v>
      </c>
      <c r="E1497" s="29" t="n">
        <v>1</v>
      </c>
      <c r="F1497" s="29" t="s">
        <v>268</v>
      </c>
      <c r="G1497" s="29" t="s">
        <v>2761</v>
      </c>
      <c r="H1497" s="30" t="n">
        <v>1080</v>
      </c>
      <c r="I1497" s="31" t="n">
        <v>46280</v>
      </c>
      <c r="J1497" s="30" t="n">
        <v>1080</v>
      </c>
      <c r="K1497" s="29" t="s">
        <v>120</v>
      </c>
      <c r="L1497" s="29" t="s">
        <v>144</v>
      </c>
      <c r="M1497" s="29"/>
      <c r="N1497" s="29" t="s">
        <v>122</v>
      </c>
      <c r="O1497" s="31" t="n">
        <v>46644</v>
      </c>
      <c r="P1497" s="29" t="s">
        <v>123</v>
      </c>
      <c r="Q1497" s="29" t="n">
        <f aca="false">IFERROR(VALUE(L1497),"")</f>
        <v>5</v>
      </c>
      <c r="R1497" s="29" t="n">
        <f aca="true">IF(O1497="","",O1497-TODAY())</f>
        <v>359</v>
      </c>
      <c r="S1497" s="29" t="str">
        <f aca="false">IF(C1497="&lt;&lt; vazio &gt;&gt;","VAZIA",IF(AND(O1497&lt;&gt;"",R1497&lt;0),"VENCIDO",IF(AND(O1497&lt;&gt;"",R1497&lt;=Parametros!$B$10),"PRÓX. VENCIMENTO",IF(F1497="Q","QUALIDADE",IF(F1497="S","BLOQUEADO",IF(F1497="R","RESTRITO/DEVOLUÇÃO",IF(OR(N1497="QUAR",N1497="QRES"),"QUARENTENA",IF(OR(B1497="DESCARTE",B1497="DEVOLUÇÃO"),"DESCARTE/DEVOLUÇÃO",IF(AND(D1497="",K1497&lt;&gt;""),"SEM LOTE",IF(AND(Q1497&lt;&gt;"",Q1497&gt;=Parametros!$B$11),"PARADO/SEM GIRO","OK"))))))))))</f>
        <v>QUALIDADE</v>
      </c>
      <c r="T1497" s="29" t="str">
        <f aca="false">IF(AND($S1497="PARADO/SEM GIRO",$K1497="KG",OR(Painel!$B$5="(Todos)",A1497=Painel!$B$5)*OR(Painel!$E$5="(Todos)",P1497=Painel!$E$5)),$J1497+ROW()/10000000,"")</f>
        <v/>
      </c>
      <c r="U1497" s="29" t="str">
        <f aca="false">IF(AND($S1497="VENCIDO",$K1497="KG",OR(Painel!$B$5="(Todos)",A1497=Painel!$B$5)*OR(Painel!$E$5="(Todos)",P1497=Painel!$E$5)),$J1497+ROW()/10000000,"")</f>
        <v/>
      </c>
    </row>
    <row r="1498" customFormat="false" ht="15" hidden="false" customHeight="false" outlineLevel="0" collapsed="false">
      <c r="A1498" s="29" t="s">
        <v>53</v>
      </c>
      <c r="B1498" s="29" t="s">
        <v>2762</v>
      </c>
      <c r="C1498" s="29" t="s">
        <v>398</v>
      </c>
      <c r="D1498" s="29" t="s">
        <v>2763</v>
      </c>
      <c r="E1498" s="29" t="n">
        <v>1</v>
      </c>
      <c r="F1498" s="29" t="s">
        <v>137</v>
      </c>
      <c r="G1498" s="29" t="s">
        <v>2764</v>
      </c>
      <c r="H1498" s="30" t="n">
        <v>890</v>
      </c>
      <c r="I1498" s="31" t="n">
        <v>46281</v>
      </c>
      <c r="J1498" s="30" t="n">
        <v>890</v>
      </c>
      <c r="K1498" s="29" t="s">
        <v>120</v>
      </c>
      <c r="L1498" s="29" t="s">
        <v>284</v>
      </c>
      <c r="M1498" s="29"/>
      <c r="N1498" s="29" t="s">
        <v>122</v>
      </c>
      <c r="O1498" s="31" t="n">
        <v>46642</v>
      </c>
      <c r="P1498" s="29" t="s">
        <v>123</v>
      </c>
      <c r="Q1498" s="29" t="n">
        <f aca="false">IFERROR(VALUE(L1498),"")</f>
        <v>4</v>
      </c>
      <c r="R1498" s="29" t="n">
        <f aca="true">IF(O1498="","",O1498-TODAY())</f>
        <v>357</v>
      </c>
      <c r="S1498" s="29" t="str">
        <f aca="false">IF(C1498="&lt;&lt; vazio &gt;&gt;","VAZIA",IF(AND(O1498&lt;&gt;"",R1498&lt;0),"VENCIDO",IF(AND(O1498&lt;&gt;"",R1498&lt;=Parametros!$B$10),"PRÓX. VENCIMENTO",IF(F1498="Q","QUALIDADE",IF(F1498="S","BLOQUEADO",IF(F1498="R","RESTRITO/DEVOLUÇÃO",IF(OR(N1498="QUAR",N1498="QRES"),"QUARENTENA",IF(OR(B1498="DESCARTE",B1498="DEVOLUÇÃO"),"DESCARTE/DEVOLUÇÃO",IF(AND(D1498="",K1498&lt;&gt;""),"SEM LOTE",IF(AND(Q1498&lt;&gt;"",Q1498&gt;=Parametros!$B$11),"PARADO/SEM GIRO","OK"))))))))))</f>
        <v>BLOQUEADO</v>
      </c>
      <c r="T1498" s="29" t="str">
        <f aca="false">IF(AND($S1498="PARADO/SEM GIRO",$K1498="KG",OR(Painel!$B$5="(Todos)",A1498=Painel!$B$5)*OR(Painel!$E$5="(Todos)",P1498=Painel!$E$5)),$J1498+ROW()/10000000,"")</f>
        <v/>
      </c>
      <c r="U1498" s="29" t="str">
        <f aca="false">IF(AND($S1498="VENCIDO",$K1498="KG",OR(Painel!$B$5="(Todos)",A1498=Painel!$B$5)*OR(Painel!$E$5="(Todos)",P1498=Painel!$E$5)),$J1498+ROW()/10000000,"")</f>
        <v/>
      </c>
    </row>
    <row r="1499" customFormat="false" ht="15" hidden="false" customHeight="false" outlineLevel="0" collapsed="false">
      <c r="A1499" s="29" t="s">
        <v>53</v>
      </c>
      <c r="B1499" s="29" t="s">
        <v>2765</v>
      </c>
      <c r="C1499" s="29" t="s">
        <v>159</v>
      </c>
      <c r="D1499" s="29" t="s">
        <v>2500</v>
      </c>
      <c r="E1499" s="29" t="n">
        <v>1</v>
      </c>
      <c r="F1499" s="29"/>
      <c r="G1499" s="29" t="s">
        <v>2766</v>
      </c>
      <c r="H1499" s="30" t="n">
        <v>1102.5</v>
      </c>
      <c r="I1499" s="31" t="n">
        <v>46212</v>
      </c>
      <c r="J1499" s="30" t="n">
        <v>1102.5</v>
      </c>
      <c r="K1499" s="29" t="s">
        <v>120</v>
      </c>
      <c r="L1499" s="29" t="s">
        <v>2502</v>
      </c>
      <c r="M1499" s="29"/>
      <c r="N1499" s="29" t="s">
        <v>122</v>
      </c>
      <c r="O1499" s="31" t="n">
        <v>46758</v>
      </c>
      <c r="P1499" s="29" t="s">
        <v>123</v>
      </c>
      <c r="Q1499" s="29" t="n">
        <f aca="false">IFERROR(VALUE(L1499),"")</f>
        <v>73</v>
      </c>
      <c r="R1499" s="29" t="n">
        <f aca="true">IF(O1499="","",O1499-TODAY())</f>
        <v>473</v>
      </c>
      <c r="S1499" s="29" t="str">
        <f aca="false">IF(C1499="&lt;&lt; vazio &gt;&gt;","VAZIA",IF(AND(O1499&lt;&gt;"",R1499&lt;0),"VENCIDO",IF(AND(O1499&lt;&gt;"",R1499&lt;=Parametros!$B$10),"PRÓX. VENCIMENTO",IF(F1499="Q","QUALIDADE",IF(F1499="S","BLOQUEADO",IF(F1499="R","RESTRITO/DEVOLUÇÃO",IF(OR(N1499="QUAR",N1499="QRES"),"QUARENTENA",IF(OR(B1499="DESCARTE",B1499="DEVOLUÇÃO"),"DESCARTE/DEVOLUÇÃO",IF(AND(D1499="",K1499&lt;&gt;""),"SEM LOTE",IF(AND(Q1499&lt;&gt;"",Q1499&gt;=Parametros!$B$11),"PARADO/SEM GIRO","OK"))))))))))</f>
        <v>OK</v>
      </c>
      <c r="T1499" s="29" t="str">
        <f aca="false">IF(AND($S1499="PARADO/SEM GIRO",$K1499="KG",OR(Painel!$B$5="(Todos)",A1499=Painel!$B$5)*OR(Painel!$E$5="(Todos)",P1499=Painel!$E$5)),$J1499+ROW()/10000000,"")</f>
        <v/>
      </c>
      <c r="U1499" s="29" t="str">
        <f aca="false">IF(AND($S1499="VENCIDO",$K1499="KG",OR(Painel!$B$5="(Todos)",A1499=Painel!$B$5)*OR(Painel!$E$5="(Todos)",P1499=Painel!$E$5)),$J1499+ROW()/10000000,"")</f>
        <v/>
      </c>
    </row>
    <row r="1500" customFormat="false" ht="15" hidden="false" customHeight="false" outlineLevel="0" collapsed="false">
      <c r="A1500" s="29" t="s">
        <v>53</v>
      </c>
      <c r="B1500" s="29" t="s">
        <v>2767</v>
      </c>
      <c r="C1500" s="29" t="s">
        <v>876</v>
      </c>
      <c r="D1500" s="29" t="s">
        <v>877</v>
      </c>
      <c r="E1500" s="29" t="n">
        <v>1</v>
      </c>
      <c r="F1500" s="29"/>
      <c r="G1500" s="29" t="s">
        <v>2768</v>
      </c>
      <c r="H1500" s="30" t="n">
        <v>720</v>
      </c>
      <c r="I1500" s="31" t="n">
        <v>46279</v>
      </c>
      <c r="J1500" s="30" t="n">
        <v>720</v>
      </c>
      <c r="K1500" s="29" t="s">
        <v>120</v>
      </c>
      <c r="L1500" s="29" t="s">
        <v>350</v>
      </c>
      <c r="M1500" s="29"/>
      <c r="N1500" s="29" t="s">
        <v>122</v>
      </c>
      <c r="O1500" s="31" t="n">
        <v>46821</v>
      </c>
      <c r="P1500" s="29" t="s">
        <v>123</v>
      </c>
      <c r="Q1500" s="29" t="n">
        <f aca="false">IFERROR(VALUE(L1500),"")</f>
        <v>6</v>
      </c>
      <c r="R1500" s="29" t="n">
        <f aca="true">IF(O1500="","",O1500-TODAY())</f>
        <v>536</v>
      </c>
      <c r="S1500" s="29" t="str">
        <f aca="false">IF(C1500="&lt;&lt; vazio &gt;&gt;","VAZIA",IF(AND(O1500&lt;&gt;"",R1500&lt;0),"VENCIDO",IF(AND(O1500&lt;&gt;"",R1500&lt;=Parametros!$B$10),"PRÓX. VENCIMENTO",IF(F1500="Q","QUALIDADE",IF(F1500="S","BLOQUEADO",IF(F1500="R","RESTRITO/DEVOLUÇÃO",IF(OR(N1500="QUAR",N1500="QRES"),"QUARENTENA",IF(OR(B1500="DESCARTE",B1500="DEVOLUÇÃO"),"DESCARTE/DEVOLUÇÃO",IF(AND(D1500="",K1500&lt;&gt;""),"SEM LOTE",IF(AND(Q1500&lt;&gt;"",Q1500&gt;=Parametros!$B$11),"PARADO/SEM GIRO","OK"))))))))))</f>
        <v>OK</v>
      </c>
      <c r="T1500" s="29" t="str">
        <f aca="false">IF(AND($S1500="PARADO/SEM GIRO",$K1500="KG",OR(Painel!$B$5="(Todos)",A1500=Painel!$B$5)*OR(Painel!$E$5="(Todos)",P1500=Painel!$E$5)),$J1500+ROW()/10000000,"")</f>
        <v/>
      </c>
      <c r="U1500" s="29" t="str">
        <f aca="false">IF(AND($S1500="VENCIDO",$K1500="KG",OR(Painel!$B$5="(Todos)",A1500=Painel!$B$5)*OR(Painel!$E$5="(Todos)",P1500=Painel!$E$5)),$J1500+ROW()/10000000,"")</f>
        <v/>
      </c>
    </row>
    <row r="1501" customFormat="false" ht="15" hidden="false" customHeight="false" outlineLevel="0" collapsed="false">
      <c r="A1501" s="29" t="s">
        <v>53</v>
      </c>
      <c r="B1501" s="29" t="s">
        <v>2769</v>
      </c>
      <c r="C1501" s="29" t="s">
        <v>785</v>
      </c>
      <c r="D1501" s="29" t="s">
        <v>2770</v>
      </c>
      <c r="E1501" s="29" t="n">
        <v>1</v>
      </c>
      <c r="F1501" s="29"/>
      <c r="G1501" s="29" t="s">
        <v>2771</v>
      </c>
      <c r="H1501" s="30" t="n">
        <v>300</v>
      </c>
      <c r="I1501" s="31" t="n">
        <v>46272</v>
      </c>
      <c r="J1501" s="30" t="n">
        <v>300</v>
      </c>
      <c r="K1501" s="29" t="s">
        <v>120</v>
      </c>
      <c r="L1501" s="29" t="s">
        <v>938</v>
      </c>
      <c r="M1501" s="29"/>
      <c r="N1501" s="29" t="s">
        <v>122</v>
      </c>
      <c r="O1501" s="31" t="n">
        <v>46805</v>
      </c>
      <c r="P1501" s="29" t="s">
        <v>123</v>
      </c>
      <c r="Q1501" s="29" t="n">
        <f aca="false">IFERROR(VALUE(L1501),"")</f>
        <v>24</v>
      </c>
      <c r="R1501" s="29" t="n">
        <f aca="true">IF(O1501="","",O1501-TODAY())</f>
        <v>520</v>
      </c>
      <c r="S1501" s="29" t="str">
        <f aca="false">IF(C1501="&lt;&lt; vazio &gt;&gt;","VAZIA",IF(AND(O1501&lt;&gt;"",R1501&lt;0),"VENCIDO",IF(AND(O1501&lt;&gt;"",R1501&lt;=Parametros!$B$10),"PRÓX. VENCIMENTO",IF(F1501="Q","QUALIDADE",IF(F1501="S","BLOQUEADO",IF(F1501="R","RESTRITO/DEVOLUÇÃO",IF(OR(N1501="QUAR",N1501="QRES"),"QUARENTENA",IF(OR(B1501="DESCARTE",B1501="DEVOLUÇÃO"),"DESCARTE/DEVOLUÇÃO",IF(AND(D1501="",K1501&lt;&gt;""),"SEM LOTE",IF(AND(Q1501&lt;&gt;"",Q1501&gt;=Parametros!$B$11),"PARADO/SEM GIRO","OK"))))))))))</f>
        <v>OK</v>
      </c>
      <c r="T1501" s="29" t="str">
        <f aca="false">IF(AND($S1501="PARADO/SEM GIRO",$K1501="KG",OR(Painel!$B$5="(Todos)",A1501=Painel!$B$5)*OR(Painel!$E$5="(Todos)",P1501=Painel!$E$5)),$J1501+ROW()/10000000,"")</f>
        <v/>
      </c>
      <c r="U1501" s="29" t="str">
        <f aca="false">IF(AND($S1501="VENCIDO",$K1501="KG",OR(Painel!$B$5="(Todos)",A1501=Painel!$B$5)*OR(Painel!$E$5="(Todos)",P1501=Painel!$E$5)),$J1501+ROW()/10000000,"")</f>
        <v/>
      </c>
    </row>
    <row r="1502" customFormat="false" ht="15" hidden="false" customHeight="false" outlineLevel="0" collapsed="false">
      <c r="A1502" s="29" t="s">
        <v>53</v>
      </c>
      <c r="B1502" s="29" t="s">
        <v>2772</v>
      </c>
      <c r="C1502" s="29" t="s">
        <v>980</v>
      </c>
      <c r="D1502" s="29" t="s">
        <v>981</v>
      </c>
      <c r="E1502" s="29" t="n">
        <v>1</v>
      </c>
      <c r="F1502" s="29" t="s">
        <v>268</v>
      </c>
      <c r="G1502" s="29" t="s">
        <v>2773</v>
      </c>
      <c r="H1502" s="30" t="n">
        <v>727.2</v>
      </c>
      <c r="I1502" s="31" t="n">
        <v>46280</v>
      </c>
      <c r="J1502" s="30" t="n">
        <v>727.2</v>
      </c>
      <c r="K1502" s="29" t="s">
        <v>120</v>
      </c>
      <c r="L1502" s="29" t="s">
        <v>144</v>
      </c>
      <c r="M1502" s="29"/>
      <c r="N1502" s="29" t="s">
        <v>122</v>
      </c>
      <c r="O1502" s="31" t="n">
        <v>46827</v>
      </c>
      <c r="P1502" s="29" t="s">
        <v>123</v>
      </c>
      <c r="Q1502" s="29" t="n">
        <f aca="false">IFERROR(VALUE(L1502),"")</f>
        <v>5</v>
      </c>
      <c r="R1502" s="29" t="n">
        <f aca="true">IF(O1502="","",O1502-TODAY())</f>
        <v>542</v>
      </c>
      <c r="S1502" s="29" t="str">
        <f aca="false">IF(C1502="&lt;&lt; vazio &gt;&gt;","VAZIA",IF(AND(O1502&lt;&gt;"",R1502&lt;0),"VENCIDO",IF(AND(O1502&lt;&gt;"",R1502&lt;=Parametros!$B$10),"PRÓX. VENCIMENTO",IF(F1502="Q","QUALIDADE",IF(F1502="S","BLOQUEADO",IF(F1502="R","RESTRITO/DEVOLUÇÃO",IF(OR(N1502="QUAR",N1502="QRES"),"QUARENTENA",IF(OR(B1502="DESCARTE",B1502="DEVOLUÇÃO"),"DESCARTE/DEVOLUÇÃO",IF(AND(D1502="",K1502&lt;&gt;""),"SEM LOTE",IF(AND(Q1502&lt;&gt;"",Q1502&gt;=Parametros!$B$11),"PARADO/SEM GIRO","OK"))))))))))</f>
        <v>QUALIDADE</v>
      </c>
      <c r="T1502" s="29" t="str">
        <f aca="false">IF(AND($S1502="PARADO/SEM GIRO",$K1502="KG",OR(Painel!$B$5="(Todos)",A1502=Painel!$B$5)*OR(Painel!$E$5="(Todos)",P1502=Painel!$E$5)),$J1502+ROW()/10000000,"")</f>
        <v/>
      </c>
      <c r="U1502" s="29" t="str">
        <f aca="false">IF(AND($S1502="VENCIDO",$K1502="KG",OR(Painel!$B$5="(Todos)",A1502=Painel!$B$5)*OR(Painel!$E$5="(Todos)",P1502=Painel!$E$5)),$J1502+ROW()/10000000,"")</f>
        <v/>
      </c>
    </row>
    <row r="1503" customFormat="false" ht="15" hidden="false" customHeight="false" outlineLevel="0" collapsed="false">
      <c r="A1503" s="29" t="s">
        <v>53</v>
      </c>
      <c r="B1503" s="29" t="s">
        <v>2774</v>
      </c>
      <c r="C1503" s="29" t="s">
        <v>876</v>
      </c>
      <c r="D1503" s="29" t="s">
        <v>901</v>
      </c>
      <c r="E1503" s="29" t="n">
        <v>1</v>
      </c>
      <c r="F1503" s="29"/>
      <c r="G1503" s="29" t="s">
        <v>2775</v>
      </c>
      <c r="H1503" s="30" t="n">
        <v>720</v>
      </c>
      <c r="I1503" s="31" t="n">
        <v>46282</v>
      </c>
      <c r="J1503" s="30" t="n">
        <v>720</v>
      </c>
      <c r="K1503" s="29" t="s">
        <v>120</v>
      </c>
      <c r="L1503" s="29" t="s">
        <v>400</v>
      </c>
      <c r="M1503" s="29"/>
      <c r="N1503" s="29" t="s">
        <v>122</v>
      </c>
      <c r="O1503" s="31" t="n">
        <v>46822</v>
      </c>
      <c r="P1503" s="29" t="s">
        <v>123</v>
      </c>
      <c r="Q1503" s="29" t="n">
        <f aca="false">IFERROR(VALUE(L1503),"")</f>
        <v>3</v>
      </c>
      <c r="R1503" s="29" t="n">
        <f aca="true">IF(O1503="","",O1503-TODAY())</f>
        <v>537</v>
      </c>
      <c r="S1503" s="29" t="str">
        <f aca="false">IF(C1503="&lt;&lt; vazio &gt;&gt;","VAZIA",IF(AND(O1503&lt;&gt;"",R1503&lt;0),"VENCIDO",IF(AND(O1503&lt;&gt;"",R1503&lt;=Parametros!$B$10),"PRÓX. VENCIMENTO",IF(F1503="Q","QUALIDADE",IF(F1503="S","BLOQUEADO",IF(F1503="R","RESTRITO/DEVOLUÇÃO",IF(OR(N1503="QUAR",N1503="QRES"),"QUARENTENA",IF(OR(B1503="DESCARTE",B1503="DEVOLUÇÃO"),"DESCARTE/DEVOLUÇÃO",IF(AND(D1503="",K1503&lt;&gt;""),"SEM LOTE",IF(AND(Q1503&lt;&gt;"",Q1503&gt;=Parametros!$B$11),"PARADO/SEM GIRO","OK"))))))))))</f>
        <v>OK</v>
      </c>
      <c r="T1503" s="29" t="str">
        <f aca="false">IF(AND($S1503="PARADO/SEM GIRO",$K1503="KG",OR(Painel!$B$5="(Todos)",A1503=Painel!$B$5)*OR(Painel!$E$5="(Todos)",P1503=Painel!$E$5)),$J1503+ROW()/10000000,"")</f>
        <v/>
      </c>
      <c r="U1503" s="29" t="str">
        <f aca="false">IF(AND($S1503="VENCIDO",$K1503="KG",OR(Painel!$B$5="(Todos)",A1503=Painel!$B$5)*OR(Painel!$E$5="(Todos)",P1503=Painel!$E$5)),$J1503+ROW()/10000000,"")</f>
        <v/>
      </c>
    </row>
    <row r="1504" customFormat="false" ht="15" hidden="false" customHeight="false" outlineLevel="0" collapsed="false">
      <c r="A1504" s="29" t="s">
        <v>53</v>
      </c>
      <c r="B1504" s="29" t="s">
        <v>2776</v>
      </c>
      <c r="C1504" s="29" t="s">
        <v>167</v>
      </c>
      <c r="D1504" s="29" t="s">
        <v>765</v>
      </c>
      <c r="E1504" s="29" t="n">
        <v>1</v>
      </c>
      <c r="F1504" s="29" t="s">
        <v>268</v>
      </c>
      <c r="G1504" s="29" t="s">
        <v>2777</v>
      </c>
      <c r="H1504" s="30" t="n">
        <v>590.4</v>
      </c>
      <c r="I1504" s="31" t="n">
        <v>46283</v>
      </c>
      <c r="J1504" s="30" t="n">
        <v>590.4</v>
      </c>
      <c r="K1504" s="29" t="s">
        <v>120</v>
      </c>
      <c r="L1504" s="29" t="s">
        <v>176</v>
      </c>
      <c r="M1504" s="29"/>
      <c r="N1504" s="29" t="s">
        <v>122</v>
      </c>
      <c r="O1504" s="31" t="n">
        <v>46830</v>
      </c>
      <c r="P1504" s="29" t="s">
        <v>123</v>
      </c>
      <c r="Q1504" s="29" t="n">
        <f aca="false">IFERROR(VALUE(L1504),"")</f>
        <v>2</v>
      </c>
      <c r="R1504" s="29" t="n">
        <f aca="true">IF(O1504="","",O1504-TODAY())</f>
        <v>545</v>
      </c>
      <c r="S1504" s="29" t="str">
        <f aca="false">IF(C1504="&lt;&lt; vazio &gt;&gt;","VAZIA",IF(AND(O1504&lt;&gt;"",R1504&lt;0),"VENCIDO",IF(AND(O1504&lt;&gt;"",R1504&lt;=Parametros!$B$10),"PRÓX. VENCIMENTO",IF(F1504="Q","QUALIDADE",IF(F1504="S","BLOQUEADO",IF(F1504="R","RESTRITO/DEVOLUÇÃO",IF(OR(N1504="QUAR",N1504="QRES"),"QUARENTENA",IF(OR(B1504="DESCARTE",B1504="DEVOLUÇÃO"),"DESCARTE/DEVOLUÇÃO",IF(AND(D1504="",K1504&lt;&gt;""),"SEM LOTE",IF(AND(Q1504&lt;&gt;"",Q1504&gt;=Parametros!$B$11),"PARADO/SEM GIRO","OK"))))))))))</f>
        <v>QUALIDADE</v>
      </c>
      <c r="T1504" s="29" t="str">
        <f aca="false">IF(AND($S1504="PARADO/SEM GIRO",$K1504="KG",OR(Painel!$B$5="(Todos)",A1504=Painel!$B$5)*OR(Painel!$E$5="(Todos)",P1504=Painel!$E$5)),$J1504+ROW()/10000000,"")</f>
        <v/>
      </c>
      <c r="U1504" s="29" t="str">
        <f aca="false">IF(AND($S1504="VENCIDO",$K1504="KG",OR(Painel!$B$5="(Todos)",A1504=Painel!$B$5)*OR(Painel!$E$5="(Todos)",P1504=Painel!$E$5)),$J1504+ROW()/10000000,"")</f>
        <v/>
      </c>
    </row>
    <row r="1505" customFormat="false" ht="15" hidden="false" customHeight="false" outlineLevel="0" collapsed="false">
      <c r="A1505" s="29" t="s">
        <v>53</v>
      </c>
      <c r="B1505" s="29" t="s">
        <v>2778</v>
      </c>
      <c r="C1505" s="29" t="s">
        <v>325</v>
      </c>
      <c r="D1505" s="29" t="s">
        <v>996</v>
      </c>
      <c r="E1505" s="29" t="n">
        <v>1</v>
      </c>
      <c r="F1505" s="29"/>
      <c r="G1505" s="29" t="s">
        <v>2779</v>
      </c>
      <c r="H1505" s="30" t="n">
        <v>1102.5</v>
      </c>
      <c r="I1505" s="31" t="n">
        <v>46280</v>
      </c>
      <c r="J1505" s="30" t="n">
        <v>1102.5</v>
      </c>
      <c r="K1505" s="29" t="s">
        <v>120</v>
      </c>
      <c r="L1505" s="29" t="s">
        <v>144</v>
      </c>
      <c r="M1505" s="29"/>
      <c r="N1505" s="29" t="s">
        <v>122</v>
      </c>
      <c r="O1505" s="31" t="n">
        <v>46640</v>
      </c>
      <c r="P1505" s="29" t="s">
        <v>123</v>
      </c>
      <c r="Q1505" s="29" t="n">
        <f aca="false">IFERROR(VALUE(L1505),"")</f>
        <v>5</v>
      </c>
      <c r="R1505" s="29" t="n">
        <f aca="true">IF(O1505="","",O1505-TODAY())</f>
        <v>355</v>
      </c>
      <c r="S1505" s="29" t="str">
        <f aca="false">IF(C1505="&lt;&lt; vazio &gt;&gt;","VAZIA",IF(AND(O1505&lt;&gt;"",R1505&lt;0),"VENCIDO",IF(AND(O1505&lt;&gt;"",R1505&lt;=Parametros!$B$10),"PRÓX. VENCIMENTO",IF(F1505="Q","QUALIDADE",IF(F1505="S","BLOQUEADO",IF(F1505="R","RESTRITO/DEVOLUÇÃO",IF(OR(N1505="QUAR",N1505="QRES"),"QUARENTENA",IF(OR(B1505="DESCARTE",B1505="DEVOLUÇÃO"),"DESCARTE/DEVOLUÇÃO",IF(AND(D1505="",K1505&lt;&gt;""),"SEM LOTE",IF(AND(Q1505&lt;&gt;"",Q1505&gt;=Parametros!$B$11),"PARADO/SEM GIRO","OK"))))))))))</f>
        <v>OK</v>
      </c>
      <c r="T1505" s="29" t="str">
        <f aca="false">IF(AND($S1505="PARADO/SEM GIRO",$K1505="KG",OR(Painel!$B$5="(Todos)",A1505=Painel!$B$5)*OR(Painel!$E$5="(Todos)",P1505=Painel!$E$5)),$J1505+ROW()/10000000,"")</f>
        <v/>
      </c>
      <c r="U1505" s="29" t="str">
        <f aca="false">IF(AND($S1505="VENCIDO",$K1505="KG",OR(Painel!$B$5="(Todos)",A1505=Painel!$B$5)*OR(Painel!$E$5="(Todos)",P1505=Painel!$E$5)),$J1505+ROW()/10000000,"")</f>
        <v/>
      </c>
    </row>
    <row r="1506" customFormat="false" ht="15" hidden="false" customHeight="false" outlineLevel="0" collapsed="false">
      <c r="A1506" s="29" t="s">
        <v>53</v>
      </c>
      <c r="B1506" s="29" t="s">
        <v>2780</v>
      </c>
      <c r="C1506" s="29" t="s">
        <v>785</v>
      </c>
      <c r="D1506" s="29" t="s">
        <v>1071</v>
      </c>
      <c r="E1506" s="29" t="n">
        <v>1</v>
      </c>
      <c r="F1506" s="29" t="s">
        <v>268</v>
      </c>
      <c r="G1506" s="29" t="s">
        <v>2781</v>
      </c>
      <c r="H1506" s="30" t="n">
        <v>1000</v>
      </c>
      <c r="I1506" s="31" t="n">
        <v>46279</v>
      </c>
      <c r="J1506" s="30" t="n">
        <v>1000</v>
      </c>
      <c r="K1506" s="29" t="s">
        <v>120</v>
      </c>
      <c r="L1506" s="29" t="s">
        <v>350</v>
      </c>
      <c r="M1506" s="29"/>
      <c r="N1506" s="29" t="s">
        <v>122</v>
      </c>
      <c r="O1506" s="31" t="n">
        <v>46826</v>
      </c>
      <c r="P1506" s="29" t="s">
        <v>123</v>
      </c>
      <c r="Q1506" s="29" t="n">
        <f aca="false">IFERROR(VALUE(L1506),"")</f>
        <v>6</v>
      </c>
      <c r="R1506" s="29" t="n">
        <f aca="true">IF(O1506="","",O1506-TODAY())</f>
        <v>541</v>
      </c>
      <c r="S1506" s="29" t="str">
        <f aca="false">IF(C1506="&lt;&lt; vazio &gt;&gt;","VAZIA",IF(AND(O1506&lt;&gt;"",R1506&lt;0),"VENCIDO",IF(AND(O1506&lt;&gt;"",R1506&lt;=Parametros!$B$10),"PRÓX. VENCIMENTO",IF(F1506="Q","QUALIDADE",IF(F1506="S","BLOQUEADO",IF(F1506="R","RESTRITO/DEVOLUÇÃO",IF(OR(N1506="QUAR",N1506="QRES"),"QUARENTENA",IF(OR(B1506="DESCARTE",B1506="DEVOLUÇÃO"),"DESCARTE/DEVOLUÇÃO",IF(AND(D1506="",K1506&lt;&gt;""),"SEM LOTE",IF(AND(Q1506&lt;&gt;"",Q1506&gt;=Parametros!$B$11),"PARADO/SEM GIRO","OK"))))))))))</f>
        <v>QUALIDADE</v>
      </c>
      <c r="T1506" s="29" t="str">
        <f aca="false">IF(AND($S1506="PARADO/SEM GIRO",$K1506="KG",OR(Painel!$B$5="(Todos)",A1506=Painel!$B$5)*OR(Painel!$E$5="(Todos)",P1506=Painel!$E$5)),$J1506+ROW()/10000000,"")</f>
        <v/>
      </c>
      <c r="U1506" s="29" t="str">
        <f aca="false">IF(AND($S1506="VENCIDO",$K1506="KG",OR(Painel!$B$5="(Todos)",A1506=Painel!$B$5)*OR(Painel!$E$5="(Todos)",P1506=Painel!$E$5)),$J1506+ROW()/10000000,"")</f>
        <v/>
      </c>
    </row>
    <row r="1507" customFormat="false" ht="15" hidden="false" customHeight="false" outlineLevel="0" collapsed="false">
      <c r="A1507" s="29" t="s">
        <v>53</v>
      </c>
      <c r="B1507" s="29" t="s">
        <v>2782</v>
      </c>
      <c r="C1507" s="29" t="s">
        <v>2561</v>
      </c>
      <c r="D1507" s="29" t="s">
        <v>2562</v>
      </c>
      <c r="E1507" s="29" t="n">
        <v>1</v>
      </c>
      <c r="F1507" s="29" t="s">
        <v>268</v>
      </c>
      <c r="G1507" s="29" t="s">
        <v>2783</v>
      </c>
      <c r="H1507" s="30" t="n">
        <v>590.4</v>
      </c>
      <c r="I1507" s="31" t="n">
        <v>46284</v>
      </c>
      <c r="J1507" s="30" t="n">
        <v>590.4</v>
      </c>
      <c r="K1507" s="29" t="s">
        <v>120</v>
      </c>
      <c r="L1507" s="29" t="s">
        <v>388</v>
      </c>
      <c r="M1507" s="29"/>
      <c r="N1507" s="29" t="s">
        <v>122</v>
      </c>
      <c r="O1507" s="31" t="n">
        <v>47014</v>
      </c>
      <c r="P1507" s="29" t="s">
        <v>123</v>
      </c>
      <c r="Q1507" s="29" t="n">
        <f aca="false">IFERROR(VALUE(L1507),"")</f>
        <v>1</v>
      </c>
      <c r="R1507" s="29" t="n">
        <f aca="true">IF(O1507="","",O1507-TODAY())</f>
        <v>729</v>
      </c>
      <c r="S1507" s="29" t="str">
        <f aca="false">IF(C1507="&lt;&lt; vazio &gt;&gt;","VAZIA",IF(AND(O1507&lt;&gt;"",R1507&lt;0),"VENCIDO",IF(AND(O1507&lt;&gt;"",R1507&lt;=Parametros!$B$10),"PRÓX. VENCIMENTO",IF(F1507="Q","QUALIDADE",IF(F1507="S","BLOQUEADO",IF(F1507="R","RESTRITO/DEVOLUÇÃO",IF(OR(N1507="QUAR",N1507="QRES"),"QUARENTENA",IF(OR(B1507="DESCARTE",B1507="DEVOLUÇÃO"),"DESCARTE/DEVOLUÇÃO",IF(AND(D1507="",K1507&lt;&gt;""),"SEM LOTE",IF(AND(Q1507&lt;&gt;"",Q1507&gt;=Parametros!$B$11),"PARADO/SEM GIRO","OK"))))))))))</f>
        <v>QUALIDADE</v>
      </c>
      <c r="T1507" s="29" t="str">
        <f aca="false">IF(AND($S1507="PARADO/SEM GIRO",$K1507="KG",OR(Painel!$B$5="(Todos)",A1507=Painel!$B$5)*OR(Painel!$E$5="(Todos)",P1507=Painel!$E$5)),$J1507+ROW()/10000000,"")</f>
        <v/>
      </c>
      <c r="U1507" s="29" t="str">
        <f aca="false">IF(AND($S1507="VENCIDO",$K1507="KG",OR(Painel!$B$5="(Todos)",A1507=Painel!$B$5)*OR(Painel!$E$5="(Todos)",P1507=Painel!$E$5)),$J1507+ROW()/10000000,"")</f>
        <v/>
      </c>
    </row>
    <row r="1508" customFormat="false" ht="15" hidden="false" customHeight="false" outlineLevel="0" collapsed="false">
      <c r="A1508" s="29" t="s">
        <v>53</v>
      </c>
      <c r="B1508" s="29" t="s">
        <v>2784</v>
      </c>
      <c r="C1508" s="29" t="s">
        <v>317</v>
      </c>
      <c r="D1508" s="29" t="s">
        <v>1006</v>
      </c>
      <c r="E1508" s="29" t="n">
        <v>1</v>
      </c>
      <c r="F1508" s="29" t="s">
        <v>268</v>
      </c>
      <c r="G1508" s="29" t="s">
        <v>2785</v>
      </c>
      <c r="H1508" s="30" t="n">
        <v>590.4</v>
      </c>
      <c r="I1508" s="31" t="n">
        <v>46285</v>
      </c>
      <c r="J1508" s="30" t="n">
        <v>590.4</v>
      </c>
      <c r="K1508" s="29" t="s">
        <v>120</v>
      </c>
      <c r="L1508" s="29" t="s">
        <v>116</v>
      </c>
      <c r="M1508" s="29"/>
      <c r="N1508" s="29" t="s">
        <v>122</v>
      </c>
      <c r="O1508" s="31" t="n">
        <v>46831</v>
      </c>
      <c r="P1508" s="29" t="s">
        <v>123</v>
      </c>
      <c r="Q1508" s="29" t="n">
        <f aca="false">IFERROR(VALUE(L1508),"")</f>
        <v>0</v>
      </c>
      <c r="R1508" s="29" t="n">
        <f aca="true">IF(O1508="","",O1508-TODAY())</f>
        <v>546</v>
      </c>
      <c r="S1508" s="29" t="str">
        <f aca="false">IF(C1508="&lt;&lt; vazio &gt;&gt;","VAZIA",IF(AND(O1508&lt;&gt;"",R1508&lt;0),"VENCIDO",IF(AND(O1508&lt;&gt;"",R1508&lt;=Parametros!$B$10),"PRÓX. VENCIMENTO",IF(F1508="Q","QUALIDADE",IF(F1508="S","BLOQUEADO",IF(F1508="R","RESTRITO/DEVOLUÇÃO",IF(OR(N1508="QUAR",N1508="QRES"),"QUARENTENA",IF(OR(B1508="DESCARTE",B1508="DEVOLUÇÃO"),"DESCARTE/DEVOLUÇÃO",IF(AND(D1508="",K1508&lt;&gt;""),"SEM LOTE",IF(AND(Q1508&lt;&gt;"",Q1508&gt;=Parametros!$B$11),"PARADO/SEM GIRO","OK"))))))))))</f>
        <v>QUALIDADE</v>
      </c>
      <c r="T1508" s="29" t="str">
        <f aca="false">IF(AND($S1508="PARADO/SEM GIRO",$K1508="KG",OR(Painel!$B$5="(Todos)",A1508=Painel!$B$5)*OR(Painel!$E$5="(Todos)",P1508=Painel!$E$5)),$J1508+ROW()/10000000,"")</f>
        <v/>
      </c>
      <c r="U1508" s="29" t="str">
        <f aca="false">IF(AND($S1508="VENCIDO",$K1508="KG",OR(Painel!$B$5="(Todos)",A1508=Painel!$B$5)*OR(Painel!$E$5="(Todos)",P1508=Painel!$E$5)),$J1508+ROW()/10000000,"")</f>
        <v/>
      </c>
    </row>
    <row r="1509" customFormat="false" ht="15" hidden="false" customHeight="false" outlineLevel="0" collapsed="false">
      <c r="A1509" s="29" t="s">
        <v>53</v>
      </c>
      <c r="B1509" s="29" t="s">
        <v>2786</v>
      </c>
      <c r="C1509" s="29" t="s">
        <v>222</v>
      </c>
      <c r="D1509" s="29" t="s">
        <v>675</v>
      </c>
      <c r="E1509" s="29" t="n">
        <v>1</v>
      </c>
      <c r="F1509" s="29" t="s">
        <v>137</v>
      </c>
      <c r="G1509" s="29" t="s">
        <v>2787</v>
      </c>
      <c r="H1509" s="30" t="n">
        <v>980</v>
      </c>
      <c r="I1509" s="31" t="n">
        <v>46259</v>
      </c>
      <c r="J1509" s="30" t="n">
        <v>980</v>
      </c>
      <c r="K1509" s="29" t="s">
        <v>120</v>
      </c>
      <c r="L1509" s="29" t="s">
        <v>677</v>
      </c>
      <c r="M1509" s="29"/>
      <c r="N1509" s="29" t="s">
        <v>122</v>
      </c>
      <c r="O1509" s="31" t="n">
        <v>46797</v>
      </c>
      <c r="P1509" s="29" t="s">
        <v>123</v>
      </c>
      <c r="Q1509" s="29" t="n">
        <f aca="false">IFERROR(VALUE(L1509),"")</f>
        <v>26</v>
      </c>
      <c r="R1509" s="29" t="n">
        <f aca="true">IF(O1509="","",O1509-TODAY())</f>
        <v>512</v>
      </c>
      <c r="S1509" s="29" t="str">
        <f aca="false">IF(C1509="&lt;&lt; vazio &gt;&gt;","VAZIA",IF(AND(O1509&lt;&gt;"",R1509&lt;0),"VENCIDO",IF(AND(O1509&lt;&gt;"",R1509&lt;=Parametros!$B$10),"PRÓX. VENCIMENTO",IF(F1509="Q","QUALIDADE",IF(F1509="S","BLOQUEADO",IF(F1509="R","RESTRITO/DEVOLUÇÃO",IF(OR(N1509="QUAR",N1509="QRES"),"QUARENTENA",IF(OR(B1509="DESCARTE",B1509="DEVOLUÇÃO"),"DESCARTE/DEVOLUÇÃO",IF(AND(D1509="",K1509&lt;&gt;""),"SEM LOTE",IF(AND(Q1509&lt;&gt;"",Q1509&gt;=Parametros!$B$11),"PARADO/SEM GIRO","OK"))))))))))</f>
        <v>BLOQUEADO</v>
      </c>
      <c r="T1509" s="29" t="str">
        <f aca="false">IF(AND($S1509="PARADO/SEM GIRO",$K1509="KG",OR(Painel!$B$5="(Todos)",A1509=Painel!$B$5)*OR(Painel!$E$5="(Todos)",P1509=Painel!$E$5)),$J1509+ROW()/10000000,"")</f>
        <v/>
      </c>
      <c r="U1509" s="29" t="str">
        <f aca="false">IF(AND($S1509="VENCIDO",$K1509="KG",OR(Painel!$B$5="(Todos)",A1509=Painel!$B$5)*OR(Painel!$E$5="(Todos)",P1509=Painel!$E$5)),$J1509+ROW()/10000000,"")</f>
        <v/>
      </c>
    </row>
    <row r="1510" customFormat="false" ht="15" hidden="false" customHeight="false" outlineLevel="0" collapsed="false">
      <c r="A1510" s="29" t="s">
        <v>53</v>
      </c>
      <c r="B1510" s="29" t="s">
        <v>2788</v>
      </c>
      <c r="C1510" s="29" t="s">
        <v>785</v>
      </c>
      <c r="D1510" s="29" t="s">
        <v>786</v>
      </c>
      <c r="E1510" s="29" t="n">
        <v>1</v>
      </c>
      <c r="F1510" s="29"/>
      <c r="G1510" s="29" t="s">
        <v>2789</v>
      </c>
      <c r="H1510" s="30" t="n">
        <v>1000</v>
      </c>
      <c r="I1510" s="31" t="n">
        <v>46282</v>
      </c>
      <c r="J1510" s="30" t="n">
        <v>1000</v>
      </c>
      <c r="K1510" s="29" t="s">
        <v>120</v>
      </c>
      <c r="L1510" s="29" t="s">
        <v>400</v>
      </c>
      <c r="M1510" s="29"/>
      <c r="N1510" s="29" t="s">
        <v>122</v>
      </c>
      <c r="O1510" s="31" t="n">
        <v>46824</v>
      </c>
      <c r="P1510" s="29" t="s">
        <v>123</v>
      </c>
      <c r="Q1510" s="29" t="n">
        <f aca="false">IFERROR(VALUE(L1510),"")</f>
        <v>3</v>
      </c>
      <c r="R1510" s="29" t="n">
        <f aca="true">IF(O1510="","",O1510-TODAY())</f>
        <v>539</v>
      </c>
      <c r="S1510" s="29" t="str">
        <f aca="false">IF(C1510="&lt;&lt; vazio &gt;&gt;","VAZIA",IF(AND(O1510&lt;&gt;"",R1510&lt;0),"VENCIDO",IF(AND(O1510&lt;&gt;"",R1510&lt;=Parametros!$B$10),"PRÓX. VENCIMENTO",IF(F1510="Q","QUALIDADE",IF(F1510="S","BLOQUEADO",IF(F1510="R","RESTRITO/DEVOLUÇÃO",IF(OR(N1510="QUAR",N1510="QRES"),"QUARENTENA",IF(OR(B1510="DESCARTE",B1510="DEVOLUÇÃO"),"DESCARTE/DEVOLUÇÃO",IF(AND(D1510="",K1510&lt;&gt;""),"SEM LOTE",IF(AND(Q1510&lt;&gt;"",Q1510&gt;=Parametros!$B$11),"PARADO/SEM GIRO","OK"))))))))))</f>
        <v>OK</v>
      </c>
      <c r="T1510" s="29" t="str">
        <f aca="false">IF(AND($S1510="PARADO/SEM GIRO",$K1510="KG",OR(Painel!$B$5="(Todos)",A1510=Painel!$B$5)*OR(Painel!$E$5="(Todos)",P1510=Painel!$E$5)),$J1510+ROW()/10000000,"")</f>
        <v/>
      </c>
      <c r="U1510" s="29" t="str">
        <f aca="false">IF(AND($S1510="VENCIDO",$K1510="KG",OR(Painel!$B$5="(Todos)",A1510=Painel!$B$5)*OR(Painel!$E$5="(Todos)",P1510=Painel!$E$5)),$J1510+ROW()/10000000,"")</f>
        <v/>
      </c>
    </row>
    <row r="1511" customFormat="false" ht="15" hidden="false" customHeight="false" outlineLevel="0" collapsed="false">
      <c r="A1511" s="29" t="s">
        <v>53</v>
      </c>
      <c r="B1511" s="29" t="s">
        <v>2790</v>
      </c>
      <c r="C1511" s="29" t="s">
        <v>186</v>
      </c>
      <c r="D1511" s="29" t="s">
        <v>2526</v>
      </c>
      <c r="E1511" s="29" t="n">
        <v>1</v>
      </c>
      <c r="F1511" s="29" t="s">
        <v>268</v>
      </c>
      <c r="G1511" s="29" t="s">
        <v>2791</v>
      </c>
      <c r="H1511" s="30" t="n">
        <v>545.4</v>
      </c>
      <c r="I1511" s="31" t="n">
        <v>46282</v>
      </c>
      <c r="J1511" s="30" t="n">
        <v>545.4</v>
      </c>
      <c r="K1511" s="29" t="s">
        <v>120</v>
      </c>
      <c r="L1511" s="29" t="s">
        <v>400</v>
      </c>
      <c r="M1511" s="29"/>
      <c r="N1511" s="29" t="s">
        <v>122</v>
      </c>
      <c r="O1511" s="31" t="n">
        <v>46829</v>
      </c>
      <c r="P1511" s="29" t="s">
        <v>123</v>
      </c>
      <c r="Q1511" s="29" t="n">
        <f aca="false">IFERROR(VALUE(L1511),"")</f>
        <v>3</v>
      </c>
      <c r="R1511" s="29" t="n">
        <f aca="true">IF(O1511="","",O1511-TODAY())</f>
        <v>544</v>
      </c>
      <c r="S1511" s="29" t="str">
        <f aca="false">IF(C1511="&lt;&lt; vazio &gt;&gt;","VAZIA",IF(AND(O1511&lt;&gt;"",R1511&lt;0),"VENCIDO",IF(AND(O1511&lt;&gt;"",R1511&lt;=Parametros!$B$10),"PRÓX. VENCIMENTO",IF(F1511="Q","QUALIDADE",IF(F1511="S","BLOQUEADO",IF(F1511="R","RESTRITO/DEVOLUÇÃO",IF(OR(N1511="QUAR",N1511="QRES"),"QUARENTENA",IF(OR(B1511="DESCARTE",B1511="DEVOLUÇÃO"),"DESCARTE/DEVOLUÇÃO",IF(AND(D1511="",K1511&lt;&gt;""),"SEM LOTE",IF(AND(Q1511&lt;&gt;"",Q1511&gt;=Parametros!$B$11),"PARADO/SEM GIRO","OK"))))))))))</f>
        <v>QUALIDADE</v>
      </c>
      <c r="T1511" s="29" t="str">
        <f aca="false">IF(AND($S1511="PARADO/SEM GIRO",$K1511="KG",OR(Painel!$B$5="(Todos)",A1511=Painel!$B$5)*OR(Painel!$E$5="(Todos)",P1511=Painel!$E$5)),$J1511+ROW()/10000000,"")</f>
        <v/>
      </c>
      <c r="U1511" s="29" t="str">
        <f aca="false">IF(AND($S1511="VENCIDO",$K1511="KG",OR(Painel!$B$5="(Todos)",A1511=Painel!$B$5)*OR(Painel!$E$5="(Todos)",P1511=Painel!$E$5)),$J1511+ROW()/10000000,"")</f>
        <v/>
      </c>
    </row>
    <row r="1512" customFormat="false" ht="15" hidden="false" customHeight="false" outlineLevel="0" collapsed="false">
      <c r="A1512" s="29" t="s">
        <v>53</v>
      </c>
      <c r="B1512" s="29" t="s">
        <v>2792</v>
      </c>
      <c r="C1512" s="29" t="s">
        <v>222</v>
      </c>
      <c r="D1512" s="29" t="s">
        <v>815</v>
      </c>
      <c r="E1512" s="29" t="n">
        <v>1</v>
      </c>
      <c r="F1512" s="29"/>
      <c r="G1512" s="29" t="s">
        <v>2793</v>
      </c>
      <c r="H1512" s="30" t="n">
        <v>1000</v>
      </c>
      <c r="I1512" s="31" t="n">
        <v>46283</v>
      </c>
      <c r="J1512" s="30" t="n">
        <v>1000</v>
      </c>
      <c r="K1512" s="29" t="s">
        <v>120</v>
      </c>
      <c r="L1512" s="29" t="s">
        <v>176</v>
      </c>
      <c r="M1512" s="29"/>
      <c r="N1512" s="29" t="s">
        <v>122</v>
      </c>
      <c r="O1512" s="31" t="n">
        <v>46825</v>
      </c>
      <c r="P1512" s="29" t="s">
        <v>123</v>
      </c>
      <c r="Q1512" s="29" t="n">
        <f aca="false">IFERROR(VALUE(L1512),"")</f>
        <v>2</v>
      </c>
      <c r="R1512" s="29" t="n">
        <f aca="true">IF(O1512="","",O1512-TODAY())</f>
        <v>540</v>
      </c>
      <c r="S1512" s="29" t="str">
        <f aca="false">IF(C1512="&lt;&lt; vazio &gt;&gt;","VAZIA",IF(AND(O1512&lt;&gt;"",R1512&lt;0),"VENCIDO",IF(AND(O1512&lt;&gt;"",R1512&lt;=Parametros!$B$10),"PRÓX. VENCIMENTO",IF(F1512="Q","QUALIDADE",IF(F1512="S","BLOQUEADO",IF(F1512="R","RESTRITO/DEVOLUÇÃO",IF(OR(N1512="QUAR",N1512="QRES"),"QUARENTENA",IF(OR(B1512="DESCARTE",B1512="DEVOLUÇÃO"),"DESCARTE/DEVOLUÇÃO",IF(AND(D1512="",K1512&lt;&gt;""),"SEM LOTE",IF(AND(Q1512&lt;&gt;"",Q1512&gt;=Parametros!$B$11),"PARADO/SEM GIRO","OK"))))))))))</f>
        <v>OK</v>
      </c>
      <c r="T1512" s="29" t="str">
        <f aca="false">IF(AND($S1512="PARADO/SEM GIRO",$K1512="KG",OR(Painel!$B$5="(Todos)",A1512=Painel!$B$5)*OR(Painel!$E$5="(Todos)",P1512=Painel!$E$5)),$J1512+ROW()/10000000,"")</f>
        <v/>
      </c>
      <c r="U1512" s="29" t="str">
        <f aca="false">IF(AND($S1512="VENCIDO",$K1512="KG",OR(Painel!$B$5="(Todos)",A1512=Painel!$B$5)*OR(Painel!$E$5="(Todos)",P1512=Painel!$E$5)),$J1512+ROW()/10000000,"")</f>
        <v/>
      </c>
    </row>
    <row r="1513" customFormat="false" ht="15" hidden="false" customHeight="false" outlineLevel="0" collapsed="false">
      <c r="A1513" s="29" t="s">
        <v>53</v>
      </c>
      <c r="B1513" s="29" t="s">
        <v>2794</v>
      </c>
      <c r="C1513" s="29" t="s">
        <v>876</v>
      </c>
      <c r="D1513" s="29" t="s">
        <v>901</v>
      </c>
      <c r="E1513" s="29" t="n">
        <v>1</v>
      </c>
      <c r="F1513" s="29"/>
      <c r="G1513" s="29" t="s">
        <v>2795</v>
      </c>
      <c r="H1513" s="30" t="n">
        <v>720</v>
      </c>
      <c r="I1513" s="31" t="n">
        <v>46282</v>
      </c>
      <c r="J1513" s="30" t="n">
        <v>720</v>
      </c>
      <c r="K1513" s="29" t="s">
        <v>120</v>
      </c>
      <c r="L1513" s="29" t="s">
        <v>400</v>
      </c>
      <c r="M1513" s="29"/>
      <c r="N1513" s="29" t="s">
        <v>122</v>
      </c>
      <c r="O1513" s="31" t="n">
        <v>46822</v>
      </c>
      <c r="P1513" s="29" t="s">
        <v>123</v>
      </c>
      <c r="Q1513" s="29" t="n">
        <f aca="false">IFERROR(VALUE(L1513),"")</f>
        <v>3</v>
      </c>
      <c r="R1513" s="29" t="n">
        <f aca="true">IF(O1513="","",O1513-TODAY())</f>
        <v>537</v>
      </c>
      <c r="S1513" s="29" t="str">
        <f aca="false">IF(C1513="&lt;&lt; vazio &gt;&gt;","VAZIA",IF(AND(O1513&lt;&gt;"",R1513&lt;0),"VENCIDO",IF(AND(O1513&lt;&gt;"",R1513&lt;=Parametros!$B$10),"PRÓX. VENCIMENTO",IF(F1513="Q","QUALIDADE",IF(F1513="S","BLOQUEADO",IF(F1513="R","RESTRITO/DEVOLUÇÃO",IF(OR(N1513="QUAR",N1513="QRES"),"QUARENTENA",IF(OR(B1513="DESCARTE",B1513="DEVOLUÇÃO"),"DESCARTE/DEVOLUÇÃO",IF(AND(D1513="",K1513&lt;&gt;""),"SEM LOTE",IF(AND(Q1513&lt;&gt;"",Q1513&gt;=Parametros!$B$11),"PARADO/SEM GIRO","OK"))))))))))</f>
        <v>OK</v>
      </c>
      <c r="T1513" s="29" t="str">
        <f aca="false">IF(AND($S1513="PARADO/SEM GIRO",$K1513="KG",OR(Painel!$B$5="(Todos)",A1513=Painel!$B$5)*OR(Painel!$E$5="(Todos)",P1513=Painel!$E$5)),$J1513+ROW()/10000000,"")</f>
        <v/>
      </c>
      <c r="U1513" s="29" t="str">
        <f aca="false">IF(AND($S1513="VENCIDO",$K1513="KG",OR(Painel!$B$5="(Todos)",A1513=Painel!$B$5)*OR(Painel!$E$5="(Todos)",P1513=Painel!$E$5)),$J1513+ROW()/10000000,"")</f>
        <v/>
      </c>
    </row>
    <row r="1514" customFormat="false" ht="15" hidden="false" customHeight="false" outlineLevel="0" collapsed="false">
      <c r="A1514" s="29" t="s">
        <v>53</v>
      </c>
      <c r="B1514" s="29" t="s">
        <v>2796</v>
      </c>
      <c r="C1514" s="29" t="s">
        <v>785</v>
      </c>
      <c r="D1514" s="29" t="s">
        <v>786</v>
      </c>
      <c r="E1514" s="29" t="n">
        <v>1</v>
      </c>
      <c r="F1514" s="29"/>
      <c r="G1514" s="29" t="s">
        <v>2797</v>
      </c>
      <c r="H1514" s="30" t="n">
        <v>1000</v>
      </c>
      <c r="I1514" s="31" t="n">
        <v>46282</v>
      </c>
      <c r="J1514" s="30" t="n">
        <v>1000</v>
      </c>
      <c r="K1514" s="29" t="s">
        <v>120</v>
      </c>
      <c r="L1514" s="29" t="s">
        <v>400</v>
      </c>
      <c r="M1514" s="29"/>
      <c r="N1514" s="29" t="s">
        <v>122</v>
      </c>
      <c r="O1514" s="31" t="n">
        <v>46824</v>
      </c>
      <c r="P1514" s="29" t="s">
        <v>123</v>
      </c>
      <c r="Q1514" s="29" t="n">
        <f aca="false">IFERROR(VALUE(L1514),"")</f>
        <v>3</v>
      </c>
      <c r="R1514" s="29" t="n">
        <f aca="true">IF(O1514="","",O1514-TODAY())</f>
        <v>539</v>
      </c>
      <c r="S1514" s="29" t="str">
        <f aca="false">IF(C1514="&lt;&lt; vazio &gt;&gt;","VAZIA",IF(AND(O1514&lt;&gt;"",R1514&lt;0),"VENCIDO",IF(AND(O1514&lt;&gt;"",R1514&lt;=Parametros!$B$10),"PRÓX. VENCIMENTO",IF(F1514="Q","QUALIDADE",IF(F1514="S","BLOQUEADO",IF(F1514="R","RESTRITO/DEVOLUÇÃO",IF(OR(N1514="QUAR",N1514="QRES"),"QUARENTENA",IF(OR(B1514="DESCARTE",B1514="DEVOLUÇÃO"),"DESCARTE/DEVOLUÇÃO",IF(AND(D1514="",K1514&lt;&gt;""),"SEM LOTE",IF(AND(Q1514&lt;&gt;"",Q1514&gt;=Parametros!$B$11),"PARADO/SEM GIRO","OK"))))))))))</f>
        <v>OK</v>
      </c>
      <c r="T1514" s="29" t="str">
        <f aca="false">IF(AND($S1514="PARADO/SEM GIRO",$K1514="KG",OR(Painel!$B$5="(Todos)",A1514=Painel!$B$5)*OR(Painel!$E$5="(Todos)",P1514=Painel!$E$5)),$J1514+ROW()/10000000,"")</f>
        <v/>
      </c>
      <c r="U1514" s="29" t="str">
        <f aca="false">IF(AND($S1514="VENCIDO",$K1514="KG",OR(Painel!$B$5="(Todos)",A1514=Painel!$B$5)*OR(Painel!$E$5="(Todos)",P1514=Painel!$E$5)),$J1514+ROW()/10000000,"")</f>
        <v/>
      </c>
    </row>
    <row r="1515" customFormat="false" ht="15" hidden="false" customHeight="false" outlineLevel="0" collapsed="false">
      <c r="A1515" s="29" t="s">
        <v>53</v>
      </c>
      <c r="B1515" s="29" t="s">
        <v>2798</v>
      </c>
      <c r="C1515" s="29" t="s">
        <v>1381</v>
      </c>
      <c r="D1515" s="29" t="s">
        <v>1382</v>
      </c>
      <c r="E1515" s="29" t="n">
        <v>1</v>
      </c>
      <c r="F1515" s="29"/>
      <c r="G1515" s="29" t="s">
        <v>2799</v>
      </c>
      <c r="H1515" s="30" t="n">
        <v>800</v>
      </c>
      <c r="I1515" s="31" t="n">
        <v>46231</v>
      </c>
      <c r="J1515" s="30" t="n">
        <v>800</v>
      </c>
      <c r="K1515" s="29" t="s">
        <v>120</v>
      </c>
      <c r="L1515" s="29" t="s">
        <v>2246</v>
      </c>
      <c r="M1515" s="29"/>
      <c r="N1515" s="29" t="s">
        <v>122</v>
      </c>
      <c r="O1515" s="31" t="n">
        <v>46590</v>
      </c>
      <c r="P1515" s="29" t="s">
        <v>123</v>
      </c>
      <c r="Q1515" s="29" t="n">
        <f aca="false">IFERROR(VALUE(L1515),"")</f>
        <v>54</v>
      </c>
      <c r="R1515" s="29" t="n">
        <f aca="true">IF(O1515="","",O1515-TODAY())</f>
        <v>305</v>
      </c>
      <c r="S1515" s="29" t="str">
        <f aca="false">IF(C1515="&lt;&lt; vazio &gt;&gt;","VAZIA",IF(AND(O1515&lt;&gt;"",R1515&lt;0),"VENCIDO",IF(AND(O1515&lt;&gt;"",R1515&lt;=Parametros!$B$10),"PRÓX. VENCIMENTO",IF(F1515="Q","QUALIDADE",IF(F1515="S","BLOQUEADO",IF(F1515="R","RESTRITO/DEVOLUÇÃO",IF(OR(N1515="QUAR",N1515="QRES"),"QUARENTENA",IF(OR(B1515="DESCARTE",B1515="DEVOLUÇÃO"),"DESCARTE/DEVOLUÇÃO",IF(AND(D1515="",K1515&lt;&gt;""),"SEM LOTE",IF(AND(Q1515&lt;&gt;"",Q1515&gt;=Parametros!$B$11),"PARADO/SEM GIRO","OK"))))))))))</f>
        <v>OK</v>
      </c>
      <c r="T1515" s="29" t="str">
        <f aca="false">IF(AND($S1515="PARADO/SEM GIRO",$K1515="KG",OR(Painel!$B$5="(Todos)",A1515=Painel!$B$5)*OR(Painel!$E$5="(Todos)",P1515=Painel!$E$5)),$J1515+ROW()/10000000,"")</f>
        <v/>
      </c>
      <c r="U1515" s="29" t="str">
        <f aca="false">IF(AND($S1515="VENCIDO",$K1515="KG",OR(Painel!$B$5="(Todos)",A1515=Painel!$B$5)*OR(Painel!$E$5="(Todos)",P1515=Painel!$E$5)),$J1515+ROW()/10000000,"")</f>
        <v/>
      </c>
    </row>
    <row r="1516" customFormat="false" ht="15" hidden="false" customHeight="false" outlineLevel="0" collapsed="false">
      <c r="A1516" s="29" t="s">
        <v>53</v>
      </c>
      <c r="B1516" s="29" t="s">
        <v>2800</v>
      </c>
      <c r="C1516" s="29" t="s">
        <v>222</v>
      </c>
      <c r="D1516" s="29" t="s">
        <v>815</v>
      </c>
      <c r="E1516" s="29" t="n">
        <v>1</v>
      </c>
      <c r="F1516" s="29"/>
      <c r="G1516" s="29" t="s">
        <v>2801</v>
      </c>
      <c r="H1516" s="30" t="n">
        <v>1000</v>
      </c>
      <c r="I1516" s="31" t="n">
        <v>46283</v>
      </c>
      <c r="J1516" s="30" t="n">
        <v>1000</v>
      </c>
      <c r="K1516" s="29" t="s">
        <v>120</v>
      </c>
      <c r="L1516" s="29" t="s">
        <v>176</v>
      </c>
      <c r="M1516" s="29"/>
      <c r="N1516" s="29" t="s">
        <v>122</v>
      </c>
      <c r="O1516" s="31" t="n">
        <v>46825</v>
      </c>
      <c r="P1516" s="29" t="s">
        <v>123</v>
      </c>
      <c r="Q1516" s="29" t="n">
        <f aca="false">IFERROR(VALUE(L1516),"")</f>
        <v>2</v>
      </c>
      <c r="R1516" s="29" t="n">
        <f aca="true">IF(O1516="","",O1516-TODAY())</f>
        <v>540</v>
      </c>
      <c r="S1516" s="29" t="str">
        <f aca="false">IF(C1516="&lt;&lt; vazio &gt;&gt;","VAZIA",IF(AND(O1516&lt;&gt;"",R1516&lt;0),"VENCIDO",IF(AND(O1516&lt;&gt;"",R1516&lt;=Parametros!$B$10),"PRÓX. VENCIMENTO",IF(F1516="Q","QUALIDADE",IF(F1516="S","BLOQUEADO",IF(F1516="R","RESTRITO/DEVOLUÇÃO",IF(OR(N1516="QUAR",N1516="QRES"),"QUARENTENA",IF(OR(B1516="DESCARTE",B1516="DEVOLUÇÃO"),"DESCARTE/DEVOLUÇÃO",IF(AND(D1516="",K1516&lt;&gt;""),"SEM LOTE",IF(AND(Q1516&lt;&gt;"",Q1516&gt;=Parametros!$B$11),"PARADO/SEM GIRO","OK"))))))))))</f>
        <v>OK</v>
      </c>
      <c r="T1516" s="29" t="str">
        <f aca="false">IF(AND($S1516="PARADO/SEM GIRO",$K1516="KG",OR(Painel!$B$5="(Todos)",A1516=Painel!$B$5)*OR(Painel!$E$5="(Todos)",P1516=Painel!$E$5)),$J1516+ROW()/10000000,"")</f>
        <v/>
      </c>
      <c r="U1516" s="29" t="str">
        <f aca="false">IF(AND($S1516="VENCIDO",$K1516="KG",OR(Painel!$B$5="(Todos)",A1516=Painel!$B$5)*OR(Painel!$E$5="(Todos)",P1516=Painel!$E$5)),$J1516+ROW()/10000000,"")</f>
        <v/>
      </c>
    </row>
    <row r="1517" customFormat="false" ht="15" hidden="false" customHeight="false" outlineLevel="0" collapsed="false">
      <c r="A1517" s="29" t="s">
        <v>53</v>
      </c>
      <c r="B1517" s="29" t="s">
        <v>2802</v>
      </c>
      <c r="C1517" s="29" t="s">
        <v>980</v>
      </c>
      <c r="D1517" s="29" t="s">
        <v>981</v>
      </c>
      <c r="E1517" s="29" t="n">
        <v>1</v>
      </c>
      <c r="F1517" s="29" t="s">
        <v>268</v>
      </c>
      <c r="G1517" s="29" t="s">
        <v>2803</v>
      </c>
      <c r="H1517" s="30" t="n">
        <v>727.2</v>
      </c>
      <c r="I1517" s="31" t="n">
        <v>46280</v>
      </c>
      <c r="J1517" s="30" t="n">
        <v>727.2</v>
      </c>
      <c r="K1517" s="29" t="s">
        <v>120</v>
      </c>
      <c r="L1517" s="29" t="s">
        <v>144</v>
      </c>
      <c r="M1517" s="29"/>
      <c r="N1517" s="29" t="s">
        <v>122</v>
      </c>
      <c r="O1517" s="31" t="n">
        <v>46827</v>
      </c>
      <c r="P1517" s="29" t="s">
        <v>123</v>
      </c>
      <c r="Q1517" s="29" t="n">
        <f aca="false">IFERROR(VALUE(L1517),"")</f>
        <v>5</v>
      </c>
      <c r="R1517" s="29" t="n">
        <f aca="true">IF(O1517="","",O1517-TODAY())</f>
        <v>542</v>
      </c>
      <c r="S1517" s="29" t="str">
        <f aca="false">IF(C1517="&lt;&lt; vazio &gt;&gt;","VAZIA",IF(AND(O1517&lt;&gt;"",R1517&lt;0),"VENCIDO",IF(AND(O1517&lt;&gt;"",R1517&lt;=Parametros!$B$10),"PRÓX. VENCIMENTO",IF(F1517="Q","QUALIDADE",IF(F1517="S","BLOQUEADO",IF(F1517="R","RESTRITO/DEVOLUÇÃO",IF(OR(N1517="QUAR",N1517="QRES"),"QUARENTENA",IF(OR(B1517="DESCARTE",B1517="DEVOLUÇÃO"),"DESCARTE/DEVOLUÇÃO",IF(AND(D1517="",K1517&lt;&gt;""),"SEM LOTE",IF(AND(Q1517&lt;&gt;"",Q1517&gt;=Parametros!$B$11),"PARADO/SEM GIRO","OK"))))))))))</f>
        <v>QUALIDADE</v>
      </c>
      <c r="T1517" s="29" t="str">
        <f aca="false">IF(AND($S1517="PARADO/SEM GIRO",$K1517="KG",OR(Painel!$B$5="(Todos)",A1517=Painel!$B$5)*OR(Painel!$E$5="(Todos)",P1517=Painel!$E$5)),$J1517+ROW()/10000000,"")</f>
        <v/>
      </c>
      <c r="U1517" s="29" t="str">
        <f aca="false">IF(AND($S1517="VENCIDO",$K1517="KG",OR(Painel!$B$5="(Todos)",A1517=Painel!$B$5)*OR(Painel!$E$5="(Todos)",P1517=Painel!$E$5)),$J1517+ROW()/10000000,"")</f>
        <v/>
      </c>
    </row>
    <row r="1518" customFormat="false" ht="15" hidden="false" customHeight="false" outlineLevel="0" collapsed="false">
      <c r="A1518" s="29" t="s">
        <v>53</v>
      </c>
      <c r="B1518" s="29" t="s">
        <v>2804</v>
      </c>
      <c r="C1518" s="29" t="s">
        <v>398</v>
      </c>
      <c r="D1518" s="29" t="s">
        <v>885</v>
      </c>
      <c r="E1518" s="29" t="n">
        <v>1</v>
      </c>
      <c r="F1518" s="29"/>
      <c r="G1518" s="29" t="s">
        <v>2805</v>
      </c>
      <c r="H1518" s="30" t="n">
        <v>1102.5</v>
      </c>
      <c r="I1518" s="31" t="n">
        <v>46282</v>
      </c>
      <c r="J1518" s="30" t="n">
        <v>1102.5</v>
      </c>
      <c r="K1518" s="29" t="s">
        <v>120</v>
      </c>
      <c r="L1518" s="29" t="s">
        <v>400</v>
      </c>
      <c r="M1518" s="29"/>
      <c r="N1518" s="29" t="s">
        <v>122</v>
      </c>
      <c r="O1518" s="31" t="n">
        <v>46642</v>
      </c>
      <c r="P1518" s="29" t="s">
        <v>123</v>
      </c>
      <c r="Q1518" s="29" t="n">
        <f aca="false">IFERROR(VALUE(L1518),"")</f>
        <v>3</v>
      </c>
      <c r="R1518" s="29" t="n">
        <f aca="true">IF(O1518="","",O1518-TODAY())</f>
        <v>357</v>
      </c>
      <c r="S1518" s="29" t="str">
        <f aca="false">IF(C1518="&lt;&lt; vazio &gt;&gt;","VAZIA",IF(AND(O1518&lt;&gt;"",R1518&lt;0),"VENCIDO",IF(AND(O1518&lt;&gt;"",R1518&lt;=Parametros!$B$10),"PRÓX. VENCIMENTO",IF(F1518="Q","QUALIDADE",IF(F1518="S","BLOQUEADO",IF(F1518="R","RESTRITO/DEVOLUÇÃO",IF(OR(N1518="QUAR",N1518="QRES"),"QUARENTENA",IF(OR(B1518="DESCARTE",B1518="DEVOLUÇÃO"),"DESCARTE/DEVOLUÇÃO",IF(AND(D1518="",K1518&lt;&gt;""),"SEM LOTE",IF(AND(Q1518&lt;&gt;"",Q1518&gt;=Parametros!$B$11),"PARADO/SEM GIRO","OK"))))))))))</f>
        <v>OK</v>
      </c>
      <c r="T1518" s="29" t="str">
        <f aca="false">IF(AND($S1518="PARADO/SEM GIRO",$K1518="KG",OR(Painel!$B$5="(Todos)",A1518=Painel!$B$5)*OR(Painel!$E$5="(Todos)",P1518=Painel!$E$5)),$J1518+ROW()/10000000,"")</f>
        <v/>
      </c>
      <c r="U1518" s="29" t="str">
        <f aca="false">IF(AND($S1518="VENCIDO",$K1518="KG",OR(Painel!$B$5="(Todos)",A1518=Painel!$B$5)*OR(Painel!$E$5="(Todos)",P1518=Painel!$E$5)),$J1518+ROW()/10000000,"")</f>
        <v/>
      </c>
    </row>
    <row r="1519" customFormat="false" ht="15" hidden="false" customHeight="false" outlineLevel="0" collapsed="false">
      <c r="A1519" s="29" t="s">
        <v>53</v>
      </c>
      <c r="B1519" s="29" t="s">
        <v>2806</v>
      </c>
      <c r="C1519" s="29" t="s">
        <v>250</v>
      </c>
      <c r="D1519" s="29" t="s">
        <v>757</v>
      </c>
      <c r="E1519" s="29" t="n">
        <v>1</v>
      </c>
      <c r="F1519" s="29"/>
      <c r="G1519" s="29" t="s">
        <v>2807</v>
      </c>
      <c r="H1519" s="30" t="n">
        <v>1000</v>
      </c>
      <c r="I1519" s="31" t="n">
        <v>46274</v>
      </c>
      <c r="J1519" s="30" t="n">
        <v>1000</v>
      </c>
      <c r="K1519" s="29" t="s">
        <v>120</v>
      </c>
      <c r="L1519" s="29" t="s">
        <v>138</v>
      </c>
      <c r="M1519" s="29"/>
      <c r="N1519" s="29" t="s">
        <v>122</v>
      </c>
      <c r="O1519" s="31" t="n">
        <v>46818</v>
      </c>
      <c r="P1519" s="29" t="s">
        <v>123</v>
      </c>
      <c r="Q1519" s="29" t="n">
        <f aca="false">IFERROR(VALUE(L1519),"")</f>
        <v>11</v>
      </c>
      <c r="R1519" s="29" t="n">
        <f aca="true">IF(O1519="","",O1519-TODAY())</f>
        <v>533</v>
      </c>
      <c r="S1519" s="29" t="str">
        <f aca="false">IF(C1519="&lt;&lt; vazio &gt;&gt;","VAZIA",IF(AND(O1519&lt;&gt;"",R1519&lt;0),"VENCIDO",IF(AND(O1519&lt;&gt;"",R1519&lt;=Parametros!$B$10),"PRÓX. VENCIMENTO",IF(F1519="Q","QUALIDADE",IF(F1519="S","BLOQUEADO",IF(F1519="R","RESTRITO/DEVOLUÇÃO",IF(OR(N1519="QUAR",N1519="QRES"),"QUARENTENA",IF(OR(B1519="DESCARTE",B1519="DEVOLUÇÃO"),"DESCARTE/DEVOLUÇÃO",IF(AND(D1519="",K1519&lt;&gt;""),"SEM LOTE",IF(AND(Q1519&lt;&gt;"",Q1519&gt;=Parametros!$B$11),"PARADO/SEM GIRO","OK"))))))))))</f>
        <v>OK</v>
      </c>
      <c r="T1519" s="29" t="str">
        <f aca="false">IF(AND($S1519="PARADO/SEM GIRO",$K1519="KG",OR(Painel!$B$5="(Todos)",A1519=Painel!$B$5)*OR(Painel!$E$5="(Todos)",P1519=Painel!$E$5)),$J1519+ROW()/10000000,"")</f>
        <v/>
      </c>
      <c r="U1519" s="29" t="str">
        <f aca="false">IF(AND($S1519="VENCIDO",$K1519="KG",OR(Painel!$B$5="(Todos)",A1519=Painel!$B$5)*OR(Painel!$E$5="(Todos)",P1519=Painel!$E$5)),$J1519+ROW()/10000000,"")</f>
        <v/>
      </c>
    </row>
    <row r="1520" customFormat="false" ht="15" hidden="false" customHeight="false" outlineLevel="0" collapsed="false">
      <c r="A1520" s="29" t="s">
        <v>53</v>
      </c>
      <c r="B1520" s="29" t="s">
        <v>2808</v>
      </c>
      <c r="C1520" s="29" t="s">
        <v>325</v>
      </c>
      <c r="D1520" s="29" t="s">
        <v>996</v>
      </c>
      <c r="E1520" s="29" t="n">
        <v>1</v>
      </c>
      <c r="F1520" s="29"/>
      <c r="G1520" s="29" t="s">
        <v>2809</v>
      </c>
      <c r="H1520" s="30" t="n">
        <v>1102.5</v>
      </c>
      <c r="I1520" s="31" t="n">
        <v>46280</v>
      </c>
      <c r="J1520" s="30" t="n">
        <v>1102.5</v>
      </c>
      <c r="K1520" s="29" t="s">
        <v>120</v>
      </c>
      <c r="L1520" s="29" t="s">
        <v>144</v>
      </c>
      <c r="M1520" s="29"/>
      <c r="N1520" s="29" t="s">
        <v>122</v>
      </c>
      <c r="O1520" s="31" t="n">
        <v>46640</v>
      </c>
      <c r="P1520" s="29" t="s">
        <v>123</v>
      </c>
      <c r="Q1520" s="29" t="n">
        <f aca="false">IFERROR(VALUE(L1520),"")</f>
        <v>5</v>
      </c>
      <c r="R1520" s="29" t="n">
        <f aca="true">IF(O1520="","",O1520-TODAY())</f>
        <v>355</v>
      </c>
      <c r="S1520" s="29" t="str">
        <f aca="false">IF(C1520="&lt;&lt; vazio &gt;&gt;","VAZIA",IF(AND(O1520&lt;&gt;"",R1520&lt;0),"VENCIDO",IF(AND(O1520&lt;&gt;"",R1520&lt;=Parametros!$B$10),"PRÓX. VENCIMENTO",IF(F1520="Q","QUALIDADE",IF(F1520="S","BLOQUEADO",IF(F1520="R","RESTRITO/DEVOLUÇÃO",IF(OR(N1520="QUAR",N1520="QRES"),"QUARENTENA",IF(OR(B1520="DESCARTE",B1520="DEVOLUÇÃO"),"DESCARTE/DEVOLUÇÃO",IF(AND(D1520="",K1520&lt;&gt;""),"SEM LOTE",IF(AND(Q1520&lt;&gt;"",Q1520&gt;=Parametros!$B$11),"PARADO/SEM GIRO","OK"))))))))))</f>
        <v>OK</v>
      </c>
      <c r="T1520" s="29" t="str">
        <f aca="false">IF(AND($S1520="PARADO/SEM GIRO",$K1520="KG",OR(Painel!$B$5="(Todos)",A1520=Painel!$B$5)*OR(Painel!$E$5="(Todos)",P1520=Painel!$E$5)),$J1520+ROW()/10000000,"")</f>
        <v/>
      </c>
      <c r="U1520" s="29" t="str">
        <f aca="false">IF(AND($S1520="VENCIDO",$K1520="KG",OR(Painel!$B$5="(Todos)",A1520=Painel!$B$5)*OR(Painel!$E$5="(Todos)",P1520=Painel!$E$5)),$J1520+ROW()/10000000,"")</f>
        <v/>
      </c>
    </row>
    <row r="1521" customFormat="false" ht="15" hidden="false" customHeight="false" outlineLevel="0" collapsed="false">
      <c r="A1521" s="29" t="s">
        <v>53</v>
      </c>
      <c r="B1521" s="29" t="s">
        <v>2810</v>
      </c>
      <c r="C1521" s="29" t="s">
        <v>317</v>
      </c>
      <c r="D1521" s="29" t="s">
        <v>1006</v>
      </c>
      <c r="E1521" s="29" t="n">
        <v>1</v>
      </c>
      <c r="F1521" s="29" t="s">
        <v>268</v>
      </c>
      <c r="G1521" s="29" t="s">
        <v>2811</v>
      </c>
      <c r="H1521" s="30" t="n">
        <v>590.4</v>
      </c>
      <c r="I1521" s="31" t="n">
        <v>46285</v>
      </c>
      <c r="J1521" s="30" t="n">
        <v>590.4</v>
      </c>
      <c r="K1521" s="29" t="s">
        <v>120</v>
      </c>
      <c r="L1521" s="29" t="s">
        <v>116</v>
      </c>
      <c r="M1521" s="29"/>
      <c r="N1521" s="29" t="s">
        <v>122</v>
      </c>
      <c r="O1521" s="31" t="n">
        <v>46831</v>
      </c>
      <c r="P1521" s="29" t="s">
        <v>123</v>
      </c>
      <c r="Q1521" s="29" t="n">
        <f aca="false">IFERROR(VALUE(L1521),"")</f>
        <v>0</v>
      </c>
      <c r="R1521" s="29" t="n">
        <f aca="true">IF(O1521="","",O1521-TODAY())</f>
        <v>546</v>
      </c>
      <c r="S1521" s="29" t="str">
        <f aca="false">IF(C1521="&lt;&lt; vazio &gt;&gt;","VAZIA",IF(AND(O1521&lt;&gt;"",R1521&lt;0),"VENCIDO",IF(AND(O1521&lt;&gt;"",R1521&lt;=Parametros!$B$10),"PRÓX. VENCIMENTO",IF(F1521="Q","QUALIDADE",IF(F1521="S","BLOQUEADO",IF(F1521="R","RESTRITO/DEVOLUÇÃO",IF(OR(N1521="QUAR",N1521="QRES"),"QUARENTENA",IF(OR(B1521="DESCARTE",B1521="DEVOLUÇÃO"),"DESCARTE/DEVOLUÇÃO",IF(AND(D1521="",K1521&lt;&gt;""),"SEM LOTE",IF(AND(Q1521&lt;&gt;"",Q1521&gt;=Parametros!$B$11),"PARADO/SEM GIRO","OK"))))))))))</f>
        <v>QUALIDADE</v>
      </c>
      <c r="T1521" s="29" t="str">
        <f aca="false">IF(AND($S1521="PARADO/SEM GIRO",$K1521="KG",OR(Painel!$B$5="(Todos)",A1521=Painel!$B$5)*OR(Painel!$E$5="(Todos)",P1521=Painel!$E$5)),$J1521+ROW()/10000000,"")</f>
        <v/>
      </c>
      <c r="U1521" s="29" t="str">
        <f aca="false">IF(AND($S1521="VENCIDO",$K1521="KG",OR(Painel!$B$5="(Todos)",A1521=Painel!$B$5)*OR(Painel!$E$5="(Todos)",P1521=Painel!$E$5)),$J1521+ROW()/10000000,"")</f>
        <v/>
      </c>
    </row>
    <row r="1522" customFormat="false" ht="15" hidden="false" customHeight="false" outlineLevel="0" collapsed="false">
      <c r="A1522" s="29" t="s">
        <v>53</v>
      </c>
      <c r="B1522" s="29" t="s">
        <v>2812</v>
      </c>
      <c r="C1522" s="29" t="s">
        <v>691</v>
      </c>
      <c r="D1522" s="29" t="s">
        <v>2813</v>
      </c>
      <c r="E1522" s="29" t="n">
        <v>1</v>
      </c>
      <c r="F1522" s="29"/>
      <c r="G1522" s="29" t="s">
        <v>2814</v>
      </c>
      <c r="H1522" s="30" t="n">
        <v>1000</v>
      </c>
      <c r="I1522" s="31" t="n">
        <v>46225</v>
      </c>
      <c r="J1522" s="30" t="n">
        <v>1000</v>
      </c>
      <c r="K1522" s="29" t="s">
        <v>120</v>
      </c>
      <c r="L1522" s="29" t="s">
        <v>1020</v>
      </c>
      <c r="M1522" s="29"/>
      <c r="N1522" s="29" t="s">
        <v>122</v>
      </c>
      <c r="O1522" s="31" t="n">
        <v>46585</v>
      </c>
      <c r="P1522" s="29" t="s">
        <v>123</v>
      </c>
      <c r="Q1522" s="29" t="n">
        <f aca="false">IFERROR(VALUE(L1522),"")</f>
        <v>60</v>
      </c>
      <c r="R1522" s="29" t="n">
        <f aca="true">IF(O1522="","",O1522-TODAY())</f>
        <v>300</v>
      </c>
      <c r="S1522" s="29" t="str">
        <f aca="false">IF(C1522="&lt;&lt; vazio &gt;&gt;","VAZIA",IF(AND(O1522&lt;&gt;"",R1522&lt;0),"VENCIDO",IF(AND(O1522&lt;&gt;"",R1522&lt;=Parametros!$B$10),"PRÓX. VENCIMENTO",IF(F1522="Q","QUALIDADE",IF(F1522="S","BLOQUEADO",IF(F1522="R","RESTRITO/DEVOLUÇÃO",IF(OR(N1522="QUAR",N1522="QRES"),"QUARENTENA",IF(OR(B1522="DESCARTE",B1522="DEVOLUÇÃO"),"DESCARTE/DEVOLUÇÃO",IF(AND(D1522="",K1522&lt;&gt;""),"SEM LOTE",IF(AND(Q1522&lt;&gt;"",Q1522&gt;=Parametros!$B$11),"PARADO/SEM GIRO","OK"))))))))))</f>
        <v>OK</v>
      </c>
      <c r="T1522" s="29" t="str">
        <f aca="false">IF(AND($S1522="PARADO/SEM GIRO",$K1522="KG",OR(Painel!$B$5="(Todos)",A1522=Painel!$B$5)*OR(Painel!$E$5="(Todos)",P1522=Painel!$E$5)),$J1522+ROW()/10000000,"")</f>
        <v/>
      </c>
      <c r="U1522" s="29" t="str">
        <f aca="false">IF(AND($S1522="VENCIDO",$K1522="KG",OR(Painel!$B$5="(Todos)",A1522=Painel!$B$5)*OR(Painel!$E$5="(Todos)",P1522=Painel!$E$5)),$J1522+ROW()/10000000,"")</f>
        <v/>
      </c>
    </row>
    <row r="1523" customFormat="false" ht="15" hidden="false" customHeight="false" outlineLevel="0" collapsed="false">
      <c r="A1523" s="29" t="s">
        <v>53</v>
      </c>
      <c r="B1523" s="29" t="s">
        <v>2815</v>
      </c>
      <c r="C1523" s="29" t="s">
        <v>601</v>
      </c>
      <c r="D1523" s="29" t="s">
        <v>2816</v>
      </c>
      <c r="E1523" s="29" t="n">
        <v>1</v>
      </c>
      <c r="F1523" s="29" t="s">
        <v>268</v>
      </c>
      <c r="G1523" s="29" t="s">
        <v>2817</v>
      </c>
      <c r="H1523" s="30" t="n">
        <v>1000</v>
      </c>
      <c r="I1523" s="31" t="n">
        <v>46163</v>
      </c>
      <c r="J1523" s="30" t="n">
        <v>1000</v>
      </c>
      <c r="K1523" s="29" t="s">
        <v>120</v>
      </c>
      <c r="L1523" s="29" t="s">
        <v>2818</v>
      </c>
      <c r="M1523" s="29"/>
      <c r="N1523" s="29" t="s">
        <v>122</v>
      </c>
      <c r="O1523" s="31" t="n">
        <v>46274</v>
      </c>
      <c r="P1523" s="29" t="s">
        <v>123</v>
      </c>
      <c r="Q1523" s="29" t="n">
        <f aca="false">IFERROR(VALUE(L1523),"")</f>
        <v>122</v>
      </c>
      <c r="R1523" s="29" t="n">
        <f aca="true">IF(O1523="","",O1523-TODAY())</f>
        <v>-11</v>
      </c>
      <c r="S1523" s="29" t="str">
        <f aca="false">IF(C1523="&lt;&lt; vazio &gt;&gt;","VAZIA",IF(AND(O1523&lt;&gt;"",R1523&lt;0),"VENCIDO",IF(AND(O1523&lt;&gt;"",R1523&lt;=Parametros!$B$10),"PRÓX. VENCIMENTO",IF(F1523="Q","QUALIDADE",IF(F1523="S","BLOQUEADO",IF(F1523="R","RESTRITO/DEVOLUÇÃO",IF(OR(N1523="QUAR",N1523="QRES"),"QUARENTENA",IF(OR(B1523="DESCARTE",B1523="DEVOLUÇÃO"),"DESCARTE/DEVOLUÇÃO",IF(AND(D1523="",K1523&lt;&gt;""),"SEM LOTE",IF(AND(Q1523&lt;&gt;"",Q1523&gt;=Parametros!$B$11),"PARADO/SEM GIRO","OK"))))))))))</f>
        <v>VENCIDO</v>
      </c>
      <c r="T1523" s="29" t="str">
        <f aca="false">IF(AND($S1523="PARADO/SEM GIRO",$K1523="KG",OR(Painel!$B$5="(Todos)",A1523=Painel!$B$5)*OR(Painel!$E$5="(Todos)",P1523=Painel!$E$5)),$J1523+ROW()/10000000,"")</f>
        <v/>
      </c>
      <c r="U1523" s="29" t="n">
        <f aca="false">IF(AND($S1523="VENCIDO",$K1523="KG",OR(Painel!$B$5="(Todos)",A1523=Painel!$B$5)*OR(Painel!$E$5="(Todos)",P1523=Painel!$E$5)),$J1523+ROW()/10000000,"")</f>
        <v>1000.0001523</v>
      </c>
    </row>
    <row r="1524" customFormat="false" ht="15" hidden="false" customHeight="false" outlineLevel="0" collapsed="false">
      <c r="A1524" s="29" t="s">
        <v>53</v>
      </c>
      <c r="B1524" s="29" t="s">
        <v>2819</v>
      </c>
      <c r="C1524" s="29" t="s">
        <v>115</v>
      </c>
      <c r="D1524" s="29"/>
      <c r="E1524" s="29" t="n">
        <v>0</v>
      </c>
      <c r="F1524" s="29"/>
      <c r="G1524" s="29"/>
      <c r="H1524" s="30" t="n">
        <v>0</v>
      </c>
      <c r="I1524" s="29"/>
      <c r="J1524" s="30" t="n">
        <v>0</v>
      </c>
      <c r="K1524" s="29"/>
      <c r="L1524" s="29" t="s">
        <v>116</v>
      </c>
      <c r="M1524" s="29"/>
      <c r="N1524" s="29"/>
      <c r="O1524" s="29"/>
      <c r="P1524" s="29"/>
      <c r="Q1524" s="29" t="n">
        <f aca="false">IFERROR(VALUE(L1524),"")</f>
        <v>0</v>
      </c>
      <c r="R1524" s="29" t="str">
        <f aca="true">IF(O1524="","",O1524-TODAY())</f>
        <v/>
      </c>
      <c r="S1524" s="29" t="str">
        <f aca="false">IF(C1524="&lt;&lt; vazio &gt;&gt;","VAZIA",IF(AND(O1524&lt;&gt;"",R1524&lt;0),"VENCIDO",IF(AND(O1524&lt;&gt;"",R1524&lt;=Parametros!$B$10),"PRÓX. VENCIMENTO",IF(F1524="Q","QUALIDADE",IF(F1524="S","BLOQUEADO",IF(F1524="R","RESTRITO/DEVOLUÇÃO",IF(OR(N1524="QUAR",N1524="QRES"),"QUARENTENA",IF(OR(B1524="DESCARTE",B1524="DEVOLUÇÃO"),"DESCARTE/DEVOLUÇÃO",IF(AND(D1524="",K1524&lt;&gt;""),"SEM LOTE",IF(AND(Q1524&lt;&gt;"",Q1524&gt;=Parametros!$B$11),"PARADO/SEM GIRO","OK"))))))))))</f>
        <v>VAZIA</v>
      </c>
      <c r="T1524" s="29" t="str">
        <f aca="false">IF(AND($S1524="PARADO/SEM GIRO",$K1524="KG",OR(Painel!$B$5="(Todos)",A1524=Painel!$B$5)*OR(Painel!$E$5="(Todos)",P1524=Painel!$E$5)),$J1524+ROW()/10000000,"")</f>
        <v/>
      </c>
      <c r="U1524" s="29" t="str">
        <f aca="false">IF(AND($S1524="VENCIDO",$K1524="KG",OR(Painel!$B$5="(Todos)",A1524=Painel!$B$5)*OR(Painel!$E$5="(Todos)",P1524=Painel!$E$5)),$J1524+ROW()/10000000,"")</f>
        <v/>
      </c>
    </row>
    <row r="1525" customFormat="false" ht="15" hidden="false" customHeight="false" outlineLevel="0" collapsed="false">
      <c r="A1525" s="29" t="s">
        <v>53</v>
      </c>
      <c r="B1525" s="29" t="s">
        <v>2820</v>
      </c>
      <c r="C1525" s="29" t="s">
        <v>917</v>
      </c>
      <c r="D1525" s="29" t="s">
        <v>392</v>
      </c>
      <c r="E1525" s="29" t="n">
        <v>1</v>
      </c>
      <c r="F1525" s="29"/>
      <c r="G1525" s="29" t="s">
        <v>2821</v>
      </c>
      <c r="H1525" s="30" t="n">
        <v>800</v>
      </c>
      <c r="I1525" s="31" t="n">
        <v>46274</v>
      </c>
      <c r="J1525" s="30" t="n">
        <v>800</v>
      </c>
      <c r="K1525" s="29" t="s">
        <v>120</v>
      </c>
      <c r="L1525" s="29" t="s">
        <v>138</v>
      </c>
      <c r="M1525" s="29"/>
      <c r="N1525" s="29" t="s">
        <v>122</v>
      </c>
      <c r="O1525" s="31" t="n">
        <v>46812</v>
      </c>
      <c r="P1525" s="29" t="s">
        <v>123</v>
      </c>
      <c r="Q1525" s="29" t="n">
        <f aca="false">IFERROR(VALUE(L1525),"")</f>
        <v>11</v>
      </c>
      <c r="R1525" s="29" t="n">
        <f aca="true">IF(O1525="","",O1525-TODAY())</f>
        <v>527</v>
      </c>
      <c r="S1525" s="29" t="str">
        <f aca="false">IF(C1525="&lt;&lt; vazio &gt;&gt;","VAZIA",IF(AND(O1525&lt;&gt;"",R1525&lt;0),"VENCIDO",IF(AND(O1525&lt;&gt;"",R1525&lt;=Parametros!$B$10),"PRÓX. VENCIMENTO",IF(F1525="Q","QUALIDADE",IF(F1525="S","BLOQUEADO",IF(F1525="R","RESTRITO/DEVOLUÇÃO",IF(OR(N1525="QUAR",N1525="QRES"),"QUARENTENA",IF(OR(B1525="DESCARTE",B1525="DEVOLUÇÃO"),"DESCARTE/DEVOLUÇÃO",IF(AND(D1525="",K1525&lt;&gt;""),"SEM LOTE",IF(AND(Q1525&lt;&gt;"",Q1525&gt;=Parametros!$B$11),"PARADO/SEM GIRO","OK"))))))))))</f>
        <v>OK</v>
      </c>
      <c r="T1525" s="29" t="str">
        <f aca="false">IF(AND($S1525="PARADO/SEM GIRO",$K1525="KG",OR(Painel!$B$5="(Todos)",A1525=Painel!$B$5)*OR(Painel!$E$5="(Todos)",P1525=Painel!$E$5)),$J1525+ROW()/10000000,"")</f>
        <v/>
      </c>
      <c r="U1525" s="29" t="str">
        <f aca="false">IF(AND($S1525="VENCIDO",$K1525="KG",OR(Painel!$B$5="(Todos)",A1525=Painel!$B$5)*OR(Painel!$E$5="(Todos)",P1525=Painel!$E$5)),$J1525+ROW()/10000000,"")</f>
        <v/>
      </c>
    </row>
    <row r="1526" customFormat="false" ht="15" hidden="false" customHeight="false" outlineLevel="0" collapsed="false">
      <c r="A1526" s="29" t="s">
        <v>53</v>
      </c>
      <c r="B1526" s="29" t="s">
        <v>2822</v>
      </c>
      <c r="C1526" s="29" t="s">
        <v>691</v>
      </c>
      <c r="D1526" s="29" t="s">
        <v>2823</v>
      </c>
      <c r="E1526" s="29" t="n">
        <v>1</v>
      </c>
      <c r="F1526" s="29"/>
      <c r="G1526" s="29" t="s">
        <v>2824</v>
      </c>
      <c r="H1526" s="30" t="n">
        <v>1000</v>
      </c>
      <c r="I1526" s="31" t="n">
        <v>46275</v>
      </c>
      <c r="J1526" s="30" t="n">
        <v>1000</v>
      </c>
      <c r="K1526" s="29" t="s">
        <v>120</v>
      </c>
      <c r="L1526" s="29" t="s">
        <v>121</v>
      </c>
      <c r="M1526" s="29"/>
      <c r="N1526" s="29" t="s">
        <v>122</v>
      </c>
      <c r="O1526" s="31" t="n">
        <v>47006</v>
      </c>
      <c r="P1526" s="29" t="s">
        <v>123</v>
      </c>
      <c r="Q1526" s="29" t="n">
        <f aca="false">IFERROR(VALUE(L1526),"")</f>
        <v>10</v>
      </c>
      <c r="R1526" s="29" t="n">
        <f aca="true">IF(O1526="","",O1526-TODAY())</f>
        <v>721</v>
      </c>
      <c r="S1526" s="29" t="str">
        <f aca="false">IF(C1526="&lt;&lt; vazio &gt;&gt;","VAZIA",IF(AND(O1526&lt;&gt;"",R1526&lt;0),"VENCIDO",IF(AND(O1526&lt;&gt;"",R1526&lt;=Parametros!$B$10),"PRÓX. VENCIMENTO",IF(F1526="Q","QUALIDADE",IF(F1526="S","BLOQUEADO",IF(F1526="R","RESTRITO/DEVOLUÇÃO",IF(OR(N1526="QUAR",N1526="QRES"),"QUARENTENA",IF(OR(B1526="DESCARTE",B1526="DEVOLUÇÃO"),"DESCARTE/DEVOLUÇÃO",IF(AND(D1526="",K1526&lt;&gt;""),"SEM LOTE",IF(AND(Q1526&lt;&gt;"",Q1526&gt;=Parametros!$B$11),"PARADO/SEM GIRO","OK"))))))))))</f>
        <v>OK</v>
      </c>
      <c r="T1526" s="29" t="str">
        <f aca="false">IF(AND($S1526="PARADO/SEM GIRO",$K1526="KG",OR(Painel!$B$5="(Todos)",A1526=Painel!$B$5)*OR(Painel!$E$5="(Todos)",P1526=Painel!$E$5)),$J1526+ROW()/10000000,"")</f>
        <v/>
      </c>
      <c r="U1526" s="29" t="str">
        <f aca="false">IF(AND($S1526="VENCIDO",$K1526="KG",OR(Painel!$B$5="(Todos)",A1526=Painel!$B$5)*OR(Painel!$E$5="(Todos)",P1526=Painel!$E$5)),$J1526+ROW()/10000000,"")</f>
        <v/>
      </c>
    </row>
    <row r="1527" customFormat="false" ht="15" hidden="false" customHeight="false" outlineLevel="0" collapsed="false">
      <c r="A1527" s="29" t="s">
        <v>53</v>
      </c>
      <c r="B1527" s="29" t="s">
        <v>2825</v>
      </c>
      <c r="C1527" s="29" t="s">
        <v>308</v>
      </c>
      <c r="D1527" s="29" t="s">
        <v>730</v>
      </c>
      <c r="E1527" s="29" t="n">
        <v>1</v>
      </c>
      <c r="F1527" s="29"/>
      <c r="G1527" s="29" t="s">
        <v>2826</v>
      </c>
      <c r="H1527" s="30" t="n">
        <v>315</v>
      </c>
      <c r="I1527" s="31" t="n">
        <v>46276</v>
      </c>
      <c r="J1527" s="30" t="n">
        <v>315</v>
      </c>
      <c r="K1527" s="29" t="s">
        <v>120</v>
      </c>
      <c r="L1527" s="29" t="s">
        <v>133</v>
      </c>
      <c r="M1527" s="29"/>
      <c r="N1527" s="29" t="s">
        <v>122</v>
      </c>
      <c r="O1527" s="31" t="n">
        <v>46817</v>
      </c>
      <c r="P1527" s="29" t="s">
        <v>123</v>
      </c>
      <c r="Q1527" s="29" t="n">
        <f aca="false">IFERROR(VALUE(L1527),"")</f>
        <v>9</v>
      </c>
      <c r="R1527" s="29" t="n">
        <f aca="true">IF(O1527="","",O1527-TODAY())</f>
        <v>532</v>
      </c>
      <c r="S1527" s="29" t="str">
        <f aca="false">IF(C1527="&lt;&lt; vazio &gt;&gt;","VAZIA",IF(AND(O1527&lt;&gt;"",R1527&lt;0),"VENCIDO",IF(AND(O1527&lt;&gt;"",R1527&lt;=Parametros!$B$10),"PRÓX. VENCIMENTO",IF(F1527="Q","QUALIDADE",IF(F1527="S","BLOQUEADO",IF(F1527="R","RESTRITO/DEVOLUÇÃO",IF(OR(N1527="QUAR",N1527="QRES"),"QUARENTENA",IF(OR(B1527="DESCARTE",B1527="DEVOLUÇÃO"),"DESCARTE/DEVOLUÇÃO",IF(AND(D1527="",K1527&lt;&gt;""),"SEM LOTE",IF(AND(Q1527&lt;&gt;"",Q1527&gt;=Parametros!$B$11),"PARADO/SEM GIRO","OK"))))))))))</f>
        <v>OK</v>
      </c>
      <c r="T1527" s="29" t="str">
        <f aca="false">IF(AND($S1527="PARADO/SEM GIRO",$K1527="KG",OR(Painel!$B$5="(Todos)",A1527=Painel!$B$5)*OR(Painel!$E$5="(Todos)",P1527=Painel!$E$5)),$J1527+ROW()/10000000,"")</f>
        <v/>
      </c>
      <c r="U1527" s="29" t="str">
        <f aca="false">IF(AND($S1527="VENCIDO",$K1527="KG",OR(Painel!$B$5="(Todos)",A1527=Painel!$B$5)*OR(Painel!$E$5="(Todos)",P1527=Painel!$E$5)),$J1527+ROW()/10000000,"")</f>
        <v/>
      </c>
    </row>
    <row r="1528" customFormat="false" ht="15" hidden="false" customHeight="false" outlineLevel="0" collapsed="false">
      <c r="A1528" s="29" t="s">
        <v>53</v>
      </c>
      <c r="B1528" s="29" t="s">
        <v>2827</v>
      </c>
      <c r="C1528" s="29" t="s">
        <v>1381</v>
      </c>
      <c r="D1528" s="29" t="s">
        <v>1382</v>
      </c>
      <c r="E1528" s="29" t="n">
        <v>1</v>
      </c>
      <c r="F1528" s="29"/>
      <c r="G1528" s="29" t="s">
        <v>2828</v>
      </c>
      <c r="H1528" s="30" t="n">
        <v>800</v>
      </c>
      <c r="I1528" s="31" t="n">
        <v>46231</v>
      </c>
      <c r="J1528" s="30" t="n">
        <v>800</v>
      </c>
      <c r="K1528" s="29" t="s">
        <v>120</v>
      </c>
      <c r="L1528" s="29" t="s">
        <v>2246</v>
      </c>
      <c r="M1528" s="29"/>
      <c r="N1528" s="29" t="s">
        <v>122</v>
      </c>
      <c r="O1528" s="31" t="n">
        <v>46590</v>
      </c>
      <c r="P1528" s="29" t="s">
        <v>123</v>
      </c>
      <c r="Q1528" s="29" t="n">
        <f aca="false">IFERROR(VALUE(L1528),"")</f>
        <v>54</v>
      </c>
      <c r="R1528" s="29" t="n">
        <f aca="true">IF(O1528="","",O1528-TODAY())</f>
        <v>305</v>
      </c>
      <c r="S1528" s="29" t="str">
        <f aca="false">IF(C1528="&lt;&lt; vazio &gt;&gt;","VAZIA",IF(AND(O1528&lt;&gt;"",R1528&lt;0),"VENCIDO",IF(AND(O1528&lt;&gt;"",R1528&lt;=Parametros!$B$10),"PRÓX. VENCIMENTO",IF(F1528="Q","QUALIDADE",IF(F1528="S","BLOQUEADO",IF(F1528="R","RESTRITO/DEVOLUÇÃO",IF(OR(N1528="QUAR",N1528="QRES"),"QUARENTENA",IF(OR(B1528="DESCARTE",B1528="DEVOLUÇÃO"),"DESCARTE/DEVOLUÇÃO",IF(AND(D1528="",K1528&lt;&gt;""),"SEM LOTE",IF(AND(Q1528&lt;&gt;"",Q1528&gt;=Parametros!$B$11),"PARADO/SEM GIRO","OK"))))))))))</f>
        <v>OK</v>
      </c>
      <c r="T1528" s="29" t="str">
        <f aca="false">IF(AND($S1528="PARADO/SEM GIRO",$K1528="KG",OR(Painel!$B$5="(Todos)",A1528=Painel!$B$5)*OR(Painel!$E$5="(Todos)",P1528=Painel!$E$5)),$J1528+ROW()/10000000,"")</f>
        <v/>
      </c>
      <c r="U1528" s="29" t="str">
        <f aca="false">IF(AND($S1528="VENCIDO",$K1528="KG",OR(Painel!$B$5="(Todos)",A1528=Painel!$B$5)*OR(Painel!$E$5="(Todos)",P1528=Painel!$E$5)),$J1528+ROW()/10000000,"")</f>
        <v/>
      </c>
    </row>
    <row r="1529" customFormat="false" ht="15" hidden="false" customHeight="false" outlineLevel="0" collapsed="false">
      <c r="A1529" s="29" t="s">
        <v>53</v>
      </c>
      <c r="B1529" s="29" t="s">
        <v>2829</v>
      </c>
      <c r="C1529" s="29" t="s">
        <v>691</v>
      </c>
      <c r="D1529" s="29" t="s">
        <v>2830</v>
      </c>
      <c r="E1529" s="29" t="n">
        <v>1</v>
      </c>
      <c r="F1529" s="29"/>
      <c r="G1529" s="29" t="s">
        <v>2831</v>
      </c>
      <c r="H1529" s="30" t="n">
        <v>1000</v>
      </c>
      <c r="I1529" s="31" t="n">
        <v>46225</v>
      </c>
      <c r="J1529" s="30" t="n">
        <v>1000</v>
      </c>
      <c r="K1529" s="29" t="s">
        <v>120</v>
      </c>
      <c r="L1529" s="29" t="s">
        <v>1020</v>
      </c>
      <c r="M1529" s="29"/>
      <c r="N1529" s="29" t="s">
        <v>122</v>
      </c>
      <c r="O1529" s="31" t="n">
        <v>46585</v>
      </c>
      <c r="P1529" s="29" t="s">
        <v>123</v>
      </c>
      <c r="Q1529" s="29" t="n">
        <f aca="false">IFERROR(VALUE(L1529),"")</f>
        <v>60</v>
      </c>
      <c r="R1529" s="29" t="n">
        <f aca="true">IF(O1529="","",O1529-TODAY())</f>
        <v>300</v>
      </c>
      <c r="S1529" s="29" t="str">
        <f aca="false">IF(C1529="&lt;&lt; vazio &gt;&gt;","VAZIA",IF(AND(O1529&lt;&gt;"",R1529&lt;0),"VENCIDO",IF(AND(O1529&lt;&gt;"",R1529&lt;=Parametros!$B$10),"PRÓX. VENCIMENTO",IF(F1529="Q","QUALIDADE",IF(F1529="S","BLOQUEADO",IF(F1529="R","RESTRITO/DEVOLUÇÃO",IF(OR(N1529="QUAR",N1529="QRES"),"QUARENTENA",IF(OR(B1529="DESCARTE",B1529="DEVOLUÇÃO"),"DESCARTE/DEVOLUÇÃO",IF(AND(D1529="",K1529&lt;&gt;""),"SEM LOTE",IF(AND(Q1529&lt;&gt;"",Q1529&gt;=Parametros!$B$11),"PARADO/SEM GIRO","OK"))))))))))</f>
        <v>OK</v>
      </c>
      <c r="T1529" s="29" t="str">
        <f aca="false">IF(AND($S1529="PARADO/SEM GIRO",$K1529="KG",OR(Painel!$B$5="(Todos)",A1529=Painel!$B$5)*OR(Painel!$E$5="(Todos)",P1529=Painel!$E$5)),$J1529+ROW()/10000000,"")</f>
        <v/>
      </c>
      <c r="U1529" s="29" t="str">
        <f aca="false">IF(AND($S1529="VENCIDO",$K1529="KG",OR(Painel!$B$5="(Todos)",A1529=Painel!$B$5)*OR(Painel!$E$5="(Todos)",P1529=Painel!$E$5)),$J1529+ROW()/10000000,"")</f>
        <v/>
      </c>
    </row>
    <row r="1530" customFormat="false" ht="15" hidden="false" customHeight="false" outlineLevel="0" collapsed="false">
      <c r="A1530" s="29" t="s">
        <v>53</v>
      </c>
      <c r="B1530" s="29" t="s">
        <v>2832</v>
      </c>
      <c r="C1530" s="29" t="s">
        <v>2833</v>
      </c>
      <c r="D1530" s="29" t="s">
        <v>2834</v>
      </c>
      <c r="E1530" s="29" t="n">
        <v>1</v>
      </c>
      <c r="F1530" s="29"/>
      <c r="G1530" s="29" t="s">
        <v>2835</v>
      </c>
      <c r="H1530" s="30" t="n">
        <v>1000</v>
      </c>
      <c r="I1530" s="31" t="n">
        <v>46184</v>
      </c>
      <c r="J1530" s="30" t="n">
        <v>1000</v>
      </c>
      <c r="K1530" s="29" t="s">
        <v>120</v>
      </c>
      <c r="L1530" s="29" t="s">
        <v>1809</v>
      </c>
      <c r="M1530" s="29"/>
      <c r="N1530" s="29" t="s">
        <v>122</v>
      </c>
      <c r="O1530" s="31" t="n">
        <v>46759</v>
      </c>
      <c r="P1530" s="29" t="s">
        <v>123</v>
      </c>
      <c r="Q1530" s="29" t="n">
        <f aca="false">IFERROR(VALUE(L1530),"")</f>
        <v>101</v>
      </c>
      <c r="R1530" s="29" t="n">
        <f aca="true">IF(O1530="","",O1530-TODAY())</f>
        <v>474</v>
      </c>
      <c r="S1530" s="29" t="str">
        <f aca="false">IF(C1530="&lt;&lt; vazio &gt;&gt;","VAZIA",IF(AND(O1530&lt;&gt;"",R1530&lt;0),"VENCIDO",IF(AND(O1530&lt;&gt;"",R1530&lt;=Parametros!$B$10),"PRÓX. VENCIMENTO",IF(F1530="Q","QUALIDADE",IF(F1530="S","BLOQUEADO",IF(F1530="R","RESTRITO/DEVOLUÇÃO",IF(OR(N1530="QUAR",N1530="QRES"),"QUARENTENA",IF(OR(B1530="DESCARTE",B1530="DEVOLUÇÃO"),"DESCARTE/DEVOLUÇÃO",IF(AND(D1530="",K1530&lt;&gt;""),"SEM LOTE",IF(AND(Q1530&lt;&gt;"",Q1530&gt;=Parametros!$B$11),"PARADO/SEM GIRO","OK"))))))))))</f>
        <v>PARADO/SEM GIRO</v>
      </c>
      <c r="T1530" s="29" t="n">
        <f aca="false">IF(AND($S1530="PARADO/SEM GIRO",$K1530="KG",OR(Painel!$B$5="(Todos)",A1530=Painel!$B$5)*OR(Painel!$E$5="(Todos)",P1530=Painel!$E$5)),$J1530+ROW()/10000000,"")</f>
        <v>1000.000153</v>
      </c>
      <c r="U1530" s="29" t="str">
        <f aca="false">IF(AND($S1530="VENCIDO",$K1530="KG",OR(Painel!$B$5="(Todos)",A1530=Painel!$B$5)*OR(Painel!$E$5="(Todos)",P1530=Painel!$E$5)),$J1530+ROW()/10000000,"")</f>
        <v/>
      </c>
    </row>
    <row r="1531" customFormat="false" ht="15" hidden="false" customHeight="false" outlineLevel="0" collapsed="false">
      <c r="A1531" s="29" t="s">
        <v>53</v>
      </c>
      <c r="B1531" s="29" t="s">
        <v>2836</v>
      </c>
      <c r="C1531" s="29" t="s">
        <v>186</v>
      </c>
      <c r="D1531" s="29" t="s">
        <v>2526</v>
      </c>
      <c r="E1531" s="29" t="n">
        <v>1</v>
      </c>
      <c r="F1531" s="29" t="s">
        <v>268</v>
      </c>
      <c r="G1531" s="29" t="s">
        <v>2837</v>
      </c>
      <c r="H1531" s="30" t="n">
        <v>545.4</v>
      </c>
      <c r="I1531" s="31" t="n">
        <v>46282</v>
      </c>
      <c r="J1531" s="30" t="n">
        <v>545.4</v>
      </c>
      <c r="K1531" s="29" t="s">
        <v>120</v>
      </c>
      <c r="L1531" s="29" t="s">
        <v>400</v>
      </c>
      <c r="M1531" s="29"/>
      <c r="N1531" s="29" t="s">
        <v>122</v>
      </c>
      <c r="O1531" s="31" t="n">
        <v>46829</v>
      </c>
      <c r="P1531" s="29" t="s">
        <v>123</v>
      </c>
      <c r="Q1531" s="29" t="n">
        <f aca="false">IFERROR(VALUE(L1531),"")</f>
        <v>3</v>
      </c>
      <c r="R1531" s="29" t="n">
        <f aca="true">IF(O1531="","",O1531-TODAY())</f>
        <v>544</v>
      </c>
      <c r="S1531" s="29" t="str">
        <f aca="false">IF(C1531="&lt;&lt; vazio &gt;&gt;","VAZIA",IF(AND(O1531&lt;&gt;"",R1531&lt;0),"VENCIDO",IF(AND(O1531&lt;&gt;"",R1531&lt;=Parametros!$B$10),"PRÓX. VENCIMENTO",IF(F1531="Q","QUALIDADE",IF(F1531="S","BLOQUEADO",IF(F1531="R","RESTRITO/DEVOLUÇÃO",IF(OR(N1531="QUAR",N1531="QRES"),"QUARENTENA",IF(OR(B1531="DESCARTE",B1531="DEVOLUÇÃO"),"DESCARTE/DEVOLUÇÃO",IF(AND(D1531="",K1531&lt;&gt;""),"SEM LOTE",IF(AND(Q1531&lt;&gt;"",Q1531&gt;=Parametros!$B$11),"PARADO/SEM GIRO","OK"))))))))))</f>
        <v>QUALIDADE</v>
      </c>
      <c r="T1531" s="29" t="str">
        <f aca="false">IF(AND($S1531="PARADO/SEM GIRO",$K1531="KG",OR(Painel!$B$5="(Todos)",A1531=Painel!$B$5)*OR(Painel!$E$5="(Todos)",P1531=Painel!$E$5)),$J1531+ROW()/10000000,"")</f>
        <v/>
      </c>
      <c r="U1531" s="29" t="str">
        <f aca="false">IF(AND($S1531="VENCIDO",$K1531="KG",OR(Painel!$B$5="(Todos)",A1531=Painel!$B$5)*OR(Painel!$E$5="(Todos)",P1531=Painel!$E$5)),$J1531+ROW()/10000000,"")</f>
        <v/>
      </c>
    </row>
    <row r="1532" customFormat="false" ht="15" hidden="false" customHeight="false" outlineLevel="0" collapsed="false">
      <c r="A1532" s="29" t="s">
        <v>53</v>
      </c>
      <c r="B1532" s="29" t="s">
        <v>2838</v>
      </c>
      <c r="C1532" s="29" t="s">
        <v>233</v>
      </c>
      <c r="D1532" s="29" t="s">
        <v>234</v>
      </c>
      <c r="E1532" s="29" t="n">
        <v>1</v>
      </c>
      <c r="F1532" s="29"/>
      <c r="G1532" s="29" t="s">
        <v>2839</v>
      </c>
      <c r="H1532" s="30" t="n">
        <v>300</v>
      </c>
      <c r="I1532" s="31" t="n">
        <v>46283</v>
      </c>
      <c r="J1532" s="30" t="n">
        <v>300</v>
      </c>
      <c r="K1532" s="29" t="s">
        <v>120</v>
      </c>
      <c r="L1532" s="29" t="s">
        <v>1330</v>
      </c>
      <c r="M1532" s="29"/>
      <c r="N1532" s="29" t="s">
        <v>122</v>
      </c>
      <c r="O1532" s="31" t="n">
        <v>46924</v>
      </c>
      <c r="P1532" s="29" t="s">
        <v>235</v>
      </c>
      <c r="Q1532" s="29" t="n">
        <f aca="false">IFERROR(VALUE(L1532),"")</f>
        <v>45</v>
      </c>
      <c r="R1532" s="29" t="n">
        <f aca="true">IF(O1532="","",O1532-TODAY())</f>
        <v>639</v>
      </c>
      <c r="S1532" s="29" t="str">
        <f aca="false">IF(C1532="&lt;&lt; vazio &gt;&gt;","VAZIA",IF(AND(O1532&lt;&gt;"",R1532&lt;0),"VENCIDO",IF(AND(O1532&lt;&gt;"",R1532&lt;=Parametros!$B$10),"PRÓX. VENCIMENTO",IF(F1532="Q","QUALIDADE",IF(F1532="S","BLOQUEADO",IF(F1532="R","RESTRITO/DEVOLUÇÃO",IF(OR(N1532="QUAR",N1532="QRES"),"QUARENTENA",IF(OR(B1532="DESCARTE",B1532="DEVOLUÇÃO"),"DESCARTE/DEVOLUÇÃO",IF(AND(D1532="",K1532&lt;&gt;""),"SEM LOTE",IF(AND(Q1532&lt;&gt;"",Q1532&gt;=Parametros!$B$11),"PARADO/SEM GIRO","OK"))))))))))</f>
        <v>OK</v>
      </c>
      <c r="T1532" s="29" t="str">
        <f aca="false">IF(AND($S1532="PARADO/SEM GIRO",$K1532="KG",OR(Painel!$B$5="(Todos)",A1532=Painel!$B$5)*OR(Painel!$E$5="(Todos)",P1532=Painel!$E$5)),$J1532+ROW()/10000000,"")</f>
        <v/>
      </c>
      <c r="U1532" s="29" t="str">
        <f aca="false">IF(AND($S1532="VENCIDO",$K1532="KG",OR(Painel!$B$5="(Todos)",A1532=Painel!$B$5)*OR(Painel!$E$5="(Todos)",P1532=Painel!$E$5)),$J1532+ROW()/10000000,"")</f>
        <v/>
      </c>
    </row>
    <row r="1533" customFormat="false" ht="15" hidden="false" customHeight="false" outlineLevel="0" collapsed="false">
      <c r="A1533" s="29" t="s">
        <v>53</v>
      </c>
      <c r="B1533" s="29" t="s">
        <v>2840</v>
      </c>
      <c r="C1533" s="29" t="s">
        <v>662</v>
      </c>
      <c r="D1533" s="29" t="s">
        <v>663</v>
      </c>
      <c r="E1533" s="29" t="n">
        <v>1</v>
      </c>
      <c r="F1533" s="29"/>
      <c r="G1533" s="29" t="s">
        <v>2841</v>
      </c>
      <c r="H1533" s="30" t="n">
        <v>1000</v>
      </c>
      <c r="I1533" s="31" t="n">
        <v>46274</v>
      </c>
      <c r="J1533" s="30" t="n">
        <v>1000</v>
      </c>
      <c r="K1533" s="29" t="s">
        <v>120</v>
      </c>
      <c r="L1533" s="29" t="s">
        <v>138</v>
      </c>
      <c r="M1533" s="29"/>
      <c r="N1533" s="29" t="s">
        <v>122</v>
      </c>
      <c r="O1533" s="31" t="n">
        <v>46818</v>
      </c>
      <c r="P1533" s="29" t="s">
        <v>123</v>
      </c>
      <c r="Q1533" s="29" t="n">
        <f aca="false">IFERROR(VALUE(L1533),"")</f>
        <v>11</v>
      </c>
      <c r="R1533" s="29" t="n">
        <f aca="true">IF(O1533="","",O1533-TODAY())</f>
        <v>533</v>
      </c>
      <c r="S1533" s="29" t="str">
        <f aca="false">IF(C1533="&lt;&lt; vazio &gt;&gt;","VAZIA",IF(AND(O1533&lt;&gt;"",R1533&lt;0),"VENCIDO",IF(AND(O1533&lt;&gt;"",R1533&lt;=Parametros!$B$10),"PRÓX. VENCIMENTO",IF(F1533="Q","QUALIDADE",IF(F1533="S","BLOQUEADO",IF(F1533="R","RESTRITO/DEVOLUÇÃO",IF(OR(N1533="QUAR",N1533="QRES"),"QUARENTENA",IF(OR(B1533="DESCARTE",B1533="DEVOLUÇÃO"),"DESCARTE/DEVOLUÇÃO",IF(AND(D1533="",K1533&lt;&gt;""),"SEM LOTE",IF(AND(Q1533&lt;&gt;"",Q1533&gt;=Parametros!$B$11),"PARADO/SEM GIRO","OK"))))))))))</f>
        <v>OK</v>
      </c>
      <c r="T1533" s="29" t="str">
        <f aca="false">IF(AND($S1533="PARADO/SEM GIRO",$K1533="KG",OR(Painel!$B$5="(Todos)",A1533=Painel!$B$5)*OR(Painel!$E$5="(Todos)",P1533=Painel!$E$5)),$J1533+ROW()/10000000,"")</f>
        <v/>
      </c>
      <c r="U1533" s="29" t="str">
        <f aca="false">IF(AND($S1533="VENCIDO",$K1533="KG",OR(Painel!$B$5="(Todos)",A1533=Painel!$B$5)*OR(Painel!$E$5="(Todos)",P1533=Painel!$E$5)),$J1533+ROW()/10000000,"")</f>
        <v/>
      </c>
    </row>
    <row r="1534" customFormat="false" ht="15" hidden="false" customHeight="false" outlineLevel="0" collapsed="false">
      <c r="A1534" s="29" t="s">
        <v>53</v>
      </c>
      <c r="B1534" s="29" t="s">
        <v>2842</v>
      </c>
      <c r="C1534" s="29" t="s">
        <v>1381</v>
      </c>
      <c r="D1534" s="29" t="s">
        <v>1382</v>
      </c>
      <c r="E1534" s="29" t="n">
        <v>1</v>
      </c>
      <c r="F1534" s="29"/>
      <c r="G1534" s="29" t="s">
        <v>2843</v>
      </c>
      <c r="H1534" s="30" t="n">
        <v>800</v>
      </c>
      <c r="I1534" s="31" t="n">
        <v>46274</v>
      </c>
      <c r="J1534" s="30" t="n">
        <v>800</v>
      </c>
      <c r="K1534" s="29" t="s">
        <v>120</v>
      </c>
      <c r="L1534" s="29" t="s">
        <v>138</v>
      </c>
      <c r="M1534" s="29"/>
      <c r="N1534" s="29" t="s">
        <v>122</v>
      </c>
      <c r="O1534" s="31" t="n">
        <v>46590</v>
      </c>
      <c r="P1534" s="29" t="s">
        <v>123</v>
      </c>
      <c r="Q1534" s="29" t="n">
        <f aca="false">IFERROR(VALUE(L1534),"")</f>
        <v>11</v>
      </c>
      <c r="R1534" s="29" t="n">
        <f aca="true">IF(O1534="","",O1534-TODAY())</f>
        <v>305</v>
      </c>
      <c r="S1534" s="29" t="str">
        <f aca="false">IF(C1534="&lt;&lt; vazio &gt;&gt;","VAZIA",IF(AND(O1534&lt;&gt;"",R1534&lt;0),"VENCIDO",IF(AND(O1534&lt;&gt;"",R1534&lt;=Parametros!$B$10),"PRÓX. VENCIMENTO",IF(F1534="Q","QUALIDADE",IF(F1534="S","BLOQUEADO",IF(F1534="R","RESTRITO/DEVOLUÇÃO",IF(OR(N1534="QUAR",N1534="QRES"),"QUARENTENA",IF(OR(B1534="DESCARTE",B1534="DEVOLUÇÃO"),"DESCARTE/DEVOLUÇÃO",IF(AND(D1534="",K1534&lt;&gt;""),"SEM LOTE",IF(AND(Q1534&lt;&gt;"",Q1534&gt;=Parametros!$B$11),"PARADO/SEM GIRO","OK"))))))))))</f>
        <v>OK</v>
      </c>
      <c r="T1534" s="29" t="str">
        <f aca="false">IF(AND($S1534="PARADO/SEM GIRO",$K1534="KG",OR(Painel!$B$5="(Todos)",A1534=Painel!$B$5)*OR(Painel!$E$5="(Todos)",P1534=Painel!$E$5)),$J1534+ROW()/10000000,"")</f>
        <v/>
      </c>
      <c r="U1534" s="29" t="str">
        <f aca="false">IF(AND($S1534="VENCIDO",$K1534="KG",OR(Painel!$B$5="(Todos)",A1534=Painel!$B$5)*OR(Painel!$E$5="(Todos)",P1534=Painel!$E$5)),$J1534+ROW()/10000000,"")</f>
        <v/>
      </c>
    </row>
    <row r="1535" customFormat="false" ht="15" hidden="false" customHeight="false" outlineLevel="0" collapsed="false">
      <c r="A1535" s="29" t="s">
        <v>53</v>
      </c>
      <c r="B1535" s="29" t="s">
        <v>2844</v>
      </c>
      <c r="C1535" s="29" t="s">
        <v>662</v>
      </c>
      <c r="D1535" s="29" t="s">
        <v>733</v>
      </c>
      <c r="E1535" s="29" t="n">
        <v>1</v>
      </c>
      <c r="F1535" s="29"/>
      <c r="G1535" s="29" t="s">
        <v>2845</v>
      </c>
      <c r="H1535" s="30" t="n">
        <v>1000</v>
      </c>
      <c r="I1535" s="31" t="n">
        <v>46276</v>
      </c>
      <c r="J1535" s="30" t="n">
        <v>1000</v>
      </c>
      <c r="K1535" s="29" t="s">
        <v>120</v>
      </c>
      <c r="L1535" s="29" t="s">
        <v>133</v>
      </c>
      <c r="M1535" s="29"/>
      <c r="N1535" s="29" t="s">
        <v>122</v>
      </c>
      <c r="O1535" s="31" t="n">
        <v>46817</v>
      </c>
      <c r="P1535" s="29" t="s">
        <v>123</v>
      </c>
      <c r="Q1535" s="29" t="n">
        <f aca="false">IFERROR(VALUE(L1535),"")</f>
        <v>9</v>
      </c>
      <c r="R1535" s="29" t="n">
        <f aca="true">IF(O1535="","",O1535-TODAY())</f>
        <v>532</v>
      </c>
      <c r="S1535" s="29" t="str">
        <f aca="false">IF(C1535="&lt;&lt; vazio &gt;&gt;","VAZIA",IF(AND(O1535&lt;&gt;"",R1535&lt;0),"VENCIDO",IF(AND(O1535&lt;&gt;"",R1535&lt;=Parametros!$B$10),"PRÓX. VENCIMENTO",IF(F1535="Q","QUALIDADE",IF(F1535="S","BLOQUEADO",IF(F1535="R","RESTRITO/DEVOLUÇÃO",IF(OR(N1535="QUAR",N1535="QRES"),"QUARENTENA",IF(OR(B1535="DESCARTE",B1535="DEVOLUÇÃO"),"DESCARTE/DEVOLUÇÃO",IF(AND(D1535="",K1535&lt;&gt;""),"SEM LOTE",IF(AND(Q1535&lt;&gt;"",Q1535&gt;=Parametros!$B$11),"PARADO/SEM GIRO","OK"))))))))))</f>
        <v>OK</v>
      </c>
      <c r="T1535" s="29" t="str">
        <f aca="false">IF(AND($S1535="PARADO/SEM GIRO",$K1535="KG",OR(Painel!$B$5="(Todos)",A1535=Painel!$B$5)*OR(Painel!$E$5="(Todos)",P1535=Painel!$E$5)),$J1535+ROW()/10000000,"")</f>
        <v/>
      </c>
      <c r="U1535" s="29" t="str">
        <f aca="false">IF(AND($S1535="VENCIDO",$K1535="KG",OR(Painel!$B$5="(Todos)",A1535=Painel!$B$5)*OR(Painel!$E$5="(Todos)",P1535=Painel!$E$5)),$J1535+ROW()/10000000,"")</f>
        <v/>
      </c>
    </row>
    <row r="1536" customFormat="false" ht="15" hidden="false" customHeight="false" outlineLevel="0" collapsed="false">
      <c r="A1536" s="29" t="s">
        <v>53</v>
      </c>
      <c r="B1536" s="29" t="s">
        <v>2846</v>
      </c>
      <c r="C1536" s="29" t="s">
        <v>2561</v>
      </c>
      <c r="D1536" s="29" t="s">
        <v>2562</v>
      </c>
      <c r="E1536" s="29" t="n">
        <v>1</v>
      </c>
      <c r="F1536" s="29" t="s">
        <v>268</v>
      </c>
      <c r="G1536" s="29" t="s">
        <v>2847</v>
      </c>
      <c r="H1536" s="30" t="n">
        <v>590.4</v>
      </c>
      <c r="I1536" s="31" t="n">
        <v>46283</v>
      </c>
      <c r="J1536" s="30" t="n">
        <v>590.4</v>
      </c>
      <c r="K1536" s="29" t="s">
        <v>120</v>
      </c>
      <c r="L1536" s="29" t="s">
        <v>176</v>
      </c>
      <c r="M1536" s="29"/>
      <c r="N1536" s="29" t="s">
        <v>122</v>
      </c>
      <c r="O1536" s="31" t="n">
        <v>47014</v>
      </c>
      <c r="P1536" s="29" t="s">
        <v>123</v>
      </c>
      <c r="Q1536" s="29" t="n">
        <f aca="false">IFERROR(VALUE(L1536),"")</f>
        <v>2</v>
      </c>
      <c r="R1536" s="29" t="n">
        <f aca="true">IF(O1536="","",O1536-TODAY())</f>
        <v>729</v>
      </c>
      <c r="S1536" s="29" t="str">
        <f aca="false">IF(C1536="&lt;&lt; vazio &gt;&gt;","VAZIA",IF(AND(O1536&lt;&gt;"",R1536&lt;0),"VENCIDO",IF(AND(O1536&lt;&gt;"",R1536&lt;=Parametros!$B$10),"PRÓX. VENCIMENTO",IF(F1536="Q","QUALIDADE",IF(F1536="S","BLOQUEADO",IF(F1536="R","RESTRITO/DEVOLUÇÃO",IF(OR(N1536="QUAR",N1536="QRES"),"QUARENTENA",IF(OR(B1536="DESCARTE",B1536="DEVOLUÇÃO"),"DESCARTE/DEVOLUÇÃO",IF(AND(D1536="",K1536&lt;&gt;""),"SEM LOTE",IF(AND(Q1536&lt;&gt;"",Q1536&gt;=Parametros!$B$11),"PARADO/SEM GIRO","OK"))))))))))</f>
        <v>QUALIDADE</v>
      </c>
      <c r="T1536" s="29" t="str">
        <f aca="false">IF(AND($S1536="PARADO/SEM GIRO",$K1536="KG",OR(Painel!$B$5="(Todos)",A1536=Painel!$B$5)*OR(Painel!$E$5="(Todos)",P1536=Painel!$E$5)),$J1536+ROW()/10000000,"")</f>
        <v/>
      </c>
      <c r="U1536" s="29" t="str">
        <f aca="false">IF(AND($S1536="VENCIDO",$K1536="KG",OR(Painel!$B$5="(Todos)",A1536=Painel!$B$5)*OR(Painel!$E$5="(Todos)",P1536=Painel!$E$5)),$J1536+ROW()/10000000,"")</f>
        <v/>
      </c>
    </row>
    <row r="1537" customFormat="false" ht="15" hidden="false" customHeight="false" outlineLevel="0" collapsed="false">
      <c r="A1537" s="29" t="s">
        <v>53</v>
      </c>
      <c r="B1537" s="29" t="s">
        <v>2848</v>
      </c>
      <c r="C1537" s="29" t="s">
        <v>222</v>
      </c>
      <c r="D1537" s="29" t="s">
        <v>815</v>
      </c>
      <c r="E1537" s="29" t="n">
        <v>1</v>
      </c>
      <c r="F1537" s="29"/>
      <c r="G1537" s="29" t="s">
        <v>2849</v>
      </c>
      <c r="H1537" s="30" t="n">
        <v>1000</v>
      </c>
      <c r="I1537" s="31" t="n">
        <v>46283</v>
      </c>
      <c r="J1537" s="30" t="n">
        <v>1000</v>
      </c>
      <c r="K1537" s="29" t="s">
        <v>120</v>
      </c>
      <c r="L1537" s="29" t="s">
        <v>176</v>
      </c>
      <c r="M1537" s="29"/>
      <c r="N1537" s="29" t="s">
        <v>122</v>
      </c>
      <c r="O1537" s="31" t="n">
        <v>46825</v>
      </c>
      <c r="P1537" s="29" t="s">
        <v>123</v>
      </c>
      <c r="Q1537" s="29" t="n">
        <f aca="false">IFERROR(VALUE(L1537),"")</f>
        <v>2</v>
      </c>
      <c r="R1537" s="29" t="n">
        <f aca="true">IF(O1537="","",O1537-TODAY())</f>
        <v>540</v>
      </c>
      <c r="S1537" s="29" t="str">
        <f aca="false">IF(C1537="&lt;&lt; vazio &gt;&gt;","VAZIA",IF(AND(O1537&lt;&gt;"",R1537&lt;0),"VENCIDO",IF(AND(O1537&lt;&gt;"",R1537&lt;=Parametros!$B$10),"PRÓX. VENCIMENTO",IF(F1537="Q","QUALIDADE",IF(F1537="S","BLOQUEADO",IF(F1537="R","RESTRITO/DEVOLUÇÃO",IF(OR(N1537="QUAR",N1537="QRES"),"QUARENTENA",IF(OR(B1537="DESCARTE",B1537="DEVOLUÇÃO"),"DESCARTE/DEVOLUÇÃO",IF(AND(D1537="",K1537&lt;&gt;""),"SEM LOTE",IF(AND(Q1537&lt;&gt;"",Q1537&gt;=Parametros!$B$11),"PARADO/SEM GIRO","OK"))))))))))</f>
        <v>OK</v>
      </c>
      <c r="T1537" s="29" t="str">
        <f aca="false">IF(AND($S1537="PARADO/SEM GIRO",$K1537="KG",OR(Painel!$B$5="(Todos)",A1537=Painel!$B$5)*OR(Painel!$E$5="(Todos)",P1537=Painel!$E$5)),$J1537+ROW()/10000000,"")</f>
        <v/>
      </c>
      <c r="U1537" s="29" t="str">
        <f aca="false">IF(AND($S1537="VENCIDO",$K1537="KG",OR(Painel!$B$5="(Todos)",A1537=Painel!$B$5)*OR(Painel!$E$5="(Todos)",P1537=Painel!$E$5)),$J1537+ROW()/10000000,"")</f>
        <v/>
      </c>
    </row>
    <row r="1538" customFormat="false" ht="15" hidden="false" customHeight="false" outlineLevel="0" collapsed="false">
      <c r="A1538" s="29" t="s">
        <v>53</v>
      </c>
      <c r="B1538" s="29" t="s">
        <v>2850</v>
      </c>
      <c r="C1538" s="29" t="s">
        <v>1381</v>
      </c>
      <c r="D1538" s="29" t="s">
        <v>2392</v>
      </c>
      <c r="E1538" s="29" t="n">
        <v>1</v>
      </c>
      <c r="F1538" s="29"/>
      <c r="G1538" s="29" t="s">
        <v>2851</v>
      </c>
      <c r="H1538" s="30" t="n">
        <v>800</v>
      </c>
      <c r="I1538" s="31" t="n">
        <v>46234</v>
      </c>
      <c r="J1538" s="30" t="n">
        <v>800</v>
      </c>
      <c r="K1538" s="29" t="s">
        <v>120</v>
      </c>
      <c r="L1538" s="29" t="s">
        <v>725</v>
      </c>
      <c r="M1538" s="29"/>
      <c r="N1538" s="29" t="s">
        <v>122</v>
      </c>
      <c r="O1538" s="31" t="n">
        <v>46589</v>
      </c>
      <c r="P1538" s="29" t="s">
        <v>123</v>
      </c>
      <c r="Q1538" s="29" t="n">
        <f aca="false">IFERROR(VALUE(L1538),"")</f>
        <v>51</v>
      </c>
      <c r="R1538" s="29" t="n">
        <f aca="true">IF(O1538="","",O1538-TODAY())</f>
        <v>304</v>
      </c>
      <c r="S1538" s="29" t="str">
        <f aca="false">IF(C1538="&lt;&lt; vazio &gt;&gt;","VAZIA",IF(AND(O1538&lt;&gt;"",R1538&lt;0),"VENCIDO",IF(AND(O1538&lt;&gt;"",R1538&lt;=Parametros!$B$10),"PRÓX. VENCIMENTO",IF(F1538="Q","QUALIDADE",IF(F1538="S","BLOQUEADO",IF(F1538="R","RESTRITO/DEVOLUÇÃO",IF(OR(N1538="QUAR",N1538="QRES"),"QUARENTENA",IF(OR(B1538="DESCARTE",B1538="DEVOLUÇÃO"),"DESCARTE/DEVOLUÇÃO",IF(AND(D1538="",K1538&lt;&gt;""),"SEM LOTE",IF(AND(Q1538&lt;&gt;"",Q1538&gt;=Parametros!$B$11),"PARADO/SEM GIRO","OK"))))))))))</f>
        <v>OK</v>
      </c>
      <c r="T1538" s="29" t="str">
        <f aca="false">IF(AND($S1538="PARADO/SEM GIRO",$K1538="KG",OR(Painel!$B$5="(Todos)",A1538=Painel!$B$5)*OR(Painel!$E$5="(Todos)",P1538=Painel!$E$5)),$J1538+ROW()/10000000,"")</f>
        <v/>
      </c>
      <c r="U1538" s="29" t="str">
        <f aca="false">IF(AND($S1538="VENCIDO",$K1538="KG",OR(Painel!$B$5="(Todos)",A1538=Painel!$B$5)*OR(Painel!$E$5="(Todos)",P1538=Painel!$E$5)),$J1538+ROW()/10000000,"")</f>
        <v/>
      </c>
    </row>
    <row r="1539" customFormat="false" ht="15" hidden="false" customHeight="false" outlineLevel="0" collapsed="false">
      <c r="A1539" s="29" t="s">
        <v>53</v>
      </c>
      <c r="B1539" s="29" t="s">
        <v>2852</v>
      </c>
      <c r="C1539" s="29" t="s">
        <v>581</v>
      </c>
      <c r="D1539" s="29" t="s">
        <v>511</v>
      </c>
      <c r="E1539" s="29" t="n">
        <v>1</v>
      </c>
      <c r="F1539" s="29" t="s">
        <v>268</v>
      </c>
      <c r="G1539" s="29" t="s">
        <v>2853</v>
      </c>
      <c r="H1539" s="30" t="n">
        <v>315</v>
      </c>
      <c r="I1539" s="31" t="n">
        <v>46273</v>
      </c>
      <c r="J1539" s="30" t="n">
        <v>315</v>
      </c>
      <c r="K1539" s="29" t="s">
        <v>120</v>
      </c>
      <c r="L1539" s="29" t="s">
        <v>149</v>
      </c>
      <c r="M1539" s="29"/>
      <c r="N1539" s="29" t="s">
        <v>122</v>
      </c>
      <c r="O1539" s="31" t="n">
        <v>46819</v>
      </c>
      <c r="P1539" s="29" t="s">
        <v>123</v>
      </c>
      <c r="Q1539" s="29" t="n">
        <f aca="false">IFERROR(VALUE(L1539),"")</f>
        <v>12</v>
      </c>
      <c r="R1539" s="29" t="n">
        <f aca="true">IF(O1539="","",O1539-TODAY())</f>
        <v>534</v>
      </c>
      <c r="S1539" s="29" t="str">
        <f aca="false">IF(C1539="&lt;&lt; vazio &gt;&gt;","VAZIA",IF(AND(O1539&lt;&gt;"",R1539&lt;0),"VENCIDO",IF(AND(O1539&lt;&gt;"",R1539&lt;=Parametros!$B$10),"PRÓX. VENCIMENTO",IF(F1539="Q","QUALIDADE",IF(F1539="S","BLOQUEADO",IF(F1539="R","RESTRITO/DEVOLUÇÃO",IF(OR(N1539="QUAR",N1539="QRES"),"QUARENTENA",IF(OR(B1539="DESCARTE",B1539="DEVOLUÇÃO"),"DESCARTE/DEVOLUÇÃO",IF(AND(D1539="",K1539&lt;&gt;""),"SEM LOTE",IF(AND(Q1539&lt;&gt;"",Q1539&gt;=Parametros!$B$11),"PARADO/SEM GIRO","OK"))))))))))</f>
        <v>QUALIDADE</v>
      </c>
      <c r="T1539" s="29" t="str">
        <f aca="false">IF(AND($S1539="PARADO/SEM GIRO",$K1539="KG",OR(Painel!$B$5="(Todos)",A1539=Painel!$B$5)*OR(Painel!$E$5="(Todos)",P1539=Painel!$E$5)),$J1539+ROW()/10000000,"")</f>
        <v/>
      </c>
      <c r="U1539" s="29" t="str">
        <f aca="false">IF(AND($S1539="VENCIDO",$K1539="KG",OR(Painel!$B$5="(Todos)",A1539=Painel!$B$5)*OR(Painel!$E$5="(Todos)",P1539=Painel!$E$5)),$J1539+ROW()/10000000,"")</f>
        <v/>
      </c>
    </row>
    <row r="1540" customFormat="false" ht="15" hidden="false" customHeight="false" outlineLevel="0" collapsed="false">
      <c r="A1540" s="29" t="s">
        <v>53</v>
      </c>
      <c r="B1540" s="29" t="s">
        <v>2854</v>
      </c>
      <c r="C1540" s="29" t="s">
        <v>785</v>
      </c>
      <c r="D1540" s="29" t="s">
        <v>841</v>
      </c>
      <c r="E1540" s="29" t="n">
        <v>1</v>
      </c>
      <c r="F1540" s="29"/>
      <c r="G1540" s="29" t="s">
        <v>2855</v>
      </c>
      <c r="H1540" s="30" t="n">
        <v>1000</v>
      </c>
      <c r="I1540" s="31" t="n">
        <v>46282</v>
      </c>
      <c r="J1540" s="30" t="n">
        <v>1000</v>
      </c>
      <c r="K1540" s="29" t="s">
        <v>120</v>
      </c>
      <c r="L1540" s="29" t="s">
        <v>400</v>
      </c>
      <c r="M1540" s="29"/>
      <c r="N1540" s="29" t="s">
        <v>122</v>
      </c>
      <c r="O1540" s="31" t="n">
        <v>46825</v>
      </c>
      <c r="P1540" s="29" t="s">
        <v>123</v>
      </c>
      <c r="Q1540" s="29" t="n">
        <f aca="false">IFERROR(VALUE(L1540),"")</f>
        <v>3</v>
      </c>
      <c r="R1540" s="29" t="n">
        <f aca="true">IF(O1540="","",O1540-TODAY())</f>
        <v>540</v>
      </c>
      <c r="S1540" s="29" t="str">
        <f aca="false">IF(C1540="&lt;&lt; vazio &gt;&gt;","VAZIA",IF(AND(O1540&lt;&gt;"",R1540&lt;0),"VENCIDO",IF(AND(O1540&lt;&gt;"",R1540&lt;=Parametros!$B$10),"PRÓX. VENCIMENTO",IF(F1540="Q","QUALIDADE",IF(F1540="S","BLOQUEADO",IF(F1540="R","RESTRITO/DEVOLUÇÃO",IF(OR(N1540="QUAR",N1540="QRES"),"QUARENTENA",IF(OR(B1540="DESCARTE",B1540="DEVOLUÇÃO"),"DESCARTE/DEVOLUÇÃO",IF(AND(D1540="",K1540&lt;&gt;""),"SEM LOTE",IF(AND(Q1540&lt;&gt;"",Q1540&gt;=Parametros!$B$11),"PARADO/SEM GIRO","OK"))))))))))</f>
        <v>OK</v>
      </c>
      <c r="T1540" s="29" t="str">
        <f aca="false">IF(AND($S1540="PARADO/SEM GIRO",$K1540="KG",OR(Painel!$B$5="(Todos)",A1540=Painel!$B$5)*OR(Painel!$E$5="(Todos)",P1540=Painel!$E$5)),$J1540+ROW()/10000000,"")</f>
        <v/>
      </c>
      <c r="U1540" s="29" t="str">
        <f aca="false">IF(AND($S1540="VENCIDO",$K1540="KG",OR(Painel!$B$5="(Todos)",A1540=Painel!$B$5)*OR(Painel!$E$5="(Todos)",P1540=Painel!$E$5)),$J1540+ROW()/10000000,"")</f>
        <v/>
      </c>
    </row>
    <row r="1541" customFormat="false" ht="15" hidden="false" customHeight="false" outlineLevel="0" collapsed="false">
      <c r="A1541" s="29" t="s">
        <v>53</v>
      </c>
      <c r="B1541" s="29" t="s">
        <v>2856</v>
      </c>
      <c r="C1541" s="29" t="s">
        <v>691</v>
      </c>
      <c r="D1541" s="29" t="s">
        <v>2857</v>
      </c>
      <c r="E1541" s="29" t="n">
        <v>1</v>
      </c>
      <c r="F1541" s="29"/>
      <c r="G1541" s="29" t="s">
        <v>2858</v>
      </c>
      <c r="H1541" s="30" t="n">
        <v>1000</v>
      </c>
      <c r="I1541" s="31" t="n">
        <v>46246</v>
      </c>
      <c r="J1541" s="30" t="n">
        <v>1000</v>
      </c>
      <c r="K1541" s="29" t="s">
        <v>120</v>
      </c>
      <c r="L1541" s="29" t="s">
        <v>2104</v>
      </c>
      <c r="M1541" s="29"/>
      <c r="N1541" s="29" t="s">
        <v>122</v>
      </c>
      <c r="O1541" s="31" t="n">
        <v>46953</v>
      </c>
      <c r="P1541" s="29" t="s">
        <v>123</v>
      </c>
      <c r="Q1541" s="29" t="n">
        <f aca="false">IFERROR(VALUE(L1541),"")</f>
        <v>39</v>
      </c>
      <c r="R1541" s="29" t="n">
        <f aca="true">IF(O1541="","",O1541-TODAY())</f>
        <v>668</v>
      </c>
      <c r="S1541" s="29" t="str">
        <f aca="false">IF(C1541="&lt;&lt; vazio &gt;&gt;","VAZIA",IF(AND(O1541&lt;&gt;"",R1541&lt;0),"VENCIDO",IF(AND(O1541&lt;&gt;"",R1541&lt;=Parametros!$B$10),"PRÓX. VENCIMENTO",IF(F1541="Q","QUALIDADE",IF(F1541="S","BLOQUEADO",IF(F1541="R","RESTRITO/DEVOLUÇÃO",IF(OR(N1541="QUAR",N1541="QRES"),"QUARENTENA",IF(OR(B1541="DESCARTE",B1541="DEVOLUÇÃO"),"DESCARTE/DEVOLUÇÃO",IF(AND(D1541="",K1541&lt;&gt;""),"SEM LOTE",IF(AND(Q1541&lt;&gt;"",Q1541&gt;=Parametros!$B$11),"PARADO/SEM GIRO","OK"))))))))))</f>
        <v>OK</v>
      </c>
      <c r="T1541" s="29" t="str">
        <f aca="false">IF(AND($S1541="PARADO/SEM GIRO",$K1541="KG",OR(Painel!$B$5="(Todos)",A1541=Painel!$B$5)*OR(Painel!$E$5="(Todos)",P1541=Painel!$E$5)),$J1541+ROW()/10000000,"")</f>
        <v/>
      </c>
      <c r="U1541" s="29" t="str">
        <f aca="false">IF(AND($S1541="VENCIDO",$K1541="KG",OR(Painel!$B$5="(Todos)",A1541=Painel!$B$5)*OR(Painel!$E$5="(Todos)",P1541=Painel!$E$5)),$J1541+ROW()/10000000,"")</f>
        <v/>
      </c>
    </row>
    <row r="1542" customFormat="false" ht="15" hidden="false" customHeight="false" outlineLevel="0" collapsed="false">
      <c r="A1542" s="29" t="s">
        <v>53</v>
      </c>
      <c r="B1542" s="29" t="s">
        <v>2859</v>
      </c>
      <c r="C1542" s="29" t="s">
        <v>679</v>
      </c>
      <c r="D1542" s="29" t="s">
        <v>2860</v>
      </c>
      <c r="E1542" s="29" t="n">
        <v>1</v>
      </c>
      <c r="F1542" s="29"/>
      <c r="G1542" s="29" t="s">
        <v>2861</v>
      </c>
      <c r="H1542" s="30" t="n">
        <v>1080</v>
      </c>
      <c r="I1542" s="31" t="n">
        <v>46276</v>
      </c>
      <c r="J1542" s="30" t="n">
        <v>1080</v>
      </c>
      <c r="K1542" s="29" t="s">
        <v>120</v>
      </c>
      <c r="L1542" s="29" t="s">
        <v>133</v>
      </c>
      <c r="M1542" s="29"/>
      <c r="N1542" s="29" t="s">
        <v>122</v>
      </c>
      <c r="O1542" s="31" t="n">
        <v>46610</v>
      </c>
      <c r="P1542" s="29" t="s">
        <v>123</v>
      </c>
      <c r="Q1542" s="29" t="n">
        <f aca="false">IFERROR(VALUE(L1542),"")</f>
        <v>9</v>
      </c>
      <c r="R1542" s="29" t="n">
        <f aca="true">IF(O1542="","",O1542-TODAY())</f>
        <v>325</v>
      </c>
      <c r="S1542" s="29" t="str">
        <f aca="false">IF(C1542="&lt;&lt; vazio &gt;&gt;","VAZIA",IF(AND(O1542&lt;&gt;"",R1542&lt;0),"VENCIDO",IF(AND(O1542&lt;&gt;"",R1542&lt;=Parametros!$B$10),"PRÓX. VENCIMENTO",IF(F1542="Q","QUALIDADE",IF(F1542="S","BLOQUEADO",IF(F1542="R","RESTRITO/DEVOLUÇÃO",IF(OR(N1542="QUAR",N1542="QRES"),"QUARENTENA",IF(OR(B1542="DESCARTE",B1542="DEVOLUÇÃO"),"DESCARTE/DEVOLUÇÃO",IF(AND(D1542="",K1542&lt;&gt;""),"SEM LOTE",IF(AND(Q1542&lt;&gt;"",Q1542&gt;=Parametros!$B$11),"PARADO/SEM GIRO","OK"))))))))))</f>
        <v>OK</v>
      </c>
      <c r="T1542" s="29" t="str">
        <f aca="false">IF(AND($S1542="PARADO/SEM GIRO",$K1542="KG",OR(Painel!$B$5="(Todos)",A1542=Painel!$B$5)*OR(Painel!$E$5="(Todos)",P1542=Painel!$E$5)),$J1542+ROW()/10000000,"")</f>
        <v/>
      </c>
      <c r="U1542" s="29" t="str">
        <f aca="false">IF(AND($S1542="VENCIDO",$K1542="KG",OR(Painel!$B$5="(Todos)",A1542=Painel!$B$5)*OR(Painel!$E$5="(Todos)",P1542=Painel!$E$5)),$J1542+ROW()/10000000,"")</f>
        <v/>
      </c>
    </row>
    <row r="1543" customFormat="false" ht="15" hidden="false" customHeight="false" outlineLevel="0" collapsed="false">
      <c r="A1543" s="29" t="s">
        <v>53</v>
      </c>
      <c r="B1543" s="29" t="s">
        <v>2862</v>
      </c>
      <c r="C1543" s="29" t="s">
        <v>894</v>
      </c>
      <c r="D1543" s="29" t="s">
        <v>1204</v>
      </c>
      <c r="E1543" s="29" t="n">
        <v>1</v>
      </c>
      <c r="F1543" s="29" t="s">
        <v>268</v>
      </c>
      <c r="G1543" s="29" t="s">
        <v>2863</v>
      </c>
      <c r="H1543" s="30" t="n">
        <v>1000</v>
      </c>
      <c r="I1543" s="31" t="n">
        <v>46282</v>
      </c>
      <c r="J1543" s="30" t="n">
        <v>1000</v>
      </c>
      <c r="K1543" s="29" t="s">
        <v>120</v>
      </c>
      <c r="L1543" s="29" t="s">
        <v>400</v>
      </c>
      <c r="M1543" s="29"/>
      <c r="N1543" s="29" t="s">
        <v>122</v>
      </c>
      <c r="O1543" s="31" t="n">
        <v>46829</v>
      </c>
      <c r="P1543" s="29" t="s">
        <v>123</v>
      </c>
      <c r="Q1543" s="29" t="n">
        <f aca="false">IFERROR(VALUE(L1543),"")</f>
        <v>3</v>
      </c>
      <c r="R1543" s="29" t="n">
        <f aca="true">IF(O1543="","",O1543-TODAY())</f>
        <v>544</v>
      </c>
      <c r="S1543" s="29" t="str">
        <f aca="false">IF(C1543="&lt;&lt; vazio &gt;&gt;","VAZIA",IF(AND(O1543&lt;&gt;"",R1543&lt;0),"VENCIDO",IF(AND(O1543&lt;&gt;"",R1543&lt;=Parametros!$B$10),"PRÓX. VENCIMENTO",IF(F1543="Q","QUALIDADE",IF(F1543="S","BLOQUEADO",IF(F1543="R","RESTRITO/DEVOLUÇÃO",IF(OR(N1543="QUAR",N1543="QRES"),"QUARENTENA",IF(OR(B1543="DESCARTE",B1543="DEVOLUÇÃO"),"DESCARTE/DEVOLUÇÃO",IF(AND(D1543="",K1543&lt;&gt;""),"SEM LOTE",IF(AND(Q1543&lt;&gt;"",Q1543&gt;=Parametros!$B$11),"PARADO/SEM GIRO","OK"))))))))))</f>
        <v>QUALIDADE</v>
      </c>
      <c r="T1543" s="29" t="str">
        <f aca="false">IF(AND($S1543="PARADO/SEM GIRO",$K1543="KG",OR(Painel!$B$5="(Todos)",A1543=Painel!$B$5)*OR(Painel!$E$5="(Todos)",P1543=Painel!$E$5)),$J1543+ROW()/10000000,"")</f>
        <v/>
      </c>
      <c r="U1543" s="29" t="str">
        <f aca="false">IF(AND($S1543="VENCIDO",$K1543="KG",OR(Painel!$B$5="(Todos)",A1543=Painel!$B$5)*OR(Painel!$E$5="(Todos)",P1543=Painel!$E$5)),$J1543+ROW()/10000000,"")</f>
        <v/>
      </c>
    </row>
    <row r="1544" customFormat="false" ht="15" hidden="false" customHeight="false" outlineLevel="0" collapsed="false">
      <c r="A1544" s="29" t="s">
        <v>53</v>
      </c>
      <c r="B1544" s="29" t="s">
        <v>2864</v>
      </c>
      <c r="C1544" s="29" t="s">
        <v>917</v>
      </c>
      <c r="D1544" s="29" t="s">
        <v>2157</v>
      </c>
      <c r="E1544" s="29" t="n">
        <v>1</v>
      </c>
      <c r="F1544" s="29"/>
      <c r="G1544" s="29" t="s">
        <v>2865</v>
      </c>
      <c r="H1544" s="30" t="n">
        <v>800</v>
      </c>
      <c r="I1544" s="31" t="n">
        <v>46273</v>
      </c>
      <c r="J1544" s="30" t="n">
        <v>800</v>
      </c>
      <c r="K1544" s="29" t="s">
        <v>120</v>
      </c>
      <c r="L1544" s="29" t="s">
        <v>149</v>
      </c>
      <c r="M1544" s="29"/>
      <c r="N1544" s="29" t="s">
        <v>122</v>
      </c>
      <c r="O1544" s="31" t="n">
        <v>46812</v>
      </c>
      <c r="P1544" s="29" t="s">
        <v>123</v>
      </c>
      <c r="Q1544" s="29" t="n">
        <f aca="false">IFERROR(VALUE(L1544),"")</f>
        <v>12</v>
      </c>
      <c r="R1544" s="29" t="n">
        <f aca="true">IF(O1544="","",O1544-TODAY())</f>
        <v>527</v>
      </c>
      <c r="S1544" s="29" t="str">
        <f aca="false">IF(C1544="&lt;&lt; vazio &gt;&gt;","VAZIA",IF(AND(O1544&lt;&gt;"",R1544&lt;0),"VENCIDO",IF(AND(O1544&lt;&gt;"",R1544&lt;=Parametros!$B$10),"PRÓX. VENCIMENTO",IF(F1544="Q","QUALIDADE",IF(F1544="S","BLOQUEADO",IF(F1544="R","RESTRITO/DEVOLUÇÃO",IF(OR(N1544="QUAR",N1544="QRES"),"QUARENTENA",IF(OR(B1544="DESCARTE",B1544="DEVOLUÇÃO"),"DESCARTE/DEVOLUÇÃO",IF(AND(D1544="",K1544&lt;&gt;""),"SEM LOTE",IF(AND(Q1544&lt;&gt;"",Q1544&gt;=Parametros!$B$11),"PARADO/SEM GIRO","OK"))))))))))</f>
        <v>OK</v>
      </c>
      <c r="T1544" s="29" t="str">
        <f aca="false">IF(AND($S1544="PARADO/SEM GIRO",$K1544="KG",OR(Painel!$B$5="(Todos)",A1544=Painel!$B$5)*OR(Painel!$E$5="(Todos)",P1544=Painel!$E$5)),$J1544+ROW()/10000000,"")</f>
        <v/>
      </c>
      <c r="U1544" s="29" t="str">
        <f aca="false">IF(AND($S1544="VENCIDO",$K1544="KG",OR(Painel!$B$5="(Todos)",A1544=Painel!$B$5)*OR(Painel!$E$5="(Todos)",P1544=Painel!$E$5)),$J1544+ROW()/10000000,"")</f>
        <v/>
      </c>
    </row>
    <row r="1545" customFormat="false" ht="15" hidden="false" customHeight="false" outlineLevel="0" collapsed="false">
      <c r="A1545" s="29" t="s">
        <v>53</v>
      </c>
      <c r="B1545" s="29" t="s">
        <v>2866</v>
      </c>
      <c r="C1545" s="29" t="s">
        <v>222</v>
      </c>
      <c r="D1545" s="29" t="s">
        <v>2867</v>
      </c>
      <c r="E1545" s="29" t="n">
        <v>1</v>
      </c>
      <c r="F1545" s="29" t="s">
        <v>137</v>
      </c>
      <c r="G1545" s="29" t="s">
        <v>2868</v>
      </c>
      <c r="H1545" s="30" t="n">
        <v>1000</v>
      </c>
      <c r="I1545" s="31" t="n">
        <v>46281</v>
      </c>
      <c r="J1545" s="30" t="n">
        <v>1000</v>
      </c>
      <c r="K1545" s="29" t="s">
        <v>120</v>
      </c>
      <c r="L1545" s="29" t="s">
        <v>284</v>
      </c>
      <c r="M1545" s="29"/>
      <c r="N1545" s="29" t="s">
        <v>122</v>
      </c>
      <c r="O1545" s="31" t="n">
        <v>46826</v>
      </c>
      <c r="P1545" s="29" t="s">
        <v>123</v>
      </c>
      <c r="Q1545" s="29" t="n">
        <f aca="false">IFERROR(VALUE(L1545),"")</f>
        <v>4</v>
      </c>
      <c r="R1545" s="29" t="n">
        <f aca="true">IF(O1545="","",O1545-TODAY())</f>
        <v>541</v>
      </c>
      <c r="S1545" s="29" t="str">
        <f aca="false">IF(C1545="&lt;&lt; vazio &gt;&gt;","VAZIA",IF(AND(O1545&lt;&gt;"",R1545&lt;0),"VENCIDO",IF(AND(O1545&lt;&gt;"",R1545&lt;=Parametros!$B$10),"PRÓX. VENCIMENTO",IF(F1545="Q","QUALIDADE",IF(F1545="S","BLOQUEADO",IF(F1545="R","RESTRITO/DEVOLUÇÃO",IF(OR(N1545="QUAR",N1545="QRES"),"QUARENTENA",IF(OR(B1545="DESCARTE",B1545="DEVOLUÇÃO"),"DESCARTE/DEVOLUÇÃO",IF(AND(D1545="",K1545&lt;&gt;""),"SEM LOTE",IF(AND(Q1545&lt;&gt;"",Q1545&gt;=Parametros!$B$11),"PARADO/SEM GIRO","OK"))))))))))</f>
        <v>BLOQUEADO</v>
      </c>
      <c r="T1545" s="29" t="str">
        <f aca="false">IF(AND($S1545="PARADO/SEM GIRO",$K1545="KG",OR(Painel!$B$5="(Todos)",A1545=Painel!$B$5)*OR(Painel!$E$5="(Todos)",P1545=Painel!$E$5)),$J1545+ROW()/10000000,"")</f>
        <v/>
      </c>
      <c r="U1545" s="29" t="str">
        <f aca="false">IF(AND($S1545="VENCIDO",$K1545="KG",OR(Painel!$B$5="(Todos)",A1545=Painel!$B$5)*OR(Painel!$E$5="(Todos)",P1545=Painel!$E$5)),$J1545+ROW()/10000000,"")</f>
        <v/>
      </c>
    </row>
    <row r="1546" customFormat="false" ht="15" hidden="false" customHeight="false" outlineLevel="0" collapsed="false">
      <c r="A1546" s="29" t="s">
        <v>53</v>
      </c>
      <c r="B1546" s="29" t="s">
        <v>2869</v>
      </c>
      <c r="C1546" s="29" t="s">
        <v>980</v>
      </c>
      <c r="D1546" s="29" t="s">
        <v>981</v>
      </c>
      <c r="E1546" s="29" t="n">
        <v>1</v>
      </c>
      <c r="F1546" s="29" t="s">
        <v>268</v>
      </c>
      <c r="G1546" s="29" t="s">
        <v>2870</v>
      </c>
      <c r="H1546" s="30" t="n">
        <v>727.2</v>
      </c>
      <c r="I1546" s="31" t="n">
        <v>46280</v>
      </c>
      <c r="J1546" s="30" t="n">
        <v>727.2</v>
      </c>
      <c r="K1546" s="29" t="s">
        <v>120</v>
      </c>
      <c r="L1546" s="29" t="s">
        <v>144</v>
      </c>
      <c r="M1546" s="29"/>
      <c r="N1546" s="29" t="s">
        <v>122</v>
      </c>
      <c r="O1546" s="31" t="n">
        <v>46827</v>
      </c>
      <c r="P1546" s="29" t="s">
        <v>123</v>
      </c>
      <c r="Q1546" s="29" t="n">
        <f aca="false">IFERROR(VALUE(L1546),"")</f>
        <v>5</v>
      </c>
      <c r="R1546" s="29" t="n">
        <f aca="true">IF(O1546="","",O1546-TODAY())</f>
        <v>542</v>
      </c>
      <c r="S1546" s="29" t="str">
        <f aca="false">IF(C1546="&lt;&lt; vazio &gt;&gt;","VAZIA",IF(AND(O1546&lt;&gt;"",R1546&lt;0),"VENCIDO",IF(AND(O1546&lt;&gt;"",R1546&lt;=Parametros!$B$10),"PRÓX. VENCIMENTO",IF(F1546="Q","QUALIDADE",IF(F1546="S","BLOQUEADO",IF(F1546="R","RESTRITO/DEVOLUÇÃO",IF(OR(N1546="QUAR",N1546="QRES"),"QUARENTENA",IF(OR(B1546="DESCARTE",B1546="DEVOLUÇÃO"),"DESCARTE/DEVOLUÇÃO",IF(AND(D1546="",K1546&lt;&gt;""),"SEM LOTE",IF(AND(Q1546&lt;&gt;"",Q1546&gt;=Parametros!$B$11),"PARADO/SEM GIRO","OK"))))))))))</f>
        <v>QUALIDADE</v>
      </c>
      <c r="T1546" s="29" t="str">
        <f aca="false">IF(AND($S1546="PARADO/SEM GIRO",$K1546="KG",OR(Painel!$B$5="(Todos)",A1546=Painel!$B$5)*OR(Painel!$E$5="(Todos)",P1546=Painel!$E$5)),$J1546+ROW()/10000000,"")</f>
        <v/>
      </c>
      <c r="U1546" s="29" t="str">
        <f aca="false">IF(AND($S1546="VENCIDO",$K1546="KG",OR(Painel!$B$5="(Todos)",A1546=Painel!$B$5)*OR(Painel!$E$5="(Todos)",P1546=Painel!$E$5)),$J1546+ROW()/10000000,"")</f>
        <v/>
      </c>
    </row>
    <row r="1547" customFormat="false" ht="15" hidden="false" customHeight="false" outlineLevel="0" collapsed="false">
      <c r="A1547" s="29" t="s">
        <v>53</v>
      </c>
      <c r="B1547" s="29" t="s">
        <v>2871</v>
      </c>
      <c r="C1547" s="29" t="s">
        <v>250</v>
      </c>
      <c r="D1547" s="29" t="s">
        <v>672</v>
      </c>
      <c r="E1547" s="29" t="n">
        <v>1</v>
      </c>
      <c r="F1547" s="29" t="s">
        <v>268</v>
      </c>
      <c r="G1547" s="29" t="s">
        <v>2872</v>
      </c>
      <c r="H1547" s="30" t="n">
        <v>1000</v>
      </c>
      <c r="I1547" s="31" t="n">
        <v>46282</v>
      </c>
      <c r="J1547" s="30" t="n">
        <v>1000</v>
      </c>
      <c r="K1547" s="29" t="s">
        <v>120</v>
      </c>
      <c r="L1547" s="29" t="s">
        <v>400</v>
      </c>
      <c r="M1547" s="29"/>
      <c r="N1547" s="29" t="s">
        <v>122</v>
      </c>
      <c r="O1547" s="31" t="n">
        <v>46829</v>
      </c>
      <c r="P1547" s="29" t="s">
        <v>123</v>
      </c>
      <c r="Q1547" s="29" t="n">
        <f aca="false">IFERROR(VALUE(L1547),"")</f>
        <v>3</v>
      </c>
      <c r="R1547" s="29" t="n">
        <f aca="true">IF(O1547="","",O1547-TODAY())</f>
        <v>544</v>
      </c>
      <c r="S1547" s="29" t="str">
        <f aca="false">IF(C1547="&lt;&lt; vazio &gt;&gt;","VAZIA",IF(AND(O1547&lt;&gt;"",R1547&lt;0),"VENCIDO",IF(AND(O1547&lt;&gt;"",R1547&lt;=Parametros!$B$10),"PRÓX. VENCIMENTO",IF(F1547="Q","QUALIDADE",IF(F1547="S","BLOQUEADO",IF(F1547="R","RESTRITO/DEVOLUÇÃO",IF(OR(N1547="QUAR",N1547="QRES"),"QUARENTENA",IF(OR(B1547="DESCARTE",B1547="DEVOLUÇÃO"),"DESCARTE/DEVOLUÇÃO",IF(AND(D1547="",K1547&lt;&gt;""),"SEM LOTE",IF(AND(Q1547&lt;&gt;"",Q1547&gt;=Parametros!$B$11),"PARADO/SEM GIRO","OK"))))))))))</f>
        <v>QUALIDADE</v>
      </c>
      <c r="T1547" s="29" t="str">
        <f aca="false">IF(AND($S1547="PARADO/SEM GIRO",$K1547="KG",OR(Painel!$B$5="(Todos)",A1547=Painel!$B$5)*OR(Painel!$E$5="(Todos)",P1547=Painel!$E$5)),$J1547+ROW()/10000000,"")</f>
        <v/>
      </c>
      <c r="U1547" s="29" t="str">
        <f aca="false">IF(AND($S1547="VENCIDO",$K1547="KG",OR(Painel!$B$5="(Todos)",A1547=Painel!$B$5)*OR(Painel!$E$5="(Todos)",P1547=Painel!$E$5)),$J1547+ROW()/10000000,"")</f>
        <v/>
      </c>
    </row>
    <row r="1548" customFormat="false" ht="15" hidden="false" customHeight="false" outlineLevel="0" collapsed="false">
      <c r="A1548" s="29" t="s">
        <v>53</v>
      </c>
      <c r="B1548" s="29" t="s">
        <v>2873</v>
      </c>
      <c r="C1548" s="29" t="s">
        <v>691</v>
      </c>
      <c r="D1548" s="29" t="s">
        <v>1514</v>
      </c>
      <c r="E1548" s="29" t="n">
        <v>1</v>
      </c>
      <c r="F1548" s="29"/>
      <c r="G1548" s="29" t="s">
        <v>2874</v>
      </c>
      <c r="H1548" s="30" t="n">
        <v>720</v>
      </c>
      <c r="I1548" s="31" t="n">
        <v>46274</v>
      </c>
      <c r="J1548" s="30" t="n">
        <v>720</v>
      </c>
      <c r="K1548" s="29" t="s">
        <v>120</v>
      </c>
      <c r="L1548" s="29" t="s">
        <v>138</v>
      </c>
      <c r="M1548" s="29"/>
      <c r="N1548" s="29" t="s">
        <v>122</v>
      </c>
      <c r="O1548" s="31" t="n">
        <v>46387</v>
      </c>
      <c r="P1548" s="29" t="s">
        <v>123</v>
      </c>
      <c r="Q1548" s="29" t="n">
        <f aca="false">IFERROR(VALUE(L1548),"")</f>
        <v>11</v>
      </c>
      <c r="R1548" s="29" t="n">
        <f aca="true">IF(O1548="","",O1548-TODAY())</f>
        <v>102</v>
      </c>
      <c r="S1548" s="29" t="str">
        <f aca="false">IF(C1548="&lt;&lt; vazio &gt;&gt;","VAZIA",IF(AND(O1548&lt;&gt;"",R1548&lt;0),"VENCIDO",IF(AND(O1548&lt;&gt;"",R1548&lt;=Parametros!$B$10),"PRÓX. VENCIMENTO",IF(F1548="Q","QUALIDADE",IF(F1548="S","BLOQUEADO",IF(F1548="R","RESTRITO/DEVOLUÇÃO",IF(OR(N1548="QUAR",N1548="QRES"),"QUARENTENA",IF(OR(B1548="DESCARTE",B1548="DEVOLUÇÃO"),"DESCARTE/DEVOLUÇÃO",IF(AND(D1548="",K1548&lt;&gt;""),"SEM LOTE",IF(AND(Q1548&lt;&gt;"",Q1548&gt;=Parametros!$B$11),"PARADO/SEM GIRO","OK"))))))))))</f>
        <v>OK</v>
      </c>
      <c r="T1548" s="29" t="str">
        <f aca="false">IF(AND($S1548="PARADO/SEM GIRO",$K1548="KG",OR(Painel!$B$5="(Todos)",A1548=Painel!$B$5)*OR(Painel!$E$5="(Todos)",P1548=Painel!$E$5)),$J1548+ROW()/10000000,"")</f>
        <v/>
      </c>
      <c r="U1548" s="29" t="str">
        <f aca="false">IF(AND($S1548="VENCIDO",$K1548="KG",OR(Painel!$B$5="(Todos)",A1548=Painel!$B$5)*OR(Painel!$E$5="(Todos)",P1548=Painel!$E$5)),$J1548+ROW()/10000000,"")</f>
        <v/>
      </c>
    </row>
    <row r="1549" customFormat="false" ht="15" hidden="false" customHeight="false" outlineLevel="0" collapsed="false">
      <c r="A1549" s="29" t="s">
        <v>53</v>
      </c>
      <c r="B1549" s="29" t="s">
        <v>2875</v>
      </c>
      <c r="C1549" s="29" t="s">
        <v>167</v>
      </c>
      <c r="D1549" s="29" t="s">
        <v>765</v>
      </c>
      <c r="E1549" s="29" t="n">
        <v>1</v>
      </c>
      <c r="F1549" s="29" t="s">
        <v>268</v>
      </c>
      <c r="G1549" s="29" t="s">
        <v>2876</v>
      </c>
      <c r="H1549" s="30" t="n">
        <v>590.4</v>
      </c>
      <c r="I1549" s="31" t="n">
        <v>46283</v>
      </c>
      <c r="J1549" s="30" t="n">
        <v>590.4</v>
      </c>
      <c r="K1549" s="29" t="s">
        <v>120</v>
      </c>
      <c r="L1549" s="29" t="s">
        <v>176</v>
      </c>
      <c r="M1549" s="29"/>
      <c r="N1549" s="29" t="s">
        <v>122</v>
      </c>
      <c r="O1549" s="31" t="n">
        <v>46830</v>
      </c>
      <c r="P1549" s="29" t="s">
        <v>123</v>
      </c>
      <c r="Q1549" s="29" t="n">
        <f aca="false">IFERROR(VALUE(L1549),"")</f>
        <v>2</v>
      </c>
      <c r="R1549" s="29" t="n">
        <f aca="true">IF(O1549="","",O1549-TODAY())</f>
        <v>545</v>
      </c>
      <c r="S1549" s="29" t="str">
        <f aca="false">IF(C1549="&lt;&lt; vazio &gt;&gt;","VAZIA",IF(AND(O1549&lt;&gt;"",R1549&lt;0),"VENCIDO",IF(AND(O1549&lt;&gt;"",R1549&lt;=Parametros!$B$10),"PRÓX. VENCIMENTO",IF(F1549="Q","QUALIDADE",IF(F1549="S","BLOQUEADO",IF(F1549="R","RESTRITO/DEVOLUÇÃO",IF(OR(N1549="QUAR",N1549="QRES"),"QUARENTENA",IF(OR(B1549="DESCARTE",B1549="DEVOLUÇÃO"),"DESCARTE/DEVOLUÇÃO",IF(AND(D1549="",K1549&lt;&gt;""),"SEM LOTE",IF(AND(Q1549&lt;&gt;"",Q1549&gt;=Parametros!$B$11),"PARADO/SEM GIRO","OK"))))))))))</f>
        <v>QUALIDADE</v>
      </c>
      <c r="T1549" s="29" t="str">
        <f aca="false">IF(AND($S1549="PARADO/SEM GIRO",$K1549="KG",OR(Painel!$B$5="(Todos)",A1549=Painel!$B$5)*OR(Painel!$E$5="(Todos)",P1549=Painel!$E$5)),$J1549+ROW()/10000000,"")</f>
        <v/>
      </c>
      <c r="U1549" s="29" t="str">
        <f aca="false">IF(AND($S1549="VENCIDO",$K1549="KG",OR(Painel!$B$5="(Todos)",A1549=Painel!$B$5)*OR(Painel!$E$5="(Todos)",P1549=Painel!$E$5)),$J1549+ROW()/10000000,"")</f>
        <v/>
      </c>
    </row>
    <row r="1550" customFormat="false" ht="15" hidden="false" customHeight="false" outlineLevel="0" collapsed="false">
      <c r="A1550" s="29" t="s">
        <v>53</v>
      </c>
      <c r="B1550" s="29" t="s">
        <v>2877</v>
      </c>
      <c r="C1550" s="29" t="s">
        <v>679</v>
      </c>
      <c r="D1550" s="29" t="s">
        <v>2878</v>
      </c>
      <c r="E1550" s="29" t="n">
        <v>1</v>
      </c>
      <c r="F1550" s="29"/>
      <c r="G1550" s="29" t="s">
        <v>2879</v>
      </c>
      <c r="H1550" s="30" t="n">
        <v>1080</v>
      </c>
      <c r="I1550" s="31" t="n">
        <v>46276</v>
      </c>
      <c r="J1550" s="30" t="n">
        <v>1080</v>
      </c>
      <c r="K1550" s="29" t="s">
        <v>120</v>
      </c>
      <c r="L1550" s="29" t="s">
        <v>133</v>
      </c>
      <c r="M1550" s="29"/>
      <c r="N1550" s="29" t="s">
        <v>122</v>
      </c>
      <c r="O1550" s="31" t="n">
        <v>46609</v>
      </c>
      <c r="P1550" s="29" t="s">
        <v>123</v>
      </c>
      <c r="Q1550" s="29" t="n">
        <f aca="false">IFERROR(VALUE(L1550),"")</f>
        <v>9</v>
      </c>
      <c r="R1550" s="29" t="n">
        <f aca="true">IF(O1550="","",O1550-TODAY())</f>
        <v>324</v>
      </c>
      <c r="S1550" s="29" t="str">
        <f aca="false">IF(C1550="&lt;&lt; vazio &gt;&gt;","VAZIA",IF(AND(O1550&lt;&gt;"",R1550&lt;0),"VENCIDO",IF(AND(O1550&lt;&gt;"",R1550&lt;=Parametros!$B$10),"PRÓX. VENCIMENTO",IF(F1550="Q","QUALIDADE",IF(F1550="S","BLOQUEADO",IF(F1550="R","RESTRITO/DEVOLUÇÃO",IF(OR(N1550="QUAR",N1550="QRES"),"QUARENTENA",IF(OR(B1550="DESCARTE",B1550="DEVOLUÇÃO"),"DESCARTE/DEVOLUÇÃO",IF(AND(D1550="",K1550&lt;&gt;""),"SEM LOTE",IF(AND(Q1550&lt;&gt;"",Q1550&gt;=Parametros!$B$11),"PARADO/SEM GIRO","OK"))))))))))</f>
        <v>OK</v>
      </c>
      <c r="T1550" s="29" t="str">
        <f aca="false">IF(AND($S1550="PARADO/SEM GIRO",$K1550="KG",OR(Painel!$B$5="(Todos)",A1550=Painel!$B$5)*OR(Painel!$E$5="(Todos)",P1550=Painel!$E$5)),$J1550+ROW()/10000000,"")</f>
        <v/>
      </c>
      <c r="U1550" s="29" t="str">
        <f aca="false">IF(AND($S1550="VENCIDO",$K1550="KG",OR(Painel!$B$5="(Todos)",A1550=Painel!$B$5)*OR(Painel!$E$5="(Todos)",P1550=Painel!$E$5)),$J1550+ROW()/10000000,"")</f>
        <v/>
      </c>
    </row>
    <row r="1551" customFormat="false" ht="15" hidden="false" customHeight="false" outlineLevel="0" collapsed="false">
      <c r="A1551" s="29" t="s">
        <v>53</v>
      </c>
      <c r="B1551" s="29" t="s">
        <v>2880</v>
      </c>
      <c r="C1551" s="29" t="s">
        <v>679</v>
      </c>
      <c r="D1551" s="29" t="s">
        <v>2537</v>
      </c>
      <c r="E1551" s="29" t="n">
        <v>1</v>
      </c>
      <c r="F1551" s="29" t="s">
        <v>268</v>
      </c>
      <c r="G1551" s="29" t="s">
        <v>2881</v>
      </c>
      <c r="H1551" s="30" t="n">
        <v>1080</v>
      </c>
      <c r="I1551" s="31" t="n">
        <v>46283</v>
      </c>
      <c r="J1551" s="30" t="n">
        <v>1080</v>
      </c>
      <c r="K1551" s="29" t="s">
        <v>120</v>
      </c>
      <c r="L1551" s="29" t="s">
        <v>176</v>
      </c>
      <c r="M1551" s="29"/>
      <c r="N1551" s="29" t="s">
        <v>122</v>
      </c>
      <c r="O1551" s="31" t="n">
        <v>46648</v>
      </c>
      <c r="P1551" s="29" t="s">
        <v>123</v>
      </c>
      <c r="Q1551" s="29" t="n">
        <f aca="false">IFERROR(VALUE(L1551),"")</f>
        <v>2</v>
      </c>
      <c r="R1551" s="29" t="n">
        <f aca="true">IF(O1551="","",O1551-TODAY())</f>
        <v>363</v>
      </c>
      <c r="S1551" s="29" t="str">
        <f aca="false">IF(C1551="&lt;&lt; vazio &gt;&gt;","VAZIA",IF(AND(O1551&lt;&gt;"",R1551&lt;0),"VENCIDO",IF(AND(O1551&lt;&gt;"",R1551&lt;=Parametros!$B$10),"PRÓX. VENCIMENTO",IF(F1551="Q","QUALIDADE",IF(F1551="S","BLOQUEADO",IF(F1551="R","RESTRITO/DEVOLUÇÃO",IF(OR(N1551="QUAR",N1551="QRES"),"QUARENTENA",IF(OR(B1551="DESCARTE",B1551="DEVOLUÇÃO"),"DESCARTE/DEVOLUÇÃO",IF(AND(D1551="",K1551&lt;&gt;""),"SEM LOTE",IF(AND(Q1551&lt;&gt;"",Q1551&gt;=Parametros!$B$11),"PARADO/SEM GIRO","OK"))))))))))</f>
        <v>QUALIDADE</v>
      </c>
      <c r="T1551" s="29" t="str">
        <f aca="false">IF(AND($S1551="PARADO/SEM GIRO",$K1551="KG",OR(Painel!$B$5="(Todos)",A1551=Painel!$B$5)*OR(Painel!$E$5="(Todos)",P1551=Painel!$E$5)),$J1551+ROW()/10000000,"")</f>
        <v/>
      </c>
      <c r="U1551" s="29" t="str">
        <f aca="false">IF(AND($S1551="VENCIDO",$K1551="KG",OR(Painel!$B$5="(Todos)",A1551=Painel!$B$5)*OR(Painel!$E$5="(Todos)",P1551=Painel!$E$5)),$J1551+ROW()/10000000,"")</f>
        <v/>
      </c>
    </row>
    <row r="1552" customFormat="false" ht="15" hidden="false" customHeight="false" outlineLevel="0" collapsed="false">
      <c r="A1552" s="29" t="s">
        <v>53</v>
      </c>
      <c r="B1552" s="29" t="s">
        <v>2882</v>
      </c>
      <c r="C1552" s="29" t="s">
        <v>691</v>
      </c>
      <c r="D1552" s="29" t="s">
        <v>2883</v>
      </c>
      <c r="E1552" s="29" t="n">
        <v>1</v>
      </c>
      <c r="F1552" s="29"/>
      <c r="G1552" s="29" t="s">
        <v>2884</v>
      </c>
      <c r="H1552" s="30" t="n">
        <v>500</v>
      </c>
      <c r="I1552" s="31" t="n">
        <v>46274</v>
      </c>
      <c r="J1552" s="30" t="n">
        <v>500</v>
      </c>
      <c r="K1552" s="29" t="s">
        <v>120</v>
      </c>
      <c r="L1552" s="29" t="s">
        <v>138</v>
      </c>
      <c r="M1552" s="29"/>
      <c r="N1552" s="29" t="s">
        <v>122</v>
      </c>
      <c r="O1552" s="31" t="n">
        <v>46697</v>
      </c>
      <c r="P1552" s="29" t="s">
        <v>123</v>
      </c>
      <c r="Q1552" s="29" t="n">
        <f aca="false">IFERROR(VALUE(L1552),"")</f>
        <v>11</v>
      </c>
      <c r="R1552" s="29" t="n">
        <f aca="true">IF(O1552="","",O1552-TODAY())</f>
        <v>412</v>
      </c>
      <c r="S1552" s="29" t="str">
        <f aca="false">IF(C1552="&lt;&lt; vazio &gt;&gt;","VAZIA",IF(AND(O1552&lt;&gt;"",R1552&lt;0),"VENCIDO",IF(AND(O1552&lt;&gt;"",R1552&lt;=Parametros!$B$10),"PRÓX. VENCIMENTO",IF(F1552="Q","QUALIDADE",IF(F1552="S","BLOQUEADO",IF(F1552="R","RESTRITO/DEVOLUÇÃO",IF(OR(N1552="QUAR",N1552="QRES"),"QUARENTENA",IF(OR(B1552="DESCARTE",B1552="DEVOLUÇÃO"),"DESCARTE/DEVOLUÇÃO",IF(AND(D1552="",K1552&lt;&gt;""),"SEM LOTE",IF(AND(Q1552&lt;&gt;"",Q1552&gt;=Parametros!$B$11),"PARADO/SEM GIRO","OK"))))))))))</f>
        <v>OK</v>
      </c>
      <c r="T1552" s="29" t="str">
        <f aca="false">IF(AND($S1552="PARADO/SEM GIRO",$K1552="KG",OR(Painel!$B$5="(Todos)",A1552=Painel!$B$5)*OR(Painel!$E$5="(Todos)",P1552=Painel!$E$5)),$J1552+ROW()/10000000,"")</f>
        <v/>
      </c>
      <c r="U1552" s="29" t="str">
        <f aca="false">IF(AND($S1552="VENCIDO",$K1552="KG",OR(Painel!$B$5="(Todos)",A1552=Painel!$B$5)*OR(Painel!$E$5="(Todos)",P1552=Painel!$E$5)),$J1552+ROW()/10000000,"")</f>
        <v/>
      </c>
    </row>
    <row r="1553" customFormat="false" ht="15" hidden="false" customHeight="false" outlineLevel="0" collapsed="false">
      <c r="A1553" s="29" t="s">
        <v>53</v>
      </c>
      <c r="B1553" s="29" t="s">
        <v>2885</v>
      </c>
      <c r="C1553" s="29" t="s">
        <v>161</v>
      </c>
      <c r="D1553" s="29" t="s">
        <v>2643</v>
      </c>
      <c r="E1553" s="29" t="n">
        <v>1</v>
      </c>
      <c r="F1553" s="29"/>
      <c r="G1553" s="29" t="s">
        <v>2886</v>
      </c>
      <c r="H1553" s="30" t="n">
        <v>999.9</v>
      </c>
      <c r="I1553" s="31" t="n">
        <v>46219</v>
      </c>
      <c r="J1553" s="30" t="n">
        <v>999.9</v>
      </c>
      <c r="K1553" s="29" t="s">
        <v>120</v>
      </c>
      <c r="L1553" s="29" t="s">
        <v>959</v>
      </c>
      <c r="M1553" s="29"/>
      <c r="N1553" s="29" t="s">
        <v>122</v>
      </c>
      <c r="O1553" s="31" t="n">
        <v>46763</v>
      </c>
      <c r="P1553" s="29" t="s">
        <v>123</v>
      </c>
      <c r="Q1553" s="29" t="n">
        <f aca="false">IFERROR(VALUE(L1553),"")</f>
        <v>66</v>
      </c>
      <c r="R1553" s="29" t="n">
        <f aca="true">IF(O1553="","",O1553-TODAY())</f>
        <v>478</v>
      </c>
      <c r="S1553" s="29" t="str">
        <f aca="false">IF(C1553="&lt;&lt; vazio &gt;&gt;","VAZIA",IF(AND(O1553&lt;&gt;"",R1553&lt;0),"VENCIDO",IF(AND(O1553&lt;&gt;"",R1553&lt;=Parametros!$B$10),"PRÓX. VENCIMENTO",IF(F1553="Q","QUALIDADE",IF(F1553="S","BLOQUEADO",IF(F1553="R","RESTRITO/DEVOLUÇÃO",IF(OR(N1553="QUAR",N1553="QRES"),"QUARENTENA",IF(OR(B1553="DESCARTE",B1553="DEVOLUÇÃO"),"DESCARTE/DEVOLUÇÃO",IF(AND(D1553="",K1553&lt;&gt;""),"SEM LOTE",IF(AND(Q1553&lt;&gt;"",Q1553&gt;=Parametros!$B$11),"PARADO/SEM GIRO","OK"))))))))))</f>
        <v>OK</v>
      </c>
      <c r="T1553" s="29" t="str">
        <f aca="false">IF(AND($S1553="PARADO/SEM GIRO",$K1553="KG",OR(Painel!$B$5="(Todos)",A1553=Painel!$B$5)*OR(Painel!$E$5="(Todos)",P1553=Painel!$E$5)),$J1553+ROW()/10000000,"")</f>
        <v/>
      </c>
      <c r="U1553" s="29" t="str">
        <f aca="false">IF(AND($S1553="VENCIDO",$K1553="KG",OR(Painel!$B$5="(Todos)",A1553=Painel!$B$5)*OR(Painel!$E$5="(Todos)",P1553=Painel!$E$5)),$J1553+ROW()/10000000,"")</f>
        <v/>
      </c>
    </row>
    <row r="1554" customFormat="false" ht="15" hidden="false" customHeight="false" outlineLevel="0" collapsed="false">
      <c r="A1554" s="29" t="s">
        <v>53</v>
      </c>
      <c r="B1554" s="29" t="s">
        <v>2887</v>
      </c>
      <c r="C1554" s="29" t="s">
        <v>447</v>
      </c>
      <c r="D1554" s="29" t="s">
        <v>448</v>
      </c>
      <c r="E1554" s="29" t="n">
        <v>1</v>
      </c>
      <c r="F1554" s="29"/>
      <c r="G1554" s="29" t="s">
        <v>2888</v>
      </c>
      <c r="H1554" s="30" t="n">
        <v>727.2</v>
      </c>
      <c r="I1554" s="31" t="n">
        <v>46261</v>
      </c>
      <c r="J1554" s="30" t="n">
        <v>727.2</v>
      </c>
      <c r="K1554" s="29" t="s">
        <v>120</v>
      </c>
      <c r="L1554" s="29" t="s">
        <v>938</v>
      </c>
      <c r="M1554" s="29"/>
      <c r="N1554" s="29" t="s">
        <v>122</v>
      </c>
      <c r="O1554" s="31" t="n">
        <v>46805</v>
      </c>
      <c r="P1554" s="29" t="s">
        <v>123</v>
      </c>
      <c r="Q1554" s="29" t="n">
        <f aca="false">IFERROR(VALUE(L1554),"")</f>
        <v>24</v>
      </c>
      <c r="R1554" s="29" t="n">
        <f aca="true">IF(O1554="","",O1554-TODAY())</f>
        <v>520</v>
      </c>
      <c r="S1554" s="29" t="str">
        <f aca="false">IF(C1554="&lt;&lt; vazio &gt;&gt;","VAZIA",IF(AND(O1554&lt;&gt;"",R1554&lt;0),"VENCIDO",IF(AND(O1554&lt;&gt;"",R1554&lt;=Parametros!$B$10),"PRÓX. VENCIMENTO",IF(F1554="Q","QUALIDADE",IF(F1554="S","BLOQUEADO",IF(F1554="R","RESTRITO/DEVOLUÇÃO",IF(OR(N1554="QUAR",N1554="QRES"),"QUARENTENA",IF(OR(B1554="DESCARTE",B1554="DEVOLUÇÃO"),"DESCARTE/DEVOLUÇÃO",IF(AND(D1554="",K1554&lt;&gt;""),"SEM LOTE",IF(AND(Q1554&lt;&gt;"",Q1554&gt;=Parametros!$B$11),"PARADO/SEM GIRO","OK"))))))))))</f>
        <v>OK</v>
      </c>
      <c r="T1554" s="29" t="str">
        <f aca="false">IF(AND($S1554="PARADO/SEM GIRO",$K1554="KG",OR(Painel!$B$5="(Todos)",A1554=Painel!$B$5)*OR(Painel!$E$5="(Todos)",P1554=Painel!$E$5)),$J1554+ROW()/10000000,"")</f>
        <v/>
      </c>
      <c r="U1554" s="29" t="str">
        <f aca="false">IF(AND($S1554="VENCIDO",$K1554="KG",OR(Painel!$B$5="(Todos)",A1554=Painel!$B$5)*OR(Painel!$E$5="(Todos)",P1554=Painel!$E$5)),$J1554+ROW()/10000000,"")</f>
        <v/>
      </c>
    </row>
    <row r="1555" customFormat="false" ht="15" hidden="false" customHeight="false" outlineLevel="0" collapsed="false">
      <c r="A1555" s="29" t="s">
        <v>53</v>
      </c>
      <c r="B1555" s="29" t="s">
        <v>2889</v>
      </c>
      <c r="C1555" s="29" t="s">
        <v>161</v>
      </c>
      <c r="D1555" s="29" t="s">
        <v>2643</v>
      </c>
      <c r="E1555" s="29" t="n">
        <v>1</v>
      </c>
      <c r="F1555" s="29"/>
      <c r="G1555" s="29" t="s">
        <v>2890</v>
      </c>
      <c r="H1555" s="30" t="n">
        <v>999.9</v>
      </c>
      <c r="I1555" s="31" t="n">
        <v>46219</v>
      </c>
      <c r="J1555" s="30" t="n">
        <v>999.9</v>
      </c>
      <c r="K1555" s="29" t="s">
        <v>120</v>
      </c>
      <c r="L1555" s="29" t="s">
        <v>959</v>
      </c>
      <c r="M1555" s="29"/>
      <c r="N1555" s="29" t="s">
        <v>122</v>
      </c>
      <c r="O1555" s="31" t="n">
        <v>46763</v>
      </c>
      <c r="P1555" s="29" t="s">
        <v>123</v>
      </c>
      <c r="Q1555" s="29" t="n">
        <f aca="false">IFERROR(VALUE(L1555),"")</f>
        <v>66</v>
      </c>
      <c r="R1555" s="29" t="n">
        <f aca="true">IF(O1555="","",O1555-TODAY())</f>
        <v>478</v>
      </c>
      <c r="S1555" s="29" t="str">
        <f aca="false">IF(C1555="&lt;&lt; vazio &gt;&gt;","VAZIA",IF(AND(O1555&lt;&gt;"",R1555&lt;0),"VENCIDO",IF(AND(O1555&lt;&gt;"",R1555&lt;=Parametros!$B$10),"PRÓX. VENCIMENTO",IF(F1555="Q","QUALIDADE",IF(F1555="S","BLOQUEADO",IF(F1555="R","RESTRITO/DEVOLUÇÃO",IF(OR(N1555="QUAR",N1555="QRES"),"QUARENTENA",IF(OR(B1555="DESCARTE",B1555="DEVOLUÇÃO"),"DESCARTE/DEVOLUÇÃO",IF(AND(D1555="",K1555&lt;&gt;""),"SEM LOTE",IF(AND(Q1555&lt;&gt;"",Q1555&gt;=Parametros!$B$11),"PARADO/SEM GIRO","OK"))))))))))</f>
        <v>OK</v>
      </c>
      <c r="T1555" s="29" t="str">
        <f aca="false">IF(AND($S1555="PARADO/SEM GIRO",$K1555="KG",OR(Painel!$B$5="(Todos)",A1555=Painel!$B$5)*OR(Painel!$E$5="(Todos)",P1555=Painel!$E$5)),$J1555+ROW()/10000000,"")</f>
        <v/>
      </c>
      <c r="U1555" s="29" t="str">
        <f aca="false">IF(AND($S1555="VENCIDO",$K1555="KG",OR(Painel!$B$5="(Todos)",A1555=Painel!$B$5)*OR(Painel!$E$5="(Todos)",P1555=Painel!$E$5)),$J1555+ROW()/10000000,"")</f>
        <v/>
      </c>
    </row>
    <row r="1556" customFormat="false" ht="15" hidden="false" customHeight="false" outlineLevel="0" collapsed="false">
      <c r="A1556" s="29" t="s">
        <v>53</v>
      </c>
      <c r="B1556" s="29" t="s">
        <v>2891</v>
      </c>
      <c r="C1556" s="29" t="s">
        <v>167</v>
      </c>
      <c r="D1556" s="29" t="s">
        <v>765</v>
      </c>
      <c r="E1556" s="29" t="n">
        <v>1</v>
      </c>
      <c r="F1556" s="29" t="s">
        <v>268</v>
      </c>
      <c r="G1556" s="29" t="s">
        <v>2892</v>
      </c>
      <c r="H1556" s="30" t="n">
        <v>590.4</v>
      </c>
      <c r="I1556" s="31" t="n">
        <v>46283</v>
      </c>
      <c r="J1556" s="30" t="n">
        <v>590.4</v>
      </c>
      <c r="K1556" s="29" t="s">
        <v>120</v>
      </c>
      <c r="L1556" s="29" t="s">
        <v>176</v>
      </c>
      <c r="M1556" s="29"/>
      <c r="N1556" s="29" t="s">
        <v>122</v>
      </c>
      <c r="O1556" s="31" t="n">
        <v>46830</v>
      </c>
      <c r="P1556" s="29" t="s">
        <v>123</v>
      </c>
      <c r="Q1556" s="29" t="n">
        <f aca="false">IFERROR(VALUE(L1556),"")</f>
        <v>2</v>
      </c>
      <c r="R1556" s="29" t="n">
        <f aca="true">IF(O1556="","",O1556-TODAY())</f>
        <v>545</v>
      </c>
      <c r="S1556" s="29" t="str">
        <f aca="false">IF(C1556="&lt;&lt; vazio &gt;&gt;","VAZIA",IF(AND(O1556&lt;&gt;"",R1556&lt;0),"VENCIDO",IF(AND(O1556&lt;&gt;"",R1556&lt;=Parametros!$B$10),"PRÓX. VENCIMENTO",IF(F1556="Q","QUALIDADE",IF(F1556="S","BLOQUEADO",IF(F1556="R","RESTRITO/DEVOLUÇÃO",IF(OR(N1556="QUAR",N1556="QRES"),"QUARENTENA",IF(OR(B1556="DESCARTE",B1556="DEVOLUÇÃO"),"DESCARTE/DEVOLUÇÃO",IF(AND(D1556="",K1556&lt;&gt;""),"SEM LOTE",IF(AND(Q1556&lt;&gt;"",Q1556&gt;=Parametros!$B$11),"PARADO/SEM GIRO","OK"))))))))))</f>
        <v>QUALIDADE</v>
      </c>
      <c r="T1556" s="29" t="str">
        <f aca="false">IF(AND($S1556="PARADO/SEM GIRO",$K1556="KG",OR(Painel!$B$5="(Todos)",A1556=Painel!$B$5)*OR(Painel!$E$5="(Todos)",P1556=Painel!$E$5)),$J1556+ROW()/10000000,"")</f>
        <v/>
      </c>
      <c r="U1556" s="29" t="str">
        <f aca="false">IF(AND($S1556="VENCIDO",$K1556="KG",OR(Painel!$B$5="(Todos)",A1556=Painel!$B$5)*OR(Painel!$E$5="(Todos)",P1556=Painel!$E$5)),$J1556+ROW()/10000000,"")</f>
        <v/>
      </c>
    </row>
    <row r="1557" customFormat="false" ht="15" hidden="false" customHeight="false" outlineLevel="0" collapsed="false">
      <c r="A1557" s="29" t="s">
        <v>53</v>
      </c>
      <c r="B1557" s="29" t="s">
        <v>2893</v>
      </c>
      <c r="C1557" s="29" t="s">
        <v>741</v>
      </c>
      <c r="D1557" s="29" t="s">
        <v>742</v>
      </c>
      <c r="E1557" s="29" t="n">
        <v>1</v>
      </c>
      <c r="F1557" s="29" t="s">
        <v>268</v>
      </c>
      <c r="G1557" s="29" t="s">
        <v>2894</v>
      </c>
      <c r="H1557" s="30" t="n">
        <v>1080</v>
      </c>
      <c r="I1557" s="31" t="n">
        <v>46280</v>
      </c>
      <c r="J1557" s="30" t="n">
        <v>1080</v>
      </c>
      <c r="K1557" s="29" t="s">
        <v>120</v>
      </c>
      <c r="L1557" s="29" t="s">
        <v>144</v>
      </c>
      <c r="M1557" s="29"/>
      <c r="N1557" s="29" t="s">
        <v>122</v>
      </c>
      <c r="O1557" s="31" t="n">
        <v>46645</v>
      </c>
      <c r="P1557" s="29" t="s">
        <v>123</v>
      </c>
      <c r="Q1557" s="29" t="n">
        <f aca="false">IFERROR(VALUE(L1557),"")</f>
        <v>5</v>
      </c>
      <c r="R1557" s="29" t="n">
        <f aca="true">IF(O1557="","",O1557-TODAY())</f>
        <v>360</v>
      </c>
      <c r="S1557" s="29" t="str">
        <f aca="false">IF(C1557="&lt;&lt; vazio &gt;&gt;","VAZIA",IF(AND(O1557&lt;&gt;"",R1557&lt;0),"VENCIDO",IF(AND(O1557&lt;&gt;"",R1557&lt;=Parametros!$B$10),"PRÓX. VENCIMENTO",IF(F1557="Q","QUALIDADE",IF(F1557="S","BLOQUEADO",IF(F1557="R","RESTRITO/DEVOLUÇÃO",IF(OR(N1557="QUAR",N1557="QRES"),"QUARENTENA",IF(OR(B1557="DESCARTE",B1557="DEVOLUÇÃO"),"DESCARTE/DEVOLUÇÃO",IF(AND(D1557="",K1557&lt;&gt;""),"SEM LOTE",IF(AND(Q1557&lt;&gt;"",Q1557&gt;=Parametros!$B$11),"PARADO/SEM GIRO","OK"))))))))))</f>
        <v>QUALIDADE</v>
      </c>
      <c r="T1557" s="29" t="str">
        <f aca="false">IF(AND($S1557="PARADO/SEM GIRO",$K1557="KG",OR(Painel!$B$5="(Todos)",A1557=Painel!$B$5)*OR(Painel!$E$5="(Todos)",P1557=Painel!$E$5)),$J1557+ROW()/10000000,"")</f>
        <v/>
      </c>
      <c r="U1557" s="29" t="str">
        <f aca="false">IF(AND($S1557="VENCIDO",$K1557="KG",OR(Painel!$B$5="(Todos)",A1557=Painel!$B$5)*OR(Painel!$E$5="(Todos)",P1557=Painel!$E$5)),$J1557+ROW()/10000000,"")</f>
        <v/>
      </c>
    </row>
    <row r="1558" customFormat="false" ht="15" hidden="false" customHeight="false" outlineLevel="0" collapsed="false">
      <c r="A1558" s="29" t="s">
        <v>53</v>
      </c>
      <c r="B1558" s="29" t="s">
        <v>2895</v>
      </c>
      <c r="C1558" s="29" t="s">
        <v>691</v>
      </c>
      <c r="D1558" s="29" t="s">
        <v>2896</v>
      </c>
      <c r="E1558" s="29" t="n">
        <v>1</v>
      </c>
      <c r="F1558" s="29"/>
      <c r="G1558" s="29" t="s">
        <v>2897</v>
      </c>
      <c r="H1558" s="30" t="n">
        <v>830</v>
      </c>
      <c r="I1558" s="31" t="n">
        <v>46215</v>
      </c>
      <c r="J1558" s="30" t="n">
        <v>830</v>
      </c>
      <c r="K1558" s="29" t="s">
        <v>120</v>
      </c>
      <c r="L1558" s="29" t="s">
        <v>2898</v>
      </c>
      <c r="M1558" s="29"/>
      <c r="N1558" s="29" t="s">
        <v>122</v>
      </c>
      <c r="O1558" s="31" t="n">
        <v>46307</v>
      </c>
      <c r="P1558" s="29" t="s">
        <v>123</v>
      </c>
      <c r="Q1558" s="29" t="n">
        <f aca="false">IFERROR(VALUE(L1558),"")</f>
        <v>70</v>
      </c>
      <c r="R1558" s="29" t="n">
        <f aca="true">IF(O1558="","",O1558-TODAY())</f>
        <v>22</v>
      </c>
      <c r="S1558" s="29" t="str">
        <f aca="false">IF(C1558="&lt;&lt; vazio &gt;&gt;","VAZIA",IF(AND(O1558&lt;&gt;"",R1558&lt;0),"VENCIDO",IF(AND(O1558&lt;&gt;"",R1558&lt;=Parametros!$B$10),"PRÓX. VENCIMENTO",IF(F1558="Q","QUALIDADE",IF(F1558="S","BLOQUEADO",IF(F1558="R","RESTRITO/DEVOLUÇÃO",IF(OR(N1558="QUAR",N1558="QRES"),"QUARENTENA",IF(OR(B1558="DESCARTE",B1558="DEVOLUÇÃO"),"DESCARTE/DEVOLUÇÃO",IF(AND(D1558="",K1558&lt;&gt;""),"SEM LOTE",IF(AND(Q1558&lt;&gt;"",Q1558&gt;=Parametros!$B$11),"PARADO/SEM GIRO","OK"))))))))))</f>
        <v>PRÓX. VENCIMENTO</v>
      </c>
      <c r="T1558" s="29" t="str">
        <f aca="false">IF(AND($S1558="PARADO/SEM GIRO",$K1558="KG",OR(Painel!$B$5="(Todos)",A1558=Painel!$B$5)*OR(Painel!$E$5="(Todos)",P1558=Painel!$E$5)),$J1558+ROW()/10000000,"")</f>
        <v/>
      </c>
      <c r="U1558" s="29" t="str">
        <f aca="false">IF(AND($S1558="VENCIDO",$K1558="KG",OR(Painel!$B$5="(Todos)",A1558=Painel!$B$5)*OR(Painel!$E$5="(Todos)",P1558=Painel!$E$5)),$J1558+ROW()/10000000,"")</f>
        <v/>
      </c>
    </row>
    <row r="1559" customFormat="false" ht="15" hidden="false" customHeight="false" outlineLevel="0" collapsed="false">
      <c r="A1559" s="29" t="s">
        <v>53</v>
      </c>
      <c r="B1559" s="29" t="s">
        <v>2899</v>
      </c>
      <c r="C1559" s="29" t="s">
        <v>679</v>
      </c>
      <c r="D1559" s="29" t="s">
        <v>685</v>
      </c>
      <c r="E1559" s="29" t="n">
        <v>1</v>
      </c>
      <c r="F1559" s="29" t="s">
        <v>268</v>
      </c>
      <c r="G1559" s="29" t="s">
        <v>2900</v>
      </c>
      <c r="H1559" s="30" t="n">
        <v>1080</v>
      </c>
      <c r="I1559" s="31" t="n">
        <v>46282</v>
      </c>
      <c r="J1559" s="30" t="n">
        <v>1080</v>
      </c>
      <c r="K1559" s="29" t="s">
        <v>120</v>
      </c>
      <c r="L1559" s="29" t="s">
        <v>400</v>
      </c>
      <c r="M1559" s="29"/>
      <c r="N1559" s="29" t="s">
        <v>122</v>
      </c>
      <c r="O1559" s="31" t="n">
        <v>46647</v>
      </c>
      <c r="P1559" s="29" t="s">
        <v>123</v>
      </c>
      <c r="Q1559" s="29" t="n">
        <f aca="false">IFERROR(VALUE(L1559),"")</f>
        <v>3</v>
      </c>
      <c r="R1559" s="29" t="n">
        <f aca="true">IF(O1559="","",O1559-TODAY())</f>
        <v>362</v>
      </c>
      <c r="S1559" s="29" t="str">
        <f aca="false">IF(C1559="&lt;&lt; vazio &gt;&gt;","VAZIA",IF(AND(O1559&lt;&gt;"",R1559&lt;0),"VENCIDO",IF(AND(O1559&lt;&gt;"",R1559&lt;=Parametros!$B$10),"PRÓX. VENCIMENTO",IF(F1559="Q","QUALIDADE",IF(F1559="S","BLOQUEADO",IF(F1559="R","RESTRITO/DEVOLUÇÃO",IF(OR(N1559="QUAR",N1559="QRES"),"QUARENTENA",IF(OR(B1559="DESCARTE",B1559="DEVOLUÇÃO"),"DESCARTE/DEVOLUÇÃO",IF(AND(D1559="",K1559&lt;&gt;""),"SEM LOTE",IF(AND(Q1559&lt;&gt;"",Q1559&gt;=Parametros!$B$11),"PARADO/SEM GIRO","OK"))))))))))</f>
        <v>QUALIDADE</v>
      </c>
      <c r="T1559" s="29" t="str">
        <f aca="false">IF(AND($S1559="PARADO/SEM GIRO",$K1559="KG",OR(Painel!$B$5="(Todos)",A1559=Painel!$B$5)*OR(Painel!$E$5="(Todos)",P1559=Painel!$E$5)),$J1559+ROW()/10000000,"")</f>
        <v/>
      </c>
      <c r="U1559" s="29" t="str">
        <f aca="false">IF(AND($S1559="VENCIDO",$K1559="KG",OR(Painel!$B$5="(Todos)",A1559=Painel!$B$5)*OR(Painel!$E$5="(Todos)",P1559=Painel!$E$5)),$J1559+ROW()/10000000,"")</f>
        <v/>
      </c>
    </row>
    <row r="1560" customFormat="false" ht="15" hidden="false" customHeight="false" outlineLevel="0" collapsed="false">
      <c r="A1560" s="29" t="s">
        <v>53</v>
      </c>
      <c r="B1560" s="29" t="s">
        <v>2901</v>
      </c>
      <c r="C1560" s="29" t="s">
        <v>186</v>
      </c>
      <c r="D1560" s="29" t="s">
        <v>2526</v>
      </c>
      <c r="E1560" s="29" t="n">
        <v>1</v>
      </c>
      <c r="F1560" s="29" t="s">
        <v>268</v>
      </c>
      <c r="G1560" s="29" t="s">
        <v>2902</v>
      </c>
      <c r="H1560" s="30" t="n">
        <v>545.4</v>
      </c>
      <c r="I1560" s="31" t="n">
        <v>46282</v>
      </c>
      <c r="J1560" s="30" t="n">
        <v>545.4</v>
      </c>
      <c r="K1560" s="29" t="s">
        <v>120</v>
      </c>
      <c r="L1560" s="29" t="s">
        <v>400</v>
      </c>
      <c r="M1560" s="29"/>
      <c r="N1560" s="29" t="s">
        <v>122</v>
      </c>
      <c r="O1560" s="31" t="n">
        <v>46829</v>
      </c>
      <c r="P1560" s="29" t="s">
        <v>123</v>
      </c>
      <c r="Q1560" s="29" t="n">
        <f aca="false">IFERROR(VALUE(L1560),"")</f>
        <v>3</v>
      </c>
      <c r="R1560" s="29" t="n">
        <f aca="true">IF(O1560="","",O1560-TODAY())</f>
        <v>544</v>
      </c>
      <c r="S1560" s="29" t="str">
        <f aca="false">IF(C1560="&lt;&lt; vazio &gt;&gt;","VAZIA",IF(AND(O1560&lt;&gt;"",R1560&lt;0),"VENCIDO",IF(AND(O1560&lt;&gt;"",R1560&lt;=Parametros!$B$10),"PRÓX. VENCIMENTO",IF(F1560="Q","QUALIDADE",IF(F1560="S","BLOQUEADO",IF(F1560="R","RESTRITO/DEVOLUÇÃO",IF(OR(N1560="QUAR",N1560="QRES"),"QUARENTENA",IF(OR(B1560="DESCARTE",B1560="DEVOLUÇÃO"),"DESCARTE/DEVOLUÇÃO",IF(AND(D1560="",K1560&lt;&gt;""),"SEM LOTE",IF(AND(Q1560&lt;&gt;"",Q1560&gt;=Parametros!$B$11),"PARADO/SEM GIRO","OK"))))))))))</f>
        <v>QUALIDADE</v>
      </c>
      <c r="T1560" s="29" t="str">
        <f aca="false">IF(AND($S1560="PARADO/SEM GIRO",$K1560="KG",OR(Painel!$B$5="(Todos)",A1560=Painel!$B$5)*OR(Painel!$E$5="(Todos)",P1560=Painel!$E$5)),$J1560+ROW()/10000000,"")</f>
        <v/>
      </c>
      <c r="U1560" s="29" t="str">
        <f aca="false">IF(AND($S1560="VENCIDO",$K1560="KG",OR(Painel!$B$5="(Todos)",A1560=Painel!$B$5)*OR(Painel!$E$5="(Todos)",P1560=Painel!$E$5)),$J1560+ROW()/10000000,"")</f>
        <v/>
      </c>
    </row>
    <row r="1561" customFormat="false" ht="15" hidden="false" customHeight="false" outlineLevel="0" collapsed="false">
      <c r="A1561" s="29" t="s">
        <v>53</v>
      </c>
      <c r="B1561" s="29" t="s">
        <v>2903</v>
      </c>
      <c r="C1561" s="29" t="s">
        <v>1381</v>
      </c>
      <c r="D1561" s="29" t="s">
        <v>1382</v>
      </c>
      <c r="E1561" s="29" t="n">
        <v>1</v>
      </c>
      <c r="F1561" s="29"/>
      <c r="G1561" s="29" t="s">
        <v>2904</v>
      </c>
      <c r="H1561" s="30" t="n">
        <v>800</v>
      </c>
      <c r="I1561" s="31" t="n">
        <v>46231</v>
      </c>
      <c r="J1561" s="30" t="n">
        <v>800</v>
      </c>
      <c r="K1561" s="29" t="s">
        <v>120</v>
      </c>
      <c r="L1561" s="29" t="s">
        <v>2246</v>
      </c>
      <c r="M1561" s="29"/>
      <c r="N1561" s="29" t="s">
        <v>122</v>
      </c>
      <c r="O1561" s="31" t="n">
        <v>46590</v>
      </c>
      <c r="P1561" s="29" t="s">
        <v>123</v>
      </c>
      <c r="Q1561" s="29" t="n">
        <f aca="false">IFERROR(VALUE(L1561),"")</f>
        <v>54</v>
      </c>
      <c r="R1561" s="29" t="n">
        <f aca="true">IF(O1561="","",O1561-TODAY())</f>
        <v>305</v>
      </c>
      <c r="S1561" s="29" t="str">
        <f aca="false">IF(C1561="&lt;&lt; vazio &gt;&gt;","VAZIA",IF(AND(O1561&lt;&gt;"",R1561&lt;0),"VENCIDO",IF(AND(O1561&lt;&gt;"",R1561&lt;=Parametros!$B$10),"PRÓX. VENCIMENTO",IF(F1561="Q","QUALIDADE",IF(F1561="S","BLOQUEADO",IF(F1561="R","RESTRITO/DEVOLUÇÃO",IF(OR(N1561="QUAR",N1561="QRES"),"QUARENTENA",IF(OR(B1561="DESCARTE",B1561="DEVOLUÇÃO"),"DESCARTE/DEVOLUÇÃO",IF(AND(D1561="",K1561&lt;&gt;""),"SEM LOTE",IF(AND(Q1561&lt;&gt;"",Q1561&gt;=Parametros!$B$11),"PARADO/SEM GIRO","OK"))))))))))</f>
        <v>OK</v>
      </c>
      <c r="T1561" s="29" t="str">
        <f aca="false">IF(AND($S1561="PARADO/SEM GIRO",$K1561="KG",OR(Painel!$B$5="(Todos)",A1561=Painel!$B$5)*OR(Painel!$E$5="(Todos)",P1561=Painel!$E$5)),$J1561+ROW()/10000000,"")</f>
        <v/>
      </c>
      <c r="U1561" s="29" t="str">
        <f aca="false">IF(AND($S1561="VENCIDO",$K1561="KG",OR(Painel!$B$5="(Todos)",A1561=Painel!$B$5)*OR(Painel!$E$5="(Todos)",P1561=Painel!$E$5)),$J1561+ROW()/10000000,"")</f>
        <v/>
      </c>
    </row>
    <row r="1562" customFormat="false" ht="15" hidden="false" customHeight="false" outlineLevel="0" collapsed="false">
      <c r="A1562" s="29" t="s">
        <v>53</v>
      </c>
      <c r="B1562" s="29" t="s">
        <v>2905</v>
      </c>
      <c r="C1562" s="29" t="s">
        <v>741</v>
      </c>
      <c r="D1562" s="29" t="s">
        <v>2906</v>
      </c>
      <c r="E1562" s="29" t="n">
        <v>1</v>
      </c>
      <c r="F1562" s="29" t="s">
        <v>268</v>
      </c>
      <c r="G1562" s="29" t="s">
        <v>2907</v>
      </c>
      <c r="H1562" s="30" t="n">
        <v>540</v>
      </c>
      <c r="I1562" s="31" t="n">
        <v>46282</v>
      </c>
      <c r="J1562" s="30" t="n">
        <v>540</v>
      </c>
      <c r="K1562" s="29" t="s">
        <v>120</v>
      </c>
      <c r="L1562" s="29" t="s">
        <v>400</v>
      </c>
      <c r="M1562" s="29"/>
      <c r="N1562" s="29" t="s">
        <v>122</v>
      </c>
      <c r="O1562" s="31" t="n">
        <v>46646</v>
      </c>
      <c r="P1562" s="29" t="s">
        <v>123</v>
      </c>
      <c r="Q1562" s="29" t="n">
        <f aca="false">IFERROR(VALUE(L1562),"")</f>
        <v>3</v>
      </c>
      <c r="R1562" s="29" t="n">
        <f aca="true">IF(O1562="","",O1562-TODAY())</f>
        <v>361</v>
      </c>
      <c r="S1562" s="29" t="str">
        <f aca="false">IF(C1562="&lt;&lt; vazio &gt;&gt;","VAZIA",IF(AND(O1562&lt;&gt;"",R1562&lt;0),"VENCIDO",IF(AND(O1562&lt;&gt;"",R1562&lt;=Parametros!$B$10),"PRÓX. VENCIMENTO",IF(F1562="Q","QUALIDADE",IF(F1562="S","BLOQUEADO",IF(F1562="R","RESTRITO/DEVOLUÇÃO",IF(OR(N1562="QUAR",N1562="QRES"),"QUARENTENA",IF(OR(B1562="DESCARTE",B1562="DEVOLUÇÃO"),"DESCARTE/DEVOLUÇÃO",IF(AND(D1562="",K1562&lt;&gt;""),"SEM LOTE",IF(AND(Q1562&lt;&gt;"",Q1562&gt;=Parametros!$B$11),"PARADO/SEM GIRO","OK"))))))))))</f>
        <v>QUALIDADE</v>
      </c>
      <c r="T1562" s="29" t="str">
        <f aca="false">IF(AND($S1562="PARADO/SEM GIRO",$K1562="KG",OR(Painel!$B$5="(Todos)",A1562=Painel!$B$5)*OR(Painel!$E$5="(Todos)",P1562=Painel!$E$5)),$J1562+ROW()/10000000,"")</f>
        <v/>
      </c>
      <c r="U1562" s="29" t="str">
        <f aca="false">IF(AND($S1562="VENCIDO",$K1562="KG",OR(Painel!$B$5="(Todos)",A1562=Painel!$B$5)*OR(Painel!$E$5="(Todos)",P1562=Painel!$E$5)),$J1562+ROW()/10000000,"")</f>
        <v/>
      </c>
    </row>
    <row r="1563" customFormat="false" ht="15" hidden="false" customHeight="false" outlineLevel="0" collapsed="false">
      <c r="A1563" s="29" t="s">
        <v>53</v>
      </c>
      <c r="B1563" s="29" t="s">
        <v>2908</v>
      </c>
      <c r="C1563" s="29" t="s">
        <v>876</v>
      </c>
      <c r="D1563" s="29" t="s">
        <v>901</v>
      </c>
      <c r="E1563" s="29" t="n">
        <v>1</v>
      </c>
      <c r="F1563" s="29"/>
      <c r="G1563" s="29" t="s">
        <v>2909</v>
      </c>
      <c r="H1563" s="30" t="n">
        <v>720</v>
      </c>
      <c r="I1563" s="31" t="n">
        <v>46282</v>
      </c>
      <c r="J1563" s="30" t="n">
        <v>720</v>
      </c>
      <c r="K1563" s="29" t="s">
        <v>120</v>
      </c>
      <c r="L1563" s="29" t="s">
        <v>400</v>
      </c>
      <c r="M1563" s="29"/>
      <c r="N1563" s="29" t="s">
        <v>122</v>
      </c>
      <c r="O1563" s="31" t="n">
        <v>46822</v>
      </c>
      <c r="P1563" s="29" t="s">
        <v>123</v>
      </c>
      <c r="Q1563" s="29" t="n">
        <f aca="false">IFERROR(VALUE(L1563),"")</f>
        <v>3</v>
      </c>
      <c r="R1563" s="29" t="n">
        <f aca="true">IF(O1563="","",O1563-TODAY())</f>
        <v>537</v>
      </c>
      <c r="S1563" s="29" t="str">
        <f aca="false">IF(C1563="&lt;&lt; vazio &gt;&gt;","VAZIA",IF(AND(O1563&lt;&gt;"",R1563&lt;0),"VENCIDO",IF(AND(O1563&lt;&gt;"",R1563&lt;=Parametros!$B$10),"PRÓX. VENCIMENTO",IF(F1563="Q","QUALIDADE",IF(F1563="S","BLOQUEADO",IF(F1563="R","RESTRITO/DEVOLUÇÃO",IF(OR(N1563="QUAR",N1563="QRES"),"QUARENTENA",IF(OR(B1563="DESCARTE",B1563="DEVOLUÇÃO"),"DESCARTE/DEVOLUÇÃO",IF(AND(D1563="",K1563&lt;&gt;""),"SEM LOTE",IF(AND(Q1563&lt;&gt;"",Q1563&gt;=Parametros!$B$11),"PARADO/SEM GIRO","OK"))))))))))</f>
        <v>OK</v>
      </c>
      <c r="T1563" s="29" t="str">
        <f aca="false">IF(AND($S1563="PARADO/SEM GIRO",$K1563="KG",OR(Painel!$B$5="(Todos)",A1563=Painel!$B$5)*OR(Painel!$E$5="(Todos)",P1563=Painel!$E$5)),$J1563+ROW()/10000000,"")</f>
        <v/>
      </c>
      <c r="U1563" s="29" t="str">
        <f aca="false">IF(AND($S1563="VENCIDO",$K1563="KG",OR(Painel!$B$5="(Todos)",A1563=Painel!$B$5)*OR(Painel!$E$5="(Todos)",P1563=Painel!$E$5)),$J1563+ROW()/10000000,"")</f>
        <v/>
      </c>
    </row>
    <row r="1564" customFormat="false" ht="15" hidden="false" customHeight="false" outlineLevel="0" collapsed="false">
      <c r="A1564" s="29" t="s">
        <v>53</v>
      </c>
      <c r="B1564" s="29" t="s">
        <v>2910</v>
      </c>
      <c r="C1564" s="29" t="s">
        <v>186</v>
      </c>
      <c r="D1564" s="29" t="s">
        <v>2526</v>
      </c>
      <c r="E1564" s="29" t="n">
        <v>1</v>
      </c>
      <c r="F1564" s="29" t="s">
        <v>268</v>
      </c>
      <c r="G1564" s="29" t="s">
        <v>2911</v>
      </c>
      <c r="H1564" s="30" t="n">
        <v>545.4</v>
      </c>
      <c r="I1564" s="31" t="n">
        <v>46282</v>
      </c>
      <c r="J1564" s="30" t="n">
        <v>545.4</v>
      </c>
      <c r="K1564" s="29" t="s">
        <v>120</v>
      </c>
      <c r="L1564" s="29" t="s">
        <v>400</v>
      </c>
      <c r="M1564" s="29"/>
      <c r="N1564" s="29" t="s">
        <v>122</v>
      </c>
      <c r="O1564" s="31" t="n">
        <v>46829</v>
      </c>
      <c r="P1564" s="29" t="s">
        <v>123</v>
      </c>
      <c r="Q1564" s="29" t="n">
        <f aca="false">IFERROR(VALUE(L1564),"")</f>
        <v>3</v>
      </c>
      <c r="R1564" s="29" t="n">
        <f aca="true">IF(O1564="","",O1564-TODAY())</f>
        <v>544</v>
      </c>
      <c r="S1564" s="29" t="str">
        <f aca="false">IF(C1564="&lt;&lt; vazio &gt;&gt;","VAZIA",IF(AND(O1564&lt;&gt;"",R1564&lt;0),"VENCIDO",IF(AND(O1564&lt;&gt;"",R1564&lt;=Parametros!$B$10),"PRÓX. VENCIMENTO",IF(F1564="Q","QUALIDADE",IF(F1564="S","BLOQUEADO",IF(F1564="R","RESTRITO/DEVOLUÇÃO",IF(OR(N1564="QUAR",N1564="QRES"),"QUARENTENA",IF(OR(B1564="DESCARTE",B1564="DEVOLUÇÃO"),"DESCARTE/DEVOLUÇÃO",IF(AND(D1564="",K1564&lt;&gt;""),"SEM LOTE",IF(AND(Q1564&lt;&gt;"",Q1564&gt;=Parametros!$B$11),"PARADO/SEM GIRO","OK"))))))))))</f>
        <v>QUALIDADE</v>
      </c>
      <c r="T1564" s="29" t="str">
        <f aca="false">IF(AND($S1564="PARADO/SEM GIRO",$K1564="KG",OR(Painel!$B$5="(Todos)",A1564=Painel!$B$5)*OR(Painel!$E$5="(Todos)",P1564=Painel!$E$5)),$J1564+ROW()/10000000,"")</f>
        <v/>
      </c>
      <c r="U1564" s="29" t="str">
        <f aca="false">IF(AND($S1564="VENCIDO",$K1564="KG",OR(Painel!$B$5="(Todos)",A1564=Painel!$B$5)*OR(Painel!$E$5="(Todos)",P1564=Painel!$E$5)),$J1564+ROW()/10000000,"")</f>
        <v/>
      </c>
    </row>
    <row r="1565" customFormat="false" ht="15" hidden="false" customHeight="false" outlineLevel="0" collapsed="false">
      <c r="A1565" s="29" t="s">
        <v>53</v>
      </c>
      <c r="B1565" s="29" t="s">
        <v>2912</v>
      </c>
      <c r="C1565" s="29" t="s">
        <v>186</v>
      </c>
      <c r="D1565" s="29" t="s">
        <v>2526</v>
      </c>
      <c r="E1565" s="29" t="n">
        <v>1</v>
      </c>
      <c r="F1565" s="29" t="s">
        <v>268</v>
      </c>
      <c r="G1565" s="29" t="s">
        <v>2913</v>
      </c>
      <c r="H1565" s="30" t="n">
        <v>545.4</v>
      </c>
      <c r="I1565" s="31" t="n">
        <v>46282</v>
      </c>
      <c r="J1565" s="30" t="n">
        <v>545.4</v>
      </c>
      <c r="K1565" s="29" t="s">
        <v>120</v>
      </c>
      <c r="L1565" s="29" t="s">
        <v>400</v>
      </c>
      <c r="M1565" s="29"/>
      <c r="N1565" s="29" t="s">
        <v>122</v>
      </c>
      <c r="O1565" s="31" t="n">
        <v>46829</v>
      </c>
      <c r="P1565" s="29" t="s">
        <v>123</v>
      </c>
      <c r="Q1565" s="29" t="n">
        <f aca="false">IFERROR(VALUE(L1565),"")</f>
        <v>3</v>
      </c>
      <c r="R1565" s="29" t="n">
        <f aca="true">IF(O1565="","",O1565-TODAY())</f>
        <v>544</v>
      </c>
      <c r="S1565" s="29" t="str">
        <f aca="false">IF(C1565="&lt;&lt; vazio &gt;&gt;","VAZIA",IF(AND(O1565&lt;&gt;"",R1565&lt;0),"VENCIDO",IF(AND(O1565&lt;&gt;"",R1565&lt;=Parametros!$B$10),"PRÓX. VENCIMENTO",IF(F1565="Q","QUALIDADE",IF(F1565="S","BLOQUEADO",IF(F1565="R","RESTRITO/DEVOLUÇÃO",IF(OR(N1565="QUAR",N1565="QRES"),"QUARENTENA",IF(OR(B1565="DESCARTE",B1565="DEVOLUÇÃO"),"DESCARTE/DEVOLUÇÃO",IF(AND(D1565="",K1565&lt;&gt;""),"SEM LOTE",IF(AND(Q1565&lt;&gt;"",Q1565&gt;=Parametros!$B$11),"PARADO/SEM GIRO","OK"))))))))))</f>
        <v>QUALIDADE</v>
      </c>
      <c r="T1565" s="29" t="str">
        <f aca="false">IF(AND($S1565="PARADO/SEM GIRO",$K1565="KG",OR(Painel!$B$5="(Todos)",A1565=Painel!$B$5)*OR(Painel!$E$5="(Todos)",P1565=Painel!$E$5)),$J1565+ROW()/10000000,"")</f>
        <v/>
      </c>
      <c r="U1565" s="29" t="str">
        <f aca="false">IF(AND($S1565="VENCIDO",$K1565="KG",OR(Painel!$B$5="(Todos)",A1565=Painel!$B$5)*OR(Painel!$E$5="(Todos)",P1565=Painel!$E$5)),$J1565+ROW()/10000000,"")</f>
        <v/>
      </c>
    </row>
    <row r="1566" customFormat="false" ht="15" hidden="false" customHeight="false" outlineLevel="0" collapsed="false">
      <c r="A1566" s="29" t="s">
        <v>53</v>
      </c>
      <c r="B1566" s="29" t="s">
        <v>2914</v>
      </c>
      <c r="C1566" s="29" t="s">
        <v>325</v>
      </c>
      <c r="D1566" s="29" t="s">
        <v>1328</v>
      </c>
      <c r="E1566" s="29" t="n">
        <v>1</v>
      </c>
      <c r="F1566" s="29"/>
      <c r="G1566" s="29" t="s">
        <v>2915</v>
      </c>
      <c r="H1566" s="30" t="n">
        <v>1102.5</v>
      </c>
      <c r="I1566" s="31" t="n">
        <v>46240</v>
      </c>
      <c r="J1566" s="30" t="n">
        <v>1102.5</v>
      </c>
      <c r="K1566" s="29" t="s">
        <v>120</v>
      </c>
      <c r="L1566" s="29" t="s">
        <v>1330</v>
      </c>
      <c r="M1566" s="29"/>
      <c r="N1566" s="29" t="s">
        <v>122</v>
      </c>
      <c r="O1566" s="31" t="n">
        <v>46599</v>
      </c>
      <c r="P1566" s="29" t="s">
        <v>123</v>
      </c>
      <c r="Q1566" s="29" t="n">
        <f aca="false">IFERROR(VALUE(L1566),"")</f>
        <v>45</v>
      </c>
      <c r="R1566" s="29" t="n">
        <f aca="true">IF(O1566="","",O1566-TODAY())</f>
        <v>314</v>
      </c>
      <c r="S1566" s="29" t="str">
        <f aca="false">IF(C1566="&lt;&lt; vazio &gt;&gt;","VAZIA",IF(AND(O1566&lt;&gt;"",R1566&lt;0),"VENCIDO",IF(AND(O1566&lt;&gt;"",R1566&lt;=Parametros!$B$10),"PRÓX. VENCIMENTO",IF(F1566="Q","QUALIDADE",IF(F1566="S","BLOQUEADO",IF(F1566="R","RESTRITO/DEVOLUÇÃO",IF(OR(N1566="QUAR",N1566="QRES"),"QUARENTENA",IF(OR(B1566="DESCARTE",B1566="DEVOLUÇÃO"),"DESCARTE/DEVOLUÇÃO",IF(AND(D1566="",K1566&lt;&gt;""),"SEM LOTE",IF(AND(Q1566&lt;&gt;"",Q1566&gt;=Parametros!$B$11),"PARADO/SEM GIRO","OK"))))))))))</f>
        <v>OK</v>
      </c>
      <c r="T1566" s="29" t="str">
        <f aca="false">IF(AND($S1566="PARADO/SEM GIRO",$K1566="KG",OR(Painel!$B$5="(Todos)",A1566=Painel!$B$5)*OR(Painel!$E$5="(Todos)",P1566=Painel!$E$5)),$J1566+ROW()/10000000,"")</f>
        <v/>
      </c>
      <c r="U1566" s="29" t="str">
        <f aca="false">IF(AND($S1566="VENCIDO",$K1566="KG",OR(Painel!$B$5="(Todos)",A1566=Painel!$B$5)*OR(Painel!$E$5="(Todos)",P1566=Painel!$E$5)),$J1566+ROW()/10000000,"")</f>
        <v/>
      </c>
    </row>
    <row r="1567" customFormat="false" ht="15" hidden="false" customHeight="false" outlineLevel="0" collapsed="false">
      <c r="A1567" s="29" t="s">
        <v>53</v>
      </c>
      <c r="B1567" s="29" t="s">
        <v>2916</v>
      </c>
      <c r="C1567" s="29" t="s">
        <v>1381</v>
      </c>
      <c r="D1567" s="29" t="s">
        <v>2544</v>
      </c>
      <c r="E1567" s="29" t="n">
        <v>1</v>
      </c>
      <c r="F1567" s="29"/>
      <c r="G1567" s="29" t="s">
        <v>2917</v>
      </c>
      <c r="H1567" s="30" t="n">
        <v>800</v>
      </c>
      <c r="I1567" s="31" t="n">
        <v>46231</v>
      </c>
      <c r="J1567" s="30" t="n">
        <v>800</v>
      </c>
      <c r="K1567" s="29" t="s">
        <v>120</v>
      </c>
      <c r="L1567" s="29" t="s">
        <v>2246</v>
      </c>
      <c r="M1567" s="29"/>
      <c r="N1567" s="29" t="s">
        <v>122</v>
      </c>
      <c r="O1567" s="31" t="n">
        <v>46591</v>
      </c>
      <c r="P1567" s="29" t="s">
        <v>123</v>
      </c>
      <c r="Q1567" s="29" t="n">
        <f aca="false">IFERROR(VALUE(L1567),"")</f>
        <v>54</v>
      </c>
      <c r="R1567" s="29" t="n">
        <f aca="true">IF(O1567="","",O1567-TODAY())</f>
        <v>306</v>
      </c>
      <c r="S1567" s="29" t="str">
        <f aca="false">IF(C1567="&lt;&lt; vazio &gt;&gt;","VAZIA",IF(AND(O1567&lt;&gt;"",R1567&lt;0),"VENCIDO",IF(AND(O1567&lt;&gt;"",R1567&lt;=Parametros!$B$10),"PRÓX. VENCIMENTO",IF(F1567="Q","QUALIDADE",IF(F1567="S","BLOQUEADO",IF(F1567="R","RESTRITO/DEVOLUÇÃO",IF(OR(N1567="QUAR",N1567="QRES"),"QUARENTENA",IF(OR(B1567="DESCARTE",B1567="DEVOLUÇÃO"),"DESCARTE/DEVOLUÇÃO",IF(AND(D1567="",K1567&lt;&gt;""),"SEM LOTE",IF(AND(Q1567&lt;&gt;"",Q1567&gt;=Parametros!$B$11),"PARADO/SEM GIRO","OK"))))))))))</f>
        <v>OK</v>
      </c>
      <c r="T1567" s="29" t="str">
        <f aca="false">IF(AND($S1567="PARADO/SEM GIRO",$K1567="KG",OR(Painel!$B$5="(Todos)",A1567=Painel!$B$5)*OR(Painel!$E$5="(Todos)",P1567=Painel!$E$5)),$J1567+ROW()/10000000,"")</f>
        <v/>
      </c>
      <c r="U1567" s="29" t="str">
        <f aca="false">IF(AND($S1567="VENCIDO",$K1567="KG",OR(Painel!$B$5="(Todos)",A1567=Painel!$B$5)*OR(Painel!$E$5="(Todos)",P1567=Painel!$E$5)),$J1567+ROW()/10000000,"")</f>
        <v/>
      </c>
    </row>
    <row r="1568" customFormat="false" ht="15" hidden="false" customHeight="false" outlineLevel="0" collapsed="false">
      <c r="A1568" s="29" t="s">
        <v>53</v>
      </c>
      <c r="B1568" s="29" t="s">
        <v>2918</v>
      </c>
      <c r="C1568" s="29" t="s">
        <v>876</v>
      </c>
      <c r="D1568" s="29" t="s">
        <v>1238</v>
      </c>
      <c r="E1568" s="29" t="n">
        <v>1</v>
      </c>
      <c r="F1568" s="29" t="s">
        <v>268</v>
      </c>
      <c r="G1568" s="29" t="s">
        <v>2919</v>
      </c>
      <c r="H1568" s="30" t="n">
        <v>720</v>
      </c>
      <c r="I1568" s="31" t="n">
        <v>46281</v>
      </c>
      <c r="J1568" s="30" t="n">
        <v>720</v>
      </c>
      <c r="K1568" s="29" t="s">
        <v>120</v>
      </c>
      <c r="L1568" s="29" t="s">
        <v>284</v>
      </c>
      <c r="M1568" s="29"/>
      <c r="N1568" s="29" t="s">
        <v>122</v>
      </c>
      <c r="O1568" s="31" t="n">
        <v>46827</v>
      </c>
      <c r="P1568" s="29" t="s">
        <v>123</v>
      </c>
      <c r="Q1568" s="29" t="n">
        <f aca="false">IFERROR(VALUE(L1568),"")</f>
        <v>4</v>
      </c>
      <c r="R1568" s="29" t="n">
        <f aca="true">IF(O1568="","",O1568-TODAY())</f>
        <v>542</v>
      </c>
      <c r="S1568" s="29" t="str">
        <f aca="false">IF(C1568="&lt;&lt; vazio &gt;&gt;","VAZIA",IF(AND(O1568&lt;&gt;"",R1568&lt;0),"VENCIDO",IF(AND(O1568&lt;&gt;"",R1568&lt;=Parametros!$B$10),"PRÓX. VENCIMENTO",IF(F1568="Q","QUALIDADE",IF(F1568="S","BLOQUEADO",IF(F1568="R","RESTRITO/DEVOLUÇÃO",IF(OR(N1568="QUAR",N1568="QRES"),"QUARENTENA",IF(OR(B1568="DESCARTE",B1568="DEVOLUÇÃO"),"DESCARTE/DEVOLUÇÃO",IF(AND(D1568="",K1568&lt;&gt;""),"SEM LOTE",IF(AND(Q1568&lt;&gt;"",Q1568&gt;=Parametros!$B$11),"PARADO/SEM GIRO","OK"))))))))))</f>
        <v>QUALIDADE</v>
      </c>
      <c r="T1568" s="29" t="str">
        <f aca="false">IF(AND($S1568="PARADO/SEM GIRO",$K1568="KG",OR(Painel!$B$5="(Todos)",A1568=Painel!$B$5)*OR(Painel!$E$5="(Todos)",P1568=Painel!$E$5)),$J1568+ROW()/10000000,"")</f>
        <v/>
      </c>
      <c r="U1568" s="29" t="str">
        <f aca="false">IF(AND($S1568="VENCIDO",$K1568="KG",OR(Painel!$B$5="(Todos)",A1568=Painel!$B$5)*OR(Painel!$E$5="(Todos)",P1568=Painel!$E$5)),$J1568+ROW()/10000000,"")</f>
        <v/>
      </c>
    </row>
    <row r="1569" customFormat="false" ht="15" hidden="false" customHeight="false" outlineLevel="0" collapsed="false">
      <c r="A1569" s="29" t="s">
        <v>53</v>
      </c>
      <c r="B1569" s="29" t="s">
        <v>2920</v>
      </c>
      <c r="C1569" s="29" t="s">
        <v>1381</v>
      </c>
      <c r="D1569" s="29" t="s">
        <v>2392</v>
      </c>
      <c r="E1569" s="29" t="n">
        <v>1</v>
      </c>
      <c r="F1569" s="29"/>
      <c r="G1569" s="29" t="s">
        <v>2921</v>
      </c>
      <c r="H1569" s="30" t="n">
        <v>800</v>
      </c>
      <c r="I1569" s="31" t="n">
        <v>46234</v>
      </c>
      <c r="J1569" s="30" t="n">
        <v>800</v>
      </c>
      <c r="K1569" s="29" t="s">
        <v>120</v>
      </c>
      <c r="L1569" s="29" t="s">
        <v>725</v>
      </c>
      <c r="M1569" s="29"/>
      <c r="N1569" s="29" t="s">
        <v>122</v>
      </c>
      <c r="O1569" s="31" t="n">
        <v>46589</v>
      </c>
      <c r="P1569" s="29" t="s">
        <v>123</v>
      </c>
      <c r="Q1569" s="29" t="n">
        <f aca="false">IFERROR(VALUE(L1569),"")</f>
        <v>51</v>
      </c>
      <c r="R1569" s="29" t="n">
        <f aca="true">IF(O1569="","",O1569-TODAY())</f>
        <v>304</v>
      </c>
      <c r="S1569" s="29" t="str">
        <f aca="false">IF(C1569="&lt;&lt; vazio &gt;&gt;","VAZIA",IF(AND(O1569&lt;&gt;"",R1569&lt;0),"VENCIDO",IF(AND(O1569&lt;&gt;"",R1569&lt;=Parametros!$B$10),"PRÓX. VENCIMENTO",IF(F1569="Q","QUALIDADE",IF(F1569="S","BLOQUEADO",IF(F1569="R","RESTRITO/DEVOLUÇÃO",IF(OR(N1569="QUAR",N1569="QRES"),"QUARENTENA",IF(OR(B1569="DESCARTE",B1569="DEVOLUÇÃO"),"DESCARTE/DEVOLUÇÃO",IF(AND(D1569="",K1569&lt;&gt;""),"SEM LOTE",IF(AND(Q1569&lt;&gt;"",Q1569&gt;=Parametros!$B$11),"PARADO/SEM GIRO","OK"))))))))))</f>
        <v>OK</v>
      </c>
      <c r="T1569" s="29" t="str">
        <f aca="false">IF(AND($S1569="PARADO/SEM GIRO",$K1569="KG",OR(Painel!$B$5="(Todos)",A1569=Painel!$B$5)*OR(Painel!$E$5="(Todos)",P1569=Painel!$E$5)),$J1569+ROW()/10000000,"")</f>
        <v/>
      </c>
      <c r="U1569" s="29" t="str">
        <f aca="false">IF(AND($S1569="VENCIDO",$K1569="KG",OR(Painel!$B$5="(Todos)",A1569=Painel!$B$5)*OR(Painel!$E$5="(Todos)",P1569=Painel!$E$5)),$J1569+ROW()/10000000,"")</f>
        <v/>
      </c>
    </row>
    <row r="1570" customFormat="false" ht="15" hidden="false" customHeight="false" outlineLevel="0" collapsed="false">
      <c r="A1570" s="29" t="s">
        <v>53</v>
      </c>
      <c r="B1570" s="29" t="s">
        <v>2922</v>
      </c>
      <c r="C1570" s="29" t="s">
        <v>161</v>
      </c>
      <c r="D1570" s="29" t="s">
        <v>2923</v>
      </c>
      <c r="E1570" s="29" t="n">
        <v>1</v>
      </c>
      <c r="F1570" s="29"/>
      <c r="G1570" s="29" t="s">
        <v>2924</v>
      </c>
      <c r="H1570" s="30" t="n">
        <v>999.9</v>
      </c>
      <c r="I1570" s="31" t="n">
        <v>46220</v>
      </c>
      <c r="J1570" s="30" t="n">
        <v>999.9</v>
      </c>
      <c r="K1570" s="29" t="s">
        <v>120</v>
      </c>
      <c r="L1570" s="29" t="s">
        <v>2925</v>
      </c>
      <c r="M1570" s="29"/>
      <c r="N1570" s="29" t="s">
        <v>122</v>
      </c>
      <c r="O1570" s="31" t="n">
        <v>46765</v>
      </c>
      <c r="P1570" s="29" t="s">
        <v>123</v>
      </c>
      <c r="Q1570" s="29" t="n">
        <f aca="false">IFERROR(VALUE(L1570),"")</f>
        <v>65</v>
      </c>
      <c r="R1570" s="29" t="n">
        <f aca="true">IF(O1570="","",O1570-TODAY())</f>
        <v>480</v>
      </c>
      <c r="S1570" s="29" t="str">
        <f aca="false">IF(C1570="&lt;&lt; vazio &gt;&gt;","VAZIA",IF(AND(O1570&lt;&gt;"",R1570&lt;0),"VENCIDO",IF(AND(O1570&lt;&gt;"",R1570&lt;=Parametros!$B$10),"PRÓX. VENCIMENTO",IF(F1570="Q","QUALIDADE",IF(F1570="S","BLOQUEADO",IF(F1570="R","RESTRITO/DEVOLUÇÃO",IF(OR(N1570="QUAR",N1570="QRES"),"QUARENTENA",IF(OR(B1570="DESCARTE",B1570="DEVOLUÇÃO"),"DESCARTE/DEVOLUÇÃO",IF(AND(D1570="",K1570&lt;&gt;""),"SEM LOTE",IF(AND(Q1570&lt;&gt;"",Q1570&gt;=Parametros!$B$11),"PARADO/SEM GIRO","OK"))))))))))</f>
        <v>OK</v>
      </c>
      <c r="T1570" s="29" t="str">
        <f aca="false">IF(AND($S1570="PARADO/SEM GIRO",$K1570="KG",OR(Painel!$B$5="(Todos)",A1570=Painel!$B$5)*OR(Painel!$E$5="(Todos)",P1570=Painel!$E$5)),$J1570+ROW()/10000000,"")</f>
        <v/>
      </c>
      <c r="U1570" s="29" t="str">
        <f aca="false">IF(AND($S1570="VENCIDO",$K1570="KG",OR(Painel!$B$5="(Todos)",A1570=Painel!$B$5)*OR(Painel!$E$5="(Todos)",P1570=Painel!$E$5)),$J1570+ROW()/10000000,"")</f>
        <v/>
      </c>
    </row>
    <row r="1571" customFormat="false" ht="15" hidden="false" customHeight="false" outlineLevel="0" collapsed="false">
      <c r="A1571" s="29" t="s">
        <v>53</v>
      </c>
      <c r="B1571" s="29" t="s">
        <v>2926</v>
      </c>
      <c r="C1571" s="29" t="s">
        <v>2927</v>
      </c>
      <c r="D1571" s="29" t="s">
        <v>2928</v>
      </c>
      <c r="E1571" s="29" t="n">
        <v>1</v>
      </c>
      <c r="F1571" s="29"/>
      <c r="G1571" s="29" t="s">
        <v>2929</v>
      </c>
      <c r="H1571" s="30" t="n">
        <v>960</v>
      </c>
      <c r="I1571" s="31" t="n">
        <v>46273</v>
      </c>
      <c r="J1571" s="30" t="n">
        <v>960</v>
      </c>
      <c r="K1571" s="29" t="s">
        <v>120</v>
      </c>
      <c r="L1571" s="29" t="s">
        <v>149</v>
      </c>
      <c r="M1571" s="29"/>
      <c r="N1571" s="29" t="s">
        <v>122</v>
      </c>
      <c r="O1571" s="31" t="n">
        <v>46613</v>
      </c>
      <c r="P1571" s="29" t="s">
        <v>123</v>
      </c>
      <c r="Q1571" s="29" t="n">
        <f aca="false">IFERROR(VALUE(L1571),"")</f>
        <v>12</v>
      </c>
      <c r="R1571" s="29" t="n">
        <f aca="true">IF(O1571="","",O1571-TODAY())</f>
        <v>328</v>
      </c>
      <c r="S1571" s="29" t="str">
        <f aca="false">IF(C1571="&lt;&lt; vazio &gt;&gt;","VAZIA",IF(AND(O1571&lt;&gt;"",R1571&lt;0),"VENCIDO",IF(AND(O1571&lt;&gt;"",R1571&lt;=Parametros!$B$10),"PRÓX. VENCIMENTO",IF(F1571="Q","QUALIDADE",IF(F1571="S","BLOQUEADO",IF(F1571="R","RESTRITO/DEVOLUÇÃO",IF(OR(N1571="QUAR",N1571="QRES"),"QUARENTENA",IF(OR(B1571="DESCARTE",B1571="DEVOLUÇÃO"),"DESCARTE/DEVOLUÇÃO",IF(AND(D1571="",K1571&lt;&gt;""),"SEM LOTE",IF(AND(Q1571&lt;&gt;"",Q1571&gt;=Parametros!$B$11),"PARADO/SEM GIRO","OK"))))))))))</f>
        <v>OK</v>
      </c>
      <c r="T1571" s="29" t="str">
        <f aca="false">IF(AND($S1571="PARADO/SEM GIRO",$K1571="KG",OR(Painel!$B$5="(Todos)",A1571=Painel!$B$5)*OR(Painel!$E$5="(Todos)",P1571=Painel!$E$5)),$J1571+ROW()/10000000,"")</f>
        <v/>
      </c>
      <c r="U1571" s="29" t="str">
        <f aca="false">IF(AND($S1571="VENCIDO",$K1571="KG",OR(Painel!$B$5="(Todos)",A1571=Painel!$B$5)*OR(Painel!$E$5="(Todos)",P1571=Painel!$E$5)),$J1571+ROW()/10000000,"")</f>
        <v/>
      </c>
    </row>
    <row r="1572" customFormat="false" ht="15" hidden="false" customHeight="false" outlineLevel="0" collapsed="false">
      <c r="A1572" s="29" t="s">
        <v>53</v>
      </c>
      <c r="B1572" s="29" t="s">
        <v>2930</v>
      </c>
      <c r="C1572" s="29" t="s">
        <v>876</v>
      </c>
      <c r="D1572" s="29" t="s">
        <v>901</v>
      </c>
      <c r="E1572" s="29" t="n">
        <v>1</v>
      </c>
      <c r="F1572" s="29"/>
      <c r="G1572" s="29" t="s">
        <v>2931</v>
      </c>
      <c r="H1572" s="30" t="n">
        <v>720</v>
      </c>
      <c r="I1572" s="31" t="n">
        <v>46282</v>
      </c>
      <c r="J1572" s="30" t="n">
        <v>720</v>
      </c>
      <c r="K1572" s="29" t="s">
        <v>120</v>
      </c>
      <c r="L1572" s="29" t="s">
        <v>400</v>
      </c>
      <c r="M1572" s="29"/>
      <c r="N1572" s="29" t="s">
        <v>122</v>
      </c>
      <c r="O1572" s="31" t="n">
        <v>46822</v>
      </c>
      <c r="P1572" s="29" t="s">
        <v>123</v>
      </c>
      <c r="Q1572" s="29" t="n">
        <f aca="false">IFERROR(VALUE(L1572),"")</f>
        <v>3</v>
      </c>
      <c r="R1572" s="29" t="n">
        <f aca="true">IF(O1572="","",O1572-TODAY())</f>
        <v>537</v>
      </c>
      <c r="S1572" s="29" t="str">
        <f aca="false">IF(C1572="&lt;&lt; vazio &gt;&gt;","VAZIA",IF(AND(O1572&lt;&gt;"",R1572&lt;0),"VENCIDO",IF(AND(O1572&lt;&gt;"",R1572&lt;=Parametros!$B$10),"PRÓX. VENCIMENTO",IF(F1572="Q","QUALIDADE",IF(F1572="S","BLOQUEADO",IF(F1572="R","RESTRITO/DEVOLUÇÃO",IF(OR(N1572="QUAR",N1572="QRES"),"QUARENTENA",IF(OR(B1572="DESCARTE",B1572="DEVOLUÇÃO"),"DESCARTE/DEVOLUÇÃO",IF(AND(D1572="",K1572&lt;&gt;""),"SEM LOTE",IF(AND(Q1572&lt;&gt;"",Q1572&gt;=Parametros!$B$11),"PARADO/SEM GIRO","OK"))))))))))</f>
        <v>OK</v>
      </c>
      <c r="T1572" s="29" t="str">
        <f aca="false">IF(AND($S1572="PARADO/SEM GIRO",$K1572="KG",OR(Painel!$B$5="(Todos)",A1572=Painel!$B$5)*OR(Painel!$E$5="(Todos)",P1572=Painel!$E$5)),$J1572+ROW()/10000000,"")</f>
        <v/>
      </c>
      <c r="U1572" s="29" t="str">
        <f aca="false">IF(AND($S1572="VENCIDO",$K1572="KG",OR(Painel!$B$5="(Todos)",A1572=Painel!$B$5)*OR(Painel!$E$5="(Todos)",P1572=Painel!$E$5)),$J1572+ROW()/10000000,"")</f>
        <v/>
      </c>
    </row>
    <row r="1573" customFormat="false" ht="15" hidden="false" customHeight="false" outlineLevel="0" collapsed="false">
      <c r="A1573" s="29" t="s">
        <v>53</v>
      </c>
      <c r="B1573" s="29" t="s">
        <v>2932</v>
      </c>
      <c r="C1573" s="29" t="s">
        <v>691</v>
      </c>
      <c r="D1573" s="29" t="s">
        <v>2933</v>
      </c>
      <c r="E1573" s="29" t="n">
        <v>1</v>
      </c>
      <c r="F1573" s="29"/>
      <c r="G1573" s="29" t="s">
        <v>2934</v>
      </c>
      <c r="H1573" s="30" t="n">
        <v>1000</v>
      </c>
      <c r="I1573" s="31" t="n">
        <v>46262</v>
      </c>
      <c r="J1573" s="30" t="n">
        <v>1000</v>
      </c>
      <c r="K1573" s="29" t="s">
        <v>120</v>
      </c>
      <c r="L1573" s="29" t="s">
        <v>190</v>
      </c>
      <c r="M1573" s="29"/>
      <c r="N1573" s="29" t="s">
        <v>122</v>
      </c>
      <c r="O1573" s="31" t="n">
        <v>46621</v>
      </c>
      <c r="P1573" s="29" t="s">
        <v>123</v>
      </c>
      <c r="Q1573" s="29" t="n">
        <f aca="false">IFERROR(VALUE(L1573),"")</f>
        <v>23</v>
      </c>
      <c r="R1573" s="29" t="n">
        <f aca="true">IF(O1573="","",O1573-TODAY())</f>
        <v>336</v>
      </c>
      <c r="S1573" s="29" t="str">
        <f aca="false">IF(C1573="&lt;&lt; vazio &gt;&gt;","VAZIA",IF(AND(O1573&lt;&gt;"",R1573&lt;0),"VENCIDO",IF(AND(O1573&lt;&gt;"",R1573&lt;=Parametros!$B$10),"PRÓX. VENCIMENTO",IF(F1573="Q","QUALIDADE",IF(F1573="S","BLOQUEADO",IF(F1573="R","RESTRITO/DEVOLUÇÃO",IF(OR(N1573="QUAR",N1573="QRES"),"QUARENTENA",IF(OR(B1573="DESCARTE",B1573="DEVOLUÇÃO"),"DESCARTE/DEVOLUÇÃO",IF(AND(D1573="",K1573&lt;&gt;""),"SEM LOTE",IF(AND(Q1573&lt;&gt;"",Q1573&gt;=Parametros!$B$11),"PARADO/SEM GIRO","OK"))))))))))</f>
        <v>OK</v>
      </c>
      <c r="T1573" s="29" t="str">
        <f aca="false">IF(AND($S1573="PARADO/SEM GIRO",$K1573="KG",OR(Painel!$B$5="(Todos)",A1573=Painel!$B$5)*OR(Painel!$E$5="(Todos)",P1573=Painel!$E$5)),$J1573+ROW()/10000000,"")</f>
        <v/>
      </c>
      <c r="U1573" s="29" t="str">
        <f aca="false">IF(AND($S1573="VENCIDO",$K1573="KG",OR(Painel!$B$5="(Todos)",A1573=Painel!$B$5)*OR(Painel!$E$5="(Todos)",P1573=Painel!$E$5)),$J1573+ROW()/10000000,"")</f>
        <v/>
      </c>
    </row>
    <row r="1574" customFormat="false" ht="15" hidden="false" customHeight="false" outlineLevel="0" collapsed="false">
      <c r="A1574" s="29" t="s">
        <v>53</v>
      </c>
      <c r="B1574" s="29" t="s">
        <v>2935</v>
      </c>
      <c r="C1574" s="29" t="s">
        <v>691</v>
      </c>
      <c r="D1574" s="29" t="s">
        <v>2936</v>
      </c>
      <c r="E1574" s="29" t="n">
        <v>1</v>
      </c>
      <c r="F1574" s="29"/>
      <c r="G1574" s="29" t="s">
        <v>2937</v>
      </c>
      <c r="H1574" s="30" t="n">
        <v>1100</v>
      </c>
      <c r="I1574" s="31" t="n">
        <v>46233</v>
      </c>
      <c r="J1574" s="30" t="n">
        <v>1100</v>
      </c>
      <c r="K1574" s="29" t="s">
        <v>120</v>
      </c>
      <c r="L1574" s="29" t="s">
        <v>1636</v>
      </c>
      <c r="M1574" s="29"/>
      <c r="N1574" s="29" t="s">
        <v>122</v>
      </c>
      <c r="O1574" s="31" t="n">
        <v>46955</v>
      </c>
      <c r="P1574" s="29" t="s">
        <v>123</v>
      </c>
      <c r="Q1574" s="29" t="n">
        <f aca="false">IFERROR(VALUE(L1574),"")</f>
        <v>52</v>
      </c>
      <c r="R1574" s="29" t="n">
        <f aca="true">IF(O1574="","",O1574-TODAY())</f>
        <v>670</v>
      </c>
      <c r="S1574" s="29" t="str">
        <f aca="false">IF(C1574="&lt;&lt; vazio &gt;&gt;","VAZIA",IF(AND(O1574&lt;&gt;"",R1574&lt;0),"VENCIDO",IF(AND(O1574&lt;&gt;"",R1574&lt;=Parametros!$B$10),"PRÓX. VENCIMENTO",IF(F1574="Q","QUALIDADE",IF(F1574="S","BLOQUEADO",IF(F1574="R","RESTRITO/DEVOLUÇÃO",IF(OR(N1574="QUAR",N1574="QRES"),"QUARENTENA",IF(OR(B1574="DESCARTE",B1574="DEVOLUÇÃO"),"DESCARTE/DEVOLUÇÃO",IF(AND(D1574="",K1574&lt;&gt;""),"SEM LOTE",IF(AND(Q1574&lt;&gt;"",Q1574&gt;=Parametros!$B$11),"PARADO/SEM GIRO","OK"))))))))))</f>
        <v>OK</v>
      </c>
      <c r="T1574" s="29" t="str">
        <f aca="false">IF(AND($S1574="PARADO/SEM GIRO",$K1574="KG",OR(Painel!$B$5="(Todos)",A1574=Painel!$B$5)*OR(Painel!$E$5="(Todos)",P1574=Painel!$E$5)),$J1574+ROW()/10000000,"")</f>
        <v/>
      </c>
      <c r="U1574" s="29" t="str">
        <f aca="false">IF(AND($S1574="VENCIDO",$K1574="KG",OR(Painel!$B$5="(Todos)",A1574=Painel!$B$5)*OR(Painel!$E$5="(Todos)",P1574=Painel!$E$5)),$J1574+ROW()/10000000,"")</f>
        <v/>
      </c>
    </row>
    <row r="1575" customFormat="false" ht="15" hidden="false" customHeight="false" outlineLevel="0" collapsed="false">
      <c r="A1575" s="29" t="s">
        <v>53</v>
      </c>
      <c r="B1575" s="29" t="s">
        <v>2938</v>
      </c>
      <c r="C1575" s="29" t="s">
        <v>691</v>
      </c>
      <c r="D1575" s="29" t="s">
        <v>2939</v>
      </c>
      <c r="E1575" s="29" t="n">
        <v>1</v>
      </c>
      <c r="F1575" s="29"/>
      <c r="G1575" s="29" t="s">
        <v>2940</v>
      </c>
      <c r="H1575" s="30" t="n">
        <v>778</v>
      </c>
      <c r="I1575" s="31" t="n">
        <v>46271</v>
      </c>
      <c r="J1575" s="30" t="n">
        <v>778</v>
      </c>
      <c r="K1575" s="29" t="s">
        <v>120</v>
      </c>
      <c r="L1575" s="29" t="s">
        <v>221</v>
      </c>
      <c r="M1575" s="29"/>
      <c r="N1575" s="29" t="s">
        <v>122</v>
      </c>
      <c r="O1575" s="31" t="n">
        <v>46634</v>
      </c>
      <c r="P1575" s="29" t="s">
        <v>123</v>
      </c>
      <c r="Q1575" s="29" t="n">
        <f aca="false">IFERROR(VALUE(L1575),"")</f>
        <v>14</v>
      </c>
      <c r="R1575" s="29" t="n">
        <f aca="true">IF(O1575="","",O1575-TODAY())</f>
        <v>349</v>
      </c>
      <c r="S1575" s="29" t="str">
        <f aca="false">IF(C1575="&lt;&lt; vazio &gt;&gt;","VAZIA",IF(AND(O1575&lt;&gt;"",R1575&lt;0),"VENCIDO",IF(AND(O1575&lt;&gt;"",R1575&lt;=Parametros!$B$10),"PRÓX. VENCIMENTO",IF(F1575="Q","QUALIDADE",IF(F1575="S","BLOQUEADO",IF(F1575="R","RESTRITO/DEVOLUÇÃO",IF(OR(N1575="QUAR",N1575="QRES"),"QUARENTENA",IF(OR(B1575="DESCARTE",B1575="DEVOLUÇÃO"),"DESCARTE/DEVOLUÇÃO",IF(AND(D1575="",K1575&lt;&gt;""),"SEM LOTE",IF(AND(Q1575&lt;&gt;"",Q1575&gt;=Parametros!$B$11),"PARADO/SEM GIRO","OK"))))))))))</f>
        <v>OK</v>
      </c>
      <c r="T1575" s="29" t="str">
        <f aca="false">IF(AND($S1575="PARADO/SEM GIRO",$K1575="KG",OR(Painel!$B$5="(Todos)",A1575=Painel!$B$5)*OR(Painel!$E$5="(Todos)",P1575=Painel!$E$5)),$J1575+ROW()/10000000,"")</f>
        <v/>
      </c>
      <c r="U1575" s="29" t="str">
        <f aca="false">IF(AND($S1575="VENCIDO",$K1575="KG",OR(Painel!$B$5="(Todos)",A1575=Painel!$B$5)*OR(Painel!$E$5="(Todos)",P1575=Painel!$E$5)),$J1575+ROW()/10000000,"")</f>
        <v/>
      </c>
    </row>
    <row r="1576" customFormat="false" ht="15" hidden="false" customHeight="false" outlineLevel="0" collapsed="false">
      <c r="A1576" s="29" t="s">
        <v>53</v>
      </c>
      <c r="B1576" s="29" t="s">
        <v>2941</v>
      </c>
      <c r="C1576" s="29" t="s">
        <v>666</v>
      </c>
      <c r="D1576" s="29" t="s">
        <v>667</v>
      </c>
      <c r="E1576" s="29" t="n">
        <v>1</v>
      </c>
      <c r="F1576" s="29" t="s">
        <v>268</v>
      </c>
      <c r="G1576" s="29" t="s">
        <v>2942</v>
      </c>
      <c r="H1576" s="30" t="n">
        <v>590.4</v>
      </c>
      <c r="I1576" s="31" t="n">
        <v>46285</v>
      </c>
      <c r="J1576" s="30" t="n">
        <v>590.4</v>
      </c>
      <c r="K1576" s="29" t="s">
        <v>120</v>
      </c>
      <c r="L1576" s="29" t="s">
        <v>116</v>
      </c>
      <c r="M1576" s="29"/>
      <c r="N1576" s="29" t="s">
        <v>122</v>
      </c>
      <c r="O1576" s="31" t="n">
        <v>46831</v>
      </c>
      <c r="P1576" s="29" t="s">
        <v>123</v>
      </c>
      <c r="Q1576" s="29" t="n">
        <f aca="false">IFERROR(VALUE(L1576),"")</f>
        <v>0</v>
      </c>
      <c r="R1576" s="29" t="n">
        <f aca="true">IF(O1576="","",O1576-TODAY())</f>
        <v>546</v>
      </c>
      <c r="S1576" s="29" t="str">
        <f aca="false">IF(C1576="&lt;&lt; vazio &gt;&gt;","VAZIA",IF(AND(O1576&lt;&gt;"",R1576&lt;0),"VENCIDO",IF(AND(O1576&lt;&gt;"",R1576&lt;=Parametros!$B$10),"PRÓX. VENCIMENTO",IF(F1576="Q","QUALIDADE",IF(F1576="S","BLOQUEADO",IF(F1576="R","RESTRITO/DEVOLUÇÃO",IF(OR(N1576="QUAR",N1576="QRES"),"QUARENTENA",IF(OR(B1576="DESCARTE",B1576="DEVOLUÇÃO"),"DESCARTE/DEVOLUÇÃO",IF(AND(D1576="",K1576&lt;&gt;""),"SEM LOTE",IF(AND(Q1576&lt;&gt;"",Q1576&gt;=Parametros!$B$11),"PARADO/SEM GIRO","OK"))))))))))</f>
        <v>QUALIDADE</v>
      </c>
      <c r="T1576" s="29" t="str">
        <f aca="false">IF(AND($S1576="PARADO/SEM GIRO",$K1576="KG",OR(Painel!$B$5="(Todos)",A1576=Painel!$B$5)*OR(Painel!$E$5="(Todos)",P1576=Painel!$E$5)),$J1576+ROW()/10000000,"")</f>
        <v/>
      </c>
      <c r="U1576" s="29" t="str">
        <f aca="false">IF(AND($S1576="VENCIDO",$K1576="KG",OR(Painel!$B$5="(Todos)",A1576=Painel!$B$5)*OR(Painel!$E$5="(Todos)",P1576=Painel!$E$5)),$J1576+ROW()/10000000,"")</f>
        <v/>
      </c>
    </row>
    <row r="1577" customFormat="false" ht="15" hidden="false" customHeight="false" outlineLevel="0" collapsed="false">
      <c r="A1577" s="29" t="s">
        <v>53</v>
      </c>
      <c r="B1577" s="29" t="s">
        <v>2943</v>
      </c>
      <c r="C1577" s="29" t="s">
        <v>247</v>
      </c>
      <c r="D1577" s="29" t="s">
        <v>747</v>
      </c>
      <c r="E1577" s="29" t="n">
        <v>1</v>
      </c>
      <c r="F1577" s="29"/>
      <c r="G1577" s="29" t="s">
        <v>2944</v>
      </c>
      <c r="H1577" s="30" t="n">
        <v>800</v>
      </c>
      <c r="I1577" s="31" t="n">
        <v>46189</v>
      </c>
      <c r="J1577" s="30" t="n">
        <v>800</v>
      </c>
      <c r="K1577" s="29" t="s">
        <v>120</v>
      </c>
      <c r="L1577" s="29" t="s">
        <v>749</v>
      </c>
      <c r="M1577" s="29"/>
      <c r="N1577" s="29" t="s">
        <v>122</v>
      </c>
      <c r="O1577" s="31" t="n">
        <v>46723</v>
      </c>
      <c r="P1577" s="29" t="s">
        <v>123</v>
      </c>
      <c r="Q1577" s="29" t="n">
        <f aca="false">IFERROR(VALUE(L1577),"")</f>
        <v>96</v>
      </c>
      <c r="R1577" s="29" t="n">
        <f aca="true">IF(O1577="","",O1577-TODAY())</f>
        <v>438</v>
      </c>
      <c r="S1577" s="29" t="str">
        <f aca="false">IF(C1577="&lt;&lt; vazio &gt;&gt;","VAZIA",IF(AND(O1577&lt;&gt;"",R1577&lt;0),"VENCIDO",IF(AND(O1577&lt;&gt;"",R1577&lt;=Parametros!$B$10),"PRÓX. VENCIMENTO",IF(F1577="Q","QUALIDADE",IF(F1577="S","BLOQUEADO",IF(F1577="R","RESTRITO/DEVOLUÇÃO",IF(OR(N1577="QUAR",N1577="QRES"),"QUARENTENA",IF(OR(B1577="DESCARTE",B1577="DEVOLUÇÃO"),"DESCARTE/DEVOLUÇÃO",IF(AND(D1577="",K1577&lt;&gt;""),"SEM LOTE",IF(AND(Q1577&lt;&gt;"",Q1577&gt;=Parametros!$B$11),"PARADO/SEM GIRO","OK"))))))))))</f>
        <v>PARADO/SEM GIRO</v>
      </c>
      <c r="T1577" s="29" t="n">
        <f aca="false">IF(AND($S1577="PARADO/SEM GIRO",$K1577="KG",OR(Painel!$B$5="(Todos)",A1577=Painel!$B$5)*OR(Painel!$E$5="(Todos)",P1577=Painel!$E$5)),$J1577+ROW()/10000000,"")</f>
        <v>800.0001577</v>
      </c>
      <c r="U1577" s="29" t="str">
        <f aca="false">IF(AND($S1577="VENCIDO",$K1577="KG",OR(Painel!$B$5="(Todos)",A1577=Painel!$B$5)*OR(Painel!$E$5="(Todos)",P1577=Painel!$E$5)),$J1577+ROW()/10000000,"")</f>
        <v/>
      </c>
    </row>
    <row r="1578" customFormat="false" ht="15" hidden="false" customHeight="false" outlineLevel="0" collapsed="false">
      <c r="A1578" s="29" t="s">
        <v>53</v>
      </c>
      <c r="B1578" s="29" t="s">
        <v>2945</v>
      </c>
      <c r="C1578" s="29" t="s">
        <v>308</v>
      </c>
      <c r="D1578" s="29" t="s">
        <v>461</v>
      </c>
      <c r="E1578" s="29" t="n">
        <v>1</v>
      </c>
      <c r="F1578" s="29"/>
      <c r="G1578" s="29" t="s">
        <v>2946</v>
      </c>
      <c r="H1578" s="30" t="n">
        <v>315</v>
      </c>
      <c r="I1578" s="31" t="n">
        <v>46280</v>
      </c>
      <c r="J1578" s="30" t="n">
        <v>315</v>
      </c>
      <c r="K1578" s="29" t="s">
        <v>120</v>
      </c>
      <c r="L1578" s="29" t="s">
        <v>144</v>
      </c>
      <c r="M1578" s="29"/>
      <c r="N1578" s="29" t="s">
        <v>122</v>
      </c>
      <c r="O1578" s="31" t="n">
        <v>46818</v>
      </c>
      <c r="P1578" s="29" t="s">
        <v>123</v>
      </c>
      <c r="Q1578" s="29" t="n">
        <f aca="false">IFERROR(VALUE(L1578),"")</f>
        <v>5</v>
      </c>
      <c r="R1578" s="29" t="n">
        <f aca="true">IF(O1578="","",O1578-TODAY())</f>
        <v>533</v>
      </c>
      <c r="S1578" s="29" t="str">
        <f aca="false">IF(C1578="&lt;&lt; vazio &gt;&gt;","VAZIA",IF(AND(O1578&lt;&gt;"",R1578&lt;0),"VENCIDO",IF(AND(O1578&lt;&gt;"",R1578&lt;=Parametros!$B$10),"PRÓX. VENCIMENTO",IF(F1578="Q","QUALIDADE",IF(F1578="S","BLOQUEADO",IF(F1578="R","RESTRITO/DEVOLUÇÃO",IF(OR(N1578="QUAR",N1578="QRES"),"QUARENTENA",IF(OR(B1578="DESCARTE",B1578="DEVOLUÇÃO"),"DESCARTE/DEVOLUÇÃO",IF(AND(D1578="",K1578&lt;&gt;""),"SEM LOTE",IF(AND(Q1578&lt;&gt;"",Q1578&gt;=Parametros!$B$11),"PARADO/SEM GIRO","OK"))))))))))</f>
        <v>OK</v>
      </c>
      <c r="T1578" s="29" t="str">
        <f aca="false">IF(AND($S1578="PARADO/SEM GIRO",$K1578="KG",OR(Painel!$B$5="(Todos)",A1578=Painel!$B$5)*OR(Painel!$E$5="(Todos)",P1578=Painel!$E$5)),$J1578+ROW()/10000000,"")</f>
        <v/>
      </c>
      <c r="U1578" s="29" t="str">
        <f aca="false">IF(AND($S1578="VENCIDO",$K1578="KG",OR(Painel!$B$5="(Todos)",A1578=Painel!$B$5)*OR(Painel!$E$5="(Todos)",P1578=Painel!$E$5)),$J1578+ROW()/10000000,"")</f>
        <v/>
      </c>
    </row>
    <row r="1579" customFormat="false" ht="15" hidden="false" customHeight="false" outlineLevel="0" collapsed="false">
      <c r="A1579" s="29" t="s">
        <v>53</v>
      </c>
      <c r="B1579" s="29" t="s">
        <v>2947</v>
      </c>
      <c r="C1579" s="29" t="s">
        <v>250</v>
      </c>
      <c r="D1579" s="29" t="s">
        <v>2948</v>
      </c>
      <c r="E1579" s="29" t="n">
        <v>1</v>
      </c>
      <c r="F1579" s="29" t="s">
        <v>268</v>
      </c>
      <c r="G1579" s="29" t="s">
        <v>2949</v>
      </c>
      <c r="H1579" s="30" t="n">
        <v>1000</v>
      </c>
      <c r="I1579" s="31" t="n">
        <v>46282</v>
      </c>
      <c r="J1579" s="30" t="n">
        <v>1000</v>
      </c>
      <c r="K1579" s="29" t="s">
        <v>120</v>
      </c>
      <c r="L1579" s="29" t="s">
        <v>400</v>
      </c>
      <c r="M1579" s="29"/>
      <c r="N1579" s="29" t="s">
        <v>122</v>
      </c>
      <c r="O1579" s="31" t="n">
        <v>46829</v>
      </c>
      <c r="P1579" s="29" t="s">
        <v>123</v>
      </c>
      <c r="Q1579" s="29" t="n">
        <f aca="false">IFERROR(VALUE(L1579),"")</f>
        <v>3</v>
      </c>
      <c r="R1579" s="29" t="n">
        <f aca="true">IF(O1579="","",O1579-TODAY())</f>
        <v>544</v>
      </c>
      <c r="S1579" s="29" t="str">
        <f aca="false">IF(C1579="&lt;&lt; vazio &gt;&gt;","VAZIA",IF(AND(O1579&lt;&gt;"",R1579&lt;0),"VENCIDO",IF(AND(O1579&lt;&gt;"",R1579&lt;=Parametros!$B$10),"PRÓX. VENCIMENTO",IF(F1579="Q","QUALIDADE",IF(F1579="S","BLOQUEADO",IF(F1579="R","RESTRITO/DEVOLUÇÃO",IF(OR(N1579="QUAR",N1579="QRES"),"QUARENTENA",IF(OR(B1579="DESCARTE",B1579="DEVOLUÇÃO"),"DESCARTE/DEVOLUÇÃO",IF(AND(D1579="",K1579&lt;&gt;""),"SEM LOTE",IF(AND(Q1579&lt;&gt;"",Q1579&gt;=Parametros!$B$11),"PARADO/SEM GIRO","OK"))))))))))</f>
        <v>QUALIDADE</v>
      </c>
      <c r="T1579" s="29" t="str">
        <f aca="false">IF(AND($S1579="PARADO/SEM GIRO",$K1579="KG",OR(Painel!$B$5="(Todos)",A1579=Painel!$B$5)*OR(Painel!$E$5="(Todos)",P1579=Painel!$E$5)),$J1579+ROW()/10000000,"")</f>
        <v/>
      </c>
      <c r="U1579" s="29" t="str">
        <f aca="false">IF(AND($S1579="VENCIDO",$K1579="KG",OR(Painel!$B$5="(Todos)",A1579=Painel!$B$5)*OR(Painel!$E$5="(Todos)",P1579=Painel!$E$5)),$J1579+ROW()/10000000,"")</f>
        <v/>
      </c>
    </row>
    <row r="1580" customFormat="false" ht="15" hidden="false" customHeight="false" outlineLevel="0" collapsed="false">
      <c r="A1580" s="29" t="s">
        <v>53</v>
      </c>
      <c r="B1580" s="29" t="s">
        <v>2950</v>
      </c>
      <c r="C1580" s="29" t="s">
        <v>196</v>
      </c>
      <c r="D1580" s="29" t="s">
        <v>197</v>
      </c>
      <c r="E1580" s="29" t="n">
        <v>1</v>
      </c>
      <c r="F1580" s="29" t="s">
        <v>137</v>
      </c>
      <c r="G1580" s="29" t="s">
        <v>2951</v>
      </c>
      <c r="H1580" s="30" t="n">
        <v>640</v>
      </c>
      <c r="I1580" s="31" t="n">
        <v>46262</v>
      </c>
      <c r="J1580" s="30" t="n">
        <v>640</v>
      </c>
      <c r="K1580" s="29" t="s">
        <v>120</v>
      </c>
      <c r="L1580" s="29" t="s">
        <v>190</v>
      </c>
      <c r="M1580" s="29"/>
      <c r="N1580" s="29" t="s">
        <v>122</v>
      </c>
      <c r="O1580" s="31" t="n">
        <v>46318</v>
      </c>
      <c r="P1580" s="29" t="s">
        <v>123</v>
      </c>
      <c r="Q1580" s="29" t="n">
        <f aca="false">IFERROR(VALUE(L1580),"")</f>
        <v>23</v>
      </c>
      <c r="R1580" s="29" t="n">
        <f aca="true">IF(O1580="","",O1580-TODAY())</f>
        <v>33</v>
      </c>
      <c r="S1580" s="29" t="str">
        <f aca="false">IF(C1580="&lt;&lt; vazio &gt;&gt;","VAZIA",IF(AND(O1580&lt;&gt;"",R1580&lt;0),"VENCIDO",IF(AND(O1580&lt;&gt;"",R1580&lt;=Parametros!$B$10),"PRÓX. VENCIMENTO",IF(F1580="Q","QUALIDADE",IF(F1580="S","BLOQUEADO",IF(F1580="R","RESTRITO/DEVOLUÇÃO",IF(OR(N1580="QUAR",N1580="QRES"),"QUARENTENA",IF(OR(B1580="DESCARTE",B1580="DEVOLUÇÃO"),"DESCARTE/DEVOLUÇÃO",IF(AND(D1580="",K1580&lt;&gt;""),"SEM LOTE",IF(AND(Q1580&lt;&gt;"",Q1580&gt;=Parametros!$B$11),"PARADO/SEM GIRO","OK"))))))))))</f>
        <v>PRÓX. VENCIMENTO</v>
      </c>
      <c r="T1580" s="29" t="str">
        <f aca="false">IF(AND($S1580="PARADO/SEM GIRO",$K1580="KG",OR(Painel!$B$5="(Todos)",A1580=Painel!$B$5)*OR(Painel!$E$5="(Todos)",P1580=Painel!$E$5)),$J1580+ROW()/10000000,"")</f>
        <v/>
      </c>
      <c r="U1580" s="29" t="str">
        <f aca="false">IF(AND($S1580="VENCIDO",$K1580="KG",OR(Painel!$B$5="(Todos)",A1580=Painel!$B$5)*OR(Painel!$E$5="(Todos)",P1580=Painel!$E$5)),$J1580+ROW()/10000000,"")</f>
        <v/>
      </c>
    </row>
    <row r="1581" customFormat="false" ht="15" hidden="false" customHeight="false" outlineLevel="0" collapsed="false">
      <c r="A1581" s="29" t="s">
        <v>53</v>
      </c>
      <c r="B1581" s="29" t="s">
        <v>2952</v>
      </c>
      <c r="C1581" s="29" t="s">
        <v>909</v>
      </c>
      <c r="D1581" s="29" t="s">
        <v>2953</v>
      </c>
      <c r="E1581" s="29" t="n">
        <v>1</v>
      </c>
      <c r="F1581" s="29"/>
      <c r="G1581" s="29" t="s">
        <v>2954</v>
      </c>
      <c r="H1581" s="30" t="n">
        <v>650</v>
      </c>
      <c r="I1581" s="31" t="n">
        <v>46281</v>
      </c>
      <c r="J1581" s="30" t="n">
        <v>650</v>
      </c>
      <c r="K1581" s="29" t="s">
        <v>120</v>
      </c>
      <c r="L1581" s="29" t="s">
        <v>284</v>
      </c>
      <c r="M1581" s="29"/>
      <c r="N1581" s="29" t="s">
        <v>122</v>
      </c>
      <c r="O1581" s="31" t="n">
        <v>46821</v>
      </c>
      <c r="P1581" s="29" t="s">
        <v>123</v>
      </c>
      <c r="Q1581" s="29" t="n">
        <f aca="false">IFERROR(VALUE(L1581),"")</f>
        <v>4</v>
      </c>
      <c r="R1581" s="29" t="n">
        <f aca="true">IF(O1581="","",O1581-TODAY())</f>
        <v>536</v>
      </c>
      <c r="S1581" s="29" t="str">
        <f aca="false">IF(C1581="&lt;&lt; vazio &gt;&gt;","VAZIA",IF(AND(O1581&lt;&gt;"",R1581&lt;0),"VENCIDO",IF(AND(O1581&lt;&gt;"",R1581&lt;=Parametros!$B$10),"PRÓX. VENCIMENTO",IF(F1581="Q","QUALIDADE",IF(F1581="S","BLOQUEADO",IF(F1581="R","RESTRITO/DEVOLUÇÃO",IF(OR(N1581="QUAR",N1581="QRES"),"QUARENTENA",IF(OR(B1581="DESCARTE",B1581="DEVOLUÇÃO"),"DESCARTE/DEVOLUÇÃO",IF(AND(D1581="",K1581&lt;&gt;""),"SEM LOTE",IF(AND(Q1581&lt;&gt;"",Q1581&gt;=Parametros!$B$11),"PARADO/SEM GIRO","OK"))))))))))</f>
        <v>OK</v>
      </c>
      <c r="T1581" s="29" t="str">
        <f aca="false">IF(AND($S1581="PARADO/SEM GIRO",$K1581="KG",OR(Painel!$B$5="(Todos)",A1581=Painel!$B$5)*OR(Painel!$E$5="(Todos)",P1581=Painel!$E$5)),$J1581+ROW()/10000000,"")</f>
        <v/>
      </c>
      <c r="U1581" s="29" t="str">
        <f aca="false">IF(AND($S1581="VENCIDO",$K1581="KG",OR(Painel!$B$5="(Todos)",A1581=Painel!$B$5)*OR(Painel!$E$5="(Todos)",P1581=Painel!$E$5)),$J1581+ROW()/10000000,"")</f>
        <v/>
      </c>
    </row>
    <row r="1582" customFormat="false" ht="15" hidden="false" customHeight="false" outlineLevel="0" collapsed="false">
      <c r="A1582" s="29" t="s">
        <v>53</v>
      </c>
      <c r="B1582" s="29" t="s">
        <v>2955</v>
      </c>
      <c r="C1582" s="29" t="s">
        <v>222</v>
      </c>
      <c r="D1582" s="29" t="s">
        <v>675</v>
      </c>
      <c r="E1582" s="29" t="n">
        <v>1</v>
      </c>
      <c r="F1582" s="29" t="s">
        <v>137</v>
      </c>
      <c r="G1582" s="29" t="s">
        <v>2956</v>
      </c>
      <c r="H1582" s="30" t="n">
        <v>980</v>
      </c>
      <c r="I1582" s="31" t="n">
        <v>46259</v>
      </c>
      <c r="J1582" s="30" t="n">
        <v>980</v>
      </c>
      <c r="K1582" s="29" t="s">
        <v>120</v>
      </c>
      <c r="L1582" s="29" t="s">
        <v>677</v>
      </c>
      <c r="M1582" s="29"/>
      <c r="N1582" s="29" t="s">
        <v>122</v>
      </c>
      <c r="O1582" s="31" t="n">
        <v>46797</v>
      </c>
      <c r="P1582" s="29" t="s">
        <v>123</v>
      </c>
      <c r="Q1582" s="29" t="n">
        <f aca="false">IFERROR(VALUE(L1582),"")</f>
        <v>26</v>
      </c>
      <c r="R1582" s="29" t="n">
        <f aca="true">IF(O1582="","",O1582-TODAY())</f>
        <v>512</v>
      </c>
      <c r="S1582" s="29" t="str">
        <f aca="false">IF(C1582="&lt;&lt; vazio &gt;&gt;","VAZIA",IF(AND(O1582&lt;&gt;"",R1582&lt;0),"VENCIDO",IF(AND(O1582&lt;&gt;"",R1582&lt;=Parametros!$B$10),"PRÓX. VENCIMENTO",IF(F1582="Q","QUALIDADE",IF(F1582="S","BLOQUEADO",IF(F1582="R","RESTRITO/DEVOLUÇÃO",IF(OR(N1582="QUAR",N1582="QRES"),"QUARENTENA",IF(OR(B1582="DESCARTE",B1582="DEVOLUÇÃO"),"DESCARTE/DEVOLUÇÃO",IF(AND(D1582="",K1582&lt;&gt;""),"SEM LOTE",IF(AND(Q1582&lt;&gt;"",Q1582&gt;=Parametros!$B$11),"PARADO/SEM GIRO","OK"))))))))))</f>
        <v>BLOQUEADO</v>
      </c>
      <c r="T1582" s="29" t="str">
        <f aca="false">IF(AND($S1582="PARADO/SEM GIRO",$K1582="KG",OR(Painel!$B$5="(Todos)",A1582=Painel!$B$5)*OR(Painel!$E$5="(Todos)",P1582=Painel!$E$5)),$J1582+ROW()/10000000,"")</f>
        <v/>
      </c>
      <c r="U1582" s="29" t="str">
        <f aca="false">IF(AND($S1582="VENCIDO",$K1582="KG",OR(Painel!$B$5="(Todos)",A1582=Painel!$B$5)*OR(Painel!$E$5="(Todos)",P1582=Painel!$E$5)),$J1582+ROW()/10000000,"")</f>
        <v/>
      </c>
    </row>
    <row r="1583" customFormat="false" ht="15" hidden="false" customHeight="false" outlineLevel="0" collapsed="false">
      <c r="A1583" s="29" t="s">
        <v>53</v>
      </c>
      <c r="B1583" s="29" t="s">
        <v>2957</v>
      </c>
      <c r="C1583" s="29" t="s">
        <v>250</v>
      </c>
      <c r="D1583" s="29" t="s">
        <v>672</v>
      </c>
      <c r="E1583" s="29" t="n">
        <v>1</v>
      </c>
      <c r="F1583" s="29" t="s">
        <v>268</v>
      </c>
      <c r="G1583" s="29" t="s">
        <v>2958</v>
      </c>
      <c r="H1583" s="30" t="n">
        <v>1000</v>
      </c>
      <c r="I1583" s="31" t="n">
        <v>46282</v>
      </c>
      <c r="J1583" s="30" t="n">
        <v>1000</v>
      </c>
      <c r="K1583" s="29" t="s">
        <v>120</v>
      </c>
      <c r="L1583" s="29" t="s">
        <v>400</v>
      </c>
      <c r="M1583" s="29"/>
      <c r="N1583" s="29" t="s">
        <v>122</v>
      </c>
      <c r="O1583" s="31" t="n">
        <v>46829</v>
      </c>
      <c r="P1583" s="29" t="s">
        <v>123</v>
      </c>
      <c r="Q1583" s="29" t="n">
        <f aca="false">IFERROR(VALUE(L1583),"")</f>
        <v>3</v>
      </c>
      <c r="R1583" s="29" t="n">
        <f aca="true">IF(O1583="","",O1583-TODAY())</f>
        <v>544</v>
      </c>
      <c r="S1583" s="29" t="str">
        <f aca="false">IF(C1583="&lt;&lt; vazio &gt;&gt;","VAZIA",IF(AND(O1583&lt;&gt;"",R1583&lt;0),"VENCIDO",IF(AND(O1583&lt;&gt;"",R1583&lt;=Parametros!$B$10),"PRÓX. VENCIMENTO",IF(F1583="Q","QUALIDADE",IF(F1583="S","BLOQUEADO",IF(F1583="R","RESTRITO/DEVOLUÇÃO",IF(OR(N1583="QUAR",N1583="QRES"),"QUARENTENA",IF(OR(B1583="DESCARTE",B1583="DEVOLUÇÃO"),"DESCARTE/DEVOLUÇÃO",IF(AND(D1583="",K1583&lt;&gt;""),"SEM LOTE",IF(AND(Q1583&lt;&gt;"",Q1583&gt;=Parametros!$B$11),"PARADO/SEM GIRO","OK"))))))))))</f>
        <v>QUALIDADE</v>
      </c>
      <c r="T1583" s="29" t="str">
        <f aca="false">IF(AND($S1583="PARADO/SEM GIRO",$K1583="KG",OR(Painel!$B$5="(Todos)",A1583=Painel!$B$5)*OR(Painel!$E$5="(Todos)",P1583=Painel!$E$5)),$J1583+ROW()/10000000,"")</f>
        <v/>
      </c>
      <c r="U1583" s="29" t="str">
        <f aca="false">IF(AND($S1583="VENCIDO",$K1583="KG",OR(Painel!$B$5="(Todos)",A1583=Painel!$B$5)*OR(Painel!$E$5="(Todos)",P1583=Painel!$E$5)),$J1583+ROW()/10000000,"")</f>
        <v/>
      </c>
    </row>
    <row r="1584" customFormat="false" ht="15" hidden="false" customHeight="false" outlineLevel="0" collapsed="false">
      <c r="A1584" s="29" t="s">
        <v>53</v>
      </c>
      <c r="B1584" s="29" t="s">
        <v>2959</v>
      </c>
      <c r="C1584" s="29" t="s">
        <v>398</v>
      </c>
      <c r="D1584" s="29" t="s">
        <v>402</v>
      </c>
      <c r="E1584" s="29" t="n">
        <v>1</v>
      </c>
      <c r="F1584" s="29"/>
      <c r="G1584" s="29" t="s">
        <v>2960</v>
      </c>
      <c r="H1584" s="30" t="n">
        <v>1102.5</v>
      </c>
      <c r="I1584" s="31" t="n">
        <v>46283</v>
      </c>
      <c r="J1584" s="30" t="n">
        <v>1102.5</v>
      </c>
      <c r="K1584" s="29" t="s">
        <v>120</v>
      </c>
      <c r="L1584" s="29" t="s">
        <v>144</v>
      </c>
      <c r="M1584" s="29"/>
      <c r="N1584" s="29" t="s">
        <v>122</v>
      </c>
      <c r="O1584" s="31" t="n">
        <v>46641</v>
      </c>
      <c r="P1584" s="29" t="s">
        <v>123</v>
      </c>
      <c r="Q1584" s="29" t="n">
        <f aca="false">IFERROR(VALUE(L1584),"")</f>
        <v>5</v>
      </c>
      <c r="R1584" s="29" t="n">
        <f aca="true">IF(O1584="","",O1584-TODAY())</f>
        <v>356</v>
      </c>
      <c r="S1584" s="29" t="str">
        <f aca="false">IF(C1584="&lt;&lt; vazio &gt;&gt;","VAZIA",IF(AND(O1584&lt;&gt;"",R1584&lt;0),"VENCIDO",IF(AND(O1584&lt;&gt;"",R1584&lt;=Parametros!$B$10),"PRÓX. VENCIMENTO",IF(F1584="Q","QUALIDADE",IF(F1584="S","BLOQUEADO",IF(F1584="R","RESTRITO/DEVOLUÇÃO",IF(OR(N1584="QUAR",N1584="QRES"),"QUARENTENA",IF(OR(B1584="DESCARTE",B1584="DEVOLUÇÃO"),"DESCARTE/DEVOLUÇÃO",IF(AND(D1584="",K1584&lt;&gt;""),"SEM LOTE",IF(AND(Q1584&lt;&gt;"",Q1584&gt;=Parametros!$B$11),"PARADO/SEM GIRO","OK"))))))))))</f>
        <v>OK</v>
      </c>
      <c r="T1584" s="29" t="str">
        <f aca="false">IF(AND($S1584="PARADO/SEM GIRO",$K1584="KG",OR(Painel!$B$5="(Todos)",A1584=Painel!$B$5)*OR(Painel!$E$5="(Todos)",P1584=Painel!$E$5)),$J1584+ROW()/10000000,"")</f>
        <v/>
      </c>
      <c r="U1584" s="29" t="str">
        <f aca="false">IF(AND($S1584="VENCIDO",$K1584="KG",OR(Painel!$B$5="(Todos)",A1584=Painel!$B$5)*OR(Painel!$E$5="(Todos)",P1584=Painel!$E$5)),$J1584+ROW()/10000000,"")</f>
        <v/>
      </c>
    </row>
    <row r="1585" customFormat="false" ht="15" hidden="false" customHeight="false" outlineLevel="0" collapsed="false">
      <c r="A1585" s="29" t="s">
        <v>53</v>
      </c>
      <c r="B1585" s="29" t="s">
        <v>2961</v>
      </c>
      <c r="C1585" s="29" t="s">
        <v>707</v>
      </c>
      <c r="D1585" s="29" t="s">
        <v>1001</v>
      </c>
      <c r="E1585" s="29" t="n">
        <v>1</v>
      </c>
      <c r="F1585" s="29" t="s">
        <v>268</v>
      </c>
      <c r="G1585" s="29" t="s">
        <v>2962</v>
      </c>
      <c r="H1585" s="30" t="n">
        <v>800</v>
      </c>
      <c r="I1585" s="31" t="n">
        <v>46282</v>
      </c>
      <c r="J1585" s="30" t="n">
        <v>800</v>
      </c>
      <c r="K1585" s="29" t="s">
        <v>120</v>
      </c>
      <c r="L1585" s="29" t="s">
        <v>400</v>
      </c>
      <c r="M1585" s="29"/>
      <c r="N1585" s="29" t="s">
        <v>122</v>
      </c>
      <c r="O1585" s="31" t="n">
        <v>46827</v>
      </c>
      <c r="P1585" s="29" t="s">
        <v>123</v>
      </c>
      <c r="Q1585" s="29" t="n">
        <f aca="false">IFERROR(VALUE(L1585),"")</f>
        <v>3</v>
      </c>
      <c r="R1585" s="29" t="n">
        <f aca="true">IF(O1585="","",O1585-TODAY())</f>
        <v>542</v>
      </c>
      <c r="S1585" s="29" t="str">
        <f aca="false">IF(C1585="&lt;&lt; vazio &gt;&gt;","VAZIA",IF(AND(O1585&lt;&gt;"",R1585&lt;0),"VENCIDO",IF(AND(O1585&lt;&gt;"",R1585&lt;=Parametros!$B$10),"PRÓX. VENCIMENTO",IF(F1585="Q","QUALIDADE",IF(F1585="S","BLOQUEADO",IF(F1585="R","RESTRITO/DEVOLUÇÃO",IF(OR(N1585="QUAR",N1585="QRES"),"QUARENTENA",IF(OR(B1585="DESCARTE",B1585="DEVOLUÇÃO"),"DESCARTE/DEVOLUÇÃO",IF(AND(D1585="",K1585&lt;&gt;""),"SEM LOTE",IF(AND(Q1585&lt;&gt;"",Q1585&gt;=Parametros!$B$11),"PARADO/SEM GIRO","OK"))))))))))</f>
        <v>QUALIDADE</v>
      </c>
      <c r="T1585" s="29" t="str">
        <f aca="false">IF(AND($S1585="PARADO/SEM GIRO",$K1585="KG",OR(Painel!$B$5="(Todos)",A1585=Painel!$B$5)*OR(Painel!$E$5="(Todos)",P1585=Painel!$E$5)),$J1585+ROW()/10000000,"")</f>
        <v/>
      </c>
      <c r="U1585" s="29" t="str">
        <f aca="false">IF(AND($S1585="VENCIDO",$K1585="KG",OR(Painel!$B$5="(Todos)",A1585=Painel!$B$5)*OR(Painel!$E$5="(Todos)",P1585=Painel!$E$5)),$J1585+ROW()/10000000,"")</f>
        <v/>
      </c>
    </row>
    <row r="1586" customFormat="false" ht="15" hidden="false" customHeight="false" outlineLevel="0" collapsed="false">
      <c r="A1586" s="29" t="s">
        <v>53</v>
      </c>
      <c r="B1586" s="29" t="s">
        <v>2963</v>
      </c>
      <c r="C1586" s="29" t="s">
        <v>917</v>
      </c>
      <c r="D1586" s="29" t="s">
        <v>392</v>
      </c>
      <c r="E1586" s="29" t="n">
        <v>1</v>
      </c>
      <c r="F1586" s="29"/>
      <c r="G1586" s="29" t="s">
        <v>2964</v>
      </c>
      <c r="H1586" s="30" t="n">
        <v>800</v>
      </c>
      <c r="I1586" s="31" t="n">
        <v>46274</v>
      </c>
      <c r="J1586" s="30" t="n">
        <v>800</v>
      </c>
      <c r="K1586" s="29" t="s">
        <v>120</v>
      </c>
      <c r="L1586" s="29" t="s">
        <v>138</v>
      </c>
      <c r="M1586" s="29"/>
      <c r="N1586" s="29" t="s">
        <v>122</v>
      </c>
      <c r="O1586" s="31" t="n">
        <v>46812</v>
      </c>
      <c r="P1586" s="29" t="s">
        <v>123</v>
      </c>
      <c r="Q1586" s="29" t="n">
        <f aca="false">IFERROR(VALUE(L1586),"")</f>
        <v>11</v>
      </c>
      <c r="R1586" s="29" t="n">
        <f aca="true">IF(O1586="","",O1586-TODAY())</f>
        <v>527</v>
      </c>
      <c r="S1586" s="29" t="str">
        <f aca="false">IF(C1586="&lt;&lt; vazio &gt;&gt;","VAZIA",IF(AND(O1586&lt;&gt;"",R1586&lt;0),"VENCIDO",IF(AND(O1586&lt;&gt;"",R1586&lt;=Parametros!$B$10),"PRÓX. VENCIMENTO",IF(F1586="Q","QUALIDADE",IF(F1586="S","BLOQUEADO",IF(F1586="R","RESTRITO/DEVOLUÇÃO",IF(OR(N1586="QUAR",N1586="QRES"),"QUARENTENA",IF(OR(B1586="DESCARTE",B1586="DEVOLUÇÃO"),"DESCARTE/DEVOLUÇÃO",IF(AND(D1586="",K1586&lt;&gt;""),"SEM LOTE",IF(AND(Q1586&lt;&gt;"",Q1586&gt;=Parametros!$B$11),"PARADO/SEM GIRO","OK"))))))))))</f>
        <v>OK</v>
      </c>
      <c r="T1586" s="29" t="str">
        <f aca="false">IF(AND($S1586="PARADO/SEM GIRO",$K1586="KG",OR(Painel!$B$5="(Todos)",A1586=Painel!$B$5)*OR(Painel!$E$5="(Todos)",P1586=Painel!$E$5)),$J1586+ROW()/10000000,"")</f>
        <v/>
      </c>
      <c r="U1586" s="29" t="str">
        <f aca="false">IF(AND($S1586="VENCIDO",$K1586="KG",OR(Painel!$B$5="(Todos)",A1586=Painel!$B$5)*OR(Painel!$E$5="(Todos)",P1586=Painel!$E$5)),$J1586+ROW()/10000000,"")</f>
        <v/>
      </c>
    </row>
    <row r="1587" customFormat="false" ht="15" hidden="false" customHeight="false" outlineLevel="0" collapsed="false">
      <c r="A1587" s="29" t="s">
        <v>53</v>
      </c>
      <c r="B1587" s="29" t="s">
        <v>2965</v>
      </c>
      <c r="C1587" s="29" t="s">
        <v>317</v>
      </c>
      <c r="D1587" s="29" t="s">
        <v>1006</v>
      </c>
      <c r="E1587" s="29" t="n">
        <v>1</v>
      </c>
      <c r="F1587" s="29" t="s">
        <v>268</v>
      </c>
      <c r="G1587" s="29" t="s">
        <v>2966</v>
      </c>
      <c r="H1587" s="30" t="n">
        <v>590.4</v>
      </c>
      <c r="I1587" s="31" t="n">
        <v>46285</v>
      </c>
      <c r="J1587" s="30" t="n">
        <v>590.4</v>
      </c>
      <c r="K1587" s="29" t="s">
        <v>120</v>
      </c>
      <c r="L1587" s="29" t="s">
        <v>116</v>
      </c>
      <c r="M1587" s="29"/>
      <c r="N1587" s="29" t="s">
        <v>122</v>
      </c>
      <c r="O1587" s="31" t="n">
        <v>46831</v>
      </c>
      <c r="P1587" s="29" t="s">
        <v>123</v>
      </c>
      <c r="Q1587" s="29" t="n">
        <f aca="false">IFERROR(VALUE(L1587),"")</f>
        <v>0</v>
      </c>
      <c r="R1587" s="29" t="n">
        <f aca="true">IF(O1587="","",O1587-TODAY())</f>
        <v>546</v>
      </c>
      <c r="S1587" s="29" t="str">
        <f aca="false">IF(C1587="&lt;&lt; vazio &gt;&gt;","VAZIA",IF(AND(O1587&lt;&gt;"",R1587&lt;0),"VENCIDO",IF(AND(O1587&lt;&gt;"",R1587&lt;=Parametros!$B$10),"PRÓX. VENCIMENTO",IF(F1587="Q","QUALIDADE",IF(F1587="S","BLOQUEADO",IF(F1587="R","RESTRITO/DEVOLUÇÃO",IF(OR(N1587="QUAR",N1587="QRES"),"QUARENTENA",IF(OR(B1587="DESCARTE",B1587="DEVOLUÇÃO"),"DESCARTE/DEVOLUÇÃO",IF(AND(D1587="",K1587&lt;&gt;""),"SEM LOTE",IF(AND(Q1587&lt;&gt;"",Q1587&gt;=Parametros!$B$11),"PARADO/SEM GIRO","OK"))))))))))</f>
        <v>QUALIDADE</v>
      </c>
      <c r="T1587" s="29" t="str">
        <f aca="false">IF(AND($S1587="PARADO/SEM GIRO",$K1587="KG",OR(Painel!$B$5="(Todos)",A1587=Painel!$B$5)*OR(Painel!$E$5="(Todos)",P1587=Painel!$E$5)),$J1587+ROW()/10000000,"")</f>
        <v/>
      </c>
      <c r="U1587" s="29" t="str">
        <f aca="false">IF(AND($S1587="VENCIDO",$K1587="KG",OR(Painel!$B$5="(Todos)",A1587=Painel!$B$5)*OR(Painel!$E$5="(Todos)",P1587=Painel!$E$5)),$J1587+ROW()/10000000,"")</f>
        <v/>
      </c>
    </row>
    <row r="1588" customFormat="false" ht="15" hidden="false" customHeight="false" outlineLevel="0" collapsed="false">
      <c r="A1588" s="29" t="s">
        <v>53</v>
      </c>
      <c r="B1588" s="29" t="s">
        <v>2967</v>
      </c>
      <c r="C1588" s="29" t="s">
        <v>167</v>
      </c>
      <c r="D1588" s="29" t="s">
        <v>765</v>
      </c>
      <c r="E1588" s="29" t="n">
        <v>1</v>
      </c>
      <c r="F1588" s="29" t="s">
        <v>268</v>
      </c>
      <c r="G1588" s="29" t="s">
        <v>2968</v>
      </c>
      <c r="H1588" s="30" t="n">
        <v>590.4</v>
      </c>
      <c r="I1588" s="31" t="n">
        <v>46283</v>
      </c>
      <c r="J1588" s="30" t="n">
        <v>590.4</v>
      </c>
      <c r="K1588" s="29" t="s">
        <v>120</v>
      </c>
      <c r="L1588" s="29" t="s">
        <v>176</v>
      </c>
      <c r="M1588" s="29"/>
      <c r="N1588" s="29" t="s">
        <v>122</v>
      </c>
      <c r="O1588" s="31" t="n">
        <v>46830</v>
      </c>
      <c r="P1588" s="29" t="s">
        <v>123</v>
      </c>
      <c r="Q1588" s="29" t="n">
        <f aca="false">IFERROR(VALUE(L1588),"")</f>
        <v>2</v>
      </c>
      <c r="R1588" s="29" t="n">
        <f aca="true">IF(O1588="","",O1588-TODAY())</f>
        <v>545</v>
      </c>
      <c r="S1588" s="29" t="str">
        <f aca="false">IF(C1588="&lt;&lt; vazio &gt;&gt;","VAZIA",IF(AND(O1588&lt;&gt;"",R1588&lt;0),"VENCIDO",IF(AND(O1588&lt;&gt;"",R1588&lt;=Parametros!$B$10),"PRÓX. VENCIMENTO",IF(F1588="Q","QUALIDADE",IF(F1588="S","BLOQUEADO",IF(F1588="R","RESTRITO/DEVOLUÇÃO",IF(OR(N1588="QUAR",N1588="QRES"),"QUARENTENA",IF(OR(B1588="DESCARTE",B1588="DEVOLUÇÃO"),"DESCARTE/DEVOLUÇÃO",IF(AND(D1588="",K1588&lt;&gt;""),"SEM LOTE",IF(AND(Q1588&lt;&gt;"",Q1588&gt;=Parametros!$B$11),"PARADO/SEM GIRO","OK"))))))))))</f>
        <v>QUALIDADE</v>
      </c>
      <c r="T1588" s="29" t="str">
        <f aca="false">IF(AND($S1588="PARADO/SEM GIRO",$K1588="KG",OR(Painel!$B$5="(Todos)",A1588=Painel!$B$5)*OR(Painel!$E$5="(Todos)",P1588=Painel!$E$5)),$J1588+ROW()/10000000,"")</f>
        <v/>
      </c>
      <c r="U1588" s="29" t="str">
        <f aca="false">IF(AND($S1588="VENCIDO",$K1588="KG",OR(Painel!$B$5="(Todos)",A1588=Painel!$B$5)*OR(Painel!$E$5="(Todos)",P1588=Painel!$E$5)),$J1588+ROW()/10000000,"")</f>
        <v/>
      </c>
    </row>
    <row r="1589" customFormat="false" ht="15" hidden="false" customHeight="false" outlineLevel="0" collapsed="false">
      <c r="A1589" s="29" t="s">
        <v>53</v>
      </c>
      <c r="B1589" s="29" t="s">
        <v>2969</v>
      </c>
      <c r="C1589" s="29" t="s">
        <v>691</v>
      </c>
      <c r="D1589" s="29" t="s">
        <v>2970</v>
      </c>
      <c r="E1589" s="29" t="n">
        <v>1</v>
      </c>
      <c r="F1589" s="29"/>
      <c r="G1589" s="29" t="s">
        <v>2971</v>
      </c>
      <c r="H1589" s="30" t="n">
        <v>300</v>
      </c>
      <c r="I1589" s="31" t="n">
        <v>46283</v>
      </c>
      <c r="J1589" s="30" t="n">
        <v>300</v>
      </c>
      <c r="K1589" s="29" t="s">
        <v>120</v>
      </c>
      <c r="L1589" s="29" t="s">
        <v>176</v>
      </c>
      <c r="M1589" s="29"/>
      <c r="N1589" s="29" t="s">
        <v>122</v>
      </c>
      <c r="O1589" s="31" t="n">
        <v>46830</v>
      </c>
      <c r="P1589" s="29" t="s">
        <v>123</v>
      </c>
      <c r="Q1589" s="29" t="n">
        <f aca="false">IFERROR(VALUE(L1589),"")</f>
        <v>2</v>
      </c>
      <c r="R1589" s="29" t="n">
        <f aca="true">IF(O1589="","",O1589-TODAY())</f>
        <v>545</v>
      </c>
      <c r="S1589" s="29" t="str">
        <f aca="false">IF(C1589="&lt;&lt; vazio &gt;&gt;","VAZIA",IF(AND(O1589&lt;&gt;"",R1589&lt;0),"VENCIDO",IF(AND(O1589&lt;&gt;"",R1589&lt;=Parametros!$B$10),"PRÓX. VENCIMENTO",IF(F1589="Q","QUALIDADE",IF(F1589="S","BLOQUEADO",IF(F1589="R","RESTRITO/DEVOLUÇÃO",IF(OR(N1589="QUAR",N1589="QRES"),"QUARENTENA",IF(OR(B1589="DESCARTE",B1589="DEVOLUÇÃO"),"DESCARTE/DEVOLUÇÃO",IF(AND(D1589="",K1589&lt;&gt;""),"SEM LOTE",IF(AND(Q1589&lt;&gt;"",Q1589&gt;=Parametros!$B$11),"PARADO/SEM GIRO","OK"))))))))))</f>
        <v>OK</v>
      </c>
      <c r="T1589" s="29" t="str">
        <f aca="false">IF(AND($S1589="PARADO/SEM GIRO",$K1589="KG",OR(Painel!$B$5="(Todos)",A1589=Painel!$B$5)*OR(Painel!$E$5="(Todos)",P1589=Painel!$E$5)),$J1589+ROW()/10000000,"")</f>
        <v/>
      </c>
      <c r="U1589" s="29" t="str">
        <f aca="false">IF(AND($S1589="VENCIDO",$K1589="KG",OR(Painel!$B$5="(Todos)",A1589=Painel!$B$5)*OR(Painel!$E$5="(Todos)",P1589=Painel!$E$5)),$J1589+ROW()/10000000,"")</f>
        <v/>
      </c>
    </row>
    <row r="1590" customFormat="false" ht="15" hidden="false" customHeight="false" outlineLevel="0" collapsed="false">
      <c r="A1590" s="29" t="s">
        <v>53</v>
      </c>
      <c r="B1590" s="29" t="s">
        <v>2972</v>
      </c>
      <c r="C1590" s="29" t="s">
        <v>247</v>
      </c>
      <c r="D1590" s="29" t="s">
        <v>1049</v>
      </c>
      <c r="E1590" s="29" t="n">
        <v>1</v>
      </c>
      <c r="F1590" s="29"/>
      <c r="G1590" s="29" t="s">
        <v>2973</v>
      </c>
      <c r="H1590" s="30" t="n">
        <v>800</v>
      </c>
      <c r="I1590" s="31" t="n">
        <v>46178</v>
      </c>
      <c r="J1590" s="30" t="n">
        <v>800</v>
      </c>
      <c r="K1590" s="29" t="s">
        <v>120</v>
      </c>
      <c r="L1590" s="29" t="s">
        <v>1478</v>
      </c>
      <c r="M1590" s="29"/>
      <c r="N1590" s="29" t="s">
        <v>122</v>
      </c>
      <c r="O1590" s="31" t="n">
        <v>46722</v>
      </c>
      <c r="P1590" s="29" t="s">
        <v>123</v>
      </c>
      <c r="Q1590" s="29" t="n">
        <f aca="false">IFERROR(VALUE(L1590),"")</f>
        <v>107</v>
      </c>
      <c r="R1590" s="29" t="n">
        <f aca="true">IF(O1590="","",O1590-TODAY())</f>
        <v>437</v>
      </c>
      <c r="S1590" s="29" t="str">
        <f aca="false">IF(C1590="&lt;&lt; vazio &gt;&gt;","VAZIA",IF(AND(O1590&lt;&gt;"",R1590&lt;0),"VENCIDO",IF(AND(O1590&lt;&gt;"",R1590&lt;=Parametros!$B$10),"PRÓX. VENCIMENTO",IF(F1590="Q","QUALIDADE",IF(F1590="S","BLOQUEADO",IF(F1590="R","RESTRITO/DEVOLUÇÃO",IF(OR(N1590="QUAR",N1590="QRES"),"QUARENTENA",IF(OR(B1590="DESCARTE",B1590="DEVOLUÇÃO"),"DESCARTE/DEVOLUÇÃO",IF(AND(D1590="",K1590&lt;&gt;""),"SEM LOTE",IF(AND(Q1590&lt;&gt;"",Q1590&gt;=Parametros!$B$11),"PARADO/SEM GIRO","OK"))))))))))</f>
        <v>PARADO/SEM GIRO</v>
      </c>
      <c r="T1590" s="29" t="n">
        <f aca="false">IF(AND($S1590="PARADO/SEM GIRO",$K1590="KG",OR(Painel!$B$5="(Todos)",A1590=Painel!$B$5)*OR(Painel!$E$5="(Todos)",P1590=Painel!$E$5)),$J1590+ROW()/10000000,"")</f>
        <v>800.000159</v>
      </c>
      <c r="U1590" s="29" t="str">
        <f aca="false">IF(AND($S1590="VENCIDO",$K1590="KG",OR(Painel!$B$5="(Todos)",A1590=Painel!$B$5)*OR(Painel!$E$5="(Todos)",P1590=Painel!$E$5)),$J1590+ROW()/10000000,"")</f>
        <v/>
      </c>
    </row>
    <row r="1591" customFormat="false" ht="15" hidden="false" customHeight="false" outlineLevel="0" collapsed="false">
      <c r="A1591" s="29" t="s">
        <v>53</v>
      </c>
      <c r="B1591" s="29" t="s">
        <v>2974</v>
      </c>
      <c r="C1591" s="29" t="s">
        <v>768</v>
      </c>
      <c r="D1591" s="29" t="s">
        <v>1426</v>
      </c>
      <c r="E1591" s="29" t="n">
        <v>1</v>
      </c>
      <c r="F1591" s="29"/>
      <c r="G1591" s="29" t="s">
        <v>2975</v>
      </c>
      <c r="H1591" s="30" t="n">
        <v>800</v>
      </c>
      <c r="I1591" s="31" t="n">
        <v>46261</v>
      </c>
      <c r="J1591" s="30" t="n">
        <v>800</v>
      </c>
      <c r="K1591" s="29" t="s">
        <v>120</v>
      </c>
      <c r="L1591" s="29" t="s">
        <v>938</v>
      </c>
      <c r="M1591" s="29"/>
      <c r="N1591" s="29" t="s">
        <v>122</v>
      </c>
      <c r="O1591" s="31" t="n">
        <v>46618</v>
      </c>
      <c r="P1591" s="29" t="s">
        <v>123</v>
      </c>
      <c r="Q1591" s="29" t="n">
        <f aca="false">IFERROR(VALUE(L1591),"")</f>
        <v>24</v>
      </c>
      <c r="R1591" s="29" t="n">
        <f aca="true">IF(O1591="","",O1591-TODAY())</f>
        <v>333</v>
      </c>
      <c r="S1591" s="29" t="str">
        <f aca="false">IF(C1591="&lt;&lt; vazio &gt;&gt;","VAZIA",IF(AND(O1591&lt;&gt;"",R1591&lt;0),"VENCIDO",IF(AND(O1591&lt;&gt;"",R1591&lt;=Parametros!$B$10),"PRÓX. VENCIMENTO",IF(F1591="Q","QUALIDADE",IF(F1591="S","BLOQUEADO",IF(F1591="R","RESTRITO/DEVOLUÇÃO",IF(OR(N1591="QUAR",N1591="QRES"),"QUARENTENA",IF(OR(B1591="DESCARTE",B1591="DEVOLUÇÃO"),"DESCARTE/DEVOLUÇÃO",IF(AND(D1591="",K1591&lt;&gt;""),"SEM LOTE",IF(AND(Q1591&lt;&gt;"",Q1591&gt;=Parametros!$B$11),"PARADO/SEM GIRO","OK"))))))))))</f>
        <v>OK</v>
      </c>
      <c r="T1591" s="29" t="str">
        <f aca="false">IF(AND($S1591="PARADO/SEM GIRO",$K1591="KG",OR(Painel!$B$5="(Todos)",A1591=Painel!$B$5)*OR(Painel!$E$5="(Todos)",P1591=Painel!$E$5)),$J1591+ROW()/10000000,"")</f>
        <v/>
      </c>
      <c r="U1591" s="29" t="str">
        <f aca="false">IF(AND($S1591="VENCIDO",$K1591="KG",OR(Painel!$B$5="(Todos)",A1591=Painel!$B$5)*OR(Painel!$E$5="(Todos)",P1591=Painel!$E$5)),$J1591+ROW()/10000000,"")</f>
        <v/>
      </c>
    </row>
    <row r="1592" customFormat="false" ht="15" hidden="false" customHeight="false" outlineLevel="0" collapsed="false">
      <c r="A1592" s="29" t="s">
        <v>53</v>
      </c>
      <c r="B1592" s="29" t="s">
        <v>2976</v>
      </c>
      <c r="C1592" s="29" t="s">
        <v>876</v>
      </c>
      <c r="D1592" s="29" t="s">
        <v>1238</v>
      </c>
      <c r="E1592" s="29" t="n">
        <v>1</v>
      </c>
      <c r="F1592" s="29" t="s">
        <v>268</v>
      </c>
      <c r="G1592" s="29" t="s">
        <v>2977</v>
      </c>
      <c r="H1592" s="30" t="n">
        <v>720</v>
      </c>
      <c r="I1592" s="31" t="n">
        <v>46281</v>
      </c>
      <c r="J1592" s="30" t="n">
        <v>720</v>
      </c>
      <c r="K1592" s="29" t="s">
        <v>120</v>
      </c>
      <c r="L1592" s="29" t="s">
        <v>284</v>
      </c>
      <c r="M1592" s="29"/>
      <c r="N1592" s="29" t="s">
        <v>122</v>
      </c>
      <c r="O1592" s="31" t="n">
        <v>46827</v>
      </c>
      <c r="P1592" s="29" t="s">
        <v>123</v>
      </c>
      <c r="Q1592" s="29" t="n">
        <f aca="false">IFERROR(VALUE(L1592),"")</f>
        <v>4</v>
      </c>
      <c r="R1592" s="29" t="n">
        <f aca="true">IF(O1592="","",O1592-TODAY())</f>
        <v>542</v>
      </c>
      <c r="S1592" s="29" t="str">
        <f aca="false">IF(C1592="&lt;&lt; vazio &gt;&gt;","VAZIA",IF(AND(O1592&lt;&gt;"",R1592&lt;0),"VENCIDO",IF(AND(O1592&lt;&gt;"",R1592&lt;=Parametros!$B$10),"PRÓX. VENCIMENTO",IF(F1592="Q","QUALIDADE",IF(F1592="S","BLOQUEADO",IF(F1592="R","RESTRITO/DEVOLUÇÃO",IF(OR(N1592="QUAR",N1592="QRES"),"QUARENTENA",IF(OR(B1592="DESCARTE",B1592="DEVOLUÇÃO"),"DESCARTE/DEVOLUÇÃO",IF(AND(D1592="",K1592&lt;&gt;""),"SEM LOTE",IF(AND(Q1592&lt;&gt;"",Q1592&gt;=Parametros!$B$11),"PARADO/SEM GIRO","OK"))))))))))</f>
        <v>QUALIDADE</v>
      </c>
      <c r="T1592" s="29" t="str">
        <f aca="false">IF(AND($S1592="PARADO/SEM GIRO",$K1592="KG",OR(Painel!$B$5="(Todos)",A1592=Painel!$B$5)*OR(Painel!$E$5="(Todos)",P1592=Painel!$E$5)),$J1592+ROW()/10000000,"")</f>
        <v/>
      </c>
      <c r="U1592" s="29" t="str">
        <f aca="false">IF(AND($S1592="VENCIDO",$K1592="KG",OR(Painel!$B$5="(Todos)",A1592=Painel!$B$5)*OR(Painel!$E$5="(Todos)",P1592=Painel!$E$5)),$J1592+ROW()/10000000,"")</f>
        <v/>
      </c>
    </row>
    <row r="1593" customFormat="false" ht="15" hidden="false" customHeight="false" outlineLevel="0" collapsed="false">
      <c r="A1593" s="29" t="s">
        <v>53</v>
      </c>
      <c r="B1593" s="29" t="s">
        <v>2978</v>
      </c>
      <c r="C1593" s="29" t="s">
        <v>980</v>
      </c>
      <c r="D1593" s="29" t="s">
        <v>981</v>
      </c>
      <c r="E1593" s="29" t="n">
        <v>1</v>
      </c>
      <c r="F1593" s="29" t="s">
        <v>268</v>
      </c>
      <c r="G1593" s="29" t="s">
        <v>2979</v>
      </c>
      <c r="H1593" s="30" t="n">
        <v>727.2</v>
      </c>
      <c r="I1593" s="31" t="n">
        <v>46280</v>
      </c>
      <c r="J1593" s="30" t="n">
        <v>727.2</v>
      </c>
      <c r="K1593" s="29" t="s">
        <v>120</v>
      </c>
      <c r="L1593" s="29" t="s">
        <v>144</v>
      </c>
      <c r="M1593" s="29"/>
      <c r="N1593" s="29" t="s">
        <v>122</v>
      </c>
      <c r="O1593" s="31" t="n">
        <v>46827</v>
      </c>
      <c r="P1593" s="29" t="s">
        <v>123</v>
      </c>
      <c r="Q1593" s="29" t="n">
        <f aca="false">IFERROR(VALUE(L1593),"")</f>
        <v>5</v>
      </c>
      <c r="R1593" s="29" t="n">
        <f aca="true">IF(O1593="","",O1593-TODAY())</f>
        <v>542</v>
      </c>
      <c r="S1593" s="29" t="str">
        <f aca="false">IF(C1593="&lt;&lt; vazio &gt;&gt;","VAZIA",IF(AND(O1593&lt;&gt;"",R1593&lt;0),"VENCIDO",IF(AND(O1593&lt;&gt;"",R1593&lt;=Parametros!$B$10),"PRÓX. VENCIMENTO",IF(F1593="Q","QUALIDADE",IF(F1593="S","BLOQUEADO",IF(F1593="R","RESTRITO/DEVOLUÇÃO",IF(OR(N1593="QUAR",N1593="QRES"),"QUARENTENA",IF(OR(B1593="DESCARTE",B1593="DEVOLUÇÃO"),"DESCARTE/DEVOLUÇÃO",IF(AND(D1593="",K1593&lt;&gt;""),"SEM LOTE",IF(AND(Q1593&lt;&gt;"",Q1593&gt;=Parametros!$B$11),"PARADO/SEM GIRO","OK"))))))))))</f>
        <v>QUALIDADE</v>
      </c>
      <c r="T1593" s="29" t="str">
        <f aca="false">IF(AND($S1593="PARADO/SEM GIRO",$K1593="KG",OR(Painel!$B$5="(Todos)",A1593=Painel!$B$5)*OR(Painel!$E$5="(Todos)",P1593=Painel!$E$5)),$J1593+ROW()/10000000,"")</f>
        <v/>
      </c>
      <c r="U1593" s="29" t="str">
        <f aca="false">IF(AND($S1593="VENCIDO",$K1593="KG",OR(Painel!$B$5="(Todos)",A1593=Painel!$B$5)*OR(Painel!$E$5="(Todos)",P1593=Painel!$E$5)),$J1593+ROW()/10000000,"")</f>
        <v/>
      </c>
    </row>
    <row r="1594" customFormat="false" ht="15" hidden="false" customHeight="false" outlineLevel="0" collapsed="false">
      <c r="A1594" s="29" t="s">
        <v>53</v>
      </c>
      <c r="B1594" s="29" t="s">
        <v>2980</v>
      </c>
      <c r="C1594" s="29" t="s">
        <v>396</v>
      </c>
      <c r="D1594" s="29" t="s">
        <v>2981</v>
      </c>
      <c r="E1594" s="29" t="n">
        <v>1</v>
      </c>
      <c r="F1594" s="29"/>
      <c r="G1594" s="29" t="s">
        <v>2982</v>
      </c>
      <c r="H1594" s="30" t="n">
        <v>1102.5</v>
      </c>
      <c r="I1594" s="31" t="n">
        <v>46274</v>
      </c>
      <c r="J1594" s="30" t="n">
        <v>1102.5</v>
      </c>
      <c r="K1594" s="29" t="s">
        <v>120</v>
      </c>
      <c r="L1594" s="29" t="s">
        <v>138</v>
      </c>
      <c r="M1594" s="29"/>
      <c r="N1594" s="29" t="s">
        <v>122</v>
      </c>
      <c r="O1594" s="31" t="n">
        <v>46807</v>
      </c>
      <c r="P1594" s="29" t="s">
        <v>123</v>
      </c>
      <c r="Q1594" s="29" t="n">
        <f aca="false">IFERROR(VALUE(L1594),"")</f>
        <v>11</v>
      </c>
      <c r="R1594" s="29" t="n">
        <f aca="true">IF(O1594="","",O1594-TODAY())</f>
        <v>522</v>
      </c>
      <c r="S1594" s="29" t="str">
        <f aca="false">IF(C1594="&lt;&lt; vazio &gt;&gt;","VAZIA",IF(AND(O1594&lt;&gt;"",R1594&lt;0),"VENCIDO",IF(AND(O1594&lt;&gt;"",R1594&lt;=Parametros!$B$10),"PRÓX. VENCIMENTO",IF(F1594="Q","QUALIDADE",IF(F1594="S","BLOQUEADO",IF(F1594="R","RESTRITO/DEVOLUÇÃO",IF(OR(N1594="QUAR",N1594="QRES"),"QUARENTENA",IF(OR(B1594="DESCARTE",B1594="DEVOLUÇÃO"),"DESCARTE/DEVOLUÇÃO",IF(AND(D1594="",K1594&lt;&gt;""),"SEM LOTE",IF(AND(Q1594&lt;&gt;"",Q1594&gt;=Parametros!$B$11),"PARADO/SEM GIRO","OK"))))))))))</f>
        <v>OK</v>
      </c>
      <c r="T1594" s="29" t="str">
        <f aca="false">IF(AND($S1594="PARADO/SEM GIRO",$K1594="KG",OR(Painel!$B$5="(Todos)",A1594=Painel!$B$5)*OR(Painel!$E$5="(Todos)",P1594=Painel!$E$5)),$J1594+ROW()/10000000,"")</f>
        <v/>
      </c>
      <c r="U1594" s="29" t="str">
        <f aca="false">IF(AND($S1594="VENCIDO",$K1594="KG",OR(Painel!$B$5="(Todos)",A1594=Painel!$B$5)*OR(Painel!$E$5="(Todos)",P1594=Painel!$E$5)),$J1594+ROW()/10000000,"")</f>
        <v/>
      </c>
    </row>
    <row r="1595" customFormat="false" ht="15" hidden="false" customHeight="false" outlineLevel="0" collapsed="false">
      <c r="A1595" s="29" t="s">
        <v>53</v>
      </c>
      <c r="B1595" s="29" t="s">
        <v>2983</v>
      </c>
      <c r="C1595" s="29" t="s">
        <v>253</v>
      </c>
      <c r="D1595" s="29" t="s">
        <v>440</v>
      </c>
      <c r="E1595" s="29" t="n">
        <v>1</v>
      </c>
      <c r="F1595" s="29"/>
      <c r="G1595" s="29" t="s">
        <v>2984</v>
      </c>
      <c r="H1595" s="30" t="n">
        <v>727.2</v>
      </c>
      <c r="I1595" s="31" t="n">
        <v>46259</v>
      </c>
      <c r="J1595" s="30" t="n">
        <v>727.2</v>
      </c>
      <c r="K1595" s="29" t="s">
        <v>120</v>
      </c>
      <c r="L1595" s="29" t="s">
        <v>677</v>
      </c>
      <c r="M1595" s="29"/>
      <c r="N1595" s="29" t="s">
        <v>122</v>
      </c>
      <c r="O1595" s="31" t="n">
        <v>46799</v>
      </c>
      <c r="P1595" s="29" t="s">
        <v>123</v>
      </c>
      <c r="Q1595" s="29" t="n">
        <f aca="false">IFERROR(VALUE(L1595),"")</f>
        <v>26</v>
      </c>
      <c r="R1595" s="29" t="n">
        <f aca="true">IF(O1595="","",O1595-TODAY())</f>
        <v>514</v>
      </c>
      <c r="S1595" s="29" t="str">
        <f aca="false">IF(C1595="&lt;&lt; vazio &gt;&gt;","VAZIA",IF(AND(O1595&lt;&gt;"",R1595&lt;0),"VENCIDO",IF(AND(O1595&lt;&gt;"",R1595&lt;=Parametros!$B$10),"PRÓX. VENCIMENTO",IF(F1595="Q","QUALIDADE",IF(F1595="S","BLOQUEADO",IF(F1595="R","RESTRITO/DEVOLUÇÃO",IF(OR(N1595="QUAR",N1595="QRES"),"QUARENTENA",IF(OR(B1595="DESCARTE",B1595="DEVOLUÇÃO"),"DESCARTE/DEVOLUÇÃO",IF(AND(D1595="",K1595&lt;&gt;""),"SEM LOTE",IF(AND(Q1595&lt;&gt;"",Q1595&gt;=Parametros!$B$11),"PARADO/SEM GIRO","OK"))))))))))</f>
        <v>OK</v>
      </c>
      <c r="T1595" s="29" t="str">
        <f aca="false">IF(AND($S1595="PARADO/SEM GIRO",$K1595="KG",OR(Painel!$B$5="(Todos)",A1595=Painel!$B$5)*OR(Painel!$E$5="(Todos)",P1595=Painel!$E$5)),$J1595+ROW()/10000000,"")</f>
        <v/>
      </c>
      <c r="U1595" s="29" t="str">
        <f aca="false">IF(AND($S1595="VENCIDO",$K1595="KG",OR(Painel!$B$5="(Todos)",A1595=Painel!$B$5)*OR(Painel!$E$5="(Todos)",P1595=Painel!$E$5)),$J1595+ROW()/10000000,"")</f>
        <v/>
      </c>
    </row>
    <row r="1596" customFormat="false" ht="15" hidden="false" customHeight="false" outlineLevel="0" collapsed="false">
      <c r="A1596" s="29" t="s">
        <v>53</v>
      </c>
      <c r="B1596" s="29" t="s">
        <v>2985</v>
      </c>
      <c r="C1596" s="29" t="s">
        <v>1716</v>
      </c>
      <c r="D1596" s="29" t="s">
        <v>2986</v>
      </c>
      <c r="E1596" s="29" t="n">
        <v>1</v>
      </c>
      <c r="F1596" s="29"/>
      <c r="G1596" s="29" t="s">
        <v>2987</v>
      </c>
      <c r="H1596" s="30" t="n">
        <v>25</v>
      </c>
      <c r="I1596" s="31" t="n">
        <v>46276</v>
      </c>
      <c r="J1596" s="30" t="n">
        <v>25</v>
      </c>
      <c r="K1596" s="29" t="s">
        <v>120</v>
      </c>
      <c r="L1596" s="29" t="s">
        <v>1330</v>
      </c>
      <c r="M1596" s="29"/>
      <c r="N1596" s="29" t="s">
        <v>122</v>
      </c>
      <c r="O1596" s="31" t="n">
        <v>46928</v>
      </c>
      <c r="P1596" s="29" t="s">
        <v>235</v>
      </c>
      <c r="Q1596" s="29" t="n">
        <f aca="false">IFERROR(VALUE(L1596),"")</f>
        <v>45</v>
      </c>
      <c r="R1596" s="29" t="n">
        <f aca="true">IF(O1596="","",O1596-TODAY())</f>
        <v>643</v>
      </c>
      <c r="S1596" s="29" t="str">
        <f aca="false">IF(C1596="&lt;&lt; vazio &gt;&gt;","VAZIA",IF(AND(O1596&lt;&gt;"",R1596&lt;0),"VENCIDO",IF(AND(O1596&lt;&gt;"",R1596&lt;=Parametros!$B$10),"PRÓX. VENCIMENTO",IF(F1596="Q","QUALIDADE",IF(F1596="S","BLOQUEADO",IF(F1596="R","RESTRITO/DEVOLUÇÃO",IF(OR(N1596="QUAR",N1596="QRES"),"QUARENTENA",IF(OR(B1596="DESCARTE",B1596="DEVOLUÇÃO"),"DESCARTE/DEVOLUÇÃO",IF(AND(D1596="",K1596&lt;&gt;""),"SEM LOTE",IF(AND(Q1596&lt;&gt;"",Q1596&gt;=Parametros!$B$11),"PARADO/SEM GIRO","OK"))))))))))</f>
        <v>OK</v>
      </c>
      <c r="T1596" s="29" t="str">
        <f aca="false">IF(AND($S1596="PARADO/SEM GIRO",$K1596="KG",OR(Painel!$B$5="(Todos)",A1596=Painel!$B$5)*OR(Painel!$E$5="(Todos)",P1596=Painel!$E$5)),$J1596+ROW()/10000000,"")</f>
        <v/>
      </c>
      <c r="U1596" s="29" t="str">
        <f aca="false">IF(AND($S1596="VENCIDO",$K1596="KG",OR(Painel!$B$5="(Todos)",A1596=Painel!$B$5)*OR(Painel!$E$5="(Todos)",P1596=Painel!$E$5)),$J1596+ROW()/10000000,"")</f>
        <v/>
      </c>
    </row>
    <row r="1597" customFormat="false" ht="15" hidden="false" customHeight="false" outlineLevel="0" collapsed="false">
      <c r="A1597" s="29" t="s">
        <v>53</v>
      </c>
      <c r="B1597" s="29" t="s">
        <v>2988</v>
      </c>
      <c r="C1597" s="29" t="s">
        <v>691</v>
      </c>
      <c r="D1597" s="29" t="s">
        <v>2989</v>
      </c>
      <c r="E1597" s="29" t="n">
        <v>1</v>
      </c>
      <c r="F1597" s="29"/>
      <c r="G1597" s="29" t="s">
        <v>2990</v>
      </c>
      <c r="H1597" s="30" t="n">
        <v>960</v>
      </c>
      <c r="I1597" s="31" t="n">
        <v>46248</v>
      </c>
      <c r="J1597" s="30" t="n">
        <v>960</v>
      </c>
      <c r="K1597" s="29" t="s">
        <v>120</v>
      </c>
      <c r="L1597" s="29" t="s">
        <v>1723</v>
      </c>
      <c r="M1597" s="29"/>
      <c r="N1597" s="29" t="s">
        <v>122</v>
      </c>
      <c r="O1597" s="31" t="n">
        <v>46972</v>
      </c>
      <c r="P1597" s="29" t="s">
        <v>123</v>
      </c>
      <c r="Q1597" s="29" t="n">
        <f aca="false">IFERROR(VALUE(L1597),"")</f>
        <v>37</v>
      </c>
      <c r="R1597" s="29" t="n">
        <f aca="true">IF(O1597="","",O1597-TODAY())</f>
        <v>687</v>
      </c>
      <c r="S1597" s="29" t="str">
        <f aca="false">IF(C1597="&lt;&lt; vazio &gt;&gt;","VAZIA",IF(AND(O1597&lt;&gt;"",R1597&lt;0),"VENCIDO",IF(AND(O1597&lt;&gt;"",R1597&lt;=Parametros!$B$10),"PRÓX. VENCIMENTO",IF(F1597="Q","QUALIDADE",IF(F1597="S","BLOQUEADO",IF(F1597="R","RESTRITO/DEVOLUÇÃO",IF(OR(N1597="QUAR",N1597="QRES"),"QUARENTENA",IF(OR(B1597="DESCARTE",B1597="DEVOLUÇÃO"),"DESCARTE/DEVOLUÇÃO",IF(AND(D1597="",K1597&lt;&gt;""),"SEM LOTE",IF(AND(Q1597&lt;&gt;"",Q1597&gt;=Parametros!$B$11),"PARADO/SEM GIRO","OK"))))))))))</f>
        <v>OK</v>
      </c>
      <c r="T1597" s="29" t="str">
        <f aca="false">IF(AND($S1597="PARADO/SEM GIRO",$K1597="KG",OR(Painel!$B$5="(Todos)",A1597=Painel!$B$5)*OR(Painel!$E$5="(Todos)",P1597=Painel!$E$5)),$J1597+ROW()/10000000,"")</f>
        <v/>
      </c>
      <c r="U1597" s="29" t="str">
        <f aca="false">IF(AND($S1597="VENCIDO",$K1597="KG",OR(Painel!$B$5="(Todos)",A1597=Painel!$B$5)*OR(Painel!$E$5="(Todos)",P1597=Painel!$E$5)),$J1597+ROW()/10000000,"")</f>
        <v/>
      </c>
    </row>
    <row r="1598" customFormat="false" ht="15" hidden="false" customHeight="false" outlineLevel="0" collapsed="false">
      <c r="A1598" s="29" t="s">
        <v>53</v>
      </c>
      <c r="B1598" s="29" t="s">
        <v>2991</v>
      </c>
      <c r="C1598" s="29" t="s">
        <v>325</v>
      </c>
      <c r="D1598" s="29" t="s">
        <v>996</v>
      </c>
      <c r="E1598" s="29" t="n">
        <v>1</v>
      </c>
      <c r="F1598" s="29"/>
      <c r="G1598" s="29" t="s">
        <v>2992</v>
      </c>
      <c r="H1598" s="30" t="n">
        <v>1102.5</v>
      </c>
      <c r="I1598" s="31" t="n">
        <v>46280</v>
      </c>
      <c r="J1598" s="30" t="n">
        <v>1102.5</v>
      </c>
      <c r="K1598" s="29" t="s">
        <v>120</v>
      </c>
      <c r="L1598" s="29" t="s">
        <v>144</v>
      </c>
      <c r="M1598" s="29"/>
      <c r="N1598" s="29" t="s">
        <v>122</v>
      </c>
      <c r="O1598" s="31" t="n">
        <v>46640</v>
      </c>
      <c r="P1598" s="29" t="s">
        <v>123</v>
      </c>
      <c r="Q1598" s="29" t="n">
        <f aca="false">IFERROR(VALUE(L1598),"")</f>
        <v>5</v>
      </c>
      <c r="R1598" s="29" t="n">
        <f aca="true">IF(O1598="","",O1598-TODAY())</f>
        <v>355</v>
      </c>
      <c r="S1598" s="29" t="str">
        <f aca="false">IF(C1598="&lt;&lt; vazio &gt;&gt;","VAZIA",IF(AND(O1598&lt;&gt;"",R1598&lt;0),"VENCIDO",IF(AND(O1598&lt;&gt;"",R1598&lt;=Parametros!$B$10),"PRÓX. VENCIMENTO",IF(F1598="Q","QUALIDADE",IF(F1598="S","BLOQUEADO",IF(F1598="R","RESTRITO/DEVOLUÇÃO",IF(OR(N1598="QUAR",N1598="QRES"),"QUARENTENA",IF(OR(B1598="DESCARTE",B1598="DEVOLUÇÃO"),"DESCARTE/DEVOLUÇÃO",IF(AND(D1598="",K1598&lt;&gt;""),"SEM LOTE",IF(AND(Q1598&lt;&gt;"",Q1598&gt;=Parametros!$B$11),"PARADO/SEM GIRO","OK"))))))))))</f>
        <v>OK</v>
      </c>
      <c r="T1598" s="29" t="str">
        <f aca="false">IF(AND($S1598="PARADO/SEM GIRO",$K1598="KG",OR(Painel!$B$5="(Todos)",A1598=Painel!$B$5)*OR(Painel!$E$5="(Todos)",P1598=Painel!$E$5)),$J1598+ROW()/10000000,"")</f>
        <v/>
      </c>
      <c r="U1598" s="29" t="str">
        <f aca="false">IF(AND($S1598="VENCIDO",$K1598="KG",OR(Painel!$B$5="(Todos)",A1598=Painel!$B$5)*OR(Painel!$E$5="(Todos)",P1598=Painel!$E$5)),$J1598+ROW()/10000000,"")</f>
        <v/>
      </c>
    </row>
    <row r="1599" customFormat="false" ht="15" hidden="false" customHeight="false" outlineLevel="0" collapsed="false">
      <c r="A1599" s="29" t="s">
        <v>53</v>
      </c>
      <c r="B1599" s="29" t="s">
        <v>2993</v>
      </c>
      <c r="C1599" s="29" t="s">
        <v>222</v>
      </c>
      <c r="D1599" s="29" t="s">
        <v>815</v>
      </c>
      <c r="E1599" s="29" t="n">
        <v>1</v>
      </c>
      <c r="F1599" s="29"/>
      <c r="G1599" s="29" t="s">
        <v>2994</v>
      </c>
      <c r="H1599" s="30" t="n">
        <v>1000</v>
      </c>
      <c r="I1599" s="31" t="n">
        <v>46283</v>
      </c>
      <c r="J1599" s="30" t="n">
        <v>1000</v>
      </c>
      <c r="K1599" s="29" t="s">
        <v>120</v>
      </c>
      <c r="L1599" s="29" t="s">
        <v>176</v>
      </c>
      <c r="M1599" s="29"/>
      <c r="N1599" s="29" t="s">
        <v>122</v>
      </c>
      <c r="O1599" s="31" t="n">
        <v>46825</v>
      </c>
      <c r="P1599" s="29" t="s">
        <v>123</v>
      </c>
      <c r="Q1599" s="29" t="n">
        <f aca="false">IFERROR(VALUE(L1599),"")</f>
        <v>2</v>
      </c>
      <c r="R1599" s="29" t="n">
        <f aca="true">IF(O1599="","",O1599-TODAY())</f>
        <v>540</v>
      </c>
      <c r="S1599" s="29" t="str">
        <f aca="false">IF(C1599="&lt;&lt; vazio &gt;&gt;","VAZIA",IF(AND(O1599&lt;&gt;"",R1599&lt;0),"VENCIDO",IF(AND(O1599&lt;&gt;"",R1599&lt;=Parametros!$B$10),"PRÓX. VENCIMENTO",IF(F1599="Q","QUALIDADE",IF(F1599="S","BLOQUEADO",IF(F1599="R","RESTRITO/DEVOLUÇÃO",IF(OR(N1599="QUAR",N1599="QRES"),"QUARENTENA",IF(OR(B1599="DESCARTE",B1599="DEVOLUÇÃO"),"DESCARTE/DEVOLUÇÃO",IF(AND(D1599="",K1599&lt;&gt;""),"SEM LOTE",IF(AND(Q1599&lt;&gt;"",Q1599&gt;=Parametros!$B$11),"PARADO/SEM GIRO","OK"))))))))))</f>
        <v>OK</v>
      </c>
      <c r="T1599" s="29" t="str">
        <f aca="false">IF(AND($S1599="PARADO/SEM GIRO",$K1599="KG",OR(Painel!$B$5="(Todos)",A1599=Painel!$B$5)*OR(Painel!$E$5="(Todos)",P1599=Painel!$E$5)),$J1599+ROW()/10000000,"")</f>
        <v/>
      </c>
      <c r="U1599" s="29" t="str">
        <f aca="false">IF(AND($S1599="VENCIDO",$K1599="KG",OR(Painel!$B$5="(Todos)",A1599=Painel!$B$5)*OR(Painel!$E$5="(Todos)",P1599=Painel!$E$5)),$J1599+ROW()/10000000,"")</f>
        <v/>
      </c>
    </row>
    <row r="1600" customFormat="false" ht="15" hidden="false" customHeight="false" outlineLevel="0" collapsed="false">
      <c r="A1600" s="29" t="s">
        <v>53</v>
      </c>
      <c r="B1600" s="29" t="s">
        <v>2995</v>
      </c>
      <c r="C1600" s="29" t="s">
        <v>1381</v>
      </c>
      <c r="D1600" s="29" t="s">
        <v>1382</v>
      </c>
      <c r="E1600" s="29" t="n">
        <v>1</v>
      </c>
      <c r="F1600" s="29"/>
      <c r="G1600" s="29" t="s">
        <v>2996</v>
      </c>
      <c r="H1600" s="30" t="n">
        <v>800</v>
      </c>
      <c r="I1600" s="31" t="n">
        <v>46231</v>
      </c>
      <c r="J1600" s="30" t="n">
        <v>800</v>
      </c>
      <c r="K1600" s="29" t="s">
        <v>120</v>
      </c>
      <c r="L1600" s="29" t="s">
        <v>2246</v>
      </c>
      <c r="M1600" s="29"/>
      <c r="N1600" s="29" t="s">
        <v>122</v>
      </c>
      <c r="O1600" s="31" t="n">
        <v>46590</v>
      </c>
      <c r="P1600" s="29" t="s">
        <v>123</v>
      </c>
      <c r="Q1600" s="29" t="n">
        <f aca="false">IFERROR(VALUE(L1600),"")</f>
        <v>54</v>
      </c>
      <c r="R1600" s="29" t="n">
        <f aca="true">IF(O1600="","",O1600-TODAY())</f>
        <v>305</v>
      </c>
      <c r="S1600" s="29" t="str">
        <f aca="false">IF(C1600="&lt;&lt; vazio &gt;&gt;","VAZIA",IF(AND(O1600&lt;&gt;"",R1600&lt;0),"VENCIDO",IF(AND(O1600&lt;&gt;"",R1600&lt;=Parametros!$B$10),"PRÓX. VENCIMENTO",IF(F1600="Q","QUALIDADE",IF(F1600="S","BLOQUEADO",IF(F1600="R","RESTRITO/DEVOLUÇÃO",IF(OR(N1600="QUAR",N1600="QRES"),"QUARENTENA",IF(OR(B1600="DESCARTE",B1600="DEVOLUÇÃO"),"DESCARTE/DEVOLUÇÃO",IF(AND(D1600="",K1600&lt;&gt;""),"SEM LOTE",IF(AND(Q1600&lt;&gt;"",Q1600&gt;=Parametros!$B$11),"PARADO/SEM GIRO","OK"))))))))))</f>
        <v>OK</v>
      </c>
      <c r="T1600" s="29" t="str">
        <f aca="false">IF(AND($S1600="PARADO/SEM GIRO",$K1600="KG",OR(Painel!$B$5="(Todos)",A1600=Painel!$B$5)*OR(Painel!$E$5="(Todos)",P1600=Painel!$E$5)),$J1600+ROW()/10000000,"")</f>
        <v/>
      </c>
      <c r="U1600" s="29" t="str">
        <f aca="false">IF(AND($S1600="VENCIDO",$K1600="KG",OR(Painel!$B$5="(Todos)",A1600=Painel!$B$5)*OR(Painel!$E$5="(Todos)",P1600=Painel!$E$5)),$J1600+ROW()/10000000,"")</f>
        <v/>
      </c>
    </row>
    <row r="1601" customFormat="false" ht="15" hidden="false" customHeight="false" outlineLevel="0" collapsed="false">
      <c r="A1601" s="29" t="s">
        <v>53</v>
      </c>
      <c r="B1601" s="29" t="s">
        <v>2997</v>
      </c>
      <c r="C1601" s="29" t="s">
        <v>135</v>
      </c>
      <c r="D1601" s="29" t="s">
        <v>2998</v>
      </c>
      <c r="E1601" s="29" t="n">
        <v>1</v>
      </c>
      <c r="F1601" s="29"/>
      <c r="G1601" s="29" t="s">
        <v>2999</v>
      </c>
      <c r="H1601" s="30" t="n">
        <v>999.9</v>
      </c>
      <c r="I1601" s="31" t="n">
        <v>46261</v>
      </c>
      <c r="J1601" s="30" t="n">
        <v>999.9</v>
      </c>
      <c r="K1601" s="29" t="s">
        <v>120</v>
      </c>
      <c r="L1601" s="29" t="s">
        <v>938</v>
      </c>
      <c r="M1601" s="29"/>
      <c r="N1601" s="29" t="s">
        <v>122</v>
      </c>
      <c r="O1601" s="31" t="n">
        <v>46608</v>
      </c>
      <c r="P1601" s="29" t="s">
        <v>123</v>
      </c>
      <c r="Q1601" s="29" t="n">
        <f aca="false">IFERROR(VALUE(L1601),"")</f>
        <v>24</v>
      </c>
      <c r="R1601" s="29" t="n">
        <f aca="true">IF(O1601="","",O1601-TODAY())</f>
        <v>323</v>
      </c>
      <c r="S1601" s="29" t="str">
        <f aca="false">IF(C1601="&lt;&lt; vazio &gt;&gt;","VAZIA",IF(AND(O1601&lt;&gt;"",R1601&lt;0),"VENCIDO",IF(AND(O1601&lt;&gt;"",R1601&lt;=Parametros!$B$10),"PRÓX. VENCIMENTO",IF(F1601="Q","QUALIDADE",IF(F1601="S","BLOQUEADO",IF(F1601="R","RESTRITO/DEVOLUÇÃO",IF(OR(N1601="QUAR",N1601="QRES"),"QUARENTENA",IF(OR(B1601="DESCARTE",B1601="DEVOLUÇÃO"),"DESCARTE/DEVOLUÇÃO",IF(AND(D1601="",K1601&lt;&gt;""),"SEM LOTE",IF(AND(Q1601&lt;&gt;"",Q1601&gt;=Parametros!$B$11),"PARADO/SEM GIRO","OK"))))))))))</f>
        <v>OK</v>
      </c>
      <c r="T1601" s="29" t="str">
        <f aca="false">IF(AND($S1601="PARADO/SEM GIRO",$K1601="KG",OR(Painel!$B$5="(Todos)",A1601=Painel!$B$5)*OR(Painel!$E$5="(Todos)",P1601=Painel!$E$5)),$J1601+ROW()/10000000,"")</f>
        <v/>
      </c>
      <c r="U1601" s="29" t="str">
        <f aca="false">IF(AND($S1601="VENCIDO",$K1601="KG",OR(Painel!$B$5="(Todos)",A1601=Painel!$B$5)*OR(Painel!$E$5="(Todos)",P1601=Painel!$E$5)),$J1601+ROW()/10000000,"")</f>
        <v/>
      </c>
    </row>
    <row r="1602" customFormat="false" ht="15" hidden="false" customHeight="false" outlineLevel="0" collapsed="false">
      <c r="A1602" s="29" t="s">
        <v>53</v>
      </c>
      <c r="B1602" s="29" t="s">
        <v>3000</v>
      </c>
      <c r="C1602" s="29" t="s">
        <v>785</v>
      </c>
      <c r="D1602" s="29" t="s">
        <v>841</v>
      </c>
      <c r="E1602" s="29" t="n">
        <v>1</v>
      </c>
      <c r="F1602" s="29"/>
      <c r="G1602" s="29" t="s">
        <v>3001</v>
      </c>
      <c r="H1602" s="30" t="n">
        <v>1000</v>
      </c>
      <c r="I1602" s="31" t="n">
        <v>46282</v>
      </c>
      <c r="J1602" s="30" t="n">
        <v>1000</v>
      </c>
      <c r="K1602" s="29" t="s">
        <v>120</v>
      </c>
      <c r="L1602" s="29" t="s">
        <v>400</v>
      </c>
      <c r="M1602" s="29"/>
      <c r="N1602" s="29" t="s">
        <v>122</v>
      </c>
      <c r="O1602" s="31" t="n">
        <v>46825</v>
      </c>
      <c r="P1602" s="29" t="s">
        <v>123</v>
      </c>
      <c r="Q1602" s="29" t="n">
        <f aca="false">IFERROR(VALUE(L1602),"")</f>
        <v>3</v>
      </c>
      <c r="R1602" s="29" t="n">
        <f aca="true">IF(O1602="","",O1602-TODAY())</f>
        <v>540</v>
      </c>
      <c r="S1602" s="29" t="str">
        <f aca="false">IF(C1602="&lt;&lt; vazio &gt;&gt;","VAZIA",IF(AND(O1602&lt;&gt;"",R1602&lt;0),"VENCIDO",IF(AND(O1602&lt;&gt;"",R1602&lt;=Parametros!$B$10),"PRÓX. VENCIMENTO",IF(F1602="Q","QUALIDADE",IF(F1602="S","BLOQUEADO",IF(F1602="R","RESTRITO/DEVOLUÇÃO",IF(OR(N1602="QUAR",N1602="QRES"),"QUARENTENA",IF(OR(B1602="DESCARTE",B1602="DEVOLUÇÃO"),"DESCARTE/DEVOLUÇÃO",IF(AND(D1602="",K1602&lt;&gt;""),"SEM LOTE",IF(AND(Q1602&lt;&gt;"",Q1602&gt;=Parametros!$B$11),"PARADO/SEM GIRO","OK"))))))))))</f>
        <v>OK</v>
      </c>
      <c r="T1602" s="29" t="str">
        <f aca="false">IF(AND($S1602="PARADO/SEM GIRO",$K1602="KG",OR(Painel!$B$5="(Todos)",A1602=Painel!$B$5)*OR(Painel!$E$5="(Todos)",P1602=Painel!$E$5)),$J1602+ROW()/10000000,"")</f>
        <v/>
      </c>
      <c r="U1602" s="29" t="str">
        <f aca="false">IF(AND($S1602="VENCIDO",$K1602="KG",OR(Painel!$B$5="(Todos)",A1602=Painel!$B$5)*OR(Painel!$E$5="(Todos)",P1602=Painel!$E$5)),$J1602+ROW()/10000000,"")</f>
        <v/>
      </c>
    </row>
    <row r="1603" customFormat="false" ht="15" hidden="false" customHeight="false" outlineLevel="0" collapsed="false">
      <c r="A1603" s="29" t="s">
        <v>53</v>
      </c>
      <c r="B1603" s="29" t="s">
        <v>3002</v>
      </c>
      <c r="C1603" s="29" t="s">
        <v>679</v>
      </c>
      <c r="D1603" s="29" t="s">
        <v>685</v>
      </c>
      <c r="E1603" s="29" t="n">
        <v>1</v>
      </c>
      <c r="F1603" s="29" t="s">
        <v>268</v>
      </c>
      <c r="G1603" s="29" t="s">
        <v>3003</v>
      </c>
      <c r="H1603" s="30" t="n">
        <v>1080</v>
      </c>
      <c r="I1603" s="31" t="n">
        <v>46282</v>
      </c>
      <c r="J1603" s="30" t="n">
        <v>1080</v>
      </c>
      <c r="K1603" s="29" t="s">
        <v>120</v>
      </c>
      <c r="L1603" s="29" t="s">
        <v>400</v>
      </c>
      <c r="M1603" s="29"/>
      <c r="N1603" s="29" t="s">
        <v>122</v>
      </c>
      <c r="O1603" s="31" t="n">
        <v>46647</v>
      </c>
      <c r="P1603" s="29" t="s">
        <v>123</v>
      </c>
      <c r="Q1603" s="29" t="n">
        <f aca="false">IFERROR(VALUE(L1603),"")</f>
        <v>3</v>
      </c>
      <c r="R1603" s="29" t="n">
        <f aca="true">IF(O1603="","",O1603-TODAY())</f>
        <v>362</v>
      </c>
      <c r="S1603" s="29" t="str">
        <f aca="false">IF(C1603="&lt;&lt; vazio &gt;&gt;","VAZIA",IF(AND(O1603&lt;&gt;"",R1603&lt;0),"VENCIDO",IF(AND(O1603&lt;&gt;"",R1603&lt;=Parametros!$B$10),"PRÓX. VENCIMENTO",IF(F1603="Q","QUALIDADE",IF(F1603="S","BLOQUEADO",IF(F1603="R","RESTRITO/DEVOLUÇÃO",IF(OR(N1603="QUAR",N1603="QRES"),"QUARENTENA",IF(OR(B1603="DESCARTE",B1603="DEVOLUÇÃO"),"DESCARTE/DEVOLUÇÃO",IF(AND(D1603="",K1603&lt;&gt;""),"SEM LOTE",IF(AND(Q1603&lt;&gt;"",Q1603&gt;=Parametros!$B$11),"PARADO/SEM GIRO","OK"))))))))))</f>
        <v>QUALIDADE</v>
      </c>
      <c r="T1603" s="29" t="str">
        <f aca="false">IF(AND($S1603="PARADO/SEM GIRO",$K1603="KG",OR(Painel!$B$5="(Todos)",A1603=Painel!$B$5)*OR(Painel!$E$5="(Todos)",P1603=Painel!$E$5)),$J1603+ROW()/10000000,"")</f>
        <v/>
      </c>
      <c r="U1603" s="29" t="str">
        <f aca="false">IF(AND($S1603="VENCIDO",$K1603="KG",OR(Painel!$B$5="(Todos)",A1603=Painel!$B$5)*OR(Painel!$E$5="(Todos)",P1603=Painel!$E$5)),$J1603+ROW()/10000000,"")</f>
        <v/>
      </c>
    </row>
    <row r="1604" customFormat="false" ht="15" hidden="false" customHeight="false" outlineLevel="0" collapsed="false">
      <c r="A1604" s="29" t="s">
        <v>53</v>
      </c>
      <c r="B1604" s="29" t="s">
        <v>3004</v>
      </c>
      <c r="C1604" s="29" t="s">
        <v>1292</v>
      </c>
      <c r="D1604" s="29" t="s">
        <v>1293</v>
      </c>
      <c r="E1604" s="29" t="n">
        <v>1</v>
      </c>
      <c r="F1604" s="29" t="s">
        <v>268</v>
      </c>
      <c r="G1604" s="29" t="s">
        <v>3005</v>
      </c>
      <c r="H1604" s="30" t="n">
        <v>800</v>
      </c>
      <c r="I1604" s="31" t="n">
        <v>46279</v>
      </c>
      <c r="J1604" s="30" t="n">
        <v>800</v>
      </c>
      <c r="K1604" s="29" t="s">
        <v>120</v>
      </c>
      <c r="L1604" s="29" t="s">
        <v>350</v>
      </c>
      <c r="M1604" s="29"/>
      <c r="N1604" s="29" t="s">
        <v>122</v>
      </c>
      <c r="O1604" s="31" t="n">
        <v>46826</v>
      </c>
      <c r="P1604" s="29" t="s">
        <v>123</v>
      </c>
      <c r="Q1604" s="29" t="n">
        <f aca="false">IFERROR(VALUE(L1604),"")</f>
        <v>6</v>
      </c>
      <c r="R1604" s="29" t="n">
        <f aca="true">IF(O1604="","",O1604-TODAY())</f>
        <v>541</v>
      </c>
      <c r="S1604" s="29" t="str">
        <f aca="false">IF(C1604="&lt;&lt; vazio &gt;&gt;","VAZIA",IF(AND(O1604&lt;&gt;"",R1604&lt;0),"VENCIDO",IF(AND(O1604&lt;&gt;"",R1604&lt;=Parametros!$B$10),"PRÓX. VENCIMENTO",IF(F1604="Q","QUALIDADE",IF(F1604="S","BLOQUEADO",IF(F1604="R","RESTRITO/DEVOLUÇÃO",IF(OR(N1604="QUAR",N1604="QRES"),"QUARENTENA",IF(OR(B1604="DESCARTE",B1604="DEVOLUÇÃO"),"DESCARTE/DEVOLUÇÃO",IF(AND(D1604="",K1604&lt;&gt;""),"SEM LOTE",IF(AND(Q1604&lt;&gt;"",Q1604&gt;=Parametros!$B$11),"PARADO/SEM GIRO","OK"))))))))))</f>
        <v>QUALIDADE</v>
      </c>
      <c r="T1604" s="29" t="str">
        <f aca="false">IF(AND($S1604="PARADO/SEM GIRO",$K1604="KG",OR(Painel!$B$5="(Todos)",A1604=Painel!$B$5)*OR(Painel!$E$5="(Todos)",P1604=Painel!$E$5)),$J1604+ROW()/10000000,"")</f>
        <v/>
      </c>
      <c r="U1604" s="29" t="str">
        <f aca="false">IF(AND($S1604="VENCIDO",$K1604="KG",OR(Painel!$B$5="(Todos)",A1604=Painel!$B$5)*OR(Painel!$E$5="(Todos)",P1604=Painel!$E$5)),$J1604+ROW()/10000000,"")</f>
        <v/>
      </c>
    </row>
    <row r="1605" customFormat="false" ht="15" hidden="false" customHeight="false" outlineLevel="0" collapsed="false">
      <c r="A1605" s="29" t="s">
        <v>53</v>
      </c>
      <c r="B1605" s="29" t="s">
        <v>3006</v>
      </c>
      <c r="C1605" s="29" t="s">
        <v>250</v>
      </c>
      <c r="D1605" s="29" t="s">
        <v>3007</v>
      </c>
      <c r="E1605" s="29" t="n">
        <v>1</v>
      </c>
      <c r="F1605" s="29" t="s">
        <v>268</v>
      </c>
      <c r="G1605" s="29" t="s">
        <v>3008</v>
      </c>
      <c r="H1605" s="30" t="n">
        <v>1000</v>
      </c>
      <c r="I1605" s="31" t="n">
        <v>46283</v>
      </c>
      <c r="J1605" s="30" t="n">
        <v>1000</v>
      </c>
      <c r="K1605" s="29" t="s">
        <v>120</v>
      </c>
      <c r="L1605" s="29" t="s">
        <v>176</v>
      </c>
      <c r="M1605" s="29"/>
      <c r="N1605" s="29" t="s">
        <v>122</v>
      </c>
      <c r="O1605" s="31" t="n">
        <v>46830</v>
      </c>
      <c r="P1605" s="29" t="s">
        <v>123</v>
      </c>
      <c r="Q1605" s="29" t="n">
        <f aca="false">IFERROR(VALUE(L1605),"")</f>
        <v>2</v>
      </c>
      <c r="R1605" s="29" t="n">
        <f aca="true">IF(O1605="","",O1605-TODAY())</f>
        <v>545</v>
      </c>
      <c r="S1605" s="29" t="str">
        <f aca="false">IF(C1605="&lt;&lt; vazio &gt;&gt;","VAZIA",IF(AND(O1605&lt;&gt;"",R1605&lt;0),"VENCIDO",IF(AND(O1605&lt;&gt;"",R1605&lt;=Parametros!$B$10),"PRÓX. VENCIMENTO",IF(F1605="Q","QUALIDADE",IF(F1605="S","BLOQUEADO",IF(F1605="R","RESTRITO/DEVOLUÇÃO",IF(OR(N1605="QUAR",N1605="QRES"),"QUARENTENA",IF(OR(B1605="DESCARTE",B1605="DEVOLUÇÃO"),"DESCARTE/DEVOLUÇÃO",IF(AND(D1605="",K1605&lt;&gt;""),"SEM LOTE",IF(AND(Q1605&lt;&gt;"",Q1605&gt;=Parametros!$B$11),"PARADO/SEM GIRO","OK"))))))))))</f>
        <v>QUALIDADE</v>
      </c>
      <c r="T1605" s="29" t="str">
        <f aca="false">IF(AND($S1605="PARADO/SEM GIRO",$K1605="KG",OR(Painel!$B$5="(Todos)",A1605=Painel!$B$5)*OR(Painel!$E$5="(Todos)",P1605=Painel!$E$5)),$J1605+ROW()/10000000,"")</f>
        <v/>
      </c>
      <c r="U1605" s="29" t="str">
        <f aca="false">IF(AND($S1605="VENCIDO",$K1605="KG",OR(Painel!$B$5="(Todos)",A1605=Painel!$B$5)*OR(Painel!$E$5="(Todos)",P1605=Painel!$E$5)),$J1605+ROW()/10000000,"")</f>
        <v/>
      </c>
    </row>
    <row r="1606" customFormat="false" ht="15" hidden="false" customHeight="false" outlineLevel="0" collapsed="false">
      <c r="A1606" s="29" t="s">
        <v>53</v>
      </c>
      <c r="B1606" s="29" t="s">
        <v>3009</v>
      </c>
      <c r="C1606" s="29" t="s">
        <v>1292</v>
      </c>
      <c r="D1606" s="29" t="s">
        <v>1293</v>
      </c>
      <c r="E1606" s="29" t="n">
        <v>1</v>
      </c>
      <c r="F1606" s="29" t="s">
        <v>268</v>
      </c>
      <c r="G1606" s="29" t="s">
        <v>3010</v>
      </c>
      <c r="H1606" s="30" t="n">
        <v>800</v>
      </c>
      <c r="I1606" s="31" t="n">
        <v>46280</v>
      </c>
      <c r="J1606" s="30" t="n">
        <v>800</v>
      </c>
      <c r="K1606" s="29" t="s">
        <v>120</v>
      </c>
      <c r="L1606" s="29" t="s">
        <v>144</v>
      </c>
      <c r="M1606" s="29"/>
      <c r="N1606" s="29" t="s">
        <v>122</v>
      </c>
      <c r="O1606" s="31" t="n">
        <v>46826</v>
      </c>
      <c r="P1606" s="29" t="s">
        <v>123</v>
      </c>
      <c r="Q1606" s="29" t="n">
        <f aca="false">IFERROR(VALUE(L1606),"")</f>
        <v>5</v>
      </c>
      <c r="R1606" s="29" t="n">
        <f aca="true">IF(O1606="","",O1606-TODAY())</f>
        <v>541</v>
      </c>
      <c r="S1606" s="29" t="str">
        <f aca="false">IF(C1606="&lt;&lt; vazio &gt;&gt;","VAZIA",IF(AND(O1606&lt;&gt;"",R1606&lt;0),"VENCIDO",IF(AND(O1606&lt;&gt;"",R1606&lt;=Parametros!$B$10),"PRÓX. VENCIMENTO",IF(F1606="Q","QUALIDADE",IF(F1606="S","BLOQUEADO",IF(F1606="R","RESTRITO/DEVOLUÇÃO",IF(OR(N1606="QUAR",N1606="QRES"),"QUARENTENA",IF(OR(B1606="DESCARTE",B1606="DEVOLUÇÃO"),"DESCARTE/DEVOLUÇÃO",IF(AND(D1606="",K1606&lt;&gt;""),"SEM LOTE",IF(AND(Q1606&lt;&gt;"",Q1606&gt;=Parametros!$B$11),"PARADO/SEM GIRO","OK"))))))))))</f>
        <v>QUALIDADE</v>
      </c>
      <c r="T1606" s="29" t="str">
        <f aca="false">IF(AND($S1606="PARADO/SEM GIRO",$K1606="KG",OR(Painel!$B$5="(Todos)",A1606=Painel!$B$5)*OR(Painel!$E$5="(Todos)",P1606=Painel!$E$5)),$J1606+ROW()/10000000,"")</f>
        <v/>
      </c>
      <c r="U1606" s="29" t="str">
        <f aca="false">IF(AND($S1606="VENCIDO",$K1606="KG",OR(Painel!$B$5="(Todos)",A1606=Painel!$B$5)*OR(Painel!$E$5="(Todos)",P1606=Painel!$E$5)),$J1606+ROW()/10000000,"")</f>
        <v/>
      </c>
    </row>
    <row r="1607" customFormat="false" ht="15" hidden="false" customHeight="false" outlineLevel="0" collapsed="false">
      <c r="A1607" s="29" t="s">
        <v>53</v>
      </c>
      <c r="B1607" s="29" t="s">
        <v>3011</v>
      </c>
      <c r="C1607" s="29" t="s">
        <v>876</v>
      </c>
      <c r="D1607" s="29" t="s">
        <v>1238</v>
      </c>
      <c r="E1607" s="29" t="n">
        <v>1</v>
      </c>
      <c r="F1607" s="29" t="s">
        <v>268</v>
      </c>
      <c r="G1607" s="29" t="s">
        <v>3012</v>
      </c>
      <c r="H1607" s="30" t="n">
        <v>720</v>
      </c>
      <c r="I1607" s="31" t="n">
        <v>46281</v>
      </c>
      <c r="J1607" s="30" t="n">
        <v>720</v>
      </c>
      <c r="K1607" s="29" t="s">
        <v>120</v>
      </c>
      <c r="L1607" s="29" t="s">
        <v>284</v>
      </c>
      <c r="M1607" s="29"/>
      <c r="N1607" s="29" t="s">
        <v>122</v>
      </c>
      <c r="O1607" s="31" t="n">
        <v>46827</v>
      </c>
      <c r="P1607" s="29" t="s">
        <v>123</v>
      </c>
      <c r="Q1607" s="29" t="n">
        <f aca="false">IFERROR(VALUE(L1607),"")</f>
        <v>4</v>
      </c>
      <c r="R1607" s="29" t="n">
        <f aca="true">IF(O1607="","",O1607-TODAY())</f>
        <v>542</v>
      </c>
      <c r="S1607" s="29" t="str">
        <f aca="false">IF(C1607="&lt;&lt; vazio &gt;&gt;","VAZIA",IF(AND(O1607&lt;&gt;"",R1607&lt;0),"VENCIDO",IF(AND(O1607&lt;&gt;"",R1607&lt;=Parametros!$B$10),"PRÓX. VENCIMENTO",IF(F1607="Q","QUALIDADE",IF(F1607="S","BLOQUEADO",IF(F1607="R","RESTRITO/DEVOLUÇÃO",IF(OR(N1607="QUAR",N1607="QRES"),"QUARENTENA",IF(OR(B1607="DESCARTE",B1607="DEVOLUÇÃO"),"DESCARTE/DEVOLUÇÃO",IF(AND(D1607="",K1607&lt;&gt;""),"SEM LOTE",IF(AND(Q1607&lt;&gt;"",Q1607&gt;=Parametros!$B$11),"PARADO/SEM GIRO","OK"))))))))))</f>
        <v>QUALIDADE</v>
      </c>
      <c r="T1607" s="29" t="str">
        <f aca="false">IF(AND($S1607="PARADO/SEM GIRO",$K1607="KG",OR(Painel!$B$5="(Todos)",A1607=Painel!$B$5)*OR(Painel!$E$5="(Todos)",P1607=Painel!$E$5)),$J1607+ROW()/10000000,"")</f>
        <v/>
      </c>
      <c r="U1607" s="29" t="str">
        <f aca="false">IF(AND($S1607="VENCIDO",$K1607="KG",OR(Painel!$B$5="(Todos)",A1607=Painel!$B$5)*OR(Painel!$E$5="(Todos)",P1607=Painel!$E$5)),$J1607+ROW()/10000000,"")</f>
        <v/>
      </c>
    </row>
    <row r="1608" customFormat="false" ht="15" hidden="false" customHeight="false" outlineLevel="0" collapsed="false">
      <c r="A1608" s="29" t="s">
        <v>53</v>
      </c>
      <c r="B1608" s="29" t="s">
        <v>3013</v>
      </c>
      <c r="C1608" s="29" t="s">
        <v>186</v>
      </c>
      <c r="D1608" s="29" t="s">
        <v>2157</v>
      </c>
      <c r="E1608" s="29" t="n">
        <v>1</v>
      </c>
      <c r="F1608" s="29" t="s">
        <v>137</v>
      </c>
      <c r="G1608" s="29" t="s">
        <v>3014</v>
      </c>
      <c r="H1608" s="30" t="n">
        <v>545.4</v>
      </c>
      <c r="I1608" s="31" t="n">
        <v>46280</v>
      </c>
      <c r="J1608" s="30" t="n">
        <v>545.4</v>
      </c>
      <c r="K1608" s="29" t="s">
        <v>120</v>
      </c>
      <c r="L1608" s="29" t="s">
        <v>144</v>
      </c>
      <c r="M1608" s="29"/>
      <c r="N1608" s="29" t="s">
        <v>122</v>
      </c>
      <c r="O1608" s="31" t="n">
        <v>46812</v>
      </c>
      <c r="P1608" s="29" t="s">
        <v>123</v>
      </c>
      <c r="Q1608" s="29" t="n">
        <f aca="false">IFERROR(VALUE(L1608),"")</f>
        <v>5</v>
      </c>
      <c r="R1608" s="29" t="n">
        <f aca="true">IF(O1608="","",O1608-TODAY())</f>
        <v>527</v>
      </c>
      <c r="S1608" s="29" t="str">
        <f aca="false">IF(C1608="&lt;&lt; vazio &gt;&gt;","VAZIA",IF(AND(O1608&lt;&gt;"",R1608&lt;0),"VENCIDO",IF(AND(O1608&lt;&gt;"",R1608&lt;=Parametros!$B$10),"PRÓX. VENCIMENTO",IF(F1608="Q","QUALIDADE",IF(F1608="S","BLOQUEADO",IF(F1608="R","RESTRITO/DEVOLUÇÃO",IF(OR(N1608="QUAR",N1608="QRES"),"QUARENTENA",IF(OR(B1608="DESCARTE",B1608="DEVOLUÇÃO"),"DESCARTE/DEVOLUÇÃO",IF(AND(D1608="",K1608&lt;&gt;""),"SEM LOTE",IF(AND(Q1608&lt;&gt;"",Q1608&gt;=Parametros!$B$11),"PARADO/SEM GIRO","OK"))))))))))</f>
        <v>BLOQUEADO</v>
      </c>
      <c r="T1608" s="29" t="str">
        <f aca="false">IF(AND($S1608="PARADO/SEM GIRO",$K1608="KG",OR(Painel!$B$5="(Todos)",A1608=Painel!$B$5)*OR(Painel!$E$5="(Todos)",P1608=Painel!$E$5)),$J1608+ROW()/10000000,"")</f>
        <v/>
      </c>
      <c r="U1608" s="29" t="str">
        <f aca="false">IF(AND($S1608="VENCIDO",$K1608="KG",OR(Painel!$B$5="(Todos)",A1608=Painel!$B$5)*OR(Painel!$E$5="(Todos)",P1608=Painel!$E$5)),$J1608+ROW()/10000000,"")</f>
        <v/>
      </c>
    </row>
    <row r="1609" customFormat="false" ht="15" hidden="false" customHeight="false" outlineLevel="0" collapsed="false">
      <c r="A1609" s="29" t="s">
        <v>53</v>
      </c>
      <c r="B1609" s="29" t="s">
        <v>3015</v>
      </c>
      <c r="C1609" s="29" t="s">
        <v>398</v>
      </c>
      <c r="D1609" s="29" t="s">
        <v>885</v>
      </c>
      <c r="E1609" s="29" t="n">
        <v>1</v>
      </c>
      <c r="F1609" s="29"/>
      <c r="G1609" s="29" t="s">
        <v>3016</v>
      </c>
      <c r="H1609" s="30" t="n">
        <v>1102.5</v>
      </c>
      <c r="I1609" s="31" t="n">
        <v>46282</v>
      </c>
      <c r="J1609" s="30" t="n">
        <v>1102.5</v>
      </c>
      <c r="K1609" s="29" t="s">
        <v>120</v>
      </c>
      <c r="L1609" s="29" t="s">
        <v>400</v>
      </c>
      <c r="M1609" s="29"/>
      <c r="N1609" s="29" t="s">
        <v>122</v>
      </c>
      <c r="O1609" s="31" t="n">
        <v>46642</v>
      </c>
      <c r="P1609" s="29" t="s">
        <v>123</v>
      </c>
      <c r="Q1609" s="29" t="n">
        <f aca="false">IFERROR(VALUE(L1609),"")</f>
        <v>3</v>
      </c>
      <c r="R1609" s="29" t="n">
        <f aca="true">IF(O1609="","",O1609-TODAY())</f>
        <v>357</v>
      </c>
      <c r="S1609" s="29" t="str">
        <f aca="false">IF(C1609="&lt;&lt; vazio &gt;&gt;","VAZIA",IF(AND(O1609&lt;&gt;"",R1609&lt;0),"VENCIDO",IF(AND(O1609&lt;&gt;"",R1609&lt;=Parametros!$B$10),"PRÓX. VENCIMENTO",IF(F1609="Q","QUALIDADE",IF(F1609="S","BLOQUEADO",IF(F1609="R","RESTRITO/DEVOLUÇÃO",IF(OR(N1609="QUAR",N1609="QRES"),"QUARENTENA",IF(OR(B1609="DESCARTE",B1609="DEVOLUÇÃO"),"DESCARTE/DEVOLUÇÃO",IF(AND(D1609="",K1609&lt;&gt;""),"SEM LOTE",IF(AND(Q1609&lt;&gt;"",Q1609&gt;=Parametros!$B$11),"PARADO/SEM GIRO","OK"))))))))))</f>
        <v>OK</v>
      </c>
      <c r="T1609" s="29" t="str">
        <f aca="false">IF(AND($S1609="PARADO/SEM GIRO",$K1609="KG",OR(Painel!$B$5="(Todos)",A1609=Painel!$B$5)*OR(Painel!$E$5="(Todos)",P1609=Painel!$E$5)),$J1609+ROW()/10000000,"")</f>
        <v/>
      </c>
      <c r="U1609" s="29" t="str">
        <f aca="false">IF(AND($S1609="VENCIDO",$K1609="KG",OR(Painel!$B$5="(Todos)",A1609=Painel!$B$5)*OR(Painel!$E$5="(Todos)",P1609=Painel!$E$5)),$J1609+ROW()/10000000,"")</f>
        <v/>
      </c>
    </row>
    <row r="1610" customFormat="false" ht="15" hidden="false" customHeight="false" outlineLevel="0" collapsed="false">
      <c r="A1610" s="29" t="s">
        <v>53</v>
      </c>
      <c r="B1610" s="29" t="s">
        <v>3017</v>
      </c>
      <c r="C1610" s="29" t="s">
        <v>396</v>
      </c>
      <c r="D1610" s="29" t="s">
        <v>2981</v>
      </c>
      <c r="E1610" s="29" t="n">
        <v>1</v>
      </c>
      <c r="F1610" s="29"/>
      <c r="G1610" s="29" t="s">
        <v>3018</v>
      </c>
      <c r="H1610" s="30" t="n">
        <v>1102.5</v>
      </c>
      <c r="I1610" s="31" t="n">
        <v>46262</v>
      </c>
      <c r="J1610" s="30" t="n">
        <v>1102.5</v>
      </c>
      <c r="K1610" s="29" t="s">
        <v>120</v>
      </c>
      <c r="L1610" s="29" t="s">
        <v>190</v>
      </c>
      <c r="M1610" s="29"/>
      <c r="N1610" s="29" t="s">
        <v>122</v>
      </c>
      <c r="O1610" s="31" t="n">
        <v>46807</v>
      </c>
      <c r="P1610" s="29" t="s">
        <v>123</v>
      </c>
      <c r="Q1610" s="29" t="n">
        <f aca="false">IFERROR(VALUE(L1610),"")</f>
        <v>23</v>
      </c>
      <c r="R1610" s="29" t="n">
        <f aca="true">IF(O1610="","",O1610-TODAY())</f>
        <v>522</v>
      </c>
      <c r="S1610" s="29" t="str">
        <f aca="false">IF(C1610="&lt;&lt; vazio &gt;&gt;","VAZIA",IF(AND(O1610&lt;&gt;"",R1610&lt;0),"VENCIDO",IF(AND(O1610&lt;&gt;"",R1610&lt;=Parametros!$B$10),"PRÓX. VENCIMENTO",IF(F1610="Q","QUALIDADE",IF(F1610="S","BLOQUEADO",IF(F1610="R","RESTRITO/DEVOLUÇÃO",IF(OR(N1610="QUAR",N1610="QRES"),"QUARENTENA",IF(OR(B1610="DESCARTE",B1610="DEVOLUÇÃO"),"DESCARTE/DEVOLUÇÃO",IF(AND(D1610="",K1610&lt;&gt;""),"SEM LOTE",IF(AND(Q1610&lt;&gt;"",Q1610&gt;=Parametros!$B$11),"PARADO/SEM GIRO","OK"))))))))))</f>
        <v>OK</v>
      </c>
      <c r="T1610" s="29" t="str">
        <f aca="false">IF(AND($S1610="PARADO/SEM GIRO",$K1610="KG",OR(Painel!$B$5="(Todos)",A1610=Painel!$B$5)*OR(Painel!$E$5="(Todos)",P1610=Painel!$E$5)),$J1610+ROW()/10000000,"")</f>
        <v/>
      </c>
      <c r="U1610" s="29" t="str">
        <f aca="false">IF(AND($S1610="VENCIDO",$K1610="KG",OR(Painel!$B$5="(Todos)",A1610=Painel!$B$5)*OR(Painel!$E$5="(Todos)",P1610=Painel!$E$5)),$J1610+ROW()/10000000,"")</f>
        <v/>
      </c>
    </row>
    <row r="1611" customFormat="false" ht="15" hidden="false" customHeight="false" outlineLevel="0" collapsed="false">
      <c r="A1611" s="29" t="s">
        <v>53</v>
      </c>
      <c r="B1611" s="29" t="s">
        <v>3019</v>
      </c>
      <c r="C1611" s="29" t="s">
        <v>679</v>
      </c>
      <c r="D1611" s="29" t="s">
        <v>2860</v>
      </c>
      <c r="E1611" s="29" t="n">
        <v>1</v>
      </c>
      <c r="F1611" s="29"/>
      <c r="G1611" s="29" t="s">
        <v>3020</v>
      </c>
      <c r="H1611" s="30" t="n">
        <v>1080</v>
      </c>
      <c r="I1611" s="31" t="n">
        <v>46276</v>
      </c>
      <c r="J1611" s="30" t="n">
        <v>1080</v>
      </c>
      <c r="K1611" s="29" t="s">
        <v>120</v>
      </c>
      <c r="L1611" s="29" t="s">
        <v>133</v>
      </c>
      <c r="M1611" s="29"/>
      <c r="N1611" s="29" t="s">
        <v>122</v>
      </c>
      <c r="O1611" s="31" t="n">
        <v>46610</v>
      </c>
      <c r="P1611" s="29" t="s">
        <v>123</v>
      </c>
      <c r="Q1611" s="29" t="n">
        <f aca="false">IFERROR(VALUE(L1611),"")</f>
        <v>9</v>
      </c>
      <c r="R1611" s="29" t="n">
        <f aca="true">IF(O1611="","",O1611-TODAY())</f>
        <v>325</v>
      </c>
      <c r="S1611" s="29" t="str">
        <f aca="false">IF(C1611="&lt;&lt; vazio &gt;&gt;","VAZIA",IF(AND(O1611&lt;&gt;"",R1611&lt;0),"VENCIDO",IF(AND(O1611&lt;&gt;"",R1611&lt;=Parametros!$B$10),"PRÓX. VENCIMENTO",IF(F1611="Q","QUALIDADE",IF(F1611="S","BLOQUEADO",IF(F1611="R","RESTRITO/DEVOLUÇÃO",IF(OR(N1611="QUAR",N1611="QRES"),"QUARENTENA",IF(OR(B1611="DESCARTE",B1611="DEVOLUÇÃO"),"DESCARTE/DEVOLUÇÃO",IF(AND(D1611="",K1611&lt;&gt;""),"SEM LOTE",IF(AND(Q1611&lt;&gt;"",Q1611&gt;=Parametros!$B$11),"PARADO/SEM GIRO","OK"))))))))))</f>
        <v>OK</v>
      </c>
      <c r="T1611" s="29" t="str">
        <f aca="false">IF(AND($S1611="PARADO/SEM GIRO",$K1611="KG",OR(Painel!$B$5="(Todos)",A1611=Painel!$B$5)*OR(Painel!$E$5="(Todos)",P1611=Painel!$E$5)),$J1611+ROW()/10000000,"")</f>
        <v/>
      </c>
      <c r="U1611" s="29" t="str">
        <f aca="false">IF(AND($S1611="VENCIDO",$K1611="KG",OR(Painel!$B$5="(Todos)",A1611=Painel!$B$5)*OR(Painel!$E$5="(Todos)",P1611=Painel!$E$5)),$J1611+ROW()/10000000,"")</f>
        <v/>
      </c>
    </row>
    <row r="1612" customFormat="false" ht="15" hidden="false" customHeight="false" outlineLevel="0" collapsed="false">
      <c r="A1612" s="29" t="s">
        <v>53</v>
      </c>
      <c r="B1612" s="29" t="s">
        <v>3021</v>
      </c>
      <c r="C1612" s="29" t="s">
        <v>325</v>
      </c>
      <c r="D1612" s="29" t="s">
        <v>1062</v>
      </c>
      <c r="E1612" s="29" t="n">
        <v>1</v>
      </c>
      <c r="F1612" s="29" t="s">
        <v>268</v>
      </c>
      <c r="G1612" s="29" t="s">
        <v>3022</v>
      </c>
      <c r="H1612" s="30" t="n">
        <v>1102.5</v>
      </c>
      <c r="I1612" s="31" t="n">
        <v>46279</v>
      </c>
      <c r="J1612" s="30" t="n">
        <v>1102.5</v>
      </c>
      <c r="K1612" s="29" t="s">
        <v>120</v>
      </c>
      <c r="L1612" s="29" t="s">
        <v>350</v>
      </c>
      <c r="M1612" s="29"/>
      <c r="N1612" s="29" t="s">
        <v>122</v>
      </c>
      <c r="O1612" s="31" t="n">
        <v>46643</v>
      </c>
      <c r="P1612" s="29" t="s">
        <v>123</v>
      </c>
      <c r="Q1612" s="29" t="n">
        <f aca="false">IFERROR(VALUE(L1612),"")</f>
        <v>6</v>
      </c>
      <c r="R1612" s="29" t="n">
        <f aca="true">IF(O1612="","",O1612-TODAY())</f>
        <v>358</v>
      </c>
      <c r="S1612" s="29" t="str">
        <f aca="false">IF(C1612="&lt;&lt; vazio &gt;&gt;","VAZIA",IF(AND(O1612&lt;&gt;"",R1612&lt;0),"VENCIDO",IF(AND(O1612&lt;&gt;"",R1612&lt;=Parametros!$B$10),"PRÓX. VENCIMENTO",IF(F1612="Q","QUALIDADE",IF(F1612="S","BLOQUEADO",IF(F1612="R","RESTRITO/DEVOLUÇÃO",IF(OR(N1612="QUAR",N1612="QRES"),"QUARENTENA",IF(OR(B1612="DESCARTE",B1612="DEVOLUÇÃO"),"DESCARTE/DEVOLUÇÃO",IF(AND(D1612="",K1612&lt;&gt;""),"SEM LOTE",IF(AND(Q1612&lt;&gt;"",Q1612&gt;=Parametros!$B$11),"PARADO/SEM GIRO","OK"))))))))))</f>
        <v>QUALIDADE</v>
      </c>
      <c r="T1612" s="29" t="str">
        <f aca="false">IF(AND($S1612="PARADO/SEM GIRO",$K1612="KG",OR(Painel!$B$5="(Todos)",A1612=Painel!$B$5)*OR(Painel!$E$5="(Todos)",P1612=Painel!$E$5)),$J1612+ROW()/10000000,"")</f>
        <v/>
      </c>
      <c r="U1612" s="29" t="str">
        <f aca="false">IF(AND($S1612="VENCIDO",$K1612="KG",OR(Painel!$B$5="(Todos)",A1612=Painel!$B$5)*OR(Painel!$E$5="(Todos)",P1612=Painel!$E$5)),$J1612+ROW()/10000000,"")</f>
        <v/>
      </c>
    </row>
    <row r="1613" customFormat="false" ht="15" hidden="false" customHeight="false" outlineLevel="0" collapsed="false">
      <c r="A1613" s="29" t="s">
        <v>53</v>
      </c>
      <c r="B1613" s="29" t="s">
        <v>3023</v>
      </c>
      <c r="C1613" s="29" t="s">
        <v>691</v>
      </c>
      <c r="D1613" s="29" t="s">
        <v>3024</v>
      </c>
      <c r="E1613" s="29" t="n">
        <v>1</v>
      </c>
      <c r="F1613" s="29"/>
      <c r="G1613" s="29" t="s">
        <v>3025</v>
      </c>
      <c r="H1613" s="30" t="n">
        <v>800</v>
      </c>
      <c r="I1613" s="31" t="n">
        <v>46258</v>
      </c>
      <c r="J1613" s="30" t="n">
        <v>800</v>
      </c>
      <c r="K1613" s="29" t="s">
        <v>120</v>
      </c>
      <c r="L1613" s="29" t="s">
        <v>294</v>
      </c>
      <c r="M1613" s="29"/>
      <c r="N1613" s="29" t="s">
        <v>122</v>
      </c>
      <c r="O1613" s="31" t="n">
        <v>46612</v>
      </c>
      <c r="P1613" s="29" t="s">
        <v>123</v>
      </c>
      <c r="Q1613" s="29" t="n">
        <f aca="false">IFERROR(VALUE(L1613),"")</f>
        <v>27</v>
      </c>
      <c r="R1613" s="29" t="n">
        <f aca="true">IF(O1613="","",O1613-TODAY())</f>
        <v>327</v>
      </c>
      <c r="S1613" s="29" t="str">
        <f aca="false">IF(C1613="&lt;&lt; vazio &gt;&gt;","VAZIA",IF(AND(O1613&lt;&gt;"",R1613&lt;0),"VENCIDO",IF(AND(O1613&lt;&gt;"",R1613&lt;=Parametros!$B$10),"PRÓX. VENCIMENTO",IF(F1613="Q","QUALIDADE",IF(F1613="S","BLOQUEADO",IF(F1613="R","RESTRITO/DEVOLUÇÃO",IF(OR(N1613="QUAR",N1613="QRES"),"QUARENTENA",IF(OR(B1613="DESCARTE",B1613="DEVOLUÇÃO"),"DESCARTE/DEVOLUÇÃO",IF(AND(D1613="",K1613&lt;&gt;""),"SEM LOTE",IF(AND(Q1613&lt;&gt;"",Q1613&gt;=Parametros!$B$11),"PARADO/SEM GIRO","OK"))))))))))</f>
        <v>OK</v>
      </c>
      <c r="T1613" s="29" t="str">
        <f aca="false">IF(AND($S1613="PARADO/SEM GIRO",$K1613="KG",OR(Painel!$B$5="(Todos)",A1613=Painel!$B$5)*OR(Painel!$E$5="(Todos)",P1613=Painel!$E$5)),$J1613+ROW()/10000000,"")</f>
        <v/>
      </c>
      <c r="U1613" s="29" t="str">
        <f aca="false">IF(AND($S1613="VENCIDO",$K1613="KG",OR(Painel!$B$5="(Todos)",A1613=Painel!$B$5)*OR(Painel!$E$5="(Todos)",P1613=Painel!$E$5)),$J1613+ROW()/10000000,"")</f>
        <v/>
      </c>
    </row>
    <row r="1614" customFormat="false" ht="15" hidden="false" customHeight="false" outlineLevel="0" collapsed="false">
      <c r="A1614" s="29" t="s">
        <v>53</v>
      </c>
      <c r="B1614" s="29" t="s">
        <v>3026</v>
      </c>
      <c r="C1614" s="29" t="s">
        <v>876</v>
      </c>
      <c r="D1614" s="29" t="s">
        <v>901</v>
      </c>
      <c r="E1614" s="29" t="n">
        <v>1</v>
      </c>
      <c r="F1614" s="29"/>
      <c r="G1614" s="29" t="s">
        <v>3027</v>
      </c>
      <c r="H1614" s="30" t="n">
        <v>720</v>
      </c>
      <c r="I1614" s="31" t="n">
        <v>46282</v>
      </c>
      <c r="J1614" s="30" t="n">
        <v>720</v>
      </c>
      <c r="K1614" s="29" t="s">
        <v>120</v>
      </c>
      <c r="L1614" s="29" t="s">
        <v>400</v>
      </c>
      <c r="M1614" s="29"/>
      <c r="N1614" s="29" t="s">
        <v>122</v>
      </c>
      <c r="O1614" s="31" t="n">
        <v>46822</v>
      </c>
      <c r="P1614" s="29" t="s">
        <v>123</v>
      </c>
      <c r="Q1614" s="29" t="n">
        <f aca="false">IFERROR(VALUE(L1614),"")</f>
        <v>3</v>
      </c>
      <c r="R1614" s="29" t="n">
        <f aca="true">IF(O1614="","",O1614-TODAY())</f>
        <v>537</v>
      </c>
      <c r="S1614" s="29" t="str">
        <f aca="false">IF(C1614="&lt;&lt; vazio &gt;&gt;","VAZIA",IF(AND(O1614&lt;&gt;"",R1614&lt;0),"VENCIDO",IF(AND(O1614&lt;&gt;"",R1614&lt;=Parametros!$B$10),"PRÓX. VENCIMENTO",IF(F1614="Q","QUALIDADE",IF(F1614="S","BLOQUEADO",IF(F1614="R","RESTRITO/DEVOLUÇÃO",IF(OR(N1614="QUAR",N1614="QRES"),"QUARENTENA",IF(OR(B1614="DESCARTE",B1614="DEVOLUÇÃO"),"DESCARTE/DEVOLUÇÃO",IF(AND(D1614="",K1614&lt;&gt;""),"SEM LOTE",IF(AND(Q1614&lt;&gt;"",Q1614&gt;=Parametros!$B$11),"PARADO/SEM GIRO","OK"))))))))))</f>
        <v>OK</v>
      </c>
      <c r="T1614" s="29" t="str">
        <f aca="false">IF(AND($S1614="PARADO/SEM GIRO",$K1614="KG",OR(Painel!$B$5="(Todos)",A1614=Painel!$B$5)*OR(Painel!$E$5="(Todos)",P1614=Painel!$E$5)),$J1614+ROW()/10000000,"")</f>
        <v/>
      </c>
      <c r="U1614" s="29" t="str">
        <f aca="false">IF(AND($S1614="VENCIDO",$K1614="KG",OR(Painel!$B$5="(Todos)",A1614=Painel!$B$5)*OR(Painel!$E$5="(Todos)",P1614=Painel!$E$5)),$J1614+ROW()/10000000,"")</f>
        <v/>
      </c>
    </row>
    <row r="1615" customFormat="false" ht="15" hidden="false" customHeight="false" outlineLevel="0" collapsed="false">
      <c r="A1615" s="29" t="s">
        <v>53</v>
      </c>
      <c r="B1615" s="29" t="s">
        <v>3028</v>
      </c>
      <c r="C1615" s="29" t="s">
        <v>222</v>
      </c>
      <c r="D1615" s="29" t="s">
        <v>738</v>
      </c>
      <c r="E1615" s="29" t="n">
        <v>1</v>
      </c>
      <c r="F1615" s="29" t="s">
        <v>268</v>
      </c>
      <c r="G1615" s="29" t="s">
        <v>3029</v>
      </c>
      <c r="H1615" s="30" t="n">
        <v>1000</v>
      </c>
      <c r="I1615" s="31" t="n">
        <v>46279</v>
      </c>
      <c r="J1615" s="30" t="n">
        <v>1000</v>
      </c>
      <c r="K1615" s="29" t="s">
        <v>120</v>
      </c>
      <c r="L1615" s="29" t="s">
        <v>350</v>
      </c>
      <c r="M1615" s="29"/>
      <c r="N1615" s="29" t="s">
        <v>122</v>
      </c>
      <c r="O1615" s="31" t="n">
        <v>46826</v>
      </c>
      <c r="P1615" s="29" t="s">
        <v>123</v>
      </c>
      <c r="Q1615" s="29" t="n">
        <f aca="false">IFERROR(VALUE(L1615),"")</f>
        <v>6</v>
      </c>
      <c r="R1615" s="29" t="n">
        <f aca="true">IF(O1615="","",O1615-TODAY())</f>
        <v>541</v>
      </c>
      <c r="S1615" s="29" t="str">
        <f aca="false">IF(C1615="&lt;&lt; vazio &gt;&gt;","VAZIA",IF(AND(O1615&lt;&gt;"",R1615&lt;0),"VENCIDO",IF(AND(O1615&lt;&gt;"",R1615&lt;=Parametros!$B$10),"PRÓX. VENCIMENTO",IF(F1615="Q","QUALIDADE",IF(F1615="S","BLOQUEADO",IF(F1615="R","RESTRITO/DEVOLUÇÃO",IF(OR(N1615="QUAR",N1615="QRES"),"QUARENTENA",IF(OR(B1615="DESCARTE",B1615="DEVOLUÇÃO"),"DESCARTE/DEVOLUÇÃO",IF(AND(D1615="",K1615&lt;&gt;""),"SEM LOTE",IF(AND(Q1615&lt;&gt;"",Q1615&gt;=Parametros!$B$11),"PARADO/SEM GIRO","OK"))))))))))</f>
        <v>QUALIDADE</v>
      </c>
      <c r="T1615" s="29" t="str">
        <f aca="false">IF(AND($S1615="PARADO/SEM GIRO",$K1615="KG",OR(Painel!$B$5="(Todos)",A1615=Painel!$B$5)*OR(Painel!$E$5="(Todos)",P1615=Painel!$E$5)),$J1615+ROW()/10000000,"")</f>
        <v/>
      </c>
      <c r="U1615" s="29" t="str">
        <f aca="false">IF(AND($S1615="VENCIDO",$K1615="KG",OR(Painel!$B$5="(Todos)",A1615=Painel!$B$5)*OR(Painel!$E$5="(Todos)",P1615=Painel!$E$5)),$J1615+ROW()/10000000,"")</f>
        <v/>
      </c>
    </row>
    <row r="1616" customFormat="false" ht="15" hidden="false" customHeight="false" outlineLevel="0" collapsed="false">
      <c r="A1616" s="29" t="s">
        <v>53</v>
      </c>
      <c r="B1616" s="29" t="s">
        <v>3030</v>
      </c>
      <c r="C1616" s="29" t="s">
        <v>186</v>
      </c>
      <c r="D1616" s="29" t="s">
        <v>2526</v>
      </c>
      <c r="E1616" s="29" t="n">
        <v>1</v>
      </c>
      <c r="F1616" s="29" t="s">
        <v>268</v>
      </c>
      <c r="G1616" s="29" t="s">
        <v>3031</v>
      </c>
      <c r="H1616" s="30" t="n">
        <v>545.4</v>
      </c>
      <c r="I1616" s="31" t="n">
        <v>46282</v>
      </c>
      <c r="J1616" s="30" t="n">
        <v>545.4</v>
      </c>
      <c r="K1616" s="29" t="s">
        <v>120</v>
      </c>
      <c r="L1616" s="29" t="s">
        <v>400</v>
      </c>
      <c r="M1616" s="29"/>
      <c r="N1616" s="29" t="s">
        <v>122</v>
      </c>
      <c r="O1616" s="31" t="n">
        <v>46829</v>
      </c>
      <c r="P1616" s="29" t="s">
        <v>123</v>
      </c>
      <c r="Q1616" s="29" t="n">
        <f aca="false">IFERROR(VALUE(L1616),"")</f>
        <v>3</v>
      </c>
      <c r="R1616" s="29" t="n">
        <f aca="true">IF(O1616="","",O1616-TODAY())</f>
        <v>544</v>
      </c>
      <c r="S1616" s="29" t="str">
        <f aca="false">IF(C1616="&lt;&lt; vazio &gt;&gt;","VAZIA",IF(AND(O1616&lt;&gt;"",R1616&lt;0),"VENCIDO",IF(AND(O1616&lt;&gt;"",R1616&lt;=Parametros!$B$10),"PRÓX. VENCIMENTO",IF(F1616="Q","QUALIDADE",IF(F1616="S","BLOQUEADO",IF(F1616="R","RESTRITO/DEVOLUÇÃO",IF(OR(N1616="QUAR",N1616="QRES"),"QUARENTENA",IF(OR(B1616="DESCARTE",B1616="DEVOLUÇÃO"),"DESCARTE/DEVOLUÇÃO",IF(AND(D1616="",K1616&lt;&gt;""),"SEM LOTE",IF(AND(Q1616&lt;&gt;"",Q1616&gt;=Parametros!$B$11),"PARADO/SEM GIRO","OK"))))))))))</f>
        <v>QUALIDADE</v>
      </c>
      <c r="T1616" s="29" t="str">
        <f aca="false">IF(AND($S1616="PARADO/SEM GIRO",$K1616="KG",OR(Painel!$B$5="(Todos)",A1616=Painel!$B$5)*OR(Painel!$E$5="(Todos)",P1616=Painel!$E$5)),$J1616+ROW()/10000000,"")</f>
        <v/>
      </c>
      <c r="U1616" s="29" t="str">
        <f aca="false">IF(AND($S1616="VENCIDO",$K1616="KG",OR(Painel!$B$5="(Todos)",A1616=Painel!$B$5)*OR(Painel!$E$5="(Todos)",P1616=Painel!$E$5)),$J1616+ROW()/10000000,"")</f>
        <v/>
      </c>
    </row>
    <row r="1617" customFormat="false" ht="15" hidden="false" customHeight="false" outlineLevel="0" collapsed="false">
      <c r="A1617" s="29" t="s">
        <v>53</v>
      </c>
      <c r="B1617" s="29" t="s">
        <v>3032</v>
      </c>
      <c r="C1617" s="29" t="s">
        <v>801</v>
      </c>
      <c r="D1617" s="29" t="s">
        <v>873</v>
      </c>
      <c r="E1617" s="29" t="n">
        <v>1</v>
      </c>
      <c r="F1617" s="29"/>
      <c r="G1617" s="29" t="s">
        <v>3033</v>
      </c>
      <c r="H1617" s="30" t="n">
        <v>1108.8</v>
      </c>
      <c r="I1617" s="31" t="n">
        <v>46275</v>
      </c>
      <c r="J1617" s="30" t="n">
        <v>1108.8</v>
      </c>
      <c r="K1617" s="29" t="s">
        <v>120</v>
      </c>
      <c r="L1617" s="29" t="s">
        <v>121</v>
      </c>
      <c r="M1617" s="29"/>
      <c r="N1617" s="29" t="s">
        <v>122</v>
      </c>
      <c r="O1617" s="31" t="n">
        <v>46811</v>
      </c>
      <c r="P1617" s="29" t="s">
        <v>123</v>
      </c>
      <c r="Q1617" s="29" t="n">
        <f aca="false">IFERROR(VALUE(L1617),"")</f>
        <v>10</v>
      </c>
      <c r="R1617" s="29" t="n">
        <f aca="true">IF(O1617="","",O1617-TODAY())</f>
        <v>526</v>
      </c>
      <c r="S1617" s="29" t="str">
        <f aca="false">IF(C1617="&lt;&lt; vazio &gt;&gt;","VAZIA",IF(AND(O1617&lt;&gt;"",R1617&lt;0),"VENCIDO",IF(AND(O1617&lt;&gt;"",R1617&lt;=Parametros!$B$10),"PRÓX. VENCIMENTO",IF(F1617="Q","QUALIDADE",IF(F1617="S","BLOQUEADO",IF(F1617="R","RESTRITO/DEVOLUÇÃO",IF(OR(N1617="QUAR",N1617="QRES"),"QUARENTENA",IF(OR(B1617="DESCARTE",B1617="DEVOLUÇÃO"),"DESCARTE/DEVOLUÇÃO",IF(AND(D1617="",K1617&lt;&gt;""),"SEM LOTE",IF(AND(Q1617&lt;&gt;"",Q1617&gt;=Parametros!$B$11),"PARADO/SEM GIRO","OK"))))))))))</f>
        <v>OK</v>
      </c>
      <c r="T1617" s="29" t="str">
        <f aca="false">IF(AND($S1617="PARADO/SEM GIRO",$K1617="KG",OR(Painel!$B$5="(Todos)",A1617=Painel!$B$5)*OR(Painel!$E$5="(Todos)",P1617=Painel!$E$5)),$J1617+ROW()/10000000,"")</f>
        <v/>
      </c>
      <c r="U1617" s="29" t="str">
        <f aca="false">IF(AND($S1617="VENCIDO",$K1617="KG",OR(Painel!$B$5="(Todos)",A1617=Painel!$B$5)*OR(Painel!$E$5="(Todos)",P1617=Painel!$E$5)),$J1617+ROW()/10000000,"")</f>
        <v/>
      </c>
    </row>
    <row r="1618" customFormat="false" ht="15" hidden="false" customHeight="false" outlineLevel="0" collapsed="false">
      <c r="A1618" s="29" t="s">
        <v>53</v>
      </c>
      <c r="B1618" s="29" t="s">
        <v>3034</v>
      </c>
      <c r="C1618" s="29" t="s">
        <v>489</v>
      </c>
      <c r="D1618" s="29" t="s">
        <v>490</v>
      </c>
      <c r="E1618" s="29" t="n">
        <v>1</v>
      </c>
      <c r="F1618" s="29"/>
      <c r="G1618" s="29" t="s">
        <v>3035</v>
      </c>
      <c r="H1618" s="30" t="n">
        <v>1102.5</v>
      </c>
      <c r="I1618" s="31" t="n">
        <v>46185</v>
      </c>
      <c r="J1618" s="30" t="n">
        <v>1102.5</v>
      </c>
      <c r="K1618" s="29" t="s">
        <v>120</v>
      </c>
      <c r="L1618" s="29" t="s">
        <v>1617</v>
      </c>
      <c r="M1618" s="29"/>
      <c r="N1618" s="29" t="s">
        <v>122</v>
      </c>
      <c r="O1618" s="31" t="n">
        <v>46727</v>
      </c>
      <c r="P1618" s="29" t="s">
        <v>123</v>
      </c>
      <c r="Q1618" s="29" t="n">
        <f aca="false">IFERROR(VALUE(L1618),"")</f>
        <v>100</v>
      </c>
      <c r="R1618" s="29" t="n">
        <f aca="true">IF(O1618="","",O1618-TODAY())</f>
        <v>442</v>
      </c>
      <c r="S1618" s="29" t="str">
        <f aca="false">IF(C1618="&lt;&lt; vazio &gt;&gt;","VAZIA",IF(AND(O1618&lt;&gt;"",R1618&lt;0),"VENCIDO",IF(AND(O1618&lt;&gt;"",R1618&lt;=Parametros!$B$10),"PRÓX. VENCIMENTO",IF(F1618="Q","QUALIDADE",IF(F1618="S","BLOQUEADO",IF(F1618="R","RESTRITO/DEVOLUÇÃO",IF(OR(N1618="QUAR",N1618="QRES"),"QUARENTENA",IF(OR(B1618="DESCARTE",B1618="DEVOLUÇÃO"),"DESCARTE/DEVOLUÇÃO",IF(AND(D1618="",K1618&lt;&gt;""),"SEM LOTE",IF(AND(Q1618&lt;&gt;"",Q1618&gt;=Parametros!$B$11),"PARADO/SEM GIRO","OK"))))))))))</f>
        <v>PARADO/SEM GIRO</v>
      </c>
      <c r="T1618" s="29" t="n">
        <f aca="false">IF(AND($S1618="PARADO/SEM GIRO",$K1618="KG",OR(Painel!$B$5="(Todos)",A1618=Painel!$B$5)*OR(Painel!$E$5="(Todos)",P1618=Painel!$E$5)),$J1618+ROW()/10000000,"")</f>
        <v>1102.5001618</v>
      </c>
      <c r="U1618" s="29" t="str">
        <f aca="false">IF(AND($S1618="VENCIDO",$K1618="KG",OR(Painel!$B$5="(Todos)",A1618=Painel!$B$5)*OR(Painel!$E$5="(Todos)",P1618=Painel!$E$5)),$J1618+ROW()/10000000,"")</f>
        <v/>
      </c>
    </row>
    <row r="1619" customFormat="false" ht="15" hidden="false" customHeight="false" outlineLevel="0" collapsed="false">
      <c r="A1619" s="29" t="s">
        <v>53</v>
      </c>
      <c r="B1619" s="29" t="s">
        <v>3036</v>
      </c>
      <c r="C1619" s="29" t="s">
        <v>167</v>
      </c>
      <c r="D1619" s="29" t="s">
        <v>1185</v>
      </c>
      <c r="E1619" s="29" t="n">
        <v>1</v>
      </c>
      <c r="F1619" s="29" t="s">
        <v>268</v>
      </c>
      <c r="G1619" s="29" t="s">
        <v>3037</v>
      </c>
      <c r="H1619" s="30" t="n">
        <v>590.4</v>
      </c>
      <c r="I1619" s="31" t="n">
        <v>46283</v>
      </c>
      <c r="J1619" s="30" t="n">
        <v>590.4</v>
      </c>
      <c r="K1619" s="29" t="s">
        <v>120</v>
      </c>
      <c r="L1619" s="29" t="s">
        <v>176</v>
      </c>
      <c r="M1619" s="29"/>
      <c r="N1619" s="29" t="s">
        <v>122</v>
      </c>
      <c r="O1619" s="31" t="n">
        <v>46830</v>
      </c>
      <c r="P1619" s="29" t="s">
        <v>123</v>
      </c>
      <c r="Q1619" s="29" t="n">
        <f aca="false">IFERROR(VALUE(L1619),"")</f>
        <v>2</v>
      </c>
      <c r="R1619" s="29" t="n">
        <f aca="true">IF(O1619="","",O1619-TODAY())</f>
        <v>545</v>
      </c>
      <c r="S1619" s="29" t="str">
        <f aca="false">IF(C1619="&lt;&lt; vazio &gt;&gt;","VAZIA",IF(AND(O1619&lt;&gt;"",R1619&lt;0),"VENCIDO",IF(AND(O1619&lt;&gt;"",R1619&lt;=Parametros!$B$10),"PRÓX. VENCIMENTO",IF(F1619="Q","QUALIDADE",IF(F1619="S","BLOQUEADO",IF(F1619="R","RESTRITO/DEVOLUÇÃO",IF(OR(N1619="QUAR",N1619="QRES"),"QUARENTENA",IF(OR(B1619="DESCARTE",B1619="DEVOLUÇÃO"),"DESCARTE/DEVOLUÇÃO",IF(AND(D1619="",K1619&lt;&gt;""),"SEM LOTE",IF(AND(Q1619&lt;&gt;"",Q1619&gt;=Parametros!$B$11),"PARADO/SEM GIRO","OK"))))))))))</f>
        <v>QUALIDADE</v>
      </c>
      <c r="T1619" s="29" t="str">
        <f aca="false">IF(AND($S1619="PARADO/SEM GIRO",$K1619="KG",OR(Painel!$B$5="(Todos)",A1619=Painel!$B$5)*OR(Painel!$E$5="(Todos)",P1619=Painel!$E$5)),$J1619+ROW()/10000000,"")</f>
        <v/>
      </c>
      <c r="U1619" s="29" t="str">
        <f aca="false">IF(AND($S1619="VENCIDO",$K1619="KG",OR(Painel!$B$5="(Todos)",A1619=Painel!$B$5)*OR(Painel!$E$5="(Todos)",P1619=Painel!$E$5)),$J1619+ROW()/10000000,"")</f>
        <v/>
      </c>
    </row>
    <row r="1620" customFormat="false" ht="15" hidden="false" customHeight="false" outlineLevel="0" collapsed="false">
      <c r="A1620" s="29" t="s">
        <v>53</v>
      </c>
      <c r="B1620" s="29" t="s">
        <v>3038</v>
      </c>
      <c r="C1620" s="29" t="s">
        <v>250</v>
      </c>
      <c r="D1620" s="29" t="s">
        <v>672</v>
      </c>
      <c r="E1620" s="29" t="n">
        <v>1</v>
      </c>
      <c r="F1620" s="29" t="s">
        <v>268</v>
      </c>
      <c r="G1620" s="29" t="s">
        <v>3039</v>
      </c>
      <c r="H1620" s="30" t="n">
        <v>1000</v>
      </c>
      <c r="I1620" s="31" t="n">
        <v>46282</v>
      </c>
      <c r="J1620" s="30" t="n">
        <v>1000</v>
      </c>
      <c r="K1620" s="29" t="s">
        <v>120</v>
      </c>
      <c r="L1620" s="29" t="s">
        <v>400</v>
      </c>
      <c r="M1620" s="29"/>
      <c r="N1620" s="29" t="s">
        <v>122</v>
      </c>
      <c r="O1620" s="31" t="n">
        <v>46829</v>
      </c>
      <c r="P1620" s="29" t="s">
        <v>123</v>
      </c>
      <c r="Q1620" s="29" t="n">
        <f aca="false">IFERROR(VALUE(L1620),"")</f>
        <v>3</v>
      </c>
      <c r="R1620" s="29" t="n">
        <f aca="true">IF(O1620="","",O1620-TODAY())</f>
        <v>544</v>
      </c>
      <c r="S1620" s="29" t="str">
        <f aca="false">IF(C1620="&lt;&lt; vazio &gt;&gt;","VAZIA",IF(AND(O1620&lt;&gt;"",R1620&lt;0),"VENCIDO",IF(AND(O1620&lt;&gt;"",R1620&lt;=Parametros!$B$10),"PRÓX. VENCIMENTO",IF(F1620="Q","QUALIDADE",IF(F1620="S","BLOQUEADO",IF(F1620="R","RESTRITO/DEVOLUÇÃO",IF(OR(N1620="QUAR",N1620="QRES"),"QUARENTENA",IF(OR(B1620="DESCARTE",B1620="DEVOLUÇÃO"),"DESCARTE/DEVOLUÇÃO",IF(AND(D1620="",K1620&lt;&gt;""),"SEM LOTE",IF(AND(Q1620&lt;&gt;"",Q1620&gt;=Parametros!$B$11),"PARADO/SEM GIRO","OK"))))))))))</f>
        <v>QUALIDADE</v>
      </c>
      <c r="T1620" s="29" t="str">
        <f aca="false">IF(AND($S1620="PARADO/SEM GIRO",$K1620="KG",OR(Painel!$B$5="(Todos)",A1620=Painel!$B$5)*OR(Painel!$E$5="(Todos)",P1620=Painel!$E$5)),$J1620+ROW()/10000000,"")</f>
        <v/>
      </c>
      <c r="U1620" s="29" t="str">
        <f aca="false">IF(AND($S1620="VENCIDO",$K1620="KG",OR(Painel!$B$5="(Todos)",A1620=Painel!$B$5)*OR(Painel!$E$5="(Todos)",P1620=Painel!$E$5)),$J1620+ROW()/10000000,"")</f>
        <v/>
      </c>
    </row>
    <row r="1621" customFormat="false" ht="15" hidden="false" customHeight="false" outlineLevel="0" collapsed="false">
      <c r="A1621" s="29" t="s">
        <v>53</v>
      </c>
      <c r="B1621" s="29" t="s">
        <v>3040</v>
      </c>
      <c r="C1621" s="29" t="s">
        <v>662</v>
      </c>
      <c r="D1621" s="29" t="s">
        <v>3041</v>
      </c>
      <c r="E1621" s="29" t="n">
        <v>1</v>
      </c>
      <c r="F1621" s="29"/>
      <c r="G1621" s="29" t="s">
        <v>3042</v>
      </c>
      <c r="H1621" s="30" t="n">
        <v>877</v>
      </c>
      <c r="I1621" s="31" t="n">
        <v>46271</v>
      </c>
      <c r="J1621" s="30" t="n">
        <v>877</v>
      </c>
      <c r="K1621" s="29" t="s">
        <v>120</v>
      </c>
      <c r="L1621" s="29" t="s">
        <v>221</v>
      </c>
      <c r="M1621" s="29"/>
      <c r="N1621" s="29" t="s">
        <v>122</v>
      </c>
      <c r="O1621" s="31" t="n">
        <v>46818</v>
      </c>
      <c r="P1621" s="29" t="s">
        <v>123</v>
      </c>
      <c r="Q1621" s="29" t="n">
        <f aca="false">IFERROR(VALUE(L1621),"")</f>
        <v>14</v>
      </c>
      <c r="R1621" s="29" t="n">
        <f aca="true">IF(O1621="","",O1621-TODAY())</f>
        <v>533</v>
      </c>
      <c r="S1621" s="29" t="str">
        <f aca="false">IF(C1621="&lt;&lt; vazio &gt;&gt;","VAZIA",IF(AND(O1621&lt;&gt;"",R1621&lt;0),"VENCIDO",IF(AND(O1621&lt;&gt;"",R1621&lt;=Parametros!$B$10),"PRÓX. VENCIMENTO",IF(F1621="Q","QUALIDADE",IF(F1621="S","BLOQUEADO",IF(F1621="R","RESTRITO/DEVOLUÇÃO",IF(OR(N1621="QUAR",N1621="QRES"),"QUARENTENA",IF(OR(B1621="DESCARTE",B1621="DEVOLUÇÃO"),"DESCARTE/DEVOLUÇÃO",IF(AND(D1621="",K1621&lt;&gt;""),"SEM LOTE",IF(AND(Q1621&lt;&gt;"",Q1621&gt;=Parametros!$B$11),"PARADO/SEM GIRO","OK"))))))))))</f>
        <v>OK</v>
      </c>
      <c r="T1621" s="29" t="str">
        <f aca="false">IF(AND($S1621="PARADO/SEM GIRO",$K1621="KG",OR(Painel!$B$5="(Todos)",A1621=Painel!$B$5)*OR(Painel!$E$5="(Todos)",P1621=Painel!$E$5)),$J1621+ROW()/10000000,"")</f>
        <v/>
      </c>
      <c r="U1621" s="29" t="str">
        <f aca="false">IF(AND($S1621="VENCIDO",$K1621="KG",OR(Painel!$B$5="(Todos)",A1621=Painel!$B$5)*OR(Painel!$E$5="(Todos)",P1621=Painel!$E$5)),$J1621+ROW()/10000000,"")</f>
        <v/>
      </c>
    </row>
    <row r="1622" customFormat="false" ht="15" hidden="false" customHeight="false" outlineLevel="0" collapsed="false">
      <c r="A1622" s="29" t="s">
        <v>53</v>
      </c>
      <c r="B1622" s="29" t="s">
        <v>3043</v>
      </c>
      <c r="C1622" s="29" t="s">
        <v>768</v>
      </c>
      <c r="D1622" s="29" t="s">
        <v>1426</v>
      </c>
      <c r="E1622" s="29" t="n">
        <v>1</v>
      </c>
      <c r="F1622" s="29"/>
      <c r="G1622" s="29" t="s">
        <v>3044</v>
      </c>
      <c r="H1622" s="30" t="n">
        <v>800</v>
      </c>
      <c r="I1622" s="31" t="n">
        <v>46261</v>
      </c>
      <c r="J1622" s="30" t="n">
        <v>800</v>
      </c>
      <c r="K1622" s="29" t="s">
        <v>120</v>
      </c>
      <c r="L1622" s="29" t="s">
        <v>938</v>
      </c>
      <c r="M1622" s="29"/>
      <c r="N1622" s="29" t="s">
        <v>122</v>
      </c>
      <c r="O1622" s="31" t="n">
        <v>46618</v>
      </c>
      <c r="P1622" s="29" t="s">
        <v>123</v>
      </c>
      <c r="Q1622" s="29" t="n">
        <f aca="false">IFERROR(VALUE(L1622),"")</f>
        <v>24</v>
      </c>
      <c r="R1622" s="29" t="n">
        <f aca="true">IF(O1622="","",O1622-TODAY())</f>
        <v>333</v>
      </c>
      <c r="S1622" s="29" t="str">
        <f aca="false">IF(C1622="&lt;&lt; vazio &gt;&gt;","VAZIA",IF(AND(O1622&lt;&gt;"",R1622&lt;0),"VENCIDO",IF(AND(O1622&lt;&gt;"",R1622&lt;=Parametros!$B$10),"PRÓX. VENCIMENTO",IF(F1622="Q","QUALIDADE",IF(F1622="S","BLOQUEADO",IF(F1622="R","RESTRITO/DEVOLUÇÃO",IF(OR(N1622="QUAR",N1622="QRES"),"QUARENTENA",IF(OR(B1622="DESCARTE",B1622="DEVOLUÇÃO"),"DESCARTE/DEVOLUÇÃO",IF(AND(D1622="",K1622&lt;&gt;""),"SEM LOTE",IF(AND(Q1622&lt;&gt;"",Q1622&gt;=Parametros!$B$11),"PARADO/SEM GIRO","OK"))))))))))</f>
        <v>OK</v>
      </c>
      <c r="T1622" s="29" t="str">
        <f aca="false">IF(AND($S1622="PARADO/SEM GIRO",$K1622="KG",OR(Painel!$B$5="(Todos)",A1622=Painel!$B$5)*OR(Painel!$E$5="(Todos)",P1622=Painel!$E$5)),$J1622+ROW()/10000000,"")</f>
        <v/>
      </c>
      <c r="U1622" s="29" t="str">
        <f aca="false">IF(AND($S1622="VENCIDO",$K1622="KG",OR(Painel!$B$5="(Todos)",A1622=Painel!$B$5)*OR(Painel!$E$5="(Todos)",P1622=Painel!$E$5)),$J1622+ROW()/10000000,"")</f>
        <v/>
      </c>
    </row>
    <row r="1623" customFormat="false" ht="15" hidden="false" customHeight="false" outlineLevel="0" collapsed="false">
      <c r="A1623" s="29" t="s">
        <v>53</v>
      </c>
      <c r="B1623" s="29" t="s">
        <v>3045</v>
      </c>
      <c r="C1623" s="29" t="s">
        <v>250</v>
      </c>
      <c r="D1623" s="29" t="s">
        <v>719</v>
      </c>
      <c r="E1623" s="29" t="n">
        <v>1</v>
      </c>
      <c r="F1623" s="29"/>
      <c r="G1623" s="29" t="s">
        <v>3046</v>
      </c>
      <c r="H1623" s="30" t="n">
        <v>1000</v>
      </c>
      <c r="I1623" s="31" t="n">
        <v>46280</v>
      </c>
      <c r="J1623" s="30" t="n">
        <v>1000</v>
      </c>
      <c r="K1623" s="29" t="s">
        <v>120</v>
      </c>
      <c r="L1623" s="29" t="s">
        <v>144</v>
      </c>
      <c r="M1623" s="29"/>
      <c r="N1623" s="29" t="s">
        <v>122</v>
      </c>
      <c r="O1623" s="31" t="n">
        <v>46817</v>
      </c>
      <c r="P1623" s="29" t="s">
        <v>123</v>
      </c>
      <c r="Q1623" s="29" t="n">
        <f aca="false">IFERROR(VALUE(L1623),"")</f>
        <v>5</v>
      </c>
      <c r="R1623" s="29" t="n">
        <f aca="true">IF(O1623="","",O1623-TODAY())</f>
        <v>532</v>
      </c>
      <c r="S1623" s="29" t="str">
        <f aca="false">IF(C1623="&lt;&lt; vazio &gt;&gt;","VAZIA",IF(AND(O1623&lt;&gt;"",R1623&lt;0),"VENCIDO",IF(AND(O1623&lt;&gt;"",R1623&lt;=Parametros!$B$10),"PRÓX. VENCIMENTO",IF(F1623="Q","QUALIDADE",IF(F1623="S","BLOQUEADO",IF(F1623="R","RESTRITO/DEVOLUÇÃO",IF(OR(N1623="QUAR",N1623="QRES"),"QUARENTENA",IF(OR(B1623="DESCARTE",B1623="DEVOLUÇÃO"),"DESCARTE/DEVOLUÇÃO",IF(AND(D1623="",K1623&lt;&gt;""),"SEM LOTE",IF(AND(Q1623&lt;&gt;"",Q1623&gt;=Parametros!$B$11),"PARADO/SEM GIRO","OK"))))))))))</f>
        <v>OK</v>
      </c>
      <c r="T1623" s="29" t="str">
        <f aca="false">IF(AND($S1623="PARADO/SEM GIRO",$K1623="KG",OR(Painel!$B$5="(Todos)",A1623=Painel!$B$5)*OR(Painel!$E$5="(Todos)",P1623=Painel!$E$5)),$J1623+ROW()/10000000,"")</f>
        <v/>
      </c>
      <c r="U1623" s="29" t="str">
        <f aca="false">IF(AND($S1623="VENCIDO",$K1623="KG",OR(Painel!$B$5="(Todos)",A1623=Painel!$B$5)*OR(Painel!$E$5="(Todos)",P1623=Painel!$E$5)),$J1623+ROW()/10000000,"")</f>
        <v/>
      </c>
    </row>
    <row r="1624" customFormat="false" ht="15" hidden="false" customHeight="false" outlineLevel="0" collapsed="false">
      <c r="A1624" s="29" t="s">
        <v>53</v>
      </c>
      <c r="B1624" s="29" t="s">
        <v>3047</v>
      </c>
      <c r="C1624" s="29" t="s">
        <v>1381</v>
      </c>
      <c r="D1624" s="29" t="s">
        <v>2544</v>
      </c>
      <c r="E1624" s="29" t="n">
        <v>1</v>
      </c>
      <c r="F1624" s="29"/>
      <c r="G1624" s="29" t="s">
        <v>3048</v>
      </c>
      <c r="H1624" s="30" t="n">
        <v>800</v>
      </c>
      <c r="I1624" s="31" t="n">
        <v>46231</v>
      </c>
      <c r="J1624" s="30" t="n">
        <v>800</v>
      </c>
      <c r="K1624" s="29" t="s">
        <v>120</v>
      </c>
      <c r="L1624" s="29" t="s">
        <v>2246</v>
      </c>
      <c r="M1624" s="29"/>
      <c r="N1624" s="29" t="s">
        <v>122</v>
      </c>
      <c r="O1624" s="31" t="n">
        <v>46591</v>
      </c>
      <c r="P1624" s="29" t="s">
        <v>123</v>
      </c>
      <c r="Q1624" s="29" t="n">
        <f aca="false">IFERROR(VALUE(L1624),"")</f>
        <v>54</v>
      </c>
      <c r="R1624" s="29" t="n">
        <f aca="true">IF(O1624="","",O1624-TODAY())</f>
        <v>306</v>
      </c>
      <c r="S1624" s="29" t="str">
        <f aca="false">IF(C1624="&lt;&lt; vazio &gt;&gt;","VAZIA",IF(AND(O1624&lt;&gt;"",R1624&lt;0),"VENCIDO",IF(AND(O1624&lt;&gt;"",R1624&lt;=Parametros!$B$10),"PRÓX. VENCIMENTO",IF(F1624="Q","QUALIDADE",IF(F1624="S","BLOQUEADO",IF(F1624="R","RESTRITO/DEVOLUÇÃO",IF(OR(N1624="QUAR",N1624="QRES"),"QUARENTENA",IF(OR(B1624="DESCARTE",B1624="DEVOLUÇÃO"),"DESCARTE/DEVOLUÇÃO",IF(AND(D1624="",K1624&lt;&gt;""),"SEM LOTE",IF(AND(Q1624&lt;&gt;"",Q1624&gt;=Parametros!$B$11),"PARADO/SEM GIRO","OK"))))))))))</f>
        <v>OK</v>
      </c>
      <c r="T1624" s="29" t="str">
        <f aca="false">IF(AND($S1624="PARADO/SEM GIRO",$K1624="KG",OR(Painel!$B$5="(Todos)",A1624=Painel!$B$5)*OR(Painel!$E$5="(Todos)",P1624=Painel!$E$5)),$J1624+ROW()/10000000,"")</f>
        <v/>
      </c>
      <c r="U1624" s="29" t="str">
        <f aca="false">IF(AND($S1624="VENCIDO",$K1624="KG",OR(Painel!$B$5="(Todos)",A1624=Painel!$B$5)*OR(Painel!$E$5="(Todos)",P1624=Painel!$E$5)),$J1624+ROW()/10000000,"")</f>
        <v/>
      </c>
    </row>
    <row r="1625" customFormat="false" ht="15" hidden="false" customHeight="false" outlineLevel="0" collapsed="false">
      <c r="A1625" s="29" t="s">
        <v>53</v>
      </c>
      <c r="B1625" s="29" t="s">
        <v>3049</v>
      </c>
      <c r="C1625" s="29" t="s">
        <v>876</v>
      </c>
      <c r="D1625" s="29" t="s">
        <v>1238</v>
      </c>
      <c r="E1625" s="29" t="n">
        <v>1</v>
      </c>
      <c r="F1625" s="29" t="s">
        <v>268</v>
      </c>
      <c r="G1625" s="29" t="s">
        <v>3050</v>
      </c>
      <c r="H1625" s="30" t="n">
        <v>720</v>
      </c>
      <c r="I1625" s="31" t="n">
        <v>46281</v>
      </c>
      <c r="J1625" s="30" t="n">
        <v>720</v>
      </c>
      <c r="K1625" s="29" t="s">
        <v>120</v>
      </c>
      <c r="L1625" s="29" t="s">
        <v>284</v>
      </c>
      <c r="M1625" s="29"/>
      <c r="N1625" s="29" t="s">
        <v>122</v>
      </c>
      <c r="O1625" s="31" t="n">
        <v>46827</v>
      </c>
      <c r="P1625" s="29" t="s">
        <v>123</v>
      </c>
      <c r="Q1625" s="29" t="n">
        <f aca="false">IFERROR(VALUE(L1625),"")</f>
        <v>4</v>
      </c>
      <c r="R1625" s="29" t="n">
        <f aca="true">IF(O1625="","",O1625-TODAY())</f>
        <v>542</v>
      </c>
      <c r="S1625" s="29" t="str">
        <f aca="false">IF(C1625="&lt;&lt; vazio &gt;&gt;","VAZIA",IF(AND(O1625&lt;&gt;"",R1625&lt;0),"VENCIDO",IF(AND(O1625&lt;&gt;"",R1625&lt;=Parametros!$B$10),"PRÓX. VENCIMENTO",IF(F1625="Q","QUALIDADE",IF(F1625="S","BLOQUEADO",IF(F1625="R","RESTRITO/DEVOLUÇÃO",IF(OR(N1625="QUAR",N1625="QRES"),"QUARENTENA",IF(OR(B1625="DESCARTE",B1625="DEVOLUÇÃO"),"DESCARTE/DEVOLUÇÃO",IF(AND(D1625="",K1625&lt;&gt;""),"SEM LOTE",IF(AND(Q1625&lt;&gt;"",Q1625&gt;=Parametros!$B$11),"PARADO/SEM GIRO","OK"))))))))))</f>
        <v>QUALIDADE</v>
      </c>
      <c r="T1625" s="29" t="str">
        <f aca="false">IF(AND($S1625="PARADO/SEM GIRO",$K1625="KG",OR(Painel!$B$5="(Todos)",A1625=Painel!$B$5)*OR(Painel!$E$5="(Todos)",P1625=Painel!$E$5)),$J1625+ROW()/10000000,"")</f>
        <v/>
      </c>
      <c r="U1625" s="29" t="str">
        <f aca="false">IF(AND($S1625="VENCIDO",$K1625="KG",OR(Painel!$B$5="(Todos)",A1625=Painel!$B$5)*OR(Painel!$E$5="(Todos)",P1625=Painel!$E$5)),$J1625+ROW()/10000000,"")</f>
        <v/>
      </c>
    </row>
    <row r="1626" customFormat="false" ht="15" hidden="false" customHeight="false" outlineLevel="0" collapsed="false">
      <c r="A1626" s="29" t="s">
        <v>53</v>
      </c>
      <c r="B1626" s="29" t="s">
        <v>3051</v>
      </c>
      <c r="C1626" s="29" t="s">
        <v>489</v>
      </c>
      <c r="D1626" s="29" t="s">
        <v>490</v>
      </c>
      <c r="E1626" s="29" t="n">
        <v>1</v>
      </c>
      <c r="F1626" s="29"/>
      <c r="G1626" s="29" t="s">
        <v>3052</v>
      </c>
      <c r="H1626" s="30" t="n">
        <v>1102.5</v>
      </c>
      <c r="I1626" s="31" t="n">
        <v>46185</v>
      </c>
      <c r="J1626" s="30" t="n">
        <v>1102.5</v>
      </c>
      <c r="K1626" s="29" t="s">
        <v>120</v>
      </c>
      <c r="L1626" s="29" t="s">
        <v>1617</v>
      </c>
      <c r="M1626" s="29"/>
      <c r="N1626" s="29" t="s">
        <v>122</v>
      </c>
      <c r="O1626" s="31" t="n">
        <v>46727</v>
      </c>
      <c r="P1626" s="29" t="s">
        <v>123</v>
      </c>
      <c r="Q1626" s="29" t="n">
        <f aca="false">IFERROR(VALUE(L1626),"")</f>
        <v>100</v>
      </c>
      <c r="R1626" s="29" t="n">
        <f aca="true">IF(O1626="","",O1626-TODAY())</f>
        <v>442</v>
      </c>
      <c r="S1626" s="29" t="str">
        <f aca="false">IF(C1626="&lt;&lt; vazio &gt;&gt;","VAZIA",IF(AND(O1626&lt;&gt;"",R1626&lt;0),"VENCIDO",IF(AND(O1626&lt;&gt;"",R1626&lt;=Parametros!$B$10),"PRÓX. VENCIMENTO",IF(F1626="Q","QUALIDADE",IF(F1626="S","BLOQUEADO",IF(F1626="R","RESTRITO/DEVOLUÇÃO",IF(OR(N1626="QUAR",N1626="QRES"),"QUARENTENA",IF(OR(B1626="DESCARTE",B1626="DEVOLUÇÃO"),"DESCARTE/DEVOLUÇÃO",IF(AND(D1626="",K1626&lt;&gt;""),"SEM LOTE",IF(AND(Q1626&lt;&gt;"",Q1626&gt;=Parametros!$B$11),"PARADO/SEM GIRO","OK"))))))))))</f>
        <v>PARADO/SEM GIRO</v>
      </c>
      <c r="T1626" s="29" t="n">
        <f aca="false">IF(AND($S1626="PARADO/SEM GIRO",$K1626="KG",OR(Painel!$B$5="(Todos)",A1626=Painel!$B$5)*OR(Painel!$E$5="(Todos)",P1626=Painel!$E$5)),$J1626+ROW()/10000000,"")</f>
        <v>1102.5001626</v>
      </c>
      <c r="U1626" s="29" t="str">
        <f aca="false">IF(AND($S1626="VENCIDO",$K1626="KG",OR(Painel!$B$5="(Todos)",A1626=Painel!$B$5)*OR(Painel!$E$5="(Todos)",P1626=Painel!$E$5)),$J1626+ROW()/10000000,"")</f>
        <v/>
      </c>
    </row>
    <row r="1627" customFormat="false" ht="15" hidden="false" customHeight="false" outlineLevel="0" collapsed="false">
      <c r="A1627" s="29" t="s">
        <v>53</v>
      </c>
      <c r="B1627" s="29" t="s">
        <v>3053</v>
      </c>
      <c r="C1627" s="29" t="s">
        <v>785</v>
      </c>
      <c r="D1627" s="29" t="s">
        <v>786</v>
      </c>
      <c r="E1627" s="29" t="n">
        <v>1</v>
      </c>
      <c r="F1627" s="29"/>
      <c r="G1627" s="29" t="s">
        <v>3054</v>
      </c>
      <c r="H1627" s="30" t="n">
        <v>1000</v>
      </c>
      <c r="I1627" s="31" t="n">
        <v>46282</v>
      </c>
      <c r="J1627" s="30" t="n">
        <v>1000</v>
      </c>
      <c r="K1627" s="29" t="s">
        <v>120</v>
      </c>
      <c r="L1627" s="29" t="s">
        <v>400</v>
      </c>
      <c r="M1627" s="29"/>
      <c r="N1627" s="29" t="s">
        <v>122</v>
      </c>
      <c r="O1627" s="31" t="n">
        <v>46824</v>
      </c>
      <c r="P1627" s="29" t="s">
        <v>123</v>
      </c>
      <c r="Q1627" s="29" t="n">
        <f aca="false">IFERROR(VALUE(L1627),"")</f>
        <v>3</v>
      </c>
      <c r="R1627" s="29" t="n">
        <f aca="true">IF(O1627="","",O1627-TODAY())</f>
        <v>539</v>
      </c>
      <c r="S1627" s="29" t="str">
        <f aca="false">IF(C1627="&lt;&lt; vazio &gt;&gt;","VAZIA",IF(AND(O1627&lt;&gt;"",R1627&lt;0),"VENCIDO",IF(AND(O1627&lt;&gt;"",R1627&lt;=Parametros!$B$10),"PRÓX. VENCIMENTO",IF(F1627="Q","QUALIDADE",IF(F1627="S","BLOQUEADO",IF(F1627="R","RESTRITO/DEVOLUÇÃO",IF(OR(N1627="QUAR",N1627="QRES"),"QUARENTENA",IF(OR(B1627="DESCARTE",B1627="DEVOLUÇÃO"),"DESCARTE/DEVOLUÇÃO",IF(AND(D1627="",K1627&lt;&gt;""),"SEM LOTE",IF(AND(Q1627&lt;&gt;"",Q1627&gt;=Parametros!$B$11),"PARADO/SEM GIRO","OK"))))))))))</f>
        <v>OK</v>
      </c>
      <c r="T1627" s="29" t="str">
        <f aca="false">IF(AND($S1627="PARADO/SEM GIRO",$K1627="KG",OR(Painel!$B$5="(Todos)",A1627=Painel!$B$5)*OR(Painel!$E$5="(Todos)",P1627=Painel!$E$5)),$J1627+ROW()/10000000,"")</f>
        <v/>
      </c>
      <c r="U1627" s="29" t="str">
        <f aca="false">IF(AND($S1627="VENCIDO",$K1627="KG",OR(Painel!$B$5="(Todos)",A1627=Painel!$B$5)*OR(Painel!$E$5="(Todos)",P1627=Painel!$E$5)),$J1627+ROW()/10000000,"")</f>
        <v/>
      </c>
    </row>
    <row r="1628" customFormat="false" ht="15" hidden="false" customHeight="false" outlineLevel="0" collapsed="false">
      <c r="A1628" s="29" t="s">
        <v>53</v>
      </c>
      <c r="B1628" s="29" t="s">
        <v>3055</v>
      </c>
      <c r="C1628" s="29" t="s">
        <v>250</v>
      </c>
      <c r="D1628" s="29" t="s">
        <v>672</v>
      </c>
      <c r="E1628" s="29" t="n">
        <v>1</v>
      </c>
      <c r="F1628" s="29" t="s">
        <v>268</v>
      </c>
      <c r="G1628" s="29" t="s">
        <v>3056</v>
      </c>
      <c r="H1628" s="30" t="n">
        <v>1000</v>
      </c>
      <c r="I1628" s="31" t="n">
        <v>46282</v>
      </c>
      <c r="J1628" s="30" t="n">
        <v>1000</v>
      </c>
      <c r="K1628" s="29" t="s">
        <v>120</v>
      </c>
      <c r="L1628" s="29" t="s">
        <v>400</v>
      </c>
      <c r="M1628" s="29"/>
      <c r="N1628" s="29" t="s">
        <v>122</v>
      </c>
      <c r="O1628" s="31" t="n">
        <v>46829</v>
      </c>
      <c r="P1628" s="29" t="s">
        <v>123</v>
      </c>
      <c r="Q1628" s="29" t="n">
        <f aca="false">IFERROR(VALUE(L1628),"")</f>
        <v>3</v>
      </c>
      <c r="R1628" s="29" t="n">
        <f aca="true">IF(O1628="","",O1628-TODAY())</f>
        <v>544</v>
      </c>
      <c r="S1628" s="29" t="str">
        <f aca="false">IF(C1628="&lt;&lt; vazio &gt;&gt;","VAZIA",IF(AND(O1628&lt;&gt;"",R1628&lt;0),"VENCIDO",IF(AND(O1628&lt;&gt;"",R1628&lt;=Parametros!$B$10),"PRÓX. VENCIMENTO",IF(F1628="Q","QUALIDADE",IF(F1628="S","BLOQUEADO",IF(F1628="R","RESTRITO/DEVOLUÇÃO",IF(OR(N1628="QUAR",N1628="QRES"),"QUARENTENA",IF(OR(B1628="DESCARTE",B1628="DEVOLUÇÃO"),"DESCARTE/DEVOLUÇÃO",IF(AND(D1628="",K1628&lt;&gt;""),"SEM LOTE",IF(AND(Q1628&lt;&gt;"",Q1628&gt;=Parametros!$B$11),"PARADO/SEM GIRO","OK"))))))))))</f>
        <v>QUALIDADE</v>
      </c>
      <c r="T1628" s="29" t="str">
        <f aca="false">IF(AND($S1628="PARADO/SEM GIRO",$K1628="KG",OR(Painel!$B$5="(Todos)",A1628=Painel!$B$5)*OR(Painel!$E$5="(Todos)",P1628=Painel!$E$5)),$J1628+ROW()/10000000,"")</f>
        <v/>
      </c>
      <c r="U1628" s="29" t="str">
        <f aca="false">IF(AND($S1628="VENCIDO",$K1628="KG",OR(Painel!$B$5="(Todos)",A1628=Painel!$B$5)*OR(Painel!$E$5="(Todos)",P1628=Painel!$E$5)),$J1628+ROW()/10000000,"")</f>
        <v/>
      </c>
    </row>
    <row r="1629" customFormat="false" ht="15" hidden="false" customHeight="false" outlineLevel="0" collapsed="false">
      <c r="A1629" s="29" t="s">
        <v>53</v>
      </c>
      <c r="B1629" s="29" t="s">
        <v>3057</v>
      </c>
      <c r="C1629" s="29" t="s">
        <v>768</v>
      </c>
      <c r="D1629" s="29" t="s">
        <v>1087</v>
      </c>
      <c r="E1629" s="29" t="n">
        <v>1</v>
      </c>
      <c r="F1629" s="29"/>
      <c r="G1629" s="29" t="s">
        <v>3058</v>
      </c>
      <c r="H1629" s="30" t="n">
        <v>800</v>
      </c>
      <c r="I1629" s="31" t="n">
        <v>46261</v>
      </c>
      <c r="J1629" s="30" t="n">
        <v>800</v>
      </c>
      <c r="K1629" s="29" t="s">
        <v>120</v>
      </c>
      <c r="L1629" s="29" t="s">
        <v>938</v>
      </c>
      <c r="M1629" s="29"/>
      <c r="N1629" s="29" t="s">
        <v>122</v>
      </c>
      <c r="O1629" s="31" t="n">
        <v>46619</v>
      </c>
      <c r="P1629" s="29" t="s">
        <v>123</v>
      </c>
      <c r="Q1629" s="29" t="n">
        <f aca="false">IFERROR(VALUE(L1629),"")</f>
        <v>24</v>
      </c>
      <c r="R1629" s="29" t="n">
        <f aca="true">IF(O1629="","",O1629-TODAY())</f>
        <v>334</v>
      </c>
      <c r="S1629" s="29" t="str">
        <f aca="false">IF(C1629="&lt;&lt; vazio &gt;&gt;","VAZIA",IF(AND(O1629&lt;&gt;"",R1629&lt;0),"VENCIDO",IF(AND(O1629&lt;&gt;"",R1629&lt;=Parametros!$B$10),"PRÓX. VENCIMENTO",IF(F1629="Q","QUALIDADE",IF(F1629="S","BLOQUEADO",IF(F1629="R","RESTRITO/DEVOLUÇÃO",IF(OR(N1629="QUAR",N1629="QRES"),"QUARENTENA",IF(OR(B1629="DESCARTE",B1629="DEVOLUÇÃO"),"DESCARTE/DEVOLUÇÃO",IF(AND(D1629="",K1629&lt;&gt;""),"SEM LOTE",IF(AND(Q1629&lt;&gt;"",Q1629&gt;=Parametros!$B$11),"PARADO/SEM GIRO","OK"))))))))))</f>
        <v>OK</v>
      </c>
      <c r="T1629" s="29" t="str">
        <f aca="false">IF(AND($S1629="PARADO/SEM GIRO",$K1629="KG",OR(Painel!$B$5="(Todos)",A1629=Painel!$B$5)*OR(Painel!$E$5="(Todos)",P1629=Painel!$E$5)),$J1629+ROW()/10000000,"")</f>
        <v/>
      </c>
      <c r="U1629" s="29" t="str">
        <f aca="false">IF(AND($S1629="VENCIDO",$K1629="KG",OR(Painel!$B$5="(Todos)",A1629=Painel!$B$5)*OR(Painel!$E$5="(Todos)",P1629=Painel!$E$5)),$J1629+ROW()/10000000,"")</f>
        <v/>
      </c>
    </row>
    <row r="1630" customFormat="false" ht="15" hidden="false" customHeight="false" outlineLevel="0" collapsed="false">
      <c r="A1630" s="29" t="s">
        <v>53</v>
      </c>
      <c r="B1630" s="29" t="s">
        <v>3059</v>
      </c>
      <c r="C1630" s="29" t="s">
        <v>691</v>
      </c>
      <c r="D1630" s="29" t="s">
        <v>3060</v>
      </c>
      <c r="E1630" s="29" t="n">
        <v>1</v>
      </c>
      <c r="F1630" s="29"/>
      <c r="G1630" s="29" t="s">
        <v>3061</v>
      </c>
      <c r="H1630" s="30" t="n">
        <v>1000</v>
      </c>
      <c r="I1630" s="31" t="n">
        <v>46228</v>
      </c>
      <c r="J1630" s="30" t="n">
        <v>1000</v>
      </c>
      <c r="K1630" s="29" t="s">
        <v>120</v>
      </c>
      <c r="L1630" s="29" t="s">
        <v>1703</v>
      </c>
      <c r="M1630" s="29"/>
      <c r="N1630" s="29" t="s">
        <v>122</v>
      </c>
      <c r="O1630" s="31" t="n">
        <v>46959</v>
      </c>
      <c r="P1630" s="29" t="s">
        <v>123</v>
      </c>
      <c r="Q1630" s="29" t="n">
        <f aca="false">IFERROR(VALUE(L1630),"")</f>
        <v>57</v>
      </c>
      <c r="R1630" s="29" t="n">
        <f aca="true">IF(O1630="","",O1630-TODAY())</f>
        <v>674</v>
      </c>
      <c r="S1630" s="29" t="str">
        <f aca="false">IF(C1630="&lt;&lt; vazio &gt;&gt;","VAZIA",IF(AND(O1630&lt;&gt;"",R1630&lt;0),"VENCIDO",IF(AND(O1630&lt;&gt;"",R1630&lt;=Parametros!$B$10),"PRÓX. VENCIMENTO",IF(F1630="Q","QUALIDADE",IF(F1630="S","BLOQUEADO",IF(F1630="R","RESTRITO/DEVOLUÇÃO",IF(OR(N1630="QUAR",N1630="QRES"),"QUARENTENA",IF(OR(B1630="DESCARTE",B1630="DEVOLUÇÃO"),"DESCARTE/DEVOLUÇÃO",IF(AND(D1630="",K1630&lt;&gt;""),"SEM LOTE",IF(AND(Q1630&lt;&gt;"",Q1630&gt;=Parametros!$B$11),"PARADO/SEM GIRO","OK"))))))))))</f>
        <v>OK</v>
      </c>
      <c r="T1630" s="29" t="str">
        <f aca="false">IF(AND($S1630="PARADO/SEM GIRO",$K1630="KG",OR(Painel!$B$5="(Todos)",A1630=Painel!$B$5)*OR(Painel!$E$5="(Todos)",P1630=Painel!$E$5)),$J1630+ROW()/10000000,"")</f>
        <v/>
      </c>
      <c r="U1630" s="29" t="str">
        <f aca="false">IF(AND($S1630="VENCIDO",$K1630="KG",OR(Painel!$B$5="(Todos)",A1630=Painel!$B$5)*OR(Painel!$E$5="(Todos)",P1630=Painel!$E$5)),$J1630+ROW()/10000000,"")</f>
        <v/>
      </c>
    </row>
    <row r="1631" customFormat="false" ht="15" hidden="false" customHeight="false" outlineLevel="0" collapsed="false">
      <c r="A1631" s="29" t="s">
        <v>53</v>
      </c>
      <c r="B1631" s="29" t="s">
        <v>3062</v>
      </c>
      <c r="C1631" s="29" t="s">
        <v>768</v>
      </c>
      <c r="D1631" s="29" t="s">
        <v>1087</v>
      </c>
      <c r="E1631" s="29" t="n">
        <v>1</v>
      </c>
      <c r="F1631" s="29"/>
      <c r="G1631" s="29" t="s">
        <v>3063</v>
      </c>
      <c r="H1631" s="30" t="n">
        <v>800</v>
      </c>
      <c r="I1631" s="31" t="n">
        <v>46261</v>
      </c>
      <c r="J1631" s="30" t="n">
        <v>800</v>
      </c>
      <c r="K1631" s="29" t="s">
        <v>120</v>
      </c>
      <c r="L1631" s="29" t="s">
        <v>938</v>
      </c>
      <c r="M1631" s="29"/>
      <c r="N1631" s="29" t="s">
        <v>122</v>
      </c>
      <c r="O1631" s="31" t="n">
        <v>46619</v>
      </c>
      <c r="P1631" s="29" t="s">
        <v>123</v>
      </c>
      <c r="Q1631" s="29" t="n">
        <f aca="false">IFERROR(VALUE(L1631),"")</f>
        <v>24</v>
      </c>
      <c r="R1631" s="29" t="n">
        <f aca="true">IF(O1631="","",O1631-TODAY())</f>
        <v>334</v>
      </c>
      <c r="S1631" s="29" t="str">
        <f aca="false">IF(C1631="&lt;&lt; vazio &gt;&gt;","VAZIA",IF(AND(O1631&lt;&gt;"",R1631&lt;0),"VENCIDO",IF(AND(O1631&lt;&gt;"",R1631&lt;=Parametros!$B$10),"PRÓX. VENCIMENTO",IF(F1631="Q","QUALIDADE",IF(F1631="S","BLOQUEADO",IF(F1631="R","RESTRITO/DEVOLUÇÃO",IF(OR(N1631="QUAR",N1631="QRES"),"QUARENTENA",IF(OR(B1631="DESCARTE",B1631="DEVOLUÇÃO"),"DESCARTE/DEVOLUÇÃO",IF(AND(D1631="",K1631&lt;&gt;""),"SEM LOTE",IF(AND(Q1631&lt;&gt;"",Q1631&gt;=Parametros!$B$11),"PARADO/SEM GIRO","OK"))))))))))</f>
        <v>OK</v>
      </c>
      <c r="T1631" s="29" t="str">
        <f aca="false">IF(AND($S1631="PARADO/SEM GIRO",$K1631="KG",OR(Painel!$B$5="(Todos)",A1631=Painel!$B$5)*OR(Painel!$E$5="(Todos)",P1631=Painel!$E$5)),$J1631+ROW()/10000000,"")</f>
        <v/>
      </c>
      <c r="U1631" s="29" t="str">
        <f aca="false">IF(AND($S1631="VENCIDO",$K1631="KG",OR(Painel!$B$5="(Todos)",A1631=Painel!$B$5)*OR(Painel!$E$5="(Todos)",P1631=Painel!$E$5)),$J1631+ROW()/10000000,"")</f>
        <v/>
      </c>
    </row>
    <row r="1632" customFormat="false" ht="15" hidden="false" customHeight="false" outlineLevel="0" collapsed="false">
      <c r="A1632" s="29" t="s">
        <v>53</v>
      </c>
      <c r="B1632" s="29" t="s">
        <v>3064</v>
      </c>
      <c r="C1632" s="29" t="s">
        <v>768</v>
      </c>
      <c r="D1632" s="29" t="s">
        <v>961</v>
      </c>
      <c r="E1632" s="29" t="n">
        <v>1</v>
      </c>
      <c r="F1632" s="29"/>
      <c r="G1632" s="29" t="s">
        <v>3065</v>
      </c>
      <c r="H1632" s="30" t="n">
        <v>800</v>
      </c>
      <c r="I1632" s="31" t="n">
        <v>46261</v>
      </c>
      <c r="J1632" s="30" t="n">
        <v>800</v>
      </c>
      <c r="K1632" s="29" t="s">
        <v>120</v>
      </c>
      <c r="L1632" s="29" t="s">
        <v>938</v>
      </c>
      <c r="M1632" s="29"/>
      <c r="N1632" s="29" t="s">
        <v>122</v>
      </c>
      <c r="O1632" s="31" t="n">
        <v>46620</v>
      </c>
      <c r="P1632" s="29" t="s">
        <v>123</v>
      </c>
      <c r="Q1632" s="29" t="n">
        <f aca="false">IFERROR(VALUE(L1632),"")</f>
        <v>24</v>
      </c>
      <c r="R1632" s="29" t="n">
        <f aca="true">IF(O1632="","",O1632-TODAY())</f>
        <v>335</v>
      </c>
      <c r="S1632" s="29" t="str">
        <f aca="false">IF(C1632="&lt;&lt; vazio &gt;&gt;","VAZIA",IF(AND(O1632&lt;&gt;"",R1632&lt;0),"VENCIDO",IF(AND(O1632&lt;&gt;"",R1632&lt;=Parametros!$B$10),"PRÓX. VENCIMENTO",IF(F1632="Q","QUALIDADE",IF(F1632="S","BLOQUEADO",IF(F1632="R","RESTRITO/DEVOLUÇÃO",IF(OR(N1632="QUAR",N1632="QRES"),"QUARENTENA",IF(OR(B1632="DESCARTE",B1632="DEVOLUÇÃO"),"DESCARTE/DEVOLUÇÃO",IF(AND(D1632="",K1632&lt;&gt;""),"SEM LOTE",IF(AND(Q1632&lt;&gt;"",Q1632&gt;=Parametros!$B$11),"PARADO/SEM GIRO","OK"))))))))))</f>
        <v>OK</v>
      </c>
      <c r="T1632" s="29" t="str">
        <f aca="false">IF(AND($S1632="PARADO/SEM GIRO",$K1632="KG",OR(Painel!$B$5="(Todos)",A1632=Painel!$B$5)*OR(Painel!$E$5="(Todos)",P1632=Painel!$E$5)),$J1632+ROW()/10000000,"")</f>
        <v/>
      </c>
      <c r="U1632" s="29" t="str">
        <f aca="false">IF(AND($S1632="VENCIDO",$K1632="KG",OR(Painel!$B$5="(Todos)",A1632=Painel!$B$5)*OR(Painel!$E$5="(Todos)",P1632=Painel!$E$5)),$J1632+ROW()/10000000,"")</f>
        <v/>
      </c>
    </row>
    <row r="1633" customFormat="false" ht="15" hidden="false" customHeight="false" outlineLevel="0" collapsed="false">
      <c r="A1633" s="29" t="s">
        <v>53</v>
      </c>
      <c r="B1633" s="29" t="s">
        <v>3066</v>
      </c>
      <c r="C1633" s="29" t="s">
        <v>222</v>
      </c>
      <c r="D1633" s="29" t="s">
        <v>738</v>
      </c>
      <c r="E1633" s="29" t="n">
        <v>1</v>
      </c>
      <c r="F1633" s="29" t="s">
        <v>268</v>
      </c>
      <c r="G1633" s="29" t="s">
        <v>3067</v>
      </c>
      <c r="H1633" s="30" t="n">
        <v>1000</v>
      </c>
      <c r="I1633" s="31" t="n">
        <v>46280</v>
      </c>
      <c r="J1633" s="30" t="n">
        <v>1000</v>
      </c>
      <c r="K1633" s="29" t="s">
        <v>120</v>
      </c>
      <c r="L1633" s="29" t="s">
        <v>144</v>
      </c>
      <c r="M1633" s="29"/>
      <c r="N1633" s="29" t="s">
        <v>122</v>
      </c>
      <c r="O1633" s="31" t="n">
        <v>46826</v>
      </c>
      <c r="P1633" s="29" t="s">
        <v>123</v>
      </c>
      <c r="Q1633" s="29" t="n">
        <f aca="false">IFERROR(VALUE(L1633),"")</f>
        <v>5</v>
      </c>
      <c r="R1633" s="29" t="n">
        <f aca="true">IF(O1633="","",O1633-TODAY())</f>
        <v>541</v>
      </c>
      <c r="S1633" s="29" t="str">
        <f aca="false">IF(C1633="&lt;&lt; vazio &gt;&gt;","VAZIA",IF(AND(O1633&lt;&gt;"",R1633&lt;0),"VENCIDO",IF(AND(O1633&lt;&gt;"",R1633&lt;=Parametros!$B$10),"PRÓX. VENCIMENTO",IF(F1633="Q","QUALIDADE",IF(F1633="S","BLOQUEADO",IF(F1633="R","RESTRITO/DEVOLUÇÃO",IF(OR(N1633="QUAR",N1633="QRES"),"QUARENTENA",IF(OR(B1633="DESCARTE",B1633="DEVOLUÇÃO"),"DESCARTE/DEVOLUÇÃO",IF(AND(D1633="",K1633&lt;&gt;""),"SEM LOTE",IF(AND(Q1633&lt;&gt;"",Q1633&gt;=Parametros!$B$11),"PARADO/SEM GIRO","OK"))))))))))</f>
        <v>QUALIDADE</v>
      </c>
      <c r="T1633" s="29" t="str">
        <f aca="false">IF(AND($S1633="PARADO/SEM GIRO",$K1633="KG",OR(Painel!$B$5="(Todos)",A1633=Painel!$B$5)*OR(Painel!$E$5="(Todos)",P1633=Painel!$E$5)),$J1633+ROW()/10000000,"")</f>
        <v/>
      </c>
      <c r="U1633" s="29" t="str">
        <f aca="false">IF(AND($S1633="VENCIDO",$K1633="KG",OR(Painel!$B$5="(Todos)",A1633=Painel!$B$5)*OR(Painel!$E$5="(Todos)",P1633=Painel!$E$5)),$J1633+ROW()/10000000,"")</f>
        <v/>
      </c>
    </row>
    <row r="1634" customFormat="false" ht="15" hidden="false" customHeight="false" outlineLevel="0" collapsed="false">
      <c r="A1634" s="29" t="s">
        <v>53</v>
      </c>
      <c r="B1634" s="29" t="s">
        <v>3068</v>
      </c>
      <c r="C1634" s="29" t="s">
        <v>157</v>
      </c>
      <c r="D1634" s="29" t="s">
        <v>2584</v>
      </c>
      <c r="E1634" s="29" t="n">
        <v>1</v>
      </c>
      <c r="F1634" s="29"/>
      <c r="G1634" s="29" t="s">
        <v>3069</v>
      </c>
      <c r="H1634" s="30" t="n">
        <v>1102.5</v>
      </c>
      <c r="I1634" s="31" t="n">
        <v>46217</v>
      </c>
      <c r="J1634" s="30" t="n">
        <v>1102.5</v>
      </c>
      <c r="K1634" s="29" t="s">
        <v>120</v>
      </c>
      <c r="L1634" s="29" t="s">
        <v>2586</v>
      </c>
      <c r="M1634" s="29"/>
      <c r="N1634" s="29" t="s">
        <v>122</v>
      </c>
      <c r="O1634" s="31" t="n">
        <v>46759</v>
      </c>
      <c r="P1634" s="29" t="s">
        <v>123</v>
      </c>
      <c r="Q1634" s="29" t="n">
        <f aca="false">IFERROR(VALUE(L1634),"")</f>
        <v>68</v>
      </c>
      <c r="R1634" s="29" t="n">
        <f aca="true">IF(O1634="","",O1634-TODAY())</f>
        <v>474</v>
      </c>
      <c r="S1634" s="29" t="str">
        <f aca="false">IF(C1634="&lt;&lt; vazio &gt;&gt;","VAZIA",IF(AND(O1634&lt;&gt;"",R1634&lt;0),"VENCIDO",IF(AND(O1634&lt;&gt;"",R1634&lt;=Parametros!$B$10),"PRÓX. VENCIMENTO",IF(F1634="Q","QUALIDADE",IF(F1634="S","BLOQUEADO",IF(F1634="R","RESTRITO/DEVOLUÇÃO",IF(OR(N1634="QUAR",N1634="QRES"),"QUARENTENA",IF(OR(B1634="DESCARTE",B1634="DEVOLUÇÃO"),"DESCARTE/DEVOLUÇÃO",IF(AND(D1634="",K1634&lt;&gt;""),"SEM LOTE",IF(AND(Q1634&lt;&gt;"",Q1634&gt;=Parametros!$B$11),"PARADO/SEM GIRO","OK"))))))))))</f>
        <v>OK</v>
      </c>
      <c r="T1634" s="29" t="str">
        <f aca="false">IF(AND($S1634="PARADO/SEM GIRO",$K1634="KG",OR(Painel!$B$5="(Todos)",A1634=Painel!$B$5)*OR(Painel!$E$5="(Todos)",P1634=Painel!$E$5)),$J1634+ROW()/10000000,"")</f>
        <v/>
      </c>
      <c r="U1634" s="29" t="str">
        <f aca="false">IF(AND($S1634="VENCIDO",$K1634="KG",OR(Painel!$B$5="(Todos)",A1634=Painel!$B$5)*OR(Painel!$E$5="(Todos)",P1634=Painel!$E$5)),$J1634+ROW()/10000000,"")</f>
        <v/>
      </c>
    </row>
    <row r="1635" customFormat="false" ht="15" hidden="false" customHeight="false" outlineLevel="0" collapsed="false">
      <c r="A1635" s="29" t="s">
        <v>53</v>
      </c>
      <c r="B1635" s="29" t="s">
        <v>3070</v>
      </c>
      <c r="C1635" s="29" t="s">
        <v>1274</v>
      </c>
      <c r="D1635" s="29" t="s">
        <v>1275</v>
      </c>
      <c r="E1635" s="29" t="n">
        <v>1</v>
      </c>
      <c r="F1635" s="29"/>
      <c r="G1635" s="29" t="s">
        <v>3071</v>
      </c>
      <c r="H1635" s="30" t="n">
        <v>1000</v>
      </c>
      <c r="I1635" s="31" t="n">
        <v>46230</v>
      </c>
      <c r="J1635" s="30" t="n">
        <v>1000</v>
      </c>
      <c r="K1635" s="29" t="s">
        <v>120</v>
      </c>
      <c r="L1635" s="29" t="s">
        <v>1277</v>
      </c>
      <c r="M1635" s="29"/>
      <c r="N1635" s="29" t="s">
        <v>122</v>
      </c>
      <c r="O1635" s="31" t="n">
        <v>46588</v>
      </c>
      <c r="P1635" s="29" t="s">
        <v>123</v>
      </c>
      <c r="Q1635" s="29" t="n">
        <f aca="false">IFERROR(VALUE(L1635),"")</f>
        <v>55</v>
      </c>
      <c r="R1635" s="29" t="n">
        <f aca="true">IF(O1635="","",O1635-TODAY())</f>
        <v>303</v>
      </c>
      <c r="S1635" s="29" t="str">
        <f aca="false">IF(C1635="&lt;&lt; vazio &gt;&gt;","VAZIA",IF(AND(O1635&lt;&gt;"",R1635&lt;0),"VENCIDO",IF(AND(O1635&lt;&gt;"",R1635&lt;=Parametros!$B$10),"PRÓX. VENCIMENTO",IF(F1635="Q","QUALIDADE",IF(F1635="S","BLOQUEADO",IF(F1635="R","RESTRITO/DEVOLUÇÃO",IF(OR(N1635="QUAR",N1635="QRES"),"QUARENTENA",IF(OR(B1635="DESCARTE",B1635="DEVOLUÇÃO"),"DESCARTE/DEVOLUÇÃO",IF(AND(D1635="",K1635&lt;&gt;""),"SEM LOTE",IF(AND(Q1635&lt;&gt;"",Q1635&gt;=Parametros!$B$11),"PARADO/SEM GIRO","OK"))))))))))</f>
        <v>OK</v>
      </c>
      <c r="T1635" s="29" t="str">
        <f aca="false">IF(AND($S1635="PARADO/SEM GIRO",$K1635="KG",OR(Painel!$B$5="(Todos)",A1635=Painel!$B$5)*OR(Painel!$E$5="(Todos)",P1635=Painel!$E$5)),$J1635+ROW()/10000000,"")</f>
        <v/>
      </c>
      <c r="U1635" s="29" t="str">
        <f aca="false">IF(AND($S1635="VENCIDO",$K1635="KG",OR(Painel!$B$5="(Todos)",A1635=Painel!$B$5)*OR(Painel!$E$5="(Todos)",P1635=Painel!$E$5)),$J1635+ROW()/10000000,"")</f>
        <v/>
      </c>
    </row>
    <row r="1636" customFormat="false" ht="15" hidden="false" customHeight="false" outlineLevel="0" collapsed="false">
      <c r="A1636" s="29" t="s">
        <v>53</v>
      </c>
      <c r="B1636" s="29" t="s">
        <v>3072</v>
      </c>
      <c r="C1636" s="29" t="s">
        <v>1716</v>
      </c>
      <c r="D1636" s="29" t="s">
        <v>3073</v>
      </c>
      <c r="E1636" s="29" t="n">
        <v>1</v>
      </c>
      <c r="F1636" s="29"/>
      <c r="G1636" s="29" t="s">
        <v>3074</v>
      </c>
      <c r="H1636" s="30" t="n">
        <v>25</v>
      </c>
      <c r="I1636" s="31" t="n">
        <v>46280</v>
      </c>
      <c r="J1636" s="30" t="n">
        <v>25</v>
      </c>
      <c r="K1636" s="29" t="s">
        <v>120</v>
      </c>
      <c r="L1636" s="29" t="s">
        <v>1330</v>
      </c>
      <c r="M1636" s="29"/>
      <c r="N1636" s="29" t="s">
        <v>122</v>
      </c>
      <c r="O1636" s="31" t="n">
        <v>46950</v>
      </c>
      <c r="P1636" s="29" t="s">
        <v>235</v>
      </c>
      <c r="Q1636" s="29" t="n">
        <f aca="false">IFERROR(VALUE(L1636),"")</f>
        <v>45</v>
      </c>
      <c r="R1636" s="29" t="n">
        <f aca="true">IF(O1636="","",O1636-TODAY())</f>
        <v>665</v>
      </c>
      <c r="S1636" s="29" t="str">
        <f aca="false">IF(C1636="&lt;&lt; vazio &gt;&gt;","VAZIA",IF(AND(O1636&lt;&gt;"",R1636&lt;0),"VENCIDO",IF(AND(O1636&lt;&gt;"",R1636&lt;=Parametros!$B$10),"PRÓX. VENCIMENTO",IF(F1636="Q","QUALIDADE",IF(F1636="S","BLOQUEADO",IF(F1636="R","RESTRITO/DEVOLUÇÃO",IF(OR(N1636="QUAR",N1636="QRES"),"QUARENTENA",IF(OR(B1636="DESCARTE",B1636="DEVOLUÇÃO"),"DESCARTE/DEVOLUÇÃO",IF(AND(D1636="",K1636&lt;&gt;""),"SEM LOTE",IF(AND(Q1636&lt;&gt;"",Q1636&gt;=Parametros!$B$11),"PARADO/SEM GIRO","OK"))))))))))</f>
        <v>OK</v>
      </c>
      <c r="T1636" s="29" t="str">
        <f aca="false">IF(AND($S1636="PARADO/SEM GIRO",$K1636="KG",OR(Painel!$B$5="(Todos)",A1636=Painel!$B$5)*OR(Painel!$E$5="(Todos)",P1636=Painel!$E$5)),$J1636+ROW()/10000000,"")</f>
        <v/>
      </c>
      <c r="U1636" s="29" t="str">
        <f aca="false">IF(AND($S1636="VENCIDO",$K1636="KG",OR(Painel!$B$5="(Todos)",A1636=Painel!$B$5)*OR(Painel!$E$5="(Todos)",P1636=Painel!$E$5)),$J1636+ROW()/10000000,"")</f>
        <v/>
      </c>
    </row>
    <row r="1637" customFormat="false" ht="15" hidden="false" customHeight="false" outlineLevel="0" collapsed="false">
      <c r="A1637" s="29" t="s">
        <v>53</v>
      </c>
      <c r="B1637" s="29" t="s">
        <v>3075</v>
      </c>
      <c r="C1637" s="29" t="s">
        <v>768</v>
      </c>
      <c r="D1637" s="29" t="s">
        <v>1426</v>
      </c>
      <c r="E1637" s="29" t="n">
        <v>1</v>
      </c>
      <c r="F1637" s="29"/>
      <c r="G1637" s="29" t="s">
        <v>3076</v>
      </c>
      <c r="H1637" s="30" t="n">
        <v>800</v>
      </c>
      <c r="I1637" s="31" t="n">
        <v>46261</v>
      </c>
      <c r="J1637" s="30" t="n">
        <v>800</v>
      </c>
      <c r="K1637" s="29" t="s">
        <v>120</v>
      </c>
      <c r="L1637" s="29" t="s">
        <v>938</v>
      </c>
      <c r="M1637" s="29"/>
      <c r="N1637" s="29" t="s">
        <v>122</v>
      </c>
      <c r="O1637" s="31" t="n">
        <v>46618</v>
      </c>
      <c r="P1637" s="29" t="s">
        <v>123</v>
      </c>
      <c r="Q1637" s="29" t="n">
        <f aca="false">IFERROR(VALUE(L1637),"")</f>
        <v>24</v>
      </c>
      <c r="R1637" s="29" t="n">
        <f aca="true">IF(O1637="","",O1637-TODAY())</f>
        <v>333</v>
      </c>
      <c r="S1637" s="29" t="str">
        <f aca="false">IF(C1637="&lt;&lt; vazio &gt;&gt;","VAZIA",IF(AND(O1637&lt;&gt;"",R1637&lt;0),"VENCIDO",IF(AND(O1637&lt;&gt;"",R1637&lt;=Parametros!$B$10),"PRÓX. VENCIMENTO",IF(F1637="Q","QUALIDADE",IF(F1637="S","BLOQUEADO",IF(F1637="R","RESTRITO/DEVOLUÇÃO",IF(OR(N1637="QUAR",N1637="QRES"),"QUARENTENA",IF(OR(B1637="DESCARTE",B1637="DEVOLUÇÃO"),"DESCARTE/DEVOLUÇÃO",IF(AND(D1637="",K1637&lt;&gt;""),"SEM LOTE",IF(AND(Q1637&lt;&gt;"",Q1637&gt;=Parametros!$B$11),"PARADO/SEM GIRO","OK"))))))))))</f>
        <v>OK</v>
      </c>
      <c r="T1637" s="29" t="str">
        <f aca="false">IF(AND($S1637="PARADO/SEM GIRO",$K1637="KG",OR(Painel!$B$5="(Todos)",A1637=Painel!$B$5)*OR(Painel!$E$5="(Todos)",P1637=Painel!$E$5)),$J1637+ROW()/10000000,"")</f>
        <v/>
      </c>
      <c r="U1637" s="29" t="str">
        <f aca="false">IF(AND($S1637="VENCIDO",$K1637="KG",OR(Painel!$B$5="(Todos)",A1637=Painel!$B$5)*OR(Painel!$E$5="(Todos)",P1637=Painel!$E$5)),$J1637+ROW()/10000000,"")</f>
        <v/>
      </c>
    </row>
    <row r="1638" customFormat="false" ht="15" hidden="false" customHeight="false" outlineLevel="0" collapsed="false">
      <c r="A1638" s="29" t="s">
        <v>53</v>
      </c>
      <c r="B1638" s="29" t="s">
        <v>3077</v>
      </c>
      <c r="C1638" s="29" t="s">
        <v>917</v>
      </c>
      <c r="D1638" s="29" t="s">
        <v>1033</v>
      </c>
      <c r="E1638" s="29" t="n">
        <v>1</v>
      </c>
      <c r="F1638" s="29"/>
      <c r="G1638" s="29" t="s">
        <v>3078</v>
      </c>
      <c r="H1638" s="30" t="n">
        <v>800</v>
      </c>
      <c r="I1638" s="31" t="n">
        <v>46232</v>
      </c>
      <c r="J1638" s="30" t="n">
        <v>800</v>
      </c>
      <c r="K1638" s="29" t="s">
        <v>120</v>
      </c>
      <c r="L1638" s="29" t="s">
        <v>1035</v>
      </c>
      <c r="M1638" s="29"/>
      <c r="N1638" s="29" t="s">
        <v>122</v>
      </c>
      <c r="O1638" s="31" t="n">
        <v>46774</v>
      </c>
      <c r="P1638" s="29" t="s">
        <v>123</v>
      </c>
      <c r="Q1638" s="29" t="n">
        <f aca="false">IFERROR(VALUE(L1638),"")</f>
        <v>53</v>
      </c>
      <c r="R1638" s="29" t="n">
        <f aca="true">IF(O1638="","",O1638-TODAY())</f>
        <v>489</v>
      </c>
      <c r="S1638" s="29" t="str">
        <f aca="false">IF(C1638="&lt;&lt; vazio &gt;&gt;","VAZIA",IF(AND(O1638&lt;&gt;"",R1638&lt;0),"VENCIDO",IF(AND(O1638&lt;&gt;"",R1638&lt;=Parametros!$B$10),"PRÓX. VENCIMENTO",IF(F1638="Q","QUALIDADE",IF(F1638="S","BLOQUEADO",IF(F1638="R","RESTRITO/DEVOLUÇÃO",IF(OR(N1638="QUAR",N1638="QRES"),"QUARENTENA",IF(OR(B1638="DESCARTE",B1638="DEVOLUÇÃO"),"DESCARTE/DEVOLUÇÃO",IF(AND(D1638="",K1638&lt;&gt;""),"SEM LOTE",IF(AND(Q1638&lt;&gt;"",Q1638&gt;=Parametros!$B$11),"PARADO/SEM GIRO","OK"))))))))))</f>
        <v>OK</v>
      </c>
      <c r="T1638" s="29" t="str">
        <f aca="false">IF(AND($S1638="PARADO/SEM GIRO",$K1638="KG",OR(Painel!$B$5="(Todos)",A1638=Painel!$B$5)*OR(Painel!$E$5="(Todos)",P1638=Painel!$E$5)),$J1638+ROW()/10000000,"")</f>
        <v/>
      </c>
      <c r="U1638" s="29" t="str">
        <f aca="false">IF(AND($S1638="VENCIDO",$K1638="KG",OR(Painel!$B$5="(Todos)",A1638=Painel!$B$5)*OR(Painel!$E$5="(Todos)",P1638=Painel!$E$5)),$J1638+ROW()/10000000,"")</f>
        <v/>
      </c>
    </row>
    <row r="1639" customFormat="false" ht="15" hidden="false" customHeight="false" outlineLevel="0" collapsed="false">
      <c r="A1639" s="29" t="s">
        <v>53</v>
      </c>
      <c r="B1639" s="29" t="s">
        <v>3079</v>
      </c>
      <c r="C1639" s="29" t="s">
        <v>325</v>
      </c>
      <c r="D1639" s="29" t="s">
        <v>1062</v>
      </c>
      <c r="E1639" s="29" t="n">
        <v>1</v>
      </c>
      <c r="F1639" s="29" t="s">
        <v>268</v>
      </c>
      <c r="G1639" s="29" t="s">
        <v>3080</v>
      </c>
      <c r="H1639" s="30" t="n">
        <v>1102.5</v>
      </c>
      <c r="I1639" s="31" t="n">
        <v>46278</v>
      </c>
      <c r="J1639" s="30" t="n">
        <v>1102.5</v>
      </c>
      <c r="K1639" s="29" t="s">
        <v>120</v>
      </c>
      <c r="L1639" s="29" t="s">
        <v>328</v>
      </c>
      <c r="M1639" s="29"/>
      <c r="N1639" s="29" t="s">
        <v>122</v>
      </c>
      <c r="O1639" s="31" t="n">
        <v>46643</v>
      </c>
      <c r="P1639" s="29" t="s">
        <v>123</v>
      </c>
      <c r="Q1639" s="29" t="n">
        <f aca="false">IFERROR(VALUE(L1639),"")</f>
        <v>7</v>
      </c>
      <c r="R1639" s="29" t="n">
        <f aca="true">IF(O1639="","",O1639-TODAY())</f>
        <v>358</v>
      </c>
      <c r="S1639" s="29" t="str">
        <f aca="false">IF(C1639="&lt;&lt; vazio &gt;&gt;","VAZIA",IF(AND(O1639&lt;&gt;"",R1639&lt;0),"VENCIDO",IF(AND(O1639&lt;&gt;"",R1639&lt;=Parametros!$B$10),"PRÓX. VENCIMENTO",IF(F1639="Q","QUALIDADE",IF(F1639="S","BLOQUEADO",IF(F1639="R","RESTRITO/DEVOLUÇÃO",IF(OR(N1639="QUAR",N1639="QRES"),"QUARENTENA",IF(OR(B1639="DESCARTE",B1639="DEVOLUÇÃO"),"DESCARTE/DEVOLUÇÃO",IF(AND(D1639="",K1639&lt;&gt;""),"SEM LOTE",IF(AND(Q1639&lt;&gt;"",Q1639&gt;=Parametros!$B$11),"PARADO/SEM GIRO","OK"))))))))))</f>
        <v>QUALIDADE</v>
      </c>
      <c r="T1639" s="29" t="str">
        <f aca="false">IF(AND($S1639="PARADO/SEM GIRO",$K1639="KG",OR(Painel!$B$5="(Todos)",A1639=Painel!$B$5)*OR(Painel!$E$5="(Todos)",P1639=Painel!$E$5)),$J1639+ROW()/10000000,"")</f>
        <v/>
      </c>
      <c r="U1639" s="29" t="str">
        <f aca="false">IF(AND($S1639="VENCIDO",$K1639="KG",OR(Painel!$B$5="(Todos)",A1639=Painel!$B$5)*OR(Painel!$E$5="(Todos)",P1639=Painel!$E$5)),$J1639+ROW()/10000000,"")</f>
        <v/>
      </c>
    </row>
    <row r="1640" customFormat="false" ht="15" hidden="false" customHeight="false" outlineLevel="0" collapsed="false">
      <c r="A1640" s="29" t="s">
        <v>53</v>
      </c>
      <c r="B1640" s="29" t="s">
        <v>3081</v>
      </c>
      <c r="C1640" s="29" t="s">
        <v>1381</v>
      </c>
      <c r="D1640" s="29" t="s">
        <v>1382</v>
      </c>
      <c r="E1640" s="29" t="n">
        <v>1</v>
      </c>
      <c r="F1640" s="29"/>
      <c r="G1640" s="29" t="s">
        <v>3082</v>
      </c>
      <c r="H1640" s="30" t="n">
        <v>800</v>
      </c>
      <c r="I1640" s="31" t="n">
        <v>46231</v>
      </c>
      <c r="J1640" s="30" t="n">
        <v>800</v>
      </c>
      <c r="K1640" s="29" t="s">
        <v>120</v>
      </c>
      <c r="L1640" s="29" t="s">
        <v>2246</v>
      </c>
      <c r="M1640" s="29"/>
      <c r="N1640" s="29" t="s">
        <v>122</v>
      </c>
      <c r="O1640" s="31" t="n">
        <v>46590</v>
      </c>
      <c r="P1640" s="29" t="s">
        <v>123</v>
      </c>
      <c r="Q1640" s="29" t="n">
        <f aca="false">IFERROR(VALUE(L1640),"")</f>
        <v>54</v>
      </c>
      <c r="R1640" s="29" t="n">
        <f aca="true">IF(O1640="","",O1640-TODAY())</f>
        <v>305</v>
      </c>
      <c r="S1640" s="29" t="str">
        <f aca="false">IF(C1640="&lt;&lt; vazio &gt;&gt;","VAZIA",IF(AND(O1640&lt;&gt;"",R1640&lt;0),"VENCIDO",IF(AND(O1640&lt;&gt;"",R1640&lt;=Parametros!$B$10),"PRÓX. VENCIMENTO",IF(F1640="Q","QUALIDADE",IF(F1640="S","BLOQUEADO",IF(F1640="R","RESTRITO/DEVOLUÇÃO",IF(OR(N1640="QUAR",N1640="QRES"),"QUARENTENA",IF(OR(B1640="DESCARTE",B1640="DEVOLUÇÃO"),"DESCARTE/DEVOLUÇÃO",IF(AND(D1640="",K1640&lt;&gt;""),"SEM LOTE",IF(AND(Q1640&lt;&gt;"",Q1640&gt;=Parametros!$B$11),"PARADO/SEM GIRO","OK"))))))))))</f>
        <v>OK</v>
      </c>
      <c r="T1640" s="29" t="str">
        <f aca="false">IF(AND($S1640="PARADO/SEM GIRO",$K1640="KG",OR(Painel!$B$5="(Todos)",A1640=Painel!$B$5)*OR(Painel!$E$5="(Todos)",P1640=Painel!$E$5)),$J1640+ROW()/10000000,"")</f>
        <v/>
      </c>
      <c r="U1640" s="29" t="str">
        <f aca="false">IF(AND($S1640="VENCIDO",$K1640="KG",OR(Painel!$B$5="(Todos)",A1640=Painel!$B$5)*OR(Painel!$E$5="(Todos)",P1640=Painel!$E$5)),$J1640+ROW()/10000000,"")</f>
        <v/>
      </c>
    </row>
    <row r="1641" customFormat="false" ht="15" hidden="false" customHeight="false" outlineLevel="0" collapsed="false">
      <c r="A1641" s="29" t="s">
        <v>53</v>
      </c>
      <c r="B1641" s="29" t="s">
        <v>3083</v>
      </c>
      <c r="C1641" s="29" t="s">
        <v>876</v>
      </c>
      <c r="D1641" s="29" t="s">
        <v>1238</v>
      </c>
      <c r="E1641" s="29" t="n">
        <v>1</v>
      </c>
      <c r="F1641" s="29" t="s">
        <v>268</v>
      </c>
      <c r="G1641" s="29" t="s">
        <v>3084</v>
      </c>
      <c r="H1641" s="30" t="n">
        <v>720</v>
      </c>
      <c r="I1641" s="31" t="n">
        <v>46281</v>
      </c>
      <c r="J1641" s="30" t="n">
        <v>720</v>
      </c>
      <c r="K1641" s="29" t="s">
        <v>120</v>
      </c>
      <c r="L1641" s="29" t="s">
        <v>284</v>
      </c>
      <c r="M1641" s="29"/>
      <c r="N1641" s="29" t="s">
        <v>122</v>
      </c>
      <c r="O1641" s="31" t="n">
        <v>46827</v>
      </c>
      <c r="P1641" s="29" t="s">
        <v>123</v>
      </c>
      <c r="Q1641" s="29" t="n">
        <f aca="false">IFERROR(VALUE(L1641),"")</f>
        <v>4</v>
      </c>
      <c r="R1641" s="29" t="n">
        <f aca="true">IF(O1641="","",O1641-TODAY())</f>
        <v>542</v>
      </c>
      <c r="S1641" s="29" t="str">
        <f aca="false">IF(C1641="&lt;&lt; vazio &gt;&gt;","VAZIA",IF(AND(O1641&lt;&gt;"",R1641&lt;0),"VENCIDO",IF(AND(O1641&lt;&gt;"",R1641&lt;=Parametros!$B$10),"PRÓX. VENCIMENTO",IF(F1641="Q","QUALIDADE",IF(F1641="S","BLOQUEADO",IF(F1641="R","RESTRITO/DEVOLUÇÃO",IF(OR(N1641="QUAR",N1641="QRES"),"QUARENTENA",IF(OR(B1641="DESCARTE",B1641="DEVOLUÇÃO"),"DESCARTE/DEVOLUÇÃO",IF(AND(D1641="",K1641&lt;&gt;""),"SEM LOTE",IF(AND(Q1641&lt;&gt;"",Q1641&gt;=Parametros!$B$11),"PARADO/SEM GIRO","OK"))))))))))</f>
        <v>QUALIDADE</v>
      </c>
      <c r="T1641" s="29" t="str">
        <f aca="false">IF(AND($S1641="PARADO/SEM GIRO",$K1641="KG",OR(Painel!$B$5="(Todos)",A1641=Painel!$B$5)*OR(Painel!$E$5="(Todos)",P1641=Painel!$E$5)),$J1641+ROW()/10000000,"")</f>
        <v/>
      </c>
      <c r="U1641" s="29" t="str">
        <f aca="false">IF(AND($S1641="VENCIDO",$K1641="KG",OR(Painel!$B$5="(Todos)",A1641=Painel!$B$5)*OR(Painel!$E$5="(Todos)",P1641=Painel!$E$5)),$J1641+ROW()/10000000,"")</f>
        <v/>
      </c>
    </row>
    <row r="1642" customFormat="false" ht="15" hidden="false" customHeight="false" outlineLevel="0" collapsed="false">
      <c r="A1642" s="29" t="s">
        <v>53</v>
      </c>
      <c r="B1642" s="29" t="s">
        <v>3085</v>
      </c>
      <c r="C1642" s="29" t="s">
        <v>2679</v>
      </c>
      <c r="D1642" s="29" t="s">
        <v>3086</v>
      </c>
      <c r="E1642" s="29" t="n">
        <v>1</v>
      </c>
      <c r="F1642" s="29"/>
      <c r="G1642" s="29" t="s">
        <v>3087</v>
      </c>
      <c r="H1642" s="30" t="n">
        <v>800</v>
      </c>
      <c r="I1642" s="31" t="n">
        <v>46195</v>
      </c>
      <c r="J1642" s="30" t="n">
        <v>800</v>
      </c>
      <c r="K1642" s="29" t="s">
        <v>120</v>
      </c>
      <c r="L1642" s="29" t="s">
        <v>2744</v>
      </c>
      <c r="M1642" s="29"/>
      <c r="N1642" s="29" t="s">
        <v>122</v>
      </c>
      <c r="O1642" s="31" t="n">
        <v>46736</v>
      </c>
      <c r="P1642" s="29" t="s">
        <v>123</v>
      </c>
      <c r="Q1642" s="29" t="n">
        <f aca="false">IFERROR(VALUE(L1642),"")</f>
        <v>90</v>
      </c>
      <c r="R1642" s="29" t="n">
        <f aca="true">IF(O1642="","",O1642-TODAY())</f>
        <v>451</v>
      </c>
      <c r="S1642" s="29" t="str">
        <f aca="false">IF(C1642="&lt;&lt; vazio &gt;&gt;","VAZIA",IF(AND(O1642&lt;&gt;"",R1642&lt;0),"VENCIDO",IF(AND(O1642&lt;&gt;"",R1642&lt;=Parametros!$B$10),"PRÓX. VENCIMENTO",IF(F1642="Q","QUALIDADE",IF(F1642="S","BLOQUEADO",IF(F1642="R","RESTRITO/DEVOLUÇÃO",IF(OR(N1642="QUAR",N1642="QRES"),"QUARENTENA",IF(OR(B1642="DESCARTE",B1642="DEVOLUÇÃO"),"DESCARTE/DEVOLUÇÃO",IF(AND(D1642="",K1642&lt;&gt;""),"SEM LOTE",IF(AND(Q1642&lt;&gt;"",Q1642&gt;=Parametros!$B$11),"PARADO/SEM GIRO","OK"))))))))))</f>
        <v>PARADO/SEM GIRO</v>
      </c>
      <c r="T1642" s="29" t="n">
        <f aca="false">IF(AND($S1642="PARADO/SEM GIRO",$K1642="KG",OR(Painel!$B$5="(Todos)",A1642=Painel!$B$5)*OR(Painel!$E$5="(Todos)",P1642=Painel!$E$5)),$J1642+ROW()/10000000,"")</f>
        <v>800.0001642</v>
      </c>
      <c r="U1642" s="29" t="str">
        <f aca="false">IF(AND($S1642="VENCIDO",$K1642="KG",OR(Painel!$B$5="(Todos)",A1642=Painel!$B$5)*OR(Painel!$E$5="(Todos)",P1642=Painel!$E$5)),$J1642+ROW()/10000000,"")</f>
        <v/>
      </c>
    </row>
    <row r="1643" customFormat="false" ht="15" hidden="false" customHeight="false" outlineLevel="0" collapsed="false">
      <c r="A1643" s="29" t="s">
        <v>53</v>
      </c>
      <c r="B1643" s="29" t="s">
        <v>3088</v>
      </c>
      <c r="C1643" s="29" t="s">
        <v>1381</v>
      </c>
      <c r="D1643" s="29" t="s">
        <v>1382</v>
      </c>
      <c r="E1643" s="29" t="n">
        <v>1</v>
      </c>
      <c r="F1643" s="29"/>
      <c r="G1643" s="29" t="s">
        <v>3089</v>
      </c>
      <c r="H1643" s="30" t="n">
        <v>800</v>
      </c>
      <c r="I1643" s="31" t="n">
        <v>46231</v>
      </c>
      <c r="J1643" s="30" t="n">
        <v>800</v>
      </c>
      <c r="K1643" s="29" t="s">
        <v>120</v>
      </c>
      <c r="L1643" s="29" t="s">
        <v>2246</v>
      </c>
      <c r="M1643" s="29"/>
      <c r="N1643" s="29" t="s">
        <v>122</v>
      </c>
      <c r="O1643" s="31" t="n">
        <v>46590</v>
      </c>
      <c r="P1643" s="29" t="s">
        <v>123</v>
      </c>
      <c r="Q1643" s="29" t="n">
        <f aca="false">IFERROR(VALUE(L1643),"")</f>
        <v>54</v>
      </c>
      <c r="R1643" s="29" t="n">
        <f aca="true">IF(O1643="","",O1643-TODAY())</f>
        <v>305</v>
      </c>
      <c r="S1643" s="29" t="str">
        <f aca="false">IF(C1643="&lt;&lt; vazio &gt;&gt;","VAZIA",IF(AND(O1643&lt;&gt;"",R1643&lt;0),"VENCIDO",IF(AND(O1643&lt;&gt;"",R1643&lt;=Parametros!$B$10),"PRÓX. VENCIMENTO",IF(F1643="Q","QUALIDADE",IF(F1643="S","BLOQUEADO",IF(F1643="R","RESTRITO/DEVOLUÇÃO",IF(OR(N1643="QUAR",N1643="QRES"),"QUARENTENA",IF(OR(B1643="DESCARTE",B1643="DEVOLUÇÃO"),"DESCARTE/DEVOLUÇÃO",IF(AND(D1643="",K1643&lt;&gt;""),"SEM LOTE",IF(AND(Q1643&lt;&gt;"",Q1643&gt;=Parametros!$B$11),"PARADO/SEM GIRO","OK"))))))))))</f>
        <v>OK</v>
      </c>
      <c r="T1643" s="29" t="str">
        <f aca="false">IF(AND($S1643="PARADO/SEM GIRO",$K1643="KG",OR(Painel!$B$5="(Todos)",A1643=Painel!$B$5)*OR(Painel!$E$5="(Todos)",P1643=Painel!$E$5)),$J1643+ROW()/10000000,"")</f>
        <v/>
      </c>
      <c r="U1643" s="29" t="str">
        <f aca="false">IF(AND($S1643="VENCIDO",$K1643="KG",OR(Painel!$B$5="(Todos)",A1643=Painel!$B$5)*OR(Painel!$E$5="(Todos)",P1643=Painel!$E$5)),$J1643+ROW()/10000000,"")</f>
        <v/>
      </c>
    </row>
    <row r="1644" customFormat="false" ht="15" hidden="false" customHeight="false" outlineLevel="0" collapsed="false">
      <c r="A1644" s="29" t="s">
        <v>53</v>
      </c>
      <c r="B1644" s="29" t="s">
        <v>3090</v>
      </c>
      <c r="C1644" s="29" t="s">
        <v>894</v>
      </c>
      <c r="D1644" s="29" t="s">
        <v>1204</v>
      </c>
      <c r="E1644" s="29" t="n">
        <v>1</v>
      </c>
      <c r="F1644" s="29" t="s">
        <v>268</v>
      </c>
      <c r="G1644" s="29" t="s">
        <v>3091</v>
      </c>
      <c r="H1644" s="30" t="n">
        <v>1000</v>
      </c>
      <c r="I1644" s="31" t="n">
        <v>46282</v>
      </c>
      <c r="J1644" s="30" t="n">
        <v>1000</v>
      </c>
      <c r="K1644" s="29" t="s">
        <v>120</v>
      </c>
      <c r="L1644" s="29" t="s">
        <v>400</v>
      </c>
      <c r="M1644" s="29"/>
      <c r="N1644" s="29" t="s">
        <v>122</v>
      </c>
      <c r="O1644" s="31" t="n">
        <v>46829</v>
      </c>
      <c r="P1644" s="29" t="s">
        <v>123</v>
      </c>
      <c r="Q1644" s="29" t="n">
        <f aca="false">IFERROR(VALUE(L1644),"")</f>
        <v>3</v>
      </c>
      <c r="R1644" s="29" t="n">
        <f aca="true">IF(O1644="","",O1644-TODAY())</f>
        <v>544</v>
      </c>
      <c r="S1644" s="29" t="str">
        <f aca="false">IF(C1644="&lt;&lt; vazio &gt;&gt;","VAZIA",IF(AND(O1644&lt;&gt;"",R1644&lt;0),"VENCIDO",IF(AND(O1644&lt;&gt;"",R1644&lt;=Parametros!$B$10),"PRÓX. VENCIMENTO",IF(F1644="Q","QUALIDADE",IF(F1644="S","BLOQUEADO",IF(F1644="R","RESTRITO/DEVOLUÇÃO",IF(OR(N1644="QUAR",N1644="QRES"),"QUARENTENA",IF(OR(B1644="DESCARTE",B1644="DEVOLUÇÃO"),"DESCARTE/DEVOLUÇÃO",IF(AND(D1644="",K1644&lt;&gt;""),"SEM LOTE",IF(AND(Q1644&lt;&gt;"",Q1644&gt;=Parametros!$B$11),"PARADO/SEM GIRO","OK"))))))))))</f>
        <v>QUALIDADE</v>
      </c>
      <c r="T1644" s="29" t="str">
        <f aca="false">IF(AND($S1644="PARADO/SEM GIRO",$K1644="KG",OR(Painel!$B$5="(Todos)",A1644=Painel!$B$5)*OR(Painel!$E$5="(Todos)",P1644=Painel!$E$5)),$J1644+ROW()/10000000,"")</f>
        <v/>
      </c>
      <c r="U1644" s="29" t="str">
        <f aca="false">IF(AND($S1644="VENCIDO",$K1644="KG",OR(Painel!$B$5="(Todos)",A1644=Painel!$B$5)*OR(Painel!$E$5="(Todos)",P1644=Painel!$E$5)),$J1644+ROW()/10000000,"")</f>
        <v/>
      </c>
    </row>
    <row r="1645" customFormat="false" ht="15" hidden="false" customHeight="false" outlineLevel="0" collapsed="false">
      <c r="A1645" s="29" t="s">
        <v>53</v>
      </c>
      <c r="B1645" s="29" t="s">
        <v>3092</v>
      </c>
      <c r="C1645" s="29" t="s">
        <v>679</v>
      </c>
      <c r="D1645" s="29" t="s">
        <v>2878</v>
      </c>
      <c r="E1645" s="29" t="n">
        <v>1</v>
      </c>
      <c r="F1645" s="29"/>
      <c r="G1645" s="29" t="s">
        <v>3093</v>
      </c>
      <c r="H1645" s="30" t="n">
        <v>1080</v>
      </c>
      <c r="I1645" s="31" t="n">
        <v>46276</v>
      </c>
      <c r="J1645" s="30" t="n">
        <v>1080</v>
      </c>
      <c r="K1645" s="29" t="s">
        <v>120</v>
      </c>
      <c r="L1645" s="29" t="s">
        <v>133</v>
      </c>
      <c r="M1645" s="29"/>
      <c r="N1645" s="29" t="s">
        <v>122</v>
      </c>
      <c r="O1645" s="31" t="n">
        <v>46609</v>
      </c>
      <c r="P1645" s="29" t="s">
        <v>123</v>
      </c>
      <c r="Q1645" s="29" t="n">
        <f aca="false">IFERROR(VALUE(L1645),"")</f>
        <v>9</v>
      </c>
      <c r="R1645" s="29" t="n">
        <f aca="true">IF(O1645="","",O1645-TODAY())</f>
        <v>324</v>
      </c>
      <c r="S1645" s="29" t="str">
        <f aca="false">IF(C1645="&lt;&lt; vazio &gt;&gt;","VAZIA",IF(AND(O1645&lt;&gt;"",R1645&lt;0),"VENCIDO",IF(AND(O1645&lt;&gt;"",R1645&lt;=Parametros!$B$10),"PRÓX. VENCIMENTO",IF(F1645="Q","QUALIDADE",IF(F1645="S","BLOQUEADO",IF(F1645="R","RESTRITO/DEVOLUÇÃO",IF(OR(N1645="QUAR",N1645="QRES"),"QUARENTENA",IF(OR(B1645="DESCARTE",B1645="DEVOLUÇÃO"),"DESCARTE/DEVOLUÇÃO",IF(AND(D1645="",K1645&lt;&gt;""),"SEM LOTE",IF(AND(Q1645&lt;&gt;"",Q1645&gt;=Parametros!$B$11),"PARADO/SEM GIRO","OK"))))))))))</f>
        <v>OK</v>
      </c>
      <c r="T1645" s="29" t="str">
        <f aca="false">IF(AND($S1645="PARADO/SEM GIRO",$K1645="KG",OR(Painel!$B$5="(Todos)",A1645=Painel!$B$5)*OR(Painel!$E$5="(Todos)",P1645=Painel!$E$5)),$J1645+ROW()/10000000,"")</f>
        <v/>
      </c>
      <c r="U1645" s="29" t="str">
        <f aca="false">IF(AND($S1645="VENCIDO",$K1645="KG",OR(Painel!$B$5="(Todos)",A1645=Painel!$B$5)*OR(Painel!$E$5="(Todos)",P1645=Painel!$E$5)),$J1645+ROW()/10000000,"")</f>
        <v/>
      </c>
    </row>
    <row r="1646" customFormat="false" ht="15" hidden="false" customHeight="false" outlineLevel="0" collapsed="false">
      <c r="A1646" s="29" t="s">
        <v>53</v>
      </c>
      <c r="B1646" s="29" t="s">
        <v>3094</v>
      </c>
      <c r="C1646" s="29" t="s">
        <v>157</v>
      </c>
      <c r="D1646" s="29" t="s">
        <v>3095</v>
      </c>
      <c r="E1646" s="29" t="n">
        <v>1</v>
      </c>
      <c r="F1646" s="29"/>
      <c r="G1646" s="29" t="s">
        <v>3096</v>
      </c>
      <c r="H1646" s="30" t="n">
        <v>1102.5</v>
      </c>
      <c r="I1646" s="31" t="n">
        <v>46195</v>
      </c>
      <c r="J1646" s="30" t="n">
        <v>1102.5</v>
      </c>
      <c r="K1646" s="29" t="s">
        <v>120</v>
      </c>
      <c r="L1646" s="29" t="s">
        <v>2744</v>
      </c>
      <c r="M1646" s="29"/>
      <c r="N1646" s="29" t="s">
        <v>122</v>
      </c>
      <c r="O1646" s="31" t="n">
        <v>46738</v>
      </c>
      <c r="P1646" s="29" t="s">
        <v>123</v>
      </c>
      <c r="Q1646" s="29" t="n">
        <f aca="false">IFERROR(VALUE(L1646),"")</f>
        <v>90</v>
      </c>
      <c r="R1646" s="29" t="n">
        <f aca="true">IF(O1646="","",O1646-TODAY())</f>
        <v>453</v>
      </c>
      <c r="S1646" s="29" t="str">
        <f aca="false">IF(C1646="&lt;&lt; vazio &gt;&gt;","VAZIA",IF(AND(O1646&lt;&gt;"",R1646&lt;0),"VENCIDO",IF(AND(O1646&lt;&gt;"",R1646&lt;=Parametros!$B$10),"PRÓX. VENCIMENTO",IF(F1646="Q","QUALIDADE",IF(F1646="S","BLOQUEADO",IF(F1646="R","RESTRITO/DEVOLUÇÃO",IF(OR(N1646="QUAR",N1646="QRES"),"QUARENTENA",IF(OR(B1646="DESCARTE",B1646="DEVOLUÇÃO"),"DESCARTE/DEVOLUÇÃO",IF(AND(D1646="",K1646&lt;&gt;""),"SEM LOTE",IF(AND(Q1646&lt;&gt;"",Q1646&gt;=Parametros!$B$11),"PARADO/SEM GIRO","OK"))))))))))</f>
        <v>PARADO/SEM GIRO</v>
      </c>
      <c r="T1646" s="29" t="n">
        <f aca="false">IF(AND($S1646="PARADO/SEM GIRO",$K1646="KG",OR(Painel!$B$5="(Todos)",A1646=Painel!$B$5)*OR(Painel!$E$5="(Todos)",P1646=Painel!$E$5)),$J1646+ROW()/10000000,"")</f>
        <v>1102.5001646</v>
      </c>
      <c r="U1646" s="29" t="str">
        <f aca="false">IF(AND($S1646="VENCIDO",$K1646="KG",OR(Painel!$B$5="(Todos)",A1646=Painel!$B$5)*OR(Painel!$E$5="(Todos)",P1646=Painel!$E$5)),$J1646+ROW()/10000000,"")</f>
        <v/>
      </c>
    </row>
    <row r="1647" customFormat="false" ht="15" hidden="false" customHeight="false" outlineLevel="0" collapsed="false">
      <c r="A1647" s="29" t="s">
        <v>53</v>
      </c>
      <c r="B1647" s="29" t="s">
        <v>3097</v>
      </c>
      <c r="C1647" s="29" t="s">
        <v>194</v>
      </c>
      <c r="D1647" s="29" t="s">
        <v>195</v>
      </c>
      <c r="E1647" s="29" t="n">
        <v>1</v>
      </c>
      <c r="F1647" s="29"/>
      <c r="G1647" s="29" t="s">
        <v>3098</v>
      </c>
      <c r="H1647" s="30" t="n">
        <v>1000</v>
      </c>
      <c r="I1647" s="31" t="n">
        <v>46268</v>
      </c>
      <c r="J1647" s="30" t="n">
        <v>1000</v>
      </c>
      <c r="K1647" s="29" t="s">
        <v>120</v>
      </c>
      <c r="L1647" s="29" t="s">
        <v>209</v>
      </c>
      <c r="M1647" s="29"/>
      <c r="N1647" s="29" t="s">
        <v>122</v>
      </c>
      <c r="O1647" s="31" t="n">
        <v>46772</v>
      </c>
      <c r="P1647" s="29" t="s">
        <v>123</v>
      </c>
      <c r="Q1647" s="29" t="n">
        <f aca="false">IFERROR(VALUE(L1647),"")</f>
        <v>17</v>
      </c>
      <c r="R1647" s="29" t="n">
        <f aca="true">IF(O1647="","",O1647-TODAY())</f>
        <v>487</v>
      </c>
      <c r="S1647" s="29" t="str">
        <f aca="false">IF(C1647="&lt;&lt; vazio &gt;&gt;","VAZIA",IF(AND(O1647&lt;&gt;"",R1647&lt;0),"VENCIDO",IF(AND(O1647&lt;&gt;"",R1647&lt;=Parametros!$B$10),"PRÓX. VENCIMENTO",IF(F1647="Q","QUALIDADE",IF(F1647="S","BLOQUEADO",IF(F1647="R","RESTRITO/DEVOLUÇÃO",IF(OR(N1647="QUAR",N1647="QRES"),"QUARENTENA",IF(OR(B1647="DESCARTE",B1647="DEVOLUÇÃO"),"DESCARTE/DEVOLUÇÃO",IF(AND(D1647="",K1647&lt;&gt;""),"SEM LOTE",IF(AND(Q1647&lt;&gt;"",Q1647&gt;=Parametros!$B$11),"PARADO/SEM GIRO","OK"))))))))))</f>
        <v>OK</v>
      </c>
      <c r="T1647" s="29" t="str">
        <f aca="false">IF(AND($S1647="PARADO/SEM GIRO",$K1647="KG",OR(Painel!$B$5="(Todos)",A1647=Painel!$B$5)*OR(Painel!$E$5="(Todos)",P1647=Painel!$E$5)),$J1647+ROW()/10000000,"")</f>
        <v/>
      </c>
      <c r="U1647" s="29" t="str">
        <f aca="false">IF(AND($S1647="VENCIDO",$K1647="KG",OR(Painel!$B$5="(Todos)",A1647=Painel!$B$5)*OR(Painel!$E$5="(Todos)",P1647=Painel!$E$5)),$J1647+ROW()/10000000,"")</f>
        <v/>
      </c>
    </row>
    <row r="1648" customFormat="false" ht="15" hidden="false" customHeight="false" outlineLevel="0" collapsed="false">
      <c r="A1648" s="29" t="s">
        <v>53</v>
      </c>
      <c r="B1648" s="29" t="s">
        <v>3099</v>
      </c>
      <c r="C1648" s="29" t="s">
        <v>167</v>
      </c>
      <c r="D1648" s="29" t="s">
        <v>765</v>
      </c>
      <c r="E1648" s="29" t="n">
        <v>1</v>
      </c>
      <c r="F1648" s="29" t="s">
        <v>268</v>
      </c>
      <c r="G1648" s="29" t="s">
        <v>3100</v>
      </c>
      <c r="H1648" s="30" t="n">
        <v>590.4</v>
      </c>
      <c r="I1648" s="31" t="n">
        <v>46283</v>
      </c>
      <c r="J1648" s="30" t="n">
        <v>590.4</v>
      </c>
      <c r="K1648" s="29" t="s">
        <v>120</v>
      </c>
      <c r="L1648" s="29" t="s">
        <v>176</v>
      </c>
      <c r="M1648" s="29"/>
      <c r="N1648" s="29" t="s">
        <v>122</v>
      </c>
      <c r="O1648" s="31" t="n">
        <v>46830</v>
      </c>
      <c r="P1648" s="29" t="s">
        <v>123</v>
      </c>
      <c r="Q1648" s="29" t="n">
        <f aca="false">IFERROR(VALUE(L1648),"")</f>
        <v>2</v>
      </c>
      <c r="R1648" s="29" t="n">
        <f aca="true">IF(O1648="","",O1648-TODAY())</f>
        <v>545</v>
      </c>
      <c r="S1648" s="29" t="str">
        <f aca="false">IF(C1648="&lt;&lt; vazio &gt;&gt;","VAZIA",IF(AND(O1648&lt;&gt;"",R1648&lt;0),"VENCIDO",IF(AND(O1648&lt;&gt;"",R1648&lt;=Parametros!$B$10),"PRÓX. VENCIMENTO",IF(F1648="Q","QUALIDADE",IF(F1648="S","BLOQUEADO",IF(F1648="R","RESTRITO/DEVOLUÇÃO",IF(OR(N1648="QUAR",N1648="QRES"),"QUARENTENA",IF(OR(B1648="DESCARTE",B1648="DEVOLUÇÃO"),"DESCARTE/DEVOLUÇÃO",IF(AND(D1648="",K1648&lt;&gt;""),"SEM LOTE",IF(AND(Q1648&lt;&gt;"",Q1648&gt;=Parametros!$B$11),"PARADO/SEM GIRO","OK"))))))))))</f>
        <v>QUALIDADE</v>
      </c>
      <c r="T1648" s="29" t="str">
        <f aca="false">IF(AND($S1648="PARADO/SEM GIRO",$K1648="KG",OR(Painel!$B$5="(Todos)",A1648=Painel!$B$5)*OR(Painel!$E$5="(Todos)",P1648=Painel!$E$5)),$J1648+ROW()/10000000,"")</f>
        <v/>
      </c>
      <c r="U1648" s="29" t="str">
        <f aca="false">IF(AND($S1648="VENCIDO",$K1648="KG",OR(Painel!$B$5="(Todos)",A1648=Painel!$B$5)*OR(Painel!$E$5="(Todos)",P1648=Painel!$E$5)),$J1648+ROW()/10000000,"")</f>
        <v/>
      </c>
    </row>
    <row r="1649" customFormat="false" ht="15" hidden="false" customHeight="false" outlineLevel="0" collapsed="false">
      <c r="A1649" s="29" t="s">
        <v>53</v>
      </c>
      <c r="B1649" s="29" t="s">
        <v>3101</v>
      </c>
      <c r="C1649" s="29" t="s">
        <v>691</v>
      </c>
      <c r="D1649" s="29" t="s">
        <v>3102</v>
      </c>
      <c r="E1649" s="29" t="n">
        <v>1</v>
      </c>
      <c r="F1649" s="29"/>
      <c r="G1649" s="29" t="s">
        <v>3103</v>
      </c>
      <c r="H1649" s="30" t="n">
        <v>800</v>
      </c>
      <c r="I1649" s="31" t="n">
        <v>46258</v>
      </c>
      <c r="J1649" s="30" t="n">
        <v>800</v>
      </c>
      <c r="K1649" s="29" t="s">
        <v>120</v>
      </c>
      <c r="L1649" s="29" t="s">
        <v>294</v>
      </c>
      <c r="M1649" s="29"/>
      <c r="N1649" s="29" t="s">
        <v>122</v>
      </c>
      <c r="O1649" s="31" t="n">
        <v>46612</v>
      </c>
      <c r="P1649" s="29" t="s">
        <v>123</v>
      </c>
      <c r="Q1649" s="29" t="n">
        <f aca="false">IFERROR(VALUE(L1649),"")</f>
        <v>27</v>
      </c>
      <c r="R1649" s="29" t="n">
        <f aca="true">IF(O1649="","",O1649-TODAY())</f>
        <v>327</v>
      </c>
      <c r="S1649" s="29" t="str">
        <f aca="false">IF(C1649="&lt;&lt; vazio &gt;&gt;","VAZIA",IF(AND(O1649&lt;&gt;"",R1649&lt;0),"VENCIDO",IF(AND(O1649&lt;&gt;"",R1649&lt;=Parametros!$B$10),"PRÓX. VENCIMENTO",IF(F1649="Q","QUALIDADE",IF(F1649="S","BLOQUEADO",IF(F1649="R","RESTRITO/DEVOLUÇÃO",IF(OR(N1649="QUAR",N1649="QRES"),"QUARENTENA",IF(OR(B1649="DESCARTE",B1649="DEVOLUÇÃO"),"DESCARTE/DEVOLUÇÃO",IF(AND(D1649="",K1649&lt;&gt;""),"SEM LOTE",IF(AND(Q1649&lt;&gt;"",Q1649&gt;=Parametros!$B$11),"PARADO/SEM GIRO","OK"))))))))))</f>
        <v>OK</v>
      </c>
      <c r="T1649" s="29" t="str">
        <f aca="false">IF(AND($S1649="PARADO/SEM GIRO",$K1649="KG",OR(Painel!$B$5="(Todos)",A1649=Painel!$B$5)*OR(Painel!$E$5="(Todos)",P1649=Painel!$E$5)),$J1649+ROW()/10000000,"")</f>
        <v/>
      </c>
      <c r="U1649" s="29" t="str">
        <f aca="false">IF(AND($S1649="VENCIDO",$K1649="KG",OR(Painel!$B$5="(Todos)",A1649=Painel!$B$5)*OR(Painel!$E$5="(Todos)",P1649=Painel!$E$5)),$J1649+ROW()/10000000,"")</f>
        <v/>
      </c>
    </row>
    <row r="1650" customFormat="false" ht="15" hidden="false" customHeight="false" outlineLevel="0" collapsed="false">
      <c r="A1650" s="29" t="s">
        <v>53</v>
      </c>
      <c r="B1650" s="29" t="s">
        <v>3104</v>
      </c>
      <c r="C1650" s="29" t="s">
        <v>768</v>
      </c>
      <c r="D1650" s="29" t="s">
        <v>1087</v>
      </c>
      <c r="E1650" s="29" t="n">
        <v>1</v>
      </c>
      <c r="F1650" s="29"/>
      <c r="G1650" s="29" t="s">
        <v>3105</v>
      </c>
      <c r="H1650" s="30" t="n">
        <v>800</v>
      </c>
      <c r="I1650" s="31" t="n">
        <v>46261</v>
      </c>
      <c r="J1650" s="30" t="n">
        <v>800</v>
      </c>
      <c r="K1650" s="29" t="s">
        <v>120</v>
      </c>
      <c r="L1650" s="29" t="s">
        <v>938</v>
      </c>
      <c r="M1650" s="29"/>
      <c r="N1650" s="29" t="s">
        <v>122</v>
      </c>
      <c r="O1650" s="31" t="n">
        <v>46619</v>
      </c>
      <c r="P1650" s="29" t="s">
        <v>123</v>
      </c>
      <c r="Q1650" s="29" t="n">
        <f aca="false">IFERROR(VALUE(L1650),"")</f>
        <v>24</v>
      </c>
      <c r="R1650" s="29" t="n">
        <f aca="true">IF(O1650="","",O1650-TODAY())</f>
        <v>334</v>
      </c>
      <c r="S1650" s="29" t="str">
        <f aca="false">IF(C1650="&lt;&lt; vazio &gt;&gt;","VAZIA",IF(AND(O1650&lt;&gt;"",R1650&lt;0),"VENCIDO",IF(AND(O1650&lt;&gt;"",R1650&lt;=Parametros!$B$10),"PRÓX. VENCIMENTO",IF(F1650="Q","QUALIDADE",IF(F1650="S","BLOQUEADO",IF(F1650="R","RESTRITO/DEVOLUÇÃO",IF(OR(N1650="QUAR",N1650="QRES"),"QUARENTENA",IF(OR(B1650="DESCARTE",B1650="DEVOLUÇÃO"),"DESCARTE/DEVOLUÇÃO",IF(AND(D1650="",K1650&lt;&gt;""),"SEM LOTE",IF(AND(Q1650&lt;&gt;"",Q1650&gt;=Parametros!$B$11),"PARADO/SEM GIRO","OK"))))))))))</f>
        <v>OK</v>
      </c>
      <c r="T1650" s="29" t="str">
        <f aca="false">IF(AND($S1650="PARADO/SEM GIRO",$K1650="KG",OR(Painel!$B$5="(Todos)",A1650=Painel!$B$5)*OR(Painel!$E$5="(Todos)",P1650=Painel!$E$5)),$J1650+ROW()/10000000,"")</f>
        <v/>
      </c>
      <c r="U1650" s="29" t="str">
        <f aca="false">IF(AND($S1650="VENCIDO",$K1650="KG",OR(Painel!$B$5="(Todos)",A1650=Painel!$B$5)*OR(Painel!$E$5="(Todos)",P1650=Painel!$E$5)),$J1650+ROW()/10000000,"")</f>
        <v/>
      </c>
    </row>
    <row r="1651" customFormat="false" ht="15" hidden="false" customHeight="false" outlineLevel="0" collapsed="false">
      <c r="A1651" s="29" t="s">
        <v>53</v>
      </c>
      <c r="B1651" s="29" t="s">
        <v>3106</v>
      </c>
      <c r="C1651" s="29" t="s">
        <v>165</v>
      </c>
      <c r="D1651" s="29" t="s">
        <v>458</v>
      </c>
      <c r="E1651" s="29" t="n">
        <v>1</v>
      </c>
      <c r="F1651" s="29"/>
      <c r="G1651" s="29" t="s">
        <v>3107</v>
      </c>
      <c r="H1651" s="30" t="n">
        <v>0</v>
      </c>
      <c r="I1651" s="31" t="n">
        <v>46280</v>
      </c>
      <c r="J1651" s="30" t="n">
        <v>727.2</v>
      </c>
      <c r="K1651" s="29" t="s">
        <v>120</v>
      </c>
      <c r="L1651" s="29" t="s">
        <v>677</v>
      </c>
      <c r="M1651" s="29"/>
      <c r="N1651" s="29" t="s">
        <v>122</v>
      </c>
      <c r="O1651" s="31" t="n">
        <v>46799</v>
      </c>
      <c r="P1651" s="29" t="s">
        <v>123</v>
      </c>
      <c r="Q1651" s="29" t="n">
        <f aca="false">IFERROR(VALUE(L1651),"")</f>
        <v>26</v>
      </c>
      <c r="R1651" s="29" t="n">
        <f aca="true">IF(O1651="","",O1651-TODAY())</f>
        <v>514</v>
      </c>
      <c r="S1651" s="29" t="str">
        <f aca="false">IF(C1651="&lt;&lt; vazio &gt;&gt;","VAZIA",IF(AND(O1651&lt;&gt;"",R1651&lt;0),"VENCIDO",IF(AND(O1651&lt;&gt;"",R1651&lt;=Parametros!$B$10),"PRÓX. VENCIMENTO",IF(F1651="Q","QUALIDADE",IF(F1651="S","BLOQUEADO",IF(F1651="R","RESTRITO/DEVOLUÇÃO",IF(OR(N1651="QUAR",N1651="QRES"),"QUARENTENA",IF(OR(B1651="DESCARTE",B1651="DEVOLUÇÃO"),"DESCARTE/DEVOLUÇÃO",IF(AND(D1651="",K1651&lt;&gt;""),"SEM LOTE",IF(AND(Q1651&lt;&gt;"",Q1651&gt;=Parametros!$B$11),"PARADO/SEM GIRO","OK"))))))))))</f>
        <v>OK</v>
      </c>
      <c r="T1651" s="29" t="str">
        <f aca="false">IF(AND($S1651="PARADO/SEM GIRO",$K1651="KG",OR(Painel!$B$5="(Todos)",A1651=Painel!$B$5)*OR(Painel!$E$5="(Todos)",P1651=Painel!$E$5)),$J1651+ROW()/10000000,"")</f>
        <v/>
      </c>
      <c r="U1651" s="29" t="str">
        <f aca="false">IF(AND($S1651="VENCIDO",$K1651="KG",OR(Painel!$B$5="(Todos)",A1651=Painel!$B$5)*OR(Painel!$E$5="(Todos)",P1651=Painel!$E$5)),$J1651+ROW()/10000000,"")</f>
        <v/>
      </c>
    </row>
    <row r="1652" customFormat="false" ht="15" hidden="false" customHeight="false" outlineLevel="0" collapsed="false">
      <c r="A1652" s="29" t="s">
        <v>53</v>
      </c>
      <c r="B1652" s="29" t="s">
        <v>3108</v>
      </c>
      <c r="C1652" s="29" t="s">
        <v>250</v>
      </c>
      <c r="D1652" s="29" t="s">
        <v>757</v>
      </c>
      <c r="E1652" s="29" t="n">
        <v>1</v>
      </c>
      <c r="F1652" s="29"/>
      <c r="G1652" s="29" t="s">
        <v>3109</v>
      </c>
      <c r="H1652" s="30" t="n">
        <v>1000</v>
      </c>
      <c r="I1652" s="31" t="n">
        <v>46274</v>
      </c>
      <c r="J1652" s="30" t="n">
        <v>1000</v>
      </c>
      <c r="K1652" s="29" t="s">
        <v>120</v>
      </c>
      <c r="L1652" s="29" t="s">
        <v>138</v>
      </c>
      <c r="M1652" s="29"/>
      <c r="N1652" s="29" t="s">
        <v>122</v>
      </c>
      <c r="O1652" s="31" t="n">
        <v>46818</v>
      </c>
      <c r="P1652" s="29" t="s">
        <v>123</v>
      </c>
      <c r="Q1652" s="29" t="n">
        <f aca="false">IFERROR(VALUE(L1652),"")</f>
        <v>11</v>
      </c>
      <c r="R1652" s="29" t="n">
        <f aca="true">IF(O1652="","",O1652-TODAY())</f>
        <v>533</v>
      </c>
      <c r="S1652" s="29" t="str">
        <f aca="false">IF(C1652="&lt;&lt; vazio &gt;&gt;","VAZIA",IF(AND(O1652&lt;&gt;"",R1652&lt;0),"VENCIDO",IF(AND(O1652&lt;&gt;"",R1652&lt;=Parametros!$B$10),"PRÓX. VENCIMENTO",IF(F1652="Q","QUALIDADE",IF(F1652="S","BLOQUEADO",IF(F1652="R","RESTRITO/DEVOLUÇÃO",IF(OR(N1652="QUAR",N1652="QRES"),"QUARENTENA",IF(OR(B1652="DESCARTE",B1652="DEVOLUÇÃO"),"DESCARTE/DEVOLUÇÃO",IF(AND(D1652="",K1652&lt;&gt;""),"SEM LOTE",IF(AND(Q1652&lt;&gt;"",Q1652&gt;=Parametros!$B$11),"PARADO/SEM GIRO","OK"))))))))))</f>
        <v>OK</v>
      </c>
      <c r="T1652" s="29" t="str">
        <f aca="false">IF(AND($S1652="PARADO/SEM GIRO",$K1652="KG",OR(Painel!$B$5="(Todos)",A1652=Painel!$B$5)*OR(Painel!$E$5="(Todos)",P1652=Painel!$E$5)),$J1652+ROW()/10000000,"")</f>
        <v/>
      </c>
      <c r="U1652" s="29" t="str">
        <f aca="false">IF(AND($S1652="VENCIDO",$K1652="KG",OR(Painel!$B$5="(Todos)",A1652=Painel!$B$5)*OR(Painel!$E$5="(Todos)",P1652=Painel!$E$5)),$J1652+ROW()/10000000,"")</f>
        <v/>
      </c>
    </row>
    <row r="1653" customFormat="false" ht="15" hidden="false" customHeight="false" outlineLevel="0" collapsed="false">
      <c r="A1653" s="29" t="s">
        <v>53</v>
      </c>
      <c r="B1653" s="29" t="s">
        <v>3110</v>
      </c>
      <c r="C1653" s="29" t="s">
        <v>691</v>
      </c>
      <c r="D1653" s="29" t="s">
        <v>3111</v>
      </c>
      <c r="E1653" s="29" t="n">
        <v>1</v>
      </c>
      <c r="F1653" s="29"/>
      <c r="G1653" s="29" t="s">
        <v>3112</v>
      </c>
      <c r="H1653" s="30" t="n">
        <v>507</v>
      </c>
      <c r="I1653" s="31" t="n">
        <v>46056</v>
      </c>
      <c r="J1653" s="30" t="n">
        <v>507</v>
      </c>
      <c r="K1653" s="29" t="s">
        <v>120</v>
      </c>
      <c r="L1653" s="29" t="s">
        <v>3113</v>
      </c>
      <c r="M1653" s="29"/>
      <c r="N1653" s="29" t="s">
        <v>122</v>
      </c>
      <c r="O1653" s="31" t="n">
        <v>46416</v>
      </c>
      <c r="P1653" s="29" t="s">
        <v>123</v>
      </c>
      <c r="Q1653" s="29" t="n">
        <f aca="false">IFERROR(VALUE(L1653),"")</f>
        <v>229</v>
      </c>
      <c r="R1653" s="29" t="n">
        <f aca="true">IF(O1653="","",O1653-TODAY())</f>
        <v>131</v>
      </c>
      <c r="S1653" s="29" t="str">
        <f aca="false">IF(C1653="&lt;&lt; vazio &gt;&gt;","VAZIA",IF(AND(O1653&lt;&gt;"",R1653&lt;0),"VENCIDO",IF(AND(O1653&lt;&gt;"",R1653&lt;=Parametros!$B$10),"PRÓX. VENCIMENTO",IF(F1653="Q","QUALIDADE",IF(F1653="S","BLOQUEADO",IF(F1653="R","RESTRITO/DEVOLUÇÃO",IF(OR(N1653="QUAR",N1653="QRES"),"QUARENTENA",IF(OR(B1653="DESCARTE",B1653="DEVOLUÇÃO"),"DESCARTE/DEVOLUÇÃO",IF(AND(D1653="",K1653&lt;&gt;""),"SEM LOTE",IF(AND(Q1653&lt;&gt;"",Q1653&gt;=Parametros!$B$11),"PARADO/SEM GIRO","OK"))))))))))</f>
        <v>PARADO/SEM GIRO</v>
      </c>
      <c r="T1653" s="29" t="n">
        <f aca="false">IF(AND($S1653="PARADO/SEM GIRO",$K1653="KG",OR(Painel!$B$5="(Todos)",A1653=Painel!$B$5)*OR(Painel!$E$5="(Todos)",P1653=Painel!$E$5)),$J1653+ROW()/10000000,"")</f>
        <v>507.0001653</v>
      </c>
      <c r="U1653" s="29" t="str">
        <f aca="false">IF(AND($S1653="VENCIDO",$K1653="KG",OR(Painel!$B$5="(Todos)",A1653=Painel!$B$5)*OR(Painel!$E$5="(Todos)",P1653=Painel!$E$5)),$J1653+ROW()/10000000,"")</f>
        <v/>
      </c>
    </row>
    <row r="1654" customFormat="false" ht="15" hidden="false" customHeight="false" outlineLevel="0" collapsed="false">
      <c r="A1654" s="29" t="s">
        <v>53</v>
      </c>
      <c r="B1654" s="29" t="s">
        <v>3114</v>
      </c>
      <c r="C1654" s="29" t="s">
        <v>222</v>
      </c>
      <c r="D1654" s="29" t="s">
        <v>675</v>
      </c>
      <c r="E1654" s="29" t="n">
        <v>1</v>
      </c>
      <c r="F1654" s="29" t="s">
        <v>137</v>
      </c>
      <c r="G1654" s="29" t="s">
        <v>3115</v>
      </c>
      <c r="H1654" s="30" t="n">
        <v>980</v>
      </c>
      <c r="I1654" s="31" t="n">
        <v>46259</v>
      </c>
      <c r="J1654" s="30" t="n">
        <v>980</v>
      </c>
      <c r="K1654" s="29" t="s">
        <v>120</v>
      </c>
      <c r="L1654" s="29" t="s">
        <v>677</v>
      </c>
      <c r="M1654" s="29"/>
      <c r="N1654" s="29" t="s">
        <v>122</v>
      </c>
      <c r="O1654" s="31" t="n">
        <v>46797</v>
      </c>
      <c r="P1654" s="29" t="s">
        <v>123</v>
      </c>
      <c r="Q1654" s="29" t="n">
        <f aca="false">IFERROR(VALUE(L1654),"")</f>
        <v>26</v>
      </c>
      <c r="R1654" s="29" t="n">
        <f aca="true">IF(O1654="","",O1654-TODAY())</f>
        <v>512</v>
      </c>
      <c r="S1654" s="29" t="str">
        <f aca="false">IF(C1654="&lt;&lt; vazio &gt;&gt;","VAZIA",IF(AND(O1654&lt;&gt;"",R1654&lt;0),"VENCIDO",IF(AND(O1654&lt;&gt;"",R1654&lt;=Parametros!$B$10),"PRÓX. VENCIMENTO",IF(F1654="Q","QUALIDADE",IF(F1654="S","BLOQUEADO",IF(F1654="R","RESTRITO/DEVOLUÇÃO",IF(OR(N1654="QUAR",N1654="QRES"),"QUARENTENA",IF(OR(B1654="DESCARTE",B1654="DEVOLUÇÃO"),"DESCARTE/DEVOLUÇÃO",IF(AND(D1654="",K1654&lt;&gt;""),"SEM LOTE",IF(AND(Q1654&lt;&gt;"",Q1654&gt;=Parametros!$B$11),"PARADO/SEM GIRO","OK"))))))))))</f>
        <v>BLOQUEADO</v>
      </c>
      <c r="T1654" s="29" t="str">
        <f aca="false">IF(AND($S1654="PARADO/SEM GIRO",$K1654="KG",OR(Painel!$B$5="(Todos)",A1654=Painel!$B$5)*OR(Painel!$E$5="(Todos)",P1654=Painel!$E$5)),$J1654+ROW()/10000000,"")</f>
        <v/>
      </c>
      <c r="U1654" s="29" t="str">
        <f aca="false">IF(AND($S1654="VENCIDO",$K1654="KG",OR(Painel!$B$5="(Todos)",A1654=Painel!$B$5)*OR(Painel!$E$5="(Todos)",P1654=Painel!$E$5)),$J1654+ROW()/10000000,"")</f>
        <v/>
      </c>
    </row>
    <row r="1655" customFormat="false" ht="15" hidden="false" customHeight="false" outlineLevel="0" collapsed="false">
      <c r="A1655" s="29" t="s">
        <v>53</v>
      </c>
      <c r="B1655" s="29" t="s">
        <v>3116</v>
      </c>
      <c r="C1655" s="29" t="s">
        <v>1274</v>
      </c>
      <c r="D1655" s="29" t="s">
        <v>1275</v>
      </c>
      <c r="E1655" s="29" t="n">
        <v>1</v>
      </c>
      <c r="F1655" s="29"/>
      <c r="G1655" s="29" t="s">
        <v>3117</v>
      </c>
      <c r="H1655" s="30" t="n">
        <v>1000</v>
      </c>
      <c r="I1655" s="31" t="n">
        <v>46230</v>
      </c>
      <c r="J1655" s="30" t="n">
        <v>1000</v>
      </c>
      <c r="K1655" s="29" t="s">
        <v>120</v>
      </c>
      <c r="L1655" s="29" t="s">
        <v>1277</v>
      </c>
      <c r="M1655" s="29"/>
      <c r="N1655" s="29" t="s">
        <v>122</v>
      </c>
      <c r="O1655" s="31" t="n">
        <v>46588</v>
      </c>
      <c r="P1655" s="29" t="s">
        <v>123</v>
      </c>
      <c r="Q1655" s="29" t="n">
        <f aca="false">IFERROR(VALUE(L1655),"")</f>
        <v>55</v>
      </c>
      <c r="R1655" s="29" t="n">
        <f aca="true">IF(O1655="","",O1655-TODAY())</f>
        <v>303</v>
      </c>
      <c r="S1655" s="29" t="str">
        <f aca="false">IF(C1655="&lt;&lt; vazio &gt;&gt;","VAZIA",IF(AND(O1655&lt;&gt;"",R1655&lt;0),"VENCIDO",IF(AND(O1655&lt;&gt;"",R1655&lt;=Parametros!$B$10),"PRÓX. VENCIMENTO",IF(F1655="Q","QUALIDADE",IF(F1655="S","BLOQUEADO",IF(F1655="R","RESTRITO/DEVOLUÇÃO",IF(OR(N1655="QUAR",N1655="QRES"),"QUARENTENA",IF(OR(B1655="DESCARTE",B1655="DEVOLUÇÃO"),"DESCARTE/DEVOLUÇÃO",IF(AND(D1655="",K1655&lt;&gt;""),"SEM LOTE",IF(AND(Q1655&lt;&gt;"",Q1655&gt;=Parametros!$B$11),"PARADO/SEM GIRO","OK"))))))))))</f>
        <v>OK</v>
      </c>
      <c r="T1655" s="29" t="str">
        <f aca="false">IF(AND($S1655="PARADO/SEM GIRO",$K1655="KG",OR(Painel!$B$5="(Todos)",A1655=Painel!$B$5)*OR(Painel!$E$5="(Todos)",P1655=Painel!$E$5)),$J1655+ROW()/10000000,"")</f>
        <v/>
      </c>
      <c r="U1655" s="29" t="str">
        <f aca="false">IF(AND($S1655="VENCIDO",$K1655="KG",OR(Painel!$B$5="(Todos)",A1655=Painel!$B$5)*OR(Painel!$E$5="(Todos)",P1655=Painel!$E$5)),$J1655+ROW()/10000000,"")</f>
        <v/>
      </c>
    </row>
    <row r="1656" customFormat="false" ht="15" hidden="false" customHeight="false" outlineLevel="0" collapsed="false">
      <c r="A1656" s="29" t="s">
        <v>53</v>
      </c>
      <c r="B1656" s="29" t="s">
        <v>3118</v>
      </c>
      <c r="C1656" s="29" t="s">
        <v>768</v>
      </c>
      <c r="D1656" s="29" t="s">
        <v>769</v>
      </c>
      <c r="E1656" s="29" t="n">
        <v>1</v>
      </c>
      <c r="F1656" s="29"/>
      <c r="G1656" s="29" t="s">
        <v>3119</v>
      </c>
      <c r="H1656" s="30" t="n">
        <v>800</v>
      </c>
      <c r="I1656" s="31" t="n">
        <v>46263</v>
      </c>
      <c r="J1656" s="30" t="n">
        <v>800</v>
      </c>
      <c r="K1656" s="29" t="s">
        <v>120</v>
      </c>
      <c r="L1656" s="29" t="s">
        <v>771</v>
      </c>
      <c r="M1656" s="29"/>
      <c r="N1656" s="29" t="s">
        <v>122</v>
      </c>
      <c r="O1656" s="31" t="n">
        <v>46622</v>
      </c>
      <c r="P1656" s="29" t="s">
        <v>123</v>
      </c>
      <c r="Q1656" s="29" t="n">
        <f aca="false">IFERROR(VALUE(L1656),"")</f>
        <v>22</v>
      </c>
      <c r="R1656" s="29" t="n">
        <f aca="true">IF(O1656="","",O1656-TODAY())</f>
        <v>337</v>
      </c>
      <c r="S1656" s="29" t="str">
        <f aca="false">IF(C1656="&lt;&lt; vazio &gt;&gt;","VAZIA",IF(AND(O1656&lt;&gt;"",R1656&lt;0),"VENCIDO",IF(AND(O1656&lt;&gt;"",R1656&lt;=Parametros!$B$10),"PRÓX. VENCIMENTO",IF(F1656="Q","QUALIDADE",IF(F1656="S","BLOQUEADO",IF(F1656="R","RESTRITO/DEVOLUÇÃO",IF(OR(N1656="QUAR",N1656="QRES"),"QUARENTENA",IF(OR(B1656="DESCARTE",B1656="DEVOLUÇÃO"),"DESCARTE/DEVOLUÇÃO",IF(AND(D1656="",K1656&lt;&gt;""),"SEM LOTE",IF(AND(Q1656&lt;&gt;"",Q1656&gt;=Parametros!$B$11),"PARADO/SEM GIRO","OK"))))))))))</f>
        <v>OK</v>
      </c>
      <c r="T1656" s="29" t="str">
        <f aca="false">IF(AND($S1656="PARADO/SEM GIRO",$K1656="KG",OR(Painel!$B$5="(Todos)",A1656=Painel!$B$5)*OR(Painel!$E$5="(Todos)",P1656=Painel!$E$5)),$J1656+ROW()/10000000,"")</f>
        <v/>
      </c>
      <c r="U1656" s="29" t="str">
        <f aca="false">IF(AND($S1656="VENCIDO",$K1656="KG",OR(Painel!$B$5="(Todos)",A1656=Painel!$B$5)*OR(Painel!$E$5="(Todos)",P1656=Painel!$E$5)),$J1656+ROW()/10000000,"")</f>
        <v/>
      </c>
    </row>
    <row r="1657" customFormat="false" ht="15" hidden="false" customHeight="false" outlineLevel="0" collapsed="false">
      <c r="A1657" s="29" t="s">
        <v>53</v>
      </c>
      <c r="B1657" s="29" t="s">
        <v>3120</v>
      </c>
      <c r="C1657" s="29" t="s">
        <v>186</v>
      </c>
      <c r="D1657" s="29" t="s">
        <v>852</v>
      </c>
      <c r="E1657" s="29" t="n">
        <v>1</v>
      </c>
      <c r="F1657" s="29" t="s">
        <v>268</v>
      </c>
      <c r="G1657" s="29" t="s">
        <v>3121</v>
      </c>
      <c r="H1657" s="30" t="n">
        <v>545.4</v>
      </c>
      <c r="I1657" s="31" t="n">
        <v>46278</v>
      </c>
      <c r="J1657" s="30" t="n">
        <v>545.4</v>
      </c>
      <c r="K1657" s="29" t="s">
        <v>120</v>
      </c>
      <c r="L1657" s="29" t="s">
        <v>328</v>
      </c>
      <c r="M1657" s="29"/>
      <c r="N1657" s="29" t="s">
        <v>122</v>
      </c>
      <c r="O1657" s="31" t="n">
        <v>46825</v>
      </c>
      <c r="P1657" s="29" t="s">
        <v>123</v>
      </c>
      <c r="Q1657" s="29" t="n">
        <f aca="false">IFERROR(VALUE(L1657),"")</f>
        <v>7</v>
      </c>
      <c r="R1657" s="29" t="n">
        <f aca="true">IF(O1657="","",O1657-TODAY())</f>
        <v>540</v>
      </c>
      <c r="S1657" s="29" t="str">
        <f aca="false">IF(C1657="&lt;&lt; vazio &gt;&gt;","VAZIA",IF(AND(O1657&lt;&gt;"",R1657&lt;0),"VENCIDO",IF(AND(O1657&lt;&gt;"",R1657&lt;=Parametros!$B$10),"PRÓX. VENCIMENTO",IF(F1657="Q","QUALIDADE",IF(F1657="S","BLOQUEADO",IF(F1657="R","RESTRITO/DEVOLUÇÃO",IF(OR(N1657="QUAR",N1657="QRES"),"QUARENTENA",IF(OR(B1657="DESCARTE",B1657="DEVOLUÇÃO"),"DESCARTE/DEVOLUÇÃO",IF(AND(D1657="",K1657&lt;&gt;""),"SEM LOTE",IF(AND(Q1657&lt;&gt;"",Q1657&gt;=Parametros!$B$11),"PARADO/SEM GIRO","OK"))))))))))</f>
        <v>QUALIDADE</v>
      </c>
      <c r="T1657" s="29" t="str">
        <f aca="false">IF(AND($S1657="PARADO/SEM GIRO",$K1657="KG",OR(Painel!$B$5="(Todos)",A1657=Painel!$B$5)*OR(Painel!$E$5="(Todos)",P1657=Painel!$E$5)),$J1657+ROW()/10000000,"")</f>
        <v/>
      </c>
      <c r="U1657" s="29" t="str">
        <f aca="false">IF(AND($S1657="VENCIDO",$K1657="KG",OR(Painel!$B$5="(Todos)",A1657=Painel!$B$5)*OR(Painel!$E$5="(Todos)",P1657=Painel!$E$5)),$J1657+ROW()/10000000,"")</f>
        <v/>
      </c>
    </row>
    <row r="1658" customFormat="false" ht="15" hidden="false" customHeight="false" outlineLevel="0" collapsed="false">
      <c r="A1658" s="29" t="s">
        <v>53</v>
      </c>
      <c r="B1658" s="29" t="s">
        <v>3122</v>
      </c>
      <c r="C1658" s="29" t="s">
        <v>801</v>
      </c>
      <c r="D1658" s="29" t="s">
        <v>802</v>
      </c>
      <c r="E1658" s="29" t="n">
        <v>1</v>
      </c>
      <c r="F1658" s="29"/>
      <c r="G1658" s="29" t="s">
        <v>3123</v>
      </c>
      <c r="H1658" s="30" t="n">
        <v>1108.8</v>
      </c>
      <c r="I1658" s="31" t="n">
        <v>46275</v>
      </c>
      <c r="J1658" s="30" t="n">
        <v>1108.8</v>
      </c>
      <c r="K1658" s="29" t="s">
        <v>120</v>
      </c>
      <c r="L1658" s="29" t="s">
        <v>121</v>
      </c>
      <c r="M1658" s="29"/>
      <c r="N1658" s="29" t="s">
        <v>122</v>
      </c>
      <c r="O1658" s="31" t="n">
        <v>46812</v>
      </c>
      <c r="P1658" s="29" t="s">
        <v>123</v>
      </c>
      <c r="Q1658" s="29" t="n">
        <f aca="false">IFERROR(VALUE(L1658),"")</f>
        <v>10</v>
      </c>
      <c r="R1658" s="29" t="n">
        <f aca="true">IF(O1658="","",O1658-TODAY())</f>
        <v>527</v>
      </c>
      <c r="S1658" s="29" t="str">
        <f aca="false">IF(C1658="&lt;&lt; vazio &gt;&gt;","VAZIA",IF(AND(O1658&lt;&gt;"",R1658&lt;0),"VENCIDO",IF(AND(O1658&lt;&gt;"",R1658&lt;=Parametros!$B$10),"PRÓX. VENCIMENTO",IF(F1658="Q","QUALIDADE",IF(F1658="S","BLOQUEADO",IF(F1658="R","RESTRITO/DEVOLUÇÃO",IF(OR(N1658="QUAR",N1658="QRES"),"QUARENTENA",IF(OR(B1658="DESCARTE",B1658="DEVOLUÇÃO"),"DESCARTE/DEVOLUÇÃO",IF(AND(D1658="",K1658&lt;&gt;""),"SEM LOTE",IF(AND(Q1658&lt;&gt;"",Q1658&gt;=Parametros!$B$11),"PARADO/SEM GIRO","OK"))))))))))</f>
        <v>OK</v>
      </c>
      <c r="T1658" s="29" t="str">
        <f aca="false">IF(AND($S1658="PARADO/SEM GIRO",$K1658="KG",OR(Painel!$B$5="(Todos)",A1658=Painel!$B$5)*OR(Painel!$E$5="(Todos)",P1658=Painel!$E$5)),$J1658+ROW()/10000000,"")</f>
        <v/>
      </c>
      <c r="U1658" s="29" t="str">
        <f aca="false">IF(AND($S1658="VENCIDO",$K1658="KG",OR(Painel!$B$5="(Todos)",A1658=Painel!$B$5)*OR(Painel!$E$5="(Todos)",P1658=Painel!$E$5)),$J1658+ROW()/10000000,"")</f>
        <v/>
      </c>
    </row>
    <row r="1659" customFormat="false" ht="15" hidden="false" customHeight="false" outlineLevel="0" collapsed="false">
      <c r="A1659" s="29" t="s">
        <v>53</v>
      </c>
      <c r="B1659" s="29" t="s">
        <v>3124</v>
      </c>
      <c r="C1659" s="29" t="s">
        <v>308</v>
      </c>
      <c r="D1659" s="29" t="s">
        <v>461</v>
      </c>
      <c r="E1659" s="29" t="n">
        <v>1</v>
      </c>
      <c r="F1659" s="29"/>
      <c r="G1659" s="29" t="s">
        <v>3125</v>
      </c>
      <c r="H1659" s="30" t="n">
        <v>315</v>
      </c>
      <c r="I1659" s="31" t="n">
        <v>46280</v>
      </c>
      <c r="J1659" s="30" t="n">
        <v>315</v>
      </c>
      <c r="K1659" s="29" t="s">
        <v>120</v>
      </c>
      <c r="L1659" s="29" t="s">
        <v>144</v>
      </c>
      <c r="M1659" s="29"/>
      <c r="N1659" s="29" t="s">
        <v>122</v>
      </c>
      <c r="O1659" s="31" t="n">
        <v>46818</v>
      </c>
      <c r="P1659" s="29" t="s">
        <v>123</v>
      </c>
      <c r="Q1659" s="29" t="n">
        <f aca="false">IFERROR(VALUE(L1659),"")</f>
        <v>5</v>
      </c>
      <c r="R1659" s="29" t="n">
        <f aca="true">IF(O1659="","",O1659-TODAY())</f>
        <v>533</v>
      </c>
      <c r="S1659" s="29" t="str">
        <f aca="false">IF(C1659="&lt;&lt; vazio &gt;&gt;","VAZIA",IF(AND(O1659&lt;&gt;"",R1659&lt;0),"VENCIDO",IF(AND(O1659&lt;&gt;"",R1659&lt;=Parametros!$B$10),"PRÓX. VENCIMENTO",IF(F1659="Q","QUALIDADE",IF(F1659="S","BLOQUEADO",IF(F1659="R","RESTRITO/DEVOLUÇÃO",IF(OR(N1659="QUAR",N1659="QRES"),"QUARENTENA",IF(OR(B1659="DESCARTE",B1659="DEVOLUÇÃO"),"DESCARTE/DEVOLUÇÃO",IF(AND(D1659="",K1659&lt;&gt;""),"SEM LOTE",IF(AND(Q1659&lt;&gt;"",Q1659&gt;=Parametros!$B$11),"PARADO/SEM GIRO","OK"))))))))))</f>
        <v>OK</v>
      </c>
      <c r="T1659" s="29" t="str">
        <f aca="false">IF(AND($S1659="PARADO/SEM GIRO",$K1659="KG",OR(Painel!$B$5="(Todos)",A1659=Painel!$B$5)*OR(Painel!$E$5="(Todos)",P1659=Painel!$E$5)),$J1659+ROW()/10000000,"")</f>
        <v/>
      </c>
      <c r="U1659" s="29" t="str">
        <f aca="false">IF(AND($S1659="VENCIDO",$K1659="KG",OR(Painel!$B$5="(Todos)",A1659=Painel!$B$5)*OR(Painel!$E$5="(Todos)",P1659=Painel!$E$5)),$J1659+ROW()/10000000,"")</f>
        <v/>
      </c>
    </row>
    <row r="1660" customFormat="false" ht="15" hidden="false" customHeight="false" outlineLevel="0" collapsed="false">
      <c r="A1660" s="29" t="s">
        <v>53</v>
      </c>
      <c r="B1660" s="29" t="s">
        <v>3126</v>
      </c>
      <c r="C1660" s="29" t="s">
        <v>679</v>
      </c>
      <c r="D1660" s="29" t="s">
        <v>685</v>
      </c>
      <c r="E1660" s="29" t="n">
        <v>1</v>
      </c>
      <c r="F1660" s="29" t="s">
        <v>268</v>
      </c>
      <c r="G1660" s="29" t="s">
        <v>3127</v>
      </c>
      <c r="H1660" s="30" t="n">
        <v>1080</v>
      </c>
      <c r="I1660" s="31" t="n">
        <v>46282</v>
      </c>
      <c r="J1660" s="30" t="n">
        <v>1080</v>
      </c>
      <c r="K1660" s="29" t="s">
        <v>120</v>
      </c>
      <c r="L1660" s="29" t="s">
        <v>400</v>
      </c>
      <c r="M1660" s="29"/>
      <c r="N1660" s="29" t="s">
        <v>122</v>
      </c>
      <c r="O1660" s="31" t="n">
        <v>46647</v>
      </c>
      <c r="P1660" s="29" t="s">
        <v>123</v>
      </c>
      <c r="Q1660" s="29" t="n">
        <f aca="false">IFERROR(VALUE(L1660),"")</f>
        <v>3</v>
      </c>
      <c r="R1660" s="29" t="n">
        <f aca="true">IF(O1660="","",O1660-TODAY())</f>
        <v>362</v>
      </c>
      <c r="S1660" s="29" t="str">
        <f aca="false">IF(C1660="&lt;&lt; vazio &gt;&gt;","VAZIA",IF(AND(O1660&lt;&gt;"",R1660&lt;0),"VENCIDO",IF(AND(O1660&lt;&gt;"",R1660&lt;=Parametros!$B$10),"PRÓX. VENCIMENTO",IF(F1660="Q","QUALIDADE",IF(F1660="S","BLOQUEADO",IF(F1660="R","RESTRITO/DEVOLUÇÃO",IF(OR(N1660="QUAR",N1660="QRES"),"QUARENTENA",IF(OR(B1660="DESCARTE",B1660="DEVOLUÇÃO"),"DESCARTE/DEVOLUÇÃO",IF(AND(D1660="",K1660&lt;&gt;""),"SEM LOTE",IF(AND(Q1660&lt;&gt;"",Q1660&gt;=Parametros!$B$11),"PARADO/SEM GIRO","OK"))))))))))</f>
        <v>QUALIDADE</v>
      </c>
      <c r="T1660" s="29" t="str">
        <f aca="false">IF(AND($S1660="PARADO/SEM GIRO",$K1660="KG",OR(Painel!$B$5="(Todos)",A1660=Painel!$B$5)*OR(Painel!$E$5="(Todos)",P1660=Painel!$E$5)),$J1660+ROW()/10000000,"")</f>
        <v/>
      </c>
      <c r="U1660" s="29" t="str">
        <f aca="false">IF(AND($S1660="VENCIDO",$K1660="KG",OR(Painel!$B$5="(Todos)",A1660=Painel!$B$5)*OR(Painel!$E$5="(Todos)",P1660=Painel!$E$5)),$J1660+ROW()/10000000,"")</f>
        <v/>
      </c>
    </row>
    <row r="1661" customFormat="false" ht="15" hidden="false" customHeight="false" outlineLevel="0" collapsed="false">
      <c r="A1661" s="29" t="s">
        <v>53</v>
      </c>
      <c r="B1661" s="29" t="s">
        <v>3128</v>
      </c>
      <c r="C1661" s="29" t="s">
        <v>768</v>
      </c>
      <c r="D1661" s="29" t="s">
        <v>1087</v>
      </c>
      <c r="E1661" s="29" t="n">
        <v>1</v>
      </c>
      <c r="F1661" s="29"/>
      <c r="G1661" s="29" t="s">
        <v>3129</v>
      </c>
      <c r="H1661" s="30" t="n">
        <v>800</v>
      </c>
      <c r="I1661" s="31" t="n">
        <v>46261</v>
      </c>
      <c r="J1661" s="30" t="n">
        <v>800</v>
      </c>
      <c r="K1661" s="29" t="s">
        <v>120</v>
      </c>
      <c r="L1661" s="29" t="s">
        <v>938</v>
      </c>
      <c r="M1661" s="29"/>
      <c r="N1661" s="29" t="s">
        <v>122</v>
      </c>
      <c r="O1661" s="31" t="n">
        <v>46619</v>
      </c>
      <c r="P1661" s="29" t="s">
        <v>123</v>
      </c>
      <c r="Q1661" s="29" t="n">
        <f aca="false">IFERROR(VALUE(L1661),"")</f>
        <v>24</v>
      </c>
      <c r="R1661" s="29" t="n">
        <f aca="true">IF(O1661="","",O1661-TODAY())</f>
        <v>334</v>
      </c>
      <c r="S1661" s="29" t="str">
        <f aca="false">IF(C1661="&lt;&lt; vazio &gt;&gt;","VAZIA",IF(AND(O1661&lt;&gt;"",R1661&lt;0),"VENCIDO",IF(AND(O1661&lt;&gt;"",R1661&lt;=Parametros!$B$10),"PRÓX. VENCIMENTO",IF(F1661="Q","QUALIDADE",IF(F1661="S","BLOQUEADO",IF(F1661="R","RESTRITO/DEVOLUÇÃO",IF(OR(N1661="QUAR",N1661="QRES"),"QUARENTENA",IF(OR(B1661="DESCARTE",B1661="DEVOLUÇÃO"),"DESCARTE/DEVOLUÇÃO",IF(AND(D1661="",K1661&lt;&gt;""),"SEM LOTE",IF(AND(Q1661&lt;&gt;"",Q1661&gt;=Parametros!$B$11),"PARADO/SEM GIRO","OK"))))))))))</f>
        <v>OK</v>
      </c>
      <c r="T1661" s="29" t="str">
        <f aca="false">IF(AND($S1661="PARADO/SEM GIRO",$K1661="KG",OR(Painel!$B$5="(Todos)",A1661=Painel!$B$5)*OR(Painel!$E$5="(Todos)",P1661=Painel!$E$5)),$J1661+ROW()/10000000,"")</f>
        <v/>
      </c>
      <c r="U1661" s="29" t="str">
        <f aca="false">IF(AND($S1661="VENCIDO",$K1661="KG",OR(Painel!$B$5="(Todos)",A1661=Painel!$B$5)*OR(Painel!$E$5="(Todos)",P1661=Painel!$E$5)),$J1661+ROW()/10000000,"")</f>
        <v/>
      </c>
    </row>
    <row r="1662" customFormat="false" ht="15" hidden="false" customHeight="false" outlineLevel="0" collapsed="false">
      <c r="A1662" s="29" t="s">
        <v>53</v>
      </c>
      <c r="B1662" s="29" t="s">
        <v>3130</v>
      </c>
      <c r="C1662" s="29" t="s">
        <v>2561</v>
      </c>
      <c r="D1662" s="29" t="s">
        <v>2562</v>
      </c>
      <c r="E1662" s="29" t="n">
        <v>1</v>
      </c>
      <c r="F1662" s="29" t="s">
        <v>268</v>
      </c>
      <c r="G1662" s="29" t="s">
        <v>3131</v>
      </c>
      <c r="H1662" s="30" t="n">
        <v>590.4</v>
      </c>
      <c r="I1662" s="31" t="n">
        <v>46283</v>
      </c>
      <c r="J1662" s="30" t="n">
        <v>590.4</v>
      </c>
      <c r="K1662" s="29" t="s">
        <v>120</v>
      </c>
      <c r="L1662" s="29" t="s">
        <v>176</v>
      </c>
      <c r="M1662" s="29"/>
      <c r="N1662" s="29" t="s">
        <v>122</v>
      </c>
      <c r="O1662" s="31" t="n">
        <v>47014</v>
      </c>
      <c r="P1662" s="29" t="s">
        <v>123</v>
      </c>
      <c r="Q1662" s="29" t="n">
        <f aca="false">IFERROR(VALUE(L1662),"")</f>
        <v>2</v>
      </c>
      <c r="R1662" s="29" t="n">
        <f aca="true">IF(O1662="","",O1662-TODAY())</f>
        <v>729</v>
      </c>
      <c r="S1662" s="29" t="str">
        <f aca="false">IF(C1662="&lt;&lt; vazio &gt;&gt;","VAZIA",IF(AND(O1662&lt;&gt;"",R1662&lt;0),"VENCIDO",IF(AND(O1662&lt;&gt;"",R1662&lt;=Parametros!$B$10),"PRÓX. VENCIMENTO",IF(F1662="Q","QUALIDADE",IF(F1662="S","BLOQUEADO",IF(F1662="R","RESTRITO/DEVOLUÇÃO",IF(OR(N1662="QUAR",N1662="QRES"),"QUARENTENA",IF(OR(B1662="DESCARTE",B1662="DEVOLUÇÃO"),"DESCARTE/DEVOLUÇÃO",IF(AND(D1662="",K1662&lt;&gt;""),"SEM LOTE",IF(AND(Q1662&lt;&gt;"",Q1662&gt;=Parametros!$B$11),"PARADO/SEM GIRO","OK"))))))))))</f>
        <v>QUALIDADE</v>
      </c>
      <c r="T1662" s="29" t="str">
        <f aca="false">IF(AND($S1662="PARADO/SEM GIRO",$K1662="KG",OR(Painel!$B$5="(Todos)",A1662=Painel!$B$5)*OR(Painel!$E$5="(Todos)",P1662=Painel!$E$5)),$J1662+ROW()/10000000,"")</f>
        <v/>
      </c>
      <c r="U1662" s="29" t="str">
        <f aca="false">IF(AND($S1662="VENCIDO",$K1662="KG",OR(Painel!$B$5="(Todos)",A1662=Painel!$B$5)*OR(Painel!$E$5="(Todos)",P1662=Painel!$E$5)),$J1662+ROW()/10000000,"")</f>
        <v/>
      </c>
    </row>
    <row r="1663" customFormat="false" ht="15" hidden="false" customHeight="false" outlineLevel="0" collapsed="false">
      <c r="A1663" s="29" t="s">
        <v>53</v>
      </c>
      <c r="B1663" s="29" t="s">
        <v>3132</v>
      </c>
      <c r="C1663" s="29" t="s">
        <v>980</v>
      </c>
      <c r="D1663" s="29" t="s">
        <v>981</v>
      </c>
      <c r="E1663" s="29" t="n">
        <v>1</v>
      </c>
      <c r="F1663" s="29" t="s">
        <v>268</v>
      </c>
      <c r="G1663" s="29" t="s">
        <v>3133</v>
      </c>
      <c r="H1663" s="30" t="n">
        <v>727.2</v>
      </c>
      <c r="I1663" s="31" t="n">
        <v>46280</v>
      </c>
      <c r="J1663" s="30" t="n">
        <v>727.2</v>
      </c>
      <c r="K1663" s="29" t="s">
        <v>120</v>
      </c>
      <c r="L1663" s="29" t="s">
        <v>144</v>
      </c>
      <c r="M1663" s="29"/>
      <c r="N1663" s="29" t="s">
        <v>122</v>
      </c>
      <c r="O1663" s="31" t="n">
        <v>46827</v>
      </c>
      <c r="P1663" s="29" t="s">
        <v>123</v>
      </c>
      <c r="Q1663" s="29" t="n">
        <f aca="false">IFERROR(VALUE(L1663),"")</f>
        <v>5</v>
      </c>
      <c r="R1663" s="29" t="n">
        <f aca="true">IF(O1663="","",O1663-TODAY())</f>
        <v>542</v>
      </c>
      <c r="S1663" s="29" t="str">
        <f aca="false">IF(C1663="&lt;&lt; vazio &gt;&gt;","VAZIA",IF(AND(O1663&lt;&gt;"",R1663&lt;0),"VENCIDO",IF(AND(O1663&lt;&gt;"",R1663&lt;=Parametros!$B$10),"PRÓX. VENCIMENTO",IF(F1663="Q","QUALIDADE",IF(F1663="S","BLOQUEADO",IF(F1663="R","RESTRITO/DEVOLUÇÃO",IF(OR(N1663="QUAR",N1663="QRES"),"QUARENTENA",IF(OR(B1663="DESCARTE",B1663="DEVOLUÇÃO"),"DESCARTE/DEVOLUÇÃO",IF(AND(D1663="",K1663&lt;&gt;""),"SEM LOTE",IF(AND(Q1663&lt;&gt;"",Q1663&gt;=Parametros!$B$11),"PARADO/SEM GIRO","OK"))))))))))</f>
        <v>QUALIDADE</v>
      </c>
      <c r="T1663" s="29" t="str">
        <f aca="false">IF(AND($S1663="PARADO/SEM GIRO",$K1663="KG",OR(Painel!$B$5="(Todos)",A1663=Painel!$B$5)*OR(Painel!$E$5="(Todos)",P1663=Painel!$E$5)),$J1663+ROW()/10000000,"")</f>
        <v/>
      </c>
      <c r="U1663" s="29" t="str">
        <f aca="false">IF(AND($S1663="VENCIDO",$K1663="KG",OR(Painel!$B$5="(Todos)",A1663=Painel!$B$5)*OR(Painel!$E$5="(Todos)",P1663=Painel!$E$5)),$J1663+ROW()/10000000,"")</f>
        <v/>
      </c>
    </row>
    <row r="1664" customFormat="false" ht="15" hidden="false" customHeight="false" outlineLevel="0" collapsed="false">
      <c r="A1664" s="29" t="s">
        <v>53</v>
      </c>
      <c r="B1664" s="29" t="s">
        <v>3134</v>
      </c>
      <c r="C1664" s="29" t="s">
        <v>679</v>
      </c>
      <c r="D1664" s="29" t="s">
        <v>3135</v>
      </c>
      <c r="E1664" s="29" t="n">
        <v>1</v>
      </c>
      <c r="F1664" s="29"/>
      <c r="G1664" s="29" t="s">
        <v>3136</v>
      </c>
      <c r="H1664" s="30" t="n">
        <v>500</v>
      </c>
      <c r="I1664" s="31" t="n">
        <v>46282</v>
      </c>
      <c r="J1664" s="30" t="n">
        <v>500</v>
      </c>
      <c r="K1664" s="29" t="s">
        <v>120</v>
      </c>
      <c r="L1664" s="29" t="s">
        <v>400</v>
      </c>
      <c r="M1664" s="29"/>
      <c r="N1664" s="29" t="s">
        <v>122</v>
      </c>
      <c r="O1664" s="31" t="n">
        <v>46647</v>
      </c>
      <c r="P1664" s="29" t="s">
        <v>123</v>
      </c>
      <c r="Q1664" s="29" t="n">
        <f aca="false">IFERROR(VALUE(L1664),"")</f>
        <v>3</v>
      </c>
      <c r="R1664" s="29" t="n">
        <f aca="true">IF(O1664="","",O1664-TODAY())</f>
        <v>362</v>
      </c>
      <c r="S1664" s="29" t="str">
        <f aca="false">IF(C1664="&lt;&lt; vazio &gt;&gt;","VAZIA",IF(AND(O1664&lt;&gt;"",R1664&lt;0),"VENCIDO",IF(AND(O1664&lt;&gt;"",R1664&lt;=Parametros!$B$10),"PRÓX. VENCIMENTO",IF(F1664="Q","QUALIDADE",IF(F1664="S","BLOQUEADO",IF(F1664="R","RESTRITO/DEVOLUÇÃO",IF(OR(N1664="QUAR",N1664="QRES"),"QUARENTENA",IF(OR(B1664="DESCARTE",B1664="DEVOLUÇÃO"),"DESCARTE/DEVOLUÇÃO",IF(AND(D1664="",K1664&lt;&gt;""),"SEM LOTE",IF(AND(Q1664&lt;&gt;"",Q1664&gt;=Parametros!$B$11),"PARADO/SEM GIRO","OK"))))))))))</f>
        <v>OK</v>
      </c>
      <c r="T1664" s="29" t="str">
        <f aca="false">IF(AND($S1664="PARADO/SEM GIRO",$K1664="KG",OR(Painel!$B$5="(Todos)",A1664=Painel!$B$5)*OR(Painel!$E$5="(Todos)",P1664=Painel!$E$5)),$J1664+ROW()/10000000,"")</f>
        <v/>
      </c>
      <c r="U1664" s="29" t="str">
        <f aca="false">IF(AND($S1664="VENCIDO",$K1664="KG",OR(Painel!$B$5="(Todos)",A1664=Painel!$B$5)*OR(Painel!$E$5="(Todos)",P1664=Painel!$E$5)),$J1664+ROW()/10000000,"")</f>
        <v/>
      </c>
    </row>
    <row r="1665" customFormat="false" ht="15" hidden="false" customHeight="false" outlineLevel="0" collapsed="false">
      <c r="A1665" s="29" t="s">
        <v>53</v>
      </c>
      <c r="B1665" s="29" t="s">
        <v>3137</v>
      </c>
      <c r="C1665" s="29" t="s">
        <v>876</v>
      </c>
      <c r="D1665" s="29" t="s">
        <v>1238</v>
      </c>
      <c r="E1665" s="29" t="n">
        <v>1</v>
      </c>
      <c r="F1665" s="29" t="s">
        <v>268</v>
      </c>
      <c r="G1665" s="29" t="s">
        <v>3138</v>
      </c>
      <c r="H1665" s="30" t="n">
        <v>720</v>
      </c>
      <c r="I1665" s="31" t="n">
        <v>46281</v>
      </c>
      <c r="J1665" s="30" t="n">
        <v>720</v>
      </c>
      <c r="K1665" s="29" t="s">
        <v>120</v>
      </c>
      <c r="L1665" s="29" t="s">
        <v>284</v>
      </c>
      <c r="M1665" s="29"/>
      <c r="N1665" s="29" t="s">
        <v>122</v>
      </c>
      <c r="O1665" s="31" t="n">
        <v>46827</v>
      </c>
      <c r="P1665" s="29" t="s">
        <v>123</v>
      </c>
      <c r="Q1665" s="29" t="n">
        <f aca="false">IFERROR(VALUE(L1665),"")</f>
        <v>4</v>
      </c>
      <c r="R1665" s="29" t="n">
        <f aca="true">IF(O1665="","",O1665-TODAY())</f>
        <v>542</v>
      </c>
      <c r="S1665" s="29" t="str">
        <f aca="false">IF(C1665="&lt;&lt; vazio &gt;&gt;","VAZIA",IF(AND(O1665&lt;&gt;"",R1665&lt;0),"VENCIDO",IF(AND(O1665&lt;&gt;"",R1665&lt;=Parametros!$B$10),"PRÓX. VENCIMENTO",IF(F1665="Q","QUALIDADE",IF(F1665="S","BLOQUEADO",IF(F1665="R","RESTRITO/DEVOLUÇÃO",IF(OR(N1665="QUAR",N1665="QRES"),"QUARENTENA",IF(OR(B1665="DESCARTE",B1665="DEVOLUÇÃO"),"DESCARTE/DEVOLUÇÃO",IF(AND(D1665="",K1665&lt;&gt;""),"SEM LOTE",IF(AND(Q1665&lt;&gt;"",Q1665&gt;=Parametros!$B$11),"PARADO/SEM GIRO","OK"))))))))))</f>
        <v>QUALIDADE</v>
      </c>
      <c r="T1665" s="29" t="str">
        <f aca="false">IF(AND($S1665="PARADO/SEM GIRO",$K1665="KG",OR(Painel!$B$5="(Todos)",A1665=Painel!$B$5)*OR(Painel!$E$5="(Todos)",P1665=Painel!$E$5)),$J1665+ROW()/10000000,"")</f>
        <v/>
      </c>
      <c r="U1665" s="29" t="str">
        <f aca="false">IF(AND($S1665="VENCIDO",$K1665="KG",OR(Painel!$B$5="(Todos)",A1665=Painel!$B$5)*OR(Painel!$E$5="(Todos)",P1665=Painel!$E$5)),$J1665+ROW()/10000000,"")</f>
        <v/>
      </c>
    </row>
    <row r="1666" customFormat="false" ht="15" hidden="false" customHeight="false" outlineLevel="0" collapsed="false">
      <c r="A1666" s="29" t="s">
        <v>53</v>
      </c>
      <c r="B1666" s="29" t="s">
        <v>3139</v>
      </c>
      <c r="C1666" s="29" t="s">
        <v>1274</v>
      </c>
      <c r="D1666" s="29" t="s">
        <v>3140</v>
      </c>
      <c r="E1666" s="29" t="n">
        <v>1</v>
      </c>
      <c r="F1666" s="29"/>
      <c r="G1666" s="29" t="s">
        <v>3141</v>
      </c>
      <c r="H1666" s="30" t="n">
        <v>1000</v>
      </c>
      <c r="I1666" s="31" t="n">
        <v>46278</v>
      </c>
      <c r="J1666" s="30" t="n">
        <v>1000</v>
      </c>
      <c r="K1666" s="29" t="s">
        <v>120</v>
      </c>
      <c r="L1666" s="29" t="s">
        <v>328</v>
      </c>
      <c r="M1666" s="29"/>
      <c r="N1666" s="29" t="s">
        <v>122</v>
      </c>
      <c r="O1666" s="31" t="n">
        <v>46548</v>
      </c>
      <c r="P1666" s="29" t="s">
        <v>123</v>
      </c>
      <c r="Q1666" s="29" t="n">
        <f aca="false">IFERROR(VALUE(L1666),"")</f>
        <v>7</v>
      </c>
      <c r="R1666" s="29" t="n">
        <f aca="true">IF(O1666="","",O1666-TODAY())</f>
        <v>263</v>
      </c>
      <c r="S1666" s="29" t="str">
        <f aca="false">IF(C1666="&lt;&lt; vazio &gt;&gt;","VAZIA",IF(AND(O1666&lt;&gt;"",R1666&lt;0),"VENCIDO",IF(AND(O1666&lt;&gt;"",R1666&lt;=Parametros!$B$10),"PRÓX. VENCIMENTO",IF(F1666="Q","QUALIDADE",IF(F1666="S","BLOQUEADO",IF(F1666="R","RESTRITO/DEVOLUÇÃO",IF(OR(N1666="QUAR",N1666="QRES"),"QUARENTENA",IF(OR(B1666="DESCARTE",B1666="DEVOLUÇÃO"),"DESCARTE/DEVOLUÇÃO",IF(AND(D1666="",K1666&lt;&gt;""),"SEM LOTE",IF(AND(Q1666&lt;&gt;"",Q1666&gt;=Parametros!$B$11),"PARADO/SEM GIRO","OK"))))))))))</f>
        <v>OK</v>
      </c>
      <c r="T1666" s="29" t="str">
        <f aca="false">IF(AND($S1666="PARADO/SEM GIRO",$K1666="KG",OR(Painel!$B$5="(Todos)",A1666=Painel!$B$5)*OR(Painel!$E$5="(Todos)",P1666=Painel!$E$5)),$J1666+ROW()/10000000,"")</f>
        <v/>
      </c>
      <c r="U1666" s="29" t="str">
        <f aca="false">IF(AND($S1666="VENCIDO",$K1666="KG",OR(Painel!$B$5="(Todos)",A1666=Painel!$B$5)*OR(Painel!$E$5="(Todos)",P1666=Painel!$E$5)),$J1666+ROW()/10000000,"")</f>
        <v/>
      </c>
    </row>
    <row r="1667" customFormat="false" ht="15" hidden="false" customHeight="false" outlineLevel="0" collapsed="false">
      <c r="A1667" s="29" t="s">
        <v>53</v>
      </c>
      <c r="B1667" s="29" t="s">
        <v>3142</v>
      </c>
      <c r="C1667" s="29" t="s">
        <v>741</v>
      </c>
      <c r="D1667" s="29" t="s">
        <v>742</v>
      </c>
      <c r="E1667" s="29" t="n">
        <v>1</v>
      </c>
      <c r="F1667" s="29" t="s">
        <v>268</v>
      </c>
      <c r="G1667" s="29" t="s">
        <v>3143</v>
      </c>
      <c r="H1667" s="30" t="n">
        <v>1080</v>
      </c>
      <c r="I1667" s="31" t="n">
        <v>46280</v>
      </c>
      <c r="J1667" s="30" t="n">
        <v>1080</v>
      </c>
      <c r="K1667" s="29" t="s">
        <v>120</v>
      </c>
      <c r="L1667" s="29" t="s">
        <v>144</v>
      </c>
      <c r="M1667" s="29"/>
      <c r="N1667" s="29" t="s">
        <v>122</v>
      </c>
      <c r="O1667" s="31" t="n">
        <v>46645</v>
      </c>
      <c r="P1667" s="29" t="s">
        <v>123</v>
      </c>
      <c r="Q1667" s="29" t="n">
        <f aca="false">IFERROR(VALUE(L1667),"")</f>
        <v>5</v>
      </c>
      <c r="R1667" s="29" t="n">
        <f aca="true">IF(O1667="","",O1667-TODAY())</f>
        <v>360</v>
      </c>
      <c r="S1667" s="29" t="str">
        <f aca="false">IF(C1667="&lt;&lt; vazio &gt;&gt;","VAZIA",IF(AND(O1667&lt;&gt;"",R1667&lt;0),"VENCIDO",IF(AND(O1667&lt;&gt;"",R1667&lt;=Parametros!$B$10),"PRÓX. VENCIMENTO",IF(F1667="Q","QUALIDADE",IF(F1667="S","BLOQUEADO",IF(F1667="R","RESTRITO/DEVOLUÇÃO",IF(OR(N1667="QUAR",N1667="QRES"),"QUARENTENA",IF(OR(B1667="DESCARTE",B1667="DEVOLUÇÃO"),"DESCARTE/DEVOLUÇÃO",IF(AND(D1667="",K1667&lt;&gt;""),"SEM LOTE",IF(AND(Q1667&lt;&gt;"",Q1667&gt;=Parametros!$B$11),"PARADO/SEM GIRO","OK"))))))))))</f>
        <v>QUALIDADE</v>
      </c>
      <c r="T1667" s="29" t="str">
        <f aca="false">IF(AND($S1667="PARADO/SEM GIRO",$K1667="KG",OR(Painel!$B$5="(Todos)",A1667=Painel!$B$5)*OR(Painel!$E$5="(Todos)",P1667=Painel!$E$5)),$J1667+ROW()/10000000,"")</f>
        <v/>
      </c>
      <c r="U1667" s="29" t="str">
        <f aca="false">IF(AND($S1667="VENCIDO",$K1667="KG",OR(Painel!$B$5="(Todos)",A1667=Painel!$B$5)*OR(Painel!$E$5="(Todos)",P1667=Painel!$E$5)),$J1667+ROW()/10000000,"")</f>
        <v/>
      </c>
    </row>
    <row r="1668" customFormat="false" ht="15" hidden="false" customHeight="false" outlineLevel="0" collapsed="false">
      <c r="A1668" s="29" t="s">
        <v>53</v>
      </c>
      <c r="B1668" s="29" t="s">
        <v>3144</v>
      </c>
      <c r="C1668" s="29" t="s">
        <v>768</v>
      </c>
      <c r="D1668" s="29" t="s">
        <v>961</v>
      </c>
      <c r="E1668" s="29" t="n">
        <v>1</v>
      </c>
      <c r="F1668" s="29"/>
      <c r="G1668" s="29" t="s">
        <v>3145</v>
      </c>
      <c r="H1668" s="30" t="n">
        <v>800</v>
      </c>
      <c r="I1668" s="31" t="n">
        <v>46261</v>
      </c>
      <c r="J1668" s="30" t="n">
        <v>800</v>
      </c>
      <c r="K1668" s="29" t="s">
        <v>120</v>
      </c>
      <c r="L1668" s="29" t="s">
        <v>938</v>
      </c>
      <c r="M1668" s="29"/>
      <c r="N1668" s="29" t="s">
        <v>122</v>
      </c>
      <c r="O1668" s="31" t="n">
        <v>46620</v>
      </c>
      <c r="P1668" s="29" t="s">
        <v>123</v>
      </c>
      <c r="Q1668" s="29" t="n">
        <f aca="false">IFERROR(VALUE(L1668),"")</f>
        <v>24</v>
      </c>
      <c r="R1668" s="29" t="n">
        <f aca="true">IF(O1668="","",O1668-TODAY())</f>
        <v>335</v>
      </c>
      <c r="S1668" s="29" t="str">
        <f aca="false">IF(C1668="&lt;&lt; vazio &gt;&gt;","VAZIA",IF(AND(O1668&lt;&gt;"",R1668&lt;0),"VENCIDO",IF(AND(O1668&lt;&gt;"",R1668&lt;=Parametros!$B$10),"PRÓX. VENCIMENTO",IF(F1668="Q","QUALIDADE",IF(F1668="S","BLOQUEADO",IF(F1668="R","RESTRITO/DEVOLUÇÃO",IF(OR(N1668="QUAR",N1668="QRES"),"QUARENTENA",IF(OR(B1668="DESCARTE",B1668="DEVOLUÇÃO"),"DESCARTE/DEVOLUÇÃO",IF(AND(D1668="",K1668&lt;&gt;""),"SEM LOTE",IF(AND(Q1668&lt;&gt;"",Q1668&gt;=Parametros!$B$11),"PARADO/SEM GIRO","OK"))))))))))</f>
        <v>OK</v>
      </c>
      <c r="T1668" s="29" t="str">
        <f aca="false">IF(AND($S1668="PARADO/SEM GIRO",$K1668="KG",OR(Painel!$B$5="(Todos)",A1668=Painel!$B$5)*OR(Painel!$E$5="(Todos)",P1668=Painel!$E$5)),$J1668+ROW()/10000000,"")</f>
        <v/>
      </c>
      <c r="U1668" s="29" t="str">
        <f aca="false">IF(AND($S1668="VENCIDO",$K1668="KG",OR(Painel!$B$5="(Todos)",A1668=Painel!$B$5)*OR(Painel!$E$5="(Todos)",P1668=Painel!$E$5)),$J1668+ROW()/10000000,"")</f>
        <v/>
      </c>
    </row>
    <row r="1669" customFormat="false" ht="15" hidden="false" customHeight="false" outlineLevel="0" collapsed="false">
      <c r="A1669" s="29" t="s">
        <v>53</v>
      </c>
      <c r="B1669" s="29" t="s">
        <v>3146</v>
      </c>
      <c r="C1669" s="29" t="s">
        <v>1381</v>
      </c>
      <c r="D1669" s="29" t="s">
        <v>1382</v>
      </c>
      <c r="E1669" s="29" t="n">
        <v>1</v>
      </c>
      <c r="F1669" s="29"/>
      <c r="G1669" s="29" t="s">
        <v>3147</v>
      </c>
      <c r="H1669" s="30" t="n">
        <v>800</v>
      </c>
      <c r="I1669" s="31" t="n">
        <v>46231</v>
      </c>
      <c r="J1669" s="30" t="n">
        <v>800</v>
      </c>
      <c r="K1669" s="29" t="s">
        <v>120</v>
      </c>
      <c r="L1669" s="29" t="s">
        <v>2246</v>
      </c>
      <c r="M1669" s="29"/>
      <c r="N1669" s="29" t="s">
        <v>122</v>
      </c>
      <c r="O1669" s="31" t="n">
        <v>46590</v>
      </c>
      <c r="P1669" s="29" t="s">
        <v>123</v>
      </c>
      <c r="Q1669" s="29" t="n">
        <f aca="false">IFERROR(VALUE(L1669),"")</f>
        <v>54</v>
      </c>
      <c r="R1669" s="29" t="n">
        <f aca="true">IF(O1669="","",O1669-TODAY())</f>
        <v>305</v>
      </c>
      <c r="S1669" s="29" t="str">
        <f aca="false">IF(C1669="&lt;&lt; vazio &gt;&gt;","VAZIA",IF(AND(O1669&lt;&gt;"",R1669&lt;0),"VENCIDO",IF(AND(O1669&lt;&gt;"",R1669&lt;=Parametros!$B$10),"PRÓX. VENCIMENTO",IF(F1669="Q","QUALIDADE",IF(F1669="S","BLOQUEADO",IF(F1669="R","RESTRITO/DEVOLUÇÃO",IF(OR(N1669="QUAR",N1669="QRES"),"QUARENTENA",IF(OR(B1669="DESCARTE",B1669="DEVOLUÇÃO"),"DESCARTE/DEVOLUÇÃO",IF(AND(D1669="",K1669&lt;&gt;""),"SEM LOTE",IF(AND(Q1669&lt;&gt;"",Q1669&gt;=Parametros!$B$11),"PARADO/SEM GIRO","OK"))))))))))</f>
        <v>OK</v>
      </c>
      <c r="T1669" s="29" t="str">
        <f aca="false">IF(AND($S1669="PARADO/SEM GIRO",$K1669="KG",OR(Painel!$B$5="(Todos)",A1669=Painel!$B$5)*OR(Painel!$E$5="(Todos)",P1669=Painel!$E$5)),$J1669+ROW()/10000000,"")</f>
        <v/>
      </c>
      <c r="U1669" s="29" t="str">
        <f aca="false">IF(AND($S1669="VENCIDO",$K1669="KG",OR(Painel!$B$5="(Todos)",A1669=Painel!$B$5)*OR(Painel!$E$5="(Todos)",P1669=Painel!$E$5)),$J1669+ROW()/10000000,"")</f>
        <v/>
      </c>
    </row>
    <row r="1670" customFormat="false" ht="15" hidden="false" customHeight="false" outlineLevel="0" collapsed="false">
      <c r="A1670" s="29" t="s">
        <v>53</v>
      </c>
      <c r="B1670" s="29" t="s">
        <v>3148</v>
      </c>
      <c r="C1670" s="29" t="s">
        <v>679</v>
      </c>
      <c r="D1670" s="29" t="s">
        <v>680</v>
      </c>
      <c r="E1670" s="29" t="n">
        <v>1</v>
      </c>
      <c r="F1670" s="29"/>
      <c r="G1670" s="29" t="s">
        <v>3149</v>
      </c>
      <c r="H1670" s="30" t="n">
        <v>1080</v>
      </c>
      <c r="I1670" s="31" t="n">
        <v>46279</v>
      </c>
      <c r="J1670" s="30" t="n">
        <v>1080</v>
      </c>
      <c r="K1670" s="29" t="s">
        <v>120</v>
      </c>
      <c r="L1670" s="29" t="s">
        <v>350</v>
      </c>
      <c r="M1670" s="29"/>
      <c r="N1670" s="29" t="s">
        <v>122</v>
      </c>
      <c r="O1670" s="31" t="n">
        <v>46598</v>
      </c>
      <c r="P1670" s="29" t="s">
        <v>123</v>
      </c>
      <c r="Q1670" s="29" t="n">
        <f aca="false">IFERROR(VALUE(L1670),"")</f>
        <v>6</v>
      </c>
      <c r="R1670" s="29" t="n">
        <f aca="true">IF(O1670="","",O1670-TODAY())</f>
        <v>313</v>
      </c>
      <c r="S1670" s="29" t="str">
        <f aca="false">IF(C1670="&lt;&lt; vazio &gt;&gt;","VAZIA",IF(AND(O1670&lt;&gt;"",R1670&lt;0),"VENCIDO",IF(AND(O1670&lt;&gt;"",R1670&lt;=Parametros!$B$10),"PRÓX. VENCIMENTO",IF(F1670="Q","QUALIDADE",IF(F1670="S","BLOQUEADO",IF(F1670="R","RESTRITO/DEVOLUÇÃO",IF(OR(N1670="QUAR",N1670="QRES"),"QUARENTENA",IF(OR(B1670="DESCARTE",B1670="DEVOLUÇÃO"),"DESCARTE/DEVOLUÇÃO",IF(AND(D1670="",K1670&lt;&gt;""),"SEM LOTE",IF(AND(Q1670&lt;&gt;"",Q1670&gt;=Parametros!$B$11),"PARADO/SEM GIRO","OK"))))))))))</f>
        <v>OK</v>
      </c>
      <c r="T1670" s="29" t="str">
        <f aca="false">IF(AND($S1670="PARADO/SEM GIRO",$K1670="KG",OR(Painel!$B$5="(Todos)",A1670=Painel!$B$5)*OR(Painel!$E$5="(Todos)",P1670=Painel!$E$5)),$J1670+ROW()/10000000,"")</f>
        <v/>
      </c>
      <c r="U1670" s="29" t="str">
        <f aca="false">IF(AND($S1670="VENCIDO",$K1670="KG",OR(Painel!$B$5="(Todos)",A1670=Painel!$B$5)*OR(Painel!$E$5="(Todos)",P1670=Painel!$E$5)),$J1670+ROW()/10000000,"")</f>
        <v/>
      </c>
    </row>
    <row r="1671" customFormat="false" ht="15" hidden="false" customHeight="false" outlineLevel="0" collapsed="false">
      <c r="A1671" s="29" t="s">
        <v>53</v>
      </c>
      <c r="B1671" s="29" t="s">
        <v>3150</v>
      </c>
      <c r="C1671" s="29" t="s">
        <v>662</v>
      </c>
      <c r="D1671" s="29" t="s">
        <v>733</v>
      </c>
      <c r="E1671" s="29" t="n">
        <v>1</v>
      </c>
      <c r="F1671" s="29"/>
      <c r="G1671" s="29" t="s">
        <v>3151</v>
      </c>
      <c r="H1671" s="30" t="n">
        <v>1000</v>
      </c>
      <c r="I1671" s="31" t="n">
        <v>46276</v>
      </c>
      <c r="J1671" s="30" t="n">
        <v>1000</v>
      </c>
      <c r="K1671" s="29" t="s">
        <v>120</v>
      </c>
      <c r="L1671" s="29" t="s">
        <v>133</v>
      </c>
      <c r="M1671" s="29"/>
      <c r="N1671" s="29" t="s">
        <v>122</v>
      </c>
      <c r="O1671" s="31" t="n">
        <v>46817</v>
      </c>
      <c r="P1671" s="29" t="s">
        <v>123</v>
      </c>
      <c r="Q1671" s="29" t="n">
        <f aca="false">IFERROR(VALUE(L1671),"")</f>
        <v>9</v>
      </c>
      <c r="R1671" s="29" t="n">
        <f aca="true">IF(O1671="","",O1671-TODAY())</f>
        <v>532</v>
      </c>
      <c r="S1671" s="29" t="str">
        <f aca="false">IF(C1671="&lt;&lt; vazio &gt;&gt;","VAZIA",IF(AND(O1671&lt;&gt;"",R1671&lt;0),"VENCIDO",IF(AND(O1671&lt;&gt;"",R1671&lt;=Parametros!$B$10),"PRÓX. VENCIMENTO",IF(F1671="Q","QUALIDADE",IF(F1671="S","BLOQUEADO",IF(F1671="R","RESTRITO/DEVOLUÇÃO",IF(OR(N1671="QUAR",N1671="QRES"),"QUARENTENA",IF(OR(B1671="DESCARTE",B1671="DEVOLUÇÃO"),"DESCARTE/DEVOLUÇÃO",IF(AND(D1671="",K1671&lt;&gt;""),"SEM LOTE",IF(AND(Q1671&lt;&gt;"",Q1671&gt;=Parametros!$B$11),"PARADO/SEM GIRO","OK"))))))))))</f>
        <v>OK</v>
      </c>
      <c r="T1671" s="29" t="str">
        <f aca="false">IF(AND($S1671="PARADO/SEM GIRO",$K1671="KG",OR(Painel!$B$5="(Todos)",A1671=Painel!$B$5)*OR(Painel!$E$5="(Todos)",P1671=Painel!$E$5)),$J1671+ROW()/10000000,"")</f>
        <v/>
      </c>
      <c r="U1671" s="29" t="str">
        <f aca="false">IF(AND($S1671="VENCIDO",$K1671="KG",OR(Painel!$B$5="(Todos)",A1671=Painel!$B$5)*OR(Painel!$E$5="(Todos)",P1671=Painel!$E$5)),$J1671+ROW()/10000000,"")</f>
        <v/>
      </c>
    </row>
    <row r="1672" customFormat="false" ht="15" hidden="false" customHeight="false" outlineLevel="0" collapsed="false">
      <c r="A1672" s="29" t="s">
        <v>53</v>
      </c>
      <c r="B1672" s="29" t="s">
        <v>3152</v>
      </c>
      <c r="C1672" s="29" t="s">
        <v>917</v>
      </c>
      <c r="D1672" s="29" t="s">
        <v>1391</v>
      </c>
      <c r="E1672" s="29" t="n">
        <v>1</v>
      </c>
      <c r="F1672" s="29"/>
      <c r="G1672" s="29" t="s">
        <v>3153</v>
      </c>
      <c r="H1672" s="30" t="n">
        <v>800</v>
      </c>
      <c r="I1672" s="31" t="n">
        <v>46262</v>
      </c>
      <c r="J1672" s="30" t="n">
        <v>800</v>
      </c>
      <c r="K1672" s="29" t="s">
        <v>120</v>
      </c>
      <c r="L1672" s="29" t="s">
        <v>190</v>
      </c>
      <c r="M1672" s="29"/>
      <c r="N1672" s="29" t="s">
        <v>122</v>
      </c>
      <c r="O1672" s="31" t="n">
        <v>46808</v>
      </c>
      <c r="P1672" s="29" t="s">
        <v>123</v>
      </c>
      <c r="Q1672" s="29" t="n">
        <f aca="false">IFERROR(VALUE(L1672),"")</f>
        <v>23</v>
      </c>
      <c r="R1672" s="29" t="n">
        <f aca="true">IF(O1672="","",O1672-TODAY())</f>
        <v>523</v>
      </c>
      <c r="S1672" s="29" t="str">
        <f aca="false">IF(C1672="&lt;&lt; vazio &gt;&gt;","VAZIA",IF(AND(O1672&lt;&gt;"",R1672&lt;0),"VENCIDO",IF(AND(O1672&lt;&gt;"",R1672&lt;=Parametros!$B$10),"PRÓX. VENCIMENTO",IF(F1672="Q","QUALIDADE",IF(F1672="S","BLOQUEADO",IF(F1672="R","RESTRITO/DEVOLUÇÃO",IF(OR(N1672="QUAR",N1672="QRES"),"QUARENTENA",IF(OR(B1672="DESCARTE",B1672="DEVOLUÇÃO"),"DESCARTE/DEVOLUÇÃO",IF(AND(D1672="",K1672&lt;&gt;""),"SEM LOTE",IF(AND(Q1672&lt;&gt;"",Q1672&gt;=Parametros!$B$11),"PARADO/SEM GIRO","OK"))))))))))</f>
        <v>OK</v>
      </c>
      <c r="T1672" s="29" t="str">
        <f aca="false">IF(AND($S1672="PARADO/SEM GIRO",$K1672="KG",OR(Painel!$B$5="(Todos)",A1672=Painel!$B$5)*OR(Painel!$E$5="(Todos)",P1672=Painel!$E$5)),$J1672+ROW()/10000000,"")</f>
        <v/>
      </c>
      <c r="U1672" s="29" t="str">
        <f aca="false">IF(AND($S1672="VENCIDO",$K1672="KG",OR(Painel!$B$5="(Todos)",A1672=Painel!$B$5)*OR(Painel!$E$5="(Todos)",P1672=Painel!$E$5)),$J1672+ROW()/10000000,"")</f>
        <v/>
      </c>
    </row>
    <row r="1673" customFormat="false" ht="15" hidden="false" customHeight="false" outlineLevel="0" collapsed="false">
      <c r="A1673" s="29" t="s">
        <v>53</v>
      </c>
      <c r="B1673" s="29" t="s">
        <v>3154</v>
      </c>
      <c r="C1673" s="29" t="s">
        <v>308</v>
      </c>
      <c r="D1673" s="29" t="s">
        <v>461</v>
      </c>
      <c r="E1673" s="29" t="n">
        <v>1</v>
      </c>
      <c r="F1673" s="29"/>
      <c r="G1673" s="29" t="s">
        <v>3155</v>
      </c>
      <c r="H1673" s="30" t="n">
        <v>315</v>
      </c>
      <c r="I1673" s="31" t="n">
        <v>46280</v>
      </c>
      <c r="J1673" s="30" t="n">
        <v>315</v>
      </c>
      <c r="K1673" s="29" t="s">
        <v>120</v>
      </c>
      <c r="L1673" s="29" t="s">
        <v>144</v>
      </c>
      <c r="M1673" s="29"/>
      <c r="N1673" s="29" t="s">
        <v>122</v>
      </c>
      <c r="O1673" s="31" t="n">
        <v>46818</v>
      </c>
      <c r="P1673" s="29" t="s">
        <v>123</v>
      </c>
      <c r="Q1673" s="29" t="n">
        <f aca="false">IFERROR(VALUE(L1673),"")</f>
        <v>5</v>
      </c>
      <c r="R1673" s="29" t="n">
        <f aca="true">IF(O1673="","",O1673-TODAY())</f>
        <v>533</v>
      </c>
      <c r="S1673" s="29" t="str">
        <f aca="false">IF(C1673="&lt;&lt; vazio &gt;&gt;","VAZIA",IF(AND(O1673&lt;&gt;"",R1673&lt;0),"VENCIDO",IF(AND(O1673&lt;&gt;"",R1673&lt;=Parametros!$B$10),"PRÓX. VENCIMENTO",IF(F1673="Q","QUALIDADE",IF(F1673="S","BLOQUEADO",IF(F1673="R","RESTRITO/DEVOLUÇÃO",IF(OR(N1673="QUAR",N1673="QRES"),"QUARENTENA",IF(OR(B1673="DESCARTE",B1673="DEVOLUÇÃO"),"DESCARTE/DEVOLUÇÃO",IF(AND(D1673="",K1673&lt;&gt;""),"SEM LOTE",IF(AND(Q1673&lt;&gt;"",Q1673&gt;=Parametros!$B$11),"PARADO/SEM GIRO","OK"))))))))))</f>
        <v>OK</v>
      </c>
      <c r="T1673" s="29" t="str">
        <f aca="false">IF(AND($S1673="PARADO/SEM GIRO",$K1673="KG",OR(Painel!$B$5="(Todos)",A1673=Painel!$B$5)*OR(Painel!$E$5="(Todos)",P1673=Painel!$E$5)),$J1673+ROW()/10000000,"")</f>
        <v/>
      </c>
      <c r="U1673" s="29" t="str">
        <f aca="false">IF(AND($S1673="VENCIDO",$K1673="KG",OR(Painel!$B$5="(Todos)",A1673=Painel!$B$5)*OR(Painel!$E$5="(Todos)",P1673=Painel!$E$5)),$J1673+ROW()/10000000,"")</f>
        <v/>
      </c>
    </row>
    <row r="1674" customFormat="false" ht="15" hidden="false" customHeight="false" outlineLevel="0" collapsed="false">
      <c r="A1674" s="29" t="s">
        <v>53</v>
      </c>
      <c r="B1674" s="29" t="s">
        <v>3156</v>
      </c>
      <c r="C1674" s="29" t="s">
        <v>253</v>
      </c>
      <c r="D1674" s="29" t="s">
        <v>440</v>
      </c>
      <c r="E1674" s="29" t="n">
        <v>1</v>
      </c>
      <c r="F1674" s="29"/>
      <c r="G1674" s="29" t="s">
        <v>3157</v>
      </c>
      <c r="H1674" s="30" t="n">
        <v>727.2</v>
      </c>
      <c r="I1674" s="31" t="n">
        <v>46259</v>
      </c>
      <c r="J1674" s="30" t="n">
        <v>727.2</v>
      </c>
      <c r="K1674" s="29" t="s">
        <v>120</v>
      </c>
      <c r="L1674" s="29" t="s">
        <v>677</v>
      </c>
      <c r="M1674" s="29"/>
      <c r="N1674" s="29" t="s">
        <v>122</v>
      </c>
      <c r="O1674" s="31" t="n">
        <v>46799</v>
      </c>
      <c r="P1674" s="29" t="s">
        <v>123</v>
      </c>
      <c r="Q1674" s="29" t="n">
        <f aca="false">IFERROR(VALUE(L1674),"")</f>
        <v>26</v>
      </c>
      <c r="R1674" s="29" t="n">
        <f aca="true">IF(O1674="","",O1674-TODAY())</f>
        <v>514</v>
      </c>
      <c r="S1674" s="29" t="str">
        <f aca="false">IF(C1674="&lt;&lt; vazio &gt;&gt;","VAZIA",IF(AND(O1674&lt;&gt;"",R1674&lt;0),"VENCIDO",IF(AND(O1674&lt;&gt;"",R1674&lt;=Parametros!$B$10),"PRÓX. VENCIMENTO",IF(F1674="Q","QUALIDADE",IF(F1674="S","BLOQUEADO",IF(F1674="R","RESTRITO/DEVOLUÇÃO",IF(OR(N1674="QUAR",N1674="QRES"),"QUARENTENA",IF(OR(B1674="DESCARTE",B1674="DEVOLUÇÃO"),"DESCARTE/DEVOLUÇÃO",IF(AND(D1674="",K1674&lt;&gt;""),"SEM LOTE",IF(AND(Q1674&lt;&gt;"",Q1674&gt;=Parametros!$B$11),"PARADO/SEM GIRO","OK"))))))))))</f>
        <v>OK</v>
      </c>
      <c r="T1674" s="29" t="str">
        <f aca="false">IF(AND($S1674="PARADO/SEM GIRO",$K1674="KG",OR(Painel!$B$5="(Todos)",A1674=Painel!$B$5)*OR(Painel!$E$5="(Todos)",P1674=Painel!$E$5)),$J1674+ROW()/10000000,"")</f>
        <v/>
      </c>
      <c r="U1674" s="29" t="str">
        <f aca="false">IF(AND($S1674="VENCIDO",$K1674="KG",OR(Painel!$B$5="(Todos)",A1674=Painel!$B$5)*OR(Painel!$E$5="(Todos)",P1674=Painel!$E$5)),$J1674+ROW()/10000000,"")</f>
        <v/>
      </c>
    </row>
    <row r="1675" customFormat="false" ht="15" hidden="false" customHeight="false" outlineLevel="0" collapsed="false">
      <c r="A1675" s="29" t="s">
        <v>53</v>
      </c>
      <c r="B1675" s="29" t="s">
        <v>3158</v>
      </c>
      <c r="C1675" s="29" t="s">
        <v>115</v>
      </c>
      <c r="D1675" s="29"/>
      <c r="E1675" s="29" t="n">
        <v>0</v>
      </c>
      <c r="F1675" s="29"/>
      <c r="G1675" s="29"/>
      <c r="H1675" s="30" t="n">
        <v>0</v>
      </c>
      <c r="I1675" s="29"/>
      <c r="J1675" s="30" t="n">
        <v>0</v>
      </c>
      <c r="K1675" s="29"/>
      <c r="L1675" s="29" t="s">
        <v>116</v>
      </c>
      <c r="M1675" s="29"/>
      <c r="N1675" s="29"/>
      <c r="O1675" s="29"/>
      <c r="P1675" s="29"/>
      <c r="Q1675" s="29" t="n">
        <f aca="false">IFERROR(VALUE(L1675),"")</f>
        <v>0</v>
      </c>
      <c r="R1675" s="29" t="str">
        <f aca="true">IF(O1675="","",O1675-TODAY())</f>
        <v/>
      </c>
      <c r="S1675" s="29" t="str">
        <f aca="false">IF(C1675="&lt;&lt; vazio &gt;&gt;","VAZIA",IF(AND(O1675&lt;&gt;"",R1675&lt;0),"VENCIDO",IF(AND(O1675&lt;&gt;"",R1675&lt;=Parametros!$B$10),"PRÓX. VENCIMENTO",IF(F1675="Q","QUALIDADE",IF(F1675="S","BLOQUEADO",IF(F1675="R","RESTRITO/DEVOLUÇÃO",IF(OR(N1675="QUAR",N1675="QRES"),"QUARENTENA",IF(OR(B1675="DESCARTE",B1675="DEVOLUÇÃO"),"DESCARTE/DEVOLUÇÃO",IF(AND(D1675="",K1675&lt;&gt;""),"SEM LOTE",IF(AND(Q1675&lt;&gt;"",Q1675&gt;=Parametros!$B$11),"PARADO/SEM GIRO","OK"))))))))))</f>
        <v>VAZIA</v>
      </c>
      <c r="T1675" s="29" t="str">
        <f aca="false">IF(AND($S1675="PARADO/SEM GIRO",$K1675="KG",OR(Painel!$B$5="(Todos)",A1675=Painel!$B$5)*OR(Painel!$E$5="(Todos)",P1675=Painel!$E$5)),$J1675+ROW()/10000000,"")</f>
        <v/>
      </c>
      <c r="U1675" s="29" t="str">
        <f aca="false">IF(AND($S1675="VENCIDO",$K1675="KG",OR(Painel!$B$5="(Todos)",A1675=Painel!$B$5)*OR(Painel!$E$5="(Todos)",P1675=Painel!$E$5)),$J1675+ROW()/10000000,"")</f>
        <v/>
      </c>
    </row>
    <row r="1676" customFormat="false" ht="15" hidden="false" customHeight="false" outlineLevel="0" collapsed="false">
      <c r="A1676" s="29" t="s">
        <v>53</v>
      </c>
      <c r="B1676" s="29" t="s">
        <v>3159</v>
      </c>
      <c r="C1676" s="29" t="s">
        <v>785</v>
      </c>
      <c r="D1676" s="29" t="s">
        <v>880</v>
      </c>
      <c r="E1676" s="29" t="n">
        <v>1</v>
      </c>
      <c r="F1676" s="29"/>
      <c r="G1676" s="29" t="s">
        <v>3160</v>
      </c>
      <c r="H1676" s="30" t="n">
        <v>1000</v>
      </c>
      <c r="I1676" s="31" t="n">
        <v>46280</v>
      </c>
      <c r="J1676" s="30" t="n">
        <v>1000</v>
      </c>
      <c r="K1676" s="29" t="s">
        <v>120</v>
      </c>
      <c r="L1676" s="29" t="s">
        <v>144</v>
      </c>
      <c r="M1676" s="29"/>
      <c r="N1676" s="29" t="s">
        <v>122</v>
      </c>
      <c r="O1676" s="31" t="n">
        <v>46823</v>
      </c>
      <c r="P1676" s="29" t="s">
        <v>123</v>
      </c>
      <c r="Q1676" s="29" t="n">
        <f aca="false">IFERROR(VALUE(L1676),"")</f>
        <v>5</v>
      </c>
      <c r="R1676" s="29" t="n">
        <f aca="true">IF(O1676="","",O1676-TODAY())</f>
        <v>538</v>
      </c>
      <c r="S1676" s="29" t="str">
        <f aca="false">IF(C1676="&lt;&lt; vazio &gt;&gt;","VAZIA",IF(AND(O1676&lt;&gt;"",R1676&lt;0),"VENCIDO",IF(AND(O1676&lt;&gt;"",R1676&lt;=Parametros!$B$10),"PRÓX. VENCIMENTO",IF(F1676="Q","QUALIDADE",IF(F1676="S","BLOQUEADO",IF(F1676="R","RESTRITO/DEVOLUÇÃO",IF(OR(N1676="QUAR",N1676="QRES"),"QUARENTENA",IF(OR(B1676="DESCARTE",B1676="DEVOLUÇÃO"),"DESCARTE/DEVOLUÇÃO",IF(AND(D1676="",K1676&lt;&gt;""),"SEM LOTE",IF(AND(Q1676&lt;&gt;"",Q1676&gt;=Parametros!$B$11),"PARADO/SEM GIRO","OK"))))))))))</f>
        <v>OK</v>
      </c>
      <c r="T1676" s="29" t="str">
        <f aca="false">IF(AND($S1676="PARADO/SEM GIRO",$K1676="KG",OR(Painel!$B$5="(Todos)",A1676=Painel!$B$5)*OR(Painel!$E$5="(Todos)",P1676=Painel!$E$5)),$J1676+ROW()/10000000,"")</f>
        <v/>
      </c>
      <c r="U1676" s="29" t="str">
        <f aca="false">IF(AND($S1676="VENCIDO",$K1676="KG",OR(Painel!$B$5="(Todos)",A1676=Painel!$B$5)*OR(Painel!$E$5="(Todos)",P1676=Painel!$E$5)),$J1676+ROW()/10000000,"")</f>
        <v/>
      </c>
    </row>
    <row r="1677" customFormat="false" ht="15" hidden="false" customHeight="false" outlineLevel="0" collapsed="false">
      <c r="A1677" s="29" t="s">
        <v>53</v>
      </c>
      <c r="B1677" s="29" t="s">
        <v>3161</v>
      </c>
      <c r="C1677" s="29" t="s">
        <v>222</v>
      </c>
      <c r="D1677" s="29" t="s">
        <v>815</v>
      </c>
      <c r="E1677" s="29" t="n">
        <v>1</v>
      </c>
      <c r="F1677" s="29"/>
      <c r="G1677" s="29" t="s">
        <v>3162</v>
      </c>
      <c r="H1677" s="30" t="n">
        <v>1000</v>
      </c>
      <c r="I1677" s="31" t="n">
        <v>46283</v>
      </c>
      <c r="J1677" s="30" t="n">
        <v>1000</v>
      </c>
      <c r="K1677" s="29" t="s">
        <v>120</v>
      </c>
      <c r="L1677" s="29" t="s">
        <v>176</v>
      </c>
      <c r="M1677" s="29"/>
      <c r="N1677" s="29" t="s">
        <v>122</v>
      </c>
      <c r="O1677" s="31" t="n">
        <v>46825</v>
      </c>
      <c r="P1677" s="29" t="s">
        <v>123</v>
      </c>
      <c r="Q1677" s="29" t="n">
        <f aca="false">IFERROR(VALUE(L1677),"")</f>
        <v>2</v>
      </c>
      <c r="R1677" s="29" t="n">
        <f aca="true">IF(O1677="","",O1677-TODAY())</f>
        <v>540</v>
      </c>
      <c r="S1677" s="29" t="str">
        <f aca="false">IF(C1677="&lt;&lt; vazio &gt;&gt;","VAZIA",IF(AND(O1677&lt;&gt;"",R1677&lt;0),"VENCIDO",IF(AND(O1677&lt;&gt;"",R1677&lt;=Parametros!$B$10),"PRÓX. VENCIMENTO",IF(F1677="Q","QUALIDADE",IF(F1677="S","BLOQUEADO",IF(F1677="R","RESTRITO/DEVOLUÇÃO",IF(OR(N1677="QUAR",N1677="QRES"),"QUARENTENA",IF(OR(B1677="DESCARTE",B1677="DEVOLUÇÃO"),"DESCARTE/DEVOLUÇÃO",IF(AND(D1677="",K1677&lt;&gt;""),"SEM LOTE",IF(AND(Q1677&lt;&gt;"",Q1677&gt;=Parametros!$B$11),"PARADO/SEM GIRO","OK"))))))))))</f>
        <v>OK</v>
      </c>
      <c r="T1677" s="29" t="str">
        <f aca="false">IF(AND($S1677="PARADO/SEM GIRO",$K1677="KG",OR(Painel!$B$5="(Todos)",A1677=Painel!$B$5)*OR(Painel!$E$5="(Todos)",P1677=Painel!$E$5)),$J1677+ROW()/10000000,"")</f>
        <v/>
      </c>
      <c r="U1677" s="29" t="str">
        <f aca="false">IF(AND($S1677="VENCIDO",$K1677="KG",OR(Painel!$B$5="(Todos)",A1677=Painel!$B$5)*OR(Painel!$E$5="(Todos)",P1677=Painel!$E$5)),$J1677+ROW()/10000000,"")</f>
        <v/>
      </c>
    </row>
    <row r="1678" customFormat="false" ht="15" hidden="false" customHeight="false" outlineLevel="0" collapsed="false">
      <c r="A1678" s="29" t="s">
        <v>53</v>
      </c>
      <c r="B1678" s="29" t="s">
        <v>3163</v>
      </c>
      <c r="C1678" s="29" t="s">
        <v>785</v>
      </c>
      <c r="D1678" s="29" t="s">
        <v>880</v>
      </c>
      <c r="E1678" s="29" t="n">
        <v>1</v>
      </c>
      <c r="F1678" s="29"/>
      <c r="G1678" s="29" t="s">
        <v>3164</v>
      </c>
      <c r="H1678" s="30" t="n">
        <v>1000</v>
      </c>
      <c r="I1678" s="31" t="n">
        <v>46280</v>
      </c>
      <c r="J1678" s="30" t="n">
        <v>1000</v>
      </c>
      <c r="K1678" s="29" t="s">
        <v>120</v>
      </c>
      <c r="L1678" s="29" t="s">
        <v>144</v>
      </c>
      <c r="M1678" s="29"/>
      <c r="N1678" s="29" t="s">
        <v>122</v>
      </c>
      <c r="O1678" s="31" t="n">
        <v>46823</v>
      </c>
      <c r="P1678" s="29" t="s">
        <v>123</v>
      </c>
      <c r="Q1678" s="29" t="n">
        <f aca="false">IFERROR(VALUE(L1678),"")</f>
        <v>5</v>
      </c>
      <c r="R1678" s="29" t="n">
        <f aca="true">IF(O1678="","",O1678-TODAY())</f>
        <v>538</v>
      </c>
      <c r="S1678" s="29" t="str">
        <f aca="false">IF(C1678="&lt;&lt; vazio &gt;&gt;","VAZIA",IF(AND(O1678&lt;&gt;"",R1678&lt;0),"VENCIDO",IF(AND(O1678&lt;&gt;"",R1678&lt;=Parametros!$B$10),"PRÓX. VENCIMENTO",IF(F1678="Q","QUALIDADE",IF(F1678="S","BLOQUEADO",IF(F1678="R","RESTRITO/DEVOLUÇÃO",IF(OR(N1678="QUAR",N1678="QRES"),"QUARENTENA",IF(OR(B1678="DESCARTE",B1678="DEVOLUÇÃO"),"DESCARTE/DEVOLUÇÃO",IF(AND(D1678="",K1678&lt;&gt;""),"SEM LOTE",IF(AND(Q1678&lt;&gt;"",Q1678&gt;=Parametros!$B$11),"PARADO/SEM GIRO","OK"))))))))))</f>
        <v>OK</v>
      </c>
      <c r="T1678" s="29" t="str">
        <f aca="false">IF(AND($S1678="PARADO/SEM GIRO",$K1678="KG",OR(Painel!$B$5="(Todos)",A1678=Painel!$B$5)*OR(Painel!$E$5="(Todos)",P1678=Painel!$E$5)),$J1678+ROW()/10000000,"")</f>
        <v/>
      </c>
      <c r="U1678" s="29" t="str">
        <f aca="false">IF(AND($S1678="VENCIDO",$K1678="KG",OR(Painel!$B$5="(Todos)",A1678=Painel!$B$5)*OR(Painel!$E$5="(Todos)",P1678=Painel!$E$5)),$J1678+ROW()/10000000,"")</f>
        <v/>
      </c>
    </row>
    <row r="1679" customFormat="false" ht="15" hidden="false" customHeight="false" outlineLevel="0" collapsed="false">
      <c r="A1679" s="29" t="s">
        <v>53</v>
      </c>
      <c r="B1679" s="29" t="s">
        <v>3165</v>
      </c>
      <c r="C1679" s="29" t="s">
        <v>801</v>
      </c>
      <c r="D1679" s="29" t="s">
        <v>873</v>
      </c>
      <c r="E1679" s="29" t="n">
        <v>1</v>
      </c>
      <c r="F1679" s="29"/>
      <c r="G1679" s="29" t="s">
        <v>3166</v>
      </c>
      <c r="H1679" s="30" t="n">
        <v>1108.8</v>
      </c>
      <c r="I1679" s="31" t="n">
        <v>46275</v>
      </c>
      <c r="J1679" s="30" t="n">
        <v>1108.8</v>
      </c>
      <c r="K1679" s="29" t="s">
        <v>120</v>
      </c>
      <c r="L1679" s="29" t="s">
        <v>121</v>
      </c>
      <c r="M1679" s="29"/>
      <c r="N1679" s="29" t="s">
        <v>122</v>
      </c>
      <c r="O1679" s="31" t="n">
        <v>46811</v>
      </c>
      <c r="P1679" s="29" t="s">
        <v>123</v>
      </c>
      <c r="Q1679" s="29" t="n">
        <f aca="false">IFERROR(VALUE(L1679),"")</f>
        <v>10</v>
      </c>
      <c r="R1679" s="29" t="n">
        <f aca="true">IF(O1679="","",O1679-TODAY())</f>
        <v>526</v>
      </c>
      <c r="S1679" s="29" t="str">
        <f aca="false">IF(C1679="&lt;&lt; vazio &gt;&gt;","VAZIA",IF(AND(O1679&lt;&gt;"",R1679&lt;0),"VENCIDO",IF(AND(O1679&lt;&gt;"",R1679&lt;=Parametros!$B$10),"PRÓX. VENCIMENTO",IF(F1679="Q","QUALIDADE",IF(F1679="S","BLOQUEADO",IF(F1679="R","RESTRITO/DEVOLUÇÃO",IF(OR(N1679="QUAR",N1679="QRES"),"QUARENTENA",IF(OR(B1679="DESCARTE",B1679="DEVOLUÇÃO"),"DESCARTE/DEVOLUÇÃO",IF(AND(D1679="",K1679&lt;&gt;""),"SEM LOTE",IF(AND(Q1679&lt;&gt;"",Q1679&gt;=Parametros!$B$11),"PARADO/SEM GIRO","OK"))))))))))</f>
        <v>OK</v>
      </c>
      <c r="T1679" s="29" t="str">
        <f aca="false">IF(AND($S1679="PARADO/SEM GIRO",$K1679="KG",OR(Painel!$B$5="(Todos)",A1679=Painel!$B$5)*OR(Painel!$E$5="(Todos)",P1679=Painel!$E$5)),$J1679+ROW()/10000000,"")</f>
        <v/>
      </c>
      <c r="U1679" s="29" t="str">
        <f aca="false">IF(AND($S1679="VENCIDO",$K1679="KG",OR(Painel!$B$5="(Todos)",A1679=Painel!$B$5)*OR(Painel!$E$5="(Todos)",P1679=Painel!$E$5)),$J1679+ROW()/10000000,"")</f>
        <v/>
      </c>
    </row>
    <row r="1680" customFormat="false" ht="15" hidden="false" customHeight="false" outlineLevel="0" collapsed="false">
      <c r="A1680" s="29" t="s">
        <v>53</v>
      </c>
      <c r="B1680" s="29" t="s">
        <v>3167</v>
      </c>
      <c r="C1680" s="29" t="s">
        <v>909</v>
      </c>
      <c r="D1680" s="29" t="s">
        <v>1015</v>
      </c>
      <c r="E1680" s="29" t="n">
        <v>1</v>
      </c>
      <c r="F1680" s="29"/>
      <c r="G1680" s="29" t="s">
        <v>3168</v>
      </c>
      <c r="H1680" s="30" t="n">
        <v>1000</v>
      </c>
      <c r="I1680" s="31" t="n">
        <v>46279</v>
      </c>
      <c r="J1680" s="30" t="n">
        <v>1000</v>
      </c>
      <c r="K1680" s="29" t="s">
        <v>120</v>
      </c>
      <c r="L1680" s="29" t="s">
        <v>350</v>
      </c>
      <c r="M1680" s="29"/>
      <c r="N1680" s="29" t="s">
        <v>122</v>
      </c>
      <c r="O1680" s="31" t="n">
        <v>46821</v>
      </c>
      <c r="P1680" s="29" t="s">
        <v>123</v>
      </c>
      <c r="Q1680" s="29" t="n">
        <f aca="false">IFERROR(VALUE(L1680),"")</f>
        <v>6</v>
      </c>
      <c r="R1680" s="29" t="n">
        <f aca="true">IF(O1680="","",O1680-TODAY())</f>
        <v>536</v>
      </c>
      <c r="S1680" s="29" t="str">
        <f aca="false">IF(C1680="&lt;&lt; vazio &gt;&gt;","VAZIA",IF(AND(O1680&lt;&gt;"",R1680&lt;0),"VENCIDO",IF(AND(O1680&lt;&gt;"",R1680&lt;=Parametros!$B$10),"PRÓX. VENCIMENTO",IF(F1680="Q","QUALIDADE",IF(F1680="S","BLOQUEADO",IF(F1680="R","RESTRITO/DEVOLUÇÃO",IF(OR(N1680="QUAR",N1680="QRES"),"QUARENTENA",IF(OR(B1680="DESCARTE",B1680="DEVOLUÇÃO"),"DESCARTE/DEVOLUÇÃO",IF(AND(D1680="",K1680&lt;&gt;""),"SEM LOTE",IF(AND(Q1680&lt;&gt;"",Q1680&gt;=Parametros!$B$11),"PARADO/SEM GIRO","OK"))))))))))</f>
        <v>OK</v>
      </c>
      <c r="T1680" s="29" t="str">
        <f aca="false">IF(AND($S1680="PARADO/SEM GIRO",$K1680="KG",OR(Painel!$B$5="(Todos)",A1680=Painel!$B$5)*OR(Painel!$E$5="(Todos)",P1680=Painel!$E$5)),$J1680+ROW()/10000000,"")</f>
        <v/>
      </c>
      <c r="U1680" s="29" t="str">
        <f aca="false">IF(AND($S1680="VENCIDO",$K1680="KG",OR(Painel!$B$5="(Todos)",A1680=Painel!$B$5)*OR(Painel!$E$5="(Todos)",P1680=Painel!$E$5)),$J1680+ROW()/10000000,"")</f>
        <v/>
      </c>
    </row>
    <row r="1681" customFormat="false" ht="15" hidden="false" customHeight="false" outlineLevel="0" collapsed="false">
      <c r="A1681" s="29" t="s">
        <v>53</v>
      </c>
      <c r="B1681" s="29" t="s">
        <v>3169</v>
      </c>
      <c r="C1681" s="29" t="s">
        <v>222</v>
      </c>
      <c r="D1681" s="29" t="s">
        <v>738</v>
      </c>
      <c r="E1681" s="29" t="n">
        <v>1</v>
      </c>
      <c r="F1681" s="29" t="s">
        <v>268</v>
      </c>
      <c r="G1681" s="29" t="s">
        <v>3170</v>
      </c>
      <c r="H1681" s="30" t="n">
        <v>1000</v>
      </c>
      <c r="I1681" s="31" t="n">
        <v>46280</v>
      </c>
      <c r="J1681" s="30" t="n">
        <v>1000</v>
      </c>
      <c r="K1681" s="29" t="s">
        <v>120</v>
      </c>
      <c r="L1681" s="29" t="s">
        <v>144</v>
      </c>
      <c r="M1681" s="29"/>
      <c r="N1681" s="29" t="s">
        <v>122</v>
      </c>
      <c r="O1681" s="31" t="n">
        <v>46826</v>
      </c>
      <c r="P1681" s="29" t="s">
        <v>123</v>
      </c>
      <c r="Q1681" s="29" t="n">
        <f aca="false">IFERROR(VALUE(L1681),"")</f>
        <v>5</v>
      </c>
      <c r="R1681" s="29" t="n">
        <f aca="true">IF(O1681="","",O1681-TODAY())</f>
        <v>541</v>
      </c>
      <c r="S1681" s="29" t="str">
        <f aca="false">IF(C1681="&lt;&lt; vazio &gt;&gt;","VAZIA",IF(AND(O1681&lt;&gt;"",R1681&lt;0),"VENCIDO",IF(AND(O1681&lt;&gt;"",R1681&lt;=Parametros!$B$10),"PRÓX. VENCIMENTO",IF(F1681="Q","QUALIDADE",IF(F1681="S","BLOQUEADO",IF(F1681="R","RESTRITO/DEVOLUÇÃO",IF(OR(N1681="QUAR",N1681="QRES"),"QUARENTENA",IF(OR(B1681="DESCARTE",B1681="DEVOLUÇÃO"),"DESCARTE/DEVOLUÇÃO",IF(AND(D1681="",K1681&lt;&gt;""),"SEM LOTE",IF(AND(Q1681&lt;&gt;"",Q1681&gt;=Parametros!$B$11),"PARADO/SEM GIRO","OK"))))))))))</f>
        <v>QUALIDADE</v>
      </c>
      <c r="T1681" s="29" t="str">
        <f aca="false">IF(AND($S1681="PARADO/SEM GIRO",$K1681="KG",OR(Painel!$B$5="(Todos)",A1681=Painel!$B$5)*OR(Painel!$E$5="(Todos)",P1681=Painel!$E$5)),$J1681+ROW()/10000000,"")</f>
        <v/>
      </c>
      <c r="U1681" s="29" t="str">
        <f aca="false">IF(AND($S1681="VENCIDO",$K1681="KG",OR(Painel!$B$5="(Todos)",A1681=Painel!$B$5)*OR(Painel!$E$5="(Todos)",P1681=Painel!$E$5)),$J1681+ROW()/10000000,"")</f>
        <v/>
      </c>
    </row>
    <row r="1682" customFormat="false" ht="15" hidden="false" customHeight="false" outlineLevel="0" collapsed="false">
      <c r="A1682" s="29" t="s">
        <v>53</v>
      </c>
      <c r="B1682" s="29" t="s">
        <v>3171</v>
      </c>
      <c r="C1682" s="29" t="s">
        <v>801</v>
      </c>
      <c r="D1682" s="29" t="s">
        <v>802</v>
      </c>
      <c r="E1682" s="29" t="n">
        <v>1</v>
      </c>
      <c r="F1682" s="29"/>
      <c r="G1682" s="29" t="s">
        <v>3172</v>
      </c>
      <c r="H1682" s="30" t="n">
        <v>554.4</v>
      </c>
      <c r="I1682" s="31" t="n">
        <v>46275</v>
      </c>
      <c r="J1682" s="30" t="n">
        <v>554.4</v>
      </c>
      <c r="K1682" s="29" t="s">
        <v>120</v>
      </c>
      <c r="L1682" s="29" t="s">
        <v>121</v>
      </c>
      <c r="M1682" s="29"/>
      <c r="N1682" s="29" t="s">
        <v>122</v>
      </c>
      <c r="O1682" s="31" t="n">
        <v>46812</v>
      </c>
      <c r="P1682" s="29" t="s">
        <v>123</v>
      </c>
      <c r="Q1682" s="29" t="n">
        <f aca="false">IFERROR(VALUE(L1682),"")</f>
        <v>10</v>
      </c>
      <c r="R1682" s="29" t="n">
        <f aca="true">IF(O1682="","",O1682-TODAY())</f>
        <v>527</v>
      </c>
      <c r="S1682" s="29" t="str">
        <f aca="false">IF(C1682="&lt;&lt; vazio &gt;&gt;","VAZIA",IF(AND(O1682&lt;&gt;"",R1682&lt;0),"VENCIDO",IF(AND(O1682&lt;&gt;"",R1682&lt;=Parametros!$B$10),"PRÓX. VENCIMENTO",IF(F1682="Q","QUALIDADE",IF(F1682="S","BLOQUEADO",IF(F1682="R","RESTRITO/DEVOLUÇÃO",IF(OR(N1682="QUAR",N1682="QRES"),"QUARENTENA",IF(OR(B1682="DESCARTE",B1682="DEVOLUÇÃO"),"DESCARTE/DEVOLUÇÃO",IF(AND(D1682="",K1682&lt;&gt;""),"SEM LOTE",IF(AND(Q1682&lt;&gt;"",Q1682&gt;=Parametros!$B$11),"PARADO/SEM GIRO","OK"))))))))))</f>
        <v>OK</v>
      </c>
      <c r="T1682" s="29" t="str">
        <f aca="false">IF(AND($S1682="PARADO/SEM GIRO",$K1682="KG",OR(Painel!$B$5="(Todos)",A1682=Painel!$B$5)*OR(Painel!$E$5="(Todos)",P1682=Painel!$E$5)),$J1682+ROW()/10000000,"")</f>
        <v/>
      </c>
      <c r="U1682" s="29" t="str">
        <f aca="false">IF(AND($S1682="VENCIDO",$K1682="KG",OR(Painel!$B$5="(Todos)",A1682=Painel!$B$5)*OR(Painel!$E$5="(Todos)",P1682=Painel!$E$5)),$J1682+ROW()/10000000,"")</f>
        <v/>
      </c>
    </row>
    <row r="1683" customFormat="false" ht="15" hidden="false" customHeight="false" outlineLevel="0" collapsed="false">
      <c r="A1683" s="29" t="s">
        <v>53</v>
      </c>
      <c r="B1683" s="29" t="s">
        <v>3173</v>
      </c>
      <c r="C1683" s="29" t="s">
        <v>115</v>
      </c>
      <c r="D1683" s="29"/>
      <c r="E1683" s="29" t="n">
        <v>0</v>
      </c>
      <c r="F1683" s="29"/>
      <c r="G1683" s="29"/>
      <c r="H1683" s="30" t="n">
        <v>0</v>
      </c>
      <c r="I1683" s="29"/>
      <c r="J1683" s="30" t="n">
        <v>0</v>
      </c>
      <c r="K1683" s="29"/>
      <c r="L1683" s="29" t="s">
        <v>116</v>
      </c>
      <c r="M1683" s="29"/>
      <c r="N1683" s="29"/>
      <c r="O1683" s="29"/>
      <c r="P1683" s="29"/>
      <c r="Q1683" s="29" t="n">
        <f aca="false">IFERROR(VALUE(L1683),"")</f>
        <v>0</v>
      </c>
      <c r="R1683" s="29" t="str">
        <f aca="true">IF(O1683="","",O1683-TODAY())</f>
        <v/>
      </c>
      <c r="S1683" s="29" t="str">
        <f aca="false">IF(C1683="&lt;&lt; vazio &gt;&gt;","VAZIA",IF(AND(O1683&lt;&gt;"",R1683&lt;0),"VENCIDO",IF(AND(O1683&lt;&gt;"",R1683&lt;=Parametros!$B$10),"PRÓX. VENCIMENTO",IF(F1683="Q","QUALIDADE",IF(F1683="S","BLOQUEADO",IF(F1683="R","RESTRITO/DEVOLUÇÃO",IF(OR(N1683="QUAR",N1683="QRES"),"QUARENTENA",IF(OR(B1683="DESCARTE",B1683="DEVOLUÇÃO"),"DESCARTE/DEVOLUÇÃO",IF(AND(D1683="",K1683&lt;&gt;""),"SEM LOTE",IF(AND(Q1683&lt;&gt;"",Q1683&gt;=Parametros!$B$11),"PARADO/SEM GIRO","OK"))))))))))</f>
        <v>VAZIA</v>
      </c>
      <c r="T1683" s="29" t="str">
        <f aca="false">IF(AND($S1683="PARADO/SEM GIRO",$K1683="KG",OR(Painel!$B$5="(Todos)",A1683=Painel!$B$5)*OR(Painel!$E$5="(Todos)",P1683=Painel!$E$5)),$J1683+ROW()/10000000,"")</f>
        <v/>
      </c>
      <c r="U1683" s="29" t="str">
        <f aca="false">IF(AND($S1683="VENCIDO",$K1683="KG",OR(Painel!$B$5="(Todos)",A1683=Painel!$B$5)*OR(Painel!$E$5="(Todos)",P1683=Painel!$E$5)),$J1683+ROW()/10000000,"")</f>
        <v/>
      </c>
    </row>
    <row r="1684" customFormat="false" ht="15" hidden="false" customHeight="false" outlineLevel="0" collapsed="false">
      <c r="A1684" s="29" t="s">
        <v>53</v>
      </c>
      <c r="B1684" s="29" t="s">
        <v>3174</v>
      </c>
      <c r="C1684" s="29" t="s">
        <v>489</v>
      </c>
      <c r="D1684" s="29" t="s">
        <v>490</v>
      </c>
      <c r="E1684" s="29" t="n">
        <v>1</v>
      </c>
      <c r="F1684" s="29"/>
      <c r="G1684" s="29" t="s">
        <v>3175</v>
      </c>
      <c r="H1684" s="30" t="n">
        <v>1102.5</v>
      </c>
      <c r="I1684" s="31" t="n">
        <v>46185</v>
      </c>
      <c r="J1684" s="30" t="n">
        <v>1102.5</v>
      </c>
      <c r="K1684" s="29" t="s">
        <v>120</v>
      </c>
      <c r="L1684" s="29" t="s">
        <v>1617</v>
      </c>
      <c r="M1684" s="29"/>
      <c r="N1684" s="29" t="s">
        <v>122</v>
      </c>
      <c r="O1684" s="31" t="n">
        <v>46727</v>
      </c>
      <c r="P1684" s="29" t="s">
        <v>123</v>
      </c>
      <c r="Q1684" s="29" t="n">
        <f aca="false">IFERROR(VALUE(L1684),"")</f>
        <v>100</v>
      </c>
      <c r="R1684" s="29" t="n">
        <f aca="true">IF(O1684="","",O1684-TODAY())</f>
        <v>442</v>
      </c>
      <c r="S1684" s="29" t="str">
        <f aca="false">IF(C1684="&lt;&lt; vazio &gt;&gt;","VAZIA",IF(AND(O1684&lt;&gt;"",R1684&lt;0),"VENCIDO",IF(AND(O1684&lt;&gt;"",R1684&lt;=Parametros!$B$10),"PRÓX. VENCIMENTO",IF(F1684="Q","QUALIDADE",IF(F1684="S","BLOQUEADO",IF(F1684="R","RESTRITO/DEVOLUÇÃO",IF(OR(N1684="QUAR",N1684="QRES"),"QUARENTENA",IF(OR(B1684="DESCARTE",B1684="DEVOLUÇÃO"),"DESCARTE/DEVOLUÇÃO",IF(AND(D1684="",K1684&lt;&gt;""),"SEM LOTE",IF(AND(Q1684&lt;&gt;"",Q1684&gt;=Parametros!$B$11),"PARADO/SEM GIRO","OK"))))))))))</f>
        <v>PARADO/SEM GIRO</v>
      </c>
      <c r="T1684" s="29" t="n">
        <f aca="false">IF(AND($S1684="PARADO/SEM GIRO",$K1684="KG",OR(Painel!$B$5="(Todos)",A1684=Painel!$B$5)*OR(Painel!$E$5="(Todos)",P1684=Painel!$E$5)),$J1684+ROW()/10000000,"")</f>
        <v>1102.5001684</v>
      </c>
      <c r="U1684" s="29" t="str">
        <f aca="false">IF(AND($S1684="VENCIDO",$K1684="KG",OR(Painel!$B$5="(Todos)",A1684=Painel!$B$5)*OR(Painel!$E$5="(Todos)",P1684=Painel!$E$5)),$J1684+ROW()/10000000,"")</f>
        <v/>
      </c>
    </row>
    <row r="1685" customFormat="false" ht="15" hidden="false" customHeight="false" outlineLevel="0" collapsed="false">
      <c r="A1685" s="29" t="s">
        <v>53</v>
      </c>
      <c r="B1685" s="29" t="s">
        <v>3176</v>
      </c>
      <c r="C1685" s="29" t="s">
        <v>167</v>
      </c>
      <c r="D1685" s="29" t="s">
        <v>765</v>
      </c>
      <c r="E1685" s="29" t="n">
        <v>1</v>
      </c>
      <c r="F1685" s="29" t="s">
        <v>268</v>
      </c>
      <c r="G1685" s="29" t="s">
        <v>3177</v>
      </c>
      <c r="H1685" s="30" t="n">
        <v>590.4</v>
      </c>
      <c r="I1685" s="31" t="n">
        <v>46284</v>
      </c>
      <c r="J1685" s="30" t="n">
        <v>590.4</v>
      </c>
      <c r="K1685" s="29" t="s">
        <v>120</v>
      </c>
      <c r="L1685" s="29" t="s">
        <v>388</v>
      </c>
      <c r="M1685" s="29"/>
      <c r="N1685" s="29" t="s">
        <v>122</v>
      </c>
      <c r="O1685" s="31" t="n">
        <v>46830</v>
      </c>
      <c r="P1685" s="29" t="s">
        <v>123</v>
      </c>
      <c r="Q1685" s="29" t="n">
        <f aca="false">IFERROR(VALUE(L1685),"")</f>
        <v>1</v>
      </c>
      <c r="R1685" s="29" t="n">
        <f aca="true">IF(O1685="","",O1685-TODAY())</f>
        <v>545</v>
      </c>
      <c r="S1685" s="29" t="str">
        <f aca="false">IF(C1685="&lt;&lt; vazio &gt;&gt;","VAZIA",IF(AND(O1685&lt;&gt;"",R1685&lt;0),"VENCIDO",IF(AND(O1685&lt;&gt;"",R1685&lt;=Parametros!$B$10),"PRÓX. VENCIMENTO",IF(F1685="Q","QUALIDADE",IF(F1685="S","BLOQUEADO",IF(F1685="R","RESTRITO/DEVOLUÇÃO",IF(OR(N1685="QUAR",N1685="QRES"),"QUARENTENA",IF(OR(B1685="DESCARTE",B1685="DEVOLUÇÃO"),"DESCARTE/DEVOLUÇÃO",IF(AND(D1685="",K1685&lt;&gt;""),"SEM LOTE",IF(AND(Q1685&lt;&gt;"",Q1685&gt;=Parametros!$B$11),"PARADO/SEM GIRO","OK"))))))))))</f>
        <v>QUALIDADE</v>
      </c>
      <c r="T1685" s="29" t="str">
        <f aca="false">IF(AND($S1685="PARADO/SEM GIRO",$K1685="KG",OR(Painel!$B$5="(Todos)",A1685=Painel!$B$5)*OR(Painel!$E$5="(Todos)",P1685=Painel!$E$5)),$J1685+ROW()/10000000,"")</f>
        <v/>
      </c>
      <c r="U1685" s="29" t="str">
        <f aca="false">IF(AND($S1685="VENCIDO",$K1685="KG",OR(Painel!$B$5="(Todos)",A1685=Painel!$B$5)*OR(Painel!$E$5="(Todos)",P1685=Painel!$E$5)),$J1685+ROW()/10000000,"")</f>
        <v/>
      </c>
    </row>
    <row r="1686" customFormat="false" ht="15" hidden="false" customHeight="false" outlineLevel="0" collapsed="false">
      <c r="A1686" s="29" t="s">
        <v>53</v>
      </c>
      <c r="B1686" s="29" t="s">
        <v>3178</v>
      </c>
      <c r="C1686" s="29" t="s">
        <v>135</v>
      </c>
      <c r="D1686" s="29" t="s">
        <v>2623</v>
      </c>
      <c r="E1686" s="29" t="n">
        <v>1</v>
      </c>
      <c r="F1686" s="29"/>
      <c r="G1686" s="29" t="s">
        <v>3179</v>
      </c>
      <c r="H1686" s="30" t="n">
        <v>1000</v>
      </c>
      <c r="I1686" s="31" t="n">
        <v>46284</v>
      </c>
      <c r="J1686" s="30" t="n">
        <v>1000</v>
      </c>
      <c r="K1686" s="29" t="s">
        <v>120</v>
      </c>
      <c r="L1686" s="29" t="s">
        <v>388</v>
      </c>
      <c r="M1686" s="29"/>
      <c r="N1686" s="29" t="s">
        <v>122</v>
      </c>
      <c r="O1686" s="31" t="n">
        <v>46648</v>
      </c>
      <c r="P1686" s="29" t="s">
        <v>123</v>
      </c>
      <c r="Q1686" s="29" t="n">
        <f aca="false">IFERROR(VALUE(L1686),"")</f>
        <v>1</v>
      </c>
      <c r="R1686" s="29" t="n">
        <f aca="true">IF(O1686="","",O1686-TODAY())</f>
        <v>363</v>
      </c>
      <c r="S1686" s="29" t="str">
        <f aca="false">IF(C1686="&lt;&lt; vazio &gt;&gt;","VAZIA",IF(AND(O1686&lt;&gt;"",R1686&lt;0),"VENCIDO",IF(AND(O1686&lt;&gt;"",R1686&lt;=Parametros!$B$10),"PRÓX. VENCIMENTO",IF(F1686="Q","QUALIDADE",IF(F1686="S","BLOQUEADO",IF(F1686="R","RESTRITO/DEVOLUÇÃO",IF(OR(N1686="QUAR",N1686="QRES"),"QUARENTENA",IF(OR(B1686="DESCARTE",B1686="DEVOLUÇÃO"),"DESCARTE/DEVOLUÇÃO",IF(AND(D1686="",K1686&lt;&gt;""),"SEM LOTE",IF(AND(Q1686&lt;&gt;"",Q1686&gt;=Parametros!$B$11),"PARADO/SEM GIRO","OK"))))))))))</f>
        <v>OK</v>
      </c>
      <c r="T1686" s="29" t="str">
        <f aca="false">IF(AND($S1686="PARADO/SEM GIRO",$K1686="KG",OR(Painel!$B$5="(Todos)",A1686=Painel!$B$5)*OR(Painel!$E$5="(Todos)",P1686=Painel!$E$5)),$J1686+ROW()/10000000,"")</f>
        <v/>
      </c>
      <c r="U1686" s="29" t="str">
        <f aca="false">IF(AND($S1686="VENCIDO",$K1686="KG",OR(Painel!$B$5="(Todos)",A1686=Painel!$B$5)*OR(Painel!$E$5="(Todos)",P1686=Painel!$E$5)),$J1686+ROW()/10000000,"")</f>
        <v/>
      </c>
    </row>
    <row r="1687" customFormat="false" ht="15" hidden="false" customHeight="false" outlineLevel="0" collapsed="false">
      <c r="A1687" s="29" t="s">
        <v>53</v>
      </c>
      <c r="B1687" s="29" t="s">
        <v>3180</v>
      </c>
      <c r="C1687" s="29" t="s">
        <v>876</v>
      </c>
      <c r="D1687" s="29" t="s">
        <v>901</v>
      </c>
      <c r="E1687" s="29" t="n">
        <v>1</v>
      </c>
      <c r="F1687" s="29"/>
      <c r="G1687" s="29" t="s">
        <v>3181</v>
      </c>
      <c r="H1687" s="30" t="n">
        <v>720</v>
      </c>
      <c r="I1687" s="31" t="n">
        <v>46282</v>
      </c>
      <c r="J1687" s="30" t="n">
        <v>720</v>
      </c>
      <c r="K1687" s="29" t="s">
        <v>120</v>
      </c>
      <c r="L1687" s="29" t="s">
        <v>400</v>
      </c>
      <c r="M1687" s="29"/>
      <c r="N1687" s="29" t="s">
        <v>122</v>
      </c>
      <c r="O1687" s="31" t="n">
        <v>46822</v>
      </c>
      <c r="P1687" s="29" t="s">
        <v>123</v>
      </c>
      <c r="Q1687" s="29" t="n">
        <f aca="false">IFERROR(VALUE(L1687),"")</f>
        <v>3</v>
      </c>
      <c r="R1687" s="29" t="n">
        <f aca="true">IF(O1687="","",O1687-TODAY())</f>
        <v>537</v>
      </c>
      <c r="S1687" s="29" t="str">
        <f aca="false">IF(C1687="&lt;&lt; vazio &gt;&gt;","VAZIA",IF(AND(O1687&lt;&gt;"",R1687&lt;0),"VENCIDO",IF(AND(O1687&lt;&gt;"",R1687&lt;=Parametros!$B$10),"PRÓX. VENCIMENTO",IF(F1687="Q","QUALIDADE",IF(F1687="S","BLOQUEADO",IF(F1687="R","RESTRITO/DEVOLUÇÃO",IF(OR(N1687="QUAR",N1687="QRES"),"QUARENTENA",IF(OR(B1687="DESCARTE",B1687="DEVOLUÇÃO"),"DESCARTE/DEVOLUÇÃO",IF(AND(D1687="",K1687&lt;&gt;""),"SEM LOTE",IF(AND(Q1687&lt;&gt;"",Q1687&gt;=Parametros!$B$11),"PARADO/SEM GIRO","OK"))))))))))</f>
        <v>OK</v>
      </c>
      <c r="T1687" s="29" t="str">
        <f aca="false">IF(AND($S1687="PARADO/SEM GIRO",$K1687="KG",OR(Painel!$B$5="(Todos)",A1687=Painel!$B$5)*OR(Painel!$E$5="(Todos)",P1687=Painel!$E$5)),$J1687+ROW()/10000000,"")</f>
        <v/>
      </c>
      <c r="U1687" s="29" t="str">
        <f aca="false">IF(AND($S1687="VENCIDO",$K1687="KG",OR(Painel!$B$5="(Todos)",A1687=Painel!$B$5)*OR(Painel!$E$5="(Todos)",P1687=Painel!$E$5)),$J1687+ROW()/10000000,"")</f>
        <v/>
      </c>
    </row>
    <row r="1688" customFormat="false" ht="15" hidden="false" customHeight="false" outlineLevel="0" collapsed="false">
      <c r="A1688" s="29" t="s">
        <v>53</v>
      </c>
      <c r="B1688" s="29" t="s">
        <v>3182</v>
      </c>
      <c r="C1688" s="29" t="s">
        <v>741</v>
      </c>
      <c r="D1688" s="29" t="s">
        <v>742</v>
      </c>
      <c r="E1688" s="29" t="n">
        <v>1</v>
      </c>
      <c r="F1688" s="29" t="s">
        <v>268</v>
      </c>
      <c r="G1688" s="29" t="s">
        <v>3183</v>
      </c>
      <c r="H1688" s="30" t="n">
        <v>1080</v>
      </c>
      <c r="I1688" s="31" t="n">
        <v>46280</v>
      </c>
      <c r="J1688" s="30" t="n">
        <v>1080</v>
      </c>
      <c r="K1688" s="29" t="s">
        <v>120</v>
      </c>
      <c r="L1688" s="29" t="s">
        <v>144</v>
      </c>
      <c r="M1688" s="29"/>
      <c r="N1688" s="29" t="s">
        <v>122</v>
      </c>
      <c r="O1688" s="31" t="n">
        <v>46645</v>
      </c>
      <c r="P1688" s="29" t="s">
        <v>123</v>
      </c>
      <c r="Q1688" s="29" t="n">
        <f aca="false">IFERROR(VALUE(L1688),"")</f>
        <v>5</v>
      </c>
      <c r="R1688" s="29" t="n">
        <f aca="true">IF(O1688="","",O1688-TODAY())</f>
        <v>360</v>
      </c>
      <c r="S1688" s="29" t="str">
        <f aca="false">IF(C1688="&lt;&lt; vazio &gt;&gt;","VAZIA",IF(AND(O1688&lt;&gt;"",R1688&lt;0),"VENCIDO",IF(AND(O1688&lt;&gt;"",R1688&lt;=Parametros!$B$10),"PRÓX. VENCIMENTO",IF(F1688="Q","QUALIDADE",IF(F1688="S","BLOQUEADO",IF(F1688="R","RESTRITO/DEVOLUÇÃO",IF(OR(N1688="QUAR",N1688="QRES"),"QUARENTENA",IF(OR(B1688="DESCARTE",B1688="DEVOLUÇÃO"),"DESCARTE/DEVOLUÇÃO",IF(AND(D1688="",K1688&lt;&gt;""),"SEM LOTE",IF(AND(Q1688&lt;&gt;"",Q1688&gt;=Parametros!$B$11),"PARADO/SEM GIRO","OK"))))))))))</f>
        <v>QUALIDADE</v>
      </c>
      <c r="T1688" s="29" t="str">
        <f aca="false">IF(AND($S1688="PARADO/SEM GIRO",$K1688="KG",OR(Painel!$B$5="(Todos)",A1688=Painel!$B$5)*OR(Painel!$E$5="(Todos)",P1688=Painel!$E$5)),$J1688+ROW()/10000000,"")</f>
        <v/>
      </c>
      <c r="U1688" s="29" t="str">
        <f aca="false">IF(AND($S1688="VENCIDO",$K1688="KG",OR(Painel!$B$5="(Todos)",A1688=Painel!$B$5)*OR(Painel!$E$5="(Todos)",P1688=Painel!$E$5)),$J1688+ROW()/10000000,"")</f>
        <v/>
      </c>
    </row>
    <row r="1689" customFormat="false" ht="15" hidden="false" customHeight="false" outlineLevel="0" collapsed="false">
      <c r="A1689" s="29" t="s">
        <v>53</v>
      </c>
      <c r="B1689" s="29" t="s">
        <v>3184</v>
      </c>
      <c r="C1689" s="29" t="s">
        <v>980</v>
      </c>
      <c r="D1689" s="29" t="s">
        <v>981</v>
      </c>
      <c r="E1689" s="29" t="n">
        <v>1</v>
      </c>
      <c r="F1689" s="29" t="s">
        <v>268</v>
      </c>
      <c r="G1689" s="29" t="s">
        <v>3185</v>
      </c>
      <c r="H1689" s="30" t="n">
        <v>727.2</v>
      </c>
      <c r="I1689" s="31" t="n">
        <v>46280</v>
      </c>
      <c r="J1689" s="30" t="n">
        <v>727.2</v>
      </c>
      <c r="K1689" s="29" t="s">
        <v>120</v>
      </c>
      <c r="L1689" s="29" t="s">
        <v>144</v>
      </c>
      <c r="M1689" s="29"/>
      <c r="N1689" s="29" t="s">
        <v>122</v>
      </c>
      <c r="O1689" s="31" t="n">
        <v>46827</v>
      </c>
      <c r="P1689" s="29" t="s">
        <v>123</v>
      </c>
      <c r="Q1689" s="29" t="n">
        <f aca="false">IFERROR(VALUE(L1689),"")</f>
        <v>5</v>
      </c>
      <c r="R1689" s="29" t="n">
        <f aca="true">IF(O1689="","",O1689-TODAY())</f>
        <v>542</v>
      </c>
      <c r="S1689" s="29" t="str">
        <f aca="false">IF(C1689="&lt;&lt; vazio &gt;&gt;","VAZIA",IF(AND(O1689&lt;&gt;"",R1689&lt;0),"VENCIDO",IF(AND(O1689&lt;&gt;"",R1689&lt;=Parametros!$B$10),"PRÓX. VENCIMENTO",IF(F1689="Q","QUALIDADE",IF(F1689="S","BLOQUEADO",IF(F1689="R","RESTRITO/DEVOLUÇÃO",IF(OR(N1689="QUAR",N1689="QRES"),"QUARENTENA",IF(OR(B1689="DESCARTE",B1689="DEVOLUÇÃO"),"DESCARTE/DEVOLUÇÃO",IF(AND(D1689="",K1689&lt;&gt;""),"SEM LOTE",IF(AND(Q1689&lt;&gt;"",Q1689&gt;=Parametros!$B$11),"PARADO/SEM GIRO","OK"))))))))))</f>
        <v>QUALIDADE</v>
      </c>
      <c r="T1689" s="29" t="str">
        <f aca="false">IF(AND($S1689="PARADO/SEM GIRO",$K1689="KG",OR(Painel!$B$5="(Todos)",A1689=Painel!$B$5)*OR(Painel!$E$5="(Todos)",P1689=Painel!$E$5)),$J1689+ROW()/10000000,"")</f>
        <v/>
      </c>
      <c r="U1689" s="29" t="str">
        <f aca="false">IF(AND($S1689="VENCIDO",$K1689="KG",OR(Painel!$B$5="(Todos)",A1689=Painel!$B$5)*OR(Painel!$E$5="(Todos)",P1689=Painel!$E$5)),$J1689+ROW()/10000000,"")</f>
        <v/>
      </c>
    </row>
    <row r="1690" customFormat="false" ht="15" hidden="false" customHeight="false" outlineLevel="0" collapsed="false">
      <c r="A1690" s="29" t="s">
        <v>53</v>
      </c>
      <c r="B1690" s="29" t="s">
        <v>3186</v>
      </c>
      <c r="C1690" s="29" t="s">
        <v>666</v>
      </c>
      <c r="D1690" s="29" t="s">
        <v>667</v>
      </c>
      <c r="E1690" s="29" t="n">
        <v>1</v>
      </c>
      <c r="F1690" s="29" t="s">
        <v>268</v>
      </c>
      <c r="G1690" s="29" t="s">
        <v>3187</v>
      </c>
      <c r="H1690" s="30" t="n">
        <v>590.4</v>
      </c>
      <c r="I1690" s="31" t="n">
        <v>46285</v>
      </c>
      <c r="J1690" s="30" t="n">
        <v>590.4</v>
      </c>
      <c r="K1690" s="29" t="s">
        <v>120</v>
      </c>
      <c r="L1690" s="29" t="s">
        <v>116</v>
      </c>
      <c r="M1690" s="29"/>
      <c r="N1690" s="29" t="s">
        <v>122</v>
      </c>
      <c r="O1690" s="31" t="n">
        <v>46831</v>
      </c>
      <c r="P1690" s="29" t="s">
        <v>123</v>
      </c>
      <c r="Q1690" s="29" t="n">
        <f aca="false">IFERROR(VALUE(L1690),"")</f>
        <v>0</v>
      </c>
      <c r="R1690" s="29" t="n">
        <f aca="true">IF(O1690="","",O1690-TODAY())</f>
        <v>546</v>
      </c>
      <c r="S1690" s="29" t="str">
        <f aca="false">IF(C1690="&lt;&lt; vazio &gt;&gt;","VAZIA",IF(AND(O1690&lt;&gt;"",R1690&lt;0),"VENCIDO",IF(AND(O1690&lt;&gt;"",R1690&lt;=Parametros!$B$10),"PRÓX. VENCIMENTO",IF(F1690="Q","QUALIDADE",IF(F1690="S","BLOQUEADO",IF(F1690="R","RESTRITO/DEVOLUÇÃO",IF(OR(N1690="QUAR",N1690="QRES"),"QUARENTENA",IF(OR(B1690="DESCARTE",B1690="DEVOLUÇÃO"),"DESCARTE/DEVOLUÇÃO",IF(AND(D1690="",K1690&lt;&gt;""),"SEM LOTE",IF(AND(Q1690&lt;&gt;"",Q1690&gt;=Parametros!$B$11),"PARADO/SEM GIRO","OK"))))))))))</f>
        <v>QUALIDADE</v>
      </c>
      <c r="T1690" s="29" t="str">
        <f aca="false">IF(AND($S1690="PARADO/SEM GIRO",$K1690="KG",OR(Painel!$B$5="(Todos)",A1690=Painel!$B$5)*OR(Painel!$E$5="(Todos)",P1690=Painel!$E$5)),$J1690+ROW()/10000000,"")</f>
        <v/>
      </c>
      <c r="U1690" s="29" t="str">
        <f aca="false">IF(AND($S1690="VENCIDO",$K1690="KG",OR(Painel!$B$5="(Todos)",A1690=Painel!$B$5)*OR(Painel!$E$5="(Todos)",P1690=Painel!$E$5)),$J1690+ROW()/10000000,"")</f>
        <v/>
      </c>
    </row>
    <row r="1691" customFormat="false" ht="15" hidden="false" customHeight="false" outlineLevel="0" collapsed="false">
      <c r="A1691" s="29" t="s">
        <v>53</v>
      </c>
      <c r="B1691" s="29" t="s">
        <v>3188</v>
      </c>
      <c r="C1691" s="29" t="s">
        <v>369</v>
      </c>
      <c r="D1691" s="29" t="s">
        <v>2221</v>
      </c>
      <c r="E1691" s="29" t="n">
        <v>1</v>
      </c>
      <c r="F1691" s="29"/>
      <c r="G1691" s="29" t="s">
        <v>3189</v>
      </c>
      <c r="H1691" s="30" t="n">
        <v>999.9</v>
      </c>
      <c r="I1691" s="31" t="n">
        <v>46260</v>
      </c>
      <c r="J1691" s="30" t="n">
        <v>999.9</v>
      </c>
      <c r="K1691" s="29" t="s">
        <v>120</v>
      </c>
      <c r="L1691" s="29" t="s">
        <v>2223</v>
      </c>
      <c r="M1691" s="29"/>
      <c r="N1691" s="29" t="s">
        <v>122</v>
      </c>
      <c r="O1691" s="31" t="n">
        <v>46801</v>
      </c>
      <c r="P1691" s="29" t="s">
        <v>123</v>
      </c>
      <c r="Q1691" s="29" t="n">
        <f aca="false">IFERROR(VALUE(L1691),"")</f>
        <v>25</v>
      </c>
      <c r="R1691" s="29" t="n">
        <f aca="true">IF(O1691="","",O1691-TODAY())</f>
        <v>516</v>
      </c>
      <c r="S1691" s="29" t="str">
        <f aca="false">IF(C1691="&lt;&lt; vazio &gt;&gt;","VAZIA",IF(AND(O1691&lt;&gt;"",R1691&lt;0),"VENCIDO",IF(AND(O1691&lt;&gt;"",R1691&lt;=Parametros!$B$10),"PRÓX. VENCIMENTO",IF(F1691="Q","QUALIDADE",IF(F1691="S","BLOQUEADO",IF(F1691="R","RESTRITO/DEVOLUÇÃO",IF(OR(N1691="QUAR",N1691="QRES"),"QUARENTENA",IF(OR(B1691="DESCARTE",B1691="DEVOLUÇÃO"),"DESCARTE/DEVOLUÇÃO",IF(AND(D1691="",K1691&lt;&gt;""),"SEM LOTE",IF(AND(Q1691&lt;&gt;"",Q1691&gt;=Parametros!$B$11),"PARADO/SEM GIRO","OK"))))))))))</f>
        <v>OK</v>
      </c>
      <c r="T1691" s="29" t="str">
        <f aca="false">IF(AND($S1691="PARADO/SEM GIRO",$K1691="KG",OR(Painel!$B$5="(Todos)",A1691=Painel!$B$5)*OR(Painel!$E$5="(Todos)",P1691=Painel!$E$5)),$J1691+ROW()/10000000,"")</f>
        <v/>
      </c>
      <c r="U1691" s="29" t="str">
        <f aca="false">IF(AND($S1691="VENCIDO",$K1691="KG",OR(Painel!$B$5="(Todos)",A1691=Painel!$B$5)*OR(Painel!$E$5="(Todos)",P1691=Painel!$E$5)),$J1691+ROW()/10000000,"")</f>
        <v/>
      </c>
    </row>
    <row r="1692" customFormat="false" ht="15" hidden="false" customHeight="false" outlineLevel="0" collapsed="false">
      <c r="A1692" s="29" t="s">
        <v>53</v>
      </c>
      <c r="B1692" s="29" t="s">
        <v>3190</v>
      </c>
      <c r="C1692" s="29" t="s">
        <v>222</v>
      </c>
      <c r="D1692" s="29" t="s">
        <v>3191</v>
      </c>
      <c r="E1692" s="29" t="n">
        <v>1</v>
      </c>
      <c r="F1692" s="29"/>
      <c r="G1692" s="29" t="s">
        <v>3192</v>
      </c>
      <c r="H1692" s="30" t="n">
        <v>400</v>
      </c>
      <c r="I1692" s="31" t="n">
        <v>46281</v>
      </c>
      <c r="J1692" s="30" t="n">
        <v>400</v>
      </c>
      <c r="K1692" s="29" t="s">
        <v>120</v>
      </c>
      <c r="L1692" s="29" t="s">
        <v>284</v>
      </c>
      <c r="M1692" s="29"/>
      <c r="N1692" s="29" t="s">
        <v>122</v>
      </c>
      <c r="O1692" s="31" t="n">
        <v>46822</v>
      </c>
      <c r="P1692" s="29" t="s">
        <v>123</v>
      </c>
      <c r="Q1692" s="29" t="n">
        <f aca="false">IFERROR(VALUE(L1692),"")</f>
        <v>4</v>
      </c>
      <c r="R1692" s="29" t="n">
        <f aca="true">IF(O1692="","",O1692-TODAY())</f>
        <v>537</v>
      </c>
      <c r="S1692" s="29" t="str">
        <f aca="false">IF(C1692="&lt;&lt; vazio &gt;&gt;","VAZIA",IF(AND(O1692&lt;&gt;"",R1692&lt;0),"VENCIDO",IF(AND(O1692&lt;&gt;"",R1692&lt;=Parametros!$B$10),"PRÓX. VENCIMENTO",IF(F1692="Q","QUALIDADE",IF(F1692="S","BLOQUEADO",IF(F1692="R","RESTRITO/DEVOLUÇÃO",IF(OR(N1692="QUAR",N1692="QRES"),"QUARENTENA",IF(OR(B1692="DESCARTE",B1692="DEVOLUÇÃO"),"DESCARTE/DEVOLUÇÃO",IF(AND(D1692="",K1692&lt;&gt;""),"SEM LOTE",IF(AND(Q1692&lt;&gt;"",Q1692&gt;=Parametros!$B$11),"PARADO/SEM GIRO","OK"))))))))))</f>
        <v>OK</v>
      </c>
      <c r="T1692" s="29" t="str">
        <f aca="false">IF(AND($S1692="PARADO/SEM GIRO",$K1692="KG",OR(Painel!$B$5="(Todos)",A1692=Painel!$B$5)*OR(Painel!$E$5="(Todos)",P1692=Painel!$E$5)),$J1692+ROW()/10000000,"")</f>
        <v/>
      </c>
      <c r="U1692" s="29" t="str">
        <f aca="false">IF(AND($S1692="VENCIDO",$K1692="KG",OR(Painel!$B$5="(Todos)",A1692=Painel!$B$5)*OR(Painel!$E$5="(Todos)",P1692=Painel!$E$5)),$J1692+ROW()/10000000,"")</f>
        <v/>
      </c>
    </row>
    <row r="1693" customFormat="false" ht="15" hidden="false" customHeight="false" outlineLevel="0" collapsed="false">
      <c r="A1693" s="29" t="s">
        <v>53</v>
      </c>
      <c r="B1693" s="29" t="s">
        <v>3193</v>
      </c>
      <c r="C1693" s="29" t="s">
        <v>322</v>
      </c>
      <c r="D1693" s="29" t="s">
        <v>3194</v>
      </c>
      <c r="E1693" s="29" t="n">
        <v>1</v>
      </c>
      <c r="F1693" s="29"/>
      <c r="G1693" s="29" t="s">
        <v>3195</v>
      </c>
      <c r="H1693" s="30" t="n">
        <v>999.9</v>
      </c>
      <c r="I1693" s="31" t="n">
        <v>46276</v>
      </c>
      <c r="J1693" s="30" t="n">
        <v>999.9</v>
      </c>
      <c r="K1693" s="29" t="s">
        <v>120</v>
      </c>
      <c r="L1693" s="29" t="s">
        <v>133</v>
      </c>
      <c r="M1693" s="29"/>
      <c r="N1693" s="29" t="s">
        <v>122</v>
      </c>
      <c r="O1693" s="31" t="n">
        <v>46636</v>
      </c>
      <c r="P1693" s="29" t="s">
        <v>123</v>
      </c>
      <c r="Q1693" s="29" t="n">
        <f aca="false">IFERROR(VALUE(L1693),"")</f>
        <v>9</v>
      </c>
      <c r="R1693" s="29" t="n">
        <f aca="true">IF(O1693="","",O1693-TODAY())</f>
        <v>351</v>
      </c>
      <c r="S1693" s="29" t="str">
        <f aca="false">IF(C1693="&lt;&lt; vazio &gt;&gt;","VAZIA",IF(AND(O1693&lt;&gt;"",R1693&lt;0),"VENCIDO",IF(AND(O1693&lt;&gt;"",R1693&lt;=Parametros!$B$10),"PRÓX. VENCIMENTO",IF(F1693="Q","QUALIDADE",IF(F1693="S","BLOQUEADO",IF(F1693="R","RESTRITO/DEVOLUÇÃO",IF(OR(N1693="QUAR",N1693="QRES"),"QUARENTENA",IF(OR(B1693="DESCARTE",B1693="DEVOLUÇÃO"),"DESCARTE/DEVOLUÇÃO",IF(AND(D1693="",K1693&lt;&gt;""),"SEM LOTE",IF(AND(Q1693&lt;&gt;"",Q1693&gt;=Parametros!$B$11),"PARADO/SEM GIRO","OK"))))))))))</f>
        <v>OK</v>
      </c>
      <c r="T1693" s="29" t="str">
        <f aca="false">IF(AND($S1693="PARADO/SEM GIRO",$K1693="KG",OR(Painel!$B$5="(Todos)",A1693=Painel!$B$5)*OR(Painel!$E$5="(Todos)",P1693=Painel!$E$5)),$J1693+ROW()/10000000,"")</f>
        <v/>
      </c>
      <c r="U1693" s="29" t="str">
        <f aca="false">IF(AND($S1693="VENCIDO",$K1693="KG",OR(Painel!$B$5="(Todos)",A1693=Painel!$B$5)*OR(Painel!$E$5="(Todos)",P1693=Painel!$E$5)),$J1693+ROW()/10000000,"")</f>
        <v/>
      </c>
    </row>
    <row r="1694" customFormat="false" ht="15" hidden="false" customHeight="false" outlineLevel="0" collapsed="false">
      <c r="A1694" s="29" t="s">
        <v>53</v>
      </c>
      <c r="B1694" s="29" t="s">
        <v>3196</v>
      </c>
      <c r="C1694" s="29" t="s">
        <v>167</v>
      </c>
      <c r="D1694" s="29" t="s">
        <v>765</v>
      </c>
      <c r="E1694" s="29" t="n">
        <v>1</v>
      </c>
      <c r="F1694" s="29" t="s">
        <v>268</v>
      </c>
      <c r="G1694" s="29" t="s">
        <v>3197</v>
      </c>
      <c r="H1694" s="30" t="n">
        <v>590.4</v>
      </c>
      <c r="I1694" s="31" t="n">
        <v>46283</v>
      </c>
      <c r="J1694" s="30" t="n">
        <v>590.4</v>
      </c>
      <c r="K1694" s="29" t="s">
        <v>120</v>
      </c>
      <c r="L1694" s="29" t="s">
        <v>176</v>
      </c>
      <c r="M1694" s="29"/>
      <c r="N1694" s="29" t="s">
        <v>122</v>
      </c>
      <c r="O1694" s="31" t="n">
        <v>46830</v>
      </c>
      <c r="P1694" s="29" t="s">
        <v>123</v>
      </c>
      <c r="Q1694" s="29" t="n">
        <f aca="false">IFERROR(VALUE(L1694),"")</f>
        <v>2</v>
      </c>
      <c r="R1694" s="29" t="n">
        <f aca="true">IF(O1694="","",O1694-TODAY())</f>
        <v>545</v>
      </c>
      <c r="S1694" s="29" t="str">
        <f aca="false">IF(C1694="&lt;&lt; vazio &gt;&gt;","VAZIA",IF(AND(O1694&lt;&gt;"",R1694&lt;0),"VENCIDO",IF(AND(O1694&lt;&gt;"",R1694&lt;=Parametros!$B$10),"PRÓX. VENCIMENTO",IF(F1694="Q","QUALIDADE",IF(F1694="S","BLOQUEADO",IF(F1694="R","RESTRITO/DEVOLUÇÃO",IF(OR(N1694="QUAR",N1694="QRES"),"QUARENTENA",IF(OR(B1694="DESCARTE",B1694="DEVOLUÇÃO"),"DESCARTE/DEVOLUÇÃO",IF(AND(D1694="",K1694&lt;&gt;""),"SEM LOTE",IF(AND(Q1694&lt;&gt;"",Q1694&gt;=Parametros!$B$11),"PARADO/SEM GIRO","OK"))))))))))</f>
        <v>QUALIDADE</v>
      </c>
      <c r="T1694" s="29" t="str">
        <f aca="false">IF(AND($S1694="PARADO/SEM GIRO",$K1694="KG",OR(Painel!$B$5="(Todos)",A1694=Painel!$B$5)*OR(Painel!$E$5="(Todos)",P1694=Painel!$E$5)),$J1694+ROW()/10000000,"")</f>
        <v/>
      </c>
      <c r="U1694" s="29" t="str">
        <f aca="false">IF(AND($S1694="VENCIDO",$K1694="KG",OR(Painel!$B$5="(Todos)",A1694=Painel!$B$5)*OR(Painel!$E$5="(Todos)",P1694=Painel!$E$5)),$J1694+ROW()/10000000,"")</f>
        <v/>
      </c>
    </row>
    <row r="1695" customFormat="false" ht="15" hidden="false" customHeight="false" outlineLevel="0" collapsed="false">
      <c r="A1695" s="29" t="s">
        <v>53</v>
      </c>
      <c r="B1695" s="29" t="s">
        <v>3198</v>
      </c>
      <c r="C1695" s="29" t="s">
        <v>785</v>
      </c>
      <c r="D1695" s="29" t="s">
        <v>841</v>
      </c>
      <c r="E1695" s="29" t="n">
        <v>1</v>
      </c>
      <c r="F1695" s="29"/>
      <c r="G1695" s="29" t="s">
        <v>3199</v>
      </c>
      <c r="H1695" s="30" t="n">
        <v>1000</v>
      </c>
      <c r="I1695" s="31" t="n">
        <v>46282</v>
      </c>
      <c r="J1695" s="30" t="n">
        <v>1000</v>
      </c>
      <c r="K1695" s="29" t="s">
        <v>120</v>
      </c>
      <c r="L1695" s="29" t="s">
        <v>400</v>
      </c>
      <c r="M1695" s="29"/>
      <c r="N1695" s="29" t="s">
        <v>122</v>
      </c>
      <c r="O1695" s="31" t="n">
        <v>46825</v>
      </c>
      <c r="P1695" s="29" t="s">
        <v>123</v>
      </c>
      <c r="Q1695" s="29" t="n">
        <f aca="false">IFERROR(VALUE(L1695),"")</f>
        <v>3</v>
      </c>
      <c r="R1695" s="29" t="n">
        <f aca="true">IF(O1695="","",O1695-TODAY())</f>
        <v>540</v>
      </c>
      <c r="S1695" s="29" t="str">
        <f aca="false">IF(C1695="&lt;&lt; vazio &gt;&gt;","VAZIA",IF(AND(O1695&lt;&gt;"",R1695&lt;0),"VENCIDO",IF(AND(O1695&lt;&gt;"",R1695&lt;=Parametros!$B$10),"PRÓX. VENCIMENTO",IF(F1695="Q","QUALIDADE",IF(F1695="S","BLOQUEADO",IF(F1695="R","RESTRITO/DEVOLUÇÃO",IF(OR(N1695="QUAR",N1695="QRES"),"QUARENTENA",IF(OR(B1695="DESCARTE",B1695="DEVOLUÇÃO"),"DESCARTE/DEVOLUÇÃO",IF(AND(D1695="",K1695&lt;&gt;""),"SEM LOTE",IF(AND(Q1695&lt;&gt;"",Q1695&gt;=Parametros!$B$11),"PARADO/SEM GIRO","OK"))))))))))</f>
        <v>OK</v>
      </c>
      <c r="T1695" s="29" t="str">
        <f aca="false">IF(AND($S1695="PARADO/SEM GIRO",$K1695="KG",OR(Painel!$B$5="(Todos)",A1695=Painel!$B$5)*OR(Painel!$E$5="(Todos)",P1695=Painel!$E$5)),$J1695+ROW()/10000000,"")</f>
        <v/>
      </c>
      <c r="U1695" s="29" t="str">
        <f aca="false">IF(AND($S1695="VENCIDO",$K1695="KG",OR(Painel!$B$5="(Todos)",A1695=Painel!$B$5)*OR(Painel!$E$5="(Todos)",P1695=Painel!$E$5)),$J1695+ROW()/10000000,"")</f>
        <v/>
      </c>
    </row>
    <row r="1696" customFormat="false" ht="15" hidden="false" customHeight="false" outlineLevel="0" collapsed="false">
      <c r="A1696" s="29" t="s">
        <v>53</v>
      </c>
      <c r="B1696" s="29" t="s">
        <v>3200</v>
      </c>
      <c r="C1696" s="29" t="s">
        <v>1602</v>
      </c>
      <c r="D1696" s="29" t="s">
        <v>3201</v>
      </c>
      <c r="E1696" s="29" t="n">
        <v>1</v>
      </c>
      <c r="F1696" s="29"/>
      <c r="G1696" s="29" t="s">
        <v>3202</v>
      </c>
      <c r="H1696" s="30" t="n">
        <v>1000</v>
      </c>
      <c r="I1696" s="31" t="n">
        <v>46218</v>
      </c>
      <c r="J1696" s="30" t="n">
        <v>1000</v>
      </c>
      <c r="K1696" s="29" t="s">
        <v>120</v>
      </c>
      <c r="L1696" s="29" t="s">
        <v>1605</v>
      </c>
      <c r="M1696" s="29"/>
      <c r="N1696" s="29" t="s">
        <v>122</v>
      </c>
      <c r="O1696" s="31" t="n">
        <v>46756</v>
      </c>
      <c r="P1696" s="29" t="s">
        <v>123</v>
      </c>
      <c r="Q1696" s="29" t="n">
        <f aca="false">IFERROR(VALUE(L1696),"")</f>
        <v>67</v>
      </c>
      <c r="R1696" s="29" t="n">
        <f aca="true">IF(O1696="","",O1696-TODAY())</f>
        <v>471</v>
      </c>
      <c r="S1696" s="29" t="str">
        <f aca="false">IF(C1696="&lt;&lt; vazio &gt;&gt;","VAZIA",IF(AND(O1696&lt;&gt;"",R1696&lt;0),"VENCIDO",IF(AND(O1696&lt;&gt;"",R1696&lt;=Parametros!$B$10),"PRÓX. VENCIMENTO",IF(F1696="Q","QUALIDADE",IF(F1696="S","BLOQUEADO",IF(F1696="R","RESTRITO/DEVOLUÇÃO",IF(OR(N1696="QUAR",N1696="QRES"),"QUARENTENA",IF(OR(B1696="DESCARTE",B1696="DEVOLUÇÃO"),"DESCARTE/DEVOLUÇÃO",IF(AND(D1696="",K1696&lt;&gt;""),"SEM LOTE",IF(AND(Q1696&lt;&gt;"",Q1696&gt;=Parametros!$B$11),"PARADO/SEM GIRO","OK"))))))))))</f>
        <v>OK</v>
      </c>
      <c r="T1696" s="29" t="str">
        <f aca="false">IF(AND($S1696="PARADO/SEM GIRO",$K1696="KG",OR(Painel!$B$5="(Todos)",A1696=Painel!$B$5)*OR(Painel!$E$5="(Todos)",P1696=Painel!$E$5)),$J1696+ROW()/10000000,"")</f>
        <v/>
      </c>
      <c r="U1696" s="29" t="str">
        <f aca="false">IF(AND($S1696="VENCIDO",$K1696="KG",OR(Painel!$B$5="(Todos)",A1696=Painel!$B$5)*OR(Painel!$E$5="(Todos)",P1696=Painel!$E$5)),$J1696+ROW()/10000000,"")</f>
        <v/>
      </c>
    </row>
    <row r="1697" customFormat="false" ht="15" hidden="false" customHeight="false" outlineLevel="0" collapsed="false">
      <c r="A1697" s="29" t="s">
        <v>53</v>
      </c>
      <c r="B1697" s="29" t="s">
        <v>3203</v>
      </c>
      <c r="C1697" s="29" t="s">
        <v>785</v>
      </c>
      <c r="D1697" s="29" t="s">
        <v>786</v>
      </c>
      <c r="E1697" s="29" t="n">
        <v>1</v>
      </c>
      <c r="F1697" s="29"/>
      <c r="G1697" s="29" t="s">
        <v>3204</v>
      </c>
      <c r="H1697" s="30" t="n">
        <v>1000</v>
      </c>
      <c r="I1697" s="31" t="n">
        <v>46282</v>
      </c>
      <c r="J1697" s="30" t="n">
        <v>1000</v>
      </c>
      <c r="K1697" s="29" t="s">
        <v>120</v>
      </c>
      <c r="L1697" s="29" t="s">
        <v>400</v>
      </c>
      <c r="M1697" s="29"/>
      <c r="N1697" s="29" t="s">
        <v>122</v>
      </c>
      <c r="O1697" s="31" t="n">
        <v>46824</v>
      </c>
      <c r="P1697" s="29" t="s">
        <v>123</v>
      </c>
      <c r="Q1697" s="29" t="n">
        <f aca="false">IFERROR(VALUE(L1697),"")</f>
        <v>3</v>
      </c>
      <c r="R1697" s="29" t="n">
        <f aca="true">IF(O1697="","",O1697-TODAY())</f>
        <v>539</v>
      </c>
      <c r="S1697" s="29" t="str">
        <f aca="false">IF(C1697="&lt;&lt; vazio &gt;&gt;","VAZIA",IF(AND(O1697&lt;&gt;"",R1697&lt;0),"VENCIDO",IF(AND(O1697&lt;&gt;"",R1697&lt;=Parametros!$B$10),"PRÓX. VENCIMENTO",IF(F1697="Q","QUALIDADE",IF(F1697="S","BLOQUEADO",IF(F1697="R","RESTRITO/DEVOLUÇÃO",IF(OR(N1697="QUAR",N1697="QRES"),"QUARENTENA",IF(OR(B1697="DESCARTE",B1697="DEVOLUÇÃO"),"DESCARTE/DEVOLUÇÃO",IF(AND(D1697="",K1697&lt;&gt;""),"SEM LOTE",IF(AND(Q1697&lt;&gt;"",Q1697&gt;=Parametros!$B$11),"PARADO/SEM GIRO","OK"))))))))))</f>
        <v>OK</v>
      </c>
      <c r="T1697" s="29" t="str">
        <f aca="false">IF(AND($S1697="PARADO/SEM GIRO",$K1697="KG",OR(Painel!$B$5="(Todos)",A1697=Painel!$B$5)*OR(Painel!$E$5="(Todos)",P1697=Painel!$E$5)),$J1697+ROW()/10000000,"")</f>
        <v/>
      </c>
      <c r="U1697" s="29" t="str">
        <f aca="false">IF(AND($S1697="VENCIDO",$K1697="KG",OR(Painel!$B$5="(Todos)",A1697=Painel!$B$5)*OR(Painel!$E$5="(Todos)",P1697=Painel!$E$5)),$J1697+ROW()/10000000,"")</f>
        <v/>
      </c>
    </row>
    <row r="1698" customFormat="false" ht="15" hidden="false" customHeight="false" outlineLevel="0" collapsed="false">
      <c r="A1698" s="29" t="s">
        <v>53</v>
      </c>
      <c r="B1698" s="29" t="s">
        <v>3205</v>
      </c>
      <c r="C1698" s="29" t="s">
        <v>325</v>
      </c>
      <c r="D1698" s="29" t="s">
        <v>1062</v>
      </c>
      <c r="E1698" s="29" t="n">
        <v>1</v>
      </c>
      <c r="F1698" s="29" t="s">
        <v>268</v>
      </c>
      <c r="G1698" s="29" t="s">
        <v>3206</v>
      </c>
      <c r="H1698" s="30" t="n">
        <v>1102.5</v>
      </c>
      <c r="I1698" s="31" t="n">
        <v>46278</v>
      </c>
      <c r="J1698" s="30" t="n">
        <v>1102.5</v>
      </c>
      <c r="K1698" s="29" t="s">
        <v>120</v>
      </c>
      <c r="L1698" s="29" t="s">
        <v>328</v>
      </c>
      <c r="M1698" s="29"/>
      <c r="N1698" s="29" t="s">
        <v>122</v>
      </c>
      <c r="O1698" s="31" t="n">
        <v>46643</v>
      </c>
      <c r="P1698" s="29" t="s">
        <v>123</v>
      </c>
      <c r="Q1698" s="29" t="n">
        <f aca="false">IFERROR(VALUE(L1698),"")</f>
        <v>7</v>
      </c>
      <c r="R1698" s="29" t="n">
        <f aca="true">IF(O1698="","",O1698-TODAY())</f>
        <v>358</v>
      </c>
      <c r="S1698" s="29" t="str">
        <f aca="false">IF(C1698="&lt;&lt; vazio &gt;&gt;","VAZIA",IF(AND(O1698&lt;&gt;"",R1698&lt;0),"VENCIDO",IF(AND(O1698&lt;&gt;"",R1698&lt;=Parametros!$B$10),"PRÓX. VENCIMENTO",IF(F1698="Q","QUALIDADE",IF(F1698="S","BLOQUEADO",IF(F1698="R","RESTRITO/DEVOLUÇÃO",IF(OR(N1698="QUAR",N1698="QRES"),"QUARENTENA",IF(OR(B1698="DESCARTE",B1698="DEVOLUÇÃO"),"DESCARTE/DEVOLUÇÃO",IF(AND(D1698="",K1698&lt;&gt;""),"SEM LOTE",IF(AND(Q1698&lt;&gt;"",Q1698&gt;=Parametros!$B$11),"PARADO/SEM GIRO","OK"))))))))))</f>
        <v>QUALIDADE</v>
      </c>
      <c r="T1698" s="29" t="str">
        <f aca="false">IF(AND($S1698="PARADO/SEM GIRO",$K1698="KG",OR(Painel!$B$5="(Todos)",A1698=Painel!$B$5)*OR(Painel!$E$5="(Todos)",P1698=Painel!$E$5)),$J1698+ROW()/10000000,"")</f>
        <v/>
      </c>
      <c r="U1698" s="29" t="str">
        <f aca="false">IF(AND($S1698="VENCIDO",$K1698="KG",OR(Painel!$B$5="(Todos)",A1698=Painel!$B$5)*OR(Painel!$E$5="(Todos)",P1698=Painel!$E$5)),$J1698+ROW()/10000000,"")</f>
        <v/>
      </c>
    </row>
    <row r="1699" customFormat="false" ht="15" hidden="false" customHeight="false" outlineLevel="0" collapsed="false">
      <c r="A1699" s="29" t="s">
        <v>53</v>
      </c>
      <c r="B1699" s="29" t="s">
        <v>3207</v>
      </c>
      <c r="C1699" s="29" t="s">
        <v>785</v>
      </c>
      <c r="D1699" s="29" t="s">
        <v>880</v>
      </c>
      <c r="E1699" s="29" t="n">
        <v>1</v>
      </c>
      <c r="F1699" s="29"/>
      <c r="G1699" s="29" t="s">
        <v>3208</v>
      </c>
      <c r="H1699" s="30" t="n">
        <v>1000</v>
      </c>
      <c r="I1699" s="31" t="n">
        <v>46280</v>
      </c>
      <c r="J1699" s="30" t="n">
        <v>1000</v>
      </c>
      <c r="K1699" s="29" t="s">
        <v>120</v>
      </c>
      <c r="L1699" s="29" t="s">
        <v>144</v>
      </c>
      <c r="M1699" s="29"/>
      <c r="N1699" s="29" t="s">
        <v>122</v>
      </c>
      <c r="O1699" s="31" t="n">
        <v>46823</v>
      </c>
      <c r="P1699" s="29" t="s">
        <v>123</v>
      </c>
      <c r="Q1699" s="29" t="n">
        <f aca="false">IFERROR(VALUE(L1699),"")</f>
        <v>5</v>
      </c>
      <c r="R1699" s="29" t="n">
        <f aca="true">IF(O1699="","",O1699-TODAY())</f>
        <v>538</v>
      </c>
      <c r="S1699" s="29" t="str">
        <f aca="false">IF(C1699="&lt;&lt; vazio &gt;&gt;","VAZIA",IF(AND(O1699&lt;&gt;"",R1699&lt;0),"VENCIDO",IF(AND(O1699&lt;&gt;"",R1699&lt;=Parametros!$B$10),"PRÓX. VENCIMENTO",IF(F1699="Q","QUALIDADE",IF(F1699="S","BLOQUEADO",IF(F1699="R","RESTRITO/DEVOLUÇÃO",IF(OR(N1699="QUAR",N1699="QRES"),"QUARENTENA",IF(OR(B1699="DESCARTE",B1699="DEVOLUÇÃO"),"DESCARTE/DEVOLUÇÃO",IF(AND(D1699="",K1699&lt;&gt;""),"SEM LOTE",IF(AND(Q1699&lt;&gt;"",Q1699&gt;=Parametros!$B$11),"PARADO/SEM GIRO","OK"))))))))))</f>
        <v>OK</v>
      </c>
      <c r="T1699" s="29" t="str">
        <f aca="false">IF(AND($S1699="PARADO/SEM GIRO",$K1699="KG",OR(Painel!$B$5="(Todos)",A1699=Painel!$B$5)*OR(Painel!$E$5="(Todos)",P1699=Painel!$E$5)),$J1699+ROW()/10000000,"")</f>
        <v/>
      </c>
      <c r="U1699" s="29" t="str">
        <f aca="false">IF(AND($S1699="VENCIDO",$K1699="KG",OR(Painel!$B$5="(Todos)",A1699=Painel!$B$5)*OR(Painel!$E$5="(Todos)",P1699=Painel!$E$5)),$J1699+ROW()/10000000,"")</f>
        <v/>
      </c>
    </row>
    <row r="1700" customFormat="false" ht="15" hidden="false" customHeight="false" outlineLevel="0" collapsed="false">
      <c r="A1700" s="29" t="s">
        <v>53</v>
      </c>
      <c r="B1700" s="29" t="s">
        <v>3209</v>
      </c>
      <c r="C1700" s="29" t="s">
        <v>308</v>
      </c>
      <c r="D1700" s="29" t="s">
        <v>461</v>
      </c>
      <c r="E1700" s="29" t="n">
        <v>1</v>
      </c>
      <c r="F1700" s="29"/>
      <c r="G1700" s="29" t="s">
        <v>3210</v>
      </c>
      <c r="H1700" s="30" t="n">
        <v>315</v>
      </c>
      <c r="I1700" s="31" t="n">
        <v>46280</v>
      </c>
      <c r="J1700" s="30" t="n">
        <v>315</v>
      </c>
      <c r="K1700" s="29" t="s">
        <v>120</v>
      </c>
      <c r="L1700" s="29" t="s">
        <v>144</v>
      </c>
      <c r="M1700" s="29"/>
      <c r="N1700" s="29" t="s">
        <v>122</v>
      </c>
      <c r="O1700" s="31" t="n">
        <v>46818</v>
      </c>
      <c r="P1700" s="29" t="s">
        <v>123</v>
      </c>
      <c r="Q1700" s="29" t="n">
        <f aca="false">IFERROR(VALUE(L1700),"")</f>
        <v>5</v>
      </c>
      <c r="R1700" s="29" t="n">
        <f aca="true">IF(O1700="","",O1700-TODAY())</f>
        <v>533</v>
      </c>
      <c r="S1700" s="29" t="str">
        <f aca="false">IF(C1700="&lt;&lt; vazio &gt;&gt;","VAZIA",IF(AND(O1700&lt;&gt;"",R1700&lt;0),"VENCIDO",IF(AND(O1700&lt;&gt;"",R1700&lt;=Parametros!$B$10),"PRÓX. VENCIMENTO",IF(F1700="Q","QUALIDADE",IF(F1700="S","BLOQUEADO",IF(F1700="R","RESTRITO/DEVOLUÇÃO",IF(OR(N1700="QUAR",N1700="QRES"),"QUARENTENA",IF(OR(B1700="DESCARTE",B1700="DEVOLUÇÃO"),"DESCARTE/DEVOLUÇÃO",IF(AND(D1700="",K1700&lt;&gt;""),"SEM LOTE",IF(AND(Q1700&lt;&gt;"",Q1700&gt;=Parametros!$B$11),"PARADO/SEM GIRO","OK"))))))))))</f>
        <v>OK</v>
      </c>
      <c r="T1700" s="29" t="str">
        <f aca="false">IF(AND($S1700="PARADO/SEM GIRO",$K1700="KG",OR(Painel!$B$5="(Todos)",A1700=Painel!$B$5)*OR(Painel!$E$5="(Todos)",P1700=Painel!$E$5)),$J1700+ROW()/10000000,"")</f>
        <v/>
      </c>
      <c r="U1700" s="29" t="str">
        <f aca="false">IF(AND($S1700="VENCIDO",$K1700="KG",OR(Painel!$B$5="(Todos)",A1700=Painel!$B$5)*OR(Painel!$E$5="(Todos)",P1700=Painel!$E$5)),$J1700+ROW()/10000000,"")</f>
        <v/>
      </c>
    </row>
    <row r="1701" customFormat="false" ht="15" hidden="false" customHeight="false" outlineLevel="0" collapsed="false">
      <c r="A1701" s="29" t="s">
        <v>53</v>
      </c>
      <c r="B1701" s="29" t="s">
        <v>3211</v>
      </c>
      <c r="C1701" s="29" t="s">
        <v>135</v>
      </c>
      <c r="D1701" s="29" t="s">
        <v>2998</v>
      </c>
      <c r="E1701" s="29" t="n">
        <v>1</v>
      </c>
      <c r="F1701" s="29"/>
      <c r="G1701" s="29" t="s">
        <v>3212</v>
      </c>
      <c r="H1701" s="30" t="n">
        <v>999.9</v>
      </c>
      <c r="I1701" s="31" t="n">
        <v>46261</v>
      </c>
      <c r="J1701" s="30" t="n">
        <v>999.9</v>
      </c>
      <c r="K1701" s="29" t="s">
        <v>120</v>
      </c>
      <c r="L1701" s="29" t="s">
        <v>938</v>
      </c>
      <c r="M1701" s="29"/>
      <c r="N1701" s="29" t="s">
        <v>122</v>
      </c>
      <c r="O1701" s="31" t="n">
        <v>46608</v>
      </c>
      <c r="P1701" s="29" t="s">
        <v>123</v>
      </c>
      <c r="Q1701" s="29" t="n">
        <f aca="false">IFERROR(VALUE(L1701),"")</f>
        <v>24</v>
      </c>
      <c r="R1701" s="29" t="n">
        <f aca="true">IF(O1701="","",O1701-TODAY())</f>
        <v>323</v>
      </c>
      <c r="S1701" s="29" t="str">
        <f aca="false">IF(C1701="&lt;&lt; vazio &gt;&gt;","VAZIA",IF(AND(O1701&lt;&gt;"",R1701&lt;0),"VENCIDO",IF(AND(O1701&lt;&gt;"",R1701&lt;=Parametros!$B$10),"PRÓX. VENCIMENTO",IF(F1701="Q","QUALIDADE",IF(F1701="S","BLOQUEADO",IF(F1701="R","RESTRITO/DEVOLUÇÃO",IF(OR(N1701="QUAR",N1701="QRES"),"QUARENTENA",IF(OR(B1701="DESCARTE",B1701="DEVOLUÇÃO"),"DESCARTE/DEVOLUÇÃO",IF(AND(D1701="",K1701&lt;&gt;""),"SEM LOTE",IF(AND(Q1701&lt;&gt;"",Q1701&gt;=Parametros!$B$11),"PARADO/SEM GIRO","OK"))))))))))</f>
        <v>OK</v>
      </c>
      <c r="T1701" s="29" t="str">
        <f aca="false">IF(AND($S1701="PARADO/SEM GIRO",$K1701="KG",OR(Painel!$B$5="(Todos)",A1701=Painel!$B$5)*OR(Painel!$E$5="(Todos)",P1701=Painel!$E$5)),$J1701+ROW()/10000000,"")</f>
        <v/>
      </c>
      <c r="U1701" s="29" t="str">
        <f aca="false">IF(AND($S1701="VENCIDO",$K1701="KG",OR(Painel!$B$5="(Todos)",A1701=Painel!$B$5)*OR(Painel!$E$5="(Todos)",P1701=Painel!$E$5)),$J1701+ROW()/10000000,"")</f>
        <v/>
      </c>
    </row>
    <row r="1702" customFormat="false" ht="15" hidden="false" customHeight="false" outlineLevel="0" collapsed="false">
      <c r="A1702" s="29" t="s">
        <v>53</v>
      </c>
      <c r="B1702" s="29" t="s">
        <v>3213</v>
      </c>
      <c r="C1702" s="29" t="s">
        <v>876</v>
      </c>
      <c r="D1702" s="29" t="s">
        <v>877</v>
      </c>
      <c r="E1702" s="29" t="n">
        <v>1</v>
      </c>
      <c r="F1702" s="29"/>
      <c r="G1702" s="29" t="s">
        <v>3214</v>
      </c>
      <c r="H1702" s="30" t="n">
        <v>720</v>
      </c>
      <c r="I1702" s="31" t="n">
        <v>46279</v>
      </c>
      <c r="J1702" s="30" t="n">
        <v>720</v>
      </c>
      <c r="K1702" s="29" t="s">
        <v>120</v>
      </c>
      <c r="L1702" s="29" t="s">
        <v>350</v>
      </c>
      <c r="M1702" s="29"/>
      <c r="N1702" s="29" t="s">
        <v>122</v>
      </c>
      <c r="O1702" s="31" t="n">
        <v>46821</v>
      </c>
      <c r="P1702" s="29" t="s">
        <v>123</v>
      </c>
      <c r="Q1702" s="29" t="n">
        <f aca="false">IFERROR(VALUE(L1702),"")</f>
        <v>6</v>
      </c>
      <c r="R1702" s="29" t="n">
        <f aca="true">IF(O1702="","",O1702-TODAY())</f>
        <v>536</v>
      </c>
      <c r="S1702" s="29" t="str">
        <f aca="false">IF(C1702="&lt;&lt; vazio &gt;&gt;","VAZIA",IF(AND(O1702&lt;&gt;"",R1702&lt;0),"VENCIDO",IF(AND(O1702&lt;&gt;"",R1702&lt;=Parametros!$B$10),"PRÓX. VENCIMENTO",IF(F1702="Q","QUALIDADE",IF(F1702="S","BLOQUEADO",IF(F1702="R","RESTRITO/DEVOLUÇÃO",IF(OR(N1702="QUAR",N1702="QRES"),"QUARENTENA",IF(OR(B1702="DESCARTE",B1702="DEVOLUÇÃO"),"DESCARTE/DEVOLUÇÃO",IF(AND(D1702="",K1702&lt;&gt;""),"SEM LOTE",IF(AND(Q1702&lt;&gt;"",Q1702&gt;=Parametros!$B$11),"PARADO/SEM GIRO","OK"))))))))))</f>
        <v>OK</v>
      </c>
      <c r="T1702" s="29" t="str">
        <f aca="false">IF(AND($S1702="PARADO/SEM GIRO",$K1702="KG",OR(Painel!$B$5="(Todos)",A1702=Painel!$B$5)*OR(Painel!$E$5="(Todos)",P1702=Painel!$E$5)),$J1702+ROW()/10000000,"")</f>
        <v/>
      </c>
      <c r="U1702" s="29" t="str">
        <f aca="false">IF(AND($S1702="VENCIDO",$K1702="KG",OR(Painel!$B$5="(Todos)",A1702=Painel!$B$5)*OR(Painel!$E$5="(Todos)",P1702=Painel!$E$5)),$J1702+ROW()/10000000,"")</f>
        <v/>
      </c>
    </row>
    <row r="1703" customFormat="false" ht="15" hidden="false" customHeight="false" outlineLevel="0" collapsed="false">
      <c r="A1703" s="29" t="s">
        <v>53</v>
      </c>
      <c r="B1703" s="29" t="s">
        <v>3215</v>
      </c>
      <c r="C1703" s="29" t="s">
        <v>894</v>
      </c>
      <c r="D1703" s="29" t="s">
        <v>895</v>
      </c>
      <c r="E1703" s="29" t="n">
        <v>1</v>
      </c>
      <c r="F1703" s="29" t="s">
        <v>268</v>
      </c>
      <c r="G1703" s="29" t="s">
        <v>3216</v>
      </c>
      <c r="H1703" s="30" t="n">
        <v>1000</v>
      </c>
      <c r="I1703" s="31" t="n">
        <v>46282</v>
      </c>
      <c r="J1703" s="30" t="n">
        <v>1000</v>
      </c>
      <c r="K1703" s="29" t="s">
        <v>120</v>
      </c>
      <c r="L1703" s="29" t="s">
        <v>400</v>
      </c>
      <c r="M1703" s="29"/>
      <c r="N1703" s="29" t="s">
        <v>122</v>
      </c>
      <c r="O1703" s="31" t="n">
        <v>46828</v>
      </c>
      <c r="P1703" s="29" t="s">
        <v>123</v>
      </c>
      <c r="Q1703" s="29" t="n">
        <f aca="false">IFERROR(VALUE(L1703),"")</f>
        <v>3</v>
      </c>
      <c r="R1703" s="29" t="n">
        <f aca="true">IF(O1703="","",O1703-TODAY())</f>
        <v>543</v>
      </c>
      <c r="S1703" s="29" t="str">
        <f aca="false">IF(C1703="&lt;&lt; vazio &gt;&gt;","VAZIA",IF(AND(O1703&lt;&gt;"",R1703&lt;0),"VENCIDO",IF(AND(O1703&lt;&gt;"",R1703&lt;=Parametros!$B$10),"PRÓX. VENCIMENTO",IF(F1703="Q","QUALIDADE",IF(F1703="S","BLOQUEADO",IF(F1703="R","RESTRITO/DEVOLUÇÃO",IF(OR(N1703="QUAR",N1703="QRES"),"QUARENTENA",IF(OR(B1703="DESCARTE",B1703="DEVOLUÇÃO"),"DESCARTE/DEVOLUÇÃO",IF(AND(D1703="",K1703&lt;&gt;""),"SEM LOTE",IF(AND(Q1703&lt;&gt;"",Q1703&gt;=Parametros!$B$11),"PARADO/SEM GIRO","OK"))))))))))</f>
        <v>QUALIDADE</v>
      </c>
      <c r="T1703" s="29" t="str">
        <f aca="false">IF(AND($S1703="PARADO/SEM GIRO",$K1703="KG",OR(Painel!$B$5="(Todos)",A1703=Painel!$B$5)*OR(Painel!$E$5="(Todos)",P1703=Painel!$E$5)),$J1703+ROW()/10000000,"")</f>
        <v/>
      </c>
      <c r="U1703" s="29" t="str">
        <f aca="false">IF(AND($S1703="VENCIDO",$K1703="KG",OR(Painel!$B$5="(Todos)",A1703=Painel!$B$5)*OR(Painel!$E$5="(Todos)",P1703=Painel!$E$5)),$J1703+ROW()/10000000,"")</f>
        <v/>
      </c>
    </row>
    <row r="1704" customFormat="false" ht="15" hidden="false" customHeight="false" outlineLevel="0" collapsed="false">
      <c r="A1704" s="29" t="s">
        <v>53</v>
      </c>
      <c r="B1704" s="29" t="s">
        <v>3217</v>
      </c>
      <c r="C1704" s="29" t="s">
        <v>1274</v>
      </c>
      <c r="D1704" s="29" t="s">
        <v>1275</v>
      </c>
      <c r="E1704" s="29" t="n">
        <v>1</v>
      </c>
      <c r="F1704" s="29"/>
      <c r="G1704" s="29" t="s">
        <v>3218</v>
      </c>
      <c r="H1704" s="30" t="n">
        <v>1000</v>
      </c>
      <c r="I1704" s="31" t="n">
        <v>46230</v>
      </c>
      <c r="J1704" s="30" t="n">
        <v>1000</v>
      </c>
      <c r="K1704" s="29" t="s">
        <v>120</v>
      </c>
      <c r="L1704" s="29" t="s">
        <v>1277</v>
      </c>
      <c r="M1704" s="29"/>
      <c r="N1704" s="29" t="s">
        <v>122</v>
      </c>
      <c r="O1704" s="31" t="n">
        <v>46588</v>
      </c>
      <c r="P1704" s="29" t="s">
        <v>123</v>
      </c>
      <c r="Q1704" s="29" t="n">
        <f aca="false">IFERROR(VALUE(L1704),"")</f>
        <v>55</v>
      </c>
      <c r="R1704" s="29" t="n">
        <f aca="true">IF(O1704="","",O1704-TODAY())</f>
        <v>303</v>
      </c>
      <c r="S1704" s="29" t="str">
        <f aca="false">IF(C1704="&lt;&lt; vazio &gt;&gt;","VAZIA",IF(AND(O1704&lt;&gt;"",R1704&lt;0),"VENCIDO",IF(AND(O1704&lt;&gt;"",R1704&lt;=Parametros!$B$10),"PRÓX. VENCIMENTO",IF(F1704="Q","QUALIDADE",IF(F1704="S","BLOQUEADO",IF(F1704="R","RESTRITO/DEVOLUÇÃO",IF(OR(N1704="QUAR",N1704="QRES"),"QUARENTENA",IF(OR(B1704="DESCARTE",B1704="DEVOLUÇÃO"),"DESCARTE/DEVOLUÇÃO",IF(AND(D1704="",K1704&lt;&gt;""),"SEM LOTE",IF(AND(Q1704&lt;&gt;"",Q1704&gt;=Parametros!$B$11),"PARADO/SEM GIRO","OK"))))))))))</f>
        <v>OK</v>
      </c>
      <c r="T1704" s="29" t="str">
        <f aca="false">IF(AND($S1704="PARADO/SEM GIRO",$K1704="KG",OR(Painel!$B$5="(Todos)",A1704=Painel!$B$5)*OR(Painel!$E$5="(Todos)",P1704=Painel!$E$5)),$J1704+ROW()/10000000,"")</f>
        <v/>
      </c>
      <c r="U1704" s="29" t="str">
        <f aca="false">IF(AND($S1704="VENCIDO",$K1704="KG",OR(Painel!$B$5="(Todos)",A1704=Painel!$B$5)*OR(Painel!$E$5="(Todos)",P1704=Painel!$E$5)),$J1704+ROW()/10000000,"")</f>
        <v/>
      </c>
    </row>
    <row r="1705" customFormat="false" ht="15" hidden="false" customHeight="false" outlineLevel="0" collapsed="false">
      <c r="A1705" s="29" t="s">
        <v>53</v>
      </c>
      <c r="B1705" s="29" t="s">
        <v>3219</v>
      </c>
      <c r="C1705" s="29" t="s">
        <v>325</v>
      </c>
      <c r="D1705" s="29" t="s">
        <v>3220</v>
      </c>
      <c r="E1705" s="29" t="n">
        <v>1</v>
      </c>
      <c r="F1705" s="29"/>
      <c r="G1705" s="29" t="s">
        <v>3221</v>
      </c>
      <c r="H1705" s="30" t="n">
        <v>1102.5</v>
      </c>
      <c r="I1705" s="31" t="n">
        <v>46282</v>
      </c>
      <c r="J1705" s="30" t="n">
        <v>1102.5</v>
      </c>
      <c r="K1705" s="29" t="s">
        <v>120</v>
      </c>
      <c r="L1705" s="29" t="s">
        <v>400</v>
      </c>
      <c r="M1705" s="29"/>
      <c r="N1705" s="29" t="s">
        <v>122</v>
      </c>
      <c r="O1705" s="31" t="n">
        <v>46642</v>
      </c>
      <c r="P1705" s="29" t="s">
        <v>123</v>
      </c>
      <c r="Q1705" s="29" t="n">
        <f aca="false">IFERROR(VALUE(L1705),"")</f>
        <v>3</v>
      </c>
      <c r="R1705" s="29" t="n">
        <f aca="true">IF(O1705="","",O1705-TODAY())</f>
        <v>357</v>
      </c>
      <c r="S1705" s="29" t="str">
        <f aca="false">IF(C1705="&lt;&lt; vazio &gt;&gt;","VAZIA",IF(AND(O1705&lt;&gt;"",R1705&lt;0),"VENCIDO",IF(AND(O1705&lt;&gt;"",R1705&lt;=Parametros!$B$10),"PRÓX. VENCIMENTO",IF(F1705="Q","QUALIDADE",IF(F1705="S","BLOQUEADO",IF(F1705="R","RESTRITO/DEVOLUÇÃO",IF(OR(N1705="QUAR",N1705="QRES"),"QUARENTENA",IF(OR(B1705="DESCARTE",B1705="DEVOLUÇÃO"),"DESCARTE/DEVOLUÇÃO",IF(AND(D1705="",K1705&lt;&gt;""),"SEM LOTE",IF(AND(Q1705&lt;&gt;"",Q1705&gt;=Parametros!$B$11),"PARADO/SEM GIRO","OK"))))))))))</f>
        <v>OK</v>
      </c>
      <c r="T1705" s="29" t="str">
        <f aca="false">IF(AND($S1705="PARADO/SEM GIRO",$K1705="KG",OR(Painel!$B$5="(Todos)",A1705=Painel!$B$5)*OR(Painel!$E$5="(Todos)",P1705=Painel!$E$5)),$J1705+ROW()/10000000,"")</f>
        <v/>
      </c>
      <c r="U1705" s="29" t="str">
        <f aca="false">IF(AND($S1705="VENCIDO",$K1705="KG",OR(Painel!$B$5="(Todos)",A1705=Painel!$B$5)*OR(Painel!$E$5="(Todos)",P1705=Painel!$E$5)),$J1705+ROW()/10000000,"")</f>
        <v/>
      </c>
    </row>
    <row r="1706" customFormat="false" ht="15" hidden="false" customHeight="false" outlineLevel="0" collapsed="false">
      <c r="A1706" s="29" t="s">
        <v>53</v>
      </c>
      <c r="B1706" s="29" t="s">
        <v>3222</v>
      </c>
      <c r="C1706" s="29" t="s">
        <v>253</v>
      </c>
      <c r="D1706" s="29" t="s">
        <v>440</v>
      </c>
      <c r="E1706" s="29" t="n">
        <v>1</v>
      </c>
      <c r="F1706" s="29"/>
      <c r="G1706" s="29" t="s">
        <v>3223</v>
      </c>
      <c r="H1706" s="30" t="n">
        <v>727.2</v>
      </c>
      <c r="I1706" s="31" t="n">
        <v>46259</v>
      </c>
      <c r="J1706" s="30" t="n">
        <v>727.2</v>
      </c>
      <c r="K1706" s="29" t="s">
        <v>120</v>
      </c>
      <c r="L1706" s="29" t="s">
        <v>677</v>
      </c>
      <c r="M1706" s="29"/>
      <c r="N1706" s="29" t="s">
        <v>122</v>
      </c>
      <c r="O1706" s="31" t="n">
        <v>46799</v>
      </c>
      <c r="P1706" s="29" t="s">
        <v>123</v>
      </c>
      <c r="Q1706" s="29" t="n">
        <f aca="false">IFERROR(VALUE(L1706),"")</f>
        <v>26</v>
      </c>
      <c r="R1706" s="29" t="n">
        <f aca="true">IF(O1706="","",O1706-TODAY())</f>
        <v>514</v>
      </c>
      <c r="S1706" s="29" t="str">
        <f aca="false">IF(C1706="&lt;&lt; vazio &gt;&gt;","VAZIA",IF(AND(O1706&lt;&gt;"",R1706&lt;0),"VENCIDO",IF(AND(O1706&lt;&gt;"",R1706&lt;=Parametros!$B$10),"PRÓX. VENCIMENTO",IF(F1706="Q","QUALIDADE",IF(F1706="S","BLOQUEADO",IF(F1706="R","RESTRITO/DEVOLUÇÃO",IF(OR(N1706="QUAR",N1706="QRES"),"QUARENTENA",IF(OR(B1706="DESCARTE",B1706="DEVOLUÇÃO"),"DESCARTE/DEVOLUÇÃO",IF(AND(D1706="",K1706&lt;&gt;""),"SEM LOTE",IF(AND(Q1706&lt;&gt;"",Q1706&gt;=Parametros!$B$11),"PARADO/SEM GIRO","OK"))))))))))</f>
        <v>OK</v>
      </c>
      <c r="T1706" s="29" t="str">
        <f aca="false">IF(AND($S1706="PARADO/SEM GIRO",$K1706="KG",OR(Painel!$B$5="(Todos)",A1706=Painel!$B$5)*OR(Painel!$E$5="(Todos)",P1706=Painel!$E$5)),$J1706+ROW()/10000000,"")</f>
        <v/>
      </c>
      <c r="U1706" s="29" t="str">
        <f aca="false">IF(AND($S1706="VENCIDO",$K1706="KG",OR(Painel!$B$5="(Todos)",A1706=Painel!$B$5)*OR(Painel!$E$5="(Todos)",P1706=Painel!$E$5)),$J1706+ROW()/10000000,"")</f>
        <v/>
      </c>
    </row>
    <row r="1707" customFormat="false" ht="15" hidden="false" customHeight="false" outlineLevel="0" collapsed="false">
      <c r="A1707" s="29" t="s">
        <v>53</v>
      </c>
      <c r="B1707" s="29" t="s">
        <v>3224</v>
      </c>
      <c r="C1707" s="29" t="s">
        <v>135</v>
      </c>
      <c r="D1707" s="29" t="s">
        <v>2998</v>
      </c>
      <c r="E1707" s="29" t="n">
        <v>1</v>
      </c>
      <c r="F1707" s="29"/>
      <c r="G1707" s="29" t="s">
        <v>3225</v>
      </c>
      <c r="H1707" s="30" t="n">
        <v>999.9</v>
      </c>
      <c r="I1707" s="31" t="n">
        <v>46261</v>
      </c>
      <c r="J1707" s="30" t="n">
        <v>999.9</v>
      </c>
      <c r="K1707" s="29" t="s">
        <v>120</v>
      </c>
      <c r="L1707" s="29" t="s">
        <v>938</v>
      </c>
      <c r="M1707" s="29"/>
      <c r="N1707" s="29" t="s">
        <v>122</v>
      </c>
      <c r="O1707" s="31" t="n">
        <v>46608</v>
      </c>
      <c r="P1707" s="29" t="s">
        <v>123</v>
      </c>
      <c r="Q1707" s="29" t="n">
        <f aca="false">IFERROR(VALUE(L1707),"")</f>
        <v>24</v>
      </c>
      <c r="R1707" s="29" t="n">
        <f aca="true">IF(O1707="","",O1707-TODAY())</f>
        <v>323</v>
      </c>
      <c r="S1707" s="29" t="str">
        <f aca="false">IF(C1707="&lt;&lt; vazio &gt;&gt;","VAZIA",IF(AND(O1707&lt;&gt;"",R1707&lt;0),"VENCIDO",IF(AND(O1707&lt;&gt;"",R1707&lt;=Parametros!$B$10),"PRÓX. VENCIMENTO",IF(F1707="Q","QUALIDADE",IF(F1707="S","BLOQUEADO",IF(F1707="R","RESTRITO/DEVOLUÇÃO",IF(OR(N1707="QUAR",N1707="QRES"),"QUARENTENA",IF(OR(B1707="DESCARTE",B1707="DEVOLUÇÃO"),"DESCARTE/DEVOLUÇÃO",IF(AND(D1707="",K1707&lt;&gt;""),"SEM LOTE",IF(AND(Q1707&lt;&gt;"",Q1707&gt;=Parametros!$B$11),"PARADO/SEM GIRO","OK"))))))))))</f>
        <v>OK</v>
      </c>
      <c r="T1707" s="29" t="str">
        <f aca="false">IF(AND($S1707="PARADO/SEM GIRO",$K1707="KG",OR(Painel!$B$5="(Todos)",A1707=Painel!$B$5)*OR(Painel!$E$5="(Todos)",P1707=Painel!$E$5)),$J1707+ROW()/10000000,"")</f>
        <v/>
      </c>
      <c r="U1707" s="29" t="str">
        <f aca="false">IF(AND($S1707="VENCIDO",$K1707="KG",OR(Painel!$B$5="(Todos)",A1707=Painel!$B$5)*OR(Painel!$E$5="(Todos)",P1707=Painel!$E$5)),$J1707+ROW()/10000000,"")</f>
        <v/>
      </c>
    </row>
    <row r="1708" customFormat="false" ht="15" hidden="false" customHeight="false" outlineLevel="0" collapsed="false">
      <c r="A1708" s="29" t="s">
        <v>53</v>
      </c>
      <c r="B1708" s="29" t="s">
        <v>3226</v>
      </c>
      <c r="C1708" s="29" t="s">
        <v>1274</v>
      </c>
      <c r="D1708" s="29" t="s">
        <v>1275</v>
      </c>
      <c r="E1708" s="29" t="n">
        <v>1</v>
      </c>
      <c r="F1708" s="29"/>
      <c r="G1708" s="29" t="s">
        <v>3227</v>
      </c>
      <c r="H1708" s="30" t="n">
        <v>1000</v>
      </c>
      <c r="I1708" s="31" t="n">
        <v>46230</v>
      </c>
      <c r="J1708" s="30" t="n">
        <v>1000</v>
      </c>
      <c r="K1708" s="29" t="s">
        <v>120</v>
      </c>
      <c r="L1708" s="29" t="s">
        <v>1277</v>
      </c>
      <c r="M1708" s="29"/>
      <c r="N1708" s="29" t="s">
        <v>122</v>
      </c>
      <c r="O1708" s="31" t="n">
        <v>46588</v>
      </c>
      <c r="P1708" s="29" t="s">
        <v>123</v>
      </c>
      <c r="Q1708" s="29" t="n">
        <f aca="false">IFERROR(VALUE(L1708),"")</f>
        <v>55</v>
      </c>
      <c r="R1708" s="29" t="n">
        <f aca="true">IF(O1708="","",O1708-TODAY())</f>
        <v>303</v>
      </c>
      <c r="S1708" s="29" t="str">
        <f aca="false">IF(C1708="&lt;&lt; vazio &gt;&gt;","VAZIA",IF(AND(O1708&lt;&gt;"",R1708&lt;0),"VENCIDO",IF(AND(O1708&lt;&gt;"",R1708&lt;=Parametros!$B$10),"PRÓX. VENCIMENTO",IF(F1708="Q","QUALIDADE",IF(F1708="S","BLOQUEADO",IF(F1708="R","RESTRITO/DEVOLUÇÃO",IF(OR(N1708="QUAR",N1708="QRES"),"QUARENTENA",IF(OR(B1708="DESCARTE",B1708="DEVOLUÇÃO"),"DESCARTE/DEVOLUÇÃO",IF(AND(D1708="",K1708&lt;&gt;""),"SEM LOTE",IF(AND(Q1708&lt;&gt;"",Q1708&gt;=Parametros!$B$11),"PARADO/SEM GIRO","OK"))))))))))</f>
        <v>OK</v>
      </c>
      <c r="T1708" s="29" t="str">
        <f aca="false">IF(AND($S1708="PARADO/SEM GIRO",$K1708="KG",OR(Painel!$B$5="(Todos)",A1708=Painel!$B$5)*OR(Painel!$E$5="(Todos)",P1708=Painel!$E$5)),$J1708+ROW()/10000000,"")</f>
        <v/>
      </c>
      <c r="U1708" s="29" t="str">
        <f aca="false">IF(AND($S1708="VENCIDO",$K1708="KG",OR(Painel!$B$5="(Todos)",A1708=Painel!$B$5)*OR(Painel!$E$5="(Todos)",P1708=Painel!$E$5)),$J1708+ROW()/10000000,"")</f>
        <v/>
      </c>
    </row>
    <row r="1709" customFormat="false" ht="15" hidden="false" customHeight="false" outlineLevel="0" collapsed="false">
      <c r="A1709" s="29" t="s">
        <v>53</v>
      </c>
      <c r="B1709" s="29" t="s">
        <v>3228</v>
      </c>
      <c r="C1709" s="29" t="s">
        <v>222</v>
      </c>
      <c r="D1709" s="29" t="s">
        <v>815</v>
      </c>
      <c r="E1709" s="29" t="n">
        <v>1</v>
      </c>
      <c r="F1709" s="29"/>
      <c r="G1709" s="29" t="s">
        <v>3229</v>
      </c>
      <c r="H1709" s="30" t="n">
        <v>1000</v>
      </c>
      <c r="I1709" s="31" t="n">
        <v>46283</v>
      </c>
      <c r="J1709" s="30" t="n">
        <v>1000</v>
      </c>
      <c r="K1709" s="29" t="s">
        <v>120</v>
      </c>
      <c r="L1709" s="29" t="s">
        <v>176</v>
      </c>
      <c r="M1709" s="29"/>
      <c r="N1709" s="29" t="s">
        <v>122</v>
      </c>
      <c r="O1709" s="31" t="n">
        <v>46825</v>
      </c>
      <c r="P1709" s="29" t="s">
        <v>123</v>
      </c>
      <c r="Q1709" s="29" t="n">
        <f aca="false">IFERROR(VALUE(L1709),"")</f>
        <v>2</v>
      </c>
      <c r="R1709" s="29" t="n">
        <f aca="true">IF(O1709="","",O1709-TODAY())</f>
        <v>540</v>
      </c>
      <c r="S1709" s="29" t="str">
        <f aca="false">IF(C1709="&lt;&lt; vazio &gt;&gt;","VAZIA",IF(AND(O1709&lt;&gt;"",R1709&lt;0),"VENCIDO",IF(AND(O1709&lt;&gt;"",R1709&lt;=Parametros!$B$10),"PRÓX. VENCIMENTO",IF(F1709="Q","QUALIDADE",IF(F1709="S","BLOQUEADO",IF(F1709="R","RESTRITO/DEVOLUÇÃO",IF(OR(N1709="QUAR",N1709="QRES"),"QUARENTENA",IF(OR(B1709="DESCARTE",B1709="DEVOLUÇÃO"),"DESCARTE/DEVOLUÇÃO",IF(AND(D1709="",K1709&lt;&gt;""),"SEM LOTE",IF(AND(Q1709&lt;&gt;"",Q1709&gt;=Parametros!$B$11),"PARADO/SEM GIRO","OK"))))))))))</f>
        <v>OK</v>
      </c>
      <c r="T1709" s="29" t="str">
        <f aca="false">IF(AND($S1709="PARADO/SEM GIRO",$K1709="KG",OR(Painel!$B$5="(Todos)",A1709=Painel!$B$5)*OR(Painel!$E$5="(Todos)",P1709=Painel!$E$5)),$J1709+ROW()/10000000,"")</f>
        <v/>
      </c>
      <c r="U1709" s="29" t="str">
        <f aca="false">IF(AND($S1709="VENCIDO",$K1709="KG",OR(Painel!$B$5="(Todos)",A1709=Painel!$B$5)*OR(Painel!$E$5="(Todos)",P1709=Painel!$E$5)),$J1709+ROW()/10000000,"")</f>
        <v/>
      </c>
    </row>
    <row r="1710" customFormat="false" ht="15" hidden="false" customHeight="false" outlineLevel="0" collapsed="false">
      <c r="A1710" s="29" t="s">
        <v>53</v>
      </c>
      <c r="B1710" s="29" t="s">
        <v>3230</v>
      </c>
      <c r="C1710" s="29" t="s">
        <v>276</v>
      </c>
      <c r="D1710" s="29" t="s">
        <v>698</v>
      </c>
      <c r="E1710" s="29" t="n">
        <v>1</v>
      </c>
      <c r="F1710" s="29" t="s">
        <v>268</v>
      </c>
      <c r="G1710" s="29" t="s">
        <v>3231</v>
      </c>
      <c r="H1710" s="30" t="n">
        <v>415.8</v>
      </c>
      <c r="I1710" s="31" t="n">
        <v>46277</v>
      </c>
      <c r="J1710" s="30" t="n">
        <v>415.8</v>
      </c>
      <c r="K1710" s="29" t="s">
        <v>120</v>
      </c>
      <c r="L1710" s="29" t="s">
        <v>652</v>
      </c>
      <c r="M1710" s="29"/>
      <c r="N1710" s="29" t="s">
        <v>122</v>
      </c>
      <c r="O1710" s="31" t="n">
        <v>46823</v>
      </c>
      <c r="P1710" s="29" t="s">
        <v>123</v>
      </c>
      <c r="Q1710" s="29" t="n">
        <f aca="false">IFERROR(VALUE(L1710),"")</f>
        <v>8</v>
      </c>
      <c r="R1710" s="29" t="n">
        <f aca="true">IF(O1710="","",O1710-TODAY())</f>
        <v>538</v>
      </c>
      <c r="S1710" s="29" t="str">
        <f aca="false">IF(C1710="&lt;&lt; vazio &gt;&gt;","VAZIA",IF(AND(O1710&lt;&gt;"",R1710&lt;0),"VENCIDO",IF(AND(O1710&lt;&gt;"",R1710&lt;=Parametros!$B$10),"PRÓX. VENCIMENTO",IF(F1710="Q","QUALIDADE",IF(F1710="S","BLOQUEADO",IF(F1710="R","RESTRITO/DEVOLUÇÃO",IF(OR(N1710="QUAR",N1710="QRES"),"QUARENTENA",IF(OR(B1710="DESCARTE",B1710="DEVOLUÇÃO"),"DESCARTE/DEVOLUÇÃO",IF(AND(D1710="",K1710&lt;&gt;""),"SEM LOTE",IF(AND(Q1710&lt;&gt;"",Q1710&gt;=Parametros!$B$11),"PARADO/SEM GIRO","OK"))))))))))</f>
        <v>QUALIDADE</v>
      </c>
      <c r="T1710" s="29" t="str">
        <f aca="false">IF(AND($S1710="PARADO/SEM GIRO",$K1710="KG",OR(Painel!$B$5="(Todos)",A1710=Painel!$B$5)*OR(Painel!$E$5="(Todos)",P1710=Painel!$E$5)),$J1710+ROW()/10000000,"")</f>
        <v/>
      </c>
      <c r="U1710" s="29" t="str">
        <f aca="false">IF(AND($S1710="VENCIDO",$K1710="KG",OR(Painel!$B$5="(Todos)",A1710=Painel!$B$5)*OR(Painel!$E$5="(Todos)",P1710=Painel!$E$5)),$J1710+ROW()/10000000,"")</f>
        <v/>
      </c>
    </row>
    <row r="1711" customFormat="false" ht="15" hidden="false" customHeight="false" outlineLevel="0" collapsed="false">
      <c r="A1711" s="29" t="s">
        <v>53</v>
      </c>
      <c r="B1711" s="29" t="s">
        <v>3232</v>
      </c>
      <c r="C1711" s="29" t="s">
        <v>369</v>
      </c>
      <c r="D1711" s="29" t="s">
        <v>2221</v>
      </c>
      <c r="E1711" s="29" t="n">
        <v>1</v>
      </c>
      <c r="F1711" s="29"/>
      <c r="G1711" s="29" t="s">
        <v>3233</v>
      </c>
      <c r="H1711" s="30" t="n">
        <v>999.9</v>
      </c>
      <c r="I1711" s="31" t="n">
        <v>46260</v>
      </c>
      <c r="J1711" s="30" t="n">
        <v>999.9</v>
      </c>
      <c r="K1711" s="29" t="s">
        <v>120</v>
      </c>
      <c r="L1711" s="29" t="s">
        <v>2223</v>
      </c>
      <c r="M1711" s="29"/>
      <c r="N1711" s="29" t="s">
        <v>122</v>
      </c>
      <c r="O1711" s="31" t="n">
        <v>46801</v>
      </c>
      <c r="P1711" s="29" t="s">
        <v>123</v>
      </c>
      <c r="Q1711" s="29" t="n">
        <f aca="false">IFERROR(VALUE(L1711),"")</f>
        <v>25</v>
      </c>
      <c r="R1711" s="29" t="n">
        <f aca="true">IF(O1711="","",O1711-TODAY())</f>
        <v>516</v>
      </c>
      <c r="S1711" s="29" t="str">
        <f aca="false">IF(C1711="&lt;&lt; vazio &gt;&gt;","VAZIA",IF(AND(O1711&lt;&gt;"",R1711&lt;0),"VENCIDO",IF(AND(O1711&lt;&gt;"",R1711&lt;=Parametros!$B$10),"PRÓX. VENCIMENTO",IF(F1711="Q","QUALIDADE",IF(F1711="S","BLOQUEADO",IF(F1711="R","RESTRITO/DEVOLUÇÃO",IF(OR(N1711="QUAR",N1711="QRES"),"QUARENTENA",IF(OR(B1711="DESCARTE",B1711="DEVOLUÇÃO"),"DESCARTE/DEVOLUÇÃO",IF(AND(D1711="",K1711&lt;&gt;""),"SEM LOTE",IF(AND(Q1711&lt;&gt;"",Q1711&gt;=Parametros!$B$11),"PARADO/SEM GIRO","OK"))))))))))</f>
        <v>OK</v>
      </c>
      <c r="T1711" s="29" t="str">
        <f aca="false">IF(AND($S1711="PARADO/SEM GIRO",$K1711="KG",OR(Painel!$B$5="(Todos)",A1711=Painel!$B$5)*OR(Painel!$E$5="(Todos)",P1711=Painel!$E$5)),$J1711+ROW()/10000000,"")</f>
        <v/>
      </c>
      <c r="U1711" s="29" t="str">
        <f aca="false">IF(AND($S1711="VENCIDO",$K1711="KG",OR(Painel!$B$5="(Todos)",A1711=Painel!$B$5)*OR(Painel!$E$5="(Todos)",P1711=Painel!$E$5)),$J1711+ROW()/10000000,"")</f>
        <v/>
      </c>
    </row>
    <row r="1712" customFormat="false" ht="15" hidden="false" customHeight="false" outlineLevel="0" collapsed="false">
      <c r="A1712" s="29" t="s">
        <v>53</v>
      </c>
      <c r="B1712" s="29" t="s">
        <v>3234</v>
      </c>
      <c r="C1712" s="29" t="s">
        <v>320</v>
      </c>
      <c r="D1712" s="29" t="s">
        <v>584</v>
      </c>
      <c r="E1712" s="29" t="n">
        <v>1</v>
      </c>
      <c r="F1712" s="29"/>
      <c r="G1712" s="29" t="s">
        <v>3235</v>
      </c>
      <c r="H1712" s="30" t="n">
        <v>390</v>
      </c>
      <c r="I1712" s="31" t="n">
        <v>46284</v>
      </c>
      <c r="J1712" s="30" t="n">
        <v>390</v>
      </c>
      <c r="K1712" s="29" t="s">
        <v>120</v>
      </c>
      <c r="L1712" s="29" t="s">
        <v>144</v>
      </c>
      <c r="M1712" s="29"/>
      <c r="N1712" s="29" t="s">
        <v>122</v>
      </c>
      <c r="O1712" s="31" t="n">
        <v>46820</v>
      </c>
      <c r="P1712" s="29" t="s">
        <v>123</v>
      </c>
      <c r="Q1712" s="29" t="n">
        <f aca="false">IFERROR(VALUE(L1712),"")</f>
        <v>5</v>
      </c>
      <c r="R1712" s="29" t="n">
        <f aca="true">IF(O1712="","",O1712-TODAY())</f>
        <v>535</v>
      </c>
      <c r="S1712" s="29" t="str">
        <f aca="false">IF(C1712="&lt;&lt; vazio &gt;&gt;","VAZIA",IF(AND(O1712&lt;&gt;"",R1712&lt;0),"VENCIDO",IF(AND(O1712&lt;&gt;"",R1712&lt;=Parametros!$B$10),"PRÓX. VENCIMENTO",IF(F1712="Q","QUALIDADE",IF(F1712="S","BLOQUEADO",IF(F1712="R","RESTRITO/DEVOLUÇÃO",IF(OR(N1712="QUAR",N1712="QRES"),"QUARENTENA",IF(OR(B1712="DESCARTE",B1712="DEVOLUÇÃO"),"DESCARTE/DEVOLUÇÃO",IF(AND(D1712="",K1712&lt;&gt;""),"SEM LOTE",IF(AND(Q1712&lt;&gt;"",Q1712&gt;=Parametros!$B$11),"PARADO/SEM GIRO","OK"))))))))))</f>
        <v>OK</v>
      </c>
      <c r="T1712" s="29" t="str">
        <f aca="false">IF(AND($S1712="PARADO/SEM GIRO",$K1712="KG",OR(Painel!$B$5="(Todos)",A1712=Painel!$B$5)*OR(Painel!$E$5="(Todos)",P1712=Painel!$E$5)),$J1712+ROW()/10000000,"")</f>
        <v/>
      </c>
      <c r="U1712" s="29" t="str">
        <f aca="false">IF(AND($S1712="VENCIDO",$K1712="KG",OR(Painel!$B$5="(Todos)",A1712=Painel!$B$5)*OR(Painel!$E$5="(Todos)",P1712=Painel!$E$5)),$J1712+ROW()/10000000,"")</f>
        <v/>
      </c>
    </row>
    <row r="1713" customFormat="false" ht="15" hidden="false" customHeight="false" outlineLevel="0" collapsed="false">
      <c r="A1713" s="29" t="s">
        <v>53</v>
      </c>
      <c r="B1713" s="29" t="s">
        <v>3236</v>
      </c>
      <c r="C1713" s="29" t="s">
        <v>1381</v>
      </c>
      <c r="D1713" s="29" t="s">
        <v>1382</v>
      </c>
      <c r="E1713" s="29" t="n">
        <v>1</v>
      </c>
      <c r="F1713" s="29"/>
      <c r="G1713" s="29" t="s">
        <v>3237</v>
      </c>
      <c r="H1713" s="30" t="n">
        <v>800</v>
      </c>
      <c r="I1713" s="31" t="n">
        <v>46231</v>
      </c>
      <c r="J1713" s="30" t="n">
        <v>800</v>
      </c>
      <c r="K1713" s="29" t="s">
        <v>120</v>
      </c>
      <c r="L1713" s="29" t="s">
        <v>2246</v>
      </c>
      <c r="M1713" s="29"/>
      <c r="N1713" s="29" t="s">
        <v>122</v>
      </c>
      <c r="O1713" s="31" t="n">
        <v>46590</v>
      </c>
      <c r="P1713" s="29" t="s">
        <v>123</v>
      </c>
      <c r="Q1713" s="29" t="n">
        <f aca="false">IFERROR(VALUE(L1713),"")</f>
        <v>54</v>
      </c>
      <c r="R1713" s="29" t="n">
        <f aca="true">IF(O1713="","",O1713-TODAY())</f>
        <v>305</v>
      </c>
      <c r="S1713" s="29" t="str">
        <f aca="false">IF(C1713="&lt;&lt; vazio &gt;&gt;","VAZIA",IF(AND(O1713&lt;&gt;"",R1713&lt;0),"VENCIDO",IF(AND(O1713&lt;&gt;"",R1713&lt;=Parametros!$B$10),"PRÓX. VENCIMENTO",IF(F1713="Q","QUALIDADE",IF(F1713="S","BLOQUEADO",IF(F1713="R","RESTRITO/DEVOLUÇÃO",IF(OR(N1713="QUAR",N1713="QRES"),"QUARENTENA",IF(OR(B1713="DESCARTE",B1713="DEVOLUÇÃO"),"DESCARTE/DEVOLUÇÃO",IF(AND(D1713="",K1713&lt;&gt;""),"SEM LOTE",IF(AND(Q1713&lt;&gt;"",Q1713&gt;=Parametros!$B$11),"PARADO/SEM GIRO","OK"))))))))))</f>
        <v>OK</v>
      </c>
      <c r="T1713" s="29" t="str">
        <f aca="false">IF(AND($S1713="PARADO/SEM GIRO",$K1713="KG",OR(Painel!$B$5="(Todos)",A1713=Painel!$B$5)*OR(Painel!$E$5="(Todos)",P1713=Painel!$E$5)),$J1713+ROW()/10000000,"")</f>
        <v/>
      </c>
      <c r="U1713" s="29" t="str">
        <f aca="false">IF(AND($S1713="VENCIDO",$K1713="KG",OR(Painel!$B$5="(Todos)",A1713=Painel!$B$5)*OR(Painel!$E$5="(Todos)",P1713=Painel!$E$5)),$J1713+ROW()/10000000,"")</f>
        <v/>
      </c>
    </row>
    <row r="1714" customFormat="false" ht="15" hidden="false" customHeight="false" outlineLevel="0" collapsed="false">
      <c r="A1714" s="29" t="s">
        <v>53</v>
      </c>
      <c r="B1714" s="29" t="s">
        <v>3238</v>
      </c>
      <c r="C1714" s="29" t="s">
        <v>325</v>
      </c>
      <c r="D1714" s="29" t="s">
        <v>3220</v>
      </c>
      <c r="E1714" s="29" t="n">
        <v>1</v>
      </c>
      <c r="F1714" s="29"/>
      <c r="G1714" s="29" t="s">
        <v>3239</v>
      </c>
      <c r="H1714" s="30" t="n">
        <v>1102.5</v>
      </c>
      <c r="I1714" s="31" t="n">
        <v>46282</v>
      </c>
      <c r="J1714" s="30" t="n">
        <v>1102.5</v>
      </c>
      <c r="K1714" s="29" t="s">
        <v>120</v>
      </c>
      <c r="L1714" s="29" t="s">
        <v>400</v>
      </c>
      <c r="M1714" s="29"/>
      <c r="N1714" s="29" t="s">
        <v>122</v>
      </c>
      <c r="O1714" s="31" t="n">
        <v>46642</v>
      </c>
      <c r="P1714" s="29" t="s">
        <v>123</v>
      </c>
      <c r="Q1714" s="29" t="n">
        <f aca="false">IFERROR(VALUE(L1714),"")</f>
        <v>3</v>
      </c>
      <c r="R1714" s="29" t="n">
        <f aca="true">IF(O1714="","",O1714-TODAY())</f>
        <v>357</v>
      </c>
      <c r="S1714" s="29" t="str">
        <f aca="false">IF(C1714="&lt;&lt; vazio &gt;&gt;","VAZIA",IF(AND(O1714&lt;&gt;"",R1714&lt;0),"VENCIDO",IF(AND(O1714&lt;&gt;"",R1714&lt;=Parametros!$B$10),"PRÓX. VENCIMENTO",IF(F1714="Q","QUALIDADE",IF(F1714="S","BLOQUEADO",IF(F1714="R","RESTRITO/DEVOLUÇÃO",IF(OR(N1714="QUAR",N1714="QRES"),"QUARENTENA",IF(OR(B1714="DESCARTE",B1714="DEVOLUÇÃO"),"DESCARTE/DEVOLUÇÃO",IF(AND(D1714="",K1714&lt;&gt;""),"SEM LOTE",IF(AND(Q1714&lt;&gt;"",Q1714&gt;=Parametros!$B$11),"PARADO/SEM GIRO","OK"))))))))))</f>
        <v>OK</v>
      </c>
      <c r="T1714" s="29" t="str">
        <f aca="false">IF(AND($S1714="PARADO/SEM GIRO",$K1714="KG",OR(Painel!$B$5="(Todos)",A1714=Painel!$B$5)*OR(Painel!$E$5="(Todos)",P1714=Painel!$E$5)),$J1714+ROW()/10000000,"")</f>
        <v/>
      </c>
      <c r="U1714" s="29" t="str">
        <f aca="false">IF(AND($S1714="VENCIDO",$K1714="KG",OR(Painel!$B$5="(Todos)",A1714=Painel!$B$5)*OR(Painel!$E$5="(Todos)",P1714=Painel!$E$5)),$J1714+ROW()/10000000,"")</f>
        <v/>
      </c>
    </row>
    <row r="1715" customFormat="false" ht="15" hidden="false" customHeight="false" outlineLevel="0" collapsed="false">
      <c r="A1715" s="29" t="s">
        <v>53</v>
      </c>
      <c r="B1715" s="29" t="s">
        <v>3240</v>
      </c>
      <c r="C1715" s="29" t="s">
        <v>320</v>
      </c>
      <c r="D1715" s="29" t="s">
        <v>584</v>
      </c>
      <c r="E1715" s="29" t="n">
        <v>1</v>
      </c>
      <c r="F1715" s="29"/>
      <c r="G1715" s="29" t="s">
        <v>3241</v>
      </c>
      <c r="H1715" s="30" t="n">
        <v>300</v>
      </c>
      <c r="I1715" s="31" t="n">
        <v>46284</v>
      </c>
      <c r="J1715" s="30" t="n">
        <v>300</v>
      </c>
      <c r="K1715" s="29" t="s">
        <v>120</v>
      </c>
      <c r="L1715" s="29" t="s">
        <v>144</v>
      </c>
      <c r="M1715" s="29"/>
      <c r="N1715" s="29" t="s">
        <v>122</v>
      </c>
      <c r="O1715" s="31" t="n">
        <v>46820</v>
      </c>
      <c r="P1715" s="29" t="s">
        <v>123</v>
      </c>
      <c r="Q1715" s="29" t="n">
        <f aca="false">IFERROR(VALUE(L1715),"")</f>
        <v>5</v>
      </c>
      <c r="R1715" s="29" t="n">
        <f aca="true">IF(O1715="","",O1715-TODAY())</f>
        <v>535</v>
      </c>
      <c r="S1715" s="29" t="str">
        <f aca="false">IF(C1715="&lt;&lt; vazio &gt;&gt;","VAZIA",IF(AND(O1715&lt;&gt;"",R1715&lt;0),"VENCIDO",IF(AND(O1715&lt;&gt;"",R1715&lt;=Parametros!$B$10),"PRÓX. VENCIMENTO",IF(F1715="Q","QUALIDADE",IF(F1715="S","BLOQUEADO",IF(F1715="R","RESTRITO/DEVOLUÇÃO",IF(OR(N1715="QUAR",N1715="QRES"),"QUARENTENA",IF(OR(B1715="DESCARTE",B1715="DEVOLUÇÃO"),"DESCARTE/DEVOLUÇÃO",IF(AND(D1715="",K1715&lt;&gt;""),"SEM LOTE",IF(AND(Q1715&lt;&gt;"",Q1715&gt;=Parametros!$B$11),"PARADO/SEM GIRO","OK"))))))))))</f>
        <v>OK</v>
      </c>
      <c r="T1715" s="29" t="str">
        <f aca="false">IF(AND($S1715="PARADO/SEM GIRO",$K1715="KG",OR(Painel!$B$5="(Todos)",A1715=Painel!$B$5)*OR(Painel!$E$5="(Todos)",P1715=Painel!$E$5)),$J1715+ROW()/10000000,"")</f>
        <v/>
      </c>
      <c r="U1715" s="29" t="str">
        <f aca="false">IF(AND($S1715="VENCIDO",$K1715="KG",OR(Painel!$B$5="(Todos)",A1715=Painel!$B$5)*OR(Painel!$E$5="(Todos)",P1715=Painel!$E$5)),$J1715+ROW()/10000000,"")</f>
        <v/>
      </c>
    </row>
    <row r="1716" customFormat="false" ht="15" hidden="false" customHeight="false" outlineLevel="0" collapsed="false">
      <c r="A1716" s="29" t="s">
        <v>53</v>
      </c>
      <c r="B1716" s="29" t="s">
        <v>3242</v>
      </c>
      <c r="C1716" s="29" t="s">
        <v>876</v>
      </c>
      <c r="D1716" s="29" t="s">
        <v>901</v>
      </c>
      <c r="E1716" s="29" t="n">
        <v>1</v>
      </c>
      <c r="F1716" s="29"/>
      <c r="G1716" s="29" t="s">
        <v>3243</v>
      </c>
      <c r="H1716" s="30" t="n">
        <v>450</v>
      </c>
      <c r="I1716" s="31" t="n">
        <v>46282</v>
      </c>
      <c r="J1716" s="30" t="n">
        <v>450</v>
      </c>
      <c r="K1716" s="29" t="s">
        <v>120</v>
      </c>
      <c r="L1716" s="29" t="s">
        <v>400</v>
      </c>
      <c r="M1716" s="29"/>
      <c r="N1716" s="29" t="s">
        <v>122</v>
      </c>
      <c r="O1716" s="31" t="n">
        <v>46822</v>
      </c>
      <c r="P1716" s="29" t="s">
        <v>123</v>
      </c>
      <c r="Q1716" s="29" t="n">
        <f aca="false">IFERROR(VALUE(L1716),"")</f>
        <v>3</v>
      </c>
      <c r="R1716" s="29" t="n">
        <f aca="true">IF(O1716="","",O1716-TODAY())</f>
        <v>537</v>
      </c>
      <c r="S1716" s="29" t="str">
        <f aca="false">IF(C1716="&lt;&lt; vazio &gt;&gt;","VAZIA",IF(AND(O1716&lt;&gt;"",R1716&lt;0),"VENCIDO",IF(AND(O1716&lt;&gt;"",R1716&lt;=Parametros!$B$10),"PRÓX. VENCIMENTO",IF(F1716="Q","QUALIDADE",IF(F1716="S","BLOQUEADO",IF(F1716="R","RESTRITO/DEVOLUÇÃO",IF(OR(N1716="QUAR",N1716="QRES"),"QUARENTENA",IF(OR(B1716="DESCARTE",B1716="DEVOLUÇÃO"),"DESCARTE/DEVOLUÇÃO",IF(AND(D1716="",K1716&lt;&gt;""),"SEM LOTE",IF(AND(Q1716&lt;&gt;"",Q1716&gt;=Parametros!$B$11),"PARADO/SEM GIRO","OK"))))))))))</f>
        <v>OK</v>
      </c>
      <c r="T1716" s="29" t="str">
        <f aca="false">IF(AND($S1716="PARADO/SEM GIRO",$K1716="KG",OR(Painel!$B$5="(Todos)",A1716=Painel!$B$5)*OR(Painel!$E$5="(Todos)",P1716=Painel!$E$5)),$J1716+ROW()/10000000,"")</f>
        <v/>
      </c>
      <c r="U1716" s="29" t="str">
        <f aca="false">IF(AND($S1716="VENCIDO",$K1716="KG",OR(Painel!$B$5="(Todos)",A1716=Painel!$B$5)*OR(Painel!$E$5="(Todos)",P1716=Painel!$E$5)),$J1716+ROW()/10000000,"")</f>
        <v/>
      </c>
    </row>
    <row r="1717" customFormat="false" ht="15" hidden="false" customHeight="false" outlineLevel="0" collapsed="false">
      <c r="A1717" s="29" t="s">
        <v>53</v>
      </c>
      <c r="B1717" s="29" t="s">
        <v>3244</v>
      </c>
      <c r="C1717" s="29" t="s">
        <v>250</v>
      </c>
      <c r="D1717" s="29" t="s">
        <v>3007</v>
      </c>
      <c r="E1717" s="29" t="n">
        <v>1</v>
      </c>
      <c r="F1717" s="29" t="s">
        <v>268</v>
      </c>
      <c r="G1717" s="29" t="s">
        <v>3245</v>
      </c>
      <c r="H1717" s="30" t="n">
        <v>1000</v>
      </c>
      <c r="I1717" s="31" t="n">
        <v>46283</v>
      </c>
      <c r="J1717" s="30" t="n">
        <v>1000</v>
      </c>
      <c r="K1717" s="29" t="s">
        <v>120</v>
      </c>
      <c r="L1717" s="29" t="s">
        <v>176</v>
      </c>
      <c r="M1717" s="29"/>
      <c r="N1717" s="29" t="s">
        <v>122</v>
      </c>
      <c r="O1717" s="31" t="n">
        <v>46830</v>
      </c>
      <c r="P1717" s="29" t="s">
        <v>123</v>
      </c>
      <c r="Q1717" s="29" t="n">
        <f aca="false">IFERROR(VALUE(L1717),"")</f>
        <v>2</v>
      </c>
      <c r="R1717" s="29" t="n">
        <f aca="true">IF(O1717="","",O1717-TODAY())</f>
        <v>545</v>
      </c>
      <c r="S1717" s="29" t="str">
        <f aca="false">IF(C1717="&lt;&lt; vazio &gt;&gt;","VAZIA",IF(AND(O1717&lt;&gt;"",R1717&lt;0),"VENCIDO",IF(AND(O1717&lt;&gt;"",R1717&lt;=Parametros!$B$10),"PRÓX. VENCIMENTO",IF(F1717="Q","QUALIDADE",IF(F1717="S","BLOQUEADO",IF(F1717="R","RESTRITO/DEVOLUÇÃO",IF(OR(N1717="QUAR",N1717="QRES"),"QUARENTENA",IF(OR(B1717="DESCARTE",B1717="DEVOLUÇÃO"),"DESCARTE/DEVOLUÇÃO",IF(AND(D1717="",K1717&lt;&gt;""),"SEM LOTE",IF(AND(Q1717&lt;&gt;"",Q1717&gt;=Parametros!$B$11),"PARADO/SEM GIRO","OK"))))))))))</f>
        <v>QUALIDADE</v>
      </c>
      <c r="T1717" s="29" t="str">
        <f aca="false">IF(AND($S1717="PARADO/SEM GIRO",$K1717="KG",OR(Painel!$B$5="(Todos)",A1717=Painel!$B$5)*OR(Painel!$E$5="(Todos)",P1717=Painel!$E$5)),$J1717+ROW()/10000000,"")</f>
        <v/>
      </c>
      <c r="U1717" s="29" t="str">
        <f aca="false">IF(AND($S1717="VENCIDO",$K1717="KG",OR(Painel!$B$5="(Todos)",A1717=Painel!$B$5)*OR(Painel!$E$5="(Todos)",P1717=Painel!$E$5)),$J1717+ROW()/10000000,"")</f>
        <v/>
      </c>
    </row>
    <row r="1718" customFormat="false" ht="15" hidden="false" customHeight="false" outlineLevel="0" collapsed="false">
      <c r="A1718" s="29" t="s">
        <v>53</v>
      </c>
      <c r="B1718" s="29" t="s">
        <v>3246</v>
      </c>
      <c r="C1718" s="29" t="s">
        <v>135</v>
      </c>
      <c r="D1718" s="29" t="s">
        <v>2998</v>
      </c>
      <c r="E1718" s="29" t="n">
        <v>1</v>
      </c>
      <c r="F1718" s="29"/>
      <c r="G1718" s="29" t="s">
        <v>3247</v>
      </c>
      <c r="H1718" s="30" t="n">
        <v>999.9</v>
      </c>
      <c r="I1718" s="31" t="n">
        <v>46261</v>
      </c>
      <c r="J1718" s="30" t="n">
        <v>999.9</v>
      </c>
      <c r="K1718" s="29" t="s">
        <v>120</v>
      </c>
      <c r="L1718" s="29" t="s">
        <v>938</v>
      </c>
      <c r="M1718" s="29"/>
      <c r="N1718" s="29" t="s">
        <v>122</v>
      </c>
      <c r="O1718" s="31" t="n">
        <v>46608</v>
      </c>
      <c r="P1718" s="29" t="s">
        <v>123</v>
      </c>
      <c r="Q1718" s="29" t="n">
        <f aca="false">IFERROR(VALUE(L1718),"")</f>
        <v>24</v>
      </c>
      <c r="R1718" s="29" t="n">
        <f aca="true">IF(O1718="","",O1718-TODAY())</f>
        <v>323</v>
      </c>
      <c r="S1718" s="29" t="str">
        <f aca="false">IF(C1718="&lt;&lt; vazio &gt;&gt;","VAZIA",IF(AND(O1718&lt;&gt;"",R1718&lt;0),"VENCIDO",IF(AND(O1718&lt;&gt;"",R1718&lt;=Parametros!$B$10),"PRÓX. VENCIMENTO",IF(F1718="Q","QUALIDADE",IF(F1718="S","BLOQUEADO",IF(F1718="R","RESTRITO/DEVOLUÇÃO",IF(OR(N1718="QUAR",N1718="QRES"),"QUARENTENA",IF(OR(B1718="DESCARTE",B1718="DEVOLUÇÃO"),"DESCARTE/DEVOLUÇÃO",IF(AND(D1718="",K1718&lt;&gt;""),"SEM LOTE",IF(AND(Q1718&lt;&gt;"",Q1718&gt;=Parametros!$B$11),"PARADO/SEM GIRO","OK"))))))))))</f>
        <v>OK</v>
      </c>
      <c r="T1718" s="29" t="str">
        <f aca="false">IF(AND($S1718="PARADO/SEM GIRO",$K1718="KG",OR(Painel!$B$5="(Todos)",A1718=Painel!$B$5)*OR(Painel!$E$5="(Todos)",P1718=Painel!$E$5)),$J1718+ROW()/10000000,"")</f>
        <v/>
      </c>
      <c r="U1718" s="29" t="str">
        <f aca="false">IF(AND($S1718="VENCIDO",$K1718="KG",OR(Painel!$B$5="(Todos)",A1718=Painel!$B$5)*OR(Painel!$E$5="(Todos)",P1718=Painel!$E$5)),$J1718+ROW()/10000000,"")</f>
        <v/>
      </c>
    </row>
    <row r="1719" customFormat="false" ht="15" hidden="false" customHeight="false" outlineLevel="0" collapsed="false">
      <c r="A1719" s="29" t="s">
        <v>53</v>
      </c>
      <c r="B1719" s="29" t="s">
        <v>3248</v>
      </c>
      <c r="C1719" s="29" t="s">
        <v>157</v>
      </c>
      <c r="D1719" s="29" t="s">
        <v>2584</v>
      </c>
      <c r="E1719" s="29" t="n">
        <v>1</v>
      </c>
      <c r="F1719" s="29"/>
      <c r="G1719" s="29" t="s">
        <v>3249</v>
      </c>
      <c r="H1719" s="30" t="n">
        <v>1102.5</v>
      </c>
      <c r="I1719" s="31" t="n">
        <v>46217</v>
      </c>
      <c r="J1719" s="30" t="n">
        <v>1102.5</v>
      </c>
      <c r="K1719" s="29" t="s">
        <v>120</v>
      </c>
      <c r="L1719" s="29" t="s">
        <v>2586</v>
      </c>
      <c r="M1719" s="29"/>
      <c r="N1719" s="29" t="s">
        <v>122</v>
      </c>
      <c r="O1719" s="31" t="n">
        <v>46759</v>
      </c>
      <c r="P1719" s="29" t="s">
        <v>123</v>
      </c>
      <c r="Q1719" s="29" t="n">
        <f aca="false">IFERROR(VALUE(L1719),"")</f>
        <v>68</v>
      </c>
      <c r="R1719" s="29" t="n">
        <f aca="true">IF(O1719="","",O1719-TODAY())</f>
        <v>474</v>
      </c>
      <c r="S1719" s="29" t="str">
        <f aca="false">IF(C1719="&lt;&lt; vazio &gt;&gt;","VAZIA",IF(AND(O1719&lt;&gt;"",R1719&lt;0),"VENCIDO",IF(AND(O1719&lt;&gt;"",R1719&lt;=Parametros!$B$10),"PRÓX. VENCIMENTO",IF(F1719="Q","QUALIDADE",IF(F1719="S","BLOQUEADO",IF(F1719="R","RESTRITO/DEVOLUÇÃO",IF(OR(N1719="QUAR",N1719="QRES"),"QUARENTENA",IF(OR(B1719="DESCARTE",B1719="DEVOLUÇÃO"),"DESCARTE/DEVOLUÇÃO",IF(AND(D1719="",K1719&lt;&gt;""),"SEM LOTE",IF(AND(Q1719&lt;&gt;"",Q1719&gt;=Parametros!$B$11),"PARADO/SEM GIRO","OK"))))))))))</f>
        <v>OK</v>
      </c>
      <c r="T1719" s="29" t="str">
        <f aca="false">IF(AND($S1719="PARADO/SEM GIRO",$K1719="KG",OR(Painel!$B$5="(Todos)",A1719=Painel!$B$5)*OR(Painel!$E$5="(Todos)",P1719=Painel!$E$5)),$J1719+ROW()/10000000,"")</f>
        <v/>
      </c>
      <c r="U1719" s="29" t="str">
        <f aca="false">IF(AND($S1719="VENCIDO",$K1719="KG",OR(Painel!$B$5="(Todos)",A1719=Painel!$B$5)*OR(Painel!$E$5="(Todos)",P1719=Painel!$E$5)),$J1719+ROW()/10000000,"")</f>
        <v/>
      </c>
    </row>
    <row r="1720" customFormat="false" ht="15" hidden="false" customHeight="false" outlineLevel="0" collapsed="false">
      <c r="A1720" s="29" t="s">
        <v>53</v>
      </c>
      <c r="B1720" s="29" t="s">
        <v>3250</v>
      </c>
      <c r="C1720" s="29" t="s">
        <v>691</v>
      </c>
      <c r="D1720" s="29" t="s">
        <v>3251</v>
      </c>
      <c r="E1720" s="29" t="n">
        <v>1</v>
      </c>
      <c r="F1720" s="29"/>
      <c r="G1720" s="29" t="s">
        <v>3252</v>
      </c>
      <c r="H1720" s="30" t="n">
        <v>1101</v>
      </c>
      <c r="I1720" s="31" t="n">
        <v>46270</v>
      </c>
      <c r="J1720" s="30" t="n">
        <v>1101</v>
      </c>
      <c r="K1720" s="29" t="s">
        <v>120</v>
      </c>
      <c r="L1720" s="29" t="s">
        <v>267</v>
      </c>
      <c r="M1720" s="29"/>
      <c r="N1720" s="29" t="s">
        <v>122</v>
      </c>
      <c r="O1720" s="31" t="n">
        <v>46635</v>
      </c>
      <c r="P1720" s="29" t="s">
        <v>123</v>
      </c>
      <c r="Q1720" s="29" t="n">
        <f aca="false">IFERROR(VALUE(L1720),"")</f>
        <v>15</v>
      </c>
      <c r="R1720" s="29" t="n">
        <f aca="true">IF(O1720="","",O1720-TODAY())</f>
        <v>350</v>
      </c>
      <c r="S1720" s="29" t="str">
        <f aca="false">IF(C1720="&lt;&lt; vazio &gt;&gt;","VAZIA",IF(AND(O1720&lt;&gt;"",R1720&lt;0),"VENCIDO",IF(AND(O1720&lt;&gt;"",R1720&lt;=Parametros!$B$10),"PRÓX. VENCIMENTO",IF(F1720="Q","QUALIDADE",IF(F1720="S","BLOQUEADO",IF(F1720="R","RESTRITO/DEVOLUÇÃO",IF(OR(N1720="QUAR",N1720="QRES"),"QUARENTENA",IF(OR(B1720="DESCARTE",B1720="DEVOLUÇÃO"),"DESCARTE/DEVOLUÇÃO",IF(AND(D1720="",K1720&lt;&gt;""),"SEM LOTE",IF(AND(Q1720&lt;&gt;"",Q1720&gt;=Parametros!$B$11),"PARADO/SEM GIRO","OK"))))))))))</f>
        <v>OK</v>
      </c>
      <c r="T1720" s="29" t="str">
        <f aca="false">IF(AND($S1720="PARADO/SEM GIRO",$K1720="KG",OR(Painel!$B$5="(Todos)",A1720=Painel!$B$5)*OR(Painel!$E$5="(Todos)",P1720=Painel!$E$5)),$J1720+ROW()/10000000,"")</f>
        <v/>
      </c>
      <c r="U1720" s="29" t="str">
        <f aca="false">IF(AND($S1720="VENCIDO",$K1720="KG",OR(Painel!$B$5="(Todos)",A1720=Painel!$B$5)*OR(Painel!$E$5="(Todos)",P1720=Painel!$E$5)),$J1720+ROW()/10000000,"")</f>
        <v/>
      </c>
    </row>
    <row r="1721" customFormat="false" ht="15" hidden="false" customHeight="false" outlineLevel="0" collapsed="false">
      <c r="A1721" s="29" t="s">
        <v>53</v>
      </c>
      <c r="B1721" s="29" t="s">
        <v>3253</v>
      </c>
      <c r="C1721" s="29" t="s">
        <v>1274</v>
      </c>
      <c r="D1721" s="29" t="s">
        <v>1275</v>
      </c>
      <c r="E1721" s="29" t="n">
        <v>1</v>
      </c>
      <c r="F1721" s="29"/>
      <c r="G1721" s="29" t="s">
        <v>3254</v>
      </c>
      <c r="H1721" s="30" t="n">
        <v>1000</v>
      </c>
      <c r="I1721" s="31" t="n">
        <v>46230</v>
      </c>
      <c r="J1721" s="30" t="n">
        <v>1000</v>
      </c>
      <c r="K1721" s="29" t="s">
        <v>120</v>
      </c>
      <c r="L1721" s="29" t="s">
        <v>1277</v>
      </c>
      <c r="M1721" s="29"/>
      <c r="N1721" s="29" t="s">
        <v>122</v>
      </c>
      <c r="O1721" s="31" t="n">
        <v>46588</v>
      </c>
      <c r="P1721" s="29" t="s">
        <v>123</v>
      </c>
      <c r="Q1721" s="29" t="n">
        <f aca="false">IFERROR(VALUE(L1721),"")</f>
        <v>55</v>
      </c>
      <c r="R1721" s="29" t="n">
        <f aca="true">IF(O1721="","",O1721-TODAY())</f>
        <v>303</v>
      </c>
      <c r="S1721" s="29" t="str">
        <f aca="false">IF(C1721="&lt;&lt; vazio &gt;&gt;","VAZIA",IF(AND(O1721&lt;&gt;"",R1721&lt;0),"VENCIDO",IF(AND(O1721&lt;&gt;"",R1721&lt;=Parametros!$B$10),"PRÓX. VENCIMENTO",IF(F1721="Q","QUALIDADE",IF(F1721="S","BLOQUEADO",IF(F1721="R","RESTRITO/DEVOLUÇÃO",IF(OR(N1721="QUAR",N1721="QRES"),"QUARENTENA",IF(OR(B1721="DESCARTE",B1721="DEVOLUÇÃO"),"DESCARTE/DEVOLUÇÃO",IF(AND(D1721="",K1721&lt;&gt;""),"SEM LOTE",IF(AND(Q1721&lt;&gt;"",Q1721&gt;=Parametros!$B$11),"PARADO/SEM GIRO","OK"))))))))))</f>
        <v>OK</v>
      </c>
      <c r="T1721" s="29" t="str">
        <f aca="false">IF(AND($S1721="PARADO/SEM GIRO",$K1721="KG",OR(Painel!$B$5="(Todos)",A1721=Painel!$B$5)*OR(Painel!$E$5="(Todos)",P1721=Painel!$E$5)),$J1721+ROW()/10000000,"")</f>
        <v/>
      </c>
      <c r="U1721" s="29" t="str">
        <f aca="false">IF(AND($S1721="VENCIDO",$K1721="KG",OR(Painel!$B$5="(Todos)",A1721=Painel!$B$5)*OR(Painel!$E$5="(Todos)",P1721=Painel!$E$5)),$J1721+ROW()/10000000,"")</f>
        <v/>
      </c>
    </row>
    <row r="1722" customFormat="false" ht="15" hidden="false" customHeight="false" outlineLevel="0" collapsed="false">
      <c r="A1722" s="29" t="s">
        <v>53</v>
      </c>
      <c r="B1722" s="29" t="s">
        <v>3255</v>
      </c>
      <c r="C1722" s="29" t="s">
        <v>250</v>
      </c>
      <c r="D1722" s="29" t="s">
        <v>757</v>
      </c>
      <c r="E1722" s="29" t="n">
        <v>1</v>
      </c>
      <c r="F1722" s="29"/>
      <c r="G1722" s="29" t="s">
        <v>3256</v>
      </c>
      <c r="H1722" s="30" t="n">
        <v>1000</v>
      </c>
      <c r="I1722" s="31" t="n">
        <v>46274</v>
      </c>
      <c r="J1722" s="30" t="n">
        <v>1000</v>
      </c>
      <c r="K1722" s="29" t="s">
        <v>120</v>
      </c>
      <c r="L1722" s="29" t="s">
        <v>138</v>
      </c>
      <c r="M1722" s="29"/>
      <c r="N1722" s="29" t="s">
        <v>122</v>
      </c>
      <c r="O1722" s="31" t="n">
        <v>46818</v>
      </c>
      <c r="P1722" s="29" t="s">
        <v>123</v>
      </c>
      <c r="Q1722" s="29" t="n">
        <f aca="false">IFERROR(VALUE(L1722),"")</f>
        <v>11</v>
      </c>
      <c r="R1722" s="29" t="n">
        <f aca="true">IF(O1722="","",O1722-TODAY())</f>
        <v>533</v>
      </c>
      <c r="S1722" s="29" t="str">
        <f aca="false">IF(C1722="&lt;&lt; vazio &gt;&gt;","VAZIA",IF(AND(O1722&lt;&gt;"",R1722&lt;0),"VENCIDO",IF(AND(O1722&lt;&gt;"",R1722&lt;=Parametros!$B$10),"PRÓX. VENCIMENTO",IF(F1722="Q","QUALIDADE",IF(F1722="S","BLOQUEADO",IF(F1722="R","RESTRITO/DEVOLUÇÃO",IF(OR(N1722="QUAR",N1722="QRES"),"QUARENTENA",IF(OR(B1722="DESCARTE",B1722="DEVOLUÇÃO"),"DESCARTE/DEVOLUÇÃO",IF(AND(D1722="",K1722&lt;&gt;""),"SEM LOTE",IF(AND(Q1722&lt;&gt;"",Q1722&gt;=Parametros!$B$11),"PARADO/SEM GIRO","OK"))))))))))</f>
        <v>OK</v>
      </c>
      <c r="T1722" s="29" t="str">
        <f aca="false">IF(AND($S1722="PARADO/SEM GIRO",$K1722="KG",OR(Painel!$B$5="(Todos)",A1722=Painel!$B$5)*OR(Painel!$E$5="(Todos)",P1722=Painel!$E$5)),$J1722+ROW()/10000000,"")</f>
        <v/>
      </c>
      <c r="U1722" s="29" t="str">
        <f aca="false">IF(AND($S1722="VENCIDO",$K1722="KG",OR(Painel!$B$5="(Todos)",A1722=Painel!$B$5)*OR(Painel!$E$5="(Todos)",P1722=Painel!$E$5)),$J1722+ROW()/10000000,"")</f>
        <v/>
      </c>
    </row>
    <row r="1723" customFormat="false" ht="15" hidden="false" customHeight="false" outlineLevel="0" collapsed="false">
      <c r="A1723" s="29" t="s">
        <v>53</v>
      </c>
      <c r="B1723" s="29" t="s">
        <v>3257</v>
      </c>
      <c r="C1723" s="29" t="s">
        <v>139</v>
      </c>
      <c r="D1723" s="29" t="s">
        <v>3258</v>
      </c>
      <c r="E1723" s="29" t="n">
        <v>1</v>
      </c>
      <c r="F1723" s="29"/>
      <c r="G1723" s="29" t="s">
        <v>3259</v>
      </c>
      <c r="H1723" s="30" t="n">
        <v>1000</v>
      </c>
      <c r="I1723" s="31" t="n">
        <v>46233</v>
      </c>
      <c r="J1723" s="30" t="n">
        <v>1000</v>
      </c>
      <c r="K1723" s="29" t="s">
        <v>120</v>
      </c>
      <c r="L1723" s="29" t="s">
        <v>1636</v>
      </c>
      <c r="M1723" s="29"/>
      <c r="N1723" s="29" t="s">
        <v>122</v>
      </c>
      <c r="O1723" s="31" t="n">
        <v>46594</v>
      </c>
      <c r="P1723" s="29" t="s">
        <v>123</v>
      </c>
      <c r="Q1723" s="29" t="n">
        <f aca="false">IFERROR(VALUE(L1723),"")</f>
        <v>52</v>
      </c>
      <c r="R1723" s="29" t="n">
        <f aca="true">IF(O1723="","",O1723-TODAY())</f>
        <v>309</v>
      </c>
      <c r="S1723" s="29" t="str">
        <f aca="false">IF(C1723="&lt;&lt; vazio &gt;&gt;","VAZIA",IF(AND(O1723&lt;&gt;"",R1723&lt;0),"VENCIDO",IF(AND(O1723&lt;&gt;"",R1723&lt;=Parametros!$B$10),"PRÓX. VENCIMENTO",IF(F1723="Q","QUALIDADE",IF(F1723="S","BLOQUEADO",IF(F1723="R","RESTRITO/DEVOLUÇÃO",IF(OR(N1723="QUAR",N1723="QRES"),"QUARENTENA",IF(OR(B1723="DESCARTE",B1723="DEVOLUÇÃO"),"DESCARTE/DEVOLUÇÃO",IF(AND(D1723="",K1723&lt;&gt;""),"SEM LOTE",IF(AND(Q1723&lt;&gt;"",Q1723&gt;=Parametros!$B$11),"PARADO/SEM GIRO","OK"))))))))))</f>
        <v>OK</v>
      </c>
      <c r="T1723" s="29" t="str">
        <f aca="false">IF(AND($S1723="PARADO/SEM GIRO",$K1723="KG",OR(Painel!$B$5="(Todos)",A1723=Painel!$B$5)*OR(Painel!$E$5="(Todos)",P1723=Painel!$E$5)),$J1723+ROW()/10000000,"")</f>
        <v/>
      </c>
      <c r="U1723" s="29" t="str">
        <f aca="false">IF(AND($S1723="VENCIDO",$K1723="KG",OR(Painel!$B$5="(Todos)",A1723=Painel!$B$5)*OR(Painel!$E$5="(Todos)",P1723=Painel!$E$5)),$J1723+ROW()/10000000,"")</f>
        <v/>
      </c>
    </row>
    <row r="1724" customFormat="false" ht="15" hidden="false" customHeight="false" outlineLevel="0" collapsed="false">
      <c r="A1724" s="29" t="s">
        <v>53</v>
      </c>
      <c r="B1724" s="29" t="s">
        <v>3260</v>
      </c>
      <c r="C1724" s="29" t="s">
        <v>876</v>
      </c>
      <c r="D1724" s="29" t="s">
        <v>901</v>
      </c>
      <c r="E1724" s="29" t="n">
        <v>1</v>
      </c>
      <c r="F1724" s="29"/>
      <c r="G1724" s="29" t="s">
        <v>3261</v>
      </c>
      <c r="H1724" s="30" t="n">
        <v>720</v>
      </c>
      <c r="I1724" s="31" t="n">
        <v>46282</v>
      </c>
      <c r="J1724" s="30" t="n">
        <v>720</v>
      </c>
      <c r="K1724" s="29" t="s">
        <v>120</v>
      </c>
      <c r="L1724" s="29" t="s">
        <v>400</v>
      </c>
      <c r="M1724" s="29"/>
      <c r="N1724" s="29" t="s">
        <v>122</v>
      </c>
      <c r="O1724" s="31" t="n">
        <v>46822</v>
      </c>
      <c r="P1724" s="29" t="s">
        <v>123</v>
      </c>
      <c r="Q1724" s="29" t="n">
        <f aca="false">IFERROR(VALUE(L1724),"")</f>
        <v>3</v>
      </c>
      <c r="R1724" s="29" t="n">
        <f aca="true">IF(O1724="","",O1724-TODAY())</f>
        <v>537</v>
      </c>
      <c r="S1724" s="29" t="str">
        <f aca="false">IF(C1724="&lt;&lt; vazio &gt;&gt;","VAZIA",IF(AND(O1724&lt;&gt;"",R1724&lt;0),"VENCIDO",IF(AND(O1724&lt;&gt;"",R1724&lt;=Parametros!$B$10),"PRÓX. VENCIMENTO",IF(F1724="Q","QUALIDADE",IF(F1724="S","BLOQUEADO",IF(F1724="R","RESTRITO/DEVOLUÇÃO",IF(OR(N1724="QUAR",N1724="QRES"),"QUARENTENA",IF(OR(B1724="DESCARTE",B1724="DEVOLUÇÃO"),"DESCARTE/DEVOLUÇÃO",IF(AND(D1724="",K1724&lt;&gt;""),"SEM LOTE",IF(AND(Q1724&lt;&gt;"",Q1724&gt;=Parametros!$B$11),"PARADO/SEM GIRO","OK"))))))))))</f>
        <v>OK</v>
      </c>
      <c r="T1724" s="29" t="str">
        <f aca="false">IF(AND($S1724="PARADO/SEM GIRO",$K1724="KG",OR(Painel!$B$5="(Todos)",A1724=Painel!$B$5)*OR(Painel!$E$5="(Todos)",P1724=Painel!$E$5)),$J1724+ROW()/10000000,"")</f>
        <v/>
      </c>
      <c r="U1724" s="29" t="str">
        <f aca="false">IF(AND($S1724="VENCIDO",$K1724="KG",OR(Painel!$B$5="(Todos)",A1724=Painel!$B$5)*OR(Painel!$E$5="(Todos)",P1724=Painel!$E$5)),$J1724+ROW()/10000000,"")</f>
        <v/>
      </c>
    </row>
    <row r="1725" customFormat="false" ht="15" hidden="false" customHeight="false" outlineLevel="0" collapsed="false">
      <c r="A1725" s="29" t="s">
        <v>53</v>
      </c>
      <c r="B1725" s="29" t="s">
        <v>3262</v>
      </c>
      <c r="C1725" s="29" t="s">
        <v>2927</v>
      </c>
      <c r="D1725" s="29" t="s">
        <v>2928</v>
      </c>
      <c r="E1725" s="29" t="n">
        <v>1</v>
      </c>
      <c r="F1725" s="29"/>
      <c r="G1725" s="29" t="s">
        <v>3263</v>
      </c>
      <c r="H1725" s="30" t="n">
        <v>960</v>
      </c>
      <c r="I1725" s="31" t="n">
        <v>46273</v>
      </c>
      <c r="J1725" s="30" t="n">
        <v>960</v>
      </c>
      <c r="K1725" s="29" t="s">
        <v>120</v>
      </c>
      <c r="L1725" s="29" t="s">
        <v>149</v>
      </c>
      <c r="M1725" s="29"/>
      <c r="N1725" s="29" t="s">
        <v>122</v>
      </c>
      <c r="O1725" s="31" t="n">
        <v>46613</v>
      </c>
      <c r="P1725" s="29" t="s">
        <v>123</v>
      </c>
      <c r="Q1725" s="29" t="n">
        <f aca="false">IFERROR(VALUE(L1725),"")</f>
        <v>12</v>
      </c>
      <c r="R1725" s="29" t="n">
        <f aca="true">IF(O1725="","",O1725-TODAY())</f>
        <v>328</v>
      </c>
      <c r="S1725" s="29" t="str">
        <f aca="false">IF(C1725="&lt;&lt; vazio &gt;&gt;","VAZIA",IF(AND(O1725&lt;&gt;"",R1725&lt;0),"VENCIDO",IF(AND(O1725&lt;&gt;"",R1725&lt;=Parametros!$B$10),"PRÓX. VENCIMENTO",IF(F1725="Q","QUALIDADE",IF(F1725="S","BLOQUEADO",IF(F1725="R","RESTRITO/DEVOLUÇÃO",IF(OR(N1725="QUAR",N1725="QRES"),"QUARENTENA",IF(OR(B1725="DESCARTE",B1725="DEVOLUÇÃO"),"DESCARTE/DEVOLUÇÃO",IF(AND(D1725="",K1725&lt;&gt;""),"SEM LOTE",IF(AND(Q1725&lt;&gt;"",Q1725&gt;=Parametros!$B$11),"PARADO/SEM GIRO","OK"))))))))))</f>
        <v>OK</v>
      </c>
      <c r="T1725" s="29" t="str">
        <f aca="false">IF(AND($S1725="PARADO/SEM GIRO",$K1725="KG",OR(Painel!$B$5="(Todos)",A1725=Painel!$B$5)*OR(Painel!$E$5="(Todos)",P1725=Painel!$E$5)),$J1725+ROW()/10000000,"")</f>
        <v/>
      </c>
      <c r="U1725" s="29" t="str">
        <f aca="false">IF(AND($S1725="VENCIDO",$K1725="KG",OR(Painel!$B$5="(Todos)",A1725=Painel!$B$5)*OR(Painel!$E$5="(Todos)",P1725=Painel!$E$5)),$J1725+ROW()/10000000,"")</f>
        <v/>
      </c>
    </row>
    <row r="1726" customFormat="false" ht="15" hidden="false" customHeight="false" outlineLevel="0" collapsed="false">
      <c r="A1726" s="29" t="s">
        <v>53</v>
      </c>
      <c r="B1726" s="29" t="s">
        <v>3264</v>
      </c>
      <c r="C1726" s="29" t="s">
        <v>1716</v>
      </c>
      <c r="D1726" s="29" t="s">
        <v>2986</v>
      </c>
      <c r="E1726" s="29" t="n">
        <v>1</v>
      </c>
      <c r="F1726" s="29"/>
      <c r="G1726" s="29" t="s">
        <v>3265</v>
      </c>
      <c r="H1726" s="30" t="n">
        <v>100</v>
      </c>
      <c r="I1726" s="31" t="n">
        <v>46279</v>
      </c>
      <c r="J1726" s="30" t="n">
        <v>100</v>
      </c>
      <c r="K1726" s="29" t="s">
        <v>120</v>
      </c>
      <c r="L1726" s="29" t="s">
        <v>1330</v>
      </c>
      <c r="M1726" s="29"/>
      <c r="N1726" s="29" t="s">
        <v>122</v>
      </c>
      <c r="O1726" s="31" t="n">
        <v>46928</v>
      </c>
      <c r="P1726" s="29" t="s">
        <v>235</v>
      </c>
      <c r="Q1726" s="29" t="n">
        <f aca="false">IFERROR(VALUE(L1726),"")</f>
        <v>45</v>
      </c>
      <c r="R1726" s="29" t="n">
        <f aca="true">IF(O1726="","",O1726-TODAY())</f>
        <v>643</v>
      </c>
      <c r="S1726" s="29" t="str">
        <f aca="false">IF(C1726="&lt;&lt; vazio &gt;&gt;","VAZIA",IF(AND(O1726&lt;&gt;"",R1726&lt;0),"VENCIDO",IF(AND(O1726&lt;&gt;"",R1726&lt;=Parametros!$B$10),"PRÓX. VENCIMENTO",IF(F1726="Q","QUALIDADE",IF(F1726="S","BLOQUEADO",IF(F1726="R","RESTRITO/DEVOLUÇÃO",IF(OR(N1726="QUAR",N1726="QRES"),"QUARENTENA",IF(OR(B1726="DESCARTE",B1726="DEVOLUÇÃO"),"DESCARTE/DEVOLUÇÃO",IF(AND(D1726="",K1726&lt;&gt;""),"SEM LOTE",IF(AND(Q1726&lt;&gt;"",Q1726&gt;=Parametros!$B$11),"PARADO/SEM GIRO","OK"))))))))))</f>
        <v>OK</v>
      </c>
      <c r="T1726" s="29" t="str">
        <f aca="false">IF(AND($S1726="PARADO/SEM GIRO",$K1726="KG",OR(Painel!$B$5="(Todos)",A1726=Painel!$B$5)*OR(Painel!$E$5="(Todos)",P1726=Painel!$E$5)),$J1726+ROW()/10000000,"")</f>
        <v/>
      </c>
      <c r="U1726" s="29" t="str">
        <f aca="false">IF(AND($S1726="VENCIDO",$K1726="KG",OR(Painel!$B$5="(Todos)",A1726=Painel!$B$5)*OR(Painel!$E$5="(Todos)",P1726=Painel!$E$5)),$J1726+ROW()/10000000,"")</f>
        <v/>
      </c>
    </row>
    <row r="1727" customFormat="false" ht="15" hidden="false" customHeight="false" outlineLevel="0" collapsed="false">
      <c r="A1727" s="29" t="s">
        <v>53</v>
      </c>
      <c r="B1727" s="29" t="s">
        <v>3266</v>
      </c>
      <c r="C1727" s="29" t="s">
        <v>157</v>
      </c>
      <c r="D1727" s="29" t="s">
        <v>2742</v>
      </c>
      <c r="E1727" s="29" t="n">
        <v>1</v>
      </c>
      <c r="F1727" s="29"/>
      <c r="G1727" s="29" t="s">
        <v>3267</v>
      </c>
      <c r="H1727" s="30" t="n">
        <v>1102.5</v>
      </c>
      <c r="I1727" s="31" t="n">
        <v>46195</v>
      </c>
      <c r="J1727" s="30" t="n">
        <v>1102.5</v>
      </c>
      <c r="K1727" s="29" t="s">
        <v>120</v>
      </c>
      <c r="L1727" s="29" t="s">
        <v>2744</v>
      </c>
      <c r="M1727" s="29"/>
      <c r="N1727" s="29" t="s">
        <v>122</v>
      </c>
      <c r="O1727" s="31" t="n">
        <v>46739</v>
      </c>
      <c r="P1727" s="29" t="s">
        <v>123</v>
      </c>
      <c r="Q1727" s="29" t="n">
        <f aca="false">IFERROR(VALUE(L1727),"")</f>
        <v>90</v>
      </c>
      <c r="R1727" s="29" t="n">
        <f aca="true">IF(O1727="","",O1727-TODAY())</f>
        <v>454</v>
      </c>
      <c r="S1727" s="29" t="str">
        <f aca="false">IF(C1727="&lt;&lt; vazio &gt;&gt;","VAZIA",IF(AND(O1727&lt;&gt;"",R1727&lt;0),"VENCIDO",IF(AND(O1727&lt;&gt;"",R1727&lt;=Parametros!$B$10),"PRÓX. VENCIMENTO",IF(F1727="Q","QUALIDADE",IF(F1727="S","BLOQUEADO",IF(F1727="R","RESTRITO/DEVOLUÇÃO",IF(OR(N1727="QUAR",N1727="QRES"),"QUARENTENA",IF(OR(B1727="DESCARTE",B1727="DEVOLUÇÃO"),"DESCARTE/DEVOLUÇÃO",IF(AND(D1727="",K1727&lt;&gt;""),"SEM LOTE",IF(AND(Q1727&lt;&gt;"",Q1727&gt;=Parametros!$B$11),"PARADO/SEM GIRO","OK"))))))))))</f>
        <v>PARADO/SEM GIRO</v>
      </c>
      <c r="T1727" s="29" t="n">
        <f aca="false">IF(AND($S1727="PARADO/SEM GIRO",$K1727="KG",OR(Painel!$B$5="(Todos)",A1727=Painel!$B$5)*OR(Painel!$E$5="(Todos)",P1727=Painel!$E$5)),$J1727+ROW()/10000000,"")</f>
        <v>1102.5001727</v>
      </c>
      <c r="U1727" s="29" t="str">
        <f aca="false">IF(AND($S1727="VENCIDO",$K1727="KG",OR(Painel!$B$5="(Todos)",A1727=Painel!$B$5)*OR(Painel!$E$5="(Todos)",P1727=Painel!$E$5)),$J1727+ROW()/10000000,"")</f>
        <v/>
      </c>
    </row>
    <row r="1728" customFormat="false" ht="15" hidden="false" customHeight="false" outlineLevel="0" collapsed="false">
      <c r="A1728" s="29" t="s">
        <v>53</v>
      </c>
      <c r="B1728" s="29" t="s">
        <v>3268</v>
      </c>
      <c r="C1728" s="29" t="s">
        <v>250</v>
      </c>
      <c r="D1728" s="29" t="s">
        <v>719</v>
      </c>
      <c r="E1728" s="29" t="n">
        <v>1</v>
      </c>
      <c r="F1728" s="29"/>
      <c r="G1728" s="29" t="s">
        <v>3269</v>
      </c>
      <c r="H1728" s="30" t="n">
        <v>1000</v>
      </c>
      <c r="I1728" s="31" t="n">
        <v>46280</v>
      </c>
      <c r="J1728" s="30" t="n">
        <v>1000</v>
      </c>
      <c r="K1728" s="29" t="s">
        <v>120</v>
      </c>
      <c r="L1728" s="29" t="s">
        <v>144</v>
      </c>
      <c r="M1728" s="29"/>
      <c r="N1728" s="29" t="s">
        <v>122</v>
      </c>
      <c r="O1728" s="31" t="n">
        <v>46817</v>
      </c>
      <c r="P1728" s="29" t="s">
        <v>123</v>
      </c>
      <c r="Q1728" s="29" t="n">
        <f aca="false">IFERROR(VALUE(L1728),"")</f>
        <v>5</v>
      </c>
      <c r="R1728" s="29" t="n">
        <f aca="true">IF(O1728="","",O1728-TODAY())</f>
        <v>532</v>
      </c>
      <c r="S1728" s="29" t="str">
        <f aca="false">IF(C1728="&lt;&lt; vazio &gt;&gt;","VAZIA",IF(AND(O1728&lt;&gt;"",R1728&lt;0),"VENCIDO",IF(AND(O1728&lt;&gt;"",R1728&lt;=Parametros!$B$10),"PRÓX. VENCIMENTO",IF(F1728="Q","QUALIDADE",IF(F1728="S","BLOQUEADO",IF(F1728="R","RESTRITO/DEVOLUÇÃO",IF(OR(N1728="QUAR",N1728="QRES"),"QUARENTENA",IF(OR(B1728="DESCARTE",B1728="DEVOLUÇÃO"),"DESCARTE/DEVOLUÇÃO",IF(AND(D1728="",K1728&lt;&gt;""),"SEM LOTE",IF(AND(Q1728&lt;&gt;"",Q1728&gt;=Parametros!$B$11),"PARADO/SEM GIRO","OK"))))))))))</f>
        <v>OK</v>
      </c>
      <c r="T1728" s="29" t="str">
        <f aca="false">IF(AND($S1728="PARADO/SEM GIRO",$K1728="KG",OR(Painel!$B$5="(Todos)",A1728=Painel!$B$5)*OR(Painel!$E$5="(Todos)",P1728=Painel!$E$5)),$J1728+ROW()/10000000,"")</f>
        <v/>
      </c>
      <c r="U1728" s="29" t="str">
        <f aca="false">IF(AND($S1728="VENCIDO",$K1728="KG",OR(Painel!$B$5="(Todos)",A1728=Painel!$B$5)*OR(Painel!$E$5="(Todos)",P1728=Painel!$E$5)),$J1728+ROW()/10000000,"")</f>
        <v/>
      </c>
    </row>
    <row r="1729" customFormat="false" ht="15" hidden="false" customHeight="false" outlineLevel="0" collapsed="false">
      <c r="A1729" s="29" t="s">
        <v>53</v>
      </c>
      <c r="B1729" s="29" t="s">
        <v>3270</v>
      </c>
      <c r="C1729" s="29" t="s">
        <v>1292</v>
      </c>
      <c r="D1729" s="29" t="s">
        <v>1293</v>
      </c>
      <c r="E1729" s="29" t="n">
        <v>1</v>
      </c>
      <c r="F1729" s="29" t="s">
        <v>268</v>
      </c>
      <c r="G1729" s="29" t="s">
        <v>3271</v>
      </c>
      <c r="H1729" s="30" t="n">
        <v>800</v>
      </c>
      <c r="I1729" s="31" t="n">
        <v>46280</v>
      </c>
      <c r="J1729" s="30" t="n">
        <v>800</v>
      </c>
      <c r="K1729" s="29" t="s">
        <v>120</v>
      </c>
      <c r="L1729" s="29" t="s">
        <v>144</v>
      </c>
      <c r="M1729" s="29"/>
      <c r="N1729" s="29" t="s">
        <v>122</v>
      </c>
      <c r="O1729" s="31" t="n">
        <v>46826</v>
      </c>
      <c r="P1729" s="29" t="s">
        <v>123</v>
      </c>
      <c r="Q1729" s="29" t="n">
        <f aca="false">IFERROR(VALUE(L1729),"")</f>
        <v>5</v>
      </c>
      <c r="R1729" s="29" t="n">
        <f aca="true">IF(O1729="","",O1729-TODAY())</f>
        <v>541</v>
      </c>
      <c r="S1729" s="29" t="str">
        <f aca="false">IF(C1729="&lt;&lt; vazio &gt;&gt;","VAZIA",IF(AND(O1729&lt;&gt;"",R1729&lt;0),"VENCIDO",IF(AND(O1729&lt;&gt;"",R1729&lt;=Parametros!$B$10),"PRÓX. VENCIMENTO",IF(F1729="Q","QUALIDADE",IF(F1729="S","BLOQUEADO",IF(F1729="R","RESTRITO/DEVOLUÇÃO",IF(OR(N1729="QUAR",N1729="QRES"),"QUARENTENA",IF(OR(B1729="DESCARTE",B1729="DEVOLUÇÃO"),"DESCARTE/DEVOLUÇÃO",IF(AND(D1729="",K1729&lt;&gt;""),"SEM LOTE",IF(AND(Q1729&lt;&gt;"",Q1729&gt;=Parametros!$B$11),"PARADO/SEM GIRO","OK"))))))))))</f>
        <v>QUALIDADE</v>
      </c>
      <c r="T1729" s="29" t="str">
        <f aca="false">IF(AND($S1729="PARADO/SEM GIRO",$K1729="KG",OR(Painel!$B$5="(Todos)",A1729=Painel!$B$5)*OR(Painel!$E$5="(Todos)",P1729=Painel!$E$5)),$J1729+ROW()/10000000,"")</f>
        <v/>
      </c>
      <c r="U1729" s="29" t="str">
        <f aca="false">IF(AND($S1729="VENCIDO",$K1729="KG",OR(Painel!$B$5="(Todos)",A1729=Painel!$B$5)*OR(Painel!$E$5="(Todos)",P1729=Painel!$E$5)),$J1729+ROW()/10000000,"")</f>
        <v/>
      </c>
    </row>
    <row r="1730" customFormat="false" ht="15" hidden="false" customHeight="false" outlineLevel="0" collapsed="false">
      <c r="A1730" s="29" t="s">
        <v>53</v>
      </c>
      <c r="B1730" s="29" t="s">
        <v>3272</v>
      </c>
      <c r="C1730" s="29" t="s">
        <v>1602</v>
      </c>
      <c r="D1730" s="29" t="s">
        <v>3201</v>
      </c>
      <c r="E1730" s="29" t="n">
        <v>1</v>
      </c>
      <c r="F1730" s="29"/>
      <c r="G1730" s="29" t="s">
        <v>3273</v>
      </c>
      <c r="H1730" s="30" t="n">
        <v>1000</v>
      </c>
      <c r="I1730" s="31" t="n">
        <v>46218</v>
      </c>
      <c r="J1730" s="30" t="n">
        <v>1000</v>
      </c>
      <c r="K1730" s="29" t="s">
        <v>120</v>
      </c>
      <c r="L1730" s="29" t="s">
        <v>1605</v>
      </c>
      <c r="M1730" s="29"/>
      <c r="N1730" s="29" t="s">
        <v>122</v>
      </c>
      <c r="O1730" s="31" t="n">
        <v>46756</v>
      </c>
      <c r="P1730" s="29" t="s">
        <v>123</v>
      </c>
      <c r="Q1730" s="29" t="n">
        <f aca="false">IFERROR(VALUE(L1730),"")</f>
        <v>67</v>
      </c>
      <c r="R1730" s="29" t="n">
        <f aca="true">IF(O1730="","",O1730-TODAY())</f>
        <v>471</v>
      </c>
      <c r="S1730" s="29" t="str">
        <f aca="false">IF(C1730="&lt;&lt; vazio &gt;&gt;","VAZIA",IF(AND(O1730&lt;&gt;"",R1730&lt;0),"VENCIDO",IF(AND(O1730&lt;&gt;"",R1730&lt;=Parametros!$B$10),"PRÓX. VENCIMENTO",IF(F1730="Q","QUALIDADE",IF(F1730="S","BLOQUEADO",IF(F1730="R","RESTRITO/DEVOLUÇÃO",IF(OR(N1730="QUAR",N1730="QRES"),"QUARENTENA",IF(OR(B1730="DESCARTE",B1730="DEVOLUÇÃO"),"DESCARTE/DEVOLUÇÃO",IF(AND(D1730="",K1730&lt;&gt;""),"SEM LOTE",IF(AND(Q1730&lt;&gt;"",Q1730&gt;=Parametros!$B$11),"PARADO/SEM GIRO","OK"))))))))))</f>
        <v>OK</v>
      </c>
      <c r="T1730" s="29" t="str">
        <f aca="false">IF(AND($S1730="PARADO/SEM GIRO",$K1730="KG",OR(Painel!$B$5="(Todos)",A1730=Painel!$B$5)*OR(Painel!$E$5="(Todos)",P1730=Painel!$E$5)),$J1730+ROW()/10000000,"")</f>
        <v/>
      </c>
      <c r="U1730" s="29" t="str">
        <f aca="false">IF(AND($S1730="VENCIDO",$K1730="KG",OR(Painel!$B$5="(Todos)",A1730=Painel!$B$5)*OR(Painel!$E$5="(Todos)",P1730=Painel!$E$5)),$J1730+ROW()/10000000,"")</f>
        <v/>
      </c>
    </row>
    <row r="1731" customFormat="false" ht="15" hidden="false" customHeight="false" outlineLevel="0" collapsed="false">
      <c r="A1731" s="29" t="s">
        <v>53</v>
      </c>
      <c r="B1731" s="29" t="s">
        <v>3274</v>
      </c>
      <c r="C1731" s="29" t="s">
        <v>369</v>
      </c>
      <c r="D1731" s="29" t="s">
        <v>2221</v>
      </c>
      <c r="E1731" s="29" t="n">
        <v>1</v>
      </c>
      <c r="F1731" s="29"/>
      <c r="G1731" s="29" t="s">
        <v>3275</v>
      </c>
      <c r="H1731" s="30" t="n">
        <v>999.9</v>
      </c>
      <c r="I1731" s="31" t="n">
        <v>46260</v>
      </c>
      <c r="J1731" s="30" t="n">
        <v>999.9</v>
      </c>
      <c r="K1731" s="29" t="s">
        <v>120</v>
      </c>
      <c r="L1731" s="29" t="s">
        <v>2223</v>
      </c>
      <c r="M1731" s="29"/>
      <c r="N1731" s="29" t="s">
        <v>122</v>
      </c>
      <c r="O1731" s="31" t="n">
        <v>46801</v>
      </c>
      <c r="P1731" s="29" t="s">
        <v>123</v>
      </c>
      <c r="Q1731" s="29" t="n">
        <f aca="false">IFERROR(VALUE(L1731),"")</f>
        <v>25</v>
      </c>
      <c r="R1731" s="29" t="n">
        <f aca="true">IF(O1731="","",O1731-TODAY())</f>
        <v>516</v>
      </c>
      <c r="S1731" s="29" t="str">
        <f aca="false">IF(C1731="&lt;&lt; vazio &gt;&gt;","VAZIA",IF(AND(O1731&lt;&gt;"",R1731&lt;0),"VENCIDO",IF(AND(O1731&lt;&gt;"",R1731&lt;=Parametros!$B$10),"PRÓX. VENCIMENTO",IF(F1731="Q","QUALIDADE",IF(F1731="S","BLOQUEADO",IF(F1731="R","RESTRITO/DEVOLUÇÃO",IF(OR(N1731="QUAR",N1731="QRES"),"QUARENTENA",IF(OR(B1731="DESCARTE",B1731="DEVOLUÇÃO"),"DESCARTE/DEVOLUÇÃO",IF(AND(D1731="",K1731&lt;&gt;""),"SEM LOTE",IF(AND(Q1731&lt;&gt;"",Q1731&gt;=Parametros!$B$11),"PARADO/SEM GIRO","OK"))))))))))</f>
        <v>OK</v>
      </c>
      <c r="T1731" s="29" t="str">
        <f aca="false">IF(AND($S1731="PARADO/SEM GIRO",$K1731="KG",OR(Painel!$B$5="(Todos)",A1731=Painel!$B$5)*OR(Painel!$E$5="(Todos)",P1731=Painel!$E$5)),$J1731+ROW()/10000000,"")</f>
        <v/>
      </c>
      <c r="U1731" s="29" t="str">
        <f aca="false">IF(AND($S1731="VENCIDO",$K1731="KG",OR(Painel!$B$5="(Todos)",A1731=Painel!$B$5)*OR(Painel!$E$5="(Todos)",P1731=Painel!$E$5)),$J1731+ROW()/10000000,"")</f>
        <v/>
      </c>
    </row>
    <row r="1732" customFormat="false" ht="15" hidden="false" customHeight="false" outlineLevel="0" collapsed="false">
      <c r="A1732" s="29" t="s">
        <v>53</v>
      </c>
      <c r="B1732" s="29" t="s">
        <v>3276</v>
      </c>
      <c r="C1732" s="29" t="s">
        <v>876</v>
      </c>
      <c r="D1732" s="29" t="s">
        <v>901</v>
      </c>
      <c r="E1732" s="29" t="n">
        <v>1</v>
      </c>
      <c r="F1732" s="29"/>
      <c r="G1732" s="29" t="s">
        <v>3277</v>
      </c>
      <c r="H1732" s="30" t="n">
        <v>720</v>
      </c>
      <c r="I1732" s="31" t="n">
        <v>46282</v>
      </c>
      <c r="J1732" s="30" t="n">
        <v>720</v>
      </c>
      <c r="K1732" s="29" t="s">
        <v>120</v>
      </c>
      <c r="L1732" s="29" t="s">
        <v>400</v>
      </c>
      <c r="M1732" s="29"/>
      <c r="N1732" s="29" t="s">
        <v>122</v>
      </c>
      <c r="O1732" s="31" t="n">
        <v>46822</v>
      </c>
      <c r="P1732" s="29" t="s">
        <v>123</v>
      </c>
      <c r="Q1732" s="29" t="n">
        <f aca="false">IFERROR(VALUE(L1732),"")</f>
        <v>3</v>
      </c>
      <c r="R1732" s="29" t="n">
        <f aca="true">IF(O1732="","",O1732-TODAY())</f>
        <v>537</v>
      </c>
      <c r="S1732" s="29" t="str">
        <f aca="false">IF(C1732="&lt;&lt; vazio &gt;&gt;","VAZIA",IF(AND(O1732&lt;&gt;"",R1732&lt;0),"VENCIDO",IF(AND(O1732&lt;&gt;"",R1732&lt;=Parametros!$B$10),"PRÓX. VENCIMENTO",IF(F1732="Q","QUALIDADE",IF(F1732="S","BLOQUEADO",IF(F1732="R","RESTRITO/DEVOLUÇÃO",IF(OR(N1732="QUAR",N1732="QRES"),"QUARENTENA",IF(OR(B1732="DESCARTE",B1732="DEVOLUÇÃO"),"DESCARTE/DEVOLUÇÃO",IF(AND(D1732="",K1732&lt;&gt;""),"SEM LOTE",IF(AND(Q1732&lt;&gt;"",Q1732&gt;=Parametros!$B$11),"PARADO/SEM GIRO","OK"))))))))))</f>
        <v>OK</v>
      </c>
      <c r="T1732" s="29" t="str">
        <f aca="false">IF(AND($S1732="PARADO/SEM GIRO",$K1732="KG",OR(Painel!$B$5="(Todos)",A1732=Painel!$B$5)*OR(Painel!$E$5="(Todos)",P1732=Painel!$E$5)),$J1732+ROW()/10000000,"")</f>
        <v/>
      </c>
      <c r="U1732" s="29" t="str">
        <f aca="false">IF(AND($S1732="VENCIDO",$K1732="KG",OR(Painel!$B$5="(Todos)",A1732=Painel!$B$5)*OR(Painel!$E$5="(Todos)",P1732=Painel!$E$5)),$J1732+ROW()/10000000,"")</f>
        <v/>
      </c>
    </row>
    <row r="1733" customFormat="false" ht="15" hidden="false" customHeight="false" outlineLevel="0" collapsed="false">
      <c r="A1733" s="29" t="s">
        <v>53</v>
      </c>
      <c r="B1733" s="29" t="s">
        <v>3278</v>
      </c>
      <c r="C1733" s="29" t="s">
        <v>473</v>
      </c>
      <c r="D1733" s="29" t="s">
        <v>1147</v>
      </c>
      <c r="E1733" s="29" t="n">
        <v>1</v>
      </c>
      <c r="F1733" s="29"/>
      <c r="G1733" s="29" t="s">
        <v>3279</v>
      </c>
      <c r="H1733" s="30" t="n">
        <v>315</v>
      </c>
      <c r="I1733" s="31" t="n">
        <v>46282</v>
      </c>
      <c r="J1733" s="30" t="n">
        <v>315</v>
      </c>
      <c r="K1733" s="29" t="s">
        <v>120</v>
      </c>
      <c r="L1733" s="29" t="s">
        <v>400</v>
      </c>
      <c r="M1733" s="29"/>
      <c r="N1733" s="29" t="s">
        <v>122</v>
      </c>
      <c r="O1733" s="31" t="n">
        <v>46822</v>
      </c>
      <c r="P1733" s="29" t="s">
        <v>123</v>
      </c>
      <c r="Q1733" s="29" t="n">
        <f aca="false">IFERROR(VALUE(L1733),"")</f>
        <v>3</v>
      </c>
      <c r="R1733" s="29" t="n">
        <f aca="true">IF(O1733="","",O1733-TODAY())</f>
        <v>537</v>
      </c>
      <c r="S1733" s="29" t="str">
        <f aca="false">IF(C1733="&lt;&lt; vazio &gt;&gt;","VAZIA",IF(AND(O1733&lt;&gt;"",R1733&lt;0),"VENCIDO",IF(AND(O1733&lt;&gt;"",R1733&lt;=Parametros!$B$10),"PRÓX. VENCIMENTO",IF(F1733="Q","QUALIDADE",IF(F1733="S","BLOQUEADO",IF(F1733="R","RESTRITO/DEVOLUÇÃO",IF(OR(N1733="QUAR",N1733="QRES"),"QUARENTENA",IF(OR(B1733="DESCARTE",B1733="DEVOLUÇÃO"),"DESCARTE/DEVOLUÇÃO",IF(AND(D1733="",K1733&lt;&gt;""),"SEM LOTE",IF(AND(Q1733&lt;&gt;"",Q1733&gt;=Parametros!$B$11),"PARADO/SEM GIRO","OK"))))))))))</f>
        <v>OK</v>
      </c>
      <c r="T1733" s="29" t="str">
        <f aca="false">IF(AND($S1733="PARADO/SEM GIRO",$K1733="KG",OR(Painel!$B$5="(Todos)",A1733=Painel!$B$5)*OR(Painel!$E$5="(Todos)",P1733=Painel!$E$5)),$J1733+ROW()/10000000,"")</f>
        <v/>
      </c>
      <c r="U1733" s="29" t="str">
        <f aca="false">IF(AND($S1733="VENCIDO",$K1733="KG",OR(Painel!$B$5="(Todos)",A1733=Painel!$B$5)*OR(Painel!$E$5="(Todos)",P1733=Painel!$E$5)),$J1733+ROW()/10000000,"")</f>
        <v/>
      </c>
    </row>
    <row r="1734" customFormat="false" ht="15" hidden="false" customHeight="false" outlineLevel="0" collapsed="false">
      <c r="A1734" s="29" t="s">
        <v>53</v>
      </c>
      <c r="B1734" s="29" t="s">
        <v>3280</v>
      </c>
      <c r="C1734" s="29" t="s">
        <v>186</v>
      </c>
      <c r="D1734" s="29" t="s">
        <v>3281</v>
      </c>
      <c r="E1734" s="29" t="n">
        <v>1</v>
      </c>
      <c r="F1734" s="29"/>
      <c r="G1734" s="29" t="s">
        <v>3282</v>
      </c>
      <c r="H1734" s="30" t="n">
        <v>510</v>
      </c>
      <c r="I1734" s="31" t="n">
        <v>46283</v>
      </c>
      <c r="J1734" s="30" t="n">
        <v>510</v>
      </c>
      <c r="K1734" s="29" t="s">
        <v>120</v>
      </c>
      <c r="L1734" s="29" t="s">
        <v>176</v>
      </c>
      <c r="M1734" s="29"/>
      <c r="N1734" s="29" t="s">
        <v>122</v>
      </c>
      <c r="O1734" s="31" t="n">
        <v>46829</v>
      </c>
      <c r="P1734" s="29" t="s">
        <v>123</v>
      </c>
      <c r="Q1734" s="29" t="n">
        <f aca="false">IFERROR(VALUE(L1734),"")</f>
        <v>2</v>
      </c>
      <c r="R1734" s="29" t="n">
        <f aca="true">IF(O1734="","",O1734-TODAY())</f>
        <v>544</v>
      </c>
      <c r="S1734" s="29" t="str">
        <f aca="false">IF(C1734="&lt;&lt; vazio &gt;&gt;","VAZIA",IF(AND(O1734&lt;&gt;"",R1734&lt;0),"VENCIDO",IF(AND(O1734&lt;&gt;"",R1734&lt;=Parametros!$B$10),"PRÓX. VENCIMENTO",IF(F1734="Q","QUALIDADE",IF(F1734="S","BLOQUEADO",IF(F1734="R","RESTRITO/DEVOLUÇÃO",IF(OR(N1734="QUAR",N1734="QRES"),"QUARENTENA",IF(OR(B1734="DESCARTE",B1734="DEVOLUÇÃO"),"DESCARTE/DEVOLUÇÃO",IF(AND(D1734="",K1734&lt;&gt;""),"SEM LOTE",IF(AND(Q1734&lt;&gt;"",Q1734&gt;=Parametros!$B$11),"PARADO/SEM GIRO","OK"))))))))))</f>
        <v>OK</v>
      </c>
      <c r="T1734" s="29" t="str">
        <f aca="false">IF(AND($S1734="PARADO/SEM GIRO",$K1734="KG",OR(Painel!$B$5="(Todos)",A1734=Painel!$B$5)*OR(Painel!$E$5="(Todos)",P1734=Painel!$E$5)),$J1734+ROW()/10000000,"")</f>
        <v/>
      </c>
      <c r="U1734" s="29" t="str">
        <f aca="false">IF(AND($S1734="VENCIDO",$K1734="KG",OR(Painel!$B$5="(Todos)",A1734=Painel!$B$5)*OR(Painel!$E$5="(Todos)",P1734=Painel!$E$5)),$J1734+ROW()/10000000,"")</f>
        <v/>
      </c>
    </row>
    <row r="1735" customFormat="false" ht="15" hidden="false" customHeight="false" outlineLevel="0" collapsed="false">
      <c r="A1735" s="29" t="s">
        <v>53</v>
      </c>
      <c r="B1735" s="29" t="s">
        <v>3283</v>
      </c>
      <c r="C1735" s="29" t="s">
        <v>801</v>
      </c>
      <c r="D1735" s="29" t="s">
        <v>802</v>
      </c>
      <c r="E1735" s="29" t="n">
        <v>1</v>
      </c>
      <c r="F1735" s="29"/>
      <c r="G1735" s="29" t="s">
        <v>3284</v>
      </c>
      <c r="H1735" s="30" t="n">
        <v>1108.8</v>
      </c>
      <c r="I1735" s="31" t="n">
        <v>46275</v>
      </c>
      <c r="J1735" s="30" t="n">
        <v>1108.8</v>
      </c>
      <c r="K1735" s="29" t="s">
        <v>120</v>
      </c>
      <c r="L1735" s="29" t="s">
        <v>121</v>
      </c>
      <c r="M1735" s="29"/>
      <c r="N1735" s="29" t="s">
        <v>122</v>
      </c>
      <c r="O1735" s="31" t="n">
        <v>46812</v>
      </c>
      <c r="P1735" s="29" t="s">
        <v>123</v>
      </c>
      <c r="Q1735" s="29" t="n">
        <f aca="false">IFERROR(VALUE(L1735),"")</f>
        <v>10</v>
      </c>
      <c r="R1735" s="29" t="n">
        <f aca="true">IF(O1735="","",O1735-TODAY())</f>
        <v>527</v>
      </c>
      <c r="S1735" s="29" t="str">
        <f aca="false">IF(C1735="&lt;&lt; vazio &gt;&gt;","VAZIA",IF(AND(O1735&lt;&gt;"",R1735&lt;0),"VENCIDO",IF(AND(O1735&lt;&gt;"",R1735&lt;=Parametros!$B$10),"PRÓX. VENCIMENTO",IF(F1735="Q","QUALIDADE",IF(F1735="S","BLOQUEADO",IF(F1735="R","RESTRITO/DEVOLUÇÃO",IF(OR(N1735="QUAR",N1735="QRES"),"QUARENTENA",IF(OR(B1735="DESCARTE",B1735="DEVOLUÇÃO"),"DESCARTE/DEVOLUÇÃO",IF(AND(D1735="",K1735&lt;&gt;""),"SEM LOTE",IF(AND(Q1735&lt;&gt;"",Q1735&gt;=Parametros!$B$11),"PARADO/SEM GIRO","OK"))))))))))</f>
        <v>OK</v>
      </c>
      <c r="T1735" s="29" t="str">
        <f aca="false">IF(AND($S1735="PARADO/SEM GIRO",$K1735="KG",OR(Painel!$B$5="(Todos)",A1735=Painel!$B$5)*OR(Painel!$E$5="(Todos)",P1735=Painel!$E$5)),$J1735+ROW()/10000000,"")</f>
        <v/>
      </c>
      <c r="U1735" s="29" t="str">
        <f aca="false">IF(AND($S1735="VENCIDO",$K1735="KG",OR(Painel!$B$5="(Todos)",A1735=Painel!$B$5)*OR(Painel!$E$5="(Todos)",P1735=Painel!$E$5)),$J1735+ROW()/10000000,"")</f>
        <v/>
      </c>
    </row>
    <row r="1736" customFormat="false" ht="15" hidden="false" customHeight="false" outlineLevel="0" collapsed="false">
      <c r="A1736" s="29" t="s">
        <v>53</v>
      </c>
      <c r="B1736" s="29" t="s">
        <v>3285</v>
      </c>
      <c r="C1736" s="29" t="s">
        <v>320</v>
      </c>
      <c r="D1736" s="29" t="s">
        <v>582</v>
      </c>
      <c r="E1736" s="29" t="n">
        <v>1</v>
      </c>
      <c r="F1736" s="29" t="s">
        <v>268</v>
      </c>
      <c r="G1736" s="29" t="s">
        <v>3286</v>
      </c>
      <c r="H1736" s="30" t="n">
        <v>700</v>
      </c>
      <c r="I1736" s="31" t="n">
        <v>46275</v>
      </c>
      <c r="J1736" s="30" t="n">
        <v>700</v>
      </c>
      <c r="K1736" s="29" t="s">
        <v>120</v>
      </c>
      <c r="L1736" s="29" t="s">
        <v>121</v>
      </c>
      <c r="M1736" s="29"/>
      <c r="N1736" s="29" t="s">
        <v>122</v>
      </c>
      <c r="O1736" s="31" t="n">
        <v>46821</v>
      </c>
      <c r="P1736" s="29" t="s">
        <v>123</v>
      </c>
      <c r="Q1736" s="29" t="n">
        <f aca="false">IFERROR(VALUE(L1736),"")</f>
        <v>10</v>
      </c>
      <c r="R1736" s="29" t="n">
        <f aca="true">IF(O1736="","",O1736-TODAY())</f>
        <v>536</v>
      </c>
      <c r="S1736" s="29" t="str">
        <f aca="false">IF(C1736="&lt;&lt; vazio &gt;&gt;","VAZIA",IF(AND(O1736&lt;&gt;"",R1736&lt;0),"VENCIDO",IF(AND(O1736&lt;&gt;"",R1736&lt;=Parametros!$B$10),"PRÓX. VENCIMENTO",IF(F1736="Q","QUALIDADE",IF(F1736="S","BLOQUEADO",IF(F1736="R","RESTRITO/DEVOLUÇÃO",IF(OR(N1736="QUAR",N1736="QRES"),"QUARENTENA",IF(OR(B1736="DESCARTE",B1736="DEVOLUÇÃO"),"DESCARTE/DEVOLUÇÃO",IF(AND(D1736="",K1736&lt;&gt;""),"SEM LOTE",IF(AND(Q1736&lt;&gt;"",Q1736&gt;=Parametros!$B$11),"PARADO/SEM GIRO","OK"))))))))))</f>
        <v>QUALIDADE</v>
      </c>
      <c r="T1736" s="29" t="str">
        <f aca="false">IF(AND($S1736="PARADO/SEM GIRO",$K1736="KG",OR(Painel!$B$5="(Todos)",A1736=Painel!$B$5)*OR(Painel!$E$5="(Todos)",P1736=Painel!$E$5)),$J1736+ROW()/10000000,"")</f>
        <v/>
      </c>
      <c r="U1736" s="29" t="str">
        <f aca="false">IF(AND($S1736="VENCIDO",$K1736="KG",OR(Painel!$B$5="(Todos)",A1736=Painel!$B$5)*OR(Painel!$E$5="(Todos)",P1736=Painel!$E$5)),$J1736+ROW()/10000000,"")</f>
        <v/>
      </c>
    </row>
    <row r="1737" customFormat="false" ht="15" hidden="false" customHeight="false" outlineLevel="0" collapsed="false">
      <c r="A1737" s="29" t="s">
        <v>53</v>
      </c>
      <c r="B1737" s="29" t="s">
        <v>3287</v>
      </c>
      <c r="C1737" s="29" t="s">
        <v>247</v>
      </c>
      <c r="D1737" s="29" t="s">
        <v>747</v>
      </c>
      <c r="E1737" s="29" t="n">
        <v>1</v>
      </c>
      <c r="F1737" s="29"/>
      <c r="G1737" s="29" t="s">
        <v>3288</v>
      </c>
      <c r="H1737" s="30" t="n">
        <v>800</v>
      </c>
      <c r="I1737" s="31" t="n">
        <v>46189</v>
      </c>
      <c r="J1737" s="30" t="n">
        <v>800</v>
      </c>
      <c r="K1737" s="29" t="s">
        <v>120</v>
      </c>
      <c r="L1737" s="29" t="s">
        <v>749</v>
      </c>
      <c r="M1737" s="29"/>
      <c r="N1737" s="29" t="s">
        <v>122</v>
      </c>
      <c r="O1737" s="31" t="n">
        <v>46723</v>
      </c>
      <c r="P1737" s="29" t="s">
        <v>123</v>
      </c>
      <c r="Q1737" s="29" t="n">
        <f aca="false">IFERROR(VALUE(L1737),"")</f>
        <v>96</v>
      </c>
      <c r="R1737" s="29" t="n">
        <f aca="true">IF(O1737="","",O1737-TODAY())</f>
        <v>438</v>
      </c>
      <c r="S1737" s="29" t="str">
        <f aca="false">IF(C1737="&lt;&lt; vazio &gt;&gt;","VAZIA",IF(AND(O1737&lt;&gt;"",R1737&lt;0),"VENCIDO",IF(AND(O1737&lt;&gt;"",R1737&lt;=Parametros!$B$10),"PRÓX. VENCIMENTO",IF(F1737="Q","QUALIDADE",IF(F1737="S","BLOQUEADO",IF(F1737="R","RESTRITO/DEVOLUÇÃO",IF(OR(N1737="QUAR",N1737="QRES"),"QUARENTENA",IF(OR(B1737="DESCARTE",B1737="DEVOLUÇÃO"),"DESCARTE/DEVOLUÇÃO",IF(AND(D1737="",K1737&lt;&gt;""),"SEM LOTE",IF(AND(Q1737&lt;&gt;"",Q1737&gt;=Parametros!$B$11),"PARADO/SEM GIRO","OK"))))))))))</f>
        <v>PARADO/SEM GIRO</v>
      </c>
      <c r="T1737" s="29" t="n">
        <f aca="false">IF(AND($S1737="PARADO/SEM GIRO",$K1737="KG",OR(Painel!$B$5="(Todos)",A1737=Painel!$B$5)*OR(Painel!$E$5="(Todos)",P1737=Painel!$E$5)),$J1737+ROW()/10000000,"")</f>
        <v>800.0001737</v>
      </c>
      <c r="U1737" s="29" t="str">
        <f aca="false">IF(AND($S1737="VENCIDO",$K1737="KG",OR(Painel!$B$5="(Todos)",A1737=Painel!$B$5)*OR(Painel!$E$5="(Todos)",P1737=Painel!$E$5)),$J1737+ROW()/10000000,"")</f>
        <v/>
      </c>
    </row>
    <row r="1738" customFormat="false" ht="15" hidden="false" customHeight="false" outlineLevel="0" collapsed="false">
      <c r="A1738" s="29" t="s">
        <v>53</v>
      </c>
      <c r="B1738" s="29" t="s">
        <v>3289</v>
      </c>
      <c r="C1738" s="29" t="s">
        <v>320</v>
      </c>
      <c r="D1738" s="29" t="s">
        <v>582</v>
      </c>
      <c r="E1738" s="29" t="n">
        <v>1</v>
      </c>
      <c r="F1738" s="29" t="s">
        <v>268</v>
      </c>
      <c r="G1738" s="29" t="s">
        <v>3290</v>
      </c>
      <c r="H1738" s="30" t="n">
        <v>700</v>
      </c>
      <c r="I1738" s="31" t="n">
        <v>46275</v>
      </c>
      <c r="J1738" s="30" t="n">
        <v>700</v>
      </c>
      <c r="K1738" s="29" t="s">
        <v>120</v>
      </c>
      <c r="L1738" s="29" t="s">
        <v>121</v>
      </c>
      <c r="M1738" s="29"/>
      <c r="N1738" s="29" t="s">
        <v>122</v>
      </c>
      <c r="O1738" s="31" t="n">
        <v>46821</v>
      </c>
      <c r="P1738" s="29" t="s">
        <v>123</v>
      </c>
      <c r="Q1738" s="29" t="n">
        <f aca="false">IFERROR(VALUE(L1738),"")</f>
        <v>10</v>
      </c>
      <c r="R1738" s="29" t="n">
        <f aca="true">IF(O1738="","",O1738-TODAY())</f>
        <v>536</v>
      </c>
      <c r="S1738" s="29" t="str">
        <f aca="false">IF(C1738="&lt;&lt; vazio &gt;&gt;","VAZIA",IF(AND(O1738&lt;&gt;"",R1738&lt;0),"VENCIDO",IF(AND(O1738&lt;&gt;"",R1738&lt;=Parametros!$B$10),"PRÓX. VENCIMENTO",IF(F1738="Q","QUALIDADE",IF(F1738="S","BLOQUEADO",IF(F1738="R","RESTRITO/DEVOLUÇÃO",IF(OR(N1738="QUAR",N1738="QRES"),"QUARENTENA",IF(OR(B1738="DESCARTE",B1738="DEVOLUÇÃO"),"DESCARTE/DEVOLUÇÃO",IF(AND(D1738="",K1738&lt;&gt;""),"SEM LOTE",IF(AND(Q1738&lt;&gt;"",Q1738&gt;=Parametros!$B$11),"PARADO/SEM GIRO","OK"))))))))))</f>
        <v>QUALIDADE</v>
      </c>
      <c r="T1738" s="29" t="str">
        <f aca="false">IF(AND($S1738="PARADO/SEM GIRO",$K1738="KG",OR(Painel!$B$5="(Todos)",A1738=Painel!$B$5)*OR(Painel!$E$5="(Todos)",P1738=Painel!$E$5)),$J1738+ROW()/10000000,"")</f>
        <v/>
      </c>
      <c r="U1738" s="29" t="str">
        <f aca="false">IF(AND($S1738="VENCIDO",$K1738="KG",OR(Painel!$B$5="(Todos)",A1738=Painel!$B$5)*OR(Painel!$E$5="(Todos)",P1738=Painel!$E$5)),$J1738+ROW()/10000000,"")</f>
        <v/>
      </c>
    </row>
    <row r="1739" customFormat="false" ht="15" hidden="false" customHeight="false" outlineLevel="0" collapsed="false">
      <c r="A1739" s="29" t="s">
        <v>53</v>
      </c>
      <c r="B1739" s="29" t="s">
        <v>3291</v>
      </c>
      <c r="C1739" s="29" t="s">
        <v>980</v>
      </c>
      <c r="D1739" s="29" t="s">
        <v>981</v>
      </c>
      <c r="E1739" s="29" t="n">
        <v>1</v>
      </c>
      <c r="F1739" s="29" t="s">
        <v>268</v>
      </c>
      <c r="G1739" s="29" t="s">
        <v>3292</v>
      </c>
      <c r="H1739" s="30" t="n">
        <v>727.2</v>
      </c>
      <c r="I1739" s="31" t="n">
        <v>46280</v>
      </c>
      <c r="J1739" s="30" t="n">
        <v>727.2</v>
      </c>
      <c r="K1739" s="29" t="s">
        <v>120</v>
      </c>
      <c r="L1739" s="29" t="s">
        <v>144</v>
      </c>
      <c r="M1739" s="29"/>
      <c r="N1739" s="29" t="s">
        <v>122</v>
      </c>
      <c r="O1739" s="31" t="n">
        <v>46827</v>
      </c>
      <c r="P1739" s="29" t="s">
        <v>123</v>
      </c>
      <c r="Q1739" s="29" t="n">
        <f aca="false">IFERROR(VALUE(L1739),"")</f>
        <v>5</v>
      </c>
      <c r="R1739" s="29" t="n">
        <f aca="true">IF(O1739="","",O1739-TODAY())</f>
        <v>542</v>
      </c>
      <c r="S1739" s="29" t="str">
        <f aca="false">IF(C1739="&lt;&lt; vazio &gt;&gt;","VAZIA",IF(AND(O1739&lt;&gt;"",R1739&lt;0),"VENCIDO",IF(AND(O1739&lt;&gt;"",R1739&lt;=Parametros!$B$10),"PRÓX. VENCIMENTO",IF(F1739="Q","QUALIDADE",IF(F1739="S","BLOQUEADO",IF(F1739="R","RESTRITO/DEVOLUÇÃO",IF(OR(N1739="QUAR",N1739="QRES"),"QUARENTENA",IF(OR(B1739="DESCARTE",B1739="DEVOLUÇÃO"),"DESCARTE/DEVOLUÇÃO",IF(AND(D1739="",K1739&lt;&gt;""),"SEM LOTE",IF(AND(Q1739&lt;&gt;"",Q1739&gt;=Parametros!$B$11),"PARADO/SEM GIRO","OK"))))))))))</f>
        <v>QUALIDADE</v>
      </c>
      <c r="T1739" s="29" t="str">
        <f aca="false">IF(AND($S1739="PARADO/SEM GIRO",$K1739="KG",OR(Painel!$B$5="(Todos)",A1739=Painel!$B$5)*OR(Painel!$E$5="(Todos)",P1739=Painel!$E$5)),$J1739+ROW()/10000000,"")</f>
        <v/>
      </c>
      <c r="U1739" s="29" t="str">
        <f aca="false">IF(AND($S1739="VENCIDO",$K1739="KG",OR(Painel!$B$5="(Todos)",A1739=Painel!$B$5)*OR(Painel!$E$5="(Todos)",P1739=Painel!$E$5)),$J1739+ROW()/10000000,"")</f>
        <v/>
      </c>
    </row>
    <row r="1740" customFormat="false" ht="15" hidden="false" customHeight="false" outlineLevel="0" collapsed="false">
      <c r="A1740" s="29" t="s">
        <v>53</v>
      </c>
      <c r="B1740" s="29" t="s">
        <v>3293</v>
      </c>
      <c r="C1740" s="29" t="s">
        <v>980</v>
      </c>
      <c r="D1740" s="29" t="s">
        <v>981</v>
      </c>
      <c r="E1740" s="29" t="n">
        <v>1</v>
      </c>
      <c r="F1740" s="29" t="s">
        <v>268</v>
      </c>
      <c r="G1740" s="29" t="s">
        <v>3294</v>
      </c>
      <c r="H1740" s="30" t="n">
        <v>727.2</v>
      </c>
      <c r="I1740" s="31" t="n">
        <v>46280</v>
      </c>
      <c r="J1740" s="30" t="n">
        <v>727.2</v>
      </c>
      <c r="K1740" s="29" t="s">
        <v>120</v>
      </c>
      <c r="L1740" s="29" t="s">
        <v>144</v>
      </c>
      <c r="M1740" s="29"/>
      <c r="N1740" s="29" t="s">
        <v>122</v>
      </c>
      <c r="O1740" s="31" t="n">
        <v>46827</v>
      </c>
      <c r="P1740" s="29" t="s">
        <v>123</v>
      </c>
      <c r="Q1740" s="29" t="n">
        <f aca="false">IFERROR(VALUE(L1740),"")</f>
        <v>5</v>
      </c>
      <c r="R1740" s="29" t="n">
        <f aca="true">IF(O1740="","",O1740-TODAY())</f>
        <v>542</v>
      </c>
      <c r="S1740" s="29" t="str">
        <f aca="false">IF(C1740="&lt;&lt; vazio &gt;&gt;","VAZIA",IF(AND(O1740&lt;&gt;"",R1740&lt;0),"VENCIDO",IF(AND(O1740&lt;&gt;"",R1740&lt;=Parametros!$B$10),"PRÓX. VENCIMENTO",IF(F1740="Q","QUALIDADE",IF(F1740="S","BLOQUEADO",IF(F1740="R","RESTRITO/DEVOLUÇÃO",IF(OR(N1740="QUAR",N1740="QRES"),"QUARENTENA",IF(OR(B1740="DESCARTE",B1740="DEVOLUÇÃO"),"DESCARTE/DEVOLUÇÃO",IF(AND(D1740="",K1740&lt;&gt;""),"SEM LOTE",IF(AND(Q1740&lt;&gt;"",Q1740&gt;=Parametros!$B$11),"PARADO/SEM GIRO","OK"))))))))))</f>
        <v>QUALIDADE</v>
      </c>
      <c r="T1740" s="29" t="str">
        <f aca="false">IF(AND($S1740="PARADO/SEM GIRO",$K1740="KG",OR(Painel!$B$5="(Todos)",A1740=Painel!$B$5)*OR(Painel!$E$5="(Todos)",P1740=Painel!$E$5)),$J1740+ROW()/10000000,"")</f>
        <v/>
      </c>
      <c r="U1740" s="29" t="str">
        <f aca="false">IF(AND($S1740="VENCIDO",$K1740="KG",OR(Painel!$B$5="(Todos)",A1740=Painel!$B$5)*OR(Painel!$E$5="(Todos)",P1740=Painel!$E$5)),$J1740+ROW()/10000000,"")</f>
        <v/>
      </c>
    </row>
    <row r="1741" customFormat="false" ht="15" hidden="false" customHeight="false" outlineLevel="0" collapsed="false">
      <c r="A1741" s="29" t="s">
        <v>53</v>
      </c>
      <c r="B1741" s="29" t="s">
        <v>3295</v>
      </c>
      <c r="C1741" s="29" t="s">
        <v>186</v>
      </c>
      <c r="D1741" s="29" t="s">
        <v>2526</v>
      </c>
      <c r="E1741" s="29" t="n">
        <v>1</v>
      </c>
      <c r="F1741" s="29" t="s">
        <v>268</v>
      </c>
      <c r="G1741" s="29" t="s">
        <v>3296</v>
      </c>
      <c r="H1741" s="30" t="n">
        <v>545.4</v>
      </c>
      <c r="I1741" s="31" t="n">
        <v>46282</v>
      </c>
      <c r="J1741" s="30" t="n">
        <v>545.4</v>
      </c>
      <c r="K1741" s="29" t="s">
        <v>120</v>
      </c>
      <c r="L1741" s="29" t="s">
        <v>400</v>
      </c>
      <c r="M1741" s="29"/>
      <c r="N1741" s="29" t="s">
        <v>122</v>
      </c>
      <c r="O1741" s="31" t="n">
        <v>46829</v>
      </c>
      <c r="P1741" s="29" t="s">
        <v>123</v>
      </c>
      <c r="Q1741" s="29" t="n">
        <f aca="false">IFERROR(VALUE(L1741),"")</f>
        <v>3</v>
      </c>
      <c r="R1741" s="29" t="n">
        <f aca="true">IF(O1741="","",O1741-TODAY())</f>
        <v>544</v>
      </c>
      <c r="S1741" s="29" t="str">
        <f aca="false">IF(C1741="&lt;&lt; vazio &gt;&gt;","VAZIA",IF(AND(O1741&lt;&gt;"",R1741&lt;0),"VENCIDO",IF(AND(O1741&lt;&gt;"",R1741&lt;=Parametros!$B$10),"PRÓX. VENCIMENTO",IF(F1741="Q","QUALIDADE",IF(F1741="S","BLOQUEADO",IF(F1741="R","RESTRITO/DEVOLUÇÃO",IF(OR(N1741="QUAR",N1741="QRES"),"QUARENTENA",IF(OR(B1741="DESCARTE",B1741="DEVOLUÇÃO"),"DESCARTE/DEVOLUÇÃO",IF(AND(D1741="",K1741&lt;&gt;""),"SEM LOTE",IF(AND(Q1741&lt;&gt;"",Q1741&gt;=Parametros!$B$11),"PARADO/SEM GIRO","OK"))))))))))</f>
        <v>QUALIDADE</v>
      </c>
      <c r="T1741" s="29" t="str">
        <f aca="false">IF(AND($S1741="PARADO/SEM GIRO",$K1741="KG",OR(Painel!$B$5="(Todos)",A1741=Painel!$B$5)*OR(Painel!$E$5="(Todos)",P1741=Painel!$E$5)),$J1741+ROW()/10000000,"")</f>
        <v/>
      </c>
      <c r="U1741" s="29" t="str">
        <f aca="false">IF(AND($S1741="VENCIDO",$K1741="KG",OR(Painel!$B$5="(Todos)",A1741=Painel!$B$5)*OR(Painel!$E$5="(Todos)",P1741=Painel!$E$5)),$J1741+ROW()/10000000,"")</f>
        <v/>
      </c>
    </row>
    <row r="1742" customFormat="false" ht="15" hidden="false" customHeight="false" outlineLevel="0" collapsed="false">
      <c r="A1742" s="29" t="s">
        <v>53</v>
      </c>
      <c r="B1742" s="29" t="s">
        <v>3297</v>
      </c>
      <c r="C1742" s="29" t="s">
        <v>917</v>
      </c>
      <c r="D1742" s="29" t="s">
        <v>2157</v>
      </c>
      <c r="E1742" s="29" t="n">
        <v>1</v>
      </c>
      <c r="F1742" s="29"/>
      <c r="G1742" s="29" t="s">
        <v>3298</v>
      </c>
      <c r="H1742" s="30" t="n">
        <v>800</v>
      </c>
      <c r="I1742" s="31" t="n">
        <v>46273</v>
      </c>
      <c r="J1742" s="30" t="n">
        <v>800</v>
      </c>
      <c r="K1742" s="29" t="s">
        <v>120</v>
      </c>
      <c r="L1742" s="29" t="s">
        <v>149</v>
      </c>
      <c r="M1742" s="29"/>
      <c r="N1742" s="29" t="s">
        <v>122</v>
      </c>
      <c r="O1742" s="31" t="n">
        <v>46812</v>
      </c>
      <c r="P1742" s="29" t="s">
        <v>123</v>
      </c>
      <c r="Q1742" s="29" t="n">
        <f aca="false">IFERROR(VALUE(L1742),"")</f>
        <v>12</v>
      </c>
      <c r="R1742" s="29" t="n">
        <f aca="true">IF(O1742="","",O1742-TODAY())</f>
        <v>527</v>
      </c>
      <c r="S1742" s="29" t="str">
        <f aca="false">IF(C1742="&lt;&lt; vazio &gt;&gt;","VAZIA",IF(AND(O1742&lt;&gt;"",R1742&lt;0),"VENCIDO",IF(AND(O1742&lt;&gt;"",R1742&lt;=Parametros!$B$10),"PRÓX. VENCIMENTO",IF(F1742="Q","QUALIDADE",IF(F1742="S","BLOQUEADO",IF(F1742="R","RESTRITO/DEVOLUÇÃO",IF(OR(N1742="QUAR",N1742="QRES"),"QUARENTENA",IF(OR(B1742="DESCARTE",B1742="DEVOLUÇÃO"),"DESCARTE/DEVOLUÇÃO",IF(AND(D1742="",K1742&lt;&gt;""),"SEM LOTE",IF(AND(Q1742&lt;&gt;"",Q1742&gt;=Parametros!$B$11),"PARADO/SEM GIRO","OK"))))))))))</f>
        <v>OK</v>
      </c>
      <c r="T1742" s="29" t="str">
        <f aca="false">IF(AND($S1742="PARADO/SEM GIRO",$K1742="KG",OR(Painel!$B$5="(Todos)",A1742=Painel!$B$5)*OR(Painel!$E$5="(Todos)",P1742=Painel!$E$5)),$J1742+ROW()/10000000,"")</f>
        <v/>
      </c>
      <c r="U1742" s="29" t="str">
        <f aca="false">IF(AND($S1742="VENCIDO",$K1742="KG",OR(Painel!$B$5="(Todos)",A1742=Painel!$B$5)*OR(Painel!$E$5="(Todos)",P1742=Painel!$E$5)),$J1742+ROW()/10000000,"")</f>
        <v/>
      </c>
    </row>
    <row r="1743" customFormat="false" ht="15" hidden="false" customHeight="false" outlineLevel="0" collapsed="false">
      <c r="A1743" s="29" t="s">
        <v>53</v>
      </c>
      <c r="B1743" s="29" t="s">
        <v>3299</v>
      </c>
      <c r="C1743" s="29" t="s">
        <v>1274</v>
      </c>
      <c r="D1743" s="29" t="s">
        <v>1275</v>
      </c>
      <c r="E1743" s="29" t="n">
        <v>1</v>
      </c>
      <c r="F1743" s="29"/>
      <c r="G1743" s="29" t="s">
        <v>3300</v>
      </c>
      <c r="H1743" s="30" t="n">
        <v>1000</v>
      </c>
      <c r="I1743" s="31" t="n">
        <v>46230</v>
      </c>
      <c r="J1743" s="30" t="n">
        <v>1000</v>
      </c>
      <c r="K1743" s="29" t="s">
        <v>120</v>
      </c>
      <c r="L1743" s="29" t="s">
        <v>1277</v>
      </c>
      <c r="M1743" s="29"/>
      <c r="N1743" s="29" t="s">
        <v>122</v>
      </c>
      <c r="O1743" s="31" t="n">
        <v>46588</v>
      </c>
      <c r="P1743" s="29" t="s">
        <v>123</v>
      </c>
      <c r="Q1743" s="29" t="n">
        <f aca="false">IFERROR(VALUE(L1743),"")</f>
        <v>55</v>
      </c>
      <c r="R1743" s="29" t="n">
        <f aca="true">IF(O1743="","",O1743-TODAY())</f>
        <v>303</v>
      </c>
      <c r="S1743" s="29" t="str">
        <f aca="false">IF(C1743="&lt;&lt; vazio &gt;&gt;","VAZIA",IF(AND(O1743&lt;&gt;"",R1743&lt;0),"VENCIDO",IF(AND(O1743&lt;&gt;"",R1743&lt;=Parametros!$B$10),"PRÓX. VENCIMENTO",IF(F1743="Q","QUALIDADE",IF(F1743="S","BLOQUEADO",IF(F1743="R","RESTRITO/DEVOLUÇÃO",IF(OR(N1743="QUAR",N1743="QRES"),"QUARENTENA",IF(OR(B1743="DESCARTE",B1743="DEVOLUÇÃO"),"DESCARTE/DEVOLUÇÃO",IF(AND(D1743="",K1743&lt;&gt;""),"SEM LOTE",IF(AND(Q1743&lt;&gt;"",Q1743&gt;=Parametros!$B$11),"PARADO/SEM GIRO","OK"))))))))))</f>
        <v>OK</v>
      </c>
      <c r="T1743" s="29" t="str">
        <f aca="false">IF(AND($S1743="PARADO/SEM GIRO",$K1743="KG",OR(Painel!$B$5="(Todos)",A1743=Painel!$B$5)*OR(Painel!$E$5="(Todos)",P1743=Painel!$E$5)),$J1743+ROW()/10000000,"")</f>
        <v/>
      </c>
      <c r="U1743" s="29" t="str">
        <f aca="false">IF(AND($S1743="VENCIDO",$K1743="KG",OR(Painel!$B$5="(Todos)",A1743=Painel!$B$5)*OR(Painel!$E$5="(Todos)",P1743=Painel!$E$5)),$J1743+ROW()/10000000,"")</f>
        <v/>
      </c>
    </row>
    <row r="1744" customFormat="false" ht="15" hidden="false" customHeight="false" outlineLevel="0" collapsed="false">
      <c r="A1744" s="29" t="s">
        <v>53</v>
      </c>
      <c r="B1744" s="29" t="s">
        <v>3301</v>
      </c>
      <c r="C1744" s="29" t="s">
        <v>167</v>
      </c>
      <c r="D1744" s="29" t="s">
        <v>1185</v>
      </c>
      <c r="E1744" s="29" t="n">
        <v>1</v>
      </c>
      <c r="F1744" s="29" t="s">
        <v>268</v>
      </c>
      <c r="G1744" s="29" t="s">
        <v>3302</v>
      </c>
      <c r="H1744" s="30" t="n">
        <v>590.4</v>
      </c>
      <c r="I1744" s="31" t="n">
        <v>46283</v>
      </c>
      <c r="J1744" s="30" t="n">
        <v>590.4</v>
      </c>
      <c r="K1744" s="29" t="s">
        <v>120</v>
      </c>
      <c r="L1744" s="29" t="s">
        <v>176</v>
      </c>
      <c r="M1744" s="29"/>
      <c r="N1744" s="29" t="s">
        <v>122</v>
      </c>
      <c r="O1744" s="31" t="n">
        <v>46830</v>
      </c>
      <c r="P1744" s="29" t="s">
        <v>123</v>
      </c>
      <c r="Q1744" s="29" t="n">
        <f aca="false">IFERROR(VALUE(L1744),"")</f>
        <v>2</v>
      </c>
      <c r="R1744" s="29" t="n">
        <f aca="true">IF(O1744="","",O1744-TODAY())</f>
        <v>545</v>
      </c>
      <c r="S1744" s="29" t="str">
        <f aca="false">IF(C1744="&lt;&lt; vazio &gt;&gt;","VAZIA",IF(AND(O1744&lt;&gt;"",R1744&lt;0),"VENCIDO",IF(AND(O1744&lt;&gt;"",R1744&lt;=Parametros!$B$10),"PRÓX. VENCIMENTO",IF(F1744="Q","QUALIDADE",IF(F1744="S","BLOQUEADO",IF(F1744="R","RESTRITO/DEVOLUÇÃO",IF(OR(N1744="QUAR",N1744="QRES"),"QUARENTENA",IF(OR(B1744="DESCARTE",B1744="DEVOLUÇÃO"),"DESCARTE/DEVOLUÇÃO",IF(AND(D1744="",K1744&lt;&gt;""),"SEM LOTE",IF(AND(Q1744&lt;&gt;"",Q1744&gt;=Parametros!$B$11),"PARADO/SEM GIRO","OK"))))))))))</f>
        <v>QUALIDADE</v>
      </c>
      <c r="T1744" s="29" t="str">
        <f aca="false">IF(AND($S1744="PARADO/SEM GIRO",$K1744="KG",OR(Painel!$B$5="(Todos)",A1744=Painel!$B$5)*OR(Painel!$E$5="(Todos)",P1744=Painel!$E$5)),$J1744+ROW()/10000000,"")</f>
        <v/>
      </c>
      <c r="U1744" s="29" t="str">
        <f aca="false">IF(AND($S1744="VENCIDO",$K1744="KG",OR(Painel!$B$5="(Todos)",A1744=Painel!$B$5)*OR(Painel!$E$5="(Todos)",P1744=Painel!$E$5)),$J1744+ROW()/10000000,"")</f>
        <v/>
      </c>
    </row>
    <row r="1745" customFormat="false" ht="15" hidden="false" customHeight="false" outlineLevel="0" collapsed="false">
      <c r="A1745" s="29" t="s">
        <v>53</v>
      </c>
      <c r="B1745" s="29" t="s">
        <v>3303</v>
      </c>
      <c r="C1745" s="29" t="s">
        <v>250</v>
      </c>
      <c r="D1745" s="29" t="s">
        <v>3304</v>
      </c>
      <c r="E1745" s="29" t="n">
        <v>1</v>
      </c>
      <c r="F1745" s="29"/>
      <c r="G1745" s="29" t="s">
        <v>3305</v>
      </c>
      <c r="H1745" s="30" t="n">
        <v>950</v>
      </c>
      <c r="I1745" s="31" t="n">
        <v>46282</v>
      </c>
      <c r="J1745" s="30" t="n">
        <v>950</v>
      </c>
      <c r="K1745" s="29" t="s">
        <v>120</v>
      </c>
      <c r="L1745" s="29" t="s">
        <v>400</v>
      </c>
      <c r="M1745" s="29"/>
      <c r="N1745" s="29" t="s">
        <v>122</v>
      </c>
      <c r="O1745" s="31" t="n">
        <v>46829</v>
      </c>
      <c r="P1745" s="29" t="s">
        <v>123</v>
      </c>
      <c r="Q1745" s="29" t="n">
        <f aca="false">IFERROR(VALUE(L1745),"")</f>
        <v>3</v>
      </c>
      <c r="R1745" s="29" t="n">
        <f aca="true">IF(O1745="","",O1745-TODAY())</f>
        <v>544</v>
      </c>
      <c r="S1745" s="29" t="str">
        <f aca="false">IF(C1745="&lt;&lt; vazio &gt;&gt;","VAZIA",IF(AND(O1745&lt;&gt;"",R1745&lt;0),"VENCIDO",IF(AND(O1745&lt;&gt;"",R1745&lt;=Parametros!$B$10),"PRÓX. VENCIMENTO",IF(F1745="Q","QUALIDADE",IF(F1745="S","BLOQUEADO",IF(F1745="R","RESTRITO/DEVOLUÇÃO",IF(OR(N1745="QUAR",N1745="QRES"),"QUARENTENA",IF(OR(B1745="DESCARTE",B1745="DEVOLUÇÃO"),"DESCARTE/DEVOLUÇÃO",IF(AND(D1745="",K1745&lt;&gt;""),"SEM LOTE",IF(AND(Q1745&lt;&gt;"",Q1745&gt;=Parametros!$B$11),"PARADO/SEM GIRO","OK"))))))))))</f>
        <v>OK</v>
      </c>
      <c r="T1745" s="29" t="str">
        <f aca="false">IF(AND($S1745="PARADO/SEM GIRO",$K1745="KG",OR(Painel!$B$5="(Todos)",A1745=Painel!$B$5)*OR(Painel!$E$5="(Todos)",P1745=Painel!$E$5)),$J1745+ROW()/10000000,"")</f>
        <v/>
      </c>
      <c r="U1745" s="29" t="str">
        <f aca="false">IF(AND($S1745="VENCIDO",$K1745="KG",OR(Painel!$B$5="(Todos)",A1745=Painel!$B$5)*OR(Painel!$E$5="(Todos)",P1745=Painel!$E$5)),$J1745+ROW()/10000000,"")</f>
        <v/>
      </c>
    </row>
    <row r="1746" customFormat="false" ht="15" hidden="false" customHeight="false" outlineLevel="0" collapsed="false">
      <c r="A1746" s="29" t="s">
        <v>53</v>
      </c>
      <c r="B1746" s="29" t="s">
        <v>3306</v>
      </c>
      <c r="C1746" s="29" t="s">
        <v>768</v>
      </c>
      <c r="D1746" s="29" t="s">
        <v>1087</v>
      </c>
      <c r="E1746" s="29" t="n">
        <v>1</v>
      </c>
      <c r="F1746" s="29"/>
      <c r="G1746" s="29" t="s">
        <v>3307</v>
      </c>
      <c r="H1746" s="30" t="n">
        <v>800</v>
      </c>
      <c r="I1746" s="31" t="n">
        <v>46261</v>
      </c>
      <c r="J1746" s="30" t="n">
        <v>800</v>
      </c>
      <c r="K1746" s="29" t="s">
        <v>120</v>
      </c>
      <c r="L1746" s="29" t="s">
        <v>938</v>
      </c>
      <c r="M1746" s="29"/>
      <c r="N1746" s="29" t="s">
        <v>122</v>
      </c>
      <c r="O1746" s="31" t="n">
        <v>46619</v>
      </c>
      <c r="P1746" s="29" t="s">
        <v>123</v>
      </c>
      <c r="Q1746" s="29" t="n">
        <f aca="false">IFERROR(VALUE(L1746),"")</f>
        <v>24</v>
      </c>
      <c r="R1746" s="29" t="n">
        <f aca="true">IF(O1746="","",O1746-TODAY())</f>
        <v>334</v>
      </c>
      <c r="S1746" s="29" t="str">
        <f aca="false">IF(C1746="&lt;&lt; vazio &gt;&gt;","VAZIA",IF(AND(O1746&lt;&gt;"",R1746&lt;0),"VENCIDO",IF(AND(O1746&lt;&gt;"",R1746&lt;=Parametros!$B$10),"PRÓX. VENCIMENTO",IF(F1746="Q","QUALIDADE",IF(F1746="S","BLOQUEADO",IF(F1746="R","RESTRITO/DEVOLUÇÃO",IF(OR(N1746="QUAR",N1746="QRES"),"QUARENTENA",IF(OR(B1746="DESCARTE",B1746="DEVOLUÇÃO"),"DESCARTE/DEVOLUÇÃO",IF(AND(D1746="",K1746&lt;&gt;""),"SEM LOTE",IF(AND(Q1746&lt;&gt;"",Q1746&gt;=Parametros!$B$11),"PARADO/SEM GIRO","OK"))))))))))</f>
        <v>OK</v>
      </c>
      <c r="T1746" s="29" t="str">
        <f aca="false">IF(AND($S1746="PARADO/SEM GIRO",$K1746="KG",OR(Painel!$B$5="(Todos)",A1746=Painel!$B$5)*OR(Painel!$E$5="(Todos)",P1746=Painel!$E$5)),$J1746+ROW()/10000000,"")</f>
        <v/>
      </c>
      <c r="U1746" s="29" t="str">
        <f aca="false">IF(AND($S1746="VENCIDO",$K1746="KG",OR(Painel!$B$5="(Todos)",A1746=Painel!$B$5)*OR(Painel!$E$5="(Todos)",P1746=Painel!$E$5)),$J1746+ROW()/10000000,"")</f>
        <v/>
      </c>
    </row>
    <row r="1747" customFormat="false" ht="15" hidden="false" customHeight="false" outlineLevel="0" collapsed="false">
      <c r="A1747" s="29" t="s">
        <v>53</v>
      </c>
      <c r="B1747" s="29" t="s">
        <v>3308</v>
      </c>
      <c r="C1747" s="29" t="s">
        <v>320</v>
      </c>
      <c r="D1747" s="29" t="s">
        <v>582</v>
      </c>
      <c r="E1747" s="29" t="n">
        <v>1</v>
      </c>
      <c r="F1747" s="29" t="s">
        <v>268</v>
      </c>
      <c r="G1747" s="29" t="s">
        <v>3309</v>
      </c>
      <c r="H1747" s="30" t="n">
        <v>700</v>
      </c>
      <c r="I1747" s="31" t="n">
        <v>46275</v>
      </c>
      <c r="J1747" s="30" t="n">
        <v>700</v>
      </c>
      <c r="K1747" s="29" t="s">
        <v>120</v>
      </c>
      <c r="L1747" s="29" t="s">
        <v>121</v>
      </c>
      <c r="M1747" s="29"/>
      <c r="N1747" s="29" t="s">
        <v>122</v>
      </c>
      <c r="O1747" s="31" t="n">
        <v>46821</v>
      </c>
      <c r="P1747" s="29" t="s">
        <v>123</v>
      </c>
      <c r="Q1747" s="29" t="n">
        <f aca="false">IFERROR(VALUE(L1747),"")</f>
        <v>10</v>
      </c>
      <c r="R1747" s="29" t="n">
        <f aca="true">IF(O1747="","",O1747-TODAY())</f>
        <v>536</v>
      </c>
      <c r="S1747" s="29" t="str">
        <f aca="false">IF(C1747="&lt;&lt; vazio &gt;&gt;","VAZIA",IF(AND(O1747&lt;&gt;"",R1747&lt;0),"VENCIDO",IF(AND(O1747&lt;&gt;"",R1747&lt;=Parametros!$B$10),"PRÓX. VENCIMENTO",IF(F1747="Q","QUALIDADE",IF(F1747="S","BLOQUEADO",IF(F1747="R","RESTRITO/DEVOLUÇÃO",IF(OR(N1747="QUAR",N1747="QRES"),"QUARENTENA",IF(OR(B1747="DESCARTE",B1747="DEVOLUÇÃO"),"DESCARTE/DEVOLUÇÃO",IF(AND(D1747="",K1747&lt;&gt;""),"SEM LOTE",IF(AND(Q1747&lt;&gt;"",Q1747&gt;=Parametros!$B$11),"PARADO/SEM GIRO","OK"))))))))))</f>
        <v>QUALIDADE</v>
      </c>
      <c r="T1747" s="29" t="str">
        <f aca="false">IF(AND($S1747="PARADO/SEM GIRO",$K1747="KG",OR(Painel!$B$5="(Todos)",A1747=Painel!$B$5)*OR(Painel!$E$5="(Todos)",P1747=Painel!$E$5)),$J1747+ROW()/10000000,"")</f>
        <v/>
      </c>
      <c r="U1747" s="29" t="str">
        <f aca="false">IF(AND($S1747="VENCIDO",$K1747="KG",OR(Painel!$B$5="(Todos)",A1747=Painel!$B$5)*OR(Painel!$E$5="(Todos)",P1747=Painel!$E$5)),$J1747+ROW()/10000000,"")</f>
        <v/>
      </c>
    </row>
    <row r="1748" customFormat="false" ht="15" hidden="false" customHeight="false" outlineLevel="0" collapsed="false">
      <c r="A1748" s="29" t="s">
        <v>53</v>
      </c>
      <c r="B1748" s="29" t="s">
        <v>3310</v>
      </c>
      <c r="C1748" s="29" t="s">
        <v>167</v>
      </c>
      <c r="D1748" s="29" t="s">
        <v>765</v>
      </c>
      <c r="E1748" s="29" t="n">
        <v>1</v>
      </c>
      <c r="F1748" s="29" t="s">
        <v>268</v>
      </c>
      <c r="G1748" s="29" t="s">
        <v>3311</v>
      </c>
      <c r="H1748" s="30" t="n">
        <v>590.4</v>
      </c>
      <c r="I1748" s="31" t="n">
        <v>46283</v>
      </c>
      <c r="J1748" s="30" t="n">
        <v>590.4</v>
      </c>
      <c r="K1748" s="29" t="s">
        <v>120</v>
      </c>
      <c r="L1748" s="29" t="s">
        <v>176</v>
      </c>
      <c r="M1748" s="29"/>
      <c r="N1748" s="29" t="s">
        <v>122</v>
      </c>
      <c r="O1748" s="31" t="n">
        <v>46830</v>
      </c>
      <c r="P1748" s="29" t="s">
        <v>123</v>
      </c>
      <c r="Q1748" s="29" t="n">
        <f aca="false">IFERROR(VALUE(L1748),"")</f>
        <v>2</v>
      </c>
      <c r="R1748" s="29" t="n">
        <f aca="true">IF(O1748="","",O1748-TODAY())</f>
        <v>545</v>
      </c>
      <c r="S1748" s="29" t="str">
        <f aca="false">IF(C1748="&lt;&lt; vazio &gt;&gt;","VAZIA",IF(AND(O1748&lt;&gt;"",R1748&lt;0),"VENCIDO",IF(AND(O1748&lt;&gt;"",R1748&lt;=Parametros!$B$10),"PRÓX. VENCIMENTO",IF(F1748="Q","QUALIDADE",IF(F1748="S","BLOQUEADO",IF(F1748="R","RESTRITO/DEVOLUÇÃO",IF(OR(N1748="QUAR",N1748="QRES"),"QUARENTENA",IF(OR(B1748="DESCARTE",B1748="DEVOLUÇÃO"),"DESCARTE/DEVOLUÇÃO",IF(AND(D1748="",K1748&lt;&gt;""),"SEM LOTE",IF(AND(Q1748&lt;&gt;"",Q1748&gt;=Parametros!$B$11),"PARADO/SEM GIRO","OK"))))))))))</f>
        <v>QUALIDADE</v>
      </c>
      <c r="T1748" s="29" t="str">
        <f aca="false">IF(AND($S1748="PARADO/SEM GIRO",$K1748="KG",OR(Painel!$B$5="(Todos)",A1748=Painel!$B$5)*OR(Painel!$E$5="(Todos)",P1748=Painel!$E$5)),$J1748+ROW()/10000000,"")</f>
        <v/>
      </c>
      <c r="U1748" s="29" t="str">
        <f aca="false">IF(AND($S1748="VENCIDO",$K1748="KG",OR(Painel!$B$5="(Todos)",A1748=Painel!$B$5)*OR(Painel!$E$5="(Todos)",P1748=Painel!$E$5)),$J1748+ROW()/10000000,"")</f>
        <v/>
      </c>
    </row>
    <row r="1749" customFormat="false" ht="15" hidden="false" customHeight="false" outlineLevel="0" collapsed="false">
      <c r="A1749" s="29" t="s">
        <v>53</v>
      </c>
      <c r="B1749" s="29" t="s">
        <v>3312</v>
      </c>
      <c r="C1749" s="29" t="s">
        <v>1274</v>
      </c>
      <c r="D1749" s="29" t="s">
        <v>1275</v>
      </c>
      <c r="E1749" s="29" t="n">
        <v>1</v>
      </c>
      <c r="F1749" s="29"/>
      <c r="G1749" s="29" t="s">
        <v>3313</v>
      </c>
      <c r="H1749" s="30" t="n">
        <v>1000</v>
      </c>
      <c r="I1749" s="31" t="n">
        <v>46230</v>
      </c>
      <c r="J1749" s="30" t="n">
        <v>1000</v>
      </c>
      <c r="K1749" s="29" t="s">
        <v>120</v>
      </c>
      <c r="L1749" s="29" t="s">
        <v>1277</v>
      </c>
      <c r="M1749" s="29"/>
      <c r="N1749" s="29" t="s">
        <v>122</v>
      </c>
      <c r="O1749" s="31" t="n">
        <v>46588</v>
      </c>
      <c r="P1749" s="29" t="s">
        <v>123</v>
      </c>
      <c r="Q1749" s="29" t="n">
        <f aca="false">IFERROR(VALUE(L1749),"")</f>
        <v>55</v>
      </c>
      <c r="R1749" s="29" t="n">
        <f aca="true">IF(O1749="","",O1749-TODAY())</f>
        <v>303</v>
      </c>
      <c r="S1749" s="29" t="str">
        <f aca="false">IF(C1749="&lt;&lt; vazio &gt;&gt;","VAZIA",IF(AND(O1749&lt;&gt;"",R1749&lt;0),"VENCIDO",IF(AND(O1749&lt;&gt;"",R1749&lt;=Parametros!$B$10),"PRÓX. VENCIMENTO",IF(F1749="Q","QUALIDADE",IF(F1749="S","BLOQUEADO",IF(F1749="R","RESTRITO/DEVOLUÇÃO",IF(OR(N1749="QUAR",N1749="QRES"),"QUARENTENA",IF(OR(B1749="DESCARTE",B1749="DEVOLUÇÃO"),"DESCARTE/DEVOLUÇÃO",IF(AND(D1749="",K1749&lt;&gt;""),"SEM LOTE",IF(AND(Q1749&lt;&gt;"",Q1749&gt;=Parametros!$B$11),"PARADO/SEM GIRO","OK"))))))))))</f>
        <v>OK</v>
      </c>
      <c r="T1749" s="29" t="str">
        <f aca="false">IF(AND($S1749="PARADO/SEM GIRO",$K1749="KG",OR(Painel!$B$5="(Todos)",A1749=Painel!$B$5)*OR(Painel!$E$5="(Todos)",P1749=Painel!$E$5)),$J1749+ROW()/10000000,"")</f>
        <v/>
      </c>
      <c r="U1749" s="29" t="str">
        <f aca="false">IF(AND($S1749="VENCIDO",$K1749="KG",OR(Painel!$B$5="(Todos)",A1749=Painel!$B$5)*OR(Painel!$E$5="(Todos)",P1749=Painel!$E$5)),$J1749+ROW()/10000000,"")</f>
        <v/>
      </c>
    </row>
    <row r="1750" customFormat="false" ht="15" hidden="false" customHeight="false" outlineLevel="0" collapsed="false">
      <c r="A1750" s="29" t="s">
        <v>53</v>
      </c>
      <c r="B1750" s="29" t="s">
        <v>3314</v>
      </c>
      <c r="C1750" s="29" t="s">
        <v>1292</v>
      </c>
      <c r="D1750" s="29" t="s">
        <v>1293</v>
      </c>
      <c r="E1750" s="29" t="n">
        <v>1</v>
      </c>
      <c r="F1750" s="29" t="s">
        <v>268</v>
      </c>
      <c r="G1750" s="29" t="s">
        <v>3315</v>
      </c>
      <c r="H1750" s="30" t="n">
        <v>800</v>
      </c>
      <c r="I1750" s="31" t="n">
        <v>46280</v>
      </c>
      <c r="J1750" s="30" t="n">
        <v>800</v>
      </c>
      <c r="K1750" s="29" t="s">
        <v>120</v>
      </c>
      <c r="L1750" s="29" t="s">
        <v>144</v>
      </c>
      <c r="M1750" s="29"/>
      <c r="N1750" s="29" t="s">
        <v>122</v>
      </c>
      <c r="O1750" s="31" t="n">
        <v>46826</v>
      </c>
      <c r="P1750" s="29" t="s">
        <v>123</v>
      </c>
      <c r="Q1750" s="29" t="n">
        <f aca="false">IFERROR(VALUE(L1750),"")</f>
        <v>5</v>
      </c>
      <c r="R1750" s="29" t="n">
        <f aca="true">IF(O1750="","",O1750-TODAY())</f>
        <v>541</v>
      </c>
      <c r="S1750" s="29" t="str">
        <f aca="false">IF(C1750="&lt;&lt; vazio &gt;&gt;","VAZIA",IF(AND(O1750&lt;&gt;"",R1750&lt;0),"VENCIDO",IF(AND(O1750&lt;&gt;"",R1750&lt;=Parametros!$B$10),"PRÓX. VENCIMENTO",IF(F1750="Q","QUALIDADE",IF(F1750="S","BLOQUEADO",IF(F1750="R","RESTRITO/DEVOLUÇÃO",IF(OR(N1750="QUAR",N1750="QRES"),"QUARENTENA",IF(OR(B1750="DESCARTE",B1750="DEVOLUÇÃO"),"DESCARTE/DEVOLUÇÃO",IF(AND(D1750="",K1750&lt;&gt;""),"SEM LOTE",IF(AND(Q1750&lt;&gt;"",Q1750&gt;=Parametros!$B$11),"PARADO/SEM GIRO","OK"))))))))))</f>
        <v>QUALIDADE</v>
      </c>
      <c r="T1750" s="29" t="str">
        <f aca="false">IF(AND($S1750="PARADO/SEM GIRO",$K1750="KG",OR(Painel!$B$5="(Todos)",A1750=Painel!$B$5)*OR(Painel!$E$5="(Todos)",P1750=Painel!$E$5)),$J1750+ROW()/10000000,"")</f>
        <v/>
      </c>
      <c r="U1750" s="29" t="str">
        <f aca="false">IF(AND($S1750="VENCIDO",$K1750="KG",OR(Painel!$B$5="(Todos)",A1750=Painel!$B$5)*OR(Painel!$E$5="(Todos)",P1750=Painel!$E$5)),$J1750+ROW()/10000000,"")</f>
        <v/>
      </c>
    </row>
    <row r="1751" customFormat="false" ht="15" hidden="false" customHeight="false" outlineLevel="0" collapsed="false">
      <c r="A1751" s="29" t="s">
        <v>53</v>
      </c>
      <c r="B1751" s="29" t="s">
        <v>3316</v>
      </c>
      <c r="C1751" s="29" t="s">
        <v>2927</v>
      </c>
      <c r="D1751" s="29" t="s">
        <v>2928</v>
      </c>
      <c r="E1751" s="29" t="n">
        <v>1</v>
      </c>
      <c r="F1751" s="29"/>
      <c r="G1751" s="29" t="s">
        <v>3317</v>
      </c>
      <c r="H1751" s="30" t="n">
        <v>960</v>
      </c>
      <c r="I1751" s="31" t="n">
        <v>46273</v>
      </c>
      <c r="J1751" s="30" t="n">
        <v>960</v>
      </c>
      <c r="K1751" s="29" t="s">
        <v>120</v>
      </c>
      <c r="L1751" s="29" t="s">
        <v>149</v>
      </c>
      <c r="M1751" s="29"/>
      <c r="N1751" s="29" t="s">
        <v>122</v>
      </c>
      <c r="O1751" s="31" t="n">
        <v>46613</v>
      </c>
      <c r="P1751" s="29" t="s">
        <v>123</v>
      </c>
      <c r="Q1751" s="29" t="n">
        <f aca="false">IFERROR(VALUE(L1751),"")</f>
        <v>12</v>
      </c>
      <c r="R1751" s="29" t="n">
        <f aca="true">IF(O1751="","",O1751-TODAY())</f>
        <v>328</v>
      </c>
      <c r="S1751" s="29" t="str">
        <f aca="false">IF(C1751="&lt;&lt; vazio &gt;&gt;","VAZIA",IF(AND(O1751&lt;&gt;"",R1751&lt;0),"VENCIDO",IF(AND(O1751&lt;&gt;"",R1751&lt;=Parametros!$B$10),"PRÓX. VENCIMENTO",IF(F1751="Q","QUALIDADE",IF(F1751="S","BLOQUEADO",IF(F1751="R","RESTRITO/DEVOLUÇÃO",IF(OR(N1751="QUAR",N1751="QRES"),"QUARENTENA",IF(OR(B1751="DESCARTE",B1751="DEVOLUÇÃO"),"DESCARTE/DEVOLUÇÃO",IF(AND(D1751="",K1751&lt;&gt;""),"SEM LOTE",IF(AND(Q1751&lt;&gt;"",Q1751&gt;=Parametros!$B$11),"PARADO/SEM GIRO","OK"))))))))))</f>
        <v>OK</v>
      </c>
      <c r="T1751" s="29" t="str">
        <f aca="false">IF(AND($S1751="PARADO/SEM GIRO",$K1751="KG",OR(Painel!$B$5="(Todos)",A1751=Painel!$B$5)*OR(Painel!$E$5="(Todos)",P1751=Painel!$E$5)),$J1751+ROW()/10000000,"")</f>
        <v/>
      </c>
      <c r="U1751" s="29" t="str">
        <f aca="false">IF(AND($S1751="VENCIDO",$K1751="KG",OR(Painel!$B$5="(Todos)",A1751=Painel!$B$5)*OR(Painel!$E$5="(Todos)",P1751=Painel!$E$5)),$J1751+ROW()/10000000,"")</f>
        <v/>
      </c>
    </row>
    <row r="1752" customFormat="false" ht="15" hidden="false" customHeight="false" outlineLevel="0" collapsed="false">
      <c r="A1752" s="29" t="s">
        <v>53</v>
      </c>
      <c r="B1752" s="29" t="s">
        <v>3318</v>
      </c>
      <c r="C1752" s="29" t="s">
        <v>801</v>
      </c>
      <c r="D1752" s="29" t="s">
        <v>802</v>
      </c>
      <c r="E1752" s="29" t="n">
        <v>1</v>
      </c>
      <c r="F1752" s="29"/>
      <c r="G1752" s="29" t="s">
        <v>3319</v>
      </c>
      <c r="H1752" s="30" t="n">
        <v>1108.8</v>
      </c>
      <c r="I1752" s="31" t="n">
        <v>46275</v>
      </c>
      <c r="J1752" s="30" t="n">
        <v>1108.8</v>
      </c>
      <c r="K1752" s="29" t="s">
        <v>120</v>
      </c>
      <c r="L1752" s="29" t="s">
        <v>121</v>
      </c>
      <c r="M1752" s="29"/>
      <c r="N1752" s="29" t="s">
        <v>122</v>
      </c>
      <c r="O1752" s="31" t="n">
        <v>46812</v>
      </c>
      <c r="P1752" s="29" t="s">
        <v>123</v>
      </c>
      <c r="Q1752" s="29" t="n">
        <f aca="false">IFERROR(VALUE(L1752),"")</f>
        <v>10</v>
      </c>
      <c r="R1752" s="29" t="n">
        <f aca="true">IF(O1752="","",O1752-TODAY())</f>
        <v>527</v>
      </c>
      <c r="S1752" s="29" t="str">
        <f aca="false">IF(C1752="&lt;&lt; vazio &gt;&gt;","VAZIA",IF(AND(O1752&lt;&gt;"",R1752&lt;0),"VENCIDO",IF(AND(O1752&lt;&gt;"",R1752&lt;=Parametros!$B$10),"PRÓX. VENCIMENTO",IF(F1752="Q","QUALIDADE",IF(F1752="S","BLOQUEADO",IF(F1752="R","RESTRITO/DEVOLUÇÃO",IF(OR(N1752="QUAR",N1752="QRES"),"QUARENTENA",IF(OR(B1752="DESCARTE",B1752="DEVOLUÇÃO"),"DESCARTE/DEVOLUÇÃO",IF(AND(D1752="",K1752&lt;&gt;""),"SEM LOTE",IF(AND(Q1752&lt;&gt;"",Q1752&gt;=Parametros!$B$11),"PARADO/SEM GIRO","OK"))))))))))</f>
        <v>OK</v>
      </c>
      <c r="T1752" s="29" t="str">
        <f aca="false">IF(AND($S1752="PARADO/SEM GIRO",$K1752="KG",OR(Painel!$B$5="(Todos)",A1752=Painel!$B$5)*OR(Painel!$E$5="(Todos)",P1752=Painel!$E$5)),$J1752+ROW()/10000000,"")</f>
        <v/>
      </c>
      <c r="U1752" s="29" t="str">
        <f aca="false">IF(AND($S1752="VENCIDO",$K1752="KG",OR(Painel!$B$5="(Todos)",A1752=Painel!$B$5)*OR(Painel!$E$5="(Todos)",P1752=Painel!$E$5)),$J1752+ROW()/10000000,"")</f>
        <v/>
      </c>
    </row>
    <row r="1753" customFormat="false" ht="15" hidden="false" customHeight="false" outlineLevel="0" collapsed="false">
      <c r="A1753" s="29" t="s">
        <v>53</v>
      </c>
      <c r="B1753" s="29" t="s">
        <v>3320</v>
      </c>
      <c r="C1753" s="29" t="s">
        <v>1381</v>
      </c>
      <c r="D1753" s="29" t="s">
        <v>2544</v>
      </c>
      <c r="E1753" s="29" t="n">
        <v>1</v>
      </c>
      <c r="F1753" s="29"/>
      <c r="G1753" s="29" t="s">
        <v>3321</v>
      </c>
      <c r="H1753" s="30" t="n">
        <v>800</v>
      </c>
      <c r="I1753" s="31" t="n">
        <v>46231</v>
      </c>
      <c r="J1753" s="30" t="n">
        <v>800</v>
      </c>
      <c r="K1753" s="29" t="s">
        <v>120</v>
      </c>
      <c r="L1753" s="29" t="s">
        <v>2246</v>
      </c>
      <c r="M1753" s="29"/>
      <c r="N1753" s="29" t="s">
        <v>122</v>
      </c>
      <c r="O1753" s="31" t="n">
        <v>46591</v>
      </c>
      <c r="P1753" s="29" t="s">
        <v>123</v>
      </c>
      <c r="Q1753" s="29" t="n">
        <f aca="false">IFERROR(VALUE(L1753),"")</f>
        <v>54</v>
      </c>
      <c r="R1753" s="29" t="n">
        <f aca="true">IF(O1753="","",O1753-TODAY())</f>
        <v>306</v>
      </c>
      <c r="S1753" s="29" t="str">
        <f aca="false">IF(C1753="&lt;&lt; vazio &gt;&gt;","VAZIA",IF(AND(O1753&lt;&gt;"",R1753&lt;0),"VENCIDO",IF(AND(O1753&lt;&gt;"",R1753&lt;=Parametros!$B$10),"PRÓX. VENCIMENTO",IF(F1753="Q","QUALIDADE",IF(F1753="S","BLOQUEADO",IF(F1753="R","RESTRITO/DEVOLUÇÃO",IF(OR(N1753="QUAR",N1753="QRES"),"QUARENTENA",IF(OR(B1753="DESCARTE",B1753="DEVOLUÇÃO"),"DESCARTE/DEVOLUÇÃO",IF(AND(D1753="",K1753&lt;&gt;""),"SEM LOTE",IF(AND(Q1753&lt;&gt;"",Q1753&gt;=Parametros!$B$11),"PARADO/SEM GIRO","OK"))))))))))</f>
        <v>OK</v>
      </c>
      <c r="T1753" s="29" t="str">
        <f aca="false">IF(AND($S1753="PARADO/SEM GIRO",$K1753="KG",OR(Painel!$B$5="(Todos)",A1753=Painel!$B$5)*OR(Painel!$E$5="(Todos)",P1753=Painel!$E$5)),$J1753+ROW()/10000000,"")</f>
        <v/>
      </c>
      <c r="U1753" s="29" t="str">
        <f aca="false">IF(AND($S1753="VENCIDO",$K1753="KG",OR(Painel!$B$5="(Todos)",A1753=Painel!$B$5)*OR(Painel!$E$5="(Todos)",P1753=Painel!$E$5)),$J1753+ROW()/10000000,"")</f>
        <v/>
      </c>
    </row>
    <row r="1754" customFormat="false" ht="15" hidden="false" customHeight="false" outlineLevel="0" collapsed="false">
      <c r="A1754" s="29" t="s">
        <v>53</v>
      </c>
      <c r="B1754" s="29" t="s">
        <v>3322</v>
      </c>
      <c r="C1754" s="29" t="s">
        <v>3323</v>
      </c>
      <c r="D1754" s="29" t="s">
        <v>3324</v>
      </c>
      <c r="E1754" s="29" t="n">
        <v>1</v>
      </c>
      <c r="F1754" s="29"/>
      <c r="G1754" s="29" t="s">
        <v>3325</v>
      </c>
      <c r="H1754" s="30" t="n">
        <v>14</v>
      </c>
      <c r="I1754" s="31" t="n">
        <v>46265</v>
      </c>
      <c r="J1754" s="30" t="n">
        <v>14</v>
      </c>
      <c r="K1754" s="29" t="s">
        <v>120</v>
      </c>
      <c r="L1754" s="29" t="s">
        <v>216</v>
      </c>
      <c r="M1754" s="29"/>
      <c r="N1754" s="29" t="s">
        <v>134</v>
      </c>
      <c r="O1754" s="31" t="n">
        <v>46319</v>
      </c>
      <c r="P1754" s="29" t="s">
        <v>123</v>
      </c>
      <c r="Q1754" s="29" t="n">
        <f aca="false">IFERROR(VALUE(L1754),"")</f>
        <v>20</v>
      </c>
      <c r="R1754" s="29" t="n">
        <f aca="true">IF(O1754="","",O1754-TODAY())</f>
        <v>34</v>
      </c>
      <c r="S1754" s="29" t="str">
        <f aca="false">IF(C1754="&lt;&lt; vazio &gt;&gt;","VAZIA",IF(AND(O1754&lt;&gt;"",R1754&lt;0),"VENCIDO",IF(AND(O1754&lt;&gt;"",R1754&lt;=Parametros!$B$10),"PRÓX. VENCIMENTO",IF(F1754="Q","QUALIDADE",IF(F1754="S","BLOQUEADO",IF(F1754="R","RESTRITO/DEVOLUÇÃO",IF(OR(N1754="QUAR",N1754="QRES"),"QUARENTENA",IF(OR(B1754="DESCARTE",B1754="DEVOLUÇÃO"),"DESCARTE/DEVOLUÇÃO",IF(AND(D1754="",K1754&lt;&gt;""),"SEM LOTE",IF(AND(Q1754&lt;&gt;"",Q1754&gt;=Parametros!$B$11),"PARADO/SEM GIRO","OK"))))))))))</f>
        <v>PRÓX. VENCIMENTO</v>
      </c>
      <c r="T1754" s="29" t="str">
        <f aca="false">IF(AND($S1754="PARADO/SEM GIRO",$K1754="KG",OR(Painel!$B$5="(Todos)",A1754=Painel!$B$5)*OR(Painel!$E$5="(Todos)",P1754=Painel!$E$5)),$J1754+ROW()/10000000,"")</f>
        <v/>
      </c>
      <c r="U1754" s="29" t="str">
        <f aca="false">IF(AND($S1754="VENCIDO",$K1754="KG",OR(Painel!$B$5="(Todos)",A1754=Painel!$B$5)*OR(Painel!$E$5="(Todos)",P1754=Painel!$E$5)),$J1754+ROW()/10000000,"")</f>
        <v/>
      </c>
    </row>
    <row r="1755" customFormat="false" ht="15" hidden="false" customHeight="false" outlineLevel="0" collapsed="false">
      <c r="A1755" s="29" t="s">
        <v>53</v>
      </c>
      <c r="B1755" s="29" t="s">
        <v>3326</v>
      </c>
      <c r="C1755" s="29" t="s">
        <v>909</v>
      </c>
      <c r="D1755" s="29" t="s">
        <v>1015</v>
      </c>
      <c r="E1755" s="29" t="n">
        <v>1</v>
      </c>
      <c r="F1755" s="29"/>
      <c r="G1755" s="29" t="s">
        <v>3327</v>
      </c>
      <c r="H1755" s="30" t="n">
        <v>1000</v>
      </c>
      <c r="I1755" s="31" t="n">
        <v>46279</v>
      </c>
      <c r="J1755" s="30" t="n">
        <v>1000</v>
      </c>
      <c r="K1755" s="29" t="s">
        <v>120</v>
      </c>
      <c r="L1755" s="29" t="s">
        <v>350</v>
      </c>
      <c r="M1755" s="29"/>
      <c r="N1755" s="29" t="s">
        <v>122</v>
      </c>
      <c r="O1755" s="31" t="n">
        <v>46821</v>
      </c>
      <c r="P1755" s="29" t="s">
        <v>123</v>
      </c>
      <c r="Q1755" s="29" t="n">
        <f aca="false">IFERROR(VALUE(L1755),"")</f>
        <v>6</v>
      </c>
      <c r="R1755" s="29" t="n">
        <f aca="true">IF(O1755="","",O1755-TODAY())</f>
        <v>536</v>
      </c>
      <c r="S1755" s="29" t="str">
        <f aca="false">IF(C1755="&lt;&lt; vazio &gt;&gt;","VAZIA",IF(AND(O1755&lt;&gt;"",R1755&lt;0),"VENCIDO",IF(AND(O1755&lt;&gt;"",R1755&lt;=Parametros!$B$10),"PRÓX. VENCIMENTO",IF(F1755="Q","QUALIDADE",IF(F1755="S","BLOQUEADO",IF(F1755="R","RESTRITO/DEVOLUÇÃO",IF(OR(N1755="QUAR",N1755="QRES"),"QUARENTENA",IF(OR(B1755="DESCARTE",B1755="DEVOLUÇÃO"),"DESCARTE/DEVOLUÇÃO",IF(AND(D1755="",K1755&lt;&gt;""),"SEM LOTE",IF(AND(Q1755&lt;&gt;"",Q1755&gt;=Parametros!$B$11),"PARADO/SEM GIRO","OK"))))))))))</f>
        <v>OK</v>
      </c>
      <c r="T1755" s="29" t="str">
        <f aca="false">IF(AND($S1755="PARADO/SEM GIRO",$K1755="KG",OR(Painel!$B$5="(Todos)",A1755=Painel!$B$5)*OR(Painel!$E$5="(Todos)",P1755=Painel!$E$5)),$J1755+ROW()/10000000,"")</f>
        <v/>
      </c>
      <c r="U1755" s="29" t="str">
        <f aca="false">IF(AND($S1755="VENCIDO",$K1755="KG",OR(Painel!$B$5="(Todos)",A1755=Painel!$B$5)*OR(Painel!$E$5="(Todos)",P1755=Painel!$E$5)),$J1755+ROW()/10000000,"")</f>
        <v/>
      </c>
    </row>
    <row r="1756" customFormat="false" ht="15" hidden="false" customHeight="false" outlineLevel="0" collapsed="false">
      <c r="A1756" s="29" t="s">
        <v>53</v>
      </c>
      <c r="B1756" s="29" t="s">
        <v>3328</v>
      </c>
      <c r="C1756" s="29" t="s">
        <v>430</v>
      </c>
      <c r="D1756" s="29" t="s">
        <v>3329</v>
      </c>
      <c r="E1756" s="29" t="n">
        <v>1</v>
      </c>
      <c r="F1756" s="29"/>
      <c r="G1756" s="29" t="s">
        <v>3330</v>
      </c>
      <c r="H1756" s="30" t="n">
        <v>800</v>
      </c>
      <c r="I1756" s="31" t="n">
        <v>46211</v>
      </c>
      <c r="J1756" s="30" t="n">
        <v>800</v>
      </c>
      <c r="K1756" s="29" t="s">
        <v>120</v>
      </c>
      <c r="L1756" s="29" t="s">
        <v>2615</v>
      </c>
      <c r="M1756" s="29"/>
      <c r="N1756" s="29" t="s">
        <v>122</v>
      </c>
      <c r="O1756" s="31" t="n">
        <v>46750</v>
      </c>
      <c r="P1756" s="29" t="s">
        <v>123</v>
      </c>
      <c r="Q1756" s="29" t="n">
        <f aca="false">IFERROR(VALUE(L1756),"")</f>
        <v>74</v>
      </c>
      <c r="R1756" s="29" t="n">
        <f aca="true">IF(O1756="","",O1756-TODAY())</f>
        <v>465</v>
      </c>
      <c r="S1756" s="29" t="str">
        <f aca="false">IF(C1756="&lt;&lt; vazio &gt;&gt;","VAZIA",IF(AND(O1756&lt;&gt;"",R1756&lt;0),"VENCIDO",IF(AND(O1756&lt;&gt;"",R1756&lt;=Parametros!$B$10),"PRÓX. VENCIMENTO",IF(F1756="Q","QUALIDADE",IF(F1756="S","BLOQUEADO",IF(F1756="R","RESTRITO/DEVOLUÇÃO",IF(OR(N1756="QUAR",N1756="QRES"),"QUARENTENA",IF(OR(B1756="DESCARTE",B1756="DEVOLUÇÃO"),"DESCARTE/DEVOLUÇÃO",IF(AND(D1756="",K1756&lt;&gt;""),"SEM LOTE",IF(AND(Q1756&lt;&gt;"",Q1756&gt;=Parametros!$B$11),"PARADO/SEM GIRO","OK"))))))))))</f>
        <v>OK</v>
      </c>
      <c r="T1756" s="29" t="str">
        <f aca="false">IF(AND($S1756="PARADO/SEM GIRO",$K1756="KG",OR(Painel!$B$5="(Todos)",A1756=Painel!$B$5)*OR(Painel!$E$5="(Todos)",P1756=Painel!$E$5)),$J1756+ROW()/10000000,"")</f>
        <v/>
      </c>
      <c r="U1756" s="29" t="str">
        <f aca="false">IF(AND($S1756="VENCIDO",$K1756="KG",OR(Painel!$B$5="(Todos)",A1756=Painel!$B$5)*OR(Painel!$E$5="(Todos)",P1756=Painel!$E$5)),$J1756+ROW()/10000000,"")</f>
        <v/>
      </c>
    </row>
    <row r="1757" customFormat="false" ht="15" hidden="false" customHeight="false" outlineLevel="0" collapsed="false">
      <c r="A1757" s="29" t="s">
        <v>53</v>
      </c>
      <c r="B1757" s="29" t="s">
        <v>3331</v>
      </c>
      <c r="C1757" s="29" t="s">
        <v>768</v>
      </c>
      <c r="D1757" s="29" t="s">
        <v>1426</v>
      </c>
      <c r="E1757" s="29" t="n">
        <v>1</v>
      </c>
      <c r="F1757" s="29"/>
      <c r="G1757" s="29" t="s">
        <v>3332</v>
      </c>
      <c r="H1757" s="30" t="n">
        <v>800</v>
      </c>
      <c r="I1757" s="31" t="n">
        <v>46261</v>
      </c>
      <c r="J1757" s="30" t="n">
        <v>800</v>
      </c>
      <c r="K1757" s="29" t="s">
        <v>120</v>
      </c>
      <c r="L1757" s="29" t="s">
        <v>938</v>
      </c>
      <c r="M1757" s="29"/>
      <c r="N1757" s="29" t="s">
        <v>122</v>
      </c>
      <c r="O1757" s="31" t="n">
        <v>46618</v>
      </c>
      <c r="P1757" s="29" t="s">
        <v>123</v>
      </c>
      <c r="Q1757" s="29" t="n">
        <f aca="false">IFERROR(VALUE(L1757),"")</f>
        <v>24</v>
      </c>
      <c r="R1757" s="29" t="n">
        <f aca="true">IF(O1757="","",O1757-TODAY())</f>
        <v>333</v>
      </c>
      <c r="S1757" s="29" t="str">
        <f aca="false">IF(C1757="&lt;&lt; vazio &gt;&gt;","VAZIA",IF(AND(O1757&lt;&gt;"",R1757&lt;0),"VENCIDO",IF(AND(O1757&lt;&gt;"",R1757&lt;=Parametros!$B$10),"PRÓX. VENCIMENTO",IF(F1757="Q","QUALIDADE",IF(F1757="S","BLOQUEADO",IF(F1757="R","RESTRITO/DEVOLUÇÃO",IF(OR(N1757="QUAR",N1757="QRES"),"QUARENTENA",IF(OR(B1757="DESCARTE",B1757="DEVOLUÇÃO"),"DESCARTE/DEVOLUÇÃO",IF(AND(D1757="",K1757&lt;&gt;""),"SEM LOTE",IF(AND(Q1757&lt;&gt;"",Q1757&gt;=Parametros!$B$11),"PARADO/SEM GIRO","OK"))))))))))</f>
        <v>OK</v>
      </c>
      <c r="T1757" s="29" t="str">
        <f aca="false">IF(AND($S1757="PARADO/SEM GIRO",$K1757="KG",OR(Painel!$B$5="(Todos)",A1757=Painel!$B$5)*OR(Painel!$E$5="(Todos)",P1757=Painel!$E$5)),$J1757+ROW()/10000000,"")</f>
        <v/>
      </c>
      <c r="U1757" s="29" t="str">
        <f aca="false">IF(AND($S1757="VENCIDO",$K1757="KG",OR(Painel!$B$5="(Todos)",A1757=Painel!$B$5)*OR(Painel!$E$5="(Todos)",P1757=Painel!$E$5)),$J1757+ROW()/10000000,"")</f>
        <v/>
      </c>
    </row>
    <row r="1758" customFormat="false" ht="15" hidden="false" customHeight="false" outlineLevel="0" collapsed="false">
      <c r="A1758" s="29" t="s">
        <v>53</v>
      </c>
      <c r="B1758" s="29" t="s">
        <v>3333</v>
      </c>
      <c r="C1758" s="29" t="s">
        <v>236</v>
      </c>
      <c r="D1758" s="29" t="s">
        <v>1130</v>
      </c>
      <c r="E1758" s="29" t="n">
        <v>1</v>
      </c>
      <c r="F1758" s="29"/>
      <c r="G1758" s="29" t="s">
        <v>3334</v>
      </c>
      <c r="H1758" s="30" t="n">
        <v>1000</v>
      </c>
      <c r="I1758" s="31" t="n">
        <v>45958</v>
      </c>
      <c r="J1758" s="30" t="n">
        <v>1000</v>
      </c>
      <c r="K1758" s="29" t="s">
        <v>120</v>
      </c>
      <c r="L1758" s="29" t="s">
        <v>1132</v>
      </c>
      <c r="M1758" s="29"/>
      <c r="N1758" s="29" t="s">
        <v>1133</v>
      </c>
      <c r="O1758" s="31" t="n">
        <v>46548</v>
      </c>
      <c r="P1758" s="29" t="s">
        <v>235</v>
      </c>
      <c r="Q1758" s="29" t="n">
        <f aca="false">IFERROR(VALUE(L1758),"")</f>
        <v>327</v>
      </c>
      <c r="R1758" s="29" t="n">
        <f aca="true">IF(O1758="","",O1758-TODAY())</f>
        <v>263</v>
      </c>
      <c r="S1758" s="29" t="str">
        <f aca="false">IF(C1758="&lt;&lt; vazio &gt;&gt;","VAZIA",IF(AND(O1758&lt;&gt;"",R1758&lt;0),"VENCIDO",IF(AND(O1758&lt;&gt;"",R1758&lt;=Parametros!$B$10),"PRÓX. VENCIMENTO",IF(F1758="Q","QUALIDADE",IF(F1758="S","BLOQUEADO",IF(F1758="R","RESTRITO/DEVOLUÇÃO",IF(OR(N1758="QUAR",N1758="QRES"),"QUARENTENA",IF(OR(B1758="DESCARTE",B1758="DEVOLUÇÃO"),"DESCARTE/DEVOLUÇÃO",IF(AND(D1758="",K1758&lt;&gt;""),"SEM LOTE",IF(AND(Q1758&lt;&gt;"",Q1758&gt;=Parametros!$B$11),"PARADO/SEM GIRO","OK"))))))))))</f>
        <v>QUARENTENA</v>
      </c>
      <c r="T1758" s="29" t="str">
        <f aca="false">IF(AND($S1758="PARADO/SEM GIRO",$K1758="KG",OR(Painel!$B$5="(Todos)",A1758=Painel!$B$5)*OR(Painel!$E$5="(Todos)",P1758=Painel!$E$5)),$J1758+ROW()/10000000,"")</f>
        <v/>
      </c>
      <c r="U1758" s="29" t="str">
        <f aca="false">IF(AND($S1758="VENCIDO",$K1758="KG",OR(Painel!$B$5="(Todos)",A1758=Painel!$B$5)*OR(Painel!$E$5="(Todos)",P1758=Painel!$E$5)),$J1758+ROW()/10000000,"")</f>
        <v/>
      </c>
    </row>
    <row r="1759" customFormat="false" ht="15" hidden="false" customHeight="false" outlineLevel="0" collapsed="false">
      <c r="A1759" s="29" t="s">
        <v>53</v>
      </c>
      <c r="B1759" s="29" t="s">
        <v>3335</v>
      </c>
      <c r="C1759" s="29" t="s">
        <v>876</v>
      </c>
      <c r="D1759" s="29" t="s">
        <v>901</v>
      </c>
      <c r="E1759" s="29" t="n">
        <v>1</v>
      </c>
      <c r="F1759" s="29"/>
      <c r="G1759" s="29" t="s">
        <v>3336</v>
      </c>
      <c r="H1759" s="30" t="n">
        <v>720</v>
      </c>
      <c r="I1759" s="31" t="n">
        <v>46282</v>
      </c>
      <c r="J1759" s="30" t="n">
        <v>720</v>
      </c>
      <c r="K1759" s="29" t="s">
        <v>120</v>
      </c>
      <c r="L1759" s="29" t="s">
        <v>400</v>
      </c>
      <c r="M1759" s="29"/>
      <c r="N1759" s="29" t="s">
        <v>122</v>
      </c>
      <c r="O1759" s="31" t="n">
        <v>46822</v>
      </c>
      <c r="P1759" s="29" t="s">
        <v>123</v>
      </c>
      <c r="Q1759" s="29" t="n">
        <f aca="false">IFERROR(VALUE(L1759),"")</f>
        <v>3</v>
      </c>
      <c r="R1759" s="29" t="n">
        <f aca="true">IF(O1759="","",O1759-TODAY())</f>
        <v>537</v>
      </c>
      <c r="S1759" s="29" t="str">
        <f aca="false">IF(C1759="&lt;&lt; vazio &gt;&gt;","VAZIA",IF(AND(O1759&lt;&gt;"",R1759&lt;0),"VENCIDO",IF(AND(O1759&lt;&gt;"",R1759&lt;=Parametros!$B$10),"PRÓX. VENCIMENTO",IF(F1759="Q","QUALIDADE",IF(F1759="S","BLOQUEADO",IF(F1759="R","RESTRITO/DEVOLUÇÃO",IF(OR(N1759="QUAR",N1759="QRES"),"QUARENTENA",IF(OR(B1759="DESCARTE",B1759="DEVOLUÇÃO"),"DESCARTE/DEVOLUÇÃO",IF(AND(D1759="",K1759&lt;&gt;""),"SEM LOTE",IF(AND(Q1759&lt;&gt;"",Q1759&gt;=Parametros!$B$11),"PARADO/SEM GIRO","OK"))))))))))</f>
        <v>OK</v>
      </c>
      <c r="T1759" s="29" t="str">
        <f aca="false">IF(AND($S1759="PARADO/SEM GIRO",$K1759="KG",OR(Painel!$B$5="(Todos)",A1759=Painel!$B$5)*OR(Painel!$E$5="(Todos)",P1759=Painel!$E$5)),$J1759+ROW()/10000000,"")</f>
        <v/>
      </c>
      <c r="U1759" s="29" t="str">
        <f aca="false">IF(AND($S1759="VENCIDO",$K1759="KG",OR(Painel!$B$5="(Todos)",A1759=Painel!$B$5)*OR(Painel!$E$5="(Todos)",P1759=Painel!$E$5)),$J1759+ROW()/10000000,"")</f>
        <v/>
      </c>
    </row>
    <row r="1760" customFormat="false" ht="15" hidden="false" customHeight="false" outlineLevel="0" collapsed="false">
      <c r="A1760" s="29" t="s">
        <v>53</v>
      </c>
      <c r="B1760" s="29" t="s">
        <v>3337</v>
      </c>
      <c r="C1760" s="29" t="s">
        <v>167</v>
      </c>
      <c r="D1760" s="29" t="s">
        <v>1185</v>
      </c>
      <c r="E1760" s="29" t="n">
        <v>1</v>
      </c>
      <c r="F1760" s="29" t="s">
        <v>268</v>
      </c>
      <c r="G1760" s="29" t="s">
        <v>3338</v>
      </c>
      <c r="H1760" s="30" t="n">
        <v>590.4</v>
      </c>
      <c r="I1760" s="31" t="n">
        <v>46283</v>
      </c>
      <c r="J1760" s="30" t="n">
        <v>590.4</v>
      </c>
      <c r="K1760" s="29" t="s">
        <v>120</v>
      </c>
      <c r="L1760" s="29" t="s">
        <v>176</v>
      </c>
      <c r="M1760" s="29"/>
      <c r="N1760" s="29" t="s">
        <v>122</v>
      </c>
      <c r="O1760" s="31" t="n">
        <v>46830</v>
      </c>
      <c r="P1760" s="29" t="s">
        <v>123</v>
      </c>
      <c r="Q1760" s="29" t="n">
        <f aca="false">IFERROR(VALUE(L1760),"")</f>
        <v>2</v>
      </c>
      <c r="R1760" s="29" t="n">
        <f aca="true">IF(O1760="","",O1760-TODAY())</f>
        <v>545</v>
      </c>
      <c r="S1760" s="29" t="str">
        <f aca="false">IF(C1760="&lt;&lt; vazio &gt;&gt;","VAZIA",IF(AND(O1760&lt;&gt;"",R1760&lt;0),"VENCIDO",IF(AND(O1760&lt;&gt;"",R1760&lt;=Parametros!$B$10),"PRÓX. VENCIMENTO",IF(F1760="Q","QUALIDADE",IF(F1760="S","BLOQUEADO",IF(F1760="R","RESTRITO/DEVOLUÇÃO",IF(OR(N1760="QUAR",N1760="QRES"),"QUARENTENA",IF(OR(B1760="DESCARTE",B1760="DEVOLUÇÃO"),"DESCARTE/DEVOLUÇÃO",IF(AND(D1760="",K1760&lt;&gt;""),"SEM LOTE",IF(AND(Q1760&lt;&gt;"",Q1760&gt;=Parametros!$B$11),"PARADO/SEM GIRO","OK"))))))))))</f>
        <v>QUALIDADE</v>
      </c>
      <c r="T1760" s="29" t="str">
        <f aca="false">IF(AND($S1760="PARADO/SEM GIRO",$K1760="KG",OR(Painel!$B$5="(Todos)",A1760=Painel!$B$5)*OR(Painel!$E$5="(Todos)",P1760=Painel!$E$5)),$J1760+ROW()/10000000,"")</f>
        <v/>
      </c>
      <c r="U1760" s="29" t="str">
        <f aca="false">IF(AND($S1760="VENCIDO",$K1760="KG",OR(Painel!$B$5="(Todos)",A1760=Painel!$B$5)*OR(Painel!$E$5="(Todos)",P1760=Painel!$E$5)),$J1760+ROW()/10000000,"")</f>
        <v/>
      </c>
    </row>
    <row r="1761" customFormat="false" ht="15" hidden="false" customHeight="false" outlineLevel="0" collapsed="false">
      <c r="A1761" s="29" t="s">
        <v>53</v>
      </c>
      <c r="B1761" s="29" t="s">
        <v>3339</v>
      </c>
      <c r="C1761" s="29" t="s">
        <v>741</v>
      </c>
      <c r="D1761" s="29" t="s">
        <v>742</v>
      </c>
      <c r="E1761" s="29" t="n">
        <v>1</v>
      </c>
      <c r="F1761" s="29" t="s">
        <v>268</v>
      </c>
      <c r="G1761" s="29" t="s">
        <v>3340</v>
      </c>
      <c r="H1761" s="30" t="n">
        <v>1080</v>
      </c>
      <c r="I1761" s="31" t="n">
        <v>46280</v>
      </c>
      <c r="J1761" s="30" t="n">
        <v>1080</v>
      </c>
      <c r="K1761" s="29" t="s">
        <v>120</v>
      </c>
      <c r="L1761" s="29" t="s">
        <v>144</v>
      </c>
      <c r="M1761" s="29"/>
      <c r="N1761" s="29" t="s">
        <v>122</v>
      </c>
      <c r="O1761" s="31" t="n">
        <v>46645</v>
      </c>
      <c r="P1761" s="29" t="s">
        <v>123</v>
      </c>
      <c r="Q1761" s="29" t="n">
        <f aca="false">IFERROR(VALUE(L1761),"")</f>
        <v>5</v>
      </c>
      <c r="R1761" s="29" t="n">
        <f aca="true">IF(O1761="","",O1761-TODAY())</f>
        <v>360</v>
      </c>
      <c r="S1761" s="29" t="str">
        <f aca="false">IF(C1761="&lt;&lt; vazio &gt;&gt;","VAZIA",IF(AND(O1761&lt;&gt;"",R1761&lt;0),"VENCIDO",IF(AND(O1761&lt;&gt;"",R1761&lt;=Parametros!$B$10),"PRÓX. VENCIMENTO",IF(F1761="Q","QUALIDADE",IF(F1761="S","BLOQUEADO",IF(F1761="R","RESTRITO/DEVOLUÇÃO",IF(OR(N1761="QUAR",N1761="QRES"),"QUARENTENA",IF(OR(B1761="DESCARTE",B1761="DEVOLUÇÃO"),"DESCARTE/DEVOLUÇÃO",IF(AND(D1761="",K1761&lt;&gt;""),"SEM LOTE",IF(AND(Q1761&lt;&gt;"",Q1761&gt;=Parametros!$B$11),"PARADO/SEM GIRO","OK"))))))))))</f>
        <v>QUALIDADE</v>
      </c>
      <c r="T1761" s="29" t="str">
        <f aca="false">IF(AND($S1761="PARADO/SEM GIRO",$K1761="KG",OR(Painel!$B$5="(Todos)",A1761=Painel!$B$5)*OR(Painel!$E$5="(Todos)",P1761=Painel!$E$5)),$J1761+ROW()/10000000,"")</f>
        <v/>
      </c>
      <c r="U1761" s="29" t="str">
        <f aca="false">IF(AND($S1761="VENCIDO",$K1761="KG",OR(Painel!$B$5="(Todos)",A1761=Painel!$B$5)*OR(Painel!$E$5="(Todos)",P1761=Painel!$E$5)),$J1761+ROW()/10000000,"")</f>
        <v/>
      </c>
    </row>
    <row r="1762" customFormat="false" ht="15" hidden="false" customHeight="false" outlineLevel="0" collapsed="false">
      <c r="A1762" s="29" t="s">
        <v>53</v>
      </c>
      <c r="B1762" s="29" t="s">
        <v>3341</v>
      </c>
      <c r="C1762" s="29" t="s">
        <v>785</v>
      </c>
      <c r="D1762" s="29" t="s">
        <v>841</v>
      </c>
      <c r="E1762" s="29" t="n">
        <v>1</v>
      </c>
      <c r="F1762" s="29"/>
      <c r="G1762" s="29" t="s">
        <v>3342</v>
      </c>
      <c r="H1762" s="30" t="n">
        <v>1000</v>
      </c>
      <c r="I1762" s="31" t="n">
        <v>46282</v>
      </c>
      <c r="J1762" s="30" t="n">
        <v>1000</v>
      </c>
      <c r="K1762" s="29" t="s">
        <v>120</v>
      </c>
      <c r="L1762" s="29" t="s">
        <v>400</v>
      </c>
      <c r="M1762" s="29"/>
      <c r="N1762" s="29" t="s">
        <v>122</v>
      </c>
      <c r="O1762" s="31" t="n">
        <v>46825</v>
      </c>
      <c r="P1762" s="29" t="s">
        <v>123</v>
      </c>
      <c r="Q1762" s="29" t="n">
        <f aca="false">IFERROR(VALUE(L1762),"")</f>
        <v>3</v>
      </c>
      <c r="R1762" s="29" t="n">
        <f aca="true">IF(O1762="","",O1762-TODAY())</f>
        <v>540</v>
      </c>
      <c r="S1762" s="29" t="str">
        <f aca="false">IF(C1762="&lt;&lt; vazio &gt;&gt;","VAZIA",IF(AND(O1762&lt;&gt;"",R1762&lt;0),"VENCIDO",IF(AND(O1762&lt;&gt;"",R1762&lt;=Parametros!$B$10),"PRÓX. VENCIMENTO",IF(F1762="Q","QUALIDADE",IF(F1762="S","BLOQUEADO",IF(F1762="R","RESTRITO/DEVOLUÇÃO",IF(OR(N1762="QUAR",N1762="QRES"),"QUARENTENA",IF(OR(B1762="DESCARTE",B1762="DEVOLUÇÃO"),"DESCARTE/DEVOLUÇÃO",IF(AND(D1762="",K1762&lt;&gt;""),"SEM LOTE",IF(AND(Q1762&lt;&gt;"",Q1762&gt;=Parametros!$B$11),"PARADO/SEM GIRO","OK"))))))))))</f>
        <v>OK</v>
      </c>
      <c r="T1762" s="29" t="str">
        <f aca="false">IF(AND($S1762="PARADO/SEM GIRO",$K1762="KG",OR(Painel!$B$5="(Todos)",A1762=Painel!$B$5)*OR(Painel!$E$5="(Todos)",P1762=Painel!$E$5)),$J1762+ROW()/10000000,"")</f>
        <v/>
      </c>
      <c r="U1762" s="29" t="str">
        <f aca="false">IF(AND($S1762="VENCIDO",$K1762="KG",OR(Painel!$B$5="(Todos)",A1762=Painel!$B$5)*OR(Painel!$E$5="(Todos)",P1762=Painel!$E$5)),$J1762+ROW()/10000000,"")</f>
        <v/>
      </c>
    </row>
    <row r="1763" customFormat="false" ht="15" hidden="false" customHeight="false" outlineLevel="0" collapsed="false">
      <c r="A1763" s="29" t="s">
        <v>53</v>
      </c>
      <c r="B1763" s="29" t="s">
        <v>3343</v>
      </c>
      <c r="C1763" s="29" t="s">
        <v>785</v>
      </c>
      <c r="D1763" s="29" t="s">
        <v>841</v>
      </c>
      <c r="E1763" s="29" t="n">
        <v>1</v>
      </c>
      <c r="F1763" s="29"/>
      <c r="G1763" s="29" t="s">
        <v>3344</v>
      </c>
      <c r="H1763" s="30" t="n">
        <v>1000</v>
      </c>
      <c r="I1763" s="31" t="n">
        <v>46282</v>
      </c>
      <c r="J1763" s="30" t="n">
        <v>1000</v>
      </c>
      <c r="K1763" s="29" t="s">
        <v>120</v>
      </c>
      <c r="L1763" s="29" t="s">
        <v>400</v>
      </c>
      <c r="M1763" s="29"/>
      <c r="N1763" s="29" t="s">
        <v>122</v>
      </c>
      <c r="O1763" s="31" t="n">
        <v>46825</v>
      </c>
      <c r="P1763" s="29" t="s">
        <v>123</v>
      </c>
      <c r="Q1763" s="29" t="n">
        <f aca="false">IFERROR(VALUE(L1763),"")</f>
        <v>3</v>
      </c>
      <c r="R1763" s="29" t="n">
        <f aca="true">IF(O1763="","",O1763-TODAY())</f>
        <v>540</v>
      </c>
      <c r="S1763" s="29" t="str">
        <f aca="false">IF(C1763="&lt;&lt; vazio &gt;&gt;","VAZIA",IF(AND(O1763&lt;&gt;"",R1763&lt;0),"VENCIDO",IF(AND(O1763&lt;&gt;"",R1763&lt;=Parametros!$B$10),"PRÓX. VENCIMENTO",IF(F1763="Q","QUALIDADE",IF(F1763="S","BLOQUEADO",IF(F1763="R","RESTRITO/DEVOLUÇÃO",IF(OR(N1763="QUAR",N1763="QRES"),"QUARENTENA",IF(OR(B1763="DESCARTE",B1763="DEVOLUÇÃO"),"DESCARTE/DEVOLUÇÃO",IF(AND(D1763="",K1763&lt;&gt;""),"SEM LOTE",IF(AND(Q1763&lt;&gt;"",Q1763&gt;=Parametros!$B$11),"PARADO/SEM GIRO","OK"))))))))))</f>
        <v>OK</v>
      </c>
      <c r="T1763" s="29" t="str">
        <f aca="false">IF(AND($S1763="PARADO/SEM GIRO",$K1763="KG",OR(Painel!$B$5="(Todos)",A1763=Painel!$B$5)*OR(Painel!$E$5="(Todos)",P1763=Painel!$E$5)),$J1763+ROW()/10000000,"")</f>
        <v/>
      </c>
      <c r="U1763" s="29" t="str">
        <f aca="false">IF(AND($S1763="VENCIDO",$K1763="KG",OR(Painel!$B$5="(Todos)",A1763=Painel!$B$5)*OR(Painel!$E$5="(Todos)",P1763=Painel!$E$5)),$J1763+ROW()/10000000,"")</f>
        <v/>
      </c>
    </row>
    <row r="1764" customFormat="false" ht="15" hidden="false" customHeight="false" outlineLevel="0" collapsed="false">
      <c r="A1764" s="29" t="s">
        <v>53</v>
      </c>
      <c r="B1764" s="29" t="s">
        <v>3345</v>
      </c>
      <c r="C1764" s="29" t="s">
        <v>691</v>
      </c>
      <c r="D1764" s="29" t="s">
        <v>3346</v>
      </c>
      <c r="E1764" s="29" t="n">
        <v>1</v>
      </c>
      <c r="F1764" s="29"/>
      <c r="G1764" s="29" t="s">
        <v>3347</v>
      </c>
      <c r="H1764" s="30" t="n">
        <v>1105</v>
      </c>
      <c r="I1764" s="31" t="n">
        <v>46072</v>
      </c>
      <c r="J1764" s="30" t="n">
        <v>1105</v>
      </c>
      <c r="K1764" s="29" t="s">
        <v>120</v>
      </c>
      <c r="L1764" s="29" t="s">
        <v>3348</v>
      </c>
      <c r="M1764" s="29"/>
      <c r="N1764" s="29" t="s">
        <v>122</v>
      </c>
      <c r="O1764" s="31" t="n">
        <v>46428</v>
      </c>
      <c r="P1764" s="29" t="s">
        <v>123</v>
      </c>
      <c r="Q1764" s="29" t="n">
        <f aca="false">IFERROR(VALUE(L1764),"")</f>
        <v>213</v>
      </c>
      <c r="R1764" s="29" t="n">
        <f aca="true">IF(O1764="","",O1764-TODAY())</f>
        <v>143</v>
      </c>
      <c r="S1764" s="29" t="str">
        <f aca="false">IF(C1764="&lt;&lt; vazio &gt;&gt;","VAZIA",IF(AND(O1764&lt;&gt;"",R1764&lt;0),"VENCIDO",IF(AND(O1764&lt;&gt;"",R1764&lt;=Parametros!$B$10),"PRÓX. VENCIMENTO",IF(F1764="Q","QUALIDADE",IF(F1764="S","BLOQUEADO",IF(F1764="R","RESTRITO/DEVOLUÇÃO",IF(OR(N1764="QUAR",N1764="QRES"),"QUARENTENA",IF(OR(B1764="DESCARTE",B1764="DEVOLUÇÃO"),"DESCARTE/DEVOLUÇÃO",IF(AND(D1764="",K1764&lt;&gt;""),"SEM LOTE",IF(AND(Q1764&lt;&gt;"",Q1764&gt;=Parametros!$B$11),"PARADO/SEM GIRO","OK"))))))))))</f>
        <v>PARADO/SEM GIRO</v>
      </c>
      <c r="T1764" s="29" t="n">
        <f aca="false">IF(AND($S1764="PARADO/SEM GIRO",$K1764="KG",OR(Painel!$B$5="(Todos)",A1764=Painel!$B$5)*OR(Painel!$E$5="(Todos)",P1764=Painel!$E$5)),$J1764+ROW()/10000000,"")</f>
        <v>1105.0001764</v>
      </c>
      <c r="U1764" s="29" t="str">
        <f aca="false">IF(AND($S1764="VENCIDO",$K1764="KG",OR(Painel!$B$5="(Todos)",A1764=Painel!$B$5)*OR(Painel!$E$5="(Todos)",P1764=Painel!$E$5)),$J1764+ROW()/10000000,"")</f>
        <v/>
      </c>
    </row>
    <row r="1765" customFormat="false" ht="15" hidden="false" customHeight="false" outlineLevel="0" collapsed="false">
      <c r="A1765" s="29" t="s">
        <v>53</v>
      </c>
      <c r="B1765" s="29" t="s">
        <v>3349</v>
      </c>
      <c r="C1765" s="29" t="s">
        <v>666</v>
      </c>
      <c r="D1765" s="29" t="s">
        <v>667</v>
      </c>
      <c r="E1765" s="29" t="n">
        <v>1</v>
      </c>
      <c r="F1765" s="29" t="s">
        <v>268</v>
      </c>
      <c r="G1765" s="29" t="s">
        <v>3350</v>
      </c>
      <c r="H1765" s="30" t="n">
        <v>590.4</v>
      </c>
      <c r="I1765" s="31" t="n">
        <v>46284</v>
      </c>
      <c r="J1765" s="30" t="n">
        <v>590.4</v>
      </c>
      <c r="K1765" s="29" t="s">
        <v>120</v>
      </c>
      <c r="L1765" s="29" t="s">
        <v>388</v>
      </c>
      <c r="M1765" s="29"/>
      <c r="N1765" s="29" t="s">
        <v>122</v>
      </c>
      <c r="O1765" s="31" t="n">
        <v>46831</v>
      </c>
      <c r="P1765" s="29" t="s">
        <v>123</v>
      </c>
      <c r="Q1765" s="29" t="n">
        <f aca="false">IFERROR(VALUE(L1765),"")</f>
        <v>1</v>
      </c>
      <c r="R1765" s="29" t="n">
        <f aca="true">IF(O1765="","",O1765-TODAY())</f>
        <v>546</v>
      </c>
      <c r="S1765" s="29" t="str">
        <f aca="false">IF(C1765="&lt;&lt; vazio &gt;&gt;","VAZIA",IF(AND(O1765&lt;&gt;"",R1765&lt;0),"VENCIDO",IF(AND(O1765&lt;&gt;"",R1765&lt;=Parametros!$B$10),"PRÓX. VENCIMENTO",IF(F1765="Q","QUALIDADE",IF(F1765="S","BLOQUEADO",IF(F1765="R","RESTRITO/DEVOLUÇÃO",IF(OR(N1765="QUAR",N1765="QRES"),"QUARENTENA",IF(OR(B1765="DESCARTE",B1765="DEVOLUÇÃO"),"DESCARTE/DEVOLUÇÃO",IF(AND(D1765="",K1765&lt;&gt;""),"SEM LOTE",IF(AND(Q1765&lt;&gt;"",Q1765&gt;=Parametros!$B$11),"PARADO/SEM GIRO","OK"))))))))))</f>
        <v>QUALIDADE</v>
      </c>
      <c r="T1765" s="29" t="str">
        <f aca="false">IF(AND($S1765="PARADO/SEM GIRO",$K1765="KG",OR(Painel!$B$5="(Todos)",A1765=Painel!$B$5)*OR(Painel!$E$5="(Todos)",P1765=Painel!$E$5)),$J1765+ROW()/10000000,"")</f>
        <v/>
      </c>
      <c r="U1765" s="29" t="str">
        <f aca="false">IF(AND($S1765="VENCIDO",$K1765="KG",OR(Painel!$B$5="(Todos)",A1765=Painel!$B$5)*OR(Painel!$E$5="(Todos)",P1765=Painel!$E$5)),$J1765+ROW()/10000000,"")</f>
        <v/>
      </c>
    </row>
    <row r="1766" customFormat="false" ht="15" hidden="false" customHeight="false" outlineLevel="0" collapsed="false">
      <c r="A1766" s="29" t="s">
        <v>53</v>
      </c>
      <c r="B1766" s="29" t="s">
        <v>3351</v>
      </c>
      <c r="C1766" s="29" t="s">
        <v>785</v>
      </c>
      <c r="D1766" s="29" t="s">
        <v>880</v>
      </c>
      <c r="E1766" s="29" t="n">
        <v>1</v>
      </c>
      <c r="F1766" s="29"/>
      <c r="G1766" s="29" t="s">
        <v>3352</v>
      </c>
      <c r="H1766" s="30" t="n">
        <v>1000</v>
      </c>
      <c r="I1766" s="31" t="n">
        <v>46280</v>
      </c>
      <c r="J1766" s="30" t="n">
        <v>1000</v>
      </c>
      <c r="K1766" s="29" t="s">
        <v>120</v>
      </c>
      <c r="L1766" s="29" t="s">
        <v>144</v>
      </c>
      <c r="M1766" s="29"/>
      <c r="N1766" s="29" t="s">
        <v>122</v>
      </c>
      <c r="O1766" s="31" t="n">
        <v>46823</v>
      </c>
      <c r="P1766" s="29" t="s">
        <v>123</v>
      </c>
      <c r="Q1766" s="29" t="n">
        <f aca="false">IFERROR(VALUE(L1766),"")</f>
        <v>5</v>
      </c>
      <c r="R1766" s="29" t="n">
        <f aca="true">IF(O1766="","",O1766-TODAY())</f>
        <v>538</v>
      </c>
      <c r="S1766" s="29" t="str">
        <f aca="false">IF(C1766="&lt;&lt; vazio &gt;&gt;","VAZIA",IF(AND(O1766&lt;&gt;"",R1766&lt;0),"VENCIDO",IF(AND(O1766&lt;&gt;"",R1766&lt;=Parametros!$B$10),"PRÓX. VENCIMENTO",IF(F1766="Q","QUALIDADE",IF(F1766="S","BLOQUEADO",IF(F1766="R","RESTRITO/DEVOLUÇÃO",IF(OR(N1766="QUAR",N1766="QRES"),"QUARENTENA",IF(OR(B1766="DESCARTE",B1766="DEVOLUÇÃO"),"DESCARTE/DEVOLUÇÃO",IF(AND(D1766="",K1766&lt;&gt;""),"SEM LOTE",IF(AND(Q1766&lt;&gt;"",Q1766&gt;=Parametros!$B$11),"PARADO/SEM GIRO","OK"))))))))))</f>
        <v>OK</v>
      </c>
      <c r="T1766" s="29" t="str">
        <f aca="false">IF(AND($S1766="PARADO/SEM GIRO",$K1766="KG",OR(Painel!$B$5="(Todos)",A1766=Painel!$B$5)*OR(Painel!$E$5="(Todos)",P1766=Painel!$E$5)),$J1766+ROW()/10000000,"")</f>
        <v/>
      </c>
      <c r="U1766" s="29" t="str">
        <f aca="false">IF(AND($S1766="VENCIDO",$K1766="KG",OR(Painel!$B$5="(Todos)",A1766=Painel!$B$5)*OR(Painel!$E$5="(Todos)",P1766=Painel!$E$5)),$J1766+ROW()/10000000,"")</f>
        <v/>
      </c>
    </row>
    <row r="1767" customFormat="false" ht="15" hidden="false" customHeight="false" outlineLevel="0" collapsed="false">
      <c r="A1767" s="29" t="s">
        <v>53</v>
      </c>
      <c r="B1767" s="29" t="s">
        <v>3353</v>
      </c>
      <c r="C1767" s="29" t="s">
        <v>741</v>
      </c>
      <c r="D1767" s="29" t="s">
        <v>742</v>
      </c>
      <c r="E1767" s="29" t="n">
        <v>1</v>
      </c>
      <c r="F1767" s="29" t="s">
        <v>268</v>
      </c>
      <c r="G1767" s="29" t="s">
        <v>3354</v>
      </c>
      <c r="H1767" s="30" t="n">
        <v>1080</v>
      </c>
      <c r="I1767" s="31" t="n">
        <v>46280</v>
      </c>
      <c r="J1767" s="30" t="n">
        <v>1080</v>
      </c>
      <c r="K1767" s="29" t="s">
        <v>120</v>
      </c>
      <c r="L1767" s="29" t="s">
        <v>144</v>
      </c>
      <c r="M1767" s="29"/>
      <c r="N1767" s="29" t="s">
        <v>122</v>
      </c>
      <c r="O1767" s="31" t="n">
        <v>46645</v>
      </c>
      <c r="P1767" s="29" t="s">
        <v>123</v>
      </c>
      <c r="Q1767" s="29" t="n">
        <f aca="false">IFERROR(VALUE(L1767),"")</f>
        <v>5</v>
      </c>
      <c r="R1767" s="29" t="n">
        <f aca="true">IF(O1767="","",O1767-TODAY())</f>
        <v>360</v>
      </c>
      <c r="S1767" s="29" t="str">
        <f aca="false">IF(C1767="&lt;&lt; vazio &gt;&gt;","VAZIA",IF(AND(O1767&lt;&gt;"",R1767&lt;0),"VENCIDO",IF(AND(O1767&lt;&gt;"",R1767&lt;=Parametros!$B$10),"PRÓX. VENCIMENTO",IF(F1767="Q","QUALIDADE",IF(F1767="S","BLOQUEADO",IF(F1767="R","RESTRITO/DEVOLUÇÃO",IF(OR(N1767="QUAR",N1767="QRES"),"QUARENTENA",IF(OR(B1767="DESCARTE",B1767="DEVOLUÇÃO"),"DESCARTE/DEVOLUÇÃO",IF(AND(D1767="",K1767&lt;&gt;""),"SEM LOTE",IF(AND(Q1767&lt;&gt;"",Q1767&gt;=Parametros!$B$11),"PARADO/SEM GIRO","OK"))))))))))</f>
        <v>QUALIDADE</v>
      </c>
      <c r="T1767" s="29" t="str">
        <f aca="false">IF(AND($S1767="PARADO/SEM GIRO",$K1767="KG",OR(Painel!$B$5="(Todos)",A1767=Painel!$B$5)*OR(Painel!$E$5="(Todos)",P1767=Painel!$E$5)),$J1767+ROW()/10000000,"")</f>
        <v/>
      </c>
      <c r="U1767" s="29" t="str">
        <f aca="false">IF(AND($S1767="VENCIDO",$K1767="KG",OR(Painel!$B$5="(Todos)",A1767=Painel!$B$5)*OR(Painel!$E$5="(Todos)",P1767=Painel!$E$5)),$J1767+ROW()/10000000,"")</f>
        <v/>
      </c>
    </row>
    <row r="1768" customFormat="false" ht="15" hidden="false" customHeight="false" outlineLevel="0" collapsed="false">
      <c r="A1768" s="29" t="s">
        <v>53</v>
      </c>
      <c r="B1768" s="29" t="s">
        <v>3355</v>
      </c>
      <c r="C1768" s="29" t="s">
        <v>157</v>
      </c>
      <c r="D1768" s="29" t="s">
        <v>3095</v>
      </c>
      <c r="E1768" s="29" t="n">
        <v>1</v>
      </c>
      <c r="F1768" s="29"/>
      <c r="G1768" s="29" t="s">
        <v>3356</v>
      </c>
      <c r="H1768" s="30" t="n">
        <v>1102.5</v>
      </c>
      <c r="I1768" s="31" t="n">
        <v>46195</v>
      </c>
      <c r="J1768" s="30" t="n">
        <v>1102.5</v>
      </c>
      <c r="K1768" s="29" t="s">
        <v>120</v>
      </c>
      <c r="L1768" s="29" t="s">
        <v>2744</v>
      </c>
      <c r="M1768" s="29"/>
      <c r="N1768" s="29" t="s">
        <v>122</v>
      </c>
      <c r="O1768" s="31" t="n">
        <v>46738</v>
      </c>
      <c r="P1768" s="29" t="s">
        <v>123</v>
      </c>
      <c r="Q1768" s="29" t="n">
        <f aca="false">IFERROR(VALUE(L1768),"")</f>
        <v>90</v>
      </c>
      <c r="R1768" s="29" t="n">
        <f aca="true">IF(O1768="","",O1768-TODAY())</f>
        <v>453</v>
      </c>
      <c r="S1768" s="29" t="str">
        <f aca="false">IF(C1768="&lt;&lt; vazio &gt;&gt;","VAZIA",IF(AND(O1768&lt;&gt;"",R1768&lt;0),"VENCIDO",IF(AND(O1768&lt;&gt;"",R1768&lt;=Parametros!$B$10),"PRÓX. VENCIMENTO",IF(F1768="Q","QUALIDADE",IF(F1768="S","BLOQUEADO",IF(F1768="R","RESTRITO/DEVOLUÇÃO",IF(OR(N1768="QUAR",N1768="QRES"),"QUARENTENA",IF(OR(B1768="DESCARTE",B1768="DEVOLUÇÃO"),"DESCARTE/DEVOLUÇÃO",IF(AND(D1768="",K1768&lt;&gt;""),"SEM LOTE",IF(AND(Q1768&lt;&gt;"",Q1768&gt;=Parametros!$B$11),"PARADO/SEM GIRO","OK"))))))))))</f>
        <v>PARADO/SEM GIRO</v>
      </c>
      <c r="T1768" s="29" t="n">
        <f aca="false">IF(AND($S1768="PARADO/SEM GIRO",$K1768="KG",OR(Painel!$B$5="(Todos)",A1768=Painel!$B$5)*OR(Painel!$E$5="(Todos)",P1768=Painel!$E$5)),$J1768+ROW()/10000000,"")</f>
        <v>1102.5001768</v>
      </c>
      <c r="U1768" s="29" t="str">
        <f aca="false">IF(AND($S1768="VENCIDO",$K1768="KG",OR(Painel!$B$5="(Todos)",A1768=Painel!$B$5)*OR(Painel!$E$5="(Todos)",P1768=Painel!$E$5)),$J1768+ROW()/10000000,"")</f>
        <v/>
      </c>
    </row>
    <row r="1769" customFormat="false" ht="15" hidden="false" customHeight="false" outlineLevel="0" collapsed="false">
      <c r="A1769" s="29" t="s">
        <v>53</v>
      </c>
      <c r="B1769" s="29" t="s">
        <v>3357</v>
      </c>
      <c r="C1769" s="29" t="s">
        <v>662</v>
      </c>
      <c r="D1769" s="29" t="s">
        <v>733</v>
      </c>
      <c r="E1769" s="29" t="n">
        <v>1</v>
      </c>
      <c r="F1769" s="29"/>
      <c r="G1769" s="29" t="s">
        <v>3358</v>
      </c>
      <c r="H1769" s="30" t="n">
        <v>1000</v>
      </c>
      <c r="I1769" s="31" t="n">
        <v>46276</v>
      </c>
      <c r="J1769" s="30" t="n">
        <v>1000</v>
      </c>
      <c r="K1769" s="29" t="s">
        <v>120</v>
      </c>
      <c r="L1769" s="29" t="s">
        <v>133</v>
      </c>
      <c r="M1769" s="29"/>
      <c r="N1769" s="29" t="s">
        <v>122</v>
      </c>
      <c r="O1769" s="31" t="n">
        <v>46817</v>
      </c>
      <c r="P1769" s="29" t="s">
        <v>123</v>
      </c>
      <c r="Q1769" s="29" t="n">
        <f aca="false">IFERROR(VALUE(L1769),"")</f>
        <v>9</v>
      </c>
      <c r="R1769" s="29" t="n">
        <f aca="true">IF(O1769="","",O1769-TODAY())</f>
        <v>532</v>
      </c>
      <c r="S1769" s="29" t="str">
        <f aca="false">IF(C1769="&lt;&lt; vazio &gt;&gt;","VAZIA",IF(AND(O1769&lt;&gt;"",R1769&lt;0),"VENCIDO",IF(AND(O1769&lt;&gt;"",R1769&lt;=Parametros!$B$10),"PRÓX. VENCIMENTO",IF(F1769="Q","QUALIDADE",IF(F1769="S","BLOQUEADO",IF(F1769="R","RESTRITO/DEVOLUÇÃO",IF(OR(N1769="QUAR",N1769="QRES"),"QUARENTENA",IF(OR(B1769="DESCARTE",B1769="DEVOLUÇÃO"),"DESCARTE/DEVOLUÇÃO",IF(AND(D1769="",K1769&lt;&gt;""),"SEM LOTE",IF(AND(Q1769&lt;&gt;"",Q1769&gt;=Parametros!$B$11),"PARADO/SEM GIRO","OK"))))))))))</f>
        <v>OK</v>
      </c>
      <c r="T1769" s="29" t="str">
        <f aca="false">IF(AND($S1769="PARADO/SEM GIRO",$K1769="KG",OR(Painel!$B$5="(Todos)",A1769=Painel!$B$5)*OR(Painel!$E$5="(Todos)",P1769=Painel!$E$5)),$J1769+ROW()/10000000,"")</f>
        <v/>
      </c>
      <c r="U1769" s="29" t="str">
        <f aca="false">IF(AND($S1769="VENCIDO",$K1769="KG",OR(Painel!$B$5="(Todos)",A1769=Painel!$B$5)*OR(Painel!$E$5="(Todos)",P1769=Painel!$E$5)),$J1769+ROW()/10000000,"")</f>
        <v/>
      </c>
    </row>
    <row r="1770" customFormat="false" ht="15" hidden="false" customHeight="false" outlineLevel="0" collapsed="false">
      <c r="A1770" s="29" t="s">
        <v>53</v>
      </c>
      <c r="B1770" s="29" t="s">
        <v>3359</v>
      </c>
      <c r="C1770" s="29" t="s">
        <v>785</v>
      </c>
      <c r="D1770" s="29" t="s">
        <v>841</v>
      </c>
      <c r="E1770" s="29" t="n">
        <v>1</v>
      </c>
      <c r="F1770" s="29"/>
      <c r="G1770" s="29" t="s">
        <v>3360</v>
      </c>
      <c r="H1770" s="30" t="n">
        <v>1000</v>
      </c>
      <c r="I1770" s="31" t="n">
        <v>46282</v>
      </c>
      <c r="J1770" s="30" t="n">
        <v>1000</v>
      </c>
      <c r="K1770" s="29" t="s">
        <v>120</v>
      </c>
      <c r="L1770" s="29" t="s">
        <v>400</v>
      </c>
      <c r="M1770" s="29"/>
      <c r="N1770" s="29" t="s">
        <v>122</v>
      </c>
      <c r="O1770" s="31" t="n">
        <v>46825</v>
      </c>
      <c r="P1770" s="29" t="s">
        <v>123</v>
      </c>
      <c r="Q1770" s="29" t="n">
        <f aca="false">IFERROR(VALUE(L1770),"")</f>
        <v>3</v>
      </c>
      <c r="R1770" s="29" t="n">
        <f aca="true">IF(O1770="","",O1770-TODAY())</f>
        <v>540</v>
      </c>
      <c r="S1770" s="29" t="str">
        <f aca="false">IF(C1770="&lt;&lt; vazio &gt;&gt;","VAZIA",IF(AND(O1770&lt;&gt;"",R1770&lt;0),"VENCIDO",IF(AND(O1770&lt;&gt;"",R1770&lt;=Parametros!$B$10),"PRÓX. VENCIMENTO",IF(F1770="Q","QUALIDADE",IF(F1770="S","BLOQUEADO",IF(F1770="R","RESTRITO/DEVOLUÇÃO",IF(OR(N1770="QUAR",N1770="QRES"),"QUARENTENA",IF(OR(B1770="DESCARTE",B1770="DEVOLUÇÃO"),"DESCARTE/DEVOLUÇÃO",IF(AND(D1770="",K1770&lt;&gt;""),"SEM LOTE",IF(AND(Q1770&lt;&gt;"",Q1770&gt;=Parametros!$B$11),"PARADO/SEM GIRO","OK"))))))))))</f>
        <v>OK</v>
      </c>
      <c r="T1770" s="29" t="str">
        <f aca="false">IF(AND($S1770="PARADO/SEM GIRO",$K1770="KG",OR(Painel!$B$5="(Todos)",A1770=Painel!$B$5)*OR(Painel!$E$5="(Todos)",P1770=Painel!$E$5)),$J1770+ROW()/10000000,"")</f>
        <v/>
      </c>
      <c r="U1770" s="29" t="str">
        <f aca="false">IF(AND($S1770="VENCIDO",$K1770="KG",OR(Painel!$B$5="(Todos)",A1770=Painel!$B$5)*OR(Painel!$E$5="(Todos)",P1770=Painel!$E$5)),$J1770+ROW()/10000000,"")</f>
        <v/>
      </c>
    </row>
    <row r="1771" customFormat="false" ht="15" hidden="false" customHeight="false" outlineLevel="0" collapsed="false">
      <c r="A1771" s="29" t="s">
        <v>53</v>
      </c>
      <c r="B1771" s="29" t="s">
        <v>3361</v>
      </c>
      <c r="C1771" s="29" t="s">
        <v>679</v>
      </c>
      <c r="D1771" s="29" t="s">
        <v>680</v>
      </c>
      <c r="E1771" s="29" t="n">
        <v>1</v>
      </c>
      <c r="F1771" s="29"/>
      <c r="G1771" s="29" t="s">
        <v>3362</v>
      </c>
      <c r="H1771" s="30" t="n">
        <v>1080</v>
      </c>
      <c r="I1771" s="31" t="n">
        <v>46279</v>
      </c>
      <c r="J1771" s="30" t="n">
        <v>1080</v>
      </c>
      <c r="K1771" s="29" t="s">
        <v>120</v>
      </c>
      <c r="L1771" s="29" t="s">
        <v>350</v>
      </c>
      <c r="M1771" s="29"/>
      <c r="N1771" s="29" t="s">
        <v>122</v>
      </c>
      <c r="O1771" s="31" t="n">
        <v>46598</v>
      </c>
      <c r="P1771" s="29" t="s">
        <v>123</v>
      </c>
      <c r="Q1771" s="29" t="n">
        <f aca="false">IFERROR(VALUE(L1771),"")</f>
        <v>6</v>
      </c>
      <c r="R1771" s="29" t="n">
        <f aca="true">IF(O1771="","",O1771-TODAY())</f>
        <v>313</v>
      </c>
      <c r="S1771" s="29" t="str">
        <f aca="false">IF(C1771="&lt;&lt; vazio &gt;&gt;","VAZIA",IF(AND(O1771&lt;&gt;"",R1771&lt;0),"VENCIDO",IF(AND(O1771&lt;&gt;"",R1771&lt;=Parametros!$B$10),"PRÓX. VENCIMENTO",IF(F1771="Q","QUALIDADE",IF(F1771="S","BLOQUEADO",IF(F1771="R","RESTRITO/DEVOLUÇÃO",IF(OR(N1771="QUAR",N1771="QRES"),"QUARENTENA",IF(OR(B1771="DESCARTE",B1771="DEVOLUÇÃO"),"DESCARTE/DEVOLUÇÃO",IF(AND(D1771="",K1771&lt;&gt;""),"SEM LOTE",IF(AND(Q1771&lt;&gt;"",Q1771&gt;=Parametros!$B$11),"PARADO/SEM GIRO","OK"))))))))))</f>
        <v>OK</v>
      </c>
      <c r="T1771" s="29" t="str">
        <f aca="false">IF(AND($S1771="PARADO/SEM GIRO",$K1771="KG",OR(Painel!$B$5="(Todos)",A1771=Painel!$B$5)*OR(Painel!$E$5="(Todos)",P1771=Painel!$E$5)),$J1771+ROW()/10000000,"")</f>
        <v/>
      </c>
      <c r="U1771" s="29" t="str">
        <f aca="false">IF(AND($S1771="VENCIDO",$K1771="KG",OR(Painel!$B$5="(Todos)",A1771=Painel!$B$5)*OR(Painel!$E$5="(Todos)",P1771=Painel!$E$5)),$J1771+ROW()/10000000,"")</f>
        <v/>
      </c>
    </row>
    <row r="1772" customFormat="false" ht="15" hidden="false" customHeight="false" outlineLevel="0" collapsed="false">
      <c r="A1772" s="29" t="s">
        <v>53</v>
      </c>
      <c r="B1772" s="29" t="s">
        <v>3363</v>
      </c>
      <c r="C1772" s="29" t="s">
        <v>186</v>
      </c>
      <c r="D1772" s="29" t="s">
        <v>2526</v>
      </c>
      <c r="E1772" s="29" t="n">
        <v>1</v>
      </c>
      <c r="F1772" s="29" t="s">
        <v>268</v>
      </c>
      <c r="G1772" s="29" t="s">
        <v>3364</v>
      </c>
      <c r="H1772" s="30" t="n">
        <v>545.4</v>
      </c>
      <c r="I1772" s="31" t="n">
        <v>46282</v>
      </c>
      <c r="J1772" s="30" t="n">
        <v>545.4</v>
      </c>
      <c r="K1772" s="29" t="s">
        <v>120</v>
      </c>
      <c r="L1772" s="29" t="s">
        <v>400</v>
      </c>
      <c r="M1772" s="29"/>
      <c r="N1772" s="29" t="s">
        <v>122</v>
      </c>
      <c r="O1772" s="31" t="n">
        <v>46829</v>
      </c>
      <c r="P1772" s="29" t="s">
        <v>123</v>
      </c>
      <c r="Q1772" s="29" t="n">
        <f aca="false">IFERROR(VALUE(L1772),"")</f>
        <v>3</v>
      </c>
      <c r="R1772" s="29" t="n">
        <f aca="true">IF(O1772="","",O1772-TODAY())</f>
        <v>544</v>
      </c>
      <c r="S1772" s="29" t="str">
        <f aca="false">IF(C1772="&lt;&lt; vazio &gt;&gt;","VAZIA",IF(AND(O1772&lt;&gt;"",R1772&lt;0),"VENCIDO",IF(AND(O1772&lt;&gt;"",R1772&lt;=Parametros!$B$10),"PRÓX. VENCIMENTO",IF(F1772="Q","QUALIDADE",IF(F1772="S","BLOQUEADO",IF(F1772="R","RESTRITO/DEVOLUÇÃO",IF(OR(N1772="QUAR",N1772="QRES"),"QUARENTENA",IF(OR(B1772="DESCARTE",B1772="DEVOLUÇÃO"),"DESCARTE/DEVOLUÇÃO",IF(AND(D1772="",K1772&lt;&gt;""),"SEM LOTE",IF(AND(Q1772&lt;&gt;"",Q1772&gt;=Parametros!$B$11),"PARADO/SEM GIRO","OK"))))))))))</f>
        <v>QUALIDADE</v>
      </c>
      <c r="T1772" s="29" t="str">
        <f aca="false">IF(AND($S1772="PARADO/SEM GIRO",$K1772="KG",OR(Painel!$B$5="(Todos)",A1772=Painel!$B$5)*OR(Painel!$E$5="(Todos)",P1772=Painel!$E$5)),$J1772+ROW()/10000000,"")</f>
        <v/>
      </c>
      <c r="U1772" s="29" t="str">
        <f aca="false">IF(AND($S1772="VENCIDO",$K1772="KG",OR(Painel!$B$5="(Todos)",A1772=Painel!$B$5)*OR(Painel!$E$5="(Todos)",P1772=Painel!$E$5)),$J1772+ROW()/10000000,"")</f>
        <v/>
      </c>
    </row>
    <row r="1773" customFormat="false" ht="15" hidden="false" customHeight="false" outlineLevel="0" collapsed="false">
      <c r="A1773" s="29" t="s">
        <v>53</v>
      </c>
      <c r="B1773" s="29" t="s">
        <v>3365</v>
      </c>
      <c r="C1773" s="29" t="s">
        <v>196</v>
      </c>
      <c r="D1773" s="29" t="s">
        <v>197</v>
      </c>
      <c r="E1773" s="29" t="n">
        <v>1</v>
      </c>
      <c r="F1773" s="29" t="s">
        <v>137</v>
      </c>
      <c r="G1773" s="29" t="s">
        <v>3366</v>
      </c>
      <c r="H1773" s="30" t="n">
        <v>680</v>
      </c>
      <c r="I1773" s="31" t="n">
        <v>46269</v>
      </c>
      <c r="J1773" s="30" t="n">
        <v>680</v>
      </c>
      <c r="K1773" s="29" t="s">
        <v>120</v>
      </c>
      <c r="L1773" s="29" t="s">
        <v>190</v>
      </c>
      <c r="M1773" s="29"/>
      <c r="N1773" s="29" t="s">
        <v>122</v>
      </c>
      <c r="O1773" s="31" t="n">
        <v>46318</v>
      </c>
      <c r="P1773" s="29" t="s">
        <v>123</v>
      </c>
      <c r="Q1773" s="29" t="n">
        <f aca="false">IFERROR(VALUE(L1773),"")</f>
        <v>23</v>
      </c>
      <c r="R1773" s="29" t="n">
        <f aca="true">IF(O1773="","",O1773-TODAY())</f>
        <v>33</v>
      </c>
      <c r="S1773" s="29" t="str">
        <f aca="false">IF(C1773="&lt;&lt; vazio &gt;&gt;","VAZIA",IF(AND(O1773&lt;&gt;"",R1773&lt;0),"VENCIDO",IF(AND(O1773&lt;&gt;"",R1773&lt;=Parametros!$B$10),"PRÓX. VENCIMENTO",IF(F1773="Q","QUALIDADE",IF(F1773="S","BLOQUEADO",IF(F1773="R","RESTRITO/DEVOLUÇÃO",IF(OR(N1773="QUAR",N1773="QRES"),"QUARENTENA",IF(OR(B1773="DESCARTE",B1773="DEVOLUÇÃO"),"DESCARTE/DEVOLUÇÃO",IF(AND(D1773="",K1773&lt;&gt;""),"SEM LOTE",IF(AND(Q1773&lt;&gt;"",Q1773&gt;=Parametros!$B$11),"PARADO/SEM GIRO","OK"))))))))))</f>
        <v>PRÓX. VENCIMENTO</v>
      </c>
      <c r="T1773" s="29" t="str">
        <f aca="false">IF(AND($S1773="PARADO/SEM GIRO",$K1773="KG",OR(Painel!$B$5="(Todos)",A1773=Painel!$B$5)*OR(Painel!$E$5="(Todos)",P1773=Painel!$E$5)),$J1773+ROW()/10000000,"")</f>
        <v/>
      </c>
      <c r="U1773" s="29" t="str">
        <f aca="false">IF(AND($S1773="VENCIDO",$K1773="KG",OR(Painel!$B$5="(Todos)",A1773=Painel!$B$5)*OR(Painel!$E$5="(Todos)",P1773=Painel!$E$5)),$J1773+ROW()/10000000,"")</f>
        <v/>
      </c>
    </row>
    <row r="1774" customFormat="false" ht="15" hidden="false" customHeight="false" outlineLevel="0" collapsed="false">
      <c r="A1774" s="29" t="s">
        <v>53</v>
      </c>
      <c r="B1774" s="29" t="s">
        <v>3367</v>
      </c>
      <c r="C1774" s="29" t="s">
        <v>167</v>
      </c>
      <c r="D1774" s="29" t="s">
        <v>765</v>
      </c>
      <c r="E1774" s="29" t="n">
        <v>1</v>
      </c>
      <c r="F1774" s="29" t="s">
        <v>268</v>
      </c>
      <c r="G1774" s="29" t="s">
        <v>3368</v>
      </c>
      <c r="H1774" s="30" t="n">
        <v>590.4</v>
      </c>
      <c r="I1774" s="31" t="n">
        <v>46283</v>
      </c>
      <c r="J1774" s="30" t="n">
        <v>590.4</v>
      </c>
      <c r="K1774" s="29" t="s">
        <v>120</v>
      </c>
      <c r="L1774" s="29" t="s">
        <v>176</v>
      </c>
      <c r="M1774" s="29"/>
      <c r="N1774" s="29" t="s">
        <v>122</v>
      </c>
      <c r="O1774" s="31" t="n">
        <v>46830</v>
      </c>
      <c r="P1774" s="29" t="s">
        <v>123</v>
      </c>
      <c r="Q1774" s="29" t="n">
        <f aca="false">IFERROR(VALUE(L1774),"")</f>
        <v>2</v>
      </c>
      <c r="R1774" s="29" t="n">
        <f aca="true">IF(O1774="","",O1774-TODAY())</f>
        <v>545</v>
      </c>
      <c r="S1774" s="29" t="str">
        <f aca="false">IF(C1774="&lt;&lt; vazio &gt;&gt;","VAZIA",IF(AND(O1774&lt;&gt;"",R1774&lt;0),"VENCIDO",IF(AND(O1774&lt;&gt;"",R1774&lt;=Parametros!$B$10),"PRÓX. VENCIMENTO",IF(F1774="Q","QUALIDADE",IF(F1774="S","BLOQUEADO",IF(F1774="R","RESTRITO/DEVOLUÇÃO",IF(OR(N1774="QUAR",N1774="QRES"),"QUARENTENA",IF(OR(B1774="DESCARTE",B1774="DEVOLUÇÃO"),"DESCARTE/DEVOLUÇÃO",IF(AND(D1774="",K1774&lt;&gt;""),"SEM LOTE",IF(AND(Q1774&lt;&gt;"",Q1774&gt;=Parametros!$B$11),"PARADO/SEM GIRO","OK"))))))))))</f>
        <v>QUALIDADE</v>
      </c>
      <c r="T1774" s="29" t="str">
        <f aca="false">IF(AND($S1774="PARADO/SEM GIRO",$K1774="KG",OR(Painel!$B$5="(Todos)",A1774=Painel!$B$5)*OR(Painel!$E$5="(Todos)",P1774=Painel!$E$5)),$J1774+ROW()/10000000,"")</f>
        <v/>
      </c>
      <c r="U1774" s="29" t="str">
        <f aca="false">IF(AND($S1774="VENCIDO",$K1774="KG",OR(Painel!$B$5="(Todos)",A1774=Painel!$B$5)*OR(Painel!$E$5="(Todos)",P1774=Painel!$E$5)),$J1774+ROW()/10000000,"")</f>
        <v/>
      </c>
    </row>
    <row r="1775" customFormat="false" ht="15" hidden="false" customHeight="false" outlineLevel="0" collapsed="false">
      <c r="A1775" s="29" t="s">
        <v>53</v>
      </c>
      <c r="B1775" s="29" t="s">
        <v>3369</v>
      </c>
      <c r="C1775" s="29" t="s">
        <v>250</v>
      </c>
      <c r="D1775" s="29" t="s">
        <v>719</v>
      </c>
      <c r="E1775" s="29" t="n">
        <v>1</v>
      </c>
      <c r="F1775" s="29"/>
      <c r="G1775" s="29" t="s">
        <v>3370</v>
      </c>
      <c r="H1775" s="30" t="n">
        <v>400</v>
      </c>
      <c r="I1775" s="31" t="n">
        <v>46280</v>
      </c>
      <c r="J1775" s="30" t="n">
        <v>400</v>
      </c>
      <c r="K1775" s="29" t="s">
        <v>120</v>
      </c>
      <c r="L1775" s="29" t="s">
        <v>144</v>
      </c>
      <c r="M1775" s="29"/>
      <c r="N1775" s="29" t="s">
        <v>122</v>
      </c>
      <c r="O1775" s="31" t="n">
        <v>46817</v>
      </c>
      <c r="P1775" s="29" t="s">
        <v>123</v>
      </c>
      <c r="Q1775" s="29" t="n">
        <f aca="false">IFERROR(VALUE(L1775),"")</f>
        <v>5</v>
      </c>
      <c r="R1775" s="29" t="n">
        <f aca="true">IF(O1775="","",O1775-TODAY())</f>
        <v>532</v>
      </c>
      <c r="S1775" s="29" t="str">
        <f aca="false">IF(C1775="&lt;&lt; vazio &gt;&gt;","VAZIA",IF(AND(O1775&lt;&gt;"",R1775&lt;0),"VENCIDO",IF(AND(O1775&lt;&gt;"",R1775&lt;=Parametros!$B$10),"PRÓX. VENCIMENTO",IF(F1775="Q","QUALIDADE",IF(F1775="S","BLOQUEADO",IF(F1775="R","RESTRITO/DEVOLUÇÃO",IF(OR(N1775="QUAR",N1775="QRES"),"QUARENTENA",IF(OR(B1775="DESCARTE",B1775="DEVOLUÇÃO"),"DESCARTE/DEVOLUÇÃO",IF(AND(D1775="",K1775&lt;&gt;""),"SEM LOTE",IF(AND(Q1775&lt;&gt;"",Q1775&gt;=Parametros!$B$11),"PARADO/SEM GIRO","OK"))))))))))</f>
        <v>OK</v>
      </c>
      <c r="T1775" s="29" t="str">
        <f aca="false">IF(AND($S1775="PARADO/SEM GIRO",$K1775="KG",OR(Painel!$B$5="(Todos)",A1775=Painel!$B$5)*OR(Painel!$E$5="(Todos)",P1775=Painel!$E$5)),$J1775+ROW()/10000000,"")</f>
        <v/>
      </c>
      <c r="U1775" s="29" t="str">
        <f aca="false">IF(AND($S1775="VENCIDO",$K1775="KG",OR(Painel!$B$5="(Todos)",A1775=Painel!$B$5)*OR(Painel!$E$5="(Todos)",P1775=Painel!$E$5)),$J1775+ROW()/10000000,"")</f>
        <v/>
      </c>
    </row>
    <row r="1776" customFormat="false" ht="15" hidden="false" customHeight="false" outlineLevel="0" collapsed="false">
      <c r="A1776" s="29" t="s">
        <v>53</v>
      </c>
      <c r="B1776" s="29" t="s">
        <v>3371</v>
      </c>
      <c r="C1776" s="29" t="s">
        <v>785</v>
      </c>
      <c r="D1776" s="29" t="s">
        <v>880</v>
      </c>
      <c r="E1776" s="29" t="n">
        <v>1</v>
      </c>
      <c r="F1776" s="29"/>
      <c r="G1776" s="29" t="s">
        <v>3372</v>
      </c>
      <c r="H1776" s="30" t="n">
        <v>1000</v>
      </c>
      <c r="I1776" s="31" t="n">
        <v>46280</v>
      </c>
      <c r="J1776" s="30" t="n">
        <v>1000</v>
      </c>
      <c r="K1776" s="29" t="s">
        <v>120</v>
      </c>
      <c r="L1776" s="29" t="s">
        <v>144</v>
      </c>
      <c r="M1776" s="29"/>
      <c r="N1776" s="29" t="s">
        <v>122</v>
      </c>
      <c r="O1776" s="31" t="n">
        <v>46823</v>
      </c>
      <c r="P1776" s="29" t="s">
        <v>123</v>
      </c>
      <c r="Q1776" s="29" t="n">
        <f aca="false">IFERROR(VALUE(L1776),"")</f>
        <v>5</v>
      </c>
      <c r="R1776" s="29" t="n">
        <f aca="true">IF(O1776="","",O1776-TODAY())</f>
        <v>538</v>
      </c>
      <c r="S1776" s="29" t="str">
        <f aca="false">IF(C1776="&lt;&lt; vazio &gt;&gt;","VAZIA",IF(AND(O1776&lt;&gt;"",R1776&lt;0),"VENCIDO",IF(AND(O1776&lt;&gt;"",R1776&lt;=Parametros!$B$10),"PRÓX. VENCIMENTO",IF(F1776="Q","QUALIDADE",IF(F1776="S","BLOQUEADO",IF(F1776="R","RESTRITO/DEVOLUÇÃO",IF(OR(N1776="QUAR",N1776="QRES"),"QUARENTENA",IF(OR(B1776="DESCARTE",B1776="DEVOLUÇÃO"),"DESCARTE/DEVOLUÇÃO",IF(AND(D1776="",K1776&lt;&gt;""),"SEM LOTE",IF(AND(Q1776&lt;&gt;"",Q1776&gt;=Parametros!$B$11),"PARADO/SEM GIRO","OK"))))))))))</f>
        <v>OK</v>
      </c>
      <c r="T1776" s="29" t="str">
        <f aca="false">IF(AND($S1776="PARADO/SEM GIRO",$K1776="KG",OR(Painel!$B$5="(Todos)",A1776=Painel!$B$5)*OR(Painel!$E$5="(Todos)",P1776=Painel!$E$5)),$J1776+ROW()/10000000,"")</f>
        <v/>
      </c>
      <c r="U1776" s="29" t="str">
        <f aca="false">IF(AND($S1776="VENCIDO",$K1776="KG",OR(Painel!$B$5="(Todos)",A1776=Painel!$B$5)*OR(Painel!$E$5="(Todos)",P1776=Painel!$E$5)),$J1776+ROW()/10000000,"")</f>
        <v/>
      </c>
    </row>
    <row r="1777" customFormat="false" ht="15" hidden="false" customHeight="false" outlineLevel="0" collapsed="false">
      <c r="A1777" s="29" t="s">
        <v>53</v>
      </c>
      <c r="B1777" s="29" t="s">
        <v>3373</v>
      </c>
      <c r="C1777" s="29" t="s">
        <v>196</v>
      </c>
      <c r="D1777" s="29" t="s">
        <v>197</v>
      </c>
      <c r="E1777" s="29" t="n">
        <v>1</v>
      </c>
      <c r="F1777" s="29" t="s">
        <v>137</v>
      </c>
      <c r="G1777" s="29" t="s">
        <v>3374</v>
      </c>
      <c r="H1777" s="30" t="n">
        <v>640</v>
      </c>
      <c r="I1777" s="31" t="n">
        <v>46262</v>
      </c>
      <c r="J1777" s="30" t="n">
        <v>640</v>
      </c>
      <c r="K1777" s="29" t="s">
        <v>120</v>
      </c>
      <c r="L1777" s="29" t="s">
        <v>190</v>
      </c>
      <c r="M1777" s="29"/>
      <c r="N1777" s="29" t="s">
        <v>122</v>
      </c>
      <c r="O1777" s="31" t="n">
        <v>46318</v>
      </c>
      <c r="P1777" s="29" t="s">
        <v>123</v>
      </c>
      <c r="Q1777" s="29" t="n">
        <f aca="false">IFERROR(VALUE(L1777),"")</f>
        <v>23</v>
      </c>
      <c r="R1777" s="29" t="n">
        <f aca="true">IF(O1777="","",O1777-TODAY())</f>
        <v>33</v>
      </c>
      <c r="S1777" s="29" t="str">
        <f aca="false">IF(C1777="&lt;&lt; vazio &gt;&gt;","VAZIA",IF(AND(O1777&lt;&gt;"",R1777&lt;0),"VENCIDO",IF(AND(O1777&lt;&gt;"",R1777&lt;=Parametros!$B$10),"PRÓX. VENCIMENTO",IF(F1777="Q","QUALIDADE",IF(F1777="S","BLOQUEADO",IF(F1777="R","RESTRITO/DEVOLUÇÃO",IF(OR(N1777="QUAR",N1777="QRES"),"QUARENTENA",IF(OR(B1777="DESCARTE",B1777="DEVOLUÇÃO"),"DESCARTE/DEVOLUÇÃO",IF(AND(D1777="",K1777&lt;&gt;""),"SEM LOTE",IF(AND(Q1777&lt;&gt;"",Q1777&gt;=Parametros!$B$11),"PARADO/SEM GIRO","OK"))))))))))</f>
        <v>PRÓX. VENCIMENTO</v>
      </c>
      <c r="T1777" s="29" t="str">
        <f aca="false">IF(AND($S1777="PARADO/SEM GIRO",$K1777="KG",OR(Painel!$B$5="(Todos)",A1777=Painel!$B$5)*OR(Painel!$E$5="(Todos)",P1777=Painel!$E$5)),$J1777+ROW()/10000000,"")</f>
        <v/>
      </c>
      <c r="U1777" s="29" t="str">
        <f aca="false">IF(AND($S1777="VENCIDO",$K1777="KG",OR(Painel!$B$5="(Todos)",A1777=Painel!$B$5)*OR(Painel!$E$5="(Todos)",P1777=Painel!$E$5)),$J1777+ROW()/10000000,"")</f>
        <v/>
      </c>
    </row>
    <row r="1778" customFormat="false" ht="15" hidden="false" customHeight="false" outlineLevel="0" collapsed="false">
      <c r="A1778" s="29" t="s">
        <v>53</v>
      </c>
      <c r="B1778" s="29" t="s">
        <v>3375</v>
      </c>
      <c r="C1778" s="29" t="s">
        <v>250</v>
      </c>
      <c r="D1778" s="29" t="s">
        <v>3007</v>
      </c>
      <c r="E1778" s="29" t="n">
        <v>1</v>
      </c>
      <c r="F1778" s="29" t="s">
        <v>268</v>
      </c>
      <c r="G1778" s="29" t="s">
        <v>3376</v>
      </c>
      <c r="H1778" s="30" t="n">
        <v>400</v>
      </c>
      <c r="I1778" s="31" t="n">
        <v>46283</v>
      </c>
      <c r="J1778" s="30" t="n">
        <v>400</v>
      </c>
      <c r="K1778" s="29" t="s">
        <v>120</v>
      </c>
      <c r="L1778" s="29" t="s">
        <v>176</v>
      </c>
      <c r="M1778" s="29"/>
      <c r="N1778" s="29" t="s">
        <v>122</v>
      </c>
      <c r="O1778" s="31" t="n">
        <v>46830</v>
      </c>
      <c r="P1778" s="29" t="s">
        <v>123</v>
      </c>
      <c r="Q1778" s="29" t="n">
        <f aca="false">IFERROR(VALUE(L1778),"")</f>
        <v>2</v>
      </c>
      <c r="R1778" s="29" t="n">
        <f aca="true">IF(O1778="","",O1778-TODAY())</f>
        <v>545</v>
      </c>
      <c r="S1778" s="29" t="str">
        <f aca="false">IF(C1778="&lt;&lt; vazio &gt;&gt;","VAZIA",IF(AND(O1778&lt;&gt;"",R1778&lt;0),"VENCIDO",IF(AND(O1778&lt;&gt;"",R1778&lt;=Parametros!$B$10),"PRÓX. VENCIMENTO",IF(F1778="Q","QUALIDADE",IF(F1778="S","BLOQUEADO",IF(F1778="R","RESTRITO/DEVOLUÇÃO",IF(OR(N1778="QUAR",N1778="QRES"),"QUARENTENA",IF(OR(B1778="DESCARTE",B1778="DEVOLUÇÃO"),"DESCARTE/DEVOLUÇÃO",IF(AND(D1778="",K1778&lt;&gt;""),"SEM LOTE",IF(AND(Q1778&lt;&gt;"",Q1778&gt;=Parametros!$B$11),"PARADO/SEM GIRO","OK"))))))))))</f>
        <v>QUALIDADE</v>
      </c>
      <c r="T1778" s="29" t="str">
        <f aca="false">IF(AND($S1778="PARADO/SEM GIRO",$K1778="KG",OR(Painel!$B$5="(Todos)",A1778=Painel!$B$5)*OR(Painel!$E$5="(Todos)",P1778=Painel!$E$5)),$J1778+ROW()/10000000,"")</f>
        <v/>
      </c>
      <c r="U1778" s="29" t="str">
        <f aca="false">IF(AND($S1778="VENCIDO",$K1778="KG",OR(Painel!$B$5="(Todos)",A1778=Painel!$B$5)*OR(Painel!$E$5="(Todos)",P1778=Painel!$E$5)),$J1778+ROW()/10000000,"")</f>
        <v/>
      </c>
    </row>
    <row r="1779" customFormat="false" ht="15" hidden="false" customHeight="false" outlineLevel="0" collapsed="false">
      <c r="A1779" s="29" t="s">
        <v>53</v>
      </c>
      <c r="B1779" s="29" t="s">
        <v>3377</v>
      </c>
      <c r="C1779" s="29" t="s">
        <v>988</v>
      </c>
      <c r="D1779" s="29" t="s">
        <v>834</v>
      </c>
      <c r="E1779" s="29" t="n">
        <v>1</v>
      </c>
      <c r="F1779" s="29"/>
      <c r="G1779" s="29" t="s">
        <v>3378</v>
      </c>
      <c r="H1779" s="30" t="n">
        <v>800</v>
      </c>
      <c r="I1779" s="31" t="n">
        <v>46282</v>
      </c>
      <c r="J1779" s="30" t="n">
        <v>800</v>
      </c>
      <c r="K1779" s="29" t="s">
        <v>120</v>
      </c>
      <c r="L1779" s="29" t="s">
        <v>400</v>
      </c>
      <c r="M1779" s="29"/>
      <c r="N1779" s="29" t="s">
        <v>122</v>
      </c>
      <c r="O1779" s="31" t="n">
        <v>47008</v>
      </c>
      <c r="P1779" s="29" t="s">
        <v>123</v>
      </c>
      <c r="Q1779" s="29" t="n">
        <f aca="false">IFERROR(VALUE(L1779),"")</f>
        <v>3</v>
      </c>
      <c r="R1779" s="29" t="n">
        <f aca="true">IF(O1779="","",O1779-TODAY())</f>
        <v>723</v>
      </c>
      <c r="S1779" s="29" t="str">
        <f aca="false">IF(C1779="&lt;&lt; vazio &gt;&gt;","VAZIA",IF(AND(O1779&lt;&gt;"",R1779&lt;0),"VENCIDO",IF(AND(O1779&lt;&gt;"",R1779&lt;=Parametros!$B$10),"PRÓX. VENCIMENTO",IF(F1779="Q","QUALIDADE",IF(F1779="S","BLOQUEADO",IF(F1779="R","RESTRITO/DEVOLUÇÃO",IF(OR(N1779="QUAR",N1779="QRES"),"QUARENTENA",IF(OR(B1779="DESCARTE",B1779="DEVOLUÇÃO"),"DESCARTE/DEVOLUÇÃO",IF(AND(D1779="",K1779&lt;&gt;""),"SEM LOTE",IF(AND(Q1779&lt;&gt;"",Q1779&gt;=Parametros!$B$11),"PARADO/SEM GIRO","OK"))))))))))</f>
        <v>OK</v>
      </c>
      <c r="T1779" s="29" t="str">
        <f aca="false">IF(AND($S1779="PARADO/SEM GIRO",$K1779="KG",OR(Painel!$B$5="(Todos)",A1779=Painel!$B$5)*OR(Painel!$E$5="(Todos)",P1779=Painel!$E$5)),$J1779+ROW()/10000000,"")</f>
        <v/>
      </c>
      <c r="U1779" s="29" t="str">
        <f aca="false">IF(AND($S1779="VENCIDO",$K1779="KG",OR(Painel!$B$5="(Todos)",A1779=Painel!$B$5)*OR(Painel!$E$5="(Todos)",P1779=Painel!$E$5)),$J1779+ROW()/10000000,"")</f>
        <v/>
      </c>
    </row>
    <row r="1780" customFormat="false" ht="15" hidden="false" customHeight="false" outlineLevel="0" collapsed="false">
      <c r="A1780" s="29" t="s">
        <v>53</v>
      </c>
      <c r="B1780" s="29" t="s">
        <v>3379</v>
      </c>
      <c r="C1780" s="29" t="s">
        <v>161</v>
      </c>
      <c r="D1780" s="29" t="s">
        <v>2923</v>
      </c>
      <c r="E1780" s="29" t="n">
        <v>1</v>
      </c>
      <c r="F1780" s="29"/>
      <c r="G1780" s="29" t="s">
        <v>3380</v>
      </c>
      <c r="H1780" s="30" t="n">
        <v>999.9</v>
      </c>
      <c r="I1780" s="31" t="n">
        <v>46220</v>
      </c>
      <c r="J1780" s="30" t="n">
        <v>999.9</v>
      </c>
      <c r="K1780" s="29" t="s">
        <v>120</v>
      </c>
      <c r="L1780" s="29" t="s">
        <v>2925</v>
      </c>
      <c r="M1780" s="29"/>
      <c r="N1780" s="29" t="s">
        <v>122</v>
      </c>
      <c r="O1780" s="31" t="n">
        <v>46765</v>
      </c>
      <c r="P1780" s="29" t="s">
        <v>123</v>
      </c>
      <c r="Q1780" s="29" t="n">
        <f aca="false">IFERROR(VALUE(L1780),"")</f>
        <v>65</v>
      </c>
      <c r="R1780" s="29" t="n">
        <f aca="true">IF(O1780="","",O1780-TODAY())</f>
        <v>480</v>
      </c>
      <c r="S1780" s="29" t="str">
        <f aca="false">IF(C1780="&lt;&lt; vazio &gt;&gt;","VAZIA",IF(AND(O1780&lt;&gt;"",R1780&lt;0),"VENCIDO",IF(AND(O1780&lt;&gt;"",R1780&lt;=Parametros!$B$10),"PRÓX. VENCIMENTO",IF(F1780="Q","QUALIDADE",IF(F1780="S","BLOQUEADO",IF(F1780="R","RESTRITO/DEVOLUÇÃO",IF(OR(N1780="QUAR",N1780="QRES"),"QUARENTENA",IF(OR(B1780="DESCARTE",B1780="DEVOLUÇÃO"),"DESCARTE/DEVOLUÇÃO",IF(AND(D1780="",K1780&lt;&gt;""),"SEM LOTE",IF(AND(Q1780&lt;&gt;"",Q1780&gt;=Parametros!$B$11),"PARADO/SEM GIRO","OK"))))))))))</f>
        <v>OK</v>
      </c>
      <c r="T1780" s="29" t="str">
        <f aca="false">IF(AND($S1780="PARADO/SEM GIRO",$K1780="KG",OR(Painel!$B$5="(Todos)",A1780=Painel!$B$5)*OR(Painel!$E$5="(Todos)",P1780=Painel!$E$5)),$J1780+ROW()/10000000,"")</f>
        <v/>
      </c>
      <c r="U1780" s="29" t="str">
        <f aca="false">IF(AND($S1780="VENCIDO",$K1780="KG",OR(Painel!$B$5="(Todos)",A1780=Painel!$B$5)*OR(Painel!$E$5="(Todos)",P1780=Painel!$E$5)),$J1780+ROW()/10000000,"")</f>
        <v/>
      </c>
    </row>
    <row r="1781" customFormat="false" ht="15" hidden="false" customHeight="false" outlineLevel="0" collapsed="false">
      <c r="A1781" s="29" t="s">
        <v>53</v>
      </c>
      <c r="B1781" s="29" t="s">
        <v>3381</v>
      </c>
      <c r="C1781" s="29" t="s">
        <v>679</v>
      </c>
      <c r="D1781" s="29" t="s">
        <v>685</v>
      </c>
      <c r="E1781" s="29" t="n">
        <v>1</v>
      </c>
      <c r="F1781" s="29" t="s">
        <v>268</v>
      </c>
      <c r="G1781" s="29" t="s">
        <v>3382</v>
      </c>
      <c r="H1781" s="30" t="n">
        <v>1080</v>
      </c>
      <c r="I1781" s="31" t="n">
        <v>46282</v>
      </c>
      <c r="J1781" s="30" t="n">
        <v>1080</v>
      </c>
      <c r="K1781" s="29" t="s">
        <v>120</v>
      </c>
      <c r="L1781" s="29" t="s">
        <v>400</v>
      </c>
      <c r="M1781" s="29"/>
      <c r="N1781" s="29" t="s">
        <v>122</v>
      </c>
      <c r="O1781" s="31" t="n">
        <v>46647</v>
      </c>
      <c r="P1781" s="29" t="s">
        <v>123</v>
      </c>
      <c r="Q1781" s="29" t="n">
        <f aca="false">IFERROR(VALUE(L1781),"")</f>
        <v>3</v>
      </c>
      <c r="R1781" s="29" t="n">
        <f aca="true">IF(O1781="","",O1781-TODAY())</f>
        <v>362</v>
      </c>
      <c r="S1781" s="29" t="str">
        <f aca="false">IF(C1781="&lt;&lt; vazio &gt;&gt;","VAZIA",IF(AND(O1781&lt;&gt;"",R1781&lt;0),"VENCIDO",IF(AND(O1781&lt;&gt;"",R1781&lt;=Parametros!$B$10),"PRÓX. VENCIMENTO",IF(F1781="Q","QUALIDADE",IF(F1781="S","BLOQUEADO",IF(F1781="R","RESTRITO/DEVOLUÇÃO",IF(OR(N1781="QUAR",N1781="QRES"),"QUARENTENA",IF(OR(B1781="DESCARTE",B1781="DEVOLUÇÃO"),"DESCARTE/DEVOLUÇÃO",IF(AND(D1781="",K1781&lt;&gt;""),"SEM LOTE",IF(AND(Q1781&lt;&gt;"",Q1781&gt;=Parametros!$B$11),"PARADO/SEM GIRO","OK"))))))))))</f>
        <v>QUALIDADE</v>
      </c>
      <c r="T1781" s="29" t="str">
        <f aca="false">IF(AND($S1781="PARADO/SEM GIRO",$K1781="KG",OR(Painel!$B$5="(Todos)",A1781=Painel!$B$5)*OR(Painel!$E$5="(Todos)",P1781=Painel!$E$5)),$J1781+ROW()/10000000,"")</f>
        <v/>
      </c>
      <c r="U1781" s="29" t="str">
        <f aca="false">IF(AND($S1781="VENCIDO",$K1781="KG",OR(Painel!$B$5="(Todos)",A1781=Painel!$B$5)*OR(Painel!$E$5="(Todos)",P1781=Painel!$E$5)),$J1781+ROW()/10000000,"")</f>
        <v/>
      </c>
    </row>
    <row r="1782" customFormat="false" ht="15" hidden="false" customHeight="false" outlineLevel="0" collapsed="false">
      <c r="A1782" s="29" t="s">
        <v>53</v>
      </c>
      <c r="B1782" s="29" t="s">
        <v>3383</v>
      </c>
      <c r="C1782" s="29" t="s">
        <v>167</v>
      </c>
      <c r="D1782" s="29" t="s">
        <v>1185</v>
      </c>
      <c r="E1782" s="29" t="n">
        <v>1</v>
      </c>
      <c r="F1782" s="29" t="s">
        <v>268</v>
      </c>
      <c r="G1782" s="29" t="s">
        <v>3384</v>
      </c>
      <c r="H1782" s="30" t="n">
        <v>590.4</v>
      </c>
      <c r="I1782" s="31" t="n">
        <v>46283</v>
      </c>
      <c r="J1782" s="30" t="n">
        <v>590.4</v>
      </c>
      <c r="K1782" s="29" t="s">
        <v>120</v>
      </c>
      <c r="L1782" s="29" t="s">
        <v>176</v>
      </c>
      <c r="M1782" s="29"/>
      <c r="N1782" s="29" t="s">
        <v>122</v>
      </c>
      <c r="O1782" s="31" t="n">
        <v>46830</v>
      </c>
      <c r="P1782" s="29" t="s">
        <v>123</v>
      </c>
      <c r="Q1782" s="29" t="n">
        <f aca="false">IFERROR(VALUE(L1782),"")</f>
        <v>2</v>
      </c>
      <c r="R1782" s="29" t="n">
        <f aca="true">IF(O1782="","",O1782-TODAY())</f>
        <v>545</v>
      </c>
      <c r="S1782" s="29" t="str">
        <f aca="false">IF(C1782="&lt;&lt; vazio &gt;&gt;","VAZIA",IF(AND(O1782&lt;&gt;"",R1782&lt;0),"VENCIDO",IF(AND(O1782&lt;&gt;"",R1782&lt;=Parametros!$B$10),"PRÓX. VENCIMENTO",IF(F1782="Q","QUALIDADE",IF(F1782="S","BLOQUEADO",IF(F1782="R","RESTRITO/DEVOLUÇÃO",IF(OR(N1782="QUAR",N1782="QRES"),"QUARENTENA",IF(OR(B1782="DESCARTE",B1782="DEVOLUÇÃO"),"DESCARTE/DEVOLUÇÃO",IF(AND(D1782="",K1782&lt;&gt;""),"SEM LOTE",IF(AND(Q1782&lt;&gt;"",Q1782&gt;=Parametros!$B$11),"PARADO/SEM GIRO","OK"))))))))))</f>
        <v>QUALIDADE</v>
      </c>
      <c r="T1782" s="29" t="str">
        <f aca="false">IF(AND($S1782="PARADO/SEM GIRO",$K1782="KG",OR(Painel!$B$5="(Todos)",A1782=Painel!$B$5)*OR(Painel!$E$5="(Todos)",P1782=Painel!$E$5)),$J1782+ROW()/10000000,"")</f>
        <v/>
      </c>
      <c r="U1782" s="29" t="str">
        <f aca="false">IF(AND($S1782="VENCIDO",$K1782="KG",OR(Painel!$B$5="(Todos)",A1782=Painel!$B$5)*OR(Painel!$E$5="(Todos)",P1782=Painel!$E$5)),$J1782+ROW()/10000000,"")</f>
        <v/>
      </c>
    </row>
    <row r="1783" customFormat="false" ht="15" hidden="false" customHeight="false" outlineLevel="0" collapsed="false">
      <c r="A1783" s="29" t="s">
        <v>53</v>
      </c>
      <c r="B1783" s="29" t="s">
        <v>3385</v>
      </c>
      <c r="C1783" s="29" t="s">
        <v>662</v>
      </c>
      <c r="D1783" s="29" t="s">
        <v>733</v>
      </c>
      <c r="E1783" s="29" t="n">
        <v>1</v>
      </c>
      <c r="F1783" s="29"/>
      <c r="G1783" s="29" t="s">
        <v>3386</v>
      </c>
      <c r="H1783" s="30" t="n">
        <v>1000</v>
      </c>
      <c r="I1783" s="31" t="n">
        <v>46276</v>
      </c>
      <c r="J1783" s="30" t="n">
        <v>1000</v>
      </c>
      <c r="K1783" s="29" t="s">
        <v>120</v>
      </c>
      <c r="L1783" s="29" t="s">
        <v>133</v>
      </c>
      <c r="M1783" s="29"/>
      <c r="N1783" s="29" t="s">
        <v>122</v>
      </c>
      <c r="O1783" s="31" t="n">
        <v>46817</v>
      </c>
      <c r="P1783" s="29" t="s">
        <v>123</v>
      </c>
      <c r="Q1783" s="29" t="n">
        <f aca="false">IFERROR(VALUE(L1783),"")</f>
        <v>9</v>
      </c>
      <c r="R1783" s="29" t="n">
        <f aca="true">IF(O1783="","",O1783-TODAY())</f>
        <v>532</v>
      </c>
      <c r="S1783" s="29" t="str">
        <f aca="false">IF(C1783="&lt;&lt; vazio &gt;&gt;","VAZIA",IF(AND(O1783&lt;&gt;"",R1783&lt;0),"VENCIDO",IF(AND(O1783&lt;&gt;"",R1783&lt;=Parametros!$B$10),"PRÓX. VENCIMENTO",IF(F1783="Q","QUALIDADE",IF(F1783="S","BLOQUEADO",IF(F1783="R","RESTRITO/DEVOLUÇÃO",IF(OR(N1783="QUAR",N1783="QRES"),"QUARENTENA",IF(OR(B1783="DESCARTE",B1783="DEVOLUÇÃO"),"DESCARTE/DEVOLUÇÃO",IF(AND(D1783="",K1783&lt;&gt;""),"SEM LOTE",IF(AND(Q1783&lt;&gt;"",Q1783&gt;=Parametros!$B$11),"PARADO/SEM GIRO","OK"))))))))))</f>
        <v>OK</v>
      </c>
      <c r="T1783" s="29" t="str">
        <f aca="false">IF(AND($S1783="PARADO/SEM GIRO",$K1783="KG",OR(Painel!$B$5="(Todos)",A1783=Painel!$B$5)*OR(Painel!$E$5="(Todos)",P1783=Painel!$E$5)),$J1783+ROW()/10000000,"")</f>
        <v/>
      </c>
      <c r="U1783" s="29" t="str">
        <f aca="false">IF(AND($S1783="VENCIDO",$K1783="KG",OR(Painel!$B$5="(Todos)",A1783=Painel!$B$5)*OR(Painel!$E$5="(Todos)",P1783=Painel!$E$5)),$J1783+ROW()/10000000,"")</f>
        <v/>
      </c>
    </row>
    <row r="1784" customFormat="false" ht="15" hidden="false" customHeight="false" outlineLevel="0" collapsed="false">
      <c r="A1784" s="29" t="s">
        <v>53</v>
      </c>
      <c r="B1784" s="29" t="s">
        <v>3387</v>
      </c>
      <c r="C1784" s="29" t="s">
        <v>369</v>
      </c>
      <c r="D1784" s="29" t="s">
        <v>3388</v>
      </c>
      <c r="E1784" s="29" t="n">
        <v>1</v>
      </c>
      <c r="F1784" s="29"/>
      <c r="G1784" s="29" t="s">
        <v>3389</v>
      </c>
      <c r="H1784" s="30" t="n">
        <v>999.9</v>
      </c>
      <c r="I1784" s="31" t="n">
        <v>46283</v>
      </c>
      <c r="J1784" s="30" t="n">
        <v>999.9</v>
      </c>
      <c r="K1784" s="29" t="s">
        <v>120</v>
      </c>
      <c r="L1784" s="29" t="s">
        <v>1458</v>
      </c>
      <c r="M1784" s="29"/>
      <c r="N1784" s="29" t="s">
        <v>122</v>
      </c>
      <c r="O1784" s="31" t="n">
        <v>46799</v>
      </c>
      <c r="P1784" s="29" t="s">
        <v>123</v>
      </c>
      <c r="Q1784" s="29" t="n">
        <f aca="false">IFERROR(VALUE(L1784),"")</f>
        <v>31</v>
      </c>
      <c r="R1784" s="29" t="n">
        <f aca="true">IF(O1784="","",O1784-TODAY())</f>
        <v>514</v>
      </c>
      <c r="S1784" s="29" t="str">
        <f aca="false">IF(C1784="&lt;&lt; vazio &gt;&gt;","VAZIA",IF(AND(O1784&lt;&gt;"",R1784&lt;0),"VENCIDO",IF(AND(O1784&lt;&gt;"",R1784&lt;=Parametros!$B$10),"PRÓX. VENCIMENTO",IF(F1784="Q","QUALIDADE",IF(F1784="S","BLOQUEADO",IF(F1784="R","RESTRITO/DEVOLUÇÃO",IF(OR(N1784="QUAR",N1784="QRES"),"QUARENTENA",IF(OR(B1784="DESCARTE",B1784="DEVOLUÇÃO"),"DESCARTE/DEVOLUÇÃO",IF(AND(D1784="",K1784&lt;&gt;""),"SEM LOTE",IF(AND(Q1784&lt;&gt;"",Q1784&gt;=Parametros!$B$11),"PARADO/SEM GIRO","OK"))))))))))</f>
        <v>OK</v>
      </c>
      <c r="T1784" s="29" t="str">
        <f aca="false">IF(AND($S1784="PARADO/SEM GIRO",$K1784="KG",OR(Painel!$B$5="(Todos)",A1784=Painel!$B$5)*OR(Painel!$E$5="(Todos)",P1784=Painel!$E$5)),$J1784+ROW()/10000000,"")</f>
        <v/>
      </c>
      <c r="U1784" s="29" t="str">
        <f aca="false">IF(AND($S1784="VENCIDO",$K1784="KG",OR(Painel!$B$5="(Todos)",A1784=Painel!$B$5)*OR(Painel!$E$5="(Todos)",P1784=Painel!$E$5)),$J1784+ROW()/10000000,"")</f>
        <v/>
      </c>
    </row>
    <row r="1785" customFormat="false" ht="15" hidden="false" customHeight="false" outlineLevel="0" collapsed="false">
      <c r="A1785" s="29" t="s">
        <v>53</v>
      </c>
      <c r="B1785" s="29" t="s">
        <v>3390</v>
      </c>
      <c r="C1785" s="29" t="s">
        <v>1381</v>
      </c>
      <c r="D1785" s="29" t="s">
        <v>1382</v>
      </c>
      <c r="E1785" s="29" t="n">
        <v>1</v>
      </c>
      <c r="F1785" s="29"/>
      <c r="G1785" s="29" t="s">
        <v>3391</v>
      </c>
      <c r="H1785" s="30" t="n">
        <v>800</v>
      </c>
      <c r="I1785" s="31" t="n">
        <v>46231</v>
      </c>
      <c r="J1785" s="30" t="n">
        <v>800</v>
      </c>
      <c r="K1785" s="29" t="s">
        <v>120</v>
      </c>
      <c r="L1785" s="29" t="s">
        <v>2246</v>
      </c>
      <c r="M1785" s="29"/>
      <c r="N1785" s="29" t="s">
        <v>122</v>
      </c>
      <c r="O1785" s="31" t="n">
        <v>46590</v>
      </c>
      <c r="P1785" s="29" t="s">
        <v>123</v>
      </c>
      <c r="Q1785" s="29" t="n">
        <f aca="false">IFERROR(VALUE(L1785),"")</f>
        <v>54</v>
      </c>
      <c r="R1785" s="29" t="n">
        <f aca="true">IF(O1785="","",O1785-TODAY())</f>
        <v>305</v>
      </c>
      <c r="S1785" s="29" t="str">
        <f aca="false">IF(C1785="&lt;&lt; vazio &gt;&gt;","VAZIA",IF(AND(O1785&lt;&gt;"",R1785&lt;0),"VENCIDO",IF(AND(O1785&lt;&gt;"",R1785&lt;=Parametros!$B$10),"PRÓX. VENCIMENTO",IF(F1785="Q","QUALIDADE",IF(F1785="S","BLOQUEADO",IF(F1785="R","RESTRITO/DEVOLUÇÃO",IF(OR(N1785="QUAR",N1785="QRES"),"QUARENTENA",IF(OR(B1785="DESCARTE",B1785="DEVOLUÇÃO"),"DESCARTE/DEVOLUÇÃO",IF(AND(D1785="",K1785&lt;&gt;""),"SEM LOTE",IF(AND(Q1785&lt;&gt;"",Q1785&gt;=Parametros!$B$11),"PARADO/SEM GIRO","OK"))))))))))</f>
        <v>OK</v>
      </c>
      <c r="T1785" s="29" t="str">
        <f aca="false">IF(AND($S1785="PARADO/SEM GIRO",$K1785="KG",OR(Painel!$B$5="(Todos)",A1785=Painel!$B$5)*OR(Painel!$E$5="(Todos)",P1785=Painel!$E$5)),$J1785+ROW()/10000000,"")</f>
        <v/>
      </c>
      <c r="U1785" s="29" t="str">
        <f aca="false">IF(AND($S1785="VENCIDO",$K1785="KG",OR(Painel!$B$5="(Todos)",A1785=Painel!$B$5)*OR(Painel!$E$5="(Todos)",P1785=Painel!$E$5)),$J1785+ROW()/10000000,"")</f>
        <v/>
      </c>
    </row>
    <row r="1786" customFormat="false" ht="15" hidden="false" customHeight="false" outlineLevel="0" collapsed="false">
      <c r="A1786" s="29" t="s">
        <v>53</v>
      </c>
      <c r="B1786" s="29" t="s">
        <v>3392</v>
      </c>
      <c r="C1786" s="29" t="s">
        <v>250</v>
      </c>
      <c r="D1786" s="29" t="s">
        <v>3007</v>
      </c>
      <c r="E1786" s="29" t="n">
        <v>1</v>
      </c>
      <c r="F1786" s="29" t="s">
        <v>268</v>
      </c>
      <c r="G1786" s="29" t="s">
        <v>3393</v>
      </c>
      <c r="H1786" s="30" t="n">
        <v>1000</v>
      </c>
      <c r="I1786" s="31" t="n">
        <v>46283</v>
      </c>
      <c r="J1786" s="30" t="n">
        <v>1000</v>
      </c>
      <c r="K1786" s="29" t="s">
        <v>120</v>
      </c>
      <c r="L1786" s="29" t="s">
        <v>176</v>
      </c>
      <c r="M1786" s="29"/>
      <c r="N1786" s="29" t="s">
        <v>122</v>
      </c>
      <c r="O1786" s="31" t="n">
        <v>46830</v>
      </c>
      <c r="P1786" s="29" t="s">
        <v>123</v>
      </c>
      <c r="Q1786" s="29" t="n">
        <f aca="false">IFERROR(VALUE(L1786),"")</f>
        <v>2</v>
      </c>
      <c r="R1786" s="29" t="n">
        <f aca="true">IF(O1786="","",O1786-TODAY())</f>
        <v>545</v>
      </c>
      <c r="S1786" s="29" t="str">
        <f aca="false">IF(C1786="&lt;&lt; vazio &gt;&gt;","VAZIA",IF(AND(O1786&lt;&gt;"",R1786&lt;0),"VENCIDO",IF(AND(O1786&lt;&gt;"",R1786&lt;=Parametros!$B$10),"PRÓX. VENCIMENTO",IF(F1786="Q","QUALIDADE",IF(F1786="S","BLOQUEADO",IF(F1786="R","RESTRITO/DEVOLUÇÃO",IF(OR(N1786="QUAR",N1786="QRES"),"QUARENTENA",IF(OR(B1786="DESCARTE",B1786="DEVOLUÇÃO"),"DESCARTE/DEVOLUÇÃO",IF(AND(D1786="",K1786&lt;&gt;""),"SEM LOTE",IF(AND(Q1786&lt;&gt;"",Q1786&gt;=Parametros!$B$11),"PARADO/SEM GIRO","OK"))))))))))</f>
        <v>QUALIDADE</v>
      </c>
      <c r="T1786" s="29" t="str">
        <f aca="false">IF(AND($S1786="PARADO/SEM GIRO",$K1786="KG",OR(Painel!$B$5="(Todos)",A1786=Painel!$B$5)*OR(Painel!$E$5="(Todos)",P1786=Painel!$E$5)),$J1786+ROW()/10000000,"")</f>
        <v/>
      </c>
      <c r="U1786" s="29" t="str">
        <f aca="false">IF(AND($S1786="VENCIDO",$K1786="KG",OR(Painel!$B$5="(Todos)",A1786=Painel!$B$5)*OR(Painel!$E$5="(Todos)",P1786=Painel!$E$5)),$J1786+ROW()/10000000,"")</f>
        <v/>
      </c>
    </row>
    <row r="1787" customFormat="false" ht="15" hidden="false" customHeight="false" outlineLevel="0" collapsed="false">
      <c r="A1787" s="29" t="s">
        <v>53</v>
      </c>
      <c r="B1787" s="29" t="s">
        <v>3394</v>
      </c>
      <c r="C1787" s="29" t="s">
        <v>785</v>
      </c>
      <c r="D1787" s="29" t="s">
        <v>786</v>
      </c>
      <c r="E1787" s="29" t="n">
        <v>1</v>
      </c>
      <c r="F1787" s="29"/>
      <c r="G1787" s="29" t="s">
        <v>3395</v>
      </c>
      <c r="H1787" s="30" t="n">
        <v>1000</v>
      </c>
      <c r="I1787" s="31" t="n">
        <v>46282</v>
      </c>
      <c r="J1787" s="30" t="n">
        <v>1000</v>
      </c>
      <c r="K1787" s="29" t="s">
        <v>120</v>
      </c>
      <c r="L1787" s="29" t="s">
        <v>400</v>
      </c>
      <c r="M1787" s="29"/>
      <c r="N1787" s="29" t="s">
        <v>122</v>
      </c>
      <c r="O1787" s="31" t="n">
        <v>46824</v>
      </c>
      <c r="P1787" s="29" t="s">
        <v>123</v>
      </c>
      <c r="Q1787" s="29" t="n">
        <f aca="false">IFERROR(VALUE(L1787),"")</f>
        <v>3</v>
      </c>
      <c r="R1787" s="29" t="n">
        <f aca="true">IF(O1787="","",O1787-TODAY())</f>
        <v>539</v>
      </c>
      <c r="S1787" s="29" t="str">
        <f aca="false">IF(C1787="&lt;&lt; vazio &gt;&gt;","VAZIA",IF(AND(O1787&lt;&gt;"",R1787&lt;0),"VENCIDO",IF(AND(O1787&lt;&gt;"",R1787&lt;=Parametros!$B$10),"PRÓX. VENCIMENTO",IF(F1787="Q","QUALIDADE",IF(F1787="S","BLOQUEADO",IF(F1787="R","RESTRITO/DEVOLUÇÃO",IF(OR(N1787="QUAR",N1787="QRES"),"QUARENTENA",IF(OR(B1787="DESCARTE",B1787="DEVOLUÇÃO"),"DESCARTE/DEVOLUÇÃO",IF(AND(D1787="",K1787&lt;&gt;""),"SEM LOTE",IF(AND(Q1787&lt;&gt;"",Q1787&gt;=Parametros!$B$11),"PARADO/SEM GIRO","OK"))))))))))</f>
        <v>OK</v>
      </c>
      <c r="T1787" s="29" t="str">
        <f aca="false">IF(AND($S1787="PARADO/SEM GIRO",$K1787="KG",OR(Painel!$B$5="(Todos)",A1787=Painel!$B$5)*OR(Painel!$E$5="(Todos)",P1787=Painel!$E$5)),$J1787+ROW()/10000000,"")</f>
        <v/>
      </c>
      <c r="U1787" s="29" t="str">
        <f aca="false">IF(AND($S1787="VENCIDO",$K1787="KG",OR(Painel!$B$5="(Todos)",A1787=Painel!$B$5)*OR(Painel!$E$5="(Todos)",P1787=Painel!$E$5)),$J1787+ROW()/10000000,"")</f>
        <v/>
      </c>
    </row>
    <row r="1788" customFormat="false" ht="15" hidden="false" customHeight="false" outlineLevel="0" collapsed="false">
      <c r="A1788" s="29" t="s">
        <v>53</v>
      </c>
      <c r="B1788" s="29" t="s">
        <v>3396</v>
      </c>
      <c r="C1788" s="29" t="s">
        <v>785</v>
      </c>
      <c r="D1788" s="29" t="s">
        <v>880</v>
      </c>
      <c r="E1788" s="29" t="n">
        <v>1</v>
      </c>
      <c r="F1788" s="29"/>
      <c r="G1788" s="29" t="s">
        <v>3397</v>
      </c>
      <c r="H1788" s="30" t="n">
        <v>1000</v>
      </c>
      <c r="I1788" s="31" t="n">
        <v>46280</v>
      </c>
      <c r="J1788" s="30" t="n">
        <v>1000</v>
      </c>
      <c r="K1788" s="29" t="s">
        <v>120</v>
      </c>
      <c r="L1788" s="29" t="s">
        <v>144</v>
      </c>
      <c r="M1788" s="29"/>
      <c r="N1788" s="29" t="s">
        <v>122</v>
      </c>
      <c r="O1788" s="31" t="n">
        <v>46823</v>
      </c>
      <c r="P1788" s="29" t="s">
        <v>123</v>
      </c>
      <c r="Q1788" s="29" t="n">
        <f aca="false">IFERROR(VALUE(L1788),"")</f>
        <v>5</v>
      </c>
      <c r="R1788" s="29" t="n">
        <f aca="true">IF(O1788="","",O1788-TODAY())</f>
        <v>538</v>
      </c>
      <c r="S1788" s="29" t="str">
        <f aca="false">IF(C1788="&lt;&lt; vazio &gt;&gt;","VAZIA",IF(AND(O1788&lt;&gt;"",R1788&lt;0),"VENCIDO",IF(AND(O1788&lt;&gt;"",R1788&lt;=Parametros!$B$10),"PRÓX. VENCIMENTO",IF(F1788="Q","QUALIDADE",IF(F1788="S","BLOQUEADO",IF(F1788="R","RESTRITO/DEVOLUÇÃO",IF(OR(N1788="QUAR",N1788="QRES"),"QUARENTENA",IF(OR(B1788="DESCARTE",B1788="DEVOLUÇÃO"),"DESCARTE/DEVOLUÇÃO",IF(AND(D1788="",K1788&lt;&gt;""),"SEM LOTE",IF(AND(Q1788&lt;&gt;"",Q1788&gt;=Parametros!$B$11),"PARADO/SEM GIRO","OK"))))))))))</f>
        <v>OK</v>
      </c>
      <c r="T1788" s="29" t="str">
        <f aca="false">IF(AND($S1788="PARADO/SEM GIRO",$K1788="KG",OR(Painel!$B$5="(Todos)",A1788=Painel!$B$5)*OR(Painel!$E$5="(Todos)",P1788=Painel!$E$5)),$J1788+ROW()/10000000,"")</f>
        <v/>
      </c>
      <c r="U1788" s="29" t="str">
        <f aca="false">IF(AND($S1788="VENCIDO",$K1788="KG",OR(Painel!$B$5="(Todos)",A1788=Painel!$B$5)*OR(Painel!$E$5="(Todos)",P1788=Painel!$E$5)),$J1788+ROW()/10000000,"")</f>
        <v/>
      </c>
    </row>
    <row r="1789" customFormat="false" ht="15" hidden="false" customHeight="false" outlineLevel="0" collapsed="false">
      <c r="A1789" s="29" t="s">
        <v>53</v>
      </c>
      <c r="B1789" s="29" t="s">
        <v>3398</v>
      </c>
      <c r="C1789" s="29" t="s">
        <v>313</v>
      </c>
      <c r="D1789" s="29" t="s">
        <v>3399</v>
      </c>
      <c r="E1789" s="29" t="n">
        <v>1</v>
      </c>
      <c r="F1789" s="29" t="s">
        <v>137</v>
      </c>
      <c r="G1789" s="29" t="s">
        <v>3400</v>
      </c>
      <c r="H1789" s="30" t="n">
        <v>141.4</v>
      </c>
      <c r="I1789" s="31" t="n">
        <v>46271</v>
      </c>
      <c r="J1789" s="30" t="n">
        <v>141.4</v>
      </c>
      <c r="K1789" s="29" t="s">
        <v>120</v>
      </c>
      <c r="L1789" s="29" t="s">
        <v>221</v>
      </c>
      <c r="M1789" s="29"/>
      <c r="N1789" s="29" t="s">
        <v>134</v>
      </c>
      <c r="O1789" s="31" t="n">
        <v>46286</v>
      </c>
      <c r="P1789" s="29" t="s">
        <v>123</v>
      </c>
      <c r="Q1789" s="29" t="n">
        <f aca="false">IFERROR(VALUE(L1789),"")</f>
        <v>14</v>
      </c>
      <c r="R1789" s="29" t="n">
        <f aca="true">IF(O1789="","",O1789-TODAY())</f>
        <v>1</v>
      </c>
      <c r="S1789" s="29" t="str">
        <f aca="false">IF(C1789="&lt;&lt; vazio &gt;&gt;","VAZIA",IF(AND(O1789&lt;&gt;"",R1789&lt;0),"VENCIDO",IF(AND(O1789&lt;&gt;"",R1789&lt;=Parametros!$B$10),"PRÓX. VENCIMENTO",IF(F1789="Q","QUALIDADE",IF(F1789="S","BLOQUEADO",IF(F1789="R","RESTRITO/DEVOLUÇÃO",IF(OR(N1789="QUAR",N1789="QRES"),"QUARENTENA",IF(OR(B1789="DESCARTE",B1789="DEVOLUÇÃO"),"DESCARTE/DEVOLUÇÃO",IF(AND(D1789="",K1789&lt;&gt;""),"SEM LOTE",IF(AND(Q1789&lt;&gt;"",Q1789&gt;=Parametros!$B$11),"PARADO/SEM GIRO","OK"))))))))))</f>
        <v>PRÓX. VENCIMENTO</v>
      </c>
      <c r="T1789" s="29" t="str">
        <f aca="false">IF(AND($S1789="PARADO/SEM GIRO",$K1789="KG",OR(Painel!$B$5="(Todos)",A1789=Painel!$B$5)*OR(Painel!$E$5="(Todos)",P1789=Painel!$E$5)),$J1789+ROW()/10000000,"")</f>
        <v/>
      </c>
      <c r="U1789" s="29" t="str">
        <f aca="false">IF(AND($S1789="VENCIDO",$K1789="KG",OR(Painel!$B$5="(Todos)",A1789=Painel!$B$5)*OR(Painel!$E$5="(Todos)",P1789=Painel!$E$5)),$J1789+ROW()/10000000,"")</f>
        <v/>
      </c>
    </row>
    <row r="1790" customFormat="false" ht="15" hidden="false" customHeight="false" outlineLevel="0" collapsed="false">
      <c r="A1790" s="29" t="s">
        <v>53</v>
      </c>
      <c r="B1790" s="29" t="s">
        <v>3401</v>
      </c>
      <c r="C1790" s="29" t="s">
        <v>186</v>
      </c>
      <c r="D1790" s="29" t="s">
        <v>3402</v>
      </c>
      <c r="E1790" s="29" t="n">
        <v>1</v>
      </c>
      <c r="F1790" s="29"/>
      <c r="G1790" s="29" t="s">
        <v>3403</v>
      </c>
      <c r="H1790" s="30" t="n">
        <v>545.4</v>
      </c>
      <c r="I1790" s="31" t="n">
        <v>46283</v>
      </c>
      <c r="J1790" s="30" t="n">
        <v>545.4</v>
      </c>
      <c r="K1790" s="29" t="s">
        <v>120</v>
      </c>
      <c r="L1790" s="29" t="s">
        <v>138</v>
      </c>
      <c r="M1790" s="29"/>
      <c r="N1790" s="29" t="s">
        <v>122</v>
      </c>
      <c r="O1790" s="31" t="n">
        <v>46812</v>
      </c>
      <c r="P1790" s="29" t="s">
        <v>123</v>
      </c>
      <c r="Q1790" s="29" t="n">
        <f aca="false">IFERROR(VALUE(L1790),"")</f>
        <v>11</v>
      </c>
      <c r="R1790" s="29" t="n">
        <f aca="true">IF(O1790="","",O1790-TODAY())</f>
        <v>527</v>
      </c>
      <c r="S1790" s="29" t="str">
        <f aca="false">IF(C1790="&lt;&lt; vazio &gt;&gt;","VAZIA",IF(AND(O1790&lt;&gt;"",R1790&lt;0),"VENCIDO",IF(AND(O1790&lt;&gt;"",R1790&lt;=Parametros!$B$10),"PRÓX. VENCIMENTO",IF(F1790="Q","QUALIDADE",IF(F1790="S","BLOQUEADO",IF(F1790="R","RESTRITO/DEVOLUÇÃO",IF(OR(N1790="QUAR",N1790="QRES"),"QUARENTENA",IF(OR(B1790="DESCARTE",B1790="DEVOLUÇÃO"),"DESCARTE/DEVOLUÇÃO",IF(AND(D1790="",K1790&lt;&gt;""),"SEM LOTE",IF(AND(Q1790&lt;&gt;"",Q1790&gt;=Parametros!$B$11),"PARADO/SEM GIRO","OK"))))))))))</f>
        <v>OK</v>
      </c>
      <c r="T1790" s="29" t="str">
        <f aca="false">IF(AND($S1790="PARADO/SEM GIRO",$K1790="KG",OR(Painel!$B$5="(Todos)",A1790=Painel!$B$5)*OR(Painel!$E$5="(Todos)",P1790=Painel!$E$5)),$J1790+ROW()/10000000,"")</f>
        <v/>
      </c>
      <c r="U1790" s="29" t="str">
        <f aca="false">IF(AND($S1790="VENCIDO",$K1790="KG",OR(Painel!$B$5="(Todos)",A1790=Painel!$B$5)*OR(Painel!$E$5="(Todos)",P1790=Painel!$E$5)),$J1790+ROW()/10000000,"")</f>
        <v/>
      </c>
    </row>
    <row r="1791" customFormat="false" ht="15" hidden="false" customHeight="false" outlineLevel="0" collapsed="false">
      <c r="A1791" s="29" t="s">
        <v>53</v>
      </c>
      <c r="B1791" s="29" t="s">
        <v>3404</v>
      </c>
      <c r="C1791" s="29" t="s">
        <v>186</v>
      </c>
      <c r="D1791" s="29" t="s">
        <v>2526</v>
      </c>
      <c r="E1791" s="29" t="n">
        <v>1</v>
      </c>
      <c r="F1791" s="29" t="s">
        <v>268</v>
      </c>
      <c r="G1791" s="29" t="s">
        <v>3405</v>
      </c>
      <c r="H1791" s="30" t="n">
        <v>545.4</v>
      </c>
      <c r="I1791" s="31" t="n">
        <v>46282</v>
      </c>
      <c r="J1791" s="30" t="n">
        <v>545.4</v>
      </c>
      <c r="K1791" s="29" t="s">
        <v>120</v>
      </c>
      <c r="L1791" s="29" t="s">
        <v>400</v>
      </c>
      <c r="M1791" s="29"/>
      <c r="N1791" s="29" t="s">
        <v>122</v>
      </c>
      <c r="O1791" s="31" t="n">
        <v>46829</v>
      </c>
      <c r="P1791" s="29" t="s">
        <v>123</v>
      </c>
      <c r="Q1791" s="29" t="n">
        <f aca="false">IFERROR(VALUE(L1791),"")</f>
        <v>3</v>
      </c>
      <c r="R1791" s="29" t="n">
        <f aca="true">IF(O1791="","",O1791-TODAY())</f>
        <v>544</v>
      </c>
      <c r="S1791" s="29" t="str">
        <f aca="false">IF(C1791="&lt;&lt; vazio &gt;&gt;","VAZIA",IF(AND(O1791&lt;&gt;"",R1791&lt;0),"VENCIDO",IF(AND(O1791&lt;&gt;"",R1791&lt;=Parametros!$B$10),"PRÓX. VENCIMENTO",IF(F1791="Q","QUALIDADE",IF(F1791="S","BLOQUEADO",IF(F1791="R","RESTRITO/DEVOLUÇÃO",IF(OR(N1791="QUAR",N1791="QRES"),"QUARENTENA",IF(OR(B1791="DESCARTE",B1791="DEVOLUÇÃO"),"DESCARTE/DEVOLUÇÃO",IF(AND(D1791="",K1791&lt;&gt;""),"SEM LOTE",IF(AND(Q1791&lt;&gt;"",Q1791&gt;=Parametros!$B$11),"PARADO/SEM GIRO","OK"))))))))))</f>
        <v>QUALIDADE</v>
      </c>
      <c r="T1791" s="29" t="str">
        <f aca="false">IF(AND($S1791="PARADO/SEM GIRO",$K1791="KG",OR(Painel!$B$5="(Todos)",A1791=Painel!$B$5)*OR(Painel!$E$5="(Todos)",P1791=Painel!$E$5)),$J1791+ROW()/10000000,"")</f>
        <v/>
      </c>
      <c r="U1791" s="29" t="str">
        <f aca="false">IF(AND($S1791="VENCIDO",$K1791="KG",OR(Painel!$B$5="(Todos)",A1791=Painel!$B$5)*OR(Painel!$E$5="(Todos)",P1791=Painel!$E$5)),$J1791+ROW()/10000000,"")</f>
        <v/>
      </c>
    </row>
    <row r="1792" customFormat="false" ht="15" hidden="false" customHeight="false" outlineLevel="0" collapsed="false">
      <c r="A1792" s="29" t="s">
        <v>53</v>
      </c>
      <c r="B1792" s="29" t="s">
        <v>3406</v>
      </c>
      <c r="C1792" s="29" t="s">
        <v>489</v>
      </c>
      <c r="D1792" s="29" t="s">
        <v>3407</v>
      </c>
      <c r="E1792" s="29" t="n">
        <v>1</v>
      </c>
      <c r="F1792" s="29"/>
      <c r="G1792" s="29" t="s">
        <v>3408</v>
      </c>
      <c r="H1792" s="30" t="n">
        <v>1102.5</v>
      </c>
      <c r="I1792" s="31" t="n">
        <v>46190</v>
      </c>
      <c r="J1792" s="30" t="n">
        <v>1102.5</v>
      </c>
      <c r="K1792" s="29" t="s">
        <v>120</v>
      </c>
      <c r="L1792" s="29" t="s">
        <v>2080</v>
      </c>
      <c r="M1792" s="29"/>
      <c r="N1792" s="29" t="s">
        <v>122</v>
      </c>
      <c r="O1792" s="31" t="n">
        <v>46730</v>
      </c>
      <c r="P1792" s="29" t="s">
        <v>123</v>
      </c>
      <c r="Q1792" s="29" t="n">
        <f aca="false">IFERROR(VALUE(L1792),"")</f>
        <v>95</v>
      </c>
      <c r="R1792" s="29" t="n">
        <f aca="true">IF(O1792="","",O1792-TODAY())</f>
        <v>445</v>
      </c>
      <c r="S1792" s="29" t="str">
        <f aca="false">IF(C1792="&lt;&lt; vazio &gt;&gt;","VAZIA",IF(AND(O1792&lt;&gt;"",R1792&lt;0),"VENCIDO",IF(AND(O1792&lt;&gt;"",R1792&lt;=Parametros!$B$10),"PRÓX. VENCIMENTO",IF(F1792="Q","QUALIDADE",IF(F1792="S","BLOQUEADO",IF(F1792="R","RESTRITO/DEVOLUÇÃO",IF(OR(N1792="QUAR",N1792="QRES"),"QUARENTENA",IF(OR(B1792="DESCARTE",B1792="DEVOLUÇÃO"),"DESCARTE/DEVOLUÇÃO",IF(AND(D1792="",K1792&lt;&gt;""),"SEM LOTE",IF(AND(Q1792&lt;&gt;"",Q1792&gt;=Parametros!$B$11),"PARADO/SEM GIRO","OK"))))))))))</f>
        <v>PARADO/SEM GIRO</v>
      </c>
      <c r="T1792" s="29" t="n">
        <f aca="false">IF(AND($S1792="PARADO/SEM GIRO",$K1792="KG",OR(Painel!$B$5="(Todos)",A1792=Painel!$B$5)*OR(Painel!$E$5="(Todos)",P1792=Painel!$E$5)),$J1792+ROW()/10000000,"")</f>
        <v>1102.5001792</v>
      </c>
      <c r="U1792" s="29" t="str">
        <f aca="false">IF(AND($S1792="VENCIDO",$K1792="KG",OR(Painel!$B$5="(Todos)",A1792=Painel!$B$5)*OR(Painel!$E$5="(Todos)",P1792=Painel!$E$5)),$J1792+ROW()/10000000,"")</f>
        <v/>
      </c>
    </row>
    <row r="1793" customFormat="false" ht="15" hidden="false" customHeight="false" outlineLevel="0" collapsed="false">
      <c r="A1793" s="29" t="s">
        <v>53</v>
      </c>
      <c r="B1793" s="29" t="s">
        <v>3409</v>
      </c>
      <c r="C1793" s="29" t="s">
        <v>980</v>
      </c>
      <c r="D1793" s="29" t="s">
        <v>981</v>
      </c>
      <c r="E1793" s="29" t="n">
        <v>1</v>
      </c>
      <c r="F1793" s="29" t="s">
        <v>268</v>
      </c>
      <c r="G1793" s="29" t="s">
        <v>3410</v>
      </c>
      <c r="H1793" s="30" t="n">
        <v>727.2</v>
      </c>
      <c r="I1793" s="31" t="n">
        <v>46280</v>
      </c>
      <c r="J1793" s="30" t="n">
        <v>727.2</v>
      </c>
      <c r="K1793" s="29" t="s">
        <v>120</v>
      </c>
      <c r="L1793" s="29" t="s">
        <v>144</v>
      </c>
      <c r="M1793" s="29"/>
      <c r="N1793" s="29" t="s">
        <v>122</v>
      </c>
      <c r="O1793" s="31" t="n">
        <v>46827</v>
      </c>
      <c r="P1793" s="29" t="s">
        <v>123</v>
      </c>
      <c r="Q1793" s="29" t="n">
        <f aca="false">IFERROR(VALUE(L1793),"")</f>
        <v>5</v>
      </c>
      <c r="R1793" s="29" t="n">
        <f aca="true">IF(O1793="","",O1793-TODAY())</f>
        <v>542</v>
      </c>
      <c r="S1793" s="29" t="str">
        <f aca="false">IF(C1793="&lt;&lt; vazio &gt;&gt;","VAZIA",IF(AND(O1793&lt;&gt;"",R1793&lt;0),"VENCIDO",IF(AND(O1793&lt;&gt;"",R1793&lt;=Parametros!$B$10),"PRÓX. VENCIMENTO",IF(F1793="Q","QUALIDADE",IF(F1793="S","BLOQUEADO",IF(F1793="R","RESTRITO/DEVOLUÇÃO",IF(OR(N1793="QUAR",N1793="QRES"),"QUARENTENA",IF(OR(B1793="DESCARTE",B1793="DEVOLUÇÃO"),"DESCARTE/DEVOLUÇÃO",IF(AND(D1793="",K1793&lt;&gt;""),"SEM LOTE",IF(AND(Q1793&lt;&gt;"",Q1793&gt;=Parametros!$B$11),"PARADO/SEM GIRO","OK"))))))))))</f>
        <v>QUALIDADE</v>
      </c>
      <c r="T1793" s="29" t="str">
        <f aca="false">IF(AND($S1793="PARADO/SEM GIRO",$K1793="KG",OR(Painel!$B$5="(Todos)",A1793=Painel!$B$5)*OR(Painel!$E$5="(Todos)",P1793=Painel!$E$5)),$J1793+ROW()/10000000,"")</f>
        <v/>
      </c>
      <c r="U1793" s="29" t="str">
        <f aca="false">IF(AND($S1793="VENCIDO",$K1793="KG",OR(Painel!$B$5="(Todos)",A1793=Painel!$B$5)*OR(Painel!$E$5="(Todos)",P1793=Painel!$E$5)),$J1793+ROW()/10000000,"")</f>
        <v/>
      </c>
    </row>
    <row r="1794" customFormat="false" ht="15" hidden="false" customHeight="false" outlineLevel="0" collapsed="false">
      <c r="A1794" s="29" t="s">
        <v>53</v>
      </c>
      <c r="B1794" s="29" t="s">
        <v>3411</v>
      </c>
      <c r="C1794" s="29" t="s">
        <v>1602</v>
      </c>
      <c r="D1794" s="29" t="s">
        <v>3201</v>
      </c>
      <c r="E1794" s="29" t="n">
        <v>1</v>
      </c>
      <c r="F1794" s="29"/>
      <c r="G1794" s="29" t="s">
        <v>3412</v>
      </c>
      <c r="H1794" s="30" t="n">
        <v>1000</v>
      </c>
      <c r="I1794" s="31" t="n">
        <v>46218</v>
      </c>
      <c r="J1794" s="30" t="n">
        <v>1000</v>
      </c>
      <c r="K1794" s="29" t="s">
        <v>120</v>
      </c>
      <c r="L1794" s="29" t="s">
        <v>1605</v>
      </c>
      <c r="M1794" s="29"/>
      <c r="N1794" s="29" t="s">
        <v>122</v>
      </c>
      <c r="O1794" s="31" t="n">
        <v>46756</v>
      </c>
      <c r="P1794" s="29" t="s">
        <v>123</v>
      </c>
      <c r="Q1794" s="29" t="n">
        <f aca="false">IFERROR(VALUE(L1794),"")</f>
        <v>67</v>
      </c>
      <c r="R1794" s="29" t="n">
        <f aca="true">IF(O1794="","",O1794-TODAY())</f>
        <v>471</v>
      </c>
      <c r="S1794" s="29" t="str">
        <f aca="false">IF(C1794="&lt;&lt; vazio &gt;&gt;","VAZIA",IF(AND(O1794&lt;&gt;"",R1794&lt;0),"VENCIDO",IF(AND(O1794&lt;&gt;"",R1794&lt;=Parametros!$B$10),"PRÓX. VENCIMENTO",IF(F1794="Q","QUALIDADE",IF(F1794="S","BLOQUEADO",IF(F1794="R","RESTRITO/DEVOLUÇÃO",IF(OR(N1794="QUAR",N1794="QRES"),"QUARENTENA",IF(OR(B1794="DESCARTE",B1794="DEVOLUÇÃO"),"DESCARTE/DEVOLUÇÃO",IF(AND(D1794="",K1794&lt;&gt;""),"SEM LOTE",IF(AND(Q1794&lt;&gt;"",Q1794&gt;=Parametros!$B$11),"PARADO/SEM GIRO","OK"))))))))))</f>
        <v>OK</v>
      </c>
      <c r="T1794" s="29" t="str">
        <f aca="false">IF(AND($S1794="PARADO/SEM GIRO",$K1794="KG",OR(Painel!$B$5="(Todos)",A1794=Painel!$B$5)*OR(Painel!$E$5="(Todos)",P1794=Painel!$E$5)),$J1794+ROW()/10000000,"")</f>
        <v/>
      </c>
      <c r="U1794" s="29" t="str">
        <f aca="false">IF(AND($S1794="VENCIDO",$K1794="KG",OR(Painel!$B$5="(Todos)",A1794=Painel!$B$5)*OR(Painel!$E$5="(Todos)",P1794=Painel!$E$5)),$J1794+ROW()/10000000,"")</f>
        <v/>
      </c>
    </row>
    <row r="1795" customFormat="false" ht="15" hidden="false" customHeight="false" outlineLevel="0" collapsed="false">
      <c r="A1795" s="29" t="s">
        <v>53</v>
      </c>
      <c r="B1795" s="29" t="s">
        <v>3413</v>
      </c>
      <c r="C1795" s="29" t="s">
        <v>167</v>
      </c>
      <c r="D1795" s="29" t="s">
        <v>1185</v>
      </c>
      <c r="E1795" s="29" t="n">
        <v>1</v>
      </c>
      <c r="F1795" s="29" t="s">
        <v>268</v>
      </c>
      <c r="G1795" s="29" t="s">
        <v>3414</v>
      </c>
      <c r="H1795" s="30" t="n">
        <v>590.4</v>
      </c>
      <c r="I1795" s="31" t="n">
        <v>46283</v>
      </c>
      <c r="J1795" s="30" t="n">
        <v>590.4</v>
      </c>
      <c r="K1795" s="29" t="s">
        <v>120</v>
      </c>
      <c r="L1795" s="29" t="s">
        <v>176</v>
      </c>
      <c r="M1795" s="29"/>
      <c r="N1795" s="29" t="s">
        <v>122</v>
      </c>
      <c r="O1795" s="31" t="n">
        <v>46830</v>
      </c>
      <c r="P1795" s="29" t="s">
        <v>123</v>
      </c>
      <c r="Q1795" s="29" t="n">
        <f aca="false">IFERROR(VALUE(L1795),"")</f>
        <v>2</v>
      </c>
      <c r="R1795" s="29" t="n">
        <f aca="true">IF(O1795="","",O1795-TODAY())</f>
        <v>545</v>
      </c>
      <c r="S1795" s="29" t="str">
        <f aca="false">IF(C1795="&lt;&lt; vazio &gt;&gt;","VAZIA",IF(AND(O1795&lt;&gt;"",R1795&lt;0),"VENCIDO",IF(AND(O1795&lt;&gt;"",R1795&lt;=Parametros!$B$10),"PRÓX. VENCIMENTO",IF(F1795="Q","QUALIDADE",IF(F1795="S","BLOQUEADO",IF(F1795="R","RESTRITO/DEVOLUÇÃO",IF(OR(N1795="QUAR",N1795="QRES"),"QUARENTENA",IF(OR(B1795="DESCARTE",B1795="DEVOLUÇÃO"),"DESCARTE/DEVOLUÇÃO",IF(AND(D1795="",K1795&lt;&gt;""),"SEM LOTE",IF(AND(Q1795&lt;&gt;"",Q1795&gt;=Parametros!$B$11),"PARADO/SEM GIRO","OK"))))))))))</f>
        <v>QUALIDADE</v>
      </c>
      <c r="T1795" s="29" t="str">
        <f aca="false">IF(AND($S1795="PARADO/SEM GIRO",$K1795="KG",OR(Painel!$B$5="(Todos)",A1795=Painel!$B$5)*OR(Painel!$E$5="(Todos)",P1795=Painel!$E$5)),$J1795+ROW()/10000000,"")</f>
        <v/>
      </c>
      <c r="U1795" s="29" t="str">
        <f aca="false">IF(AND($S1795="VENCIDO",$K1795="KG",OR(Painel!$B$5="(Todos)",A1795=Painel!$B$5)*OR(Painel!$E$5="(Todos)",P1795=Painel!$E$5)),$J1795+ROW()/10000000,"")</f>
        <v/>
      </c>
    </row>
    <row r="1796" customFormat="false" ht="15" hidden="false" customHeight="false" outlineLevel="0" collapsed="false">
      <c r="A1796" s="29" t="s">
        <v>53</v>
      </c>
      <c r="B1796" s="29" t="s">
        <v>3415</v>
      </c>
      <c r="C1796" s="29" t="s">
        <v>785</v>
      </c>
      <c r="D1796" s="29" t="s">
        <v>880</v>
      </c>
      <c r="E1796" s="29" t="n">
        <v>1</v>
      </c>
      <c r="F1796" s="29"/>
      <c r="G1796" s="29" t="s">
        <v>3416</v>
      </c>
      <c r="H1796" s="30" t="n">
        <v>1000</v>
      </c>
      <c r="I1796" s="31" t="n">
        <v>46280</v>
      </c>
      <c r="J1796" s="30" t="n">
        <v>1000</v>
      </c>
      <c r="K1796" s="29" t="s">
        <v>120</v>
      </c>
      <c r="L1796" s="29" t="s">
        <v>144</v>
      </c>
      <c r="M1796" s="29"/>
      <c r="N1796" s="29" t="s">
        <v>122</v>
      </c>
      <c r="O1796" s="31" t="n">
        <v>46823</v>
      </c>
      <c r="P1796" s="29" t="s">
        <v>123</v>
      </c>
      <c r="Q1796" s="29" t="n">
        <f aca="false">IFERROR(VALUE(L1796),"")</f>
        <v>5</v>
      </c>
      <c r="R1796" s="29" t="n">
        <f aca="true">IF(O1796="","",O1796-TODAY())</f>
        <v>538</v>
      </c>
      <c r="S1796" s="29" t="str">
        <f aca="false">IF(C1796="&lt;&lt; vazio &gt;&gt;","VAZIA",IF(AND(O1796&lt;&gt;"",R1796&lt;0),"VENCIDO",IF(AND(O1796&lt;&gt;"",R1796&lt;=Parametros!$B$10),"PRÓX. VENCIMENTO",IF(F1796="Q","QUALIDADE",IF(F1796="S","BLOQUEADO",IF(F1796="R","RESTRITO/DEVOLUÇÃO",IF(OR(N1796="QUAR",N1796="QRES"),"QUARENTENA",IF(OR(B1796="DESCARTE",B1796="DEVOLUÇÃO"),"DESCARTE/DEVOLUÇÃO",IF(AND(D1796="",K1796&lt;&gt;""),"SEM LOTE",IF(AND(Q1796&lt;&gt;"",Q1796&gt;=Parametros!$B$11),"PARADO/SEM GIRO","OK"))))))))))</f>
        <v>OK</v>
      </c>
      <c r="T1796" s="29" t="str">
        <f aca="false">IF(AND($S1796="PARADO/SEM GIRO",$K1796="KG",OR(Painel!$B$5="(Todos)",A1796=Painel!$B$5)*OR(Painel!$E$5="(Todos)",P1796=Painel!$E$5)),$J1796+ROW()/10000000,"")</f>
        <v/>
      </c>
      <c r="U1796" s="29" t="str">
        <f aca="false">IF(AND($S1796="VENCIDO",$K1796="KG",OR(Painel!$B$5="(Todos)",A1796=Painel!$B$5)*OR(Painel!$E$5="(Todos)",P1796=Painel!$E$5)),$J1796+ROW()/10000000,"")</f>
        <v/>
      </c>
    </row>
    <row r="1797" customFormat="false" ht="15" hidden="false" customHeight="false" outlineLevel="0" collapsed="false">
      <c r="A1797" s="29" t="s">
        <v>53</v>
      </c>
      <c r="B1797" s="29" t="s">
        <v>3417</v>
      </c>
      <c r="C1797" s="29" t="s">
        <v>1381</v>
      </c>
      <c r="D1797" s="29" t="s">
        <v>2544</v>
      </c>
      <c r="E1797" s="29" t="n">
        <v>1</v>
      </c>
      <c r="F1797" s="29"/>
      <c r="G1797" s="29" t="s">
        <v>3418</v>
      </c>
      <c r="H1797" s="30" t="n">
        <v>800</v>
      </c>
      <c r="I1797" s="31" t="n">
        <v>46231</v>
      </c>
      <c r="J1797" s="30" t="n">
        <v>800</v>
      </c>
      <c r="K1797" s="29" t="s">
        <v>120</v>
      </c>
      <c r="L1797" s="29" t="s">
        <v>2246</v>
      </c>
      <c r="M1797" s="29"/>
      <c r="N1797" s="29" t="s">
        <v>122</v>
      </c>
      <c r="O1797" s="31" t="n">
        <v>46591</v>
      </c>
      <c r="P1797" s="29" t="s">
        <v>123</v>
      </c>
      <c r="Q1797" s="29" t="n">
        <f aca="false">IFERROR(VALUE(L1797),"")</f>
        <v>54</v>
      </c>
      <c r="R1797" s="29" t="n">
        <f aca="true">IF(O1797="","",O1797-TODAY())</f>
        <v>306</v>
      </c>
      <c r="S1797" s="29" t="str">
        <f aca="false">IF(C1797="&lt;&lt; vazio &gt;&gt;","VAZIA",IF(AND(O1797&lt;&gt;"",R1797&lt;0),"VENCIDO",IF(AND(O1797&lt;&gt;"",R1797&lt;=Parametros!$B$10),"PRÓX. VENCIMENTO",IF(F1797="Q","QUALIDADE",IF(F1797="S","BLOQUEADO",IF(F1797="R","RESTRITO/DEVOLUÇÃO",IF(OR(N1797="QUAR",N1797="QRES"),"QUARENTENA",IF(OR(B1797="DESCARTE",B1797="DEVOLUÇÃO"),"DESCARTE/DEVOLUÇÃO",IF(AND(D1797="",K1797&lt;&gt;""),"SEM LOTE",IF(AND(Q1797&lt;&gt;"",Q1797&gt;=Parametros!$B$11),"PARADO/SEM GIRO","OK"))))))))))</f>
        <v>OK</v>
      </c>
      <c r="T1797" s="29" t="str">
        <f aca="false">IF(AND($S1797="PARADO/SEM GIRO",$K1797="KG",OR(Painel!$B$5="(Todos)",A1797=Painel!$B$5)*OR(Painel!$E$5="(Todos)",P1797=Painel!$E$5)),$J1797+ROW()/10000000,"")</f>
        <v/>
      </c>
      <c r="U1797" s="29" t="str">
        <f aca="false">IF(AND($S1797="VENCIDO",$K1797="KG",OR(Painel!$B$5="(Todos)",A1797=Painel!$B$5)*OR(Painel!$E$5="(Todos)",P1797=Painel!$E$5)),$J1797+ROW()/10000000,"")</f>
        <v/>
      </c>
    </row>
    <row r="1798" customFormat="false" ht="15" hidden="false" customHeight="false" outlineLevel="0" collapsed="false">
      <c r="A1798" s="29" t="s">
        <v>53</v>
      </c>
      <c r="B1798" s="29" t="s">
        <v>3419</v>
      </c>
      <c r="C1798" s="29" t="s">
        <v>167</v>
      </c>
      <c r="D1798" s="29" t="s">
        <v>765</v>
      </c>
      <c r="E1798" s="29" t="n">
        <v>1</v>
      </c>
      <c r="F1798" s="29" t="s">
        <v>268</v>
      </c>
      <c r="G1798" s="29" t="s">
        <v>3420</v>
      </c>
      <c r="H1798" s="30" t="n">
        <v>590.4</v>
      </c>
      <c r="I1798" s="31" t="n">
        <v>46283</v>
      </c>
      <c r="J1798" s="30" t="n">
        <v>590.4</v>
      </c>
      <c r="K1798" s="29" t="s">
        <v>120</v>
      </c>
      <c r="L1798" s="29" t="s">
        <v>176</v>
      </c>
      <c r="M1798" s="29"/>
      <c r="N1798" s="29" t="s">
        <v>122</v>
      </c>
      <c r="O1798" s="31" t="n">
        <v>46830</v>
      </c>
      <c r="P1798" s="29" t="s">
        <v>123</v>
      </c>
      <c r="Q1798" s="29" t="n">
        <f aca="false">IFERROR(VALUE(L1798),"")</f>
        <v>2</v>
      </c>
      <c r="R1798" s="29" t="n">
        <f aca="true">IF(O1798="","",O1798-TODAY())</f>
        <v>545</v>
      </c>
      <c r="S1798" s="29" t="str">
        <f aca="false">IF(C1798="&lt;&lt; vazio &gt;&gt;","VAZIA",IF(AND(O1798&lt;&gt;"",R1798&lt;0),"VENCIDO",IF(AND(O1798&lt;&gt;"",R1798&lt;=Parametros!$B$10),"PRÓX. VENCIMENTO",IF(F1798="Q","QUALIDADE",IF(F1798="S","BLOQUEADO",IF(F1798="R","RESTRITO/DEVOLUÇÃO",IF(OR(N1798="QUAR",N1798="QRES"),"QUARENTENA",IF(OR(B1798="DESCARTE",B1798="DEVOLUÇÃO"),"DESCARTE/DEVOLUÇÃO",IF(AND(D1798="",K1798&lt;&gt;""),"SEM LOTE",IF(AND(Q1798&lt;&gt;"",Q1798&gt;=Parametros!$B$11),"PARADO/SEM GIRO","OK"))))))))))</f>
        <v>QUALIDADE</v>
      </c>
      <c r="T1798" s="29" t="str">
        <f aca="false">IF(AND($S1798="PARADO/SEM GIRO",$K1798="KG",OR(Painel!$B$5="(Todos)",A1798=Painel!$B$5)*OR(Painel!$E$5="(Todos)",P1798=Painel!$E$5)),$J1798+ROW()/10000000,"")</f>
        <v/>
      </c>
      <c r="U1798" s="29" t="str">
        <f aca="false">IF(AND($S1798="VENCIDO",$K1798="KG",OR(Painel!$B$5="(Todos)",A1798=Painel!$B$5)*OR(Painel!$E$5="(Todos)",P1798=Painel!$E$5)),$J1798+ROW()/10000000,"")</f>
        <v/>
      </c>
    </row>
    <row r="1799" customFormat="false" ht="15" hidden="false" customHeight="false" outlineLevel="0" collapsed="false">
      <c r="A1799" s="29" t="s">
        <v>53</v>
      </c>
      <c r="B1799" s="29" t="s">
        <v>3421</v>
      </c>
      <c r="C1799" s="29" t="s">
        <v>115</v>
      </c>
      <c r="D1799" s="29"/>
      <c r="E1799" s="29" t="n">
        <v>0</v>
      </c>
      <c r="F1799" s="29"/>
      <c r="G1799" s="29"/>
      <c r="H1799" s="30" t="n">
        <v>0</v>
      </c>
      <c r="I1799" s="29"/>
      <c r="J1799" s="30" t="n">
        <v>0</v>
      </c>
      <c r="K1799" s="29"/>
      <c r="L1799" s="29" t="s">
        <v>116</v>
      </c>
      <c r="M1799" s="29"/>
      <c r="N1799" s="29"/>
      <c r="O1799" s="29"/>
      <c r="P1799" s="29"/>
      <c r="Q1799" s="29" t="n">
        <f aca="false">IFERROR(VALUE(L1799),"")</f>
        <v>0</v>
      </c>
      <c r="R1799" s="29" t="str">
        <f aca="true">IF(O1799="","",O1799-TODAY())</f>
        <v/>
      </c>
      <c r="S1799" s="29" t="str">
        <f aca="false">IF(C1799="&lt;&lt; vazio &gt;&gt;","VAZIA",IF(AND(O1799&lt;&gt;"",R1799&lt;0),"VENCIDO",IF(AND(O1799&lt;&gt;"",R1799&lt;=Parametros!$B$10),"PRÓX. VENCIMENTO",IF(F1799="Q","QUALIDADE",IF(F1799="S","BLOQUEADO",IF(F1799="R","RESTRITO/DEVOLUÇÃO",IF(OR(N1799="QUAR",N1799="QRES"),"QUARENTENA",IF(OR(B1799="DESCARTE",B1799="DEVOLUÇÃO"),"DESCARTE/DEVOLUÇÃO",IF(AND(D1799="",K1799&lt;&gt;""),"SEM LOTE",IF(AND(Q1799&lt;&gt;"",Q1799&gt;=Parametros!$B$11),"PARADO/SEM GIRO","OK"))))))))))</f>
        <v>VAZIA</v>
      </c>
      <c r="T1799" s="29" t="str">
        <f aca="false">IF(AND($S1799="PARADO/SEM GIRO",$K1799="KG",OR(Painel!$B$5="(Todos)",A1799=Painel!$B$5)*OR(Painel!$E$5="(Todos)",P1799=Painel!$E$5)),$J1799+ROW()/10000000,"")</f>
        <v/>
      </c>
      <c r="U1799" s="29" t="str">
        <f aca="false">IF(AND($S1799="VENCIDO",$K1799="KG",OR(Painel!$B$5="(Todos)",A1799=Painel!$B$5)*OR(Painel!$E$5="(Todos)",P1799=Painel!$E$5)),$J1799+ROW()/10000000,"")</f>
        <v/>
      </c>
    </row>
    <row r="1800" customFormat="false" ht="15" hidden="false" customHeight="false" outlineLevel="0" collapsed="false">
      <c r="A1800" s="29" t="s">
        <v>53</v>
      </c>
      <c r="B1800" s="29" t="s">
        <v>3422</v>
      </c>
      <c r="C1800" s="29" t="s">
        <v>115</v>
      </c>
      <c r="D1800" s="29"/>
      <c r="E1800" s="29" t="n">
        <v>0</v>
      </c>
      <c r="F1800" s="29"/>
      <c r="G1800" s="29"/>
      <c r="H1800" s="30" t="n">
        <v>0</v>
      </c>
      <c r="I1800" s="29"/>
      <c r="J1800" s="30" t="n">
        <v>0</v>
      </c>
      <c r="K1800" s="29"/>
      <c r="L1800" s="29" t="s">
        <v>116</v>
      </c>
      <c r="M1800" s="29"/>
      <c r="N1800" s="29"/>
      <c r="O1800" s="29"/>
      <c r="P1800" s="29"/>
      <c r="Q1800" s="29" t="n">
        <f aca="false">IFERROR(VALUE(L1800),"")</f>
        <v>0</v>
      </c>
      <c r="R1800" s="29" t="str">
        <f aca="true">IF(O1800="","",O1800-TODAY())</f>
        <v/>
      </c>
      <c r="S1800" s="29" t="str">
        <f aca="false">IF(C1800="&lt;&lt; vazio &gt;&gt;","VAZIA",IF(AND(O1800&lt;&gt;"",R1800&lt;0),"VENCIDO",IF(AND(O1800&lt;&gt;"",R1800&lt;=Parametros!$B$10),"PRÓX. VENCIMENTO",IF(F1800="Q","QUALIDADE",IF(F1800="S","BLOQUEADO",IF(F1800="R","RESTRITO/DEVOLUÇÃO",IF(OR(N1800="QUAR",N1800="QRES"),"QUARENTENA",IF(OR(B1800="DESCARTE",B1800="DEVOLUÇÃO"),"DESCARTE/DEVOLUÇÃO",IF(AND(D1800="",K1800&lt;&gt;""),"SEM LOTE",IF(AND(Q1800&lt;&gt;"",Q1800&gt;=Parametros!$B$11),"PARADO/SEM GIRO","OK"))))))))))</f>
        <v>VAZIA</v>
      </c>
      <c r="T1800" s="29" t="str">
        <f aca="false">IF(AND($S1800="PARADO/SEM GIRO",$K1800="KG",OR(Painel!$B$5="(Todos)",A1800=Painel!$B$5)*OR(Painel!$E$5="(Todos)",P1800=Painel!$E$5)),$J1800+ROW()/10000000,"")</f>
        <v/>
      </c>
      <c r="U1800" s="29" t="str">
        <f aca="false">IF(AND($S1800="VENCIDO",$K1800="KG",OR(Painel!$B$5="(Todos)",A1800=Painel!$B$5)*OR(Painel!$E$5="(Todos)",P1800=Painel!$E$5)),$J1800+ROW()/10000000,"")</f>
        <v/>
      </c>
    </row>
    <row r="1801" customFormat="false" ht="15" hidden="false" customHeight="false" outlineLevel="0" collapsed="false">
      <c r="A1801" s="29" t="s">
        <v>53</v>
      </c>
      <c r="B1801" s="29" t="s">
        <v>3423</v>
      </c>
      <c r="C1801" s="29" t="s">
        <v>115</v>
      </c>
      <c r="D1801" s="29"/>
      <c r="E1801" s="29" t="n">
        <v>0</v>
      </c>
      <c r="F1801" s="29"/>
      <c r="G1801" s="29"/>
      <c r="H1801" s="30" t="n">
        <v>0</v>
      </c>
      <c r="I1801" s="29"/>
      <c r="J1801" s="30" t="n">
        <v>0</v>
      </c>
      <c r="K1801" s="29"/>
      <c r="L1801" s="29" t="s">
        <v>116</v>
      </c>
      <c r="M1801" s="29"/>
      <c r="N1801" s="29"/>
      <c r="O1801" s="29"/>
      <c r="P1801" s="29"/>
      <c r="Q1801" s="29" t="n">
        <f aca="false">IFERROR(VALUE(L1801),"")</f>
        <v>0</v>
      </c>
      <c r="R1801" s="29" t="str">
        <f aca="true">IF(O1801="","",O1801-TODAY())</f>
        <v/>
      </c>
      <c r="S1801" s="29" t="str">
        <f aca="false">IF(C1801="&lt;&lt; vazio &gt;&gt;","VAZIA",IF(AND(O1801&lt;&gt;"",R1801&lt;0),"VENCIDO",IF(AND(O1801&lt;&gt;"",R1801&lt;=Parametros!$B$10),"PRÓX. VENCIMENTO",IF(F1801="Q","QUALIDADE",IF(F1801="S","BLOQUEADO",IF(F1801="R","RESTRITO/DEVOLUÇÃO",IF(OR(N1801="QUAR",N1801="QRES"),"QUARENTENA",IF(OR(B1801="DESCARTE",B1801="DEVOLUÇÃO"),"DESCARTE/DEVOLUÇÃO",IF(AND(D1801="",K1801&lt;&gt;""),"SEM LOTE",IF(AND(Q1801&lt;&gt;"",Q1801&gt;=Parametros!$B$11),"PARADO/SEM GIRO","OK"))))))))))</f>
        <v>VAZIA</v>
      </c>
      <c r="T1801" s="29" t="str">
        <f aca="false">IF(AND($S1801="PARADO/SEM GIRO",$K1801="KG",OR(Painel!$B$5="(Todos)",A1801=Painel!$B$5)*OR(Painel!$E$5="(Todos)",P1801=Painel!$E$5)),$J1801+ROW()/10000000,"")</f>
        <v/>
      </c>
      <c r="U1801" s="29" t="str">
        <f aca="false">IF(AND($S1801="VENCIDO",$K1801="KG",OR(Painel!$B$5="(Todos)",A1801=Painel!$B$5)*OR(Painel!$E$5="(Todos)",P1801=Painel!$E$5)),$J1801+ROW()/10000000,"")</f>
        <v/>
      </c>
    </row>
    <row r="1802" customFormat="false" ht="15" hidden="false" customHeight="false" outlineLevel="0" collapsed="false">
      <c r="A1802" s="29" t="s">
        <v>53</v>
      </c>
      <c r="B1802" s="29" t="s">
        <v>3424</v>
      </c>
      <c r="C1802" s="29" t="s">
        <v>115</v>
      </c>
      <c r="D1802" s="29"/>
      <c r="E1802" s="29" t="n">
        <v>0</v>
      </c>
      <c r="F1802" s="29"/>
      <c r="G1802" s="29"/>
      <c r="H1802" s="30" t="n">
        <v>0</v>
      </c>
      <c r="I1802" s="29"/>
      <c r="J1802" s="30" t="n">
        <v>0</v>
      </c>
      <c r="K1802" s="29"/>
      <c r="L1802" s="29" t="s">
        <v>116</v>
      </c>
      <c r="M1802" s="29"/>
      <c r="N1802" s="29"/>
      <c r="O1802" s="29"/>
      <c r="P1802" s="29"/>
      <c r="Q1802" s="29" t="n">
        <f aca="false">IFERROR(VALUE(L1802),"")</f>
        <v>0</v>
      </c>
      <c r="R1802" s="29" t="str">
        <f aca="true">IF(O1802="","",O1802-TODAY())</f>
        <v/>
      </c>
      <c r="S1802" s="29" t="str">
        <f aca="false">IF(C1802="&lt;&lt; vazio &gt;&gt;","VAZIA",IF(AND(O1802&lt;&gt;"",R1802&lt;0),"VENCIDO",IF(AND(O1802&lt;&gt;"",R1802&lt;=Parametros!$B$10),"PRÓX. VENCIMENTO",IF(F1802="Q","QUALIDADE",IF(F1802="S","BLOQUEADO",IF(F1802="R","RESTRITO/DEVOLUÇÃO",IF(OR(N1802="QUAR",N1802="QRES"),"QUARENTENA",IF(OR(B1802="DESCARTE",B1802="DEVOLUÇÃO"),"DESCARTE/DEVOLUÇÃO",IF(AND(D1802="",K1802&lt;&gt;""),"SEM LOTE",IF(AND(Q1802&lt;&gt;"",Q1802&gt;=Parametros!$B$11),"PARADO/SEM GIRO","OK"))))))))))</f>
        <v>VAZIA</v>
      </c>
      <c r="T1802" s="29" t="str">
        <f aca="false">IF(AND($S1802="PARADO/SEM GIRO",$K1802="KG",OR(Painel!$B$5="(Todos)",A1802=Painel!$B$5)*OR(Painel!$E$5="(Todos)",P1802=Painel!$E$5)),$J1802+ROW()/10000000,"")</f>
        <v/>
      </c>
      <c r="U1802" s="29" t="str">
        <f aca="false">IF(AND($S1802="VENCIDO",$K1802="KG",OR(Painel!$B$5="(Todos)",A1802=Painel!$B$5)*OR(Painel!$E$5="(Todos)",P1802=Painel!$E$5)),$J1802+ROW()/10000000,"")</f>
        <v/>
      </c>
    </row>
    <row r="1803" customFormat="false" ht="15" hidden="false" customHeight="false" outlineLevel="0" collapsed="false">
      <c r="A1803" s="29" t="s">
        <v>53</v>
      </c>
      <c r="B1803" s="29" t="s">
        <v>3425</v>
      </c>
      <c r="C1803" s="29" t="s">
        <v>115</v>
      </c>
      <c r="D1803" s="29"/>
      <c r="E1803" s="29" t="n">
        <v>0</v>
      </c>
      <c r="F1803" s="29"/>
      <c r="G1803" s="29"/>
      <c r="H1803" s="30" t="n">
        <v>0</v>
      </c>
      <c r="I1803" s="29"/>
      <c r="J1803" s="30" t="n">
        <v>0</v>
      </c>
      <c r="K1803" s="29"/>
      <c r="L1803" s="29" t="s">
        <v>116</v>
      </c>
      <c r="M1803" s="29"/>
      <c r="N1803" s="29"/>
      <c r="O1803" s="29"/>
      <c r="P1803" s="29"/>
      <c r="Q1803" s="29" t="n">
        <f aca="false">IFERROR(VALUE(L1803),"")</f>
        <v>0</v>
      </c>
      <c r="R1803" s="29" t="str">
        <f aca="true">IF(O1803="","",O1803-TODAY())</f>
        <v/>
      </c>
      <c r="S1803" s="29" t="str">
        <f aca="false">IF(C1803="&lt;&lt; vazio &gt;&gt;","VAZIA",IF(AND(O1803&lt;&gt;"",R1803&lt;0),"VENCIDO",IF(AND(O1803&lt;&gt;"",R1803&lt;=Parametros!$B$10),"PRÓX. VENCIMENTO",IF(F1803="Q","QUALIDADE",IF(F1803="S","BLOQUEADO",IF(F1803="R","RESTRITO/DEVOLUÇÃO",IF(OR(N1803="QUAR",N1803="QRES"),"QUARENTENA",IF(OR(B1803="DESCARTE",B1803="DEVOLUÇÃO"),"DESCARTE/DEVOLUÇÃO",IF(AND(D1803="",K1803&lt;&gt;""),"SEM LOTE",IF(AND(Q1803&lt;&gt;"",Q1803&gt;=Parametros!$B$11),"PARADO/SEM GIRO","OK"))))))))))</f>
        <v>VAZIA</v>
      </c>
      <c r="T1803" s="29" t="str">
        <f aca="false">IF(AND($S1803="PARADO/SEM GIRO",$K1803="KG",OR(Painel!$B$5="(Todos)",A1803=Painel!$B$5)*OR(Painel!$E$5="(Todos)",P1803=Painel!$E$5)),$J1803+ROW()/10000000,"")</f>
        <v/>
      </c>
      <c r="U1803" s="29" t="str">
        <f aca="false">IF(AND($S1803="VENCIDO",$K1803="KG",OR(Painel!$B$5="(Todos)",A1803=Painel!$B$5)*OR(Painel!$E$5="(Todos)",P1803=Painel!$E$5)),$J1803+ROW()/10000000,"")</f>
        <v/>
      </c>
    </row>
    <row r="1804" customFormat="false" ht="15" hidden="false" customHeight="false" outlineLevel="0" collapsed="false">
      <c r="A1804" s="29" t="s">
        <v>53</v>
      </c>
      <c r="B1804" s="29" t="s">
        <v>3426</v>
      </c>
      <c r="C1804" s="29" t="s">
        <v>115</v>
      </c>
      <c r="D1804" s="29"/>
      <c r="E1804" s="29" t="n">
        <v>0</v>
      </c>
      <c r="F1804" s="29"/>
      <c r="G1804" s="29"/>
      <c r="H1804" s="30" t="n">
        <v>0</v>
      </c>
      <c r="I1804" s="29"/>
      <c r="J1804" s="30" t="n">
        <v>0</v>
      </c>
      <c r="K1804" s="29"/>
      <c r="L1804" s="29" t="s">
        <v>116</v>
      </c>
      <c r="M1804" s="29"/>
      <c r="N1804" s="29"/>
      <c r="O1804" s="29"/>
      <c r="P1804" s="29"/>
      <c r="Q1804" s="29" t="n">
        <f aca="false">IFERROR(VALUE(L1804),"")</f>
        <v>0</v>
      </c>
      <c r="R1804" s="29" t="str">
        <f aca="true">IF(O1804="","",O1804-TODAY())</f>
        <v/>
      </c>
      <c r="S1804" s="29" t="str">
        <f aca="false">IF(C1804="&lt;&lt; vazio &gt;&gt;","VAZIA",IF(AND(O1804&lt;&gt;"",R1804&lt;0),"VENCIDO",IF(AND(O1804&lt;&gt;"",R1804&lt;=Parametros!$B$10),"PRÓX. VENCIMENTO",IF(F1804="Q","QUALIDADE",IF(F1804="S","BLOQUEADO",IF(F1804="R","RESTRITO/DEVOLUÇÃO",IF(OR(N1804="QUAR",N1804="QRES"),"QUARENTENA",IF(OR(B1804="DESCARTE",B1804="DEVOLUÇÃO"),"DESCARTE/DEVOLUÇÃO",IF(AND(D1804="",K1804&lt;&gt;""),"SEM LOTE",IF(AND(Q1804&lt;&gt;"",Q1804&gt;=Parametros!$B$11),"PARADO/SEM GIRO","OK"))))))))))</f>
        <v>VAZIA</v>
      </c>
      <c r="T1804" s="29" t="str">
        <f aca="false">IF(AND($S1804="PARADO/SEM GIRO",$K1804="KG",OR(Painel!$B$5="(Todos)",A1804=Painel!$B$5)*OR(Painel!$E$5="(Todos)",P1804=Painel!$E$5)),$J1804+ROW()/10000000,"")</f>
        <v/>
      </c>
      <c r="U1804" s="29" t="str">
        <f aca="false">IF(AND($S1804="VENCIDO",$K1804="KG",OR(Painel!$B$5="(Todos)",A1804=Painel!$B$5)*OR(Painel!$E$5="(Todos)",P1804=Painel!$E$5)),$J1804+ROW()/10000000,"")</f>
        <v/>
      </c>
    </row>
    <row r="1805" customFormat="false" ht="15" hidden="false" customHeight="false" outlineLevel="0" collapsed="false">
      <c r="A1805" s="29" t="s">
        <v>53</v>
      </c>
      <c r="B1805" s="29" t="s">
        <v>3427</v>
      </c>
      <c r="C1805" s="29" t="s">
        <v>115</v>
      </c>
      <c r="D1805" s="29"/>
      <c r="E1805" s="29" t="n">
        <v>0</v>
      </c>
      <c r="F1805" s="29"/>
      <c r="G1805" s="29"/>
      <c r="H1805" s="30" t="n">
        <v>0</v>
      </c>
      <c r="I1805" s="29"/>
      <c r="J1805" s="30" t="n">
        <v>0</v>
      </c>
      <c r="K1805" s="29"/>
      <c r="L1805" s="29" t="s">
        <v>116</v>
      </c>
      <c r="M1805" s="29"/>
      <c r="N1805" s="29"/>
      <c r="O1805" s="29"/>
      <c r="P1805" s="29"/>
      <c r="Q1805" s="29" t="n">
        <f aca="false">IFERROR(VALUE(L1805),"")</f>
        <v>0</v>
      </c>
      <c r="R1805" s="29" t="str">
        <f aca="true">IF(O1805="","",O1805-TODAY())</f>
        <v/>
      </c>
      <c r="S1805" s="29" t="str">
        <f aca="false">IF(C1805="&lt;&lt; vazio &gt;&gt;","VAZIA",IF(AND(O1805&lt;&gt;"",R1805&lt;0),"VENCIDO",IF(AND(O1805&lt;&gt;"",R1805&lt;=Parametros!$B$10),"PRÓX. VENCIMENTO",IF(F1805="Q","QUALIDADE",IF(F1805="S","BLOQUEADO",IF(F1805="R","RESTRITO/DEVOLUÇÃO",IF(OR(N1805="QUAR",N1805="QRES"),"QUARENTENA",IF(OR(B1805="DESCARTE",B1805="DEVOLUÇÃO"),"DESCARTE/DEVOLUÇÃO",IF(AND(D1805="",K1805&lt;&gt;""),"SEM LOTE",IF(AND(Q1805&lt;&gt;"",Q1805&gt;=Parametros!$B$11),"PARADO/SEM GIRO","OK"))))))))))</f>
        <v>VAZIA</v>
      </c>
      <c r="T1805" s="29" t="str">
        <f aca="false">IF(AND($S1805="PARADO/SEM GIRO",$K1805="KG",OR(Painel!$B$5="(Todos)",A1805=Painel!$B$5)*OR(Painel!$E$5="(Todos)",P1805=Painel!$E$5)),$J1805+ROW()/10000000,"")</f>
        <v/>
      </c>
      <c r="U1805" s="29" t="str">
        <f aca="false">IF(AND($S1805="VENCIDO",$K1805="KG",OR(Painel!$B$5="(Todos)",A1805=Painel!$B$5)*OR(Painel!$E$5="(Todos)",P1805=Painel!$E$5)),$J1805+ROW()/10000000,"")</f>
        <v/>
      </c>
    </row>
    <row r="1806" customFormat="false" ht="15" hidden="false" customHeight="false" outlineLevel="0" collapsed="false">
      <c r="A1806" s="29" t="s">
        <v>53</v>
      </c>
      <c r="B1806" s="29" t="s">
        <v>3428</v>
      </c>
      <c r="C1806" s="29" t="s">
        <v>115</v>
      </c>
      <c r="D1806" s="29"/>
      <c r="E1806" s="29" t="n">
        <v>0</v>
      </c>
      <c r="F1806" s="29"/>
      <c r="G1806" s="29"/>
      <c r="H1806" s="30" t="n">
        <v>0</v>
      </c>
      <c r="I1806" s="29"/>
      <c r="J1806" s="30" t="n">
        <v>0</v>
      </c>
      <c r="K1806" s="29"/>
      <c r="L1806" s="29" t="s">
        <v>116</v>
      </c>
      <c r="M1806" s="29"/>
      <c r="N1806" s="29"/>
      <c r="O1806" s="29"/>
      <c r="P1806" s="29"/>
      <c r="Q1806" s="29" t="n">
        <f aca="false">IFERROR(VALUE(L1806),"")</f>
        <v>0</v>
      </c>
      <c r="R1806" s="29" t="str">
        <f aca="true">IF(O1806="","",O1806-TODAY())</f>
        <v/>
      </c>
      <c r="S1806" s="29" t="str">
        <f aca="false">IF(C1806="&lt;&lt; vazio &gt;&gt;","VAZIA",IF(AND(O1806&lt;&gt;"",R1806&lt;0),"VENCIDO",IF(AND(O1806&lt;&gt;"",R1806&lt;=Parametros!$B$10),"PRÓX. VENCIMENTO",IF(F1806="Q","QUALIDADE",IF(F1806="S","BLOQUEADO",IF(F1806="R","RESTRITO/DEVOLUÇÃO",IF(OR(N1806="QUAR",N1806="QRES"),"QUARENTENA",IF(OR(B1806="DESCARTE",B1806="DEVOLUÇÃO"),"DESCARTE/DEVOLUÇÃO",IF(AND(D1806="",K1806&lt;&gt;""),"SEM LOTE",IF(AND(Q1806&lt;&gt;"",Q1806&gt;=Parametros!$B$11),"PARADO/SEM GIRO","OK"))))))))))</f>
        <v>VAZIA</v>
      </c>
      <c r="T1806" s="29" t="str">
        <f aca="false">IF(AND($S1806="PARADO/SEM GIRO",$K1806="KG",OR(Painel!$B$5="(Todos)",A1806=Painel!$B$5)*OR(Painel!$E$5="(Todos)",P1806=Painel!$E$5)),$J1806+ROW()/10000000,"")</f>
        <v/>
      </c>
      <c r="U1806" s="29" t="str">
        <f aca="false">IF(AND($S1806="VENCIDO",$K1806="KG",OR(Painel!$B$5="(Todos)",A1806=Painel!$B$5)*OR(Painel!$E$5="(Todos)",P1806=Painel!$E$5)),$J1806+ROW()/10000000,"")</f>
        <v/>
      </c>
    </row>
    <row r="1807" customFormat="false" ht="15" hidden="false" customHeight="false" outlineLevel="0" collapsed="false">
      <c r="A1807" s="29" t="s">
        <v>53</v>
      </c>
      <c r="B1807" s="29" t="s">
        <v>3429</v>
      </c>
      <c r="C1807" s="29" t="s">
        <v>801</v>
      </c>
      <c r="D1807" s="29" t="s">
        <v>802</v>
      </c>
      <c r="E1807" s="29" t="n">
        <v>1</v>
      </c>
      <c r="F1807" s="29"/>
      <c r="G1807" s="29" t="s">
        <v>3430</v>
      </c>
      <c r="H1807" s="30" t="n">
        <v>1108.8</v>
      </c>
      <c r="I1807" s="31" t="n">
        <v>46275</v>
      </c>
      <c r="J1807" s="30" t="n">
        <v>1108.8</v>
      </c>
      <c r="K1807" s="29" t="s">
        <v>120</v>
      </c>
      <c r="L1807" s="29" t="s">
        <v>121</v>
      </c>
      <c r="M1807" s="29"/>
      <c r="N1807" s="29" t="s">
        <v>122</v>
      </c>
      <c r="O1807" s="31" t="n">
        <v>46812</v>
      </c>
      <c r="P1807" s="29" t="s">
        <v>123</v>
      </c>
      <c r="Q1807" s="29" t="n">
        <f aca="false">IFERROR(VALUE(L1807),"")</f>
        <v>10</v>
      </c>
      <c r="R1807" s="29" t="n">
        <f aca="true">IF(O1807="","",O1807-TODAY())</f>
        <v>527</v>
      </c>
      <c r="S1807" s="29" t="str">
        <f aca="false">IF(C1807="&lt;&lt; vazio &gt;&gt;","VAZIA",IF(AND(O1807&lt;&gt;"",R1807&lt;0),"VENCIDO",IF(AND(O1807&lt;&gt;"",R1807&lt;=Parametros!$B$10),"PRÓX. VENCIMENTO",IF(F1807="Q","QUALIDADE",IF(F1807="S","BLOQUEADO",IF(F1807="R","RESTRITO/DEVOLUÇÃO",IF(OR(N1807="QUAR",N1807="QRES"),"QUARENTENA",IF(OR(B1807="DESCARTE",B1807="DEVOLUÇÃO"),"DESCARTE/DEVOLUÇÃO",IF(AND(D1807="",K1807&lt;&gt;""),"SEM LOTE",IF(AND(Q1807&lt;&gt;"",Q1807&gt;=Parametros!$B$11),"PARADO/SEM GIRO","OK"))))))))))</f>
        <v>OK</v>
      </c>
      <c r="T1807" s="29" t="str">
        <f aca="false">IF(AND($S1807="PARADO/SEM GIRO",$K1807="KG",OR(Painel!$B$5="(Todos)",A1807=Painel!$B$5)*OR(Painel!$E$5="(Todos)",P1807=Painel!$E$5)),$J1807+ROW()/10000000,"")</f>
        <v/>
      </c>
      <c r="U1807" s="29" t="str">
        <f aca="false">IF(AND($S1807="VENCIDO",$K1807="KG",OR(Painel!$B$5="(Todos)",A1807=Painel!$B$5)*OR(Painel!$E$5="(Todos)",P1807=Painel!$E$5)),$J1807+ROW()/10000000,"")</f>
        <v/>
      </c>
    </row>
    <row r="1808" customFormat="false" ht="15" hidden="false" customHeight="false" outlineLevel="0" collapsed="false">
      <c r="A1808" s="29" t="s">
        <v>53</v>
      </c>
      <c r="B1808" s="29" t="s">
        <v>3431</v>
      </c>
      <c r="C1808" s="29" t="s">
        <v>115</v>
      </c>
      <c r="D1808" s="29"/>
      <c r="E1808" s="29" t="n">
        <v>0</v>
      </c>
      <c r="F1808" s="29"/>
      <c r="G1808" s="29"/>
      <c r="H1808" s="30" t="n">
        <v>0</v>
      </c>
      <c r="I1808" s="29"/>
      <c r="J1808" s="30" t="n">
        <v>0</v>
      </c>
      <c r="K1808" s="29"/>
      <c r="L1808" s="29" t="s">
        <v>116</v>
      </c>
      <c r="M1808" s="29"/>
      <c r="N1808" s="29"/>
      <c r="O1808" s="29"/>
      <c r="P1808" s="29"/>
      <c r="Q1808" s="29" t="n">
        <f aca="false">IFERROR(VALUE(L1808),"")</f>
        <v>0</v>
      </c>
      <c r="R1808" s="29" t="str">
        <f aca="true">IF(O1808="","",O1808-TODAY())</f>
        <v/>
      </c>
      <c r="S1808" s="29" t="str">
        <f aca="false">IF(C1808="&lt;&lt; vazio &gt;&gt;","VAZIA",IF(AND(O1808&lt;&gt;"",R1808&lt;0),"VENCIDO",IF(AND(O1808&lt;&gt;"",R1808&lt;=Parametros!$B$10),"PRÓX. VENCIMENTO",IF(F1808="Q","QUALIDADE",IF(F1808="S","BLOQUEADO",IF(F1808="R","RESTRITO/DEVOLUÇÃO",IF(OR(N1808="QUAR",N1808="QRES"),"QUARENTENA",IF(OR(B1808="DESCARTE",B1808="DEVOLUÇÃO"),"DESCARTE/DEVOLUÇÃO",IF(AND(D1808="",K1808&lt;&gt;""),"SEM LOTE",IF(AND(Q1808&lt;&gt;"",Q1808&gt;=Parametros!$B$11),"PARADO/SEM GIRO","OK"))))))))))</f>
        <v>VAZIA</v>
      </c>
      <c r="T1808" s="29" t="str">
        <f aca="false">IF(AND($S1808="PARADO/SEM GIRO",$K1808="KG",OR(Painel!$B$5="(Todos)",A1808=Painel!$B$5)*OR(Painel!$E$5="(Todos)",P1808=Painel!$E$5)),$J1808+ROW()/10000000,"")</f>
        <v/>
      </c>
      <c r="U1808" s="29" t="str">
        <f aca="false">IF(AND($S1808="VENCIDO",$K1808="KG",OR(Painel!$B$5="(Todos)",A1808=Painel!$B$5)*OR(Painel!$E$5="(Todos)",P1808=Painel!$E$5)),$J1808+ROW()/10000000,"")</f>
        <v/>
      </c>
    </row>
    <row r="1809" customFormat="false" ht="15" hidden="false" customHeight="false" outlineLevel="0" collapsed="false">
      <c r="A1809" s="29" t="s">
        <v>53</v>
      </c>
      <c r="B1809" s="29" t="s">
        <v>3432</v>
      </c>
      <c r="C1809" s="29" t="s">
        <v>115</v>
      </c>
      <c r="D1809" s="29"/>
      <c r="E1809" s="29" t="n">
        <v>0</v>
      </c>
      <c r="F1809" s="29"/>
      <c r="G1809" s="29"/>
      <c r="H1809" s="30" t="n">
        <v>0</v>
      </c>
      <c r="I1809" s="29"/>
      <c r="J1809" s="30" t="n">
        <v>0</v>
      </c>
      <c r="K1809" s="29"/>
      <c r="L1809" s="29" t="s">
        <v>116</v>
      </c>
      <c r="M1809" s="29"/>
      <c r="N1809" s="29"/>
      <c r="O1809" s="29"/>
      <c r="P1809" s="29"/>
      <c r="Q1809" s="29" t="n">
        <f aca="false">IFERROR(VALUE(L1809),"")</f>
        <v>0</v>
      </c>
      <c r="R1809" s="29" t="str">
        <f aca="true">IF(O1809="","",O1809-TODAY())</f>
        <v/>
      </c>
      <c r="S1809" s="29" t="str">
        <f aca="false">IF(C1809="&lt;&lt; vazio &gt;&gt;","VAZIA",IF(AND(O1809&lt;&gt;"",R1809&lt;0),"VENCIDO",IF(AND(O1809&lt;&gt;"",R1809&lt;=Parametros!$B$10),"PRÓX. VENCIMENTO",IF(F1809="Q","QUALIDADE",IF(F1809="S","BLOQUEADO",IF(F1809="R","RESTRITO/DEVOLUÇÃO",IF(OR(N1809="QUAR",N1809="QRES"),"QUARENTENA",IF(OR(B1809="DESCARTE",B1809="DEVOLUÇÃO"),"DESCARTE/DEVOLUÇÃO",IF(AND(D1809="",K1809&lt;&gt;""),"SEM LOTE",IF(AND(Q1809&lt;&gt;"",Q1809&gt;=Parametros!$B$11),"PARADO/SEM GIRO","OK"))))))))))</f>
        <v>VAZIA</v>
      </c>
      <c r="T1809" s="29" t="str">
        <f aca="false">IF(AND($S1809="PARADO/SEM GIRO",$K1809="KG",OR(Painel!$B$5="(Todos)",A1809=Painel!$B$5)*OR(Painel!$E$5="(Todos)",P1809=Painel!$E$5)),$J1809+ROW()/10000000,"")</f>
        <v/>
      </c>
      <c r="U1809" s="29" t="str">
        <f aca="false">IF(AND($S1809="VENCIDO",$K1809="KG",OR(Painel!$B$5="(Todos)",A1809=Painel!$B$5)*OR(Painel!$E$5="(Todos)",P1809=Painel!$E$5)),$J1809+ROW()/10000000,"")</f>
        <v/>
      </c>
    </row>
    <row r="1810" customFormat="false" ht="15" hidden="false" customHeight="false" outlineLevel="0" collapsed="false">
      <c r="A1810" s="29" t="s">
        <v>53</v>
      </c>
      <c r="B1810" s="29" t="s">
        <v>3433</v>
      </c>
      <c r="C1810" s="29" t="s">
        <v>115</v>
      </c>
      <c r="D1810" s="29"/>
      <c r="E1810" s="29" t="n">
        <v>0</v>
      </c>
      <c r="F1810" s="29"/>
      <c r="G1810" s="29"/>
      <c r="H1810" s="30" t="n">
        <v>0</v>
      </c>
      <c r="I1810" s="29"/>
      <c r="J1810" s="30" t="n">
        <v>0</v>
      </c>
      <c r="K1810" s="29"/>
      <c r="L1810" s="29" t="s">
        <v>116</v>
      </c>
      <c r="M1810" s="29"/>
      <c r="N1810" s="29"/>
      <c r="O1810" s="29"/>
      <c r="P1810" s="29"/>
      <c r="Q1810" s="29" t="n">
        <f aca="false">IFERROR(VALUE(L1810),"")</f>
        <v>0</v>
      </c>
      <c r="R1810" s="29" t="str">
        <f aca="true">IF(O1810="","",O1810-TODAY())</f>
        <v/>
      </c>
      <c r="S1810" s="29" t="str">
        <f aca="false">IF(C1810="&lt;&lt; vazio &gt;&gt;","VAZIA",IF(AND(O1810&lt;&gt;"",R1810&lt;0),"VENCIDO",IF(AND(O1810&lt;&gt;"",R1810&lt;=Parametros!$B$10),"PRÓX. VENCIMENTO",IF(F1810="Q","QUALIDADE",IF(F1810="S","BLOQUEADO",IF(F1810="R","RESTRITO/DEVOLUÇÃO",IF(OR(N1810="QUAR",N1810="QRES"),"QUARENTENA",IF(OR(B1810="DESCARTE",B1810="DEVOLUÇÃO"),"DESCARTE/DEVOLUÇÃO",IF(AND(D1810="",K1810&lt;&gt;""),"SEM LOTE",IF(AND(Q1810&lt;&gt;"",Q1810&gt;=Parametros!$B$11),"PARADO/SEM GIRO","OK"))))))))))</f>
        <v>VAZIA</v>
      </c>
      <c r="T1810" s="29" t="str">
        <f aca="false">IF(AND($S1810="PARADO/SEM GIRO",$K1810="KG",OR(Painel!$B$5="(Todos)",A1810=Painel!$B$5)*OR(Painel!$E$5="(Todos)",P1810=Painel!$E$5)),$J1810+ROW()/10000000,"")</f>
        <v/>
      </c>
      <c r="U1810" s="29" t="str">
        <f aca="false">IF(AND($S1810="VENCIDO",$K1810="KG",OR(Painel!$B$5="(Todos)",A1810=Painel!$B$5)*OR(Painel!$E$5="(Todos)",P1810=Painel!$E$5)),$J1810+ROW()/10000000,"")</f>
        <v/>
      </c>
    </row>
    <row r="1811" customFormat="false" ht="15" hidden="false" customHeight="false" outlineLevel="0" collapsed="false">
      <c r="A1811" s="29" t="s">
        <v>53</v>
      </c>
      <c r="B1811" s="29" t="s">
        <v>3434</v>
      </c>
      <c r="C1811" s="29" t="s">
        <v>115</v>
      </c>
      <c r="D1811" s="29"/>
      <c r="E1811" s="29" t="n">
        <v>0</v>
      </c>
      <c r="F1811" s="29"/>
      <c r="G1811" s="29"/>
      <c r="H1811" s="30" t="n">
        <v>0</v>
      </c>
      <c r="I1811" s="29"/>
      <c r="J1811" s="30" t="n">
        <v>0</v>
      </c>
      <c r="K1811" s="29"/>
      <c r="L1811" s="29" t="s">
        <v>116</v>
      </c>
      <c r="M1811" s="29"/>
      <c r="N1811" s="29"/>
      <c r="O1811" s="29"/>
      <c r="P1811" s="29"/>
      <c r="Q1811" s="29" t="n">
        <f aca="false">IFERROR(VALUE(L1811),"")</f>
        <v>0</v>
      </c>
      <c r="R1811" s="29" t="str">
        <f aca="true">IF(O1811="","",O1811-TODAY())</f>
        <v/>
      </c>
      <c r="S1811" s="29" t="str">
        <f aca="false">IF(C1811="&lt;&lt; vazio &gt;&gt;","VAZIA",IF(AND(O1811&lt;&gt;"",R1811&lt;0),"VENCIDO",IF(AND(O1811&lt;&gt;"",R1811&lt;=Parametros!$B$10),"PRÓX. VENCIMENTO",IF(F1811="Q","QUALIDADE",IF(F1811="S","BLOQUEADO",IF(F1811="R","RESTRITO/DEVOLUÇÃO",IF(OR(N1811="QUAR",N1811="QRES"),"QUARENTENA",IF(OR(B1811="DESCARTE",B1811="DEVOLUÇÃO"),"DESCARTE/DEVOLUÇÃO",IF(AND(D1811="",K1811&lt;&gt;""),"SEM LOTE",IF(AND(Q1811&lt;&gt;"",Q1811&gt;=Parametros!$B$11),"PARADO/SEM GIRO","OK"))))))))))</f>
        <v>VAZIA</v>
      </c>
      <c r="T1811" s="29" t="str">
        <f aca="false">IF(AND($S1811="PARADO/SEM GIRO",$K1811="KG",OR(Painel!$B$5="(Todos)",A1811=Painel!$B$5)*OR(Painel!$E$5="(Todos)",P1811=Painel!$E$5)),$J1811+ROW()/10000000,"")</f>
        <v/>
      </c>
      <c r="U1811" s="29" t="str">
        <f aca="false">IF(AND($S1811="VENCIDO",$K1811="KG",OR(Painel!$B$5="(Todos)",A1811=Painel!$B$5)*OR(Painel!$E$5="(Todos)",P1811=Painel!$E$5)),$J1811+ROW()/10000000,"")</f>
        <v/>
      </c>
    </row>
    <row r="1812" customFormat="false" ht="15" hidden="false" customHeight="false" outlineLevel="0" collapsed="false">
      <c r="A1812" s="29" t="s">
        <v>53</v>
      </c>
      <c r="B1812" s="29" t="s">
        <v>3435</v>
      </c>
      <c r="C1812" s="29" t="s">
        <v>115</v>
      </c>
      <c r="D1812" s="29"/>
      <c r="E1812" s="29" t="n">
        <v>0</v>
      </c>
      <c r="F1812" s="29"/>
      <c r="G1812" s="29"/>
      <c r="H1812" s="30" t="n">
        <v>0</v>
      </c>
      <c r="I1812" s="29"/>
      <c r="J1812" s="30" t="n">
        <v>0</v>
      </c>
      <c r="K1812" s="29"/>
      <c r="L1812" s="29" t="s">
        <v>116</v>
      </c>
      <c r="M1812" s="29"/>
      <c r="N1812" s="29"/>
      <c r="O1812" s="29"/>
      <c r="P1812" s="29"/>
      <c r="Q1812" s="29" t="n">
        <f aca="false">IFERROR(VALUE(L1812),"")</f>
        <v>0</v>
      </c>
      <c r="R1812" s="29" t="str">
        <f aca="true">IF(O1812="","",O1812-TODAY())</f>
        <v/>
      </c>
      <c r="S1812" s="29" t="str">
        <f aca="false">IF(C1812="&lt;&lt; vazio &gt;&gt;","VAZIA",IF(AND(O1812&lt;&gt;"",R1812&lt;0),"VENCIDO",IF(AND(O1812&lt;&gt;"",R1812&lt;=Parametros!$B$10),"PRÓX. VENCIMENTO",IF(F1812="Q","QUALIDADE",IF(F1812="S","BLOQUEADO",IF(F1812="R","RESTRITO/DEVOLUÇÃO",IF(OR(N1812="QUAR",N1812="QRES"),"QUARENTENA",IF(OR(B1812="DESCARTE",B1812="DEVOLUÇÃO"),"DESCARTE/DEVOLUÇÃO",IF(AND(D1812="",K1812&lt;&gt;""),"SEM LOTE",IF(AND(Q1812&lt;&gt;"",Q1812&gt;=Parametros!$B$11),"PARADO/SEM GIRO","OK"))))))))))</f>
        <v>VAZIA</v>
      </c>
      <c r="T1812" s="29" t="str">
        <f aca="false">IF(AND($S1812="PARADO/SEM GIRO",$K1812="KG",OR(Painel!$B$5="(Todos)",A1812=Painel!$B$5)*OR(Painel!$E$5="(Todos)",P1812=Painel!$E$5)),$J1812+ROW()/10000000,"")</f>
        <v/>
      </c>
      <c r="U1812" s="29" t="str">
        <f aca="false">IF(AND($S1812="VENCIDO",$K1812="KG",OR(Painel!$B$5="(Todos)",A1812=Painel!$B$5)*OR(Painel!$E$5="(Todos)",P1812=Painel!$E$5)),$J1812+ROW()/10000000,"")</f>
        <v/>
      </c>
    </row>
    <row r="1813" customFormat="false" ht="15" hidden="false" customHeight="false" outlineLevel="0" collapsed="false">
      <c r="A1813" s="29" t="s">
        <v>53</v>
      </c>
      <c r="B1813" s="29" t="s">
        <v>3436</v>
      </c>
      <c r="C1813" s="29" t="s">
        <v>115</v>
      </c>
      <c r="D1813" s="29"/>
      <c r="E1813" s="29" t="n">
        <v>0</v>
      </c>
      <c r="F1813" s="29"/>
      <c r="G1813" s="29"/>
      <c r="H1813" s="30" t="n">
        <v>0</v>
      </c>
      <c r="I1813" s="29"/>
      <c r="J1813" s="30" t="n">
        <v>0</v>
      </c>
      <c r="K1813" s="29"/>
      <c r="L1813" s="29" t="s">
        <v>116</v>
      </c>
      <c r="M1813" s="29"/>
      <c r="N1813" s="29"/>
      <c r="O1813" s="29"/>
      <c r="P1813" s="29"/>
      <c r="Q1813" s="29" t="n">
        <f aca="false">IFERROR(VALUE(L1813),"")</f>
        <v>0</v>
      </c>
      <c r="R1813" s="29" t="str">
        <f aca="true">IF(O1813="","",O1813-TODAY())</f>
        <v/>
      </c>
      <c r="S1813" s="29" t="str">
        <f aca="false">IF(C1813="&lt;&lt; vazio &gt;&gt;","VAZIA",IF(AND(O1813&lt;&gt;"",R1813&lt;0),"VENCIDO",IF(AND(O1813&lt;&gt;"",R1813&lt;=Parametros!$B$10),"PRÓX. VENCIMENTO",IF(F1813="Q","QUALIDADE",IF(F1813="S","BLOQUEADO",IF(F1813="R","RESTRITO/DEVOLUÇÃO",IF(OR(N1813="QUAR",N1813="QRES"),"QUARENTENA",IF(OR(B1813="DESCARTE",B1813="DEVOLUÇÃO"),"DESCARTE/DEVOLUÇÃO",IF(AND(D1813="",K1813&lt;&gt;""),"SEM LOTE",IF(AND(Q1813&lt;&gt;"",Q1813&gt;=Parametros!$B$11),"PARADO/SEM GIRO","OK"))))))))))</f>
        <v>VAZIA</v>
      </c>
      <c r="T1813" s="29" t="str">
        <f aca="false">IF(AND($S1813="PARADO/SEM GIRO",$K1813="KG",OR(Painel!$B$5="(Todos)",A1813=Painel!$B$5)*OR(Painel!$E$5="(Todos)",P1813=Painel!$E$5)),$J1813+ROW()/10000000,"")</f>
        <v/>
      </c>
      <c r="U1813" s="29" t="str">
        <f aca="false">IF(AND($S1813="VENCIDO",$K1813="KG",OR(Painel!$B$5="(Todos)",A1813=Painel!$B$5)*OR(Painel!$E$5="(Todos)",P1813=Painel!$E$5)),$J1813+ROW()/10000000,"")</f>
        <v/>
      </c>
    </row>
    <row r="1814" customFormat="false" ht="15" hidden="false" customHeight="false" outlineLevel="0" collapsed="false">
      <c r="A1814" s="29" t="s">
        <v>53</v>
      </c>
      <c r="B1814" s="29" t="s">
        <v>3437</v>
      </c>
      <c r="C1814" s="29" t="s">
        <v>115</v>
      </c>
      <c r="D1814" s="29"/>
      <c r="E1814" s="29" t="n">
        <v>0</v>
      </c>
      <c r="F1814" s="29"/>
      <c r="G1814" s="29"/>
      <c r="H1814" s="30" t="n">
        <v>0</v>
      </c>
      <c r="I1814" s="29"/>
      <c r="J1814" s="30" t="n">
        <v>0</v>
      </c>
      <c r="K1814" s="29"/>
      <c r="L1814" s="29" t="s">
        <v>116</v>
      </c>
      <c r="M1814" s="29"/>
      <c r="N1814" s="29"/>
      <c r="O1814" s="29"/>
      <c r="P1814" s="29"/>
      <c r="Q1814" s="29" t="n">
        <f aca="false">IFERROR(VALUE(L1814),"")</f>
        <v>0</v>
      </c>
      <c r="R1814" s="29" t="str">
        <f aca="true">IF(O1814="","",O1814-TODAY())</f>
        <v/>
      </c>
      <c r="S1814" s="29" t="str">
        <f aca="false">IF(C1814="&lt;&lt; vazio &gt;&gt;","VAZIA",IF(AND(O1814&lt;&gt;"",R1814&lt;0),"VENCIDO",IF(AND(O1814&lt;&gt;"",R1814&lt;=Parametros!$B$10),"PRÓX. VENCIMENTO",IF(F1814="Q","QUALIDADE",IF(F1814="S","BLOQUEADO",IF(F1814="R","RESTRITO/DEVOLUÇÃO",IF(OR(N1814="QUAR",N1814="QRES"),"QUARENTENA",IF(OR(B1814="DESCARTE",B1814="DEVOLUÇÃO"),"DESCARTE/DEVOLUÇÃO",IF(AND(D1814="",K1814&lt;&gt;""),"SEM LOTE",IF(AND(Q1814&lt;&gt;"",Q1814&gt;=Parametros!$B$11),"PARADO/SEM GIRO","OK"))))))))))</f>
        <v>VAZIA</v>
      </c>
      <c r="T1814" s="29" t="str">
        <f aca="false">IF(AND($S1814="PARADO/SEM GIRO",$K1814="KG",OR(Painel!$B$5="(Todos)",A1814=Painel!$B$5)*OR(Painel!$E$5="(Todos)",P1814=Painel!$E$5)),$J1814+ROW()/10000000,"")</f>
        <v/>
      </c>
      <c r="U1814" s="29" t="str">
        <f aca="false">IF(AND($S1814="VENCIDO",$K1814="KG",OR(Painel!$B$5="(Todos)",A1814=Painel!$B$5)*OR(Painel!$E$5="(Todos)",P1814=Painel!$E$5)),$J1814+ROW()/10000000,"")</f>
        <v/>
      </c>
    </row>
    <row r="1815" customFormat="false" ht="15" hidden="false" customHeight="false" outlineLevel="0" collapsed="false">
      <c r="A1815" s="29" t="s">
        <v>53</v>
      </c>
      <c r="B1815" s="29" t="s">
        <v>3438</v>
      </c>
      <c r="C1815" s="29" t="s">
        <v>115</v>
      </c>
      <c r="D1815" s="29"/>
      <c r="E1815" s="29" t="n">
        <v>0</v>
      </c>
      <c r="F1815" s="29"/>
      <c r="G1815" s="29"/>
      <c r="H1815" s="30" t="n">
        <v>0</v>
      </c>
      <c r="I1815" s="29"/>
      <c r="J1815" s="30" t="n">
        <v>0</v>
      </c>
      <c r="K1815" s="29"/>
      <c r="L1815" s="29" t="s">
        <v>116</v>
      </c>
      <c r="M1815" s="29"/>
      <c r="N1815" s="29"/>
      <c r="O1815" s="29"/>
      <c r="P1815" s="29"/>
      <c r="Q1815" s="29" t="n">
        <f aca="false">IFERROR(VALUE(L1815),"")</f>
        <v>0</v>
      </c>
      <c r="R1815" s="29" t="str">
        <f aca="true">IF(O1815="","",O1815-TODAY())</f>
        <v/>
      </c>
      <c r="S1815" s="29" t="str">
        <f aca="false">IF(C1815="&lt;&lt; vazio &gt;&gt;","VAZIA",IF(AND(O1815&lt;&gt;"",R1815&lt;0),"VENCIDO",IF(AND(O1815&lt;&gt;"",R1815&lt;=Parametros!$B$10),"PRÓX. VENCIMENTO",IF(F1815="Q","QUALIDADE",IF(F1815="S","BLOQUEADO",IF(F1815="R","RESTRITO/DEVOLUÇÃO",IF(OR(N1815="QUAR",N1815="QRES"),"QUARENTENA",IF(OR(B1815="DESCARTE",B1815="DEVOLUÇÃO"),"DESCARTE/DEVOLUÇÃO",IF(AND(D1815="",K1815&lt;&gt;""),"SEM LOTE",IF(AND(Q1815&lt;&gt;"",Q1815&gt;=Parametros!$B$11),"PARADO/SEM GIRO","OK"))))))))))</f>
        <v>VAZIA</v>
      </c>
      <c r="T1815" s="29" t="str">
        <f aca="false">IF(AND($S1815="PARADO/SEM GIRO",$K1815="KG",OR(Painel!$B$5="(Todos)",A1815=Painel!$B$5)*OR(Painel!$E$5="(Todos)",P1815=Painel!$E$5)),$J1815+ROW()/10000000,"")</f>
        <v/>
      </c>
      <c r="U1815" s="29" t="str">
        <f aca="false">IF(AND($S1815="VENCIDO",$K1815="KG",OR(Painel!$B$5="(Todos)",A1815=Painel!$B$5)*OR(Painel!$E$5="(Todos)",P1815=Painel!$E$5)),$J1815+ROW()/10000000,"")</f>
        <v/>
      </c>
    </row>
    <row r="1816" customFormat="false" ht="15" hidden="false" customHeight="false" outlineLevel="0" collapsed="false">
      <c r="A1816" s="29" t="s">
        <v>53</v>
      </c>
      <c r="B1816" s="29" t="s">
        <v>3439</v>
      </c>
      <c r="C1816" s="29" t="s">
        <v>231</v>
      </c>
      <c r="D1816" s="29" t="s">
        <v>344</v>
      </c>
      <c r="E1816" s="29" t="n">
        <v>1</v>
      </c>
      <c r="F1816" s="29" t="s">
        <v>137</v>
      </c>
      <c r="G1816" s="29" t="s">
        <v>3440</v>
      </c>
      <c r="H1816" s="30" t="n">
        <v>131.2</v>
      </c>
      <c r="I1816" s="31" t="n">
        <v>46271</v>
      </c>
      <c r="J1816" s="30" t="n">
        <v>131.2</v>
      </c>
      <c r="K1816" s="29" t="s">
        <v>120</v>
      </c>
      <c r="L1816" s="29" t="s">
        <v>221</v>
      </c>
      <c r="M1816" s="29"/>
      <c r="N1816" s="29" t="s">
        <v>134</v>
      </c>
      <c r="O1816" s="31" t="n">
        <v>46292</v>
      </c>
      <c r="P1816" s="29" t="s">
        <v>123</v>
      </c>
      <c r="Q1816" s="29" t="n">
        <f aca="false">IFERROR(VALUE(L1816),"")</f>
        <v>14</v>
      </c>
      <c r="R1816" s="29" t="n">
        <f aca="true">IF(O1816="","",O1816-TODAY())</f>
        <v>7</v>
      </c>
      <c r="S1816" s="29" t="str">
        <f aca="false">IF(C1816="&lt;&lt; vazio &gt;&gt;","VAZIA",IF(AND(O1816&lt;&gt;"",R1816&lt;0),"VENCIDO",IF(AND(O1816&lt;&gt;"",R1816&lt;=Parametros!$B$10),"PRÓX. VENCIMENTO",IF(F1816="Q","QUALIDADE",IF(F1816="S","BLOQUEADO",IF(F1816="R","RESTRITO/DEVOLUÇÃO",IF(OR(N1816="QUAR",N1816="QRES"),"QUARENTENA",IF(OR(B1816="DESCARTE",B1816="DEVOLUÇÃO"),"DESCARTE/DEVOLUÇÃO",IF(AND(D1816="",K1816&lt;&gt;""),"SEM LOTE",IF(AND(Q1816&lt;&gt;"",Q1816&gt;=Parametros!$B$11),"PARADO/SEM GIRO","OK"))))))))))</f>
        <v>PRÓX. VENCIMENTO</v>
      </c>
      <c r="T1816" s="29" t="str">
        <f aca="false">IF(AND($S1816="PARADO/SEM GIRO",$K1816="KG",OR(Painel!$B$5="(Todos)",A1816=Painel!$B$5)*OR(Painel!$E$5="(Todos)",P1816=Painel!$E$5)),$J1816+ROW()/10000000,"")</f>
        <v/>
      </c>
      <c r="U1816" s="29" t="str">
        <f aca="false">IF(AND($S1816="VENCIDO",$K1816="KG",OR(Painel!$B$5="(Todos)",A1816=Painel!$B$5)*OR(Painel!$E$5="(Todos)",P1816=Painel!$E$5)),$J1816+ROW()/10000000,"")</f>
        <v/>
      </c>
    </row>
    <row r="1817" customFormat="false" ht="15" hidden="false" customHeight="false" outlineLevel="0" collapsed="false">
      <c r="A1817" s="29" t="s">
        <v>53</v>
      </c>
      <c r="B1817" s="29" t="s">
        <v>3441</v>
      </c>
      <c r="C1817" s="29" t="s">
        <v>917</v>
      </c>
      <c r="D1817" s="29" t="s">
        <v>1033</v>
      </c>
      <c r="E1817" s="29" t="n">
        <v>1</v>
      </c>
      <c r="F1817" s="29"/>
      <c r="G1817" s="29" t="s">
        <v>3442</v>
      </c>
      <c r="H1817" s="30" t="n">
        <v>800</v>
      </c>
      <c r="I1817" s="31" t="n">
        <v>46232</v>
      </c>
      <c r="J1817" s="30" t="n">
        <v>800</v>
      </c>
      <c r="K1817" s="29" t="s">
        <v>120</v>
      </c>
      <c r="L1817" s="29" t="s">
        <v>1035</v>
      </c>
      <c r="M1817" s="29"/>
      <c r="N1817" s="29" t="s">
        <v>122</v>
      </c>
      <c r="O1817" s="31" t="n">
        <v>46774</v>
      </c>
      <c r="P1817" s="29" t="s">
        <v>123</v>
      </c>
      <c r="Q1817" s="29" t="n">
        <f aca="false">IFERROR(VALUE(L1817),"")</f>
        <v>53</v>
      </c>
      <c r="R1817" s="29" t="n">
        <f aca="true">IF(O1817="","",O1817-TODAY())</f>
        <v>489</v>
      </c>
      <c r="S1817" s="29" t="str">
        <f aca="false">IF(C1817="&lt;&lt; vazio &gt;&gt;","VAZIA",IF(AND(O1817&lt;&gt;"",R1817&lt;0),"VENCIDO",IF(AND(O1817&lt;&gt;"",R1817&lt;=Parametros!$B$10),"PRÓX. VENCIMENTO",IF(F1817="Q","QUALIDADE",IF(F1817="S","BLOQUEADO",IF(F1817="R","RESTRITO/DEVOLUÇÃO",IF(OR(N1817="QUAR",N1817="QRES"),"QUARENTENA",IF(OR(B1817="DESCARTE",B1817="DEVOLUÇÃO"),"DESCARTE/DEVOLUÇÃO",IF(AND(D1817="",K1817&lt;&gt;""),"SEM LOTE",IF(AND(Q1817&lt;&gt;"",Q1817&gt;=Parametros!$B$11),"PARADO/SEM GIRO","OK"))))))))))</f>
        <v>OK</v>
      </c>
      <c r="T1817" s="29" t="str">
        <f aca="false">IF(AND($S1817="PARADO/SEM GIRO",$K1817="KG",OR(Painel!$B$5="(Todos)",A1817=Painel!$B$5)*OR(Painel!$E$5="(Todos)",P1817=Painel!$E$5)),$J1817+ROW()/10000000,"")</f>
        <v/>
      </c>
      <c r="U1817" s="29" t="str">
        <f aca="false">IF(AND($S1817="VENCIDO",$K1817="KG",OR(Painel!$B$5="(Todos)",A1817=Painel!$B$5)*OR(Painel!$E$5="(Todos)",P1817=Painel!$E$5)),$J1817+ROW()/10000000,"")</f>
        <v/>
      </c>
    </row>
    <row r="1818" customFormat="false" ht="15" hidden="false" customHeight="false" outlineLevel="0" collapsed="false">
      <c r="A1818" s="29" t="s">
        <v>53</v>
      </c>
      <c r="B1818" s="29" t="s">
        <v>3443</v>
      </c>
      <c r="C1818" s="29" t="s">
        <v>222</v>
      </c>
      <c r="D1818" s="29" t="s">
        <v>815</v>
      </c>
      <c r="E1818" s="29" t="n">
        <v>1</v>
      </c>
      <c r="F1818" s="29"/>
      <c r="G1818" s="29" t="s">
        <v>3444</v>
      </c>
      <c r="H1818" s="30" t="n">
        <v>1000</v>
      </c>
      <c r="I1818" s="31" t="n">
        <v>46283</v>
      </c>
      <c r="J1818" s="30" t="n">
        <v>1000</v>
      </c>
      <c r="K1818" s="29" t="s">
        <v>120</v>
      </c>
      <c r="L1818" s="29" t="s">
        <v>176</v>
      </c>
      <c r="M1818" s="29"/>
      <c r="N1818" s="29" t="s">
        <v>122</v>
      </c>
      <c r="O1818" s="31" t="n">
        <v>46825</v>
      </c>
      <c r="P1818" s="29" t="s">
        <v>123</v>
      </c>
      <c r="Q1818" s="29" t="n">
        <f aca="false">IFERROR(VALUE(L1818),"")</f>
        <v>2</v>
      </c>
      <c r="R1818" s="29" t="n">
        <f aca="true">IF(O1818="","",O1818-TODAY())</f>
        <v>540</v>
      </c>
      <c r="S1818" s="29" t="str">
        <f aca="false">IF(C1818="&lt;&lt; vazio &gt;&gt;","VAZIA",IF(AND(O1818&lt;&gt;"",R1818&lt;0),"VENCIDO",IF(AND(O1818&lt;&gt;"",R1818&lt;=Parametros!$B$10),"PRÓX. VENCIMENTO",IF(F1818="Q","QUALIDADE",IF(F1818="S","BLOQUEADO",IF(F1818="R","RESTRITO/DEVOLUÇÃO",IF(OR(N1818="QUAR",N1818="QRES"),"QUARENTENA",IF(OR(B1818="DESCARTE",B1818="DEVOLUÇÃO"),"DESCARTE/DEVOLUÇÃO",IF(AND(D1818="",K1818&lt;&gt;""),"SEM LOTE",IF(AND(Q1818&lt;&gt;"",Q1818&gt;=Parametros!$B$11),"PARADO/SEM GIRO","OK"))))))))))</f>
        <v>OK</v>
      </c>
      <c r="T1818" s="29" t="str">
        <f aca="false">IF(AND($S1818="PARADO/SEM GIRO",$K1818="KG",OR(Painel!$B$5="(Todos)",A1818=Painel!$B$5)*OR(Painel!$E$5="(Todos)",P1818=Painel!$E$5)),$J1818+ROW()/10000000,"")</f>
        <v/>
      </c>
      <c r="U1818" s="29" t="str">
        <f aca="false">IF(AND($S1818="VENCIDO",$K1818="KG",OR(Painel!$B$5="(Todos)",A1818=Painel!$B$5)*OR(Painel!$E$5="(Todos)",P1818=Painel!$E$5)),$J1818+ROW()/10000000,"")</f>
        <v/>
      </c>
    </row>
    <row r="1819" customFormat="false" ht="15" hidden="false" customHeight="false" outlineLevel="0" collapsed="false">
      <c r="A1819" s="29" t="s">
        <v>53</v>
      </c>
      <c r="B1819" s="29" t="s">
        <v>3445</v>
      </c>
      <c r="C1819" s="29" t="s">
        <v>317</v>
      </c>
      <c r="D1819" s="29" t="s">
        <v>3446</v>
      </c>
      <c r="E1819" s="29" t="n">
        <v>1</v>
      </c>
      <c r="F1819" s="29" t="s">
        <v>268</v>
      </c>
      <c r="G1819" s="29" t="s">
        <v>3447</v>
      </c>
      <c r="H1819" s="30" t="n">
        <v>590.4</v>
      </c>
      <c r="I1819" s="31" t="n">
        <v>46285</v>
      </c>
      <c r="J1819" s="30" t="n">
        <v>590.4</v>
      </c>
      <c r="K1819" s="29" t="s">
        <v>120</v>
      </c>
      <c r="L1819" s="29" t="s">
        <v>116</v>
      </c>
      <c r="M1819" s="29"/>
      <c r="N1819" s="29" t="s">
        <v>122</v>
      </c>
      <c r="O1819" s="31" t="n">
        <v>46832</v>
      </c>
      <c r="P1819" s="29" t="s">
        <v>123</v>
      </c>
      <c r="Q1819" s="29" t="n">
        <f aca="false">IFERROR(VALUE(L1819),"")</f>
        <v>0</v>
      </c>
      <c r="R1819" s="29" t="n">
        <f aca="true">IF(O1819="","",O1819-TODAY())</f>
        <v>547</v>
      </c>
      <c r="S1819" s="29" t="str">
        <f aca="false">IF(C1819="&lt;&lt; vazio &gt;&gt;","VAZIA",IF(AND(O1819&lt;&gt;"",R1819&lt;0),"VENCIDO",IF(AND(O1819&lt;&gt;"",R1819&lt;=Parametros!$B$10),"PRÓX. VENCIMENTO",IF(F1819="Q","QUALIDADE",IF(F1819="S","BLOQUEADO",IF(F1819="R","RESTRITO/DEVOLUÇÃO",IF(OR(N1819="QUAR",N1819="QRES"),"QUARENTENA",IF(OR(B1819="DESCARTE",B1819="DEVOLUÇÃO"),"DESCARTE/DEVOLUÇÃO",IF(AND(D1819="",K1819&lt;&gt;""),"SEM LOTE",IF(AND(Q1819&lt;&gt;"",Q1819&gt;=Parametros!$B$11),"PARADO/SEM GIRO","OK"))))))))))</f>
        <v>QUALIDADE</v>
      </c>
      <c r="T1819" s="29" t="str">
        <f aca="false">IF(AND($S1819="PARADO/SEM GIRO",$K1819="KG",OR(Painel!$B$5="(Todos)",A1819=Painel!$B$5)*OR(Painel!$E$5="(Todos)",P1819=Painel!$E$5)),$J1819+ROW()/10000000,"")</f>
        <v/>
      </c>
      <c r="U1819" s="29" t="str">
        <f aca="false">IF(AND($S1819="VENCIDO",$K1819="KG",OR(Painel!$B$5="(Todos)",A1819=Painel!$B$5)*OR(Painel!$E$5="(Todos)",P1819=Painel!$E$5)),$J1819+ROW()/10000000,"")</f>
        <v/>
      </c>
    </row>
    <row r="1820" customFormat="false" ht="15" hidden="false" customHeight="false" outlineLevel="0" collapsed="false">
      <c r="A1820" s="29" t="s">
        <v>53</v>
      </c>
      <c r="B1820" s="29" t="s">
        <v>3448</v>
      </c>
      <c r="C1820" s="29" t="s">
        <v>317</v>
      </c>
      <c r="D1820" s="29" t="s">
        <v>3446</v>
      </c>
      <c r="E1820" s="29" t="n">
        <v>1</v>
      </c>
      <c r="F1820" s="29" t="s">
        <v>268</v>
      </c>
      <c r="G1820" s="29" t="s">
        <v>3449</v>
      </c>
      <c r="H1820" s="30" t="n">
        <v>590.4</v>
      </c>
      <c r="I1820" s="31" t="n">
        <v>46285</v>
      </c>
      <c r="J1820" s="30" t="n">
        <v>590.4</v>
      </c>
      <c r="K1820" s="29" t="s">
        <v>120</v>
      </c>
      <c r="L1820" s="29" t="s">
        <v>116</v>
      </c>
      <c r="M1820" s="29"/>
      <c r="N1820" s="29" t="s">
        <v>122</v>
      </c>
      <c r="O1820" s="31" t="n">
        <v>46832</v>
      </c>
      <c r="P1820" s="29" t="s">
        <v>123</v>
      </c>
      <c r="Q1820" s="29" t="n">
        <f aca="false">IFERROR(VALUE(L1820),"")</f>
        <v>0</v>
      </c>
      <c r="R1820" s="29" t="n">
        <f aca="true">IF(O1820="","",O1820-TODAY())</f>
        <v>547</v>
      </c>
      <c r="S1820" s="29" t="str">
        <f aca="false">IF(C1820="&lt;&lt; vazio &gt;&gt;","VAZIA",IF(AND(O1820&lt;&gt;"",R1820&lt;0),"VENCIDO",IF(AND(O1820&lt;&gt;"",R1820&lt;=Parametros!$B$10),"PRÓX. VENCIMENTO",IF(F1820="Q","QUALIDADE",IF(F1820="S","BLOQUEADO",IF(F1820="R","RESTRITO/DEVOLUÇÃO",IF(OR(N1820="QUAR",N1820="QRES"),"QUARENTENA",IF(OR(B1820="DESCARTE",B1820="DEVOLUÇÃO"),"DESCARTE/DEVOLUÇÃO",IF(AND(D1820="",K1820&lt;&gt;""),"SEM LOTE",IF(AND(Q1820&lt;&gt;"",Q1820&gt;=Parametros!$B$11),"PARADO/SEM GIRO","OK"))))))))))</f>
        <v>QUALIDADE</v>
      </c>
      <c r="T1820" s="29" t="str">
        <f aca="false">IF(AND($S1820="PARADO/SEM GIRO",$K1820="KG",OR(Painel!$B$5="(Todos)",A1820=Painel!$B$5)*OR(Painel!$E$5="(Todos)",P1820=Painel!$E$5)),$J1820+ROW()/10000000,"")</f>
        <v/>
      </c>
      <c r="U1820" s="29" t="str">
        <f aca="false">IF(AND($S1820="VENCIDO",$K1820="KG",OR(Painel!$B$5="(Todos)",A1820=Painel!$B$5)*OR(Painel!$E$5="(Todos)",P1820=Painel!$E$5)),$J1820+ROW()/10000000,"")</f>
        <v/>
      </c>
    </row>
    <row r="1821" customFormat="false" ht="15" hidden="false" customHeight="false" outlineLevel="0" collapsed="false">
      <c r="A1821" s="29" t="s">
        <v>53</v>
      </c>
      <c r="B1821" s="29" t="s">
        <v>3450</v>
      </c>
      <c r="C1821" s="29" t="s">
        <v>691</v>
      </c>
      <c r="D1821" s="29" t="s">
        <v>3451</v>
      </c>
      <c r="E1821" s="29" t="n">
        <v>1</v>
      </c>
      <c r="F1821" s="29"/>
      <c r="G1821" s="29" t="s">
        <v>3452</v>
      </c>
      <c r="H1821" s="30" t="n">
        <v>1363</v>
      </c>
      <c r="I1821" s="31" t="n">
        <v>46270</v>
      </c>
      <c r="J1821" s="30" t="n">
        <v>1363</v>
      </c>
      <c r="K1821" s="29" t="s">
        <v>120</v>
      </c>
      <c r="L1821" s="29" t="s">
        <v>267</v>
      </c>
      <c r="M1821" s="29"/>
      <c r="N1821" s="29" t="s">
        <v>122</v>
      </c>
      <c r="O1821" s="31" t="n">
        <v>46635</v>
      </c>
      <c r="P1821" s="29" t="s">
        <v>123</v>
      </c>
      <c r="Q1821" s="29" t="n">
        <f aca="false">IFERROR(VALUE(L1821),"")</f>
        <v>15</v>
      </c>
      <c r="R1821" s="29" t="n">
        <f aca="true">IF(O1821="","",O1821-TODAY())</f>
        <v>350</v>
      </c>
      <c r="S1821" s="29" t="str">
        <f aca="false">IF(C1821="&lt;&lt; vazio &gt;&gt;","VAZIA",IF(AND(O1821&lt;&gt;"",R1821&lt;0),"VENCIDO",IF(AND(O1821&lt;&gt;"",R1821&lt;=Parametros!$B$10),"PRÓX. VENCIMENTO",IF(F1821="Q","QUALIDADE",IF(F1821="S","BLOQUEADO",IF(F1821="R","RESTRITO/DEVOLUÇÃO",IF(OR(N1821="QUAR",N1821="QRES"),"QUARENTENA",IF(OR(B1821="DESCARTE",B1821="DEVOLUÇÃO"),"DESCARTE/DEVOLUÇÃO",IF(AND(D1821="",K1821&lt;&gt;""),"SEM LOTE",IF(AND(Q1821&lt;&gt;"",Q1821&gt;=Parametros!$B$11),"PARADO/SEM GIRO","OK"))))))))))</f>
        <v>OK</v>
      </c>
      <c r="T1821" s="29" t="str">
        <f aca="false">IF(AND($S1821="PARADO/SEM GIRO",$K1821="KG",OR(Painel!$B$5="(Todos)",A1821=Painel!$B$5)*OR(Painel!$E$5="(Todos)",P1821=Painel!$E$5)),$J1821+ROW()/10000000,"")</f>
        <v/>
      </c>
      <c r="U1821" s="29" t="str">
        <f aca="false">IF(AND($S1821="VENCIDO",$K1821="KG",OR(Painel!$B$5="(Todos)",A1821=Painel!$B$5)*OR(Painel!$E$5="(Todos)",P1821=Painel!$E$5)),$J1821+ROW()/10000000,"")</f>
        <v/>
      </c>
    </row>
    <row r="1822" customFormat="false" ht="15" hidden="false" customHeight="false" outlineLevel="0" collapsed="false">
      <c r="A1822" s="29" t="s">
        <v>53</v>
      </c>
      <c r="B1822" s="29" t="s">
        <v>3453</v>
      </c>
      <c r="C1822" s="29" t="s">
        <v>139</v>
      </c>
      <c r="D1822" s="29" t="s">
        <v>140</v>
      </c>
      <c r="E1822" s="29" t="n">
        <v>1</v>
      </c>
      <c r="F1822" s="29"/>
      <c r="G1822" s="29" t="s">
        <v>3454</v>
      </c>
      <c r="H1822" s="30" t="n">
        <v>1000</v>
      </c>
      <c r="I1822" s="31" t="n">
        <v>46234</v>
      </c>
      <c r="J1822" s="30" t="n">
        <v>1000</v>
      </c>
      <c r="K1822" s="29" t="s">
        <v>120</v>
      </c>
      <c r="L1822" s="29" t="s">
        <v>725</v>
      </c>
      <c r="M1822" s="29"/>
      <c r="N1822" s="29" t="s">
        <v>122</v>
      </c>
      <c r="O1822" s="31" t="n">
        <v>46593</v>
      </c>
      <c r="P1822" s="29" t="s">
        <v>123</v>
      </c>
      <c r="Q1822" s="29" t="n">
        <f aca="false">IFERROR(VALUE(L1822),"")</f>
        <v>51</v>
      </c>
      <c r="R1822" s="29" t="n">
        <f aca="true">IF(O1822="","",O1822-TODAY())</f>
        <v>308</v>
      </c>
      <c r="S1822" s="29" t="str">
        <f aca="false">IF(C1822="&lt;&lt; vazio &gt;&gt;","VAZIA",IF(AND(O1822&lt;&gt;"",R1822&lt;0),"VENCIDO",IF(AND(O1822&lt;&gt;"",R1822&lt;=Parametros!$B$10),"PRÓX. VENCIMENTO",IF(F1822="Q","QUALIDADE",IF(F1822="S","BLOQUEADO",IF(F1822="R","RESTRITO/DEVOLUÇÃO",IF(OR(N1822="QUAR",N1822="QRES"),"QUARENTENA",IF(OR(B1822="DESCARTE",B1822="DEVOLUÇÃO"),"DESCARTE/DEVOLUÇÃO",IF(AND(D1822="",K1822&lt;&gt;""),"SEM LOTE",IF(AND(Q1822&lt;&gt;"",Q1822&gt;=Parametros!$B$11),"PARADO/SEM GIRO","OK"))))))))))</f>
        <v>OK</v>
      </c>
      <c r="T1822" s="29" t="str">
        <f aca="false">IF(AND($S1822="PARADO/SEM GIRO",$K1822="KG",OR(Painel!$B$5="(Todos)",A1822=Painel!$B$5)*OR(Painel!$E$5="(Todos)",P1822=Painel!$E$5)),$J1822+ROW()/10000000,"")</f>
        <v/>
      </c>
      <c r="U1822" s="29" t="str">
        <f aca="false">IF(AND($S1822="VENCIDO",$K1822="KG",OR(Painel!$B$5="(Todos)",A1822=Painel!$B$5)*OR(Painel!$E$5="(Todos)",P1822=Painel!$E$5)),$J1822+ROW()/10000000,"")</f>
        <v/>
      </c>
    </row>
    <row r="1823" customFormat="false" ht="15" hidden="false" customHeight="false" outlineLevel="0" collapsed="false">
      <c r="A1823" s="29" t="s">
        <v>53</v>
      </c>
      <c r="B1823" s="29" t="s">
        <v>3455</v>
      </c>
      <c r="C1823" s="29" t="s">
        <v>320</v>
      </c>
      <c r="D1823" s="29" t="s">
        <v>511</v>
      </c>
      <c r="E1823" s="29" t="n">
        <v>1</v>
      </c>
      <c r="F1823" s="29"/>
      <c r="G1823" s="29" t="s">
        <v>3456</v>
      </c>
      <c r="H1823" s="30" t="n">
        <v>580</v>
      </c>
      <c r="I1823" s="31" t="n">
        <v>46284</v>
      </c>
      <c r="J1823" s="30" t="n">
        <v>580</v>
      </c>
      <c r="K1823" s="29" t="s">
        <v>120</v>
      </c>
      <c r="L1823" s="29" t="s">
        <v>144</v>
      </c>
      <c r="M1823" s="29"/>
      <c r="N1823" s="29" t="s">
        <v>122</v>
      </c>
      <c r="O1823" s="31" t="n">
        <v>46819</v>
      </c>
      <c r="P1823" s="29" t="s">
        <v>123</v>
      </c>
      <c r="Q1823" s="29" t="n">
        <f aca="false">IFERROR(VALUE(L1823),"")</f>
        <v>5</v>
      </c>
      <c r="R1823" s="29" t="n">
        <f aca="true">IF(O1823="","",O1823-TODAY())</f>
        <v>534</v>
      </c>
      <c r="S1823" s="29" t="str">
        <f aca="false">IF(C1823="&lt;&lt; vazio &gt;&gt;","VAZIA",IF(AND(O1823&lt;&gt;"",R1823&lt;0),"VENCIDO",IF(AND(O1823&lt;&gt;"",R1823&lt;=Parametros!$B$10),"PRÓX. VENCIMENTO",IF(F1823="Q","QUALIDADE",IF(F1823="S","BLOQUEADO",IF(F1823="R","RESTRITO/DEVOLUÇÃO",IF(OR(N1823="QUAR",N1823="QRES"),"QUARENTENA",IF(OR(B1823="DESCARTE",B1823="DEVOLUÇÃO"),"DESCARTE/DEVOLUÇÃO",IF(AND(D1823="",K1823&lt;&gt;""),"SEM LOTE",IF(AND(Q1823&lt;&gt;"",Q1823&gt;=Parametros!$B$11),"PARADO/SEM GIRO","OK"))))))))))</f>
        <v>OK</v>
      </c>
      <c r="T1823" s="29" t="str">
        <f aca="false">IF(AND($S1823="PARADO/SEM GIRO",$K1823="KG",OR(Painel!$B$5="(Todos)",A1823=Painel!$B$5)*OR(Painel!$E$5="(Todos)",P1823=Painel!$E$5)),$J1823+ROW()/10000000,"")</f>
        <v/>
      </c>
      <c r="U1823" s="29" t="str">
        <f aca="false">IF(AND($S1823="VENCIDO",$K1823="KG",OR(Painel!$B$5="(Todos)",A1823=Painel!$B$5)*OR(Painel!$E$5="(Todos)",P1823=Painel!$E$5)),$J1823+ROW()/10000000,"")</f>
        <v/>
      </c>
    </row>
    <row r="1824" customFormat="false" ht="15" hidden="false" customHeight="false" outlineLevel="0" collapsed="false">
      <c r="A1824" s="29" t="s">
        <v>53</v>
      </c>
      <c r="B1824" s="29" t="s">
        <v>3457</v>
      </c>
      <c r="C1824" s="29" t="s">
        <v>596</v>
      </c>
      <c r="D1824" s="29" t="s">
        <v>3458</v>
      </c>
      <c r="E1824" s="29" t="n">
        <v>1</v>
      </c>
      <c r="F1824" s="29"/>
      <c r="G1824" s="29" t="s">
        <v>3459</v>
      </c>
      <c r="H1824" s="30" t="n">
        <v>6</v>
      </c>
      <c r="I1824" s="31" t="n">
        <v>46262</v>
      </c>
      <c r="J1824" s="30" t="n">
        <v>6</v>
      </c>
      <c r="K1824" s="29" t="s">
        <v>120</v>
      </c>
      <c r="L1824" s="29" t="s">
        <v>190</v>
      </c>
      <c r="M1824" s="29"/>
      <c r="N1824" s="29" t="s">
        <v>122</v>
      </c>
      <c r="O1824" s="31" t="n">
        <v>46374</v>
      </c>
      <c r="P1824" s="29" t="s">
        <v>123</v>
      </c>
      <c r="Q1824" s="29" t="n">
        <f aca="false">IFERROR(VALUE(L1824),"")</f>
        <v>23</v>
      </c>
      <c r="R1824" s="29" t="n">
        <f aca="true">IF(O1824="","",O1824-TODAY())</f>
        <v>89</v>
      </c>
      <c r="S1824" s="29" t="str">
        <f aca="false">IF(C1824="&lt;&lt; vazio &gt;&gt;","VAZIA",IF(AND(O1824&lt;&gt;"",R1824&lt;0),"VENCIDO",IF(AND(O1824&lt;&gt;"",R1824&lt;=Parametros!$B$10),"PRÓX. VENCIMENTO",IF(F1824="Q","QUALIDADE",IF(F1824="S","BLOQUEADO",IF(F1824="R","RESTRITO/DEVOLUÇÃO",IF(OR(N1824="QUAR",N1824="QRES"),"QUARENTENA",IF(OR(B1824="DESCARTE",B1824="DEVOLUÇÃO"),"DESCARTE/DEVOLUÇÃO",IF(AND(D1824="",K1824&lt;&gt;""),"SEM LOTE",IF(AND(Q1824&lt;&gt;"",Q1824&gt;=Parametros!$B$11),"PARADO/SEM GIRO","OK"))))))))))</f>
        <v>OK</v>
      </c>
      <c r="T1824" s="29" t="str">
        <f aca="false">IF(AND($S1824="PARADO/SEM GIRO",$K1824="KG",OR(Painel!$B$5="(Todos)",A1824=Painel!$B$5)*OR(Painel!$E$5="(Todos)",P1824=Painel!$E$5)),$J1824+ROW()/10000000,"")</f>
        <v/>
      </c>
      <c r="U1824" s="29" t="str">
        <f aca="false">IF(AND($S1824="VENCIDO",$K1824="KG",OR(Painel!$B$5="(Todos)",A1824=Painel!$B$5)*OR(Painel!$E$5="(Todos)",P1824=Painel!$E$5)),$J1824+ROW()/10000000,"")</f>
        <v/>
      </c>
    </row>
    <row r="1825" customFormat="false" ht="15" hidden="false" customHeight="false" outlineLevel="0" collapsed="false">
      <c r="A1825" s="29" t="s">
        <v>53</v>
      </c>
      <c r="B1825" s="29" t="s">
        <v>3460</v>
      </c>
      <c r="C1825" s="29" t="s">
        <v>247</v>
      </c>
      <c r="D1825" s="29" t="s">
        <v>747</v>
      </c>
      <c r="E1825" s="29" t="n">
        <v>1</v>
      </c>
      <c r="F1825" s="29"/>
      <c r="G1825" s="29" t="s">
        <v>3461</v>
      </c>
      <c r="H1825" s="30" t="n">
        <v>800</v>
      </c>
      <c r="I1825" s="31" t="n">
        <v>46189</v>
      </c>
      <c r="J1825" s="30" t="n">
        <v>800</v>
      </c>
      <c r="K1825" s="29" t="s">
        <v>120</v>
      </c>
      <c r="L1825" s="29" t="s">
        <v>749</v>
      </c>
      <c r="M1825" s="29"/>
      <c r="N1825" s="29" t="s">
        <v>122</v>
      </c>
      <c r="O1825" s="31" t="n">
        <v>46723</v>
      </c>
      <c r="P1825" s="29" t="s">
        <v>123</v>
      </c>
      <c r="Q1825" s="29" t="n">
        <f aca="false">IFERROR(VALUE(L1825),"")</f>
        <v>96</v>
      </c>
      <c r="R1825" s="29" t="n">
        <f aca="true">IF(O1825="","",O1825-TODAY())</f>
        <v>438</v>
      </c>
      <c r="S1825" s="29" t="str">
        <f aca="false">IF(C1825="&lt;&lt; vazio &gt;&gt;","VAZIA",IF(AND(O1825&lt;&gt;"",R1825&lt;0),"VENCIDO",IF(AND(O1825&lt;&gt;"",R1825&lt;=Parametros!$B$10),"PRÓX. VENCIMENTO",IF(F1825="Q","QUALIDADE",IF(F1825="S","BLOQUEADO",IF(F1825="R","RESTRITO/DEVOLUÇÃO",IF(OR(N1825="QUAR",N1825="QRES"),"QUARENTENA",IF(OR(B1825="DESCARTE",B1825="DEVOLUÇÃO"),"DESCARTE/DEVOLUÇÃO",IF(AND(D1825="",K1825&lt;&gt;""),"SEM LOTE",IF(AND(Q1825&lt;&gt;"",Q1825&gt;=Parametros!$B$11),"PARADO/SEM GIRO","OK"))))))))))</f>
        <v>PARADO/SEM GIRO</v>
      </c>
      <c r="T1825" s="29" t="n">
        <f aca="false">IF(AND($S1825="PARADO/SEM GIRO",$K1825="KG",OR(Painel!$B$5="(Todos)",A1825=Painel!$B$5)*OR(Painel!$E$5="(Todos)",P1825=Painel!$E$5)),$J1825+ROW()/10000000,"")</f>
        <v>800.0001825</v>
      </c>
      <c r="U1825" s="29" t="str">
        <f aca="false">IF(AND($S1825="VENCIDO",$K1825="KG",OR(Painel!$B$5="(Todos)",A1825=Painel!$B$5)*OR(Painel!$E$5="(Todos)",P1825=Painel!$E$5)),$J1825+ROW()/10000000,"")</f>
        <v/>
      </c>
    </row>
    <row r="1826" customFormat="false" ht="15" hidden="false" customHeight="false" outlineLevel="0" collapsed="false">
      <c r="A1826" s="29" t="s">
        <v>53</v>
      </c>
      <c r="B1826" s="29" t="s">
        <v>3462</v>
      </c>
      <c r="C1826" s="29" t="s">
        <v>691</v>
      </c>
      <c r="D1826" s="29" t="s">
        <v>3463</v>
      </c>
      <c r="E1826" s="29" t="n">
        <v>1</v>
      </c>
      <c r="F1826" s="29"/>
      <c r="G1826" s="29" t="s">
        <v>3464</v>
      </c>
      <c r="H1826" s="30" t="n">
        <v>1000</v>
      </c>
      <c r="I1826" s="31" t="n">
        <v>46283</v>
      </c>
      <c r="J1826" s="30" t="n">
        <v>1000</v>
      </c>
      <c r="K1826" s="29" t="s">
        <v>120</v>
      </c>
      <c r="L1826" s="29" t="s">
        <v>176</v>
      </c>
      <c r="M1826" s="29"/>
      <c r="N1826" s="29" t="s">
        <v>122</v>
      </c>
      <c r="O1826" s="31" t="n">
        <v>47014</v>
      </c>
      <c r="P1826" s="29" t="s">
        <v>123</v>
      </c>
      <c r="Q1826" s="29" t="n">
        <f aca="false">IFERROR(VALUE(L1826),"")</f>
        <v>2</v>
      </c>
      <c r="R1826" s="29" t="n">
        <f aca="true">IF(O1826="","",O1826-TODAY())</f>
        <v>729</v>
      </c>
      <c r="S1826" s="29" t="str">
        <f aca="false">IF(C1826="&lt;&lt; vazio &gt;&gt;","VAZIA",IF(AND(O1826&lt;&gt;"",R1826&lt;0),"VENCIDO",IF(AND(O1826&lt;&gt;"",R1826&lt;=Parametros!$B$10),"PRÓX. VENCIMENTO",IF(F1826="Q","QUALIDADE",IF(F1826="S","BLOQUEADO",IF(F1826="R","RESTRITO/DEVOLUÇÃO",IF(OR(N1826="QUAR",N1826="QRES"),"QUARENTENA",IF(OR(B1826="DESCARTE",B1826="DEVOLUÇÃO"),"DESCARTE/DEVOLUÇÃO",IF(AND(D1826="",K1826&lt;&gt;""),"SEM LOTE",IF(AND(Q1826&lt;&gt;"",Q1826&gt;=Parametros!$B$11),"PARADO/SEM GIRO","OK"))))))))))</f>
        <v>OK</v>
      </c>
      <c r="T1826" s="29" t="str">
        <f aca="false">IF(AND($S1826="PARADO/SEM GIRO",$K1826="KG",OR(Painel!$B$5="(Todos)",A1826=Painel!$B$5)*OR(Painel!$E$5="(Todos)",P1826=Painel!$E$5)),$J1826+ROW()/10000000,"")</f>
        <v/>
      </c>
      <c r="U1826" s="29" t="str">
        <f aca="false">IF(AND($S1826="VENCIDO",$K1826="KG",OR(Painel!$B$5="(Todos)",A1826=Painel!$B$5)*OR(Painel!$E$5="(Todos)",P1826=Painel!$E$5)),$J1826+ROW()/10000000,"")</f>
        <v/>
      </c>
    </row>
    <row r="1827" customFormat="false" ht="15" hidden="false" customHeight="false" outlineLevel="0" collapsed="false">
      <c r="A1827" s="29" t="s">
        <v>53</v>
      </c>
      <c r="B1827" s="29" t="s">
        <v>3465</v>
      </c>
      <c r="C1827" s="29" t="s">
        <v>186</v>
      </c>
      <c r="D1827" s="29" t="s">
        <v>3466</v>
      </c>
      <c r="E1827" s="29" t="n">
        <v>1</v>
      </c>
      <c r="F1827" s="29" t="s">
        <v>137</v>
      </c>
      <c r="G1827" s="29" t="s">
        <v>3467</v>
      </c>
      <c r="H1827" s="30" t="n">
        <v>70.7</v>
      </c>
      <c r="I1827" s="31" t="n">
        <v>46271</v>
      </c>
      <c r="J1827" s="30" t="n">
        <v>70.7</v>
      </c>
      <c r="K1827" s="29" t="s">
        <v>120</v>
      </c>
      <c r="L1827" s="29" t="s">
        <v>221</v>
      </c>
      <c r="M1827" s="29"/>
      <c r="N1827" s="29" t="s">
        <v>134</v>
      </c>
      <c r="O1827" s="31" t="n">
        <v>46276</v>
      </c>
      <c r="P1827" s="29" t="s">
        <v>123</v>
      </c>
      <c r="Q1827" s="29" t="n">
        <f aca="false">IFERROR(VALUE(L1827),"")</f>
        <v>14</v>
      </c>
      <c r="R1827" s="29" t="n">
        <f aca="true">IF(O1827="","",O1827-TODAY())</f>
        <v>-9</v>
      </c>
      <c r="S1827" s="29" t="str">
        <f aca="false">IF(C1827="&lt;&lt; vazio &gt;&gt;","VAZIA",IF(AND(O1827&lt;&gt;"",R1827&lt;0),"VENCIDO",IF(AND(O1827&lt;&gt;"",R1827&lt;=Parametros!$B$10),"PRÓX. VENCIMENTO",IF(F1827="Q","QUALIDADE",IF(F1827="S","BLOQUEADO",IF(F1827="R","RESTRITO/DEVOLUÇÃO",IF(OR(N1827="QUAR",N1827="QRES"),"QUARENTENA",IF(OR(B1827="DESCARTE",B1827="DEVOLUÇÃO"),"DESCARTE/DEVOLUÇÃO",IF(AND(D1827="",K1827&lt;&gt;""),"SEM LOTE",IF(AND(Q1827&lt;&gt;"",Q1827&gt;=Parametros!$B$11),"PARADO/SEM GIRO","OK"))))))))))</f>
        <v>VENCIDO</v>
      </c>
      <c r="T1827" s="29" t="str">
        <f aca="false">IF(AND($S1827="PARADO/SEM GIRO",$K1827="KG",OR(Painel!$B$5="(Todos)",A1827=Painel!$B$5)*OR(Painel!$E$5="(Todos)",P1827=Painel!$E$5)),$J1827+ROW()/10000000,"")</f>
        <v/>
      </c>
      <c r="U1827" s="29" t="n">
        <f aca="false">IF(AND($S1827="VENCIDO",$K1827="KG",OR(Painel!$B$5="(Todos)",A1827=Painel!$B$5)*OR(Painel!$E$5="(Todos)",P1827=Painel!$E$5)),$J1827+ROW()/10000000,"")</f>
        <v>70.7001827</v>
      </c>
    </row>
    <row r="1828" customFormat="false" ht="15" hidden="false" customHeight="false" outlineLevel="0" collapsed="false">
      <c r="A1828" s="29" t="s">
        <v>53</v>
      </c>
      <c r="B1828" s="29" t="s">
        <v>3468</v>
      </c>
      <c r="C1828" s="29" t="s">
        <v>768</v>
      </c>
      <c r="D1828" s="29" t="s">
        <v>769</v>
      </c>
      <c r="E1828" s="29" t="n">
        <v>1</v>
      </c>
      <c r="F1828" s="29"/>
      <c r="G1828" s="29" t="s">
        <v>3469</v>
      </c>
      <c r="H1828" s="30" t="n">
        <v>800</v>
      </c>
      <c r="I1828" s="31" t="n">
        <v>46263</v>
      </c>
      <c r="J1828" s="30" t="n">
        <v>800</v>
      </c>
      <c r="K1828" s="29" t="s">
        <v>120</v>
      </c>
      <c r="L1828" s="29" t="s">
        <v>771</v>
      </c>
      <c r="M1828" s="29"/>
      <c r="N1828" s="29" t="s">
        <v>122</v>
      </c>
      <c r="O1828" s="31" t="n">
        <v>46622</v>
      </c>
      <c r="P1828" s="29" t="s">
        <v>123</v>
      </c>
      <c r="Q1828" s="29" t="n">
        <f aca="false">IFERROR(VALUE(L1828),"")</f>
        <v>22</v>
      </c>
      <c r="R1828" s="29" t="n">
        <f aca="true">IF(O1828="","",O1828-TODAY())</f>
        <v>337</v>
      </c>
      <c r="S1828" s="29" t="str">
        <f aca="false">IF(C1828="&lt;&lt; vazio &gt;&gt;","VAZIA",IF(AND(O1828&lt;&gt;"",R1828&lt;0),"VENCIDO",IF(AND(O1828&lt;&gt;"",R1828&lt;=Parametros!$B$10),"PRÓX. VENCIMENTO",IF(F1828="Q","QUALIDADE",IF(F1828="S","BLOQUEADO",IF(F1828="R","RESTRITO/DEVOLUÇÃO",IF(OR(N1828="QUAR",N1828="QRES"),"QUARENTENA",IF(OR(B1828="DESCARTE",B1828="DEVOLUÇÃO"),"DESCARTE/DEVOLUÇÃO",IF(AND(D1828="",K1828&lt;&gt;""),"SEM LOTE",IF(AND(Q1828&lt;&gt;"",Q1828&gt;=Parametros!$B$11),"PARADO/SEM GIRO","OK"))))))))))</f>
        <v>OK</v>
      </c>
      <c r="T1828" s="29" t="str">
        <f aca="false">IF(AND($S1828="PARADO/SEM GIRO",$K1828="KG",OR(Painel!$B$5="(Todos)",A1828=Painel!$B$5)*OR(Painel!$E$5="(Todos)",P1828=Painel!$E$5)),$J1828+ROW()/10000000,"")</f>
        <v/>
      </c>
      <c r="U1828" s="29" t="str">
        <f aca="false">IF(AND($S1828="VENCIDO",$K1828="KG",OR(Painel!$B$5="(Todos)",A1828=Painel!$B$5)*OR(Painel!$E$5="(Todos)",P1828=Painel!$E$5)),$J1828+ROW()/10000000,"")</f>
        <v/>
      </c>
    </row>
    <row r="1829" customFormat="false" ht="15" hidden="false" customHeight="false" outlineLevel="0" collapsed="false">
      <c r="A1829" s="29" t="s">
        <v>53</v>
      </c>
      <c r="B1829" s="29" t="s">
        <v>3470</v>
      </c>
      <c r="C1829" s="29" t="s">
        <v>662</v>
      </c>
      <c r="D1829" s="29" t="s">
        <v>663</v>
      </c>
      <c r="E1829" s="29" t="n">
        <v>1</v>
      </c>
      <c r="F1829" s="29"/>
      <c r="G1829" s="29" t="s">
        <v>3471</v>
      </c>
      <c r="H1829" s="30" t="n">
        <v>1000</v>
      </c>
      <c r="I1829" s="31" t="n">
        <v>46274</v>
      </c>
      <c r="J1829" s="30" t="n">
        <v>1000</v>
      </c>
      <c r="K1829" s="29" t="s">
        <v>120</v>
      </c>
      <c r="L1829" s="29" t="s">
        <v>138</v>
      </c>
      <c r="M1829" s="29"/>
      <c r="N1829" s="29" t="s">
        <v>122</v>
      </c>
      <c r="O1829" s="31" t="n">
        <v>46818</v>
      </c>
      <c r="P1829" s="29" t="s">
        <v>123</v>
      </c>
      <c r="Q1829" s="29" t="n">
        <f aca="false">IFERROR(VALUE(L1829),"")</f>
        <v>11</v>
      </c>
      <c r="R1829" s="29" t="n">
        <f aca="true">IF(O1829="","",O1829-TODAY())</f>
        <v>533</v>
      </c>
      <c r="S1829" s="29" t="str">
        <f aca="false">IF(C1829="&lt;&lt; vazio &gt;&gt;","VAZIA",IF(AND(O1829&lt;&gt;"",R1829&lt;0),"VENCIDO",IF(AND(O1829&lt;&gt;"",R1829&lt;=Parametros!$B$10),"PRÓX. VENCIMENTO",IF(F1829="Q","QUALIDADE",IF(F1829="S","BLOQUEADO",IF(F1829="R","RESTRITO/DEVOLUÇÃO",IF(OR(N1829="QUAR",N1829="QRES"),"QUARENTENA",IF(OR(B1829="DESCARTE",B1829="DEVOLUÇÃO"),"DESCARTE/DEVOLUÇÃO",IF(AND(D1829="",K1829&lt;&gt;""),"SEM LOTE",IF(AND(Q1829&lt;&gt;"",Q1829&gt;=Parametros!$B$11),"PARADO/SEM GIRO","OK"))))))))))</f>
        <v>OK</v>
      </c>
      <c r="T1829" s="29" t="str">
        <f aca="false">IF(AND($S1829="PARADO/SEM GIRO",$K1829="KG",OR(Painel!$B$5="(Todos)",A1829=Painel!$B$5)*OR(Painel!$E$5="(Todos)",P1829=Painel!$E$5)),$J1829+ROW()/10000000,"")</f>
        <v/>
      </c>
      <c r="U1829" s="29" t="str">
        <f aca="false">IF(AND($S1829="VENCIDO",$K1829="KG",OR(Painel!$B$5="(Todos)",A1829=Painel!$B$5)*OR(Painel!$E$5="(Todos)",P1829=Painel!$E$5)),$J1829+ROW()/10000000,"")</f>
        <v/>
      </c>
    </row>
    <row r="1830" customFormat="false" ht="15" hidden="false" customHeight="false" outlineLevel="0" collapsed="false">
      <c r="A1830" s="29" t="s">
        <v>53</v>
      </c>
      <c r="B1830" s="29" t="s">
        <v>3472</v>
      </c>
      <c r="C1830" s="29" t="s">
        <v>222</v>
      </c>
      <c r="D1830" s="29" t="s">
        <v>815</v>
      </c>
      <c r="E1830" s="29" t="n">
        <v>1</v>
      </c>
      <c r="F1830" s="29"/>
      <c r="G1830" s="29" t="s">
        <v>3473</v>
      </c>
      <c r="H1830" s="30" t="n">
        <v>1000</v>
      </c>
      <c r="I1830" s="31" t="n">
        <v>46283</v>
      </c>
      <c r="J1830" s="30" t="n">
        <v>1000</v>
      </c>
      <c r="K1830" s="29" t="s">
        <v>120</v>
      </c>
      <c r="L1830" s="29" t="s">
        <v>176</v>
      </c>
      <c r="M1830" s="29"/>
      <c r="N1830" s="29" t="s">
        <v>122</v>
      </c>
      <c r="O1830" s="31" t="n">
        <v>46825</v>
      </c>
      <c r="P1830" s="29" t="s">
        <v>123</v>
      </c>
      <c r="Q1830" s="29" t="n">
        <f aca="false">IFERROR(VALUE(L1830),"")</f>
        <v>2</v>
      </c>
      <c r="R1830" s="29" t="n">
        <f aca="true">IF(O1830="","",O1830-TODAY())</f>
        <v>540</v>
      </c>
      <c r="S1830" s="29" t="str">
        <f aca="false">IF(C1830="&lt;&lt; vazio &gt;&gt;","VAZIA",IF(AND(O1830&lt;&gt;"",R1830&lt;0),"VENCIDO",IF(AND(O1830&lt;&gt;"",R1830&lt;=Parametros!$B$10),"PRÓX. VENCIMENTO",IF(F1830="Q","QUALIDADE",IF(F1830="S","BLOQUEADO",IF(F1830="R","RESTRITO/DEVOLUÇÃO",IF(OR(N1830="QUAR",N1830="QRES"),"QUARENTENA",IF(OR(B1830="DESCARTE",B1830="DEVOLUÇÃO"),"DESCARTE/DEVOLUÇÃO",IF(AND(D1830="",K1830&lt;&gt;""),"SEM LOTE",IF(AND(Q1830&lt;&gt;"",Q1830&gt;=Parametros!$B$11),"PARADO/SEM GIRO","OK"))))))))))</f>
        <v>OK</v>
      </c>
      <c r="T1830" s="29" t="str">
        <f aca="false">IF(AND($S1830="PARADO/SEM GIRO",$K1830="KG",OR(Painel!$B$5="(Todos)",A1830=Painel!$B$5)*OR(Painel!$E$5="(Todos)",P1830=Painel!$E$5)),$J1830+ROW()/10000000,"")</f>
        <v/>
      </c>
      <c r="U1830" s="29" t="str">
        <f aca="false">IF(AND($S1830="VENCIDO",$K1830="KG",OR(Painel!$B$5="(Todos)",A1830=Painel!$B$5)*OR(Painel!$E$5="(Todos)",P1830=Painel!$E$5)),$J1830+ROW()/10000000,"")</f>
        <v/>
      </c>
    </row>
    <row r="1831" customFormat="false" ht="15" hidden="false" customHeight="false" outlineLevel="0" collapsed="false">
      <c r="A1831" s="29" t="s">
        <v>53</v>
      </c>
      <c r="B1831" s="29" t="s">
        <v>3474</v>
      </c>
      <c r="C1831" s="29" t="s">
        <v>785</v>
      </c>
      <c r="D1831" s="29" t="s">
        <v>841</v>
      </c>
      <c r="E1831" s="29" t="n">
        <v>1</v>
      </c>
      <c r="F1831" s="29"/>
      <c r="G1831" s="29" t="s">
        <v>3475</v>
      </c>
      <c r="H1831" s="30" t="n">
        <v>1000</v>
      </c>
      <c r="I1831" s="31" t="n">
        <v>46282</v>
      </c>
      <c r="J1831" s="30" t="n">
        <v>1000</v>
      </c>
      <c r="K1831" s="29" t="s">
        <v>120</v>
      </c>
      <c r="L1831" s="29" t="s">
        <v>400</v>
      </c>
      <c r="M1831" s="29"/>
      <c r="N1831" s="29" t="s">
        <v>122</v>
      </c>
      <c r="O1831" s="31" t="n">
        <v>46825</v>
      </c>
      <c r="P1831" s="29" t="s">
        <v>123</v>
      </c>
      <c r="Q1831" s="29" t="n">
        <f aca="false">IFERROR(VALUE(L1831),"")</f>
        <v>3</v>
      </c>
      <c r="R1831" s="29" t="n">
        <f aca="true">IF(O1831="","",O1831-TODAY())</f>
        <v>540</v>
      </c>
      <c r="S1831" s="29" t="str">
        <f aca="false">IF(C1831="&lt;&lt; vazio &gt;&gt;","VAZIA",IF(AND(O1831&lt;&gt;"",R1831&lt;0),"VENCIDO",IF(AND(O1831&lt;&gt;"",R1831&lt;=Parametros!$B$10),"PRÓX. VENCIMENTO",IF(F1831="Q","QUALIDADE",IF(F1831="S","BLOQUEADO",IF(F1831="R","RESTRITO/DEVOLUÇÃO",IF(OR(N1831="QUAR",N1831="QRES"),"QUARENTENA",IF(OR(B1831="DESCARTE",B1831="DEVOLUÇÃO"),"DESCARTE/DEVOLUÇÃO",IF(AND(D1831="",K1831&lt;&gt;""),"SEM LOTE",IF(AND(Q1831&lt;&gt;"",Q1831&gt;=Parametros!$B$11),"PARADO/SEM GIRO","OK"))))))))))</f>
        <v>OK</v>
      </c>
      <c r="T1831" s="29" t="str">
        <f aca="false">IF(AND($S1831="PARADO/SEM GIRO",$K1831="KG",OR(Painel!$B$5="(Todos)",A1831=Painel!$B$5)*OR(Painel!$E$5="(Todos)",P1831=Painel!$E$5)),$J1831+ROW()/10000000,"")</f>
        <v/>
      </c>
      <c r="U1831" s="29" t="str">
        <f aca="false">IF(AND($S1831="VENCIDO",$K1831="KG",OR(Painel!$B$5="(Todos)",A1831=Painel!$B$5)*OR(Painel!$E$5="(Todos)",P1831=Painel!$E$5)),$J1831+ROW()/10000000,"")</f>
        <v/>
      </c>
    </row>
    <row r="1832" customFormat="false" ht="15" hidden="false" customHeight="false" outlineLevel="0" collapsed="false">
      <c r="A1832" s="29" t="s">
        <v>53</v>
      </c>
      <c r="B1832" s="29" t="s">
        <v>3476</v>
      </c>
      <c r="C1832" s="29" t="s">
        <v>186</v>
      </c>
      <c r="D1832" s="29" t="s">
        <v>2157</v>
      </c>
      <c r="E1832" s="29" t="n">
        <v>1</v>
      </c>
      <c r="F1832" s="29" t="s">
        <v>137</v>
      </c>
      <c r="G1832" s="29" t="s">
        <v>3477</v>
      </c>
      <c r="H1832" s="30" t="n">
        <v>545.4</v>
      </c>
      <c r="I1832" s="31" t="n">
        <v>46280</v>
      </c>
      <c r="J1832" s="30" t="n">
        <v>545.4</v>
      </c>
      <c r="K1832" s="29" t="s">
        <v>120</v>
      </c>
      <c r="L1832" s="29" t="s">
        <v>144</v>
      </c>
      <c r="M1832" s="29"/>
      <c r="N1832" s="29" t="s">
        <v>122</v>
      </c>
      <c r="O1832" s="31" t="n">
        <v>46812</v>
      </c>
      <c r="P1832" s="29" t="s">
        <v>123</v>
      </c>
      <c r="Q1832" s="29" t="n">
        <f aca="false">IFERROR(VALUE(L1832),"")</f>
        <v>5</v>
      </c>
      <c r="R1832" s="29" t="n">
        <f aca="true">IF(O1832="","",O1832-TODAY())</f>
        <v>527</v>
      </c>
      <c r="S1832" s="29" t="str">
        <f aca="false">IF(C1832="&lt;&lt; vazio &gt;&gt;","VAZIA",IF(AND(O1832&lt;&gt;"",R1832&lt;0),"VENCIDO",IF(AND(O1832&lt;&gt;"",R1832&lt;=Parametros!$B$10),"PRÓX. VENCIMENTO",IF(F1832="Q","QUALIDADE",IF(F1832="S","BLOQUEADO",IF(F1832="R","RESTRITO/DEVOLUÇÃO",IF(OR(N1832="QUAR",N1832="QRES"),"QUARENTENA",IF(OR(B1832="DESCARTE",B1832="DEVOLUÇÃO"),"DESCARTE/DEVOLUÇÃO",IF(AND(D1832="",K1832&lt;&gt;""),"SEM LOTE",IF(AND(Q1832&lt;&gt;"",Q1832&gt;=Parametros!$B$11),"PARADO/SEM GIRO","OK"))))))))))</f>
        <v>BLOQUEADO</v>
      </c>
      <c r="T1832" s="29" t="str">
        <f aca="false">IF(AND($S1832="PARADO/SEM GIRO",$K1832="KG",OR(Painel!$B$5="(Todos)",A1832=Painel!$B$5)*OR(Painel!$E$5="(Todos)",P1832=Painel!$E$5)),$J1832+ROW()/10000000,"")</f>
        <v/>
      </c>
      <c r="U1832" s="29" t="str">
        <f aca="false">IF(AND($S1832="VENCIDO",$K1832="KG",OR(Painel!$B$5="(Todos)",A1832=Painel!$B$5)*OR(Painel!$E$5="(Todos)",P1832=Painel!$E$5)),$J1832+ROW()/10000000,"")</f>
        <v/>
      </c>
    </row>
    <row r="1833" customFormat="false" ht="15" hidden="false" customHeight="false" outlineLevel="0" collapsed="false">
      <c r="A1833" s="29" t="s">
        <v>53</v>
      </c>
      <c r="B1833" s="29" t="s">
        <v>3478</v>
      </c>
      <c r="C1833" s="29" t="s">
        <v>396</v>
      </c>
      <c r="D1833" s="29" t="s">
        <v>2981</v>
      </c>
      <c r="E1833" s="29" t="n">
        <v>1</v>
      </c>
      <c r="F1833" s="29"/>
      <c r="G1833" s="29" t="s">
        <v>3479</v>
      </c>
      <c r="H1833" s="30" t="n">
        <v>1102.5</v>
      </c>
      <c r="I1833" s="31" t="n">
        <v>46262</v>
      </c>
      <c r="J1833" s="30" t="n">
        <v>1102.5</v>
      </c>
      <c r="K1833" s="29" t="s">
        <v>120</v>
      </c>
      <c r="L1833" s="29" t="s">
        <v>190</v>
      </c>
      <c r="M1833" s="29"/>
      <c r="N1833" s="29" t="s">
        <v>122</v>
      </c>
      <c r="O1833" s="31" t="n">
        <v>46807</v>
      </c>
      <c r="P1833" s="29" t="s">
        <v>123</v>
      </c>
      <c r="Q1833" s="29" t="n">
        <f aca="false">IFERROR(VALUE(L1833),"")</f>
        <v>23</v>
      </c>
      <c r="R1833" s="29" t="n">
        <f aca="true">IF(O1833="","",O1833-TODAY())</f>
        <v>522</v>
      </c>
      <c r="S1833" s="29" t="str">
        <f aca="false">IF(C1833="&lt;&lt; vazio &gt;&gt;","VAZIA",IF(AND(O1833&lt;&gt;"",R1833&lt;0),"VENCIDO",IF(AND(O1833&lt;&gt;"",R1833&lt;=Parametros!$B$10),"PRÓX. VENCIMENTO",IF(F1833="Q","QUALIDADE",IF(F1833="S","BLOQUEADO",IF(F1833="R","RESTRITO/DEVOLUÇÃO",IF(OR(N1833="QUAR",N1833="QRES"),"QUARENTENA",IF(OR(B1833="DESCARTE",B1833="DEVOLUÇÃO"),"DESCARTE/DEVOLUÇÃO",IF(AND(D1833="",K1833&lt;&gt;""),"SEM LOTE",IF(AND(Q1833&lt;&gt;"",Q1833&gt;=Parametros!$B$11),"PARADO/SEM GIRO","OK"))))))))))</f>
        <v>OK</v>
      </c>
      <c r="T1833" s="29" t="str">
        <f aca="false">IF(AND($S1833="PARADO/SEM GIRO",$K1833="KG",OR(Painel!$B$5="(Todos)",A1833=Painel!$B$5)*OR(Painel!$E$5="(Todos)",P1833=Painel!$E$5)),$J1833+ROW()/10000000,"")</f>
        <v/>
      </c>
      <c r="U1833" s="29" t="str">
        <f aca="false">IF(AND($S1833="VENCIDO",$K1833="KG",OR(Painel!$B$5="(Todos)",A1833=Painel!$B$5)*OR(Painel!$E$5="(Todos)",P1833=Painel!$E$5)),$J1833+ROW()/10000000,"")</f>
        <v/>
      </c>
    </row>
    <row r="1834" customFormat="false" ht="15" hidden="false" customHeight="false" outlineLevel="0" collapsed="false">
      <c r="A1834" s="29" t="s">
        <v>53</v>
      </c>
      <c r="B1834" s="29" t="s">
        <v>3480</v>
      </c>
      <c r="C1834" s="29" t="s">
        <v>135</v>
      </c>
      <c r="D1834" s="29" t="s">
        <v>2623</v>
      </c>
      <c r="E1834" s="29" t="n">
        <v>1</v>
      </c>
      <c r="F1834" s="29"/>
      <c r="G1834" s="29" t="s">
        <v>3481</v>
      </c>
      <c r="H1834" s="30" t="n">
        <v>1040</v>
      </c>
      <c r="I1834" s="31" t="n">
        <v>46284</v>
      </c>
      <c r="J1834" s="30" t="n">
        <v>1040</v>
      </c>
      <c r="K1834" s="29" t="s">
        <v>120</v>
      </c>
      <c r="L1834" s="29" t="s">
        <v>388</v>
      </c>
      <c r="M1834" s="29"/>
      <c r="N1834" s="29" t="s">
        <v>122</v>
      </c>
      <c r="O1834" s="31" t="n">
        <v>46648</v>
      </c>
      <c r="P1834" s="29" t="s">
        <v>123</v>
      </c>
      <c r="Q1834" s="29" t="n">
        <f aca="false">IFERROR(VALUE(L1834),"")</f>
        <v>1</v>
      </c>
      <c r="R1834" s="29" t="n">
        <f aca="true">IF(O1834="","",O1834-TODAY())</f>
        <v>363</v>
      </c>
      <c r="S1834" s="29" t="str">
        <f aca="false">IF(C1834="&lt;&lt; vazio &gt;&gt;","VAZIA",IF(AND(O1834&lt;&gt;"",R1834&lt;0),"VENCIDO",IF(AND(O1834&lt;&gt;"",R1834&lt;=Parametros!$B$10),"PRÓX. VENCIMENTO",IF(F1834="Q","QUALIDADE",IF(F1834="S","BLOQUEADO",IF(F1834="R","RESTRITO/DEVOLUÇÃO",IF(OR(N1834="QUAR",N1834="QRES"),"QUARENTENA",IF(OR(B1834="DESCARTE",B1834="DEVOLUÇÃO"),"DESCARTE/DEVOLUÇÃO",IF(AND(D1834="",K1834&lt;&gt;""),"SEM LOTE",IF(AND(Q1834&lt;&gt;"",Q1834&gt;=Parametros!$B$11),"PARADO/SEM GIRO","OK"))))))))))</f>
        <v>OK</v>
      </c>
      <c r="T1834" s="29" t="str">
        <f aca="false">IF(AND($S1834="PARADO/SEM GIRO",$K1834="KG",OR(Painel!$B$5="(Todos)",A1834=Painel!$B$5)*OR(Painel!$E$5="(Todos)",P1834=Painel!$E$5)),$J1834+ROW()/10000000,"")</f>
        <v/>
      </c>
      <c r="U1834" s="29" t="str">
        <f aca="false">IF(AND($S1834="VENCIDO",$K1834="KG",OR(Painel!$B$5="(Todos)",A1834=Painel!$B$5)*OR(Painel!$E$5="(Todos)",P1834=Painel!$E$5)),$J1834+ROW()/10000000,"")</f>
        <v/>
      </c>
    </row>
    <row r="1835" customFormat="false" ht="15" hidden="false" customHeight="false" outlineLevel="0" collapsed="false">
      <c r="A1835" s="29" t="s">
        <v>53</v>
      </c>
      <c r="B1835" s="29" t="s">
        <v>3482</v>
      </c>
      <c r="C1835" s="29" t="s">
        <v>418</v>
      </c>
      <c r="D1835" s="29" t="s">
        <v>713</v>
      </c>
      <c r="E1835" s="29" t="n">
        <v>1</v>
      </c>
      <c r="F1835" s="29" t="s">
        <v>268</v>
      </c>
      <c r="G1835" s="29" t="s">
        <v>3483</v>
      </c>
      <c r="H1835" s="30" t="n">
        <v>590.4</v>
      </c>
      <c r="I1835" s="31" t="n">
        <v>46285</v>
      </c>
      <c r="J1835" s="30" t="n">
        <v>590.4</v>
      </c>
      <c r="K1835" s="29" t="s">
        <v>120</v>
      </c>
      <c r="L1835" s="29" t="s">
        <v>116</v>
      </c>
      <c r="M1835" s="29"/>
      <c r="N1835" s="29" t="s">
        <v>122</v>
      </c>
      <c r="O1835" s="31" t="n">
        <v>46832</v>
      </c>
      <c r="P1835" s="29" t="s">
        <v>123</v>
      </c>
      <c r="Q1835" s="29" t="n">
        <f aca="false">IFERROR(VALUE(L1835),"")</f>
        <v>0</v>
      </c>
      <c r="R1835" s="29" t="n">
        <f aca="true">IF(O1835="","",O1835-TODAY())</f>
        <v>547</v>
      </c>
      <c r="S1835" s="29" t="str">
        <f aca="false">IF(C1835="&lt;&lt; vazio &gt;&gt;","VAZIA",IF(AND(O1835&lt;&gt;"",R1835&lt;0),"VENCIDO",IF(AND(O1835&lt;&gt;"",R1835&lt;=Parametros!$B$10),"PRÓX. VENCIMENTO",IF(F1835="Q","QUALIDADE",IF(F1835="S","BLOQUEADO",IF(F1835="R","RESTRITO/DEVOLUÇÃO",IF(OR(N1835="QUAR",N1835="QRES"),"QUARENTENA",IF(OR(B1835="DESCARTE",B1835="DEVOLUÇÃO"),"DESCARTE/DEVOLUÇÃO",IF(AND(D1835="",K1835&lt;&gt;""),"SEM LOTE",IF(AND(Q1835&lt;&gt;"",Q1835&gt;=Parametros!$B$11),"PARADO/SEM GIRO","OK"))))))))))</f>
        <v>QUALIDADE</v>
      </c>
      <c r="T1835" s="29" t="str">
        <f aca="false">IF(AND($S1835="PARADO/SEM GIRO",$K1835="KG",OR(Painel!$B$5="(Todos)",A1835=Painel!$B$5)*OR(Painel!$E$5="(Todos)",P1835=Painel!$E$5)),$J1835+ROW()/10000000,"")</f>
        <v/>
      </c>
      <c r="U1835" s="29" t="str">
        <f aca="false">IF(AND($S1835="VENCIDO",$K1835="KG",OR(Painel!$B$5="(Todos)",A1835=Painel!$B$5)*OR(Painel!$E$5="(Todos)",P1835=Painel!$E$5)),$J1835+ROW()/10000000,"")</f>
        <v/>
      </c>
    </row>
    <row r="1836" customFormat="false" ht="15" hidden="false" customHeight="false" outlineLevel="0" collapsed="false">
      <c r="A1836" s="29" t="s">
        <v>53</v>
      </c>
      <c r="B1836" s="29" t="s">
        <v>3484</v>
      </c>
      <c r="C1836" s="29" t="s">
        <v>250</v>
      </c>
      <c r="D1836" s="29" t="s">
        <v>775</v>
      </c>
      <c r="E1836" s="29" t="n">
        <v>1</v>
      </c>
      <c r="F1836" s="29" t="s">
        <v>268</v>
      </c>
      <c r="G1836" s="29" t="s">
        <v>3485</v>
      </c>
      <c r="H1836" s="30" t="n">
        <v>1000</v>
      </c>
      <c r="I1836" s="31" t="n">
        <v>46283</v>
      </c>
      <c r="J1836" s="30" t="n">
        <v>1000</v>
      </c>
      <c r="K1836" s="29" t="s">
        <v>120</v>
      </c>
      <c r="L1836" s="29" t="s">
        <v>176</v>
      </c>
      <c r="M1836" s="29"/>
      <c r="N1836" s="29" t="s">
        <v>122</v>
      </c>
      <c r="O1836" s="31" t="n">
        <v>46830</v>
      </c>
      <c r="P1836" s="29" t="s">
        <v>123</v>
      </c>
      <c r="Q1836" s="29" t="n">
        <f aca="false">IFERROR(VALUE(L1836),"")</f>
        <v>2</v>
      </c>
      <c r="R1836" s="29" t="n">
        <f aca="true">IF(O1836="","",O1836-TODAY())</f>
        <v>545</v>
      </c>
      <c r="S1836" s="29" t="str">
        <f aca="false">IF(C1836="&lt;&lt; vazio &gt;&gt;","VAZIA",IF(AND(O1836&lt;&gt;"",R1836&lt;0),"VENCIDO",IF(AND(O1836&lt;&gt;"",R1836&lt;=Parametros!$B$10),"PRÓX. VENCIMENTO",IF(F1836="Q","QUALIDADE",IF(F1836="S","BLOQUEADO",IF(F1836="R","RESTRITO/DEVOLUÇÃO",IF(OR(N1836="QUAR",N1836="QRES"),"QUARENTENA",IF(OR(B1836="DESCARTE",B1836="DEVOLUÇÃO"),"DESCARTE/DEVOLUÇÃO",IF(AND(D1836="",K1836&lt;&gt;""),"SEM LOTE",IF(AND(Q1836&lt;&gt;"",Q1836&gt;=Parametros!$B$11),"PARADO/SEM GIRO","OK"))))))))))</f>
        <v>QUALIDADE</v>
      </c>
      <c r="T1836" s="29" t="str">
        <f aca="false">IF(AND($S1836="PARADO/SEM GIRO",$K1836="KG",OR(Painel!$B$5="(Todos)",A1836=Painel!$B$5)*OR(Painel!$E$5="(Todos)",P1836=Painel!$E$5)),$J1836+ROW()/10000000,"")</f>
        <v/>
      </c>
      <c r="U1836" s="29" t="str">
        <f aca="false">IF(AND($S1836="VENCIDO",$K1836="KG",OR(Painel!$B$5="(Todos)",A1836=Painel!$B$5)*OR(Painel!$E$5="(Todos)",P1836=Painel!$E$5)),$J1836+ROW()/10000000,"")</f>
        <v/>
      </c>
    </row>
    <row r="1837" customFormat="false" ht="15" hidden="false" customHeight="false" outlineLevel="0" collapsed="false">
      <c r="A1837" s="29" t="s">
        <v>53</v>
      </c>
      <c r="B1837" s="29" t="s">
        <v>3486</v>
      </c>
      <c r="C1837" s="29" t="s">
        <v>250</v>
      </c>
      <c r="D1837" s="29" t="s">
        <v>757</v>
      </c>
      <c r="E1837" s="29" t="n">
        <v>1</v>
      </c>
      <c r="F1837" s="29"/>
      <c r="G1837" s="29" t="s">
        <v>3487</v>
      </c>
      <c r="H1837" s="30" t="n">
        <v>1000</v>
      </c>
      <c r="I1837" s="31" t="n">
        <v>46274</v>
      </c>
      <c r="J1837" s="30" t="n">
        <v>1000</v>
      </c>
      <c r="K1837" s="29" t="s">
        <v>120</v>
      </c>
      <c r="L1837" s="29" t="s">
        <v>138</v>
      </c>
      <c r="M1837" s="29"/>
      <c r="N1837" s="29" t="s">
        <v>122</v>
      </c>
      <c r="O1837" s="31" t="n">
        <v>46818</v>
      </c>
      <c r="P1837" s="29" t="s">
        <v>123</v>
      </c>
      <c r="Q1837" s="29" t="n">
        <f aca="false">IFERROR(VALUE(L1837),"")</f>
        <v>11</v>
      </c>
      <c r="R1837" s="29" t="n">
        <f aca="true">IF(O1837="","",O1837-TODAY())</f>
        <v>533</v>
      </c>
      <c r="S1837" s="29" t="str">
        <f aca="false">IF(C1837="&lt;&lt; vazio &gt;&gt;","VAZIA",IF(AND(O1837&lt;&gt;"",R1837&lt;0),"VENCIDO",IF(AND(O1837&lt;&gt;"",R1837&lt;=Parametros!$B$10),"PRÓX. VENCIMENTO",IF(F1837="Q","QUALIDADE",IF(F1837="S","BLOQUEADO",IF(F1837="R","RESTRITO/DEVOLUÇÃO",IF(OR(N1837="QUAR",N1837="QRES"),"QUARENTENA",IF(OR(B1837="DESCARTE",B1837="DEVOLUÇÃO"),"DESCARTE/DEVOLUÇÃO",IF(AND(D1837="",K1837&lt;&gt;""),"SEM LOTE",IF(AND(Q1837&lt;&gt;"",Q1837&gt;=Parametros!$B$11),"PARADO/SEM GIRO","OK"))))))))))</f>
        <v>OK</v>
      </c>
      <c r="T1837" s="29" t="str">
        <f aca="false">IF(AND($S1837="PARADO/SEM GIRO",$K1837="KG",OR(Painel!$B$5="(Todos)",A1837=Painel!$B$5)*OR(Painel!$E$5="(Todos)",P1837=Painel!$E$5)),$J1837+ROW()/10000000,"")</f>
        <v/>
      </c>
      <c r="U1837" s="29" t="str">
        <f aca="false">IF(AND($S1837="VENCIDO",$K1837="KG",OR(Painel!$B$5="(Todos)",A1837=Painel!$B$5)*OR(Painel!$E$5="(Todos)",P1837=Painel!$E$5)),$J1837+ROW()/10000000,"")</f>
        <v/>
      </c>
    </row>
    <row r="1838" customFormat="false" ht="15" hidden="false" customHeight="false" outlineLevel="0" collapsed="false">
      <c r="A1838" s="29" t="s">
        <v>53</v>
      </c>
      <c r="B1838" s="29" t="s">
        <v>3488</v>
      </c>
      <c r="C1838" s="29" t="s">
        <v>250</v>
      </c>
      <c r="D1838" s="29" t="s">
        <v>719</v>
      </c>
      <c r="E1838" s="29" t="n">
        <v>1</v>
      </c>
      <c r="F1838" s="29"/>
      <c r="G1838" s="29" t="s">
        <v>3489</v>
      </c>
      <c r="H1838" s="30" t="n">
        <v>1000</v>
      </c>
      <c r="I1838" s="31" t="n">
        <v>46280</v>
      </c>
      <c r="J1838" s="30" t="n">
        <v>1000</v>
      </c>
      <c r="K1838" s="29" t="s">
        <v>120</v>
      </c>
      <c r="L1838" s="29" t="s">
        <v>144</v>
      </c>
      <c r="M1838" s="29"/>
      <c r="N1838" s="29" t="s">
        <v>122</v>
      </c>
      <c r="O1838" s="31" t="n">
        <v>46817</v>
      </c>
      <c r="P1838" s="29" t="s">
        <v>123</v>
      </c>
      <c r="Q1838" s="29" t="n">
        <f aca="false">IFERROR(VALUE(L1838),"")</f>
        <v>5</v>
      </c>
      <c r="R1838" s="29" t="n">
        <f aca="true">IF(O1838="","",O1838-TODAY())</f>
        <v>532</v>
      </c>
      <c r="S1838" s="29" t="str">
        <f aca="false">IF(C1838="&lt;&lt; vazio &gt;&gt;","VAZIA",IF(AND(O1838&lt;&gt;"",R1838&lt;0),"VENCIDO",IF(AND(O1838&lt;&gt;"",R1838&lt;=Parametros!$B$10),"PRÓX. VENCIMENTO",IF(F1838="Q","QUALIDADE",IF(F1838="S","BLOQUEADO",IF(F1838="R","RESTRITO/DEVOLUÇÃO",IF(OR(N1838="QUAR",N1838="QRES"),"QUARENTENA",IF(OR(B1838="DESCARTE",B1838="DEVOLUÇÃO"),"DESCARTE/DEVOLUÇÃO",IF(AND(D1838="",K1838&lt;&gt;""),"SEM LOTE",IF(AND(Q1838&lt;&gt;"",Q1838&gt;=Parametros!$B$11),"PARADO/SEM GIRO","OK"))))))))))</f>
        <v>OK</v>
      </c>
      <c r="T1838" s="29" t="str">
        <f aca="false">IF(AND($S1838="PARADO/SEM GIRO",$K1838="KG",OR(Painel!$B$5="(Todos)",A1838=Painel!$B$5)*OR(Painel!$E$5="(Todos)",P1838=Painel!$E$5)),$J1838+ROW()/10000000,"")</f>
        <v/>
      </c>
      <c r="U1838" s="29" t="str">
        <f aca="false">IF(AND($S1838="VENCIDO",$K1838="KG",OR(Painel!$B$5="(Todos)",A1838=Painel!$B$5)*OR(Painel!$E$5="(Todos)",P1838=Painel!$E$5)),$J1838+ROW()/10000000,"")</f>
        <v/>
      </c>
    </row>
    <row r="1839" customFormat="false" ht="15" hidden="false" customHeight="false" outlineLevel="0" collapsed="false">
      <c r="A1839" s="29" t="s">
        <v>53</v>
      </c>
      <c r="B1839" s="29" t="s">
        <v>3490</v>
      </c>
      <c r="C1839" s="29" t="s">
        <v>917</v>
      </c>
      <c r="D1839" s="29" t="s">
        <v>3491</v>
      </c>
      <c r="E1839" s="29" t="n">
        <v>1</v>
      </c>
      <c r="F1839" s="29"/>
      <c r="G1839" s="29" t="s">
        <v>3492</v>
      </c>
      <c r="H1839" s="30" t="n">
        <v>800</v>
      </c>
      <c r="I1839" s="31" t="n">
        <v>46273</v>
      </c>
      <c r="J1839" s="30" t="n">
        <v>800</v>
      </c>
      <c r="K1839" s="29" t="s">
        <v>120</v>
      </c>
      <c r="L1839" s="29" t="s">
        <v>149</v>
      </c>
      <c r="M1839" s="29"/>
      <c r="N1839" s="29" t="s">
        <v>122</v>
      </c>
      <c r="O1839" s="31" t="n">
        <v>46810</v>
      </c>
      <c r="P1839" s="29" t="s">
        <v>123</v>
      </c>
      <c r="Q1839" s="29" t="n">
        <f aca="false">IFERROR(VALUE(L1839),"")</f>
        <v>12</v>
      </c>
      <c r="R1839" s="29" t="n">
        <f aca="true">IF(O1839="","",O1839-TODAY())</f>
        <v>525</v>
      </c>
      <c r="S1839" s="29" t="str">
        <f aca="false">IF(C1839="&lt;&lt; vazio &gt;&gt;","VAZIA",IF(AND(O1839&lt;&gt;"",R1839&lt;0),"VENCIDO",IF(AND(O1839&lt;&gt;"",R1839&lt;=Parametros!$B$10),"PRÓX. VENCIMENTO",IF(F1839="Q","QUALIDADE",IF(F1839="S","BLOQUEADO",IF(F1839="R","RESTRITO/DEVOLUÇÃO",IF(OR(N1839="QUAR",N1839="QRES"),"QUARENTENA",IF(OR(B1839="DESCARTE",B1839="DEVOLUÇÃO"),"DESCARTE/DEVOLUÇÃO",IF(AND(D1839="",K1839&lt;&gt;""),"SEM LOTE",IF(AND(Q1839&lt;&gt;"",Q1839&gt;=Parametros!$B$11),"PARADO/SEM GIRO","OK"))))))))))</f>
        <v>OK</v>
      </c>
      <c r="T1839" s="29" t="str">
        <f aca="false">IF(AND($S1839="PARADO/SEM GIRO",$K1839="KG",OR(Painel!$B$5="(Todos)",A1839=Painel!$B$5)*OR(Painel!$E$5="(Todos)",P1839=Painel!$E$5)),$J1839+ROW()/10000000,"")</f>
        <v/>
      </c>
      <c r="U1839" s="29" t="str">
        <f aca="false">IF(AND($S1839="VENCIDO",$K1839="KG",OR(Painel!$B$5="(Todos)",A1839=Painel!$B$5)*OR(Painel!$E$5="(Todos)",P1839=Painel!$E$5)),$J1839+ROW()/10000000,"")</f>
        <v/>
      </c>
    </row>
    <row r="1840" customFormat="false" ht="15" hidden="false" customHeight="false" outlineLevel="0" collapsed="false">
      <c r="A1840" s="29" t="s">
        <v>53</v>
      </c>
      <c r="B1840" s="29" t="s">
        <v>3493</v>
      </c>
      <c r="C1840" s="29" t="s">
        <v>398</v>
      </c>
      <c r="D1840" s="29" t="s">
        <v>402</v>
      </c>
      <c r="E1840" s="29" t="n">
        <v>1</v>
      </c>
      <c r="F1840" s="29"/>
      <c r="G1840" s="29" t="s">
        <v>3494</v>
      </c>
      <c r="H1840" s="30" t="n">
        <v>1102.5</v>
      </c>
      <c r="I1840" s="31" t="n">
        <v>46280</v>
      </c>
      <c r="J1840" s="30" t="n">
        <v>1102.5</v>
      </c>
      <c r="K1840" s="29" t="s">
        <v>120</v>
      </c>
      <c r="L1840" s="29" t="s">
        <v>144</v>
      </c>
      <c r="M1840" s="29"/>
      <c r="N1840" s="29" t="s">
        <v>122</v>
      </c>
      <c r="O1840" s="31" t="n">
        <v>46641</v>
      </c>
      <c r="P1840" s="29" t="s">
        <v>123</v>
      </c>
      <c r="Q1840" s="29" t="n">
        <f aca="false">IFERROR(VALUE(L1840),"")</f>
        <v>5</v>
      </c>
      <c r="R1840" s="29" t="n">
        <f aca="true">IF(O1840="","",O1840-TODAY())</f>
        <v>356</v>
      </c>
      <c r="S1840" s="29" t="str">
        <f aca="false">IF(C1840="&lt;&lt; vazio &gt;&gt;","VAZIA",IF(AND(O1840&lt;&gt;"",R1840&lt;0),"VENCIDO",IF(AND(O1840&lt;&gt;"",R1840&lt;=Parametros!$B$10),"PRÓX. VENCIMENTO",IF(F1840="Q","QUALIDADE",IF(F1840="S","BLOQUEADO",IF(F1840="R","RESTRITO/DEVOLUÇÃO",IF(OR(N1840="QUAR",N1840="QRES"),"QUARENTENA",IF(OR(B1840="DESCARTE",B1840="DEVOLUÇÃO"),"DESCARTE/DEVOLUÇÃO",IF(AND(D1840="",K1840&lt;&gt;""),"SEM LOTE",IF(AND(Q1840&lt;&gt;"",Q1840&gt;=Parametros!$B$11),"PARADO/SEM GIRO","OK"))))))))))</f>
        <v>OK</v>
      </c>
      <c r="T1840" s="29" t="str">
        <f aca="false">IF(AND($S1840="PARADO/SEM GIRO",$K1840="KG",OR(Painel!$B$5="(Todos)",A1840=Painel!$B$5)*OR(Painel!$E$5="(Todos)",P1840=Painel!$E$5)),$J1840+ROW()/10000000,"")</f>
        <v/>
      </c>
      <c r="U1840" s="29" t="str">
        <f aca="false">IF(AND($S1840="VENCIDO",$K1840="KG",OR(Painel!$B$5="(Todos)",A1840=Painel!$B$5)*OR(Painel!$E$5="(Todos)",P1840=Painel!$E$5)),$J1840+ROW()/10000000,"")</f>
        <v/>
      </c>
    </row>
    <row r="1841" customFormat="false" ht="15" hidden="false" customHeight="false" outlineLevel="0" collapsed="false">
      <c r="A1841" s="29" t="s">
        <v>53</v>
      </c>
      <c r="B1841" s="29" t="s">
        <v>3495</v>
      </c>
      <c r="C1841" s="29" t="s">
        <v>785</v>
      </c>
      <c r="D1841" s="29" t="s">
        <v>880</v>
      </c>
      <c r="E1841" s="29" t="n">
        <v>1</v>
      </c>
      <c r="F1841" s="29"/>
      <c r="G1841" s="29" t="s">
        <v>3496</v>
      </c>
      <c r="H1841" s="30" t="n">
        <v>1000</v>
      </c>
      <c r="I1841" s="31" t="n">
        <v>46280</v>
      </c>
      <c r="J1841" s="30" t="n">
        <v>1000</v>
      </c>
      <c r="K1841" s="29" t="s">
        <v>120</v>
      </c>
      <c r="L1841" s="29" t="s">
        <v>144</v>
      </c>
      <c r="M1841" s="29"/>
      <c r="N1841" s="29" t="s">
        <v>122</v>
      </c>
      <c r="O1841" s="31" t="n">
        <v>46823</v>
      </c>
      <c r="P1841" s="29" t="s">
        <v>123</v>
      </c>
      <c r="Q1841" s="29" t="n">
        <f aca="false">IFERROR(VALUE(L1841),"")</f>
        <v>5</v>
      </c>
      <c r="R1841" s="29" t="n">
        <f aca="true">IF(O1841="","",O1841-TODAY())</f>
        <v>538</v>
      </c>
      <c r="S1841" s="29" t="str">
        <f aca="false">IF(C1841="&lt;&lt; vazio &gt;&gt;","VAZIA",IF(AND(O1841&lt;&gt;"",R1841&lt;0),"VENCIDO",IF(AND(O1841&lt;&gt;"",R1841&lt;=Parametros!$B$10),"PRÓX. VENCIMENTO",IF(F1841="Q","QUALIDADE",IF(F1841="S","BLOQUEADO",IF(F1841="R","RESTRITO/DEVOLUÇÃO",IF(OR(N1841="QUAR",N1841="QRES"),"QUARENTENA",IF(OR(B1841="DESCARTE",B1841="DEVOLUÇÃO"),"DESCARTE/DEVOLUÇÃO",IF(AND(D1841="",K1841&lt;&gt;""),"SEM LOTE",IF(AND(Q1841&lt;&gt;"",Q1841&gt;=Parametros!$B$11),"PARADO/SEM GIRO","OK"))))))))))</f>
        <v>OK</v>
      </c>
      <c r="T1841" s="29" t="str">
        <f aca="false">IF(AND($S1841="PARADO/SEM GIRO",$K1841="KG",OR(Painel!$B$5="(Todos)",A1841=Painel!$B$5)*OR(Painel!$E$5="(Todos)",P1841=Painel!$E$5)),$J1841+ROW()/10000000,"")</f>
        <v/>
      </c>
      <c r="U1841" s="29" t="str">
        <f aca="false">IF(AND($S1841="VENCIDO",$K1841="KG",OR(Painel!$B$5="(Todos)",A1841=Painel!$B$5)*OR(Painel!$E$5="(Todos)",P1841=Painel!$E$5)),$J1841+ROW()/10000000,"")</f>
        <v/>
      </c>
    </row>
    <row r="1842" customFormat="false" ht="15" hidden="false" customHeight="false" outlineLevel="0" collapsed="false">
      <c r="A1842" s="29" t="s">
        <v>53</v>
      </c>
      <c r="B1842" s="29" t="s">
        <v>3497</v>
      </c>
      <c r="C1842" s="29" t="s">
        <v>785</v>
      </c>
      <c r="D1842" s="29" t="s">
        <v>880</v>
      </c>
      <c r="E1842" s="29" t="n">
        <v>1</v>
      </c>
      <c r="F1842" s="29"/>
      <c r="G1842" s="29" t="s">
        <v>3498</v>
      </c>
      <c r="H1842" s="30" t="n">
        <v>1000</v>
      </c>
      <c r="I1842" s="31" t="n">
        <v>46280</v>
      </c>
      <c r="J1842" s="30" t="n">
        <v>1000</v>
      </c>
      <c r="K1842" s="29" t="s">
        <v>120</v>
      </c>
      <c r="L1842" s="29" t="s">
        <v>144</v>
      </c>
      <c r="M1842" s="29"/>
      <c r="N1842" s="29" t="s">
        <v>122</v>
      </c>
      <c r="O1842" s="31" t="n">
        <v>46823</v>
      </c>
      <c r="P1842" s="29" t="s">
        <v>123</v>
      </c>
      <c r="Q1842" s="29" t="n">
        <f aca="false">IFERROR(VALUE(L1842),"")</f>
        <v>5</v>
      </c>
      <c r="R1842" s="29" t="n">
        <f aca="true">IF(O1842="","",O1842-TODAY())</f>
        <v>538</v>
      </c>
      <c r="S1842" s="29" t="str">
        <f aca="false">IF(C1842="&lt;&lt; vazio &gt;&gt;","VAZIA",IF(AND(O1842&lt;&gt;"",R1842&lt;0),"VENCIDO",IF(AND(O1842&lt;&gt;"",R1842&lt;=Parametros!$B$10),"PRÓX. VENCIMENTO",IF(F1842="Q","QUALIDADE",IF(F1842="S","BLOQUEADO",IF(F1842="R","RESTRITO/DEVOLUÇÃO",IF(OR(N1842="QUAR",N1842="QRES"),"QUARENTENA",IF(OR(B1842="DESCARTE",B1842="DEVOLUÇÃO"),"DESCARTE/DEVOLUÇÃO",IF(AND(D1842="",K1842&lt;&gt;""),"SEM LOTE",IF(AND(Q1842&lt;&gt;"",Q1842&gt;=Parametros!$B$11),"PARADO/SEM GIRO","OK"))))))))))</f>
        <v>OK</v>
      </c>
      <c r="T1842" s="29" t="str">
        <f aca="false">IF(AND($S1842="PARADO/SEM GIRO",$K1842="KG",OR(Painel!$B$5="(Todos)",A1842=Painel!$B$5)*OR(Painel!$E$5="(Todos)",P1842=Painel!$E$5)),$J1842+ROW()/10000000,"")</f>
        <v/>
      </c>
      <c r="U1842" s="29" t="str">
        <f aca="false">IF(AND($S1842="VENCIDO",$K1842="KG",OR(Painel!$B$5="(Todos)",A1842=Painel!$B$5)*OR(Painel!$E$5="(Todos)",P1842=Painel!$E$5)),$J1842+ROW()/10000000,"")</f>
        <v/>
      </c>
    </row>
    <row r="1843" customFormat="false" ht="15" hidden="false" customHeight="false" outlineLevel="0" collapsed="false">
      <c r="A1843" s="29" t="s">
        <v>53</v>
      </c>
      <c r="B1843" s="29" t="s">
        <v>3499</v>
      </c>
      <c r="C1843" s="29" t="s">
        <v>325</v>
      </c>
      <c r="D1843" s="29" t="s">
        <v>1062</v>
      </c>
      <c r="E1843" s="29" t="n">
        <v>1</v>
      </c>
      <c r="F1843" s="29" t="s">
        <v>268</v>
      </c>
      <c r="G1843" s="29" t="s">
        <v>3500</v>
      </c>
      <c r="H1843" s="30" t="n">
        <v>1102.5</v>
      </c>
      <c r="I1843" s="31" t="n">
        <v>46279</v>
      </c>
      <c r="J1843" s="30" t="n">
        <v>1102.5</v>
      </c>
      <c r="K1843" s="29" t="s">
        <v>120</v>
      </c>
      <c r="L1843" s="29" t="s">
        <v>350</v>
      </c>
      <c r="M1843" s="29"/>
      <c r="N1843" s="29" t="s">
        <v>122</v>
      </c>
      <c r="O1843" s="31" t="n">
        <v>46643</v>
      </c>
      <c r="P1843" s="29" t="s">
        <v>123</v>
      </c>
      <c r="Q1843" s="29" t="n">
        <f aca="false">IFERROR(VALUE(L1843),"")</f>
        <v>6</v>
      </c>
      <c r="R1843" s="29" t="n">
        <f aca="true">IF(O1843="","",O1843-TODAY())</f>
        <v>358</v>
      </c>
      <c r="S1843" s="29" t="str">
        <f aca="false">IF(C1843="&lt;&lt; vazio &gt;&gt;","VAZIA",IF(AND(O1843&lt;&gt;"",R1843&lt;0),"VENCIDO",IF(AND(O1843&lt;&gt;"",R1843&lt;=Parametros!$B$10),"PRÓX. VENCIMENTO",IF(F1843="Q","QUALIDADE",IF(F1843="S","BLOQUEADO",IF(F1843="R","RESTRITO/DEVOLUÇÃO",IF(OR(N1843="QUAR",N1843="QRES"),"QUARENTENA",IF(OR(B1843="DESCARTE",B1843="DEVOLUÇÃO"),"DESCARTE/DEVOLUÇÃO",IF(AND(D1843="",K1843&lt;&gt;""),"SEM LOTE",IF(AND(Q1843&lt;&gt;"",Q1843&gt;=Parametros!$B$11),"PARADO/SEM GIRO","OK"))))))))))</f>
        <v>QUALIDADE</v>
      </c>
      <c r="T1843" s="29" t="str">
        <f aca="false">IF(AND($S1843="PARADO/SEM GIRO",$K1843="KG",OR(Painel!$B$5="(Todos)",A1843=Painel!$B$5)*OR(Painel!$E$5="(Todos)",P1843=Painel!$E$5)),$J1843+ROW()/10000000,"")</f>
        <v/>
      </c>
      <c r="U1843" s="29" t="str">
        <f aca="false">IF(AND($S1843="VENCIDO",$K1843="KG",OR(Painel!$B$5="(Todos)",A1843=Painel!$B$5)*OR(Painel!$E$5="(Todos)",P1843=Painel!$E$5)),$J1843+ROW()/10000000,"")</f>
        <v/>
      </c>
    </row>
    <row r="1844" customFormat="false" ht="15" hidden="false" customHeight="false" outlineLevel="0" collapsed="false">
      <c r="A1844" s="29" t="s">
        <v>53</v>
      </c>
      <c r="B1844" s="29" t="s">
        <v>3501</v>
      </c>
      <c r="C1844" s="29" t="s">
        <v>1381</v>
      </c>
      <c r="D1844" s="29" t="s">
        <v>2544</v>
      </c>
      <c r="E1844" s="29" t="n">
        <v>1</v>
      </c>
      <c r="F1844" s="29"/>
      <c r="G1844" s="29" t="s">
        <v>3502</v>
      </c>
      <c r="H1844" s="30" t="n">
        <v>800</v>
      </c>
      <c r="I1844" s="31" t="n">
        <v>46231</v>
      </c>
      <c r="J1844" s="30" t="n">
        <v>800</v>
      </c>
      <c r="K1844" s="29" t="s">
        <v>120</v>
      </c>
      <c r="L1844" s="29" t="s">
        <v>2246</v>
      </c>
      <c r="M1844" s="29"/>
      <c r="N1844" s="29" t="s">
        <v>122</v>
      </c>
      <c r="O1844" s="31" t="n">
        <v>46591</v>
      </c>
      <c r="P1844" s="29" t="s">
        <v>123</v>
      </c>
      <c r="Q1844" s="29" t="n">
        <f aca="false">IFERROR(VALUE(L1844),"")</f>
        <v>54</v>
      </c>
      <c r="R1844" s="29" t="n">
        <f aca="true">IF(O1844="","",O1844-TODAY())</f>
        <v>306</v>
      </c>
      <c r="S1844" s="29" t="str">
        <f aca="false">IF(C1844="&lt;&lt; vazio &gt;&gt;","VAZIA",IF(AND(O1844&lt;&gt;"",R1844&lt;0),"VENCIDO",IF(AND(O1844&lt;&gt;"",R1844&lt;=Parametros!$B$10),"PRÓX. VENCIMENTO",IF(F1844="Q","QUALIDADE",IF(F1844="S","BLOQUEADO",IF(F1844="R","RESTRITO/DEVOLUÇÃO",IF(OR(N1844="QUAR",N1844="QRES"),"QUARENTENA",IF(OR(B1844="DESCARTE",B1844="DEVOLUÇÃO"),"DESCARTE/DEVOLUÇÃO",IF(AND(D1844="",K1844&lt;&gt;""),"SEM LOTE",IF(AND(Q1844&lt;&gt;"",Q1844&gt;=Parametros!$B$11),"PARADO/SEM GIRO","OK"))))))))))</f>
        <v>OK</v>
      </c>
      <c r="T1844" s="29" t="str">
        <f aca="false">IF(AND($S1844="PARADO/SEM GIRO",$K1844="KG",OR(Painel!$B$5="(Todos)",A1844=Painel!$B$5)*OR(Painel!$E$5="(Todos)",P1844=Painel!$E$5)),$J1844+ROW()/10000000,"")</f>
        <v/>
      </c>
      <c r="U1844" s="29" t="str">
        <f aca="false">IF(AND($S1844="VENCIDO",$K1844="KG",OR(Painel!$B$5="(Todos)",A1844=Painel!$B$5)*OR(Painel!$E$5="(Todos)",P1844=Painel!$E$5)),$J1844+ROW()/10000000,"")</f>
        <v/>
      </c>
    </row>
    <row r="1845" customFormat="false" ht="15" hidden="false" customHeight="false" outlineLevel="0" collapsed="false">
      <c r="A1845" s="29" t="s">
        <v>53</v>
      </c>
      <c r="B1845" s="29" t="s">
        <v>3503</v>
      </c>
      <c r="C1845" s="29" t="s">
        <v>707</v>
      </c>
      <c r="D1845" s="29" t="s">
        <v>1001</v>
      </c>
      <c r="E1845" s="29" t="n">
        <v>1</v>
      </c>
      <c r="F1845" s="29" t="s">
        <v>268</v>
      </c>
      <c r="G1845" s="29" t="s">
        <v>3504</v>
      </c>
      <c r="H1845" s="30" t="n">
        <v>800</v>
      </c>
      <c r="I1845" s="31" t="n">
        <v>46282</v>
      </c>
      <c r="J1845" s="30" t="n">
        <v>800</v>
      </c>
      <c r="K1845" s="29" t="s">
        <v>120</v>
      </c>
      <c r="L1845" s="29" t="s">
        <v>400</v>
      </c>
      <c r="M1845" s="29"/>
      <c r="N1845" s="29" t="s">
        <v>122</v>
      </c>
      <c r="O1845" s="31" t="n">
        <v>46827</v>
      </c>
      <c r="P1845" s="29" t="s">
        <v>123</v>
      </c>
      <c r="Q1845" s="29" t="n">
        <f aca="false">IFERROR(VALUE(L1845),"")</f>
        <v>3</v>
      </c>
      <c r="R1845" s="29" t="n">
        <f aca="true">IF(O1845="","",O1845-TODAY())</f>
        <v>542</v>
      </c>
      <c r="S1845" s="29" t="str">
        <f aca="false">IF(C1845="&lt;&lt; vazio &gt;&gt;","VAZIA",IF(AND(O1845&lt;&gt;"",R1845&lt;0),"VENCIDO",IF(AND(O1845&lt;&gt;"",R1845&lt;=Parametros!$B$10),"PRÓX. VENCIMENTO",IF(F1845="Q","QUALIDADE",IF(F1845="S","BLOQUEADO",IF(F1845="R","RESTRITO/DEVOLUÇÃO",IF(OR(N1845="QUAR",N1845="QRES"),"QUARENTENA",IF(OR(B1845="DESCARTE",B1845="DEVOLUÇÃO"),"DESCARTE/DEVOLUÇÃO",IF(AND(D1845="",K1845&lt;&gt;""),"SEM LOTE",IF(AND(Q1845&lt;&gt;"",Q1845&gt;=Parametros!$B$11),"PARADO/SEM GIRO","OK"))))))))))</f>
        <v>QUALIDADE</v>
      </c>
      <c r="T1845" s="29" t="str">
        <f aca="false">IF(AND($S1845="PARADO/SEM GIRO",$K1845="KG",OR(Painel!$B$5="(Todos)",A1845=Painel!$B$5)*OR(Painel!$E$5="(Todos)",P1845=Painel!$E$5)),$J1845+ROW()/10000000,"")</f>
        <v/>
      </c>
      <c r="U1845" s="29" t="str">
        <f aca="false">IF(AND($S1845="VENCIDO",$K1845="KG",OR(Painel!$B$5="(Todos)",A1845=Painel!$B$5)*OR(Painel!$E$5="(Todos)",P1845=Painel!$E$5)),$J1845+ROW()/10000000,"")</f>
        <v/>
      </c>
    </row>
    <row r="1846" customFormat="false" ht="15" hidden="false" customHeight="false" outlineLevel="0" collapsed="false">
      <c r="A1846" s="29" t="s">
        <v>53</v>
      </c>
      <c r="B1846" s="29" t="s">
        <v>3505</v>
      </c>
      <c r="C1846" s="29" t="s">
        <v>876</v>
      </c>
      <c r="D1846" s="29" t="s">
        <v>1238</v>
      </c>
      <c r="E1846" s="29" t="n">
        <v>1</v>
      </c>
      <c r="F1846" s="29" t="s">
        <v>268</v>
      </c>
      <c r="G1846" s="29" t="s">
        <v>3506</v>
      </c>
      <c r="H1846" s="30" t="n">
        <v>720</v>
      </c>
      <c r="I1846" s="31" t="n">
        <v>46281</v>
      </c>
      <c r="J1846" s="30" t="n">
        <v>720</v>
      </c>
      <c r="K1846" s="29" t="s">
        <v>120</v>
      </c>
      <c r="L1846" s="29" t="s">
        <v>284</v>
      </c>
      <c r="M1846" s="29"/>
      <c r="N1846" s="29" t="s">
        <v>122</v>
      </c>
      <c r="O1846" s="31" t="n">
        <v>46827</v>
      </c>
      <c r="P1846" s="29" t="s">
        <v>123</v>
      </c>
      <c r="Q1846" s="29" t="n">
        <f aca="false">IFERROR(VALUE(L1846),"")</f>
        <v>4</v>
      </c>
      <c r="R1846" s="29" t="n">
        <f aca="true">IF(O1846="","",O1846-TODAY())</f>
        <v>542</v>
      </c>
      <c r="S1846" s="29" t="str">
        <f aca="false">IF(C1846="&lt;&lt; vazio &gt;&gt;","VAZIA",IF(AND(O1846&lt;&gt;"",R1846&lt;0),"VENCIDO",IF(AND(O1846&lt;&gt;"",R1846&lt;=Parametros!$B$10),"PRÓX. VENCIMENTO",IF(F1846="Q","QUALIDADE",IF(F1846="S","BLOQUEADO",IF(F1846="R","RESTRITO/DEVOLUÇÃO",IF(OR(N1846="QUAR",N1846="QRES"),"QUARENTENA",IF(OR(B1846="DESCARTE",B1846="DEVOLUÇÃO"),"DESCARTE/DEVOLUÇÃO",IF(AND(D1846="",K1846&lt;&gt;""),"SEM LOTE",IF(AND(Q1846&lt;&gt;"",Q1846&gt;=Parametros!$B$11),"PARADO/SEM GIRO","OK"))))))))))</f>
        <v>QUALIDADE</v>
      </c>
      <c r="T1846" s="29" t="str">
        <f aca="false">IF(AND($S1846="PARADO/SEM GIRO",$K1846="KG",OR(Painel!$B$5="(Todos)",A1846=Painel!$B$5)*OR(Painel!$E$5="(Todos)",P1846=Painel!$E$5)),$J1846+ROW()/10000000,"")</f>
        <v/>
      </c>
      <c r="U1846" s="29" t="str">
        <f aca="false">IF(AND($S1846="VENCIDO",$K1846="KG",OR(Painel!$B$5="(Todos)",A1846=Painel!$B$5)*OR(Painel!$E$5="(Todos)",P1846=Painel!$E$5)),$J1846+ROW()/10000000,"")</f>
        <v/>
      </c>
    </row>
    <row r="1847" customFormat="false" ht="15" hidden="false" customHeight="false" outlineLevel="0" collapsed="false">
      <c r="A1847" s="29" t="s">
        <v>53</v>
      </c>
      <c r="B1847" s="29" t="s">
        <v>3507</v>
      </c>
      <c r="C1847" s="29" t="s">
        <v>250</v>
      </c>
      <c r="D1847" s="29" t="s">
        <v>672</v>
      </c>
      <c r="E1847" s="29" t="n">
        <v>1</v>
      </c>
      <c r="F1847" s="29" t="s">
        <v>268</v>
      </c>
      <c r="G1847" s="29" t="s">
        <v>3508</v>
      </c>
      <c r="H1847" s="30" t="n">
        <v>1000</v>
      </c>
      <c r="I1847" s="31" t="n">
        <v>46282</v>
      </c>
      <c r="J1847" s="30" t="n">
        <v>1000</v>
      </c>
      <c r="K1847" s="29" t="s">
        <v>120</v>
      </c>
      <c r="L1847" s="29" t="s">
        <v>400</v>
      </c>
      <c r="M1847" s="29"/>
      <c r="N1847" s="29" t="s">
        <v>122</v>
      </c>
      <c r="O1847" s="31" t="n">
        <v>46829</v>
      </c>
      <c r="P1847" s="29" t="s">
        <v>123</v>
      </c>
      <c r="Q1847" s="29" t="n">
        <f aca="false">IFERROR(VALUE(L1847),"")</f>
        <v>3</v>
      </c>
      <c r="R1847" s="29" t="n">
        <f aca="true">IF(O1847="","",O1847-TODAY())</f>
        <v>544</v>
      </c>
      <c r="S1847" s="29" t="str">
        <f aca="false">IF(C1847="&lt;&lt; vazio &gt;&gt;","VAZIA",IF(AND(O1847&lt;&gt;"",R1847&lt;0),"VENCIDO",IF(AND(O1847&lt;&gt;"",R1847&lt;=Parametros!$B$10),"PRÓX. VENCIMENTO",IF(F1847="Q","QUALIDADE",IF(F1847="S","BLOQUEADO",IF(F1847="R","RESTRITO/DEVOLUÇÃO",IF(OR(N1847="QUAR",N1847="QRES"),"QUARENTENA",IF(OR(B1847="DESCARTE",B1847="DEVOLUÇÃO"),"DESCARTE/DEVOLUÇÃO",IF(AND(D1847="",K1847&lt;&gt;""),"SEM LOTE",IF(AND(Q1847&lt;&gt;"",Q1847&gt;=Parametros!$B$11),"PARADO/SEM GIRO","OK"))))))))))</f>
        <v>QUALIDADE</v>
      </c>
      <c r="T1847" s="29" t="str">
        <f aca="false">IF(AND($S1847="PARADO/SEM GIRO",$K1847="KG",OR(Painel!$B$5="(Todos)",A1847=Painel!$B$5)*OR(Painel!$E$5="(Todos)",P1847=Painel!$E$5)),$J1847+ROW()/10000000,"")</f>
        <v/>
      </c>
      <c r="U1847" s="29" t="str">
        <f aca="false">IF(AND($S1847="VENCIDO",$K1847="KG",OR(Painel!$B$5="(Todos)",A1847=Painel!$B$5)*OR(Painel!$E$5="(Todos)",P1847=Painel!$E$5)),$J1847+ROW()/10000000,"")</f>
        <v/>
      </c>
    </row>
    <row r="1848" customFormat="false" ht="15" hidden="false" customHeight="false" outlineLevel="0" collapsed="false">
      <c r="A1848" s="29" t="s">
        <v>53</v>
      </c>
      <c r="B1848" s="29" t="s">
        <v>3509</v>
      </c>
      <c r="C1848" s="29" t="s">
        <v>662</v>
      </c>
      <c r="D1848" s="29" t="s">
        <v>3510</v>
      </c>
      <c r="E1848" s="29" t="n">
        <v>1</v>
      </c>
      <c r="F1848" s="29"/>
      <c r="G1848" s="29" t="s">
        <v>3511</v>
      </c>
      <c r="H1848" s="30" t="n">
        <v>670</v>
      </c>
      <c r="I1848" s="31" t="n">
        <v>46259</v>
      </c>
      <c r="J1848" s="30" t="n">
        <v>670</v>
      </c>
      <c r="K1848" s="29" t="s">
        <v>120</v>
      </c>
      <c r="L1848" s="29" t="s">
        <v>677</v>
      </c>
      <c r="M1848" s="29"/>
      <c r="N1848" s="29" t="s">
        <v>122</v>
      </c>
      <c r="O1848" s="31" t="n">
        <v>46807</v>
      </c>
      <c r="P1848" s="29" t="s">
        <v>123</v>
      </c>
      <c r="Q1848" s="29" t="n">
        <f aca="false">IFERROR(VALUE(L1848),"")</f>
        <v>26</v>
      </c>
      <c r="R1848" s="29" t="n">
        <f aca="true">IF(O1848="","",O1848-TODAY())</f>
        <v>522</v>
      </c>
      <c r="S1848" s="29" t="str">
        <f aca="false">IF(C1848="&lt;&lt; vazio &gt;&gt;","VAZIA",IF(AND(O1848&lt;&gt;"",R1848&lt;0),"VENCIDO",IF(AND(O1848&lt;&gt;"",R1848&lt;=Parametros!$B$10),"PRÓX. VENCIMENTO",IF(F1848="Q","QUALIDADE",IF(F1848="S","BLOQUEADO",IF(F1848="R","RESTRITO/DEVOLUÇÃO",IF(OR(N1848="QUAR",N1848="QRES"),"QUARENTENA",IF(OR(B1848="DESCARTE",B1848="DEVOLUÇÃO"),"DESCARTE/DEVOLUÇÃO",IF(AND(D1848="",K1848&lt;&gt;""),"SEM LOTE",IF(AND(Q1848&lt;&gt;"",Q1848&gt;=Parametros!$B$11),"PARADO/SEM GIRO","OK"))))))))))</f>
        <v>OK</v>
      </c>
      <c r="T1848" s="29" t="str">
        <f aca="false">IF(AND($S1848="PARADO/SEM GIRO",$K1848="KG",OR(Painel!$B$5="(Todos)",A1848=Painel!$B$5)*OR(Painel!$E$5="(Todos)",P1848=Painel!$E$5)),$J1848+ROW()/10000000,"")</f>
        <v/>
      </c>
      <c r="U1848" s="29" t="str">
        <f aca="false">IF(AND($S1848="VENCIDO",$K1848="KG",OR(Painel!$B$5="(Todos)",A1848=Painel!$B$5)*OR(Painel!$E$5="(Todos)",P1848=Painel!$E$5)),$J1848+ROW()/10000000,"")</f>
        <v/>
      </c>
    </row>
    <row r="1849" customFormat="false" ht="15" hidden="false" customHeight="false" outlineLevel="0" collapsed="false">
      <c r="A1849" s="29" t="s">
        <v>53</v>
      </c>
      <c r="B1849" s="29" t="s">
        <v>3512</v>
      </c>
      <c r="C1849" s="29" t="s">
        <v>115</v>
      </c>
      <c r="D1849" s="29"/>
      <c r="E1849" s="29" t="n">
        <v>0</v>
      </c>
      <c r="F1849" s="29"/>
      <c r="G1849" s="29"/>
      <c r="H1849" s="30" t="n">
        <v>0</v>
      </c>
      <c r="I1849" s="29"/>
      <c r="J1849" s="30" t="n">
        <v>0</v>
      </c>
      <c r="K1849" s="29"/>
      <c r="L1849" s="29" t="s">
        <v>116</v>
      </c>
      <c r="M1849" s="29"/>
      <c r="N1849" s="29"/>
      <c r="O1849" s="29"/>
      <c r="P1849" s="29"/>
      <c r="Q1849" s="29" t="n">
        <f aca="false">IFERROR(VALUE(L1849),"")</f>
        <v>0</v>
      </c>
      <c r="R1849" s="29" t="str">
        <f aca="true">IF(O1849="","",O1849-TODAY())</f>
        <v/>
      </c>
      <c r="S1849" s="29" t="str">
        <f aca="false">IF(C1849="&lt;&lt; vazio &gt;&gt;","VAZIA",IF(AND(O1849&lt;&gt;"",R1849&lt;0),"VENCIDO",IF(AND(O1849&lt;&gt;"",R1849&lt;=Parametros!$B$10),"PRÓX. VENCIMENTO",IF(F1849="Q","QUALIDADE",IF(F1849="S","BLOQUEADO",IF(F1849="R","RESTRITO/DEVOLUÇÃO",IF(OR(N1849="QUAR",N1849="QRES"),"QUARENTENA",IF(OR(B1849="DESCARTE",B1849="DEVOLUÇÃO"),"DESCARTE/DEVOLUÇÃO",IF(AND(D1849="",K1849&lt;&gt;""),"SEM LOTE",IF(AND(Q1849&lt;&gt;"",Q1849&gt;=Parametros!$B$11),"PARADO/SEM GIRO","OK"))))))))))</f>
        <v>VAZIA</v>
      </c>
      <c r="T1849" s="29" t="str">
        <f aca="false">IF(AND($S1849="PARADO/SEM GIRO",$K1849="KG",OR(Painel!$B$5="(Todos)",A1849=Painel!$B$5)*OR(Painel!$E$5="(Todos)",P1849=Painel!$E$5)),$J1849+ROW()/10000000,"")</f>
        <v/>
      </c>
      <c r="U1849" s="29" t="str">
        <f aca="false">IF(AND($S1849="VENCIDO",$K1849="KG",OR(Painel!$B$5="(Todos)",A1849=Painel!$B$5)*OR(Painel!$E$5="(Todos)",P1849=Painel!$E$5)),$J1849+ROW()/10000000,"")</f>
        <v/>
      </c>
    </row>
    <row r="1850" customFormat="false" ht="15" hidden="false" customHeight="false" outlineLevel="0" collapsed="false">
      <c r="A1850" s="29" t="s">
        <v>53</v>
      </c>
      <c r="B1850" s="29" t="s">
        <v>3513</v>
      </c>
      <c r="C1850" s="29" t="s">
        <v>167</v>
      </c>
      <c r="D1850" s="29" t="s">
        <v>1022</v>
      </c>
      <c r="E1850" s="29" t="n">
        <v>1</v>
      </c>
      <c r="F1850" s="29" t="s">
        <v>268</v>
      </c>
      <c r="G1850" s="29" t="s">
        <v>3514</v>
      </c>
      <c r="H1850" s="30" t="n">
        <v>590.4</v>
      </c>
      <c r="I1850" s="31" t="n">
        <v>46284</v>
      </c>
      <c r="J1850" s="30" t="n">
        <v>590.4</v>
      </c>
      <c r="K1850" s="29" t="s">
        <v>120</v>
      </c>
      <c r="L1850" s="29" t="s">
        <v>388</v>
      </c>
      <c r="M1850" s="29"/>
      <c r="N1850" s="29" t="s">
        <v>122</v>
      </c>
      <c r="O1850" s="31" t="n">
        <v>46831</v>
      </c>
      <c r="P1850" s="29" t="s">
        <v>123</v>
      </c>
      <c r="Q1850" s="29" t="n">
        <f aca="false">IFERROR(VALUE(L1850),"")</f>
        <v>1</v>
      </c>
      <c r="R1850" s="29" t="n">
        <f aca="true">IF(O1850="","",O1850-TODAY())</f>
        <v>546</v>
      </c>
      <c r="S1850" s="29" t="str">
        <f aca="false">IF(C1850="&lt;&lt; vazio &gt;&gt;","VAZIA",IF(AND(O1850&lt;&gt;"",R1850&lt;0),"VENCIDO",IF(AND(O1850&lt;&gt;"",R1850&lt;=Parametros!$B$10),"PRÓX. VENCIMENTO",IF(F1850="Q","QUALIDADE",IF(F1850="S","BLOQUEADO",IF(F1850="R","RESTRITO/DEVOLUÇÃO",IF(OR(N1850="QUAR",N1850="QRES"),"QUARENTENA",IF(OR(B1850="DESCARTE",B1850="DEVOLUÇÃO"),"DESCARTE/DEVOLUÇÃO",IF(AND(D1850="",K1850&lt;&gt;""),"SEM LOTE",IF(AND(Q1850&lt;&gt;"",Q1850&gt;=Parametros!$B$11),"PARADO/SEM GIRO","OK"))))))))))</f>
        <v>QUALIDADE</v>
      </c>
      <c r="T1850" s="29" t="str">
        <f aca="false">IF(AND($S1850="PARADO/SEM GIRO",$K1850="KG",OR(Painel!$B$5="(Todos)",A1850=Painel!$B$5)*OR(Painel!$E$5="(Todos)",P1850=Painel!$E$5)),$J1850+ROW()/10000000,"")</f>
        <v/>
      </c>
      <c r="U1850" s="29" t="str">
        <f aca="false">IF(AND($S1850="VENCIDO",$K1850="KG",OR(Painel!$B$5="(Todos)",A1850=Painel!$B$5)*OR(Painel!$E$5="(Todos)",P1850=Painel!$E$5)),$J1850+ROW()/10000000,"")</f>
        <v/>
      </c>
    </row>
    <row r="1851" customFormat="false" ht="15" hidden="false" customHeight="false" outlineLevel="0" collapsed="false">
      <c r="A1851" s="29" t="s">
        <v>53</v>
      </c>
      <c r="B1851" s="29" t="s">
        <v>3515</v>
      </c>
      <c r="C1851" s="29" t="s">
        <v>917</v>
      </c>
      <c r="D1851" s="29" t="s">
        <v>391</v>
      </c>
      <c r="E1851" s="29" t="n">
        <v>1</v>
      </c>
      <c r="F1851" s="29"/>
      <c r="G1851" s="29" t="s">
        <v>3516</v>
      </c>
      <c r="H1851" s="30" t="n">
        <v>800</v>
      </c>
      <c r="I1851" s="31" t="n">
        <v>46273</v>
      </c>
      <c r="J1851" s="30" t="n">
        <v>800</v>
      </c>
      <c r="K1851" s="29" t="s">
        <v>120</v>
      </c>
      <c r="L1851" s="29" t="s">
        <v>149</v>
      </c>
      <c r="M1851" s="29"/>
      <c r="N1851" s="29" t="s">
        <v>122</v>
      </c>
      <c r="O1851" s="31" t="n">
        <v>46809</v>
      </c>
      <c r="P1851" s="29" t="s">
        <v>123</v>
      </c>
      <c r="Q1851" s="29" t="n">
        <f aca="false">IFERROR(VALUE(L1851),"")</f>
        <v>12</v>
      </c>
      <c r="R1851" s="29" t="n">
        <f aca="true">IF(O1851="","",O1851-TODAY())</f>
        <v>524</v>
      </c>
      <c r="S1851" s="29" t="str">
        <f aca="false">IF(C1851="&lt;&lt; vazio &gt;&gt;","VAZIA",IF(AND(O1851&lt;&gt;"",R1851&lt;0),"VENCIDO",IF(AND(O1851&lt;&gt;"",R1851&lt;=Parametros!$B$10),"PRÓX. VENCIMENTO",IF(F1851="Q","QUALIDADE",IF(F1851="S","BLOQUEADO",IF(F1851="R","RESTRITO/DEVOLUÇÃO",IF(OR(N1851="QUAR",N1851="QRES"),"QUARENTENA",IF(OR(B1851="DESCARTE",B1851="DEVOLUÇÃO"),"DESCARTE/DEVOLUÇÃO",IF(AND(D1851="",K1851&lt;&gt;""),"SEM LOTE",IF(AND(Q1851&lt;&gt;"",Q1851&gt;=Parametros!$B$11),"PARADO/SEM GIRO","OK"))))))))))</f>
        <v>OK</v>
      </c>
      <c r="T1851" s="29" t="str">
        <f aca="false">IF(AND($S1851="PARADO/SEM GIRO",$K1851="KG",OR(Painel!$B$5="(Todos)",A1851=Painel!$B$5)*OR(Painel!$E$5="(Todos)",P1851=Painel!$E$5)),$J1851+ROW()/10000000,"")</f>
        <v/>
      </c>
      <c r="U1851" s="29" t="str">
        <f aca="false">IF(AND($S1851="VENCIDO",$K1851="KG",OR(Painel!$B$5="(Todos)",A1851=Painel!$B$5)*OR(Painel!$E$5="(Todos)",P1851=Painel!$E$5)),$J1851+ROW()/10000000,"")</f>
        <v/>
      </c>
    </row>
    <row r="1852" customFormat="false" ht="15" hidden="false" customHeight="false" outlineLevel="0" collapsed="false">
      <c r="A1852" s="29" t="s">
        <v>53</v>
      </c>
      <c r="B1852" s="29" t="s">
        <v>3517</v>
      </c>
      <c r="C1852" s="29" t="s">
        <v>161</v>
      </c>
      <c r="D1852" s="29" t="s">
        <v>1657</v>
      </c>
      <c r="E1852" s="29" t="n">
        <v>1</v>
      </c>
      <c r="F1852" s="29"/>
      <c r="G1852" s="29" t="s">
        <v>3518</v>
      </c>
      <c r="H1852" s="30" t="n">
        <v>999.9</v>
      </c>
      <c r="I1852" s="31" t="n">
        <v>46219</v>
      </c>
      <c r="J1852" s="30" t="n">
        <v>999.9</v>
      </c>
      <c r="K1852" s="29" t="s">
        <v>120</v>
      </c>
      <c r="L1852" s="29" t="s">
        <v>959</v>
      </c>
      <c r="M1852" s="29"/>
      <c r="N1852" s="29" t="s">
        <v>122</v>
      </c>
      <c r="O1852" s="31" t="n">
        <v>46764</v>
      </c>
      <c r="P1852" s="29" t="s">
        <v>123</v>
      </c>
      <c r="Q1852" s="29" t="n">
        <f aca="false">IFERROR(VALUE(L1852),"")</f>
        <v>66</v>
      </c>
      <c r="R1852" s="29" t="n">
        <f aca="true">IF(O1852="","",O1852-TODAY())</f>
        <v>479</v>
      </c>
      <c r="S1852" s="29" t="str">
        <f aca="false">IF(C1852="&lt;&lt; vazio &gt;&gt;","VAZIA",IF(AND(O1852&lt;&gt;"",R1852&lt;0),"VENCIDO",IF(AND(O1852&lt;&gt;"",R1852&lt;=Parametros!$B$10),"PRÓX. VENCIMENTO",IF(F1852="Q","QUALIDADE",IF(F1852="S","BLOQUEADO",IF(F1852="R","RESTRITO/DEVOLUÇÃO",IF(OR(N1852="QUAR",N1852="QRES"),"QUARENTENA",IF(OR(B1852="DESCARTE",B1852="DEVOLUÇÃO"),"DESCARTE/DEVOLUÇÃO",IF(AND(D1852="",K1852&lt;&gt;""),"SEM LOTE",IF(AND(Q1852&lt;&gt;"",Q1852&gt;=Parametros!$B$11),"PARADO/SEM GIRO","OK"))))))))))</f>
        <v>OK</v>
      </c>
      <c r="T1852" s="29" t="str">
        <f aca="false">IF(AND($S1852="PARADO/SEM GIRO",$K1852="KG",OR(Painel!$B$5="(Todos)",A1852=Painel!$B$5)*OR(Painel!$E$5="(Todos)",P1852=Painel!$E$5)),$J1852+ROW()/10000000,"")</f>
        <v/>
      </c>
      <c r="U1852" s="29" t="str">
        <f aca="false">IF(AND($S1852="VENCIDO",$K1852="KG",OR(Painel!$B$5="(Todos)",A1852=Painel!$B$5)*OR(Painel!$E$5="(Todos)",P1852=Painel!$E$5)),$J1852+ROW()/10000000,"")</f>
        <v/>
      </c>
    </row>
    <row r="1853" customFormat="false" ht="15" hidden="false" customHeight="false" outlineLevel="0" collapsed="false">
      <c r="A1853" s="29" t="s">
        <v>53</v>
      </c>
      <c r="B1853" s="29" t="s">
        <v>3519</v>
      </c>
      <c r="C1853" s="29" t="s">
        <v>3520</v>
      </c>
      <c r="D1853" s="29" t="s">
        <v>3521</v>
      </c>
      <c r="E1853" s="29" t="n">
        <v>1</v>
      </c>
      <c r="F1853" s="29" t="s">
        <v>268</v>
      </c>
      <c r="G1853" s="29" t="s">
        <v>3522</v>
      </c>
      <c r="H1853" s="30" t="n">
        <v>960</v>
      </c>
      <c r="I1853" s="31" t="n">
        <v>46272</v>
      </c>
      <c r="J1853" s="30" t="n">
        <v>960</v>
      </c>
      <c r="K1853" s="29" t="s">
        <v>120</v>
      </c>
      <c r="L1853" s="29" t="s">
        <v>126</v>
      </c>
      <c r="M1853" s="29"/>
      <c r="N1853" s="29" t="s">
        <v>122</v>
      </c>
      <c r="O1853" s="31" t="n">
        <v>46815</v>
      </c>
      <c r="P1853" s="29" t="s">
        <v>123</v>
      </c>
      <c r="Q1853" s="29" t="n">
        <f aca="false">IFERROR(VALUE(L1853),"")</f>
        <v>13</v>
      </c>
      <c r="R1853" s="29" t="n">
        <f aca="true">IF(O1853="","",O1853-TODAY())</f>
        <v>530</v>
      </c>
      <c r="S1853" s="29" t="str">
        <f aca="false">IF(C1853="&lt;&lt; vazio &gt;&gt;","VAZIA",IF(AND(O1853&lt;&gt;"",R1853&lt;0),"VENCIDO",IF(AND(O1853&lt;&gt;"",R1853&lt;=Parametros!$B$10),"PRÓX. VENCIMENTO",IF(F1853="Q","QUALIDADE",IF(F1853="S","BLOQUEADO",IF(F1853="R","RESTRITO/DEVOLUÇÃO",IF(OR(N1853="QUAR",N1853="QRES"),"QUARENTENA",IF(OR(B1853="DESCARTE",B1853="DEVOLUÇÃO"),"DESCARTE/DEVOLUÇÃO",IF(AND(D1853="",K1853&lt;&gt;""),"SEM LOTE",IF(AND(Q1853&lt;&gt;"",Q1853&gt;=Parametros!$B$11),"PARADO/SEM GIRO","OK"))))))))))</f>
        <v>QUALIDADE</v>
      </c>
      <c r="T1853" s="29" t="str">
        <f aca="false">IF(AND($S1853="PARADO/SEM GIRO",$K1853="KG",OR(Painel!$B$5="(Todos)",A1853=Painel!$B$5)*OR(Painel!$E$5="(Todos)",P1853=Painel!$E$5)),$J1853+ROW()/10000000,"")</f>
        <v/>
      </c>
      <c r="U1853" s="29" t="str">
        <f aca="false">IF(AND($S1853="VENCIDO",$K1853="KG",OR(Painel!$B$5="(Todos)",A1853=Painel!$B$5)*OR(Painel!$E$5="(Todos)",P1853=Painel!$E$5)),$J1853+ROW()/10000000,"")</f>
        <v/>
      </c>
    </row>
    <row r="1854" customFormat="false" ht="15" hidden="false" customHeight="false" outlineLevel="0" collapsed="false">
      <c r="A1854" s="29" t="s">
        <v>53</v>
      </c>
      <c r="B1854" s="29" t="s">
        <v>3523</v>
      </c>
      <c r="C1854" s="29" t="s">
        <v>691</v>
      </c>
      <c r="D1854" s="29" t="s">
        <v>3524</v>
      </c>
      <c r="E1854" s="29" t="n">
        <v>1</v>
      </c>
      <c r="F1854" s="29"/>
      <c r="G1854" s="29" t="s">
        <v>3525</v>
      </c>
      <c r="H1854" s="30" t="n">
        <v>800</v>
      </c>
      <c r="I1854" s="31" t="n">
        <v>46281</v>
      </c>
      <c r="J1854" s="30" t="n">
        <v>800</v>
      </c>
      <c r="K1854" s="29" t="s">
        <v>120</v>
      </c>
      <c r="L1854" s="29" t="s">
        <v>284</v>
      </c>
      <c r="M1854" s="29"/>
      <c r="N1854" s="29" t="s">
        <v>122</v>
      </c>
      <c r="O1854" s="31" t="n">
        <v>47005</v>
      </c>
      <c r="P1854" s="29" t="s">
        <v>123</v>
      </c>
      <c r="Q1854" s="29" t="n">
        <f aca="false">IFERROR(VALUE(L1854),"")</f>
        <v>4</v>
      </c>
      <c r="R1854" s="29" t="n">
        <f aca="true">IF(O1854="","",O1854-TODAY())</f>
        <v>720</v>
      </c>
      <c r="S1854" s="29" t="str">
        <f aca="false">IF(C1854="&lt;&lt; vazio &gt;&gt;","VAZIA",IF(AND(O1854&lt;&gt;"",R1854&lt;0),"VENCIDO",IF(AND(O1854&lt;&gt;"",R1854&lt;=Parametros!$B$10),"PRÓX. VENCIMENTO",IF(F1854="Q","QUALIDADE",IF(F1854="S","BLOQUEADO",IF(F1854="R","RESTRITO/DEVOLUÇÃO",IF(OR(N1854="QUAR",N1854="QRES"),"QUARENTENA",IF(OR(B1854="DESCARTE",B1854="DEVOLUÇÃO"),"DESCARTE/DEVOLUÇÃO",IF(AND(D1854="",K1854&lt;&gt;""),"SEM LOTE",IF(AND(Q1854&lt;&gt;"",Q1854&gt;=Parametros!$B$11),"PARADO/SEM GIRO","OK"))))))))))</f>
        <v>OK</v>
      </c>
      <c r="T1854" s="29" t="str">
        <f aca="false">IF(AND($S1854="PARADO/SEM GIRO",$K1854="KG",OR(Painel!$B$5="(Todos)",A1854=Painel!$B$5)*OR(Painel!$E$5="(Todos)",P1854=Painel!$E$5)),$J1854+ROW()/10000000,"")</f>
        <v/>
      </c>
      <c r="U1854" s="29" t="str">
        <f aca="false">IF(AND($S1854="VENCIDO",$K1854="KG",OR(Painel!$B$5="(Todos)",A1854=Painel!$B$5)*OR(Painel!$E$5="(Todos)",P1854=Painel!$E$5)),$J1854+ROW()/10000000,"")</f>
        <v/>
      </c>
    </row>
    <row r="1855" customFormat="false" ht="15" hidden="false" customHeight="false" outlineLevel="0" collapsed="false">
      <c r="A1855" s="29" t="s">
        <v>53</v>
      </c>
      <c r="B1855" s="29" t="s">
        <v>3526</v>
      </c>
      <c r="C1855" s="29" t="s">
        <v>186</v>
      </c>
      <c r="D1855" s="29" t="s">
        <v>3527</v>
      </c>
      <c r="E1855" s="29" t="n">
        <v>1</v>
      </c>
      <c r="F1855" s="29" t="s">
        <v>268</v>
      </c>
      <c r="G1855" s="29" t="s">
        <v>3528</v>
      </c>
      <c r="H1855" s="30" t="n">
        <v>545.4</v>
      </c>
      <c r="I1855" s="31" t="n">
        <v>46285</v>
      </c>
      <c r="J1855" s="30" t="n">
        <v>545.4</v>
      </c>
      <c r="K1855" s="29" t="s">
        <v>120</v>
      </c>
      <c r="L1855" s="29" t="s">
        <v>116</v>
      </c>
      <c r="M1855" s="29"/>
      <c r="N1855" s="29" t="s">
        <v>122</v>
      </c>
      <c r="O1855" s="31" t="n">
        <v>46832</v>
      </c>
      <c r="P1855" s="29" t="s">
        <v>123</v>
      </c>
      <c r="Q1855" s="29" t="n">
        <f aca="false">IFERROR(VALUE(L1855),"")</f>
        <v>0</v>
      </c>
      <c r="R1855" s="29" t="n">
        <f aca="true">IF(O1855="","",O1855-TODAY())</f>
        <v>547</v>
      </c>
      <c r="S1855" s="29" t="str">
        <f aca="false">IF(C1855="&lt;&lt; vazio &gt;&gt;","VAZIA",IF(AND(O1855&lt;&gt;"",R1855&lt;0),"VENCIDO",IF(AND(O1855&lt;&gt;"",R1855&lt;=Parametros!$B$10),"PRÓX. VENCIMENTO",IF(F1855="Q","QUALIDADE",IF(F1855="S","BLOQUEADO",IF(F1855="R","RESTRITO/DEVOLUÇÃO",IF(OR(N1855="QUAR",N1855="QRES"),"QUARENTENA",IF(OR(B1855="DESCARTE",B1855="DEVOLUÇÃO"),"DESCARTE/DEVOLUÇÃO",IF(AND(D1855="",K1855&lt;&gt;""),"SEM LOTE",IF(AND(Q1855&lt;&gt;"",Q1855&gt;=Parametros!$B$11),"PARADO/SEM GIRO","OK"))))))))))</f>
        <v>QUALIDADE</v>
      </c>
      <c r="T1855" s="29" t="str">
        <f aca="false">IF(AND($S1855="PARADO/SEM GIRO",$K1855="KG",OR(Painel!$B$5="(Todos)",A1855=Painel!$B$5)*OR(Painel!$E$5="(Todos)",P1855=Painel!$E$5)),$J1855+ROW()/10000000,"")</f>
        <v/>
      </c>
      <c r="U1855" s="29" t="str">
        <f aca="false">IF(AND($S1855="VENCIDO",$K1855="KG",OR(Painel!$B$5="(Todos)",A1855=Painel!$B$5)*OR(Painel!$E$5="(Todos)",P1855=Painel!$E$5)),$J1855+ROW()/10000000,"")</f>
        <v/>
      </c>
    </row>
    <row r="1856" customFormat="false" ht="15" hidden="false" customHeight="false" outlineLevel="0" collapsed="false">
      <c r="A1856" s="29" t="s">
        <v>53</v>
      </c>
      <c r="B1856" s="29" t="s">
        <v>3529</v>
      </c>
      <c r="C1856" s="29" t="s">
        <v>229</v>
      </c>
      <c r="D1856" s="29" t="s">
        <v>3530</v>
      </c>
      <c r="E1856" s="29" t="n">
        <v>1</v>
      </c>
      <c r="F1856" s="29"/>
      <c r="G1856" s="29" t="s">
        <v>3531</v>
      </c>
      <c r="H1856" s="30" t="n">
        <v>30</v>
      </c>
      <c r="I1856" s="31" t="n">
        <v>46269</v>
      </c>
      <c r="J1856" s="30" t="n">
        <v>30</v>
      </c>
      <c r="K1856" s="29" t="s">
        <v>120</v>
      </c>
      <c r="L1856" s="29" t="s">
        <v>193</v>
      </c>
      <c r="M1856" s="29"/>
      <c r="N1856" s="29" t="s">
        <v>122</v>
      </c>
      <c r="O1856" s="31" t="n">
        <v>46653</v>
      </c>
      <c r="P1856" s="29" t="s">
        <v>123</v>
      </c>
      <c r="Q1856" s="29" t="n">
        <f aca="false">IFERROR(VALUE(L1856),"")</f>
        <v>16</v>
      </c>
      <c r="R1856" s="29" t="n">
        <f aca="true">IF(O1856="","",O1856-TODAY())</f>
        <v>368</v>
      </c>
      <c r="S1856" s="29" t="str">
        <f aca="false">IF(C1856="&lt;&lt; vazio &gt;&gt;","VAZIA",IF(AND(O1856&lt;&gt;"",R1856&lt;0),"VENCIDO",IF(AND(O1856&lt;&gt;"",R1856&lt;=Parametros!$B$10),"PRÓX. VENCIMENTO",IF(F1856="Q","QUALIDADE",IF(F1856="S","BLOQUEADO",IF(F1856="R","RESTRITO/DEVOLUÇÃO",IF(OR(N1856="QUAR",N1856="QRES"),"QUARENTENA",IF(OR(B1856="DESCARTE",B1856="DEVOLUÇÃO"),"DESCARTE/DEVOLUÇÃO",IF(AND(D1856="",K1856&lt;&gt;""),"SEM LOTE",IF(AND(Q1856&lt;&gt;"",Q1856&gt;=Parametros!$B$11),"PARADO/SEM GIRO","OK"))))))))))</f>
        <v>OK</v>
      </c>
      <c r="T1856" s="29" t="str">
        <f aca="false">IF(AND($S1856="PARADO/SEM GIRO",$K1856="KG",OR(Painel!$B$5="(Todos)",A1856=Painel!$B$5)*OR(Painel!$E$5="(Todos)",P1856=Painel!$E$5)),$J1856+ROW()/10000000,"")</f>
        <v/>
      </c>
      <c r="U1856" s="29" t="str">
        <f aca="false">IF(AND($S1856="VENCIDO",$K1856="KG",OR(Painel!$B$5="(Todos)",A1856=Painel!$B$5)*OR(Painel!$E$5="(Todos)",P1856=Painel!$E$5)),$J1856+ROW()/10000000,"")</f>
        <v/>
      </c>
    </row>
    <row r="1857" customFormat="false" ht="15" hidden="false" customHeight="false" outlineLevel="0" collapsed="false">
      <c r="A1857" s="29" t="s">
        <v>53</v>
      </c>
      <c r="B1857" s="29" t="s">
        <v>3532</v>
      </c>
      <c r="C1857" s="29" t="s">
        <v>662</v>
      </c>
      <c r="D1857" s="29" t="s">
        <v>663</v>
      </c>
      <c r="E1857" s="29" t="n">
        <v>1</v>
      </c>
      <c r="F1857" s="29"/>
      <c r="G1857" s="29" t="s">
        <v>3533</v>
      </c>
      <c r="H1857" s="30" t="n">
        <v>1000</v>
      </c>
      <c r="I1857" s="31" t="n">
        <v>46274</v>
      </c>
      <c r="J1857" s="30" t="n">
        <v>1000</v>
      </c>
      <c r="K1857" s="29" t="s">
        <v>120</v>
      </c>
      <c r="L1857" s="29" t="s">
        <v>138</v>
      </c>
      <c r="M1857" s="29"/>
      <c r="N1857" s="29" t="s">
        <v>122</v>
      </c>
      <c r="O1857" s="31" t="n">
        <v>46818</v>
      </c>
      <c r="P1857" s="29" t="s">
        <v>123</v>
      </c>
      <c r="Q1857" s="29" t="n">
        <f aca="false">IFERROR(VALUE(L1857),"")</f>
        <v>11</v>
      </c>
      <c r="R1857" s="29" t="n">
        <f aca="true">IF(O1857="","",O1857-TODAY())</f>
        <v>533</v>
      </c>
      <c r="S1857" s="29" t="str">
        <f aca="false">IF(C1857="&lt;&lt; vazio &gt;&gt;","VAZIA",IF(AND(O1857&lt;&gt;"",R1857&lt;0),"VENCIDO",IF(AND(O1857&lt;&gt;"",R1857&lt;=Parametros!$B$10),"PRÓX. VENCIMENTO",IF(F1857="Q","QUALIDADE",IF(F1857="S","BLOQUEADO",IF(F1857="R","RESTRITO/DEVOLUÇÃO",IF(OR(N1857="QUAR",N1857="QRES"),"QUARENTENA",IF(OR(B1857="DESCARTE",B1857="DEVOLUÇÃO"),"DESCARTE/DEVOLUÇÃO",IF(AND(D1857="",K1857&lt;&gt;""),"SEM LOTE",IF(AND(Q1857&lt;&gt;"",Q1857&gt;=Parametros!$B$11),"PARADO/SEM GIRO","OK"))))))))))</f>
        <v>OK</v>
      </c>
      <c r="T1857" s="29" t="str">
        <f aca="false">IF(AND($S1857="PARADO/SEM GIRO",$K1857="KG",OR(Painel!$B$5="(Todos)",A1857=Painel!$B$5)*OR(Painel!$E$5="(Todos)",P1857=Painel!$E$5)),$J1857+ROW()/10000000,"")</f>
        <v/>
      </c>
      <c r="U1857" s="29" t="str">
        <f aca="false">IF(AND($S1857="VENCIDO",$K1857="KG",OR(Painel!$B$5="(Todos)",A1857=Painel!$B$5)*OR(Painel!$E$5="(Todos)",P1857=Painel!$E$5)),$J1857+ROW()/10000000,"")</f>
        <v/>
      </c>
    </row>
    <row r="1858" customFormat="false" ht="15" hidden="false" customHeight="false" outlineLevel="0" collapsed="false">
      <c r="A1858" s="29" t="s">
        <v>53</v>
      </c>
      <c r="B1858" s="29" t="s">
        <v>3534</v>
      </c>
      <c r="C1858" s="29" t="s">
        <v>157</v>
      </c>
      <c r="D1858" s="29" t="s">
        <v>3535</v>
      </c>
      <c r="E1858" s="29" t="n">
        <v>1</v>
      </c>
      <c r="F1858" s="29"/>
      <c r="G1858" s="29" t="s">
        <v>3536</v>
      </c>
      <c r="H1858" s="30" t="n">
        <v>1102.5</v>
      </c>
      <c r="I1858" s="31" t="n">
        <v>46197</v>
      </c>
      <c r="J1858" s="30" t="n">
        <v>1102.5</v>
      </c>
      <c r="K1858" s="29" t="s">
        <v>120</v>
      </c>
      <c r="L1858" s="29" t="s">
        <v>2609</v>
      </c>
      <c r="M1858" s="29"/>
      <c r="N1858" s="29" t="s">
        <v>122</v>
      </c>
      <c r="O1858" s="31" t="n">
        <v>46740</v>
      </c>
      <c r="P1858" s="29" t="s">
        <v>123</v>
      </c>
      <c r="Q1858" s="29" t="n">
        <f aca="false">IFERROR(VALUE(L1858),"")</f>
        <v>88</v>
      </c>
      <c r="R1858" s="29" t="n">
        <f aca="true">IF(O1858="","",O1858-TODAY())</f>
        <v>455</v>
      </c>
      <c r="S1858" s="29" t="str">
        <f aca="false">IF(C1858="&lt;&lt; vazio &gt;&gt;","VAZIA",IF(AND(O1858&lt;&gt;"",R1858&lt;0),"VENCIDO",IF(AND(O1858&lt;&gt;"",R1858&lt;=Parametros!$B$10),"PRÓX. VENCIMENTO",IF(F1858="Q","QUALIDADE",IF(F1858="S","BLOQUEADO",IF(F1858="R","RESTRITO/DEVOLUÇÃO",IF(OR(N1858="QUAR",N1858="QRES"),"QUARENTENA",IF(OR(B1858="DESCARTE",B1858="DEVOLUÇÃO"),"DESCARTE/DEVOLUÇÃO",IF(AND(D1858="",K1858&lt;&gt;""),"SEM LOTE",IF(AND(Q1858&lt;&gt;"",Q1858&gt;=Parametros!$B$11),"PARADO/SEM GIRO","OK"))))))))))</f>
        <v>OK</v>
      </c>
      <c r="T1858" s="29" t="str">
        <f aca="false">IF(AND($S1858="PARADO/SEM GIRO",$K1858="KG",OR(Painel!$B$5="(Todos)",A1858=Painel!$B$5)*OR(Painel!$E$5="(Todos)",P1858=Painel!$E$5)),$J1858+ROW()/10000000,"")</f>
        <v/>
      </c>
      <c r="U1858" s="29" t="str">
        <f aca="false">IF(AND($S1858="VENCIDO",$K1858="KG",OR(Painel!$B$5="(Todos)",A1858=Painel!$B$5)*OR(Painel!$E$5="(Todos)",P1858=Painel!$E$5)),$J1858+ROW()/10000000,"")</f>
        <v/>
      </c>
    </row>
    <row r="1859" customFormat="false" ht="15" hidden="false" customHeight="false" outlineLevel="0" collapsed="false">
      <c r="A1859" s="29" t="s">
        <v>53</v>
      </c>
      <c r="B1859" s="29" t="s">
        <v>3537</v>
      </c>
      <c r="C1859" s="29" t="s">
        <v>157</v>
      </c>
      <c r="D1859" s="29" t="s">
        <v>2584</v>
      </c>
      <c r="E1859" s="29" t="n">
        <v>1</v>
      </c>
      <c r="F1859" s="29"/>
      <c r="G1859" s="29" t="s">
        <v>3538</v>
      </c>
      <c r="H1859" s="30" t="n">
        <v>1102.5</v>
      </c>
      <c r="I1859" s="31" t="n">
        <v>46217</v>
      </c>
      <c r="J1859" s="30" t="n">
        <v>1102.5</v>
      </c>
      <c r="K1859" s="29" t="s">
        <v>120</v>
      </c>
      <c r="L1859" s="29" t="s">
        <v>2586</v>
      </c>
      <c r="M1859" s="29"/>
      <c r="N1859" s="29" t="s">
        <v>122</v>
      </c>
      <c r="O1859" s="31" t="n">
        <v>46759</v>
      </c>
      <c r="P1859" s="29" t="s">
        <v>123</v>
      </c>
      <c r="Q1859" s="29" t="n">
        <f aca="false">IFERROR(VALUE(L1859),"")</f>
        <v>68</v>
      </c>
      <c r="R1859" s="29" t="n">
        <f aca="true">IF(O1859="","",O1859-TODAY())</f>
        <v>474</v>
      </c>
      <c r="S1859" s="29" t="str">
        <f aca="false">IF(C1859="&lt;&lt; vazio &gt;&gt;","VAZIA",IF(AND(O1859&lt;&gt;"",R1859&lt;0),"VENCIDO",IF(AND(O1859&lt;&gt;"",R1859&lt;=Parametros!$B$10),"PRÓX. VENCIMENTO",IF(F1859="Q","QUALIDADE",IF(F1859="S","BLOQUEADO",IF(F1859="R","RESTRITO/DEVOLUÇÃO",IF(OR(N1859="QUAR",N1859="QRES"),"QUARENTENA",IF(OR(B1859="DESCARTE",B1859="DEVOLUÇÃO"),"DESCARTE/DEVOLUÇÃO",IF(AND(D1859="",K1859&lt;&gt;""),"SEM LOTE",IF(AND(Q1859&lt;&gt;"",Q1859&gt;=Parametros!$B$11),"PARADO/SEM GIRO","OK"))))))))))</f>
        <v>OK</v>
      </c>
      <c r="T1859" s="29" t="str">
        <f aca="false">IF(AND($S1859="PARADO/SEM GIRO",$K1859="KG",OR(Painel!$B$5="(Todos)",A1859=Painel!$B$5)*OR(Painel!$E$5="(Todos)",P1859=Painel!$E$5)),$J1859+ROW()/10000000,"")</f>
        <v/>
      </c>
      <c r="U1859" s="29" t="str">
        <f aca="false">IF(AND($S1859="VENCIDO",$K1859="KG",OR(Painel!$B$5="(Todos)",A1859=Painel!$B$5)*OR(Painel!$E$5="(Todos)",P1859=Painel!$E$5)),$J1859+ROW()/10000000,"")</f>
        <v/>
      </c>
    </row>
    <row r="1860" customFormat="false" ht="15" hidden="false" customHeight="false" outlineLevel="0" collapsed="false">
      <c r="A1860" s="29" t="s">
        <v>53</v>
      </c>
      <c r="B1860" s="29" t="s">
        <v>3539</v>
      </c>
      <c r="C1860" s="29" t="s">
        <v>785</v>
      </c>
      <c r="D1860" s="29" t="s">
        <v>3540</v>
      </c>
      <c r="E1860" s="29" t="n">
        <v>1</v>
      </c>
      <c r="F1860" s="29"/>
      <c r="G1860" s="29" t="s">
        <v>3541</v>
      </c>
      <c r="H1860" s="30" t="n">
        <v>1000</v>
      </c>
      <c r="I1860" s="31" t="n">
        <v>46270</v>
      </c>
      <c r="J1860" s="30" t="n">
        <v>1000</v>
      </c>
      <c r="K1860" s="29" t="s">
        <v>120</v>
      </c>
      <c r="L1860" s="29" t="s">
        <v>267</v>
      </c>
      <c r="M1860" s="29"/>
      <c r="N1860" s="29" t="s">
        <v>122</v>
      </c>
      <c r="O1860" s="31" t="n">
        <v>46812</v>
      </c>
      <c r="P1860" s="29" t="s">
        <v>123</v>
      </c>
      <c r="Q1860" s="29" t="n">
        <f aca="false">IFERROR(VALUE(L1860),"")</f>
        <v>15</v>
      </c>
      <c r="R1860" s="29" t="n">
        <f aca="true">IF(O1860="","",O1860-TODAY())</f>
        <v>527</v>
      </c>
      <c r="S1860" s="29" t="str">
        <f aca="false">IF(C1860="&lt;&lt; vazio &gt;&gt;","VAZIA",IF(AND(O1860&lt;&gt;"",R1860&lt;0),"VENCIDO",IF(AND(O1860&lt;&gt;"",R1860&lt;=Parametros!$B$10),"PRÓX. VENCIMENTO",IF(F1860="Q","QUALIDADE",IF(F1860="S","BLOQUEADO",IF(F1860="R","RESTRITO/DEVOLUÇÃO",IF(OR(N1860="QUAR",N1860="QRES"),"QUARENTENA",IF(OR(B1860="DESCARTE",B1860="DEVOLUÇÃO"),"DESCARTE/DEVOLUÇÃO",IF(AND(D1860="",K1860&lt;&gt;""),"SEM LOTE",IF(AND(Q1860&lt;&gt;"",Q1860&gt;=Parametros!$B$11),"PARADO/SEM GIRO","OK"))))))))))</f>
        <v>OK</v>
      </c>
      <c r="T1860" s="29" t="str">
        <f aca="false">IF(AND($S1860="PARADO/SEM GIRO",$K1860="KG",OR(Painel!$B$5="(Todos)",A1860=Painel!$B$5)*OR(Painel!$E$5="(Todos)",P1860=Painel!$E$5)),$J1860+ROW()/10000000,"")</f>
        <v/>
      </c>
      <c r="U1860" s="29" t="str">
        <f aca="false">IF(AND($S1860="VENCIDO",$K1860="KG",OR(Painel!$B$5="(Todos)",A1860=Painel!$B$5)*OR(Painel!$E$5="(Todos)",P1860=Painel!$E$5)),$J1860+ROW()/10000000,"")</f>
        <v/>
      </c>
    </row>
    <row r="1861" customFormat="false" ht="15" hidden="false" customHeight="false" outlineLevel="0" collapsed="false">
      <c r="A1861" s="29" t="s">
        <v>53</v>
      </c>
      <c r="B1861" s="29" t="s">
        <v>3542</v>
      </c>
      <c r="C1861" s="29" t="s">
        <v>1381</v>
      </c>
      <c r="D1861" s="29" t="s">
        <v>1382</v>
      </c>
      <c r="E1861" s="29" t="n">
        <v>1</v>
      </c>
      <c r="F1861" s="29"/>
      <c r="G1861" s="29" t="s">
        <v>3543</v>
      </c>
      <c r="H1861" s="30" t="n">
        <v>800</v>
      </c>
      <c r="I1861" s="31" t="n">
        <v>46231</v>
      </c>
      <c r="J1861" s="30" t="n">
        <v>800</v>
      </c>
      <c r="K1861" s="29" t="s">
        <v>120</v>
      </c>
      <c r="L1861" s="29" t="s">
        <v>2246</v>
      </c>
      <c r="M1861" s="29"/>
      <c r="N1861" s="29" t="s">
        <v>122</v>
      </c>
      <c r="O1861" s="31" t="n">
        <v>46590</v>
      </c>
      <c r="P1861" s="29" t="s">
        <v>123</v>
      </c>
      <c r="Q1861" s="29" t="n">
        <f aca="false">IFERROR(VALUE(L1861),"")</f>
        <v>54</v>
      </c>
      <c r="R1861" s="29" t="n">
        <f aca="true">IF(O1861="","",O1861-TODAY())</f>
        <v>305</v>
      </c>
      <c r="S1861" s="29" t="str">
        <f aca="false">IF(C1861="&lt;&lt; vazio &gt;&gt;","VAZIA",IF(AND(O1861&lt;&gt;"",R1861&lt;0),"VENCIDO",IF(AND(O1861&lt;&gt;"",R1861&lt;=Parametros!$B$10),"PRÓX. VENCIMENTO",IF(F1861="Q","QUALIDADE",IF(F1861="S","BLOQUEADO",IF(F1861="R","RESTRITO/DEVOLUÇÃO",IF(OR(N1861="QUAR",N1861="QRES"),"QUARENTENA",IF(OR(B1861="DESCARTE",B1861="DEVOLUÇÃO"),"DESCARTE/DEVOLUÇÃO",IF(AND(D1861="",K1861&lt;&gt;""),"SEM LOTE",IF(AND(Q1861&lt;&gt;"",Q1861&gt;=Parametros!$B$11),"PARADO/SEM GIRO","OK"))))))))))</f>
        <v>OK</v>
      </c>
      <c r="T1861" s="29" t="str">
        <f aca="false">IF(AND($S1861="PARADO/SEM GIRO",$K1861="KG",OR(Painel!$B$5="(Todos)",A1861=Painel!$B$5)*OR(Painel!$E$5="(Todos)",P1861=Painel!$E$5)),$J1861+ROW()/10000000,"")</f>
        <v/>
      </c>
      <c r="U1861" s="29" t="str">
        <f aca="false">IF(AND($S1861="VENCIDO",$K1861="KG",OR(Painel!$B$5="(Todos)",A1861=Painel!$B$5)*OR(Painel!$E$5="(Todos)",P1861=Painel!$E$5)),$J1861+ROW()/10000000,"")</f>
        <v/>
      </c>
    </row>
    <row r="1862" customFormat="false" ht="15" hidden="false" customHeight="false" outlineLevel="0" collapsed="false">
      <c r="A1862" s="29" t="s">
        <v>53</v>
      </c>
      <c r="B1862" s="29" t="s">
        <v>3544</v>
      </c>
      <c r="C1862" s="29" t="s">
        <v>381</v>
      </c>
      <c r="D1862" s="29" t="s">
        <v>529</v>
      </c>
      <c r="E1862" s="29" t="n">
        <v>1</v>
      </c>
      <c r="F1862" s="29"/>
      <c r="G1862" s="29" t="s">
        <v>3545</v>
      </c>
      <c r="H1862" s="30" t="n">
        <v>378</v>
      </c>
      <c r="I1862" s="31" t="n">
        <v>46280</v>
      </c>
      <c r="J1862" s="30" t="n">
        <v>378</v>
      </c>
      <c r="K1862" s="29" t="s">
        <v>120</v>
      </c>
      <c r="L1862" s="29" t="s">
        <v>144</v>
      </c>
      <c r="M1862" s="29"/>
      <c r="N1862" s="29" t="s">
        <v>122</v>
      </c>
      <c r="O1862" s="31" t="n">
        <v>46814</v>
      </c>
      <c r="P1862" s="29" t="s">
        <v>123</v>
      </c>
      <c r="Q1862" s="29" t="n">
        <f aca="false">IFERROR(VALUE(L1862),"")</f>
        <v>5</v>
      </c>
      <c r="R1862" s="29" t="n">
        <f aca="true">IF(O1862="","",O1862-TODAY())</f>
        <v>529</v>
      </c>
      <c r="S1862" s="29" t="str">
        <f aca="false">IF(C1862="&lt;&lt; vazio &gt;&gt;","VAZIA",IF(AND(O1862&lt;&gt;"",R1862&lt;0),"VENCIDO",IF(AND(O1862&lt;&gt;"",R1862&lt;=Parametros!$B$10),"PRÓX. VENCIMENTO",IF(F1862="Q","QUALIDADE",IF(F1862="S","BLOQUEADO",IF(F1862="R","RESTRITO/DEVOLUÇÃO",IF(OR(N1862="QUAR",N1862="QRES"),"QUARENTENA",IF(OR(B1862="DESCARTE",B1862="DEVOLUÇÃO"),"DESCARTE/DEVOLUÇÃO",IF(AND(D1862="",K1862&lt;&gt;""),"SEM LOTE",IF(AND(Q1862&lt;&gt;"",Q1862&gt;=Parametros!$B$11),"PARADO/SEM GIRO","OK"))))))))))</f>
        <v>OK</v>
      </c>
      <c r="T1862" s="29" t="str">
        <f aca="false">IF(AND($S1862="PARADO/SEM GIRO",$K1862="KG",OR(Painel!$B$5="(Todos)",A1862=Painel!$B$5)*OR(Painel!$E$5="(Todos)",P1862=Painel!$E$5)),$J1862+ROW()/10000000,"")</f>
        <v/>
      </c>
      <c r="U1862" s="29" t="str">
        <f aca="false">IF(AND($S1862="VENCIDO",$K1862="KG",OR(Painel!$B$5="(Todos)",A1862=Painel!$B$5)*OR(Painel!$E$5="(Todos)",P1862=Painel!$E$5)),$J1862+ROW()/10000000,"")</f>
        <v/>
      </c>
    </row>
    <row r="1863" customFormat="false" ht="15" hidden="false" customHeight="false" outlineLevel="0" collapsed="false">
      <c r="A1863" s="29" t="s">
        <v>53</v>
      </c>
      <c r="B1863" s="29" t="s">
        <v>3546</v>
      </c>
      <c r="C1863" s="29" t="s">
        <v>317</v>
      </c>
      <c r="D1863" s="29" t="s">
        <v>3446</v>
      </c>
      <c r="E1863" s="29" t="n">
        <v>1</v>
      </c>
      <c r="F1863" s="29" t="s">
        <v>268</v>
      </c>
      <c r="G1863" s="29" t="s">
        <v>3547</v>
      </c>
      <c r="H1863" s="30" t="n">
        <v>590.4</v>
      </c>
      <c r="I1863" s="31" t="n">
        <v>46285</v>
      </c>
      <c r="J1863" s="30" t="n">
        <v>590.4</v>
      </c>
      <c r="K1863" s="29" t="s">
        <v>120</v>
      </c>
      <c r="L1863" s="29" t="s">
        <v>116</v>
      </c>
      <c r="M1863" s="29"/>
      <c r="N1863" s="29" t="s">
        <v>122</v>
      </c>
      <c r="O1863" s="31" t="n">
        <v>46832</v>
      </c>
      <c r="P1863" s="29" t="s">
        <v>123</v>
      </c>
      <c r="Q1863" s="29" t="n">
        <f aca="false">IFERROR(VALUE(L1863),"")</f>
        <v>0</v>
      </c>
      <c r="R1863" s="29" t="n">
        <f aca="true">IF(O1863="","",O1863-TODAY())</f>
        <v>547</v>
      </c>
      <c r="S1863" s="29" t="str">
        <f aca="false">IF(C1863="&lt;&lt; vazio &gt;&gt;","VAZIA",IF(AND(O1863&lt;&gt;"",R1863&lt;0),"VENCIDO",IF(AND(O1863&lt;&gt;"",R1863&lt;=Parametros!$B$10),"PRÓX. VENCIMENTO",IF(F1863="Q","QUALIDADE",IF(F1863="S","BLOQUEADO",IF(F1863="R","RESTRITO/DEVOLUÇÃO",IF(OR(N1863="QUAR",N1863="QRES"),"QUARENTENA",IF(OR(B1863="DESCARTE",B1863="DEVOLUÇÃO"),"DESCARTE/DEVOLUÇÃO",IF(AND(D1863="",K1863&lt;&gt;""),"SEM LOTE",IF(AND(Q1863&lt;&gt;"",Q1863&gt;=Parametros!$B$11),"PARADO/SEM GIRO","OK"))))))))))</f>
        <v>QUALIDADE</v>
      </c>
      <c r="T1863" s="29" t="str">
        <f aca="false">IF(AND($S1863="PARADO/SEM GIRO",$K1863="KG",OR(Painel!$B$5="(Todos)",A1863=Painel!$B$5)*OR(Painel!$E$5="(Todos)",P1863=Painel!$E$5)),$J1863+ROW()/10000000,"")</f>
        <v/>
      </c>
      <c r="U1863" s="29" t="str">
        <f aca="false">IF(AND($S1863="VENCIDO",$K1863="KG",OR(Painel!$B$5="(Todos)",A1863=Painel!$B$5)*OR(Painel!$E$5="(Todos)",P1863=Painel!$E$5)),$J1863+ROW()/10000000,"")</f>
        <v/>
      </c>
    </row>
    <row r="1864" customFormat="false" ht="15" hidden="false" customHeight="false" outlineLevel="0" collapsed="false">
      <c r="A1864" s="29" t="s">
        <v>53</v>
      </c>
      <c r="B1864" s="29" t="s">
        <v>3548</v>
      </c>
      <c r="C1864" s="29" t="s">
        <v>396</v>
      </c>
      <c r="D1864" s="29" t="s">
        <v>2981</v>
      </c>
      <c r="E1864" s="29" t="n">
        <v>1</v>
      </c>
      <c r="F1864" s="29"/>
      <c r="G1864" s="29" t="s">
        <v>3549</v>
      </c>
      <c r="H1864" s="30" t="n">
        <v>1102.5</v>
      </c>
      <c r="I1864" s="31" t="n">
        <v>46262</v>
      </c>
      <c r="J1864" s="30" t="n">
        <v>1102.5</v>
      </c>
      <c r="K1864" s="29" t="s">
        <v>120</v>
      </c>
      <c r="L1864" s="29" t="s">
        <v>190</v>
      </c>
      <c r="M1864" s="29"/>
      <c r="N1864" s="29" t="s">
        <v>122</v>
      </c>
      <c r="O1864" s="31" t="n">
        <v>46807</v>
      </c>
      <c r="P1864" s="29" t="s">
        <v>123</v>
      </c>
      <c r="Q1864" s="29" t="n">
        <f aca="false">IFERROR(VALUE(L1864),"")</f>
        <v>23</v>
      </c>
      <c r="R1864" s="29" t="n">
        <f aca="true">IF(O1864="","",O1864-TODAY())</f>
        <v>522</v>
      </c>
      <c r="S1864" s="29" t="str">
        <f aca="false">IF(C1864="&lt;&lt; vazio &gt;&gt;","VAZIA",IF(AND(O1864&lt;&gt;"",R1864&lt;0),"VENCIDO",IF(AND(O1864&lt;&gt;"",R1864&lt;=Parametros!$B$10),"PRÓX. VENCIMENTO",IF(F1864="Q","QUALIDADE",IF(F1864="S","BLOQUEADO",IF(F1864="R","RESTRITO/DEVOLUÇÃO",IF(OR(N1864="QUAR",N1864="QRES"),"QUARENTENA",IF(OR(B1864="DESCARTE",B1864="DEVOLUÇÃO"),"DESCARTE/DEVOLUÇÃO",IF(AND(D1864="",K1864&lt;&gt;""),"SEM LOTE",IF(AND(Q1864&lt;&gt;"",Q1864&gt;=Parametros!$B$11),"PARADO/SEM GIRO","OK"))))))))))</f>
        <v>OK</v>
      </c>
      <c r="T1864" s="29" t="str">
        <f aca="false">IF(AND($S1864="PARADO/SEM GIRO",$K1864="KG",OR(Painel!$B$5="(Todos)",A1864=Painel!$B$5)*OR(Painel!$E$5="(Todos)",P1864=Painel!$E$5)),$J1864+ROW()/10000000,"")</f>
        <v/>
      </c>
      <c r="U1864" s="29" t="str">
        <f aca="false">IF(AND($S1864="VENCIDO",$K1864="KG",OR(Painel!$B$5="(Todos)",A1864=Painel!$B$5)*OR(Painel!$E$5="(Todos)",P1864=Painel!$E$5)),$J1864+ROW()/10000000,"")</f>
        <v/>
      </c>
    </row>
    <row r="1865" customFormat="false" ht="15" hidden="false" customHeight="false" outlineLevel="0" collapsed="false">
      <c r="A1865" s="29" t="s">
        <v>53</v>
      </c>
      <c r="B1865" s="29" t="s">
        <v>3550</v>
      </c>
      <c r="C1865" s="29" t="s">
        <v>317</v>
      </c>
      <c r="D1865" s="29" t="s">
        <v>3446</v>
      </c>
      <c r="E1865" s="29" t="n">
        <v>1</v>
      </c>
      <c r="F1865" s="29" t="s">
        <v>268</v>
      </c>
      <c r="G1865" s="29" t="s">
        <v>3551</v>
      </c>
      <c r="H1865" s="30" t="n">
        <v>590.4</v>
      </c>
      <c r="I1865" s="31" t="n">
        <v>46285</v>
      </c>
      <c r="J1865" s="30" t="n">
        <v>590.4</v>
      </c>
      <c r="K1865" s="29" t="s">
        <v>120</v>
      </c>
      <c r="L1865" s="29" t="s">
        <v>116</v>
      </c>
      <c r="M1865" s="29"/>
      <c r="N1865" s="29" t="s">
        <v>122</v>
      </c>
      <c r="O1865" s="31" t="n">
        <v>46832</v>
      </c>
      <c r="P1865" s="29" t="s">
        <v>123</v>
      </c>
      <c r="Q1865" s="29" t="n">
        <f aca="false">IFERROR(VALUE(L1865),"")</f>
        <v>0</v>
      </c>
      <c r="R1865" s="29" t="n">
        <f aca="true">IF(O1865="","",O1865-TODAY())</f>
        <v>547</v>
      </c>
      <c r="S1865" s="29" t="str">
        <f aca="false">IF(C1865="&lt;&lt; vazio &gt;&gt;","VAZIA",IF(AND(O1865&lt;&gt;"",R1865&lt;0),"VENCIDO",IF(AND(O1865&lt;&gt;"",R1865&lt;=Parametros!$B$10),"PRÓX. VENCIMENTO",IF(F1865="Q","QUALIDADE",IF(F1865="S","BLOQUEADO",IF(F1865="R","RESTRITO/DEVOLUÇÃO",IF(OR(N1865="QUAR",N1865="QRES"),"QUARENTENA",IF(OR(B1865="DESCARTE",B1865="DEVOLUÇÃO"),"DESCARTE/DEVOLUÇÃO",IF(AND(D1865="",K1865&lt;&gt;""),"SEM LOTE",IF(AND(Q1865&lt;&gt;"",Q1865&gt;=Parametros!$B$11),"PARADO/SEM GIRO","OK"))))))))))</f>
        <v>QUALIDADE</v>
      </c>
      <c r="T1865" s="29" t="str">
        <f aca="false">IF(AND($S1865="PARADO/SEM GIRO",$K1865="KG",OR(Painel!$B$5="(Todos)",A1865=Painel!$B$5)*OR(Painel!$E$5="(Todos)",P1865=Painel!$E$5)),$J1865+ROW()/10000000,"")</f>
        <v/>
      </c>
      <c r="U1865" s="29" t="str">
        <f aca="false">IF(AND($S1865="VENCIDO",$K1865="KG",OR(Painel!$B$5="(Todos)",A1865=Painel!$B$5)*OR(Painel!$E$5="(Todos)",P1865=Painel!$E$5)),$J1865+ROW()/10000000,"")</f>
        <v/>
      </c>
    </row>
    <row r="1866" customFormat="false" ht="15" hidden="false" customHeight="false" outlineLevel="0" collapsed="false">
      <c r="A1866" s="29" t="s">
        <v>53</v>
      </c>
      <c r="B1866" s="29" t="s">
        <v>3552</v>
      </c>
      <c r="C1866" s="29" t="s">
        <v>320</v>
      </c>
      <c r="D1866" s="29" t="s">
        <v>582</v>
      </c>
      <c r="E1866" s="29" t="n">
        <v>1</v>
      </c>
      <c r="F1866" s="29" t="s">
        <v>268</v>
      </c>
      <c r="G1866" s="29" t="s">
        <v>3553</v>
      </c>
      <c r="H1866" s="30" t="n">
        <v>700</v>
      </c>
      <c r="I1866" s="31" t="n">
        <v>46275</v>
      </c>
      <c r="J1866" s="30" t="n">
        <v>700</v>
      </c>
      <c r="K1866" s="29" t="s">
        <v>120</v>
      </c>
      <c r="L1866" s="29" t="s">
        <v>121</v>
      </c>
      <c r="M1866" s="29"/>
      <c r="N1866" s="29" t="s">
        <v>122</v>
      </c>
      <c r="O1866" s="31" t="n">
        <v>46821</v>
      </c>
      <c r="P1866" s="29" t="s">
        <v>123</v>
      </c>
      <c r="Q1866" s="29" t="n">
        <f aca="false">IFERROR(VALUE(L1866),"")</f>
        <v>10</v>
      </c>
      <c r="R1866" s="29" t="n">
        <f aca="true">IF(O1866="","",O1866-TODAY())</f>
        <v>536</v>
      </c>
      <c r="S1866" s="29" t="str">
        <f aca="false">IF(C1866="&lt;&lt; vazio &gt;&gt;","VAZIA",IF(AND(O1866&lt;&gt;"",R1866&lt;0),"VENCIDO",IF(AND(O1866&lt;&gt;"",R1866&lt;=Parametros!$B$10),"PRÓX. VENCIMENTO",IF(F1866="Q","QUALIDADE",IF(F1866="S","BLOQUEADO",IF(F1866="R","RESTRITO/DEVOLUÇÃO",IF(OR(N1866="QUAR",N1866="QRES"),"QUARENTENA",IF(OR(B1866="DESCARTE",B1866="DEVOLUÇÃO"),"DESCARTE/DEVOLUÇÃO",IF(AND(D1866="",K1866&lt;&gt;""),"SEM LOTE",IF(AND(Q1866&lt;&gt;"",Q1866&gt;=Parametros!$B$11),"PARADO/SEM GIRO","OK"))))))))))</f>
        <v>QUALIDADE</v>
      </c>
      <c r="T1866" s="29" t="str">
        <f aca="false">IF(AND($S1866="PARADO/SEM GIRO",$K1866="KG",OR(Painel!$B$5="(Todos)",A1866=Painel!$B$5)*OR(Painel!$E$5="(Todos)",P1866=Painel!$E$5)),$J1866+ROW()/10000000,"")</f>
        <v/>
      </c>
      <c r="U1866" s="29" t="str">
        <f aca="false">IF(AND($S1866="VENCIDO",$K1866="KG",OR(Painel!$B$5="(Todos)",A1866=Painel!$B$5)*OR(Painel!$E$5="(Todos)",P1866=Painel!$E$5)),$J1866+ROW()/10000000,"")</f>
        <v/>
      </c>
    </row>
    <row r="1867" customFormat="false" ht="15" hidden="false" customHeight="false" outlineLevel="0" collapsed="false">
      <c r="A1867" s="29" t="s">
        <v>53</v>
      </c>
      <c r="B1867" s="29" t="s">
        <v>3554</v>
      </c>
      <c r="C1867" s="29" t="s">
        <v>115</v>
      </c>
      <c r="D1867" s="29"/>
      <c r="E1867" s="29" t="n">
        <v>0</v>
      </c>
      <c r="F1867" s="29"/>
      <c r="G1867" s="29"/>
      <c r="H1867" s="30" t="n">
        <v>0</v>
      </c>
      <c r="I1867" s="29"/>
      <c r="J1867" s="30" t="n">
        <v>0</v>
      </c>
      <c r="K1867" s="29"/>
      <c r="L1867" s="29" t="s">
        <v>116</v>
      </c>
      <c r="M1867" s="29"/>
      <c r="N1867" s="29"/>
      <c r="O1867" s="29"/>
      <c r="P1867" s="29"/>
      <c r="Q1867" s="29" t="n">
        <f aca="false">IFERROR(VALUE(L1867),"")</f>
        <v>0</v>
      </c>
      <c r="R1867" s="29" t="str">
        <f aca="true">IF(O1867="","",O1867-TODAY())</f>
        <v/>
      </c>
      <c r="S1867" s="29" t="str">
        <f aca="false">IF(C1867="&lt;&lt; vazio &gt;&gt;","VAZIA",IF(AND(O1867&lt;&gt;"",R1867&lt;0),"VENCIDO",IF(AND(O1867&lt;&gt;"",R1867&lt;=Parametros!$B$10),"PRÓX. VENCIMENTO",IF(F1867="Q","QUALIDADE",IF(F1867="S","BLOQUEADO",IF(F1867="R","RESTRITO/DEVOLUÇÃO",IF(OR(N1867="QUAR",N1867="QRES"),"QUARENTENA",IF(OR(B1867="DESCARTE",B1867="DEVOLUÇÃO"),"DESCARTE/DEVOLUÇÃO",IF(AND(D1867="",K1867&lt;&gt;""),"SEM LOTE",IF(AND(Q1867&lt;&gt;"",Q1867&gt;=Parametros!$B$11),"PARADO/SEM GIRO","OK"))))))))))</f>
        <v>VAZIA</v>
      </c>
      <c r="T1867" s="29" t="str">
        <f aca="false">IF(AND($S1867="PARADO/SEM GIRO",$K1867="KG",OR(Painel!$B$5="(Todos)",A1867=Painel!$B$5)*OR(Painel!$E$5="(Todos)",P1867=Painel!$E$5)),$J1867+ROW()/10000000,"")</f>
        <v/>
      </c>
      <c r="U1867" s="29" t="str">
        <f aca="false">IF(AND($S1867="VENCIDO",$K1867="KG",OR(Painel!$B$5="(Todos)",A1867=Painel!$B$5)*OR(Painel!$E$5="(Todos)",P1867=Painel!$E$5)),$J1867+ROW()/10000000,"")</f>
        <v/>
      </c>
    </row>
    <row r="1868" customFormat="false" ht="15" hidden="false" customHeight="false" outlineLevel="0" collapsed="false">
      <c r="A1868" s="29" t="s">
        <v>53</v>
      </c>
      <c r="B1868" s="29" t="s">
        <v>3555</v>
      </c>
      <c r="C1868" s="29" t="s">
        <v>161</v>
      </c>
      <c r="D1868" s="29" t="s">
        <v>1657</v>
      </c>
      <c r="E1868" s="29" t="n">
        <v>1</v>
      </c>
      <c r="F1868" s="29"/>
      <c r="G1868" s="29" t="s">
        <v>3556</v>
      </c>
      <c r="H1868" s="30" t="n">
        <v>999.9</v>
      </c>
      <c r="I1868" s="31" t="n">
        <v>46219</v>
      </c>
      <c r="J1868" s="30" t="n">
        <v>999.9</v>
      </c>
      <c r="K1868" s="29" t="s">
        <v>120</v>
      </c>
      <c r="L1868" s="29" t="s">
        <v>959</v>
      </c>
      <c r="M1868" s="29"/>
      <c r="N1868" s="29" t="s">
        <v>122</v>
      </c>
      <c r="O1868" s="31" t="n">
        <v>46764</v>
      </c>
      <c r="P1868" s="29" t="s">
        <v>123</v>
      </c>
      <c r="Q1868" s="29" t="n">
        <f aca="false">IFERROR(VALUE(L1868),"")</f>
        <v>66</v>
      </c>
      <c r="R1868" s="29" t="n">
        <f aca="true">IF(O1868="","",O1868-TODAY())</f>
        <v>479</v>
      </c>
      <c r="S1868" s="29" t="str">
        <f aca="false">IF(C1868="&lt;&lt; vazio &gt;&gt;","VAZIA",IF(AND(O1868&lt;&gt;"",R1868&lt;0),"VENCIDO",IF(AND(O1868&lt;&gt;"",R1868&lt;=Parametros!$B$10),"PRÓX. VENCIMENTO",IF(F1868="Q","QUALIDADE",IF(F1868="S","BLOQUEADO",IF(F1868="R","RESTRITO/DEVOLUÇÃO",IF(OR(N1868="QUAR",N1868="QRES"),"QUARENTENA",IF(OR(B1868="DESCARTE",B1868="DEVOLUÇÃO"),"DESCARTE/DEVOLUÇÃO",IF(AND(D1868="",K1868&lt;&gt;""),"SEM LOTE",IF(AND(Q1868&lt;&gt;"",Q1868&gt;=Parametros!$B$11),"PARADO/SEM GIRO","OK"))))))))))</f>
        <v>OK</v>
      </c>
      <c r="T1868" s="29" t="str">
        <f aca="false">IF(AND($S1868="PARADO/SEM GIRO",$K1868="KG",OR(Painel!$B$5="(Todos)",A1868=Painel!$B$5)*OR(Painel!$E$5="(Todos)",P1868=Painel!$E$5)),$J1868+ROW()/10000000,"")</f>
        <v/>
      </c>
      <c r="U1868" s="29" t="str">
        <f aca="false">IF(AND($S1868="VENCIDO",$K1868="KG",OR(Painel!$B$5="(Todos)",A1868=Painel!$B$5)*OR(Painel!$E$5="(Todos)",P1868=Painel!$E$5)),$J1868+ROW()/10000000,"")</f>
        <v/>
      </c>
    </row>
    <row r="1869" customFormat="false" ht="15" hidden="false" customHeight="false" outlineLevel="0" collapsed="false">
      <c r="A1869" s="29" t="s">
        <v>53</v>
      </c>
      <c r="B1869" s="29" t="s">
        <v>3557</v>
      </c>
      <c r="C1869" s="29" t="s">
        <v>157</v>
      </c>
      <c r="D1869" s="29" t="s">
        <v>3095</v>
      </c>
      <c r="E1869" s="29" t="n">
        <v>1</v>
      </c>
      <c r="F1869" s="29"/>
      <c r="G1869" s="29" t="s">
        <v>3558</v>
      </c>
      <c r="H1869" s="30" t="n">
        <v>1102.5</v>
      </c>
      <c r="I1869" s="31" t="n">
        <v>46195</v>
      </c>
      <c r="J1869" s="30" t="n">
        <v>1102.5</v>
      </c>
      <c r="K1869" s="29" t="s">
        <v>120</v>
      </c>
      <c r="L1869" s="29" t="s">
        <v>2744</v>
      </c>
      <c r="M1869" s="29"/>
      <c r="N1869" s="29" t="s">
        <v>122</v>
      </c>
      <c r="O1869" s="31" t="n">
        <v>46738</v>
      </c>
      <c r="P1869" s="29" t="s">
        <v>123</v>
      </c>
      <c r="Q1869" s="29" t="n">
        <f aca="false">IFERROR(VALUE(L1869),"")</f>
        <v>90</v>
      </c>
      <c r="R1869" s="29" t="n">
        <f aca="true">IF(O1869="","",O1869-TODAY())</f>
        <v>453</v>
      </c>
      <c r="S1869" s="29" t="str">
        <f aca="false">IF(C1869="&lt;&lt; vazio &gt;&gt;","VAZIA",IF(AND(O1869&lt;&gt;"",R1869&lt;0),"VENCIDO",IF(AND(O1869&lt;&gt;"",R1869&lt;=Parametros!$B$10),"PRÓX. VENCIMENTO",IF(F1869="Q","QUALIDADE",IF(F1869="S","BLOQUEADO",IF(F1869="R","RESTRITO/DEVOLUÇÃO",IF(OR(N1869="QUAR",N1869="QRES"),"QUARENTENA",IF(OR(B1869="DESCARTE",B1869="DEVOLUÇÃO"),"DESCARTE/DEVOLUÇÃO",IF(AND(D1869="",K1869&lt;&gt;""),"SEM LOTE",IF(AND(Q1869&lt;&gt;"",Q1869&gt;=Parametros!$B$11),"PARADO/SEM GIRO","OK"))))))))))</f>
        <v>PARADO/SEM GIRO</v>
      </c>
      <c r="T1869" s="29" t="n">
        <f aca="false">IF(AND($S1869="PARADO/SEM GIRO",$K1869="KG",OR(Painel!$B$5="(Todos)",A1869=Painel!$B$5)*OR(Painel!$E$5="(Todos)",P1869=Painel!$E$5)),$J1869+ROW()/10000000,"")</f>
        <v>1102.5001869</v>
      </c>
      <c r="U1869" s="29" t="str">
        <f aca="false">IF(AND($S1869="VENCIDO",$K1869="KG",OR(Painel!$B$5="(Todos)",A1869=Painel!$B$5)*OR(Painel!$E$5="(Todos)",P1869=Painel!$E$5)),$J1869+ROW()/10000000,"")</f>
        <v/>
      </c>
    </row>
    <row r="1870" customFormat="false" ht="15" hidden="false" customHeight="false" outlineLevel="0" collapsed="false">
      <c r="A1870" s="29" t="s">
        <v>53</v>
      </c>
      <c r="B1870" s="29" t="s">
        <v>3559</v>
      </c>
      <c r="C1870" s="29" t="s">
        <v>691</v>
      </c>
      <c r="D1870" s="29" t="s">
        <v>3560</v>
      </c>
      <c r="E1870" s="29" t="n">
        <v>1</v>
      </c>
      <c r="F1870" s="29"/>
      <c r="G1870" s="29" t="s">
        <v>3561</v>
      </c>
      <c r="H1870" s="30" t="n">
        <v>550</v>
      </c>
      <c r="I1870" s="31" t="n">
        <v>46139</v>
      </c>
      <c r="J1870" s="30" t="n">
        <v>550</v>
      </c>
      <c r="K1870" s="29" t="s">
        <v>120</v>
      </c>
      <c r="L1870" s="29" t="s">
        <v>3562</v>
      </c>
      <c r="M1870" s="29"/>
      <c r="N1870" s="29" t="s">
        <v>122</v>
      </c>
      <c r="O1870" s="31" t="n">
        <v>46500</v>
      </c>
      <c r="P1870" s="29" t="s">
        <v>123</v>
      </c>
      <c r="Q1870" s="29" t="n">
        <f aca="false">IFERROR(VALUE(L1870),"")</f>
        <v>146</v>
      </c>
      <c r="R1870" s="29" t="n">
        <f aca="true">IF(O1870="","",O1870-TODAY())</f>
        <v>215</v>
      </c>
      <c r="S1870" s="29" t="str">
        <f aca="false">IF(C1870="&lt;&lt; vazio &gt;&gt;","VAZIA",IF(AND(O1870&lt;&gt;"",R1870&lt;0),"VENCIDO",IF(AND(O1870&lt;&gt;"",R1870&lt;=Parametros!$B$10),"PRÓX. VENCIMENTO",IF(F1870="Q","QUALIDADE",IF(F1870="S","BLOQUEADO",IF(F1870="R","RESTRITO/DEVOLUÇÃO",IF(OR(N1870="QUAR",N1870="QRES"),"QUARENTENA",IF(OR(B1870="DESCARTE",B1870="DEVOLUÇÃO"),"DESCARTE/DEVOLUÇÃO",IF(AND(D1870="",K1870&lt;&gt;""),"SEM LOTE",IF(AND(Q1870&lt;&gt;"",Q1870&gt;=Parametros!$B$11),"PARADO/SEM GIRO","OK"))))))))))</f>
        <v>PARADO/SEM GIRO</v>
      </c>
      <c r="T1870" s="29" t="n">
        <f aca="false">IF(AND($S1870="PARADO/SEM GIRO",$K1870="KG",OR(Painel!$B$5="(Todos)",A1870=Painel!$B$5)*OR(Painel!$E$5="(Todos)",P1870=Painel!$E$5)),$J1870+ROW()/10000000,"")</f>
        <v>550.000187</v>
      </c>
      <c r="U1870" s="29" t="str">
        <f aca="false">IF(AND($S1870="VENCIDO",$K1870="KG",OR(Painel!$B$5="(Todos)",A1870=Painel!$B$5)*OR(Painel!$E$5="(Todos)",P1870=Painel!$E$5)),$J1870+ROW()/10000000,"")</f>
        <v/>
      </c>
    </row>
    <row r="1871" customFormat="false" ht="15" hidden="false" customHeight="false" outlineLevel="0" collapsed="false">
      <c r="A1871" s="29" t="s">
        <v>53</v>
      </c>
      <c r="B1871" s="29" t="s">
        <v>3563</v>
      </c>
      <c r="C1871" s="29" t="s">
        <v>1381</v>
      </c>
      <c r="D1871" s="29" t="s">
        <v>2544</v>
      </c>
      <c r="E1871" s="29" t="n">
        <v>1</v>
      </c>
      <c r="F1871" s="29"/>
      <c r="G1871" s="29" t="s">
        <v>3564</v>
      </c>
      <c r="H1871" s="30" t="n">
        <v>800</v>
      </c>
      <c r="I1871" s="31" t="n">
        <v>46254</v>
      </c>
      <c r="J1871" s="30" t="n">
        <v>800</v>
      </c>
      <c r="K1871" s="29" t="s">
        <v>120</v>
      </c>
      <c r="L1871" s="29" t="s">
        <v>1458</v>
      </c>
      <c r="M1871" s="29"/>
      <c r="N1871" s="29" t="s">
        <v>122</v>
      </c>
      <c r="O1871" s="31" t="n">
        <v>46591</v>
      </c>
      <c r="P1871" s="29" t="s">
        <v>123</v>
      </c>
      <c r="Q1871" s="29" t="n">
        <f aca="false">IFERROR(VALUE(L1871),"")</f>
        <v>31</v>
      </c>
      <c r="R1871" s="29" t="n">
        <f aca="true">IF(O1871="","",O1871-TODAY())</f>
        <v>306</v>
      </c>
      <c r="S1871" s="29" t="str">
        <f aca="false">IF(C1871="&lt;&lt; vazio &gt;&gt;","VAZIA",IF(AND(O1871&lt;&gt;"",R1871&lt;0),"VENCIDO",IF(AND(O1871&lt;&gt;"",R1871&lt;=Parametros!$B$10),"PRÓX. VENCIMENTO",IF(F1871="Q","QUALIDADE",IF(F1871="S","BLOQUEADO",IF(F1871="R","RESTRITO/DEVOLUÇÃO",IF(OR(N1871="QUAR",N1871="QRES"),"QUARENTENA",IF(OR(B1871="DESCARTE",B1871="DEVOLUÇÃO"),"DESCARTE/DEVOLUÇÃO",IF(AND(D1871="",K1871&lt;&gt;""),"SEM LOTE",IF(AND(Q1871&lt;&gt;"",Q1871&gt;=Parametros!$B$11),"PARADO/SEM GIRO","OK"))))))))))</f>
        <v>OK</v>
      </c>
      <c r="T1871" s="29" t="str">
        <f aca="false">IF(AND($S1871="PARADO/SEM GIRO",$K1871="KG",OR(Painel!$B$5="(Todos)",A1871=Painel!$B$5)*OR(Painel!$E$5="(Todos)",P1871=Painel!$E$5)),$J1871+ROW()/10000000,"")</f>
        <v/>
      </c>
      <c r="U1871" s="29" t="str">
        <f aca="false">IF(AND($S1871="VENCIDO",$K1871="KG",OR(Painel!$B$5="(Todos)",A1871=Painel!$B$5)*OR(Painel!$E$5="(Todos)",P1871=Painel!$E$5)),$J1871+ROW()/10000000,"")</f>
        <v/>
      </c>
    </row>
    <row r="1872" customFormat="false" ht="15" hidden="false" customHeight="false" outlineLevel="0" collapsed="false">
      <c r="A1872" s="29" t="s">
        <v>53</v>
      </c>
      <c r="B1872" s="29" t="s">
        <v>3565</v>
      </c>
      <c r="C1872" s="29" t="s">
        <v>917</v>
      </c>
      <c r="D1872" s="29" t="s">
        <v>392</v>
      </c>
      <c r="E1872" s="29" t="n">
        <v>1</v>
      </c>
      <c r="F1872" s="29"/>
      <c r="G1872" s="29" t="s">
        <v>3566</v>
      </c>
      <c r="H1872" s="30" t="n">
        <v>800</v>
      </c>
      <c r="I1872" s="31" t="n">
        <v>46273</v>
      </c>
      <c r="J1872" s="30" t="n">
        <v>800</v>
      </c>
      <c r="K1872" s="29" t="s">
        <v>120</v>
      </c>
      <c r="L1872" s="29" t="s">
        <v>149</v>
      </c>
      <c r="M1872" s="29"/>
      <c r="N1872" s="29" t="s">
        <v>122</v>
      </c>
      <c r="O1872" s="31" t="n">
        <v>46812</v>
      </c>
      <c r="P1872" s="29" t="s">
        <v>123</v>
      </c>
      <c r="Q1872" s="29" t="n">
        <f aca="false">IFERROR(VALUE(L1872),"")</f>
        <v>12</v>
      </c>
      <c r="R1872" s="29" t="n">
        <f aca="true">IF(O1872="","",O1872-TODAY())</f>
        <v>527</v>
      </c>
      <c r="S1872" s="29" t="str">
        <f aca="false">IF(C1872="&lt;&lt; vazio &gt;&gt;","VAZIA",IF(AND(O1872&lt;&gt;"",R1872&lt;0),"VENCIDO",IF(AND(O1872&lt;&gt;"",R1872&lt;=Parametros!$B$10),"PRÓX. VENCIMENTO",IF(F1872="Q","QUALIDADE",IF(F1872="S","BLOQUEADO",IF(F1872="R","RESTRITO/DEVOLUÇÃO",IF(OR(N1872="QUAR",N1872="QRES"),"QUARENTENA",IF(OR(B1872="DESCARTE",B1872="DEVOLUÇÃO"),"DESCARTE/DEVOLUÇÃO",IF(AND(D1872="",K1872&lt;&gt;""),"SEM LOTE",IF(AND(Q1872&lt;&gt;"",Q1872&gt;=Parametros!$B$11),"PARADO/SEM GIRO","OK"))))))))))</f>
        <v>OK</v>
      </c>
      <c r="T1872" s="29" t="str">
        <f aca="false">IF(AND($S1872="PARADO/SEM GIRO",$K1872="KG",OR(Painel!$B$5="(Todos)",A1872=Painel!$B$5)*OR(Painel!$E$5="(Todos)",P1872=Painel!$E$5)),$J1872+ROW()/10000000,"")</f>
        <v/>
      </c>
      <c r="U1872" s="29" t="str">
        <f aca="false">IF(AND($S1872="VENCIDO",$K1872="KG",OR(Painel!$B$5="(Todos)",A1872=Painel!$B$5)*OR(Painel!$E$5="(Todos)",P1872=Painel!$E$5)),$J1872+ROW()/10000000,"")</f>
        <v/>
      </c>
    </row>
    <row r="1873" customFormat="false" ht="15" hidden="false" customHeight="false" outlineLevel="0" collapsed="false">
      <c r="A1873" s="29" t="s">
        <v>53</v>
      </c>
      <c r="B1873" s="29" t="s">
        <v>3567</v>
      </c>
      <c r="C1873" s="29" t="s">
        <v>250</v>
      </c>
      <c r="D1873" s="29" t="s">
        <v>757</v>
      </c>
      <c r="E1873" s="29" t="n">
        <v>1</v>
      </c>
      <c r="F1873" s="29"/>
      <c r="G1873" s="29" t="s">
        <v>3568</v>
      </c>
      <c r="H1873" s="30" t="n">
        <v>1000</v>
      </c>
      <c r="I1873" s="31" t="n">
        <v>46274</v>
      </c>
      <c r="J1873" s="30" t="n">
        <v>1000</v>
      </c>
      <c r="K1873" s="29" t="s">
        <v>120</v>
      </c>
      <c r="L1873" s="29" t="s">
        <v>138</v>
      </c>
      <c r="M1873" s="29"/>
      <c r="N1873" s="29" t="s">
        <v>122</v>
      </c>
      <c r="O1873" s="31" t="n">
        <v>46818</v>
      </c>
      <c r="P1873" s="29" t="s">
        <v>123</v>
      </c>
      <c r="Q1873" s="29" t="n">
        <f aca="false">IFERROR(VALUE(L1873),"")</f>
        <v>11</v>
      </c>
      <c r="R1873" s="29" t="n">
        <f aca="true">IF(O1873="","",O1873-TODAY())</f>
        <v>533</v>
      </c>
      <c r="S1873" s="29" t="str">
        <f aca="false">IF(C1873="&lt;&lt; vazio &gt;&gt;","VAZIA",IF(AND(O1873&lt;&gt;"",R1873&lt;0),"VENCIDO",IF(AND(O1873&lt;&gt;"",R1873&lt;=Parametros!$B$10),"PRÓX. VENCIMENTO",IF(F1873="Q","QUALIDADE",IF(F1873="S","BLOQUEADO",IF(F1873="R","RESTRITO/DEVOLUÇÃO",IF(OR(N1873="QUAR",N1873="QRES"),"QUARENTENA",IF(OR(B1873="DESCARTE",B1873="DEVOLUÇÃO"),"DESCARTE/DEVOLUÇÃO",IF(AND(D1873="",K1873&lt;&gt;""),"SEM LOTE",IF(AND(Q1873&lt;&gt;"",Q1873&gt;=Parametros!$B$11),"PARADO/SEM GIRO","OK"))))))))))</f>
        <v>OK</v>
      </c>
      <c r="T1873" s="29" t="str">
        <f aca="false">IF(AND($S1873="PARADO/SEM GIRO",$K1873="KG",OR(Painel!$B$5="(Todos)",A1873=Painel!$B$5)*OR(Painel!$E$5="(Todos)",P1873=Painel!$E$5)),$J1873+ROW()/10000000,"")</f>
        <v/>
      </c>
      <c r="U1873" s="29" t="str">
        <f aca="false">IF(AND($S1873="VENCIDO",$K1873="KG",OR(Painel!$B$5="(Todos)",A1873=Painel!$B$5)*OR(Painel!$E$5="(Todos)",P1873=Painel!$E$5)),$J1873+ROW()/10000000,"")</f>
        <v/>
      </c>
    </row>
    <row r="1874" customFormat="false" ht="15" hidden="false" customHeight="false" outlineLevel="0" collapsed="false">
      <c r="A1874" s="29" t="s">
        <v>53</v>
      </c>
      <c r="B1874" s="29" t="s">
        <v>3569</v>
      </c>
      <c r="C1874" s="29" t="s">
        <v>250</v>
      </c>
      <c r="D1874" s="29" t="s">
        <v>757</v>
      </c>
      <c r="E1874" s="29" t="n">
        <v>1</v>
      </c>
      <c r="F1874" s="29"/>
      <c r="G1874" s="29" t="s">
        <v>3570</v>
      </c>
      <c r="H1874" s="30" t="n">
        <v>420</v>
      </c>
      <c r="I1874" s="31" t="n">
        <v>46274</v>
      </c>
      <c r="J1874" s="30" t="n">
        <v>420</v>
      </c>
      <c r="K1874" s="29" t="s">
        <v>120</v>
      </c>
      <c r="L1874" s="29" t="s">
        <v>138</v>
      </c>
      <c r="M1874" s="29"/>
      <c r="N1874" s="29" t="s">
        <v>122</v>
      </c>
      <c r="O1874" s="31" t="n">
        <v>46818</v>
      </c>
      <c r="P1874" s="29" t="s">
        <v>123</v>
      </c>
      <c r="Q1874" s="29" t="n">
        <f aca="false">IFERROR(VALUE(L1874),"")</f>
        <v>11</v>
      </c>
      <c r="R1874" s="29" t="n">
        <f aca="true">IF(O1874="","",O1874-TODAY())</f>
        <v>533</v>
      </c>
      <c r="S1874" s="29" t="str">
        <f aca="false">IF(C1874="&lt;&lt; vazio &gt;&gt;","VAZIA",IF(AND(O1874&lt;&gt;"",R1874&lt;0),"VENCIDO",IF(AND(O1874&lt;&gt;"",R1874&lt;=Parametros!$B$10),"PRÓX. VENCIMENTO",IF(F1874="Q","QUALIDADE",IF(F1874="S","BLOQUEADO",IF(F1874="R","RESTRITO/DEVOLUÇÃO",IF(OR(N1874="QUAR",N1874="QRES"),"QUARENTENA",IF(OR(B1874="DESCARTE",B1874="DEVOLUÇÃO"),"DESCARTE/DEVOLUÇÃO",IF(AND(D1874="",K1874&lt;&gt;""),"SEM LOTE",IF(AND(Q1874&lt;&gt;"",Q1874&gt;=Parametros!$B$11),"PARADO/SEM GIRO","OK"))))))))))</f>
        <v>OK</v>
      </c>
      <c r="T1874" s="29" t="str">
        <f aca="false">IF(AND($S1874="PARADO/SEM GIRO",$K1874="KG",OR(Painel!$B$5="(Todos)",A1874=Painel!$B$5)*OR(Painel!$E$5="(Todos)",P1874=Painel!$E$5)),$J1874+ROW()/10000000,"")</f>
        <v/>
      </c>
      <c r="U1874" s="29" t="str">
        <f aca="false">IF(AND($S1874="VENCIDO",$K1874="KG",OR(Painel!$B$5="(Todos)",A1874=Painel!$B$5)*OR(Painel!$E$5="(Todos)",P1874=Painel!$E$5)),$J1874+ROW()/10000000,"")</f>
        <v/>
      </c>
    </row>
    <row r="1875" customFormat="false" ht="15" hidden="false" customHeight="false" outlineLevel="0" collapsed="false">
      <c r="A1875" s="29" t="s">
        <v>53</v>
      </c>
      <c r="B1875" s="29" t="s">
        <v>3571</v>
      </c>
      <c r="C1875" s="29" t="s">
        <v>679</v>
      </c>
      <c r="D1875" s="29" t="s">
        <v>685</v>
      </c>
      <c r="E1875" s="29" t="n">
        <v>1</v>
      </c>
      <c r="F1875" s="29" t="s">
        <v>268</v>
      </c>
      <c r="G1875" s="29" t="s">
        <v>3572</v>
      </c>
      <c r="H1875" s="30" t="n">
        <v>1080</v>
      </c>
      <c r="I1875" s="31" t="n">
        <v>46282</v>
      </c>
      <c r="J1875" s="30" t="n">
        <v>1080</v>
      </c>
      <c r="K1875" s="29" t="s">
        <v>120</v>
      </c>
      <c r="L1875" s="29" t="s">
        <v>400</v>
      </c>
      <c r="M1875" s="29"/>
      <c r="N1875" s="29" t="s">
        <v>122</v>
      </c>
      <c r="O1875" s="31" t="n">
        <v>46647</v>
      </c>
      <c r="P1875" s="29" t="s">
        <v>123</v>
      </c>
      <c r="Q1875" s="29" t="n">
        <f aca="false">IFERROR(VALUE(L1875),"")</f>
        <v>3</v>
      </c>
      <c r="R1875" s="29" t="n">
        <f aca="true">IF(O1875="","",O1875-TODAY())</f>
        <v>362</v>
      </c>
      <c r="S1875" s="29" t="str">
        <f aca="false">IF(C1875="&lt;&lt; vazio &gt;&gt;","VAZIA",IF(AND(O1875&lt;&gt;"",R1875&lt;0),"VENCIDO",IF(AND(O1875&lt;&gt;"",R1875&lt;=Parametros!$B$10),"PRÓX. VENCIMENTO",IF(F1875="Q","QUALIDADE",IF(F1875="S","BLOQUEADO",IF(F1875="R","RESTRITO/DEVOLUÇÃO",IF(OR(N1875="QUAR",N1875="QRES"),"QUARENTENA",IF(OR(B1875="DESCARTE",B1875="DEVOLUÇÃO"),"DESCARTE/DEVOLUÇÃO",IF(AND(D1875="",K1875&lt;&gt;""),"SEM LOTE",IF(AND(Q1875&lt;&gt;"",Q1875&gt;=Parametros!$B$11),"PARADO/SEM GIRO","OK"))))))))))</f>
        <v>QUALIDADE</v>
      </c>
      <c r="T1875" s="29" t="str">
        <f aca="false">IF(AND($S1875="PARADO/SEM GIRO",$K1875="KG",OR(Painel!$B$5="(Todos)",A1875=Painel!$B$5)*OR(Painel!$E$5="(Todos)",P1875=Painel!$E$5)),$J1875+ROW()/10000000,"")</f>
        <v/>
      </c>
      <c r="U1875" s="29" t="str">
        <f aca="false">IF(AND($S1875="VENCIDO",$K1875="KG",OR(Painel!$B$5="(Todos)",A1875=Painel!$B$5)*OR(Painel!$E$5="(Todos)",P1875=Painel!$E$5)),$J1875+ROW()/10000000,"")</f>
        <v/>
      </c>
    </row>
    <row r="1876" customFormat="false" ht="15" hidden="false" customHeight="false" outlineLevel="0" collapsed="false">
      <c r="A1876" s="29" t="s">
        <v>53</v>
      </c>
      <c r="B1876" s="29" t="s">
        <v>3573</v>
      </c>
      <c r="C1876" s="29" t="s">
        <v>917</v>
      </c>
      <c r="D1876" s="29" t="s">
        <v>391</v>
      </c>
      <c r="E1876" s="29" t="n">
        <v>1</v>
      </c>
      <c r="F1876" s="29"/>
      <c r="G1876" s="29" t="s">
        <v>3574</v>
      </c>
      <c r="H1876" s="30" t="n">
        <v>800</v>
      </c>
      <c r="I1876" s="31" t="n">
        <v>46273</v>
      </c>
      <c r="J1876" s="30" t="n">
        <v>800</v>
      </c>
      <c r="K1876" s="29" t="s">
        <v>120</v>
      </c>
      <c r="L1876" s="29" t="s">
        <v>149</v>
      </c>
      <c r="M1876" s="29"/>
      <c r="N1876" s="29" t="s">
        <v>122</v>
      </c>
      <c r="O1876" s="31" t="n">
        <v>46809</v>
      </c>
      <c r="P1876" s="29" t="s">
        <v>123</v>
      </c>
      <c r="Q1876" s="29" t="n">
        <f aca="false">IFERROR(VALUE(L1876),"")</f>
        <v>12</v>
      </c>
      <c r="R1876" s="29" t="n">
        <f aca="true">IF(O1876="","",O1876-TODAY())</f>
        <v>524</v>
      </c>
      <c r="S1876" s="29" t="str">
        <f aca="false">IF(C1876="&lt;&lt; vazio &gt;&gt;","VAZIA",IF(AND(O1876&lt;&gt;"",R1876&lt;0),"VENCIDO",IF(AND(O1876&lt;&gt;"",R1876&lt;=Parametros!$B$10),"PRÓX. VENCIMENTO",IF(F1876="Q","QUALIDADE",IF(F1876="S","BLOQUEADO",IF(F1876="R","RESTRITO/DEVOLUÇÃO",IF(OR(N1876="QUAR",N1876="QRES"),"QUARENTENA",IF(OR(B1876="DESCARTE",B1876="DEVOLUÇÃO"),"DESCARTE/DEVOLUÇÃO",IF(AND(D1876="",K1876&lt;&gt;""),"SEM LOTE",IF(AND(Q1876&lt;&gt;"",Q1876&gt;=Parametros!$B$11),"PARADO/SEM GIRO","OK"))))))))))</f>
        <v>OK</v>
      </c>
      <c r="T1876" s="29" t="str">
        <f aca="false">IF(AND($S1876="PARADO/SEM GIRO",$K1876="KG",OR(Painel!$B$5="(Todos)",A1876=Painel!$B$5)*OR(Painel!$E$5="(Todos)",P1876=Painel!$E$5)),$J1876+ROW()/10000000,"")</f>
        <v/>
      </c>
      <c r="U1876" s="29" t="str">
        <f aca="false">IF(AND($S1876="VENCIDO",$K1876="KG",OR(Painel!$B$5="(Todos)",A1876=Painel!$B$5)*OR(Painel!$E$5="(Todos)",P1876=Painel!$E$5)),$J1876+ROW()/10000000,"")</f>
        <v/>
      </c>
    </row>
    <row r="1877" customFormat="false" ht="15" hidden="false" customHeight="false" outlineLevel="0" collapsed="false">
      <c r="A1877" s="29" t="s">
        <v>53</v>
      </c>
      <c r="B1877" s="29" t="s">
        <v>3575</v>
      </c>
      <c r="C1877" s="29" t="s">
        <v>250</v>
      </c>
      <c r="D1877" s="29" t="s">
        <v>2948</v>
      </c>
      <c r="E1877" s="29" t="n">
        <v>1</v>
      </c>
      <c r="F1877" s="29" t="s">
        <v>268</v>
      </c>
      <c r="G1877" s="29" t="s">
        <v>3576</v>
      </c>
      <c r="H1877" s="30" t="n">
        <v>1000</v>
      </c>
      <c r="I1877" s="31" t="n">
        <v>46282</v>
      </c>
      <c r="J1877" s="30" t="n">
        <v>1000</v>
      </c>
      <c r="K1877" s="29" t="s">
        <v>120</v>
      </c>
      <c r="L1877" s="29" t="s">
        <v>400</v>
      </c>
      <c r="M1877" s="29"/>
      <c r="N1877" s="29" t="s">
        <v>122</v>
      </c>
      <c r="O1877" s="31" t="n">
        <v>46829</v>
      </c>
      <c r="P1877" s="29" t="s">
        <v>123</v>
      </c>
      <c r="Q1877" s="29" t="n">
        <f aca="false">IFERROR(VALUE(L1877),"")</f>
        <v>3</v>
      </c>
      <c r="R1877" s="29" t="n">
        <f aca="true">IF(O1877="","",O1877-TODAY())</f>
        <v>544</v>
      </c>
      <c r="S1877" s="29" t="str">
        <f aca="false">IF(C1877="&lt;&lt; vazio &gt;&gt;","VAZIA",IF(AND(O1877&lt;&gt;"",R1877&lt;0),"VENCIDO",IF(AND(O1877&lt;&gt;"",R1877&lt;=Parametros!$B$10),"PRÓX. VENCIMENTO",IF(F1877="Q","QUALIDADE",IF(F1877="S","BLOQUEADO",IF(F1877="R","RESTRITO/DEVOLUÇÃO",IF(OR(N1877="QUAR",N1877="QRES"),"QUARENTENA",IF(OR(B1877="DESCARTE",B1877="DEVOLUÇÃO"),"DESCARTE/DEVOLUÇÃO",IF(AND(D1877="",K1877&lt;&gt;""),"SEM LOTE",IF(AND(Q1877&lt;&gt;"",Q1877&gt;=Parametros!$B$11),"PARADO/SEM GIRO","OK"))))))))))</f>
        <v>QUALIDADE</v>
      </c>
      <c r="T1877" s="29" t="str">
        <f aca="false">IF(AND($S1877="PARADO/SEM GIRO",$K1877="KG",OR(Painel!$B$5="(Todos)",A1877=Painel!$B$5)*OR(Painel!$E$5="(Todos)",P1877=Painel!$E$5)),$J1877+ROW()/10000000,"")</f>
        <v/>
      </c>
      <c r="U1877" s="29" t="str">
        <f aca="false">IF(AND($S1877="VENCIDO",$K1877="KG",OR(Painel!$B$5="(Todos)",A1877=Painel!$B$5)*OR(Painel!$E$5="(Todos)",P1877=Painel!$E$5)),$J1877+ROW()/10000000,"")</f>
        <v/>
      </c>
    </row>
    <row r="1878" customFormat="false" ht="15" hidden="false" customHeight="false" outlineLevel="0" collapsed="false">
      <c r="A1878" s="29" t="s">
        <v>53</v>
      </c>
      <c r="B1878" s="29" t="s">
        <v>3577</v>
      </c>
      <c r="C1878" s="29" t="s">
        <v>801</v>
      </c>
      <c r="D1878" s="29" t="s">
        <v>566</v>
      </c>
      <c r="E1878" s="29" t="n">
        <v>1</v>
      </c>
      <c r="F1878" s="29"/>
      <c r="G1878" s="29" t="s">
        <v>3578</v>
      </c>
      <c r="H1878" s="30" t="n">
        <v>1108.8</v>
      </c>
      <c r="I1878" s="31" t="n">
        <v>46206</v>
      </c>
      <c r="J1878" s="30" t="n">
        <v>1108.8</v>
      </c>
      <c r="K1878" s="29" t="s">
        <v>120</v>
      </c>
      <c r="L1878" s="29" t="s">
        <v>3579</v>
      </c>
      <c r="M1878" s="29"/>
      <c r="N1878" s="29" t="s">
        <v>122</v>
      </c>
      <c r="O1878" s="31" t="n">
        <v>46711</v>
      </c>
      <c r="P1878" s="29" t="s">
        <v>123</v>
      </c>
      <c r="Q1878" s="29" t="n">
        <f aca="false">IFERROR(VALUE(L1878),"")</f>
        <v>79</v>
      </c>
      <c r="R1878" s="29" t="n">
        <f aca="true">IF(O1878="","",O1878-TODAY())</f>
        <v>426</v>
      </c>
      <c r="S1878" s="29" t="str">
        <f aca="false">IF(C1878="&lt;&lt; vazio &gt;&gt;","VAZIA",IF(AND(O1878&lt;&gt;"",R1878&lt;0),"VENCIDO",IF(AND(O1878&lt;&gt;"",R1878&lt;=Parametros!$B$10),"PRÓX. VENCIMENTO",IF(F1878="Q","QUALIDADE",IF(F1878="S","BLOQUEADO",IF(F1878="R","RESTRITO/DEVOLUÇÃO",IF(OR(N1878="QUAR",N1878="QRES"),"QUARENTENA",IF(OR(B1878="DESCARTE",B1878="DEVOLUÇÃO"),"DESCARTE/DEVOLUÇÃO",IF(AND(D1878="",K1878&lt;&gt;""),"SEM LOTE",IF(AND(Q1878&lt;&gt;"",Q1878&gt;=Parametros!$B$11),"PARADO/SEM GIRO","OK"))))))))))</f>
        <v>OK</v>
      </c>
      <c r="T1878" s="29" t="str">
        <f aca="false">IF(AND($S1878="PARADO/SEM GIRO",$K1878="KG",OR(Painel!$B$5="(Todos)",A1878=Painel!$B$5)*OR(Painel!$E$5="(Todos)",P1878=Painel!$E$5)),$J1878+ROW()/10000000,"")</f>
        <v/>
      </c>
      <c r="U1878" s="29" t="str">
        <f aca="false">IF(AND($S1878="VENCIDO",$K1878="KG",OR(Painel!$B$5="(Todos)",A1878=Painel!$B$5)*OR(Painel!$E$5="(Todos)",P1878=Painel!$E$5)),$J1878+ROW()/10000000,"")</f>
        <v/>
      </c>
    </row>
    <row r="1879" customFormat="false" ht="15" hidden="false" customHeight="false" outlineLevel="0" collapsed="false">
      <c r="A1879" s="29" t="s">
        <v>53</v>
      </c>
      <c r="B1879" s="29" t="s">
        <v>3580</v>
      </c>
      <c r="C1879" s="29" t="s">
        <v>139</v>
      </c>
      <c r="D1879" s="29" t="s">
        <v>140</v>
      </c>
      <c r="E1879" s="29" t="n">
        <v>1</v>
      </c>
      <c r="F1879" s="29"/>
      <c r="G1879" s="29" t="s">
        <v>3581</v>
      </c>
      <c r="H1879" s="30" t="n">
        <v>1000</v>
      </c>
      <c r="I1879" s="31" t="n">
        <v>46234</v>
      </c>
      <c r="J1879" s="30" t="n">
        <v>1000</v>
      </c>
      <c r="K1879" s="29" t="s">
        <v>120</v>
      </c>
      <c r="L1879" s="29" t="s">
        <v>725</v>
      </c>
      <c r="M1879" s="29"/>
      <c r="N1879" s="29" t="s">
        <v>122</v>
      </c>
      <c r="O1879" s="31" t="n">
        <v>46593</v>
      </c>
      <c r="P1879" s="29" t="s">
        <v>123</v>
      </c>
      <c r="Q1879" s="29" t="n">
        <f aca="false">IFERROR(VALUE(L1879),"")</f>
        <v>51</v>
      </c>
      <c r="R1879" s="29" t="n">
        <f aca="true">IF(O1879="","",O1879-TODAY())</f>
        <v>308</v>
      </c>
      <c r="S1879" s="29" t="str">
        <f aca="false">IF(C1879="&lt;&lt; vazio &gt;&gt;","VAZIA",IF(AND(O1879&lt;&gt;"",R1879&lt;0),"VENCIDO",IF(AND(O1879&lt;&gt;"",R1879&lt;=Parametros!$B$10),"PRÓX. VENCIMENTO",IF(F1879="Q","QUALIDADE",IF(F1879="S","BLOQUEADO",IF(F1879="R","RESTRITO/DEVOLUÇÃO",IF(OR(N1879="QUAR",N1879="QRES"),"QUARENTENA",IF(OR(B1879="DESCARTE",B1879="DEVOLUÇÃO"),"DESCARTE/DEVOLUÇÃO",IF(AND(D1879="",K1879&lt;&gt;""),"SEM LOTE",IF(AND(Q1879&lt;&gt;"",Q1879&gt;=Parametros!$B$11),"PARADO/SEM GIRO","OK"))))))))))</f>
        <v>OK</v>
      </c>
      <c r="T1879" s="29" t="str">
        <f aca="false">IF(AND($S1879="PARADO/SEM GIRO",$K1879="KG",OR(Painel!$B$5="(Todos)",A1879=Painel!$B$5)*OR(Painel!$E$5="(Todos)",P1879=Painel!$E$5)),$J1879+ROW()/10000000,"")</f>
        <v/>
      </c>
      <c r="U1879" s="29" t="str">
        <f aca="false">IF(AND($S1879="VENCIDO",$K1879="KG",OR(Painel!$B$5="(Todos)",A1879=Painel!$B$5)*OR(Painel!$E$5="(Todos)",P1879=Painel!$E$5)),$J1879+ROW()/10000000,"")</f>
        <v/>
      </c>
    </row>
    <row r="1880" customFormat="false" ht="15" hidden="false" customHeight="false" outlineLevel="0" collapsed="false">
      <c r="A1880" s="29" t="s">
        <v>53</v>
      </c>
      <c r="B1880" s="29" t="s">
        <v>3582</v>
      </c>
      <c r="C1880" s="29" t="s">
        <v>222</v>
      </c>
      <c r="D1880" s="29" t="s">
        <v>738</v>
      </c>
      <c r="E1880" s="29" t="n">
        <v>1</v>
      </c>
      <c r="F1880" s="29" t="s">
        <v>268</v>
      </c>
      <c r="G1880" s="29" t="s">
        <v>3583</v>
      </c>
      <c r="H1880" s="30" t="n">
        <v>1000</v>
      </c>
      <c r="I1880" s="31" t="n">
        <v>46279</v>
      </c>
      <c r="J1880" s="30" t="n">
        <v>1000</v>
      </c>
      <c r="K1880" s="29" t="s">
        <v>120</v>
      </c>
      <c r="L1880" s="29" t="s">
        <v>350</v>
      </c>
      <c r="M1880" s="29"/>
      <c r="N1880" s="29" t="s">
        <v>122</v>
      </c>
      <c r="O1880" s="31" t="n">
        <v>46826</v>
      </c>
      <c r="P1880" s="29" t="s">
        <v>123</v>
      </c>
      <c r="Q1880" s="29" t="n">
        <f aca="false">IFERROR(VALUE(L1880),"")</f>
        <v>6</v>
      </c>
      <c r="R1880" s="29" t="n">
        <f aca="true">IF(O1880="","",O1880-TODAY())</f>
        <v>541</v>
      </c>
      <c r="S1880" s="29" t="str">
        <f aca="false">IF(C1880="&lt;&lt; vazio &gt;&gt;","VAZIA",IF(AND(O1880&lt;&gt;"",R1880&lt;0),"VENCIDO",IF(AND(O1880&lt;&gt;"",R1880&lt;=Parametros!$B$10),"PRÓX. VENCIMENTO",IF(F1880="Q","QUALIDADE",IF(F1880="S","BLOQUEADO",IF(F1880="R","RESTRITO/DEVOLUÇÃO",IF(OR(N1880="QUAR",N1880="QRES"),"QUARENTENA",IF(OR(B1880="DESCARTE",B1880="DEVOLUÇÃO"),"DESCARTE/DEVOLUÇÃO",IF(AND(D1880="",K1880&lt;&gt;""),"SEM LOTE",IF(AND(Q1880&lt;&gt;"",Q1880&gt;=Parametros!$B$11),"PARADO/SEM GIRO","OK"))))))))))</f>
        <v>QUALIDADE</v>
      </c>
      <c r="T1880" s="29" t="str">
        <f aca="false">IF(AND($S1880="PARADO/SEM GIRO",$K1880="KG",OR(Painel!$B$5="(Todos)",A1880=Painel!$B$5)*OR(Painel!$E$5="(Todos)",P1880=Painel!$E$5)),$J1880+ROW()/10000000,"")</f>
        <v/>
      </c>
      <c r="U1880" s="29" t="str">
        <f aca="false">IF(AND($S1880="VENCIDO",$K1880="KG",OR(Painel!$B$5="(Todos)",A1880=Painel!$B$5)*OR(Painel!$E$5="(Todos)",P1880=Painel!$E$5)),$J1880+ROW()/10000000,"")</f>
        <v/>
      </c>
    </row>
    <row r="1881" customFormat="false" ht="15" hidden="false" customHeight="false" outlineLevel="0" collapsed="false">
      <c r="A1881" s="29" t="s">
        <v>53</v>
      </c>
      <c r="B1881" s="29" t="s">
        <v>3584</v>
      </c>
      <c r="C1881" s="29" t="s">
        <v>1381</v>
      </c>
      <c r="D1881" s="29" t="s">
        <v>3585</v>
      </c>
      <c r="E1881" s="29" t="n">
        <v>1</v>
      </c>
      <c r="F1881" s="29"/>
      <c r="G1881" s="29" t="s">
        <v>3586</v>
      </c>
      <c r="H1881" s="30" t="n">
        <v>800</v>
      </c>
      <c r="I1881" s="31" t="n">
        <v>46202</v>
      </c>
      <c r="J1881" s="30" t="n">
        <v>800</v>
      </c>
      <c r="K1881" s="29" t="s">
        <v>120</v>
      </c>
      <c r="L1881" s="29" t="s">
        <v>1181</v>
      </c>
      <c r="M1881" s="29"/>
      <c r="N1881" s="29" t="s">
        <v>122</v>
      </c>
      <c r="O1881" s="31" t="n">
        <v>46557</v>
      </c>
      <c r="P1881" s="29" t="s">
        <v>123</v>
      </c>
      <c r="Q1881" s="29" t="n">
        <f aca="false">IFERROR(VALUE(L1881),"")</f>
        <v>83</v>
      </c>
      <c r="R1881" s="29" t="n">
        <f aca="true">IF(O1881="","",O1881-TODAY())</f>
        <v>272</v>
      </c>
      <c r="S1881" s="29" t="str">
        <f aca="false">IF(C1881="&lt;&lt; vazio &gt;&gt;","VAZIA",IF(AND(O1881&lt;&gt;"",R1881&lt;0),"VENCIDO",IF(AND(O1881&lt;&gt;"",R1881&lt;=Parametros!$B$10),"PRÓX. VENCIMENTO",IF(F1881="Q","QUALIDADE",IF(F1881="S","BLOQUEADO",IF(F1881="R","RESTRITO/DEVOLUÇÃO",IF(OR(N1881="QUAR",N1881="QRES"),"QUARENTENA",IF(OR(B1881="DESCARTE",B1881="DEVOLUÇÃO"),"DESCARTE/DEVOLUÇÃO",IF(AND(D1881="",K1881&lt;&gt;""),"SEM LOTE",IF(AND(Q1881&lt;&gt;"",Q1881&gt;=Parametros!$B$11),"PARADO/SEM GIRO","OK"))))))))))</f>
        <v>OK</v>
      </c>
      <c r="T1881" s="29" t="str">
        <f aca="false">IF(AND($S1881="PARADO/SEM GIRO",$K1881="KG",OR(Painel!$B$5="(Todos)",A1881=Painel!$B$5)*OR(Painel!$E$5="(Todos)",P1881=Painel!$E$5)),$J1881+ROW()/10000000,"")</f>
        <v/>
      </c>
      <c r="U1881" s="29" t="str">
        <f aca="false">IF(AND($S1881="VENCIDO",$K1881="KG",OR(Painel!$B$5="(Todos)",A1881=Painel!$B$5)*OR(Painel!$E$5="(Todos)",P1881=Painel!$E$5)),$J1881+ROW()/10000000,"")</f>
        <v/>
      </c>
    </row>
    <row r="1882" customFormat="false" ht="15" hidden="false" customHeight="false" outlineLevel="0" collapsed="false">
      <c r="A1882" s="29" t="s">
        <v>53</v>
      </c>
      <c r="B1882" s="29" t="s">
        <v>3587</v>
      </c>
      <c r="C1882" s="29" t="s">
        <v>876</v>
      </c>
      <c r="D1882" s="29" t="s">
        <v>877</v>
      </c>
      <c r="E1882" s="29" t="n">
        <v>1</v>
      </c>
      <c r="F1882" s="29"/>
      <c r="G1882" s="29" t="s">
        <v>3588</v>
      </c>
      <c r="H1882" s="30" t="n">
        <v>430</v>
      </c>
      <c r="I1882" s="31" t="n">
        <v>46279</v>
      </c>
      <c r="J1882" s="30" t="n">
        <v>430</v>
      </c>
      <c r="K1882" s="29" t="s">
        <v>120</v>
      </c>
      <c r="L1882" s="29" t="s">
        <v>350</v>
      </c>
      <c r="M1882" s="29"/>
      <c r="N1882" s="29" t="s">
        <v>122</v>
      </c>
      <c r="O1882" s="31" t="n">
        <v>46821</v>
      </c>
      <c r="P1882" s="29" t="s">
        <v>123</v>
      </c>
      <c r="Q1882" s="29" t="n">
        <f aca="false">IFERROR(VALUE(L1882),"")</f>
        <v>6</v>
      </c>
      <c r="R1882" s="29" t="n">
        <f aca="true">IF(O1882="","",O1882-TODAY())</f>
        <v>536</v>
      </c>
      <c r="S1882" s="29" t="str">
        <f aca="false">IF(C1882="&lt;&lt; vazio &gt;&gt;","VAZIA",IF(AND(O1882&lt;&gt;"",R1882&lt;0),"VENCIDO",IF(AND(O1882&lt;&gt;"",R1882&lt;=Parametros!$B$10),"PRÓX. VENCIMENTO",IF(F1882="Q","QUALIDADE",IF(F1882="S","BLOQUEADO",IF(F1882="R","RESTRITO/DEVOLUÇÃO",IF(OR(N1882="QUAR",N1882="QRES"),"QUARENTENA",IF(OR(B1882="DESCARTE",B1882="DEVOLUÇÃO"),"DESCARTE/DEVOLUÇÃO",IF(AND(D1882="",K1882&lt;&gt;""),"SEM LOTE",IF(AND(Q1882&lt;&gt;"",Q1882&gt;=Parametros!$B$11),"PARADO/SEM GIRO","OK"))))))))))</f>
        <v>OK</v>
      </c>
      <c r="T1882" s="29" t="str">
        <f aca="false">IF(AND($S1882="PARADO/SEM GIRO",$K1882="KG",OR(Painel!$B$5="(Todos)",A1882=Painel!$B$5)*OR(Painel!$E$5="(Todos)",P1882=Painel!$E$5)),$J1882+ROW()/10000000,"")</f>
        <v/>
      </c>
      <c r="U1882" s="29" t="str">
        <f aca="false">IF(AND($S1882="VENCIDO",$K1882="KG",OR(Painel!$B$5="(Todos)",A1882=Painel!$B$5)*OR(Painel!$E$5="(Todos)",P1882=Painel!$E$5)),$J1882+ROW()/10000000,"")</f>
        <v/>
      </c>
    </row>
    <row r="1883" customFormat="false" ht="15" hidden="false" customHeight="false" outlineLevel="0" collapsed="false">
      <c r="A1883" s="29" t="s">
        <v>53</v>
      </c>
      <c r="B1883" s="29" t="s">
        <v>3589</v>
      </c>
      <c r="C1883" s="29" t="s">
        <v>322</v>
      </c>
      <c r="D1883" s="29" t="s">
        <v>3194</v>
      </c>
      <c r="E1883" s="29" t="n">
        <v>1</v>
      </c>
      <c r="F1883" s="29"/>
      <c r="G1883" s="29" t="s">
        <v>3590</v>
      </c>
      <c r="H1883" s="30" t="n">
        <v>999.9</v>
      </c>
      <c r="I1883" s="31" t="n">
        <v>46276</v>
      </c>
      <c r="J1883" s="30" t="n">
        <v>999.9</v>
      </c>
      <c r="K1883" s="29" t="s">
        <v>120</v>
      </c>
      <c r="L1883" s="29" t="s">
        <v>133</v>
      </c>
      <c r="M1883" s="29"/>
      <c r="N1883" s="29" t="s">
        <v>122</v>
      </c>
      <c r="O1883" s="31" t="n">
        <v>46636</v>
      </c>
      <c r="P1883" s="29" t="s">
        <v>123</v>
      </c>
      <c r="Q1883" s="29" t="n">
        <f aca="false">IFERROR(VALUE(L1883),"")</f>
        <v>9</v>
      </c>
      <c r="R1883" s="29" t="n">
        <f aca="true">IF(O1883="","",O1883-TODAY())</f>
        <v>351</v>
      </c>
      <c r="S1883" s="29" t="str">
        <f aca="false">IF(C1883="&lt;&lt; vazio &gt;&gt;","VAZIA",IF(AND(O1883&lt;&gt;"",R1883&lt;0),"VENCIDO",IF(AND(O1883&lt;&gt;"",R1883&lt;=Parametros!$B$10),"PRÓX. VENCIMENTO",IF(F1883="Q","QUALIDADE",IF(F1883="S","BLOQUEADO",IF(F1883="R","RESTRITO/DEVOLUÇÃO",IF(OR(N1883="QUAR",N1883="QRES"),"QUARENTENA",IF(OR(B1883="DESCARTE",B1883="DEVOLUÇÃO"),"DESCARTE/DEVOLUÇÃO",IF(AND(D1883="",K1883&lt;&gt;""),"SEM LOTE",IF(AND(Q1883&lt;&gt;"",Q1883&gt;=Parametros!$B$11),"PARADO/SEM GIRO","OK"))))))))))</f>
        <v>OK</v>
      </c>
      <c r="T1883" s="29" t="str">
        <f aca="false">IF(AND($S1883="PARADO/SEM GIRO",$K1883="KG",OR(Painel!$B$5="(Todos)",A1883=Painel!$B$5)*OR(Painel!$E$5="(Todos)",P1883=Painel!$E$5)),$J1883+ROW()/10000000,"")</f>
        <v/>
      </c>
      <c r="U1883" s="29" t="str">
        <f aca="false">IF(AND($S1883="VENCIDO",$K1883="KG",OR(Painel!$B$5="(Todos)",A1883=Painel!$B$5)*OR(Painel!$E$5="(Todos)",P1883=Painel!$E$5)),$J1883+ROW()/10000000,"")</f>
        <v/>
      </c>
    </row>
    <row r="1884" customFormat="false" ht="15" hidden="false" customHeight="false" outlineLevel="0" collapsed="false">
      <c r="A1884" s="29" t="s">
        <v>53</v>
      </c>
      <c r="B1884" s="29" t="s">
        <v>3591</v>
      </c>
      <c r="C1884" s="29" t="s">
        <v>917</v>
      </c>
      <c r="D1884" s="29" t="s">
        <v>391</v>
      </c>
      <c r="E1884" s="29" t="n">
        <v>1</v>
      </c>
      <c r="F1884" s="29"/>
      <c r="G1884" s="29" t="s">
        <v>3592</v>
      </c>
      <c r="H1884" s="30" t="n">
        <v>800</v>
      </c>
      <c r="I1884" s="31" t="n">
        <v>46273</v>
      </c>
      <c r="J1884" s="30" t="n">
        <v>800</v>
      </c>
      <c r="K1884" s="29" t="s">
        <v>120</v>
      </c>
      <c r="L1884" s="29" t="s">
        <v>149</v>
      </c>
      <c r="M1884" s="29"/>
      <c r="N1884" s="29" t="s">
        <v>122</v>
      </c>
      <c r="O1884" s="31" t="n">
        <v>46809</v>
      </c>
      <c r="P1884" s="29" t="s">
        <v>123</v>
      </c>
      <c r="Q1884" s="29" t="n">
        <f aca="false">IFERROR(VALUE(L1884),"")</f>
        <v>12</v>
      </c>
      <c r="R1884" s="29" t="n">
        <f aca="true">IF(O1884="","",O1884-TODAY())</f>
        <v>524</v>
      </c>
      <c r="S1884" s="29" t="str">
        <f aca="false">IF(C1884="&lt;&lt; vazio &gt;&gt;","VAZIA",IF(AND(O1884&lt;&gt;"",R1884&lt;0),"VENCIDO",IF(AND(O1884&lt;&gt;"",R1884&lt;=Parametros!$B$10),"PRÓX. VENCIMENTO",IF(F1884="Q","QUALIDADE",IF(F1884="S","BLOQUEADO",IF(F1884="R","RESTRITO/DEVOLUÇÃO",IF(OR(N1884="QUAR",N1884="QRES"),"QUARENTENA",IF(OR(B1884="DESCARTE",B1884="DEVOLUÇÃO"),"DESCARTE/DEVOLUÇÃO",IF(AND(D1884="",K1884&lt;&gt;""),"SEM LOTE",IF(AND(Q1884&lt;&gt;"",Q1884&gt;=Parametros!$B$11),"PARADO/SEM GIRO","OK"))))))))))</f>
        <v>OK</v>
      </c>
      <c r="T1884" s="29" t="str">
        <f aca="false">IF(AND($S1884="PARADO/SEM GIRO",$K1884="KG",OR(Painel!$B$5="(Todos)",A1884=Painel!$B$5)*OR(Painel!$E$5="(Todos)",P1884=Painel!$E$5)),$J1884+ROW()/10000000,"")</f>
        <v/>
      </c>
      <c r="U1884" s="29" t="str">
        <f aca="false">IF(AND($S1884="VENCIDO",$K1884="KG",OR(Painel!$B$5="(Todos)",A1884=Painel!$B$5)*OR(Painel!$E$5="(Todos)",P1884=Painel!$E$5)),$J1884+ROW()/10000000,"")</f>
        <v/>
      </c>
    </row>
    <row r="1885" customFormat="false" ht="15" hidden="false" customHeight="false" outlineLevel="0" collapsed="false">
      <c r="A1885" s="29" t="s">
        <v>53</v>
      </c>
      <c r="B1885" s="29" t="s">
        <v>3593</v>
      </c>
      <c r="C1885" s="29" t="s">
        <v>489</v>
      </c>
      <c r="D1885" s="29" t="s">
        <v>490</v>
      </c>
      <c r="E1885" s="29" t="n">
        <v>1</v>
      </c>
      <c r="F1885" s="29"/>
      <c r="G1885" s="29" t="s">
        <v>3594</v>
      </c>
      <c r="H1885" s="30" t="n">
        <v>1102.5</v>
      </c>
      <c r="I1885" s="31" t="n">
        <v>46185</v>
      </c>
      <c r="J1885" s="30" t="n">
        <v>1102.5</v>
      </c>
      <c r="K1885" s="29" t="s">
        <v>120</v>
      </c>
      <c r="L1885" s="29" t="s">
        <v>1617</v>
      </c>
      <c r="M1885" s="29"/>
      <c r="N1885" s="29" t="s">
        <v>122</v>
      </c>
      <c r="O1885" s="31" t="n">
        <v>46727</v>
      </c>
      <c r="P1885" s="29" t="s">
        <v>123</v>
      </c>
      <c r="Q1885" s="29" t="n">
        <f aca="false">IFERROR(VALUE(L1885),"")</f>
        <v>100</v>
      </c>
      <c r="R1885" s="29" t="n">
        <f aca="true">IF(O1885="","",O1885-TODAY())</f>
        <v>442</v>
      </c>
      <c r="S1885" s="29" t="str">
        <f aca="false">IF(C1885="&lt;&lt; vazio &gt;&gt;","VAZIA",IF(AND(O1885&lt;&gt;"",R1885&lt;0),"VENCIDO",IF(AND(O1885&lt;&gt;"",R1885&lt;=Parametros!$B$10),"PRÓX. VENCIMENTO",IF(F1885="Q","QUALIDADE",IF(F1885="S","BLOQUEADO",IF(F1885="R","RESTRITO/DEVOLUÇÃO",IF(OR(N1885="QUAR",N1885="QRES"),"QUARENTENA",IF(OR(B1885="DESCARTE",B1885="DEVOLUÇÃO"),"DESCARTE/DEVOLUÇÃO",IF(AND(D1885="",K1885&lt;&gt;""),"SEM LOTE",IF(AND(Q1885&lt;&gt;"",Q1885&gt;=Parametros!$B$11),"PARADO/SEM GIRO","OK"))))))))))</f>
        <v>PARADO/SEM GIRO</v>
      </c>
      <c r="T1885" s="29" t="n">
        <f aca="false">IF(AND($S1885="PARADO/SEM GIRO",$K1885="KG",OR(Painel!$B$5="(Todos)",A1885=Painel!$B$5)*OR(Painel!$E$5="(Todos)",P1885=Painel!$E$5)),$J1885+ROW()/10000000,"")</f>
        <v>1102.5001885</v>
      </c>
      <c r="U1885" s="29" t="str">
        <f aca="false">IF(AND($S1885="VENCIDO",$K1885="KG",OR(Painel!$B$5="(Todos)",A1885=Painel!$B$5)*OR(Painel!$E$5="(Todos)",P1885=Painel!$E$5)),$J1885+ROW()/10000000,"")</f>
        <v/>
      </c>
    </row>
    <row r="1886" customFormat="false" ht="15" hidden="false" customHeight="false" outlineLevel="0" collapsed="false">
      <c r="A1886" s="29" t="s">
        <v>53</v>
      </c>
      <c r="B1886" s="29" t="s">
        <v>3595</v>
      </c>
      <c r="C1886" s="29" t="s">
        <v>691</v>
      </c>
      <c r="D1886" s="29" t="s">
        <v>3596</v>
      </c>
      <c r="E1886" s="29" t="n">
        <v>1</v>
      </c>
      <c r="F1886" s="29" t="s">
        <v>137</v>
      </c>
      <c r="G1886" s="29" t="s">
        <v>3597</v>
      </c>
      <c r="H1886" s="30" t="n">
        <v>800</v>
      </c>
      <c r="I1886" s="31" t="n">
        <v>46282</v>
      </c>
      <c r="J1886" s="30" t="n">
        <v>800</v>
      </c>
      <c r="K1886" s="29" t="s">
        <v>120</v>
      </c>
      <c r="L1886" s="29" t="s">
        <v>400</v>
      </c>
      <c r="M1886" s="29"/>
      <c r="N1886" s="29" t="s">
        <v>122</v>
      </c>
      <c r="O1886" s="31" t="n">
        <v>47010</v>
      </c>
      <c r="P1886" s="29" t="s">
        <v>123</v>
      </c>
      <c r="Q1886" s="29" t="n">
        <f aca="false">IFERROR(VALUE(L1886),"")</f>
        <v>3</v>
      </c>
      <c r="R1886" s="29" t="n">
        <f aca="true">IF(O1886="","",O1886-TODAY())</f>
        <v>725</v>
      </c>
      <c r="S1886" s="29" t="str">
        <f aca="false">IF(C1886="&lt;&lt; vazio &gt;&gt;","VAZIA",IF(AND(O1886&lt;&gt;"",R1886&lt;0),"VENCIDO",IF(AND(O1886&lt;&gt;"",R1886&lt;=Parametros!$B$10),"PRÓX. VENCIMENTO",IF(F1886="Q","QUALIDADE",IF(F1886="S","BLOQUEADO",IF(F1886="R","RESTRITO/DEVOLUÇÃO",IF(OR(N1886="QUAR",N1886="QRES"),"QUARENTENA",IF(OR(B1886="DESCARTE",B1886="DEVOLUÇÃO"),"DESCARTE/DEVOLUÇÃO",IF(AND(D1886="",K1886&lt;&gt;""),"SEM LOTE",IF(AND(Q1886&lt;&gt;"",Q1886&gt;=Parametros!$B$11),"PARADO/SEM GIRO","OK"))))))))))</f>
        <v>BLOQUEADO</v>
      </c>
      <c r="T1886" s="29" t="str">
        <f aca="false">IF(AND($S1886="PARADO/SEM GIRO",$K1886="KG",OR(Painel!$B$5="(Todos)",A1886=Painel!$B$5)*OR(Painel!$E$5="(Todos)",P1886=Painel!$E$5)),$J1886+ROW()/10000000,"")</f>
        <v/>
      </c>
      <c r="U1886" s="29" t="str">
        <f aca="false">IF(AND($S1886="VENCIDO",$K1886="KG",OR(Painel!$B$5="(Todos)",A1886=Painel!$B$5)*OR(Painel!$E$5="(Todos)",P1886=Painel!$E$5)),$J1886+ROW()/10000000,"")</f>
        <v/>
      </c>
    </row>
    <row r="1887" customFormat="false" ht="15" hidden="false" customHeight="false" outlineLevel="0" collapsed="false">
      <c r="A1887" s="29" t="s">
        <v>53</v>
      </c>
      <c r="B1887" s="29" t="s">
        <v>3598</v>
      </c>
      <c r="C1887" s="29" t="s">
        <v>662</v>
      </c>
      <c r="D1887" s="29" t="s">
        <v>733</v>
      </c>
      <c r="E1887" s="29" t="n">
        <v>1</v>
      </c>
      <c r="F1887" s="29"/>
      <c r="G1887" s="29" t="s">
        <v>3599</v>
      </c>
      <c r="H1887" s="30" t="n">
        <v>1000</v>
      </c>
      <c r="I1887" s="31" t="n">
        <v>46276</v>
      </c>
      <c r="J1887" s="30" t="n">
        <v>1000</v>
      </c>
      <c r="K1887" s="29" t="s">
        <v>120</v>
      </c>
      <c r="L1887" s="29" t="s">
        <v>133</v>
      </c>
      <c r="M1887" s="29"/>
      <c r="N1887" s="29" t="s">
        <v>122</v>
      </c>
      <c r="O1887" s="31" t="n">
        <v>46817</v>
      </c>
      <c r="P1887" s="29" t="s">
        <v>123</v>
      </c>
      <c r="Q1887" s="29" t="n">
        <f aca="false">IFERROR(VALUE(L1887),"")</f>
        <v>9</v>
      </c>
      <c r="R1887" s="29" t="n">
        <f aca="true">IF(O1887="","",O1887-TODAY())</f>
        <v>532</v>
      </c>
      <c r="S1887" s="29" t="str">
        <f aca="false">IF(C1887="&lt;&lt; vazio &gt;&gt;","VAZIA",IF(AND(O1887&lt;&gt;"",R1887&lt;0),"VENCIDO",IF(AND(O1887&lt;&gt;"",R1887&lt;=Parametros!$B$10),"PRÓX. VENCIMENTO",IF(F1887="Q","QUALIDADE",IF(F1887="S","BLOQUEADO",IF(F1887="R","RESTRITO/DEVOLUÇÃO",IF(OR(N1887="QUAR",N1887="QRES"),"QUARENTENA",IF(OR(B1887="DESCARTE",B1887="DEVOLUÇÃO"),"DESCARTE/DEVOLUÇÃO",IF(AND(D1887="",K1887&lt;&gt;""),"SEM LOTE",IF(AND(Q1887&lt;&gt;"",Q1887&gt;=Parametros!$B$11),"PARADO/SEM GIRO","OK"))))))))))</f>
        <v>OK</v>
      </c>
      <c r="T1887" s="29" t="str">
        <f aca="false">IF(AND($S1887="PARADO/SEM GIRO",$K1887="KG",OR(Painel!$B$5="(Todos)",A1887=Painel!$B$5)*OR(Painel!$E$5="(Todos)",P1887=Painel!$E$5)),$J1887+ROW()/10000000,"")</f>
        <v/>
      </c>
      <c r="U1887" s="29" t="str">
        <f aca="false">IF(AND($S1887="VENCIDO",$K1887="KG",OR(Painel!$B$5="(Todos)",A1887=Painel!$B$5)*OR(Painel!$E$5="(Todos)",P1887=Painel!$E$5)),$J1887+ROW()/10000000,"")</f>
        <v/>
      </c>
    </row>
    <row r="1888" customFormat="false" ht="15" hidden="false" customHeight="false" outlineLevel="0" collapsed="false">
      <c r="A1888" s="29" t="s">
        <v>53</v>
      </c>
      <c r="B1888" s="29" t="s">
        <v>3600</v>
      </c>
      <c r="C1888" s="29" t="s">
        <v>662</v>
      </c>
      <c r="D1888" s="29" t="s">
        <v>663</v>
      </c>
      <c r="E1888" s="29" t="n">
        <v>1</v>
      </c>
      <c r="F1888" s="29"/>
      <c r="G1888" s="29" t="s">
        <v>3601</v>
      </c>
      <c r="H1888" s="30" t="n">
        <v>1000</v>
      </c>
      <c r="I1888" s="31" t="n">
        <v>46274</v>
      </c>
      <c r="J1888" s="30" t="n">
        <v>1000</v>
      </c>
      <c r="K1888" s="29" t="s">
        <v>120</v>
      </c>
      <c r="L1888" s="29" t="s">
        <v>138</v>
      </c>
      <c r="M1888" s="29"/>
      <c r="N1888" s="29" t="s">
        <v>122</v>
      </c>
      <c r="O1888" s="31" t="n">
        <v>46818</v>
      </c>
      <c r="P1888" s="29" t="s">
        <v>123</v>
      </c>
      <c r="Q1888" s="29" t="n">
        <f aca="false">IFERROR(VALUE(L1888),"")</f>
        <v>11</v>
      </c>
      <c r="R1888" s="29" t="n">
        <f aca="true">IF(O1888="","",O1888-TODAY())</f>
        <v>533</v>
      </c>
      <c r="S1888" s="29" t="str">
        <f aca="false">IF(C1888="&lt;&lt; vazio &gt;&gt;","VAZIA",IF(AND(O1888&lt;&gt;"",R1888&lt;0),"VENCIDO",IF(AND(O1888&lt;&gt;"",R1888&lt;=Parametros!$B$10),"PRÓX. VENCIMENTO",IF(F1888="Q","QUALIDADE",IF(F1888="S","BLOQUEADO",IF(F1888="R","RESTRITO/DEVOLUÇÃO",IF(OR(N1888="QUAR",N1888="QRES"),"QUARENTENA",IF(OR(B1888="DESCARTE",B1888="DEVOLUÇÃO"),"DESCARTE/DEVOLUÇÃO",IF(AND(D1888="",K1888&lt;&gt;""),"SEM LOTE",IF(AND(Q1888&lt;&gt;"",Q1888&gt;=Parametros!$B$11),"PARADO/SEM GIRO","OK"))))))))))</f>
        <v>OK</v>
      </c>
      <c r="T1888" s="29" t="str">
        <f aca="false">IF(AND($S1888="PARADO/SEM GIRO",$K1888="KG",OR(Painel!$B$5="(Todos)",A1888=Painel!$B$5)*OR(Painel!$E$5="(Todos)",P1888=Painel!$E$5)),$J1888+ROW()/10000000,"")</f>
        <v/>
      </c>
      <c r="U1888" s="29" t="str">
        <f aca="false">IF(AND($S1888="VENCIDO",$K1888="KG",OR(Painel!$B$5="(Todos)",A1888=Painel!$B$5)*OR(Painel!$E$5="(Todos)",P1888=Painel!$E$5)),$J1888+ROW()/10000000,"")</f>
        <v/>
      </c>
    </row>
    <row r="1889" customFormat="false" ht="15" hidden="false" customHeight="false" outlineLevel="0" collapsed="false">
      <c r="A1889" s="29" t="s">
        <v>53</v>
      </c>
      <c r="B1889" s="29" t="s">
        <v>3602</v>
      </c>
      <c r="C1889" s="29" t="s">
        <v>157</v>
      </c>
      <c r="D1889" s="29" t="s">
        <v>3535</v>
      </c>
      <c r="E1889" s="29" t="n">
        <v>1</v>
      </c>
      <c r="F1889" s="29"/>
      <c r="G1889" s="29" t="s">
        <v>3603</v>
      </c>
      <c r="H1889" s="30" t="n">
        <v>1102.5</v>
      </c>
      <c r="I1889" s="31" t="n">
        <v>46197</v>
      </c>
      <c r="J1889" s="30" t="n">
        <v>1102.5</v>
      </c>
      <c r="K1889" s="29" t="s">
        <v>120</v>
      </c>
      <c r="L1889" s="29" t="s">
        <v>2609</v>
      </c>
      <c r="M1889" s="29"/>
      <c r="N1889" s="29" t="s">
        <v>122</v>
      </c>
      <c r="O1889" s="31" t="n">
        <v>46740</v>
      </c>
      <c r="P1889" s="29" t="s">
        <v>123</v>
      </c>
      <c r="Q1889" s="29" t="n">
        <f aca="false">IFERROR(VALUE(L1889),"")</f>
        <v>88</v>
      </c>
      <c r="R1889" s="29" t="n">
        <f aca="true">IF(O1889="","",O1889-TODAY())</f>
        <v>455</v>
      </c>
      <c r="S1889" s="29" t="str">
        <f aca="false">IF(C1889="&lt;&lt; vazio &gt;&gt;","VAZIA",IF(AND(O1889&lt;&gt;"",R1889&lt;0),"VENCIDO",IF(AND(O1889&lt;&gt;"",R1889&lt;=Parametros!$B$10),"PRÓX. VENCIMENTO",IF(F1889="Q","QUALIDADE",IF(F1889="S","BLOQUEADO",IF(F1889="R","RESTRITO/DEVOLUÇÃO",IF(OR(N1889="QUAR",N1889="QRES"),"QUARENTENA",IF(OR(B1889="DESCARTE",B1889="DEVOLUÇÃO"),"DESCARTE/DEVOLUÇÃO",IF(AND(D1889="",K1889&lt;&gt;""),"SEM LOTE",IF(AND(Q1889&lt;&gt;"",Q1889&gt;=Parametros!$B$11),"PARADO/SEM GIRO","OK"))))))))))</f>
        <v>OK</v>
      </c>
      <c r="T1889" s="29" t="str">
        <f aca="false">IF(AND($S1889="PARADO/SEM GIRO",$K1889="KG",OR(Painel!$B$5="(Todos)",A1889=Painel!$B$5)*OR(Painel!$E$5="(Todos)",P1889=Painel!$E$5)),$J1889+ROW()/10000000,"")</f>
        <v/>
      </c>
      <c r="U1889" s="29" t="str">
        <f aca="false">IF(AND($S1889="VENCIDO",$K1889="KG",OR(Painel!$B$5="(Todos)",A1889=Painel!$B$5)*OR(Painel!$E$5="(Todos)",P1889=Painel!$E$5)),$J1889+ROW()/10000000,"")</f>
        <v/>
      </c>
    </row>
    <row r="1890" customFormat="false" ht="15" hidden="false" customHeight="false" outlineLevel="0" collapsed="false">
      <c r="A1890" s="29" t="s">
        <v>53</v>
      </c>
      <c r="B1890" s="29" t="s">
        <v>3604</v>
      </c>
      <c r="C1890" s="29" t="s">
        <v>691</v>
      </c>
      <c r="D1890" s="29" t="s">
        <v>3605</v>
      </c>
      <c r="E1890" s="29" t="n">
        <v>1</v>
      </c>
      <c r="F1890" s="29" t="s">
        <v>137</v>
      </c>
      <c r="G1890" s="29" t="s">
        <v>3606</v>
      </c>
      <c r="H1890" s="30" t="n">
        <v>1290</v>
      </c>
      <c r="I1890" s="31" t="n">
        <v>46272</v>
      </c>
      <c r="J1890" s="30" t="n">
        <v>1290</v>
      </c>
      <c r="K1890" s="29" t="s">
        <v>120</v>
      </c>
      <c r="L1890" s="29" t="s">
        <v>126</v>
      </c>
      <c r="M1890" s="29"/>
      <c r="N1890" s="29" t="s">
        <v>122</v>
      </c>
      <c r="O1890" s="31" t="n">
        <v>46625</v>
      </c>
      <c r="P1890" s="29" t="s">
        <v>123</v>
      </c>
      <c r="Q1890" s="29" t="n">
        <f aca="false">IFERROR(VALUE(L1890),"")</f>
        <v>13</v>
      </c>
      <c r="R1890" s="29" t="n">
        <f aca="true">IF(O1890="","",O1890-TODAY())</f>
        <v>340</v>
      </c>
      <c r="S1890" s="29" t="str">
        <f aca="false">IF(C1890="&lt;&lt; vazio &gt;&gt;","VAZIA",IF(AND(O1890&lt;&gt;"",R1890&lt;0),"VENCIDO",IF(AND(O1890&lt;&gt;"",R1890&lt;=Parametros!$B$10),"PRÓX. VENCIMENTO",IF(F1890="Q","QUALIDADE",IF(F1890="S","BLOQUEADO",IF(F1890="R","RESTRITO/DEVOLUÇÃO",IF(OR(N1890="QUAR",N1890="QRES"),"QUARENTENA",IF(OR(B1890="DESCARTE",B1890="DEVOLUÇÃO"),"DESCARTE/DEVOLUÇÃO",IF(AND(D1890="",K1890&lt;&gt;""),"SEM LOTE",IF(AND(Q1890&lt;&gt;"",Q1890&gt;=Parametros!$B$11),"PARADO/SEM GIRO","OK"))))))))))</f>
        <v>BLOQUEADO</v>
      </c>
      <c r="T1890" s="29" t="str">
        <f aca="false">IF(AND($S1890="PARADO/SEM GIRO",$K1890="KG",OR(Painel!$B$5="(Todos)",A1890=Painel!$B$5)*OR(Painel!$E$5="(Todos)",P1890=Painel!$E$5)),$J1890+ROW()/10000000,"")</f>
        <v/>
      </c>
      <c r="U1890" s="29" t="str">
        <f aca="false">IF(AND($S1890="VENCIDO",$K1890="KG",OR(Painel!$B$5="(Todos)",A1890=Painel!$B$5)*OR(Painel!$E$5="(Todos)",P1890=Painel!$E$5)),$J1890+ROW()/10000000,"")</f>
        <v/>
      </c>
    </row>
    <row r="1891" customFormat="false" ht="15" hidden="false" customHeight="false" outlineLevel="0" collapsed="false">
      <c r="A1891" s="29" t="s">
        <v>53</v>
      </c>
      <c r="B1891" s="29" t="s">
        <v>3607</v>
      </c>
      <c r="C1891" s="29" t="s">
        <v>768</v>
      </c>
      <c r="D1891" s="29" t="s">
        <v>769</v>
      </c>
      <c r="E1891" s="29" t="n">
        <v>1</v>
      </c>
      <c r="F1891" s="29"/>
      <c r="G1891" s="29" t="s">
        <v>3608</v>
      </c>
      <c r="H1891" s="30" t="n">
        <v>800</v>
      </c>
      <c r="I1891" s="31" t="n">
        <v>46263</v>
      </c>
      <c r="J1891" s="30" t="n">
        <v>800</v>
      </c>
      <c r="K1891" s="29" t="s">
        <v>120</v>
      </c>
      <c r="L1891" s="29" t="s">
        <v>771</v>
      </c>
      <c r="M1891" s="29"/>
      <c r="N1891" s="29" t="s">
        <v>122</v>
      </c>
      <c r="O1891" s="31" t="n">
        <v>46622</v>
      </c>
      <c r="P1891" s="29" t="s">
        <v>123</v>
      </c>
      <c r="Q1891" s="29" t="n">
        <f aca="false">IFERROR(VALUE(L1891),"")</f>
        <v>22</v>
      </c>
      <c r="R1891" s="29" t="n">
        <f aca="true">IF(O1891="","",O1891-TODAY())</f>
        <v>337</v>
      </c>
      <c r="S1891" s="29" t="str">
        <f aca="false">IF(C1891="&lt;&lt; vazio &gt;&gt;","VAZIA",IF(AND(O1891&lt;&gt;"",R1891&lt;0),"VENCIDO",IF(AND(O1891&lt;&gt;"",R1891&lt;=Parametros!$B$10),"PRÓX. VENCIMENTO",IF(F1891="Q","QUALIDADE",IF(F1891="S","BLOQUEADO",IF(F1891="R","RESTRITO/DEVOLUÇÃO",IF(OR(N1891="QUAR",N1891="QRES"),"QUARENTENA",IF(OR(B1891="DESCARTE",B1891="DEVOLUÇÃO"),"DESCARTE/DEVOLUÇÃO",IF(AND(D1891="",K1891&lt;&gt;""),"SEM LOTE",IF(AND(Q1891&lt;&gt;"",Q1891&gt;=Parametros!$B$11),"PARADO/SEM GIRO","OK"))))))))))</f>
        <v>OK</v>
      </c>
      <c r="T1891" s="29" t="str">
        <f aca="false">IF(AND($S1891="PARADO/SEM GIRO",$K1891="KG",OR(Painel!$B$5="(Todos)",A1891=Painel!$B$5)*OR(Painel!$E$5="(Todos)",P1891=Painel!$E$5)),$J1891+ROW()/10000000,"")</f>
        <v/>
      </c>
      <c r="U1891" s="29" t="str">
        <f aca="false">IF(AND($S1891="VENCIDO",$K1891="KG",OR(Painel!$B$5="(Todos)",A1891=Painel!$B$5)*OR(Painel!$E$5="(Todos)",P1891=Painel!$E$5)),$J1891+ROW()/10000000,"")</f>
        <v/>
      </c>
    </row>
    <row r="1892" customFormat="false" ht="15" hidden="false" customHeight="false" outlineLevel="0" collapsed="false">
      <c r="A1892" s="29" t="s">
        <v>53</v>
      </c>
      <c r="B1892" s="29" t="s">
        <v>3609</v>
      </c>
      <c r="C1892" s="29" t="s">
        <v>369</v>
      </c>
      <c r="D1892" s="29" t="s">
        <v>3388</v>
      </c>
      <c r="E1892" s="29" t="n">
        <v>1</v>
      </c>
      <c r="F1892" s="29"/>
      <c r="G1892" s="29" t="s">
        <v>3610</v>
      </c>
      <c r="H1892" s="30" t="n">
        <v>999.9</v>
      </c>
      <c r="I1892" s="31" t="n">
        <v>46254</v>
      </c>
      <c r="J1892" s="30" t="n">
        <v>999.9</v>
      </c>
      <c r="K1892" s="29" t="s">
        <v>120</v>
      </c>
      <c r="L1892" s="29" t="s">
        <v>1458</v>
      </c>
      <c r="M1892" s="29"/>
      <c r="N1892" s="29" t="s">
        <v>122</v>
      </c>
      <c r="O1892" s="31" t="n">
        <v>46799</v>
      </c>
      <c r="P1892" s="29" t="s">
        <v>123</v>
      </c>
      <c r="Q1892" s="29" t="n">
        <f aca="false">IFERROR(VALUE(L1892),"")</f>
        <v>31</v>
      </c>
      <c r="R1892" s="29" t="n">
        <f aca="true">IF(O1892="","",O1892-TODAY())</f>
        <v>514</v>
      </c>
      <c r="S1892" s="29" t="str">
        <f aca="false">IF(C1892="&lt;&lt; vazio &gt;&gt;","VAZIA",IF(AND(O1892&lt;&gt;"",R1892&lt;0),"VENCIDO",IF(AND(O1892&lt;&gt;"",R1892&lt;=Parametros!$B$10),"PRÓX. VENCIMENTO",IF(F1892="Q","QUALIDADE",IF(F1892="S","BLOQUEADO",IF(F1892="R","RESTRITO/DEVOLUÇÃO",IF(OR(N1892="QUAR",N1892="QRES"),"QUARENTENA",IF(OR(B1892="DESCARTE",B1892="DEVOLUÇÃO"),"DESCARTE/DEVOLUÇÃO",IF(AND(D1892="",K1892&lt;&gt;""),"SEM LOTE",IF(AND(Q1892&lt;&gt;"",Q1892&gt;=Parametros!$B$11),"PARADO/SEM GIRO","OK"))))))))))</f>
        <v>OK</v>
      </c>
      <c r="T1892" s="29" t="str">
        <f aca="false">IF(AND($S1892="PARADO/SEM GIRO",$K1892="KG",OR(Painel!$B$5="(Todos)",A1892=Painel!$B$5)*OR(Painel!$E$5="(Todos)",P1892=Painel!$E$5)),$J1892+ROW()/10000000,"")</f>
        <v/>
      </c>
      <c r="U1892" s="29" t="str">
        <f aca="false">IF(AND($S1892="VENCIDO",$K1892="KG",OR(Painel!$B$5="(Todos)",A1892=Painel!$B$5)*OR(Painel!$E$5="(Todos)",P1892=Painel!$E$5)),$J1892+ROW()/10000000,"")</f>
        <v/>
      </c>
    </row>
    <row r="1893" customFormat="false" ht="15" hidden="false" customHeight="false" outlineLevel="0" collapsed="false">
      <c r="A1893" s="29" t="s">
        <v>53</v>
      </c>
      <c r="B1893" s="29" t="s">
        <v>3611</v>
      </c>
      <c r="C1893" s="29" t="s">
        <v>418</v>
      </c>
      <c r="D1893" s="29" t="s">
        <v>713</v>
      </c>
      <c r="E1893" s="29" t="n">
        <v>1</v>
      </c>
      <c r="F1893" s="29" t="s">
        <v>268</v>
      </c>
      <c r="G1893" s="29" t="s">
        <v>3612</v>
      </c>
      <c r="H1893" s="30" t="n">
        <v>590.4</v>
      </c>
      <c r="I1893" s="31" t="n">
        <v>46285</v>
      </c>
      <c r="J1893" s="30" t="n">
        <v>590.4</v>
      </c>
      <c r="K1893" s="29" t="s">
        <v>120</v>
      </c>
      <c r="L1893" s="29" t="s">
        <v>116</v>
      </c>
      <c r="M1893" s="29"/>
      <c r="N1893" s="29" t="s">
        <v>122</v>
      </c>
      <c r="O1893" s="31" t="n">
        <v>46832</v>
      </c>
      <c r="P1893" s="29" t="s">
        <v>123</v>
      </c>
      <c r="Q1893" s="29" t="n">
        <f aca="false">IFERROR(VALUE(L1893),"")</f>
        <v>0</v>
      </c>
      <c r="R1893" s="29" t="n">
        <f aca="true">IF(O1893="","",O1893-TODAY())</f>
        <v>547</v>
      </c>
      <c r="S1893" s="29" t="str">
        <f aca="false">IF(C1893="&lt;&lt; vazio &gt;&gt;","VAZIA",IF(AND(O1893&lt;&gt;"",R1893&lt;0),"VENCIDO",IF(AND(O1893&lt;&gt;"",R1893&lt;=Parametros!$B$10),"PRÓX. VENCIMENTO",IF(F1893="Q","QUALIDADE",IF(F1893="S","BLOQUEADO",IF(F1893="R","RESTRITO/DEVOLUÇÃO",IF(OR(N1893="QUAR",N1893="QRES"),"QUARENTENA",IF(OR(B1893="DESCARTE",B1893="DEVOLUÇÃO"),"DESCARTE/DEVOLUÇÃO",IF(AND(D1893="",K1893&lt;&gt;""),"SEM LOTE",IF(AND(Q1893&lt;&gt;"",Q1893&gt;=Parametros!$B$11),"PARADO/SEM GIRO","OK"))))))))))</f>
        <v>QUALIDADE</v>
      </c>
      <c r="T1893" s="29" t="str">
        <f aca="false">IF(AND($S1893="PARADO/SEM GIRO",$K1893="KG",OR(Painel!$B$5="(Todos)",A1893=Painel!$B$5)*OR(Painel!$E$5="(Todos)",P1893=Painel!$E$5)),$J1893+ROW()/10000000,"")</f>
        <v/>
      </c>
      <c r="U1893" s="29" t="str">
        <f aca="false">IF(AND($S1893="VENCIDO",$K1893="KG",OR(Painel!$B$5="(Todos)",A1893=Painel!$B$5)*OR(Painel!$E$5="(Todos)",P1893=Painel!$E$5)),$J1893+ROW()/10000000,"")</f>
        <v/>
      </c>
    </row>
    <row r="1894" customFormat="false" ht="15" hidden="false" customHeight="false" outlineLevel="0" collapsed="false">
      <c r="A1894" s="29" t="s">
        <v>53</v>
      </c>
      <c r="B1894" s="29" t="s">
        <v>3613</v>
      </c>
      <c r="C1894" s="29" t="s">
        <v>3614</v>
      </c>
      <c r="D1894" s="29" t="s">
        <v>3615</v>
      </c>
      <c r="E1894" s="29" t="n">
        <v>1</v>
      </c>
      <c r="F1894" s="29" t="s">
        <v>137</v>
      </c>
      <c r="G1894" s="29" t="s">
        <v>3616</v>
      </c>
      <c r="H1894" s="30" t="n">
        <v>1000</v>
      </c>
      <c r="I1894" s="31" t="n">
        <v>46206</v>
      </c>
      <c r="J1894" s="30" t="n">
        <v>1000</v>
      </c>
      <c r="K1894" s="29" t="s">
        <v>120</v>
      </c>
      <c r="L1894" s="29" t="s">
        <v>3579</v>
      </c>
      <c r="M1894" s="29"/>
      <c r="N1894" s="29" t="s">
        <v>122</v>
      </c>
      <c r="O1894" s="31" t="n">
        <v>46743</v>
      </c>
      <c r="P1894" s="29" t="s">
        <v>123</v>
      </c>
      <c r="Q1894" s="29" t="n">
        <f aca="false">IFERROR(VALUE(L1894),"")</f>
        <v>79</v>
      </c>
      <c r="R1894" s="29" t="n">
        <f aca="true">IF(O1894="","",O1894-TODAY())</f>
        <v>458</v>
      </c>
      <c r="S1894" s="29" t="str">
        <f aca="false">IF(C1894="&lt;&lt; vazio &gt;&gt;","VAZIA",IF(AND(O1894&lt;&gt;"",R1894&lt;0),"VENCIDO",IF(AND(O1894&lt;&gt;"",R1894&lt;=Parametros!$B$10),"PRÓX. VENCIMENTO",IF(F1894="Q","QUALIDADE",IF(F1894="S","BLOQUEADO",IF(F1894="R","RESTRITO/DEVOLUÇÃO",IF(OR(N1894="QUAR",N1894="QRES"),"QUARENTENA",IF(OR(B1894="DESCARTE",B1894="DEVOLUÇÃO"),"DESCARTE/DEVOLUÇÃO",IF(AND(D1894="",K1894&lt;&gt;""),"SEM LOTE",IF(AND(Q1894&lt;&gt;"",Q1894&gt;=Parametros!$B$11),"PARADO/SEM GIRO","OK"))))))))))</f>
        <v>BLOQUEADO</v>
      </c>
      <c r="T1894" s="29" t="str">
        <f aca="false">IF(AND($S1894="PARADO/SEM GIRO",$K1894="KG",OR(Painel!$B$5="(Todos)",A1894=Painel!$B$5)*OR(Painel!$E$5="(Todos)",P1894=Painel!$E$5)),$J1894+ROW()/10000000,"")</f>
        <v/>
      </c>
      <c r="U1894" s="29" t="str">
        <f aca="false">IF(AND($S1894="VENCIDO",$K1894="KG",OR(Painel!$B$5="(Todos)",A1894=Painel!$B$5)*OR(Painel!$E$5="(Todos)",P1894=Painel!$E$5)),$J1894+ROW()/10000000,"")</f>
        <v/>
      </c>
    </row>
    <row r="1895" customFormat="false" ht="15" hidden="false" customHeight="false" outlineLevel="0" collapsed="false">
      <c r="A1895" s="29" t="s">
        <v>53</v>
      </c>
      <c r="B1895" s="29" t="s">
        <v>3617</v>
      </c>
      <c r="C1895" s="29" t="s">
        <v>219</v>
      </c>
      <c r="D1895" s="29" t="s">
        <v>3618</v>
      </c>
      <c r="E1895" s="29" t="n">
        <v>1</v>
      </c>
      <c r="F1895" s="29"/>
      <c r="G1895" s="29" t="s">
        <v>3619</v>
      </c>
      <c r="H1895" s="30" t="n">
        <v>110</v>
      </c>
      <c r="I1895" s="31" t="n">
        <v>46283</v>
      </c>
      <c r="J1895" s="30" t="n">
        <v>110</v>
      </c>
      <c r="K1895" s="29" t="s">
        <v>120</v>
      </c>
      <c r="L1895" s="29" t="s">
        <v>190</v>
      </c>
      <c r="M1895" s="29"/>
      <c r="N1895" s="29" t="s">
        <v>122</v>
      </c>
      <c r="O1895" s="31" t="n">
        <v>46573</v>
      </c>
      <c r="P1895" s="29" t="s">
        <v>123</v>
      </c>
      <c r="Q1895" s="29" t="n">
        <f aca="false">IFERROR(VALUE(L1895),"")</f>
        <v>23</v>
      </c>
      <c r="R1895" s="29" t="n">
        <f aca="true">IF(O1895="","",O1895-TODAY())</f>
        <v>288</v>
      </c>
      <c r="S1895" s="29" t="str">
        <f aca="false">IF(C1895="&lt;&lt; vazio &gt;&gt;","VAZIA",IF(AND(O1895&lt;&gt;"",R1895&lt;0),"VENCIDO",IF(AND(O1895&lt;&gt;"",R1895&lt;=Parametros!$B$10),"PRÓX. VENCIMENTO",IF(F1895="Q","QUALIDADE",IF(F1895="S","BLOQUEADO",IF(F1895="R","RESTRITO/DEVOLUÇÃO",IF(OR(N1895="QUAR",N1895="QRES"),"QUARENTENA",IF(OR(B1895="DESCARTE",B1895="DEVOLUÇÃO"),"DESCARTE/DEVOLUÇÃO",IF(AND(D1895="",K1895&lt;&gt;""),"SEM LOTE",IF(AND(Q1895&lt;&gt;"",Q1895&gt;=Parametros!$B$11),"PARADO/SEM GIRO","OK"))))))))))</f>
        <v>OK</v>
      </c>
      <c r="T1895" s="29" t="str">
        <f aca="false">IF(AND($S1895="PARADO/SEM GIRO",$K1895="KG",OR(Painel!$B$5="(Todos)",A1895=Painel!$B$5)*OR(Painel!$E$5="(Todos)",P1895=Painel!$E$5)),$J1895+ROW()/10000000,"")</f>
        <v/>
      </c>
      <c r="U1895" s="29" t="str">
        <f aca="false">IF(AND($S1895="VENCIDO",$K1895="KG",OR(Painel!$B$5="(Todos)",A1895=Painel!$B$5)*OR(Painel!$E$5="(Todos)",P1895=Painel!$E$5)),$J1895+ROW()/10000000,"")</f>
        <v/>
      </c>
    </row>
    <row r="1896" customFormat="false" ht="15" hidden="false" customHeight="false" outlineLevel="0" collapsed="false">
      <c r="A1896" s="29" t="s">
        <v>53</v>
      </c>
      <c r="B1896" s="29" t="s">
        <v>3620</v>
      </c>
      <c r="C1896" s="29" t="s">
        <v>785</v>
      </c>
      <c r="D1896" s="29" t="s">
        <v>841</v>
      </c>
      <c r="E1896" s="29" t="n">
        <v>1</v>
      </c>
      <c r="F1896" s="29"/>
      <c r="G1896" s="29" t="s">
        <v>3621</v>
      </c>
      <c r="H1896" s="30" t="n">
        <v>1000</v>
      </c>
      <c r="I1896" s="31" t="n">
        <v>46282</v>
      </c>
      <c r="J1896" s="30" t="n">
        <v>1000</v>
      </c>
      <c r="K1896" s="29" t="s">
        <v>120</v>
      </c>
      <c r="L1896" s="29" t="s">
        <v>400</v>
      </c>
      <c r="M1896" s="29"/>
      <c r="N1896" s="29" t="s">
        <v>122</v>
      </c>
      <c r="O1896" s="31" t="n">
        <v>46825</v>
      </c>
      <c r="P1896" s="29" t="s">
        <v>123</v>
      </c>
      <c r="Q1896" s="29" t="n">
        <f aca="false">IFERROR(VALUE(L1896),"")</f>
        <v>3</v>
      </c>
      <c r="R1896" s="29" t="n">
        <f aca="true">IF(O1896="","",O1896-TODAY())</f>
        <v>540</v>
      </c>
      <c r="S1896" s="29" t="str">
        <f aca="false">IF(C1896="&lt;&lt; vazio &gt;&gt;","VAZIA",IF(AND(O1896&lt;&gt;"",R1896&lt;0),"VENCIDO",IF(AND(O1896&lt;&gt;"",R1896&lt;=Parametros!$B$10),"PRÓX. VENCIMENTO",IF(F1896="Q","QUALIDADE",IF(F1896="S","BLOQUEADO",IF(F1896="R","RESTRITO/DEVOLUÇÃO",IF(OR(N1896="QUAR",N1896="QRES"),"QUARENTENA",IF(OR(B1896="DESCARTE",B1896="DEVOLUÇÃO"),"DESCARTE/DEVOLUÇÃO",IF(AND(D1896="",K1896&lt;&gt;""),"SEM LOTE",IF(AND(Q1896&lt;&gt;"",Q1896&gt;=Parametros!$B$11),"PARADO/SEM GIRO","OK"))))))))))</f>
        <v>OK</v>
      </c>
      <c r="T1896" s="29" t="str">
        <f aca="false">IF(AND($S1896="PARADO/SEM GIRO",$K1896="KG",OR(Painel!$B$5="(Todos)",A1896=Painel!$B$5)*OR(Painel!$E$5="(Todos)",P1896=Painel!$E$5)),$J1896+ROW()/10000000,"")</f>
        <v/>
      </c>
      <c r="U1896" s="29" t="str">
        <f aca="false">IF(AND($S1896="VENCIDO",$K1896="KG",OR(Painel!$B$5="(Todos)",A1896=Painel!$B$5)*OR(Painel!$E$5="(Todos)",P1896=Painel!$E$5)),$J1896+ROW()/10000000,"")</f>
        <v/>
      </c>
    </row>
    <row r="1897" customFormat="false" ht="15" hidden="false" customHeight="false" outlineLevel="0" collapsed="false">
      <c r="A1897" s="29" t="s">
        <v>53</v>
      </c>
      <c r="B1897" s="29" t="s">
        <v>3622</v>
      </c>
      <c r="C1897" s="29" t="s">
        <v>917</v>
      </c>
      <c r="D1897" s="29" t="s">
        <v>3491</v>
      </c>
      <c r="E1897" s="29" t="n">
        <v>1</v>
      </c>
      <c r="F1897" s="29"/>
      <c r="G1897" s="29" t="s">
        <v>3623</v>
      </c>
      <c r="H1897" s="30" t="n">
        <v>800</v>
      </c>
      <c r="I1897" s="31" t="n">
        <v>46273</v>
      </c>
      <c r="J1897" s="30" t="n">
        <v>800</v>
      </c>
      <c r="K1897" s="29" t="s">
        <v>120</v>
      </c>
      <c r="L1897" s="29" t="s">
        <v>149</v>
      </c>
      <c r="M1897" s="29"/>
      <c r="N1897" s="29" t="s">
        <v>122</v>
      </c>
      <c r="O1897" s="31" t="n">
        <v>46810</v>
      </c>
      <c r="P1897" s="29" t="s">
        <v>123</v>
      </c>
      <c r="Q1897" s="29" t="n">
        <f aca="false">IFERROR(VALUE(L1897),"")</f>
        <v>12</v>
      </c>
      <c r="R1897" s="29" t="n">
        <f aca="true">IF(O1897="","",O1897-TODAY())</f>
        <v>525</v>
      </c>
      <c r="S1897" s="29" t="str">
        <f aca="false">IF(C1897="&lt;&lt; vazio &gt;&gt;","VAZIA",IF(AND(O1897&lt;&gt;"",R1897&lt;0),"VENCIDO",IF(AND(O1897&lt;&gt;"",R1897&lt;=Parametros!$B$10),"PRÓX. VENCIMENTO",IF(F1897="Q","QUALIDADE",IF(F1897="S","BLOQUEADO",IF(F1897="R","RESTRITO/DEVOLUÇÃO",IF(OR(N1897="QUAR",N1897="QRES"),"QUARENTENA",IF(OR(B1897="DESCARTE",B1897="DEVOLUÇÃO"),"DESCARTE/DEVOLUÇÃO",IF(AND(D1897="",K1897&lt;&gt;""),"SEM LOTE",IF(AND(Q1897&lt;&gt;"",Q1897&gt;=Parametros!$B$11),"PARADO/SEM GIRO","OK"))))))))))</f>
        <v>OK</v>
      </c>
      <c r="T1897" s="29" t="str">
        <f aca="false">IF(AND($S1897="PARADO/SEM GIRO",$K1897="KG",OR(Painel!$B$5="(Todos)",A1897=Painel!$B$5)*OR(Painel!$E$5="(Todos)",P1897=Painel!$E$5)),$J1897+ROW()/10000000,"")</f>
        <v/>
      </c>
      <c r="U1897" s="29" t="str">
        <f aca="false">IF(AND($S1897="VENCIDO",$K1897="KG",OR(Painel!$B$5="(Todos)",A1897=Painel!$B$5)*OR(Painel!$E$5="(Todos)",P1897=Painel!$E$5)),$J1897+ROW()/10000000,"")</f>
        <v/>
      </c>
    </row>
    <row r="1898" customFormat="false" ht="15" hidden="false" customHeight="false" outlineLevel="0" collapsed="false">
      <c r="A1898" s="29" t="s">
        <v>53</v>
      </c>
      <c r="B1898" s="29" t="s">
        <v>3624</v>
      </c>
      <c r="C1898" s="29" t="s">
        <v>165</v>
      </c>
      <c r="D1898" s="29" t="s">
        <v>3625</v>
      </c>
      <c r="E1898" s="29" t="n">
        <v>1</v>
      </c>
      <c r="F1898" s="29" t="s">
        <v>189</v>
      </c>
      <c r="G1898" s="29" t="s">
        <v>3626</v>
      </c>
      <c r="H1898" s="30" t="n">
        <v>230.28</v>
      </c>
      <c r="I1898" s="31" t="n">
        <v>46072</v>
      </c>
      <c r="J1898" s="30" t="n">
        <v>230.28</v>
      </c>
      <c r="K1898" s="29" t="s">
        <v>120</v>
      </c>
      <c r="L1898" s="29" t="s">
        <v>3348</v>
      </c>
      <c r="M1898" s="29"/>
      <c r="N1898" s="29" t="s">
        <v>122</v>
      </c>
      <c r="O1898" s="31" t="n">
        <v>46317</v>
      </c>
      <c r="P1898" s="29" t="s">
        <v>123</v>
      </c>
      <c r="Q1898" s="29" t="n">
        <f aca="false">IFERROR(VALUE(L1898),"")</f>
        <v>213</v>
      </c>
      <c r="R1898" s="29" t="n">
        <f aca="true">IF(O1898="","",O1898-TODAY())</f>
        <v>32</v>
      </c>
      <c r="S1898" s="29" t="str">
        <f aca="false">IF(C1898="&lt;&lt; vazio &gt;&gt;","VAZIA",IF(AND(O1898&lt;&gt;"",R1898&lt;0),"VENCIDO",IF(AND(O1898&lt;&gt;"",R1898&lt;=Parametros!$B$10),"PRÓX. VENCIMENTO",IF(F1898="Q","QUALIDADE",IF(F1898="S","BLOQUEADO",IF(F1898="R","RESTRITO/DEVOLUÇÃO",IF(OR(N1898="QUAR",N1898="QRES"),"QUARENTENA",IF(OR(B1898="DESCARTE",B1898="DEVOLUÇÃO"),"DESCARTE/DEVOLUÇÃO",IF(AND(D1898="",K1898&lt;&gt;""),"SEM LOTE",IF(AND(Q1898&lt;&gt;"",Q1898&gt;=Parametros!$B$11),"PARADO/SEM GIRO","OK"))))))))))</f>
        <v>PRÓX. VENCIMENTO</v>
      </c>
      <c r="T1898" s="29" t="str">
        <f aca="false">IF(AND($S1898="PARADO/SEM GIRO",$K1898="KG",OR(Painel!$B$5="(Todos)",A1898=Painel!$B$5)*OR(Painel!$E$5="(Todos)",P1898=Painel!$E$5)),$J1898+ROW()/10000000,"")</f>
        <v/>
      </c>
      <c r="U1898" s="29" t="str">
        <f aca="false">IF(AND($S1898="VENCIDO",$K1898="KG",OR(Painel!$B$5="(Todos)",A1898=Painel!$B$5)*OR(Painel!$E$5="(Todos)",P1898=Painel!$E$5)),$J1898+ROW()/10000000,"")</f>
        <v/>
      </c>
    </row>
    <row r="1899" customFormat="false" ht="15" hidden="false" customHeight="false" outlineLevel="0" collapsed="false">
      <c r="A1899" s="29" t="s">
        <v>53</v>
      </c>
      <c r="B1899" s="29" t="s">
        <v>3627</v>
      </c>
      <c r="C1899" s="29" t="s">
        <v>876</v>
      </c>
      <c r="D1899" s="29" t="s">
        <v>877</v>
      </c>
      <c r="E1899" s="29" t="n">
        <v>1</v>
      </c>
      <c r="F1899" s="29"/>
      <c r="G1899" s="29" t="s">
        <v>3628</v>
      </c>
      <c r="H1899" s="30" t="n">
        <v>720</v>
      </c>
      <c r="I1899" s="31" t="n">
        <v>46279</v>
      </c>
      <c r="J1899" s="30" t="n">
        <v>720</v>
      </c>
      <c r="K1899" s="29" t="s">
        <v>120</v>
      </c>
      <c r="L1899" s="29" t="s">
        <v>350</v>
      </c>
      <c r="M1899" s="29"/>
      <c r="N1899" s="29" t="s">
        <v>122</v>
      </c>
      <c r="O1899" s="31" t="n">
        <v>46821</v>
      </c>
      <c r="P1899" s="29" t="s">
        <v>123</v>
      </c>
      <c r="Q1899" s="29" t="n">
        <f aca="false">IFERROR(VALUE(L1899),"")</f>
        <v>6</v>
      </c>
      <c r="R1899" s="29" t="n">
        <f aca="true">IF(O1899="","",O1899-TODAY())</f>
        <v>536</v>
      </c>
      <c r="S1899" s="29" t="str">
        <f aca="false">IF(C1899="&lt;&lt; vazio &gt;&gt;","VAZIA",IF(AND(O1899&lt;&gt;"",R1899&lt;0),"VENCIDO",IF(AND(O1899&lt;&gt;"",R1899&lt;=Parametros!$B$10),"PRÓX. VENCIMENTO",IF(F1899="Q","QUALIDADE",IF(F1899="S","BLOQUEADO",IF(F1899="R","RESTRITO/DEVOLUÇÃO",IF(OR(N1899="QUAR",N1899="QRES"),"QUARENTENA",IF(OR(B1899="DESCARTE",B1899="DEVOLUÇÃO"),"DESCARTE/DEVOLUÇÃO",IF(AND(D1899="",K1899&lt;&gt;""),"SEM LOTE",IF(AND(Q1899&lt;&gt;"",Q1899&gt;=Parametros!$B$11),"PARADO/SEM GIRO","OK"))))))))))</f>
        <v>OK</v>
      </c>
      <c r="T1899" s="29" t="str">
        <f aca="false">IF(AND($S1899="PARADO/SEM GIRO",$K1899="KG",OR(Painel!$B$5="(Todos)",A1899=Painel!$B$5)*OR(Painel!$E$5="(Todos)",P1899=Painel!$E$5)),$J1899+ROW()/10000000,"")</f>
        <v/>
      </c>
      <c r="U1899" s="29" t="str">
        <f aca="false">IF(AND($S1899="VENCIDO",$K1899="KG",OR(Painel!$B$5="(Todos)",A1899=Painel!$B$5)*OR(Painel!$E$5="(Todos)",P1899=Painel!$E$5)),$J1899+ROW()/10000000,"")</f>
        <v/>
      </c>
    </row>
    <row r="1900" customFormat="false" ht="15" hidden="false" customHeight="false" outlineLevel="0" collapsed="false">
      <c r="A1900" s="29" t="s">
        <v>53</v>
      </c>
      <c r="B1900" s="29" t="s">
        <v>3629</v>
      </c>
      <c r="C1900" s="29" t="s">
        <v>115</v>
      </c>
      <c r="D1900" s="29"/>
      <c r="E1900" s="29" t="n">
        <v>0</v>
      </c>
      <c r="F1900" s="29"/>
      <c r="G1900" s="29"/>
      <c r="H1900" s="30" t="n">
        <v>0</v>
      </c>
      <c r="I1900" s="29"/>
      <c r="J1900" s="30" t="n">
        <v>0</v>
      </c>
      <c r="K1900" s="29"/>
      <c r="L1900" s="29" t="s">
        <v>116</v>
      </c>
      <c r="M1900" s="29"/>
      <c r="N1900" s="29"/>
      <c r="O1900" s="29"/>
      <c r="P1900" s="29"/>
      <c r="Q1900" s="29" t="n">
        <f aca="false">IFERROR(VALUE(L1900),"")</f>
        <v>0</v>
      </c>
      <c r="R1900" s="29" t="str">
        <f aca="true">IF(O1900="","",O1900-TODAY())</f>
        <v/>
      </c>
      <c r="S1900" s="29" t="str">
        <f aca="false">IF(C1900="&lt;&lt; vazio &gt;&gt;","VAZIA",IF(AND(O1900&lt;&gt;"",R1900&lt;0),"VENCIDO",IF(AND(O1900&lt;&gt;"",R1900&lt;=Parametros!$B$10),"PRÓX. VENCIMENTO",IF(F1900="Q","QUALIDADE",IF(F1900="S","BLOQUEADO",IF(F1900="R","RESTRITO/DEVOLUÇÃO",IF(OR(N1900="QUAR",N1900="QRES"),"QUARENTENA",IF(OR(B1900="DESCARTE",B1900="DEVOLUÇÃO"),"DESCARTE/DEVOLUÇÃO",IF(AND(D1900="",K1900&lt;&gt;""),"SEM LOTE",IF(AND(Q1900&lt;&gt;"",Q1900&gt;=Parametros!$B$11),"PARADO/SEM GIRO","OK"))))))))))</f>
        <v>VAZIA</v>
      </c>
      <c r="T1900" s="29" t="str">
        <f aca="false">IF(AND($S1900="PARADO/SEM GIRO",$K1900="KG",OR(Painel!$B$5="(Todos)",A1900=Painel!$B$5)*OR(Painel!$E$5="(Todos)",P1900=Painel!$E$5)),$J1900+ROW()/10000000,"")</f>
        <v/>
      </c>
      <c r="U1900" s="29" t="str">
        <f aca="false">IF(AND($S1900="VENCIDO",$K1900="KG",OR(Painel!$B$5="(Todos)",A1900=Painel!$B$5)*OR(Painel!$E$5="(Todos)",P1900=Painel!$E$5)),$J1900+ROW()/10000000,"")</f>
        <v/>
      </c>
    </row>
    <row r="1901" customFormat="false" ht="15" hidden="false" customHeight="false" outlineLevel="0" collapsed="false">
      <c r="A1901" s="29" t="s">
        <v>53</v>
      </c>
      <c r="B1901" s="29" t="s">
        <v>3630</v>
      </c>
      <c r="C1901" s="29" t="s">
        <v>988</v>
      </c>
      <c r="D1901" s="29" t="s">
        <v>852</v>
      </c>
      <c r="E1901" s="29" t="n">
        <v>1</v>
      </c>
      <c r="F1901" s="29"/>
      <c r="G1901" s="29" t="s">
        <v>3631</v>
      </c>
      <c r="H1901" s="30" t="n">
        <v>380</v>
      </c>
      <c r="I1901" s="31" t="n">
        <v>46284</v>
      </c>
      <c r="J1901" s="30" t="n">
        <v>380</v>
      </c>
      <c r="K1901" s="29" t="s">
        <v>120</v>
      </c>
      <c r="L1901" s="29" t="s">
        <v>176</v>
      </c>
      <c r="M1901" s="29"/>
      <c r="N1901" s="29" t="s">
        <v>122</v>
      </c>
      <c r="O1901" s="31" t="n">
        <v>47009</v>
      </c>
      <c r="P1901" s="29" t="s">
        <v>123</v>
      </c>
      <c r="Q1901" s="29" t="n">
        <f aca="false">IFERROR(VALUE(L1901),"")</f>
        <v>2</v>
      </c>
      <c r="R1901" s="29" t="n">
        <f aca="true">IF(O1901="","",O1901-TODAY())</f>
        <v>724</v>
      </c>
      <c r="S1901" s="29" t="str">
        <f aca="false">IF(C1901="&lt;&lt; vazio &gt;&gt;","VAZIA",IF(AND(O1901&lt;&gt;"",R1901&lt;0),"VENCIDO",IF(AND(O1901&lt;&gt;"",R1901&lt;=Parametros!$B$10),"PRÓX. VENCIMENTO",IF(F1901="Q","QUALIDADE",IF(F1901="S","BLOQUEADO",IF(F1901="R","RESTRITO/DEVOLUÇÃO",IF(OR(N1901="QUAR",N1901="QRES"),"QUARENTENA",IF(OR(B1901="DESCARTE",B1901="DEVOLUÇÃO"),"DESCARTE/DEVOLUÇÃO",IF(AND(D1901="",K1901&lt;&gt;""),"SEM LOTE",IF(AND(Q1901&lt;&gt;"",Q1901&gt;=Parametros!$B$11),"PARADO/SEM GIRO","OK"))))))))))</f>
        <v>OK</v>
      </c>
      <c r="T1901" s="29" t="str">
        <f aca="false">IF(AND($S1901="PARADO/SEM GIRO",$K1901="KG",OR(Painel!$B$5="(Todos)",A1901=Painel!$B$5)*OR(Painel!$E$5="(Todos)",P1901=Painel!$E$5)),$J1901+ROW()/10000000,"")</f>
        <v/>
      </c>
      <c r="U1901" s="29" t="str">
        <f aca="false">IF(AND($S1901="VENCIDO",$K1901="KG",OR(Painel!$B$5="(Todos)",A1901=Painel!$B$5)*OR(Painel!$E$5="(Todos)",P1901=Painel!$E$5)),$J1901+ROW()/10000000,"")</f>
        <v/>
      </c>
    </row>
    <row r="1902" customFormat="false" ht="15" hidden="false" customHeight="false" outlineLevel="0" collapsed="false">
      <c r="A1902" s="29" t="s">
        <v>53</v>
      </c>
      <c r="B1902" s="29" t="s">
        <v>3632</v>
      </c>
      <c r="C1902" s="29" t="s">
        <v>186</v>
      </c>
      <c r="D1902" s="29" t="s">
        <v>3633</v>
      </c>
      <c r="E1902" s="29" t="n">
        <v>1</v>
      </c>
      <c r="F1902" s="29"/>
      <c r="G1902" s="29" t="s">
        <v>3634</v>
      </c>
      <c r="H1902" s="30" t="n">
        <v>940</v>
      </c>
      <c r="I1902" s="31" t="n">
        <v>46193</v>
      </c>
      <c r="J1902" s="30" t="n">
        <v>940</v>
      </c>
      <c r="K1902" s="29" t="s">
        <v>120</v>
      </c>
      <c r="L1902" s="29" t="s">
        <v>3635</v>
      </c>
      <c r="M1902" s="29"/>
      <c r="N1902" s="29" t="s">
        <v>122</v>
      </c>
      <c r="O1902" s="31" t="n">
        <v>46702</v>
      </c>
      <c r="P1902" s="29" t="s">
        <v>123</v>
      </c>
      <c r="Q1902" s="29" t="n">
        <f aca="false">IFERROR(VALUE(L1902),"")</f>
        <v>92</v>
      </c>
      <c r="R1902" s="29" t="n">
        <f aca="true">IF(O1902="","",O1902-TODAY())</f>
        <v>417</v>
      </c>
      <c r="S1902" s="29" t="str">
        <f aca="false">IF(C1902="&lt;&lt; vazio &gt;&gt;","VAZIA",IF(AND(O1902&lt;&gt;"",R1902&lt;0),"VENCIDO",IF(AND(O1902&lt;&gt;"",R1902&lt;=Parametros!$B$10),"PRÓX. VENCIMENTO",IF(F1902="Q","QUALIDADE",IF(F1902="S","BLOQUEADO",IF(F1902="R","RESTRITO/DEVOLUÇÃO",IF(OR(N1902="QUAR",N1902="QRES"),"QUARENTENA",IF(OR(B1902="DESCARTE",B1902="DEVOLUÇÃO"),"DESCARTE/DEVOLUÇÃO",IF(AND(D1902="",K1902&lt;&gt;""),"SEM LOTE",IF(AND(Q1902&lt;&gt;"",Q1902&gt;=Parametros!$B$11),"PARADO/SEM GIRO","OK"))))))))))</f>
        <v>PARADO/SEM GIRO</v>
      </c>
      <c r="T1902" s="29" t="n">
        <f aca="false">IF(AND($S1902="PARADO/SEM GIRO",$K1902="KG",OR(Painel!$B$5="(Todos)",A1902=Painel!$B$5)*OR(Painel!$E$5="(Todos)",P1902=Painel!$E$5)),$J1902+ROW()/10000000,"")</f>
        <v>940.0001902</v>
      </c>
      <c r="U1902" s="29" t="str">
        <f aca="false">IF(AND($S1902="VENCIDO",$K1902="KG",OR(Painel!$B$5="(Todos)",A1902=Painel!$B$5)*OR(Painel!$E$5="(Todos)",P1902=Painel!$E$5)),$J1902+ROW()/10000000,"")</f>
        <v/>
      </c>
    </row>
    <row r="1903" customFormat="false" ht="15" hidden="false" customHeight="false" outlineLevel="0" collapsed="false">
      <c r="A1903" s="29" t="s">
        <v>53</v>
      </c>
      <c r="B1903" s="29" t="s">
        <v>3636</v>
      </c>
      <c r="C1903" s="29" t="s">
        <v>186</v>
      </c>
      <c r="D1903" s="29" t="s">
        <v>3527</v>
      </c>
      <c r="E1903" s="29" t="n">
        <v>1</v>
      </c>
      <c r="F1903" s="29" t="s">
        <v>268</v>
      </c>
      <c r="G1903" s="29" t="s">
        <v>3637</v>
      </c>
      <c r="H1903" s="30" t="n">
        <v>545.4</v>
      </c>
      <c r="I1903" s="31" t="n">
        <v>46285</v>
      </c>
      <c r="J1903" s="30" t="n">
        <v>545.4</v>
      </c>
      <c r="K1903" s="29" t="s">
        <v>120</v>
      </c>
      <c r="L1903" s="29" t="s">
        <v>116</v>
      </c>
      <c r="M1903" s="29"/>
      <c r="N1903" s="29" t="s">
        <v>122</v>
      </c>
      <c r="O1903" s="31" t="n">
        <v>46832</v>
      </c>
      <c r="P1903" s="29" t="s">
        <v>123</v>
      </c>
      <c r="Q1903" s="29" t="n">
        <f aca="false">IFERROR(VALUE(L1903),"")</f>
        <v>0</v>
      </c>
      <c r="R1903" s="29" t="n">
        <f aca="true">IF(O1903="","",O1903-TODAY())</f>
        <v>547</v>
      </c>
      <c r="S1903" s="29" t="str">
        <f aca="false">IF(C1903="&lt;&lt; vazio &gt;&gt;","VAZIA",IF(AND(O1903&lt;&gt;"",R1903&lt;0),"VENCIDO",IF(AND(O1903&lt;&gt;"",R1903&lt;=Parametros!$B$10),"PRÓX. VENCIMENTO",IF(F1903="Q","QUALIDADE",IF(F1903="S","BLOQUEADO",IF(F1903="R","RESTRITO/DEVOLUÇÃO",IF(OR(N1903="QUAR",N1903="QRES"),"QUARENTENA",IF(OR(B1903="DESCARTE",B1903="DEVOLUÇÃO"),"DESCARTE/DEVOLUÇÃO",IF(AND(D1903="",K1903&lt;&gt;""),"SEM LOTE",IF(AND(Q1903&lt;&gt;"",Q1903&gt;=Parametros!$B$11),"PARADO/SEM GIRO","OK"))))))))))</f>
        <v>QUALIDADE</v>
      </c>
      <c r="T1903" s="29" t="str">
        <f aca="false">IF(AND($S1903="PARADO/SEM GIRO",$K1903="KG",OR(Painel!$B$5="(Todos)",A1903=Painel!$B$5)*OR(Painel!$E$5="(Todos)",P1903=Painel!$E$5)),$J1903+ROW()/10000000,"")</f>
        <v/>
      </c>
      <c r="U1903" s="29" t="str">
        <f aca="false">IF(AND($S1903="VENCIDO",$K1903="KG",OR(Painel!$B$5="(Todos)",A1903=Painel!$B$5)*OR(Painel!$E$5="(Todos)",P1903=Painel!$E$5)),$J1903+ROW()/10000000,"")</f>
        <v/>
      </c>
    </row>
    <row r="1904" customFormat="false" ht="15" hidden="false" customHeight="false" outlineLevel="0" collapsed="false">
      <c r="A1904" s="29" t="s">
        <v>53</v>
      </c>
      <c r="B1904" s="29" t="s">
        <v>3638</v>
      </c>
      <c r="C1904" s="29" t="s">
        <v>186</v>
      </c>
      <c r="D1904" s="29" t="s">
        <v>2157</v>
      </c>
      <c r="E1904" s="29" t="n">
        <v>1</v>
      </c>
      <c r="F1904" s="29" t="s">
        <v>137</v>
      </c>
      <c r="G1904" s="29" t="s">
        <v>3639</v>
      </c>
      <c r="H1904" s="30" t="n">
        <v>545.4</v>
      </c>
      <c r="I1904" s="31" t="n">
        <v>46280</v>
      </c>
      <c r="J1904" s="30" t="n">
        <v>545.4</v>
      </c>
      <c r="K1904" s="29" t="s">
        <v>120</v>
      </c>
      <c r="L1904" s="29" t="s">
        <v>144</v>
      </c>
      <c r="M1904" s="29"/>
      <c r="N1904" s="29" t="s">
        <v>122</v>
      </c>
      <c r="O1904" s="31" t="n">
        <v>46812</v>
      </c>
      <c r="P1904" s="29" t="s">
        <v>123</v>
      </c>
      <c r="Q1904" s="29" t="n">
        <f aca="false">IFERROR(VALUE(L1904),"")</f>
        <v>5</v>
      </c>
      <c r="R1904" s="29" t="n">
        <f aca="true">IF(O1904="","",O1904-TODAY())</f>
        <v>527</v>
      </c>
      <c r="S1904" s="29" t="str">
        <f aca="false">IF(C1904="&lt;&lt; vazio &gt;&gt;","VAZIA",IF(AND(O1904&lt;&gt;"",R1904&lt;0),"VENCIDO",IF(AND(O1904&lt;&gt;"",R1904&lt;=Parametros!$B$10),"PRÓX. VENCIMENTO",IF(F1904="Q","QUALIDADE",IF(F1904="S","BLOQUEADO",IF(F1904="R","RESTRITO/DEVOLUÇÃO",IF(OR(N1904="QUAR",N1904="QRES"),"QUARENTENA",IF(OR(B1904="DESCARTE",B1904="DEVOLUÇÃO"),"DESCARTE/DEVOLUÇÃO",IF(AND(D1904="",K1904&lt;&gt;""),"SEM LOTE",IF(AND(Q1904&lt;&gt;"",Q1904&gt;=Parametros!$B$11),"PARADO/SEM GIRO","OK"))))))))))</f>
        <v>BLOQUEADO</v>
      </c>
      <c r="T1904" s="29" t="str">
        <f aca="false">IF(AND($S1904="PARADO/SEM GIRO",$K1904="KG",OR(Painel!$B$5="(Todos)",A1904=Painel!$B$5)*OR(Painel!$E$5="(Todos)",P1904=Painel!$E$5)),$J1904+ROW()/10000000,"")</f>
        <v/>
      </c>
      <c r="U1904" s="29" t="str">
        <f aca="false">IF(AND($S1904="VENCIDO",$K1904="KG",OR(Painel!$B$5="(Todos)",A1904=Painel!$B$5)*OR(Painel!$E$5="(Todos)",P1904=Painel!$E$5)),$J1904+ROW()/10000000,"")</f>
        <v/>
      </c>
    </row>
    <row r="1905" customFormat="false" ht="15" hidden="false" customHeight="false" outlineLevel="0" collapsed="false">
      <c r="A1905" s="29" t="s">
        <v>53</v>
      </c>
      <c r="B1905" s="29" t="s">
        <v>3640</v>
      </c>
      <c r="C1905" s="29" t="s">
        <v>785</v>
      </c>
      <c r="D1905" s="29" t="s">
        <v>841</v>
      </c>
      <c r="E1905" s="29" t="n">
        <v>1</v>
      </c>
      <c r="F1905" s="29"/>
      <c r="G1905" s="29" t="s">
        <v>3641</v>
      </c>
      <c r="H1905" s="30" t="n">
        <v>1000</v>
      </c>
      <c r="I1905" s="31" t="n">
        <v>46282</v>
      </c>
      <c r="J1905" s="30" t="n">
        <v>1000</v>
      </c>
      <c r="K1905" s="29" t="s">
        <v>120</v>
      </c>
      <c r="L1905" s="29" t="s">
        <v>400</v>
      </c>
      <c r="M1905" s="29"/>
      <c r="N1905" s="29" t="s">
        <v>122</v>
      </c>
      <c r="O1905" s="31" t="n">
        <v>46825</v>
      </c>
      <c r="P1905" s="29" t="s">
        <v>123</v>
      </c>
      <c r="Q1905" s="29" t="n">
        <f aca="false">IFERROR(VALUE(L1905),"")</f>
        <v>3</v>
      </c>
      <c r="R1905" s="29" t="n">
        <f aca="true">IF(O1905="","",O1905-TODAY())</f>
        <v>540</v>
      </c>
      <c r="S1905" s="29" t="str">
        <f aca="false">IF(C1905="&lt;&lt; vazio &gt;&gt;","VAZIA",IF(AND(O1905&lt;&gt;"",R1905&lt;0),"VENCIDO",IF(AND(O1905&lt;&gt;"",R1905&lt;=Parametros!$B$10),"PRÓX. VENCIMENTO",IF(F1905="Q","QUALIDADE",IF(F1905="S","BLOQUEADO",IF(F1905="R","RESTRITO/DEVOLUÇÃO",IF(OR(N1905="QUAR",N1905="QRES"),"QUARENTENA",IF(OR(B1905="DESCARTE",B1905="DEVOLUÇÃO"),"DESCARTE/DEVOLUÇÃO",IF(AND(D1905="",K1905&lt;&gt;""),"SEM LOTE",IF(AND(Q1905&lt;&gt;"",Q1905&gt;=Parametros!$B$11),"PARADO/SEM GIRO","OK"))))))))))</f>
        <v>OK</v>
      </c>
      <c r="T1905" s="29" t="str">
        <f aca="false">IF(AND($S1905="PARADO/SEM GIRO",$K1905="KG",OR(Painel!$B$5="(Todos)",A1905=Painel!$B$5)*OR(Painel!$E$5="(Todos)",P1905=Painel!$E$5)),$J1905+ROW()/10000000,"")</f>
        <v/>
      </c>
      <c r="U1905" s="29" t="str">
        <f aca="false">IF(AND($S1905="VENCIDO",$K1905="KG",OR(Painel!$B$5="(Todos)",A1905=Painel!$B$5)*OR(Painel!$E$5="(Todos)",P1905=Painel!$E$5)),$J1905+ROW()/10000000,"")</f>
        <v/>
      </c>
    </row>
    <row r="1906" customFormat="false" ht="15" hidden="false" customHeight="false" outlineLevel="0" collapsed="false">
      <c r="A1906" s="29" t="s">
        <v>53</v>
      </c>
      <c r="B1906" s="29" t="s">
        <v>3642</v>
      </c>
      <c r="C1906" s="29" t="s">
        <v>320</v>
      </c>
      <c r="D1906" s="29" t="s">
        <v>584</v>
      </c>
      <c r="E1906" s="29" t="n">
        <v>1</v>
      </c>
      <c r="F1906" s="29"/>
      <c r="G1906" s="29" t="s">
        <v>3643</v>
      </c>
      <c r="H1906" s="30" t="n">
        <v>700</v>
      </c>
      <c r="I1906" s="31" t="n">
        <v>46280</v>
      </c>
      <c r="J1906" s="30" t="n">
        <v>700</v>
      </c>
      <c r="K1906" s="29" t="s">
        <v>120</v>
      </c>
      <c r="L1906" s="29" t="s">
        <v>144</v>
      </c>
      <c r="M1906" s="29"/>
      <c r="N1906" s="29" t="s">
        <v>122</v>
      </c>
      <c r="O1906" s="31" t="n">
        <v>46820</v>
      </c>
      <c r="P1906" s="29" t="s">
        <v>123</v>
      </c>
      <c r="Q1906" s="29" t="n">
        <f aca="false">IFERROR(VALUE(L1906),"")</f>
        <v>5</v>
      </c>
      <c r="R1906" s="29" t="n">
        <f aca="true">IF(O1906="","",O1906-TODAY())</f>
        <v>535</v>
      </c>
      <c r="S1906" s="29" t="str">
        <f aca="false">IF(C1906="&lt;&lt; vazio &gt;&gt;","VAZIA",IF(AND(O1906&lt;&gt;"",R1906&lt;0),"VENCIDO",IF(AND(O1906&lt;&gt;"",R1906&lt;=Parametros!$B$10),"PRÓX. VENCIMENTO",IF(F1906="Q","QUALIDADE",IF(F1906="S","BLOQUEADO",IF(F1906="R","RESTRITO/DEVOLUÇÃO",IF(OR(N1906="QUAR",N1906="QRES"),"QUARENTENA",IF(OR(B1906="DESCARTE",B1906="DEVOLUÇÃO"),"DESCARTE/DEVOLUÇÃO",IF(AND(D1906="",K1906&lt;&gt;""),"SEM LOTE",IF(AND(Q1906&lt;&gt;"",Q1906&gt;=Parametros!$B$11),"PARADO/SEM GIRO","OK"))))))))))</f>
        <v>OK</v>
      </c>
      <c r="T1906" s="29" t="str">
        <f aca="false">IF(AND($S1906="PARADO/SEM GIRO",$K1906="KG",OR(Painel!$B$5="(Todos)",A1906=Painel!$B$5)*OR(Painel!$E$5="(Todos)",P1906=Painel!$E$5)),$J1906+ROW()/10000000,"")</f>
        <v/>
      </c>
      <c r="U1906" s="29" t="str">
        <f aca="false">IF(AND($S1906="VENCIDO",$K1906="KG",OR(Painel!$B$5="(Todos)",A1906=Painel!$B$5)*OR(Painel!$E$5="(Todos)",P1906=Painel!$E$5)),$J1906+ROW()/10000000,"")</f>
        <v/>
      </c>
    </row>
    <row r="1907" customFormat="false" ht="15" hidden="false" customHeight="false" outlineLevel="0" collapsed="false">
      <c r="A1907" s="29" t="s">
        <v>53</v>
      </c>
      <c r="B1907" s="29" t="s">
        <v>3644</v>
      </c>
      <c r="C1907" s="29" t="s">
        <v>1381</v>
      </c>
      <c r="D1907" s="29" t="s">
        <v>2544</v>
      </c>
      <c r="E1907" s="29" t="n">
        <v>1</v>
      </c>
      <c r="F1907" s="29"/>
      <c r="G1907" s="29" t="s">
        <v>3645</v>
      </c>
      <c r="H1907" s="30" t="n">
        <v>800</v>
      </c>
      <c r="I1907" s="31" t="n">
        <v>46231</v>
      </c>
      <c r="J1907" s="30" t="n">
        <v>800</v>
      </c>
      <c r="K1907" s="29" t="s">
        <v>120</v>
      </c>
      <c r="L1907" s="29" t="s">
        <v>2246</v>
      </c>
      <c r="M1907" s="29"/>
      <c r="N1907" s="29" t="s">
        <v>122</v>
      </c>
      <c r="O1907" s="31" t="n">
        <v>46591</v>
      </c>
      <c r="P1907" s="29" t="s">
        <v>123</v>
      </c>
      <c r="Q1907" s="29" t="n">
        <f aca="false">IFERROR(VALUE(L1907),"")</f>
        <v>54</v>
      </c>
      <c r="R1907" s="29" t="n">
        <f aca="true">IF(O1907="","",O1907-TODAY())</f>
        <v>306</v>
      </c>
      <c r="S1907" s="29" t="str">
        <f aca="false">IF(C1907="&lt;&lt; vazio &gt;&gt;","VAZIA",IF(AND(O1907&lt;&gt;"",R1907&lt;0),"VENCIDO",IF(AND(O1907&lt;&gt;"",R1907&lt;=Parametros!$B$10),"PRÓX. VENCIMENTO",IF(F1907="Q","QUALIDADE",IF(F1907="S","BLOQUEADO",IF(F1907="R","RESTRITO/DEVOLUÇÃO",IF(OR(N1907="QUAR",N1907="QRES"),"QUARENTENA",IF(OR(B1907="DESCARTE",B1907="DEVOLUÇÃO"),"DESCARTE/DEVOLUÇÃO",IF(AND(D1907="",K1907&lt;&gt;""),"SEM LOTE",IF(AND(Q1907&lt;&gt;"",Q1907&gt;=Parametros!$B$11),"PARADO/SEM GIRO","OK"))))))))))</f>
        <v>OK</v>
      </c>
      <c r="T1907" s="29" t="str">
        <f aca="false">IF(AND($S1907="PARADO/SEM GIRO",$K1907="KG",OR(Painel!$B$5="(Todos)",A1907=Painel!$B$5)*OR(Painel!$E$5="(Todos)",P1907=Painel!$E$5)),$J1907+ROW()/10000000,"")</f>
        <v/>
      </c>
      <c r="U1907" s="29" t="str">
        <f aca="false">IF(AND($S1907="VENCIDO",$K1907="KG",OR(Painel!$B$5="(Todos)",A1907=Painel!$B$5)*OR(Painel!$E$5="(Todos)",P1907=Painel!$E$5)),$J1907+ROW()/10000000,"")</f>
        <v/>
      </c>
    </row>
    <row r="1908" customFormat="false" ht="15" hidden="false" customHeight="false" outlineLevel="0" collapsed="false">
      <c r="A1908" s="29" t="s">
        <v>53</v>
      </c>
      <c r="B1908" s="29" t="s">
        <v>3646</v>
      </c>
      <c r="C1908" s="29" t="s">
        <v>250</v>
      </c>
      <c r="D1908" s="29" t="s">
        <v>757</v>
      </c>
      <c r="E1908" s="29" t="n">
        <v>1</v>
      </c>
      <c r="F1908" s="29"/>
      <c r="G1908" s="29" t="s">
        <v>3647</v>
      </c>
      <c r="H1908" s="30" t="n">
        <v>1000</v>
      </c>
      <c r="I1908" s="31" t="n">
        <v>46274</v>
      </c>
      <c r="J1908" s="30" t="n">
        <v>1000</v>
      </c>
      <c r="K1908" s="29" t="s">
        <v>120</v>
      </c>
      <c r="L1908" s="29" t="s">
        <v>138</v>
      </c>
      <c r="M1908" s="29"/>
      <c r="N1908" s="29" t="s">
        <v>122</v>
      </c>
      <c r="O1908" s="31" t="n">
        <v>46818</v>
      </c>
      <c r="P1908" s="29" t="s">
        <v>123</v>
      </c>
      <c r="Q1908" s="29" t="n">
        <f aca="false">IFERROR(VALUE(L1908),"")</f>
        <v>11</v>
      </c>
      <c r="R1908" s="29" t="n">
        <f aca="true">IF(O1908="","",O1908-TODAY())</f>
        <v>533</v>
      </c>
      <c r="S1908" s="29" t="str">
        <f aca="false">IF(C1908="&lt;&lt; vazio &gt;&gt;","VAZIA",IF(AND(O1908&lt;&gt;"",R1908&lt;0),"VENCIDO",IF(AND(O1908&lt;&gt;"",R1908&lt;=Parametros!$B$10),"PRÓX. VENCIMENTO",IF(F1908="Q","QUALIDADE",IF(F1908="S","BLOQUEADO",IF(F1908="R","RESTRITO/DEVOLUÇÃO",IF(OR(N1908="QUAR",N1908="QRES"),"QUARENTENA",IF(OR(B1908="DESCARTE",B1908="DEVOLUÇÃO"),"DESCARTE/DEVOLUÇÃO",IF(AND(D1908="",K1908&lt;&gt;""),"SEM LOTE",IF(AND(Q1908&lt;&gt;"",Q1908&gt;=Parametros!$B$11),"PARADO/SEM GIRO","OK"))))))))))</f>
        <v>OK</v>
      </c>
      <c r="T1908" s="29" t="str">
        <f aca="false">IF(AND($S1908="PARADO/SEM GIRO",$K1908="KG",OR(Painel!$B$5="(Todos)",A1908=Painel!$B$5)*OR(Painel!$E$5="(Todos)",P1908=Painel!$E$5)),$J1908+ROW()/10000000,"")</f>
        <v/>
      </c>
      <c r="U1908" s="29" t="str">
        <f aca="false">IF(AND($S1908="VENCIDO",$K1908="KG",OR(Painel!$B$5="(Todos)",A1908=Painel!$B$5)*OR(Painel!$E$5="(Todos)",P1908=Painel!$E$5)),$J1908+ROW()/10000000,"")</f>
        <v/>
      </c>
    </row>
    <row r="1909" customFormat="false" ht="15" hidden="false" customHeight="false" outlineLevel="0" collapsed="false">
      <c r="A1909" s="29" t="s">
        <v>53</v>
      </c>
      <c r="B1909" s="29" t="s">
        <v>3648</v>
      </c>
      <c r="C1909" s="29" t="s">
        <v>115</v>
      </c>
      <c r="D1909" s="29"/>
      <c r="E1909" s="29" t="n">
        <v>0</v>
      </c>
      <c r="F1909" s="29"/>
      <c r="G1909" s="29"/>
      <c r="H1909" s="30" t="n">
        <v>0</v>
      </c>
      <c r="I1909" s="29"/>
      <c r="J1909" s="30" t="n">
        <v>0</v>
      </c>
      <c r="K1909" s="29"/>
      <c r="L1909" s="29" t="s">
        <v>116</v>
      </c>
      <c r="M1909" s="29"/>
      <c r="N1909" s="29"/>
      <c r="O1909" s="29"/>
      <c r="P1909" s="29"/>
      <c r="Q1909" s="29" t="n">
        <f aca="false">IFERROR(VALUE(L1909),"")</f>
        <v>0</v>
      </c>
      <c r="R1909" s="29" t="str">
        <f aca="true">IF(O1909="","",O1909-TODAY())</f>
        <v/>
      </c>
      <c r="S1909" s="29" t="str">
        <f aca="false">IF(C1909="&lt;&lt; vazio &gt;&gt;","VAZIA",IF(AND(O1909&lt;&gt;"",R1909&lt;0),"VENCIDO",IF(AND(O1909&lt;&gt;"",R1909&lt;=Parametros!$B$10),"PRÓX. VENCIMENTO",IF(F1909="Q","QUALIDADE",IF(F1909="S","BLOQUEADO",IF(F1909="R","RESTRITO/DEVOLUÇÃO",IF(OR(N1909="QUAR",N1909="QRES"),"QUARENTENA",IF(OR(B1909="DESCARTE",B1909="DEVOLUÇÃO"),"DESCARTE/DEVOLUÇÃO",IF(AND(D1909="",K1909&lt;&gt;""),"SEM LOTE",IF(AND(Q1909&lt;&gt;"",Q1909&gt;=Parametros!$B$11),"PARADO/SEM GIRO","OK"))))))))))</f>
        <v>VAZIA</v>
      </c>
      <c r="T1909" s="29" t="str">
        <f aca="false">IF(AND($S1909="PARADO/SEM GIRO",$K1909="KG",OR(Painel!$B$5="(Todos)",A1909=Painel!$B$5)*OR(Painel!$E$5="(Todos)",P1909=Painel!$E$5)),$J1909+ROW()/10000000,"")</f>
        <v/>
      </c>
      <c r="U1909" s="29" t="str">
        <f aca="false">IF(AND($S1909="VENCIDO",$K1909="KG",OR(Painel!$B$5="(Todos)",A1909=Painel!$B$5)*OR(Painel!$E$5="(Todos)",P1909=Painel!$E$5)),$J1909+ROW()/10000000,"")</f>
        <v/>
      </c>
    </row>
    <row r="1910" customFormat="false" ht="15" hidden="false" customHeight="false" outlineLevel="0" collapsed="false">
      <c r="A1910" s="29" t="s">
        <v>53</v>
      </c>
      <c r="B1910" s="29" t="s">
        <v>3649</v>
      </c>
      <c r="C1910" s="29" t="s">
        <v>876</v>
      </c>
      <c r="D1910" s="29" t="s">
        <v>877</v>
      </c>
      <c r="E1910" s="29" t="n">
        <v>1</v>
      </c>
      <c r="F1910" s="29"/>
      <c r="G1910" s="29" t="s">
        <v>3650</v>
      </c>
      <c r="H1910" s="30" t="n">
        <v>720</v>
      </c>
      <c r="I1910" s="31" t="n">
        <v>46279</v>
      </c>
      <c r="J1910" s="30" t="n">
        <v>720</v>
      </c>
      <c r="K1910" s="29" t="s">
        <v>120</v>
      </c>
      <c r="L1910" s="29" t="s">
        <v>350</v>
      </c>
      <c r="M1910" s="29"/>
      <c r="N1910" s="29" t="s">
        <v>122</v>
      </c>
      <c r="O1910" s="31" t="n">
        <v>46821</v>
      </c>
      <c r="P1910" s="29" t="s">
        <v>123</v>
      </c>
      <c r="Q1910" s="29" t="n">
        <f aca="false">IFERROR(VALUE(L1910),"")</f>
        <v>6</v>
      </c>
      <c r="R1910" s="29" t="n">
        <f aca="true">IF(O1910="","",O1910-TODAY())</f>
        <v>536</v>
      </c>
      <c r="S1910" s="29" t="str">
        <f aca="false">IF(C1910="&lt;&lt; vazio &gt;&gt;","VAZIA",IF(AND(O1910&lt;&gt;"",R1910&lt;0),"VENCIDO",IF(AND(O1910&lt;&gt;"",R1910&lt;=Parametros!$B$10),"PRÓX. VENCIMENTO",IF(F1910="Q","QUALIDADE",IF(F1910="S","BLOQUEADO",IF(F1910="R","RESTRITO/DEVOLUÇÃO",IF(OR(N1910="QUAR",N1910="QRES"),"QUARENTENA",IF(OR(B1910="DESCARTE",B1910="DEVOLUÇÃO"),"DESCARTE/DEVOLUÇÃO",IF(AND(D1910="",K1910&lt;&gt;""),"SEM LOTE",IF(AND(Q1910&lt;&gt;"",Q1910&gt;=Parametros!$B$11),"PARADO/SEM GIRO","OK"))))))))))</f>
        <v>OK</v>
      </c>
      <c r="T1910" s="29" t="str">
        <f aca="false">IF(AND($S1910="PARADO/SEM GIRO",$K1910="KG",OR(Painel!$B$5="(Todos)",A1910=Painel!$B$5)*OR(Painel!$E$5="(Todos)",P1910=Painel!$E$5)),$J1910+ROW()/10000000,"")</f>
        <v/>
      </c>
      <c r="U1910" s="29" t="str">
        <f aca="false">IF(AND($S1910="VENCIDO",$K1910="KG",OR(Painel!$B$5="(Todos)",A1910=Painel!$B$5)*OR(Painel!$E$5="(Todos)",P1910=Painel!$E$5)),$J1910+ROW()/10000000,"")</f>
        <v/>
      </c>
    </row>
    <row r="1911" customFormat="false" ht="15" hidden="false" customHeight="false" outlineLevel="0" collapsed="false">
      <c r="A1911" s="29" t="s">
        <v>53</v>
      </c>
      <c r="B1911" s="29" t="s">
        <v>3651</v>
      </c>
      <c r="C1911" s="29" t="s">
        <v>917</v>
      </c>
      <c r="D1911" s="29" t="s">
        <v>391</v>
      </c>
      <c r="E1911" s="29" t="n">
        <v>1</v>
      </c>
      <c r="F1911" s="29"/>
      <c r="G1911" s="29" t="s">
        <v>3652</v>
      </c>
      <c r="H1911" s="30" t="n">
        <v>800</v>
      </c>
      <c r="I1911" s="31" t="n">
        <v>46273</v>
      </c>
      <c r="J1911" s="30" t="n">
        <v>800</v>
      </c>
      <c r="K1911" s="29" t="s">
        <v>120</v>
      </c>
      <c r="L1911" s="29" t="s">
        <v>149</v>
      </c>
      <c r="M1911" s="29"/>
      <c r="N1911" s="29" t="s">
        <v>122</v>
      </c>
      <c r="O1911" s="31" t="n">
        <v>46809</v>
      </c>
      <c r="P1911" s="29" t="s">
        <v>123</v>
      </c>
      <c r="Q1911" s="29" t="n">
        <f aca="false">IFERROR(VALUE(L1911),"")</f>
        <v>12</v>
      </c>
      <c r="R1911" s="29" t="n">
        <f aca="true">IF(O1911="","",O1911-TODAY())</f>
        <v>524</v>
      </c>
      <c r="S1911" s="29" t="str">
        <f aca="false">IF(C1911="&lt;&lt; vazio &gt;&gt;","VAZIA",IF(AND(O1911&lt;&gt;"",R1911&lt;0),"VENCIDO",IF(AND(O1911&lt;&gt;"",R1911&lt;=Parametros!$B$10),"PRÓX. VENCIMENTO",IF(F1911="Q","QUALIDADE",IF(F1911="S","BLOQUEADO",IF(F1911="R","RESTRITO/DEVOLUÇÃO",IF(OR(N1911="QUAR",N1911="QRES"),"QUARENTENA",IF(OR(B1911="DESCARTE",B1911="DEVOLUÇÃO"),"DESCARTE/DEVOLUÇÃO",IF(AND(D1911="",K1911&lt;&gt;""),"SEM LOTE",IF(AND(Q1911&lt;&gt;"",Q1911&gt;=Parametros!$B$11),"PARADO/SEM GIRO","OK"))))))))))</f>
        <v>OK</v>
      </c>
      <c r="T1911" s="29" t="str">
        <f aca="false">IF(AND($S1911="PARADO/SEM GIRO",$K1911="KG",OR(Painel!$B$5="(Todos)",A1911=Painel!$B$5)*OR(Painel!$E$5="(Todos)",P1911=Painel!$E$5)),$J1911+ROW()/10000000,"")</f>
        <v/>
      </c>
      <c r="U1911" s="29" t="str">
        <f aca="false">IF(AND($S1911="VENCIDO",$K1911="KG",OR(Painel!$B$5="(Todos)",A1911=Painel!$B$5)*OR(Painel!$E$5="(Todos)",P1911=Painel!$E$5)),$J1911+ROW()/10000000,"")</f>
        <v/>
      </c>
    </row>
    <row r="1912" customFormat="false" ht="15" hidden="false" customHeight="false" outlineLevel="0" collapsed="false">
      <c r="A1912" s="29" t="s">
        <v>53</v>
      </c>
      <c r="B1912" s="29" t="s">
        <v>3653</v>
      </c>
      <c r="C1912" s="29" t="s">
        <v>679</v>
      </c>
      <c r="D1912" s="29" t="s">
        <v>1090</v>
      </c>
      <c r="E1912" s="29" t="n">
        <v>1</v>
      </c>
      <c r="F1912" s="29" t="s">
        <v>268</v>
      </c>
      <c r="G1912" s="29" t="s">
        <v>3654</v>
      </c>
      <c r="H1912" s="30" t="n">
        <v>720</v>
      </c>
      <c r="I1912" s="31" t="n">
        <v>46282</v>
      </c>
      <c r="J1912" s="30" t="n">
        <v>720</v>
      </c>
      <c r="K1912" s="29" t="s">
        <v>120</v>
      </c>
      <c r="L1912" s="29" t="s">
        <v>400</v>
      </c>
      <c r="M1912" s="29"/>
      <c r="N1912" s="29" t="s">
        <v>122</v>
      </c>
      <c r="O1912" s="31" t="n">
        <v>46646</v>
      </c>
      <c r="P1912" s="29" t="s">
        <v>123</v>
      </c>
      <c r="Q1912" s="29" t="n">
        <f aca="false">IFERROR(VALUE(L1912),"")</f>
        <v>3</v>
      </c>
      <c r="R1912" s="29" t="n">
        <f aca="true">IF(O1912="","",O1912-TODAY())</f>
        <v>361</v>
      </c>
      <c r="S1912" s="29" t="str">
        <f aca="false">IF(C1912="&lt;&lt; vazio &gt;&gt;","VAZIA",IF(AND(O1912&lt;&gt;"",R1912&lt;0),"VENCIDO",IF(AND(O1912&lt;&gt;"",R1912&lt;=Parametros!$B$10),"PRÓX. VENCIMENTO",IF(F1912="Q","QUALIDADE",IF(F1912="S","BLOQUEADO",IF(F1912="R","RESTRITO/DEVOLUÇÃO",IF(OR(N1912="QUAR",N1912="QRES"),"QUARENTENA",IF(OR(B1912="DESCARTE",B1912="DEVOLUÇÃO"),"DESCARTE/DEVOLUÇÃO",IF(AND(D1912="",K1912&lt;&gt;""),"SEM LOTE",IF(AND(Q1912&lt;&gt;"",Q1912&gt;=Parametros!$B$11),"PARADO/SEM GIRO","OK"))))))))))</f>
        <v>QUALIDADE</v>
      </c>
      <c r="T1912" s="29" t="str">
        <f aca="false">IF(AND($S1912="PARADO/SEM GIRO",$K1912="KG",OR(Painel!$B$5="(Todos)",A1912=Painel!$B$5)*OR(Painel!$E$5="(Todos)",P1912=Painel!$E$5)),$J1912+ROW()/10000000,"")</f>
        <v/>
      </c>
      <c r="U1912" s="29" t="str">
        <f aca="false">IF(AND($S1912="VENCIDO",$K1912="KG",OR(Painel!$B$5="(Todos)",A1912=Painel!$B$5)*OR(Painel!$E$5="(Todos)",P1912=Painel!$E$5)),$J1912+ROW()/10000000,"")</f>
        <v/>
      </c>
    </row>
    <row r="1913" customFormat="false" ht="15" hidden="false" customHeight="false" outlineLevel="0" collapsed="false">
      <c r="A1913" s="29" t="s">
        <v>53</v>
      </c>
      <c r="B1913" s="29" t="s">
        <v>3655</v>
      </c>
      <c r="C1913" s="29" t="s">
        <v>909</v>
      </c>
      <c r="D1913" s="29" t="s">
        <v>1015</v>
      </c>
      <c r="E1913" s="29" t="n">
        <v>1</v>
      </c>
      <c r="F1913" s="29"/>
      <c r="G1913" s="29" t="s">
        <v>3656</v>
      </c>
      <c r="H1913" s="30" t="n">
        <v>540</v>
      </c>
      <c r="I1913" s="31" t="n">
        <v>46279</v>
      </c>
      <c r="J1913" s="30" t="n">
        <v>540</v>
      </c>
      <c r="K1913" s="29" t="s">
        <v>120</v>
      </c>
      <c r="L1913" s="29" t="s">
        <v>350</v>
      </c>
      <c r="M1913" s="29"/>
      <c r="N1913" s="29" t="s">
        <v>122</v>
      </c>
      <c r="O1913" s="31" t="n">
        <v>46821</v>
      </c>
      <c r="P1913" s="29" t="s">
        <v>123</v>
      </c>
      <c r="Q1913" s="29" t="n">
        <f aca="false">IFERROR(VALUE(L1913),"")</f>
        <v>6</v>
      </c>
      <c r="R1913" s="29" t="n">
        <f aca="true">IF(O1913="","",O1913-TODAY())</f>
        <v>536</v>
      </c>
      <c r="S1913" s="29" t="str">
        <f aca="false">IF(C1913="&lt;&lt; vazio &gt;&gt;","VAZIA",IF(AND(O1913&lt;&gt;"",R1913&lt;0),"VENCIDO",IF(AND(O1913&lt;&gt;"",R1913&lt;=Parametros!$B$10),"PRÓX. VENCIMENTO",IF(F1913="Q","QUALIDADE",IF(F1913="S","BLOQUEADO",IF(F1913="R","RESTRITO/DEVOLUÇÃO",IF(OR(N1913="QUAR",N1913="QRES"),"QUARENTENA",IF(OR(B1913="DESCARTE",B1913="DEVOLUÇÃO"),"DESCARTE/DEVOLUÇÃO",IF(AND(D1913="",K1913&lt;&gt;""),"SEM LOTE",IF(AND(Q1913&lt;&gt;"",Q1913&gt;=Parametros!$B$11),"PARADO/SEM GIRO","OK"))))))))))</f>
        <v>OK</v>
      </c>
      <c r="T1913" s="29" t="str">
        <f aca="false">IF(AND($S1913="PARADO/SEM GIRO",$K1913="KG",OR(Painel!$B$5="(Todos)",A1913=Painel!$B$5)*OR(Painel!$E$5="(Todos)",P1913=Painel!$E$5)),$J1913+ROW()/10000000,"")</f>
        <v/>
      </c>
      <c r="U1913" s="29" t="str">
        <f aca="false">IF(AND($S1913="VENCIDO",$K1913="KG",OR(Painel!$B$5="(Todos)",A1913=Painel!$B$5)*OR(Painel!$E$5="(Todos)",P1913=Painel!$E$5)),$J1913+ROW()/10000000,"")</f>
        <v/>
      </c>
    </row>
    <row r="1914" customFormat="false" ht="15" hidden="false" customHeight="false" outlineLevel="0" collapsed="false">
      <c r="A1914" s="29" t="s">
        <v>53</v>
      </c>
      <c r="B1914" s="29" t="s">
        <v>3657</v>
      </c>
      <c r="C1914" s="29" t="s">
        <v>250</v>
      </c>
      <c r="D1914" s="29" t="s">
        <v>672</v>
      </c>
      <c r="E1914" s="29" t="n">
        <v>1</v>
      </c>
      <c r="F1914" s="29" t="s">
        <v>268</v>
      </c>
      <c r="G1914" s="29" t="s">
        <v>3658</v>
      </c>
      <c r="H1914" s="30" t="n">
        <v>1000</v>
      </c>
      <c r="I1914" s="31" t="n">
        <v>46282</v>
      </c>
      <c r="J1914" s="30" t="n">
        <v>1000</v>
      </c>
      <c r="K1914" s="29" t="s">
        <v>120</v>
      </c>
      <c r="L1914" s="29" t="s">
        <v>400</v>
      </c>
      <c r="M1914" s="29"/>
      <c r="N1914" s="29" t="s">
        <v>122</v>
      </c>
      <c r="O1914" s="31" t="n">
        <v>46829</v>
      </c>
      <c r="P1914" s="29" t="s">
        <v>123</v>
      </c>
      <c r="Q1914" s="29" t="n">
        <f aca="false">IFERROR(VALUE(L1914),"")</f>
        <v>3</v>
      </c>
      <c r="R1914" s="29" t="n">
        <f aca="true">IF(O1914="","",O1914-TODAY())</f>
        <v>544</v>
      </c>
      <c r="S1914" s="29" t="str">
        <f aca="false">IF(C1914="&lt;&lt; vazio &gt;&gt;","VAZIA",IF(AND(O1914&lt;&gt;"",R1914&lt;0),"VENCIDO",IF(AND(O1914&lt;&gt;"",R1914&lt;=Parametros!$B$10),"PRÓX. VENCIMENTO",IF(F1914="Q","QUALIDADE",IF(F1914="S","BLOQUEADO",IF(F1914="R","RESTRITO/DEVOLUÇÃO",IF(OR(N1914="QUAR",N1914="QRES"),"QUARENTENA",IF(OR(B1914="DESCARTE",B1914="DEVOLUÇÃO"),"DESCARTE/DEVOLUÇÃO",IF(AND(D1914="",K1914&lt;&gt;""),"SEM LOTE",IF(AND(Q1914&lt;&gt;"",Q1914&gt;=Parametros!$B$11),"PARADO/SEM GIRO","OK"))))))))))</f>
        <v>QUALIDADE</v>
      </c>
      <c r="T1914" s="29" t="str">
        <f aca="false">IF(AND($S1914="PARADO/SEM GIRO",$K1914="KG",OR(Painel!$B$5="(Todos)",A1914=Painel!$B$5)*OR(Painel!$E$5="(Todos)",P1914=Painel!$E$5)),$J1914+ROW()/10000000,"")</f>
        <v/>
      </c>
      <c r="U1914" s="29" t="str">
        <f aca="false">IF(AND($S1914="VENCIDO",$K1914="KG",OR(Painel!$B$5="(Todos)",A1914=Painel!$B$5)*OR(Painel!$E$5="(Todos)",P1914=Painel!$E$5)),$J1914+ROW()/10000000,"")</f>
        <v/>
      </c>
    </row>
    <row r="1915" customFormat="false" ht="15" hidden="false" customHeight="false" outlineLevel="0" collapsed="false">
      <c r="A1915" s="29" t="s">
        <v>53</v>
      </c>
      <c r="B1915" s="29" t="s">
        <v>3659</v>
      </c>
      <c r="C1915" s="29" t="s">
        <v>222</v>
      </c>
      <c r="D1915" s="29" t="s">
        <v>1249</v>
      </c>
      <c r="E1915" s="29" t="n">
        <v>1</v>
      </c>
      <c r="F1915" s="29" t="s">
        <v>268</v>
      </c>
      <c r="G1915" s="29" t="s">
        <v>3660</v>
      </c>
      <c r="H1915" s="30" t="n">
        <v>1000</v>
      </c>
      <c r="I1915" s="31" t="n">
        <v>46285</v>
      </c>
      <c r="J1915" s="30" t="n">
        <v>1000</v>
      </c>
      <c r="K1915" s="29" t="s">
        <v>120</v>
      </c>
      <c r="L1915" s="29" t="s">
        <v>116</v>
      </c>
      <c r="M1915" s="29"/>
      <c r="N1915" s="29" t="s">
        <v>122</v>
      </c>
      <c r="O1915" s="31" t="n">
        <v>46832</v>
      </c>
      <c r="P1915" s="29" t="s">
        <v>123</v>
      </c>
      <c r="Q1915" s="29" t="n">
        <f aca="false">IFERROR(VALUE(L1915),"")</f>
        <v>0</v>
      </c>
      <c r="R1915" s="29" t="n">
        <f aca="true">IF(O1915="","",O1915-TODAY())</f>
        <v>547</v>
      </c>
      <c r="S1915" s="29" t="str">
        <f aca="false">IF(C1915="&lt;&lt; vazio &gt;&gt;","VAZIA",IF(AND(O1915&lt;&gt;"",R1915&lt;0),"VENCIDO",IF(AND(O1915&lt;&gt;"",R1915&lt;=Parametros!$B$10),"PRÓX. VENCIMENTO",IF(F1915="Q","QUALIDADE",IF(F1915="S","BLOQUEADO",IF(F1915="R","RESTRITO/DEVOLUÇÃO",IF(OR(N1915="QUAR",N1915="QRES"),"QUARENTENA",IF(OR(B1915="DESCARTE",B1915="DEVOLUÇÃO"),"DESCARTE/DEVOLUÇÃO",IF(AND(D1915="",K1915&lt;&gt;""),"SEM LOTE",IF(AND(Q1915&lt;&gt;"",Q1915&gt;=Parametros!$B$11),"PARADO/SEM GIRO","OK"))))))))))</f>
        <v>QUALIDADE</v>
      </c>
      <c r="T1915" s="29" t="str">
        <f aca="false">IF(AND($S1915="PARADO/SEM GIRO",$K1915="KG",OR(Painel!$B$5="(Todos)",A1915=Painel!$B$5)*OR(Painel!$E$5="(Todos)",P1915=Painel!$E$5)),$J1915+ROW()/10000000,"")</f>
        <v/>
      </c>
      <c r="U1915" s="29" t="str">
        <f aca="false">IF(AND($S1915="VENCIDO",$K1915="KG",OR(Painel!$B$5="(Todos)",A1915=Painel!$B$5)*OR(Painel!$E$5="(Todos)",P1915=Painel!$E$5)),$J1915+ROW()/10000000,"")</f>
        <v/>
      </c>
    </row>
    <row r="1916" customFormat="false" ht="15" hidden="false" customHeight="false" outlineLevel="0" collapsed="false">
      <c r="A1916" s="29" t="s">
        <v>53</v>
      </c>
      <c r="B1916" s="29" t="s">
        <v>3661</v>
      </c>
      <c r="C1916" s="29" t="s">
        <v>186</v>
      </c>
      <c r="D1916" s="29" t="s">
        <v>2526</v>
      </c>
      <c r="E1916" s="29" t="n">
        <v>1</v>
      </c>
      <c r="F1916" s="29" t="s">
        <v>268</v>
      </c>
      <c r="G1916" s="29" t="s">
        <v>3662</v>
      </c>
      <c r="H1916" s="30" t="n">
        <v>545.4</v>
      </c>
      <c r="I1916" s="31" t="n">
        <v>46282</v>
      </c>
      <c r="J1916" s="30" t="n">
        <v>545.4</v>
      </c>
      <c r="K1916" s="29" t="s">
        <v>120</v>
      </c>
      <c r="L1916" s="29" t="s">
        <v>400</v>
      </c>
      <c r="M1916" s="29"/>
      <c r="N1916" s="29" t="s">
        <v>122</v>
      </c>
      <c r="O1916" s="31" t="n">
        <v>46829</v>
      </c>
      <c r="P1916" s="29" t="s">
        <v>123</v>
      </c>
      <c r="Q1916" s="29" t="n">
        <f aca="false">IFERROR(VALUE(L1916),"")</f>
        <v>3</v>
      </c>
      <c r="R1916" s="29" t="n">
        <f aca="true">IF(O1916="","",O1916-TODAY())</f>
        <v>544</v>
      </c>
      <c r="S1916" s="29" t="str">
        <f aca="false">IF(C1916="&lt;&lt; vazio &gt;&gt;","VAZIA",IF(AND(O1916&lt;&gt;"",R1916&lt;0),"VENCIDO",IF(AND(O1916&lt;&gt;"",R1916&lt;=Parametros!$B$10),"PRÓX. VENCIMENTO",IF(F1916="Q","QUALIDADE",IF(F1916="S","BLOQUEADO",IF(F1916="R","RESTRITO/DEVOLUÇÃO",IF(OR(N1916="QUAR",N1916="QRES"),"QUARENTENA",IF(OR(B1916="DESCARTE",B1916="DEVOLUÇÃO"),"DESCARTE/DEVOLUÇÃO",IF(AND(D1916="",K1916&lt;&gt;""),"SEM LOTE",IF(AND(Q1916&lt;&gt;"",Q1916&gt;=Parametros!$B$11),"PARADO/SEM GIRO","OK"))))))))))</f>
        <v>QUALIDADE</v>
      </c>
      <c r="T1916" s="29" t="str">
        <f aca="false">IF(AND($S1916="PARADO/SEM GIRO",$K1916="KG",OR(Painel!$B$5="(Todos)",A1916=Painel!$B$5)*OR(Painel!$E$5="(Todos)",P1916=Painel!$E$5)),$J1916+ROW()/10000000,"")</f>
        <v/>
      </c>
      <c r="U1916" s="29" t="str">
        <f aca="false">IF(AND($S1916="VENCIDO",$K1916="KG",OR(Painel!$B$5="(Todos)",A1916=Painel!$B$5)*OR(Painel!$E$5="(Todos)",P1916=Painel!$E$5)),$J1916+ROW()/10000000,"")</f>
        <v/>
      </c>
    </row>
    <row r="1917" customFormat="false" ht="15" hidden="false" customHeight="false" outlineLevel="0" collapsed="false">
      <c r="A1917" s="29" t="s">
        <v>53</v>
      </c>
      <c r="B1917" s="29" t="s">
        <v>3663</v>
      </c>
      <c r="C1917" s="29" t="s">
        <v>785</v>
      </c>
      <c r="D1917" s="29" t="s">
        <v>841</v>
      </c>
      <c r="E1917" s="29" t="n">
        <v>1</v>
      </c>
      <c r="F1917" s="29"/>
      <c r="G1917" s="29" t="s">
        <v>3664</v>
      </c>
      <c r="H1917" s="30" t="n">
        <v>1000</v>
      </c>
      <c r="I1917" s="31" t="n">
        <v>46282</v>
      </c>
      <c r="J1917" s="30" t="n">
        <v>1000</v>
      </c>
      <c r="K1917" s="29" t="s">
        <v>120</v>
      </c>
      <c r="L1917" s="29" t="s">
        <v>400</v>
      </c>
      <c r="M1917" s="29"/>
      <c r="N1917" s="29" t="s">
        <v>122</v>
      </c>
      <c r="O1917" s="31" t="n">
        <v>46825</v>
      </c>
      <c r="P1917" s="29" t="s">
        <v>123</v>
      </c>
      <c r="Q1917" s="29" t="n">
        <f aca="false">IFERROR(VALUE(L1917),"")</f>
        <v>3</v>
      </c>
      <c r="R1917" s="29" t="n">
        <f aca="true">IF(O1917="","",O1917-TODAY())</f>
        <v>540</v>
      </c>
      <c r="S1917" s="29" t="str">
        <f aca="false">IF(C1917="&lt;&lt; vazio &gt;&gt;","VAZIA",IF(AND(O1917&lt;&gt;"",R1917&lt;0),"VENCIDO",IF(AND(O1917&lt;&gt;"",R1917&lt;=Parametros!$B$10),"PRÓX. VENCIMENTO",IF(F1917="Q","QUALIDADE",IF(F1917="S","BLOQUEADO",IF(F1917="R","RESTRITO/DEVOLUÇÃO",IF(OR(N1917="QUAR",N1917="QRES"),"QUARENTENA",IF(OR(B1917="DESCARTE",B1917="DEVOLUÇÃO"),"DESCARTE/DEVOLUÇÃO",IF(AND(D1917="",K1917&lt;&gt;""),"SEM LOTE",IF(AND(Q1917&lt;&gt;"",Q1917&gt;=Parametros!$B$11),"PARADO/SEM GIRO","OK"))))))))))</f>
        <v>OK</v>
      </c>
      <c r="T1917" s="29" t="str">
        <f aca="false">IF(AND($S1917="PARADO/SEM GIRO",$K1917="KG",OR(Painel!$B$5="(Todos)",A1917=Painel!$B$5)*OR(Painel!$E$5="(Todos)",P1917=Painel!$E$5)),$J1917+ROW()/10000000,"")</f>
        <v/>
      </c>
      <c r="U1917" s="29" t="str">
        <f aca="false">IF(AND($S1917="VENCIDO",$K1917="KG",OR(Painel!$B$5="(Todos)",A1917=Painel!$B$5)*OR(Painel!$E$5="(Todos)",P1917=Painel!$E$5)),$J1917+ROW()/10000000,"")</f>
        <v/>
      </c>
    </row>
    <row r="1918" customFormat="false" ht="15" hidden="false" customHeight="false" outlineLevel="0" collapsed="false">
      <c r="A1918" s="29" t="s">
        <v>53</v>
      </c>
      <c r="B1918" s="29" t="s">
        <v>3665</v>
      </c>
      <c r="C1918" s="29" t="s">
        <v>3666</v>
      </c>
      <c r="D1918" s="29" t="s">
        <v>3667</v>
      </c>
      <c r="E1918" s="29" t="n">
        <v>1</v>
      </c>
      <c r="F1918" s="29"/>
      <c r="G1918" s="29" t="s">
        <v>3668</v>
      </c>
      <c r="H1918" s="30" t="n">
        <v>432</v>
      </c>
      <c r="I1918" s="31" t="n">
        <v>46234</v>
      </c>
      <c r="J1918" s="30" t="n">
        <v>432</v>
      </c>
      <c r="K1918" s="29" t="s">
        <v>120</v>
      </c>
      <c r="L1918" s="29" t="s">
        <v>725</v>
      </c>
      <c r="M1918" s="29"/>
      <c r="N1918" s="29" t="s">
        <v>122</v>
      </c>
      <c r="O1918" s="31" t="n">
        <v>46625</v>
      </c>
      <c r="P1918" s="29" t="s">
        <v>123</v>
      </c>
      <c r="Q1918" s="29" t="n">
        <f aca="false">IFERROR(VALUE(L1918),"")</f>
        <v>51</v>
      </c>
      <c r="R1918" s="29" t="n">
        <f aca="true">IF(O1918="","",O1918-TODAY())</f>
        <v>340</v>
      </c>
      <c r="S1918" s="29" t="str">
        <f aca="false">IF(C1918="&lt;&lt; vazio &gt;&gt;","VAZIA",IF(AND(O1918&lt;&gt;"",R1918&lt;0),"VENCIDO",IF(AND(O1918&lt;&gt;"",R1918&lt;=Parametros!$B$10),"PRÓX. VENCIMENTO",IF(F1918="Q","QUALIDADE",IF(F1918="S","BLOQUEADO",IF(F1918="R","RESTRITO/DEVOLUÇÃO",IF(OR(N1918="QUAR",N1918="QRES"),"QUARENTENA",IF(OR(B1918="DESCARTE",B1918="DEVOLUÇÃO"),"DESCARTE/DEVOLUÇÃO",IF(AND(D1918="",K1918&lt;&gt;""),"SEM LOTE",IF(AND(Q1918&lt;&gt;"",Q1918&gt;=Parametros!$B$11),"PARADO/SEM GIRO","OK"))))))))))</f>
        <v>OK</v>
      </c>
      <c r="T1918" s="29" t="str">
        <f aca="false">IF(AND($S1918="PARADO/SEM GIRO",$K1918="KG",OR(Painel!$B$5="(Todos)",A1918=Painel!$B$5)*OR(Painel!$E$5="(Todos)",P1918=Painel!$E$5)),$J1918+ROW()/10000000,"")</f>
        <v/>
      </c>
      <c r="U1918" s="29" t="str">
        <f aca="false">IF(AND($S1918="VENCIDO",$K1918="KG",OR(Painel!$B$5="(Todos)",A1918=Painel!$B$5)*OR(Painel!$E$5="(Todos)",P1918=Painel!$E$5)),$J1918+ROW()/10000000,"")</f>
        <v/>
      </c>
    </row>
    <row r="1919" customFormat="false" ht="15" hidden="false" customHeight="false" outlineLevel="0" collapsed="false">
      <c r="A1919" s="29" t="s">
        <v>53</v>
      </c>
      <c r="B1919" s="29" t="s">
        <v>3669</v>
      </c>
      <c r="C1919" s="29" t="s">
        <v>2510</v>
      </c>
      <c r="D1919" s="29" t="s">
        <v>2511</v>
      </c>
      <c r="E1919" s="29" t="n">
        <v>1</v>
      </c>
      <c r="F1919" s="29"/>
      <c r="G1919" s="29" t="s">
        <v>3670</v>
      </c>
      <c r="H1919" s="30" t="n">
        <v>92</v>
      </c>
      <c r="I1919" s="31" t="n">
        <v>46267</v>
      </c>
      <c r="J1919" s="30" t="n">
        <v>92</v>
      </c>
      <c r="K1919" s="29" t="s">
        <v>120</v>
      </c>
      <c r="L1919" s="29" t="s">
        <v>2513</v>
      </c>
      <c r="M1919" s="29"/>
      <c r="N1919" s="29" t="s">
        <v>134</v>
      </c>
      <c r="O1919" s="31" t="n">
        <v>46357</v>
      </c>
      <c r="P1919" s="29" t="s">
        <v>123</v>
      </c>
      <c r="Q1919" s="29" t="n">
        <f aca="false">IFERROR(VALUE(L1919),"")</f>
        <v>18</v>
      </c>
      <c r="R1919" s="29" t="n">
        <f aca="true">IF(O1919="","",O1919-TODAY())</f>
        <v>72</v>
      </c>
      <c r="S1919" s="29" t="str">
        <f aca="false">IF(C1919="&lt;&lt; vazio &gt;&gt;","VAZIA",IF(AND(O1919&lt;&gt;"",R1919&lt;0),"VENCIDO",IF(AND(O1919&lt;&gt;"",R1919&lt;=Parametros!$B$10),"PRÓX. VENCIMENTO",IF(F1919="Q","QUALIDADE",IF(F1919="S","BLOQUEADO",IF(F1919="R","RESTRITO/DEVOLUÇÃO",IF(OR(N1919="QUAR",N1919="QRES"),"QUARENTENA",IF(OR(B1919="DESCARTE",B1919="DEVOLUÇÃO"),"DESCARTE/DEVOLUÇÃO",IF(AND(D1919="",K1919&lt;&gt;""),"SEM LOTE",IF(AND(Q1919&lt;&gt;"",Q1919&gt;=Parametros!$B$11),"PARADO/SEM GIRO","OK"))))))))))</f>
        <v>OK</v>
      </c>
      <c r="T1919" s="29" t="str">
        <f aca="false">IF(AND($S1919="PARADO/SEM GIRO",$K1919="KG",OR(Painel!$B$5="(Todos)",A1919=Painel!$B$5)*OR(Painel!$E$5="(Todos)",P1919=Painel!$E$5)),$J1919+ROW()/10000000,"")</f>
        <v/>
      </c>
      <c r="U1919" s="29" t="str">
        <f aca="false">IF(AND($S1919="VENCIDO",$K1919="KG",OR(Painel!$B$5="(Todos)",A1919=Painel!$B$5)*OR(Painel!$E$5="(Todos)",P1919=Painel!$E$5)),$J1919+ROW()/10000000,"")</f>
        <v/>
      </c>
    </row>
    <row r="1920" customFormat="false" ht="15" hidden="false" customHeight="false" outlineLevel="0" collapsed="false">
      <c r="A1920" s="29" t="s">
        <v>53</v>
      </c>
      <c r="B1920" s="29" t="s">
        <v>3671</v>
      </c>
      <c r="C1920" s="29" t="s">
        <v>1381</v>
      </c>
      <c r="D1920" s="29" t="s">
        <v>2544</v>
      </c>
      <c r="E1920" s="29" t="n">
        <v>1</v>
      </c>
      <c r="F1920" s="29"/>
      <c r="G1920" s="29" t="s">
        <v>3672</v>
      </c>
      <c r="H1920" s="30" t="n">
        <v>800</v>
      </c>
      <c r="I1920" s="31" t="n">
        <v>46231</v>
      </c>
      <c r="J1920" s="30" t="n">
        <v>800</v>
      </c>
      <c r="K1920" s="29" t="s">
        <v>120</v>
      </c>
      <c r="L1920" s="29" t="s">
        <v>2246</v>
      </c>
      <c r="M1920" s="29"/>
      <c r="N1920" s="29" t="s">
        <v>122</v>
      </c>
      <c r="O1920" s="31" t="n">
        <v>46591</v>
      </c>
      <c r="P1920" s="29" t="s">
        <v>123</v>
      </c>
      <c r="Q1920" s="29" t="n">
        <f aca="false">IFERROR(VALUE(L1920),"")</f>
        <v>54</v>
      </c>
      <c r="R1920" s="29" t="n">
        <f aca="true">IF(O1920="","",O1920-TODAY())</f>
        <v>306</v>
      </c>
      <c r="S1920" s="29" t="str">
        <f aca="false">IF(C1920="&lt;&lt; vazio &gt;&gt;","VAZIA",IF(AND(O1920&lt;&gt;"",R1920&lt;0),"VENCIDO",IF(AND(O1920&lt;&gt;"",R1920&lt;=Parametros!$B$10),"PRÓX. VENCIMENTO",IF(F1920="Q","QUALIDADE",IF(F1920="S","BLOQUEADO",IF(F1920="R","RESTRITO/DEVOLUÇÃO",IF(OR(N1920="QUAR",N1920="QRES"),"QUARENTENA",IF(OR(B1920="DESCARTE",B1920="DEVOLUÇÃO"),"DESCARTE/DEVOLUÇÃO",IF(AND(D1920="",K1920&lt;&gt;""),"SEM LOTE",IF(AND(Q1920&lt;&gt;"",Q1920&gt;=Parametros!$B$11),"PARADO/SEM GIRO","OK"))))))))))</f>
        <v>OK</v>
      </c>
      <c r="T1920" s="29" t="str">
        <f aca="false">IF(AND($S1920="PARADO/SEM GIRO",$K1920="KG",OR(Painel!$B$5="(Todos)",A1920=Painel!$B$5)*OR(Painel!$E$5="(Todos)",P1920=Painel!$E$5)),$J1920+ROW()/10000000,"")</f>
        <v/>
      </c>
      <c r="U1920" s="29" t="str">
        <f aca="false">IF(AND($S1920="VENCIDO",$K1920="KG",OR(Painel!$B$5="(Todos)",A1920=Painel!$B$5)*OR(Painel!$E$5="(Todos)",P1920=Painel!$E$5)),$J1920+ROW()/10000000,"")</f>
        <v/>
      </c>
    </row>
    <row r="1921" customFormat="false" ht="15" hidden="false" customHeight="false" outlineLevel="0" collapsed="false">
      <c r="A1921" s="29" t="s">
        <v>53</v>
      </c>
      <c r="B1921" s="29" t="s">
        <v>3673</v>
      </c>
      <c r="C1921" s="29" t="s">
        <v>894</v>
      </c>
      <c r="D1921" s="29" t="s">
        <v>1204</v>
      </c>
      <c r="E1921" s="29" t="n">
        <v>1</v>
      </c>
      <c r="F1921" s="29" t="s">
        <v>268</v>
      </c>
      <c r="G1921" s="29" t="s">
        <v>3674</v>
      </c>
      <c r="H1921" s="30" t="n">
        <v>1000</v>
      </c>
      <c r="I1921" s="31" t="n">
        <v>46282</v>
      </c>
      <c r="J1921" s="30" t="n">
        <v>1000</v>
      </c>
      <c r="K1921" s="29" t="s">
        <v>120</v>
      </c>
      <c r="L1921" s="29" t="s">
        <v>400</v>
      </c>
      <c r="M1921" s="29"/>
      <c r="N1921" s="29" t="s">
        <v>122</v>
      </c>
      <c r="O1921" s="31" t="n">
        <v>46829</v>
      </c>
      <c r="P1921" s="29" t="s">
        <v>123</v>
      </c>
      <c r="Q1921" s="29" t="n">
        <f aca="false">IFERROR(VALUE(L1921),"")</f>
        <v>3</v>
      </c>
      <c r="R1921" s="29" t="n">
        <f aca="true">IF(O1921="","",O1921-TODAY())</f>
        <v>544</v>
      </c>
      <c r="S1921" s="29" t="str">
        <f aca="false">IF(C1921="&lt;&lt; vazio &gt;&gt;","VAZIA",IF(AND(O1921&lt;&gt;"",R1921&lt;0),"VENCIDO",IF(AND(O1921&lt;&gt;"",R1921&lt;=Parametros!$B$10),"PRÓX. VENCIMENTO",IF(F1921="Q","QUALIDADE",IF(F1921="S","BLOQUEADO",IF(F1921="R","RESTRITO/DEVOLUÇÃO",IF(OR(N1921="QUAR",N1921="QRES"),"QUARENTENA",IF(OR(B1921="DESCARTE",B1921="DEVOLUÇÃO"),"DESCARTE/DEVOLUÇÃO",IF(AND(D1921="",K1921&lt;&gt;""),"SEM LOTE",IF(AND(Q1921&lt;&gt;"",Q1921&gt;=Parametros!$B$11),"PARADO/SEM GIRO","OK"))))))))))</f>
        <v>QUALIDADE</v>
      </c>
      <c r="T1921" s="29" t="str">
        <f aca="false">IF(AND($S1921="PARADO/SEM GIRO",$K1921="KG",OR(Painel!$B$5="(Todos)",A1921=Painel!$B$5)*OR(Painel!$E$5="(Todos)",P1921=Painel!$E$5)),$J1921+ROW()/10000000,"")</f>
        <v/>
      </c>
      <c r="U1921" s="29" t="str">
        <f aca="false">IF(AND($S1921="VENCIDO",$K1921="KG",OR(Painel!$B$5="(Todos)",A1921=Painel!$B$5)*OR(Painel!$E$5="(Todos)",P1921=Painel!$E$5)),$J1921+ROW()/10000000,"")</f>
        <v/>
      </c>
    </row>
    <row r="1922" customFormat="false" ht="15" hidden="false" customHeight="false" outlineLevel="0" collapsed="false">
      <c r="A1922" s="29" t="s">
        <v>53</v>
      </c>
      <c r="B1922" s="29" t="s">
        <v>3675</v>
      </c>
      <c r="C1922" s="29" t="s">
        <v>167</v>
      </c>
      <c r="D1922" s="29" t="s">
        <v>765</v>
      </c>
      <c r="E1922" s="29" t="n">
        <v>1</v>
      </c>
      <c r="F1922" s="29" t="s">
        <v>268</v>
      </c>
      <c r="G1922" s="29" t="s">
        <v>3676</v>
      </c>
      <c r="H1922" s="30" t="n">
        <v>590.4</v>
      </c>
      <c r="I1922" s="31" t="n">
        <v>46283</v>
      </c>
      <c r="J1922" s="30" t="n">
        <v>590.4</v>
      </c>
      <c r="K1922" s="29" t="s">
        <v>120</v>
      </c>
      <c r="L1922" s="29" t="s">
        <v>176</v>
      </c>
      <c r="M1922" s="29"/>
      <c r="N1922" s="29" t="s">
        <v>122</v>
      </c>
      <c r="O1922" s="31" t="n">
        <v>46830</v>
      </c>
      <c r="P1922" s="29" t="s">
        <v>123</v>
      </c>
      <c r="Q1922" s="29" t="n">
        <f aca="false">IFERROR(VALUE(L1922),"")</f>
        <v>2</v>
      </c>
      <c r="R1922" s="29" t="n">
        <f aca="true">IF(O1922="","",O1922-TODAY())</f>
        <v>545</v>
      </c>
      <c r="S1922" s="29" t="str">
        <f aca="false">IF(C1922="&lt;&lt; vazio &gt;&gt;","VAZIA",IF(AND(O1922&lt;&gt;"",R1922&lt;0),"VENCIDO",IF(AND(O1922&lt;&gt;"",R1922&lt;=Parametros!$B$10),"PRÓX. VENCIMENTO",IF(F1922="Q","QUALIDADE",IF(F1922="S","BLOQUEADO",IF(F1922="R","RESTRITO/DEVOLUÇÃO",IF(OR(N1922="QUAR",N1922="QRES"),"QUARENTENA",IF(OR(B1922="DESCARTE",B1922="DEVOLUÇÃO"),"DESCARTE/DEVOLUÇÃO",IF(AND(D1922="",K1922&lt;&gt;""),"SEM LOTE",IF(AND(Q1922&lt;&gt;"",Q1922&gt;=Parametros!$B$11),"PARADO/SEM GIRO","OK"))))))))))</f>
        <v>QUALIDADE</v>
      </c>
      <c r="T1922" s="29" t="str">
        <f aca="false">IF(AND($S1922="PARADO/SEM GIRO",$K1922="KG",OR(Painel!$B$5="(Todos)",A1922=Painel!$B$5)*OR(Painel!$E$5="(Todos)",P1922=Painel!$E$5)),$J1922+ROW()/10000000,"")</f>
        <v/>
      </c>
      <c r="U1922" s="29" t="str">
        <f aca="false">IF(AND($S1922="VENCIDO",$K1922="KG",OR(Painel!$B$5="(Todos)",A1922=Painel!$B$5)*OR(Painel!$E$5="(Todos)",P1922=Painel!$E$5)),$J1922+ROW()/10000000,"")</f>
        <v/>
      </c>
    </row>
    <row r="1923" customFormat="false" ht="15" hidden="false" customHeight="false" outlineLevel="0" collapsed="false">
      <c r="A1923" s="29" t="s">
        <v>53</v>
      </c>
      <c r="B1923" s="29" t="s">
        <v>3677</v>
      </c>
      <c r="C1923" s="29" t="s">
        <v>1292</v>
      </c>
      <c r="D1923" s="29" t="s">
        <v>1293</v>
      </c>
      <c r="E1923" s="29" t="n">
        <v>1</v>
      </c>
      <c r="F1923" s="29" t="s">
        <v>268</v>
      </c>
      <c r="G1923" s="29" t="s">
        <v>3678</v>
      </c>
      <c r="H1923" s="30" t="n">
        <v>800</v>
      </c>
      <c r="I1923" s="31" t="n">
        <v>46280</v>
      </c>
      <c r="J1923" s="30" t="n">
        <v>800</v>
      </c>
      <c r="K1923" s="29" t="s">
        <v>120</v>
      </c>
      <c r="L1923" s="29" t="s">
        <v>144</v>
      </c>
      <c r="M1923" s="29"/>
      <c r="N1923" s="29" t="s">
        <v>122</v>
      </c>
      <c r="O1923" s="31" t="n">
        <v>46826</v>
      </c>
      <c r="P1923" s="29" t="s">
        <v>123</v>
      </c>
      <c r="Q1923" s="29" t="n">
        <f aca="false">IFERROR(VALUE(L1923),"")</f>
        <v>5</v>
      </c>
      <c r="R1923" s="29" t="n">
        <f aca="true">IF(O1923="","",O1923-TODAY())</f>
        <v>541</v>
      </c>
      <c r="S1923" s="29" t="str">
        <f aca="false">IF(C1923="&lt;&lt; vazio &gt;&gt;","VAZIA",IF(AND(O1923&lt;&gt;"",R1923&lt;0),"VENCIDO",IF(AND(O1923&lt;&gt;"",R1923&lt;=Parametros!$B$10),"PRÓX. VENCIMENTO",IF(F1923="Q","QUALIDADE",IF(F1923="S","BLOQUEADO",IF(F1923="R","RESTRITO/DEVOLUÇÃO",IF(OR(N1923="QUAR",N1923="QRES"),"QUARENTENA",IF(OR(B1923="DESCARTE",B1923="DEVOLUÇÃO"),"DESCARTE/DEVOLUÇÃO",IF(AND(D1923="",K1923&lt;&gt;""),"SEM LOTE",IF(AND(Q1923&lt;&gt;"",Q1923&gt;=Parametros!$B$11),"PARADO/SEM GIRO","OK"))))))))))</f>
        <v>QUALIDADE</v>
      </c>
      <c r="T1923" s="29" t="str">
        <f aca="false">IF(AND($S1923="PARADO/SEM GIRO",$K1923="KG",OR(Painel!$B$5="(Todos)",A1923=Painel!$B$5)*OR(Painel!$E$5="(Todos)",P1923=Painel!$E$5)),$J1923+ROW()/10000000,"")</f>
        <v/>
      </c>
      <c r="U1923" s="29" t="str">
        <f aca="false">IF(AND($S1923="VENCIDO",$K1923="KG",OR(Painel!$B$5="(Todos)",A1923=Painel!$B$5)*OR(Painel!$E$5="(Todos)",P1923=Painel!$E$5)),$J1923+ROW()/10000000,"")</f>
        <v/>
      </c>
    </row>
    <row r="1924" customFormat="false" ht="15" hidden="false" customHeight="false" outlineLevel="0" collapsed="false">
      <c r="A1924" s="29" t="s">
        <v>53</v>
      </c>
      <c r="B1924" s="29" t="s">
        <v>3679</v>
      </c>
      <c r="C1924" s="29" t="s">
        <v>785</v>
      </c>
      <c r="D1924" s="29" t="s">
        <v>3540</v>
      </c>
      <c r="E1924" s="29" t="n">
        <v>1</v>
      </c>
      <c r="F1924" s="29"/>
      <c r="G1924" s="29" t="s">
        <v>3680</v>
      </c>
      <c r="H1924" s="30" t="n">
        <v>1000</v>
      </c>
      <c r="I1924" s="31" t="n">
        <v>46270</v>
      </c>
      <c r="J1924" s="30" t="n">
        <v>1000</v>
      </c>
      <c r="K1924" s="29" t="s">
        <v>120</v>
      </c>
      <c r="L1924" s="29" t="s">
        <v>267</v>
      </c>
      <c r="M1924" s="29"/>
      <c r="N1924" s="29" t="s">
        <v>122</v>
      </c>
      <c r="O1924" s="31" t="n">
        <v>46812</v>
      </c>
      <c r="P1924" s="29" t="s">
        <v>123</v>
      </c>
      <c r="Q1924" s="29" t="n">
        <f aca="false">IFERROR(VALUE(L1924),"")</f>
        <v>15</v>
      </c>
      <c r="R1924" s="29" t="n">
        <f aca="true">IF(O1924="","",O1924-TODAY())</f>
        <v>527</v>
      </c>
      <c r="S1924" s="29" t="str">
        <f aca="false">IF(C1924="&lt;&lt; vazio &gt;&gt;","VAZIA",IF(AND(O1924&lt;&gt;"",R1924&lt;0),"VENCIDO",IF(AND(O1924&lt;&gt;"",R1924&lt;=Parametros!$B$10),"PRÓX. VENCIMENTO",IF(F1924="Q","QUALIDADE",IF(F1924="S","BLOQUEADO",IF(F1924="R","RESTRITO/DEVOLUÇÃO",IF(OR(N1924="QUAR",N1924="QRES"),"QUARENTENA",IF(OR(B1924="DESCARTE",B1924="DEVOLUÇÃO"),"DESCARTE/DEVOLUÇÃO",IF(AND(D1924="",K1924&lt;&gt;""),"SEM LOTE",IF(AND(Q1924&lt;&gt;"",Q1924&gt;=Parametros!$B$11),"PARADO/SEM GIRO","OK"))))))))))</f>
        <v>OK</v>
      </c>
      <c r="T1924" s="29" t="str">
        <f aca="false">IF(AND($S1924="PARADO/SEM GIRO",$K1924="KG",OR(Painel!$B$5="(Todos)",A1924=Painel!$B$5)*OR(Painel!$E$5="(Todos)",P1924=Painel!$E$5)),$J1924+ROW()/10000000,"")</f>
        <v/>
      </c>
      <c r="U1924" s="29" t="str">
        <f aca="false">IF(AND($S1924="VENCIDO",$K1924="KG",OR(Painel!$B$5="(Todos)",A1924=Painel!$B$5)*OR(Painel!$E$5="(Todos)",P1924=Painel!$E$5)),$J1924+ROW()/10000000,"")</f>
        <v/>
      </c>
    </row>
    <row r="1925" customFormat="false" ht="15" hidden="false" customHeight="false" outlineLevel="0" collapsed="false">
      <c r="A1925" s="29" t="s">
        <v>53</v>
      </c>
      <c r="B1925" s="29" t="s">
        <v>3681</v>
      </c>
      <c r="C1925" s="29" t="s">
        <v>157</v>
      </c>
      <c r="D1925" s="29" t="s">
        <v>2742</v>
      </c>
      <c r="E1925" s="29" t="n">
        <v>1</v>
      </c>
      <c r="F1925" s="29"/>
      <c r="G1925" s="29" t="s">
        <v>3682</v>
      </c>
      <c r="H1925" s="30" t="n">
        <v>1102.5</v>
      </c>
      <c r="I1925" s="31" t="n">
        <v>46195</v>
      </c>
      <c r="J1925" s="30" t="n">
        <v>1102.5</v>
      </c>
      <c r="K1925" s="29" t="s">
        <v>120</v>
      </c>
      <c r="L1925" s="29" t="s">
        <v>2744</v>
      </c>
      <c r="M1925" s="29"/>
      <c r="N1925" s="29" t="s">
        <v>122</v>
      </c>
      <c r="O1925" s="31" t="n">
        <v>46739</v>
      </c>
      <c r="P1925" s="29" t="s">
        <v>123</v>
      </c>
      <c r="Q1925" s="29" t="n">
        <f aca="false">IFERROR(VALUE(L1925),"")</f>
        <v>90</v>
      </c>
      <c r="R1925" s="29" t="n">
        <f aca="true">IF(O1925="","",O1925-TODAY())</f>
        <v>454</v>
      </c>
      <c r="S1925" s="29" t="str">
        <f aca="false">IF(C1925="&lt;&lt; vazio &gt;&gt;","VAZIA",IF(AND(O1925&lt;&gt;"",R1925&lt;0),"VENCIDO",IF(AND(O1925&lt;&gt;"",R1925&lt;=Parametros!$B$10),"PRÓX. VENCIMENTO",IF(F1925="Q","QUALIDADE",IF(F1925="S","BLOQUEADO",IF(F1925="R","RESTRITO/DEVOLUÇÃO",IF(OR(N1925="QUAR",N1925="QRES"),"QUARENTENA",IF(OR(B1925="DESCARTE",B1925="DEVOLUÇÃO"),"DESCARTE/DEVOLUÇÃO",IF(AND(D1925="",K1925&lt;&gt;""),"SEM LOTE",IF(AND(Q1925&lt;&gt;"",Q1925&gt;=Parametros!$B$11),"PARADO/SEM GIRO","OK"))))))))))</f>
        <v>PARADO/SEM GIRO</v>
      </c>
      <c r="T1925" s="29" t="n">
        <f aca="false">IF(AND($S1925="PARADO/SEM GIRO",$K1925="KG",OR(Painel!$B$5="(Todos)",A1925=Painel!$B$5)*OR(Painel!$E$5="(Todos)",P1925=Painel!$E$5)),$J1925+ROW()/10000000,"")</f>
        <v>1102.5001925</v>
      </c>
      <c r="U1925" s="29" t="str">
        <f aca="false">IF(AND($S1925="VENCIDO",$K1925="KG",OR(Painel!$B$5="(Todos)",A1925=Painel!$B$5)*OR(Painel!$E$5="(Todos)",P1925=Painel!$E$5)),$J1925+ROW()/10000000,"")</f>
        <v/>
      </c>
    </row>
    <row r="1926" customFormat="false" ht="15" hidden="false" customHeight="false" outlineLevel="0" collapsed="false">
      <c r="A1926" s="29" t="s">
        <v>53</v>
      </c>
      <c r="B1926" s="29" t="s">
        <v>3683</v>
      </c>
      <c r="C1926" s="29" t="s">
        <v>876</v>
      </c>
      <c r="D1926" s="29" t="s">
        <v>1238</v>
      </c>
      <c r="E1926" s="29" t="n">
        <v>1</v>
      </c>
      <c r="F1926" s="29" t="s">
        <v>268</v>
      </c>
      <c r="G1926" s="29" t="s">
        <v>3684</v>
      </c>
      <c r="H1926" s="30" t="n">
        <v>720</v>
      </c>
      <c r="I1926" s="31" t="n">
        <v>46280</v>
      </c>
      <c r="J1926" s="30" t="n">
        <v>720</v>
      </c>
      <c r="K1926" s="29" t="s">
        <v>120</v>
      </c>
      <c r="L1926" s="29" t="s">
        <v>144</v>
      </c>
      <c r="M1926" s="29"/>
      <c r="N1926" s="29" t="s">
        <v>122</v>
      </c>
      <c r="O1926" s="31" t="n">
        <v>46827</v>
      </c>
      <c r="P1926" s="29" t="s">
        <v>123</v>
      </c>
      <c r="Q1926" s="29" t="n">
        <f aca="false">IFERROR(VALUE(L1926),"")</f>
        <v>5</v>
      </c>
      <c r="R1926" s="29" t="n">
        <f aca="true">IF(O1926="","",O1926-TODAY())</f>
        <v>542</v>
      </c>
      <c r="S1926" s="29" t="str">
        <f aca="false">IF(C1926="&lt;&lt; vazio &gt;&gt;","VAZIA",IF(AND(O1926&lt;&gt;"",R1926&lt;0),"VENCIDO",IF(AND(O1926&lt;&gt;"",R1926&lt;=Parametros!$B$10),"PRÓX. VENCIMENTO",IF(F1926="Q","QUALIDADE",IF(F1926="S","BLOQUEADO",IF(F1926="R","RESTRITO/DEVOLUÇÃO",IF(OR(N1926="QUAR",N1926="QRES"),"QUARENTENA",IF(OR(B1926="DESCARTE",B1926="DEVOLUÇÃO"),"DESCARTE/DEVOLUÇÃO",IF(AND(D1926="",K1926&lt;&gt;""),"SEM LOTE",IF(AND(Q1926&lt;&gt;"",Q1926&gt;=Parametros!$B$11),"PARADO/SEM GIRO","OK"))))))))))</f>
        <v>QUALIDADE</v>
      </c>
      <c r="T1926" s="29" t="str">
        <f aca="false">IF(AND($S1926="PARADO/SEM GIRO",$K1926="KG",OR(Painel!$B$5="(Todos)",A1926=Painel!$B$5)*OR(Painel!$E$5="(Todos)",P1926=Painel!$E$5)),$J1926+ROW()/10000000,"")</f>
        <v/>
      </c>
      <c r="U1926" s="29" t="str">
        <f aca="false">IF(AND($S1926="VENCIDO",$K1926="KG",OR(Painel!$B$5="(Todos)",A1926=Painel!$B$5)*OR(Painel!$E$5="(Todos)",P1926=Painel!$E$5)),$J1926+ROW()/10000000,"")</f>
        <v/>
      </c>
    </row>
    <row r="1927" customFormat="false" ht="15" hidden="false" customHeight="false" outlineLevel="0" collapsed="false">
      <c r="A1927" s="29" t="s">
        <v>53</v>
      </c>
      <c r="B1927" s="29" t="s">
        <v>3685</v>
      </c>
      <c r="C1927" s="29" t="s">
        <v>322</v>
      </c>
      <c r="D1927" s="29" t="s">
        <v>3194</v>
      </c>
      <c r="E1927" s="29" t="n">
        <v>1</v>
      </c>
      <c r="F1927" s="29"/>
      <c r="G1927" s="29" t="s">
        <v>3686</v>
      </c>
      <c r="H1927" s="30" t="n">
        <v>999.9</v>
      </c>
      <c r="I1927" s="31" t="n">
        <v>46276</v>
      </c>
      <c r="J1927" s="30" t="n">
        <v>999.9</v>
      </c>
      <c r="K1927" s="29" t="s">
        <v>120</v>
      </c>
      <c r="L1927" s="29" t="s">
        <v>133</v>
      </c>
      <c r="M1927" s="29"/>
      <c r="N1927" s="29" t="s">
        <v>122</v>
      </c>
      <c r="O1927" s="31" t="n">
        <v>46636</v>
      </c>
      <c r="P1927" s="29" t="s">
        <v>123</v>
      </c>
      <c r="Q1927" s="29" t="n">
        <f aca="false">IFERROR(VALUE(L1927),"")</f>
        <v>9</v>
      </c>
      <c r="R1927" s="29" t="n">
        <f aca="true">IF(O1927="","",O1927-TODAY())</f>
        <v>351</v>
      </c>
      <c r="S1927" s="29" t="str">
        <f aca="false">IF(C1927="&lt;&lt; vazio &gt;&gt;","VAZIA",IF(AND(O1927&lt;&gt;"",R1927&lt;0),"VENCIDO",IF(AND(O1927&lt;&gt;"",R1927&lt;=Parametros!$B$10),"PRÓX. VENCIMENTO",IF(F1927="Q","QUALIDADE",IF(F1927="S","BLOQUEADO",IF(F1927="R","RESTRITO/DEVOLUÇÃO",IF(OR(N1927="QUAR",N1927="QRES"),"QUARENTENA",IF(OR(B1927="DESCARTE",B1927="DEVOLUÇÃO"),"DESCARTE/DEVOLUÇÃO",IF(AND(D1927="",K1927&lt;&gt;""),"SEM LOTE",IF(AND(Q1927&lt;&gt;"",Q1927&gt;=Parametros!$B$11),"PARADO/SEM GIRO","OK"))))))))))</f>
        <v>OK</v>
      </c>
      <c r="T1927" s="29" t="str">
        <f aca="false">IF(AND($S1927="PARADO/SEM GIRO",$K1927="KG",OR(Painel!$B$5="(Todos)",A1927=Painel!$B$5)*OR(Painel!$E$5="(Todos)",P1927=Painel!$E$5)),$J1927+ROW()/10000000,"")</f>
        <v/>
      </c>
      <c r="U1927" s="29" t="str">
        <f aca="false">IF(AND($S1927="VENCIDO",$K1927="KG",OR(Painel!$B$5="(Todos)",A1927=Painel!$B$5)*OR(Painel!$E$5="(Todos)",P1927=Painel!$E$5)),$J1927+ROW()/10000000,"")</f>
        <v/>
      </c>
    </row>
    <row r="1928" customFormat="false" ht="15" hidden="false" customHeight="false" outlineLevel="0" collapsed="false">
      <c r="A1928" s="29" t="s">
        <v>53</v>
      </c>
      <c r="B1928" s="29" t="s">
        <v>3687</v>
      </c>
      <c r="C1928" s="29" t="s">
        <v>186</v>
      </c>
      <c r="D1928" s="29" t="s">
        <v>1533</v>
      </c>
      <c r="E1928" s="29" t="n">
        <v>1</v>
      </c>
      <c r="F1928" s="29" t="s">
        <v>268</v>
      </c>
      <c r="G1928" s="29" t="s">
        <v>3688</v>
      </c>
      <c r="H1928" s="30" t="n">
        <v>545.4</v>
      </c>
      <c r="I1928" s="31" t="n">
        <v>46283</v>
      </c>
      <c r="J1928" s="30" t="n">
        <v>545.4</v>
      </c>
      <c r="K1928" s="29" t="s">
        <v>120</v>
      </c>
      <c r="L1928" s="29" t="s">
        <v>176</v>
      </c>
      <c r="M1928" s="29"/>
      <c r="N1928" s="29" t="s">
        <v>122</v>
      </c>
      <c r="O1928" s="31" t="n">
        <v>46830</v>
      </c>
      <c r="P1928" s="29" t="s">
        <v>123</v>
      </c>
      <c r="Q1928" s="29" t="n">
        <f aca="false">IFERROR(VALUE(L1928),"")</f>
        <v>2</v>
      </c>
      <c r="R1928" s="29" t="n">
        <f aca="true">IF(O1928="","",O1928-TODAY())</f>
        <v>545</v>
      </c>
      <c r="S1928" s="29" t="str">
        <f aca="false">IF(C1928="&lt;&lt; vazio &gt;&gt;","VAZIA",IF(AND(O1928&lt;&gt;"",R1928&lt;0),"VENCIDO",IF(AND(O1928&lt;&gt;"",R1928&lt;=Parametros!$B$10),"PRÓX. VENCIMENTO",IF(F1928="Q","QUALIDADE",IF(F1928="S","BLOQUEADO",IF(F1928="R","RESTRITO/DEVOLUÇÃO",IF(OR(N1928="QUAR",N1928="QRES"),"QUARENTENA",IF(OR(B1928="DESCARTE",B1928="DEVOLUÇÃO"),"DESCARTE/DEVOLUÇÃO",IF(AND(D1928="",K1928&lt;&gt;""),"SEM LOTE",IF(AND(Q1928&lt;&gt;"",Q1928&gt;=Parametros!$B$11),"PARADO/SEM GIRO","OK"))))))))))</f>
        <v>QUALIDADE</v>
      </c>
      <c r="T1928" s="29" t="str">
        <f aca="false">IF(AND($S1928="PARADO/SEM GIRO",$K1928="KG",OR(Painel!$B$5="(Todos)",A1928=Painel!$B$5)*OR(Painel!$E$5="(Todos)",P1928=Painel!$E$5)),$J1928+ROW()/10000000,"")</f>
        <v/>
      </c>
      <c r="U1928" s="29" t="str">
        <f aca="false">IF(AND($S1928="VENCIDO",$K1928="KG",OR(Painel!$B$5="(Todos)",A1928=Painel!$B$5)*OR(Painel!$E$5="(Todos)",P1928=Painel!$E$5)),$J1928+ROW()/10000000,"")</f>
        <v/>
      </c>
    </row>
    <row r="1929" customFormat="false" ht="15" hidden="false" customHeight="false" outlineLevel="0" collapsed="false">
      <c r="A1929" s="29" t="s">
        <v>53</v>
      </c>
      <c r="B1929" s="29" t="s">
        <v>3689</v>
      </c>
      <c r="C1929" s="29" t="s">
        <v>1381</v>
      </c>
      <c r="D1929" s="29" t="s">
        <v>2544</v>
      </c>
      <c r="E1929" s="29" t="n">
        <v>1</v>
      </c>
      <c r="F1929" s="29"/>
      <c r="G1929" s="29" t="s">
        <v>3690</v>
      </c>
      <c r="H1929" s="30" t="n">
        <v>800</v>
      </c>
      <c r="I1929" s="31" t="n">
        <v>46231</v>
      </c>
      <c r="J1929" s="30" t="n">
        <v>800</v>
      </c>
      <c r="K1929" s="29" t="s">
        <v>120</v>
      </c>
      <c r="L1929" s="29" t="s">
        <v>2246</v>
      </c>
      <c r="M1929" s="29"/>
      <c r="N1929" s="29" t="s">
        <v>122</v>
      </c>
      <c r="O1929" s="31" t="n">
        <v>46591</v>
      </c>
      <c r="P1929" s="29" t="s">
        <v>123</v>
      </c>
      <c r="Q1929" s="29" t="n">
        <f aca="false">IFERROR(VALUE(L1929),"")</f>
        <v>54</v>
      </c>
      <c r="R1929" s="29" t="n">
        <f aca="true">IF(O1929="","",O1929-TODAY())</f>
        <v>306</v>
      </c>
      <c r="S1929" s="29" t="str">
        <f aca="false">IF(C1929="&lt;&lt; vazio &gt;&gt;","VAZIA",IF(AND(O1929&lt;&gt;"",R1929&lt;0),"VENCIDO",IF(AND(O1929&lt;&gt;"",R1929&lt;=Parametros!$B$10),"PRÓX. VENCIMENTO",IF(F1929="Q","QUALIDADE",IF(F1929="S","BLOQUEADO",IF(F1929="R","RESTRITO/DEVOLUÇÃO",IF(OR(N1929="QUAR",N1929="QRES"),"QUARENTENA",IF(OR(B1929="DESCARTE",B1929="DEVOLUÇÃO"),"DESCARTE/DEVOLUÇÃO",IF(AND(D1929="",K1929&lt;&gt;""),"SEM LOTE",IF(AND(Q1929&lt;&gt;"",Q1929&gt;=Parametros!$B$11),"PARADO/SEM GIRO","OK"))))))))))</f>
        <v>OK</v>
      </c>
      <c r="T1929" s="29" t="str">
        <f aca="false">IF(AND($S1929="PARADO/SEM GIRO",$K1929="KG",OR(Painel!$B$5="(Todos)",A1929=Painel!$B$5)*OR(Painel!$E$5="(Todos)",P1929=Painel!$E$5)),$J1929+ROW()/10000000,"")</f>
        <v/>
      </c>
      <c r="U1929" s="29" t="str">
        <f aca="false">IF(AND($S1929="VENCIDO",$K1929="KG",OR(Painel!$B$5="(Todos)",A1929=Painel!$B$5)*OR(Painel!$E$5="(Todos)",P1929=Painel!$E$5)),$J1929+ROW()/10000000,"")</f>
        <v/>
      </c>
    </row>
    <row r="1930" customFormat="false" ht="15" hidden="false" customHeight="false" outlineLevel="0" collapsed="false">
      <c r="A1930" s="29" t="s">
        <v>53</v>
      </c>
      <c r="B1930" s="29" t="s">
        <v>3691</v>
      </c>
      <c r="C1930" s="29" t="s">
        <v>1381</v>
      </c>
      <c r="D1930" s="29" t="s">
        <v>2544</v>
      </c>
      <c r="E1930" s="29" t="n">
        <v>1</v>
      </c>
      <c r="F1930" s="29"/>
      <c r="G1930" s="29" t="s">
        <v>3692</v>
      </c>
      <c r="H1930" s="30" t="n">
        <v>800</v>
      </c>
      <c r="I1930" s="31" t="n">
        <v>46231</v>
      </c>
      <c r="J1930" s="30" t="n">
        <v>800</v>
      </c>
      <c r="K1930" s="29" t="s">
        <v>120</v>
      </c>
      <c r="L1930" s="29" t="s">
        <v>2246</v>
      </c>
      <c r="M1930" s="29"/>
      <c r="N1930" s="29" t="s">
        <v>122</v>
      </c>
      <c r="O1930" s="31" t="n">
        <v>46591</v>
      </c>
      <c r="P1930" s="29" t="s">
        <v>123</v>
      </c>
      <c r="Q1930" s="29" t="n">
        <f aca="false">IFERROR(VALUE(L1930),"")</f>
        <v>54</v>
      </c>
      <c r="R1930" s="29" t="n">
        <f aca="true">IF(O1930="","",O1930-TODAY())</f>
        <v>306</v>
      </c>
      <c r="S1930" s="29" t="str">
        <f aca="false">IF(C1930="&lt;&lt; vazio &gt;&gt;","VAZIA",IF(AND(O1930&lt;&gt;"",R1930&lt;0),"VENCIDO",IF(AND(O1930&lt;&gt;"",R1930&lt;=Parametros!$B$10),"PRÓX. VENCIMENTO",IF(F1930="Q","QUALIDADE",IF(F1930="S","BLOQUEADO",IF(F1930="R","RESTRITO/DEVOLUÇÃO",IF(OR(N1930="QUAR",N1930="QRES"),"QUARENTENA",IF(OR(B1930="DESCARTE",B1930="DEVOLUÇÃO"),"DESCARTE/DEVOLUÇÃO",IF(AND(D1930="",K1930&lt;&gt;""),"SEM LOTE",IF(AND(Q1930&lt;&gt;"",Q1930&gt;=Parametros!$B$11),"PARADO/SEM GIRO","OK"))))))))))</f>
        <v>OK</v>
      </c>
      <c r="T1930" s="29" t="str">
        <f aca="false">IF(AND($S1930="PARADO/SEM GIRO",$K1930="KG",OR(Painel!$B$5="(Todos)",A1930=Painel!$B$5)*OR(Painel!$E$5="(Todos)",P1930=Painel!$E$5)),$J1930+ROW()/10000000,"")</f>
        <v/>
      </c>
      <c r="U1930" s="29" t="str">
        <f aca="false">IF(AND($S1930="VENCIDO",$K1930="KG",OR(Painel!$B$5="(Todos)",A1930=Painel!$B$5)*OR(Painel!$E$5="(Todos)",P1930=Painel!$E$5)),$J1930+ROW()/10000000,"")</f>
        <v/>
      </c>
    </row>
    <row r="1931" customFormat="false" ht="15" hidden="false" customHeight="false" outlineLevel="0" collapsed="false">
      <c r="A1931" s="29" t="s">
        <v>53</v>
      </c>
      <c r="B1931" s="29" t="s">
        <v>3693</v>
      </c>
      <c r="C1931" s="29" t="s">
        <v>1381</v>
      </c>
      <c r="D1931" s="29" t="s">
        <v>2544</v>
      </c>
      <c r="E1931" s="29" t="n">
        <v>1</v>
      </c>
      <c r="F1931" s="29"/>
      <c r="G1931" s="29" t="s">
        <v>3694</v>
      </c>
      <c r="H1931" s="30" t="n">
        <v>800</v>
      </c>
      <c r="I1931" s="31" t="n">
        <v>46231</v>
      </c>
      <c r="J1931" s="30" t="n">
        <v>800</v>
      </c>
      <c r="K1931" s="29" t="s">
        <v>120</v>
      </c>
      <c r="L1931" s="29" t="s">
        <v>2246</v>
      </c>
      <c r="M1931" s="29"/>
      <c r="N1931" s="29" t="s">
        <v>122</v>
      </c>
      <c r="O1931" s="31" t="n">
        <v>46591</v>
      </c>
      <c r="P1931" s="29" t="s">
        <v>123</v>
      </c>
      <c r="Q1931" s="29" t="n">
        <f aca="false">IFERROR(VALUE(L1931),"")</f>
        <v>54</v>
      </c>
      <c r="R1931" s="29" t="n">
        <f aca="true">IF(O1931="","",O1931-TODAY())</f>
        <v>306</v>
      </c>
      <c r="S1931" s="29" t="str">
        <f aca="false">IF(C1931="&lt;&lt; vazio &gt;&gt;","VAZIA",IF(AND(O1931&lt;&gt;"",R1931&lt;0),"VENCIDO",IF(AND(O1931&lt;&gt;"",R1931&lt;=Parametros!$B$10),"PRÓX. VENCIMENTO",IF(F1931="Q","QUALIDADE",IF(F1931="S","BLOQUEADO",IF(F1931="R","RESTRITO/DEVOLUÇÃO",IF(OR(N1931="QUAR",N1931="QRES"),"QUARENTENA",IF(OR(B1931="DESCARTE",B1931="DEVOLUÇÃO"),"DESCARTE/DEVOLUÇÃO",IF(AND(D1931="",K1931&lt;&gt;""),"SEM LOTE",IF(AND(Q1931&lt;&gt;"",Q1931&gt;=Parametros!$B$11),"PARADO/SEM GIRO","OK"))))))))))</f>
        <v>OK</v>
      </c>
      <c r="T1931" s="29" t="str">
        <f aca="false">IF(AND($S1931="PARADO/SEM GIRO",$K1931="KG",OR(Painel!$B$5="(Todos)",A1931=Painel!$B$5)*OR(Painel!$E$5="(Todos)",P1931=Painel!$E$5)),$J1931+ROW()/10000000,"")</f>
        <v/>
      </c>
      <c r="U1931" s="29" t="str">
        <f aca="false">IF(AND($S1931="VENCIDO",$K1931="KG",OR(Painel!$B$5="(Todos)",A1931=Painel!$B$5)*OR(Painel!$E$5="(Todos)",P1931=Painel!$E$5)),$J1931+ROW()/10000000,"")</f>
        <v/>
      </c>
    </row>
    <row r="1932" customFormat="false" ht="15" hidden="false" customHeight="false" outlineLevel="0" collapsed="false">
      <c r="A1932" s="29" t="s">
        <v>53</v>
      </c>
      <c r="B1932" s="29" t="s">
        <v>3695</v>
      </c>
      <c r="C1932" s="29" t="s">
        <v>1602</v>
      </c>
      <c r="D1932" s="29" t="s">
        <v>3201</v>
      </c>
      <c r="E1932" s="29" t="n">
        <v>1</v>
      </c>
      <c r="F1932" s="29"/>
      <c r="G1932" s="29" t="s">
        <v>3696</v>
      </c>
      <c r="H1932" s="30" t="n">
        <v>1000</v>
      </c>
      <c r="I1932" s="31" t="n">
        <v>46218</v>
      </c>
      <c r="J1932" s="30" t="n">
        <v>1000</v>
      </c>
      <c r="K1932" s="29" t="s">
        <v>120</v>
      </c>
      <c r="L1932" s="29" t="s">
        <v>1605</v>
      </c>
      <c r="M1932" s="29"/>
      <c r="N1932" s="29" t="s">
        <v>122</v>
      </c>
      <c r="O1932" s="31" t="n">
        <v>46756</v>
      </c>
      <c r="P1932" s="29" t="s">
        <v>123</v>
      </c>
      <c r="Q1932" s="29" t="n">
        <f aca="false">IFERROR(VALUE(L1932),"")</f>
        <v>67</v>
      </c>
      <c r="R1932" s="29" t="n">
        <f aca="true">IF(O1932="","",O1932-TODAY())</f>
        <v>471</v>
      </c>
      <c r="S1932" s="29" t="str">
        <f aca="false">IF(C1932="&lt;&lt; vazio &gt;&gt;","VAZIA",IF(AND(O1932&lt;&gt;"",R1932&lt;0),"VENCIDO",IF(AND(O1932&lt;&gt;"",R1932&lt;=Parametros!$B$10),"PRÓX. VENCIMENTO",IF(F1932="Q","QUALIDADE",IF(F1932="S","BLOQUEADO",IF(F1932="R","RESTRITO/DEVOLUÇÃO",IF(OR(N1932="QUAR",N1932="QRES"),"QUARENTENA",IF(OR(B1932="DESCARTE",B1932="DEVOLUÇÃO"),"DESCARTE/DEVOLUÇÃO",IF(AND(D1932="",K1932&lt;&gt;""),"SEM LOTE",IF(AND(Q1932&lt;&gt;"",Q1932&gt;=Parametros!$B$11),"PARADO/SEM GIRO","OK"))))))))))</f>
        <v>OK</v>
      </c>
      <c r="T1932" s="29" t="str">
        <f aca="false">IF(AND($S1932="PARADO/SEM GIRO",$K1932="KG",OR(Painel!$B$5="(Todos)",A1932=Painel!$B$5)*OR(Painel!$E$5="(Todos)",P1932=Painel!$E$5)),$J1932+ROW()/10000000,"")</f>
        <v/>
      </c>
      <c r="U1932" s="29" t="str">
        <f aca="false">IF(AND($S1932="VENCIDO",$K1932="KG",OR(Painel!$B$5="(Todos)",A1932=Painel!$B$5)*OR(Painel!$E$5="(Todos)",P1932=Painel!$E$5)),$J1932+ROW()/10000000,"")</f>
        <v/>
      </c>
    </row>
    <row r="1933" customFormat="false" ht="15" hidden="false" customHeight="false" outlineLevel="0" collapsed="false">
      <c r="A1933" s="29" t="s">
        <v>53</v>
      </c>
      <c r="B1933" s="29" t="s">
        <v>3697</v>
      </c>
      <c r="C1933" s="29" t="s">
        <v>167</v>
      </c>
      <c r="D1933" s="29" t="s">
        <v>765</v>
      </c>
      <c r="E1933" s="29" t="n">
        <v>1</v>
      </c>
      <c r="F1933" s="29" t="s">
        <v>268</v>
      </c>
      <c r="G1933" s="29" t="s">
        <v>3698</v>
      </c>
      <c r="H1933" s="30" t="n">
        <v>590.4</v>
      </c>
      <c r="I1933" s="31" t="n">
        <v>46283</v>
      </c>
      <c r="J1933" s="30" t="n">
        <v>590.4</v>
      </c>
      <c r="K1933" s="29" t="s">
        <v>120</v>
      </c>
      <c r="L1933" s="29" t="s">
        <v>176</v>
      </c>
      <c r="M1933" s="29"/>
      <c r="N1933" s="29" t="s">
        <v>122</v>
      </c>
      <c r="O1933" s="31" t="n">
        <v>46830</v>
      </c>
      <c r="P1933" s="29" t="s">
        <v>123</v>
      </c>
      <c r="Q1933" s="29" t="n">
        <f aca="false">IFERROR(VALUE(L1933),"")</f>
        <v>2</v>
      </c>
      <c r="R1933" s="29" t="n">
        <f aca="true">IF(O1933="","",O1933-TODAY())</f>
        <v>545</v>
      </c>
      <c r="S1933" s="29" t="str">
        <f aca="false">IF(C1933="&lt;&lt; vazio &gt;&gt;","VAZIA",IF(AND(O1933&lt;&gt;"",R1933&lt;0),"VENCIDO",IF(AND(O1933&lt;&gt;"",R1933&lt;=Parametros!$B$10),"PRÓX. VENCIMENTO",IF(F1933="Q","QUALIDADE",IF(F1933="S","BLOQUEADO",IF(F1933="R","RESTRITO/DEVOLUÇÃO",IF(OR(N1933="QUAR",N1933="QRES"),"QUARENTENA",IF(OR(B1933="DESCARTE",B1933="DEVOLUÇÃO"),"DESCARTE/DEVOLUÇÃO",IF(AND(D1933="",K1933&lt;&gt;""),"SEM LOTE",IF(AND(Q1933&lt;&gt;"",Q1933&gt;=Parametros!$B$11),"PARADO/SEM GIRO","OK"))))))))))</f>
        <v>QUALIDADE</v>
      </c>
      <c r="T1933" s="29" t="str">
        <f aca="false">IF(AND($S1933="PARADO/SEM GIRO",$K1933="KG",OR(Painel!$B$5="(Todos)",A1933=Painel!$B$5)*OR(Painel!$E$5="(Todos)",P1933=Painel!$E$5)),$J1933+ROW()/10000000,"")</f>
        <v/>
      </c>
      <c r="U1933" s="29" t="str">
        <f aca="false">IF(AND($S1933="VENCIDO",$K1933="KG",OR(Painel!$B$5="(Todos)",A1933=Painel!$B$5)*OR(Painel!$E$5="(Todos)",P1933=Painel!$E$5)),$J1933+ROW()/10000000,"")</f>
        <v/>
      </c>
    </row>
    <row r="1934" customFormat="false" ht="15" hidden="false" customHeight="false" outlineLevel="0" collapsed="false">
      <c r="A1934" s="29" t="s">
        <v>53</v>
      </c>
      <c r="B1934" s="29" t="s">
        <v>3699</v>
      </c>
      <c r="C1934" s="29" t="s">
        <v>3666</v>
      </c>
      <c r="D1934" s="29" t="s">
        <v>3667</v>
      </c>
      <c r="E1934" s="29" t="n">
        <v>1</v>
      </c>
      <c r="F1934" s="29"/>
      <c r="G1934" s="29" t="s">
        <v>3700</v>
      </c>
      <c r="H1934" s="30" t="n">
        <v>432</v>
      </c>
      <c r="I1934" s="31" t="n">
        <v>46234</v>
      </c>
      <c r="J1934" s="30" t="n">
        <v>432</v>
      </c>
      <c r="K1934" s="29" t="s">
        <v>120</v>
      </c>
      <c r="L1934" s="29" t="s">
        <v>725</v>
      </c>
      <c r="M1934" s="29"/>
      <c r="N1934" s="29" t="s">
        <v>122</v>
      </c>
      <c r="O1934" s="31" t="n">
        <v>46625</v>
      </c>
      <c r="P1934" s="29" t="s">
        <v>123</v>
      </c>
      <c r="Q1934" s="29" t="n">
        <f aca="false">IFERROR(VALUE(L1934),"")</f>
        <v>51</v>
      </c>
      <c r="R1934" s="29" t="n">
        <f aca="true">IF(O1934="","",O1934-TODAY())</f>
        <v>340</v>
      </c>
      <c r="S1934" s="29" t="str">
        <f aca="false">IF(C1934="&lt;&lt; vazio &gt;&gt;","VAZIA",IF(AND(O1934&lt;&gt;"",R1934&lt;0),"VENCIDO",IF(AND(O1934&lt;&gt;"",R1934&lt;=Parametros!$B$10),"PRÓX. VENCIMENTO",IF(F1934="Q","QUALIDADE",IF(F1934="S","BLOQUEADO",IF(F1934="R","RESTRITO/DEVOLUÇÃO",IF(OR(N1934="QUAR",N1934="QRES"),"QUARENTENA",IF(OR(B1934="DESCARTE",B1934="DEVOLUÇÃO"),"DESCARTE/DEVOLUÇÃO",IF(AND(D1934="",K1934&lt;&gt;""),"SEM LOTE",IF(AND(Q1934&lt;&gt;"",Q1934&gt;=Parametros!$B$11),"PARADO/SEM GIRO","OK"))))))))))</f>
        <v>OK</v>
      </c>
      <c r="T1934" s="29" t="str">
        <f aca="false">IF(AND($S1934="PARADO/SEM GIRO",$K1934="KG",OR(Painel!$B$5="(Todos)",A1934=Painel!$B$5)*OR(Painel!$E$5="(Todos)",P1934=Painel!$E$5)),$J1934+ROW()/10000000,"")</f>
        <v/>
      </c>
      <c r="U1934" s="29" t="str">
        <f aca="false">IF(AND($S1934="VENCIDO",$K1934="KG",OR(Painel!$B$5="(Todos)",A1934=Painel!$B$5)*OR(Painel!$E$5="(Todos)",P1934=Painel!$E$5)),$J1934+ROW()/10000000,"")</f>
        <v/>
      </c>
    </row>
    <row r="1935" customFormat="false" ht="15" hidden="false" customHeight="false" outlineLevel="0" collapsed="false">
      <c r="A1935" s="29" t="s">
        <v>53</v>
      </c>
      <c r="B1935" s="29" t="s">
        <v>3701</v>
      </c>
      <c r="C1935" s="29" t="s">
        <v>139</v>
      </c>
      <c r="D1935" s="29" t="s">
        <v>140</v>
      </c>
      <c r="E1935" s="29" t="n">
        <v>1</v>
      </c>
      <c r="F1935" s="29"/>
      <c r="G1935" s="29" t="s">
        <v>3702</v>
      </c>
      <c r="H1935" s="30" t="n">
        <v>1000</v>
      </c>
      <c r="I1935" s="31" t="n">
        <v>46234</v>
      </c>
      <c r="J1935" s="30" t="n">
        <v>1000</v>
      </c>
      <c r="K1935" s="29" t="s">
        <v>120</v>
      </c>
      <c r="L1935" s="29" t="s">
        <v>725</v>
      </c>
      <c r="M1935" s="29"/>
      <c r="N1935" s="29" t="s">
        <v>122</v>
      </c>
      <c r="O1935" s="31" t="n">
        <v>46593</v>
      </c>
      <c r="P1935" s="29" t="s">
        <v>123</v>
      </c>
      <c r="Q1935" s="29" t="n">
        <f aca="false">IFERROR(VALUE(L1935),"")</f>
        <v>51</v>
      </c>
      <c r="R1935" s="29" t="n">
        <f aca="true">IF(O1935="","",O1935-TODAY())</f>
        <v>308</v>
      </c>
      <c r="S1935" s="29" t="str">
        <f aca="false">IF(C1935="&lt;&lt; vazio &gt;&gt;","VAZIA",IF(AND(O1935&lt;&gt;"",R1935&lt;0),"VENCIDO",IF(AND(O1935&lt;&gt;"",R1935&lt;=Parametros!$B$10),"PRÓX. VENCIMENTO",IF(F1935="Q","QUALIDADE",IF(F1935="S","BLOQUEADO",IF(F1935="R","RESTRITO/DEVOLUÇÃO",IF(OR(N1935="QUAR",N1935="QRES"),"QUARENTENA",IF(OR(B1935="DESCARTE",B1935="DEVOLUÇÃO"),"DESCARTE/DEVOLUÇÃO",IF(AND(D1935="",K1935&lt;&gt;""),"SEM LOTE",IF(AND(Q1935&lt;&gt;"",Q1935&gt;=Parametros!$B$11),"PARADO/SEM GIRO","OK"))))))))))</f>
        <v>OK</v>
      </c>
      <c r="T1935" s="29" t="str">
        <f aca="false">IF(AND($S1935="PARADO/SEM GIRO",$K1935="KG",OR(Painel!$B$5="(Todos)",A1935=Painel!$B$5)*OR(Painel!$E$5="(Todos)",P1935=Painel!$E$5)),$J1935+ROW()/10000000,"")</f>
        <v/>
      </c>
      <c r="U1935" s="29" t="str">
        <f aca="false">IF(AND($S1935="VENCIDO",$K1935="KG",OR(Painel!$B$5="(Todos)",A1935=Painel!$B$5)*OR(Painel!$E$5="(Todos)",P1935=Painel!$E$5)),$J1935+ROW()/10000000,"")</f>
        <v/>
      </c>
    </row>
    <row r="1936" customFormat="false" ht="15" hidden="false" customHeight="false" outlineLevel="0" collapsed="false">
      <c r="A1936" s="29" t="s">
        <v>53</v>
      </c>
      <c r="B1936" s="29" t="s">
        <v>3703</v>
      </c>
      <c r="C1936" s="29" t="s">
        <v>167</v>
      </c>
      <c r="D1936" s="29" t="s">
        <v>765</v>
      </c>
      <c r="E1936" s="29" t="n">
        <v>1</v>
      </c>
      <c r="F1936" s="29" t="s">
        <v>268</v>
      </c>
      <c r="G1936" s="29" t="s">
        <v>3704</v>
      </c>
      <c r="H1936" s="30" t="n">
        <v>590.4</v>
      </c>
      <c r="I1936" s="31" t="n">
        <v>46283</v>
      </c>
      <c r="J1936" s="30" t="n">
        <v>590.4</v>
      </c>
      <c r="K1936" s="29" t="s">
        <v>120</v>
      </c>
      <c r="L1936" s="29" t="s">
        <v>176</v>
      </c>
      <c r="M1936" s="29"/>
      <c r="N1936" s="29" t="s">
        <v>122</v>
      </c>
      <c r="O1936" s="31" t="n">
        <v>46830</v>
      </c>
      <c r="P1936" s="29" t="s">
        <v>123</v>
      </c>
      <c r="Q1936" s="29" t="n">
        <f aca="false">IFERROR(VALUE(L1936),"")</f>
        <v>2</v>
      </c>
      <c r="R1936" s="29" t="n">
        <f aca="true">IF(O1936="","",O1936-TODAY())</f>
        <v>545</v>
      </c>
      <c r="S1936" s="29" t="str">
        <f aca="false">IF(C1936="&lt;&lt; vazio &gt;&gt;","VAZIA",IF(AND(O1936&lt;&gt;"",R1936&lt;0),"VENCIDO",IF(AND(O1936&lt;&gt;"",R1936&lt;=Parametros!$B$10),"PRÓX. VENCIMENTO",IF(F1936="Q","QUALIDADE",IF(F1936="S","BLOQUEADO",IF(F1936="R","RESTRITO/DEVOLUÇÃO",IF(OR(N1936="QUAR",N1936="QRES"),"QUARENTENA",IF(OR(B1936="DESCARTE",B1936="DEVOLUÇÃO"),"DESCARTE/DEVOLUÇÃO",IF(AND(D1936="",K1936&lt;&gt;""),"SEM LOTE",IF(AND(Q1936&lt;&gt;"",Q1936&gt;=Parametros!$B$11),"PARADO/SEM GIRO","OK"))))))))))</f>
        <v>QUALIDADE</v>
      </c>
      <c r="T1936" s="29" t="str">
        <f aca="false">IF(AND($S1936="PARADO/SEM GIRO",$K1936="KG",OR(Painel!$B$5="(Todos)",A1936=Painel!$B$5)*OR(Painel!$E$5="(Todos)",P1936=Painel!$E$5)),$J1936+ROW()/10000000,"")</f>
        <v/>
      </c>
      <c r="U1936" s="29" t="str">
        <f aca="false">IF(AND($S1936="VENCIDO",$K1936="KG",OR(Painel!$B$5="(Todos)",A1936=Painel!$B$5)*OR(Painel!$E$5="(Todos)",P1936=Painel!$E$5)),$J1936+ROW()/10000000,"")</f>
        <v/>
      </c>
    </row>
    <row r="1937" customFormat="false" ht="15" hidden="false" customHeight="false" outlineLevel="0" collapsed="false">
      <c r="A1937" s="29" t="s">
        <v>53</v>
      </c>
      <c r="B1937" s="29" t="s">
        <v>3705</v>
      </c>
      <c r="C1937" s="29" t="s">
        <v>186</v>
      </c>
      <c r="D1937" s="29" t="s">
        <v>1533</v>
      </c>
      <c r="E1937" s="29" t="n">
        <v>1</v>
      </c>
      <c r="F1937" s="29" t="s">
        <v>268</v>
      </c>
      <c r="G1937" s="29" t="s">
        <v>3706</v>
      </c>
      <c r="H1937" s="30" t="n">
        <v>545.4</v>
      </c>
      <c r="I1937" s="31" t="n">
        <v>46283</v>
      </c>
      <c r="J1937" s="30" t="n">
        <v>545.4</v>
      </c>
      <c r="K1937" s="29" t="s">
        <v>120</v>
      </c>
      <c r="L1937" s="29" t="s">
        <v>176</v>
      </c>
      <c r="M1937" s="29"/>
      <c r="N1937" s="29" t="s">
        <v>122</v>
      </c>
      <c r="O1937" s="31" t="n">
        <v>46830</v>
      </c>
      <c r="P1937" s="29" t="s">
        <v>123</v>
      </c>
      <c r="Q1937" s="29" t="n">
        <f aca="false">IFERROR(VALUE(L1937),"")</f>
        <v>2</v>
      </c>
      <c r="R1937" s="29" t="n">
        <f aca="true">IF(O1937="","",O1937-TODAY())</f>
        <v>545</v>
      </c>
      <c r="S1937" s="29" t="str">
        <f aca="false">IF(C1937="&lt;&lt; vazio &gt;&gt;","VAZIA",IF(AND(O1937&lt;&gt;"",R1937&lt;0),"VENCIDO",IF(AND(O1937&lt;&gt;"",R1937&lt;=Parametros!$B$10),"PRÓX. VENCIMENTO",IF(F1937="Q","QUALIDADE",IF(F1937="S","BLOQUEADO",IF(F1937="R","RESTRITO/DEVOLUÇÃO",IF(OR(N1937="QUAR",N1937="QRES"),"QUARENTENA",IF(OR(B1937="DESCARTE",B1937="DEVOLUÇÃO"),"DESCARTE/DEVOLUÇÃO",IF(AND(D1937="",K1937&lt;&gt;""),"SEM LOTE",IF(AND(Q1937&lt;&gt;"",Q1937&gt;=Parametros!$B$11),"PARADO/SEM GIRO","OK"))))))))))</f>
        <v>QUALIDADE</v>
      </c>
      <c r="T1937" s="29" t="str">
        <f aca="false">IF(AND($S1937="PARADO/SEM GIRO",$K1937="KG",OR(Painel!$B$5="(Todos)",A1937=Painel!$B$5)*OR(Painel!$E$5="(Todos)",P1937=Painel!$E$5)),$J1937+ROW()/10000000,"")</f>
        <v/>
      </c>
      <c r="U1937" s="29" t="str">
        <f aca="false">IF(AND($S1937="VENCIDO",$K1937="KG",OR(Painel!$B$5="(Todos)",A1937=Painel!$B$5)*OR(Painel!$E$5="(Todos)",P1937=Painel!$E$5)),$J1937+ROW()/10000000,"")</f>
        <v/>
      </c>
    </row>
    <row r="1938" customFormat="false" ht="15" hidden="false" customHeight="false" outlineLevel="0" collapsed="false">
      <c r="A1938" s="29" t="s">
        <v>53</v>
      </c>
      <c r="B1938" s="29" t="s">
        <v>3707</v>
      </c>
      <c r="C1938" s="29" t="s">
        <v>396</v>
      </c>
      <c r="D1938" s="29" t="s">
        <v>397</v>
      </c>
      <c r="E1938" s="29" t="n">
        <v>1</v>
      </c>
      <c r="F1938" s="29"/>
      <c r="G1938" s="29" t="s">
        <v>3708</v>
      </c>
      <c r="H1938" s="30" t="n">
        <v>1102.5</v>
      </c>
      <c r="I1938" s="31" t="n">
        <v>46261</v>
      </c>
      <c r="J1938" s="30" t="n">
        <v>1102.5</v>
      </c>
      <c r="K1938" s="29" t="s">
        <v>120</v>
      </c>
      <c r="L1938" s="29" t="s">
        <v>938</v>
      </c>
      <c r="M1938" s="29"/>
      <c r="N1938" s="29" t="s">
        <v>122</v>
      </c>
      <c r="O1938" s="31" t="n">
        <v>46806</v>
      </c>
      <c r="P1938" s="29" t="s">
        <v>123</v>
      </c>
      <c r="Q1938" s="29" t="n">
        <f aca="false">IFERROR(VALUE(L1938),"")</f>
        <v>24</v>
      </c>
      <c r="R1938" s="29" t="n">
        <f aca="true">IF(O1938="","",O1938-TODAY())</f>
        <v>521</v>
      </c>
      <c r="S1938" s="29" t="str">
        <f aca="false">IF(C1938="&lt;&lt; vazio &gt;&gt;","VAZIA",IF(AND(O1938&lt;&gt;"",R1938&lt;0),"VENCIDO",IF(AND(O1938&lt;&gt;"",R1938&lt;=Parametros!$B$10),"PRÓX. VENCIMENTO",IF(F1938="Q","QUALIDADE",IF(F1938="S","BLOQUEADO",IF(F1938="R","RESTRITO/DEVOLUÇÃO",IF(OR(N1938="QUAR",N1938="QRES"),"QUARENTENA",IF(OR(B1938="DESCARTE",B1938="DEVOLUÇÃO"),"DESCARTE/DEVOLUÇÃO",IF(AND(D1938="",K1938&lt;&gt;""),"SEM LOTE",IF(AND(Q1938&lt;&gt;"",Q1938&gt;=Parametros!$B$11),"PARADO/SEM GIRO","OK"))))))))))</f>
        <v>OK</v>
      </c>
      <c r="T1938" s="29" t="str">
        <f aca="false">IF(AND($S1938="PARADO/SEM GIRO",$K1938="KG",OR(Painel!$B$5="(Todos)",A1938=Painel!$B$5)*OR(Painel!$E$5="(Todos)",P1938=Painel!$E$5)),$J1938+ROW()/10000000,"")</f>
        <v/>
      </c>
      <c r="U1938" s="29" t="str">
        <f aca="false">IF(AND($S1938="VENCIDO",$K1938="KG",OR(Painel!$B$5="(Todos)",A1938=Painel!$B$5)*OR(Painel!$E$5="(Todos)",P1938=Painel!$E$5)),$J1938+ROW()/10000000,"")</f>
        <v/>
      </c>
    </row>
    <row r="1939" customFormat="false" ht="15" hidden="false" customHeight="false" outlineLevel="0" collapsed="false">
      <c r="A1939" s="29" t="s">
        <v>53</v>
      </c>
      <c r="B1939" s="29" t="s">
        <v>3709</v>
      </c>
      <c r="C1939" s="29" t="s">
        <v>167</v>
      </c>
      <c r="D1939" s="29" t="s">
        <v>765</v>
      </c>
      <c r="E1939" s="29" t="n">
        <v>1</v>
      </c>
      <c r="F1939" s="29" t="s">
        <v>268</v>
      </c>
      <c r="G1939" s="29" t="s">
        <v>3710</v>
      </c>
      <c r="H1939" s="30" t="n">
        <v>590.4</v>
      </c>
      <c r="I1939" s="31" t="n">
        <v>46283</v>
      </c>
      <c r="J1939" s="30" t="n">
        <v>590.4</v>
      </c>
      <c r="K1939" s="29" t="s">
        <v>120</v>
      </c>
      <c r="L1939" s="29" t="s">
        <v>176</v>
      </c>
      <c r="M1939" s="29"/>
      <c r="N1939" s="29" t="s">
        <v>122</v>
      </c>
      <c r="O1939" s="31" t="n">
        <v>46830</v>
      </c>
      <c r="P1939" s="29" t="s">
        <v>123</v>
      </c>
      <c r="Q1939" s="29" t="n">
        <f aca="false">IFERROR(VALUE(L1939),"")</f>
        <v>2</v>
      </c>
      <c r="R1939" s="29" t="n">
        <f aca="true">IF(O1939="","",O1939-TODAY())</f>
        <v>545</v>
      </c>
      <c r="S1939" s="29" t="str">
        <f aca="false">IF(C1939="&lt;&lt; vazio &gt;&gt;","VAZIA",IF(AND(O1939&lt;&gt;"",R1939&lt;0),"VENCIDO",IF(AND(O1939&lt;&gt;"",R1939&lt;=Parametros!$B$10),"PRÓX. VENCIMENTO",IF(F1939="Q","QUALIDADE",IF(F1939="S","BLOQUEADO",IF(F1939="R","RESTRITO/DEVOLUÇÃO",IF(OR(N1939="QUAR",N1939="QRES"),"QUARENTENA",IF(OR(B1939="DESCARTE",B1939="DEVOLUÇÃO"),"DESCARTE/DEVOLUÇÃO",IF(AND(D1939="",K1939&lt;&gt;""),"SEM LOTE",IF(AND(Q1939&lt;&gt;"",Q1939&gt;=Parametros!$B$11),"PARADO/SEM GIRO","OK"))))))))))</f>
        <v>QUALIDADE</v>
      </c>
      <c r="T1939" s="29" t="str">
        <f aca="false">IF(AND($S1939="PARADO/SEM GIRO",$K1939="KG",OR(Painel!$B$5="(Todos)",A1939=Painel!$B$5)*OR(Painel!$E$5="(Todos)",P1939=Painel!$E$5)),$J1939+ROW()/10000000,"")</f>
        <v/>
      </c>
      <c r="U1939" s="29" t="str">
        <f aca="false">IF(AND($S1939="VENCIDO",$K1939="KG",OR(Painel!$B$5="(Todos)",A1939=Painel!$B$5)*OR(Painel!$E$5="(Todos)",P1939=Painel!$E$5)),$J1939+ROW()/10000000,"")</f>
        <v/>
      </c>
    </row>
    <row r="1940" customFormat="false" ht="15" hidden="false" customHeight="false" outlineLevel="0" collapsed="false">
      <c r="A1940" s="29" t="s">
        <v>53</v>
      </c>
      <c r="B1940" s="29" t="s">
        <v>3711</v>
      </c>
      <c r="C1940" s="29" t="s">
        <v>115</v>
      </c>
      <c r="D1940" s="29"/>
      <c r="E1940" s="29" t="n">
        <v>0</v>
      </c>
      <c r="F1940" s="29"/>
      <c r="G1940" s="29"/>
      <c r="H1940" s="30" t="n">
        <v>0</v>
      </c>
      <c r="I1940" s="29"/>
      <c r="J1940" s="30" t="n">
        <v>0</v>
      </c>
      <c r="K1940" s="29"/>
      <c r="L1940" s="29" t="s">
        <v>116</v>
      </c>
      <c r="M1940" s="29"/>
      <c r="N1940" s="29"/>
      <c r="O1940" s="29"/>
      <c r="P1940" s="29"/>
      <c r="Q1940" s="29" t="n">
        <f aca="false">IFERROR(VALUE(L1940),"")</f>
        <v>0</v>
      </c>
      <c r="R1940" s="29" t="str">
        <f aca="true">IF(O1940="","",O1940-TODAY())</f>
        <v/>
      </c>
      <c r="S1940" s="29" t="str">
        <f aca="false">IF(C1940="&lt;&lt; vazio &gt;&gt;","VAZIA",IF(AND(O1940&lt;&gt;"",R1940&lt;0),"VENCIDO",IF(AND(O1940&lt;&gt;"",R1940&lt;=Parametros!$B$10),"PRÓX. VENCIMENTO",IF(F1940="Q","QUALIDADE",IF(F1940="S","BLOQUEADO",IF(F1940="R","RESTRITO/DEVOLUÇÃO",IF(OR(N1940="QUAR",N1940="QRES"),"QUARENTENA",IF(OR(B1940="DESCARTE",B1940="DEVOLUÇÃO"),"DESCARTE/DEVOLUÇÃO",IF(AND(D1940="",K1940&lt;&gt;""),"SEM LOTE",IF(AND(Q1940&lt;&gt;"",Q1940&gt;=Parametros!$B$11),"PARADO/SEM GIRO","OK"))))))))))</f>
        <v>VAZIA</v>
      </c>
      <c r="T1940" s="29" t="str">
        <f aca="false">IF(AND($S1940="PARADO/SEM GIRO",$K1940="KG",OR(Painel!$B$5="(Todos)",A1940=Painel!$B$5)*OR(Painel!$E$5="(Todos)",P1940=Painel!$E$5)),$J1940+ROW()/10000000,"")</f>
        <v/>
      </c>
      <c r="U1940" s="29" t="str">
        <f aca="false">IF(AND($S1940="VENCIDO",$K1940="KG",OR(Painel!$B$5="(Todos)",A1940=Painel!$B$5)*OR(Painel!$E$5="(Todos)",P1940=Painel!$E$5)),$J1940+ROW()/10000000,"")</f>
        <v/>
      </c>
    </row>
    <row r="1941" customFormat="false" ht="15" hidden="false" customHeight="false" outlineLevel="0" collapsed="false">
      <c r="A1941" s="29" t="s">
        <v>53</v>
      </c>
      <c r="B1941" s="29" t="s">
        <v>3712</v>
      </c>
      <c r="C1941" s="29" t="s">
        <v>222</v>
      </c>
      <c r="D1941" s="29" t="s">
        <v>815</v>
      </c>
      <c r="E1941" s="29" t="n">
        <v>1</v>
      </c>
      <c r="F1941" s="29"/>
      <c r="G1941" s="29" t="s">
        <v>3713</v>
      </c>
      <c r="H1941" s="30" t="n">
        <v>1000</v>
      </c>
      <c r="I1941" s="31" t="n">
        <v>46283</v>
      </c>
      <c r="J1941" s="30" t="n">
        <v>1000</v>
      </c>
      <c r="K1941" s="29" t="s">
        <v>120</v>
      </c>
      <c r="L1941" s="29" t="s">
        <v>176</v>
      </c>
      <c r="M1941" s="29"/>
      <c r="N1941" s="29" t="s">
        <v>122</v>
      </c>
      <c r="O1941" s="31" t="n">
        <v>46825</v>
      </c>
      <c r="P1941" s="29" t="s">
        <v>123</v>
      </c>
      <c r="Q1941" s="29" t="n">
        <f aca="false">IFERROR(VALUE(L1941),"")</f>
        <v>2</v>
      </c>
      <c r="R1941" s="29" t="n">
        <f aca="true">IF(O1941="","",O1941-TODAY())</f>
        <v>540</v>
      </c>
      <c r="S1941" s="29" t="str">
        <f aca="false">IF(C1941="&lt;&lt; vazio &gt;&gt;","VAZIA",IF(AND(O1941&lt;&gt;"",R1941&lt;0),"VENCIDO",IF(AND(O1941&lt;&gt;"",R1941&lt;=Parametros!$B$10),"PRÓX. VENCIMENTO",IF(F1941="Q","QUALIDADE",IF(F1941="S","BLOQUEADO",IF(F1941="R","RESTRITO/DEVOLUÇÃO",IF(OR(N1941="QUAR",N1941="QRES"),"QUARENTENA",IF(OR(B1941="DESCARTE",B1941="DEVOLUÇÃO"),"DESCARTE/DEVOLUÇÃO",IF(AND(D1941="",K1941&lt;&gt;""),"SEM LOTE",IF(AND(Q1941&lt;&gt;"",Q1941&gt;=Parametros!$B$11),"PARADO/SEM GIRO","OK"))))))))))</f>
        <v>OK</v>
      </c>
      <c r="T1941" s="29" t="str">
        <f aca="false">IF(AND($S1941="PARADO/SEM GIRO",$K1941="KG",OR(Painel!$B$5="(Todos)",A1941=Painel!$B$5)*OR(Painel!$E$5="(Todos)",P1941=Painel!$E$5)),$J1941+ROW()/10000000,"")</f>
        <v/>
      </c>
      <c r="U1941" s="29" t="str">
        <f aca="false">IF(AND($S1941="VENCIDO",$K1941="KG",OR(Painel!$B$5="(Todos)",A1941=Painel!$B$5)*OR(Painel!$E$5="(Todos)",P1941=Painel!$E$5)),$J1941+ROW()/10000000,"")</f>
        <v/>
      </c>
    </row>
    <row r="1942" customFormat="false" ht="15" hidden="false" customHeight="false" outlineLevel="0" collapsed="false">
      <c r="A1942" s="29" t="s">
        <v>53</v>
      </c>
      <c r="B1942" s="29" t="s">
        <v>3714</v>
      </c>
      <c r="C1942" s="29" t="s">
        <v>250</v>
      </c>
      <c r="D1942" s="29" t="s">
        <v>2948</v>
      </c>
      <c r="E1942" s="29" t="n">
        <v>1</v>
      </c>
      <c r="F1942" s="29" t="s">
        <v>268</v>
      </c>
      <c r="G1942" s="29" t="s">
        <v>3715</v>
      </c>
      <c r="H1942" s="30" t="n">
        <v>400</v>
      </c>
      <c r="I1942" s="31" t="n">
        <v>46282</v>
      </c>
      <c r="J1942" s="30" t="n">
        <v>400</v>
      </c>
      <c r="K1942" s="29" t="s">
        <v>120</v>
      </c>
      <c r="L1942" s="29" t="s">
        <v>400</v>
      </c>
      <c r="M1942" s="29"/>
      <c r="N1942" s="29" t="s">
        <v>122</v>
      </c>
      <c r="O1942" s="31" t="n">
        <v>46829</v>
      </c>
      <c r="P1942" s="29" t="s">
        <v>123</v>
      </c>
      <c r="Q1942" s="29" t="n">
        <f aca="false">IFERROR(VALUE(L1942),"")</f>
        <v>3</v>
      </c>
      <c r="R1942" s="29" t="n">
        <f aca="true">IF(O1942="","",O1942-TODAY())</f>
        <v>544</v>
      </c>
      <c r="S1942" s="29" t="str">
        <f aca="false">IF(C1942="&lt;&lt; vazio &gt;&gt;","VAZIA",IF(AND(O1942&lt;&gt;"",R1942&lt;0),"VENCIDO",IF(AND(O1942&lt;&gt;"",R1942&lt;=Parametros!$B$10),"PRÓX. VENCIMENTO",IF(F1942="Q","QUALIDADE",IF(F1942="S","BLOQUEADO",IF(F1942="R","RESTRITO/DEVOLUÇÃO",IF(OR(N1942="QUAR",N1942="QRES"),"QUARENTENA",IF(OR(B1942="DESCARTE",B1942="DEVOLUÇÃO"),"DESCARTE/DEVOLUÇÃO",IF(AND(D1942="",K1942&lt;&gt;""),"SEM LOTE",IF(AND(Q1942&lt;&gt;"",Q1942&gt;=Parametros!$B$11),"PARADO/SEM GIRO","OK"))))))))))</f>
        <v>QUALIDADE</v>
      </c>
      <c r="T1942" s="29" t="str">
        <f aca="false">IF(AND($S1942="PARADO/SEM GIRO",$K1942="KG",OR(Painel!$B$5="(Todos)",A1942=Painel!$B$5)*OR(Painel!$E$5="(Todos)",P1942=Painel!$E$5)),$J1942+ROW()/10000000,"")</f>
        <v/>
      </c>
      <c r="U1942" s="29" t="str">
        <f aca="false">IF(AND($S1942="VENCIDO",$K1942="KG",OR(Painel!$B$5="(Todos)",A1942=Painel!$B$5)*OR(Painel!$E$5="(Todos)",P1942=Painel!$E$5)),$J1942+ROW()/10000000,"")</f>
        <v/>
      </c>
    </row>
    <row r="1943" customFormat="false" ht="15" hidden="false" customHeight="false" outlineLevel="0" collapsed="false">
      <c r="A1943" s="29" t="s">
        <v>53</v>
      </c>
      <c r="B1943" s="29" t="s">
        <v>3716</v>
      </c>
      <c r="C1943" s="29" t="s">
        <v>662</v>
      </c>
      <c r="D1943" s="29" t="s">
        <v>820</v>
      </c>
      <c r="E1943" s="29" t="n">
        <v>1</v>
      </c>
      <c r="F1943" s="29"/>
      <c r="G1943" s="29" t="s">
        <v>3717</v>
      </c>
      <c r="H1943" s="30" t="n">
        <v>1000</v>
      </c>
      <c r="I1943" s="31" t="n">
        <v>46280</v>
      </c>
      <c r="J1943" s="30" t="n">
        <v>1000</v>
      </c>
      <c r="K1943" s="29" t="s">
        <v>120</v>
      </c>
      <c r="L1943" s="29" t="s">
        <v>144</v>
      </c>
      <c r="M1943" s="29"/>
      <c r="N1943" s="29" t="s">
        <v>122</v>
      </c>
      <c r="O1943" s="31" t="n">
        <v>46819</v>
      </c>
      <c r="P1943" s="29" t="s">
        <v>123</v>
      </c>
      <c r="Q1943" s="29" t="n">
        <f aca="false">IFERROR(VALUE(L1943),"")</f>
        <v>5</v>
      </c>
      <c r="R1943" s="29" t="n">
        <f aca="true">IF(O1943="","",O1943-TODAY())</f>
        <v>534</v>
      </c>
      <c r="S1943" s="29" t="str">
        <f aca="false">IF(C1943="&lt;&lt; vazio &gt;&gt;","VAZIA",IF(AND(O1943&lt;&gt;"",R1943&lt;0),"VENCIDO",IF(AND(O1943&lt;&gt;"",R1943&lt;=Parametros!$B$10),"PRÓX. VENCIMENTO",IF(F1943="Q","QUALIDADE",IF(F1943="S","BLOQUEADO",IF(F1943="R","RESTRITO/DEVOLUÇÃO",IF(OR(N1943="QUAR",N1943="QRES"),"QUARENTENA",IF(OR(B1943="DESCARTE",B1943="DEVOLUÇÃO"),"DESCARTE/DEVOLUÇÃO",IF(AND(D1943="",K1943&lt;&gt;""),"SEM LOTE",IF(AND(Q1943&lt;&gt;"",Q1943&gt;=Parametros!$B$11),"PARADO/SEM GIRO","OK"))))))))))</f>
        <v>OK</v>
      </c>
      <c r="T1943" s="29" t="str">
        <f aca="false">IF(AND($S1943="PARADO/SEM GIRO",$K1943="KG",OR(Painel!$B$5="(Todos)",A1943=Painel!$B$5)*OR(Painel!$E$5="(Todos)",P1943=Painel!$E$5)),$J1943+ROW()/10000000,"")</f>
        <v/>
      </c>
      <c r="U1943" s="29" t="str">
        <f aca="false">IF(AND($S1943="VENCIDO",$K1943="KG",OR(Painel!$B$5="(Todos)",A1943=Painel!$B$5)*OR(Painel!$E$5="(Todos)",P1943=Painel!$E$5)),$J1943+ROW()/10000000,"")</f>
        <v/>
      </c>
    </row>
    <row r="1944" customFormat="false" ht="15" hidden="false" customHeight="false" outlineLevel="0" collapsed="false">
      <c r="A1944" s="29" t="s">
        <v>53</v>
      </c>
      <c r="B1944" s="29" t="s">
        <v>3718</v>
      </c>
      <c r="C1944" s="29" t="s">
        <v>161</v>
      </c>
      <c r="D1944" s="29" t="s">
        <v>1657</v>
      </c>
      <c r="E1944" s="29" t="n">
        <v>1</v>
      </c>
      <c r="F1944" s="29"/>
      <c r="G1944" s="29" t="s">
        <v>3719</v>
      </c>
      <c r="H1944" s="30" t="n">
        <v>999.9</v>
      </c>
      <c r="I1944" s="31" t="n">
        <v>46219</v>
      </c>
      <c r="J1944" s="30" t="n">
        <v>999.9</v>
      </c>
      <c r="K1944" s="29" t="s">
        <v>120</v>
      </c>
      <c r="L1944" s="29" t="s">
        <v>959</v>
      </c>
      <c r="M1944" s="29"/>
      <c r="N1944" s="29" t="s">
        <v>122</v>
      </c>
      <c r="O1944" s="31" t="n">
        <v>46764</v>
      </c>
      <c r="P1944" s="29" t="s">
        <v>123</v>
      </c>
      <c r="Q1944" s="29" t="n">
        <f aca="false">IFERROR(VALUE(L1944),"")</f>
        <v>66</v>
      </c>
      <c r="R1944" s="29" t="n">
        <f aca="true">IF(O1944="","",O1944-TODAY())</f>
        <v>479</v>
      </c>
      <c r="S1944" s="29" t="str">
        <f aca="false">IF(C1944="&lt;&lt; vazio &gt;&gt;","VAZIA",IF(AND(O1944&lt;&gt;"",R1944&lt;0),"VENCIDO",IF(AND(O1944&lt;&gt;"",R1944&lt;=Parametros!$B$10),"PRÓX. VENCIMENTO",IF(F1944="Q","QUALIDADE",IF(F1944="S","BLOQUEADO",IF(F1944="R","RESTRITO/DEVOLUÇÃO",IF(OR(N1944="QUAR",N1944="QRES"),"QUARENTENA",IF(OR(B1944="DESCARTE",B1944="DEVOLUÇÃO"),"DESCARTE/DEVOLUÇÃO",IF(AND(D1944="",K1944&lt;&gt;""),"SEM LOTE",IF(AND(Q1944&lt;&gt;"",Q1944&gt;=Parametros!$B$11),"PARADO/SEM GIRO","OK"))))))))))</f>
        <v>OK</v>
      </c>
      <c r="T1944" s="29" t="str">
        <f aca="false">IF(AND($S1944="PARADO/SEM GIRO",$K1944="KG",OR(Painel!$B$5="(Todos)",A1944=Painel!$B$5)*OR(Painel!$E$5="(Todos)",P1944=Painel!$E$5)),$J1944+ROW()/10000000,"")</f>
        <v/>
      </c>
      <c r="U1944" s="29" t="str">
        <f aca="false">IF(AND($S1944="VENCIDO",$K1944="KG",OR(Painel!$B$5="(Todos)",A1944=Painel!$B$5)*OR(Painel!$E$5="(Todos)",P1944=Painel!$E$5)),$J1944+ROW()/10000000,"")</f>
        <v/>
      </c>
    </row>
    <row r="1945" customFormat="false" ht="15" hidden="false" customHeight="false" outlineLevel="0" collapsed="false">
      <c r="A1945" s="29" t="s">
        <v>53</v>
      </c>
      <c r="B1945" s="29" t="s">
        <v>3720</v>
      </c>
      <c r="C1945" s="29" t="s">
        <v>489</v>
      </c>
      <c r="D1945" s="29" t="s">
        <v>3407</v>
      </c>
      <c r="E1945" s="29" t="n">
        <v>1</v>
      </c>
      <c r="F1945" s="29"/>
      <c r="G1945" s="29" t="s">
        <v>3721</v>
      </c>
      <c r="H1945" s="30" t="n">
        <v>1102.5</v>
      </c>
      <c r="I1945" s="31" t="n">
        <v>46190</v>
      </c>
      <c r="J1945" s="30" t="n">
        <v>1102.5</v>
      </c>
      <c r="K1945" s="29" t="s">
        <v>120</v>
      </c>
      <c r="L1945" s="29" t="s">
        <v>2080</v>
      </c>
      <c r="M1945" s="29"/>
      <c r="N1945" s="29" t="s">
        <v>122</v>
      </c>
      <c r="O1945" s="31" t="n">
        <v>46730</v>
      </c>
      <c r="P1945" s="29" t="s">
        <v>123</v>
      </c>
      <c r="Q1945" s="29" t="n">
        <f aca="false">IFERROR(VALUE(L1945),"")</f>
        <v>95</v>
      </c>
      <c r="R1945" s="29" t="n">
        <f aca="true">IF(O1945="","",O1945-TODAY())</f>
        <v>445</v>
      </c>
      <c r="S1945" s="29" t="str">
        <f aca="false">IF(C1945="&lt;&lt; vazio &gt;&gt;","VAZIA",IF(AND(O1945&lt;&gt;"",R1945&lt;0),"VENCIDO",IF(AND(O1945&lt;&gt;"",R1945&lt;=Parametros!$B$10),"PRÓX. VENCIMENTO",IF(F1945="Q","QUALIDADE",IF(F1945="S","BLOQUEADO",IF(F1945="R","RESTRITO/DEVOLUÇÃO",IF(OR(N1945="QUAR",N1945="QRES"),"QUARENTENA",IF(OR(B1945="DESCARTE",B1945="DEVOLUÇÃO"),"DESCARTE/DEVOLUÇÃO",IF(AND(D1945="",K1945&lt;&gt;""),"SEM LOTE",IF(AND(Q1945&lt;&gt;"",Q1945&gt;=Parametros!$B$11),"PARADO/SEM GIRO","OK"))))))))))</f>
        <v>PARADO/SEM GIRO</v>
      </c>
      <c r="T1945" s="29" t="n">
        <f aca="false">IF(AND($S1945="PARADO/SEM GIRO",$K1945="KG",OR(Painel!$B$5="(Todos)",A1945=Painel!$B$5)*OR(Painel!$E$5="(Todos)",P1945=Painel!$E$5)),$J1945+ROW()/10000000,"")</f>
        <v>1102.5001945</v>
      </c>
      <c r="U1945" s="29" t="str">
        <f aca="false">IF(AND($S1945="VENCIDO",$K1945="KG",OR(Painel!$B$5="(Todos)",A1945=Painel!$B$5)*OR(Painel!$E$5="(Todos)",P1945=Painel!$E$5)),$J1945+ROW()/10000000,"")</f>
        <v/>
      </c>
    </row>
    <row r="1946" customFormat="false" ht="15" hidden="false" customHeight="false" outlineLevel="0" collapsed="false">
      <c r="A1946" s="29" t="s">
        <v>53</v>
      </c>
      <c r="B1946" s="29" t="s">
        <v>3722</v>
      </c>
      <c r="C1946" s="29" t="s">
        <v>1381</v>
      </c>
      <c r="D1946" s="29" t="s">
        <v>1382</v>
      </c>
      <c r="E1946" s="29" t="n">
        <v>1</v>
      </c>
      <c r="F1946" s="29"/>
      <c r="G1946" s="29" t="s">
        <v>3723</v>
      </c>
      <c r="H1946" s="30" t="n">
        <v>800</v>
      </c>
      <c r="I1946" s="31" t="n">
        <v>46231</v>
      </c>
      <c r="J1946" s="30" t="n">
        <v>800</v>
      </c>
      <c r="K1946" s="29" t="s">
        <v>120</v>
      </c>
      <c r="L1946" s="29" t="s">
        <v>2246</v>
      </c>
      <c r="M1946" s="29"/>
      <c r="N1946" s="29" t="s">
        <v>122</v>
      </c>
      <c r="O1946" s="31" t="n">
        <v>46590</v>
      </c>
      <c r="P1946" s="29" t="s">
        <v>123</v>
      </c>
      <c r="Q1946" s="29" t="n">
        <f aca="false">IFERROR(VALUE(L1946),"")</f>
        <v>54</v>
      </c>
      <c r="R1946" s="29" t="n">
        <f aca="true">IF(O1946="","",O1946-TODAY())</f>
        <v>305</v>
      </c>
      <c r="S1946" s="29" t="str">
        <f aca="false">IF(C1946="&lt;&lt; vazio &gt;&gt;","VAZIA",IF(AND(O1946&lt;&gt;"",R1946&lt;0),"VENCIDO",IF(AND(O1946&lt;&gt;"",R1946&lt;=Parametros!$B$10),"PRÓX. VENCIMENTO",IF(F1946="Q","QUALIDADE",IF(F1946="S","BLOQUEADO",IF(F1946="R","RESTRITO/DEVOLUÇÃO",IF(OR(N1946="QUAR",N1946="QRES"),"QUARENTENA",IF(OR(B1946="DESCARTE",B1946="DEVOLUÇÃO"),"DESCARTE/DEVOLUÇÃO",IF(AND(D1946="",K1946&lt;&gt;""),"SEM LOTE",IF(AND(Q1946&lt;&gt;"",Q1946&gt;=Parametros!$B$11),"PARADO/SEM GIRO","OK"))))))))))</f>
        <v>OK</v>
      </c>
      <c r="T1946" s="29" t="str">
        <f aca="false">IF(AND($S1946="PARADO/SEM GIRO",$K1946="KG",OR(Painel!$B$5="(Todos)",A1946=Painel!$B$5)*OR(Painel!$E$5="(Todos)",P1946=Painel!$E$5)),$J1946+ROW()/10000000,"")</f>
        <v/>
      </c>
      <c r="U1946" s="29" t="str">
        <f aca="false">IF(AND($S1946="VENCIDO",$K1946="KG",OR(Painel!$B$5="(Todos)",A1946=Painel!$B$5)*OR(Painel!$E$5="(Todos)",P1946=Painel!$E$5)),$J1946+ROW()/10000000,"")</f>
        <v/>
      </c>
    </row>
    <row r="1947" customFormat="false" ht="15" hidden="false" customHeight="false" outlineLevel="0" collapsed="false">
      <c r="A1947" s="29" t="s">
        <v>53</v>
      </c>
      <c r="B1947" s="29" t="s">
        <v>3724</v>
      </c>
      <c r="C1947" s="29" t="s">
        <v>876</v>
      </c>
      <c r="D1947" s="29" t="s">
        <v>1238</v>
      </c>
      <c r="E1947" s="29" t="n">
        <v>1</v>
      </c>
      <c r="F1947" s="29" t="s">
        <v>268</v>
      </c>
      <c r="G1947" s="29" t="s">
        <v>3725</v>
      </c>
      <c r="H1947" s="30" t="n">
        <v>720</v>
      </c>
      <c r="I1947" s="31" t="n">
        <v>46280</v>
      </c>
      <c r="J1947" s="30" t="n">
        <v>720</v>
      </c>
      <c r="K1947" s="29" t="s">
        <v>120</v>
      </c>
      <c r="L1947" s="29" t="s">
        <v>144</v>
      </c>
      <c r="M1947" s="29"/>
      <c r="N1947" s="29" t="s">
        <v>122</v>
      </c>
      <c r="O1947" s="31" t="n">
        <v>46827</v>
      </c>
      <c r="P1947" s="29" t="s">
        <v>123</v>
      </c>
      <c r="Q1947" s="29" t="n">
        <f aca="false">IFERROR(VALUE(L1947),"")</f>
        <v>5</v>
      </c>
      <c r="R1947" s="29" t="n">
        <f aca="true">IF(O1947="","",O1947-TODAY())</f>
        <v>542</v>
      </c>
      <c r="S1947" s="29" t="str">
        <f aca="false">IF(C1947="&lt;&lt; vazio &gt;&gt;","VAZIA",IF(AND(O1947&lt;&gt;"",R1947&lt;0),"VENCIDO",IF(AND(O1947&lt;&gt;"",R1947&lt;=Parametros!$B$10),"PRÓX. VENCIMENTO",IF(F1947="Q","QUALIDADE",IF(F1947="S","BLOQUEADO",IF(F1947="R","RESTRITO/DEVOLUÇÃO",IF(OR(N1947="QUAR",N1947="QRES"),"QUARENTENA",IF(OR(B1947="DESCARTE",B1947="DEVOLUÇÃO"),"DESCARTE/DEVOLUÇÃO",IF(AND(D1947="",K1947&lt;&gt;""),"SEM LOTE",IF(AND(Q1947&lt;&gt;"",Q1947&gt;=Parametros!$B$11),"PARADO/SEM GIRO","OK"))))))))))</f>
        <v>QUALIDADE</v>
      </c>
      <c r="T1947" s="29" t="str">
        <f aca="false">IF(AND($S1947="PARADO/SEM GIRO",$K1947="KG",OR(Painel!$B$5="(Todos)",A1947=Painel!$B$5)*OR(Painel!$E$5="(Todos)",P1947=Painel!$E$5)),$J1947+ROW()/10000000,"")</f>
        <v/>
      </c>
      <c r="U1947" s="29" t="str">
        <f aca="false">IF(AND($S1947="VENCIDO",$K1947="KG",OR(Painel!$B$5="(Todos)",A1947=Painel!$B$5)*OR(Painel!$E$5="(Todos)",P1947=Painel!$E$5)),$J1947+ROW()/10000000,"")</f>
        <v/>
      </c>
    </row>
    <row r="1948" customFormat="false" ht="15" hidden="false" customHeight="false" outlineLevel="0" collapsed="false">
      <c r="A1948" s="29" t="s">
        <v>53</v>
      </c>
      <c r="B1948" s="29" t="s">
        <v>3726</v>
      </c>
      <c r="C1948" s="29" t="s">
        <v>917</v>
      </c>
      <c r="D1948" s="29" t="s">
        <v>391</v>
      </c>
      <c r="E1948" s="29" t="n">
        <v>1</v>
      </c>
      <c r="F1948" s="29"/>
      <c r="G1948" s="29" t="s">
        <v>3727</v>
      </c>
      <c r="H1948" s="30" t="n">
        <v>360</v>
      </c>
      <c r="I1948" s="31" t="n">
        <v>46273</v>
      </c>
      <c r="J1948" s="30" t="n">
        <v>360</v>
      </c>
      <c r="K1948" s="29" t="s">
        <v>120</v>
      </c>
      <c r="L1948" s="29" t="s">
        <v>149</v>
      </c>
      <c r="M1948" s="29"/>
      <c r="N1948" s="29" t="s">
        <v>122</v>
      </c>
      <c r="O1948" s="31" t="n">
        <v>46809</v>
      </c>
      <c r="P1948" s="29" t="s">
        <v>123</v>
      </c>
      <c r="Q1948" s="29" t="n">
        <f aca="false">IFERROR(VALUE(L1948),"")</f>
        <v>12</v>
      </c>
      <c r="R1948" s="29" t="n">
        <f aca="true">IF(O1948="","",O1948-TODAY())</f>
        <v>524</v>
      </c>
      <c r="S1948" s="29" t="str">
        <f aca="false">IF(C1948="&lt;&lt; vazio &gt;&gt;","VAZIA",IF(AND(O1948&lt;&gt;"",R1948&lt;0),"VENCIDO",IF(AND(O1948&lt;&gt;"",R1948&lt;=Parametros!$B$10),"PRÓX. VENCIMENTO",IF(F1948="Q","QUALIDADE",IF(F1948="S","BLOQUEADO",IF(F1948="R","RESTRITO/DEVOLUÇÃO",IF(OR(N1948="QUAR",N1948="QRES"),"QUARENTENA",IF(OR(B1948="DESCARTE",B1948="DEVOLUÇÃO"),"DESCARTE/DEVOLUÇÃO",IF(AND(D1948="",K1948&lt;&gt;""),"SEM LOTE",IF(AND(Q1948&lt;&gt;"",Q1948&gt;=Parametros!$B$11),"PARADO/SEM GIRO","OK"))))))))))</f>
        <v>OK</v>
      </c>
      <c r="T1948" s="29" t="str">
        <f aca="false">IF(AND($S1948="PARADO/SEM GIRO",$K1948="KG",OR(Painel!$B$5="(Todos)",A1948=Painel!$B$5)*OR(Painel!$E$5="(Todos)",P1948=Painel!$E$5)),$J1948+ROW()/10000000,"")</f>
        <v/>
      </c>
      <c r="U1948" s="29" t="str">
        <f aca="false">IF(AND($S1948="VENCIDO",$K1948="KG",OR(Painel!$B$5="(Todos)",A1948=Painel!$B$5)*OR(Painel!$E$5="(Todos)",P1948=Painel!$E$5)),$J1948+ROW()/10000000,"")</f>
        <v/>
      </c>
    </row>
    <row r="1949" customFormat="false" ht="15" hidden="false" customHeight="false" outlineLevel="0" collapsed="false">
      <c r="A1949" s="29" t="s">
        <v>53</v>
      </c>
      <c r="B1949" s="29" t="s">
        <v>3728</v>
      </c>
      <c r="C1949" s="29" t="s">
        <v>154</v>
      </c>
      <c r="D1949" s="29" t="s">
        <v>155</v>
      </c>
      <c r="E1949" s="29" t="n">
        <v>1</v>
      </c>
      <c r="F1949" s="29"/>
      <c r="G1949" s="29" t="s">
        <v>3729</v>
      </c>
      <c r="H1949" s="30" t="n">
        <v>0</v>
      </c>
      <c r="I1949" s="31" t="n">
        <v>46280</v>
      </c>
      <c r="J1949" s="30" t="n">
        <v>727.2</v>
      </c>
      <c r="K1949" s="29" t="s">
        <v>120</v>
      </c>
      <c r="L1949" s="29" t="s">
        <v>1605</v>
      </c>
      <c r="M1949" s="29"/>
      <c r="N1949" s="29" t="s">
        <v>122</v>
      </c>
      <c r="O1949" s="31" t="n">
        <v>46762</v>
      </c>
      <c r="P1949" s="29" t="s">
        <v>123</v>
      </c>
      <c r="Q1949" s="29" t="n">
        <f aca="false">IFERROR(VALUE(L1949),"")</f>
        <v>67</v>
      </c>
      <c r="R1949" s="29" t="n">
        <f aca="true">IF(O1949="","",O1949-TODAY())</f>
        <v>477</v>
      </c>
      <c r="S1949" s="29" t="str">
        <f aca="false">IF(C1949="&lt;&lt; vazio &gt;&gt;","VAZIA",IF(AND(O1949&lt;&gt;"",R1949&lt;0),"VENCIDO",IF(AND(O1949&lt;&gt;"",R1949&lt;=Parametros!$B$10),"PRÓX. VENCIMENTO",IF(F1949="Q","QUALIDADE",IF(F1949="S","BLOQUEADO",IF(F1949="R","RESTRITO/DEVOLUÇÃO",IF(OR(N1949="QUAR",N1949="QRES"),"QUARENTENA",IF(OR(B1949="DESCARTE",B1949="DEVOLUÇÃO"),"DESCARTE/DEVOLUÇÃO",IF(AND(D1949="",K1949&lt;&gt;""),"SEM LOTE",IF(AND(Q1949&lt;&gt;"",Q1949&gt;=Parametros!$B$11),"PARADO/SEM GIRO","OK"))))))))))</f>
        <v>OK</v>
      </c>
      <c r="T1949" s="29" t="str">
        <f aca="false">IF(AND($S1949="PARADO/SEM GIRO",$K1949="KG",OR(Painel!$B$5="(Todos)",A1949=Painel!$B$5)*OR(Painel!$E$5="(Todos)",P1949=Painel!$E$5)),$J1949+ROW()/10000000,"")</f>
        <v/>
      </c>
      <c r="U1949" s="29" t="str">
        <f aca="false">IF(AND($S1949="VENCIDO",$K1949="KG",OR(Painel!$B$5="(Todos)",A1949=Painel!$B$5)*OR(Painel!$E$5="(Todos)",P1949=Painel!$E$5)),$J1949+ROW()/10000000,"")</f>
        <v/>
      </c>
    </row>
    <row r="1950" customFormat="false" ht="15" hidden="false" customHeight="false" outlineLevel="0" collapsed="false">
      <c r="A1950" s="29" t="s">
        <v>53</v>
      </c>
      <c r="B1950" s="29" t="s">
        <v>3730</v>
      </c>
      <c r="C1950" s="29" t="s">
        <v>662</v>
      </c>
      <c r="D1950" s="29" t="s">
        <v>663</v>
      </c>
      <c r="E1950" s="29" t="n">
        <v>1</v>
      </c>
      <c r="F1950" s="29"/>
      <c r="G1950" s="29" t="s">
        <v>3731</v>
      </c>
      <c r="H1950" s="30" t="n">
        <v>1000</v>
      </c>
      <c r="I1950" s="31" t="n">
        <v>46274</v>
      </c>
      <c r="J1950" s="30" t="n">
        <v>1000</v>
      </c>
      <c r="K1950" s="29" t="s">
        <v>120</v>
      </c>
      <c r="L1950" s="29" t="s">
        <v>138</v>
      </c>
      <c r="M1950" s="29"/>
      <c r="N1950" s="29" t="s">
        <v>122</v>
      </c>
      <c r="O1950" s="31" t="n">
        <v>46818</v>
      </c>
      <c r="P1950" s="29" t="s">
        <v>123</v>
      </c>
      <c r="Q1950" s="29" t="n">
        <f aca="false">IFERROR(VALUE(L1950),"")</f>
        <v>11</v>
      </c>
      <c r="R1950" s="29" t="n">
        <f aca="true">IF(O1950="","",O1950-TODAY())</f>
        <v>533</v>
      </c>
      <c r="S1950" s="29" t="str">
        <f aca="false">IF(C1950="&lt;&lt; vazio &gt;&gt;","VAZIA",IF(AND(O1950&lt;&gt;"",R1950&lt;0),"VENCIDO",IF(AND(O1950&lt;&gt;"",R1950&lt;=Parametros!$B$10),"PRÓX. VENCIMENTO",IF(F1950="Q","QUALIDADE",IF(F1950="S","BLOQUEADO",IF(F1950="R","RESTRITO/DEVOLUÇÃO",IF(OR(N1950="QUAR",N1950="QRES"),"QUARENTENA",IF(OR(B1950="DESCARTE",B1950="DEVOLUÇÃO"),"DESCARTE/DEVOLUÇÃO",IF(AND(D1950="",K1950&lt;&gt;""),"SEM LOTE",IF(AND(Q1950&lt;&gt;"",Q1950&gt;=Parametros!$B$11),"PARADO/SEM GIRO","OK"))))))))))</f>
        <v>OK</v>
      </c>
      <c r="T1950" s="29" t="str">
        <f aca="false">IF(AND($S1950="PARADO/SEM GIRO",$K1950="KG",OR(Painel!$B$5="(Todos)",A1950=Painel!$B$5)*OR(Painel!$E$5="(Todos)",P1950=Painel!$E$5)),$J1950+ROW()/10000000,"")</f>
        <v/>
      </c>
      <c r="U1950" s="29" t="str">
        <f aca="false">IF(AND($S1950="VENCIDO",$K1950="KG",OR(Painel!$B$5="(Todos)",A1950=Painel!$B$5)*OR(Painel!$E$5="(Todos)",P1950=Painel!$E$5)),$J1950+ROW()/10000000,"")</f>
        <v/>
      </c>
    </row>
    <row r="1951" customFormat="false" ht="15" hidden="false" customHeight="false" outlineLevel="0" collapsed="false">
      <c r="A1951" s="29" t="s">
        <v>53</v>
      </c>
      <c r="B1951" s="29" t="s">
        <v>3732</v>
      </c>
      <c r="C1951" s="29" t="s">
        <v>980</v>
      </c>
      <c r="D1951" s="29" t="s">
        <v>981</v>
      </c>
      <c r="E1951" s="29" t="n">
        <v>1</v>
      </c>
      <c r="F1951" s="29" t="s">
        <v>268</v>
      </c>
      <c r="G1951" s="29" t="s">
        <v>3733</v>
      </c>
      <c r="H1951" s="30" t="n">
        <v>727.2</v>
      </c>
      <c r="I1951" s="31" t="n">
        <v>46280</v>
      </c>
      <c r="J1951" s="30" t="n">
        <v>727.2</v>
      </c>
      <c r="K1951" s="29" t="s">
        <v>120</v>
      </c>
      <c r="L1951" s="29" t="s">
        <v>144</v>
      </c>
      <c r="M1951" s="29"/>
      <c r="N1951" s="29" t="s">
        <v>122</v>
      </c>
      <c r="O1951" s="31" t="n">
        <v>46827</v>
      </c>
      <c r="P1951" s="29" t="s">
        <v>123</v>
      </c>
      <c r="Q1951" s="29" t="n">
        <f aca="false">IFERROR(VALUE(L1951),"")</f>
        <v>5</v>
      </c>
      <c r="R1951" s="29" t="n">
        <f aca="true">IF(O1951="","",O1951-TODAY())</f>
        <v>542</v>
      </c>
      <c r="S1951" s="29" t="str">
        <f aca="false">IF(C1951="&lt;&lt; vazio &gt;&gt;","VAZIA",IF(AND(O1951&lt;&gt;"",R1951&lt;0),"VENCIDO",IF(AND(O1951&lt;&gt;"",R1951&lt;=Parametros!$B$10),"PRÓX. VENCIMENTO",IF(F1951="Q","QUALIDADE",IF(F1951="S","BLOQUEADO",IF(F1951="R","RESTRITO/DEVOLUÇÃO",IF(OR(N1951="QUAR",N1951="QRES"),"QUARENTENA",IF(OR(B1951="DESCARTE",B1951="DEVOLUÇÃO"),"DESCARTE/DEVOLUÇÃO",IF(AND(D1951="",K1951&lt;&gt;""),"SEM LOTE",IF(AND(Q1951&lt;&gt;"",Q1951&gt;=Parametros!$B$11),"PARADO/SEM GIRO","OK"))))))))))</f>
        <v>QUALIDADE</v>
      </c>
      <c r="T1951" s="29" t="str">
        <f aca="false">IF(AND($S1951="PARADO/SEM GIRO",$K1951="KG",OR(Painel!$B$5="(Todos)",A1951=Painel!$B$5)*OR(Painel!$E$5="(Todos)",P1951=Painel!$E$5)),$J1951+ROW()/10000000,"")</f>
        <v/>
      </c>
      <c r="U1951" s="29" t="str">
        <f aca="false">IF(AND($S1951="VENCIDO",$K1951="KG",OR(Painel!$B$5="(Todos)",A1951=Painel!$B$5)*OR(Painel!$E$5="(Todos)",P1951=Painel!$E$5)),$J1951+ROW()/10000000,"")</f>
        <v/>
      </c>
    </row>
    <row r="1952" customFormat="false" ht="15" hidden="false" customHeight="false" outlineLevel="0" collapsed="false">
      <c r="A1952" s="29" t="s">
        <v>53</v>
      </c>
      <c r="B1952" s="29" t="s">
        <v>3734</v>
      </c>
      <c r="C1952" s="29" t="s">
        <v>785</v>
      </c>
      <c r="D1952" s="29" t="s">
        <v>3540</v>
      </c>
      <c r="E1952" s="29" t="n">
        <v>1</v>
      </c>
      <c r="F1952" s="29"/>
      <c r="G1952" s="29" t="s">
        <v>3735</v>
      </c>
      <c r="H1952" s="30" t="n">
        <v>1000</v>
      </c>
      <c r="I1952" s="31" t="n">
        <v>46270</v>
      </c>
      <c r="J1952" s="30" t="n">
        <v>1000</v>
      </c>
      <c r="K1952" s="29" t="s">
        <v>120</v>
      </c>
      <c r="L1952" s="29" t="s">
        <v>267</v>
      </c>
      <c r="M1952" s="29"/>
      <c r="N1952" s="29" t="s">
        <v>122</v>
      </c>
      <c r="O1952" s="31" t="n">
        <v>46812</v>
      </c>
      <c r="P1952" s="29" t="s">
        <v>123</v>
      </c>
      <c r="Q1952" s="29" t="n">
        <f aca="false">IFERROR(VALUE(L1952),"")</f>
        <v>15</v>
      </c>
      <c r="R1952" s="29" t="n">
        <f aca="true">IF(O1952="","",O1952-TODAY())</f>
        <v>527</v>
      </c>
      <c r="S1952" s="29" t="str">
        <f aca="false">IF(C1952="&lt;&lt; vazio &gt;&gt;","VAZIA",IF(AND(O1952&lt;&gt;"",R1952&lt;0),"VENCIDO",IF(AND(O1952&lt;&gt;"",R1952&lt;=Parametros!$B$10),"PRÓX. VENCIMENTO",IF(F1952="Q","QUALIDADE",IF(F1952="S","BLOQUEADO",IF(F1952="R","RESTRITO/DEVOLUÇÃO",IF(OR(N1952="QUAR",N1952="QRES"),"QUARENTENA",IF(OR(B1952="DESCARTE",B1952="DEVOLUÇÃO"),"DESCARTE/DEVOLUÇÃO",IF(AND(D1952="",K1952&lt;&gt;""),"SEM LOTE",IF(AND(Q1952&lt;&gt;"",Q1952&gt;=Parametros!$B$11),"PARADO/SEM GIRO","OK"))))))))))</f>
        <v>OK</v>
      </c>
      <c r="T1952" s="29" t="str">
        <f aca="false">IF(AND($S1952="PARADO/SEM GIRO",$K1952="KG",OR(Painel!$B$5="(Todos)",A1952=Painel!$B$5)*OR(Painel!$E$5="(Todos)",P1952=Painel!$E$5)),$J1952+ROW()/10000000,"")</f>
        <v/>
      </c>
      <c r="U1952" s="29" t="str">
        <f aca="false">IF(AND($S1952="VENCIDO",$K1952="KG",OR(Painel!$B$5="(Todos)",A1952=Painel!$B$5)*OR(Painel!$E$5="(Todos)",P1952=Painel!$E$5)),$J1952+ROW()/10000000,"")</f>
        <v/>
      </c>
    </row>
    <row r="1953" customFormat="false" ht="15" hidden="false" customHeight="false" outlineLevel="0" collapsed="false">
      <c r="A1953" s="29" t="s">
        <v>53</v>
      </c>
      <c r="B1953" s="29" t="s">
        <v>3736</v>
      </c>
      <c r="C1953" s="29" t="s">
        <v>980</v>
      </c>
      <c r="D1953" s="29" t="s">
        <v>981</v>
      </c>
      <c r="E1953" s="29" t="n">
        <v>1</v>
      </c>
      <c r="F1953" s="29" t="s">
        <v>268</v>
      </c>
      <c r="G1953" s="29" t="s">
        <v>3737</v>
      </c>
      <c r="H1953" s="30" t="n">
        <v>727.2</v>
      </c>
      <c r="I1953" s="31" t="n">
        <v>46280</v>
      </c>
      <c r="J1953" s="30" t="n">
        <v>727.2</v>
      </c>
      <c r="K1953" s="29" t="s">
        <v>120</v>
      </c>
      <c r="L1953" s="29" t="s">
        <v>144</v>
      </c>
      <c r="M1953" s="29"/>
      <c r="N1953" s="29" t="s">
        <v>122</v>
      </c>
      <c r="O1953" s="31" t="n">
        <v>46827</v>
      </c>
      <c r="P1953" s="29" t="s">
        <v>123</v>
      </c>
      <c r="Q1953" s="29" t="n">
        <f aca="false">IFERROR(VALUE(L1953),"")</f>
        <v>5</v>
      </c>
      <c r="R1953" s="29" t="n">
        <f aca="true">IF(O1953="","",O1953-TODAY())</f>
        <v>542</v>
      </c>
      <c r="S1953" s="29" t="str">
        <f aca="false">IF(C1953="&lt;&lt; vazio &gt;&gt;","VAZIA",IF(AND(O1953&lt;&gt;"",R1953&lt;0),"VENCIDO",IF(AND(O1953&lt;&gt;"",R1953&lt;=Parametros!$B$10),"PRÓX. VENCIMENTO",IF(F1953="Q","QUALIDADE",IF(F1953="S","BLOQUEADO",IF(F1953="R","RESTRITO/DEVOLUÇÃO",IF(OR(N1953="QUAR",N1953="QRES"),"QUARENTENA",IF(OR(B1953="DESCARTE",B1953="DEVOLUÇÃO"),"DESCARTE/DEVOLUÇÃO",IF(AND(D1953="",K1953&lt;&gt;""),"SEM LOTE",IF(AND(Q1953&lt;&gt;"",Q1953&gt;=Parametros!$B$11),"PARADO/SEM GIRO","OK"))))))))))</f>
        <v>QUALIDADE</v>
      </c>
      <c r="T1953" s="29" t="str">
        <f aca="false">IF(AND($S1953="PARADO/SEM GIRO",$K1953="KG",OR(Painel!$B$5="(Todos)",A1953=Painel!$B$5)*OR(Painel!$E$5="(Todos)",P1953=Painel!$E$5)),$J1953+ROW()/10000000,"")</f>
        <v/>
      </c>
      <c r="U1953" s="29" t="str">
        <f aca="false">IF(AND($S1953="VENCIDO",$K1953="KG",OR(Painel!$B$5="(Todos)",A1953=Painel!$B$5)*OR(Painel!$E$5="(Todos)",P1953=Painel!$E$5)),$J1953+ROW()/10000000,"")</f>
        <v/>
      </c>
    </row>
    <row r="1954" customFormat="false" ht="15" hidden="false" customHeight="false" outlineLevel="0" collapsed="false">
      <c r="A1954" s="29" t="s">
        <v>53</v>
      </c>
      <c r="B1954" s="29" t="s">
        <v>3738</v>
      </c>
      <c r="C1954" s="29" t="s">
        <v>679</v>
      </c>
      <c r="D1954" s="29" t="s">
        <v>680</v>
      </c>
      <c r="E1954" s="29" t="n">
        <v>1</v>
      </c>
      <c r="F1954" s="29"/>
      <c r="G1954" s="29" t="s">
        <v>3739</v>
      </c>
      <c r="H1954" s="30" t="n">
        <v>1080</v>
      </c>
      <c r="I1954" s="31" t="n">
        <v>46279</v>
      </c>
      <c r="J1954" s="30" t="n">
        <v>1080</v>
      </c>
      <c r="K1954" s="29" t="s">
        <v>120</v>
      </c>
      <c r="L1954" s="29" t="s">
        <v>350</v>
      </c>
      <c r="M1954" s="29"/>
      <c r="N1954" s="29" t="s">
        <v>122</v>
      </c>
      <c r="O1954" s="31" t="n">
        <v>46598</v>
      </c>
      <c r="P1954" s="29" t="s">
        <v>123</v>
      </c>
      <c r="Q1954" s="29" t="n">
        <f aca="false">IFERROR(VALUE(L1954),"")</f>
        <v>6</v>
      </c>
      <c r="R1954" s="29" t="n">
        <f aca="true">IF(O1954="","",O1954-TODAY())</f>
        <v>313</v>
      </c>
      <c r="S1954" s="29" t="str">
        <f aca="false">IF(C1954="&lt;&lt; vazio &gt;&gt;","VAZIA",IF(AND(O1954&lt;&gt;"",R1954&lt;0),"VENCIDO",IF(AND(O1954&lt;&gt;"",R1954&lt;=Parametros!$B$10),"PRÓX. VENCIMENTO",IF(F1954="Q","QUALIDADE",IF(F1954="S","BLOQUEADO",IF(F1954="R","RESTRITO/DEVOLUÇÃO",IF(OR(N1954="QUAR",N1954="QRES"),"QUARENTENA",IF(OR(B1954="DESCARTE",B1954="DEVOLUÇÃO"),"DESCARTE/DEVOLUÇÃO",IF(AND(D1954="",K1954&lt;&gt;""),"SEM LOTE",IF(AND(Q1954&lt;&gt;"",Q1954&gt;=Parametros!$B$11),"PARADO/SEM GIRO","OK"))))))))))</f>
        <v>OK</v>
      </c>
      <c r="T1954" s="29" t="str">
        <f aca="false">IF(AND($S1954="PARADO/SEM GIRO",$K1954="KG",OR(Painel!$B$5="(Todos)",A1954=Painel!$B$5)*OR(Painel!$E$5="(Todos)",P1954=Painel!$E$5)),$J1954+ROW()/10000000,"")</f>
        <v/>
      </c>
      <c r="U1954" s="29" t="str">
        <f aca="false">IF(AND($S1954="VENCIDO",$K1954="KG",OR(Painel!$B$5="(Todos)",A1954=Painel!$B$5)*OR(Painel!$E$5="(Todos)",P1954=Painel!$E$5)),$J1954+ROW()/10000000,"")</f>
        <v/>
      </c>
    </row>
    <row r="1955" customFormat="false" ht="15" hidden="false" customHeight="false" outlineLevel="0" collapsed="false">
      <c r="A1955" s="29" t="s">
        <v>53</v>
      </c>
      <c r="B1955" s="29" t="s">
        <v>3740</v>
      </c>
      <c r="C1955" s="29" t="s">
        <v>186</v>
      </c>
      <c r="D1955" s="29" t="s">
        <v>852</v>
      </c>
      <c r="E1955" s="29" t="n">
        <v>1</v>
      </c>
      <c r="F1955" s="29" t="s">
        <v>268</v>
      </c>
      <c r="G1955" s="29" t="s">
        <v>3741</v>
      </c>
      <c r="H1955" s="30" t="n">
        <v>545.4</v>
      </c>
      <c r="I1955" s="31" t="n">
        <v>46278</v>
      </c>
      <c r="J1955" s="30" t="n">
        <v>545.4</v>
      </c>
      <c r="K1955" s="29" t="s">
        <v>120</v>
      </c>
      <c r="L1955" s="29" t="s">
        <v>328</v>
      </c>
      <c r="M1955" s="29"/>
      <c r="N1955" s="29" t="s">
        <v>122</v>
      </c>
      <c r="O1955" s="31" t="n">
        <v>46825</v>
      </c>
      <c r="P1955" s="29" t="s">
        <v>123</v>
      </c>
      <c r="Q1955" s="29" t="n">
        <f aca="false">IFERROR(VALUE(L1955),"")</f>
        <v>7</v>
      </c>
      <c r="R1955" s="29" t="n">
        <f aca="true">IF(O1955="","",O1955-TODAY())</f>
        <v>540</v>
      </c>
      <c r="S1955" s="29" t="str">
        <f aca="false">IF(C1955="&lt;&lt; vazio &gt;&gt;","VAZIA",IF(AND(O1955&lt;&gt;"",R1955&lt;0),"VENCIDO",IF(AND(O1955&lt;&gt;"",R1955&lt;=Parametros!$B$10),"PRÓX. VENCIMENTO",IF(F1955="Q","QUALIDADE",IF(F1955="S","BLOQUEADO",IF(F1955="R","RESTRITO/DEVOLUÇÃO",IF(OR(N1955="QUAR",N1955="QRES"),"QUARENTENA",IF(OR(B1955="DESCARTE",B1955="DEVOLUÇÃO"),"DESCARTE/DEVOLUÇÃO",IF(AND(D1955="",K1955&lt;&gt;""),"SEM LOTE",IF(AND(Q1955&lt;&gt;"",Q1955&gt;=Parametros!$B$11),"PARADO/SEM GIRO","OK"))))))))))</f>
        <v>QUALIDADE</v>
      </c>
      <c r="T1955" s="29" t="str">
        <f aca="false">IF(AND($S1955="PARADO/SEM GIRO",$K1955="KG",OR(Painel!$B$5="(Todos)",A1955=Painel!$B$5)*OR(Painel!$E$5="(Todos)",P1955=Painel!$E$5)),$J1955+ROW()/10000000,"")</f>
        <v/>
      </c>
      <c r="U1955" s="29" t="str">
        <f aca="false">IF(AND($S1955="VENCIDO",$K1955="KG",OR(Painel!$B$5="(Todos)",A1955=Painel!$B$5)*OR(Painel!$E$5="(Todos)",P1955=Painel!$E$5)),$J1955+ROW()/10000000,"")</f>
        <v/>
      </c>
    </row>
    <row r="1956" customFormat="false" ht="15" hidden="false" customHeight="false" outlineLevel="0" collapsed="false">
      <c r="A1956" s="29" t="s">
        <v>53</v>
      </c>
      <c r="B1956" s="29" t="s">
        <v>3742</v>
      </c>
      <c r="C1956" s="29" t="s">
        <v>222</v>
      </c>
      <c r="D1956" s="29" t="s">
        <v>815</v>
      </c>
      <c r="E1956" s="29" t="n">
        <v>1</v>
      </c>
      <c r="F1956" s="29"/>
      <c r="G1956" s="29" t="s">
        <v>3743</v>
      </c>
      <c r="H1956" s="30" t="n">
        <v>1000</v>
      </c>
      <c r="I1956" s="31" t="n">
        <v>46283</v>
      </c>
      <c r="J1956" s="30" t="n">
        <v>1000</v>
      </c>
      <c r="K1956" s="29" t="s">
        <v>120</v>
      </c>
      <c r="L1956" s="29" t="s">
        <v>176</v>
      </c>
      <c r="M1956" s="29"/>
      <c r="N1956" s="29" t="s">
        <v>122</v>
      </c>
      <c r="O1956" s="31" t="n">
        <v>46825</v>
      </c>
      <c r="P1956" s="29" t="s">
        <v>123</v>
      </c>
      <c r="Q1956" s="29" t="n">
        <f aca="false">IFERROR(VALUE(L1956),"")</f>
        <v>2</v>
      </c>
      <c r="R1956" s="29" t="n">
        <f aca="true">IF(O1956="","",O1956-TODAY())</f>
        <v>540</v>
      </c>
      <c r="S1956" s="29" t="str">
        <f aca="false">IF(C1956="&lt;&lt; vazio &gt;&gt;","VAZIA",IF(AND(O1956&lt;&gt;"",R1956&lt;0),"VENCIDO",IF(AND(O1956&lt;&gt;"",R1956&lt;=Parametros!$B$10),"PRÓX. VENCIMENTO",IF(F1956="Q","QUALIDADE",IF(F1956="S","BLOQUEADO",IF(F1956="R","RESTRITO/DEVOLUÇÃO",IF(OR(N1956="QUAR",N1956="QRES"),"QUARENTENA",IF(OR(B1956="DESCARTE",B1956="DEVOLUÇÃO"),"DESCARTE/DEVOLUÇÃO",IF(AND(D1956="",K1956&lt;&gt;""),"SEM LOTE",IF(AND(Q1956&lt;&gt;"",Q1956&gt;=Parametros!$B$11),"PARADO/SEM GIRO","OK"))))))))))</f>
        <v>OK</v>
      </c>
      <c r="T1956" s="29" t="str">
        <f aca="false">IF(AND($S1956="PARADO/SEM GIRO",$K1956="KG",OR(Painel!$B$5="(Todos)",A1956=Painel!$B$5)*OR(Painel!$E$5="(Todos)",P1956=Painel!$E$5)),$J1956+ROW()/10000000,"")</f>
        <v/>
      </c>
      <c r="U1956" s="29" t="str">
        <f aca="false">IF(AND($S1956="VENCIDO",$K1956="KG",OR(Painel!$B$5="(Todos)",A1956=Painel!$B$5)*OR(Painel!$E$5="(Todos)",P1956=Painel!$E$5)),$J1956+ROW()/10000000,"")</f>
        <v/>
      </c>
    </row>
    <row r="1957" customFormat="false" ht="15" hidden="false" customHeight="false" outlineLevel="0" collapsed="false">
      <c r="A1957" s="29" t="s">
        <v>53</v>
      </c>
      <c r="B1957" s="29" t="s">
        <v>3744</v>
      </c>
      <c r="C1957" s="29" t="s">
        <v>988</v>
      </c>
      <c r="D1957" s="29" t="s">
        <v>852</v>
      </c>
      <c r="E1957" s="29" t="n">
        <v>1</v>
      </c>
      <c r="F1957" s="29"/>
      <c r="G1957" s="29" t="s">
        <v>3745</v>
      </c>
      <c r="H1957" s="30" t="n">
        <v>800</v>
      </c>
      <c r="I1957" s="31" t="n">
        <v>46283</v>
      </c>
      <c r="J1957" s="30" t="n">
        <v>800</v>
      </c>
      <c r="K1957" s="29" t="s">
        <v>120</v>
      </c>
      <c r="L1957" s="29" t="s">
        <v>176</v>
      </c>
      <c r="M1957" s="29"/>
      <c r="N1957" s="29" t="s">
        <v>122</v>
      </c>
      <c r="O1957" s="31" t="n">
        <v>47009</v>
      </c>
      <c r="P1957" s="29" t="s">
        <v>123</v>
      </c>
      <c r="Q1957" s="29" t="n">
        <f aca="false">IFERROR(VALUE(L1957),"")</f>
        <v>2</v>
      </c>
      <c r="R1957" s="29" t="n">
        <f aca="true">IF(O1957="","",O1957-TODAY())</f>
        <v>724</v>
      </c>
      <c r="S1957" s="29" t="str">
        <f aca="false">IF(C1957="&lt;&lt; vazio &gt;&gt;","VAZIA",IF(AND(O1957&lt;&gt;"",R1957&lt;0),"VENCIDO",IF(AND(O1957&lt;&gt;"",R1957&lt;=Parametros!$B$10),"PRÓX. VENCIMENTO",IF(F1957="Q","QUALIDADE",IF(F1957="S","BLOQUEADO",IF(F1957="R","RESTRITO/DEVOLUÇÃO",IF(OR(N1957="QUAR",N1957="QRES"),"QUARENTENA",IF(OR(B1957="DESCARTE",B1957="DEVOLUÇÃO"),"DESCARTE/DEVOLUÇÃO",IF(AND(D1957="",K1957&lt;&gt;""),"SEM LOTE",IF(AND(Q1957&lt;&gt;"",Q1957&gt;=Parametros!$B$11),"PARADO/SEM GIRO","OK"))))))))))</f>
        <v>OK</v>
      </c>
      <c r="T1957" s="29" t="str">
        <f aca="false">IF(AND($S1957="PARADO/SEM GIRO",$K1957="KG",OR(Painel!$B$5="(Todos)",A1957=Painel!$B$5)*OR(Painel!$E$5="(Todos)",P1957=Painel!$E$5)),$J1957+ROW()/10000000,"")</f>
        <v/>
      </c>
      <c r="U1957" s="29" t="str">
        <f aca="false">IF(AND($S1957="VENCIDO",$K1957="KG",OR(Painel!$B$5="(Todos)",A1957=Painel!$B$5)*OR(Painel!$E$5="(Todos)",P1957=Painel!$E$5)),$J1957+ROW()/10000000,"")</f>
        <v/>
      </c>
    </row>
    <row r="1958" customFormat="false" ht="15" hidden="false" customHeight="false" outlineLevel="0" collapsed="false">
      <c r="A1958" s="29" t="s">
        <v>53</v>
      </c>
      <c r="B1958" s="29" t="s">
        <v>3746</v>
      </c>
      <c r="C1958" s="29" t="s">
        <v>186</v>
      </c>
      <c r="D1958" s="29" t="s">
        <v>2157</v>
      </c>
      <c r="E1958" s="29" t="n">
        <v>1</v>
      </c>
      <c r="F1958" s="29" t="s">
        <v>137</v>
      </c>
      <c r="G1958" s="29" t="s">
        <v>3747</v>
      </c>
      <c r="H1958" s="30" t="n">
        <v>545.4</v>
      </c>
      <c r="I1958" s="31" t="n">
        <v>46280</v>
      </c>
      <c r="J1958" s="30" t="n">
        <v>545.4</v>
      </c>
      <c r="K1958" s="29" t="s">
        <v>120</v>
      </c>
      <c r="L1958" s="29" t="s">
        <v>144</v>
      </c>
      <c r="M1958" s="29"/>
      <c r="N1958" s="29" t="s">
        <v>122</v>
      </c>
      <c r="O1958" s="31" t="n">
        <v>46812</v>
      </c>
      <c r="P1958" s="29" t="s">
        <v>123</v>
      </c>
      <c r="Q1958" s="29" t="n">
        <f aca="false">IFERROR(VALUE(L1958),"")</f>
        <v>5</v>
      </c>
      <c r="R1958" s="29" t="n">
        <f aca="true">IF(O1958="","",O1958-TODAY())</f>
        <v>527</v>
      </c>
      <c r="S1958" s="29" t="str">
        <f aca="false">IF(C1958="&lt;&lt; vazio &gt;&gt;","VAZIA",IF(AND(O1958&lt;&gt;"",R1958&lt;0),"VENCIDO",IF(AND(O1958&lt;&gt;"",R1958&lt;=Parametros!$B$10),"PRÓX. VENCIMENTO",IF(F1958="Q","QUALIDADE",IF(F1958="S","BLOQUEADO",IF(F1958="R","RESTRITO/DEVOLUÇÃO",IF(OR(N1958="QUAR",N1958="QRES"),"QUARENTENA",IF(OR(B1958="DESCARTE",B1958="DEVOLUÇÃO"),"DESCARTE/DEVOLUÇÃO",IF(AND(D1958="",K1958&lt;&gt;""),"SEM LOTE",IF(AND(Q1958&lt;&gt;"",Q1958&gt;=Parametros!$B$11),"PARADO/SEM GIRO","OK"))))))))))</f>
        <v>BLOQUEADO</v>
      </c>
      <c r="T1958" s="29" t="str">
        <f aca="false">IF(AND($S1958="PARADO/SEM GIRO",$K1958="KG",OR(Painel!$B$5="(Todos)",A1958=Painel!$B$5)*OR(Painel!$E$5="(Todos)",P1958=Painel!$E$5)),$J1958+ROW()/10000000,"")</f>
        <v/>
      </c>
      <c r="U1958" s="29" t="str">
        <f aca="false">IF(AND($S1958="VENCIDO",$K1958="KG",OR(Painel!$B$5="(Todos)",A1958=Painel!$B$5)*OR(Painel!$E$5="(Todos)",P1958=Painel!$E$5)),$J1958+ROW()/10000000,"")</f>
        <v/>
      </c>
    </row>
    <row r="1959" customFormat="false" ht="15" hidden="false" customHeight="false" outlineLevel="0" collapsed="false">
      <c r="A1959" s="29" t="s">
        <v>53</v>
      </c>
      <c r="B1959" s="29" t="s">
        <v>3748</v>
      </c>
      <c r="C1959" s="29" t="s">
        <v>186</v>
      </c>
      <c r="D1959" s="29" t="s">
        <v>852</v>
      </c>
      <c r="E1959" s="29" t="n">
        <v>1</v>
      </c>
      <c r="F1959" s="29" t="s">
        <v>268</v>
      </c>
      <c r="G1959" s="29" t="s">
        <v>3749</v>
      </c>
      <c r="H1959" s="30" t="n">
        <v>545.4</v>
      </c>
      <c r="I1959" s="31" t="n">
        <v>46278</v>
      </c>
      <c r="J1959" s="30" t="n">
        <v>545.4</v>
      </c>
      <c r="K1959" s="29" t="s">
        <v>120</v>
      </c>
      <c r="L1959" s="29" t="s">
        <v>328</v>
      </c>
      <c r="M1959" s="29"/>
      <c r="N1959" s="29" t="s">
        <v>122</v>
      </c>
      <c r="O1959" s="31" t="n">
        <v>46825</v>
      </c>
      <c r="P1959" s="29" t="s">
        <v>123</v>
      </c>
      <c r="Q1959" s="29" t="n">
        <f aca="false">IFERROR(VALUE(L1959),"")</f>
        <v>7</v>
      </c>
      <c r="R1959" s="29" t="n">
        <f aca="true">IF(O1959="","",O1959-TODAY())</f>
        <v>540</v>
      </c>
      <c r="S1959" s="29" t="str">
        <f aca="false">IF(C1959="&lt;&lt; vazio &gt;&gt;","VAZIA",IF(AND(O1959&lt;&gt;"",R1959&lt;0),"VENCIDO",IF(AND(O1959&lt;&gt;"",R1959&lt;=Parametros!$B$10),"PRÓX. VENCIMENTO",IF(F1959="Q","QUALIDADE",IF(F1959="S","BLOQUEADO",IF(F1959="R","RESTRITO/DEVOLUÇÃO",IF(OR(N1959="QUAR",N1959="QRES"),"QUARENTENA",IF(OR(B1959="DESCARTE",B1959="DEVOLUÇÃO"),"DESCARTE/DEVOLUÇÃO",IF(AND(D1959="",K1959&lt;&gt;""),"SEM LOTE",IF(AND(Q1959&lt;&gt;"",Q1959&gt;=Parametros!$B$11),"PARADO/SEM GIRO","OK"))))))))))</f>
        <v>QUALIDADE</v>
      </c>
      <c r="T1959" s="29" t="str">
        <f aca="false">IF(AND($S1959="PARADO/SEM GIRO",$K1959="KG",OR(Painel!$B$5="(Todos)",A1959=Painel!$B$5)*OR(Painel!$E$5="(Todos)",P1959=Painel!$E$5)),$J1959+ROW()/10000000,"")</f>
        <v/>
      </c>
      <c r="U1959" s="29" t="str">
        <f aca="false">IF(AND($S1959="VENCIDO",$K1959="KG",OR(Painel!$B$5="(Todos)",A1959=Painel!$B$5)*OR(Painel!$E$5="(Todos)",P1959=Painel!$E$5)),$J1959+ROW()/10000000,"")</f>
        <v/>
      </c>
    </row>
    <row r="1960" customFormat="false" ht="15" hidden="false" customHeight="false" outlineLevel="0" collapsed="false">
      <c r="A1960" s="29" t="s">
        <v>53</v>
      </c>
      <c r="B1960" s="29" t="s">
        <v>3750</v>
      </c>
      <c r="C1960" s="29" t="s">
        <v>1292</v>
      </c>
      <c r="D1960" s="29" t="s">
        <v>1293</v>
      </c>
      <c r="E1960" s="29" t="n">
        <v>1</v>
      </c>
      <c r="F1960" s="29" t="s">
        <v>268</v>
      </c>
      <c r="G1960" s="29" t="s">
        <v>3751</v>
      </c>
      <c r="H1960" s="30" t="n">
        <v>800</v>
      </c>
      <c r="I1960" s="31" t="n">
        <v>46280</v>
      </c>
      <c r="J1960" s="30" t="n">
        <v>800</v>
      </c>
      <c r="K1960" s="29" t="s">
        <v>120</v>
      </c>
      <c r="L1960" s="29" t="s">
        <v>144</v>
      </c>
      <c r="M1960" s="29"/>
      <c r="N1960" s="29" t="s">
        <v>122</v>
      </c>
      <c r="O1960" s="31" t="n">
        <v>46826</v>
      </c>
      <c r="P1960" s="29" t="s">
        <v>123</v>
      </c>
      <c r="Q1960" s="29" t="n">
        <f aca="false">IFERROR(VALUE(L1960),"")</f>
        <v>5</v>
      </c>
      <c r="R1960" s="29" t="n">
        <f aca="true">IF(O1960="","",O1960-TODAY())</f>
        <v>541</v>
      </c>
      <c r="S1960" s="29" t="str">
        <f aca="false">IF(C1960="&lt;&lt; vazio &gt;&gt;","VAZIA",IF(AND(O1960&lt;&gt;"",R1960&lt;0),"VENCIDO",IF(AND(O1960&lt;&gt;"",R1960&lt;=Parametros!$B$10),"PRÓX. VENCIMENTO",IF(F1960="Q","QUALIDADE",IF(F1960="S","BLOQUEADO",IF(F1960="R","RESTRITO/DEVOLUÇÃO",IF(OR(N1960="QUAR",N1960="QRES"),"QUARENTENA",IF(OR(B1960="DESCARTE",B1960="DEVOLUÇÃO"),"DESCARTE/DEVOLUÇÃO",IF(AND(D1960="",K1960&lt;&gt;""),"SEM LOTE",IF(AND(Q1960&lt;&gt;"",Q1960&gt;=Parametros!$B$11),"PARADO/SEM GIRO","OK"))))))))))</f>
        <v>QUALIDADE</v>
      </c>
      <c r="T1960" s="29" t="str">
        <f aca="false">IF(AND($S1960="PARADO/SEM GIRO",$K1960="KG",OR(Painel!$B$5="(Todos)",A1960=Painel!$B$5)*OR(Painel!$E$5="(Todos)",P1960=Painel!$E$5)),$J1960+ROW()/10000000,"")</f>
        <v/>
      </c>
      <c r="U1960" s="29" t="str">
        <f aca="false">IF(AND($S1960="VENCIDO",$K1960="KG",OR(Painel!$B$5="(Todos)",A1960=Painel!$B$5)*OR(Painel!$E$5="(Todos)",P1960=Painel!$E$5)),$J1960+ROW()/10000000,"")</f>
        <v/>
      </c>
    </row>
    <row r="1961" customFormat="false" ht="15" hidden="false" customHeight="false" outlineLevel="0" collapsed="false">
      <c r="A1961" s="29" t="s">
        <v>53</v>
      </c>
      <c r="B1961" s="29" t="s">
        <v>3752</v>
      </c>
      <c r="C1961" s="29" t="s">
        <v>186</v>
      </c>
      <c r="D1961" s="29" t="s">
        <v>2526</v>
      </c>
      <c r="E1961" s="29" t="n">
        <v>1</v>
      </c>
      <c r="F1961" s="29" t="s">
        <v>268</v>
      </c>
      <c r="G1961" s="29" t="s">
        <v>3753</v>
      </c>
      <c r="H1961" s="30" t="n">
        <v>545.4</v>
      </c>
      <c r="I1961" s="31" t="n">
        <v>46282</v>
      </c>
      <c r="J1961" s="30" t="n">
        <v>545.4</v>
      </c>
      <c r="K1961" s="29" t="s">
        <v>120</v>
      </c>
      <c r="L1961" s="29" t="s">
        <v>400</v>
      </c>
      <c r="M1961" s="29"/>
      <c r="N1961" s="29" t="s">
        <v>122</v>
      </c>
      <c r="O1961" s="31" t="n">
        <v>46829</v>
      </c>
      <c r="P1961" s="29" t="s">
        <v>123</v>
      </c>
      <c r="Q1961" s="29" t="n">
        <f aca="false">IFERROR(VALUE(L1961),"")</f>
        <v>3</v>
      </c>
      <c r="R1961" s="29" t="n">
        <f aca="true">IF(O1961="","",O1961-TODAY())</f>
        <v>544</v>
      </c>
      <c r="S1961" s="29" t="str">
        <f aca="false">IF(C1961="&lt;&lt; vazio &gt;&gt;","VAZIA",IF(AND(O1961&lt;&gt;"",R1961&lt;0),"VENCIDO",IF(AND(O1961&lt;&gt;"",R1961&lt;=Parametros!$B$10),"PRÓX. VENCIMENTO",IF(F1961="Q","QUALIDADE",IF(F1961="S","BLOQUEADO",IF(F1961="R","RESTRITO/DEVOLUÇÃO",IF(OR(N1961="QUAR",N1961="QRES"),"QUARENTENA",IF(OR(B1961="DESCARTE",B1961="DEVOLUÇÃO"),"DESCARTE/DEVOLUÇÃO",IF(AND(D1961="",K1961&lt;&gt;""),"SEM LOTE",IF(AND(Q1961&lt;&gt;"",Q1961&gt;=Parametros!$B$11),"PARADO/SEM GIRO","OK"))))))))))</f>
        <v>QUALIDADE</v>
      </c>
      <c r="T1961" s="29" t="str">
        <f aca="false">IF(AND($S1961="PARADO/SEM GIRO",$K1961="KG",OR(Painel!$B$5="(Todos)",A1961=Painel!$B$5)*OR(Painel!$E$5="(Todos)",P1961=Painel!$E$5)),$J1961+ROW()/10000000,"")</f>
        <v/>
      </c>
      <c r="U1961" s="29" t="str">
        <f aca="false">IF(AND($S1961="VENCIDO",$K1961="KG",OR(Painel!$B$5="(Todos)",A1961=Painel!$B$5)*OR(Painel!$E$5="(Todos)",P1961=Painel!$E$5)),$J1961+ROW()/10000000,"")</f>
        <v/>
      </c>
    </row>
    <row r="1962" customFormat="false" ht="15" hidden="false" customHeight="false" outlineLevel="0" collapsed="false">
      <c r="A1962" s="29" t="s">
        <v>53</v>
      </c>
      <c r="B1962" s="29" t="s">
        <v>3754</v>
      </c>
      <c r="C1962" s="29" t="s">
        <v>186</v>
      </c>
      <c r="D1962" s="29" t="s">
        <v>1533</v>
      </c>
      <c r="E1962" s="29" t="n">
        <v>1</v>
      </c>
      <c r="F1962" s="29" t="s">
        <v>268</v>
      </c>
      <c r="G1962" s="29" t="s">
        <v>3755</v>
      </c>
      <c r="H1962" s="30" t="n">
        <v>545.4</v>
      </c>
      <c r="I1962" s="31" t="n">
        <v>46284</v>
      </c>
      <c r="J1962" s="30" t="n">
        <v>545.4</v>
      </c>
      <c r="K1962" s="29" t="s">
        <v>120</v>
      </c>
      <c r="L1962" s="29" t="s">
        <v>388</v>
      </c>
      <c r="M1962" s="29"/>
      <c r="N1962" s="29" t="s">
        <v>122</v>
      </c>
      <c r="O1962" s="31" t="n">
        <v>46830</v>
      </c>
      <c r="P1962" s="29" t="s">
        <v>123</v>
      </c>
      <c r="Q1962" s="29" t="n">
        <f aca="false">IFERROR(VALUE(L1962),"")</f>
        <v>1</v>
      </c>
      <c r="R1962" s="29" t="n">
        <f aca="true">IF(O1962="","",O1962-TODAY())</f>
        <v>545</v>
      </c>
      <c r="S1962" s="29" t="str">
        <f aca="false">IF(C1962="&lt;&lt; vazio &gt;&gt;","VAZIA",IF(AND(O1962&lt;&gt;"",R1962&lt;0),"VENCIDO",IF(AND(O1962&lt;&gt;"",R1962&lt;=Parametros!$B$10),"PRÓX. VENCIMENTO",IF(F1962="Q","QUALIDADE",IF(F1962="S","BLOQUEADO",IF(F1962="R","RESTRITO/DEVOLUÇÃO",IF(OR(N1962="QUAR",N1962="QRES"),"QUARENTENA",IF(OR(B1962="DESCARTE",B1962="DEVOLUÇÃO"),"DESCARTE/DEVOLUÇÃO",IF(AND(D1962="",K1962&lt;&gt;""),"SEM LOTE",IF(AND(Q1962&lt;&gt;"",Q1962&gt;=Parametros!$B$11),"PARADO/SEM GIRO","OK"))))))))))</f>
        <v>QUALIDADE</v>
      </c>
      <c r="T1962" s="29" t="str">
        <f aca="false">IF(AND($S1962="PARADO/SEM GIRO",$K1962="KG",OR(Painel!$B$5="(Todos)",A1962=Painel!$B$5)*OR(Painel!$E$5="(Todos)",P1962=Painel!$E$5)),$J1962+ROW()/10000000,"")</f>
        <v/>
      </c>
      <c r="U1962" s="29" t="str">
        <f aca="false">IF(AND($S1962="VENCIDO",$K1962="KG",OR(Painel!$B$5="(Todos)",A1962=Painel!$B$5)*OR(Painel!$E$5="(Todos)",P1962=Painel!$E$5)),$J1962+ROW()/10000000,"")</f>
        <v/>
      </c>
    </row>
    <row r="1963" customFormat="false" ht="15" hidden="false" customHeight="false" outlineLevel="0" collapsed="false">
      <c r="A1963" s="29" t="s">
        <v>53</v>
      </c>
      <c r="B1963" s="29" t="s">
        <v>3756</v>
      </c>
      <c r="C1963" s="29" t="s">
        <v>198</v>
      </c>
      <c r="D1963" s="29" t="s">
        <v>3757</v>
      </c>
      <c r="E1963" s="29" t="n">
        <v>1</v>
      </c>
      <c r="F1963" s="29" t="s">
        <v>137</v>
      </c>
      <c r="G1963" s="29" t="s">
        <v>3758</v>
      </c>
      <c r="H1963" s="30" t="n">
        <v>545.4</v>
      </c>
      <c r="I1963" s="31" t="n">
        <v>46191</v>
      </c>
      <c r="J1963" s="30" t="n">
        <v>545.4</v>
      </c>
      <c r="K1963" s="29" t="s">
        <v>120</v>
      </c>
      <c r="L1963" s="29" t="s">
        <v>3759</v>
      </c>
      <c r="M1963" s="29"/>
      <c r="N1963" s="29" t="s">
        <v>122</v>
      </c>
      <c r="O1963" s="31" t="n">
        <v>46597</v>
      </c>
      <c r="P1963" s="29" t="s">
        <v>123</v>
      </c>
      <c r="Q1963" s="29" t="n">
        <f aca="false">IFERROR(VALUE(L1963),"")</f>
        <v>94</v>
      </c>
      <c r="R1963" s="29" t="n">
        <f aca="true">IF(O1963="","",O1963-TODAY())</f>
        <v>312</v>
      </c>
      <c r="S1963" s="29" t="str">
        <f aca="false">IF(C1963="&lt;&lt; vazio &gt;&gt;","VAZIA",IF(AND(O1963&lt;&gt;"",R1963&lt;0),"VENCIDO",IF(AND(O1963&lt;&gt;"",R1963&lt;=Parametros!$B$10),"PRÓX. VENCIMENTO",IF(F1963="Q","QUALIDADE",IF(F1963="S","BLOQUEADO",IF(F1963="R","RESTRITO/DEVOLUÇÃO",IF(OR(N1963="QUAR",N1963="QRES"),"QUARENTENA",IF(OR(B1963="DESCARTE",B1963="DEVOLUÇÃO"),"DESCARTE/DEVOLUÇÃO",IF(AND(D1963="",K1963&lt;&gt;""),"SEM LOTE",IF(AND(Q1963&lt;&gt;"",Q1963&gt;=Parametros!$B$11),"PARADO/SEM GIRO","OK"))))))))))</f>
        <v>BLOQUEADO</v>
      </c>
      <c r="T1963" s="29" t="str">
        <f aca="false">IF(AND($S1963="PARADO/SEM GIRO",$K1963="KG",OR(Painel!$B$5="(Todos)",A1963=Painel!$B$5)*OR(Painel!$E$5="(Todos)",P1963=Painel!$E$5)),$J1963+ROW()/10000000,"")</f>
        <v/>
      </c>
      <c r="U1963" s="29" t="str">
        <f aca="false">IF(AND($S1963="VENCIDO",$K1963="KG",OR(Painel!$B$5="(Todos)",A1963=Painel!$B$5)*OR(Painel!$E$5="(Todos)",P1963=Painel!$E$5)),$J1963+ROW()/10000000,"")</f>
        <v/>
      </c>
    </row>
    <row r="1964" customFormat="false" ht="15" hidden="false" customHeight="false" outlineLevel="0" collapsed="false">
      <c r="A1964" s="29" t="s">
        <v>53</v>
      </c>
      <c r="B1964" s="29" t="s">
        <v>3760</v>
      </c>
      <c r="C1964" s="29" t="s">
        <v>785</v>
      </c>
      <c r="D1964" s="29" t="s">
        <v>841</v>
      </c>
      <c r="E1964" s="29" t="n">
        <v>1</v>
      </c>
      <c r="F1964" s="29"/>
      <c r="G1964" s="29" t="s">
        <v>3761</v>
      </c>
      <c r="H1964" s="30" t="n">
        <v>1000</v>
      </c>
      <c r="I1964" s="31" t="n">
        <v>46282</v>
      </c>
      <c r="J1964" s="30" t="n">
        <v>1000</v>
      </c>
      <c r="K1964" s="29" t="s">
        <v>120</v>
      </c>
      <c r="L1964" s="29" t="s">
        <v>400</v>
      </c>
      <c r="M1964" s="29"/>
      <c r="N1964" s="29" t="s">
        <v>122</v>
      </c>
      <c r="O1964" s="31" t="n">
        <v>46825</v>
      </c>
      <c r="P1964" s="29" t="s">
        <v>123</v>
      </c>
      <c r="Q1964" s="29" t="n">
        <f aca="false">IFERROR(VALUE(L1964),"")</f>
        <v>3</v>
      </c>
      <c r="R1964" s="29" t="n">
        <f aca="true">IF(O1964="","",O1964-TODAY())</f>
        <v>540</v>
      </c>
      <c r="S1964" s="29" t="str">
        <f aca="false">IF(C1964="&lt;&lt; vazio &gt;&gt;","VAZIA",IF(AND(O1964&lt;&gt;"",R1964&lt;0),"VENCIDO",IF(AND(O1964&lt;&gt;"",R1964&lt;=Parametros!$B$10),"PRÓX. VENCIMENTO",IF(F1964="Q","QUALIDADE",IF(F1964="S","BLOQUEADO",IF(F1964="R","RESTRITO/DEVOLUÇÃO",IF(OR(N1964="QUAR",N1964="QRES"),"QUARENTENA",IF(OR(B1964="DESCARTE",B1964="DEVOLUÇÃO"),"DESCARTE/DEVOLUÇÃO",IF(AND(D1964="",K1964&lt;&gt;""),"SEM LOTE",IF(AND(Q1964&lt;&gt;"",Q1964&gt;=Parametros!$B$11),"PARADO/SEM GIRO","OK"))))))))))</f>
        <v>OK</v>
      </c>
      <c r="T1964" s="29" t="str">
        <f aca="false">IF(AND($S1964="PARADO/SEM GIRO",$K1964="KG",OR(Painel!$B$5="(Todos)",A1964=Painel!$B$5)*OR(Painel!$E$5="(Todos)",P1964=Painel!$E$5)),$J1964+ROW()/10000000,"")</f>
        <v/>
      </c>
      <c r="U1964" s="29" t="str">
        <f aca="false">IF(AND($S1964="VENCIDO",$K1964="KG",OR(Painel!$B$5="(Todos)",A1964=Painel!$B$5)*OR(Painel!$E$5="(Todos)",P1964=Painel!$E$5)),$J1964+ROW()/10000000,"")</f>
        <v/>
      </c>
    </row>
    <row r="1965" customFormat="false" ht="15" hidden="false" customHeight="false" outlineLevel="0" collapsed="false">
      <c r="A1965" s="29" t="s">
        <v>53</v>
      </c>
      <c r="B1965" s="29" t="s">
        <v>3762</v>
      </c>
      <c r="C1965" s="29" t="s">
        <v>909</v>
      </c>
      <c r="D1965" s="29" t="s">
        <v>1015</v>
      </c>
      <c r="E1965" s="29" t="n">
        <v>1</v>
      </c>
      <c r="F1965" s="29"/>
      <c r="G1965" s="29" t="s">
        <v>3763</v>
      </c>
      <c r="H1965" s="30" t="n">
        <v>1000</v>
      </c>
      <c r="I1965" s="31" t="n">
        <v>46279</v>
      </c>
      <c r="J1965" s="30" t="n">
        <v>1000</v>
      </c>
      <c r="K1965" s="29" t="s">
        <v>120</v>
      </c>
      <c r="L1965" s="29" t="s">
        <v>350</v>
      </c>
      <c r="M1965" s="29"/>
      <c r="N1965" s="29" t="s">
        <v>122</v>
      </c>
      <c r="O1965" s="31" t="n">
        <v>46821</v>
      </c>
      <c r="P1965" s="29" t="s">
        <v>123</v>
      </c>
      <c r="Q1965" s="29" t="n">
        <f aca="false">IFERROR(VALUE(L1965),"")</f>
        <v>6</v>
      </c>
      <c r="R1965" s="29" t="n">
        <f aca="true">IF(O1965="","",O1965-TODAY())</f>
        <v>536</v>
      </c>
      <c r="S1965" s="29" t="str">
        <f aca="false">IF(C1965="&lt;&lt; vazio &gt;&gt;","VAZIA",IF(AND(O1965&lt;&gt;"",R1965&lt;0),"VENCIDO",IF(AND(O1965&lt;&gt;"",R1965&lt;=Parametros!$B$10),"PRÓX. VENCIMENTO",IF(F1965="Q","QUALIDADE",IF(F1965="S","BLOQUEADO",IF(F1965="R","RESTRITO/DEVOLUÇÃO",IF(OR(N1965="QUAR",N1965="QRES"),"QUARENTENA",IF(OR(B1965="DESCARTE",B1965="DEVOLUÇÃO"),"DESCARTE/DEVOLUÇÃO",IF(AND(D1965="",K1965&lt;&gt;""),"SEM LOTE",IF(AND(Q1965&lt;&gt;"",Q1965&gt;=Parametros!$B$11),"PARADO/SEM GIRO","OK"))))))))))</f>
        <v>OK</v>
      </c>
      <c r="T1965" s="29" t="str">
        <f aca="false">IF(AND($S1965="PARADO/SEM GIRO",$K1965="KG",OR(Painel!$B$5="(Todos)",A1965=Painel!$B$5)*OR(Painel!$E$5="(Todos)",P1965=Painel!$E$5)),$J1965+ROW()/10000000,"")</f>
        <v/>
      </c>
      <c r="U1965" s="29" t="str">
        <f aca="false">IF(AND($S1965="VENCIDO",$K1965="KG",OR(Painel!$B$5="(Todos)",A1965=Painel!$B$5)*OR(Painel!$E$5="(Todos)",P1965=Painel!$E$5)),$J1965+ROW()/10000000,"")</f>
        <v/>
      </c>
    </row>
    <row r="1966" customFormat="false" ht="15" hidden="false" customHeight="false" outlineLevel="0" collapsed="false">
      <c r="A1966" s="29" t="s">
        <v>53</v>
      </c>
      <c r="B1966" s="29" t="s">
        <v>3764</v>
      </c>
      <c r="C1966" s="29" t="s">
        <v>768</v>
      </c>
      <c r="D1966" s="29" t="s">
        <v>1426</v>
      </c>
      <c r="E1966" s="29" t="n">
        <v>1</v>
      </c>
      <c r="F1966" s="29"/>
      <c r="G1966" s="29" t="s">
        <v>3765</v>
      </c>
      <c r="H1966" s="30" t="n">
        <v>800</v>
      </c>
      <c r="I1966" s="31" t="n">
        <v>46261</v>
      </c>
      <c r="J1966" s="30" t="n">
        <v>800</v>
      </c>
      <c r="K1966" s="29" t="s">
        <v>120</v>
      </c>
      <c r="L1966" s="29" t="s">
        <v>938</v>
      </c>
      <c r="M1966" s="29"/>
      <c r="N1966" s="29" t="s">
        <v>122</v>
      </c>
      <c r="O1966" s="31" t="n">
        <v>46618</v>
      </c>
      <c r="P1966" s="29" t="s">
        <v>123</v>
      </c>
      <c r="Q1966" s="29" t="n">
        <f aca="false">IFERROR(VALUE(L1966),"")</f>
        <v>24</v>
      </c>
      <c r="R1966" s="29" t="n">
        <f aca="true">IF(O1966="","",O1966-TODAY())</f>
        <v>333</v>
      </c>
      <c r="S1966" s="29" t="str">
        <f aca="false">IF(C1966="&lt;&lt; vazio &gt;&gt;","VAZIA",IF(AND(O1966&lt;&gt;"",R1966&lt;0),"VENCIDO",IF(AND(O1966&lt;&gt;"",R1966&lt;=Parametros!$B$10),"PRÓX. VENCIMENTO",IF(F1966="Q","QUALIDADE",IF(F1966="S","BLOQUEADO",IF(F1966="R","RESTRITO/DEVOLUÇÃO",IF(OR(N1966="QUAR",N1966="QRES"),"QUARENTENA",IF(OR(B1966="DESCARTE",B1966="DEVOLUÇÃO"),"DESCARTE/DEVOLUÇÃO",IF(AND(D1966="",K1966&lt;&gt;""),"SEM LOTE",IF(AND(Q1966&lt;&gt;"",Q1966&gt;=Parametros!$B$11),"PARADO/SEM GIRO","OK"))))))))))</f>
        <v>OK</v>
      </c>
      <c r="T1966" s="29" t="str">
        <f aca="false">IF(AND($S1966="PARADO/SEM GIRO",$K1966="KG",OR(Painel!$B$5="(Todos)",A1966=Painel!$B$5)*OR(Painel!$E$5="(Todos)",P1966=Painel!$E$5)),$J1966+ROW()/10000000,"")</f>
        <v/>
      </c>
      <c r="U1966" s="29" t="str">
        <f aca="false">IF(AND($S1966="VENCIDO",$K1966="KG",OR(Painel!$B$5="(Todos)",A1966=Painel!$B$5)*OR(Painel!$E$5="(Todos)",P1966=Painel!$E$5)),$J1966+ROW()/10000000,"")</f>
        <v/>
      </c>
    </row>
    <row r="1967" customFormat="false" ht="15" hidden="false" customHeight="false" outlineLevel="0" collapsed="false">
      <c r="A1967" s="29" t="s">
        <v>53</v>
      </c>
      <c r="B1967" s="29" t="s">
        <v>3766</v>
      </c>
      <c r="C1967" s="29" t="s">
        <v>152</v>
      </c>
      <c r="D1967" s="29" t="s">
        <v>3767</v>
      </c>
      <c r="E1967" s="29" t="n">
        <v>1</v>
      </c>
      <c r="F1967" s="29" t="s">
        <v>137</v>
      </c>
      <c r="G1967" s="29" t="s">
        <v>3768</v>
      </c>
      <c r="H1967" s="30" t="n">
        <v>989.8</v>
      </c>
      <c r="I1967" s="31" t="n">
        <v>46240</v>
      </c>
      <c r="J1967" s="30" t="n">
        <v>989.8</v>
      </c>
      <c r="K1967" s="29" t="s">
        <v>120</v>
      </c>
      <c r="L1967" s="29" t="s">
        <v>1636</v>
      </c>
      <c r="M1967" s="29"/>
      <c r="N1967" s="29" t="s">
        <v>122</v>
      </c>
      <c r="O1967" s="31" t="n">
        <v>46771</v>
      </c>
      <c r="P1967" s="29" t="s">
        <v>123</v>
      </c>
      <c r="Q1967" s="29" t="n">
        <f aca="false">IFERROR(VALUE(L1967),"")</f>
        <v>52</v>
      </c>
      <c r="R1967" s="29" t="n">
        <f aca="true">IF(O1967="","",O1967-TODAY())</f>
        <v>486</v>
      </c>
      <c r="S1967" s="29" t="str">
        <f aca="false">IF(C1967="&lt;&lt; vazio &gt;&gt;","VAZIA",IF(AND(O1967&lt;&gt;"",R1967&lt;0),"VENCIDO",IF(AND(O1967&lt;&gt;"",R1967&lt;=Parametros!$B$10),"PRÓX. VENCIMENTO",IF(F1967="Q","QUALIDADE",IF(F1967="S","BLOQUEADO",IF(F1967="R","RESTRITO/DEVOLUÇÃO",IF(OR(N1967="QUAR",N1967="QRES"),"QUARENTENA",IF(OR(B1967="DESCARTE",B1967="DEVOLUÇÃO"),"DESCARTE/DEVOLUÇÃO",IF(AND(D1967="",K1967&lt;&gt;""),"SEM LOTE",IF(AND(Q1967&lt;&gt;"",Q1967&gt;=Parametros!$B$11),"PARADO/SEM GIRO","OK"))))))))))</f>
        <v>BLOQUEADO</v>
      </c>
      <c r="T1967" s="29" t="str">
        <f aca="false">IF(AND($S1967="PARADO/SEM GIRO",$K1967="KG",OR(Painel!$B$5="(Todos)",A1967=Painel!$B$5)*OR(Painel!$E$5="(Todos)",P1967=Painel!$E$5)),$J1967+ROW()/10000000,"")</f>
        <v/>
      </c>
      <c r="U1967" s="29" t="str">
        <f aca="false">IF(AND($S1967="VENCIDO",$K1967="KG",OR(Painel!$B$5="(Todos)",A1967=Painel!$B$5)*OR(Painel!$E$5="(Todos)",P1967=Painel!$E$5)),$J1967+ROW()/10000000,"")</f>
        <v/>
      </c>
    </row>
    <row r="1968" customFormat="false" ht="15" hidden="false" customHeight="false" outlineLevel="0" collapsed="false">
      <c r="A1968" s="29" t="s">
        <v>53</v>
      </c>
      <c r="B1968" s="29" t="s">
        <v>3769</v>
      </c>
      <c r="C1968" s="29" t="s">
        <v>308</v>
      </c>
      <c r="D1968" s="29" t="s">
        <v>461</v>
      </c>
      <c r="E1968" s="29" t="n">
        <v>1</v>
      </c>
      <c r="F1968" s="29"/>
      <c r="G1968" s="29" t="s">
        <v>3770</v>
      </c>
      <c r="H1968" s="30" t="n">
        <v>315</v>
      </c>
      <c r="I1968" s="31" t="n">
        <v>46280</v>
      </c>
      <c r="J1968" s="30" t="n">
        <v>315</v>
      </c>
      <c r="K1968" s="29" t="s">
        <v>120</v>
      </c>
      <c r="L1968" s="29" t="s">
        <v>144</v>
      </c>
      <c r="M1968" s="29"/>
      <c r="N1968" s="29" t="s">
        <v>122</v>
      </c>
      <c r="O1968" s="31" t="n">
        <v>46818</v>
      </c>
      <c r="P1968" s="29" t="s">
        <v>123</v>
      </c>
      <c r="Q1968" s="29" t="n">
        <f aca="false">IFERROR(VALUE(L1968),"")</f>
        <v>5</v>
      </c>
      <c r="R1968" s="29" t="n">
        <f aca="true">IF(O1968="","",O1968-TODAY())</f>
        <v>533</v>
      </c>
      <c r="S1968" s="29" t="str">
        <f aca="false">IF(C1968="&lt;&lt; vazio &gt;&gt;","VAZIA",IF(AND(O1968&lt;&gt;"",R1968&lt;0),"VENCIDO",IF(AND(O1968&lt;&gt;"",R1968&lt;=Parametros!$B$10),"PRÓX. VENCIMENTO",IF(F1968="Q","QUALIDADE",IF(F1968="S","BLOQUEADO",IF(F1968="R","RESTRITO/DEVOLUÇÃO",IF(OR(N1968="QUAR",N1968="QRES"),"QUARENTENA",IF(OR(B1968="DESCARTE",B1968="DEVOLUÇÃO"),"DESCARTE/DEVOLUÇÃO",IF(AND(D1968="",K1968&lt;&gt;""),"SEM LOTE",IF(AND(Q1968&lt;&gt;"",Q1968&gt;=Parametros!$B$11),"PARADO/SEM GIRO","OK"))))))))))</f>
        <v>OK</v>
      </c>
      <c r="T1968" s="29" t="str">
        <f aca="false">IF(AND($S1968="PARADO/SEM GIRO",$K1968="KG",OR(Painel!$B$5="(Todos)",A1968=Painel!$B$5)*OR(Painel!$E$5="(Todos)",P1968=Painel!$E$5)),$J1968+ROW()/10000000,"")</f>
        <v/>
      </c>
      <c r="U1968" s="29" t="str">
        <f aca="false">IF(AND($S1968="VENCIDO",$K1968="KG",OR(Painel!$B$5="(Todos)",A1968=Painel!$B$5)*OR(Painel!$E$5="(Todos)",P1968=Painel!$E$5)),$J1968+ROW()/10000000,"")</f>
        <v/>
      </c>
    </row>
    <row r="1969" customFormat="false" ht="15" hidden="false" customHeight="false" outlineLevel="0" collapsed="false">
      <c r="A1969" s="29" t="s">
        <v>53</v>
      </c>
      <c r="B1969" s="29" t="s">
        <v>3771</v>
      </c>
      <c r="C1969" s="29" t="s">
        <v>785</v>
      </c>
      <c r="D1969" s="29" t="s">
        <v>3540</v>
      </c>
      <c r="E1969" s="29" t="n">
        <v>1</v>
      </c>
      <c r="F1969" s="29"/>
      <c r="G1969" s="29" t="s">
        <v>3772</v>
      </c>
      <c r="H1969" s="30" t="n">
        <v>1000</v>
      </c>
      <c r="I1969" s="31" t="n">
        <v>46270</v>
      </c>
      <c r="J1969" s="30" t="n">
        <v>1000</v>
      </c>
      <c r="K1969" s="29" t="s">
        <v>120</v>
      </c>
      <c r="L1969" s="29" t="s">
        <v>267</v>
      </c>
      <c r="M1969" s="29"/>
      <c r="N1969" s="29" t="s">
        <v>122</v>
      </c>
      <c r="O1969" s="31" t="n">
        <v>46812</v>
      </c>
      <c r="P1969" s="29" t="s">
        <v>123</v>
      </c>
      <c r="Q1969" s="29" t="n">
        <f aca="false">IFERROR(VALUE(L1969),"")</f>
        <v>15</v>
      </c>
      <c r="R1969" s="29" t="n">
        <f aca="true">IF(O1969="","",O1969-TODAY())</f>
        <v>527</v>
      </c>
      <c r="S1969" s="29" t="str">
        <f aca="false">IF(C1969="&lt;&lt; vazio &gt;&gt;","VAZIA",IF(AND(O1969&lt;&gt;"",R1969&lt;0),"VENCIDO",IF(AND(O1969&lt;&gt;"",R1969&lt;=Parametros!$B$10),"PRÓX. VENCIMENTO",IF(F1969="Q","QUALIDADE",IF(F1969="S","BLOQUEADO",IF(F1969="R","RESTRITO/DEVOLUÇÃO",IF(OR(N1969="QUAR",N1969="QRES"),"QUARENTENA",IF(OR(B1969="DESCARTE",B1969="DEVOLUÇÃO"),"DESCARTE/DEVOLUÇÃO",IF(AND(D1969="",K1969&lt;&gt;""),"SEM LOTE",IF(AND(Q1969&lt;&gt;"",Q1969&gt;=Parametros!$B$11),"PARADO/SEM GIRO","OK"))))))))))</f>
        <v>OK</v>
      </c>
      <c r="T1969" s="29" t="str">
        <f aca="false">IF(AND($S1969="PARADO/SEM GIRO",$K1969="KG",OR(Painel!$B$5="(Todos)",A1969=Painel!$B$5)*OR(Painel!$E$5="(Todos)",P1969=Painel!$E$5)),$J1969+ROW()/10000000,"")</f>
        <v/>
      </c>
      <c r="U1969" s="29" t="str">
        <f aca="false">IF(AND($S1969="VENCIDO",$K1969="KG",OR(Painel!$B$5="(Todos)",A1969=Painel!$B$5)*OR(Painel!$E$5="(Todos)",P1969=Painel!$E$5)),$J1969+ROW()/10000000,"")</f>
        <v/>
      </c>
    </row>
    <row r="1970" customFormat="false" ht="15" hidden="false" customHeight="false" outlineLevel="0" collapsed="false">
      <c r="A1970" s="29" t="s">
        <v>53</v>
      </c>
      <c r="B1970" s="29" t="s">
        <v>3773</v>
      </c>
      <c r="C1970" s="29" t="s">
        <v>1381</v>
      </c>
      <c r="D1970" s="29" t="s">
        <v>2544</v>
      </c>
      <c r="E1970" s="29" t="n">
        <v>1</v>
      </c>
      <c r="F1970" s="29"/>
      <c r="G1970" s="29" t="s">
        <v>3774</v>
      </c>
      <c r="H1970" s="30" t="n">
        <v>800</v>
      </c>
      <c r="I1970" s="31" t="n">
        <v>46231</v>
      </c>
      <c r="J1970" s="30" t="n">
        <v>800</v>
      </c>
      <c r="K1970" s="29" t="s">
        <v>120</v>
      </c>
      <c r="L1970" s="29" t="s">
        <v>2246</v>
      </c>
      <c r="M1970" s="29"/>
      <c r="N1970" s="29" t="s">
        <v>122</v>
      </c>
      <c r="O1970" s="31" t="n">
        <v>46591</v>
      </c>
      <c r="P1970" s="29" t="s">
        <v>123</v>
      </c>
      <c r="Q1970" s="29" t="n">
        <f aca="false">IFERROR(VALUE(L1970),"")</f>
        <v>54</v>
      </c>
      <c r="R1970" s="29" t="n">
        <f aca="true">IF(O1970="","",O1970-TODAY())</f>
        <v>306</v>
      </c>
      <c r="S1970" s="29" t="str">
        <f aca="false">IF(C1970="&lt;&lt; vazio &gt;&gt;","VAZIA",IF(AND(O1970&lt;&gt;"",R1970&lt;0),"VENCIDO",IF(AND(O1970&lt;&gt;"",R1970&lt;=Parametros!$B$10),"PRÓX. VENCIMENTO",IF(F1970="Q","QUALIDADE",IF(F1970="S","BLOQUEADO",IF(F1970="R","RESTRITO/DEVOLUÇÃO",IF(OR(N1970="QUAR",N1970="QRES"),"QUARENTENA",IF(OR(B1970="DESCARTE",B1970="DEVOLUÇÃO"),"DESCARTE/DEVOLUÇÃO",IF(AND(D1970="",K1970&lt;&gt;""),"SEM LOTE",IF(AND(Q1970&lt;&gt;"",Q1970&gt;=Parametros!$B$11),"PARADO/SEM GIRO","OK"))))))))))</f>
        <v>OK</v>
      </c>
      <c r="T1970" s="29" t="str">
        <f aca="false">IF(AND($S1970="PARADO/SEM GIRO",$K1970="KG",OR(Painel!$B$5="(Todos)",A1970=Painel!$B$5)*OR(Painel!$E$5="(Todos)",P1970=Painel!$E$5)),$J1970+ROW()/10000000,"")</f>
        <v/>
      </c>
      <c r="U1970" s="29" t="str">
        <f aca="false">IF(AND($S1970="VENCIDO",$K1970="KG",OR(Painel!$B$5="(Todos)",A1970=Painel!$B$5)*OR(Painel!$E$5="(Todos)",P1970=Painel!$E$5)),$J1970+ROW()/10000000,"")</f>
        <v/>
      </c>
    </row>
    <row r="1971" customFormat="false" ht="15" hidden="false" customHeight="false" outlineLevel="0" collapsed="false">
      <c r="A1971" s="29" t="s">
        <v>53</v>
      </c>
      <c r="B1971" s="29" t="s">
        <v>3775</v>
      </c>
      <c r="C1971" s="29" t="s">
        <v>785</v>
      </c>
      <c r="D1971" s="29" t="s">
        <v>786</v>
      </c>
      <c r="E1971" s="29" t="n">
        <v>1</v>
      </c>
      <c r="F1971" s="29"/>
      <c r="G1971" s="29" t="s">
        <v>3776</v>
      </c>
      <c r="H1971" s="30" t="n">
        <v>1000</v>
      </c>
      <c r="I1971" s="31" t="n">
        <v>46282</v>
      </c>
      <c r="J1971" s="30" t="n">
        <v>1000</v>
      </c>
      <c r="K1971" s="29" t="s">
        <v>120</v>
      </c>
      <c r="L1971" s="29" t="s">
        <v>400</v>
      </c>
      <c r="M1971" s="29"/>
      <c r="N1971" s="29" t="s">
        <v>122</v>
      </c>
      <c r="O1971" s="31" t="n">
        <v>46824</v>
      </c>
      <c r="P1971" s="29" t="s">
        <v>123</v>
      </c>
      <c r="Q1971" s="29" t="n">
        <f aca="false">IFERROR(VALUE(L1971),"")</f>
        <v>3</v>
      </c>
      <c r="R1971" s="29" t="n">
        <f aca="true">IF(O1971="","",O1971-TODAY())</f>
        <v>539</v>
      </c>
      <c r="S1971" s="29" t="str">
        <f aca="false">IF(C1971="&lt;&lt; vazio &gt;&gt;","VAZIA",IF(AND(O1971&lt;&gt;"",R1971&lt;0),"VENCIDO",IF(AND(O1971&lt;&gt;"",R1971&lt;=Parametros!$B$10),"PRÓX. VENCIMENTO",IF(F1971="Q","QUALIDADE",IF(F1971="S","BLOQUEADO",IF(F1971="R","RESTRITO/DEVOLUÇÃO",IF(OR(N1971="QUAR",N1971="QRES"),"QUARENTENA",IF(OR(B1971="DESCARTE",B1971="DEVOLUÇÃO"),"DESCARTE/DEVOLUÇÃO",IF(AND(D1971="",K1971&lt;&gt;""),"SEM LOTE",IF(AND(Q1971&lt;&gt;"",Q1971&gt;=Parametros!$B$11),"PARADO/SEM GIRO","OK"))))))))))</f>
        <v>OK</v>
      </c>
      <c r="T1971" s="29" t="str">
        <f aca="false">IF(AND($S1971="PARADO/SEM GIRO",$K1971="KG",OR(Painel!$B$5="(Todos)",A1971=Painel!$B$5)*OR(Painel!$E$5="(Todos)",P1971=Painel!$E$5)),$J1971+ROW()/10000000,"")</f>
        <v/>
      </c>
      <c r="U1971" s="29" t="str">
        <f aca="false">IF(AND($S1971="VENCIDO",$K1971="KG",OR(Painel!$B$5="(Todos)",A1971=Painel!$B$5)*OR(Painel!$E$5="(Todos)",P1971=Painel!$E$5)),$J1971+ROW()/10000000,"")</f>
        <v/>
      </c>
    </row>
    <row r="1972" customFormat="false" ht="15" hidden="false" customHeight="false" outlineLevel="0" collapsed="false">
      <c r="A1972" s="29" t="s">
        <v>53</v>
      </c>
      <c r="B1972" s="29" t="s">
        <v>3777</v>
      </c>
      <c r="C1972" s="29" t="s">
        <v>1381</v>
      </c>
      <c r="D1972" s="29" t="s">
        <v>1382</v>
      </c>
      <c r="E1972" s="29" t="n">
        <v>1</v>
      </c>
      <c r="F1972" s="29"/>
      <c r="G1972" s="29" t="s">
        <v>3778</v>
      </c>
      <c r="H1972" s="30" t="n">
        <v>800</v>
      </c>
      <c r="I1972" s="31" t="n">
        <v>46231</v>
      </c>
      <c r="J1972" s="30" t="n">
        <v>800</v>
      </c>
      <c r="K1972" s="29" t="s">
        <v>120</v>
      </c>
      <c r="L1972" s="29" t="s">
        <v>2246</v>
      </c>
      <c r="M1972" s="29"/>
      <c r="N1972" s="29" t="s">
        <v>122</v>
      </c>
      <c r="O1972" s="31" t="n">
        <v>46590</v>
      </c>
      <c r="P1972" s="29" t="s">
        <v>123</v>
      </c>
      <c r="Q1972" s="29" t="n">
        <f aca="false">IFERROR(VALUE(L1972),"")</f>
        <v>54</v>
      </c>
      <c r="R1972" s="29" t="n">
        <f aca="true">IF(O1972="","",O1972-TODAY())</f>
        <v>305</v>
      </c>
      <c r="S1972" s="29" t="str">
        <f aca="false">IF(C1972="&lt;&lt; vazio &gt;&gt;","VAZIA",IF(AND(O1972&lt;&gt;"",R1972&lt;0),"VENCIDO",IF(AND(O1972&lt;&gt;"",R1972&lt;=Parametros!$B$10),"PRÓX. VENCIMENTO",IF(F1972="Q","QUALIDADE",IF(F1972="S","BLOQUEADO",IF(F1972="R","RESTRITO/DEVOLUÇÃO",IF(OR(N1972="QUAR",N1972="QRES"),"QUARENTENA",IF(OR(B1972="DESCARTE",B1972="DEVOLUÇÃO"),"DESCARTE/DEVOLUÇÃO",IF(AND(D1972="",K1972&lt;&gt;""),"SEM LOTE",IF(AND(Q1972&lt;&gt;"",Q1972&gt;=Parametros!$B$11),"PARADO/SEM GIRO","OK"))))))))))</f>
        <v>OK</v>
      </c>
      <c r="T1972" s="29" t="str">
        <f aca="false">IF(AND($S1972="PARADO/SEM GIRO",$K1972="KG",OR(Painel!$B$5="(Todos)",A1972=Painel!$B$5)*OR(Painel!$E$5="(Todos)",P1972=Painel!$E$5)),$J1972+ROW()/10000000,"")</f>
        <v/>
      </c>
      <c r="U1972" s="29" t="str">
        <f aca="false">IF(AND($S1972="VENCIDO",$K1972="KG",OR(Painel!$B$5="(Todos)",A1972=Painel!$B$5)*OR(Painel!$E$5="(Todos)",P1972=Painel!$E$5)),$J1972+ROW()/10000000,"")</f>
        <v/>
      </c>
    </row>
    <row r="1973" customFormat="false" ht="15" hidden="false" customHeight="false" outlineLevel="0" collapsed="false">
      <c r="A1973" s="29" t="s">
        <v>53</v>
      </c>
      <c r="B1973" s="29" t="s">
        <v>3779</v>
      </c>
      <c r="C1973" s="29" t="s">
        <v>1381</v>
      </c>
      <c r="D1973" s="29" t="s">
        <v>1382</v>
      </c>
      <c r="E1973" s="29" t="n">
        <v>1</v>
      </c>
      <c r="F1973" s="29"/>
      <c r="G1973" s="29" t="s">
        <v>3780</v>
      </c>
      <c r="H1973" s="30" t="n">
        <v>800</v>
      </c>
      <c r="I1973" s="31" t="n">
        <v>46231</v>
      </c>
      <c r="J1973" s="30" t="n">
        <v>800</v>
      </c>
      <c r="K1973" s="29" t="s">
        <v>120</v>
      </c>
      <c r="L1973" s="29" t="s">
        <v>2246</v>
      </c>
      <c r="M1973" s="29"/>
      <c r="N1973" s="29" t="s">
        <v>122</v>
      </c>
      <c r="O1973" s="31" t="n">
        <v>46590</v>
      </c>
      <c r="P1973" s="29" t="s">
        <v>123</v>
      </c>
      <c r="Q1973" s="29" t="n">
        <f aca="false">IFERROR(VALUE(L1973),"")</f>
        <v>54</v>
      </c>
      <c r="R1973" s="29" t="n">
        <f aca="true">IF(O1973="","",O1973-TODAY())</f>
        <v>305</v>
      </c>
      <c r="S1973" s="29" t="str">
        <f aca="false">IF(C1973="&lt;&lt; vazio &gt;&gt;","VAZIA",IF(AND(O1973&lt;&gt;"",R1973&lt;0),"VENCIDO",IF(AND(O1973&lt;&gt;"",R1973&lt;=Parametros!$B$10),"PRÓX. VENCIMENTO",IF(F1973="Q","QUALIDADE",IF(F1973="S","BLOQUEADO",IF(F1973="R","RESTRITO/DEVOLUÇÃO",IF(OR(N1973="QUAR",N1973="QRES"),"QUARENTENA",IF(OR(B1973="DESCARTE",B1973="DEVOLUÇÃO"),"DESCARTE/DEVOLUÇÃO",IF(AND(D1973="",K1973&lt;&gt;""),"SEM LOTE",IF(AND(Q1973&lt;&gt;"",Q1973&gt;=Parametros!$B$11),"PARADO/SEM GIRO","OK"))))))))))</f>
        <v>OK</v>
      </c>
      <c r="T1973" s="29" t="str">
        <f aca="false">IF(AND($S1973="PARADO/SEM GIRO",$K1973="KG",OR(Painel!$B$5="(Todos)",A1973=Painel!$B$5)*OR(Painel!$E$5="(Todos)",P1973=Painel!$E$5)),$J1973+ROW()/10000000,"")</f>
        <v/>
      </c>
      <c r="U1973" s="29" t="str">
        <f aca="false">IF(AND($S1973="VENCIDO",$K1973="KG",OR(Painel!$B$5="(Todos)",A1973=Painel!$B$5)*OR(Painel!$E$5="(Todos)",P1973=Painel!$E$5)),$J1973+ROW()/10000000,"")</f>
        <v/>
      </c>
    </row>
    <row r="1974" customFormat="false" ht="15" hidden="false" customHeight="false" outlineLevel="0" collapsed="false">
      <c r="A1974" s="29" t="s">
        <v>53</v>
      </c>
      <c r="B1974" s="29" t="s">
        <v>3781</v>
      </c>
      <c r="C1974" s="29" t="s">
        <v>662</v>
      </c>
      <c r="D1974" s="29" t="s">
        <v>663</v>
      </c>
      <c r="E1974" s="29" t="n">
        <v>1</v>
      </c>
      <c r="F1974" s="29"/>
      <c r="G1974" s="29" t="s">
        <v>3782</v>
      </c>
      <c r="H1974" s="30" t="n">
        <v>1000</v>
      </c>
      <c r="I1974" s="31" t="n">
        <v>46274</v>
      </c>
      <c r="J1974" s="30" t="n">
        <v>1000</v>
      </c>
      <c r="K1974" s="29" t="s">
        <v>120</v>
      </c>
      <c r="L1974" s="29" t="s">
        <v>138</v>
      </c>
      <c r="M1974" s="29"/>
      <c r="N1974" s="29" t="s">
        <v>122</v>
      </c>
      <c r="O1974" s="31" t="n">
        <v>46818</v>
      </c>
      <c r="P1974" s="29" t="s">
        <v>123</v>
      </c>
      <c r="Q1974" s="29" t="n">
        <f aca="false">IFERROR(VALUE(L1974),"")</f>
        <v>11</v>
      </c>
      <c r="R1974" s="29" t="n">
        <f aca="true">IF(O1974="","",O1974-TODAY())</f>
        <v>533</v>
      </c>
      <c r="S1974" s="29" t="str">
        <f aca="false">IF(C1974="&lt;&lt; vazio &gt;&gt;","VAZIA",IF(AND(O1974&lt;&gt;"",R1974&lt;0),"VENCIDO",IF(AND(O1974&lt;&gt;"",R1974&lt;=Parametros!$B$10),"PRÓX. VENCIMENTO",IF(F1974="Q","QUALIDADE",IF(F1974="S","BLOQUEADO",IF(F1974="R","RESTRITO/DEVOLUÇÃO",IF(OR(N1974="QUAR",N1974="QRES"),"QUARENTENA",IF(OR(B1974="DESCARTE",B1974="DEVOLUÇÃO"),"DESCARTE/DEVOLUÇÃO",IF(AND(D1974="",K1974&lt;&gt;""),"SEM LOTE",IF(AND(Q1974&lt;&gt;"",Q1974&gt;=Parametros!$B$11),"PARADO/SEM GIRO","OK"))))))))))</f>
        <v>OK</v>
      </c>
      <c r="T1974" s="29" t="str">
        <f aca="false">IF(AND($S1974="PARADO/SEM GIRO",$K1974="KG",OR(Painel!$B$5="(Todos)",A1974=Painel!$B$5)*OR(Painel!$E$5="(Todos)",P1974=Painel!$E$5)),$J1974+ROW()/10000000,"")</f>
        <v/>
      </c>
      <c r="U1974" s="29" t="str">
        <f aca="false">IF(AND($S1974="VENCIDO",$K1974="KG",OR(Painel!$B$5="(Todos)",A1974=Painel!$B$5)*OR(Painel!$E$5="(Todos)",P1974=Painel!$E$5)),$J1974+ROW()/10000000,"")</f>
        <v/>
      </c>
    </row>
    <row r="1975" customFormat="false" ht="15" hidden="false" customHeight="false" outlineLevel="0" collapsed="false">
      <c r="A1975" s="29" t="s">
        <v>53</v>
      </c>
      <c r="B1975" s="29" t="s">
        <v>3783</v>
      </c>
      <c r="C1975" s="29" t="s">
        <v>980</v>
      </c>
      <c r="D1975" s="29" t="s">
        <v>981</v>
      </c>
      <c r="E1975" s="29" t="n">
        <v>1</v>
      </c>
      <c r="F1975" s="29" t="s">
        <v>268</v>
      </c>
      <c r="G1975" s="29" t="s">
        <v>3784</v>
      </c>
      <c r="H1975" s="30" t="n">
        <v>727.2</v>
      </c>
      <c r="I1975" s="31" t="n">
        <v>46280</v>
      </c>
      <c r="J1975" s="30" t="n">
        <v>727.2</v>
      </c>
      <c r="K1975" s="29" t="s">
        <v>120</v>
      </c>
      <c r="L1975" s="29" t="s">
        <v>144</v>
      </c>
      <c r="M1975" s="29"/>
      <c r="N1975" s="29" t="s">
        <v>122</v>
      </c>
      <c r="O1975" s="31" t="n">
        <v>46827</v>
      </c>
      <c r="P1975" s="29" t="s">
        <v>123</v>
      </c>
      <c r="Q1975" s="29" t="n">
        <f aca="false">IFERROR(VALUE(L1975),"")</f>
        <v>5</v>
      </c>
      <c r="R1975" s="29" t="n">
        <f aca="true">IF(O1975="","",O1975-TODAY())</f>
        <v>542</v>
      </c>
      <c r="S1975" s="29" t="str">
        <f aca="false">IF(C1975="&lt;&lt; vazio &gt;&gt;","VAZIA",IF(AND(O1975&lt;&gt;"",R1975&lt;0),"VENCIDO",IF(AND(O1975&lt;&gt;"",R1975&lt;=Parametros!$B$10),"PRÓX. VENCIMENTO",IF(F1975="Q","QUALIDADE",IF(F1975="S","BLOQUEADO",IF(F1975="R","RESTRITO/DEVOLUÇÃO",IF(OR(N1975="QUAR",N1975="QRES"),"QUARENTENA",IF(OR(B1975="DESCARTE",B1975="DEVOLUÇÃO"),"DESCARTE/DEVOLUÇÃO",IF(AND(D1975="",K1975&lt;&gt;""),"SEM LOTE",IF(AND(Q1975&lt;&gt;"",Q1975&gt;=Parametros!$B$11),"PARADO/SEM GIRO","OK"))))))))))</f>
        <v>QUALIDADE</v>
      </c>
      <c r="T1975" s="29" t="str">
        <f aca="false">IF(AND($S1975="PARADO/SEM GIRO",$K1975="KG",OR(Painel!$B$5="(Todos)",A1975=Painel!$B$5)*OR(Painel!$E$5="(Todos)",P1975=Painel!$E$5)),$J1975+ROW()/10000000,"")</f>
        <v/>
      </c>
      <c r="U1975" s="29" t="str">
        <f aca="false">IF(AND($S1975="VENCIDO",$K1975="KG",OR(Painel!$B$5="(Todos)",A1975=Painel!$B$5)*OR(Painel!$E$5="(Todos)",P1975=Painel!$E$5)),$J1975+ROW()/10000000,"")</f>
        <v/>
      </c>
    </row>
    <row r="1976" customFormat="false" ht="15" hidden="false" customHeight="false" outlineLevel="0" collapsed="false">
      <c r="A1976" s="29" t="s">
        <v>53</v>
      </c>
      <c r="B1976" s="29" t="s">
        <v>3785</v>
      </c>
      <c r="C1976" s="29" t="s">
        <v>768</v>
      </c>
      <c r="D1976" s="29" t="s">
        <v>1426</v>
      </c>
      <c r="E1976" s="29" t="n">
        <v>1</v>
      </c>
      <c r="F1976" s="29"/>
      <c r="G1976" s="29" t="s">
        <v>3786</v>
      </c>
      <c r="H1976" s="30" t="n">
        <v>800</v>
      </c>
      <c r="I1976" s="31" t="n">
        <v>46261</v>
      </c>
      <c r="J1976" s="30" t="n">
        <v>800</v>
      </c>
      <c r="K1976" s="29" t="s">
        <v>120</v>
      </c>
      <c r="L1976" s="29" t="s">
        <v>938</v>
      </c>
      <c r="M1976" s="29"/>
      <c r="N1976" s="29" t="s">
        <v>122</v>
      </c>
      <c r="O1976" s="31" t="n">
        <v>46618</v>
      </c>
      <c r="P1976" s="29" t="s">
        <v>123</v>
      </c>
      <c r="Q1976" s="29" t="n">
        <f aca="false">IFERROR(VALUE(L1976),"")</f>
        <v>24</v>
      </c>
      <c r="R1976" s="29" t="n">
        <f aca="true">IF(O1976="","",O1976-TODAY())</f>
        <v>333</v>
      </c>
      <c r="S1976" s="29" t="str">
        <f aca="false">IF(C1976="&lt;&lt; vazio &gt;&gt;","VAZIA",IF(AND(O1976&lt;&gt;"",R1976&lt;0),"VENCIDO",IF(AND(O1976&lt;&gt;"",R1976&lt;=Parametros!$B$10),"PRÓX. VENCIMENTO",IF(F1976="Q","QUALIDADE",IF(F1976="S","BLOQUEADO",IF(F1976="R","RESTRITO/DEVOLUÇÃO",IF(OR(N1976="QUAR",N1976="QRES"),"QUARENTENA",IF(OR(B1976="DESCARTE",B1976="DEVOLUÇÃO"),"DESCARTE/DEVOLUÇÃO",IF(AND(D1976="",K1976&lt;&gt;""),"SEM LOTE",IF(AND(Q1976&lt;&gt;"",Q1976&gt;=Parametros!$B$11),"PARADO/SEM GIRO","OK"))))))))))</f>
        <v>OK</v>
      </c>
      <c r="T1976" s="29" t="str">
        <f aca="false">IF(AND($S1976="PARADO/SEM GIRO",$K1976="KG",OR(Painel!$B$5="(Todos)",A1976=Painel!$B$5)*OR(Painel!$E$5="(Todos)",P1976=Painel!$E$5)),$J1976+ROW()/10000000,"")</f>
        <v/>
      </c>
      <c r="U1976" s="29" t="str">
        <f aca="false">IF(AND($S1976="VENCIDO",$K1976="KG",OR(Painel!$B$5="(Todos)",A1976=Painel!$B$5)*OR(Painel!$E$5="(Todos)",P1976=Painel!$E$5)),$J1976+ROW()/10000000,"")</f>
        <v/>
      </c>
    </row>
    <row r="1977" customFormat="false" ht="15" hidden="false" customHeight="false" outlineLevel="0" collapsed="false">
      <c r="A1977" s="29" t="s">
        <v>53</v>
      </c>
      <c r="B1977" s="29" t="s">
        <v>3787</v>
      </c>
      <c r="C1977" s="29" t="s">
        <v>291</v>
      </c>
      <c r="D1977" s="29" t="s">
        <v>3788</v>
      </c>
      <c r="E1977" s="29" t="n">
        <v>1</v>
      </c>
      <c r="F1977" s="29"/>
      <c r="G1977" s="29" t="s">
        <v>3789</v>
      </c>
      <c r="H1977" s="30" t="n">
        <v>30.3</v>
      </c>
      <c r="I1977" s="31" t="n">
        <v>46262</v>
      </c>
      <c r="J1977" s="30" t="n">
        <v>30.3</v>
      </c>
      <c r="K1977" s="29" t="s">
        <v>120</v>
      </c>
      <c r="L1977" s="29" t="s">
        <v>190</v>
      </c>
      <c r="M1977" s="29"/>
      <c r="N1977" s="29" t="s">
        <v>122</v>
      </c>
      <c r="O1977" s="31" t="n">
        <v>46667</v>
      </c>
      <c r="P1977" s="29" t="s">
        <v>123</v>
      </c>
      <c r="Q1977" s="29" t="n">
        <f aca="false">IFERROR(VALUE(L1977),"")</f>
        <v>23</v>
      </c>
      <c r="R1977" s="29" t="n">
        <f aca="true">IF(O1977="","",O1977-TODAY())</f>
        <v>382</v>
      </c>
      <c r="S1977" s="29" t="str">
        <f aca="false">IF(C1977="&lt;&lt; vazio &gt;&gt;","VAZIA",IF(AND(O1977&lt;&gt;"",R1977&lt;0),"VENCIDO",IF(AND(O1977&lt;&gt;"",R1977&lt;=Parametros!$B$10),"PRÓX. VENCIMENTO",IF(F1977="Q","QUALIDADE",IF(F1977="S","BLOQUEADO",IF(F1977="R","RESTRITO/DEVOLUÇÃO",IF(OR(N1977="QUAR",N1977="QRES"),"QUARENTENA",IF(OR(B1977="DESCARTE",B1977="DEVOLUÇÃO"),"DESCARTE/DEVOLUÇÃO",IF(AND(D1977="",K1977&lt;&gt;""),"SEM LOTE",IF(AND(Q1977&lt;&gt;"",Q1977&gt;=Parametros!$B$11),"PARADO/SEM GIRO","OK"))))))))))</f>
        <v>OK</v>
      </c>
      <c r="T1977" s="29" t="str">
        <f aca="false">IF(AND($S1977="PARADO/SEM GIRO",$K1977="KG",OR(Painel!$B$5="(Todos)",A1977=Painel!$B$5)*OR(Painel!$E$5="(Todos)",P1977=Painel!$E$5)),$J1977+ROW()/10000000,"")</f>
        <v/>
      </c>
      <c r="U1977" s="29" t="str">
        <f aca="false">IF(AND($S1977="VENCIDO",$K1977="KG",OR(Painel!$B$5="(Todos)",A1977=Painel!$B$5)*OR(Painel!$E$5="(Todos)",P1977=Painel!$E$5)),$J1977+ROW()/10000000,"")</f>
        <v/>
      </c>
    </row>
    <row r="1978" customFormat="false" ht="15" hidden="false" customHeight="false" outlineLevel="0" collapsed="false">
      <c r="A1978" s="29" t="s">
        <v>53</v>
      </c>
      <c r="B1978" s="29" t="s">
        <v>3790</v>
      </c>
      <c r="C1978" s="29" t="s">
        <v>785</v>
      </c>
      <c r="D1978" s="29" t="s">
        <v>1071</v>
      </c>
      <c r="E1978" s="29" t="n">
        <v>1</v>
      </c>
      <c r="F1978" s="29" t="s">
        <v>268</v>
      </c>
      <c r="G1978" s="29" t="s">
        <v>3791</v>
      </c>
      <c r="H1978" s="30" t="n">
        <v>1000</v>
      </c>
      <c r="I1978" s="31" t="n">
        <v>46279</v>
      </c>
      <c r="J1978" s="30" t="n">
        <v>1000</v>
      </c>
      <c r="K1978" s="29" t="s">
        <v>120</v>
      </c>
      <c r="L1978" s="29" t="s">
        <v>350</v>
      </c>
      <c r="M1978" s="29"/>
      <c r="N1978" s="29" t="s">
        <v>122</v>
      </c>
      <c r="O1978" s="31" t="n">
        <v>46826</v>
      </c>
      <c r="P1978" s="29" t="s">
        <v>123</v>
      </c>
      <c r="Q1978" s="29" t="n">
        <f aca="false">IFERROR(VALUE(L1978),"")</f>
        <v>6</v>
      </c>
      <c r="R1978" s="29" t="n">
        <f aca="true">IF(O1978="","",O1978-TODAY())</f>
        <v>541</v>
      </c>
      <c r="S1978" s="29" t="str">
        <f aca="false">IF(C1978="&lt;&lt; vazio &gt;&gt;","VAZIA",IF(AND(O1978&lt;&gt;"",R1978&lt;0),"VENCIDO",IF(AND(O1978&lt;&gt;"",R1978&lt;=Parametros!$B$10),"PRÓX. VENCIMENTO",IF(F1978="Q","QUALIDADE",IF(F1978="S","BLOQUEADO",IF(F1978="R","RESTRITO/DEVOLUÇÃO",IF(OR(N1978="QUAR",N1978="QRES"),"QUARENTENA",IF(OR(B1978="DESCARTE",B1978="DEVOLUÇÃO"),"DESCARTE/DEVOLUÇÃO",IF(AND(D1978="",K1978&lt;&gt;""),"SEM LOTE",IF(AND(Q1978&lt;&gt;"",Q1978&gt;=Parametros!$B$11),"PARADO/SEM GIRO","OK"))))))))))</f>
        <v>QUALIDADE</v>
      </c>
      <c r="T1978" s="29" t="str">
        <f aca="false">IF(AND($S1978="PARADO/SEM GIRO",$K1978="KG",OR(Painel!$B$5="(Todos)",A1978=Painel!$B$5)*OR(Painel!$E$5="(Todos)",P1978=Painel!$E$5)),$J1978+ROW()/10000000,"")</f>
        <v/>
      </c>
      <c r="U1978" s="29" t="str">
        <f aca="false">IF(AND($S1978="VENCIDO",$K1978="KG",OR(Painel!$B$5="(Todos)",A1978=Painel!$B$5)*OR(Painel!$E$5="(Todos)",P1978=Painel!$E$5)),$J1978+ROW()/10000000,"")</f>
        <v/>
      </c>
    </row>
    <row r="1979" customFormat="false" ht="15" hidden="false" customHeight="false" outlineLevel="0" collapsed="false">
      <c r="A1979" s="29" t="s">
        <v>53</v>
      </c>
      <c r="B1979" s="29" t="s">
        <v>3792</v>
      </c>
      <c r="C1979" s="29" t="s">
        <v>1274</v>
      </c>
      <c r="D1979" s="29" t="s">
        <v>1275</v>
      </c>
      <c r="E1979" s="29" t="n">
        <v>1</v>
      </c>
      <c r="F1979" s="29"/>
      <c r="G1979" s="29" t="s">
        <v>3793</v>
      </c>
      <c r="H1979" s="30" t="n">
        <v>1000</v>
      </c>
      <c r="I1979" s="31" t="n">
        <v>46230</v>
      </c>
      <c r="J1979" s="30" t="n">
        <v>1000</v>
      </c>
      <c r="K1979" s="29" t="s">
        <v>120</v>
      </c>
      <c r="L1979" s="29" t="s">
        <v>1277</v>
      </c>
      <c r="M1979" s="29"/>
      <c r="N1979" s="29" t="s">
        <v>122</v>
      </c>
      <c r="O1979" s="31" t="n">
        <v>46588</v>
      </c>
      <c r="P1979" s="29" t="s">
        <v>123</v>
      </c>
      <c r="Q1979" s="29" t="n">
        <f aca="false">IFERROR(VALUE(L1979),"")</f>
        <v>55</v>
      </c>
      <c r="R1979" s="29" t="n">
        <f aca="true">IF(O1979="","",O1979-TODAY())</f>
        <v>303</v>
      </c>
      <c r="S1979" s="29" t="str">
        <f aca="false">IF(C1979="&lt;&lt; vazio &gt;&gt;","VAZIA",IF(AND(O1979&lt;&gt;"",R1979&lt;0),"VENCIDO",IF(AND(O1979&lt;&gt;"",R1979&lt;=Parametros!$B$10),"PRÓX. VENCIMENTO",IF(F1979="Q","QUALIDADE",IF(F1979="S","BLOQUEADO",IF(F1979="R","RESTRITO/DEVOLUÇÃO",IF(OR(N1979="QUAR",N1979="QRES"),"QUARENTENA",IF(OR(B1979="DESCARTE",B1979="DEVOLUÇÃO"),"DESCARTE/DEVOLUÇÃO",IF(AND(D1979="",K1979&lt;&gt;""),"SEM LOTE",IF(AND(Q1979&lt;&gt;"",Q1979&gt;=Parametros!$B$11),"PARADO/SEM GIRO","OK"))))))))))</f>
        <v>OK</v>
      </c>
      <c r="T1979" s="29" t="str">
        <f aca="false">IF(AND($S1979="PARADO/SEM GIRO",$K1979="KG",OR(Painel!$B$5="(Todos)",A1979=Painel!$B$5)*OR(Painel!$E$5="(Todos)",P1979=Painel!$E$5)),$J1979+ROW()/10000000,"")</f>
        <v/>
      </c>
      <c r="U1979" s="29" t="str">
        <f aca="false">IF(AND($S1979="VENCIDO",$K1979="KG",OR(Painel!$B$5="(Todos)",A1979=Painel!$B$5)*OR(Painel!$E$5="(Todos)",P1979=Painel!$E$5)),$J1979+ROW()/10000000,"")</f>
        <v/>
      </c>
    </row>
    <row r="1980" customFormat="false" ht="15" hidden="false" customHeight="false" outlineLevel="0" collapsed="false">
      <c r="A1980" s="29" t="s">
        <v>53</v>
      </c>
      <c r="B1980" s="29" t="s">
        <v>3794</v>
      </c>
      <c r="C1980" s="29" t="s">
        <v>194</v>
      </c>
      <c r="D1980" s="29" t="s">
        <v>195</v>
      </c>
      <c r="E1980" s="29" t="n">
        <v>1</v>
      </c>
      <c r="F1980" s="29" t="s">
        <v>137</v>
      </c>
      <c r="G1980" s="29" t="s">
        <v>3795</v>
      </c>
      <c r="H1980" s="30" t="n">
        <v>20</v>
      </c>
      <c r="I1980" s="31" t="n">
        <v>46265</v>
      </c>
      <c r="J1980" s="30" t="n">
        <v>20</v>
      </c>
      <c r="K1980" s="29" t="s">
        <v>120</v>
      </c>
      <c r="L1980" s="29" t="s">
        <v>216</v>
      </c>
      <c r="M1980" s="29"/>
      <c r="N1980" s="29" t="s">
        <v>122</v>
      </c>
      <c r="O1980" s="31" t="n">
        <v>46772</v>
      </c>
      <c r="P1980" s="29" t="s">
        <v>123</v>
      </c>
      <c r="Q1980" s="29" t="n">
        <f aca="false">IFERROR(VALUE(L1980),"")</f>
        <v>20</v>
      </c>
      <c r="R1980" s="29" t="n">
        <f aca="true">IF(O1980="","",O1980-TODAY())</f>
        <v>487</v>
      </c>
      <c r="S1980" s="29" t="str">
        <f aca="false">IF(C1980="&lt;&lt; vazio &gt;&gt;","VAZIA",IF(AND(O1980&lt;&gt;"",R1980&lt;0),"VENCIDO",IF(AND(O1980&lt;&gt;"",R1980&lt;=Parametros!$B$10),"PRÓX. VENCIMENTO",IF(F1980="Q","QUALIDADE",IF(F1980="S","BLOQUEADO",IF(F1980="R","RESTRITO/DEVOLUÇÃO",IF(OR(N1980="QUAR",N1980="QRES"),"QUARENTENA",IF(OR(B1980="DESCARTE",B1980="DEVOLUÇÃO"),"DESCARTE/DEVOLUÇÃO",IF(AND(D1980="",K1980&lt;&gt;""),"SEM LOTE",IF(AND(Q1980&lt;&gt;"",Q1980&gt;=Parametros!$B$11),"PARADO/SEM GIRO","OK"))))))))))</f>
        <v>BLOQUEADO</v>
      </c>
      <c r="T1980" s="29" t="str">
        <f aca="false">IF(AND($S1980="PARADO/SEM GIRO",$K1980="KG",OR(Painel!$B$5="(Todos)",A1980=Painel!$B$5)*OR(Painel!$E$5="(Todos)",P1980=Painel!$E$5)),$J1980+ROW()/10000000,"")</f>
        <v/>
      </c>
      <c r="U1980" s="29" t="str">
        <f aca="false">IF(AND($S1980="VENCIDO",$K1980="KG",OR(Painel!$B$5="(Todos)",A1980=Painel!$B$5)*OR(Painel!$E$5="(Todos)",P1980=Painel!$E$5)),$J1980+ROW()/10000000,"")</f>
        <v/>
      </c>
    </row>
    <row r="1981" customFormat="false" ht="15" hidden="false" customHeight="false" outlineLevel="0" collapsed="false">
      <c r="A1981" s="29" t="s">
        <v>53</v>
      </c>
      <c r="B1981" s="29" t="s">
        <v>3796</v>
      </c>
      <c r="C1981" s="29" t="s">
        <v>1381</v>
      </c>
      <c r="D1981" s="29" t="s">
        <v>2544</v>
      </c>
      <c r="E1981" s="29" t="n">
        <v>1</v>
      </c>
      <c r="F1981" s="29"/>
      <c r="G1981" s="29" t="s">
        <v>3797</v>
      </c>
      <c r="H1981" s="30" t="n">
        <v>800</v>
      </c>
      <c r="I1981" s="31" t="n">
        <v>46231</v>
      </c>
      <c r="J1981" s="30" t="n">
        <v>800</v>
      </c>
      <c r="K1981" s="29" t="s">
        <v>120</v>
      </c>
      <c r="L1981" s="29" t="s">
        <v>2246</v>
      </c>
      <c r="M1981" s="29"/>
      <c r="N1981" s="29" t="s">
        <v>122</v>
      </c>
      <c r="O1981" s="31" t="n">
        <v>46591</v>
      </c>
      <c r="P1981" s="29" t="s">
        <v>123</v>
      </c>
      <c r="Q1981" s="29" t="n">
        <f aca="false">IFERROR(VALUE(L1981),"")</f>
        <v>54</v>
      </c>
      <c r="R1981" s="29" t="n">
        <f aca="true">IF(O1981="","",O1981-TODAY())</f>
        <v>306</v>
      </c>
      <c r="S1981" s="29" t="str">
        <f aca="false">IF(C1981="&lt;&lt; vazio &gt;&gt;","VAZIA",IF(AND(O1981&lt;&gt;"",R1981&lt;0),"VENCIDO",IF(AND(O1981&lt;&gt;"",R1981&lt;=Parametros!$B$10),"PRÓX. VENCIMENTO",IF(F1981="Q","QUALIDADE",IF(F1981="S","BLOQUEADO",IF(F1981="R","RESTRITO/DEVOLUÇÃO",IF(OR(N1981="QUAR",N1981="QRES"),"QUARENTENA",IF(OR(B1981="DESCARTE",B1981="DEVOLUÇÃO"),"DESCARTE/DEVOLUÇÃO",IF(AND(D1981="",K1981&lt;&gt;""),"SEM LOTE",IF(AND(Q1981&lt;&gt;"",Q1981&gt;=Parametros!$B$11),"PARADO/SEM GIRO","OK"))))))))))</f>
        <v>OK</v>
      </c>
      <c r="T1981" s="29" t="str">
        <f aca="false">IF(AND($S1981="PARADO/SEM GIRO",$K1981="KG",OR(Painel!$B$5="(Todos)",A1981=Painel!$B$5)*OR(Painel!$E$5="(Todos)",P1981=Painel!$E$5)),$J1981+ROW()/10000000,"")</f>
        <v/>
      </c>
      <c r="U1981" s="29" t="str">
        <f aca="false">IF(AND($S1981="VENCIDO",$K1981="KG",OR(Painel!$B$5="(Todos)",A1981=Painel!$B$5)*OR(Painel!$E$5="(Todos)",P1981=Painel!$E$5)),$J1981+ROW()/10000000,"")</f>
        <v/>
      </c>
    </row>
    <row r="1982" customFormat="false" ht="15" hidden="false" customHeight="false" outlineLevel="0" collapsed="false">
      <c r="A1982" s="29" t="s">
        <v>53</v>
      </c>
      <c r="B1982" s="29" t="s">
        <v>3798</v>
      </c>
      <c r="C1982" s="29" t="s">
        <v>250</v>
      </c>
      <c r="D1982" s="29" t="s">
        <v>757</v>
      </c>
      <c r="E1982" s="29" t="n">
        <v>1</v>
      </c>
      <c r="F1982" s="29"/>
      <c r="G1982" s="29" t="s">
        <v>3799</v>
      </c>
      <c r="H1982" s="30" t="n">
        <v>1000</v>
      </c>
      <c r="I1982" s="31" t="n">
        <v>46274</v>
      </c>
      <c r="J1982" s="30" t="n">
        <v>1000</v>
      </c>
      <c r="K1982" s="29" t="s">
        <v>120</v>
      </c>
      <c r="L1982" s="29" t="s">
        <v>138</v>
      </c>
      <c r="M1982" s="29"/>
      <c r="N1982" s="29" t="s">
        <v>122</v>
      </c>
      <c r="O1982" s="31" t="n">
        <v>46818</v>
      </c>
      <c r="P1982" s="29" t="s">
        <v>123</v>
      </c>
      <c r="Q1982" s="29" t="n">
        <f aca="false">IFERROR(VALUE(L1982),"")</f>
        <v>11</v>
      </c>
      <c r="R1982" s="29" t="n">
        <f aca="true">IF(O1982="","",O1982-TODAY())</f>
        <v>533</v>
      </c>
      <c r="S1982" s="29" t="str">
        <f aca="false">IF(C1982="&lt;&lt; vazio &gt;&gt;","VAZIA",IF(AND(O1982&lt;&gt;"",R1982&lt;0),"VENCIDO",IF(AND(O1982&lt;&gt;"",R1982&lt;=Parametros!$B$10),"PRÓX. VENCIMENTO",IF(F1982="Q","QUALIDADE",IF(F1982="S","BLOQUEADO",IF(F1982="R","RESTRITO/DEVOLUÇÃO",IF(OR(N1982="QUAR",N1982="QRES"),"QUARENTENA",IF(OR(B1982="DESCARTE",B1982="DEVOLUÇÃO"),"DESCARTE/DEVOLUÇÃO",IF(AND(D1982="",K1982&lt;&gt;""),"SEM LOTE",IF(AND(Q1982&lt;&gt;"",Q1982&gt;=Parametros!$B$11),"PARADO/SEM GIRO","OK"))))))))))</f>
        <v>OK</v>
      </c>
      <c r="T1982" s="29" t="str">
        <f aca="false">IF(AND($S1982="PARADO/SEM GIRO",$K1982="KG",OR(Painel!$B$5="(Todos)",A1982=Painel!$B$5)*OR(Painel!$E$5="(Todos)",P1982=Painel!$E$5)),$J1982+ROW()/10000000,"")</f>
        <v/>
      </c>
      <c r="U1982" s="29" t="str">
        <f aca="false">IF(AND($S1982="VENCIDO",$K1982="KG",OR(Painel!$B$5="(Todos)",A1982=Painel!$B$5)*OR(Painel!$E$5="(Todos)",P1982=Painel!$E$5)),$J1982+ROW()/10000000,"")</f>
        <v/>
      </c>
    </row>
    <row r="1983" customFormat="false" ht="15" hidden="false" customHeight="false" outlineLevel="0" collapsed="false">
      <c r="A1983" s="29" t="s">
        <v>53</v>
      </c>
      <c r="B1983" s="29" t="s">
        <v>3800</v>
      </c>
      <c r="C1983" s="29" t="s">
        <v>1093</v>
      </c>
      <c r="D1983" s="29" t="s">
        <v>1094</v>
      </c>
      <c r="E1983" s="29" t="n">
        <v>1</v>
      </c>
      <c r="F1983" s="29"/>
      <c r="G1983" s="29" t="s">
        <v>3801</v>
      </c>
      <c r="H1983" s="30" t="n">
        <v>1000</v>
      </c>
      <c r="I1983" s="31" t="n">
        <v>46192</v>
      </c>
      <c r="J1983" s="30" t="n">
        <v>1000</v>
      </c>
      <c r="K1983" s="29" t="s">
        <v>120</v>
      </c>
      <c r="L1983" s="29" t="s">
        <v>3802</v>
      </c>
      <c r="M1983" s="29"/>
      <c r="N1983" s="29" t="s">
        <v>122</v>
      </c>
      <c r="O1983" s="31" t="n">
        <v>46881</v>
      </c>
      <c r="P1983" s="29" t="s">
        <v>123</v>
      </c>
      <c r="Q1983" s="29" t="n">
        <f aca="false">IFERROR(VALUE(L1983),"")</f>
        <v>93</v>
      </c>
      <c r="R1983" s="29" t="n">
        <f aca="true">IF(O1983="","",O1983-TODAY())</f>
        <v>596</v>
      </c>
      <c r="S1983" s="29" t="str">
        <f aca="false">IF(C1983="&lt;&lt; vazio &gt;&gt;","VAZIA",IF(AND(O1983&lt;&gt;"",R1983&lt;0),"VENCIDO",IF(AND(O1983&lt;&gt;"",R1983&lt;=Parametros!$B$10),"PRÓX. VENCIMENTO",IF(F1983="Q","QUALIDADE",IF(F1983="S","BLOQUEADO",IF(F1983="R","RESTRITO/DEVOLUÇÃO",IF(OR(N1983="QUAR",N1983="QRES"),"QUARENTENA",IF(OR(B1983="DESCARTE",B1983="DEVOLUÇÃO"),"DESCARTE/DEVOLUÇÃO",IF(AND(D1983="",K1983&lt;&gt;""),"SEM LOTE",IF(AND(Q1983&lt;&gt;"",Q1983&gt;=Parametros!$B$11),"PARADO/SEM GIRO","OK"))))))))))</f>
        <v>PARADO/SEM GIRO</v>
      </c>
      <c r="T1983" s="29" t="n">
        <f aca="false">IF(AND($S1983="PARADO/SEM GIRO",$K1983="KG",OR(Painel!$B$5="(Todos)",A1983=Painel!$B$5)*OR(Painel!$E$5="(Todos)",P1983=Painel!$E$5)),$J1983+ROW()/10000000,"")</f>
        <v>1000.0001983</v>
      </c>
      <c r="U1983" s="29" t="str">
        <f aca="false">IF(AND($S1983="VENCIDO",$K1983="KG",OR(Painel!$B$5="(Todos)",A1983=Painel!$B$5)*OR(Painel!$E$5="(Todos)",P1983=Painel!$E$5)),$J1983+ROW()/10000000,"")</f>
        <v/>
      </c>
    </row>
    <row r="1984" customFormat="false" ht="15" hidden="false" customHeight="false" outlineLevel="0" collapsed="false">
      <c r="A1984" s="29" t="s">
        <v>53</v>
      </c>
      <c r="B1984" s="29" t="s">
        <v>3803</v>
      </c>
      <c r="C1984" s="29" t="s">
        <v>386</v>
      </c>
      <c r="D1984" s="29" t="s">
        <v>3804</v>
      </c>
      <c r="E1984" s="29" t="n">
        <v>1</v>
      </c>
      <c r="F1984" s="29"/>
      <c r="G1984" s="29" t="s">
        <v>3805</v>
      </c>
      <c r="H1984" s="30" t="n">
        <v>900</v>
      </c>
      <c r="I1984" s="31" t="n">
        <v>46246</v>
      </c>
      <c r="J1984" s="30" t="n">
        <v>900</v>
      </c>
      <c r="K1984" s="29" t="s">
        <v>120</v>
      </c>
      <c r="L1984" s="29" t="s">
        <v>2104</v>
      </c>
      <c r="M1984" s="29"/>
      <c r="N1984" s="29" t="s">
        <v>122</v>
      </c>
      <c r="O1984" s="31" t="n">
        <v>46773</v>
      </c>
      <c r="P1984" s="29" t="s">
        <v>123</v>
      </c>
      <c r="Q1984" s="29" t="n">
        <f aca="false">IFERROR(VALUE(L1984),"")</f>
        <v>39</v>
      </c>
      <c r="R1984" s="29" t="n">
        <f aca="true">IF(O1984="","",O1984-TODAY())</f>
        <v>488</v>
      </c>
      <c r="S1984" s="29" t="str">
        <f aca="false">IF(C1984="&lt;&lt; vazio &gt;&gt;","VAZIA",IF(AND(O1984&lt;&gt;"",R1984&lt;0),"VENCIDO",IF(AND(O1984&lt;&gt;"",R1984&lt;=Parametros!$B$10),"PRÓX. VENCIMENTO",IF(F1984="Q","QUALIDADE",IF(F1984="S","BLOQUEADO",IF(F1984="R","RESTRITO/DEVOLUÇÃO",IF(OR(N1984="QUAR",N1984="QRES"),"QUARENTENA",IF(OR(B1984="DESCARTE",B1984="DEVOLUÇÃO"),"DESCARTE/DEVOLUÇÃO",IF(AND(D1984="",K1984&lt;&gt;""),"SEM LOTE",IF(AND(Q1984&lt;&gt;"",Q1984&gt;=Parametros!$B$11),"PARADO/SEM GIRO","OK"))))))))))</f>
        <v>OK</v>
      </c>
      <c r="T1984" s="29" t="str">
        <f aca="false">IF(AND($S1984="PARADO/SEM GIRO",$K1984="KG",OR(Painel!$B$5="(Todos)",A1984=Painel!$B$5)*OR(Painel!$E$5="(Todos)",P1984=Painel!$E$5)),$J1984+ROW()/10000000,"")</f>
        <v/>
      </c>
      <c r="U1984" s="29" t="str">
        <f aca="false">IF(AND($S1984="VENCIDO",$K1984="KG",OR(Painel!$B$5="(Todos)",A1984=Painel!$B$5)*OR(Painel!$E$5="(Todos)",P1984=Painel!$E$5)),$J1984+ROW()/10000000,"")</f>
        <v/>
      </c>
    </row>
    <row r="1985" customFormat="false" ht="15" hidden="false" customHeight="false" outlineLevel="0" collapsed="false">
      <c r="A1985" s="29" t="s">
        <v>53</v>
      </c>
      <c r="B1985" s="29" t="s">
        <v>3806</v>
      </c>
      <c r="C1985" s="29" t="s">
        <v>250</v>
      </c>
      <c r="D1985" s="29" t="s">
        <v>2948</v>
      </c>
      <c r="E1985" s="29" t="n">
        <v>1</v>
      </c>
      <c r="F1985" s="29" t="s">
        <v>268</v>
      </c>
      <c r="G1985" s="29" t="s">
        <v>3807</v>
      </c>
      <c r="H1985" s="30" t="n">
        <v>1000</v>
      </c>
      <c r="I1985" s="31" t="n">
        <v>46282</v>
      </c>
      <c r="J1985" s="30" t="n">
        <v>1000</v>
      </c>
      <c r="K1985" s="29" t="s">
        <v>120</v>
      </c>
      <c r="L1985" s="29" t="s">
        <v>400</v>
      </c>
      <c r="M1985" s="29"/>
      <c r="N1985" s="29" t="s">
        <v>122</v>
      </c>
      <c r="O1985" s="31" t="n">
        <v>46829</v>
      </c>
      <c r="P1985" s="29" t="s">
        <v>123</v>
      </c>
      <c r="Q1985" s="29" t="n">
        <f aca="false">IFERROR(VALUE(L1985),"")</f>
        <v>3</v>
      </c>
      <c r="R1985" s="29" t="n">
        <f aca="true">IF(O1985="","",O1985-TODAY())</f>
        <v>544</v>
      </c>
      <c r="S1985" s="29" t="str">
        <f aca="false">IF(C1985="&lt;&lt; vazio &gt;&gt;","VAZIA",IF(AND(O1985&lt;&gt;"",R1985&lt;0),"VENCIDO",IF(AND(O1985&lt;&gt;"",R1985&lt;=Parametros!$B$10),"PRÓX. VENCIMENTO",IF(F1985="Q","QUALIDADE",IF(F1985="S","BLOQUEADO",IF(F1985="R","RESTRITO/DEVOLUÇÃO",IF(OR(N1985="QUAR",N1985="QRES"),"QUARENTENA",IF(OR(B1985="DESCARTE",B1985="DEVOLUÇÃO"),"DESCARTE/DEVOLUÇÃO",IF(AND(D1985="",K1985&lt;&gt;""),"SEM LOTE",IF(AND(Q1985&lt;&gt;"",Q1985&gt;=Parametros!$B$11),"PARADO/SEM GIRO","OK"))))))))))</f>
        <v>QUALIDADE</v>
      </c>
      <c r="T1985" s="29" t="str">
        <f aca="false">IF(AND($S1985="PARADO/SEM GIRO",$K1985="KG",OR(Painel!$B$5="(Todos)",A1985=Painel!$B$5)*OR(Painel!$E$5="(Todos)",P1985=Painel!$E$5)),$J1985+ROW()/10000000,"")</f>
        <v/>
      </c>
      <c r="U1985" s="29" t="str">
        <f aca="false">IF(AND($S1985="VENCIDO",$K1985="KG",OR(Painel!$B$5="(Todos)",A1985=Painel!$B$5)*OR(Painel!$E$5="(Todos)",P1985=Painel!$E$5)),$J1985+ROW()/10000000,"")</f>
        <v/>
      </c>
    </row>
    <row r="1986" customFormat="false" ht="15" hidden="false" customHeight="false" outlineLevel="0" collapsed="false">
      <c r="A1986" s="29" t="s">
        <v>53</v>
      </c>
      <c r="B1986" s="29" t="s">
        <v>3808</v>
      </c>
      <c r="C1986" s="29" t="s">
        <v>253</v>
      </c>
      <c r="D1986" s="29" t="s">
        <v>440</v>
      </c>
      <c r="E1986" s="29" t="n">
        <v>1</v>
      </c>
      <c r="F1986" s="29"/>
      <c r="G1986" s="29" t="s">
        <v>3809</v>
      </c>
      <c r="H1986" s="30" t="n">
        <v>727.2</v>
      </c>
      <c r="I1986" s="31" t="n">
        <v>46259</v>
      </c>
      <c r="J1986" s="30" t="n">
        <v>727.2</v>
      </c>
      <c r="K1986" s="29" t="s">
        <v>120</v>
      </c>
      <c r="L1986" s="29" t="s">
        <v>677</v>
      </c>
      <c r="M1986" s="29"/>
      <c r="N1986" s="29" t="s">
        <v>122</v>
      </c>
      <c r="O1986" s="31" t="n">
        <v>46799</v>
      </c>
      <c r="P1986" s="29" t="s">
        <v>123</v>
      </c>
      <c r="Q1986" s="29" t="n">
        <f aca="false">IFERROR(VALUE(L1986),"")</f>
        <v>26</v>
      </c>
      <c r="R1986" s="29" t="n">
        <f aca="true">IF(O1986="","",O1986-TODAY())</f>
        <v>514</v>
      </c>
      <c r="S1986" s="29" t="str">
        <f aca="false">IF(C1986="&lt;&lt; vazio &gt;&gt;","VAZIA",IF(AND(O1986&lt;&gt;"",R1986&lt;0),"VENCIDO",IF(AND(O1986&lt;&gt;"",R1986&lt;=Parametros!$B$10),"PRÓX. VENCIMENTO",IF(F1986="Q","QUALIDADE",IF(F1986="S","BLOQUEADO",IF(F1986="R","RESTRITO/DEVOLUÇÃO",IF(OR(N1986="QUAR",N1986="QRES"),"QUARENTENA",IF(OR(B1986="DESCARTE",B1986="DEVOLUÇÃO"),"DESCARTE/DEVOLUÇÃO",IF(AND(D1986="",K1986&lt;&gt;""),"SEM LOTE",IF(AND(Q1986&lt;&gt;"",Q1986&gt;=Parametros!$B$11),"PARADO/SEM GIRO","OK"))))))))))</f>
        <v>OK</v>
      </c>
      <c r="T1986" s="29" t="str">
        <f aca="false">IF(AND($S1986="PARADO/SEM GIRO",$K1986="KG",OR(Painel!$B$5="(Todos)",A1986=Painel!$B$5)*OR(Painel!$E$5="(Todos)",P1986=Painel!$E$5)),$J1986+ROW()/10000000,"")</f>
        <v/>
      </c>
      <c r="U1986" s="29" t="str">
        <f aca="false">IF(AND($S1986="VENCIDO",$K1986="KG",OR(Painel!$B$5="(Todos)",A1986=Painel!$B$5)*OR(Painel!$E$5="(Todos)",P1986=Painel!$E$5)),$J1986+ROW()/10000000,"")</f>
        <v/>
      </c>
    </row>
    <row r="1987" customFormat="false" ht="15" hidden="false" customHeight="false" outlineLevel="0" collapsed="false">
      <c r="A1987" s="29" t="s">
        <v>53</v>
      </c>
      <c r="B1987" s="29" t="s">
        <v>3810</v>
      </c>
      <c r="C1987" s="29" t="s">
        <v>785</v>
      </c>
      <c r="D1987" s="29" t="s">
        <v>841</v>
      </c>
      <c r="E1987" s="29" t="n">
        <v>1</v>
      </c>
      <c r="F1987" s="29"/>
      <c r="G1987" s="29" t="s">
        <v>3811</v>
      </c>
      <c r="H1987" s="30" t="n">
        <v>1000</v>
      </c>
      <c r="I1987" s="31" t="n">
        <v>46282</v>
      </c>
      <c r="J1987" s="30" t="n">
        <v>1000</v>
      </c>
      <c r="K1987" s="29" t="s">
        <v>120</v>
      </c>
      <c r="L1987" s="29" t="s">
        <v>400</v>
      </c>
      <c r="M1987" s="29"/>
      <c r="N1987" s="29" t="s">
        <v>122</v>
      </c>
      <c r="O1987" s="31" t="n">
        <v>46825</v>
      </c>
      <c r="P1987" s="29" t="s">
        <v>123</v>
      </c>
      <c r="Q1987" s="29" t="n">
        <f aca="false">IFERROR(VALUE(L1987),"")</f>
        <v>3</v>
      </c>
      <c r="R1987" s="29" t="n">
        <f aca="true">IF(O1987="","",O1987-TODAY())</f>
        <v>540</v>
      </c>
      <c r="S1987" s="29" t="str">
        <f aca="false">IF(C1987="&lt;&lt; vazio &gt;&gt;","VAZIA",IF(AND(O1987&lt;&gt;"",R1987&lt;0),"VENCIDO",IF(AND(O1987&lt;&gt;"",R1987&lt;=Parametros!$B$10),"PRÓX. VENCIMENTO",IF(F1987="Q","QUALIDADE",IF(F1987="S","BLOQUEADO",IF(F1987="R","RESTRITO/DEVOLUÇÃO",IF(OR(N1987="QUAR",N1987="QRES"),"QUARENTENA",IF(OR(B1987="DESCARTE",B1987="DEVOLUÇÃO"),"DESCARTE/DEVOLUÇÃO",IF(AND(D1987="",K1987&lt;&gt;""),"SEM LOTE",IF(AND(Q1987&lt;&gt;"",Q1987&gt;=Parametros!$B$11),"PARADO/SEM GIRO","OK"))))))))))</f>
        <v>OK</v>
      </c>
      <c r="T1987" s="29" t="str">
        <f aca="false">IF(AND($S1987="PARADO/SEM GIRO",$K1987="KG",OR(Painel!$B$5="(Todos)",A1987=Painel!$B$5)*OR(Painel!$E$5="(Todos)",P1987=Painel!$E$5)),$J1987+ROW()/10000000,"")</f>
        <v/>
      </c>
      <c r="U1987" s="29" t="str">
        <f aca="false">IF(AND($S1987="VENCIDO",$K1987="KG",OR(Painel!$B$5="(Todos)",A1987=Painel!$B$5)*OR(Painel!$E$5="(Todos)",P1987=Painel!$E$5)),$J1987+ROW()/10000000,"")</f>
        <v/>
      </c>
    </row>
    <row r="1988" customFormat="false" ht="15" hidden="false" customHeight="false" outlineLevel="0" collapsed="false">
      <c r="A1988" s="29" t="s">
        <v>53</v>
      </c>
      <c r="B1988" s="29" t="s">
        <v>3812</v>
      </c>
      <c r="C1988" s="29" t="s">
        <v>785</v>
      </c>
      <c r="D1988" s="29" t="s">
        <v>841</v>
      </c>
      <c r="E1988" s="29" t="n">
        <v>1</v>
      </c>
      <c r="F1988" s="29"/>
      <c r="G1988" s="29" t="s">
        <v>3813</v>
      </c>
      <c r="H1988" s="30" t="n">
        <v>1000</v>
      </c>
      <c r="I1988" s="31" t="n">
        <v>46282</v>
      </c>
      <c r="J1988" s="30" t="n">
        <v>1000</v>
      </c>
      <c r="K1988" s="29" t="s">
        <v>120</v>
      </c>
      <c r="L1988" s="29" t="s">
        <v>400</v>
      </c>
      <c r="M1988" s="29"/>
      <c r="N1988" s="29" t="s">
        <v>122</v>
      </c>
      <c r="O1988" s="31" t="n">
        <v>46825</v>
      </c>
      <c r="P1988" s="29" t="s">
        <v>123</v>
      </c>
      <c r="Q1988" s="29" t="n">
        <f aca="false">IFERROR(VALUE(L1988),"")</f>
        <v>3</v>
      </c>
      <c r="R1988" s="29" t="n">
        <f aca="true">IF(O1988="","",O1988-TODAY())</f>
        <v>540</v>
      </c>
      <c r="S1988" s="29" t="str">
        <f aca="false">IF(C1988="&lt;&lt; vazio &gt;&gt;","VAZIA",IF(AND(O1988&lt;&gt;"",R1988&lt;0),"VENCIDO",IF(AND(O1988&lt;&gt;"",R1988&lt;=Parametros!$B$10),"PRÓX. VENCIMENTO",IF(F1988="Q","QUALIDADE",IF(F1988="S","BLOQUEADO",IF(F1988="R","RESTRITO/DEVOLUÇÃO",IF(OR(N1988="QUAR",N1988="QRES"),"QUARENTENA",IF(OR(B1988="DESCARTE",B1988="DEVOLUÇÃO"),"DESCARTE/DEVOLUÇÃO",IF(AND(D1988="",K1988&lt;&gt;""),"SEM LOTE",IF(AND(Q1988&lt;&gt;"",Q1988&gt;=Parametros!$B$11),"PARADO/SEM GIRO","OK"))))))))))</f>
        <v>OK</v>
      </c>
      <c r="T1988" s="29" t="str">
        <f aca="false">IF(AND($S1988="PARADO/SEM GIRO",$K1988="KG",OR(Painel!$B$5="(Todos)",A1988=Painel!$B$5)*OR(Painel!$E$5="(Todos)",P1988=Painel!$E$5)),$J1988+ROW()/10000000,"")</f>
        <v/>
      </c>
      <c r="U1988" s="29" t="str">
        <f aca="false">IF(AND($S1988="VENCIDO",$K1988="KG",OR(Painel!$B$5="(Todos)",A1988=Painel!$B$5)*OR(Painel!$E$5="(Todos)",P1988=Painel!$E$5)),$J1988+ROW()/10000000,"")</f>
        <v/>
      </c>
    </row>
    <row r="1989" customFormat="false" ht="15" hidden="false" customHeight="false" outlineLevel="0" collapsed="false">
      <c r="A1989" s="29" t="s">
        <v>53</v>
      </c>
      <c r="B1989" s="29" t="s">
        <v>3814</v>
      </c>
      <c r="C1989" s="29" t="s">
        <v>768</v>
      </c>
      <c r="D1989" s="29" t="s">
        <v>1087</v>
      </c>
      <c r="E1989" s="29" t="n">
        <v>1</v>
      </c>
      <c r="F1989" s="29"/>
      <c r="G1989" s="29" t="s">
        <v>3815</v>
      </c>
      <c r="H1989" s="30" t="n">
        <v>800</v>
      </c>
      <c r="I1989" s="31" t="n">
        <v>46282</v>
      </c>
      <c r="J1989" s="30" t="n">
        <v>800</v>
      </c>
      <c r="K1989" s="29" t="s">
        <v>120</v>
      </c>
      <c r="L1989" s="29" t="s">
        <v>400</v>
      </c>
      <c r="M1989" s="29"/>
      <c r="N1989" s="29" t="s">
        <v>122</v>
      </c>
      <c r="O1989" s="31" t="n">
        <v>46619</v>
      </c>
      <c r="P1989" s="29" t="s">
        <v>123</v>
      </c>
      <c r="Q1989" s="29" t="n">
        <f aca="false">IFERROR(VALUE(L1989),"")</f>
        <v>3</v>
      </c>
      <c r="R1989" s="29" t="n">
        <f aca="true">IF(O1989="","",O1989-TODAY())</f>
        <v>334</v>
      </c>
      <c r="S1989" s="29" t="str">
        <f aca="false">IF(C1989="&lt;&lt; vazio &gt;&gt;","VAZIA",IF(AND(O1989&lt;&gt;"",R1989&lt;0),"VENCIDO",IF(AND(O1989&lt;&gt;"",R1989&lt;=Parametros!$B$10),"PRÓX. VENCIMENTO",IF(F1989="Q","QUALIDADE",IF(F1989="S","BLOQUEADO",IF(F1989="R","RESTRITO/DEVOLUÇÃO",IF(OR(N1989="QUAR",N1989="QRES"),"QUARENTENA",IF(OR(B1989="DESCARTE",B1989="DEVOLUÇÃO"),"DESCARTE/DEVOLUÇÃO",IF(AND(D1989="",K1989&lt;&gt;""),"SEM LOTE",IF(AND(Q1989&lt;&gt;"",Q1989&gt;=Parametros!$B$11),"PARADO/SEM GIRO","OK"))))))))))</f>
        <v>OK</v>
      </c>
      <c r="T1989" s="29" t="str">
        <f aca="false">IF(AND($S1989="PARADO/SEM GIRO",$K1989="KG",OR(Painel!$B$5="(Todos)",A1989=Painel!$B$5)*OR(Painel!$E$5="(Todos)",P1989=Painel!$E$5)),$J1989+ROW()/10000000,"")</f>
        <v/>
      </c>
      <c r="U1989" s="29" t="str">
        <f aca="false">IF(AND($S1989="VENCIDO",$K1989="KG",OR(Painel!$B$5="(Todos)",A1989=Painel!$B$5)*OR(Painel!$E$5="(Todos)",P1989=Painel!$E$5)),$J1989+ROW()/10000000,"")</f>
        <v/>
      </c>
    </row>
    <row r="1990" customFormat="false" ht="15" hidden="false" customHeight="false" outlineLevel="0" collapsed="false">
      <c r="A1990" s="29" t="s">
        <v>53</v>
      </c>
      <c r="B1990" s="29" t="s">
        <v>3816</v>
      </c>
      <c r="C1990" s="29" t="s">
        <v>186</v>
      </c>
      <c r="D1990" s="29" t="s">
        <v>1533</v>
      </c>
      <c r="E1990" s="29" t="n">
        <v>1</v>
      </c>
      <c r="F1990" s="29" t="s">
        <v>268</v>
      </c>
      <c r="G1990" s="29" t="s">
        <v>3817</v>
      </c>
      <c r="H1990" s="30" t="n">
        <v>545.4</v>
      </c>
      <c r="I1990" s="31" t="n">
        <v>46283</v>
      </c>
      <c r="J1990" s="30" t="n">
        <v>545.4</v>
      </c>
      <c r="K1990" s="29" t="s">
        <v>120</v>
      </c>
      <c r="L1990" s="29" t="s">
        <v>176</v>
      </c>
      <c r="M1990" s="29"/>
      <c r="N1990" s="29" t="s">
        <v>122</v>
      </c>
      <c r="O1990" s="31" t="n">
        <v>46830</v>
      </c>
      <c r="P1990" s="29" t="s">
        <v>123</v>
      </c>
      <c r="Q1990" s="29" t="n">
        <f aca="false">IFERROR(VALUE(L1990),"")</f>
        <v>2</v>
      </c>
      <c r="R1990" s="29" t="n">
        <f aca="true">IF(O1990="","",O1990-TODAY())</f>
        <v>545</v>
      </c>
      <c r="S1990" s="29" t="str">
        <f aca="false">IF(C1990="&lt;&lt; vazio &gt;&gt;","VAZIA",IF(AND(O1990&lt;&gt;"",R1990&lt;0),"VENCIDO",IF(AND(O1990&lt;&gt;"",R1990&lt;=Parametros!$B$10),"PRÓX. VENCIMENTO",IF(F1990="Q","QUALIDADE",IF(F1990="S","BLOQUEADO",IF(F1990="R","RESTRITO/DEVOLUÇÃO",IF(OR(N1990="QUAR",N1990="QRES"),"QUARENTENA",IF(OR(B1990="DESCARTE",B1990="DEVOLUÇÃO"),"DESCARTE/DEVOLUÇÃO",IF(AND(D1990="",K1990&lt;&gt;""),"SEM LOTE",IF(AND(Q1990&lt;&gt;"",Q1990&gt;=Parametros!$B$11),"PARADO/SEM GIRO","OK"))))))))))</f>
        <v>QUALIDADE</v>
      </c>
      <c r="T1990" s="29" t="str">
        <f aca="false">IF(AND($S1990="PARADO/SEM GIRO",$K1990="KG",OR(Painel!$B$5="(Todos)",A1990=Painel!$B$5)*OR(Painel!$E$5="(Todos)",P1990=Painel!$E$5)),$J1990+ROW()/10000000,"")</f>
        <v/>
      </c>
      <c r="U1990" s="29" t="str">
        <f aca="false">IF(AND($S1990="VENCIDO",$K1990="KG",OR(Painel!$B$5="(Todos)",A1990=Painel!$B$5)*OR(Painel!$E$5="(Todos)",P1990=Painel!$E$5)),$J1990+ROW()/10000000,"")</f>
        <v/>
      </c>
    </row>
    <row r="1991" customFormat="false" ht="15" hidden="false" customHeight="false" outlineLevel="0" collapsed="false">
      <c r="A1991" s="29" t="s">
        <v>53</v>
      </c>
      <c r="B1991" s="29" t="s">
        <v>3818</v>
      </c>
      <c r="C1991" s="29" t="s">
        <v>159</v>
      </c>
      <c r="D1991" s="29" t="s">
        <v>2500</v>
      </c>
      <c r="E1991" s="29" t="n">
        <v>1</v>
      </c>
      <c r="F1991" s="29"/>
      <c r="G1991" s="29" t="s">
        <v>3819</v>
      </c>
      <c r="H1991" s="30" t="n">
        <v>1102.5</v>
      </c>
      <c r="I1991" s="31" t="n">
        <v>46212</v>
      </c>
      <c r="J1991" s="30" t="n">
        <v>1102.5</v>
      </c>
      <c r="K1991" s="29" t="s">
        <v>120</v>
      </c>
      <c r="L1991" s="29" t="s">
        <v>2502</v>
      </c>
      <c r="M1991" s="29"/>
      <c r="N1991" s="29" t="s">
        <v>122</v>
      </c>
      <c r="O1991" s="31" t="n">
        <v>46758</v>
      </c>
      <c r="P1991" s="29" t="s">
        <v>123</v>
      </c>
      <c r="Q1991" s="29" t="n">
        <f aca="false">IFERROR(VALUE(L1991),"")</f>
        <v>73</v>
      </c>
      <c r="R1991" s="29" t="n">
        <f aca="true">IF(O1991="","",O1991-TODAY())</f>
        <v>473</v>
      </c>
      <c r="S1991" s="29" t="str">
        <f aca="false">IF(C1991="&lt;&lt; vazio &gt;&gt;","VAZIA",IF(AND(O1991&lt;&gt;"",R1991&lt;0),"VENCIDO",IF(AND(O1991&lt;&gt;"",R1991&lt;=Parametros!$B$10),"PRÓX. VENCIMENTO",IF(F1991="Q","QUALIDADE",IF(F1991="S","BLOQUEADO",IF(F1991="R","RESTRITO/DEVOLUÇÃO",IF(OR(N1991="QUAR",N1991="QRES"),"QUARENTENA",IF(OR(B1991="DESCARTE",B1991="DEVOLUÇÃO"),"DESCARTE/DEVOLUÇÃO",IF(AND(D1991="",K1991&lt;&gt;""),"SEM LOTE",IF(AND(Q1991&lt;&gt;"",Q1991&gt;=Parametros!$B$11),"PARADO/SEM GIRO","OK"))))))))))</f>
        <v>OK</v>
      </c>
      <c r="T1991" s="29" t="str">
        <f aca="false">IF(AND($S1991="PARADO/SEM GIRO",$K1991="KG",OR(Painel!$B$5="(Todos)",A1991=Painel!$B$5)*OR(Painel!$E$5="(Todos)",P1991=Painel!$E$5)),$J1991+ROW()/10000000,"")</f>
        <v/>
      </c>
      <c r="U1991" s="29" t="str">
        <f aca="false">IF(AND($S1991="VENCIDO",$K1991="KG",OR(Painel!$B$5="(Todos)",A1991=Painel!$B$5)*OR(Painel!$E$5="(Todos)",P1991=Painel!$E$5)),$J1991+ROW()/10000000,"")</f>
        <v/>
      </c>
    </row>
    <row r="1992" customFormat="false" ht="15" hidden="false" customHeight="false" outlineLevel="0" collapsed="false">
      <c r="A1992" s="29" t="s">
        <v>53</v>
      </c>
      <c r="B1992" s="29" t="s">
        <v>3820</v>
      </c>
      <c r="C1992" s="29" t="s">
        <v>276</v>
      </c>
      <c r="D1992" s="29" t="s">
        <v>3821</v>
      </c>
      <c r="E1992" s="29" t="n">
        <v>1</v>
      </c>
      <c r="F1992" s="29"/>
      <c r="G1992" s="29" t="s">
        <v>3822</v>
      </c>
      <c r="H1992" s="30" t="n">
        <v>320</v>
      </c>
      <c r="I1992" s="31" t="n">
        <v>46234</v>
      </c>
      <c r="J1992" s="30" t="n">
        <v>320</v>
      </c>
      <c r="K1992" s="29" t="s">
        <v>120</v>
      </c>
      <c r="L1992" s="29" t="s">
        <v>725</v>
      </c>
      <c r="M1992" s="29"/>
      <c r="N1992" s="29" t="s">
        <v>122</v>
      </c>
      <c r="O1992" s="31" t="n">
        <v>46782</v>
      </c>
      <c r="P1992" s="29" t="s">
        <v>123</v>
      </c>
      <c r="Q1992" s="29" t="n">
        <f aca="false">IFERROR(VALUE(L1992),"")</f>
        <v>51</v>
      </c>
      <c r="R1992" s="29" t="n">
        <f aca="true">IF(O1992="","",O1992-TODAY())</f>
        <v>497</v>
      </c>
      <c r="S1992" s="29" t="str">
        <f aca="false">IF(C1992="&lt;&lt; vazio &gt;&gt;","VAZIA",IF(AND(O1992&lt;&gt;"",R1992&lt;0),"VENCIDO",IF(AND(O1992&lt;&gt;"",R1992&lt;=Parametros!$B$10),"PRÓX. VENCIMENTO",IF(F1992="Q","QUALIDADE",IF(F1992="S","BLOQUEADO",IF(F1992="R","RESTRITO/DEVOLUÇÃO",IF(OR(N1992="QUAR",N1992="QRES"),"QUARENTENA",IF(OR(B1992="DESCARTE",B1992="DEVOLUÇÃO"),"DESCARTE/DEVOLUÇÃO",IF(AND(D1992="",K1992&lt;&gt;""),"SEM LOTE",IF(AND(Q1992&lt;&gt;"",Q1992&gt;=Parametros!$B$11),"PARADO/SEM GIRO","OK"))))))))))</f>
        <v>OK</v>
      </c>
      <c r="T1992" s="29" t="str">
        <f aca="false">IF(AND($S1992="PARADO/SEM GIRO",$K1992="KG",OR(Painel!$B$5="(Todos)",A1992=Painel!$B$5)*OR(Painel!$E$5="(Todos)",P1992=Painel!$E$5)),$J1992+ROW()/10000000,"")</f>
        <v/>
      </c>
      <c r="U1992" s="29" t="str">
        <f aca="false">IF(AND($S1992="VENCIDO",$K1992="KG",OR(Painel!$B$5="(Todos)",A1992=Painel!$B$5)*OR(Painel!$E$5="(Todos)",P1992=Painel!$E$5)),$J1992+ROW()/10000000,"")</f>
        <v/>
      </c>
    </row>
    <row r="1993" customFormat="false" ht="15" hidden="false" customHeight="false" outlineLevel="0" collapsed="false">
      <c r="A1993" s="29" t="s">
        <v>53</v>
      </c>
      <c r="B1993" s="29" t="s">
        <v>3823</v>
      </c>
      <c r="C1993" s="29" t="s">
        <v>1292</v>
      </c>
      <c r="D1993" s="29" t="s">
        <v>1293</v>
      </c>
      <c r="E1993" s="29" t="n">
        <v>1</v>
      </c>
      <c r="F1993" s="29" t="s">
        <v>268</v>
      </c>
      <c r="G1993" s="29" t="s">
        <v>3824</v>
      </c>
      <c r="H1993" s="30" t="n">
        <v>800</v>
      </c>
      <c r="I1993" s="31" t="n">
        <v>46280</v>
      </c>
      <c r="J1993" s="30" t="n">
        <v>800</v>
      </c>
      <c r="K1993" s="29" t="s">
        <v>120</v>
      </c>
      <c r="L1993" s="29" t="s">
        <v>144</v>
      </c>
      <c r="M1993" s="29"/>
      <c r="N1993" s="29" t="s">
        <v>122</v>
      </c>
      <c r="O1993" s="31" t="n">
        <v>46826</v>
      </c>
      <c r="P1993" s="29" t="s">
        <v>123</v>
      </c>
      <c r="Q1993" s="29" t="n">
        <f aca="false">IFERROR(VALUE(L1993),"")</f>
        <v>5</v>
      </c>
      <c r="R1993" s="29" t="n">
        <f aca="true">IF(O1993="","",O1993-TODAY())</f>
        <v>541</v>
      </c>
      <c r="S1993" s="29" t="str">
        <f aca="false">IF(C1993="&lt;&lt; vazio &gt;&gt;","VAZIA",IF(AND(O1993&lt;&gt;"",R1993&lt;0),"VENCIDO",IF(AND(O1993&lt;&gt;"",R1993&lt;=Parametros!$B$10),"PRÓX. VENCIMENTO",IF(F1993="Q","QUALIDADE",IF(F1993="S","BLOQUEADO",IF(F1993="R","RESTRITO/DEVOLUÇÃO",IF(OR(N1993="QUAR",N1993="QRES"),"QUARENTENA",IF(OR(B1993="DESCARTE",B1993="DEVOLUÇÃO"),"DESCARTE/DEVOLUÇÃO",IF(AND(D1993="",K1993&lt;&gt;""),"SEM LOTE",IF(AND(Q1993&lt;&gt;"",Q1993&gt;=Parametros!$B$11),"PARADO/SEM GIRO","OK"))))))))))</f>
        <v>QUALIDADE</v>
      </c>
      <c r="T1993" s="29" t="str">
        <f aca="false">IF(AND($S1993="PARADO/SEM GIRO",$K1993="KG",OR(Painel!$B$5="(Todos)",A1993=Painel!$B$5)*OR(Painel!$E$5="(Todos)",P1993=Painel!$E$5)),$J1993+ROW()/10000000,"")</f>
        <v/>
      </c>
      <c r="U1993" s="29" t="str">
        <f aca="false">IF(AND($S1993="VENCIDO",$K1993="KG",OR(Painel!$B$5="(Todos)",A1993=Painel!$B$5)*OR(Painel!$E$5="(Todos)",P1993=Painel!$E$5)),$J1993+ROW()/10000000,"")</f>
        <v/>
      </c>
    </row>
    <row r="1994" customFormat="false" ht="15" hidden="false" customHeight="false" outlineLevel="0" collapsed="false">
      <c r="A1994" s="29" t="s">
        <v>53</v>
      </c>
      <c r="B1994" s="29" t="s">
        <v>3825</v>
      </c>
      <c r="C1994" s="29" t="s">
        <v>1292</v>
      </c>
      <c r="D1994" s="29" t="s">
        <v>1293</v>
      </c>
      <c r="E1994" s="29" t="n">
        <v>1</v>
      </c>
      <c r="F1994" s="29" t="s">
        <v>268</v>
      </c>
      <c r="G1994" s="29" t="s">
        <v>3826</v>
      </c>
      <c r="H1994" s="30" t="n">
        <v>800</v>
      </c>
      <c r="I1994" s="31" t="n">
        <v>46280</v>
      </c>
      <c r="J1994" s="30" t="n">
        <v>800</v>
      </c>
      <c r="K1994" s="29" t="s">
        <v>120</v>
      </c>
      <c r="L1994" s="29" t="s">
        <v>144</v>
      </c>
      <c r="M1994" s="29"/>
      <c r="N1994" s="29" t="s">
        <v>122</v>
      </c>
      <c r="O1994" s="31" t="n">
        <v>46826</v>
      </c>
      <c r="P1994" s="29" t="s">
        <v>123</v>
      </c>
      <c r="Q1994" s="29" t="n">
        <f aca="false">IFERROR(VALUE(L1994),"")</f>
        <v>5</v>
      </c>
      <c r="R1994" s="29" t="n">
        <f aca="true">IF(O1994="","",O1994-TODAY())</f>
        <v>541</v>
      </c>
      <c r="S1994" s="29" t="str">
        <f aca="false">IF(C1994="&lt;&lt; vazio &gt;&gt;","VAZIA",IF(AND(O1994&lt;&gt;"",R1994&lt;0),"VENCIDO",IF(AND(O1994&lt;&gt;"",R1994&lt;=Parametros!$B$10),"PRÓX. VENCIMENTO",IF(F1994="Q","QUALIDADE",IF(F1994="S","BLOQUEADO",IF(F1994="R","RESTRITO/DEVOLUÇÃO",IF(OR(N1994="QUAR",N1994="QRES"),"QUARENTENA",IF(OR(B1994="DESCARTE",B1994="DEVOLUÇÃO"),"DESCARTE/DEVOLUÇÃO",IF(AND(D1994="",K1994&lt;&gt;""),"SEM LOTE",IF(AND(Q1994&lt;&gt;"",Q1994&gt;=Parametros!$B$11),"PARADO/SEM GIRO","OK"))))))))))</f>
        <v>QUALIDADE</v>
      </c>
      <c r="T1994" s="29" t="str">
        <f aca="false">IF(AND($S1994="PARADO/SEM GIRO",$K1994="KG",OR(Painel!$B$5="(Todos)",A1994=Painel!$B$5)*OR(Painel!$E$5="(Todos)",P1994=Painel!$E$5)),$J1994+ROW()/10000000,"")</f>
        <v/>
      </c>
      <c r="U1994" s="29" t="str">
        <f aca="false">IF(AND($S1994="VENCIDO",$K1994="KG",OR(Painel!$B$5="(Todos)",A1994=Painel!$B$5)*OR(Painel!$E$5="(Todos)",P1994=Painel!$E$5)),$J1994+ROW()/10000000,"")</f>
        <v/>
      </c>
    </row>
    <row r="1995" customFormat="false" ht="15" hidden="false" customHeight="false" outlineLevel="0" collapsed="false">
      <c r="A1995" s="29" t="s">
        <v>53</v>
      </c>
      <c r="B1995" s="29" t="s">
        <v>3827</v>
      </c>
      <c r="C1995" s="29" t="s">
        <v>222</v>
      </c>
      <c r="D1995" s="29" t="s">
        <v>675</v>
      </c>
      <c r="E1995" s="29" t="n">
        <v>1</v>
      </c>
      <c r="F1995" s="29" t="s">
        <v>137</v>
      </c>
      <c r="G1995" s="29" t="s">
        <v>3828</v>
      </c>
      <c r="H1995" s="30" t="n">
        <v>980</v>
      </c>
      <c r="I1995" s="31" t="n">
        <v>46259</v>
      </c>
      <c r="J1995" s="30" t="n">
        <v>980</v>
      </c>
      <c r="K1995" s="29" t="s">
        <v>120</v>
      </c>
      <c r="L1995" s="29" t="s">
        <v>677</v>
      </c>
      <c r="M1995" s="29"/>
      <c r="N1995" s="29" t="s">
        <v>122</v>
      </c>
      <c r="O1995" s="31" t="n">
        <v>46797</v>
      </c>
      <c r="P1995" s="29" t="s">
        <v>123</v>
      </c>
      <c r="Q1995" s="29" t="n">
        <f aca="false">IFERROR(VALUE(L1995),"")</f>
        <v>26</v>
      </c>
      <c r="R1995" s="29" t="n">
        <f aca="true">IF(O1995="","",O1995-TODAY())</f>
        <v>512</v>
      </c>
      <c r="S1995" s="29" t="str">
        <f aca="false">IF(C1995="&lt;&lt; vazio &gt;&gt;","VAZIA",IF(AND(O1995&lt;&gt;"",R1995&lt;0),"VENCIDO",IF(AND(O1995&lt;&gt;"",R1995&lt;=Parametros!$B$10),"PRÓX. VENCIMENTO",IF(F1995="Q","QUALIDADE",IF(F1995="S","BLOQUEADO",IF(F1995="R","RESTRITO/DEVOLUÇÃO",IF(OR(N1995="QUAR",N1995="QRES"),"QUARENTENA",IF(OR(B1995="DESCARTE",B1995="DEVOLUÇÃO"),"DESCARTE/DEVOLUÇÃO",IF(AND(D1995="",K1995&lt;&gt;""),"SEM LOTE",IF(AND(Q1995&lt;&gt;"",Q1995&gt;=Parametros!$B$11),"PARADO/SEM GIRO","OK"))))))))))</f>
        <v>BLOQUEADO</v>
      </c>
      <c r="T1995" s="29" t="str">
        <f aca="false">IF(AND($S1995="PARADO/SEM GIRO",$K1995="KG",OR(Painel!$B$5="(Todos)",A1995=Painel!$B$5)*OR(Painel!$E$5="(Todos)",P1995=Painel!$E$5)),$J1995+ROW()/10000000,"")</f>
        <v/>
      </c>
      <c r="U1995" s="29" t="str">
        <f aca="false">IF(AND($S1995="VENCIDO",$K1995="KG",OR(Painel!$B$5="(Todos)",A1995=Painel!$B$5)*OR(Painel!$E$5="(Todos)",P1995=Painel!$E$5)),$J1995+ROW()/10000000,"")</f>
        <v/>
      </c>
    </row>
    <row r="1996" customFormat="false" ht="15" hidden="false" customHeight="false" outlineLevel="0" collapsed="false">
      <c r="A1996" s="29" t="s">
        <v>53</v>
      </c>
      <c r="B1996" s="29" t="s">
        <v>3829</v>
      </c>
      <c r="C1996" s="29" t="s">
        <v>222</v>
      </c>
      <c r="D1996" s="29" t="s">
        <v>738</v>
      </c>
      <c r="E1996" s="29" t="n">
        <v>1</v>
      </c>
      <c r="F1996" s="29" t="s">
        <v>268</v>
      </c>
      <c r="G1996" s="29" t="s">
        <v>3830</v>
      </c>
      <c r="H1996" s="30" t="n">
        <v>1000</v>
      </c>
      <c r="I1996" s="31" t="n">
        <v>46280</v>
      </c>
      <c r="J1996" s="30" t="n">
        <v>1000</v>
      </c>
      <c r="K1996" s="29" t="s">
        <v>120</v>
      </c>
      <c r="L1996" s="29" t="s">
        <v>144</v>
      </c>
      <c r="M1996" s="29"/>
      <c r="N1996" s="29" t="s">
        <v>122</v>
      </c>
      <c r="O1996" s="31" t="n">
        <v>46826</v>
      </c>
      <c r="P1996" s="29" t="s">
        <v>123</v>
      </c>
      <c r="Q1996" s="29" t="n">
        <f aca="false">IFERROR(VALUE(L1996),"")</f>
        <v>5</v>
      </c>
      <c r="R1996" s="29" t="n">
        <f aca="true">IF(O1996="","",O1996-TODAY())</f>
        <v>541</v>
      </c>
      <c r="S1996" s="29" t="str">
        <f aca="false">IF(C1996="&lt;&lt; vazio &gt;&gt;","VAZIA",IF(AND(O1996&lt;&gt;"",R1996&lt;0),"VENCIDO",IF(AND(O1996&lt;&gt;"",R1996&lt;=Parametros!$B$10),"PRÓX. VENCIMENTO",IF(F1996="Q","QUALIDADE",IF(F1996="S","BLOQUEADO",IF(F1996="R","RESTRITO/DEVOLUÇÃO",IF(OR(N1996="QUAR",N1996="QRES"),"QUARENTENA",IF(OR(B1996="DESCARTE",B1996="DEVOLUÇÃO"),"DESCARTE/DEVOLUÇÃO",IF(AND(D1996="",K1996&lt;&gt;""),"SEM LOTE",IF(AND(Q1996&lt;&gt;"",Q1996&gt;=Parametros!$B$11),"PARADO/SEM GIRO","OK"))))))))))</f>
        <v>QUALIDADE</v>
      </c>
      <c r="T1996" s="29" t="str">
        <f aca="false">IF(AND($S1996="PARADO/SEM GIRO",$K1996="KG",OR(Painel!$B$5="(Todos)",A1996=Painel!$B$5)*OR(Painel!$E$5="(Todos)",P1996=Painel!$E$5)),$J1996+ROW()/10000000,"")</f>
        <v/>
      </c>
      <c r="U1996" s="29" t="str">
        <f aca="false">IF(AND($S1996="VENCIDO",$K1996="KG",OR(Painel!$B$5="(Todos)",A1996=Painel!$B$5)*OR(Painel!$E$5="(Todos)",P1996=Painel!$E$5)),$J1996+ROW()/10000000,"")</f>
        <v/>
      </c>
    </row>
    <row r="1997" customFormat="false" ht="15" hidden="false" customHeight="false" outlineLevel="0" collapsed="false">
      <c r="A1997" s="29" t="s">
        <v>53</v>
      </c>
      <c r="B1997" s="29" t="s">
        <v>3831</v>
      </c>
      <c r="C1997" s="29" t="s">
        <v>691</v>
      </c>
      <c r="D1997" s="29" t="s">
        <v>3832</v>
      </c>
      <c r="E1997" s="29" t="n">
        <v>1</v>
      </c>
      <c r="F1997" s="29"/>
      <c r="G1997" s="29" t="s">
        <v>3833</v>
      </c>
      <c r="H1997" s="30" t="n">
        <v>960</v>
      </c>
      <c r="I1997" s="31" t="n">
        <v>46018</v>
      </c>
      <c r="J1997" s="30" t="n">
        <v>960</v>
      </c>
      <c r="K1997" s="29" t="s">
        <v>120</v>
      </c>
      <c r="L1997" s="29" t="s">
        <v>3834</v>
      </c>
      <c r="M1997" s="29"/>
      <c r="N1997" s="29" t="s">
        <v>122</v>
      </c>
      <c r="O1997" s="31" t="n">
        <v>46332</v>
      </c>
      <c r="P1997" s="29" t="s">
        <v>123</v>
      </c>
      <c r="Q1997" s="29" t="n">
        <f aca="false">IFERROR(VALUE(L1997),"")</f>
        <v>267</v>
      </c>
      <c r="R1997" s="29" t="n">
        <f aca="true">IF(O1997="","",O1997-TODAY())</f>
        <v>47</v>
      </c>
      <c r="S1997" s="29" t="str">
        <f aca="false">IF(C1997="&lt;&lt; vazio &gt;&gt;","VAZIA",IF(AND(O1997&lt;&gt;"",R1997&lt;0),"VENCIDO",IF(AND(O1997&lt;&gt;"",R1997&lt;=Parametros!$B$10),"PRÓX. VENCIMENTO",IF(F1997="Q","QUALIDADE",IF(F1997="S","BLOQUEADO",IF(F1997="R","RESTRITO/DEVOLUÇÃO",IF(OR(N1997="QUAR",N1997="QRES"),"QUARENTENA",IF(OR(B1997="DESCARTE",B1997="DEVOLUÇÃO"),"DESCARTE/DEVOLUÇÃO",IF(AND(D1997="",K1997&lt;&gt;""),"SEM LOTE",IF(AND(Q1997&lt;&gt;"",Q1997&gt;=Parametros!$B$11),"PARADO/SEM GIRO","OK"))))))))))</f>
        <v>PRÓX. VENCIMENTO</v>
      </c>
      <c r="T1997" s="29" t="str">
        <f aca="false">IF(AND($S1997="PARADO/SEM GIRO",$K1997="KG",OR(Painel!$B$5="(Todos)",A1997=Painel!$B$5)*OR(Painel!$E$5="(Todos)",P1997=Painel!$E$5)),$J1997+ROW()/10000000,"")</f>
        <v/>
      </c>
      <c r="U1997" s="29" t="str">
        <f aca="false">IF(AND($S1997="VENCIDO",$K1997="KG",OR(Painel!$B$5="(Todos)",A1997=Painel!$B$5)*OR(Painel!$E$5="(Todos)",P1997=Painel!$E$5)),$J1997+ROW()/10000000,"")</f>
        <v/>
      </c>
    </row>
    <row r="1998" customFormat="false" ht="15" hidden="false" customHeight="false" outlineLevel="0" collapsed="false">
      <c r="A1998" s="29" t="s">
        <v>53</v>
      </c>
      <c r="B1998" s="29" t="s">
        <v>3835</v>
      </c>
      <c r="C1998" s="29" t="s">
        <v>917</v>
      </c>
      <c r="D1998" s="29" t="s">
        <v>2157</v>
      </c>
      <c r="E1998" s="29" t="n">
        <v>1</v>
      </c>
      <c r="F1998" s="29"/>
      <c r="G1998" s="29" t="s">
        <v>3836</v>
      </c>
      <c r="H1998" s="30" t="n">
        <v>800</v>
      </c>
      <c r="I1998" s="31" t="n">
        <v>46273</v>
      </c>
      <c r="J1998" s="30" t="n">
        <v>800</v>
      </c>
      <c r="K1998" s="29" t="s">
        <v>120</v>
      </c>
      <c r="L1998" s="29" t="s">
        <v>149</v>
      </c>
      <c r="M1998" s="29"/>
      <c r="N1998" s="29" t="s">
        <v>122</v>
      </c>
      <c r="O1998" s="31" t="n">
        <v>46812</v>
      </c>
      <c r="P1998" s="29" t="s">
        <v>123</v>
      </c>
      <c r="Q1998" s="29" t="n">
        <f aca="false">IFERROR(VALUE(L1998),"")</f>
        <v>12</v>
      </c>
      <c r="R1998" s="29" t="n">
        <f aca="true">IF(O1998="","",O1998-TODAY())</f>
        <v>527</v>
      </c>
      <c r="S1998" s="29" t="str">
        <f aca="false">IF(C1998="&lt;&lt; vazio &gt;&gt;","VAZIA",IF(AND(O1998&lt;&gt;"",R1998&lt;0),"VENCIDO",IF(AND(O1998&lt;&gt;"",R1998&lt;=Parametros!$B$10),"PRÓX. VENCIMENTO",IF(F1998="Q","QUALIDADE",IF(F1998="S","BLOQUEADO",IF(F1998="R","RESTRITO/DEVOLUÇÃO",IF(OR(N1998="QUAR",N1998="QRES"),"QUARENTENA",IF(OR(B1998="DESCARTE",B1998="DEVOLUÇÃO"),"DESCARTE/DEVOLUÇÃO",IF(AND(D1998="",K1998&lt;&gt;""),"SEM LOTE",IF(AND(Q1998&lt;&gt;"",Q1998&gt;=Parametros!$B$11),"PARADO/SEM GIRO","OK"))))))))))</f>
        <v>OK</v>
      </c>
      <c r="T1998" s="29" t="str">
        <f aca="false">IF(AND($S1998="PARADO/SEM GIRO",$K1998="KG",OR(Painel!$B$5="(Todos)",A1998=Painel!$B$5)*OR(Painel!$E$5="(Todos)",P1998=Painel!$E$5)),$J1998+ROW()/10000000,"")</f>
        <v/>
      </c>
      <c r="U1998" s="29" t="str">
        <f aca="false">IF(AND($S1998="VENCIDO",$K1998="KG",OR(Painel!$B$5="(Todos)",A1998=Painel!$B$5)*OR(Painel!$E$5="(Todos)",P1998=Painel!$E$5)),$J1998+ROW()/10000000,"")</f>
        <v/>
      </c>
    </row>
    <row r="1999" customFormat="false" ht="15" hidden="false" customHeight="false" outlineLevel="0" collapsed="false">
      <c r="A1999" s="29" t="s">
        <v>53</v>
      </c>
      <c r="B1999" s="29" t="s">
        <v>3837</v>
      </c>
      <c r="C1999" s="29" t="s">
        <v>741</v>
      </c>
      <c r="D1999" s="29" t="s">
        <v>3838</v>
      </c>
      <c r="E1999" s="29" t="n">
        <v>1</v>
      </c>
      <c r="F1999" s="29" t="s">
        <v>137</v>
      </c>
      <c r="G1999" s="29" t="s">
        <v>3839</v>
      </c>
      <c r="H1999" s="30" t="n">
        <v>1050</v>
      </c>
      <c r="I1999" s="31" t="n">
        <v>46281</v>
      </c>
      <c r="J1999" s="30" t="n">
        <v>1050</v>
      </c>
      <c r="K1999" s="29" t="s">
        <v>120</v>
      </c>
      <c r="L1999" s="29" t="s">
        <v>284</v>
      </c>
      <c r="M1999" s="29"/>
      <c r="N1999" s="29" t="s">
        <v>122</v>
      </c>
      <c r="O1999" s="31" t="n">
        <v>46645</v>
      </c>
      <c r="P1999" s="29" t="s">
        <v>123</v>
      </c>
      <c r="Q1999" s="29" t="n">
        <f aca="false">IFERROR(VALUE(L1999),"")</f>
        <v>4</v>
      </c>
      <c r="R1999" s="29" t="n">
        <f aca="true">IF(O1999="","",O1999-TODAY())</f>
        <v>360</v>
      </c>
      <c r="S1999" s="29" t="str">
        <f aca="false">IF(C1999="&lt;&lt; vazio &gt;&gt;","VAZIA",IF(AND(O1999&lt;&gt;"",R1999&lt;0),"VENCIDO",IF(AND(O1999&lt;&gt;"",R1999&lt;=Parametros!$B$10),"PRÓX. VENCIMENTO",IF(F1999="Q","QUALIDADE",IF(F1999="S","BLOQUEADO",IF(F1999="R","RESTRITO/DEVOLUÇÃO",IF(OR(N1999="QUAR",N1999="QRES"),"QUARENTENA",IF(OR(B1999="DESCARTE",B1999="DEVOLUÇÃO"),"DESCARTE/DEVOLUÇÃO",IF(AND(D1999="",K1999&lt;&gt;""),"SEM LOTE",IF(AND(Q1999&lt;&gt;"",Q1999&gt;=Parametros!$B$11),"PARADO/SEM GIRO","OK"))))))))))</f>
        <v>BLOQUEADO</v>
      </c>
      <c r="T1999" s="29" t="str">
        <f aca="false">IF(AND($S1999="PARADO/SEM GIRO",$K1999="KG",OR(Painel!$B$5="(Todos)",A1999=Painel!$B$5)*OR(Painel!$E$5="(Todos)",P1999=Painel!$E$5)),$J1999+ROW()/10000000,"")</f>
        <v/>
      </c>
      <c r="U1999" s="29" t="str">
        <f aca="false">IF(AND($S1999="VENCIDO",$K1999="KG",OR(Painel!$B$5="(Todos)",A1999=Painel!$B$5)*OR(Painel!$E$5="(Todos)",P1999=Painel!$E$5)),$J1999+ROW()/10000000,"")</f>
        <v/>
      </c>
    </row>
    <row r="2000" customFormat="false" ht="15" hidden="false" customHeight="false" outlineLevel="0" collapsed="false">
      <c r="A2000" s="29" t="s">
        <v>53</v>
      </c>
      <c r="B2000" s="29" t="s">
        <v>3840</v>
      </c>
      <c r="C2000" s="29" t="s">
        <v>219</v>
      </c>
      <c r="D2000" s="29" t="s">
        <v>3841</v>
      </c>
      <c r="E2000" s="29" t="n">
        <v>1</v>
      </c>
      <c r="F2000" s="29"/>
      <c r="G2000" s="29" t="s">
        <v>3842</v>
      </c>
      <c r="H2000" s="30" t="n">
        <v>100</v>
      </c>
      <c r="I2000" s="31" t="n">
        <v>46265</v>
      </c>
      <c r="J2000" s="30" t="n">
        <v>100</v>
      </c>
      <c r="K2000" s="29" t="s">
        <v>120</v>
      </c>
      <c r="L2000" s="29" t="s">
        <v>2559</v>
      </c>
      <c r="M2000" s="29"/>
      <c r="N2000" s="29" t="s">
        <v>122</v>
      </c>
      <c r="O2000" s="31" t="n">
        <v>46895</v>
      </c>
      <c r="P2000" s="29" t="s">
        <v>123</v>
      </c>
      <c r="Q2000" s="29" t="n">
        <f aca="false">IFERROR(VALUE(L2000),"")</f>
        <v>64</v>
      </c>
      <c r="R2000" s="29" t="n">
        <f aca="true">IF(O2000="","",O2000-TODAY())</f>
        <v>610</v>
      </c>
      <c r="S2000" s="29" t="str">
        <f aca="false">IF(C2000="&lt;&lt; vazio &gt;&gt;","VAZIA",IF(AND(O2000&lt;&gt;"",R2000&lt;0),"VENCIDO",IF(AND(O2000&lt;&gt;"",R2000&lt;=Parametros!$B$10),"PRÓX. VENCIMENTO",IF(F2000="Q","QUALIDADE",IF(F2000="S","BLOQUEADO",IF(F2000="R","RESTRITO/DEVOLUÇÃO",IF(OR(N2000="QUAR",N2000="QRES"),"QUARENTENA",IF(OR(B2000="DESCARTE",B2000="DEVOLUÇÃO"),"DESCARTE/DEVOLUÇÃO",IF(AND(D2000="",K2000&lt;&gt;""),"SEM LOTE",IF(AND(Q2000&lt;&gt;"",Q2000&gt;=Parametros!$B$11),"PARADO/SEM GIRO","OK"))))))))))</f>
        <v>OK</v>
      </c>
      <c r="T2000" s="29" t="str">
        <f aca="false">IF(AND($S2000="PARADO/SEM GIRO",$K2000="KG",OR(Painel!$B$5="(Todos)",A2000=Painel!$B$5)*OR(Painel!$E$5="(Todos)",P2000=Painel!$E$5)),$J2000+ROW()/10000000,"")</f>
        <v/>
      </c>
      <c r="U2000" s="29" t="str">
        <f aca="false">IF(AND($S2000="VENCIDO",$K2000="KG",OR(Painel!$B$5="(Todos)",A2000=Painel!$B$5)*OR(Painel!$E$5="(Todos)",P2000=Painel!$E$5)),$J2000+ROW()/10000000,"")</f>
        <v/>
      </c>
    </row>
    <row r="2001" customFormat="false" ht="15" hidden="false" customHeight="false" outlineLevel="0" collapsed="false">
      <c r="A2001" s="29" t="s">
        <v>53</v>
      </c>
      <c r="B2001" s="29" t="s">
        <v>3843</v>
      </c>
      <c r="C2001" s="29" t="s">
        <v>139</v>
      </c>
      <c r="D2001" s="29" t="s">
        <v>140</v>
      </c>
      <c r="E2001" s="29" t="n">
        <v>1</v>
      </c>
      <c r="F2001" s="29"/>
      <c r="G2001" s="29" t="s">
        <v>3844</v>
      </c>
      <c r="H2001" s="30" t="n">
        <v>1000</v>
      </c>
      <c r="I2001" s="31" t="n">
        <v>46234</v>
      </c>
      <c r="J2001" s="30" t="n">
        <v>1000</v>
      </c>
      <c r="K2001" s="29" t="s">
        <v>120</v>
      </c>
      <c r="L2001" s="29" t="s">
        <v>725</v>
      </c>
      <c r="M2001" s="29"/>
      <c r="N2001" s="29" t="s">
        <v>122</v>
      </c>
      <c r="O2001" s="31" t="n">
        <v>46593</v>
      </c>
      <c r="P2001" s="29" t="s">
        <v>123</v>
      </c>
      <c r="Q2001" s="29" t="n">
        <f aca="false">IFERROR(VALUE(L2001),"")</f>
        <v>51</v>
      </c>
      <c r="R2001" s="29" t="n">
        <f aca="true">IF(O2001="","",O2001-TODAY())</f>
        <v>308</v>
      </c>
      <c r="S2001" s="29" t="str">
        <f aca="false">IF(C2001="&lt;&lt; vazio &gt;&gt;","VAZIA",IF(AND(O2001&lt;&gt;"",R2001&lt;0),"VENCIDO",IF(AND(O2001&lt;&gt;"",R2001&lt;=Parametros!$B$10),"PRÓX. VENCIMENTO",IF(F2001="Q","QUALIDADE",IF(F2001="S","BLOQUEADO",IF(F2001="R","RESTRITO/DEVOLUÇÃO",IF(OR(N2001="QUAR",N2001="QRES"),"QUARENTENA",IF(OR(B2001="DESCARTE",B2001="DEVOLUÇÃO"),"DESCARTE/DEVOLUÇÃO",IF(AND(D2001="",K2001&lt;&gt;""),"SEM LOTE",IF(AND(Q2001&lt;&gt;"",Q2001&gt;=Parametros!$B$11),"PARADO/SEM GIRO","OK"))))))))))</f>
        <v>OK</v>
      </c>
      <c r="T2001" s="29" t="str">
        <f aca="false">IF(AND($S2001="PARADO/SEM GIRO",$K2001="KG",OR(Painel!$B$5="(Todos)",A2001=Painel!$B$5)*OR(Painel!$E$5="(Todos)",P2001=Painel!$E$5)),$J2001+ROW()/10000000,"")</f>
        <v/>
      </c>
      <c r="U2001" s="29" t="str">
        <f aca="false">IF(AND($S2001="VENCIDO",$K2001="KG",OR(Painel!$B$5="(Todos)",A2001=Painel!$B$5)*OR(Painel!$E$5="(Todos)",P2001=Painel!$E$5)),$J2001+ROW()/10000000,"")</f>
        <v/>
      </c>
    </row>
    <row r="2002" customFormat="false" ht="15" hidden="false" customHeight="false" outlineLevel="0" collapsed="false">
      <c r="A2002" s="29" t="s">
        <v>53</v>
      </c>
      <c r="B2002" s="29" t="s">
        <v>3845</v>
      </c>
      <c r="C2002" s="29" t="s">
        <v>222</v>
      </c>
      <c r="D2002" s="29" t="s">
        <v>815</v>
      </c>
      <c r="E2002" s="29" t="n">
        <v>1</v>
      </c>
      <c r="F2002" s="29"/>
      <c r="G2002" s="29" t="s">
        <v>3846</v>
      </c>
      <c r="H2002" s="30" t="n">
        <v>1000</v>
      </c>
      <c r="I2002" s="31" t="n">
        <v>46283</v>
      </c>
      <c r="J2002" s="30" t="n">
        <v>1000</v>
      </c>
      <c r="K2002" s="29" t="s">
        <v>120</v>
      </c>
      <c r="L2002" s="29" t="s">
        <v>176</v>
      </c>
      <c r="M2002" s="29"/>
      <c r="N2002" s="29" t="s">
        <v>122</v>
      </c>
      <c r="O2002" s="31" t="n">
        <v>46825</v>
      </c>
      <c r="P2002" s="29" t="s">
        <v>123</v>
      </c>
      <c r="Q2002" s="29" t="n">
        <f aca="false">IFERROR(VALUE(L2002),"")</f>
        <v>2</v>
      </c>
      <c r="R2002" s="29" t="n">
        <f aca="true">IF(O2002="","",O2002-TODAY())</f>
        <v>540</v>
      </c>
      <c r="S2002" s="29" t="str">
        <f aca="false">IF(C2002="&lt;&lt; vazio &gt;&gt;","VAZIA",IF(AND(O2002&lt;&gt;"",R2002&lt;0),"VENCIDO",IF(AND(O2002&lt;&gt;"",R2002&lt;=Parametros!$B$10),"PRÓX. VENCIMENTO",IF(F2002="Q","QUALIDADE",IF(F2002="S","BLOQUEADO",IF(F2002="R","RESTRITO/DEVOLUÇÃO",IF(OR(N2002="QUAR",N2002="QRES"),"QUARENTENA",IF(OR(B2002="DESCARTE",B2002="DEVOLUÇÃO"),"DESCARTE/DEVOLUÇÃO",IF(AND(D2002="",K2002&lt;&gt;""),"SEM LOTE",IF(AND(Q2002&lt;&gt;"",Q2002&gt;=Parametros!$B$11),"PARADO/SEM GIRO","OK"))))))))))</f>
        <v>OK</v>
      </c>
      <c r="T2002" s="29" t="str">
        <f aca="false">IF(AND($S2002="PARADO/SEM GIRO",$K2002="KG",OR(Painel!$B$5="(Todos)",A2002=Painel!$B$5)*OR(Painel!$E$5="(Todos)",P2002=Painel!$E$5)),$J2002+ROW()/10000000,"")</f>
        <v/>
      </c>
      <c r="U2002" s="29" t="str">
        <f aca="false">IF(AND($S2002="VENCIDO",$K2002="KG",OR(Painel!$B$5="(Todos)",A2002=Painel!$B$5)*OR(Painel!$E$5="(Todos)",P2002=Painel!$E$5)),$J2002+ROW()/10000000,"")</f>
        <v/>
      </c>
    </row>
    <row r="2003" customFormat="false" ht="15" hidden="false" customHeight="false" outlineLevel="0" collapsed="false">
      <c r="A2003" s="29" t="s">
        <v>53</v>
      </c>
      <c r="B2003" s="29" t="s">
        <v>3847</v>
      </c>
      <c r="C2003" s="29" t="s">
        <v>157</v>
      </c>
      <c r="D2003" s="29" t="s">
        <v>2584</v>
      </c>
      <c r="E2003" s="29" t="n">
        <v>1</v>
      </c>
      <c r="F2003" s="29"/>
      <c r="G2003" s="29" t="s">
        <v>3848</v>
      </c>
      <c r="H2003" s="30" t="n">
        <v>1102.5</v>
      </c>
      <c r="I2003" s="31" t="n">
        <v>46217</v>
      </c>
      <c r="J2003" s="30" t="n">
        <v>1102.5</v>
      </c>
      <c r="K2003" s="29" t="s">
        <v>120</v>
      </c>
      <c r="L2003" s="29" t="s">
        <v>2586</v>
      </c>
      <c r="M2003" s="29"/>
      <c r="N2003" s="29" t="s">
        <v>122</v>
      </c>
      <c r="O2003" s="31" t="n">
        <v>46759</v>
      </c>
      <c r="P2003" s="29" t="s">
        <v>123</v>
      </c>
      <c r="Q2003" s="29" t="n">
        <f aca="false">IFERROR(VALUE(L2003),"")</f>
        <v>68</v>
      </c>
      <c r="R2003" s="29" t="n">
        <f aca="true">IF(O2003="","",O2003-TODAY())</f>
        <v>474</v>
      </c>
      <c r="S2003" s="29" t="str">
        <f aca="false">IF(C2003="&lt;&lt; vazio &gt;&gt;","VAZIA",IF(AND(O2003&lt;&gt;"",R2003&lt;0),"VENCIDO",IF(AND(O2003&lt;&gt;"",R2003&lt;=Parametros!$B$10),"PRÓX. VENCIMENTO",IF(F2003="Q","QUALIDADE",IF(F2003="S","BLOQUEADO",IF(F2003="R","RESTRITO/DEVOLUÇÃO",IF(OR(N2003="QUAR",N2003="QRES"),"QUARENTENA",IF(OR(B2003="DESCARTE",B2003="DEVOLUÇÃO"),"DESCARTE/DEVOLUÇÃO",IF(AND(D2003="",K2003&lt;&gt;""),"SEM LOTE",IF(AND(Q2003&lt;&gt;"",Q2003&gt;=Parametros!$B$11),"PARADO/SEM GIRO","OK"))))))))))</f>
        <v>OK</v>
      </c>
      <c r="T2003" s="29" t="str">
        <f aca="false">IF(AND($S2003="PARADO/SEM GIRO",$K2003="KG",OR(Painel!$B$5="(Todos)",A2003=Painel!$B$5)*OR(Painel!$E$5="(Todos)",P2003=Painel!$E$5)),$J2003+ROW()/10000000,"")</f>
        <v/>
      </c>
      <c r="U2003" s="29" t="str">
        <f aca="false">IF(AND($S2003="VENCIDO",$K2003="KG",OR(Painel!$B$5="(Todos)",A2003=Painel!$B$5)*OR(Painel!$E$5="(Todos)",P2003=Painel!$E$5)),$J2003+ROW()/10000000,"")</f>
        <v/>
      </c>
    </row>
    <row r="2004" customFormat="false" ht="15" hidden="false" customHeight="false" outlineLevel="0" collapsed="false">
      <c r="A2004" s="29" t="s">
        <v>53</v>
      </c>
      <c r="B2004" s="29" t="s">
        <v>3849</v>
      </c>
      <c r="C2004" s="29" t="s">
        <v>157</v>
      </c>
      <c r="D2004" s="29" t="s">
        <v>2584</v>
      </c>
      <c r="E2004" s="29" t="n">
        <v>1</v>
      </c>
      <c r="F2004" s="29"/>
      <c r="G2004" s="29" t="s">
        <v>3850</v>
      </c>
      <c r="H2004" s="30" t="n">
        <v>1102.5</v>
      </c>
      <c r="I2004" s="31" t="n">
        <v>46217</v>
      </c>
      <c r="J2004" s="30" t="n">
        <v>1102.5</v>
      </c>
      <c r="K2004" s="29" t="s">
        <v>120</v>
      </c>
      <c r="L2004" s="29" t="s">
        <v>2586</v>
      </c>
      <c r="M2004" s="29"/>
      <c r="N2004" s="29" t="s">
        <v>122</v>
      </c>
      <c r="O2004" s="31" t="n">
        <v>46759</v>
      </c>
      <c r="P2004" s="29" t="s">
        <v>123</v>
      </c>
      <c r="Q2004" s="29" t="n">
        <f aca="false">IFERROR(VALUE(L2004),"")</f>
        <v>68</v>
      </c>
      <c r="R2004" s="29" t="n">
        <f aca="true">IF(O2004="","",O2004-TODAY())</f>
        <v>474</v>
      </c>
      <c r="S2004" s="29" t="str">
        <f aca="false">IF(C2004="&lt;&lt; vazio &gt;&gt;","VAZIA",IF(AND(O2004&lt;&gt;"",R2004&lt;0),"VENCIDO",IF(AND(O2004&lt;&gt;"",R2004&lt;=Parametros!$B$10),"PRÓX. VENCIMENTO",IF(F2004="Q","QUALIDADE",IF(F2004="S","BLOQUEADO",IF(F2004="R","RESTRITO/DEVOLUÇÃO",IF(OR(N2004="QUAR",N2004="QRES"),"QUARENTENA",IF(OR(B2004="DESCARTE",B2004="DEVOLUÇÃO"),"DESCARTE/DEVOLUÇÃO",IF(AND(D2004="",K2004&lt;&gt;""),"SEM LOTE",IF(AND(Q2004&lt;&gt;"",Q2004&gt;=Parametros!$B$11),"PARADO/SEM GIRO","OK"))))))))))</f>
        <v>OK</v>
      </c>
      <c r="T2004" s="29" t="str">
        <f aca="false">IF(AND($S2004="PARADO/SEM GIRO",$K2004="KG",OR(Painel!$B$5="(Todos)",A2004=Painel!$B$5)*OR(Painel!$E$5="(Todos)",P2004=Painel!$E$5)),$J2004+ROW()/10000000,"")</f>
        <v/>
      </c>
      <c r="U2004" s="29" t="str">
        <f aca="false">IF(AND($S2004="VENCIDO",$K2004="KG",OR(Painel!$B$5="(Todos)",A2004=Painel!$B$5)*OR(Painel!$E$5="(Todos)",P2004=Painel!$E$5)),$J2004+ROW()/10000000,"")</f>
        <v/>
      </c>
    </row>
    <row r="2005" customFormat="false" ht="15" hidden="false" customHeight="false" outlineLevel="0" collapsed="false">
      <c r="A2005" s="29" t="s">
        <v>53</v>
      </c>
      <c r="B2005" s="29" t="s">
        <v>3851</v>
      </c>
      <c r="C2005" s="29" t="s">
        <v>398</v>
      </c>
      <c r="D2005" s="29" t="s">
        <v>402</v>
      </c>
      <c r="E2005" s="29" t="n">
        <v>1</v>
      </c>
      <c r="F2005" s="29"/>
      <c r="G2005" s="29" t="s">
        <v>3852</v>
      </c>
      <c r="H2005" s="30" t="n">
        <v>0</v>
      </c>
      <c r="I2005" s="31" t="n">
        <v>46280</v>
      </c>
      <c r="J2005" s="30" t="n">
        <v>1102.5</v>
      </c>
      <c r="K2005" s="29" t="s">
        <v>120</v>
      </c>
      <c r="L2005" s="29" t="s">
        <v>144</v>
      </c>
      <c r="M2005" s="29"/>
      <c r="N2005" s="29" t="s">
        <v>122</v>
      </c>
      <c r="O2005" s="31" t="n">
        <v>46641</v>
      </c>
      <c r="P2005" s="29" t="s">
        <v>123</v>
      </c>
      <c r="Q2005" s="29" t="n">
        <f aca="false">IFERROR(VALUE(L2005),"")</f>
        <v>5</v>
      </c>
      <c r="R2005" s="29" t="n">
        <f aca="true">IF(O2005="","",O2005-TODAY())</f>
        <v>356</v>
      </c>
      <c r="S2005" s="29" t="str">
        <f aca="false">IF(C2005="&lt;&lt; vazio &gt;&gt;","VAZIA",IF(AND(O2005&lt;&gt;"",R2005&lt;0),"VENCIDO",IF(AND(O2005&lt;&gt;"",R2005&lt;=Parametros!$B$10),"PRÓX. VENCIMENTO",IF(F2005="Q","QUALIDADE",IF(F2005="S","BLOQUEADO",IF(F2005="R","RESTRITO/DEVOLUÇÃO",IF(OR(N2005="QUAR",N2005="QRES"),"QUARENTENA",IF(OR(B2005="DESCARTE",B2005="DEVOLUÇÃO"),"DESCARTE/DEVOLUÇÃO",IF(AND(D2005="",K2005&lt;&gt;""),"SEM LOTE",IF(AND(Q2005&lt;&gt;"",Q2005&gt;=Parametros!$B$11),"PARADO/SEM GIRO","OK"))))))))))</f>
        <v>OK</v>
      </c>
      <c r="T2005" s="29" t="str">
        <f aca="false">IF(AND($S2005="PARADO/SEM GIRO",$K2005="KG",OR(Painel!$B$5="(Todos)",A2005=Painel!$B$5)*OR(Painel!$E$5="(Todos)",P2005=Painel!$E$5)),$J2005+ROW()/10000000,"")</f>
        <v/>
      </c>
      <c r="U2005" s="29" t="str">
        <f aca="false">IF(AND($S2005="VENCIDO",$K2005="KG",OR(Painel!$B$5="(Todos)",A2005=Painel!$B$5)*OR(Painel!$E$5="(Todos)",P2005=Painel!$E$5)),$J2005+ROW()/10000000,"")</f>
        <v/>
      </c>
    </row>
    <row r="2006" customFormat="false" ht="15" hidden="false" customHeight="false" outlineLevel="0" collapsed="false">
      <c r="A2006" s="29" t="s">
        <v>53</v>
      </c>
      <c r="B2006" s="29" t="s">
        <v>3853</v>
      </c>
      <c r="C2006" s="29" t="s">
        <v>662</v>
      </c>
      <c r="D2006" s="29" t="s">
        <v>663</v>
      </c>
      <c r="E2006" s="29" t="n">
        <v>1</v>
      </c>
      <c r="F2006" s="29"/>
      <c r="G2006" s="29" t="s">
        <v>3854</v>
      </c>
      <c r="H2006" s="30" t="n">
        <v>1000</v>
      </c>
      <c r="I2006" s="31" t="n">
        <v>46274</v>
      </c>
      <c r="J2006" s="30" t="n">
        <v>1000</v>
      </c>
      <c r="K2006" s="29" t="s">
        <v>120</v>
      </c>
      <c r="L2006" s="29" t="s">
        <v>138</v>
      </c>
      <c r="M2006" s="29"/>
      <c r="N2006" s="29" t="s">
        <v>122</v>
      </c>
      <c r="O2006" s="31" t="n">
        <v>46818</v>
      </c>
      <c r="P2006" s="29" t="s">
        <v>123</v>
      </c>
      <c r="Q2006" s="29" t="n">
        <f aca="false">IFERROR(VALUE(L2006),"")</f>
        <v>11</v>
      </c>
      <c r="R2006" s="29" t="n">
        <f aca="true">IF(O2006="","",O2006-TODAY())</f>
        <v>533</v>
      </c>
      <c r="S2006" s="29" t="str">
        <f aca="false">IF(C2006="&lt;&lt; vazio &gt;&gt;","VAZIA",IF(AND(O2006&lt;&gt;"",R2006&lt;0),"VENCIDO",IF(AND(O2006&lt;&gt;"",R2006&lt;=Parametros!$B$10),"PRÓX. VENCIMENTO",IF(F2006="Q","QUALIDADE",IF(F2006="S","BLOQUEADO",IF(F2006="R","RESTRITO/DEVOLUÇÃO",IF(OR(N2006="QUAR",N2006="QRES"),"QUARENTENA",IF(OR(B2006="DESCARTE",B2006="DEVOLUÇÃO"),"DESCARTE/DEVOLUÇÃO",IF(AND(D2006="",K2006&lt;&gt;""),"SEM LOTE",IF(AND(Q2006&lt;&gt;"",Q2006&gt;=Parametros!$B$11),"PARADO/SEM GIRO","OK"))))))))))</f>
        <v>OK</v>
      </c>
      <c r="T2006" s="29" t="str">
        <f aca="false">IF(AND($S2006="PARADO/SEM GIRO",$K2006="KG",OR(Painel!$B$5="(Todos)",A2006=Painel!$B$5)*OR(Painel!$E$5="(Todos)",P2006=Painel!$E$5)),$J2006+ROW()/10000000,"")</f>
        <v/>
      </c>
      <c r="U2006" s="29" t="str">
        <f aca="false">IF(AND($S2006="VENCIDO",$K2006="KG",OR(Painel!$B$5="(Todos)",A2006=Painel!$B$5)*OR(Painel!$E$5="(Todos)",P2006=Painel!$E$5)),$J2006+ROW()/10000000,"")</f>
        <v/>
      </c>
    </row>
    <row r="2007" customFormat="false" ht="15" hidden="false" customHeight="false" outlineLevel="0" collapsed="false">
      <c r="A2007" s="29" t="s">
        <v>53</v>
      </c>
      <c r="B2007" s="29" t="s">
        <v>3855</v>
      </c>
      <c r="C2007" s="29" t="s">
        <v>801</v>
      </c>
      <c r="D2007" s="29" t="s">
        <v>802</v>
      </c>
      <c r="E2007" s="29" t="n">
        <v>1</v>
      </c>
      <c r="F2007" s="29"/>
      <c r="G2007" s="29" t="s">
        <v>3856</v>
      </c>
      <c r="H2007" s="30" t="n">
        <v>1108.8</v>
      </c>
      <c r="I2007" s="31" t="n">
        <v>46275</v>
      </c>
      <c r="J2007" s="30" t="n">
        <v>1108.8</v>
      </c>
      <c r="K2007" s="29" t="s">
        <v>120</v>
      </c>
      <c r="L2007" s="29" t="s">
        <v>121</v>
      </c>
      <c r="M2007" s="29"/>
      <c r="N2007" s="29" t="s">
        <v>122</v>
      </c>
      <c r="O2007" s="31" t="n">
        <v>46812</v>
      </c>
      <c r="P2007" s="29" t="s">
        <v>123</v>
      </c>
      <c r="Q2007" s="29" t="n">
        <f aca="false">IFERROR(VALUE(L2007),"")</f>
        <v>10</v>
      </c>
      <c r="R2007" s="29" t="n">
        <f aca="true">IF(O2007="","",O2007-TODAY())</f>
        <v>527</v>
      </c>
      <c r="S2007" s="29" t="str">
        <f aca="false">IF(C2007="&lt;&lt; vazio &gt;&gt;","VAZIA",IF(AND(O2007&lt;&gt;"",R2007&lt;0),"VENCIDO",IF(AND(O2007&lt;&gt;"",R2007&lt;=Parametros!$B$10),"PRÓX. VENCIMENTO",IF(F2007="Q","QUALIDADE",IF(F2007="S","BLOQUEADO",IF(F2007="R","RESTRITO/DEVOLUÇÃO",IF(OR(N2007="QUAR",N2007="QRES"),"QUARENTENA",IF(OR(B2007="DESCARTE",B2007="DEVOLUÇÃO"),"DESCARTE/DEVOLUÇÃO",IF(AND(D2007="",K2007&lt;&gt;""),"SEM LOTE",IF(AND(Q2007&lt;&gt;"",Q2007&gt;=Parametros!$B$11),"PARADO/SEM GIRO","OK"))))))))))</f>
        <v>OK</v>
      </c>
      <c r="T2007" s="29" t="str">
        <f aca="false">IF(AND($S2007="PARADO/SEM GIRO",$K2007="KG",OR(Painel!$B$5="(Todos)",A2007=Painel!$B$5)*OR(Painel!$E$5="(Todos)",P2007=Painel!$E$5)),$J2007+ROW()/10000000,"")</f>
        <v/>
      </c>
      <c r="U2007" s="29" t="str">
        <f aca="false">IF(AND($S2007="VENCIDO",$K2007="KG",OR(Painel!$B$5="(Todos)",A2007=Painel!$B$5)*OR(Painel!$E$5="(Todos)",P2007=Painel!$E$5)),$J2007+ROW()/10000000,"")</f>
        <v/>
      </c>
    </row>
    <row r="2008" customFormat="false" ht="15" hidden="false" customHeight="false" outlineLevel="0" collapsed="false">
      <c r="A2008" s="29" t="s">
        <v>53</v>
      </c>
      <c r="B2008" s="29" t="s">
        <v>3857</v>
      </c>
      <c r="C2008" s="29" t="s">
        <v>785</v>
      </c>
      <c r="D2008" s="29" t="s">
        <v>3540</v>
      </c>
      <c r="E2008" s="29" t="n">
        <v>1</v>
      </c>
      <c r="F2008" s="29"/>
      <c r="G2008" s="29" t="s">
        <v>3858</v>
      </c>
      <c r="H2008" s="30" t="n">
        <v>1000</v>
      </c>
      <c r="I2008" s="31" t="n">
        <v>46270</v>
      </c>
      <c r="J2008" s="30" t="n">
        <v>1000</v>
      </c>
      <c r="K2008" s="29" t="s">
        <v>120</v>
      </c>
      <c r="L2008" s="29" t="s">
        <v>267</v>
      </c>
      <c r="M2008" s="29"/>
      <c r="N2008" s="29" t="s">
        <v>122</v>
      </c>
      <c r="O2008" s="31" t="n">
        <v>46812</v>
      </c>
      <c r="P2008" s="29" t="s">
        <v>123</v>
      </c>
      <c r="Q2008" s="29" t="n">
        <f aca="false">IFERROR(VALUE(L2008),"")</f>
        <v>15</v>
      </c>
      <c r="R2008" s="29" t="n">
        <f aca="true">IF(O2008="","",O2008-TODAY())</f>
        <v>527</v>
      </c>
      <c r="S2008" s="29" t="str">
        <f aca="false">IF(C2008="&lt;&lt; vazio &gt;&gt;","VAZIA",IF(AND(O2008&lt;&gt;"",R2008&lt;0),"VENCIDO",IF(AND(O2008&lt;&gt;"",R2008&lt;=Parametros!$B$10),"PRÓX. VENCIMENTO",IF(F2008="Q","QUALIDADE",IF(F2008="S","BLOQUEADO",IF(F2008="R","RESTRITO/DEVOLUÇÃO",IF(OR(N2008="QUAR",N2008="QRES"),"QUARENTENA",IF(OR(B2008="DESCARTE",B2008="DEVOLUÇÃO"),"DESCARTE/DEVOLUÇÃO",IF(AND(D2008="",K2008&lt;&gt;""),"SEM LOTE",IF(AND(Q2008&lt;&gt;"",Q2008&gt;=Parametros!$B$11),"PARADO/SEM GIRO","OK"))))))))))</f>
        <v>OK</v>
      </c>
      <c r="T2008" s="29" t="str">
        <f aca="false">IF(AND($S2008="PARADO/SEM GIRO",$K2008="KG",OR(Painel!$B$5="(Todos)",A2008=Painel!$B$5)*OR(Painel!$E$5="(Todos)",P2008=Painel!$E$5)),$J2008+ROW()/10000000,"")</f>
        <v/>
      </c>
      <c r="U2008" s="29" t="str">
        <f aca="false">IF(AND($S2008="VENCIDO",$K2008="KG",OR(Painel!$B$5="(Todos)",A2008=Painel!$B$5)*OR(Painel!$E$5="(Todos)",P2008=Painel!$E$5)),$J2008+ROW()/10000000,"")</f>
        <v/>
      </c>
    </row>
    <row r="2009" customFormat="false" ht="15" hidden="false" customHeight="false" outlineLevel="0" collapsed="false">
      <c r="A2009" s="29" t="s">
        <v>53</v>
      </c>
      <c r="B2009" s="29" t="s">
        <v>3859</v>
      </c>
      <c r="C2009" s="29" t="s">
        <v>167</v>
      </c>
      <c r="D2009" s="29" t="s">
        <v>765</v>
      </c>
      <c r="E2009" s="29" t="n">
        <v>1</v>
      </c>
      <c r="F2009" s="29" t="s">
        <v>268</v>
      </c>
      <c r="G2009" s="29" t="s">
        <v>3860</v>
      </c>
      <c r="H2009" s="30" t="n">
        <v>590.4</v>
      </c>
      <c r="I2009" s="31" t="n">
        <v>46283</v>
      </c>
      <c r="J2009" s="30" t="n">
        <v>590.4</v>
      </c>
      <c r="K2009" s="29" t="s">
        <v>120</v>
      </c>
      <c r="L2009" s="29" t="s">
        <v>176</v>
      </c>
      <c r="M2009" s="29"/>
      <c r="N2009" s="29" t="s">
        <v>122</v>
      </c>
      <c r="O2009" s="31" t="n">
        <v>46830</v>
      </c>
      <c r="P2009" s="29" t="s">
        <v>123</v>
      </c>
      <c r="Q2009" s="29" t="n">
        <f aca="false">IFERROR(VALUE(L2009),"")</f>
        <v>2</v>
      </c>
      <c r="R2009" s="29" t="n">
        <f aca="true">IF(O2009="","",O2009-TODAY())</f>
        <v>545</v>
      </c>
      <c r="S2009" s="29" t="str">
        <f aca="false">IF(C2009="&lt;&lt; vazio &gt;&gt;","VAZIA",IF(AND(O2009&lt;&gt;"",R2009&lt;0),"VENCIDO",IF(AND(O2009&lt;&gt;"",R2009&lt;=Parametros!$B$10),"PRÓX. VENCIMENTO",IF(F2009="Q","QUALIDADE",IF(F2009="S","BLOQUEADO",IF(F2009="R","RESTRITO/DEVOLUÇÃO",IF(OR(N2009="QUAR",N2009="QRES"),"QUARENTENA",IF(OR(B2009="DESCARTE",B2009="DEVOLUÇÃO"),"DESCARTE/DEVOLUÇÃO",IF(AND(D2009="",K2009&lt;&gt;""),"SEM LOTE",IF(AND(Q2009&lt;&gt;"",Q2009&gt;=Parametros!$B$11),"PARADO/SEM GIRO","OK"))))))))))</f>
        <v>QUALIDADE</v>
      </c>
      <c r="T2009" s="29" t="str">
        <f aca="false">IF(AND($S2009="PARADO/SEM GIRO",$K2009="KG",OR(Painel!$B$5="(Todos)",A2009=Painel!$B$5)*OR(Painel!$E$5="(Todos)",P2009=Painel!$E$5)),$J2009+ROW()/10000000,"")</f>
        <v/>
      </c>
      <c r="U2009" s="29" t="str">
        <f aca="false">IF(AND($S2009="VENCIDO",$K2009="KG",OR(Painel!$B$5="(Todos)",A2009=Painel!$B$5)*OR(Painel!$E$5="(Todos)",P2009=Painel!$E$5)),$J2009+ROW()/10000000,"")</f>
        <v/>
      </c>
    </row>
    <row r="2010" customFormat="false" ht="15" hidden="false" customHeight="false" outlineLevel="0" collapsed="false">
      <c r="A2010" s="29" t="s">
        <v>53</v>
      </c>
      <c r="B2010" s="29" t="s">
        <v>3861</v>
      </c>
      <c r="C2010" s="29" t="s">
        <v>679</v>
      </c>
      <c r="D2010" s="29" t="s">
        <v>680</v>
      </c>
      <c r="E2010" s="29" t="n">
        <v>1</v>
      </c>
      <c r="F2010" s="29"/>
      <c r="G2010" s="29" t="s">
        <v>3862</v>
      </c>
      <c r="H2010" s="30" t="n">
        <v>1080</v>
      </c>
      <c r="I2010" s="31" t="n">
        <v>46279</v>
      </c>
      <c r="J2010" s="30" t="n">
        <v>1080</v>
      </c>
      <c r="K2010" s="29" t="s">
        <v>120</v>
      </c>
      <c r="L2010" s="29" t="s">
        <v>350</v>
      </c>
      <c r="M2010" s="29"/>
      <c r="N2010" s="29" t="s">
        <v>122</v>
      </c>
      <c r="O2010" s="31" t="n">
        <v>46598</v>
      </c>
      <c r="P2010" s="29" t="s">
        <v>123</v>
      </c>
      <c r="Q2010" s="29" t="n">
        <f aca="false">IFERROR(VALUE(L2010),"")</f>
        <v>6</v>
      </c>
      <c r="R2010" s="29" t="n">
        <f aca="true">IF(O2010="","",O2010-TODAY())</f>
        <v>313</v>
      </c>
      <c r="S2010" s="29" t="str">
        <f aca="false">IF(C2010="&lt;&lt; vazio &gt;&gt;","VAZIA",IF(AND(O2010&lt;&gt;"",R2010&lt;0),"VENCIDO",IF(AND(O2010&lt;&gt;"",R2010&lt;=Parametros!$B$10),"PRÓX. VENCIMENTO",IF(F2010="Q","QUALIDADE",IF(F2010="S","BLOQUEADO",IF(F2010="R","RESTRITO/DEVOLUÇÃO",IF(OR(N2010="QUAR",N2010="QRES"),"QUARENTENA",IF(OR(B2010="DESCARTE",B2010="DEVOLUÇÃO"),"DESCARTE/DEVOLUÇÃO",IF(AND(D2010="",K2010&lt;&gt;""),"SEM LOTE",IF(AND(Q2010&lt;&gt;"",Q2010&gt;=Parametros!$B$11),"PARADO/SEM GIRO","OK"))))))))))</f>
        <v>OK</v>
      </c>
      <c r="T2010" s="29" t="str">
        <f aca="false">IF(AND($S2010="PARADO/SEM GIRO",$K2010="KG",OR(Painel!$B$5="(Todos)",A2010=Painel!$B$5)*OR(Painel!$E$5="(Todos)",P2010=Painel!$E$5)),$J2010+ROW()/10000000,"")</f>
        <v/>
      </c>
      <c r="U2010" s="29" t="str">
        <f aca="false">IF(AND($S2010="VENCIDO",$K2010="KG",OR(Painel!$B$5="(Todos)",A2010=Painel!$B$5)*OR(Painel!$E$5="(Todos)",P2010=Painel!$E$5)),$J2010+ROW()/10000000,"")</f>
        <v/>
      </c>
    </row>
    <row r="2011" customFormat="false" ht="15" hidden="false" customHeight="false" outlineLevel="0" collapsed="false">
      <c r="A2011" s="29" t="s">
        <v>53</v>
      </c>
      <c r="B2011" s="29" t="s">
        <v>3863</v>
      </c>
      <c r="C2011" s="29" t="s">
        <v>876</v>
      </c>
      <c r="D2011" s="29" t="s">
        <v>1238</v>
      </c>
      <c r="E2011" s="29" t="n">
        <v>1</v>
      </c>
      <c r="F2011" s="29" t="s">
        <v>268</v>
      </c>
      <c r="G2011" s="29" t="s">
        <v>3864</v>
      </c>
      <c r="H2011" s="30" t="n">
        <v>720</v>
      </c>
      <c r="I2011" s="31" t="n">
        <v>46280</v>
      </c>
      <c r="J2011" s="30" t="n">
        <v>720</v>
      </c>
      <c r="K2011" s="29" t="s">
        <v>120</v>
      </c>
      <c r="L2011" s="29" t="s">
        <v>144</v>
      </c>
      <c r="M2011" s="29"/>
      <c r="N2011" s="29" t="s">
        <v>122</v>
      </c>
      <c r="O2011" s="31" t="n">
        <v>46827</v>
      </c>
      <c r="P2011" s="29" t="s">
        <v>123</v>
      </c>
      <c r="Q2011" s="29" t="n">
        <f aca="false">IFERROR(VALUE(L2011),"")</f>
        <v>5</v>
      </c>
      <c r="R2011" s="29" t="n">
        <f aca="true">IF(O2011="","",O2011-TODAY())</f>
        <v>542</v>
      </c>
      <c r="S2011" s="29" t="str">
        <f aca="false">IF(C2011="&lt;&lt; vazio &gt;&gt;","VAZIA",IF(AND(O2011&lt;&gt;"",R2011&lt;0),"VENCIDO",IF(AND(O2011&lt;&gt;"",R2011&lt;=Parametros!$B$10),"PRÓX. VENCIMENTO",IF(F2011="Q","QUALIDADE",IF(F2011="S","BLOQUEADO",IF(F2011="R","RESTRITO/DEVOLUÇÃO",IF(OR(N2011="QUAR",N2011="QRES"),"QUARENTENA",IF(OR(B2011="DESCARTE",B2011="DEVOLUÇÃO"),"DESCARTE/DEVOLUÇÃO",IF(AND(D2011="",K2011&lt;&gt;""),"SEM LOTE",IF(AND(Q2011&lt;&gt;"",Q2011&gt;=Parametros!$B$11),"PARADO/SEM GIRO","OK"))))))))))</f>
        <v>QUALIDADE</v>
      </c>
      <c r="T2011" s="29" t="str">
        <f aca="false">IF(AND($S2011="PARADO/SEM GIRO",$K2011="KG",OR(Painel!$B$5="(Todos)",A2011=Painel!$B$5)*OR(Painel!$E$5="(Todos)",P2011=Painel!$E$5)),$J2011+ROW()/10000000,"")</f>
        <v/>
      </c>
      <c r="U2011" s="29" t="str">
        <f aca="false">IF(AND($S2011="VENCIDO",$K2011="KG",OR(Painel!$B$5="(Todos)",A2011=Painel!$B$5)*OR(Painel!$E$5="(Todos)",P2011=Painel!$E$5)),$J2011+ROW()/10000000,"")</f>
        <v/>
      </c>
    </row>
    <row r="2012" customFormat="false" ht="15" hidden="false" customHeight="false" outlineLevel="0" collapsed="false">
      <c r="A2012" s="29" t="s">
        <v>53</v>
      </c>
      <c r="B2012" s="29" t="s">
        <v>3865</v>
      </c>
      <c r="C2012" s="29" t="s">
        <v>161</v>
      </c>
      <c r="D2012" s="29" t="s">
        <v>1657</v>
      </c>
      <c r="E2012" s="29" t="n">
        <v>1</v>
      </c>
      <c r="F2012" s="29"/>
      <c r="G2012" s="29" t="s">
        <v>3866</v>
      </c>
      <c r="H2012" s="30" t="n">
        <v>999.9</v>
      </c>
      <c r="I2012" s="31" t="n">
        <v>46219</v>
      </c>
      <c r="J2012" s="30" t="n">
        <v>999.9</v>
      </c>
      <c r="K2012" s="29" t="s">
        <v>120</v>
      </c>
      <c r="L2012" s="29" t="s">
        <v>959</v>
      </c>
      <c r="M2012" s="29"/>
      <c r="N2012" s="29" t="s">
        <v>122</v>
      </c>
      <c r="O2012" s="31" t="n">
        <v>46764</v>
      </c>
      <c r="P2012" s="29" t="s">
        <v>123</v>
      </c>
      <c r="Q2012" s="29" t="n">
        <f aca="false">IFERROR(VALUE(L2012),"")</f>
        <v>66</v>
      </c>
      <c r="R2012" s="29" t="n">
        <f aca="true">IF(O2012="","",O2012-TODAY())</f>
        <v>479</v>
      </c>
      <c r="S2012" s="29" t="str">
        <f aca="false">IF(C2012="&lt;&lt; vazio &gt;&gt;","VAZIA",IF(AND(O2012&lt;&gt;"",R2012&lt;0),"VENCIDO",IF(AND(O2012&lt;&gt;"",R2012&lt;=Parametros!$B$10),"PRÓX. VENCIMENTO",IF(F2012="Q","QUALIDADE",IF(F2012="S","BLOQUEADO",IF(F2012="R","RESTRITO/DEVOLUÇÃO",IF(OR(N2012="QUAR",N2012="QRES"),"QUARENTENA",IF(OR(B2012="DESCARTE",B2012="DEVOLUÇÃO"),"DESCARTE/DEVOLUÇÃO",IF(AND(D2012="",K2012&lt;&gt;""),"SEM LOTE",IF(AND(Q2012&lt;&gt;"",Q2012&gt;=Parametros!$B$11),"PARADO/SEM GIRO","OK"))))))))))</f>
        <v>OK</v>
      </c>
      <c r="T2012" s="29" t="str">
        <f aca="false">IF(AND($S2012="PARADO/SEM GIRO",$K2012="KG",OR(Painel!$B$5="(Todos)",A2012=Painel!$B$5)*OR(Painel!$E$5="(Todos)",P2012=Painel!$E$5)),$J2012+ROW()/10000000,"")</f>
        <v/>
      </c>
      <c r="U2012" s="29" t="str">
        <f aca="false">IF(AND($S2012="VENCIDO",$K2012="KG",OR(Painel!$B$5="(Todos)",A2012=Painel!$B$5)*OR(Painel!$E$5="(Todos)",P2012=Painel!$E$5)),$J2012+ROW()/10000000,"")</f>
        <v/>
      </c>
    </row>
    <row r="2013" customFormat="false" ht="15" hidden="false" customHeight="false" outlineLevel="0" collapsed="false">
      <c r="A2013" s="29" t="s">
        <v>53</v>
      </c>
      <c r="B2013" s="29" t="s">
        <v>3867</v>
      </c>
      <c r="C2013" s="29" t="s">
        <v>707</v>
      </c>
      <c r="D2013" s="29" t="s">
        <v>2685</v>
      </c>
      <c r="E2013" s="29" t="n">
        <v>1</v>
      </c>
      <c r="F2013" s="29" t="s">
        <v>268</v>
      </c>
      <c r="G2013" s="29" t="s">
        <v>3868</v>
      </c>
      <c r="H2013" s="30" t="n">
        <v>800</v>
      </c>
      <c r="I2013" s="31" t="n">
        <v>46282</v>
      </c>
      <c r="J2013" s="30" t="n">
        <v>800</v>
      </c>
      <c r="K2013" s="29" t="s">
        <v>120</v>
      </c>
      <c r="L2013" s="29" t="s">
        <v>400</v>
      </c>
      <c r="M2013" s="29"/>
      <c r="N2013" s="29" t="s">
        <v>122</v>
      </c>
      <c r="O2013" s="31" t="n">
        <v>46826</v>
      </c>
      <c r="P2013" s="29" t="s">
        <v>123</v>
      </c>
      <c r="Q2013" s="29" t="n">
        <f aca="false">IFERROR(VALUE(L2013),"")</f>
        <v>3</v>
      </c>
      <c r="R2013" s="29" t="n">
        <f aca="true">IF(O2013="","",O2013-TODAY())</f>
        <v>541</v>
      </c>
      <c r="S2013" s="29" t="str">
        <f aca="false">IF(C2013="&lt;&lt; vazio &gt;&gt;","VAZIA",IF(AND(O2013&lt;&gt;"",R2013&lt;0),"VENCIDO",IF(AND(O2013&lt;&gt;"",R2013&lt;=Parametros!$B$10),"PRÓX. VENCIMENTO",IF(F2013="Q","QUALIDADE",IF(F2013="S","BLOQUEADO",IF(F2013="R","RESTRITO/DEVOLUÇÃO",IF(OR(N2013="QUAR",N2013="QRES"),"QUARENTENA",IF(OR(B2013="DESCARTE",B2013="DEVOLUÇÃO"),"DESCARTE/DEVOLUÇÃO",IF(AND(D2013="",K2013&lt;&gt;""),"SEM LOTE",IF(AND(Q2013&lt;&gt;"",Q2013&gt;=Parametros!$B$11),"PARADO/SEM GIRO","OK"))))))))))</f>
        <v>QUALIDADE</v>
      </c>
      <c r="T2013" s="29" t="str">
        <f aca="false">IF(AND($S2013="PARADO/SEM GIRO",$K2013="KG",OR(Painel!$B$5="(Todos)",A2013=Painel!$B$5)*OR(Painel!$E$5="(Todos)",P2013=Painel!$E$5)),$J2013+ROW()/10000000,"")</f>
        <v/>
      </c>
      <c r="U2013" s="29" t="str">
        <f aca="false">IF(AND($S2013="VENCIDO",$K2013="KG",OR(Painel!$B$5="(Todos)",A2013=Painel!$B$5)*OR(Painel!$E$5="(Todos)",P2013=Painel!$E$5)),$J2013+ROW()/10000000,"")</f>
        <v/>
      </c>
    </row>
    <row r="2014" customFormat="false" ht="15" hidden="false" customHeight="false" outlineLevel="0" collapsed="false">
      <c r="A2014" s="29" t="s">
        <v>53</v>
      </c>
      <c r="B2014" s="29" t="s">
        <v>3869</v>
      </c>
      <c r="C2014" s="29" t="s">
        <v>691</v>
      </c>
      <c r="D2014" s="29" t="s">
        <v>3870</v>
      </c>
      <c r="E2014" s="29" t="n">
        <v>1</v>
      </c>
      <c r="F2014" s="29" t="s">
        <v>137</v>
      </c>
      <c r="G2014" s="29" t="s">
        <v>3871</v>
      </c>
      <c r="H2014" s="30" t="n">
        <v>400</v>
      </c>
      <c r="I2014" s="31" t="n">
        <v>46280</v>
      </c>
      <c r="J2014" s="30" t="n">
        <v>400</v>
      </c>
      <c r="K2014" s="29" t="s">
        <v>120</v>
      </c>
      <c r="L2014" s="29" t="s">
        <v>144</v>
      </c>
      <c r="M2014" s="29"/>
      <c r="N2014" s="29" t="s">
        <v>122</v>
      </c>
      <c r="O2014" s="31" t="n">
        <v>46278</v>
      </c>
      <c r="P2014" s="29" t="s">
        <v>123</v>
      </c>
      <c r="Q2014" s="29" t="n">
        <f aca="false">IFERROR(VALUE(L2014),"")</f>
        <v>5</v>
      </c>
      <c r="R2014" s="29" t="n">
        <f aca="true">IF(O2014="","",O2014-TODAY())</f>
        <v>-7</v>
      </c>
      <c r="S2014" s="29" t="str">
        <f aca="false">IF(C2014="&lt;&lt; vazio &gt;&gt;","VAZIA",IF(AND(O2014&lt;&gt;"",R2014&lt;0),"VENCIDO",IF(AND(O2014&lt;&gt;"",R2014&lt;=Parametros!$B$10),"PRÓX. VENCIMENTO",IF(F2014="Q","QUALIDADE",IF(F2014="S","BLOQUEADO",IF(F2014="R","RESTRITO/DEVOLUÇÃO",IF(OR(N2014="QUAR",N2014="QRES"),"QUARENTENA",IF(OR(B2014="DESCARTE",B2014="DEVOLUÇÃO"),"DESCARTE/DEVOLUÇÃO",IF(AND(D2014="",K2014&lt;&gt;""),"SEM LOTE",IF(AND(Q2014&lt;&gt;"",Q2014&gt;=Parametros!$B$11),"PARADO/SEM GIRO","OK"))))))))))</f>
        <v>VENCIDO</v>
      </c>
      <c r="T2014" s="29" t="str">
        <f aca="false">IF(AND($S2014="PARADO/SEM GIRO",$K2014="KG",OR(Painel!$B$5="(Todos)",A2014=Painel!$B$5)*OR(Painel!$E$5="(Todos)",P2014=Painel!$E$5)),$J2014+ROW()/10000000,"")</f>
        <v/>
      </c>
      <c r="U2014" s="29" t="n">
        <f aca="false">IF(AND($S2014="VENCIDO",$K2014="KG",OR(Painel!$B$5="(Todos)",A2014=Painel!$B$5)*OR(Painel!$E$5="(Todos)",P2014=Painel!$E$5)),$J2014+ROW()/10000000,"")</f>
        <v>400.0002014</v>
      </c>
    </row>
    <row r="2015" customFormat="false" ht="15" hidden="false" customHeight="false" outlineLevel="0" collapsed="false">
      <c r="A2015" s="29" t="s">
        <v>53</v>
      </c>
      <c r="B2015" s="29" t="s">
        <v>3872</v>
      </c>
      <c r="C2015" s="29" t="s">
        <v>1274</v>
      </c>
      <c r="D2015" s="29" t="s">
        <v>3140</v>
      </c>
      <c r="E2015" s="29" t="n">
        <v>1</v>
      </c>
      <c r="F2015" s="29"/>
      <c r="G2015" s="29" t="s">
        <v>3873</v>
      </c>
      <c r="H2015" s="30" t="n">
        <v>1000</v>
      </c>
      <c r="I2015" s="31" t="n">
        <v>46266</v>
      </c>
      <c r="J2015" s="30" t="n">
        <v>1000</v>
      </c>
      <c r="K2015" s="29" t="s">
        <v>120</v>
      </c>
      <c r="L2015" s="29" t="s">
        <v>180</v>
      </c>
      <c r="M2015" s="29"/>
      <c r="N2015" s="29" t="s">
        <v>122</v>
      </c>
      <c r="O2015" s="31" t="n">
        <v>46548</v>
      </c>
      <c r="P2015" s="29" t="s">
        <v>123</v>
      </c>
      <c r="Q2015" s="29" t="n">
        <f aca="false">IFERROR(VALUE(L2015),"")</f>
        <v>19</v>
      </c>
      <c r="R2015" s="29" t="n">
        <f aca="true">IF(O2015="","",O2015-TODAY())</f>
        <v>263</v>
      </c>
      <c r="S2015" s="29" t="str">
        <f aca="false">IF(C2015="&lt;&lt; vazio &gt;&gt;","VAZIA",IF(AND(O2015&lt;&gt;"",R2015&lt;0),"VENCIDO",IF(AND(O2015&lt;&gt;"",R2015&lt;=Parametros!$B$10),"PRÓX. VENCIMENTO",IF(F2015="Q","QUALIDADE",IF(F2015="S","BLOQUEADO",IF(F2015="R","RESTRITO/DEVOLUÇÃO",IF(OR(N2015="QUAR",N2015="QRES"),"QUARENTENA",IF(OR(B2015="DESCARTE",B2015="DEVOLUÇÃO"),"DESCARTE/DEVOLUÇÃO",IF(AND(D2015="",K2015&lt;&gt;""),"SEM LOTE",IF(AND(Q2015&lt;&gt;"",Q2015&gt;=Parametros!$B$11),"PARADO/SEM GIRO","OK"))))))))))</f>
        <v>OK</v>
      </c>
      <c r="T2015" s="29" t="str">
        <f aca="false">IF(AND($S2015="PARADO/SEM GIRO",$K2015="KG",OR(Painel!$B$5="(Todos)",A2015=Painel!$B$5)*OR(Painel!$E$5="(Todos)",P2015=Painel!$E$5)),$J2015+ROW()/10000000,"")</f>
        <v/>
      </c>
      <c r="U2015" s="29" t="str">
        <f aca="false">IF(AND($S2015="VENCIDO",$K2015="KG",OR(Painel!$B$5="(Todos)",A2015=Painel!$B$5)*OR(Painel!$E$5="(Todos)",P2015=Painel!$E$5)),$J2015+ROW()/10000000,"")</f>
        <v/>
      </c>
    </row>
    <row r="2016" customFormat="false" ht="15" hidden="false" customHeight="false" outlineLevel="0" collapsed="false">
      <c r="A2016" s="29" t="s">
        <v>53</v>
      </c>
      <c r="B2016" s="29" t="s">
        <v>3874</v>
      </c>
      <c r="C2016" s="29" t="s">
        <v>785</v>
      </c>
      <c r="D2016" s="29" t="s">
        <v>841</v>
      </c>
      <c r="E2016" s="29" t="n">
        <v>1</v>
      </c>
      <c r="F2016" s="29"/>
      <c r="G2016" s="29" t="s">
        <v>3875</v>
      </c>
      <c r="H2016" s="30" t="n">
        <v>1000</v>
      </c>
      <c r="I2016" s="31" t="n">
        <v>46282</v>
      </c>
      <c r="J2016" s="30" t="n">
        <v>1000</v>
      </c>
      <c r="K2016" s="29" t="s">
        <v>120</v>
      </c>
      <c r="L2016" s="29" t="s">
        <v>400</v>
      </c>
      <c r="M2016" s="29"/>
      <c r="N2016" s="29" t="s">
        <v>122</v>
      </c>
      <c r="O2016" s="31" t="n">
        <v>46825</v>
      </c>
      <c r="P2016" s="29" t="s">
        <v>123</v>
      </c>
      <c r="Q2016" s="29" t="n">
        <f aca="false">IFERROR(VALUE(L2016),"")</f>
        <v>3</v>
      </c>
      <c r="R2016" s="29" t="n">
        <f aca="true">IF(O2016="","",O2016-TODAY())</f>
        <v>540</v>
      </c>
      <c r="S2016" s="29" t="str">
        <f aca="false">IF(C2016="&lt;&lt; vazio &gt;&gt;","VAZIA",IF(AND(O2016&lt;&gt;"",R2016&lt;0),"VENCIDO",IF(AND(O2016&lt;&gt;"",R2016&lt;=Parametros!$B$10),"PRÓX. VENCIMENTO",IF(F2016="Q","QUALIDADE",IF(F2016="S","BLOQUEADO",IF(F2016="R","RESTRITO/DEVOLUÇÃO",IF(OR(N2016="QUAR",N2016="QRES"),"QUARENTENA",IF(OR(B2016="DESCARTE",B2016="DEVOLUÇÃO"),"DESCARTE/DEVOLUÇÃO",IF(AND(D2016="",K2016&lt;&gt;""),"SEM LOTE",IF(AND(Q2016&lt;&gt;"",Q2016&gt;=Parametros!$B$11),"PARADO/SEM GIRO","OK"))))))))))</f>
        <v>OK</v>
      </c>
      <c r="T2016" s="29" t="str">
        <f aca="false">IF(AND($S2016="PARADO/SEM GIRO",$K2016="KG",OR(Painel!$B$5="(Todos)",A2016=Painel!$B$5)*OR(Painel!$E$5="(Todos)",P2016=Painel!$E$5)),$J2016+ROW()/10000000,"")</f>
        <v/>
      </c>
      <c r="U2016" s="29" t="str">
        <f aca="false">IF(AND($S2016="VENCIDO",$K2016="KG",OR(Painel!$B$5="(Todos)",A2016=Painel!$B$5)*OR(Painel!$E$5="(Todos)",P2016=Painel!$E$5)),$J2016+ROW()/10000000,"")</f>
        <v/>
      </c>
    </row>
    <row r="2017" customFormat="false" ht="15" hidden="false" customHeight="false" outlineLevel="0" collapsed="false">
      <c r="A2017" s="29" t="s">
        <v>53</v>
      </c>
      <c r="B2017" s="29" t="s">
        <v>3876</v>
      </c>
      <c r="C2017" s="29" t="s">
        <v>785</v>
      </c>
      <c r="D2017" s="29" t="s">
        <v>3540</v>
      </c>
      <c r="E2017" s="29" t="n">
        <v>1</v>
      </c>
      <c r="F2017" s="29"/>
      <c r="G2017" s="29" t="s">
        <v>3877</v>
      </c>
      <c r="H2017" s="30" t="n">
        <v>1000</v>
      </c>
      <c r="I2017" s="31" t="n">
        <v>46270</v>
      </c>
      <c r="J2017" s="30" t="n">
        <v>1000</v>
      </c>
      <c r="K2017" s="29" t="s">
        <v>120</v>
      </c>
      <c r="L2017" s="29" t="s">
        <v>267</v>
      </c>
      <c r="M2017" s="29"/>
      <c r="N2017" s="29" t="s">
        <v>122</v>
      </c>
      <c r="O2017" s="31" t="n">
        <v>46812</v>
      </c>
      <c r="P2017" s="29" t="s">
        <v>123</v>
      </c>
      <c r="Q2017" s="29" t="n">
        <f aca="false">IFERROR(VALUE(L2017),"")</f>
        <v>15</v>
      </c>
      <c r="R2017" s="29" t="n">
        <f aca="true">IF(O2017="","",O2017-TODAY())</f>
        <v>527</v>
      </c>
      <c r="S2017" s="29" t="str">
        <f aca="false">IF(C2017="&lt;&lt; vazio &gt;&gt;","VAZIA",IF(AND(O2017&lt;&gt;"",R2017&lt;0),"VENCIDO",IF(AND(O2017&lt;&gt;"",R2017&lt;=Parametros!$B$10),"PRÓX. VENCIMENTO",IF(F2017="Q","QUALIDADE",IF(F2017="S","BLOQUEADO",IF(F2017="R","RESTRITO/DEVOLUÇÃO",IF(OR(N2017="QUAR",N2017="QRES"),"QUARENTENA",IF(OR(B2017="DESCARTE",B2017="DEVOLUÇÃO"),"DESCARTE/DEVOLUÇÃO",IF(AND(D2017="",K2017&lt;&gt;""),"SEM LOTE",IF(AND(Q2017&lt;&gt;"",Q2017&gt;=Parametros!$B$11),"PARADO/SEM GIRO","OK"))))))))))</f>
        <v>OK</v>
      </c>
      <c r="T2017" s="29" t="str">
        <f aca="false">IF(AND($S2017="PARADO/SEM GIRO",$K2017="KG",OR(Painel!$B$5="(Todos)",A2017=Painel!$B$5)*OR(Painel!$E$5="(Todos)",P2017=Painel!$E$5)),$J2017+ROW()/10000000,"")</f>
        <v/>
      </c>
      <c r="U2017" s="29" t="str">
        <f aca="false">IF(AND($S2017="VENCIDO",$K2017="KG",OR(Painel!$B$5="(Todos)",A2017=Painel!$B$5)*OR(Painel!$E$5="(Todos)",P2017=Painel!$E$5)),$J2017+ROW()/10000000,"")</f>
        <v/>
      </c>
    </row>
    <row r="2018" customFormat="false" ht="15" hidden="false" customHeight="false" outlineLevel="0" collapsed="false">
      <c r="A2018" s="29" t="s">
        <v>53</v>
      </c>
      <c r="B2018" s="29" t="s">
        <v>3878</v>
      </c>
      <c r="C2018" s="29" t="s">
        <v>1274</v>
      </c>
      <c r="D2018" s="29" t="s">
        <v>3879</v>
      </c>
      <c r="E2018" s="29" t="n">
        <v>1</v>
      </c>
      <c r="F2018" s="29"/>
      <c r="G2018" s="29" t="s">
        <v>3880</v>
      </c>
      <c r="H2018" s="30" t="n">
        <v>1000</v>
      </c>
      <c r="I2018" s="31" t="n">
        <v>46230</v>
      </c>
      <c r="J2018" s="30" t="n">
        <v>1000</v>
      </c>
      <c r="K2018" s="29" t="s">
        <v>120</v>
      </c>
      <c r="L2018" s="29" t="s">
        <v>1277</v>
      </c>
      <c r="M2018" s="29"/>
      <c r="N2018" s="29" t="s">
        <v>122</v>
      </c>
      <c r="O2018" s="31" t="n">
        <v>46587</v>
      </c>
      <c r="P2018" s="29" t="s">
        <v>123</v>
      </c>
      <c r="Q2018" s="29" t="n">
        <f aca="false">IFERROR(VALUE(L2018),"")</f>
        <v>55</v>
      </c>
      <c r="R2018" s="29" t="n">
        <f aca="true">IF(O2018="","",O2018-TODAY())</f>
        <v>302</v>
      </c>
      <c r="S2018" s="29" t="str">
        <f aca="false">IF(C2018="&lt;&lt; vazio &gt;&gt;","VAZIA",IF(AND(O2018&lt;&gt;"",R2018&lt;0),"VENCIDO",IF(AND(O2018&lt;&gt;"",R2018&lt;=Parametros!$B$10),"PRÓX. VENCIMENTO",IF(F2018="Q","QUALIDADE",IF(F2018="S","BLOQUEADO",IF(F2018="R","RESTRITO/DEVOLUÇÃO",IF(OR(N2018="QUAR",N2018="QRES"),"QUARENTENA",IF(OR(B2018="DESCARTE",B2018="DEVOLUÇÃO"),"DESCARTE/DEVOLUÇÃO",IF(AND(D2018="",K2018&lt;&gt;""),"SEM LOTE",IF(AND(Q2018&lt;&gt;"",Q2018&gt;=Parametros!$B$11),"PARADO/SEM GIRO","OK"))))))))))</f>
        <v>OK</v>
      </c>
      <c r="T2018" s="29" t="str">
        <f aca="false">IF(AND($S2018="PARADO/SEM GIRO",$K2018="KG",OR(Painel!$B$5="(Todos)",A2018=Painel!$B$5)*OR(Painel!$E$5="(Todos)",P2018=Painel!$E$5)),$J2018+ROW()/10000000,"")</f>
        <v/>
      </c>
      <c r="U2018" s="29" t="str">
        <f aca="false">IF(AND($S2018="VENCIDO",$K2018="KG",OR(Painel!$B$5="(Todos)",A2018=Painel!$B$5)*OR(Painel!$E$5="(Todos)",P2018=Painel!$E$5)),$J2018+ROW()/10000000,"")</f>
        <v/>
      </c>
    </row>
    <row r="2019" customFormat="false" ht="15" hidden="false" customHeight="false" outlineLevel="0" collapsed="false">
      <c r="A2019" s="29" t="s">
        <v>53</v>
      </c>
      <c r="B2019" s="29" t="s">
        <v>3881</v>
      </c>
      <c r="C2019" s="29" t="s">
        <v>398</v>
      </c>
      <c r="D2019" s="29" t="s">
        <v>402</v>
      </c>
      <c r="E2019" s="29" t="n">
        <v>1</v>
      </c>
      <c r="F2019" s="29"/>
      <c r="G2019" s="29" t="s">
        <v>3882</v>
      </c>
      <c r="H2019" s="30" t="n">
        <v>1102.5</v>
      </c>
      <c r="I2019" s="31" t="n">
        <v>46280</v>
      </c>
      <c r="J2019" s="30" t="n">
        <v>1102.5</v>
      </c>
      <c r="K2019" s="29" t="s">
        <v>120</v>
      </c>
      <c r="L2019" s="29" t="s">
        <v>144</v>
      </c>
      <c r="M2019" s="29"/>
      <c r="N2019" s="29" t="s">
        <v>122</v>
      </c>
      <c r="O2019" s="31" t="n">
        <v>46641</v>
      </c>
      <c r="P2019" s="29" t="s">
        <v>123</v>
      </c>
      <c r="Q2019" s="29" t="n">
        <f aca="false">IFERROR(VALUE(L2019),"")</f>
        <v>5</v>
      </c>
      <c r="R2019" s="29" t="n">
        <f aca="true">IF(O2019="","",O2019-TODAY())</f>
        <v>356</v>
      </c>
      <c r="S2019" s="29" t="str">
        <f aca="false">IF(C2019="&lt;&lt; vazio &gt;&gt;","VAZIA",IF(AND(O2019&lt;&gt;"",R2019&lt;0),"VENCIDO",IF(AND(O2019&lt;&gt;"",R2019&lt;=Parametros!$B$10),"PRÓX. VENCIMENTO",IF(F2019="Q","QUALIDADE",IF(F2019="S","BLOQUEADO",IF(F2019="R","RESTRITO/DEVOLUÇÃO",IF(OR(N2019="QUAR",N2019="QRES"),"QUARENTENA",IF(OR(B2019="DESCARTE",B2019="DEVOLUÇÃO"),"DESCARTE/DEVOLUÇÃO",IF(AND(D2019="",K2019&lt;&gt;""),"SEM LOTE",IF(AND(Q2019&lt;&gt;"",Q2019&gt;=Parametros!$B$11),"PARADO/SEM GIRO","OK"))))))))))</f>
        <v>OK</v>
      </c>
      <c r="T2019" s="29" t="str">
        <f aca="false">IF(AND($S2019="PARADO/SEM GIRO",$K2019="KG",OR(Painel!$B$5="(Todos)",A2019=Painel!$B$5)*OR(Painel!$E$5="(Todos)",P2019=Painel!$E$5)),$J2019+ROW()/10000000,"")</f>
        <v/>
      </c>
      <c r="U2019" s="29" t="str">
        <f aca="false">IF(AND($S2019="VENCIDO",$K2019="KG",OR(Painel!$B$5="(Todos)",A2019=Painel!$B$5)*OR(Painel!$E$5="(Todos)",P2019=Painel!$E$5)),$J2019+ROW()/10000000,"")</f>
        <v/>
      </c>
    </row>
    <row r="2020" customFormat="false" ht="15" hidden="false" customHeight="false" outlineLevel="0" collapsed="false">
      <c r="A2020" s="29" t="s">
        <v>53</v>
      </c>
      <c r="B2020" s="29" t="s">
        <v>3883</v>
      </c>
      <c r="C2020" s="29" t="s">
        <v>3884</v>
      </c>
      <c r="D2020" s="29" t="s">
        <v>3885</v>
      </c>
      <c r="E2020" s="29" t="n">
        <v>1</v>
      </c>
      <c r="F2020" s="29"/>
      <c r="G2020" s="29" t="s">
        <v>3886</v>
      </c>
      <c r="H2020" s="30" t="n">
        <v>24</v>
      </c>
      <c r="I2020" s="31" t="n">
        <v>46265</v>
      </c>
      <c r="J2020" s="30" t="n">
        <v>24</v>
      </c>
      <c r="K2020" s="29" t="s">
        <v>120</v>
      </c>
      <c r="L2020" s="29" t="s">
        <v>216</v>
      </c>
      <c r="M2020" s="29"/>
      <c r="N2020" s="29" t="s">
        <v>134</v>
      </c>
      <c r="O2020" s="31" t="n">
        <v>46306</v>
      </c>
      <c r="P2020" s="29" t="s">
        <v>123</v>
      </c>
      <c r="Q2020" s="29" t="n">
        <f aca="false">IFERROR(VALUE(L2020),"")</f>
        <v>20</v>
      </c>
      <c r="R2020" s="29" t="n">
        <f aca="true">IF(O2020="","",O2020-TODAY())</f>
        <v>21</v>
      </c>
      <c r="S2020" s="29" t="str">
        <f aca="false">IF(C2020="&lt;&lt; vazio &gt;&gt;","VAZIA",IF(AND(O2020&lt;&gt;"",R2020&lt;0),"VENCIDO",IF(AND(O2020&lt;&gt;"",R2020&lt;=Parametros!$B$10),"PRÓX. VENCIMENTO",IF(F2020="Q","QUALIDADE",IF(F2020="S","BLOQUEADO",IF(F2020="R","RESTRITO/DEVOLUÇÃO",IF(OR(N2020="QUAR",N2020="QRES"),"QUARENTENA",IF(OR(B2020="DESCARTE",B2020="DEVOLUÇÃO"),"DESCARTE/DEVOLUÇÃO",IF(AND(D2020="",K2020&lt;&gt;""),"SEM LOTE",IF(AND(Q2020&lt;&gt;"",Q2020&gt;=Parametros!$B$11),"PARADO/SEM GIRO","OK"))))))))))</f>
        <v>PRÓX. VENCIMENTO</v>
      </c>
      <c r="T2020" s="29" t="str">
        <f aca="false">IF(AND($S2020="PARADO/SEM GIRO",$K2020="KG",OR(Painel!$B$5="(Todos)",A2020=Painel!$B$5)*OR(Painel!$E$5="(Todos)",P2020=Painel!$E$5)),$J2020+ROW()/10000000,"")</f>
        <v/>
      </c>
      <c r="U2020" s="29" t="str">
        <f aca="false">IF(AND($S2020="VENCIDO",$K2020="KG",OR(Painel!$B$5="(Todos)",A2020=Painel!$B$5)*OR(Painel!$E$5="(Todos)",P2020=Painel!$E$5)),$J2020+ROW()/10000000,"")</f>
        <v/>
      </c>
    </row>
    <row r="2021" customFormat="false" ht="15" hidden="false" customHeight="false" outlineLevel="0" collapsed="false">
      <c r="A2021" s="29" t="s">
        <v>53</v>
      </c>
      <c r="B2021" s="29" t="s">
        <v>3887</v>
      </c>
      <c r="C2021" s="29" t="s">
        <v>222</v>
      </c>
      <c r="D2021" s="29" t="s">
        <v>3888</v>
      </c>
      <c r="E2021" s="29" t="n">
        <v>1</v>
      </c>
      <c r="F2021" s="29" t="s">
        <v>137</v>
      </c>
      <c r="G2021" s="29" t="s">
        <v>3889</v>
      </c>
      <c r="H2021" s="30" t="n">
        <v>1000</v>
      </c>
      <c r="I2021" s="31" t="n">
        <v>46223</v>
      </c>
      <c r="J2021" s="30" t="n">
        <v>1000</v>
      </c>
      <c r="K2021" s="29" t="s">
        <v>120</v>
      </c>
      <c r="L2021" s="29" t="s">
        <v>3890</v>
      </c>
      <c r="M2021" s="29"/>
      <c r="N2021" s="29" t="s">
        <v>122</v>
      </c>
      <c r="O2021" s="31" t="n">
        <v>46764</v>
      </c>
      <c r="P2021" s="29" t="s">
        <v>123</v>
      </c>
      <c r="Q2021" s="29" t="n">
        <f aca="false">IFERROR(VALUE(L2021),"")</f>
        <v>62</v>
      </c>
      <c r="R2021" s="29" t="n">
        <f aca="true">IF(O2021="","",O2021-TODAY())</f>
        <v>479</v>
      </c>
      <c r="S2021" s="29" t="str">
        <f aca="false">IF(C2021="&lt;&lt; vazio &gt;&gt;","VAZIA",IF(AND(O2021&lt;&gt;"",R2021&lt;0),"VENCIDO",IF(AND(O2021&lt;&gt;"",R2021&lt;=Parametros!$B$10),"PRÓX. VENCIMENTO",IF(F2021="Q","QUALIDADE",IF(F2021="S","BLOQUEADO",IF(F2021="R","RESTRITO/DEVOLUÇÃO",IF(OR(N2021="QUAR",N2021="QRES"),"QUARENTENA",IF(OR(B2021="DESCARTE",B2021="DEVOLUÇÃO"),"DESCARTE/DEVOLUÇÃO",IF(AND(D2021="",K2021&lt;&gt;""),"SEM LOTE",IF(AND(Q2021&lt;&gt;"",Q2021&gt;=Parametros!$B$11),"PARADO/SEM GIRO","OK"))))))))))</f>
        <v>BLOQUEADO</v>
      </c>
      <c r="T2021" s="29" t="str">
        <f aca="false">IF(AND($S2021="PARADO/SEM GIRO",$K2021="KG",OR(Painel!$B$5="(Todos)",A2021=Painel!$B$5)*OR(Painel!$E$5="(Todos)",P2021=Painel!$E$5)),$J2021+ROW()/10000000,"")</f>
        <v/>
      </c>
      <c r="U2021" s="29" t="str">
        <f aca="false">IF(AND($S2021="VENCIDO",$K2021="KG",OR(Painel!$B$5="(Todos)",A2021=Painel!$B$5)*OR(Painel!$E$5="(Todos)",P2021=Painel!$E$5)),$J2021+ROW()/10000000,"")</f>
        <v/>
      </c>
    </row>
    <row r="2022" customFormat="false" ht="15" hidden="false" customHeight="false" outlineLevel="0" collapsed="false">
      <c r="A2022" s="29" t="s">
        <v>53</v>
      </c>
      <c r="B2022" s="29" t="s">
        <v>3891</v>
      </c>
      <c r="C2022" s="29" t="s">
        <v>317</v>
      </c>
      <c r="D2022" s="29" t="s">
        <v>1006</v>
      </c>
      <c r="E2022" s="29" t="n">
        <v>1</v>
      </c>
      <c r="F2022" s="29" t="s">
        <v>268</v>
      </c>
      <c r="G2022" s="29" t="s">
        <v>3892</v>
      </c>
      <c r="H2022" s="30" t="n">
        <v>590.4</v>
      </c>
      <c r="I2022" s="31" t="n">
        <v>46285</v>
      </c>
      <c r="J2022" s="30" t="n">
        <v>590.4</v>
      </c>
      <c r="K2022" s="29" t="s">
        <v>120</v>
      </c>
      <c r="L2022" s="29" t="s">
        <v>116</v>
      </c>
      <c r="M2022" s="29"/>
      <c r="N2022" s="29" t="s">
        <v>122</v>
      </c>
      <c r="O2022" s="31" t="n">
        <v>46831</v>
      </c>
      <c r="P2022" s="29" t="s">
        <v>123</v>
      </c>
      <c r="Q2022" s="29" t="n">
        <f aca="false">IFERROR(VALUE(L2022),"")</f>
        <v>0</v>
      </c>
      <c r="R2022" s="29" t="n">
        <f aca="true">IF(O2022="","",O2022-TODAY())</f>
        <v>546</v>
      </c>
      <c r="S2022" s="29" t="str">
        <f aca="false">IF(C2022="&lt;&lt; vazio &gt;&gt;","VAZIA",IF(AND(O2022&lt;&gt;"",R2022&lt;0),"VENCIDO",IF(AND(O2022&lt;&gt;"",R2022&lt;=Parametros!$B$10),"PRÓX. VENCIMENTO",IF(F2022="Q","QUALIDADE",IF(F2022="S","BLOQUEADO",IF(F2022="R","RESTRITO/DEVOLUÇÃO",IF(OR(N2022="QUAR",N2022="QRES"),"QUARENTENA",IF(OR(B2022="DESCARTE",B2022="DEVOLUÇÃO"),"DESCARTE/DEVOLUÇÃO",IF(AND(D2022="",K2022&lt;&gt;""),"SEM LOTE",IF(AND(Q2022&lt;&gt;"",Q2022&gt;=Parametros!$B$11),"PARADO/SEM GIRO","OK"))))))))))</f>
        <v>QUALIDADE</v>
      </c>
      <c r="T2022" s="29" t="str">
        <f aca="false">IF(AND($S2022="PARADO/SEM GIRO",$K2022="KG",OR(Painel!$B$5="(Todos)",A2022=Painel!$B$5)*OR(Painel!$E$5="(Todos)",P2022=Painel!$E$5)),$J2022+ROW()/10000000,"")</f>
        <v/>
      </c>
      <c r="U2022" s="29" t="str">
        <f aca="false">IF(AND($S2022="VENCIDO",$K2022="KG",OR(Painel!$B$5="(Todos)",A2022=Painel!$B$5)*OR(Painel!$E$5="(Todos)",P2022=Painel!$E$5)),$J2022+ROW()/10000000,"")</f>
        <v/>
      </c>
    </row>
    <row r="2023" customFormat="false" ht="15" hidden="false" customHeight="false" outlineLevel="0" collapsed="false">
      <c r="A2023" s="29" t="s">
        <v>53</v>
      </c>
      <c r="B2023" s="29" t="s">
        <v>3893</v>
      </c>
      <c r="C2023" s="29" t="s">
        <v>785</v>
      </c>
      <c r="D2023" s="29" t="s">
        <v>880</v>
      </c>
      <c r="E2023" s="29" t="n">
        <v>1</v>
      </c>
      <c r="F2023" s="29"/>
      <c r="G2023" s="29" t="s">
        <v>3894</v>
      </c>
      <c r="H2023" s="30" t="n">
        <v>1000</v>
      </c>
      <c r="I2023" s="31" t="n">
        <v>46280</v>
      </c>
      <c r="J2023" s="30" t="n">
        <v>1000</v>
      </c>
      <c r="K2023" s="29" t="s">
        <v>120</v>
      </c>
      <c r="L2023" s="29" t="s">
        <v>144</v>
      </c>
      <c r="M2023" s="29"/>
      <c r="N2023" s="29" t="s">
        <v>122</v>
      </c>
      <c r="O2023" s="31" t="n">
        <v>46823</v>
      </c>
      <c r="P2023" s="29" t="s">
        <v>123</v>
      </c>
      <c r="Q2023" s="29" t="n">
        <f aca="false">IFERROR(VALUE(L2023),"")</f>
        <v>5</v>
      </c>
      <c r="R2023" s="29" t="n">
        <f aca="true">IF(O2023="","",O2023-TODAY())</f>
        <v>538</v>
      </c>
      <c r="S2023" s="29" t="str">
        <f aca="false">IF(C2023="&lt;&lt; vazio &gt;&gt;","VAZIA",IF(AND(O2023&lt;&gt;"",R2023&lt;0),"VENCIDO",IF(AND(O2023&lt;&gt;"",R2023&lt;=Parametros!$B$10),"PRÓX. VENCIMENTO",IF(F2023="Q","QUALIDADE",IF(F2023="S","BLOQUEADO",IF(F2023="R","RESTRITO/DEVOLUÇÃO",IF(OR(N2023="QUAR",N2023="QRES"),"QUARENTENA",IF(OR(B2023="DESCARTE",B2023="DEVOLUÇÃO"),"DESCARTE/DEVOLUÇÃO",IF(AND(D2023="",K2023&lt;&gt;""),"SEM LOTE",IF(AND(Q2023&lt;&gt;"",Q2023&gt;=Parametros!$B$11),"PARADO/SEM GIRO","OK"))))))))))</f>
        <v>OK</v>
      </c>
      <c r="T2023" s="29" t="str">
        <f aca="false">IF(AND($S2023="PARADO/SEM GIRO",$K2023="KG",OR(Painel!$B$5="(Todos)",A2023=Painel!$B$5)*OR(Painel!$E$5="(Todos)",P2023=Painel!$E$5)),$J2023+ROW()/10000000,"")</f>
        <v/>
      </c>
      <c r="U2023" s="29" t="str">
        <f aca="false">IF(AND($S2023="VENCIDO",$K2023="KG",OR(Painel!$B$5="(Todos)",A2023=Painel!$B$5)*OR(Painel!$E$5="(Todos)",P2023=Painel!$E$5)),$J2023+ROW()/10000000,"")</f>
        <v/>
      </c>
    </row>
    <row r="2024" customFormat="false" ht="15" hidden="false" customHeight="false" outlineLevel="0" collapsed="false">
      <c r="A2024" s="29" t="s">
        <v>53</v>
      </c>
      <c r="B2024" s="29" t="s">
        <v>3895</v>
      </c>
      <c r="C2024" s="29" t="s">
        <v>167</v>
      </c>
      <c r="D2024" s="29" t="s">
        <v>765</v>
      </c>
      <c r="E2024" s="29" t="n">
        <v>1</v>
      </c>
      <c r="F2024" s="29" t="s">
        <v>268</v>
      </c>
      <c r="G2024" s="29" t="s">
        <v>3896</v>
      </c>
      <c r="H2024" s="30" t="n">
        <v>590.4</v>
      </c>
      <c r="I2024" s="31" t="n">
        <v>46283</v>
      </c>
      <c r="J2024" s="30" t="n">
        <v>590.4</v>
      </c>
      <c r="K2024" s="29" t="s">
        <v>120</v>
      </c>
      <c r="L2024" s="29" t="s">
        <v>176</v>
      </c>
      <c r="M2024" s="29"/>
      <c r="N2024" s="29" t="s">
        <v>122</v>
      </c>
      <c r="O2024" s="31" t="n">
        <v>46830</v>
      </c>
      <c r="P2024" s="29" t="s">
        <v>123</v>
      </c>
      <c r="Q2024" s="29" t="n">
        <f aca="false">IFERROR(VALUE(L2024),"")</f>
        <v>2</v>
      </c>
      <c r="R2024" s="29" t="n">
        <f aca="true">IF(O2024="","",O2024-TODAY())</f>
        <v>545</v>
      </c>
      <c r="S2024" s="29" t="str">
        <f aca="false">IF(C2024="&lt;&lt; vazio &gt;&gt;","VAZIA",IF(AND(O2024&lt;&gt;"",R2024&lt;0),"VENCIDO",IF(AND(O2024&lt;&gt;"",R2024&lt;=Parametros!$B$10),"PRÓX. VENCIMENTO",IF(F2024="Q","QUALIDADE",IF(F2024="S","BLOQUEADO",IF(F2024="R","RESTRITO/DEVOLUÇÃO",IF(OR(N2024="QUAR",N2024="QRES"),"QUARENTENA",IF(OR(B2024="DESCARTE",B2024="DEVOLUÇÃO"),"DESCARTE/DEVOLUÇÃO",IF(AND(D2024="",K2024&lt;&gt;""),"SEM LOTE",IF(AND(Q2024&lt;&gt;"",Q2024&gt;=Parametros!$B$11),"PARADO/SEM GIRO","OK"))))))))))</f>
        <v>QUALIDADE</v>
      </c>
      <c r="T2024" s="29" t="str">
        <f aca="false">IF(AND($S2024="PARADO/SEM GIRO",$K2024="KG",OR(Painel!$B$5="(Todos)",A2024=Painel!$B$5)*OR(Painel!$E$5="(Todos)",P2024=Painel!$E$5)),$J2024+ROW()/10000000,"")</f>
        <v/>
      </c>
      <c r="U2024" s="29" t="str">
        <f aca="false">IF(AND($S2024="VENCIDO",$K2024="KG",OR(Painel!$B$5="(Todos)",A2024=Painel!$B$5)*OR(Painel!$E$5="(Todos)",P2024=Painel!$E$5)),$J2024+ROW()/10000000,"")</f>
        <v/>
      </c>
    </row>
    <row r="2025" customFormat="false" ht="15" hidden="false" customHeight="false" outlineLevel="0" collapsed="false">
      <c r="A2025" s="29" t="s">
        <v>53</v>
      </c>
      <c r="B2025" s="29" t="s">
        <v>3897</v>
      </c>
      <c r="C2025" s="29" t="s">
        <v>1381</v>
      </c>
      <c r="D2025" s="29" t="s">
        <v>2544</v>
      </c>
      <c r="E2025" s="29" t="n">
        <v>1</v>
      </c>
      <c r="F2025" s="29"/>
      <c r="G2025" s="29" t="s">
        <v>3898</v>
      </c>
      <c r="H2025" s="30" t="n">
        <v>800</v>
      </c>
      <c r="I2025" s="31" t="n">
        <v>46231</v>
      </c>
      <c r="J2025" s="30" t="n">
        <v>800</v>
      </c>
      <c r="K2025" s="29" t="s">
        <v>120</v>
      </c>
      <c r="L2025" s="29" t="s">
        <v>2246</v>
      </c>
      <c r="M2025" s="29"/>
      <c r="N2025" s="29" t="s">
        <v>122</v>
      </c>
      <c r="O2025" s="31" t="n">
        <v>46591</v>
      </c>
      <c r="P2025" s="29" t="s">
        <v>123</v>
      </c>
      <c r="Q2025" s="29" t="n">
        <f aca="false">IFERROR(VALUE(L2025),"")</f>
        <v>54</v>
      </c>
      <c r="R2025" s="29" t="n">
        <f aca="true">IF(O2025="","",O2025-TODAY())</f>
        <v>306</v>
      </c>
      <c r="S2025" s="29" t="str">
        <f aca="false">IF(C2025="&lt;&lt; vazio &gt;&gt;","VAZIA",IF(AND(O2025&lt;&gt;"",R2025&lt;0),"VENCIDO",IF(AND(O2025&lt;&gt;"",R2025&lt;=Parametros!$B$10),"PRÓX. VENCIMENTO",IF(F2025="Q","QUALIDADE",IF(F2025="S","BLOQUEADO",IF(F2025="R","RESTRITO/DEVOLUÇÃO",IF(OR(N2025="QUAR",N2025="QRES"),"QUARENTENA",IF(OR(B2025="DESCARTE",B2025="DEVOLUÇÃO"),"DESCARTE/DEVOLUÇÃO",IF(AND(D2025="",K2025&lt;&gt;""),"SEM LOTE",IF(AND(Q2025&lt;&gt;"",Q2025&gt;=Parametros!$B$11),"PARADO/SEM GIRO","OK"))))))))))</f>
        <v>OK</v>
      </c>
      <c r="T2025" s="29" t="str">
        <f aca="false">IF(AND($S2025="PARADO/SEM GIRO",$K2025="KG",OR(Painel!$B$5="(Todos)",A2025=Painel!$B$5)*OR(Painel!$E$5="(Todos)",P2025=Painel!$E$5)),$J2025+ROW()/10000000,"")</f>
        <v/>
      </c>
      <c r="U2025" s="29" t="str">
        <f aca="false">IF(AND($S2025="VENCIDO",$K2025="KG",OR(Painel!$B$5="(Todos)",A2025=Painel!$B$5)*OR(Painel!$E$5="(Todos)",P2025=Painel!$E$5)),$J2025+ROW()/10000000,"")</f>
        <v/>
      </c>
    </row>
    <row r="2026" customFormat="false" ht="15" hidden="false" customHeight="false" outlineLevel="0" collapsed="false">
      <c r="A2026" s="29" t="s">
        <v>53</v>
      </c>
      <c r="B2026" s="29" t="s">
        <v>3899</v>
      </c>
      <c r="C2026" s="29" t="s">
        <v>1381</v>
      </c>
      <c r="D2026" s="29" t="s">
        <v>2544</v>
      </c>
      <c r="E2026" s="29" t="n">
        <v>1</v>
      </c>
      <c r="F2026" s="29"/>
      <c r="G2026" s="29" t="s">
        <v>3900</v>
      </c>
      <c r="H2026" s="30" t="n">
        <v>800</v>
      </c>
      <c r="I2026" s="31" t="n">
        <v>46231</v>
      </c>
      <c r="J2026" s="30" t="n">
        <v>800</v>
      </c>
      <c r="K2026" s="29" t="s">
        <v>120</v>
      </c>
      <c r="L2026" s="29" t="s">
        <v>2246</v>
      </c>
      <c r="M2026" s="29"/>
      <c r="N2026" s="29" t="s">
        <v>122</v>
      </c>
      <c r="O2026" s="31" t="n">
        <v>46591</v>
      </c>
      <c r="P2026" s="29" t="s">
        <v>123</v>
      </c>
      <c r="Q2026" s="29" t="n">
        <f aca="false">IFERROR(VALUE(L2026),"")</f>
        <v>54</v>
      </c>
      <c r="R2026" s="29" t="n">
        <f aca="true">IF(O2026="","",O2026-TODAY())</f>
        <v>306</v>
      </c>
      <c r="S2026" s="29" t="str">
        <f aca="false">IF(C2026="&lt;&lt; vazio &gt;&gt;","VAZIA",IF(AND(O2026&lt;&gt;"",R2026&lt;0),"VENCIDO",IF(AND(O2026&lt;&gt;"",R2026&lt;=Parametros!$B$10),"PRÓX. VENCIMENTO",IF(F2026="Q","QUALIDADE",IF(F2026="S","BLOQUEADO",IF(F2026="R","RESTRITO/DEVOLUÇÃO",IF(OR(N2026="QUAR",N2026="QRES"),"QUARENTENA",IF(OR(B2026="DESCARTE",B2026="DEVOLUÇÃO"),"DESCARTE/DEVOLUÇÃO",IF(AND(D2026="",K2026&lt;&gt;""),"SEM LOTE",IF(AND(Q2026&lt;&gt;"",Q2026&gt;=Parametros!$B$11),"PARADO/SEM GIRO","OK"))))))))))</f>
        <v>OK</v>
      </c>
      <c r="T2026" s="29" t="str">
        <f aca="false">IF(AND($S2026="PARADO/SEM GIRO",$K2026="KG",OR(Painel!$B$5="(Todos)",A2026=Painel!$B$5)*OR(Painel!$E$5="(Todos)",P2026=Painel!$E$5)),$J2026+ROW()/10000000,"")</f>
        <v/>
      </c>
      <c r="U2026" s="29" t="str">
        <f aca="false">IF(AND($S2026="VENCIDO",$K2026="KG",OR(Painel!$B$5="(Todos)",A2026=Painel!$B$5)*OR(Painel!$E$5="(Todos)",P2026=Painel!$E$5)),$J2026+ROW()/10000000,"")</f>
        <v/>
      </c>
    </row>
    <row r="2027" customFormat="false" ht="15" hidden="false" customHeight="false" outlineLevel="0" collapsed="false">
      <c r="A2027" s="29" t="s">
        <v>53</v>
      </c>
      <c r="B2027" s="29" t="s">
        <v>3901</v>
      </c>
      <c r="C2027" s="29" t="s">
        <v>157</v>
      </c>
      <c r="D2027" s="29" t="s">
        <v>2584</v>
      </c>
      <c r="E2027" s="29" t="n">
        <v>1</v>
      </c>
      <c r="F2027" s="29"/>
      <c r="G2027" s="29" t="s">
        <v>3902</v>
      </c>
      <c r="H2027" s="30" t="n">
        <v>1102.5</v>
      </c>
      <c r="I2027" s="31" t="n">
        <v>46217</v>
      </c>
      <c r="J2027" s="30" t="n">
        <v>1102.5</v>
      </c>
      <c r="K2027" s="29" t="s">
        <v>120</v>
      </c>
      <c r="L2027" s="29" t="s">
        <v>2586</v>
      </c>
      <c r="M2027" s="29"/>
      <c r="N2027" s="29" t="s">
        <v>122</v>
      </c>
      <c r="O2027" s="31" t="n">
        <v>46759</v>
      </c>
      <c r="P2027" s="29" t="s">
        <v>123</v>
      </c>
      <c r="Q2027" s="29" t="n">
        <f aca="false">IFERROR(VALUE(L2027),"")</f>
        <v>68</v>
      </c>
      <c r="R2027" s="29" t="n">
        <f aca="true">IF(O2027="","",O2027-TODAY())</f>
        <v>474</v>
      </c>
      <c r="S2027" s="29" t="str">
        <f aca="false">IF(C2027="&lt;&lt; vazio &gt;&gt;","VAZIA",IF(AND(O2027&lt;&gt;"",R2027&lt;0),"VENCIDO",IF(AND(O2027&lt;&gt;"",R2027&lt;=Parametros!$B$10),"PRÓX. VENCIMENTO",IF(F2027="Q","QUALIDADE",IF(F2027="S","BLOQUEADO",IF(F2027="R","RESTRITO/DEVOLUÇÃO",IF(OR(N2027="QUAR",N2027="QRES"),"QUARENTENA",IF(OR(B2027="DESCARTE",B2027="DEVOLUÇÃO"),"DESCARTE/DEVOLUÇÃO",IF(AND(D2027="",K2027&lt;&gt;""),"SEM LOTE",IF(AND(Q2027&lt;&gt;"",Q2027&gt;=Parametros!$B$11),"PARADO/SEM GIRO","OK"))))))))))</f>
        <v>OK</v>
      </c>
      <c r="T2027" s="29" t="str">
        <f aca="false">IF(AND($S2027="PARADO/SEM GIRO",$K2027="KG",OR(Painel!$B$5="(Todos)",A2027=Painel!$B$5)*OR(Painel!$E$5="(Todos)",P2027=Painel!$E$5)),$J2027+ROW()/10000000,"")</f>
        <v/>
      </c>
      <c r="U2027" s="29" t="str">
        <f aca="false">IF(AND($S2027="VENCIDO",$K2027="KG",OR(Painel!$B$5="(Todos)",A2027=Painel!$B$5)*OR(Painel!$E$5="(Todos)",P2027=Painel!$E$5)),$J2027+ROW()/10000000,"")</f>
        <v/>
      </c>
    </row>
    <row r="2028" customFormat="false" ht="15" hidden="false" customHeight="false" outlineLevel="0" collapsed="false">
      <c r="A2028" s="29" t="s">
        <v>53</v>
      </c>
      <c r="B2028" s="29" t="s">
        <v>3903</v>
      </c>
      <c r="C2028" s="29" t="s">
        <v>741</v>
      </c>
      <c r="D2028" s="29" t="s">
        <v>742</v>
      </c>
      <c r="E2028" s="29" t="n">
        <v>1</v>
      </c>
      <c r="F2028" s="29" t="s">
        <v>268</v>
      </c>
      <c r="G2028" s="29" t="s">
        <v>3904</v>
      </c>
      <c r="H2028" s="30" t="n">
        <v>1080</v>
      </c>
      <c r="I2028" s="31" t="n">
        <v>46280</v>
      </c>
      <c r="J2028" s="30" t="n">
        <v>1080</v>
      </c>
      <c r="K2028" s="29" t="s">
        <v>120</v>
      </c>
      <c r="L2028" s="29" t="s">
        <v>144</v>
      </c>
      <c r="M2028" s="29"/>
      <c r="N2028" s="29" t="s">
        <v>122</v>
      </c>
      <c r="O2028" s="31" t="n">
        <v>46645</v>
      </c>
      <c r="P2028" s="29" t="s">
        <v>123</v>
      </c>
      <c r="Q2028" s="29" t="n">
        <f aca="false">IFERROR(VALUE(L2028),"")</f>
        <v>5</v>
      </c>
      <c r="R2028" s="29" t="n">
        <f aca="true">IF(O2028="","",O2028-TODAY())</f>
        <v>360</v>
      </c>
      <c r="S2028" s="29" t="str">
        <f aca="false">IF(C2028="&lt;&lt; vazio &gt;&gt;","VAZIA",IF(AND(O2028&lt;&gt;"",R2028&lt;0),"VENCIDO",IF(AND(O2028&lt;&gt;"",R2028&lt;=Parametros!$B$10),"PRÓX. VENCIMENTO",IF(F2028="Q","QUALIDADE",IF(F2028="S","BLOQUEADO",IF(F2028="R","RESTRITO/DEVOLUÇÃO",IF(OR(N2028="QUAR",N2028="QRES"),"QUARENTENA",IF(OR(B2028="DESCARTE",B2028="DEVOLUÇÃO"),"DESCARTE/DEVOLUÇÃO",IF(AND(D2028="",K2028&lt;&gt;""),"SEM LOTE",IF(AND(Q2028&lt;&gt;"",Q2028&gt;=Parametros!$B$11),"PARADO/SEM GIRO","OK"))))))))))</f>
        <v>QUALIDADE</v>
      </c>
      <c r="T2028" s="29" t="str">
        <f aca="false">IF(AND($S2028="PARADO/SEM GIRO",$K2028="KG",OR(Painel!$B$5="(Todos)",A2028=Painel!$B$5)*OR(Painel!$E$5="(Todos)",P2028=Painel!$E$5)),$J2028+ROW()/10000000,"")</f>
        <v/>
      </c>
      <c r="U2028" s="29" t="str">
        <f aca="false">IF(AND($S2028="VENCIDO",$K2028="KG",OR(Painel!$B$5="(Todos)",A2028=Painel!$B$5)*OR(Painel!$E$5="(Todos)",P2028=Painel!$E$5)),$J2028+ROW()/10000000,"")</f>
        <v/>
      </c>
    </row>
    <row r="2029" customFormat="false" ht="15" hidden="false" customHeight="false" outlineLevel="0" collapsed="false">
      <c r="A2029" s="29" t="s">
        <v>53</v>
      </c>
      <c r="B2029" s="29" t="s">
        <v>3905</v>
      </c>
      <c r="C2029" s="29" t="s">
        <v>219</v>
      </c>
      <c r="D2029" s="29" t="s">
        <v>3906</v>
      </c>
      <c r="E2029" s="29" t="n">
        <v>1</v>
      </c>
      <c r="F2029" s="29"/>
      <c r="G2029" s="29" t="s">
        <v>3907</v>
      </c>
      <c r="H2029" s="30" t="n">
        <v>130</v>
      </c>
      <c r="I2029" s="31" t="n">
        <v>46269</v>
      </c>
      <c r="J2029" s="30" t="n">
        <v>130</v>
      </c>
      <c r="K2029" s="29" t="s">
        <v>120</v>
      </c>
      <c r="L2029" s="29" t="s">
        <v>190</v>
      </c>
      <c r="M2029" s="29"/>
      <c r="N2029" s="29" t="s">
        <v>122</v>
      </c>
      <c r="O2029" s="31" t="n">
        <v>46572</v>
      </c>
      <c r="P2029" s="29" t="s">
        <v>123</v>
      </c>
      <c r="Q2029" s="29" t="n">
        <f aca="false">IFERROR(VALUE(L2029),"")</f>
        <v>23</v>
      </c>
      <c r="R2029" s="29" t="n">
        <f aca="true">IF(O2029="","",O2029-TODAY())</f>
        <v>287</v>
      </c>
      <c r="S2029" s="29" t="str">
        <f aca="false">IF(C2029="&lt;&lt; vazio &gt;&gt;","VAZIA",IF(AND(O2029&lt;&gt;"",R2029&lt;0),"VENCIDO",IF(AND(O2029&lt;&gt;"",R2029&lt;=Parametros!$B$10),"PRÓX. VENCIMENTO",IF(F2029="Q","QUALIDADE",IF(F2029="S","BLOQUEADO",IF(F2029="R","RESTRITO/DEVOLUÇÃO",IF(OR(N2029="QUAR",N2029="QRES"),"QUARENTENA",IF(OR(B2029="DESCARTE",B2029="DEVOLUÇÃO"),"DESCARTE/DEVOLUÇÃO",IF(AND(D2029="",K2029&lt;&gt;""),"SEM LOTE",IF(AND(Q2029&lt;&gt;"",Q2029&gt;=Parametros!$B$11),"PARADO/SEM GIRO","OK"))))))))))</f>
        <v>OK</v>
      </c>
      <c r="T2029" s="29" t="str">
        <f aca="false">IF(AND($S2029="PARADO/SEM GIRO",$K2029="KG",OR(Painel!$B$5="(Todos)",A2029=Painel!$B$5)*OR(Painel!$E$5="(Todos)",P2029=Painel!$E$5)),$J2029+ROW()/10000000,"")</f>
        <v/>
      </c>
      <c r="U2029" s="29" t="str">
        <f aca="false">IF(AND($S2029="VENCIDO",$K2029="KG",OR(Painel!$B$5="(Todos)",A2029=Painel!$B$5)*OR(Painel!$E$5="(Todos)",P2029=Painel!$E$5)),$J2029+ROW()/10000000,"")</f>
        <v/>
      </c>
    </row>
    <row r="2030" customFormat="false" ht="15" hidden="false" customHeight="false" outlineLevel="0" collapsed="false">
      <c r="A2030" s="29" t="s">
        <v>53</v>
      </c>
      <c r="B2030" s="29" t="s">
        <v>3908</v>
      </c>
      <c r="C2030" s="29" t="s">
        <v>186</v>
      </c>
      <c r="D2030" s="29" t="s">
        <v>823</v>
      </c>
      <c r="E2030" s="29" t="n">
        <v>1</v>
      </c>
      <c r="F2030" s="29" t="s">
        <v>268</v>
      </c>
      <c r="G2030" s="29" t="s">
        <v>3909</v>
      </c>
      <c r="H2030" s="30" t="n">
        <v>545.4</v>
      </c>
      <c r="I2030" s="31" t="n">
        <v>46285</v>
      </c>
      <c r="J2030" s="30" t="n">
        <v>545.4</v>
      </c>
      <c r="K2030" s="29" t="s">
        <v>120</v>
      </c>
      <c r="L2030" s="29" t="s">
        <v>116</v>
      </c>
      <c r="M2030" s="29"/>
      <c r="N2030" s="29" t="s">
        <v>122</v>
      </c>
      <c r="O2030" s="31" t="n">
        <v>46831</v>
      </c>
      <c r="P2030" s="29" t="s">
        <v>123</v>
      </c>
      <c r="Q2030" s="29" t="n">
        <f aca="false">IFERROR(VALUE(L2030),"")</f>
        <v>0</v>
      </c>
      <c r="R2030" s="29" t="n">
        <f aca="true">IF(O2030="","",O2030-TODAY())</f>
        <v>546</v>
      </c>
      <c r="S2030" s="29" t="str">
        <f aca="false">IF(C2030="&lt;&lt; vazio &gt;&gt;","VAZIA",IF(AND(O2030&lt;&gt;"",R2030&lt;0),"VENCIDO",IF(AND(O2030&lt;&gt;"",R2030&lt;=Parametros!$B$10),"PRÓX. VENCIMENTO",IF(F2030="Q","QUALIDADE",IF(F2030="S","BLOQUEADO",IF(F2030="R","RESTRITO/DEVOLUÇÃO",IF(OR(N2030="QUAR",N2030="QRES"),"QUARENTENA",IF(OR(B2030="DESCARTE",B2030="DEVOLUÇÃO"),"DESCARTE/DEVOLUÇÃO",IF(AND(D2030="",K2030&lt;&gt;""),"SEM LOTE",IF(AND(Q2030&lt;&gt;"",Q2030&gt;=Parametros!$B$11),"PARADO/SEM GIRO","OK"))))))))))</f>
        <v>QUALIDADE</v>
      </c>
      <c r="T2030" s="29" t="str">
        <f aca="false">IF(AND($S2030="PARADO/SEM GIRO",$K2030="KG",OR(Painel!$B$5="(Todos)",A2030=Painel!$B$5)*OR(Painel!$E$5="(Todos)",P2030=Painel!$E$5)),$J2030+ROW()/10000000,"")</f>
        <v/>
      </c>
      <c r="U2030" s="29" t="str">
        <f aca="false">IF(AND($S2030="VENCIDO",$K2030="KG",OR(Painel!$B$5="(Todos)",A2030=Painel!$B$5)*OR(Painel!$E$5="(Todos)",P2030=Painel!$E$5)),$J2030+ROW()/10000000,"")</f>
        <v/>
      </c>
    </row>
    <row r="2031" customFormat="false" ht="15" hidden="false" customHeight="false" outlineLevel="0" collapsed="false">
      <c r="A2031" s="29" t="s">
        <v>53</v>
      </c>
      <c r="B2031" s="29" t="s">
        <v>3910</v>
      </c>
      <c r="C2031" s="29" t="s">
        <v>894</v>
      </c>
      <c r="D2031" s="29" t="s">
        <v>895</v>
      </c>
      <c r="E2031" s="29" t="n">
        <v>1</v>
      </c>
      <c r="F2031" s="29" t="s">
        <v>268</v>
      </c>
      <c r="G2031" s="29" t="s">
        <v>3911</v>
      </c>
      <c r="H2031" s="30" t="n">
        <v>1000</v>
      </c>
      <c r="I2031" s="31" t="n">
        <v>46282</v>
      </c>
      <c r="J2031" s="30" t="n">
        <v>1000</v>
      </c>
      <c r="K2031" s="29" t="s">
        <v>120</v>
      </c>
      <c r="L2031" s="29" t="s">
        <v>400</v>
      </c>
      <c r="M2031" s="29"/>
      <c r="N2031" s="29" t="s">
        <v>122</v>
      </c>
      <c r="O2031" s="31" t="n">
        <v>46828</v>
      </c>
      <c r="P2031" s="29" t="s">
        <v>123</v>
      </c>
      <c r="Q2031" s="29" t="n">
        <f aca="false">IFERROR(VALUE(L2031),"")</f>
        <v>3</v>
      </c>
      <c r="R2031" s="29" t="n">
        <f aca="true">IF(O2031="","",O2031-TODAY())</f>
        <v>543</v>
      </c>
      <c r="S2031" s="29" t="str">
        <f aca="false">IF(C2031="&lt;&lt; vazio &gt;&gt;","VAZIA",IF(AND(O2031&lt;&gt;"",R2031&lt;0),"VENCIDO",IF(AND(O2031&lt;&gt;"",R2031&lt;=Parametros!$B$10),"PRÓX. VENCIMENTO",IF(F2031="Q","QUALIDADE",IF(F2031="S","BLOQUEADO",IF(F2031="R","RESTRITO/DEVOLUÇÃO",IF(OR(N2031="QUAR",N2031="QRES"),"QUARENTENA",IF(OR(B2031="DESCARTE",B2031="DEVOLUÇÃO"),"DESCARTE/DEVOLUÇÃO",IF(AND(D2031="",K2031&lt;&gt;""),"SEM LOTE",IF(AND(Q2031&lt;&gt;"",Q2031&gt;=Parametros!$B$11),"PARADO/SEM GIRO","OK"))))))))))</f>
        <v>QUALIDADE</v>
      </c>
      <c r="T2031" s="29" t="str">
        <f aca="false">IF(AND($S2031="PARADO/SEM GIRO",$K2031="KG",OR(Painel!$B$5="(Todos)",A2031=Painel!$B$5)*OR(Painel!$E$5="(Todos)",P2031=Painel!$E$5)),$J2031+ROW()/10000000,"")</f>
        <v/>
      </c>
      <c r="U2031" s="29" t="str">
        <f aca="false">IF(AND($S2031="VENCIDO",$K2031="KG",OR(Painel!$B$5="(Todos)",A2031=Painel!$B$5)*OR(Painel!$E$5="(Todos)",P2031=Painel!$E$5)),$J2031+ROW()/10000000,"")</f>
        <v/>
      </c>
    </row>
    <row r="2032" customFormat="false" ht="15" hidden="false" customHeight="false" outlineLevel="0" collapsed="false">
      <c r="A2032" s="29" t="s">
        <v>53</v>
      </c>
      <c r="B2032" s="29" t="s">
        <v>3912</v>
      </c>
      <c r="C2032" s="29" t="s">
        <v>198</v>
      </c>
      <c r="D2032" s="29" t="s">
        <v>3757</v>
      </c>
      <c r="E2032" s="29" t="n">
        <v>1</v>
      </c>
      <c r="F2032" s="29" t="s">
        <v>137</v>
      </c>
      <c r="G2032" s="29" t="s">
        <v>3913</v>
      </c>
      <c r="H2032" s="30" t="n">
        <v>545.4</v>
      </c>
      <c r="I2032" s="31" t="n">
        <v>46191</v>
      </c>
      <c r="J2032" s="30" t="n">
        <v>545.4</v>
      </c>
      <c r="K2032" s="29" t="s">
        <v>120</v>
      </c>
      <c r="L2032" s="29" t="s">
        <v>3759</v>
      </c>
      <c r="M2032" s="29"/>
      <c r="N2032" s="29" t="s">
        <v>122</v>
      </c>
      <c r="O2032" s="31" t="n">
        <v>46597</v>
      </c>
      <c r="P2032" s="29" t="s">
        <v>123</v>
      </c>
      <c r="Q2032" s="29" t="n">
        <f aca="false">IFERROR(VALUE(L2032),"")</f>
        <v>94</v>
      </c>
      <c r="R2032" s="29" t="n">
        <f aca="true">IF(O2032="","",O2032-TODAY())</f>
        <v>312</v>
      </c>
      <c r="S2032" s="29" t="str">
        <f aca="false">IF(C2032="&lt;&lt; vazio &gt;&gt;","VAZIA",IF(AND(O2032&lt;&gt;"",R2032&lt;0),"VENCIDO",IF(AND(O2032&lt;&gt;"",R2032&lt;=Parametros!$B$10),"PRÓX. VENCIMENTO",IF(F2032="Q","QUALIDADE",IF(F2032="S","BLOQUEADO",IF(F2032="R","RESTRITO/DEVOLUÇÃO",IF(OR(N2032="QUAR",N2032="QRES"),"QUARENTENA",IF(OR(B2032="DESCARTE",B2032="DEVOLUÇÃO"),"DESCARTE/DEVOLUÇÃO",IF(AND(D2032="",K2032&lt;&gt;""),"SEM LOTE",IF(AND(Q2032&lt;&gt;"",Q2032&gt;=Parametros!$B$11),"PARADO/SEM GIRO","OK"))))))))))</f>
        <v>BLOQUEADO</v>
      </c>
      <c r="T2032" s="29" t="str">
        <f aca="false">IF(AND($S2032="PARADO/SEM GIRO",$K2032="KG",OR(Painel!$B$5="(Todos)",A2032=Painel!$B$5)*OR(Painel!$E$5="(Todos)",P2032=Painel!$E$5)),$J2032+ROW()/10000000,"")</f>
        <v/>
      </c>
      <c r="U2032" s="29" t="str">
        <f aca="false">IF(AND($S2032="VENCIDO",$K2032="KG",OR(Painel!$B$5="(Todos)",A2032=Painel!$B$5)*OR(Painel!$E$5="(Todos)",P2032=Painel!$E$5)),$J2032+ROW()/10000000,"")</f>
        <v/>
      </c>
    </row>
    <row r="2033" customFormat="false" ht="15" hidden="false" customHeight="false" outlineLevel="0" collapsed="false">
      <c r="A2033" s="29" t="s">
        <v>53</v>
      </c>
      <c r="B2033" s="29" t="s">
        <v>3914</v>
      </c>
      <c r="C2033" s="29" t="s">
        <v>3915</v>
      </c>
      <c r="D2033" s="29" t="s">
        <v>3916</v>
      </c>
      <c r="E2033" s="29" t="n">
        <v>1</v>
      </c>
      <c r="F2033" s="29"/>
      <c r="G2033" s="29" t="s">
        <v>3917</v>
      </c>
      <c r="H2033" s="30" t="n">
        <v>124</v>
      </c>
      <c r="I2033" s="31" t="n">
        <v>46269</v>
      </c>
      <c r="J2033" s="30" t="n">
        <v>124</v>
      </c>
      <c r="K2033" s="29" t="s">
        <v>120</v>
      </c>
      <c r="L2033" s="29" t="s">
        <v>2513</v>
      </c>
      <c r="M2033" s="29"/>
      <c r="N2033" s="29" t="s">
        <v>134</v>
      </c>
      <c r="O2033" s="31" t="n">
        <v>46357</v>
      </c>
      <c r="P2033" s="29" t="s">
        <v>123</v>
      </c>
      <c r="Q2033" s="29" t="n">
        <f aca="false">IFERROR(VALUE(L2033),"")</f>
        <v>18</v>
      </c>
      <c r="R2033" s="29" t="n">
        <f aca="true">IF(O2033="","",O2033-TODAY())</f>
        <v>72</v>
      </c>
      <c r="S2033" s="29" t="str">
        <f aca="false">IF(C2033="&lt;&lt; vazio &gt;&gt;","VAZIA",IF(AND(O2033&lt;&gt;"",R2033&lt;0),"VENCIDO",IF(AND(O2033&lt;&gt;"",R2033&lt;=Parametros!$B$10),"PRÓX. VENCIMENTO",IF(F2033="Q","QUALIDADE",IF(F2033="S","BLOQUEADO",IF(F2033="R","RESTRITO/DEVOLUÇÃO",IF(OR(N2033="QUAR",N2033="QRES"),"QUARENTENA",IF(OR(B2033="DESCARTE",B2033="DEVOLUÇÃO"),"DESCARTE/DEVOLUÇÃO",IF(AND(D2033="",K2033&lt;&gt;""),"SEM LOTE",IF(AND(Q2033&lt;&gt;"",Q2033&gt;=Parametros!$B$11),"PARADO/SEM GIRO","OK"))))))))))</f>
        <v>OK</v>
      </c>
      <c r="T2033" s="29" t="str">
        <f aca="false">IF(AND($S2033="PARADO/SEM GIRO",$K2033="KG",OR(Painel!$B$5="(Todos)",A2033=Painel!$B$5)*OR(Painel!$E$5="(Todos)",P2033=Painel!$E$5)),$J2033+ROW()/10000000,"")</f>
        <v/>
      </c>
      <c r="U2033" s="29" t="str">
        <f aca="false">IF(AND($S2033="VENCIDO",$K2033="KG",OR(Painel!$B$5="(Todos)",A2033=Painel!$B$5)*OR(Painel!$E$5="(Todos)",P2033=Painel!$E$5)),$J2033+ROW()/10000000,"")</f>
        <v/>
      </c>
    </row>
    <row r="2034" customFormat="false" ht="15" hidden="false" customHeight="false" outlineLevel="0" collapsed="false">
      <c r="A2034" s="29" t="s">
        <v>53</v>
      </c>
      <c r="B2034" s="29" t="s">
        <v>3918</v>
      </c>
      <c r="C2034" s="29" t="s">
        <v>876</v>
      </c>
      <c r="D2034" s="29" t="s">
        <v>1238</v>
      </c>
      <c r="E2034" s="29" t="n">
        <v>1</v>
      </c>
      <c r="F2034" s="29" t="s">
        <v>268</v>
      </c>
      <c r="G2034" s="29" t="s">
        <v>3919</v>
      </c>
      <c r="H2034" s="30" t="n">
        <v>720</v>
      </c>
      <c r="I2034" s="31" t="n">
        <v>46281</v>
      </c>
      <c r="J2034" s="30" t="n">
        <v>720</v>
      </c>
      <c r="K2034" s="29" t="s">
        <v>120</v>
      </c>
      <c r="L2034" s="29" t="s">
        <v>284</v>
      </c>
      <c r="M2034" s="29"/>
      <c r="N2034" s="29" t="s">
        <v>122</v>
      </c>
      <c r="O2034" s="31" t="n">
        <v>46827</v>
      </c>
      <c r="P2034" s="29" t="s">
        <v>123</v>
      </c>
      <c r="Q2034" s="29" t="n">
        <f aca="false">IFERROR(VALUE(L2034),"")</f>
        <v>4</v>
      </c>
      <c r="R2034" s="29" t="n">
        <f aca="true">IF(O2034="","",O2034-TODAY())</f>
        <v>542</v>
      </c>
      <c r="S2034" s="29" t="str">
        <f aca="false">IF(C2034="&lt;&lt; vazio &gt;&gt;","VAZIA",IF(AND(O2034&lt;&gt;"",R2034&lt;0),"VENCIDO",IF(AND(O2034&lt;&gt;"",R2034&lt;=Parametros!$B$10),"PRÓX. VENCIMENTO",IF(F2034="Q","QUALIDADE",IF(F2034="S","BLOQUEADO",IF(F2034="R","RESTRITO/DEVOLUÇÃO",IF(OR(N2034="QUAR",N2034="QRES"),"QUARENTENA",IF(OR(B2034="DESCARTE",B2034="DEVOLUÇÃO"),"DESCARTE/DEVOLUÇÃO",IF(AND(D2034="",K2034&lt;&gt;""),"SEM LOTE",IF(AND(Q2034&lt;&gt;"",Q2034&gt;=Parametros!$B$11),"PARADO/SEM GIRO","OK"))))))))))</f>
        <v>QUALIDADE</v>
      </c>
      <c r="T2034" s="29" t="str">
        <f aca="false">IF(AND($S2034="PARADO/SEM GIRO",$K2034="KG",OR(Painel!$B$5="(Todos)",A2034=Painel!$B$5)*OR(Painel!$E$5="(Todos)",P2034=Painel!$E$5)),$J2034+ROW()/10000000,"")</f>
        <v/>
      </c>
      <c r="U2034" s="29" t="str">
        <f aca="false">IF(AND($S2034="VENCIDO",$K2034="KG",OR(Painel!$B$5="(Todos)",A2034=Painel!$B$5)*OR(Painel!$E$5="(Todos)",P2034=Painel!$E$5)),$J2034+ROW()/10000000,"")</f>
        <v/>
      </c>
    </row>
    <row r="2035" customFormat="false" ht="15" hidden="false" customHeight="false" outlineLevel="0" collapsed="false">
      <c r="A2035" s="29" t="s">
        <v>53</v>
      </c>
      <c r="B2035" s="29" t="s">
        <v>3920</v>
      </c>
      <c r="C2035" s="29" t="s">
        <v>691</v>
      </c>
      <c r="D2035" s="29" t="s">
        <v>3921</v>
      </c>
      <c r="E2035" s="29" t="n">
        <v>1</v>
      </c>
      <c r="F2035" s="29"/>
      <c r="G2035" s="29" t="s">
        <v>3922</v>
      </c>
      <c r="H2035" s="30" t="n">
        <v>800</v>
      </c>
      <c r="I2035" s="31" t="n">
        <v>46258</v>
      </c>
      <c r="J2035" s="30" t="n">
        <v>800</v>
      </c>
      <c r="K2035" s="29" t="s">
        <v>120</v>
      </c>
      <c r="L2035" s="29" t="s">
        <v>294</v>
      </c>
      <c r="M2035" s="29"/>
      <c r="N2035" s="29" t="s">
        <v>122</v>
      </c>
      <c r="O2035" s="31" t="n">
        <v>46612</v>
      </c>
      <c r="P2035" s="29" t="s">
        <v>123</v>
      </c>
      <c r="Q2035" s="29" t="n">
        <f aca="false">IFERROR(VALUE(L2035),"")</f>
        <v>27</v>
      </c>
      <c r="R2035" s="29" t="n">
        <f aca="true">IF(O2035="","",O2035-TODAY())</f>
        <v>327</v>
      </c>
      <c r="S2035" s="29" t="str">
        <f aca="false">IF(C2035="&lt;&lt; vazio &gt;&gt;","VAZIA",IF(AND(O2035&lt;&gt;"",R2035&lt;0),"VENCIDO",IF(AND(O2035&lt;&gt;"",R2035&lt;=Parametros!$B$10),"PRÓX. VENCIMENTO",IF(F2035="Q","QUALIDADE",IF(F2035="S","BLOQUEADO",IF(F2035="R","RESTRITO/DEVOLUÇÃO",IF(OR(N2035="QUAR",N2035="QRES"),"QUARENTENA",IF(OR(B2035="DESCARTE",B2035="DEVOLUÇÃO"),"DESCARTE/DEVOLUÇÃO",IF(AND(D2035="",K2035&lt;&gt;""),"SEM LOTE",IF(AND(Q2035&lt;&gt;"",Q2035&gt;=Parametros!$B$11),"PARADO/SEM GIRO","OK"))))))))))</f>
        <v>OK</v>
      </c>
      <c r="T2035" s="29" t="str">
        <f aca="false">IF(AND($S2035="PARADO/SEM GIRO",$K2035="KG",OR(Painel!$B$5="(Todos)",A2035=Painel!$B$5)*OR(Painel!$E$5="(Todos)",P2035=Painel!$E$5)),$J2035+ROW()/10000000,"")</f>
        <v/>
      </c>
      <c r="U2035" s="29" t="str">
        <f aca="false">IF(AND($S2035="VENCIDO",$K2035="KG",OR(Painel!$B$5="(Todos)",A2035=Painel!$B$5)*OR(Painel!$E$5="(Todos)",P2035=Painel!$E$5)),$J2035+ROW()/10000000,"")</f>
        <v/>
      </c>
    </row>
    <row r="2036" customFormat="false" ht="15" hidden="false" customHeight="false" outlineLevel="0" collapsed="false">
      <c r="A2036" s="29" t="s">
        <v>53</v>
      </c>
      <c r="B2036" s="29" t="s">
        <v>3923</v>
      </c>
      <c r="C2036" s="29" t="s">
        <v>785</v>
      </c>
      <c r="D2036" s="29" t="s">
        <v>1071</v>
      </c>
      <c r="E2036" s="29" t="n">
        <v>1</v>
      </c>
      <c r="F2036" s="29" t="s">
        <v>268</v>
      </c>
      <c r="G2036" s="29" t="s">
        <v>3924</v>
      </c>
      <c r="H2036" s="30" t="n">
        <v>1000</v>
      </c>
      <c r="I2036" s="31" t="n">
        <v>46279</v>
      </c>
      <c r="J2036" s="30" t="n">
        <v>1000</v>
      </c>
      <c r="K2036" s="29" t="s">
        <v>120</v>
      </c>
      <c r="L2036" s="29" t="s">
        <v>350</v>
      </c>
      <c r="M2036" s="29"/>
      <c r="N2036" s="29" t="s">
        <v>122</v>
      </c>
      <c r="O2036" s="31" t="n">
        <v>46826</v>
      </c>
      <c r="P2036" s="29" t="s">
        <v>123</v>
      </c>
      <c r="Q2036" s="29" t="n">
        <f aca="false">IFERROR(VALUE(L2036),"")</f>
        <v>6</v>
      </c>
      <c r="R2036" s="29" t="n">
        <f aca="true">IF(O2036="","",O2036-TODAY())</f>
        <v>541</v>
      </c>
      <c r="S2036" s="29" t="str">
        <f aca="false">IF(C2036="&lt;&lt; vazio &gt;&gt;","VAZIA",IF(AND(O2036&lt;&gt;"",R2036&lt;0),"VENCIDO",IF(AND(O2036&lt;&gt;"",R2036&lt;=Parametros!$B$10),"PRÓX. VENCIMENTO",IF(F2036="Q","QUALIDADE",IF(F2036="S","BLOQUEADO",IF(F2036="R","RESTRITO/DEVOLUÇÃO",IF(OR(N2036="QUAR",N2036="QRES"),"QUARENTENA",IF(OR(B2036="DESCARTE",B2036="DEVOLUÇÃO"),"DESCARTE/DEVOLUÇÃO",IF(AND(D2036="",K2036&lt;&gt;""),"SEM LOTE",IF(AND(Q2036&lt;&gt;"",Q2036&gt;=Parametros!$B$11),"PARADO/SEM GIRO","OK"))))))))))</f>
        <v>QUALIDADE</v>
      </c>
      <c r="T2036" s="29" t="str">
        <f aca="false">IF(AND($S2036="PARADO/SEM GIRO",$K2036="KG",OR(Painel!$B$5="(Todos)",A2036=Painel!$B$5)*OR(Painel!$E$5="(Todos)",P2036=Painel!$E$5)),$J2036+ROW()/10000000,"")</f>
        <v/>
      </c>
      <c r="U2036" s="29" t="str">
        <f aca="false">IF(AND($S2036="VENCIDO",$K2036="KG",OR(Painel!$B$5="(Todos)",A2036=Painel!$B$5)*OR(Painel!$E$5="(Todos)",P2036=Painel!$E$5)),$J2036+ROW()/10000000,"")</f>
        <v/>
      </c>
    </row>
    <row r="2037" customFormat="false" ht="15" hidden="false" customHeight="false" outlineLevel="0" collapsed="false">
      <c r="A2037" s="29" t="s">
        <v>53</v>
      </c>
      <c r="B2037" s="29" t="s">
        <v>3925</v>
      </c>
      <c r="C2037" s="29" t="s">
        <v>785</v>
      </c>
      <c r="D2037" s="29" t="s">
        <v>786</v>
      </c>
      <c r="E2037" s="29" t="n">
        <v>1</v>
      </c>
      <c r="F2037" s="29"/>
      <c r="G2037" s="29" t="s">
        <v>3926</v>
      </c>
      <c r="H2037" s="30" t="n">
        <v>1000</v>
      </c>
      <c r="I2037" s="31" t="n">
        <v>46282</v>
      </c>
      <c r="J2037" s="30" t="n">
        <v>1000</v>
      </c>
      <c r="K2037" s="29" t="s">
        <v>120</v>
      </c>
      <c r="L2037" s="29" t="s">
        <v>400</v>
      </c>
      <c r="M2037" s="29"/>
      <c r="N2037" s="29" t="s">
        <v>122</v>
      </c>
      <c r="O2037" s="31" t="n">
        <v>46824</v>
      </c>
      <c r="P2037" s="29" t="s">
        <v>123</v>
      </c>
      <c r="Q2037" s="29" t="n">
        <f aca="false">IFERROR(VALUE(L2037),"")</f>
        <v>3</v>
      </c>
      <c r="R2037" s="29" t="n">
        <f aca="true">IF(O2037="","",O2037-TODAY())</f>
        <v>539</v>
      </c>
      <c r="S2037" s="29" t="str">
        <f aca="false">IF(C2037="&lt;&lt; vazio &gt;&gt;","VAZIA",IF(AND(O2037&lt;&gt;"",R2037&lt;0),"VENCIDO",IF(AND(O2037&lt;&gt;"",R2037&lt;=Parametros!$B$10),"PRÓX. VENCIMENTO",IF(F2037="Q","QUALIDADE",IF(F2037="S","BLOQUEADO",IF(F2037="R","RESTRITO/DEVOLUÇÃO",IF(OR(N2037="QUAR",N2037="QRES"),"QUARENTENA",IF(OR(B2037="DESCARTE",B2037="DEVOLUÇÃO"),"DESCARTE/DEVOLUÇÃO",IF(AND(D2037="",K2037&lt;&gt;""),"SEM LOTE",IF(AND(Q2037&lt;&gt;"",Q2037&gt;=Parametros!$B$11),"PARADO/SEM GIRO","OK"))))))))))</f>
        <v>OK</v>
      </c>
      <c r="T2037" s="29" t="str">
        <f aca="false">IF(AND($S2037="PARADO/SEM GIRO",$K2037="KG",OR(Painel!$B$5="(Todos)",A2037=Painel!$B$5)*OR(Painel!$E$5="(Todos)",P2037=Painel!$E$5)),$J2037+ROW()/10000000,"")</f>
        <v/>
      </c>
      <c r="U2037" s="29" t="str">
        <f aca="false">IF(AND($S2037="VENCIDO",$K2037="KG",OR(Painel!$B$5="(Todos)",A2037=Painel!$B$5)*OR(Painel!$E$5="(Todos)",P2037=Painel!$E$5)),$J2037+ROW()/10000000,"")</f>
        <v/>
      </c>
    </row>
    <row r="2038" customFormat="false" ht="15" hidden="false" customHeight="false" outlineLevel="0" collapsed="false">
      <c r="A2038" s="29" t="s">
        <v>53</v>
      </c>
      <c r="B2038" s="29" t="s">
        <v>3927</v>
      </c>
      <c r="C2038" s="29" t="s">
        <v>1381</v>
      </c>
      <c r="D2038" s="29" t="s">
        <v>1382</v>
      </c>
      <c r="E2038" s="29" t="n">
        <v>1</v>
      </c>
      <c r="F2038" s="29"/>
      <c r="G2038" s="29" t="s">
        <v>3928</v>
      </c>
      <c r="H2038" s="30" t="n">
        <v>800</v>
      </c>
      <c r="I2038" s="31" t="n">
        <v>46231</v>
      </c>
      <c r="J2038" s="30" t="n">
        <v>800</v>
      </c>
      <c r="K2038" s="29" t="s">
        <v>120</v>
      </c>
      <c r="L2038" s="29" t="s">
        <v>2246</v>
      </c>
      <c r="M2038" s="29"/>
      <c r="N2038" s="29" t="s">
        <v>122</v>
      </c>
      <c r="O2038" s="31" t="n">
        <v>46590</v>
      </c>
      <c r="P2038" s="29" t="s">
        <v>123</v>
      </c>
      <c r="Q2038" s="29" t="n">
        <f aca="false">IFERROR(VALUE(L2038),"")</f>
        <v>54</v>
      </c>
      <c r="R2038" s="29" t="n">
        <f aca="true">IF(O2038="","",O2038-TODAY())</f>
        <v>305</v>
      </c>
      <c r="S2038" s="29" t="str">
        <f aca="false">IF(C2038="&lt;&lt; vazio &gt;&gt;","VAZIA",IF(AND(O2038&lt;&gt;"",R2038&lt;0),"VENCIDO",IF(AND(O2038&lt;&gt;"",R2038&lt;=Parametros!$B$10),"PRÓX. VENCIMENTO",IF(F2038="Q","QUALIDADE",IF(F2038="S","BLOQUEADO",IF(F2038="R","RESTRITO/DEVOLUÇÃO",IF(OR(N2038="QUAR",N2038="QRES"),"QUARENTENA",IF(OR(B2038="DESCARTE",B2038="DEVOLUÇÃO"),"DESCARTE/DEVOLUÇÃO",IF(AND(D2038="",K2038&lt;&gt;""),"SEM LOTE",IF(AND(Q2038&lt;&gt;"",Q2038&gt;=Parametros!$B$11),"PARADO/SEM GIRO","OK"))))))))))</f>
        <v>OK</v>
      </c>
      <c r="T2038" s="29" t="str">
        <f aca="false">IF(AND($S2038="PARADO/SEM GIRO",$K2038="KG",OR(Painel!$B$5="(Todos)",A2038=Painel!$B$5)*OR(Painel!$E$5="(Todos)",P2038=Painel!$E$5)),$J2038+ROW()/10000000,"")</f>
        <v/>
      </c>
      <c r="U2038" s="29" t="str">
        <f aca="false">IF(AND($S2038="VENCIDO",$K2038="KG",OR(Painel!$B$5="(Todos)",A2038=Painel!$B$5)*OR(Painel!$E$5="(Todos)",P2038=Painel!$E$5)),$J2038+ROW()/10000000,"")</f>
        <v/>
      </c>
    </row>
    <row r="2039" customFormat="false" ht="15" hidden="false" customHeight="false" outlineLevel="0" collapsed="false">
      <c r="A2039" s="29" t="s">
        <v>53</v>
      </c>
      <c r="B2039" s="29" t="s">
        <v>3929</v>
      </c>
      <c r="C2039" s="29" t="s">
        <v>988</v>
      </c>
      <c r="D2039" s="29" t="s">
        <v>852</v>
      </c>
      <c r="E2039" s="29" t="n">
        <v>1</v>
      </c>
      <c r="F2039" s="29"/>
      <c r="G2039" s="29" t="s">
        <v>3930</v>
      </c>
      <c r="H2039" s="30" t="n">
        <v>800</v>
      </c>
      <c r="I2039" s="31" t="n">
        <v>46283</v>
      </c>
      <c r="J2039" s="30" t="n">
        <v>800</v>
      </c>
      <c r="K2039" s="29" t="s">
        <v>120</v>
      </c>
      <c r="L2039" s="29" t="s">
        <v>176</v>
      </c>
      <c r="M2039" s="29"/>
      <c r="N2039" s="29" t="s">
        <v>122</v>
      </c>
      <c r="O2039" s="31" t="n">
        <v>47009</v>
      </c>
      <c r="P2039" s="29" t="s">
        <v>123</v>
      </c>
      <c r="Q2039" s="29" t="n">
        <f aca="false">IFERROR(VALUE(L2039),"")</f>
        <v>2</v>
      </c>
      <c r="R2039" s="29" t="n">
        <f aca="true">IF(O2039="","",O2039-TODAY())</f>
        <v>724</v>
      </c>
      <c r="S2039" s="29" t="str">
        <f aca="false">IF(C2039="&lt;&lt; vazio &gt;&gt;","VAZIA",IF(AND(O2039&lt;&gt;"",R2039&lt;0),"VENCIDO",IF(AND(O2039&lt;&gt;"",R2039&lt;=Parametros!$B$10),"PRÓX. VENCIMENTO",IF(F2039="Q","QUALIDADE",IF(F2039="S","BLOQUEADO",IF(F2039="R","RESTRITO/DEVOLUÇÃO",IF(OR(N2039="QUAR",N2039="QRES"),"QUARENTENA",IF(OR(B2039="DESCARTE",B2039="DEVOLUÇÃO"),"DESCARTE/DEVOLUÇÃO",IF(AND(D2039="",K2039&lt;&gt;""),"SEM LOTE",IF(AND(Q2039&lt;&gt;"",Q2039&gt;=Parametros!$B$11),"PARADO/SEM GIRO","OK"))))))))))</f>
        <v>OK</v>
      </c>
      <c r="T2039" s="29" t="str">
        <f aca="false">IF(AND($S2039="PARADO/SEM GIRO",$K2039="KG",OR(Painel!$B$5="(Todos)",A2039=Painel!$B$5)*OR(Painel!$E$5="(Todos)",P2039=Painel!$E$5)),$J2039+ROW()/10000000,"")</f>
        <v/>
      </c>
      <c r="U2039" s="29" t="str">
        <f aca="false">IF(AND($S2039="VENCIDO",$K2039="KG",OR(Painel!$B$5="(Todos)",A2039=Painel!$B$5)*OR(Painel!$E$5="(Todos)",P2039=Painel!$E$5)),$J2039+ROW()/10000000,"")</f>
        <v/>
      </c>
    </row>
    <row r="2040" customFormat="false" ht="15" hidden="false" customHeight="false" outlineLevel="0" collapsed="false">
      <c r="A2040" s="29" t="s">
        <v>53</v>
      </c>
      <c r="B2040" s="29" t="s">
        <v>3931</v>
      </c>
      <c r="C2040" s="29" t="s">
        <v>325</v>
      </c>
      <c r="D2040" s="29" t="s">
        <v>1328</v>
      </c>
      <c r="E2040" s="29" t="n">
        <v>1</v>
      </c>
      <c r="F2040" s="29"/>
      <c r="G2040" s="29" t="s">
        <v>3932</v>
      </c>
      <c r="H2040" s="30" t="n">
        <v>1102.5</v>
      </c>
      <c r="I2040" s="31" t="n">
        <v>46240</v>
      </c>
      <c r="J2040" s="30" t="n">
        <v>1102.5</v>
      </c>
      <c r="K2040" s="29" t="s">
        <v>120</v>
      </c>
      <c r="L2040" s="29" t="s">
        <v>1330</v>
      </c>
      <c r="M2040" s="29"/>
      <c r="N2040" s="29" t="s">
        <v>122</v>
      </c>
      <c r="O2040" s="31" t="n">
        <v>46599</v>
      </c>
      <c r="P2040" s="29" t="s">
        <v>123</v>
      </c>
      <c r="Q2040" s="29" t="n">
        <f aca="false">IFERROR(VALUE(L2040),"")</f>
        <v>45</v>
      </c>
      <c r="R2040" s="29" t="n">
        <f aca="true">IF(O2040="","",O2040-TODAY())</f>
        <v>314</v>
      </c>
      <c r="S2040" s="29" t="str">
        <f aca="false">IF(C2040="&lt;&lt; vazio &gt;&gt;","VAZIA",IF(AND(O2040&lt;&gt;"",R2040&lt;0),"VENCIDO",IF(AND(O2040&lt;&gt;"",R2040&lt;=Parametros!$B$10),"PRÓX. VENCIMENTO",IF(F2040="Q","QUALIDADE",IF(F2040="S","BLOQUEADO",IF(F2040="R","RESTRITO/DEVOLUÇÃO",IF(OR(N2040="QUAR",N2040="QRES"),"QUARENTENA",IF(OR(B2040="DESCARTE",B2040="DEVOLUÇÃO"),"DESCARTE/DEVOLUÇÃO",IF(AND(D2040="",K2040&lt;&gt;""),"SEM LOTE",IF(AND(Q2040&lt;&gt;"",Q2040&gt;=Parametros!$B$11),"PARADO/SEM GIRO","OK"))))))))))</f>
        <v>OK</v>
      </c>
      <c r="T2040" s="29" t="str">
        <f aca="false">IF(AND($S2040="PARADO/SEM GIRO",$K2040="KG",OR(Painel!$B$5="(Todos)",A2040=Painel!$B$5)*OR(Painel!$E$5="(Todos)",P2040=Painel!$E$5)),$J2040+ROW()/10000000,"")</f>
        <v/>
      </c>
      <c r="U2040" s="29" t="str">
        <f aca="false">IF(AND($S2040="VENCIDO",$K2040="KG",OR(Painel!$B$5="(Todos)",A2040=Painel!$B$5)*OR(Painel!$E$5="(Todos)",P2040=Painel!$E$5)),$J2040+ROW()/10000000,"")</f>
        <v/>
      </c>
    </row>
    <row r="2041" customFormat="false" ht="15" hidden="false" customHeight="false" outlineLevel="0" collapsed="false">
      <c r="A2041" s="29" t="s">
        <v>53</v>
      </c>
      <c r="B2041" s="29" t="s">
        <v>3933</v>
      </c>
      <c r="C2041" s="29" t="s">
        <v>276</v>
      </c>
      <c r="D2041" s="29" t="s">
        <v>698</v>
      </c>
      <c r="E2041" s="29" t="n">
        <v>1</v>
      </c>
      <c r="F2041" s="29" t="s">
        <v>268</v>
      </c>
      <c r="G2041" s="29" t="s">
        <v>3934</v>
      </c>
      <c r="H2041" s="30" t="n">
        <v>415.8</v>
      </c>
      <c r="I2041" s="31" t="n">
        <v>46277</v>
      </c>
      <c r="J2041" s="30" t="n">
        <v>415.8</v>
      </c>
      <c r="K2041" s="29" t="s">
        <v>120</v>
      </c>
      <c r="L2041" s="29" t="s">
        <v>652</v>
      </c>
      <c r="M2041" s="29"/>
      <c r="N2041" s="29" t="s">
        <v>122</v>
      </c>
      <c r="O2041" s="31" t="n">
        <v>46823</v>
      </c>
      <c r="P2041" s="29" t="s">
        <v>123</v>
      </c>
      <c r="Q2041" s="29" t="n">
        <f aca="false">IFERROR(VALUE(L2041),"")</f>
        <v>8</v>
      </c>
      <c r="R2041" s="29" t="n">
        <f aca="true">IF(O2041="","",O2041-TODAY())</f>
        <v>538</v>
      </c>
      <c r="S2041" s="29" t="str">
        <f aca="false">IF(C2041="&lt;&lt; vazio &gt;&gt;","VAZIA",IF(AND(O2041&lt;&gt;"",R2041&lt;0),"VENCIDO",IF(AND(O2041&lt;&gt;"",R2041&lt;=Parametros!$B$10),"PRÓX. VENCIMENTO",IF(F2041="Q","QUALIDADE",IF(F2041="S","BLOQUEADO",IF(F2041="R","RESTRITO/DEVOLUÇÃO",IF(OR(N2041="QUAR",N2041="QRES"),"QUARENTENA",IF(OR(B2041="DESCARTE",B2041="DEVOLUÇÃO"),"DESCARTE/DEVOLUÇÃO",IF(AND(D2041="",K2041&lt;&gt;""),"SEM LOTE",IF(AND(Q2041&lt;&gt;"",Q2041&gt;=Parametros!$B$11),"PARADO/SEM GIRO","OK"))))))))))</f>
        <v>QUALIDADE</v>
      </c>
      <c r="T2041" s="29" t="str">
        <f aca="false">IF(AND($S2041="PARADO/SEM GIRO",$K2041="KG",OR(Painel!$B$5="(Todos)",A2041=Painel!$B$5)*OR(Painel!$E$5="(Todos)",P2041=Painel!$E$5)),$J2041+ROW()/10000000,"")</f>
        <v/>
      </c>
      <c r="U2041" s="29" t="str">
        <f aca="false">IF(AND($S2041="VENCIDO",$K2041="KG",OR(Painel!$B$5="(Todos)",A2041=Painel!$B$5)*OR(Painel!$E$5="(Todos)",P2041=Painel!$E$5)),$J2041+ROW()/10000000,"")</f>
        <v/>
      </c>
    </row>
    <row r="2042" customFormat="false" ht="15" hidden="false" customHeight="false" outlineLevel="0" collapsed="false">
      <c r="A2042" s="29" t="s">
        <v>53</v>
      </c>
      <c r="B2042" s="29" t="s">
        <v>3935</v>
      </c>
      <c r="C2042" s="29" t="s">
        <v>1274</v>
      </c>
      <c r="D2042" s="29" t="s">
        <v>3879</v>
      </c>
      <c r="E2042" s="29" t="n">
        <v>1</v>
      </c>
      <c r="F2042" s="29"/>
      <c r="G2042" s="29" t="s">
        <v>3936</v>
      </c>
      <c r="H2042" s="30" t="n">
        <v>1000</v>
      </c>
      <c r="I2042" s="31" t="n">
        <v>46230</v>
      </c>
      <c r="J2042" s="30" t="n">
        <v>1000</v>
      </c>
      <c r="K2042" s="29" t="s">
        <v>120</v>
      </c>
      <c r="L2042" s="29" t="s">
        <v>1277</v>
      </c>
      <c r="M2042" s="29"/>
      <c r="N2042" s="29" t="s">
        <v>122</v>
      </c>
      <c r="O2042" s="31" t="n">
        <v>46587</v>
      </c>
      <c r="P2042" s="29" t="s">
        <v>123</v>
      </c>
      <c r="Q2042" s="29" t="n">
        <f aca="false">IFERROR(VALUE(L2042),"")</f>
        <v>55</v>
      </c>
      <c r="R2042" s="29" t="n">
        <f aca="true">IF(O2042="","",O2042-TODAY())</f>
        <v>302</v>
      </c>
      <c r="S2042" s="29" t="str">
        <f aca="false">IF(C2042="&lt;&lt; vazio &gt;&gt;","VAZIA",IF(AND(O2042&lt;&gt;"",R2042&lt;0),"VENCIDO",IF(AND(O2042&lt;&gt;"",R2042&lt;=Parametros!$B$10),"PRÓX. VENCIMENTO",IF(F2042="Q","QUALIDADE",IF(F2042="S","BLOQUEADO",IF(F2042="R","RESTRITO/DEVOLUÇÃO",IF(OR(N2042="QUAR",N2042="QRES"),"QUARENTENA",IF(OR(B2042="DESCARTE",B2042="DEVOLUÇÃO"),"DESCARTE/DEVOLUÇÃO",IF(AND(D2042="",K2042&lt;&gt;""),"SEM LOTE",IF(AND(Q2042&lt;&gt;"",Q2042&gt;=Parametros!$B$11),"PARADO/SEM GIRO","OK"))))))))))</f>
        <v>OK</v>
      </c>
      <c r="T2042" s="29" t="str">
        <f aca="false">IF(AND($S2042="PARADO/SEM GIRO",$K2042="KG",OR(Painel!$B$5="(Todos)",A2042=Painel!$B$5)*OR(Painel!$E$5="(Todos)",P2042=Painel!$E$5)),$J2042+ROW()/10000000,"")</f>
        <v/>
      </c>
      <c r="U2042" s="29" t="str">
        <f aca="false">IF(AND($S2042="VENCIDO",$K2042="KG",OR(Painel!$B$5="(Todos)",A2042=Painel!$B$5)*OR(Painel!$E$5="(Todos)",P2042=Painel!$E$5)),$J2042+ROW()/10000000,"")</f>
        <v/>
      </c>
    </row>
    <row r="2043" customFormat="false" ht="15" hidden="false" customHeight="false" outlineLevel="0" collapsed="false">
      <c r="A2043" s="29" t="s">
        <v>53</v>
      </c>
      <c r="B2043" s="29" t="s">
        <v>3937</v>
      </c>
      <c r="C2043" s="29" t="s">
        <v>1274</v>
      </c>
      <c r="D2043" s="29" t="s">
        <v>3879</v>
      </c>
      <c r="E2043" s="29" t="n">
        <v>1</v>
      </c>
      <c r="F2043" s="29"/>
      <c r="G2043" s="29" t="s">
        <v>3938</v>
      </c>
      <c r="H2043" s="30" t="n">
        <v>1000</v>
      </c>
      <c r="I2043" s="31" t="n">
        <v>46230</v>
      </c>
      <c r="J2043" s="30" t="n">
        <v>1000</v>
      </c>
      <c r="K2043" s="29" t="s">
        <v>120</v>
      </c>
      <c r="L2043" s="29" t="s">
        <v>1277</v>
      </c>
      <c r="M2043" s="29"/>
      <c r="N2043" s="29" t="s">
        <v>122</v>
      </c>
      <c r="O2043" s="31" t="n">
        <v>46587</v>
      </c>
      <c r="P2043" s="29" t="s">
        <v>123</v>
      </c>
      <c r="Q2043" s="29" t="n">
        <f aca="false">IFERROR(VALUE(L2043),"")</f>
        <v>55</v>
      </c>
      <c r="R2043" s="29" t="n">
        <f aca="true">IF(O2043="","",O2043-TODAY())</f>
        <v>302</v>
      </c>
      <c r="S2043" s="29" t="str">
        <f aca="false">IF(C2043="&lt;&lt; vazio &gt;&gt;","VAZIA",IF(AND(O2043&lt;&gt;"",R2043&lt;0),"VENCIDO",IF(AND(O2043&lt;&gt;"",R2043&lt;=Parametros!$B$10),"PRÓX. VENCIMENTO",IF(F2043="Q","QUALIDADE",IF(F2043="S","BLOQUEADO",IF(F2043="R","RESTRITO/DEVOLUÇÃO",IF(OR(N2043="QUAR",N2043="QRES"),"QUARENTENA",IF(OR(B2043="DESCARTE",B2043="DEVOLUÇÃO"),"DESCARTE/DEVOLUÇÃO",IF(AND(D2043="",K2043&lt;&gt;""),"SEM LOTE",IF(AND(Q2043&lt;&gt;"",Q2043&gt;=Parametros!$B$11),"PARADO/SEM GIRO","OK"))))))))))</f>
        <v>OK</v>
      </c>
      <c r="T2043" s="29" t="str">
        <f aca="false">IF(AND($S2043="PARADO/SEM GIRO",$K2043="KG",OR(Painel!$B$5="(Todos)",A2043=Painel!$B$5)*OR(Painel!$E$5="(Todos)",P2043=Painel!$E$5)),$J2043+ROW()/10000000,"")</f>
        <v/>
      </c>
      <c r="U2043" s="29" t="str">
        <f aca="false">IF(AND($S2043="VENCIDO",$K2043="KG",OR(Painel!$B$5="(Todos)",A2043=Painel!$B$5)*OR(Painel!$E$5="(Todos)",P2043=Painel!$E$5)),$J2043+ROW()/10000000,"")</f>
        <v/>
      </c>
    </row>
    <row r="2044" customFormat="false" ht="15" hidden="false" customHeight="false" outlineLevel="0" collapsed="false">
      <c r="A2044" s="29" t="s">
        <v>53</v>
      </c>
      <c r="B2044" s="29" t="s">
        <v>3939</v>
      </c>
      <c r="C2044" s="29" t="s">
        <v>801</v>
      </c>
      <c r="D2044" s="29" t="s">
        <v>802</v>
      </c>
      <c r="E2044" s="29" t="n">
        <v>1</v>
      </c>
      <c r="F2044" s="29"/>
      <c r="G2044" s="29" t="s">
        <v>3940</v>
      </c>
      <c r="H2044" s="30" t="n">
        <v>1108.8</v>
      </c>
      <c r="I2044" s="31" t="n">
        <v>46275</v>
      </c>
      <c r="J2044" s="30" t="n">
        <v>1108.8</v>
      </c>
      <c r="K2044" s="29" t="s">
        <v>120</v>
      </c>
      <c r="L2044" s="29" t="s">
        <v>121</v>
      </c>
      <c r="M2044" s="29"/>
      <c r="N2044" s="29" t="s">
        <v>122</v>
      </c>
      <c r="O2044" s="31" t="n">
        <v>46812</v>
      </c>
      <c r="P2044" s="29" t="s">
        <v>123</v>
      </c>
      <c r="Q2044" s="29" t="n">
        <f aca="false">IFERROR(VALUE(L2044),"")</f>
        <v>10</v>
      </c>
      <c r="R2044" s="29" t="n">
        <f aca="true">IF(O2044="","",O2044-TODAY())</f>
        <v>527</v>
      </c>
      <c r="S2044" s="29" t="str">
        <f aca="false">IF(C2044="&lt;&lt; vazio &gt;&gt;","VAZIA",IF(AND(O2044&lt;&gt;"",R2044&lt;0),"VENCIDO",IF(AND(O2044&lt;&gt;"",R2044&lt;=Parametros!$B$10),"PRÓX. VENCIMENTO",IF(F2044="Q","QUALIDADE",IF(F2044="S","BLOQUEADO",IF(F2044="R","RESTRITO/DEVOLUÇÃO",IF(OR(N2044="QUAR",N2044="QRES"),"QUARENTENA",IF(OR(B2044="DESCARTE",B2044="DEVOLUÇÃO"),"DESCARTE/DEVOLUÇÃO",IF(AND(D2044="",K2044&lt;&gt;""),"SEM LOTE",IF(AND(Q2044&lt;&gt;"",Q2044&gt;=Parametros!$B$11),"PARADO/SEM GIRO","OK"))))))))))</f>
        <v>OK</v>
      </c>
      <c r="T2044" s="29" t="str">
        <f aca="false">IF(AND($S2044="PARADO/SEM GIRO",$K2044="KG",OR(Painel!$B$5="(Todos)",A2044=Painel!$B$5)*OR(Painel!$E$5="(Todos)",P2044=Painel!$E$5)),$J2044+ROW()/10000000,"")</f>
        <v/>
      </c>
      <c r="U2044" s="29" t="str">
        <f aca="false">IF(AND($S2044="VENCIDO",$K2044="KG",OR(Painel!$B$5="(Todos)",A2044=Painel!$B$5)*OR(Painel!$E$5="(Todos)",P2044=Painel!$E$5)),$J2044+ROW()/10000000,"")</f>
        <v/>
      </c>
    </row>
    <row r="2045" customFormat="false" ht="15" hidden="false" customHeight="false" outlineLevel="0" collapsed="false">
      <c r="A2045" s="29" t="s">
        <v>53</v>
      </c>
      <c r="B2045" s="29" t="s">
        <v>3941</v>
      </c>
      <c r="C2045" s="29" t="s">
        <v>250</v>
      </c>
      <c r="D2045" s="29" t="s">
        <v>672</v>
      </c>
      <c r="E2045" s="29" t="n">
        <v>1</v>
      </c>
      <c r="F2045" s="29" t="s">
        <v>268</v>
      </c>
      <c r="G2045" s="29" t="s">
        <v>3942</v>
      </c>
      <c r="H2045" s="30" t="n">
        <v>1000</v>
      </c>
      <c r="I2045" s="31" t="n">
        <v>46282</v>
      </c>
      <c r="J2045" s="30" t="n">
        <v>1000</v>
      </c>
      <c r="K2045" s="29" t="s">
        <v>120</v>
      </c>
      <c r="L2045" s="29" t="s">
        <v>400</v>
      </c>
      <c r="M2045" s="29"/>
      <c r="N2045" s="29" t="s">
        <v>122</v>
      </c>
      <c r="O2045" s="31" t="n">
        <v>46829</v>
      </c>
      <c r="P2045" s="29" t="s">
        <v>123</v>
      </c>
      <c r="Q2045" s="29" t="n">
        <f aca="false">IFERROR(VALUE(L2045),"")</f>
        <v>3</v>
      </c>
      <c r="R2045" s="29" t="n">
        <f aca="true">IF(O2045="","",O2045-TODAY())</f>
        <v>544</v>
      </c>
      <c r="S2045" s="29" t="str">
        <f aca="false">IF(C2045="&lt;&lt; vazio &gt;&gt;","VAZIA",IF(AND(O2045&lt;&gt;"",R2045&lt;0),"VENCIDO",IF(AND(O2045&lt;&gt;"",R2045&lt;=Parametros!$B$10),"PRÓX. VENCIMENTO",IF(F2045="Q","QUALIDADE",IF(F2045="S","BLOQUEADO",IF(F2045="R","RESTRITO/DEVOLUÇÃO",IF(OR(N2045="QUAR",N2045="QRES"),"QUARENTENA",IF(OR(B2045="DESCARTE",B2045="DEVOLUÇÃO"),"DESCARTE/DEVOLUÇÃO",IF(AND(D2045="",K2045&lt;&gt;""),"SEM LOTE",IF(AND(Q2045&lt;&gt;"",Q2045&gt;=Parametros!$B$11),"PARADO/SEM GIRO","OK"))))))))))</f>
        <v>QUALIDADE</v>
      </c>
      <c r="T2045" s="29" t="str">
        <f aca="false">IF(AND($S2045="PARADO/SEM GIRO",$K2045="KG",OR(Painel!$B$5="(Todos)",A2045=Painel!$B$5)*OR(Painel!$E$5="(Todos)",P2045=Painel!$E$5)),$J2045+ROW()/10000000,"")</f>
        <v/>
      </c>
      <c r="U2045" s="29" t="str">
        <f aca="false">IF(AND($S2045="VENCIDO",$K2045="KG",OR(Painel!$B$5="(Todos)",A2045=Painel!$B$5)*OR(Painel!$E$5="(Todos)",P2045=Painel!$E$5)),$J2045+ROW()/10000000,"")</f>
        <v/>
      </c>
    </row>
    <row r="2046" customFormat="false" ht="15" hidden="false" customHeight="false" outlineLevel="0" collapsed="false">
      <c r="A2046" s="29" t="s">
        <v>53</v>
      </c>
      <c r="B2046" s="29" t="s">
        <v>3943</v>
      </c>
      <c r="C2046" s="29" t="s">
        <v>894</v>
      </c>
      <c r="D2046" s="29" t="s">
        <v>1204</v>
      </c>
      <c r="E2046" s="29" t="n">
        <v>1</v>
      </c>
      <c r="F2046" s="29" t="s">
        <v>268</v>
      </c>
      <c r="G2046" s="29" t="s">
        <v>3944</v>
      </c>
      <c r="H2046" s="30" t="n">
        <v>1000</v>
      </c>
      <c r="I2046" s="31" t="n">
        <v>46282</v>
      </c>
      <c r="J2046" s="30" t="n">
        <v>1000</v>
      </c>
      <c r="K2046" s="29" t="s">
        <v>120</v>
      </c>
      <c r="L2046" s="29" t="s">
        <v>400</v>
      </c>
      <c r="M2046" s="29"/>
      <c r="N2046" s="29" t="s">
        <v>122</v>
      </c>
      <c r="O2046" s="31" t="n">
        <v>46829</v>
      </c>
      <c r="P2046" s="29" t="s">
        <v>123</v>
      </c>
      <c r="Q2046" s="29" t="n">
        <f aca="false">IFERROR(VALUE(L2046),"")</f>
        <v>3</v>
      </c>
      <c r="R2046" s="29" t="n">
        <f aca="true">IF(O2046="","",O2046-TODAY())</f>
        <v>544</v>
      </c>
      <c r="S2046" s="29" t="str">
        <f aca="false">IF(C2046="&lt;&lt; vazio &gt;&gt;","VAZIA",IF(AND(O2046&lt;&gt;"",R2046&lt;0),"VENCIDO",IF(AND(O2046&lt;&gt;"",R2046&lt;=Parametros!$B$10),"PRÓX. VENCIMENTO",IF(F2046="Q","QUALIDADE",IF(F2046="S","BLOQUEADO",IF(F2046="R","RESTRITO/DEVOLUÇÃO",IF(OR(N2046="QUAR",N2046="QRES"),"QUARENTENA",IF(OR(B2046="DESCARTE",B2046="DEVOLUÇÃO"),"DESCARTE/DEVOLUÇÃO",IF(AND(D2046="",K2046&lt;&gt;""),"SEM LOTE",IF(AND(Q2046&lt;&gt;"",Q2046&gt;=Parametros!$B$11),"PARADO/SEM GIRO","OK"))))))))))</f>
        <v>QUALIDADE</v>
      </c>
      <c r="T2046" s="29" t="str">
        <f aca="false">IF(AND($S2046="PARADO/SEM GIRO",$K2046="KG",OR(Painel!$B$5="(Todos)",A2046=Painel!$B$5)*OR(Painel!$E$5="(Todos)",P2046=Painel!$E$5)),$J2046+ROW()/10000000,"")</f>
        <v/>
      </c>
      <c r="U2046" s="29" t="str">
        <f aca="false">IF(AND($S2046="VENCIDO",$K2046="KG",OR(Painel!$B$5="(Todos)",A2046=Painel!$B$5)*OR(Painel!$E$5="(Todos)",P2046=Painel!$E$5)),$J2046+ROW()/10000000,"")</f>
        <v/>
      </c>
    </row>
    <row r="2047" customFormat="false" ht="15" hidden="false" customHeight="false" outlineLevel="0" collapsed="false">
      <c r="A2047" s="29" t="s">
        <v>53</v>
      </c>
      <c r="B2047" s="29" t="s">
        <v>3945</v>
      </c>
      <c r="C2047" s="29" t="s">
        <v>666</v>
      </c>
      <c r="D2047" s="29" t="s">
        <v>667</v>
      </c>
      <c r="E2047" s="29" t="n">
        <v>1</v>
      </c>
      <c r="F2047" s="29" t="s">
        <v>268</v>
      </c>
      <c r="G2047" s="29" t="s">
        <v>3946</v>
      </c>
      <c r="H2047" s="30" t="n">
        <v>590.4</v>
      </c>
      <c r="I2047" s="31" t="n">
        <v>46285</v>
      </c>
      <c r="J2047" s="30" t="n">
        <v>590.4</v>
      </c>
      <c r="K2047" s="29" t="s">
        <v>120</v>
      </c>
      <c r="L2047" s="29" t="s">
        <v>116</v>
      </c>
      <c r="M2047" s="29"/>
      <c r="N2047" s="29" t="s">
        <v>122</v>
      </c>
      <c r="O2047" s="31" t="n">
        <v>46831</v>
      </c>
      <c r="P2047" s="29" t="s">
        <v>123</v>
      </c>
      <c r="Q2047" s="29" t="n">
        <f aca="false">IFERROR(VALUE(L2047),"")</f>
        <v>0</v>
      </c>
      <c r="R2047" s="29" t="n">
        <f aca="true">IF(O2047="","",O2047-TODAY())</f>
        <v>546</v>
      </c>
      <c r="S2047" s="29" t="str">
        <f aca="false">IF(C2047="&lt;&lt; vazio &gt;&gt;","VAZIA",IF(AND(O2047&lt;&gt;"",R2047&lt;0),"VENCIDO",IF(AND(O2047&lt;&gt;"",R2047&lt;=Parametros!$B$10),"PRÓX. VENCIMENTO",IF(F2047="Q","QUALIDADE",IF(F2047="S","BLOQUEADO",IF(F2047="R","RESTRITO/DEVOLUÇÃO",IF(OR(N2047="QUAR",N2047="QRES"),"QUARENTENA",IF(OR(B2047="DESCARTE",B2047="DEVOLUÇÃO"),"DESCARTE/DEVOLUÇÃO",IF(AND(D2047="",K2047&lt;&gt;""),"SEM LOTE",IF(AND(Q2047&lt;&gt;"",Q2047&gt;=Parametros!$B$11),"PARADO/SEM GIRO","OK"))))))))))</f>
        <v>QUALIDADE</v>
      </c>
      <c r="T2047" s="29" t="str">
        <f aca="false">IF(AND($S2047="PARADO/SEM GIRO",$K2047="KG",OR(Painel!$B$5="(Todos)",A2047=Painel!$B$5)*OR(Painel!$E$5="(Todos)",P2047=Painel!$E$5)),$J2047+ROW()/10000000,"")</f>
        <v/>
      </c>
      <c r="U2047" s="29" t="str">
        <f aca="false">IF(AND($S2047="VENCIDO",$K2047="KG",OR(Painel!$B$5="(Todos)",A2047=Painel!$B$5)*OR(Painel!$E$5="(Todos)",P2047=Painel!$E$5)),$J2047+ROW()/10000000,"")</f>
        <v/>
      </c>
    </row>
    <row r="2048" customFormat="false" ht="15" hidden="false" customHeight="false" outlineLevel="0" collapsed="false">
      <c r="A2048" s="29" t="s">
        <v>53</v>
      </c>
      <c r="B2048" s="29" t="s">
        <v>3947</v>
      </c>
      <c r="C2048" s="29" t="s">
        <v>2679</v>
      </c>
      <c r="D2048" s="29" t="s">
        <v>2680</v>
      </c>
      <c r="E2048" s="29" t="n">
        <v>1</v>
      </c>
      <c r="F2048" s="29"/>
      <c r="G2048" s="29" t="s">
        <v>3948</v>
      </c>
      <c r="H2048" s="30" t="n">
        <v>780</v>
      </c>
      <c r="I2048" s="31" t="n">
        <v>46199</v>
      </c>
      <c r="J2048" s="30" t="n">
        <v>780</v>
      </c>
      <c r="K2048" s="29" t="s">
        <v>120</v>
      </c>
      <c r="L2048" s="29" t="s">
        <v>3949</v>
      </c>
      <c r="M2048" s="29"/>
      <c r="N2048" s="29" t="s">
        <v>122</v>
      </c>
      <c r="O2048" s="31" t="n">
        <v>46735</v>
      </c>
      <c r="P2048" s="29" t="s">
        <v>123</v>
      </c>
      <c r="Q2048" s="29" t="n">
        <f aca="false">IFERROR(VALUE(L2048),"")</f>
        <v>89</v>
      </c>
      <c r="R2048" s="29" t="n">
        <f aca="true">IF(O2048="","",O2048-TODAY())</f>
        <v>450</v>
      </c>
      <c r="S2048" s="29" t="str">
        <f aca="false">IF(C2048="&lt;&lt; vazio &gt;&gt;","VAZIA",IF(AND(O2048&lt;&gt;"",R2048&lt;0),"VENCIDO",IF(AND(O2048&lt;&gt;"",R2048&lt;=Parametros!$B$10),"PRÓX. VENCIMENTO",IF(F2048="Q","QUALIDADE",IF(F2048="S","BLOQUEADO",IF(F2048="R","RESTRITO/DEVOLUÇÃO",IF(OR(N2048="QUAR",N2048="QRES"),"QUARENTENA",IF(OR(B2048="DESCARTE",B2048="DEVOLUÇÃO"),"DESCARTE/DEVOLUÇÃO",IF(AND(D2048="",K2048&lt;&gt;""),"SEM LOTE",IF(AND(Q2048&lt;&gt;"",Q2048&gt;=Parametros!$B$11),"PARADO/SEM GIRO","OK"))))))))))</f>
        <v>OK</v>
      </c>
      <c r="T2048" s="29" t="str">
        <f aca="false">IF(AND($S2048="PARADO/SEM GIRO",$K2048="KG",OR(Painel!$B$5="(Todos)",A2048=Painel!$B$5)*OR(Painel!$E$5="(Todos)",P2048=Painel!$E$5)),$J2048+ROW()/10000000,"")</f>
        <v/>
      </c>
      <c r="U2048" s="29" t="str">
        <f aca="false">IF(AND($S2048="VENCIDO",$K2048="KG",OR(Painel!$B$5="(Todos)",A2048=Painel!$B$5)*OR(Painel!$E$5="(Todos)",P2048=Painel!$E$5)),$J2048+ROW()/10000000,"")</f>
        <v/>
      </c>
    </row>
    <row r="2049" customFormat="false" ht="15" hidden="false" customHeight="false" outlineLevel="0" collapsed="false">
      <c r="A2049" s="29" t="s">
        <v>53</v>
      </c>
      <c r="B2049" s="29" t="s">
        <v>3950</v>
      </c>
      <c r="C2049" s="29" t="s">
        <v>1381</v>
      </c>
      <c r="D2049" s="29" t="s">
        <v>2544</v>
      </c>
      <c r="E2049" s="29" t="n">
        <v>1</v>
      </c>
      <c r="F2049" s="29"/>
      <c r="G2049" s="29" t="s">
        <v>3951</v>
      </c>
      <c r="H2049" s="30" t="n">
        <v>800</v>
      </c>
      <c r="I2049" s="31" t="n">
        <v>46231</v>
      </c>
      <c r="J2049" s="30" t="n">
        <v>800</v>
      </c>
      <c r="K2049" s="29" t="s">
        <v>120</v>
      </c>
      <c r="L2049" s="29" t="s">
        <v>2246</v>
      </c>
      <c r="M2049" s="29"/>
      <c r="N2049" s="29" t="s">
        <v>122</v>
      </c>
      <c r="O2049" s="31" t="n">
        <v>46591</v>
      </c>
      <c r="P2049" s="29" t="s">
        <v>123</v>
      </c>
      <c r="Q2049" s="29" t="n">
        <f aca="false">IFERROR(VALUE(L2049),"")</f>
        <v>54</v>
      </c>
      <c r="R2049" s="29" t="n">
        <f aca="true">IF(O2049="","",O2049-TODAY())</f>
        <v>306</v>
      </c>
      <c r="S2049" s="29" t="str">
        <f aca="false">IF(C2049="&lt;&lt; vazio &gt;&gt;","VAZIA",IF(AND(O2049&lt;&gt;"",R2049&lt;0),"VENCIDO",IF(AND(O2049&lt;&gt;"",R2049&lt;=Parametros!$B$10),"PRÓX. VENCIMENTO",IF(F2049="Q","QUALIDADE",IF(F2049="S","BLOQUEADO",IF(F2049="R","RESTRITO/DEVOLUÇÃO",IF(OR(N2049="QUAR",N2049="QRES"),"QUARENTENA",IF(OR(B2049="DESCARTE",B2049="DEVOLUÇÃO"),"DESCARTE/DEVOLUÇÃO",IF(AND(D2049="",K2049&lt;&gt;""),"SEM LOTE",IF(AND(Q2049&lt;&gt;"",Q2049&gt;=Parametros!$B$11),"PARADO/SEM GIRO","OK"))))))))))</f>
        <v>OK</v>
      </c>
      <c r="T2049" s="29" t="str">
        <f aca="false">IF(AND($S2049="PARADO/SEM GIRO",$K2049="KG",OR(Painel!$B$5="(Todos)",A2049=Painel!$B$5)*OR(Painel!$E$5="(Todos)",P2049=Painel!$E$5)),$J2049+ROW()/10000000,"")</f>
        <v/>
      </c>
      <c r="U2049" s="29" t="str">
        <f aca="false">IF(AND($S2049="VENCIDO",$K2049="KG",OR(Painel!$B$5="(Todos)",A2049=Painel!$B$5)*OR(Painel!$E$5="(Todos)",P2049=Painel!$E$5)),$J2049+ROW()/10000000,"")</f>
        <v/>
      </c>
    </row>
    <row r="2050" customFormat="false" ht="15" hidden="false" customHeight="false" outlineLevel="0" collapsed="false">
      <c r="A2050" s="29" t="s">
        <v>53</v>
      </c>
      <c r="B2050" s="29" t="s">
        <v>3952</v>
      </c>
      <c r="C2050" s="29" t="s">
        <v>785</v>
      </c>
      <c r="D2050" s="29" t="s">
        <v>880</v>
      </c>
      <c r="E2050" s="29" t="n">
        <v>1</v>
      </c>
      <c r="F2050" s="29"/>
      <c r="G2050" s="29" t="s">
        <v>3953</v>
      </c>
      <c r="H2050" s="30" t="n">
        <v>1000</v>
      </c>
      <c r="I2050" s="31" t="n">
        <v>46280</v>
      </c>
      <c r="J2050" s="30" t="n">
        <v>1000</v>
      </c>
      <c r="K2050" s="29" t="s">
        <v>120</v>
      </c>
      <c r="L2050" s="29" t="s">
        <v>144</v>
      </c>
      <c r="M2050" s="29"/>
      <c r="N2050" s="29" t="s">
        <v>122</v>
      </c>
      <c r="O2050" s="31" t="n">
        <v>46823</v>
      </c>
      <c r="P2050" s="29" t="s">
        <v>123</v>
      </c>
      <c r="Q2050" s="29" t="n">
        <f aca="false">IFERROR(VALUE(L2050),"")</f>
        <v>5</v>
      </c>
      <c r="R2050" s="29" t="n">
        <f aca="true">IF(O2050="","",O2050-TODAY())</f>
        <v>538</v>
      </c>
      <c r="S2050" s="29" t="str">
        <f aca="false">IF(C2050="&lt;&lt; vazio &gt;&gt;","VAZIA",IF(AND(O2050&lt;&gt;"",R2050&lt;0),"VENCIDO",IF(AND(O2050&lt;&gt;"",R2050&lt;=Parametros!$B$10),"PRÓX. VENCIMENTO",IF(F2050="Q","QUALIDADE",IF(F2050="S","BLOQUEADO",IF(F2050="R","RESTRITO/DEVOLUÇÃO",IF(OR(N2050="QUAR",N2050="QRES"),"QUARENTENA",IF(OR(B2050="DESCARTE",B2050="DEVOLUÇÃO"),"DESCARTE/DEVOLUÇÃO",IF(AND(D2050="",K2050&lt;&gt;""),"SEM LOTE",IF(AND(Q2050&lt;&gt;"",Q2050&gt;=Parametros!$B$11),"PARADO/SEM GIRO","OK"))))))))))</f>
        <v>OK</v>
      </c>
      <c r="T2050" s="29" t="str">
        <f aca="false">IF(AND($S2050="PARADO/SEM GIRO",$K2050="KG",OR(Painel!$B$5="(Todos)",A2050=Painel!$B$5)*OR(Painel!$E$5="(Todos)",P2050=Painel!$E$5)),$J2050+ROW()/10000000,"")</f>
        <v/>
      </c>
      <c r="U2050" s="29" t="str">
        <f aca="false">IF(AND($S2050="VENCIDO",$K2050="KG",OR(Painel!$B$5="(Todos)",A2050=Painel!$B$5)*OR(Painel!$E$5="(Todos)",P2050=Painel!$E$5)),$J2050+ROW()/10000000,"")</f>
        <v/>
      </c>
    </row>
    <row r="2051" customFormat="false" ht="15" hidden="false" customHeight="false" outlineLevel="0" collapsed="false">
      <c r="A2051" s="29" t="s">
        <v>53</v>
      </c>
      <c r="B2051" s="29" t="s">
        <v>3954</v>
      </c>
      <c r="C2051" s="29" t="s">
        <v>167</v>
      </c>
      <c r="D2051" s="29" t="s">
        <v>765</v>
      </c>
      <c r="E2051" s="29" t="n">
        <v>1</v>
      </c>
      <c r="F2051" s="29" t="s">
        <v>268</v>
      </c>
      <c r="G2051" s="29" t="s">
        <v>3955</v>
      </c>
      <c r="H2051" s="30" t="n">
        <v>590.4</v>
      </c>
      <c r="I2051" s="31" t="n">
        <v>46284</v>
      </c>
      <c r="J2051" s="30" t="n">
        <v>590.4</v>
      </c>
      <c r="K2051" s="29" t="s">
        <v>120</v>
      </c>
      <c r="L2051" s="29" t="s">
        <v>388</v>
      </c>
      <c r="M2051" s="29"/>
      <c r="N2051" s="29" t="s">
        <v>122</v>
      </c>
      <c r="O2051" s="31" t="n">
        <v>46830</v>
      </c>
      <c r="P2051" s="29" t="s">
        <v>123</v>
      </c>
      <c r="Q2051" s="29" t="n">
        <f aca="false">IFERROR(VALUE(L2051),"")</f>
        <v>1</v>
      </c>
      <c r="R2051" s="29" t="n">
        <f aca="true">IF(O2051="","",O2051-TODAY())</f>
        <v>545</v>
      </c>
      <c r="S2051" s="29" t="str">
        <f aca="false">IF(C2051="&lt;&lt; vazio &gt;&gt;","VAZIA",IF(AND(O2051&lt;&gt;"",R2051&lt;0),"VENCIDO",IF(AND(O2051&lt;&gt;"",R2051&lt;=Parametros!$B$10),"PRÓX. VENCIMENTO",IF(F2051="Q","QUALIDADE",IF(F2051="S","BLOQUEADO",IF(F2051="R","RESTRITO/DEVOLUÇÃO",IF(OR(N2051="QUAR",N2051="QRES"),"QUARENTENA",IF(OR(B2051="DESCARTE",B2051="DEVOLUÇÃO"),"DESCARTE/DEVOLUÇÃO",IF(AND(D2051="",K2051&lt;&gt;""),"SEM LOTE",IF(AND(Q2051&lt;&gt;"",Q2051&gt;=Parametros!$B$11),"PARADO/SEM GIRO","OK"))))))))))</f>
        <v>QUALIDADE</v>
      </c>
      <c r="T2051" s="29" t="str">
        <f aca="false">IF(AND($S2051="PARADO/SEM GIRO",$K2051="KG",OR(Painel!$B$5="(Todos)",A2051=Painel!$B$5)*OR(Painel!$E$5="(Todos)",P2051=Painel!$E$5)),$J2051+ROW()/10000000,"")</f>
        <v/>
      </c>
      <c r="U2051" s="29" t="str">
        <f aca="false">IF(AND($S2051="VENCIDO",$K2051="KG",OR(Painel!$B$5="(Todos)",A2051=Painel!$B$5)*OR(Painel!$E$5="(Todos)",P2051=Painel!$E$5)),$J2051+ROW()/10000000,"")</f>
        <v/>
      </c>
    </row>
    <row r="2052" customFormat="false" ht="15" hidden="false" customHeight="false" outlineLevel="0" collapsed="false">
      <c r="A2052" s="29" t="s">
        <v>53</v>
      </c>
      <c r="B2052" s="29" t="s">
        <v>3956</v>
      </c>
      <c r="C2052" s="29" t="s">
        <v>222</v>
      </c>
      <c r="D2052" s="29" t="s">
        <v>675</v>
      </c>
      <c r="E2052" s="29" t="n">
        <v>1</v>
      </c>
      <c r="F2052" s="29" t="s">
        <v>137</v>
      </c>
      <c r="G2052" s="29" t="s">
        <v>3957</v>
      </c>
      <c r="H2052" s="30" t="n">
        <v>980</v>
      </c>
      <c r="I2052" s="31" t="n">
        <v>46259</v>
      </c>
      <c r="J2052" s="30" t="n">
        <v>980</v>
      </c>
      <c r="K2052" s="29" t="s">
        <v>120</v>
      </c>
      <c r="L2052" s="29" t="s">
        <v>677</v>
      </c>
      <c r="M2052" s="29"/>
      <c r="N2052" s="29" t="s">
        <v>122</v>
      </c>
      <c r="O2052" s="31" t="n">
        <v>46797</v>
      </c>
      <c r="P2052" s="29" t="s">
        <v>123</v>
      </c>
      <c r="Q2052" s="29" t="n">
        <f aca="false">IFERROR(VALUE(L2052),"")</f>
        <v>26</v>
      </c>
      <c r="R2052" s="29" t="n">
        <f aca="true">IF(O2052="","",O2052-TODAY())</f>
        <v>512</v>
      </c>
      <c r="S2052" s="29" t="str">
        <f aca="false">IF(C2052="&lt;&lt; vazio &gt;&gt;","VAZIA",IF(AND(O2052&lt;&gt;"",R2052&lt;0),"VENCIDO",IF(AND(O2052&lt;&gt;"",R2052&lt;=Parametros!$B$10),"PRÓX. VENCIMENTO",IF(F2052="Q","QUALIDADE",IF(F2052="S","BLOQUEADO",IF(F2052="R","RESTRITO/DEVOLUÇÃO",IF(OR(N2052="QUAR",N2052="QRES"),"QUARENTENA",IF(OR(B2052="DESCARTE",B2052="DEVOLUÇÃO"),"DESCARTE/DEVOLUÇÃO",IF(AND(D2052="",K2052&lt;&gt;""),"SEM LOTE",IF(AND(Q2052&lt;&gt;"",Q2052&gt;=Parametros!$B$11),"PARADO/SEM GIRO","OK"))))))))))</f>
        <v>BLOQUEADO</v>
      </c>
      <c r="T2052" s="29" t="str">
        <f aca="false">IF(AND($S2052="PARADO/SEM GIRO",$K2052="KG",OR(Painel!$B$5="(Todos)",A2052=Painel!$B$5)*OR(Painel!$E$5="(Todos)",P2052=Painel!$E$5)),$J2052+ROW()/10000000,"")</f>
        <v/>
      </c>
      <c r="U2052" s="29" t="str">
        <f aca="false">IF(AND($S2052="VENCIDO",$K2052="KG",OR(Painel!$B$5="(Todos)",A2052=Painel!$B$5)*OR(Painel!$E$5="(Todos)",P2052=Painel!$E$5)),$J2052+ROW()/10000000,"")</f>
        <v/>
      </c>
    </row>
    <row r="2053" customFormat="false" ht="15" hidden="false" customHeight="false" outlineLevel="0" collapsed="false">
      <c r="A2053" s="29" t="s">
        <v>53</v>
      </c>
      <c r="B2053" s="29" t="s">
        <v>3958</v>
      </c>
      <c r="C2053" s="29" t="s">
        <v>157</v>
      </c>
      <c r="D2053" s="29" t="s">
        <v>2584</v>
      </c>
      <c r="E2053" s="29" t="n">
        <v>1</v>
      </c>
      <c r="F2053" s="29"/>
      <c r="G2053" s="29" t="s">
        <v>3959</v>
      </c>
      <c r="H2053" s="30" t="n">
        <v>1102.5</v>
      </c>
      <c r="I2053" s="31" t="n">
        <v>46217</v>
      </c>
      <c r="J2053" s="30" t="n">
        <v>1102.5</v>
      </c>
      <c r="K2053" s="29" t="s">
        <v>120</v>
      </c>
      <c r="L2053" s="29" t="s">
        <v>2586</v>
      </c>
      <c r="M2053" s="29"/>
      <c r="N2053" s="29" t="s">
        <v>122</v>
      </c>
      <c r="O2053" s="31" t="n">
        <v>46759</v>
      </c>
      <c r="P2053" s="29" t="s">
        <v>123</v>
      </c>
      <c r="Q2053" s="29" t="n">
        <f aca="false">IFERROR(VALUE(L2053),"")</f>
        <v>68</v>
      </c>
      <c r="R2053" s="29" t="n">
        <f aca="true">IF(O2053="","",O2053-TODAY())</f>
        <v>474</v>
      </c>
      <c r="S2053" s="29" t="str">
        <f aca="false">IF(C2053="&lt;&lt; vazio &gt;&gt;","VAZIA",IF(AND(O2053&lt;&gt;"",R2053&lt;0),"VENCIDO",IF(AND(O2053&lt;&gt;"",R2053&lt;=Parametros!$B$10),"PRÓX. VENCIMENTO",IF(F2053="Q","QUALIDADE",IF(F2053="S","BLOQUEADO",IF(F2053="R","RESTRITO/DEVOLUÇÃO",IF(OR(N2053="QUAR",N2053="QRES"),"QUARENTENA",IF(OR(B2053="DESCARTE",B2053="DEVOLUÇÃO"),"DESCARTE/DEVOLUÇÃO",IF(AND(D2053="",K2053&lt;&gt;""),"SEM LOTE",IF(AND(Q2053&lt;&gt;"",Q2053&gt;=Parametros!$B$11),"PARADO/SEM GIRO","OK"))))))))))</f>
        <v>OK</v>
      </c>
      <c r="T2053" s="29" t="str">
        <f aca="false">IF(AND($S2053="PARADO/SEM GIRO",$K2053="KG",OR(Painel!$B$5="(Todos)",A2053=Painel!$B$5)*OR(Painel!$E$5="(Todos)",P2053=Painel!$E$5)),$J2053+ROW()/10000000,"")</f>
        <v/>
      </c>
      <c r="U2053" s="29" t="str">
        <f aca="false">IF(AND($S2053="VENCIDO",$K2053="KG",OR(Painel!$B$5="(Todos)",A2053=Painel!$B$5)*OR(Painel!$E$5="(Todos)",P2053=Painel!$E$5)),$J2053+ROW()/10000000,"")</f>
        <v/>
      </c>
    </row>
    <row r="2054" customFormat="false" ht="15" hidden="false" customHeight="false" outlineLevel="0" collapsed="false">
      <c r="A2054" s="29" t="s">
        <v>53</v>
      </c>
      <c r="B2054" s="29" t="s">
        <v>3960</v>
      </c>
      <c r="C2054" s="29" t="s">
        <v>768</v>
      </c>
      <c r="D2054" s="29" t="s">
        <v>1426</v>
      </c>
      <c r="E2054" s="29" t="n">
        <v>1</v>
      </c>
      <c r="F2054" s="29"/>
      <c r="G2054" s="29" t="s">
        <v>3961</v>
      </c>
      <c r="H2054" s="30" t="n">
        <v>800</v>
      </c>
      <c r="I2054" s="31" t="n">
        <v>46261</v>
      </c>
      <c r="J2054" s="30" t="n">
        <v>800</v>
      </c>
      <c r="K2054" s="29" t="s">
        <v>120</v>
      </c>
      <c r="L2054" s="29" t="s">
        <v>938</v>
      </c>
      <c r="M2054" s="29"/>
      <c r="N2054" s="29" t="s">
        <v>122</v>
      </c>
      <c r="O2054" s="31" t="n">
        <v>46618</v>
      </c>
      <c r="P2054" s="29" t="s">
        <v>123</v>
      </c>
      <c r="Q2054" s="29" t="n">
        <f aca="false">IFERROR(VALUE(L2054),"")</f>
        <v>24</v>
      </c>
      <c r="R2054" s="29" t="n">
        <f aca="true">IF(O2054="","",O2054-TODAY())</f>
        <v>333</v>
      </c>
      <c r="S2054" s="29" t="str">
        <f aca="false">IF(C2054="&lt;&lt; vazio &gt;&gt;","VAZIA",IF(AND(O2054&lt;&gt;"",R2054&lt;0),"VENCIDO",IF(AND(O2054&lt;&gt;"",R2054&lt;=Parametros!$B$10),"PRÓX. VENCIMENTO",IF(F2054="Q","QUALIDADE",IF(F2054="S","BLOQUEADO",IF(F2054="R","RESTRITO/DEVOLUÇÃO",IF(OR(N2054="QUAR",N2054="QRES"),"QUARENTENA",IF(OR(B2054="DESCARTE",B2054="DEVOLUÇÃO"),"DESCARTE/DEVOLUÇÃO",IF(AND(D2054="",K2054&lt;&gt;""),"SEM LOTE",IF(AND(Q2054&lt;&gt;"",Q2054&gt;=Parametros!$B$11),"PARADO/SEM GIRO","OK"))))))))))</f>
        <v>OK</v>
      </c>
      <c r="T2054" s="29" t="str">
        <f aca="false">IF(AND($S2054="PARADO/SEM GIRO",$K2054="KG",OR(Painel!$B$5="(Todos)",A2054=Painel!$B$5)*OR(Painel!$E$5="(Todos)",P2054=Painel!$E$5)),$J2054+ROW()/10000000,"")</f>
        <v/>
      </c>
      <c r="U2054" s="29" t="str">
        <f aca="false">IF(AND($S2054="VENCIDO",$K2054="KG",OR(Painel!$B$5="(Todos)",A2054=Painel!$B$5)*OR(Painel!$E$5="(Todos)",P2054=Painel!$E$5)),$J2054+ROW()/10000000,"")</f>
        <v/>
      </c>
    </row>
    <row r="2055" customFormat="false" ht="15" hidden="false" customHeight="false" outlineLevel="0" collapsed="false">
      <c r="A2055" s="29" t="s">
        <v>53</v>
      </c>
      <c r="B2055" s="29" t="s">
        <v>3962</v>
      </c>
      <c r="C2055" s="29" t="s">
        <v>222</v>
      </c>
      <c r="D2055" s="29" t="s">
        <v>815</v>
      </c>
      <c r="E2055" s="29" t="n">
        <v>1</v>
      </c>
      <c r="F2055" s="29"/>
      <c r="G2055" s="29" t="s">
        <v>3963</v>
      </c>
      <c r="H2055" s="30" t="n">
        <v>1000</v>
      </c>
      <c r="I2055" s="31" t="n">
        <v>46283</v>
      </c>
      <c r="J2055" s="30" t="n">
        <v>1000</v>
      </c>
      <c r="K2055" s="29" t="s">
        <v>120</v>
      </c>
      <c r="L2055" s="29" t="s">
        <v>176</v>
      </c>
      <c r="M2055" s="29"/>
      <c r="N2055" s="29" t="s">
        <v>122</v>
      </c>
      <c r="O2055" s="31" t="n">
        <v>46825</v>
      </c>
      <c r="P2055" s="29" t="s">
        <v>123</v>
      </c>
      <c r="Q2055" s="29" t="n">
        <f aca="false">IFERROR(VALUE(L2055),"")</f>
        <v>2</v>
      </c>
      <c r="R2055" s="29" t="n">
        <f aca="true">IF(O2055="","",O2055-TODAY())</f>
        <v>540</v>
      </c>
      <c r="S2055" s="29" t="str">
        <f aca="false">IF(C2055="&lt;&lt; vazio &gt;&gt;","VAZIA",IF(AND(O2055&lt;&gt;"",R2055&lt;0),"VENCIDO",IF(AND(O2055&lt;&gt;"",R2055&lt;=Parametros!$B$10),"PRÓX. VENCIMENTO",IF(F2055="Q","QUALIDADE",IF(F2055="S","BLOQUEADO",IF(F2055="R","RESTRITO/DEVOLUÇÃO",IF(OR(N2055="QUAR",N2055="QRES"),"QUARENTENA",IF(OR(B2055="DESCARTE",B2055="DEVOLUÇÃO"),"DESCARTE/DEVOLUÇÃO",IF(AND(D2055="",K2055&lt;&gt;""),"SEM LOTE",IF(AND(Q2055&lt;&gt;"",Q2055&gt;=Parametros!$B$11),"PARADO/SEM GIRO","OK"))))))))))</f>
        <v>OK</v>
      </c>
      <c r="T2055" s="29" t="str">
        <f aca="false">IF(AND($S2055="PARADO/SEM GIRO",$K2055="KG",OR(Painel!$B$5="(Todos)",A2055=Painel!$B$5)*OR(Painel!$E$5="(Todos)",P2055=Painel!$E$5)),$J2055+ROW()/10000000,"")</f>
        <v/>
      </c>
      <c r="U2055" s="29" t="str">
        <f aca="false">IF(AND($S2055="VENCIDO",$K2055="KG",OR(Painel!$B$5="(Todos)",A2055=Painel!$B$5)*OR(Painel!$E$5="(Todos)",P2055=Painel!$E$5)),$J2055+ROW()/10000000,"")</f>
        <v/>
      </c>
    </row>
    <row r="2056" customFormat="false" ht="15" hidden="false" customHeight="false" outlineLevel="0" collapsed="false">
      <c r="A2056" s="29" t="s">
        <v>53</v>
      </c>
      <c r="B2056" s="29" t="s">
        <v>3964</v>
      </c>
      <c r="C2056" s="29" t="s">
        <v>320</v>
      </c>
      <c r="D2056" s="29" t="s">
        <v>582</v>
      </c>
      <c r="E2056" s="29" t="n">
        <v>1</v>
      </c>
      <c r="F2056" s="29" t="s">
        <v>268</v>
      </c>
      <c r="G2056" s="29" t="s">
        <v>3965</v>
      </c>
      <c r="H2056" s="30" t="n">
        <v>700</v>
      </c>
      <c r="I2056" s="31" t="n">
        <v>46275</v>
      </c>
      <c r="J2056" s="30" t="n">
        <v>700</v>
      </c>
      <c r="K2056" s="29" t="s">
        <v>120</v>
      </c>
      <c r="L2056" s="29" t="s">
        <v>121</v>
      </c>
      <c r="M2056" s="29"/>
      <c r="N2056" s="29" t="s">
        <v>122</v>
      </c>
      <c r="O2056" s="31" t="n">
        <v>46821</v>
      </c>
      <c r="P2056" s="29" t="s">
        <v>123</v>
      </c>
      <c r="Q2056" s="29" t="n">
        <f aca="false">IFERROR(VALUE(L2056),"")</f>
        <v>10</v>
      </c>
      <c r="R2056" s="29" t="n">
        <f aca="true">IF(O2056="","",O2056-TODAY())</f>
        <v>536</v>
      </c>
      <c r="S2056" s="29" t="str">
        <f aca="false">IF(C2056="&lt;&lt; vazio &gt;&gt;","VAZIA",IF(AND(O2056&lt;&gt;"",R2056&lt;0),"VENCIDO",IF(AND(O2056&lt;&gt;"",R2056&lt;=Parametros!$B$10),"PRÓX. VENCIMENTO",IF(F2056="Q","QUALIDADE",IF(F2056="S","BLOQUEADO",IF(F2056="R","RESTRITO/DEVOLUÇÃO",IF(OR(N2056="QUAR",N2056="QRES"),"QUARENTENA",IF(OR(B2056="DESCARTE",B2056="DEVOLUÇÃO"),"DESCARTE/DEVOLUÇÃO",IF(AND(D2056="",K2056&lt;&gt;""),"SEM LOTE",IF(AND(Q2056&lt;&gt;"",Q2056&gt;=Parametros!$B$11),"PARADO/SEM GIRO","OK"))))))))))</f>
        <v>QUALIDADE</v>
      </c>
      <c r="T2056" s="29" t="str">
        <f aca="false">IF(AND($S2056="PARADO/SEM GIRO",$K2056="KG",OR(Painel!$B$5="(Todos)",A2056=Painel!$B$5)*OR(Painel!$E$5="(Todos)",P2056=Painel!$E$5)),$J2056+ROW()/10000000,"")</f>
        <v/>
      </c>
      <c r="U2056" s="29" t="str">
        <f aca="false">IF(AND($S2056="VENCIDO",$K2056="KG",OR(Painel!$B$5="(Todos)",A2056=Painel!$B$5)*OR(Painel!$E$5="(Todos)",P2056=Painel!$E$5)),$J2056+ROW()/10000000,"")</f>
        <v/>
      </c>
    </row>
    <row r="2057" customFormat="false" ht="15" hidden="false" customHeight="false" outlineLevel="0" collapsed="false">
      <c r="A2057" s="29" t="s">
        <v>53</v>
      </c>
      <c r="B2057" s="29" t="s">
        <v>3966</v>
      </c>
      <c r="C2057" s="29" t="s">
        <v>785</v>
      </c>
      <c r="D2057" s="29" t="s">
        <v>841</v>
      </c>
      <c r="E2057" s="29" t="n">
        <v>1</v>
      </c>
      <c r="F2057" s="29"/>
      <c r="G2057" s="29" t="s">
        <v>3967</v>
      </c>
      <c r="H2057" s="30" t="n">
        <v>1000</v>
      </c>
      <c r="I2057" s="31" t="n">
        <v>46282</v>
      </c>
      <c r="J2057" s="30" t="n">
        <v>1000</v>
      </c>
      <c r="K2057" s="29" t="s">
        <v>120</v>
      </c>
      <c r="L2057" s="29" t="s">
        <v>400</v>
      </c>
      <c r="M2057" s="29"/>
      <c r="N2057" s="29" t="s">
        <v>122</v>
      </c>
      <c r="O2057" s="31" t="n">
        <v>46825</v>
      </c>
      <c r="P2057" s="29" t="s">
        <v>123</v>
      </c>
      <c r="Q2057" s="29" t="n">
        <f aca="false">IFERROR(VALUE(L2057),"")</f>
        <v>3</v>
      </c>
      <c r="R2057" s="29" t="n">
        <f aca="true">IF(O2057="","",O2057-TODAY())</f>
        <v>540</v>
      </c>
      <c r="S2057" s="29" t="str">
        <f aca="false">IF(C2057="&lt;&lt; vazio &gt;&gt;","VAZIA",IF(AND(O2057&lt;&gt;"",R2057&lt;0),"VENCIDO",IF(AND(O2057&lt;&gt;"",R2057&lt;=Parametros!$B$10),"PRÓX. VENCIMENTO",IF(F2057="Q","QUALIDADE",IF(F2057="S","BLOQUEADO",IF(F2057="R","RESTRITO/DEVOLUÇÃO",IF(OR(N2057="QUAR",N2057="QRES"),"QUARENTENA",IF(OR(B2057="DESCARTE",B2057="DEVOLUÇÃO"),"DESCARTE/DEVOLUÇÃO",IF(AND(D2057="",K2057&lt;&gt;""),"SEM LOTE",IF(AND(Q2057&lt;&gt;"",Q2057&gt;=Parametros!$B$11),"PARADO/SEM GIRO","OK"))))))))))</f>
        <v>OK</v>
      </c>
      <c r="T2057" s="29" t="str">
        <f aca="false">IF(AND($S2057="PARADO/SEM GIRO",$K2057="KG",OR(Painel!$B$5="(Todos)",A2057=Painel!$B$5)*OR(Painel!$E$5="(Todos)",P2057=Painel!$E$5)),$J2057+ROW()/10000000,"")</f>
        <v/>
      </c>
      <c r="U2057" s="29" t="str">
        <f aca="false">IF(AND($S2057="VENCIDO",$K2057="KG",OR(Painel!$B$5="(Todos)",A2057=Painel!$B$5)*OR(Painel!$E$5="(Todos)",P2057=Painel!$E$5)),$J2057+ROW()/10000000,"")</f>
        <v/>
      </c>
    </row>
    <row r="2058" customFormat="false" ht="15" hidden="false" customHeight="false" outlineLevel="0" collapsed="false">
      <c r="A2058" s="29" t="s">
        <v>53</v>
      </c>
      <c r="B2058" s="29" t="s">
        <v>3968</v>
      </c>
      <c r="C2058" s="29" t="s">
        <v>691</v>
      </c>
      <c r="D2058" s="29" t="s">
        <v>3969</v>
      </c>
      <c r="E2058" s="29" t="n">
        <v>1</v>
      </c>
      <c r="F2058" s="29"/>
      <c r="G2058" s="29" t="s">
        <v>3970</v>
      </c>
      <c r="H2058" s="30" t="n">
        <v>1000</v>
      </c>
      <c r="I2058" s="31" t="n">
        <v>46225</v>
      </c>
      <c r="J2058" s="30" t="n">
        <v>1000</v>
      </c>
      <c r="K2058" s="29" t="s">
        <v>120</v>
      </c>
      <c r="L2058" s="29" t="s">
        <v>1020</v>
      </c>
      <c r="M2058" s="29"/>
      <c r="N2058" s="29" t="s">
        <v>122</v>
      </c>
      <c r="O2058" s="31" t="n">
        <v>46585</v>
      </c>
      <c r="P2058" s="29" t="s">
        <v>123</v>
      </c>
      <c r="Q2058" s="29" t="n">
        <f aca="false">IFERROR(VALUE(L2058),"")</f>
        <v>60</v>
      </c>
      <c r="R2058" s="29" t="n">
        <f aca="true">IF(O2058="","",O2058-TODAY())</f>
        <v>300</v>
      </c>
      <c r="S2058" s="29" t="str">
        <f aca="false">IF(C2058="&lt;&lt; vazio &gt;&gt;","VAZIA",IF(AND(O2058&lt;&gt;"",R2058&lt;0),"VENCIDO",IF(AND(O2058&lt;&gt;"",R2058&lt;=Parametros!$B$10),"PRÓX. VENCIMENTO",IF(F2058="Q","QUALIDADE",IF(F2058="S","BLOQUEADO",IF(F2058="R","RESTRITO/DEVOLUÇÃO",IF(OR(N2058="QUAR",N2058="QRES"),"QUARENTENA",IF(OR(B2058="DESCARTE",B2058="DEVOLUÇÃO"),"DESCARTE/DEVOLUÇÃO",IF(AND(D2058="",K2058&lt;&gt;""),"SEM LOTE",IF(AND(Q2058&lt;&gt;"",Q2058&gt;=Parametros!$B$11),"PARADO/SEM GIRO","OK"))))))))))</f>
        <v>OK</v>
      </c>
      <c r="T2058" s="29" t="str">
        <f aca="false">IF(AND($S2058="PARADO/SEM GIRO",$K2058="KG",OR(Painel!$B$5="(Todos)",A2058=Painel!$B$5)*OR(Painel!$E$5="(Todos)",P2058=Painel!$E$5)),$J2058+ROW()/10000000,"")</f>
        <v/>
      </c>
      <c r="U2058" s="29" t="str">
        <f aca="false">IF(AND($S2058="VENCIDO",$K2058="KG",OR(Painel!$B$5="(Todos)",A2058=Painel!$B$5)*OR(Painel!$E$5="(Todos)",P2058=Painel!$E$5)),$J2058+ROW()/10000000,"")</f>
        <v/>
      </c>
    </row>
    <row r="2059" customFormat="false" ht="15" hidden="false" customHeight="false" outlineLevel="0" collapsed="false">
      <c r="A2059" s="29" t="s">
        <v>53</v>
      </c>
      <c r="B2059" s="29" t="s">
        <v>3971</v>
      </c>
      <c r="C2059" s="29" t="s">
        <v>801</v>
      </c>
      <c r="D2059" s="29" t="s">
        <v>802</v>
      </c>
      <c r="E2059" s="29" t="n">
        <v>1</v>
      </c>
      <c r="F2059" s="29"/>
      <c r="G2059" s="29" t="s">
        <v>3972</v>
      </c>
      <c r="H2059" s="30" t="n">
        <v>1108.8</v>
      </c>
      <c r="I2059" s="31" t="n">
        <v>46275</v>
      </c>
      <c r="J2059" s="30" t="n">
        <v>1108.8</v>
      </c>
      <c r="K2059" s="29" t="s">
        <v>120</v>
      </c>
      <c r="L2059" s="29" t="s">
        <v>121</v>
      </c>
      <c r="M2059" s="29"/>
      <c r="N2059" s="29" t="s">
        <v>122</v>
      </c>
      <c r="O2059" s="31" t="n">
        <v>46812</v>
      </c>
      <c r="P2059" s="29" t="s">
        <v>123</v>
      </c>
      <c r="Q2059" s="29" t="n">
        <f aca="false">IFERROR(VALUE(L2059),"")</f>
        <v>10</v>
      </c>
      <c r="R2059" s="29" t="n">
        <f aca="true">IF(O2059="","",O2059-TODAY())</f>
        <v>527</v>
      </c>
      <c r="S2059" s="29" t="str">
        <f aca="false">IF(C2059="&lt;&lt; vazio &gt;&gt;","VAZIA",IF(AND(O2059&lt;&gt;"",R2059&lt;0),"VENCIDO",IF(AND(O2059&lt;&gt;"",R2059&lt;=Parametros!$B$10),"PRÓX. VENCIMENTO",IF(F2059="Q","QUALIDADE",IF(F2059="S","BLOQUEADO",IF(F2059="R","RESTRITO/DEVOLUÇÃO",IF(OR(N2059="QUAR",N2059="QRES"),"QUARENTENA",IF(OR(B2059="DESCARTE",B2059="DEVOLUÇÃO"),"DESCARTE/DEVOLUÇÃO",IF(AND(D2059="",K2059&lt;&gt;""),"SEM LOTE",IF(AND(Q2059&lt;&gt;"",Q2059&gt;=Parametros!$B$11),"PARADO/SEM GIRO","OK"))))))))))</f>
        <v>OK</v>
      </c>
      <c r="T2059" s="29" t="str">
        <f aca="false">IF(AND($S2059="PARADO/SEM GIRO",$K2059="KG",OR(Painel!$B$5="(Todos)",A2059=Painel!$B$5)*OR(Painel!$E$5="(Todos)",P2059=Painel!$E$5)),$J2059+ROW()/10000000,"")</f>
        <v/>
      </c>
      <c r="U2059" s="29" t="str">
        <f aca="false">IF(AND($S2059="VENCIDO",$K2059="KG",OR(Painel!$B$5="(Todos)",A2059=Painel!$B$5)*OR(Painel!$E$5="(Todos)",P2059=Painel!$E$5)),$J2059+ROW()/10000000,"")</f>
        <v/>
      </c>
    </row>
    <row r="2060" customFormat="false" ht="15" hidden="false" customHeight="false" outlineLevel="0" collapsed="false">
      <c r="A2060" s="29" t="s">
        <v>53</v>
      </c>
      <c r="B2060" s="29" t="s">
        <v>3973</v>
      </c>
      <c r="C2060" s="29" t="s">
        <v>398</v>
      </c>
      <c r="D2060" s="29" t="s">
        <v>402</v>
      </c>
      <c r="E2060" s="29" t="n">
        <v>1</v>
      </c>
      <c r="F2060" s="29"/>
      <c r="G2060" s="29" t="s">
        <v>3974</v>
      </c>
      <c r="H2060" s="30" t="n">
        <v>1102.5</v>
      </c>
      <c r="I2060" s="31" t="n">
        <v>46280</v>
      </c>
      <c r="J2060" s="30" t="n">
        <v>1102.5</v>
      </c>
      <c r="K2060" s="29" t="s">
        <v>120</v>
      </c>
      <c r="L2060" s="29" t="s">
        <v>144</v>
      </c>
      <c r="M2060" s="29"/>
      <c r="N2060" s="29" t="s">
        <v>122</v>
      </c>
      <c r="O2060" s="31" t="n">
        <v>46641</v>
      </c>
      <c r="P2060" s="29" t="s">
        <v>123</v>
      </c>
      <c r="Q2060" s="29" t="n">
        <f aca="false">IFERROR(VALUE(L2060),"")</f>
        <v>5</v>
      </c>
      <c r="R2060" s="29" t="n">
        <f aca="true">IF(O2060="","",O2060-TODAY())</f>
        <v>356</v>
      </c>
      <c r="S2060" s="29" t="str">
        <f aca="false">IF(C2060="&lt;&lt; vazio &gt;&gt;","VAZIA",IF(AND(O2060&lt;&gt;"",R2060&lt;0),"VENCIDO",IF(AND(O2060&lt;&gt;"",R2060&lt;=Parametros!$B$10),"PRÓX. VENCIMENTO",IF(F2060="Q","QUALIDADE",IF(F2060="S","BLOQUEADO",IF(F2060="R","RESTRITO/DEVOLUÇÃO",IF(OR(N2060="QUAR",N2060="QRES"),"QUARENTENA",IF(OR(B2060="DESCARTE",B2060="DEVOLUÇÃO"),"DESCARTE/DEVOLUÇÃO",IF(AND(D2060="",K2060&lt;&gt;""),"SEM LOTE",IF(AND(Q2060&lt;&gt;"",Q2060&gt;=Parametros!$B$11),"PARADO/SEM GIRO","OK"))))))))))</f>
        <v>OK</v>
      </c>
      <c r="T2060" s="29" t="str">
        <f aca="false">IF(AND($S2060="PARADO/SEM GIRO",$K2060="KG",OR(Painel!$B$5="(Todos)",A2060=Painel!$B$5)*OR(Painel!$E$5="(Todos)",P2060=Painel!$E$5)),$J2060+ROW()/10000000,"")</f>
        <v/>
      </c>
      <c r="U2060" s="29" t="str">
        <f aca="false">IF(AND($S2060="VENCIDO",$K2060="KG",OR(Painel!$B$5="(Todos)",A2060=Painel!$B$5)*OR(Painel!$E$5="(Todos)",P2060=Painel!$E$5)),$J2060+ROW()/10000000,"")</f>
        <v/>
      </c>
    </row>
    <row r="2061" customFormat="false" ht="15" hidden="false" customHeight="false" outlineLevel="0" collapsed="false">
      <c r="A2061" s="29" t="s">
        <v>53</v>
      </c>
      <c r="B2061" s="29" t="s">
        <v>3975</v>
      </c>
      <c r="C2061" s="29" t="s">
        <v>785</v>
      </c>
      <c r="D2061" s="29" t="s">
        <v>841</v>
      </c>
      <c r="E2061" s="29" t="n">
        <v>1</v>
      </c>
      <c r="F2061" s="29"/>
      <c r="G2061" s="29" t="s">
        <v>3976</v>
      </c>
      <c r="H2061" s="30" t="n">
        <v>1000</v>
      </c>
      <c r="I2061" s="31" t="n">
        <v>46282</v>
      </c>
      <c r="J2061" s="30" t="n">
        <v>1000</v>
      </c>
      <c r="K2061" s="29" t="s">
        <v>120</v>
      </c>
      <c r="L2061" s="29" t="s">
        <v>400</v>
      </c>
      <c r="M2061" s="29"/>
      <c r="N2061" s="29" t="s">
        <v>122</v>
      </c>
      <c r="O2061" s="31" t="n">
        <v>46825</v>
      </c>
      <c r="P2061" s="29" t="s">
        <v>123</v>
      </c>
      <c r="Q2061" s="29" t="n">
        <f aca="false">IFERROR(VALUE(L2061),"")</f>
        <v>3</v>
      </c>
      <c r="R2061" s="29" t="n">
        <f aca="true">IF(O2061="","",O2061-TODAY())</f>
        <v>540</v>
      </c>
      <c r="S2061" s="29" t="str">
        <f aca="false">IF(C2061="&lt;&lt; vazio &gt;&gt;","VAZIA",IF(AND(O2061&lt;&gt;"",R2061&lt;0),"VENCIDO",IF(AND(O2061&lt;&gt;"",R2061&lt;=Parametros!$B$10),"PRÓX. VENCIMENTO",IF(F2061="Q","QUALIDADE",IF(F2061="S","BLOQUEADO",IF(F2061="R","RESTRITO/DEVOLUÇÃO",IF(OR(N2061="QUAR",N2061="QRES"),"QUARENTENA",IF(OR(B2061="DESCARTE",B2061="DEVOLUÇÃO"),"DESCARTE/DEVOLUÇÃO",IF(AND(D2061="",K2061&lt;&gt;""),"SEM LOTE",IF(AND(Q2061&lt;&gt;"",Q2061&gt;=Parametros!$B$11),"PARADO/SEM GIRO","OK"))))))))))</f>
        <v>OK</v>
      </c>
      <c r="T2061" s="29" t="str">
        <f aca="false">IF(AND($S2061="PARADO/SEM GIRO",$K2061="KG",OR(Painel!$B$5="(Todos)",A2061=Painel!$B$5)*OR(Painel!$E$5="(Todos)",P2061=Painel!$E$5)),$J2061+ROW()/10000000,"")</f>
        <v/>
      </c>
      <c r="U2061" s="29" t="str">
        <f aca="false">IF(AND($S2061="VENCIDO",$K2061="KG",OR(Painel!$B$5="(Todos)",A2061=Painel!$B$5)*OR(Painel!$E$5="(Todos)",P2061=Painel!$E$5)),$J2061+ROW()/10000000,"")</f>
        <v/>
      </c>
    </row>
    <row r="2062" customFormat="false" ht="15" hidden="false" customHeight="false" outlineLevel="0" collapsed="false">
      <c r="A2062" s="29" t="s">
        <v>53</v>
      </c>
      <c r="B2062" s="29" t="s">
        <v>3977</v>
      </c>
      <c r="C2062" s="29" t="s">
        <v>691</v>
      </c>
      <c r="D2062" s="29" t="s">
        <v>3978</v>
      </c>
      <c r="E2062" s="29" t="n">
        <v>1</v>
      </c>
      <c r="F2062" s="29"/>
      <c r="G2062" s="29" t="s">
        <v>3979</v>
      </c>
      <c r="H2062" s="30" t="n">
        <v>1157</v>
      </c>
      <c r="I2062" s="31" t="n">
        <v>46272</v>
      </c>
      <c r="J2062" s="30" t="n">
        <v>1157</v>
      </c>
      <c r="K2062" s="29" t="s">
        <v>120</v>
      </c>
      <c r="L2062" s="29" t="s">
        <v>126</v>
      </c>
      <c r="M2062" s="29"/>
      <c r="N2062" s="29" t="s">
        <v>122</v>
      </c>
      <c r="O2062" s="31" t="n">
        <v>46635</v>
      </c>
      <c r="P2062" s="29" t="s">
        <v>123</v>
      </c>
      <c r="Q2062" s="29" t="n">
        <f aca="false">IFERROR(VALUE(L2062),"")</f>
        <v>13</v>
      </c>
      <c r="R2062" s="29" t="n">
        <f aca="true">IF(O2062="","",O2062-TODAY())</f>
        <v>350</v>
      </c>
      <c r="S2062" s="29" t="str">
        <f aca="false">IF(C2062="&lt;&lt; vazio &gt;&gt;","VAZIA",IF(AND(O2062&lt;&gt;"",R2062&lt;0),"VENCIDO",IF(AND(O2062&lt;&gt;"",R2062&lt;=Parametros!$B$10),"PRÓX. VENCIMENTO",IF(F2062="Q","QUALIDADE",IF(F2062="S","BLOQUEADO",IF(F2062="R","RESTRITO/DEVOLUÇÃO",IF(OR(N2062="QUAR",N2062="QRES"),"QUARENTENA",IF(OR(B2062="DESCARTE",B2062="DEVOLUÇÃO"),"DESCARTE/DEVOLUÇÃO",IF(AND(D2062="",K2062&lt;&gt;""),"SEM LOTE",IF(AND(Q2062&lt;&gt;"",Q2062&gt;=Parametros!$B$11),"PARADO/SEM GIRO","OK"))))))))))</f>
        <v>OK</v>
      </c>
      <c r="T2062" s="29" t="str">
        <f aca="false">IF(AND($S2062="PARADO/SEM GIRO",$K2062="KG",OR(Painel!$B$5="(Todos)",A2062=Painel!$B$5)*OR(Painel!$E$5="(Todos)",P2062=Painel!$E$5)),$J2062+ROW()/10000000,"")</f>
        <v/>
      </c>
      <c r="U2062" s="29" t="str">
        <f aca="false">IF(AND($S2062="VENCIDO",$K2062="KG",OR(Painel!$B$5="(Todos)",A2062=Painel!$B$5)*OR(Painel!$E$5="(Todos)",P2062=Painel!$E$5)),$J2062+ROW()/10000000,"")</f>
        <v/>
      </c>
    </row>
    <row r="2063" customFormat="false" ht="15" hidden="false" customHeight="false" outlineLevel="0" collapsed="false">
      <c r="A2063" s="29" t="s">
        <v>53</v>
      </c>
      <c r="B2063" s="29" t="s">
        <v>3980</v>
      </c>
      <c r="C2063" s="29" t="s">
        <v>1274</v>
      </c>
      <c r="D2063" s="29" t="s">
        <v>1275</v>
      </c>
      <c r="E2063" s="29" t="n">
        <v>1</v>
      </c>
      <c r="F2063" s="29"/>
      <c r="G2063" s="29" t="s">
        <v>3981</v>
      </c>
      <c r="H2063" s="30" t="n">
        <v>1000</v>
      </c>
      <c r="I2063" s="31" t="n">
        <v>46230</v>
      </c>
      <c r="J2063" s="30" t="n">
        <v>1000</v>
      </c>
      <c r="K2063" s="29" t="s">
        <v>120</v>
      </c>
      <c r="L2063" s="29" t="s">
        <v>1277</v>
      </c>
      <c r="M2063" s="29"/>
      <c r="N2063" s="29" t="s">
        <v>122</v>
      </c>
      <c r="O2063" s="31" t="n">
        <v>46588</v>
      </c>
      <c r="P2063" s="29" t="s">
        <v>123</v>
      </c>
      <c r="Q2063" s="29" t="n">
        <f aca="false">IFERROR(VALUE(L2063),"")</f>
        <v>55</v>
      </c>
      <c r="R2063" s="29" t="n">
        <f aca="true">IF(O2063="","",O2063-TODAY())</f>
        <v>303</v>
      </c>
      <c r="S2063" s="29" t="str">
        <f aca="false">IF(C2063="&lt;&lt; vazio &gt;&gt;","VAZIA",IF(AND(O2063&lt;&gt;"",R2063&lt;0),"VENCIDO",IF(AND(O2063&lt;&gt;"",R2063&lt;=Parametros!$B$10),"PRÓX. VENCIMENTO",IF(F2063="Q","QUALIDADE",IF(F2063="S","BLOQUEADO",IF(F2063="R","RESTRITO/DEVOLUÇÃO",IF(OR(N2063="QUAR",N2063="QRES"),"QUARENTENA",IF(OR(B2063="DESCARTE",B2063="DEVOLUÇÃO"),"DESCARTE/DEVOLUÇÃO",IF(AND(D2063="",K2063&lt;&gt;""),"SEM LOTE",IF(AND(Q2063&lt;&gt;"",Q2063&gt;=Parametros!$B$11),"PARADO/SEM GIRO","OK"))))))))))</f>
        <v>OK</v>
      </c>
      <c r="T2063" s="29" t="str">
        <f aca="false">IF(AND($S2063="PARADO/SEM GIRO",$K2063="KG",OR(Painel!$B$5="(Todos)",A2063=Painel!$B$5)*OR(Painel!$E$5="(Todos)",P2063=Painel!$E$5)),$J2063+ROW()/10000000,"")</f>
        <v/>
      </c>
      <c r="U2063" s="29" t="str">
        <f aca="false">IF(AND($S2063="VENCIDO",$K2063="KG",OR(Painel!$B$5="(Todos)",A2063=Painel!$B$5)*OR(Painel!$E$5="(Todos)",P2063=Painel!$E$5)),$J2063+ROW()/10000000,"")</f>
        <v/>
      </c>
    </row>
    <row r="2064" customFormat="false" ht="15" hidden="false" customHeight="false" outlineLevel="0" collapsed="false">
      <c r="A2064" s="29" t="s">
        <v>53</v>
      </c>
      <c r="B2064" s="29" t="s">
        <v>3982</v>
      </c>
      <c r="C2064" s="29" t="s">
        <v>666</v>
      </c>
      <c r="D2064" s="29" t="s">
        <v>667</v>
      </c>
      <c r="E2064" s="29" t="n">
        <v>1</v>
      </c>
      <c r="F2064" s="29" t="s">
        <v>268</v>
      </c>
      <c r="G2064" s="29" t="s">
        <v>3983</v>
      </c>
      <c r="H2064" s="30" t="n">
        <v>590.4</v>
      </c>
      <c r="I2064" s="31" t="n">
        <v>46285</v>
      </c>
      <c r="J2064" s="30" t="n">
        <v>590.4</v>
      </c>
      <c r="K2064" s="29" t="s">
        <v>120</v>
      </c>
      <c r="L2064" s="29" t="s">
        <v>116</v>
      </c>
      <c r="M2064" s="29"/>
      <c r="N2064" s="29" t="s">
        <v>122</v>
      </c>
      <c r="O2064" s="31" t="n">
        <v>46831</v>
      </c>
      <c r="P2064" s="29" t="s">
        <v>123</v>
      </c>
      <c r="Q2064" s="29" t="n">
        <f aca="false">IFERROR(VALUE(L2064),"")</f>
        <v>0</v>
      </c>
      <c r="R2064" s="29" t="n">
        <f aca="true">IF(O2064="","",O2064-TODAY())</f>
        <v>546</v>
      </c>
      <c r="S2064" s="29" t="str">
        <f aca="false">IF(C2064="&lt;&lt; vazio &gt;&gt;","VAZIA",IF(AND(O2064&lt;&gt;"",R2064&lt;0),"VENCIDO",IF(AND(O2064&lt;&gt;"",R2064&lt;=Parametros!$B$10),"PRÓX. VENCIMENTO",IF(F2064="Q","QUALIDADE",IF(F2064="S","BLOQUEADO",IF(F2064="R","RESTRITO/DEVOLUÇÃO",IF(OR(N2064="QUAR",N2064="QRES"),"QUARENTENA",IF(OR(B2064="DESCARTE",B2064="DEVOLUÇÃO"),"DESCARTE/DEVOLUÇÃO",IF(AND(D2064="",K2064&lt;&gt;""),"SEM LOTE",IF(AND(Q2064&lt;&gt;"",Q2064&gt;=Parametros!$B$11),"PARADO/SEM GIRO","OK"))))))))))</f>
        <v>QUALIDADE</v>
      </c>
      <c r="T2064" s="29" t="str">
        <f aca="false">IF(AND($S2064="PARADO/SEM GIRO",$K2064="KG",OR(Painel!$B$5="(Todos)",A2064=Painel!$B$5)*OR(Painel!$E$5="(Todos)",P2064=Painel!$E$5)),$J2064+ROW()/10000000,"")</f>
        <v/>
      </c>
      <c r="U2064" s="29" t="str">
        <f aca="false">IF(AND($S2064="VENCIDO",$K2064="KG",OR(Painel!$B$5="(Todos)",A2064=Painel!$B$5)*OR(Painel!$E$5="(Todos)",P2064=Painel!$E$5)),$J2064+ROW()/10000000,"")</f>
        <v/>
      </c>
    </row>
    <row r="2065" customFormat="false" ht="15" hidden="false" customHeight="false" outlineLevel="0" collapsed="false">
      <c r="A2065" s="29" t="s">
        <v>53</v>
      </c>
      <c r="B2065" s="29" t="s">
        <v>3984</v>
      </c>
      <c r="C2065" s="29" t="s">
        <v>909</v>
      </c>
      <c r="D2065" s="29" t="s">
        <v>1015</v>
      </c>
      <c r="E2065" s="29" t="n">
        <v>1</v>
      </c>
      <c r="F2065" s="29"/>
      <c r="G2065" s="29" t="s">
        <v>3985</v>
      </c>
      <c r="H2065" s="30" t="n">
        <v>1000</v>
      </c>
      <c r="I2065" s="31" t="n">
        <v>46279</v>
      </c>
      <c r="J2065" s="30" t="n">
        <v>1000</v>
      </c>
      <c r="K2065" s="29" t="s">
        <v>120</v>
      </c>
      <c r="L2065" s="29" t="s">
        <v>350</v>
      </c>
      <c r="M2065" s="29"/>
      <c r="N2065" s="29" t="s">
        <v>122</v>
      </c>
      <c r="O2065" s="31" t="n">
        <v>46821</v>
      </c>
      <c r="P2065" s="29" t="s">
        <v>123</v>
      </c>
      <c r="Q2065" s="29" t="n">
        <f aca="false">IFERROR(VALUE(L2065),"")</f>
        <v>6</v>
      </c>
      <c r="R2065" s="29" t="n">
        <f aca="true">IF(O2065="","",O2065-TODAY())</f>
        <v>536</v>
      </c>
      <c r="S2065" s="29" t="str">
        <f aca="false">IF(C2065="&lt;&lt; vazio &gt;&gt;","VAZIA",IF(AND(O2065&lt;&gt;"",R2065&lt;0),"VENCIDO",IF(AND(O2065&lt;&gt;"",R2065&lt;=Parametros!$B$10),"PRÓX. VENCIMENTO",IF(F2065="Q","QUALIDADE",IF(F2065="S","BLOQUEADO",IF(F2065="R","RESTRITO/DEVOLUÇÃO",IF(OR(N2065="QUAR",N2065="QRES"),"QUARENTENA",IF(OR(B2065="DESCARTE",B2065="DEVOLUÇÃO"),"DESCARTE/DEVOLUÇÃO",IF(AND(D2065="",K2065&lt;&gt;""),"SEM LOTE",IF(AND(Q2065&lt;&gt;"",Q2065&gt;=Parametros!$B$11),"PARADO/SEM GIRO","OK"))))))))))</f>
        <v>OK</v>
      </c>
      <c r="T2065" s="29" t="str">
        <f aca="false">IF(AND($S2065="PARADO/SEM GIRO",$K2065="KG",OR(Painel!$B$5="(Todos)",A2065=Painel!$B$5)*OR(Painel!$E$5="(Todos)",P2065=Painel!$E$5)),$J2065+ROW()/10000000,"")</f>
        <v/>
      </c>
      <c r="U2065" s="29" t="str">
        <f aca="false">IF(AND($S2065="VENCIDO",$K2065="KG",OR(Painel!$B$5="(Todos)",A2065=Painel!$B$5)*OR(Painel!$E$5="(Todos)",P2065=Painel!$E$5)),$J2065+ROW()/10000000,"")</f>
        <v/>
      </c>
    </row>
    <row r="2066" customFormat="false" ht="15" hidden="false" customHeight="false" outlineLevel="0" collapsed="false">
      <c r="A2066" s="29" t="s">
        <v>53</v>
      </c>
      <c r="B2066" s="29" t="s">
        <v>3986</v>
      </c>
      <c r="C2066" s="29" t="s">
        <v>1381</v>
      </c>
      <c r="D2066" s="29" t="s">
        <v>1382</v>
      </c>
      <c r="E2066" s="29" t="n">
        <v>1</v>
      </c>
      <c r="F2066" s="29"/>
      <c r="G2066" s="29" t="s">
        <v>3987</v>
      </c>
      <c r="H2066" s="30" t="n">
        <v>800</v>
      </c>
      <c r="I2066" s="31" t="n">
        <v>46231</v>
      </c>
      <c r="J2066" s="30" t="n">
        <v>800</v>
      </c>
      <c r="K2066" s="29" t="s">
        <v>120</v>
      </c>
      <c r="L2066" s="29" t="s">
        <v>2246</v>
      </c>
      <c r="M2066" s="29"/>
      <c r="N2066" s="29" t="s">
        <v>122</v>
      </c>
      <c r="O2066" s="31" t="n">
        <v>46590</v>
      </c>
      <c r="P2066" s="29" t="s">
        <v>123</v>
      </c>
      <c r="Q2066" s="29" t="n">
        <f aca="false">IFERROR(VALUE(L2066),"")</f>
        <v>54</v>
      </c>
      <c r="R2066" s="29" t="n">
        <f aca="true">IF(O2066="","",O2066-TODAY())</f>
        <v>305</v>
      </c>
      <c r="S2066" s="29" t="str">
        <f aca="false">IF(C2066="&lt;&lt; vazio &gt;&gt;","VAZIA",IF(AND(O2066&lt;&gt;"",R2066&lt;0),"VENCIDO",IF(AND(O2066&lt;&gt;"",R2066&lt;=Parametros!$B$10),"PRÓX. VENCIMENTO",IF(F2066="Q","QUALIDADE",IF(F2066="S","BLOQUEADO",IF(F2066="R","RESTRITO/DEVOLUÇÃO",IF(OR(N2066="QUAR",N2066="QRES"),"QUARENTENA",IF(OR(B2066="DESCARTE",B2066="DEVOLUÇÃO"),"DESCARTE/DEVOLUÇÃO",IF(AND(D2066="",K2066&lt;&gt;""),"SEM LOTE",IF(AND(Q2066&lt;&gt;"",Q2066&gt;=Parametros!$B$11),"PARADO/SEM GIRO","OK"))))))))))</f>
        <v>OK</v>
      </c>
      <c r="T2066" s="29" t="str">
        <f aca="false">IF(AND($S2066="PARADO/SEM GIRO",$K2066="KG",OR(Painel!$B$5="(Todos)",A2066=Painel!$B$5)*OR(Painel!$E$5="(Todos)",P2066=Painel!$E$5)),$J2066+ROW()/10000000,"")</f>
        <v/>
      </c>
      <c r="U2066" s="29" t="str">
        <f aca="false">IF(AND($S2066="VENCIDO",$K2066="KG",OR(Painel!$B$5="(Todos)",A2066=Painel!$B$5)*OR(Painel!$E$5="(Todos)",P2066=Painel!$E$5)),$J2066+ROW()/10000000,"")</f>
        <v/>
      </c>
    </row>
    <row r="2067" customFormat="false" ht="15" hidden="false" customHeight="false" outlineLevel="0" collapsed="false">
      <c r="A2067" s="29" t="s">
        <v>53</v>
      </c>
      <c r="B2067" s="29" t="s">
        <v>3988</v>
      </c>
      <c r="C2067" s="29" t="s">
        <v>139</v>
      </c>
      <c r="D2067" s="29" t="s">
        <v>3258</v>
      </c>
      <c r="E2067" s="29" t="n">
        <v>1</v>
      </c>
      <c r="F2067" s="29"/>
      <c r="G2067" s="29" t="s">
        <v>3989</v>
      </c>
      <c r="H2067" s="30" t="n">
        <v>1000</v>
      </c>
      <c r="I2067" s="31" t="n">
        <v>46233</v>
      </c>
      <c r="J2067" s="30" t="n">
        <v>1000</v>
      </c>
      <c r="K2067" s="29" t="s">
        <v>120</v>
      </c>
      <c r="L2067" s="29" t="s">
        <v>1636</v>
      </c>
      <c r="M2067" s="29"/>
      <c r="N2067" s="29" t="s">
        <v>122</v>
      </c>
      <c r="O2067" s="31" t="n">
        <v>46594</v>
      </c>
      <c r="P2067" s="29" t="s">
        <v>123</v>
      </c>
      <c r="Q2067" s="29" t="n">
        <f aca="false">IFERROR(VALUE(L2067),"")</f>
        <v>52</v>
      </c>
      <c r="R2067" s="29" t="n">
        <f aca="true">IF(O2067="","",O2067-TODAY())</f>
        <v>309</v>
      </c>
      <c r="S2067" s="29" t="str">
        <f aca="false">IF(C2067="&lt;&lt; vazio &gt;&gt;","VAZIA",IF(AND(O2067&lt;&gt;"",R2067&lt;0),"VENCIDO",IF(AND(O2067&lt;&gt;"",R2067&lt;=Parametros!$B$10),"PRÓX. VENCIMENTO",IF(F2067="Q","QUALIDADE",IF(F2067="S","BLOQUEADO",IF(F2067="R","RESTRITO/DEVOLUÇÃO",IF(OR(N2067="QUAR",N2067="QRES"),"QUARENTENA",IF(OR(B2067="DESCARTE",B2067="DEVOLUÇÃO"),"DESCARTE/DEVOLUÇÃO",IF(AND(D2067="",K2067&lt;&gt;""),"SEM LOTE",IF(AND(Q2067&lt;&gt;"",Q2067&gt;=Parametros!$B$11),"PARADO/SEM GIRO","OK"))))))))))</f>
        <v>OK</v>
      </c>
      <c r="T2067" s="29" t="str">
        <f aca="false">IF(AND($S2067="PARADO/SEM GIRO",$K2067="KG",OR(Painel!$B$5="(Todos)",A2067=Painel!$B$5)*OR(Painel!$E$5="(Todos)",P2067=Painel!$E$5)),$J2067+ROW()/10000000,"")</f>
        <v/>
      </c>
      <c r="U2067" s="29" t="str">
        <f aca="false">IF(AND($S2067="VENCIDO",$K2067="KG",OR(Painel!$B$5="(Todos)",A2067=Painel!$B$5)*OR(Painel!$E$5="(Todos)",P2067=Painel!$E$5)),$J2067+ROW()/10000000,"")</f>
        <v/>
      </c>
    </row>
    <row r="2068" customFormat="false" ht="15" hidden="false" customHeight="false" outlineLevel="0" collapsed="false">
      <c r="A2068" s="29" t="s">
        <v>53</v>
      </c>
      <c r="B2068" s="29" t="s">
        <v>3990</v>
      </c>
      <c r="C2068" s="29" t="s">
        <v>247</v>
      </c>
      <c r="D2068" s="29" t="s">
        <v>747</v>
      </c>
      <c r="E2068" s="29" t="n">
        <v>1</v>
      </c>
      <c r="F2068" s="29"/>
      <c r="G2068" s="29" t="s">
        <v>3991</v>
      </c>
      <c r="H2068" s="30" t="n">
        <v>800</v>
      </c>
      <c r="I2068" s="31" t="n">
        <v>46194</v>
      </c>
      <c r="J2068" s="30" t="n">
        <v>800</v>
      </c>
      <c r="K2068" s="29" t="s">
        <v>120</v>
      </c>
      <c r="L2068" s="29" t="s">
        <v>1824</v>
      </c>
      <c r="M2068" s="29"/>
      <c r="N2068" s="29" t="s">
        <v>122</v>
      </c>
      <c r="O2068" s="31" t="n">
        <v>46723</v>
      </c>
      <c r="P2068" s="29" t="s">
        <v>123</v>
      </c>
      <c r="Q2068" s="29" t="n">
        <f aca="false">IFERROR(VALUE(L2068),"")</f>
        <v>91</v>
      </c>
      <c r="R2068" s="29" t="n">
        <f aca="true">IF(O2068="","",O2068-TODAY())</f>
        <v>438</v>
      </c>
      <c r="S2068" s="29" t="str">
        <f aca="false">IF(C2068="&lt;&lt; vazio &gt;&gt;","VAZIA",IF(AND(O2068&lt;&gt;"",R2068&lt;0),"VENCIDO",IF(AND(O2068&lt;&gt;"",R2068&lt;=Parametros!$B$10),"PRÓX. VENCIMENTO",IF(F2068="Q","QUALIDADE",IF(F2068="S","BLOQUEADO",IF(F2068="R","RESTRITO/DEVOLUÇÃO",IF(OR(N2068="QUAR",N2068="QRES"),"QUARENTENA",IF(OR(B2068="DESCARTE",B2068="DEVOLUÇÃO"),"DESCARTE/DEVOLUÇÃO",IF(AND(D2068="",K2068&lt;&gt;""),"SEM LOTE",IF(AND(Q2068&lt;&gt;"",Q2068&gt;=Parametros!$B$11),"PARADO/SEM GIRO","OK"))))))))))</f>
        <v>PARADO/SEM GIRO</v>
      </c>
      <c r="T2068" s="29" t="n">
        <f aca="false">IF(AND($S2068="PARADO/SEM GIRO",$K2068="KG",OR(Painel!$B$5="(Todos)",A2068=Painel!$B$5)*OR(Painel!$E$5="(Todos)",P2068=Painel!$E$5)),$J2068+ROW()/10000000,"")</f>
        <v>800.0002068</v>
      </c>
      <c r="U2068" s="29" t="str">
        <f aca="false">IF(AND($S2068="VENCIDO",$K2068="KG",OR(Painel!$B$5="(Todos)",A2068=Painel!$B$5)*OR(Painel!$E$5="(Todos)",P2068=Painel!$E$5)),$J2068+ROW()/10000000,"")</f>
        <v/>
      </c>
    </row>
    <row r="2069" customFormat="false" ht="15" hidden="false" customHeight="false" outlineLevel="0" collapsed="false">
      <c r="A2069" s="29" t="s">
        <v>53</v>
      </c>
      <c r="B2069" s="29" t="s">
        <v>3992</v>
      </c>
      <c r="C2069" s="29" t="s">
        <v>691</v>
      </c>
      <c r="D2069" s="29" t="s">
        <v>3993</v>
      </c>
      <c r="E2069" s="29" t="n">
        <v>1</v>
      </c>
      <c r="F2069" s="29"/>
      <c r="G2069" s="29" t="s">
        <v>3994</v>
      </c>
      <c r="H2069" s="30" t="n">
        <v>451.2</v>
      </c>
      <c r="I2069" s="31" t="n">
        <v>46225</v>
      </c>
      <c r="J2069" s="30" t="n">
        <v>451.2</v>
      </c>
      <c r="K2069" s="29" t="s">
        <v>120</v>
      </c>
      <c r="L2069" s="29" t="s">
        <v>1020</v>
      </c>
      <c r="M2069" s="29"/>
      <c r="N2069" s="29" t="s">
        <v>122</v>
      </c>
      <c r="O2069" s="31" t="n">
        <v>46355</v>
      </c>
      <c r="P2069" s="29" t="s">
        <v>123</v>
      </c>
      <c r="Q2069" s="29" t="n">
        <f aca="false">IFERROR(VALUE(L2069),"")</f>
        <v>60</v>
      </c>
      <c r="R2069" s="29" t="n">
        <f aca="true">IF(O2069="","",O2069-TODAY())</f>
        <v>70</v>
      </c>
      <c r="S2069" s="29" t="str">
        <f aca="false">IF(C2069="&lt;&lt; vazio &gt;&gt;","VAZIA",IF(AND(O2069&lt;&gt;"",R2069&lt;0),"VENCIDO",IF(AND(O2069&lt;&gt;"",R2069&lt;=Parametros!$B$10),"PRÓX. VENCIMENTO",IF(F2069="Q","QUALIDADE",IF(F2069="S","BLOQUEADO",IF(F2069="R","RESTRITO/DEVOLUÇÃO",IF(OR(N2069="QUAR",N2069="QRES"),"QUARENTENA",IF(OR(B2069="DESCARTE",B2069="DEVOLUÇÃO"),"DESCARTE/DEVOLUÇÃO",IF(AND(D2069="",K2069&lt;&gt;""),"SEM LOTE",IF(AND(Q2069&lt;&gt;"",Q2069&gt;=Parametros!$B$11),"PARADO/SEM GIRO","OK"))))))))))</f>
        <v>OK</v>
      </c>
      <c r="T2069" s="29" t="str">
        <f aca="false">IF(AND($S2069="PARADO/SEM GIRO",$K2069="KG",OR(Painel!$B$5="(Todos)",A2069=Painel!$B$5)*OR(Painel!$E$5="(Todos)",P2069=Painel!$E$5)),$J2069+ROW()/10000000,"")</f>
        <v/>
      </c>
      <c r="U2069" s="29" t="str">
        <f aca="false">IF(AND($S2069="VENCIDO",$K2069="KG",OR(Painel!$B$5="(Todos)",A2069=Painel!$B$5)*OR(Painel!$E$5="(Todos)",P2069=Painel!$E$5)),$J2069+ROW()/10000000,"")</f>
        <v/>
      </c>
    </row>
    <row r="2070" customFormat="false" ht="15" hidden="false" customHeight="false" outlineLevel="0" collapsed="false">
      <c r="A2070" s="29" t="s">
        <v>53</v>
      </c>
      <c r="B2070" s="29" t="s">
        <v>3995</v>
      </c>
      <c r="C2070" s="29" t="s">
        <v>666</v>
      </c>
      <c r="D2070" s="29" t="s">
        <v>667</v>
      </c>
      <c r="E2070" s="29" t="n">
        <v>1</v>
      </c>
      <c r="F2070" s="29" t="s">
        <v>268</v>
      </c>
      <c r="G2070" s="29" t="s">
        <v>3996</v>
      </c>
      <c r="H2070" s="30" t="n">
        <v>590.4</v>
      </c>
      <c r="I2070" s="31" t="n">
        <v>46284</v>
      </c>
      <c r="J2070" s="30" t="n">
        <v>590.4</v>
      </c>
      <c r="K2070" s="29" t="s">
        <v>120</v>
      </c>
      <c r="L2070" s="29" t="s">
        <v>388</v>
      </c>
      <c r="M2070" s="29"/>
      <c r="N2070" s="29" t="s">
        <v>122</v>
      </c>
      <c r="O2070" s="31" t="n">
        <v>46831</v>
      </c>
      <c r="P2070" s="29" t="s">
        <v>123</v>
      </c>
      <c r="Q2070" s="29" t="n">
        <f aca="false">IFERROR(VALUE(L2070),"")</f>
        <v>1</v>
      </c>
      <c r="R2070" s="29" t="n">
        <f aca="true">IF(O2070="","",O2070-TODAY())</f>
        <v>546</v>
      </c>
      <c r="S2070" s="29" t="str">
        <f aca="false">IF(C2070="&lt;&lt; vazio &gt;&gt;","VAZIA",IF(AND(O2070&lt;&gt;"",R2070&lt;0),"VENCIDO",IF(AND(O2070&lt;&gt;"",R2070&lt;=Parametros!$B$10),"PRÓX. VENCIMENTO",IF(F2070="Q","QUALIDADE",IF(F2070="S","BLOQUEADO",IF(F2070="R","RESTRITO/DEVOLUÇÃO",IF(OR(N2070="QUAR",N2070="QRES"),"QUARENTENA",IF(OR(B2070="DESCARTE",B2070="DEVOLUÇÃO"),"DESCARTE/DEVOLUÇÃO",IF(AND(D2070="",K2070&lt;&gt;""),"SEM LOTE",IF(AND(Q2070&lt;&gt;"",Q2070&gt;=Parametros!$B$11),"PARADO/SEM GIRO","OK"))))))))))</f>
        <v>QUALIDADE</v>
      </c>
      <c r="T2070" s="29" t="str">
        <f aca="false">IF(AND($S2070="PARADO/SEM GIRO",$K2070="KG",OR(Painel!$B$5="(Todos)",A2070=Painel!$B$5)*OR(Painel!$E$5="(Todos)",P2070=Painel!$E$5)),$J2070+ROW()/10000000,"")</f>
        <v/>
      </c>
      <c r="U2070" s="29" t="str">
        <f aca="false">IF(AND($S2070="VENCIDO",$K2070="KG",OR(Painel!$B$5="(Todos)",A2070=Painel!$B$5)*OR(Painel!$E$5="(Todos)",P2070=Painel!$E$5)),$J2070+ROW()/10000000,"")</f>
        <v/>
      </c>
    </row>
    <row r="2071" customFormat="false" ht="15" hidden="false" customHeight="false" outlineLevel="0" collapsed="false">
      <c r="A2071" s="29" t="s">
        <v>53</v>
      </c>
      <c r="B2071" s="29" t="s">
        <v>3997</v>
      </c>
      <c r="C2071" s="29" t="s">
        <v>768</v>
      </c>
      <c r="D2071" s="29" t="s">
        <v>1426</v>
      </c>
      <c r="E2071" s="29" t="n">
        <v>1</v>
      </c>
      <c r="F2071" s="29"/>
      <c r="G2071" s="29" t="s">
        <v>3998</v>
      </c>
      <c r="H2071" s="30" t="n">
        <v>800</v>
      </c>
      <c r="I2071" s="31" t="n">
        <v>46261</v>
      </c>
      <c r="J2071" s="30" t="n">
        <v>800</v>
      </c>
      <c r="K2071" s="29" t="s">
        <v>120</v>
      </c>
      <c r="L2071" s="29" t="s">
        <v>938</v>
      </c>
      <c r="M2071" s="29"/>
      <c r="N2071" s="29" t="s">
        <v>122</v>
      </c>
      <c r="O2071" s="31" t="n">
        <v>46618</v>
      </c>
      <c r="P2071" s="29" t="s">
        <v>123</v>
      </c>
      <c r="Q2071" s="29" t="n">
        <f aca="false">IFERROR(VALUE(L2071),"")</f>
        <v>24</v>
      </c>
      <c r="R2071" s="29" t="n">
        <f aca="true">IF(O2071="","",O2071-TODAY())</f>
        <v>333</v>
      </c>
      <c r="S2071" s="29" t="str">
        <f aca="false">IF(C2071="&lt;&lt; vazio &gt;&gt;","VAZIA",IF(AND(O2071&lt;&gt;"",R2071&lt;0),"VENCIDO",IF(AND(O2071&lt;&gt;"",R2071&lt;=Parametros!$B$10),"PRÓX. VENCIMENTO",IF(F2071="Q","QUALIDADE",IF(F2071="S","BLOQUEADO",IF(F2071="R","RESTRITO/DEVOLUÇÃO",IF(OR(N2071="QUAR",N2071="QRES"),"QUARENTENA",IF(OR(B2071="DESCARTE",B2071="DEVOLUÇÃO"),"DESCARTE/DEVOLUÇÃO",IF(AND(D2071="",K2071&lt;&gt;""),"SEM LOTE",IF(AND(Q2071&lt;&gt;"",Q2071&gt;=Parametros!$B$11),"PARADO/SEM GIRO","OK"))))))))))</f>
        <v>OK</v>
      </c>
      <c r="T2071" s="29" t="str">
        <f aca="false">IF(AND($S2071="PARADO/SEM GIRO",$K2071="KG",OR(Painel!$B$5="(Todos)",A2071=Painel!$B$5)*OR(Painel!$E$5="(Todos)",P2071=Painel!$E$5)),$J2071+ROW()/10000000,"")</f>
        <v/>
      </c>
      <c r="U2071" s="29" t="str">
        <f aca="false">IF(AND($S2071="VENCIDO",$K2071="KG",OR(Painel!$B$5="(Todos)",A2071=Painel!$B$5)*OR(Painel!$E$5="(Todos)",P2071=Painel!$E$5)),$J2071+ROW()/10000000,"")</f>
        <v/>
      </c>
    </row>
    <row r="2072" customFormat="false" ht="15" hidden="false" customHeight="false" outlineLevel="0" collapsed="false">
      <c r="A2072" s="29" t="s">
        <v>53</v>
      </c>
      <c r="B2072" s="29" t="s">
        <v>3999</v>
      </c>
      <c r="C2072" s="29" t="s">
        <v>876</v>
      </c>
      <c r="D2072" s="29" t="s">
        <v>1238</v>
      </c>
      <c r="E2072" s="29" t="n">
        <v>1</v>
      </c>
      <c r="F2072" s="29" t="s">
        <v>268</v>
      </c>
      <c r="G2072" s="29" t="s">
        <v>4000</v>
      </c>
      <c r="H2072" s="30" t="n">
        <v>720</v>
      </c>
      <c r="I2072" s="31" t="n">
        <v>46280</v>
      </c>
      <c r="J2072" s="30" t="n">
        <v>720</v>
      </c>
      <c r="K2072" s="29" t="s">
        <v>120</v>
      </c>
      <c r="L2072" s="29" t="s">
        <v>144</v>
      </c>
      <c r="M2072" s="29"/>
      <c r="N2072" s="29" t="s">
        <v>122</v>
      </c>
      <c r="O2072" s="31" t="n">
        <v>46827</v>
      </c>
      <c r="P2072" s="29" t="s">
        <v>123</v>
      </c>
      <c r="Q2072" s="29" t="n">
        <f aca="false">IFERROR(VALUE(L2072),"")</f>
        <v>5</v>
      </c>
      <c r="R2072" s="29" t="n">
        <f aca="true">IF(O2072="","",O2072-TODAY())</f>
        <v>542</v>
      </c>
      <c r="S2072" s="29" t="str">
        <f aca="false">IF(C2072="&lt;&lt; vazio &gt;&gt;","VAZIA",IF(AND(O2072&lt;&gt;"",R2072&lt;0),"VENCIDO",IF(AND(O2072&lt;&gt;"",R2072&lt;=Parametros!$B$10),"PRÓX. VENCIMENTO",IF(F2072="Q","QUALIDADE",IF(F2072="S","BLOQUEADO",IF(F2072="R","RESTRITO/DEVOLUÇÃO",IF(OR(N2072="QUAR",N2072="QRES"),"QUARENTENA",IF(OR(B2072="DESCARTE",B2072="DEVOLUÇÃO"),"DESCARTE/DEVOLUÇÃO",IF(AND(D2072="",K2072&lt;&gt;""),"SEM LOTE",IF(AND(Q2072&lt;&gt;"",Q2072&gt;=Parametros!$B$11),"PARADO/SEM GIRO","OK"))))))))))</f>
        <v>QUALIDADE</v>
      </c>
      <c r="T2072" s="29" t="str">
        <f aca="false">IF(AND($S2072="PARADO/SEM GIRO",$K2072="KG",OR(Painel!$B$5="(Todos)",A2072=Painel!$B$5)*OR(Painel!$E$5="(Todos)",P2072=Painel!$E$5)),$J2072+ROW()/10000000,"")</f>
        <v/>
      </c>
      <c r="U2072" s="29" t="str">
        <f aca="false">IF(AND($S2072="VENCIDO",$K2072="KG",OR(Painel!$B$5="(Todos)",A2072=Painel!$B$5)*OR(Painel!$E$5="(Todos)",P2072=Painel!$E$5)),$J2072+ROW()/10000000,"")</f>
        <v/>
      </c>
    </row>
    <row r="2073" customFormat="false" ht="15" hidden="false" customHeight="false" outlineLevel="0" collapsed="false">
      <c r="A2073" s="29" t="s">
        <v>53</v>
      </c>
      <c r="B2073" s="29" t="s">
        <v>4001</v>
      </c>
      <c r="C2073" s="29" t="s">
        <v>909</v>
      </c>
      <c r="D2073" s="29" t="s">
        <v>1015</v>
      </c>
      <c r="E2073" s="29" t="n">
        <v>1</v>
      </c>
      <c r="F2073" s="29"/>
      <c r="G2073" s="29" t="s">
        <v>4002</v>
      </c>
      <c r="H2073" s="30" t="n">
        <v>1000</v>
      </c>
      <c r="I2073" s="31" t="n">
        <v>46279</v>
      </c>
      <c r="J2073" s="30" t="n">
        <v>1000</v>
      </c>
      <c r="K2073" s="29" t="s">
        <v>120</v>
      </c>
      <c r="L2073" s="29" t="s">
        <v>350</v>
      </c>
      <c r="M2073" s="29"/>
      <c r="N2073" s="29" t="s">
        <v>122</v>
      </c>
      <c r="O2073" s="31" t="n">
        <v>46821</v>
      </c>
      <c r="P2073" s="29" t="s">
        <v>123</v>
      </c>
      <c r="Q2073" s="29" t="n">
        <f aca="false">IFERROR(VALUE(L2073),"")</f>
        <v>6</v>
      </c>
      <c r="R2073" s="29" t="n">
        <f aca="true">IF(O2073="","",O2073-TODAY())</f>
        <v>536</v>
      </c>
      <c r="S2073" s="29" t="str">
        <f aca="false">IF(C2073="&lt;&lt; vazio &gt;&gt;","VAZIA",IF(AND(O2073&lt;&gt;"",R2073&lt;0),"VENCIDO",IF(AND(O2073&lt;&gt;"",R2073&lt;=Parametros!$B$10),"PRÓX. VENCIMENTO",IF(F2073="Q","QUALIDADE",IF(F2073="S","BLOQUEADO",IF(F2073="R","RESTRITO/DEVOLUÇÃO",IF(OR(N2073="QUAR",N2073="QRES"),"QUARENTENA",IF(OR(B2073="DESCARTE",B2073="DEVOLUÇÃO"),"DESCARTE/DEVOLUÇÃO",IF(AND(D2073="",K2073&lt;&gt;""),"SEM LOTE",IF(AND(Q2073&lt;&gt;"",Q2073&gt;=Parametros!$B$11),"PARADO/SEM GIRO","OK"))))))))))</f>
        <v>OK</v>
      </c>
      <c r="T2073" s="29" t="str">
        <f aca="false">IF(AND($S2073="PARADO/SEM GIRO",$K2073="KG",OR(Painel!$B$5="(Todos)",A2073=Painel!$B$5)*OR(Painel!$E$5="(Todos)",P2073=Painel!$E$5)),$J2073+ROW()/10000000,"")</f>
        <v/>
      </c>
      <c r="U2073" s="29" t="str">
        <f aca="false">IF(AND($S2073="VENCIDO",$K2073="KG",OR(Painel!$B$5="(Todos)",A2073=Painel!$B$5)*OR(Painel!$E$5="(Todos)",P2073=Painel!$E$5)),$J2073+ROW()/10000000,"")</f>
        <v/>
      </c>
    </row>
    <row r="2074" customFormat="false" ht="15" hidden="false" customHeight="false" outlineLevel="0" collapsed="false">
      <c r="A2074" s="29" t="s">
        <v>53</v>
      </c>
      <c r="B2074" s="29" t="s">
        <v>4003</v>
      </c>
      <c r="C2074" s="29" t="s">
        <v>222</v>
      </c>
      <c r="D2074" s="29" t="s">
        <v>815</v>
      </c>
      <c r="E2074" s="29" t="n">
        <v>1</v>
      </c>
      <c r="F2074" s="29"/>
      <c r="G2074" s="29" t="s">
        <v>4004</v>
      </c>
      <c r="H2074" s="30" t="n">
        <v>1000</v>
      </c>
      <c r="I2074" s="31" t="n">
        <v>46283</v>
      </c>
      <c r="J2074" s="30" t="n">
        <v>1000</v>
      </c>
      <c r="K2074" s="29" t="s">
        <v>120</v>
      </c>
      <c r="L2074" s="29" t="s">
        <v>176</v>
      </c>
      <c r="M2074" s="29"/>
      <c r="N2074" s="29" t="s">
        <v>122</v>
      </c>
      <c r="O2074" s="31" t="n">
        <v>46825</v>
      </c>
      <c r="P2074" s="29" t="s">
        <v>123</v>
      </c>
      <c r="Q2074" s="29" t="n">
        <f aca="false">IFERROR(VALUE(L2074),"")</f>
        <v>2</v>
      </c>
      <c r="R2074" s="29" t="n">
        <f aca="true">IF(O2074="","",O2074-TODAY())</f>
        <v>540</v>
      </c>
      <c r="S2074" s="29" t="str">
        <f aca="false">IF(C2074="&lt;&lt; vazio &gt;&gt;","VAZIA",IF(AND(O2074&lt;&gt;"",R2074&lt;0),"VENCIDO",IF(AND(O2074&lt;&gt;"",R2074&lt;=Parametros!$B$10),"PRÓX. VENCIMENTO",IF(F2074="Q","QUALIDADE",IF(F2074="S","BLOQUEADO",IF(F2074="R","RESTRITO/DEVOLUÇÃO",IF(OR(N2074="QUAR",N2074="QRES"),"QUARENTENA",IF(OR(B2074="DESCARTE",B2074="DEVOLUÇÃO"),"DESCARTE/DEVOLUÇÃO",IF(AND(D2074="",K2074&lt;&gt;""),"SEM LOTE",IF(AND(Q2074&lt;&gt;"",Q2074&gt;=Parametros!$B$11),"PARADO/SEM GIRO","OK"))))))))))</f>
        <v>OK</v>
      </c>
      <c r="T2074" s="29" t="str">
        <f aca="false">IF(AND($S2074="PARADO/SEM GIRO",$K2074="KG",OR(Painel!$B$5="(Todos)",A2074=Painel!$B$5)*OR(Painel!$E$5="(Todos)",P2074=Painel!$E$5)),$J2074+ROW()/10000000,"")</f>
        <v/>
      </c>
      <c r="U2074" s="29" t="str">
        <f aca="false">IF(AND($S2074="VENCIDO",$K2074="KG",OR(Painel!$B$5="(Todos)",A2074=Painel!$B$5)*OR(Painel!$E$5="(Todos)",P2074=Painel!$E$5)),$J2074+ROW()/10000000,"")</f>
        <v/>
      </c>
    </row>
    <row r="2075" customFormat="false" ht="15" hidden="false" customHeight="false" outlineLevel="0" collapsed="false">
      <c r="A2075" s="29" t="s">
        <v>53</v>
      </c>
      <c r="B2075" s="29" t="s">
        <v>4005</v>
      </c>
      <c r="C2075" s="29" t="s">
        <v>785</v>
      </c>
      <c r="D2075" s="29" t="s">
        <v>880</v>
      </c>
      <c r="E2075" s="29" t="n">
        <v>1</v>
      </c>
      <c r="F2075" s="29"/>
      <c r="G2075" s="29" t="s">
        <v>4006</v>
      </c>
      <c r="H2075" s="30" t="n">
        <v>1000</v>
      </c>
      <c r="I2075" s="31" t="n">
        <v>46280</v>
      </c>
      <c r="J2075" s="30" t="n">
        <v>1000</v>
      </c>
      <c r="K2075" s="29" t="s">
        <v>120</v>
      </c>
      <c r="L2075" s="29" t="s">
        <v>144</v>
      </c>
      <c r="M2075" s="29"/>
      <c r="N2075" s="29" t="s">
        <v>122</v>
      </c>
      <c r="O2075" s="31" t="n">
        <v>46823</v>
      </c>
      <c r="P2075" s="29" t="s">
        <v>123</v>
      </c>
      <c r="Q2075" s="29" t="n">
        <f aca="false">IFERROR(VALUE(L2075),"")</f>
        <v>5</v>
      </c>
      <c r="R2075" s="29" t="n">
        <f aca="true">IF(O2075="","",O2075-TODAY())</f>
        <v>538</v>
      </c>
      <c r="S2075" s="29" t="str">
        <f aca="false">IF(C2075="&lt;&lt; vazio &gt;&gt;","VAZIA",IF(AND(O2075&lt;&gt;"",R2075&lt;0),"VENCIDO",IF(AND(O2075&lt;&gt;"",R2075&lt;=Parametros!$B$10),"PRÓX. VENCIMENTO",IF(F2075="Q","QUALIDADE",IF(F2075="S","BLOQUEADO",IF(F2075="R","RESTRITO/DEVOLUÇÃO",IF(OR(N2075="QUAR",N2075="QRES"),"QUARENTENA",IF(OR(B2075="DESCARTE",B2075="DEVOLUÇÃO"),"DESCARTE/DEVOLUÇÃO",IF(AND(D2075="",K2075&lt;&gt;""),"SEM LOTE",IF(AND(Q2075&lt;&gt;"",Q2075&gt;=Parametros!$B$11),"PARADO/SEM GIRO","OK"))))))))))</f>
        <v>OK</v>
      </c>
      <c r="T2075" s="29" t="str">
        <f aca="false">IF(AND($S2075="PARADO/SEM GIRO",$K2075="KG",OR(Painel!$B$5="(Todos)",A2075=Painel!$B$5)*OR(Painel!$E$5="(Todos)",P2075=Painel!$E$5)),$J2075+ROW()/10000000,"")</f>
        <v/>
      </c>
      <c r="U2075" s="29" t="str">
        <f aca="false">IF(AND($S2075="VENCIDO",$K2075="KG",OR(Painel!$B$5="(Todos)",A2075=Painel!$B$5)*OR(Painel!$E$5="(Todos)",P2075=Painel!$E$5)),$J2075+ROW()/10000000,"")</f>
        <v/>
      </c>
    </row>
    <row r="2076" customFormat="false" ht="15" hidden="false" customHeight="false" outlineLevel="0" collapsed="false">
      <c r="A2076" s="29" t="s">
        <v>53</v>
      </c>
      <c r="B2076" s="29" t="s">
        <v>4007</v>
      </c>
      <c r="C2076" s="29" t="s">
        <v>2927</v>
      </c>
      <c r="D2076" s="29" t="s">
        <v>2928</v>
      </c>
      <c r="E2076" s="29" t="n">
        <v>1</v>
      </c>
      <c r="F2076" s="29"/>
      <c r="G2076" s="29" t="s">
        <v>4008</v>
      </c>
      <c r="H2076" s="30" t="n">
        <v>960</v>
      </c>
      <c r="I2076" s="31" t="n">
        <v>46273</v>
      </c>
      <c r="J2076" s="30" t="n">
        <v>960</v>
      </c>
      <c r="K2076" s="29" t="s">
        <v>120</v>
      </c>
      <c r="L2076" s="29" t="s">
        <v>149</v>
      </c>
      <c r="M2076" s="29"/>
      <c r="N2076" s="29" t="s">
        <v>122</v>
      </c>
      <c r="O2076" s="31" t="n">
        <v>46613</v>
      </c>
      <c r="P2076" s="29" t="s">
        <v>123</v>
      </c>
      <c r="Q2076" s="29" t="n">
        <f aca="false">IFERROR(VALUE(L2076),"")</f>
        <v>12</v>
      </c>
      <c r="R2076" s="29" t="n">
        <f aca="true">IF(O2076="","",O2076-TODAY())</f>
        <v>328</v>
      </c>
      <c r="S2076" s="29" t="str">
        <f aca="false">IF(C2076="&lt;&lt; vazio &gt;&gt;","VAZIA",IF(AND(O2076&lt;&gt;"",R2076&lt;0),"VENCIDO",IF(AND(O2076&lt;&gt;"",R2076&lt;=Parametros!$B$10),"PRÓX. VENCIMENTO",IF(F2076="Q","QUALIDADE",IF(F2076="S","BLOQUEADO",IF(F2076="R","RESTRITO/DEVOLUÇÃO",IF(OR(N2076="QUAR",N2076="QRES"),"QUARENTENA",IF(OR(B2076="DESCARTE",B2076="DEVOLUÇÃO"),"DESCARTE/DEVOLUÇÃO",IF(AND(D2076="",K2076&lt;&gt;""),"SEM LOTE",IF(AND(Q2076&lt;&gt;"",Q2076&gt;=Parametros!$B$11),"PARADO/SEM GIRO","OK"))))))))))</f>
        <v>OK</v>
      </c>
      <c r="T2076" s="29" t="str">
        <f aca="false">IF(AND($S2076="PARADO/SEM GIRO",$K2076="KG",OR(Painel!$B$5="(Todos)",A2076=Painel!$B$5)*OR(Painel!$E$5="(Todos)",P2076=Painel!$E$5)),$J2076+ROW()/10000000,"")</f>
        <v/>
      </c>
      <c r="U2076" s="29" t="str">
        <f aca="false">IF(AND($S2076="VENCIDO",$K2076="KG",OR(Painel!$B$5="(Todos)",A2076=Painel!$B$5)*OR(Painel!$E$5="(Todos)",P2076=Painel!$E$5)),$J2076+ROW()/10000000,"")</f>
        <v/>
      </c>
    </row>
    <row r="2077" customFormat="false" ht="15" hidden="false" customHeight="false" outlineLevel="0" collapsed="false">
      <c r="A2077" s="29" t="s">
        <v>53</v>
      </c>
      <c r="B2077" s="29" t="s">
        <v>4009</v>
      </c>
      <c r="C2077" s="29" t="s">
        <v>1381</v>
      </c>
      <c r="D2077" s="29" t="s">
        <v>1382</v>
      </c>
      <c r="E2077" s="29" t="n">
        <v>1</v>
      </c>
      <c r="F2077" s="29"/>
      <c r="G2077" s="29" t="s">
        <v>4010</v>
      </c>
      <c r="H2077" s="30" t="n">
        <v>800</v>
      </c>
      <c r="I2077" s="31" t="n">
        <v>46231</v>
      </c>
      <c r="J2077" s="30" t="n">
        <v>800</v>
      </c>
      <c r="K2077" s="29" t="s">
        <v>120</v>
      </c>
      <c r="L2077" s="29" t="s">
        <v>2246</v>
      </c>
      <c r="M2077" s="29"/>
      <c r="N2077" s="29" t="s">
        <v>122</v>
      </c>
      <c r="O2077" s="31" t="n">
        <v>46590</v>
      </c>
      <c r="P2077" s="29" t="s">
        <v>123</v>
      </c>
      <c r="Q2077" s="29" t="n">
        <f aca="false">IFERROR(VALUE(L2077),"")</f>
        <v>54</v>
      </c>
      <c r="R2077" s="29" t="n">
        <f aca="true">IF(O2077="","",O2077-TODAY())</f>
        <v>305</v>
      </c>
      <c r="S2077" s="29" t="str">
        <f aca="false">IF(C2077="&lt;&lt; vazio &gt;&gt;","VAZIA",IF(AND(O2077&lt;&gt;"",R2077&lt;0),"VENCIDO",IF(AND(O2077&lt;&gt;"",R2077&lt;=Parametros!$B$10),"PRÓX. VENCIMENTO",IF(F2077="Q","QUALIDADE",IF(F2077="S","BLOQUEADO",IF(F2077="R","RESTRITO/DEVOLUÇÃO",IF(OR(N2077="QUAR",N2077="QRES"),"QUARENTENA",IF(OR(B2077="DESCARTE",B2077="DEVOLUÇÃO"),"DESCARTE/DEVOLUÇÃO",IF(AND(D2077="",K2077&lt;&gt;""),"SEM LOTE",IF(AND(Q2077&lt;&gt;"",Q2077&gt;=Parametros!$B$11),"PARADO/SEM GIRO","OK"))))))))))</f>
        <v>OK</v>
      </c>
      <c r="T2077" s="29" t="str">
        <f aca="false">IF(AND($S2077="PARADO/SEM GIRO",$K2077="KG",OR(Painel!$B$5="(Todos)",A2077=Painel!$B$5)*OR(Painel!$E$5="(Todos)",P2077=Painel!$E$5)),$J2077+ROW()/10000000,"")</f>
        <v/>
      </c>
      <c r="U2077" s="29" t="str">
        <f aca="false">IF(AND($S2077="VENCIDO",$K2077="KG",OR(Painel!$B$5="(Todos)",A2077=Painel!$B$5)*OR(Painel!$E$5="(Todos)",P2077=Painel!$E$5)),$J2077+ROW()/10000000,"")</f>
        <v/>
      </c>
    </row>
    <row r="2078" customFormat="false" ht="15" hidden="false" customHeight="false" outlineLevel="0" collapsed="false">
      <c r="A2078" s="29" t="s">
        <v>53</v>
      </c>
      <c r="B2078" s="29" t="s">
        <v>4011</v>
      </c>
      <c r="C2078" s="29" t="s">
        <v>876</v>
      </c>
      <c r="D2078" s="29" t="s">
        <v>877</v>
      </c>
      <c r="E2078" s="29" t="n">
        <v>1</v>
      </c>
      <c r="F2078" s="29"/>
      <c r="G2078" s="29" t="s">
        <v>4012</v>
      </c>
      <c r="H2078" s="30" t="n">
        <v>720</v>
      </c>
      <c r="I2078" s="31" t="n">
        <v>46279</v>
      </c>
      <c r="J2078" s="30" t="n">
        <v>720</v>
      </c>
      <c r="K2078" s="29" t="s">
        <v>120</v>
      </c>
      <c r="L2078" s="29" t="s">
        <v>350</v>
      </c>
      <c r="M2078" s="29"/>
      <c r="N2078" s="29" t="s">
        <v>122</v>
      </c>
      <c r="O2078" s="31" t="n">
        <v>46821</v>
      </c>
      <c r="P2078" s="29" t="s">
        <v>123</v>
      </c>
      <c r="Q2078" s="29" t="n">
        <f aca="false">IFERROR(VALUE(L2078),"")</f>
        <v>6</v>
      </c>
      <c r="R2078" s="29" t="n">
        <f aca="true">IF(O2078="","",O2078-TODAY())</f>
        <v>536</v>
      </c>
      <c r="S2078" s="29" t="str">
        <f aca="false">IF(C2078="&lt;&lt; vazio &gt;&gt;","VAZIA",IF(AND(O2078&lt;&gt;"",R2078&lt;0),"VENCIDO",IF(AND(O2078&lt;&gt;"",R2078&lt;=Parametros!$B$10),"PRÓX. VENCIMENTO",IF(F2078="Q","QUALIDADE",IF(F2078="S","BLOQUEADO",IF(F2078="R","RESTRITO/DEVOLUÇÃO",IF(OR(N2078="QUAR",N2078="QRES"),"QUARENTENA",IF(OR(B2078="DESCARTE",B2078="DEVOLUÇÃO"),"DESCARTE/DEVOLUÇÃO",IF(AND(D2078="",K2078&lt;&gt;""),"SEM LOTE",IF(AND(Q2078&lt;&gt;"",Q2078&gt;=Parametros!$B$11),"PARADO/SEM GIRO","OK"))))))))))</f>
        <v>OK</v>
      </c>
      <c r="T2078" s="29" t="str">
        <f aca="false">IF(AND($S2078="PARADO/SEM GIRO",$K2078="KG",OR(Painel!$B$5="(Todos)",A2078=Painel!$B$5)*OR(Painel!$E$5="(Todos)",P2078=Painel!$E$5)),$J2078+ROW()/10000000,"")</f>
        <v/>
      </c>
      <c r="U2078" s="29" t="str">
        <f aca="false">IF(AND($S2078="VENCIDO",$K2078="KG",OR(Painel!$B$5="(Todos)",A2078=Painel!$B$5)*OR(Painel!$E$5="(Todos)",P2078=Painel!$E$5)),$J2078+ROW()/10000000,"")</f>
        <v/>
      </c>
    </row>
    <row r="2079" customFormat="false" ht="15" hidden="false" customHeight="false" outlineLevel="0" collapsed="false">
      <c r="A2079" s="29" t="s">
        <v>53</v>
      </c>
      <c r="B2079" s="29" t="s">
        <v>4013</v>
      </c>
      <c r="C2079" s="29" t="s">
        <v>430</v>
      </c>
      <c r="D2079" s="29" t="s">
        <v>4014</v>
      </c>
      <c r="E2079" s="29" t="n">
        <v>1</v>
      </c>
      <c r="F2079" s="29"/>
      <c r="G2079" s="29" t="s">
        <v>4015</v>
      </c>
      <c r="H2079" s="30" t="n">
        <v>1008</v>
      </c>
      <c r="I2079" s="31" t="n">
        <v>46233</v>
      </c>
      <c r="J2079" s="30" t="n">
        <v>1008</v>
      </c>
      <c r="K2079" s="29" t="s">
        <v>120</v>
      </c>
      <c r="L2079" s="29" t="s">
        <v>1636</v>
      </c>
      <c r="M2079" s="29"/>
      <c r="N2079" s="29" t="s">
        <v>122</v>
      </c>
      <c r="O2079" s="31" t="n">
        <v>46770</v>
      </c>
      <c r="P2079" s="29" t="s">
        <v>123</v>
      </c>
      <c r="Q2079" s="29" t="n">
        <f aca="false">IFERROR(VALUE(L2079),"")</f>
        <v>52</v>
      </c>
      <c r="R2079" s="29" t="n">
        <f aca="true">IF(O2079="","",O2079-TODAY())</f>
        <v>485</v>
      </c>
      <c r="S2079" s="29" t="str">
        <f aca="false">IF(C2079="&lt;&lt; vazio &gt;&gt;","VAZIA",IF(AND(O2079&lt;&gt;"",R2079&lt;0),"VENCIDO",IF(AND(O2079&lt;&gt;"",R2079&lt;=Parametros!$B$10),"PRÓX. VENCIMENTO",IF(F2079="Q","QUALIDADE",IF(F2079="S","BLOQUEADO",IF(F2079="R","RESTRITO/DEVOLUÇÃO",IF(OR(N2079="QUAR",N2079="QRES"),"QUARENTENA",IF(OR(B2079="DESCARTE",B2079="DEVOLUÇÃO"),"DESCARTE/DEVOLUÇÃO",IF(AND(D2079="",K2079&lt;&gt;""),"SEM LOTE",IF(AND(Q2079&lt;&gt;"",Q2079&gt;=Parametros!$B$11),"PARADO/SEM GIRO","OK"))))))))))</f>
        <v>OK</v>
      </c>
      <c r="T2079" s="29" t="str">
        <f aca="false">IF(AND($S2079="PARADO/SEM GIRO",$K2079="KG",OR(Painel!$B$5="(Todos)",A2079=Painel!$B$5)*OR(Painel!$E$5="(Todos)",P2079=Painel!$E$5)),$J2079+ROW()/10000000,"")</f>
        <v/>
      </c>
      <c r="U2079" s="29" t="str">
        <f aca="false">IF(AND($S2079="VENCIDO",$K2079="KG",OR(Painel!$B$5="(Todos)",A2079=Painel!$B$5)*OR(Painel!$E$5="(Todos)",P2079=Painel!$E$5)),$J2079+ROW()/10000000,"")</f>
        <v/>
      </c>
    </row>
    <row r="2080" customFormat="false" ht="15" hidden="false" customHeight="false" outlineLevel="0" collapsed="false">
      <c r="A2080" s="29" t="s">
        <v>53</v>
      </c>
      <c r="B2080" s="29" t="s">
        <v>4016</v>
      </c>
      <c r="C2080" s="29" t="s">
        <v>876</v>
      </c>
      <c r="D2080" s="29" t="s">
        <v>1238</v>
      </c>
      <c r="E2080" s="29" t="n">
        <v>1</v>
      </c>
      <c r="F2080" s="29" t="s">
        <v>268</v>
      </c>
      <c r="G2080" s="29" t="s">
        <v>4017</v>
      </c>
      <c r="H2080" s="30" t="n">
        <v>720</v>
      </c>
      <c r="I2080" s="31" t="n">
        <v>46281</v>
      </c>
      <c r="J2080" s="30" t="n">
        <v>720</v>
      </c>
      <c r="K2080" s="29" t="s">
        <v>120</v>
      </c>
      <c r="L2080" s="29" t="s">
        <v>284</v>
      </c>
      <c r="M2080" s="29"/>
      <c r="N2080" s="29" t="s">
        <v>122</v>
      </c>
      <c r="O2080" s="31" t="n">
        <v>46827</v>
      </c>
      <c r="P2080" s="29" t="s">
        <v>123</v>
      </c>
      <c r="Q2080" s="29" t="n">
        <f aca="false">IFERROR(VALUE(L2080),"")</f>
        <v>4</v>
      </c>
      <c r="R2080" s="29" t="n">
        <f aca="true">IF(O2080="","",O2080-TODAY())</f>
        <v>542</v>
      </c>
      <c r="S2080" s="29" t="str">
        <f aca="false">IF(C2080="&lt;&lt; vazio &gt;&gt;","VAZIA",IF(AND(O2080&lt;&gt;"",R2080&lt;0),"VENCIDO",IF(AND(O2080&lt;&gt;"",R2080&lt;=Parametros!$B$10),"PRÓX. VENCIMENTO",IF(F2080="Q","QUALIDADE",IF(F2080="S","BLOQUEADO",IF(F2080="R","RESTRITO/DEVOLUÇÃO",IF(OR(N2080="QUAR",N2080="QRES"),"QUARENTENA",IF(OR(B2080="DESCARTE",B2080="DEVOLUÇÃO"),"DESCARTE/DEVOLUÇÃO",IF(AND(D2080="",K2080&lt;&gt;""),"SEM LOTE",IF(AND(Q2080&lt;&gt;"",Q2080&gt;=Parametros!$B$11),"PARADO/SEM GIRO","OK"))))))))))</f>
        <v>QUALIDADE</v>
      </c>
      <c r="T2080" s="29" t="str">
        <f aca="false">IF(AND($S2080="PARADO/SEM GIRO",$K2080="KG",OR(Painel!$B$5="(Todos)",A2080=Painel!$B$5)*OR(Painel!$E$5="(Todos)",P2080=Painel!$E$5)),$J2080+ROW()/10000000,"")</f>
        <v/>
      </c>
      <c r="U2080" s="29" t="str">
        <f aca="false">IF(AND($S2080="VENCIDO",$K2080="KG",OR(Painel!$B$5="(Todos)",A2080=Painel!$B$5)*OR(Painel!$E$5="(Todos)",P2080=Painel!$E$5)),$J2080+ROW()/10000000,"")</f>
        <v/>
      </c>
    </row>
    <row r="2081" customFormat="false" ht="15" hidden="false" customHeight="false" outlineLevel="0" collapsed="false">
      <c r="A2081" s="29" t="s">
        <v>53</v>
      </c>
      <c r="B2081" s="29" t="s">
        <v>4018</v>
      </c>
      <c r="C2081" s="29" t="s">
        <v>186</v>
      </c>
      <c r="D2081" s="29" t="s">
        <v>2157</v>
      </c>
      <c r="E2081" s="29" t="n">
        <v>1</v>
      </c>
      <c r="F2081" s="29" t="s">
        <v>137</v>
      </c>
      <c r="G2081" s="29" t="s">
        <v>4019</v>
      </c>
      <c r="H2081" s="30" t="n">
        <v>545.4</v>
      </c>
      <c r="I2081" s="31" t="n">
        <v>46280</v>
      </c>
      <c r="J2081" s="30" t="n">
        <v>545.4</v>
      </c>
      <c r="K2081" s="29" t="s">
        <v>120</v>
      </c>
      <c r="L2081" s="29" t="s">
        <v>144</v>
      </c>
      <c r="M2081" s="29"/>
      <c r="N2081" s="29" t="s">
        <v>122</v>
      </c>
      <c r="O2081" s="31" t="n">
        <v>46812</v>
      </c>
      <c r="P2081" s="29" t="s">
        <v>123</v>
      </c>
      <c r="Q2081" s="29" t="n">
        <f aca="false">IFERROR(VALUE(L2081),"")</f>
        <v>5</v>
      </c>
      <c r="R2081" s="29" t="n">
        <f aca="true">IF(O2081="","",O2081-TODAY())</f>
        <v>527</v>
      </c>
      <c r="S2081" s="29" t="str">
        <f aca="false">IF(C2081="&lt;&lt; vazio &gt;&gt;","VAZIA",IF(AND(O2081&lt;&gt;"",R2081&lt;0),"VENCIDO",IF(AND(O2081&lt;&gt;"",R2081&lt;=Parametros!$B$10),"PRÓX. VENCIMENTO",IF(F2081="Q","QUALIDADE",IF(F2081="S","BLOQUEADO",IF(F2081="R","RESTRITO/DEVOLUÇÃO",IF(OR(N2081="QUAR",N2081="QRES"),"QUARENTENA",IF(OR(B2081="DESCARTE",B2081="DEVOLUÇÃO"),"DESCARTE/DEVOLUÇÃO",IF(AND(D2081="",K2081&lt;&gt;""),"SEM LOTE",IF(AND(Q2081&lt;&gt;"",Q2081&gt;=Parametros!$B$11),"PARADO/SEM GIRO","OK"))))))))))</f>
        <v>BLOQUEADO</v>
      </c>
      <c r="T2081" s="29" t="str">
        <f aca="false">IF(AND($S2081="PARADO/SEM GIRO",$K2081="KG",OR(Painel!$B$5="(Todos)",A2081=Painel!$B$5)*OR(Painel!$E$5="(Todos)",P2081=Painel!$E$5)),$J2081+ROW()/10000000,"")</f>
        <v/>
      </c>
      <c r="U2081" s="29" t="str">
        <f aca="false">IF(AND($S2081="VENCIDO",$K2081="KG",OR(Painel!$B$5="(Todos)",A2081=Painel!$B$5)*OR(Painel!$E$5="(Todos)",P2081=Painel!$E$5)),$J2081+ROW()/10000000,"")</f>
        <v/>
      </c>
    </row>
    <row r="2082" customFormat="false" ht="15" hidden="false" customHeight="false" outlineLevel="0" collapsed="false">
      <c r="A2082" s="29" t="s">
        <v>53</v>
      </c>
      <c r="B2082" s="29" t="s">
        <v>4020</v>
      </c>
      <c r="C2082" s="29" t="s">
        <v>167</v>
      </c>
      <c r="D2082" s="29" t="s">
        <v>765</v>
      </c>
      <c r="E2082" s="29" t="n">
        <v>1</v>
      </c>
      <c r="F2082" s="29" t="s">
        <v>268</v>
      </c>
      <c r="G2082" s="29" t="s">
        <v>4021</v>
      </c>
      <c r="H2082" s="30" t="n">
        <v>590.4</v>
      </c>
      <c r="I2082" s="31" t="n">
        <v>46284</v>
      </c>
      <c r="J2082" s="30" t="n">
        <v>590.4</v>
      </c>
      <c r="K2082" s="29" t="s">
        <v>120</v>
      </c>
      <c r="L2082" s="29" t="s">
        <v>388</v>
      </c>
      <c r="M2082" s="29"/>
      <c r="N2082" s="29" t="s">
        <v>122</v>
      </c>
      <c r="O2082" s="31" t="n">
        <v>46830</v>
      </c>
      <c r="P2082" s="29" t="s">
        <v>123</v>
      </c>
      <c r="Q2082" s="29" t="n">
        <f aca="false">IFERROR(VALUE(L2082),"")</f>
        <v>1</v>
      </c>
      <c r="R2082" s="29" t="n">
        <f aca="true">IF(O2082="","",O2082-TODAY())</f>
        <v>545</v>
      </c>
      <c r="S2082" s="29" t="str">
        <f aca="false">IF(C2082="&lt;&lt; vazio &gt;&gt;","VAZIA",IF(AND(O2082&lt;&gt;"",R2082&lt;0),"VENCIDO",IF(AND(O2082&lt;&gt;"",R2082&lt;=Parametros!$B$10),"PRÓX. VENCIMENTO",IF(F2082="Q","QUALIDADE",IF(F2082="S","BLOQUEADO",IF(F2082="R","RESTRITO/DEVOLUÇÃO",IF(OR(N2082="QUAR",N2082="QRES"),"QUARENTENA",IF(OR(B2082="DESCARTE",B2082="DEVOLUÇÃO"),"DESCARTE/DEVOLUÇÃO",IF(AND(D2082="",K2082&lt;&gt;""),"SEM LOTE",IF(AND(Q2082&lt;&gt;"",Q2082&gt;=Parametros!$B$11),"PARADO/SEM GIRO","OK"))))))))))</f>
        <v>QUALIDADE</v>
      </c>
      <c r="T2082" s="29" t="str">
        <f aca="false">IF(AND($S2082="PARADO/SEM GIRO",$K2082="KG",OR(Painel!$B$5="(Todos)",A2082=Painel!$B$5)*OR(Painel!$E$5="(Todos)",P2082=Painel!$E$5)),$J2082+ROW()/10000000,"")</f>
        <v/>
      </c>
      <c r="U2082" s="29" t="str">
        <f aca="false">IF(AND($S2082="VENCIDO",$K2082="KG",OR(Painel!$B$5="(Todos)",A2082=Painel!$B$5)*OR(Painel!$E$5="(Todos)",P2082=Painel!$E$5)),$J2082+ROW()/10000000,"")</f>
        <v/>
      </c>
    </row>
    <row r="2083" customFormat="false" ht="15" hidden="false" customHeight="false" outlineLevel="0" collapsed="false">
      <c r="A2083" s="29" t="s">
        <v>53</v>
      </c>
      <c r="B2083" s="29" t="s">
        <v>4022</v>
      </c>
      <c r="C2083" s="29" t="s">
        <v>768</v>
      </c>
      <c r="D2083" s="29" t="s">
        <v>2268</v>
      </c>
      <c r="E2083" s="29" t="n">
        <v>1</v>
      </c>
      <c r="F2083" s="29"/>
      <c r="G2083" s="29" t="s">
        <v>4023</v>
      </c>
      <c r="H2083" s="30" t="n">
        <v>800</v>
      </c>
      <c r="I2083" s="31" t="n">
        <v>46275</v>
      </c>
      <c r="J2083" s="30" t="n">
        <v>800</v>
      </c>
      <c r="K2083" s="29" t="s">
        <v>120</v>
      </c>
      <c r="L2083" s="29" t="s">
        <v>121</v>
      </c>
      <c r="M2083" s="29"/>
      <c r="N2083" s="29" t="s">
        <v>122</v>
      </c>
      <c r="O2083" s="31" t="n">
        <v>46621</v>
      </c>
      <c r="P2083" s="29" t="s">
        <v>123</v>
      </c>
      <c r="Q2083" s="29" t="n">
        <f aca="false">IFERROR(VALUE(L2083),"")</f>
        <v>10</v>
      </c>
      <c r="R2083" s="29" t="n">
        <f aca="true">IF(O2083="","",O2083-TODAY())</f>
        <v>336</v>
      </c>
      <c r="S2083" s="29" t="str">
        <f aca="false">IF(C2083="&lt;&lt; vazio &gt;&gt;","VAZIA",IF(AND(O2083&lt;&gt;"",R2083&lt;0),"VENCIDO",IF(AND(O2083&lt;&gt;"",R2083&lt;=Parametros!$B$10),"PRÓX. VENCIMENTO",IF(F2083="Q","QUALIDADE",IF(F2083="S","BLOQUEADO",IF(F2083="R","RESTRITO/DEVOLUÇÃO",IF(OR(N2083="QUAR",N2083="QRES"),"QUARENTENA",IF(OR(B2083="DESCARTE",B2083="DEVOLUÇÃO"),"DESCARTE/DEVOLUÇÃO",IF(AND(D2083="",K2083&lt;&gt;""),"SEM LOTE",IF(AND(Q2083&lt;&gt;"",Q2083&gt;=Parametros!$B$11),"PARADO/SEM GIRO","OK"))))))))))</f>
        <v>OK</v>
      </c>
      <c r="T2083" s="29" t="str">
        <f aca="false">IF(AND($S2083="PARADO/SEM GIRO",$K2083="KG",OR(Painel!$B$5="(Todos)",A2083=Painel!$B$5)*OR(Painel!$E$5="(Todos)",P2083=Painel!$E$5)),$J2083+ROW()/10000000,"")</f>
        <v/>
      </c>
      <c r="U2083" s="29" t="str">
        <f aca="false">IF(AND($S2083="VENCIDO",$K2083="KG",OR(Painel!$B$5="(Todos)",A2083=Painel!$B$5)*OR(Painel!$E$5="(Todos)",P2083=Painel!$E$5)),$J2083+ROW()/10000000,"")</f>
        <v/>
      </c>
    </row>
    <row r="2084" customFormat="false" ht="15" hidden="false" customHeight="false" outlineLevel="0" collapsed="false">
      <c r="A2084" s="29" t="s">
        <v>53</v>
      </c>
      <c r="B2084" s="29" t="s">
        <v>4024</v>
      </c>
      <c r="C2084" s="29" t="s">
        <v>785</v>
      </c>
      <c r="D2084" s="29" t="s">
        <v>841</v>
      </c>
      <c r="E2084" s="29" t="n">
        <v>1</v>
      </c>
      <c r="F2084" s="29"/>
      <c r="G2084" s="29" t="s">
        <v>4025</v>
      </c>
      <c r="H2084" s="30" t="n">
        <v>1000</v>
      </c>
      <c r="I2084" s="31" t="n">
        <v>46282</v>
      </c>
      <c r="J2084" s="30" t="n">
        <v>1000</v>
      </c>
      <c r="K2084" s="29" t="s">
        <v>120</v>
      </c>
      <c r="L2084" s="29" t="s">
        <v>400</v>
      </c>
      <c r="M2084" s="29"/>
      <c r="N2084" s="29" t="s">
        <v>122</v>
      </c>
      <c r="O2084" s="31" t="n">
        <v>46825</v>
      </c>
      <c r="P2084" s="29" t="s">
        <v>123</v>
      </c>
      <c r="Q2084" s="29" t="n">
        <f aca="false">IFERROR(VALUE(L2084),"")</f>
        <v>3</v>
      </c>
      <c r="R2084" s="29" t="n">
        <f aca="true">IF(O2084="","",O2084-TODAY())</f>
        <v>540</v>
      </c>
      <c r="S2084" s="29" t="str">
        <f aca="false">IF(C2084="&lt;&lt; vazio &gt;&gt;","VAZIA",IF(AND(O2084&lt;&gt;"",R2084&lt;0),"VENCIDO",IF(AND(O2084&lt;&gt;"",R2084&lt;=Parametros!$B$10),"PRÓX. VENCIMENTO",IF(F2084="Q","QUALIDADE",IF(F2084="S","BLOQUEADO",IF(F2084="R","RESTRITO/DEVOLUÇÃO",IF(OR(N2084="QUAR",N2084="QRES"),"QUARENTENA",IF(OR(B2084="DESCARTE",B2084="DEVOLUÇÃO"),"DESCARTE/DEVOLUÇÃO",IF(AND(D2084="",K2084&lt;&gt;""),"SEM LOTE",IF(AND(Q2084&lt;&gt;"",Q2084&gt;=Parametros!$B$11),"PARADO/SEM GIRO","OK"))))))))))</f>
        <v>OK</v>
      </c>
      <c r="T2084" s="29" t="str">
        <f aca="false">IF(AND($S2084="PARADO/SEM GIRO",$K2084="KG",OR(Painel!$B$5="(Todos)",A2084=Painel!$B$5)*OR(Painel!$E$5="(Todos)",P2084=Painel!$E$5)),$J2084+ROW()/10000000,"")</f>
        <v/>
      </c>
      <c r="U2084" s="29" t="str">
        <f aca="false">IF(AND($S2084="VENCIDO",$K2084="KG",OR(Painel!$B$5="(Todos)",A2084=Painel!$B$5)*OR(Painel!$E$5="(Todos)",P2084=Painel!$E$5)),$J2084+ROW()/10000000,"")</f>
        <v/>
      </c>
    </row>
    <row r="2085" customFormat="false" ht="15" hidden="false" customHeight="false" outlineLevel="0" collapsed="false">
      <c r="A2085" s="29" t="s">
        <v>53</v>
      </c>
      <c r="B2085" s="29" t="s">
        <v>4026</v>
      </c>
      <c r="C2085" s="29" t="s">
        <v>196</v>
      </c>
      <c r="D2085" s="29" t="s">
        <v>197</v>
      </c>
      <c r="E2085" s="29" t="n">
        <v>1</v>
      </c>
      <c r="F2085" s="29" t="s">
        <v>137</v>
      </c>
      <c r="G2085" s="29" t="s">
        <v>4027</v>
      </c>
      <c r="H2085" s="30" t="n">
        <v>640</v>
      </c>
      <c r="I2085" s="31" t="n">
        <v>46262</v>
      </c>
      <c r="J2085" s="30" t="n">
        <v>640</v>
      </c>
      <c r="K2085" s="29" t="s">
        <v>120</v>
      </c>
      <c r="L2085" s="29" t="s">
        <v>190</v>
      </c>
      <c r="M2085" s="29"/>
      <c r="N2085" s="29" t="s">
        <v>122</v>
      </c>
      <c r="O2085" s="31" t="n">
        <v>46318</v>
      </c>
      <c r="P2085" s="29" t="s">
        <v>123</v>
      </c>
      <c r="Q2085" s="29" t="n">
        <f aca="false">IFERROR(VALUE(L2085),"")</f>
        <v>23</v>
      </c>
      <c r="R2085" s="29" t="n">
        <f aca="true">IF(O2085="","",O2085-TODAY())</f>
        <v>33</v>
      </c>
      <c r="S2085" s="29" t="str">
        <f aca="false">IF(C2085="&lt;&lt; vazio &gt;&gt;","VAZIA",IF(AND(O2085&lt;&gt;"",R2085&lt;0),"VENCIDO",IF(AND(O2085&lt;&gt;"",R2085&lt;=Parametros!$B$10),"PRÓX. VENCIMENTO",IF(F2085="Q","QUALIDADE",IF(F2085="S","BLOQUEADO",IF(F2085="R","RESTRITO/DEVOLUÇÃO",IF(OR(N2085="QUAR",N2085="QRES"),"QUARENTENA",IF(OR(B2085="DESCARTE",B2085="DEVOLUÇÃO"),"DESCARTE/DEVOLUÇÃO",IF(AND(D2085="",K2085&lt;&gt;""),"SEM LOTE",IF(AND(Q2085&lt;&gt;"",Q2085&gt;=Parametros!$B$11),"PARADO/SEM GIRO","OK"))))))))))</f>
        <v>PRÓX. VENCIMENTO</v>
      </c>
      <c r="T2085" s="29" t="str">
        <f aca="false">IF(AND($S2085="PARADO/SEM GIRO",$K2085="KG",OR(Painel!$B$5="(Todos)",A2085=Painel!$B$5)*OR(Painel!$E$5="(Todos)",P2085=Painel!$E$5)),$J2085+ROW()/10000000,"")</f>
        <v/>
      </c>
      <c r="U2085" s="29" t="str">
        <f aca="false">IF(AND($S2085="VENCIDO",$K2085="KG",OR(Painel!$B$5="(Todos)",A2085=Painel!$B$5)*OR(Painel!$E$5="(Todos)",P2085=Painel!$E$5)),$J2085+ROW()/10000000,"")</f>
        <v/>
      </c>
    </row>
    <row r="2086" customFormat="false" ht="15" hidden="false" customHeight="false" outlineLevel="0" collapsed="false">
      <c r="A2086" s="29" t="s">
        <v>53</v>
      </c>
      <c r="B2086" s="29" t="s">
        <v>4028</v>
      </c>
      <c r="C2086" s="29" t="s">
        <v>666</v>
      </c>
      <c r="D2086" s="29" t="s">
        <v>667</v>
      </c>
      <c r="E2086" s="29" t="n">
        <v>1</v>
      </c>
      <c r="F2086" s="29" t="s">
        <v>268</v>
      </c>
      <c r="G2086" s="29" t="s">
        <v>4029</v>
      </c>
      <c r="H2086" s="30" t="n">
        <v>590.4</v>
      </c>
      <c r="I2086" s="31" t="n">
        <v>46285</v>
      </c>
      <c r="J2086" s="30" t="n">
        <v>590.4</v>
      </c>
      <c r="K2086" s="29" t="s">
        <v>120</v>
      </c>
      <c r="L2086" s="29" t="s">
        <v>116</v>
      </c>
      <c r="M2086" s="29"/>
      <c r="N2086" s="29" t="s">
        <v>122</v>
      </c>
      <c r="O2086" s="31" t="n">
        <v>46831</v>
      </c>
      <c r="P2086" s="29" t="s">
        <v>123</v>
      </c>
      <c r="Q2086" s="29" t="n">
        <f aca="false">IFERROR(VALUE(L2086),"")</f>
        <v>0</v>
      </c>
      <c r="R2086" s="29" t="n">
        <f aca="true">IF(O2086="","",O2086-TODAY())</f>
        <v>546</v>
      </c>
      <c r="S2086" s="29" t="str">
        <f aca="false">IF(C2086="&lt;&lt; vazio &gt;&gt;","VAZIA",IF(AND(O2086&lt;&gt;"",R2086&lt;0),"VENCIDO",IF(AND(O2086&lt;&gt;"",R2086&lt;=Parametros!$B$10),"PRÓX. VENCIMENTO",IF(F2086="Q","QUALIDADE",IF(F2086="S","BLOQUEADO",IF(F2086="R","RESTRITO/DEVOLUÇÃO",IF(OR(N2086="QUAR",N2086="QRES"),"QUARENTENA",IF(OR(B2086="DESCARTE",B2086="DEVOLUÇÃO"),"DESCARTE/DEVOLUÇÃO",IF(AND(D2086="",K2086&lt;&gt;""),"SEM LOTE",IF(AND(Q2086&lt;&gt;"",Q2086&gt;=Parametros!$B$11),"PARADO/SEM GIRO","OK"))))))))))</f>
        <v>QUALIDADE</v>
      </c>
      <c r="T2086" s="29" t="str">
        <f aca="false">IF(AND($S2086="PARADO/SEM GIRO",$K2086="KG",OR(Painel!$B$5="(Todos)",A2086=Painel!$B$5)*OR(Painel!$E$5="(Todos)",P2086=Painel!$E$5)),$J2086+ROW()/10000000,"")</f>
        <v/>
      </c>
      <c r="U2086" s="29" t="str">
        <f aca="false">IF(AND($S2086="VENCIDO",$K2086="KG",OR(Painel!$B$5="(Todos)",A2086=Painel!$B$5)*OR(Painel!$E$5="(Todos)",P2086=Painel!$E$5)),$J2086+ROW()/10000000,"")</f>
        <v/>
      </c>
    </row>
    <row r="2087" customFormat="false" ht="15" hidden="false" customHeight="false" outlineLevel="0" collapsed="false">
      <c r="A2087" s="29" t="s">
        <v>53</v>
      </c>
      <c r="B2087" s="29" t="s">
        <v>4030</v>
      </c>
      <c r="C2087" s="29" t="s">
        <v>876</v>
      </c>
      <c r="D2087" s="29" t="s">
        <v>1238</v>
      </c>
      <c r="E2087" s="29" t="n">
        <v>1</v>
      </c>
      <c r="F2087" s="29" t="s">
        <v>268</v>
      </c>
      <c r="G2087" s="29" t="s">
        <v>4031</v>
      </c>
      <c r="H2087" s="30" t="n">
        <v>720</v>
      </c>
      <c r="I2087" s="31" t="n">
        <v>46281</v>
      </c>
      <c r="J2087" s="30" t="n">
        <v>720</v>
      </c>
      <c r="K2087" s="29" t="s">
        <v>120</v>
      </c>
      <c r="L2087" s="29" t="s">
        <v>284</v>
      </c>
      <c r="M2087" s="29"/>
      <c r="N2087" s="29" t="s">
        <v>122</v>
      </c>
      <c r="O2087" s="31" t="n">
        <v>46827</v>
      </c>
      <c r="P2087" s="29" t="s">
        <v>123</v>
      </c>
      <c r="Q2087" s="29" t="n">
        <f aca="false">IFERROR(VALUE(L2087),"")</f>
        <v>4</v>
      </c>
      <c r="R2087" s="29" t="n">
        <f aca="true">IF(O2087="","",O2087-TODAY())</f>
        <v>542</v>
      </c>
      <c r="S2087" s="29" t="str">
        <f aca="false">IF(C2087="&lt;&lt; vazio &gt;&gt;","VAZIA",IF(AND(O2087&lt;&gt;"",R2087&lt;0),"VENCIDO",IF(AND(O2087&lt;&gt;"",R2087&lt;=Parametros!$B$10),"PRÓX. VENCIMENTO",IF(F2087="Q","QUALIDADE",IF(F2087="S","BLOQUEADO",IF(F2087="R","RESTRITO/DEVOLUÇÃO",IF(OR(N2087="QUAR",N2087="QRES"),"QUARENTENA",IF(OR(B2087="DESCARTE",B2087="DEVOLUÇÃO"),"DESCARTE/DEVOLUÇÃO",IF(AND(D2087="",K2087&lt;&gt;""),"SEM LOTE",IF(AND(Q2087&lt;&gt;"",Q2087&gt;=Parametros!$B$11),"PARADO/SEM GIRO","OK"))))))))))</f>
        <v>QUALIDADE</v>
      </c>
      <c r="T2087" s="29" t="str">
        <f aca="false">IF(AND($S2087="PARADO/SEM GIRO",$K2087="KG",OR(Painel!$B$5="(Todos)",A2087=Painel!$B$5)*OR(Painel!$E$5="(Todos)",P2087=Painel!$E$5)),$J2087+ROW()/10000000,"")</f>
        <v/>
      </c>
      <c r="U2087" s="29" t="str">
        <f aca="false">IF(AND($S2087="VENCIDO",$K2087="KG",OR(Painel!$B$5="(Todos)",A2087=Painel!$B$5)*OR(Painel!$E$5="(Todos)",P2087=Painel!$E$5)),$J2087+ROW()/10000000,"")</f>
        <v/>
      </c>
    </row>
    <row r="2088" customFormat="false" ht="15" hidden="false" customHeight="false" outlineLevel="0" collapsed="false">
      <c r="A2088" s="29" t="s">
        <v>53</v>
      </c>
      <c r="B2088" s="29" t="s">
        <v>4032</v>
      </c>
      <c r="C2088" s="29" t="s">
        <v>785</v>
      </c>
      <c r="D2088" s="29" t="s">
        <v>786</v>
      </c>
      <c r="E2088" s="29" t="n">
        <v>1</v>
      </c>
      <c r="F2088" s="29"/>
      <c r="G2088" s="29" t="s">
        <v>4033</v>
      </c>
      <c r="H2088" s="30" t="n">
        <v>1000</v>
      </c>
      <c r="I2088" s="31" t="n">
        <v>46282</v>
      </c>
      <c r="J2088" s="30" t="n">
        <v>1000</v>
      </c>
      <c r="K2088" s="29" t="s">
        <v>120</v>
      </c>
      <c r="L2088" s="29" t="s">
        <v>400</v>
      </c>
      <c r="M2088" s="29"/>
      <c r="N2088" s="29" t="s">
        <v>122</v>
      </c>
      <c r="O2088" s="31" t="n">
        <v>46824</v>
      </c>
      <c r="P2088" s="29" t="s">
        <v>123</v>
      </c>
      <c r="Q2088" s="29" t="n">
        <f aca="false">IFERROR(VALUE(L2088),"")</f>
        <v>3</v>
      </c>
      <c r="R2088" s="29" t="n">
        <f aca="true">IF(O2088="","",O2088-TODAY())</f>
        <v>539</v>
      </c>
      <c r="S2088" s="29" t="str">
        <f aca="false">IF(C2088="&lt;&lt; vazio &gt;&gt;","VAZIA",IF(AND(O2088&lt;&gt;"",R2088&lt;0),"VENCIDO",IF(AND(O2088&lt;&gt;"",R2088&lt;=Parametros!$B$10),"PRÓX. VENCIMENTO",IF(F2088="Q","QUALIDADE",IF(F2088="S","BLOQUEADO",IF(F2088="R","RESTRITO/DEVOLUÇÃO",IF(OR(N2088="QUAR",N2088="QRES"),"QUARENTENA",IF(OR(B2088="DESCARTE",B2088="DEVOLUÇÃO"),"DESCARTE/DEVOLUÇÃO",IF(AND(D2088="",K2088&lt;&gt;""),"SEM LOTE",IF(AND(Q2088&lt;&gt;"",Q2088&gt;=Parametros!$B$11),"PARADO/SEM GIRO","OK"))))))))))</f>
        <v>OK</v>
      </c>
      <c r="T2088" s="29" t="str">
        <f aca="false">IF(AND($S2088="PARADO/SEM GIRO",$K2088="KG",OR(Painel!$B$5="(Todos)",A2088=Painel!$B$5)*OR(Painel!$E$5="(Todos)",P2088=Painel!$E$5)),$J2088+ROW()/10000000,"")</f>
        <v/>
      </c>
      <c r="U2088" s="29" t="str">
        <f aca="false">IF(AND($S2088="VENCIDO",$K2088="KG",OR(Painel!$B$5="(Todos)",A2088=Painel!$B$5)*OR(Painel!$E$5="(Todos)",P2088=Painel!$E$5)),$J2088+ROW()/10000000,"")</f>
        <v/>
      </c>
    </row>
    <row r="2089" customFormat="false" ht="15" hidden="false" customHeight="false" outlineLevel="0" collapsed="false">
      <c r="A2089" s="29" t="s">
        <v>53</v>
      </c>
      <c r="B2089" s="29" t="s">
        <v>4034</v>
      </c>
      <c r="C2089" s="29" t="s">
        <v>666</v>
      </c>
      <c r="D2089" s="29" t="s">
        <v>667</v>
      </c>
      <c r="E2089" s="29" t="n">
        <v>1</v>
      </c>
      <c r="F2089" s="29" t="s">
        <v>268</v>
      </c>
      <c r="G2089" s="29" t="s">
        <v>4035</v>
      </c>
      <c r="H2089" s="30" t="n">
        <v>590.4</v>
      </c>
      <c r="I2089" s="31" t="n">
        <v>46284</v>
      </c>
      <c r="J2089" s="30" t="n">
        <v>590.4</v>
      </c>
      <c r="K2089" s="29" t="s">
        <v>120</v>
      </c>
      <c r="L2089" s="29" t="s">
        <v>388</v>
      </c>
      <c r="M2089" s="29"/>
      <c r="N2089" s="29" t="s">
        <v>122</v>
      </c>
      <c r="O2089" s="31" t="n">
        <v>46831</v>
      </c>
      <c r="P2089" s="29" t="s">
        <v>123</v>
      </c>
      <c r="Q2089" s="29" t="n">
        <f aca="false">IFERROR(VALUE(L2089),"")</f>
        <v>1</v>
      </c>
      <c r="R2089" s="29" t="n">
        <f aca="true">IF(O2089="","",O2089-TODAY())</f>
        <v>546</v>
      </c>
      <c r="S2089" s="29" t="str">
        <f aca="false">IF(C2089="&lt;&lt; vazio &gt;&gt;","VAZIA",IF(AND(O2089&lt;&gt;"",R2089&lt;0),"VENCIDO",IF(AND(O2089&lt;&gt;"",R2089&lt;=Parametros!$B$10),"PRÓX. VENCIMENTO",IF(F2089="Q","QUALIDADE",IF(F2089="S","BLOQUEADO",IF(F2089="R","RESTRITO/DEVOLUÇÃO",IF(OR(N2089="QUAR",N2089="QRES"),"QUARENTENA",IF(OR(B2089="DESCARTE",B2089="DEVOLUÇÃO"),"DESCARTE/DEVOLUÇÃO",IF(AND(D2089="",K2089&lt;&gt;""),"SEM LOTE",IF(AND(Q2089&lt;&gt;"",Q2089&gt;=Parametros!$B$11),"PARADO/SEM GIRO","OK"))))))))))</f>
        <v>QUALIDADE</v>
      </c>
      <c r="T2089" s="29" t="str">
        <f aca="false">IF(AND($S2089="PARADO/SEM GIRO",$K2089="KG",OR(Painel!$B$5="(Todos)",A2089=Painel!$B$5)*OR(Painel!$E$5="(Todos)",P2089=Painel!$E$5)),$J2089+ROW()/10000000,"")</f>
        <v/>
      </c>
      <c r="U2089" s="29" t="str">
        <f aca="false">IF(AND($S2089="VENCIDO",$K2089="KG",OR(Painel!$B$5="(Todos)",A2089=Painel!$B$5)*OR(Painel!$E$5="(Todos)",P2089=Painel!$E$5)),$J2089+ROW()/10000000,"")</f>
        <v/>
      </c>
    </row>
    <row r="2090" customFormat="false" ht="15" hidden="false" customHeight="false" outlineLevel="0" collapsed="false">
      <c r="A2090" s="29" t="s">
        <v>53</v>
      </c>
      <c r="B2090" s="29" t="s">
        <v>4036</v>
      </c>
      <c r="C2090" s="29" t="s">
        <v>317</v>
      </c>
      <c r="D2090" s="29" t="s">
        <v>1006</v>
      </c>
      <c r="E2090" s="29" t="n">
        <v>1</v>
      </c>
      <c r="F2090" s="29" t="s">
        <v>268</v>
      </c>
      <c r="G2090" s="29" t="s">
        <v>4037</v>
      </c>
      <c r="H2090" s="30" t="n">
        <v>590.4</v>
      </c>
      <c r="I2090" s="31" t="n">
        <v>46285</v>
      </c>
      <c r="J2090" s="30" t="n">
        <v>590.4</v>
      </c>
      <c r="K2090" s="29" t="s">
        <v>120</v>
      </c>
      <c r="L2090" s="29" t="s">
        <v>116</v>
      </c>
      <c r="M2090" s="29"/>
      <c r="N2090" s="29" t="s">
        <v>122</v>
      </c>
      <c r="O2090" s="31" t="n">
        <v>46831</v>
      </c>
      <c r="P2090" s="29" t="s">
        <v>123</v>
      </c>
      <c r="Q2090" s="29" t="n">
        <f aca="false">IFERROR(VALUE(L2090),"")</f>
        <v>0</v>
      </c>
      <c r="R2090" s="29" t="n">
        <f aca="true">IF(O2090="","",O2090-TODAY())</f>
        <v>546</v>
      </c>
      <c r="S2090" s="29" t="str">
        <f aca="false">IF(C2090="&lt;&lt; vazio &gt;&gt;","VAZIA",IF(AND(O2090&lt;&gt;"",R2090&lt;0),"VENCIDO",IF(AND(O2090&lt;&gt;"",R2090&lt;=Parametros!$B$10),"PRÓX. VENCIMENTO",IF(F2090="Q","QUALIDADE",IF(F2090="S","BLOQUEADO",IF(F2090="R","RESTRITO/DEVOLUÇÃO",IF(OR(N2090="QUAR",N2090="QRES"),"QUARENTENA",IF(OR(B2090="DESCARTE",B2090="DEVOLUÇÃO"),"DESCARTE/DEVOLUÇÃO",IF(AND(D2090="",K2090&lt;&gt;""),"SEM LOTE",IF(AND(Q2090&lt;&gt;"",Q2090&gt;=Parametros!$B$11),"PARADO/SEM GIRO","OK"))))))))))</f>
        <v>QUALIDADE</v>
      </c>
      <c r="T2090" s="29" t="str">
        <f aca="false">IF(AND($S2090="PARADO/SEM GIRO",$K2090="KG",OR(Painel!$B$5="(Todos)",A2090=Painel!$B$5)*OR(Painel!$E$5="(Todos)",P2090=Painel!$E$5)),$J2090+ROW()/10000000,"")</f>
        <v/>
      </c>
      <c r="U2090" s="29" t="str">
        <f aca="false">IF(AND($S2090="VENCIDO",$K2090="KG",OR(Painel!$B$5="(Todos)",A2090=Painel!$B$5)*OR(Painel!$E$5="(Todos)",P2090=Painel!$E$5)),$J2090+ROW()/10000000,"")</f>
        <v/>
      </c>
    </row>
    <row r="2091" customFormat="false" ht="15" hidden="false" customHeight="false" outlineLevel="0" collapsed="false">
      <c r="A2091" s="29" t="s">
        <v>53</v>
      </c>
      <c r="B2091" s="29" t="s">
        <v>4038</v>
      </c>
      <c r="C2091" s="29" t="s">
        <v>917</v>
      </c>
      <c r="D2091" s="29" t="s">
        <v>391</v>
      </c>
      <c r="E2091" s="29" t="n">
        <v>1</v>
      </c>
      <c r="F2091" s="29"/>
      <c r="G2091" s="29" t="s">
        <v>4039</v>
      </c>
      <c r="H2091" s="30" t="n">
        <v>800</v>
      </c>
      <c r="I2091" s="31" t="n">
        <v>46273</v>
      </c>
      <c r="J2091" s="30" t="n">
        <v>800</v>
      </c>
      <c r="K2091" s="29" t="s">
        <v>120</v>
      </c>
      <c r="L2091" s="29" t="s">
        <v>149</v>
      </c>
      <c r="M2091" s="29"/>
      <c r="N2091" s="29" t="s">
        <v>122</v>
      </c>
      <c r="O2091" s="31" t="n">
        <v>46809</v>
      </c>
      <c r="P2091" s="29" t="s">
        <v>123</v>
      </c>
      <c r="Q2091" s="29" t="n">
        <f aca="false">IFERROR(VALUE(L2091),"")</f>
        <v>12</v>
      </c>
      <c r="R2091" s="29" t="n">
        <f aca="true">IF(O2091="","",O2091-TODAY())</f>
        <v>524</v>
      </c>
      <c r="S2091" s="29" t="str">
        <f aca="false">IF(C2091="&lt;&lt; vazio &gt;&gt;","VAZIA",IF(AND(O2091&lt;&gt;"",R2091&lt;0),"VENCIDO",IF(AND(O2091&lt;&gt;"",R2091&lt;=Parametros!$B$10),"PRÓX. VENCIMENTO",IF(F2091="Q","QUALIDADE",IF(F2091="S","BLOQUEADO",IF(F2091="R","RESTRITO/DEVOLUÇÃO",IF(OR(N2091="QUAR",N2091="QRES"),"QUARENTENA",IF(OR(B2091="DESCARTE",B2091="DEVOLUÇÃO"),"DESCARTE/DEVOLUÇÃO",IF(AND(D2091="",K2091&lt;&gt;""),"SEM LOTE",IF(AND(Q2091&lt;&gt;"",Q2091&gt;=Parametros!$B$11),"PARADO/SEM GIRO","OK"))))))))))</f>
        <v>OK</v>
      </c>
      <c r="T2091" s="29" t="str">
        <f aca="false">IF(AND($S2091="PARADO/SEM GIRO",$K2091="KG",OR(Painel!$B$5="(Todos)",A2091=Painel!$B$5)*OR(Painel!$E$5="(Todos)",P2091=Painel!$E$5)),$J2091+ROW()/10000000,"")</f>
        <v/>
      </c>
      <c r="U2091" s="29" t="str">
        <f aca="false">IF(AND($S2091="VENCIDO",$K2091="KG",OR(Painel!$B$5="(Todos)",A2091=Painel!$B$5)*OR(Painel!$E$5="(Todos)",P2091=Painel!$E$5)),$J2091+ROW()/10000000,"")</f>
        <v/>
      </c>
    </row>
    <row r="2092" customFormat="false" ht="15" hidden="false" customHeight="false" outlineLevel="0" collapsed="false">
      <c r="A2092" s="29" t="s">
        <v>53</v>
      </c>
      <c r="B2092" s="29" t="s">
        <v>4040</v>
      </c>
      <c r="C2092" s="29" t="s">
        <v>418</v>
      </c>
      <c r="D2092" s="29" t="s">
        <v>713</v>
      </c>
      <c r="E2092" s="29" t="n">
        <v>1</v>
      </c>
      <c r="F2092" s="29" t="s">
        <v>268</v>
      </c>
      <c r="G2092" s="29" t="s">
        <v>4041</v>
      </c>
      <c r="H2092" s="30" t="n">
        <v>590.4</v>
      </c>
      <c r="I2092" s="31" t="n">
        <v>46285</v>
      </c>
      <c r="J2092" s="30" t="n">
        <v>590.4</v>
      </c>
      <c r="K2092" s="29" t="s">
        <v>120</v>
      </c>
      <c r="L2092" s="29" t="s">
        <v>116</v>
      </c>
      <c r="M2092" s="29"/>
      <c r="N2092" s="29" t="s">
        <v>122</v>
      </c>
      <c r="O2092" s="31" t="n">
        <v>46832</v>
      </c>
      <c r="P2092" s="29" t="s">
        <v>123</v>
      </c>
      <c r="Q2092" s="29" t="n">
        <f aca="false">IFERROR(VALUE(L2092),"")</f>
        <v>0</v>
      </c>
      <c r="R2092" s="29" t="n">
        <f aca="true">IF(O2092="","",O2092-TODAY())</f>
        <v>547</v>
      </c>
      <c r="S2092" s="29" t="str">
        <f aca="false">IF(C2092="&lt;&lt; vazio &gt;&gt;","VAZIA",IF(AND(O2092&lt;&gt;"",R2092&lt;0),"VENCIDO",IF(AND(O2092&lt;&gt;"",R2092&lt;=Parametros!$B$10),"PRÓX. VENCIMENTO",IF(F2092="Q","QUALIDADE",IF(F2092="S","BLOQUEADO",IF(F2092="R","RESTRITO/DEVOLUÇÃO",IF(OR(N2092="QUAR",N2092="QRES"),"QUARENTENA",IF(OR(B2092="DESCARTE",B2092="DEVOLUÇÃO"),"DESCARTE/DEVOLUÇÃO",IF(AND(D2092="",K2092&lt;&gt;""),"SEM LOTE",IF(AND(Q2092&lt;&gt;"",Q2092&gt;=Parametros!$B$11),"PARADO/SEM GIRO","OK"))))))))))</f>
        <v>QUALIDADE</v>
      </c>
      <c r="T2092" s="29" t="str">
        <f aca="false">IF(AND($S2092="PARADO/SEM GIRO",$K2092="KG",OR(Painel!$B$5="(Todos)",A2092=Painel!$B$5)*OR(Painel!$E$5="(Todos)",P2092=Painel!$E$5)),$J2092+ROW()/10000000,"")</f>
        <v/>
      </c>
      <c r="U2092" s="29" t="str">
        <f aca="false">IF(AND($S2092="VENCIDO",$K2092="KG",OR(Painel!$B$5="(Todos)",A2092=Painel!$B$5)*OR(Painel!$E$5="(Todos)",P2092=Painel!$E$5)),$J2092+ROW()/10000000,"")</f>
        <v/>
      </c>
    </row>
    <row r="2093" customFormat="false" ht="15" hidden="false" customHeight="false" outlineLevel="0" collapsed="false">
      <c r="A2093" s="29" t="s">
        <v>53</v>
      </c>
      <c r="B2093" s="29" t="s">
        <v>4042</v>
      </c>
      <c r="C2093" s="29" t="s">
        <v>196</v>
      </c>
      <c r="D2093" s="29" t="s">
        <v>197</v>
      </c>
      <c r="E2093" s="29" t="n">
        <v>1</v>
      </c>
      <c r="F2093" s="29" t="s">
        <v>137</v>
      </c>
      <c r="G2093" s="29" t="s">
        <v>4043</v>
      </c>
      <c r="H2093" s="30" t="n">
        <v>640</v>
      </c>
      <c r="I2093" s="31" t="n">
        <v>46262</v>
      </c>
      <c r="J2093" s="30" t="n">
        <v>640</v>
      </c>
      <c r="K2093" s="29" t="s">
        <v>120</v>
      </c>
      <c r="L2093" s="29" t="s">
        <v>190</v>
      </c>
      <c r="M2093" s="29"/>
      <c r="N2093" s="29" t="s">
        <v>122</v>
      </c>
      <c r="O2093" s="31" t="n">
        <v>46318</v>
      </c>
      <c r="P2093" s="29" t="s">
        <v>123</v>
      </c>
      <c r="Q2093" s="29" t="n">
        <f aca="false">IFERROR(VALUE(L2093),"")</f>
        <v>23</v>
      </c>
      <c r="R2093" s="29" t="n">
        <f aca="true">IF(O2093="","",O2093-TODAY())</f>
        <v>33</v>
      </c>
      <c r="S2093" s="29" t="str">
        <f aca="false">IF(C2093="&lt;&lt; vazio &gt;&gt;","VAZIA",IF(AND(O2093&lt;&gt;"",R2093&lt;0),"VENCIDO",IF(AND(O2093&lt;&gt;"",R2093&lt;=Parametros!$B$10),"PRÓX. VENCIMENTO",IF(F2093="Q","QUALIDADE",IF(F2093="S","BLOQUEADO",IF(F2093="R","RESTRITO/DEVOLUÇÃO",IF(OR(N2093="QUAR",N2093="QRES"),"QUARENTENA",IF(OR(B2093="DESCARTE",B2093="DEVOLUÇÃO"),"DESCARTE/DEVOLUÇÃO",IF(AND(D2093="",K2093&lt;&gt;""),"SEM LOTE",IF(AND(Q2093&lt;&gt;"",Q2093&gt;=Parametros!$B$11),"PARADO/SEM GIRO","OK"))))))))))</f>
        <v>PRÓX. VENCIMENTO</v>
      </c>
      <c r="T2093" s="29" t="str">
        <f aca="false">IF(AND($S2093="PARADO/SEM GIRO",$K2093="KG",OR(Painel!$B$5="(Todos)",A2093=Painel!$B$5)*OR(Painel!$E$5="(Todos)",P2093=Painel!$E$5)),$J2093+ROW()/10000000,"")</f>
        <v/>
      </c>
      <c r="U2093" s="29" t="str">
        <f aca="false">IF(AND($S2093="VENCIDO",$K2093="KG",OR(Painel!$B$5="(Todos)",A2093=Painel!$B$5)*OR(Painel!$E$5="(Todos)",P2093=Painel!$E$5)),$J2093+ROW()/10000000,"")</f>
        <v/>
      </c>
    </row>
    <row r="2094" customFormat="false" ht="15" hidden="false" customHeight="false" outlineLevel="0" collapsed="false">
      <c r="A2094" s="29" t="s">
        <v>53</v>
      </c>
      <c r="B2094" s="29" t="s">
        <v>4044</v>
      </c>
      <c r="C2094" s="29" t="s">
        <v>691</v>
      </c>
      <c r="D2094" s="29" t="s">
        <v>4045</v>
      </c>
      <c r="E2094" s="29" t="n">
        <v>1</v>
      </c>
      <c r="F2094" s="29"/>
      <c r="G2094" s="29" t="s">
        <v>4046</v>
      </c>
      <c r="H2094" s="30" t="n">
        <v>600</v>
      </c>
      <c r="I2094" s="31" t="n">
        <v>46018</v>
      </c>
      <c r="J2094" s="30" t="n">
        <v>600</v>
      </c>
      <c r="K2094" s="29" t="s">
        <v>120</v>
      </c>
      <c r="L2094" s="29" t="s">
        <v>3834</v>
      </c>
      <c r="M2094" s="29"/>
      <c r="N2094" s="29" t="s">
        <v>122</v>
      </c>
      <c r="O2094" s="31" t="n">
        <v>46333</v>
      </c>
      <c r="P2094" s="29" t="s">
        <v>123</v>
      </c>
      <c r="Q2094" s="29" t="n">
        <f aca="false">IFERROR(VALUE(L2094),"")</f>
        <v>267</v>
      </c>
      <c r="R2094" s="29" t="n">
        <f aca="true">IF(O2094="","",O2094-TODAY())</f>
        <v>48</v>
      </c>
      <c r="S2094" s="29" t="str">
        <f aca="false">IF(C2094="&lt;&lt; vazio &gt;&gt;","VAZIA",IF(AND(O2094&lt;&gt;"",R2094&lt;0),"VENCIDO",IF(AND(O2094&lt;&gt;"",R2094&lt;=Parametros!$B$10),"PRÓX. VENCIMENTO",IF(F2094="Q","QUALIDADE",IF(F2094="S","BLOQUEADO",IF(F2094="R","RESTRITO/DEVOLUÇÃO",IF(OR(N2094="QUAR",N2094="QRES"),"QUARENTENA",IF(OR(B2094="DESCARTE",B2094="DEVOLUÇÃO"),"DESCARTE/DEVOLUÇÃO",IF(AND(D2094="",K2094&lt;&gt;""),"SEM LOTE",IF(AND(Q2094&lt;&gt;"",Q2094&gt;=Parametros!$B$11),"PARADO/SEM GIRO","OK"))))))))))</f>
        <v>PRÓX. VENCIMENTO</v>
      </c>
      <c r="T2094" s="29" t="str">
        <f aca="false">IF(AND($S2094="PARADO/SEM GIRO",$K2094="KG",OR(Painel!$B$5="(Todos)",A2094=Painel!$B$5)*OR(Painel!$E$5="(Todos)",P2094=Painel!$E$5)),$J2094+ROW()/10000000,"")</f>
        <v/>
      </c>
      <c r="U2094" s="29" t="str">
        <f aca="false">IF(AND($S2094="VENCIDO",$K2094="KG",OR(Painel!$B$5="(Todos)",A2094=Painel!$B$5)*OR(Painel!$E$5="(Todos)",P2094=Painel!$E$5)),$J2094+ROW()/10000000,"")</f>
        <v/>
      </c>
    </row>
    <row r="2095" customFormat="false" ht="15" hidden="false" customHeight="false" outlineLevel="0" collapsed="false">
      <c r="A2095" s="29" t="s">
        <v>53</v>
      </c>
      <c r="B2095" s="29" t="s">
        <v>4047</v>
      </c>
      <c r="C2095" s="29" t="s">
        <v>785</v>
      </c>
      <c r="D2095" s="29" t="s">
        <v>880</v>
      </c>
      <c r="E2095" s="29" t="n">
        <v>1</v>
      </c>
      <c r="F2095" s="29"/>
      <c r="G2095" s="29" t="s">
        <v>4048</v>
      </c>
      <c r="H2095" s="30" t="n">
        <v>1000</v>
      </c>
      <c r="I2095" s="31" t="n">
        <v>46280</v>
      </c>
      <c r="J2095" s="30" t="n">
        <v>1000</v>
      </c>
      <c r="K2095" s="29" t="s">
        <v>120</v>
      </c>
      <c r="L2095" s="29" t="s">
        <v>144</v>
      </c>
      <c r="M2095" s="29"/>
      <c r="N2095" s="29" t="s">
        <v>122</v>
      </c>
      <c r="O2095" s="31" t="n">
        <v>46823</v>
      </c>
      <c r="P2095" s="29" t="s">
        <v>123</v>
      </c>
      <c r="Q2095" s="29" t="n">
        <f aca="false">IFERROR(VALUE(L2095),"")</f>
        <v>5</v>
      </c>
      <c r="R2095" s="29" t="n">
        <f aca="true">IF(O2095="","",O2095-TODAY())</f>
        <v>538</v>
      </c>
      <c r="S2095" s="29" t="str">
        <f aca="false">IF(C2095="&lt;&lt; vazio &gt;&gt;","VAZIA",IF(AND(O2095&lt;&gt;"",R2095&lt;0),"VENCIDO",IF(AND(O2095&lt;&gt;"",R2095&lt;=Parametros!$B$10),"PRÓX. VENCIMENTO",IF(F2095="Q","QUALIDADE",IF(F2095="S","BLOQUEADO",IF(F2095="R","RESTRITO/DEVOLUÇÃO",IF(OR(N2095="QUAR",N2095="QRES"),"QUARENTENA",IF(OR(B2095="DESCARTE",B2095="DEVOLUÇÃO"),"DESCARTE/DEVOLUÇÃO",IF(AND(D2095="",K2095&lt;&gt;""),"SEM LOTE",IF(AND(Q2095&lt;&gt;"",Q2095&gt;=Parametros!$B$11),"PARADO/SEM GIRO","OK"))))))))))</f>
        <v>OK</v>
      </c>
      <c r="T2095" s="29" t="str">
        <f aca="false">IF(AND($S2095="PARADO/SEM GIRO",$K2095="KG",OR(Painel!$B$5="(Todos)",A2095=Painel!$B$5)*OR(Painel!$E$5="(Todos)",P2095=Painel!$E$5)),$J2095+ROW()/10000000,"")</f>
        <v/>
      </c>
      <c r="U2095" s="29" t="str">
        <f aca="false">IF(AND($S2095="VENCIDO",$K2095="KG",OR(Painel!$B$5="(Todos)",A2095=Painel!$B$5)*OR(Painel!$E$5="(Todos)",P2095=Painel!$E$5)),$J2095+ROW()/10000000,"")</f>
        <v/>
      </c>
    </row>
    <row r="2096" customFormat="false" ht="15" hidden="false" customHeight="false" outlineLevel="0" collapsed="false">
      <c r="A2096" s="29" t="s">
        <v>53</v>
      </c>
      <c r="B2096" s="29" t="s">
        <v>4049</v>
      </c>
      <c r="C2096" s="29" t="s">
        <v>186</v>
      </c>
      <c r="D2096" s="29" t="s">
        <v>2157</v>
      </c>
      <c r="E2096" s="29" t="n">
        <v>1</v>
      </c>
      <c r="F2096" s="29" t="s">
        <v>137</v>
      </c>
      <c r="G2096" s="29" t="s">
        <v>4050</v>
      </c>
      <c r="H2096" s="30" t="n">
        <v>545.4</v>
      </c>
      <c r="I2096" s="31" t="n">
        <v>46280</v>
      </c>
      <c r="J2096" s="30" t="n">
        <v>545.4</v>
      </c>
      <c r="K2096" s="29" t="s">
        <v>120</v>
      </c>
      <c r="L2096" s="29" t="s">
        <v>144</v>
      </c>
      <c r="M2096" s="29"/>
      <c r="N2096" s="29" t="s">
        <v>122</v>
      </c>
      <c r="O2096" s="31" t="n">
        <v>46812</v>
      </c>
      <c r="P2096" s="29" t="s">
        <v>123</v>
      </c>
      <c r="Q2096" s="29" t="n">
        <f aca="false">IFERROR(VALUE(L2096),"")</f>
        <v>5</v>
      </c>
      <c r="R2096" s="29" t="n">
        <f aca="true">IF(O2096="","",O2096-TODAY())</f>
        <v>527</v>
      </c>
      <c r="S2096" s="29" t="str">
        <f aca="false">IF(C2096="&lt;&lt; vazio &gt;&gt;","VAZIA",IF(AND(O2096&lt;&gt;"",R2096&lt;0),"VENCIDO",IF(AND(O2096&lt;&gt;"",R2096&lt;=Parametros!$B$10),"PRÓX. VENCIMENTO",IF(F2096="Q","QUALIDADE",IF(F2096="S","BLOQUEADO",IF(F2096="R","RESTRITO/DEVOLUÇÃO",IF(OR(N2096="QUAR",N2096="QRES"),"QUARENTENA",IF(OR(B2096="DESCARTE",B2096="DEVOLUÇÃO"),"DESCARTE/DEVOLUÇÃO",IF(AND(D2096="",K2096&lt;&gt;""),"SEM LOTE",IF(AND(Q2096&lt;&gt;"",Q2096&gt;=Parametros!$B$11),"PARADO/SEM GIRO","OK"))))))))))</f>
        <v>BLOQUEADO</v>
      </c>
      <c r="T2096" s="29" t="str">
        <f aca="false">IF(AND($S2096="PARADO/SEM GIRO",$K2096="KG",OR(Painel!$B$5="(Todos)",A2096=Painel!$B$5)*OR(Painel!$E$5="(Todos)",P2096=Painel!$E$5)),$J2096+ROW()/10000000,"")</f>
        <v/>
      </c>
      <c r="U2096" s="29" t="str">
        <f aca="false">IF(AND($S2096="VENCIDO",$K2096="KG",OR(Painel!$B$5="(Todos)",A2096=Painel!$B$5)*OR(Painel!$E$5="(Todos)",P2096=Painel!$E$5)),$J2096+ROW()/10000000,"")</f>
        <v/>
      </c>
    </row>
    <row r="2097" customFormat="false" ht="15" hidden="false" customHeight="false" outlineLevel="0" collapsed="false">
      <c r="A2097" s="29" t="s">
        <v>53</v>
      </c>
      <c r="B2097" s="29" t="s">
        <v>4051</v>
      </c>
      <c r="C2097" s="29" t="s">
        <v>679</v>
      </c>
      <c r="D2097" s="29" t="s">
        <v>1090</v>
      </c>
      <c r="E2097" s="29" t="n">
        <v>1</v>
      </c>
      <c r="F2097" s="29" t="s">
        <v>268</v>
      </c>
      <c r="G2097" s="29" t="s">
        <v>4052</v>
      </c>
      <c r="H2097" s="30" t="n">
        <v>1080</v>
      </c>
      <c r="I2097" s="31" t="n">
        <v>46282</v>
      </c>
      <c r="J2097" s="30" t="n">
        <v>1080</v>
      </c>
      <c r="K2097" s="29" t="s">
        <v>120</v>
      </c>
      <c r="L2097" s="29" t="s">
        <v>400</v>
      </c>
      <c r="M2097" s="29"/>
      <c r="N2097" s="29" t="s">
        <v>122</v>
      </c>
      <c r="O2097" s="31" t="n">
        <v>46646</v>
      </c>
      <c r="P2097" s="29" t="s">
        <v>123</v>
      </c>
      <c r="Q2097" s="29" t="n">
        <f aca="false">IFERROR(VALUE(L2097),"")</f>
        <v>3</v>
      </c>
      <c r="R2097" s="29" t="n">
        <f aca="true">IF(O2097="","",O2097-TODAY())</f>
        <v>361</v>
      </c>
      <c r="S2097" s="29" t="str">
        <f aca="false">IF(C2097="&lt;&lt; vazio &gt;&gt;","VAZIA",IF(AND(O2097&lt;&gt;"",R2097&lt;0),"VENCIDO",IF(AND(O2097&lt;&gt;"",R2097&lt;=Parametros!$B$10),"PRÓX. VENCIMENTO",IF(F2097="Q","QUALIDADE",IF(F2097="S","BLOQUEADO",IF(F2097="R","RESTRITO/DEVOLUÇÃO",IF(OR(N2097="QUAR",N2097="QRES"),"QUARENTENA",IF(OR(B2097="DESCARTE",B2097="DEVOLUÇÃO"),"DESCARTE/DEVOLUÇÃO",IF(AND(D2097="",K2097&lt;&gt;""),"SEM LOTE",IF(AND(Q2097&lt;&gt;"",Q2097&gt;=Parametros!$B$11),"PARADO/SEM GIRO","OK"))))))))))</f>
        <v>QUALIDADE</v>
      </c>
      <c r="T2097" s="29" t="str">
        <f aca="false">IF(AND($S2097="PARADO/SEM GIRO",$K2097="KG",OR(Painel!$B$5="(Todos)",A2097=Painel!$B$5)*OR(Painel!$E$5="(Todos)",P2097=Painel!$E$5)),$J2097+ROW()/10000000,"")</f>
        <v/>
      </c>
      <c r="U2097" s="29" t="str">
        <f aca="false">IF(AND($S2097="VENCIDO",$K2097="KG",OR(Painel!$B$5="(Todos)",A2097=Painel!$B$5)*OR(Painel!$E$5="(Todos)",P2097=Painel!$E$5)),$J2097+ROW()/10000000,"")</f>
        <v/>
      </c>
    </row>
    <row r="2098" customFormat="false" ht="15" hidden="false" customHeight="false" outlineLevel="0" collapsed="false">
      <c r="A2098" s="29" t="s">
        <v>53</v>
      </c>
      <c r="B2098" s="29" t="s">
        <v>4053</v>
      </c>
      <c r="C2098" s="29" t="s">
        <v>768</v>
      </c>
      <c r="D2098" s="29" t="s">
        <v>1426</v>
      </c>
      <c r="E2098" s="29" t="n">
        <v>1</v>
      </c>
      <c r="F2098" s="29"/>
      <c r="G2098" s="29" t="s">
        <v>4054</v>
      </c>
      <c r="H2098" s="30" t="n">
        <v>800</v>
      </c>
      <c r="I2098" s="31" t="n">
        <v>46267</v>
      </c>
      <c r="J2098" s="30" t="n">
        <v>800</v>
      </c>
      <c r="K2098" s="29" t="s">
        <v>120</v>
      </c>
      <c r="L2098" s="29" t="s">
        <v>2513</v>
      </c>
      <c r="M2098" s="29"/>
      <c r="N2098" s="29" t="s">
        <v>122</v>
      </c>
      <c r="O2098" s="31" t="n">
        <v>46618</v>
      </c>
      <c r="P2098" s="29" t="s">
        <v>123</v>
      </c>
      <c r="Q2098" s="29" t="n">
        <f aca="false">IFERROR(VALUE(L2098),"")</f>
        <v>18</v>
      </c>
      <c r="R2098" s="29" t="n">
        <f aca="true">IF(O2098="","",O2098-TODAY())</f>
        <v>333</v>
      </c>
      <c r="S2098" s="29" t="str">
        <f aca="false">IF(C2098="&lt;&lt; vazio &gt;&gt;","VAZIA",IF(AND(O2098&lt;&gt;"",R2098&lt;0),"VENCIDO",IF(AND(O2098&lt;&gt;"",R2098&lt;=Parametros!$B$10),"PRÓX. VENCIMENTO",IF(F2098="Q","QUALIDADE",IF(F2098="S","BLOQUEADO",IF(F2098="R","RESTRITO/DEVOLUÇÃO",IF(OR(N2098="QUAR",N2098="QRES"),"QUARENTENA",IF(OR(B2098="DESCARTE",B2098="DEVOLUÇÃO"),"DESCARTE/DEVOLUÇÃO",IF(AND(D2098="",K2098&lt;&gt;""),"SEM LOTE",IF(AND(Q2098&lt;&gt;"",Q2098&gt;=Parametros!$B$11),"PARADO/SEM GIRO","OK"))))))))))</f>
        <v>OK</v>
      </c>
      <c r="T2098" s="29" t="str">
        <f aca="false">IF(AND($S2098="PARADO/SEM GIRO",$K2098="KG",OR(Painel!$B$5="(Todos)",A2098=Painel!$B$5)*OR(Painel!$E$5="(Todos)",P2098=Painel!$E$5)),$J2098+ROW()/10000000,"")</f>
        <v/>
      </c>
      <c r="U2098" s="29" t="str">
        <f aca="false">IF(AND($S2098="VENCIDO",$K2098="KG",OR(Painel!$B$5="(Todos)",A2098=Painel!$B$5)*OR(Painel!$E$5="(Todos)",P2098=Painel!$E$5)),$J2098+ROW()/10000000,"")</f>
        <v/>
      </c>
    </row>
    <row r="2099" customFormat="false" ht="15" hidden="false" customHeight="false" outlineLevel="0" collapsed="false">
      <c r="A2099" s="29" t="s">
        <v>53</v>
      </c>
      <c r="B2099" s="29" t="s">
        <v>4055</v>
      </c>
      <c r="C2099" s="29" t="s">
        <v>250</v>
      </c>
      <c r="D2099" s="29" t="s">
        <v>1233</v>
      </c>
      <c r="E2099" s="29" t="n">
        <v>1</v>
      </c>
      <c r="F2099" s="29"/>
      <c r="G2099" s="29" t="s">
        <v>4056</v>
      </c>
      <c r="H2099" s="30" t="n">
        <v>1000</v>
      </c>
      <c r="I2099" s="31" t="n">
        <v>46273</v>
      </c>
      <c r="J2099" s="30" t="n">
        <v>1000</v>
      </c>
      <c r="K2099" s="29" t="s">
        <v>120</v>
      </c>
      <c r="L2099" s="29" t="s">
        <v>149</v>
      </c>
      <c r="M2099" s="29"/>
      <c r="N2099" s="29" t="s">
        <v>122</v>
      </c>
      <c r="O2099" s="31" t="n">
        <v>46812</v>
      </c>
      <c r="P2099" s="29" t="s">
        <v>123</v>
      </c>
      <c r="Q2099" s="29" t="n">
        <f aca="false">IFERROR(VALUE(L2099),"")</f>
        <v>12</v>
      </c>
      <c r="R2099" s="29" t="n">
        <f aca="true">IF(O2099="","",O2099-TODAY())</f>
        <v>527</v>
      </c>
      <c r="S2099" s="29" t="str">
        <f aca="false">IF(C2099="&lt;&lt; vazio &gt;&gt;","VAZIA",IF(AND(O2099&lt;&gt;"",R2099&lt;0),"VENCIDO",IF(AND(O2099&lt;&gt;"",R2099&lt;=Parametros!$B$10),"PRÓX. VENCIMENTO",IF(F2099="Q","QUALIDADE",IF(F2099="S","BLOQUEADO",IF(F2099="R","RESTRITO/DEVOLUÇÃO",IF(OR(N2099="QUAR",N2099="QRES"),"QUARENTENA",IF(OR(B2099="DESCARTE",B2099="DEVOLUÇÃO"),"DESCARTE/DEVOLUÇÃO",IF(AND(D2099="",K2099&lt;&gt;""),"SEM LOTE",IF(AND(Q2099&lt;&gt;"",Q2099&gt;=Parametros!$B$11),"PARADO/SEM GIRO","OK"))))))))))</f>
        <v>OK</v>
      </c>
      <c r="T2099" s="29" t="str">
        <f aca="false">IF(AND($S2099="PARADO/SEM GIRO",$K2099="KG",OR(Painel!$B$5="(Todos)",A2099=Painel!$B$5)*OR(Painel!$E$5="(Todos)",P2099=Painel!$E$5)),$J2099+ROW()/10000000,"")</f>
        <v/>
      </c>
      <c r="U2099" s="29" t="str">
        <f aca="false">IF(AND($S2099="VENCIDO",$K2099="KG",OR(Painel!$B$5="(Todos)",A2099=Painel!$B$5)*OR(Painel!$E$5="(Todos)",P2099=Painel!$E$5)),$J2099+ROW()/10000000,"")</f>
        <v/>
      </c>
    </row>
    <row r="2100" customFormat="false" ht="15" hidden="false" customHeight="false" outlineLevel="0" collapsed="false">
      <c r="A2100" s="29" t="s">
        <v>53</v>
      </c>
      <c r="B2100" s="29" t="s">
        <v>4057</v>
      </c>
      <c r="C2100" s="29" t="s">
        <v>159</v>
      </c>
      <c r="D2100" s="29" t="s">
        <v>2500</v>
      </c>
      <c r="E2100" s="29" t="n">
        <v>1</v>
      </c>
      <c r="F2100" s="29"/>
      <c r="G2100" s="29" t="s">
        <v>4058</v>
      </c>
      <c r="H2100" s="30" t="n">
        <v>1102.5</v>
      </c>
      <c r="I2100" s="31" t="n">
        <v>46212</v>
      </c>
      <c r="J2100" s="30" t="n">
        <v>1102.5</v>
      </c>
      <c r="K2100" s="29" t="s">
        <v>120</v>
      </c>
      <c r="L2100" s="29" t="s">
        <v>2502</v>
      </c>
      <c r="M2100" s="29"/>
      <c r="N2100" s="29" t="s">
        <v>122</v>
      </c>
      <c r="O2100" s="31" t="n">
        <v>46758</v>
      </c>
      <c r="P2100" s="29" t="s">
        <v>123</v>
      </c>
      <c r="Q2100" s="29" t="n">
        <f aca="false">IFERROR(VALUE(L2100),"")</f>
        <v>73</v>
      </c>
      <c r="R2100" s="29" t="n">
        <f aca="true">IF(O2100="","",O2100-TODAY())</f>
        <v>473</v>
      </c>
      <c r="S2100" s="29" t="str">
        <f aca="false">IF(C2100="&lt;&lt; vazio &gt;&gt;","VAZIA",IF(AND(O2100&lt;&gt;"",R2100&lt;0),"VENCIDO",IF(AND(O2100&lt;&gt;"",R2100&lt;=Parametros!$B$10),"PRÓX. VENCIMENTO",IF(F2100="Q","QUALIDADE",IF(F2100="S","BLOQUEADO",IF(F2100="R","RESTRITO/DEVOLUÇÃO",IF(OR(N2100="QUAR",N2100="QRES"),"QUARENTENA",IF(OR(B2100="DESCARTE",B2100="DEVOLUÇÃO"),"DESCARTE/DEVOLUÇÃO",IF(AND(D2100="",K2100&lt;&gt;""),"SEM LOTE",IF(AND(Q2100&lt;&gt;"",Q2100&gt;=Parametros!$B$11),"PARADO/SEM GIRO","OK"))))))))))</f>
        <v>OK</v>
      </c>
      <c r="T2100" s="29" t="str">
        <f aca="false">IF(AND($S2100="PARADO/SEM GIRO",$K2100="KG",OR(Painel!$B$5="(Todos)",A2100=Painel!$B$5)*OR(Painel!$E$5="(Todos)",P2100=Painel!$E$5)),$J2100+ROW()/10000000,"")</f>
        <v/>
      </c>
      <c r="U2100" s="29" t="str">
        <f aca="false">IF(AND($S2100="VENCIDO",$K2100="KG",OR(Painel!$B$5="(Todos)",A2100=Painel!$B$5)*OR(Painel!$E$5="(Todos)",P2100=Painel!$E$5)),$J2100+ROW()/10000000,"")</f>
        <v/>
      </c>
    </row>
    <row r="2101" customFormat="false" ht="15" hidden="false" customHeight="false" outlineLevel="0" collapsed="false">
      <c r="A2101" s="29" t="s">
        <v>53</v>
      </c>
      <c r="B2101" s="29" t="s">
        <v>4059</v>
      </c>
      <c r="C2101" s="29" t="s">
        <v>186</v>
      </c>
      <c r="D2101" s="29" t="s">
        <v>2157</v>
      </c>
      <c r="E2101" s="29" t="n">
        <v>1</v>
      </c>
      <c r="F2101" s="29" t="s">
        <v>137</v>
      </c>
      <c r="G2101" s="29" t="s">
        <v>4060</v>
      </c>
      <c r="H2101" s="30" t="n">
        <v>545.4</v>
      </c>
      <c r="I2101" s="31" t="n">
        <v>46280</v>
      </c>
      <c r="J2101" s="30" t="n">
        <v>545.4</v>
      </c>
      <c r="K2101" s="29" t="s">
        <v>120</v>
      </c>
      <c r="L2101" s="29" t="s">
        <v>144</v>
      </c>
      <c r="M2101" s="29"/>
      <c r="N2101" s="29" t="s">
        <v>122</v>
      </c>
      <c r="O2101" s="31" t="n">
        <v>46812</v>
      </c>
      <c r="P2101" s="29" t="s">
        <v>123</v>
      </c>
      <c r="Q2101" s="29" t="n">
        <f aca="false">IFERROR(VALUE(L2101),"")</f>
        <v>5</v>
      </c>
      <c r="R2101" s="29" t="n">
        <f aca="true">IF(O2101="","",O2101-TODAY())</f>
        <v>527</v>
      </c>
      <c r="S2101" s="29" t="str">
        <f aca="false">IF(C2101="&lt;&lt; vazio &gt;&gt;","VAZIA",IF(AND(O2101&lt;&gt;"",R2101&lt;0),"VENCIDO",IF(AND(O2101&lt;&gt;"",R2101&lt;=Parametros!$B$10),"PRÓX. VENCIMENTO",IF(F2101="Q","QUALIDADE",IF(F2101="S","BLOQUEADO",IF(F2101="R","RESTRITO/DEVOLUÇÃO",IF(OR(N2101="QUAR",N2101="QRES"),"QUARENTENA",IF(OR(B2101="DESCARTE",B2101="DEVOLUÇÃO"),"DESCARTE/DEVOLUÇÃO",IF(AND(D2101="",K2101&lt;&gt;""),"SEM LOTE",IF(AND(Q2101&lt;&gt;"",Q2101&gt;=Parametros!$B$11),"PARADO/SEM GIRO","OK"))))))))))</f>
        <v>BLOQUEADO</v>
      </c>
      <c r="T2101" s="29" t="str">
        <f aca="false">IF(AND($S2101="PARADO/SEM GIRO",$K2101="KG",OR(Painel!$B$5="(Todos)",A2101=Painel!$B$5)*OR(Painel!$E$5="(Todos)",P2101=Painel!$E$5)),$J2101+ROW()/10000000,"")</f>
        <v/>
      </c>
      <c r="U2101" s="29" t="str">
        <f aca="false">IF(AND($S2101="VENCIDO",$K2101="KG",OR(Painel!$B$5="(Todos)",A2101=Painel!$B$5)*OR(Painel!$E$5="(Todos)",P2101=Painel!$E$5)),$J2101+ROW()/10000000,"")</f>
        <v/>
      </c>
    </row>
    <row r="2102" customFormat="false" ht="15" hidden="false" customHeight="false" outlineLevel="0" collapsed="false">
      <c r="A2102" s="29" t="s">
        <v>53</v>
      </c>
      <c r="B2102" s="29" t="s">
        <v>4061</v>
      </c>
      <c r="C2102" s="29" t="s">
        <v>1381</v>
      </c>
      <c r="D2102" s="29" t="s">
        <v>1382</v>
      </c>
      <c r="E2102" s="29" t="n">
        <v>1</v>
      </c>
      <c r="F2102" s="29"/>
      <c r="G2102" s="29" t="s">
        <v>4062</v>
      </c>
      <c r="H2102" s="30" t="n">
        <v>800</v>
      </c>
      <c r="I2102" s="31" t="n">
        <v>46231</v>
      </c>
      <c r="J2102" s="30" t="n">
        <v>800</v>
      </c>
      <c r="K2102" s="29" t="s">
        <v>120</v>
      </c>
      <c r="L2102" s="29" t="s">
        <v>2246</v>
      </c>
      <c r="M2102" s="29"/>
      <c r="N2102" s="29" t="s">
        <v>122</v>
      </c>
      <c r="O2102" s="31" t="n">
        <v>46590</v>
      </c>
      <c r="P2102" s="29" t="s">
        <v>123</v>
      </c>
      <c r="Q2102" s="29" t="n">
        <f aca="false">IFERROR(VALUE(L2102),"")</f>
        <v>54</v>
      </c>
      <c r="R2102" s="29" t="n">
        <f aca="true">IF(O2102="","",O2102-TODAY())</f>
        <v>305</v>
      </c>
      <c r="S2102" s="29" t="str">
        <f aca="false">IF(C2102="&lt;&lt; vazio &gt;&gt;","VAZIA",IF(AND(O2102&lt;&gt;"",R2102&lt;0),"VENCIDO",IF(AND(O2102&lt;&gt;"",R2102&lt;=Parametros!$B$10),"PRÓX. VENCIMENTO",IF(F2102="Q","QUALIDADE",IF(F2102="S","BLOQUEADO",IF(F2102="R","RESTRITO/DEVOLUÇÃO",IF(OR(N2102="QUAR",N2102="QRES"),"QUARENTENA",IF(OR(B2102="DESCARTE",B2102="DEVOLUÇÃO"),"DESCARTE/DEVOLUÇÃO",IF(AND(D2102="",K2102&lt;&gt;""),"SEM LOTE",IF(AND(Q2102&lt;&gt;"",Q2102&gt;=Parametros!$B$11),"PARADO/SEM GIRO","OK"))))))))))</f>
        <v>OK</v>
      </c>
      <c r="T2102" s="29" t="str">
        <f aca="false">IF(AND($S2102="PARADO/SEM GIRO",$K2102="KG",OR(Painel!$B$5="(Todos)",A2102=Painel!$B$5)*OR(Painel!$E$5="(Todos)",P2102=Painel!$E$5)),$J2102+ROW()/10000000,"")</f>
        <v/>
      </c>
      <c r="U2102" s="29" t="str">
        <f aca="false">IF(AND($S2102="VENCIDO",$K2102="KG",OR(Painel!$B$5="(Todos)",A2102=Painel!$B$5)*OR(Painel!$E$5="(Todos)",P2102=Painel!$E$5)),$J2102+ROW()/10000000,"")</f>
        <v/>
      </c>
    </row>
    <row r="2103" customFormat="false" ht="15" hidden="false" customHeight="false" outlineLevel="0" collapsed="false">
      <c r="A2103" s="29" t="s">
        <v>53</v>
      </c>
      <c r="B2103" s="29" t="s">
        <v>4063</v>
      </c>
      <c r="C2103" s="29" t="s">
        <v>909</v>
      </c>
      <c r="D2103" s="29" t="s">
        <v>1015</v>
      </c>
      <c r="E2103" s="29" t="n">
        <v>1</v>
      </c>
      <c r="F2103" s="29"/>
      <c r="G2103" s="29" t="s">
        <v>4064</v>
      </c>
      <c r="H2103" s="30" t="n">
        <v>1000</v>
      </c>
      <c r="I2103" s="31" t="n">
        <v>46279</v>
      </c>
      <c r="J2103" s="30" t="n">
        <v>1000</v>
      </c>
      <c r="K2103" s="29" t="s">
        <v>120</v>
      </c>
      <c r="L2103" s="29" t="s">
        <v>350</v>
      </c>
      <c r="M2103" s="29"/>
      <c r="N2103" s="29" t="s">
        <v>122</v>
      </c>
      <c r="O2103" s="31" t="n">
        <v>46821</v>
      </c>
      <c r="P2103" s="29" t="s">
        <v>123</v>
      </c>
      <c r="Q2103" s="29" t="n">
        <f aca="false">IFERROR(VALUE(L2103),"")</f>
        <v>6</v>
      </c>
      <c r="R2103" s="29" t="n">
        <f aca="true">IF(O2103="","",O2103-TODAY())</f>
        <v>536</v>
      </c>
      <c r="S2103" s="29" t="str">
        <f aca="false">IF(C2103="&lt;&lt; vazio &gt;&gt;","VAZIA",IF(AND(O2103&lt;&gt;"",R2103&lt;0),"VENCIDO",IF(AND(O2103&lt;&gt;"",R2103&lt;=Parametros!$B$10),"PRÓX. VENCIMENTO",IF(F2103="Q","QUALIDADE",IF(F2103="S","BLOQUEADO",IF(F2103="R","RESTRITO/DEVOLUÇÃO",IF(OR(N2103="QUAR",N2103="QRES"),"QUARENTENA",IF(OR(B2103="DESCARTE",B2103="DEVOLUÇÃO"),"DESCARTE/DEVOLUÇÃO",IF(AND(D2103="",K2103&lt;&gt;""),"SEM LOTE",IF(AND(Q2103&lt;&gt;"",Q2103&gt;=Parametros!$B$11),"PARADO/SEM GIRO","OK"))))))))))</f>
        <v>OK</v>
      </c>
      <c r="T2103" s="29" t="str">
        <f aca="false">IF(AND($S2103="PARADO/SEM GIRO",$K2103="KG",OR(Painel!$B$5="(Todos)",A2103=Painel!$B$5)*OR(Painel!$E$5="(Todos)",P2103=Painel!$E$5)),$J2103+ROW()/10000000,"")</f>
        <v/>
      </c>
      <c r="U2103" s="29" t="str">
        <f aca="false">IF(AND($S2103="VENCIDO",$K2103="KG",OR(Painel!$B$5="(Todos)",A2103=Painel!$B$5)*OR(Painel!$E$5="(Todos)",P2103=Painel!$E$5)),$J2103+ROW()/10000000,"")</f>
        <v/>
      </c>
    </row>
    <row r="2104" customFormat="false" ht="15" hidden="false" customHeight="false" outlineLevel="0" collapsed="false">
      <c r="A2104" s="29" t="s">
        <v>53</v>
      </c>
      <c r="B2104" s="29" t="s">
        <v>4065</v>
      </c>
      <c r="C2104" s="29" t="s">
        <v>396</v>
      </c>
      <c r="D2104" s="29" t="s">
        <v>397</v>
      </c>
      <c r="E2104" s="29" t="n">
        <v>1</v>
      </c>
      <c r="F2104" s="29"/>
      <c r="G2104" s="29" t="s">
        <v>4066</v>
      </c>
      <c r="H2104" s="30" t="n">
        <v>1102.5</v>
      </c>
      <c r="I2104" s="31" t="n">
        <v>46261</v>
      </c>
      <c r="J2104" s="30" t="n">
        <v>1102.5</v>
      </c>
      <c r="K2104" s="29" t="s">
        <v>120</v>
      </c>
      <c r="L2104" s="29" t="s">
        <v>938</v>
      </c>
      <c r="M2104" s="29"/>
      <c r="N2104" s="29" t="s">
        <v>122</v>
      </c>
      <c r="O2104" s="31" t="n">
        <v>46806</v>
      </c>
      <c r="P2104" s="29" t="s">
        <v>123</v>
      </c>
      <c r="Q2104" s="29" t="n">
        <f aca="false">IFERROR(VALUE(L2104),"")</f>
        <v>24</v>
      </c>
      <c r="R2104" s="29" t="n">
        <f aca="true">IF(O2104="","",O2104-TODAY())</f>
        <v>521</v>
      </c>
      <c r="S2104" s="29" t="str">
        <f aca="false">IF(C2104="&lt;&lt; vazio &gt;&gt;","VAZIA",IF(AND(O2104&lt;&gt;"",R2104&lt;0),"VENCIDO",IF(AND(O2104&lt;&gt;"",R2104&lt;=Parametros!$B$10),"PRÓX. VENCIMENTO",IF(F2104="Q","QUALIDADE",IF(F2104="S","BLOQUEADO",IF(F2104="R","RESTRITO/DEVOLUÇÃO",IF(OR(N2104="QUAR",N2104="QRES"),"QUARENTENA",IF(OR(B2104="DESCARTE",B2104="DEVOLUÇÃO"),"DESCARTE/DEVOLUÇÃO",IF(AND(D2104="",K2104&lt;&gt;""),"SEM LOTE",IF(AND(Q2104&lt;&gt;"",Q2104&gt;=Parametros!$B$11),"PARADO/SEM GIRO","OK"))))))))))</f>
        <v>OK</v>
      </c>
      <c r="T2104" s="29" t="str">
        <f aca="false">IF(AND($S2104="PARADO/SEM GIRO",$K2104="KG",OR(Painel!$B$5="(Todos)",A2104=Painel!$B$5)*OR(Painel!$E$5="(Todos)",P2104=Painel!$E$5)),$J2104+ROW()/10000000,"")</f>
        <v/>
      </c>
      <c r="U2104" s="29" t="str">
        <f aca="false">IF(AND($S2104="VENCIDO",$K2104="KG",OR(Painel!$B$5="(Todos)",A2104=Painel!$B$5)*OR(Painel!$E$5="(Todos)",P2104=Painel!$E$5)),$J2104+ROW()/10000000,"")</f>
        <v/>
      </c>
    </row>
    <row r="2105" customFormat="false" ht="15" hidden="false" customHeight="false" outlineLevel="0" collapsed="false">
      <c r="A2105" s="29" t="s">
        <v>53</v>
      </c>
      <c r="B2105" s="29" t="s">
        <v>4067</v>
      </c>
      <c r="C2105" s="29" t="s">
        <v>186</v>
      </c>
      <c r="D2105" s="29" t="s">
        <v>2157</v>
      </c>
      <c r="E2105" s="29" t="n">
        <v>1</v>
      </c>
      <c r="F2105" s="29" t="s">
        <v>137</v>
      </c>
      <c r="G2105" s="29" t="s">
        <v>4068</v>
      </c>
      <c r="H2105" s="30" t="n">
        <v>545.4</v>
      </c>
      <c r="I2105" s="31" t="n">
        <v>46280</v>
      </c>
      <c r="J2105" s="30" t="n">
        <v>545.4</v>
      </c>
      <c r="K2105" s="29" t="s">
        <v>120</v>
      </c>
      <c r="L2105" s="29" t="s">
        <v>144</v>
      </c>
      <c r="M2105" s="29"/>
      <c r="N2105" s="29" t="s">
        <v>122</v>
      </c>
      <c r="O2105" s="31" t="n">
        <v>46812</v>
      </c>
      <c r="P2105" s="29" t="s">
        <v>123</v>
      </c>
      <c r="Q2105" s="29" t="n">
        <f aca="false">IFERROR(VALUE(L2105),"")</f>
        <v>5</v>
      </c>
      <c r="R2105" s="29" t="n">
        <f aca="true">IF(O2105="","",O2105-TODAY())</f>
        <v>527</v>
      </c>
      <c r="S2105" s="29" t="str">
        <f aca="false">IF(C2105="&lt;&lt; vazio &gt;&gt;","VAZIA",IF(AND(O2105&lt;&gt;"",R2105&lt;0),"VENCIDO",IF(AND(O2105&lt;&gt;"",R2105&lt;=Parametros!$B$10),"PRÓX. VENCIMENTO",IF(F2105="Q","QUALIDADE",IF(F2105="S","BLOQUEADO",IF(F2105="R","RESTRITO/DEVOLUÇÃO",IF(OR(N2105="QUAR",N2105="QRES"),"QUARENTENA",IF(OR(B2105="DESCARTE",B2105="DEVOLUÇÃO"),"DESCARTE/DEVOLUÇÃO",IF(AND(D2105="",K2105&lt;&gt;""),"SEM LOTE",IF(AND(Q2105&lt;&gt;"",Q2105&gt;=Parametros!$B$11),"PARADO/SEM GIRO","OK"))))))))))</f>
        <v>BLOQUEADO</v>
      </c>
      <c r="T2105" s="29" t="str">
        <f aca="false">IF(AND($S2105="PARADO/SEM GIRO",$K2105="KG",OR(Painel!$B$5="(Todos)",A2105=Painel!$B$5)*OR(Painel!$E$5="(Todos)",P2105=Painel!$E$5)),$J2105+ROW()/10000000,"")</f>
        <v/>
      </c>
      <c r="U2105" s="29" t="str">
        <f aca="false">IF(AND($S2105="VENCIDO",$K2105="KG",OR(Painel!$B$5="(Todos)",A2105=Painel!$B$5)*OR(Painel!$E$5="(Todos)",P2105=Painel!$E$5)),$J2105+ROW()/10000000,"")</f>
        <v/>
      </c>
    </row>
    <row r="2106" customFormat="false" ht="15" hidden="false" customHeight="false" outlineLevel="0" collapsed="false">
      <c r="A2106" s="29" t="s">
        <v>53</v>
      </c>
      <c r="B2106" s="29" t="s">
        <v>4069</v>
      </c>
      <c r="C2106" s="29" t="s">
        <v>662</v>
      </c>
      <c r="D2106" s="29" t="s">
        <v>663</v>
      </c>
      <c r="E2106" s="29" t="n">
        <v>1</v>
      </c>
      <c r="F2106" s="29"/>
      <c r="G2106" s="29" t="s">
        <v>4070</v>
      </c>
      <c r="H2106" s="30" t="n">
        <v>1000</v>
      </c>
      <c r="I2106" s="31" t="n">
        <v>46274</v>
      </c>
      <c r="J2106" s="30" t="n">
        <v>1000</v>
      </c>
      <c r="K2106" s="29" t="s">
        <v>120</v>
      </c>
      <c r="L2106" s="29" t="s">
        <v>138</v>
      </c>
      <c r="M2106" s="29"/>
      <c r="N2106" s="29" t="s">
        <v>122</v>
      </c>
      <c r="O2106" s="31" t="n">
        <v>46818</v>
      </c>
      <c r="P2106" s="29" t="s">
        <v>123</v>
      </c>
      <c r="Q2106" s="29" t="n">
        <f aca="false">IFERROR(VALUE(L2106),"")</f>
        <v>11</v>
      </c>
      <c r="R2106" s="29" t="n">
        <f aca="true">IF(O2106="","",O2106-TODAY())</f>
        <v>533</v>
      </c>
      <c r="S2106" s="29" t="str">
        <f aca="false">IF(C2106="&lt;&lt; vazio &gt;&gt;","VAZIA",IF(AND(O2106&lt;&gt;"",R2106&lt;0),"VENCIDO",IF(AND(O2106&lt;&gt;"",R2106&lt;=Parametros!$B$10),"PRÓX. VENCIMENTO",IF(F2106="Q","QUALIDADE",IF(F2106="S","BLOQUEADO",IF(F2106="R","RESTRITO/DEVOLUÇÃO",IF(OR(N2106="QUAR",N2106="QRES"),"QUARENTENA",IF(OR(B2106="DESCARTE",B2106="DEVOLUÇÃO"),"DESCARTE/DEVOLUÇÃO",IF(AND(D2106="",K2106&lt;&gt;""),"SEM LOTE",IF(AND(Q2106&lt;&gt;"",Q2106&gt;=Parametros!$B$11),"PARADO/SEM GIRO","OK"))))))))))</f>
        <v>OK</v>
      </c>
      <c r="T2106" s="29" t="str">
        <f aca="false">IF(AND($S2106="PARADO/SEM GIRO",$K2106="KG",OR(Painel!$B$5="(Todos)",A2106=Painel!$B$5)*OR(Painel!$E$5="(Todos)",P2106=Painel!$E$5)),$J2106+ROW()/10000000,"")</f>
        <v/>
      </c>
      <c r="U2106" s="29" t="str">
        <f aca="false">IF(AND($S2106="VENCIDO",$K2106="KG",OR(Painel!$B$5="(Todos)",A2106=Painel!$B$5)*OR(Painel!$E$5="(Todos)",P2106=Painel!$E$5)),$J2106+ROW()/10000000,"")</f>
        <v/>
      </c>
    </row>
    <row r="2107" customFormat="false" ht="15" hidden="false" customHeight="false" outlineLevel="0" collapsed="false">
      <c r="A2107" s="29" t="s">
        <v>53</v>
      </c>
      <c r="B2107" s="29" t="s">
        <v>4071</v>
      </c>
      <c r="C2107" s="29" t="s">
        <v>186</v>
      </c>
      <c r="D2107" s="29" t="s">
        <v>4072</v>
      </c>
      <c r="E2107" s="29" t="n">
        <v>1</v>
      </c>
      <c r="F2107" s="29"/>
      <c r="G2107" s="29" t="s">
        <v>4073</v>
      </c>
      <c r="H2107" s="30" t="n">
        <v>580</v>
      </c>
      <c r="I2107" s="31" t="n">
        <v>46264</v>
      </c>
      <c r="J2107" s="30" t="n">
        <v>580</v>
      </c>
      <c r="K2107" s="29" t="s">
        <v>120</v>
      </c>
      <c r="L2107" s="29" t="s">
        <v>2571</v>
      </c>
      <c r="M2107" s="29"/>
      <c r="N2107" s="29" t="s">
        <v>122</v>
      </c>
      <c r="O2107" s="31" t="n">
        <v>46812</v>
      </c>
      <c r="P2107" s="29" t="s">
        <v>123</v>
      </c>
      <c r="Q2107" s="29" t="n">
        <f aca="false">IFERROR(VALUE(L2107),"")</f>
        <v>21</v>
      </c>
      <c r="R2107" s="29" t="n">
        <f aca="true">IF(O2107="","",O2107-TODAY())</f>
        <v>527</v>
      </c>
      <c r="S2107" s="29" t="str">
        <f aca="false">IF(C2107="&lt;&lt; vazio &gt;&gt;","VAZIA",IF(AND(O2107&lt;&gt;"",R2107&lt;0),"VENCIDO",IF(AND(O2107&lt;&gt;"",R2107&lt;=Parametros!$B$10),"PRÓX. VENCIMENTO",IF(F2107="Q","QUALIDADE",IF(F2107="S","BLOQUEADO",IF(F2107="R","RESTRITO/DEVOLUÇÃO",IF(OR(N2107="QUAR",N2107="QRES"),"QUARENTENA",IF(OR(B2107="DESCARTE",B2107="DEVOLUÇÃO"),"DESCARTE/DEVOLUÇÃO",IF(AND(D2107="",K2107&lt;&gt;""),"SEM LOTE",IF(AND(Q2107&lt;&gt;"",Q2107&gt;=Parametros!$B$11),"PARADO/SEM GIRO","OK"))))))))))</f>
        <v>OK</v>
      </c>
      <c r="T2107" s="29" t="str">
        <f aca="false">IF(AND($S2107="PARADO/SEM GIRO",$K2107="KG",OR(Painel!$B$5="(Todos)",A2107=Painel!$B$5)*OR(Painel!$E$5="(Todos)",P2107=Painel!$E$5)),$J2107+ROW()/10000000,"")</f>
        <v/>
      </c>
      <c r="U2107" s="29" t="str">
        <f aca="false">IF(AND($S2107="VENCIDO",$K2107="KG",OR(Painel!$B$5="(Todos)",A2107=Painel!$B$5)*OR(Painel!$E$5="(Todos)",P2107=Painel!$E$5)),$J2107+ROW()/10000000,"")</f>
        <v/>
      </c>
    </row>
    <row r="2108" customFormat="false" ht="15" hidden="false" customHeight="false" outlineLevel="0" collapsed="false">
      <c r="A2108" s="29" t="s">
        <v>53</v>
      </c>
      <c r="B2108" s="29" t="s">
        <v>4074</v>
      </c>
      <c r="C2108" s="29" t="s">
        <v>917</v>
      </c>
      <c r="D2108" s="29" t="s">
        <v>1391</v>
      </c>
      <c r="E2108" s="29" t="n">
        <v>1</v>
      </c>
      <c r="F2108" s="29"/>
      <c r="G2108" s="29" t="s">
        <v>4075</v>
      </c>
      <c r="H2108" s="30" t="n">
        <v>800</v>
      </c>
      <c r="I2108" s="31" t="n">
        <v>46264</v>
      </c>
      <c r="J2108" s="30" t="n">
        <v>800</v>
      </c>
      <c r="K2108" s="29" t="s">
        <v>120</v>
      </c>
      <c r="L2108" s="29" t="s">
        <v>2571</v>
      </c>
      <c r="M2108" s="29"/>
      <c r="N2108" s="29" t="s">
        <v>122</v>
      </c>
      <c r="O2108" s="31" t="n">
        <v>46808</v>
      </c>
      <c r="P2108" s="29" t="s">
        <v>123</v>
      </c>
      <c r="Q2108" s="29" t="n">
        <f aca="false">IFERROR(VALUE(L2108),"")</f>
        <v>21</v>
      </c>
      <c r="R2108" s="29" t="n">
        <f aca="true">IF(O2108="","",O2108-TODAY())</f>
        <v>523</v>
      </c>
      <c r="S2108" s="29" t="str">
        <f aca="false">IF(C2108="&lt;&lt; vazio &gt;&gt;","VAZIA",IF(AND(O2108&lt;&gt;"",R2108&lt;0),"VENCIDO",IF(AND(O2108&lt;&gt;"",R2108&lt;=Parametros!$B$10),"PRÓX. VENCIMENTO",IF(F2108="Q","QUALIDADE",IF(F2108="S","BLOQUEADO",IF(F2108="R","RESTRITO/DEVOLUÇÃO",IF(OR(N2108="QUAR",N2108="QRES"),"QUARENTENA",IF(OR(B2108="DESCARTE",B2108="DEVOLUÇÃO"),"DESCARTE/DEVOLUÇÃO",IF(AND(D2108="",K2108&lt;&gt;""),"SEM LOTE",IF(AND(Q2108&lt;&gt;"",Q2108&gt;=Parametros!$B$11),"PARADO/SEM GIRO","OK"))))))))))</f>
        <v>OK</v>
      </c>
      <c r="T2108" s="29" t="str">
        <f aca="false">IF(AND($S2108="PARADO/SEM GIRO",$K2108="KG",OR(Painel!$B$5="(Todos)",A2108=Painel!$B$5)*OR(Painel!$E$5="(Todos)",P2108=Painel!$E$5)),$J2108+ROW()/10000000,"")</f>
        <v/>
      </c>
      <c r="U2108" s="29" t="str">
        <f aca="false">IF(AND($S2108="VENCIDO",$K2108="KG",OR(Painel!$B$5="(Todos)",A2108=Painel!$B$5)*OR(Painel!$E$5="(Todos)",P2108=Painel!$E$5)),$J2108+ROW()/10000000,"")</f>
        <v/>
      </c>
    </row>
    <row r="2109" customFormat="false" ht="15" hidden="false" customHeight="false" outlineLevel="0" collapsed="false">
      <c r="A2109" s="29" t="s">
        <v>53</v>
      </c>
      <c r="B2109" s="29" t="s">
        <v>4076</v>
      </c>
      <c r="C2109" s="29" t="s">
        <v>785</v>
      </c>
      <c r="D2109" s="29" t="s">
        <v>841</v>
      </c>
      <c r="E2109" s="29" t="n">
        <v>1</v>
      </c>
      <c r="F2109" s="29"/>
      <c r="G2109" s="29" t="s">
        <v>4077</v>
      </c>
      <c r="H2109" s="30" t="n">
        <v>1000</v>
      </c>
      <c r="I2109" s="31" t="n">
        <v>46282</v>
      </c>
      <c r="J2109" s="30" t="n">
        <v>1000</v>
      </c>
      <c r="K2109" s="29" t="s">
        <v>120</v>
      </c>
      <c r="L2109" s="29" t="s">
        <v>400</v>
      </c>
      <c r="M2109" s="29"/>
      <c r="N2109" s="29" t="s">
        <v>122</v>
      </c>
      <c r="O2109" s="31" t="n">
        <v>46825</v>
      </c>
      <c r="P2109" s="29" t="s">
        <v>123</v>
      </c>
      <c r="Q2109" s="29" t="n">
        <f aca="false">IFERROR(VALUE(L2109),"")</f>
        <v>3</v>
      </c>
      <c r="R2109" s="29" t="n">
        <f aca="true">IF(O2109="","",O2109-TODAY())</f>
        <v>540</v>
      </c>
      <c r="S2109" s="29" t="str">
        <f aca="false">IF(C2109="&lt;&lt; vazio &gt;&gt;","VAZIA",IF(AND(O2109&lt;&gt;"",R2109&lt;0),"VENCIDO",IF(AND(O2109&lt;&gt;"",R2109&lt;=Parametros!$B$10),"PRÓX. VENCIMENTO",IF(F2109="Q","QUALIDADE",IF(F2109="S","BLOQUEADO",IF(F2109="R","RESTRITO/DEVOLUÇÃO",IF(OR(N2109="QUAR",N2109="QRES"),"QUARENTENA",IF(OR(B2109="DESCARTE",B2109="DEVOLUÇÃO"),"DESCARTE/DEVOLUÇÃO",IF(AND(D2109="",K2109&lt;&gt;""),"SEM LOTE",IF(AND(Q2109&lt;&gt;"",Q2109&gt;=Parametros!$B$11),"PARADO/SEM GIRO","OK"))))))))))</f>
        <v>OK</v>
      </c>
      <c r="T2109" s="29" t="str">
        <f aca="false">IF(AND($S2109="PARADO/SEM GIRO",$K2109="KG",OR(Painel!$B$5="(Todos)",A2109=Painel!$B$5)*OR(Painel!$E$5="(Todos)",P2109=Painel!$E$5)),$J2109+ROW()/10000000,"")</f>
        <v/>
      </c>
      <c r="U2109" s="29" t="str">
        <f aca="false">IF(AND($S2109="VENCIDO",$K2109="KG",OR(Painel!$B$5="(Todos)",A2109=Painel!$B$5)*OR(Painel!$E$5="(Todos)",P2109=Painel!$E$5)),$J2109+ROW()/10000000,"")</f>
        <v/>
      </c>
    </row>
    <row r="2110" customFormat="false" ht="15" hidden="false" customHeight="false" outlineLevel="0" collapsed="false">
      <c r="A2110" s="29" t="s">
        <v>53</v>
      </c>
      <c r="B2110" s="29" t="s">
        <v>4078</v>
      </c>
      <c r="C2110" s="29" t="s">
        <v>917</v>
      </c>
      <c r="D2110" s="29" t="s">
        <v>391</v>
      </c>
      <c r="E2110" s="29" t="n">
        <v>1</v>
      </c>
      <c r="F2110" s="29"/>
      <c r="G2110" s="29" t="s">
        <v>4079</v>
      </c>
      <c r="H2110" s="30" t="n">
        <v>800</v>
      </c>
      <c r="I2110" s="31" t="n">
        <v>46273</v>
      </c>
      <c r="J2110" s="30" t="n">
        <v>800</v>
      </c>
      <c r="K2110" s="29" t="s">
        <v>120</v>
      </c>
      <c r="L2110" s="29" t="s">
        <v>149</v>
      </c>
      <c r="M2110" s="29"/>
      <c r="N2110" s="29" t="s">
        <v>122</v>
      </c>
      <c r="O2110" s="31" t="n">
        <v>46809</v>
      </c>
      <c r="P2110" s="29" t="s">
        <v>123</v>
      </c>
      <c r="Q2110" s="29" t="n">
        <f aca="false">IFERROR(VALUE(L2110),"")</f>
        <v>12</v>
      </c>
      <c r="R2110" s="29" t="n">
        <f aca="true">IF(O2110="","",O2110-TODAY())</f>
        <v>524</v>
      </c>
      <c r="S2110" s="29" t="str">
        <f aca="false">IF(C2110="&lt;&lt; vazio &gt;&gt;","VAZIA",IF(AND(O2110&lt;&gt;"",R2110&lt;0),"VENCIDO",IF(AND(O2110&lt;&gt;"",R2110&lt;=Parametros!$B$10),"PRÓX. VENCIMENTO",IF(F2110="Q","QUALIDADE",IF(F2110="S","BLOQUEADO",IF(F2110="R","RESTRITO/DEVOLUÇÃO",IF(OR(N2110="QUAR",N2110="QRES"),"QUARENTENA",IF(OR(B2110="DESCARTE",B2110="DEVOLUÇÃO"),"DESCARTE/DEVOLUÇÃO",IF(AND(D2110="",K2110&lt;&gt;""),"SEM LOTE",IF(AND(Q2110&lt;&gt;"",Q2110&gt;=Parametros!$B$11),"PARADO/SEM GIRO","OK"))))))))))</f>
        <v>OK</v>
      </c>
      <c r="T2110" s="29" t="str">
        <f aca="false">IF(AND($S2110="PARADO/SEM GIRO",$K2110="KG",OR(Painel!$B$5="(Todos)",A2110=Painel!$B$5)*OR(Painel!$E$5="(Todos)",P2110=Painel!$E$5)),$J2110+ROW()/10000000,"")</f>
        <v/>
      </c>
      <c r="U2110" s="29" t="str">
        <f aca="false">IF(AND($S2110="VENCIDO",$K2110="KG",OR(Painel!$B$5="(Todos)",A2110=Painel!$B$5)*OR(Painel!$E$5="(Todos)",P2110=Painel!$E$5)),$J2110+ROW()/10000000,"")</f>
        <v/>
      </c>
    </row>
    <row r="2111" customFormat="false" ht="15" hidden="false" customHeight="false" outlineLevel="0" collapsed="false">
      <c r="A2111" s="29" t="s">
        <v>53</v>
      </c>
      <c r="B2111" s="29" t="s">
        <v>4080</v>
      </c>
      <c r="C2111" s="29" t="s">
        <v>785</v>
      </c>
      <c r="D2111" s="29" t="s">
        <v>841</v>
      </c>
      <c r="E2111" s="29" t="n">
        <v>1</v>
      </c>
      <c r="F2111" s="29"/>
      <c r="G2111" s="29" t="s">
        <v>4081</v>
      </c>
      <c r="H2111" s="30" t="n">
        <v>1000</v>
      </c>
      <c r="I2111" s="31" t="n">
        <v>46282</v>
      </c>
      <c r="J2111" s="30" t="n">
        <v>1000</v>
      </c>
      <c r="K2111" s="29" t="s">
        <v>120</v>
      </c>
      <c r="L2111" s="29" t="s">
        <v>400</v>
      </c>
      <c r="M2111" s="29"/>
      <c r="N2111" s="29" t="s">
        <v>122</v>
      </c>
      <c r="O2111" s="31" t="n">
        <v>46825</v>
      </c>
      <c r="P2111" s="29" t="s">
        <v>123</v>
      </c>
      <c r="Q2111" s="29" t="n">
        <f aca="false">IFERROR(VALUE(L2111),"")</f>
        <v>3</v>
      </c>
      <c r="R2111" s="29" t="n">
        <f aca="true">IF(O2111="","",O2111-TODAY())</f>
        <v>540</v>
      </c>
      <c r="S2111" s="29" t="str">
        <f aca="false">IF(C2111="&lt;&lt; vazio &gt;&gt;","VAZIA",IF(AND(O2111&lt;&gt;"",R2111&lt;0),"VENCIDO",IF(AND(O2111&lt;&gt;"",R2111&lt;=Parametros!$B$10),"PRÓX. VENCIMENTO",IF(F2111="Q","QUALIDADE",IF(F2111="S","BLOQUEADO",IF(F2111="R","RESTRITO/DEVOLUÇÃO",IF(OR(N2111="QUAR",N2111="QRES"),"QUARENTENA",IF(OR(B2111="DESCARTE",B2111="DEVOLUÇÃO"),"DESCARTE/DEVOLUÇÃO",IF(AND(D2111="",K2111&lt;&gt;""),"SEM LOTE",IF(AND(Q2111&lt;&gt;"",Q2111&gt;=Parametros!$B$11),"PARADO/SEM GIRO","OK"))))))))))</f>
        <v>OK</v>
      </c>
      <c r="T2111" s="29" t="str">
        <f aca="false">IF(AND($S2111="PARADO/SEM GIRO",$K2111="KG",OR(Painel!$B$5="(Todos)",A2111=Painel!$B$5)*OR(Painel!$E$5="(Todos)",P2111=Painel!$E$5)),$J2111+ROW()/10000000,"")</f>
        <v/>
      </c>
      <c r="U2111" s="29" t="str">
        <f aca="false">IF(AND($S2111="VENCIDO",$K2111="KG",OR(Painel!$B$5="(Todos)",A2111=Painel!$B$5)*OR(Painel!$E$5="(Todos)",P2111=Painel!$E$5)),$J2111+ROW()/10000000,"")</f>
        <v/>
      </c>
    </row>
    <row r="2112" customFormat="false" ht="15" hidden="false" customHeight="false" outlineLevel="0" collapsed="false">
      <c r="A2112" s="29" t="s">
        <v>53</v>
      </c>
      <c r="B2112" s="29" t="s">
        <v>4082</v>
      </c>
      <c r="C2112" s="29" t="s">
        <v>1274</v>
      </c>
      <c r="D2112" s="29" t="s">
        <v>1275</v>
      </c>
      <c r="E2112" s="29" t="n">
        <v>1</v>
      </c>
      <c r="F2112" s="29"/>
      <c r="G2112" s="29" t="s">
        <v>4083</v>
      </c>
      <c r="H2112" s="30" t="n">
        <v>1000</v>
      </c>
      <c r="I2112" s="31" t="n">
        <v>46230</v>
      </c>
      <c r="J2112" s="30" t="n">
        <v>1000</v>
      </c>
      <c r="K2112" s="29" t="s">
        <v>120</v>
      </c>
      <c r="L2112" s="29" t="s">
        <v>1277</v>
      </c>
      <c r="M2112" s="29"/>
      <c r="N2112" s="29" t="s">
        <v>122</v>
      </c>
      <c r="O2112" s="31" t="n">
        <v>46588</v>
      </c>
      <c r="P2112" s="29" t="s">
        <v>123</v>
      </c>
      <c r="Q2112" s="29" t="n">
        <f aca="false">IFERROR(VALUE(L2112),"")</f>
        <v>55</v>
      </c>
      <c r="R2112" s="29" t="n">
        <f aca="true">IF(O2112="","",O2112-TODAY())</f>
        <v>303</v>
      </c>
      <c r="S2112" s="29" t="str">
        <f aca="false">IF(C2112="&lt;&lt; vazio &gt;&gt;","VAZIA",IF(AND(O2112&lt;&gt;"",R2112&lt;0),"VENCIDO",IF(AND(O2112&lt;&gt;"",R2112&lt;=Parametros!$B$10),"PRÓX. VENCIMENTO",IF(F2112="Q","QUALIDADE",IF(F2112="S","BLOQUEADO",IF(F2112="R","RESTRITO/DEVOLUÇÃO",IF(OR(N2112="QUAR",N2112="QRES"),"QUARENTENA",IF(OR(B2112="DESCARTE",B2112="DEVOLUÇÃO"),"DESCARTE/DEVOLUÇÃO",IF(AND(D2112="",K2112&lt;&gt;""),"SEM LOTE",IF(AND(Q2112&lt;&gt;"",Q2112&gt;=Parametros!$B$11),"PARADO/SEM GIRO","OK"))))))))))</f>
        <v>OK</v>
      </c>
      <c r="T2112" s="29" t="str">
        <f aca="false">IF(AND($S2112="PARADO/SEM GIRO",$K2112="KG",OR(Painel!$B$5="(Todos)",A2112=Painel!$B$5)*OR(Painel!$E$5="(Todos)",P2112=Painel!$E$5)),$J2112+ROW()/10000000,"")</f>
        <v/>
      </c>
      <c r="U2112" s="29" t="str">
        <f aca="false">IF(AND($S2112="VENCIDO",$K2112="KG",OR(Painel!$B$5="(Todos)",A2112=Painel!$B$5)*OR(Painel!$E$5="(Todos)",P2112=Painel!$E$5)),$J2112+ROW()/10000000,"")</f>
        <v/>
      </c>
    </row>
    <row r="2113" customFormat="false" ht="15" hidden="false" customHeight="false" outlineLevel="0" collapsed="false">
      <c r="A2113" s="29" t="s">
        <v>53</v>
      </c>
      <c r="B2113" s="29" t="s">
        <v>4084</v>
      </c>
      <c r="C2113" s="29" t="s">
        <v>186</v>
      </c>
      <c r="D2113" s="29" t="s">
        <v>392</v>
      </c>
      <c r="E2113" s="29" t="n">
        <v>1</v>
      </c>
      <c r="F2113" s="29"/>
      <c r="G2113" s="29" t="s">
        <v>4085</v>
      </c>
      <c r="H2113" s="30" t="n">
        <v>545.4</v>
      </c>
      <c r="I2113" s="31" t="n">
        <v>46274</v>
      </c>
      <c r="J2113" s="30" t="n">
        <v>545.4</v>
      </c>
      <c r="K2113" s="29" t="s">
        <v>120</v>
      </c>
      <c r="L2113" s="29" t="s">
        <v>138</v>
      </c>
      <c r="M2113" s="29"/>
      <c r="N2113" s="29" t="s">
        <v>122</v>
      </c>
      <c r="O2113" s="31" t="n">
        <v>46812</v>
      </c>
      <c r="P2113" s="29" t="s">
        <v>123</v>
      </c>
      <c r="Q2113" s="29" t="n">
        <f aca="false">IFERROR(VALUE(L2113),"")</f>
        <v>11</v>
      </c>
      <c r="R2113" s="29" t="n">
        <f aca="true">IF(O2113="","",O2113-TODAY())</f>
        <v>527</v>
      </c>
      <c r="S2113" s="29" t="str">
        <f aca="false">IF(C2113="&lt;&lt; vazio &gt;&gt;","VAZIA",IF(AND(O2113&lt;&gt;"",R2113&lt;0),"VENCIDO",IF(AND(O2113&lt;&gt;"",R2113&lt;=Parametros!$B$10),"PRÓX. VENCIMENTO",IF(F2113="Q","QUALIDADE",IF(F2113="S","BLOQUEADO",IF(F2113="R","RESTRITO/DEVOLUÇÃO",IF(OR(N2113="QUAR",N2113="QRES"),"QUARENTENA",IF(OR(B2113="DESCARTE",B2113="DEVOLUÇÃO"),"DESCARTE/DEVOLUÇÃO",IF(AND(D2113="",K2113&lt;&gt;""),"SEM LOTE",IF(AND(Q2113&lt;&gt;"",Q2113&gt;=Parametros!$B$11),"PARADO/SEM GIRO","OK"))))))))))</f>
        <v>OK</v>
      </c>
      <c r="T2113" s="29" t="str">
        <f aca="false">IF(AND($S2113="PARADO/SEM GIRO",$K2113="KG",OR(Painel!$B$5="(Todos)",A2113=Painel!$B$5)*OR(Painel!$E$5="(Todos)",P2113=Painel!$E$5)),$J2113+ROW()/10000000,"")</f>
        <v/>
      </c>
      <c r="U2113" s="29" t="str">
        <f aca="false">IF(AND($S2113="VENCIDO",$K2113="KG",OR(Painel!$B$5="(Todos)",A2113=Painel!$B$5)*OR(Painel!$E$5="(Todos)",P2113=Painel!$E$5)),$J2113+ROW()/10000000,"")</f>
        <v/>
      </c>
    </row>
    <row r="2114" customFormat="false" ht="15" hidden="false" customHeight="false" outlineLevel="0" collapsed="false">
      <c r="A2114" s="29" t="s">
        <v>53</v>
      </c>
      <c r="B2114" s="29" t="s">
        <v>4086</v>
      </c>
      <c r="C2114" s="29" t="s">
        <v>768</v>
      </c>
      <c r="D2114" s="29" t="s">
        <v>961</v>
      </c>
      <c r="E2114" s="29" t="n">
        <v>1</v>
      </c>
      <c r="F2114" s="29"/>
      <c r="G2114" s="29" t="s">
        <v>4087</v>
      </c>
      <c r="H2114" s="30" t="n">
        <v>800</v>
      </c>
      <c r="I2114" s="31" t="n">
        <v>46261</v>
      </c>
      <c r="J2114" s="30" t="n">
        <v>800</v>
      </c>
      <c r="K2114" s="29" t="s">
        <v>120</v>
      </c>
      <c r="L2114" s="29" t="s">
        <v>938</v>
      </c>
      <c r="M2114" s="29"/>
      <c r="N2114" s="29" t="s">
        <v>122</v>
      </c>
      <c r="O2114" s="31" t="n">
        <v>46620</v>
      </c>
      <c r="P2114" s="29" t="s">
        <v>123</v>
      </c>
      <c r="Q2114" s="29" t="n">
        <f aca="false">IFERROR(VALUE(L2114),"")</f>
        <v>24</v>
      </c>
      <c r="R2114" s="29" t="n">
        <f aca="true">IF(O2114="","",O2114-TODAY())</f>
        <v>335</v>
      </c>
      <c r="S2114" s="29" t="str">
        <f aca="false">IF(C2114="&lt;&lt; vazio &gt;&gt;","VAZIA",IF(AND(O2114&lt;&gt;"",R2114&lt;0),"VENCIDO",IF(AND(O2114&lt;&gt;"",R2114&lt;=Parametros!$B$10),"PRÓX. VENCIMENTO",IF(F2114="Q","QUALIDADE",IF(F2114="S","BLOQUEADO",IF(F2114="R","RESTRITO/DEVOLUÇÃO",IF(OR(N2114="QUAR",N2114="QRES"),"QUARENTENA",IF(OR(B2114="DESCARTE",B2114="DEVOLUÇÃO"),"DESCARTE/DEVOLUÇÃO",IF(AND(D2114="",K2114&lt;&gt;""),"SEM LOTE",IF(AND(Q2114&lt;&gt;"",Q2114&gt;=Parametros!$B$11),"PARADO/SEM GIRO","OK"))))))))))</f>
        <v>OK</v>
      </c>
      <c r="T2114" s="29" t="str">
        <f aca="false">IF(AND($S2114="PARADO/SEM GIRO",$K2114="KG",OR(Painel!$B$5="(Todos)",A2114=Painel!$B$5)*OR(Painel!$E$5="(Todos)",P2114=Painel!$E$5)),$J2114+ROW()/10000000,"")</f>
        <v/>
      </c>
      <c r="U2114" s="29" t="str">
        <f aca="false">IF(AND($S2114="VENCIDO",$K2114="KG",OR(Painel!$B$5="(Todos)",A2114=Painel!$B$5)*OR(Painel!$E$5="(Todos)",P2114=Painel!$E$5)),$J2114+ROW()/10000000,"")</f>
        <v/>
      </c>
    </row>
    <row r="2115" customFormat="false" ht="15" hidden="false" customHeight="false" outlineLevel="0" collapsed="false">
      <c r="A2115" s="29" t="s">
        <v>53</v>
      </c>
      <c r="B2115" s="29" t="s">
        <v>4088</v>
      </c>
      <c r="C2115" s="29" t="s">
        <v>691</v>
      </c>
      <c r="D2115" s="29" t="s">
        <v>4089</v>
      </c>
      <c r="E2115" s="29" t="n">
        <v>1</v>
      </c>
      <c r="F2115" s="29"/>
      <c r="G2115" s="29" t="s">
        <v>4090</v>
      </c>
      <c r="H2115" s="30" t="n">
        <v>1000</v>
      </c>
      <c r="I2115" s="31" t="n">
        <v>45929</v>
      </c>
      <c r="J2115" s="30" t="n">
        <v>1000</v>
      </c>
      <c r="K2115" s="29" t="s">
        <v>120</v>
      </c>
      <c r="L2115" s="29" t="s">
        <v>4091</v>
      </c>
      <c r="M2115" s="29"/>
      <c r="N2115" s="29" t="s">
        <v>122</v>
      </c>
      <c r="O2115" s="31" t="n">
        <v>46653</v>
      </c>
      <c r="P2115" s="29" t="s">
        <v>123</v>
      </c>
      <c r="Q2115" s="29" t="n">
        <f aca="false">IFERROR(VALUE(L2115),"")</f>
        <v>356</v>
      </c>
      <c r="R2115" s="29" t="n">
        <f aca="true">IF(O2115="","",O2115-TODAY())</f>
        <v>368</v>
      </c>
      <c r="S2115" s="29" t="str">
        <f aca="false">IF(C2115="&lt;&lt; vazio &gt;&gt;","VAZIA",IF(AND(O2115&lt;&gt;"",R2115&lt;0),"VENCIDO",IF(AND(O2115&lt;&gt;"",R2115&lt;=Parametros!$B$10),"PRÓX. VENCIMENTO",IF(F2115="Q","QUALIDADE",IF(F2115="S","BLOQUEADO",IF(F2115="R","RESTRITO/DEVOLUÇÃO",IF(OR(N2115="QUAR",N2115="QRES"),"QUARENTENA",IF(OR(B2115="DESCARTE",B2115="DEVOLUÇÃO"),"DESCARTE/DEVOLUÇÃO",IF(AND(D2115="",K2115&lt;&gt;""),"SEM LOTE",IF(AND(Q2115&lt;&gt;"",Q2115&gt;=Parametros!$B$11),"PARADO/SEM GIRO","OK"))))))))))</f>
        <v>PARADO/SEM GIRO</v>
      </c>
      <c r="T2115" s="29" t="n">
        <f aca="false">IF(AND($S2115="PARADO/SEM GIRO",$K2115="KG",OR(Painel!$B$5="(Todos)",A2115=Painel!$B$5)*OR(Painel!$E$5="(Todos)",P2115=Painel!$E$5)),$J2115+ROW()/10000000,"")</f>
        <v>1000.0002115</v>
      </c>
      <c r="U2115" s="29" t="str">
        <f aca="false">IF(AND($S2115="VENCIDO",$K2115="KG",OR(Painel!$B$5="(Todos)",A2115=Painel!$B$5)*OR(Painel!$E$5="(Todos)",P2115=Painel!$E$5)),$J2115+ROW()/10000000,"")</f>
        <v/>
      </c>
    </row>
    <row r="2116" customFormat="false" ht="15" hidden="false" customHeight="false" outlineLevel="0" collapsed="false">
      <c r="A2116" s="29" t="s">
        <v>53</v>
      </c>
      <c r="B2116" s="29" t="s">
        <v>4092</v>
      </c>
      <c r="C2116" s="29" t="s">
        <v>325</v>
      </c>
      <c r="D2116" s="29" t="s">
        <v>1328</v>
      </c>
      <c r="E2116" s="29" t="n">
        <v>1</v>
      </c>
      <c r="F2116" s="29"/>
      <c r="G2116" s="29" t="s">
        <v>4093</v>
      </c>
      <c r="H2116" s="30" t="n">
        <v>1102.5</v>
      </c>
      <c r="I2116" s="31" t="n">
        <v>46282</v>
      </c>
      <c r="J2116" s="30" t="n">
        <v>1102.5</v>
      </c>
      <c r="K2116" s="29" t="s">
        <v>120</v>
      </c>
      <c r="L2116" s="29" t="s">
        <v>400</v>
      </c>
      <c r="M2116" s="29"/>
      <c r="N2116" s="29" t="s">
        <v>122</v>
      </c>
      <c r="O2116" s="31" t="n">
        <v>46599</v>
      </c>
      <c r="P2116" s="29" t="s">
        <v>123</v>
      </c>
      <c r="Q2116" s="29" t="n">
        <f aca="false">IFERROR(VALUE(L2116),"")</f>
        <v>3</v>
      </c>
      <c r="R2116" s="29" t="n">
        <f aca="true">IF(O2116="","",O2116-TODAY())</f>
        <v>314</v>
      </c>
      <c r="S2116" s="29" t="str">
        <f aca="false">IF(C2116="&lt;&lt; vazio &gt;&gt;","VAZIA",IF(AND(O2116&lt;&gt;"",R2116&lt;0),"VENCIDO",IF(AND(O2116&lt;&gt;"",R2116&lt;=Parametros!$B$10),"PRÓX. VENCIMENTO",IF(F2116="Q","QUALIDADE",IF(F2116="S","BLOQUEADO",IF(F2116="R","RESTRITO/DEVOLUÇÃO",IF(OR(N2116="QUAR",N2116="QRES"),"QUARENTENA",IF(OR(B2116="DESCARTE",B2116="DEVOLUÇÃO"),"DESCARTE/DEVOLUÇÃO",IF(AND(D2116="",K2116&lt;&gt;""),"SEM LOTE",IF(AND(Q2116&lt;&gt;"",Q2116&gt;=Parametros!$B$11),"PARADO/SEM GIRO","OK"))))))))))</f>
        <v>OK</v>
      </c>
      <c r="T2116" s="29" t="str">
        <f aca="false">IF(AND($S2116="PARADO/SEM GIRO",$K2116="KG",OR(Painel!$B$5="(Todos)",A2116=Painel!$B$5)*OR(Painel!$E$5="(Todos)",P2116=Painel!$E$5)),$J2116+ROW()/10000000,"")</f>
        <v/>
      </c>
      <c r="U2116" s="29" t="str">
        <f aca="false">IF(AND($S2116="VENCIDO",$K2116="KG",OR(Painel!$B$5="(Todos)",A2116=Painel!$B$5)*OR(Painel!$E$5="(Todos)",P2116=Painel!$E$5)),$J2116+ROW()/10000000,"")</f>
        <v/>
      </c>
    </row>
    <row r="2117" customFormat="false" ht="15" hidden="false" customHeight="false" outlineLevel="0" collapsed="false">
      <c r="A2117" s="29" t="s">
        <v>53</v>
      </c>
      <c r="B2117" s="29" t="s">
        <v>4094</v>
      </c>
      <c r="C2117" s="29" t="s">
        <v>917</v>
      </c>
      <c r="D2117" s="29" t="s">
        <v>1033</v>
      </c>
      <c r="E2117" s="29" t="n">
        <v>1</v>
      </c>
      <c r="F2117" s="29"/>
      <c r="G2117" s="29" t="s">
        <v>4095</v>
      </c>
      <c r="H2117" s="30" t="n">
        <v>800</v>
      </c>
      <c r="I2117" s="31" t="n">
        <v>46232</v>
      </c>
      <c r="J2117" s="30" t="n">
        <v>800</v>
      </c>
      <c r="K2117" s="29" t="s">
        <v>120</v>
      </c>
      <c r="L2117" s="29" t="s">
        <v>1035</v>
      </c>
      <c r="M2117" s="29"/>
      <c r="N2117" s="29" t="s">
        <v>122</v>
      </c>
      <c r="O2117" s="31" t="n">
        <v>46774</v>
      </c>
      <c r="P2117" s="29" t="s">
        <v>123</v>
      </c>
      <c r="Q2117" s="29" t="n">
        <f aca="false">IFERROR(VALUE(L2117),"")</f>
        <v>53</v>
      </c>
      <c r="R2117" s="29" t="n">
        <f aca="true">IF(O2117="","",O2117-TODAY())</f>
        <v>489</v>
      </c>
      <c r="S2117" s="29" t="str">
        <f aca="false">IF(C2117="&lt;&lt; vazio &gt;&gt;","VAZIA",IF(AND(O2117&lt;&gt;"",R2117&lt;0),"VENCIDO",IF(AND(O2117&lt;&gt;"",R2117&lt;=Parametros!$B$10),"PRÓX. VENCIMENTO",IF(F2117="Q","QUALIDADE",IF(F2117="S","BLOQUEADO",IF(F2117="R","RESTRITO/DEVOLUÇÃO",IF(OR(N2117="QUAR",N2117="QRES"),"QUARENTENA",IF(OR(B2117="DESCARTE",B2117="DEVOLUÇÃO"),"DESCARTE/DEVOLUÇÃO",IF(AND(D2117="",K2117&lt;&gt;""),"SEM LOTE",IF(AND(Q2117&lt;&gt;"",Q2117&gt;=Parametros!$B$11),"PARADO/SEM GIRO","OK"))))))))))</f>
        <v>OK</v>
      </c>
      <c r="T2117" s="29" t="str">
        <f aca="false">IF(AND($S2117="PARADO/SEM GIRO",$K2117="KG",OR(Painel!$B$5="(Todos)",A2117=Painel!$B$5)*OR(Painel!$E$5="(Todos)",P2117=Painel!$E$5)),$J2117+ROW()/10000000,"")</f>
        <v/>
      </c>
      <c r="U2117" s="29" t="str">
        <f aca="false">IF(AND($S2117="VENCIDO",$K2117="KG",OR(Painel!$B$5="(Todos)",A2117=Painel!$B$5)*OR(Painel!$E$5="(Todos)",P2117=Painel!$E$5)),$J2117+ROW()/10000000,"")</f>
        <v/>
      </c>
    </row>
    <row r="2118" customFormat="false" ht="15" hidden="false" customHeight="false" outlineLevel="0" collapsed="false">
      <c r="A2118" s="29" t="s">
        <v>53</v>
      </c>
      <c r="B2118" s="29" t="s">
        <v>4096</v>
      </c>
      <c r="C2118" s="29" t="s">
        <v>1381</v>
      </c>
      <c r="D2118" s="29" t="s">
        <v>1382</v>
      </c>
      <c r="E2118" s="29" t="n">
        <v>1</v>
      </c>
      <c r="F2118" s="29"/>
      <c r="G2118" s="29" t="s">
        <v>4097</v>
      </c>
      <c r="H2118" s="30" t="n">
        <v>800</v>
      </c>
      <c r="I2118" s="31" t="n">
        <v>46231</v>
      </c>
      <c r="J2118" s="30" t="n">
        <v>800</v>
      </c>
      <c r="K2118" s="29" t="s">
        <v>120</v>
      </c>
      <c r="L2118" s="29" t="s">
        <v>2246</v>
      </c>
      <c r="M2118" s="29"/>
      <c r="N2118" s="29" t="s">
        <v>122</v>
      </c>
      <c r="O2118" s="31" t="n">
        <v>46590</v>
      </c>
      <c r="P2118" s="29" t="s">
        <v>123</v>
      </c>
      <c r="Q2118" s="29" t="n">
        <f aca="false">IFERROR(VALUE(L2118),"")</f>
        <v>54</v>
      </c>
      <c r="R2118" s="29" t="n">
        <f aca="true">IF(O2118="","",O2118-TODAY())</f>
        <v>305</v>
      </c>
      <c r="S2118" s="29" t="str">
        <f aca="false">IF(C2118="&lt;&lt; vazio &gt;&gt;","VAZIA",IF(AND(O2118&lt;&gt;"",R2118&lt;0),"VENCIDO",IF(AND(O2118&lt;&gt;"",R2118&lt;=Parametros!$B$10),"PRÓX. VENCIMENTO",IF(F2118="Q","QUALIDADE",IF(F2118="S","BLOQUEADO",IF(F2118="R","RESTRITO/DEVOLUÇÃO",IF(OR(N2118="QUAR",N2118="QRES"),"QUARENTENA",IF(OR(B2118="DESCARTE",B2118="DEVOLUÇÃO"),"DESCARTE/DEVOLUÇÃO",IF(AND(D2118="",K2118&lt;&gt;""),"SEM LOTE",IF(AND(Q2118&lt;&gt;"",Q2118&gt;=Parametros!$B$11),"PARADO/SEM GIRO","OK"))))))))))</f>
        <v>OK</v>
      </c>
      <c r="T2118" s="29" t="str">
        <f aca="false">IF(AND($S2118="PARADO/SEM GIRO",$K2118="KG",OR(Painel!$B$5="(Todos)",A2118=Painel!$B$5)*OR(Painel!$E$5="(Todos)",P2118=Painel!$E$5)),$J2118+ROW()/10000000,"")</f>
        <v/>
      </c>
      <c r="U2118" s="29" t="str">
        <f aca="false">IF(AND($S2118="VENCIDO",$K2118="KG",OR(Painel!$B$5="(Todos)",A2118=Painel!$B$5)*OR(Painel!$E$5="(Todos)",P2118=Painel!$E$5)),$J2118+ROW()/10000000,"")</f>
        <v/>
      </c>
    </row>
    <row r="2119" customFormat="false" ht="15" hidden="false" customHeight="false" outlineLevel="0" collapsed="false">
      <c r="A2119" s="29" t="s">
        <v>53</v>
      </c>
      <c r="B2119" s="29" t="s">
        <v>4098</v>
      </c>
      <c r="C2119" s="29" t="s">
        <v>876</v>
      </c>
      <c r="D2119" s="29" t="s">
        <v>1238</v>
      </c>
      <c r="E2119" s="29" t="n">
        <v>1</v>
      </c>
      <c r="F2119" s="29" t="s">
        <v>268</v>
      </c>
      <c r="G2119" s="29" t="s">
        <v>4099</v>
      </c>
      <c r="H2119" s="30" t="n">
        <v>720</v>
      </c>
      <c r="I2119" s="31" t="n">
        <v>46281</v>
      </c>
      <c r="J2119" s="30" t="n">
        <v>720</v>
      </c>
      <c r="K2119" s="29" t="s">
        <v>120</v>
      </c>
      <c r="L2119" s="29" t="s">
        <v>284</v>
      </c>
      <c r="M2119" s="29"/>
      <c r="N2119" s="29" t="s">
        <v>122</v>
      </c>
      <c r="O2119" s="31" t="n">
        <v>46827</v>
      </c>
      <c r="P2119" s="29" t="s">
        <v>123</v>
      </c>
      <c r="Q2119" s="29" t="n">
        <f aca="false">IFERROR(VALUE(L2119),"")</f>
        <v>4</v>
      </c>
      <c r="R2119" s="29" t="n">
        <f aca="true">IF(O2119="","",O2119-TODAY())</f>
        <v>542</v>
      </c>
      <c r="S2119" s="29" t="str">
        <f aca="false">IF(C2119="&lt;&lt; vazio &gt;&gt;","VAZIA",IF(AND(O2119&lt;&gt;"",R2119&lt;0),"VENCIDO",IF(AND(O2119&lt;&gt;"",R2119&lt;=Parametros!$B$10),"PRÓX. VENCIMENTO",IF(F2119="Q","QUALIDADE",IF(F2119="S","BLOQUEADO",IF(F2119="R","RESTRITO/DEVOLUÇÃO",IF(OR(N2119="QUAR",N2119="QRES"),"QUARENTENA",IF(OR(B2119="DESCARTE",B2119="DEVOLUÇÃO"),"DESCARTE/DEVOLUÇÃO",IF(AND(D2119="",K2119&lt;&gt;""),"SEM LOTE",IF(AND(Q2119&lt;&gt;"",Q2119&gt;=Parametros!$B$11),"PARADO/SEM GIRO","OK"))))))))))</f>
        <v>QUALIDADE</v>
      </c>
      <c r="T2119" s="29" t="str">
        <f aca="false">IF(AND($S2119="PARADO/SEM GIRO",$K2119="KG",OR(Painel!$B$5="(Todos)",A2119=Painel!$B$5)*OR(Painel!$E$5="(Todos)",P2119=Painel!$E$5)),$J2119+ROW()/10000000,"")</f>
        <v/>
      </c>
      <c r="U2119" s="29" t="str">
        <f aca="false">IF(AND($S2119="VENCIDO",$K2119="KG",OR(Painel!$B$5="(Todos)",A2119=Painel!$B$5)*OR(Painel!$E$5="(Todos)",P2119=Painel!$E$5)),$J2119+ROW()/10000000,"")</f>
        <v/>
      </c>
    </row>
    <row r="2120" customFormat="false" ht="15" hidden="false" customHeight="false" outlineLevel="0" collapsed="false">
      <c r="A2120" s="29" t="s">
        <v>53</v>
      </c>
      <c r="B2120" s="29" t="s">
        <v>4100</v>
      </c>
      <c r="C2120" s="29" t="s">
        <v>988</v>
      </c>
      <c r="D2120" s="29" t="s">
        <v>834</v>
      </c>
      <c r="E2120" s="29" t="n">
        <v>1</v>
      </c>
      <c r="F2120" s="29"/>
      <c r="G2120" s="29" t="s">
        <v>4101</v>
      </c>
      <c r="H2120" s="30" t="n">
        <v>800</v>
      </c>
      <c r="I2120" s="31" t="n">
        <v>46282</v>
      </c>
      <c r="J2120" s="30" t="n">
        <v>800</v>
      </c>
      <c r="K2120" s="29" t="s">
        <v>120</v>
      </c>
      <c r="L2120" s="29" t="s">
        <v>400</v>
      </c>
      <c r="M2120" s="29"/>
      <c r="N2120" s="29" t="s">
        <v>122</v>
      </c>
      <c r="O2120" s="31" t="n">
        <v>47008</v>
      </c>
      <c r="P2120" s="29" t="s">
        <v>123</v>
      </c>
      <c r="Q2120" s="29" t="n">
        <f aca="false">IFERROR(VALUE(L2120),"")</f>
        <v>3</v>
      </c>
      <c r="R2120" s="29" t="n">
        <f aca="true">IF(O2120="","",O2120-TODAY())</f>
        <v>723</v>
      </c>
      <c r="S2120" s="29" t="str">
        <f aca="false">IF(C2120="&lt;&lt; vazio &gt;&gt;","VAZIA",IF(AND(O2120&lt;&gt;"",R2120&lt;0),"VENCIDO",IF(AND(O2120&lt;&gt;"",R2120&lt;=Parametros!$B$10),"PRÓX. VENCIMENTO",IF(F2120="Q","QUALIDADE",IF(F2120="S","BLOQUEADO",IF(F2120="R","RESTRITO/DEVOLUÇÃO",IF(OR(N2120="QUAR",N2120="QRES"),"QUARENTENA",IF(OR(B2120="DESCARTE",B2120="DEVOLUÇÃO"),"DESCARTE/DEVOLUÇÃO",IF(AND(D2120="",K2120&lt;&gt;""),"SEM LOTE",IF(AND(Q2120&lt;&gt;"",Q2120&gt;=Parametros!$B$11),"PARADO/SEM GIRO","OK"))))))))))</f>
        <v>OK</v>
      </c>
      <c r="T2120" s="29" t="str">
        <f aca="false">IF(AND($S2120="PARADO/SEM GIRO",$K2120="KG",OR(Painel!$B$5="(Todos)",A2120=Painel!$B$5)*OR(Painel!$E$5="(Todos)",P2120=Painel!$E$5)),$J2120+ROW()/10000000,"")</f>
        <v/>
      </c>
      <c r="U2120" s="29" t="str">
        <f aca="false">IF(AND($S2120="VENCIDO",$K2120="KG",OR(Painel!$B$5="(Todos)",A2120=Painel!$B$5)*OR(Painel!$E$5="(Todos)",P2120=Painel!$E$5)),$J2120+ROW()/10000000,"")</f>
        <v/>
      </c>
    </row>
    <row r="2121" customFormat="false" ht="15" hidden="false" customHeight="false" outlineLevel="0" collapsed="false">
      <c r="A2121" s="29" t="s">
        <v>53</v>
      </c>
      <c r="B2121" s="29" t="s">
        <v>4102</v>
      </c>
      <c r="C2121" s="29" t="s">
        <v>322</v>
      </c>
      <c r="D2121" s="29" t="s">
        <v>688</v>
      </c>
      <c r="E2121" s="29" t="n">
        <v>1</v>
      </c>
      <c r="F2121" s="29"/>
      <c r="G2121" s="29" t="s">
        <v>4103</v>
      </c>
      <c r="H2121" s="30" t="n">
        <v>999.9</v>
      </c>
      <c r="I2121" s="31" t="n">
        <v>46280</v>
      </c>
      <c r="J2121" s="30" t="n">
        <v>999.9</v>
      </c>
      <c r="K2121" s="29" t="s">
        <v>120</v>
      </c>
      <c r="L2121" s="29" t="s">
        <v>144</v>
      </c>
      <c r="M2121" s="29"/>
      <c r="N2121" s="29" t="s">
        <v>122</v>
      </c>
      <c r="O2121" s="31" t="n">
        <v>46637</v>
      </c>
      <c r="P2121" s="29" t="s">
        <v>123</v>
      </c>
      <c r="Q2121" s="29" t="n">
        <f aca="false">IFERROR(VALUE(L2121),"")</f>
        <v>5</v>
      </c>
      <c r="R2121" s="29" t="n">
        <f aca="true">IF(O2121="","",O2121-TODAY())</f>
        <v>352</v>
      </c>
      <c r="S2121" s="29" t="str">
        <f aca="false">IF(C2121="&lt;&lt; vazio &gt;&gt;","VAZIA",IF(AND(O2121&lt;&gt;"",R2121&lt;0),"VENCIDO",IF(AND(O2121&lt;&gt;"",R2121&lt;=Parametros!$B$10),"PRÓX. VENCIMENTO",IF(F2121="Q","QUALIDADE",IF(F2121="S","BLOQUEADO",IF(F2121="R","RESTRITO/DEVOLUÇÃO",IF(OR(N2121="QUAR",N2121="QRES"),"QUARENTENA",IF(OR(B2121="DESCARTE",B2121="DEVOLUÇÃO"),"DESCARTE/DEVOLUÇÃO",IF(AND(D2121="",K2121&lt;&gt;""),"SEM LOTE",IF(AND(Q2121&lt;&gt;"",Q2121&gt;=Parametros!$B$11),"PARADO/SEM GIRO","OK"))))))))))</f>
        <v>OK</v>
      </c>
      <c r="T2121" s="29" t="str">
        <f aca="false">IF(AND($S2121="PARADO/SEM GIRO",$K2121="KG",OR(Painel!$B$5="(Todos)",A2121=Painel!$B$5)*OR(Painel!$E$5="(Todos)",P2121=Painel!$E$5)),$J2121+ROW()/10000000,"")</f>
        <v/>
      </c>
      <c r="U2121" s="29" t="str">
        <f aca="false">IF(AND($S2121="VENCIDO",$K2121="KG",OR(Painel!$B$5="(Todos)",A2121=Painel!$B$5)*OR(Painel!$E$5="(Todos)",P2121=Painel!$E$5)),$J2121+ROW()/10000000,"")</f>
        <v/>
      </c>
    </row>
    <row r="2122" customFormat="false" ht="15" hidden="false" customHeight="false" outlineLevel="0" collapsed="false">
      <c r="A2122" s="29" t="s">
        <v>53</v>
      </c>
      <c r="B2122" s="29" t="s">
        <v>4104</v>
      </c>
      <c r="C2122" s="29" t="s">
        <v>1381</v>
      </c>
      <c r="D2122" s="29" t="s">
        <v>1382</v>
      </c>
      <c r="E2122" s="29" t="n">
        <v>1</v>
      </c>
      <c r="F2122" s="29"/>
      <c r="G2122" s="29" t="s">
        <v>4105</v>
      </c>
      <c r="H2122" s="30" t="n">
        <v>800</v>
      </c>
      <c r="I2122" s="31" t="n">
        <v>46231</v>
      </c>
      <c r="J2122" s="30" t="n">
        <v>800</v>
      </c>
      <c r="K2122" s="29" t="s">
        <v>120</v>
      </c>
      <c r="L2122" s="29" t="s">
        <v>2246</v>
      </c>
      <c r="M2122" s="29"/>
      <c r="N2122" s="29" t="s">
        <v>122</v>
      </c>
      <c r="O2122" s="31" t="n">
        <v>46590</v>
      </c>
      <c r="P2122" s="29" t="s">
        <v>123</v>
      </c>
      <c r="Q2122" s="29" t="n">
        <f aca="false">IFERROR(VALUE(L2122),"")</f>
        <v>54</v>
      </c>
      <c r="R2122" s="29" t="n">
        <f aca="true">IF(O2122="","",O2122-TODAY())</f>
        <v>305</v>
      </c>
      <c r="S2122" s="29" t="str">
        <f aca="false">IF(C2122="&lt;&lt; vazio &gt;&gt;","VAZIA",IF(AND(O2122&lt;&gt;"",R2122&lt;0),"VENCIDO",IF(AND(O2122&lt;&gt;"",R2122&lt;=Parametros!$B$10),"PRÓX. VENCIMENTO",IF(F2122="Q","QUALIDADE",IF(F2122="S","BLOQUEADO",IF(F2122="R","RESTRITO/DEVOLUÇÃO",IF(OR(N2122="QUAR",N2122="QRES"),"QUARENTENA",IF(OR(B2122="DESCARTE",B2122="DEVOLUÇÃO"),"DESCARTE/DEVOLUÇÃO",IF(AND(D2122="",K2122&lt;&gt;""),"SEM LOTE",IF(AND(Q2122&lt;&gt;"",Q2122&gt;=Parametros!$B$11),"PARADO/SEM GIRO","OK"))))))))))</f>
        <v>OK</v>
      </c>
      <c r="T2122" s="29" t="str">
        <f aca="false">IF(AND($S2122="PARADO/SEM GIRO",$K2122="KG",OR(Painel!$B$5="(Todos)",A2122=Painel!$B$5)*OR(Painel!$E$5="(Todos)",P2122=Painel!$E$5)),$J2122+ROW()/10000000,"")</f>
        <v/>
      </c>
      <c r="U2122" s="29" t="str">
        <f aca="false">IF(AND($S2122="VENCIDO",$K2122="KG",OR(Painel!$B$5="(Todos)",A2122=Painel!$B$5)*OR(Painel!$E$5="(Todos)",P2122=Painel!$E$5)),$J2122+ROW()/10000000,"")</f>
        <v/>
      </c>
    </row>
    <row r="2123" customFormat="false" ht="15" hidden="false" customHeight="false" outlineLevel="0" collapsed="false">
      <c r="A2123" s="29" t="s">
        <v>53</v>
      </c>
      <c r="B2123" s="29" t="s">
        <v>4106</v>
      </c>
      <c r="C2123" s="29" t="s">
        <v>1292</v>
      </c>
      <c r="D2123" s="29" t="s">
        <v>1293</v>
      </c>
      <c r="E2123" s="29" t="n">
        <v>1</v>
      </c>
      <c r="F2123" s="29" t="s">
        <v>268</v>
      </c>
      <c r="G2123" s="29" t="s">
        <v>4107</v>
      </c>
      <c r="H2123" s="30" t="n">
        <v>800</v>
      </c>
      <c r="I2123" s="31" t="n">
        <v>46279</v>
      </c>
      <c r="J2123" s="30" t="n">
        <v>800</v>
      </c>
      <c r="K2123" s="29" t="s">
        <v>120</v>
      </c>
      <c r="L2123" s="29" t="s">
        <v>350</v>
      </c>
      <c r="M2123" s="29"/>
      <c r="N2123" s="29" t="s">
        <v>122</v>
      </c>
      <c r="O2123" s="31" t="n">
        <v>46826</v>
      </c>
      <c r="P2123" s="29" t="s">
        <v>123</v>
      </c>
      <c r="Q2123" s="29" t="n">
        <f aca="false">IFERROR(VALUE(L2123),"")</f>
        <v>6</v>
      </c>
      <c r="R2123" s="29" t="n">
        <f aca="true">IF(O2123="","",O2123-TODAY())</f>
        <v>541</v>
      </c>
      <c r="S2123" s="29" t="str">
        <f aca="false">IF(C2123="&lt;&lt; vazio &gt;&gt;","VAZIA",IF(AND(O2123&lt;&gt;"",R2123&lt;0),"VENCIDO",IF(AND(O2123&lt;&gt;"",R2123&lt;=Parametros!$B$10),"PRÓX. VENCIMENTO",IF(F2123="Q","QUALIDADE",IF(F2123="S","BLOQUEADO",IF(F2123="R","RESTRITO/DEVOLUÇÃO",IF(OR(N2123="QUAR",N2123="QRES"),"QUARENTENA",IF(OR(B2123="DESCARTE",B2123="DEVOLUÇÃO"),"DESCARTE/DEVOLUÇÃO",IF(AND(D2123="",K2123&lt;&gt;""),"SEM LOTE",IF(AND(Q2123&lt;&gt;"",Q2123&gt;=Parametros!$B$11),"PARADO/SEM GIRO","OK"))))))))))</f>
        <v>QUALIDADE</v>
      </c>
      <c r="T2123" s="29" t="str">
        <f aca="false">IF(AND($S2123="PARADO/SEM GIRO",$K2123="KG",OR(Painel!$B$5="(Todos)",A2123=Painel!$B$5)*OR(Painel!$E$5="(Todos)",P2123=Painel!$E$5)),$J2123+ROW()/10000000,"")</f>
        <v/>
      </c>
      <c r="U2123" s="29" t="str">
        <f aca="false">IF(AND($S2123="VENCIDO",$K2123="KG",OR(Painel!$B$5="(Todos)",A2123=Painel!$B$5)*OR(Painel!$E$5="(Todos)",P2123=Painel!$E$5)),$J2123+ROW()/10000000,"")</f>
        <v/>
      </c>
    </row>
    <row r="2124" customFormat="false" ht="15" hidden="false" customHeight="false" outlineLevel="0" collapsed="false">
      <c r="A2124" s="29" t="s">
        <v>53</v>
      </c>
      <c r="B2124" s="29" t="s">
        <v>4108</v>
      </c>
      <c r="C2124" s="29" t="s">
        <v>894</v>
      </c>
      <c r="D2124" s="29" t="s">
        <v>895</v>
      </c>
      <c r="E2124" s="29" t="n">
        <v>1</v>
      </c>
      <c r="F2124" s="29" t="s">
        <v>268</v>
      </c>
      <c r="G2124" s="29" t="s">
        <v>4109</v>
      </c>
      <c r="H2124" s="30" t="n">
        <v>1000</v>
      </c>
      <c r="I2124" s="31" t="n">
        <v>46282</v>
      </c>
      <c r="J2124" s="30" t="n">
        <v>1000</v>
      </c>
      <c r="K2124" s="29" t="s">
        <v>120</v>
      </c>
      <c r="L2124" s="29" t="s">
        <v>400</v>
      </c>
      <c r="M2124" s="29"/>
      <c r="N2124" s="29" t="s">
        <v>122</v>
      </c>
      <c r="O2124" s="31" t="n">
        <v>46828</v>
      </c>
      <c r="P2124" s="29" t="s">
        <v>123</v>
      </c>
      <c r="Q2124" s="29" t="n">
        <f aca="false">IFERROR(VALUE(L2124),"")</f>
        <v>3</v>
      </c>
      <c r="R2124" s="29" t="n">
        <f aca="true">IF(O2124="","",O2124-TODAY())</f>
        <v>543</v>
      </c>
      <c r="S2124" s="29" t="str">
        <f aca="false">IF(C2124="&lt;&lt; vazio &gt;&gt;","VAZIA",IF(AND(O2124&lt;&gt;"",R2124&lt;0),"VENCIDO",IF(AND(O2124&lt;&gt;"",R2124&lt;=Parametros!$B$10),"PRÓX. VENCIMENTO",IF(F2124="Q","QUALIDADE",IF(F2124="S","BLOQUEADO",IF(F2124="R","RESTRITO/DEVOLUÇÃO",IF(OR(N2124="QUAR",N2124="QRES"),"QUARENTENA",IF(OR(B2124="DESCARTE",B2124="DEVOLUÇÃO"),"DESCARTE/DEVOLUÇÃO",IF(AND(D2124="",K2124&lt;&gt;""),"SEM LOTE",IF(AND(Q2124&lt;&gt;"",Q2124&gt;=Parametros!$B$11),"PARADO/SEM GIRO","OK"))))))))))</f>
        <v>QUALIDADE</v>
      </c>
      <c r="T2124" s="29" t="str">
        <f aca="false">IF(AND($S2124="PARADO/SEM GIRO",$K2124="KG",OR(Painel!$B$5="(Todos)",A2124=Painel!$B$5)*OR(Painel!$E$5="(Todos)",P2124=Painel!$E$5)),$J2124+ROW()/10000000,"")</f>
        <v/>
      </c>
      <c r="U2124" s="29" t="str">
        <f aca="false">IF(AND($S2124="VENCIDO",$K2124="KG",OR(Painel!$B$5="(Todos)",A2124=Painel!$B$5)*OR(Painel!$E$5="(Todos)",P2124=Painel!$E$5)),$J2124+ROW()/10000000,"")</f>
        <v/>
      </c>
    </row>
    <row r="2125" customFormat="false" ht="15" hidden="false" customHeight="false" outlineLevel="0" collapsed="false">
      <c r="A2125" s="29" t="s">
        <v>53</v>
      </c>
      <c r="B2125" s="29" t="s">
        <v>4110</v>
      </c>
      <c r="C2125" s="29" t="s">
        <v>917</v>
      </c>
      <c r="D2125" s="29" t="s">
        <v>1033</v>
      </c>
      <c r="E2125" s="29" t="n">
        <v>1</v>
      </c>
      <c r="F2125" s="29"/>
      <c r="G2125" s="29" t="s">
        <v>4111</v>
      </c>
      <c r="H2125" s="30" t="n">
        <v>800</v>
      </c>
      <c r="I2125" s="31" t="n">
        <v>46232</v>
      </c>
      <c r="J2125" s="30" t="n">
        <v>800</v>
      </c>
      <c r="K2125" s="29" t="s">
        <v>120</v>
      </c>
      <c r="L2125" s="29" t="s">
        <v>1035</v>
      </c>
      <c r="M2125" s="29"/>
      <c r="N2125" s="29" t="s">
        <v>122</v>
      </c>
      <c r="O2125" s="31" t="n">
        <v>46774</v>
      </c>
      <c r="P2125" s="29" t="s">
        <v>123</v>
      </c>
      <c r="Q2125" s="29" t="n">
        <f aca="false">IFERROR(VALUE(L2125),"")</f>
        <v>53</v>
      </c>
      <c r="R2125" s="29" t="n">
        <f aca="true">IF(O2125="","",O2125-TODAY())</f>
        <v>489</v>
      </c>
      <c r="S2125" s="29" t="str">
        <f aca="false">IF(C2125="&lt;&lt; vazio &gt;&gt;","VAZIA",IF(AND(O2125&lt;&gt;"",R2125&lt;0),"VENCIDO",IF(AND(O2125&lt;&gt;"",R2125&lt;=Parametros!$B$10),"PRÓX. VENCIMENTO",IF(F2125="Q","QUALIDADE",IF(F2125="S","BLOQUEADO",IF(F2125="R","RESTRITO/DEVOLUÇÃO",IF(OR(N2125="QUAR",N2125="QRES"),"QUARENTENA",IF(OR(B2125="DESCARTE",B2125="DEVOLUÇÃO"),"DESCARTE/DEVOLUÇÃO",IF(AND(D2125="",K2125&lt;&gt;""),"SEM LOTE",IF(AND(Q2125&lt;&gt;"",Q2125&gt;=Parametros!$B$11),"PARADO/SEM GIRO","OK"))))))))))</f>
        <v>OK</v>
      </c>
      <c r="T2125" s="29" t="str">
        <f aca="false">IF(AND($S2125="PARADO/SEM GIRO",$K2125="KG",OR(Painel!$B$5="(Todos)",A2125=Painel!$B$5)*OR(Painel!$E$5="(Todos)",P2125=Painel!$E$5)),$J2125+ROW()/10000000,"")</f>
        <v/>
      </c>
      <c r="U2125" s="29" t="str">
        <f aca="false">IF(AND($S2125="VENCIDO",$K2125="KG",OR(Painel!$B$5="(Todos)",A2125=Painel!$B$5)*OR(Painel!$E$5="(Todos)",P2125=Painel!$E$5)),$J2125+ROW()/10000000,"")</f>
        <v/>
      </c>
    </row>
    <row r="2126" customFormat="false" ht="15" hidden="false" customHeight="false" outlineLevel="0" collapsed="false">
      <c r="A2126" s="29" t="s">
        <v>53</v>
      </c>
      <c r="B2126" s="29" t="s">
        <v>4112</v>
      </c>
      <c r="C2126" s="29" t="s">
        <v>322</v>
      </c>
      <c r="D2126" s="29" t="s">
        <v>688</v>
      </c>
      <c r="E2126" s="29" t="n">
        <v>1</v>
      </c>
      <c r="F2126" s="29"/>
      <c r="G2126" s="29" t="s">
        <v>4113</v>
      </c>
      <c r="H2126" s="30" t="n">
        <v>999.9</v>
      </c>
      <c r="I2126" s="31" t="n">
        <v>46280</v>
      </c>
      <c r="J2126" s="30" t="n">
        <v>999.9</v>
      </c>
      <c r="K2126" s="29" t="s">
        <v>120</v>
      </c>
      <c r="L2126" s="29" t="s">
        <v>144</v>
      </c>
      <c r="M2126" s="29"/>
      <c r="N2126" s="29" t="s">
        <v>122</v>
      </c>
      <c r="O2126" s="31" t="n">
        <v>46637</v>
      </c>
      <c r="P2126" s="29" t="s">
        <v>123</v>
      </c>
      <c r="Q2126" s="29" t="n">
        <f aca="false">IFERROR(VALUE(L2126),"")</f>
        <v>5</v>
      </c>
      <c r="R2126" s="29" t="n">
        <f aca="true">IF(O2126="","",O2126-TODAY())</f>
        <v>352</v>
      </c>
      <c r="S2126" s="29" t="str">
        <f aca="false">IF(C2126="&lt;&lt; vazio &gt;&gt;","VAZIA",IF(AND(O2126&lt;&gt;"",R2126&lt;0),"VENCIDO",IF(AND(O2126&lt;&gt;"",R2126&lt;=Parametros!$B$10),"PRÓX. VENCIMENTO",IF(F2126="Q","QUALIDADE",IF(F2126="S","BLOQUEADO",IF(F2126="R","RESTRITO/DEVOLUÇÃO",IF(OR(N2126="QUAR",N2126="QRES"),"QUARENTENA",IF(OR(B2126="DESCARTE",B2126="DEVOLUÇÃO"),"DESCARTE/DEVOLUÇÃO",IF(AND(D2126="",K2126&lt;&gt;""),"SEM LOTE",IF(AND(Q2126&lt;&gt;"",Q2126&gt;=Parametros!$B$11),"PARADO/SEM GIRO","OK"))))))))))</f>
        <v>OK</v>
      </c>
      <c r="T2126" s="29" t="str">
        <f aca="false">IF(AND($S2126="PARADO/SEM GIRO",$K2126="KG",OR(Painel!$B$5="(Todos)",A2126=Painel!$B$5)*OR(Painel!$E$5="(Todos)",P2126=Painel!$E$5)),$J2126+ROW()/10000000,"")</f>
        <v/>
      </c>
      <c r="U2126" s="29" t="str">
        <f aca="false">IF(AND($S2126="VENCIDO",$K2126="KG",OR(Painel!$B$5="(Todos)",A2126=Painel!$B$5)*OR(Painel!$E$5="(Todos)",P2126=Painel!$E$5)),$J2126+ROW()/10000000,"")</f>
        <v/>
      </c>
    </row>
    <row r="2127" customFormat="false" ht="15" hidden="false" customHeight="false" outlineLevel="0" collapsed="false">
      <c r="A2127" s="29" t="s">
        <v>53</v>
      </c>
      <c r="B2127" s="29" t="s">
        <v>4114</v>
      </c>
      <c r="C2127" s="29" t="s">
        <v>135</v>
      </c>
      <c r="D2127" s="29" t="s">
        <v>2998</v>
      </c>
      <c r="E2127" s="29" t="n">
        <v>1</v>
      </c>
      <c r="F2127" s="29"/>
      <c r="G2127" s="29" t="s">
        <v>4115</v>
      </c>
      <c r="H2127" s="30" t="n">
        <v>999.9</v>
      </c>
      <c r="I2127" s="31" t="n">
        <v>46261</v>
      </c>
      <c r="J2127" s="30" t="n">
        <v>999.9</v>
      </c>
      <c r="K2127" s="29" t="s">
        <v>120</v>
      </c>
      <c r="L2127" s="29" t="s">
        <v>938</v>
      </c>
      <c r="M2127" s="29"/>
      <c r="N2127" s="29" t="s">
        <v>122</v>
      </c>
      <c r="O2127" s="31" t="n">
        <v>46608</v>
      </c>
      <c r="P2127" s="29" t="s">
        <v>123</v>
      </c>
      <c r="Q2127" s="29" t="n">
        <f aca="false">IFERROR(VALUE(L2127),"")</f>
        <v>24</v>
      </c>
      <c r="R2127" s="29" t="n">
        <f aca="true">IF(O2127="","",O2127-TODAY())</f>
        <v>323</v>
      </c>
      <c r="S2127" s="29" t="str">
        <f aca="false">IF(C2127="&lt;&lt; vazio &gt;&gt;","VAZIA",IF(AND(O2127&lt;&gt;"",R2127&lt;0),"VENCIDO",IF(AND(O2127&lt;&gt;"",R2127&lt;=Parametros!$B$10),"PRÓX. VENCIMENTO",IF(F2127="Q","QUALIDADE",IF(F2127="S","BLOQUEADO",IF(F2127="R","RESTRITO/DEVOLUÇÃO",IF(OR(N2127="QUAR",N2127="QRES"),"QUARENTENA",IF(OR(B2127="DESCARTE",B2127="DEVOLUÇÃO"),"DESCARTE/DEVOLUÇÃO",IF(AND(D2127="",K2127&lt;&gt;""),"SEM LOTE",IF(AND(Q2127&lt;&gt;"",Q2127&gt;=Parametros!$B$11),"PARADO/SEM GIRO","OK"))))))))))</f>
        <v>OK</v>
      </c>
      <c r="T2127" s="29" t="str">
        <f aca="false">IF(AND($S2127="PARADO/SEM GIRO",$K2127="KG",OR(Painel!$B$5="(Todos)",A2127=Painel!$B$5)*OR(Painel!$E$5="(Todos)",P2127=Painel!$E$5)),$J2127+ROW()/10000000,"")</f>
        <v/>
      </c>
      <c r="U2127" s="29" t="str">
        <f aca="false">IF(AND($S2127="VENCIDO",$K2127="KG",OR(Painel!$B$5="(Todos)",A2127=Painel!$B$5)*OR(Painel!$E$5="(Todos)",P2127=Painel!$E$5)),$J2127+ROW()/10000000,"")</f>
        <v/>
      </c>
    </row>
    <row r="2128" customFormat="false" ht="15" hidden="false" customHeight="false" outlineLevel="0" collapsed="false">
      <c r="A2128" s="29" t="s">
        <v>53</v>
      </c>
      <c r="B2128" s="29" t="s">
        <v>4116</v>
      </c>
      <c r="C2128" s="29" t="s">
        <v>186</v>
      </c>
      <c r="D2128" s="29" t="s">
        <v>2157</v>
      </c>
      <c r="E2128" s="29" t="n">
        <v>1</v>
      </c>
      <c r="F2128" s="29" t="s">
        <v>137</v>
      </c>
      <c r="G2128" s="29" t="s">
        <v>4117</v>
      </c>
      <c r="H2128" s="30" t="n">
        <v>545.4</v>
      </c>
      <c r="I2128" s="31" t="n">
        <v>46280</v>
      </c>
      <c r="J2128" s="30" t="n">
        <v>545.4</v>
      </c>
      <c r="K2128" s="29" t="s">
        <v>120</v>
      </c>
      <c r="L2128" s="29" t="s">
        <v>144</v>
      </c>
      <c r="M2128" s="29"/>
      <c r="N2128" s="29" t="s">
        <v>122</v>
      </c>
      <c r="O2128" s="31" t="n">
        <v>46812</v>
      </c>
      <c r="P2128" s="29" t="s">
        <v>123</v>
      </c>
      <c r="Q2128" s="29" t="n">
        <f aca="false">IFERROR(VALUE(L2128),"")</f>
        <v>5</v>
      </c>
      <c r="R2128" s="29" t="n">
        <f aca="true">IF(O2128="","",O2128-TODAY())</f>
        <v>527</v>
      </c>
      <c r="S2128" s="29" t="str">
        <f aca="false">IF(C2128="&lt;&lt; vazio &gt;&gt;","VAZIA",IF(AND(O2128&lt;&gt;"",R2128&lt;0),"VENCIDO",IF(AND(O2128&lt;&gt;"",R2128&lt;=Parametros!$B$10),"PRÓX. VENCIMENTO",IF(F2128="Q","QUALIDADE",IF(F2128="S","BLOQUEADO",IF(F2128="R","RESTRITO/DEVOLUÇÃO",IF(OR(N2128="QUAR",N2128="QRES"),"QUARENTENA",IF(OR(B2128="DESCARTE",B2128="DEVOLUÇÃO"),"DESCARTE/DEVOLUÇÃO",IF(AND(D2128="",K2128&lt;&gt;""),"SEM LOTE",IF(AND(Q2128&lt;&gt;"",Q2128&gt;=Parametros!$B$11),"PARADO/SEM GIRO","OK"))))))))))</f>
        <v>BLOQUEADO</v>
      </c>
      <c r="T2128" s="29" t="str">
        <f aca="false">IF(AND($S2128="PARADO/SEM GIRO",$K2128="KG",OR(Painel!$B$5="(Todos)",A2128=Painel!$B$5)*OR(Painel!$E$5="(Todos)",P2128=Painel!$E$5)),$J2128+ROW()/10000000,"")</f>
        <v/>
      </c>
      <c r="U2128" s="29" t="str">
        <f aca="false">IF(AND($S2128="VENCIDO",$K2128="KG",OR(Painel!$B$5="(Todos)",A2128=Painel!$B$5)*OR(Painel!$E$5="(Todos)",P2128=Painel!$E$5)),$J2128+ROW()/10000000,"")</f>
        <v/>
      </c>
    </row>
    <row r="2129" customFormat="false" ht="15" hidden="false" customHeight="false" outlineLevel="0" collapsed="false">
      <c r="A2129" s="29" t="s">
        <v>53</v>
      </c>
      <c r="B2129" s="29" t="s">
        <v>4118</v>
      </c>
      <c r="C2129" s="29" t="s">
        <v>988</v>
      </c>
      <c r="D2129" s="29" t="s">
        <v>852</v>
      </c>
      <c r="E2129" s="29" t="n">
        <v>1</v>
      </c>
      <c r="F2129" s="29"/>
      <c r="G2129" s="29" t="s">
        <v>4119</v>
      </c>
      <c r="H2129" s="30" t="n">
        <v>800</v>
      </c>
      <c r="I2129" s="31" t="n">
        <v>46283</v>
      </c>
      <c r="J2129" s="30" t="n">
        <v>800</v>
      </c>
      <c r="K2129" s="29" t="s">
        <v>120</v>
      </c>
      <c r="L2129" s="29" t="s">
        <v>176</v>
      </c>
      <c r="M2129" s="29"/>
      <c r="N2129" s="29" t="s">
        <v>122</v>
      </c>
      <c r="O2129" s="31" t="n">
        <v>47009</v>
      </c>
      <c r="P2129" s="29" t="s">
        <v>123</v>
      </c>
      <c r="Q2129" s="29" t="n">
        <f aca="false">IFERROR(VALUE(L2129),"")</f>
        <v>2</v>
      </c>
      <c r="R2129" s="29" t="n">
        <f aca="true">IF(O2129="","",O2129-TODAY())</f>
        <v>724</v>
      </c>
      <c r="S2129" s="29" t="str">
        <f aca="false">IF(C2129="&lt;&lt; vazio &gt;&gt;","VAZIA",IF(AND(O2129&lt;&gt;"",R2129&lt;0),"VENCIDO",IF(AND(O2129&lt;&gt;"",R2129&lt;=Parametros!$B$10),"PRÓX. VENCIMENTO",IF(F2129="Q","QUALIDADE",IF(F2129="S","BLOQUEADO",IF(F2129="R","RESTRITO/DEVOLUÇÃO",IF(OR(N2129="QUAR",N2129="QRES"),"QUARENTENA",IF(OR(B2129="DESCARTE",B2129="DEVOLUÇÃO"),"DESCARTE/DEVOLUÇÃO",IF(AND(D2129="",K2129&lt;&gt;""),"SEM LOTE",IF(AND(Q2129&lt;&gt;"",Q2129&gt;=Parametros!$B$11),"PARADO/SEM GIRO","OK"))))))))))</f>
        <v>OK</v>
      </c>
      <c r="T2129" s="29" t="str">
        <f aca="false">IF(AND($S2129="PARADO/SEM GIRO",$K2129="KG",OR(Painel!$B$5="(Todos)",A2129=Painel!$B$5)*OR(Painel!$E$5="(Todos)",P2129=Painel!$E$5)),$J2129+ROW()/10000000,"")</f>
        <v/>
      </c>
      <c r="U2129" s="29" t="str">
        <f aca="false">IF(AND($S2129="VENCIDO",$K2129="KG",OR(Painel!$B$5="(Todos)",A2129=Painel!$B$5)*OR(Painel!$E$5="(Todos)",P2129=Painel!$E$5)),$J2129+ROW()/10000000,"")</f>
        <v/>
      </c>
    </row>
    <row r="2130" customFormat="false" ht="15" hidden="false" customHeight="false" outlineLevel="0" collapsed="false">
      <c r="A2130" s="29" t="s">
        <v>53</v>
      </c>
      <c r="B2130" s="29" t="s">
        <v>4120</v>
      </c>
      <c r="C2130" s="29" t="s">
        <v>768</v>
      </c>
      <c r="D2130" s="29" t="s">
        <v>961</v>
      </c>
      <c r="E2130" s="29" t="n">
        <v>1</v>
      </c>
      <c r="F2130" s="29"/>
      <c r="G2130" s="29" t="s">
        <v>4121</v>
      </c>
      <c r="H2130" s="30" t="n">
        <v>800</v>
      </c>
      <c r="I2130" s="31" t="n">
        <v>46261</v>
      </c>
      <c r="J2130" s="30" t="n">
        <v>800</v>
      </c>
      <c r="K2130" s="29" t="s">
        <v>120</v>
      </c>
      <c r="L2130" s="29" t="s">
        <v>938</v>
      </c>
      <c r="M2130" s="29"/>
      <c r="N2130" s="29" t="s">
        <v>122</v>
      </c>
      <c r="O2130" s="31" t="n">
        <v>46620</v>
      </c>
      <c r="P2130" s="29" t="s">
        <v>123</v>
      </c>
      <c r="Q2130" s="29" t="n">
        <f aca="false">IFERROR(VALUE(L2130),"")</f>
        <v>24</v>
      </c>
      <c r="R2130" s="29" t="n">
        <f aca="true">IF(O2130="","",O2130-TODAY())</f>
        <v>335</v>
      </c>
      <c r="S2130" s="29" t="str">
        <f aca="false">IF(C2130="&lt;&lt; vazio &gt;&gt;","VAZIA",IF(AND(O2130&lt;&gt;"",R2130&lt;0),"VENCIDO",IF(AND(O2130&lt;&gt;"",R2130&lt;=Parametros!$B$10),"PRÓX. VENCIMENTO",IF(F2130="Q","QUALIDADE",IF(F2130="S","BLOQUEADO",IF(F2130="R","RESTRITO/DEVOLUÇÃO",IF(OR(N2130="QUAR",N2130="QRES"),"QUARENTENA",IF(OR(B2130="DESCARTE",B2130="DEVOLUÇÃO"),"DESCARTE/DEVOLUÇÃO",IF(AND(D2130="",K2130&lt;&gt;""),"SEM LOTE",IF(AND(Q2130&lt;&gt;"",Q2130&gt;=Parametros!$B$11),"PARADO/SEM GIRO","OK"))))))))))</f>
        <v>OK</v>
      </c>
      <c r="T2130" s="29" t="str">
        <f aca="false">IF(AND($S2130="PARADO/SEM GIRO",$K2130="KG",OR(Painel!$B$5="(Todos)",A2130=Painel!$B$5)*OR(Painel!$E$5="(Todos)",P2130=Painel!$E$5)),$J2130+ROW()/10000000,"")</f>
        <v/>
      </c>
      <c r="U2130" s="29" t="str">
        <f aca="false">IF(AND($S2130="VENCIDO",$K2130="KG",OR(Painel!$B$5="(Todos)",A2130=Painel!$B$5)*OR(Painel!$E$5="(Todos)",P2130=Painel!$E$5)),$J2130+ROW()/10000000,"")</f>
        <v/>
      </c>
    </row>
    <row r="2131" customFormat="false" ht="15" hidden="false" customHeight="false" outlineLevel="0" collapsed="false">
      <c r="A2131" s="29" t="s">
        <v>53</v>
      </c>
      <c r="B2131" s="29" t="s">
        <v>4122</v>
      </c>
      <c r="C2131" s="29" t="s">
        <v>222</v>
      </c>
      <c r="D2131" s="29" t="s">
        <v>675</v>
      </c>
      <c r="E2131" s="29" t="n">
        <v>1</v>
      </c>
      <c r="F2131" s="29" t="s">
        <v>137</v>
      </c>
      <c r="G2131" s="29" t="s">
        <v>4123</v>
      </c>
      <c r="H2131" s="30" t="n">
        <v>980</v>
      </c>
      <c r="I2131" s="31" t="n">
        <v>46259</v>
      </c>
      <c r="J2131" s="30" t="n">
        <v>980</v>
      </c>
      <c r="K2131" s="29" t="s">
        <v>120</v>
      </c>
      <c r="L2131" s="29" t="s">
        <v>677</v>
      </c>
      <c r="M2131" s="29"/>
      <c r="N2131" s="29" t="s">
        <v>122</v>
      </c>
      <c r="O2131" s="31" t="n">
        <v>46797</v>
      </c>
      <c r="P2131" s="29" t="s">
        <v>123</v>
      </c>
      <c r="Q2131" s="29" t="n">
        <f aca="false">IFERROR(VALUE(L2131),"")</f>
        <v>26</v>
      </c>
      <c r="R2131" s="29" t="n">
        <f aca="true">IF(O2131="","",O2131-TODAY())</f>
        <v>512</v>
      </c>
      <c r="S2131" s="29" t="str">
        <f aca="false">IF(C2131="&lt;&lt; vazio &gt;&gt;","VAZIA",IF(AND(O2131&lt;&gt;"",R2131&lt;0),"VENCIDO",IF(AND(O2131&lt;&gt;"",R2131&lt;=Parametros!$B$10),"PRÓX. VENCIMENTO",IF(F2131="Q","QUALIDADE",IF(F2131="S","BLOQUEADO",IF(F2131="R","RESTRITO/DEVOLUÇÃO",IF(OR(N2131="QUAR",N2131="QRES"),"QUARENTENA",IF(OR(B2131="DESCARTE",B2131="DEVOLUÇÃO"),"DESCARTE/DEVOLUÇÃO",IF(AND(D2131="",K2131&lt;&gt;""),"SEM LOTE",IF(AND(Q2131&lt;&gt;"",Q2131&gt;=Parametros!$B$11),"PARADO/SEM GIRO","OK"))))))))))</f>
        <v>BLOQUEADO</v>
      </c>
      <c r="T2131" s="29" t="str">
        <f aca="false">IF(AND($S2131="PARADO/SEM GIRO",$K2131="KG",OR(Painel!$B$5="(Todos)",A2131=Painel!$B$5)*OR(Painel!$E$5="(Todos)",P2131=Painel!$E$5)),$J2131+ROW()/10000000,"")</f>
        <v/>
      </c>
      <c r="U2131" s="29" t="str">
        <f aca="false">IF(AND($S2131="VENCIDO",$K2131="KG",OR(Painel!$B$5="(Todos)",A2131=Painel!$B$5)*OR(Painel!$E$5="(Todos)",P2131=Painel!$E$5)),$J2131+ROW()/10000000,"")</f>
        <v/>
      </c>
    </row>
    <row r="2132" customFormat="false" ht="15" hidden="false" customHeight="false" outlineLevel="0" collapsed="false">
      <c r="A2132" s="29" t="s">
        <v>53</v>
      </c>
      <c r="B2132" s="29" t="s">
        <v>4124</v>
      </c>
      <c r="C2132" s="29" t="s">
        <v>768</v>
      </c>
      <c r="D2132" s="29" t="s">
        <v>2268</v>
      </c>
      <c r="E2132" s="29" t="n">
        <v>1</v>
      </c>
      <c r="F2132" s="29"/>
      <c r="G2132" s="29" t="s">
        <v>4125</v>
      </c>
      <c r="H2132" s="30" t="n">
        <v>800</v>
      </c>
      <c r="I2132" s="31" t="n">
        <v>46275</v>
      </c>
      <c r="J2132" s="30" t="n">
        <v>800</v>
      </c>
      <c r="K2132" s="29" t="s">
        <v>120</v>
      </c>
      <c r="L2132" s="29" t="s">
        <v>121</v>
      </c>
      <c r="M2132" s="29"/>
      <c r="N2132" s="29" t="s">
        <v>122</v>
      </c>
      <c r="O2132" s="31" t="n">
        <v>46621</v>
      </c>
      <c r="P2132" s="29" t="s">
        <v>123</v>
      </c>
      <c r="Q2132" s="29" t="n">
        <f aca="false">IFERROR(VALUE(L2132),"")</f>
        <v>10</v>
      </c>
      <c r="R2132" s="29" t="n">
        <f aca="true">IF(O2132="","",O2132-TODAY())</f>
        <v>336</v>
      </c>
      <c r="S2132" s="29" t="str">
        <f aca="false">IF(C2132="&lt;&lt; vazio &gt;&gt;","VAZIA",IF(AND(O2132&lt;&gt;"",R2132&lt;0),"VENCIDO",IF(AND(O2132&lt;&gt;"",R2132&lt;=Parametros!$B$10),"PRÓX. VENCIMENTO",IF(F2132="Q","QUALIDADE",IF(F2132="S","BLOQUEADO",IF(F2132="R","RESTRITO/DEVOLUÇÃO",IF(OR(N2132="QUAR",N2132="QRES"),"QUARENTENA",IF(OR(B2132="DESCARTE",B2132="DEVOLUÇÃO"),"DESCARTE/DEVOLUÇÃO",IF(AND(D2132="",K2132&lt;&gt;""),"SEM LOTE",IF(AND(Q2132&lt;&gt;"",Q2132&gt;=Parametros!$B$11),"PARADO/SEM GIRO","OK"))))))))))</f>
        <v>OK</v>
      </c>
      <c r="T2132" s="29" t="str">
        <f aca="false">IF(AND($S2132="PARADO/SEM GIRO",$K2132="KG",OR(Painel!$B$5="(Todos)",A2132=Painel!$B$5)*OR(Painel!$E$5="(Todos)",P2132=Painel!$E$5)),$J2132+ROW()/10000000,"")</f>
        <v/>
      </c>
      <c r="U2132" s="29" t="str">
        <f aca="false">IF(AND($S2132="VENCIDO",$K2132="KG",OR(Painel!$B$5="(Todos)",A2132=Painel!$B$5)*OR(Painel!$E$5="(Todos)",P2132=Painel!$E$5)),$J2132+ROW()/10000000,"")</f>
        <v/>
      </c>
    </row>
    <row r="2133" customFormat="false" ht="15" hidden="false" customHeight="false" outlineLevel="0" collapsed="false">
      <c r="A2133" s="29" t="s">
        <v>53</v>
      </c>
      <c r="B2133" s="29" t="s">
        <v>4126</v>
      </c>
      <c r="C2133" s="29" t="s">
        <v>186</v>
      </c>
      <c r="D2133" s="29" t="s">
        <v>392</v>
      </c>
      <c r="E2133" s="29" t="n">
        <v>1</v>
      </c>
      <c r="F2133" s="29"/>
      <c r="G2133" s="29" t="s">
        <v>4127</v>
      </c>
      <c r="H2133" s="30" t="n">
        <v>545.4</v>
      </c>
      <c r="I2133" s="31" t="n">
        <v>46274</v>
      </c>
      <c r="J2133" s="30" t="n">
        <v>545.4</v>
      </c>
      <c r="K2133" s="29" t="s">
        <v>120</v>
      </c>
      <c r="L2133" s="29" t="s">
        <v>138</v>
      </c>
      <c r="M2133" s="29"/>
      <c r="N2133" s="29" t="s">
        <v>122</v>
      </c>
      <c r="O2133" s="31" t="n">
        <v>46812</v>
      </c>
      <c r="P2133" s="29" t="s">
        <v>123</v>
      </c>
      <c r="Q2133" s="29" t="n">
        <f aca="false">IFERROR(VALUE(L2133),"")</f>
        <v>11</v>
      </c>
      <c r="R2133" s="29" t="n">
        <f aca="true">IF(O2133="","",O2133-TODAY())</f>
        <v>527</v>
      </c>
      <c r="S2133" s="29" t="str">
        <f aca="false">IF(C2133="&lt;&lt; vazio &gt;&gt;","VAZIA",IF(AND(O2133&lt;&gt;"",R2133&lt;0),"VENCIDO",IF(AND(O2133&lt;&gt;"",R2133&lt;=Parametros!$B$10),"PRÓX. VENCIMENTO",IF(F2133="Q","QUALIDADE",IF(F2133="S","BLOQUEADO",IF(F2133="R","RESTRITO/DEVOLUÇÃO",IF(OR(N2133="QUAR",N2133="QRES"),"QUARENTENA",IF(OR(B2133="DESCARTE",B2133="DEVOLUÇÃO"),"DESCARTE/DEVOLUÇÃO",IF(AND(D2133="",K2133&lt;&gt;""),"SEM LOTE",IF(AND(Q2133&lt;&gt;"",Q2133&gt;=Parametros!$B$11),"PARADO/SEM GIRO","OK"))))))))))</f>
        <v>OK</v>
      </c>
      <c r="T2133" s="29" t="str">
        <f aca="false">IF(AND($S2133="PARADO/SEM GIRO",$K2133="KG",OR(Painel!$B$5="(Todos)",A2133=Painel!$B$5)*OR(Painel!$E$5="(Todos)",P2133=Painel!$E$5)),$J2133+ROW()/10000000,"")</f>
        <v/>
      </c>
      <c r="U2133" s="29" t="str">
        <f aca="false">IF(AND($S2133="VENCIDO",$K2133="KG",OR(Painel!$B$5="(Todos)",A2133=Painel!$B$5)*OR(Painel!$E$5="(Todos)",P2133=Painel!$E$5)),$J2133+ROW()/10000000,"")</f>
        <v/>
      </c>
    </row>
    <row r="2134" customFormat="false" ht="15" hidden="false" customHeight="false" outlineLevel="0" collapsed="false">
      <c r="A2134" s="29" t="s">
        <v>53</v>
      </c>
      <c r="B2134" s="29" t="s">
        <v>4128</v>
      </c>
      <c r="C2134" s="29" t="s">
        <v>167</v>
      </c>
      <c r="D2134" s="29" t="s">
        <v>1022</v>
      </c>
      <c r="E2134" s="29" t="n">
        <v>1</v>
      </c>
      <c r="F2134" s="29" t="s">
        <v>268</v>
      </c>
      <c r="G2134" s="29" t="s">
        <v>4129</v>
      </c>
      <c r="H2134" s="30" t="n">
        <v>590.4</v>
      </c>
      <c r="I2134" s="31" t="n">
        <v>46284</v>
      </c>
      <c r="J2134" s="30" t="n">
        <v>590.4</v>
      </c>
      <c r="K2134" s="29" t="s">
        <v>120</v>
      </c>
      <c r="L2134" s="29" t="s">
        <v>388</v>
      </c>
      <c r="M2134" s="29"/>
      <c r="N2134" s="29" t="s">
        <v>122</v>
      </c>
      <c r="O2134" s="31" t="n">
        <v>46831</v>
      </c>
      <c r="P2134" s="29" t="s">
        <v>123</v>
      </c>
      <c r="Q2134" s="29" t="n">
        <f aca="false">IFERROR(VALUE(L2134),"")</f>
        <v>1</v>
      </c>
      <c r="R2134" s="29" t="n">
        <f aca="true">IF(O2134="","",O2134-TODAY())</f>
        <v>546</v>
      </c>
      <c r="S2134" s="29" t="str">
        <f aca="false">IF(C2134="&lt;&lt; vazio &gt;&gt;","VAZIA",IF(AND(O2134&lt;&gt;"",R2134&lt;0),"VENCIDO",IF(AND(O2134&lt;&gt;"",R2134&lt;=Parametros!$B$10),"PRÓX. VENCIMENTO",IF(F2134="Q","QUALIDADE",IF(F2134="S","BLOQUEADO",IF(F2134="R","RESTRITO/DEVOLUÇÃO",IF(OR(N2134="QUAR",N2134="QRES"),"QUARENTENA",IF(OR(B2134="DESCARTE",B2134="DEVOLUÇÃO"),"DESCARTE/DEVOLUÇÃO",IF(AND(D2134="",K2134&lt;&gt;""),"SEM LOTE",IF(AND(Q2134&lt;&gt;"",Q2134&gt;=Parametros!$B$11),"PARADO/SEM GIRO","OK"))))))))))</f>
        <v>QUALIDADE</v>
      </c>
      <c r="T2134" s="29" t="str">
        <f aca="false">IF(AND($S2134="PARADO/SEM GIRO",$K2134="KG",OR(Painel!$B$5="(Todos)",A2134=Painel!$B$5)*OR(Painel!$E$5="(Todos)",P2134=Painel!$E$5)),$J2134+ROW()/10000000,"")</f>
        <v/>
      </c>
      <c r="U2134" s="29" t="str">
        <f aca="false">IF(AND($S2134="VENCIDO",$K2134="KG",OR(Painel!$B$5="(Todos)",A2134=Painel!$B$5)*OR(Painel!$E$5="(Todos)",P2134=Painel!$E$5)),$J2134+ROW()/10000000,"")</f>
        <v/>
      </c>
    </row>
    <row r="2135" customFormat="false" ht="15" hidden="false" customHeight="false" outlineLevel="0" collapsed="false">
      <c r="A2135" s="29" t="s">
        <v>53</v>
      </c>
      <c r="B2135" s="29" t="s">
        <v>4130</v>
      </c>
      <c r="C2135" s="29" t="s">
        <v>276</v>
      </c>
      <c r="D2135" s="29" t="s">
        <v>834</v>
      </c>
      <c r="E2135" s="29" t="n">
        <v>1</v>
      </c>
      <c r="F2135" s="29" t="s">
        <v>268</v>
      </c>
      <c r="G2135" s="29" t="s">
        <v>4131</v>
      </c>
      <c r="H2135" s="30" t="n">
        <v>415.8</v>
      </c>
      <c r="I2135" s="31" t="n">
        <v>46277</v>
      </c>
      <c r="J2135" s="30" t="n">
        <v>415.8</v>
      </c>
      <c r="K2135" s="29" t="s">
        <v>120</v>
      </c>
      <c r="L2135" s="29" t="s">
        <v>652</v>
      </c>
      <c r="M2135" s="29"/>
      <c r="N2135" s="29" t="s">
        <v>122</v>
      </c>
      <c r="O2135" s="31" t="n">
        <v>46824</v>
      </c>
      <c r="P2135" s="29" t="s">
        <v>123</v>
      </c>
      <c r="Q2135" s="29" t="n">
        <f aca="false">IFERROR(VALUE(L2135),"")</f>
        <v>8</v>
      </c>
      <c r="R2135" s="29" t="n">
        <f aca="true">IF(O2135="","",O2135-TODAY())</f>
        <v>539</v>
      </c>
      <c r="S2135" s="29" t="str">
        <f aca="false">IF(C2135="&lt;&lt; vazio &gt;&gt;","VAZIA",IF(AND(O2135&lt;&gt;"",R2135&lt;0),"VENCIDO",IF(AND(O2135&lt;&gt;"",R2135&lt;=Parametros!$B$10),"PRÓX. VENCIMENTO",IF(F2135="Q","QUALIDADE",IF(F2135="S","BLOQUEADO",IF(F2135="R","RESTRITO/DEVOLUÇÃO",IF(OR(N2135="QUAR",N2135="QRES"),"QUARENTENA",IF(OR(B2135="DESCARTE",B2135="DEVOLUÇÃO"),"DESCARTE/DEVOLUÇÃO",IF(AND(D2135="",K2135&lt;&gt;""),"SEM LOTE",IF(AND(Q2135&lt;&gt;"",Q2135&gt;=Parametros!$B$11),"PARADO/SEM GIRO","OK"))))))))))</f>
        <v>QUALIDADE</v>
      </c>
      <c r="T2135" s="29" t="str">
        <f aca="false">IF(AND($S2135="PARADO/SEM GIRO",$K2135="KG",OR(Painel!$B$5="(Todos)",A2135=Painel!$B$5)*OR(Painel!$E$5="(Todos)",P2135=Painel!$E$5)),$J2135+ROW()/10000000,"")</f>
        <v/>
      </c>
      <c r="U2135" s="29" t="str">
        <f aca="false">IF(AND($S2135="VENCIDO",$K2135="KG",OR(Painel!$B$5="(Todos)",A2135=Painel!$B$5)*OR(Painel!$E$5="(Todos)",P2135=Painel!$E$5)),$J2135+ROW()/10000000,"")</f>
        <v/>
      </c>
    </row>
    <row r="2136" customFormat="false" ht="15" hidden="false" customHeight="false" outlineLevel="0" collapsed="false">
      <c r="A2136" s="29" t="s">
        <v>53</v>
      </c>
      <c r="B2136" s="29" t="s">
        <v>4132</v>
      </c>
      <c r="C2136" s="29" t="s">
        <v>320</v>
      </c>
      <c r="D2136" s="29" t="s">
        <v>584</v>
      </c>
      <c r="E2136" s="29" t="n">
        <v>1</v>
      </c>
      <c r="F2136" s="29"/>
      <c r="G2136" s="29" t="s">
        <v>4133</v>
      </c>
      <c r="H2136" s="30" t="n">
        <v>700</v>
      </c>
      <c r="I2136" s="31" t="n">
        <v>46280</v>
      </c>
      <c r="J2136" s="30" t="n">
        <v>700</v>
      </c>
      <c r="K2136" s="29" t="s">
        <v>120</v>
      </c>
      <c r="L2136" s="29" t="s">
        <v>144</v>
      </c>
      <c r="M2136" s="29"/>
      <c r="N2136" s="29" t="s">
        <v>122</v>
      </c>
      <c r="O2136" s="31" t="n">
        <v>46820</v>
      </c>
      <c r="P2136" s="29" t="s">
        <v>123</v>
      </c>
      <c r="Q2136" s="29" t="n">
        <f aca="false">IFERROR(VALUE(L2136),"")</f>
        <v>5</v>
      </c>
      <c r="R2136" s="29" t="n">
        <f aca="true">IF(O2136="","",O2136-TODAY())</f>
        <v>535</v>
      </c>
      <c r="S2136" s="29" t="str">
        <f aca="false">IF(C2136="&lt;&lt; vazio &gt;&gt;","VAZIA",IF(AND(O2136&lt;&gt;"",R2136&lt;0),"VENCIDO",IF(AND(O2136&lt;&gt;"",R2136&lt;=Parametros!$B$10),"PRÓX. VENCIMENTO",IF(F2136="Q","QUALIDADE",IF(F2136="S","BLOQUEADO",IF(F2136="R","RESTRITO/DEVOLUÇÃO",IF(OR(N2136="QUAR",N2136="QRES"),"QUARENTENA",IF(OR(B2136="DESCARTE",B2136="DEVOLUÇÃO"),"DESCARTE/DEVOLUÇÃO",IF(AND(D2136="",K2136&lt;&gt;""),"SEM LOTE",IF(AND(Q2136&lt;&gt;"",Q2136&gt;=Parametros!$B$11),"PARADO/SEM GIRO","OK"))))))))))</f>
        <v>OK</v>
      </c>
      <c r="T2136" s="29" t="str">
        <f aca="false">IF(AND($S2136="PARADO/SEM GIRO",$K2136="KG",OR(Painel!$B$5="(Todos)",A2136=Painel!$B$5)*OR(Painel!$E$5="(Todos)",P2136=Painel!$E$5)),$J2136+ROW()/10000000,"")</f>
        <v/>
      </c>
      <c r="U2136" s="29" t="str">
        <f aca="false">IF(AND($S2136="VENCIDO",$K2136="KG",OR(Painel!$B$5="(Todos)",A2136=Painel!$B$5)*OR(Painel!$E$5="(Todos)",P2136=Painel!$E$5)),$J2136+ROW()/10000000,"")</f>
        <v/>
      </c>
    </row>
    <row r="2137" customFormat="false" ht="15" hidden="false" customHeight="false" outlineLevel="0" collapsed="false">
      <c r="A2137" s="29" t="s">
        <v>53</v>
      </c>
      <c r="B2137" s="29" t="s">
        <v>4134</v>
      </c>
      <c r="C2137" s="29" t="s">
        <v>3520</v>
      </c>
      <c r="D2137" s="29" t="s">
        <v>656</v>
      </c>
      <c r="E2137" s="29" t="n">
        <v>1</v>
      </c>
      <c r="F2137" s="29" t="s">
        <v>268</v>
      </c>
      <c r="G2137" s="29" t="s">
        <v>4135</v>
      </c>
      <c r="H2137" s="30" t="n">
        <v>760</v>
      </c>
      <c r="I2137" s="31" t="n">
        <v>46272</v>
      </c>
      <c r="J2137" s="30" t="n">
        <v>760</v>
      </c>
      <c r="K2137" s="29" t="s">
        <v>120</v>
      </c>
      <c r="L2137" s="29" t="s">
        <v>126</v>
      </c>
      <c r="M2137" s="29"/>
      <c r="N2137" s="29" t="s">
        <v>122</v>
      </c>
      <c r="O2137" s="31" t="n">
        <v>46816</v>
      </c>
      <c r="P2137" s="29" t="s">
        <v>123</v>
      </c>
      <c r="Q2137" s="29" t="n">
        <f aca="false">IFERROR(VALUE(L2137),"")</f>
        <v>13</v>
      </c>
      <c r="R2137" s="29" t="n">
        <f aca="true">IF(O2137="","",O2137-TODAY())</f>
        <v>531</v>
      </c>
      <c r="S2137" s="29" t="str">
        <f aca="false">IF(C2137="&lt;&lt; vazio &gt;&gt;","VAZIA",IF(AND(O2137&lt;&gt;"",R2137&lt;0),"VENCIDO",IF(AND(O2137&lt;&gt;"",R2137&lt;=Parametros!$B$10),"PRÓX. VENCIMENTO",IF(F2137="Q","QUALIDADE",IF(F2137="S","BLOQUEADO",IF(F2137="R","RESTRITO/DEVOLUÇÃO",IF(OR(N2137="QUAR",N2137="QRES"),"QUARENTENA",IF(OR(B2137="DESCARTE",B2137="DEVOLUÇÃO"),"DESCARTE/DEVOLUÇÃO",IF(AND(D2137="",K2137&lt;&gt;""),"SEM LOTE",IF(AND(Q2137&lt;&gt;"",Q2137&gt;=Parametros!$B$11),"PARADO/SEM GIRO","OK"))))))))))</f>
        <v>QUALIDADE</v>
      </c>
      <c r="T2137" s="29" t="str">
        <f aca="false">IF(AND($S2137="PARADO/SEM GIRO",$K2137="KG",OR(Painel!$B$5="(Todos)",A2137=Painel!$B$5)*OR(Painel!$E$5="(Todos)",P2137=Painel!$E$5)),$J2137+ROW()/10000000,"")</f>
        <v/>
      </c>
      <c r="U2137" s="29" t="str">
        <f aca="false">IF(AND($S2137="VENCIDO",$K2137="KG",OR(Painel!$B$5="(Todos)",A2137=Painel!$B$5)*OR(Painel!$E$5="(Todos)",P2137=Painel!$E$5)),$J2137+ROW()/10000000,"")</f>
        <v/>
      </c>
    </row>
    <row r="2138" customFormat="false" ht="15" hidden="false" customHeight="false" outlineLevel="0" collapsed="false">
      <c r="A2138" s="29" t="s">
        <v>53</v>
      </c>
      <c r="B2138" s="29" t="s">
        <v>4136</v>
      </c>
      <c r="C2138" s="29" t="s">
        <v>410</v>
      </c>
      <c r="D2138" s="29" t="s">
        <v>411</v>
      </c>
      <c r="E2138" s="29" t="n">
        <v>1</v>
      </c>
      <c r="F2138" s="29"/>
      <c r="G2138" s="29" t="s">
        <v>4137</v>
      </c>
      <c r="H2138" s="30" t="n">
        <v>288</v>
      </c>
      <c r="I2138" s="31" t="n">
        <v>46233</v>
      </c>
      <c r="J2138" s="30" t="n">
        <v>288</v>
      </c>
      <c r="K2138" s="29" t="s">
        <v>120</v>
      </c>
      <c r="L2138" s="29" t="s">
        <v>1636</v>
      </c>
      <c r="M2138" s="29"/>
      <c r="N2138" s="29" t="s">
        <v>122</v>
      </c>
      <c r="O2138" s="31" t="n">
        <v>46608</v>
      </c>
      <c r="P2138" s="29" t="s">
        <v>123</v>
      </c>
      <c r="Q2138" s="29" t="n">
        <f aca="false">IFERROR(VALUE(L2138),"")</f>
        <v>52</v>
      </c>
      <c r="R2138" s="29" t="n">
        <f aca="true">IF(O2138="","",O2138-TODAY())</f>
        <v>323</v>
      </c>
      <c r="S2138" s="29" t="str">
        <f aca="false">IF(C2138="&lt;&lt; vazio &gt;&gt;","VAZIA",IF(AND(O2138&lt;&gt;"",R2138&lt;0),"VENCIDO",IF(AND(O2138&lt;&gt;"",R2138&lt;=Parametros!$B$10),"PRÓX. VENCIMENTO",IF(F2138="Q","QUALIDADE",IF(F2138="S","BLOQUEADO",IF(F2138="R","RESTRITO/DEVOLUÇÃO",IF(OR(N2138="QUAR",N2138="QRES"),"QUARENTENA",IF(OR(B2138="DESCARTE",B2138="DEVOLUÇÃO"),"DESCARTE/DEVOLUÇÃO",IF(AND(D2138="",K2138&lt;&gt;""),"SEM LOTE",IF(AND(Q2138&lt;&gt;"",Q2138&gt;=Parametros!$B$11),"PARADO/SEM GIRO","OK"))))))))))</f>
        <v>OK</v>
      </c>
      <c r="T2138" s="29" t="str">
        <f aca="false">IF(AND($S2138="PARADO/SEM GIRO",$K2138="KG",OR(Painel!$B$5="(Todos)",A2138=Painel!$B$5)*OR(Painel!$E$5="(Todos)",P2138=Painel!$E$5)),$J2138+ROW()/10000000,"")</f>
        <v/>
      </c>
      <c r="U2138" s="29" t="str">
        <f aca="false">IF(AND($S2138="VENCIDO",$K2138="KG",OR(Painel!$B$5="(Todos)",A2138=Painel!$B$5)*OR(Painel!$E$5="(Todos)",P2138=Painel!$E$5)),$J2138+ROW()/10000000,"")</f>
        <v/>
      </c>
    </row>
    <row r="2139" customFormat="false" ht="15" hidden="false" customHeight="false" outlineLevel="0" collapsed="false">
      <c r="A2139" s="29" t="s">
        <v>53</v>
      </c>
      <c r="B2139" s="29" t="s">
        <v>4138</v>
      </c>
      <c r="C2139" s="29" t="s">
        <v>325</v>
      </c>
      <c r="D2139" s="29" t="s">
        <v>1062</v>
      </c>
      <c r="E2139" s="29" t="n">
        <v>1</v>
      </c>
      <c r="F2139" s="29" t="s">
        <v>268</v>
      </c>
      <c r="G2139" s="29" t="s">
        <v>4139</v>
      </c>
      <c r="H2139" s="30" t="n">
        <v>1102.5</v>
      </c>
      <c r="I2139" s="31" t="n">
        <v>46278</v>
      </c>
      <c r="J2139" s="30" t="n">
        <v>1102.5</v>
      </c>
      <c r="K2139" s="29" t="s">
        <v>120</v>
      </c>
      <c r="L2139" s="29" t="s">
        <v>328</v>
      </c>
      <c r="M2139" s="29"/>
      <c r="N2139" s="29" t="s">
        <v>122</v>
      </c>
      <c r="O2139" s="31" t="n">
        <v>46643</v>
      </c>
      <c r="P2139" s="29" t="s">
        <v>123</v>
      </c>
      <c r="Q2139" s="29" t="n">
        <f aca="false">IFERROR(VALUE(L2139),"")</f>
        <v>7</v>
      </c>
      <c r="R2139" s="29" t="n">
        <f aca="true">IF(O2139="","",O2139-TODAY())</f>
        <v>358</v>
      </c>
      <c r="S2139" s="29" t="str">
        <f aca="false">IF(C2139="&lt;&lt; vazio &gt;&gt;","VAZIA",IF(AND(O2139&lt;&gt;"",R2139&lt;0),"VENCIDO",IF(AND(O2139&lt;&gt;"",R2139&lt;=Parametros!$B$10),"PRÓX. VENCIMENTO",IF(F2139="Q","QUALIDADE",IF(F2139="S","BLOQUEADO",IF(F2139="R","RESTRITO/DEVOLUÇÃO",IF(OR(N2139="QUAR",N2139="QRES"),"QUARENTENA",IF(OR(B2139="DESCARTE",B2139="DEVOLUÇÃO"),"DESCARTE/DEVOLUÇÃO",IF(AND(D2139="",K2139&lt;&gt;""),"SEM LOTE",IF(AND(Q2139&lt;&gt;"",Q2139&gt;=Parametros!$B$11),"PARADO/SEM GIRO","OK"))))))))))</f>
        <v>QUALIDADE</v>
      </c>
      <c r="T2139" s="29" t="str">
        <f aca="false">IF(AND($S2139="PARADO/SEM GIRO",$K2139="KG",OR(Painel!$B$5="(Todos)",A2139=Painel!$B$5)*OR(Painel!$E$5="(Todos)",P2139=Painel!$E$5)),$J2139+ROW()/10000000,"")</f>
        <v/>
      </c>
      <c r="U2139" s="29" t="str">
        <f aca="false">IF(AND($S2139="VENCIDO",$K2139="KG",OR(Painel!$B$5="(Todos)",A2139=Painel!$B$5)*OR(Painel!$E$5="(Todos)",P2139=Painel!$E$5)),$J2139+ROW()/10000000,"")</f>
        <v/>
      </c>
    </row>
    <row r="2140" customFormat="false" ht="15" hidden="false" customHeight="false" outlineLevel="0" collapsed="false">
      <c r="A2140" s="29" t="s">
        <v>53</v>
      </c>
      <c r="B2140" s="29" t="s">
        <v>4140</v>
      </c>
      <c r="C2140" s="29" t="s">
        <v>320</v>
      </c>
      <c r="D2140" s="29" t="s">
        <v>584</v>
      </c>
      <c r="E2140" s="29" t="n">
        <v>1</v>
      </c>
      <c r="F2140" s="29"/>
      <c r="G2140" s="29" t="s">
        <v>4141</v>
      </c>
      <c r="H2140" s="30" t="n">
        <v>700</v>
      </c>
      <c r="I2140" s="31" t="n">
        <v>46280</v>
      </c>
      <c r="J2140" s="30" t="n">
        <v>700</v>
      </c>
      <c r="K2140" s="29" t="s">
        <v>120</v>
      </c>
      <c r="L2140" s="29" t="s">
        <v>144</v>
      </c>
      <c r="M2140" s="29"/>
      <c r="N2140" s="29" t="s">
        <v>122</v>
      </c>
      <c r="O2140" s="31" t="n">
        <v>46820</v>
      </c>
      <c r="P2140" s="29" t="s">
        <v>123</v>
      </c>
      <c r="Q2140" s="29" t="n">
        <f aca="false">IFERROR(VALUE(L2140),"")</f>
        <v>5</v>
      </c>
      <c r="R2140" s="29" t="n">
        <f aca="true">IF(O2140="","",O2140-TODAY())</f>
        <v>535</v>
      </c>
      <c r="S2140" s="29" t="str">
        <f aca="false">IF(C2140="&lt;&lt; vazio &gt;&gt;","VAZIA",IF(AND(O2140&lt;&gt;"",R2140&lt;0),"VENCIDO",IF(AND(O2140&lt;&gt;"",R2140&lt;=Parametros!$B$10),"PRÓX. VENCIMENTO",IF(F2140="Q","QUALIDADE",IF(F2140="S","BLOQUEADO",IF(F2140="R","RESTRITO/DEVOLUÇÃO",IF(OR(N2140="QUAR",N2140="QRES"),"QUARENTENA",IF(OR(B2140="DESCARTE",B2140="DEVOLUÇÃO"),"DESCARTE/DEVOLUÇÃO",IF(AND(D2140="",K2140&lt;&gt;""),"SEM LOTE",IF(AND(Q2140&lt;&gt;"",Q2140&gt;=Parametros!$B$11),"PARADO/SEM GIRO","OK"))))))))))</f>
        <v>OK</v>
      </c>
      <c r="T2140" s="29" t="str">
        <f aca="false">IF(AND($S2140="PARADO/SEM GIRO",$K2140="KG",OR(Painel!$B$5="(Todos)",A2140=Painel!$B$5)*OR(Painel!$E$5="(Todos)",P2140=Painel!$E$5)),$J2140+ROW()/10000000,"")</f>
        <v/>
      </c>
      <c r="U2140" s="29" t="str">
        <f aca="false">IF(AND($S2140="VENCIDO",$K2140="KG",OR(Painel!$B$5="(Todos)",A2140=Painel!$B$5)*OR(Painel!$E$5="(Todos)",P2140=Painel!$E$5)),$J2140+ROW()/10000000,"")</f>
        <v/>
      </c>
    </row>
    <row r="2141" customFormat="false" ht="15" hidden="false" customHeight="false" outlineLevel="0" collapsed="false">
      <c r="A2141" s="29" t="s">
        <v>53</v>
      </c>
      <c r="B2141" s="29" t="s">
        <v>4142</v>
      </c>
      <c r="C2141" s="29" t="s">
        <v>154</v>
      </c>
      <c r="D2141" s="29" t="s">
        <v>155</v>
      </c>
      <c r="E2141" s="29" t="n">
        <v>1</v>
      </c>
      <c r="F2141" s="29"/>
      <c r="G2141" s="29" t="s">
        <v>4143</v>
      </c>
      <c r="H2141" s="30" t="n">
        <v>727.2</v>
      </c>
      <c r="I2141" s="31" t="n">
        <v>46218</v>
      </c>
      <c r="J2141" s="30" t="n">
        <v>727.2</v>
      </c>
      <c r="K2141" s="29" t="s">
        <v>120</v>
      </c>
      <c r="L2141" s="29" t="s">
        <v>1605</v>
      </c>
      <c r="M2141" s="29"/>
      <c r="N2141" s="29" t="s">
        <v>122</v>
      </c>
      <c r="O2141" s="31" t="n">
        <v>46762</v>
      </c>
      <c r="P2141" s="29" t="s">
        <v>123</v>
      </c>
      <c r="Q2141" s="29" t="n">
        <f aca="false">IFERROR(VALUE(L2141),"")</f>
        <v>67</v>
      </c>
      <c r="R2141" s="29" t="n">
        <f aca="true">IF(O2141="","",O2141-TODAY())</f>
        <v>477</v>
      </c>
      <c r="S2141" s="29" t="str">
        <f aca="false">IF(C2141="&lt;&lt; vazio &gt;&gt;","VAZIA",IF(AND(O2141&lt;&gt;"",R2141&lt;0),"VENCIDO",IF(AND(O2141&lt;&gt;"",R2141&lt;=Parametros!$B$10),"PRÓX. VENCIMENTO",IF(F2141="Q","QUALIDADE",IF(F2141="S","BLOQUEADO",IF(F2141="R","RESTRITO/DEVOLUÇÃO",IF(OR(N2141="QUAR",N2141="QRES"),"QUARENTENA",IF(OR(B2141="DESCARTE",B2141="DEVOLUÇÃO"),"DESCARTE/DEVOLUÇÃO",IF(AND(D2141="",K2141&lt;&gt;""),"SEM LOTE",IF(AND(Q2141&lt;&gt;"",Q2141&gt;=Parametros!$B$11),"PARADO/SEM GIRO","OK"))))))))))</f>
        <v>OK</v>
      </c>
      <c r="T2141" s="29" t="str">
        <f aca="false">IF(AND($S2141="PARADO/SEM GIRO",$K2141="KG",OR(Painel!$B$5="(Todos)",A2141=Painel!$B$5)*OR(Painel!$E$5="(Todos)",P2141=Painel!$E$5)),$J2141+ROW()/10000000,"")</f>
        <v/>
      </c>
      <c r="U2141" s="29" t="str">
        <f aca="false">IF(AND($S2141="VENCIDO",$K2141="KG",OR(Painel!$B$5="(Todos)",A2141=Painel!$B$5)*OR(Painel!$E$5="(Todos)",P2141=Painel!$E$5)),$J2141+ROW()/10000000,"")</f>
        <v/>
      </c>
    </row>
    <row r="2142" customFormat="false" ht="15" hidden="false" customHeight="false" outlineLevel="0" collapsed="false">
      <c r="A2142" s="29" t="s">
        <v>53</v>
      </c>
      <c r="B2142" s="29" t="s">
        <v>4144</v>
      </c>
      <c r="C2142" s="29" t="s">
        <v>398</v>
      </c>
      <c r="D2142" s="29" t="s">
        <v>402</v>
      </c>
      <c r="E2142" s="29" t="n">
        <v>1</v>
      </c>
      <c r="F2142" s="29"/>
      <c r="G2142" s="29" t="s">
        <v>4145</v>
      </c>
      <c r="H2142" s="30" t="n">
        <v>1102.5</v>
      </c>
      <c r="I2142" s="31" t="n">
        <v>46280</v>
      </c>
      <c r="J2142" s="30" t="n">
        <v>1102.5</v>
      </c>
      <c r="K2142" s="29" t="s">
        <v>120</v>
      </c>
      <c r="L2142" s="29" t="s">
        <v>144</v>
      </c>
      <c r="M2142" s="29"/>
      <c r="N2142" s="29" t="s">
        <v>122</v>
      </c>
      <c r="O2142" s="31" t="n">
        <v>46641</v>
      </c>
      <c r="P2142" s="29" t="s">
        <v>123</v>
      </c>
      <c r="Q2142" s="29" t="n">
        <f aca="false">IFERROR(VALUE(L2142),"")</f>
        <v>5</v>
      </c>
      <c r="R2142" s="29" t="n">
        <f aca="true">IF(O2142="","",O2142-TODAY())</f>
        <v>356</v>
      </c>
      <c r="S2142" s="29" t="str">
        <f aca="false">IF(C2142="&lt;&lt; vazio &gt;&gt;","VAZIA",IF(AND(O2142&lt;&gt;"",R2142&lt;0),"VENCIDO",IF(AND(O2142&lt;&gt;"",R2142&lt;=Parametros!$B$10),"PRÓX. VENCIMENTO",IF(F2142="Q","QUALIDADE",IF(F2142="S","BLOQUEADO",IF(F2142="R","RESTRITO/DEVOLUÇÃO",IF(OR(N2142="QUAR",N2142="QRES"),"QUARENTENA",IF(OR(B2142="DESCARTE",B2142="DEVOLUÇÃO"),"DESCARTE/DEVOLUÇÃO",IF(AND(D2142="",K2142&lt;&gt;""),"SEM LOTE",IF(AND(Q2142&lt;&gt;"",Q2142&gt;=Parametros!$B$11),"PARADO/SEM GIRO","OK"))))))))))</f>
        <v>OK</v>
      </c>
      <c r="T2142" s="29" t="str">
        <f aca="false">IF(AND($S2142="PARADO/SEM GIRO",$K2142="KG",OR(Painel!$B$5="(Todos)",A2142=Painel!$B$5)*OR(Painel!$E$5="(Todos)",P2142=Painel!$E$5)),$J2142+ROW()/10000000,"")</f>
        <v/>
      </c>
      <c r="U2142" s="29" t="str">
        <f aca="false">IF(AND($S2142="VENCIDO",$K2142="KG",OR(Painel!$B$5="(Todos)",A2142=Painel!$B$5)*OR(Painel!$E$5="(Todos)",P2142=Painel!$E$5)),$J2142+ROW()/10000000,"")</f>
        <v/>
      </c>
    </row>
    <row r="2143" customFormat="false" ht="15" hidden="false" customHeight="false" outlineLevel="0" collapsed="false">
      <c r="A2143" s="29" t="s">
        <v>53</v>
      </c>
      <c r="B2143" s="29" t="s">
        <v>4146</v>
      </c>
      <c r="C2143" s="29" t="s">
        <v>768</v>
      </c>
      <c r="D2143" s="29" t="s">
        <v>961</v>
      </c>
      <c r="E2143" s="29" t="n">
        <v>1</v>
      </c>
      <c r="F2143" s="29"/>
      <c r="G2143" s="29" t="s">
        <v>4147</v>
      </c>
      <c r="H2143" s="30" t="n">
        <v>800</v>
      </c>
      <c r="I2143" s="31" t="n">
        <v>46261</v>
      </c>
      <c r="J2143" s="30" t="n">
        <v>800</v>
      </c>
      <c r="K2143" s="29" t="s">
        <v>120</v>
      </c>
      <c r="L2143" s="29" t="s">
        <v>938</v>
      </c>
      <c r="M2143" s="29"/>
      <c r="N2143" s="29" t="s">
        <v>122</v>
      </c>
      <c r="O2143" s="31" t="n">
        <v>46620</v>
      </c>
      <c r="P2143" s="29" t="s">
        <v>123</v>
      </c>
      <c r="Q2143" s="29" t="n">
        <f aca="false">IFERROR(VALUE(L2143),"")</f>
        <v>24</v>
      </c>
      <c r="R2143" s="29" t="n">
        <f aca="true">IF(O2143="","",O2143-TODAY())</f>
        <v>335</v>
      </c>
      <c r="S2143" s="29" t="str">
        <f aca="false">IF(C2143="&lt;&lt; vazio &gt;&gt;","VAZIA",IF(AND(O2143&lt;&gt;"",R2143&lt;0),"VENCIDO",IF(AND(O2143&lt;&gt;"",R2143&lt;=Parametros!$B$10),"PRÓX. VENCIMENTO",IF(F2143="Q","QUALIDADE",IF(F2143="S","BLOQUEADO",IF(F2143="R","RESTRITO/DEVOLUÇÃO",IF(OR(N2143="QUAR",N2143="QRES"),"QUARENTENA",IF(OR(B2143="DESCARTE",B2143="DEVOLUÇÃO"),"DESCARTE/DEVOLUÇÃO",IF(AND(D2143="",K2143&lt;&gt;""),"SEM LOTE",IF(AND(Q2143&lt;&gt;"",Q2143&gt;=Parametros!$B$11),"PARADO/SEM GIRO","OK"))))))))))</f>
        <v>OK</v>
      </c>
      <c r="T2143" s="29" t="str">
        <f aca="false">IF(AND($S2143="PARADO/SEM GIRO",$K2143="KG",OR(Painel!$B$5="(Todos)",A2143=Painel!$B$5)*OR(Painel!$E$5="(Todos)",P2143=Painel!$E$5)),$J2143+ROW()/10000000,"")</f>
        <v/>
      </c>
      <c r="U2143" s="29" t="str">
        <f aca="false">IF(AND($S2143="VENCIDO",$K2143="KG",OR(Painel!$B$5="(Todos)",A2143=Painel!$B$5)*OR(Painel!$E$5="(Todos)",P2143=Painel!$E$5)),$J2143+ROW()/10000000,"")</f>
        <v/>
      </c>
    </row>
    <row r="2144" customFormat="false" ht="15" hidden="false" customHeight="false" outlineLevel="0" collapsed="false">
      <c r="A2144" s="29" t="s">
        <v>53</v>
      </c>
      <c r="B2144" s="29" t="s">
        <v>4148</v>
      </c>
      <c r="C2144" s="29" t="s">
        <v>768</v>
      </c>
      <c r="D2144" s="29" t="s">
        <v>961</v>
      </c>
      <c r="E2144" s="29" t="n">
        <v>1</v>
      </c>
      <c r="F2144" s="29"/>
      <c r="G2144" s="29" t="s">
        <v>4149</v>
      </c>
      <c r="H2144" s="30" t="n">
        <v>800</v>
      </c>
      <c r="I2144" s="31" t="n">
        <v>46261</v>
      </c>
      <c r="J2144" s="30" t="n">
        <v>800</v>
      </c>
      <c r="K2144" s="29" t="s">
        <v>120</v>
      </c>
      <c r="L2144" s="29" t="s">
        <v>938</v>
      </c>
      <c r="M2144" s="29"/>
      <c r="N2144" s="29" t="s">
        <v>122</v>
      </c>
      <c r="O2144" s="31" t="n">
        <v>46620</v>
      </c>
      <c r="P2144" s="29" t="s">
        <v>123</v>
      </c>
      <c r="Q2144" s="29" t="n">
        <f aca="false">IFERROR(VALUE(L2144),"")</f>
        <v>24</v>
      </c>
      <c r="R2144" s="29" t="n">
        <f aca="true">IF(O2144="","",O2144-TODAY())</f>
        <v>335</v>
      </c>
      <c r="S2144" s="29" t="str">
        <f aca="false">IF(C2144="&lt;&lt; vazio &gt;&gt;","VAZIA",IF(AND(O2144&lt;&gt;"",R2144&lt;0),"VENCIDO",IF(AND(O2144&lt;&gt;"",R2144&lt;=Parametros!$B$10),"PRÓX. VENCIMENTO",IF(F2144="Q","QUALIDADE",IF(F2144="S","BLOQUEADO",IF(F2144="R","RESTRITO/DEVOLUÇÃO",IF(OR(N2144="QUAR",N2144="QRES"),"QUARENTENA",IF(OR(B2144="DESCARTE",B2144="DEVOLUÇÃO"),"DESCARTE/DEVOLUÇÃO",IF(AND(D2144="",K2144&lt;&gt;""),"SEM LOTE",IF(AND(Q2144&lt;&gt;"",Q2144&gt;=Parametros!$B$11),"PARADO/SEM GIRO","OK"))))))))))</f>
        <v>OK</v>
      </c>
      <c r="T2144" s="29" t="str">
        <f aca="false">IF(AND($S2144="PARADO/SEM GIRO",$K2144="KG",OR(Painel!$B$5="(Todos)",A2144=Painel!$B$5)*OR(Painel!$E$5="(Todos)",P2144=Painel!$E$5)),$J2144+ROW()/10000000,"")</f>
        <v/>
      </c>
      <c r="U2144" s="29" t="str">
        <f aca="false">IF(AND($S2144="VENCIDO",$K2144="KG",OR(Painel!$B$5="(Todos)",A2144=Painel!$B$5)*OR(Painel!$E$5="(Todos)",P2144=Painel!$E$5)),$J2144+ROW()/10000000,"")</f>
        <v/>
      </c>
    </row>
    <row r="2145" customFormat="false" ht="15" hidden="false" customHeight="false" outlineLevel="0" collapsed="false">
      <c r="A2145" s="29" t="s">
        <v>53</v>
      </c>
      <c r="B2145" s="29" t="s">
        <v>4150</v>
      </c>
      <c r="C2145" s="29" t="s">
        <v>691</v>
      </c>
      <c r="D2145" s="29" t="s">
        <v>4151</v>
      </c>
      <c r="E2145" s="29" t="n">
        <v>1</v>
      </c>
      <c r="F2145" s="29"/>
      <c r="G2145" s="29" t="s">
        <v>4152</v>
      </c>
      <c r="H2145" s="30" t="n">
        <v>480</v>
      </c>
      <c r="I2145" s="31" t="n">
        <v>46147</v>
      </c>
      <c r="J2145" s="30" t="n">
        <v>480</v>
      </c>
      <c r="K2145" s="29" t="s">
        <v>120</v>
      </c>
      <c r="L2145" s="29" t="s">
        <v>4153</v>
      </c>
      <c r="M2145" s="29"/>
      <c r="N2145" s="29" t="s">
        <v>122</v>
      </c>
      <c r="O2145" s="31" t="n">
        <v>46507</v>
      </c>
      <c r="P2145" s="29" t="s">
        <v>123</v>
      </c>
      <c r="Q2145" s="29" t="n">
        <f aca="false">IFERROR(VALUE(L2145),"")</f>
        <v>138</v>
      </c>
      <c r="R2145" s="29" t="n">
        <f aca="true">IF(O2145="","",O2145-TODAY())</f>
        <v>222</v>
      </c>
      <c r="S2145" s="29" t="str">
        <f aca="false">IF(C2145="&lt;&lt; vazio &gt;&gt;","VAZIA",IF(AND(O2145&lt;&gt;"",R2145&lt;0),"VENCIDO",IF(AND(O2145&lt;&gt;"",R2145&lt;=Parametros!$B$10),"PRÓX. VENCIMENTO",IF(F2145="Q","QUALIDADE",IF(F2145="S","BLOQUEADO",IF(F2145="R","RESTRITO/DEVOLUÇÃO",IF(OR(N2145="QUAR",N2145="QRES"),"QUARENTENA",IF(OR(B2145="DESCARTE",B2145="DEVOLUÇÃO"),"DESCARTE/DEVOLUÇÃO",IF(AND(D2145="",K2145&lt;&gt;""),"SEM LOTE",IF(AND(Q2145&lt;&gt;"",Q2145&gt;=Parametros!$B$11),"PARADO/SEM GIRO","OK"))))))))))</f>
        <v>PARADO/SEM GIRO</v>
      </c>
      <c r="T2145" s="29" t="n">
        <f aca="false">IF(AND($S2145="PARADO/SEM GIRO",$K2145="KG",OR(Painel!$B$5="(Todos)",A2145=Painel!$B$5)*OR(Painel!$E$5="(Todos)",P2145=Painel!$E$5)),$J2145+ROW()/10000000,"")</f>
        <v>480.0002145</v>
      </c>
      <c r="U2145" s="29" t="str">
        <f aca="false">IF(AND($S2145="VENCIDO",$K2145="KG",OR(Painel!$B$5="(Todos)",A2145=Painel!$B$5)*OR(Painel!$E$5="(Todos)",P2145=Painel!$E$5)),$J2145+ROW()/10000000,"")</f>
        <v/>
      </c>
    </row>
    <row r="2146" customFormat="false" ht="15" hidden="false" customHeight="false" outlineLevel="0" collapsed="false">
      <c r="A2146" s="29" t="s">
        <v>53</v>
      </c>
      <c r="B2146" s="29" t="s">
        <v>4154</v>
      </c>
      <c r="C2146" s="29" t="s">
        <v>1292</v>
      </c>
      <c r="D2146" s="29" t="s">
        <v>1293</v>
      </c>
      <c r="E2146" s="29" t="n">
        <v>1</v>
      </c>
      <c r="F2146" s="29" t="s">
        <v>268</v>
      </c>
      <c r="G2146" s="29" t="s">
        <v>4155</v>
      </c>
      <c r="H2146" s="30" t="n">
        <v>800</v>
      </c>
      <c r="I2146" s="31" t="n">
        <v>46279</v>
      </c>
      <c r="J2146" s="30" t="n">
        <v>800</v>
      </c>
      <c r="K2146" s="29" t="s">
        <v>120</v>
      </c>
      <c r="L2146" s="29" t="s">
        <v>350</v>
      </c>
      <c r="M2146" s="29"/>
      <c r="N2146" s="29" t="s">
        <v>122</v>
      </c>
      <c r="O2146" s="31" t="n">
        <v>46826</v>
      </c>
      <c r="P2146" s="29" t="s">
        <v>123</v>
      </c>
      <c r="Q2146" s="29" t="n">
        <f aca="false">IFERROR(VALUE(L2146),"")</f>
        <v>6</v>
      </c>
      <c r="R2146" s="29" t="n">
        <f aca="true">IF(O2146="","",O2146-TODAY())</f>
        <v>541</v>
      </c>
      <c r="S2146" s="29" t="str">
        <f aca="false">IF(C2146="&lt;&lt; vazio &gt;&gt;","VAZIA",IF(AND(O2146&lt;&gt;"",R2146&lt;0),"VENCIDO",IF(AND(O2146&lt;&gt;"",R2146&lt;=Parametros!$B$10),"PRÓX. VENCIMENTO",IF(F2146="Q","QUALIDADE",IF(F2146="S","BLOQUEADO",IF(F2146="R","RESTRITO/DEVOLUÇÃO",IF(OR(N2146="QUAR",N2146="QRES"),"QUARENTENA",IF(OR(B2146="DESCARTE",B2146="DEVOLUÇÃO"),"DESCARTE/DEVOLUÇÃO",IF(AND(D2146="",K2146&lt;&gt;""),"SEM LOTE",IF(AND(Q2146&lt;&gt;"",Q2146&gt;=Parametros!$B$11),"PARADO/SEM GIRO","OK"))))))))))</f>
        <v>QUALIDADE</v>
      </c>
      <c r="T2146" s="29" t="str">
        <f aca="false">IF(AND($S2146="PARADO/SEM GIRO",$K2146="KG",OR(Painel!$B$5="(Todos)",A2146=Painel!$B$5)*OR(Painel!$E$5="(Todos)",P2146=Painel!$E$5)),$J2146+ROW()/10000000,"")</f>
        <v/>
      </c>
      <c r="U2146" s="29" t="str">
        <f aca="false">IF(AND($S2146="VENCIDO",$K2146="KG",OR(Painel!$B$5="(Todos)",A2146=Painel!$B$5)*OR(Painel!$E$5="(Todos)",P2146=Painel!$E$5)),$J2146+ROW()/10000000,"")</f>
        <v/>
      </c>
    </row>
    <row r="2147" customFormat="false" ht="15" hidden="false" customHeight="false" outlineLevel="0" collapsed="false">
      <c r="A2147" s="29" t="s">
        <v>53</v>
      </c>
      <c r="B2147" s="29" t="s">
        <v>4156</v>
      </c>
      <c r="C2147" s="29" t="s">
        <v>4157</v>
      </c>
      <c r="D2147" s="29" t="s">
        <v>4158</v>
      </c>
      <c r="E2147" s="29" t="n">
        <v>1</v>
      </c>
      <c r="F2147" s="29"/>
      <c r="G2147" s="29" t="s">
        <v>4159</v>
      </c>
      <c r="H2147" s="30" t="n">
        <v>200</v>
      </c>
      <c r="I2147" s="31" t="n">
        <v>46224</v>
      </c>
      <c r="J2147" s="30" t="n">
        <v>200</v>
      </c>
      <c r="K2147" s="29" t="s">
        <v>120</v>
      </c>
      <c r="L2147" s="29" t="s">
        <v>4160</v>
      </c>
      <c r="M2147" s="29"/>
      <c r="N2147" s="29" t="s">
        <v>122</v>
      </c>
      <c r="O2147" s="31" t="n">
        <v>46450</v>
      </c>
      <c r="P2147" s="29" t="s">
        <v>123</v>
      </c>
      <c r="Q2147" s="29" t="n">
        <f aca="false">IFERROR(VALUE(L2147),"")</f>
        <v>61</v>
      </c>
      <c r="R2147" s="29" t="n">
        <f aca="true">IF(O2147="","",O2147-TODAY())</f>
        <v>165</v>
      </c>
      <c r="S2147" s="29" t="str">
        <f aca="false">IF(C2147="&lt;&lt; vazio &gt;&gt;","VAZIA",IF(AND(O2147&lt;&gt;"",R2147&lt;0),"VENCIDO",IF(AND(O2147&lt;&gt;"",R2147&lt;=Parametros!$B$10),"PRÓX. VENCIMENTO",IF(F2147="Q","QUALIDADE",IF(F2147="S","BLOQUEADO",IF(F2147="R","RESTRITO/DEVOLUÇÃO",IF(OR(N2147="QUAR",N2147="QRES"),"QUARENTENA",IF(OR(B2147="DESCARTE",B2147="DEVOLUÇÃO"),"DESCARTE/DEVOLUÇÃO",IF(AND(D2147="",K2147&lt;&gt;""),"SEM LOTE",IF(AND(Q2147&lt;&gt;"",Q2147&gt;=Parametros!$B$11),"PARADO/SEM GIRO","OK"))))))))))</f>
        <v>OK</v>
      </c>
      <c r="T2147" s="29" t="str">
        <f aca="false">IF(AND($S2147="PARADO/SEM GIRO",$K2147="KG",OR(Painel!$B$5="(Todos)",A2147=Painel!$B$5)*OR(Painel!$E$5="(Todos)",P2147=Painel!$E$5)),$J2147+ROW()/10000000,"")</f>
        <v/>
      </c>
      <c r="U2147" s="29" t="str">
        <f aca="false">IF(AND($S2147="VENCIDO",$K2147="KG",OR(Painel!$B$5="(Todos)",A2147=Painel!$B$5)*OR(Painel!$E$5="(Todos)",P2147=Painel!$E$5)),$J2147+ROW()/10000000,"")</f>
        <v/>
      </c>
    </row>
    <row r="2148" customFormat="false" ht="15" hidden="false" customHeight="false" outlineLevel="0" collapsed="false">
      <c r="A2148" s="29" t="s">
        <v>53</v>
      </c>
      <c r="B2148" s="29" t="s">
        <v>4161</v>
      </c>
      <c r="C2148" s="29" t="s">
        <v>369</v>
      </c>
      <c r="D2148" s="29" t="s">
        <v>4162</v>
      </c>
      <c r="E2148" s="29" t="n">
        <v>1</v>
      </c>
      <c r="F2148" s="29" t="s">
        <v>137</v>
      </c>
      <c r="G2148" s="29" t="s">
        <v>4163</v>
      </c>
      <c r="H2148" s="30" t="n">
        <v>404</v>
      </c>
      <c r="I2148" s="31" t="n">
        <v>46271</v>
      </c>
      <c r="J2148" s="30" t="n">
        <v>404</v>
      </c>
      <c r="K2148" s="29" t="s">
        <v>120</v>
      </c>
      <c r="L2148" s="29" t="s">
        <v>221</v>
      </c>
      <c r="M2148" s="29"/>
      <c r="N2148" s="29" t="s">
        <v>134</v>
      </c>
      <c r="O2148" s="31" t="n">
        <v>46287</v>
      </c>
      <c r="P2148" s="29" t="s">
        <v>123</v>
      </c>
      <c r="Q2148" s="29" t="n">
        <f aca="false">IFERROR(VALUE(L2148),"")</f>
        <v>14</v>
      </c>
      <c r="R2148" s="29" t="n">
        <f aca="true">IF(O2148="","",O2148-TODAY())</f>
        <v>2</v>
      </c>
      <c r="S2148" s="29" t="str">
        <f aca="false">IF(C2148="&lt;&lt; vazio &gt;&gt;","VAZIA",IF(AND(O2148&lt;&gt;"",R2148&lt;0),"VENCIDO",IF(AND(O2148&lt;&gt;"",R2148&lt;=Parametros!$B$10),"PRÓX. VENCIMENTO",IF(F2148="Q","QUALIDADE",IF(F2148="S","BLOQUEADO",IF(F2148="R","RESTRITO/DEVOLUÇÃO",IF(OR(N2148="QUAR",N2148="QRES"),"QUARENTENA",IF(OR(B2148="DESCARTE",B2148="DEVOLUÇÃO"),"DESCARTE/DEVOLUÇÃO",IF(AND(D2148="",K2148&lt;&gt;""),"SEM LOTE",IF(AND(Q2148&lt;&gt;"",Q2148&gt;=Parametros!$B$11),"PARADO/SEM GIRO","OK"))))))))))</f>
        <v>PRÓX. VENCIMENTO</v>
      </c>
      <c r="T2148" s="29" t="str">
        <f aca="false">IF(AND($S2148="PARADO/SEM GIRO",$K2148="KG",OR(Painel!$B$5="(Todos)",A2148=Painel!$B$5)*OR(Painel!$E$5="(Todos)",P2148=Painel!$E$5)),$J2148+ROW()/10000000,"")</f>
        <v/>
      </c>
      <c r="U2148" s="29" t="str">
        <f aca="false">IF(AND($S2148="VENCIDO",$K2148="KG",OR(Painel!$B$5="(Todos)",A2148=Painel!$B$5)*OR(Painel!$E$5="(Todos)",P2148=Painel!$E$5)),$J2148+ROW()/10000000,"")</f>
        <v/>
      </c>
    </row>
    <row r="2149" customFormat="false" ht="15" hidden="false" customHeight="false" outlineLevel="0" collapsed="false">
      <c r="A2149" s="29" t="s">
        <v>53</v>
      </c>
      <c r="B2149" s="29" t="s">
        <v>4164</v>
      </c>
      <c r="C2149" s="29" t="s">
        <v>250</v>
      </c>
      <c r="D2149" s="29" t="s">
        <v>757</v>
      </c>
      <c r="E2149" s="29" t="n">
        <v>1</v>
      </c>
      <c r="F2149" s="29"/>
      <c r="G2149" s="29" t="s">
        <v>4165</v>
      </c>
      <c r="H2149" s="30" t="n">
        <v>1000</v>
      </c>
      <c r="I2149" s="31" t="n">
        <v>46274</v>
      </c>
      <c r="J2149" s="30" t="n">
        <v>1000</v>
      </c>
      <c r="K2149" s="29" t="s">
        <v>120</v>
      </c>
      <c r="L2149" s="29" t="s">
        <v>138</v>
      </c>
      <c r="M2149" s="29"/>
      <c r="N2149" s="29" t="s">
        <v>122</v>
      </c>
      <c r="O2149" s="31" t="n">
        <v>46818</v>
      </c>
      <c r="P2149" s="29" t="s">
        <v>123</v>
      </c>
      <c r="Q2149" s="29" t="n">
        <f aca="false">IFERROR(VALUE(L2149),"")</f>
        <v>11</v>
      </c>
      <c r="R2149" s="29" t="n">
        <f aca="true">IF(O2149="","",O2149-TODAY())</f>
        <v>533</v>
      </c>
      <c r="S2149" s="29" t="str">
        <f aca="false">IF(C2149="&lt;&lt; vazio &gt;&gt;","VAZIA",IF(AND(O2149&lt;&gt;"",R2149&lt;0),"VENCIDO",IF(AND(O2149&lt;&gt;"",R2149&lt;=Parametros!$B$10),"PRÓX. VENCIMENTO",IF(F2149="Q","QUALIDADE",IF(F2149="S","BLOQUEADO",IF(F2149="R","RESTRITO/DEVOLUÇÃO",IF(OR(N2149="QUAR",N2149="QRES"),"QUARENTENA",IF(OR(B2149="DESCARTE",B2149="DEVOLUÇÃO"),"DESCARTE/DEVOLUÇÃO",IF(AND(D2149="",K2149&lt;&gt;""),"SEM LOTE",IF(AND(Q2149&lt;&gt;"",Q2149&gt;=Parametros!$B$11),"PARADO/SEM GIRO","OK"))))))))))</f>
        <v>OK</v>
      </c>
      <c r="T2149" s="29" t="str">
        <f aca="false">IF(AND($S2149="PARADO/SEM GIRO",$K2149="KG",OR(Painel!$B$5="(Todos)",A2149=Painel!$B$5)*OR(Painel!$E$5="(Todos)",P2149=Painel!$E$5)),$J2149+ROW()/10000000,"")</f>
        <v/>
      </c>
      <c r="U2149" s="29" t="str">
        <f aca="false">IF(AND($S2149="VENCIDO",$K2149="KG",OR(Painel!$B$5="(Todos)",A2149=Painel!$B$5)*OR(Painel!$E$5="(Todos)",P2149=Painel!$E$5)),$J2149+ROW()/10000000,"")</f>
        <v/>
      </c>
    </row>
    <row r="2150" customFormat="false" ht="15" hidden="false" customHeight="false" outlineLevel="0" collapsed="false">
      <c r="A2150" s="29" t="s">
        <v>53</v>
      </c>
      <c r="B2150" s="29" t="s">
        <v>4166</v>
      </c>
      <c r="C2150" s="29" t="s">
        <v>2833</v>
      </c>
      <c r="D2150" s="29" t="s">
        <v>4167</v>
      </c>
      <c r="E2150" s="29" t="n">
        <v>1</v>
      </c>
      <c r="F2150" s="29"/>
      <c r="G2150" s="29" t="s">
        <v>4168</v>
      </c>
      <c r="H2150" s="30" t="n">
        <v>800</v>
      </c>
      <c r="I2150" s="31" t="n">
        <v>46034</v>
      </c>
      <c r="J2150" s="30" t="n">
        <v>800</v>
      </c>
      <c r="K2150" s="29" t="s">
        <v>120</v>
      </c>
      <c r="L2150" s="29" t="s">
        <v>4169</v>
      </c>
      <c r="M2150" s="29"/>
      <c r="N2150" s="29" t="s">
        <v>122</v>
      </c>
      <c r="O2150" s="31" t="n">
        <v>46759</v>
      </c>
      <c r="P2150" s="29" t="s">
        <v>123</v>
      </c>
      <c r="Q2150" s="29" t="n">
        <f aca="false">IFERROR(VALUE(L2150),"")</f>
        <v>251</v>
      </c>
      <c r="R2150" s="29" t="n">
        <f aca="true">IF(O2150="","",O2150-TODAY())</f>
        <v>474</v>
      </c>
      <c r="S2150" s="29" t="str">
        <f aca="false">IF(C2150="&lt;&lt; vazio &gt;&gt;","VAZIA",IF(AND(O2150&lt;&gt;"",R2150&lt;0),"VENCIDO",IF(AND(O2150&lt;&gt;"",R2150&lt;=Parametros!$B$10),"PRÓX. VENCIMENTO",IF(F2150="Q","QUALIDADE",IF(F2150="S","BLOQUEADO",IF(F2150="R","RESTRITO/DEVOLUÇÃO",IF(OR(N2150="QUAR",N2150="QRES"),"QUARENTENA",IF(OR(B2150="DESCARTE",B2150="DEVOLUÇÃO"),"DESCARTE/DEVOLUÇÃO",IF(AND(D2150="",K2150&lt;&gt;""),"SEM LOTE",IF(AND(Q2150&lt;&gt;"",Q2150&gt;=Parametros!$B$11),"PARADO/SEM GIRO","OK"))))))))))</f>
        <v>PARADO/SEM GIRO</v>
      </c>
      <c r="T2150" s="29" t="n">
        <f aca="false">IF(AND($S2150="PARADO/SEM GIRO",$K2150="KG",OR(Painel!$B$5="(Todos)",A2150=Painel!$B$5)*OR(Painel!$E$5="(Todos)",P2150=Painel!$E$5)),$J2150+ROW()/10000000,"")</f>
        <v>800.000215</v>
      </c>
      <c r="U2150" s="29" t="str">
        <f aca="false">IF(AND($S2150="VENCIDO",$K2150="KG",OR(Painel!$B$5="(Todos)",A2150=Painel!$B$5)*OR(Painel!$E$5="(Todos)",P2150=Painel!$E$5)),$J2150+ROW()/10000000,"")</f>
        <v/>
      </c>
    </row>
    <row r="2151" customFormat="false" ht="15" hidden="false" customHeight="false" outlineLevel="0" collapsed="false">
      <c r="A2151" s="29" t="s">
        <v>53</v>
      </c>
      <c r="B2151" s="29" t="s">
        <v>4170</v>
      </c>
      <c r="C2151" s="29" t="s">
        <v>988</v>
      </c>
      <c r="D2151" s="29" t="s">
        <v>852</v>
      </c>
      <c r="E2151" s="29" t="n">
        <v>1</v>
      </c>
      <c r="F2151" s="29"/>
      <c r="G2151" s="29" t="s">
        <v>4171</v>
      </c>
      <c r="H2151" s="30" t="n">
        <v>800</v>
      </c>
      <c r="I2151" s="31" t="n">
        <v>46283</v>
      </c>
      <c r="J2151" s="30" t="n">
        <v>800</v>
      </c>
      <c r="K2151" s="29" t="s">
        <v>120</v>
      </c>
      <c r="L2151" s="29" t="s">
        <v>176</v>
      </c>
      <c r="M2151" s="29"/>
      <c r="N2151" s="29" t="s">
        <v>122</v>
      </c>
      <c r="O2151" s="31" t="n">
        <v>47009</v>
      </c>
      <c r="P2151" s="29" t="s">
        <v>123</v>
      </c>
      <c r="Q2151" s="29" t="n">
        <f aca="false">IFERROR(VALUE(L2151),"")</f>
        <v>2</v>
      </c>
      <c r="R2151" s="29" t="n">
        <f aca="true">IF(O2151="","",O2151-TODAY())</f>
        <v>724</v>
      </c>
      <c r="S2151" s="29" t="str">
        <f aca="false">IF(C2151="&lt;&lt; vazio &gt;&gt;","VAZIA",IF(AND(O2151&lt;&gt;"",R2151&lt;0),"VENCIDO",IF(AND(O2151&lt;&gt;"",R2151&lt;=Parametros!$B$10),"PRÓX. VENCIMENTO",IF(F2151="Q","QUALIDADE",IF(F2151="S","BLOQUEADO",IF(F2151="R","RESTRITO/DEVOLUÇÃO",IF(OR(N2151="QUAR",N2151="QRES"),"QUARENTENA",IF(OR(B2151="DESCARTE",B2151="DEVOLUÇÃO"),"DESCARTE/DEVOLUÇÃO",IF(AND(D2151="",K2151&lt;&gt;""),"SEM LOTE",IF(AND(Q2151&lt;&gt;"",Q2151&gt;=Parametros!$B$11),"PARADO/SEM GIRO","OK"))))))))))</f>
        <v>OK</v>
      </c>
      <c r="T2151" s="29" t="str">
        <f aca="false">IF(AND($S2151="PARADO/SEM GIRO",$K2151="KG",OR(Painel!$B$5="(Todos)",A2151=Painel!$B$5)*OR(Painel!$E$5="(Todos)",P2151=Painel!$E$5)),$J2151+ROW()/10000000,"")</f>
        <v/>
      </c>
      <c r="U2151" s="29" t="str">
        <f aca="false">IF(AND($S2151="VENCIDO",$K2151="KG",OR(Painel!$B$5="(Todos)",A2151=Painel!$B$5)*OR(Painel!$E$5="(Todos)",P2151=Painel!$E$5)),$J2151+ROW()/10000000,"")</f>
        <v/>
      </c>
    </row>
    <row r="2152" customFormat="false" ht="15" hidden="false" customHeight="false" outlineLevel="0" collapsed="false">
      <c r="A2152" s="29" t="s">
        <v>53</v>
      </c>
      <c r="B2152" s="29" t="s">
        <v>4172</v>
      </c>
      <c r="C2152" s="29" t="s">
        <v>691</v>
      </c>
      <c r="D2152" s="29" t="s">
        <v>4173</v>
      </c>
      <c r="E2152" s="29" t="n">
        <v>1</v>
      </c>
      <c r="F2152" s="29"/>
      <c r="G2152" s="29" t="s">
        <v>4174</v>
      </c>
      <c r="H2152" s="30" t="n">
        <v>130</v>
      </c>
      <c r="I2152" s="31" t="n">
        <v>46126</v>
      </c>
      <c r="J2152" s="30" t="n">
        <v>130</v>
      </c>
      <c r="K2152" s="29" t="s">
        <v>120</v>
      </c>
      <c r="L2152" s="29" t="s">
        <v>4175</v>
      </c>
      <c r="M2152" s="29"/>
      <c r="N2152" s="29" t="s">
        <v>122</v>
      </c>
      <c r="O2152" s="31" t="n">
        <v>46486</v>
      </c>
      <c r="P2152" s="29" t="s">
        <v>123</v>
      </c>
      <c r="Q2152" s="29" t="n">
        <f aca="false">IFERROR(VALUE(L2152),"")</f>
        <v>159</v>
      </c>
      <c r="R2152" s="29" t="n">
        <f aca="true">IF(O2152="","",O2152-TODAY())</f>
        <v>201</v>
      </c>
      <c r="S2152" s="29" t="str">
        <f aca="false">IF(C2152="&lt;&lt; vazio &gt;&gt;","VAZIA",IF(AND(O2152&lt;&gt;"",R2152&lt;0),"VENCIDO",IF(AND(O2152&lt;&gt;"",R2152&lt;=Parametros!$B$10),"PRÓX. VENCIMENTO",IF(F2152="Q","QUALIDADE",IF(F2152="S","BLOQUEADO",IF(F2152="R","RESTRITO/DEVOLUÇÃO",IF(OR(N2152="QUAR",N2152="QRES"),"QUARENTENA",IF(OR(B2152="DESCARTE",B2152="DEVOLUÇÃO"),"DESCARTE/DEVOLUÇÃO",IF(AND(D2152="",K2152&lt;&gt;""),"SEM LOTE",IF(AND(Q2152&lt;&gt;"",Q2152&gt;=Parametros!$B$11),"PARADO/SEM GIRO","OK"))))))))))</f>
        <v>PARADO/SEM GIRO</v>
      </c>
      <c r="T2152" s="29" t="n">
        <f aca="false">IF(AND($S2152="PARADO/SEM GIRO",$K2152="KG",OR(Painel!$B$5="(Todos)",A2152=Painel!$B$5)*OR(Painel!$E$5="(Todos)",P2152=Painel!$E$5)),$J2152+ROW()/10000000,"")</f>
        <v>130.0002152</v>
      </c>
      <c r="U2152" s="29" t="str">
        <f aca="false">IF(AND($S2152="VENCIDO",$K2152="KG",OR(Painel!$B$5="(Todos)",A2152=Painel!$B$5)*OR(Painel!$E$5="(Todos)",P2152=Painel!$E$5)),$J2152+ROW()/10000000,"")</f>
        <v/>
      </c>
    </row>
    <row r="2153" customFormat="false" ht="15" hidden="false" customHeight="false" outlineLevel="0" collapsed="false">
      <c r="A2153" s="29" t="s">
        <v>53</v>
      </c>
      <c r="B2153" s="29" t="s">
        <v>4176</v>
      </c>
      <c r="C2153" s="29" t="s">
        <v>159</v>
      </c>
      <c r="D2153" s="29" t="s">
        <v>2500</v>
      </c>
      <c r="E2153" s="29" t="n">
        <v>1</v>
      </c>
      <c r="F2153" s="29"/>
      <c r="G2153" s="29" t="s">
        <v>4177</v>
      </c>
      <c r="H2153" s="30" t="n">
        <v>1102.5</v>
      </c>
      <c r="I2153" s="31" t="n">
        <v>46212</v>
      </c>
      <c r="J2153" s="30" t="n">
        <v>1102.5</v>
      </c>
      <c r="K2153" s="29" t="s">
        <v>120</v>
      </c>
      <c r="L2153" s="29" t="s">
        <v>2502</v>
      </c>
      <c r="M2153" s="29"/>
      <c r="N2153" s="29" t="s">
        <v>122</v>
      </c>
      <c r="O2153" s="31" t="n">
        <v>46758</v>
      </c>
      <c r="P2153" s="29" t="s">
        <v>123</v>
      </c>
      <c r="Q2153" s="29" t="n">
        <f aca="false">IFERROR(VALUE(L2153),"")</f>
        <v>73</v>
      </c>
      <c r="R2153" s="29" t="n">
        <f aca="true">IF(O2153="","",O2153-TODAY())</f>
        <v>473</v>
      </c>
      <c r="S2153" s="29" t="str">
        <f aca="false">IF(C2153="&lt;&lt; vazio &gt;&gt;","VAZIA",IF(AND(O2153&lt;&gt;"",R2153&lt;0),"VENCIDO",IF(AND(O2153&lt;&gt;"",R2153&lt;=Parametros!$B$10),"PRÓX. VENCIMENTO",IF(F2153="Q","QUALIDADE",IF(F2153="S","BLOQUEADO",IF(F2153="R","RESTRITO/DEVOLUÇÃO",IF(OR(N2153="QUAR",N2153="QRES"),"QUARENTENA",IF(OR(B2153="DESCARTE",B2153="DEVOLUÇÃO"),"DESCARTE/DEVOLUÇÃO",IF(AND(D2153="",K2153&lt;&gt;""),"SEM LOTE",IF(AND(Q2153&lt;&gt;"",Q2153&gt;=Parametros!$B$11),"PARADO/SEM GIRO","OK"))))))))))</f>
        <v>OK</v>
      </c>
      <c r="T2153" s="29" t="str">
        <f aca="false">IF(AND($S2153="PARADO/SEM GIRO",$K2153="KG",OR(Painel!$B$5="(Todos)",A2153=Painel!$B$5)*OR(Painel!$E$5="(Todos)",P2153=Painel!$E$5)),$J2153+ROW()/10000000,"")</f>
        <v/>
      </c>
      <c r="U2153" s="29" t="str">
        <f aca="false">IF(AND($S2153="VENCIDO",$K2153="KG",OR(Painel!$B$5="(Todos)",A2153=Painel!$B$5)*OR(Painel!$E$5="(Todos)",P2153=Painel!$E$5)),$J2153+ROW()/10000000,"")</f>
        <v/>
      </c>
    </row>
    <row r="2154" customFormat="false" ht="15" hidden="false" customHeight="false" outlineLevel="0" collapsed="false">
      <c r="A2154" s="29" t="s">
        <v>53</v>
      </c>
      <c r="B2154" s="29" t="s">
        <v>4178</v>
      </c>
      <c r="C2154" s="29" t="s">
        <v>2694</v>
      </c>
      <c r="D2154" s="29" t="s">
        <v>4179</v>
      </c>
      <c r="E2154" s="29" t="n">
        <v>1</v>
      </c>
      <c r="F2154" s="29"/>
      <c r="G2154" s="29" t="s">
        <v>4180</v>
      </c>
      <c r="H2154" s="30" t="n">
        <v>330</v>
      </c>
      <c r="I2154" s="31" t="n">
        <v>46222</v>
      </c>
      <c r="J2154" s="30" t="n">
        <v>330</v>
      </c>
      <c r="K2154" s="29" t="s">
        <v>120</v>
      </c>
      <c r="L2154" s="29" t="s">
        <v>1096</v>
      </c>
      <c r="M2154" s="29"/>
      <c r="N2154" s="29" t="s">
        <v>122</v>
      </c>
      <c r="O2154" s="31" t="n">
        <v>46451</v>
      </c>
      <c r="P2154" s="29" t="s">
        <v>123</v>
      </c>
      <c r="Q2154" s="29" t="n">
        <f aca="false">IFERROR(VALUE(L2154),"")</f>
        <v>102</v>
      </c>
      <c r="R2154" s="29" t="n">
        <f aca="true">IF(O2154="","",O2154-TODAY())</f>
        <v>166</v>
      </c>
      <c r="S2154" s="29" t="str">
        <f aca="false">IF(C2154="&lt;&lt; vazio &gt;&gt;","VAZIA",IF(AND(O2154&lt;&gt;"",R2154&lt;0),"VENCIDO",IF(AND(O2154&lt;&gt;"",R2154&lt;=Parametros!$B$10),"PRÓX. VENCIMENTO",IF(F2154="Q","QUALIDADE",IF(F2154="S","BLOQUEADO",IF(F2154="R","RESTRITO/DEVOLUÇÃO",IF(OR(N2154="QUAR",N2154="QRES"),"QUARENTENA",IF(OR(B2154="DESCARTE",B2154="DEVOLUÇÃO"),"DESCARTE/DEVOLUÇÃO",IF(AND(D2154="",K2154&lt;&gt;""),"SEM LOTE",IF(AND(Q2154&lt;&gt;"",Q2154&gt;=Parametros!$B$11),"PARADO/SEM GIRO","OK"))))))))))</f>
        <v>PARADO/SEM GIRO</v>
      </c>
      <c r="T2154" s="29" t="n">
        <f aca="false">IF(AND($S2154="PARADO/SEM GIRO",$K2154="KG",OR(Painel!$B$5="(Todos)",A2154=Painel!$B$5)*OR(Painel!$E$5="(Todos)",P2154=Painel!$E$5)),$J2154+ROW()/10000000,"")</f>
        <v>330.0002154</v>
      </c>
      <c r="U2154" s="29" t="str">
        <f aca="false">IF(AND($S2154="VENCIDO",$K2154="KG",OR(Painel!$B$5="(Todos)",A2154=Painel!$B$5)*OR(Painel!$E$5="(Todos)",P2154=Painel!$E$5)),$J2154+ROW()/10000000,"")</f>
        <v/>
      </c>
    </row>
    <row r="2155" customFormat="false" ht="15" hidden="false" customHeight="false" outlineLevel="0" collapsed="false">
      <c r="A2155" s="29" t="s">
        <v>53</v>
      </c>
      <c r="B2155" s="29" t="s">
        <v>4181</v>
      </c>
      <c r="C2155" s="29" t="s">
        <v>894</v>
      </c>
      <c r="D2155" s="29" t="s">
        <v>1204</v>
      </c>
      <c r="E2155" s="29" t="n">
        <v>1</v>
      </c>
      <c r="F2155" s="29" t="s">
        <v>268</v>
      </c>
      <c r="G2155" s="29" t="s">
        <v>4182</v>
      </c>
      <c r="H2155" s="30" t="n">
        <v>1000</v>
      </c>
      <c r="I2155" s="31" t="n">
        <v>46282</v>
      </c>
      <c r="J2155" s="30" t="n">
        <v>1000</v>
      </c>
      <c r="K2155" s="29" t="s">
        <v>120</v>
      </c>
      <c r="L2155" s="29" t="s">
        <v>400</v>
      </c>
      <c r="M2155" s="29"/>
      <c r="N2155" s="29" t="s">
        <v>122</v>
      </c>
      <c r="O2155" s="31" t="n">
        <v>46829</v>
      </c>
      <c r="P2155" s="29" t="s">
        <v>123</v>
      </c>
      <c r="Q2155" s="29" t="n">
        <f aca="false">IFERROR(VALUE(L2155),"")</f>
        <v>3</v>
      </c>
      <c r="R2155" s="29" t="n">
        <f aca="true">IF(O2155="","",O2155-TODAY())</f>
        <v>544</v>
      </c>
      <c r="S2155" s="29" t="str">
        <f aca="false">IF(C2155="&lt;&lt; vazio &gt;&gt;","VAZIA",IF(AND(O2155&lt;&gt;"",R2155&lt;0),"VENCIDO",IF(AND(O2155&lt;&gt;"",R2155&lt;=Parametros!$B$10),"PRÓX. VENCIMENTO",IF(F2155="Q","QUALIDADE",IF(F2155="S","BLOQUEADO",IF(F2155="R","RESTRITO/DEVOLUÇÃO",IF(OR(N2155="QUAR",N2155="QRES"),"QUARENTENA",IF(OR(B2155="DESCARTE",B2155="DEVOLUÇÃO"),"DESCARTE/DEVOLUÇÃO",IF(AND(D2155="",K2155&lt;&gt;""),"SEM LOTE",IF(AND(Q2155&lt;&gt;"",Q2155&gt;=Parametros!$B$11),"PARADO/SEM GIRO","OK"))))))))))</f>
        <v>QUALIDADE</v>
      </c>
      <c r="T2155" s="29" t="str">
        <f aca="false">IF(AND($S2155="PARADO/SEM GIRO",$K2155="KG",OR(Painel!$B$5="(Todos)",A2155=Painel!$B$5)*OR(Painel!$E$5="(Todos)",P2155=Painel!$E$5)),$J2155+ROW()/10000000,"")</f>
        <v/>
      </c>
      <c r="U2155" s="29" t="str">
        <f aca="false">IF(AND($S2155="VENCIDO",$K2155="KG",OR(Painel!$B$5="(Todos)",A2155=Painel!$B$5)*OR(Painel!$E$5="(Todos)",P2155=Painel!$E$5)),$J2155+ROW()/10000000,"")</f>
        <v/>
      </c>
    </row>
    <row r="2156" customFormat="false" ht="15" hidden="false" customHeight="false" outlineLevel="0" collapsed="false">
      <c r="A2156" s="29" t="s">
        <v>53</v>
      </c>
      <c r="B2156" s="29" t="s">
        <v>4183</v>
      </c>
      <c r="C2156" s="29" t="s">
        <v>325</v>
      </c>
      <c r="D2156" s="29" t="s">
        <v>996</v>
      </c>
      <c r="E2156" s="29" t="n">
        <v>1</v>
      </c>
      <c r="F2156" s="29"/>
      <c r="G2156" s="29" t="s">
        <v>4184</v>
      </c>
      <c r="H2156" s="30" t="n">
        <v>745.5</v>
      </c>
      <c r="I2156" s="31" t="n">
        <v>46280</v>
      </c>
      <c r="J2156" s="30" t="n">
        <v>745.5</v>
      </c>
      <c r="K2156" s="29" t="s">
        <v>120</v>
      </c>
      <c r="L2156" s="29" t="s">
        <v>144</v>
      </c>
      <c r="M2156" s="29"/>
      <c r="N2156" s="29" t="s">
        <v>122</v>
      </c>
      <c r="O2156" s="31" t="n">
        <v>46640</v>
      </c>
      <c r="P2156" s="29" t="s">
        <v>123</v>
      </c>
      <c r="Q2156" s="29" t="n">
        <f aca="false">IFERROR(VALUE(L2156),"")</f>
        <v>5</v>
      </c>
      <c r="R2156" s="29" t="n">
        <f aca="true">IF(O2156="","",O2156-TODAY())</f>
        <v>355</v>
      </c>
      <c r="S2156" s="29" t="str">
        <f aca="false">IF(C2156="&lt;&lt; vazio &gt;&gt;","VAZIA",IF(AND(O2156&lt;&gt;"",R2156&lt;0),"VENCIDO",IF(AND(O2156&lt;&gt;"",R2156&lt;=Parametros!$B$10),"PRÓX. VENCIMENTO",IF(F2156="Q","QUALIDADE",IF(F2156="S","BLOQUEADO",IF(F2156="R","RESTRITO/DEVOLUÇÃO",IF(OR(N2156="QUAR",N2156="QRES"),"QUARENTENA",IF(OR(B2156="DESCARTE",B2156="DEVOLUÇÃO"),"DESCARTE/DEVOLUÇÃO",IF(AND(D2156="",K2156&lt;&gt;""),"SEM LOTE",IF(AND(Q2156&lt;&gt;"",Q2156&gt;=Parametros!$B$11),"PARADO/SEM GIRO","OK"))))))))))</f>
        <v>OK</v>
      </c>
      <c r="T2156" s="29" t="str">
        <f aca="false">IF(AND($S2156="PARADO/SEM GIRO",$K2156="KG",OR(Painel!$B$5="(Todos)",A2156=Painel!$B$5)*OR(Painel!$E$5="(Todos)",P2156=Painel!$E$5)),$J2156+ROW()/10000000,"")</f>
        <v/>
      </c>
      <c r="U2156" s="29" t="str">
        <f aca="false">IF(AND($S2156="VENCIDO",$K2156="KG",OR(Painel!$B$5="(Todos)",A2156=Painel!$B$5)*OR(Painel!$E$5="(Todos)",P2156=Painel!$E$5)),$J2156+ROW()/10000000,"")</f>
        <v/>
      </c>
    </row>
    <row r="2157" customFormat="false" ht="15" hidden="false" customHeight="false" outlineLevel="0" collapsed="false">
      <c r="A2157" s="29" t="s">
        <v>53</v>
      </c>
      <c r="B2157" s="29" t="s">
        <v>4185</v>
      </c>
      <c r="C2157" s="29" t="s">
        <v>317</v>
      </c>
      <c r="D2157" s="29" t="s">
        <v>3446</v>
      </c>
      <c r="E2157" s="29" t="n">
        <v>1</v>
      </c>
      <c r="F2157" s="29" t="s">
        <v>268</v>
      </c>
      <c r="G2157" s="29" t="s">
        <v>4186</v>
      </c>
      <c r="H2157" s="30" t="n">
        <v>590.4</v>
      </c>
      <c r="I2157" s="31" t="n">
        <v>46285</v>
      </c>
      <c r="J2157" s="30" t="n">
        <v>590.4</v>
      </c>
      <c r="K2157" s="29" t="s">
        <v>120</v>
      </c>
      <c r="L2157" s="29" t="s">
        <v>116</v>
      </c>
      <c r="M2157" s="29"/>
      <c r="N2157" s="29" t="s">
        <v>122</v>
      </c>
      <c r="O2157" s="31" t="n">
        <v>46832</v>
      </c>
      <c r="P2157" s="29" t="s">
        <v>123</v>
      </c>
      <c r="Q2157" s="29" t="n">
        <f aca="false">IFERROR(VALUE(L2157),"")</f>
        <v>0</v>
      </c>
      <c r="R2157" s="29" t="n">
        <f aca="true">IF(O2157="","",O2157-TODAY())</f>
        <v>547</v>
      </c>
      <c r="S2157" s="29" t="str">
        <f aca="false">IF(C2157="&lt;&lt; vazio &gt;&gt;","VAZIA",IF(AND(O2157&lt;&gt;"",R2157&lt;0),"VENCIDO",IF(AND(O2157&lt;&gt;"",R2157&lt;=Parametros!$B$10),"PRÓX. VENCIMENTO",IF(F2157="Q","QUALIDADE",IF(F2157="S","BLOQUEADO",IF(F2157="R","RESTRITO/DEVOLUÇÃO",IF(OR(N2157="QUAR",N2157="QRES"),"QUARENTENA",IF(OR(B2157="DESCARTE",B2157="DEVOLUÇÃO"),"DESCARTE/DEVOLUÇÃO",IF(AND(D2157="",K2157&lt;&gt;""),"SEM LOTE",IF(AND(Q2157&lt;&gt;"",Q2157&gt;=Parametros!$B$11),"PARADO/SEM GIRO","OK"))))))))))</f>
        <v>QUALIDADE</v>
      </c>
      <c r="T2157" s="29" t="str">
        <f aca="false">IF(AND($S2157="PARADO/SEM GIRO",$K2157="KG",OR(Painel!$B$5="(Todos)",A2157=Painel!$B$5)*OR(Painel!$E$5="(Todos)",P2157=Painel!$E$5)),$J2157+ROW()/10000000,"")</f>
        <v/>
      </c>
      <c r="U2157" s="29" t="str">
        <f aca="false">IF(AND($S2157="VENCIDO",$K2157="KG",OR(Painel!$B$5="(Todos)",A2157=Painel!$B$5)*OR(Painel!$E$5="(Todos)",P2157=Painel!$E$5)),$J2157+ROW()/10000000,"")</f>
        <v/>
      </c>
    </row>
    <row r="2158" customFormat="false" ht="15" hidden="false" customHeight="false" outlineLevel="0" collapsed="false">
      <c r="A2158" s="29" t="s">
        <v>53</v>
      </c>
      <c r="B2158" s="29" t="s">
        <v>4187</v>
      </c>
      <c r="C2158" s="29" t="s">
        <v>186</v>
      </c>
      <c r="D2158" s="29" t="s">
        <v>392</v>
      </c>
      <c r="E2158" s="29" t="n">
        <v>1</v>
      </c>
      <c r="F2158" s="29"/>
      <c r="G2158" s="29" t="s">
        <v>4188</v>
      </c>
      <c r="H2158" s="30" t="n">
        <v>545.4</v>
      </c>
      <c r="I2158" s="31" t="n">
        <v>46274</v>
      </c>
      <c r="J2158" s="30" t="n">
        <v>545.4</v>
      </c>
      <c r="K2158" s="29" t="s">
        <v>120</v>
      </c>
      <c r="L2158" s="29" t="s">
        <v>138</v>
      </c>
      <c r="M2158" s="29"/>
      <c r="N2158" s="29" t="s">
        <v>122</v>
      </c>
      <c r="O2158" s="31" t="n">
        <v>46812</v>
      </c>
      <c r="P2158" s="29" t="s">
        <v>123</v>
      </c>
      <c r="Q2158" s="29" t="n">
        <f aca="false">IFERROR(VALUE(L2158),"")</f>
        <v>11</v>
      </c>
      <c r="R2158" s="29" t="n">
        <f aca="true">IF(O2158="","",O2158-TODAY())</f>
        <v>527</v>
      </c>
      <c r="S2158" s="29" t="str">
        <f aca="false">IF(C2158="&lt;&lt; vazio &gt;&gt;","VAZIA",IF(AND(O2158&lt;&gt;"",R2158&lt;0),"VENCIDO",IF(AND(O2158&lt;&gt;"",R2158&lt;=Parametros!$B$10),"PRÓX. VENCIMENTO",IF(F2158="Q","QUALIDADE",IF(F2158="S","BLOQUEADO",IF(F2158="R","RESTRITO/DEVOLUÇÃO",IF(OR(N2158="QUAR",N2158="QRES"),"QUARENTENA",IF(OR(B2158="DESCARTE",B2158="DEVOLUÇÃO"),"DESCARTE/DEVOLUÇÃO",IF(AND(D2158="",K2158&lt;&gt;""),"SEM LOTE",IF(AND(Q2158&lt;&gt;"",Q2158&gt;=Parametros!$B$11),"PARADO/SEM GIRO","OK"))))))))))</f>
        <v>OK</v>
      </c>
      <c r="T2158" s="29" t="str">
        <f aca="false">IF(AND($S2158="PARADO/SEM GIRO",$K2158="KG",OR(Painel!$B$5="(Todos)",A2158=Painel!$B$5)*OR(Painel!$E$5="(Todos)",P2158=Painel!$E$5)),$J2158+ROW()/10000000,"")</f>
        <v/>
      </c>
      <c r="U2158" s="29" t="str">
        <f aca="false">IF(AND($S2158="VENCIDO",$K2158="KG",OR(Painel!$B$5="(Todos)",A2158=Painel!$B$5)*OR(Painel!$E$5="(Todos)",P2158=Painel!$E$5)),$J2158+ROW()/10000000,"")</f>
        <v/>
      </c>
    </row>
    <row r="2159" customFormat="false" ht="15" hidden="false" customHeight="false" outlineLevel="0" collapsed="false">
      <c r="A2159" s="29" t="s">
        <v>53</v>
      </c>
      <c r="B2159" s="29" t="s">
        <v>4189</v>
      </c>
      <c r="C2159" s="29" t="s">
        <v>410</v>
      </c>
      <c r="D2159" s="29" t="s">
        <v>575</v>
      </c>
      <c r="E2159" s="29" t="n">
        <v>1</v>
      </c>
      <c r="F2159" s="29"/>
      <c r="G2159" s="29" t="s">
        <v>4190</v>
      </c>
      <c r="H2159" s="30" t="n">
        <v>384</v>
      </c>
      <c r="I2159" s="31" t="n">
        <v>46233</v>
      </c>
      <c r="J2159" s="30" t="n">
        <v>384</v>
      </c>
      <c r="K2159" s="29" t="s">
        <v>120</v>
      </c>
      <c r="L2159" s="29" t="s">
        <v>1636</v>
      </c>
      <c r="M2159" s="29"/>
      <c r="N2159" s="29" t="s">
        <v>122</v>
      </c>
      <c r="O2159" s="31" t="n">
        <v>46608</v>
      </c>
      <c r="P2159" s="29" t="s">
        <v>123</v>
      </c>
      <c r="Q2159" s="29" t="n">
        <f aca="false">IFERROR(VALUE(L2159),"")</f>
        <v>52</v>
      </c>
      <c r="R2159" s="29" t="n">
        <f aca="true">IF(O2159="","",O2159-TODAY())</f>
        <v>323</v>
      </c>
      <c r="S2159" s="29" t="str">
        <f aca="false">IF(C2159="&lt;&lt; vazio &gt;&gt;","VAZIA",IF(AND(O2159&lt;&gt;"",R2159&lt;0),"VENCIDO",IF(AND(O2159&lt;&gt;"",R2159&lt;=Parametros!$B$10),"PRÓX. VENCIMENTO",IF(F2159="Q","QUALIDADE",IF(F2159="S","BLOQUEADO",IF(F2159="R","RESTRITO/DEVOLUÇÃO",IF(OR(N2159="QUAR",N2159="QRES"),"QUARENTENA",IF(OR(B2159="DESCARTE",B2159="DEVOLUÇÃO"),"DESCARTE/DEVOLUÇÃO",IF(AND(D2159="",K2159&lt;&gt;""),"SEM LOTE",IF(AND(Q2159&lt;&gt;"",Q2159&gt;=Parametros!$B$11),"PARADO/SEM GIRO","OK"))))))))))</f>
        <v>OK</v>
      </c>
      <c r="T2159" s="29" t="str">
        <f aca="false">IF(AND($S2159="PARADO/SEM GIRO",$K2159="KG",OR(Painel!$B$5="(Todos)",A2159=Painel!$B$5)*OR(Painel!$E$5="(Todos)",P2159=Painel!$E$5)),$J2159+ROW()/10000000,"")</f>
        <v/>
      </c>
      <c r="U2159" s="29" t="str">
        <f aca="false">IF(AND($S2159="VENCIDO",$K2159="KG",OR(Painel!$B$5="(Todos)",A2159=Painel!$B$5)*OR(Painel!$E$5="(Todos)",P2159=Painel!$E$5)),$J2159+ROW()/10000000,"")</f>
        <v/>
      </c>
    </row>
    <row r="2160" customFormat="false" ht="15" hidden="false" customHeight="false" outlineLevel="0" collapsed="false">
      <c r="A2160" s="29" t="s">
        <v>53</v>
      </c>
      <c r="B2160" s="29" t="s">
        <v>4191</v>
      </c>
      <c r="C2160" s="29" t="s">
        <v>1093</v>
      </c>
      <c r="D2160" s="29" t="s">
        <v>1094</v>
      </c>
      <c r="E2160" s="29" t="n">
        <v>1</v>
      </c>
      <c r="F2160" s="29"/>
      <c r="G2160" s="29" t="s">
        <v>4192</v>
      </c>
      <c r="H2160" s="30" t="n">
        <v>1000</v>
      </c>
      <c r="I2160" s="31" t="n">
        <v>46183</v>
      </c>
      <c r="J2160" s="30" t="n">
        <v>1000</v>
      </c>
      <c r="K2160" s="29" t="s">
        <v>120</v>
      </c>
      <c r="L2160" s="29" t="s">
        <v>1096</v>
      </c>
      <c r="M2160" s="29"/>
      <c r="N2160" s="29" t="s">
        <v>122</v>
      </c>
      <c r="O2160" s="31" t="n">
        <v>46881</v>
      </c>
      <c r="P2160" s="29" t="s">
        <v>123</v>
      </c>
      <c r="Q2160" s="29" t="n">
        <f aca="false">IFERROR(VALUE(L2160),"")</f>
        <v>102</v>
      </c>
      <c r="R2160" s="29" t="n">
        <f aca="true">IF(O2160="","",O2160-TODAY())</f>
        <v>596</v>
      </c>
      <c r="S2160" s="29" t="str">
        <f aca="false">IF(C2160="&lt;&lt; vazio &gt;&gt;","VAZIA",IF(AND(O2160&lt;&gt;"",R2160&lt;0),"VENCIDO",IF(AND(O2160&lt;&gt;"",R2160&lt;=Parametros!$B$10),"PRÓX. VENCIMENTO",IF(F2160="Q","QUALIDADE",IF(F2160="S","BLOQUEADO",IF(F2160="R","RESTRITO/DEVOLUÇÃO",IF(OR(N2160="QUAR",N2160="QRES"),"QUARENTENA",IF(OR(B2160="DESCARTE",B2160="DEVOLUÇÃO"),"DESCARTE/DEVOLUÇÃO",IF(AND(D2160="",K2160&lt;&gt;""),"SEM LOTE",IF(AND(Q2160&lt;&gt;"",Q2160&gt;=Parametros!$B$11),"PARADO/SEM GIRO","OK"))))))))))</f>
        <v>PARADO/SEM GIRO</v>
      </c>
      <c r="T2160" s="29" t="n">
        <f aca="false">IF(AND($S2160="PARADO/SEM GIRO",$K2160="KG",OR(Painel!$B$5="(Todos)",A2160=Painel!$B$5)*OR(Painel!$E$5="(Todos)",P2160=Painel!$E$5)),$J2160+ROW()/10000000,"")</f>
        <v>1000.000216</v>
      </c>
      <c r="U2160" s="29" t="str">
        <f aca="false">IF(AND($S2160="VENCIDO",$K2160="KG",OR(Painel!$B$5="(Todos)",A2160=Painel!$B$5)*OR(Painel!$E$5="(Todos)",P2160=Painel!$E$5)),$J2160+ROW()/10000000,"")</f>
        <v/>
      </c>
    </row>
    <row r="2161" customFormat="false" ht="15" hidden="false" customHeight="false" outlineLevel="0" collapsed="false">
      <c r="A2161" s="29" t="s">
        <v>53</v>
      </c>
      <c r="B2161" s="29" t="s">
        <v>4193</v>
      </c>
      <c r="C2161" s="29" t="s">
        <v>1093</v>
      </c>
      <c r="D2161" s="29" t="s">
        <v>1094</v>
      </c>
      <c r="E2161" s="29" t="n">
        <v>1</v>
      </c>
      <c r="F2161" s="29"/>
      <c r="G2161" s="29" t="s">
        <v>4194</v>
      </c>
      <c r="H2161" s="30" t="n">
        <v>1000</v>
      </c>
      <c r="I2161" s="31" t="n">
        <v>46183</v>
      </c>
      <c r="J2161" s="30" t="n">
        <v>1000</v>
      </c>
      <c r="K2161" s="29" t="s">
        <v>120</v>
      </c>
      <c r="L2161" s="29" t="s">
        <v>1096</v>
      </c>
      <c r="M2161" s="29"/>
      <c r="N2161" s="29" t="s">
        <v>122</v>
      </c>
      <c r="O2161" s="31" t="n">
        <v>46881</v>
      </c>
      <c r="P2161" s="29" t="s">
        <v>123</v>
      </c>
      <c r="Q2161" s="29" t="n">
        <f aca="false">IFERROR(VALUE(L2161),"")</f>
        <v>102</v>
      </c>
      <c r="R2161" s="29" t="n">
        <f aca="true">IF(O2161="","",O2161-TODAY())</f>
        <v>596</v>
      </c>
      <c r="S2161" s="29" t="str">
        <f aca="false">IF(C2161="&lt;&lt; vazio &gt;&gt;","VAZIA",IF(AND(O2161&lt;&gt;"",R2161&lt;0),"VENCIDO",IF(AND(O2161&lt;&gt;"",R2161&lt;=Parametros!$B$10),"PRÓX. VENCIMENTO",IF(F2161="Q","QUALIDADE",IF(F2161="S","BLOQUEADO",IF(F2161="R","RESTRITO/DEVOLUÇÃO",IF(OR(N2161="QUAR",N2161="QRES"),"QUARENTENA",IF(OR(B2161="DESCARTE",B2161="DEVOLUÇÃO"),"DESCARTE/DEVOLUÇÃO",IF(AND(D2161="",K2161&lt;&gt;""),"SEM LOTE",IF(AND(Q2161&lt;&gt;"",Q2161&gt;=Parametros!$B$11),"PARADO/SEM GIRO","OK"))))))))))</f>
        <v>PARADO/SEM GIRO</v>
      </c>
      <c r="T2161" s="29" t="n">
        <f aca="false">IF(AND($S2161="PARADO/SEM GIRO",$K2161="KG",OR(Painel!$B$5="(Todos)",A2161=Painel!$B$5)*OR(Painel!$E$5="(Todos)",P2161=Painel!$E$5)),$J2161+ROW()/10000000,"")</f>
        <v>1000.0002161</v>
      </c>
      <c r="U2161" s="29" t="str">
        <f aca="false">IF(AND($S2161="VENCIDO",$K2161="KG",OR(Painel!$B$5="(Todos)",A2161=Painel!$B$5)*OR(Painel!$E$5="(Todos)",P2161=Painel!$E$5)),$J2161+ROW()/10000000,"")</f>
        <v/>
      </c>
    </row>
    <row r="2162" customFormat="false" ht="15" hidden="false" customHeight="false" outlineLevel="0" collapsed="false">
      <c r="A2162" s="29" t="s">
        <v>53</v>
      </c>
      <c r="B2162" s="29" t="s">
        <v>4195</v>
      </c>
      <c r="C2162" s="29" t="s">
        <v>768</v>
      </c>
      <c r="D2162" s="29" t="s">
        <v>2268</v>
      </c>
      <c r="E2162" s="29" t="n">
        <v>1</v>
      </c>
      <c r="F2162" s="29"/>
      <c r="G2162" s="29" t="s">
        <v>4196</v>
      </c>
      <c r="H2162" s="30" t="n">
        <v>800</v>
      </c>
      <c r="I2162" s="31" t="n">
        <v>46275</v>
      </c>
      <c r="J2162" s="30" t="n">
        <v>800</v>
      </c>
      <c r="K2162" s="29" t="s">
        <v>120</v>
      </c>
      <c r="L2162" s="29" t="s">
        <v>121</v>
      </c>
      <c r="M2162" s="29"/>
      <c r="N2162" s="29" t="s">
        <v>122</v>
      </c>
      <c r="O2162" s="31" t="n">
        <v>46621</v>
      </c>
      <c r="P2162" s="29" t="s">
        <v>123</v>
      </c>
      <c r="Q2162" s="29" t="n">
        <f aca="false">IFERROR(VALUE(L2162),"")</f>
        <v>10</v>
      </c>
      <c r="R2162" s="29" t="n">
        <f aca="true">IF(O2162="","",O2162-TODAY())</f>
        <v>336</v>
      </c>
      <c r="S2162" s="29" t="str">
        <f aca="false">IF(C2162="&lt;&lt; vazio &gt;&gt;","VAZIA",IF(AND(O2162&lt;&gt;"",R2162&lt;0),"VENCIDO",IF(AND(O2162&lt;&gt;"",R2162&lt;=Parametros!$B$10),"PRÓX. VENCIMENTO",IF(F2162="Q","QUALIDADE",IF(F2162="S","BLOQUEADO",IF(F2162="R","RESTRITO/DEVOLUÇÃO",IF(OR(N2162="QUAR",N2162="QRES"),"QUARENTENA",IF(OR(B2162="DESCARTE",B2162="DEVOLUÇÃO"),"DESCARTE/DEVOLUÇÃO",IF(AND(D2162="",K2162&lt;&gt;""),"SEM LOTE",IF(AND(Q2162&lt;&gt;"",Q2162&gt;=Parametros!$B$11),"PARADO/SEM GIRO","OK"))))))))))</f>
        <v>OK</v>
      </c>
      <c r="T2162" s="29" t="str">
        <f aca="false">IF(AND($S2162="PARADO/SEM GIRO",$K2162="KG",OR(Painel!$B$5="(Todos)",A2162=Painel!$B$5)*OR(Painel!$E$5="(Todos)",P2162=Painel!$E$5)),$J2162+ROW()/10000000,"")</f>
        <v/>
      </c>
      <c r="U2162" s="29" t="str">
        <f aca="false">IF(AND($S2162="VENCIDO",$K2162="KG",OR(Painel!$B$5="(Todos)",A2162=Painel!$B$5)*OR(Painel!$E$5="(Todos)",P2162=Painel!$E$5)),$J2162+ROW()/10000000,"")</f>
        <v/>
      </c>
    </row>
    <row r="2163" customFormat="false" ht="15" hidden="false" customHeight="false" outlineLevel="0" collapsed="false">
      <c r="A2163" s="29" t="s">
        <v>53</v>
      </c>
      <c r="B2163" s="29" t="s">
        <v>4197</v>
      </c>
      <c r="C2163" s="29" t="s">
        <v>691</v>
      </c>
      <c r="D2163" s="29" t="s">
        <v>4198</v>
      </c>
      <c r="E2163" s="29" t="n">
        <v>1</v>
      </c>
      <c r="F2163" s="29"/>
      <c r="G2163" s="29" t="s">
        <v>4199</v>
      </c>
      <c r="H2163" s="30" t="n">
        <v>1140</v>
      </c>
      <c r="I2163" s="31" t="n">
        <v>46282</v>
      </c>
      <c r="J2163" s="30" t="n">
        <v>1140</v>
      </c>
      <c r="K2163" s="29" t="s">
        <v>120</v>
      </c>
      <c r="L2163" s="29" t="s">
        <v>400</v>
      </c>
      <c r="M2163" s="29"/>
      <c r="N2163" s="29" t="s">
        <v>122</v>
      </c>
      <c r="O2163" s="31" t="n">
        <v>46646</v>
      </c>
      <c r="P2163" s="29" t="s">
        <v>123</v>
      </c>
      <c r="Q2163" s="29" t="n">
        <f aca="false">IFERROR(VALUE(L2163),"")</f>
        <v>3</v>
      </c>
      <c r="R2163" s="29" t="n">
        <f aca="true">IF(O2163="","",O2163-TODAY())</f>
        <v>361</v>
      </c>
      <c r="S2163" s="29" t="str">
        <f aca="false">IF(C2163="&lt;&lt; vazio &gt;&gt;","VAZIA",IF(AND(O2163&lt;&gt;"",R2163&lt;0),"VENCIDO",IF(AND(O2163&lt;&gt;"",R2163&lt;=Parametros!$B$10),"PRÓX. VENCIMENTO",IF(F2163="Q","QUALIDADE",IF(F2163="S","BLOQUEADO",IF(F2163="R","RESTRITO/DEVOLUÇÃO",IF(OR(N2163="QUAR",N2163="QRES"),"QUARENTENA",IF(OR(B2163="DESCARTE",B2163="DEVOLUÇÃO"),"DESCARTE/DEVOLUÇÃO",IF(AND(D2163="",K2163&lt;&gt;""),"SEM LOTE",IF(AND(Q2163&lt;&gt;"",Q2163&gt;=Parametros!$B$11),"PARADO/SEM GIRO","OK"))))))))))</f>
        <v>OK</v>
      </c>
      <c r="T2163" s="29" t="str">
        <f aca="false">IF(AND($S2163="PARADO/SEM GIRO",$K2163="KG",OR(Painel!$B$5="(Todos)",A2163=Painel!$B$5)*OR(Painel!$E$5="(Todos)",P2163=Painel!$E$5)),$J2163+ROW()/10000000,"")</f>
        <v/>
      </c>
      <c r="U2163" s="29" t="str">
        <f aca="false">IF(AND($S2163="VENCIDO",$K2163="KG",OR(Painel!$B$5="(Todos)",A2163=Painel!$B$5)*OR(Painel!$E$5="(Todos)",P2163=Painel!$E$5)),$J2163+ROW()/10000000,"")</f>
        <v/>
      </c>
    </row>
    <row r="2164" customFormat="false" ht="15" hidden="false" customHeight="false" outlineLevel="0" collapsed="false">
      <c r="A2164" s="29" t="s">
        <v>53</v>
      </c>
      <c r="B2164" s="29" t="s">
        <v>4200</v>
      </c>
      <c r="C2164" s="29" t="s">
        <v>222</v>
      </c>
      <c r="D2164" s="29" t="s">
        <v>815</v>
      </c>
      <c r="E2164" s="29" t="n">
        <v>1</v>
      </c>
      <c r="F2164" s="29"/>
      <c r="G2164" s="29" t="s">
        <v>4201</v>
      </c>
      <c r="H2164" s="30" t="n">
        <v>1000</v>
      </c>
      <c r="I2164" s="31" t="n">
        <v>46283</v>
      </c>
      <c r="J2164" s="30" t="n">
        <v>1000</v>
      </c>
      <c r="K2164" s="29" t="s">
        <v>120</v>
      </c>
      <c r="L2164" s="29" t="s">
        <v>176</v>
      </c>
      <c r="M2164" s="29"/>
      <c r="N2164" s="29" t="s">
        <v>122</v>
      </c>
      <c r="O2164" s="31" t="n">
        <v>46825</v>
      </c>
      <c r="P2164" s="29" t="s">
        <v>123</v>
      </c>
      <c r="Q2164" s="29" t="n">
        <f aca="false">IFERROR(VALUE(L2164),"")</f>
        <v>2</v>
      </c>
      <c r="R2164" s="29" t="n">
        <f aca="true">IF(O2164="","",O2164-TODAY())</f>
        <v>540</v>
      </c>
      <c r="S2164" s="29" t="str">
        <f aca="false">IF(C2164="&lt;&lt; vazio &gt;&gt;","VAZIA",IF(AND(O2164&lt;&gt;"",R2164&lt;0),"VENCIDO",IF(AND(O2164&lt;&gt;"",R2164&lt;=Parametros!$B$10),"PRÓX. VENCIMENTO",IF(F2164="Q","QUALIDADE",IF(F2164="S","BLOQUEADO",IF(F2164="R","RESTRITO/DEVOLUÇÃO",IF(OR(N2164="QUAR",N2164="QRES"),"QUARENTENA",IF(OR(B2164="DESCARTE",B2164="DEVOLUÇÃO"),"DESCARTE/DEVOLUÇÃO",IF(AND(D2164="",K2164&lt;&gt;""),"SEM LOTE",IF(AND(Q2164&lt;&gt;"",Q2164&gt;=Parametros!$B$11),"PARADO/SEM GIRO","OK"))))))))))</f>
        <v>OK</v>
      </c>
      <c r="T2164" s="29" t="str">
        <f aca="false">IF(AND($S2164="PARADO/SEM GIRO",$K2164="KG",OR(Painel!$B$5="(Todos)",A2164=Painel!$B$5)*OR(Painel!$E$5="(Todos)",P2164=Painel!$E$5)),$J2164+ROW()/10000000,"")</f>
        <v/>
      </c>
      <c r="U2164" s="29" t="str">
        <f aca="false">IF(AND($S2164="VENCIDO",$K2164="KG",OR(Painel!$B$5="(Todos)",A2164=Painel!$B$5)*OR(Painel!$E$5="(Todos)",P2164=Painel!$E$5)),$J2164+ROW()/10000000,"")</f>
        <v/>
      </c>
    </row>
    <row r="2165" customFormat="false" ht="15" hidden="false" customHeight="false" outlineLevel="0" collapsed="false">
      <c r="A2165" s="29" t="s">
        <v>53</v>
      </c>
      <c r="B2165" s="29" t="s">
        <v>4202</v>
      </c>
      <c r="C2165" s="29" t="s">
        <v>662</v>
      </c>
      <c r="D2165" s="29" t="s">
        <v>663</v>
      </c>
      <c r="E2165" s="29" t="n">
        <v>1</v>
      </c>
      <c r="F2165" s="29"/>
      <c r="G2165" s="29" t="s">
        <v>4203</v>
      </c>
      <c r="H2165" s="30" t="n">
        <v>1000</v>
      </c>
      <c r="I2165" s="31" t="n">
        <v>46274</v>
      </c>
      <c r="J2165" s="30" t="n">
        <v>1000</v>
      </c>
      <c r="K2165" s="29" t="s">
        <v>120</v>
      </c>
      <c r="L2165" s="29" t="s">
        <v>138</v>
      </c>
      <c r="M2165" s="29"/>
      <c r="N2165" s="29" t="s">
        <v>122</v>
      </c>
      <c r="O2165" s="31" t="n">
        <v>46818</v>
      </c>
      <c r="P2165" s="29" t="s">
        <v>123</v>
      </c>
      <c r="Q2165" s="29" t="n">
        <f aca="false">IFERROR(VALUE(L2165),"")</f>
        <v>11</v>
      </c>
      <c r="R2165" s="29" t="n">
        <f aca="true">IF(O2165="","",O2165-TODAY())</f>
        <v>533</v>
      </c>
      <c r="S2165" s="29" t="str">
        <f aca="false">IF(C2165="&lt;&lt; vazio &gt;&gt;","VAZIA",IF(AND(O2165&lt;&gt;"",R2165&lt;0),"VENCIDO",IF(AND(O2165&lt;&gt;"",R2165&lt;=Parametros!$B$10),"PRÓX. VENCIMENTO",IF(F2165="Q","QUALIDADE",IF(F2165="S","BLOQUEADO",IF(F2165="R","RESTRITO/DEVOLUÇÃO",IF(OR(N2165="QUAR",N2165="QRES"),"QUARENTENA",IF(OR(B2165="DESCARTE",B2165="DEVOLUÇÃO"),"DESCARTE/DEVOLUÇÃO",IF(AND(D2165="",K2165&lt;&gt;""),"SEM LOTE",IF(AND(Q2165&lt;&gt;"",Q2165&gt;=Parametros!$B$11),"PARADO/SEM GIRO","OK"))))))))))</f>
        <v>OK</v>
      </c>
      <c r="T2165" s="29" t="str">
        <f aca="false">IF(AND($S2165="PARADO/SEM GIRO",$K2165="KG",OR(Painel!$B$5="(Todos)",A2165=Painel!$B$5)*OR(Painel!$E$5="(Todos)",P2165=Painel!$E$5)),$J2165+ROW()/10000000,"")</f>
        <v/>
      </c>
      <c r="U2165" s="29" t="str">
        <f aca="false">IF(AND($S2165="VENCIDO",$K2165="KG",OR(Painel!$B$5="(Todos)",A2165=Painel!$B$5)*OR(Painel!$E$5="(Todos)",P2165=Painel!$E$5)),$J2165+ROW()/10000000,"")</f>
        <v/>
      </c>
    </row>
    <row r="2166" customFormat="false" ht="15" hidden="false" customHeight="false" outlineLevel="0" collapsed="false">
      <c r="A2166" s="29" t="s">
        <v>53</v>
      </c>
      <c r="B2166" s="29" t="s">
        <v>4204</v>
      </c>
      <c r="C2166" s="29" t="s">
        <v>276</v>
      </c>
      <c r="D2166" s="29" t="s">
        <v>698</v>
      </c>
      <c r="E2166" s="29" t="n">
        <v>1</v>
      </c>
      <c r="F2166" s="29" t="s">
        <v>268</v>
      </c>
      <c r="G2166" s="29" t="s">
        <v>4205</v>
      </c>
      <c r="H2166" s="30" t="n">
        <v>415.8</v>
      </c>
      <c r="I2166" s="31" t="n">
        <v>46277</v>
      </c>
      <c r="J2166" s="30" t="n">
        <v>415.8</v>
      </c>
      <c r="K2166" s="29" t="s">
        <v>120</v>
      </c>
      <c r="L2166" s="29" t="s">
        <v>652</v>
      </c>
      <c r="M2166" s="29"/>
      <c r="N2166" s="29" t="s">
        <v>122</v>
      </c>
      <c r="O2166" s="31" t="n">
        <v>46823</v>
      </c>
      <c r="P2166" s="29" t="s">
        <v>123</v>
      </c>
      <c r="Q2166" s="29" t="n">
        <f aca="false">IFERROR(VALUE(L2166),"")</f>
        <v>8</v>
      </c>
      <c r="R2166" s="29" t="n">
        <f aca="true">IF(O2166="","",O2166-TODAY())</f>
        <v>538</v>
      </c>
      <c r="S2166" s="29" t="str">
        <f aca="false">IF(C2166="&lt;&lt; vazio &gt;&gt;","VAZIA",IF(AND(O2166&lt;&gt;"",R2166&lt;0),"VENCIDO",IF(AND(O2166&lt;&gt;"",R2166&lt;=Parametros!$B$10),"PRÓX. VENCIMENTO",IF(F2166="Q","QUALIDADE",IF(F2166="S","BLOQUEADO",IF(F2166="R","RESTRITO/DEVOLUÇÃO",IF(OR(N2166="QUAR",N2166="QRES"),"QUARENTENA",IF(OR(B2166="DESCARTE",B2166="DEVOLUÇÃO"),"DESCARTE/DEVOLUÇÃO",IF(AND(D2166="",K2166&lt;&gt;""),"SEM LOTE",IF(AND(Q2166&lt;&gt;"",Q2166&gt;=Parametros!$B$11),"PARADO/SEM GIRO","OK"))))))))))</f>
        <v>QUALIDADE</v>
      </c>
      <c r="T2166" s="29" t="str">
        <f aca="false">IF(AND($S2166="PARADO/SEM GIRO",$K2166="KG",OR(Painel!$B$5="(Todos)",A2166=Painel!$B$5)*OR(Painel!$E$5="(Todos)",P2166=Painel!$E$5)),$J2166+ROW()/10000000,"")</f>
        <v/>
      </c>
      <c r="U2166" s="29" t="str">
        <f aca="false">IF(AND($S2166="VENCIDO",$K2166="KG",OR(Painel!$B$5="(Todos)",A2166=Painel!$B$5)*OR(Painel!$E$5="(Todos)",P2166=Painel!$E$5)),$J2166+ROW()/10000000,"")</f>
        <v/>
      </c>
    </row>
    <row r="2167" customFormat="false" ht="15" hidden="false" customHeight="false" outlineLevel="0" collapsed="false">
      <c r="A2167" s="29" t="s">
        <v>53</v>
      </c>
      <c r="B2167" s="29" t="s">
        <v>4206</v>
      </c>
      <c r="C2167" s="29" t="s">
        <v>768</v>
      </c>
      <c r="D2167" s="29" t="s">
        <v>2268</v>
      </c>
      <c r="E2167" s="29" t="n">
        <v>1</v>
      </c>
      <c r="F2167" s="29"/>
      <c r="G2167" s="29" t="s">
        <v>4207</v>
      </c>
      <c r="H2167" s="30" t="n">
        <v>800</v>
      </c>
      <c r="I2167" s="31" t="n">
        <v>46275</v>
      </c>
      <c r="J2167" s="30" t="n">
        <v>800</v>
      </c>
      <c r="K2167" s="29" t="s">
        <v>120</v>
      </c>
      <c r="L2167" s="29" t="s">
        <v>121</v>
      </c>
      <c r="M2167" s="29"/>
      <c r="N2167" s="29" t="s">
        <v>122</v>
      </c>
      <c r="O2167" s="31" t="n">
        <v>46621</v>
      </c>
      <c r="P2167" s="29" t="s">
        <v>123</v>
      </c>
      <c r="Q2167" s="29" t="n">
        <f aca="false">IFERROR(VALUE(L2167),"")</f>
        <v>10</v>
      </c>
      <c r="R2167" s="29" t="n">
        <f aca="true">IF(O2167="","",O2167-TODAY())</f>
        <v>336</v>
      </c>
      <c r="S2167" s="29" t="str">
        <f aca="false">IF(C2167="&lt;&lt; vazio &gt;&gt;","VAZIA",IF(AND(O2167&lt;&gt;"",R2167&lt;0),"VENCIDO",IF(AND(O2167&lt;&gt;"",R2167&lt;=Parametros!$B$10),"PRÓX. VENCIMENTO",IF(F2167="Q","QUALIDADE",IF(F2167="S","BLOQUEADO",IF(F2167="R","RESTRITO/DEVOLUÇÃO",IF(OR(N2167="QUAR",N2167="QRES"),"QUARENTENA",IF(OR(B2167="DESCARTE",B2167="DEVOLUÇÃO"),"DESCARTE/DEVOLUÇÃO",IF(AND(D2167="",K2167&lt;&gt;""),"SEM LOTE",IF(AND(Q2167&lt;&gt;"",Q2167&gt;=Parametros!$B$11),"PARADO/SEM GIRO","OK"))))))))))</f>
        <v>OK</v>
      </c>
      <c r="T2167" s="29" t="str">
        <f aca="false">IF(AND($S2167="PARADO/SEM GIRO",$K2167="KG",OR(Painel!$B$5="(Todos)",A2167=Painel!$B$5)*OR(Painel!$E$5="(Todos)",P2167=Painel!$E$5)),$J2167+ROW()/10000000,"")</f>
        <v/>
      </c>
      <c r="U2167" s="29" t="str">
        <f aca="false">IF(AND($S2167="VENCIDO",$K2167="KG",OR(Painel!$B$5="(Todos)",A2167=Painel!$B$5)*OR(Painel!$E$5="(Todos)",P2167=Painel!$E$5)),$J2167+ROW()/10000000,"")</f>
        <v/>
      </c>
    </row>
    <row r="2168" customFormat="false" ht="15" hidden="false" customHeight="false" outlineLevel="0" collapsed="false">
      <c r="A2168" s="29" t="s">
        <v>53</v>
      </c>
      <c r="B2168" s="29" t="s">
        <v>4208</v>
      </c>
      <c r="C2168" s="29" t="s">
        <v>222</v>
      </c>
      <c r="D2168" s="29" t="s">
        <v>738</v>
      </c>
      <c r="E2168" s="29" t="n">
        <v>1</v>
      </c>
      <c r="F2168" s="29" t="s">
        <v>268</v>
      </c>
      <c r="G2168" s="29" t="s">
        <v>4209</v>
      </c>
      <c r="H2168" s="30" t="n">
        <v>1000</v>
      </c>
      <c r="I2168" s="31" t="n">
        <v>46279</v>
      </c>
      <c r="J2168" s="30" t="n">
        <v>1000</v>
      </c>
      <c r="K2168" s="29" t="s">
        <v>120</v>
      </c>
      <c r="L2168" s="29" t="s">
        <v>350</v>
      </c>
      <c r="M2168" s="29"/>
      <c r="N2168" s="29" t="s">
        <v>122</v>
      </c>
      <c r="O2168" s="31" t="n">
        <v>46826</v>
      </c>
      <c r="P2168" s="29" t="s">
        <v>123</v>
      </c>
      <c r="Q2168" s="29" t="n">
        <f aca="false">IFERROR(VALUE(L2168),"")</f>
        <v>6</v>
      </c>
      <c r="R2168" s="29" t="n">
        <f aca="true">IF(O2168="","",O2168-TODAY())</f>
        <v>541</v>
      </c>
      <c r="S2168" s="29" t="str">
        <f aca="false">IF(C2168="&lt;&lt; vazio &gt;&gt;","VAZIA",IF(AND(O2168&lt;&gt;"",R2168&lt;0),"VENCIDO",IF(AND(O2168&lt;&gt;"",R2168&lt;=Parametros!$B$10),"PRÓX. VENCIMENTO",IF(F2168="Q","QUALIDADE",IF(F2168="S","BLOQUEADO",IF(F2168="R","RESTRITO/DEVOLUÇÃO",IF(OR(N2168="QUAR",N2168="QRES"),"QUARENTENA",IF(OR(B2168="DESCARTE",B2168="DEVOLUÇÃO"),"DESCARTE/DEVOLUÇÃO",IF(AND(D2168="",K2168&lt;&gt;""),"SEM LOTE",IF(AND(Q2168&lt;&gt;"",Q2168&gt;=Parametros!$B$11),"PARADO/SEM GIRO","OK"))))))))))</f>
        <v>QUALIDADE</v>
      </c>
      <c r="T2168" s="29" t="str">
        <f aca="false">IF(AND($S2168="PARADO/SEM GIRO",$K2168="KG",OR(Painel!$B$5="(Todos)",A2168=Painel!$B$5)*OR(Painel!$E$5="(Todos)",P2168=Painel!$E$5)),$J2168+ROW()/10000000,"")</f>
        <v/>
      </c>
      <c r="U2168" s="29" t="str">
        <f aca="false">IF(AND($S2168="VENCIDO",$K2168="KG",OR(Painel!$B$5="(Todos)",A2168=Painel!$B$5)*OR(Painel!$E$5="(Todos)",P2168=Painel!$E$5)),$J2168+ROW()/10000000,"")</f>
        <v/>
      </c>
    </row>
    <row r="2169" customFormat="false" ht="15" hidden="false" customHeight="false" outlineLevel="0" collapsed="false">
      <c r="A2169" s="29" t="s">
        <v>53</v>
      </c>
      <c r="B2169" s="29" t="s">
        <v>4210</v>
      </c>
      <c r="C2169" s="29" t="s">
        <v>785</v>
      </c>
      <c r="D2169" s="29" t="s">
        <v>3540</v>
      </c>
      <c r="E2169" s="29" t="n">
        <v>1</v>
      </c>
      <c r="F2169" s="29"/>
      <c r="G2169" s="29" t="s">
        <v>4211</v>
      </c>
      <c r="H2169" s="30" t="n">
        <v>1000</v>
      </c>
      <c r="I2169" s="31" t="n">
        <v>46270</v>
      </c>
      <c r="J2169" s="30" t="n">
        <v>1000</v>
      </c>
      <c r="K2169" s="29" t="s">
        <v>120</v>
      </c>
      <c r="L2169" s="29" t="s">
        <v>267</v>
      </c>
      <c r="M2169" s="29"/>
      <c r="N2169" s="29" t="s">
        <v>122</v>
      </c>
      <c r="O2169" s="31" t="n">
        <v>46812</v>
      </c>
      <c r="P2169" s="29" t="s">
        <v>123</v>
      </c>
      <c r="Q2169" s="29" t="n">
        <f aca="false">IFERROR(VALUE(L2169),"")</f>
        <v>15</v>
      </c>
      <c r="R2169" s="29" t="n">
        <f aca="true">IF(O2169="","",O2169-TODAY())</f>
        <v>527</v>
      </c>
      <c r="S2169" s="29" t="str">
        <f aca="false">IF(C2169="&lt;&lt; vazio &gt;&gt;","VAZIA",IF(AND(O2169&lt;&gt;"",R2169&lt;0),"VENCIDO",IF(AND(O2169&lt;&gt;"",R2169&lt;=Parametros!$B$10),"PRÓX. VENCIMENTO",IF(F2169="Q","QUALIDADE",IF(F2169="S","BLOQUEADO",IF(F2169="R","RESTRITO/DEVOLUÇÃO",IF(OR(N2169="QUAR",N2169="QRES"),"QUARENTENA",IF(OR(B2169="DESCARTE",B2169="DEVOLUÇÃO"),"DESCARTE/DEVOLUÇÃO",IF(AND(D2169="",K2169&lt;&gt;""),"SEM LOTE",IF(AND(Q2169&lt;&gt;"",Q2169&gt;=Parametros!$B$11),"PARADO/SEM GIRO","OK"))))))))))</f>
        <v>OK</v>
      </c>
      <c r="T2169" s="29" t="str">
        <f aca="false">IF(AND($S2169="PARADO/SEM GIRO",$K2169="KG",OR(Painel!$B$5="(Todos)",A2169=Painel!$B$5)*OR(Painel!$E$5="(Todos)",P2169=Painel!$E$5)),$J2169+ROW()/10000000,"")</f>
        <v/>
      </c>
      <c r="U2169" s="29" t="str">
        <f aca="false">IF(AND($S2169="VENCIDO",$K2169="KG",OR(Painel!$B$5="(Todos)",A2169=Painel!$B$5)*OR(Painel!$E$5="(Todos)",P2169=Painel!$E$5)),$J2169+ROW()/10000000,"")</f>
        <v/>
      </c>
    </row>
    <row r="2170" customFormat="false" ht="15" hidden="false" customHeight="false" outlineLevel="0" collapsed="false">
      <c r="A2170" s="29" t="s">
        <v>53</v>
      </c>
      <c r="B2170" s="29" t="s">
        <v>4212</v>
      </c>
      <c r="C2170" s="29" t="s">
        <v>679</v>
      </c>
      <c r="D2170" s="29" t="s">
        <v>680</v>
      </c>
      <c r="E2170" s="29" t="n">
        <v>1</v>
      </c>
      <c r="F2170" s="29"/>
      <c r="G2170" s="29" t="s">
        <v>4213</v>
      </c>
      <c r="H2170" s="30" t="n">
        <v>400</v>
      </c>
      <c r="I2170" s="31" t="n">
        <v>46279</v>
      </c>
      <c r="J2170" s="30" t="n">
        <v>400</v>
      </c>
      <c r="K2170" s="29" t="s">
        <v>120</v>
      </c>
      <c r="L2170" s="29" t="s">
        <v>350</v>
      </c>
      <c r="M2170" s="29"/>
      <c r="N2170" s="29" t="s">
        <v>122</v>
      </c>
      <c r="O2170" s="31" t="n">
        <v>46598</v>
      </c>
      <c r="P2170" s="29" t="s">
        <v>123</v>
      </c>
      <c r="Q2170" s="29" t="n">
        <f aca="false">IFERROR(VALUE(L2170),"")</f>
        <v>6</v>
      </c>
      <c r="R2170" s="29" t="n">
        <f aca="true">IF(O2170="","",O2170-TODAY())</f>
        <v>313</v>
      </c>
      <c r="S2170" s="29" t="str">
        <f aca="false">IF(C2170="&lt;&lt; vazio &gt;&gt;","VAZIA",IF(AND(O2170&lt;&gt;"",R2170&lt;0),"VENCIDO",IF(AND(O2170&lt;&gt;"",R2170&lt;=Parametros!$B$10),"PRÓX. VENCIMENTO",IF(F2170="Q","QUALIDADE",IF(F2170="S","BLOQUEADO",IF(F2170="R","RESTRITO/DEVOLUÇÃO",IF(OR(N2170="QUAR",N2170="QRES"),"QUARENTENA",IF(OR(B2170="DESCARTE",B2170="DEVOLUÇÃO"),"DESCARTE/DEVOLUÇÃO",IF(AND(D2170="",K2170&lt;&gt;""),"SEM LOTE",IF(AND(Q2170&lt;&gt;"",Q2170&gt;=Parametros!$B$11),"PARADO/SEM GIRO","OK"))))))))))</f>
        <v>OK</v>
      </c>
      <c r="T2170" s="29" t="str">
        <f aca="false">IF(AND($S2170="PARADO/SEM GIRO",$K2170="KG",OR(Painel!$B$5="(Todos)",A2170=Painel!$B$5)*OR(Painel!$E$5="(Todos)",P2170=Painel!$E$5)),$J2170+ROW()/10000000,"")</f>
        <v/>
      </c>
      <c r="U2170" s="29" t="str">
        <f aca="false">IF(AND($S2170="VENCIDO",$K2170="KG",OR(Painel!$B$5="(Todos)",A2170=Painel!$B$5)*OR(Painel!$E$5="(Todos)",P2170=Painel!$E$5)),$J2170+ROW()/10000000,"")</f>
        <v/>
      </c>
    </row>
    <row r="2171" customFormat="false" ht="15" hidden="false" customHeight="false" outlineLevel="0" collapsed="false">
      <c r="A2171" s="29" t="s">
        <v>53</v>
      </c>
      <c r="B2171" s="29" t="s">
        <v>4214</v>
      </c>
      <c r="C2171" s="29" t="s">
        <v>1381</v>
      </c>
      <c r="D2171" s="29" t="s">
        <v>1382</v>
      </c>
      <c r="E2171" s="29" t="n">
        <v>1</v>
      </c>
      <c r="F2171" s="29"/>
      <c r="G2171" s="29" t="s">
        <v>4215</v>
      </c>
      <c r="H2171" s="30" t="n">
        <v>800</v>
      </c>
      <c r="I2171" s="31" t="n">
        <v>46231</v>
      </c>
      <c r="J2171" s="30" t="n">
        <v>800</v>
      </c>
      <c r="K2171" s="29" t="s">
        <v>120</v>
      </c>
      <c r="L2171" s="29" t="s">
        <v>2246</v>
      </c>
      <c r="M2171" s="29"/>
      <c r="N2171" s="29" t="s">
        <v>122</v>
      </c>
      <c r="O2171" s="31" t="n">
        <v>46590</v>
      </c>
      <c r="P2171" s="29" t="s">
        <v>123</v>
      </c>
      <c r="Q2171" s="29" t="n">
        <f aca="false">IFERROR(VALUE(L2171),"")</f>
        <v>54</v>
      </c>
      <c r="R2171" s="29" t="n">
        <f aca="true">IF(O2171="","",O2171-TODAY())</f>
        <v>305</v>
      </c>
      <c r="S2171" s="29" t="str">
        <f aca="false">IF(C2171="&lt;&lt; vazio &gt;&gt;","VAZIA",IF(AND(O2171&lt;&gt;"",R2171&lt;0),"VENCIDO",IF(AND(O2171&lt;&gt;"",R2171&lt;=Parametros!$B$10),"PRÓX. VENCIMENTO",IF(F2171="Q","QUALIDADE",IF(F2171="S","BLOQUEADO",IF(F2171="R","RESTRITO/DEVOLUÇÃO",IF(OR(N2171="QUAR",N2171="QRES"),"QUARENTENA",IF(OR(B2171="DESCARTE",B2171="DEVOLUÇÃO"),"DESCARTE/DEVOLUÇÃO",IF(AND(D2171="",K2171&lt;&gt;""),"SEM LOTE",IF(AND(Q2171&lt;&gt;"",Q2171&gt;=Parametros!$B$11),"PARADO/SEM GIRO","OK"))))))))))</f>
        <v>OK</v>
      </c>
      <c r="T2171" s="29" t="str">
        <f aca="false">IF(AND($S2171="PARADO/SEM GIRO",$K2171="KG",OR(Painel!$B$5="(Todos)",A2171=Painel!$B$5)*OR(Painel!$E$5="(Todos)",P2171=Painel!$E$5)),$J2171+ROW()/10000000,"")</f>
        <v/>
      </c>
      <c r="U2171" s="29" t="str">
        <f aca="false">IF(AND($S2171="VENCIDO",$K2171="KG",OR(Painel!$B$5="(Todos)",A2171=Painel!$B$5)*OR(Painel!$E$5="(Todos)",P2171=Painel!$E$5)),$J2171+ROW()/10000000,"")</f>
        <v/>
      </c>
    </row>
    <row r="2172" customFormat="false" ht="15" hidden="false" customHeight="false" outlineLevel="0" collapsed="false">
      <c r="A2172" s="29" t="s">
        <v>53</v>
      </c>
      <c r="B2172" s="29" t="s">
        <v>4216</v>
      </c>
      <c r="C2172" s="29" t="s">
        <v>801</v>
      </c>
      <c r="D2172" s="29" t="s">
        <v>802</v>
      </c>
      <c r="E2172" s="29" t="n">
        <v>1</v>
      </c>
      <c r="F2172" s="29"/>
      <c r="G2172" s="29" t="s">
        <v>4217</v>
      </c>
      <c r="H2172" s="30" t="n">
        <v>1108.8</v>
      </c>
      <c r="I2172" s="31" t="n">
        <v>46275</v>
      </c>
      <c r="J2172" s="30" t="n">
        <v>1108.8</v>
      </c>
      <c r="K2172" s="29" t="s">
        <v>120</v>
      </c>
      <c r="L2172" s="29" t="s">
        <v>121</v>
      </c>
      <c r="M2172" s="29"/>
      <c r="N2172" s="29" t="s">
        <v>122</v>
      </c>
      <c r="O2172" s="31" t="n">
        <v>46812</v>
      </c>
      <c r="P2172" s="29" t="s">
        <v>123</v>
      </c>
      <c r="Q2172" s="29" t="n">
        <f aca="false">IFERROR(VALUE(L2172),"")</f>
        <v>10</v>
      </c>
      <c r="R2172" s="29" t="n">
        <f aca="true">IF(O2172="","",O2172-TODAY())</f>
        <v>527</v>
      </c>
      <c r="S2172" s="29" t="str">
        <f aca="false">IF(C2172="&lt;&lt; vazio &gt;&gt;","VAZIA",IF(AND(O2172&lt;&gt;"",R2172&lt;0),"VENCIDO",IF(AND(O2172&lt;&gt;"",R2172&lt;=Parametros!$B$10),"PRÓX. VENCIMENTO",IF(F2172="Q","QUALIDADE",IF(F2172="S","BLOQUEADO",IF(F2172="R","RESTRITO/DEVOLUÇÃO",IF(OR(N2172="QUAR",N2172="QRES"),"QUARENTENA",IF(OR(B2172="DESCARTE",B2172="DEVOLUÇÃO"),"DESCARTE/DEVOLUÇÃO",IF(AND(D2172="",K2172&lt;&gt;""),"SEM LOTE",IF(AND(Q2172&lt;&gt;"",Q2172&gt;=Parametros!$B$11),"PARADO/SEM GIRO","OK"))))))))))</f>
        <v>OK</v>
      </c>
      <c r="T2172" s="29" t="str">
        <f aca="false">IF(AND($S2172="PARADO/SEM GIRO",$K2172="KG",OR(Painel!$B$5="(Todos)",A2172=Painel!$B$5)*OR(Painel!$E$5="(Todos)",P2172=Painel!$E$5)),$J2172+ROW()/10000000,"")</f>
        <v/>
      </c>
      <c r="U2172" s="29" t="str">
        <f aca="false">IF(AND($S2172="VENCIDO",$K2172="KG",OR(Painel!$B$5="(Todos)",A2172=Painel!$B$5)*OR(Painel!$E$5="(Todos)",P2172=Painel!$E$5)),$J2172+ROW()/10000000,"")</f>
        <v/>
      </c>
    </row>
    <row r="2173" customFormat="false" ht="15" hidden="false" customHeight="false" outlineLevel="0" collapsed="false">
      <c r="A2173" s="29" t="s">
        <v>53</v>
      </c>
      <c r="B2173" s="29" t="s">
        <v>4218</v>
      </c>
      <c r="C2173" s="29" t="s">
        <v>691</v>
      </c>
      <c r="D2173" s="29" t="s">
        <v>4219</v>
      </c>
      <c r="E2173" s="29" t="n">
        <v>1</v>
      </c>
      <c r="F2173" s="29"/>
      <c r="G2173" s="29" t="s">
        <v>4220</v>
      </c>
      <c r="H2173" s="30" t="n">
        <v>724</v>
      </c>
      <c r="I2173" s="31" t="n">
        <v>46038</v>
      </c>
      <c r="J2173" s="30" t="n">
        <v>724</v>
      </c>
      <c r="K2173" s="29" t="s">
        <v>120</v>
      </c>
      <c r="L2173" s="29" t="s">
        <v>4221</v>
      </c>
      <c r="M2173" s="29"/>
      <c r="N2173" s="29" t="s">
        <v>122</v>
      </c>
      <c r="O2173" s="31" t="n">
        <v>46395</v>
      </c>
      <c r="P2173" s="29" t="s">
        <v>123</v>
      </c>
      <c r="Q2173" s="29" t="n">
        <f aca="false">IFERROR(VALUE(L2173),"")</f>
        <v>247</v>
      </c>
      <c r="R2173" s="29" t="n">
        <f aca="true">IF(O2173="","",O2173-TODAY())</f>
        <v>110</v>
      </c>
      <c r="S2173" s="29" t="str">
        <f aca="false">IF(C2173="&lt;&lt; vazio &gt;&gt;","VAZIA",IF(AND(O2173&lt;&gt;"",R2173&lt;0),"VENCIDO",IF(AND(O2173&lt;&gt;"",R2173&lt;=Parametros!$B$10),"PRÓX. VENCIMENTO",IF(F2173="Q","QUALIDADE",IF(F2173="S","BLOQUEADO",IF(F2173="R","RESTRITO/DEVOLUÇÃO",IF(OR(N2173="QUAR",N2173="QRES"),"QUARENTENA",IF(OR(B2173="DESCARTE",B2173="DEVOLUÇÃO"),"DESCARTE/DEVOLUÇÃO",IF(AND(D2173="",K2173&lt;&gt;""),"SEM LOTE",IF(AND(Q2173&lt;&gt;"",Q2173&gt;=Parametros!$B$11),"PARADO/SEM GIRO","OK"))))))))))</f>
        <v>PARADO/SEM GIRO</v>
      </c>
      <c r="T2173" s="29" t="n">
        <f aca="false">IF(AND($S2173="PARADO/SEM GIRO",$K2173="KG",OR(Painel!$B$5="(Todos)",A2173=Painel!$B$5)*OR(Painel!$E$5="(Todos)",P2173=Painel!$E$5)),$J2173+ROW()/10000000,"")</f>
        <v>724.0002173</v>
      </c>
      <c r="U2173" s="29" t="str">
        <f aca="false">IF(AND($S2173="VENCIDO",$K2173="KG",OR(Painel!$B$5="(Todos)",A2173=Painel!$B$5)*OR(Painel!$E$5="(Todos)",P2173=Painel!$E$5)),$J2173+ROW()/10000000,"")</f>
        <v/>
      </c>
    </row>
    <row r="2174" customFormat="false" ht="15" hidden="false" customHeight="false" outlineLevel="0" collapsed="false">
      <c r="A2174" s="29" t="s">
        <v>53</v>
      </c>
      <c r="B2174" s="29" t="s">
        <v>4222</v>
      </c>
      <c r="C2174" s="29" t="s">
        <v>165</v>
      </c>
      <c r="D2174" s="29" t="s">
        <v>458</v>
      </c>
      <c r="E2174" s="29" t="n">
        <v>1</v>
      </c>
      <c r="F2174" s="29"/>
      <c r="G2174" s="29" t="s">
        <v>4223</v>
      </c>
      <c r="H2174" s="30" t="n">
        <v>727.2</v>
      </c>
      <c r="I2174" s="31" t="n">
        <v>46259</v>
      </c>
      <c r="J2174" s="30" t="n">
        <v>727.2</v>
      </c>
      <c r="K2174" s="29" t="s">
        <v>120</v>
      </c>
      <c r="L2174" s="29" t="s">
        <v>677</v>
      </c>
      <c r="M2174" s="29"/>
      <c r="N2174" s="29" t="s">
        <v>122</v>
      </c>
      <c r="O2174" s="31" t="n">
        <v>46799</v>
      </c>
      <c r="P2174" s="29" t="s">
        <v>123</v>
      </c>
      <c r="Q2174" s="29" t="n">
        <f aca="false">IFERROR(VALUE(L2174),"")</f>
        <v>26</v>
      </c>
      <c r="R2174" s="29" t="n">
        <f aca="true">IF(O2174="","",O2174-TODAY())</f>
        <v>514</v>
      </c>
      <c r="S2174" s="29" t="str">
        <f aca="false">IF(C2174="&lt;&lt; vazio &gt;&gt;","VAZIA",IF(AND(O2174&lt;&gt;"",R2174&lt;0),"VENCIDO",IF(AND(O2174&lt;&gt;"",R2174&lt;=Parametros!$B$10),"PRÓX. VENCIMENTO",IF(F2174="Q","QUALIDADE",IF(F2174="S","BLOQUEADO",IF(F2174="R","RESTRITO/DEVOLUÇÃO",IF(OR(N2174="QUAR",N2174="QRES"),"QUARENTENA",IF(OR(B2174="DESCARTE",B2174="DEVOLUÇÃO"),"DESCARTE/DEVOLUÇÃO",IF(AND(D2174="",K2174&lt;&gt;""),"SEM LOTE",IF(AND(Q2174&lt;&gt;"",Q2174&gt;=Parametros!$B$11),"PARADO/SEM GIRO","OK"))))))))))</f>
        <v>OK</v>
      </c>
      <c r="T2174" s="29" t="str">
        <f aca="false">IF(AND($S2174="PARADO/SEM GIRO",$K2174="KG",OR(Painel!$B$5="(Todos)",A2174=Painel!$B$5)*OR(Painel!$E$5="(Todos)",P2174=Painel!$E$5)),$J2174+ROW()/10000000,"")</f>
        <v/>
      </c>
      <c r="U2174" s="29" t="str">
        <f aca="false">IF(AND($S2174="VENCIDO",$K2174="KG",OR(Painel!$B$5="(Todos)",A2174=Painel!$B$5)*OR(Painel!$E$5="(Todos)",P2174=Painel!$E$5)),$J2174+ROW()/10000000,"")</f>
        <v/>
      </c>
    </row>
    <row r="2175" customFormat="false" ht="15" hidden="false" customHeight="false" outlineLevel="0" collapsed="false">
      <c r="A2175" s="29" t="s">
        <v>53</v>
      </c>
      <c r="B2175" s="29" t="s">
        <v>4224</v>
      </c>
      <c r="C2175" s="29" t="s">
        <v>320</v>
      </c>
      <c r="D2175" s="29" t="s">
        <v>584</v>
      </c>
      <c r="E2175" s="29" t="n">
        <v>1</v>
      </c>
      <c r="F2175" s="29"/>
      <c r="G2175" s="29" t="s">
        <v>4225</v>
      </c>
      <c r="H2175" s="30" t="n">
        <v>700</v>
      </c>
      <c r="I2175" s="31" t="n">
        <v>46280</v>
      </c>
      <c r="J2175" s="30" t="n">
        <v>700</v>
      </c>
      <c r="K2175" s="29" t="s">
        <v>120</v>
      </c>
      <c r="L2175" s="29" t="s">
        <v>144</v>
      </c>
      <c r="M2175" s="29"/>
      <c r="N2175" s="29" t="s">
        <v>122</v>
      </c>
      <c r="O2175" s="31" t="n">
        <v>46820</v>
      </c>
      <c r="P2175" s="29" t="s">
        <v>123</v>
      </c>
      <c r="Q2175" s="29" t="n">
        <f aca="false">IFERROR(VALUE(L2175),"")</f>
        <v>5</v>
      </c>
      <c r="R2175" s="29" t="n">
        <f aca="true">IF(O2175="","",O2175-TODAY())</f>
        <v>535</v>
      </c>
      <c r="S2175" s="29" t="str">
        <f aca="false">IF(C2175="&lt;&lt; vazio &gt;&gt;","VAZIA",IF(AND(O2175&lt;&gt;"",R2175&lt;0),"VENCIDO",IF(AND(O2175&lt;&gt;"",R2175&lt;=Parametros!$B$10),"PRÓX. VENCIMENTO",IF(F2175="Q","QUALIDADE",IF(F2175="S","BLOQUEADO",IF(F2175="R","RESTRITO/DEVOLUÇÃO",IF(OR(N2175="QUAR",N2175="QRES"),"QUARENTENA",IF(OR(B2175="DESCARTE",B2175="DEVOLUÇÃO"),"DESCARTE/DEVOLUÇÃO",IF(AND(D2175="",K2175&lt;&gt;""),"SEM LOTE",IF(AND(Q2175&lt;&gt;"",Q2175&gt;=Parametros!$B$11),"PARADO/SEM GIRO","OK"))))))))))</f>
        <v>OK</v>
      </c>
      <c r="T2175" s="29" t="str">
        <f aca="false">IF(AND($S2175="PARADO/SEM GIRO",$K2175="KG",OR(Painel!$B$5="(Todos)",A2175=Painel!$B$5)*OR(Painel!$E$5="(Todos)",P2175=Painel!$E$5)),$J2175+ROW()/10000000,"")</f>
        <v/>
      </c>
      <c r="U2175" s="29" t="str">
        <f aca="false">IF(AND($S2175="VENCIDO",$K2175="KG",OR(Painel!$B$5="(Todos)",A2175=Painel!$B$5)*OR(Painel!$E$5="(Todos)",P2175=Painel!$E$5)),$J2175+ROW()/10000000,"")</f>
        <v/>
      </c>
    </row>
    <row r="2176" customFormat="false" ht="15" hidden="false" customHeight="false" outlineLevel="0" collapsed="false">
      <c r="A2176" s="29" t="s">
        <v>53</v>
      </c>
      <c r="B2176" s="29" t="s">
        <v>4226</v>
      </c>
      <c r="C2176" s="29" t="s">
        <v>186</v>
      </c>
      <c r="D2176" s="29" t="s">
        <v>2157</v>
      </c>
      <c r="E2176" s="29" t="n">
        <v>1</v>
      </c>
      <c r="F2176" s="29" t="s">
        <v>137</v>
      </c>
      <c r="G2176" s="29" t="s">
        <v>4227</v>
      </c>
      <c r="H2176" s="30" t="n">
        <v>545.4</v>
      </c>
      <c r="I2176" s="31" t="n">
        <v>46280</v>
      </c>
      <c r="J2176" s="30" t="n">
        <v>545.4</v>
      </c>
      <c r="K2176" s="29" t="s">
        <v>120</v>
      </c>
      <c r="L2176" s="29" t="s">
        <v>144</v>
      </c>
      <c r="M2176" s="29"/>
      <c r="N2176" s="29" t="s">
        <v>122</v>
      </c>
      <c r="O2176" s="31" t="n">
        <v>46812</v>
      </c>
      <c r="P2176" s="29" t="s">
        <v>123</v>
      </c>
      <c r="Q2176" s="29" t="n">
        <f aca="false">IFERROR(VALUE(L2176),"")</f>
        <v>5</v>
      </c>
      <c r="R2176" s="29" t="n">
        <f aca="true">IF(O2176="","",O2176-TODAY())</f>
        <v>527</v>
      </c>
      <c r="S2176" s="29" t="str">
        <f aca="false">IF(C2176="&lt;&lt; vazio &gt;&gt;","VAZIA",IF(AND(O2176&lt;&gt;"",R2176&lt;0),"VENCIDO",IF(AND(O2176&lt;&gt;"",R2176&lt;=Parametros!$B$10),"PRÓX. VENCIMENTO",IF(F2176="Q","QUALIDADE",IF(F2176="S","BLOQUEADO",IF(F2176="R","RESTRITO/DEVOLUÇÃO",IF(OR(N2176="QUAR",N2176="QRES"),"QUARENTENA",IF(OR(B2176="DESCARTE",B2176="DEVOLUÇÃO"),"DESCARTE/DEVOLUÇÃO",IF(AND(D2176="",K2176&lt;&gt;""),"SEM LOTE",IF(AND(Q2176&lt;&gt;"",Q2176&gt;=Parametros!$B$11),"PARADO/SEM GIRO","OK"))))))))))</f>
        <v>BLOQUEADO</v>
      </c>
      <c r="T2176" s="29" t="str">
        <f aca="false">IF(AND($S2176="PARADO/SEM GIRO",$K2176="KG",OR(Painel!$B$5="(Todos)",A2176=Painel!$B$5)*OR(Painel!$E$5="(Todos)",P2176=Painel!$E$5)),$J2176+ROW()/10000000,"")</f>
        <v/>
      </c>
      <c r="U2176" s="29" t="str">
        <f aca="false">IF(AND($S2176="VENCIDO",$K2176="KG",OR(Painel!$B$5="(Todos)",A2176=Painel!$B$5)*OR(Painel!$E$5="(Todos)",P2176=Painel!$E$5)),$J2176+ROW()/10000000,"")</f>
        <v/>
      </c>
    </row>
    <row r="2177" customFormat="false" ht="15" hidden="false" customHeight="false" outlineLevel="0" collapsed="false">
      <c r="A2177" s="29" t="s">
        <v>53</v>
      </c>
      <c r="B2177" s="29" t="s">
        <v>4228</v>
      </c>
      <c r="C2177" s="29" t="s">
        <v>222</v>
      </c>
      <c r="D2177" s="29" t="s">
        <v>675</v>
      </c>
      <c r="E2177" s="29" t="n">
        <v>1</v>
      </c>
      <c r="F2177" s="29" t="s">
        <v>137</v>
      </c>
      <c r="G2177" s="29" t="s">
        <v>4229</v>
      </c>
      <c r="H2177" s="30" t="n">
        <v>980</v>
      </c>
      <c r="I2177" s="31" t="n">
        <v>46259</v>
      </c>
      <c r="J2177" s="30" t="n">
        <v>980</v>
      </c>
      <c r="K2177" s="29" t="s">
        <v>120</v>
      </c>
      <c r="L2177" s="29" t="s">
        <v>677</v>
      </c>
      <c r="M2177" s="29"/>
      <c r="N2177" s="29" t="s">
        <v>122</v>
      </c>
      <c r="O2177" s="31" t="n">
        <v>46797</v>
      </c>
      <c r="P2177" s="29" t="s">
        <v>123</v>
      </c>
      <c r="Q2177" s="29" t="n">
        <f aca="false">IFERROR(VALUE(L2177),"")</f>
        <v>26</v>
      </c>
      <c r="R2177" s="29" t="n">
        <f aca="true">IF(O2177="","",O2177-TODAY())</f>
        <v>512</v>
      </c>
      <c r="S2177" s="29" t="str">
        <f aca="false">IF(C2177="&lt;&lt; vazio &gt;&gt;","VAZIA",IF(AND(O2177&lt;&gt;"",R2177&lt;0),"VENCIDO",IF(AND(O2177&lt;&gt;"",R2177&lt;=Parametros!$B$10),"PRÓX. VENCIMENTO",IF(F2177="Q","QUALIDADE",IF(F2177="S","BLOQUEADO",IF(F2177="R","RESTRITO/DEVOLUÇÃO",IF(OR(N2177="QUAR",N2177="QRES"),"QUARENTENA",IF(OR(B2177="DESCARTE",B2177="DEVOLUÇÃO"),"DESCARTE/DEVOLUÇÃO",IF(AND(D2177="",K2177&lt;&gt;""),"SEM LOTE",IF(AND(Q2177&lt;&gt;"",Q2177&gt;=Parametros!$B$11),"PARADO/SEM GIRO","OK"))))))))))</f>
        <v>BLOQUEADO</v>
      </c>
      <c r="T2177" s="29" t="str">
        <f aca="false">IF(AND($S2177="PARADO/SEM GIRO",$K2177="KG",OR(Painel!$B$5="(Todos)",A2177=Painel!$B$5)*OR(Painel!$E$5="(Todos)",P2177=Painel!$E$5)),$J2177+ROW()/10000000,"")</f>
        <v/>
      </c>
      <c r="U2177" s="29" t="str">
        <f aca="false">IF(AND($S2177="VENCIDO",$K2177="KG",OR(Painel!$B$5="(Todos)",A2177=Painel!$B$5)*OR(Painel!$E$5="(Todos)",P2177=Painel!$E$5)),$J2177+ROW()/10000000,"")</f>
        <v/>
      </c>
    </row>
    <row r="2178" customFormat="false" ht="15" hidden="false" customHeight="false" outlineLevel="0" collapsed="false">
      <c r="A2178" s="29" t="s">
        <v>53</v>
      </c>
      <c r="B2178" s="29" t="s">
        <v>4230</v>
      </c>
      <c r="C2178" s="29" t="s">
        <v>1381</v>
      </c>
      <c r="D2178" s="29" t="s">
        <v>2544</v>
      </c>
      <c r="E2178" s="29" t="n">
        <v>1</v>
      </c>
      <c r="F2178" s="29"/>
      <c r="G2178" s="29" t="s">
        <v>4231</v>
      </c>
      <c r="H2178" s="30" t="n">
        <v>800</v>
      </c>
      <c r="I2178" s="31" t="n">
        <v>46231</v>
      </c>
      <c r="J2178" s="30" t="n">
        <v>800</v>
      </c>
      <c r="K2178" s="29" t="s">
        <v>120</v>
      </c>
      <c r="L2178" s="29" t="s">
        <v>2246</v>
      </c>
      <c r="M2178" s="29"/>
      <c r="N2178" s="29" t="s">
        <v>122</v>
      </c>
      <c r="O2178" s="31" t="n">
        <v>46591</v>
      </c>
      <c r="P2178" s="29" t="s">
        <v>123</v>
      </c>
      <c r="Q2178" s="29" t="n">
        <f aca="false">IFERROR(VALUE(L2178),"")</f>
        <v>54</v>
      </c>
      <c r="R2178" s="29" t="n">
        <f aca="true">IF(O2178="","",O2178-TODAY())</f>
        <v>306</v>
      </c>
      <c r="S2178" s="29" t="str">
        <f aca="false">IF(C2178="&lt;&lt; vazio &gt;&gt;","VAZIA",IF(AND(O2178&lt;&gt;"",R2178&lt;0),"VENCIDO",IF(AND(O2178&lt;&gt;"",R2178&lt;=Parametros!$B$10),"PRÓX. VENCIMENTO",IF(F2178="Q","QUALIDADE",IF(F2178="S","BLOQUEADO",IF(F2178="R","RESTRITO/DEVOLUÇÃO",IF(OR(N2178="QUAR",N2178="QRES"),"QUARENTENA",IF(OR(B2178="DESCARTE",B2178="DEVOLUÇÃO"),"DESCARTE/DEVOLUÇÃO",IF(AND(D2178="",K2178&lt;&gt;""),"SEM LOTE",IF(AND(Q2178&lt;&gt;"",Q2178&gt;=Parametros!$B$11),"PARADO/SEM GIRO","OK"))))))))))</f>
        <v>OK</v>
      </c>
      <c r="T2178" s="29" t="str">
        <f aca="false">IF(AND($S2178="PARADO/SEM GIRO",$K2178="KG",OR(Painel!$B$5="(Todos)",A2178=Painel!$B$5)*OR(Painel!$E$5="(Todos)",P2178=Painel!$E$5)),$J2178+ROW()/10000000,"")</f>
        <v/>
      </c>
      <c r="U2178" s="29" t="str">
        <f aca="false">IF(AND($S2178="VENCIDO",$K2178="KG",OR(Painel!$B$5="(Todos)",A2178=Painel!$B$5)*OR(Painel!$E$5="(Todos)",P2178=Painel!$E$5)),$J2178+ROW()/10000000,"")</f>
        <v/>
      </c>
    </row>
    <row r="2179" customFormat="false" ht="15" hidden="false" customHeight="false" outlineLevel="0" collapsed="false">
      <c r="A2179" s="29" t="s">
        <v>53</v>
      </c>
      <c r="B2179" s="29" t="s">
        <v>4232</v>
      </c>
      <c r="C2179" s="29" t="s">
        <v>186</v>
      </c>
      <c r="D2179" s="29" t="s">
        <v>2157</v>
      </c>
      <c r="E2179" s="29" t="n">
        <v>1</v>
      </c>
      <c r="F2179" s="29" t="s">
        <v>137</v>
      </c>
      <c r="G2179" s="29" t="s">
        <v>4233</v>
      </c>
      <c r="H2179" s="30" t="n">
        <v>545.4</v>
      </c>
      <c r="I2179" s="31" t="n">
        <v>46280</v>
      </c>
      <c r="J2179" s="30" t="n">
        <v>545.4</v>
      </c>
      <c r="K2179" s="29" t="s">
        <v>120</v>
      </c>
      <c r="L2179" s="29" t="s">
        <v>144</v>
      </c>
      <c r="M2179" s="29"/>
      <c r="N2179" s="29" t="s">
        <v>122</v>
      </c>
      <c r="O2179" s="31" t="n">
        <v>46812</v>
      </c>
      <c r="P2179" s="29" t="s">
        <v>123</v>
      </c>
      <c r="Q2179" s="29" t="n">
        <f aca="false">IFERROR(VALUE(L2179),"")</f>
        <v>5</v>
      </c>
      <c r="R2179" s="29" t="n">
        <f aca="true">IF(O2179="","",O2179-TODAY())</f>
        <v>527</v>
      </c>
      <c r="S2179" s="29" t="str">
        <f aca="false">IF(C2179="&lt;&lt; vazio &gt;&gt;","VAZIA",IF(AND(O2179&lt;&gt;"",R2179&lt;0),"VENCIDO",IF(AND(O2179&lt;&gt;"",R2179&lt;=Parametros!$B$10),"PRÓX. VENCIMENTO",IF(F2179="Q","QUALIDADE",IF(F2179="S","BLOQUEADO",IF(F2179="R","RESTRITO/DEVOLUÇÃO",IF(OR(N2179="QUAR",N2179="QRES"),"QUARENTENA",IF(OR(B2179="DESCARTE",B2179="DEVOLUÇÃO"),"DESCARTE/DEVOLUÇÃO",IF(AND(D2179="",K2179&lt;&gt;""),"SEM LOTE",IF(AND(Q2179&lt;&gt;"",Q2179&gt;=Parametros!$B$11),"PARADO/SEM GIRO","OK"))))))))))</f>
        <v>BLOQUEADO</v>
      </c>
      <c r="T2179" s="29" t="str">
        <f aca="false">IF(AND($S2179="PARADO/SEM GIRO",$K2179="KG",OR(Painel!$B$5="(Todos)",A2179=Painel!$B$5)*OR(Painel!$E$5="(Todos)",P2179=Painel!$E$5)),$J2179+ROW()/10000000,"")</f>
        <v/>
      </c>
      <c r="U2179" s="29" t="str">
        <f aca="false">IF(AND($S2179="VENCIDO",$K2179="KG",OR(Painel!$B$5="(Todos)",A2179=Painel!$B$5)*OR(Painel!$E$5="(Todos)",P2179=Painel!$E$5)),$J2179+ROW()/10000000,"")</f>
        <v/>
      </c>
    </row>
    <row r="2180" customFormat="false" ht="15" hidden="false" customHeight="false" outlineLevel="0" collapsed="false">
      <c r="A2180" s="29" t="s">
        <v>53</v>
      </c>
      <c r="B2180" s="29" t="s">
        <v>4234</v>
      </c>
      <c r="C2180" s="29" t="s">
        <v>1292</v>
      </c>
      <c r="D2180" s="29" t="s">
        <v>1293</v>
      </c>
      <c r="E2180" s="29" t="n">
        <v>1</v>
      </c>
      <c r="F2180" s="29" t="s">
        <v>268</v>
      </c>
      <c r="G2180" s="29" t="s">
        <v>4235</v>
      </c>
      <c r="H2180" s="30" t="n">
        <v>800</v>
      </c>
      <c r="I2180" s="31" t="n">
        <v>46280</v>
      </c>
      <c r="J2180" s="30" t="n">
        <v>800</v>
      </c>
      <c r="K2180" s="29" t="s">
        <v>120</v>
      </c>
      <c r="L2180" s="29" t="s">
        <v>144</v>
      </c>
      <c r="M2180" s="29"/>
      <c r="N2180" s="29" t="s">
        <v>122</v>
      </c>
      <c r="O2180" s="31" t="n">
        <v>46826</v>
      </c>
      <c r="P2180" s="29" t="s">
        <v>123</v>
      </c>
      <c r="Q2180" s="29" t="n">
        <f aca="false">IFERROR(VALUE(L2180),"")</f>
        <v>5</v>
      </c>
      <c r="R2180" s="29" t="n">
        <f aca="true">IF(O2180="","",O2180-TODAY())</f>
        <v>541</v>
      </c>
      <c r="S2180" s="29" t="str">
        <f aca="false">IF(C2180="&lt;&lt; vazio &gt;&gt;","VAZIA",IF(AND(O2180&lt;&gt;"",R2180&lt;0),"VENCIDO",IF(AND(O2180&lt;&gt;"",R2180&lt;=Parametros!$B$10),"PRÓX. VENCIMENTO",IF(F2180="Q","QUALIDADE",IF(F2180="S","BLOQUEADO",IF(F2180="R","RESTRITO/DEVOLUÇÃO",IF(OR(N2180="QUAR",N2180="QRES"),"QUARENTENA",IF(OR(B2180="DESCARTE",B2180="DEVOLUÇÃO"),"DESCARTE/DEVOLUÇÃO",IF(AND(D2180="",K2180&lt;&gt;""),"SEM LOTE",IF(AND(Q2180&lt;&gt;"",Q2180&gt;=Parametros!$B$11),"PARADO/SEM GIRO","OK"))))))))))</f>
        <v>QUALIDADE</v>
      </c>
      <c r="T2180" s="29" t="str">
        <f aca="false">IF(AND($S2180="PARADO/SEM GIRO",$K2180="KG",OR(Painel!$B$5="(Todos)",A2180=Painel!$B$5)*OR(Painel!$E$5="(Todos)",P2180=Painel!$E$5)),$J2180+ROW()/10000000,"")</f>
        <v/>
      </c>
      <c r="U2180" s="29" t="str">
        <f aca="false">IF(AND($S2180="VENCIDO",$K2180="KG",OR(Painel!$B$5="(Todos)",A2180=Painel!$B$5)*OR(Painel!$E$5="(Todos)",P2180=Painel!$E$5)),$J2180+ROW()/10000000,"")</f>
        <v/>
      </c>
    </row>
    <row r="2181" customFormat="false" ht="15" hidden="false" customHeight="false" outlineLevel="0" collapsed="false">
      <c r="A2181" s="29" t="s">
        <v>53</v>
      </c>
      <c r="B2181" s="29" t="s">
        <v>4236</v>
      </c>
      <c r="C2181" s="29" t="s">
        <v>250</v>
      </c>
      <c r="D2181" s="29" t="s">
        <v>719</v>
      </c>
      <c r="E2181" s="29" t="n">
        <v>1</v>
      </c>
      <c r="F2181" s="29"/>
      <c r="G2181" s="29" t="s">
        <v>4237</v>
      </c>
      <c r="H2181" s="30" t="n">
        <v>1000</v>
      </c>
      <c r="I2181" s="31" t="n">
        <v>46280</v>
      </c>
      <c r="J2181" s="30" t="n">
        <v>1000</v>
      </c>
      <c r="K2181" s="29" t="s">
        <v>120</v>
      </c>
      <c r="L2181" s="29" t="s">
        <v>144</v>
      </c>
      <c r="M2181" s="29"/>
      <c r="N2181" s="29" t="s">
        <v>122</v>
      </c>
      <c r="O2181" s="31" t="n">
        <v>46817</v>
      </c>
      <c r="P2181" s="29" t="s">
        <v>123</v>
      </c>
      <c r="Q2181" s="29" t="n">
        <f aca="false">IFERROR(VALUE(L2181),"")</f>
        <v>5</v>
      </c>
      <c r="R2181" s="29" t="n">
        <f aca="true">IF(O2181="","",O2181-TODAY())</f>
        <v>532</v>
      </c>
      <c r="S2181" s="29" t="str">
        <f aca="false">IF(C2181="&lt;&lt; vazio &gt;&gt;","VAZIA",IF(AND(O2181&lt;&gt;"",R2181&lt;0),"VENCIDO",IF(AND(O2181&lt;&gt;"",R2181&lt;=Parametros!$B$10),"PRÓX. VENCIMENTO",IF(F2181="Q","QUALIDADE",IF(F2181="S","BLOQUEADO",IF(F2181="R","RESTRITO/DEVOLUÇÃO",IF(OR(N2181="QUAR",N2181="QRES"),"QUARENTENA",IF(OR(B2181="DESCARTE",B2181="DEVOLUÇÃO"),"DESCARTE/DEVOLUÇÃO",IF(AND(D2181="",K2181&lt;&gt;""),"SEM LOTE",IF(AND(Q2181&lt;&gt;"",Q2181&gt;=Parametros!$B$11),"PARADO/SEM GIRO","OK"))))))))))</f>
        <v>OK</v>
      </c>
      <c r="T2181" s="29" t="str">
        <f aca="false">IF(AND($S2181="PARADO/SEM GIRO",$K2181="KG",OR(Painel!$B$5="(Todos)",A2181=Painel!$B$5)*OR(Painel!$E$5="(Todos)",P2181=Painel!$E$5)),$J2181+ROW()/10000000,"")</f>
        <v/>
      </c>
      <c r="U2181" s="29" t="str">
        <f aca="false">IF(AND($S2181="VENCIDO",$K2181="KG",OR(Painel!$B$5="(Todos)",A2181=Painel!$B$5)*OR(Painel!$E$5="(Todos)",P2181=Painel!$E$5)),$J2181+ROW()/10000000,"")</f>
        <v/>
      </c>
    </row>
    <row r="2182" customFormat="false" ht="15" hidden="false" customHeight="false" outlineLevel="0" collapsed="false">
      <c r="A2182" s="29" t="s">
        <v>53</v>
      </c>
      <c r="B2182" s="29" t="s">
        <v>4238</v>
      </c>
      <c r="C2182" s="29" t="s">
        <v>917</v>
      </c>
      <c r="D2182" s="29" t="s">
        <v>392</v>
      </c>
      <c r="E2182" s="29" t="n">
        <v>1</v>
      </c>
      <c r="F2182" s="29"/>
      <c r="G2182" s="29" t="s">
        <v>4239</v>
      </c>
      <c r="H2182" s="30" t="n">
        <v>800</v>
      </c>
      <c r="I2182" s="31" t="n">
        <v>46273</v>
      </c>
      <c r="J2182" s="30" t="n">
        <v>800</v>
      </c>
      <c r="K2182" s="29" t="s">
        <v>120</v>
      </c>
      <c r="L2182" s="29" t="s">
        <v>149</v>
      </c>
      <c r="M2182" s="29"/>
      <c r="N2182" s="29" t="s">
        <v>122</v>
      </c>
      <c r="O2182" s="31" t="n">
        <v>46812</v>
      </c>
      <c r="P2182" s="29" t="s">
        <v>123</v>
      </c>
      <c r="Q2182" s="29" t="n">
        <f aca="false">IFERROR(VALUE(L2182),"")</f>
        <v>12</v>
      </c>
      <c r="R2182" s="29" t="n">
        <f aca="true">IF(O2182="","",O2182-TODAY())</f>
        <v>527</v>
      </c>
      <c r="S2182" s="29" t="str">
        <f aca="false">IF(C2182="&lt;&lt; vazio &gt;&gt;","VAZIA",IF(AND(O2182&lt;&gt;"",R2182&lt;0),"VENCIDO",IF(AND(O2182&lt;&gt;"",R2182&lt;=Parametros!$B$10),"PRÓX. VENCIMENTO",IF(F2182="Q","QUALIDADE",IF(F2182="S","BLOQUEADO",IF(F2182="R","RESTRITO/DEVOLUÇÃO",IF(OR(N2182="QUAR",N2182="QRES"),"QUARENTENA",IF(OR(B2182="DESCARTE",B2182="DEVOLUÇÃO"),"DESCARTE/DEVOLUÇÃO",IF(AND(D2182="",K2182&lt;&gt;""),"SEM LOTE",IF(AND(Q2182&lt;&gt;"",Q2182&gt;=Parametros!$B$11),"PARADO/SEM GIRO","OK"))))))))))</f>
        <v>OK</v>
      </c>
      <c r="T2182" s="29" t="str">
        <f aca="false">IF(AND($S2182="PARADO/SEM GIRO",$K2182="KG",OR(Painel!$B$5="(Todos)",A2182=Painel!$B$5)*OR(Painel!$E$5="(Todos)",P2182=Painel!$E$5)),$J2182+ROW()/10000000,"")</f>
        <v/>
      </c>
      <c r="U2182" s="29" t="str">
        <f aca="false">IF(AND($S2182="VENCIDO",$K2182="KG",OR(Painel!$B$5="(Todos)",A2182=Painel!$B$5)*OR(Painel!$E$5="(Todos)",P2182=Painel!$E$5)),$J2182+ROW()/10000000,"")</f>
        <v/>
      </c>
    </row>
    <row r="2183" customFormat="false" ht="15" hidden="false" customHeight="false" outlineLevel="0" collapsed="false">
      <c r="A2183" s="29" t="s">
        <v>53</v>
      </c>
      <c r="B2183" s="29" t="s">
        <v>4240</v>
      </c>
      <c r="C2183" s="29" t="s">
        <v>1381</v>
      </c>
      <c r="D2183" s="29" t="s">
        <v>2544</v>
      </c>
      <c r="E2183" s="29" t="n">
        <v>1</v>
      </c>
      <c r="F2183" s="29"/>
      <c r="G2183" s="29" t="s">
        <v>4241</v>
      </c>
      <c r="H2183" s="30" t="n">
        <v>800</v>
      </c>
      <c r="I2183" s="31" t="n">
        <v>46231</v>
      </c>
      <c r="J2183" s="30" t="n">
        <v>800</v>
      </c>
      <c r="K2183" s="29" t="s">
        <v>120</v>
      </c>
      <c r="L2183" s="29" t="s">
        <v>2246</v>
      </c>
      <c r="M2183" s="29"/>
      <c r="N2183" s="29" t="s">
        <v>122</v>
      </c>
      <c r="O2183" s="31" t="n">
        <v>46591</v>
      </c>
      <c r="P2183" s="29" t="s">
        <v>123</v>
      </c>
      <c r="Q2183" s="29" t="n">
        <f aca="false">IFERROR(VALUE(L2183),"")</f>
        <v>54</v>
      </c>
      <c r="R2183" s="29" t="n">
        <f aca="true">IF(O2183="","",O2183-TODAY())</f>
        <v>306</v>
      </c>
      <c r="S2183" s="29" t="str">
        <f aca="false">IF(C2183="&lt;&lt; vazio &gt;&gt;","VAZIA",IF(AND(O2183&lt;&gt;"",R2183&lt;0),"VENCIDO",IF(AND(O2183&lt;&gt;"",R2183&lt;=Parametros!$B$10),"PRÓX. VENCIMENTO",IF(F2183="Q","QUALIDADE",IF(F2183="S","BLOQUEADO",IF(F2183="R","RESTRITO/DEVOLUÇÃO",IF(OR(N2183="QUAR",N2183="QRES"),"QUARENTENA",IF(OR(B2183="DESCARTE",B2183="DEVOLUÇÃO"),"DESCARTE/DEVOLUÇÃO",IF(AND(D2183="",K2183&lt;&gt;""),"SEM LOTE",IF(AND(Q2183&lt;&gt;"",Q2183&gt;=Parametros!$B$11),"PARADO/SEM GIRO","OK"))))))))))</f>
        <v>OK</v>
      </c>
      <c r="T2183" s="29" t="str">
        <f aca="false">IF(AND($S2183="PARADO/SEM GIRO",$K2183="KG",OR(Painel!$B$5="(Todos)",A2183=Painel!$B$5)*OR(Painel!$E$5="(Todos)",P2183=Painel!$E$5)),$J2183+ROW()/10000000,"")</f>
        <v/>
      </c>
      <c r="U2183" s="29" t="str">
        <f aca="false">IF(AND($S2183="VENCIDO",$K2183="KG",OR(Painel!$B$5="(Todos)",A2183=Painel!$B$5)*OR(Painel!$E$5="(Todos)",P2183=Painel!$E$5)),$J2183+ROW()/10000000,"")</f>
        <v/>
      </c>
    </row>
    <row r="2184" customFormat="false" ht="15" hidden="false" customHeight="false" outlineLevel="0" collapsed="false">
      <c r="A2184" s="29" t="s">
        <v>53</v>
      </c>
      <c r="B2184" s="29" t="s">
        <v>4242</v>
      </c>
      <c r="C2184" s="29" t="s">
        <v>135</v>
      </c>
      <c r="D2184" s="29" t="s">
        <v>2998</v>
      </c>
      <c r="E2184" s="29" t="n">
        <v>1</v>
      </c>
      <c r="F2184" s="29"/>
      <c r="G2184" s="29" t="s">
        <v>4243</v>
      </c>
      <c r="H2184" s="30" t="n">
        <v>999.9</v>
      </c>
      <c r="I2184" s="31" t="n">
        <v>46261</v>
      </c>
      <c r="J2184" s="30" t="n">
        <v>999.9</v>
      </c>
      <c r="K2184" s="29" t="s">
        <v>120</v>
      </c>
      <c r="L2184" s="29" t="s">
        <v>938</v>
      </c>
      <c r="M2184" s="29"/>
      <c r="N2184" s="29" t="s">
        <v>122</v>
      </c>
      <c r="O2184" s="31" t="n">
        <v>46608</v>
      </c>
      <c r="P2184" s="29" t="s">
        <v>123</v>
      </c>
      <c r="Q2184" s="29" t="n">
        <f aca="false">IFERROR(VALUE(L2184),"")</f>
        <v>24</v>
      </c>
      <c r="R2184" s="29" t="n">
        <f aca="true">IF(O2184="","",O2184-TODAY())</f>
        <v>323</v>
      </c>
      <c r="S2184" s="29" t="str">
        <f aca="false">IF(C2184="&lt;&lt; vazio &gt;&gt;","VAZIA",IF(AND(O2184&lt;&gt;"",R2184&lt;0),"VENCIDO",IF(AND(O2184&lt;&gt;"",R2184&lt;=Parametros!$B$10),"PRÓX. VENCIMENTO",IF(F2184="Q","QUALIDADE",IF(F2184="S","BLOQUEADO",IF(F2184="R","RESTRITO/DEVOLUÇÃO",IF(OR(N2184="QUAR",N2184="QRES"),"QUARENTENA",IF(OR(B2184="DESCARTE",B2184="DEVOLUÇÃO"),"DESCARTE/DEVOLUÇÃO",IF(AND(D2184="",K2184&lt;&gt;""),"SEM LOTE",IF(AND(Q2184&lt;&gt;"",Q2184&gt;=Parametros!$B$11),"PARADO/SEM GIRO","OK"))))))))))</f>
        <v>OK</v>
      </c>
      <c r="T2184" s="29" t="str">
        <f aca="false">IF(AND($S2184="PARADO/SEM GIRO",$K2184="KG",OR(Painel!$B$5="(Todos)",A2184=Painel!$B$5)*OR(Painel!$E$5="(Todos)",P2184=Painel!$E$5)),$J2184+ROW()/10000000,"")</f>
        <v/>
      </c>
      <c r="U2184" s="29" t="str">
        <f aca="false">IF(AND($S2184="VENCIDO",$K2184="KG",OR(Painel!$B$5="(Todos)",A2184=Painel!$B$5)*OR(Painel!$E$5="(Todos)",P2184=Painel!$E$5)),$J2184+ROW()/10000000,"")</f>
        <v/>
      </c>
    </row>
    <row r="2185" customFormat="false" ht="15" hidden="false" customHeight="false" outlineLevel="0" collapsed="false">
      <c r="A2185" s="29" t="s">
        <v>53</v>
      </c>
      <c r="B2185" s="29" t="s">
        <v>4244</v>
      </c>
      <c r="C2185" s="29" t="s">
        <v>325</v>
      </c>
      <c r="D2185" s="29" t="s">
        <v>1328</v>
      </c>
      <c r="E2185" s="29" t="n">
        <v>1</v>
      </c>
      <c r="F2185" s="29"/>
      <c r="G2185" s="29" t="s">
        <v>4245</v>
      </c>
      <c r="H2185" s="30" t="n">
        <v>1102.5</v>
      </c>
      <c r="I2185" s="31" t="n">
        <v>46240</v>
      </c>
      <c r="J2185" s="30" t="n">
        <v>1102.5</v>
      </c>
      <c r="K2185" s="29" t="s">
        <v>120</v>
      </c>
      <c r="L2185" s="29" t="s">
        <v>1330</v>
      </c>
      <c r="M2185" s="29"/>
      <c r="N2185" s="29" t="s">
        <v>122</v>
      </c>
      <c r="O2185" s="31" t="n">
        <v>46599</v>
      </c>
      <c r="P2185" s="29" t="s">
        <v>123</v>
      </c>
      <c r="Q2185" s="29" t="n">
        <f aca="false">IFERROR(VALUE(L2185),"")</f>
        <v>45</v>
      </c>
      <c r="R2185" s="29" t="n">
        <f aca="true">IF(O2185="","",O2185-TODAY())</f>
        <v>314</v>
      </c>
      <c r="S2185" s="29" t="str">
        <f aca="false">IF(C2185="&lt;&lt; vazio &gt;&gt;","VAZIA",IF(AND(O2185&lt;&gt;"",R2185&lt;0),"VENCIDO",IF(AND(O2185&lt;&gt;"",R2185&lt;=Parametros!$B$10),"PRÓX. VENCIMENTO",IF(F2185="Q","QUALIDADE",IF(F2185="S","BLOQUEADO",IF(F2185="R","RESTRITO/DEVOLUÇÃO",IF(OR(N2185="QUAR",N2185="QRES"),"QUARENTENA",IF(OR(B2185="DESCARTE",B2185="DEVOLUÇÃO"),"DESCARTE/DEVOLUÇÃO",IF(AND(D2185="",K2185&lt;&gt;""),"SEM LOTE",IF(AND(Q2185&lt;&gt;"",Q2185&gt;=Parametros!$B$11),"PARADO/SEM GIRO","OK"))))))))))</f>
        <v>OK</v>
      </c>
      <c r="T2185" s="29" t="str">
        <f aca="false">IF(AND($S2185="PARADO/SEM GIRO",$K2185="KG",OR(Painel!$B$5="(Todos)",A2185=Painel!$B$5)*OR(Painel!$E$5="(Todos)",P2185=Painel!$E$5)),$J2185+ROW()/10000000,"")</f>
        <v/>
      </c>
      <c r="U2185" s="29" t="str">
        <f aca="false">IF(AND($S2185="VENCIDO",$K2185="KG",OR(Painel!$B$5="(Todos)",A2185=Painel!$B$5)*OR(Painel!$E$5="(Todos)",P2185=Painel!$E$5)),$J2185+ROW()/10000000,"")</f>
        <v/>
      </c>
    </row>
    <row r="2186" customFormat="false" ht="15" hidden="false" customHeight="false" outlineLevel="0" collapsed="false">
      <c r="A2186" s="29" t="s">
        <v>53</v>
      </c>
      <c r="B2186" s="29" t="s">
        <v>4246</v>
      </c>
      <c r="C2186" s="29" t="s">
        <v>1093</v>
      </c>
      <c r="D2186" s="29" t="s">
        <v>1094</v>
      </c>
      <c r="E2186" s="29" t="n">
        <v>1</v>
      </c>
      <c r="F2186" s="29"/>
      <c r="G2186" s="29" t="s">
        <v>4247</v>
      </c>
      <c r="H2186" s="30" t="n">
        <v>1000</v>
      </c>
      <c r="I2186" s="31" t="n">
        <v>46183</v>
      </c>
      <c r="J2186" s="30" t="n">
        <v>1000</v>
      </c>
      <c r="K2186" s="29" t="s">
        <v>120</v>
      </c>
      <c r="L2186" s="29" t="s">
        <v>1096</v>
      </c>
      <c r="M2186" s="29"/>
      <c r="N2186" s="29" t="s">
        <v>122</v>
      </c>
      <c r="O2186" s="31" t="n">
        <v>46881</v>
      </c>
      <c r="P2186" s="29" t="s">
        <v>123</v>
      </c>
      <c r="Q2186" s="29" t="n">
        <f aca="false">IFERROR(VALUE(L2186),"")</f>
        <v>102</v>
      </c>
      <c r="R2186" s="29" t="n">
        <f aca="true">IF(O2186="","",O2186-TODAY())</f>
        <v>596</v>
      </c>
      <c r="S2186" s="29" t="str">
        <f aca="false">IF(C2186="&lt;&lt; vazio &gt;&gt;","VAZIA",IF(AND(O2186&lt;&gt;"",R2186&lt;0),"VENCIDO",IF(AND(O2186&lt;&gt;"",R2186&lt;=Parametros!$B$10),"PRÓX. VENCIMENTO",IF(F2186="Q","QUALIDADE",IF(F2186="S","BLOQUEADO",IF(F2186="R","RESTRITO/DEVOLUÇÃO",IF(OR(N2186="QUAR",N2186="QRES"),"QUARENTENA",IF(OR(B2186="DESCARTE",B2186="DEVOLUÇÃO"),"DESCARTE/DEVOLUÇÃO",IF(AND(D2186="",K2186&lt;&gt;""),"SEM LOTE",IF(AND(Q2186&lt;&gt;"",Q2186&gt;=Parametros!$B$11),"PARADO/SEM GIRO","OK"))))))))))</f>
        <v>PARADO/SEM GIRO</v>
      </c>
      <c r="T2186" s="29" t="n">
        <f aca="false">IF(AND($S2186="PARADO/SEM GIRO",$K2186="KG",OR(Painel!$B$5="(Todos)",A2186=Painel!$B$5)*OR(Painel!$E$5="(Todos)",P2186=Painel!$E$5)),$J2186+ROW()/10000000,"")</f>
        <v>1000.0002186</v>
      </c>
      <c r="U2186" s="29" t="str">
        <f aca="false">IF(AND($S2186="VENCIDO",$K2186="KG",OR(Painel!$B$5="(Todos)",A2186=Painel!$B$5)*OR(Painel!$E$5="(Todos)",P2186=Painel!$E$5)),$J2186+ROW()/10000000,"")</f>
        <v/>
      </c>
    </row>
    <row r="2187" customFormat="false" ht="15" hidden="false" customHeight="false" outlineLevel="0" collapsed="false">
      <c r="A2187" s="29" t="s">
        <v>53</v>
      </c>
      <c r="B2187" s="29" t="s">
        <v>4248</v>
      </c>
      <c r="C2187" s="29" t="s">
        <v>666</v>
      </c>
      <c r="D2187" s="29" t="s">
        <v>667</v>
      </c>
      <c r="E2187" s="29" t="n">
        <v>1</v>
      </c>
      <c r="F2187" s="29" t="s">
        <v>268</v>
      </c>
      <c r="G2187" s="29" t="s">
        <v>4249</v>
      </c>
      <c r="H2187" s="30" t="n">
        <v>590.4</v>
      </c>
      <c r="I2187" s="31" t="n">
        <v>46284</v>
      </c>
      <c r="J2187" s="30" t="n">
        <v>590.4</v>
      </c>
      <c r="K2187" s="29" t="s">
        <v>120</v>
      </c>
      <c r="L2187" s="29" t="s">
        <v>388</v>
      </c>
      <c r="M2187" s="29"/>
      <c r="N2187" s="29" t="s">
        <v>122</v>
      </c>
      <c r="O2187" s="31" t="n">
        <v>46831</v>
      </c>
      <c r="P2187" s="29" t="s">
        <v>123</v>
      </c>
      <c r="Q2187" s="29" t="n">
        <f aca="false">IFERROR(VALUE(L2187),"")</f>
        <v>1</v>
      </c>
      <c r="R2187" s="29" t="n">
        <f aca="true">IF(O2187="","",O2187-TODAY())</f>
        <v>546</v>
      </c>
      <c r="S2187" s="29" t="str">
        <f aca="false">IF(C2187="&lt;&lt; vazio &gt;&gt;","VAZIA",IF(AND(O2187&lt;&gt;"",R2187&lt;0),"VENCIDO",IF(AND(O2187&lt;&gt;"",R2187&lt;=Parametros!$B$10),"PRÓX. VENCIMENTO",IF(F2187="Q","QUALIDADE",IF(F2187="S","BLOQUEADO",IF(F2187="R","RESTRITO/DEVOLUÇÃO",IF(OR(N2187="QUAR",N2187="QRES"),"QUARENTENA",IF(OR(B2187="DESCARTE",B2187="DEVOLUÇÃO"),"DESCARTE/DEVOLUÇÃO",IF(AND(D2187="",K2187&lt;&gt;""),"SEM LOTE",IF(AND(Q2187&lt;&gt;"",Q2187&gt;=Parametros!$B$11),"PARADO/SEM GIRO","OK"))))))))))</f>
        <v>QUALIDADE</v>
      </c>
      <c r="T2187" s="29" t="str">
        <f aca="false">IF(AND($S2187="PARADO/SEM GIRO",$K2187="KG",OR(Painel!$B$5="(Todos)",A2187=Painel!$B$5)*OR(Painel!$E$5="(Todos)",P2187=Painel!$E$5)),$J2187+ROW()/10000000,"")</f>
        <v/>
      </c>
      <c r="U2187" s="29" t="str">
        <f aca="false">IF(AND($S2187="VENCIDO",$K2187="KG",OR(Painel!$B$5="(Todos)",A2187=Painel!$B$5)*OR(Painel!$E$5="(Todos)",P2187=Painel!$E$5)),$J2187+ROW()/10000000,"")</f>
        <v/>
      </c>
    </row>
    <row r="2188" customFormat="false" ht="15" hidden="false" customHeight="false" outlineLevel="0" collapsed="false">
      <c r="A2188" s="29" t="s">
        <v>53</v>
      </c>
      <c r="B2188" s="29" t="s">
        <v>4250</v>
      </c>
      <c r="C2188" s="29" t="s">
        <v>1381</v>
      </c>
      <c r="D2188" s="29" t="s">
        <v>2392</v>
      </c>
      <c r="E2188" s="29" t="n">
        <v>1</v>
      </c>
      <c r="F2188" s="29"/>
      <c r="G2188" s="29" t="s">
        <v>4251</v>
      </c>
      <c r="H2188" s="30" t="n">
        <v>800</v>
      </c>
      <c r="I2188" s="31" t="n">
        <v>46234</v>
      </c>
      <c r="J2188" s="30" t="n">
        <v>800</v>
      </c>
      <c r="K2188" s="29" t="s">
        <v>120</v>
      </c>
      <c r="L2188" s="29" t="s">
        <v>725</v>
      </c>
      <c r="M2188" s="29"/>
      <c r="N2188" s="29" t="s">
        <v>122</v>
      </c>
      <c r="O2188" s="31" t="n">
        <v>46589</v>
      </c>
      <c r="P2188" s="29" t="s">
        <v>123</v>
      </c>
      <c r="Q2188" s="29" t="n">
        <f aca="false">IFERROR(VALUE(L2188),"")</f>
        <v>51</v>
      </c>
      <c r="R2188" s="29" t="n">
        <f aca="true">IF(O2188="","",O2188-TODAY())</f>
        <v>304</v>
      </c>
      <c r="S2188" s="29" t="str">
        <f aca="false">IF(C2188="&lt;&lt; vazio &gt;&gt;","VAZIA",IF(AND(O2188&lt;&gt;"",R2188&lt;0),"VENCIDO",IF(AND(O2188&lt;&gt;"",R2188&lt;=Parametros!$B$10),"PRÓX. VENCIMENTO",IF(F2188="Q","QUALIDADE",IF(F2188="S","BLOQUEADO",IF(F2188="R","RESTRITO/DEVOLUÇÃO",IF(OR(N2188="QUAR",N2188="QRES"),"QUARENTENA",IF(OR(B2188="DESCARTE",B2188="DEVOLUÇÃO"),"DESCARTE/DEVOLUÇÃO",IF(AND(D2188="",K2188&lt;&gt;""),"SEM LOTE",IF(AND(Q2188&lt;&gt;"",Q2188&gt;=Parametros!$B$11),"PARADO/SEM GIRO","OK"))))))))))</f>
        <v>OK</v>
      </c>
      <c r="T2188" s="29" t="str">
        <f aca="false">IF(AND($S2188="PARADO/SEM GIRO",$K2188="KG",OR(Painel!$B$5="(Todos)",A2188=Painel!$B$5)*OR(Painel!$E$5="(Todos)",P2188=Painel!$E$5)),$J2188+ROW()/10000000,"")</f>
        <v/>
      </c>
      <c r="U2188" s="29" t="str">
        <f aca="false">IF(AND($S2188="VENCIDO",$K2188="KG",OR(Painel!$B$5="(Todos)",A2188=Painel!$B$5)*OR(Painel!$E$5="(Todos)",P2188=Painel!$E$5)),$J2188+ROW()/10000000,"")</f>
        <v/>
      </c>
    </row>
    <row r="2189" customFormat="false" ht="15" hidden="false" customHeight="false" outlineLevel="0" collapsed="false">
      <c r="A2189" s="29" t="s">
        <v>53</v>
      </c>
      <c r="B2189" s="29" t="s">
        <v>4252</v>
      </c>
      <c r="C2189" s="29" t="s">
        <v>2927</v>
      </c>
      <c r="D2189" s="29" t="s">
        <v>2928</v>
      </c>
      <c r="E2189" s="29" t="n">
        <v>1</v>
      </c>
      <c r="F2189" s="29"/>
      <c r="G2189" s="29" t="s">
        <v>4253</v>
      </c>
      <c r="H2189" s="30" t="n">
        <v>960</v>
      </c>
      <c r="I2189" s="31" t="n">
        <v>46273</v>
      </c>
      <c r="J2189" s="30" t="n">
        <v>960</v>
      </c>
      <c r="K2189" s="29" t="s">
        <v>120</v>
      </c>
      <c r="L2189" s="29" t="s">
        <v>149</v>
      </c>
      <c r="M2189" s="29"/>
      <c r="N2189" s="29" t="s">
        <v>122</v>
      </c>
      <c r="O2189" s="31" t="n">
        <v>46613</v>
      </c>
      <c r="P2189" s="29" t="s">
        <v>123</v>
      </c>
      <c r="Q2189" s="29" t="n">
        <f aca="false">IFERROR(VALUE(L2189),"")</f>
        <v>12</v>
      </c>
      <c r="R2189" s="29" t="n">
        <f aca="true">IF(O2189="","",O2189-TODAY())</f>
        <v>328</v>
      </c>
      <c r="S2189" s="29" t="str">
        <f aca="false">IF(C2189="&lt;&lt; vazio &gt;&gt;","VAZIA",IF(AND(O2189&lt;&gt;"",R2189&lt;0),"VENCIDO",IF(AND(O2189&lt;&gt;"",R2189&lt;=Parametros!$B$10),"PRÓX. VENCIMENTO",IF(F2189="Q","QUALIDADE",IF(F2189="S","BLOQUEADO",IF(F2189="R","RESTRITO/DEVOLUÇÃO",IF(OR(N2189="QUAR",N2189="QRES"),"QUARENTENA",IF(OR(B2189="DESCARTE",B2189="DEVOLUÇÃO"),"DESCARTE/DEVOLUÇÃO",IF(AND(D2189="",K2189&lt;&gt;""),"SEM LOTE",IF(AND(Q2189&lt;&gt;"",Q2189&gt;=Parametros!$B$11),"PARADO/SEM GIRO","OK"))))))))))</f>
        <v>OK</v>
      </c>
      <c r="T2189" s="29" t="str">
        <f aca="false">IF(AND($S2189="PARADO/SEM GIRO",$K2189="KG",OR(Painel!$B$5="(Todos)",A2189=Painel!$B$5)*OR(Painel!$E$5="(Todos)",P2189=Painel!$E$5)),$J2189+ROW()/10000000,"")</f>
        <v/>
      </c>
      <c r="U2189" s="29" t="str">
        <f aca="false">IF(AND($S2189="VENCIDO",$K2189="KG",OR(Painel!$B$5="(Todos)",A2189=Painel!$B$5)*OR(Painel!$E$5="(Todos)",P2189=Painel!$E$5)),$J2189+ROW()/10000000,"")</f>
        <v/>
      </c>
    </row>
    <row r="2190" customFormat="false" ht="15" hidden="false" customHeight="false" outlineLevel="0" collapsed="false">
      <c r="A2190" s="29" t="s">
        <v>53</v>
      </c>
      <c r="B2190" s="29" t="s">
        <v>4254</v>
      </c>
      <c r="C2190" s="29" t="s">
        <v>876</v>
      </c>
      <c r="D2190" s="29" t="s">
        <v>1238</v>
      </c>
      <c r="E2190" s="29" t="n">
        <v>1</v>
      </c>
      <c r="F2190" s="29" t="s">
        <v>268</v>
      </c>
      <c r="G2190" s="29" t="s">
        <v>4255</v>
      </c>
      <c r="H2190" s="30" t="n">
        <v>720</v>
      </c>
      <c r="I2190" s="31" t="n">
        <v>46280</v>
      </c>
      <c r="J2190" s="30" t="n">
        <v>720</v>
      </c>
      <c r="K2190" s="29" t="s">
        <v>120</v>
      </c>
      <c r="L2190" s="29" t="s">
        <v>144</v>
      </c>
      <c r="M2190" s="29"/>
      <c r="N2190" s="29" t="s">
        <v>122</v>
      </c>
      <c r="O2190" s="31" t="n">
        <v>46827</v>
      </c>
      <c r="P2190" s="29" t="s">
        <v>123</v>
      </c>
      <c r="Q2190" s="29" t="n">
        <f aca="false">IFERROR(VALUE(L2190),"")</f>
        <v>5</v>
      </c>
      <c r="R2190" s="29" t="n">
        <f aca="true">IF(O2190="","",O2190-TODAY())</f>
        <v>542</v>
      </c>
      <c r="S2190" s="29" t="str">
        <f aca="false">IF(C2190="&lt;&lt; vazio &gt;&gt;","VAZIA",IF(AND(O2190&lt;&gt;"",R2190&lt;0),"VENCIDO",IF(AND(O2190&lt;&gt;"",R2190&lt;=Parametros!$B$10),"PRÓX. VENCIMENTO",IF(F2190="Q","QUALIDADE",IF(F2190="S","BLOQUEADO",IF(F2190="R","RESTRITO/DEVOLUÇÃO",IF(OR(N2190="QUAR",N2190="QRES"),"QUARENTENA",IF(OR(B2190="DESCARTE",B2190="DEVOLUÇÃO"),"DESCARTE/DEVOLUÇÃO",IF(AND(D2190="",K2190&lt;&gt;""),"SEM LOTE",IF(AND(Q2190&lt;&gt;"",Q2190&gt;=Parametros!$B$11),"PARADO/SEM GIRO","OK"))))))))))</f>
        <v>QUALIDADE</v>
      </c>
      <c r="T2190" s="29" t="str">
        <f aca="false">IF(AND($S2190="PARADO/SEM GIRO",$K2190="KG",OR(Painel!$B$5="(Todos)",A2190=Painel!$B$5)*OR(Painel!$E$5="(Todos)",P2190=Painel!$E$5)),$J2190+ROW()/10000000,"")</f>
        <v/>
      </c>
      <c r="U2190" s="29" t="str">
        <f aca="false">IF(AND($S2190="VENCIDO",$K2190="KG",OR(Painel!$B$5="(Todos)",A2190=Painel!$B$5)*OR(Painel!$E$5="(Todos)",P2190=Painel!$E$5)),$J2190+ROW()/10000000,"")</f>
        <v/>
      </c>
    </row>
    <row r="2191" customFormat="false" ht="15" hidden="false" customHeight="false" outlineLevel="0" collapsed="false">
      <c r="A2191" s="29" t="s">
        <v>53</v>
      </c>
      <c r="B2191" s="29" t="s">
        <v>4256</v>
      </c>
      <c r="C2191" s="29" t="s">
        <v>250</v>
      </c>
      <c r="D2191" s="29" t="s">
        <v>757</v>
      </c>
      <c r="E2191" s="29" t="n">
        <v>1</v>
      </c>
      <c r="F2191" s="29"/>
      <c r="G2191" s="29" t="s">
        <v>4257</v>
      </c>
      <c r="H2191" s="30" t="n">
        <v>1000</v>
      </c>
      <c r="I2191" s="31" t="n">
        <v>46274</v>
      </c>
      <c r="J2191" s="30" t="n">
        <v>1000</v>
      </c>
      <c r="K2191" s="29" t="s">
        <v>120</v>
      </c>
      <c r="L2191" s="29" t="s">
        <v>138</v>
      </c>
      <c r="M2191" s="29"/>
      <c r="N2191" s="29" t="s">
        <v>122</v>
      </c>
      <c r="O2191" s="31" t="n">
        <v>46818</v>
      </c>
      <c r="P2191" s="29" t="s">
        <v>123</v>
      </c>
      <c r="Q2191" s="29" t="n">
        <f aca="false">IFERROR(VALUE(L2191),"")</f>
        <v>11</v>
      </c>
      <c r="R2191" s="29" t="n">
        <f aca="true">IF(O2191="","",O2191-TODAY())</f>
        <v>533</v>
      </c>
      <c r="S2191" s="29" t="str">
        <f aca="false">IF(C2191="&lt;&lt; vazio &gt;&gt;","VAZIA",IF(AND(O2191&lt;&gt;"",R2191&lt;0),"VENCIDO",IF(AND(O2191&lt;&gt;"",R2191&lt;=Parametros!$B$10),"PRÓX. VENCIMENTO",IF(F2191="Q","QUALIDADE",IF(F2191="S","BLOQUEADO",IF(F2191="R","RESTRITO/DEVOLUÇÃO",IF(OR(N2191="QUAR",N2191="QRES"),"QUARENTENA",IF(OR(B2191="DESCARTE",B2191="DEVOLUÇÃO"),"DESCARTE/DEVOLUÇÃO",IF(AND(D2191="",K2191&lt;&gt;""),"SEM LOTE",IF(AND(Q2191&lt;&gt;"",Q2191&gt;=Parametros!$B$11),"PARADO/SEM GIRO","OK"))))))))))</f>
        <v>OK</v>
      </c>
      <c r="T2191" s="29" t="str">
        <f aca="false">IF(AND($S2191="PARADO/SEM GIRO",$K2191="KG",OR(Painel!$B$5="(Todos)",A2191=Painel!$B$5)*OR(Painel!$E$5="(Todos)",P2191=Painel!$E$5)),$J2191+ROW()/10000000,"")</f>
        <v/>
      </c>
      <c r="U2191" s="29" t="str">
        <f aca="false">IF(AND($S2191="VENCIDO",$K2191="KG",OR(Painel!$B$5="(Todos)",A2191=Painel!$B$5)*OR(Painel!$E$5="(Todos)",P2191=Painel!$E$5)),$J2191+ROW()/10000000,"")</f>
        <v/>
      </c>
    </row>
    <row r="2192" customFormat="false" ht="15" hidden="false" customHeight="false" outlineLevel="0" collapsed="false">
      <c r="A2192" s="29" t="s">
        <v>53</v>
      </c>
      <c r="B2192" s="29" t="s">
        <v>4258</v>
      </c>
      <c r="C2192" s="29" t="s">
        <v>222</v>
      </c>
      <c r="D2192" s="29" t="s">
        <v>675</v>
      </c>
      <c r="E2192" s="29" t="n">
        <v>1</v>
      </c>
      <c r="F2192" s="29" t="s">
        <v>137</v>
      </c>
      <c r="G2192" s="29" t="s">
        <v>4259</v>
      </c>
      <c r="H2192" s="30" t="n">
        <v>980</v>
      </c>
      <c r="I2192" s="31" t="n">
        <v>46259</v>
      </c>
      <c r="J2192" s="30" t="n">
        <v>980</v>
      </c>
      <c r="K2192" s="29" t="s">
        <v>120</v>
      </c>
      <c r="L2192" s="29" t="s">
        <v>677</v>
      </c>
      <c r="M2192" s="29"/>
      <c r="N2192" s="29" t="s">
        <v>122</v>
      </c>
      <c r="O2192" s="31" t="n">
        <v>46797</v>
      </c>
      <c r="P2192" s="29" t="s">
        <v>123</v>
      </c>
      <c r="Q2192" s="29" t="n">
        <f aca="false">IFERROR(VALUE(L2192),"")</f>
        <v>26</v>
      </c>
      <c r="R2192" s="29" t="n">
        <f aca="true">IF(O2192="","",O2192-TODAY())</f>
        <v>512</v>
      </c>
      <c r="S2192" s="29" t="str">
        <f aca="false">IF(C2192="&lt;&lt; vazio &gt;&gt;","VAZIA",IF(AND(O2192&lt;&gt;"",R2192&lt;0),"VENCIDO",IF(AND(O2192&lt;&gt;"",R2192&lt;=Parametros!$B$10),"PRÓX. VENCIMENTO",IF(F2192="Q","QUALIDADE",IF(F2192="S","BLOQUEADO",IF(F2192="R","RESTRITO/DEVOLUÇÃO",IF(OR(N2192="QUAR",N2192="QRES"),"QUARENTENA",IF(OR(B2192="DESCARTE",B2192="DEVOLUÇÃO"),"DESCARTE/DEVOLUÇÃO",IF(AND(D2192="",K2192&lt;&gt;""),"SEM LOTE",IF(AND(Q2192&lt;&gt;"",Q2192&gt;=Parametros!$B$11),"PARADO/SEM GIRO","OK"))))))))))</f>
        <v>BLOQUEADO</v>
      </c>
      <c r="T2192" s="29" t="str">
        <f aca="false">IF(AND($S2192="PARADO/SEM GIRO",$K2192="KG",OR(Painel!$B$5="(Todos)",A2192=Painel!$B$5)*OR(Painel!$E$5="(Todos)",P2192=Painel!$E$5)),$J2192+ROW()/10000000,"")</f>
        <v/>
      </c>
      <c r="U2192" s="29" t="str">
        <f aca="false">IF(AND($S2192="VENCIDO",$K2192="KG",OR(Painel!$B$5="(Todos)",A2192=Painel!$B$5)*OR(Painel!$E$5="(Todos)",P2192=Painel!$E$5)),$J2192+ROW()/10000000,"")</f>
        <v/>
      </c>
    </row>
    <row r="2193" customFormat="false" ht="15" hidden="false" customHeight="false" outlineLevel="0" collapsed="false">
      <c r="A2193" s="29" t="s">
        <v>53</v>
      </c>
      <c r="B2193" s="29" t="s">
        <v>4260</v>
      </c>
      <c r="C2193" s="29" t="s">
        <v>1274</v>
      </c>
      <c r="D2193" s="29" t="s">
        <v>1275</v>
      </c>
      <c r="E2193" s="29" t="n">
        <v>1</v>
      </c>
      <c r="F2193" s="29"/>
      <c r="G2193" s="29" t="s">
        <v>4261</v>
      </c>
      <c r="H2193" s="30" t="n">
        <v>1000</v>
      </c>
      <c r="I2193" s="31" t="n">
        <v>46230</v>
      </c>
      <c r="J2193" s="30" t="n">
        <v>1000</v>
      </c>
      <c r="K2193" s="29" t="s">
        <v>120</v>
      </c>
      <c r="L2193" s="29" t="s">
        <v>1277</v>
      </c>
      <c r="M2193" s="29"/>
      <c r="N2193" s="29" t="s">
        <v>122</v>
      </c>
      <c r="O2193" s="31" t="n">
        <v>46588</v>
      </c>
      <c r="P2193" s="29" t="s">
        <v>123</v>
      </c>
      <c r="Q2193" s="29" t="n">
        <f aca="false">IFERROR(VALUE(L2193),"")</f>
        <v>55</v>
      </c>
      <c r="R2193" s="29" t="n">
        <f aca="true">IF(O2193="","",O2193-TODAY())</f>
        <v>303</v>
      </c>
      <c r="S2193" s="29" t="str">
        <f aca="false">IF(C2193="&lt;&lt; vazio &gt;&gt;","VAZIA",IF(AND(O2193&lt;&gt;"",R2193&lt;0),"VENCIDO",IF(AND(O2193&lt;&gt;"",R2193&lt;=Parametros!$B$10),"PRÓX. VENCIMENTO",IF(F2193="Q","QUALIDADE",IF(F2193="S","BLOQUEADO",IF(F2193="R","RESTRITO/DEVOLUÇÃO",IF(OR(N2193="QUAR",N2193="QRES"),"QUARENTENA",IF(OR(B2193="DESCARTE",B2193="DEVOLUÇÃO"),"DESCARTE/DEVOLUÇÃO",IF(AND(D2193="",K2193&lt;&gt;""),"SEM LOTE",IF(AND(Q2193&lt;&gt;"",Q2193&gt;=Parametros!$B$11),"PARADO/SEM GIRO","OK"))))))))))</f>
        <v>OK</v>
      </c>
      <c r="T2193" s="29" t="str">
        <f aca="false">IF(AND($S2193="PARADO/SEM GIRO",$K2193="KG",OR(Painel!$B$5="(Todos)",A2193=Painel!$B$5)*OR(Painel!$E$5="(Todos)",P2193=Painel!$E$5)),$J2193+ROW()/10000000,"")</f>
        <v/>
      </c>
      <c r="U2193" s="29" t="str">
        <f aca="false">IF(AND($S2193="VENCIDO",$K2193="KG",OR(Painel!$B$5="(Todos)",A2193=Painel!$B$5)*OR(Painel!$E$5="(Todos)",P2193=Painel!$E$5)),$J2193+ROW()/10000000,"")</f>
        <v/>
      </c>
    </row>
    <row r="2194" customFormat="false" ht="15" hidden="false" customHeight="false" outlineLevel="0" collapsed="false">
      <c r="A2194" s="29" t="s">
        <v>53</v>
      </c>
      <c r="B2194" s="29" t="s">
        <v>4262</v>
      </c>
      <c r="C2194" s="29" t="s">
        <v>167</v>
      </c>
      <c r="D2194" s="29" t="s">
        <v>1185</v>
      </c>
      <c r="E2194" s="29" t="n">
        <v>1</v>
      </c>
      <c r="F2194" s="29" t="s">
        <v>268</v>
      </c>
      <c r="G2194" s="29" t="s">
        <v>4263</v>
      </c>
      <c r="H2194" s="30" t="n">
        <v>590.4</v>
      </c>
      <c r="I2194" s="31" t="n">
        <v>46283</v>
      </c>
      <c r="J2194" s="30" t="n">
        <v>590.4</v>
      </c>
      <c r="K2194" s="29" t="s">
        <v>120</v>
      </c>
      <c r="L2194" s="29" t="s">
        <v>176</v>
      </c>
      <c r="M2194" s="29"/>
      <c r="N2194" s="29" t="s">
        <v>122</v>
      </c>
      <c r="O2194" s="31" t="n">
        <v>46830</v>
      </c>
      <c r="P2194" s="29" t="s">
        <v>123</v>
      </c>
      <c r="Q2194" s="29" t="n">
        <f aca="false">IFERROR(VALUE(L2194),"")</f>
        <v>2</v>
      </c>
      <c r="R2194" s="29" t="n">
        <f aca="true">IF(O2194="","",O2194-TODAY())</f>
        <v>545</v>
      </c>
      <c r="S2194" s="29" t="str">
        <f aca="false">IF(C2194="&lt;&lt; vazio &gt;&gt;","VAZIA",IF(AND(O2194&lt;&gt;"",R2194&lt;0),"VENCIDO",IF(AND(O2194&lt;&gt;"",R2194&lt;=Parametros!$B$10),"PRÓX. VENCIMENTO",IF(F2194="Q","QUALIDADE",IF(F2194="S","BLOQUEADO",IF(F2194="R","RESTRITO/DEVOLUÇÃO",IF(OR(N2194="QUAR",N2194="QRES"),"QUARENTENA",IF(OR(B2194="DESCARTE",B2194="DEVOLUÇÃO"),"DESCARTE/DEVOLUÇÃO",IF(AND(D2194="",K2194&lt;&gt;""),"SEM LOTE",IF(AND(Q2194&lt;&gt;"",Q2194&gt;=Parametros!$B$11),"PARADO/SEM GIRO","OK"))))))))))</f>
        <v>QUALIDADE</v>
      </c>
      <c r="T2194" s="29" t="str">
        <f aca="false">IF(AND($S2194="PARADO/SEM GIRO",$K2194="KG",OR(Painel!$B$5="(Todos)",A2194=Painel!$B$5)*OR(Painel!$E$5="(Todos)",P2194=Painel!$E$5)),$J2194+ROW()/10000000,"")</f>
        <v/>
      </c>
      <c r="U2194" s="29" t="str">
        <f aca="false">IF(AND($S2194="VENCIDO",$K2194="KG",OR(Painel!$B$5="(Todos)",A2194=Painel!$B$5)*OR(Painel!$E$5="(Todos)",P2194=Painel!$E$5)),$J2194+ROW()/10000000,"")</f>
        <v/>
      </c>
    </row>
    <row r="2195" customFormat="false" ht="15" hidden="false" customHeight="false" outlineLevel="0" collapsed="false">
      <c r="A2195" s="29" t="s">
        <v>53</v>
      </c>
      <c r="B2195" s="29" t="s">
        <v>4264</v>
      </c>
      <c r="C2195" s="29" t="s">
        <v>980</v>
      </c>
      <c r="D2195" s="29" t="s">
        <v>981</v>
      </c>
      <c r="E2195" s="29" t="n">
        <v>1</v>
      </c>
      <c r="F2195" s="29" t="s">
        <v>268</v>
      </c>
      <c r="G2195" s="29" t="s">
        <v>4265</v>
      </c>
      <c r="H2195" s="30" t="n">
        <v>727.2</v>
      </c>
      <c r="I2195" s="31" t="n">
        <v>46280</v>
      </c>
      <c r="J2195" s="30" t="n">
        <v>727.2</v>
      </c>
      <c r="K2195" s="29" t="s">
        <v>120</v>
      </c>
      <c r="L2195" s="29" t="s">
        <v>144</v>
      </c>
      <c r="M2195" s="29"/>
      <c r="N2195" s="29" t="s">
        <v>122</v>
      </c>
      <c r="O2195" s="31" t="n">
        <v>46827</v>
      </c>
      <c r="P2195" s="29" t="s">
        <v>123</v>
      </c>
      <c r="Q2195" s="29" t="n">
        <f aca="false">IFERROR(VALUE(L2195),"")</f>
        <v>5</v>
      </c>
      <c r="R2195" s="29" t="n">
        <f aca="true">IF(O2195="","",O2195-TODAY())</f>
        <v>542</v>
      </c>
      <c r="S2195" s="29" t="str">
        <f aca="false">IF(C2195="&lt;&lt; vazio &gt;&gt;","VAZIA",IF(AND(O2195&lt;&gt;"",R2195&lt;0),"VENCIDO",IF(AND(O2195&lt;&gt;"",R2195&lt;=Parametros!$B$10),"PRÓX. VENCIMENTO",IF(F2195="Q","QUALIDADE",IF(F2195="S","BLOQUEADO",IF(F2195="R","RESTRITO/DEVOLUÇÃO",IF(OR(N2195="QUAR",N2195="QRES"),"QUARENTENA",IF(OR(B2195="DESCARTE",B2195="DEVOLUÇÃO"),"DESCARTE/DEVOLUÇÃO",IF(AND(D2195="",K2195&lt;&gt;""),"SEM LOTE",IF(AND(Q2195&lt;&gt;"",Q2195&gt;=Parametros!$B$11),"PARADO/SEM GIRO","OK"))))))))))</f>
        <v>QUALIDADE</v>
      </c>
      <c r="T2195" s="29" t="str">
        <f aca="false">IF(AND($S2195="PARADO/SEM GIRO",$K2195="KG",OR(Painel!$B$5="(Todos)",A2195=Painel!$B$5)*OR(Painel!$E$5="(Todos)",P2195=Painel!$E$5)),$J2195+ROW()/10000000,"")</f>
        <v/>
      </c>
      <c r="U2195" s="29" t="str">
        <f aca="false">IF(AND($S2195="VENCIDO",$K2195="KG",OR(Painel!$B$5="(Todos)",A2195=Painel!$B$5)*OR(Painel!$E$5="(Todos)",P2195=Painel!$E$5)),$J2195+ROW()/10000000,"")</f>
        <v/>
      </c>
    </row>
    <row r="2196" customFormat="false" ht="15" hidden="false" customHeight="false" outlineLevel="0" collapsed="false">
      <c r="A2196" s="29" t="s">
        <v>53</v>
      </c>
      <c r="B2196" s="29" t="s">
        <v>4266</v>
      </c>
      <c r="C2196" s="29" t="s">
        <v>276</v>
      </c>
      <c r="D2196" s="29" t="s">
        <v>698</v>
      </c>
      <c r="E2196" s="29" t="n">
        <v>1</v>
      </c>
      <c r="F2196" s="29" t="s">
        <v>268</v>
      </c>
      <c r="G2196" s="29" t="s">
        <v>4267</v>
      </c>
      <c r="H2196" s="30" t="n">
        <v>415.8</v>
      </c>
      <c r="I2196" s="31" t="n">
        <v>46277</v>
      </c>
      <c r="J2196" s="30" t="n">
        <v>415.8</v>
      </c>
      <c r="K2196" s="29" t="s">
        <v>120</v>
      </c>
      <c r="L2196" s="29" t="s">
        <v>652</v>
      </c>
      <c r="M2196" s="29"/>
      <c r="N2196" s="29" t="s">
        <v>122</v>
      </c>
      <c r="O2196" s="31" t="n">
        <v>46823</v>
      </c>
      <c r="P2196" s="29" t="s">
        <v>123</v>
      </c>
      <c r="Q2196" s="29" t="n">
        <f aca="false">IFERROR(VALUE(L2196),"")</f>
        <v>8</v>
      </c>
      <c r="R2196" s="29" t="n">
        <f aca="true">IF(O2196="","",O2196-TODAY())</f>
        <v>538</v>
      </c>
      <c r="S2196" s="29" t="str">
        <f aca="false">IF(C2196="&lt;&lt; vazio &gt;&gt;","VAZIA",IF(AND(O2196&lt;&gt;"",R2196&lt;0),"VENCIDO",IF(AND(O2196&lt;&gt;"",R2196&lt;=Parametros!$B$10),"PRÓX. VENCIMENTO",IF(F2196="Q","QUALIDADE",IF(F2196="S","BLOQUEADO",IF(F2196="R","RESTRITO/DEVOLUÇÃO",IF(OR(N2196="QUAR",N2196="QRES"),"QUARENTENA",IF(OR(B2196="DESCARTE",B2196="DEVOLUÇÃO"),"DESCARTE/DEVOLUÇÃO",IF(AND(D2196="",K2196&lt;&gt;""),"SEM LOTE",IF(AND(Q2196&lt;&gt;"",Q2196&gt;=Parametros!$B$11),"PARADO/SEM GIRO","OK"))))))))))</f>
        <v>QUALIDADE</v>
      </c>
      <c r="T2196" s="29" t="str">
        <f aca="false">IF(AND($S2196="PARADO/SEM GIRO",$K2196="KG",OR(Painel!$B$5="(Todos)",A2196=Painel!$B$5)*OR(Painel!$E$5="(Todos)",P2196=Painel!$E$5)),$J2196+ROW()/10000000,"")</f>
        <v/>
      </c>
      <c r="U2196" s="29" t="str">
        <f aca="false">IF(AND($S2196="VENCIDO",$K2196="KG",OR(Painel!$B$5="(Todos)",A2196=Painel!$B$5)*OR(Painel!$E$5="(Todos)",P2196=Painel!$E$5)),$J2196+ROW()/10000000,"")</f>
        <v/>
      </c>
    </row>
    <row r="2197" customFormat="false" ht="15" hidden="false" customHeight="false" outlineLevel="0" collapsed="false">
      <c r="A2197" s="29" t="s">
        <v>53</v>
      </c>
      <c r="B2197" s="29" t="s">
        <v>4268</v>
      </c>
      <c r="C2197" s="29" t="s">
        <v>320</v>
      </c>
      <c r="D2197" s="29" t="s">
        <v>584</v>
      </c>
      <c r="E2197" s="29" t="n">
        <v>1</v>
      </c>
      <c r="F2197" s="29"/>
      <c r="G2197" s="29" t="s">
        <v>4269</v>
      </c>
      <c r="H2197" s="30" t="n">
        <v>700</v>
      </c>
      <c r="I2197" s="31" t="n">
        <v>46280</v>
      </c>
      <c r="J2197" s="30" t="n">
        <v>700</v>
      </c>
      <c r="K2197" s="29" t="s">
        <v>120</v>
      </c>
      <c r="L2197" s="29" t="s">
        <v>144</v>
      </c>
      <c r="M2197" s="29"/>
      <c r="N2197" s="29" t="s">
        <v>122</v>
      </c>
      <c r="O2197" s="31" t="n">
        <v>46820</v>
      </c>
      <c r="P2197" s="29" t="s">
        <v>123</v>
      </c>
      <c r="Q2197" s="29" t="n">
        <f aca="false">IFERROR(VALUE(L2197),"")</f>
        <v>5</v>
      </c>
      <c r="R2197" s="29" t="n">
        <f aca="true">IF(O2197="","",O2197-TODAY())</f>
        <v>535</v>
      </c>
      <c r="S2197" s="29" t="str">
        <f aca="false">IF(C2197="&lt;&lt; vazio &gt;&gt;","VAZIA",IF(AND(O2197&lt;&gt;"",R2197&lt;0),"VENCIDO",IF(AND(O2197&lt;&gt;"",R2197&lt;=Parametros!$B$10),"PRÓX. VENCIMENTO",IF(F2197="Q","QUALIDADE",IF(F2197="S","BLOQUEADO",IF(F2197="R","RESTRITO/DEVOLUÇÃO",IF(OR(N2197="QUAR",N2197="QRES"),"QUARENTENA",IF(OR(B2197="DESCARTE",B2197="DEVOLUÇÃO"),"DESCARTE/DEVOLUÇÃO",IF(AND(D2197="",K2197&lt;&gt;""),"SEM LOTE",IF(AND(Q2197&lt;&gt;"",Q2197&gt;=Parametros!$B$11),"PARADO/SEM GIRO","OK"))))))))))</f>
        <v>OK</v>
      </c>
      <c r="T2197" s="29" t="str">
        <f aca="false">IF(AND($S2197="PARADO/SEM GIRO",$K2197="KG",OR(Painel!$B$5="(Todos)",A2197=Painel!$B$5)*OR(Painel!$E$5="(Todos)",P2197=Painel!$E$5)),$J2197+ROW()/10000000,"")</f>
        <v/>
      </c>
      <c r="U2197" s="29" t="str">
        <f aca="false">IF(AND($S2197="VENCIDO",$K2197="KG",OR(Painel!$B$5="(Todos)",A2197=Painel!$B$5)*OR(Painel!$E$5="(Todos)",P2197=Painel!$E$5)),$J2197+ROW()/10000000,"")</f>
        <v/>
      </c>
    </row>
    <row r="2198" customFormat="false" ht="15" hidden="false" customHeight="false" outlineLevel="0" collapsed="false">
      <c r="A2198" s="29" t="s">
        <v>53</v>
      </c>
      <c r="B2198" s="29" t="s">
        <v>4270</v>
      </c>
      <c r="C2198" s="29" t="s">
        <v>988</v>
      </c>
      <c r="D2198" s="29" t="s">
        <v>852</v>
      </c>
      <c r="E2198" s="29" t="n">
        <v>1</v>
      </c>
      <c r="F2198" s="29"/>
      <c r="G2198" s="29" t="s">
        <v>4271</v>
      </c>
      <c r="H2198" s="30" t="n">
        <v>800</v>
      </c>
      <c r="I2198" s="31" t="n">
        <v>46283</v>
      </c>
      <c r="J2198" s="30" t="n">
        <v>800</v>
      </c>
      <c r="K2198" s="29" t="s">
        <v>120</v>
      </c>
      <c r="L2198" s="29" t="s">
        <v>176</v>
      </c>
      <c r="M2198" s="29"/>
      <c r="N2198" s="29" t="s">
        <v>122</v>
      </c>
      <c r="O2198" s="31" t="n">
        <v>47009</v>
      </c>
      <c r="P2198" s="29" t="s">
        <v>123</v>
      </c>
      <c r="Q2198" s="29" t="n">
        <f aca="false">IFERROR(VALUE(L2198),"")</f>
        <v>2</v>
      </c>
      <c r="R2198" s="29" t="n">
        <f aca="true">IF(O2198="","",O2198-TODAY())</f>
        <v>724</v>
      </c>
      <c r="S2198" s="29" t="str">
        <f aca="false">IF(C2198="&lt;&lt; vazio &gt;&gt;","VAZIA",IF(AND(O2198&lt;&gt;"",R2198&lt;0),"VENCIDO",IF(AND(O2198&lt;&gt;"",R2198&lt;=Parametros!$B$10),"PRÓX. VENCIMENTO",IF(F2198="Q","QUALIDADE",IF(F2198="S","BLOQUEADO",IF(F2198="R","RESTRITO/DEVOLUÇÃO",IF(OR(N2198="QUAR",N2198="QRES"),"QUARENTENA",IF(OR(B2198="DESCARTE",B2198="DEVOLUÇÃO"),"DESCARTE/DEVOLUÇÃO",IF(AND(D2198="",K2198&lt;&gt;""),"SEM LOTE",IF(AND(Q2198&lt;&gt;"",Q2198&gt;=Parametros!$B$11),"PARADO/SEM GIRO","OK"))))))))))</f>
        <v>OK</v>
      </c>
      <c r="T2198" s="29" t="str">
        <f aca="false">IF(AND($S2198="PARADO/SEM GIRO",$K2198="KG",OR(Painel!$B$5="(Todos)",A2198=Painel!$B$5)*OR(Painel!$E$5="(Todos)",P2198=Painel!$E$5)),$J2198+ROW()/10000000,"")</f>
        <v/>
      </c>
      <c r="U2198" s="29" t="str">
        <f aca="false">IF(AND($S2198="VENCIDO",$K2198="KG",OR(Painel!$B$5="(Todos)",A2198=Painel!$B$5)*OR(Painel!$E$5="(Todos)",P2198=Painel!$E$5)),$J2198+ROW()/10000000,"")</f>
        <v/>
      </c>
    </row>
    <row r="2199" customFormat="false" ht="15" hidden="false" customHeight="false" outlineLevel="0" collapsed="false">
      <c r="A2199" s="29" t="s">
        <v>53</v>
      </c>
      <c r="B2199" s="29" t="s">
        <v>4272</v>
      </c>
      <c r="C2199" s="29" t="s">
        <v>161</v>
      </c>
      <c r="D2199" s="29" t="s">
        <v>1657</v>
      </c>
      <c r="E2199" s="29" t="n">
        <v>1</v>
      </c>
      <c r="F2199" s="29"/>
      <c r="G2199" s="29" t="s">
        <v>4273</v>
      </c>
      <c r="H2199" s="30" t="n">
        <v>999.9</v>
      </c>
      <c r="I2199" s="31" t="n">
        <v>46219</v>
      </c>
      <c r="J2199" s="30" t="n">
        <v>999.9</v>
      </c>
      <c r="K2199" s="29" t="s">
        <v>120</v>
      </c>
      <c r="L2199" s="29" t="s">
        <v>959</v>
      </c>
      <c r="M2199" s="29"/>
      <c r="N2199" s="29" t="s">
        <v>122</v>
      </c>
      <c r="O2199" s="31" t="n">
        <v>46764</v>
      </c>
      <c r="P2199" s="29" t="s">
        <v>123</v>
      </c>
      <c r="Q2199" s="29" t="n">
        <f aca="false">IFERROR(VALUE(L2199),"")</f>
        <v>66</v>
      </c>
      <c r="R2199" s="29" t="n">
        <f aca="true">IF(O2199="","",O2199-TODAY())</f>
        <v>479</v>
      </c>
      <c r="S2199" s="29" t="str">
        <f aca="false">IF(C2199="&lt;&lt; vazio &gt;&gt;","VAZIA",IF(AND(O2199&lt;&gt;"",R2199&lt;0),"VENCIDO",IF(AND(O2199&lt;&gt;"",R2199&lt;=Parametros!$B$10),"PRÓX. VENCIMENTO",IF(F2199="Q","QUALIDADE",IF(F2199="S","BLOQUEADO",IF(F2199="R","RESTRITO/DEVOLUÇÃO",IF(OR(N2199="QUAR",N2199="QRES"),"QUARENTENA",IF(OR(B2199="DESCARTE",B2199="DEVOLUÇÃO"),"DESCARTE/DEVOLUÇÃO",IF(AND(D2199="",K2199&lt;&gt;""),"SEM LOTE",IF(AND(Q2199&lt;&gt;"",Q2199&gt;=Parametros!$B$11),"PARADO/SEM GIRO","OK"))))))))))</f>
        <v>OK</v>
      </c>
      <c r="T2199" s="29" t="str">
        <f aca="false">IF(AND($S2199="PARADO/SEM GIRO",$K2199="KG",OR(Painel!$B$5="(Todos)",A2199=Painel!$B$5)*OR(Painel!$E$5="(Todos)",P2199=Painel!$E$5)),$J2199+ROW()/10000000,"")</f>
        <v/>
      </c>
      <c r="U2199" s="29" t="str">
        <f aca="false">IF(AND($S2199="VENCIDO",$K2199="KG",OR(Painel!$B$5="(Todos)",A2199=Painel!$B$5)*OR(Painel!$E$5="(Todos)",P2199=Painel!$E$5)),$J2199+ROW()/10000000,"")</f>
        <v/>
      </c>
    </row>
    <row r="2200" customFormat="false" ht="15" hidden="false" customHeight="false" outlineLevel="0" collapsed="false">
      <c r="A2200" s="29" t="s">
        <v>53</v>
      </c>
      <c r="B2200" s="29" t="s">
        <v>4274</v>
      </c>
      <c r="C2200" s="29" t="s">
        <v>317</v>
      </c>
      <c r="D2200" s="29" t="s">
        <v>3446</v>
      </c>
      <c r="E2200" s="29" t="n">
        <v>1</v>
      </c>
      <c r="F2200" s="29" t="s">
        <v>268</v>
      </c>
      <c r="G2200" s="29" t="s">
        <v>4275</v>
      </c>
      <c r="H2200" s="30" t="n">
        <v>590.4</v>
      </c>
      <c r="I2200" s="31" t="n">
        <v>46285</v>
      </c>
      <c r="J2200" s="30" t="n">
        <v>590.4</v>
      </c>
      <c r="K2200" s="29" t="s">
        <v>120</v>
      </c>
      <c r="L2200" s="29" t="s">
        <v>116</v>
      </c>
      <c r="M2200" s="29"/>
      <c r="N2200" s="29" t="s">
        <v>122</v>
      </c>
      <c r="O2200" s="31" t="n">
        <v>46832</v>
      </c>
      <c r="P2200" s="29" t="s">
        <v>123</v>
      </c>
      <c r="Q2200" s="29" t="n">
        <f aca="false">IFERROR(VALUE(L2200),"")</f>
        <v>0</v>
      </c>
      <c r="R2200" s="29" t="n">
        <f aca="true">IF(O2200="","",O2200-TODAY())</f>
        <v>547</v>
      </c>
      <c r="S2200" s="29" t="str">
        <f aca="false">IF(C2200="&lt;&lt; vazio &gt;&gt;","VAZIA",IF(AND(O2200&lt;&gt;"",R2200&lt;0),"VENCIDO",IF(AND(O2200&lt;&gt;"",R2200&lt;=Parametros!$B$10),"PRÓX. VENCIMENTO",IF(F2200="Q","QUALIDADE",IF(F2200="S","BLOQUEADO",IF(F2200="R","RESTRITO/DEVOLUÇÃO",IF(OR(N2200="QUAR",N2200="QRES"),"QUARENTENA",IF(OR(B2200="DESCARTE",B2200="DEVOLUÇÃO"),"DESCARTE/DEVOLUÇÃO",IF(AND(D2200="",K2200&lt;&gt;""),"SEM LOTE",IF(AND(Q2200&lt;&gt;"",Q2200&gt;=Parametros!$B$11),"PARADO/SEM GIRO","OK"))))))))))</f>
        <v>QUALIDADE</v>
      </c>
      <c r="T2200" s="29" t="str">
        <f aca="false">IF(AND($S2200="PARADO/SEM GIRO",$K2200="KG",OR(Painel!$B$5="(Todos)",A2200=Painel!$B$5)*OR(Painel!$E$5="(Todos)",P2200=Painel!$E$5)),$J2200+ROW()/10000000,"")</f>
        <v/>
      </c>
      <c r="U2200" s="29" t="str">
        <f aca="false">IF(AND($S2200="VENCIDO",$K2200="KG",OR(Painel!$B$5="(Todos)",A2200=Painel!$B$5)*OR(Painel!$E$5="(Todos)",P2200=Painel!$E$5)),$J2200+ROW()/10000000,"")</f>
        <v/>
      </c>
    </row>
    <row r="2201" customFormat="false" ht="15" hidden="false" customHeight="false" outlineLevel="0" collapsed="false">
      <c r="A2201" s="29" t="s">
        <v>53</v>
      </c>
      <c r="B2201" s="29" t="s">
        <v>4276</v>
      </c>
      <c r="C2201" s="29" t="s">
        <v>154</v>
      </c>
      <c r="D2201" s="29" t="s">
        <v>155</v>
      </c>
      <c r="E2201" s="29" t="n">
        <v>1</v>
      </c>
      <c r="F2201" s="29"/>
      <c r="G2201" s="29" t="s">
        <v>4277</v>
      </c>
      <c r="H2201" s="30" t="n">
        <v>727.2</v>
      </c>
      <c r="I2201" s="31" t="n">
        <v>46218</v>
      </c>
      <c r="J2201" s="30" t="n">
        <v>727.2</v>
      </c>
      <c r="K2201" s="29" t="s">
        <v>120</v>
      </c>
      <c r="L2201" s="29" t="s">
        <v>1605</v>
      </c>
      <c r="M2201" s="29"/>
      <c r="N2201" s="29" t="s">
        <v>122</v>
      </c>
      <c r="O2201" s="31" t="n">
        <v>46762</v>
      </c>
      <c r="P2201" s="29" t="s">
        <v>123</v>
      </c>
      <c r="Q2201" s="29" t="n">
        <f aca="false">IFERROR(VALUE(L2201),"")</f>
        <v>67</v>
      </c>
      <c r="R2201" s="29" t="n">
        <f aca="true">IF(O2201="","",O2201-TODAY())</f>
        <v>477</v>
      </c>
      <c r="S2201" s="29" t="str">
        <f aca="false">IF(C2201="&lt;&lt; vazio &gt;&gt;","VAZIA",IF(AND(O2201&lt;&gt;"",R2201&lt;0),"VENCIDO",IF(AND(O2201&lt;&gt;"",R2201&lt;=Parametros!$B$10),"PRÓX. VENCIMENTO",IF(F2201="Q","QUALIDADE",IF(F2201="S","BLOQUEADO",IF(F2201="R","RESTRITO/DEVOLUÇÃO",IF(OR(N2201="QUAR",N2201="QRES"),"QUARENTENA",IF(OR(B2201="DESCARTE",B2201="DEVOLUÇÃO"),"DESCARTE/DEVOLUÇÃO",IF(AND(D2201="",K2201&lt;&gt;""),"SEM LOTE",IF(AND(Q2201&lt;&gt;"",Q2201&gt;=Parametros!$B$11),"PARADO/SEM GIRO","OK"))))))))))</f>
        <v>OK</v>
      </c>
      <c r="T2201" s="29" t="str">
        <f aca="false">IF(AND($S2201="PARADO/SEM GIRO",$K2201="KG",OR(Painel!$B$5="(Todos)",A2201=Painel!$B$5)*OR(Painel!$E$5="(Todos)",P2201=Painel!$E$5)),$J2201+ROW()/10000000,"")</f>
        <v/>
      </c>
      <c r="U2201" s="29" t="str">
        <f aca="false">IF(AND($S2201="VENCIDO",$K2201="KG",OR(Painel!$B$5="(Todos)",A2201=Painel!$B$5)*OR(Painel!$E$5="(Todos)",P2201=Painel!$E$5)),$J2201+ROW()/10000000,"")</f>
        <v/>
      </c>
    </row>
    <row r="2202" customFormat="false" ht="15" hidden="false" customHeight="false" outlineLevel="0" collapsed="false">
      <c r="A2202" s="29" t="s">
        <v>53</v>
      </c>
      <c r="B2202" s="29" t="s">
        <v>4278</v>
      </c>
      <c r="C2202" s="29" t="s">
        <v>785</v>
      </c>
      <c r="D2202" s="29" t="s">
        <v>1071</v>
      </c>
      <c r="E2202" s="29" t="n">
        <v>1</v>
      </c>
      <c r="F2202" s="29" t="s">
        <v>268</v>
      </c>
      <c r="G2202" s="29" t="s">
        <v>4279</v>
      </c>
      <c r="H2202" s="30" t="n">
        <v>1000</v>
      </c>
      <c r="I2202" s="31" t="n">
        <v>46279</v>
      </c>
      <c r="J2202" s="30" t="n">
        <v>1000</v>
      </c>
      <c r="K2202" s="29" t="s">
        <v>120</v>
      </c>
      <c r="L2202" s="29" t="s">
        <v>350</v>
      </c>
      <c r="M2202" s="29"/>
      <c r="N2202" s="29" t="s">
        <v>122</v>
      </c>
      <c r="O2202" s="31" t="n">
        <v>46826</v>
      </c>
      <c r="P2202" s="29" t="s">
        <v>123</v>
      </c>
      <c r="Q2202" s="29" t="n">
        <f aca="false">IFERROR(VALUE(L2202),"")</f>
        <v>6</v>
      </c>
      <c r="R2202" s="29" t="n">
        <f aca="true">IF(O2202="","",O2202-TODAY())</f>
        <v>541</v>
      </c>
      <c r="S2202" s="29" t="str">
        <f aca="false">IF(C2202="&lt;&lt; vazio &gt;&gt;","VAZIA",IF(AND(O2202&lt;&gt;"",R2202&lt;0),"VENCIDO",IF(AND(O2202&lt;&gt;"",R2202&lt;=Parametros!$B$10),"PRÓX. VENCIMENTO",IF(F2202="Q","QUALIDADE",IF(F2202="S","BLOQUEADO",IF(F2202="R","RESTRITO/DEVOLUÇÃO",IF(OR(N2202="QUAR",N2202="QRES"),"QUARENTENA",IF(OR(B2202="DESCARTE",B2202="DEVOLUÇÃO"),"DESCARTE/DEVOLUÇÃO",IF(AND(D2202="",K2202&lt;&gt;""),"SEM LOTE",IF(AND(Q2202&lt;&gt;"",Q2202&gt;=Parametros!$B$11),"PARADO/SEM GIRO","OK"))))))))))</f>
        <v>QUALIDADE</v>
      </c>
      <c r="T2202" s="29" t="str">
        <f aca="false">IF(AND($S2202="PARADO/SEM GIRO",$K2202="KG",OR(Painel!$B$5="(Todos)",A2202=Painel!$B$5)*OR(Painel!$E$5="(Todos)",P2202=Painel!$E$5)),$J2202+ROW()/10000000,"")</f>
        <v/>
      </c>
      <c r="U2202" s="29" t="str">
        <f aca="false">IF(AND($S2202="VENCIDO",$K2202="KG",OR(Painel!$B$5="(Todos)",A2202=Painel!$B$5)*OR(Painel!$E$5="(Todos)",P2202=Painel!$E$5)),$J2202+ROW()/10000000,"")</f>
        <v/>
      </c>
    </row>
    <row r="2203" customFormat="false" ht="15" hidden="false" customHeight="false" outlineLevel="0" collapsed="false">
      <c r="A2203" s="29" t="s">
        <v>53</v>
      </c>
      <c r="B2203" s="29" t="s">
        <v>4280</v>
      </c>
      <c r="C2203" s="29" t="s">
        <v>3520</v>
      </c>
      <c r="D2203" s="29" t="s">
        <v>3521</v>
      </c>
      <c r="E2203" s="29" t="n">
        <v>1</v>
      </c>
      <c r="F2203" s="29" t="s">
        <v>268</v>
      </c>
      <c r="G2203" s="29" t="s">
        <v>4281</v>
      </c>
      <c r="H2203" s="30" t="n">
        <v>960</v>
      </c>
      <c r="I2203" s="31" t="n">
        <v>46272</v>
      </c>
      <c r="J2203" s="30" t="n">
        <v>960</v>
      </c>
      <c r="K2203" s="29" t="s">
        <v>120</v>
      </c>
      <c r="L2203" s="29" t="s">
        <v>126</v>
      </c>
      <c r="M2203" s="29"/>
      <c r="N2203" s="29" t="s">
        <v>122</v>
      </c>
      <c r="O2203" s="31" t="n">
        <v>46815</v>
      </c>
      <c r="P2203" s="29" t="s">
        <v>123</v>
      </c>
      <c r="Q2203" s="29" t="n">
        <f aca="false">IFERROR(VALUE(L2203),"")</f>
        <v>13</v>
      </c>
      <c r="R2203" s="29" t="n">
        <f aca="true">IF(O2203="","",O2203-TODAY())</f>
        <v>530</v>
      </c>
      <c r="S2203" s="29" t="str">
        <f aca="false">IF(C2203="&lt;&lt; vazio &gt;&gt;","VAZIA",IF(AND(O2203&lt;&gt;"",R2203&lt;0),"VENCIDO",IF(AND(O2203&lt;&gt;"",R2203&lt;=Parametros!$B$10),"PRÓX. VENCIMENTO",IF(F2203="Q","QUALIDADE",IF(F2203="S","BLOQUEADO",IF(F2203="R","RESTRITO/DEVOLUÇÃO",IF(OR(N2203="QUAR",N2203="QRES"),"QUARENTENA",IF(OR(B2203="DESCARTE",B2203="DEVOLUÇÃO"),"DESCARTE/DEVOLUÇÃO",IF(AND(D2203="",K2203&lt;&gt;""),"SEM LOTE",IF(AND(Q2203&lt;&gt;"",Q2203&gt;=Parametros!$B$11),"PARADO/SEM GIRO","OK"))))))))))</f>
        <v>QUALIDADE</v>
      </c>
      <c r="T2203" s="29" t="str">
        <f aca="false">IF(AND($S2203="PARADO/SEM GIRO",$K2203="KG",OR(Painel!$B$5="(Todos)",A2203=Painel!$B$5)*OR(Painel!$E$5="(Todos)",P2203=Painel!$E$5)),$J2203+ROW()/10000000,"")</f>
        <v/>
      </c>
      <c r="U2203" s="29" t="str">
        <f aca="false">IF(AND($S2203="VENCIDO",$K2203="KG",OR(Painel!$B$5="(Todos)",A2203=Painel!$B$5)*OR(Painel!$E$5="(Todos)",P2203=Painel!$E$5)),$J2203+ROW()/10000000,"")</f>
        <v/>
      </c>
    </row>
    <row r="2204" customFormat="false" ht="15" hidden="false" customHeight="false" outlineLevel="0" collapsed="false">
      <c r="A2204" s="29" t="s">
        <v>53</v>
      </c>
      <c r="B2204" s="29" t="s">
        <v>4282</v>
      </c>
      <c r="C2204" s="29" t="s">
        <v>785</v>
      </c>
      <c r="D2204" s="29" t="s">
        <v>880</v>
      </c>
      <c r="E2204" s="29" t="n">
        <v>1</v>
      </c>
      <c r="F2204" s="29"/>
      <c r="G2204" s="29" t="s">
        <v>4283</v>
      </c>
      <c r="H2204" s="30" t="n">
        <v>1000</v>
      </c>
      <c r="I2204" s="31" t="n">
        <v>46280</v>
      </c>
      <c r="J2204" s="30" t="n">
        <v>1000</v>
      </c>
      <c r="K2204" s="29" t="s">
        <v>120</v>
      </c>
      <c r="L2204" s="29" t="s">
        <v>144</v>
      </c>
      <c r="M2204" s="29"/>
      <c r="N2204" s="29" t="s">
        <v>122</v>
      </c>
      <c r="O2204" s="31" t="n">
        <v>46823</v>
      </c>
      <c r="P2204" s="29" t="s">
        <v>123</v>
      </c>
      <c r="Q2204" s="29" t="n">
        <f aca="false">IFERROR(VALUE(L2204),"")</f>
        <v>5</v>
      </c>
      <c r="R2204" s="29" t="n">
        <f aca="true">IF(O2204="","",O2204-TODAY())</f>
        <v>538</v>
      </c>
      <c r="S2204" s="29" t="str">
        <f aca="false">IF(C2204="&lt;&lt; vazio &gt;&gt;","VAZIA",IF(AND(O2204&lt;&gt;"",R2204&lt;0),"VENCIDO",IF(AND(O2204&lt;&gt;"",R2204&lt;=Parametros!$B$10),"PRÓX. VENCIMENTO",IF(F2204="Q","QUALIDADE",IF(F2204="S","BLOQUEADO",IF(F2204="R","RESTRITO/DEVOLUÇÃO",IF(OR(N2204="QUAR",N2204="QRES"),"QUARENTENA",IF(OR(B2204="DESCARTE",B2204="DEVOLUÇÃO"),"DESCARTE/DEVOLUÇÃO",IF(AND(D2204="",K2204&lt;&gt;""),"SEM LOTE",IF(AND(Q2204&lt;&gt;"",Q2204&gt;=Parametros!$B$11),"PARADO/SEM GIRO","OK"))))))))))</f>
        <v>OK</v>
      </c>
      <c r="T2204" s="29" t="str">
        <f aca="false">IF(AND($S2204="PARADO/SEM GIRO",$K2204="KG",OR(Painel!$B$5="(Todos)",A2204=Painel!$B$5)*OR(Painel!$E$5="(Todos)",P2204=Painel!$E$5)),$J2204+ROW()/10000000,"")</f>
        <v/>
      </c>
      <c r="U2204" s="29" t="str">
        <f aca="false">IF(AND($S2204="VENCIDO",$K2204="KG",OR(Painel!$B$5="(Todos)",A2204=Painel!$B$5)*OR(Painel!$E$5="(Todos)",P2204=Painel!$E$5)),$J2204+ROW()/10000000,"")</f>
        <v/>
      </c>
    </row>
    <row r="2205" customFormat="false" ht="15" hidden="false" customHeight="false" outlineLevel="0" collapsed="false">
      <c r="A2205" s="29" t="s">
        <v>53</v>
      </c>
      <c r="B2205" s="29" t="s">
        <v>4284</v>
      </c>
      <c r="C2205" s="29" t="s">
        <v>250</v>
      </c>
      <c r="D2205" s="29" t="s">
        <v>672</v>
      </c>
      <c r="E2205" s="29" t="n">
        <v>1</v>
      </c>
      <c r="F2205" s="29" t="s">
        <v>268</v>
      </c>
      <c r="G2205" s="29" t="s">
        <v>4285</v>
      </c>
      <c r="H2205" s="30" t="n">
        <v>1000</v>
      </c>
      <c r="I2205" s="31" t="n">
        <v>46282</v>
      </c>
      <c r="J2205" s="30" t="n">
        <v>1000</v>
      </c>
      <c r="K2205" s="29" t="s">
        <v>120</v>
      </c>
      <c r="L2205" s="29" t="s">
        <v>400</v>
      </c>
      <c r="M2205" s="29"/>
      <c r="N2205" s="29" t="s">
        <v>122</v>
      </c>
      <c r="O2205" s="31" t="n">
        <v>46829</v>
      </c>
      <c r="P2205" s="29" t="s">
        <v>123</v>
      </c>
      <c r="Q2205" s="29" t="n">
        <f aca="false">IFERROR(VALUE(L2205),"")</f>
        <v>3</v>
      </c>
      <c r="R2205" s="29" t="n">
        <f aca="true">IF(O2205="","",O2205-TODAY())</f>
        <v>544</v>
      </c>
      <c r="S2205" s="29" t="str">
        <f aca="false">IF(C2205="&lt;&lt; vazio &gt;&gt;","VAZIA",IF(AND(O2205&lt;&gt;"",R2205&lt;0),"VENCIDO",IF(AND(O2205&lt;&gt;"",R2205&lt;=Parametros!$B$10),"PRÓX. VENCIMENTO",IF(F2205="Q","QUALIDADE",IF(F2205="S","BLOQUEADO",IF(F2205="R","RESTRITO/DEVOLUÇÃO",IF(OR(N2205="QUAR",N2205="QRES"),"QUARENTENA",IF(OR(B2205="DESCARTE",B2205="DEVOLUÇÃO"),"DESCARTE/DEVOLUÇÃO",IF(AND(D2205="",K2205&lt;&gt;""),"SEM LOTE",IF(AND(Q2205&lt;&gt;"",Q2205&gt;=Parametros!$B$11),"PARADO/SEM GIRO","OK"))))))))))</f>
        <v>QUALIDADE</v>
      </c>
      <c r="T2205" s="29" t="str">
        <f aca="false">IF(AND($S2205="PARADO/SEM GIRO",$K2205="KG",OR(Painel!$B$5="(Todos)",A2205=Painel!$B$5)*OR(Painel!$E$5="(Todos)",P2205=Painel!$E$5)),$J2205+ROW()/10000000,"")</f>
        <v/>
      </c>
      <c r="U2205" s="29" t="str">
        <f aca="false">IF(AND($S2205="VENCIDO",$K2205="KG",OR(Painel!$B$5="(Todos)",A2205=Painel!$B$5)*OR(Painel!$E$5="(Todos)",P2205=Painel!$E$5)),$J2205+ROW()/10000000,"")</f>
        <v/>
      </c>
    </row>
    <row r="2206" customFormat="false" ht="15" hidden="false" customHeight="false" outlineLevel="0" collapsed="false">
      <c r="A2206" s="29" t="s">
        <v>53</v>
      </c>
      <c r="B2206" s="29" t="s">
        <v>4286</v>
      </c>
      <c r="C2206" s="29" t="s">
        <v>135</v>
      </c>
      <c r="D2206" s="29" t="s">
        <v>2998</v>
      </c>
      <c r="E2206" s="29" t="n">
        <v>1</v>
      </c>
      <c r="F2206" s="29"/>
      <c r="G2206" s="29" t="s">
        <v>4287</v>
      </c>
      <c r="H2206" s="30" t="n">
        <v>999.9</v>
      </c>
      <c r="I2206" s="31" t="n">
        <v>46261</v>
      </c>
      <c r="J2206" s="30" t="n">
        <v>999.9</v>
      </c>
      <c r="K2206" s="29" t="s">
        <v>120</v>
      </c>
      <c r="L2206" s="29" t="s">
        <v>938</v>
      </c>
      <c r="M2206" s="29"/>
      <c r="N2206" s="29" t="s">
        <v>122</v>
      </c>
      <c r="O2206" s="31" t="n">
        <v>46608</v>
      </c>
      <c r="P2206" s="29" t="s">
        <v>123</v>
      </c>
      <c r="Q2206" s="29" t="n">
        <f aca="false">IFERROR(VALUE(L2206),"")</f>
        <v>24</v>
      </c>
      <c r="R2206" s="29" t="n">
        <f aca="true">IF(O2206="","",O2206-TODAY())</f>
        <v>323</v>
      </c>
      <c r="S2206" s="29" t="str">
        <f aca="false">IF(C2206="&lt;&lt; vazio &gt;&gt;","VAZIA",IF(AND(O2206&lt;&gt;"",R2206&lt;0),"VENCIDO",IF(AND(O2206&lt;&gt;"",R2206&lt;=Parametros!$B$10),"PRÓX. VENCIMENTO",IF(F2206="Q","QUALIDADE",IF(F2206="S","BLOQUEADO",IF(F2206="R","RESTRITO/DEVOLUÇÃO",IF(OR(N2206="QUAR",N2206="QRES"),"QUARENTENA",IF(OR(B2206="DESCARTE",B2206="DEVOLUÇÃO"),"DESCARTE/DEVOLUÇÃO",IF(AND(D2206="",K2206&lt;&gt;""),"SEM LOTE",IF(AND(Q2206&lt;&gt;"",Q2206&gt;=Parametros!$B$11),"PARADO/SEM GIRO","OK"))))))))))</f>
        <v>OK</v>
      </c>
      <c r="T2206" s="29" t="str">
        <f aca="false">IF(AND($S2206="PARADO/SEM GIRO",$K2206="KG",OR(Painel!$B$5="(Todos)",A2206=Painel!$B$5)*OR(Painel!$E$5="(Todos)",P2206=Painel!$E$5)),$J2206+ROW()/10000000,"")</f>
        <v/>
      </c>
      <c r="U2206" s="29" t="str">
        <f aca="false">IF(AND($S2206="VENCIDO",$K2206="KG",OR(Painel!$B$5="(Todos)",A2206=Painel!$B$5)*OR(Painel!$E$5="(Todos)",P2206=Painel!$E$5)),$J2206+ROW()/10000000,"")</f>
        <v/>
      </c>
    </row>
    <row r="2207" customFormat="false" ht="15" hidden="false" customHeight="false" outlineLevel="0" collapsed="false">
      <c r="A2207" s="29" t="s">
        <v>53</v>
      </c>
      <c r="B2207" s="29" t="s">
        <v>4288</v>
      </c>
      <c r="C2207" s="29" t="s">
        <v>785</v>
      </c>
      <c r="D2207" s="29" t="s">
        <v>841</v>
      </c>
      <c r="E2207" s="29" t="n">
        <v>1</v>
      </c>
      <c r="F2207" s="29"/>
      <c r="G2207" s="29" t="s">
        <v>4289</v>
      </c>
      <c r="H2207" s="30" t="n">
        <v>1000</v>
      </c>
      <c r="I2207" s="31" t="n">
        <v>46282</v>
      </c>
      <c r="J2207" s="30" t="n">
        <v>1000</v>
      </c>
      <c r="K2207" s="29" t="s">
        <v>120</v>
      </c>
      <c r="L2207" s="29" t="s">
        <v>400</v>
      </c>
      <c r="M2207" s="29"/>
      <c r="N2207" s="29" t="s">
        <v>122</v>
      </c>
      <c r="O2207" s="31" t="n">
        <v>46825</v>
      </c>
      <c r="P2207" s="29" t="s">
        <v>123</v>
      </c>
      <c r="Q2207" s="29" t="n">
        <f aca="false">IFERROR(VALUE(L2207),"")</f>
        <v>3</v>
      </c>
      <c r="R2207" s="29" t="n">
        <f aca="true">IF(O2207="","",O2207-TODAY())</f>
        <v>540</v>
      </c>
      <c r="S2207" s="29" t="str">
        <f aca="false">IF(C2207="&lt;&lt; vazio &gt;&gt;","VAZIA",IF(AND(O2207&lt;&gt;"",R2207&lt;0),"VENCIDO",IF(AND(O2207&lt;&gt;"",R2207&lt;=Parametros!$B$10),"PRÓX. VENCIMENTO",IF(F2207="Q","QUALIDADE",IF(F2207="S","BLOQUEADO",IF(F2207="R","RESTRITO/DEVOLUÇÃO",IF(OR(N2207="QUAR",N2207="QRES"),"QUARENTENA",IF(OR(B2207="DESCARTE",B2207="DEVOLUÇÃO"),"DESCARTE/DEVOLUÇÃO",IF(AND(D2207="",K2207&lt;&gt;""),"SEM LOTE",IF(AND(Q2207&lt;&gt;"",Q2207&gt;=Parametros!$B$11),"PARADO/SEM GIRO","OK"))))))))))</f>
        <v>OK</v>
      </c>
      <c r="T2207" s="29" t="str">
        <f aca="false">IF(AND($S2207="PARADO/SEM GIRO",$K2207="KG",OR(Painel!$B$5="(Todos)",A2207=Painel!$B$5)*OR(Painel!$E$5="(Todos)",P2207=Painel!$E$5)),$J2207+ROW()/10000000,"")</f>
        <v/>
      </c>
      <c r="U2207" s="29" t="str">
        <f aca="false">IF(AND($S2207="VENCIDO",$K2207="KG",OR(Painel!$B$5="(Todos)",A2207=Painel!$B$5)*OR(Painel!$E$5="(Todos)",P2207=Painel!$E$5)),$J2207+ROW()/10000000,"")</f>
        <v/>
      </c>
    </row>
    <row r="2208" customFormat="false" ht="15" hidden="false" customHeight="false" outlineLevel="0" collapsed="false">
      <c r="A2208" s="29" t="s">
        <v>53</v>
      </c>
      <c r="B2208" s="29" t="s">
        <v>4290</v>
      </c>
      <c r="C2208" s="29" t="s">
        <v>222</v>
      </c>
      <c r="D2208" s="29" t="s">
        <v>815</v>
      </c>
      <c r="E2208" s="29" t="n">
        <v>1</v>
      </c>
      <c r="F2208" s="29"/>
      <c r="G2208" s="29" t="s">
        <v>4291</v>
      </c>
      <c r="H2208" s="30" t="n">
        <v>1000</v>
      </c>
      <c r="I2208" s="31" t="n">
        <v>46283</v>
      </c>
      <c r="J2208" s="30" t="n">
        <v>1000</v>
      </c>
      <c r="K2208" s="29" t="s">
        <v>120</v>
      </c>
      <c r="L2208" s="29" t="s">
        <v>176</v>
      </c>
      <c r="M2208" s="29"/>
      <c r="N2208" s="29" t="s">
        <v>122</v>
      </c>
      <c r="O2208" s="31" t="n">
        <v>46825</v>
      </c>
      <c r="P2208" s="29" t="s">
        <v>123</v>
      </c>
      <c r="Q2208" s="29" t="n">
        <f aca="false">IFERROR(VALUE(L2208),"")</f>
        <v>2</v>
      </c>
      <c r="R2208" s="29" t="n">
        <f aca="true">IF(O2208="","",O2208-TODAY())</f>
        <v>540</v>
      </c>
      <c r="S2208" s="29" t="str">
        <f aca="false">IF(C2208="&lt;&lt; vazio &gt;&gt;","VAZIA",IF(AND(O2208&lt;&gt;"",R2208&lt;0),"VENCIDO",IF(AND(O2208&lt;&gt;"",R2208&lt;=Parametros!$B$10),"PRÓX. VENCIMENTO",IF(F2208="Q","QUALIDADE",IF(F2208="S","BLOQUEADO",IF(F2208="R","RESTRITO/DEVOLUÇÃO",IF(OR(N2208="QUAR",N2208="QRES"),"QUARENTENA",IF(OR(B2208="DESCARTE",B2208="DEVOLUÇÃO"),"DESCARTE/DEVOLUÇÃO",IF(AND(D2208="",K2208&lt;&gt;""),"SEM LOTE",IF(AND(Q2208&lt;&gt;"",Q2208&gt;=Parametros!$B$11),"PARADO/SEM GIRO","OK"))))))))))</f>
        <v>OK</v>
      </c>
      <c r="T2208" s="29" t="str">
        <f aca="false">IF(AND($S2208="PARADO/SEM GIRO",$K2208="KG",OR(Painel!$B$5="(Todos)",A2208=Painel!$B$5)*OR(Painel!$E$5="(Todos)",P2208=Painel!$E$5)),$J2208+ROW()/10000000,"")</f>
        <v/>
      </c>
      <c r="U2208" s="29" t="str">
        <f aca="false">IF(AND($S2208="VENCIDO",$K2208="KG",OR(Painel!$B$5="(Todos)",A2208=Painel!$B$5)*OR(Painel!$E$5="(Todos)",P2208=Painel!$E$5)),$J2208+ROW()/10000000,"")</f>
        <v/>
      </c>
    </row>
    <row r="2209" customFormat="false" ht="15" hidden="false" customHeight="false" outlineLevel="0" collapsed="false">
      <c r="A2209" s="29" t="s">
        <v>53</v>
      </c>
      <c r="B2209" s="29" t="s">
        <v>4292</v>
      </c>
      <c r="C2209" s="29" t="s">
        <v>1381</v>
      </c>
      <c r="D2209" s="29" t="s">
        <v>1382</v>
      </c>
      <c r="E2209" s="29" t="n">
        <v>1</v>
      </c>
      <c r="F2209" s="29"/>
      <c r="G2209" s="29" t="s">
        <v>4293</v>
      </c>
      <c r="H2209" s="30" t="n">
        <v>800</v>
      </c>
      <c r="I2209" s="31" t="n">
        <v>46231</v>
      </c>
      <c r="J2209" s="30" t="n">
        <v>800</v>
      </c>
      <c r="K2209" s="29" t="s">
        <v>120</v>
      </c>
      <c r="L2209" s="29" t="s">
        <v>2246</v>
      </c>
      <c r="M2209" s="29"/>
      <c r="N2209" s="29" t="s">
        <v>122</v>
      </c>
      <c r="O2209" s="31" t="n">
        <v>46590</v>
      </c>
      <c r="P2209" s="29" t="s">
        <v>123</v>
      </c>
      <c r="Q2209" s="29" t="n">
        <f aca="false">IFERROR(VALUE(L2209),"")</f>
        <v>54</v>
      </c>
      <c r="R2209" s="29" t="n">
        <f aca="true">IF(O2209="","",O2209-TODAY())</f>
        <v>305</v>
      </c>
      <c r="S2209" s="29" t="str">
        <f aca="false">IF(C2209="&lt;&lt; vazio &gt;&gt;","VAZIA",IF(AND(O2209&lt;&gt;"",R2209&lt;0),"VENCIDO",IF(AND(O2209&lt;&gt;"",R2209&lt;=Parametros!$B$10),"PRÓX. VENCIMENTO",IF(F2209="Q","QUALIDADE",IF(F2209="S","BLOQUEADO",IF(F2209="R","RESTRITO/DEVOLUÇÃO",IF(OR(N2209="QUAR",N2209="QRES"),"QUARENTENA",IF(OR(B2209="DESCARTE",B2209="DEVOLUÇÃO"),"DESCARTE/DEVOLUÇÃO",IF(AND(D2209="",K2209&lt;&gt;""),"SEM LOTE",IF(AND(Q2209&lt;&gt;"",Q2209&gt;=Parametros!$B$11),"PARADO/SEM GIRO","OK"))))))))))</f>
        <v>OK</v>
      </c>
      <c r="T2209" s="29" t="str">
        <f aca="false">IF(AND($S2209="PARADO/SEM GIRO",$K2209="KG",OR(Painel!$B$5="(Todos)",A2209=Painel!$B$5)*OR(Painel!$E$5="(Todos)",P2209=Painel!$E$5)),$J2209+ROW()/10000000,"")</f>
        <v/>
      </c>
      <c r="U2209" s="29" t="str">
        <f aca="false">IF(AND($S2209="VENCIDO",$K2209="KG",OR(Painel!$B$5="(Todos)",A2209=Painel!$B$5)*OR(Painel!$E$5="(Todos)",P2209=Painel!$E$5)),$J2209+ROW()/10000000,"")</f>
        <v/>
      </c>
    </row>
    <row r="2210" customFormat="false" ht="15" hidden="false" customHeight="false" outlineLevel="0" collapsed="false">
      <c r="A2210" s="29" t="s">
        <v>53</v>
      </c>
      <c r="B2210" s="29" t="s">
        <v>4294</v>
      </c>
      <c r="C2210" s="29" t="s">
        <v>222</v>
      </c>
      <c r="D2210" s="29" t="s">
        <v>2867</v>
      </c>
      <c r="E2210" s="29" t="n">
        <v>1</v>
      </c>
      <c r="F2210" s="29" t="s">
        <v>137</v>
      </c>
      <c r="G2210" s="29" t="s">
        <v>4295</v>
      </c>
      <c r="H2210" s="30" t="n">
        <v>950</v>
      </c>
      <c r="I2210" s="31" t="n">
        <v>46281</v>
      </c>
      <c r="J2210" s="30" t="n">
        <v>950</v>
      </c>
      <c r="K2210" s="29" t="s">
        <v>120</v>
      </c>
      <c r="L2210" s="29" t="s">
        <v>284</v>
      </c>
      <c r="M2210" s="29"/>
      <c r="N2210" s="29" t="s">
        <v>122</v>
      </c>
      <c r="O2210" s="31" t="n">
        <v>46826</v>
      </c>
      <c r="P2210" s="29" t="s">
        <v>123</v>
      </c>
      <c r="Q2210" s="29" t="n">
        <f aca="false">IFERROR(VALUE(L2210),"")</f>
        <v>4</v>
      </c>
      <c r="R2210" s="29" t="n">
        <f aca="true">IF(O2210="","",O2210-TODAY())</f>
        <v>541</v>
      </c>
      <c r="S2210" s="29" t="str">
        <f aca="false">IF(C2210="&lt;&lt; vazio &gt;&gt;","VAZIA",IF(AND(O2210&lt;&gt;"",R2210&lt;0),"VENCIDO",IF(AND(O2210&lt;&gt;"",R2210&lt;=Parametros!$B$10),"PRÓX. VENCIMENTO",IF(F2210="Q","QUALIDADE",IF(F2210="S","BLOQUEADO",IF(F2210="R","RESTRITO/DEVOLUÇÃO",IF(OR(N2210="QUAR",N2210="QRES"),"QUARENTENA",IF(OR(B2210="DESCARTE",B2210="DEVOLUÇÃO"),"DESCARTE/DEVOLUÇÃO",IF(AND(D2210="",K2210&lt;&gt;""),"SEM LOTE",IF(AND(Q2210&lt;&gt;"",Q2210&gt;=Parametros!$B$11),"PARADO/SEM GIRO","OK"))))))))))</f>
        <v>BLOQUEADO</v>
      </c>
      <c r="T2210" s="29" t="str">
        <f aca="false">IF(AND($S2210="PARADO/SEM GIRO",$K2210="KG",OR(Painel!$B$5="(Todos)",A2210=Painel!$B$5)*OR(Painel!$E$5="(Todos)",P2210=Painel!$E$5)),$J2210+ROW()/10000000,"")</f>
        <v/>
      </c>
      <c r="U2210" s="29" t="str">
        <f aca="false">IF(AND($S2210="VENCIDO",$K2210="KG",OR(Painel!$B$5="(Todos)",A2210=Painel!$B$5)*OR(Painel!$E$5="(Todos)",P2210=Painel!$E$5)),$J2210+ROW()/10000000,"")</f>
        <v/>
      </c>
    </row>
    <row r="2211" customFormat="false" ht="15" hidden="false" customHeight="false" outlineLevel="0" collapsed="false">
      <c r="A2211" s="29" t="s">
        <v>53</v>
      </c>
      <c r="B2211" s="29" t="s">
        <v>4296</v>
      </c>
      <c r="C2211" s="29" t="s">
        <v>396</v>
      </c>
      <c r="D2211" s="29" t="s">
        <v>397</v>
      </c>
      <c r="E2211" s="29" t="n">
        <v>1</v>
      </c>
      <c r="F2211" s="29"/>
      <c r="G2211" s="29" t="s">
        <v>4297</v>
      </c>
      <c r="H2211" s="30" t="n">
        <v>1102.5</v>
      </c>
      <c r="I2211" s="31" t="n">
        <v>46274</v>
      </c>
      <c r="J2211" s="30" t="n">
        <v>1102.5</v>
      </c>
      <c r="K2211" s="29" t="s">
        <v>120</v>
      </c>
      <c r="L2211" s="29" t="s">
        <v>938</v>
      </c>
      <c r="M2211" s="29"/>
      <c r="N2211" s="29" t="s">
        <v>122</v>
      </c>
      <c r="O2211" s="31" t="n">
        <v>46806</v>
      </c>
      <c r="P2211" s="29" t="s">
        <v>123</v>
      </c>
      <c r="Q2211" s="29" t="n">
        <f aca="false">IFERROR(VALUE(L2211),"")</f>
        <v>24</v>
      </c>
      <c r="R2211" s="29" t="n">
        <f aca="true">IF(O2211="","",O2211-TODAY())</f>
        <v>521</v>
      </c>
      <c r="S2211" s="29" t="str">
        <f aca="false">IF(C2211="&lt;&lt; vazio &gt;&gt;","VAZIA",IF(AND(O2211&lt;&gt;"",R2211&lt;0),"VENCIDO",IF(AND(O2211&lt;&gt;"",R2211&lt;=Parametros!$B$10),"PRÓX. VENCIMENTO",IF(F2211="Q","QUALIDADE",IF(F2211="S","BLOQUEADO",IF(F2211="R","RESTRITO/DEVOLUÇÃO",IF(OR(N2211="QUAR",N2211="QRES"),"QUARENTENA",IF(OR(B2211="DESCARTE",B2211="DEVOLUÇÃO"),"DESCARTE/DEVOLUÇÃO",IF(AND(D2211="",K2211&lt;&gt;""),"SEM LOTE",IF(AND(Q2211&lt;&gt;"",Q2211&gt;=Parametros!$B$11),"PARADO/SEM GIRO","OK"))))))))))</f>
        <v>OK</v>
      </c>
      <c r="T2211" s="29" t="str">
        <f aca="false">IF(AND($S2211="PARADO/SEM GIRO",$K2211="KG",OR(Painel!$B$5="(Todos)",A2211=Painel!$B$5)*OR(Painel!$E$5="(Todos)",P2211=Painel!$E$5)),$J2211+ROW()/10000000,"")</f>
        <v/>
      </c>
      <c r="U2211" s="29" t="str">
        <f aca="false">IF(AND($S2211="VENCIDO",$K2211="KG",OR(Painel!$B$5="(Todos)",A2211=Painel!$B$5)*OR(Painel!$E$5="(Todos)",P2211=Painel!$E$5)),$J2211+ROW()/10000000,"")</f>
        <v/>
      </c>
    </row>
    <row r="2212" customFormat="false" ht="15" hidden="false" customHeight="false" outlineLevel="0" collapsed="false">
      <c r="A2212" s="29" t="s">
        <v>53</v>
      </c>
      <c r="B2212" s="29" t="s">
        <v>4298</v>
      </c>
      <c r="C2212" s="29" t="s">
        <v>139</v>
      </c>
      <c r="D2212" s="29" t="s">
        <v>140</v>
      </c>
      <c r="E2212" s="29" t="n">
        <v>1</v>
      </c>
      <c r="F2212" s="29"/>
      <c r="G2212" s="29" t="s">
        <v>4299</v>
      </c>
      <c r="H2212" s="30" t="n">
        <v>1000</v>
      </c>
      <c r="I2212" s="31" t="n">
        <v>46234</v>
      </c>
      <c r="J2212" s="30" t="n">
        <v>1000</v>
      </c>
      <c r="K2212" s="29" t="s">
        <v>120</v>
      </c>
      <c r="L2212" s="29" t="s">
        <v>725</v>
      </c>
      <c r="M2212" s="29"/>
      <c r="N2212" s="29" t="s">
        <v>122</v>
      </c>
      <c r="O2212" s="31" t="n">
        <v>46593</v>
      </c>
      <c r="P2212" s="29" t="s">
        <v>123</v>
      </c>
      <c r="Q2212" s="29" t="n">
        <f aca="false">IFERROR(VALUE(L2212),"")</f>
        <v>51</v>
      </c>
      <c r="R2212" s="29" t="n">
        <f aca="true">IF(O2212="","",O2212-TODAY())</f>
        <v>308</v>
      </c>
      <c r="S2212" s="29" t="str">
        <f aca="false">IF(C2212="&lt;&lt; vazio &gt;&gt;","VAZIA",IF(AND(O2212&lt;&gt;"",R2212&lt;0),"VENCIDO",IF(AND(O2212&lt;&gt;"",R2212&lt;=Parametros!$B$10),"PRÓX. VENCIMENTO",IF(F2212="Q","QUALIDADE",IF(F2212="S","BLOQUEADO",IF(F2212="R","RESTRITO/DEVOLUÇÃO",IF(OR(N2212="QUAR",N2212="QRES"),"QUARENTENA",IF(OR(B2212="DESCARTE",B2212="DEVOLUÇÃO"),"DESCARTE/DEVOLUÇÃO",IF(AND(D2212="",K2212&lt;&gt;""),"SEM LOTE",IF(AND(Q2212&lt;&gt;"",Q2212&gt;=Parametros!$B$11),"PARADO/SEM GIRO","OK"))))))))))</f>
        <v>OK</v>
      </c>
      <c r="T2212" s="29" t="str">
        <f aca="false">IF(AND($S2212="PARADO/SEM GIRO",$K2212="KG",OR(Painel!$B$5="(Todos)",A2212=Painel!$B$5)*OR(Painel!$E$5="(Todos)",P2212=Painel!$E$5)),$J2212+ROW()/10000000,"")</f>
        <v/>
      </c>
      <c r="U2212" s="29" t="str">
        <f aca="false">IF(AND($S2212="VENCIDO",$K2212="KG",OR(Painel!$B$5="(Todos)",A2212=Painel!$B$5)*OR(Painel!$E$5="(Todos)",P2212=Painel!$E$5)),$J2212+ROW()/10000000,"")</f>
        <v/>
      </c>
    </row>
    <row r="2213" customFormat="false" ht="15" hidden="false" customHeight="false" outlineLevel="0" collapsed="false">
      <c r="A2213" s="29" t="s">
        <v>53</v>
      </c>
      <c r="B2213" s="29" t="s">
        <v>4300</v>
      </c>
      <c r="C2213" s="29" t="s">
        <v>666</v>
      </c>
      <c r="D2213" s="29" t="s">
        <v>667</v>
      </c>
      <c r="E2213" s="29" t="n">
        <v>1</v>
      </c>
      <c r="F2213" s="29" t="s">
        <v>268</v>
      </c>
      <c r="G2213" s="29" t="s">
        <v>4301</v>
      </c>
      <c r="H2213" s="30" t="n">
        <v>590.4</v>
      </c>
      <c r="I2213" s="31" t="n">
        <v>46284</v>
      </c>
      <c r="J2213" s="30" t="n">
        <v>590.4</v>
      </c>
      <c r="K2213" s="29" t="s">
        <v>120</v>
      </c>
      <c r="L2213" s="29" t="s">
        <v>388</v>
      </c>
      <c r="M2213" s="29"/>
      <c r="N2213" s="29" t="s">
        <v>122</v>
      </c>
      <c r="O2213" s="31" t="n">
        <v>46831</v>
      </c>
      <c r="P2213" s="29" t="s">
        <v>123</v>
      </c>
      <c r="Q2213" s="29" t="n">
        <f aca="false">IFERROR(VALUE(L2213),"")</f>
        <v>1</v>
      </c>
      <c r="R2213" s="29" t="n">
        <f aca="true">IF(O2213="","",O2213-TODAY())</f>
        <v>546</v>
      </c>
      <c r="S2213" s="29" t="str">
        <f aca="false">IF(C2213="&lt;&lt; vazio &gt;&gt;","VAZIA",IF(AND(O2213&lt;&gt;"",R2213&lt;0),"VENCIDO",IF(AND(O2213&lt;&gt;"",R2213&lt;=Parametros!$B$10),"PRÓX. VENCIMENTO",IF(F2213="Q","QUALIDADE",IF(F2213="S","BLOQUEADO",IF(F2213="R","RESTRITO/DEVOLUÇÃO",IF(OR(N2213="QUAR",N2213="QRES"),"QUARENTENA",IF(OR(B2213="DESCARTE",B2213="DEVOLUÇÃO"),"DESCARTE/DEVOLUÇÃO",IF(AND(D2213="",K2213&lt;&gt;""),"SEM LOTE",IF(AND(Q2213&lt;&gt;"",Q2213&gt;=Parametros!$B$11),"PARADO/SEM GIRO","OK"))))))))))</f>
        <v>QUALIDADE</v>
      </c>
      <c r="T2213" s="29" t="str">
        <f aca="false">IF(AND($S2213="PARADO/SEM GIRO",$K2213="KG",OR(Painel!$B$5="(Todos)",A2213=Painel!$B$5)*OR(Painel!$E$5="(Todos)",P2213=Painel!$E$5)),$J2213+ROW()/10000000,"")</f>
        <v/>
      </c>
      <c r="U2213" s="29" t="str">
        <f aca="false">IF(AND($S2213="VENCIDO",$K2213="KG",OR(Painel!$B$5="(Todos)",A2213=Painel!$B$5)*OR(Painel!$E$5="(Todos)",P2213=Painel!$E$5)),$J2213+ROW()/10000000,"")</f>
        <v/>
      </c>
    </row>
    <row r="2214" customFormat="false" ht="15" hidden="false" customHeight="false" outlineLevel="0" collapsed="false">
      <c r="A2214" s="29" t="s">
        <v>53</v>
      </c>
      <c r="B2214" s="29" t="s">
        <v>4302</v>
      </c>
      <c r="C2214" s="29" t="s">
        <v>980</v>
      </c>
      <c r="D2214" s="29" t="s">
        <v>981</v>
      </c>
      <c r="E2214" s="29" t="n">
        <v>1</v>
      </c>
      <c r="F2214" s="29" t="s">
        <v>268</v>
      </c>
      <c r="G2214" s="29" t="s">
        <v>4303</v>
      </c>
      <c r="H2214" s="30" t="n">
        <v>727.2</v>
      </c>
      <c r="I2214" s="31" t="n">
        <v>46280</v>
      </c>
      <c r="J2214" s="30" t="n">
        <v>727.2</v>
      </c>
      <c r="K2214" s="29" t="s">
        <v>120</v>
      </c>
      <c r="L2214" s="29" t="s">
        <v>144</v>
      </c>
      <c r="M2214" s="29"/>
      <c r="N2214" s="29" t="s">
        <v>122</v>
      </c>
      <c r="O2214" s="31" t="n">
        <v>46827</v>
      </c>
      <c r="P2214" s="29" t="s">
        <v>123</v>
      </c>
      <c r="Q2214" s="29" t="n">
        <f aca="false">IFERROR(VALUE(L2214),"")</f>
        <v>5</v>
      </c>
      <c r="R2214" s="29" t="n">
        <f aca="true">IF(O2214="","",O2214-TODAY())</f>
        <v>542</v>
      </c>
      <c r="S2214" s="29" t="str">
        <f aca="false">IF(C2214="&lt;&lt; vazio &gt;&gt;","VAZIA",IF(AND(O2214&lt;&gt;"",R2214&lt;0),"VENCIDO",IF(AND(O2214&lt;&gt;"",R2214&lt;=Parametros!$B$10),"PRÓX. VENCIMENTO",IF(F2214="Q","QUALIDADE",IF(F2214="S","BLOQUEADO",IF(F2214="R","RESTRITO/DEVOLUÇÃO",IF(OR(N2214="QUAR",N2214="QRES"),"QUARENTENA",IF(OR(B2214="DESCARTE",B2214="DEVOLUÇÃO"),"DESCARTE/DEVOLUÇÃO",IF(AND(D2214="",K2214&lt;&gt;""),"SEM LOTE",IF(AND(Q2214&lt;&gt;"",Q2214&gt;=Parametros!$B$11),"PARADO/SEM GIRO","OK"))))))))))</f>
        <v>QUALIDADE</v>
      </c>
      <c r="T2214" s="29" t="str">
        <f aca="false">IF(AND($S2214="PARADO/SEM GIRO",$K2214="KG",OR(Painel!$B$5="(Todos)",A2214=Painel!$B$5)*OR(Painel!$E$5="(Todos)",P2214=Painel!$E$5)),$J2214+ROW()/10000000,"")</f>
        <v/>
      </c>
      <c r="U2214" s="29" t="str">
        <f aca="false">IF(AND($S2214="VENCIDO",$K2214="KG",OR(Painel!$B$5="(Todos)",A2214=Painel!$B$5)*OR(Painel!$E$5="(Todos)",P2214=Painel!$E$5)),$J2214+ROW()/10000000,"")</f>
        <v/>
      </c>
    </row>
    <row r="2215" customFormat="false" ht="15" hidden="false" customHeight="false" outlineLevel="0" collapsed="false">
      <c r="A2215" s="29" t="s">
        <v>53</v>
      </c>
      <c r="B2215" s="29" t="s">
        <v>4304</v>
      </c>
      <c r="C2215" s="29" t="s">
        <v>2561</v>
      </c>
      <c r="D2215" s="29" t="s">
        <v>2562</v>
      </c>
      <c r="E2215" s="29" t="n">
        <v>1</v>
      </c>
      <c r="F2215" s="29" t="s">
        <v>268</v>
      </c>
      <c r="G2215" s="29" t="s">
        <v>4305</v>
      </c>
      <c r="H2215" s="30" t="n">
        <v>590.4</v>
      </c>
      <c r="I2215" s="31" t="n">
        <v>46283</v>
      </c>
      <c r="J2215" s="30" t="n">
        <v>590.4</v>
      </c>
      <c r="K2215" s="29" t="s">
        <v>120</v>
      </c>
      <c r="L2215" s="29" t="s">
        <v>176</v>
      </c>
      <c r="M2215" s="29"/>
      <c r="N2215" s="29" t="s">
        <v>122</v>
      </c>
      <c r="O2215" s="31" t="n">
        <v>47014</v>
      </c>
      <c r="P2215" s="29" t="s">
        <v>123</v>
      </c>
      <c r="Q2215" s="29" t="n">
        <f aca="false">IFERROR(VALUE(L2215),"")</f>
        <v>2</v>
      </c>
      <c r="R2215" s="29" t="n">
        <f aca="true">IF(O2215="","",O2215-TODAY())</f>
        <v>729</v>
      </c>
      <c r="S2215" s="29" t="str">
        <f aca="false">IF(C2215="&lt;&lt; vazio &gt;&gt;","VAZIA",IF(AND(O2215&lt;&gt;"",R2215&lt;0),"VENCIDO",IF(AND(O2215&lt;&gt;"",R2215&lt;=Parametros!$B$10),"PRÓX. VENCIMENTO",IF(F2215="Q","QUALIDADE",IF(F2215="S","BLOQUEADO",IF(F2215="R","RESTRITO/DEVOLUÇÃO",IF(OR(N2215="QUAR",N2215="QRES"),"QUARENTENA",IF(OR(B2215="DESCARTE",B2215="DEVOLUÇÃO"),"DESCARTE/DEVOLUÇÃO",IF(AND(D2215="",K2215&lt;&gt;""),"SEM LOTE",IF(AND(Q2215&lt;&gt;"",Q2215&gt;=Parametros!$B$11),"PARADO/SEM GIRO","OK"))))))))))</f>
        <v>QUALIDADE</v>
      </c>
      <c r="T2215" s="29" t="str">
        <f aca="false">IF(AND($S2215="PARADO/SEM GIRO",$K2215="KG",OR(Painel!$B$5="(Todos)",A2215=Painel!$B$5)*OR(Painel!$E$5="(Todos)",P2215=Painel!$E$5)),$J2215+ROW()/10000000,"")</f>
        <v/>
      </c>
      <c r="U2215" s="29" t="str">
        <f aca="false">IF(AND($S2215="VENCIDO",$K2215="KG",OR(Painel!$B$5="(Todos)",A2215=Painel!$B$5)*OR(Painel!$E$5="(Todos)",P2215=Painel!$E$5)),$J2215+ROW()/10000000,"")</f>
        <v/>
      </c>
    </row>
    <row r="2216" customFormat="false" ht="15" hidden="false" customHeight="false" outlineLevel="0" collapsed="false">
      <c r="A2216" s="29" t="s">
        <v>53</v>
      </c>
      <c r="B2216" s="29" t="s">
        <v>4306</v>
      </c>
      <c r="C2216" s="29" t="s">
        <v>1602</v>
      </c>
      <c r="D2216" s="29" t="s">
        <v>3201</v>
      </c>
      <c r="E2216" s="29" t="n">
        <v>1</v>
      </c>
      <c r="F2216" s="29"/>
      <c r="G2216" s="29" t="s">
        <v>4307</v>
      </c>
      <c r="H2216" s="30" t="n">
        <v>1000</v>
      </c>
      <c r="I2216" s="31" t="n">
        <v>46218</v>
      </c>
      <c r="J2216" s="30" t="n">
        <v>1000</v>
      </c>
      <c r="K2216" s="29" t="s">
        <v>120</v>
      </c>
      <c r="L2216" s="29" t="s">
        <v>1605</v>
      </c>
      <c r="M2216" s="29"/>
      <c r="N2216" s="29" t="s">
        <v>122</v>
      </c>
      <c r="O2216" s="31" t="n">
        <v>46756</v>
      </c>
      <c r="P2216" s="29" t="s">
        <v>123</v>
      </c>
      <c r="Q2216" s="29" t="n">
        <f aca="false">IFERROR(VALUE(L2216),"")</f>
        <v>67</v>
      </c>
      <c r="R2216" s="29" t="n">
        <f aca="true">IF(O2216="","",O2216-TODAY())</f>
        <v>471</v>
      </c>
      <c r="S2216" s="29" t="str">
        <f aca="false">IF(C2216="&lt;&lt; vazio &gt;&gt;","VAZIA",IF(AND(O2216&lt;&gt;"",R2216&lt;0),"VENCIDO",IF(AND(O2216&lt;&gt;"",R2216&lt;=Parametros!$B$10),"PRÓX. VENCIMENTO",IF(F2216="Q","QUALIDADE",IF(F2216="S","BLOQUEADO",IF(F2216="R","RESTRITO/DEVOLUÇÃO",IF(OR(N2216="QUAR",N2216="QRES"),"QUARENTENA",IF(OR(B2216="DESCARTE",B2216="DEVOLUÇÃO"),"DESCARTE/DEVOLUÇÃO",IF(AND(D2216="",K2216&lt;&gt;""),"SEM LOTE",IF(AND(Q2216&lt;&gt;"",Q2216&gt;=Parametros!$B$11),"PARADO/SEM GIRO","OK"))))))))))</f>
        <v>OK</v>
      </c>
      <c r="T2216" s="29" t="str">
        <f aca="false">IF(AND($S2216="PARADO/SEM GIRO",$K2216="KG",OR(Painel!$B$5="(Todos)",A2216=Painel!$B$5)*OR(Painel!$E$5="(Todos)",P2216=Painel!$E$5)),$J2216+ROW()/10000000,"")</f>
        <v/>
      </c>
      <c r="U2216" s="29" t="str">
        <f aca="false">IF(AND($S2216="VENCIDO",$K2216="KG",OR(Painel!$B$5="(Todos)",A2216=Painel!$B$5)*OR(Painel!$E$5="(Todos)",P2216=Painel!$E$5)),$J2216+ROW()/10000000,"")</f>
        <v/>
      </c>
    </row>
    <row r="2217" customFormat="false" ht="15" hidden="false" customHeight="false" outlineLevel="0" collapsed="false">
      <c r="A2217" s="29" t="s">
        <v>53</v>
      </c>
      <c r="B2217" s="29" t="s">
        <v>4308</v>
      </c>
      <c r="C2217" s="29" t="s">
        <v>1381</v>
      </c>
      <c r="D2217" s="29" t="s">
        <v>1382</v>
      </c>
      <c r="E2217" s="29" t="n">
        <v>1</v>
      </c>
      <c r="F2217" s="29"/>
      <c r="G2217" s="29" t="s">
        <v>4309</v>
      </c>
      <c r="H2217" s="30" t="n">
        <v>800</v>
      </c>
      <c r="I2217" s="31" t="n">
        <v>46283</v>
      </c>
      <c r="J2217" s="30" t="n">
        <v>800</v>
      </c>
      <c r="K2217" s="29" t="s">
        <v>120</v>
      </c>
      <c r="L2217" s="29" t="s">
        <v>2246</v>
      </c>
      <c r="M2217" s="29"/>
      <c r="N2217" s="29" t="s">
        <v>122</v>
      </c>
      <c r="O2217" s="31" t="n">
        <v>46590</v>
      </c>
      <c r="P2217" s="29" t="s">
        <v>123</v>
      </c>
      <c r="Q2217" s="29" t="n">
        <f aca="false">IFERROR(VALUE(L2217),"")</f>
        <v>54</v>
      </c>
      <c r="R2217" s="29" t="n">
        <f aca="true">IF(O2217="","",O2217-TODAY())</f>
        <v>305</v>
      </c>
      <c r="S2217" s="29" t="str">
        <f aca="false">IF(C2217="&lt;&lt; vazio &gt;&gt;","VAZIA",IF(AND(O2217&lt;&gt;"",R2217&lt;0),"VENCIDO",IF(AND(O2217&lt;&gt;"",R2217&lt;=Parametros!$B$10),"PRÓX. VENCIMENTO",IF(F2217="Q","QUALIDADE",IF(F2217="S","BLOQUEADO",IF(F2217="R","RESTRITO/DEVOLUÇÃO",IF(OR(N2217="QUAR",N2217="QRES"),"QUARENTENA",IF(OR(B2217="DESCARTE",B2217="DEVOLUÇÃO"),"DESCARTE/DEVOLUÇÃO",IF(AND(D2217="",K2217&lt;&gt;""),"SEM LOTE",IF(AND(Q2217&lt;&gt;"",Q2217&gt;=Parametros!$B$11),"PARADO/SEM GIRO","OK"))))))))))</f>
        <v>OK</v>
      </c>
      <c r="T2217" s="29" t="str">
        <f aca="false">IF(AND($S2217="PARADO/SEM GIRO",$K2217="KG",OR(Painel!$B$5="(Todos)",A2217=Painel!$B$5)*OR(Painel!$E$5="(Todos)",P2217=Painel!$E$5)),$J2217+ROW()/10000000,"")</f>
        <v/>
      </c>
      <c r="U2217" s="29" t="str">
        <f aca="false">IF(AND($S2217="VENCIDO",$K2217="KG",OR(Painel!$B$5="(Todos)",A2217=Painel!$B$5)*OR(Painel!$E$5="(Todos)",P2217=Painel!$E$5)),$J2217+ROW()/10000000,"")</f>
        <v/>
      </c>
    </row>
    <row r="2218" customFormat="false" ht="15" hidden="false" customHeight="false" outlineLevel="0" collapsed="false">
      <c r="A2218" s="29" t="s">
        <v>53</v>
      </c>
      <c r="B2218" s="29" t="s">
        <v>4310</v>
      </c>
      <c r="C2218" s="29" t="s">
        <v>785</v>
      </c>
      <c r="D2218" s="29" t="s">
        <v>841</v>
      </c>
      <c r="E2218" s="29" t="n">
        <v>1</v>
      </c>
      <c r="F2218" s="29"/>
      <c r="G2218" s="29" t="s">
        <v>4311</v>
      </c>
      <c r="H2218" s="30" t="n">
        <v>1000</v>
      </c>
      <c r="I2218" s="31" t="n">
        <v>46282</v>
      </c>
      <c r="J2218" s="30" t="n">
        <v>1000</v>
      </c>
      <c r="K2218" s="29" t="s">
        <v>120</v>
      </c>
      <c r="L2218" s="29" t="s">
        <v>400</v>
      </c>
      <c r="M2218" s="29"/>
      <c r="N2218" s="29" t="s">
        <v>122</v>
      </c>
      <c r="O2218" s="31" t="n">
        <v>46825</v>
      </c>
      <c r="P2218" s="29" t="s">
        <v>123</v>
      </c>
      <c r="Q2218" s="29" t="n">
        <f aca="false">IFERROR(VALUE(L2218),"")</f>
        <v>3</v>
      </c>
      <c r="R2218" s="29" t="n">
        <f aca="true">IF(O2218="","",O2218-TODAY())</f>
        <v>540</v>
      </c>
      <c r="S2218" s="29" t="str">
        <f aca="false">IF(C2218="&lt;&lt; vazio &gt;&gt;","VAZIA",IF(AND(O2218&lt;&gt;"",R2218&lt;0),"VENCIDO",IF(AND(O2218&lt;&gt;"",R2218&lt;=Parametros!$B$10),"PRÓX. VENCIMENTO",IF(F2218="Q","QUALIDADE",IF(F2218="S","BLOQUEADO",IF(F2218="R","RESTRITO/DEVOLUÇÃO",IF(OR(N2218="QUAR",N2218="QRES"),"QUARENTENA",IF(OR(B2218="DESCARTE",B2218="DEVOLUÇÃO"),"DESCARTE/DEVOLUÇÃO",IF(AND(D2218="",K2218&lt;&gt;""),"SEM LOTE",IF(AND(Q2218&lt;&gt;"",Q2218&gt;=Parametros!$B$11),"PARADO/SEM GIRO","OK"))))))))))</f>
        <v>OK</v>
      </c>
      <c r="T2218" s="29" t="str">
        <f aca="false">IF(AND($S2218="PARADO/SEM GIRO",$K2218="KG",OR(Painel!$B$5="(Todos)",A2218=Painel!$B$5)*OR(Painel!$E$5="(Todos)",P2218=Painel!$E$5)),$J2218+ROW()/10000000,"")</f>
        <v/>
      </c>
      <c r="U2218" s="29" t="str">
        <f aca="false">IF(AND($S2218="VENCIDO",$K2218="KG",OR(Painel!$B$5="(Todos)",A2218=Painel!$B$5)*OR(Painel!$E$5="(Todos)",P2218=Painel!$E$5)),$J2218+ROW()/10000000,"")</f>
        <v/>
      </c>
    </row>
    <row r="2219" customFormat="false" ht="15" hidden="false" customHeight="false" outlineLevel="0" collapsed="false">
      <c r="A2219" s="29" t="s">
        <v>53</v>
      </c>
      <c r="B2219" s="29" t="s">
        <v>4312</v>
      </c>
      <c r="C2219" s="29" t="s">
        <v>1381</v>
      </c>
      <c r="D2219" s="29" t="s">
        <v>1382</v>
      </c>
      <c r="E2219" s="29" t="n">
        <v>1</v>
      </c>
      <c r="F2219" s="29"/>
      <c r="G2219" s="29" t="s">
        <v>4313</v>
      </c>
      <c r="H2219" s="30" t="n">
        <v>800</v>
      </c>
      <c r="I2219" s="31" t="n">
        <v>46231</v>
      </c>
      <c r="J2219" s="30" t="n">
        <v>800</v>
      </c>
      <c r="K2219" s="29" t="s">
        <v>120</v>
      </c>
      <c r="L2219" s="29" t="s">
        <v>2246</v>
      </c>
      <c r="M2219" s="29"/>
      <c r="N2219" s="29" t="s">
        <v>122</v>
      </c>
      <c r="O2219" s="31" t="n">
        <v>46590</v>
      </c>
      <c r="P2219" s="29" t="s">
        <v>123</v>
      </c>
      <c r="Q2219" s="29" t="n">
        <f aca="false">IFERROR(VALUE(L2219),"")</f>
        <v>54</v>
      </c>
      <c r="R2219" s="29" t="n">
        <f aca="true">IF(O2219="","",O2219-TODAY())</f>
        <v>305</v>
      </c>
      <c r="S2219" s="29" t="str">
        <f aca="false">IF(C2219="&lt;&lt; vazio &gt;&gt;","VAZIA",IF(AND(O2219&lt;&gt;"",R2219&lt;0),"VENCIDO",IF(AND(O2219&lt;&gt;"",R2219&lt;=Parametros!$B$10),"PRÓX. VENCIMENTO",IF(F2219="Q","QUALIDADE",IF(F2219="S","BLOQUEADO",IF(F2219="R","RESTRITO/DEVOLUÇÃO",IF(OR(N2219="QUAR",N2219="QRES"),"QUARENTENA",IF(OR(B2219="DESCARTE",B2219="DEVOLUÇÃO"),"DESCARTE/DEVOLUÇÃO",IF(AND(D2219="",K2219&lt;&gt;""),"SEM LOTE",IF(AND(Q2219&lt;&gt;"",Q2219&gt;=Parametros!$B$11),"PARADO/SEM GIRO","OK"))))))))))</f>
        <v>OK</v>
      </c>
      <c r="T2219" s="29" t="str">
        <f aca="false">IF(AND($S2219="PARADO/SEM GIRO",$K2219="KG",OR(Painel!$B$5="(Todos)",A2219=Painel!$B$5)*OR(Painel!$E$5="(Todos)",P2219=Painel!$E$5)),$J2219+ROW()/10000000,"")</f>
        <v/>
      </c>
      <c r="U2219" s="29" t="str">
        <f aca="false">IF(AND($S2219="VENCIDO",$K2219="KG",OR(Painel!$B$5="(Todos)",A2219=Painel!$B$5)*OR(Painel!$E$5="(Todos)",P2219=Painel!$E$5)),$J2219+ROW()/10000000,"")</f>
        <v/>
      </c>
    </row>
    <row r="2220" customFormat="false" ht="15" hidden="false" customHeight="false" outlineLevel="0" collapsed="false">
      <c r="A2220" s="29" t="s">
        <v>53</v>
      </c>
      <c r="B2220" s="29" t="s">
        <v>4314</v>
      </c>
      <c r="C2220" s="29" t="s">
        <v>801</v>
      </c>
      <c r="D2220" s="29" t="s">
        <v>4315</v>
      </c>
      <c r="E2220" s="29" t="n">
        <v>1</v>
      </c>
      <c r="F2220" s="29"/>
      <c r="G2220" s="29" t="s">
        <v>4316</v>
      </c>
      <c r="H2220" s="30" t="n">
        <v>1108.8</v>
      </c>
      <c r="I2220" s="31" t="n">
        <v>46275</v>
      </c>
      <c r="J2220" s="30" t="n">
        <v>1108.8</v>
      </c>
      <c r="K2220" s="29" t="s">
        <v>120</v>
      </c>
      <c r="L2220" s="29" t="s">
        <v>121</v>
      </c>
      <c r="M2220" s="29"/>
      <c r="N2220" s="29" t="s">
        <v>122</v>
      </c>
      <c r="O2220" s="31" t="n">
        <v>46812</v>
      </c>
      <c r="P2220" s="29" t="s">
        <v>123</v>
      </c>
      <c r="Q2220" s="29" t="n">
        <f aca="false">IFERROR(VALUE(L2220),"")</f>
        <v>10</v>
      </c>
      <c r="R2220" s="29" t="n">
        <f aca="true">IF(O2220="","",O2220-TODAY())</f>
        <v>527</v>
      </c>
      <c r="S2220" s="29" t="str">
        <f aca="false">IF(C2220="&lt;&lt; vazio &gt;&gt;","VAZIA",IF(AND(O2220&lt;&gt;"",R2220&lt;0),"VENCIDO",IF(AND(O2220&lt;&gt;"",R2220&lt;=Parametros!$B$10),"PRÓX. VENCIMENTO",IF(F2220="Q","QUALIDADE",IF(F2220="S","BLOQUEADO",IF(F2220="R","RESTRITO/DEVOLUÇÃO",IF(OR(N2220="QUAR",N2220="QRES"),"QUARENTENA",IF(OR(B2220="DESCARTE",B2220="DEVOLUÇÃO"),"DESCARTE/DEVOLUÇÃO",IF(AND(D2220="",K2220&lt;&gt;""),"SEM LOTE",IF(AND(Q2220&lt;&gt;"",Q2220&gt;=Parametros!$B$11),"PARADO/SEM GIRO","OK"))))))))))</f>
        <v>OK</v>
      </c>
      <c r="T2220" s="29" t="str">
        <f aca="false">IF(AND($S2220="PARADO/SEM GIRO",$K2220="KG",OR(Painel!$B$5="(Todos)",A2220=Painel!$B$5)*OR(Painel!$E$5="(Todos)",P2220=Painel!$E$5)),$J2220+ROW()/10000000,"")</f>
        <v/>
      </c>
      <c r="U2220" s="29" t="str">
        <f aca="false">IF(AND($S2220="VENCIDO",$K2220="KG",OR(Painel!$B$5="(Todos)",A2220=Painel!$B$5)*OR(Painel!$E$5="(Todos)",P2220=Painel!$E$5)),$J2220+ROW()/10000000,"")</f>
        <v/>
      </c>
    </row>
    <row r="2221" customFormat="false" ht="15" hidden="false" customHeight="false" outlineLevel="0" collapsed="false">
      <c r="A2221" s="29" t="s">
        <v>53</v>
      </c>
      <c r="B2221" s="29" t="s">
        <v>4317</v>
      </c>
      <c r="C2221" s="29" t="s">
        <v>369</v>
      </c>
      <c r="D2221" s="29" t="s">
        <v>4318</v>
      </c>
      <c r="E2221" s="29" t="n">
        <v>1</v>
      </c>
      <c r="F2221" s="29"/>
      <c r="G2221" s="29" t="s">
        <v>4319</v>
      </c>
      <c r="H2221" s="30" t="n">
        <v>70.7</v>
      </c>
      <c r="I2221" s="31" t="n">
        <v>46283</v>
      </c>
      <c r="J2221" s="30" t="n">
        <v>70.7</v>
      </c>
      <c r="K2221" s="29" t="s">
        <v>120</v>
      </c>
      <c r="L2221" s="29" t="s">
        <v>190</v>
      </c>
      <c r="M2221" s="29"/>
      <c r="N2221" s="29" t="s">
        <v>122</v>
      </c>
      <c r="O2221" s="29"/>
      <c r="P2221" s="29" t="s">
        <v>123</v>
      </c>
      <c r="Q2221" s="29" t="n">
        <f aca="false">IFERROR(VALUE(L2221),"")</f>
        <v>23</v>
      </c>
      <c r="R2221" s="29" t="str">
        <f aca="true">IF(O2221="","",O2221-TODAY())</f>
        <v/>
      </c>
      <c r="S2221" s="29" t="str">
        <f aca="false">IF(C2221="&lt;&lt; vazio &gt;&gt;","VAZIA",IF(AND(O2221&lt;&gt;"",R2221&lt;0),"VENCIDO",IF(AND(O2221&lt;&gt;"",R2221&lt;=Parametros!$B$10),"PRÓX. VENCIMENTO",IF(F2221="Q","QUALIDADE",IF(F2221="S","BLOQUEADO",IF(F2221="R","RESTRITO/DEVOLUÇÃO",IF(OR(N2221="QUAR",N2221="QRES"),"QUARENTENA",IF(OR(B2221="DESCARTE",B2221="DEVOLUÇÃO"),"DESCARTE/DEVOLUÇÃO",IF(AND(D2221="",K2221&lt;&gt;""),"SEM LOTE",IF(AND(Q2221&lt;&gt;"",Q2221&gt;=Parametros!$B$11),"PARADO/SEM GIRO","OK"))))))))))</f>
        <v>OK</v>
      </c>
      <c r="T2221" s="29" t="str">
        <f aca="false">IF(AND($S2221="PARADO/SEM GIRO",$K2221="KG",OR(Painel!$B$5="(Todos)",A2221=Painel!$B$5)*OR(Painel!$E$5="(Todos)",P2221=Painel!$E$5)),$J2221+ROW()/10000000,"")</f>
        <v/>
      </c>
      <c r="U2221" s="29" t="str">
        <f aca="false">IF(AND($S2221="VENCIDO",$K2221="KG",OR(Painel!$B$5="(Todos)",A2221=Painel!$B$5)*OR(Painel!$E$5="(Todos)",P2221=Painel!$E$5)),$J2221+ROW()/10000000,"")</f>
        <v/>
      </c>
    </row>
    <row r="2222" customFormat="false" ht="15" hidden="false" customHeight="false" outlineLevel="0" collapsed="false">
      <c r="A2222" s="29" t="s">
        <v>53</v>
      </c>
      <c r="B2222" s="29" t="s">
        <v>4320</v>
      </c>
      <c r="C2222" s="29" t="s">
        <v>396</v>
      </c>
      <c r="D2222" s="29" t="s">
        <v>397</v>
      </c>
      <c r="E2222" s="29" t="n">
        <v>1</v>
      </c>
      <c r="F2222" s="29"/>
      <c r="G2222" s="29" t="s">
        <v>4321</v>
      </c>
      <c r="H2222" s="30" t="n">
        <v>1102.5</v>
      </c>
      <c r="I2222" s="31" t="n">
        <v>46261</v>
      </c>
      <c r="J2222" s="30" t="n">
        <v>1102.5</v>
      </c>
      <c r="K2222" s="29" t="s">
        <v>120</v>
      </c>
      <c r="L2222" s="29" t="s">
        <v>938</v>
      </c>
      <c r="M2222" s="29"/>
      <c r="N2222" s="29" t="s">
        <v>122</v>
      </c>
      <c r="O2222" s="31" t="n">
        <v>46806</v>
      </c>
      <c r="P2222" s="29" t="s">
        <v>123</v>
      </c>
      <c r="Q2222" s="29" t="n">
        <f aca="false">IFERROR(VALUE(L2222),"")</f>
        <v>24</v>
      </c>
      <c r="R2222" s="29" t="n">
        <f aca="true">IF(O2222="","",O2222-TODAY())</f>
        <v>521</v>
      </c>
      <c r="S2222" s="29" t="str">
        <f aca="false">IF(C2222="&lt;&lt; vazio &gt;&gt;","VAZIA",IF(AND(O2222&lt;&gt;"",R2222&lt;0),"VENCIDO",IF(AND(O2222&lt;&gt;"",R2222&lt;=Parametros!$B$10),"PRÓX. VENCIMENTO",IF(F2222="Q","QUALIDADE",IF(F2222="S","BLOQUEADO",IF(F2222="R","RESTRITO/DEVOLUÇÃO",IF(OR(N2222="QUAR",N2222="QRES"),"QUARENTENA",IF(OR(B2222="DESCARTE",B2222="DEVOLUÇÃO"),"DESCARTE/DEVOLUÇÃO",IF(AND(D2222="",K2222&lt;&gt;""),"SEM LOTE",IF(AND(Q2222&lt;&gt;"",Q2222&gt;=Parametros!$B$11),"PARADO/SEM GIRO","OK"))))))))))</f>
        <v>OK</v>
      </c>
      <c r="T2222" s="29" t="str">
        <f aca="false">IF(AND($S2222="PARADO/SEM GIRO",$K2222="KG",OR(Painel!$B$5="(Todos)",A2222=Painel!$B$5)*OR(Painel!$E$5="(Todos)",P2222=Painel!$E$5)),$J2222+ROW()/10000000,"")</f>
        <v/>
      </c>
      <c r="U2222" s="29" t="str">
        <f aca="false">IF(AND($S2222="VENCIDO",$K2222="KG",OR(Painel!$B$5="(Todos)",A2222=Painel!$B$5)*OR(Painel!$E$5="(Todos)",P2222=Painel!$E$5)),$J2222+ROW()/10000000,"")</f>
        <v/>
      </c>
    </row>
    <row r="2223" customFormat="false" ht="15" hidden="false" customHeight="false" outlineLevel="0" collapsed="false">
      <c r="A2223" s="29" t="s">
        <v>53</v>
      </c>
      <c r="B2223" s="29" t="s">
        <v>4322</v>
      </c>
      <c r="C2223" s="29" t="s">
        <v>785</v>
      </c>
      <c r="D2223" s="29" t="s">
        <v>786</v>
      </c>
      <c r="E2223" s="29" t="n">
        <v>1</v>
      </c>
      <c r="F2223" s="29"/>
      <c r="G2223" s="29" t="s">
        <v>4323</v>
      </c>
      <c r="H2223" s="30" t="n">
        <v>1000</v>
      </c>
      <c r="I2223" s="31" t="n">
        <v>46282</v>
      </c>
      <c r="J2223" s="30" t="n">
        <v>1000</v>
      </c>
      <c r="K2223" s="29" t="s">
        <v>120</v>
      </c>
      <c r="L2223" s="29" t="s">
        <v>400</v>
      </c>
      <c r="M2223" s="29"/>
      <c r="N2223" s="29" t="s">
        <v>122</v>
      </c>
      <c r="O2223" s="31" t="n">
        <v>46824</v>
      </c>
      <c r="P2223" s="29" t="s">
        <v>123</v>
      </c>
      <c r="Q2223" s="29" t="n">
        <f aca="false">IFERROR(VALUE(L2223),"")</f>
        <v>3</v>
      </c>
      <c r="R2223" s="29" t="n">
        <f aca="true">IF(O2223="","",O2223-TODAY())</f>
        <v>539</v>
      </c>
      <c r="S2223" s="29" t="str">
        <f aca="false">IF(C2223="&lt;&lt; vazio &gt;&gt;","VAZIA",IF(AND(O2223&lt;&gt;"",R2223&lt;0),"VENCIDO",IF(AND(O2223&lt;&gt;"",R2223&lt;=Parametros!$B$10),"PRÓX. VENCIMENTO",IF(F2223="Q","QUALIDADE",IF(F2223="S","BLOQUEADO",IF(F2223="R","RESTRITO/DEVOLUÇÃO",IF(OR(N2223="QUAR",N2223="QRES"),"QUARENTENA",IF(OR(B2223="DESCARTE",B2223="DEVOLUÇÃO"),"DESCARTE/DEVOLUÇÃO",IF(AND(D2223="",K2223&lt;&gt;""),"SEM LOTE",IF(AND(Q2223&lt;&gt;"",Q2223&gt;=Parametros!$B$11),"PARADO/SEM GIRO","OK"))))))))))</f>
        <v>OK</v>
      </c>
      <c r="T2223" s="29" t="str">
        <f aca="false">IF(AND($S2223="PARADO/SEM GIRO",$K2223="KG",OR(Painel!$B$5="(Todos)",A2223=Painel!$B$5)*OR(Painel!$E$5="(Todos)",P2223=Painel!$E$5)),$J2223+ROW()/10000000,"")</f>
        <v/>
      </c>
      <c r="U2223" s="29" t="str">
        <f aca="false">IF(AND($S2223="VENCIDO",$K2223="KG",OR(Painel!$B$5="(Todos)",A2223=Painel!$B$5)*OR(Painel!$E$5="(Todos)",P2223=Painel!$E$5)),$J2223+ROW()/10000000,"")</f>
        <v/>
      </c>
    </row>
    <row r="2224" customFormat="false" ht="15" hidden="false" customHeight="false" outlineLevel="0" collapsed="false">
      <c r="A2224" s="29" t="s">
        <v>53</v>
      </c>
      <c r="B2224" s="29" t="s">
        <v>4324</v>
      </c>
      <c r="C2224" s="29" t="s">
        <v>894</v>
      </c>
      <c r="D2224" s="29" t="s">
        <v>895</v>
      </c>
      <c r="E2224" s="29" t="n">
        <v>1</v>
      </c>
      <c r="F2224" s="29" t="s">
        <v>268</v>
      </c>
      <c r="G2224" s="29" t="s">
        <v>4325</v>
      </c>
      <c r="H2224" s="30" t="n">
        <v>1000</v>
      </c>
      <c r="I2224" s="31" t="n">
        <v>46282</v>
      </c>
      <c r="J2224" s="30" t="n">
        <v>1000</v>
      </c>
      <c r="K2224" s="29" t="s">
        <v>120</v>
      </c>
      <c r="L2224" s="29" t="s">
        <v>400</v>
      </c>
      <c r="M2224" s="29"/>
      <c r="N2224" s="29" t="s">
        <v>122</v>
      </c>
      <c r="O2224" s="31" t="n">
        <v>46828</v>
      </c>
      <c r="P2224" s="29" t="s">
        <v>123</v>
      </c>
      <c r="Q2224" s="29" t="n">
        <f aca="false">IFERROR(VALUE(L2224),"")</f>
        <v>3</v>
      </c>
      <c r="R2224" s="29" t="n">
        <f aca="true">IF(O2224="","",O2224-TODAY())</f>
        <v>543</v>
      </c>
      <c r="S2224" s="29" t="str">
        <f aca="false">IF(C2224="&lt;&lt; vazio &gt;&gt;","VAZIA",IF(AND(O2224&lt;&gt;"",R2224&lt;0),"VENCIDO",IF(AND(O2224&lt;&gt;"",R2224&lt;=Parametros!$B$10),"PRÓX. VENCIMENTO",IF(F2224="Q","QUALIDADE",IF(F2224="S","BLOQUEADO",IF(F2224="R","RESTRITO/DEVOLUÇÃO",IF(OR(N2224="QUAR",N2224="QRES"),"QUARENTENA",IF(OR(B2224="DESCARTE",B2224="DEVOLUÇÃO"),"DESCARTE/DEVOLUÇÃO",IF(AND(D2224="",K2224&lt;&gt;""),"SEM LOTE",IF(AND(Q2224&lt;&gt;"",Q2224&gt;=Parametros!$B$11),"PARADO/SEM GIRO","OK"))))))))))</f>
        <v>QUALIDADE</v>
      </c>
      <c r="T2224" s="29" t="str">
        <f aca="false">IF(AND($S2224="PARADO/SEM GIRO",$K2224="KG",OR(Painel!$B$5="(Todos)",A2224=Painel!$B$5)*OR(Painel!$E$5="(Todos)",P2224=Painel!$E$5)),$J2224+ROW()/10000000,"")</f>
        <v/>
      </c>
      <c r="U2224" s="29" t="str">
        <f aca="false">IF(AND($S2224="VENCIDO",$K2224="KG",OR(Painel!$B$5="(Todos)",A2224=Painel!$B$5)*OR(Painel!$E$5="(Todos)",P2224=Painel!$E$5)),$J2224+ROW()/10000000,"")</f>
        <v/>
      </c>
    </row>
    <row r="2225" customFormat="false" ht="15" hidden="false" customHeight="false" outlineLevel="0" collapsed="false">
      <c r="A2225" s="29" t="s">
        <v>53</v>
      </c>
      <c r="B2225" s="29" t="s">
        <v>4326</v>
      </c>
      <c r="C2225" s="29" t="s">
        <v>768</v>
      </c>
      <c r="D2225" s="29" t="s">
        <v>961</v>
      </c>
      <c r="E2225" s="29" t="n">
        <v>1</v>
      </c>
      <c r="F2225" s="29"/>
      <c r="G2225" s="29" t="s">
        <v>4327</v>
      </c>
      <c r="H2225" s="30" t="n">
        <v>800</v>
      </c>
      <c r="I2225" s="31" t="n">
        <v>46261</v>
      </c>
      <c r="J2225" s="30" t="n">
        <v>800</v>
      </c>
      <c r="K2225" s="29" t="s">
        <v>120</v>
      </c>
      <c r="L2225" s="29" t="s">
        <v>938</v>
      </c>
      <c r="M2225" s="29"/>
      <c r="N2225" s="29" t="s">
        <v>122</v>
      </c>
      <c r="O2225" s="31" t="n">
        <v>46620</v>
      </c>
      <c r="P2225" s="29" t="s">
        <v>123</v>
      </c>
      <c r="Q2225" s="29" t="n">
        <f aca="false">IFERROR(VALUE(L2225),"")</f>
        <v>24</v>
      </c>
      <c r="R2225" s="29" t="n">
        <f aca="true">IF(O2225="","",O2225-TODAY())</f>
        <v>335</v>
      </c>
      <c r="S2225" s="29" t="str">
        <f aca="false">IF(C2225="&lt;&lt; vazio &gt;&gt;","VAZIA",IF(AND(O2225&lt;&gt;"",R2225&lt;0),"VENCIDO",IF(AND(O2225&lt;&gt;"",R2225&lt;=Parametros!$B$10),"PRÓX. VENCIMENTO",IF(F2225="Q","QUALIDADE",IF(F2225="S","BLOQUEADO",IF(F2225="R","RESTRITO/DEVOLUÇÃO",IF(OR(N2225="QUAR",N2225="QRES"),"QUARENTENA",IF(OR(B2225="DESCARTE",B2225="DEVOLUÇÃO"),"DESCARTE/DEVOLUÇÃO",IF(AND(D2225="",K2225&lt;&gt;""),"SEM LOTE",IF(AND(Q2225&lt;&gt;"",Q2225&gt;=Parametros!$B$11),"PARADO/SEM GIRO","OK"))))))))))</f>
        <v>OK</v>
      </c>
      <c r="T2225" s="29" t="str">
        <f aca="false">IF(AND($S2225="PARADO/SEM GIRO",$K2225="KG",OR(Painel!$B$5="(Todos)",A2225=Painel!$B$5)*OR(Painel!$E$5="(Todos)",P2225=Painel!$E$5)),$J2225+ROW()/10000000,"")</f>
        <v/>
      </c>
      <c r="U2225" s="29" t="str">
        <f aca="false">IF(AND($S2225="VENCIDO",$K2225="KG",OR(Painel!$B$5="(Todos)",A2225=Painel!$B$5)*OR(Painel!$E$5="(Todos)",P2225=Painel!$E$5)),$J2225+ROW()/10000000,"")</f>
        <v/>
      </c>
    </row>
    <row r="2226" customFormat="false" ht="15" hidden="false" customHeight="false" outlineLevel="0" collapsed="false">
      <c r="A2226" s="29" t="s">
        <v>53</v>
      </c>
      <c r="B2226" s="29" t="s">
        <v>4328</v>
      </c>
      <c r="C2226" s="29" t="s">
        <v>135</v>
      </c>
      <c r="D2226" s="29" t="s">
        <v>2998</v>
      </c>
      <c r="E2226" s="29" t="n">
        <v>1</v>
      </c>
      <c r="F2226" s="29"/>
      <c r="G2226" s="29" t="s">
        <v>4329</v>
      </c>
      <c r="H2226" s="30" t="n">
        <v>999.9</v>
      </c>
      <c r="I2226" s="31" t="n">
        <v>46261</v>
      </c>
      <c r="J2226" s="30" t="n">
        <v>999.9</v>
      </c>
      <c r="K2226" s="29" t="s">
        <v>120</v>
      </c>
      <c r="L2226" s="29" t="s">
        <v>938</v>
      </c>
      <c r="M2226" s="29"/>
      <c r="N2226" s="29" t="s">
        <v>122</v>
      </c>
      <c r="O2226" s="31" t="n">
        <v>46608</v>
      </c>
      <c r="P2226" s="29" t="s">
        <v>123</v>
      </c>
      <c r="Q2226" s="29" t="n">
        <f aca="false">IFERROR(VALUE(L2226),"")</f>
        <v>24</v>
      </c>
      <c r="R2226" s="29" t="n">
        <f aca="true">IF(O2226="","",O2226-TODAY())</f>
        <v>323</v>
      </c>
      <c r="S2226" s="29" t="str">
        <f aca="false">IF(C2226="&lt;&lt; vazio &gt;&gt;","VAZIA",IF(AND(O2226&lt;&gt;"",R2226&lt;0),"VENCIDO",IF(AND(O2226&lt;&gt;"",R2226&lt;=Parametros!$B$10),"PRÓX. VENCIMENTO",IF(F2226="Q","QUALIDADE",IF(F2226="S","BLOQUEADO",IF(F2226="R","RESTRITO/DEVOLUÇÃO",IF(OR(N2226="QUAR",N2226="QRES"),"QUARENTENA",IF(OR(B2226="DESCARTE",B2226="DEVOLUÇÃO"),"DESCARTE/DEVOLUÇÃO",IF(AND(D2226="",K2226&lt;&gt;""),"SEM LOTE",IF(AND(Q2226&lt;&gt;"",Q2226&gt;=Parametros!$B$11),"PARADO/SEM GIRO","OK"))))))))))</f>
        <v>OK</v>
      </c>
      <c r="T2226" s="29" t="str">
        <f aca="false">IF(AND($S2226="PARADO/SEM GIRO",$K2226="KG",OR(Painel!$B$5="(Todos)",A2226=Painel!$B$5)*OR(Painel!$E$5="(Todos)",P2226=Painel!$E$5)),$J2226+ROW()/10000000,"")</f>
        <v/>
      </c>
      <c r="U2226" s="29" t="str">
        <f aca="false">IF(AND($S2226="VENCIDO",$K2226="KG",OR(Painel!$B$5="(Todos)",A2226=Painel!$B$5)*OR(Painel!$E$5="(Todos)",P2226=Painel!$E$5)),$J2226+ROW()/10000000,"")</f>
        <v/>
      </c>
    </row>
    <row r="2227" customFormat="false" ht="15" hidden="false" customHeight="false" outlineLevel="0" collapsed="false">
      <c r="A2227" s="29" t="s">
        <v>53</v>
      </c>
      <c r="B2227" s="29" t="s">
        <v>4330</v>
      </c>
      <c r="C2227" s="29" t="s">
        <v>396</v>
      </c>
      <c r="D2227" s="29" t="s">
        <v>397</v>
      </c>
      <c r="E2227" s="29" t="n">
        <v>1</v>
      </c>
      <c r="F2227" s="29"/>
      <c r="G2227" s="29" t="s">
        <v>4331</v>
      </c>
      <c r="H2227" s="30" t="n">
        <v>1102.5</v>
      </c>
      <c r="I2227" s="31" t="n">
        <v>46261</v>
      </c>
      <c r="J2227" s="30" t="n">
        <v>1102.5</v>
      </c>
      <c r="K2227" s="29" t="s">
        <v>120</v>
      </c>
      <c r="L2227" s="29" t="s">
        <v>938</v>
      </c>
      <c r="M2227" s="29"/>
      <c r="N2227" s="29" t="s">
        <v>122</v>
      </c>
      <c r="O2227" s="31" t="n">
        <v>46806</v>
      </c>
      <c r="P2227" s="29" t="s">
        <v>123</v>
      </c>
      <c r="Q2227" s="29" t="n">
        <f aca="false">IFERROR(VALUE(L2227),"")</f>
        <v>24</v>
      </c>
      <c r="R2227" s="29" t="n">
        <f aca="true">IF(O2227="","",O2227-TODAY())</f>
        <v>521</v>
      </c>
      <c r="S2227" s="29" t="str">
        <f aca="false">IF(C2227="&lt;&lt; vazio &gt;&gt;","VAZIA",IF(AND(O2227&lt;&gt;"",R2227&lt;0),"VENCIDO",IF(AND(O2227&lt;&gt;"",R2227&lt;=Parametros!$B$10),"PRÓX. VENCIMENTO",IF(F2227="Q","QUALIDADE",IF(F2227="S","BLOQUEADO",IF(F2227="R","RESTRITO/DEVOLUÇÃO",IF(OR(N2227="QUAR",N2227="QRES"),"QUARENTENA",IF(OR(B2227="DESCARTE",B2227="DEVOLUÇÃO"),"DESCARTE/DEVOLUÇÃO",IF(AND(D2227="",K2227&lt;&gt;""),"SEM LOTE",IF(AND(Q2227&lt;&gt;"",Q2227&gt;=Parametros!$B$11),"PARADO/SEM GIRO","OK"))))))))))</f>
        <v>OK</v>
      </c>
      <c r="T2227" s="29" t="str">
        <f aca="false">IF(AND($S2227="PARADO/SEM GIRO",$K2227="KG",OR(Painel!$B$5="(Todos)",A2227=Painel!$B$5)*OR(Painel!$E$5="(Todos)",P2227=Painel!$E$5)),$J2227+ROW()/10000000,"")</f>
        <v/>
      </c>
      <c r="U2227" s="29" t="str">
        <f aca="false">IF(AND($S2227="VENCIDO",$K2227="KG",OR(Painel!$B$5="(Todos)",A2227=Painel!$B$5)*OR(Painel!$E$5="(Todos)",P2227=Painel!$E$5)),$J2227+ROW()/10000000,"")</f>
        <v/>
      </c>
    </row>
    <row r="2228" customFormat="false" ht="15" hidden="false" customHeight="false" outlineLevel="0" collapsed="false">
      <c r="A2228" s="29" t="s">
        <v>53</v>
      </c>
      <c r="B2228" s="29" t="s">
        <v>4332</v>
      </c>
      <c r="C2228" s="29" t="s">
        <v>785</v>
      </c>
      <c r="D2228" s="29" t="s">
        <v>4333</v>
      </c>
      <c r="E2228" s="29" t="n">
        <v>1</v>
      </c>
      <c r="F2228" s="29"/>
      <c r="G2228" s="29" t="s">
        <v>4334</v>
      </c>
      <c r="H2228" s="30" t="n">
        <v>1000</v>
      </c>
      <c r="I2228" s="31" t="n">
        <v>46273</v>
      </c>
      <c r="J2228" s="30" t="n">
        <v>1000</v>
      </c>
      <c r="K2228" s="29" t="s">
        <v>120</v>
      </c>
      <c r="L2228" s="29" t="s">
        <v>149</v>
      </c>
      <c r="M2228" s="29"/>
      <c r="N2228" s="29" t="s">
        <v>122</v>
      </c>
      <c r="O2228" s="31" t="n">
        <v>46811</v>
      </c>
      <c r="P2228" s="29" t="s">
        <v>123</v>
      </c>
      <c r="Q2228" s="29" t="n">
        <f aca="false">IFERROR(VALUE(L2228),"")</f>
        <v>12</v>
      </c>
      <c r="R2228" s="29" t="n">
        <f aca="true">IF(O2228="","",O2228-TODAY())</f>
        <v>526</v>
      </c>
      <c r="S2228" s="29" t="str">
        <f aca="false">IF(C2228="&lt;&lt; vazio &gt;&gt;","VAZIA",IF(AND(O2228&lt;&gt;"",R2228&lt;0),"VENCIDO",IF(AND(O2228&lt;&gt;"",R2228&lt;=Parametros!$B$10),"PRÓX. VENCIMENTO",IF(F2228="Q","QUALIDADE",IF(F2228="S","BLOQUEADO",IF(F2228="R","RESTRITO/DEVOLUÇÃO",IF(OR(N2228="QUAR",N2228="QRES"),"QUARENTENA",IF(OR(B2228="DESCARTE",B2228="DEVOLUÇÃO"),"DESCARTE/DEVOLUÇÃO",IF(AND(D2228="",K2228&lt;&gt;""),"SEM LOTE",IF(AND(Q2228&lt;&gt;"",Q2228&gt;=Parametros!$B$11),"PARADO/SEM GIRO","OK"))))))))))</f>
        <v>OK</v>
      </c>
      <c r="T2228" s="29" t="str">
        <f aca="false">IF(AND($S2228="PARADO/SEM GIRO",$K2228="KG",OR(Painel!$B$5="(Todos)",A2228=Painel!$B$5)*OR(Painel!$E$5="(Todos)",P2228=Painel!$E$5)),$J2228+ROW()/10000000,"")</f>
        <v/>
      </c>
      <c r="U2228" s="29" t="str">
        <f aca="false">IF(AND($S2228="VENCIDO",$K2228="KG",OR(Painel!$B$5="(Todos)",A2228=Painel!$B$5)*OR(Painel!$E$5="(Todos)",P2228=Painel!$E$5)),$J2228+ROW()/10000000,"")</f>
        <v/>
      </c>
    </row>
    <row r="2229" customFormat="false" ht="15" hidden="false" customHeight="false" outlineLevel="0" collapsed="false">
      <c r="A2229" s="29" t="s">
        <v>53</v>
      </c>
      <c r="B2229" s="29" t="s">
        <v>4335</v>
      </c>
      <c r="C2229" s="29" t="s">
        <v>222</v>
      </c>
      <c r="D2229" s="29" t="s">
        <v>815</v>
      </c>
      <c r="E2229" s="29" t="n">
        <v>1</v>
      </c>
      <c r="F2229" s="29"/>
      <c r="G2229" s="29" t="s">
        <v>4336</v>
      </c>
      <c r="H2229" s="30" t="n">
        <v>1000</v>
      </c>
      <c r="I2229" s="31" t="n">
        <v>46283</v>
      </c>
      <c r="J2229" s="30" t="n">
        <v>1000</v>
      </c>
      <c r="K2229" s="29" t="s">
        <v>120</v>
      </c>
      <c r="L2229" s="29" t="s">
        <v>176</v>
      </c>
      <c r="M2229" s="29"/>
      <c r="N2229" s="29" t="s">
        <v>122</v>
      </c>
      <c r="O2229" s="31" t="n">
        <v>46825</v>
      </c>
      <c r="P2229" s="29" t="s">
        <v>123</v>
      </c>
      <c r="Q2229" s="29" t="n">
        <f aca="false">IFERROR(VALUE(L2229),"")</f>
        <v>2</v>
      </c>
      <c r="R2229" s="29" t="n">
        <f aca="true">IF(O2229="","",O2229-TODAY())</f>
        <v>540</v>
      </c>
      <c r="S2229" s="29" t="str">
        <f aca="false">IF(C2229="&lt;&lt; vazio &gt;&gt;","VAZIA",IF(AND(O2229&lt;&gt;"",R2229&lt;0),"VENCIDO",IF(AND(O2229&lt;&gt;"",R2229&lt;=Parametros!$B$10),"PRÓX. VENCIMENTO",IF(F2229="Q","QUALIDADE",IF(F2229="S","BLOQUEADO",IF(F2229="R","RESTRITO/DEVOLUÇÃO",IF(OR(N2229="QUAR",N2229="QRES"),"QUARENTENA",IF(OR(B2229="DESCARTE",B2229="DEVOLUÇÃO"),"DESCARTE/DEVOLUÇÃO",IF(AND(D2229="",K2229&lt;&gt;""),"SEM LOTE",IF(AND(Q2229&lt;&gt;"",Q2229&gt;=Parametros!$B$11),"PARADO/SEM GIRO","OK"))))))))))</f>
        <v>OK</v>
      </c>
      <c r="T2229" s="29" t="str">
        <f aca="false">IF(AND($S2229="PARADO/SEM GIRO",$K2229="KG",OR(Painel!$B$5="(Todos)",A2229=Painel!$B$5)*OR(Painel!$E$5="(Todos)",P2229=Painel!$E$5)),$J2229+ROW()/10000000,"")</f>
        <v/>
      </c>
      <c r="U2229" s="29" t="str">
        <f aca="false">IF(AND($S2229="VENCIDO",$K2229="KG",OR(Painel!$B$5="(Todos)",A2229=Painel!$B$5)*OR(Painel!$E$5="(Todos)",P2229=Painel!$E$5)),$J2229+ROW()/10000000,"")</f>
        <v/>
      </c>
    </row>
    <row r="2230" customFormat="false" ht="15" hidden="false" customHeight="false" outlineLevel="0" collapsed="false">
      <c r="A2230" s="29" t="s">
        <v>53</v>
      </c>
      <c r="B2230" s="29" t="s">
        <v>4337</v>
      </c>
      <c r="C2230" s="29" t="s">
        <v>691</v>
      </c>
      <c r="D2230" s="29" t="s">
        <v>4338</v>
      </c>
      <c r="E2230" s="29" t="n">
        <v>1</v>
      </c>
      <c r="F2230" s="29"/>
      <c r="G2230" s="29" t="s">
        <v>4339</v>
      </c>
      <c r="H2230" s="30" t="n">
        <v>960</v>
      </c>
      <c r="I2230" s="31" t="n">
        <v>46018</v>
      </c>
      <c r="J2230" s="30" t="n">
        <v>960</v>
      </c>
      <c r="K2230" s="29" t="s">
        <v>120</v>
      </c>
      <c r="L2230" s="29" t="s">
        <v>3834</v>
      </c>
      <c r="M2230" s="29"/>
      <c r="N2230" s="29" t="s">
        <v>122</v>
      </c>
      <c r="O2230" s="31" t="n">
        <v>46332</v>
      </c>
      <c r="P2230" s="29" t="s">
        <v>123</v>
      </c>
      <c r="Q2230" s="29" t="n">
        <f aca="false">IFERROR(VALUE(L2230),"")</f>
        <v>267</v>
      </c>
      <c r="R2230" s="29" t="n">
        <f aca="true">IF(O2230="","",O2230-TODAY())</f>
        <v>47</v>
      </c>
      <c r="S2230" s="29" t="str">
        <f aca="false">IF(C2230="&lt;&lt; vazio &gt;&gt;","VAZIA",IF(AND(O2230&lt;&gt;"",R2230&lt;0),"VENCIDO",IF(AND(O2230&lt;&gt;"",R2230&lt;=Parametros!$B$10),"PRÓX. VENCIMENTO",IF(F2230="Q","QUALIDADE",IF(F2230="S","BLOQUEADO",IF(F2230="R","RESTRITO/DEVOLUÇÃO",IF(OR(N2230="QUAR",N2230="QRES"),"QUARENTENA",IF(OR(B2230="DESCARTE",B2230="DEVOLUÇÃO"),"DESCARTE/DEVOLUÇÃO",IF(AND(D2230="",K2230&lt;&gt;""),"SEM LOTE",IF(AND(Q2230&lt;&gt;"",Q2230&gt;=Parametros!$B$11),"PARADO/SEM GIRO","OK"))))))))))</f>
        <v>PRÓX. VENCIMENTO</v>
      </c>
      <c r="T2230" s="29" t="str">
        <f aca="false">IF(AND($S2230="PARADO/SEM GIRO",$K2230="KG",OR(Painel!$B$5="(Todos)",A2230=Painel!$B$5)*OR(Painel!$E$5="(Todos)",P2230=Painel!$E$5)),$J2230+ROW()/10000000,"")</f>
        <v/>
      </c>
      <c r="U2230" s="29" t="str">
        <f aca="false">IF(AND($S2230="VENCIDO",$K2230="KG",OR(Painel!$B$5="(Todos)",A2230=Painel!$B$5)*OR(Painel!$E$5="(Todos)",P2230=Painel!$E$5)),$J2230+ROW()/10000000,"")</f>
        <v/>
      </c>
    </row>
    <row r="2231" customFormat="false" ht="15" hidden="false" customHeight="false" outlineLevel="0" collapsed="false">
      <c r="A2231" s="29" t="s">
        <v>53</v>
      </c>
      <c r="B2231" s="29" t="s">
        <v>4340</v>
      </c>
      <c r="C2231" s="29" t="s">
        <v>135</v>
      </c>
      <c r="D2231" s="29" t="s">
        <v>2998</v>
      </c>
      <c r="E2231" s="29" t="n">
        <v>1</v>
      </c>
      <c r="F2231" s="29"/>
      <c r="G2231" s="29" t="s">
        <v>4341</v>
      </c>
      <c r="H2231" s="30" t="n">
        <v>959.5</v>
      </c>
      <c r="I2231" s="31" t="n">
        <v>46261</v>
      </c>
      <c r="J2231" s="30" t="n">
        <v>959.5</v>
      </c>
      <c r="K2231" s="29" t="s">
        <v>120</v>
      </c>
      <c r="L2231" s="29" t="s">
        <v>938</v>
      </c>
      <c r="M2231" s="29"/>
      <c r="N2231" s="29" t="s">
        <v>122</v>
      </c>
      <c r="O2231" s="31" t="n">
        <v>46608</v>
      </c>
      <c r="P2231" s="29" t="s">
        <v>123</v>
      </c>
      <c r="Q2231" s="29" t="n">
        <f aca="false">IFERROR(VALUE(L2231),"")</f>
        <v>24</v>
      </c>
      <c r="R2231" s="29" t="n">
        <f aca="true">IF(O2231="","",O2231-TODAY())</f>
        <v>323</v>
      </c>
      <c r="S2231" s="29" t="str">
        <f aca="false">IF(C2231="&lt;&lt; vazio &gt;&gt;","VAZIA",IF(AND(O2231&lt;&gt;"",R2231&lt;0),"VENCIDO",IF(AND(O2231&lt;&gt;"",R2231&lt;=Parametros!$B$10),"PRÓX. VENCIMENTO",IF(F2231="Q","QUALIDADE",IF(F2231="S","BLOQUEADO",IF(F2231="R","RESTRITO/DEVOLUÇÃO",IF(OR(N2231="QUAR",N2231="QRES"),"QUARENTENA",IF(OR(B2231="DESCARTE",B2231="DEVOLUÇÃO"),"DESCARTE/DEVOLUÇÃO",IF(AND(D2231="",K2231&lt;&gt;""),"SEM LOTE",IF(AND(Q2231&lt;&gt;"",Q2231&gt;=Parametros!$B$11),"PARADO/SEM GIRO","OK"))))))))))</f>
        <v>OK</v>
      </c>
      <c r="T2231" s="29" t="str">
        <f aca="false">IF(AND($S2231="PARADO/SEM GIRO",$K2231="KG",OR(Painel!$B$5="(Todos)",A2231=Painel!$B$5)*OR(Painel!$E$5="(Todos)",P2231=Painel!$E$5)),$J2231+ROW()/10000000,"")</f>
        <v/>
      </c>
      <c r="U2231" s="29" t="str">
        <f aca="false">IF(AND($S2231="VENCIDO",$K2231="KG",OR(Painel!$B$5="(Todos)",A2231=Painel!$B$5)*OR(Painel!$E$5="(Todos)",P2231=Painel!$E$5)),$J2231+ROW()/10000000,"")</f>
        <v/>
      </c>
    </row>
    <row r="2232" customFormat="false" ht="15" hidden="false" customHeight="false" outlineLevel="0" collapsed="false">
      <c r="A2232" s="29" t="s">
        <v>53</v>
      </c>
      <c r="B2232" s="29" t="s">
        <v>4342</v>
      </c>
      <c r="C2232" s="29" t="s">
        <v>157</v>
      </c>
      <c r="D2232" s="29" t="s">
        <v>2607</v>
      </c>
      <c r="E2232" s="29" t="n">
        <v>1</v>
      </c>
      <c r="F2232" s="29"/>
      <c r="G2232" s="29" t="s">
        <v>4343</v>
      </c>
      <c r="H2232" s="30" t="n">
        <v>661.5</v>
      </c>
      <c r="I2232" s="31" t="n">
        <v>46197</v>
      </c>
      <c r="J2232" s="30" t="n">
        <v>661.5</v>
      </c>
      <c r="K2232" s="29" t="s">
        <v>120</v>
      </c>
      <c r="L2232" s="29" t="s">
        <v>2609</v>
      </c>
      <c r="M2232" s="29"/>
      <c r="N2232" s="29" t="s">
        <v>122</v>
      </c>
      <c r="O2232" s="31" t="n">
        <v>46741</v>
      </c>
      <c r="P2232" s="29" t="s">
        <v>123</v>
      </c>
      <c r="Q2232" s="29" t="n">
        <f aca="false">IFERROR(VALUE(L2232),"")</f>
        <v>88</v>
      </c>
      <c r="R2232" s="29" t="n">
        <f aca="true">IF(O2232="","",O2232-TODAY())</f>
        <v>456</v>
      </c>
      <c r="S2232" s="29" t="str">
        <f aca="false">IF(C2232="&lt;&lt; vazio &gt;&gt;","VAZIA",IF(AND(O2232&lt;&gt;"",R2232&lt;0),"VENCIDO",IF(AND(O2232&lt;&gt;"",R2232&lt;=Parametros!$B$10),"PRÓX. VENCIMENTO",IF(F2232="Q","QUALIDADE",IF(F2232="S","BLOQUEADO",IF(F2232="R","RESTRITO/DEVOLUÇÃO",IF(OR(N2232="QUAR",N2232="QRES"),"QUARENTENA",IF(OR(B2232="DESCARTE",B2232="DEVOLUÇÃO"),"DESCARTE/DEVOLUÇÃO",IF(AND(D2232="",K2232&lt;&gt;""),"SEM LOTE",IF(AND(Q2232&lt;&gt;"",Q2232&gt;=Parametros!$B$11),"PARADO/SEM GIRO","OK"))))))))))</f>
        <v>OK</v>
      </c>
      <c r="T2232" s="29" t="str">
        <f aca="false">IF(AND($S2232="PARADO/SEM GIRO",$K2232="KG",OR(Painel!$B$5="(Todos)",A2232=Painel!$B$5)*OR(Painel!$E$5="(Todos)",P2232=Painel!$E$5)),$J2232+ROW()/10000000,"")</f>
        <v/>
      </c>
      <c r="U2232" s="29" t="str">
        <f aca="false">IF(AND($S2232="VENCIDO",$K2232="KG",OR(Painel!$B$5="(Todos)",A2232=Painel!$B$5)*OR(Painel!$E$5="(Todos)",P2232=Painel!$E$5)),$J2232+ROW()/10000000,"")</f>
        <v/>
      </c>
    </row>
    <row r="2233" customFormat="false" ht="15" hidden="false" customHeight="false" outlineLevel="0" collapsed="false">
      <c r="A2233" s="29" t="s">
        <v>53</v>
      </c>
      <c r="B2233" s="29" t="s">
        <v>4344</v>
      </c>
      <c r="C2233" s="29" t="s">
        <v>2561</v>
      </c>
      <c r="D2233" s="29" t="s">
        <v>2562</v>
      </c>
      <c r="E2233" s="29" t="n">
        <v>1</v>
      </c>
      <c r="F2233" s="29" t="s">
        <v>268</v>
      </c>
      <c r="G2233" s="29" t="s">
        <v>4345</v>
      </c>
      <c r="H2233" s="30" t="n">
        <v>590.4</v>
      </c>
      <c r="I2233" s="31" t="n">
        <v>46283</v>
      </c>
      <c r="J2233" s="30" t="n">
        <v>590.4</v>
      </c>
      <c r="K2233" s="29" t="s">
        <v>120</v>
      </c>
      <c r="L2233" s="29" t="s">
        <v>176</v>
      </c>
      <c r="M2233" s="29"/>
      <c r="N2233" s="29" t="s">
        <v>122</v>
      </c>
      <c r="O2233" s="31" t="n">
        <v>47014</v>
      </c>
      <c r="P2233" s="29" t="s">
        <v>123</v>
      </c>
      <c r="Q2233" s="29" t="n">
        <f aca="false">IFERROR(VALUE(L2233),"")</f>
        <v>2</v>
      </c>
      <c r="R2233" s="29" t="n">
        <f aca="true">IF(O2233="","",O2233-TODAY())</f>
        <v>729</v>
      </c>
      <c r="S2233" s="29" t="str">
        <f aca="false">IF(C2233="&lt;&lt; vazio &gt;&gt;","VAZIA",IF(AND(O2233&lt;&gt;"",R2233&lt;0),"VENCIDO",IF(AND(O2233&lt;&gt;"",R2233&lt;=Parametros!$B$10),"PRÓX. VENCIMENTO",IF(F2233="Q","QUALIDADE",IF(F2233="S","BLOQUEADO",IF(F2233="R","RESTRITO/DEVOLUÇÃO",IF(OR(N2233="QUAR",N2233="QRES"),"QUARENTENA",IF(OR(B2233="DESCARTE",B2233="DEVOLUÇÃO"),"DESCARTE/DEVOLUÇÃO",IF(AND(D2233="",K2233&lt;&gt;""),"SEM LOTE",IF(AND(Q2233&lt;&gt;"",Q2233&gt;=Parametros!$B$11),"PARADO/SEM GIRO","OK"))))))))))</f>
        <v>QUALIDADE</v>
      </c>
      <c r="T2233" s="29" t="str">
        <f aca="false">IF(AND($S2233="PARADO/SEM GIRO",$K2233="KG",OR(Painel!$B$5="(Todos)",A2233=Painel!$B$5)*OR(Painel!$E$5="(Todos)",P2233=Painel!$E$5)),$J2233+ROW()/10000000,"")</f>
        <v/>
      </c>
      <c r="U2233" s="29" t="str">
        <f aca="false">IF(AND($S2233="VENCIDO",$K2233="KG",OR(Painel!$B$5="(Todos)",A2233=Painel!$B$5)*OR(Painel!$E$5="(Todos)",P2233=Painel!$E$5)),$J2233+ROW()/10000000,"")</f>
        <v/>
      </c>
    </row>
    <row r="2234" customFormat="false" ht="15" hidden="false" customHeight="false" outlineLevel="0" collapsed="false">
      <c r="A2234" s="29" t="s">
        <v>53</v>
      </c>
      <c r="B2234" s="29" t="s">
        <v>4346</v>
      </c>
      <c r="C2234" s="29" t="s">
        <v>418</v>
      </c>
      <c r="D2234" s="29" t="s">
        <v>713</v>
      </c>
      <c r="E2234" s="29" t="n">
        <v>1</v>
      </c>
      <c r="F2234" s="29" t="s">
        <v>268</v>
      </c>
      <c r="G2234" s="29" t="s">
        <v>4347</v>
      </c>
      <c r="H2234" s="30" t="n">
        <v>590.4</v>
      </c>
      <c r="I2234" s="31" t="n">
        <v>46285</v>
      </c>
      <c r="J2234" s="30" t="n">
        <v>590.4</v>
      </c>
      <c r="K2234" s="29" t="s">
        <v>120</v>
      </c>
      <c r="L2234" s="29" t="s">
        <v>116</v>
      </c>
      <c r="M2234" s="29"/>
      <c r="N2234" s="29" t="s">
        <v>122</v>
      </c>
      <c r="O2234" s="31" t="n">
        <v>46832</v>
      </c>
      <c r="P2234" s="29" t="s">
        <v>123</v>
      </c>
      <c r="Q2234" s="29" t="n">
        <f aca="false">IFERROR(VALUE(L2234),"")</f>
        <v>0</v>
      </c>
      <c r="R2234" s="29" t="n">
        <f aca="true">IF(O2234="","",O2234-TODAY())</f>
        <v>547</v>
      </c>
      <c r="S2234" s="29" t="str">
        <f aca="false">IF(C2234="&lt;&lt; vazio &gt;&gt;","VAZIA",IF(AND(O2234&lt;&gt;"",R2234&lt;0),"VENCIDO",IF(AND(O2234&lt;&gt;"",R2234&lt;=Parametros!$B$10),"PRÓX. VENCIMENTO",IF(F2234="Q","QUALIDADE",IF(F2234="S","BLOQUEADO",IF(F2234="R","RESTRITO/DEVOLUÇÃO",IF(OR(N2234="QUAR",N2234="QRES"),"QUARENTENA",IF(OR(B2234="DESCARTE",B2234="DEVOLUÇÃO"),"DESCARTE/DEVOLUÇÃO",IF(AND(D2234="",K2234&lt;&gt;""),"SEM LOTE",IF(AND(Q2234&lt;&gt;"",Q2234&gt;=Parametros!$B$11),"PARADO/SEM GIRO","OK"))))))))))</f>
        <v>QUALIDADE</v>
      </c>
      <c r="T2234" s="29" t="str">
        <f aca="false">IF(AND($S2234="PARADO/SEM GIRO",$K2234="KG",OR(Painel!$B$5="(Todos)",A2234=Painel!$B$5)*OR(Painel!$E$5="(Todos)",P2234=Painel!$E$5)),$J2234+ROW()/10000000,"")</f>
        <v/>
      </c>
      <c r="U2234" s="29" t="str">
        <f aca="false">IF(AND($S2234="VENCIDO",$K2234="KG",OR(Painel!$B$5="(Todos)",A2234=Painel!$B$5)*OR(Painel!$E$5="(Todos)",P2234=Painel!$E$5)),$J2234+ROW()/10000000,"")</f>
        <v/>
      </c>
    </row>
    <row r="2235" customFormat="false" ht="15" hidden="false" customHeight="false" outlineLevel="0" collapsed="false">
      <c r="A2235" s="29" t="s">
        <v>53</v>
      </c>
      <c r="B2235" s="29" t="s">
        <v>4348</v>
      </c>
      <c r="C2235" s="29" t="s">
        <v>917</v>
      </c>
      <c r="D2235" s="29" t="s">
        <v>4349</v>
      </c>
      <c r="E2235" s="29" t="n">
        <v>1</v>
      </c>
      <c r="F2235" s="29"/>
      <c r="G2235" s="29" t="s">
        <v>4350</v>
      </c>
      <c r="H2235" s="30" t="n">
        <v>800</v>
      </c>
      <c r="I2235" s="31" t="n">
        <v>46263</v>
      </c>
      <c r="J2235" s="30" t="n">
        <v>800</v>
      </c>
      <c r="K2235" s="29" t="s">
        <v>120</v>
      </c>
      <c r="L2235" s="29" t="s">
        <v>771</v>
      </c>
      <c r="M2235" s="29"/>
      <c r="N2235" s="29" t="s">
        <v>122</v>
      </c>
      <c r="O2235" s="31" t="n">
        <v>46811</v>
      </c>
      <c r="P2235" s="29" t="s">
        <v>123</v>
      </c>
      <c r="Q2235" s="29" t="n">
        <f aca="false">IFERROR(VALUE(L2235),"")</f>
        <v>22</v>
      </c>
      <c r="R2235" s="29" t="n">
        <f aca="true">IF(O2235="","",O2235-TODAY())</f>
        <v>526</v>
      </c>
      <c r="S2235" s="29" t="str">
        <f aca="false">IF(C2235="&lt;&lt; vazio &gt;&gt;","VAZIA",IF(AND(O2235&lt;&gt;"",R2235&lt;0),"VENCIDO",IF(AND(O2235&lt;&gt;"",R2235&lt;=Parametros!$B$10),"PRÓX. VENCIMENTO",IF(F2235="Q","QUALIDADE",IF(F2235="S","BLOQUEADO",IF(F2235="R","RESTRITO/DEVOLUÇÃO",IF(OR(N2235="QUAR",N2235="QRES"),"QUARENTENA",IF(OR(B2235="DESCARTE",B2235="DEVOLUÇÃO"),"DESCARTE/DEVOLUÇÃO",IF(AND(D2235="",K2235&lt;&gt;""),"SEM LOTE",IF(AND(Q2235&lt;&gt;"",Q2235&gt;=Parametros!$B$11),"PARADO/SEM GIRO","OK"))))))))))</f>
        <v>OK</v>
      </c>
      <c r="T2235" s="29" t="str">
        <f aca="false">IF(AND($S2235="PARADO/SEM GIRO",$K2235="KG",OR(Painel!$B$5="(Todos)",A2235=Painel!$B$5)*OR(Painel!$E$5="(Todos)",P2235=Painel!$E$5)),$J2235+ROW()/10000000,"")</f>
        <v/>
      </c>
      <c r="U2235" s="29" t="str">
        <f aca="false">IF(AND($S2235="VENCIDO",$K2235="KG",OR(Painel!$B$5="(Todos)",A2235=Painel!$B$5)*OR(Painel!$E$5="(Todos)",P2235=Painel!$E$5)),$J2235+ROW()/10000000,"")</f>
        <v/>
      </c>
    </row>
    <row r="2236" customFormat="false" ht="15" hidden="false" customHeight="false" outlineLevel="0" collapsed="false">
      <c r="A2236" s="29" t="s">
        <v>53</v>
      </c>
      <c r="B2236" s="29" t="s">
        <v>4351</v>
      </c>
      <c r="C2236" s="29" t="s">
        <v>801</v>
      </c>
      <c r="D2236" s="29" t="s">
        <v>4315</v>
      </c>
      <c r="E2236" s="29" t="n">
        <v>1</v>
      </c>
      <c r="F2236" s="29"/>
      <c r="G2236" s="29" t="s">
        <v>4352</v>
      </c>
      <c r="H2236" s="30" t="n">
        <v>1108.8</v>
      </c>
      <c r="I2236" s="31" t="n">
        <v>46275</v>
      </c>
      <c r="J2236" s="30" t="n">
        <v>1108.8</v>
      </c>
      <c r="K2236" s="29" t="s">
        <v>120</v>
      </c>
      <c r="L2236" s="29" t="s">
        <v>121</v>
      </c>
      <c r="M2236" s="29"/>
      <c r="N2236" s="29" t="s">
        <v>122</v>
      </c>
      <c r="O2236" s="31" t="n">
        <v>46812</v>
      </c>
      <c r="P2236" s="29" t="s">
        <v>123</v>
      </c>
      <c r="Q2236" s="29" t="n">
        <f aca="false">IFERROR(VALUE(L2236),"")</f>
        <v>10</v>
      </c>
      <c r="R2236" s="29" t="n">
        <f aca="true">IF(O2236="","",O2236-TODAY())</f>
        <v>527</v>
      </c>
      <c r="S2236" s="29" t="str">
        <f aca="false">IF(C2236="&lt;&lt; vazio &gt;&gt;","VAZIA",IF(AND(O2236&lt;&gt;"",R2236&lt;0),"VENCIDO",IF(AND(O2236&lt;&gt;"",R2236&lt;=Parametros!$B$10),"PRÓX. VENCIMENTO",IF(F2236="Q","QUALIDADE",IF(F2236="S","BLOQUEADO",IF(F2236="R","RESTRITO/DEVOLUÇÃO",IF(OR(N2236="QUAR",N2236="QRES"),"QUARENTENA",IF(OR(B2236="DESCARTE",B2236="DEVOLUÇÃO"),"DESCARTE/DEVOLUÇÃO",IF(AND(D2236="",K2236&lt;&gt;""),"SEM LOTE",IF(AND(Q2236&lt;&gt;"",Q2236&gt;=Parametros!$B$11),"PARADO/SEM GIRO","OK"))))))))))</f>
        <v>OK</v>
      </c>
      <c r="T2236" s="29" t="str">
        <f aca="false">IF(AND($S2236="PARADO/SEM GIRO",$K2236="KG",OR(Painel!$B$5="(Todos)",A2236=Painel!$B$5)*OR(Painel!$E$5="(Todos)",P2236=Painel!$E$5)),$J2236+ROW()/10000000,"")</f>
        <v/>
      </c>
      <c r="U2236" s="29" t="str">
        <f aca="false">IF(AND($S2236="VENCIDO",$K2236="KG",OR(Painel!$B$5="(Todos)",A2236=Painel!$B$5)*OR(Painel!$E$5="(Todos)",P2236=Painel!$E$5)),$J2236+ROW()/10000000,"")</f>
        <v/>
      </c>
    </row>
    <row r="2237" customFormat="false" ht="15" hidden="false" customHeight="false" outlineLevel="0" collapsed="false">
      <c r="A2237" s="29" t="s">
        <v>53</v>
      </c>
      <c r="B2237" s="29" t="s">
        <v>4353</v>
      </c>
      <c r="C2237" s="29" t="s">
        <v>801</v>
      </c>
      <c r="D2237" s="29" t="s">
        <v>4315</v>
      </c>
      <c r="E2237" s="29" t="n">
        <v>1</v>
      </c>
      <c r="F2237" s="29"/>
      <c r="G2237" s="29" t="s">
        <v>4354</v>
      </c>
      <c r="H2237" s="30" t="n">
        <v>1108.8</v>
      </c>
      <c r="I2237" s="31" t="n">
        <v>46275</v>
      </c>
      <c r="J2237" s="30" t="n">
        <v>1108.8</v>
      </c>
      <c r="K2237" s="29" t="s">
        <v>120</v>
      </c>
      <c r="L2237" s="29" t="s">
        <v>121</v>
      </c>
      <c r="M2237" s="29"/>
      <c r="N2237" s="29" t="s">
        <v>122</v>
      </c>
      <c r="O2237" s="31" t="n">
        <v>46812</v>
      </c>
      <c r="P2237" s="29" t="s">
        <v>123</v>
      </c>
      <c r="Q2237" s="29" t="n">
        <f aca="false">IFERROR(VALUE(L2237),"")</f>
        <v>10</v>
      </c>
      <c r="R2237" s="29" t="n">
        <f aca="true">IF(O2237="","",O2237-TODAY())</f>
        <v>527</v>
      </c>
      <c r="S2237" s="29" t="str">
        <f aca="false">IF(C2237="&lt;&lt; vazio &gt;&gt;","VAZIA",IF(AND(O2237&lt;&gt;"",R2237&lt;0),"VENCIDO",IF(AND(O2237&lt;&gt;"",R2237&lt;=Parametros!$B$10),"PRÓX. VENCIMENTO",IF(F2237="Q","QUALIDADE",IF(F2237="S","BLOQUEADO",IF(F2237="R","RESTRITO/DEVOLUÇÃO",IF(OR(N2237="QUAR",N2237="QRES"),"QUARENTENA",IF(OR(B2237="DESCARTE",B2237="DEVOLUÇÃO"),"DESCARTE/DEVOLUÇÃO",IF(AND(D2237="",K2237&lt;&gt;""),"SEM LOTE",IF(AND(Q2237&lt;&gt;"",Q2237&gt;=Parametros!$B$11),"PARADO/SEM GIRO","OK"))))))))))</f>
        <v>OK</v>
      </c>
      <c r="T2237" s="29" t="str">
        <f aca="false">IF(AND($S2237="PARADO/SEM GIRO",$K2237="KG",OR(Painel!$B$5="(Todos)",A2237=Painel!$B$5)*OR(Painel!$E$5="(Todos)",P2237=Painel!$E$5)),$J2237+ROW()/10000000,"")</f>
        <v/>
      </c>
      <c r="U2237" s="29" t="str">
        <f aca="false">IF(AND($S2237="VENCIDO",$K2237="KG",OR(Painel!$B$5="(Todos)",A2237=Painel!$B$5)*OR(Painel!$E$5="(Todos)",P2237=Painel!$E$5)),$J2237+ROW()/10000000,"")</f>
        <v/>
      </c>
    </row>
    <row r="2238" customFormat="false" ht="15" hidden="false" customHeight="false" outlineLevel="0" collapsed="false">
      <c r="A2238" s="29" t="s">
        <v>53</v>
      </c>
      <c r="B2238" s="29" t="s">
        <v>4355</v>
      </c>
      <c r="C2238" s="29" t="s">
        <v>691</v>
      </c>
      <c r="D2238" s="29" t="s">
        <v>4356</v>
      </c>
      <c r="E2238" s="29" t="n">
        <v>1</v>
      </c>
      <c r="F2238" s="29"/>
      <c r="G2238" s="29" t="s">
        <v>4357</v>
      </c>
      <c r="H2238" s="30" t="n">
        <v>960</v>
      </c>
      <c r="I2238" s="31" t="n">
        <v>46018</v>
      </c>
      <c r="J2238" s="30" t="n">
        <v>960</v>
      </c>
      <c r="K2238" s="29" t="s">
        <v>120</v>
      </c>
      <c r="L2238" s="29" t="s">
        <v>3834</v>
      </c>
      <c r="M2238" s="29"/>
      <c r="N2238" s="29" t="s">
        <v>122</v>
      </c>
      <c r="O2238" s="31" t="n">
        <v>46332</v>
      </c>
      <c r="P2238" s="29" t="s">
        <v>123</v>
      </c>
      <c r="Q2238" s="29" t="n">
        <f aca="false">IFERROR(VALUE(L2238),"")</f>
        <v>267</v>
      </c>
      <c r="R2238" s="29" t="n">
        <f aca="true">IF(O2238="","",O2238-TODAY())</f>
        <v>47</v>
      </c>
      <c r="S2238" s="29" t="str">
        <f aca="false">IF(C2238="&lt;&lt; vazio &gt;&gt;","VAZIA",IF(AND(O2238&lt;&gt;"",R2238&lt;0),"VENCIDO",IF(AND(O2238&lt;&gt;"",R2238&lt;=Parametros!$B$10),"PRÓX. VENCIMENTO",IF(F2238="Q","QUALIDADE",IF(F2238="S","BLOQUEADO",IF(F2238="R","RESTRITO/DEVOLUÇÃO",IF(OR(N2238="QUAR",N2238="QRES"),"QUARENTENA",IF(OR(B2238="DESCARTE",B2238="DEVOLUÇÃO"),"DESCARTE/DEVOLUÇÃO",IF(AND(D2238="",K2238&lt;&gt;""),"SEM LOTE",IF(AND(Q2238&lt;&gt;"",Q2238&gt;=Parametros!$B$11),"PARADO/SEM GIRO","OK"))))))))))</f>
        <v>PRÓX. VENCIMENTO</v>
      </c>
      <c r="T2238" s="29" t="str">
        <f aca="false">IF(AND($S2238="PARADO/SEM GIRO",$K2238="KG",OR(Painel!$B$5="(Todos)",A2238=Painel!$B$5)*OR(Painel!$E$5="(Todos)",P2238=Painel!$E$5)),$J2238+ROW()/10000000,"")</f>
        <v/>
      </c>
      <c r="U2238" s="29" t="str">
        <f aca="false">IF(AND($S2238="VENCIDO",$K2238="KG",OR(Painel!$B$5="(Todos)",A2238=Painel!$B$5)*OR(Painel!$E$5="(Todos)",P2238=Painel!$E$5)),$J2238+ROW()/10000000,"")</f>
        <v/>
      </c>
    </row>
    <row r="2239" customFormat="false" ht="15" hidden="false" customHeight="false" outlineLevel="0" collapsed="false">
      <c r="A2239" s="29" t="s">
        <v>53</v>
      </c>
      <c r="B2239" s="29" t="s">
        <v>4358</v>
      </c>
      <c r="C2239" s="29" t="s">
        <v>186</v>
      </c>
      <c r="D2239" s="29" t="s">
        <v>392</v>
      </c>
      <c r="E2239" s="29" t="n">
        <v>1</v>
      </c>
      <c r="F2239" s="29"/>
      <c r="G2239" s="29" t="s">
        <v>4359</v>
      </c>
      <c r="H2239" s="30" t="n">
        <v>545.4</v>
      </c>
      <c r="I2239" s="31" t="n">
        <v>46274</v>
      </c>
      <c r="J2239" s="30" t="n">
        <v>545.4</v>
      </c>
      <c r="K2239" s="29" t="s">
        <v>120</v>
      </c>
      <c r="L2239" s="29" t="s">
        <v>138</v>
      </c>
      <c r="M2239" s="29"/>
      <c r="N2239" s="29" t="s">
        <v>122</v>
      </c>
      <c r="O2239" s="31" t="n">
        <v>46812</v>
      </c>
      <c r="P2239" s="29" t="s">
        <v>123</v>
      </c>
      <c r="Q2239" s="29" t="n">
        <f aca="false">IFERROR(VALUE(L2239),"")</f>
        <v>11</v>
      </c>
      <c r="R2239" s="29" t="n">
        <f aca="true">IF(O2239="","",O2239-TODAY())</f>
        <v>527</v>
      </c>
      <c r="S2239" s="29" t="str">
        <f aca="false">IF(C2239="&lt;&lt; vazio &gt;&gt;","VAZIA",IF(AND(O2239&lt;&gt;"",R2239&lt;0),"VENCIDO",IF(AND(O2239&lt;&gt;"",R2239&lt;=Parametros!$B$10),"PRÓX. VENCIMENTO",IF(F2239="Q","QUALIDADE",IF(F2239="S","BLOQUEADO",IF(F2239="R","RESTRITO/DEVOLUÇÃO",IF(OR(N2239="QUAR",N2239="QRES"),"QUARENTENA",IF(OR(B2239="DESCARTE",B2239="DEVOLUÇÃO"),"DESCARTE/DEVOLUÇÃO",IF(AND(D2239="",K2239&lt;&gt;""),"SEM LOTE",IF(AND(Q2239&lt;&gt;"",Q2239&gt;=Parametros!$B$11),"PARADO/SEM GIRO","OK"))))))))))</f>
        <v>OK</v>
      </c>
      <c r="T2239" s="29" t="str">
        <f aca="false">IF(AND($S2239="PARADO/SEM GIRO",$K2239="KG",OR(Painel!$B$5="(Todos)",A2239=Painel!$B$5)*OR(Painel!$E$5="(Todos)",P2239=Painel!$E$5)),$J2239+ROW()/10000000,"")</f>
        <v/>
      </c>
      <c r="U2239" s="29" t="str">
        <f aca="false">IF(AND($S2239="VENCIDO",$K2239="KG",OR(Painel!$B$5="(Todos)",A2239=Painel!$B$5)*OR(Painel!$E$5="(Todos)",P2239=Painel!$E$5)),$J2239+ROW()/10000000,"")</f>
        <v/>
      </c>
    </row>
    <row r="2240" customFormat="false" ht="15" hidden="false" customHeight="false" outlineLevel="0" collapsed="false">
      <c r="A2240" s="29" t="s">
        <v>53</v>
      </c>
      <c r="B2240" s="29" t="s">
        <v>4360</v>
      </c>
      <c r="C2240" s="29" t="s">
        <v>250</v>
      </c>
      <c r="D2240" s="29" t="s">
        <v>719</v>
      </c>
      <c r="E2240" s="29" t="n">
        <v>1</v>
      </c>
      <c r="F2240" s="29"/>
      <c r="G2240" s="29" t="s">
        <v>4361</v>
      </c>
      <c r="H2240" s="30" t="n">
        <v>1000</v>
      </c>
      <c r="I2240" s="31" t="n">
        <v>46280</v>
      </c>
      <c r="J2240" s="30" t="n">
        <v>1000</v>
      </c>
      <c r="K2240" s="29" t="s">
        <v>120</v>
      </c>
      <c r="L2240" s="29" t="s">
        <v>144</v>
      </c>
      <c r="M2240" s="29"/>
      <c r="N2240" s="29" t="s">
        <v>122</v>
      </c>
      <c r="O2240" s="31" t="n">
        <v>46817</v>
      </c>
      <c r="P2240" s="29" t="s">
        <v>123</v>
      </c>
      <c r="Q2240" s="29" t="n">
        <f aca="false">IFERROR(VALUE(L2240),"")</f>
        <v>5</v>
      </c>
      <c r="R2240" s="29" t="n">
        <f aca="true">IF(O2240="","",O2240-TODAY())</f>
        <v>532</v>
      </c>
      <c r="S2240" s="29" t="str">
        <f aca="false">IF(C2240="&lt;&lt; vazio &gt;&gt;","VAZIA",IF(AND(O2240&lt;&gt;"",R2240&lt;0),"VENCIDO",IF(AND(O2240&lt;&gt;"",R2240&lt;=Parametros!$B$10),"PRÓX. VENCIMENTO",IF(F2240="Q","QUALIDADE",IF(F2240="S","BLOQUEADO",IF(F2240="R","RESTRITO/DEVOLUÇÃO",IF(OR(N2240="QUAR",N2240="QRES"),"QUARENTENA",IF(OR(B2240="DESCARTE",B2240="DEVOLUÇÃO"),"DESCARTE/DEVOLUÇÃO",IF(AND(D2240="",K2240&lt;&gt;""),"SEM LOTE",IF(AND(Q2240&lt;&gt;"",Q2240&gt;=Parametros!$B$11),"PARADO/SEM GIRO","OK"))))))))))</f>
        <v>OK</v>
      </c>
      <c r="T2240" s="29" t="str">
        <f aca="false">IF(AND($S2240="PARADO/SEM GIRO",$K2240="KG",OR(Painel!$B$5="(Todos)",A2240=Painel!$B$5)*OR(Painel!$E$5="(Todos)",P2240=Painel!$E$5)),$J2240+ROW()/10000000,"")</f>
        <v/>
      </c>
      <c r="U2240" s="29" t="str">
        <f aca="false">IF(AND($S2240="VENCIDO",$K2240="KG",OR(Painel!$B$5="(Todos)",A2240=Painel!$B$5)*OR(Painel!$E$5="(Todos)",P2240=Painel!$E$5)),$J2240+ROW()/10000000,"")</f>
        <v/>
      </c>
    </row>
    <row r="2241" customFormat="false" ht="15" hidden="false" customHeight="false" outlineLevel="0" collapsed="false">
      <c r="A2241" s="29" t="s">
        <v>53</v>
      </c>
      <c r="B2241" s="29" t="s">
        <v>4362</v>
      </c>
      <c r="C2241" s="29" t="s">
        <v>167</v>
      </c>
      <c r="D2241" s="29" t="s">
        <v>1185</v>
      </c>
      <c r="E2241" s="29" t="n">
        <v>1</v>
      </c>
      <c r="F2241" s="29" t="s">
        <v>268</v>
      </c>
      <c r="G2241" s="29" t="s">
        <v>4363</v>
      </c>
      <c r="H2241" s="30" t="n">
        <v>590.4</v>
      </c>
      <c r="I2241" s="31" t="n">
        <v>46283</v>
      </c>
      <c r="J2241" s="30" t="n">
        <v>590.4</v>
      </c>
      <c r="K2241" s="29" t="s">
        <v>120</v>
      </c>
      <c r="L2241" s="29" t="s">
        <v>176</v>
      </c>
      <c r="M2241" s="29"/>
      <c r="N2241" s="29" t="s">
        <v>122</v>
      </c>
      <c r="O2241" s="31" t="n">
        <v>46830</v>
      </c>
      <c r="P2241" s="29" t="s">
        <v>123</v>
      </c>
      <c r="Q2241" s="29" t="n">
        <f aca="false">IFERROR(VALUE(L2241),"")</f>
        <v>2</v>
      </c>
      <c r="R2241" s="29" t="n">
        <f aca="true">IF(O2241="","",O2241-TODAY())</f>
        <v>545</v>
      </c>
      <c r="S2241" s="29" t="str">
        <f aca="false">IF(C2241="&lt;&lt; vazio &gt;&gt;","VAZIA",IF(AND(O2241&lt;&gt;"",R2241&lt;0),"VENCIDO",IF(AND(O2241&lt;&gt;"",R2241&lt;=Parametros!$B$10),"PRÓX. VENCIMENTO",IF(F2241="Q","QUALIDADE",IF(F2241="S","BLOQUEADO",IF(F2241="R","RESTRITO/DEVOLUÇÃO",IF(OR(N2241="QUAR",N2241="QRES"),"QUARENTENA",IF(OR(B2241="DESCARTE",B2241="DEVOLUÇÃO"),"DESCARTE/DEVOLUÇÃO",IF(AND(D2241="",K2241&lt;&gt;""),"SEM LOTE",IF(AND(Q2241&lt;&gt;"",Q2241&gt;=Parametros!$B$11),"PARADO/SEM GIRO","OK"))))))))))</f>
        <v>QUALIDADE</v>
      </c>
      <c r="T2241" s="29" t="str">
        <f aca="false">IF(AND($S2241="PARADO/SEM GIRO",$K2241="KG",OR(Painel!$B$5="(Todos)",A2241=Painel!$B$5)*OR(Painel!$E$5="(Todos)",P2241=Painel!$E$5)),$J2241+ROW()/10000000,"")</f>
        <v/>
      </c>
      <c r="U2241" s="29" t="str">
        <f aca="false">IF(AND($S2241="VENCIDO",$K2241="KG",OR(Painel!$B$5="(Todos)",A2241=Painel!$B$5)*OR(Painel!$E$5="(Todos)",P2241=Painel!$E$5)),$J2241+ROW()/10000000,"")</f>
        <v/>
      </c>
    </row>
    <row r="2242" customFormat="false" ht="15" hidden="false" customHeight="false" outlineLevel="0" collapsed="false">
      <c r="A2242" s="29" t="s">
        <v>53</v>
      </c>
      <c r="B2242" s="29" t="s">
        <v>4364</v>
      </c>
      <c r="C2242" s="29" t="s">
        <v>980</v>
      </c>
      <c r="D2242" s="29" t="s">
        <v>981</v>
      </c>
      <c r="E2242" s="29" t="n">
        <v>1</v>
      </c>
      <c r="F2242" s="29" t="s">
        <v>268</v>
      </c>
      <c r="G2242" s="29" t="s">
        <v>4365</v>
      </c>
      <c r="H2242" s="30" t="n">
        <v>727.2</v>
      </c>
      <c r="I2242" s="31" t="n">
        <v>46280</v>
      </c>
      <c r="J2242" s="30" t="n">
        <v>727.2</v>
      </c>
      <c r="K2242" s="29" t="s">
        <v>120</v>
      </c>
      <c r="L2242" s="29" t="s">
        <v>144</v>
      </c>
      <c r="M2242" s="29"/>
      <c r="N2242" s="29" t="s">
        <v>122</v>
      </c>
      <c r="O2242" s="31" t="n">
        <v>46827</v>
      </c>
      <c r="P2242" s="29" t="s">
        <v>123</v>
      </c>
      <c r="Q2242" s="29" t="n">
        <f aca="false">IFERROR(VALUE(L2242),"")</f>
        <v>5</v>
      </c>
      <c r="R2242" s="29" t="n">
        <f aca="true">IF(O2242="","",O2242-TODAY())</f>
        <v>542</v>
      </c>
      <c r="S2242" s="29" t="str">
        <f aca="false">IF(C2242="&lt;&lt; vazio &gt;&gt;","VAZIA",IF(AND(O2242&lt;&gt;"",R2242&lt;0),"VENCIDO",IF(AND(O2242&lt;&gt;"",R2242&lt;=Parametros!$B$10),"PRÓX. VENCIMENTO",IF(F2242="Q","QUALIDADE",IF(F2242="S","BLOQUEADO",IF(F2242="R","RESTRITO/DEVOLUÇÃO",IF(OR(N2242="QUAR",N2242="QRES"),"QUARENTENA",IF(OR(B2242="DESCARTE",B2242="DEVOLUÇÃO"),"DESCARTE/DEVOLUÇÃO",IF(AND(D2242="",K2242&lt;&gt;""),"SEM LOTE",IF(AND(Q2242&lt;&gt;"",Q2242&gt;=Parametros!$B$11),"PARADO/SEM GIRO","OK"))))))))))</f>
        <v>QUALIDADE</v>
      </c>
      <c r="T2242" s="29" t="str">
        <f aca="false">IF(AND($S2242="PARADO/SEM GIRO",$K2242="KG",OR(Painel!$B$5="(Todos)",A2242=Painel!$B$5)*OR(Painel!$E$5="(Todos)",P2242=Painel!$E$5)),$J2242+ROW()/10000000,"")</f>
        <v/>
      </c>
      <c r="U2242" s="29" t="str">
        <f aca="false">IF(AND($S2242="VENCIDO",$K2242="KG",OR(Painel!$B$5="(Todos)",A2242=Painel!$B$5)*OR(Painel!$E$5="(Todos)",P2242=Painel!$E$5)),$J2242+ROW()/10000000,"")</f>
        <v/>
      </c>
    </row>
    <row r="2243" customFormat="false" ht="15" hidden="false" customHeight="false" outlineLevel="0" collapsed="false">
      <c r="A2243" s="29" t="s">
        <v>53</v>
      </c>
      <c r="B2243" s="29" t="s">
        <v>4366</v>
      </c>
      <c r="C2243" s="29" t="s">
        <v>785</v>
      </c>
      <c r="D2243" s="29" t="s">
        <v>841</v>
      </c>
      <c r="E2243" s="29" t="n">
        <v>1</v>
      </c>
      <c r="F2243" s="29"/>
      <c r="G2243" s="29" t="s">
        <v>4367</v>
      </c>
      <c r="H2243" s="30" t="n">
        <v>1000</v>
      </c>
      <c r="I2243" s="31" t="n">
        <v>46282</v>
      </c>
      <c r="J2243" s="30" t="n">
        <v>1000</v>
      </c>
      <c r="K2243" s="29" t="s">
        <v>120</v>
      </c>
      <c r="L2243" s="29" t="s">
        <v>400</v>
      </c>
      <c r="M2243" s="29"/>
      <c r="N2243" s="29" t="s">
        <v>122</v>
      </c>
      <c r="O2243" s="31" t="n">
        <v>46825</v>
      </c>
      <c r="P2243" s="29" t="s">
        <v>123</v>
      </c>
      <c r="Q2243" s="29" t="n">
        <f aca="false">IFERROR(VALUE(L2243),"")</f>
        <v>3</v>
      </c>
      <c r="R2243" s="29" t="n">
        <f aca="true">IF(O2243="","",O2243-TODAY())</f>
        <v>540</v>
      </c>
      <c r="S2243" s="29" t="str">
        <f aca="false">IF(C2243="&lt;&lt; vazio &gt;&gt;","VAZIA",IF(AND(O2243&lt;&gt;"",R2243&lt;0),"VENCIDO",IF(AND(O2243&lt;&gt;"",R2243&lt;=Parametros!$B$10),"PRÓX. VENCIMENTO",IF(F2243="Q","QUALIDADE",IF(F2243="S","BLOQUEADO",IF(F2243="R","RESTRITO/DEVOLUÇÃO",IF(OR(N2243="QUAR",N2243="QRES"),"QUARENTENA",IF(OR(B2243="DESCARTE",B2243="DEVOLUÇÃO"),"DESCARTE/DEVOLUÇÃO",IF(AND(D2243="",K2243&lt;&gt;""),"SEM LOTE",IF(AND(Q2243&lt;&gt;"",Q2243&gt;=Parametros!$B$11),"PARADO/SEM GIRO","OK"))))))))))</f>
        <v>OK</v>
      </c>
      <c r="T2243" s="29" t="str">
        <f aca="false">IF(AND($S2243="PARADO/SEM GIRO",$K2243="KG",OR(Painel!$B$5="(Todos)",A2243=Painel!$B$5)*OR(Painel!$E$5="(Todos)",P2243=Painel!$E$5)),$J2243+ROW()/10000000,"")</f>
        <v/>
      </c>
      <c r="U2243" s="29" t="str">
        <f aca="false">IF(AND($S2243="VENCIDO",$K2243="KG",OR(Painel!$B$5="(Todos)",A2243=Painel!$B$5)*OR(Painel!$E$5="(Todos)",P2243=Painel!$E$5)),$J2243+ROW()/10000000,"")</f>
        <v/>
      </c>
    </row>
    <row r="2244" customFormat="false" ht="15" hidden="false" customHeight="false" outlineLevel="0" collapsed="false">
      <c r="A2244" s="29" t="s">
        <v>53</v>
      </c>
      <c r="B2244" s="29" t="s">
        <v>4368</v>
      </c>
      <c r="C2244" s="29" t="s">
        <v>801</v>
      </c>
      <c r="D2244" s="29" t="s">
        <v>4315</v>
      </c>
      <c r="E2244" s="29" t="n">
        <v>1</v>
      </c>
      <c r="F2244" s="29"/>
      <c r="G2244" s="29" t="s">
        <v>4369</v>
      </c>
      <c r="H2244" s="30" t="n">
        <v>1108.8</v>
      </c>
      <c r="I2244" s="31" t="n">
        <v>46275</v>
      </c>
      <c r="J2244" s="30" t="n">
        <v>1108.8</v>
      </c>
      <c r="K2244" s="29" t="s">
        <v>120</v>
      </c>
      <c r="L2244" s="29" t="s">
        <v>121</v>
      </c>
      <c r="M2244" s="29"/>
      <c r="N2244" s="29" t="s">
        <v>122</v>
      </c>
      <c r="O2244" s="31" t="n">
        <v>46812</v>
      </c>
      <c r="P2244" s="29" t="s">
        <v>123</v>
      </c>
      <c r="Q2244" s="29" t="n">
        <f aca="false">IFERROR(VALUE(L2244),"")</f>
        <v>10</v>
      </c>
      <c r="R2244" s="29" t="n">
        <f aca="true">IF(O2244="","",O2244-TODAY())</f>
        <v>527</v>
      </c>
      <c r="S2244" s="29" t="str">
        <f aca="false">IF(C2244="&lt;&lt; vazio &gt;&gt;","VAZIA",IF(AND(O2244&lt;&gt;"",R2244&lt;0),"VENCIDO",IF(AND(O2244&lt;&gt;"",R2244&lt;=Parametros!$B$10),"PRÓX. VENCIMENTO",IF(F2244="Q","QUALIDADE",IF(F2244="S","BLOQUEADO",IF(F2244="R","RESTRITO/DEVOLUÇÃO",IF(OR(N2244="QUAR",N2244="QRES"),"QUARENTENA",IF(OR(B2244="DESCARTE",B2244="DEVOLUÇÃO"),"DESCARTE/DEVOLUÇÃO",IF(AND(D2244="",K2244&lt;&gt;""),"SEM LOTE",IF(AND(Q2244&lt;&gt;"",Q2244&gt;=Parametros!$B$11),"PARADO/SEM GIRO","OK"))))))))))</f>
        <v>OK</v>
      </c>
      <c r="T2244" s="29" t="str">
        <f aca="false">IF(AND($S2244="PARADO/SEM GIRO",$K2244="KG",OR(Painel!$B$5="(Todos)",A2244=Painel!$B$5)*OR(Painel!$E$5="(Todos)",P2244=Painel!$E$5)),$J2244+ROW()/10000000,"")</f>
        <v/>
      </c>
      <c r="U2244" s="29" t="str">
        <f aca="false">IF(AND($S2244="VENCIDO",$K2244="KG",OR(Painel!$B$5="(Todos)",A2244=Painel!$B$5)*OR(Painel!$E$5="(Todos)",P2244=Painel!$E$5)),$J2244+ROW()/10000000,"")</f>
        <v/>
      </c>
    </row>
    <row r="2245" customFormat="false" ht="15" hidden="false" customHeight="false" outlineLevel="0" collapsed="false">
      <c r="A2245" s="29" t="s">
        <v>53</v>
      </c>
      <c r="B2245" s="29" t="s">
        <v>4370</v>
      </c>
      <c r="C2245" s="29" t="s">
        <v>317</v>
      </c>
      <c r="D2245" s="29" t="s">
        <v>3446</v>
      </c>
      <c r="E2245" s="29" t="n">
        <v>1</v>
      </c>
      <c r="F2245" s="29" t="s">
        <v>268</v>
      </c>
      <c r="G2245" s="29" t="s">
        <v>4371</v>
      </c>
      <c r="H2245" s="30" t="n">
        <v>262.4</v>
      </c>
      <c r="I2245" s="31" t="n">
        <v>46285</v>
      </c>
      <c r="J2245" s="30" t="n">
        <v>262.4</v>
      </c>
      <c r="K2245" s="29" t="s">
        <v>120</v>
      </c>
      <c r="L2245" s="29" t="s">
        <v>116</v>
      </c>
      <c r="M2245" s="29"/>
      <c r="N2245" s="29" t="s">
        <v>122</v>
      </c>
      <c r="O2245" s="31" t="n">
        <v>46832</v>
      </c>
      <c r="P2245" s="29" t="s">
        <v>123</v>
      </c>
      <c r="Q2245" s="29" t="n">
        <f aca="false">IFERROR(VALUE(L2245),"")</f>
        <v>0</v>
      </c>
      <c r="R2245" s="29" t="n">
        <f aca="true">IF(O2245="","",O2245-TODAY())</f>
        <v>547</v>
      </c>
      <c r="S2245" s="29" t="str">
        <f aca="false">IF(C2245="&lt;&lt; vazio &gt;&gt;","VAZIA",IF(AND(O2245&lt;&gt;"",R2245&lt;0),"VENCIDO",IF(AND(O2245&lt;&gt;"",R2245&lt;=Parametros!$B$10),"PRÓX. VENCIMENTO",IF(F2245="Q","QUALIDADE",IF(F2245="S","BLOQUEADO",IF(F2245="R","RESTRITO/DEVOLUÇÃO",IF(OR(N2245="QUAR",N2245="QRES"),"QUARENTENA",IF(OR(B2245="DESCARTE",B2245="DEVOLUÇÃO"),"DESCARTE/DEVOLUÇÃO",IF(AND(D2245="",K2245&lt;&gt;""),"SEM LOTE",IF(AND(Q2245&lt;&gt;"",Q2245&gt;=Parametros!$B$11),"PARADO/SEM GIRO","OK"))))))))))</f>
        <v>QUALIDADE</v>
      </c>
      <c r="T2245" s="29" t="str">
        <f aca="false">IF(AND($S2245="PARADO/SEM GIRO",$K2245="KG",OR(Painel!$B$5="(Todos)",A2245=Painel!$B$5)*OR(Painel!$E$5="(Todos)",P2245=Painel!$E$5)),$J2245+ROW()/10000000,"")</f>
        <v/>
      </c>
      <c r="U2245" s="29" t="str">
        <f aca="false">IF(AND($S2245="VENCIDO",$K2245="KG",OR(Painel!$B$5="(Todos)",A2245=Painel!$B$5)*OR(Painel!$E$5="(Todos)",P2245=Painel!$E$5)),$J2245+ROW()/10000000,"")</f>
        <v/>
      </c>
    </row>
    <row r="2246" customFormat="false" ht="15" hidden="false" customHeight="false" outlineLevel="0" collapsed="false">
      <c r="A2246" s="29" t="s">
        <v>53</v>
      </c>
      <c r="B2246" s="29" t="s">
        <v>4372</v>
      </c>
      <c r="C2246" s="29" t="s">
        <v>741</v>
      </c>
      <c r="D2246" s="29" t="s">
        <v>742</v>
      </c>
      <c r="E2246" s="29" t="n">
        <v>1</v>
      </c>
      <c r="F2246" s="29" t="s">
        <v>268</v>
      </c>
      <c r="G2246" s="29" t="s">
        <v>4373</v>
      </c>
      <c r="H2246" s="30" t="n">
        <v>1080</v>
      </c>
      <c r="I2246" s="31" t="n">
        <v>46281</v>
      </c>
      <c r="J2246" s="30" t="n">
        <v>1080</v>
      </c>
      <c r="K2246" s="29" t="s">
        <v>120</v>
      </c>
      <c r="L2246" s="29" t="s">
        <v>284</v>
      </c>
      <c r="M2246" s="29"/>
      <c r="N2246" s="29" t="s">
        <v>122</v>
      </c>
      <c r="O2246" s="31" t="n">
        <v>46645</v>
      </c>
      <c r="P2246" s="29" t="s">
        <v>123</v>
      </c>
      <c r="Q2246" s="29" t="n">
        <f aca="false">IFERROR(VALUE(L2246),"")</f>
        <v>4</v>
      </c>
      <c r="R2246" s="29" t="n">
        <f aca="true">IF(O2246="","",O2246-TODAY())</f>
        <v>360</v>
      </c>
      <c r="S2246" s="29" t="str">
        <f aca="false">IF(C2246="&lt;&lt; vazio &gt;&gt;","VAZIA",IF(AND(O2246&lt;&gt;"",R2246&lt;0),"VENCIDO",IF(AND(O2246&lt;&gt;"",R2246&lt;=Parametros!$B$10),"PRÓX. VENCIMENTO",IF(F2246="Q","QUALIDADE",IF(F2246="S","BLOQUEADO",IF(F2246="R","RESTRITO/DEVOLUÇÃO",IF(OR(N2246="QUAR",N2246="QRES"),"QUARENTENA",IF(OR(B2246="DESCARTE",B2246="DEVOLUÇÃO"),"DESCARTE/DEVOLUÇÃO",IF(AND(D2246="",K2246&lt;&gt;""),"SEM LOTE",IF(AND(Q2246&lt;&gt;"",Q2246&gt;=Parametros!$B$11),"PARADO/SEM GIRO","OK"))))))))))</f>
        <v>QUALIDADE</v>
      </c>
      <c r="T2246" s="29" t="str">
        <f aca="false">IF(AND($S2246="PARADO/SEM GIRO",$K2246="KG",OR(Painel!$B$5="(Todos)",A2246=Painel!$B$5)*OR(Painel!$E$5="(Todos)",P2246=Painel!$E$5)),$J2246+ROW()/10000000,"")</f>
        <v/>
      </c>
      <c r="U2246" s="29" t="str">
        <f aca="false">IF(AND($S2246="VENCIDO",$K2246="KG",OR(Painel!$B$5="(Todos)",A2246=Painel!$B$5)*OR(Painel!$E$5="(Todos)",P2246=Painel!$E$5)),$J2246+ROW()/10000000,"")</f>
        <v/>
      </c>
    </row>
    <row r="2247" customFormat="false" ht="15" hidden="false" customHeight="false" outlineLevel="0" collapsed="false">
      <c r="A2247" s="29" t="s">
        <v>53</v>
      </c>
      <c r="B2247" s="29" t="s">
        <v>4374</v>
      </c>
      <c r="C2247" s="29" t="s">
        <v>1578</v>
      </c>
      <c r="D2247" s="29" t="s">
        <v>4375</v>
      </c>
      <c r="E2247" s="29" t="n">
        <v>1</v>
      </c>
      <c r="F2247" s="29"/>
      <c r="G2247" s="29" t="s">
        <v>4376</v>
      </c>
      <c r="H2247" s="30" t="n">
        <v>720</v>
      </c>
      <c r="I2247" s="31" t="n">
        <v>46144</v>
      </c>
      <c r="J2247" s="30" t="n">
        <v>720</v>
      </c>
      <c r="K2247" s="29" t="s">
        <v>120</v>
      </c>
      <c r="L2247" s="29" t="s">
        <v>4377</v>
      </c>
      <c r="M2247" s="29"/>
      <c r="N2247" s="29" t="s">
        <v>122</v>
      </c>
      <c r="O2247" s="31" t="n">
        <v>46689</v>
      </c>
      <c r="P2247" s="29" t="s">
        <v>123</v>
      </c>
      <c r="Q2247" s="29" t="n">
        <f aca="false">IFERROR(VALUE(L2247),"")</f>
        <v>141</v>
      </c>
      <c r="R2247" s="29" t="n">
        <f aca="true">IF(O2247="","",O2247-TODAY())</f>
        <v>404</v>
      </c>
      <c r="S2247" s="29" t="str">
        <f aca="false">IF(C2247="&lt;&lt; vazio &gt;&gt;","VAZIA",IF(AND(O2247&lt;&gt;"",R2247&lt;0),"VENCIDO",IF(AND(O2247&lt;&gt;"",R2247&lt;=Parametros!$B$10),"PRÓX. VENCIMENTO",IF(F2247="Q","QUALIDADE",IF(F2247="S","BLOQUEADO",IF(F2247="R","RESTRITO/DEVOLUÇÃO",IF(OR(N2247="QUAR",N2247="QRES"),"QUARENTENA",IF(OR(B2247="DESCARTE",B2247="DEVOLUÇÃO"),"DESCARTE/DEVOLUÇÃO",IF(AND(D2247="",K2247&lt;&gt;""),"SEM LOTE",IF(AND(Q2247&lt;&gt;"",Q2247&gt;=Parametros!$B$11),"PARADO/SEM GIRO","OK"))))))))))</f>
        <v>PARADO/SEM GIRO</v>
      </c>
      <c r="T2247" s="29" t="n">
        <f aca="false">IF(AND($S2247="PARADO/SEM GIRO",$K2247="KG",OR(Painel!$B$5="(Todos)",A2247=Painel!$B$5)*OR(Painel!$E$5="(Todos)",P2247=Painel!$E$5)),$J2247+ROW()/10000000,"")</f>
        <v>720.0002247</v>
      </c>
      <c r="U2247" s="29" t="str">
        <f aca="false">IF(AND($S2247="VENCIDO",$K2247="KG",OR(Painel!$B$5="(Todos)",A2247=Painel!$B$5)*OR(Painel!$E$5="(Todos)",P2247=Painel!$E$5)),$J2247+ROW()/10000000,"")</f>
        <v/>
      </c>
    </row>
    <row r="2248" customFormat="false" ht="15" hidden="false" customHeight="false" outlineLevel="0" collapsed="false">
      <c r="A2248" s="29" t="s">
        <v>53</v>
      </c>
      <c r="B2248" s="29" t="s">
        <v>4378</v>
      </c>
      <c r="C2248" s="29" t="s">
        <v>418</v>
      </c>
      <c r="D2248" s="29" t="s">
        <v>713</v>
      </c>
      <c r="E2248" s="29" t="n">
        <v>1</v>
      </c>
      <c r="F2248" s="29" t="s">
        <v>268</v>
      </c>
      <c r="G2248" s="29" t="s">
        <v>4379</v>
      </c>
      <c r="H2248" s="30" t="n">
        <v>590.4</v>
      </c>
      <c r="I2248" s="31" t="n">
        <v>46285</v>
      </c>
      <c r="J2248" s="30" t="n">
        <v>590.4</v>
      </c>
      <c r="K2248" s="29" t="s">
        <v>120</v>
      </c>
      <c r="L2248" s="29" t="s">
        <v>116</v>
      </c>
      <c r="M2248" s="29"/>
      <c r="N2248" s="29" t="s">
        <v>122</v>
      </c>
      <c r="O2248" s="31" t="n">
        <v>46832</v>
      </c>
      <c r="P2248" s="29" t="s">
        <v>123</v>
      </c>
      <c r="Q2248" s="29" t="n">
        <f aca="false">IFERROR(VALUE(L2248),"")</f>
        <v>0</v>
      </c>
      <c r="R2248" s="29" t="n">
        <f aca="true">IF(O2248="","",O2248-TODAY())</f>
        <v>547</v>
      </c>
      <c r="S2248" s="29" t="str">
        <f aca="false">IF(C2248="&lt;&lt; vazio &gt;&gt;","VAZIA",IF(AND(O2248&lt;&gt;"",R2248&lt;0),"VENCIDO",IF(AND(O2248&lt;&gt;"",R2248&lt;=Parametros!$B$10),"PRÓX. VENCIMENTO",IF(F2248="Q","QUALIDADE",IF(F2248="S","BLOQUEADO",IF(F2248="R","RESTRITO/DEVOLUÇÃO",IF(OR(N2248="QUAR",N2248="QRES"),"QUARENTENA",IF(OR(B2248="DESCARTE",B2248="DEVOLUÇÃO"),"DESCARTE/DEVOLUÇÃO",IF(AND(D2248="",K2248&lt;&gt;""),"SEM LOTE",IF(AND(Q2248&lt;&gt;"",Q2248&gt;=Parametros!$B$11),"PARADO/SEM GIRO","OK"))))))))))</f>
        <v>QUALIDADE</v>
      </c>
      <c r="T2248" s="29" t="str">
        <f aca="false">IF(AND($S2248="PARADO/SEM GIRO",$K2248="KG",OR(Painel!$B$5="(Todos)",A2248=Painel!$B$5)*OR(Painel!$E$5="(Todos)",P2248=Painel!$E$5)),$J2248+ROW()/10000000,"")</f>
        <v/>
      </c>
      <c r="U2248" s="29" t="str">
        <f aca="false">IF(AND($S2248="VENCIDO",$K2248="KG",OR(Painel!$B$5="(Todos)",A2248=Painel!$B$5)*OR(Painel!$E$5="(Todos)",P2248=Painel!$E$5)),$J2248+ROW()/10000000,"")</f>
        <v/>
      </c>
    </row>
    <row r="2249" customFormat="false" ht="15" hidden="false" customHeight="false" outlineLevel="0" collapsed="false">
      <c r="A2249" s="29" t="s">
        <v>53</v>
      </c>
      <c r="B2249" s="29" t="s">
        <v>4380</v>
      </c>
      <c r="C2249" s="29" t="s">
        <v>1602</v>
      </c>
      <c r="D2249" s="29" t="s">
        <v>3201</v>
      </c>
      <c r="E2249" s="29" t="n">
        <v>1</v>
      </c>
      <c r="F2249" s="29"/>
      <c r="G2249" s="29" t="s">
        <v>4381</v>
      </c>
      <c r="H2249" s="30" t="n">
        <v>160</v>
      </c>
      <c r="I2249" s="31" t="n">
        <v>46218</v>
      </c>
      <c r="J2249" s="30" t="n">
        <v>160</v>
      </c>
      <c r="K2249" s="29" t="s">
        <v>120</v>
      </c>
      <c r="L2249" s="29" t="s">
        <v>1605</v>
      </c>
      <c r="M2249" s="29"/>
      <c r="N2249" s="29" t="s">
        <v>122</v>
      </c>
      <c r="O2249" s="31" t="n">
        <v>46756</v>
      </c>
      <c r="P2249" s="29" t="s">
        <v>123</v>
      </c>
      <c r="Q2249" s="29" t="n">
        <f aca="false">IFERROR(VALUE(L2249),"")</f>
        <v>67</v>
      </c>
      <c r="R2249" s="29" t="n">
        <f aca="true">IF(O2249="","",O2249-TODAY())</f>
        <v>471</v>
      </c>
      <c r="S2249" s="29" t="str">
        <f aca="false">IF(C2249="&lt;&lt; vazio &gt;&gt;","VAZIA",IF(AND(O2249&lt;&gt;"",R2249&lt;0),"VENCIDO",IF(AND(O2249&lt;&gt;"",R2249&lt;=Parametros!$B$10),"PRÓX. VENCIMENTO",IF(F2249="Q","QUALIDADE",IF(F2249="S","BLOQUEADO",IF(F2249="R","RESTRITO/DEVOLUÇÃO",IF(OR(N2249="QUAR",N2249="QRES"),"QUARENTENA",IF(OR(B2249="DESCARTE",B2249="DEVOLUÇÃO"),"DESCARTE/DEVOLUÇÃO",IF(AND(D2249="",K2249&lt;&gt;""),"SEM LOTE",IF(AND(Q2249&lt;&gt;"",Q2249&gt;=Parametros!$B$11),"PARADO/SEM GIRO","OK"))))))))))</f>
        <v>OK</v>
      </c>
      <c r="T2249" s="29" t="str">
        <f aca="false">IF(AND($S2249="PARADO/SEM GIRO",$K2249="KG",OR(Painel!$B$5="(Todos)",A2249=Painel!$B$5)*OR(Painel!$E$5="(Todos)",P2249=Painel!$E$5)),$J2249+ROW()/10000000,"")</f>
        <v/>
      </c>
      <c r="U2249" s="29" t="str">
        <f aca="false">IF(AND($S2249="VENCIDO",$K2249="KG",OR(Painel!$B$5="(Todos)",A2249=Painel!$B$5)*OR(Painel!$E$5="(Todos)",P2249=Painel!$E$5)),$J2249+ROW()/10000000,"")</f>
        <v/>
      </c>
    </row>
    <row r="2250" customFormat="false" ht="15" hidden="false" customHeight="false" outlineLevel="0" collapsed="false">
      <c r="A2250" s="29" t="s">
        <v>53</v>
      </c>
      <c r="B2250" s="29" t="s">
        <v>4382</v>
      </c>
      <c r="C2250" s="29" t="s">
        <v>186</v>
      </c>
      <c r="D2250" s="29" t="s">
        <v>392</v>
      </c>
      <c r="E2250" s="29" t="n">
        <v>1</v>
      </c>
      <c r="F2250" s="29"/>
      <c r="G2250" s="29" t="s">
        <v>4383</v>
      </c>
      <c r="H2250" s="30" t="n">
        <v>545.4</v>
      </c>
      <c r="I2250" s="31" t="n">
        <v>46274</v>
      </c>
      <c r="J2250" s="30" t="n">
        <v>545.4</v>
      </c>
      <c r="K2250" s="29" t="s">
        <v>120</v>
      </c>
      <c r="L2250" s="29" t="s">
        <v>138</v>
      </c>
      <c r="M2250" s="29"/>
      <c r="N2250" s="29" t="s">
        <v>122</v>
      </c>
      <c r="O2250" s="31" t="n">
        <v>46812</v>
      </c>
      <c r="P2250" s="29" t="s">
        <v>123</v>
      </c>
      <c r="Q2250" s="29" t="n">
        <f aca="false">IFERROR(VALUE(L2250),"")</f>
        <v>11</v>
      </c>
      <c r="R2250" s="29" t="n">
        <f aca="true">IF(O2250="","",O2250-TODAY())</f>
        <v>527</v>
      </c>
      <c r="S2250" s="29" t="str">
        <f aca="false">IF(C2250="&lt;&lt; vazio &gt;&gt;","VAZIA",IF(AND(O2250&lt;&gt;"",R2250&lt;0),"VENCIDO",IF(AND(O2250&lt;&gt;"",R2250&lt;=Parametros!$B$10),"PRÓX. VENCIMENTO",IF(F2250="Q","QUALIDADE",IF(F2250="S","BLOQUEADO",IF(F2250="R","RESTRITO/DEVOLUÇÃO",IF(OR(N2250="QUAR",N2250="QRES"),"QUARENTENA",IF(OR(B2250="DESCARTE",B2250="DEVOLUÇÃO"),"DESCARTE/DEVOLUÇÃO",IF(AND(D2250="",K2250&lt;&gt;""),"SEM LOTE",IF(AND(Q2250&lt;&gt;"",Q2250&gt;=Parametros!$B$11),"PARADO/SEM GIRO","OK"))))))))))</f>
        <v>OK</v>
      </c>
      <c r="T2250" s="29" t="str">
        <f aca="false">IF(AND($S2250="PARADO/SEM GIRO",$K2250="KG",OR(Painel!$B$5="(Todos)",A2250=Painel!$B$5)*OR(Painel!$E$5="(Todos)",P2250=Painel!$E$5)),$J2250+ROW()/10000000,"")</f>
        <v/>
      </c>
      <c r="U2250" s="29" t="str">
        <f aca="false">IF(AND($S2250="VENCIDO",$K2250="KG",OR(Painel!$B$5="(Todos)",A2250=Painel!$B$5)*OR(Painel!$E$5="(Todos)",P2250=Painel!$E$5)),$J2250+ROW()/10000000,"")</f>
        <v/>
      </c>
    </row>
    <row r="2251" customFormat="false" ht="15" hidden="false" customHeight="false" outlineLevel="0" collapsed="false">
      <c r="A2251" s="29" t="s">
        <v>53</v>
      </c>
      <c r="B2251" s="29" t="s">
        <v>4384</v>
      </c>
      <c r="C2251" s="29" t="s">
        <v>785</v>
      </c>
      <c r="D2251" s="29" t="s">
        <v>4333</v>
      </c>
      <c r="E2251" s="29" t="n">
        <v>1</v>
      </c>
      <c r="F2251" s="29"/>
      <c r="G2251" s="29" t="s">
        <v>4385</v>
      </c>
      <c r="H2251" s="30" t="n">
        <v>1000</v>
      </c>
      <c r="I2251" s="31" t="n">
        <v>46273</v>
      </c>
      <c r="J2251" s="30" t="n">
        <v>1000</v>
      </c>
      <c r="K2251" s="29" t="s">
        <v>120</v>
      </c>
      <c r="L2251" s="29" t="s">
        <v>149</v>
      </c>
      <c r="M2251" s="29"/>
      <c r="N2251" s="29" t="s">
        <v>122</v>
      </c>
      <c r="O2251" s="31" t="n">
        <v>46811</v>
      </c>
      <c r="P2251" s="29" t="s">
        <v>123</v>
      </c>
      <c r="Q2251" s="29" t="n">
        <f aca="false">IFERROR(VALUE(L2251),"")</f>
        <v>12</v>
      </c>
      <c r="R2251" s="29" t="n">
        <f aca="true">IF(O2251="","",O2251-TODAY())</f>
        <v>526</v>
      </c>
      <c r="S2251" s="29" t="str">
        <f aca="false">IF(C2251="&lt;&lt; vazio &gt;&gt;","VAZIA",IF(AND(O2251&lt;&gt;"",R2251&lt;0),"VENCIDO",IF(AND(O2251&lt;&gt;"",R2251&lt;=Parametros!$B$10),"PRÓX. VENCIMENTO",IF(F2251="Q","QUALIDADE",IF(F2251="S","BLOQUEADO",IF(F2251="R","RESTRITO/DEVOLUÇÃO",IF(OR(N2251="QUAR",N2251="QRES"),"QUARENTENA",IF(OR(B2251="DESCARTE",B2251="DEVOLUÇÃO"),"DESCARTE/DEVOLUÇÃO",IF(AND(D2251="",K2251&lt;&gt;""),"SEM LOTE",IF(AND(Q2251&lt;&gt;"",Q2251&gt;=Parametros!$B$11),"PARADO/SEM GIRO","OK"))))))))))</f>
        <v>OK</v>
      </c>
      <c r="T2251" s="29" t="str">
        <f aca="false">IF(AND($S2251="PARADO/SEM GIRO",$K2251="KG",OR(Painel!$B$5="(Todos)",A2251=Painel!$B$5)*OR(Painel!$E$5="(Todos)",P2251=Painel!$E$5)),$J2251+ROW()/10000000,"")</f>
        <v/>
      </c>
      <c r="U2251" s="29" t="str">
        <f aca="false">IF(AND($S2251="VENCIDO",$K2251="KG",OR(Painel!$B$5="(Todos)",A2251=Painel!$B$5)*OR(Painel!$E$5="(Todos)",P2251=Painel!$E$5)),$J2251+ROW()/10000000,"")</f>
        <v/>
      </c>
    </row>
    <row r="2252" customFormat="false" ht="15" hidden="false" customHeight="false" outlineLevel="0" collapsed="false">
      <c r="A2252" s="29" t="s">
        <v>53</v>
      </c>
      <c r="B2252" s="29" t="s">
        <v>4386</v>
      </c>
      <c r="C2252" s="29" t="s">
        <v>186</v>
      </c>
      <c r="D2252" s="29" t="s">
        <v>3527</v>
      </c>
      <c r="E2252" s="29" t="n">
        <v>1</v>
      </c>
      <c r="F2252" s="29" t="s">
        <v>268</v>
      </c>
      <c r="G2252" s="29" t="s">
        <v>4387</v>
      </c>
      <c r="H2252" s="30" t="n">
        <v>545.4</v>
      </c>
      <c r="I2252" s="31" t="n">
        <v>46285</v>
      </c>
      <c r="J2252" s="30" t="n">
        <v>545.4</v>
      </c>
      <c r="K2252" s="29" t="s">
        <v>120</v>
      </c>
      <c r="L2252" s="29" t="s">
        <v>116</v>
      </c>
      <c r="M2252" s="29"/>
      <c r="N2252" s="29" t="s">
        <v>122</v>
      </c>
      <c r="O2252" s="31" t="n">
        <v>46832</v>
      </c>
      <c r="P2252" s="29" t="s">
        <v>123</v>
      </c>
      <c r="Q2252" s="29" t="n">
        <f aca="false">IFERROR(VALUE(L2252),"")</f>
        <v>0</v>
      </c>
      <c r="R2252" s="29" t="n">
        <f aca="true">IF(O2252="","",O2252-TODAY())</f>
        <v>547</v>
      </c>
      <c r="S2252" s="29" t="str">
        <f aca="false">IF(C2252="&lt;&lt; vazio &gt;&gt;","VAZIA",IF(AND(O2252&lt;&gt;"",R2252&lt;0),"VENCIDO",IF(AND(O2252&lt;&gt;"",R2252&lt;=Parametros!$B$10),"PRÓX. VENCIMENTO",IF(F2252="Q","QUALIDADE",IF(F2252="S","BLOQUEADO",IF(F2252="R","RESTRITO/DEVOLUÇÃO",IF(OR(N2252="QUAR",N2252="QRES"),"QUARENTENA",IF(OR(B2252="DESCARTE",B2252="DEVOLUÇÃO"),"DESCARTE/DEVOLUÇÃO",IF(AND(D2252="",K2252&lt;&gt;""),"SEM LOTE",IF(AND(Q2252&lt;&gt;"",Q2252&gt;=Parametros!$B$11),"PARADO/SEM GIRO","OK"))))))))))</f>
        <v>QUALIDADE</v>
      </c>
      <c r="T2252" s="29" t="str">
        <f aca="false">IF(AND($S2252="PARADO/SEM GIRO",$K2252="KG",OR(Painel!$B$5="(Todos)",A2252=Painel!$B$5)*OR(Painel!$E$5="(Todos)",P2252=Painel!$E$5)),$J2252+ROW()/10000000,"")</f>
        <v/>
      </c>
      <c r="U2252" s="29" t="str">
        <f aca="false">IF(AND($S2252="VENCIDO",$K2252="KG",OR(Painel!$B$5="(Todos)",A2252=Painel!$B$5)*OR(Painel!$E$5="(Todos)",P2252=Painel!$E$5)),$J2252+ROW()/10000000,"")</f>
        <v/>
      </c>
    </row>
    <row r="2253" customFormat="false" ht="15" hidden="false" customHeight="false" outlineLevel="0" collapsed="false">
      <c r="A2253" s="29" t="s">
        <v>53</v>
      </c>
      <c r="B2253" s="29" t="s">
        <v>4388</v>
      </c>
      <c r="C2253" s="29" t="s">
        <v>988</v>
      </c>
      <c r="D2253" s="29" t="s">
        <v>852</v>
      </c>
      <c r="E2253" s="29" t="n">
        <v>1</v>
      </c>
      <c r="F2253" s="29"/>
      <c r="G2253" s="29" t="s">
        <v>4389</v>
      </c>
      <c r="H2253" s="30" t="n">
        <v>800</v>
      </c>
      <c r="I2253" s="31" t="n">
        <v>46283</v>
      </c>
      <c r="J2253" s="30" t="n">
        <v>800</v>
      </c>
      <c r="K2253" s="29" t="s">
        <v>120</v>
      </c>
      <c r="L2253" s="29" t="s">
        <v>176</v>
      </c>
      <c r="M2253" s="29"/>
      <c r="N2253" s="29" t="s">
        <v>122</v>
      </c>
      <c r="O2253" s="31" t="n">
        <v>47009</v>
      </c>
      <c r="P2253" s="29" t="s">
        <v>123</v>
      </c>
      <c r="Q2253" s="29" t="n">
        <f aca="false">IFERROR(VALUE(L2253),"")</f>
        <v>2</v>
      </c>
      <c r="R2253" s="29" t="n">
        <f aca="true">IF(O2253="","",O2253-TODAY())</f>
        <v>724</v>
      </c>
      <c r="S2253" s="29" t="str">
        <f aca="false">IF(C2253="&lt;&lt; vazio &gt;&gt;","VAZIA",IF(AND(O2253&lt;&gt;"",R2253&lt;0),"VENCIDO",IF(AND(O2253&lt;&gt;"",R2253&lt;=Parametros!$B$10),"PRÓX. VENCIMENTO",IF(F2253="Q","QUALIDADE",IF(F2253="S","BLOQUEADO",IF(F2253="R","RESTRITO/DEVOLUÇÃO",IF(OR(N2253="QUAR",N2253="QRES"),"QUARENTENA",IF(OR(B2253="DESCARTE",B2253="DEVOLUÇÃO"),"DESCARTE/DEVOLUÇÃO",IF(AND(D2253="",K2253&lt;&gt;""),"SEM LOTE",IF(AND(Q2253&lt;&gt;"",Q2253&gt;=Parametros!$B$11),"PARADO/SEM GIRO","OK"))))))))))</f>
        <v>OK</v>
      </c>
      <c r="T2253" s="29" t="str">
        <f aca="false">IF(AND($S2253="PARADO/SEM GIRO",$K2253="KG",OR(Painel!$B$5="(Todos)",A2253=Painel!$B$5)*OR(Painel!$E$5="(Todos)",P2253=Painel!$E$5)),$J2253+ROW()/10000000,"")</f>
        <v/>
      </c>
      <c r="U2253" s="29" t="str">
        <f aca="false">IF(AND($S2253="VENCIDO",$K2253="KG",OR(Painel!$B$5="(Todos)",A2253=Painel!$B$5)*OR(Painel!$E$5="(Todos)",P2253=Painel!$E$5)),$J2253+ROW()/10000000,"")</f>
        <v/>
      </c>
    </row>
    <row r="2254" customFormat="false" ht="15" hidden="false" customHeight="false" outlineLevel="0" collapsed="false">
      <c r="A2254" s="29" t="s">
        <v>53</v>
      </c>
      <c r="B2254" s="29" t="s">
        <v>4390</v>
      </c>
      <c r="C2254" s="29" t="s">
        <v>135</v>
      </c>
      <c r="D2254" s="29" t="s">
        <v>2998</v>
      </c>
      <c r="E2254" s="29" t="n">
        <v>1</v>
      </c>
      <c r="F2254" s="29"/>
      <c r="G2254" s="29" t="s">
        <v>4391</v>
      </c>
      <c r="H2254" s="30" t="n">
        <v>999.9</v>
      </c>
      <c r="I2254" s="31" t="n">
        <v>46261</v>
      </c>
      <c r="J2254" s="30" t="n">
        <v>999.9</v>
      </c>
      <c r="K2254" s="29" t="s">
        <v>120</v>
      </c>
      <c r="L2254" s="29" t="s">
        <v>938</v>
      </c>
      <c r="M2254" s="29"/>
      <c r="N2254" s="29" t="s">
        <v>122</v>
      </c>
      <c r="O2254" s="31" t="n">
        <v>46608</v>
      </c>
      <c r="P2254" s="29" t="s">
        <v>123</v>
      </c>
      <c r="Q2254" s="29" t="n">
        <f aca="false">IFERROR(VALUE(L2254),"")</f>
        <v>24</v>
      </c>
      <c r="R2254" s="29" t="n">
        <f aca="true">IF(O2254="","",O2254-TODAY())</f>
        <v>323</v>
      </c>
      <c r="S2254" s="29" t="str">
        <f aca="false">IF(C2254="&lt;&lt; vazio &gt;&gt;","VAZIA",IF(AND(O2254&lt;&gt;"",R2254&lt;0),"VENCIDO",IF(AND(O2254&lt;&gt;"",R2254&lt;=Parametros!$B$10),"PRÓX. VENCIMENTO",IF(F2254="Q","QUALIDADE",IF(F2254="S","BLOQUEADO",IF(F2254="R","RESTRITO/DEVOLUÇÃO",IF(OR(N2254="QUAR",N2254="QRES"),"QUARENTENA",IF(OR(B2254="DESCARTE",B2254="DEVOLUÇÃO"),"DESCARTE/DEVOLUÇÃO",IF(AND(D2254="",K2254&lt;&gt;""),"SEM LOTE",IF(AND(Q2254&lt;&gt;"",Q2254&gt;=Parametros!$B$11),"PARADO/SEM GIRO","OK"))))))))))</f>
        <v>OK</v>
      </c>
      <c r="T2254" s="29" t="str">
        <f aca="false">IF(AND($S2254="PARADO/SEM GIRO",$K2254="KG",OR(Painel!$B$5="(Todos)",A2254=Painel!$B$5)*OR(Painel!$E$5="(Todos)",P2254=Painel!$E$5)),$J2254+ROW()/10000000,"")</f>
        <v/>
      </c>
      <c r="U2254" s="29" t="str">
        <f aca="false">IF(AND($S2254="VENCIDO",$K2254="KG",OR(Painel!$B$5="(Todos)",A2254=Painel!$B$5)*OR(Painel!$E$5="(Todos)",P2254=Painel!$E$5)),$J2254+ROW()/10000000,"")</f>
        <v/>
      </c>
    </row>
    <row r="2255" customFormat="false" ht="15" hidden="false" customHeight="false" outlineLevel="0" collapsed="false">
      <c r="A2255" s="29" t="s">
        <v>53</v>
      </c>
      <c r="B2255" s="29" t="s">
        <v>4392</v>
      </c>
      <c r="C2255" s="29" t="s">
        <v>785</v>
      </c>
      <c r="D2255" s="29" t="s">
        <v>4333</v>
      </c>
      <c r="E2255" s="29" t="n">
        <v>1</v>
      </c>
      <c r="F2255" s="29"/>
      <c r="G2255" s="29" t="s">
        <v>4393</v>
      </c>
      <c r="H2255" s="30" t="n">
        <v>1000</v>
      </c>
      <c r="I2255" s="31" t="n">
        <v>46273</v>
      </c>
      <c r="J2255" s="30" t="n">
        <v>1000</v>
      </c>
      <c r="K2255" s="29" t="s">
        <v>120</v>
      </c>
      <c r="L2255" s="29" t="s">
        <v>149</v>
      </c>
      <c r="M2255" s="29"/>
      <c r="N2255" s="29" t="s">
        <v>122</v>
      </c>
      <c r="O2255" s="31" t="n">
        <v>46811</v>
      </c>
      <c r="P2255" s="29" t="s">
        <v>123</v>
      </c>
      <c r="Q2255" s="29" t="n">
        <f aca="false">IFERROR(VALUE(L2255),"")</f>
        <v>12</v>
      </c>
      <c r="R2255" s="29" t="n">
        <f aca="true">IF(O2255="","",O2255-TODAY())</f>
        <v>526</v>
      </c>
      <c r="S2255" s="29" t="str">
        <f aca="false">IF(C2255="&lt;&lt; vazio &gt;&gt;","VAZIA",IF(AND(O2255&lt;&gt;"",R2255&lt;0),"VENCIDO",IF(AND(O2255&lt;&gt;"",R2255&lt;=Parametros!$B$10),"PRÓX. VENCIMENTO",IF(F2255="Q","QUALIDADE",IF(F2255="S","BLOQUEADO",IF(F2255="R","RESTRITO/DEVOLUÇÃO",IF(OR(N2255="QUAR",N2255="QRES"),"QUARENTENA",IF(OR(B2255="DESCARTE",B2255="DEVOLUÇÃO"),"DESCARTE/DEVOLUÇÃO",IF(AND(D2255="",K2255&lt;&gt;""),"SEM LOTE",IF(AND(Q2255&lt;&gt;"",Q2255&gt;=Parametros!$B$11),"PARADO/SEM GIRO","OK"))))))))))</f>
        <v>OK</v>
      </c>
      <c r="T2255" s="29" t="str">
        <f aca="false">IF(AND($S2255="PARADO/SEM GIRO",$K2255="KG",OR(Painel!$B$5="(Todos)",A2255=Painel!$B$5)*OR(Painel!$E$5="(Todos)",P2255=Painel!$E$5)),$J2255+ROW()/10000000,"")</f>
        <v/>
      </c>
      <c r="U2255" s="29" t="str">
        <f aca="false">IF(AND($S2255="VENCIDO",$K2255="KG",OR(Painel!$B$5="(Todos)",A2255=Painel!$B$5)*OR(Painel!$E$5="(Todos)",P2255=Painel!$E$5)),$J2255+ROW()/10000000,"")</f>
        <v/>
      </c>
    </row>
    <row r="2256" customFormat="false" ht="15" hidden="false" customHeight="false" outlineLevel="0" collapsed="false">
      <c r="A2256" s="29" t="s">
        <v>53</v>
      </c>
      <c r="B2256" s="29" t="s">
        <v>4394</v>
      </c>
      <c r="C2256" s="29" t="s">
        <v>369</v>
      </c>
      <c r="D2256" s="29" t="s">
        <v>4395</v>
      </c>
      <c r="E2256" s="29" t="n">
        <v>1</v>
      </c>
      <c r="F2256" s="29"/>
      <c r="G2256" s="29" t="s">
        <v>4396</v>
      </c>
      <c r="H2256" s="30" t="n">
        <v>999.9</v>
      </c>
      <c r="I2256" s="31" t="n">
        <v>46264</v>
      </c>
      <c r="J2256" s="30" t="n">
        <v>999.9</v>
      </c>
      <c r="K2256" s="29" t="s">
        <v>120</v>
      </c>
      <c r="L2256" s="29" t="s">
        <v>294</v>
      </c>
      <c r="M2256" s="29"/>
      <c r="N2256" s="29" t="s">
        <v>122</v>
      </c>
      <c r="O2256" s="31" t="n">
        <v>46802</v>
      </c>
      <c r="P2256" s="29" t="s">
        <v>123</v>
      </c>
      <c r="Q2256" s="29" t="n">
        <f aca="false">IFERROR(VALUE(L2256),"")</f>
        <v>27</v>
      </c>
      <c r="R2256" s="29" t="n">
        <f aca="true">IF(O2256="","",O2256-TODAY())</f>
        <v>517</v>
      </c>
      <c r="S2256" s="29" t="str">
        <f aca="false">IF(C2256="&lt;&lt; vazio &gt;&gt;","VAZIA",IF(AND(O2256&lt;&gt;"",R2256&lt;0),"VENCIDO",IF(AND(O2256&lt;&gt;"",R2256&lt;=Parametros!$B$10),"PRÓX. VENCIMENTO",IF(F2256="Q","QUALIDADE",IF(F2256="S","BLOQUEADO",IF(F2256="R","RESTRITO/DEVOLUÇÃO",IF(OR(N2256="QUAR",N2256="QRES"),"QUARENTENA",IF(OR(B2256="DESCARTE",B2256="DEVOLUÇÃO"),"DESCARTE/DEVOLUÇÃO",IF(AND(D2256="",K2256&lt;&gt;""),"SEM LOTE",IF(AND(Q2256&lt;&gt;"",Q2256&gt;=Parametros!$B$11),"PARADO/SEM GIRO","OK"))))))))))</f>
        <v>OK</v>
      </c>
      <c r="T2256" s="29" t="str">
        <f aca="false">IF(AND($S2256="PARADO/SEM GIRO",$K2256="KG",OR(Painel!$B$5="(Todos)",A2256=Painel!$B$5)*OR(Painel!$E$5="(Todos)",P2256=Painel!$E$5)),$J2256+ROW()/10000000,"")</f>
        <v/>
      </c>
      <c r="U2256" s="29" t="str">
        <f aca="false">IF(AND($S2256="VENCIDO",$K2256="KG",OR(Painel!$B$5="(Todos)",A2256=Painel!$B$5)*OR(Painel!$E$5="(Todos)",P2256=Painel!$E$5)),$J2256+ROW()/10000000,"")</f>
        <v/>
      </c>
    </row>
    <row r="2257" customFormat="false" ht="15" hidden="false" customHeight="false" outlineLevel="0" collapsed="false">
      <c r="A2257" s="29" t="s">
        <v>53</v>
      </c>
      <c r="B2257" s="29" t="s">
        <v>4397</v>
      </c>
      <c r="C2257" s="29" t="s">
        <v>247</v>
      </c>
      <c r="D2257" s="29" t="s">
        <v>747</v>
      </c>
      <c r="E2257" s="29" t="n">
        <v>1</v>
      </c>
      <c r="F2257" s="29"/>
      <c r="G2257" s="29" t="s">
        <v>4398</v>
      </c>
      <c r="H2257" s="30" t="n">
        <v>380</v>
      </c>
      <c r="I2257" s="31" t="n">
        <v>46194</v>
      </c>
      <c r="J2257" s="30" t="n">
        <v>380</v>
      </c>
      <c r="K2257" s="29" t="s">
        <v>120</v>
      </c>
      <c r="L2257" s="29" t="s">
        <v>1824</v>
      </c>
      <c r="M2257" s="29"/>
      <c r="N2257" s="29" t="s">
        <v>122</v>
      </c>
      <c r="O2257" s="31" t="n">
        <v>46723</v>
      </c>
      <c r="P2257" s="29" t="s">
        <v>123</v>
      </c>
      <c r="Q2257" s="29" t="n">
        <f aca="false">IFERROR(VALUE(L2257),"")</f>
        <v>91</v>
      </c>
      <c r="R2257" s="29" t="n">
        <f aca="true">IF(O2257="","",O2257-TODAY())</f>
        <v>438</v>
      </c>
      <c r="S2257" s="29" t="str">
        <f aca="false">IF(C2257="&lt;&lt; vazio &gt;&gt;","VAZIA",IF(AND(O2257&lt;&gt;"",R2257&lt;0),"VENCIDO",IF(AND(O2257&lt;&gt;"",R2257&lt;=Parametros!$B$10),"PRÓX. VENCIMENTO",IF(F2257="Q","QUALIDADE",IF(F2257="S","BLOQUEADO",IF(F2257="R","RESTRITO/DEVOLUÇÃO",IF(OR(N2257="QUAR",N2257="QRES"),"QUARENTENA",IF(OR(B2257="DESCARTE",B2257="DEVOLUÇÃO"),"DESCARTE/DEVOLUÇÃO",IF(AND(D2257="",K2257&lt;&gt;""),"SEM LOTE",IF(AND(Q2257&lt;&gt;"",Q2257&gt;=Parametros!$B$11),"PARADO/SEM GIRO","OK"))))))))))</f>
        <v>PARADO/SEM GIRO</v>
      </c>
      <c r="T2257" s="29" t="n">
        <f aca="false">IF(AND($S2257="PARADO/SEM GIRO",$K2257="KG",OR(Painel!$B$5="(Todos)",A2257=Painel!$B$5)*OR(Painel!$E$5="(Todos)",P2257=Painel!$E$5)),$J2257+ROW()/10000000,"")</f>
        <v>380.0002257</v>
      </c>
      <c r="U2257" s="29" t="str">
        <f aca="false">IF(AND($S2257="VENCIDO",$K2257="KG",OR(Painel!$B$5="(Todos)",A2257=Painel!$B$5)*OR(Painel!$E$5="(Todos)",P2257=Painel!$E$5)),$J2257+ROW()/10000000,"")</f>
        <v/>
      </c>
    </row>
    <row r="2258" customFormat="false" ht="15" hidden="false" customHeight="false" outlineLevel="0" collapsed="false">
      <c r="A2258" s="29" t="s">
        <v>53</v>
      </c>
      <c r="B2258" s="29" t="s">
        <v>4399</v>
      </c>
      <c r="C2258" s="29" t="s">
        <v>398</v>
      </c>
      <c r="D2258" s="29" t="s">
        <v>885</v>
      </c>
      <c r="E2258" s="29" t="n">
        <v>1</v>
      </c>
      <c r="F2258" s="29"/>
      <c r="G2258" s="29" t="s">
        <v>4400</v>
      </c>
      <c r="H2258" s="30" t="n">
        <v>115.5</v>
      </c>
      <c r="I2258" s="31" t="n">
        <v>46283</v>
      </c>
      <c r="J2258" s="30" t="n">
        <v>115.5</v>
      </c>
      <c r="K2258" s="29" t="s">
        <v>120</v>
      </c>
      <c r="L2258" s="29" t="s">
        <v>400</v>
      </c>
      <c r="M2258" s="29"/>
      <c r="N2258" s="29" t="s">
        <v>122</v>
      </c>
      <c r="O2258" s="31" t="n">
        <v>46642</v>
      </c>
      <c r="P2258" s="29" t="s">
        <v>123</v>
      </c>
      <c r="Q2258" s="29" t="n">
        <f aca="false">IFERROR(VALUE(L2258),"")</f>
        <v>3</v>
      </c>
      <c r="R2258" s="29" t="n">
        <f aca="true">IF(O2258="","",O2258-TODAY())</f>
        <v>357</v>
      </c>
      <c r="S2258" s="29" t="str">
        <f aca="false">IF(C2258="&lt;&lt; vazio &gt;&gt;","VAZIA",IF(AND(O2258&lt;&gt;"",R2258&lt;0),"VENCIDO",IF(AND(O2258&lt;&gt;"",R2258&lt;=Parametros!$B$10),"PRÓX. VENCIMENTO",IF(F2258="Q","QUALIDADE",IF(F2258="S","BLOQUEADO",IF(F2258="R","RESTRITO/DEVOLUÇÃO",IF(OR(N2258="QUAR",N2258="QRES"),"QUARENTENA",IF(OR(B2258="DESCARTE",B2258="DEVOLUÇÃO"),"DESCARTE/DEVOLUÇÃO",IF(AND(D2258="",K2258&lt;&gt;""),"SEM LOTE",IF(AND(Q2258&lt;&gt;"",Q2258&gt;=Parametros!$B$11),"PARADO/SEM GIRO","OK"))))))))))</f>
        <v>OK</v>
      </c>
      <c r="T2258" s="29" t="str">
        <f aca="false">IF(AND($S2258="PARADO/SEM GIRO",$K2258="KG",OR(Painel!$B$5="(Todos)",A2258=Painel!$B$5)*OR(Painel!$E$5="(Todos)",P2258=Painel!$E$5)),$J2258+ROW()/10000000,"")</f>
        <v/>
      </c>
      <c r="U2258" s="29" t="str">
        <f aca="false">IF(AND($S2258="VENCIDO",$K2258="KG",OR(Painel!$B$5="(Todos)",A2258=Painel!$B$5)*OR(Painel!$E$5="(Todos)",P2258=Painel!$E$5)),$J2258+ROW()/10000000,"")</f>
        <v/>
      </c>
    </row>
    <row r="2259" customFormat="false" ht="15" hidden="false" customHeight="false" outlineLevel="0" collapsed="false">
      <c r="A2259" s="29" t="s">
        <v>53</v>
      </c>
      <c r="B2259" s="29" t="s">
        <v>4401</v>
      </c>
      <c r="C2259" s="29" t="s">
        <v>4402</v>
      </c>
      <c r="D2259" s="29" t="s">
        <v>4403</v>
      </c>
      <c r="E2259" s="29" t="n">
        <v>1</v>
      </c>
      <c r="F2259" s="29"/>
      <c r="G2259" s="29" t="s">
        <v>4404</v>
      </c>
      <c r="H2259" s="30" t="n">
        <v>727.2</v>
      </c>
      <c r="I2259" s="31" t="n">
        <v>46217</v>
      </c>
      <c r="J2259" s="30" t="n">
        <v>727.2</v>
      </c>
      <c r="K2259" s="29" t="s">
        <v>120</v>
      </c>
      <c r="L2259" s="29" t="s">
        <v>2586</v>
      </c>
      <c r="M2259" s="29"/>
      <c r="N2259" s="29" t="s">
        <v>122</v>
      </c>
      <c r="O2259" s="31" t="n">
        <v>46756</v>
      </c>
      <c r="P2259" s="29" t="s">
        <v>123</v>
      </c>
      <c r="Q2259" s="29" t="n">
        <f aca="false">IFERROR(VALUE(L2259),"")</f>
        <v>68</v>
      </c>
      <c r="R2259" s="29" t="n">
        <f aca="true">IF(O2259="","",O2259-TODAY())</f>
        <v>471</v>
      </c>
      <c r="S2259" s="29" t="str">
        <f aca="false">IF(C2259="&lt;&lt; vazio &gt;&gt;","VAZIA",IF(AND(O2259&lt;&gt;"",R2259&lt;0),"VENCIDO",IF(AND(O2259&lt;&gt;"",R2259&lt;=Parametros!$B$10),"PRÓX. VENCIMENTO",IF(F2259="Q","QUALIDADE",IF(F2259="S","BLOQUEADO",IF(F2259="R","RESTRITO/DEVOLUÇÃO",IF(OR(N2259="QUAR",N2259="QRES"),"QUARENTENA",IF(OR(B2259="DESCARTE",B2259="DEVOLUÇÃO"),"DESCARTE/DEVOLUÇÃO",IF(AND(D2259="",K2259&lt;&gt;""),"SEM LOTE",IF(AND(Q2259&lt;&gt;"",Q2259&gt;=Parametros!$B$11),"PARADO/SEM GIRO","OK"))))))))))</f>
        <v>OK</v>
      </c>
      <c r="T2259" s="29" t="str">
        <f aca="false">IF(AND($S2259="PARADO/SEM GIRO",$K2259="KG",OR(Painel!$B$5="(Todos)",A2259=Painel!$B$5)*OR(Painel!$E$5="(Todos)",P2259=Painel!$E$5)),$J2259+ROW()/10000000,"")</f>
        <v/>
      </c>
      <c r="U2259" s="29" t="str">
        <f aca="false">IF(AND($S2259="VENCIDO",$K2259="KG",OR(Painel!$B$5="(Todos)",A2259=Painel!$B$5)*OR(Painel!$E$5="(Todos)",P2259=Painel!$E$5)),$J2259+ROW()/10000000,"")</f>
        <v/>
      </c>
    </row>
    <row r="2260" customFormat="false" ht="15" hidden="false" customHeight="false" outlineLevel="0" collapsed="false">
      <c r="A2260" s="29" t="s">
        <v>53</v>
      </c>
      <c r="B2260" s="29" t="s">
        <v>4405</v>
      </c>
      <c r="C2260" s="29" t="s">
        <v>247</v>
      </c>
      <c r="D2260" s="29" t="s">
        <v>1049</v>
      </c>
      <c r="E2260" s="29" t="n">
        <v>1</v>
      </c>
      <c r="F2260" s="29"/>
      <c r="G2260" s="29" t="s">
        <v>4406</v>
      </c>
      <c r="H2260" s="30" t="n">
        <v>800</v>
      </c>
      <c r="I2260" s="31" t="n">
        <v>46207</v>
      </c>
      <c r="J2260" s="30" t="n">
        <v>800</v>
      </c>
      <c r="K2260" s="29" t="s">
        <v>120</v>
      </c>
      <c r="L2260" s="29" t="s">
        <v>1931</v>
      </c>
      <c r="M2260" s="29"/>
      <c r="N2260" s="29" t="s">
        <v>122</v>
      </c>
      <c r="O2260" s="31" t="n">
        <v>46722</v>
      </c>
      <c r="P2260" s="29" t="s">
        <v>123</v>
      </c>
      <c r="Q2260" s="29" t="n">
        <f aca="false">IFERROR(VALUE(L2260),"")</f>
        <v>78</v>
      </c>
      <c r="R2260" s="29" t="n">
        <f aca="true">IF(O2260="","",O2260-TODAY())</f>
        <v>437</v>
      </c>
      <c r="S2260" s="29" t="str">
        <f aca="false">IF(C2260="&lt;&lt; vazio &gt;&gt;","VAZIA",IF(AND(O2260&lt;&gt;"",R2260&lt;0),"VENCIDO",IF(AND(O2260&lt;&gt;"",R2260&lt;=Parametros!$B$10),"PRÓX. VENCIMENTO",IF(F2260="Q","QUALIDADE",IF(F2260="S","BLOQUEADO",IF(F2260="R","RESTRITO/DEVOLUÇÃO",IF(OR(N2260="QUAR",N2260="QRES"),"QUARENTENA",IF(OR(B2260="DESCARTE",B2260="DEVOLUÇÃO"),"DESCARTE/DEVOLUÇÃO",IF(AND(D2260="",K2260&lt;&gt;""),"SEM LOTE",IF(AND(Q2260&lt;&gt;"",Q2260&gt;=Parametros!$B$11),"PARADO/SEM GIRO","OK"))))))))))</f>
        <v>OK</v>
      </c>
      <c r="T2260" s="29" t="str">
        <f aca="false">IF(AND($S2260="PARADO/SEM GIRO",$K2260="KG",OR(Painel!$B$5="(Todos)",A2260=Painel!$B$5)*OR(Painel!$E$5="(Todos)",P2260=Painel!$E$5)),$J2260+ROW()/10000000,"")</f>
        <v/>
      </c>
      <c r="U2260" s="29" t="str">
        <f aca="false">IF(AND($S2260="VENCIDO",$K2260="KG",OR(Painel!$B$5="(Todos)",A2260=Painel!$B$5)*OR(Painel!$E$5="(Todos)",P2260=Painel!$E$5)),$J2260+ROW()/10000000,"")</f>
        <v/>
      </c>
    </row>
    <row r="2261" customFormat="false" ht="15" hidden="false" customHeight="false" outlineLevel="0" collapsed="false">
      <c r="A2261" s="29" t="s">
        <v>53</v>
      </c>
      <c r="B2261" s="29" t="s">
        <v>4407</v>
      </c>
      <c r="C2261" s="29" t="s">
        <v>418</v>
      </c>
      <c r="D2261" s="29" t="s">
        <v>713</v>
      </c>
      <c r="E2261" s="29" t="n">
        <v>1</v>
      </c>
      <c r="F2261" s="29" t="s">
        <v>268</v>
      </c>
      <c r="G2261" s="29" t="s">
        <v>4408</v>
      </c>
      <c r="H2261" s="30" t="n">
        <v>590.4</v>
      </c>
      <c r="I2261" s="31" t="n">
        <v>46285</v>
      </c>
      <c r="J2261" s="30" t="n">
        <v>590.4</v>
      </c>
      <c r="K2261" s="29" t="s">
        <v>120</v>
      </c>
      <c r="L2261" s="29" t="s">
        <v>116</v>
      </c>
      <c r="M2261" s="29"/>
      <c r="N2261" s="29" t="s">
        <v>122</v>
      </c>
      <c r="O2261" s="31" t="n">
        <v>46832</v>
      </c>
      <c r="P2261" s="29" t="s">
        <v>123</v>
      </c>
      <c r="Q2261" s="29" t="n">
        <f aca="false">IFERROR(VALUE(L2261),"")</f>
        <v>0</v>
      </c>
      <c r="R2261" s="29" t="n">
        <f aca="true">IF(O2261="","",O2261-TODAY())</f>
        <v>547</v>
      </c>
      <c r="S2261" s="29" t="str">
        <f aca="false">IF(C2261="&lt;&lt; vazio &gt;&gt;","VAZIA",IF(AND(O2261&lt;&gt;"",R2261&lt;0),"VENCIDO",IF(AND(O2261&lt;&gt;"",R2261&lt;=Parametros!$B$10),"PRÓX. VENCIMENTO",IF(F2261="Q","QUALIDADE",IF(F2261="S","BLOQUEADO",IF(F2261="R","RESTRITO/DEVOLUÇÃO",IF(OR(N2261="QUAR",N2261="QRES"),"QUARENTENA",IF(OR(B2261="DESCARTE",B2261="DEVOLUÇÃO"),"DESCARTE/DEVOLUÇÃO",IF(AND(D2261="",K2261&lt;&gt;""),"SEM LOTE",IF(AND(Q2261&lt;&gt;"",Q2261&gt;=Parametros!$B$11),"PARADO/SEM GIRO","OK"))))))))))</f>
        <v>QUALIDADE</v>
      </c>
      <c r="T2261" s="29" t="str">
        <f aca="false">IF(AND($S2261="PARADO/SEM GIRO",$K2261="KG",OR(Painel!$B$5="(Todos)",A2261=Painel!$B$5)*OR(Painel!$E$5="(Todos)",P2261=Painel!$E$5)),$J2261+ROW()/10000000,"")</f>
        <v/>
      </c>
      <c r="U2261" s="29" t="str">
        <f aca="false">IF(AND($S2261="VENCIDO",$K2261="KG",OR(Painel!$B$5="(Todos)",A2261=Painel!$B$5)*OR(Painel!$E$5="(Todos)",P2261=Painel!$E$5)),$J2261+ROW()/10000000,"")</f>
        <v/>
      </c>
    </row>
    <row r="2262" customFormat="false" ht="15" hidden="false" customHeight="false" outlineLevel="0" collapsed="false">
      <c r="A2262" s="29" t="s">
        <v>53</v>
      </c>
      <c r="B2262" s="29" t="s">
        <v>4409</v>
      </c>
      <c r="C2262" s="29" t="s">
        <v>1274</v>
      </c>
      <c r="D2262" s="29" t="s">
        <v>1275</v>
      </c>
      <c r="E2262" s="29" t="n">
        <v>1</v>
      </c>
      <c r="F2262" s="29"/>
      <c r="G2262" s="29" t="s">
        <v>4410</v>
      </c>
      <c r="H2262" s="30" t="n">
        <v>1000</v>
      </c>
      <c r="I2262" s="31" t="n">
        <v>46230</v>
      </c>
      <c r="J2262" s="30" t="n">
        <v>1000</v>
      </c>
      <c r="K2262" s="29" t="s">
        <v>120</v>
      </c>
      <c r="L2262" s="29" t="s">
        <v>1277</v>
      </c>
      <c r="M2262" s="29"/>
      <c r="N2262" s="29" t="s">
        <v>122</v>
      </c>
      <c r="O2262" s="31" t="n">
        <v>46588</v>
      </c>
      <c r="P2262" s="29" t="s">
        <v>123</v>
      </c>
      <c r="Q2262" s="29" t="n">
        <f aca="false">IFERROR(VALUE(L2262),"")</f>
        <v>55</v>
      </c>
      <c r="R2262" s="29" t="n">
        <f aca="true">IF(O2262="","",O2262-TODAY())</f>
        <v>303</v>
      </c>
      <c r="S2262" s="29" t="str">
        <f aca="false">IF(C2262="&lt;&lt; vazio &gt;&gt;","VAZIA",IF(AND(O2262&lt;&gt;"",R2262&lt;0),"VENCIDO",IF(AND(O2262&lt;&gt;"",R2262&lt;=Parametros!$B$10),"PRÓX. VENCIMENTO",IF(F2262="Q","QUALIDADE",IF(F2262="S","BLOQUEADO",IF(F2262="R","RESTRITO/DEVOLUÇÃO",IF(OR(N2262="QUAR",N2262="QRES"),"QUARENTENA",IF(OR(B2262="DESCARTE",B2262="DEVOLUÇÃO"),"DESCARTE/DEVOLUÇÃO",IF(AND(D2262="",K2262&lt;&gt;""),"SEM LOTE",IF(AND(Q2262&lt;&gt;"",Q2262&gt;=Parametros!$B$11),"PARADO/SEM GIRO","OK"))))))))))</f>
        <v>OK</v>
      </c>
      <c r="T2262" s="29" t="str">
        <f aca="false">IF(AND($S2262="PARADO/SEM GIRO",$K2262="KG",OR(Painel!$B$5="(Todos)",A2262=Painel!$B$5)*OR(Painel!$E$5="(Todos)",P2262=Painel!$E$5)),$J2262+ROW()/10000000,"")</f>
        <v/>
      </c>
      <c r="U2262" s="29" t="str">
        <f aca="false">IF(AND($S2262="VENCIDO",$K2262="KG",OR(Painel!$B$5="(Todos)",A2262=Painel!$B$5)*OR(Painel!$E$5="(Todos)",P2262=Painel!$E$5)),$J2262+ROW()/10000000,"")</f>
        <v/>
      </c>
    </row>
    <row r="2263" customFormat="false" ht="15" hidden="false" customHeight="false" outlineLevel="0" collapsed="false">
      <c r="A2263" s="29" t="s">
        <v>53</v>
      </c>
      <c r="B2263" s="29" t="s">
        <v>4411</v>
      </c>
      <c r="C2263" s="29" t="s">
        <v>222</v>
      </c>
      <c r="D2263" s="29" t="s">
        <v>815</v>
      </c>
      <c r="E2263" s="29" t="n">
        <v>1</v>
      </c>
      <c r="F2263" s="29"/>
      <c r="G2263" s="29" t="s">
        <v>4412</v>
      </c>
      <c r="H2263" s="30" t="n">
        <v>1000</v>
      </c>
      <c r="I2263" s="31" t="n">
        <v>46283</v>
      </c>
      <c r="J2263" s="30" t="n">
        <v>1000</v>
      </c>
      <c r="K2263" s="29" t="s">
        <v>120</v>
      </c>
      <c r="L2263" s="29" t="s">
        <v>176</v>
      </c>
      <c r="M2263" s="29"/>
      <c r="N2263" s="29" t="s">
        <v>122</v>
      </c>
      <c r="O2263" s="31" t="n">
        <v>46825</v>
      </c>
      <c r="P2263" s="29" t="s">
        <v>123</v>
      </c>
      <c r="Q2263" s="29" t="n">
        <f aca="false">IFERROR(VALUE(L2263),"")</f>
        <v>2</v>
      </c>
      <c r="R2263" s="29" t="n">
        <f aca="true">IF(O2263="","",O2263-TODAY())</f>
        <v>540</v>
      </c>
      <c r="S2263" s="29" t="str">
        <f aca="false">IF(C2263="&lt;&lt; vazio &gt;&gt;","VAZIA",IF(AND(O2263&lt;&gt;"",R2263&lt;0),"VENCIDO",IF(AND(O2263&lt;&gt;"",R2263&lt;=Parametros!$B$10),"PRÓX. VENCIMENTO",IF(F2263="Q","QUALIDADE",IF(F2263="S","BLOQUEADO",IF(F2263="R","RESTRITO/DEVOLUÇÃO",IF(OR(N2263="QUAR",N2263="QRES"),"QUARENTENA",IF(OR(B2263="DESCARTE",B2263="DEVOLUÇÃO"),"DESCARTE/DEVOLUÇÃO",IF(AND(D2263="",K2263&lt;&gt;""),"SEM LOTE",IF(AND(Q2263&lt;&gt;"",Q2263&gt;=Parametros!$B$11),"PARADO/SEM GIRO","OK"))))))))))</f>
        <v>OK</v>
      </c>
      <c r="T2263" s="29" t="str">
        <f aca="false">IF(AND($S2263="PARADO/SEM GIRO",$K2263="KG",OR(Painel!$B$5="(Todos)",A2263=Painel!$B$5)*OR(Painel!$E$5="(Todos)",P2263=Painel!$E$5)),$J2263+ROW()/10000000,"")</f>
        <v/>
      </c>
      <c r="U2263" s="29" t="str">
        <f aca="false">IF(AND($S2263="VENCIDO",$K2263="KG",OR(Painel!$B$5="(Todos)",A2263=Painel!$B$5)*OR(Painel!$E$5="(Todos)",P2263=Painel!$E$5)),$J2263+ROW()/10000000,"")</f>
        <v/>
      </c>
    </row>
    <row r="2264" customFormat="false" ht="15" hidden="false" customHeight="false" outlineLevel="0" collapsed="false">
      <c r="A2264" s="29" t="s">
        <v>53</v>
      </c>
      <c r="B2264" s="29" t="s">
        <v>4413</v>
      </c>
      <c r="C2264" s="29" t="s">
        <v>1381</v>
      </c>
      <c r="D2264" s="29" t="s">
        <v>1382</v>
      </c>
      <c r="E2264" s="29" t="n">
        <v>1</v>
      </c>
      <c r="F2264" s="29"/>
      <c r="G2264" s="29" t="s">
        <v>4414</v>
      </c>
      <c r="H2264" s="30" t="n">
        <v>800</v>
      </c>
      <c r="I2264" s="31" t="n">
        <v>46231</v>
      </c>
      <c r="J2264" s="30" t="n">
        <v>800</v>
      </c>
      <c r="K2264" s="29" t="s">
        <v>120</v>
      </c>
      <c r="L2264" s="29" t="s">
        <v>2246</v>
      </c>
      <c r="M2264" s="29"/>
      <c r="N2264" s="29" t="s">
        <v>122</v>
      </c>
      <c r="O2264" s="31" t="n">
        <v>46590</v>
      </c>
      <c r="P2264" s="29" t="s">
        <v>123</v>
      </c>
      <c r="Q2264" s="29" t="n">
        <f aca="false">IFERROR(VALUE(L2264),"")</f>
        <v>54</v>
      </c>
      <c r="R2264" s="29" t="n">
        <f aca="true">IF(O2264="","",O2264-TODAY())</f>
        <v>305</v>
      </c>
      <c r="S2264" s="29" t="str">
        <f aca="false">IF(C2264="&lt;&lt; vazio &gt;&gt;","VAZIA",IF(AND(O2264&lt;&gt;"",R2264&lt;0),"VENCIDO",IF(AND(O2264&lt;&gt;"",R2264&lt;=Parametros!$B$10),"PRÓX. VENCIMENTO",IF(F2264="Q","QUALIDADE",IF(F2264="S","BLOQUEADO",IF(F2264="R","RESTRITO/DEVOLUÇÃO",IF(OR(N2264="QUAR",N2264="QRES"),"QUARENTENA",IF(OR(B2264="DESCARTE",B2264="DEVOLUÇÃO"),"DESCARTE/DEVOLUÇÃO",IF(AND(D2264="",K2264&lt;&gt;""),"SEM LOTE",IF(AND(Q2264&lt;&gt;"",Q2264&gt;=Parametros!$B$11),"PARADO/SEM GIRO","OK"))))))))))</f>
        <v>OK</v>
      </c>
      <c r="T2264" s="29" t="str">
        <f aca="false">IF(AND($S2264="PARADO/SEM GIRO",$K2264="KG",OR(Painel!$B$5="(Todos)",A2264=Painel!$B$5)*OR(Painel!$E$5="(Todos)",P2264=Painel!$E$5)),$J2264+ROW()/10000000,"")</f>
        <v/>
      </c>
      <c r="U2264" s="29" t="str">
        <f aca="false">IF(AND($S2264="VENCIDO",$K2264="KG",OR(Painel!$B$5="(Todos)",A2264=Painel!$B$5)*OR(Painel!$E$5="(Todos)",P2264=Painel!$E$5)),$J2264+ROW()/10000000,"")</f>
        <v/>
      </c>
    </row>
    <row r="2265" customFormat="false" ht="15" hidden="false" customHeight="false" outlineLevel="0" collapsed="false">
      <c r="A2265" s="29" t="s">
        <v>53</v>
      </c>
      <c r="B2265" s="29" t="s">
        <v>4415</v>
      </c>
      <c r="C2265" s="29" t="s">
        <v>437</v>
      </c>
      <c r="D2265" s="29" t="s">
        <v>4416</v>
      </c>
      <c r="E2265" s="29" t="n">
        <v>1</v>
      </c>
      <c r="F2265" s="29" t="s">
        <v>189</v>
      </c>
      <c r="G2265" s="29" t="s">
        <v>4417</v>
      </c>
      <c r="H2265" s="30" t="n">
        <v>303</v>
      </c>
      <c r="I2265" s="31" t="n">
        <v>46005</v>
      </c>
      <c r="J2265" s="30" t="n">
        <v>303</v>
      </c>
      <c r="K2265" s="29" t="s">
        <v>120</v>
      </c>
      <c r="L2265" s="29" t="s">
        <v>4418</v>
      </c>
      <c r="M2265" s="29"/>
      <c r="N2265" s="29" t="s">
        <v>122</v>
      </c>
      <c r="O2265" s="31" t="n">
        <v>46325</v>
      </c>
      <c r="P2265" s="29" t="s">
        <v>123</v>
      </c>
      <c r="Q2265" s="29" t="n">
        <f aca="false">IFERROR(VALUE(L2265),"")</f>
        <v>280</v>
      </c>
      <c r="R2265" s="29" t="n">
        <f aca="true">IF(O2265="","",O2265-TODAY())</f>
        <v>40</v>
      </c>
      <c r="S2265" s="29" t="str">
        <f aca="false">IF(C2265="&lt;&lt; vazio &gt;&gt;","VAZIA",IF(AND(O2265&lt;&gt;"",R2265&lt;0),"VENCIDO",IF(AND(O2265&lt;&gt;"",R2265&lt;=Parametros!$B$10),"PRÓX. VENCIMENTO",IF(F2265="Q","QUALIDADE",IF(F2265="S","BLOQUEADO",IF(F2265="R","RESTRITO/DEVOLUÇÃO",IF(OR(N2265="QUAR",N2265="QRES"),"QUARENTENA",IF(OR(B2265="DESCARTE",B2265="DEVOLUÇÃO"),"DESCARTE/DEVOLUÇÃO",IF(AND(D2265="",K2265&lt;&gt;""),"SEM LOTE",IF(AND(Q2265&lt;&gt;"",Q2265&gt;=Parametros!$B$11),"PARADO/SEM GIRO","OK"))))))))))</f>
        <v>PRÓX. VENCIMENTO</v>
      </c>
      <c r="T2265" s="29" t="str">
        <f aca="false">IF(AND($S2265="PARADO/SEM GIRO",$K2265="KG",OR(Painel!$B$5="(Todos)",A2265=Painel!$B$5)*OR(Painel!$E$5="(Todos)",P2265=Painel!$E$5)),$J2265+ROW()/10000000,"")</f>
        <v/>
      </c>
      <c r="U2265" s="29" t="str">
        <f aca="false">IF(AND($S2265="VENCIDO",$K2265="KG",OR(Painel!$B$5="(Todos)",A2265=Painel!$B$5)*OR(Painel!$E$5="(Todos)",P2265=Painel!$E$5)),$J2265+ROW()/10000000,"")</f>
        <v/>
      </c>
    </row>
    <row r="2266" customFormat="false" ht="15" hidden="false" customHeight="false" outlineLevel="0" collapsed="false">
      <c r="A2266" s="29" t="s">
        <v>53</v>
      </c>
      <c r="B2266" s="29" t="s">
        <v>4419</v>
      </c>
      <c r="C2266" s="29" t="s">
        <v>876</v>
      </c>
      <c r="D2266" s="29" t="s">
        <v>1238</v>
      </c>
      <c r="E2266" s="29" t="n">
        <v>1</v>
      </c>
      <c r="F2266" s="29" t="s">
        <v>268</v>
      </c>
      <c r="G2266" s="29" t="s">
        <v>4420</v>
      </c>
      <c r="H2266" s="30" t="n">
        <v>720</v>
      </c>
      <c r="I2266" s="31" t="n">
        <v>46281</v>
      </c>
      <c r="J2266" s="30" t="n">
        <v>720</v>
      </c>
      <c r="K2266" s="29" t="s">
        <v>120</v>
      </c>
      <c r="L2266" s="29" t="s">
        <v>284</v>
      </c>
      <c r="M2266" s="29"/>
      <c r="N2266" s="29" t="s">
        <v>122</v>
      </c>
      <c r="O2266" s="31" t="n">
        <v>46827</v>
      </c>
      <c r="P2266" s="29" t="s">
        <v>123</v>
      </c>
      <c r="Q2266" s="29" t="n">
        <f aca="false">IFERROR(VALUE(L2266),"")</f>
        <v>4</v>
      </c>
      <c r="R2266" s="29" t="n">
        <f aca="true">IF(O2266="","",O2266-TODAY())</f>
        <v>542</v>
      </c>
      <c r="S2266" s="29" t="str">
        <f aca="false">IF(C2266="&lt;&lt; vazio &gt;&gt;","VAZIA",IF(AND(O2266&lt;&gt;"",R2266&lt;0),"VENCIDO",IF(AND(O2266&lt;&gt;"",R2266&lt;=Parametros!$B$10),"PRÓX. VENCIMENTO",IF(F2266="Q","QUALIDADE",IF(F2266="S","BLOQUEADO",IF(F2266="R","RESTRITO/DEVOLUÇÃO",IF(OR(N2266="QUAR",N2266="QRES"),"QUARENTENA",IF(OR(B2266="DESCARTE",B2266="DEVOLUÇÃO"),"DESCARTE/DEVOLUÇÃO",IF(AND(D2266="",K2266&lt;&gt;""),"SEM LOTE",IF(AND(Q2266&lt;&gt;"",Q2266&gt;=Parametros!$B$11),"PARADO/SEM GIRO","OK"))))))))))</f>
        <v>QUALIDADE</v>
      </c>
      <c r="T2266" s="29" t="str">
        <f aca="false">IF(AND($S2266="PARADO/SEM GIRO",$K2266="KG",OR(Painel!$B$5="(Todos)",A2266=Painel!$B$5)*OR(Painel!$E$5="(Todos)",P2266=Painel!$E$5)),$J2266+ROW()/10000000,"")</f>
        <v/>
      </c>
      <c r="U2266" s="29" t="str">
        <f aca="false">IF(AND($S2266="VENCIDO",$K2266="KG",OR(Painel!$B$5="(Todos)",A2266=Painel!$B$5)*OR(Painel!$E$5="(Todos)",P2266=Painel!$E$5)),$J2266+ROW()/10000000,"")</f>
        <v/>
      </c>
    </row>
    <row r="2267" customFormat="false" ht="15" hidden="false" customHeight="false" outlineLevel="0" collapsed="false">
      <c r="A2267" s="29" t="s">
        <v>53</v>
      </c>
      <c r="B2267" s="29" t="s">
        <v>4421</v>
      </c>
      <c r="C2267" s="29" t="s">
        <v>917</v>
      </c>
      <c r="D2267" s="29" t="s">
        <v>392</v>
      </c>
      <c r="E2267" s="29" t="n">
        <v>1</v>
      </c>
      <c r="F2267" s="29"/>
      <c r="G2267" s="29" t="s">
        <v>4422</v>
      </c>
      <c r="H2267" s="30" t="n">
        <v>800</v>
      </c>
      <c r="I2267" s="31" t="n">
        <v>46273</v>
      </c>
      <c r="J2267" s="30" t="n">
        <v>800</v>
      </c>
      <c r="K2267" s="29" t="s">
        <v>120</v>
      </c>
      <c r="L2267" s="29" t="s">
        <v>149</v>
      </c>
      <c r="M2267" s="29"/>
      <c r="N2267" s="29" t="s">
        <v>122</v>
      </c>
      <c r="O2267" s="31" t="n">
        <v>46812</v>
      </c>
      <c r="P2267" s="29" t="s">
        <v>123</v>
      </c>
      <c r="Q2267" s="29" t="n">
        <f aca="false">IFERROR(VALUE(L2267),"")</f>
        <v>12</v>
      </c>
      <c r="R2267" s="29" t="n">
        <f aca="true">IF(O2267="","",O2267-TODAY())</f>
        <v>527</v>
      </c>
      <c r="S2267" s="29" t="str">
        <f aca="false">IF(C2267="&lt;&lt; vazio &gt;&gt;","VAZIA",IF(AND(O2267&lt;&gt;"",R2267&lt;0),"VENCIDO",IF(AND(O2267&lt;&gt;"",R2267&lt;=Parametros!$B$10),"PRÓX. VENCIMENTO",IF(F2267="Q","QUALIDADE",IF(F2267="S","BLOQUEADO",IF(F2267="R","RESTRITO/DEVOLUÇÃO",IF(OR(N2267="QUAR",N2267="QRES"),"QUARENTENA",IF(OR(B2267="DESCARTE",B2267="DEVOLUÇÃO"),"DESCARTE/DEVOLUÇÃO",IF(AND(D2267="",K2267&lt;&gt;""),"SEM LOTE",IF(AND(Q2267&lt;&gt;"",Q2267&gt;=Parametros!$B$11),"PARADO/SEM GIRO","OK"))))))))))</f>
        <v>OK</v>
      </c>
      <c r="T2267" s="29" t="str">
        <f aca="false">IF(AND($S2267="PARADO/SEM GIRO",$K2267="KG",OR(Painel!$B$5="(Todos)",A2267=Painel!$B$5)*OR(Painel!$E$5="(Todos)",P2267=Painel!$E$5)),$J2267+ROW()/10000000,"")</f>
        <v/>
      </c>
      <c r="U2267" s="29" t="str">
        <f aca="false">IF(AND($S2267="VENCIDO",$K2267="KG",OR(Painel!$B$5="(Todos)",A2267=Painel!$B$5)*OR(Painel!$E$5="(Todos)",P2267=Painel!$E$5)),$J2267+ROW()/10000000,"")</f>
        <v/>
      </c>
    </row>
    <row r="2268" customFormat="false" ht="15" hidden="false" customHeight="false" outlineLevel="0" collapsed="false">
      <c r="A2268" s="29" t="s">
        <v>53</v>
      </c>
      <c r="B2268" s="29" t="s">
        <v>4423</v>
      </c>
      <c r="C2268" s="29" t="s">
        <v>222</v>
      </c>
      <c r="D2268" s="29" t="s">
        <v>815</v>
      </c>
      <c r="E2268" s="29" t="n">
        <v>1</v>
      </c>
      <c r="F2268" s="29"/>
      <c r="G2268" s="29" t="s">
        <v>4424</v>
      </c>
      <c r="H2268" s="30" t="n">
        <v>1000</v>
      </c>
      <c r="I2268" s="31" t="n">
        <v>46283</v>
      </c>
      <c r="J2268" s="30" t="n">
        <v>1000</v>
      </c>
      <c r="K2268" s="29" t="s">
        <v>120</v>
      </c>
      <c r="L2268" s="29" t="s">
        <v>176</v>
      </c>
      <c r="M2268" s="29"/>
      <c r="N2268" s="29" t="s">
        <v>122</v>
      </c>
      <c r="O2268" s="31" t="n">
        <v>46825</v>
      </c>
      <c r="P2268" s="29" t="s">
        <v>123</v>
      </c>
      <c r="Q2268" s="29" t="n">
        <f aca="false">IFERROR(VALUE(L2268),"")</f>
        <v>2</v>
      </c>
      <c r="R2268" s="29" t="n">
        <f aca="true">IF(O2268="","",O2268-TODAY())</f>
        <v>540</v>
      </c>
      <c r="S2268" s="29" t="str">
        <f aca="false">IF(C2268="&lt;&lt; vazio &gt;&gt;","VAZIA",IF(AND(O2268&lt;&gt;"",R2268&lt;0),"VENCIDO",IF(AND(O2268&lt;&gt;"",R2268&lt;=Parametros!$B$10),"PRÓX. VENCIMENTO",IF(F2268="Q","QUALIDADE",IF(F2268="S","BLOQUEADO",IF(F2268="R","RESTRITO/DEVOLUÇÃO",IF(OR(N2268="QUAR",N2268="QRES"),"QUARENTENA",IF(OR(B2268="DESCARTE",B2268="DEVOLUÇÃO"),"DESCARTE/DEVOLUÇÃO",IF(AND(D2268="",K2268&lt;&gt;""),"SEM LOTE",IF(AND(Q2268&lt;&gt;"",Q2268&gt;=Parametros!$B$11),"PARADO/SEM GIRO","OK"))))))))))</f>
        <v>OK</v>
      </c>
      <c r="T2268" s="29" t="str">
        <f aca="false">IF(AND($S2268="PARADO/SEM GIRO",$K2268="KG",OR(Painel!$B$5="(Todos)",A2268=Painel!$B$5)*OR(Painel!$E$5="(Todos)",P2268=Painel!$E$5)),$J2268+ROW()/10000000,"")</f>
        <v/>
      </c>
      <c r="U2268" s="29" t="str">
        <f aca="false">IF(AND($S2268="VENCIDO",$K2268="KG",OR(Painel!$B$5="(Todos)",A2268=Painel!$B$5)*OR(Painel!$E$5="(Todos)",P2268=Painel!$E$5)),$J2268+ROW()/10000000,"")</f>
        <v/>
      </c>
    </row>
    <row r="2269" customFormat="false" ht="15" hidden="false" customHeight="false" outlineLevel="0" collapsed="false">
      <c r="A2269" s="29" t="s">
        <v>53</v>
      </c>
      <c r="B2269" s="29" t="s">
        <v>4425</v>
      </c>
      <c r="C2269" s="29" t="s">
        <v>315</v>
      </c>
      <c r="D2269" s="29" t="s">
        <v>4426</v>
      </c>
      <c r="E2269" s="29" t="n">
        <v>1</v>
      </c>
      <c r="F2269" s="29"/>
      <c r="G2269" s="29" t="s">
        <v>4427</v>
      </c>
      <c r="H2269" s="30" t="n">
        <v>36.36</v>
      </c>
      <c r="I2269" s="31" t="n">
        <v>46282</v>
      </c>
      <c r="J2269" s="30" t="n">
        <v>36.36</v>
      </c>
      <c r="K2269" s="29" t="s">
        <v>120</v>
      </c>
      <c r="L2269" s="29" t="s">
        <v>400</v>
      </c>
      <c r="M2269" s="29"/>
      <c r="N2269" s="29" t="s">
        <v>134</v>
      </c>
      <c r="O2269" s="31" t="n">
        <v>46310</v>
      </c>
      <c r="P2269" s="29" t="s">
        <v>123</v>
      </c>
      <c r="Q2269" s="29" t="n">
        <f aca="false">IFERROR(VALUE(L2269),"")</f>
        <v>3</v>
      </c>
      <c r="R2269" s="29" t="n">
        <f aca="true">IF(O2269="","",O2269-TODAY())</f>
        <v>25</v>
      </c>
      <c r="S2269" s="29" t="str">
        <f aca="false">IF(C2269="&lt;&lt; vazio &gt;&gt;","VAZIA",IF(AND(O2269&lt;&gt;"",R2269&lt;0),"VENCIDO",IF(AND(O2269&lt;&gt;"",R2269&lt;=Parametros!$B$10),"PRÓX. VENCIMENTO",IF(F2269="Q","QUALIDADE",IF(F2269="S","BLOQUEADO",IF(F2269="R","RESTRITO/DEVOLUÇÃO",IF(OR(N2269="QUAR",N2269="QRES"),"QUARENTENA",IF(OR(B2269="DESCARTE",B2269="DEVOLUÇÃO"),"DESCARTE/DEVOLUÇÃO",IF(AND(D2269="",K2269&lt;&gt;""),"SEM LOTE",IF(AND(Q2269&lt;&gt;"",Q2269&gt;=Parametros!$B$11),"PARADO/SEM GIRO","OK"))))))))))</f>
        <v>PRÓX. VENCIMENTO</v>
      </c>
      <c r="T2269" s="29" t="str">
        <f aca="false">IF(AND($S2269="PARADO/SEM GIRO",$K2269="KG",OR(Painel!$B$5="(Todos)",A2269=Painel!$B$5)*OR(Painel!$E$5="(Todos)",P2269=Painel!$E$5)),$J2269+ROW()/10000000,"")</f>
        <v/>
      </c>
      <c r="U2269" s="29" t="str">
        <f aca="false">IF(AND($S2269="VENCIDO",$K2269="KG",OR(Painel!$B$5="(Todos)",A2269=Painel!$B$5)*OR(Painel!$E$5="(Todos)",P2269=Painel!$E$5)),$J2269+ROW()/10000000,"")</f>
        <v/>
      </c>
    </row>
    <row r="2270" customFormat="false" ht="15" hidden="false" customHeight="false" outlineLevel="0" collapsed="false">
      <c r="A2270" s="29" t="s">
        <v>53</v>
      </c>
      <c r="B2270" s="29" t="s">
        <v>4428</v>
      </c>
      <c r="C2270" s="29" t="s">
        <v>1274</v>
      </c>
      <c r="D2270" s="29" t="s">
        <v>1275</v>
      </c>
      <c r="E2270" s="29" t="n">
        <v>1</v>
      </c>
      <c r="F2270" s="29"/>
      <c r="G2270" s="29" t="s">
        <v>4429</v>
      </c>
      <c r="H2270" s="30" t="n">
        <v>1000</v>
      </c>
      <c r="I2270" s="31" t="n">
        <v>46230</v>
      </c>
      <c r="J2270" s="30" t="n">
        <v>1000</v>
      </c>
      <c r="K2270" s="29" t="s">
        <v>120</v>
      </c>
      <c r="L2270" s="29" t="s">
        <v>1277</v>
      </c>
      <c r="M2270" s="29"/>
      <c r="N2270" s="29" t="s">
        <v>122</v>
      </c>
      <c r="O2270" s="31" t="n">
        <v>46588</v>
      </c>
      <c r="P2270" s="29" t="s">
        <v>123</v>
      </c>
      <c r="Q2270" s="29" t="n">
        <f aca="false">IFERROR(VALUE(L2270),"")</f>
        <v>55</v>
      </c>
      <c r="R2270" s="29" t="n">
        <f aca="true">IF(O2270="","",O2270-TODAY())</f>
        <v>303</v>
      </c>
      <c r="S2270" s="29" t="str">
        <f aca="false">IF(C2270="&lt;&lt; vazio &gt;&gt;","VAZIA",IF(AND(O2270&lt;&gt;"",R2270&lt;0),"VENCIDO",IF(AND(O2270&lt;&gt;"",R2270&lt;=Parametros!$B$10),"PRÓX. VENCIMENTO",IF(F2270="Q","QUALIDADE",IF(F2270="S","BLOQUEADO",IF(F2270="R","RESTRITO/DEVOLUÇÃO",IF(OR(N2270="QUAR",N2270="QRES"),"QUARENTENA",IF(OR(B2270="DESCARTE",B2270="DEVOLUÇÃO"),"DESCARTE/DEVOLUÇÃO",IF(AND(D2270="",K2270&lt;&gt;""),"SEM LOTE",IF(AND(Q2270&lt;&gt;"",Q2270&gt;=Parametros!$B$11),"PARADO/SEM GIRO","OK"))))))))))</f>
        <v>OK</v>
      </c>
      <c r="T2270" s="29" t="str">
        <f aca="false">IF(AND($S2270="PARADO/SEM GIRO",$K2270="KG",OR(Painel!$B$5="(Todos)",A2270=Painel!$B$5)*OR(Painel!$E$5="(Todos)",P2270=Painel!$E$5)),$J2270+ROW()/10000000,"")</f>
        <v/>
      </c>
      <c r="U2270" s="29" t="str">
        <f aca="false">IF(AND($S2270="VENCIDO",$K2270="KG",OR(Painel!$B$5="(Todos)",A2270=Painel!$B$5)*OR(Painel!$E$5="(Todos)",P2270=Painel!$E$5)),$J2270+ROW()/10000000,"")</f>
        <v/>
      </c>
    </row>
    <row r="2271" customFormat="false" ht="15" hidden="false" customHeight="false" outlineLevel="0" collapsed="false">
      <c r="A2271" s="29" t="s">
        <v>53</v>
      </c>
      <c r="B2271" s="29" t="s">
        <v>4430</v>
      </c>
      <c r="C2271" s="29" t="s">
        <v>801</v>
      </c>
      <c r="D2271" s="29" t="s">
        <v>4315</v>
      </c>
      <c r="E2271" s="29" t="n">
        <v>1</v>
      </c>
      <c r="F2271" s="29"/>
      <c r="G2271" s="29" t="s">
        <v>4431</v>
      </c>
      <c r="H2271" s="30" t="n">
        <v>1108.8</v>
      </c>
      <c r="I2271" s="31" t="n">
        <v>46275</v>
      </c>
      <c r="J2271" s="30" t="n">
        <v>1108.8</v>
      </c>
      <c r="K2271" s="29" t="s">
        <v>120</v>
      </c>
      <c r="L2271" s="29" t="s">
        <v>121</v>
      </c>
      <c r="M2271" s="29"/>
      <c r="N2271" s="29" t="s">
        <v>122</v>
      </c>
      <c r="O2271" s="31" t="n">
        <v>46812</v>
      </c>
      <c r="P2271" s="29" t="s">
        <v>123</v>
      </c>
      <c r="Q2271" s="29" t="n">
        <f aca="false">IFERROR(VALUE(L2271),"")</f>
        <v>10</v>
      </c>
      <c r="R2271" s="29" t="n">
        <f aca="true">IF(O2271="","",O2271-TODAY())</f>
        <v>527</v>
      </c>
      <c r="S2271" s="29" t="str">
        <f aca="false">IF(C2271="&lt;&lt; vazio &gt;&gt;","VAZIA",IF(AND(O2271&lt;&gt;"",R2271&lt;0),"VENCIDO",IF(AND(O2271&lt;&gt;"",R2271&lt;=Parametros!$B$10),"PRÓX. VENCIMENTO",IF(F2271="Q","QUALIDADE",IF(F2271="S","BLOQUEADO",IF(F2271="R","RESTRITO/DEVOLUÇÃO",IF(OR(N2271="QUAR",N2271="QRES"),"QUARENTENA",IF(OR(B2271="DESCARTE",B2271="DEVOLUÇÃO"),"DESCARTE/DEVOLUÇÃO",IF(AND(D2271="",K2271&lt;&gt;""),"SEM LOTE",IF(AND(Q2271&lt;&gt;"",Q2271&gt;=Parametros!$B$11),"PARADO/SEM GIRO","OK"))))))))))</f>
        <v>OK</v>
      </c>
      <c r="T2271" s="29" t="str">
        <f aca="false">IF(AND($S2271="PARADO/SEM GIRO",$K2271="KG",OR(Painel!$B$5="(Todos)",A2271=Painel!$B$5)*OR(Painel!$E$5="(Todos)",P2271=Painel!$E$5)),$J2271+ROW()/10000000,"")</f>
        <v/>
      </c>
      <c r="U2271" s="29" t="str">
        <f aca="false">IF(AND($S2271="VENCIDO",$K2271="KG",OR(Painel!$B$5="(Todos)",A2271=Painel!$B$5)*OR(Painel!$E$5="(Todos)",P2271=Painel!$E$5)),$J2271+ROW()/10000000,"")</f>
        <v/>
      </c>
    </row>
    <row r="2272" customFormat="false" ht="15" hidden="false" customHeight="false" outlineLevel="0" collapsed="false">
      <c r="A2272" s="29" t="s">
        <v>53</v>
      </c>
      <c r="B2272" s="29" t="s">
        <v>4432</v>
      </c>
      <c r="C2272" s="29" t="s">
        <v>691</v>
      </c>
      <c r="D2272" s="29" t="s">
        <v>4433</v>
      </c>
      <c r="E2272" s="29" t="n">
        <v>1</v>
      </c>
      <c r="F2272" s="29"/>
      <c r="G2272" s="29" t="s">
        <v>4434</v>
      </c>
      <c r="H2272" s="30" t="n">
        <v>350</v>
      </c>
      <c r="I2272" s="31" t="n">
        <v>46285</v>
      </c>
      <c r="J2272" s="30" t="n">
        <v>350</v>
      </c>
      <c r="K2272" s="29" t="s">
        <v>120</v>
      </c>
      <c r="L2272" s="29" t="s">
        <v>116</v>
      </c>
      <c r="M2272" s="29"/>
      <c r="N2272" s="29" t="s">
        <v>122</v>
      </c>
      <c r="O2272" s="31" t="n">
        <v>46832</v>
      </c>
      <c r="P2272" s="29" t="s">
        <v>123</v>
      </c>
      <c r="Q2272" s="29" t="n">
        <f aca="false">IFERROR(VALUE(L2272),"")</f>
        <v>0</v>
      </c>
      <c r="R2272" s="29" t="n">
        <f aca="true">IF(O2272="","",O2272-TODAY())</f>
        <v>547</v>
      </c>
      <c r="S2272" s="29" t="str">
        <f aca="false">IF(C2272="&lt;&lt; vazio &gt;&gt;","VAZIA",IF(AND(O2272&lt;&gt;"",R2272&lt;0),"VENCIDO",IF(AND(O2272&lt;&gt;"",R2272&lt;=Parametros!$B$10),"PRÓX. VENCIMENTO",IF(F2272="Q","QUALIDADE",IF(F2272="S","BLOQUEADO",IF(F2272="R","RESTRITO/DEVOLUÇÃO",IF(OR(N2272="QUAR",N2272="QRES"),"QUARENTENA",IF(OR(B2272="DESCARTE",B2272="DEVOLUÇÃO"),"DESCARTE/DEVOLUÇÃO",IF(AND(D2272="",K2272&lt;&gt;""),"SEM LOTE",IF(AND(Q2272&lt;&gt;"",Q2272&gt;=Parametros!$B$11),"PARADO/SEM GIRO","OK"))))))))))</f>
        <v>OK</v>
      </c>
      <c r="T2272" s="29" t="str">
        <f aca="false">IF(AND($S2272="PARADO/SEM GIRO",$K2272="KG",OR(Painel!$B$5="(Todos)",A2272=Painel!$B$5)*OR(Painel!$E$5="(Todos)",P2272=Painel!$E$5)),$J2272+ROW()/10000000,"")</f>
        <v/>
      </c>
      <c r="U2272" s="29" t="str">
        <f aca="false">IF(AND($S2272="VENCIDO",$K2272="KG",OR(Painel!$B$5="(Todos)",A2272=Painel!$B$5)*OR(Painel!$E$5="(Todos)",P2272=Painel!$E$5)),$J2272+ROW()/10000000,"")</f>
        <v/>
      </c>
    </row>
    <row r="2273" customFormat="false" ht="15" hidden="false" customHeight="false" outlineLevel="0" collapsed="false">
      <c r="A2273" s="29" t="s">
        <v>53</v>
      </c>
      <c r="B2273" s="29" t="s">
        <v>4435</v>
      </c>
      <c r="C2273" s="29" t="s">
        <v>157</v>
      </c>
      <c r="D2273" s="29" t="s">
        <v>2607</v>
      </c>
      <c r="E2273" s="29" t="n">
        <v>1</v>
      </c>
      <c r="F2273" s="29"/>
      <c r="G2273" s="29" t="s">
        <v>4436</v>
      </c>
      <c r="H2273" s="30" t="n">
        <v>1102.5</v>
      </c>
      <c r="I2273" s="31" t="n">
        <v>46197</v>
      </c>
      <c r="J2273" s="30" t="n">
        <v>1102.5</v>
      </c>
      <c r="K2273" s="29" t="s">
        <v>120</v>
      </c>
      <c r="L2273" s="29" t="s">
        <v>2609</v>
      </c>
      <c r="M2273" s="29"/>
      <c r="N2273" s="29" t="s">
        <v>122</v>
      </c>
      <c r="O2273" s="31" t="n">
        <v>46741</v>
      </c>
      <c r="P2273" s="29" t="s">
        <v>123</v>
      </c>
      <c r="Q2273" s="29" t="n">
        <f aca="false">IFERROR(VALUE(L2273),"")</f>
        <v>88</v>
      </c>
      <c r="R2273" s="29" t="n">
        <f aca="true">IF(O2273="","",O2273-TODAY())</f>
        <v>456</v>
      </c>
      <c r="S2273" s="29" t="str">
        <f aca="false">IF(C2273="&lt;&lt; vazio &gt;&gt;","VAZIA",IF(AND(O2273&lt;&gt;"",R2273&lt;0),"VENCIDO",IF(AND(O2273&lt;&gt;"",R2273&lt;=Parametros!$B$10),"PRÓX. VENCIMENTO",IF(F2273="Q","QUALIDADE",IF(F2273="S","BLOQUEADO",IF(F2273="R","RESTRITO/DEVOLUÇÃO",IF(OR(N2273="QUAR",N2273="QRES"),"QUARENTENA",IF(OR(B2273="DESCARTE",B2273="DEVOLUÇÃO"),"DESCARTE/DEVOLUÇÃO",IF(AND(D2273="",K2273&lt;&gt;""),"SEM LOTE",IF(AND(Q2273&lt;&gt;"",Q2273&gt;=Parametros!$B$11),"PARADO/SEM GIRO","OK"))))))))))</f>
        <v>OK</v>
      </c>
      <c r="T2273" s="29" t="str">
        <f aca="false">IF(AND($S2273="PARADO/SEM GIRO",$K2273="KG",OR(Painel!$B$5="(Todos)",A2273=Painel!$B$5)*OR(Painel!$E$5="(Todos)",P2273=Painel!$E$5)),$J2273+ROW()/10000000,"")</f>
        <v/>
      </c>
      <c r="U2273" s="29" t="str">
        <f aca="false">IF(AND($S2273="VENCIDO",$K2273="KG",OR(Painel!$B$5="(Todos)",A2273=Painel!$B$5)*OR(Painel!$E$5="(Todos)",P2273=Painel!$E$5)),$J2273+ROW()/10000000,"")</f>
        <v/>
      </c>
    </row>
    <row r="2274" customFormat="false" ht="15" hidden="false" customHeight="false" outlineLevel="0" collapsed="false">
      <c r="A2274" s="29" t="s">
        <v>53</v>
      </c>
      <c r="B2274" s="29" t="s">
        <v>4437</v>
      </c>
      <c r="C2274" s="29" t="s">
        <v>369</v>
      </c>
      <c r="D2274" s="29" t="s">
        <v>4438</v>
      </c>
      <c r="E2274" s="29" t="n">
        <v>1</v>
      </c>
      <c r="F2274" s="29"/>
      <c r="G2274" s="29" t="s">
        <v>4439</v>
      </c>
      <c r="H2274" s="30" t="n">
        <v>950</v>
      </c>
      <c r="I2274" s="31" t="n">
        <v>46258</v>
      </c>
      <c r="J2274" s="30" t="n">
        <v>950</v>
      </c>
      <c r="K2274" s="29" t="s">
        <v>120</v>
      </c>
      <c r="L2274" s="29" t="s">
        <v>294</v>
      </c>
      <c r="M2274" s="29"/>
      <c r="N2274" s="29" t="s">
        <v>122</v>
      </c>
      <c r="O2274" s="31" t="n">
        <v>46798</v>
      </c>
      <c r="P2274" s="29" t="s">
        <v>123</v>
      </c>
      <c r="Q2274" s="29" t="n">
        <f aca="false">IFERROR(VALUE(L2274),"")</f>
        <v>27</v>
      </c>
      <c r="R2274" s="29" t="n">
        <f aca="true">IF(O2274="","",O2274-TODAY())</f>
        <v>513</v>
      </c>
      <c r="S2274" s="29" t="str">
        <f aca="false">IF(C2274="&lt;&lt; vazio &gt;&gt;","VAZIA",IF(AND(O2274&lt;&gt;"",R2274&lt;0),"VENCIDO",IF(AND(O2274&lt;&gt;"",R2274&lt;=Parametros!$B$10),"PRÓX. VENCIMENTO",IF(F2274="Q","QUALIDADE",IF(F2274="S","BLOQUEADO",IF(F2274="R","RESTRITO/DEVOLUÇÃO",IF(OR(N2274="QUAR",N2274="QRES"),"QUARENTENA",IF(OR(B2274="DESCARTE",B2274="DEVOLUÇÃO"),"DESCARTE/DEVOLUÇÃO",IF(AND(D2274="",K2274&lt;&gt;""),"SEM LOTE",IF(AND(Q2274&lt;&gt;"",Q2274&gt;=Parametros!$B$11),"PARADO/SEM GIRO","OK"))))))))))</f>
        <v>OK</v>
      </c>
      <c r="T2274" s="29" t="str">
        <f aca="false">IF(AND($S2274="PARADO/SEM GIRO",$K2274="KG",OR(Painel!$B$5="(Todos)",A2274=Painel!$B$5)*OR(Painel!$E$5="(Todos)",P2274=Painel!$E$5)),$J2274+ROW()/10000000,"")</f>
        <v/>
      </c>
      <c r="U2274" s="29" t="str">
        <f aca="false">IF(AND($S2274="VENCIDO",$K2274="KG",OR(Painel!$B$5="(Todos)",A2274=Painel!$B$5)*OR(Painel!$E$5="(Todos)",P2274=Painel!$E$5)),$J2274+ROW()/10000000,"")</f>
        <v/>
      </c>
    </row>
    <row r="2275" customFormat="false" ht="15" hidden="false" customHeight="false" outlineLevel="0" collapsed="false">
      <c r="A2275" s="29" t="s">
        <v>53</v>
      </c>
      <c r="B2275" s="29" t="s">
        <v>4440</v>
      </c>
      <c r="C2275" s="29" t="s">
        <v>320</v>
      </c>
      <c r="D2275" s="29" t="s">
        <v>582</v>
      </c>
      <c r="E2275" s="29" t="n">
        <v>1</v>
      </c>
      <c r="F2275" s="29" t="s">
        <v>268</v>
      </c>
      <c r="G2275" s="29" t="s">
        <v>4441</v>
      </c>
      <c r="H2275" s="30" t="n">
        <v>700</v>
      </c>
      <c r="I2275" s="31" t="n">
        <v>46275</v>
      </c>
      <c r="J2275" s="30" t="n">
        <v>700</v>
      </c>
      <c r="K2275" s="29" t="s">
        <v>120</v>
      </c>
      <c r="L2275" s="29" t="s">
        <v>121</v>
      </c>
      <c r="M2275" s="29"/>
      <c r="N2275" s="29" t="s">
        <v>122</v>
      </c>
      <c r="O2275" s="31" t="n">
        <v>46821</v>
      </c>
      <c r="P2275" s="29" t="s">
        <v>123</v>
      </c>
      <c r="Q2275" s="29" t="n">
        <f aca="false">IFERROR(VALUE(L2275),"")</f>
        <v>10</v>
      </c>
      <c r="R2275" s="29" t="n">
        <f aca="true">IF(O2275="","",O2275-TODAY())</f>
        <v>536</v>
      </c>
      <c r="S2275" s="29" t="str">
        <f aca="false">IF(C2275="&lt;&lt; vazio &gt;&gt;","VAZIA",IF(AND(O2275&lt;&gt;"",R2275&lt;0),"VENCIDO",IF(AND(O2275&lt;&gt;"",R2275&lt;=Parametros!$B$10),"PRÓX. VENCIMENTO",IF(F2275="Q","QUALIDADE",IF(F2275="S","BLOQUEADO",IF(F2275="R","RESTRITO/DEVOLUÇÃO",IF(OR(N2275="QUAR",N2275="QRES"),"QUARENTENA",IF(OR(B2275="DESCARTE",B2275="DEVOLUÇÃO"),"DESCARTE/DEVOLUÇÃO",IF(AND(D2275="",K2275&lt;&gt;""),"SEM LOTE",IF(AND(Q2275&lt;&gt;"",Q2275&gt;=Parametros!$B$11),"PARADO/SEM GIRO","OK"))))))))))</f>
        <v>QUALIDADE</v>
      </c>
      <c r="T2275" s="29" t="str">
        <f aca="false">IF(AND($S2275="PARADO/SEM GIRO",$K2275="KG",OR(Painel!$B$5="(Todos)",A2275=Painel!$B$5)*OR(Painel!$E$5="(Todos)",P2275=Painel!$E$5)),$J2275+ROW()/10000000,"")</f>
        <v/>
      </c>
      <c r="U2275" s="29" t="str">
        <f aca="false">IF(AND($S2275="VENCIDO",$K2275="KG",OR(Painel!$B$5="(Todos)",A2275=Painel!$B$5)*OR(Painel!$E$5="(Todos)",P2275=Painel!$E$5)),$J2275+ROW()/10000000,"")</f>
        <v/>
      </c>
    </row>
    <row r="2276" customFormat="false" ht="15" hidden="false" customHeight="false" outlineLevel="0" collapsed="false">
      <c r="A2276" s="29" t="s">
        <v>53</v>
      </c>
      <c r="B2276" s="29" t="s">
        <v>4442</v>
      </c>
      <c r="C2276" s="29" t="s">
        <v>1381</v>
      </c>
      <c r="D2276" s="29" t="s">
        <v>2544</v>
      </c>
      <c r="E2276" s="29" t="n">
        <v>1</v>
      </c>
      <c r="F2276" s="29"/>
      <c r="G2276" s="29" t="s">
        <v>4443</v>
      </c>
      <c r="H2276" s="30" t="n">
        <v>800</v>
      </c>
      <c r="I2276" s="31" t="n">
        <v>46231</v>
      </c>
      <c r="J2276" s="30" t="n">
        <v>800</v>
      </c>
      <c r="K2276" s="29" t="s">
        <v>120</v>
      </c>
      <c r="L2276" s="29" t="s">
        <v>2246</v>
      </c>
      <c r="M2276" s="29"/>
      <c r="N2276" s="29" t="s">
        <v>122</v>
      </c>
      <c r="O2276" s="31" t="n">
        <v>46591</v>
      </c>
      <c r="P2276" s="29" t="s">
        <v>123</v>
      </c>
      <c r="Q2276" s="29" t="n">
        <f aca="false">IFERROR(VALUE(L2276),"")</f>
        <v>54</v>
      </c>
      <c r="R2276" s="29" t="n">
        <f aca="true">IF(O2276="","",O2276-TODAY())</f>
        <v>306</v>
      </c>
      <c r="S2276" s="29" t="str">
        <f aca="false">IF(C2276="&lt;&lt; vazio &gt;&gt;","VAZIA",IF(AND(O2276&lt;&gt;"",R2276&lt;0),"VENCIDO",IF(AND(O2276&lt;&gt;"",R2276&lt;=Parametros!$B$10),"PRÓX. VENCIMENTO",IF(F2276="Q","QUALIDADE",IF(F2276="S","BLOQUEADO",IF(F2276="R","RESTRITO/DEVOLUÇÃO",IF(OR(N2276="QUAR",N2276="QRES"),"QUARENTENA",IF(OR(B2276="DESCARTE",B2276="DEVOLUÇÃO"),"DESCARTE/DEVOLUÇÃO",IF(AND(D2276="",K2276&lt;&gt;""),"SEM LOTE",IF(AND(Q2276&lt;&gt;"",Q2276&gt;=Parametros!$B$11),"PARADO/SEM GIRO","OK"))))))))))</f>
        <v>OK</v>
      </c>
      <c r="T2276" s="29" t="str">
        <f aca="false">IF(AND($S2276="PARADO/SEM GIRO",$K2276="KG",OR(Painel!$B$5="(Todos)",A2276=Painel!$B$5)*OR(Painel!$E$5="(Todos)",P2276=Painel!$E$5)),$J2276+ROW()/10000000,"")</f>
        <v/>
      </c>
      <c r="U2276" s="29" t="str">
        <f aca="false">IF(AND($S2276="VENCIDO",$K2276="KG",OR(Painel!$B$5="(Todos)",A2276=Painel!$B$5)*OR(Painel!$E$5="(Todos)",P2276=Painel!$E$5)),$J2276+ROW()/10000000,"")</f>
        <v/>
      </c>
    </row>
    <row r="2277" customFormat="false" ht="15" hidden="false" customHeight="false" outlineLevel="0" collapsed="false">
      <c r="A2277" s="29" t="s">
        <v>53</v>
      </c>
      <c r="B2277" s="29" t="s">
        <v>4444</v>
      </c>
      <c r="C2277" s="29" t="s">
        <v>679</v>
      </c>
      <c r="D2277" s="29" t="s">
        <v>685</v>
      </c>
      <c r="E2277" s="29" t="n">
        <v>1</v>
      </c>
      <c r="F2277" s="29" t="s">
        <v>268</v>
      </c>
      <c r="G2277" s="29" t="s">
        <v>4445</v>
      </c>
      <c r="H2277" s="30" t="n">
        <v>1080</v>
      </c>
      <c r="I2277" s="31" t="n">
        <v>46282</v>
      </c>
      <c r="J2277" s="30" t="n">
        <v>1080</v>
      </c>
      <c r="K2277" s="29" t="s">
        <v>120</v>
      </c>
      <c r="L2277" s="29" t="s">
        <v>400</v>
      </c>
      <c r="M2277" s="29"/>
      <c r="N2277" s="29" t="s">
        <v>122</v>
      </c>
      <c r="O2277" s="31" t="n">
        <v>46647</v>
      </c>
      <c r="P2277" s="29" t="s">
        <v>123</v>
      </c>
      <c r="Q2277" s="29" t="n">
        <f aca="false">IFERROR(VALUE(L2277),"")</f>
        <v>3</v>
      </c>
      <c r="R2277" s="29" t="n">
        <f aca="true">IF(O2277="","",O2277-TODAY())</f>
        <v>362</v>
      </c>
      <c r="S2277" s="29" t="str">
        <f aca="false">IF(C2277="&lt;&lt; vazio &gt;&gt;","VAZIA",IF(AND(O2277&lt;&gt;"",R2277&lt;0),"VENCIDO",IF(AND(O2277&lt;&gt;"",R2277&lt;=Parametros!$B$10),"PRÓX. VENCIMENTO",IF(F2277="Q","QUALIDADE",IF(F2277="S","BLOQUEADO",IF(F2277="R","RESTRITO/DEVOLUÇÃO",IF(OR(N2277="QUAR",N2277="QRES"),"QUARENTENA",IF(OR(B2277="DESCARTE",B2277="DEVOLUÇÃO"),"DESCARTE/DEVOLUÇÃO",IF(AND(D2277="",K2277&lt;&gt;""),"SEM LOTE",IF(AND(Q2277&lt;&gt;"",Q2277&gt;=Parametros!$B$11),"PARADO/SEM GIRO","OK"))))))))))</f>
        <v>QUALIDADE</v>
      </c>
      <c r="T2277" s="29" t="str">
        <f aca="false">IF(AND($S2277="PARADO/SEM GIRO",$K2277="KG",OR(Painel!$B$5="(Todos)",A2277=Painel!$B$5)*OR(Painel!$E$5="(Todos)",P2277=Painel!$E$5)),$J2277+ROW()/10000000,"")</f>
        <v/>
      </c>
      <c r="U2277" s="29" t="str">
        <f aca="false">IF(AND($S2277="VENCIDO",$K2277="KG",OR(Painel!$B$5="(Todos)",A2277=Painel!$B$5)*OR(Painel!$E$5="(Todos)",P2277=Painel!$E$5)),$J2277+ROW()/10000000,"")</f>
        <v/>
      </c>
    </row>
    <row r="2278" customFormat="false" ht="15" hidden="false" customHeight="false" outlineLevel="0" collapsed="false">
      <c r="A2278" s="29" t="s">
        <v>55</v>
      </c>
      <c r="B2278" s="29" t="s">
        <v>4446</v>
      </c>
      <c r="C2278" s="29" t="s">
        <v>4447</v>
      </c>
      <c r="D2278" s="29" t="s">
        <v>4448</v>
      </c>
      <c r="E2278" s="29" t="n">
        <v>1</v>
      </c>
      <c r="F2278" s="29"/>
      <c r="G2278" s="29" t="s">
        <v>4449</v>
      </c>
      <c r="H2278" s="30" t="n">
        <v>20</v>
      </c>
      <c r="I2278" s="31" t="n">
        <v>46244</v>
      </c>
      <c r="J2278" s="30" t="n">
        <v>20</v>
      </c>
      <c r="K2278" s="29" t="s">
        <v>120</v>
      </c>
      <c r="L2278" s="29" t="s">
        <v>4450</v>
      </c>
      <c r="M2278" s="29"/>
      <c r="N2278" s="29" t="s">
        <v>179</v>
      </c>
      <c r="O2278" s="31" t="n">
        <v>46505</v>
      </c>
      <c r="P2278" s="29" t="s">
        <v>123</v>
      </c>
      <c r="Q2278" s="29" t="n">
        <f aca="false">IFERROR(VALUE(L2278),"")</f>
        <v>44</v>
      </c>
      <c r="R2278" s="29" t="n">
        <f aca="true">IF(O2278="","",O2278-TODAY())</f>
        <v>220</v>
      </c>
      <c r="S2278" s="29" t="str">
        <f aca="false">IF(C2278="&lt;&lt; vazio &gt;&gt;","VAZIA",IF(AND(O2278&lt;&gt;"",R2278&lt;0),"VENCIDO",IF(AND(O2278&lt;&gt;"",R2278&lt;=Parametros!$B$10),"PRÓX. VENCIMENTO",IF(F2278="Q","QUALIDADE",IF(F2278="S","BLOQUEADO",IF(F2278="R","RESTRITO/DEVOLUÇÃO",IF(OR(N2278="QUAR",N2278="QRES"),"QUARENTENA",IF(OR(B2278="DESCARTE",B2278="DEVOLUÇÃO"),"DESCARTE/DEVOLUÇÃO",IF(AND(D2278="",K2278&lt;&gt;""),"SEM LOTE",IF(AND(Q2278&lt;&gt;"",Q2278&gt;=Parametros!$B$11),"PARADO/SEM GIRO","OK"))))))))))</f>
        <v>OK</v>
      </c>
      <c r="T2278" s="29" t="str">
        <f aca="false">IF(AND($S2278="PARADO/SEM GIRO",$K2278="KG",OR(Painel!$B$5="(Todos)",A2278=Painel!$B$5)*OR(Painel!$E$5="(Todos)",P2278=Painel!$E$5)),$J2278+ROW()/10000000,"")</f>
        <v/>
      </c>
      <c r="U2278" s="29" t="str">
        <f aca="false">IF(AND($S2278="VENCIDO",$K2278="KG",OR(Painel!$B$5="(Todos)",A2278=Painel!$B$5)*OR(Painel!$E$5="(Todos)",P2278=Painel!$E$5)),$J2278+ROW()/10000000,"")</f>
        <v/>
      </c>
    </row>
    <row r="2279" customFormat="false" ht="15" hidden="false" customHeight="false" outlineLevel="0" collapsed="false">
      <c r="A2279" s="29" t="s">
        <v>55</v>
      </c>
      <c r="B2279" s="29" t="s">
        <v>4451</v>
      </c>
      <c r="C2279" s="29" t="s">
        <v>556</v>
      </c>
      <c r="D2279" s="29" t="s">
        <v>4452</v>
      </c>
      <c r="E2279" s="29" t="n">
        <v>1</v>
      </c>
      <c r="F2279" s="29"/>
      <c r="G2279" s="29" t="s">
        <v>4453</v>
      </c>
      <c r="H2279" s="30" t="n">
        <v>65.6</v>
      </c>
      <c r="I2279" s="31" t="n">
        <v>46275</v>
      </c>
      <c r="J2279" s="30" t="n">
        <v>65.6</v>
      </c>
      <c r="K2279" s="29" t="s">
        <v>120</v>
      </c>
      <c r="L2279" s="29" t="s">
        <v>182</v>
      </c>
      <c r="M2279" s="29"/>
      <c r="N2279" s="29" t="s">
        <v>179</v>
      </c>
      <c r="O2279" s="31" t="n">
        <v>46486</v>
      </c>
      <c r="P2279" s="29" t="s">
        <v>123</v>
      </c>
      <c r="Q2279" s="29" t="n">
        <f aca="false">IFERROR(VALUE(L2279),"")</f>
        <v>41</v>
      </c>
      <c r="R2279" s="29" t="n">
        <f aca="true">IF(O2279="","",O2279-TODAY())</f>
        <v>201</v>
      </c>
      <c r="S2279" s="29" t="str">
        <f aca="false">IF(C2279="&lt;&lt; vazio &gt;&gt;","VAZIA",IF(AND(O2279&lt;&gt;"",R2279&lt;0),"VENCIDO",IF(AND(O2279&lt;&gt;"",R2279&lt;=Parametros!$B$10),"PRÓX. VENCIMENTO",IF(F2279="Q","QUALIDADE",IF(F2279="S","BLOQUEADO",IF(F2279="R","RESTRITO/DEVOLUÇÃO",IF(OR(N2279="QUAR",N2279="QRES"),"QUARENTENA",IF(OR(B2279="DESCARTE",B2279="DEVOLUÇÃO"),"DESCARTE/DEVOLUÇÃO",IF(AND(D2279="",K2279&lt;&gt;""),"SEM LOTE",IF(AND(Q2279&lt;&gt;"",Q2279&gt;=Parametros!$B$11),"PARADO/SEM GIRO","OK"))))))))))</f>
        <v>OK</v>
      </c>
      <c r="T2279" s="29" t="str">
        <f aca="false">IF(AND($S2279="PARADO/SEM GIRO",$K2279="KG",OR(Painel!$B$5="(Todos)",A2279=Painel!$B$5)*OR(Painel!$E$5="(Todos)",P2279=Painel!$E$5)),$J2279+ROW()/10000000,"")</f>
        <v/>
      </c>
      <c r="U2279" s="29" t="str">
        <f aca="false">IF(AND($S2279="VENCIDO",$K2279="KG",OR(Painel!$B$5="(Todos)",A2279=Painel!$B$5)*OR(Painel!$E$5="(Todos)",P2279=Painel!$E$5)),$J2279+ROW()/10000000,"")</f>
        <v/>
      </c>
    </row>
    <row r="2280" customFormat="false" ht="15" hidden="false" customHeight="false" outlineLevel="0" collapsed="false">
      <c r="A2280" s="29" t="s">
        <v>55</v>
      </c>
      <c r="B2280" s="29" t="s">
        <v>4454</v>
      </c>
      <c r="C2280" s="29" t="s">
        <v>186</v>
      </c>
      <c r="D2280" s="29" t="s">
        <v>4455</v>
      </c>
      <c r="E2280" s="29" t="n">
        <v>1</v>
      </c>
      <c r="F2280" s="29"/>
      <c r="G2280" s="29" t="s">
        <v>4456</v>
      </c>
      <c r="H2280" s="30" t="n">
        <v>10.1</v>
      </c>
      <c r="I2280" s="31" t="n">
        <v>46254</v>
      </c>
      <c r="J2280" s="30" t="n">
        <v>10.1</v>
      </c>
      <c r="K2280" s="29" t="s">
        <v>120</v>
      </c>
      <c r="L2280" s="29" t="s">
        <v>1458</v>
      </c>
      <c r="M2280" s="29"/>
      <c r="N2280" s="29" t="s">
        <v>179</v>
      </c>
      <c r="O2280" s="31" t="n">
        <v>46717</v>
      </c>
      <c r="P2280" s="29" t="s">
        <v>123</v>
      </c>
      <c r="Q2280" s="29" t="n">
        <f aca="false">IFERROR(VALUE(L2280),"")</f>
        <v>31</v>
      </c>
      <c r="R2280" s="29" t="n">
        <f aca="true">IF(O2280="","",O2280-TODAY())</f>
        <v>432</v>
      </c>
      <c r="S2280" s="29" t="str">
        <f aca="false">IF(C2280="&lt;&lt; vazio &gt;&gt;","VAZIA",IF(AND(O2280&lt;&gt;"",R2280&lt;0),"VENCIDO",IF(AND(O2280&lt;&gt;"",R2280&lt;=Parametros!$B$10),"PRÓX. VENCIMENTO",IF(F2280="Q","QUALIDADE",IF(F2280="S","BLOQUEADO",IF(F2280="R","RESTRITO/DEVOLUÇÃO",IF(OR(N2280="QUAR",N2280="QRES"),"QUARENTENA",IF(OR(B2280="DESCARTE",B2280="DEVOLUÇÃO"),"DESCARTE/DEVOLUÇÃO",IF(AND(D2280="",K2280&lt;&gt;""),"SEM LOTE",IF(AND(Q2280&lt;&gt;"",Q2280&gt;=Parametros!$B$11),"PARADO/SEM GIRO","OK"))))))))))</f>
        <v>OK</v>
      </c>
      <c r="T2280" s="29" t="str">
        <f aca="false">IF(AND($S2280="PARADO/SEM GIRO",$K2280="KG",OR(Painel!$B$5="(Todos)",A2280=Painel!$B$5)*OR(Painel!$E$5="(Todos)",P2280=Painel!$E$5)),$J2280+ROW()/10000000,"")</f>
        <v/>
      </c>
      <c r="U2280" s="29" t="str">
        <f aca="false">IF(AND($S2280="VENCIDO",$K2280="KG",OR(Painel!$B$5="(Todos)",A2280=Painel!$B$5)*OR(Painel!$E$5="(Todos)",P2280=Painel!$E$5)),$J2280+ROW()/10000000,"")</f>
        <v/>
      </c>
    </row>
    <row r="2281" customFormat="false" ht="15" hidden="false" customHeight="false" outlineLevel="0" collapsed="false">
      <c r="A2281" s="29" t="s">
        <v>55</v>
      </c>
      <c r="B2281" s="29" t="s">
        <v>4457</v>
      </c>
      <c r="C2281" s="29" t="s">
        <v>351</v>
      </c>
      <c r="D2281" s="29" t="s">
        <v>4458</v>
      </c>
      <c r="E2281" s="29" t="n">
        <v>1</v>
      </c>
      <c r="F2281" s="29"/>
      <c r="G2281" s="29" t="s">
        <v>4459</v>
      </c>
      <c r="H2281" s="30" t="n">
        <v>20.1</v>
      </c>
      <c r="I2281" s="31" t="n">
        <v>46272</v>
      </c>
      <c r="J2281" s="30" t="n">
        <v>20.1</v>
      </c>
      <c r="K2281" s="29" t="s">
        <v>120</v>
      </c>
      <c r="L2281" s="29" t="s">
        <v>126</v>
      </c>
      <c r="M2281" s="29"/>
      <c r="N2281" s="29" t="s">
        <v>179</v>
      </c>
      <c r="O2281" s="31" t="n">
        <v>46632</v>
      </c>
      <c r="P2281" s="29" t="s">
        <v>123</v>
      </c>
      <c r="Q2281" s="29" t="n">
        <f aca="false">IFERROR(VALUE(L2281),"")</f>
        <v>13</v>
      </c>
      <c r="R2281" s="29" t="n">
        <f aca="true">IF(O2281="","",O2281-TODAY())</f>
        <v>347</v>
      </c>
      <c r="S2281" s="29" t="str">
        <f aca="false">IF(C2281="&lt;&lt; vazio &gt;&gt;","VAZIA",IF(AND(O2281&lt;&gt;"",R2281&lt;0),"VENCIDO",IF(AND(O2281&lt;&gt;"",R2281&lt;=Parametros!$B$10),"PRÓX. VENCIMENTO",IF(F2281="Q","QUALIDADE",IF(F2281="S","BLOQUEADO",IF(F2281="R","RESTRITO/DEVOLUÇÃO",IF(OR(N2281="QUAR",N2281="QRES"),"QUARENTENA",IF(OR(B2281="DESCARTE",B2281="DEVOLUÇÃO"),"DESCARTE/DEVOLUÇÃO",IF(AND(D2281="",K2281&lt;&gt;""),"SEM LOTE",IF(AND(Q2281&lt;&gt;"",Q2281&gt;=Parametros!$B$11),"PARADO/SEM GIRO","OK"))))))))))</f>
        <v>OK</v>
      </c>
      <c r="T2281" s="29" t="str">
        <f aca="false">IF(AND($S2281="PARADO/SEM GIRO",$K2281="KG",OR(Painel!$B$5="(Todos)",A2281=Painel!$B$5)*OR(Painel!$E$5="(Todos)",P2281=Painel!$E$5)),$J2281+ROW()/10000000,"")</f>
        <v/>
      </c>
      <c r="U2281" s="29" t="str">
        <f aca="false">IF(AND($S2281="VENCIDO",$K2281="KG",OR(Painel!$B$5="(Todos)",A2281=Painel!$B$5)*OR(Painel!$E$5="(Todos)",P2281=Painel!$E$5)),$J2281+ROW()/10000000,"")</f>
        <v/>
      </c>
    </row>
    <row r="2282" customFormat="false" ht="15" hidden="false" customHeight="false" outlineLevel="0" collapsed="false">
      <c r="A2282" s="29" t="s">
        <v>55</v>
      </c>
      <c r="B2282" s="29" t="s">
        <v>4460</v>
      </c>
      <c r="C2282" s="29" t="s">
        <v>135</v>
      </c>
      <c r="D2282" s="29" t="s">
        <v>2998</v>
      </c>
      <c r="E2282" s="29" t="n">
        <v>1</v>
      </c>
      <c r="F2282" s="29"/>
      <c r="G2282" s="29" t="s">
        <v>4461</v>
      </c>
      <c r="H2282" s="30" t="n">
        <v>20.2</v>
      </c>
      <c r="I2282" s="31" t="n">
        <v>46261</v>
      </c>
      <c r="J2282" s="30" t="n">
        <v>20.2</v>
      </c>
      <c r="K2282" s="29" t="s">
        <v>120</v>
      </c>
      <c r="L2282" s="29" t="s">
        <v>938</v>
      </c>
      <c r="M2282" s="29"/>
      <c r="N2282" s="29" t="s">
        <v>122</v>
      </c>
      <c r="O2282" s="31" t="n">
        <v>46608</v>
      </c>
      <c r="P2282" s="29" t="s">
        <v>123</v>
      </c>
      <c r="Q2282" s="29" t="n">
        <f aca="false">IFERROR(VALUE(L2282),"")</f>
        <v>24</v>
      </c>
      <c r="R2282" s="29" t="n">
        <f aca="true">IF(O2282="","",O2282-TODAY())</f>
        <v>323</v>
      </c>
      <c r="S2282" s="29" t="str">
        <f aca="false">IF(C2282="&lt;&lt; vazio &gt;&gt;","VAZIA",IF(AND(O2282&lt;&gt;"",R2282&lt;0),"VENCIDO",IF(AND(O2282&lt;&gt;"",R2282&lt;=Parametros!$B$10),"PRÓX. VENCIMENTO",IF(F2282="Q","QUALIDADE",IF(F2282="S","BLOQUEADO",IF(F2282="R","RESTRITO/DEVOLUÇÃO",IF(OR(N2282="QUAR",N2282="QRES"),"QUARENTENA",IF(OR(B2282="DESCARTE",B2282="DEVOLUÇÃO"),"DESCARTE/DEVOLUÇÃO",IF(AND(D2282="",K2282&lt;&gt;""),"SEM LOTE",IF(AND(Q2282&lt;&gt;"",Q2282&gt;=Parametros!$B$11),"PARADO/SEM GIRO","OK"))))))))))</f>
        <v>OK</v>
      </c>
      <c r="T2282" s="29" t="str">
        <f aca="false">IF(AND($S2282="PARADO/SEM GIRO",$K2282="KG",OR(Painel!$B$5="(Todos)",A2282=Painel!$B$5)*OR(Painel!$E$5="(Todos)",P2282=Painel!$E$5)),$J2282+ROW()/10000000,"")</f>
        <v/>
      </c>
      <c r="U2282" s="29" t="str">
        <f aca="false">IF(AND($S2282="VENCIDO",$K2282="KG",OR(Painel!$B$5="(Todos)",A2282=Painel!$B$5)*OR(Painel!$E$5="(Todos)",P2282=Painel!$E$5)),$J2282+ROW()/10000000,"")</f>
        <v/>
      </c>
    </row>
    <row r="2283" customFormat="false" ht="15" hidden="false" customHeight="false" outlineLevel="0" collapsed="false">
      <c r="A2283" s="29" t="s">
        <v>55</v>
      </c>
      <c r="B2283" s="29" t="s">
        <v>4462</v>
      </c>
      <c r="C2283" s="29" t="s">
        <v>2700</v>
      </c>
      <c r="D2283" s="29" t="s">
        <v>4463</v>
      </c>
      <c r="E2283" s="29" t="n">
        <v>1</v>
      </c>
      <c r="F2283" s="29"/>
      <c r="G2283" s="29" t="s">
        <v>4464</v>
      </c>
      <c r="H2283" s="30" t="n">
        <v>20</v>
      </c>
      <c r="I2283" s="31" t="n">
        <v>46261</v>
      </c>
      <c r="J2283" s="30" t="n">
        <v>20</v>
      </c>
      <c r="K2283" s="29" t="s">
        <v>120</v>
      </c>
      <c r="L2283" s="29" t="s">
        <v>938</v>
      </c>
      <c r="M2283" s="29"/>
      <c r="N2283" s="29" t="s">
        <v>4465</v>
      </c>
      <c r="O2283" s="31" t="n">
        <v>46511</v>
      </c>
      <c r="P2283" s="29" t="s">
        <v>123</v>
      </c>
      <c r="Q2283" s="29" t="n">
        <f aca="false">IFERROR(VALUE(L2283),"")</f>
        <v>24</v>
      </c>
      <c r="R2283" s="29" t="n">
        <f aca="true">IF(O2283="","",O2283-TODAY())</f>
        <v>226</v>
      </c>
      <c r="S2283" s="29" t="str">
        <f aca="false">IF(C2283="&lt;&lt; vazio &gt;&gt;","VAZIA",IF(AND(O2283&lt;&gt;"",R2283&lt;0),"VENCIDO",IF(AND(O2283&lt;&gt;"",R2283&lt;=Parametros!$B$10),"PRÓX. VENCIMENTO",IF(F2283="Q","QUALIDADE",IF(F2283="S","BLOQUEADO",IF(F2283="R","RESTRITO/DEVOLUÇÃO",IF(OR(N2283="QUAR",N2283="QRES"),"QUARENTENA",IF(OR(B2283="DESCARTE",B2283="DEVOLUÇÃO"),"DESCARTE/DEVOLUÇÃO",IF(AND(D2283="",K2283&lt;&gt;""),"SEM LOTE",IF(AND(Q2283&lt;&gt;"",Q2283&gt;=Parametros!$B$11),"PARADO/SEM GIRO","OK"))))))))))</f>
        <v>OK</v>
      </c>
      <c r="T2283" s="29" t="str">
        <f aca="false">IF(AND($S2283="PARADO/SEM GIRO",$K2283="KG",OR(Painel!$B$5="(Todos)",A2283=Painel!$B$5)*OR(Painel!$E$5="(Todos)",P2283=Painel!$E$5)),$J2283+ROW()/10000000,"")</f>
        <v/>
      </c>
      <c r="U2283" s="29" t="str">
        <f aca="false">IF(AND($S2283="VENCIDO",$K2283="KG",OR(Painel!$B$5="(Todos)",A2283=Painel!$B$5)*OR(Painel!$E$5="(Todos)",P2283=Painel!$E$5)),$J2283+ROW()/10000000,"")</f>
        <v/>
      </c>
    </row>
    <row r="2284" customFormat="false" ht="15" hidden="false" customHeight="false" outlineLevel="0" collapsed="false">
      <c r="A2284" s="29" t="s">
        <v>55</v>
      </c>
      <c r="B2284" s="29" t="s">
        <v>4466</v>
      </c>
      <c r="C2284" s="29" t="s">
        <v>935</v>
      </c>
      <c r="D2284" s="29" t="s">
        <v>936</v>
      </c>
      <c r="E2284" s="29" t="n">
        <v>1</v>
      </c>
      <c r="F2284" s="29"/>
      <c r="G2284" s="29" t="s">
        <v>4467</v>
      </c>
      <c r="H2284" s="30" t="n">
        <v>193.92</v>
      </c>
      <c r="I2284" s="31" t="n">
        <v>46275</v>
      </c>
      <c r="J2284" s="30" t="n">
        <v>193.92</v>
      </c>
      <c r="K2284" s="29" t="s">
        <v>120</v>
      </c>
      <c r="L2284" s="29" t="s">
        <v>190</v>
      </c>
      <c r="M2284" s="29"/>
      <c r="N2284" s="29" t="s">
        <v>4465</v>
      </c>
      <c r="O2284" s="31" t="n">
        <v>46516</v>
      </c>
      <c r="P2284" s="29" t="s">
        <v>123</v>
      </c>
      <c r="Q2284" s="29" t="n">
        <f aca="false">IFERROR(VALUE(L2284),"")</f>
        <v>23</v>
      </c>
      <c r="R2284" s="29" t="n">
        <f aca="true">IF(O2284="","",O2284-TODAY())</f>
        <v>231</v>
      </c>
      <c r="S2284" s="29" t="str">
        <f aca="false">IF(C2284="&lt;&lt; vazio &gt;&gt;","VAZIA",IF(AND(O2284&lt;&gt;"",R2284&lt;0),"VENCIDO",IF(AND(O2284&lt;&gt;"",R2284&lt;=Parametros!$B$10),"PRÓX. VENCIMENTO",IF(F2284="Q","QUALIDADE",IF(F2284="S","BLOQUEADO",IF(F2284="R","RESTRITO/DEVOLUÇÃO",IF(OR(N2284="QUAR",N2284="QRES"),"QUARENTENA",IF(OR(B2284="DESCARTE",B2284="DEVOLUÇÃO"),"DESCARTE/DEVOLUÇÃO",IF(AND(D2284="",K2284&lt;&gt;""),"SEM LOTE",IF(AND(Q2284&lt;&gt;"",Q2284&gt;=Parametros!$B$11),"PARADO/SEM GIRO","OK"))))))))))</f>
        <v>OK</v>
      </c>
      <c r="T2284" s="29" t="str">
        <f aca="false">IF(AND($S2284="PARADO/SEM GIRO",$K2284="KG",OR(Painel!$B$5="(Todos)",A2284=Painel!$B$5)*OR(Painel!$E$5="(Todos)",P2284=Painel!$E$5)),$J2284+ROW()/10000000,"")</f>
        <v/>
      </c>
      <c r="U2284" s="29" t="str">
        <f aca="false">IF(AND($S2284="VENCIDO",$K2284="KG",OR(Painel!$B$5="(Todos)",A2284=Painel!$B$5)*OR(Painel!$E$5="(Todos)",P2284=Painel!$E$5)),$J2284+ROW()/10000000,"")</f>
        <v/>
      </c>
    </row>
    <row r="2285" customFormat="false" ht="15" hidden="false" customHeight="false" outlineLevel="0" collapsed="false">
      <c r="A2285" s="29" t="s">
        <v>55</v>
      </c>
      <c r="B2285" s="29" t="s">
        <v>4468</v>
      </c>
      <c r="C2285" s="29" t="s">
        <v>935</v>
      </c>
      <c r="D2285" s="29" t="s">
        <v>936</v>
      </c>
      <c r="E2285" s="29" t="n">
        <v>1</v>
      </c>
      <c r="F2285" s="29"/>
      <c r="G2285" s="29" t="s">
        <v>4469</v>
      </c>
      <c r="H2285" s="30" t="n">
        <v>727.2</v>
      </c>
      <c r="I2285" s="31" t="n">
        <v>46262</v>
      </c>
      <c r="J2285" s="30" t="n">
        <v>727.2</v>
      </c>
      <c r="K2285" s="29" t="s">
        <v>120</v>
      </c>
      <c r="L2285" s="29" t="s">
        <v>190</v>
      </c>
      <c r="M2285" s="29"/>
      <c r="N2285" s="29" t="s">
        <v>4465</v>
      </c>
      <c r="O2285" s="31" t="n">
        <v>46516</v>
      </c>
      <c r="P2285" s="29" t="s">
        <v>123</v>
      </c>
      <c r="Q2285" s="29" t="n">
        <f aca="false">IFERROR(VALUE(L2285),"")</f>
        <v>23</v>
      </c>
      <c r="R2285" s="29" t="n">
        <f aca="true">IF(O2285="","",O2285-TODAY())</f>
        <v>231</v>
      </c>
      <c r="S2285" s="29" t="str">
        <f aca="false">IF(C2285="&lt;&lt; vazio &gt;&gt;","VAZIA",IF(AND(O2285&lt;&gt;"",R2285&lt;0),"VENCIDO",IF(AND(O2285&lt;&gt;"",R2285&lt;=Parametros!$B$10),"PRÓX. VENCIMENTO",IF(F2285="Q","QUALIDADE",IF(F2285="S","BLOQUEADO",IF(F2285="R","RESTRITO/DEVOLUÇÃO",IF(OR(N2285="QUAR",N2285="QRES"),"QUARENTENA",IF(OR(B2285="DESCARTE",B2285="DEVOLUÇÃO"),"DESCARTE/DEVOLUÇÃO",IF(AND(D2285="",K2285&lt;&gt;""),"SEM LOTE",IF(AND(Q2285&lt;&gt;"",Q2285&gt;=Parametros!$B$11),"PARADO/SEM GIRO","OK"))))))))))</f>
        <v>OK</v>
      </c>
      <c r="T2285" s="29" t="str">
        <f aca="false">IF(AND($S2285="PARADO/SEM GIRO",$K2285="KG",OR(Painel!$B$5="(Todos)",A2285=Painel!$B$5)*OR(Painel!$E$5="(Todos)",P2285=Painel!$E$5)),$J2285+ROW()/10000000,"")</f>
        <v/>
      </c>
      <c r="U2285" s="29" t="str">
        <f aca="false">IF(AND($S2285="VENCIDO",$K2285="KG",OR(Painel!$B$5="(Todos)",A2285=Painel!$B$5)*OR(Painel!$E$5="(Todos)",P2285=Painel!$E$5)),$J2285+ROW()/10000000,"")</f>
        <v/>
      </c>
    </row>
    <row r="2286" customFormat="false" ht="15" hidden="false" customHeight="false" outlineLevel="0" collapsed="false">
      <c r="A2286" s="29" t="s">
        <v>55</v>
      </c>
      <c r="B2286" s="29" t="s">
        <v>4470</v>
      </c>
      <c r="C2286" s="29" t="s">
        <v>308</v>
      </c>
      <c r="D2286" s="29" t="s">
        <v>1374</v>
      </c>
      <c r="E2286" s="29" t="n">
        <v>1</v>
      </c>
      <c r="F2286" s="29"/>
      <c r="G2286" s="29" t="s">
        <v>4471</v>
      </c>
      <c r="H2286" s="30" t="n">
        <v>100</v>
      </c>
      <c r="I2286" s="31" t="n">
        <v>46263</v>
      </c>
      <c r="J2286" s="30" t="n">
        <v>100</v>
      </c>
      <c r="K2286" s="29" t="s">
        <v>120</v>
      </c>
      <c r="L2286" s="29" t="s">
        <v>771</v>
      </c>
      <c r="M2286" s="29"/>
      <c r="N2286" s="29" t="s">
        <v>179</v>
      </c>
      <c r="O2286" s="31" t="n">
        <v>46600</v>
      </c>
      <c r="P2286" s="29" t="s">
        <v>123</v>
      </c>
      <c r="Q2286" s="29" t="n">
        <f aca="false">IFERROR(VALUE(L2286),"")</f>
        <v>22</v>
      </c>
      <c r="R2286" s="29" t="n">
        <f aca="true">IF(O2286="","",O2286-TODAY())</f>
        <v>315</v>
      </c>
      <c r="S2286" s="29" t="str">
        <f aca="false">IF(C2286="&lt;&lt; vazio &gt;&gt;","VAZIA",IF(AND(O2286&lt;&gt;"",R2286&lt;0),"VENCIDO",IF(AND(O2286&lt;&gt;"",R2286&lt;=Parametros!$B$10),"PRÓX. VENCIMENTO",IF(F2286="Q","QUALIDADE",IF(F2286="S","BLOQUEADO",IF(F2286="R","RESTRITO/DEVOLUÇÃO",IF(OR(N2286="QUAR",N2286="QRES"),"QUARENTENA",IF(OR(B2286="DESCARTE",B2286="DEVOLUÇÃO"),"DESCARTE/DEVOLUÇÃO",IF(AND(D2286="",K2286&lt;&gt;""),"SEM LOTE",IF(AND(Q2286&lt;&gt;"",Q2286&gt;=Parametros!$B$11),"PARADO/SEM GIRO","OK"))))))))))</f>
        <v>OK</v>
      </c>
      <c r="T2286" s="29" t="str">
        <f aca="false">IF(AND($S2286="PARADO/SEM GIRO",$K2286="KG",OR(Painel!$B$5="(Todos)",A2286=Painel!$B$5)*OR(Painel!$E$5="(Todos)",P2286=Painel!$E$5)),$J2286+ROW()/10000000,"")</f>
        <v/>
      </c>
      <c r="U2286" s="29" t="str">
        <f aca="false">IF(AND($S2286="VENCIDO",$K2286="KG",OR(Painel!$B$5="(Todos)",A2286=Painel!$B$5)*OR(Painel!$E$5="(Todos)",P2286=Painel!$E$5)),$J2286+ROW()/10000000,"")</f>
        <v/>
      </c>
    </row>
    <row r="2287" customFormat="false" ht="15" hidden="false" customHeight="false" outlineLevel="0" collapsed="false">
      <c r="A2287" s="29" t="s">
        <v>55</v>
      </c>
      <c r="B2287" s="29" t="s">
        <v>4472</v>
      </c>
      <c r="C2287" s="29" t="s">
        <v>308</v>
      </c>
      <c r="D2287" s="29" t="s">
        <v>4473</v>
      </c>
      <c r="E2287" s="29" t="n">
        <v>1</v>
      </c>
      <c r="F2287" s="29"/>
      <c r="G2287" s="29" t="s">
        <v>4474</v>
      </c>
      <c r="H2287" s="30" t="n">
        <v>80</v>
      </c>
      <c r="I2287" s="31" t="n">
        <v>46275</v>
      </c>
      <c r="J2287" s="30" t="n">
        <v>80</v>
      </c>
      <c r="K2287" s="29" t="s">
        <v>120</v>
      </c>
      <c r="L2287" s="29" t="s">
        <v>771</v>
      </c>
      <c r="M2287" s="29"/>
      <c r="N2287" s="29" t="s">
        <v>179</v>
      </c>
      <c r="O2287" s="31" t="n">
        <v>46598</v>
      </c>
      <c r="P2287" s="29" t="s">
        <v>123</v>
      </c>
      <c r="Q2287" s="29" t="n">
        <f aca="false">IFERROR(VALUE(L2287),"")</f>
        <v>22</v>
      </c>
      <c r="R2287" s="29" t="n">
        <f aca="true">IF(O2287="","",O2287-TODAY())</f>
        <v>313</v>
      </c>
      <c r="S2287" s="29" t="str">
        <f aca="false">IF(C2287="&lt;&lt; vazio &gt;&gt;","VAZIA",IF(AND(O2287&lt;&gt;"",R2287&lt;0),"VENCIDO",IF(AND(O2287&lt;&gt;"",R2287&lt;=Parametros!$B$10),"PRÓX. VENCIMENTO",IF(F2287="Q","QUALIDADE",IF(F2287="S","BLOQUEADO",IF(F2287="R","RESTRITO/DEVOLUÇÃO",IF(OR(N2287="QUAR",N2287="QRES"),"QUARENTENA",IF(OR(B2287="DESCARTE",B2287="DEVOLUÇÃO"),"DESCARTE/DEVOLUÇÃO",IF(AND(D2287="",K2287&lt;&gt;""),"SEM LOTE",IF(AND(Q2287&lt;&gt;"",Q2287&gt;=Parametros!$B$11),"PARADO/SEM GIRO","OK"))))))))))</f>
        <v>OK</v>
      </c>
      <c r="T2287" s="29" t="str">
        <f aca="false">IF(AND($S2287="PARADO/SEM GIRO",$K2287="KG",OR(Painel!$B$5="(Todos)",A2287=Painel!$B$5)*OR(Painel!$E$5="(Todos)",P2287=Painel!$E$5)),$J2287+ROW()/10000000,"")</f>
        <v/>
      </c>
      <c r="U2287" s="29" t="str">
        <f aca="false">IF(AND($S2287="VENCIDO",$K2287="KG",OR(Painel!$B$5="(Todos)",A2287=Painel!$B$5)*OR(Painel!$E$5="(Todos)",P2287=Painel!$E$5)),$J2287+ROW()/10000000,"")</f>
        <v/>
      </c>
    </row>
    <row r="2288" customFormat="false" ht="15" hidden="false" customHeight="false" outlineLevel="0" collapsed="false">
      <c r="A2288" s="29" t="s">
        <v>55</v>
      </c>
      <c r="B2288" s="29" t="s">
        <v>4475</v>
      </c>
      <c r="C2288" s="29" t="s">
        <v>4476</v>
      </c>
      <c r="D2288" s="29" t="s">
        <v>4477</v>
      </c>
      <c r="E2288" s="29" t="n">
        <v>1</v>
      </c>
      <c r="F2288" s="29"/>
      <c r="G2288" s="29" t="s">
        <v>4478</v>
      </c>
      <c r="H2288" s="30" t="n">
        <v>16</v>
      </c>
      <c r="I2288" s="31" t="n">
        <v>46275</v>
      </c>
      <c r="J2288" s="30" t="n">
        <v>16</v>
      </c>
      <c r="K2288" s="29" t="s">
        <v>120</v>
      </c>
      <c r="L2288" s="29" t="s">
        <v>216</v>
      </c>
      <c r="M2288" s="29"/>
      <c r="N2288" s="29" t="s">
        <v>179</v>
      </c>
      <c r="O2288" s="31" t="n">
        <v>46526</v>
      </c>
      <c r="P2288" s="29" t="s">
        <v>123</v>
      </c>
      <c r="Q2288" s="29" t="n">
        <f aca="false">IFERROR(VALUE(L2288),"")</f>
        <v>20</v>
      </c>
      <c r="R2288" s="29" t="n">
        <f aca="true">IF(O2288="","",O2288-TODAY())</f>
        <v>241</v>
      </c>
      <c r="S2288" s="29" t="str">
        <f aca="false">IF(C2288="&lt;&lt; vazio &gt;&gt;","VAZIA",IF(AND(O2288&lt;&gt;"",R2288&lt;0),"VENCIDO",IF(AND(O2288&lt;&gt;"",R2288&lt;=Parametros!$B$10),"PRÓX. VENCIMENTO",IF(F2288="Q","QUALIDADE",IF(F2288="S","BLOQUEADO",IF(F2288="R","RESTRITO/DEVOLUÇÃO",IF(OR(N2288="QUAR",N2288="QRES"),"QUARENTENA",IF(OR(B2288="DESCARTE",B2288="DEVOLUÇÃO"),"DESCARTE/DEVOLUÇÃO",IF(AND(D2288="",K2288&lt;&gt;""),"SEM LOTE",IF(AND(Q2288&lt;&gt;"",Q2288&gt;=Parametros!$B$11),"PARADO/SEM GIRO","OK"))))))))))</f>
        <v>OK</v>
      </c>
      <c r="T2288" s="29" t="str">
        <f aca="false">IF(AND($S2288="PARADO/SEM GIRO",$K2288="KG",OR(Painel!$B$5="(Todos)",A2288=Painel!$B$5)*OR(Painel!$E$5="(Todos)",P2288=Painel!$E$5)),$J2288+ROW()/10000000,"")</f>
        <v/>
      </c>
      <c r="U2288" s="29" t="str">
        <f aca="false">IF(AND($S2288="VENCIDO",$K2288="KG",OR(Painel!$B$5="(Todos)",A2288=Painel!$B$5)*OR(Painel!$E$5="(Todos)",P2288=Painel!$E$5)),$J2288+ROW()/10000000,"")</f>
        <v/>
      </c>
    </row>
    <row r="2289" customFormat="false" ht="15" hidden="false" customHeight="false" outlineLevel="0" collapsed="false">
      <c r="A2289" s="29" t="s">
        <v>55</v>
      </c>
      <c r="B2289" s="29" t="s">
        <v>4479</v>
      </c>
      <c r="C2289" s="29" t="s">
        <v>4480</v>
      </c>
      <c r="D2289" s="29" t="s">
        <v>4481</v>
      </c>
      <c r="E2289" s="29" t="n">
        <v>1</v>
      </c>
      <c r="F2289" s="29"/>
      <c r="G2289" s="29" t="s">
        <v>4482</v>
      </c>
      <c r="H2289" s="30" t="n">
        <v>25</v>
      </c>
      <c r="I2289" s="31" t="n">
        <v>46266</v>
      </c>
      <c r="J2289" s="30" t="n">
        <v>25</v>
      </c>
      <c r="K2289" s="29" t="s">
        <v>120</v>
      </c>
      <c r="L2289" s="29" t="s">
        <v>216</v>
      </c>
      <c r="M2289" s="29"/>
      <c r="N2289" s="29" t="s">
        <v>179</v>
      </c>
      <c r="O2289" s="31" t="n">
        <v>46534</v>
      </c>
      <c r="P2289" s="29" t="s">
        <v>123</v>
      </c>
      <c r="Q2289" s="29" t="n">
        <f aca="false">IFERROR(VALUE(L2289),"")</f>
        <v>20</v>
      </c>
      <c r="R2289" s="29" t="n">
        <f aca="true">IF(O2289="","",O2289-TODAY())</f>
        <v>249</v>
      </c>
      <c r="S2289" s="29" t="str">
        <f aca="false">IF(C2289="&lt;&lt; vazio &gt;&gt;","VAZIA",IF(AND(O2289&lt;&gt;"",R2289&lt;0),"VENCIDO",IF(AND(O2289&lt;&gt;"",R2289&lt;=Parametros!$B$10),"PRÓX. VENCIMENTO",IF(F2289="Q","QUALIDADE",IF(F2289="S","BLOQUEADO",IF(F2289="R","RESTRITO/DEVOLUÇÃO",IF(OR(N2289="QUAR",N2289="QRES"),"QUARENTENA",IF(OR(B2289="DESCARTE",B2289="DEVOLUÇÃO"),"DESCARTE/DEVOLUÇÃO",IF(AND(D2289="",K2289&lt;&gt;""),"SEM LOTE",IF(AND(Q2289&lt;&gt;"",Q2289&gt;=Parametros!$B$11),"PARADO/SEM GIRO","OK"))))))))))</f>
        <v>OK</v>
      </c>
      <c r="T2289" s="29" t="str">
        <f aca="false">IF(AND($S2289="PARADO/SEM GIRO",$K2289="KG",OR(Painel!$B$5="(Todos)",A2289=Painel!$B$5)*OR(Painel!$E$5="(Todos)",P2289=Painel!$E$5)),$J2289+ROW()/10000000,"")</f>
        <v/>
      </c>
      <c r="U2289" s="29" t="str">
        <f aca="false">IF(AND($S2289="VENCIDO",$K2289="KG",OR(Painel!$B$5="(Todos)",A2289=Painel!$B$5)*OR(Painel!$E$5="(Todos)",P2289=Painel!$E$5)),$J2289+ROW()/10000000,"")</f>
        <v/>
      </c>
    </row>
    <row r="2290" customFormat="false" ht="15" hidden="false" customHeight="false" outlineLevel="0" collapsed="false">
      <c r="A2290" s="29" t="s">
        <v>55</v>
      </c>
      <c r="B2290" s="29" t="s">
        <v>4483</v>
      </c>
      <c r="C2290" s="29" t="s">
        <v>4484</v>
      </c>
      <c r="D2290" s="29" t="s">
        <v>4485</v>
      </c>
      <c r="E2290" s="29" t="n">
        <v>1</v>
      </c>
      <c r="F2290" s="29"/>
      <c r="G2290" s="29" t="s">
        <v>4486</v>
      </c>
      <c r="H2290" s="30" t="n">
        <v>20</v>
      </c>
      <c r="I2290" s="31" t="n">
        <v>46275</v>
      </c>
      <c r="J2290" s="30" t="n">
        <v>20</v>
      </c>
      <c r="K2290" s="29" t="s">
        <v>120</v>
      </c>
      <c r="L2290" s="29" t="s">
        <v>121</v>
      </c>
      <c r="M2290" s="29"/>
      <c r="N2290" s="29" t="s">
        <v>179</v>
      </c>
      <c r="O2290" s="31" t="n">
        <v>46387</v>
      </c>
      <c r="P2290" s="29" t="s">
        <v>123</v>
      </c>
      <c r="Q2290" s="29" t="n">
        <f aca="false">IFERROR(VALUE(L2290),"")</f>
        <v>10</v>
      </c>
      <c r="R2290" s="29" t="n">
        <f aca="true">IF(O2290="","",O2290-TODAY())</f>
        <v>102</v>
      </c>
      <c r="S2290" s="29" t="str">
        <f aca="false">IF(C2290="&lt;&lt; vazio &gt;&gt;","VAZIA",IF(AND(O2290&lt;&gt;"",R2290&lt;0),"VENCIDO",IF(AND(O2290&lt;&gt;"",R2290&lt;=Parametros!$B$10),"PRÓX. VENCIMENTO",IF(F2290="Q","QUALIDADE",IF(F2290="S","BLOQUEADO",IF(F2290="R","RESTRITO/DEVOLUÇÃO",IF(OR(N2290="QUAR",N2290="QRES"),"QUARENTENA",IF(OR(B2290="DESCARTE",B2290="DEVOLUÇÃO"),"DESCARTE/DEVOLUÇÃO",IF(AND(D2290="",K2290&lt;&gt;""),"SEM LOTE",IF(AND(Q2290&lt;&gt;"",Q2290&gt;=Parametros!$B$11),"PARADO/SEM GIRO","OK"))))))))))</f>
        <v>OK</v>
      </c>
      <c r="T2290" s="29" t="str">
        <f aca="false">IF(AND($S2290="PARADO/SEM GIRO",$K2290="KG",OR(Painel!$B$5="(Todos)",A2290=Painel!$B$5)*OR(Painel!$E$5="(Todos)",P2290=Painel!$E$5)),$J2290+ROW()/10000000,"")</f>
        <v/>
      </c>
      <c r="U2290" s="29" t="str">
        <f aca="false">IF(AND($S2290="VENCIDO",$K2290="KG",OR(Painel!$B$5="(Todos)",A2290=Painel!$B$5)*OR(Painel!$E$5="(Todos)",P2290=Painel!$E$5)),$J2290+ROW()/10000000,"")</f>
        <v/>
      </c>
    </row>
    <row r="2291" customFormat="false" ht="15" hidden="false" customHeight="false" outlineLevel="0" collapsed="false">
      <c r="A2291" s="29" t="s">
        <v>55</v>
      </c>
      <c r="B2291" s="29" t="s">
        <v>4487</v>
      </c>
      <c r="C2291" s="29" t="s">
        <v>556</v>
      </c>
      <c r="D2291" s="29" t="s">
        <v>4452</v>
      </c>
      <c r="E2291" s="29" t="n">
        <v>1</v>
      </c>
      <c r="F2291" s="29"/>
      <c r="G2291" s="29" t="s">
        <v>4488</v>
      </c>
      <c r="H2291" s="30" t="n">
        <v>196.8</v>
      </c>
      <c r="I2291" s="31" t="n">
        <v>46275</v>
      </c>
      <c r="J2291" s="30" t="n">
        <v>196.8</v>
      </c>
      <c r="K2291" s="29" t="s">
        <v>120</v>
      </c>
      <c r="L2291" s="29" t="s">
        <v>121</v>
      </c>
      <c r="M2291" s="29"/>
      <c r="N2291" s="29" t="s">
        <v>122</v>
      </c>
      <c r="O2291" s="31" t="n">
        <v>46486</v>
      </c>
      <c r="P2291" s="29" t="s">
        <v>123</v>
      </c>
      <c r="Q2291" s="29" t="n">
        <f aca="false">IFERROR(VALUE(L2291),"")</f>
        <v>10</v>
      </c>
      <c r="R2291" s="29" t="n">
        <f aca="true">IF(O2291="","",O2291-TODAY())</f>
        <v>201</v>
      </c>
      <c r="S2291" s="29" t="str">
        <f aca="false">IF(C2291="&lt;&lt; vazio &gt;&gt;","VAZIA",IF(AND(O2291&lt;&gt;"",R2291&lt;0),"VENCIDO",IF(AND(O2291&lt;&gt;"",R2291&lt;=Parametros!$B$10),"PRÓX. VENCIMENTO",IF(F2291="Q","QUALIDADE",IF(F2291="S","BLOQUEADO",IF(F2291="R","RESTRITO/DEVOLUÇÃO",IF(OR(N2291="QUAR",N2291="QRES"),"QUARENTENA",IF(OR(B2291="DESCARTE",B2291="DEVOLUÇÃO"),"DESCARTE/DEVOLUÇÃO",IF(AND(D2291="",K2291&lt;&gt;""),"SEM LOTE",IF(AND(Q2291&lt;&gt;"",Q2291&gt;=Parametros!$B$11),"PARADO/SEM GIRO","OK"))))))))))</f>
        <v>OK</v>
      </c>
      <c r="T2291" s="29" t="str">
        <f aca="false">IF(AND($S2291="PARADO/SEM GIRO",$K2291="KG",OR(Painel!$B$5="(Todos)",A2291=Painel!$B$5)*OR(Painel!$E$5="(Todos)",P2291=Painel!$E$5)),$J2291+ROW()/10000000,"")</f>
        <v/>
      </c>
      <c r="U2291" s="29" t="str">
        <f aca="false">IF(AND($S2291="VENCIDO",$K2291="KG",OR(Painel!$B$5="(Todos)",A2291=Painel!$B$5)*OR(Painel!$E$5="(Todos)",P2291=Painel!$E$5)),$J2291+ROW()/10000000,"")</f>
        <v/>
      </c>
    </row>
    <row r="2292" customFormat="false" ht="15" hidden="false" customHeight="false" outlineLevel="0" collapsed="false">
      <c r="A2292" s="29" t="s">
        <v>55</v>
      </c>
      <c r="B2292" s="29" t="s">
        <v>4489</v>
      </c>
      <c r="C2292" s="29" t="s">
        <v>351</v>
      </c>
      <c r="D2292" s="29" t="s">
        <v>352</v>
      </c>
      <c r="E2292" s="29" t="n">
        <v>1</v>
      </c>
      <c r="F2292" s="29"/>
      <c r="G2292" s="29" t="s">
        <v>4490</v>
      </c>
      <c r="H2292" s="30" t="n">
        <v>40.2</v>
      </c>
      <c r="I2292" s="31" t="n">
        <v>46275</v>
      </c>
      <c r="J2292" s="30" t="n">
        <v>40.2</v>
      </c>
      <c r="K2292" s="29" t="s">
        <v>120</v>
      </c>
      <c r="L2292" s="29" t="s">
        <v>121</v>
      </c>
      <c r="M2292" s="29"/>
      <c r="N2292" s="29" t="s">
        <v>179</v>
      </c>
      <c r="O2292" s="31" t="n">
        <v>46548</v>
      </c>
      <c r="P2292" s="29" t="s">
        <v>123</v>
      </c>
      <c r="Q2292" s="29" t="n">
        <f aca="false">IFERROR(VALUE(L2292),"")</f>
        <v>10</v>
      </c>
      <c r="R2292" s="29" t="n">
        <f aca="true">IF(O2292="","",O2292-TODAY())</f>
        <v>263</v>
      </c>
      <c r="S2292" s="29" t="str">
        <f aca="false">IF(C2292="&lt;&lt; vazio &gt;&gt;","VAZIA",IF(AND(O2292&lt;&gt;"",R2292&lt;0),"VENCIDO",IF(AND(O2292&lt;&gt;"",R2292&lt;=Parametros!$B$10),"PRÓX. VENCIMENTO",IF(F2292="Q","QUALIDADE",IF(F2292="S","BLOQUEADO",IF(F2292="R","RESTRITO/DEVOLUÇÃO",IF(OR(N2292="QUAR",N2292="QRES"),"QUARENTENA",IF(OR(B2292="DESCARTE",B2292="DEVOLUÇÃO"),"DESCARTE/DEVOLUÇÃO",IF(AND(D2292="",K2292&lt;&gt;""),"SEM LOTE",IF(AND(Q2292&lt;&gt;"",Q2292&gt;=Parametros!$B$11),"PARADO/SEM GIRO","OK"))))))))))</f>
        <v>OK</v>
      </c>
      <c r="T2292" s="29" t="str">
        <f aca="false">IF(AND($S2292="PARADO/SEM GIRO",$K2292="KG",OR(Painel!$B$5="(Todos)",A2292=Painel!$B$5)*OR(Painel!$E$5="(Todos)",P2292=Painel!$E$5)),$J2292+ROW()/10000000,"")</f>
        <v/>
      </c>
      <c r="U2292" s="29" t="str">
        <f aca="false">IF(AND($S2292="VENCIDO",$K2292="KG",OR(Painel!$B$5="(Todos)",A2292=Painel!$B$5)*OR(Painel!$E$5="(Todos)",P2292=Painel!$E$5)),$J2292+ROW()/10000000,"")</f>
        <v/>
      </c>
    </row>
    <row r="2293" customFormat="false" ht="15" hidden="false" customHeight="false" outlineLevel="0" collapsed="false">
      <c r="A2293" s="29" t="s">
        <v>55</v>
      </c>
      <c r="B2293" s="29" t="s">
        <v>4491</v>
      </c>
      <c r="C2293" s="29" t="s">
        <v>4476</v>
      </c>
      <c r="D2293" s="29" t="s">
        <v>4477</v>
      </c>
      <c r="E2293" s="29" t="n">
        <v>1</v>
      </c>
      <c r="F2293" s="29"/>
      <c r="G2293" s="29" t="s">
        <v>4492</v>
      </c>
      <c r="H2293" s="30" t="n">
        <v>1</v>
      </c>
      <c r="I2293" s="31" t="n">
        <v>46275</v>
      </c>
      <c r="J2293" s="30" t="n">
        <v>1</v>
      </c>
      <c r="K2293" s="29" t="s">
        <v>120</v>
      </c>
      <c r="L2293" s="29" t="s">
        <v>121</v>
      </c>
      <c r="M2293" s="29"/>
      <c r="N2293" s="29" t="s">
        <v>179</v>
      </c>
      <c r="O2293" s="31" t="n">
        <v>46526</v>
      </c>
      <c r="P2293" s="29" t="s">
        <v>123</v>
      </c>
      <c r="Q2293" s="29" t="n">
        <f aca="false">IFERROR(VALUE(L2293),"")</f>
        <v>10</v>
      </c>
      <c r="R2293" s="29" t="n">
        <f aca="true">IF(O2293="","",O2293-TODAY())</f>
        <v>241</v>
      </c>
      <c r="S2293" s="29" t="str">
        <f aca="false">IF(C2293="&lt;&lt; vazio &gt;&gt;","VAZIA",IF(AND(O2293&lt;&gt;"",R2293&lt;0),"VENCIDO",IF(AND(O2293&lt;&gt;"",R2293&lt;=Parametros!$B$10),"PRÓX. VENCIMENTO",IF(F2293="Q","QUALIDADE",IF(F2293="S","BLOQUEADO",IF(F2293="R","RESTRITO/DEVOLUÇÃO",IF(OR(N2293="QUAR",N2293="QRES"),"QUARENTENA",IF(OR(B2293="DESCARTE",B2293="DEVOLUÇÃO"),"DESCARTE/DEVOLUÇÃO",IF(AND(D2293="",K2293&lt;&gt;""),"SEM LOTE",IF(AND(Q2293&lt;&gt;"",Q2293&gt;=Parametros!$B$11),"PARADO/SEM GIRO","OK"))))))))))</f>
        <v>OK</v>
      </c>
      <c r="T2293" s="29" t="str">
        <f aca="false">IF(AND($S2293="PARADO/SEM GIRO",$K2293="KG",OR(Painel!$B$5="(Todos)",A2293=Painel!$B$5)*OR(Painel!$E$5="(Todos)",P2293=Painel!$E$5)),$J2293+ROW()/10000000,"")</f>
        <v/>
      </c>
      <c r="U2293" s="29" t="str">
        <f aca="false">IF(AND($S2293="VENCIDO",$K2293="KG",OR(Painel!$B$5="(Todos)",A2293=Painel!$B$5)*OR(Painel!$E$5="(Todos)",P2293=Painel!$E$5)),$J2293+ROW()/10000000,"")</f>
        <v/>
      </c>
    </row>
    <row r="2294" customFormat="false" ht="15" hidden="false" customHeight="false" outlineLevel="0" collapsed="false">
      <c r="A2294" s="29" t="s">
        <v>55</v>
      </c>
      <c r="B2294" s="29" t="s">
        <v>4493</v>
      </c>
      <c r="C2294" s="29" t="s">
        <v>191</v>
      </c>
      <c r="D2294" s="29" t="s">
        <v>192</v>
      </c>
      <c r="E2294" s="29" t="n">
        <v>1</v>
      </c>
      <c r="F2294" s="29"/>
      <c r="G2294" s="29" t="s">
        <v>4494</v>
      </c>
      <c r="H2294" s="30" t="n">
        <v>2</v>
      </c>
      <c r="I2294" s="31" t="n">
        <v>46276</v>
      </c>
      <c r="J2294" s="30" t="n">
        <v>2</v>
      </c>
      <c r="K2294" s="29" t="s">
        <v>120</v>
      </c>
      <c r="L2294" s="29" t="s">
        <v>133</v>
      </c>
      <c r="M2294" s="29"/>
      <c r="N2294" s="29" t="s">
        <v>134</v>
      </c>
      <c r="O2294" s="31" t="n">
        <v>46360</v>
      </c>
      <c r="P2294" s="29" t="s">
        <v>123</v>
      </c>
      <c r="Q2294" s="29" t="n">
        <f aca="false">IFERROR(VALUE(L2294),"")</f>
        <v>9</v>
      </c>
      <c r="R2294" s="29" t="n">
        <f aca="true">IF(O2294="","",O2294-TODAY())</f>
        <v>75</v>
      </c>
      <c r="S2294" s="29" t="str">
        <f aca="false">IF(C2294="&lt;&lt; vazio &gt;&gt;","VAZIA",IF(AND(O2294&lt;&gt;"",R2294&lt;0),"VENCIDO",IF(AND(O2294&lt;&gt;"",R2294&lt;=Parametros!$B$10),"PRÓX. VENCIMENTO",IF(F2294="Q","QUALIDADE",IF(F2294="S","BLOQUEADO",IF(F2294="R","RESTRITO/DEVOLUÇÃO",IF(OR(N2294="QUAR",N2294="QRES"),"QUARENTENA",IF(OR(B2294="DESCARTE",B2294="DEVOLUÇÃO"),"DESCARTE/DEVOLUÇÃO",IF(AND(D2294="",K2294&lt;&gt;""),"SEM LOTE",IF(AND(Q2294&lt;&gt;"",Q2294&gt;=Parametros!$B$11),"PARADO/SEM GIRO","OK"))))))))))</f>
        <v>OK</v>
      </c>
      <c r="T2294" s="29" t="str">
        <f aca="false">IF(AND($S2294="PARADO/SEM GIRO",$K2294="KG",OR(Painel!$B$5="(Todos)",A2294=Painel!$B$5)*OR(Painel!$E$5="(Todos)",P2294=Painel!$E$5)),$J2294+ROW()/10000000,"")</f>
        <v/>
      </c>
      <c r="U2294" s="29" t="str">
        <f aca="false">IF(AND($S2294="VENCIDO",$K2294="KG",OR(Painel!$B$5="(Todos)",A2294=Painel!$B$5)*OR(Painel!$E$5="(Todos)",P2294=Painel!$E$5)),$J2294+ROW()/10000000,"")</f>
        <v/>
      </c>
    </row>
    <row r="2295" customFormat="false" ht="15" hidden="false" customHeight="false" outlineLevel="0" collapsed="false">
      <c r="A2295" s="29" t="s">
        <v>55</v>
      </c>
      <c r="B2295" s="29" t="s">
        <v>4495</v>
      </c>
      <c r="C2295" s="29" t="s">
        <v>202</v>
      </c>
      <c r="D2295" s="29" t="s">
        <v>4496</v>
      </c>
      <c r="E2295" s="29" t="n">
        <v>1</v>
      </c>
      <c r="F2295" s="29"/>
      <c r="G2295" s="29" t="s">
        <v>4497</v>
      </c>
      <c r="H2295" s="30" t="n">
        <v>12</v>
      </c>
      <c r="I2295" s="31" t="n">
        <v>46275</v>
      </c>
      <c r="J2295" s="30" t="n">
        <v>12</v>
      </c>
      <c r="K2295" s="29" t="s">
        <v>120</v>
      </c>
      <c r="L2295" s="29" t="s">
        <v>121</v>
      </c>
      <c r="M2295" s="29"/>
      <c r="N2295" s="29" t="s">
        <v>179</v>
      </c>
      <c r="O2295" s="31" t="n">
        <v>46510</v>
      </c>
      <c r="P2295" s="29" t="s">
        <v>123</v>
      </c>
      <c r="Q2295" s="29" t="n">
        <f aca="false">IFERROR(VALUE(L2295),"")</f>
        <v>10</v>
      </c>
      <c r="R2295" s="29" t="n">
        <f aca="true">IF(O2295="","",O2295-TODAY())</f>
        <v>225</v>
      </c>
      <c r="S2295" s="29" t="str">
        <f aca="false">IF(C2295="&lt;&lt; vazio &gt;&gt;","VAZIA",IF(AND(O2295&lt;&gt;"",R2295&lt;0),"VENCIDO",IF(AND(O2295&lt;&gt;"",R2295&lt;=Parametros!$B$10),"PRÓX. VENCIMENTO",IF(F2295="Q","QUALIDADE",IF(F2295="S","BLOQUEADO",IF(F2295="R","RESTRITO/DEVOLUÇÃO",IF(OR(N2295="QUAR",N2295="QRES"),"QUARENTENA",IF(OR(B2295="DESCARTE",B2295="DEVOLUÇÃO"),"DESCARTE/DEVOLUÇÃO",IF(AND(D2295="",K2295&lt;&gt;""),"SEM LOTE",IF(AND(Q2295&lt;&gt;"",Q2295&gt;=Parametros!$B$11),"PARADO/SEM GIRO","OK"))))))))))</f>
        <v>OK</v>
      </c>
      <c r="T2295" s="29" t="str">
        <f aca="false">IF(AND($S2295="PARADO/SEM GIRO",$K2295="KG",OR(Painel!$B$5="(Todos)",A2295=Painel!$B$5)*OR(Painel!$E$5="(Todos)",P2295=Painel!$E$5)),$J2295+ROW()/10000000,"")</f>
        <v/>
      </c>
      <c r="U2295" s="29" t="str">
        <f aca="false">IF(AND($S2295="VENCIDO",$K2295="KG",OR(Painel!$B$5="(Todos)",A2295=Painel!$B$5)*OR(Painel!$E$5="(Todos)",P2295=Painel!$E$5)),$J2295+ROW()/10000000,"")</f>
        <v/>
      </c>
    </row>
    <row r="2296" customFormat="false" ht="15" hidden="false" customHeight="false" outlineLevel="0" collapsed="false">
      <c r="A2296" s="29" t="s">
        <v>55</v>
      </c>
      <c r="B2296" s="29" t="s">
        <v>4498</v>
      </c>
      <c r="C2296" s="29" t="s">
        <v>418</v>
      </c>
      <c r="D2296" s="29" t="s">
        <v>4499</v>
      </c>
      <c r="E2296" s="29" t="n">
        <v>1</v>
      </c>
      <c r="F2296" s="29"/>
      <c r="G2296" s="29" t="s">
        <v>4500</v>
      </c>
      <c r="H2296" s="30" t="n">
        <v>32.8</v>
      </c>
      <c r="I2296" s="31" t="n">
        <v>46275</v>
      </c>
      <c r="J2296" s="30" t="n">
        <v>32.8</v>
      </c>
      <c r="K2296" s="29" t="s">
        <v>120</v>
      </c>
      <c r="L2296" s="29" t="s">
        <v>121</v>
      </c>
      <c r="M2296" s="29"/>
      <c r="N2296" s="29" t="s">
        <v>179</v>
      </c>
      <c r="O2296" s="31" t="n">
        <v>46567</v>
      </c>
      <c r="P2296" s="29" t="s">
        <v>123</v>
      </c>
      <c r="Q2296" s="29" t="n">
        <f aca="false">IFERROR(VALUE(L2296),"")</f>
        <v>10</v>
      </c>
      <c r="R2296" s="29" t="n">
        <f aca="true">IF(O2296="","",O2296-TODAY())</f>
        <v>282</v>
      </c>
      <c r="S2296" s="29" t="str">
        <f aca="false">IF(C2296="&lt;&lt; vazio &gt;&gt;","VAZIA",IF(AND(O2296&lt;&gt;"",R2296&lt;0),"VENCIDO",IF(AND(O2296&lt;&gt;"",R2296&lt;=Parametros!$B$10),"PRÓX. VENCIMENTO",IF(F2296="Q","QUALIDADE",IF(F2296="S","BLOQUEADO",IF(F2296="R","RESTRITO/DEVOLUÇÃO",IF(OR(N2296="QUAR",N2296="QRES"),"QUARENTENA",IF(OR(B2296="DESCARTE",B2296="DEVOLUÇÃO"),"DESCARTE/DEVOLUÇÃO",IF(AND(D2296="",K2296&lt;&gt;""),"SEM LOTE",IF(AND(Q2296&lt;&gt;"",Q2296&gt;=Parametros!$B$11),"PARADO/SEM GIRO","OK"))))))))))</f>
        <v>OK</v>
      </c>
      <c r="T2296" s="29" t="str">
        <f aca="false">IF(AND($S2296="PARADO/SEM GIRO",$K2296="KG",OR(Painel!$B$5="(Todos)",A2296=Painel!$B$5)*OR(Painel!$E$5="(Todos)",P2296=Painel!$E$5)),$J2296+ROW()/10000000,"")</f>
        <v/>
      </c>
      <c r="U2296" s="29" t="str">
        <f aca="false">IF(AND($S2296="VENCIDO",$K2296="KG",OR(Painel!$B$5="(Todos)",A2296=Painel!$B$5)*OR(Painel!$E$5="(Todos)",P2296=Painel!$E$5)),$J2296+ROW()/10000000,"")</f>
        <v/>
      </c>
    </row>
    <row r="2297" customFormat="false" ht="15" hidden="false" customHeight="false" outlineLevel="0" collapsed="false">
      <c r="A2297" s="29" t="s">
        <v>55</v>
      </c>
      <c r="B2297" s="29" t="s">
        <v>4501</v>
      </c>
      <c r="C2297" s="29" t="s">
        <v>308</v>
      </c>
      <c r="D2297" s="29" t="s">
        <v>4473</v>
      </c>
      <c r="E2297" s="29" t="n">
        <v>1</v>
      </c>
      <c r="F2297" s="29"/>
      <c r="G2297" s="29" t="s">
        <v>4502</v>
      </c>
      <c r="H2297" s="30" t="n">
        <v>10</v>
      </c>
      <c r="I2297" s="31" t="n">
        <v>46275</v>
      </c>
      <c r="J2297" s="30" t="n">
        <v>10</v>
      </c>
      <c r="K2297" s="29" t="s">
        <v>120</v>
      </c>
      <c r="L2297" s="29" t="s">
        <v>121</v>
      </c>
      <c r="M2297" s="29"/>
      <c r="N2297" s="29" t="s">
        <v>179</v>
      </c>
      <c r="O2297" s="31" t="n">
        <v>46598</v>
      </c>
      <c r="P2297" s="29" t="s">
        <v>123</v>
      </c>
      <c r="Q2297" s="29" t="n">
        <f aca="false">IFERROR(VALUE(L2297),"")</f>
        <v>10</v>
      </c>
      <c r="R2297" s="29" t="n">
        <f aca="true">IF(O2297="","",O2297-TODAY())</f>
        <v>313</v>
      </c>
      <c r="S2297" s="29" t="str">
        <f aca="false">IF(C2297="&lt;&lt; vazio &gt;&gt;","VAZIA",IF(AND(O2297&lt;&gt;"",R2297&lt;0),"VENCIDO",IF(AND(O2297&lt;&gt;"",R2297&lt;=Parametros!$B$10),"PRÓX. VENCIMENTO",IF(F2297="Q","QUALIDADE",IF(F2297="S","BLOQUEADO",IF(F2297="R","RESTRITO/DEVOLUÇÃO",IF(OR(N2297="QUAR",N2297="QRES"),"QUARENTENA",IF(OR(B2297="DESCARTE",B2297="DEVOLUÇÃO"),"DESCARTE/DEVOLUÇÃO",IF(AND(D2297="",K2297&lt;&gt;""),"SEM LOTE",IF(AND(Q2297&lt;&gt;"",Q2297&gt;=Parametros!$B$11),"PARADO/SEM GIRO","OK"))))))))))</f>
        <v>OK</v>
      </c>
      <c r="T2297" s="29" t="str">
        <f aca="false">IF(AND($S2297="PARADO/SEM GIRO",$K2297="KG",OR(Painel!$B$5="(Todos)",A2297=Painel!$B$5)*OR(Painel!$E$5="(Todos)",P2297=Painel!$E$5)),$J2297+ROW()/10000000,"")</f>
        <v/>
      </c>
      <c r="U2297" s="29" t="str">
        <f aca="false">IF(AND($S2297="VENCIDO",$K2297="KG",OR(Painel!$B$5="(Todos)",A2297=Painel!$B$5)*OR(Painel!$E$5="(Todos)",P2297=Painel!$E$5)),$J2297+ROW()/10000000,"")</f>
        <v/>
      </c>
    </row>
    <row r="2298" customFormat="false" ht="15" hidden="false" customHeight="false" outlineLevel="0" collapsed="false">
      <c r="A2298" s="29" t="s">
        <v>55</v>
      </c>
      <c r="B2298" s="29" t="s">
        <v>4503</v>
      </c>
      <c r="C2298" s="29" t="s">
        <v>212</v>
      </c>
      <c r="D2298" s="29" t="s">
        <v>213</v>
      </c>
      <c r="E2298" s="29" t="n">
        <v>1</v>
      </c>
      <c r="F2298" s="29"/>
      <c r="G2298" s="29" t="s">
        <v>4504</v>
      </c>
      <c r="H2298" s="30" t="n">
        <v>6</v>
      </c>
      <c r="I2298" s="31" t="n">
        <v>46275</v>
      </c>
      <c r="J2298" s="30" t="n">
        <v>6</v>
      </c>
      <c r="K2298" s="29" t="s">
        <v>120</v>
      </c>
      <c r="L2298" s="29" t="s">
        <v>121</v>
      </c>
      <c r="M2298" s="29"/>
      <c r="N2298" s="29" t="s">
        <v>179</v>
      </c>
      <c r="O2298" s="31" t="n">
        <v>46291</v>
      </c>
      <c r="P2298" s="29" t="s">
        <v>123</v>
      </c>
      <c r="Q2298" s="29" t="n">
        <f aca="false">IFERROR(VALUE(L2298),"")</f>
        <v>10</v>
      </c>
      <c r="R2298" s="29" t="n">
        <f aca="true">IF(O2298="","",O2298-TODAY())</f>
        <v>6</v>
      </c>
      <c r="S2298" s="29" t="str">
        <f aca="false">IF(C2298="&lt;&lt; vazio &gt;&gt;","VAZIA",IF(AND(O2298&lt;&gt;"",R2298&lt;0),"VENCIDO",IF(AND(O2298&lt;&gt;"",R2298&lt;=Parametros!$B$10),"PRÓX. VENCIMENTO",IF(F2298="Q","QUALIDADE",IF(F2298="S","BLOQUEADO",IF(F2298="R","RESTRITO/DEVOLUÇÃO",IF(OR(N2298="QUAR",N2298="QRES"),"QUARENTENA",IF(OR(B2298="DESCARTE",B2298="DEVOLUÇÃO"),"DESCARTE/DEVOLUÇÃO",IF(AND(D2298="",K2298&lt;&gt;""),"SEM LOTE",IF(AND(Q2298&lt;&gt;"",Q2298&gt;=Parametros!$B$11),"PARADO/SEM GIRO","OK"))))))))))</f>
        <v>PRÓX. VENCIMENTO</v>
      </c>
      <c r="T2298" s="29" t="str">
        <f aca="false">IF(AND($S2298="PARADO/SEM GIRO",$K2298="KG",OR(Painel!$B$5="(Todos)",A2298=Painel!$B$5)*OR(Painel!$E$5="(Todos)",P2298=Painel!$E$5)),$J2298+ROW()/10000000,"")</f>
        <v/>
      </c>
      <c r="U2298" s="29" t="str">
        <f aca="false">IF(AND($S2298="VENCIDO",$K2298="KG",OR(Painel!$B$5="(Todos)",A2298=Painel!$B$5)*OR(Painel!$E$5="(Todos)",P2298=Painel!$E$5)),$J2298+ROW()/10000000,"")</f>
        <v/>
      </c>
    </row>
    <row r="2299" customFormat="false" ht="15" hidden="false" customHeight="false" outlineLevel="0" collapsed="false">
      <c r="A2299" s="29" t="s">
        <v>55</v>
      </c>
      <c r="B2299" s="29" t="s">
        <v>4505</v>
      </c>
      <c r="C2299" s="29" t="s">
        <v>935</v>
      </c>
      <c r="D2299" s="29" t="s">
        <v>936</v>
      </c>
      <c r="E2299" s="29" t="n">
        <v>1</v>
      </c>
      <c r="F2299" s="29"/>
      <c r="G2299" s="29" t="s">
        <v>4506</v>
      </c>
      <c r="H2299" s="30" t="n">
        <v>48.48</v>
      </c>
      <c r="I2299" s="31" t="n">
        <v>46275</v>
      </c>
      <c r="J2299" s="30" t="n">
        <v>48.48</v>
      </c>
      <c r="K2299" s="29" t="s">
        <v>120</v>
      </c>
      <c r="L2299" s="29" t="s">
        <v>121</v>
      </c>
      <c r="M2299" s="29"/>
      <c r="N2299" s="29" t="s">
        <v>4465</v>
      </c>
      <c r="O2299" s="31" t="n">
        <v>46516</v>
      </c>
      <c r="P2299" s="29" t="s">
        <v>123</v>
      </c>
      <c r="Q2299" s="29" t="n">
        <f aca="false">IFERROR(VALUE(L2299),"")</f>
        <v>10</v>
      </c>
      <c r="R2299" s="29" t="n">
        <f aca="true">IF(O2299="","",O2299-TODAY())</f>
        <v>231</v>
      </c>
      <c r="S2299" s="29" t="str">
        <f aca="false">IF(C2299="&lt;&lt; vazio &gt;&gt;","VAZIA",IF(AND(O2299&lt;&gt;"",R2299&lt;0),"VENCIDO",IF(AND(O2299&lt;&gt;"",R2299&lt;=Parametros!$B$10),"PRÓX. VENCIMENTO",IF(F2299="Q","QUALIDADE",IF(F2299="S","BLOQUEADO",IF(F2299="R","RESTRITO/DEVOLUÇÃO",IF(OR(N2299="QUAR",N2299="QRES"),"QUARENTENA",IF(OR(B2299="DESCARTE",B2299="DEVOLUÇÃO"),"DESCARTE/DEVOLUÇÃO",IF(AND(D2299="",K2299&lt;&gt;""),"SEM LOTE",IF(AND(Q2299&lt;&gt;"",Q2299&gt;=Parametros!$B$11),"PARADO/SEM GIRO","OK"))))))))))</f>
        <v>OK</v>
      </c>
      <c r="T2299" s="29" t="str">
        <f aca="false">IF(AND($S2299="PARADO/SEM GIRO",$K2299="KG",OR(Painel!$B$5="(Todos)",A2299=Painel!$B$5)*OR(Painel!$E$5="(Todos)",P2299=Painel!$E$5)),$J2299+ROW()/10000000,"")</f>
        <v/>
      </c>
      <c r="U2299" s="29" t="str">
        <f aca="false">IF(AND($S2299="VENCIDO",$K2299="KG",OR(Painel!$B$5="(Todos)",A2299=Painel!$B$5)*OR(Painel!$E$5="(Todos)",P2299=Painel!$E$5)),$J2299+ROW()/10000000,"")</f>
        <v/>
      </c>
    </row>
    <row r="2300" customFormat="false" ht="15" hidden="false" customHeight="false" outlineLevel="0" collapsed="false">
      <c r="A2300" s="29" t="s">
        <v>55</v>
      </c>
      <c r="B2300" s="29" t="s">
        <v>4507</v>
      </c>
      <c r="C2300" s="29" t="s">
        <v>4508</v>
      </c>
      <c r="D2300" s="29" t="s">
        <v>4509</v>
      </c>
      <c r="E2300" s="29" t="n">
        <v>1</v>
      </c>
      <c r="F2300" s="29"/>
      <c r="G2300" s="29" t="s">
        <v>4510</v>
      </c>
      <c r="H2300" s="30" t="n">
        <v>12</v>
      </c>
      <c r="I2300" s="31" t="n">
        <v>46275</v>
      </c>
      <c r="J2300" s="30" t="n">
        <v>12</v>
      </c>
      <c r="K2300" s="29" t="s">
        <v>120</v>
      </c>
      <c r="L2300" s="29" t="s">
        <v>121</v>
      </c>
      <c r="M2300" s="29"/>
      <c r="N2300" s="29" t="s">
        <v>179</v>
      </c>
      <c r="O2300" s="31" t="n">
        <v>46392</v>
      </c>
      <c r="P2300" s="29" t="s">
        <v>123</v>
      </c>
      <c r="Q2300" s="29" t="n">
        <f aca="false">IFERROR(VALUE(L2300),"")</f>
        <v>10</v>
      </c>
      <c r="R2300" s="29" t="n">
        <f aca="true">IF(O2300="","",O2300-TODAY())</f>
        <v>107</v>
      </c>
      <c r="S2300" s="29" t="str">
        <f aca="false">IF(C2300="&lt;&lt; vazio &gt;&gt;","VAZIA",IF(AND(O2300&lt;&gt;"",R2300&lt;0),"VENCIDO",IF(AND(O2300&lt;&gt;"",R2300&lt;=Parametros!$B$10),"PRÓX. VENCIMENTO",IF(F2300="Q","QUALIDADE",IF(F2300="S","BLOQUEADO",IF(F2300="R","RESTRITO/DEVOLUÇÃO",IF(OR(N2300="QUAR",N2300="QRES"),"QUARENTENA",IF(OR(B2300="DESCARTE",B2300="DEVOLUÇÃO"),"DESCARTE/DEVOLUÇÃO",IF(AND(D2300="",K2300&lt;&gt;""),"SEM LOTE",IF(AND(Q2300&lt;&gt;"",Q2300&gt;=Parametros!$B$11),"PARADO/SEM GIRO","OK"))))))))))</f>
        <v>OK</v>
      </c>
      <c r="T2300" s="29" t="str">
        <f aca="false">IF(AND($S2300="PARADO/SEM GIRO",$K2300="KG",OR(Painel!$B$5="(Todos)",A2300=Painel!$B$5)*OR(Painel!$E$5="(Todos)",P2300=Painel!$E$5)),$J2300+ROW()/10000000,"")</f>
        <v/>
      </c>
      <c r="U2300" s="29" t="str">
        <f aca="false">IF(AND($S2300="VENCIDO",$K2300="KG",OR(Painel!$B$5="(Todos)",A2300=Painel!$B$5)*OR(Painel!$E$5="(Todos)",P2300=Painel!$E$5)),$J2300+ROW()/10000000,"")</f>
        <v/>
      </c>
    </row>
    <row r="2301" customFormat="false" ht="15" hidden="false" customHeight="false" outlineLevel="0" collapsed="false">
      <c r="A2301" s="29" t="s">
        <v>55</v>
      </c>
      <c r="B2301" s="29" t="s">
        <v>4511</v>
      </c>
      <c r="C2301" s="29" t="s">
        <v>359</v>
      </c>
      <c r="D2301" s="29" t="s">
        <v>360</v>
      </c>
      <c r="E2301" s="29" t="n">
        <v>1</v>
      </c>
      <c r="F2301" s="29"/>
      <c r="G2301" s="29" t="s">
        <v>4512</v>
      </c>
      <c r="H2301" s="30" t="n">
        <v>10</v>
      </c>
      <c r="I2301" s="31" t="n">
        <v>46275</v>
      </c>
      <c r="J2301" s="30" t="n">
        <v>10</v>
      </c>
      <c r="K2301" s="29" t="s">
        <v>120</v>
      </c>
      <c r="L2301" s="29" t="s">
        <v>121</v>
      </c>
      <c r="M2301" s="29"/>
      <c r="N2301" s="29" t="s">
        <v>179</v>
      </c>
      <c r="O2301" s="31" t="n">
        <v>46683</v>
      </c>
      <c r="P2301" s="29" t="s">
        <v>123</v>
      </c>
      <c r="Q2301" s="29" t="n">
        <f aca="false">IFERROR(VALUE(L2301),"")</f>
        <v>10</v>
      </c>
      <c r="R2301" s="29" t="n">
        <f aca="true">IF(O2301="","",O2301-TODAY())</f>
        <v>398</v>
      </c>
      <c r="S2301" s="29" t="str">
        <f aca="false">IF(C2301="&lt;&lt; vazio &gt;&gt;","VAZIA",IF(AND(O2301&lt;&gt;"",R2301&lt;0),"VENCIDO",IF(AND(O2301&lt;&gt;"",R2301&lt;=Parametros!$B$10),"PRÓX. VENCIMENTO",IF(F2301="Q","QUALIDADE",IF(F2301="S","BLOQUEADO",IF(F2301="R","RESTRITO/DEVOLUÇÃO",IF(OR(N2301="QUAR",N2301="QRES"),"QUARENTENA",IF(OR(B2301="DESCARTE",B2301="DEVOLUÇÃO"),"DESCARTE/DEVOLUÇÃO",IF(AND(D2301="",K2301&lt;&gt;""),"SEM LOTE",IF(AND(Q2301&lt;&gt;"",Q2301&gt;=Parametros!$B$11),"PARADO/SEM GIRO","OK"))))))))))</f>
        <v>OK</v>
      </c>
      <c r="T2301" s="29" t="str">
        <f aca="false">IF(AND($S2301="PARADO/SEM GIRO",$K2301="KG",OR(Painel!$B$5="(Todos)",A2301=Painel!$B$5)*OR(Painel!$E$5="(Todos)",P2301=Painel!$E$5)),$J2301+ROW()/10000000,"")</f>
        <v/>
      </c>
      <c r="U2301" s="29" t="str">
        <f aca="false">IF(AND($S2301="VENCIDO",$K2301="KG",OR(Painel!$B$5="(Todos)",A2301=Painel!$B$5)*OR(Painel!$E$5="(Todos)",P2301=Painel!$E$5)),$J2301+ROW()/10000000,"")</f>
        <v/>
      </c>
    </row>
    <row r="2302" customFormat="false" ht="15" hidden="false" customHeight="false" outlineLevel="0" collapsed="false">
      <c r="A2302" s="29" t="s">
        <v>55</v>
      </c>
      <c r="B2302" s="29" t="s">
        <v>4513</v>
      </c>
      <c r="C2302" s="29" t="s">
        <v>362</v>
      </c>
      <c r="D2302" s="29" t="s">
        <v>363</v>
      </c>
      <c r="E2302" s="29" t="n">
        <v>1</v>
      </c>
      <c r="F2302" s="29"/>
      <c r="G2302" s="29" t="s">
        <v>4514</v>
      </c>
      <c r="H2302" s="30" t="n">
        <v>12.12</v>
      </c>
      <c r="I2302" s="31" t="n">
        <v>46275</v>
      </c>
      <c r="J2302" s="30" t="n">
        <v>12.12</v>
      </c>
      <c r="K2302" s="29" t="s">
        <v>120</v>
      </c>
      <c r="L2302" s="29" t="s">
        <v>121</v>
      </c>
      <c r="M2302" s="29"/>
      <c r="N2302" s="29" t="s">
        <v>179</v>
      </c>
      <c r="O2302" s="31" t="n">
        <v>46813</v>
      </c>
      <c r="P2302" s="29" t="s">
        <v>123</v>
      </c>
      <c r="Q2302" s="29" t="n">
        <f aca="false">IFERROR(VALUE(L2302),"")</f>
        <v>10</v>
      </c>
      <c r="R2302" s="29" t="n">
        <f aca="true">IF(O2302="","",O2302-TODAY())</f>
        <v>528</v>
      </c>
      <c r="S2302" s="29" t="str">
        <f aca="false">IF(C2302="&lt;&lt; vazio &gt;&gt;","VAZIA",IF(AND(O2302&lt;&gt;"",R2302&lt;0),"VENCIDO",IF(AND(O2302&lt;&gt;"",R2302&lt;=Parametros!$B$10),"PRÓX. VENCIMENTO",IF(F2302="Q","QUALIDADE",IF(F2302="S","BLOQUEADO",IF(F2302="R","RESTRITO/DEVOLUÇÃO",IF(OR(N2302="QUAR",N2302="QRES"),"QUARENTENA",IF(OR(B2302="DESCARTE",B2302="DEVOLUÇÃO"),"DESCARTE/DEVOLUÇÃO",IF(AND(D2302="",K2302&lt;&gt;""),"SEM LOTE",IF(AND(Q2302&lt;&gt;"",Q2302&gt;=Parametros!$B$11),"PARADO/SEM GIRO","OK"))))))))))</f>
        <v>OK</v>
      </c>
      <c r="T2302" s="29" t="str">
        <f aca="false">IF(AND($S2302="PARADO/SEM GIRO",$K2302="KG",OR(Painel!$B$5="(Todos)",A2302=Painel!$B$5)*OR(Painel!$E$5="(Todos)",P2302=Painel!$E$5)),$J2302+ROW()/10000000,"")</f>
        <v/>
      </c>
      <c r="U2302" s="29" t="str">
        <f aca="false">IF(AND($S2302="VENCIDO",$K2302="KG",OR(Painel!$B$5="(Todos)",A2302=Painel!$B$5)*OR(Painel!$E$5="(Todos)",P2302=Painel!$E$5)),$J2302+ROW()/10000000,"")</f>
        <v/>
      </c>
    </row>
    <row r="2303" customFormat="false" ht="15" hidden="false" customHeight="false" outlineLevel="0" collapsed="false">
      <c r="A2303" s="29" t="s">
        <v>55</v>
      </c>
      <c r="B2303" s="29" t="s">
        <v>4515</v>
      </c>
      <c r="C2303" s="29" t="s">
        <v>212</v>
      </c>
      <c r="D2303" s="29" t="s">
        <v>213</v>
      </c>
      <c r="E2303" s="29" t="n">
        <v>1</v>
      </c>
      <c r="F2303" s="29"/>
      <c r="G2303" s="29" t="s">
        <v>4516</v>
      </c>
      <c r="H2303" s="30" t="n">
        <v>18</v>
      </c>
      <c r="I2303" s="31" t="n">
        <v>46279</v>
      </c>
      <c r="J2303" s="30" t="n">
        <v>18</v>
      </c>
      <c r="K2303" s="29" t="s">
        <v>120</v>
      </c>
      <c r="L2303" s="29" t="s">
        <v>350</v>
      </c>
      <c r="M2303" s="29"/>
      <c r="N2303" s="29" t="s">
        <v>179</v>
      </c>
      <c r="O2303" s="31" t="n">
        <v>46291</v>
      </c>
      <c r="P2303" s="29" t="s">
        <v>123</v>
      </c>
      <c r="Q2303" s="29" t="n">
        <f aca="false">IFERROR(VALUE(L2303),"")</f>
        <v>6</v>
      </c>
      <c r="R2303" s="29" t="n">
        <f aca="true">IF(O2303="","",O2303-TODAY())</f>
        <v>6</v>
      </c>
      <c r="S2303" s="29" t="str">
        <f aca="false">IF(C2303="&lt;&lt; vazio &gt;&gt;","VAZIA",IF(AND(O2303&lt;&gt;"",R2303&lt;0),"VENCIDO",IF(AND(O2303&lt;&gt;"",R2303&lt;=Parametros!$B$10),"PRÓX. VENCIMENTO",IF(F2303="Q","QUALIDADE",IF(F2303="S","BLOQUEADO",IF(F2303="R","RESTRITO/DEVOLUÇÃO",IF(OR(N2303="QUAR",N2303="QRES"),"QUARENTENA",IF(OR(B2303="DESCARTE",B2303="DEVOLUÇÃO"),"DESCARTE/DEVOLUÇÃO",IF(AND(D2303="",K2303&lt;&gt;""),"SEM LOTE",IF(AND(Q2303&lt;&gt;"",Q2303&gt;=Parametros!$B$11),"PARADO/SEM GIRO","OK"))))))))))</f>
        <v>PRÓX. VENCIMENTO</v>
      </c>
      <c r="T2303" s="29" t="str">
        <f aca="false">IF(AND($S2303="PARADO/SEM GIRO",$K2303="KG",OR(Painel!$B$5="(Todos)",A2303=Painel!$B$5)*OR(Painel!$E$5="(Todos)",P2303=Painel!$E$5)),$J2303+ROW()/10000000,"")</f>
        <v/>
      </c>
      <c r="U2303" s="29" t="str">
        <f aca="false">IF(AND($S2303="VENCIDO",$K2303="KG",OR(Painel!$B$5="(Todos)",A2303=Painel!$B$5)*OR(Painel!$E$5="(Todos)",P2303=Painel!$E$5)),$J2303+ROW()/10000000,"")</f>
        <v/>
      </c>
    </row>
    <row r="2304" customFormat="false" ht="15" hidden="false" customHeight="false" outlineLevel="0" collapsed="false">
      <c r="A2304" s="29" t="s">
        <v>55</v>
      </c>
      <c r="B2304" s="29" t="s">
        <v>4517</v>
      </c>
      <c r="C2304" s="29" t="s">
        <v>306</v>
      </c>
      <c r="D2304" s="29" t="s">
        <v>346</v>
      </c>
      <c r="E2304" s="29" t="n">
        <v>1</v>
      </c>
      <c r="F2304" s="29" t="s">
        <v>137</v>
      </c>
      <c r="G2304" s="29" t="s">
        <v>4518</v>
      </c>
      <c r="H2304" s="30" t="n">
        <v>700</v>
      </c>
      <c r="I2304" s="31" t="n">
        <v>46285</v>
      </c>
      <c r="J2304" s="30" t="n">
        <v>700</v>
      </c>
      <c r="K2304" s="29" t="s">
        <v>120</v>
      </c>
      <c r="L2304" s="29" t="s">
        <v>116</v>
      </c>
      <c r="M2304" s="29"/>
      <c r="N2304" s="29" t="s">
        <v>134</v>
      </c>
      <c r="O2304" s="31" t="n">
        <v>46285</v>
      </c>
      <c r="P2304" s="29" t="s">
        <v>123</v>
      </c>
      <c r="Q2304" s="29" t="n">
        <f aca="false">IFERROR(VALUE(L2304),"")</f>
        <v>0</v>
      </c>
      <c r="R2304" s="29" t="n">
        <f aca="true">IF(O2304="","",O2304-TODAY())</f>
        <v>0</v>
      </c>
      <c r="S2304" s="29" t="str">
        <f aca="false">IF(C2304="&lt;&lt; vazio &gt;&gt;","VAZIA",IF(AND(O2304&lt;&gt;"",R2304&lt;0),"VENCIDO",IF(AND(O2304&lt;&gt;"",R2304&lt;=Parametros!$B$10),"PRÓX. VENCIMENTO",IF(F2304="Q","QUALIDADE",IF(F2304="S","BLOQUEADO",IF(F2304="R","RESTRITO/DEVOLUÇÃO",IF(OR(N2304="QUAR",N2304="QRES"),"QUARENTENA",IF(OR(B2304="DESCARTE",B2304="DEVOLUÇÃO"),"DESCARTE/DEVOLUÇÃO",IF(AND(D2304="",K2304&lt;&gt;""),"SEM LOTE",IF(AND(Q2304&lt;&gt;"",Q2304&gt;=Parametros!$B$11),"PARADO/SEM GIRO","OK"))))))))))</f>
        <v>PRÓX. VENCIMENTO</v>
      </c>
      <c r="T2304" s="29" t="str">
        <f aca="false">IF(AND($S2304="PARADO/SEM GIRO",$K2304="KG",OR(Painel!$B$5="(Todos)",A2304=Painel!$B$5)*OR(Painel!$E$5="(Todos)",P2304=Painel!$E$5)),$J2304+ROW()/10000000,"")</f>
        <v/>
      </c>
      <c r="U2304" s="29" t="str">
        <f aca="false">IF(AND($S2304="VENCIDO",$K2304="KG",OR(Painel!$B$5="(Todos)",A2304=Painel!$B$5)*OR(Painel!$E$5="(Todos)",P2304=Painel!$E$5)),$J2304+ROW()/10000000,"")</f>
        <v/>
      </c>
    </row>
    <row r="2305" customFormat="false" ht="15" hidden="false" customHeight="false" outlineLevel="0" collapsed="false">
      <c r="A2305" s="29" t="s">
        <v>55</v>
      </c>
      <c r="B2305" s="29" t="s">
        <v>4519</v>
      </c>
      <c r="C2305" s="29" t="s">
        <v>4484</v>
      </c>
      <c r="D2305" s="29" t="s">
        <v>4485</v>
      </c>
      <c r="E2305" s="29" t="n">
        <v>1</v>
      </c>
      <c r="F2305" s="29"/>
      <c r="G2305" s="29" t="s">
        <v>4520</v>
      </c>
      <c r="H2305" s="30" t="n">
        <v>86</v>
      </c>
      <c r="I2305" s="31" t="n">
        <v>46280</v>
      </c>
      <c r="J2305" s="30" t="n">
        <v>86</v>
      </c>
      <c r="K2305" s="29" t="s">
        <v>120</v>
      </c>
      <c r="L2305" s="29" t="s">
        <v>144</v>
      </c>
      <c r="M2305" s="29"/>
      <c r="N2305" s="29" t="s">
        <v>179</v>
      </c>
      <c r="O2305" s="31" t="n">
        <v>46387</v>
      </c>
      <c r="P2305" s="29" t="s">
        <v>123</v>
      </c>
      <c r="Q2305" s="29" t="n">
        <f aca="false">IFERROR(VALUE(L2305),"")</f>
        <v>5</v>
      </c>
      <c r="R2305" s="29" t="n">
        <f aca="true">IF(O2305="","",O2305-TODAY())</f>
        <v>102</v>
      </c>
      <c r="S2305" s="29" t="str">
        <f aca="false">IF(C2305="&lt;&lt; vazio &gt;&gt;","VAZIA",IF(AND(O2305&lt;&gt;"",R2305&lt;0),"VENCIDO",IF(AND(O2305&lt;&gt;"",R2305&lt;=Parametros!$B$10),"PRÓX. VENCIMENTO",IF(F2305="Q","QUALIDADE",IF(F2305="S","BLOQUEADO",IF(F2305="R","RESTRITO/DEVOLUÇÃO",IF(OR(N2305="QUAR",N2305="QRES"),"QUARENTENA",IF(OR(B2305="DESCARTE",B2305="DEVOLUÇÃO"),"DESCARTE/DEVOLUÇÃO",IF(AND(D2305="",K2305&lt;&gt;""),"SEM LOTE",IF(AND(Q2305&lt;&gt;"",Q2305&gt;=Parametros!$B$11),"PARADO/SEM GIRO","OK"))))))))))</f>
        <v>OK</v>
      </c>
      <c r="T2305" s="29" t="str">
        <f aca="false">IF(AND($S2305="PARADO/SEM GIRO",$K2305="KG",OR(Painel!$B$5="(Todos)",A2305=Painel!$B$5)*OR(Painel!$E$5="(Todos)",P2305=Painel!$E$5)),$J2305+ROW()/10000000,"")</f>
        <v/>
      </c>
      <c r="U2305" s="29" t="str">
        <f aca="false">IF(AND($S2305="VENCIDO",$K2305="KG",OR(Painel!$B$5="(Todos)",A2305=Painel!$B$5)*OR(Painel!$E$5="(Todos)",P2305=Painel!$E$5)),$J2305+ROW()/10000000,"")</f>
        <v/>
      </c>
    </row>
    <row r="2306" customFormat="false" ht="15" hidden="false" customHeight="false" outlineLevel="0" collapsed="false">
      <c r="A2306" s="29" t="s">
        <v>55</v>
      </c>
      <c r="B2306" s="29" t="s">
        <v>4521</v>
      </c>
      <c r="C2306" s="29" t="s">
        <v>2556</v>
      </c>
      <c r="D2306" s="29" t="s">
        <v>4522</v>
      </c>
      <c r="E2306" s="29" t="n">
        <v>1</v>
      </c>
      <c r="F2306" s="29"/>
      <c r="G2306" s="29" t="s">
        <v>4523</v>
      </c>
      <c r="H2306" s="30" t="n">
        <v>580</v>
      </c>
      <c r="I2306" s="31" t="n">
        <v>46280</v>
      </c>
      <c r="J2306" s="30" t="n">
        <v>580</v>
      </c>
      <c r="K2306" s="29" t="s">
        <v>120</v>
      </c>
      <c r="L2306" s="29" t="s">
        <v>144</v>
      </c>
      <c r="M2306" s="29"/>
      <c r="N2306" s="29" t="s">
        <v>4465</v>
      </c>
      <c r="O2306" s="31" t="n">
        <v>46864</v>
      </c>
      <c r="P2306" s="29" t="s">
        <v>123</v>
      </c>
      <c r="Q2306" s="29" t="n">
        <f aca="false">IFERROR(VALUE(L2306),"")</f>
        <v>5</v>
      </c>
      <c r="R2306" s="29" t="n">
        <f aca="true">IF(O2306="","",O2306-TODAY())</f>
        <v>579</v>
      </c>
      <c r="S2306" s="29" t="str">
        <f aca="false">IF(C2306="&lt;&lt; vazio &gt;&gt;","VAZIA",IF(AND(O2306&lt;&gt;"",R2306&lt;0),"VENCIDO",IF(AND(O2306&lt;&gt;"",R2306&lt;=Parametros!$B$10),"PRÓX. VENCIMENTO",IF(F2306="Q","QUALIDADE",IF(F2306="S","BLOQUEADO",IF(F2306="R","RESTRITO/DEVOLUÇÃO",IF(OR(N2306="QUAR",N2306="QRES"),"QUARENTENA",IF(OR(B2306="DESCARTE",B2306="DEVOLUÇÃO"),"DESCARTE/DEVOLUÇÃO",IF(AND(D2306="",K2306&lt;&gt;""),"SEM LOTE",IF(AND(Q2306&lt;&gt;"",Q2306&gt;=Parametros!$B$11),"PARADO/SEM GIRO","OK"))))))))))</f>
        <v>OK</v>
      </c>
      <c r="T2306" s="29" t="str">
        <f aca="false">IF(AND($S2306="PARADO/SEM GIRO",$K2306="KG",OR(Painel!$B$5="(Todos)",A2306=Painel!$B$5)*OR(Painel!$E$5="(Todos)",P2306=Painel!$E$5)),$J2306+ROW()/10000000,"")</f>
        <v/>
      </c>
      <c r="U2306" s="29" t="str">
        <f aca="false">IF(AND($S2306="VENCIDO",$K2306="KG",OR(Painel!$B$5="(Todos)",A2306=Painel!$B$5)*OR(Painel!$E$5="(Todos)",P2306=Painel!$E$5)),$J2306+ROW()/10000000,"")</f>
        <v/>
      </c>
    </row>
    <row r="2307" customFormat="false" ht="15" hidden="false" customHeight="false" outlineLevel="0" collapsed="false">
      <c r="A2307" s="29" t="s">
        <v>55</v>
      </c>
      <c r="B2307" s="29" t="s">
        <v>4524</v>
      </c>
      <c r="C2307" s="29" t="s">
        <v>3884</v>
      </c>
      <c r="D2307" s="29" t="s">
        <v>3885</v>
      </c>
      <c r="E2307" s="29" t="n">
        <v>1</v>
      </c>
      <c r="F2307" s="29"/>
      <c r="G2307" s="29" t="s">
        <v>4525</v>
      </c>
      <c r="H2307" s="30" t="n">
        <v>6</v>
      </c>
      <c r="I2307" s="31" t="n">
        <v>46281</v>
      </c>
      <c r="J2307" s="30" t="n">
        <v>6</v>
      </c>
      <c r="K2307" s="29" t="s">
        <v>120</v>
      </c>
      <c r="L2307" s="29" t="s">
        <v>284</v>
      </c>
      <c r="M2307" s="29"/>
      <c r="N2307" s="29" t="s">
        <v>134</v>
      </c>
      <c r="O2307" s="31" t="n">
        <v>46306</v>
      </c>
      <c r="P2307" s="29" t="s">
        <v>123</v>
      </c>
      <c r="Q2307" s="29" t="n">
        <f aca="false">IFERROR(VALUE(L2307),"")</f>
        <v>4</v>
      </c>
      <c r="R2307" s="29" t="n">
        <f aca="true">IF(O2307="","",O2307-TODAY())</f>
        <v>21</v>
      </c>
      <c r="S2307" s="29" t="str">
        <f aca="false">IF(C2307="&lt;&lt; vazio &gt;&gt;","VAZIA",IF(AND(O2307&lt;&gt;"",R2307&lt;0),"VENCIDO",IF(AND(O2307&lt;&gt;"",R2307&lt;=Parametros!$B$10),"PRÓX. VENCIMENTO",IF(F2307="Q","QUALIDADE",IF(F2307="S","BLOQUEADO",IF(F2307="R","RESTRITO/DEVOLUÇÃO",IF(OR(N2307="QUAR",N2307="QRES"),"QUARENTENA",IF(OR(B2307="DESCARTE",B2307="DEVOLUÇÃO"),"DESCARTE/DEVOLUÇÃO",IF(AND(D2307="",K2307&lt;&gt;""),"SEM LOTE",IF(AND(Q2307&lt;&gt;"",Q2307&gt;=Parametros!$B$11),"PARADO/SEM GIRO","OK"))))))))))</f>
        <v>PRÓX. VENCIMENTO</v>
      </c>
      <c r="T2307" s="29" t="str">
        <f aca="false">IF(AND($S2307="PARADO/SEM GIRO",$K2307="KG",OR(Painel!$B$5="(Todos)",A2307=Painel!$B$5)*OR(Painel!$E$5="(Todos)",P2307=Painel!$E$5)),$J2307+ROW()/10000000,"")</f>
        <v/>
      </c>
      <c r="U2307" s="29" t="str">
        <f aca="false">IF(AND($S2307="VENCIDO",$K2307="KG",OR(Painel!$B$5="(Todos)",A2307=Painel!$B$5)*OR(Painel!$E$5="(Todos)",P2307=Painel!$E$5)),$J2307+ROW()/10000000,"")</f>
        <v/>
      </c>
    </row>
    <row r="2308" customFormat="false" ht="15" hidden="false" customHeight="false" outlineLevel="0" collapsed="false">
      <c r="A2308" s="29" t="s">
        <v>55</v>
      </c>
      <c r="B2308" s="29" t="s">
        <v>4526</v>
      </c>
      <c r="C2308" s="29" t="s">
        <v>191</v>
      </c>
      <c r="D2308" s="29" t="s">
        <v>192</v>
      </c>
      <c r="E2308" s="29" t="n">
        <v>1</v>
      </c>
      <c r="F2308" s="29"/>
      <c r="G2308" s="29" t="s">
        <v>4527</v>
      </c>
      <c r="H2308" s="30" t="n">
        <v>6.4</v>
      </c>
      <c r="I2308" s="31" t="n">
        <v>46281</v>
      </c>
      <c r="J2308" s="30" t="n">
        <v>6.4</v>
      </c>
      <c r="K2308" s="29" t="s">
        <v>120</v>
      </c>
      <c r="L2308" s="29" t="s">
        <v>284</v>
      </c>
      <c r="M2308" s="29"/>
      <c r="N2308" s="29" t="s">
        <v>134</v>
      </c>
      <c r="O2308" s="31" t="n">
        <v>46360</v>
      </c>
      <c r="P2308" s="29" t="s">
        <v>123</v>
      </c>
      <c r="Q2308" s="29" t="n">
        <f aca="false">IFERROR(VALUE(L2308),"")</f>
        <v>4</v>
      </c>
      <c r="R2308" s="29" t="n">
        <f aca="true">IF(O2308="","",O2308-TODAY())</f>
        <v>75</v>
      </c>
      <c r="S2308" s="29" t="str">
        <f aca="false">IF(C2308="&lt;&lt; vazio &gt;&gt;","VAZIA",IF(AND(O2308&lt;&gt;"",R2308&lt;0),"VENCIDO",IF(AND(O2308&lt;&gt;"",R2308&lt;=Parametros!$B$10),"PRÓX. VENCIMENTO",IF(F2308="Q","QUALIDADE",IF(F2308="S","BLOQUEADO",IF(F2308="R","RESTRITO/DEVOLUÇÃO",IF(OR(N2308="QUAR",N2308="QRES"),"QUARENTENA",IF(OR(B2308="DESCARTE",B2308="DEVOLUÇÃO"),"DESCARTE/DEVOLUÇÃO",IF(AND(D2308="",K2308&lt;&gt;""),"SEM LOTE",IF(AND(Q2308&lt;&gt;"",Q2308&gt;=Parametros!$B$11),"PARADO/SEM GIRO","OK"))))))))))</f>
        <v>OK</v>
      </c>
      <c r="T2308" s="29" t="str">
        <f aca="false">IF(AND($S2308="PARADO/SEM GIRO",$K2308="KG",OR(Painel!$B$5="(Todos)",A2308=Painel!$B$5)*OR(Painel!$E$5="(Todos)",P2308=Painel!$E$5)),$J2308+ROW()/10000000,"")</f>
        <v/>
      </c>
      <c r="U2308" s="29" t="str">
        <f aca="false">IF(AND($S2308="VENCIDO",$K2308="KG",OR(Painel!$B$5="(Todos)",A2308=Painel!$B$5)*OR(Painel!$E$5="(Todos)",P2308=Painel!$E$5)),$J2308+ROW()/10000000,"")</f>
        <v/>
      </c>
    </row>
    <row r="2309" customFormat="false" ht="15" hidden="false" customHeight="false" outlineLevel="0" collapsed="false">
      <c r="A2309" s="29" t="s">
        <v>55</v>
      </c>
      <c r="B2309" s="29" t="s">
        <v>4528</v>
      </c>
      <c r="C2309" s="29" t="s">
        <v>212</v>
      </c>
      <c r="D2309" s="29" t="s">
        <v>213</v>
      </c>
      <c r="E2309" s="29" t="n">
        <v>1</v>
      </c>
      <c r="F2309" s="29"/>
      <c r="G2309" s="29" t="s">
        <v>4529</v>
      </c>
      <c r="H2309" s="30" t="n">
        <v>6</v>
      </c>
      <c r="I2309" s="31" t="n">
        <v>46280</v>
      </c>
      <c r="J2309" s="30" t="n">
        <v>6</v>
      </c>
      <c r="K2309" s="29" t="s">
        <v>120</v>
      </c>
      <c r="L2309" s="29" t="s">
        <v>144</v>
      </c>
      <c r="M2309" s="29"/>
      <c r="N2309" s="29" t="s">
        <v>179</v>
      </c>
      <c r="O2309" s="31" t="n">
        <v>46291</v>
      </c>
      <c r="P2309" s="29" t="s">
        <v>123</v>
      </c>
      <c r="Q2309" s="29" t="n">
        <f aca="false">IFERROR(VALUE(L2309),"")</f>
        <v>5</v>
      </c>
      <c r="R2309" s="29" t="n">
        <f aca="true">IF(O2309="","",O2309-TODAY())</f>
        <v>6</v>
      </c>
      <c r="S2309" s="29" t="str">
        <f aca="false">IF(C2309="&lt;&lt; vazio &gt;&gt;","VAZIA",IF(AND(O2309&lt;&gt;"",R2309&lt;0),"VENCIDO",IF(AND(O2309&lt;&gt;"",R2309&lt;=Parametros!$B$10),"PRÓX. VENCIMENTO",IF(F2309="Q","QUALIDADE",IF(F2309="S","BLOQUEADO",IF(F2309="R","RESTRITO/DEVOLUÇÃO",IF(OR(N2309="QUAR",N2309="QRES"),"QUARENTENA",IF(OR(B2309="DESCARTE",B2309="DEVOLUÇÃO"),"DESCARTE/DEVOLUÇÃO",IF(AND(D2309="",K2309&lt;&gt;""),"SEM LOTE",IF(AND(Q2309&lt;&gt;"",Q2309&gt;=Parametros!$B$11),"PARADO/SEM GIRO","OK"))))))))))</f>
        <v>PRÓX. VENCIMENTO</v>
      </c>
      <c r="T2309" s="29" t="str">
        <f aca="false">IF(AND($S2309="PARADO/SEM GIRO",$K2309="KG",OR(Painel!$B$5="(Todos)",A2309=Painel!$B$5)*OR(Painel!$E$5="(Todos)",P2309=Painel!$E$5)),$J2309+ROW()/10000000,"")</f>
        <v/>
      </c>
      <c r="U2309" s="29" t="str">
        <f aca="false">IF(AND($S2309="VENCIDO",$K2309="KG",OR(Painel!$B$5="(Todos)",A2309=Painel!$B$5)*OR(Painel!$E$5="(Todos)",P2309=Painel!$E$5)),$J2309+ROW()/10000000,"")</f>
        <v/>
      </c>
    </row>
    <row r="2310" customFormat="false" ht="15" hidden="false" customHeight="false" outlineLevel="0" collapsed="false">
      <c r="A2310" s="29" t="s">
        <v>55</v>
      </c>
      <c r="B2310" s="29" t="s">
        <v>4530</v>
      </c>
      <c r="C2310" s="29" t="s">
        <v>191</v>
      </c>
      <c r="D2310" s="29" t="s">
        <v>192</v>
      </c>
      <c r="E2310" s="29" t="n">
        <v>1</v>
      </c>
      <c r="F2310" s="29"/>
      <c r="G2310" s="29" t="s">
        <v>4531</v>
      </c>
      <c r="H2310" s="30" t="n">
        <v>6.4</v>
      </c>
      <c r="I2310" s="31" t="n">
        <v>46281</v>
      </c>
      <c r="J2310" s="30" t="n">
        <v>6.4</v>
      </c>
      <c r="K2310" s="29" t="s">
        <v>120</v>
      </c>
      <c r="L2310" s="29" t="s">
        <v>284</v>
      </c>
      <c r="M2310" s="29"/>
      <c r="N2310" s="29" t="s">
        <v>134</v>
      </c>
      <c r="O2310" s="31" t="n">
        <v>46360</v>
      </c>
      <c r="P2310" s="29" t="s">
        <v>123</v>
      </c>
      <c r="Q2310" s="29" t="n">
        <f aca="false">IFERROR(VALUE(L2310),"")</f>
        <v>4</v>
      </c>
      <c r="R2310" s="29" t="n">
        <f aca="true">IF(O2310="","",O2310-TODAY())</f>
        <v>75</v>
      </c>
      <c r="S2310" s="29" t="str">
        <f aca="false">IF(C2310="&lt;&lt; vazio &gt;&gt;","VAZIA",IF(AND(O2310&lt;&gt;"",R2310&lt;0),"VENCIDO",IF(AND(O2310&lt;&gt;"",R2310&lt;=Parametros!$B$10),"PRÓX. VENCIMENTO",IF(F2310="Q","QUALIDADE",IF(F2310="S","BLOQUEADO",IF(F2310="R","RESTRITO/DEVOLUÇÃO",IF(OR(N2310="QUAR",N2310="QRES"),"QUARENTENA",IF(OR(B2310="DESCARTE",B2310="DEVOLUÇÃO"),"DESCARTE/DEVOLUÇÃO",IF(AND(D2310="",K2310&lt;&gt;""),"SEM LOTE",IF(AND(Q2310&lt;&gt;"",Q2310&gt;=Parametros!$B$11),"PARADO/SEM GIRO","OK"))))))))))</f>
        <v>OK</v>
      </c>
      <c r="T2310" s="29" t="str">
        <f aca="false">IF(AND($S2310="PARADO/SEM GIRO",$K2310="KG",OR(Painel!$B$5="(Todos)",A2310=Painel!$B$5)*OR(Painel!$E$5="(Todos)",P2310=Painel!$E$5)),$J2310+ROW()/10000000,"")</f>
        <v/>
      </c>
      <c r="U2310" s="29" t="str">
        <f aca="false">IF(AND($S2310="VENCIDO",$K2310="KG",OR(Painel!$B$5="(Todos)",A2310=Painel!$B$5)*OR(Painel!$E$5="(Todos)",P2310=Painel!$E$5)),$J2310+ROW()/10000000,"")</f>
        <v/>
      </c>
    </row>
    <row r="2311" customFormat="false" ht="15" hidden="false" customHeight="false" outlineLevel="0" collapsed="false">
      <c r="A2311" s="29" t="s">
        <v>55</v>
      </c>
      <c r="B2311" s="29" t="s">
        <v>4532</v>
      </c>
      <c r="C2311" s="29" t="s">
        <v>165</v>
      </c>
      <c r="D2311" s="29" t="s">
        <v>4533</v>
      </c>
      <c r="E2311" s="29" t="n">
        <v>1</v>
      </c>
      <c r="F2311" s="29" t="s">
        <v>189</v>
      </c>
      <c r="G2311" s="29" t="s">
        <v>4534</v>
      </c>
      <c r="H2311" s="30" t="n">
        <v>72.72</v>
      </c>
      <c r="I2311" s="31" t="n">
        <v>46281</v>
      </c>
      <c r="J2311" s="30" t="n">
        <v>72.72</v>
      </c>
      <c r="K2311" s="29" t="s">
        <v>120</v>
      </c>
      <c r="L2311" s="29" t="s">
        <v>284</v>
      </c>
      <c r="M2311" s="29"/>
      <c r="N2311" s="29" t="s">
        <v>122</v>
      </c>
      <c r="O2311" s="31" t="n">
        <v>46523</v>
      </c>
      <c r="P2311" s="29" t="s">
        <v>123</v>
      </c>
      <c r="Q2311" s="29" t="n">
        <f aca="false">IFERROR(VALUE(L2311),"")</f>
        <v>4</v>
      </c>
      <c r="R2311" s="29" t="n">
        <f aca="true">IF(O2311="","",O2311-TODAY())</f>
        <v>238</v>
      </c>
      <c r="S2311" s="29" t="str">
        <f aca="false">IF(C2311="&lt;&lt; vazio &gt;&gt;","VAZIA",IF(AND(O2311&lt;&gt;"",R2311&lt;0),"VENCIDO",IF(AND(O2311&lt;&gt;"",R2311&lt;=Parametros!$B$10),"PRÓX. VENCIMENTO",IF(F2311="Q","QUALIDADE",IF(F2311="S","BLOQUEADO",IF(F2311="R","RESTRITO/DEVOLUÇÃO",IF(OR(N2311="QUAR",N2311="QRES"),"QUARENTENA",IF(OR(B2311="DESCARTE",B2311="DEVOLUÇÃO"),"DESCARTE/DEVOLUÇÃO",IF(AND(D2311="",K2311&lt;&gt;""),"SEM LOTE",IF(AND(Q2311&lt;&gt;"",Q2311&gt;=Parametros!$B$11),"PARADO/SEM GIRO","OK"))))))))))</f>
        <v>RESTRITO/DEVOLUÇÃO</v>
      </c>
      <c r="T2311" s="29" t="str">
        <f aca="false">IF(AND($S2311="PARADO/SEM GIRO",$K2311="KG",OR(Painel!$B$5="(Todos)",A2311=Painel!$B$5)*OR(Painel!$E$5="(Todos)",P2311=Painel!$E$5)),$J2311+ROW()/10000000,"")</f>
        <v/>
      </c>
      <c r="U2311" s="29" t="str">
        <f aca="false">IF(AND($S2311="VENCIDO",$K2311="KG",OR(Painel!$B$5="(Todos)",A2311=Painel!$B$5)*OR(Painel!$E$5="(Todos)",P2311=Painel!$E$5)),$J2311+ROW()/10000000,"")</f>
        <v/>
      </c>
    </row>
    <row r="2312" customFormat="false" ht="15" hidden="false" customHeight="false" outlineLevel="0" collapsed="false">
      <c r="A2312" s="29" t="s">
        <v>55</v>
      </c>
      <c r="B2312" s="29" t="s">
        <v>4535</v>
      </c>
      <c r="C2312" s="29" t="s">
        <v>447</v>
      </c>
      <c r="D2312" s="29" t="s">
        <v>4536</v>
      </c>
      <c r="E2312" s="29" t="n">
        <v>1</v>
      </c>
      <c r="F2312" s="29" t="s">
        <v>189</v>
      </c>
      <c r="G2312" s="29" t="s">
        <v>4537</v>
      </c>
      <c r="H2312" s="30" t="n">
        <v>72.72</v>
      </c>
      <c r="I2312" s="31" t="n">
        <v>46281</v>
      </c>
      <c r="J2312" s="30" t="n">
        <v>72.72</v>
      </c>
      <c r="K2312" s="29" t="s">
        <v>120</v>
      </c>
      <c r="L2312" s="29" t="s">
        <v>284</v>
      </c>
      <c r="M2312" s="29"/>
      <c r="N2312" s="29" t="s">
        <v>122</v>
      </c>
      <c r="O2312" s="31" t="n">
        <v>46512</v>
      </c>
      <c r="P2312" s="29" t="s">
        <v>123</v>
      </c>
      <c r="Q2312" s="29" t="n">
        <f aca="false">IFERROR(VALUE(L2312),"")</f>
        <v>4</v>
      </c>
      <c r="R2312" s="29" t="n">
        <f aca="true">IF(O2312="","",O2312-TODAY())</f>
        <v>227</v>
      </c>
      <c r="S2312" s="29" t="str">
        <f aca="false">IF(C2312="&lt;&lt; vazio &gt;&gt;","VAZIA",IF(AND(O2312&lt;&gt;"",R2312&lt;0),"VENCIDO",IF(AND(O2312&lt;&gt;"",R2312&lt;=Parametros!$B$10),"PRÓX. VENCIMENTO",IF(F2312="Q","QUALIDADE",IF(F2312="S","BLOQUEADO",IF(F2312="R","RESTRITO/DEVOLUÇÃO",IF(OR(N2312="QUAR",N2312="QRES"),"QUARENTENA",IF(OR(B2312="DESCARTE",B2312="DEVOLUÇÃO"),"DESCARTE/DEVOLUÇÃO",IF(AND(D2312="",K2312&lt;&gt;""),"SEM LOTE",IF(AND(Q2312&lt;&gt;"",Q2312&gt;=Parametros!$B$11),"PARADO/SEM GIRO","OK"))))))))))</f>
        <v>RESTRITO/DEVOLUÇÃO</v>
      </c>
      <c r="T2312" s="29" t="str">
        <f aca="false">IF(AND($S2312="PARADO/SEM GIRO",$K2312="KG",OR(Painel!$B$5="(Todos)",A2312=Painel!$B$5)*OR(Painel!$E$5="(Todos)",P2312=Painel!$E$5)),$J2312+ROW()/10000000,"")</f>
        <v/>
      </c>
      <c r="U2312" s="29" t="str">
        <f aca="false">IF(AND($S2312="VENCIDO",$K2312="KG",OR(Painel!$B$5="(Todos)",A2312=Painel!$B$5)*OR(Painel!$E$5="(Todos)",P2312=Painel!$E$5)),$J2312+ROW()/10000000,"")</f>
        <v/>
      </c>
    </row>
    <row r="2313" customFormat="false" ht="15" hidden="false" customHeight="false" outlineLevel="0" collapsed="false">
      <c r="A2313" s="29" t="s">
        <v>55</v>
      </c>
      <c r="B2313" s="29" t="s">
        <v>4538</v>
      </c>
      <c r="C2313" s="29" t="s">
        <v>253</v>
      </c>
      <c r="D2313" s="29" t="s">
        <v>329</v>
      </c>
      <c r="E2313" s="29" t="n">
        <v>1</v>
      </c>
      <c r="F2313" s="29" t="s">
        <v>189</v>
      </c>
      <c r="G2313" s="29" t="s">
        <v>4539</v>
      </c>
      <c r="H2313" s="30" t="n">
        <v>36.36</v>
      </c>
      <c r="I2313" s="31" t="n">
        <v>46281</v>
      </c>
      <c r="J2313" s="30" t="n">
        <v>36.36</v>
      </c>
      <c r="K2313" s="29" t="s">
        <v>120</v>
      </c>
      <c r="L2313" s="29" t="s">
        <v>284</v>
      </c>
      <c r="M2313" s="29"/>
      <c r="N2313" s="29" t="s">
        <v>122</v>
      </c>
      <c r="O2313" s="31" t="n">
        <v>46514</v>
      </c>
      <c r="P2313" s="29" t="s">
        <v>123</v>
      </c>
      <c r="Q2313" s="29" t="n">
        <f aca="false">IFERROR(VALUE(L2313),"")</f>
        <v>4</v>
      </c>
      <c r="R2313" s="29" t="n">
        <f aca="true">IF(O2313="","",O2313-TODAY())</f>
        <v>229</v>
      </c>
      <c r="S2313" s="29" t="str">
        <f aca="false">IF(C2313="&lt;&lt; vazio &gt;&gt;","VAZIA",IF(AND(O2313&lt;&gt;"",R2313&lt;0),"VENCIDO",IF(AND(O2313&lt;&gt;"",R2313&lt;=Parametros!$B$10),"PRÓX. VENCIMENTO",IF(F2313="Q","QUALIDADE",IF(F2313="S","BLOQUEADO",IF(F2313="R","RESTRITO/DEVOLUÇÃO",IF(OR(N2313="QUAR",N2313="QRES"),"QUARENTENA",IF(OR(B2313="DESCARTE",B2313="DEVOLUÇÃO"),"DESCARTE/DEVOLUÇÃO",IF(AND(D2313="",K2313&lt;&gt;""),"SEM LOTE",IF(AND(Q2313&lt;&gt;"",Q2313&gt;=Parametros!$B$11),"PARADO/SEM GIRO","OK"))))))))))</f>
        <v>RESTRITO/DEVOLUÇÃO</v>
      </c>
      <c r="T2313" s="29" t="str">
        <f aca="false">IF(AND($S2313="PARADO/SEM GIRO",$K2313="KG",OR(Painel!$B$5="(Todos)",A2313=Painel!$B$5)*OR(Painel!$E$5="(Todos)",P2313=Painel!$E$5)),$J2313+ROW()/10000000,"")</f>
        <v/>
      </c>
      <c r="U2313" s="29" t="str">
        <f aca="false">IF(AND($S2313="VENCIDO",$K2313="KG",OR(Painel!$B$5="(Todos)",A2313=Painel!$B$5)*OR(Painel!$E$5="(Todos)",P2313=Painel!$E$5)),$J2313+ROW()/10000000,"")</f>
        <v/>
      </c>
    </row>
    <row r="2314" customFormat="false" ht="15" hidden="false" customHeight="false" outlineLevel="0" collapsed="false">
      <c r="A2314" s="29" t="s">
        <v>55</v>
      </c>
      <c r="B2314" s="29" t="s">
        <v>4540</v>
      </c>
      <c r="C2314" s="29" t="s">
        <v>741</v>
      </c>
      <c r="D2314" s="29" t="s">
        <v>4541</v>
      </c>
      <c r="E2314" s="29" t="n">
        <v>1</v>
      </c>
      <c r="F2314" s="29" t="s">
        <v>189</v>
      </c>
      <c r="G2314" s="29" t="s">
        <v>4542</v>
      </c>
      <c r="H2314" s="30" t="n">
        <v>40</v>
      </c>
      <c r="I2314" s="31" t="n">
        <v>46281</v>
      </c>
      <c r="J2314" s="30" t="n">
        <v>40</v>
      </c>
      <c r="K2314" s="29" t="s">
        <v>120</v>
      </c>
      <c r="L2314" s="29" t="s">
        <v>284</v>
      </c>
      <c r="M2314" s="29"/>
      <c r="N2314" s="29" t="s">
        <v>122</v>
      </c>
      <c r="O2314" s="31" t="n">
        <v>46313</v>
      </c>
      <c r="P2314" s="29" t="s">
        <v>123</v>
      </c>
      <c r="Q2314" s="29" t="n">
        <f aca="false">IFERROR(VALUE(L2314),"")</f>
        <v>4</v>
      </c>
      <c r="R2314" s="29" t="n">
        <f aca="true">IF(O2314="","",O2314-TODAY())</f>
        <v>28</v>
      </c>
      <c r="S2314" s="29" t="str">
        <f aca="false">IF(C2314="&lt;&lt; vazio &gt;&gt;","VAZIA",IF(AND(O2314&lt;&gt;"",R2314&lt;0),"VENCIDO",IF(AND(O2314&lt;&gt;"",R2314&lt;=Parametros!$B$10),"PRÓX. VENCIMENTO",IF(F2314="Q","QUALIDADE",IF(F2314="S","BLOQUEADO",IF(F2314="R","RESTRITO/DEVOLUÇÃO",IF(OR(N2314="QUAR",N2314="QRES"),"QUARENTENA",IF(OR(B2314="DESCARTE",B2314="DEVOLUÇÃO"),"DESCARTE/DEVOLUÇÃO",IF(AND(D2314="",K2314&lt;&gt;""),"SEM LOTE",IF(AND(Q2314&lt;&gt;"",Q2314&gt;=Parametros!$B$11),"PARADO/SEM GIRO","OK"))))))))))</f>
        <v>PRÓX. VENCIMENTO</v>
      </c>
      <c r="T2314" s="29" t="str">
        <f aca="false">IF(AND($S2314="PARADO/SEM GIRO",$K2314="KG",OR(Painel!$B$5="(Todos)",A2314=Painel!$B$5)*OR(Painel!$E$5="(Todos)",P2314=Painel!$E$5)),$J2314+ROW()/10000000,"")</f>
        <v/>
      </c>
      <c r="U2314" s="29" t="str">
        <f aca="false">IF(AND($S2314="VENCIDO",$K2314="KG",OR(Painel!$B$5="(Todos)",A2314=Painel!$B$5)*OR(Painel!$E$5="(Todos)",P2314=Painel!$E$5)),$J2314+ROW()/10000000,"")</f>
        <v/>
      </c>
    </row>
    <row r="2315" customFormat="false" ht="15" hidden="false" customHeight="false" outlineLevel="0" collapsed="false">
      <c r="A2315" s="29" t="s">
        <v>55</v>
      </c>
      <c r="B2315" s="29" t="s">
        <v>4543</v>
      </c>
      <c r="C2315" s="29" t="s">
        <v>988</v>
      </c>
      <c r="D2315" s="29" t="s">
        <v>4544</v>
      </c>
      <c r="E2315" s="29" t="n">
        <v>1</v>
      </c>
      <c r="F2315" s="29"/>
      <c r="G2315" s="29" t="s">
        <v>4545</v>
      </c>
      <c r="H2315" s="30" t="n">
        <v>500</v>
      </c>
      <c r="I2315" s="31" t="n">
        <v>46282</v>
      </c>
      <c r="J2315" s="30" t="n">
        <v>500</v>
      </c>
      <c r="K2315" s="29" t="s">
        <v>120</v>
      </c>
      <c r="L2315" s="29" t="s">
        <v>400</v>
      </c>
      <c r="M2315" s="29"/>
      <c r="N2315" s="29" t="s">
        <v>179</v>
      </c>
      <c r="O2315" s="31" t="n">
        <v>46917</v>
      </c>
      <c r="P2315" s="29" t="s">
        <v>123</v>
      </c>
      <c r="Q2315" s="29" t="n">
        <f aca="false">IFERROR(VALUE(L2315),"")</f>
        <v>3</v>
      </c>
      <c r="R2315" s="29" t="n">
        <f aca="true">IF(O2315="","",O2315-TODAY())</f>
        <v>632</v>
      </c>
      <c r="S2315" s="29" t="str">
        <f aca="false">IF(C2315="&lt;&lt; vazio &gt;&gt;","VAZIA",IF(AND(O2315&lt;&gt;"",R2315&lt;0),"VENCIDO",IF(AND(O2315&lt;&gt;"",R2315&lt;=Parametros!$B$10),"PRÓX. VENCIMENTO",IF(F2315="Q","QUALIDADE",IF(F2315="S","BLOQUEADO",IF(F2315="R","RESTRITO/DEVOLUÇÃO",IF(OR(N2315="QUAR",N2315="QRES"),"QUARENTENA",IF(OR(B2315="DESCARTE",B2315="DEVOLUÇÃO"),"DESCARTE/DEVOLUÇÃO",IF(AND(D2315="",K2315&lt;&gt;""),"SEM LOTE",IF(AND(Q2315&lt;&gt;"",Q2315&gt;=Parametros!$B$11),"PARADO/SEM GIRO","OK"))))))))))</f>
        <v>OK</v>
      </c>
      <c r="T2315" s="29" t="str">
        <f aca="false">IF(AND($S2315="PARADO/SEM GIRO",$K2315="KG",OR(Painel!$B$5="(Todos)",A2315=Painel!$B$5)*OR(Painel!$E$5="(Todos)",P2315=Painel!$E$5)),$J2315+ROW()/10000000,"")</f>
        <v/>
      </c>
      <c r="U2315" s="29" t="str">
        <f aca="false">IF(AND($S2315="VENCIDO",$K2315="KG",OR(Painel!$B$5="(Todos)",A2315=Painel!$B$5)*OR(Painel!$E$5="(Todos)",P2315=Painel!$E$5)),$J2315+ROW()/10000000,"")</f>
        <v/>
      </c>
    </row>
    <row r="2316" customFormat="false" ht="15" hidden="false" customHeight="false" outlineLevel="0" collapsed="false">
      <c r="A2316" s="29" t="s">
        <v>55</v>
      </c>
      <c r="B2316" s="29" t="s">
        <v>4546</v>
      </c>
      <c r="C2316" s="29" t="s">
        <v>258</v>
      </c>
      <c r="D2316" s="29" t="s">
        <v>378</v>
      </c>
      <c r="E2316" s="29" t="n">
        <v>1</v>
      </c>
      <c r="F2316" s="29"/>
      <c r="G2316" s="29" t="s">
        <v>4547</v>
      </c>
      <c r="H2316" s="30" t="n">
        <v>24.24</v>
      </c>
      <c r="I2316" s="31" t="n">
        <v>46282</v>
      </c>
      <c r="J2316" s="30" t="n">
        <v>24.24</v>
      </c>
      <c r="K2316" s="29" t="s">
        <v>120</v>
      </c>
      <c r="L2316" s="29" t="s">
        <v>400</v>
      </c>
      <c r="M2316" s="29"/>
      <c r="N2316" s="29" t="s">
        <v>122</v>
      </c>
      <c r="O2316" s="31" t="n">
        <v>46551</v>
      </c>
      <c r="P2316" s="29" t="s">
        <v>123</v>
      </c>
      <c r="Q2316" s="29" t="n">
        <f aca="false">IFERROR(VALUE(L2316),"")</f>
        <v>3</v>
      </c>
      <c r="R2316" s="29" t="n">
        <f aca="true">IF(O2316="","",O2316-TODAY())</f>
        <v>266</v>
      </c>
      <c r="S2316" s="29" t="str">
        <f aca="false">IF(C2316="&lt;&lt; vazio &gt;&gt;","VAZIA",IF(AND(O2316&lt;&gt;"",R2316&lt;0),"VENCIDO",IF(AND(O2316&lt;&gt;"",R2316&lt;=Parametros!$B$10),"PRÓX. VENCIMENTO",IF(F2316="Q","QUALIDADE",IF(F2316="S","BLOQUEADO",IF(F2316="R","RESTRITO/DEVOLUÇÃO",IF(OR(N2316="QUAR",N2316="QRES"),"QUARENTENA",IF(OR(B2316="DESCARTE",B2316="DEVOLUÇÃO"),"DESCARTE/DEVOLUÇÃO",IF(AND(D2316="",K2316&lt;&gt;""),"SEM LOTE",IF(AND(Q2316&lt;&gt;"",Q2316&gt;=Parametros!$B$11),"PARADO/SEM GIRO","OK"))))))))))</f>
        <v>OK</v>
      </c>
      <c r="T2316" s="29" t="str">
        <f aca="false">IF(AND($S2316="PARADO/SEM GIRO",$K2316="KG",OR(Painel!$B$5="(Todos)",A2316=Painel!$B$5)*OR(Painel!$E$5="(Todos)",P2316=Painel!$E$5)),$J2316+ROW()/10000000,"")</f>
        <v/>
      </c>
      <c r="U2316" s="29" t="str">
        <f aca="false">IF(AND($S2316="VENCIDO",$K2316="KG",OR(Painel!$B$5="(Todos)",A2316=Painel!$B$5)*OR(Painel!$E$5="(Todos)",P2316=Painel!$E$5)),$J2316+ROW()/10000000,"")</f>
        <v/>
      </c>
    </row>
    <row r="2317" customFormat="false" ht="15" hidden="false" customHeight="false" outlineLevel="0" collapsed="false">
      <c r="A2317" s="29" t="s">
        <v>55</v>
      </c>
      <c r="B2317" s="29" t="s">
        <v>4548</v>
      </c>
      <c r="C2317" s="29" t="s">
        <v>362</v>
      </c>
      <c r="D2317" s="29" t="s">
        <v>363</v>
      </c>
      <c r="E2317" s="29" t="n">
        <v>1</v>
      </c>
      <c r="F2317" s="29"/>
      <c r="G2317" s="29" t="s">
        <v>4549</v>
      </c>
      <c r="H2317" s="30" t="n">
        <v>12.12</v>
      </c>
      <c r="I2317" s="31" t="n">
        <v>46282</v>
      </c>
      <c r="J2317" s="30" t="n">
        <v>12.12</v>
      </c>
      <c r="K2317" s="29" t="s">
        <v>120</v>
      </c>
      <c r="L2317" s="29" t="s">
        <v>400</v>
      </c>
      <c r="M2317" s="29"/>
      <c r="N2317" s="29" t="s">
        <v>179</v>
      </c>
      <c r="O2317" s="31" t="n">
        <v>46813</v>
      </c>
      <c r="P2317" s="29" t="s">
        <v>123</v>
      </c>
      <c r="Q2317" s="29" t="n">
        <f aca="false">IFERROR(VALUE(L2317),"")</f>
        <v>3</v>
      </c>
      <c r="R2317" s="29" t="n">
        <f aca="true">IF(O2317="","",O2317-TODAY())</f>
        <v>528</v>
      </c>
      <c r="S2317" s="29" t="str">
        <f aca="false">IF(C2317="&lt;&lt; vazio &gt;&gt;","VAZIA",IF(AND(O2317&lt;&gt;"",R2317&lt;0),"VENCIDO",IF(AND(O2317&lt;&gt;"",R2317&lt;=Parametros!$B$10),"PRÓX. VENCIMENTO",IF(F2317="Q","QUALIDADE",IF(F2317="S","BLOQUEADO",IF(F2317="R","RESTRITO/DEVOLUÇÃO",IF(OR(N2317="QUAR",N2317="QRES"),"QUARENTENA",IF(OR(B2317="DESCARTE",B2317="DEVOLUÇÃO"),"DESCARTE/DEVOLUÇÃO",IF(AND(D2317="",K2317&lt;&gt;""),"SEM LOTE",IF(AND(Q2317&lt;&gt;"",Q2317&gt;=Parametros!$B$11),"PARADO/SEM GIRO","OK"))))))))))</f>
        <v>OK</v>
      </c>
      <c r="T2317" s="29" t="str">
        <f aca="false">IF(AND($S2317="PARADO/SEM GIRO",$K2317="KG",OR(Painel!$B$5="(Todos)",A2317=Painel!$B$5)*OR(Painel!$E$5="(Todos)",P2317=Painel!$E$5)),$J2317+ROW()/10000000,"")</f>
        <v/>
      </c>
      <c r="U2317" s="29" t="str">
        <f aca="false">IF(AND($S2317="VENCIDO",$K2317="KG",OR(Painel!$B$5="(Todos)",A2317=Painel!$B$5)*OR(Painel!$E$5="(Todos)",P2317=Painel!$E$5)),$J2317+ROW()/10000000,"")</f>
        <v/>
      </c>
    </row>
    <row r="2318" customFormat="false" ht="15" hidden="false" customHeight="false" outlineLevel="0" collapsed="false">
      <c r="A2318" s="29" t="s">
        <v>55</v>
      </c>
      <c r="B2318" s="29" t="s">
        <v>4550</v>
      </c>
      <c r="C2318" s="29" t="s">
        <v>4551</v>
      </c>
      <c r="D2318" s="29" t="s">
        <v>4552</v>
      </c>
      <c r="E2318" s="29" t="n">
        <v>1</v>
      </c>
      <c r="F2318" s="29"/>
      <c r="G2318" s="29" t="s">
        <v>4553</v>
      </c>
      <c r="H2318" s="30" t="n">
        <v>1000</v>
      </c>
      <c r="I2318" s="31" t="n">
        <v>46282</v>
      </c>
      <c r="J2318" s="30" t="n">
        <v>1000</v>
      </c>
      <c r="K2318" s="29" t="s">
        <v>120</v>
      </c>
      <c r="L2318" s="29" t="s">
        <v>400</v>
      </c>
      <c r="M2318" s="29"/>
      <c r="N2318" s="29" t="s">
        <v>4554</v>
      </c>
      <c r="O2318" s="31" t="n">
        <v>46892</v>
      </c>
      <c r="P2318" s="29" t="s">
        <v>123</v>
      </c>
      <c r="Q2318" s="29" t="n">
        <f aca="false">IFERROR(VALUE(L2318),"")</f>
        <v>3</v>
      </c>
      <c r="R2318" s="29" t="n">
        <f aca="true">IF(O2318="","",O2318-TODAY())</f>
        <v>607</v>
      </c>
      <c r="S2318" s="29" t="str">
        <f aca="false">IF(C2318="&lt;&lt; vazio &gt;&gt;","VAZIA",IF(AND(O2318&lt;&gt;"",R2318&lt;0),"VENCIDO",IF(AND(O2318&lt;&gt;"",R2318&lt;=Parametros!$B$10),"PRÓX. VENCIMENTO",IF(F2318="Q","QUALIDADE",IF(F2318="S","BLOQUEADO",IF(F2318="R","RESTRITO/DEVOLUÇÃO",IF(OR(N2318="QUAR",N2318="QRES"),"QUARENTENA",IF(OR(B2318="DESCARTE",B2318="DEVOLUÇÃO"),"DESCARTE/DEVOLUÇÃO",IF(AND(D2318="",K2318&lt;&gt;""),"SEM LOTE",IF(AND(Q2318&lt;&gt;"",Q2318&gt;=Parametros!$B$11),"PARADO/SEM GIRO","OK"))))))))))</f>
        <v>QUARENTENA</v>
      </c>
      <c r="T2318" s="29" t="str">
        <f aca="false">IF(AND($S2318="PARADO/SEM GIRO",$K2318="KG",OR(Painel!$B$5="(Todos)",A2318=Painel!$B$5)*OR(Painel!$E$5="(Todos)",P2318=Painel!$E$5)),$J2318+ROW()/10000000,"")</f>
        <v/>
      </c>
      <c r="U2318" s="29" t="str">
        <f aca="false">IF(AND($S2318="VENCIDO",$K2318="KG",OR(Painel!$B$5="(Todos)",A2318=Painel!$B$5)*OR(Painel!$E$5="(Todos)",P2318=Painel!$E$5)),$J2318+ROW()/10000000,"")</f>
        <v/>
      </c>
    </row>
    <row r="2319" customFormat="false" ht="15" hidden="false" customHeight="false" outlineLevel="0" collapsed="false">
      <c r="A2319" s="29" t="s">
        <v>55</v>
      </c>
      <c r="B2319" s="29" t="s">
        <v>4555</v>
      </c>
      <c r="C2319" s="29" t="s">
        <v>4551</v>
      </c>
      <c r="D2319" s="29" t="s">
        <v>4552</v>
      </c>
      <c r="E2319" s="29" t="n">
        <v>1</v>
      </c>
      <c r="F2319" s="29"/>
      <c r="G2319" s="29" t="s">
        <v>4556</v>
      </c>
      <c r="H2319" s="30" t="n">
        <v>1000</v>
      </c>
      <c r="I2319" s="31" t="n">
        <v>46282</v>
      </c>
      <c r="J2319" s="30" t="n">
        <v>1000</v>
      </c>
      <c r="K2319" s="29" t="s">
        <v>120</v>
      </c>
      <c r="L2319" s="29" t="s">
        <v>400</v>
      </c>
      <c r="M2319" s="29"/>
      <c r="N2319" s="29" t="s">
        <v>4554</v>
      </c>
      <c r="O2319" s="31" t="n">
        <v>46892</v>
      </c>
      <c r="P2319" s="29" t="s">
        <v>123</v>
      </c>
      <c r="Q2319" s="29" t="n">
        <f aca="false">IFERROR(VALUE(L2319),"")</f>
        <v>3</v>
      </c>
      <c r="R2319" s="29" t="n">
        <f aca="true">IF(O2319="","",O2319-TODAY())</f>
        <v>607</v>
      </c>
      <c r="S2319" s="29" t="str">
        <f aca="false">IF(C2319="&lt;&lt; vazio &gt;&gt;","VAZIA",IF(AND(O2319&lt;&gt;"",R2319&lt;0),"VENCIDO",IF(AND(O2319&lt;&gt;"",R2319&lt;=Parametros!$B$10),"PRÓX. VENCIMENTO",IF(F2319="Q","QUALIDADE",IF(F2319="S","BLOQUEADO",IF(F2319="R","RESTRITO/DEVOLUÇÃO",IF(OR(N2319="QUAR",N2319="QRES"),"QUARENTENA",IF(OR(B2319="DESCARTE",B2319="DEVOLUÇÃO"),"DESCARTE/DEVOLUÇÃO",IF(AND(D2319="",K2319&lt;&gt;""),"SEM LOTE",IF(AND(Q2319&lt;&gt;"",Q2319&gt;=Parametros!$B$11),"PARADO/SEM GIRO","OK"))))))))))</f>
        <v>QUARENTENA</v>
      </c>
      <c r="T2319" s="29" t="str">
        <f aca="false">IF(AND($S2319="PARADO/SEM GIRO",$K2319="KG",OR(Painel!$B$5="(Todos)",A2319=Painel!$B$5)*OR(Painel!$E$5="(Todos)",P2319=Painel!$E$5)),$J2319+ROW()/10000000,"")</f>
        <v/>
      </c>
      <c r="U2319" s="29" t="str">
        <f aca="false">IF(AND($S2319="VENCIDO",$K2319="KG",OR(Painel!$B$5="(Todos)",A2319=Painel!$B$5)*OR(Painel!$E$5="(Todos)",P2319=Painel!$E$5)),$J2319+ROW()/10000000,"")</f>
        <v/>
      </c>
    </row>
    <row r="2320" customFormat="false" ht="15" hidden="false" customHeight="false" outlineLevel="0" collapsed="false">
      <c r="A2320" s="29" t="s">
        <v>55</v>
      </c>
      <c r="B2320" s="29" t="s">
        <v>4557</v>
      </c>
      <c r="C2320" s="29" t="s">
        <v>4551</v>
      </c>
      <c r="D2320" s="29" t="s">
        <v>4552</v>
      </c>
      <c r="E2320" s="29" t="n">
        <v>1</v>
      </c>
      <c r="F2320" s="29"/>
      <c r="G2320" s="29" t="s">
        <v>4558</v>
      </c>
      <c r="H2320" s="30" t="n">
        <v>1000</v>
      </c>
      <c r="I2320" s="31" t="n">
        <v>46282</v>
      </c>
      <c r="J2320" s="30" t="n">
        <v>1000</v>
      </c>
      <c r="K2320" s="29" t="s">
        <v>120</v>
      </c>
      <c r="L2320" s="29" t="s">
        <v>400</v>
      </c>
      <c r="M2320" s="29"/>
      <c r="N2320" s="29" t="s">
        <v>4554</v>
      </c>
      <c r="O2320" s="31" t="n">
        <v>46892</v>
      </c>
      <c r="P2320" s="29" t="s">
        <v>123</v>
      </c>
      <c r="Q2320" s="29" t="n">
        <f aca="false">IFERROR(VALUE(L2320),"")</f>
        <v>3</v>
      </c>
      <c r="R2320" s="29" t="n">
        <f aca="true">IF(O2320="","",O2320-TODAY())</f>
        <v>607</v>
      </c>
      <c r="S2320" s="29" t="str">
        <f aca="false">IF(C2320="&lt;&lt; vazio &gt;&gt;","VAZIA",IF(AND(O2320&lt;&gt;"",R2320&lt;0),"VENCIDO",IF(AND(O2320&lt;&gt;"",R2320&lt;=Parametros!$B$10),"PRÓX. VENCIMENTO",IF(F2320="Q","QUALIDADE",IF(F2320="S","BLOQUEADO",IF(F2320="R","RESTRITO/DEVOLUÇÃO",IF(OR(N2320="QUAR",N2320="QRES"),"QUARENTENA",IF(OR(B2320="DESCARTE",B2320="DEVOLUÇÃO"),"DESCARTE/DEVOLUÇÃO",IF(AND(D2320="",K2320&lt;&gt;""),"SEM LOTE",IF(AND(Q2320&lt;&gt;"",Q2320&gt;=Parametros!$B$11),"PARADO/SEM GIRO","OK"))))))))))</f>
        <v>QUARENTENA</v>
      </c>
      <c r="T2320" s="29" t="str">
        <f aca="false">IF(AND($S2320="PARADO/SEM GIRO",$K2320="KG",OR(Painel!$B$5="(Todos)",A2320=Painel!$B$5)*OR(Painel!$E$5="(Todos)",P2320=Painel!$E$5)),$J2320+ROW()/10000000,"")</f>
        <v/>
      </c>
      <c r="U2320" s="29" t="str">
        <f aca="false">IF(AND($S2320="VENCIDO",$K2320="KG",OR(Painel!$B$5="(Todos)",A2320=Painel!$B$5)*OR(Painel!$E$5="(Todos)",P2320=Painel!$E$5)),$J2320+ROW()/10000000,"")</f>
        <v/>
      </c>
    </row>
    <row r="2321" customFormat="false" ht="15" hidden="false" customHeight="false" outlineLevel="0" collapsed="false">
      <c r="A2321" s="29" t="s">
        <v>55</v>
      </c>
      <c r="B2321" s="29" t="s">
        <v>4559</v>
      </c>
      <c r="C2321" s="29" t="s">
        <v>4551</v>
      </c>
      <c r="D2321" s="29" t="s">
        <v>4552</v>
      </c>
      <c r="E2321" s="29" t="n">
        <v>1</v>
      </c>
      <c r="F2321" s="29"/>
      <c r="G2321" s="29" t="s">
        <v>4560</v>
      </c>
      <c r="H2321" s="30" t="n">
        <v>1000</v>
      </c>
      <c r="I2321" s="31" t="n">
        <v>46282</v>
      </c>
      <c r="J2321" s="30" t="n">
        <v>1000</v>
      </c>
      <c r="K2321" s="29" t="s">
        <v>120</v>
      </c>
      <c r="L2321" s="29" t="s">
        <v>400</v>
      </c>
      <c r="M2321" s="29"/>
      <c r="N2321" s="29" t="s">
        <v>4554</v>
      </c>
      <c r="O2321" s="31" t="n">
        <v>46892</v>
      </c>
      <c r="P2321" s="29" t="s">
        <v>123</v>
      </c>
      <c r="Q2321" s="29" t="n">
        <f aca="false">IFERROR(VALUE(L2321),"")</f>
        <v>3</v>
      </c>
      <c r="R2321" s="29" t="n">
        <f aca="true">IF(O2321="","",O2321-TODAY())</f>
        <v>607</v>
      </c>
      <c r="S2321" s="29" t="str">
        <f aca="false">IF(C2321="&lt;&lt; vazio &gt;&gt;","VAZIA",IF(AND(O2321&lt;&gt;"",R2321&lt;0),"VENCIDO",IF(AND(O2321&lt;&gt;"",R2321&lt;=Parametros!$B$10),"PRÓX. VENCIMENTO",IF(F2321="Q","QUALIDADE",IF(F2321="S","BLOQUEADO",IF(F2321="R","RESTRITO/DEVOLUÇÃO",IF(OR(N2321="QUAR",N2321="QRES"),"QUARENTENA",IF(OR(B2321="DESCARTE",B2321="DEVOLUÇÃO"),"DESCARTE/DEVOLUÇÃO",IF(AND(D2321="",K2321&lt;&gt;""),"SEM LOTE",IF(AND(Q2321&lt;&gt;"",Q2321&gt;=Parametros!$B$11),"PARADO/SEM GIRO","OK"))))))))))</f>
        <v>QUARENTENA</v>
      </c>
      <c r="T2321" s="29" t="str">
        <f aca="false">IF(AND($S2321="PARADO/SEM GIRO",$K2321="KG",OR(Painel!$B$5="(Todos)",A2321=Painel!$B$5)*OR(Painel!$E$5="(Todos)",P2321=Painel!$E$5)),$J2321+ROW()/10000000,"")</f>
        <v/>
      </c>
      <c r="U2321" s="29" t="str">
        <f aca="false">IF(AND($S2321="VENCIDO",$K2321="KG",OR(Painel!$B$5="(Todos)",A2321=Painel!$B$5)*OR(Painel!$E$5="(Todos)",P2321=Painel!$E$5)),$J2321+ROW()/10000000,"")</f>
        <v/>
      </c>
    </row>
    <row r="2322" customFormat="false" ht="15" hidden="false" customHeight="false" outlineLevel="0" collapsed="false">
      <c r="A2322" s="29" t="s">
        <v>55</v>
      </c>
      <c r="B2322" s="29" t="s">
        <v>4561</v>
      </c>
      <c r="C2322" s="29" t="s">
        <v>4551</v>
      </c>
      <c r="D2322" s="29" t="s">
        <v>4552</v>
      </c>
      <c r="E2322" s="29" t="n">
        <v>1</v>
      </c>
      <c r="F2322" s="29"/>
      <c r="G2322" s="29" t="s">
        <v>4562</v>
      </c>
      <c r="H2322" s="30" t="n">
        <v>1000</v>
      </c>
      <c r="I2322" s="31" t="n">
        <v>46282</v>
      </c>
      <c r="J2322" s="30" t="n">
        <v>1000</v>
      </c>
      <c r="K2322" s="29" t="s">
        <v>120</v>
      </c>
      <c r="L2322" s="29" t="s">
        <v>400</v>
      </c>
      <c r="M2322" s="29"/>
      <c r="N2322" s="29" t="s">
        <v>4554</v>
      </c>
      <c r="O2322" s="31" t="n">
        <v>46892</v>
      </c>
      <c r="P2322" s="29" t="s">
        <v>123</v>
      </c>
      <c r="Q2322" s="29" t="n">
        <f aca="false">IFERROR(VALUE(L2322),"")</f>
        <v>3</v>
      </c>
      <c r="R2322" s="29" t="n">
        <f aca="true">IF(O2322="","",O2322-TODAY())</f>
        <v>607</v>
      </c>
      <c r="S2322" s="29" t="str">
        <f aca="false">IF(C2322="&lt;&lt; vazio &gt;&gt;","VAZIA",IF(AND(O2322&lt;&gt;"",R2322&lt;0),"VENCIDO",IF(AND(O2322&lt;&gt;"",R2322&lt;=Parametros!$B$10),"PRÓX. VENCIMENTO",IF(F2322="Q","QUALIDADE",IF(F2322="S","BLOQUEADO",IF(F2322="R","RESTRITO/DEVOLUÇÃO",IF(OR(N2322="QUAR",N2322="QRES"),"QUARENTENA",IF(OR(B2322="DESCARTE",B2322="DEVOLUÇÃO"),"DESCARTE/DEVOLUÇÃO",IF(AND(D2322="",K2322&lt;&gt;""),"SEM LOTE",IF(AND(Q2322&lt;&gt;"",Q2322&gt;=Parametros!$B$11),"PARADO/SEM GIRO","OK"))))))))))</f>
        <v>QUARENTENA</v>
      </c>
      <c r="T2322" s="29" t="str">
        <f aca="false">IF(AND($S2322="PARADO/SEM GIRO",$K2322="KG",OR(Painel!$B$5="(Todos)",A2322=Painel!$B$5)*OR(Painel!$E$5="(Todos)",P2322=Painel!$E$5)),$J2322+ROW()/10000000,"")</f>
        <v/>
      </c>
      <c r="U2322" s="29" t="str">
        <f aca="false">IF(AND($S2322="VENCIDO",$K2322="KG",OR(Painel!$B$5="(Todos)",A2322=Painel!$B$5)*OR(Painel!$E$5="(Todos)",P2322=Painel!$E$5)),$J2322+ROW()/10000000,"")</f>
        <v/>
      </c>
    </row>
    <row r="2323" customFormat="false" ht="15" hidden="false" customHeight="false" outlineLevel="0" collapsed="false">
      <c r="A2323" s="29" t="s">
        <v>55</v>
      </c>
      <c r="B2323" s="29" t="s">
        <v>4563</v>
      </c>
      <c r="C2323" s="29" t="s">
        <v>4551</v>
      </c>
      <c r="D2323" s="29" t="s">
        <v>4552</v>
      </c>
      <c r="E2323" s="29" t="n">
        <v>1</v>
      </c>
      <c r="F2323" s="29"/>
      <c r="G2323" s="29" t="s">
        <v>4564</v>
      </c>
      <c r="H2323" s="30" t="n">
        <v>1000</v>
      </c>
      <c r="I2323" s="31" t="n">
        <v>46282</v>
      </c>
      <c r="J2323" s="30" t="n">
        <v>1000</v>
      </c>
      <c r="K2323" s="29" t="s">
        <v>120</v>
      </c>
      <c r="L2323" s="29" t="s">
        <v>400</v>
      </c>
      <c r="M2323" s="29"/>
      <c r="N2323" s="29" t="s">
        <v>4554</v>
      </c>
      <c r="O2323" s="31" t="n">
        <v>46892</v>
      </c>
      <c r="P2323" s="29" t="s">
        <v>123</v>
      </c>
      <c r="Q2323" s="29" t="n">
        <f aca="false">IFERROR(VALUE(L2323),"")</f>
        <v>3</v>
      </c>
      <c r="R2323" s="29" t="n">
        <f aca="true">IF(O2323="","",O2323-TODAY())</f>
        <v>607</v>
      </c>
      <c r="S2323" s="29" t="str">
        <f aca="false">IF(C2323="&lt;&lt; vazio &gt;&gt;","VAZIA",IF(AND(O2323&lt;&gt;"",R2323&lt;0),"VENCIDO",IF(AND(O2323&lt;&gt;"",R2323&lt;=Parametros!$B$10),"PRÓX. VENCIMENTO",IF(F2323="Q","QUALIDADE",IF(F2323="S","BLOQUEADO",IF(F2323="R","RESTRITO/DEVOLUÇÃO",IF(OR(N2323="QUAR",N2323="QRES"),"QUARENTENA",IF(OR(B2323="DESCARTE",B2323="DEVOLUÇÃO"),"DESCARTE/DEVOLUÇÃO",IF(AND(D2323="",K2323&lt;&gt;""),"SEM LOTE",IF(AND(Q2323&lt;&gt;"",Q2323&gt;=Parametros!$B$11),"PARADO/SEM GIRO","OK"))))))))))</f>
        <v>QUARENTENA</v>
      </c>
      <c r="T2323" s="29" t="str">
        <f aca="false">IF(AND($S2323="PARADO/SEM GIRO",$K2323="KG",OR(Painel!$B$5="(Todos)",A2323=Painel!$B$5)*OR(Painel!$E$5="(Todos)",P2323=Painel!$E$5)),$J2323+ROW()/10000000,"")</f>
        <v/>
      </c>
      <c r="U2323" s="29" t="str">
        <f aca="false">IF(AND($S2323="VENCIDO",$K2323="KG",OR(Painel!$B$5="(Todos)",A2323=Painel!$B$5)*OR(Painel!$E$5="(Todos)",P2323=Painel!$E$5)),$J2323+ROW()/10000000,"")</f>
        <v/>
      </c>
    </row>
    <row r="2324" customFormat="false" ht="15" hidden="false" customHeight="false" outlineLevel="0" collapsed="false">
      <c r="A2324" s="29" t="s">
        <v>55</v>
      </c>
      <c r="B2324" s="29" t="s">
        <v>4565</v>
      </c>
      <c r="C2324" s="29" t="s">
        <v>4551</v>
      </c>
      <c r="D2324" s="29" t="s">
        <v>4552</v>
      </c>
      <c r="E2324" s="29" t="n">
        <v>1</v>
      </c>
      <c r="F2324" s="29"/>
      <c r="G2324" s="29" t="s">
        <v>4566</v>
      </c>
      <c r="H2324" s="30" t="n">
        <v>250</v>
      </c>
      <c r="I2324" s="31" t="n">
        <v>46282</v>
      </c>
      <c r="J2324" s="30" t="n">
        <v>250</v>
      </c>
      <c r="K2324" s="29" t="s">
        <v>120</v>
      </c>
      <c r="L2324" s="29" t="s">
        <v>400</v>
      </c>
      <c r="M2324" s="29"/>
      <c r="N2324" s="29" t="s">
        <v>4554</v>
      </c>
      <c r="O2324" s="31" t="n">
        <v>46892</v>
      </c>
      <c r="P2324" s="29" t="s">
        <v>123</v>
      </c>
      <c r="Q2324" s="29" t="n">
        <f aca="false">IFERROR(VALUE(L2324),"")</f>
        <v>3</v>
      </c>
      <c r="R2324" s="29" t="n">
        <f aca="true">IF(O2324="","",O2324-TODAY())</f>
        <v>607</v>
      </c>
      <c r="S2324" s="29" t="str">
        <f aca="false">IF(C2324="&lt;&lt; vazio &gt;&gt;","VAZIA",IF(AND(O2324&lt;&gt;"",R2324&lt;0),"VENCIDO",IF(AND(O2324&lt;&gt;"",R2324&lt;=Parametros!$B$10),"PRÓX. VENCIMENTO",IF(F2324="Q","QUALIDADE",IF(F2324="S","BLOQUEADO",IF(F2324="R","RESTRITO/DEVOLUÇÃO",IF(OR(N2324="QUAR",N2324="QRES"),"QUARENTENA",IF(OR(B2324="DESCARTE",B2324="DEVOLUÇÃO"),"DESCARTE/DEVOLUÇÃO",IF(AND(D2324="",K2324&lt;&gt;""),"SEM LOTE",IF(AND(Q2324&lt;&gt;"",Q2324&gt;=Parametros!$B$11),"PARADO/SEM GIRO","OK"))))))))))</f>
        <v>QUARENTENA</v>
      </c>
      <c r="T2324" s="29" t="str">
        <f aca="false">IF(AND($S2324="PARADO/SEM GIRO",$K2324="KG",OR(Painel!$B$5="(Todos)",A2324=Painel!$B$5)*OR(Painel!$E$5="(Todos)",P2324=Painel!$E$5)),$J2324+ROW()/10000000,"")</f>
        <v/>
      </c>
      <c r="U2324" s="29" t="str">
        <f aca="false">IF(AND($S2324="VENCIDO",$K2324="KG",OR(Painel!$B$5="(Todos)",A2324=Painel!$B$5)*OR(Painel!$E$5="(Todos)",P2324=Painel!$E$5)),$J2324+ROW()/10000000,"")</f>
        <v/>
      </c>
    </row>
    <row r="2325" customFormat="false" ht="15" hidden="false" customHeight="false" outlineLevel="0" collapsed="false">
      <c r="A2325" s="29" t="s">
        <v>55</v>
      </c>
      <c r="B2325" s="29" t="s">
        <v>4567</v>
      </c>
      <c r="C2325" s="29" t="s">
        <v>4551</v>
      </c>
      <c r="D2325" s="29" t="s">
        <v>4568</v>
      </c>
      <c r="E2325" s="29" t="n">
        <v>1</v>
      </c>
      <c r="F2325" s="29"/>
      <c r="G2325" s="29" t="s">
        <v>4569</v>
      </c>
      <c r="H2325" s="30" t="n">
        <v>1000</v>
      </c>
      <c r="I2325" s="31" t="n">
        <v>46282</v>
      </c>
      <c r="J2325" s="30" t="n">
        <v>1000</v>
      </c>
      <c r="K2325" s="29" t="s">
        <v>120</v>
      </c>
      <c r="L2325" s="29" t="s">
        <v>400</v>
      </c>
      <c r="M2325" s="29"/>
      <c r="N2325" s="29" t="s">
        <v>4554</v>
      </c>
      <c r="O2325" s="31" t="n">
        <v>46906</v>
      </c>
      <c r="P2325" s="29" t="s">
        <v>123</v>
      </c>
      <c r="Q2325" s="29" t="n">
        <f aca="false">IFERROR(VALUE(L2325),"")</f>
        <v>3</v>
      </c>
      <c r="R2325" s="29" t="n">
        <f aca="true">IF(O2325="","",O2325-TODAY())</f>
        <v>621</v>
      </c>
      <c r="S2325" s="29" t="str">
        <f aca="false">IF(C2325="&lt;&lt; vazio &gt;&gt;","VAZIA",IF(AND(O2325&lt;&gt;"",R2325&lt;0),"VENCIDO",IF(AND(O2325&lt;&gt;"",R2325&lt;=Parametros!$B$10),"PRÓX. VENCIMENTO",IF(F2325="Q","QUALIDADE",IF(F2325="S","BLOQUEADO",IF(F2325="R","RESTRITO/DEVOLUÇÃO",IF(OR(N2325="QUAR",N2325="QRES"),"QUARENTENA",IF(OR(B2325="DESCARTE",B2325="DEVOLUÇÃO"),"DESCARTE/DEVOLUÇÃO",IF(AND(D2325="",K2325&lt;&gt;""),"SEM LOTE",IF(AND(Q2325&lt;&gt;"",Q2325&gt;=Parametros!$B$11),"PARADO/SEM GIRO","OK"))))))))))</f>
        <v>QUARENTENA</v>
      </c>
      <c r="T2325" s="29" t="str">
        <f aca="false">IF(AND($S2325="PARADO/SEM GIRO",$K2325="KG",OR(Painel!$B$5="(Todos)",A2325=Painel!$B$5)*OR(Painel!$E$5="(Todos)",P2325=Painel!$E$5)),$J2325+ROW()/10000000,"")</f>
        <v/>
      </c>
      <c r="U2325" s="29" t="str">
        <f aca="false">IF(AND($S2325="VENCIDO",$K2325="KG",OR(Painel!$B$5="(Todos)",A2325=Painel!$B$5)*OR(Painel!$E$5="(Todos)",P2325=Painel!$E$5)),$J2325+ROW()/10000000,"")</f>
        <v/>
      </c>
    </row>
    <row r="2326" customFormat="false" ht="15" hidden="false" customHeight="false" outlineLevel="0" collapsed="false">
      <c r="A2326" s="29" t="s">
        <v>55</v>
      </c>
      <c r="B2326" s="29" t="s">
        <v>4570</v>
      </c>
      <c r="C2326" s="29" t="s">
        <v>4551</v>
      </c>
      <c r="D2326" s="29" t="s">
        <v>4568</v>
      </c>
      <c r="E2326" s="29" t="n">
        <v>1</v>
      </c>
      <c r="F2326" s="29"/>
      <c r="G2326" s="29" t="s">
        <v>4571</v>
      </c>
      <c r="H2326" s="30" t="n">
        <v>1000</v>
      </c>
      <c r="I2326" s="31" t="n">
        <v>46282</v>
      </c>
      <c r="J2326" s="30" t="n">
        <v>1000</v>
      </c>
      <c r="K2326" s="29" t="s">
        <v>120</v>
      </c>
      <c r="L2326" s="29" t="s">
        <v>400</v>
      </c>
      <c r="M2326" s="29"/>
      <c r="N2326" s="29" t="s">
        <v>4554</v>
      </c>
      <c r="O2326" s="31" t="n">
        <v>46906</v>
      </c>
      <c r="P2326" s="29" t="s">
        <v>123</v>
      </c>
      <c r="Q2326" s="29" t="n">
        <f aca="false">IFERROR(VALUE(L2326),"")</f>
        <v>3</v>
      </c>
      <c r="R2326" s="29" t="n">
        <f aca="true">IF(O2326="","",O2326-TODAY())</f>
        <v>621</v>
      </c>
      <c r="S2326" s="29" t="str">
        <f aca="false">IF(C2326="&lt;&lt; vazio &gt;&gt;","VAZIA",IF(AND(O2326&lt;&gt;"",R2326&lt;0),"VENCIDO",IF(AND(O2326&lt;&gt;"",R2326&lt;=Parametros!$B$10),"PRÓX. VENCIMENTO",IF(F2326="Q","QUALIDADE",IF(F2326="S","BLOQUEADO",IF(F2326="R","RESTRITO/DEVOLUÇÃO",IF(OR(N2326="QUAR",N2326="QRES"),"QUARENTENA",IF(OR(B2326="DESCARTE",B2326="DEVOLUÇÃO"),"DESCARTE/DEVOLUÇÃO",IF(AND(D2326="",K2326&lt;&gt;""),"SEM LOTE",IF(AND(Q2326&lt;&gt;"",Q2326&gt;=Parametros!$B$11),"PARADO/SEM GIRO","OK"))))))))))</f>
        <v>QUARENTENA</v>
      </c>
      <c r="T2326" s="29" t="str">
        <f aca="false">IF(AND($S2326="PARADO/SEM GIRO",$K2326="KG",OR(Painel!$B$5="(Todos)",A2326=Painel!$B$5)*OR(Painel!$E$5="(Todos)",P2326=Painel!$E$5)),$J2326+ROW()/10000000,"")</f>
        <v/>
      </c>
      <c r="U2326" s="29" t="str">
        <f aca="false">IF(AND($S2326="VENCIDO",$K2326="KG",OR(Painel!$B$5="(Todos)",A2326=Painel!$B$5)*OR(Painel!$E$5="(Todos)",P2326=Painel!$E$5)),$J2326+ROW()/10000000,"")</f>
        <v/>
      </c>
    </row>
    <row r="2327" customFormat="false" ht="15" hidden="false" customHeight="false" outlineLevel="0" collapsed="false">
      <c r="A2327" s="29" t="s">
        <v>55</v>
      </c>
      <c r="B2327" s="29" t="s">
        <v>4572</v>
      </c>
      <c r="C2327" s="29" t="s">
        <v>4551</v>
      </c>
      <c r="D2327" s="29" t="s">
        <v>4568</v>
      </c>
      <c r="E2327" s="29" t="n">
        <v>1</v>
      </c>
      <c r="F2327" s="29"/>
      <c r="G2327" s="29" t="s">
        <v>4573</v>
      </c>
      <c r="H2327" s="30" t="n">
        <v>1000</v>
      </c>
      <c r="I2327" s="31" t="n">
        <v>46282</v>
      </c>
      <c r="J2327" s="30" t="n">
        <v>1000</v>
      </c>
      <c r="K2327" s="29" t="s">
        <v>120</v>
      </c>
      <c r="L2327" s="29" t="s">
        <v>400</v>
      </c>
      <c r="M2327" s="29"/>
      <c r="N2327" s="29" t="s">
        <v>4554</v>
      </c>
      <c r="O2327" s="31" t="n">
        <v>46906</v>
      </c>
      <c r="P2327" s="29" t="s">
        <v>123</v>
      </c>
      <c r="Q2327" s="29" t="n">
        <f aca="false">IFERROR(VALUE(L2327),"")</f>
        <v>3</v>
      </c>
      <c r="R2327" s="29" t="n">
        <f aca="true">IF(O2327="","",O2327-TODAY())</f>
        <v>621</v>
      </c>
      <c r="S2327" s="29" t="str">
        <f aca="false">IF(C2327="&lt;&lt; vazio &gt;&gt;","VAZIA",IF(AND(O2327&lt;&gt;"",R2327&lt;0),"VENCIDO",IF(AND(O2327&lt;&gt;"",R2327&lt;=Parametros!$B$10),"PRÓX. VENCIMENTO",IF(F2327="Q","QUALIDADE",IF(F2327="S","BLOQUEADO",IF(F2327="R","RESTRITO/DEVOLUÇÃO",IF(OR(N2327="QUAR",N2327="QRES"),"QUARENTENA",IF(OR(B2327="DESCARTE",B2327="DEVOLUÇÃO"),"DESCARTE/DEVOLUÇÃO",IF(AND(D2327="",K2327&lt;&gt;""),"SEM LOTE",IF(AND(Q2327&lt;&gt;"",Q2327&gt;=Parametros!$B$11),"PARADO/SEM GIRO","OK"))))))))))</f>
        <v>QUARENTENA</v>
      </c>
      <c r="T2327" s="29" t="str">
        <f aca="false">IF(AND($S2327="PARADO/SEM GIRO",$K2327="KG",OR(Painel!$B$5="(Todos)",A2327=Painel!$B$5)*OR(Painel!$E$5="(Todos)",P2327=Painel!$E$5)),$J2327+ROW()/10000000,"")</f>
        <v/>
      </c>
      <c r="U2327" s="29" t="str">
        <f aca="false">IF(AND($S2327="VENCIDO",$K2327="KG",OR(Painel!$B$5="(Todos)",A2327=Painel!$B$5)*OR(Painel!$E$5="(Todos)",P2327=Painel!$E$5)),$J2327+ROW()/10000000,"")</f>
        <v/>
      </c>
    </row>
    <row r="2328" customFormat="false" ht="15" hidden="false" customHeight="false" outlineLevel="0" collapsed="false">
      <c r="A2328" s="29" t="s">
        <v>55</v>
      </c>
      <c r="B2328" s="29" t="s">
        <v>4574</v>
      </c>
      <c r="C2328" s="29" t="s">
        <v>4551</v>
      </c>
      <c r="D2328" s="29" t="s">
        <v>4568</v>
      </c>
      <c r="E2328" s="29" t="n">
        <v>1</v>
      </c>
      <c r="F2328" s="29"/>
      <c r="G2328" s="29" t="s">
        <v>4575</v>
      </c>
      <c r="H2328" s="30" t="n">
        <v>1000</v>
      </c>
      <c r="I2328" s="31" t="n">
        <v>46282</v>
      </c>
      <c r="J2328" s="30" t="n">
        <v>1000</v>
      </c>
      <c r="K2328" s="29" t="s">
        <v>120</v>
      </c>
      <c r="L2328" s="29" t="s">
        <v>400</v>
      </c>
      <c r="M2328" s="29"/>
      <c r="N2328" s="29" t="s">
        <v>4554</v>
      </c>
      <c r="O2328" s="31" t="n">
        <v>46906</v>
      </c>
      <c r="P2328" s="29" t="s">
        <v>123</v>
      </c>
      <c r="Q2328" s="29" t="n">
        <f aca="false">IFERROR(VALUE(L2328),"")</f>
        <v>3</v>
      </c>
      <c r="R2328" s="29" t="n">
        <f aca="true">IF(O2328="","",O2328-TODAY())</f>
        <v>621</v>
      </c>
      <c r="S2328" s="29" t="str">
        <f aca="false">IF(C2328="&lt;&lt; vazio &gt;&gt;","VAZIA",IF(AND(O2328&lt;&gt;"",R2328&lt;0),"VENCIDO",IF(AND(O2328&lt;&gt;"",R2328&lt;=Parametros!$B$10),"PRÓX. VENCIMENTO",IF(F2328="Q","QUALIDADE",IF(F2328="S","BLOQUEADO",IF(F2328="R","RESTRITO/DEVOLUÇÃO",IF(OR(N2328="QUAR",N2328="QRES"),"QUARENTENA",IF(OR(B2328="DESCARTE",B2328="DEVOLUÇÃO"),"DESCARTE/DEVOLUÇÃO",IF(AND(D2328="",K2328&lt;&gt;""),"SEM LOTE",IF(AND(Q2328&lt;&gt;"",Q2328&gt;=Parametros!$B$11),"PARADO/SEM GIRO","OK"))))))))))</f>
        <v>QUARENTENA</v>
      </c>
      <c r="T2328" s="29" t="str">
        <f aca="false">IF(AND($S2328="PARADO/SEM GIRO",$K2328="KG",OR(Painel!$B$5="(Todos)",A2328=Painel!$B$5)*OR(Painel!$E$5="(Todos)",P2328=Painel!$E$5)),$J2328+ROW()/10000000,"")</f>
        <v/>
      </c>
      <c r="U2328" s="29" t="str">
        <f aca="false">IF(AND($S2328="VENCIDO",$K2328="KG",OR(Painel!$B$5="(Todos)",A2328=Painel!$B$5)*OR(Painel!$E$5="(Todos)",P2328=Painel!$E$5)),$J2328+ROW()/10000000,"")</f>
        <v/>
      </c>
    </row>
    <row r="2329" customFormat="false" ht="15" hidden="false" customHeight="false" outlineLevel="0" collapsed="false">
      <c r="A2329" s="29" t="s">
        <v>55</v>
      </c>
      <c r="B2329" s="29" t="s">
        <v>4576</v>
      </c>
      <c r="C2329" s="29" t="s">
        <v>4551</v>
      </c>
      <c r="D2329" s="29" t="s">
        <v>4568</v>
      </c>
      <c r="E2329" s="29" t="n">
        <v>1</v>
      </c>
      <c r="F2329" s="29"/>
      <c r="G2329" s="29" t="s">
        <v>4577</v>
      </c>
      <c r="H2329" s="30" t="n">
        <v>1000</v>
      </c>
      <c r="I2329" s="31" t="n">
        <v>46282</v>
      </c>
      <c r="J2329" s="30" t="n">
        <v>1000</v>
      </c>
      <c r="K2329" s="29" t="s">
        <v>120</v>
      </c>
      <c r="L2329" s="29" t="s">
        <v>400</v>
      </c>
      <c r="M2329" s="29"/>
      <c r="N2329" s="29" t="s">
        <v>4554</v>
      </c>
      <c r="O2329" s="31" t="n">
        <v>46906</v>
      </c>
      <c r="P2329" s="29" t="s">
        <v>123</v>
      </c>
      <c r="Q2329" s="29" t="n">
        <f aca="false">IFERROR(VALUE(L2329),"")</f>
        <v>3</v>
      </c>
      <c r="R2329" s="29" t="n">
        <f aca="true">IF(O2329="","",O2329-TODAY())</f>
        <v>621</v>
      </c>
      <c r="S2329" s="29" t="str">
        <f aca="false">IF(C2329="&lt;&lt; vazio &gt;&gt;","VAZIA",IF(AND(O2329&lt;&gt;"",R2329&lt;0),"VENCIDO",IF(AND(O2329&lt;&gt;"",R2329&lt;=Parametros!$B$10),"PRÓX. VENCIMENTO",IF(F2329="Q","QUALIDADE",IF(F2329="S","BLOQUEADO",IF(F2329="R","RESTRITO/DEVOLUÇÃO",IF(OR(N2329="QUAR",N2329="QRES"),"QUARENTENA",IF(OR(B2329="DESCARTE",B2329="DEVOLUÇÃO"),"DESCARTE/DEVOLUÇÃO",IF(AND(D2329="",K2329&lt;&gt;""),"SEM LOTE",IF(AND(Q2329&lt;&gt;"",Q2329&gt;=Parametros!$B$11),"PARADO/SEM GIRO","OK"))))))))))</f>
        <v>QUARENTENA</v>
      </c>
      <c r="T2329" s="29" t="str">
        <f aca="false">IF(AND($S2329="PARADO/SEM GIRO",$K2329="KG",OR(Painel!$B$5="(Todos)",A2329=Painel!$B$5)*OR(Painel!$E$5="(Todos)",P2329=Painel!$E$5)),$J2329+ROW()/10000000,"")</f>
        <v/>
      </c>
      <c r="U2329" s="29" t="str">
        <f aca="false">IF(AND($S2329="VENCIDO",$K2329="KG",OR(Painel!$B$5="(Todos)",A2329=Painel!$B$5)*OR(Painel!$E$5="(Todos)",P2329=Painel!$E$5)),$J2329+ROW()/10000000,"")</f>
        <v/>
      </c>
    </row>
    <row r="2330" customFormat="false" ht="15" hidden="false" customHeight="false" outlineLevel="0" collapsed="false">
      <c r="A2330" s="29" t="s">
        <v>55</v>
      </c>
      <c r="B2330" s="29" t="s">
        <v>4578</v>
      </c>
      <c r="C2330" s="29" t="s">
        <v>4551</v>
      </c>
      <c r="D2330" s="29" t="s">
        <v>4568</v>
      </c>
      <c r="E2330" s="29" t="n">
        <v>1</v>
      </c>
      <c r="F2330" s="29"/>
      <c r="G2330" s="29" t="s">
        <v>4579</v>
      </c>
      <c r="H2330" s="30" t="n">
        <v>750</v>
      </c>
      <c r="I2330" s="31" t="n">
        <v>46282</v>
      </c>
      <c r="J2330" s="30" t="n">
        <v>750</v>
      </c>
      <c r="K2330" s="29" t="s">
        <v>120</v>
      </c>
      <c r="L2330" s="29" t="s">
        <v>400</v>
      </c>
      <c r="M2330" s="29"/>
      <c r="N2330" s="29" t="s">
        <v>4554</v>
      </c>
      <c r="O2330" s="31" t="n">
        <v>46906</v>
      </c>
      <c r="P2330" s="29" t="s">
        <v>123</v>
      </c>
      <c r="Q2330" s="29" t="n">
        <f aca="false">IFERROR(VALUE(L2330),"")</f>
        <v>3</v>
      </c>
      <c r="R2330" s="29" t="n">
        <f aca="true">IF(O2330="","",O2330-TODAY())</f>
        <v>621</v>
      </c>
      <c r="S2330" s="29" t="str">
        <f aca="false">IF(C2330="&lt;&lt; vazio &gt;&gt;","VAZIA",IF(AND(O2330&lt;&gt;"",R2330&lt;0),"VENCIDO",IF(AND(O2330&lt;&gt;"",R2330&lt;=Parametros!$B$10),"PRÓX. VENCIMENTO",IF(F2330="Q","QUALIDADE",IF(F2330="S","BLOQUEADO",IF(F2330="R","RESTRITO/DEVOLUÇÃO",IF(OR(N2330="QUAR",N2330="QRES"),"QUARENTENA",IF(OR(B2330="DESCARTE",B2330="DEVOLUÇÃO"),"DESCARTE/DEVOLUÇÃO",IF(AND(D2330="",K2330&lt;&gt;""),"SEM LOTE",IF(AND(Q2330&lt;&gt;"",Q2330&gt;=Parametros!$B$11),"PARADO/SEM GIRO","OK"))))))))))</f>
        <v>QUARENTENA</v>
      </c>
      <c r="T2330" s="29" t="str">
        <f aca="false">IF(AND($S2330="PARADO/SEM GIRO",$K2330="KG",OR(Painel!$B$5="(Todos)",A2330=Painel!$B$5)*OR(Painel!$E$5="(Todos)",P2330=Painel!$E$5)),$J2330+ROW()/10000000,"")</f>
        <v/>
      </c>
      <c r="U2330" s="29" t="str">
        <f aca="false">IF(AND($S2330="VENCIDO",$K2330="KG",OR(Painel!$B$5="(Todos)",A2330=Painel!$B$5)*OR(Painel!$E$5="(Todos)",P2330=Painel!$E$5)),$J2330+ROW()/10000000,"")</f>
        <v/>
      </c>
    </row>
    <row r="2331" customFormat="false" ht="15" hidden="false" customHeight="false" outlineLevel="0" collapsed="false">
      <c r="A2331" s="29" t="s">
        <v>55</v>
      </c>
      <c r="B2331" s="29" t="s">
        <v>4580</v>
      </c>
      <c r="C2331" s="29" t="s">
        <v>4581</v>
      </c>
      <c r="D2331" s="29" t="s">
        <v>4582</v>
      </c>
      <c r="E2331" s="29" t="n">
        <v>1</v>
      </c>
      <c r="F2331" s="29"/>
      <c r="G2331" s="29" t="s">
        <v>4583</v>
      </c>
      <c r="H2331" s="30" t="n">
        <v>1000</v>
      </c>
      <c r="I2331" s="31" t="n">
        <v>46282</v>
      </c>
      <c r="J2331" s="30" t="n">
        <v>1000</v>
      </c>
      <c r="K2331" s="29" t="s">
        <v>120</v>
      </c>
      <c r="L2331" s="29" t="s">
        <v>400</v>
      </c>
      <c r="M2331" s="29"/>
      <c r="N2331" s="29" t="s">
        <v>4554</v>
      </c>
      <c r="O2331" s="31" t="n">
        <v>46916</v>
      </c>
      <c r="P2331" s="29" t="s">
        <v>123</v>
      </c>
      <c r="Q2331" s="29" t="n">
        <f aca="false">IFERROR(VALUE(L2331),"")</f>
        <v>3</v>
      </c>
      <c r="R2331" s="29" t="n">
        <f aca="true">IF(O2331="","",O2331-TODAY())</f>
        <v>631</v>
      </c>
      <c r="S2331" s="29" t="str">
        <f aca="false">IF(C2331="&lt;&lt; vazio &gt;&gt;","VAZIA",IF(AND(O2331&lt;&gt;"",R2331&lt;0),"VENCIDO",IF(AND(O2331&lt;&gt;"",R2331&lt;=Parametros!$B$10),"PRÓX. VENCIMENTO",IF(F2331="Q","QUALIDADE",IF(F2331="S","BLOQUEADO",IF(F2331="R","RESTRITO/DEVOLUÇÃO",IF(OR(N2331="QUAR",N2331="QRES"),"QUARENTENA",IF(OR(B2331="DESCARTE",B2331="DEVOLUÇÃO"),"DESCARTE/DEVOLUÇÃO",IF(AND(D2331="",K2331&lt;&gt;""),"SEM LOTE",IF(AND(Q2331&lt;&gt;"",Q2331&gt;=Parametros!$B$11),"PARADO/SEM GIRO","OK"))))))))))</f>
        <v>QUARENTENA</v>
      </c>
      <c r="T2331" s="29" t="str">
        <f aca="false">IF(AND($S2331="PARADO/SEM GIRO",$K2331="KG",OR(Painel!$B$5="(Todos)",A2331=Painel!$B$5)*OR(Painel!$E$5="(Todos)",P2331=Painel!$E$5)),$J2331+ROW()/10000000,"")</f>
        <v/>
      </c>
      <c r="U2331" s="29" t="str">
        <f aca="false">IF(AND($S2331="VENCIDO",$K2331="KG",OR(Painel!$B$5="(Todos)",A2331=Painel!$B$5)*OR(Painel!$E$5="(Todos)",P2331=Painel!$E$5)),$J2331+ROW()/10000000,"")</f>
        <v/>
      </c>
    </row>
    <row r="2332" customFormat="false" ht="15" hidden="false" customHeight="false" outlineLevel="0" collapsed="false">
      <c r="A2332" s="29" t="s">
        <v>55</v>
      </c>
      <c r="B2332" s="29" t="s">
        <v>4584</v>
      </c>
      <c r="C2332" s="29" t="s">
        <v>4581</v>
      </c>
      <c r="D2332" s="29" t="s">
        <v>4582</v>
      </c>
      <c r="E2332" s="29" t="n">
        <v>1</v>
      </c>
      <c r="F2332" s="29"/>
      <c r="G2332" s="29" t="s">
        <v>4585</v>
      </c>
      <c r="H2332" s="30" t="n">
        <v>1000</v>
      </c>
      <c r="I2332" s="31" t="n">
        <v>46282</v>
      </c>
      <c r="J2332" s="30" t="n">
        <v>1000</v>
      </c>
      <c r="K2332" s="29" t="s">
        <v>120</v>
      </c>
      <c r="L2332" s="29" t="s">
        <v>400</v>
      </c>
      <c r="M2332" s="29"/>
      <c r="N2332" s="29" t="s">
        <v>4554</v>
      </c>
      <c r="O2332" s="31" t="n">
        <v>46916</v>
      </c>
      <c r="P2332" s="29" t="s">
        <v>123</v>
      </c>
      <c r="Q2332" s="29" t="n">
        <f aca="false">IFERROR(VALUE(L2332),"")</f>
        <v>3</v>
      </c>
      <c r="R2332" s="29" t="n">
        <f aca="true">IF(O2332="","",O2332-TODAY())</f>
        <v>631</v>
      </c>
      <c r="S2332" s="29" t="str">
        <f aca="false">IF(C2332="&lt;&lt; vazio &gt;&gt;","VAZIA",IF(AND(O2332&lt;&gt;"",R2332&lt;0),"VENCIDO",IF(AND(O2332&lt;&gt;"",R2332&lt;=Parametros!$B$10),"PRÓX. VENCIMENTO",IF(F2332="Q","QUALIDADE",IF(F2332="S","BLOQUEADO",IF(F2332="R","RESTRITO/DEVOLUÇÃO",IF(OR(N2332="QUAR",N2332="QRES"),"QUARENTENA",IF(OR(B2332="DESCARTE",B2332="DEVOLUÇÃO"),"DESCARTE/DEVOLUÇÃO",IF(AND(D2332="",K2332&lt;&gt;""),"SEM LOTE",IF(AND(Q2332&lt;&gt;"",Q2332&gt;=Parametros!$B$11),"PARADO/SEM GIRO","OK"))))))))))</f>
        <v>QUARENTENA</v>
      </c>
      <c r="T2332" s="29" t="str">
        <f aca="false">IF(AND($S2332="PARADO/SEM GIRO",$K2332="KG",OR(Painel!$B$5="(Todos)",A2332=Painel!$B$5)*OR(Painel!$E$5="(Todos)",P2332=Painel!$E$5)),$J2332+ROW()/10000000,"")</f>
        <v/>
      </c>
      <c r="U2332" s="29" t="str">
        <f aca="false">IF(AND($S2332="VENCIDO",$K2332="KG",OR(Painel!$B$5="(Todos)",A2332=Painel!$B$5)*OR(Painel!$E$5="(Todos)",P2332=Painel!$E$5)),$J2332+ROW()/10000000,"")</f>
        <v/>
      </c>
    </row>
    <row r="2333" customFormat="false" ht="15" hidden="false" customHeight="false" outlineLevel="0" collapsed="false">
      <c r="A2333" s="29" t="s">
        <v>55</v>
      </c>
      <c r="B2333" s="29" t="s">
        <v>4586</v>
      </c>
      <c r="C2333" s="29" t="s">
        <v>4581</v>
      </c>
      <c r="D2333" s="29" t="s">
        <v>4582</v>
      </c>
      <c r="E2333" s="29" t="n">
        <v>1</v>
      </c>
      <c r="F2333" s="29"/>
      <c r="G2333" s="29" t="s">
        <v>4587</v>
      </c>
      <c r="H2333" s="30" t="n">
        <v>1000</v>
      </c>
      <c r="I2333" s="31" t="n">
        <v>46282</v>
      </c>
      <c r="J2333" s="30" t="n">
        <v>1000</v>
      </c>
      <c r="K2333" s="29" t="s">
        <v>120</v>
      </c>
      <c r="L2333" s="29" t="s">
        <v>400</v>
      </c>
      <c r="M2333" s="29"/>
      <c r="N2333" s="29" t="s">
        <v>4554</v>
      </c>
      <c r="O2333" s="31" t="n">
        <v>46916</v>
      </c>
      <c r="P2333" s="29" t="s">
        <v>123</v>
      </c>
      <c r="Q2333" s="29" t="n">
        <f aca="false">IFERROR(VALUE(L2333),"")</f>
        <v>3</v>
      </c>
      <c r="R2333" s="29" t="n">
        <f aca="true">IF(O2333="","",O2333-TODAY())</f>
        <v>631</v>
      </c>
      <c r="S2333" s="29" t="str">
        <f aca="false">IF(C2333="&lt;&lt; vazio &gt;&gt;","VAZIA",IF(AND(O2333&lt;&gt;"",R2333&lt;0),"VENCIDO",IF(AND(O2333&lt;&gt;"",R2333&lt;=Parametros!$B$10),"PRÓX. VENCIMENTO",IF(F2333="Q","QUALIDADE",IF(F2333="S","BLOQUEADO",IF(F2333="R","RESTRITO/DEVOLUÇÃO",IF(OR(N2333="QUAR",N2333="QRES"),"QUARENTENA",IF(OR(B2333="DESCARTE",B2333="DEVOLUÇÃO"),"DESCARTE/DEVOLUÇÃO",IF(AND(D2333="",K2333&lt;&gt;""),"SEM LOTE",IF(AND(Q2333&lt;&gt;"",Q2333&gt;=Parametros!$B$11),"PARADO/SEM GIRO","OK"))))))))))</f>
        <v>QUARENTENA</v>
      </c>
      <c r="T2333" s="29" t="str">
        <f aca="false">IF(AND($S2333="PARADO/SEM GIRO",$K2333="KG",OR(Painel!$B$5="(Todos)",A2333=Painel!$B$5)*OR(Painel!$E$5="(Todos)",P2333=Painel!$E$5)),$J2333+ROW()/10000000,"")</f>
        <v/>
      </c>
      <c r="U2333" s="29" t="str">
        <f aca="false">IF(AND($S2333="VENCIDO",$K2333="KG",OR(Painel!$B$5="(Todos)",A2333=Painel!$B$5)*OR(Painel!$E$5="(Todos)",P2333=Painel!$E$5)),$J2333+ROW()/10000000,"")</f>
        <v/>
      </c>
    </row>
    <row r="2334" customFormat="false" ht="15" hidden="false" customHeight="false" outlineLevel="0" collapsed="false">
      <c r="A2334" s="29" t="s">
        <v>55</v>
      </c>
      <c r="B2334" s="29" t="s">
        <v>4588</v>
      </c>
      <c r="C2334" s="29" t="s">
        <v>4581</v>
      </c>
      <c r="D2334" s="29" t="s">
        <v>4582</v>
      </c>
      <c r="E2334" s="29" t="n">
        <v>1</v>
      </c>
      <c r="F2334" s="29"/>
      <c r="G2334" s="29" t="s">
        <v>4589</v>
      </c>
      <c r="H2334" s="30" t="n">
        <v>1000</v>
      </c>
      <c r="I2334" s="31" t="n">
        <v>46282</v>
      </c>
      <c r="J2334" s="30" t="n">
        <v>1000</v>
      </c>
      <c r="K2334" s="29" t="s">
        <v>120</v>
      </c>
      <c r="L2334" s="29" t="s">
        <v>400</v>
      </c>
      <c r="M2334" s="29"/>
      <c r="N2334" s="29" t="s">
        <v>4554</v>
      </c>
      <c r="O2334" s="31" t="n">
        <v>46916</v>
      </c>
      <c r="P2334" s="29" t="s">
        <v>123</v>
      </c>
      <c r="Q2334" s="29" t="n">
        <f aca="false">IFERROR(VALUE(L2334),"")</f>
        <v>3</v>
      </c>
      <c r="R2334" s="29" t="n">
        <f aca="true">IF(O2334="","",O2334-TODAY())</f>
        <v>631</v>
      </c>
      <c r="S2334" s="29" t="str">
        <f aca="false">IF(C2334="&lt;&lt; vazio &gt;&gt;","VAZIA",IF(AND(O2334&lt;&gt;"",R2334&lt;0),"VENCIDO",IF(AND(O2334&lt;&gt;"",R2334&lt;=Parametros!$B$10),"PRÓX. VENCIMENTO",IF(F2334="Q","QUALIDADE",IF(F2334="S","BLOQUEADO",IF(F2334="R","RESTRITO/DEVOLUÇÃO",IF(OR(N2334="QUAR",N2334="QRES"),"QUARENTENA",IF(OR(B2334="DESCARTE",B2334="DEVOLUÇÃO"),"DESCARTE/DEVOLUÇÃO",IF(AND(D2334="",K2334&lt;&gt;""),"SEM LOTE",IF(AND(Q2334&lt;&gt;"",Q2334&gt;=Parametros!$B$11),"PARADO/SEM GIRO","OK"))))))))))</f>
        <v>QUARENTENA</v>
      </c>
      <c r="T2334" s="29" t="str">
        <f aca="false">IF(AND($S2334="PARADO/SEM GIRO",$K2334="KG",OR(Painel!$B$5="(Todos)",A2334=Painel!$B$5)*OR(Painel!$E$5="(Todos)",P2334=Painel!$E$5)),$J2334+ROW()/10000000,"")</f>
        <v/>
      </c>
      <c r="U2334" s="29" t="str">
        <f aca="false">IF(AND($S2334="VENCIDO",$K2334="KG",OR(Painel!$B$5="(Todos)",A2334=Painel!$B$5)*OR(Painel!$E$5="(Todos)",P2334=Painel!$E$5)),$J2334+ROW()/10000000,"")</f>
        <v/>
      </c>
    </row>
    <row r="2335" customFormat="false" ht="15" hidden="false" customHeight="false" outlineLevel="0" collapsed="false">
      <c r="A2335" s="29" t="s">
        <v>55</v>
      </c>
      <c r="B2335" s="29" t="s">
        <v>4590</v>
      </c>
      <c r="C2335" s="29" t="s">
        <v>4581</v>
      </c>
      <c r="D2335" s="29" t="s">
        <v>4582</v>
      </c>
      <c r="E2335" s="29" t="n">
        <v>1</v>
      </c>
      <c r="F2335" s="29"/>
      <c r="G2335" s="29" t="s">
        <v>4591</v>
      </c>
      <c r="H2335" s="30" t="n">
        <v>1000</v>
      </c>
      <c r="I2335" s="31" t="n">
        <v>46282</v>
      </c>
      <c r="J2335" s="30" t="n">
        <v>1000</v>
      </c>
      <c r="K2335" s="29" t="s">
        <v>120</v>
      </c>
      <c r="L2335" s="29" t="s">
        <v>400</v>
      </c>
      <c r="M2335" s="29"/>
      <c r="N2335" s="29" t="s">
        <v>4554</v>
      </c>
      <c r="O2335" s="31" t="n">
        <v>46916</v>
      </c>
      <c r="P2335" s="29" t="s">
        <v>123</v>
      </c>
      <c r="Q2335" s="29" t="n">
        <f aca="false">IFERROR(VALUE(L2335),"")</f>
        <v>3</v>
      </c>
      <c r="R2335" s="29" t="n">
        <f aca="true">IF(O2335="","",O2335-TODAY())</f>
        <v>631</v>
      </c>
      <c r="S2335" s="29" t="str">
        <f aca="false">IF(C2335="&lt;&lt; vazio &gt;&gt;","VAZIA",IF(AND(O2335&lt;&gt;"",R2335&lt;0),"VENCIDO",IF(AND(O2335&lt;&gt;"",R2335&lt;=Parametros!$B$10),"PRÓX. VENCIMENTO",IF(F2335="Q","QUALIDADE",IF(F2335="S","BLOQUEADO",IF(F2335="R","RESTRITO/DEVOLUÇÃO",IF(OR(N2335="QUAR",N2335="QRES"),"QUARENTENA",IF(OR(B2335="DESCARTE",B2335="DEVOLUÇÃO"),"DESCARTE/DEVOLUÇÃO",IF(AND(D2335="",K2335&lt;&gt;""),"SEM LOTE",IF(AND(Q2335&lt;&gt;"",Q2335&gt;=Parametros!$B$11),"PARADO/SEM GIRO","OK"))))))))))</f>
        <v>QUARENTENA</v>
      </c>
      <c r="T2335" s="29" t="str">
        <f aca="false">IF(AND($S2335="PARADO/SEM GIRO",$K2335="KG",OR(Painel!$B$5="(Todos)",A2335=Painel!$B$5)*OR(Painel!$E$5="(Todos)",P2335=Painel!$E$5)),$J2335+ROW()/10000000,"")</f>
        <v/>
      </c>
      <c r="U2335" s="29" t="str">
        <f aca="false">IF(AND($S2335="VENCIDO",$K2335="KG",OR(Painel!$B$5="(Todos)",A2335=Painel!$B$5)*OR(Painel!$E$5="(Todos)",P2335=Painel!$E$5)),$J2335+ROW()/10000000,"")</f>
        <v/>
      </c>
    </row>
    <row r="2336" customFormat="false" ht="15" hidden="false" customHeight="false" outlineLevel="0" collapsed="false">
      <c r="A2336" s="29" t="s">
        <v>55</v>
      </c>
      <c r="B2336" s="29" t="s">
        <v>4592</v>
      </c>
      <c r="C2336" s="29" t="s">
        <v>4581</v>
      </c>
      <c r="D2336" s="29" t="s">
        <v>4582</v>
      </c>
      <c r="E2336" s="29" t="n">
        <v>1</v>
      </c>
      <c r="F2336" s="29"/>
      <c r="G2336" s="29" t="s">
        <v>4593</v>
      </c>
      <c r="H2336" s="30" t="n">
        <v>1000</v>
      </c>
      <c r="I2336" s="31" t="n">
        <v>46282</v>
      </c>
      <c r="J2336" s="30" t="n">
        <v>1000</v>
      </c>
      <c r="K2336" s="29" t="s">
        <v>120</v>
      </c>
      <c r="L2336" s="29" t="s">
        <v>400</v>
      </c>
      <c r="M2336" s="29"/>
      <c r="N2336" s="29" t="s">
        <v>4554</v>
      </c>
      <c r="O2336" s="31" t="n">
        <v>46916</v>
      </c>
      <c r="P2336" s="29" t="s">
        <v>123</v>
      </c>
      <c r="Q2336" s="29" t="n">
        <f aca="false">IFERROR(VALUE(L2336),"")</f>
        <v>3</v>
      </c>
      <c r="R2336" s="29" t="n">
        <f aca="true">IF(O2336="","",O2336-TODAY())</f>
        <v>631</v>
      </c>
      <c r="S2336" s="29" t="str">
        <f aca="false">IF(C2336="&lt;&lt; vazio &gt;&gt;","VAZIA",IF(AND(O2336&lt;&gt;"",R2336&lt;0),"VENCIDO",IF(AND(O2336&lt;&gt;"",R2336&lt;=Parametros!$B$10),"PRÓX. VENCIMENTO",IF(F2336="Q","QUALIDADE",IF(F2336="S","BLOQUEADO",IF(F2336="R","RESTRITO/DEVOLUÇÃO",IF(OR(N2336="QUAR",N2336="QRES"),"QUARENTENA",IF(OR(B2336="DESCARTE",B2336="DEVOLUÇÃO"),"DESCARTE/DEVOLUÇÃO",IF(AND(D2336="",K2336&lt;&gt;""),"SEM LOTE",IF(AND(Q2336&lt;&gt;"",Q2336&gt;=Parametros!$B$11),"PARADO/SEM GIRO","OK"))))))))))</f>
        <v>QUARENTENA</v>
      </c>
      <c r="T2336" s="29" t="str">
        <f aca="false">IF(AND($S2336="PARADO/SEM GIRO",$K2336="KG",OR(Painel!$B$5="(Todos)",A2336=Painel!$B$5)*OR(Painel!$E$5="(Todos)",P2336=Painel!$E$5)),$J2336+ROW()/10000000,"")</f>
        <v/>
      </c>
      <c r="U2336" s="29" t="str">
        <f aca="false">IF(AND($S2336="VENCIDO",$K2336="KG",OR(Painel!$B$5="(Todos)",A2336=Painel!$B$5)*OR(Painel!$E$5="(Todos)",P2336=Painel!$E$5)),$J2336+ROW()/10000000,"")</f>
        <v/>
      </c>
    </row>
    <row r="2337" customFormat="false" ht="15" hidden="false" customHeight="false" outlineLevel="0" collapsed="false">
      <c r="A2337" s="29" t="s">
        <v>55</v>
      </c>
      <c r="B2337" s="29" t="s">
        <v>4594</v>
      </c>
      <c r="C2337" s="29" t="s">
        <v>4581</v>
      </c>
      <c r="D2337" s="29" t="s">
        <v>4582</v>
      </c>
      <c r="E2337" s="29" t="n">
        <v>1</v>
      </c>
      <c r="F2337" s="29"/>
      <c r="G2337" s="29" t="s">
        <v>4595</v>
      </c>
      <c r="H2337" s="30" t="n">
        <v>1000</v>
      </c>
      <c r="I2337" s="31" t="n">
        <v>46282</v>
      </c>
      <c r="J2337" s="30" t="n">
        <v>1000</v>
      </c>
      <c r="K2337" s="29" t="s">
        <v>120</v>
      </c>
      <c r="L2337" s="29" t="s">
        <v>400</v>
      </c>
      <c r="M2337" s="29"/>
      <c r="N2337" s="29" t="s">
        <v>4554</v>
      </c>
      <c r="O2337" s="31" t="n">
        <v>46916</v>
      </c>
      <c r="P2337" s="29" t="s">
        <v>123</v>
      </c>
      <c r="Q2337" s="29" t="n">
        <f aca="false">IFERROR(VALUE(L2337),"")</f>
        <v>3</v>
      </c>
      <c r="R2337" s="29" t="n">
        <f aca="true">IF(O2337="","",O2337-TODAY())</f>
        <v>631</v>
      </c>
      <c r="S2337" s="29" t="str">
        <f aca="false">IF(C2337="&lt;&lt; vazio &gt;&gt;","VAZIA",IF(AND(O2337&lt;&gt;"",R2337&lt;0),"VENCIDO",IF(AND(O2337&lt;&gt;"",R2337&lt;=Parametros!$B$10),"PRÓX. VENCIMENTO",IF(F2337="Q","QUALIDADE",IF(F2337="S","BLOQUEADO",IF(F2337="R","RESTRITO/DEVOLUÇÃO",IF(OR(N2337="QUAR",N2337="QRES"),"QUARENTENA",IF(OR(B2337="DESCARTE",B2337="DEVOLUÇÃO"),"DESCARTE/DEVOLUÇÃO",IF(AND(D2337="",K2337&lt;&gt;""),"SEM LOTE",IF(AND(Q2337&lt;&gt;"",Q2337&gt;=Parametros!$B$11),"PARADO/SEM GIRO","OK"))))))))))</f>
        <v>QUARENTENA</v>
      </c>
      <c r="T2337" s="29" t="str">
        <f aca="false">IF(AND($S2337="PARADO/SEM GIRO",$K2337="KG",OR(Painel!$B$5="(Todos)",A2337=Painel!$B$5)*OR(Painel!$E$5="(Todos)",P2337=Painel!$E$5)),$J2337+ROW()/10000000,"")</f>
        <v/>
      </c>
      <c r="U2337" s="29" t="str">
        <f aca="false">IF(AND($S2337="VENCIDO",$K2337="KG",OR(Painel!$B$5="(Todos)",A2337=Painel!$B$5)*OR(Painel!$E$5="(Todos)",P2337=Painel!$E$5)),$J2337+ROW()/10000000,"")</f>
        <v/>
      </c>
    </row>
    <row r="2338" customFormat="false" ht="15" hidden="false" customHeight="false" outlineLevel="0" collapsed="false">
      <c r="A2338" s="29" t="s">
        <v>55</v>
      </c>
      <c r="B2338" s="29" t="s">
        <v>4596</v>
      </c>
      <c r="C2338" s="29" t="s">
        <v>4581</v>
      </c>
      <c r="D2338" s="29" t="s">
        <v>4582</v>
      </c>
      <c r="E2338" s="29" t="n">
        <v>1</v>
      </c>
      <c r="F2338" s="29"/>
      <c r="G2338" s="29" t="s">
        <v>4597</v>
      </c>
      <c r="H2338" s="30" t="n">
        <v>1000</v>
      </c>
      <c r="I2338" s="31" t="n">
        <v>46282</v>
      </c>
      <c r="J2338" s="30" t="n">
        <v>1000</v>
      </c>
      <c r="K2338" s="29" t="s">
        <v>120</v>
      </c>
      <c r="L2338" s="29" t="s">
        <v>400</v>
      </c>
      <c r="M2338" s="29"/>
      <c r="N2338" s="29" t="s">
        <v>4554</v>
      </c>
      <c r="O2338" s="31" t="n">
        <v>46916</v>
      </c>
      <c r="P2338" s="29" t="s">
        <v>123</v>
      </c>
      <c r="Q2338" s="29" t="n">
        <f aca="false">IFERROR(VALUE(L2338),"")</f>
        <v>3</v>
      </c>
      <c r="R2338" s="29" t="n">
        <f aca="true">IF(O2338="","",O2338-TODAY())</f>
        <v>631</v>
      </c>
      <c r="S2338" s="29" t="str">
        <f aca="false">IF(C2338="&lt;&lt; vazio &gt;&gt;","VAZIA",IF(AND(O2338&lt;&gt;"",R2338&lt;0),"VENCIDO",IF(AND(O2338&lt;&gt;"",R2338&lt;=Parametros!$B$10),"PRÓX. VENCIMENTO",IF(F2338="Q","QUALIDADE",IF(F2338="S","BLOQUEADO",IF(F2338="R","RESTRITO/DEVOLUÇÃO",IF(OR(N2338="QUAR",N2338="QRES"),"QUARENTENA",IF(OR(B2338="DESCARTE",B2338="DEVOLUÇÃO"),"DESCARTE/DEVOLUÇÃO",IF(AND(D2338="",K2338&lt;&gt;""),"SEM LOTE",IF(AND(Q2338&lt;&gt;"",Q2338&gt;=Parametros!$B$11),"PARADO/SEM GIRO","OK"))))))))))</f>
        <v>QUARENTENA</v>
      </c>
      <c r="T2338" s="29" t="str">
        <f aca="false">IF(AND($S2338="PARADO/SEM GIRO",$K2338="KG",OR(Painel!$B$5="(Todos)",A2338=Painel!$B$5)*OR(Painel!$E$5="(Todos)",P2338=Painel!$E$5)),$J2338+ROW()/10000000,"")</f>
        <v/>
      </c>
      <c r="U2338" s="29" t="str">
        <f aca="false">IF(AND($S2338="VENCIDO",$K2338="KG",OR(Painel!$B$5="(Todos)",A2338=Painel!$B$5)*OR(Painel!$E$5="(Todos)",P2338=Painel!$E$5)),$J2338+ROW()/10000000,"")</f>
        <v/>
      </c>
    </row>
    <row r="2339" customFormat="false" ht="15" hidden="false" customHeight="false" outlineLevel="0" collapsed="false">
      <c r="A2339" s="29" t="s">
        <v>55</v>
      </c>
      <c r="B2339" s="29" t="s">
        <v>4598</v>
      </c>
      <c r="C2339" s="29" t="s">
        <v>4581</v>
      </c>
      <c r="D2339" s="29" t="s">
        <v>4599</v>
      </c>
      <c r="E2339" s="29" t="n">
        <v>1</v>
      </c>
      <c r="F2339" s="29"/>
      <c r="G2339" s="29" t="s">
        <v>4600</v>
      </c>
      <c r="H2339" s="30" t="n">
        <v>1000</v>
      </c>
      <c r="I2339" s="31" t="n">
        <v>46282</v>
      </c>
      <c r="J2339" s="30" t="n">
        <v>1000</v>
      </c>
      <c r="K2339" s="29" t="s">
        <v>120</v>
      </c>
      <c r="L2339" s="29" t="s">
        <v>400</v>
      </c>
      <c r="M2339" s="29"/>
      <c r="N2339" s="29" t="s">
        <v>4554</v>
      </c>
      <c r="O2339" s="31" t="n">
        <v>46915</v>
      </c>
      <c r="P2339" s="29" t="s">
        <v>123</v>
      </c>
      <c r="Q2339" s="29" t="n">
        <f aca="false">IFERROR(VALUE(L2339),"")</f>
        <v>3</v>
      </c>
      <c r="R2339" s="29" t="n">
        <f aca="true">IF(O2339="","",O2339-TODAY())</f>
        <v>630</v>
      </c>
      <c r="S2339" s="29" t="str">
        <f aca="false">IF(C2339="&lt;&lt; vazio &gt;&gt;","VAZIA",IF(AND(O2339&lt;&gt;"",R2339&lt;0),"VENCIDO",IF(AND(O2339&lt;&gt;"",R2339&lt;=Parametros!$B$10),"PRÓX. VENCIMENTO",IF(F2339="Q","QUALIDADE",IF(F2339="S","BLOQUEADO",IF(F2339="R","RESTRITO/DEVOLUÇÃO",IF(OR(N2339="QUAR",N2339="QRES"),"QUARENTENA",IF(OR(B2339="DESCARTE",B2339="DEVOLUÇÃO"),"DESCARTE/DEVOLUÇÃO",IF(AND(D2339="",K2339&lt;&gt;""),"SEM LOTE",IF(AND(Q2339&lt;&gt;"",Q2339&gt;=Parametros!$B$11),"PARADO/SEM GIRO","OK"))))))))))</f>
        <v>QUARENTENA</v>
      </c>
      <c r="T2339" s="29" t="str">
        <f aca="false">IF(AND($S2339="PARADO/SEM GIRO",$K2339="KG",OR(Painel!$B$5="(Todos)",A2339=Painel!$B$5)*OR(Painel!$E$5="(Todos)",P2339=Painel!$E$5)),$J2339+ROW()/10000000,"")</f>
        <v/>
      </c>
      <c r="U2339" s="29" t="str">
        <f aca="false">IF(AND($S2339="VENCIDO",$K2339="KG",OR(Painel!$B$5="(Todos)",A2339=Painel!$B$5)*OR(Painel!$E$5="(Todos)",P2339=Painel!$E$5)),$J2339+ROW()/10000000,"")</f>
        <v/>
      </c>
    </row>
    <row r="2340" customFormat="false" ht="15" hidden="false" customHeight="false" outlineLevel="0" collapsed="false">
      <c r="A2340" s="29" t="s">
        <v>55</v>
      </c>
      <c r="B2340" s="29" t="s">
        <v>4601</v>
      </c>
      <c r="C2340" s="29" t="s">
        <v>4581</v>
      </c>
      <c r="D2340" s="29" t="s">
        <v>4599</v>
      </c>
      <c r="E2340" s="29" t="n">
        <v>1</v>
      </c>
      <c r="F2340" s="29"/>
      <c r="G2340" s="29" t="s">
        <v>4602</v>
      </c>
      <c r="H2340" s="30" t="n">
        <v>1000</v>
      </c>
      <c r="I2340" s="31" t="n">
        <v>46282</v>
      </c>
      <c r="J2340" s="30" t="n">
        <v>1000</v>
      </c>
      <c r="K2340" s="29" t="s">
        <v>120</v>
      </c>
      <c r="L2340" s="29" t="s">
        <v>400</v>
      </c>
      <c r="M2340" s="29"/>
      <c r="N2340" s="29" t="s">
        <v>4554</v>
      </c>
      <c r="O2340" s="31" t="n">
        <v>46915</v>
      </c>
      <c r="P2340" s="29" t="s">
        <v>123</v>
      </c>
      <c r="Q2340" s="29" t="n">
        <f aca="false">IFERROR(VALUE(L2340),"")</f>
        <v>3</v>
      </c>
      <c r="R2340" s="29" t="n">
        <f aca="true">IF(O2340="","",O2340-TODAY())</f>
        <v>630</v>
      </c>
      <c r="S2340" s="29" t="str">
        <f aca="false">IF(C2340="&lt;&lt; vazio &gt;&gt;","VAZIA",IF(AND(O2340&lt;&gt;"",R2340&lt;0),"VENCIDO",IF(AND(O2340&lt;&gt;"",R2340&lt;=Parametros!$B$10),"PRÓX. VENCIMENTO",IF(F2340="Q","QUALIDADE",IF(F2340="S","BLOQUEADO",IF(F2340="R","RESTRITO/DEVOLUÇÃO",IF(OR(N2340="QUAR",N2340="QRES"),"QUARENTENA",IF(OR(B2340="DESCARTE",B2340="DEVOLUÇÃO"),"DESCARTE/DEVOLUÇÃO",IF(AND(D2340="",K2340&lt;&gt;""),"SEM LOTE",IF(AND(Q2340&lt;&gt;"",Q2340&gt;=Parametros!$B$11),"PARADO/SEM GIRO","OK"))))))))))</f>
        <v>QUARENTENA</v>
      </c>
      <c r="T2340" s="29" t="str">
        <f aca="false">IF(AND($S2340="PARADO/SEM GIRO",$K2340="KG",OR(Painel!$B$5="(Todos)",A2340=Painel!$B$5)*OR(Painel!$E$5="(Todos)",P2340=Painel!$E$5)),$J2340+ROW()/10000000,"")</f>
        <v/>
      </c>
      <c r="U2340" s="29" t="str">
        <f aca="false">IF(AND($S2340="VENCIDO",$K2340="KG",OR(Painel!$B$5="(Todos)",A2340=Painel!$B$5)*OR(Painel!$E$5="(Todos)",P2340=Painel!$E$5)),$J2340+ROW()/10000000,"")</f>
        <v/>
      </c>
    </row>
    <row r="2341" customFormat="false" ht="15" hidden="false" customHeight="false" outlineLevel="0" collapsed="false">
      <c r="A2341" s="29" t="s">
        <v>55</v>
      </c>
      <c r="B2341" s="29" t="s">
        <v>4603</v>
      </c>
      <c r="C2341" s="29" t="s">
        <v>4581</v>
      </c>
      <c r="D2341" s="29" t="s">
        <v>4599</v>
      </c>
      <c r="E2341" s="29" t="n">
        <v>1</v>
      </c>
      <c r="F2341" s="29"/>
      <c r="G2341" s="29" t="s">
        <v>4604</v>
      </c>
      <c r="H2341" s="30" t="n">
        <v>1000</v>
      </c>
      <c r="I2341" s="31" t="n">
        <v>46282</v>
      </c>
      <c r="J2341" s="30" t="n">
        <v>1000</v>
      </c>
      <c r="K2341" s="29" t="s">
        <v>120</v>
      </c>
      <c r="L2341" s="29" t="s">
        <v>400</v>
      </c>
      <c r="M2341" s="29"/>
      <c r="N2341" s="29" t="s">
        <v>4554</v>
      </c>
      <c r="O2341" s="31" t="n">
        <v>46915</v>
      </c>
      <c r="P2341" s="29" t="s">
        <v>123</v>
      </c>
      <c r="Q2341" s="29" t="n">
        <f aca="false">IFERROR(VALUE(L2341),"")</f>
        <v>3</v>
      </c>
      <c r="R2341" s="29" t="n">
        <f aca="true">IF(O2341="","",O2341-TODAY())</f>
        <v>630</v>
      </c>
      <c r="S2341" s="29" t="str">
        <f aca="false">IF(C2341="&lt;&lt; vazio &gt;&gt;","VAZIA",IF(AND(O2341&lt;&gt;"",R2341&lt;0),"VENCIDO",IF(AND(O2341&lt;&gt;"",R2341&lt;=Parametros!$B$10),"PRÓX. VENCIMENTO",IF(F2341="Q","QUALIDADE",IF(F2341="S","BLOQUEADO",IF(F2341="R","RESTRITO/DEVOLUÇÃO",IF(OR(N2341="QUAR",N2341="QRES"),"QUARENTENA",IF(OR(B2341="DESCARTE",B2341="DEVOLUÇÃO"),"DESCARTE/DEVOLUÇÃO",IF(AND(D2341="",K2341&lt;&gt;""),"SEM LOTE",IF(AND(Q2341&lt;&gt;"",Q2341&gt;=Parametros!$B$11),"PARADO/SEM GIRO","OK"))))))))))</f>
        <v>QUARENTENA</v>
      </c>
      <c r="T2341" s="29" t="str">
        <f aca="false">IF(AND($S2341="PARADO/SEM GIRO",$K2341="KG",OR(Painel!$B$5="(Todos)",A2341=Painel!$B$5)*OR(Painel!$E$5="(Todos)",P2341=Painel!$E$5)),$J2341+ROW()/10000000,"")</f>
        <v/>
      </c>
      <c r="U2341" s="29" t="str">
        <f aca="false">IF(AND($S2341="VENCIDO",$K2341="KG",OR(Painel!$B$5="(Todos)",A2341=Painel!$B$5)*OR(Painel!$E$5="(Todos)",P2341=Painel!$E$5)),$J2341+ROW()/10000000,"")</f>
        <v/>
      </c>
    </row>
    <row r="2342" customFormat="false" ht="15" hidden="false" customHeight="false" outlineLevel="0" collapsed="false">
      <c r="A2342" s="29" t="s">
        <v>55</v>
      </c>
      <c r="B2342" s="29" t="s">
        <v>4605</v>
      </c>
      <c r="C2342" s="29" t="s">
        <v>4581</v>
      </c>
      <c r="D2342" s="29" t="s">
        <v>4599</v>
      </c>
      <c r="E2342" s="29" t="n">
        <v>1</v>
      </c>
      <c r="F2342" s="29"/>
      <c r="G2342" s="29" t="s">
        <v>4606</v>
      </c>
      <c r="H2342" s="30" t="n">
        <v>1000</v>
      </c>
      <c r="I2342" s="31" t="n">
        <v>46282</v>
      </c>
      <c r="J2342" s="30" t="n">
        <v>1000</v>
      </c>
      <c r="K2342" s="29" t="s">
        <v>120</v>
      </c>
      <c r="L2342" s="29" t="s">
        <v>400</v>
      </c>
      <c r="M2342" s="29"/>
      <c r="N2342" s="29" t="s">
        <v>4554</v>
      </c>
      <c r="O2342" s="31" t="n">
        <v>46915</v>
      </c>
      <c r="P2342" s="29" t="s">
        <v>123</v>
      </c>
      <c r="Q2342" s="29" t="n">
        <f aca="false">IFERROR(VALUE(L2342),"")</f>
        <v>3</v>
      </c>
      <c r="R2342" s="29" t="n">
        <f aca="true">IF(O2342="","",O2342-TODAY())</f>
        <v>630</v>
      </c>
      <c r="S2342" s="29" t="str">
        <f aca="false">IF(C2342="&lt;&lt; vazio &gt;&gt;","VAZIA",IF(AND(O2342&lt;&gt;"",R2342&lt;0),"VENCIDO",IF(AND(O2342&lt;&gt;"",R2342&lt;=Parametros!$B$10),"PRÓX. VENCIMENTO",IF(F2342="Q","QUALIDADE",IF(F2342="S","BLOQUEADO",IF(F2342="R","RESTRITO/DEVOLUÇÃO",IF(OR(N2342="QUAR",N2342="QRES"),"QUARENTENA",IF(OR(B2342="DESCARTE",B2342="DEVOLUÇÃO"),"DESCARTE/DEVOLUÇÃO",IF(AND(D2342="",K2342&lt;&gt;""),"SEM LOTE",IF(AND(Q2342&lt;&gt;"",Q2342&gt;=Parametros!$B$11),"PARADO/SEM GIRO","OK"))))))))))</f>
        <v>QUARENTENA</v>
      </c>
      <c r="T2342" s="29" t="str">
        <f aca="false">IF(AND($S2342="PARADO/SEM GIRO",$K2342="KG",OR(Painel!$B$5="(Todos)",A2342=Painel!$B$5)*OR(Painel!$E$5="(Todos)",P2342=Painel!$E$5)),$J2342+ROW()/10000000,"")</f>
        <v/>
      </c>
      <c r="U2342" s="29" t="str">
        <f aca="false">IF(AND($S2342="VENCIDO",$K2342="KG",OR(Painel!$B$5="(Todos)",A2342=Painel!$B$5)*OR(Painel!$E$5="(Todos)",P2342=Painel!$E$5)),$J2342+ROW()/10000000,"")</f>
        <v/>
      </c>
    </row>
    <row r="2343" customFormat="false" ht="15" hidden="false" customHeight="false" outlineLevel="0" collapsed="false">
      <c r="A2343" s="29" t="s">
        <v>55</v>
      </c>
      <c r="B2343" s="29" t="s">
        <v>4607</v>
      </c>
      <c r="C2343" s="29" t="s">
        <v>4608</v>
      </c>
      <c r="D2343" s="29" t="s">
        <v>4609</v>
      </c>
      <c r="E2343" s="29" t="n">
        <v>1</v>
      </c>
      <c r="F2343" s="29"/>
      <c r="G2343" s="29" t="s">
        <v>4610</v>
      </c>
      <c r="H2343" s="30" t="n">
        <v>1200</v>
      </c>
      <c r="I2343" s="31" t="n">
        <v>46282</v>
      </c>
      <c r="J2343" s="30" t="n">
        <v>1200</v>
      </c>
      <c r="K2343" s="29" t="s">
        <v>120</v>
      </c>
      <c r="L2343" s="29" t="s">
        <v>400</v>
      </c>
      <c r="M2343" s="29"/>
      <c r="N2343" s="29" t="s">
        <v>122</v>
      </c>
      <c r="O2343" s="31" t="n">
        <v>46970</v>
      </c>
      <c r="P2343" s="29" t="s">
        <v>123</v>
      </c>
      <c r="Q2343" s="29" t="n">
        <f aca="false">IFERROR(VALUE(L2343),"")</f>
        <v>3</v>
      </c>
      <c r="R2343" s="29" t="n">
        <f aca="true">IF(O2343="","",O2343-TODAY())</f>
        <v>685</v>
      </c>
      <c r="S2343" s="29" t="str">
        <f aca="false">IF(C2343="&lt;&lt; vazio &gt;&gt;","VAZIA",IF(AND(O2343&lt;&gt;"",R2343&lt;0),"VENCIDO",IF(AND(O2343&lt;&gt;"",R2343&lt;=Parametros!$B$10),"PRÓX. VENCIMENTO",IF(F2343="Q","QUALIDADE",IF(F2343="S","BLOQUEADO",IF(F2343="R","RESTRITO/DEVOLUÇÃO",IF(OR(N2343="QUAR",N2343="QRES"),"QUARENTENA",IF(OR(B2343="DESCARTE",B2343="DEVOLUÇÃO"),"DESCARTE/DEVOLUÇÃO",IF(AND(D2343="",K2343&lt;&gt;""),"SEM LOTE",IF(AND(Q2343&lt;&gt;"",Q2343&gt;=Parametros!$B$11),"PARADO/SEM GIRO","OK"))))))))))</f>
        <v>OK</v>
      </c>
      <c r="T2343" s="29" t="str">
        <f aca="false">IF(AND($S2343="PARADO/SEM GIRO",$K2343="KG",OR(Painel!$B$5="(Todos)",A2343=Painel!$B$5)*OR(Painel!$E$5="(Todos)",P2343=Painel!$E$5)),$J2343+ROW()/10000000,"")</f>
        <v/>
      </c>
      <c r="U2343" s="29" t="str">
        <f aca="false">IF(AND($S2343="VENCIDO",$K2343="KG",OR(Painel!$B$5="(Todos)",A2343=Painel!$B$5)*OR(Painel!$E$5="(Todos)",P2343=Painel!$E$5)),$J2343+ROW()/10000000,"")</f>
        <v/>
      </c>
    </row>
    <row r="2344" customFormat="false" ht="15" hidden="false" customHeight="false" outlineLevel="0" collapsed="false">
      <c r="A2344" s="29" t="s">
        <v>55</v>
      </c>
      <c r="B2344" s="29" t="s">
        <v>4611</v>
      </c>
      <c r="C2344" s="29" t="s">
        <v>2042</v>
      </c>
      <c r="D2344" s="29" t="s">
        <v>4612</v>
      </c>
      <c r="E2344" s="29" t="n">
        <v>1</v>
      </c>
      <c r="F2344" s="29"/>
      <c r="G2344" s="29" t="s">
        <v>4613</v>
      </c>
      <c r="H2344" s="30" t="n">
        <v>750</v>
      </c>
      <c r="I2344" s="31" t="n">
        <v>46283</v>
      </c>
      <c r="J2344" s="30" t="n">
        <v>750</v>
      </c>
      <c r="K2344" s="29" t="s">
        <v>120</v>
      </c>
      <c r="L2344" s="29" t="s">
        <v>176</v>
      </c>
      <c r="M2344" s="29"/>
      <c r="N2344" s="29" t="s">
        <v>122</v>
      </c>
      <c r="O2344" s="31" t="n">
        <v>46878</v>
      </c>
      <c r="P2344" s="29" t="s">
        <v>235</v>
      </c>
      <c r="Q2344" s="29" t="n">
        <f aca="false">IFERROR(VALUE(L2344),"")</f>
        <v>2</v>
      </c>
      <c r="R2344" s="29" t="n">
        <f aca="true">IF(O2344="","",O2344-TODAY())</f>
        <v>593</v>
      </c>
      <c r="S2344" s="29" t="str">
        <f aca="false">IF(C2344="&lt;&lt; vazio &gt;&gt;","VAZIA",IF(AND(O2344&lt;&gt;"",R2344&lt;0),"VENCIDO",IF(AND(O2344&lt;&gt;"",R2344&lt;=Parametros!$B$10),"PRÓX. VENCIMENTO",IF(F2344="Q","QUALIDADE",IF(F2344="S","BLOQUEADO",IF(F2344="R","RESTRITO/DEVOLUÇÃO",IF(OR(N2344="QUAR",N2344="QRES"),"QUARENTENA",IF(OR(B2344="DESCARTE",B2344="DEVOLUÇÃO"),"DESCARTE/DEVOLUÇÃO",IF(AND(D2344="",K2344&lt;&gt;""),"SEM LOTE",IF(AND(Q2344&lt;&gt;"",Q2344&gt;=Parametros!$B$11),"PARADO/SEM GIRO","OK"))))))))))</f>
        <v>OK</v>
      </c>
      <c r="T2344" s="29" t="str">
        <f aca="false">IF(AND($S2344="PARADO/SEM GIRO",$K2344="KG",OR(Painel!$B$5="(Todos)",A2344=Painel!$B$5)*OR(Painel!$E$5="(Todos)",P2344=Painel!$E$5)),$J2344+ROW()/10000000,"")</f>
        <v/>
      </c>
      <c r="U2344" s="29" t="str">
        <f aca="false">IF(AND($S2344="VENCIDO",$K2344="KG",OR(Painel!$B$5="(Todos)",A2344=Painel!$B$5)*OR(Painel!$E$5="(Todos)",P2344=Painel!$E$5)),$J2344+ROW()/10000000,"")</f>
        <v/>
      </c>
    </row>
    <row r="2345" customFormat="false" ht="15" hidden="false" customHeight="false" outlineLevel="0" collapsed="false">
      <c r="A2345" s="29" t="s">
        <v>55</v>
      </c>
      <c r="B2345" s="29" t="s">
        <v>4614</v>
      </c>
      <c r="C2345" s="29" t="s">
        <v>4615</v>
      </c>
      <c r="D2345" s="29" t="s">
        <v>4616</v>
      </c>
      <c r="E2345" s="29" t="n">
        <v>1</v>
      </c>
      <c r="F2345" s="29"/>
      <c r="G2345" s="29" t="s">
        <v>4617</v>
      </c>
      <c r="H2345" s="30" t="n">
        <v>1000</v>
      </c>
      <c r="I2345" s="31" t="n">
        <v>46283</v>
      </c>
      <c r="J2345" s="30" t="n">
        <v>1000</v>
      </c>
      <c r="K2345" s="29" t="s">
        <v>120</v>
      </c>
      <c r="L2345" s="29" t="s">
        <v>176</v>
      </c>
      <c r="M2345" s="29"/>
      <c r="N2345" s="29" t="s">
        <v>4554</v>
      </c>
      <c r="O2345" s="31" t="n">
        <v>46768</v>
      </c>
      <c r="P2345" s="29" t="s">
        <v>123</v>
      </c>
      <c r="Q2345" s="29" t="n">
        <f aca="false">IFERROR(VALUE(L2345),"")</f>
        <v>2</v>
      </c>
      <c r="R2345" s="29" t="n">
        <f aca="true">IF(O2345="","",O2345-TODAY())</f>
        <v>483</v>
      </c>
      <c r="S2345" s="29" t="str">
        <f aca="false">IF(C2345="&lt;&lt; vazio &gt;&gt;","VAZIA",IF(AND(O2345&lt;&gt;"",R2345&lt;0),"VENCIDO",IF(AND(O2345&lt;&gt;"",R2345&lt;=Parametros!$B$10),"PRÓX. VENCIMENTO",IF(F2345="Q","QUALIDADE",IF(F2345="S","BLOQUEADO",IF(F2345="R","RESTRITO/DEVOLUÇÃO",IF(OR(N2345="QUAR",N2345="QRES"),"QUARENTENA",IF(OR(B2345="DESCARTE",B2345="DEVOLUÇÃO"),"DESCARTE/DEVOLUÇÃO",IF(AND(D2345="",K2345&lt;&gt;""),"SEM LOTE",IF(AND(Q2345&lt;&gt;"",Q2345&gt;=Parametros!$B$11),"PARADO/SEM GIRO","OK"))))))))))</f>
        <v>QUARENTENA</v>
      </c>
      <c r="T2345" s="29" t="str">
        <f aca="false">IF(AND($S2345="PARADO/SEM GIRO",$K2345="KG",OR(Painel!$B$5="(Todos)",A2345=Painel!$B$5)*OR(Painel!$E$5="(Todos)",P2345=Painel!$E$5)),$J2345+ROW()/10000000,"")</f>
        <v/>
      </c>
      <c r="U2345" s="29" t="str">
        <f aca="false">IF(AND($S2345="VENCIDO",$K2345="KG",OR(Painel!$B$5="(Todos)",A2345=Painel!$B$5)*OR(Painel!$E$5="(Todos)",P2345=Painel!$E$5)),$J2345+ROW()/10000000,"")</f>
        <v/>
      </c>
    </row>
    <row r="2346" customFormat="false" ht="15" hidden="false" customHeight="false" outlineLevel="0" collapsed="false">
      <c r="A2346" s="29" t="s">
        <v>55</v>
      </c>
      <c r="B2346" s="29" t="s">
        <v>4618</v>
      </c>
      <c r="C2346" s="29" t="s">
        <v>4615</v>
      </c>
      <c r="D2346" s="29" t="s">
        <v>4616</v>
      </c>
      <c r="E2346" s="29" t="n">
        <v>1</v>
      </c>
      <c r="F2346" s="29"/>
      <c r="G2346" s="29" t="s">
        <v>4619</v>
      </c>
      <c r="H2346" s="30" t="n">
        <v>1000</v>
      </c>
      <c r="I2346" s="31" t="n">
        <v>46283</v>
      </c>
      <c r="J2346" s="30" t="n">
        <v>1000</v>
      </c>
      <c r="K2346" s="29" t="s">
        <v>120</v>
      </c>
      <c r="L2346" s="29" t="s">
        <v>176</v>
      </c>
      <c r="M2346" s="29"/>
      <c r="N2346" s="29" t="s">
        <v>4554</v>
      </c>
      <c r="O2346" s="31" t="n">
        <v>46768</v>
      </c>
      <c r="P2346" s="29" t="s">
        <v>123</v>
      </c>
      <c r="Q2346" s="29" t="n">
        <f aca="false">IFERROR(VALUE(L2346),"")</f>
        <v>2</v>
      </c>
      <c r="R2346" s="29" t="n">
        <f aca="true">IF(O2346="","",O2346-TODAY())</f>
        <v>483</v>
      </c>
      <c r="S2346" s="29" t="str">
        <f aca="false">IF(C2346="&lt;&lt; vazio &gt;&gt;","VAZIA",IF(AND(O2346&lt;&gt;"",R2346&lt;0),"VENCIDO",IF(AND(O2346&lt;&gt;"",R2346&lt;=Parametros!$B$10),"PRÓX. VENCIMENTO",IF(F2346="Q","QUALIDADE",IF(F2346="S","BLOQUEADO",IF(F2346="R","RESTRITO/DEVOLUÇÃO",IF(OR(N2346="QUAR",N2346="QRES"),"QUARENTENA",IF(OR(B2346="DESCARTE",B2346="DEVOLUÇÃO"),"DESCARTE/DEVOLUÇÃO",IF(AND(D2346="",K2346&lt;&gt;""),"SEM LOTE",IF(AND(Q2346&lt;&gt;"",Q2346&gt;=Parametros!$B$11),"PARADO/SEM GIRO","OK"))))))))))</f>
        <v>QUARENTENA</v>
      </c>
      <c r="T2346" s="29" t="str">
        <f aca="false">IF(AND($S2346="PARADO/SEM GIRO",$K2346="KG",OR(Painel!$B$5="(Todos)",A2346=Painel!$B$5)*OR(Painel!$E$5="(Todos)",P2346=Painel!$E$5)),$J2346+ROW()/10000000,"")</f>
        <v/>
      </c>
      <c r="U2346" s="29" t="str">
        <f aca="false">IF(AND($S2346="VENCIDO",$K2346="KG",OR(Painel!$B$5="(Todos)",A2346=Painel!$B$5)*OR(Painel!$E$5="(Todos)",P2346=Painel!$E$5)),$J2346+ROW()/10000000,"")</f>
        <v/>
      </c>
    </row>
    <row r="2347" customFormat="false" ht="15" hidden="false" customHeight="false" outlineLevel="0" collapsed="false">
      <c r="A2347" s="29" t="s">
        <v>55</v>
      </c>
      <c r="B2347" s="29" t="s">
        <v>4620</v>
      </c>
      <c r="C2347" s="29" t="s">
        <v>4615</v>
      </c>
      <c r="D2347" s="29" t="s">
        <v>4616</v>
      </c>
      <c r="E2347" s="29" t="n">
        <v>1</v>
      </c>
      <c r="F2347" s="29"/>
      <c r="G2347" s="29" t="s">
        <v>4621</v>
      </c>
      <c r="H2347" s="30" t="n">
        <v>1000</v>
      </c>
      <c r="I2347" s="31" t="n">
        <v>46283</v>
      </c>
      <c r="J2347" s="30" t="n">
        <v>1000</v>
      </c>
      <c r="K2347" s="29" t="s">
        <v>120</v>
      </c>
      <c r="L2347" s="29" t="s">
        <v>176</v>
      </c>
      <c r="M2347" s="29"/>
      <c r="N2347" s="29" t="s">
        <v>4554</v>
      </c>
      <c r="O2347" s="31" t="n">
        <v>46768</v>
      </c>
      <c r="P2347" s="29" t="s">
        <v>123</v>
      </c>
      <c r="Q2347" s="29" t="n">
        <f aca="false">IFERROR(VALUE(L2347),"")</f>
        <v>2</v>
      </c>
      <c r="R2347" s="29" t="n">
        <f aca="true">IF(O2347="","",O2347-TODAY())</f>
        <v>483</v>
      </c>
      <c r="S2347" s="29" t="str">
        <f aca="false">IF(C2347="&lt;&lt; vazio &gt;&gt;","VAZIA",IF(AND(O2347&lt;&gt;"",R2347&lt;0),"VENCIDO",IF(AND(O2347&lt;&gt;"",R2347&lt;=Parametros!$B$10),"PRÓX. VENCIMENTO",IF(F2347="Q","QUALIDADE",IF(F2347="S","BLOQUEADO",IF(F2347="R","RESTRITO/DEVOLUÇÃO",IF(OR(N2347="QUAR",N2347="QRES"),"QUARENTENA",IF(OR(B2347="DESCARTE",B2347="DEVOLUÇÃO"),"DESCARTE/DEVOLUÇÃO",IF(AND(D2347="",K2347&lt;&gt;""),"SEM LOTE",IF(AND(Q2347&lt;&gt;"",Q2347&gt;=Parametros!$B$11),"PARADO/SEM GIRO","OK"))))))))))</f>
        <v>QUARENTENA</v>
      </c>
      <c r="T2347" s="29" t="str">
        <f aca="false">IF(AND($S2347="PARADO/SEM GIRO",$K2347="KG",OR(Painel!$B$5="(Todos)",A2347=Painel!$B$5)*OR(Painel!$E$5="(Todos)",P2347=Painel!$E$5)),$J2347+ROW()/10000000,"")</f>
        <v/>
      </c>
      <c r="U2347" s="29" t="str">
        <f aca="false">IF(AND($S2347="VENCIDO",$K2347="KG",OR(Painel!$B$5="(Todos)",A2347=Painel!$B$5)*OR(Painel!$E$5="(Todos)",P2347=Painel!$E$5)),$J2347+ROW()/10000000,"")</f>
        <v/>
      </c>
    </row>
    <row r="2348" customFormat="false" ht="15" hidden="false" customHeight="false" outlineLevel="0" collapsed="false">
      <c r="A2348" s="29" t="s">
        <v>55</v>
      </c>
      <c r="B2348" s="29" t="s">
        <v>4622</v>
      </c>
      <c r="C2348" s="29" t="s">
        <v>4615</v>
      </c>
      <c r="D2348" s="29" t="s">
        <v>4616</v>
      </c>
      <c r="E2348" s="29" t="n">
        <v>1</v>
      </c>
      <c r="F2348" s="29"/>
      <c r="G2348" s="29" t="s">
        <v>4623</v>
      </c>
      <c r="H2348" s="30" t="n">
        <v>1000</v>
      </c>
      <c r="I2348" s="31" t="n">
        <v>46283</v>
      </c>
      <c r="J2348" s="30" t="n">
        <v>1000</v>
      </c>
      <c r="K2348" s="29" t="s">
        <v>120</v>
      </c>
      <c r="L2348" s="29" t="s">
        <v>176</v>
      </c>
      <c r="M2348" s="29"/>
      <c r="N2348" s="29" t="s">
        <v>4554</v>
      </c>
      <c r="O2348" s="31" t="n">
        <v>46768</v>
      </c>
      <c r="P2348" s="29" t="s">
        <v>123</v>
      </c>
      <c r="Q2348" s="29" t="n">
        <f aca="false">IFERROR(VALUE(L2348),"")</f>
        <v>2</v>
      </c>
      <c r="R2348" s="29" t="n">
        <f aca="true">IF(O2348="","",O2348-TODAY())</f>
        <v>483</v>
      </c>
      <c r="S2348" s="29" t="str">
        <f aca="false">IF(C2348="&lt;&lt; vazio &gt;&gt;","VAZIA",IF(AND(O2348&lt;&gt;"",R2348&lt;0),"VENCIDO",IF(AND(O2348&lt;&gt;"",R2348&lt;=Parametros!$B$10),"PRÓX. VENCIMENTO",IF(F2348="Q","QUALIDADE",IF(F2348="S","BLOQUEADO",IF(F2348="R","RESTRITO/DEVOLUÇÃO",IF(OR(N2348="QUAR",N2348="QRES"),"QUARENTENA",IF(OR(B2348="DESCARTE",B2348="DEVOLUÇÃO"),"DESCARTE/DEVOLUÇÃO",IF(AND(D2348="",K2348&lt;&gt;""),"SEM LOTE",IF(AND(Q2348&lt;&gt;"",Q2348&gt;=Parametros!$B$11),"PARADO/SEM GIRO","OK"))))))))))</f>
        <v>QUARENTENA</v>
      </c>
      <c r="T2348" s="29" t="str">
        <f aca="false">IF(AND($S2348="PARADO/SEM GIRO",$K2348="KG",OR(Painel!$B$5="(Todos)",A2348=Painel!$B$5)*OR(Painel!$E$5="(Todos)",P2348=Painel!$E$5)),$J2348+ROW()/10000000,"")</f>
        <v/>
      </c>
      <c r="U2348" s="29" t="str">
        <f aca="false">IF(AND($S2348="VENCIDO",$K2348="KG",OR(Painel!$B$5="(Todos)",A2348=Painel!$B$5)*OR(Painel!$E$5="(Todos)",P2348=Painel!$E$5)),$J2348+ROW()/10000000,"")</f>
        <v/>
      </c>
    </row>
    <row r="2349" customFormat="false" ht="15" hidden="false" customHeight="false" outlineLevel="0" collapsed="false">
      <c r="A2349" s="29" t="s">
        <v>55</v>
      </c>
      <c r="B2349" s="29" t="s">
        <v>4624</v>
      </c>
      <c r="C2349" s="29" t="s">
        <v>4615</v>
      </c>
      <c r="D2349" s="29" t="s">
        <v>4616</v>
      </c>
      <c r="E2349" s="29" t="n">
        <v>1</v>
      </c>
      <c r="F2349" s="29"/>
      <c r="G2349" s="29" t="s">
        <v>4625</v>
      </c>
      <c r="H2349" s="30" t="n">
        <v>1000</v>
      </c>
      <c r="I2349" s="31" t="n">
        <v>46283</v>
      </c>
      <c r="J2349" s="30" t="n">
        <v>1000</v>
      </c>
      <c r="K2349" s="29" t="s">
        <v>120</v>
      </c>
      <c r="L2349" s="29" t="s">
        <v>176</v>
      </c>
      <c r="M2349" s="29"/>
      <c r="N2349" s="29" t="s">
        <v>4554</v>
      </c>
      <c r="O2349" s="31" t="n">
        <v>46768</v>
      </c>
      <c r="P2349" s="29" t="s">
        <v>123</v>
      </c>
      <c r="Q2349" s="29" t="n">
        <f aca="false">IFERROR(VALUE(L2349),"")</f>
        <v>2</v>
      </c>
      <c r="R2349" s="29" t="n">
        <f aca="true">IF(O2349="","",O2349-TODAY())</f>
        <v>483</v>
      </c>
      <c r="S2349" s="29" t="str">
        <f aca="false">IF(C2349="&lt;&lt; vazio &gt;&gt;","VAZIA",IF(AND(O2349&lt;&gt;"",R2349&lt;0),"VENCIDO",IF(AND(O2349&lt;&gt;"",R2349&lt;=Parametros!$B$10),"PRÓX. VENCIMENTO",IF(F2349="Q","QUALIDADE",IF(F2349="S","BLOQUEADO",IF(F2349="R","RESTRITO/DEVOLUÇÃO",IF(OR(N2349="QUAR",N2349="QRES"),"QUARENTENA",IF(OR(B2349="DESCARTE",B2349="DEVOLUÇÃO"),"DESCARTE/DEVOLUÇÃO",IF(AND(D2349="",K2349&lt;&gt;""),"SEM LOTE",IF(AND(Q2349&lt;&gt;"",Q2349&gt;=Parametros!$B$11),"PARADO/SEM GIRO","OK"))))))))))</f>
        <v>QUARENTENA</v>
      </c>
      <c r="T2349" s="29" t="str">
        <f aca="false">IF(AND($S2349="PARADO/SEM GIRO",$K2349="KG",OR(Painel!$B$5="(Todos)",A2349=Painel!$B$5)*OR(Painel!$E$5="(Todos)",P2349=Painel!$E$5)),$J2349+ROW()/10000000,"")</f>
        <v/>
      </c>
      <c r="U2349" s="29" t="str">
        <f aca="false">IF(AND($S2349="VENCIDO",$K2349="KG",OR(Painel!$B$5="(Todos)",A2349=Painel!$B$5)*OR(Painel!$E$5="(Todos)",P2349=Painel!$E$5)),$J2349+ROW()/10000000,"")</f>
        <v/>
      </c>
    </row>
    <row r="2350" customFormat="false" ht="15" hidden="false" customHeight="false" outlineLevel="0" collapsed="false">
      <c r="A2350" s="29" t="s">
        <v>55</v>
      </c>
      <c r="B2350" s="29" t="s">
        <v>4626</v>
      </c>
      <c r="C2350" s="29" t="s">
        <v>4615</v>
      </c>
      <c r="D2350" s="29" t="s">
        <v>4616</v>
      </c>
      <c r="E2350" s="29" t="n">
        <v>1</v>
      </c>
      <c r="F2350" s="29"/>
      <c r="G2350" s="29" t="s">
        <v>4627</v>
      </c>
      <c r="H2350" s="30" t="n">
        <v>1000</v>
      </c>
      <c r="I2350" s="31" t="n">
        <v>46283</v>
      </c>
      <c r="J2350" s="30" t="n">
        <v>1000</v>
      </c>
      <c r="K2350" s="29" t="s">
        <v>120</v>
      </c>
      <c r="L2350" s="29" t="s">
        <v>176</v>
      </c>
      <c r="M2350" s="29"/>
      <c r="N2350" s="29" t="s">
        <v>4554</v>
      </c>
      <c r="O2350" s="31" t="n">
        <v>46768</v>
      </c>
      <c r="P2350" s="29" t="s">
        <v>123</v>
      </c>
      <c r="Q2350" s="29" t="n">
        <f aca="false">IFERROR(VALUE(L2350),"")</f>
        <v>2</v>
      </c>
      <c r="R2350" s="29" t="n">
        <f aca="true">IF(O2350="","",O2350-TODAY())</f>
        <v>483</v>
      </c>
      <c r="S2350" s="29" t="str">
        <f aca="false">IF(C2350="&lt;&lt; vazio &gt;&gt;","VAZIA",IF(AND(O2350&lt;&gt;"",R2350&lt;0),"VENCIDO",IF(AND(O2350&lt;&gt;"",R2350&lt;=Parametros!$B$10),"PRÓX. VENCIMENTO",IF(F2350="Q","QUALIDADE",IF(F2350="S","BLOQUEADO",IF(F2350="R","RESTRITO/DEVOLUÇÃO",IF(OR(N2350="QUAR",N2350="QRES"),"QUARENTENA",IF(OR(B2350="DESCARTE",B2350="DEVOLUÇÃO"),"DESCARTE/DEVOLUÇÃO",IF(AND(D2350="",K2350&lt;&gt;""),"SEM LOTE",IF(AND(Q2350&lt;&gt;"",Q2350&gt;=Parametros!$B$11),"PARADO/SEM GIRO","OK"))))))))))</f>
        <v>QUARENTENA</v>
      </c>
      <c r="T2350" s="29" t="str">
        <f aca="false">IF(AND($S2350="PARADO/SEM GIRO",$K2350="KG",OR(Painel!$B$5="(Todos)",A2350=Painel!$B$5)*OR(Painel!$E$5="(Todos)",P2350=Painel!$E$5)),$J2350+ROW()/10000000,"")</f>
        <v/>
      </c>
      <c r="U2350" s="29" t="str">
        <f aca="false">IF(AND($S2350="VENCIDO",$K2350="KG",OR(Painel!$B$5="(Todos)",A2350=Painel!$B$5)*OR(Painel!$E$5="(Todos)",P2350=Painel!$E$5)),$J2350+ROW()/10000000,"")</f>
        <v/>
      </c>
    </row>
    <row r="2351" customFormat="false" ht="15" hidden="false" customHeight="false" outlineLevel="0" collapsed="false">
      <c r="A2351" s="29" t="s">
        <v>55</v>
      </c>
      <c r="B2351" s="29" t="s">
        <v>4628</v>
      </c>
      <c r="C2351" s="29" t="s">
        <v>4615</v>
      </c>
      <c r="D2351" s="29" t="s">
        <v>4616</v>
      </c>
      <c r="E2351" s="29" t="n">
        <v>1</v>
      </c>
      <c r="F2351" s="29"/>
      <c r="G2351" s="29" t="s">
        <v>4629</v>
      </c>
      <c r="H2351" s="30" t="n">
        <v>1000</v>
      </c>
      <c r="I2351" s="31" t="n">
        <v>46283</v>
      </c>
      <c r="J2351" s="30" t="n">
        <v>1000</v>
      </c>
      <c r="K2351" s="29" t="s">
        <v>120</v>
      </c>
      <c r="L2351" s="29" t="s">
        <v>176</v>
      </c>
      <c r="M2351" s="29"/>
      <c r="N2351" s="29" t="s">
        <v>4554</v>
      </c>
      <c r="O2351" s="31" t="n">
        <v>46768</v>
      </c>
      <c r="P2351" s="29" t="s">
        <v>123</v>
      </c>
      <c r="Q2351" s="29" t="n">
        <f aca="false">IFERROR(VALUE(L2351),"")</f>
        <v>2</v>
      </c>
      <c r="R2351" s="29" t="n">
        <f aca="true">IF(O2351="","",O2351-TODAY())</f>
        <v>483</v>
      </c>
      <c r="S2351" s="29" t="str">
        <f aca="false">IF(C2351="&lt;&lt; vazio &gt;&gt;","VAZIA",IF(AND(O2351&lt;&gt;"",R2351&lt;0),"VENCIDO",IF(AND(O2351&lt;&gt;"",R2351&lt;=Parametros!$B$10),"PRÓX. VENCIMENTO",IF(F2351="Q","QUALIDADE",IF(F2351="S","BLOQUEADO",IF(F2351="R","RESTRITO/DEVOLUÇÃO",IF(OR(N2351="QUAR",N2351="QRES"),"QUARENTENA",IF(OR(B2351="DESCARTE",B2351="DEVOLUÇÃO"),"DESCARTE/DEVOLUÇÃO",IF(AND(D2351="",K2351&lt;&gt;""),"SEM LOTE",IF(AND(Q2351&lt;&gt;"",Q2351&gt;=Parametros!$B$11),"PARADO/SEM GIRO","OK"))))))))))</f>
        <v>QUARENTENA</v>
      </c>
      <c r="T2351" s="29" t="str">
        <f aca="false">IF(AND($S2351="PARADO/SEM GIRO",$K2351="KG",OR(Painel!$B$5="(Todos)",A2351=Painel!$B$5)*OR(Painel!$E$5="(Todos)",P2351=Painel!$E$5)),$J2351+ROW()/10000000,"")</f>
        <v/>
      </c>
      <c r="U2351" s="29" t="str">
        <f aca="false">IF(AND($S2351="VENCIDO",$K2351="KG",OR(Painel!$B$5="(Todos)",A2351=Painel!$B$5)*OR(Painel!$E$5="(Todos)",P2351=Painel!$E$5)),$J2351+ROW()/10000000,"")</f>
        <v/>
      </c>
    </row>
    <row r="2352" customFormat="false" ht="15" hidden="false" customHeight="false" outlineLevel="0" collapsed="false">
      <c r="A2352" s="29" t="s">
        <v>55</v>
      </c>
      <c r="B2352" s="29" t="s">
        <v>4630</v>
      </c>
      <c r="C2352" s="29" t="s">
        <v>4615</v>
      </c>
      <c r="D2352" s="29" t="s">
        <v>4616</v>
      </c>
      <c r="E2352" s="29" t="n">
        <v>1</v>
      </c>
      <c r="F2352" s="29"/>
      <c r="G2352" s="29" t="s">
        <v>4631</v>
      </c>
      <c r="H2352" s="30" t="n">
        <v>1000</v>
      </c>
      <c r="I2352" s="31" t="n">
        <v>46283</v>
      </c>
      <c r="J2352" s="30" t="n">
        <v>1000</v>
      </c>
      <c r="K2352" s="29" t="s">
        <v>120</v>
      </c>
      <c r="L2352" s="29" t="s">
        <v>176</v>
      </c>
      <c r="M2352" s="29"/>
      <c r="N2352" s="29" t="s">
        <v>4554</v>
      </c>
      <c r="O2352" s="31" t="n">
        <v>46768</v>
      </c>
      <c r="P2352" s="29" t="s">
        <v>123</v>
      </c>
      <c r="Q2352" s="29" t="n">
        <f aca="false">IFERROR(VALUE(L2352),"")</f>
        <v>2</v>
      </c>
      <c r="R2352" s="29" t="n">
        <f aca="true">IF(O2352="","",O2352-TODAY())</f>
        <v>483</v>
      </c>
      <c r="S2352" s="29" t="str">
        <f aca="false">IF(C2352="&lt;&lt; vazio &gt;&gt;","VAZIA",IF(AND(O2352&lt;&gt;"",R2352&lt;0),"VENCIDO",IF(AND(O2352&lt;&gt;"",R2352&lt;=Parametros!$B$10),"PRÓX. VENCIMENTO",IF(F2352="Q","QUALIDADE",IF(F2352="S","BLOQUEADO",IF(F2352="R","RESTRITO/DEVOLUÇÃO",IF(OR(N2352="QUAR",N2352="QRES"),"QUARENTENA",IF(OR(B2352="DESCARTE",B2352="DEVOLUÇÃO"),"DESCARTE/DEVOLUÇÃO",IF(AND(D2352="",K2352&lt;&gt;""),"SEM LOTE",IF(AND(Q2352&lt;&gt;"",Q2352&gt;=Parametros!$B$11),"PARADO/SEM GIRO","OK"))))))))))</f>
        <v>QUARENTENA</v>
      </c>
      <c r="T2352" s="29" t="str">
        <f aca="false">IF(AND($S2352="PARADO/SEM GIRO",$K2352="KG",OR(Painel!$B$5="(Todos)",A2352=Painel!$B$5)*OR(Painel!$E$5="(Todos)",P2352=Painel!$E$5)),$J2352+ROW()/10000000,"")</f>
        <v/>
      </c>
      <c r="U2352" s="29" t="str">
        <f aca="false">IF(AND($S2352="VENCIDO",$K2352="KG",OR(Painel!$B$5="(Todos)",A2352=Painel!$B$5)*OR(Painel!$E$5="(Todos)",P2352=Painel!$E$5)),$J2352+ROW()/10000000,"")</f>
        <v/>
      </c>
    </row>
    <row r="2353" customFormat="false" ht="15" hidden="false" customHeight="false" outlineLevel="0" collapsed="false">
      <c r="A2353" s="29" t="s">
        <v>55</v>
      </c>
      <c r="B2353" s="29" t="s">
        <v>4632</v>
      </c>
      <c r="C2353" s="29" t="s">
        <v>4615</v>
      </c>
      <c r="D2353" s="29" t="s">
        <v>4616</v>
      </c>
      <c r="E2353" s="29" t="n">
        <v>1</v>
      </c>
      <c r="F2353" s="29"/>
      <c r="G2353" s="29" t="s">
        <v>4633</v>
      </c>
      <c r="H2353" s="30" t="n">
        <v>1000</v>
      </c>
      <c r="I2353" s="31" t="n">
        <v>46283</v>
      </c>
      <c r="J2353" s="30" t="n">
        <v>1000</v>
      </c>
      <c r="K2353" s="29" t="s">
        <v>120</v>
      </c>
      <c r="L2353" s="29" t="s">
        <v>176</v>
      </c>
      <c r="M2353" s="29"/>
      <c r="N2353" s="29" t="s">
        <v>4554</v>
      </c>
      <c r="O2353" s="31" t="n">
        <v>46768</v>
      </c>
      <c r="P2353" s="29" t="s">
        <v>123</v>
      </c>
      <c r="Q2353" s="29" t="n">
        <f aca="false">IFERROR(VALUE(L2353),"")</f>
        <v>2</v>
      </c>
      <c r="R2353" s="29" t="n">
        <f aca="true">IF(O2353="","",O2353-TODAY())</f>
        <v>483</v>
      </c>
      <c r="S2353" s="29" t="str">
        <f aca="false">IF(C2353="&lt;&lt; vazio &gt;&gt;","VAZIA",IF(AND(O2353&lt;&gt;"",R2353&lt;0),"VENCIDO",IF(AND(O2353&lt;&gt;"",R2353&lt;=Parametros!$B$10),"PRÓX. VENCIMENTO",IF(F2353="Q","QUALIDADE",IF(F2353="S","BLOQUEADO",IF(F2353="R","RESTRITO/DEVOLUÇÃO",IF(OR(N2353="QUAR",N2353="QRES"),"QUARENTENA",IF(OR(B2353="DESCARTE",B2353="DEVOLUÇÃO"),"DESCARTE/DEVOLUÇÃO",IF(AND(D2353="",K2353&lt;&gt;""),"SEM LOTE",IF(AND(Q2353&lt;&gt;"",Q2353&gt;=Parametros!$B$11),"PARADO/SEM GIRO","OK"))))))))))</f>
        <v>QUARENTENA</v>
      </c>
      <c r="T2353" s="29" t="str">
        <f aca="false">IF(AND($S2353="PARADO/SEM GIRO",$K2353="KG",OR(Painel!$B$5="(Todos)",A2353=Painel!$B$5)*OR(Painel!$E$5="(Todos)",P2353=Painel!$E$5)),$J2353+ROW()/10000000,"")</f>
        <v/>
      </c>
      <c r="U2353" s="29" t="str">
        <f aca="false">IF(AND($S2353="VENCIDO",$K2353="KG",OR(Painel!$B$5="(Todos)",A2353=Painel!$B$5)*OR(Painel!$E$5="(Todos)",P2353=Painel!$E$5)),$J2353+ROW()/10000000,"")</f>
        <v/>
      </c>
    </row>
    <row r="2354" customFormat="false" ht="15" hidden="false" customHeight="false" outlineLevel="0" collapsed="false">
      <c r="A2354" s="29" t="s">
        <v>55</v>
      </c>
      <c r="B2354" s="29" t="s">
        <v>4634</v>
      </c>
      <c r="C2354" s="29" t="s">
        <v>4615</v>
      </c>
      <c r="D2354" s="29" t="s">
        <v>4616</v>
      </c>
      <c r="E2354" s="29" t="n">
        <v>1</v>
      </c>
      <c r="F2354" s="29"/>
      <c r="G2354" s="29" t="s">
        <v>4635</v>
      </c>
      <c r="H2354" s="30" t="n">
        <v>1000</v>
      </c>
      <c r="I2354" s="31" t="n">
        <v>46283</v>
      </c>
      <c r="J2354" s="30" t="n">
        <v>1000</v>
      </c>
      <c r="K2354" s="29" t="s">
        <v>120</v>
      </c>
      <c r="L2354" s="29" t="s">
        <v>176</v>
      </c>
      <c r="M2354" s="29"/>
      <c r="N2354" s="29" t="s">
        <v>4554</v>
      </c>
      <c r="O2354" s="31" t="n">
        <v>46768</v>
      </c>
      <c r="P2354" s="29" t="s">
        <v>123</v>
      </c>
      <c r="Q2354" s="29" t="n">
        <f aca="false">IFERROR(VALUE(L2354),"")</f>
        <v>2</v>
      </c>
      <c r="R2354" s="29" t="n">
        <f aca="true">IF(O2354="","",O2354-TODAY())</f>
        <v>483</v>
      </c>
      <c r="S2354" s="29" t="str">
        <f aca="false">IF(C2354="&lt;&lt; vazio &gt;&gt;","VAZIA",IF(AND(O2354&lt;&gt;"",R2354&lt;0),"VENCIDO",IF(AND(O2354&lt;&gt;"",R2354&lt;=Parametros!$B$10),"PRÓX. VENCIMENTO",IF(F2354="Q","QUALIDADE",IF(F2354="S","BLOQUEADO",IF(F2354="R","RESTRITO/DEVOLUÇÃO",IF(OR(N2354="QUAR",N2354="QRES"),"QUARENTENA",IF(OR(B2354="DESCARTE",B2354="DEVOLUÇÃO"),"DESCARTE/DEVOLUÇÃO",IF(AND(D2354="",K2354&lt;&gt;""),"SEM LOTE",IF(AND(Q2354&lt;&gt;"",Q2354&gt;=Parametros!$B$11),"PARADO/SEM GIRO","OK"))))))))))</f>
        <v>QUARENTENA</v>
      </c>
      <c r="T2354" s="29" t="str">
        <f aca="false">IF(AND($S2354="PARADO/SEM GIRO",$K2354="KG",OR(Painel!$B$5="(Todos)",A2354=Painel!$B$5)*OR(Painel!$E$5="(Todos)",P2354=Painel!$E$5)),$J2354+ROW()/10000000,"")</f>
        <v/>
      </c>
      <c r="U2354" s="29" t="str">
        <f aca="false">IF(AND($S2354="VENCIDO",$K2354="KG",OR(Painel!$B$5="(Todos)",A2354=Painel!$B$5)*OR(Painel!$E$5="(Todos)",P2354=Painel!$E$5)),$J2354+ROW()/10000000,"")</f>
        <v/>
      </c>
    </row>
    <row r="2355" customFormat="false" ht="15" hidden="false" customHeight="false" outlineLevel="0" collapsed="false">
      <c r="A2355" s="29" t="s">
        <v>55</v>
      </c>
      <c r="B2355" s="29" t="s">
        <v>4636</v>
      </c>
      <c r="C2355" s="29" t="s">
        <v>4615</v>
      </c>
      <c r="D2355" s="29" t="s">
        <v>4616</v>
      </c>
      <c r="E2355" s="29" t="n">
        <v>1</v>
      </c>
      <c r="F2355" s="29"/>
      <c r="G2355" s="29" t="s">
        <v>4637</v>
      </c>
      <c r="H2355" s="30" t="n">
        <v>1000</v>
      </c>
      <c r="I2355" s="31" t="n">
        <v>46283</v>
      </c>
      <c r="J2355" s="30" t="n">
        <v>1000</v>
      </c>
      <c r="K2355" s="29" t="s">
        <v>120</v>
      </c>
      <c r="L2355" s="29" t="s">
        <v>176</v>
      </c>
      <c r="M2355" s="29"/>
      <c r="N2355" s="29" t="s">
        <v>4554</v>
      </c>
      <c r="O2355" s="31" t="n">
        <v>46768</v>
      </c>
      <c r="P2355" s="29" t="s">
        <v>123</v>
      </c>
      <c r="Q2355" s="29" t="n">
        <f aca="false">IFERROR(VALUE(L2355),"")</f>
        <v>2</v>
      </c>
      <c r="R2355" s="29" t="n">
        <f aca="true">IF(O2355="","",O2355-TODAY())</f>
        <v>483</v>
      </c>
      <c r="S2355" s="29" t="str">
        <f aca="false">IF(C2355="&lt;&lt; vazio &gt;&gt;","VAZIA",IF(AND(O2355&lt;&gt;"",R2355&lt;0),"VENCIDO",IF(AND(O2355&lt;&gt;"",R2355&lt;=Parametros!$B$10),"PRÓX. VENCIMENTO",IF(F2355="Q","QUALIDADE",IF(F2355="S","BLOQUEADO",IF(F2355="R","RESTRITO/DEVOLUÇÃO",IF(OR(N2355="QUAR",N2355="QRES"),"QUARENTENA",IF(OR(B2355="DESCARTE",B2355="DEVOLUÇÃO"),"DESCARTE/DEVOLUÇÃO",IF(AND(D2355="",K2355&lt;&gt;""),"SEM LOTE",IF(AND(Q2355&lt;&gt;"",Q2355&gt;=Parametros!$B$11),"PARADO/SEM GIRO","OK"))))))))))</f>
        <v>QUARENTENA</v>
      </c>
      <c r="T2355" s="29" t="str">
        <f aca="false">IF(AND($S2355="PARADO/SEM GIRO",$K2355="KG",OR(Painel!$B$5="(Todos)",A2355=Painel!$B$5)*OR(Painel!$E$5="(Todos)",P2355=Painel!$E$5)),$J2355+ROW()/10000000,"")</f>
        <v/>
      </c>
      <c r="U2355" s="29" t="str">
        <f aca="false">IF(AND($S2355="VENCIDO",$K2355="KG",OR(Painel!$B$5="(Todos)",A2355=Painel!$B$5)*OR(Painel!$E$5="(Todos)",P2355=Painel!$E$5)),$J2355+ROW()/10000000,"")</f>
        <v/>
      </c>
    </row>
    <row r="2356" customFormat="false" ht="15" hidden="false" customHeight="false" outlineLevel="0" collapsed="false">
      <c r="A2356" s="29" t="s">
        <v>55</v>
      </c>
      <c r="B2356" s="29" t="s">
        <v>4638</v>
      </c>
      <c r="C2356" s="29" t="s">
        <v>4615</v>
      </c>
      <c r="D2356" s="29" t="s">
        <v>4616</v>
      </c>
      <c r="E2356" s="29" t="n">
        <v>1</v>
      </c>
      <c r="F2356" s="29"/>
      <c r="G2356" s="29" t="s">
        <v>4639</v>
      </c>
      <c r="H2356" s="30" t="n">
        <v>1000</v>
      </c>
      <c r="I2356" s="31" t="n">
        <v>46283</v>
      </c>
      <c r="J2356" s="30" t="n">
        <v>1000</v>
      </c>
      <c r="K2356" s="29" t="s">
        <v>120</v>
      </c>
      <c r="L2356" s="29" t="s">
        <v>176</v>
      </c>
      <c r="M2356" s="29"/>
      <c r="N2356" s="29" t="s">
        <v>4554</v>
      </c>
      <c r="O2356" s="31" t="n">
        <v>46768</v>
      </c>
      <c r="P2356" s="29" t="s">
        <v>123</v>
      </c>
      <c r="Q2356" s="29" t="n">
        <f aca="false">IFERROR(VALUE(L2356),"")</f>
        <v>2</v>
      </c>
      <c r="R2356" s="29" t="n">
        <f aca="true">IF(O2356="","",O2356-TODAY())</f>
        <v>483</v>
      </c>
      <c r="S2356" s="29" t="str">
        <f aca="false">IF(C2356="&lt;&lt; vazio &gt;&gt;","VAZIA",IF(AND(O2356&lt;&gt;"",R2356&lt;0),"VENCIDO",IF(AND(O2356&lt;&gt;"",R2356&lt;=Parametros!$B$10),"PRÓX. VENCIMENTO",IF(F2356="Q","QUALIDADE",IF(F2356="S","BLOQUEADO",IF(F2356="R","RESTRITO/DEVOLUÇÃO",IF(OR(N2356="QUAR",N2356="QRES"),"QUARENTENA",IF(OR(B2356="DESCARTE",B2356="DEVOLUÇÃO"),"DESCARTE/DEVOLUÇÃO",IF(AND(D2356="",K2356&lt;&gt;""),"SEM LOTE",IF(AND(Q2356&lt;&gt;"",Q2356&gt;=Parametros!$B$11),"PARADO/SEM GIRO","OK"))))))))))</f>
        <v>QUARENTENA</v>
      </c>
      <c r="T2356" s="29" t="str">
        <f aca="false">IF(AND($S2356="PARADO/SEM GIRO",$K2356="KG",OR(Painel!$B$5="(Todos)",A2356=Painel!$B$5)*OR(Painel!$E$5="(Todos)",P2356=Painel!$E$5)),$J2356+ROW()/10000000,"")</f>
        <v/>
      </c>
      <c r="U2356" s="29" t="str">
        <f aca="false">IF(AND($S2356="VENCIDO",$K2356="KG",OR(Painel!$B$5="(Todos)",A2356=Painel!$B$5)*OR(Painel!$E$5="(Todos)",P2356=Painel!$E$5)),$J2356+ROW()/10000000,"")</f>
        <v/>
      </c>
    </row>
    <row r="2357" customFormat="false" ht="15" hidden="false" customHeight="false" outlineLevel="0" collapsed="false">
      <c r="A2357" s="29" t="s">
        <v>55</v>
      </c>
      <c r="B2357" s="29" t="s">
        <v>4640</v>
      </c>
      <c r="C2357" s="29" t="s">
        <v>4615</v>
      </c>
      <c r="D2357" s="29" t="s">
        <v>4616</v>
      </c>
      <c r="E2357" s="29" t="n">
        <v>1</v>
      </c>
      <c r="F2357" s="29"/>
      <c r="G2357" s="29" t="s">
        <v>4641</v>
      </c>
      <c r="H2357" s="30" t="n">
        <v>1000</v>
      </c>
      <c r="I2357" s="31" t="n">
        <v>46283</v>
      </c>
      <c r="J2357" s="30" t="n">
        <v>1000</v>
      </c>
      <c r="K2357" s="29" t="s">
        <v>120</v>
      </c>
      <c r="L2357" s="29" t="s">
        <v>176</v>
      </c>
      <c r="M2357" s="29"/>
      <c r="N2357" s="29" t="s">
        <v>4554</v>
      </c>
      <c r="O2357" s="31" t="n">
        <v>46768</v>
      </c>
      <c r="P2357" s="29" t="s">
        <v>123</v>
      </c>
      <c r="Q2357" s="29" t="n">
        <f aca="false">IFERROR(VALUE(L2357),"")</f>
        <v>2</v>
      </c>
      <c r="R2357" s="29" t="n">
        <f aca="true">IF(O2357="","",O2357-TODAY())</f>
        <v>483</v>
      </c>
      <c r="S2357" s="29" t="str">
        <f aca="false">IF(C2357="&lt;&lt; vazio &gt;&gt;","VAZIA",IF(AND(O2357&lt;&gt;"",R2357&lt;0),"VENCIDO",IF(AND(O2357&lt;&gt;"",R2357&lt;=Parametros!$B$10),"PRÓX. VENCIMENTO",IF(F2357="Q","QUALIDADE",IF(F2357="S","BLOQUEADO",IF(F2357="R","RESTRITO/DEVOLUÇÃO",IF(OR(N2357="QUAR",N2357="QRES"),"QUARENTENA",IF(OR(B2357="DESCARTE",B2357="DEVOLUÇÃO"),"DESCARTE/DEVOLUÇÃO",IF(AND(D2357="",K2357&lt;&gt;""),"SEM LOTE",IF(AND(Q2357&lt;&gt;"",Q2357&gt;=Parametros!$B$11),"PARADO/SEM GIRO","OK"))))))))))</f>
        <v>QUARENTENA</v>
      </c>
      <c r="T2357" s="29" t="str">
        <f aca="false">IF(AND($S2357="PARADO/SEM GIRO",$K2357="KG",OR(Painel!$B$5="(Todos)",A2357=Painel!$B$5)*OR(Painel!$E$5="(Todos)",P2357=Painel!$E$5)),$J2357+ROW()/10000000,"")</f>
        <v/>
      </c>
      <c r="U2357" s="29" t="str">
        <f aca="false">IF(AND($S2357="VENCIDO",$K2357="KG",OR(Painel!$B$5="(Todos)",A2357=Painel!$B$5)*OR(Painel!$E$5="(Todos)",P2357=Painel!$E$5)),$J2357+ROW()/10000000,"")</f>
        <v/>
      </c>
    </row>
    <row r="2358" customFormat="false" ht="15" hidden="false" customHeight="false" outlineLevel="0" collapsed="false">
      <c r="A2358" s="29" t="s">
        <v>55</v>
      </c>
      <c r="B2358" s="29" t="s">
        <v>4642</v>
      </c>
      <c r="C2358" s="29" t="s">
        <v>4615</v>
      </c>
      <c r="D2358" s="29" t="s">
        <v>4616</v>
      </c>
      <c r="E2358" s="29" t="n">
        <v>1</v>
      </c>
      <c r="F2358" s="29"/>
      <c r="G2358" s="29" t="s">
        <v>4643</v>
      </c>
      <c r="H2358" s="30" t="n">
        <v>1000</v>
      </c>
      <c r="I2358" s="31" t="n">
        <v>46283</v>
      </c>
      <c r="J2358" s="30" t="n">
        <v>1000</v>
      </c>
      <c r="K2358" s="29" t="s">
        <v>120</v>
      </c>
      <c r="L2358" s="29" t="s">
        <v>176</v>
      </c>
      <c r="M2358" s="29"/>
      <c r="N2358" s="29" t="s">
        <v>4554</v>
      </c>
      <c r="O2358" s="31" t="n">
        <v>46768</v>
      </c>
      <c r="P2358" s="29" t="s">
        <v>123</v>
      </c>
      <c r="Q2358" s="29" t="n">
        <f aca="false">IFERROR(VALUE(L2358),"")</f>
        <v>2</v>
      </c>
      <c r="R2358" s="29" t="n">
        <f aca="true">IF(O2358="","",O2358-TODAY())</f>
        <v>483</v>
      </c>
      <c r="S2358" s="29" t="str">
        <f aca="false">IF(C2358="&lt;&lt; vazio &gt;&gt;","VAZIA",IF(AND(O2358&lt;&gt;"",R2358&lt;0),"VENCIDO",IF(AND(O2358&lt;&gt;"",R2358&lt;=Parametros!$B$10),"PRÓX. VENCIMENTO",IF(F2358="Q","QUALIDADE",IF(F2358="S","BLOQUEADO",IF(F2358="R","RESTRITO/DEVOLUÇÃO",IF(OR(N2358="QUAR",N2358="QRES"),"QUARENTENA",IF(OR(B2358="DESCARTE",B2358="DEVOLUÇÃO"),"DESCARTE/DEVOLUÇÃO",IF(AND(D2358="",K2358&lt;&gt;""),"SEM LOTE",IF(AND(Q2358&lt;&gt;"",Q2358&gt;=Parametros!$B$11),"PARADO/SEM GIRO","OK"))))))))))</f>
        <v>QUARENTENA</v>
      </c>
      <c r="T2358" s="29" t="str">
        <f aca="false">IF(AND($S2358="PARADO/SEM GIRO",$K2358="KG",OR(Painel!$B$5="(Todos)",A2358=Painel!$B$5)*OR(Painel!$E$5="(Todos)",P2358=Painel!$E$5)),$J2358+ROW()/10000000,"")</f>
        <v/>
      </c>
      <c r="U2358" s="29" t="str">
        <f aca="false">IF(AND($S2358="VENCIDO",$K2358="KG",OR(Painel!$B$5="(Todos)",A2358=Painel!$B$5)*OR(Painel!$E$5="(Todos)",P2358=Painel!$E$5)),$J2358+ROW()/10000000,"")</f>
        <v/>
      </c>
    </row>
    <row r="2359" customFormat="false" ht="15" hidden="false" customHeight="false" outlineLevel="0" collapsed="false">
      <c r="A2359" s="29" t="s">
        <v>55</v>
      </c>
      <c r="B2359" s="29" t="s">
        <v>4644</v>
      </c>
      <c r="C2359" s="29" t="s">
        <v>4615</v>
      </c>
      <c r="D2359" s="29" t="s">
        <v>4616</v>
      </c>
      <c r="E2359" s="29" t="n">
        <v>1</v>
      </c>
      <c r="F2359" s="29"/>
      <c r="G2359" s="29" t="s">
        <v>4645</v>
      </c>
      <c r="H2359" s="30" t="n">
        <v>1000</v>
      </c>
      <c r="I2359" s="31" t="n">
        <v>46283</v>
      </c>
      <c r="J2359" s="30" t="n">
        <v>1000</v>
      </c>
      <c r="K2359" s="29" t="s">
        <v>120</v>
      </c>
      <c r="L2359" s="29" t="s">
        <v>176</v>
      </c>
      <c r="M2359" s="29"/>
      <c r="N2359" s="29" t="s">
        <v>4554</v>
      </c>
      <c r="O2359" s="31" t="n">
        <v>46768</v>
      </c>
      <c r="P2359" s="29" t="s">
        <v>123</v>
      </c>
      <c r="Q2359" s="29" t="n">
        <f aca="false">IFERROR(VALUE(L2359),"")</f>
        <v>2</v>
      </c>
      <c r="R2359" s="29" t="n">
        <f aca="true">IF(O2359="","",O2359-TODAY())</f>
        <v>483</v>
      </c>
      <c r="S2359" s="29" t="str">
        <f aca="false">IF(C2359="&lt;&lt; vazio &gt;&gt;","VAZIA",IF(AND(O2359&lt;&gt;"",R2359&lt;0),"VENCIDO",IF(AND(O2359&lt;&gt;"",R2359&lt;=Parametros!$B$10),"PRÓX. VENCIMENTO",IF(F2359="Q","QUALIDADE",IF(F2359="S","BLOQUEADO",IF(F2359="R","RESTRITO/DEVOLUÇÃO",IF(OR(N2359="QUAR",N2359="QRES"),"QUARENTENA",IF(OR(B2359="DESCARTE",B2359="DEVOLUÇÃO"),"DESCARTE/DEVOLUÇÃO",IF(AND(D2359="",K2359&lt;&gt;""),"SEM LOTE",IF(AND(Q2359&lt;&gt;"",Q2359&gt;=Parametros!$B$11),"PARADO/SEM GIRO","OK"))))))))))</f>
        <v>QUARENTENA</v>
      </c>
      <c r="T2359" s="29" t="str">
        <f aca="false">IF(AND($S2359="PARADO/SEM GIRO",$K2359="KG",OR(Painel!$B$5="(Todos)",A2359=Painel!$B$5)*OR(Painel!$E$5="(Todos)",P2359=Painel!$E$5)),$J2359+ROW()/10000000,"")</f>
        <v/>
      </c>
      <c r="U2359" s="29" t="str">
        <f aca="false">IF(AND($S2359="VENCIDO",$K2359="KG",OR(Painel!$B$5="(Todos)",A2359=Painel!$B$5)*OR(Painel!$E$5="(Todos)",P2359=Painel!$E$5)),$J2359+ROW()/10000000,"")</f>
        <v/>
      </c>
    </row>
    <row r="2360" customFormat="false" ht="15" hidden="false" customHeight="false" outlineLevel="0" collapsed="false">
      <c r="A2360" s="29" t="s">
        <v>55</v>
      </c>
      <c r="B2360" s="29" t="s">
        <v>4646</v>
      </c>
      <c r="C2360" s="29" t="s">
        <v>4615</v>
      </c>
      <c r="D2360" s="29" t="s">
        <v>4616</v>
      </c>
      <c r="E2360" s="29" t="n">
        <v>1</v>
      </c>
      <c r="F2360" s="29"/>
      <c r="G2360" s="29" t="s">
        <v>4647</v>
      </c>
      <c r="H2360" s="30" t="n">
        <v>1000</v>
      </c>
      <c r="I2360" s="31" t="n">
        <v>46283</v>
      </c>
      <c r="J2360" s="30" t="n">
        <v>1000</v>
      </c>
      <c r="K2360" s="29" t="s">
        <v>120</v>
      </c>
      <c r="L2360" s="29" t="s">
        <v>176</v>
      </c>
      <c r="M2360" s="29"/>
      <c r="N2360" s="29" t="s">
        <v>4554</v>
      </c>
      <c r="O2360" s="31" t="n">
        <v>46768</v>
      </c>
      <c r="P2360" s="29" t="s">
        <v>123</v>
      </c>
      <c r="Q2360" s="29" t="n">
        <f aca="false">IFERROR(VALUE(L2360),"")</f>
        <v>2</v>
      </c>
      <c r="R2360" s="29" t="n">
        <f aca="true">IF(O2360="","",O2360-TODAY())</f>
        <v>483</v>
      </c>
      <c r="S2360" s="29" t="str">
        <f aca="false">IF(C2360="&lt;&lt; vazio &gt;&gt;","VAZIA",IF(AND(O2360&lt;&gt;"",R2360&lt;0),"VENCIDO",IF(AND(O2360&lt;&gt;"",R2360&lt;=Parametros!$B$10),"PRÓX. VENCIMENTO",IF(F2360="Q","QUALIDADE",IF(F2360="S","BLOQUEADO",IF(F2360="R","RESTRITO/DEVOLUÇÃO",IF(OR(N2360="QUAR",N2360="QRES"),"QUARENTENA",IF(OR(B2360="DESCARTE",B2360="DEVOLUÇÃO"),"DESCARTE/DEVOLUÇÃO",IF(AND(D2360="",K2360&lt;&gt;""),"SEM LOTE",IF(AND(Q2360&lt;&gt;"",Q2360&gt;=Parametros!$B$11),"PARADO/SEM GIRO","OK"))))))))))</f>
        <v>QUARENTENA</v>
      </c>
      <c r="T2360" s="29" t="str">
        <f aca="false">IF(AND($S2360="PARADO/SEM GIRO",$K2360="KG",OR(Painel!$B$5="(Todos)",A2360=Painel!$B$5)*OR(Painel!$E$5="(Todos)",P2360=Painel!$E$5)),$J2360+ROW()/10000000,"")</f>
        <v/>
      </c>
      <c r="U2360" s="29" t="str">
        <f aca="false">IF(AND($S2360="VENCIDO",$K2360="KG",OR(Painel!$B$5="(Todos)",A2360=Painel!$B$5)*OR(Painel!$E$5="(Todos)",P2360=Painel!$E$5)),$J2360+ROW()/10000000,"")</f>
        <v/>
      </c>
    </row>
    <row r="2361" customFormat="false" ht="15" hidden="false" customHeight="false" outlineLevel="0" collapsed="false">
      <c r="A2361" s="29" t="s">
        <v>55</v>
      </c>
      <c r="B2361" s="29" t="s">
        <v>4648</v>
      </c>
      <c r="C2361" s="29" t="s">
        <v>4615</v>
      </c>
      <c r="D2361" s="29" t="s">
        <v>4616</v>
      </c>
      <c r="E2361" s="29" t="n">
        <v>1</v>
      </c>
      <c r="F2361" s="29"/>
      <c r="G2361" s="29" t="s">
        <v>4649</v>
      </c>
      <c r="H2361" s="30" t="n">
        <v>1000</v>
      </c>
      <c r="I2361" s="31" t="n">
        <v>46283</v>
      </c>
      <c r="J2361" s="30" t="n">
        <v>1000</v>
      </c>
      <c r="K2361" s="29" t="s">
        <v>120</v>
      </c>
      <c r="L2361" s="29" t="s">
        <v>176</v>
      </c>
      <c r="M2361" s="29"/>
      <c r="N2361" s="29" t="s">
        <v>4554</v>
      </c>
      <c r="O2361" s="31" t="n">
        <v>46768</v>
      </c>
      <c r="P2361" s="29" t="s">
        <v>123</v>
      </c>
      <c r="Q2361" s="29" t="n">
        <f aca="false">IFERROR(VALUE(L2361),"")</f>
        <v>2</v>
      </c>
      <c r="R2361" s="29" t="n">
        <f aca="true">IF(O2361="","",O2361-TODAY())</f>
        <v>483</v>
      </c>
      <c r="S2361" s="29" t="str">
        <f aca="false">IF(C2361="&lt;&lt; vazio &gt;&gt;","VAZIA",IF(AND(O2361&lt;&gt;"",R2361&lt;0),"VENCIDO",IF(AND(O2361&lt;&gt;"",R2361&lt;=Parametros!$B$10),"PRÓX. VENCIMENTO",IF(F2361="Q","QUALIDADE",IF(F2361="S","BLOQUEADO",IF(F2361="R","RESTRITO/DEVOLUÇÃO",IF(OR(N2361="QUAR",N2361="QRES"),"QUARENTENA",IF(OR(B2361="DESCARTE",B2361="DEVOLUÇÃO"),"DESCARTE/DEVOLUÇÃO",IF(AND(D2361="",K2361&lt;&gt;""),"SEM LOTE",IF(AND(Q2361&lt;&gt;"",Q2361&gt;=Parametros!$B$11),"PARADO/SEM GIRO","OK"))))))))))</f>
        <v>QUARENTENA</v>
      </c>
      <c r="T2361" s="29" t="str">
        <f aca="false">IF(AND($S2361="PARADO/SEM GIRO",$K2361="KG",OR(Painel!$B$5="(Todos)",A2361=Painel!$B$5)*OR(Painel!$E$5="(Todos)",P2361=Painel!$E$5)),$J2361+ROW()/10000000,"")</f>
        <v/>
      </c>
      <c r="U2361" s="29" t="str">
        <f aca="false">IF(AND($S2361="VENCIDO",$K2361="KG",OR(Painel!$B$5="(Todos)",A2361=Painel!$B$5)*OR(Painel!$E$5="(Todos)",P2361=Painel!$E$5)),$J2361+ROW()/10000000,"")</f>
        <v/>
      </c>
    </row>
    <row r="2362" customFormat="false" ht="15" hidden="false" customHeight="false" outlineLevel="0" collapsed="false">
      <c r="A2362" s="29" t="s">
        <v>55</v>
      </c>
      <c r="B2362" s="29" t="s">
        <v>4650</v>
      </c>
      <c r="C2362" s="29" t="s">
        <v>4615</v>
      </c>
      <c r="D2362" s="29" t="s">
        <v>4616</v>
      </c>
      <c r="E2362" s="29" t="n">
        <v>1</v>
      </c>
      <c r="F2362" s="29"/>
      <c r="G2362" s="29" t="s">
        <v>4651</v>
      </c>
      <c r="H2362" s="30" t="n">
        <v>1000</v>
      </c>
      <c r="I2362" s="31" t="n">
        <v>46283</v>
      </c>
      <c r="J2362" s="30" t="n">
        <v>1000</v>
      </c>
      <c r="K2362" s="29" t="s">
        <v>120</v>
      </c>
      <c r="L2362" s="29" t="s">
        <v>176</v>
      </c>
      <c r="M2362" s="29"/>
      <c r="N2362" s="29" t="s">
        <v>4554</v>
      </c>
      <c r="O2362" s="31" t="n">
        <v>46768</v>
      </c>
      <c r="P2362" s="29" t="s">
        <v>123</v>
      </c>
      <c r="Q2362" s="29" t="n">
        <f aca="false">IFERROR(VALUE(L2362),"")</f>
        <v>2</v>
      </c>
      <c r="R2362" s="29" t="n">
        <f aca="true">IF(O2362="","",O2362-TODAY())</f>
        <v>483</v>
      </c>
      <c r="S2362" s="29" t="str">
        <f aca="false">IF(C2362="&lt;&lt; vazio &gt;&gt;","VAZIA",IF(AND(O2362&lt;&gt;"",R2362&lt;0),"VENCIDO",IF(AND(O2362&lt;&gt;"",R2362&lt;=Parametros!$B$10),"PRÓX. VENCIMENTO",IF(F2362="Q","QUALIDADE",IF(F2362="S","BLOQUEADO",IF(F2362="R","RESTRITO/DEVOLUÇÃO",IF(OR(N2362="QUAR",N2362="QRES"),"QUARENTENA",IF(OR(B2362="DESCARTE",B2362="DEVOLUÇÃO"),"DESCARTE/DEVOLUÇÃO",IF(AND(D2362="",K2362&lt;&gt;""),"SEM LOTE",IF(AND(Q2362&lt;&gt;"",Q2362&gt;=Parametros!$B$11),"PARADO/SEM GIRO","OK"))))))))))</f>
        <v>QUARENTENA</v>
      </c>
      <c r="T2362" s="29" t="str">
        <f aca="false">IF(AND($S2362="PARADO/SEM GIRO",$K2362="KG",OR(Painel!$B$5="(Todos)",A2362=Painel!$B$5)*OR(Painel!$E$5="(Todos)",P2362=Painel!$E$5)),$J2362+ROW()/10000000,"")</f>
        <v/>
      </c>
      <c r="U2362" s="29" t="str">
        <f aca="false">IF(AND($S2362="VENCIDO",$K2362="KG",OR(Painel!$B$5="(Todos)",A2362=Painel!$B$5)*OR(Painel!$E$5="(Todos)",P2362=Painel!$E$5)),$J2362+ROW()/10000000,"")</f>
        <v/>
      </c>
    </row>
    <row r="2363" customFormat="false" ht="15" hidden="false" customHeight="false" outlineLevel="0" collapsed="false">
      <c r="A2363" s="29" t="s">
        <v>55</v>
      </c>
      <c r="B2363" s="29" t="s">
        <v>4652</v>
      </c>
      <c r="C2363" s="29" t="s">
        <v>4615</v>
      </c>
      <c r="D2363" s="29" t="s">
        <v>4616</v>
      </c>
      <c r="E2363" s="29" t="n">
        <v>1</v>
      </c>
      <c r="F2363" s="29"/>
      <c r="G2363" s="29" t="s">
        <v>4653</v>
      </c>
      <c r="H2363" s="30" t="n">
        <v>1000</v>
      </c>
      <c r="I2363" s="31" t="n">
        <v>46283</v>
      </c>
      <c r="J2363" s="30" t="n">
        <v>1000</v>
      </c>
      <c r="K2363" s="29" t="s">
        <v>120</v>
      </c>
      <c r="L2363" s="29" t="s">
        <v>176</v>
      </c>
      <c r="M2363" s="29"/>
      <c r="N2363" s="29" t="s">
        <v>4554</v>
      </c>
      <c r="O2363" s="31" t="n">
        <v>46768</v>
      </c>
      <c r="P2363" s="29" t="s">
        <v>123</v>
      </c>
      <c r="Q2363" s="29" t="n">
        <f aca="false">IFERROR(VALUE(L2363),"")</f>
        <v>2</v>
      </c>
      <c r="R2363" s="29" t="n">
        <f aca="true">IF(O2363="","",O2363-TODAY())</f>
        <v>483</v>
      </c>
      <c r="S2363" s="29" t="str">
        <f aca="false">IF(C2363="&lt;&lt; vazio &gt;&gt;","VAZIA",IF(AND(O2363&lt;&gt;"",R2363&lt;0),"VENCIDO",IF(AND(O2363&lt;&gt;"",R2363&lt;=Parametros!$B$10),"PRÓX. VENCIMENTO",IF(F2363="Q","QUALIDADE",IF(F2363="S","BLOQUEADO",IF(F2363="R","RESTRITO/DEVOLUÇÃO",IF(OR(N2363="QUAR",N2363="QRES"),"QUARENTENA",IF(OR(B2363="DESCARTE",B2363="DEVOLUÇÃO"),"DESCARTE/DEVOLUÇÃO",IF(AND(D2363="",K2363&lt;&gt;""),"SEM LOTE",IF(AND(Q2363&lt;&gt;"",Q2363&gt;=Parametros!$B$11),"PARADO/SEM GIRO","OK"))))))))))</f>
        <v>QUARENTENA</v>
      </c>
      <c r="T2363" s="29" t="str">
        <f aca="false">IF(AND($S2363="PARADO/SEM GIRO",$K2363="KG",OR(Painel!$B$5="(Todos)",A2363=Painel!$B$5)*OR(Painel!$E$5="(Todos)",P2363=Painel!$E$5)),$J2363+ROW()/10000000,"")</f>
        <v/>
      </c>
      <c r="U2363" s="29" t="str">
        <f aca="false">IF(AND($S2363="VENCIDO",$K2363="KG",OR(Painel!$B$5="(Todos)",A2363=Painel!$B$5)*OR(Painel!$E$5="(Todos)",P2363=Painel!$E$5)),$J2363+ROW()/10000000,"")</f>
        <v/>
      </c>
    </row>
    <row r="2364" customFormat="false" ht="15" hidden="false" customHeight="false" outlineLevel="0" collapsed="false">
      <c r="A2364" s="29" t="s">
        <v>55</v>
      </c>
      <c r="B2364" s="29" t="s">
        <v>4654</v>
      </c>
      <c r="C2364" s="29" t="s">
        <v>4615</v>
      </c>
      <c r="D2364" s="29" t="s">
        <v>4616</v>
      </c>
      <c r="E2364" s="29" t="n">
        <v>1</v>
      </c>
      <c r="F2364" s="29"/>
      <c r="G2364" s="29" t="s">
        <v>4655</v>
      </c>
      <c r="H2364" s="30" t="n">
        <v>1000</v>
      </c>
      <c r="I2364" s="31" t="n">
        <v>46283</v>
      </c>
      <c r="J2364" s="30" t="n">
        <v>1000</v>
      </c>
      <c r="K2364" s="29" t="s">
        <v>120</v>
      </c>
      <c r="L2364" s="29" t="s">
        <v>176</v>
      </c>
      <c r="M2364" s="29"/>
      <c r="N2364" s="29" t="s">
        <v>4554</v>
      </c>
      <c r="O2364" s="31" t="n">
        <v>46768</v>
      </c>
      <c r="P2364" s="29" t="s">
        <v>123</v>
      </c>
      <c r="Q2364" s="29" t="n">
        <f aca="false">IFERROR(VALUE(L2364),"")</f>
        <v>2</v>
      </c>
      <c r="R2364" s="29" t="n">
        <f aca="true">IF(O2364="","",O2364-TODAY())</f>
        <v>483</v>
      </c>
      <c r="S2364" s="29" t="str">
        <f aca="false">IF(C2364="&lt;&lt; vazio &gt;&gt;","VAZIA",IF(AND(O2364&lt;&gt;"",R2364&lt;0),"VENCIDO",IF(AND(O2364&lt;&gt;"",R2364&lt;=Parametros!$B$10),"PRÓX. VENCIMENTO",IF(F2364="Q","QUALIDADE",IF(F2364="S","BLOQUEADO",IF(F2364="R","RESTRITO/DEVOLUÇÃO",IF(OR(N2364="QUAR",N2364="QRES"),"QUARENTENA",IF(OR(B2364="DESCARTE",B2364="DEVOLUÇÃO"),"DESCARTE/DEVOLUÇÃO",IF(AND(D2364="",K2364&lt;&gt;""),"SEM LOTE",IF(AND(Q2364&lt;&gt;"",Q2364&gt;=Parametros!$B$11),"PARADO/SEM GIRO","OK"))))))))))</f>
        <v>QUARENTENA</v>
      </c>
      <c r="T2364" s="29" t="str">
        <f aca="false">IF(AND($S2364="PARADO/SEM GIRO",$K2364="KG",OR(Painel!$B$5="(Todos)",A2364=Painel!$B$5)*OR(Painel!$E$5="(Todos)",P2364=Painel!$E$5)),$J2364+ROW()/10000000,"")</f>
        <v/>
      </c>
      <c r="U2364" s="29" t="str">
        <f aca="false">IF(AND($S2364="VENCIDO",$K2364="KG",OR(Painel!$B$5="(Todos)",A2364=Painel!$B$5)*OR(Painel!$E$5="(Todos)",P2364=Painel!$E$5)),$J2364+ROW()/10000000,"")</f>
        <v/>
      </c>
    </row>
    <row r="2365" customFormat="false" ht="15" hidden="false" customHeight="false" outlineLevel="0" collapsed="false">
      <c r="A2365" s="29" t="s">
        <v>55</v>
      </c>
      <c r="B2365" s="29" t="s">
        <v>4656</v>
      </c>
      <c r="C2365" s="29" t="s">
        <v>4615</v>
      </c>
      <c r="D2365" s="29" t="s">
        <v>4616</v>
      </c>
      <c r="E2365" s="29" t="n">
        <v>1</v>
      </c>
      <c r="F2365" s="29"/>
      <c r="G2365" s="29" t="s">
        <v>4657</v>
      </c>
      <c r="H2365" s="30" t="n">
        <v>1000</v>
      </c>
      <c r="I2365" s="31" t="n">
        <v>46283</v>
      </c>
      <c r="J2365" s="30" t="n">
        <v>1000</v>
      </c>
      <c r="K2365" s="29" t="s">
        <v>120</v>
      </c>
      <c r="L2365" s="29" t="s">
        <v>176</v>
      </c>
      <c r="M2365" s="29"/>
      <c r="N2365" s="29" t="s">
        <v>4554</v>
      </c>
      <c r="O2365" s="31" t="n">
        <v>46768</v>
      </c>
      <c r="P2365" s="29" t="s">
        <v>123</v>
      </c>
      <c r="Q2365" s="29" t="n">
        <f aca="false">IFERROR(VALUE(L2365),"")</f>
        <v>2</v>
      </c>
      <c r="R2365" s="29" t="n">
        <f aca="true">IF(O2365="","",O2365-TODAY())</f>
        <v>483</v>
      </c>
      <c r="S2365" s="29" t="str">
        <f aca="false">IF(C2365="&lt;&lt; vazio &gt;&gt;","VAZIA",IF(AND(O2365&lt;&gt;"",R2365&lt;0),"VENCIDO",IF(AND(O2365&lt;&gt;"",R2365&lt;=Parametros!$B$10),"PRÓX. VENCIMENTO",IF(F2365="Q","QUALIDADE",IF(F2365="S","BLOQUEADO",IF(F2365="R","RESTRITO/DEVOLUÇÃO",IF(OR(N2365="QUAR",N2365="QRES"),"QUARENTENA",IF(OR(B2365="DESCARTE",B2365="DEVOLUÇÃO"),"DESCARTE/DEVOLUÇÃO",IF(AND(D2365="",K2365&lt;&gt;""),"SEM LOTE",IF(AND(Q2365&lt;&gt;"",Q2365&gt;=Parametros!$B$11),"PARADO/SEM GIRO","OK"))))))))))</f>
        <v>QUARENTENA</v>
      </c>
      <c r="T2365" s="29" t="str">
        <f aca="false">IF(AND($S2365="PARADO/SEM GIRO",$K2365="KG",OR(Painel!$B$5="(Todos)",A2365=Painel!$B$5)*OR(Painel!$E$5="(Todos)",P2365=Painel!$E$5)),$J2365+ROW()/10000000,"")</f>
        <v/>
      </c>
      <c r="U2365" s="29" t="str">
        <f aca="false">IF(AND($S2365="VENCIDO",$K2365="KG",OR(Painel!$B$5="(Todos)",A2365=Painel!$B$5)*OR(Painel!$E$5="(Todos)",P2365=Painel!$E$5)),$J2365+ROW()/10000000,"")</f>
        <v/>
      </c>
    </row>
    <row r="2366" customFormat="false" ht="15" hidden="false" customHeight="false" outlineLevel="0" collapsed="false">
      <c r="A2366" s="29" t="s">
        <v>55</v>
      </c>
      <c r="B2366" s="29" t="s">
        <v>4658</v>
      </c>
      <c r="C2366" s="29" t="s">
        <v>4615</v>
      </c>
      <c r="D2366" s="29" t="s">
        <v>4659</v>
      </c>
      <c r="E2366" s="29" t="n">
        <v>1</v>
      </c>
      <c r="F2366" s="29"/>
      <c r="G2366" s="29" t="s">
        <v>4660</v>
      </c>
      <c r="H2366" s="30" t="n">
        <v>1000</v>
      </c>
      <c r="I2366" s="31" t="n">
        <v>46283</v>
      </c>
      <c r="J2366" s="30" t="n">
        <v>1000</v>
      </c>
      <c r="K2366" s="29" t="s">
        <v>120</v>
      </c>
      <c r="L2366" s="29" t="s">
        <v>176</v>
      </c>
      <c r="M2366" s="29"/>
      <c r="N2366" s="29" t="s">
        <v>4554</v>
      </c>
      <c r="O2366" s="31" t="n">
        <v>46769</v>
      </c>
      <c r="P2366" s="29" t="s">
        <v>123</v>
      </c>
      <c r="Q2366" s="29" t="n">
        <f aca="false">IFERROR(VALUE(L2366),"")</f>
        <v>2</v>
      </c>
      <c r="R2366" s="29" t="n">
        <f aca="true">IF(O2366="","",O2366-TODAY())</f>
        <v>484</v>
      </c>
      <c r="S2366" s="29" t="str">
        <f aca="false">IF(C2366="&lt;&lt; vazio &gt;&gt;","VAZIA",IF(AND(O2366&lt;&gt;"",R2366&lt;0),"VENCIDO",IF(AND(O2366&lt;&gt;"",R2366&lt;=Parametros!$B$10),"PRÓX. VENCIMENTO",IF(F2366="Q","QUALIDADE",IF(F2366="S","BLOQUEADO",IF(F2366="R","RESTRITO/DEVOLUÇÃO",IF(OR(N2366="QUAR",N2366="QRES"),"QUARENTENA",IF(OR(B2366="DESCARTE",B2366="DEVOLUÇÃO"),"DESCARTE/DEVOLUÇÃO",IF(AND(D2366="",K2366&lt;&gt;""),"SEM LOTE",IF(AND(Q2366&lt;&gt;"",Q2366&gt;=Parametros!$B$11),"PARADO/SEM GIRO","OK"))))))))))</f>
        <v>QUARENTENA</v>
      </c>
      <c r="T2366" s="29" t="str">
        <f aca="false">IF(AND($S2366="PARADO/SEM GIRO",$K2366="KG",OR(Painel!$B$5="(Todos)",A2366=Painel!$B$5)*OR(Painel!$E$5="(Todos)",P2366=Painel!$E$5)),$J2366+ROW()/10000000,"")</f>
        <v/>
      </c>
      <c r="U2366" s="29" t="str">
        <f aca="false">IF(AND($S2366="VENCIDO",$K2366="KG",OR(Painel!$B$5="(Todos)",A2366=Painel!$B$5)*OR(Painel!$E$5="(Todos)",P2366=Painel!$E$5)),$J2366+ROW()/10000000,"")</f>
        <v/>
      </c>
    </row>
    <row r="2367" customFormat="false" ht="15" hidden="false" customHeight="false" outlineLevel="0" collapsed="false">
      <c r="A2367" s="29" t="s">
        <v>55</v>
      </c>
      <c r="B2367" s="29" t="s">
        <v>4661</v>
      </c>
      <c r="C2367" s="29" t="s">
        <v>4615</v>
      </c>
      <c r="D2367" s="29" t="s">
        <v>4659</v>
      </c>
      <c r="E2367" s="29" t="n">
        <v>1</v>
      </c>
      <c r="F2367" s="29"/>
      <c r="G2367" s="29" t="s">
        <v>4662</v>
      </c>
      <c r="H2367" s="30" t="n">
        <v>1000</v>
      </c>
      <c r="I2367" s="31" t="n">
        <v>46283</v>
      </c>
      <c r="J2367" s="30" t="n">
        <v>1000</v>
      </c>
      <c r="K2367" s="29" t="s">
        <v>120</v>
      </c>
      <c r="L2367" s="29" t="s">
        <v>176</v>
      </c>
      <c r="M2367" s="29"/>
      <c r="N2367" s="29" t="s">
        <v>4554</v>
      </c>
      <c r="O2367" s="31" t="n">
        <v>46769</v>
      </c>
      <c r="P2367" s="29" t="s">
        <v>123</v>
      </c>
      <c r="Q2367" s="29" t="n">
        <f aca="false">IFERROR(VALUE(L2367),"")</f>
        <v>2</v>
      </c>
      <c r="R2367" s="29" t="n">
        <f aca="true">IF(O2367="","",O2367-TODAY())</f>
        <v>484</v>
      </c>
      <c r="S2367" s="29" t="str">
        <f aca="false">IF(C2367="&lt;&lt; vazio &gt;&gt;","VAZIA",IF(AND(O2367&lt;&gt;"",R2367&lt;0),"VENCIDO",IF(AND(O2367&lt;&gt;"",R2367&lt;=Parametros!$B$10),"PRÓX. VENCIMENTO",IF(F2367="Q","QUALIDADE",IF(F2367="S","BLOQUEADO",IF(F2367="R","RESTRITO/DEVOLUÇÃO",IF(OR(N2367="QUAR",N2367="QRES"),"QUARENTENA",IF(OR(B2367="DESCARTE",B2367="DEVOLUÇÃO"),"DESCARTE/DEVOLUÇÃO",IF(AND(D2367="",K2367&lt;&gt;""),"SEM LOTE",IF(AND(Q2367&lt;&gt;"",Q2367&gt;=Parametros!$B$11),"PARADO/SEM GIRO","OK"))))))))))</f>
        <v>QUARENTENA</v>
      </c>
      <c r="T2367" s="29" t="str">
        <f aca="false">IF(AND($S2367="PARADO/SEM GIRO",$K2367="KG",OR(Painel!$B$5="(Todos)",A2367=Painel!$B$5)*OR(Painel!$E$5="(Todos)",P2367=Painel!$E$5)),$J2367+ROW()/10000000,"")</f>
        <v/>
      </c>
      <c r="U2367" s="29" t="str">
        <f aca="false">IF(AND($S2367="VENCIDO",$K2367="KG",OR(Painel!$B$5="(Todos)",A2367=Painel!$B$5)*OR(Painel!$E$5="(Todos)",P2367=Painel!$E$5)),$J2367+ROW()/10000000,"")</f>
        <v/>
      </c>
    </row>
    <row r="2368" customFormat="false" ht="15" hidden="false" customHeight="false" outlineLevel="0" collapsed="false">
      <c r="A2368" s="29" t="s">
        <v>55</v>
      </c>
      <c r="B2368" s="29" t="s">
        <v>4663</v>
      </c>
      <c r="C2368" s="29" t="s">
        <v>4615</v>
      </c>
      <c r="D2368" s="29" t="s">
        <v>4659</v>
      </c>
      <c r="E2368" s="29" t="n">
        <v>1</v>
      </c>
      <c r="F2368" s="29"/>
      <c r="G2368" s="29" t="s">
        <v>4664</v>
      </c>
      <c r="H2368" s="30" t="n">
        <v>1000</v>
      </c>
      <c r="I2368" s="31" t="n">
        <v>46283</v>
      </c>
      <c r="J2368" s="30" t="n">
        <v>1000</v>
      </c>
      <c r="K2368" s="29" t="s">
        <v>120</v>
      </c>
      <c r="L2368" s="29" t="s">
        <v>176</v>
      </c>
      <c r="M2368" s="29"/>
      <c r="N2368" s="29" t="s">
        <v>4554</v>
      </c>
      <c r="O2368" s="31" t="n">
        <v>46769</v>
      </c>
      <c r="P2368" s="29" t="s">
        <v>123</v>
      </c>
      <c r="Q2368" s="29" t="n">
        <f aca="false">IFERROR(VALUE(L2368),"")</f>
        <v>2</v>
      </c>
      <c r="R2368" s="29" t="n">
        <f aca="true">IF(O2368="","",O2368-TODAY())</f>
        <v>484</v>
      </c>
      <c r="S2368" s="29" t="str">
        <f aca="false">IF(C2368="&lt;&lt; vazio &gt;&gt;","VAZIA",IF(AND(O2368&lt;&gt;"",R2368&lt;0),"VENCIDO",IF(AND(O2368&lt;&gt;"",R2368&lt;=Parametros!$B$10),"PRÓX. VENCIMENTO",IF(F2368="Q","QUALIDADE",IF(F2368="S","BLOQUEADO",IF(F2368="R","RESTRITO/DEVOLUÇÃO",IF(OR(N2368="QUAR",N2368="QRES"),"QUARENTENA",IF(OR(B2368="DESCARTE",B2368="DEVOLUÇÃO"),"DESCARTE/DEVOLUÇÃO",IF(AND(D2368="",K2368&lt;&gt;""),"SEM LOTE",IF(AND(Q2368&lt;&gt;"",Q2368&gt;=Parametros!$B$11),"PARADO/SEM GIRO","OK"))))))))))</f>
        <v>QUARENTENA</v>
      </c>
      <c r="T2368" s="29" t="str">
        <f aca="false">IF(AND($S2368="PARADO/SEM GIRO",$K2368="KG",OR(Painel!$B$5="(Todos)",A2368=Painel!$B$5)*OR(Painel!$E$5="(Todos)",P2368=Painel!$E$5)),$J2368+ROW()/10000000,"")</f>
        <v/>
      </c>
      <c r="U2368" s="29" t="str">
        <f aca="false">IF(AND($S2368="VENCIDO",$K2368="KG",OR(Painel!$B$5="(Todos)",A2368=Painel!$B$5)*OR(Painel!$E$5="(Todos)",P2368=Painel!$E$5)),$J2368+ROW()/10000000,"")</f>
        <v/>
      </c>
    </row>
    <row r="2369" customFormat="false" ht="15" hidden="false" customHeight="false" outlineLevel="0" collapsed="false">
      <c r="A2369" s="29" t="s">
        <v>55</v>
      </c>
      <c r="B2369" s="29" t="s">
        <v>4665</v>
      </c>
      <c r="C2369" s="29" t="s">
        <v>4615</v>
      </c>
      <c r="D2369" s="29" t="s">
        <v>4659</v>
      </c>
      <c r="E2369" s="29" t="n">
        <v>1</v>
      </c>
      <c r="F2369" s="29"/>
      <c r="G2369" s="29" t="s">
        <v>4666</v>
      </c>
      <c r="H2369" s="30" t="n">
        <v>1000</v>
      </c>
      <c r="I2369" s="31" t="n">
        <v>46283</v>
      </c>
      <c r="J2369" s="30" t="n">
        <v>1000</v>
      </c>
      <c r="K2369" s="29" t="s">
        <v>120</v>
      </c>
      <c r="L2369" s="29" t="s">
        <v>176</v>
      </c>
      <c r="M2369" s="29"/>
      <c r="N2369" s="29" t="s">
        <v>4554</v>
      </c>
      <c r="O2369" s="31" t="n">
        <v>46769</v>
      </c>
      <c r="P2369" s="29" t="s">
        <v>123</v>
      </c>
      <c r="Q2369" s="29" t="n">
        <f aca="false">IFERROR(VALUE(L2369),"")</f>
        <v>2</v>
      </c>
      <c r="R2369" s="29" t="n">
        <f aca="true">IF(O2369="","",O2369-TODAY())</f>
        <v>484</v>
      </c>
      <c r="S2369" s="29" t="str">
        <f aca="false">IF(C2369="&lt;&lt; vazio &gt;&gt;","VAZIA",IF(AND(O2369&lt;&gt;"",R2369&lt;0),"VENCIDO",IF(AND(O2369&lt;&gt;"",R2369&lt;=Parametros!$B$10),"PRÓX. VENCIMENTO",IF(F2369="Q","QUALIDADE",IF(F2369="S","BLOQUEADO",IF(F2369="R","RESTRITO/DEVOLUÇÃO",IF(OR(N2369="QUAR",N2369="QRES"),"QUARENTENA",IF(OR(B2369="DESCARTE",B2369="DEVOLUÇÃO"),"DESCARTE/DEVOLUÇÃO",IF(AND(D2369="",K2369&lt;&gt;""),"SEM LOTE",IF(AND(Q2369&lt;&gt;"",Q2369&gt;=Parametros!$B$11),"PARADO/SEM GIRO","OK"))))))))))</f>
        <v>QUARENTENA</v>
      </c>
      <c r="T2369" s="29" t="str">
        <f aca="false">IF(AND($S2369="PARADO/SEM GIRO",$K2369="KG",OR(Painel!$B$5="(Todos)",A2369=Painel!$B$5)*OR(Painel!$E$5="(Todos)",P2369=Painel!$E$5)),$J2369+ROW()/10000000,"")</f>
        <v/>
      </c>
      <c r="U2369" s="29" t="str">
        <f aca="false">IF(AND($S2369="VENCIDO",$K2369="KG",OR(Painel!$B$5="(Todos)",A2369=Painel!$B$5)*OR(Painel!$E$5="(Todos)",P2369=Painel!$E$5)),$J2369+ROW()/10000000,"")</f>
        <v/>
      </c>
    </row>
    <row r="2370" customFormat="false" ht="15" hidden="false" customHeight="false" outlineLevel="0" collapsed="false">
      <c r="A2370" s="29" t="s">
        <v>55</v>
      </c>
      <c r="B2370" s="29" t="s">
        <v>4667</v>
      </c>
      <c r="C2370" s="29" t="s">
        <v>801</v>
      </c>
      <c r="D2370" s="29" t="s">
        <v>3491</v>
      </c>
      <c r="E2370" s="29" t="n">
        <v>1</v>
      </c>
      <c r="F2370" s="29" t="s">
        <v>189</v>
      </c>
      <c r="G2370" s="29" t="s">
        <v>4668</v>
      </c>
      <c r="H2370" s="30" t="n">
        <v>1108.8</v>
      </c>
      <c r="I2370" s="31" t="n">
        <v>46283</v>
      </c>
      <c r="J2370" s="30" t="n">
        <v>1108.8</v>
      </c>
      <c r="K2370" s="29" t="s">
        <v>120</v>
      </c>
      <c r="L2370" s="29" t="s">
        <v>176</v>
      </c>
      <c r="M2370" s="29"/>
      <c r="N2370" s="29" t="s">
        <v>122</v>
      </c>
      <c r="O2370" s="31" t="n">
        <v>46810</v>
      </c>
      <c r="P2370" s="29" t="s">
        <v>123</v>
      </c>
      <c r="Q2370" s="29" t="n">
        <f aca="false">IFERROR(VALUE(L2370),"")</f>
        <v>2</v>
      </c>
      <c r="R2370" s="29" t="n">
        <f aca="true">IF(O2370="","",O2370-TODAY())</f>
        <v>525</v>
      </c>
      <c r="S2370" s="29" t="str">
        <f aca="false">IF(C2370="&lt;&lt; vazio &gt;&gt;","VAZIA",IF(AND(O2370&lt;&gt;"",R2370&lt;0),"VENCIDO",IF(AND(O2370&lt;&gt;"",R2370&lt;=Parametros!$B$10),"PRÓX. VENCIMENTO",IF(F2370="Q","QUALIDADE",IF(F2370="S","BLOQUEADO",IF(F2370="R","RESTRITO/DEVOLUÇÃO",IF(OR(N2370="QUAR",N2370="QRES"),"QUARENTENA",IF(OR(B2370="DESCARTE",B2370="DEVOLUÇÃO"),"DESCARTE/DEVOLUÇÃO",IF(AND(D2370="",K2370&lt;&gt;""),"SEM LOTE",IF(AND(Q2370&lt;&gt;"",Q2370&gt;=Parametros!$B$11),"PARADO/SEM GIRO","OK"))))))))))</f>
        <v>RESTRITO/DEVOLUÇÃO</v>
      </c>
      <c r="T2370" s="29" t="str">
        <f aca="false">IF(AND($S2370="PARADO/SEM GIRO",$K2370="KG",OR(Painel!$B$5="(Todos)",A2370=Painel!$B$5)*OR(Painel!$E$5="(Todos)",P2370=Painel!$E$5)),$J2370+ROW()/10000000,"")</f>
        <v/>
      </c>
      <c r="U2370" s="29" t="str">
        <f aca="false">IF(AND($S2370="VENCIDO",$K2370="KG",OR(Painel!$B$5="(Todos)",A2370=Painel!$B$5)*OR(Painel!$E$5="(Todos)",P2370=Painel!$E$5)),$J2370+ROW()/10000000,"")</f>
        <v/>
      </c>
    </row>
    <row r="2371" customFormat="false" ht="15" hidden="false" customHeight="false" outlineLevel="0" collapsed="false">
      <c r="A2371" s="29" t="s">
        <v>55</v>
      </c>
      <c r="B2371" s="29" t="s">
        <v>4669</v>
      </c>
      <c r="C2371" s="29" t="s">
        <v>801</v>
      </c>
      <c r="D2371" s="29" t="s">
        <v>3491</v>
      </c>
      <c r="E2371" s="29" t="n">
        <v>1</v>
      </c>
      <c r="F2371" s="29" t="s">
        <v>189</v>
      </c>
      <c r="G2371" s="29" t="s">
        <v>4670</v>
      </c>
      <c r="H2371" s="30" t="n">
        <v>1108.8</v>
      </c>
      <c r="I2371" s="31" t="n">
        <v>46283</v>
      </c>
      <c r="J2371" s="30" t="n">
        <v>1108.8</v>
      </c>
      <c r="K2371" s="29" t="s">
        <v>120</v>
      </c>
      <c r="L2371" s="29" t="s">
        <v>176</v>
      </c>
      <c r="M2371" s="29"/>
      <c r="N2371" s="29" t="s">
        <v>122</v>
      </c>
      <c r="O2371" s="31" t="n">
        <v>46810</v>
      </c>
      <c r="P2371" s="29" t="s">
        <v>123</v>
      </c>
      <c r="Q2371" s="29" t="n">
        <f aca="false">IFERROR(VALUE(L2371),"")</f>
        <v>2</v>
      </c>
      <c r="R2371" s="29" t="n">
        <f aca="true">IF(O2371="","",O2371-TODAY())</f>
        <v>525</v>
      </c>
      <c r="S2371" s="29" t="str">
        <f aca="false">IF(C2371="&lt;&lt; vazio &gt;&gt;","VAZIA",IF(AND(O2371&lt;&gt;"",R2371&lt;0),"VENCIDO",IF(AND(O2371&lt;&gt;"",R2371&lt;=Parametros!$B$10),"PRÓX. VENCIMENTO",IF(F2371="Q","QUALIDADE",IF(F2371="S","BLOQUEADO",IF(F2371="R","RESTRITO/DEVOLUÇÃO",IF(OR(N2371="QUAR",N2371="QRES"),"QUARENTENA",IF(OR(B2371="DESCARTE",B2371="DEVOLUÇÃO"),"DESCARTE/DEVOLUÇÃO",IF(AND(D2371="",K2371&lt;&gt;""),"SEM LOTE",IF(AND(Q2371&lt;&gt;"",Q2371&gt;=Parametros!$B$11),"PARADO/SEM GIRO","OK"))))))))))</f>
        <v>RESTRITO/DEVOLUÇÃO</v>
      </c>
      <c r="T2371" s="29" t="str">
        <f aca="false">IF(AND($S2371="PARADO/SEM GIRO",$K2371="KG",OR(Painel!$B$5="(Todos)",A2371=Painel!$B$5)*OR(Painel!$E$5="(Todos)",P2371=Painel!$E$5)),$J2371+ROW()/10000000,"")</f>
        <v/>
      </c>
      <c r="U2371" s="29" t="str">
        <f aca="false">IF(AND($S2371="VENCIDO",$K2371="KG",OR(Painel!$B$5="(Todos)",A2371=Painel!$B$5)*OR(Painel!$E$5="(Todos)",P2371=Painel!$E$5)),$J2371+ROW()/10000000,"")</f>
        <v/>
      </c>
    </row>
    <row r="2372" customFormat="false" ht="15" hidden="false" customHeight="false" outlineLevel="0" collapsed="false">
      <c r="A2372" s="29" t="s">
        <v>55</v>
      </c>
      <c r="B2372" s="29" t="s">
        <v>4671</v>
      </c>
      <c r="C2372" s="29" t="s">
        <v>801</v>
      </c>
      <c r="D2372" s="29" t="s">
        <v>3491</v>
      </c>
      <c r="E2372" s="29" t="n">
        <v>1</v>
      </c>
      <c r="F2372" s="29" t="s">
        <v>189</v>
      </c>
      <c r="G2372" s="29" t="s">
        <v>4672</v>
      </c>
      <c r="H2372" s="30" t="n">
        <v>1108.8</v>
      </c>
      <c r="I2372" s="31" t="n">
        <v>46283</v>
      </c>
      <c r="J2372" s="30" t="n">
        <v>1108.8</v>
      </c>
      <c r="K2372" s="29" t="s">
        <v>120</v>
      </c>
      <c r="L2372" s="29" t="s">
        <v>176</v>
      </c>
      <c r="M2372" s="29"/>
      <c r="N2372" s="29" t="s">
        <v>122</v>
      </c>
      <c r="O2372" s="31" t="n">
        <v>46810</v>
      </c>
      <c r="P2372" s="29" t="s">
        <v>123</v>
      </c>
      <c r="Q2372" s="29" t="n">
        <f aca="false">IFERROR(VALUE(L2372),"")</f>
        <v>2</v>
      </c>
      <c r="R2372" s="29" t="n">
        <f aca="true">IF(O2372="","",O2372-TODAY())</f>
        <v>525</v>
      </c>
      <c r="S2372" s="29" t="str">
        <f aca="false">IF(C2372="&lt;&lt; vazio &gt;&gt;","VAZIA",IF(AND(O2372&lt;&gt;"",R2372&lt;0),"VENCIDO",IF(AND(O2372&lt;&gt;"",R2372&lt;=Parametros!$B$10),"PRÓX. VENCIMENTO",IF(F2372="Q","QUALIDADE",IF(F2372="S","BLOQUEADO",IF(F2372="R","RESTRITO/DEVOLUÇÃO",IF(OR(N2372="QUAR",N2372="QRES"),"QUARENTENA",IF(OR(B2372="DESCARTE",B2372="DEVOLUÇÃO"),"DESCARTE/DEVOLUÇÃO",IF(AND(D2372="",K2372&lt;&gt;""),"SEM LOTE",IF(AND(Q2372&lt;&gt;"",Q2372&gt;=Parametros!$B$11),"PARADO/SEM GIRO","OK"))))))))))</f>
        <v>RESTRITO/DEVOLUÇÃO</v>
      </c>
      <c r="T2372" s="29" t="str">
        <f aca="false">IF(AND($S2372="PARADO/SEM GIRO",$K2372="KG",OR(Painel!$B$5="(Todos)",A2372=Painel!$B$5)*OR(Painel!$E$5="(Todos)",P2372=Painel!$E$5)),$J2372+ROW()/10000000,"")</f>
        <v/>
      </c>
      <c r="U2372" s="29" t="str">
        <f aca="false">IF(AND($S2372="VENCIDO",$K2372="KG",OR(Painel!$B$5="(Todos)",A2372=Painel!$B$5)*OR(Painel!$E$5="(Todos)",P2372=Painel!$E$5)),$J2372+ROW()/10000000,"")</f>
        <v/>
      </c>
    </row>
    <row r="2373" customFormat="false" ht="15" hidden="false" customHeight="false" outlineLevel="0" collapsed="false">
      <c r="A2373" s="29" t="s">
        <v>55</v>
      </c>
      <c r="B2373" s="29" t="s">
        <v>4673</v>
      </c>
      <c r="C2373" s="29" t="s">
        <v>801</v>
      </c>
      <c r="D2373" s="29" t="s">
        <v>3491</v>
      </c>
      <c r="E2373" s="29" t="n">
        <v>1</v>
      </c>
      <c r="F2373" s="29" t="s">
        <v>189</v>
      </c>
      <c r="G2373" s="29" t="s">
        <v>4674</v>
      </c>
      <c r="H2373" s="30" t="n">
        <v>1108.8</v>
      </c>
      <c r="I2373" s="31" t="n">
        <v>46283</v>
      </c>
      <c r="J2373" s="30" t="n">
        <v>1108.8</v>
      </c>
      <c r="K2373" s="29" t="s">
        <v>120</v>
      </c>
      <c r="L2373" s="29" t="s">
        <v>176</v>
      </c>
      <c r="M2373" s="29"/>
      <c r="N2373" s="29" t="s">
        <v>122</v>
      </c>
      <c r="O2373" s="31" t="n">
        <v>46810</v>
      </c>
      <c r="P2373" s="29" t="s">
        <v>123</v>
      </c>
      <c r="Q2373" s="29" t="n">
        <f aca="false">IFERROR(VALUE(L2373),"")</f>
        <v>2</v>
      </c>
      <c r="R2373" s="29" t="n">
        <f aca="true">IF(O2373="","",O2373-TODAY())</f>
        <v>525</v>
      </c>
      <c r="S2373" s="29" t="str">
        <f aca="false">IF(C2373="&lt;&lt; vazio &gt;&gt;","VAZIA",IF(AND(O2373&lt;&gt;"",R2373&lt;0),"VENCIDO",IF(AND(O2373&lt;&gt;"",R2373&lt;=Parametros!$B$10),"PRÓX. VENCIMENTO",IF(F2373="Q","QUALIDADE",IF(F2373="S","BLOQUEADO",IF(F2373="R","RESTRITO/DEVOLUÇÃO",IF(OR(N2373="QUAR",N2373="QRES"),"QUARENTENA",IF(OR(B2373="DESCARTE",B2373="DEVOLUÇÃO"),"DESCARTE/DEVOLUÇÃO",IF(AND(D2373="",K2373&lt;&gt;""),"SEM LOTE",IF(AND(Q2373&lt;&gt;"",Q2373&gt;=Parametros!$B$11),"PARADO/SEM GIRO","OK"))))))))))</f>
        <v>RESTRITO/DEVOLUÇÃO</v>
      </c>
      <c r="T2373" s="29" t="str">
        <f aca="false">IF(AND($S2373="PARADO/SEM GIRO",$K2373="KG",OR(Painel!$B$5="(Todos)",A2373=Painel!$B$5)*OR(Painel!$E$5="(Todos)",P2373=Painel!$E$5)),$J2373+ROW()/10000000,"")</f>
        <v/>
      </c>
      <c r="U2373" s="29" t="str">
        <f aca="false">IF(AND($S2373="VENCIDO",$K2373="KG",OR(Painel!$B$5="(Todos)",A2373=Painel!$B$5)*OR(Painel!$E$5="(Todos)",P2373=Painel!$E$5)),$J2373+ROW()/10000000,"")</f>
        <v/>
      </c>
    </row>
    <row r="2374" customFormat="false" ht="15" hidden="false" customHeight="false" outlineLevel="0" collapsed="false">
      <c r="A2374" s="29" t="s">
        <v>55</v>
      </c>
      <c r="B2374" s="29" t="s">
        <v>4675</v>
      </c>
      <c r="C2374" s="29" t="s">
        <v>801</v>
      </c>
      <c r="D2374" s="29" t="s">
        <v>3491</v>
      </c>
      <c r="E2374" s="29" t="n">
        <v>1</v>
      </c>
      <c r="F2374" s="29" t="s">
        <v>189</v>
      </c>
      <c r="G2374" s="29" t="s">
        <v>4676</v>
      </c>
      <c r="H2374" s="30" t="n">
        <v>1108.8</v>
      </c>
      <c r="I2374" s="31" t="n">
        <v>46283</v>
      </c>
      <c r="J2374" s="30" t="n">
        <v>1108.8</v>
      </c>
      <c r="K2374" s="29" t="s">
        <v>120</v>
      </c>
      <c r="L2374" s="29" t="s">
        <v>176</v>
      </c>
      <c r="M2374" s="29"/>
      <c r="N2374" s="29" t="s">
        <v>122</v>
      </c>
      <c r="O2374" s="31" t="n">
        <v>46810</v>
      </c>
      <c r="P2374" s="29" t="s">
        <v>123</v>
      </c>
      <c r="Q2374" s="29" t="n">
        <f aca="false">IFERROR(VALUE(L2374),"")</f>
        <v>2</v>
      </c>
      <c r="R2374" s="29" t="n">
        <f aca="true">IF(O2374="","",O2374-TODAY())</f>
        <v>525</v>
      </c>
      <c r="S2374" s="29" t="str">
        <f aca="false">IF(C2374="&lt;&lt; vazio &gt;&gt;","VAZIA",IF(AND(O2374&lt;&gt;"",R2374&lt;0),"VENCIDO",IF(AND(O2374&lt;&gt;"",R2374&lt;=Parametros!$B$10),"PRÓX. VENCIMENTO",IF(F2374="Q","QUALIDADE",IF(F2374="S","BLOQUEADO",IF(F2374="R","RESTRITO/DEVOLUÇÃO",IF(OR(N2374="QUAR",N2374="QRES"),"QUARENTENA",IF(OR(B2374="DESCARTE",B2374="DEVOLUÇÃO"),"DESCARTE/DEVOLUÇÃO",IF(AND(D2374="",K2374&lt;&gt;""),"SEM LOTE",IF(AND(Q2374&lt;&gt;"",Q2374&gt;=Parametros!$B$11),"PARADO/SEM GIRO","OK"))))))))))</f>
        <v>RESTRITO/DEVOLUÇÃO</v>
      </c>
      <c r="T2374" s="29" t="str">
        <f aca="false">IF(AND($S2374="PARADO/SEM GIRO",$K2374="KG",OR(Painel!$B$5="(Todos)",A2374=Painel!$B$5)*OR(Painel!$E$5="(Todos)",P2374=Painel!$E$5)),$J2374+ROW()/10000000,"")</f>
        <v/>
      </c>
      <c r="U2374" s="29" t="str">
        <f aca="false">IF(AND($S2374="VENCIDO",$K2374="KG",OR(Painel!$B$5="(Todos)",A2374=Painel!$B$5)*OR(Painel!$E$5="(Todos)",P2374=Painel!$E$5)),$J2374+ROW()/10000000,"")</f>
        <v/>
      </c>
    </row>
    <row r="2375" customFormat="false" ht="15" hidden="false" customHeight="false" outlineLevel="0" collapsed="false">
      <c r="A2375" s="29" t="s">
        <v>55</v>
      </c>
      <c r="B2375" s="29" t="s">
        <v>4677</v>
      </c>
      <c r="C2375" s="29" t="s">
        <v>801</v>
      </c>
      <c r="D2375" s="29" t="s">
        <v>3491</v>
      </c>
      <c r="E2375" s="29" t="n">
        <v>1</v>
      </c>
      <c r="F2375" s="29" t="s">
        <v>189</v>
      </c>
      <c r="G2375" s="29" t="s">
        <v>4678</v>
      </c>
      <c r="H2375" s="30" t="n">
        <v>1108.8</v>
      </c>
      <c r="I2375" s="31" t="n">
        <v>46283</v>
      </c>
      <c r="J2375" s="30" t="n">
        <v>1108.8</v>
      </c>
      <c r="K2375" s="29" t="s">
        <v>120</v>
      </c>
      <c r="L2375" s="29" t="s">
        <v>176</v>
      </c>
      <c r="M2375" s="29"/>
      <c r="N2375" s="29" t="s">
        <v>122</v>
      </c>
      <c r="O2375" s="31" t="n">
        <v>46810</v>
      </c>
      <c r="P2375" s="29" t="s">
        <v>123</v>
      </c>
      <c r="Q2375" s="29" t="n">
        <f aca="false">IFERROR(VALUE(L2375),"")</f>
        <v>2</v>
      </c>
      <c r="R2375" s="29" t="n">
        <f aca="true">IF(O2375="","",O2375-TODAY())</f>
        <v>525</v>
      </c>
      <c r="S2375" s="29" t="str">
        <f aca="false">IF(C2375="&lt;&lt; vazio &gt;&gt;","VAZIA",IF(AND(O2375&lt;&gt;"",R2375&lt;0),"VENCIDO",IF(AND(O2375&lt;&gt;"",R2375&lt;=Parametros!$B$10),"PRÓX. VENCIMENTO",IF(F2375="Q","QUALIDADE",IF(F2375="S","BLOQUEADO",IF(F2375="R","RESTRITO/DEVOLUÇÃO",IF(OR(N2375="QUAR",N2375="QRES"),"QUARENTENA",IF(OR(B2375="DESCARTE",B2375="DEVOLUÇÃO"),"DESCARTE/DEVOLUÇÃO",IF(AND(D2375="",K2375&lt;&gt;""),"SEM LOTE",IF(AND(Q2375&lt;&gt;"",Q2375&gt;=Parametros!$B$11),"PARADO/SEM GIRO","OK"))))))))))</f>
        <v>RESTRITO/DEVOLUÇÃO</v>
      </c>
      <c r="T2375" s="29" t="str">
        <f aca="false">IF(AND($S2375="PARADO/SEM GIRO",$K2375="KG",OR(Painel!$B$5="(Todos)",A2375=Painel!$B$5)*OR(Painel!$E$5="(Todos)",P2375=Painel!$E$5)),$J2375+ROW()/10000000,"")</f>
        <v/>
      </c>
      <c r="U2375" s="29" t="str">
        <f aca="false">IF(AND($S2375="VENCIDO",$K2375="KG",OR(Painel!$B$5="(Todos)",A2375=Painel!$B$5)*OR(Painel!$E$5="(Todos)",P2375=Painel!$E$5)),$J2375+ROW()/10000000,"")</f>
        <v/>
      </c>
    </row>
    <row r="2376" customFormat="false" ht="15" hidden="false" customHeight="false" outlineLevel="0" collapsed="false">
      <c r="A2376" s="29" t="s">
        <v>55</v>
      </c>
      <c r="B2376" s="29" t="s">
        <v>4679</v>
      </c>
      <c r="C2376" s="29" t="s">
        <v>801</v>
      </c>
      <c r="D2376" s="29" t="s">
        <v>3491</v>
      </c>
      <c r="E2376" s="29" t="n">
        <v>1</v>
      </c>
      <c r="F2376" s="29" t="s">
        <v>189</v>
      </c>
      <c r="G2376" s="29" t="s">
        <v>4680</v>
      </c>
      <c r="H2376" s="30" t="n">
        <v>1108.8</v>
      </c>
      <c r="I2376" s="31" t="n">
        <v>46283</v>
      </c>
      <c r="J2376" s="30" t="n">
        <v>1108.8</v>
      </c>
      <c r="K2376" s="29" t="s">
        <v>120</v>
      </c>
      <c r="L2376" s="29" t="s">
        <v>176</v>
      </c>
      <c r="M2376" s="29"/>
      <c r="N2376" s="29" t="s">
        <v>122</v>
      </c>
      <c r="O2376" s="31" t="n">
        <v>46810</v>
      </c>
      <c r="P2376" s="29" t="s">
        <v>123</v>
      </c>
      <c r="Q2376" s="29" t="n">
        <f aca="false">IFERROR(VALUE(L2376),"")</f>
        <v>2</v>
      </c>
      <c r="R2376" s="29" t="n">
        <f aca="true">IF(O2376="","",O2376-TODAY())</f>
        <v>525</v>
      </c>
      <c r="S2376" s="29" t="str">
        <f aca="false">IF(C2376="&lt;&lt; vazio &gt;&gt;","VAZIA",IF(AND(O2376&lt;&gt;"",R2376&lt;0),"VENCIDO",IF(AND(O2376&lt;&gt;"",R2376&lt;=Parametros!$B$10),"PRÓX. VENCIMENTO",IF(F2376="Q","QUALIDADE",IF(F2376="S","BLOQUEADO",IF(F2376="R","RESTRITO/DEVOLUÇÃO",IF(OR(N2376="QUAR",N2376="QRES"),"QUARENTENA",IF(OR(B2376="DESCARTE",B2376="DEVOLUÇÃO"),"DESCARTE/DEVOLUÇÃO",IF(AND(D2376="",K2376&lt;&gt;""),"SEM LOTE",IF(AND(Q2376&lt;&gt;"",Q2376&gt;=Parametros!$B$11),"PARADO/SEM GIRO","OK"))))))))))</f>
        <v>RESTRITO/DEVOLUÇÃO</v>
      </c>
      <c r="T2376" s="29" t="str">
        <f aca="false">IF(AND($S2376="PARADO/SEM GIRO",$K2376="KG",OR(Painel!$B$5="(Todos)",A2376=Painel!$B$5)*OR(Painel!$E$5="(Todos)",P2376=Painel!$E$5)),$J2376+ROW()/10000000,"")</f>
        <v/>
      </c>
      <c r="U2376" s="29" t="str">
        <f aca="false">IF(AND($S2376="VENCIDO",$K2376="KG",OR(Painel!$B$5="(Todos)",A2376=Painel!$B$5)*OR(Painel!$E$5="(Todos)",P2376=Painel!$E$5)),$J2376+ROW()/10000000,"")</f>
        <v/>
      </c>
    </row>
    <row r="2377" customFormat="false" ht="15" hidden="false" customHeight="false" outlineLevel="0" collapsed="false">
      <c r="A2377" s="29" t="s">
        <v>55</v>
      </c>
      <c r="B2377" s="29" t="s">
        <v>4681</v>
      </c>
      <c r="C2377" s="29" t="s">
        <v>801</v>
      </c>
      <c r="D2377" s="29" t="s">
        <v>3491</v>
      </c>
      <c r="E2377" s="29" t="n">
        <v>1</v>
      </c>
      <c r="F2377" s="29" t="s">
        <v>189</v>
      </c>
      <c r="G2377" s="29" t="s">
        <v>4682</v>
      </c>
      <c r="H2377" s="30" t="n">
        <v>554.4</v>
      </c>
      <c r="I2377" s="31" t="n">
        <v>46283</v>
      </c>
      <c r="J2377" s="30" t="n">
        <v>554.4</v>
      </c>
      <c r="K2377" s="29" t="s">
        <v>120</v>
      </c>
      <c r="L2377" s="29" t="s">
        <v>176</v>
      </c>
      <c r="M2377" s="29"/>
      <c r="N2377" s="29" t="s">
        <v>122</v>
      </c>
      <c r="O2377" s="31" t="n">
        <v>46810</v>
      </c>
      <c r="P2377" s="29" t="s">
        <v>123</v>
      </c>
      <c r="Q2377" s="29" t="n">
        <f aca="false">IFERROR(VALUE(L2377),"")</f>
        <v>2</v>
      </c>
      <c r="R2377" s="29" t="n">
        <f aca="true">IF(O2377="","",O2377-TODAY())</f>
        <v>525</v>
      </c>
      <c r="S2377" s="29" t="str">
        <f aca="false">IF(C2377="&lt;&lt; vazio &gt;&gt;","VAZIA",IF(AND(O2377&lt;&gt;"",R2377&lt;0),"VENCIDO",IF(AND(O2377&lt;&gt;"",R2377&lt;=Parametros!$B$10),"PRÓX. VENCIMENTO",IF(F2377="Q","QUALIDADE",IF(F2377="S","BLOQUEADO",IF(F2377="R","RESTRITO/DEVOLUÇÃO",IF(OR(N2377="QUAR",N2377="QRES"),"QUARENTENA",IF(OR(B2377="DESCARTE",B2377="DEVOLUÇÃO"),"DESCARTE/DEVOLUÇÃO",IF(AND(D2377="",K2377&lt;&gt;""),"SEM LOTE",IF(AND(Q2377&lt;&gt;"",Q2377&gt;=Parametros!$B$11),"PARADO/SEM GIRO","OK"))))))))))</f>
        <v>RESTRITO/DEVOLUÇÃO</v>
      </c>
      <c r="T2377" s="29" t="str">
        <f aca="false">IF(AND($S2377="PARADO/SEM GIRO",$K2377="KG",OR(Painel!$B$5="(Todos)",A2377=Painel!$B$5)*OR(Painel!$E$5="(Todos)",P2377=Painel!$E$5)),$J2377+ROW()/10000000,"")</f>
        <v/>
      </c>
      <c r="U2377" s="29" t="str">
        <f aca="false">IF(AND($S2377="VENCIDO",$K2377="KG",OR(Painel!$B$5="(Todos)",A2377=Painel!$B$5)*OR(Painel!$E$5="(Todos)",P2377=Painel!$E$5)),$J2377+ROW()/10000000,"")</f>
        <v/>
      </c>
    </row>
    <row r="2378" customFormat="false" ht="15" hidden="false" customHeight="false" outlineLevel="0" collapsed="false">
      <c r="A2378" s="29" t="s">
        <v>55</v>
      </c>
      <c r="B2378" s="29" t="s">
        <v>4683</v>
      </c>
      <c r="C2378" s="29" t="s">
        <v>801</v>
      </c>
      <c r="D2378" s="29" t="s">
        <v>4684</v>
      </c>
      <c r="E2378" s="29" t="n">
        <v>1</v>
      </c>
      <c r="F2378" s="29" t="s">
        <v>189</v>
      </c>
      <c r="G2378" s="29" t="s">
        <v>4685</v>
      </c>
      <c r="H2378" s="30" t="n">
        <v>1108.8</v>
      </c>
      <c r="I2378" s="31" t="n">
        <v>46283</v>
      </c>
      <c r="J2378" s="30" t="n">
        <v>1108.8</v>
      </c>
      <c r="K2378" s="29" t="s">
        <v>120</v>
      </c>
      <c r="L2378" s="29" t="s">
        <v>176</v>
      </c>
      <c r="M2378" s="29"/>
      <c r="N2378" s="29" t="s">
        <v>122</v>
      </c>
      <c r="O2378" s="31" t="n">
        <v>46810</v>
      </c>
      <c r="P2378" s="29" t="s">
        <v>123</v>
      </c>
      <c r="Q2378" s="29" t="n">
        <f aca="false">IFERROR(VALUE(L2378),"")</f>
        <v>2</v>
      </c>
      <c r="R2378" s="29" t="n">
        <f aca="true">IF(O2378="","",O2378-TODAY())</f>
        <v>525</v>
      </c>
      <c r="S2378" s="29" t="str">
        <f aca="false">IF(C2378="&lt;&lt; vazio &gt;&gt;","VAZIA",IF(AND(O2378&lt;&gt;"",R2378&lt;0),"VENCIDO",IF(AND(O2378&lt;&gt;"",R2378&lt;=Parametros!$B$10),"PRÓX. VENCIMENTO",IF(F2378="Q","QUALIDADE",IF(F2378="S","BLOQUEADO",IF(F2378="R","RESTRITO/DEVOLUÇÃO",IF(OR(N2378="QUAR",N2378="QRES"),"QUARENTENA",IF(OR(B2378="DESCARTE",B2378="DEVOLUÇÃO"),"DESCARTE/DEVOLUÇÃO",IF(AND(D2378="",K2378&lt;&gt;""),"SEM LOTE",IF(AND(Q2378&lt;&gt;"",Q2378&gt;=Parametros!$B$11),"PARADO/SEM GIRO","OK"))))))))))</f>
        <v>RESTRITO/DEVOLUÇÃO</v>
      </c>
      <c r="T2378" s="29" t="str">
        <f aca="false">IF(AND($S2378="PARADO/SEM GIRO",$K2378="KG",OR(Painel!$B$5="(Todos)",A2378=Painel!$B$5)*OR(Painel!$E$5="(Todos)",P2378=Painel!$E$5)),$J2378+ROW()/10000000,"")</f>
        <v/>
      </c>
      <c r="U2378" s="29" t="str">
        <f aca="false">IF(AND($S2378="VENCIDO",$K2378="KG",OR(Painel!$B$5="(Todos)",A2378=Painel!$B$5)*OR(Painel!$E$5="(Todos)",P2378=Painel!$E$5)),$J2378+ROW()/10000000,"")</f>
        <v/>
      </c>
    </row>
    <row r="2379" customFormat="false" ht="15" hidden="false" customHeight="false" outlineLevel="0" collapsed="false">
      <c r="A2379" s="29" t="s">
        <v>55</v>
      </c>
      <c r="B2379" s="29" t="s">
        <v>4686</v>
      </c>
      <c r="C2379" s="29" t="s">
        <v>801</v>
      </c>
      <c r="D2379" s="29" t="s">
        <v>4684</v>
      </c>
      <c r="E2379" s="29" t="n">
        <v>1</v>
      </c>
      <c r="F2379" s="29" t="s">
        <v>189</v>
      </c>
      <c r="G2379" s="29" t="s">
        <v>4687</v>
      </c>
      <c r="H2379" s="30" t="n">
        <v>1108.8</v>
      </c>
      <c r="I2379" s="31" t="n">
        <v>46283</v>
      </c>
      <c r="J2379" s="30" t="n">
        <v>1108.8</v>
      </c>
      <c r="K2379" s="29" t="s">
        <v>120</v>
      </c>
      <c r="L2379" s="29" t="s">
        <v>176</v>
      </c>
      <c r="M2379" s="29"/>
      <c r="N2379" s="29" t="s">
        <v>122</v>
      </c>
      <c r="O2379" s="31" t="n">
        <v>46810</v>
      </c>
      <c r="P2379" s="29" t="s">
        <v>123</v>
      </c>
      <c r="Q2379" s="29" t="n">
        <f aca="false">IFERROR(VALUE(L2379),"")</f>
        <v>2</v>
      </c>
      <c r="R2379" s="29" t="n">
        <f aca="true">IF(O2379="","",O2379-TODAY())</f>
        <v>525</v>
      </c>
      <c r="S2379" s="29" t="str">
        <f aca="false">IF(C2379="&lt;&lt; vazio &gt;&gt;","VAZIA",IF(AND(O2379&lt;&gt;"",R2379&lt;0),"VENCIDO",IF(AND(O2379&lt;&gt;"",R2379&lt;=Parametros!$B$10),"PRÓX. VENCIMENTO",IF(F2379="Q","QUALIDADE",IF(F2379="S","BLOQUEADO",IF(F2379="R","RESTRITO/DEVOLUÇÃO",IF(OR(N2379="QUAR",N2379="QRES"),"QUARENTENA",IF(OR(B2379="DESCARTE",B2379="DEVOLUÇÃO"),"DESCARTE/DEVOLUÇÃO",IF(AND(D2379="",K2379&lt;&gt;""),"SEM LOTE",IF(AND(Q2379&lt;&gt;"",Q2379&gt;=Parametros!$B$11),"PARADO/SEM GIRO","OK"))))))))))</f>
        <v>RESTRITO/DEVOLUÇÃO</v>
      </c>
      <c r="T2379" s="29" t="str">
        <f aca="false">IF(AND($S2379="PARADO/SEM GIRO",$K2379="KG",OR(Painel!$B$5="(Todos)",A2379=Painel!$B$5)*OR(Painel!$E$5="(Todos)",P2379=Painel!$E$5)),$J2379+ROW()/10000000,"")</f>
        <v/>
      </c>
      <c r="U2379" s="29" t="str">
        <f aca="false">IF(AND($S2379="VENCIDO",$K2379="KG",OR(Painel!$B$5="(Todos)",A2379=Painel!$B$5)*OR(Painel!$E$5="(Todos)",P2379=Painel!$E$5)),$J2379+ROW()/10000000,"")</f>
        <v/>
      </c>
    </row>
    <row r="2380" customFormat="false" ht="15" hidden="false" customHeight="false" outlineLevel="0" collapsed="false">
      <c r="A2380" s="29" t="s">
        <v>55</v>
      </c>
      <c r="B2380" s="29" t="s">
        <v>4688</v>
      </c>
      <c r="C2380" s="29" t="s">
        <v>801</v>
      </c>
      <c r="D2380" s="29" t="s">
        <v>4684</v>
      </c>
      <c r="E2380" s="29" t="n">
        <v>1</v>
      </c>
      <c r="F2380" s="29" t="s">
        <v>189</v>
      </c>
      <c r="G2380" s="29" t="s">
        <v>4689</v>
      </c>
      <c r="H2380" s="30" t="n">
        <v>1108.8</v>
      </c>
      <c r="I2380" s="31" t="n">
        <v>46283</v>
      </c>
      <c r="J2380" s="30" t="n">
        <v>1108.8</v>
      </c>
      <c r="K2380" s="29" t="s">
        <v>120</v>
      </c>
      <c r="L2380" s="29" t="s">
        <v>176</v>
      </c>
      <c r="M2380" s="29"/>
      <c r="N2380" s="29" t="s">
        <v>122</v>
      </c>
      <c r="O2380" s="31" t="n">
        <v>46810</v>
      </c>
      <c r="P2380" s="29" t="s">
        <v>123</v>
      </c>
      <c r="Q2380" s="29" t="n">
        <f aca="false">IFERROR(VALUE(L2380),"")</f>
        <v>2</v>
      </c>
      <c r="R2380" s="29" t="n">
        <f aca="true">IF(O2380="","",O2380-TODAY())</f>
        <v>525</v>
      </c>
      <c r="S2380" s="29" t="str">
        <f aca="false">IF(C2380="&lt;&lt; vazio &gt;&gt;","VAZIA",IF(AND(O2380&lt;&gt;"",R2380&lt;0),"VENCIDO",IF(AND(O2380&lt;&gt;"",R2380&lt;=Parametros!$B$10),"PRÓX. VENCIMENTO",IF(F2380="Q","QUALIDADE",IF(F2380="S","BLOQUEADO",IF(F2380="R","RESTRITO/DEVOLUÇÃO",IF(OR(N2380="QUAR",N2380="QRES"),"QUARENTENA",IF(OR(B2380="DESCARTE",B2380="DEVOLUÇÃO"),"DESCARTE/DEVOLUÇÃO",IF(AND(D2380="",K2380&lt;&gt;""),"SEM LOTE",IF(AND(Q2380&lt;&gt;"",Q2380&gt;=Parametros!$B$11),"PARADO/SEM GIRO","OK"))))))))))</f>
        <v>RESTRITO/DEVOLUÇÃO</v>
      </c>
      <c r="T2380" s="29" t="str">
        <f aca="false">IF(AND($S2380="PARADO/SEM GIRO",$K2380="KG",OR(Painel!$B$5="(Todos)",A2380=Painel!$B$5)*OR(Painel!$E$5="(Todos)",P2380=Painel!$E$5)),$J2380+ROW()/10000000,"")</f>
        <v/>
      </c>
      <c r="U2380" s="29" t="str">
        <f aca="false">IF(AND($S2380="VENCIDO",$K2380="KG",OR(Painel!$B$5="(Todos)",A2380=Painel!$B$5)*OR(Painel!$E$5="(Todos)",P2380=Painel!$E$5)),$J2380+ROW()/10000000,"")</f>
        <v/>
      </c>
    </row>
    <row r="2381" customFormat="false" ht="15" hidden="false" customHeight="false" outlineLevel="0" collapsed="false">
      <c r="A2381" s="29" t="s">
        <v>55</v>
      </c>
      <c r="B2381" s="29" t="s">
        <v>4690</v>
      </c>
      <c r="C2381" s="29" t="s">
        <v>801</v>
      </c>
      <c r="D2381" s="29" t="s">
        <v>4684</v>
      </c>
      <c r="E2381" s="29" t="n">
        <v>1</v>
      </c>
      <c r="F2381" s="29" t="s">
        <v>189</v>
      </c>
      <c r="G2381" s="29" t="s">
        <v>4691</v>
      </c>
      <c r="H2381" s="30" t="n">
        <v>1108.8</v>
      </c>
      <c r="I2381" s="31" t="n">
        <v>46283</v>
      </c>
      <c r="J2381" s="30" t="n">
        <v>1108.8</v>
      </c>
      <c r="K2381" s="29" t="s">
        <v>120</v>
      </c>
      <c r="L2381" s="29" t="s">
        <v>176</v>
      </c>
      <c r="M2381" s="29"/>
      <c r="N2381" s="29" t="s">
        <v>122</v>
      </c>
      <c r="O2381" s="31" t="n">
        <v>46810</v>
      </c>
      <c r="P2381" s="29" t="s">
        <v>123</v>
      </c>
      <c r="Q2381" s="29" t="n">
        <f aca="false">IFERROR(VALUE(L2381),"")</f>
        <v>2</v>
      </c>
      <c r="R2381" s="29" t="n">
        <f aca="true">IF(O2381="","",O2381-TODAY())</f>
        <v>525</v>
      </c>
      <c r="S2381" s="29" t="str">
        <f aca="false">IF(C2381="&lt;&lt; vazio &gt;&gt;","VAZIA",IF(AND(O2381&lt;&gt;"",R2381&lt;0),"VENCIDO",IF(AND(O2381&lt;&gt;"",R2381&lt;=Parametros!$B$10),"PRÓX. VENCIMENTO",IF(F2381="Q","QUALIDADE",IF(F2381="S","BLOQUEADO",IF(F2381="R","RESTRITO/DEVOLUÇÃO",IF(OR(N2381="QUAR",N2381="QRES"),"QUARENTENA",IF(OR(B2381="DESCARTE",B2381="DEVOLUÇÃO"),"DESCARTE/DEVOLUÇÃO",IF(AND(D2381="",K2381&lt;&gt;""),"SEM LOTE",IF(AND(Q2381&lt;&gt;"",Q2381&gt;=Parametros!$B$11),"PARADO/SEM GIRO","OK"))))))))))</f>
        <v>RESTRITO/DEVOLUÇÃO</v>
      </c>
      <c r="T2381" s="29" t="str">
        <f aca="false">IF(AND($S2381="PARADO/SEM GIRO",$K2381="KG",OR(Painel!$B$5="(Todos)",A2381=Painel!$B$5)*OR(Painel!$E$5="(Todos)",P2381=Painel!$E$5)),$J2381+ROW()/10000000,"")</f>
        <v/>
      </c>
      <c r="U2381" s="29" t="str">
        <f aca="false">IF(AND($S2381="VENCIDO",$K2381="KG",OR(Painel!$B$5="(Todos)",A2381=Painel!$B$5)*OR(Painel!$E$5="(Todos)",P2381=Painel!$E$5)),$J2381+ROW()/10000000,"")</f>
        <v/>
      </c>
    </row>
    <row r="2382" customFormat="false" ht="15" hidden="false" customHeight="false" outlineLevel="0" collapsed="false">
      <c r="A2382" s="29" t="s">
        <v>55</v>
      </c>
      <c r="B2382" s="29" t="s">
        <v>4692</v>
      </c>
      <c r="C2382" s="29" t="s">
        <v>801</v>
      </c>
      <c r="D2382" s="29" t="s">
        <v>4684</v>
      </c>
      <c r="E2382" s="29" t="n">
        <v>1</v>
      </c>
      <c r="F2382" s="29" t="s">
        <v>189</v>
      </c>
      <c r="G2382" s="29" t="s">
        <v>4693</v>
      </c>
      <c r="H2382" s="30" t="n">
        <v>1108.8</v>
      </c>
      <c r="I2382" s="31" t="n">
        <v>46283</v>
      </c>
      <c r="J2382" s="30" t="n">
        <v>1108.8</v>
      </c>
      <c r="K2382" s="29" t="s">
        <v>120</v>
      </c>
      <c r="L2382" s="29" t="s">
        <v>176</v>
      </c>
      <c r="M2382" s="29"/>
      <c r="N2382" s="29" t="s">
        <v>122</v>
      </c>
      <c r="O2382" s="31" t="n">
        <v>46810</v>
      </c>
      <c r="P2382" s="29" t="s">
        <v>123</v>
      </c>
      <c r="Q2382" s="29" t="n">
        <f aca="false">IFERROR(VALUE(L2382),"")</f>
        <v>2</v>
      </c>
      <c r="R2382" s="29" t="n">
        <f aca="true">IF(O2382="","",O2382-TODAY())</f>
        <v>525</v>
      </c>
      <c r="S2382" s="29" t="str">
        <f aca="false">IF(C2382="&lt;&lt; vazio &gt;&gt;","VAZIA",IF(AND(O2382&lt;&gt;"",R2382&lt;0),"VENCIDO",IF(AND(O2382&lt;&gt;"",R2382&lt;=Parametros!$B$10),"PRÓX. VENCIMENTO",IF(F2382="Q","QUALIDADE",IF(F2382="S","BLOQUEADO",IF(F2382="R","RESTRITO/DEVOLUÇÃO",IF(OR(N2382="QUAR",N2382="QRES"),"QUARENTENA",IF(OR(B2382="DESCARTE",B2382="DEVOLUÇÃO"),"DESCARTE/DEVOLUÇÃO",IF(AND(D2382="",K2382&lt;&gt;""),"SEM LOTE",IF(AND(Q2382&lt;&gt;"",Q2382&gt;=Parametros!$B$11),"PARADO/SEM GIRO","OK"))))))))))</f>
        <v>RESTRITO/DEVOLUÇÃO</v>
      </c>
      <c r="T2382" s="29" t="str">
        <f aca="false">IF(AND($S2382="PARADO/SEM GIRO",$K2382="KG",OR(Painel!$B$5="(Todos)",A2382=Painel!$B$5)*OR(Painel!$E$5="(Todos)",P2382=Painel!$E$5)),$J2382+ROW()/10000000,"")</f>
        <v/>
      </c>
      <c r="U2382" s="29" t="str">
        <f aca="false">IF(AND($S2382="VENCIDO",$K2382="KG",OR(Painel!$B$5="(Todos)",A2382=Painel!$B$5)*OR(Painel!$E$5="(Todos)",P2382=Painel!$E$5)),$J2382+ROW()/10000000,"")</f>
        <v/>
      </c>
    </row>
    <row r="2383" customFormat="false" ht="15" hidden="false" customHeight="false" outlineLevel="0" collapsed="false">
      <c r="A2383" s="29" t="s">
        <v>55</v>
      </c>
      <c r="B2383" s="29" t="s">
        <v>4694</v>
      </c>
      <c r="C2383" s="29" t="s">
        <v>801</v>
      </c>
      <c r="D2383" s="29" t="s">
        <v>4684</v>
      </c>
      <c r="E2383" s="29" t="n">
        <v>1</v>
      </c>
      <c r="F2383" s="29" t="s">
        <v>189</v>
      </c>
      <c r="G2383" s="29" t="s">
        <v>4695</v>
      </c>
      <c r="H2383" s="30" t="n">
        <v>1108.8</v>
      </c>
      <c r="I2383" s="31" t="n">
        <v>46283</v>
      </c>
      <c r="J2383" s="30" t="n">
        <v>1108.8</v>
      </c>
      <c r="K2383" s="29" t="s">
        <v>120</v>
      </c>
      <c r="L2383" s="29" t="s">
        <v>176</v>
      </c>
      <c r="M2383" s="29"/>
      <c r="N2383" s="29" t="s">
        <v>122</v>
      </c>
      <c r="O2383" s="31" t="n">
        <v>46810</v>
      </c>
      <c r="P2383" s="29" t="s">
        <v>123</v>
      </c>
      <c r="Q2383" s="29" t="n">
        <f aca="false">IFERROR(VALUE(L2383),"")</f>
        <v>2</v>
      </c>
      <c r="R2383" s="29" t="n">
        <f aca="true">IF(O2383="","",O2383-TODAY())</f>
        <v>525</v>
      </c>
      <c r="S2383" s="29" t="str">
        <f aca="false">IF(C2383="&lt;&lt; vazio &gt;&gt;","VAZIA",IF(AND(O2383&lt;&gt;"",R2383&lt;0),"VENCIDO",IF(AND(O2383&lt;&gt;"",R2383&lt;=Parametros!$B$10),"PRÓX. VENCIMENTO",IF(F2383="Q","QUALIDADE",IF(F2383="S","BLOQUEADO",IF(F2383="R","RESTRITO/DEVOLUÇÃO",IF(OR(N2383="QUAR",N2383="QRES"),"QUARENTENA",IF(OR(B2383="DESCARTE",B2383="DEVOLUÇÃO"),"DESCARTE/DEVOLUÇÃO",IF(AND(D2383="",K2383&lt;&gt;""),"SEM LOTE",IF(AND(Q2383&lt;&gt;"",Q2383&gt;=Parametros!$B$11),"PARADO/SEM GIRO","OK"))))))))))</f>
        <v>RESTRITO/DEVOLUÇÃO</v>
      </c>
      <c r="T2383" s="29" t="str">
        <f aca="false">IF(AND($S2383="PARADO/SEM GIRO",$K2383="KG",OR(Painel!$B$5="(Todos)",A2383=Painel!$B$5)*OR(Painel!$E$5="(Todos)",P2383=Painel!$E$5)),$J2383+ROW()/10000000,"")</f>
        <v/>
      </c>
      <c r="U2383" s="29" t="str">
        <f aca="false">IF(AND($S2383="VENCIDO",$K2383="KG",OR(Painel!$B$5="(Todos)",A2383=Painel!$B$5)*OR(Painel!$E$5="(Todos)",P2383=Painel!$E$5)),$J2383+ROW()/10000000,"")</f>
        <v/>
      </c>
    </row>
    <row r="2384" customFormat="false" ht="15" hidden="false" customHeight="false" outlineLevel="0" collapsed="false">
      <c r="A2384" s="29" t="s">
        <v>55</v>
      </c>
      <c r="B2384" s="29" t="s">
        <v>4696</v>
      </c>
      <c r="C2384" s="29" t="s">
        <v>801</v>
      </c>
      <c r="D2384" s="29" t="s">
        <v>4684</v>
      </c>
      <c r="E2384" s="29" t="n">
        <v>1</v>
      </c>
      <c r="F2384" s="29" t="s">
        <v>189</v>
      </c>
      <c r="G2384" s="29" t="s">
        <v>4697</v>
      </c>
      <c r="H2384" s="30" t="n">
        <v>1108.8</v>
      </c>
      <c r="I2384" s="31" t="n">
        <v>46283</v>
      </c>
      <c r="J2384" s="30" t="n">
        <v>1108.8</v>
      </c>
      <c r="K2384" s="29" t="s">
        <v>120</v>
      </c>
      <c r="L2384" s="29" t="s">
        <v>176</v>
      </c>
      <c r="M2384" s="29"/>
      <c r="N2384" s="29" t="s">
        <v>122</v>
      </c>
      <c r="O2384" s="31" t="n">
        <v>46810</v>
      </c>
      <c r="P2384" s="29" t="s">
        <v>123</v>
      </c>
      <c r="Q2384" s="29" t="n">
        <f aca="false">IFERROR(VALUE(L2384),"")</f>
        <v>2</v>
      </c>
      <c r="R2384" s="29" t="n">
        <f aca="true">IF(O2384="","",O2384-TODAY())</f>
        <v>525</v>
      </c>
      <c r="S2384" s="29" t="str">
        <f aca="false">IF(C2384="&lt;&lt; vazio &gt;&gt;","VAZIA",IF(AND(O2384&lt;&gt;"",R2384&lt;0),"VENCIDO",IF(AND(O2384&lt;&gt;"",R2384&lt;=Parametros!$B$10),"PRÓX. VENCIMENTO",IF(F2384="Q","QUALIDADE",IF(F2384="S","BLOQUEADO",IF(F2384="R","RESTRITO/DEVOLUÇÃO",IF(OR(N2384="QUAR",N2384="QRES"),"QUARENTENA",IF(OR(B2384="DESCARTE",B2384="DEVOLUÇÃO"),"DESCARTE/DEVOLUÇÃO",IF(AND(D2384="",K2384&lt;&gt;""),"SEM LOTE",IF(AND(Q2384&lt;&gt;"",Q2384&gt;=Parametros!$B$11),"PARADO/SEM GIRO","OK"))))))))))</f>
        <v>RESTRITO/DEVOLUÇÃO</v>
      </c>
      <c r="T2384" s="29" t="str">
        <f aca="false">IF(AND($S2384="PARADO/SEM GIRO",$K2384="KG",OR(Painel!$B$5="(Todos)",A2384=Painel!$B$5)*OR(Painel!$E$5="(Todos)",P2384=Painel!$E$5)),$J2384+ROW()/10000000,"")</f>
        <v/>
      </c>
      <c r="U2384" s="29" t="str">
        <f aca="false">IF(AND($S2384="VENCIDO",$K2384="KG",OR(Painel!$B$5="(Todos)",A2384=Painel!$B$5)*OR(Painel!$E$5="(Todos)",P2384=Painel!$E$5)),$J2384+ROW()/10000000,"")</f>
        <v/>
      </c>
    </row>
    <row r="2385" customFormat="false" ht="15" hidden="false" customHeight="false" outlineLevel="0" collapsed="false">
      <c r="A2385" s="29" t="s">
        <v>55</v>
      </c>
      <c r="B2385" s="29" t="s">
        <v>4698</v>
      </c>
      <c r="C2385" s="29" t="s">
        <v>801</v>
      </c>
      <c r="D2385" s="29" t="s">
        <v>4684</v>
      </c>
      <c r="E2385" s="29" t="n">
        <v>1</v>
      </c>
      <c r="F2385" s="29" t="s">
        <v>189</v>
      </c>
      <c r="G2385" s="29" t="s">
        <v>4699</v>
      </c>
      <c r="H2385" s="30" t="n">
        <v>1108.8</v>
      </c>
      <c r="I2385" s="31" t="n">
        <v>46283</v>
      </c>
      <c r="J2385" s="30" t="n">
        <v>1108.8</v>
      </c>
      <c r="K2385" s="29" t="s">
        <v>120</v>
      </c>
      <c r="L2385" s="29" t="s">
        <v>176</v>
      </c>
      <c r="M2385" s="29"/>
      <c r="N2385" s="29" t="s">
        <v>122</v>
      </c>
      <c r="O2385" s="31" t="n">
        <v>46810</v>
      </c>
      <c r="P2385" s="29" t="s">
        <v>123</v>
      </c>
      <c r="Q2385" s="29" t="n">
        <f aca="false">IFERROR(VALUE(L2385),"")</f>
        <v>2</v>
      </c>
      <c r="R2385" s="29" t="n">
        <f aca="true">IF(O2385="","",O2385-TODAY())</f>
        <v>525</v>
      </c>
      <c r="S2385" s="29" t="str">
        <f aca="false">IF(C2385="&lt;&lt; vazio &gt;&gt;","VAZIA",IF(AND(O2385&lt;&gt;"",R2385&lt;0),"VENCIDO",IF(AND(O2385&lt;&gt;"",R2385&lt;=Parametros!$B$10),"PRÓX. VENCIMENTO",IF(F2385="Q","QUALIDADE",IF(F2385="S","BLOQUEADO",IF(F2385="R","RESTRITO/DEVOLUÇÃO",IF(OR(N2385="QUAR",N2385="QRES"),"QUARENTENA",IF(OR(B2385="DESCARTE",B2385="DEVOLUÇÃO"),"DESCARTE/DEVOLUÇÃO",IF(AND(D2385="",K2385&lt;&gt;""),"SEM LOTE",IF(AND(Q2385&lt;&gt;"",Q2385&gt;=Parametros!$B$11),"PARADO/SEM GIRO","OK"))))))))))</f>
        <v>RESTRITO/DEVOLUÇÃO</v>
      </c>
      <c r="T2385" s="29" t="str">
        <f aca="false">IF(AND($S2385="PARADO/SEM GIRO",$K2385="KG",OR(Painel!$B$5="(Todos)",A2385=Painel!$B$5)*OR(Painel!$E$5="(Todos)",P2385=Painel!$E$5)),$J2385+ROW()/10000000,"")</f>
        <v/>
      </c>
      <c r="U2385" s="29" t="str">
        <f aca="false">IF(AND($S2385="VENCIDO",$K2385="KG",OR(Painel!$B$5="(Todos)",A2385=Painel!$B$5)*OR(Painel!$E$5="(Todos)",P2385=Painel!$E$5)),$J2385+ROW()/10000000,"")</f>
        <v/>
      </c>
    </row>
    <row r="2386" customFormat="false" ht="15" hidden="false" customHeight="false" outlineLevel="0" collapsed="false">
      <c r="A2386" s="29" t="s">
        <v>55</v>
      </c>
      <c r="B2386" s="29" t="s">
        <v>4700</v>
      </c>
      <c r="C2386" s="29" t="s">
        <v>801</v>
      </c>
      <c r="D2386" s="29" t="s">
        <v>4684</v>
      </c>
      <c r="E2386" s="29" t="n">
        <v>1</v>
      </c>
      <c r="F2386" s="29" t="s">
        <v>189</v>
      </c>
      <c r="G2386" s="29" t="s">
        <v>4701</v>
      </c>
      <c r="H2386" s="30" t="n">
        <v>1108.8</v>
      </c>
      <c r="I2386" s="31" t="n">
        <v>46283</v>
      </c>
      <c r="J2386" s="30" t="n">
        <v>1108.8</v>
      </c>
      <c r="K2386" s="29" t="s">
        <v>120</v>
      </c>
      <c r="L2386" s="29" t="s">
        <v>176</v>
      </c>
      <c r="M2386" s="29"/>
      <c r="N2386" s="29" t="s">
        <v>122</v>
      </c>
      <c r="O2386" s="31" t="n">
        <v>46810</v>
      </c>
      <c r="P2386" s="29" t="s">
        <v>123</v>
      </c>
      <c r="Q2386" s="29" t="n">
        <f aca="false">IFERROR(VALUE(L2386),"")</f>
        <v>2</v>
      </c>
      <c r="R2386" s="29" t="n">
        <f aca="true">IF(O2386="","",O2386-TODAY())</f>
        <v>525</v>
      </c>
      <c r="S2386" s="29" t="str">
        <f aca="false">IF(C2386="&lt;&lt; vazio &gt;&gt;","VAZIA",IF(AND(O2386&lt;&gt;"",R2386&lt;0),"VENCIDO",IF(AND(O2386&lt;&gt;"",R2386&lt;=Parametros!$B$10),"PRÓX. VENCIMENTO",IF(F2386="Q","QUALIDADE",IF(F2386="S","BLOQUEADO",IF(F2386="R","RESTRITO/DEVOLUÇÃO",IF(OR(N2386="QUAR",N2386="QRES"),"QUARENTENA",IF(OR(B2386="DESCARTE",B2386="DEVOLUÇÃO"),"DESCARTE/DEVOLUÇÃO",IF(AND(D2386="",K2386&lt;&gt;""),"SEM LOTE",IF(AND(Q2386&lt;&gt;"",Q2386&gt;=Parametros!$B$11),"PARADO/SEM GIRO","OK"))))))))))</f>
        <v>RESTRITO/DEVOLUÇÃO</v>
      </c>
      <c r="T2386" s="29" t="str">
        <f aca="false">IF(AND($S2386="PARADO/SEM GIRO",$K2386="KG",OR(Painel!$B$5="(Todos)",A2386=Painel!$B$5)*OR(Painel!$E$5="(Todos)",P2386=Painel!$E$5)),$J2386+ROW()/10000000,"")</f>
        <v/>
      </c>
      <c r="U2386" s="29" t="str">
        <f aca="false">IF(AND($S2386="VENCIDO",$K2386="KG",OR(Painel!$B$5="(Todos)",A2386=Painel!$B$5)*OR(Painel!$E$5="(Todos)",P2386=Painel!$E$5)),$J2386+ROW()/10000000,"")</f>
        <v/>
      </c>
    </row>
    <row r="2387" customFormat="false" ht="15" hidden="false" customHeight="false" outlineLevel="0" collapsed="false">
      <c r="A2387" s="29" t="s">
        <v>55</v>
      </c>
      <c r="B2387" s="29" t="s">
        <v>4702</v>
      </c>
      <c r="C2387" s="29" t="s">
        <v>801</v>
      </c>
      <c r="D2387" s="29" t="s">
        <v>4684</v>
      </c>
      <c r="E2387" s="29" t="n">
        <v>1</v>
      </c>
      <c r="F2387" s="29" t="s">
        <v>189</v>
      </c>
      <c r="G2387" s="29" t="s">
        <v>4703</v>
      </c>
      <c r="H2387" s="30" t="n">
        <v>1108.8</v>
      </c>
      <c r="I2387" s="31" t="n">
        <v>46283</v>
      </c>
      <c r="J2387" s="30" t="n">
        <v>1108.8</v>
      </c>
      <c r="K2387" s="29" t="s">
        <v>120</v>
      </c>
      <c r="L2387" s="29" t="s">
        <v>176</v>
      </c>
      <c r="M2387" s="29"/>
      <c r="N2387" s="29" t="s">
        <v>122</v>
      </c>
      <c r="O2387" s="31" t="n">
        <v>46810</v>
      </c>
      <c r="P2387" s="29" t="s">
        <v>123</v>
      </c>
      <c r="Q2387" s="29" t="n">
        <f aca="false">IFERROR(VALUE(L2387),"")</f>
        <v>2</v>
      </c>
      <c r="R2387" s="29" t="n">
        <f aca="true">IF(O2387="","",O2387-TODAY())</f>
        <v>525</v>
      </c>
      <c r="S2387" s="29" t="str">
        <f aca="false">IF(C2387="&lt;&lt; vazio &gt;&gt;","VAZIA",IF(AND(O2387&lt;&gt;"",R2387&lt;0),"VENCIDO",IF(AND(O2387&lt;&gt;"",R2387&lt;=Parametros!$B$10),"PRÓX. VENCIMENTO",IF(F2387="Q","QUALIDADE",IF(F2387="S","BLOQUEADO",IF(F2387="R","RESTRITO/DEVOLUÇÃO",IF(OR(N2387="QUAR",N2387="QRES"),"QUARENTENA",IF(OR(B2387="DESCARTE",B2387="DEVOLUÇÃO"),"DESCARTE/DEVOLUÇÃO",IF(AND(D2387="",K2387&lt;&gt;""),"SEM LOTE",IF(AND(Q2387&lt;&gt;"",Q2387&gt;=Parametros!$B$11),"PARADO/SEM GIRO","OK"))))))))))</f>
        <v>RESTRITO/DEVOLUÇÃO</v>
      </c>
      <c r="T2387" s="29" t="str">
        <f aca="false">IF(AND($S2387="PARADO/SEM GIRO",$K2387="KG",OR(Painel!$B$5="(Todos)",A2387=Painel!$B$5)*OR(Painel!$E$5="(Todos)",P2387=Painel!$E$5)),$J2387+ROW()/10000000,"")</f>
        <v/>
      </c>
      <c r="U2387" s="29" t="str">
        <f aca="false">IF(AND($S2387="VENCIDO",$K2387="KG",OR(Painel!$B$5="(Todos)",A2387=Painel!$B$5)*OR(Painel!$E$5="(Todos)",P2387=Painel!$E$5)),$J2387+ROW()/10000000,"")</f>
        <v/>
      </c>
    </row>
    <row r="2388" customFormat="false" ht="15" hidden="false" customHeight="false" outlineLevel="0" collapsed="false">
      <c r="A2388" s="29" t="s">
        <v>55</v>
      </c>
      <c r="B2388" s="29" t="s">
        <v>4704</v>
      </c>
      <c r="C2388" s="29" t="s">
        <v>801</v>
      </c>
      <c r="D2388" s="29" t="s">
        <v>4684</v>
      </c>
      <c r="E2388" s="29" t="n">
        <v>1</v>
      </c>
      <c r="F2388" s="29" t="s">
        <v>189</v>
      </c>
      <c r="G2388" s="29" t="s">
        <v>4705</v>
      </c>
      <c r="H2388" s="30" t="n">
        <v>1108.8</v>
      </c>
      <c r="I2388" s="31" t="n">
        <v>46283</v>
      </c>
      <c r="J2388" s="30" t="n">
        <v>1108.8</v>
      </c>
      <c r="K2388" s="29" t="s">
        <v>120</v>
      </c>
      <c r="L2388" s="29" t="s">
        <v>176</v>
      </c>
      <c r="M2388" s="29"/>
      <c r="N2388" s="29" t="s">
        <v>122</v>
      </c>
      <c r="O2388" s="31" t="n">
        <v>46810</v>
      </c>
      <c r="P2388" s="29" t="s">
        <v>123</v>
      </c>
      <c r="Q2388" s="29" t="n">
        <f aca="false">IFERROR(VALUE(L2388),"")</f>
        <v>2</v>
      </c>
      <c r="R2388" s="29" t="n">
        <f aca="true">IF(O2388="","",O2388-TODAY())</f>
        <v>525</v>
      </c>
      <c r="S2388" s="29" t="str">
        <f aca="false">IF(C2388="&lt;&lt; vazio &gt;&gt;","VAZIA",IF(AND(O2388&lt;&gt;"",R2388&lt;0),"VENCIDO",IF(AND(O2388&lt;&gt;"",R2388&lt;=Parametros!$B$10),"PRÓX. VENCIMENTO",IF(F2388="Q","QUALIDADE",IF(F2388="S","BLOQUEADO",IF(F2388="R","RESTRITO/DEVOLUÇÃO",IF(OR(N2388="QUAR",N2388="QRES"),"QUARENTENA",IF(OR(B2388="DESCARTE",B2388="DEVOLUÇÃO"),"DESCARTE/DEVOLUÇÃO",IF(AND(D2388="",K2388&lt;&gt;""),"SEM LOTE",IF(AND(Q2388&lt;&gt;"",Q2388&gt;=Parametros!$B$11),"PARADO/SEM GIRO","OK"))))))))))</f>
        <v>RESTRITO/DEVOLUÇÃO</v>
      </c>
      <c r="T2388" s="29" t="str">
        <f aca="false">IF(AND($S2388="PARADO/SEM GIRO",$K2388="KG",OR(Painel!$B$5="(Todos)",A2388=Painel!$B$5)*OR(Painel!$E$5="(Todos)",P2388=Painel!$E$5)),$J2388+ROW()/10000000,"")</f>
        <v/>
      </c>
      <c r="U2388" s="29" t="str">
        <f aca="false">IF(AND($S2388="VENCIDO",$K2388="KG",OR(Painel!$B$5="(Todos)",A2388=Painel!$B$5)*OR(Painel!$E$5="(Todos)",P2388=Painel!$E$5)),$J2388+ROW()/10000000,"")</f>
        <v/>
      </c>
    </row>
    <row r="2389" customFormat="false" ht="15" hidden="false" customHeight="false" outlineLevel="0" collapsed="false">
      <c r="A2389" s="29" t="s">
        <v>55</v>
      </c>
      <c r="B2389" s="29" t="s">
        <v>4706</v>
      </c>
      <c r="C2389" s="29" t="s">
        <v>801</v>
      </c>
      <c r="D2389" s="29" t="s">
        <v>4684</v>
      </c>
      <c r="E2389" s="29" t="n">
        <v>1</v>
      </c>
      <c r="F2389" s="29" t="s">
        <v>189</v>
      </c>
      <c r="G2389" s="29" t="s">
        <v>4707</v>
      </c>
      <c r="H2389" s="30" t="n">
        <v>1108.8</v>
      </c>
      <c r="I2389" s="31" t="n">
        <v>46283</v>
      </c>
      <c r="J2389" s="30" t="n">
        <v>1108.8</v>
      </c>
      <c r="K2389" s="29" t="s">
        <v>120</v>
      </c>
      <c r="L2389" s="29" t="s">
        <v>176</v>
      </c>
      <c r="M2389" s="29"/>
      <c r="N2389" s="29" t="s">
        <v>122</v>
      </c>
      <c r="O2389" s="31" t="n">
        <v>46810</v>
      </c>
      <c r="P2389" s="29" t="s">
        <v>123</v>
      </c>
      <c r="Q2389" s="29" t="n">
        <f aca="false">IFERROR(VALUE(L2389),"")</f>
        <v>2</v>
      </c>
      <c r="R2389" s="29" t="n">
        <f aca="true">IF(O2389="","",O2389-TODAY())</f>
        <v>525</v>
      </c>
      <c r="S2389" s="29" t="str">
        <f aca="false">IF(C2389="&lt;&lt; vazio &gt;&gt;","VAZIA",IF(AND(O2389&lt;&gt;"",R2389&lt;0),"VENCIDO",IF(AND(O2389&lt;&gt;"",R2389&lt;=Parametros!$B$10),"PRÓX. VENCIMENTO",IF(F2389="Q","QUALIDADE",IF(F2389="S","BLOQUEADO",IF(F2389="R","RESTRITO/DEVOLUÇÃO",IF(OR(N2389="QUAR",N2389="QRES"),"QUARENTENA",IF(OR(B2389="DESCARTE",B2389="DEVOLUÇÃO"),"DESCARTE/DEVOLUÇÃO",IF(AND(D2389="",K2389&lt;&gt;""),"SEM LOTE",IF(AND(Q2389&lt;&gt;"",Q2389&gt;=Parametros!$B$11),"PARADO/SEM GIRO","OK"))))))))))</f>
        <v>RESTRITO/DEVOLUÇÃO</v>
      </c>
      <c r="T2389" s="29" t="str">
        <f aca="false">IF(AND($S2389="PARADO/SEM GIRO",$K2389="KG",OR(Painel!$B$5="(Todos)",A2389=Painel!$B$5)*OR(Painel!$E$5="(Todos)",P2389=Painel!$E$5)),$J2389+ROW()/10000000,"")</f>
        <v/>
      </c>
      <c r="U2389" s="29" t="str">
        <f aca="false">IF(AND($S2389="VENCIDO",$K2389="KG",OR(Painel!$B$5="(Todos)",A2389=Painel!$B$5)*OR(Painel!$E$5="(Todos)",P2389=Painel!$E$5)),$J2389+ROW()/10000000,"")</f>
        <v/>
      </c>
    </row>
    <row r="2390" customFormat="false" ht="15" hidden="false" customHeight="false" outlineLevel="0" collapsed="false">
      <c r="A2390" s="29" t="s">
        <v>55</v>
      </c>
      <c r="B2390" s="29" t="s">
        <v>4708</v>
      </c>
      <c r="C2390" s="29" t="s">
        <v>801</v>
      </c>
      <c r="D2390" s="29" t="s">
        <v>4684</v>
      </c>
      <c r="E2390" s="29" t="n">
        <v>1</v>
      </c>
      <c r="F2390" s="29" t="s">
        <v>189</v>
      </c>
      <c r="G2390" s="29" t="s">
        <v>4709</v>
      </c>
      <c r="H2390" s="30" t="n">
        <v>1108.8</v>
      </c>
      <c r="I2390" s="31" t="n">
        <v>46283</v>
      </c>
      <c r="J2390" s="30" t="n">
        <v>1108.8</v>
      </c>
      <c r="K2390" s="29" t="s">
        <v>120</v>
      </c>
      <c r="L2390" s="29" t="s">
        <v>176</v>
      </c>
      <c r="M2390" s="29"/>
      <c r="N2390" s="29" t="s">
        <v>122</v>
      </c>
      <c r="O2390" s="31" t="n">
        <v>46810</v>
      </c>
      <c r="P2390" s="29" t="s">
        <v>123</v>
      </c>
      <c r="Q2390" s="29" t="n">
        <f aca="false">IFERROR(VALUE(L2390),"")</f>
        <v>2</v>
      </c>
      <c r="R2390" s="29" t="n">
        <f aca="true">IF(O2390="","",O2390-TODAY())</f>
        <v>525</v>
      </c>
      <c r="S2390" s="29" t="str">
        <f aca="false">IF(C2390="&lt;&lt; vazio &gt;&gt;","VAZIA",IF(AND(O2390&lt;&gt;"",R2390&lt;0),"VENCIDO",IF(AND(O2390&lt;&gt;"",R2390&lt;=Parametros!$B$10),"PRÓX. VENCIMENTO",IF(F2390="Q","QUALIDADE",IF(F2390="S","BLOQUEADO",IF(F2390="R","RESTRITO/DEVOLUÇÃO",IF(OR(N2390="QUAR",N2390="QRES"),"QUARENTENA",IF(OR(B2390="DESCARTE",B2390="DEVOLUÇÃO"),"DESCARTE/DEVOLUÇÃO",IF(AND(D2390="",K2390&lt;&gt;""),"SEM LOTE",IF(AND(Q2390&lt;&gt;"",Q2390&gt;=Parametros!$B$11),"PARADO/SEM GIRO","OK"))))))))))</f>
        <v>RESTRITO/DEVOLUÇÃO</v>
      </c>
      <c r="T2390" s="29" t="str">
        <f aca="false">IF(AND($S2390="PARADO/SEM GIRO",$K2390="KG",OR(Painel!$B$5="(Todos)",A2390=Painel!$B$5)*OR(Painel!$E$5="(Todos)",P2390=Painel!$E$5)),$J2390+ROW()/10000000,"")</f>
        <v/>
      </c>
      <c r="U2390" s="29" t="str">
        <f aca="false">IF(AND($S2390="VENCIDO",$K2390="KG",OR(Painel!$B$5="(Todos)",A2390=Painel!$B$5)*OR(Painel!$E$5="(Todos)",P2390=Painel!$E$5)),$J2390+ROW()/10000000,"")</f>
        <v/>
      </c>
    </row>
    <row r="2391" customFormat="false" ht="15" hidden="false" customHeight="false" outlineLevel="0" collapsed="false">
      <c r="A2391" s="29" t="s">
        <v>55</v>
      </c>
      <c r="B2391" s="29" t="s">
        <v>4710</v>
      </c>
      <c r="C2391" s="29" t="s">
        <v>801</v>
      </c>
      <c r="D2391" s="29" t="s">
        <v>4684</v>
      </c>
      <c r="E2391" s="29" t="n">
        <v>1</v>
      </c>
      <c r="F2391" s="29" t="s">
        <v>189</v>
      </c>
      <c r="G2391" s="29" t="s">
        <v>4711</v>
      </c>
      <c r="H2391" s="30" t="n">
        <v>1108.8</v>
      </c>
      <c r="I2391" s="31" t="n">
        <v>46283</v>
      </c>
      <c r="J2391" s="30" t="n">
        <v>1108.8</v>
      </c>
      <c r="K2391" s="29" t="s">
        <v>120</v>
      </c>
      <c r="L2391" s="29" t="s">
        <v>176</v>
      </c>
      <c r="M2391" s="29"/>
      <c r="N2391" s="29" t="s">
        <v>122</v>
      </c>
      <c r="O2391" s="31" t="n">
        <v>46810</v>
      </c>
      <c r="P2391" s="29" t="s">
        <v>123</v>
      </c>
      <c r="Q2391" s="29" t="n">
        <f aca="false">IFERROR(VALUE(L2391),"")</f>
        <v>2</v>
      </c>
      <c r="R2391" s="29" t="n">
        <f aca="true">IF(O2391="","",O2391-TODAY())</f>
        <v>525</v>
      </c>
      <c r="S2391" s="29" t="str">
        <f aca="false">IF(C2391="&lt;&lt; vazio &gt;&gt;","VAZIA",IF(AND(O2391&lt;&gt;"",R2391&lt;0),"VENCIDO",IF(AND(O2391&lt;&gt;"",R2391&lt;=Parametros!$B$10),"PRÓX. VENCIMENTO",IF(F2391="Q","QUALIDADE",IF(F2391="S","BLOQUEADO",IF(F2391="R","RESTRITO/DEVOLUÇÃO",IF(OR(N2391="QUAR",N2391="QRES"),"QUARENTENA",IF(OR(B2391="DESCARTE",B2391="DEVOLUÇÃO"),"DESCARTE/DEVOLUÇÃO",IF(AND(D2391="",K2391&lt;&gt;""),"SEM LOTE",IF(AND(Q2391&lt;&gt;"",Q2391&gt;=Parametros!$B$11),"PARADO/SEM GIRO","OK"))))))))))</f>
        <v>RESTRITO/DEVOLUÇÃO</v>
      </c>
      <c r="T2391" s="29" t="str">
        <f aca="false">IF(AND($S2391="PARADO/SEM GIRO",$K2391="KG",OR(Painel!$B$5="(Todos)",A2391=Painel!$B$5)*OR(Painel!$E$5="(Todos)",P2391=Painel!$E$5)),$J2391+ROW()/10000000,"")</f>
        <v/>
      </c>
      <c r="U2391" s="29" t="str">
        <f aca="false">IF(AND($S2391="VENCIDO",$K2391="KG",OR(Painel!$B$5="(Todos)",A2391=Painel!$B$5)*OR(Painel!$E$5="(Todos)",P2391=Painel!$E$5)),$J2391+ROW()/10000000,"")</f>
        <v/>
      </c>
    </row>
    <row r="2392" customFormat="false" ht="15" hidden="false" customHeight="false" outlineLevel="0" collapsed="false">
      <c r="A2392" s="29" t="s">
        <v>55</v>
      </c>
      <c r="B2392" s="29" t="s">
        <v>4712</v>
      </c>
      <c r="C2392" s="29" t="s">
        <v>801</v>
      </c>
      <c r="D2392" s="29" t="s">
        <v>873</v>
      </c>
      <c r="E2392" s="29" t="n">
        <v>1</v>
      </c>
      <c r="F2392" s="29" t="s">
        <v>189</v>
      </c>
      <c r="G2392" s="29" t="s">
        <v>4713</v>
      </c>
      <c r="H2392" s="30" t="n">
        <v>554.4</v>
      </c>
      <c r="I2392" s="31" t="n">
        <v>46283</v>
      </c>
      <c r="J2392" s="30" t="n">
        <v>554.4</v>
      </c>
      <c r="K2392" s="29" t="s">
        <v>120</v>
      </c>
      <c r="L2392" s="29" t="s">
        <v>176</v>
      </c>
      <c r="M2392" s="29"/>
      <c r="N2392" s="29" t="s">
        <v>122</v>
      </c>
      <c r="O2392" s="31" t="n">
        <v>46811</v>
      </c>
      <c r="P2392" s="29" t="s">
        <v>123</v>
      </c>
      <c r="Q2392" s="29" t="n">
        <f aca="false">IFERROR(VALUE(L2392),"")</f>
        <v>2</v>
      </c>
      <c r="R2392" s="29" t="n">
        <f aca="true">IF(O2392="","",O2392-TODAY())</f>
        <v>526</v>
      </c>
      <c r="S2392" s="29" t="str">
        <f aca="false">IF(C2392="&lt;&lt; vazio &gt;&gt;","VAZIA",IF(AND(O2392&lt;&gt;"",R2392&lt;0),"VENCIDO",IF(AND(O2392&lt;&gt;"",R2392&lt;=Parametros!$B$10),"PRÓX. VENCIMENTO",IF(F2392="Q","QUALIDADE",IF(F2392="S","BLOQUEADO",IF(F2392="R","RESTRITO/DEVOLUÇÃO",IF(OR(N2392="QUAR",N2392="QRES"),"QUARENTENA",IF(OR(B2392="DESCARTE",B2392="DEVOLUÇÃO"),"DESCARTE/DEVOLUÇÃO",IF(AND(D2392="",K2392&lt;&gt;""),"SEM LOTE",IF(AND(Q2392&lt;&gt;"",Q2392&gt;=Parametros!$B$11),"PARADO/SEM GIRO","OK"))))))))))</f>
        <v>RESTRITO/DEVOLUÇÃO</v>
      </c>
      <c r="T2392" s="29" t="str">
        <f aca="false">IF(AND($S2392="PARADO/SEM GIRO",$K2392="KG",OR(Painel!$B$5="(Todos)",A2392=Painel!$B$5)*OR(Painel!$E$5="(Todos)",P2392=Painel!$E$5)),$J2392+ROW()/10000000,"")</f>
        <v/>
      </c>
      <c r="U2392" s="29" t="str">
        <f aca="false">IF(AND($S2392="VENCIDO",$K2392="KG",OR(Painel!$B$5="(Todos)",A2392=Painel!$B$5)*OR(Painel!$E$5="(Todos)",P2392=Painel!$E$5)),$J2392+ROW()/10000000,"")</f>
        <v/>
      </c>
    </row>
    <row r="2393" customFormat="false" ht="15" hidden="false" customHeight="false" outlineLevel="0" collapsed="false">
      <c r="A2393" s="29" t="s">
        <v>55</v>
      </c>
      <c r="B2393" s="29" t="s">
        <v>4714</v>
      </c>
      <c r="C2393" s="29" t="s">
        <v>2042</v>
      </c>
      <c r="D2393" s="29" t="s">
        <v>4612</v>
      </c>
      <c r="E2393" s="29" t="n">
        <v>1</v>
      </c>
      <c r="F2393" s="29"/>
      <c r="G2393" s="29" t="s">
        <v>4715</v>
      </c>
      <c r="H2393" s="30" t="n">
        <v>750</v>
      </c>
      <c r="I2393" s="31" t="n">
        <v>46283</v>
      </c>
      <c r="J2393" s="30" t="n">
        <v>750</v>
      </c>
      <c r="K2393" s="29" t="s">
        <v>120</v>
      </c>
      <c r="L2393" s="29" t="s">
        <v>176</v>
      </c>
      <c r="M2393" s="29"/>
      <c r="N2393" s="29" t="s">
        <v>122</v>
      </c>
      <c r="O2393" s="31" t="n">
        <v>46878</v>
      </c>
      <c r="P2393" s="29" t="s">
        <v>235</v>
      </c>
      <c r="Q2393" s="29" t="n">
        <f aca="false">IFERROR(VALUE(L2393),"")</f>
        <v>2</v>
      </c>
      <c r="R2393" s="29" t="n">
        <f aca="true">IF(O2393="","",O2393-TODAY())</f>
        <v>593</v>
      </c>
      <c r="S2393" s="29" t="str">
        <f aca="false">IF(C2393="&lt;&lt; vazio &gt;&gt;","VAZIA",IF(AND(O2393&lt;&gt;"",R2393&lt;0),"VENCIDO",IF(AND(O2393&lt;&gt;"",R2393&lt;=Parametros!$B$10),"PRÓX. VENCIMENTO",IF(F2393="Q","QUALIDADE",IF(F2393="S","BLOQUEADO",IF(F2393="R","RESTRITO/DEVOLUÇÃO",IF(OR(N2393="QUAR",N2393="QRES"),"QUARENTENA",IF(OR(B2393="DESCARTE",B2393="DEVOLUÇÃO"),"DESCARTE/DEVOLUÇÃO",IF(AND(D2393="",K2393&lt;&gt;""),"SEM LOTE",IF(AND(Q2393&lt;&gt;"",Q2393&gt;=Parametros!$B$11),"PARADO/SEM GIRO","OK"))))))))))</f>
        <v>OK</v>
      </c>
      <c r="T2393" s="29" t="str">
        <f aca="false">IF(AND($S2393="PARADO/SEM GIRO",$K2393="KG",OR(Painel!$B$5="(Todos)",A2393=Painel!$B$5)*OR(Painel!$E$5="(Todos)",P2393=Painel!$E$5)),$J2393+ROW()/10000000,"")</f>
        <v/>
      </c>
      <c r="U2393" s="29" t="str">
        <f aca="false">IF(AND($S2393="VENCIDO",$K2393="KG",OR(Painel!$B$5="(Todos)",A2393=Painel!$B$5)*OR(Painel!$E$5="(Todos)",P2393=Painel!$E$5)),$J2393+ROW()/10000000,"")</f>
        <v/>
      </c>
    </row>
    <row r="2394" customFormat="false" ht="15" hidden="false" customHeight="false" outlineLevel="0" collapsed="false">
      <c r="A2394" s="29" t="s">
        <v>55</v>
      </c>
      <c r="B2394" s="29" t="s">
        <v>4716</v>
      </c>
      <c r="C2394" s="29" t="s">
        <v>2042</v>
      </c>
      <c r="D2394" s="29" t="s">
        <v>4612</v>
      </c>
      <c r="E2394" s="29" t="n">
        <v>1</v>
      </c>
      <c r="F2394" s="29"/>
      <c r="G2394" s="29" t="s">
        <v>4717</v>
      </c>
      <c r="H2394" s="30" t="n">
        <v>325</v>
      </c>
      <c r="I2394" s="31" t="n">
        <v>46283</v>
      </c>
      <c r="J2394" s="30" t="n">
        <v>325</v>
      </c>
      <c r="K2394" s="29" t="s">
        <v>120</v>
      </c>
      <c r="L2394" s="29" t="s">
        <v>176</v>
      </c>
      <c r="M2394" s="29"/>
      <c r="N2394" s="29" t="s">
        <v>122</v>
      </c>
      <c r="O2394" s="31" t="n">
        <v>46878</v>
      </c>
      <c r="P2394" s="29" t="s">
        <v>235</v>
      </c>
      <c r="Q2394" s="29" t="n">
        <f aca="false">IFERROR(VALUE(L2394),"")</f>
        <v>2</v>
      </c>
      <c r="R2394" s="29" t="n">
        <f aca="true">IF(O2394="","",O2394-TODAY())</f>
        <v>593</v>
      </c>
      <c r="S2394" s="29" t="str">
        <f aca="false">IF(C2394="&lt;&lt; vazio &gt;&gt;","VAZIA",IF(AND(O2394&lt;&gt;"",R2394&lt;0),"VENCIDO",IF(AND(O2394&lt;&gt;"",R2394&lt;=Parametros!$B$10),"PRÓX. VENCIMENTO",IF(F2394="Q","QUALIDADE",IF(F2394="S","BLOQUEADO",IF(F2394="R","RESTRITO/DEVOLUÇÃO",IF(OR(N2394="QUAR",N2394="QRES"),"QUARENTENA",IF(OR(B2394="DESCARTE",B2394="DEVOLUÇÃO"),"DESCARTE/DEVOLUÇÃO",IF(AND(D2394="",K2394&lt;&gt;""),"SEM LOTE",IF(AND(Q2394&lt;&gt;"",Q2394&gt;=Parametros!$B$11),"PARADO/SEM GIRO","OK"))))))))))</f>
        <v>OK</v>
      </c>
      <c r="T2394" s="29" t="str">
        <f aca="false">IF(AND($S2394="PARADO/SEM GIRO",$K2394="KG",OR(Painel!$B$5="(Todos)",A2394=Painel!$B$5)*OR(Painel!$E$5="(Todos)",P2394=Painel!$E$5)),$J2394+ROW()/10000000,"")</f>
        <v/>
      </c>
      <c r="U2394" s="29" t="str">
        <f aca="false">IF(AND($S2394="VENCIDO",$K2394="KG",OR(Painel!$B$5="(Todos)",A2394=Painel!$B$5)*OR(Painel!$E$5="(Todos)",P2394=Painel!$E$5)),$J2394+ROW()/10000000,"")</f>
        <v/>
      </c>
    </row>
    <row r="2395" customFormat="false" ht="15" hidden="false" customHeight="false" outlineLevel="0" collapsed="false">
      <c r="A2395" s="29" t="s">
        <v>55</v>
      </c>
      <c r="B2395" s="29" t="s">
        <v>4718</v>
      </c>
      <c r="C2395" s="29" t="s">
        <v>4719</v>
      </c>
      <c r="D2395" s="29" t="s">
        <v>4720</v>
      </c>
      <c r="E2395" s="29" t="n">
        <v>1</v>
      </c>
      <c r="F2395" s="29"/>
      <c r="G2395" s="29" t="s">
        <v>4721</v>
      </c>
      <c r="H2395" s="30" t="n">
        <v>1000</v>
      </c>
      <c r="I2395" s="31" t="n">
        <v>46285</v>
      </c>
      <c r="J2395" s="30" t="n">
        <v>1000</v>
      </c>
      <c r="K2395" s="29" t="s">
        <v>120</v>
      </c>
      <c r="L2395" s="29" t="s">
        <v>116</v>
      </c>
      <c r="M2395" s="29"/>
      <c r="N2395" s="29" t="s">
        <v>4554</v>
      </c>
      <c r="O2395" s="31" t="n">
        <v>46900</v>
      </c>
      <c r="P2395" s="29" t="s">
        <v>123</v>
      </c>
      <c r="Q2395" s="29" t="n">
        <f aca="false">IFERROR(VALUE(L2395),"")</f>
        <v>0</v>
      </c>
      <c r="R2395" s="29" t="n">
        <f aca="true">IF(O2395="","",O2395-TODAY())</f>
        <v>615</v>
      </c>
      <c r="S2395" s="29" t="str">
        <f aca="false">IF(C2395="&lt;&lt; vazio &gt;&gt;","VAZIA",IF(AND(O2395&lt;&gt;"",R2395&lt;0),"VENCIDO",IF(AND(O2395&lt;&gt;"",R2395&lt;=Parametros!$B$10),"PRÓX. VENCIMENTO",IF(F2395="Q","QUALIDADE",IF(F2395="S","BLOQUEADO",IF(F2395="R","RESTRITO/DEVOLUÇÃO",IF(OR(N2395="QUAR",N2395="QRES"),"QUARENTENA",IF(OR(B2395="DESCARTE",B2395="DEVOLUÇÃO"),"DESCARTE/DEVOLUÇÃO",IF(AND(D2395="",K2395&lt;&gt;""),"SEM LOTE",IF(AND(Q2395&lt;&gt;"",Q2395&gt;=Parametros!$B$11),"PARADO/SEM GIRO","OK"))))))))))</f>
        <v>QUARENTENA</v>
      </c>
      <c r="T2395" s="29" t="str">
        <f aca="false">IF(AND($S2395="PARADO/SEM GIRO",$K2395="KG",OR(Painel!$B$5="(Todos)",A2395=Painel!$B$5)*OR(Painel!$E$5="(Todos)",P2395=Painel!$E$5)),$J2395+ROW()/10000000,"")</f>
        <v/>
      </c>
      <c r="U2395" s="29" t="str">
        <f aca="false">IF(AND($S2395="VENCIDO",$K2395="KG",OR(Painel!$B$5="(Todos)",A2395=Painel!$B$5)*OR(Painel!$E$5="(Todos)",P2395=Painel!$E$5)),$J2395+ROW()/10000000,"")</f>
        <v/>
      </c>
    </row>
    <row r="2396" customFormat="false" ht="15" hidden="false" customHeight="false" outlineLevel="0" collapsed="false">
      <c r="A2396" s="29" t="s">
        <v>55</v>
      </c>
      <c r="B2396" s="29" t="s">
        <v>4722</v>
      </c>
      <c r="C2396" s="29" t="s">
        <v>4719</v>
      </c>
      <c r="D2396" s="29" t="s">
        <v>4720</v>
      </c>
      <c r="E2396" s="29" t="n">
        <v>1</v>
      </c>
      <c r="F2396" s="29"/>
      <c r="G2396" s="29" t="s">
        <v>4723</v>
      </c>
      <c r="H2396" s="30" t="n">
        <v>1000</v>
      </c>
      <c r="I2396" s="31" t="n">
        <v>46285</v>
      </c>
      <c r="J2396" s="30" t="n">
        <v>1000</v>
      </c>
      <c r="K2396" s="29" t="s">
        <v>120</v>
      </c>
      <c r="L2396" s="29" t="s">
        <v>116</v>
      </c>
      <c r="M2396" s="29"/>
      <c r="N2396" s="29" t="s">
        <v>4554</v>
      </c>
      <c r="O2396" s="31" t="n">
        <v>46900</v>
      </c>
      <c r="P2396" s="29" t="s">
        <v>123</v>
      </c>
      <c r="Q2396" s="29" t="n">
        <f aca="false">IFERROR(VALUE(L2396),"")</f>
        <v>0</v>
      </c>
      <c r="R2396" s="29" t="n">
        <f aca="true">IF(O2396="","",O2396-TODAY())</f>
        <v>615</v>
      </c>
      <c r="S2396" s="29" t="str">
        <f aca="false">IF(C2396="&lt;&lt; vazio &gt;&gt;","VAZIA",IF(AND(O2396&lt;&gt;"",R2396&lt;0),"VENCIDO",IF(AND(O2396&lt;&gt;"",R2396&lt;=Parametros!$B$10),"PRÓX. VENCIMENTO",IF(F2396="Q","QUALIDADE",IF(F2396="S","BLOQUEADO",IF(F2396="R","RESTRITO/DEVOLUÇÃO",IF(OR(N2396="QUAR",N2396="QRES"),"QUARENTENA",IF(OR(B2396="DESCARTE",B2396="DEVOLUÇÃO"),"DESCARTE/DEVOLUÇÃO",IF(AND(D2396="",K2396&lt;&gt;""),"SEM LOTE",IF(AND(Q2396&lt;&gt;"",Q2396&gt;=Parametros!$B$11),"PARADO/SEM GIRO","OK"))))))))))</f>
        <v>QUARENTENA</v>
      </c>
      <c r="T2396" s="29" t="str">
        <f aca="false">IF(AND($S2396="PARADO/SEM GIRO",$K2396="KG",OR(Painel!$B$5="(Todos)",A2396=Painel!$B$5)*OR(Painel!$E$5="(Todos)",P2396=Painel!$E$5)),$J2396+ROW()/10000000,"")</f>
        <v/>
      </c>
      <c r="U2396" s="29" t="str">
        <f aca="false">IF(AND($S2396="VENCIDO",$K2396="KG",OR(Painel!$B$5="(Todos)",A2396=Painel!$B$5)*OR(Painel!$E$5="(Todos)",P2396=Painel!$E$5)),$J2396+ROW()/10000000,"")</f>
        <v/>
      </c>
    </row>
    <row r="2397" customFormat="false" ht="15" hidden="false" customHeight="false" outlineLevel="0" collapsed="false">
      <c r="A2397" s="29" t="s">
        <v>55</v>
      </c>
      <c r="B2397" s="29" t="s">
        <v>4724</v>
      </c>
      <c r="C2397" s="29" t="s">
        <v>4719</v>
      </c>
      <c r="D2397" s="29" t="s">
        <v>4720</v>
      </c>
      <c r="E2397" s="29" t="n">
        <v>1</v>
      </c>
      <c r="F2397" s="29"/>
      <c r="G2397" s="29" t="s">
        <v>4725</v>
      </c>
      <c r="H2397" s="30" t="n">
        <v>1000</v>
      </c>
      <c r="I2397" s="31" t="n">
        <v>46285</v>
      </c>
      <c r="J2397" s="30" t="n">
        <v>1000</v>
      </c>
      <c r="K2397" s="29" t="s">
        <v>120</v>
      </c>
      <c r="L2397" s="29" t="s">
        <v>116</v>
      </c>
      <c r="M2397" s="29"/>
      <c r="N2397" s="29" t="s">
        <v>4554</v>
      </c>
      <c r="O2397" s="31" t="n">
        <v>46900</v>
      </c>
      <c r="P2397" s="29" t="s">
        <v>123</v>
      </c>
      <c r="Q2397" s="29" t="n">
        <f aca="false">IFERROR(VALUE(L2397),"")</f>
        <v>0</v>
      </c>
      <c r="R2397" s="29" t="n">
        <f aca="true">IF(O2397="","",O2397-TODAY())</f>
        <v>615</v>
      </c>
      <c r="S2397" s="29" t="str">
        <f aca="false">IF(C2397="&lt;&lt; vazio &gt;&gt;","VAZIA",IF(AND(O2397&lt;&gt;"",R2397&lt;0),"VENCIDO",IF(AND(O2397&lt;&gt;"",R2397&lt;=Parametros!$B$10),"PRÓX. VENCIMENTO",IF(F2397="Q","QUALIDADE",IF(F2397="S","BLOQUEADO",IF(F2397="R","RESTRITO/DEVOLUÇÃO",IF(OR(N2397="QUAR",N2397="QRES"),"QUARENTENA",IF(OR(B2397="DESCARTE",B2397="DEVOLUÇÃO"),"DESCARTE/DEVOLUÇÃO",IF(AND(D2397="",K2397&lt;&gt;""),"SEM LOTE",IF(AND(Q2397&lt;&gt;"",Q2397&gt;=Parametros!$B$11),"PARADO/SEM GIRO","OK"))))))))))</f>
        <v>QUARENTENA</v>
      </c>
      <c r="T2397" s="29" t="str">
        <f aca="false">IF(AND($S2397="PARADO/SEM GIRO",$K2397="KG",OR(Painel!$B$5="(Todos)",A2397=Painel!$B$5)*OR(Painel!$E$5="(Todos)",P2397=Painel!$E$5)),$J2397+ROW()/10000000,"")</f>
        <v/>
      </c>
      <c r="U2397" s="29" t="str">
        <f aca="false">IF(AND($S2397="VENCIDO",$K2397="KG",OR(Painel!$B$5="(Todos)",A2397=Painel!$B$5)*OR(Painel!$E$5="(Todos)",P2397=Painel!$E$5)),$J2397+ROW()/10000000,"")</f>
        <v/>
      </c>
    </row>
    <row r="2398" customFormat="false" ht="15" hidden="false" customHeight="false" outlineLevel="0" collapsed="false">
      <c r="A2398" s="29" t="s">
        <v>55</v>
      </c>
      <c r="B2398" s="29" t="s">
        <v>4726</v>
      </c>
      <c r="C2398" s="29" t="s">
        <v>4719</v>
      </c>
      <c r="D2398" s="29" t="s">
        <v>4720</v>
      </c>
      <c r="E2398" s="29" t="n">
        <v>1</v>
      </c>
      <c r="F2398" s="29"/>
      <c r="G2398" s="29" t="s">
        <v>4727</v>
      </c>
      <c r="H2398" s="30" t="n">
        <v>1000</v>
      </c>
      <c r="I2398" s="31" t="n">
        <v>46285</v>
      </c>
      <c r="J2398" s="30" t="n">
        <v>1000</v>
      </c>
      <c r="K2398" s="29" t="s">
        <v>120</v>
      </c>
      <c r="L2398" s="29" t="s">
        <v>116</v>
      </c>
      <c r="M2398" s="29"/>
      <c r="N2398" s="29" t="s">
        <v>4554</v>
      </c>
      <c r="O2398" s="31" t="n">
        <v>46900</v>
      </c>
      <c r="P2398" s="29" t="s">
        <v>123</v>
      </c>
      <c r="Q2398" s="29" t="n">
        <f aca="false">IFERROR(VALUE(L2398),"")</f>
        <v>0</v>
      </c>
      <c r="R2398" s="29" t="n">
        <f aca="true">IF(O2398="","",O2398-TODAY())</f>
        <v>615</v>
      </c>
      <c r="S2398" s="29" t="str">
        <f aca="false">IF(C2398="&lt;&lt; vazio &gt;&gt;","VAZIA",IF(AND(O2398&lt;&gt;"",R2398&lt;0),"VENCIDO",IF(AND(O2398&lt;&gt;"",R2398&lt;=Parametros!$B$10),"PRÓX. VENCIMENTO",IF(F2398="Q","QUALIDADE",IF(F2398="S","BLOQUEADO",IF(F2398="R","RESTRITO/DEVOLUÇÃO",IF(OR(N2398="QUAR",N2398="QRES"),"QUARENTENA",IF(OR(B2398="DESCARTE",B2398="DEVOLUÇÃO"),"DESCARTE/DEVOLUÇÃO",IF(AND(D2398="",K2398&lt;&gt;""),"SEM LOTE",IF(AND(Q2398&lt;&gt;"",Q2398&gt;=Parametros!$B$11),"PARADO/SEM GIRO","OK"))))))))))</f>
        <v>QUARENTENA</v>
      </c>
      <c r="T2398" s="29" t="str">
        <f aca="false">IF(AND($S2398="PARADO/SEM GIRO",$K2398="KG",OR(Painel!$B$5="(Todos)",A2398=Painel!$B$5)*OR(Painel!$E$5="(Todos)",P2398=Painel!$E$5)),$J2398+ROW()/10000000,"")</f>
        <v/>
      </c>
      <c r="U2398" s="29" t="str">
        <f aca="false">IF(AND($S2398="VENCIDO",$K2398="KG",OR(Painel!$B$5="(Todos)",A2398=Painel!$B$5)*OR(Painel!$E$5="(Todos)",P2398=Painel!$E$5)),$J2398+ROW()/10000000,"")</f>
        <v/>
      </c>
    </row>
    <row r="2399" customFormat="false" ht="15" hidden="false" customHeight="false" outlineLevel="0" collapsed="false">
      <c r="A2399" s="29" t="s">
        <v>55</v>
      </c>
      <c r="B2399" s="29" t="s">
        <v>4728</v>
      </c>
      <c r="C2399" s="29" t="s">
        <v>4719</v>
      </c>
      <c r="D2399" s="29" t="s">
        <v>4720</v>
      </c>
      <c r="E2399" s="29" t="n">
        <v>1</v>
      </c>
      <c r="F2399" s="29"/>
      <c r="G2399" s="29" t="s">
        <v>4729</v>
      </c>
      <c r="H2399" s="30" t="n">
        <v>1000</v>
      </c>
      <c r="I2399" s="31" t="n">
        <v>46285</v>
      </c>
      <c r="J2399" s="30" t="n">
        <v>1000</v>
      </c>
      <c r="K2399" s="29" t="s">
        <v>120</v>
      </c>
      <c r="L2399" s="29" t="s">
        <v>116</v>
      </c>
      <c r="M2399" s="29"/>
      <c r="N2399" s="29" t="s">
        <v>4554</v>
      </c>
      <c r="O2399" s="31" t="n">
        <v>46900</v>
      </c>
      <c r="P2399" s="29" t="s">
        <v>123</v>
      </c>
      <c r="Q2399" s="29" t="n">
        <f aca="false">IFERROR(VALUE(L2399),"")</f>
        <v>0</v>
      </c>
      <c r="R2399" s="29" t="n">
        <f aca="true">IF(O2399="","",O2399-TODAY())</f>
        <v>615</v>
      </c>
      <c r="S2399" s="29" t="str">
        <f aca="false">IF(C2399="&lt;&lt; vazio &gt;&gt;","VAZIA",IF(AND(O2399&lt;&gt;"",R2399&lt;0),"VENCIDO",IF(AND(O2399&lt;&gt;"",R2399&lt;=Parametros!$B$10),"PRÓX. VENCIMENTO",IF(F2399="Q","QUALIDADE",IF(F2399="S","BLOQUEADO",IF(F2399="R","RESTRITO/DEVOLUÇÃO",IF(OR(N2399="QUAR",N2399="QRES"),"QUARENTENA",IF(OR(B2399="DESCARTE",B2399="DEVOLUÇÃO"),"DESCARTE/DEVOLUÇÃO",IF(AND(D2399="",K2399&lt;&gt;""),"SEM LOTE",IF(AND(Q2399&lt;&gt;"",Q2399&gt;=Parametros!$B$11),"PARADO/SEM GIRO","OK"))))))))))</f>
        <v>QUARENTENA</v>
      </c>
      <c r="T2399" s="29" t="str">
        <f aca="false">IF(AND($S2399="PARADO/SEM GIRO",$K2399="KG",OR(Painel!$B$5="(Todos)",A2399=Painel!$B$5)*OR(Painel!$E$5="(Todos)",P2399=Painel!$E$5)),$J2399+ROW()/10000000,"")</f>
        <v/>
      </c>
      <c r="U2399" s="29" t="str">
        <f aca="false">IF(AND($S2399="VENCIDO",$K2399="KG",OR(Painel!$B$5="(Todos)",A2399=Painel!$B$5)*OR(Painel!$E$5="(Todos)",P2399=Painel!$E$5)),$J2399+ROW()/10000000,"")</f>
        <v/>
      </c>
    </row>
    <row r="2400" customFormat="false" ht="15" hidden="false" customHeight="false" outlineLevel="0" collapsed="false">
      <c r="A2400" s="29" t="s">
        <v>55</v>
      </c>
      <c r="B2400" s="29" t="s">
        <v>4730</v>
      </c>
      <c r="C2400" s="29" t="s">
        <v>4719</v>
      </c>
      <c r="D2400" s="29" t="s">
        <v>4720</v>
      </c>
      <c r="E2400" s="29" t="n">
        <v>1</v>
      </c>
      <c r="F2400" s="29"/>
      <c r="G2400" s="29" t="s">
        <v>4731</v>
      </c>
      <c r="H2400" s="30" t="n">
        <v>1000</v>
      </c>
      <c r="I2400" s="31" t="n">
        <v>46285</v>
      </c>
      <c r="J2400" s="30" t="n">
        <v>1000</v>
      </c>
      <c r="K2400" s="29" t="s">
        <v>120</v>
      </c>
      <c r="L2400" s="29" t="s">
        <v>116</v>
      </c>
      <c r="M2400" s="29"/>
      <c r="N2400" s="29" t="s">
        <v>4554</v>
      </c>
      <c r="O2400" s="31" t="n">
        <v>46900</v>
      </c>
      <c r="P2400" s="29" t="s">
        <v>123</v>
      </c>
      <c r="Q2400" s="29" t="n">
        <f aca="false">IFERROR(VALUE(L2400),"")</f>
        <v>0</v>
      </c>
      <c r="R2400" s="29" t="n">
        <f aca="true">IF(O2400="","",O2400-TODAY())</f>
        <v>615</v>
      </c>
      <c r="S2400" s="29" t="str">
        <f aca="false">IF(C2400="&lt;&lt; vazio &gt;&gt;","VAZIA",IF(AND(O2400&lt;&gt;"",R2400&lt;0),"VENCIDO",IF(AND(O2400&lt;&gt;"",R2400&lt;=Parametros!$B$10),"PRÓX. VENCIMENTO",IF(F2400="Q","QUALIDADE",IF(F2400="S","BLOQUEADO",IF(F2400="R","RESTRITO/DEVOLUÇÃO",IF(OR(N2400="QUAR",N2400="QRES"),"QUARENTENA",IF(OR(B2400="DESCARTE",B2400="DEVOLUÇÃO"),"DESCARTE/DEVOLUÇÃO",IF(AND(D2400="",K2400&lt;&gt;""),"SEM LOTE",IF(AND(Q2400&lt;&gt;"",Q2400&gt;=Parametros!$B$11),"PARADO/SEM GIRO","OK"))))))))))</f>
        <v>QUARENTENA</v>
      </c>
      <c r="T2400" s="29" t="str">
        <f aca="false">IF(AND($S2400="PARADO/SEM GIRO",$K2400="KG",OR(Painel!$B$5="(Todos)",A2400=Painel!$B$5)*OR(Painel!$E$5="(Todos)",P2400=Painel!$E$5)),$J2400+ROW()/10000000,"")</f>
        <v/>
      </c>
      <c r="U2400" s="29" t="str">
        <f aca="false">IF(AND($S2400="VENCIDO",$K2400="KG",OR(Painel!$B$5="(Todos)",A2400=Painel!$B$5)*OR(Painel!$E$5="(Todos)",P2400=Painel!$E$5)),$J2400+ROW()/10000000,"")</f>
        <v/>
      </c>
    </row>
    <row r="2401" customFormat="false" ht="15" hidden="false" customHeight="false" outlineLevel="0" collapsed="false">
      <c r="A2401" s="29" t="s">
        <v>55</v>
      </c>
      <c r="B2401" s="29" t="s">
        <v>4732</v>
      </c>
      <c r="C2401" s="29" t="s">
        <v>4719</v>
      </c>
      <c r="D2401" s="29" t="s">
        <v>4720</v>
      </c>
      <c r="E2401" s="29" t="n">
        <v>1</v>
      </c>
      <c r="F2401" s="29"/>
      <c r="G2401" s="29" t="s">
        <v>4733</v>
      </c>
      <c r="H2401" s="30" t="n">
        <v>1000</v>
      </c>
      <c r="I2401" s="31" t="n">
        <v>46285</v>
      </c>
      <c r="J2401" s="30" t="n">
        <v>1000</v>
      </c>
      <c r="K2401" s="29" t="s">
        <v>120</v>
      </c>
      <c r="L2401" s="29" t="s">
        <v>116</v>
      </c>
      <c r="M2401" s="29"/>
      <c r="N2401" s="29" t="s">
        <v>4554</v>
      </c>
      <c r="O2401" s="31" t="n">
        <v>46900</v>
      </c>
      <c r="P2401" s="29" t="s">
        <v>123</v>
      </c>
      <c r="Q2401" s="29" t="n">
        <f aca="false">IFERROR(VALUE(L2401),"")</f>
        <v>0</v>
      </c>
      <c r="R2401" s="29" t="n">
        <f aca="true">IF(O2401="","",O2401-TODAY())</f>
        <v>615</v>
      </c>
      <c r="S2401" s="29" t="str">
        <f aca="false">IF(C2401="&lt;&lt; vazio &gt;&gt;","VAZIA",IF(AND(O2401&lt;&gt;"",R2401&lt;0),"VENCIDO",IF(AND(O2401&lt;&gt;"",R2401&lt;=Parametros!$B$10),"PRÓX. VENCIMENTO",IF(F2401="Q","QUALIDADE",IF(F2401="S","BLOQUEADO",IF(F2401="R","RESTRITO/DEVOLUÇÃO",IF(OR(N2401="QUAR",N2401="QRES"),"QUARENTENA",IF(OR(B2401="DESCARTE",B2401="DEVOLUÇÃO"),"DESCARTE/DEVOLUÇÃO",IF(AND(D2401="",K2401&lt;&gt;""),"SEM LOTE",IF(AND(Q2401&lt;&gt;"",Q2401&gt;=Parametros!$B$11),"PARADO/SEM GIRO","OK"))))))))))</f>
        <v>QUARENTENA</v>
      </c>
      <c r="T2401" s="29" t="str">
        <f aca="false">IF(AND($S2401="PARADO/SEM GIRO",$K2401="KG",OR(Painel!$B$5="(Todos)",A2401=Painel!$B$5)*OR(Painel!$E$5="(Todos)",P2401=Painel!$E$5)),$J2401+ROW()/10000000,"")</f>
        <v/>
      </c>
      <c r="U2401" s="29" t="str">
        <f aca="false">IF(AND($S2401="VENCIDO",$K2401="KG",OR(Painel!$B$5="(Todos)",A2401=Painel!$B$5)*OR(Painel!$E$5="(Todos)",P2401=Painel!$E$5)),$J2401+ROW()/10000000,"")</f>
        <v/>
      </c>
    </row>
    <row r="2402" customFormat="false" ht="15" hidden="false" customHeight="false" outlineLevel="0" collapsed="false">
      <c r="A2402" s="29" t="s">
        <v>55</v>
      </c>
      <c r="B2402" s="29" t="s">
        <v>4734</v>
      </c>
      <c r="C2402" s="29" t="s">
        <v>4719</v>
      </c>
      <c r="D2402" s="29" t="s">
        <v>4720</v>
      </c>
      <c r="E2402" s="29" t="n">
        <v>1</v>
      </c>
      <c r="F2402" s="29"/>
      <c r="G2402" s="29" t="s">
        <v>4735</v>
      </c>
      <c r="H2402" s="30" t="n">
        <v>1000</v>
      </c>
      <c r="I2402" s="31" t="n">
        <v>46285</v>
      </c>
      <c r="J2402" s="30" t="n">
        <v>1000</v>
      </c>
      <c r="K2402" s="29" t="s">
        <v>120</v>
      </c>
      <c r="L2402" s="29" t="s">
        <v>116</v>
      </c>
      <c r="M2402" s="29"/>
      <c r="N2402" s="29" t="s">
        <v>4554</v>
      </c>
      <c r="O2402" s="31" t="n">
        <v>46900</v>
      </c>
      <c r="P2402" s="29" t="s">
        <v>123</v>
      </c>
      <c r="Q2402" s="29" t="n">
        <f aca="false">IFERROR(VALUE(L2402),"")</f>
        <v>0</v>
      </c>
      <c r="R2402" s="29" t="n">
        <f aca="true">IF(O2402="","",O2402-TODAY())</f>
        <v>615</v>
      </c>
      <c r="S2402" s="29" t="str">
        <f aca="false">IF(C2402="&lt;&lt; vazio &gt;&gt;","VAZIA",IF(AND(O2402&lt;&gt;"",R2402&lt;0),"VENCIDO",IF(AND(O2402&lt;&gt;"",R2402&lt;=Parametros!$B$10),"PRÓX. VENCIMENTO",IF(F2402="Q","QUALIDADE",IF(F2402="S","BLOQUEADO",IF(F2402="R","RESTRITO/DEVOLUÇÃO",IF(OR(N2402="QUAR",N2402="QRES"),"QUARENTENA",IF(OR(B2402="DESCARTE",B2402="DEVOLUÇÃO"),"DESCARTE/DEVOLUÇÃO",IF(AND(D2402="",K2402&lt;&gt;""),"SEM LOTE",IF(AND(Q2402&lt;&gt;"",Q2402&gt;=Parametros!$B$11),"PARADO/SEM GIRO","OK"))))))))))</f>
        <v>QUARENTENA</v>
      </c>
      <c r="T2402" s="29" t="str">
        <f aca="false">IF(AND($S2402="PARADO/SEM GIRO",$K2402="KG",OR(Painel!$B$5="(Todos)",A2402=Painel!$B$5)*OR(Painel!$E$5="(Todos)",P2402=Painel!$E$5)),$J2402+ROW()/10000000,"")</f>
        <v/>
      </c>
      <c r="U2402" s="29" t="str">
        <f aca="false">IF(AND($S2402="VENCIDO",$K2402="KG",OR(Painel!$B$5="(Todos)",A2402=Painel!$B$5)*OR(Painel!$E$5="(Todos)",P2402=Painel!$E$5)),$J2402+ROW()/10000000,"")</f>
        <v/>
      </c>
    </row>
    <row r="2403" customFormat="false" ht="15" hidden="false" customHeight="false" outlineLevel="0" collapsed="false">
      <c r="A2403" s="29" t="s">
        <v>55</v>
      </c>
      <c r="B2403" s="29" t="s">
        <v>4736</v>
      </c>
      <c r="C2403" s="29" t="s">
        <v>4719</v>
      </c>
      <c r="D2403" s="29" t="s">
        <v>4720</v>
      </c>
      <c r="E2403" s="29" t="n">
        <v>1</v>
      </c>
      <c r="F2403" s="29"/>
      <c r="G2403" s="29" t="s">
        <v>4737</v>
      </c>
      <c r="H2403" s="30" t="n">
        <v>1000</v>
      </c>
      <c r="I2403" s="31" t="n">
        <v>46285</v>
      </c>
      <c r="J2403" s="30" t="n">
        <v>1000</v>
      </c>
      <c r="K2403" s="29" t="s">
        <v>120</v>
      </c>
      <c r="L2403" s="29" t="s">
        <v>116</v>
      </c>
      <c r="M2403" s="29"/>
      <c r="N2403" s="29" t="s">
        <v>4554</v>
      </c>
      <c r="O2403" s="31" t="n">
        <v>46900</v>
      </c>
      <c r="P2403" s="29" t="s">
        <v>123</v>
      </c>
      <c r="Q2403" s="29" t="n">
        <f aca="false">IFERROR(VALUE(L2403),"")</f>
        <v>0</v>
      </c>
      <c r="R2403" s="29" t="n">
        <f aca="true">IF(O2403="","",O2403-TODAY())</f>
        <v>615</v>
      </c>
      <c r="S2403" s="29" t="str">
        <f aca="false">IF(C2403="&lt;&lt; vazio &gt;&gt;","VAZIA",IF(AND(O2403&lt;&gt;"",R2403&lt;0),"VENCIDO",IF(AND(O2403&lt;&gt;"",R2403&lt;=Parametros!$B$10),"PRÓX. VENCIMENTO",IF(F2403="Q","QUALIDADE",IF(F2403="S","BLOQUEADO",IF(F2403="R","RESTRITO/DEVOLUÇÃO",IF(OR(N2403="QUAR",N2403="QRES"),"QUARENTENA",IF(OR(B2403="DESCARTE",B2403="DEVOLUÇÃO"),"DESCARTE/DEVOLUÇÃO",IF(AND(D2403="",K2403&lt;&gt;""),"SEM LOTE",IF(AND(Q2403&lt;&gt;"",Q2403&gt;=Parametros!$B$11),"PARADO/SEM GIRO","OK"))))))))))</f>
        <v>QUARENTENA</v>
      </c>
      <c r="T2403" s="29" t="str">
        <f aca="false">IF(AND($S2403="PARADO/SEM GIRO",$K2403="KG",OR(Painel!$B$5="(Todos)",A2403=Painel!$B$5)*OR(Painel!$E$5="(Todos)",P2403=Painel!$E$5)),$J2403+ROW()/10000000,"")</f>
        <v/>
      </c>
      <c r="U2403" s="29" t="str">
        <f aca="false">IF(AND($S2403="VENCIDO",$K2403="KG",OR(Painel!$B$5="(Todos)",A2403=Painel!$B$5)*OR(Painel!$E$5="(Todos)",P2403=Painel!$E$5)),$J2403+ROW()/10000000,"")</f>
        <v/>
      </c>
    </row>
    <row r="2404" customFormat="false" ht="15" hidden="false" customHeight="false" outlineLevel="0" collapsed="false">
      <c r="A2404" s="29" t="s">
        <v>55</v>
      </c>
      <c r="B2404" s="29" t="s">
        <v>4738</v>
      </c>
      <c r="C2404" s="29" t="s">
        <v>4719</v>
      </c>
      <c r="D2404" s="29" t="s">
        <v>4720</v>
      </c>
      <c r="E2404" s="29" t="n">
        <v>1</v>
      </c>
      <c r="F2404" s="29"/>
      <c r="G2404" s="29" t="s">
        <v>4739</v>
      </c>
      <c r="H2404" s="30" t="n">
        <v>1000</v>
      </c>
      <c r="I2404" s="31" t="n">
        <v>46285</v>
      </c>
      <c r="J2404" s="30" t="n">
        <v>1000</v>
      </c>
      <c r="K2404" s="29" t="s">
        <v>120</v>
      </c>
      <c r="L2404" s="29" t="s">
        <v>116</v>
      </c>
      <c r="M2404" s="29"/>
      <c r="N2404" s="29" t="s">
        <v>4554</v>
      </c>
      <c r="O2404" s="31" t="n">
        <v>46900</v>
      </c>
      <c r="P2404" s="29" t="s">
        <v>123</v>
      </c>
      <c r="Q2404" s="29" t="n">
        <f aca="false">IFERROR(VALUE(L2404),"")</f>
        <v>0</v>
      </c>
      <c r="R2404" s="29" t="n">
        <f aca="true">IF(O2404="","",O2404-TODAY())</f>
        <v>615</v>
      </c>
      <c r="S2404" s="29" t="str">
        <f aca="false">IF(C2404="&lt;&lt; vazio &gt;&gt;","VAZIA",IF(AND(O2404&lt;&gt;"",R2404&lt;0),"VENCIDO",IF(AND(O2404&lt;&gt;"",R2404&lt;=Parametros!$B$10),"PRÓX. VENCIMENTO",IF(F2404="Q","QUALIDADE",IF(F2404="S","BLOQUEADO",IF(F2404="R","RESTRITO/DEVOLUÇÃO",IF(OR(N2404="QUAR",N2404="QRES"),"QUARENTENA",IF(OR(B2404="DESCARTE",B2404="DEVOLUÇÃO"),"DESCARTE/DEVOLUÇÃO",IF(AND(D2404="",K2404&lt;&gt;""),"SEM LOTE",IF(AND(Q2404&lt;&gt;"",Q2404&gt;=Parametros!$B$11),"PARADO/SEM GIRO","OK"))))))))))</f>
        <v>QUARENTENA</v>
      </c>
      <c r="T2404" s="29" t="str">
        <f aca="false">IF(AND($S2404="PARADO/SEM GIRO",$K2404="KG",OR(Painel!$B$5="(Todos)",A2404=Painel!$B$5)*OR(Painel!$E$5="(Todos)",P2404=Painel!$E$5)),$J2404+ROW()/10000000,"")</f>
        <v/>
      </c>
      <c r="U2404" s="29" t="str">
        <f aca="false">IF(AND($S2404="VENCIDO",$K2404="KG",OR(Painel!$B$5="(Todos)",A2404=Painel!$B$5)*OR(Painel!$E$5="(Todos)",P2404=Painel!$E$5)),$J2404+ROW()/10000000,"")</f>
        <v/>
      </c>
    </row>
    <row r="2405" customFormat="false" ht="15" hidden="false" customHeight="false" outlineLevel="0" collapsed="false">
      <c r="A2405" s="29" t="s">
        <v>55</v>
      </c>
      <c r="B2405" s="29" t="s">
        <v>4740</v>
      </c>
      <c r="C2405" s="29" t="s">
        <v>4719</v>
      </c>
      <c r="D2405" s="29" t="s">
        <v>4720</v>
      </c>
      <c r="E2405" s="29" t="n">
        <v>1</v>
      </c>
      <c r="F2405" s="29"/>
      <c r="G2405" s="29" t="s">
        <v>4741</v>
      </c>
      <c r="H2405" s="30" t="n">
        <v>1000</v>
      </c>
      <c r="I2405" s="31" t="n">
        <v>46285</v>
      </c>
      <c r="J2405" s="30" t="n">
        <v>1000</v>
      </c>
      <c r="K2405" s="29" t="s">
        <v>120</v>
      </c>
      <c r="L2405" s="29" t="s">
        <v>116</v>
      </c>
      <c r="M2405" s="29"/>
      <c r="N2405" s="29" t="s">
        <v>4554</v>
      </c>
      <c r="O2405" s="31" t="n">
        <v>46900</v>
      </c>
      <c r="P2405" s="29" t="s">
        <v>123</v>
      </c>
      <c r="Q2405" s="29" t="n">
        <f aca="false">IFERROR(VALUE(L2405),"")</f>
        <v>0</v>
      </c>
      <c r="R2405" s="29" t="n">
        <f aca="true">IF(O2405="","",O2405-TODAY())</f>
        <v>615</v>
      </c>
      <c r="S2405" s="29" t="str">
        <f aca="false">IF(C2405="&lt;&lt; vazio &gt;&gt;","VAZIA",IF(AND(O2405&lt;&gt;"",R2405&lt;0),"VENCIDO",IF(AND(O2405&lt;&gt;"",R2405&lt;=Parametros!$B$10),"PRÓX. VENCIMENTO",IF(F2405="Q","QUALIDADE",IF(F2405="S","BLOQUEADO",IF(F2405="R","RESTRITO/DEVOLUÇÃO",IF(OR(N2405="QUAR",N2405="QRES"),"QUARENTENA",IF(OR(B2405="DESCARTE",B2405="DEVOLUÇÃO"),"DESCARTE/DEVOLUÇÃO",IF(AND(D2405="",K2405&lt;&gt;""),"SEM LOTE",IF(AND(Q2405&lt;&gt;"",Q2405&gt;=Parametros!$B$11),"PARADO/SEM GIRO","OK"))))))))))</f>
        <v>QUARENTENA</v>
      </c>
      <c r="T2405" s="29" t="str">
        <f aca="false">IF(AND($S2405="PARADO/SEM GIRO",$K2405="KG",OR(Painel!$B$5="(Todos)",A2405=Painel!$B$5)*OR(Painel!$E$5="(Todos)",P2405=Painel!$E$5)),$J2405+ROW()/10000000,"")</f>
        <v/>
      </c>
      <c r="U2405" s="29" t="str">
        <f aca="false">IF(AND($S2405="VENCIDO",$K2405="KG",OR(Painel!$B$5="(Todos)",A2405=Painel!$B$5)*OR(Painel!$E$5="(Todos)",P2405=Painel!$E$5)),$J2405+ROW()/10000000,"")</f>
        <v/>
      </c>
    </row>
    <row r="2406" customFormat="false" ht="15" hidden="false" customHeight="false" outlineLevel="0" collapsed="false">
      <c r="A2406" s="29" t="s">
        <v>55</v>
      </c>
      <c r="B2406" s="29" t="s">
        <v>4742</v>
      </c>
      <c r="C2406" s="29" t="s">
        <v>4719</v>
      </c>
      <c r="D2406" s="29" t="s">
        <v>4720</v>
      </c>
      <c r="E2406" s="29" t="n">
        <v>1</v>
      </c>
      <c r="F2406" s="29"/>
      <c r="G2406" s="29" t="s">
        <v>4743</v>
      </c>
      <c r="H2406" s="30" t="n">
        <v>1000</v>
      </c>
      <c r="I2406" s="31" t="n">
        <v>46285</v>
      </c>
      <c r="J2406" s="30" t="n">
        <v>1000</v>
      </c>
      <c r="K2406" s="29" t="s">
        <v>120</v>
      </c>
      <c r="L2406" s="29" t="s">
        <v>116</v>
      </c>
      <c r="M2406" s="29"/>
      <c r="N2406" s="29" t="s">
        <v>4554</v>
      </c>
      <c r="O2406" s="31" t="n">
        <v>46900</v>
      </c>
      <c r="P2406" s="29" t="s">
        <v>123</v>
      </c>
      <c r="Q2406" s="29" t="n">
        <f aca="false">IFERROR(VALUE(L2406),"")</f>
        <v>0</v>
      </c>
      <c r="R2406" s="29" t="n">
        <f aca="true">IF(O2406="","",O2406-TODAY())</f>
        <v>615</v>
      </c>
      <c r="S2406" s="29" t="str">
        <f aca="false">IF(C2406="&lt;&lt; vazio &gt;&gt;","VAZIA",IF(AND(O2406&lt;&gt;"",R2406&lt;0),"VENCIDO",IF(AND(O2406&lt;&gt;"",R2406&lt;=Parametros!$B$10),"PRÓX. VENCIMENTO",IF(F2406="Q","QUALIDADE",IF(F2406="S","BLOQUEADO",IF(F2406="R","RESTRITO/DEVOLUÇÃO",IF(OR(N2406="QUAR",N2406="QRES"),"QUARENTENA",IF(OR(B2406="DESCARTE",B2406="DEVOLUÇÃO"),"DESCARTE/DEVOLUÇÃO",IF(AND(D2406="",K2406&lt;&gt;""),"SEM LOTE",IF(AND(Q2406&lt;&gt;"",Q2406&gt;=Parametros!$B$11),"PARADO/SEM GIRO","OK"))))))))))</f>
        <v>QUARENTENA</v>
      </c>
      <c r="T2406" s="29" t="str">
        <f aca="false">IF(AND($S2406="PARADO/SEM GIRO",$K2406="KG",OR(Painel!$B$5="(Todos)",A2406=Painel!$B$5)*OR(Painel!$E$5="(Todos)",P2406=Painel!$E$5)),$J2406+ROW()/10000000,"")</f>
        <v/>
      </c>
      <c r="U2406" s="29" t="str">
        <f aca="false">IF(AND($S2406="VENCIDO",$K2406="KG",OR(Painel!$B$5="(Todos)",A2406=Painel!$B$5)*OR(Painel!$E$5="(Todos)",P2406=Painel!$E$5)),$J2406+ROW()/10000000,"")</f>
        <v/>
      </c>
    </row>
    <row r="2407" customFormat="false" ht="15" hidden="false" customHeight="false" outlineLevel="0" collapsed="false">
      <c r="A2407" s="29" t="s">
        <v>55</v>
      </c>
      <c r="B2407" s="29" t="s">
        <v>4744</v>
      </c>
      <c r="C2407" s="29" t="s">
        <v>4719</v>
      </c>
      <c r="D2407" s="29" t="s">
        <v>4720</v>
      </c>
      <c r="E2407" s="29" t="n">
        <v>1</v>
      </c>
      <c r="F2407" s="29"/>
      <c r="G2407" s="29" t="s">
        <v>4745</v>
      </c>
      <c r="H2407" s="30" t="n">
        <v>1000</v>
      </c>
      <c r="I2407" s="31" t="n">
        <v>46285</v>
      </c>
      <c r="J2407" s="30" t="n">
        <v>1000</v>
      </c>
      <c r="K2407" s="29" t="s">
        <v>120</v>
      </c>
      <c r="L2407" s="29" t="s">
        <v>116</v>
      </c>
      <c r="M2407" s="29"/>
      <c r="N2407" s="29" t="s">
        <v>4554</v>
      </c>
      <c r="O2407" s="31" t="n">
        <v>46900</v>
      </c>
      <c r="P2407" s="29" t="s">
        <v>123</v>
      </c>
      <c r="Q2407" s="29" t="n">
        <f aca="false">IFERROR(VALUE(L2407),"")</f>
        <v>0</v>
      </c>
      <c r="R2407" s="29" t="n">
        <f aca="true">IF(O2407="","",O2407-TODAY())</f>
        <v>615</v>
      </c>
      <c r="S2407" s="29" t="str">
        <f aca="false">IF(C2407="&lt;&lt; vazio &gt;&gt;","VAZIA",IF(AND(O2407&lt;&gt;"",R2407&lt;0),"VENCIDO",IF(AND(O2407&lt;&gt;"",R2407&lt;=Parametros!$B$10),"PRÓX. VENCIMENTO",IF(F2407="Q","QUALIDADE",IF(F2407="S","BLOQUEADO",IF(F2407="R","RESTRITO/DEVOLUÇÃO",IF(OR(N2407="QUAR",N2407="QRES"),"QUARENTENA",IF(OR(B2407="DESCARTE",B2407="DEVOLUÇÃO"),"DESCARTE/DEVOLUÇÃO",IF(AND(D2407="",K2407&lt;&gt;""),"SEM LOTE",IF(AND(Q2407&lt;&gt;"",Q2407&gt;=Parametros!$B$11),"PARADO/SEM GIRO","OK"))))))))))</f>
        <v>QUARENTENA</v>
      </c>
      <c r="T2407" s="29" t="str">
        <f aca="false">IF(AND($S2407="PARADO/SEM GIRO",$K2407="KG",OR(Painel!$B$5="(Todos)",A2407=Painel!$B$5)*OR(Painel!$E$5="(Todos)",P2407=Painel!$E$5)),$J2407+ROW()/10000000,"")</f>
        <v/>
      </c>
      <c r="U2407" s="29" t="str">
        <f aca="false">IF(AND($S2407="VENCIDO",$K2407="KG",OR(Painel!$B$5="(Todos)",A2407=Painel!$B$5)*OR(Painel!$E$5="(Todos)",P2407=Painel!$E$5)),$J2407+ROW()/10000000,"")</f>
        <v/>
      </c>
    </row>
    <row r="2408" customFormat="false" ht="15" hidden="false" customHeight="false" outlineLevel="0" collapsed="false">
      <c r="A2408" s="29" t="s">
        <v>55</v>
      </c>
      <c r="B2408" s="29" t="s">
        <v>4746</v>
      </c>
      <c r="C2408" s="29" t="s">
        <v>4719</v>
      </c>
      <c r="D2408" s="29" t="s">
        <v>4720</v>
      </c>
      <c r="E2408" s="29" t="n">
        <v>1</v>
      </c>
      <c r="F2408" s="29"/>
      <c r="G2408" s="29" t="s">
        <v>4747</v>
      </c>
      <c r="H2408" s="30" t="n">
        <v>1000</v>
      </c>
      <c r="I2408" s="31" t="n">
        <v>46285</v>
      </c>
      <c r="J2408" s="30" t="n">
        <v>1000</v>
      </c>
      <c r="K2408" s="29" t="s">
        <v>120</v>
      </c>
      <c r="L2408" s="29" t="s">
        <v>116</v>
      </c>
      <c r="M2408" s="29"/>
      <c r="N2408" s="29" t="s">
        <v>4554</v>
      </c>
      <c r="O2408" s="31" t="n">
        <v>46900</v>
      </c>
      <c r="P2408" s="29" t="s">
        <v>123</v>
      </c>
      <c r="Q2408" s="29" t="n">
        <f aca="false">IFERROR(VALUE(L2408),"")</f>
        <v>0</v>
      </c>
      <c r="R2408" s="29" t="n">
        <f aca="true">IF(O2408="","",O2408-TODAY())</f>
        <v>615</v>
      </c>
      <c r="S2408" s="29" t="str">
        <f aca="false">IF(C2408="&lt;&lt; vazio &gt;&gt;","VAZIA",IF(AND(O2408&lt;&gt;"",R2408&lt;0),"VENCIDO",IF(AND(O2408&lt;&gt;"",R2408&lt;=Parametros!$B$10),"PRÓX. VENCIMENTO",IF(F2408="Q","QUALIDADE",IF(F2408="S","BLOQUEADO",IF(F2408="R","RESTRITO/DEVOLUÇÃO",IF(OR(N2408="QUAR",N2408="QRES"),"QUARENTENA",IF(OR(B2408="DESCARTE",B2408="DEVOLUÇÃO"),"DESCARTE/DEVOLUÇÃO",IF(AND(D2408="",K2408&lt;&gt;""),"SEM LOTE",IF(AND(Q2408&lt;&gt;"",Q2408&gt;=Parametros!$B$11),"PARADO/SEM GIRO","OK"))))))))))</f>
        <v>QUARENTENA</v>
      </c>
      <c r="T2408" s="29" t="str">
        <f aca="false">IF(AND($S2408="PARADO/SEM GIRO",$K2408="KG",OR(Painel!$B$5="(Todos)",A2408=Painel!$B$5)*OR(Painel!$E$5="(Todos)",P2408=Painel!$E$5)),$J2408+ROW()/10000000,"")</f>
        <v/>
      </c>
      <c r="U2408" s="29" t="str">
        <f aca="false">IF(AND($S2408="VENCIDO",$K2408="KG",OR(Painel!$B$5="(Todos)",A2408=Painel!$B$5)*OR(Painel!$E$5="(Todos)",P2408=Painel!$E$5)),$J2408+ROW()/10000000,"")</f>
        <v/>
      </c>
    </row>
    <row r="2409" customFormat="false" ht="15" hidden="false" customHeight="false" outlineLevel="0" collapsed="false">
      <c r="A2409" s="29" t="s">
        <v>55</v>
      </c>
      <c r="B2409" s="29" t="s">
        <v>4748</v>
      </c>
      <c r="C2409" s="29" t="s">
        <v>4719</v>
      </c>
      <c r="D2409" s="29" t="s">
        <v>4720</v>
      </c>
      <c r="E2409" s="29" t="n">
        <v>1</v>
      </c>
      <c r="F2409" s="29"/>
      <c r="G2409" s="29" t="s">
        <v>4749</v>
      </c>
      <c r="H2409" s="30" t="n">
        <v>1000</v>
      </c>
      <c r="I2409" s="31" t="n">
        <v>46285</v>
      </c>
      <c r="J2409" s="30" t="n">
        <v>1000</v>
      </c>
      <c r="K2409" s="29" t="s">
        <v>120</v>
      </c>
      <c r="L2409" s="29" t="s">
        <v>116</v>
      </c>
      <c r="M2409" s="29"/>
      <c r="N2409" s="29" t="s">
        <v>4554</v>
      </c>
      <c r="O2409" s="31" t="n">
        <v>46900</v>
      </c>
      <c r="P2409" s="29" t="s">
        <v>123</v>
      </c>
      <c r="Q2409" s="29" t="n">
        <f aca="false">IFERROR(VALUE(L2409),"")</f>
        <v>0</v>
      </c>
      <c r="R2409" s="29" t="n">
        <f aca="true">IF(O2409="","",O2409-TODAY())</f>
        <v>615</v>
      </c>
      <c r="S2409" s="29" t="str">
        <f aca="false">IF(C2409="&lt;&lt; vazio &gt;&gt;","VAZIA",IF(AND(O2409&lt;&gt;"",R2409&lt;0),"VENCIDO",IF(AND(O2409&lt;&gt;"",R2409&lt;=Parametros!$B$10),"PRÓX. VENCIMENTO",IF(F2409="Q","QUALIDADE",IF(F2409="S","BLOQUEADO",IF(F2409="R","RESTRITO/DEVOLUÇÃO",IF(OR(N2409="QUAR",N2409="QRES"),"QUARENTENA",IF(OR(B2409="DESCARTE",B2409="DEVOLUÇÃO"),"DESCARTE/DEVOLUÇÃO",IF(AND(D2409="",K2409&lt;&gt;""),"SEM LOTE",IF(AND(Q2409&lt;&gt;"",Q2409&gt;=Parametros!$B$11),"PARADO/SEM GIRO","OK"))))))))))</f>
        <v>QUARENTENA</v>
      </c>
      <c r="T2409" s="29" t="str">
        <f aca="false">IF(AND($S2409="PARADO/SEM GIRO",$K2409="KG",OR(Painel!$B$5="(Todos)",A2409=Painel!$B$5)*OR(Painel!$E$5="(Todos)",P2409=Painel!$E$5)),$J2409+ROW()/10000000,"")</f>
        <v/>
      </c>
      <c r="U2409" s="29" t="str">
        <f aca="false">IF(AND($S2409="VENCIDO",$K2409="KG",OR(Painel!$B$5="(Todos)",A2409=Painel!$B$5)*OR(Painel!$E$5="(Todos)",P2409=Painel!$E$5)),$J2409+ROW()/10000000,"")</f>
        <v/>
      </c>
    </row>
    <row r="2410" customFormat="false" ht="15" hidden="false" customHeight="false" outlineLevel="0" collapsed="false">
      <c r="A2410" s="29" t="s">
        <v>55</v>
      </c>
      <c r="B2410" s="29" t="s">
        <v>4750</v>
      </c>
      <c r="C2410" s="29" t="s">
        <v>4719</v>
      </c>
      <c r="D2410" s="29" t="s">
        <v>4720</v>
      </c>
      <c r="E2410" s="29" t="n">
        <v>1</v>
      </c>
      <c r="F2410" s="29"/>
      <c r="G2410" s="29" t="s">
        <v>4751</v>
      </c>
      <c r="H2410" s="30" t="n">
        <v>1000</v>
      </c>
      <c r="I2410" s="31" t="n">
        <v>46285</v>
      </c>
      <c r="J2410" s="30" t="n">
        <v>1000</v>
      </c>
      <c r="K2410" s="29" t="s">
        <v>120</v>
      </c>
      <c r="L2410" s="29" t="s">
        <v>116</v>
      </c>
      <c r="M2410" s="29"/>
      <c r="N2410" s="29" t="s">
        <v>4554</v>
      </c>
      <c r="O2410" s="31" t="n">
        <v>46900</v>
      </c>
      <c r="P2410" s="29" t="s">
        <v>123</v>
      </c>
      <c r="Q2410" s="29" t="n">
        <f aca="false">IFERROR(VALUE(L2410),"")</f>
        <v>0</v>
      </c>
      <c r="R2410" s="29" t="n">
        <f aca="true">IF(O2410="","",O2410-TODAY())</f>
        <v>615</v>
      </c>
      <c r="S2410" s="29" t="str">
        <f aca="false">IF(C2410="&lt;&lt; vazio &gt;&gt;","VAZIA",IF(AND(O2410&lt;&gt;"",R2410&lt;0),"VENCIDO",IF(AND(O2410&lt;&gt;"",R2410&lt;=Parametros!$B$10),"PRÓX. VENCIMENTO",IF(F2410="Q","QUALIDADE",IF(F2410="S","BLOQUEADO",IF(F2410="R","RESTRITO/DEVOLUÇÃO",IF(OR(N2410="QUAR",N2410="QRES"),"QUARENTENA",IF(OR(B2410="DESCARTE",B2410="DEVOLUÇÃO"),"DESCARTE/DEVOLUÇÃO",IF(AND(D2410="",K2410&lt;&gt;""),"SEM LOTE",IF(AND(Q2410&lt;&gt;"",Q2410&gt;=Parametros!$B$11),"PARADO/SEM GIRO","OK"))))))))))</f>
        <v>QUARENTENA</v>
      </c>
      <c r="T2410" s="29" t="str">
        <f aca="false">IF(AND($S2410="PARADO/SEM GIRO",$K2410="KG",OR(Painel!$B$5="(Todos)",A2410=Painel!$B$5)*OR(Painel!$E$5="(Todos)",P2410=Painel!$E$5)),$J2410+ROW()/10000000,"")</f>
        <v/>
      </c>
      <c r="U2410" s="29" t="str">
        <f aca="false">IF(AND($S2410="VENCIDO",$K2410="KG",OR(Painel!$B$5="(Todos)",A2410=Painel!$B$5)*OR(Painel!$E$5="(Todos)",P2410=Painel!$E$5)),$J2410+ROW()/10000000,"")</f>
        <v/>
      </c>
    </row>
    <row r="2411" customFormat="false" ht="15" hidden="false" customHeight="false" outlineLevel="0" collapsed="false">
      <c r="A2411" s="29" t="s">
        <v>55</v>
      </c>
      <c r="B2411" s="29" t="s">
        <v>4752</v>
      </c>
      <c r="C2411" s="29" t="s">
        <v>4719</v>
      </c>
      <c r="D2411" s="29" t="s">
        <v>4720</v>
      </c>
      <c r="E2411" s="29" t="n">
        <v>1</v>
      </c>
      <c r="F2411" s="29"/>
      <c r="G2411" s="29" t="s">
        <v>4753</v>
      </c>
      <c r="H2411" s="30" t="n">
        <v>1000</v>
      </c>
      <c r="I2411" s="31" t="n">
        <v>46285</v>
      </c>
      <c r="J2411" s="30" t="n">
        <v>1000</v>
      </c>
      <c r="K2411" s="29" t="s">
        <v>120</v>
      </c>
      <c r="L2411" s="29" t="s">
        <v>116</v>
      </c>
      <c r="M2411" s="29"/>
      <c r="N2411" s="29" t="s">
        <v>4554</v>
      </c>
      <c r="O2411" s="31" t="n">
        <v>46900</v>
      </c>
      <c r="P2411" s="29" t="s">
        <v>123</v>
      </c>
      <c r="Q2411" s="29" t="n">
        <f aca="false">IFERROR(VALUE(L2411),"")</f>
        <v>0</v>
      </c>
      <c r="R2411" s="29" t="n">
        <f aca="true">IF(O2411="","",O2411-TODAY())</f>
        <v>615</v>
      </c>
      <c r="S2411" s="29" t="str">
        <f aca="false">IF(C2411="&lt;&lt; vazio &gt;&gt;","VAZIA",IF(AND(O2411&lt;&gt;"",R2411&lt;0),"VENCIDO",IF(AND(O2411&lt;&gt;"",R2411&lt;=Parametros!$B$10),"PRÓX. VENCIMENTO",IF(F2411="Q","QUALIDADE",IF(F2411="S","BLOQUEADO",IF(F2411="R","RESTRITO/DEVOLUÇÃO",IF(OR(N2411="QUAR",N2411="QRES"),"QUARENTENA",IF(OR(B2411="DESCARTE",B2411="DEVOLUÇÃO"),"DESCARTE/DEVOLUÇÃO",IF(AND(D2411="",K2411&lt;&gt;""),"SEM LOTE",IF(AND(Q2411&lt;&gt;"",Q2411&gt;=Parametros!$B$11),"PARADO/SEM GIRO","OK"))))))))))</f>
        <v>QUARENTENA</v>
      </c>
      <c r="T2411" s="29" t="str">
        <f aca="false">IF(AND($S2411="PARADO/SEM GIRO",$K2411="KG",OR(Painel!$B$5="(Todos)",A2411=Painel!$B$5)*OR(Painel!$E$5="(Todos)",P2411=Painel!$E$5)),$J2411+ROW()/10000000,"")</f>
        <v/>
      </c>
      <c r="U2411" s="29" t="str">
        <f aca="false">IF(AND($S2411="VENCIDO",$K2411="KG",OR(Painel!$B$5="(Todos)",A2411=Painel!$B$5)*OR(Painel!$E$5="(Todos)",P2411=Painel!$E$5)),$J2411+ROW()/10000000,"")</f>
        <v/>
      </c>
    </row>
    <row r="2412" customFormat="false" ht="15" hidden="false" customHeight="false" outlineLevel="0" collapsed="false">
      <c r="A2412" s="29" t="s">
        <v>55</v>
      </c>
      <c r="B2412" s="29" t="s">
        <v>4754</v>
      </c>
      <c r="C2412" s="29" t="s">
        <v>4719</v>
      </c>
      <c r="D2412" s="29" t="s">
        <v>4720</v>
      </c>
      <c r="E2412" s="29" t="n">
        <v>1</v>
      </c>
      <c r="F2412" s="29"/>
      <c r="G2412" s="29" t="s">
        <v>4755</v>
      </c>
      <c r="H2412" s="30" t="n">
        <v>1000</v>
      </c>
      <c r="I2412" s="31" t="n">
        <v>46285</v>
      </c>
      <c r="J2412" s="30" t="n">
        <v>1000</v>
      </c>
      <c r="K2412" s="29" t="s">
        <v>120</v>
      </c>
      <c r="L2412" s="29" t="s">
        <v>116</v>
      </c>
      <c r="M2412" s="29"/>
      <c r="N2412" s="29" t="s">
        <v>4554</v>
      </c>
      <c r="O2412" s="31" t="n">
        <v>46900</v>
      </c>
      <c r="P2412" s="29" t="s">
        <v>123</v>
      </c>
      <c r="Q2412" s="29" t="n">
        <f aca="false">IFERROR(VALUE(L2412),"")</f>
        <v>0</v>
      </c>
      <c r="R2412" s="29" t="n">
        <f aca="true">IF(O2412="","",O2412-TODAY())</f>
        <v>615</v>
      </c>
      <c r="S2412" s="29" t="str">
        <f aca="false">IF(C2412="&lt;&lt; vazio &gt;&gt;","VAZIA",IF(AND(O2412&lt;&gt;"",R2412&lt;0),"VENCIDO",IF(AND(O2412&lt;&gt;"",R2412&lt;=Parametros!$B$10),"PRÓX. VENCIMENTO",IF(F2412="Q","QUALIDADE",IF(F2412="S","BLOQUEADO",IF(F2412="R","RESTRITO/DEVOLUÇÃO",IF(OR(N2412="QUAR",N2412="QRES"),"QUARENTENA",IF(OR(B2412="DESCARTE",B2412="DEVOLUÇÃO"),"DESCARTE/DEVOLUÇÃO",IF(AND(D2412="",K2412&lt;&gt;""),"SEM LOTE",IF(AND(Q2412&lt;&gt;"",Q2412&gt;=Parametros!$B$11),"PARADO/SEM GIRO","OK"))))))))))</f>
        <v>QUARENTENA</v>
      </c>
      <c r="T2412" s="29" t="str">
        <f aca="false">IF(AND($S2412="PARADO/SEM GIRO",$K2412="KG",OR(Painel!$B$5="(Todos)",A2412=Painel!$B$5)*OR(Painel!$E$5="(Todos)",P2412=Painel!$E$5)),$J2412+ROW()/10000000,"")</f>
        <v/>
      </c>
      <c r="U2412" s="29" t="str">
        <f aca="false">IF(AND($S2412="VENCIDO",$K2412="KG",OR(Painel!$B$5="(Todos)",A2412=Painel!$B$5)*OR(Painel!$E$5="(Todos)",P2412=Painel!$E$5)),$J2412+ROW()/10000000,"")</f>
        <v/>
      </c>
    </row>
    <row r="2413" customFormat="false" ht="15" hidden="false" customHeight="false" outlineLevel="0" collapsed="false">
      <c r="A2413" s="29" t="s">
        <v>55</v>
      </c>
      <c r="B2413" s="29" t="s">
        <v>4756</v>
      </c>
      <c r="C2413" s="29" t="s">
        <v>4719</v>
      </c>
      <c r="D2413" s="29" t="s">
        <v>4720</v>
      </c>
      <c r="E2413" s="29" t="n">
        <v>1</v>
      </c>
      <c r="F2413" s="29"/>
      <c r="G2413" s="29" t="s">
        <v>4757</v>
      </c>
      <c r="H2413" s="30" t="n">
        <v>1000</v>
      </c>
      <c r="I2413" s="31" t="n">
        <v>46285</v>
      </c>
      <c r="J2413" s="30" t="n">
        <v>1000</v>
      </c>
      <c r="K2413" s="29" t="s">
        <v>120</v>
      </c>
      <c r="L2413" s="29" t="s">
        <v>116</v>
      </c>
      <c r="M2413" s="29"/>
      <c r="N2413" s="29" t="s">
        <v>4554</v>
      </c>
      <c r="O2413" s="31" t="n">
        <v>46900</v>
      </c>
      <c r="P2413" s="29" t="s">
        <v>123</v>
      </c>
      <c r="Q2413" s="29" t="n">
        <f aca="false">IFERROR(VALUE(L2413),"")</f>
        <v>0</v>
      </c>
      <c r="R2413" s="29" t="n">
        <f aca="true">IF(O2413="","",O2413-TODAY())</f>
        <v>615</v>
      </c>
      <c r="S2413" s="29" t="str">
        <f aca="false">IF(C2413="&lt;&lt; vazio &gt;&gt;","VAZIA",IF(AND(O2413&lt;&gt;"",R2413&lt;0),"VENCIDO",IF(AND(O2413&lt;&gt;"",R2413&lt;=Parametros!$B$10),"PRÓX. VENCIMENTO",IF(F2413="Q","QUALIDADE",IF(F2413="S","BLOQUEADO",IF(F2413="R","RESTRITO/DEVOLUÇÃO",IF(OR(N2413="QUAR",N2413="QRES"),"QUARENTENA",IF(OR(B2413="DESCARTE",B2413="DEVOLUÇÃO"),"DESCARTE/DEVOLUÇÃO",IF(AND(D2413="",K2413&lt;&gt;""),"SEM LOTE",IF(AND(Q2413&lt;&gt;"",Q2413&gt;=Parametros!$B$11),"PARADO/SEM GIRO","OK"))))))))))</f>
        <v>QUARENTENA</v>
      </c>
      <c r="T2413" s="29" t="str">
        <f aca="false">IF(AND($S2413="PARADO/SEM GIRO",$K2413="KG",OR(Painel!$B$5="(Todos)",A2413=Painel!$B$5)*OR(Painel!$E$5="(Todos)",P2413=Painel!$E$5)),$J2413+ROW()/10000000,"")</f>
        <v/>
      </c>
      <c r="U2413" s="29" t="str">
        <f aca="false">IF(AND($S2413="VENCIDO",$K2413="KG",OR(Painel!$B$5="(Todos)",A2413=Painel!$B$5)*OR(Painel!$E$5="(Todos)",P2413=Painel!$E$5)),$J2413+ROW()/10000000,"")</f>
        <v/>
      </c>
    </row>
    <row r="2414" customFormat="false" ht="15" hidden="false" customHeight="false" outlineLevel="0" collapsed="false">
      <c r="A2414" s="29" t="s">
        <v>55</v>
      </c>
      <c r="B2414" s="29" t="s">
        <v>4758</v>
      </c>
      <c r="C2414" s="29" t="s">
        <v>4719</v>
      </c>
      <c r="D2414" s="29" t="s">
        <v>4720</v>
      </c>
      <c r="E2414" s="29" t="n">
        <v>1</v>
      </c>
      <c r="F2414" s="29"/>
      <c r="G2414" s="29" t="s">
        <v>4759</v>
      </c>
      <c r="H2414" s="30" t="n">
        <v>1000</v>
      </c>
      <c r="I2414" s="31" t="n">
        <v>46285</v>
      </c>
      <c r="J2414" s="30" t="n">
        <v>1000</v>
      </c>
      <c r="K2414" s="29" t="s">
        <v>120</v>
      </c>
      <c r="L2414" s="29" t="s">
        <v>116</v>
      </c>
      <c r="M2414" s="29"/>
      <c r="N2414" s="29" t="s">
        <v>4554</v>
      </c>
      <c r="O2414" s="31" t="n">
        <v>46900</v>
      </c>
      <c r="P2414" s="29" t="s">
        <v>123</v>
      </c>
      <c r="Q2414" s="29" t="n">
        <f aca="false">IFERROR(VALUE(L2414),"")</f>
        <v>0</v>
      </c>
      <c r="R2414" s="29" t="n">
        <f aca="true">IF(O2414="","",O2414-TODAY())</f>
        <v>615</v>
      </c>
      <c r="S2414" s="29" t="str">
        <f aca="false">IF(C2414="&lt;&lt; vazio &gt;&gt;","VAZIA",IF(AND(O2414&lt;&gt;"",R2414&lt;0),"VENCIDO",IF(AND(O2414&lt;&gt;"",R2414&lt;=Parametros!$B$10),"PRÓX. VENCIMENTO",IF(F2414="Q","QUALIDADE",IF(F2414="S","BLOQUEADO",IF(F2414="R","RESTRITO/DEVOLUÇÃO",IF(OR(N2414="QUAR",N2414="QRES"),"QUARENTENA",IF(OR(B2414="DESCARTE",B2414="DEVOLUÇÃO"),"DESCARTE/DEVOLUÇÃO",IF(AND(D2414="",K2414&lt;&gt;""),"SEM LOTE",IF(AND(Q2414&lt;&gt;"",Q2414&gt;=Parametros!$B$11),"PARADO/SEM GIRO","OK"))))))))))</f>
        <v>QUARENTENA</v>
      </c>
      <c r="T2414" s="29" t="str">
        <f aca="false">IF(AND($S2414="PARADO/SEM GIRO",$K2414="KG",OR(Painel!$B$5="(Todos)",A2414=Painel!$B$5)*OR(Painel!$E$5="(Todos)",P2414=Painel!$E$5)),$J2414+ROW()/10000000,"")</f>
        <v/>
      </c>
      <c r="U2414" s="29" t="str">
        <f aca="false">IF(AND($S2414="VENCIDO",$K2414="KG",OR(Painel!$B$5="(Todos)",A2414=Painel!$B$5)*OR(Painel!$E$5="(Todos)",P2414=Painel!$E$5)),$J2414+ROW()/10000000,"")</f>
        <v/>
      </c>
    </row>
    <row r="2415" customFormat="false" ht="15" hidden="false" customHeight="false" outlineLevel="0" collapsed="false">
      <c r="A2415" s="29" t="s">
        <v>55</v>
      </c>
      <c r="B2415" s="29" t="s">
        <v>4760</v>
      </c>
      <c r="C2415" s="29" t="s">
        <v>4719</v>
      </c>
      <c r="D2415" s="29" t="s">
        <v>4720</v>
      </c>
      <c r="E2415" s="29" t="n">
        <v>1</v>
      </c>
      <c r="F2415" s="29"/>
      <c r="G2415" s="29" t="s">
        <v>4761</v>
      </c>
      <c r="H2415" s="30" t="n">
        <v>1000</v>
      </c>
      <c r="I2415" s="31" t="n">
        <v>46285</v>
      </c>
      <c r="J2415" s="30" t="n">
        <v>1000</v>
      </c>
      <c r="K2415" s="29" t="s">
        <v>120</v>
      </c>
      <c r="L2415" s="29" t="s">
        <v>116</v>
      </c>
      <c r="M2415" s="29"/>
      <c r="N2415" s="29" t="s">
        <v>4554</v>
      </c>
      <c r="O2415" s="31" t="n">
        <v>46900</v>
      </c>
      <c r="P2415" s="29" t="s">
        <v>123</v>
      </c>
      <c r="Q2415" s="29" t="n">
        <f aca="false">IFERROR(VALUE(L2415),"")</f>
        <v>0</v>
      </c>
      <c r="R2415" s="29" t="n">
        <f aca="true">IF(O2415="","",O2415-TODAY())</f>
        <v>615</v>
      </c>
      <c r="S2415" s="29" t="str">
        <f aca="false">IF(C2415="&lt;&lt; vazio &gt;&gt;","VAZIA",IF(AND(O2415&lt;&gt;"",R2415&lt;0),"VENCIDO",IF(AND(O2415&lt;&gt;"",R2415&lt;=Parametros!$B$10),"PRÓX. VENCIMENTO",IF(F2415="Q","QUALIDADE",IF(F2415="S","BLOQUEADO",IF(F2415="R","RESTRITO/DEVOLUÇÃO",IF(OR(N2415="QUAR",N2415="QRES"),"QUARENTENA",IF(OR(B2415="DESCARTE",B2415="DEVOLUÇÃO"),"DESCARTE/DEVOLUÇÃO",IF(AND(D2415="",K2415&lt;&gt;""),"SEM LOTE",IF(AND(Q2415&lt;&gt;"",Q2415&gt;=Parametros!$B$11),"PARADO/SEM GIRO","OK"))))))))))</f>
        <v>QUARENTENA</v>
      </c>
      <c r="T2415" s="29" t="str">
        <f aca="false">IF(AND($S2415="PARADO/SEM GIRO",$K2415="KG",OR(Painel!$B$5="(Todos)",A2415=Painel!$B$5)*OR(Painel!$E$5="(Todos)",P2415=Painel!$E$5)),$J2415+ROW()/10000000,"")</f>
        <v/>
      </c>
      <c r="U2415" s="29" t="str">
        <f aca="false">IF(AND($S2415="VENCIDO",$K2415="KG",OR(Painel!$B$5="(Todos)",A2415=Painel!$B$5)*OR(Painel!$E$5="(Todos)",P2415=Painel!$E$5)),$J2415+ROW()/10000000,"")</f>
        <v/>
      </c>
    </row>
    <row r="2416" customFormat="false" ht="15" hidden="false" customHeight="false" outlineLevel="0" collapsed="false">
      <c r="A2416" s="29" t="s">
        <v>55</v>
      </c>
      <c r="B2416" s="29" t="s">
        <v>4762</v>
      </c>
      <c r="C2416" s="29" t="s">
        <v>4763</v>
      </c>
      <c r="D2416" s="29" t="s">
        <v>4764</v>
      </c>
      <c r="E2416" s="29" t="n">
        <v>37</v>
      </c>
      <c r="F2416" s="29"/>
      <c r="G2416" s="29" t="s">
        <v>4765</v>
      </c>
      <c r="H2416" s="30" t="n">
        <v>25</v>
      </c>
      <c r="I2416" s="31" t="n">
        <v>46276</v>
      </c>
      <c r="J2416" s="30" t="n">
        <v>25</v>
      </c>
      <c r="K2416" s="29" t="s">
        <v>120</v>
      </c>
      <c r="L2416" s="29" t="s">
        <v>133</v>
      </c>
      <c r="M2416" s="29"/>
      <c r="N2416" s="29" t="s">
        <v>122</v>
      </c>
      <c r="O2416" s="29"/>
      <c r="P2416" s="29" t="s">
        <v>235</v>
      </c>
      <c r="Q2416" s="29" t="n">
        <f aca="false">IFERROR(VALUE(L2416),"")</f>
        <v>9</v>
      </c>
      <c r="R2416" s="29" t="str">
        <f aca="true">IF(O2416="","",O2416-TODAY())</f>
        <v/>
      </c>
      <c r="S2416" s="29" t="str">
        <f aca="false">IF(C2416="&lt;&lt; vazio &gt;&gt;","VAZIA",IF(AND(O2416&lt;&gt;"",R2416&lt;0),"VENCIDO",IF(AND(O2416&lt;&gt;"",R2416&lt;=Parametros!$B$10),"PRÓX. VENCIMENTO",IF(F2416="Q","QUALIDADE",IF(F2416="S","BLOQUEADO",IF(F2416="R","RESTRITO/DEVOLUÇÃO",IF(OR(N2416="QUAR",N2416="QRES"),"QUARENTENA",IF(OR(B2416="DESCARTE",B2416="DEVOLUÇÃO"),"DESCARTE/DEVOLUÇÃO",IF(AND(D2416="",K2416&lt;&gt;""),"SEM LOTE",IF(AND(Q2416&lt;&gt;"",Q2416&gt;=Parametros!$B$11),"PARADO/SEM GIRO","OK"))))))))))</f>
        <v>OK</v>
      </c>
      <c r="T2416" s="29" t="str">
        <f aca="false">IF(AND($S2416="PARADO/SEM GIRO",$K2416="KG",OR(Painel!$B$5="(Todos)",A2416=Painel!$B$5)*OR(Painel!$E$5="(Todos)",P2416=Painel!$E$5)),$J2416+ROW()/10000000,"")</f>
        <v/>
      </c>
      <c r="U2416" s="29" t="str">
        <f aca="false">IF(AND($S2416="VENCIDO",$K2416="KG",OR(Painel!$B$5="(Todos)",A2416=Painel!$B$5)*OR(Painel!$E$5="(Todos)",P2416=Painel!$E$5)),$J2416+ROW()/10000000,"")</f>
        <v/>
      </c>
    </row>
    <row r="2417" customFormat="false" ht="15" hidden="false" customHeight="false" outlineLevel="0" collapsed="false">
      <c r="A2417" s="29" t="s">
        <v>55</v>
      </c>
      <c r="B2417" s="29" t="s">
        <v>4762</v>
      </c>
      <c r="C2417" s="29" t="s">
        <v>517</v>
      </c>
      <c r="D2417" s="29" t="s">
        <v>4766</v>
      </c>
      <c r="E2417" s="29" t="n">
        <v>37</v>
      </c>
      <c r="F2417" s="29"/>
      <c r="G2417" s="29" t="s">
        <v>4767</v>
      </c>
      <c r="H2417" s="30" t="n">
        <v>600</v>
      </c>
      <c r="I2417" s="31" t="n">
        <v>46276</v>
      </c>
      <c r="J2417" s="30" t="n">
        <v>600</v>
      </c>
      <c r="K2417" s="29" t="s">
        <v>120</v>
      </c>
      <c r="L2417" s="29" t="s">
        <v>133</v>
      </c>
      <c r="M2417" s="29"/>
      <c r="N2417" s="29" t="s">
        <v>122</v>
      </c>
      <c r="O2417" s="29"/>
      <c r="P2417" s="29" t="s">
        <v>123</v>
      </c>
      <c r="Q2417" s="29" t="n">
        <f aca="false">IFERROR(VALUE(L2417),"")</f>
        <v>9</v>
      </c>
      <c r="R2417" s="29" t="str">
        <f aca="true">IF(O2417="","",O2417-TODAY())</f>
        <v/>
      </c>
      <c r="S2417" s="29" t="str">
        <f aca="false">IF(C2417="&lt;&lt; vazio &gt;&gt;","VAZIA",IF(AND(O2417&lt;&gt;"",R2417&lt;0),"VENCIDO",IF(AND(O2417&lt;&gt;"",R2417&lt;=Parametros!$B$10),"PRÓX. VENCIMENTO",IF(F2417="Q","QUALIDADE",IF(F2417="S","BLOQUEADO",IF(F2417="R","RESTRITO/DEVOLUÇÃO",IF(OR(N2417="QUAR",N2417="QRES"),"QUARENTENA",IF(OR(B2417="DESCARTE",B2417="DEVOLUÇÃO"),"DESCARTE/DEVOLUÇÃO",IF(AND(D2417="",K2417&lt;&gt;""),"SEM LOTE",IF(AND(Q2417&lt;&gt;"",Q2417&gt;=Parametros!$B$11),"PARADO/SEM GIRO","OK"))))))))))</f>
        <v>OK</v>
      </c>
      <c r="T2417" s="29" t="str">
        <f aca="false">IF(AND($S2417="PARADO/SEM GIRO",$K2417="KG",OR(Painel!$B$5="(Todos)",A2417=Painel!$B$5)*OR(Painel!$E$5="(Todos)",P2417=Painel!$E$5)),$J2417+ROW()/10000000,"")</f>
        <v/>
      </c>
      <c r="U2417" s="29" t="str">
        <f aca="false">IF(AND($S2417="VENCIDO",$K2417="KG",OR(Painel!$B$5="(Todos)",A2417=Painel!$B$5)*OR(Painel!$E$5="(Todos)",P2417=Painel!$E$5)),$J2417+ROW()/10000000,"")</f>
        <v/>
      </c>
    </row>
    <row r="2418" customFormat="false" ht="15" hidden="false" customHeight="false" outlineLevel="0" collapsed="false">
      <c r="A2418" s="29" t="s">
        <v>55</v>
      </c>
      <c r="B2418" s="29" t="s">
        <v>4762</v>
      </c>
      <c r="C2418" s="29" t="s">
        <v>517</v>
      </c>
      <c r="D2418" s="29" t="s">
        <v>4766</v>
      </c>
      <c r="E2418" s="29" t="n">
        <v>37</v>
      </c>
      <c r="F2418" s="29"/>
      <c r="G2418" s="29" t="s">
        <v>4768</v>
      </c>
      <c r="H2418" s="30" t="n">
        <v>600</v>
      </c>
      <c r="I2418" s="31" t="n">
        <v>46276</v>
      </c>
      <c r="J2418" s="30" t="n">
        <v>600</v>
      </c>
      <c r="K2418" s="29" t="s">
        <v>120</v>
      </c>
      <c r="L2418" s="29" t="s">
        <v>133</v>
      </c>
      <c r="M2418" s="29"/>
      <c r="N2418" s="29" t="s">
        <v>122</v>
      </c>
      <c r="O2418" s="29"/>
      <c r="P2418" s="29" t="s">
        <v>123</v>
      </c>
      <c r="Q2418" s="29" t="n">
        <f aca="false">IFERROR(VALUE(L2418),"")</f>
        <v>9</v>
      </c>
      <c r="R2418" s="29" t="str">
        <f aca="true">IF(O2418="","",O2418-TODAY())</f>
        <v/>
      </c>
      <c r="S2418" s="29" t="str">
        <f aca="false">IF(C2418="&lt;&lt; vazio &gt;&gt;","VAZIA",IF(AND(O2418&lt;&gt;"",R2418&lt;0),"VENCIDO",IF(AND(O2418&lt;&gt;"",R2418&lt;=Parametros!$B$10),"PRÓX. VENCIMENTO",IF(F2418="Q","QUALIDADE",IF(F2418="S","BLOQUEADO",IF(F2418="R","RESTRITO/DEVOLUÇÃO",IF(OR(N2418="QUAR",N2418="QRES"),"QUARENTENA",IF(OR(B2418="DESCARTE",B2418="DEVOLUÇÃO"),"DESCARTE/DEVOLUÇÃO",IF(AND(D2418="",K2418&lt;&gt;""),"SEM LOTE",IF(AND(Q2418&lt;&gt;"",Q2418&gt;=Parametros!$B$11),"PARADO/SEM GIRO","OK"))))))))))</f>
        <v>OK</v>
      </c>
      <c r="T2418" s="29" t="str">
        <f aca="false">IF(AND($S2418="PARADO/SEM GIRO",$K2418="KG",OR(Painel!$B$5="(Todos)",A2418=Painel!$B$5)*OR(Painel!$E$5="(Todos)",P2418=Painel!$E$5)),$J2418+ROW()/10000000,"")</f>
        <v/>
      </c>
      <c r="U2418" s="29" t="str">
        <f aca="false">IF(AND($S2418="VENCIDO",$K2418="KG",OR(Painel!$B$5="(Todos)",A2418=Painel!$B$5)*OR(Painel!$E$5="(Todos)",P2418=Painel!$E$5)),$J2418+ROW()/10000000,"")</f>
        <v/>
      </c>
    </row>
    <row r="2419" customFormat="false" ht="15" hidden="false" customHeight="false" outlineLevel="0" collapsed="false">
      <c r="A2419" s="29" t="s">
        <v>55</v>
      </c>
      <c r="B2419" s="29" t="s">
        <v>4762</v>
      </c>
      <c r="C2419" s="29" t="s">
        <v>517</v>
      </c>
      <c r="D2419" s="29" t="s">
        <v>4766</v>
      </c>
      <c r="E2419" s="29" t="n">
        <v>37</v>
      </c>
      <c r="F2419" s="29"/>
      <c r="G2419" s="29" t="s">
        <v>4769</v>
      </c>
      <c r="H2419" s="30" t="n">
        <v>600</v>
      </c>
      <c r="I2419" s="31" t="n">
        <v>46276</v>
      </c>
      <c r="J2419" s="30" t="n">
        <v>600</v>
      </c>
      <c r="K2419" s="29" t="s">
        <v>120</v>
      </c>
      <c r="L2419" s="29" t="s">
        <v>133</v>
      </c>
      <c r="M2419" s="29"/>
      <c r="N2419" s="29" t="s">
        <v>122</v>
      </c>
      <c r="O2419" s="29"/>
      <c r="P2419" s="29" t="s">
        <v>123</v>
      </c>
      <c r="Q2419" s="29" t="n">
        <f aca="false">IFERROR(VALUE(L2419),"")</f>
        <v>9</v>
      </c>
      <c r="R2419" s="29" t="str">
        <f aca="true">IF(O2419="","",O2419-TODAY())</f>
        <v/>
      </c>
      <c r="S2419" s="29" t="str">
        <f aca="false">IF(C2419="&lt;&lt; vazio &gt;&gt;","VAZIA",IF(AND(O2419&lt;&gt;"",R2419&lt;0),"VENCIDO",IF(AND(O2419&lt;&gt;"",R2419&lt;=Parametros!$B$10),"PRÓX. VENCIMENTO",IF(F2419="Q","QUALIDADE",IF(F2419="S","BLOQUEADO",IF(F2419="R","RESTRITO/DEVOLUÇÃO",IF(OR(N2419="QUAR",N2419="QRES"),"QUARENTENA",IF(OR(B2419="DESCARTE",B2419="DEVOLUÇÃO"),"DESCARTE/DEVOLUÇÃO",IF(AND(D2419="",K2419&lt;&gt;""),"SEM LOTE",IF(AND(Q2419&lt;&gt;"",Q2419&gt;=Parametros!$B$11),"PARADO/SEM GIRO","OK"))))))))))</f>
        <v>OK</v>
      </c>
      <c r="T2419" s="29" t="str">
        <f aca="false">IF(AND($S2419="PARADO/SEM GIRO",$K2419="KG",OR(Painel!$B$5="(Todos)",A2419=Painel!$B$5)*OR(Painel!$E$5="(Todos)",P2419=Painel!$E$5)),$J2419+ROW()/10000000,"")</f>
        <v/>
      </c>
      <c r="U2419" s="29" t="str">
        <f aca="false">IF(AND($S2419="VENCIDO",$K2419="KG",OR(Painel!$B$5="(Todos)",A2419=Painel!$B$5)*OR(Painel!$E$5="(Todos)",P2419=Painel!$E$5)),$J2419+ROW()/10000000,"")</f>
        <v/>
      </c>
    </row>
    <row r="2420" customFormat="false" ht="15" hidden="false" customHeight="false" outlineLevel="0" collapsed="false">
      <c r="A2420" s="29" t="s">
        <v>55</v>
      </c>
      <c r="B2420" s="29" t="s">
        <v>4762</v>
      </c>
      <c r="C2420" s="29" t="s">
        <v>517</v>
      </c>
      <c r="D2420" s="29" t="s">
        <v>4770</v>
      </c>
      <c r="E2420" s="29" t="n">
        <v>37</v>
      </c>
      <c r="F2420" s="29" t="s">
        <v>137</v>
      </c>
      <c r="G2420" s="29" t="s">
        <v>4771</v>
      </c>
      <c r="H2420" s="30" t="n">
        <v>600</v>
      </c>
      <c r="I2420" s="31" t="n">
        <v>46276</v>
      </c>
      <c r="J2420" s="30" t="n">
        <v>600</v>
      </c>
      <c r="K2420" s="29" t="s">
        <v>120</v>
      </c>
      <c r="L2420" s="29" t="s">
        <v>133</v>
      </c>
      <c r="M2420" s="29"/>
      <c r="N2420" s="29" t="s">
        <v>122</v>
      </c>
      <c r="O2420" s="31" t="n">
        <v>46845</v>
      </c>
      <c r="P2420" s="29" t="s">
        <v>123</v>
      </c>
      <c r="Q2420" s="29" t="n">
        <f aca="false">IFERROR(VALUE(L2420),"")</f>
        <v>9</v>
      </c>
      <c r="R2420" s="29" t="n">
        <f aca="true">IF(O2420="","",O2420-TODAY())</f>
        <v>560</v>
      </c>
      <c r="S2420" s="29" t="str">
        <f aca="false">IF(C2420="&lt;&lt; vazio &gt;&gt;","VAZIA",IF(AND(O2420&lt;&gt;"",R2420&lt;0),"VENCIDO",IF(AND(O2420&lt;&gt;"",R2420&lt;=Parametros!$B$10),"PRÓX. VENCIMENTO",IF(F2420="Q","QUALIDADE",IF(F2420="S","BLOQUEADO",IF(F2420="R","RESTRITO/DEVOLUÇÃO",IF(OR(N2420="QUAR",N2420="QRES"),"QUARENTENA",IF(OR(B2420="DESCARTE",B2420="DEVOLUÇÃO"),"DESCARTE/DEVOLUÇÃO",IF(AND(D2420="",K2420&lt;&gt;""),"SEM LOTE",IF(AND(Q2420&lt;&gt;"",Q2420&gt;=Parametros!$B$11),"PARADO/SEM GIRO","OK"))))))))))</f>
        <v>BLOQUEADO</v>
      </c>
      <c r="T2420" s="29" t="str">
        <f aca="false">IF(AND($S2420="PARADO/SEM GIRO",$K2420="KG",OR(Painel!$B$5="(Todos)",A2420=Painel!$B$5)*OR(Painel!$E$5="(Todos)",P2420=Painel!$E$5)),$J2420+ROW()/10000000,"")</f>
        <v/>
      </c>
      <c r="U2420" s="29" t="str">
        <f aca="false">IF(AND($S2420="VENCIDO",$K2420="KG",OR(Painel!$B$5="(Todos)",A2420=Painel!$B$5)*OR(Painel!$E$5="(Todos)",P2420=Painel!$E$5)),$J2420+ROW()/10000000,"")</f>
        <v/>
      </c>
    </row>
    <row r="2421" customFormat="false" ht="15" hidden="false" customHeight="false" outlineLevel="0" collapsed="false">
      <c r="A2421" s="29" t="s">
        <v>55</v>
      </c>
      <c r="B2421" s="29" t="s">
        <v>4762</v>
      </c>
      <c r="C2421" s="29" t="s">
        <v>517</v>
      </c>
      <c r="D2421" s="29" t="s">
        <v>4772</v>
      </c>
      <c r="E2421" s="29" t="n">
        <v>37</v>
      </c>
      <c r="F2421" s="29"/>
      <c r="G2421" s="29" t="s">
        <v>4773</v>
      </c>
      <c r="H2421" s="30" t="n">
        <v>580</v>
      </c>
      <c r="I2421" s="31" t="n">
        <v>46276</v>
      </c>
      <c r="J2421" s="30" t="n">
        <v>580</v>
      </c>
      <c r="K2421" s="29" t="s">
        <v>120</v>
      </c>
      <c r="L2421" s="29" t="s">
        <v>133</v>
      </c>
      <c r="M2421" s="29"/>
      <c r="N2421" s="29" t="s">
        <v>122</v>
      </c>
      <c r="O2421" s="29"/>
      <c r="P2421" s="29" t="s">
        <v>123</v>
      </c>
      <c r="Q2421" s="29" t="n">
        <f aca="false">IFERROR(VALUE(L2421),"")</f>
        <v>9</v>
      </c>
      <c r="R2421" s="29" t="str">
        <f aca="true">IF(O2421="","",O2421-TODAY())</f>
        <v/>
      </c>
      <c r="S2421" s="29" t="str">
        <f aca="false">IF(C2421="&lt;&lt; vazio &gt;&gt;","VAZIA",IF(AND(O2421&lt;&gt;"",R2421&lt;0),"VENCIDO",IF(AND(O2421&lt;&gt;"",R2421&lt;=Parametros!$B$10),"PRÓX. VENCIMENTO",IF(F2421="Q","QUALIDADE",IF(F2421="S","BLOQUEADO",IF(F2421="R","RESTRITO/DEVOLUÇÃO",IF(OR(N2421="QUAR",N2421="QRES"),"QUARENTENA",IF(OR(B2421="DESCARTE",B2421="DEVOLUÇÃO"),"DESCARTE/DEVOLUÇÃO",IF(AND(D2421="",K2421&lt;&gt;""),"SEM LOTE",IF(AND(Q2421&lt;&gt;"",Q2421&gt;=Parametros!$B$11),"PARADO/SEM GIRO","OK"))))))))))</f>
        <v>OK</v>
      </c>
      <c r="T2421" s="29" t="str">
        <f aca="false">IF(AND($S2421="PARADO/SEM GIRO",$K2421="KG",OR(Painel!$B$5="(Todos)",A2421=Painel!$B$5)*OR(Painel!$E$5="(Todos)",P2421=Painel!$E$5)),$J2421+ROW()/10000000,"")</f>
        <v/>
      </c>
      <c r="U2421" s="29" t="str">
        <f aca="false">IF(AND($S2421="VENCIDO",$K2421="KG",OR(Painel!$B$5="(Todos)",A2421=Painel!$B$5)*OR(Painel!$E$5="(Todos)",P2421=Painel!$E$5)),$J2421+ROW()/10000000,"")</f>
        <v/>
      </c>
    </row>
    <row r="2422" customFormat="false" ht="15" hidden="false" customHeight="false" outlineLevel="0" collapsed="false">
      <c r="A2422" s="29" t="s">
        <v>55</v>
      </c>
      <c r="B2422" s="29" t="s">
        <v>4762</v>
      </c>
      <c r="C2422" s="29" t="s">
        <v>517</v>
      </c>
      <c r="D2422" s="29" t="s">
        <v>4772</v>
      </c>
      <c r="E2422" s="29" t="n">
        <v>37</v>
      </c>
      <c r="F2422" s="29"/>
      <c r="G2422" s="29" t="s">
        <v>4774</v>
      </c>
      <c r="H2422" s="30" t="n">
        <v>600</v>
      </c>
      <c r="I2422" s="31" t="n">
        <v>46276</v>
      </c>
      <c r="J2422" s="30" t="n">
        <v>600</v>
      </c>
      <c r="K2422" s="29" t="s">
        <v>120</v>
      </c>
      <c r="L2422" s="29" t="s">
        <v>133</v>
      </c>
      <c r="M2422" s="29"/>
      <c r="N2422" s="29" t="s">
        <v>122</v>
      </c>
      <c r="O2422" s="29"/>
      <c r="P2422" s="29" t="s">
        <v>123</v>
      </c>
      <c r="Q2422" s="29" t="n">
        <f aca="false">IFERROR(VALUE(L2422),"")</f>
        <v>9</v>
      </c>
      <c r="R2422" s="29" t="str">
        <f aca="true">IF(O2422="","",O2422-TODAY())</f>
        <v/>
      </c>
      <c r="S2422" s="29" t="str">
        <f aca="false">IF(C2422="&lt;&lt; vazio &gt;&gt;","VAZIA",IF(AND(O2422&lt;&gt;"",R2422&lt;0),"VENCIDO",IF(AND(O2422&lt;&gt;"",R2422&lt;=Parametros!$B$10),"PRÓX. VENCIMENTO",IF(F2422="Q","QUALIDADE",IF(F2422="S","BLOQUEADO",IF(F2422="R","RESTRITO/DEVOLUÇÃO",IF(OR(N2422="QUAR",N2422="QRES"),"QUARENTENA",IF(OR(B2422="DESCARTE",B2422="DEVOLUÇÃO"),"DESCARTE/DEVOLUÇÃO",IF(AND(D2422="",K2422&lt;&gt;""),"SEM LOTE",IF(AND(Q2422&lt;&gt;"",Q2422&gt;=Parametros!$B$11),"PARADO/SEM GIRO","OK"))))))))))</f>
        <v>OK</v>
      </c>
      <c r="T2422" s="29" t="str">
        <f aca="false">IF(AND($S2422="PARADO/SEM GIRO",$K2422="KG",OR(Painel!$B$5="(Todos)",A2422=Painel!$B$5)*OR(Painel!$E$5="(Todos)",P2422=Painel!$E$5)),$J2422+ROW()/10000000,"")</f>
        <v/>
      </c>
      <c r="U2422" s="29" t="str">
        <f aca="false">IF(AND($S2422="VENCIDO",$K2422="KG",OR(Painel!$B$5="(Todos)",A2422=Painel!$B$5)*OR(Painel!$E$5="(Todos)",P2422=Painel!$E$5)),$J2422+ROW()/10000000,"")</f>
        <v/>
      </c>
    </row>
    <row r="2423" customFormat="false" ht="15" hidden="false" customHeight="false" outlineLevel="0" collapsed="false">
      <c r="A2423" s="29" t="s">
        <v>55</v>
      </c>
      <c r="B2423" s="29" t="s">
        <v>4762</v>
      </c>
      <c r="C2423" s="29" t="s">
        <v>517</v>
      </c>
      <c r="D2423" s="29" t="s">
        <v>4775</v>
      </c>
      <c r="E2423" s="29" t="n">
        <v>37</v>
      </c>
      <c r="F2423" s="29"/>
      <c r="G2423" s="29" t="s">
        <v>4776</v>
      </c>
      <c r="H2423" s="30" t="n">
        <v>520</v>
      </c>
      <c r="I2423" s="31" t="n">
        <v>46276</v>
      </c>
      <c r="J2423" s="30" t="n">
        <v>520</v>
      </c>
      <c r="K2423" s="29" t="s">
        <v>120</v>
      </c>
      <c r="L2423" s="29" t="s">
        <v>133</v>
      </c>
      <c r="M2423" s="29"/>
      <c r="N2423" s="29" t="s">
        <v>122</v>
      </c>
      <c r="O2423" s="31" t="n">
        <v>46867</v>
      </c>
      <c r="P2423" s="29" t="s">
        <v>123</v>
      </c>
      <c r="Q2423" s="29" t="n">
        <f aca="false">IFERROR(VALUE(L2423),"")</f>
        <v>9</v>
      </c>
      <c r="R2423" s="29" t="n">
        <f aca="true">IF(O2423="","",O2423-TODAY())</f>
        <v>582</v>
      </c>
      <c r="S2423" s="29" t="str">
        <f aca="false">IF(C2423="&lt;&lt; vazio &gt;&gt;","VAZIA",IF(AND(O2423&lt;&gt;"",R2423&lt;0),"VENCIDO",IF(AND(O2423&lt;&gt;"",R2423&lt;=Parametros!$B$10),"PRÓX. VENCIMENTO",IF(F2423="Q","QUALIDADE",IF(F2423="S","BLOQUEADO",IF(F2423="R","RESTRITO/DEVOLUÇÃO",IF(OR(N2423="QUAR",N2423="QRES"),"QUARENTENA",IF(OR(B2423="DESCARTE",B2423="DEVOLUÇÃO"),"DESCARTE/DEVOLUÇÃO",IF(AND(D2423="",K2423&lt;&gt;""),"SEM LOTE",IF(AND(Q2423&lt;&gt;"",Q2423&gt;=Parametros!$B$11),"PARADO/SEM GIRO","OK"))))))))))</f>
        <v>OK</v>
      </c>
      <c r="T2423" s="29" t="str">
        <f aca="false">IF(AND($S2423="PARADO/SEM GIRO",$K2423="KG",OR(Painel!$B$5="(Todos)",A2423=Painel!$B$5)*OR(Painel!$E$5="(Todos)",P2423=Painel!$E$5)),$J2423+ROW()/10000000,"")</f>
        <v/>
      </c>
      <c r="U2423" s="29" t="str">
        <f aca="false">IF(AND($S2423="VENCIDO",$K2423="KG",OR(Painel!$B$5="(Todos)",A2423=Painel!$B$5)*OR(Painel!$E$5="(Todos)",P2423=Painel!$E$5)),$J2423+ROW()/10000000,"")</f>
        <v/>
      </c>
    </row>
    <row r="2424" customFormat="false" ht="15" hidden="false" customHeight="false" outlineLevel="0" collapsed="false">
      <c r="A2424" s="29" t="s">
        <v>55</v>
      </c>
      <c r="B2424" s="29" t="s">
        <v>4762</v>
      </c>
      <c r="C2424" s="29" t="s">
        <v>4777</v>
      </c>
      <c r="D2424" s="29" t="s">
        <v>4778</v>
      </c>
      <c r="E2424" s="29" t="n">
        <v>37</v>
      </c>
      <c r="F2424" s="29"/>
      <c r="G2424" s="29" t="s">
        <v>4779</v>
      </c>
      <c r="H2424" s="30" t="n">
        <v>100</v>
      </c>
      <c r="I2424" s="31" t="n">
        <v>46276</v>
      </c>
      <c r="J2424" s="30" t="n">
        <v>100</v>
      </c>
      <c r="K2424" s="29" t="s">
        <v>120</v>
      </c>
      <c r="L2424" s="29" t="s">
        <v>133</v>
      </c>
      <c r="M2424" s="29"/>
      <c r="N2424" s="29" t="s">
        <v>122</v>
      </c>
      <c r="O2424" s="29"/>
      <c r="P2424" s="29" t="s">
        <v>123</v>
      </c>
      <c r="Q2424" s="29" t="n">
        <f aca="false">IFERROR(VALUE(L2424),"")</f>
        <v>9</v>
      </c>
      <c r="R2424" s="29" t="str">
        <f aca="true">IF(O2424="","",O2424-TODAY())</f>
        <v/>
      </c>
      <c r="S2424" s="29" t="str">
        <f aca="false">IF(C2424="&lt;&lt; vazio &gt;&gt;","VAZIA",IF(AND(O2424&lt;&gt;"",R2424&lt;0),"VENCIDO",IF(AND(O2424&lt;&gt;"",R2424&lt;=Parametros!$B$10),"PRÓX. VENCIMENTO",IF(F2424="Q","QUALIDADE",IF(F2424="S","BLOQUEADO",IF(F2424="R","RESTRITO/DEVOLUÇÃO",IF(OR(N2424="QUAR",N2424="QRES"),"QUARENTENA",IF(OR(B2424="DESCARTE",B2424="DEVOLUÇÃO"),"DESCARTE/DEVOLUÇÃO",IF(AND(D2424="",K2424&lt;&gt;""),"SEM LOTE",IF(AND(Q2424&lt;&gt;"",Q2424&gt;=Parametros!$B$11),"PARADO/SEM GIRO","OK"))))))))))</f>
        <v>OK</v>
      </c>
      <c r="T2424" s="29" t="str">
        <f aca="false">IF(AND($S2424="PARADO/SEM GIRO",$K2424="KG",OR(Painel!$B$5="(Todos)",A2424=Painel!$B$5)*OR(Painel!$E$5="(Todos)",P2424=Painel!$E$5)),$J2424+ROW()/10000000,"")</f>
        <v/>
      </c>
      <c r="U2424" s="29" t="str">
        <f aca="false">IF(AND($S2424="VENCIDO",$K2424="KG",OR(Painel!$B$5="(Todos)",A2424=Painel!$B$5)*OR(Painel!$E$5="(Todos)",P2424=Painel!$E$5)),$J2424+ROW()/10000000,"")</f>
        <v/>
      </c>
    </row>
    <row r="2425" customFormat="false" ht="15" hidden="false" customHeight="false" outlineLevel="0" collapsed="false">
      <c r="A2425" s="29" t="s">
        <v>55</v>
      </c>
      <c r="B2425" s="29" t="s">
        <v>4762</v>
      </c>
      <c r="C2425" s="29" t="s">
        <v>184</v>
      </c>
      <c r="D2425" s="29" t="s">
        <v>4780</v>
      </c>
      <c r="E2425" s="29" t="n">
        <v>37</v>
      </c>
      <c r="F2425" s="29" t="s">
        <v>137</v>
      </c>
      <c r="G2425" s="29" t="s">
        <v>4781</v>
      </c>
      <c r="H2425" s="30" t="n">
        <v>40</v>
      </c>
      <c r="I2425" s="31" t="n">
        <v>46276</v>
      </c>
      <c r="J2425" s="30" t="n">
        <v>40</v>
      </c>
      <c r="K2425" s="29" t="s">
        <v>120</v>
      </c>
      <c r="L2425" s="29" t="s">
        <v>133</v>
      </c>
      <c r="M2425" s="29"/>
      <c r="N2425" s="29" t="s">
        <v>122</v>
      </c>
      <c r="O2425" s="31" t="n">
        <v>46568</v>
      </c>
      <c r="P2425" s="29" t="s">
        <v>123</v>
      </c>
      <c r="Q2425" s="29" t="n">
        <f aca="false">IFERROR(VALUE(L2425),"")</f>
        <v>9</v>
      </c>
      <c r="R2425" s="29" t="n">
        <f aca="true">IF(O2425="","",O2425-TODAY())</f>
        <v>283</v>
      </c>
      <c r="S2425" s="29" t="str">
        <f aca="false">IF(C2425="&lt;&lt; vazio &gt;&gt;","VAZIA",IF(AND(O2425&lt;&gt;"",R2425&lt;0),"VENCIDO",IF(AND(O2425&lt;&gt;"",R2425&lt;=Parametros!$B$10),"PRÓX. VENCIMENTO",IF(F2425="Q","QUALIDADE",IF(F2425="S","BLOQUEADO",IF(F2425="R","RESTRITO/DEVOLUÇÃO",IF(OR(N2425="QUAR",N2425="QRES"),"QUARENTENA",IF(OR(B2425="DESCARTE",B2425="DEVOLUÇÃO"),"DESCARTE/DEVOLUÇÃO",IF(AND(D2425="",K2425&lt;&gt;""),"SEM LOTE",IF(AND(Q2425&lt;&gt;"",Q2425&gt;=Parametros!$B$11),"PARADO/SEM GIRO","OK"))))))))))</f>
        <v>BLOQUEADO</v>
      </c>
      <c r="T2425" s="29" t="str">
        <f aca="false">IF(AND($S2425="PARADO/SEM GIRO",$K2425="KG",OR(Painel!$B$5="(Todos)",A2425=Painel!$B$5)*OR(Painel!$E$5="(Todos)",P2425=Painel!$E$5)),$J2425+ROW()/10000000,"")</f>
        <v/>
      </c>
      <c r="U2425" s="29" t="str">
        <f aca="false">IF(AND($S2425="VENCIDO",$K2425="KG",OR(Painel!$B$5="(Todos)",A2425=Painel!$B$5)*OR(Painel!$E$5="(Todos)",P2425=Painel!$E$5)),$J2425+ROW()/10000000,"")</f>
        <v/>
      </c>
    </row>
    <row r="2426" customFormat="false" ht="15" hidden="false" customHeight="false" outlineLevel="0" collapsed="false">
      <c r="A2426" s="29" t="s">
        <v>55</v>
      </c>
      <c r="B2426" s="29" t="s">
        <v>4762</v>
      </c>
      <c r="C2426" s="29" t="s">
        <v>4782</v>
      </c>
      <c r="D2426" s="29" t="s">
        <v>4783</v>
      </c>
      <c r="E2426" s="29" t="n">
        <v>37</v>
      </c>
      <c r="F2426" s="29" t="s">
        <v>268</v>
      </c>
      <c r="G2426" s="29" t="s">
        <v>4784</v>
      </c>
      <c r="H2426" s="30" t="n">
        <v>1.36</v>
      </c>
      <c r="I2426" s="31" t="n">
        <v>46274</v>
      </c>
      <c r="J2426" s="30" t="n">
        <v>1.36</v>
      </c>
      <c r="K2426" s="29" t="s">
        <v>120</v>
      </c>
      <c r="L2426" s="29" t="s">
        <v>138</v>
      </c>
      <c r="M2426" s="29"/>
      <c r="N2426" s="29" t="s">
        <v>122</v>
      </c>
      <c r="O2426" s="31" t="n">
        <v>46463</v>
      </c>
      <c r="P2426" s="29" t="s">
        <v>123</v>
      </c>
      <c r="Q2426" s="29" t="n">
        <f aca="false">IFERROR(VALUE(L2426),"")</f>
        <v>11</v>
      </c>
      <c r="R2426" s="29" t="n">
        <f aca="true">IF(O2426="","",O2426-TODAY())</f>
        <v>178</v>
      </c>
      <c r="S2426" s="29" t="str">
        <f aca="false">IF(C2426="&lt;&lt; vazio &gt;&gt;","VAZIA",IF(AND(O2426&lt;&gt;"",R2426&lt;0),"VENCIDO",IF(AND(O2426&lt;&gt;"",R2426&lt;=Parametros!$B$10),"PRÓX. VENCIMENTO",IF(F2426="Q","QUALIDADE",IF(F2426="S","BLOQUEADO",IF(F2426="R","RESTRITO/DEVOLUÇÃO",IF(OR(N2426="QUAR",N2426="QRES"),"QUARENTENA",IF(OR(B2426="DESCARTE",B2426="DEVOLUÇÃO"),"DESCARTE/DEVOLUÇÃO",IF(AND(D2426="",K2426&lt;&gt;""),"SEM LOTE",IF(AND(Q2426&lt;&gt;"",Q2426&gt;=Parametros!$B$11),"PARADO/SEM GIRO","OK"))))))))))</f>
        <v>QUALIDADE</v>
      </c>
      <c r="T2426" s="29" t="str">
        <f aca="false">IF(AND($S2426="PARADO/SEM GIRO",$K2426="KG",OR(Painel!$B$5="(Todos)",A2426=Painel!$B$5)*OR(Painel!$E$5="(Todos)",P2426=Painel!$E$5)),$J2426+ROW()/10000000,"")</f>
        <v/>
      </c>
      <c r="U2426" s="29" t="str">
        <f aca="false">IF(AND($S2426="VENCIDO",$K2426="KG",OR(Painel!$B$5="(Todos)",A2426=Painel!$B$5)*OR(Painel!$E$5="(Todos)",P2426=Painel!$E$5)),$J2426+ROW()/10000000,"")</f>
        <v/>
      </c>
    </row>
    <row r="2427" customFormat="false" ht="15" hidden="false" customHeight="false" outlineLevel="0" collapsed="false">
      <c r="A2427" s="29" t="s">
        <v>55</v>
      </c>
      <c r="B2427" s="29" t="s">
        <v>4762</v>
      </c>
      <c r="C2427" s="29" t="s">
        <v>549</v>
      </c>
      <c r="D2427" s="29" t="s">
        <v>4785</v>
      </c>
      <c r="E2427" s="29" t="n">
        <v>37</v>
      </c>
      <c r="F2427" s="29" t="s">
        <v>137</v>
      </c>
      <c r="G2427" s="29" t="s">
        <v>4786</v>
      </c>
      <c r="H2427" s="30" t="n">
        <v>21</v>
      </c>
      <c r="I2427" s="31" t="n">
        <v>46274</v>
      </c>
      <c r="J2427" s="30" t="n">
        <v>21</v>
      </c>
      <c r="K2427" s="29" t="s">
        <v>120</v>
      </c>
      <c r="L2427" s="29" t="s">
        <v>138</v>
      </c>
      <c r="M2427" s="29"/>
      <c r="N2427" s="29" t="s">
        <v>122</v>
      </c>
      <c r="O2427" s="31" t="n">
        <v>46755</v>
      </c>
      <c r="P2427" s="29" t="s">
        <v>123</v>
      </c>
      <c r="Q2427" s="29" t="n">
        <f aca="false">IFERROR(VALUE(L2427),"")</f>
        <v>11</v>
      </c>
      <c r="R2427" s="29" t="n">
        <f aca="true">IF(O2427="","",O2427-TODAY())</f>
        <v>470</v>
      </c>
      <c r="S2427" s="29" t="str">
        <f aca="false">IF(C2427="&lt;&lt; vazio &gt;&gt;","VAZIA",IF(AND(O2427&lt;&gt;"",R2427&lt;0),"VENCIDO",IF(AND(O2427&lt;&gt;"",R2427&lt;=Parametros!$B$10),"PRÓX. VENCIMENTO",IF(F2427="Q","QUALIDADE",IF(F2427="S","BLOQUEADO",IF(F2427="R","RESTRITO/DEVOLUÇÃO",IF(OR(N2427="QUAR",N2427="QRES"),"QUARENTENA",IF(OR(B2427="DESCARTE",B2427="DEVOLUÇÃO"),"DESCARTE/DEVOLUÇÃO",IF(AND(D2427="",K2427&lt;&gt;""),"SEM LOTE",IF(AND(Q2427&lt;&gt;"",Q2427&gt;=Parametros!$B$11),"PARADO/SEM GIRO","OK"))))))))))</f>
        <v>BLOQUEADO</v>
      </c>
      <c r="T2427" s="29" t="str">
        <f aca="false">IF(AND($S2427="PARADO/SEM GIRO",$K2427="KG",OR(Painel!$B$5="(Todos)",A2427=Painel!$B$5)*OR(Painel!$E$5="(Todos)",P2427=Painel!$E$5)),$J2427+ROW()/10000000,"")</f>
        <v/>
      </c>
      <c r="U2427" s="29" t="str">
        <f aca="false">IF(AND($S2427="VENCIDO",$K2427="KG",OR(Painel!$B$5="(Todos)",A2427=Painel!$B$5)*OR(Painel!$E$5="(Todos)",P2427=Painel!$E$5)),$J2427+ROW()/10000000,"")</f>
        <v/>
      </c>
    </row>
    <row r="2428" customFormat="false" ht="15" hidden="false" customHeight="false" outlineLevel="0" collapsed="false">
      <c r="A2428" s="29" t="s">
        <v>55</v>
      </c>
      <c r="B2428" s="29" t="s">
        <v>4762</v>
      </c>
      <c r="C2428" s="29" t="s">
        <v>549</v>
      </c>
      <c r="D2428" s="29" t="s">
        <v>4787</v>
      </c>
      <c r="E2428" s="29" t="n">
        <v>37</v>
      </c>
      <c r="F2428" s="29" t="s">
        <v>137</v>
      </c>
      <c r="G2428" s="29" t="s">
        <v>4788</v>
      </c>
      <c r="H2428" s="30" t="n">
        <v>21</v>
      </c>
      <c r="I2428" s="31" t="n">
        <v>46274</v>
      </c>
      <c r="J2428" s="30" t="n">
        <v>21</v>
      </c>
      <c r="K2428" s="29" t="s">
        <v>120</v>
      </c>
      <c r="L2428" s="29" t="s">
        <v>138</v>
      </c>
      <c r="M2428" s="29"/>
      <c r="N2428" s="29" t="s">
        <v>122</v>
      </c>
      <c r="O2428" s="31" t="n">
        <v>46832</v>
      </c>
      <c r="P2428" s="29" t="s">
        <v>123</v>
      </c>
      <c r="Q2428" s="29" t="n">
        <f aca="false">IFERROR(VALUE(L2428),"")</f>
        <v>11</v>
      </c>
      <c r="R2428" s="29" t="n">
        <f aca="true">IF(O2428="","",O2428-TODAY())</f>
        <v>547</v>
      </c>
      <c r="S2428" s="29" t="str">
        <f aca="false">IF(C2428="&lt;&lt; vazio &gt;&gt;","VAZIA",IF(AND(O2428&lt;&gt;"",R2428&lt;0),"VENCIDO",IF(AND(O2428&lt;&gt;"",R2428&lt;=Parametros!$B$10),"PRÓX. VENCIMENTO",IF(F2428="Q","QUALIDADE",IF(F2428="S","BLOQUEADO",IF(F2428="R","RESTRITO/DEVOLUÇÃO",IF(OR(N2428="QUAR",N2428="QRES"),"QUARENTENA",IF(OR(B2428="DESCARTE",B2428="DEVOLUÇÃO"),"DESCARTE/DEVOLUÇÃO",IF(AND(D2428="",K2428&lt;&gt;""),"SEM LOTE",IF(AND(Q2428&lt;&gt;"",Q2428&gt;=Parametros!$B$11),"PARADO/SEM GIRO","OK"))))))))))</f>
        <v>BLOQUEADO</v>
      </c>
      <c r="T2428" s="29" t="str">
        <f aca="false">IF(AND($S2428="PARADO/SEM GIRO",$K2428="KG",OR(Painel!$B$5="(Todos)",A2428=Painel!$B$5)*OR(Painel!$E$5="(Todos)",P2428=Painel!$E$5)),$J2428+ROW()/10000000,"")</f>
        <v/>
      </c>
      <c r="U2428" s="29" t="str">
        <f aca="false">IF(AND($S2428="VENCIDO",$K2428="KG",OR(Painel!$B$5="(Todos)",A2428=Painel!$B$5)*OR(Painel!$E$5="(Todos)",P2428=Painel!$E$5)),$J2428+ROW()/10000000,"")</f>
        <v/>
      </c>
    </row>
    <row r="2429" customFormat="false" ht="15" hidden="false" customHeight="false" outlineLevel="0" collapsed="false">
      <c r="A2429" s="29" t="s">
        <v>55</v>
      </c>
      <c r="B2429" s="29" t="s">
        <v>4762</v>
      </c>
      <c r="C2429" s="29" t="s">
        <v>2561</v>
      </c>
      <c r="D2429" s="29" t="s">
        <v>4789</v>
      </c>
      <c r="E2429" s="29" t="n">
        <v>37</v>
      </c>
      <c r="F2429" s="29" t="s">
        <v>137</v>
      </c>
      <c r="G2429" s="29" t="s">
        <v>4790</v>
      </c>
      <c r="H2429" s="30" t="n">
        <v>82</v>
      </c>
      <c r="I2429" s="31" t="n">
        <v>46274</v>
      </c>
      <c r="J2429" s="30" t="n">
        <v>82</v>
      </c>
      <c r="K2429" s="29" t="s">
        <v>120</v>
      </c>
      <c r="L2429" s="29" t="s">
        <v>138</v>
      </c>
      <c r="M2429" s="29"/>
      <c r="N2429" s="29" t="s">
        <v>122</v>
      </c>
      <c r="O2429" s="31" t="n">
        <v>46710</v>
      </c>
      <c r="P2429" s="29" t="s">
        <v>123</v>
      </c>
      <c r="Q2429" s="29" t="n">
        <f aca="false">IFERROR(VALUE(L2429),"")</f>
        <v>11</v>
      </c>
      <c r="R2429" s="29" t="n">
        <f aca="true">IF(O2429="","",O2429-TODAY())</f>
        <v>425</v>
      </c>
      <c r="S2429" s="29" t="str">
        <f aca="false">IF(C2429="&lt;&lt; vazio &gt;&gt;","VAZIA",IF(AND(O2429&lt;&gt;"",R2429&lt;0),"VENCIDO",IF(AND(O2429&lt;&gt;"",R2429&lt;=Parametros!$B$10),"PRÓX. VENCIMENTO",IF(F2429="Q","QUALIDADE",IF(F2429="S","BLOQUEADO",IF(F2429="R","RESTRITO/DEVOLUÇÃO",IF(OR(N2429="QUAR",N2429="QRES"),"QUARENTENA",IF(OR(B2429="DESCARTE",B2429="DEVOLUÇÃO"),"DESCARTE/DEVOLUÇÃO",IF(AND(D2429="",K2429&lt;&gt;""),"SEM LOTE",IF(AND(Q2429&lt;&gt;"",Q2429&gt;=Parametros!$B$11),"PARADO/SEM GIRO","OK"))))))))))</f>
        <v>BLOQUEADO</v>
      </c>
      <c r="T2429" s="29" t="str">
        <f aca="false">IF(AND($S2429="PARADO/SEM GIRO",$K2429="KG",OR(Painel!$B$5="(Todos)",A2429=Painel!$B$5)*OR(Painel!$E$5="(Todos)",P2429=Painel!$E$5)),$J2429+ROW()/10000000,"")</f>
        <v/>
      </c>
      <c r="U2429" s="29" t="str">
        <f aca="false">IF(AND($S2429="VENCIDO",$K2429="KG",OR(Painel!$B$5="(Todos)",A2429=Painel!$B$5)*OR(Painel!$E$5="(Todos)",P2429=Painel!$E$5)),$J2429+ROW()/10000000,"")</f>
        <v/>
      </c>
    </row>
    <row r="2430" customFormat="false" ht="15" hidden="false" customHeight="false" outlineLevel="0" collapsed="false">
      <c r="A2430" s="29" t="s">
        <v>55</v>
      </c>
      <c r="B2430" s="29" t="s">
        <v>4762</v>
      </c>
      <c r="C2430" s="29" t="s">
        <v>418</v>
      </c>
      <c r="D2430" s="29" t="s">
        <v>651</v>
      </c>
      <c r="E2430" s="29" t="n">
        <v>37</v>
      </c>
      <c r="F2430" s="29" t="s">
        <v>137</v>
      </c>
      <c r="G2430" s="29" t="s">
        <v>4791</v>
      </c>
      <c r="H2430" s="30" t="n">
        <v>82</v>
      </c>
      <c r="I2430" s="31" t="n">
        <v>46274</v>
      </c>
      <c r="J2430" s="30" t="n">
        <v>82</v>
      </c>
      <c r="K2430" s="29" t="s">
        <v>120</v>
      </c>
      <c r="L2430" s="29" t="s">
        <v>138</v>
      </c>
      <c r="M2430" s="29"/>
      <c r="N2430" s="29" t="s">
        <v>122</v>
      </c>
      <c r="O2430" s="31" t="n">
        <v>46562</v>
      </c>
      <c r="P2430" s="29" t="s">
        <v>123</v>
      </c>
      <c r="Q2430" s="29" t="n">
        <f aca="false">IFERROR(VALUE(L2430),"")</f>
        <v>11</v>
      </c>
      <c r="R2430" s="29" t="n">
        <f aca="true">IF(O2430="","",O2430-TODAY())</f>
        <v>277</v>
      </c>
      <c r="S2430" s="29" t="str">
        <f aca="false">IF(C2430="&lt;&lt; vazio &gt;&gt;","VAZIA",IF(AND(O2430&lt;&gt;"",R2430&lt;0),"VENCIDO",IF(AND(O2430&lt;&gt;"",R2430&lt;=Parametros!$B$10),"PRÓX. VENCIMENTO",IF(F2430="Q","QUALIDADE",IF(F2430="S","BLOQUEADO",IF(F2430="R","RESTRITO/DEVOLUÇÃO",IF(OR(N2430="QUAR",N2430="QRES"),"QUARENTENA",IF(OR(B2430="DESCARTE",B2430="DEVOLUÇÃO"),"DESCARTE/DEVOLUÇÃO",IF(AND(D2430="",K2430&lt;&gt;""),"SEM LOTE",IF(AND(Q2430&lt;&gt;"",Q2430&gt;=Parametros!$B$11),"PARADO/SEM GIRO","OK"))))))))))</f>
        <v>BLOQUEADO</v>
      </c>
      <c r="T2430" s="29" t="str">
        <f aca="false">IF(AND($S2430="PARADO/SEM GIRO",$K2430="KG",OR(Painel!$B$5="(Todos)",A2430=Painel!$B$5)*OR(Painel!$E$5="(Todos)",P2430=Painel!$E$5)),$J2430+ROW()/10000000,"")</f>
        <v/>
      </c>
      <c r="U2430" s="29" t="str">
        <f aca="false">IF(AND($S2430="VENCIDO",$K2430="KG",OR(Painel!$B$5="(Todos)",A2430=Painel!$B$5)*OR(Painel!$E$5="(Todos)",P2430=Painel!$E$5)),$J2430+ROW()/10000000,"")</f>
        <v/>
      </c>
    </row>
    <row r="2431" customFormat="false" ht="15" hidden="false" customHeight="false" outlineLevel="0" collapsed="false">
      <c r="A2431" s="29" t="s">
        <v>55</v>
      </c>
      <c r="B2431" s="29" t="s">
        <v>4762</v>
      </c>
      <c r="C2431" s="29" t="s">
        <v>233</v>
      </c>
      <c r="D2431" s="29" t="s">
        <v>4792</v>
      </c>
      <c r="E2431" s="29" t="n">
        <v>37</v>
      </c>
      <c r="F2431" s="29"/>
      <c r="G2431" s="29" t="s">
        <v>4793</v>
      </c>
      <c r="H2431" s="30" t="n">
        <v>250</v>
      </c>
      <c r="I2431" s="31" t="n">
        <v>46283</v>
      </c>
      <c r="J2431" s="30" t="n">
        <v>250</v>
      </c>
      <c r="K2431" s="29" t="s">
        <v>120</v>
      </c>
      <c r="L2431" s="29" t="s">
        <v>180</v>
      </c>
      <c r="M2431" s="29"/>
      <c r="N2431" s="29" t="s">
        <v>122</v>
      </c>
      <c r="O2431" s="31" t="n">
        <v>46923</v>
      </c>
      <c r="P2431" s="29" t="s">
        <v>235</v>
      </c>
      <c r="Q2431" s="29" t="n">
        <f aca="false">IFERROR(VALUE(L2431),"")</f>
        <v>19</v>
      </c>
      <c r="R2431" s="29" t="n">
        <f aca="true">IF(O2431="","",O2431-TODAY())</f>
        <v>638</v>
      </c>
      <c r="S2431" s="29" t="str">
        <f aca="false">IF(C2431="&lt;&lt; vazio &gt;&gt;","VAZIA",IF(AND(O2431&lt;&gt;"",R2431&lt;0),"VENCIDO",IF(AND(O2431&lt;&gt;"",R2431&lt;=Parametros!$B$10),"PRÓX. VENCIMENTO",IF(F2431="Q","QUALIDADE",IF(F2431="S","BLOQUEADO",IF(F2431="R","RESTRITO/DEVOLUÇÃO",IF(OR(N2431="QUAR",N2431="QRES"),"QUARENTENA",IF(OR(B2431="DESCARTE",B2431="DEVOLUÇÃO"),"DESCARTE/DEVOLUÇÃO",IF(AND(D2431="",K2431&lt;&gt;""),"SEM LOTE",IF(AND(Q2431&lt;&gt;"",Q2431&gt;=Parametros!$B$11),"PARADO/SEM GIRO","OK"))))))))))</f>
        <v>OK</v>
      </c>
      <c r="T2431" s="29" t="str">
        <f aca="false">IF(AND($S2431="PARADO/SEM GIRO",$K2431="KG",OR(Painel!$B$5="(Todos)",A2431=Painel!$B$5)*OR(Painel!$E$5="(Todos)",P2431=Painel!$E$5)),$J2431+ROW()/10000000,"")</f>
        <v/>
      </c>
      <c r="U2431" s="29" t="str">
        <f aca="false">IF(AND($S2431="VENCIDO",$K2431="KG",OR(Painel!$B$5="(Todos)",A2431=Painel!$B$5)*OR(Painel!$E$5="(Todos)",P2431=Painel!$E$5)),$J2431+ROW()/10000000,"")</f>
        <v/>
      </c>
    </row>
    <row r="2432" customFormat="false" ht="15" hidden="false" customHeight="false" outlineLevel="0" collapsed="false">
      <c r="A2432" s="29" t="s">
        <v>55</v>
      </c>
      <c r="B2432" s="29" t="s">
        <v>4762</v>
      </c>
      <c r="C2432" s="29" t="s">
        <v>236</v>
      </c>
      <c r="D2432" s="29" t="s">
        <v>4794</v>
      </c>
      <c r="E2432" s="29" t="n">
        <v>37</v>
      </c>
      <c r="F2432" s="29"/>
      <c r="G2432" s="29" t="s">
        <v>4795</v>
      </c>
      <c r="H2432" s="30" t="n">
        <v>100</v>
      </c>
      <c r="I2432" s="31" t="n">
        <v>46266</v>
      </c>
      <c r="J2432" s="30" t="n">
        <v>100</v>
      </c>
      <c r="K2432" s="29" t="s">
        <v>120</v>
      </c>
      <c r="L2432" s="29" t="s">
        <v>180</v>
      </c>
      <c r="M2432" s="29"/>
      <c r="N2432" s="29" t="s">
        <v>122</v>
      </c>
      <c r="O2432" s="31" t="n">
        <v>46645</v>
      </c>
      <c r="P2432" s="29" t="s">
        <v>235</v>
      </c>
      <c r="Q2432" s="29" t="n">
        <f aca="false">IFERROR(VALUE(L2432),"")</f>
        <v>19</v>
      </c>
      <c r="R2432" s="29" t="n">
        <f aca="true">IF(O2432="","",O2432-TODAY())</f>
        <v>360</v>
      </c>
      <c r="S2432" s="29" t="str">
        <f aca="false">IF(C2432="&lt;&lt; vazio &gt;&gt;","VAZIA",IF(AND(O2432&lt;&gt;"",R2432&lt;0),"VENCIDO",IF(AND(O2432&lt;&gt;"",R2432&lt;=Parametros!$B$10),"PRÓX. VENCIMENTO",IF(F2432="Q","QUALIDADE",IF(F2432="S","BLOQUEADO",IF(F2432="R","RESTRITO/DEVOLUÇÃO",IF(OR(N2432="QUAR",N2432="QRES"),"QUARENTENA",IF(OR(B2432="DESCARTE",B2432="DEVOLUÇÃO"),"DESCARTE/DEVOLUÇÃO",IF(AND(D2432="",K2432&lt;&gt;""),"SEM LOTE",IF(AND(Q2432&lt;&gt;"",Q2432&gt;=Parametros!$B$11),"PARADO/SEM GIRO","OK"))))))))))</f>
        <v>OK</v>
      </c>
      <c r="T2432" s="29" t="str">
        <f aca="false">IF(AND($S2432="PARADO/SEM GIRO",$K2432="KG",OR(Painel!$B$5="(Todos)",A2432=Painel!$B$5)*OR(Painel!$E$5="(Todos)",P2432=Painel!$E$5)),$J2432+ROW()/10000000,"")</f>
        <v/>
      </c>
      <c r="U2432" s="29" t="str">
        <f aca="false">IF(AND($S2432="VENCIDO",$K2432="KG",OR(Painel!$B$5="(Todos)",A2432=Painel!$B$5)*OR(Painel!$E$5="(Todos)",P2432=Painel!$E$5)),$J2432+ROW()/10000000,"")</f>
        <v/>
      </c>
    </row>
    <row r="2433" customFormat="false" ht="15" hidden="false" customHeight="false" outlineLevel="0" collapsed="false">
      <c r="A2433" s="29" t="s">
        <v>55</v>
      </c>
      <c r="B2433" s="29" t="s">
        <v>4762</v>
      </c>
      <c r="C2433" s="29" t="s">
        <v>236</v>
      </c>
      <c r="D2433" s="29" t="s">
        <v>2102</v>
      </c>
      <c r="E2433" s="29" t="n">
        <v>37</v>
      </c>
      <c r="F2433" s="29"/>
      <c r="G2433" s="29" t="s">
        <v>4796</v>
      </c>
      <c r="H2433" s="30" t="n">
        <v>150</v>
      </c>
      <c r="I2433" s="31" t="n">
        <v>46266</v>
      </c>
      <c r="J2433" s="30" t="n">
        <v>150</v>
      </c>
      <c r="K2433" s="29" t="s">
        <v>120</v>
      </c>
      <c r="L2433" s="29" t="s">
        <v>180</v>
      </c>
      <c r="M2433" s="29"/>
      <c r="N2433" s="29" t="s">
        <v>122</v>
      </c>
      <c r="O2433" s="31" t="n">
        <v>46962</v>
      </c>
      <c r="P2433" s="29" t="s">
        <v>235</v>
      </c>
      <c r="Q2433" s="29" t="n">
        <f aca="false">IFERROR(VALUE(L2433),"")</f>
        <v>19</v>
      </c>
      <c r="R2433" s="29" t="n">
        <f aca="true">IF(O2433="","",O2433-TODAY())</f>
        <v>677</v>
      </c>
      <c r="S2433" s="29" t="str">
        <f aca="false">IF(C2433="&lt;&lt; vazio &gt;&gt;","VAZIA",IF(AND(O2433&lt;&gt;"",R2433&lt;0),"VENCIDO",IF(AND(O2433&lt;&gt;"",R2433&lt;=Parametros!$B$10),"PRÓX. VENCIMENTO",IF(F2433="Q","QUALIDADE",IF(F2433="S","BLOQUEADO",IF(F2433="R","RESTRITO/DEVOLUÇÃO",IF(OR(N2433="QUAR",N2433="QRES"),"QUARENTENA",IF(OR(B2433="DESCARTE",B2433="DEVOLUÇÃO"),"DESCARTE/DEVOLUÇÃO",IF(AND(D2433="",K2433&lt;&gt;""),"SEM LOTE",IF(AND(Q2433&lt;&gt;"",Q2433&gt;=Parametros!$B$11),"PARADO/SEM GIRO","OK"))))))))))</f>
        <v>OK</v>
      </c>
      <c r="T2433" s="29" t="str">
        <f aca="false">IF(AND($S2433="PARADO/SEM GIRO",$K2433="KG",OR(Painel!$B$5="(Todos)",A2433=Painel!$B$5)*OR(Painel!$E$5="(Todos)",P2433=Painel!$E$5)),$J2433+ROW()/10000000,"")</f>
        <v/>
      </c>
      <c r="U2433" s="29" t="str">
        <f aca="false">IF(AND($S2433="VENCIDO",$K2433="KG",OR(Painel!$B$5="(Todos)",A2433=Painel!$B$5)*OR(Painel!$E$5="(Todos)",P2433=Painel!$E$5)),$J2433+ROW()/10000000,"")</f>
        <v/>
      </c>
    </row>
    <row r="2434" customFormat="false" ht="15" hidden="false" customHeight="false" outlineLevel="0" collapsed="false">
      <c r="A2434" s="29" t="s">
        <v>55</v>
      </c>
      <c r="B2434" s="29" t="s">
        <v>4762</v>
      </c>
      <c r="C2434" s="29" t="s">
        <v>236</v>
      </c>
      <c r="D2434" s="29" t="s">
        <v>2102</v>
      </c>
      <c r="E2434" s="29" t="n">
        <v>37</v>
      </c>
      <c r="F2434" s="29"/>
      <c r="G2434" s="29" t="s">
        <v>4797</v>
      </c>
      <c r="H2434" s="30" t="n">
        <v>425</v>
      </c>
      <c r="I2434" s="31" t="n">
        <v>46266</v>
      </c>
      <c r="J2434" s="30" t="n">
        <v>425</v>
      </c>
      <c r="K2434" s="29" t="s">
        <v>120</v>
      </c>
      <c r="L2434" s="29" t="s">
        <v>180</v>
      </c>
      <c r="M2434" s="29"/>
      <c r="N2434" s="29" t="s">
        <v>122</v>
      </c>
      <c r="O2434" s="29"/>
      <c r="P2434" s="29" t="s">
        <v>235</v>
      </c>
      <c r="Q2434" s="29" t="n">
        <f aca="false">IFERROR(VALUE(L2434),"")</f>
        <v>19</v>
      </c>
      <c r="R2434" s="29" t="str">
        <f aca="true">IF(O2434="","",O2434-TODAY())</f>
        <v/>
      </c>
      <c r="S2434" s="29" t="str">
        <f aca="false">IF(C2434="&lt;&lt; vazio &gt;&gt;","VAZIA",IF(AND(O2434&lt;&gt;"",R2434&lt;0),"VENCIDO",IF(AND(O2434&lt;&gt;"",R2434&lt;=Parametros!$B$10),"PRÓX. VENCIMENTO",IF(F2434="Q","QUALIDADE",IF(F2434="S","BLOQUEADO",IF(F2434="R","RESTRITO/DEVOLUÇÃO",IF(OR(N2434="QUAR",N2434="QRES"),"QUARENTENA",IF(OR(B2434="DESCARTE",B2434="DEVOLUÇÃO"),"DESCARTE/DEVOLUÇÃO",IF(AND(D2434="",K2434&lt;&gt;""),"SEM LOTE",IF(AND(Q2434&lt;&gt;"",Q2434&gt;=Parametros!$B$11),"PARADO/SEM GIRO","OK"))))))))))</f>
        <v>OK</v>
      </c>
      <c r="T2434" s="29" t="str">
        <f aca="false">IF(AND($S2434="PARADO/SEM GIRO",$K2434="KG",OR(Painel!$B$5="(Todos)",A2434=Painel!$B$5)*OR(Painel!$E$5="(Todos)",P2434=Painel!$E$5)),$J2434+ROW()/10000000,"")</f>
        <v/>
      </c>
      <c r="U2434" s="29" t="str">
        <f aca="false">IF(AND($S2434="VENCIDO",$K2434="KG",OR(Painel!$B$5="(Todos)",A2434=Painel!$B$5)*OR(Painel!$E$5="(Todos)",P2434=Painel!$E$5)),$J2434+ROW()/10000000,"")</f>
        <v/>
      </c>
    </row>
    <row r="2435" customFormat="false" ht="15" hidden="false" customHeight="false" outlineLevel="0" collapsed="false">
      <c r="A2435" s="29" t="s">
        <v>55</v>
      </c>
      <c r="B2435" s="29" t="s">
        <v>4762</v>
      </c>
      <c r="C2435" s="29" t="s">
        <v>236</v>
      </c>
      <c r="D2435" s="29" t="s">
        <v>2366</v>
      </c>
      <c r="E2435" s="29" t="n">
        <v>37</v>
      </c>
      <c r="F2435" s="29"/>
      <c r="G2435" s="29" t="s">
        <v>4798</v>
      </c>
      <c r="H2435" s="30" t="n">
        <v>1000</v>
      </c>
      <c r="I2435" s="31" t="n">
        <v>46276</v>
      </c>
      <c r="J2435" s="30" t="n">
        <v>1000</v>
      </c>
      <c r="K2435" s="29" t="s">
        <v>120</v>
      </c>
      <c r="L2435" s="29" t="s">
        <v>133</v>
      </c>
      <c r="M2435" s="29"/>
      <c r="N2435" s="29" t="s">
        <v>122</v>
      </c>
      <c r="O2435" s="31" t="n">
        <v>46967</v>
      </c>
      <c r="P2435" s="29" t="s">
        <v>235</v>
      </c>
      <c r="Q2435" s="29" t="n">
        <f aca="false">IFERROR(VALUE(L2435),"")</f>
        <v>9</v>
      </c>
      <c r="R2435" s="29" t="n">
        <f aca="true">IF(O2435="","",O2435-TODAY())</f>
        <v>682</v>
      </c>
      <c r="S2435" s="29" t="str">
        <f aca="false">IF(C2435="&lt;&lt; vazio &gt;&gt;","VAZIA",IF(AND(O2435&lt;&gt;"",R2435&lt;0),"VENCIDO",IF(AND(O2435&lt;&gt;"",R2435&lt;=Parametros!$B$10),"PRÓX. VENCIMENTO",IF(F2435="Q","QUALIDADE",IF(F2435="S","BLOQUEADO",IF(F2435="R","RESTRITO/DEVOLUÇÃO",IF(OR(N2435="QUAR",N2435="QRES"),"QUARENTENA",IF(OR(B2435="DESCARTE",B2435="DEVOLUÇÃO"),"DESCARTE/DEVOLUÇÃO",IF(AND(D2435="",K2435&lt;&gt;""),"SEM LOTE",IF(AND(Q2435&lt;&gt;"",Q2435&gt;=Parametros!$B$11),"PARADO/SEM GIRO","OK"))))))))))</f>
        <v>OK</v>
      </c>
      <c r="T2435" s="29" t="str">
        <f aca="false">IF(AND($S2435="PARADO/SEM GIRO",$K2435="KG",OR(Painel!$B$5="(Todos)",A2435=Painel!$B$5)*OR(Painel!$E$5="(Todos)",P2435=Painel!$E$5)),$J2435+ROW()/10000000,"")</f>
        <v/>
      </c>
      <c r="U2435" s="29" t="str">
        <f aca="false">IF(AND($S2435="VENCIDO",$K2435="KG",OR(Painel!$B$5="(Todos)",A2435=Painel!$B$5)*OR(Painel!$E$5="(Todos)",P2435=Painel!$E$5)),$J2435+ROW()/10000000,"")</f>
        <v/>
      </c>
    </row>
    <row r="2436" customFormat="false" ht="15" hidden="false" customHeight="false" outlineLevel="0" collapsed="false">
      <c r="A2436" s="29" t="s">
        <v>55</v>
      </c>
      <c r="B2436" s="29" t="s">
        <v>4762</v>
      </c>
      <c r="C2436" s="29" t="s">
        <v>236</v>
      </c>
      <c r="D2436" s="29" t="s">
        <v>1752</v>
      </c>
      <c r="E2436" s="29" t="n">
        <v>37</v>
      </c>
      <c r="F2436" s="29"/>
      <c r="G2436" s="29" t="s">
        <v>4799</v>
      </c>
      <c r="H2436" s="30" t="n">
        <v>1000</v>
      </c>
      <c r="I2436" s="31" t="n">
        <v>46276</v>
      </c>
      <c r="J2436" s="30" t="n">
        <v>1000</v>
      </c>
      <c r="K2436" s="29" t="s">
        <v>120</v>
      </c>
      <c r="L2436" s="29" t="s">
        <v>133</v>
      </c>
      <c r="M2436" s="29"/>
      <c r="N2436" s="29" t="s">
        <v>122</v>
      </c>
      <c r="O2436" s="31" t="n">
        <v>46968</v>
      </c>
      <c r="P2436" s="29" t="s">
        <v>235</v>
      </c>
      <c r="Q2436" s="29" t="n">
        <f aca="false">IFERROR(VALUE(L2436),"")</f>
        <v>9</v>
      </c>
      <c r="R2436" s="29" t="n">
        <f aca="true">IF(O2436="","",O2436-TODAY())</f>
        <v>683</v>
      </c>
      <c r="S2436" s="29" t="str">
        <f aca="false">IF(C2436="&lt;&lt; vazio &gt;&gt;","VAZIA",IF(AND(O2436&lt;&gt;"",R2436&lt;0),"VENCIDO",IF(AND(O2436&lt;&gt;"",R2436&lt;=Parametros!$B$10),"PRÓX. VENCIMENTO",IF(F2436="Q","QUALIDADE",IF(F2436="S","BLOQUEADO",IF(F2436="R","RESTRITO/DEVOLUÇÃO",IF(OR(N2436="QUAR",N2436="QRES"),"QUARENTENA",IF(OR(B2436="DESCARTE",B2436="DEVOLUÇÃO"),"DESCARTE/DEVOLUÇÃO",IF(AND(D2436="",K2436&lt;&gt;""),"SEM LOTE",IF(AND(Q2436&lt;&gt;"",Q2436&gt;=Parametros!$B$11),"PARADO/SEM GIRO","OK"))))))))))</f>
        <v>OK</v>
      </c>
      <c r="T2436" s="29" t="str">
        <f aca="false">IF(AND($S2436="PARADO/SEM GIRO",$K2436="KG",OR(Painel!$B$5="(Todos)",A2436=Painel!$B$5)*OR(Painel!$E$5="(Todos)",P2436=Painel!$E$5)),$J2436+ROW()/10000000,"")</f>
        <v/>
      </c>
      <c r="U2436" s="29" t="str">
        <f aca="false">IF(AND($S2436="VENCIDO",$K2436="KG",OR(Painel!$B$5="(Todos)",A2436=Painel!$B$5)*OR(Painel!$E$5="(Todos)",P2436=Painel!$E$5)),$J2436+ROW()/10000000,"")</f>
        <v/>
      </c>
    </row>
    <row r="2437" customFormat="false" ht="15" hidden="false" customHeight="false" outlineLevel="0" collapsed="false">
      <c r="A2437" s="29" t="s">
        <v>55</v>
      </c>
      <c r="B2437" s="29" t="s">
        <v>4762</v>
      </c>
      <c r="C2437" s="29" t="s">
        <v>236</v>
      </c>
      <c r="D2437" s="29" t="s">
        <v>1752</v>
      </c>
      <c r="E2437" s="29" t="n">
        <v>37</v>
      </c>
      <c r="F2437" s="29"/>
      <c r="G2437" s="29" t="s">
        <v>4800</v>
      </c>
      <c r="H2437" s="30" t="n">
        <v>1000</v>
      </c>
      <c r="I2437" s="31" t="n">
        <v>46276</v>
      </c>
      <c r="J2437" s="30" t="n">
        <v>1000</v>
      </c>
      <c r="K2437" s="29" t="s">
        <v>120</v>
      </c>
      <c r="L2437" s="29" t="s">
        <v>133</v>
      </c>
      <c r="M2437" s="29"/>
      <c r="N2437" s="29" t="s">
        <v>122</v>
      </c>
      <c r="O2437" s="31" t="n">
        <v>46968</v>
      </c>
      <c r="P2437" s="29" t="s">
        <v>235</v>
      </c>
      <c r="Q2437" s="29" t="n">
        <f aca="false">IFERROR(VALUE(L2437),"")</f>
        <v>9</v>
      </c>
      <c r="R2437" s="29" t="n">
        <f aca="true">IF(O2437="","",O2437-TODAY())</f>
        <v>683</v>
      </c>
      <c r="S2437" s="29" t="str">
        <f aca="false">IF(C2437="&lt;&lt; vazio &gt;&gt;","VAZIA",IF(AND(O2437&lt;&gt;"",R2437&lt;0),"VENCIDO",IF(AND(O2437&lt;&gt;"",R2437&lt;=Parametros!$B$10),"PRÓX. VENCIMENTO",IF(F2437="Q","QUALIDADE",IF(F2437="S","BLOQUEADO",IF(F2437="R","RESTRITO/DEVOLUÇÃO",IF(OR(N2437="QUAR",N2437="QRES"),"QUARENTENA",IF(OR(B2437="DESCARTE",B2437="DEVOLUÇÃO"),"DESCARTE/DEVOLUÇÃO",IF(AND(D2437="",K2437&lt;&gt;""),"SEM LOTE",IF(AND(Q2437&lt;&gt;"",Q2437&gt;=Parametros!$B$11),"PARADO/SEM GIRO","OK"))))))))))</f>
        <v>OK</v>
      </c>
      <c r="T2437" s="29" t="str">
        <f aca="false">IF(AND($S2437="PARADO/SEM GIRO",$K2437="KG",OR(Painel!$B$5="(Todos)",A2437=Painel!$B$5)*OR(Painel!$E$5="(Todos)",P2437=Painel!$E$5)),$J2437+ROW()/10000000,"")</f>
        <v/>
      </c>
      <c r="U2437" s="29" t="str">
        <f aca="false">IF(AND($S2437="VENCIDO",$K2437="KG",OR(Painel!$B$5="(Todos)",A2437=Painel!$B$5)*OR(Painel!$E$5="(Todos)",P2437=Painel!$E$5)),$J2437+ROW()/10000000,"")</f>
        <v/>
      </c>
    </row>
    <row r="2438" customFormat="false" ht="15" hidden="false" customHeight="false" outlineLevel="0" collapsed="false">
      <c r="A2438" s="29" t="s">
        <v>55</v>
      </c>
      <c r="B2438" s="29" t="s">
        <v>4762</v>
      </c>
      <c r="C2438" s="29" t="s">
        <v>236</v>
      </c>
      <c r="D2438" s="29" t="s">
        <v>1752</v>
      </c>
      <c r="E2438" s="29" t="n">
        <v>37</v>
      </c>
      <c r="F2438" s="29"/>
      <c r="G2438" s="29" t="s">
        <v>4801</v>
      </c>
      <c r="H2438" s="30" t="n">
        <v>1000</v>
      </c>
      <c r="I2438" s="31" t="n">
        <v>46276</v>
      </c>
      <c r="J2438" s="30" t="n">
        <v>1000</v>
      </c>
      <c r="K2438" s="29" t="s">
        <v>120</v>
      </c>
      <c r="L2438" s="29" t="s">
        <v>133</v>
      </c>
      <c r="M2438" s="29"/>
      <c r="N2438" s="29" t="s">
        <v>122</v>
      </c>
      <c r="O2438" s="31" t="n">
        <v>46968</v>
      </c>
      <c r="P2438" s="29" t="s">
        <v>235</v>
      </c>
      <c r="Q2438" s="29" t="n">
        <f aca="false">IFERROR(VALUE(L2438),"")</f>
        <v>9</v>
      </c>
      <c r="R2438" s="29" t="n">
        <f aca="true">IF(O2438="","",O2438-TODAY())</f>
        <v>683</v>
      </c>
      <c r="S2438" s="29" t="str">
        <f aca="false">IF(C2438="&lt;&lt; vazio &gt;&gt;","VAZIA",IF(AND(O2438&lt;&gt;"",R2438&lt;0),"VENCIDO",IF(AND(O2438&lt;&gt;"",R2438&lt;=Parametros!$B$10),"PRÓX. VENCIMENTO",IF(F2438="Q","QUALIDADE",IF(F2438="S","BLOQUEADO",IF(F2438="R","RESTRITO/DEVOLUÇÃO",IF(OR(N2438="QUAR",N2438="QRES"),"QUARENTENA",IF(OR(B2438="DESCARTE",B2438="DEVOLUÇÃO"),"DESCARTE/DEVOLUÇÃO",IF(AND(D2438="",K2438&lt;&gt;""),"SEM LOTE",IF(AND(Q2438&lt;&gt;"",Q2438&gt;=Parametros!$B$11),"PARADO/SEM GIRO","OK"))))))))))</f>
        <v>OK</v>
      </c>
      <c r="T2438" s="29" t="str">
        <f aca="false">IF(AND($S2438="PARADO/SEM GIRO",$K2438="KG",OR(Painel!$B$5="(Todos)",A2438=Painel!$B$5)*OR(Painel!$E$5="(Todos)",P2438=Painel!$E$5)),$J2438+ROW()/10000000,"")</f>
        <v/>
      </c>
      <c r="U2438" s="29" t="str">
        <f aca="false">IF(AND($S2438="VENCIDO",$K2438="KG",OR(Painel!$B$5="(Todos)",A2438=Painel!$B$5)*OR(Painel!$E$5="(Todos)",P2438=Painel!$E$5)),$J2438+ROW()/10000000,"")</f>
        <v/>
      </c>
    </row>
    <row r="2439" customFormat="false" ht="15" hidden="false" customHeight="false" outlineLevel="0" collapsed="false">
      <c r="A2439" s="29" t="s">
        <v>55</v>
      </c>
      <c r="B2439" s="29" t="s">
        <v>4762</v>
      </c>
      <c r="C2439" s="29" t="s">
        <v>236</v>
      </c>
      <c r="D2439" s="29" t="s">
        <v>1752</v>
      </c>
      <c r="E2439" s="29" t="n">
        <v>37</v>
      </c>
      <c r="F2439" s="29"/>
      <c r="G2439" s="29" t="s">
        <v>4802</v>
      </c>
      <c r="H2439" s="30" t="n">
        <v>1000</v>
      </c>
      <c r="I2439" s="31" t="n">
        <v>46276</v>
      </c>
      <c r="J2439" s="30" t="n">
        <v>1000</v>
      </c>
      <c r="K2439" s="29" t="s">
        <v>120</v>
      </c>
      <c r="L2439" s="29" t="s">
        <v>133</v>
      </c>
      <c r="M2439" s="29"/>
      <c r="N2439" s="29" t="s">
        <v>122</v>
      </c>
      <c r="O2439" s="31" t="n">
        <v>46968</v>
      </c>
      <c r="P2439" s="29" t="s">
        <v>235</v>
      </c>
      <c r="Q2439" s="29" t="n">
        <f aca="false">IFERROR(VALUE(L2439),"")</f>
        <v>9</v>
      </c>
      <c r="R2439" s="29" t="n">
        <f aca="true">IF(O2439="","",O2439-TODAY())</f>
        <v>683</v>
      </c>
      <c r="S2439" s="29" t="str">
        <f aca="false">IF(C2439="&lt;&lt; vazio &gt;&gt;","VAZIA",IF(AND(O2439&lt;&gt;"",R2439&lt;0),"VENCIDO",IF(AND(O2439&lt;&gt;"",R2439&lt;=Parametros!$B$10),"PRÓX. VENCIMENTO",IF(F2439="Q","QUALIDADE",IF(F2439="S","BLOQUEADO",IF(F2439="R","RESTRITO/DEVOLUÇÃO",IF(OR(N2439="QUAR",N2439="QRES"),"QUARENTENA",IF(OR(B2439="DESCARTE",B2439="DEVOLUÇÃO"),"DESCARTE/DEVOLUÇÃO",IF(AND(D2439="",K2439&lt;&gt;""),"SEM LOTE",IF(AND(Q2439&lt;&gt;"",Q2439&gt;=Parametros!$B$11),"PARADO/SEM GIRO","OK"))))))))))</f>
        <v>OK</v>
      </c>
      <c r="T2439" s="29" t="str">
        <f aca="false">IF(AND($S2439="PARADO/SEM GIRO",$K2439="KG",OR(Painel!$B$5="(Todos)",A2439=Painel!$B$5)*OR(Painel!$E$5="(Todos)",P2439=Painel!$E$5)),$J2439+ROW()/10000000,"")</f>
        <v/>
      </c>
      <c r="U2439" s="29" t="str">
        <f aca="false">IF(AND($S2439="VENCIDO",$K2439="KG",OR(Painel!$B$5="(Todos)",A2439=Painel!$B$5)*OR(Painel!$E$5="(Todos)",P2439=Painel!$E$5)),$J2439+ROW()/10000000,"")</f>
        <v/>
      </c>
    </row>
    <row r="2440" customFormat="false" ht="15" hidden="false" customHeight="false" outlineLevel="0" collapsed="false">
      <c r="A2440" s="29" t="s">
        <v>55</v>
      </c>
      <c r="B2440" s="29" t="s">
        <v>4762</v>
      </c>
      <c r="C2440" s="29" t="s">
        <v>236</v>
      </c>
      <c r="D2440" s="29" t="s">
        <v>1752</v>
      </c>
      <c r="E2440" s="29" t="n">
        <v>37</v>
      </c>
      <c r="F2440" s="29"/>
      <c r="G2440" s="29" t="s">
        <v>4803</v>
      </c>
      <c r="H2440" s="30" t="n">
        <v>1000</v>
      </c>
      <c r="I2440" s="31" t="n">
        <v>46276</v>
      </c>
      <c r="J2440" s="30" t="n">
        <v>1000</v>
      </c>
      <c r="K2440" s="29" t="s">
        <v>120</v>
      </c>
      <c r="L2440" s="29" t="s">
        <v>133</v>
      </c>
      <c r="M2440" s="29"/>
      <c r="N2440" s="29" t="s">
        <v>122</v>
      </c>
      <c r="O2440" s="31" t="n">
        <v>46968</v>
      </c>
      <c r="P2440" s="29" t="s">
        <v>235</v>
      </c>
      <c r="Q2440" s="29" t="n">
        <f aca="false">IFERROR(VALUE(L2440),"")</f>
        <v>9</v>
      </c>
      <c r="R2440" s="29" t="n">
        <f aca="true">IF(O2440="","",O2440-TODAY())</f>
        <v>683</v>
      </c>
      <c r="S2440" s="29" t="str">
        <f aca="false">IF(C2440="&lt;&lt; vazio &gt;&gt;","VAZIA",IF(AND(O2440&lt;&gt;"",R2440&lt;0),"VENCIDO",IF(AND(O2440&lt;&gt;"",R2440&lt;=Parametros!$B$10),"PRÓX. VENCIMENTO",IF(F2440="Q","QUALIDADE",IF(F2440="S","BLOQUEADO",IF(F2440="R","RESTRITO/DEVOLUÇÃO",IF(OR(N2440="QUAR",N2440="QRES"),"QUARENTENA",IF(OR(B2440="DESCARTE",B2440="DEVOLUÇÃO"),"DESCARTE/DEVOLUÇÃO",IF(AND(D2440="",K2440&lt;&gt;""),"SEM LOTE",IF(AND(Q2440&lt;&gt;"",Q2440&gt;=Parametros!$B$11),"PARADO/SEM GIRO","OK"))))))))))</f>
        <v>OK</v>
      </c>
      <c r="T2440" s="29" t="str">
        <f aca="false">IF(AND($S2440="PARADO/SEM GIRO",$K2440="KG",OR(Painel!$B$5="(Todos)",A2440=Painel!$B$5)*OR(Painel!$E$5="(Todos)",P2440=Painel!$E$5)),$J2440+ROW()/10000000,"")</f>
        <v/>
      </c>
      <c r="U2440" s="29" t="str">
        <f aca="false">IF(AND($S2440="VENCIDO",$K2440="KG",OR(Painel!$B$5="(Todos)",A2440=Painel!$B$5)*OR(Painel!$E$5="(Todos)",P2440=Painel!$E$5)),$J2440+ROW()/10000000,"")</f>
        <v/>
      </c>
    </row>
    <row r="2441" customFormat="false" ht="15" hidden="false" customHeight="false" outlineLevel="0" collapsed="false">
      <c r="A2441" s="29" t="s">
        <v>55</v>
      </c>
      <c r="B2441" s="29" t="s">
        <v>4762</v>
      </c>
      <c r="C2441" s="29" t="s">
        <v>236</v>
      </c>
      <c r="D2441" s="29" t="s">
        <v>1752</v>
      </c>
      <c r="E2441" s="29" t="n">
        <v>37</v>
      </c>
      <c r="F2441" s="29"/>
      <c r="G2441" s="29" t="s">
        <v>4804</v>
      </c>
      <c r="H2441" s="30" t="n">
        <v>1000</v>
      </c>
      <c r="I2441" s="31" t="n">
        <v>46276</v>
      </c>
      <c r="J2441" s="30" t="n">
        <v>1000</v>
      </c>
      <c r="K2441" s="29" t="s">
        <v>120</v>
      </c>
      <c r="L2441" s="29" t="s">
        <v>133</v>
      </c>
      <c r="M2441" s="29"/>
      <c r="N2441" s="29" t="s">
        <v>122</v>
      </c>
      <c r="O2441" s="31" t="n">
        <v>46968</v>
      </c>
      <c r="P2441" s="29" t="s">
        <v>235</v>
      </c>
      <c r="Q2441" s="29" t="n">
        <f aca="false">IFERROR(VALUE(L2441),"")</f>
        <v>9</v>
      </c>
      <c r="R2441" s="29" t="n">
        <f aca="true">IF(O2441="","",O2441-TODAY())</f>
        <v>683</v>
      </c>
      <c r="S2441" s="29" t="str">
        <f aca="false">IF(C2441="&lt;&lt; vazio &gt;&gt;","VAZIA",IF(AND(O2441&lt;&gt;"",R2441&lt;0),"VENCIDO",IF(AND(O2441&lt;&gt;"",R2441&lt;=Parametros!$B$10),"PRÓX. VENCIMENTO",IF(F2441="Q","QUALIDADE",IF(F2441="S","BLOQUEADO",IF(F2441="R","RESTRITO/DEVOLUÇÃO",IF(OR(N2441="QUAR",N2441="QRES"),"QUARENTENA",IF(OR(B2441="DESCARTE",B2441="DEVOLUÇÃO"),"DESCARTE/DEVOLUÇÃO",IF(AND(D2441="",K2441&lt;&gt;""),"SEM LOTE",IF(AND(Q2441&lt;&gt;"",Q2441&gt;=Parametros!$B$11),"PARADO/SEM GIRO","OK"))))))))))</f>
        <v>OK</v>
      </c>
      <c r="T2441" s="29" t="str">
        <f aca="false">IF(AND($S2441="PARADO/SEM GIRO",$K2441="KG",OR(Painel!$B$5="(Todos)",A2441=Painel!$B$5)*OR(Painel!$E$5="(Todos)",P2441=Painel!$E$5)),$J2441+ROW()/10000000,"")</f>
        <v/>
      </c>
      <c r="U2441" s="29" t="str">
        <f aca="false">IF(AND($S2441="VENCIDO",$K2441="KG",OR(Painel!$B$5="(Todos)",A2441=Painel!$B$5)*OR(Painel!$E$5="(Todos)",P2441=Painel!$E$5)),$J2441+ROW()/10000000,"")</f>
        <v/>
      </c>
    </row>
    <row r="2442" customFormat="false" ht="15" hidden="false" customHeight="false" outlineLevel="0" collapsed="false">
      <c r="A2442" s="29" t="s">
        <v>55</v>
      </c>
      <c r="B2442" s="29" t="s">
        <v>4762</v>
      </c>
      <c r="C2442" s="29" t="s">
        <v>236</v>
      </c>
      <c r="D2442" s="29" t="s">
        <v>1752</v>
      </c>
      <c r="E2442" s="29" t="n">
        <v>37</v>
      </c>
      <c r="F2442" s="29"/>
      <c r="G2442" s="29" t="s">
        <v>4805</v>
      </c>
      <c r="H2442" s="30" t="n">
        <v>1000</v>
      </c>
      <c r="I2442" s="31" t="n">
        <v>46276</v>
      </c>
      <c r="J2442" s="30" t="n">
        <v>1000</v>
      </c>
      <c r="K2442" s="29" t="s">
        <v>120</v>
      </c>
      <c r="L2442" s="29" t="s">
        <v>133</v>
      </c>
      <c r="M2442" s="29"/>
      <c r="N2442" s="29" t="s">
        <v>122</v>
      </c>
      <c r="O2442" s="31" t="n">
        <v>46968</v>
      </c>
      <c r="P2442" s="29" t="s">
        <v>235</v>
      </c>
      <c r="Q2442" s="29" t="n">
        <f aca="false">IFERROR(VALUE(L2442),"")</f>
        <v>9</v>
      </c>
      <c r="R2442" s="29" t="n">
        <f aca="true">IF(O2442="","",O2442-TODAY())</f>
        <v>683</v>
      </c>
      <c r="S2442" s="29" t="str">
        <f aca="false">IF(C2442="&lt;&lt; vazio &gt;&gt;","VAZIA",IF(AND(O2442&lt;&gt;"",R2442&lt;0),"VENCIDO",IF(AND(O2442&lt;&gt;"",R2442&lt;=Parametros!$B$10),"PRÓX. VENCIMENTO",IF(F2442="Q","QUALIDADE",IF(F2442="S","BLOQUEADO",IF(F2442="R","RESTRITO/DEVOLUÇÃO",IF(OR(N2442="QUAR",N2442="QRES"),"QUARENTENA",IF(OR(B2442="DESCARTE",B2442="DEVOLUÇÃO"),"DESCARTE/DEVOLUÇÃO",IF(AND(D2442="",K2442&lt;&gt;""),"SEM LOTE",IF(AND(Q2442&lt;&gt;"",Q2442&gt;=Parametros!$B$11),"PARADO/SEM GIRO","OK"))))))))))</f>
        <v>OK</v>
      </c>
      <c r="T2442" s="29" t="str">
        <f aca="false">IF(AND($S2442="PARADO/SEM GIRO",$K2442="KG",OR(Painel!$B$5="(Todos)",A2442=Painel!$B$5)*OR(Painel!$E$5="(Todos)",P2442=Painel!$E$5)),$J2442+ROW()/10000000,"")</f>
        <v/>
      </c>
      <c r="U2442" s="29" t="str">
        <f aca="false">IF(AND($S2442="VENCIDO",$K2442="KG",OR(Painel!$B$5="(Todos)",A2442=Painel!$B$5)*OR(Painel!$E$5="(Todos)",P2442=Painel!$E$5)),$J2442+ROW()/10000000,"")</f>
        <v/>
      </c>
    </row>
    <row r="2443" customFormat="false" ht="15" hidden="false" customHeight="false" outlineLevel="0" collapsed="false">
      <c r="A2443" s="29" t="s">
        <v>55</v>
      </c>
      <c r="B2443" s="29" t="s">
        <v>4762</v>
      </c>
      <c r="C2443" s="29" t="s">
        <v>236</v>
      </c>
      <c r="D2443" s="29" t="s">
        <v>1752</v>
      </c>
      <c r="E2443" s="29" t="n">
        <v>37</v>
      </c>
      <c r="F2443" s="29"/>
      <c r="G2443" s="29" t="s">
        <v>4806</v>
      </c>
      <c r="H2443" s="30" t="n">
        <v>1000</v>
      </c>
      <c r="I2443" s="31" t="n">
        <v>46276</v>
      </c>
      <c r="J2443" s="30" t="n">
        <v>1000</v>
      </c>
      <c r="K2443" s="29" t="s">
        <v>120</v>
      </c>
      <c r="L2443" s="29" t="s">
        <v>133</v>
      </c>
      <c r="M2443" s="29"/>
      <c r="N2443" s="29" t="s">
        <v>122</v>
      </c>
      <c r="O2443" s="31" t="n">
        <v>46968</v>
      </c>
      <c r="P2443" s="29" t="s">
        <v>235</v>
      </c>
      <c r="Q2443" s="29" t="n">
        <f aca="false">IFERROR(VALUE(L2443),"")</f>
        <v>9</v>
      </c>
      <c r="R2443" s="29" t="n">
        <f aca="true">IF(O2443="","",O2443-TODAY())</f>
        <v>683</v>
      </c>
      <c r="S2443" s="29" t="str">
        <f aca="false">IF(C2443="&lt;&lt; vazio &gt;&gt;","VAZIA",IF(AND(O2443&lt;&gt;"",R2443&lt;0),"VENCIDO",IF(AND(O2443&lt;&gt;"",R2443&lt;=Parametros!$B$10),"PRÓX. VENCIMENTO",IF(F2443="Q","QUALIDADE",IF(F2443="S","BLOQUEADO",IF(F2443="R","RESTRITO/DEVOLUÇÃO",IF(OR(N2443="QUAR",N2443="QRES"),"QUARENTENA",IF(OR(B2443="DESCARTE",B2443="DEVOLUÇÃO"),"DESCARTE/DEVOLUÇÃO",IF(AND(D2443="",K2443&lt;&gt;""),"SEM LOTE",IF(AND(Q2443&lt;&gt;"",Q2443&gt;=Parametros!$B$11),"PARADO/SEM GIRO","OK"))))))))))</f>
        <v>OK</v>
      </c>
      <c r="T2443" s="29" t="str">
        <f aca="false">IF(AND($S2443="PARADO/SEM GIRO",$K2443="KG",OR(Painel!$B$5="(Todos)",A2443=Painel!$B$5)*OR(Painel!$E$5="(Todos)",P2443=Painel!$E$5)),$J2443+ROW()/10000000,"")</f>
        <v/>
      </c>
      <c r="U2443" s="29" t="str">
        <f aca="false">IF(AND($S2443="VENCIDO",$K2443="KG",OR(Painel!$B$5="(Todos)",A2443=Painel!$B$5)*OR(Painel!$E$5="(Todos)",P2443=Painel!$E$5)),$J2443+ROW()/10000000,"")</f>
        <v/>
      </c>
    </row>
    <row r="2444" customFormat="false" ht="15" hidden="false" customHeight="false" outlineLevel="0" collapsed="false">
      <c r="A2444" s="29" t="s">
        <v>55</v>
      </c>
      <c r="B2444" s="29" t="s">
        <v>4762</v>
      </c>
      <c r="C2444" s="29" t="s">
        <v>240</v>
      </c>
      <c r="D2444" s="29" t="s">
        <v>612</v>
      </c>
      <c r="E2444" s="29" t="n">
        <v>37</v>
      </c>
      <c r="F2444" s="29"/>
      <c r="G2444" s="29" t="s">
        <v>4807</v>
      </c>
      <c r="H2444" s="30" t="n">
        <v>1000</v>
      </c>
      <c r="I2444" s="31" t="n">
        <v>46272</v>
      </c>
      <c r="J2444" s="30" t="n">
        <v>1000</v>
      </c>
      <c r="K2444" s="29" t="s">
        <v>120</v>
      </c>
      <c r="L2444" s="29" t="s">
        <v>126</v>
      </c>
      <c r="M2444" s="29"/>
      <c r="N2444" s="29" t="s">
        <v>122</v>
      </c>
      <c r="O2444" s="31" t="n">
        <v>46959</v>
      </c>
      <c r="P2444" s="29" t="s">
        <v>235</v>
      </c>
      <c r="Q2444" s="29" t="n">
        <f aca="false">IFERROR(VALUE(L2444),"")</f>
        <v>13</v>
      </c>
      <c r="R2444" s="29" t="n">
        <f aca="true">IF(O2444="","",O2444-TODAY())</f>
        <v>674</v>
      </c>
      <c r="S2444" s="29" t="str">
        <f aca="false">IF(C2444="&lt;&lt; vazio &gt;&gt;","VAZIA",IF(AND(O2444&lt;&gt;"",R2444&lt;0),"VENCIDO",IF(AND(O2444&lt;&gt;"",R2444&lt;=Parametros!$B$10),"PRÓX. VENCIMENTO",IF(F2444="Q","QUALIDADE",IF(F2444="S","BLOQUEADO",IF(F2444="R","RESTRITO/DEVOLUÇÃO",IF(OR(N2444="QUAR",N2444="QRES"),"QUARENTENA",IF(OR(B2444="DESCARTE",B2444="DEVOLUÇÃO"),"DESCARTE/DEVOLUÇÃO",IF(AND(D2444="",K2444&lt;&gt;""),"SEM LOTE",IF(AND(Q2444&lt;&gt;"",Q2444&gt;=Parametros!$B$11),"PARADO/SEM GIRO","OK"))))))))))</f>
        <v>OK</v>
      </c>
      <c r="T2444" s="29" t="str">
        <f aca="false">IF(AND($S2444="PARADO/SEM GIRO",$K2444="KG",OR(Painel!$B$5="(Todos)",A2444=Painel!$B$5)*OR(Painel!$E$5="(Todos)",P2444=Painel!$E$5)),$J2444+ROW()/10000000,"")</f>
        <v/>
      </c>
      <c r="U2444" s="29" t="str">
        <f aca="false">IF(AND($S2444="VENCIDO",$K2444="KG",OR(Painel!$B$5="(Todos)",A2444=Painel!$B$5)*OR(Painel!$E$5="(Todos)",P2444=Painel!$E$5)),$J2444+ROW()/10000000,"")</f>
        <v/>
      </c>
    </row>
    <row r="2445" customFormat="false" ht="15" hidden="false" customHeight="false" outlineLevel="0" collapsed="false">
      <c r="A2445" s="29" t="s">
        <v>55</v>
      </c>
      <c r="B2445" s="29" t="s">
        <v>4762</v>
      </c>
      <c r="C2445" s="29" t="s">
        <v>308</v>
      </c>
      <c r="D2445" s="29" t="s">
        <v>309</v>
      </c>
      <c r="E2445" s="29" t="n">
        <v>37</v>
      </c>
      <c r="F2445" s="29" t="s">
        <v>137</v>
      </c>
      <c r="G2445" s="29" t="s">
        <v>4808</v>
      </c>
      <c r="H2445" s="30" t="n">
        <v>10</v>
      </c>
      <c r="I2445" s="31" t="n">
        <v>46274</v>
      </c>
      <c r="J2445" s="30" t="n">
        <v>10</v>
      </c>
      <c r="K2445" s="29" t="s">
        <v>120</v>
      </c>
      <c r="L2445" s="29" t="s">
        <v>138</v>
      </c>
      <c r="M2445" s="29"/>
      <c r="N2445" s="29" t="s">
        <v>122</v>
      </c>
      <c r="O2445" s="31" t="n">
        <v>46471</v>
      </c>
      <c r="P2445" s="29" t="s">
        <v>123</v>
      </c>
      <c r="Q2445" s="29" t="n">
        <f aca="false">IFERROR(VALUE(L2445),"")</f>
        <v>11</v>
      </c>
      <c r="R2445" s="29" t="n">
        <f aca="true">IF(O2445="","",O2445-TODAY())</f>
        <v>186</v>
      </c>
      <c r="S2445" s="29" t="str">
        <f aca="false">IF(C2445="&lt;&lt; vazio &gt;&gt;","VAZIA",IF(AND(O2445&lt;&gt;"",R2445&lt;0),"VENCIDO",IF(AND(O2445&lt;&gt;"",R2445&lt;=Parametros!$B$10),"PRÓX. VENCIMENTO",IF(F2445="Q","QUALIDADE",IF(F2445="S","BLOQUEADO",IF(F2445="R","RESTRITO/DEVOLUÇÃO",IF(OR(N2445="QUAR",N2445="QRES"),"QUARENTENA",IF(OR(B2445="DESCARTE",B2445="DEVOLUÇÃO"),"DESCARTE/DEVOLUÇÃO",IF(AND(D2445="",K2445&lt;&gt;""),"SEM LOTE",IF(AND(Q2445&lt;&gt;"",Q2445&gt;=Parametros!$B$11),"PARADO/SEM GIRO","OK"))))))))))</f>
        <v>BLOQUEADO</v>
      </c>
      <c r="T2445" s="29" t="str">
        <f aca="false">IF(AND($S2445="PARADO/SEM GIRO",$K2445="KG",OR(Painel!$B$5="(Todos)",A2445=Painel!$B$5)*OR(Painel!$E$5="(Todos)",P2445=Painel!$E$5)),$J2445+ROW()/10000000,"")</f>
        <v/>
      </c>
      <c r="U2445" s="29" t="str">
        <f aca="false">IF(AND($S2445="VENCIDO",$K2445="KG",OR(Painel!$B$5="(Todos)",A2445=Painel!$B$5)*OR(Painel!$E$5="(Todos)",P2445=Painel!$E$5)),$J2445+ROW()/10000000,"")</f>
        <v/>
      </c>
    </row>
    <row r="2446" customFormat="false" ht="15" hidden="false" customHeight="false" outlineLevel="0" collapsed="false">
      <c r="A2446" s="29" t="s">
        <v>55</v>
      </c>
      <c r="B2446" s="29" t="s">
        <v>4762</v>
      </c>
      <c r="C2446" s="29" t="s">
        <v>556</v>
      </c>
      <c r="D2446" s="29" t="s">
        <v>4809</v>
      </c>
      <c r="E2446" s="29" t="n">
        <v>37</v>
      </c>
      <c r="F2446" s="29" t="s">
        <v>137</v>
      </c>
      <c r="G2446" s="29" t="s">
        <v>4810</v>
      </c>
      <c r="H2446" s="30" t="n">
        <v>82</v>
      </c>
      <c r="I2446" s="31" t="n">
        <v>46274</v>
      </c>
      <c r="J2446" s="30" t="n">
        <v>82</v>
      </c>
      <c r="K2446" s="29" t="s">
        <v>120</v>
      </c>
      <c r="L2446" s="29" t="s">
        <v>138</v>
      </c>
      <c r="M2446" s="29"/>
      <c r="N2446" s="29" t="s">
        <v>122</v>
      </c>
      <c r="O2446" s="31" t="n">
        <v>46789</v>
      </c>
      <c r="P2446" s="29" t="s">
        <v>123</v>
      </c>
      <c r="Q2446" s="29" t="n">
        <f aca="false">IFERROR(VALUE(L2446),"")</f>
        <v>11</v>
      </c>
      <c r="R2446" s="29" t="n">
        <f aca="true">IF(O2446="","",O2446-TODAY())</f>
        <v>504</v>
      </c>
      <c r="S2446" s="29" t="str">
        <f aca="false">IF(C2446="&lt;&lt; vazio &gt;&gt;","VAZIA",IF(AND(O2446&lt;&gt;"",R2446&lt;0),"VENCIDO",IF(AND(O2446&lt;&gt;"",R2446&lt;=Parametros!$B$10),"PRÓX. VENCIMENTO",IF(F2446="Q","QUALIDADE",IF(F2446="S","BLOQUEADO",IF(F2446="R","RESTRITO/DEVOLUÇÃO",IF(OR(N2446="QUAR",N2446="QRES"),"QUARENTENA",IF(OR(B2446="DESCARTE",B2446="DEVOLUÇÃO"),"DESCARTE/DEVOLUÇÃO",IF(AND(D2446="",K2446&lt;&gt;""),"SEM LOTE",IF(AND(Q2446&lt;&gt;"",Q2446&gt;=Parametros!$B$11),"PARADO/SEM GIRO","OK"))))))))))</f>
        <v>BLOQUEADO</v>
      </c>
      <c r="T2446" s="29" t="str">
        <f aca="false">IF(AND($S2446="PARADO/SEM GIRO",$K2446="KG",OR(Painel!$B$5="(Todos)",A2446=Painel!$B$5)*OR(Painel!$E$5="(Todos)",P2446=Painel!$E$5)),$J2446+ROW()/10000000,"")</f>
        <v/>
      </c>
      <c r="U2446" s="29" t="str">
        <f aca="false">IF(AND($S2446="VENCIDO",$K2446="KG",OR(Painel!$B$5="(Todos)",A2446=Painel!$B$5)*OR(Painel!$E$5="(Todos)",P2446=Painel!$E$5)),$J2446+ROW()/10000000,"")</f>
        <v/>
      </c>
    </row>
    <row r="2447" customFormat="false" ht="15" hidden="false" customHeight="false" outlineLevel="0" collapsed="false">
      <c r="A2447" s="29" t="s">
        <v>55</v>
      </c>
      <c r="B2447" s="29" t="s">
        <v>4762</v>
      </c>
      <c r="C2447" s="29" t="s">
        <v>373</v>
      </c>
      <c r="D2447" s="29" t="s">
        <v>4811</v>
      </c>
      <c r="E2447" s="29" t="n">
        <v>37</v>
      </c>
      <c r="F2447" s="29" t="s">
        <v>137</v>
      </c>
      <c r="G2447" s="29" t="s">
        <v>4812</v>
      </c>
      <c r="H2447" s="30" t="n">
        <v>24.24</v>
      </c>
      <c r="I2447" s="31" t="n">
        <v>46274</v>
      </c>
      <c r="J2447" s="30" t="n">
        <v>24.24</v>
      </c>
      <c r="K2447" s="29" t="s">
        <v>120</v>
      </c>
      <c r="L2447" s="29" t="s">
        <v>138</v>
      </c>
      <c r="M2447" s="29"/>
      <c r="N2447" s="29" t="s">
        <v>122</v>
      </c>
      <c r="O2447" s="31" t="n">
        <v>46787</v>
      </c>
      <c r="P2447" s="29" t="s">
        <v>123</v>
      </c>
      <c r="Q2447" s="29" t="n">
        <f aca="false">IFERROR(VALUE(L2447),"")</f>
        <v>11</v>
      </c>
      <c r="R2447" s="29" t="n">
        <f aca="true">IF(O2447="","",O2447-TODAY())</f>
        <v>502</v>
      </c>
      <c r="S2447" s="29" t="str">
        <f aca="false">IF(C2447="&lt;&lt; vazio &gt;&gt;","VAZIA",IF(AND(O2447&lt;&gt;"",R2447&lt;0),"VENCIDO",IF(AND(O2447&lt;&gt;"",R2447&lt;=Parametros!$B$10),"PRÓX. VENCIMENTO",IF(F2447="Q","QUALIDADE",IF(F2447="S","BLOQUEADO",IF(F2447="R","RESTRITO/DEVOLUÇÃO",IF(OR(N2447="QUAR",N2447="QRES"),"QUARENTENA",IF(OR(B2447="DESCARTE",B2447="DEVOLUÇÃO"),"DESCARTE/DEVOLUÇÃO",IF(AND(D2447="",K2447&lt;&gt;""),"SEM LOTE",IF(AND(Q2447&lt;&gt;"",Q2447&gt;=Parametros!$B$11),"PARADO/SEM GIRO","OK"))))))))))</f>
        <v>BLOQUEADO</v>
      </c>
      <c r="T2447" s="29" t="str">
        <f aca="false">IF(AND($S2447="PARADO/SEM GIRO",$K2447="KG",OR(Painel!$B$5="(Todos)",A2447=Painel!$B$5)*OR(Painel!$E$5="(Todos)",P2447=Painel!$E$5)),$J2447+ROW()/10000000,"")</f>
        <v/>
      </c>
      <c r="U2447" s="29" t="str">
        <f aca="false">IF(AND($S2447="VENCIDO",$K2447="KG",OR(Painel!$B$5="(Todos)",A2447=Painel!$B$5)*OR(Painel!$E$5="(Todos)",P2447=Painel!$E$5)),$J2447+ROW()/10000000,"")</f>
        <v/>
      </c>
    </row>
    <row r="2448" customFormat="false" ht="15" hidden="false" customHeight="false" outlineLevel="0" collapsed="false">
      <c r="A2448" s="29" t="s">
        <v>55</v>
      </c>
      <c r="B2448" s="29" t="s">
        <v>4762</v>
      </c>
      <c r="C2448" s="29" t="s">
        <v>373</v>
      </c>
      <c r="D2448" s="29" t="s">
        <v>428</v>
      </c>
      <c r="E2448" s="29" t="n">
        <v>37</v>
      </c>
      <c r="F2448" s="29" t="s">
        <v>137</v>
      </c>
      <c r="G2448" s="29" t="s">
        <v>4813</v>
      </c>
      <c r="H2448" s="30" t="n">
        <v>24.24</v>
      </c>
      <c r="I2448" s="31" t="n">
        <v>46274</v>
      </c>
      <c r="J2448" s="30" t="n">
        <v>24.24</v>
      </c>
      <c r="K2448" s="29" t="s">
        <v>120</v>
      </c>
      <c r="L2448" s="29" t="s">
        <v>138</v>
      </c>
      <c r="M2448" s="29"/>
      <c r="N2448" s="29" t="s">
        <v>122</v>
      </c>
      <c r="O2448" s="31" t="n">
        <v>46788</v>
      </c>
      <c r="P2448" s="29" t="s">
        <v>123</v>
      </c>
      <c r="Q2448" s="29" t="n">
        <f aca="false">IFERROR(VALUE(L2448),"")</f>
        <v>11</v>
      </c>
      <c r="R2448" s="29" t="n">
        <f aca="true">IF(O2448="","",O2448-TODAY())</f>
        <v>503</v>
      </c>
      <c r="S2448" s="29" t="str">
        <f aca="false">IF(C2448="&lt;&lt; vazio &gt;&gt;","VAZIA",IF(AND(O2448&lt;&gt;"",R2448&lt;0),"VENCIDO",IF(AND(O2448&lt;&gt;"",R2448&lt;=Parametros!$B$10),"PRÓX. VENCIMENTO",IF(F2448="Q","QUALIDADE",IF(F2448="S","BLOQUEADO",IF(F2448="R","RESTRITO/DEVOLUÇÃO",IF(OR(N2448="QUAR",N2448="QRES"),"QUARENTENA",IF(OR(B2448="DESCARTE",B2448="DEVOLUÇÃO"),"DESCARTE/DEVOLUÇÃO",IF(AND(D2448="",K2448&lt;&gt;""),"SEM LOTE",IF(AND(Q2448&lt;&gt;"",Q2448&gt;=Parametros!$B$11),"PARADO/SEM GIRO","OK"))))))))))</f>
        <v>BLOQUEADO</v>
      </c>
      <c r="T2448" s="29" t="str">
        <f aca="false">IF(AND($S2448="PARADO/SEM GIRO",$K2448="KG",OR(Painel!$B$5="(Todos)",A2448=Painel!$B$5)*OR(Painel!$E$5="(Todos)",P2448=Painel!$E$5)),$J2448+ROW()/10000000,"")</f>
        <v/>
      </c>
      <c r="U2448" s="29" t="str">
        <f aca="false">IF(AND($S2448="VENCIDO",$K2448="KG",OR(Painel!$B$5="(Todos)",A2448=Painel!$B$5)*OR(Painel!$E$5="(Todos)",P2448=Painel!$E$5)),$J2448+ROW()/10000000,"")</f>
        <v/>
      </c>
    </row>
    <row r="2449" customFormat="false" ht="15" hidden="false" customHeight="false" outlineLevel="0" collapsed="false">
      <c r="A2449" s="29" t="s">
        <v>55</v>
      </c>
      <c r="B2449" s="29" t="s">
        <v>4762</v>
      </c>
      <c r="C2449" s="29" t="s">
        <v>447</v>
      </c>
      <c r="D2449" s="29" t="s">
        <v>4814</v>
      </c>
      <c r="E2449" s="29" t="n">
        <v>37</v>
      </c>
      <c r="F2449" s="29" t="s">
        <v>137</v>
      </c>
      <c r="G2449" s="29" t="s">
        <v>4815</v>
      </c>
      <c r="H2449" s="30" t="n">
        <v>24.24</v>
      </c>
      <c r="I2449" s="31" t="n">
        <v>46274</v>
      </c>
      <c r="J2449" s="30" t="n">
        <v>24.24</v>
      </c>
      <c r="K2449" s="29" t="s">
        <v>120</v>
      </c>
      <c r="L2449" s="29" t="s">
        <v>138</v>
      </c>
      <c r="M2449" s="29"/>
      <c r="N2449" s="29" t="s">
        <v>122</v>
      </c>
      <c r="O2449" s="31" t="n">
        <v>46786</v>
      </c>
      <c r="P2449" s="29" t="s">
        <v>123</v>
      </c>
      <c r="Q2449" s="29" t="n">
        <f aca="false">IFERROR(VALUE(L2449),"")</f>
        <v>11</v>
      </c>
      <c r="R2449" s="29" t="n">
        <f aca="true">IF(O2449="","",O2449-TODAY())</f>
        <v>501</v>
      </c>
      <c r="S2449" s="29" t="str">
        <f aca="false">IF(C2449="&lt;&lt; vazio &gt;&gt;","VAZIA",IF(AND(O2449&lt;&gt;"",R2449&lt;0),"VENCIDO",IF(AND(O2449&lt;&gt;"",R2449&lt;=Parametros!$B$10),"PRÓX. VENCIMENTO",IF(F2449="Q","QUALIDADE",IF(F2449="S","BLOQUEADO",IF(F2449="R","RESTRITO/DEVOLUÇÃO",IF(OR(N2449="QUAR",N2449="QRES"),"QUARENTENA",IF(OR(B2449="DESCARTE",B2449="DEVOLUÇÃO"),"DESCARTE/DEVOLUÇÃO",IF(AND(D2449="",K2449&lt;&gt;""),"SEM LOTE",IF(AND(Q2449&lt;&gt;"",Q2449&gt;=Parametros!$B$11),"PARADO/SEM GIRO","OK"))))))))))</f>
        <v>BLOQUEADO</v>
      </c>
      <c r="T2449" s="29" t="str">
        <f aca="false">IF(AND($S2449="PARADO/SEM GIRO",$K2449="KG",OR(Painel!$B$5="(Todos)",A2449=Painel!$B$5)*OR(Painel!$E$5="(Todos)",P2449=Painel!$E$5)),$J2449+ROW()/10000000,"")</f>
        <v/>
      </c>
      <c r="U2449" s="29" t="str">
        <f aca="false">IF(AND($S2449="VENCIDO",$K2449="KG",OR(Painel!$B$5="(Todos)",A2449=Painel!$B$5)*OR(Painel!$E$5="(Todos)",P2449=Painel!$E$5)),$J2449+ROW()/10000000,"")</f>
        <v/>
      </c>
    </row>
    <row r="2450" customFormat="false" ht="15" hidden="false" customHeight="false" outlineLevel="0" collapsed="false">
      <c r="A2450" s="29" t="s">
        <v>55</v>
      </c>
      <c r="B2450" s="29" t="s">
        <v>4762</v>
      </c>
      <c r="C2450" s="29" t="s">
        <v>322</v>
      </c>
      <c r="D2450" s="29" t="s">
        <v>4816</v>
      </c>
      <c r="E2450" s="29" t="n">
        <v>37</v>
      </c>
      <c r="F2450" s="29" t="s">
        <v>137</v>
      </c>
      <c r="G2450" s="29" t="s">
        <v>4817</v>
      </c>
      <c r="H2450" s="30" t="n">
        <v>20.2</v>
      </c>
      <c r="I2450" s="31" t="n">
        <v>46274</v>
      </c>
      <c r="J2450" s="30" t="n">
        <v>20.2</v>
      </c>
      <c r="K2450" s="29" t="s">
        <v>120</v>
      </c>
      <c r="L2450" s="29" t="s">
        <v>138</v>
      </c>
      <c r="M2450" s="29"/>
      <c r="N2450" s="29" t="s">
        <v>122</v>
      </c>
      <c r="O2450" s="31" t="n">
        <v>46604</v>
      </c>
      <c r="P2450" s="29" t="s">
        <v>123</v>
      </c>
      <c r="Q2450" s="29" t="n">
        <f aca="false">IFERROR(VALUE(L2450),"")</f>
        <v>11</v>
      </c>
      <c r="R2450" s="29" t="n">
        <f aca="true">IF(O2450="","",O2450-TODAY())</f>
        <v>319</v>
      </c>
      <c r="S2450" s="29" t="str">
        <f aca="false">IF(C2450="&lt;&lt; vazio &gt;&gt;","VAZIA",IF(AND(O2450&lt;&gt;"",R2450&lt;0),"VENCIDO",IF(AND(O2450&lt;&gt;"",R2450&lt;=Parametros!$B$10),"PRÓX. VENCIMENTO",IF(F2450="Q","QUALIDADE",IF(F2450="S","BLOQUEADO",IF(F2450="R","RESTRITO/DEVOLUÇÃO",IF(OR(N2450="QUAR",N2450="QRES"),"QUARENTENA",IF(OR(B2450="DESCARTE",B2450="DEVOLUÇÃO"),"DESCARTE/DEVOLUÇÃO",IF(AND(D2450="",K2450&lt;&gt;""),"SEM LOTE",IF(AND(Q2450&lt;&gt;"",Q2450&gt;=Parametros!$B$11),"PARADO/SEM GIRO","OK"))))))))))</f>
        <v>BLOQUEADO</v>
      </c>
      <c r="T2450" s="29" t="str">
        <f aca="false">IF(AND($S2450="PARADO/SEM GIRO",$K2450="KG",OR(Painel!$B$5="(Todos)",A2450=Painel!$B$5)*OR(Painel!$E$5="(Todos)",P2450=Painel!$E$5)),$J2450+ROW()/10000000,"")</f>
        <v/>
      </c>
      <c r="U2450" s="29" t="str">
        <f aca="false">IF(AND($S2450="VENCIDO",$K2450="KG",OR(Painel!$B$5="(Todos)",A2450=Painel!$B$5)*OR(Painel!$E$5="(Todos)",P2450=Painel!$E$5)),$J2450+ROW()/10000000,"")</f>
        <v/>
      </c>
    </row>
    <row r="2451" customFormat="false" ht="15" hidden="false" customHeight="false" outlineLevel="0" collapsed="false">
      <c r="A2451" s="29" t="s">
        <v>55</v>
      </c>
      <c r="B2451" s="29" t="s">
        <v>4762</v>
      </c>
      <c r="C2451" s="29" t="s">
        <v>169</v>
      </c>
      <c r="D2451" s="29" t="s">
        <v>4818</v>
      </c>
      <c r="E2451" s="29" t="n">
        <v>37</v>
      </c>
      <c r="F2451" s="29" t="s">
        <v>137</v>
      </c>
      <c r="G2451" s="29" t="s">
        <v>4819</v>
      </c>
      <c r="H2451" s="30" t="n">
        <v>20.2</v>
      </c>
      <c r="I2451" s="31" t="n">
        <v>46274</v>
      </c>
      <c r="J2451" s="30" t="n">
        <v>20.2</v>
      </c>
      <c r="K2451" s="29" t="s">
        <v>120</v>
      </c>
      <c r="L2451" s="29" t="s">
        <v>138</v>
      </c>
      <c r="M2451" s="29"/>
      <c r="N2451" s="29" t="s">
        <v>122</v>
      </c>
      <c r="O2451" s="31" t="n">
        <v>46601</v>
      </c>
      <c r="P2451" s="29" t="s">
        <v>123</v>
      </c>
      <c r="Q2451" s="29" t="n">
        <f aca="false">IFERROR(VALUE(L2451),"")</f>
        <v>11</v>
      </c>
      <c r="R2451" s="29" t="n">
        <f aca="true">IF(O2451="","",O2451-TODAY())</f>
        <v>316</v>
      </c>
      <c r="S2451" s="29" t="str">
        <f aca="false">IF(C2451="&lt;&lt; vazio &gt;&gt;","VAZIA",IF(AND(O2451&lt;&gt;"",R2451&lt;0),"VENCIDO",IF(AND(O2451&lt;&gt;"",R2451&lt;=Parametros!$B$10),"PRÓX. VENCIMENTO",IF(F2451="Q","QUALIDADE",IF(F2451="S","BLOQUEADO",IF(F2451="R","RESTRITO/DEVOLUÇÃO",IF(OR(N2451="QUAR",N2451="QRES"),"QUARENTENA",IF(OR(B2451="DESCARTE",B2451="DEVOLUÇÃO"),"DESCARTE/DEVOLUÇÃO",IF(AND(D2451="",K2451&lt;&gt;""),"SEM LOTE",IF(AND(Q2451&lt;&gt;"",Q2451&gt;=Parametros!$B$11),"PARADO/SEM GIRO","OK"))))))))))</f>
        <v>BLOQUEADO</v>
      </c>
      <c r="T2451" s="29" t="str">
        <f aca="false">IF(AND($S2451="PARADO/SEM GIRO",$K2451="KG",OR(Painel!$B$5="(Todos)",A2451=Painel!$B$5)*OR(Painel!$E$5="(Todos)",P2451=Painel!$E$5)),$J2451+ROW()/10000000,"")</f>
        <v/>
      </c>
      <c r="U2451" s="29" t="str">
        <f aca="false">IF(AND($S2451="VENCIDO",$K2451="KG",OR(Painel!$B$5="(Todos)",A2451=Painel!$B$5)*OR(Painel!$E$5="(Todos)",P2451=Painel!$E$5)),$J2451+ROW()/10000000,"")</f>
        <v/>
      </c>
    </row>
    <row r="2452" customFormat="false" ht="15" hidden="false" customHeight="false" outlineLevel="0" collapsed="false">
      <c r="A2452" s="29" t="s">
        <v>55</v>
      </c>
      <c r="B2452" s="29" t="s">
        <v>4762</v>
      </c>
      <c r="C2452" s="29" t="s">
        <v>1734</v>
      </c>
      <c r="D2452" s="29" t="s">
        <v>1735</v>
      </c>
      <c r="E2452" s="29" t="n">
        <v>37</v>
      </c>
      <c r="F2452" s="29"/>
      <c r="G2452" s="29" t="s">
        <v>4820</v>
      </c>
      <c r="H2452" s="30" t="n">
        <v>150</v>
      </c>
      <c r="I2452" s="31" t="n">
        <v>46282</v>
      </c>
      <c r="J2452" s="30" t="n">
        <v>150</v>
      </c>
      <c r="K2452" s="29" t="s">
        <v>120</v>
      </c>
      <c r="L2452" s="29" t="s">
        <v>126</v>
      </c>
      <c r="M2452" s="29"/>
      <c r="N2452" s="29" t="s">
        <v>122</v>
      </c>
      <c r="O2452" s="31" t="n">
        <v>46920</v>
      </c>
      <c r="P2452" s="29" t="s">
        <v>235</v>
      </c>
      <c r="Q2452" s="29" t="n">
        <f aca="false">IFERROR(VALUE(L2452),"")</f>
        <v>13</v>
      </c>
      <c r="R2452" s="29" t="n">
        <f aca="true">IF(O2452="","",O2452-TODAY())</f>
        <v>635</v>
      </c>
      <c r="S2452" s="29" t="str">
        <f aca="false">IF(C2452="&lt;&lt; vazio &gt;&gt;","VAZIA",IF(AND(O2452&lt;&gt;"",R2452&lt;0),"VENCIDO",IF(AND(O2452&lt;&gt;"",R2452&lt;=Parametros!$B$10),"PRÓX. VENCIMENTO",IF(F2452="Q","QUALIDADE",IF(F2452="S","BLOQUEADO",IF(F2452="R","RESTRITO/DEVOLUÇÃO",IF(OR(N2452="QUAR",N2452="QRES"),"QUARENTENA",IF(OR(B2452="DESCARTE",B2452="DEVOLUÇÃO"),"DESCARTE/DEVOLUÇÃO",IF(AND(D2452="",K2452&lt;&gt;""),"SEM LOTE",IF(AND(Q2452&lt;&gt;"",Q2452&gt;=Parametros!$B$11),"PARADO/SEM GIRO","OK"))))))))))</f>
        <v>OK</v>
      </c>
      <c r="T2452" s="29" t="str">
        <f aca="false">IF(AND($S2452="PARADO/SEM GIRO",$K2452="KG",OR(Painel!$B$5="(Todos)",A2452=Painel!$B$5)*OR(Painel!$E$5="(Todos)",P2452=Painel!$E$5)),$J2452+ROW()/10000000,"")</f>
        <v/>
      </c>
      <c r="U2452" s="29" t="str">
        <f aca="false">IF(AND($S2452="VENCIDO",$K2452="KG",OR(Painel!$B$5="(Todos)",A2452=Painel!$B$5)*OR(Painel!$E$5="(Todos)",P2452=Painel!$E$5)),$J2452+ROW()/10000000,"")</f>
        <v/>
      </c>
    </row>
    <row r="2453" customFormat="false" ht="15" hidden="false" customHeight="false" outlineLevel="0" collapsed="false">
      <c r="A2453" s="29" t="s">
        <v>55</v>
      </c>
      <c r="B2453" s="29" t="s">
        <v>4821</v>
      </c>
      <c r="C2453" s="29" t="s">
        <v>233</v>
      </c>
      <c r="D2453" s="29" t="s">
        <v>234</v>
      </c>
      <c r="E2453" s="29" t="n">
        <v>16</v>
      </c>
      <c r="F2453" s="29"/>
      <c r="G2453" s="29" t="s">
        <v>4822</v>
      </c>
      <c r="H2453" s="30" t="n">
        <v>25</v>
      </c>
      <c r="I2453" s="31" t="n">
        <v>46263</v>
      </c>
      <c r="J2453" s="30" t="n">
        <v>25</v>
      </c>
      <c r="K2453" s="29" t="s">
        <v>120</v>
      </c>
      <c r="L2453" s="29" t="s">
        <v>771</v>
      </c>
      <c r="M2453" s="29"/>
      <c r="N2453" s="29" t="s">
        <v>122</v>
      </c>
      <c r="O2453" s="31" t="n">
        <v>46924</v>
      </c>
      <c r="P2453" s="29" t="s">
        <v>235</v>
      </c>
      <c r="Q2453" s="29" t="n">
        <f aca="false">IFERROR(VALUE(L2453),"")</f>
        <v>22</v>
      </c>
      <c r="R2453" s="29" t="n">
        <f aca="true">IF(O2453="","",O2453-TODAY())</f>
        <v>639</v>
      </c>
      <c r="S2453" s="29" t="str">
        <f aca="false">IF(C2453="&lt;&lt; vazio &gt;&gt;","VAZIA",IF(AND(O2453&lt;&gt;"",R2453&lt;0),"VENCIDO",IF(AND(O2453&lt;&gt;"",R2453&lt;=Parametros!$B$10),"PRÓX. VENCIMENTO",IF(F2453="Q","QUALIDADE",IF(F2453="S","BLOQUEADO",IF(F2453="R","RESTRITO/DEVOLUÇÃO",IF(OR(N2453="QUAR",N2453="QRES"),"QUARENTENA",IF(OR(B2453="DESCARTE",B2453="DEVOLUÇÃO"),"DESCARTE/DEVOLUÇÃO",IF(AND(D2453="",K2453&lt;&gt;""),"SEM LOTE",IF(AND(Q2453&lt;&gt;"",Q2453&gt;=Parametros!$B$11),"PARADO/SEM GIRO","OK"))))))))))</f>
        <v>OK</v>
      </c>
      <c r="T2453" s="29" t="str">
        <f aca="false">IF(AND($S2453="PARADO/SEM GIRO",$K2453="KG",OR(Painel!$B$5="(Todos)",A2453=Painel!$B$5)*OR(Painel!$E$5="(Todos)",P2453=Painel!$E$5)),$J2453+ROW()/10000000,"")</f>
        <v/>
      </c>
      <c r="U2453" s="29" t="str">
        <f aca="false">IF(AND($S2453="VENCIDO",$K2453="KG",OR(Painel!$B$5="(Todos)",A2453=Painel!$B$5)*OR(Painel!$E$5="(Todos)",P2453=Painel!$E$5)),$J2453+ROW()/10000000,"")</f>
        <v/>
      </c>
    </row>
    <row r="2454" customFormat="false" ht="15" hidden="false" customHeight="false" outlineLevel="0" collapsed="false">
      <c r="A2454" s="29" t="s">
        <v>55</v>
      </c>
      <c r="B2454" s="29" t="s">
        <v>4821</v>
      </c>
      <c r="C2454" s="29" t="s">
        <v>233</v>
      </c>
      <c r="D2454" s="29" t="s">
        <v>234</v>
      </c>
      <c r="E2454" s="29" t="n">
        <v>16</v>
      </c>
      <c r="F2454" s="29" t="s">
        <v>137</v>
      </c>
      <c r="G2454" s="29" t="s">
        <v>4823</v>
      </c>
      <c r="H2454" s="30" t="n">
        <v>125</v>
      </c>
      <c r="I2454" s="31" t="n">
        <v>46263</v>
      </c>
      <c r="J2454" s="30" t="n">
        <v>125</v>
      </c>
      <c r="K2454" s="29" t="s">
        <v>120</v>
      </c>
      <c r="L2454" s="29" t="s">
        <v>771</v>
      </c>
      <c r="M2454" s="29"/>
      <c r="N2454" s="29" t="s">
        <v>122</v>
      </c>
      <c r="O2454" s="29"/>
      <c r="P2454" s="29" t="s">
        <v>235</v>
      </c>
      <c r="Q2454" s="29" t="n">
        <f aca="false">IFERROR(VALUE(L2454),"")</f>
        <v>22</v>
      </c>
      <c r="R2454" s="29" t="str">
        <f aca="true">IF(O2454="","",O2454-TODAY())</f>
        <v/>
      </c>
      <c r="S2454" s="29" t="str">
        <f aca="false">IF(C2454="&lt;&lt; vazio &gt;&gt;","VAZIA",IF(AND(O2454&lt;&gt;"",R2454&lt;0),"VENCIDO",IF(AND(O2454&lt;&gt;"",R2454&lt;=Parametros!$B$10),"PRÓX. VENCIMENTO",IF(F2454="Q","QUALIDADE",IF(F2454="S","BLOQUEADO",IF(F2454="R","RESTRITO/DEVOLUÇÃO",IF(OR(N2454="QUAR",N2454="QRES"),"QUARENTENA",IF(OR(B2454="DESCARTE",B2454="DEVOLUÇÃO"),"DESCARTE/DEVOLUÇÃO",IF(AND(D2454="",K2454&lt;&gt;""),"SEM LOTE",IF(AND(Q2454&lt;&gt;"",Q2454&gt;=Parametros!$B$11),"PARADO/SEM GIRO","OK"))))))))))</f>
        <v>BLOQUEADO</v>
      </c>
      <c r="T2454" s="29" t="str">
        <f aca="false">IF(AND($S2454="PARADO/SEM GIRO",$K2454="KG",OR(Painel!$B$5="(Todos)",A2454=Painel!$B$5)*OR(Painel!$E$5="(Todos)",P2454=Painel!$E$5)),$J2454+ROW()/10000000,"")</f>
        <v/>
      </c>
      <c r="U2454" s="29" t="str">
        <f aca="false">IF(AND($S2454="VENCIDO",$K2454="KG",OR(Painel!$B$5="(Todos)",A2454=Painel!$B$5)*OR(Painel!$E$5="(Todos)",P2454=Painel!$E$5)),$J2454+ROW()/10000000,"")</f>
        <v/>
      </c>
    </row>
    <row r="2455" customFormat="false" ht="15" hidden="false" customHeight="false" outlineLevel="0" collapsed="false">
      <c r="A2455" s="29" t="s">
        <v>55</v>
      </c>
      <c r="B2455" s="29" t="s">
        <v>4821</v>
      </c>
      <c r="C2455" s="29" t="s">
        <v>1729</v>
      </c>
      <c r="D2455" s="29" t="s">
        <v>4824</v>
      </c>
      <c r="E2455" s="29" t="n">
        <v>16</v>
      </c>
      <c r="F2455" s="29" t="s">
        <v>137</v>
      </c>
      <c r="G2455" s="29" t="s">
        <v>4825</v>
      </c>
      <c r="H2455" s="30" t="n">
        <v>75</v>
      </c>
      <c r="I2455" s="31" t="n">
        <v>46262</v>
      </c>
      <c r="J2455" s="30" t="n">
        <v>75</v>
      </c>
      <c r="K2455" s="29" t="s">
        <v>120</v>
      </c>
      <c r="L2455" s="29" t="s">
        <v>190</v>
      </c>
      <c r="M2455" s="29"/>
      <c r="N2455" s="29" t="s">
        <v>122</v>
      </c>
      <c r="O2455" s="31" t="n">
        <v>46642</v>
      </c>
      <c r="P2455" s="29" t="s">
        <v>235</v>
      </c>
      <c r="Q2455" s="29" t="n">
        <f aca="false">IFERROR(VALUE(L2455),"")</f>
        <v>23</v>
      </c>
      <c r="R2455" s="29" t="n">
        <f aca="true">IF(O2455="","",O2455-TODAY())</f>
        <v>357</v>
      </c>
      <c r="S2455" s="29" t="str">
        <f aca="false">IF(C2455="&lt;&lt; vazio &gt;&gt;","VAZIA",IF(AND(O2455&lt;&gt;"",R2455&lt;0),"VENCIDO",IF(AND(O2455&lt;&gt;"",R2455&lt;=Parametros!$B$10),"PRÓX. VENCIMENTO",IF(F2455="Q","QUALIDADE",IF(F2455="S","BLOQUEADO",IF(F2455="R","RESTRITO/DEVOLUÇÃO",IF(OR(N2455="QUAR",N2455="QRES"),"QUARENTENA",IF(OR(B2455="DESCARTE",B2455="DEVOLUÇÃO"),"DESCARTE/DEVOLUÇÃO",IF(AND(D2455="",K2455&lt;&gt;""),"SEM LOTE",IF(AND(Q2455&lt;&gt;"",Q2455&gt;=Parametros!$B$11),"PARADO/SEM GIRO","OK"))))))))))</f>
        <v>BLOQUEADO</v>
      </c>
      <c r="T2455" s="29" t="str">
        <f aca="false">IF(AND($S2455="PARADO/SEM GIRO",$K2455="KG",OR(Painel!$B$5="(Todos)",A2455=Painel!$B$5)*OR(Painel!$E$5="(Todos)",P2455=Painel!$E$5)),$J2455+ROW()/10000000,"")</f>
        <v/>
      </c>
      <c r="U2455" s="29" t="str">
        <f aca="false">IF(AND($S2455="VENCIDO",$K2455="KG",OR(Painel!$B$5="(Todos)",A2455=Painel!$B$5)*OR(Painel!$E$5="(Todos)",P2455=Painel!$E$5)),$J2455+ROW()/10000000,"")</f>
        <v/>
      </c>
    </row>
    <row r="2456" customFormat="false" ht="15" hidden="false" customHeight="false" outlineLevel="0" collapsed="false">
      <c r="A2456" s="29" t="s">
        <v>55</v>
      </c>
      <c r="B2456" s="29" t="s">
        <v>4821</v>
      </c>
      <c r="C2456" s="29" t="s">
        <v>236</v>
      </c>
      <c r="D2456" s="29" t="s">
        <v>237</v>
      </c>
      <c r="E2456" s="29" t="n">
        <v>16</v>
      </c>
      <c r="F2456" s="29" t="s">
        <v>137</v>
      </c>
      <c r="G2456" s="29" t="s">
        <v>4826</v>
      </c>
      <c r="H2456" s="30" t="n">
        <v>25</v>
      </c>
      <c r="I2456" s="31" t="n">
        <v>46266</v>
      </c>
      <c r="J2456" s="30" t="n">
        <v>25</v>
      </c>
      <c r="K2456" s="29" t="s">
        <v>120</v>
      </c>
      <c r="L2456" s="29" t="s">
        <v>180</v>
      </c>
      <c r="M2456" s="29"/>
      <c r="N2456" s="29" t="s">
        <v>122</v>
      </c>
      <c r="O2456" s="31" t="n">
        <v>46938</v>
      </c>
      <c r="P2456" s="29" t="s">
        <v>235</v>
      </c>
      <c r="Q2456" s="29" t="n">
        <f aca="false">IFERROR(VALUE(L2456),"")</f>
        <v>19</v>
      </c>
      <c r="R2456" s="29" t="n">
        <f aca="true">IF(O2456="","",O2456-TODAY())</f>
        <v>653</v>
      </c>
      <c r="S2456" s="29" t="str">
        <f aca="false">IF(C2456="&lt;&lt; vazio &gt;&gt;","VAZIA",IF(AND(O2456&lt;&gt;"",R2456&lt;0),"VENCIDO",IF(AND(O2456&lt;&gt;"",R2456&lt;=Parametros!$B$10),"PRÓX. VENCIMENTO",IF(F2456="Q","QUALIDADE",IF(F2456="S","BLOQUEADO",IF(F2456="R","RESTRITO/DEVOLUÇÃO",IF(OR(N2456="QUAR",N2456="QRES"),"QUARENTENA",IF(OR(B2456="DESCARTE",B2456="DEVOLUÇÃO"),"DESCARTE/DEVOLUÇÃO",IF(AND(D2456="",K2456&lt;&gt;""),"SEM LOTE",IF(AND(Q2456&lt;&gt;"",Q2456&gt;=Parametros!$B$11),"PARADO/SEM GIRO","OK"))))))))))</f>
        <v>BLOQUEADO</v>
      </c>
      <c r="T2456" s="29" t="str">
        <f aca="false">IF(AND($S2456="PARADO/SEM GIRO",$K2456="KG",OR(Painel!$B$5="(Todos)",A2456=Painel!$B$5)*OR(Painel!$E$5="(Todos)",P2456=Painel!$E$5)),$J2456+ROW()/10000000,"")</f>
        <v/>
      </c>
      <c r="U2456" s="29" t="str">
        <f aca="false">IF(AND($S2456="VENCIDO",$K2456="KG",OR(Painel!$B$5="(Todos)",A2456=Painel!$B$5)*OR(Painel!$E$5="(Todos)",P2456=Painel!$E$5)),$J2456+ROW()/10000000,"")</f>
        <v/>
      </c>
    </row>
    <row r="2457" customFormat="false" ht="15" hidden="false" customHeight="false" outlineLevel="0" collapsed="false">
      <c r="A2457" s="29" t="s">
        <v>55</v>
      </c>
      <c r="B2457" s="29" t="s">
        <v>4821</v>
      </c>
      <c r="C2457" s="29" t="s">
        <v>238</v>
      </c>
      <c r="D2457" s="29" t="s">
        <v>607</v>
      </c>
      <c r="E2457" s="29" t="n">
        <v>16</v>
      </c>
      <c r="F2457" s="29"/>
      <c r="G2457" s="29" t="s">
        <v>4827</v>
      </c>
      <c r="H2457" s="30" t="n">
        <v>25</v>
      </c>
      <c r="I2457" s="31" t="n">
        <v>46277</v>
      </c>
      <c r="J2457" s="30" t="n">
        <v>25</v>
      </c>
      <c r="K2457" s="29" t="s">
        <v>120</v>
      </c>
      <c r="L2457" s="29" t="s">
        <v>652</v>
      </c>
      <c r="M2457" s="29"/>
      <c r="N2457" s="29" t="s">
        <v>122</v>
      </c>
      <c r="O2457" s="31" t="n">
        <v>46985</v>
      </c>
      <c r="P2457" s="29" t="s">
        <v>235</v>
      </c>
      <c r="Q2457" s="29" t="n">
        <f aca="false">IFERROR(VALUE(L2457),"")</f>
        <v>8</v>
      </c>
      <c r="R2457" s="29" t="n">
        <f aca="true">IF(O2457="","",O2457-TODAY())</f>
        <v>700</v>
      </c>
      <c r="S2457" s="29" t="str">
        <f aca="false">IF(C2457="&lt;&lt; vazio &gt;&gt;","VAZIA",IF(AND(O2457&lt;&gt;"",R2457&lt;0),"VENCIDO",IF(AND(O2457&lt;&gt;"",R2457&lt;=Parametros!$B$10),"PRÓX. VENCIMENTO",IF(F2457="Q","QUALIDADE",IF(F2457="S","BLOQUEADO",IF(F2457="R","RESTRITO/DEVOLUÇÃO",IF(OR(N2457="QUAR",N2457="QRES"),"QUARENTENA",IF(OR(B2457="DESCARTE",B2457="DEVOLUÇÃO"),"DESCARTE/DEVOLUÇÃO",IF(AND(D2457="",K2457&lt;&gt;""),"SEM LOTE",IF(AND(Q2457&lt;&gt;"",Q2457&gt;=Parametros!$B$11),"PARADO/SEM GIRO","OK"))))))))))</f>
        <v>OK</v>
      </c>
      <c r="T2457" s="29" t="str">
        <f aca="false">IF(AND($S2457="PARADO/SEM GIRO",$K2457="KG",OR(Painel!$B$5="(Todos)",A2457=Painel!$B$5)*OR(Painel!$E$5="(Todos)",P2457=Painel!$E$5)),$J2457+ROW()/10000000,"")</f>
        <v/>
      </c>
      <c r="U2457" s="29" t="str">
        <f aca="false">IF(AND($S2457="VENCIDO",$K2457="KG",OR(Painel!$B$5="(Todos)",A2457=Painel!$B$5)*OR(Painel!$E$5="(Todos)",P2457=Painel!$E$5)),$J2457+ROW()/10000000,"")</f>
        <v/>
      </c>
    </row>
    <row r="2458" customFormat="false" ht="15" hidden="false" customHeight="false" outlineLevel="0" collapsed="false">
      <c r="A2458" s="29" t="s">
        <v>55</v>
      </c>
      <c r="B2458" s="29" t="s">
        <v>4821</v>
      </c>
      <c r="C2458" s="29" t="s">
        <v>238</v>
      </c>
      <c r="D2458" s="29" t="s">
        <v>608</v>
      </c>
      <c r="E2458" s="29" t="n">
        <v>16</v>
      </c>
      <c r="F2458" s="29"/>
      <c r="G2458" s="29" t="s">
        <v>4828</v>
      </c>
      <c r="H2458" s="30" t="n">
        <v>25</v>
      </c>
      <c r="I2458" s="31" t="n">
        <v>46277</v>
      </c>
      <c r="J2458" s="30" t="n">
        <v>25</v>
      </c>
      <c r="K2458" s="29" t="s">
        <v>120</v>
      </c>
      <c r="L2458" s="29" t="s">
        <v>652</v>
      </c>
      <c r="M2458" s="29"/>
      <c r="N2458" s="29" t="s">
        <v>122</v>
      </c>
      <c r="O2458" s="31" t="n">
        <v>46985</v>
      </c>
      <c r="P2458" s="29" t="s">
        <v>235</v>
      </c>
      <c r="Q2458" s="29" t="n">
        <f aca="false">IFERROR(VALUE(L2458),"")</f>
        <v>8</v>
      </c>
      <c r="R2458" s="29" t="n">
        <f aca="true">IF(O2458="","",O2458-TODAY())</f>
        <v>700</v>
      </c>
      <c r="S2458" s="29" t="str">
        <f aca="false">IF(C2458="&lt;&lt; vazio &gt;&gt;","VAZIA",IF(AND(O2458&lt;&gt;"",R2458&lt;0),"VENCIDO",IF(AND(O2458&lt;&gt;"",R2458&lt;=Parametros!$B$10),"PRÓX. VENCIMENTO",IF(F2458="Q","QUALIDADE",IF(F2458="S","BLOQUEADO",IF(F2458="R","RESTRITO/DEVOLUÇÃO",IF(OR(N2458="QUAR",N2458="QRES"),"QUARENTENA",IF(OR(B2458="DESCARTE",B2458="DEVOLUÇÃO"),"DESCARTE/DEVOLUÇÃO",IF(AND(D2458="",K2458&lt;&gt;""),"SEM LOTE",IF(AND(Q2458&lt;&gt;"",Q2458&gt;=Parametros!$B$11),"PARADO/SEM GIRO","OK"))))))))))</f>
        <v>OK</v>
      </c>
      <c r="T2458" s="29" t="str">
        <f aca="false">IF(AND($S2458="PARADO/SEM GIRO",$K2458="KG",OR(Painel!$B$5="(Todos)",A2458=Painel!$B$5)*OR(Painel!$E$5="(Todos)",P2458=Painel!$E$5)),$J2458+ROW()/10000000,"")</f>
        <v/>
      </c>
      <c r="U2458" s="29" t="str">
        <f aca="false">IF(AND($S2458="VENCIDO",$K2458="KG",OR(Painel!$B$5="(Todos)",A2458=Painel!$B$5)*OR(Painel!$E$5="(Todos)",P2458=Painel!$E$5)),$J2458+ROW()/10000000,"")</f>
        <v/>
      </c>
    </row>
    <row r="2459" customFormat="false" ht="15" hidden="false" customHeight="false" outlineLevel="0" collapsed="false">
      <c r="A2459" s="29" t="s">
        <v>55</v>
      </c>
      <c r="B2459" s="29" t="s">
        <v>4821</v>
      </c>
      <c r="C2459" s="29" t="s">
        <v>238</v>
      </c>
      <c r="D2459" s="29" t="s">
        <v>610</v>
      </c>
      <c r="E2459" s="29" t="n">
        <v>16</v>
      </c>
      <c r="F2459" s="29"/>
      <c r="G2459" s="29" t="s">
        <v>4829</v>
      </c>
      <c r="H2459" s="30" t="n">
        <v>75</v>
      </c>
      <c r="I2459" s="31" t="n">
        <v>46277</v>
      </c>
      <c r="J2459" s="30" t="n">
        <v>75</v>
      </c>
      <c r="K2459" s="29" t="s">
        <v>120</v>
      </c>
      <c r="L2459" s="29" t="s">
        <v>652</v>
      </c>
      <c r="M2459" s="29"/>
      <c r="N2459" s="29" t="s">
        <v>122</v>
      </c>
      <c r="O2459" s="31" t="n">
        <v>46986</v>
      </c>
      <c r="P2459" s="29" t="s">
        <v>235</v>
      </c>
      <c r="Q2459" s="29" t="n">
        <f aca="false">IFERROR(VALUE(L2459),"")</f>
        <v>8</v>
      </c>
      <c r="R2459" s="29" t="n">
        <f aca="true">IF(O2459="","",O2459-TODAY())</f>
        <v>701</v>
      </c>
      <c r="S2459" s="29" t="str">
        <f aca="false">IF(C2459="&lt;&lt; vazio &gt;&gt;","VAZIA",IF(AND(O2459&lt;&gt;"",R2459&lt;0),"VENCIDO",IF(AND(O2459&lt;&gt;"",R2459&lt;=Parametros!$B$10),"PRÓX. VENCIMENTO",IF(F2459="Q","QUALIDADE",IF(F2459="S","BLOQUEADO",IF(F2459="R","RESTRITO/DEVOLUÇÃO",IF(OR(N2459="QUAR",N2459="QRES"),"QUARENTENA",IF(OR(B2459="DESCARTE",B2459="DEVOLUÇÃO"),"DESCARTE/DEVOLUÇÃO",IF(AND(D2459="",K2459&lt;&gt;""),"SEM LOTE",IF(AND(Q2459&lt;&gt;"",Q2459&gt;=Parametros!$B$11),"PARADO/SEM GIRO","OK"))))))))))</f>
        <v>OK</v>
      </c>
      <c r="T2459" s="29" t="str">
        <f aca="false">IF(AND($S2459="PARADO/SEM GIRO",$K2459="KG",OR(Painel!$B$5="(Todos)",A2459=Painel!$B$5)*OR(Painel!$E$5="(Todos)",P2459=Painel!$E$5)),$J2459+ROW()/10000000,"")</f>
        <v/>
      </c>
      <c r="U2459" s="29" t="str">
        <f aca="false">IF(AND($S2459="VENCIDO",$K2459="KG",OR(Painel!$B$5="(Todos)",A2459=Painel!$B$5)*OR(Painel!$E$5="(Todos)",P2459=Painel!$E$5)),$J2459+ROW()/10000000,"")</f>
        <v/>
      </c>
    </row>
    <row r="2460" customFormat="false" ht="15" hidden="false" customHeight="false" outlineLevel="0" collapsed="false">
      <c r="A2460" s="29" t="s">
        <v>55</v>
      </c>
      <c r="B2460" s="29" t="s">
        <v>4821</v>
      </c>
      <c r="C2460" s="29" t="s">
        <v>240</v>
      </c>
      <c r="D2460" s="29" t="s">
        <v>4830</v>
      </c>
      <c r="E2460" s="29" t="n">
        <v>16</v>
      </c>
      <c r="F2460" s="29" t="s">
        <v>137</v>
      </c>
      <c r="G2460" s="29" t="s">
        <v>4831</v>
      </c>
      <c r="H2460" s="30" t="n">
        <v>50</v>
      </c>
      <c r="I2460" s="31" t="n">
        <v>46262</v>
      </c>
      <c r="J2460" s="30" t="n">
        <v>50</v>
      </c>
      <c r="K2460" s="29" t="s">
        <v>120</v>
      </c>
      <c r="L2460" s="29" t="s">
        <v>190</v>
      </c>
      <c r="M2460" s="29"/>
      <c r="N2460" s="29" t="s">
        <v>122</v>
      </c>
      <c r="O2460" s="31" t="n">
        <v>46924</v>
      </c>
      <c r="P2460" s="29" t="s">
        <v>235</v>
      </c>
      <c r="Q2460" s="29" t="n">
        <f aca="false">IFERROR(VALUE(L2460),"")</f>
        <v>23</v>
      </c>
      <c r="R2460" s="29" t="n">
        <f aca="true">IF(O2460="","",O2460-TODAY())</f>
        <v>639</v>
      </c>
      <c r="S2460" s="29" t="str">
        <f aca="false">IF(C2460="&lt;&lt; vazio &gt;&gt;","VAZIA",IF(AND(O2460&lt;&gt;"",R2460&lt;0),"VENCIDO",IF(AND(O2460&lt;&gt;"",R2460&lt;=Parametros!$B$10),"PRÓX. VENCIMENTO",IF(F2460="Q","QUALIDADE",IF(F2460="S","BLOQUEADO",IF(F2460="R","RESTRITO/DEVOLUÇÃO",IF(OR(N2460="QUAR",N2460="QRES"),"QUARENTENA",IF(OR(B2460="DESCARTE",B2460="DEVOLUÇÃO"),"DESCARTE/DEVOLUÇÃO",IF(AND(D2460="",K2460&lt;&gt;""),"SEM LOTE",IF(AND(Q2460&lt;&gt;"",Q2460&gt;=Parametros!$B$11),"PARADO/SEM GIRO","OK"))))))))))</f>
        <v>BLOQUEADO</v>
      </c>
      <c r="T2460" s="29" t="str">
        <f aca="false">IF(AND($S2460="PARADO/SEM GIRO",$K2460="KG",OR(Painel!$B$5="(Todos)",A2460=Painel!$B$5)*OR(Painel!$E$5="(Todos)",P2460=Painel!$E$5)),$J2460+ROW()/10000000,"")</f>
        <v/>
      </c>
      <c r="U2460" s="29" t="str">
        <f aca="false">IF(AND($S2460="VENCIDO",$K2460="KG",OR(Painel!$B$5="(Todos)",A2460=Painel!$B$5)*OR(Painel!$E$5="(Todos)",P2460=Painel!$E$5)),$J2460+ROW()/10000000,"")</f>
        <v/>
      </c>
    </row>
    <row r="2461" customFormat="false" ht="15" hidden="false" customHeight="false" outlineLevel="0" collapsed="false">
      <c r="A2461" s="29" t="s">
        <v>55</v>
      </c>
      <c r="B2461" s="29" t="s">
        <v>4821</v>
      </c>
      <c r="C2461" s="29" t="s">
        <v>240</v>
      </c>
      <c r="D2461" s="29" t="s">
        <v>4832</v>
      </c>
      <c r="E2461" s="29" t="n">
        <v>16</v>
      </c>
      <c r="F2461" s="29" t="s">
        <v>137</v>
      </c>
      <c r="G2461" s="29" t="s">
        <v>4833</v>
      </c>
      <c r="H2461" s="30" t="n">
        <v>25</v>
      </c>
      <c r="I2461" s="31" t="n">
        <v>46266</v>
      </c>
      <c r="J2461" s="30" t="n">
        <v>25</v>
      </c>
      <c r="K2461" s="29" t="s">
        <v>120</v>
      </c>
      <c r="L2461" s="29" t="s">
        <v>180</v>
      </c>
      <c r="M2461" s="29"/>
      <c r="N2461" s="29" t="s">
        <v>122</v>
      </c>
      <c r="O2461" s="31" t="n">
        <v>46954</v>
      </c>
      <c r="P2461" s="29" t="s">
        <v>235</v>
      </c>
      <c r="Q2461" s="29" t="n">
        <f aca="false">IFERROR(VALUE(L2461),"")</f>
        <v>19</v>
      </c>
      <c r="R2461" s="29" t="n">
        <f aca="true">IF(O2461="","",O2461-TODAY())</f>
        <v>669</v>
      </c>
      <c r="S2461" s="29" t="str">
        <f aca="false">IF(C2461="&lt;&lt; vazio &gt;&gt;","VAZIA",IF(AND(O2461&lt;&gt;"",R2461&lt;0),"VENCIDO",IF(AND(O2461&lt;&gt;"",R2461&lt;=Parametros!$B$10),"PRÓX. VENCIMENTO",IF(F2461="Q","QUALIDADE",IF(F2461="S","BLOQUEADO",IF(F2461="R","RESTRITO/DEVOLUÇÃO",IF(OR(N2461="QUAR",N2461="QRES"),"QUARENTENA",IF(OR(B2461="DESCARTE",B2461="DEVOLUÇÃO"),"DESCARTE/DEVOLUÇÃO",IF(AND(D2461="",K2461&lt;&gt;""),"SEM LOTE",IF(AND(Q2461&lt;&gt;"",Q2461&gt;=Parametros!$B$11),"PARADO/SEM GIRO","OK"))))))))))</f>
        <v>BLOQUEADO</v>
      </c>
      <c r="T2461" s="29" t="str">
        <f aca="false">IF(AND($S2461="PARADO/SEM GIRO",$K2461="KG",OR(Painel!$B$5="(Todos)",A2461=Painel!$B$5)*OR(Painel!$E$5="(Todos)",P2461=Painel!$E$5)),$J2461+ROW()/10000000,"")</f>
        <v/>
      </c>
      <c r="U2461" s="29" t="str">
        <f aca="false">IF(AND($S2461="VENCIDO",$K2461="KG",OR(Painel!$B$5="(Todos)",A2461=Painel!$B$5)*OR(Painel!$E$5="(Todos)",P2461=Painel!$E$5)),$J2461+ROW()/10000000,"")</f>
        <v/>
      </c>
    </row>
    <row r="2462" customFormat="false" ht="15" hidden="false" customHeight="false" outlineLevel="0" collapsed="false">
      <c r="A2462" s="29" t="s">
        <v>55</v>
      </c>
      <c r="B2462" s="29" t="s">
        <v>4821</v>
      </c>
      <c r="C2462" s="29" t="s">
        <v>240</v>
      </c>
      <c r="D2462" s="29" t="s">
        <v>2160</v>
      </c>
      <c r="E2462" s="29" t="n">
        <v>16</v>
      </c>
      <c r="F2462" s="29" t="s">
        <v>137</v>
      </c>
      <c r="G2462" s="29" t="s">
        <v>4834</v>
      </c>
      <c r="H2462" s="30" t="n">
        <v>25</v>
      </c>
      <c r="I2462" s="31" t="n">
        <v>46266</v>
      </c>
      <c r="J2462" s="30" t="n">
        <v>25</v>
      </c>
      <c r="K2462" s="29" t="s">
        <v>120</v>
      </c>
      <c r="L2462" s="29" t="s">
        <v>180</v>
      </c>
      <c r="M2462" s="29"/>
      <c r="N2462" s="29" t="s">
        <v>122</v>
      </c>
      <c r="O2462" s="31" t="n">
        <v>46955</v>
      </c>
      <c r="P2462" s="29" t="s">
        <v>235</v>
      </c>
      <c r="Q2462" s="29" t="n">
        <f aca="false">IFERROR(VALUE(L2462),"")</f>
        <v>19</v>
      </c>
      <c r="R2462" s="29" t="n">
        <f aca="true">IF(O2462="","",O2462-TODAY())</f>
        <v>670</v>
      </c>
      <c r="S2462" s="29" t="str">
        <f aca="false">IF(C2462="&lt;&lt; vazio &gt;&gt;","VAZIA",IF(AND(O2462&lt;&gt;"",R2462&lt;0),"VENCIDO",IF(AND(O2462&lt;&gt;"",R2462&lt;=Parametros!$B$10),"PRÓX. VENCIMENTO",IF(F2462="Q","QUALIDADE",IF(F2462="S","BLOQUEADO",IF(F2462="R","RESTRITO/DEVOLUÇÃO",IF(OR(N2462="QUAR",N2462="QRES"),"QUARENTENA",IF(OR(B2462="DESCARTE",B2462="DEVOLUÇÃO"),"DESCARTE/DEVOLUÇÃO",IF(AND(D2462="",K2462&lt;&gt;""),"SEM LOTE",IF(AND(Q2462&lt;&gt;"",Q2462&gt;=Parametros!$B$11),"PARADO/SEM GIRO","OK"))))))))))</f>
        <v>BLOQUEADO</v>
      </c>
      <c r="T2462" s="29" t="str">
        <f aca="false">IF(AND($S2462="PARADO/SEM GIRO",$K2462="KG",OR(Painel!$B$5="(Todos)",A2462=Painel!$B$5)*OR(Painel!$E$5="(Todos)",P2462=Painel!$E$5)),$J2462+ROW()/10000000,"")</f>
        <v/>
      </c>
      <c r="U2462" s="29" t="str">
        <f aca="false">IF(AND($S2462="VENCIDO",$K2462="KG",OR(Painel!$B$5="(Todos)",A2462=Painel!$B$5)*OR(Painel!$E$5="(Todos)",P2462=Painel!$E$5)),$J2462+ROW()/10000000,"")</f>
        <v/>
      </c>
    </row>
    <row r="2463" customFormat="false" ht="15" hidden="false" customHeight="false" outlineLevel="0" collapsed="false">
      <c r="A2463" s="29" t="s">
        <v>55</v>
      </c>
      <c r="B2463" s="29" t="s">
        <v>4821</v>
      </c>
      <c r="C2463" s="29" t="s">
        <v>1716</v>
      </c>
      <c r="D2463" s="29" t="s">
        <v>1894</v>
      </c>
      <c r="E2463" s="29" t="n">
        <v>16</v>
      </c>
      <c r="F2463" s="29" t="s">
        <v>137</v>
      </c>
      <c r="G2463" s="29" t="s">
        <v>4835</v>
      </c>
      <c r="H2463" s="30" t="n">
        <v>25</v>
      </c>
      <c r="I2463" s="31" t="n">
        <v>46266</v>
      </c>
      <c r="J2463" s="30" t="n">
        <v>25</v>
      </c>
      <c r="K2463" s="29" t="s">
        <v>120</v>
      </c>
      <c r="L2463" s="29" t="s">
        <v>180</v>
      </c>
      <c r="M2463" s="29"/>
      <c r="N2463" s="29" t="s">
        <v>122</v>
      </c>
      <c r="O2463" s="31" t="n">
        <v>46911</v>
      </c>
      <c r="P2463" s="29" t="s">
        <v>235</v>
      </c>
      <c r="Q2463" s="29" t="n">
        <f aca="false">IFERROR(VALUE(L2463),"")</f>
        <v>19</v>
      </c>
      <c r="R2463" s="29" t="n">
        <f aca="true">IF(O2463="","",O2463-TODAY())</f>
        <v>626</v>
      </c>
      <c r="S2463" s="29" t="str">
        <f aca="false">IF(C2463="&lt;&lt; vazio &gt;&gt;","VAZIA",IF(AND(O2463&lt;&gt;"",R2463&lt;0),"VENCIDO",IF(AND(O2463&lt;&gt;"",R2463&lt;=Parametros!$B$10),"PRÓX. VENCIMENTO",IF(F2463="Q","QUALIDADE",IF(F2463="S","BLOQUEADO",IF(F2463="R","RESTRITO/DEVOLUÇÃO",IF(OR(N2463="QUAR",N2463="QRES"),"QUARENTENA",IF(OR(B2463="DESCARTE",B2463="DEVOLUÇÃO"),"DESCARTE/DEVOLUÇÃO",IF(AND(D2463="",K2463&lt;&gt;""),"SEM LOTE",IF(AND(Q2463&lt;&gt;"",Q2463&gt;=Parametros!$B$11),"PARADO/SEM GIRO","OK"))))))))))</f>
        <v>BLOQUEADO</v>
      </c>
      <c r="T2463" s="29" t="str">
        <f aca="false">IF(AND($S2463="PARADO/SEM GIRO",$K2463="KG",OR(Painel!$B$5="(Todos)",A2463=Painel!$B$5)*OR(Painel!$E$5="(Todos)",P2463=Painel!$E$5)),$J2463+ROW()/10000000,"")</f>
        <v/>
      </c>
      <c r="U2463" s="29" t="str">
        <f aca="false">IF(AND($S2463="VENCIDO",$K2463="KG",OR(Painel!$B$5="(Todos)",A2463=Painel!$B$5)*OR(Painel!$E$5="(Todos)",P2463=Painel!$E$5)),$J2463+ROW()/10000000,"")</f>
        <v/>
      </c>
    </row>
    <row r="2464" customFormat="false" ht="15" hidden="false" customHeight="false" outlineLevel="0" collapsed="false">
      <c r="A2464" s="29" t="s">
        <v>55</v>
      </c>
      <c r="B2464" s="29" t="s">
        <v>4821</v>
      </c>
      <c r="C2464" s="29" t="s">
        <v>1716</v>
      </c>
      <c r="D2464" s="29" t="s">
        <v>1894</v>
      </c>
      <c r="E2464" s="29" t="n">
        <v>16</v>
      </c>
      <c r="F2464" s="29" t="s">
        <v>137</v>
      </c>
      <c r="G2464" s="29" t="s">
        <v>4836</v>
      </c>
      <c r="H2464" s="30" t="n">
        <v>75</v>
      </c>
      <c r="I2464" s="31" t="n">
        <v>46266</v>
      </c>
      <c r="J2464" s="30" t="n">
        <v>75</v>
      </c>
      <c r="K2464" s="29" t="s">
        <v>120</v>
      </c>
      <c r="L2464" s="29" t="s">
        <v>180</v>
      </c>
      <c r="M2464" s="29"/>
      <c r="N2464" s="29" t="s">
        <v>122</v>
      </c>
      <c r="O2464" s="31" t="n">
        <v>46911</v>
      </c>
      <c r="P2464" s="29" t="s">
        <v>235</v>
      </c>
      <c r="Q2464" s="29" t="n">
        <f aca="false">IFERROR(VALUE(L2464),"")</f>
        <v>19</v>
      </c>
      <c r="R2464" s="29" t="n">
        <f aca="true">IF(O2464="","",O2464-TODAY())</f>
        <v>626</v>
      </c>
      <c r="S2464" s="29" t="str">
        <f aca="false">IF(C2464="&lt;&lt; vazio &gt;&gt;","VAZIA",IF(AND(O2464&lt;&gt;"",R2464&lt;0),"VENCIDO",IF(AND(O2464&lt;&gt;"",R2464&lt;=Parametros!$B$10),"PRÓX. VENCIMENTO",IF(F2464="Q","QUALIDADE",IF(F2464="S","BLOQUEADO",IF(F2464="R","RESTRITO/DEVOLUÇÃO",IF(OR(N2464="QUAR",N2464="QRES"),"QUARENTENA",IF(OR(B2464="DESCARTE",B2464="DEVOLUÇÃO"),"DESCARTE/DEVOLUÇÃO",IF(AND(D2464="",K2464&lt;&gt;""),"SEM LOTE",IF(AND(Q2464&lt;&gt;"",Q2464&gt;=Parametros!$B$11),"PARADO/SEM GIRO","OK"))))))))))</f>
        <v>BLOQUEADO</v>
      </c>
      <c r="T2464" s="29" t="str">
        <f aca="false">IF(AND($S2464="PARADO/SEM GIRO",$K2464="KG",OR(Painel!$B$5="(Todos)",A2464=Painel!$B$5)*OR(Painel!$E$5="(Todos)",P2464=Painel!$E$5)),$J2464+ROW()/10000000,"")</f>
        <v/>
      </c>
      <c r="U2464" s="29" t="str">
        <f aca="false">IF(AND($S2464="VENCIDO",$K2464="KG",OR(Painel!$B$5="(Todos)",A2464=Painel!$B$5)*OR(Painel!$E$5="(Todos)",P2464=Painel!$E$5)),$J2464+ROW()/10000000,"")</f>
        <v/>
      </c>
    </row>
    <row r="2465" customFormat="false" ht="15" hidden="false" customHeight="false" outlineLevel="0" collapsed="false">
      <c r="A2465" s="29" t="s">
        <v>55</v>
      </c>
      <c r="B2465" s="29" t="s">
        <v>4821</v>
      </c>
      <c r="C2465" s="29" t="s">
        <v>1716</v>
      </c>
      <c r="D2465" s="29" t="s">
        <v>1894</v>
      </c>
      <c r="E2465" s="29" t="n">
        <v>16</v>
      </c>
      <c r="F2465" s="29" t="s">
        <v>137</v>
      </c>
      <c r="G2465" s="29" t="s">
        <v>4837</v>
      </c>
      <c r="H2465" s="30" t="n">
        <v>25</v>
      </c>
      <c r="I2465" s="31" t="n">
        <v>46266</v>
      </c>
      <c r="J2465" s="30" t="n">
        <v>25</v>
      </c>
      <c r="K2465" s="29" t="s">
        <v>120</v>
      </c>
      <c r="L2465" s="29" t="s">
        <v>180</v>
      </c>
      <c r="M2465" s="29"/>
      <c r="N2465" s="29" t="s">
        <v>122</v>
      </c>
      <c r="O2465" s="31" t="n">
        <v>46911</v>
      </c>
      <c r="P2465" s="29" t="s">
        <v>235</v>
      </c>
      <c r="Q2465" s="29" t="n">
        <f aca="false">IFERROR(VALUE(L2465),"")</f>
        <v>19</v>
      </c>
      <c r="R2465" s="29" t="n">
        <f aca="true">IF(O2465="","",O2465-TODAY())</f>
        <v>626</v>
      </c>
      <c r="S2465" s="29" t="str">
        <f aca="false">IF(C2465="&lt;&lt; vazio &gt;&gt;","VAZIA",IF(AND(O2465&lt;&gt;"",R2465&lt;0),"VENCIDO",IF(AND(O2465&lt;&gt;"",R2465&lt;=Parametros!$B$10),"PRÓX. VENCIMENTO",IF(F2465="Q","QUALIDADE",IF(F2465="S","BLOQUEADO",IF(F2465="R","RESTRITO/DEVOLUÇÃO",IF(OR(N2465="QUAR",N2465="QRES"),"QUARENTENA",IF(OR(B2465="DESCARTE",B2465="DEVOLUÇÃO"),"DESCARTE/DEVOLUÇÃO",IF(AND(D2465="",K2465&lt;&gt;""),"SEM LOTE",IF(AND(Q2465&lt;&gt;"",Q2465&gt;=Parametros!$B$11),"PARADO/SEM GIRO","OK"))))))))))</f>
        <v>BLOQUEADO</v>
      </c>
      <c r="T2465" s="29" t="str">
        <f aca="false">IF(AND($S2465="PARADO/SEM GIRO",$K2465="KG",OR(Painel!$B$5="(Todos)",A2465=Painel!$B$5)*OR(Painel!$E$5="(Todos)",P2465=Painel!$E$5)),$J2465+ROW()/10000000,"")</f>
        <v/>
      </c>
      <c r="U2465" s="29" t="str">
        <f aca="false">IF(AND($S2465="VENCIDO",$K2465="KG",OR(Painel!$B$5="(Todos)",A2465=Painel!$B$5)*OR(Painel!$E$5="(Todos)",P2465=Painel!$E$5)),$J2465+ROW()/10000000,"")</f>
        <v/>
      </c>
    </row>
    <row r="2466" customFormat="false" ht="15" hidden="false" customHeight="false" outlineLevel="0" collapsed="false">
      <c r="A2466" s="29" t="s">
        <v>55</v>
      </c>
      <c r="B2466" s="29" t="s">
        <v>4821</v>
      </c>
      <c r="C2466" s="29" t="s">
        <v>1716</v>
      </c>
      <c r="D2466" s="29" t="s">
        <v>2986</v>
      </c>
      <c r="E2466" s="29" t="n">
        <v>16</v>
      </c>
      <c r="F2466" s="29" t="s">
        <v>137</v>
      </c>
      <c r="G2466" s="29" t="s">
        <v>4838</v>
      </c>
      <c r="H2466" s="30" t="n">
        <v>25</v>
      </c>
      <c r="I2466" s="31" t="n">
        <v>46263</v>
      </c>
      <c r="J2466" s="30" t="n">
        <v>25</v>
      </c>
      <c r="K2466" s="29" t="s">
        <v>120</v>
      </c>
      <c r="L2466" s="29" t="s">
        <v>771</v>
      </c>
      <c r="M2466" s="29"/>
      <c r="N2466" s="29" t="s">
        <v>122</v>
      </c>
      <c r="O2466" s="31" t="n">
        <v>46928</v>
      </c>
      <c r="P2466" s="29" t="s">
        <v>235</v>
      </c>
      <c r="Q2466" s="29" t="n">
        <f aca="false">IFERROR(VALUE(L2466),"")</f>
        <v>22</v>
      </c>
      <c r="R2466" s="29" t="n">
        <f aca="true">IF(O2466="","",O2466-TODAY())</f>
        <v>643</v>
      </c>
      <c r="S2466" s="29" t="str">
        <f aca="false">IF(C2466="&lt;&lt; vazio &gt;&gt;","VAZIA",IF(AND(O2466&lt;&gt;"",R2466&lt;0),"VENCIDO",IF(AND(O2466&lt;&gt;"",R2466&lt;=Parametros!$B$10),"PRÓX. VENCIMENTO",IF(F2466="Q","QUALIDADE",IF(F2466="S","BLOQUEADO",IF(F2466="R","RESTRITO/DEVOLUÇÃO",IF(OR(N2466="QUAR",N2466="QRES"),"QUARENTENA",IF(OR(B2466="DESCARTE",B2466="DEVOLUÇÃO"),"DESCARTE/DEVOLUÇÃO",IF(AND(D2466="",K2466&lt;&gt;""),"SEM LOTE",IF(AND(Q2466&lt;&gt;"",Q2466&gt;=Parametros!$B$11),"PARADO/SEM GIRO","OK"))))))))))</f>
        <v>BLOQUEADO</v>
      </c>
      <c r="T2466" s="29" t="str">
        <f aca="false">IF(AND($S2466="PARADO/SEM GIRO",$K2466="KG",OR(Painel!$B$5="(Todos)",A2466=Painel!$B$5)*OR(Painel!$E$5="(Todos)",P2466=Painel!$E$5)),$J2466+ROW()/10000000,"")</f>
        <v/>
      </c>
      <c r="U2466" s="29" t="str">
        <f aca="false">IF(AND($S2466="VENCIDO",$K2466="KG",OR(Painel!$B$5="(Todos)",A2466=Painel!$B$5)*OR(Painel!$E$5="(Todos)",P2466=Painel!$E$5)),$J2466+ROW()/10000000,"")</f>
        <v/>
      </c>
    </row>
    <row r="2467" customFormat="false" ht="15" hidden="false" customHeight="false" outlineLevel="0" collapsed="false">
      <c r="A2467" s="29" t="s">
        <v>55</v>
      </c>
      <c r="B2467" s="29" t="s">
        <v>4821</v>
      </c>
      <c r="C2467" s="29" t="s">
        <v>1928</v>
      </c>
      <c r="D2467" s="29" t="s">
        <v>4839</v>
      </c>
      <c r="E2467" s="29" t="n">
        <v>16</v>
      </c>
      <c r="F2467" s="29" t="s">
        <v>137</v>
      </c>
      <c r="G2467" s="29" t="s">
        <v>4840</v>
      </c>
      <c r="H2467" s="30" t="n">
        <v>50</v>
      </c>
      <c r="I2467" s="31" t="n">
        <v>46255</v>
      </c>
      <c r="J2467" s="30" t="n">
        <v>50</v>
      </c>
      <c r="K2467" s="29" t="s">
        <v>120</v>
      </c>
      <c r="L2467" s="29" t="s">
        <v>296</v>
      </c>
      <c r="M2467" s="29"/>
      <c r="N2467" s="29" t="s">
        <v>122</v>
      </c>
      <c r="O2467" s="29"/>
      <c r="P2467" s="29" t="s">
        <v>235</v>
      </c>
      <c r="Q2467" s="29" t="n">
        <f aca="false">IFERROR(VALUE(L2467),"")</f>
        <v>30</v>
      </c>
      <c r="R2467" s="29" t="str">
        <f aca="true">IF(O2467="","",O2467-TODAY())</f>
        <v/>
      </c>
      <c r="S2467" s="29" t="str">
        <f aca="false">IF(C2467="&lt;&lt; vazio &gt;&gt;","VAZIA",IF(AND(O2467&lt;&gt;"",R2467&lt;0),"VENCIDO",IF(AND(O2467&lt;&gt;"",R2467&lt;=Parametros!$B$10),"PRÓX. VENCIMENTO",IF(F2467="Q","QUALIDADE",IF(F2467="S","BLOQUEADO",IF(F2467="R","RESTRITO/DEVOLUÇÃO",IF(OR(N2467="QUAR",N2467="QRES"),"QUARENTENA",IF(OR(B2467="DESCARTE",B2467="DEVOLUÇÃO"),"DESCARTE/DEVOLUÇÃO",IF(AND(D2467="",K2467&lt;&gt;""),"SEM LOTE",IF(AND(Q2467&lt;&gt;"",Q2467&gt;=Parametros!$B$11),"PARADO/SEM GIRO","OK"))))))))))</f>
        <v>BLOQUEADO</v>
      </c>
      <c r="T2467" s="29" t="str">
        <f aca="false">IF(AND($S2467="PARADO/SEM GIRO",$K2467="KG",OR(Painel!$B$5="(Todos)",A2467=Painel!$B$5)*OR(Painel!$E$5="(Todos)",P2467=Painel!$E$5)),$J2467+ROW()/10000000,"")</f>
        <v/>
      </c>
      <c r="U2467" s="29" t="str">
        <f aca="false">IF(AND($S2467="VENCIDO",$K2467="KG",OR(Painel!$B$5="(Todos)",A2467=Painel!$B$5)*OR(Painel!$E$5="(Todos)",P2467=Painel!$E$5)),$J2467+ROW()/10000000,"")</f>
        <v/>
      </c>
    </row>
    <row r="2468" customFormat="false" ht="15" hidden="false" customHeight="false" outlineLevel="0" collapsed="false">
      <c r="A2468" s="29" t="s">
        <v>55</v>
      </c>
      <c r="B2468" s="29" t="s">
        <v>4821</v>
      </c>
      <c r="C2468" s="29" t="s">
        <v>1928</v>
      </c>
      <c r="D2468" s="29" t="s">
        <v>2376</v>
      </c>
      <c r="E2468" s="29" t="n">
        <v>16</v>
      </c>
      <c r="F2468" s="29" t="s">
        <v>137</v>
      </c>
      <c r="G2468" s="29" t="s">
        <v>4841</v>
      </c>
      <c r="H2468" s="30" t="n">
        <v>75</v>
      </c>
      <c r="I2468" s="31" t="n">
        <v>46264</v>
      </c>
      <c r="J2468" s="30" t="n">
        <v>75</v>
      </c>
      <c r="K2468" s="29" t="s">
        <v>120</v>
      </c>
      <c r="L2468" s="29" t="s">
        <v>2571</v>
      </c>
      <c r="M2468" s="29"/>
      <c r="N2468" s="29" t="s">
        <v>122</v>
      </c>
      <c r="O2468" s="29"/>
      <c r="P2468" s="29" t="s">
        <v>235</v>
      </c>
      <c r="Q2468" s="29" t="n">
        <f aca="false">IFERROR(VALUE(L2468),"")</f>
        <v>21</v>
      </c>
      <c r="R2468" s="29" t="str">
        <f aca="true">IF(O2468="","",O2468-TODAY())</f>
        <v/>
      </c>
      <c r="S2468" s="29" t="str">
        <f aca="false">IF(C2468="&lt;&lt; vazio &gt;&gt;","VAZIA",IF(AND(O2468&lt;&gt;"",R2468&lt;0),"VENCIDO",IF(AND(O2468&lt;&gt;"",R2468&lt;=Parametros!$B$10),"PRÓX. VENCIMENTO",IF(F2468="Q","QUALIDADE",IF(F2468="S","BLOQUEADO",IF(F2468="R","RESTRITO/DEVOLUÇÃO",IF(OR(N2468="QUAR",N2468="QRES"),"QUARENTENA",IF(OR(B2468="DESCARTE",B2468="DEVOLUÇÃO"),"DESCARTE/DEVOLUÇÃO",IF(AND(D2468="",K2468&lt;&gt;""),"SEM LOTE",IF(AND(Q2468&lt;&gt;"",Q2468&gt;=Parametros!$B$11),"PARADO/SEM GIRO","OK"))))))))))</f>
        <v>BLOQUEADO</v>
      </c>
      <c r="T2468" s="29" t="str">
        <f aca="false">IF(AND($S2468="PARADO/SEM GIRO",$K2468="KG",OR(Painel!$B$5="(Todos)",A2468=Painel!$B$5)*OR(Painel!$E$5="(Todos)",P2468=Painel!$E$5)),$J2468+ROW()/10000000,"")</f>
        <v/>
      </c>
      <c r="U2468" s="29" t="str">
        <f aca="false">IF(AND($S2468="VENCIDO",$K2468="KG",OR(Painel!$B$5="(Todos)",A2468=Painel!$B$5)*OR(Painel!$E$5="(Todos)",P2468=Painel!$E$5)),$J2468+ROW()/10000000,"")</f>
        <v/>
      </c>
    </row>
    <row r="2469" customFormat="false" ht="15" hidden="false" customHeight="false" outlineLevel="0" collapsed="false">
      <c r="A2469" s="29" t="s">
        <v>55</v>
      </c>
      <c r="B2469" s="29" t="s">
        <v>4842</v>
      </c>
      <c r="C2469" s="29" t="s">
        <v>348</v>
      </c>
      <c r="D2469" s="29" t="s">
        <v>4843</v>
      </c>
      <c r="E2469" s="29" t="n">
        <v>350</v>
      </c>
      <c r="F2469" s="29" t="s">
        <v>189</v>
      </c>
      <c r="G2469" s="29" t="s">
        <v>4844</v>
      </c>
      <c r="H2469" s="30" t="n">
        <v>60.3</v>
      </c>
      <c r="I2469" s="31" t="n">
        <v>46284</v>
      </c>
      <c r="J2469" s="30" t="n">
        <v>60.3</v>
      </c>
      <c r="K2469" s="29" t="s">
        <v>120</v>
      </c>
      <c r="L2469" s="29" t="s">
        <v>388</v>
      </c>
      <c r="M2469" s="29"/>
      <c r="N2469" s="29" t="s">
        <v>122</v>
      </c>
      <c r="O2469" s="31" t="n">
        <v>46515</v>
      </c>
      <c r="P2469" s="29" t="s">
        <v>123</v>
      </c>
      <c r="Q2469" s="29" t="n">
        <f aca="false">IFERROR(VALUE(L2469),"")</f>
        <v>1</v>
      </c>
      <c r="R2469" s="29" t="n">
        <f aca="true">IF(O2469="","",O2469-TODAY())</f>
        <v>230</v>
      </c>
      <c r="S2469" s="29" t="str">
        <f aca="false">IF(C2469="&lt;&lt; vazio &gt;&gt;","VAZIA",IF(AND(O2469&lt;&gt;"",R2469&lt;0),"VENCIDO",IF(AND(O2469&lt;&gt;"",R2469&lt;=Parametros!$B$10),"PRÓX. VENCIMENTO",IF(F2469="Q","QUALIDADE",IF(F2469="S","BLOQUEADO",IF(F2469="R","RESTRITO/DEVOLUÇÃO",IF(OR(N2469="QUAR",N2469="QRES"),"QUARENTENA",IF(OR(B2469="DESCARTE",B2469="DEVOLUÇÃO"),"DESCARTE/DEVOLUÇÃO",IF(AND(D2469="",K2469&lt;&gt;""),"SEM LOTE",IF(AND(Q2469&lt;&gt;"",Q2469&gt;=Parametros!$B$11),"PARADO/SEM GIRO","OK"))))))))))</f>
        <v>RESTRITO/DEVOLUÇÃO</v>
      </c>
      <c r="T2469" s="29" t="str">
        <f aca="false">IF(AND($S2469="PARADO/SEM GIRO",$K2469="KG",OR(Painel!$B$5="(Todos)",A2469=Painel!$B$5)*OR(Painel!$E$5="(Todos)",P2469=Painel!$E$5)),$J2469+ROW()/10000000,"")</f>
        <v/>
      </c>
      <c r="U2469" s="29" t="str">
        <f aca="false">IF(AND($S2469="VENCIDO",$K2469="KG",OR(Painel!$B$5="(Todos)",A2469=Painel!$B$5)*OR(Painel!$E$5="(Todos)",P2469=Painel!$E$5)),$J2469+ROW()/10000000,"")</f>
        <v/>
      </c>
    </row>
    <row r="2470" customFormat="false" ht="15" hidden="false" customHeight="false" outlineLevel="0" collapsed="false">
      <c r="A2470" s="29" t="s">
        <v>55</v>
      </c>
      <c r="B2470" s="29" t="s">
        <v>4842</v>
      </c>
      <c r="C2470" s="29" t="s">
        <v>348</v>
      </c>
      <c r="D2470" s="29" t="s">
        <v>4845</v>
      </c>
      <c r="E2470" s="29" t="n">
        <v>350</v>
      </c>
      <c r="F2470" s="29" t="s">
        <v>189</v>
      </c>
      <c r="G2470" s="29" t="s">
        <v>4846</v>
      </c>
      <c r="H2470" s="30" t="n">
        <v>40.2</v>
      </c>
      <c r="I2470" s="31" t="n">
        <v>46282</v>
      </c>
      <c r="J2470" s="30" t="n">
        <v>40.2</v>
      </c>
      <c r="K2470" s="29" t="s">
        <v>120</v>
      </c>
      <c r="L2470" s="29" t="s">
        <v>400</v>
      </c>
      <c r="M2470" s="29"/>
      <c r="N2470" s="29" t="s">
        <v>122</v>
      </c>
      <c r="O2470" s="31" t="n">
        <v>46606</v>
      </c>
      <c r="P2470" s="29" t="s">
        <v>123</v>
      </c>
      <c r="Q2470" s="29" t="n">
        <f aca="false">IFERROR(VALUE(L2470),"")</f>
        <v>3</v>
      </c>
      <c r="R2470" s="29" t="n">
        <f aca="true">IF(O2470="","",O2470-TODAY())</f>
        <v>321</v>
      </c>
      <c r="S2470" s="29" t="str">
        <f aca="false">IF(C2470="&lt;&lt; vazio &gt;&gt;","VAZIA",IF(AND(O2470&lt;&gt;"",R2470&lt;0),"VENCIDO",IF(AND(O2470&lt;&gt;"",R2470&lt;=Parametros!$B$10),"PRÓX. VENCIMENTO",IF(F2470="Q","QUALIDADE",IF(F2470="S","BLOQUEADO",IF(F2470="R","RESTRITO/DEVOLUÇÃO",IF(OR(N2470="QUAR",N2470="QRES"),"QUARENTENA",IF(OR(B2470="DESCARTE",B2470="DEVOLUÇÃO"),"DESCARTE/DEVOLUÇÃO",IF(AND(D2470="",K2470&lt;&gt;""),"SEM LOTE",IF(AND(Q2470&lt;&gt;"",Q2470&gt;=Parametros!$B$11),"PARADO/SEM GIRO","OK"))))))))))</f>
        <v>RESTRITO/DEVOLUÇÃO</v>
      </c>
      <c r="T2470" s="29" t="str">
        <f aca="false">IF(AND($S2470="PARADO/SEM GIRO",$K2470="KG",OR(Painel!$B$5="(Todos)",A2470=Painel!$B$5)*OR(Painel!$E$5="(Todos)",P2470=Painel!$E$5)),$J2470+ROW()/10000000,"")</f>
        <v/>
      </c>
      <c r="U2470" s="29" t="str">
        <f aca="false">IF(AND($S2470="VENCIDO",$K2470="KG",OR(Painel!$B$5="(Todos)",A2470=Painel!$B$5)*OR(Painel!$E$5="(Todos)",P2470=Painel!$E$5)),$J2470+ROW()/10000000,"")</f>
        <v/>
      </c>
    </row>
    <row r="2471" customFormat="false" ht="15" hidden="false" customHeight="false" outlineLevel="0" collapsed="false">
      <c r="A2471" s="29" t="s">
        <v>55</v>
      </c>
      <c r="B2471" s="29" t="s">
        <v>4842</v>
      </c>
      <c r="C2471" s="29" t="s">
        <v>174</v>
      </c>
      <c r="D2471" s="29" t="s">
        <v>175</v>
      </c>
      <c r="E2471" s="29" t="n">
        <v>350</v>
      </c>
      <c r="F2471" s="29" t="s">
        <v>189</v>
      </c>
      <c r="G2471" s="29" t="s">
        <v>4847</v>
      </c>
      <c r="H2471" s="30" t="n">
        <v>8.4</v>
      </c>
      <c r="I2471" s="31" t="n">
        <v>46284</v>
      </c>
      <c r="J2471" s="30" t="n">
        <v>8.4</v>
      </c>
      <c r="K2471" s="29" t="s">
        <v>120</v>
      </c>
      <c r="L2471" s="29" t="s">
        <v>388</v>
      </c>
      <c r="M2471" s="29"/>
      <c r="N2471" s="29" t="s">
        <v>179</v>
      </c>
      <c r="O2471" s="31" t="n">
        <v>46353</v>
      </c>
      <c r="P2471" s="29" t="s">
        <v>123</v>
      </c>
      <c r="Q2471" s="29" t="n">
        <f aca="false">IFERROR(VALUE(L2471),"")</f>
        <v>1</v>
      </c>
      <c r="R2471" s="29" t="n">
        <f aca="true">IF(O2471="","",O2471-TODAY())</f>
        <v>68</v>
      </c>
      <c r="S2471" s="29" t="str">
        <f aca="false">IF(C2471="&lt;&lt; vazio &gt;&gt;","VAZIA",IF(AND(O2471&lt;&gt;"",R2471&lt;0),"VENCIDO",IF(AND(O2471&lt;&gt;"",R2471&lt;=Parametros!$B$10),"PRÓX. VENCIMENTO",IF(F2471="Q","QUALIDADE",IF(F2471="S","BLOQUEADO",IF(F2471="R","RESTRITO/DEVOLUÇÃO",IF(OR(N2471="QUAR",N2471="QRES"),"QUARENTENA",IF(OR(B2471="DESCARTE",B2471="DEVOLUÇÃO"),"DESCARTE/DEVOLUÇÃO",IF(AND(D2471="",K2471&lt;&gt;""),"SEM LOTE",IF(AND(Q2471&lt;&gt;"",Q2471&gt;=Parametros!$B$11),"PARADO/SEM GIRO","OK"))))))))))</f>
        <v>RESTRITO/DEVOLUÇÃO</v>
      </c>
      <c r="T2471" s="29" t="str">
        <f aca="false">IF(AND($S2471="PARADO/SEM GIRO",$K2471="KG",OR(Painel!$B$5="(Todos)",A2471=Painel!$B$5)*OR(Painel!$E$5="(Todos)",P2471=Painel!$E$5)),$J2471+ROW()/10000000,"")</f>
        <v/>
      </c>
      <c r="U2471" s="29" t="str">
        <f aca="false">IF(AND($S2471="VENCIDO",$K2471="KG",OR(Painel!$B$5="(Todos)",A2471=Painel!$B$5)*OR(Painel!$E$5="(Todos)",P2471=Painel!$E$5)),$J2471+ROW()/10000000,"")</f>
        <v/>
      </c>
    </row>
    <row r="2472" customFormat="false" ht="15" hidden="false" customHeight="false" outlineLevel="0" collapsed="false">
      <c r="A2472" s="29" t="s">
        <v>55</v>
      </c>
      <c r="B2472" s="29" t="s">
        <v>4842</v>
      </c>
      <c r="C2472" s="29" t="s">
        <v>174</v>
      </c>
      <c r="D2472" s="29" t="s">
        <v>4848</v>
      </c>
      <c r="E2472" s="29" t="n">
        <v>350</v>
      </c>
      <c r="F2472" s="29" t="s">
        <v>189</v>
      </c>
      <c r="G2472" s="29" t="s">
        <v>4849</v>
      </c>
      <c r="H2472" s="30" t="n">
        <v>16.8</v>
      </c>
      <c r="I2472" s="31" t="n">
        <v>46280</v>
      </c>
      <c r="J2472" s="30" t="n">
        <v>16.8</v>
      </c>
      <c r="K2472" s="29" t="s">
        <v>120</v>
      </c>
      <c r="L2472" s="29" t="s">
        <v>144</v>
      </c>
      <c r="M2472" s="29"/>
      <c r="N2472" s="29" t="s">
        <v>122</v>
      </c>
      <c r="O2472" s="31" t="n">
        <v>46353</v>
      </c>
      <c r="P2472" s="29" t="s">
        <v>123</v>
      </c>
      <c r="Q2472" s="29" t="n">
        <f aca="false">IFERROR(VALUE(L2472),"")</f>
        <v>5</v>
      </c>
      <c r="R2472" s="29" t="n">
        <f aca="true">IF(O2472="","",O2472-TODAY())</f>
        <v>68</v>
      </c>
      <c r="S2472" s="29" t="str">
        <f aca="false">IF(C2472="&lt;&lt; vazio &gt;&gt;","VAZIA",IF(AND(O2472&lt;&gt;"",R2472&lt;0),"VENCIDO",IF(AND(O2472&lt;&gt;"",R2472&lt;=Parametros!$B$10),"PRÓX. VENCIMENTO",IF(F2472="Q","QUALIDADE",IF(F2472="S","BLOQUEADO",IF(F2472="R","RESTRITO/DEVOLUÇÃO",IF(OR(N2472="QUAR",N2472="QRES"),"QUARENTENA",IF(OR(B2472="DESCARTE",B2472="DEVOLUÇÃO"),"DESCARTE/DEVOLUÇÃO",IF(AND(D2472="",K2472&lt;&gt;""),"SEM LOTE",IF(AND(Q2472&lt;&gt;"",Q2472&gt;=Parametros!$B$11),"PARADO/SEM GIRO","OK"))))))))))</f>
        <v>RESTRITO/DEVOLUÇÃO</v>
      </c>
      <c r="T2472" s="29" t="str">
        <f aca="false">IF(AND($S2472="PARADO/SEM GIRO",$K2472="KG",OR(Painel!$B$5="(Todos)",A2472=Painel!$B$5)*OR(Painel!$E$5="(Todos)",P2472=Painel!$E$5)),$J2472+ROW()/10000000,"")</f>
        <v/>
      </c>
      <c r="U2472" s="29" t="str">
        <f aca="false">IF(AND($S2472="VENCIDO",$K2472="KG",OR(Painel!$B$5="(Todos)",A2472=Painel!$B$5)*OR(Painel!$E$5="(Todos)",P2472=Painel!$E$5)),$J2472+ROW()/10000000,"")</f>
        <v/>
      </c>
    </row>
    <row r="2473" customFormat="false" ht="15" hidden="false" customHeight="false" outlineLevel="0" collapsed="false">
      <c r="A2473" s="29" t="s">
        <v>55</v>
      </c>
      <c r="B2473" s="29" t="s">
        <v>4842</v>
      </c>
      <c r="C2473" s="29" t="s">
        <v>174</v>
      </c>
      <c r="D2473" s="29" t="s">
        <v>4850</v>
      </c>
      <c r="E2473" s="29" t="n">
        <v>350</v>
      </c>
      <c r="F2473" s="29" t="s">
        <v>189</v>
      </c>
      <c r="G2473" s="29" t="s">
        <v>4851</v>
      </c>
      <c r="H2473" s="30" t="n">
        <v>14</v>
      </c>
      <c r="I2473" s="31" t="n">
        <v>46284</v>
      </c>
      <c r="J2473" s="30" t="n">
        <v>14</v>
      </c>
      <c r="K2473" s="29" t="s">
        <v>120</v>
      </c>
      <c r="L2473" s="29" t="s">
        <v>388</v>
      </c>
      <c r="M2473" s="29"/>
      <c r="N2473" s="29" t="s">
        <v>122</v>
      </c>
      <c r="O2473" s="31" t="n">
        <v>46355</v>
      </c>
      <c r="P2473" s="29" t="s">
        <v>123</v>
      </c>
      <c r="Q2473" s="29" t="n">
        <f aca="false">IFERROR(VALUE(L2473),"")</f>
        <v>1</v>
      </c>
      <c r="R2473" s="29" t="n">
        <f aca="true">IF(O2473="","",O2473-TODAY())</f>
        <v>70</v>
      </c>
      <c r="S2473" s="29" t="str">
        <f aca="false">IF(C2473="&lt;&lt; vazio &gt;&gt;","VAZIA",IF(AND(O2473&lt;&gt;"",R2473&lt;0),"VENCIDO",IF(AND(O2473&lt;&gt;"",R2473&lt;=Parametros!$B$10),"PRÓX. VENCIMENTO",IF(F2473="Q","QUALIDADE",IF(F2473="S","BLOQUEADO",IF(F2473="R","RESTRITO/DEVOLUÇÃO",IF(OR(N2473="QUAR",N2473="QRES"),"QUARENTENA",IF(OR(B2473="DESCARTE",B2473="DEVOLUÇÃO"),"DESCARTE/DEVOLUÇÃO",IF(AND(D2473="",K2473&lt;&gt;""),"SEM LOTE",IF(AND(Q2473&lt;&gt;"",Q2473&gt;=Parametros!$B$11),"PARADO/SEM GIRO","OK"))))))))))</f>
        <v>RESTRITO/DEVOLUÇÃO</v>
      </c>
      <c r="T2473" s="29" t="str">
        <f aca="false">IF(AND($S2473="PARADO/SEM GIRO",$K2473="KG",OR(Painel!$B$5="(Todos)",A2473=Painel!$B$5)*OR(Painel!$E$5="(Todos)",P2473=Painel!$E$5)),$J2473+ROW()/10000000,"")</f>
        <v/>
      </c>
      <c r="U2473" s="29" t="str">
        <f aca="false">IF(AND($S2473="VENCIDO",$K2473="KG",OR(Painel!$B$5="(Todos)",A2473=Painel!$B$5)*OR(Painel!$E$5="(Todos)",P2473=Painel!$E$5)),$J2473+ROW()/10000000,"")</f>
        <v/>
      </c>
    </row>
    <row r="2474" customFormat="false" ht="15" hidden="false" customHeight="false" outlineLevel="0" collapsed="false">
      <c r="A2474" s="29" t="s">
        <v>55</v>
      </c>
      <c r="B2474" s="29" t="s">
        <v>4842</v>
      </c>
      <c r="C2474" s="29" t="s">
        <v>177</v>
      </c>
      <c r="D2474" s="29" t="s">
        <v>4852</v>
      </c>
      <c r="E2474" s="29" t="n">
        <v>350</v>
      </c>
      <c r="F2474" s="29" t="s">
        <v>189</v>
      </c>
      <c r="G2474" s="29" t="s">
        <v>4853</v>
      </c>
      <c r="H2474" s="30" t="n">
        <v>20.1</v>
      </c>
      <c r="I2474" s="31" t="n">
        <v>46284</v>
      </c>
      <c r="J2474" s="30" t="n">
        <v>20.1</v>
      </c>
      <c r="K2474" s="29" t="s">
        <v>120</v>
      </c>
      <c r="L2474" s="29" t="s">
        <v>388</v>
      </c>
      <c r="M2474" s="29"/>
      <c r="N2474" s="29" t="s">
        <v>122</v>
      </c>
      <c r="O2474" s="31" t="n">
        <v>46480</v>
      </c>
      <c r="P2474" s="29" t="s">
        <v>123</v>
      </c>
      <c r="Q2474" s="29" t="n">
        <f aca="false">IFERROR(VALUE(L2474),"")</f>
        <v>1</v>
      </c>
      <c r="R2474" s="29" t="n">
        <f aca="true">IF(O2474="","",O2474-TODAY())</f>
        <v>195</v>
      </c>
      <c r="S2474" s="29" t="str">
        <f aca="false">IF(C2474="&lt;&lt; vazio &gt;&gt;","VAZIA",IF(AND(O2474&lt;&gt;"",R2474&lt;0),"VENCIDO",IF(AND(O2474&lt;&gt;"",R2474&lt;=Parametros!$B$10),"PRÓX. VENCIMENTO",IF(F2474="Q","QUALIDADE",IF(F2474="S","BLOQUEADO",IF(F2474="R","RESTRITO/DEVOLUÇÃO",IF(OR(N2474="QUAR",N2474="QRES"),"QUARENTENA",IF(OR(B2474="DESCARTE",B2474="DEVOLUÇÃO"),"DESCARTE/DEVOLUÇÃO",IF(AND(D2474="",K2474&lt;&gt;""),"SEM LOTE",IF(AND(Q2474&lt;&gt;"",Q2474&gt;=Parametros!$B$11),"PARADO/SEM GIRO","OK"))))))))))</f>
        <v>RESTRITO/DEVOLUÇÃO</v>
      </c>
      <c r="T2474" s="29" t="str">
        <f aca="false">IF(AND($S2474="PARADO/SEM GIRO",$K2474="KG",OR(Painel!$B$5="(Todos)",A2474=Painel!$B$5)*OR(Painel!$E$5="(Todos)",P2474=Painel!$E$5)),$J2474+ROW()/10000000,"")</f>
        <v/>
      </c>
      <c r="U2474" s="29" t="str">
        <f aca="false">IF(AND($S2474="VENCIDO",$K2474="KG",OR(Painel!$B$5="(Todos)",A2474=Painel!$B$5)*OR(Painel!$E$5="(Todos)",P2474=Painel!$E$5)),$J2474+ROW()/10000000,"")</f>
        <v/>
      </c>
    </row>
    <row r="2475" customFormat="false" ht="15" hidden="false" customHeight="false" outlineLevel="0" collapsed="false">
      <c r="A2475" s="29" t="s">
        <v>55</v>
      </c>
      <c r="B2475" s="29" t="s">
        <v>4842</v>
      </c>
      <c r="C2475" s="29" t="s">
        <v>142</v>
      </c>
      <c r="D2475" s="29" t="s">
        <v>4854</v>
      </c>
      <c r="E2475" s="29" t="n">
        <v>350</v>
      </c>
      <c r="F2475" s="29" t="s">
        <v>189</v>
      </c>
      <c r="G2475" s="29" t="s">
        <v>4855</v>
      </c>
      <c r="H2475" s="30" t="n">
        <v>5.6</v>
      </c>
      <c r="I2475" s="31" t="n">
        <v>46284</v>
      </c>
      <c r="J2475" s="30" t="n">
        <v>5.6</v>
      </c>
      <c r="K2475" s="29" t="s">
        <v>120</v>
      </c>
      <c r="L2475" s="29" t="s">
        <v>388</v>
      </c>
      <c r="M2475" s="29"/>
      <c r="N2475" s="29" t="s">
        <v>179</v>
      </c>
      <c r="O2475" s="31" t="n">
        <v>46355</v>
      </c>
      <c r="P2475" s="29" t="s">
        <v>123</v>
      </c>
      <c r="Q2475" s="29" t="n">
        <f aca="false">IFERROR(VALUE(L2475),"")</f>
        <v>1</v>
      </c>
      <c r="R2475" s="29" t="n">
        <f aca="true">IF(O2475="","",O2475-TODAY())</f>
        <v>70</v>
      </c>
      <c r="S2475" s="29" t="str">
        <f aca="false">IF(C2475="&lt;&lt; vazio &gt;&gt;","VAZIA",IF(AND(O2475&lt;&gt;"",R2475&lt;0),"VENCIDO",IF(AND(O2475&lt;&gt;"",R2475&lt;=Parametros!$B$10),"PRÓX. VENCIMENTO",IF(F2475="Q","QUALIDADE",IF(F2475="S","BLOQUEADO",IF(F2475="R","RESTRITO/DEVOLUÇÃO",IF(OR(N2475="QUAR",N2475="QRES"),"QUARENTENA",IF(OR(B2475="DESCARTE",B2475="DEVOLUÇÃO"),"DESCARTE/DEVOLUÇÃO",IF(AND(D2475="",K2475&lt;&gt;""),"SEM LOTE",IF(AND(Q2475&lt;&gt;"",Q2475&gt;=Parametros!$B$11),"PARADO/SEM GIRO","OK"))))))))))</f>
        <v>RESTRITO/DEVOLUÇÃO</v>
      </c>
      <c r="T2475" s="29" t="str">
        <f aca="false">IF(AND($S2475="PARADO/SEM GIRO",$K2475="KG",OR(Painel!$B$5="(Todos)",A2475=Painel!$B$5)*OR(Painel!$E$5="(Todos)",P2475=Painel!$E$5)),$J2475+ROW()/10000000,"")</f>
        <v/>
      </c>
      <c r="U2475" s="29" t="str">
        <f aca="false">IF(AND($S2475="VENCIDO",$K2475="KG",OR(Painel!$B$5="(Todos)",A2475=Painel!$B$5)*OR(Painel!$E$5="(Todos)",P2475=Painel!$E$5)),$J2475+ROW()/10000000,"")</f>
        <v/>
      </c>
    </row>
    <row r="2476" customFormat="false" ht="15" hidden="false" customHeight="false" outlineLevel="0" collapsed="false">
      <c r="A2476" s="29" t="s">
        <v>55</v>
      </c>
      <c r="B2476" s="29" t="s">
        <v>4842</v>
      </c>
      <c r="C2476" s="29" t="s">
        <v>351</v>
      </c>
      <c r="D2476" s="29" t="s">
        <v>4856</v>
      </c>
      <c r="E2476" s="29" t="n">
        <v>350</v>
      </c>
      <c r="F2476" s="29" t="s">
        <v>189</v>
      </c>
      <c r="G2476" s="29" t="s">
        <v>4857</v>
      </c>
      <c r="H2476" s="30" t="n">
        <v>60.3</v>
      </c>
      <c r="I2476" s="31" t="n">
        <v>46284</v>
      </c>
      <c r="J2476" s="30" t="n">
        <v>60.3</v>
      </c>
      <c r="K2476" s="29" t="s">
        <v>120</v>
      </c>
      <c r="L2476" s="29" t="s">
        <v>388</v>
      </c>
      <c r="M2476" s="29"/>
      <c r="N2476" s="29" t="s">
        <v>122</v>
      </c>
      <c r="O2476" s="31" t="n">
        <v>46478</v>
      </c>
      <c r="P2476" s="29" t="s">
        <v>123</v>
      </c>
      <c r="Q2476" s="29" t="n">
        <f aca="false">IFERROR(VALUE(L2476),"")</f>
        <v>1</v>
      </c>
      <c r="R2476" s="29" t="n">
        <f aca="true">IF(O2476="","",O2476-TODAY())</f>
        <v>193</v>
      </c>
      <c r="S2476" s="29" t="str">
        <f aca="false">IF(C2476="&lt;&lt; vazio &gt;&gt;","VAZIA",IF(AND(O2476&lt;&gt;"",R2476&lt;0),"VENCIDO",IF(AND(O2476&lt;&gt;"",R2476&lt;=Parametros!$B$10),"PRÓX. VENCIMENTO",IF(F2476="Q","QUALIDADE",IF(F2476="S","BLOQUEADO",IF(F2476="R","RESTRITO/DEVOLUÇÃO",IF(OR(N2476="QUAR",N2476="QRES"),"QUARENTENA",IF(OR(B2476="DESCARTE",B2476="DEVOLUÇÃO"),"DESCARTE/DEVOLUÇÃO",IF(AND(D2476="",K2476&lt;&gt;""),"SEM LOTE",IF(AND(Q2476&lt;&gt;"",Q2476&gt;=Parametros!$B$11),"PARADO/SEM GIRO","OK"))))))))))</f>
        <v>RESTRITO/DEVOLUÇÃO</v>
      </c>
      <c r="T2476" s="29" t="str">
        <f aca="false">IF(AND($S2476="PARADO/SEM GIRO",$K2476="KG",OR(Painel!$B$5="(Todos)",A2476=Painel!$B$5)*OR(Painel!$E$5="(Todos)",P2476=Painel!$E$5)),$J2476+ROW()/10000000,"")</f>
        <v/>
      </c>
      <c r="U2476" s="29" t="str">
        <f aca="false">IF(AND($S2476="VENCIDO",$K2476="KG",OR(Painel!$B$5="(Todos)",A2476=Painel!$B$5)*OR(Painel!$E$5="(Todos)",P2476=Painel!$E$5)),$J2476+ROW()/10000000,"")</f>
        <v/>
      </c>
    </row>
    <row r="2477" customFormat="false" ht="15" hidden="false" customHeight="false" outlineLevel="0" collapsed="false">
      <c r="A2477" s="29" t="s">
        <v>55</v>
      </c>
      <c r="B2477" s="29" t="s">
        <v>4842</v>
      </c>
      <c r="C2477" s="29" t="s">
        <v>351</v>
      </c>
      <c r="D2477" s="29" t="s">
        <v>4858</v>
      </c>
      <c r="E2477" s="29" t="n">
        <v>350</v>
      </c>
      <c r="F2477" s="29" t="s">
        <v>189</v>
      </c>
      <c r="G2477" s="29" t="s">
        <v>4859</v>
      </c>
      <c r="H2477" s="30" t="n">
        <v>60.3</v>
      </c>
      <c r="I2477" s="31" t="n">
        <v>46282</v>
      </c>
      <c r="J2477" s="30" t="n">
        <v>60.3</v>
      </c>
      <c r="K2477" s="29" t="s">
        <v>120</v>
      </c>
      <c r="L2477" s="29" t="s">
        <v>400</v>
      </c>
      <c r="M2477" s="29"/>
      <c r="N2477" s="29" t="s">
        <v>122</v>
      </c>
      <c r="O2477" s="31" t="n">
        <v>46526</v>
      </c>
      <c r="P2477" s="29" t="s">
        <v>123</v>
      </c>
      <c r="Q2477" s="29" t="n">
        <f aca="false">IFERROR(VALUE(L2477),"")</f>
        <v>3</v>
      </c>
      <c r="R2477" s="29" t="n">
        <f aca="true">IF(O2477="","",O2477-TODAY())</f>
        <v>241</v>
      </c>
      <c r="S2477" s="29" t="str">
        <f aca="false">IF(C2477="&lt;&lt; vazio &gt;&gt;","VAZIA",IF(AND(O2477&lt;&gt;"",R2477&lt;0),"VENCIDO",IF(AND(O2477&lt;&gt;"",R2477&lt;=Parametros!$B$10),"PRÓX. VENCIMENTO",IF(F2477="Q","QUALIDADE",IF(F2477="S","BLOQUEADO",IF(F2477="R","RESTRITO/DEVOLUÇÃO",IF(OR(N2477="QUAR",N2477="QRES"),"QUARENTENA",IF(OR(B2477="DESCARTE",B2477="DEVOLUÇÃO"),"DESCARTE/DEVOLUÇÃO",IF(AND(D2477="",K2477&lt;&gt;""),"SEM LOTE",IF(AND(Q2477&lt;&gt;"",Q2477&gt;=Parametros!$B$11),"PARADO/SEM GIRO","OK"))))))))))</f>
        <v>RESTRITO/DEVOLUÇÃO</v>
      </c>
      <c r="T2477" s="29" t="str">
        <f aca="false">IF(AND($S2477="PARADO/SEM GIRO",$K2477="KG",OR(Painel!$B$5="(Todos)",A2477=Painel!$B$5)*OR(Painel!$E$5="(Todos)",P2477=Painel!$E$5)),$J2477+ROW()/10000000,"")</f>
        <v/>
      </c>
      <c r="U2477" s="29" t="str">
        <f aca="false">IF(AND($S2477="VENCIDO",$K2477="KG",OR(Painel!$B$5="(Todos)",A2477=Painel!$B$5)*OR(Painel!$E$5="(Todos)",P2477=Painel!$E$5)),$J2477+ROW()/10000000,"")</f>
        <v/>
      </c>
    </row>
    <row r="2478" customFormat="false" ht="15" hidden="false" customHeight="false" outlineLevel="0" collapsed="false">
      <c r="A2478" s="29" t="s">
        <v>55</v>
      </c>
      <c r="B2478" s="29" t="s">
        <v>4842</v>
      </c>
      <c r="C2478" s="29" t="s">
        <v>351</v>
      </c>
      <c r="D2478" s="29" t="s">
        <v>4860</v>
      </c>
      <c r="E2478" s="29" t="n">
        <v>350</v>
      </c>
      <c r="F2478" s="29" t="s">
        <v>189</v>
      </c>
      <c r="G2478" s="29" t="s">
        <v>4861</v>
      </c>
      <c r="H2478" s="30" t="n">
        <v>40.2</v>
      </c>
      <c r="I2478" s="31" t="n">
        <v>46283</v>
      </c>
      <c r="J2478" s="30" t="n">
        <v>40.2</v>
      </c>
      <c r="K2478" s="29" t="s">
        <v>120</v>
      </c>
      <c r="L2478" s="29" t="s">
        <v>176</v>
      </c>
      <c r="M2478" s="29"/>
      <c r="N2478" s="29" t="s">
        <v>122</v>
      </c>
      <c r="O2478" s="31" t="n">
        <v>46533</v>
      </c>
      <c r="P2478" s="29" t="s">
        <v>123</v>
      </c>
      <c r="Q2478" s="29" t="n">
        <f aca="false">IFERROR(VALUE(L2478),"")</f>
        <v>2</v>
      </c>
      <c r="R2478" s="29" t="n">
        <f aca="true">IF(O2478="","",O2478-TODAY())</f>
        <v>248</v>
      </c>
      <c r="S2478" s="29" t="str">
        <f aca="false">IF(C2478="&lt;&lt; vazio &gt;&gt;","VAZIA",IF(AND(O2478&lt;&gt;"",R2478&lt;0),"VENCIDO",IF(AND(O2478&lt;&gt;"",R2478&lt;=Parametros!$B$10),"PRÓX. VENCIMENTO",IF(F2478="Q","QUALIDADE",IF(F2478="S","BLOQUEADO",IF(F2478="R","RESTRITO/DEVOLUÇÃO",IF(OR(N2478="QUAR",N2478="QRES"),"QUARENTENA",IF(OR(B2478="DESCARTE",B2478="DEVOLUÇÃO"),"DESCARTE/DEVOLUÇÃO",IF(AND(D2478="",K2478&lt;&gt;""),"SEM LOTE",IF(AND(Q2478&lt;&gt;"",Q2478&gt;=Parametros!$B$11),"PARADO/SEM GIRO","OK"))))))))))</f>
        <v>RESTRITO/DEVOLUÇÃO</v>
      </c>
      <c r="T2478" s="29" t="str">
        <f aca="false">IF(AND($S2478="PARADO/SEM GIRO",$K2478="KG",OR(Painel!$B$5="(Todos)",A2478=Painel!$B$5)*OR(Painel!$E$5="(Todos)",P2478=Painel!$E$5)),$J2478+ROW()/10000000,"")</f>
        <v/>
      </c>
      <c r="U2478" s="29" t="str">
        <f aca="false">IF(AND($S2478="VENCIDO",$K2478="KG",OR(Painel!$B$5="(Todos)",A2478=Painel!$B$5)*OR(Painel!$E$5="(Todos)",P2478=Painel!$E$5)),$J2478+ROW()/10000000,"")</f>
        <v/>
      </c>
    </row>
    <row r="2479" customFormat="false" ht="15" hidden="false" customHeight="false" outlineLevel="0" collapsed="false">
      <c r="A2479" s="29" t="s">
        <v>55</v>
      </c>
      <c r="B2479" s="29" t="s">
        <v>4842</v>
      </c>
      <c r="C2479" s="29" t="s">
        <v>4862</v>
      </c>
      <c r="D2479" s="29" t="s">
        <v>4863</v>
      </c>
      <c r="E2479" s="29" t="n">
        <v>350</v>
      </c>
      <c r="F2479" s="29" t="s">
        <v>189</v>
      </c>
      <c r="G2479" s="29" t="s">
        <v>4864</v>
      </c>
      <c r="H2479" s="30" t="n">
        <v>25</v>
      </c>
      <c r="I2479" s="31" t="n">
        <v>46284</v>
      </c>
      <c r="J2479" s="30" t="n">
        <v>25</v>
      </c>
      <c r="K2479" s="29" t="s">
        <v>120</v>
      </c>
      <c r="L2479" s="29" t="s">
        <v>388</v>
      </c>
      <c r="M2479" s="29"/>
      <c r="N2479" s="29" t="s">
        <v>122</v>
      </c>
      <c r="O2479" s="31" t="n">
        <v>46562</v>
      </c>
      <c r="P2479" s="29" t="s">
        <v>123</v>
      </c>
      <c r="Q2479" s="29" t="n">
        <f aca="false">IFERROR(VALUE(L2479),"")</f>
        <v>1</v>
      </c>
      <c r="R2479" s="29" t="n">
        <f aca="true">IF(O2479="","",O2479-TODAY())</f>
        <v>277</v>
      </c>
      <c r="S2479" s="29" t="str">
        <f aca="false">IF(C2479="&lt;&lt; vazio &gt;&gt;","VAZIA",IF(AND(O2479&lt;&gt;"",R2479&lt;0),"VENCIDO",IF(AND(O2479&lt;&gt;"",R2479&lt;=Parametros!$B$10),"PRÓX. VENCIMENTO",IF(F2479="Q","QUALIDADE",IF(F2479="S","BLOQUEADO",IF(F2479="R","RESTRITO/DEVOLUÇÃO",IF(OR(N2479="QUAR",N2479="QRES"),"QUARENTENA",IF(OR(B2479="DESCARTE",B2479="DEVOLUÇÃO"),"DESCARTE/DEVOLUÇÃO",IF(AND(D2479="",K2479&lt;&gt;""),"SEM LOTE",IF(AND(Q2479&lt;&gt;"",Q2479&gt;=Parametros!$B$11),"PARADO/SEM GIRO","OK"))))))))))</f>
        <v>RESTRITO/DEVOLUÇÃO</v>
      </c>
      <c r="T2479" s="29" t="str">
        <f aca="false">IF(AND($S2479="PARADO/SEM GIRO",$K2479="KG",OR(Painel!$B$5="(Todos)",A2479=Painel!$B$5)*OR(Painel!$E$5="(Todos)",P2479=Painel!$E$5)),$J2479+ROW()/10000000,"")</f>
        <v/>
      </c>
      <c r="U2479" s="29" t="str">
        <f aca="false">IF(AND($S2479="VENCIDO",$K2479="KG",OR(Painel!$B$5="(Todos)",A2479=Painel!$B$5)*OR(Painel!$E$5="(Todos)",P2479=Painel!$E$5)),$J2479+ROW()/10000000,"")</f>
        <v/>
      </c>
    </row>
    <row r="2480" customFormat="false" ht="15" hidden="false" customHeight="false" outlineLevel="0" collapsed="false">
      <c r="A2480" s="29" t="s">
        <v>55</v>
      </c>
      <c r="B2480" s="29" t="s">
        <v>4842</v>
      </c>
      <c r="C2480" s="29" t="s">
        <v>145</v>
      </c>
      <c r="D2480" s="29" t="s">
        <v>4865</v>
      </c>
      <c r="E2480" s="29" t="n">
        <v>350</v>
      </c>
      <c r="F2480" s="29" t="s">
        <v>189</v>
      </c>
      <c r="G2480" s="29" t="s">
        <v>4866</v>
      </c>
      <c r="H2480" s="30" t="n">
        <v>40.2</v>
      </c>
      <c r="I2480" s="31" t="n">
        <v>46284</v>
      </c>
      <c r="J2480" s="30" t="n">
        <v>40.2</v>
      </c>
      <c r="K2480" s="29" t="s">
        <v>120</v>
      </c>
      <c r="L2480" s="29" t="s">
        <v>388</v>
      </c>
      <c r="M2480" s="29"/>
      <c r="N2480" s="29" t="s">
        <v>122</v>
      </c>
      <c r="O2480" s="31" t="n">
        <v>46386</v>
      </c>
      <c r="P2480" s="29" t="s">
        <v>123</v>
      </c>
      <c r="Q2480" s="29" t="n">
        <f aca="false">IFERROR(VALUE(L2480),"")</f>
        <v>1</v>
      </c>
      <c r="R2480" s="29" t="n">
        <f aca="true">IF(O2480="","",O2480-TODAY())</f>
        <v>101</v>
      </c>
      <c r="S2480" s="29" t="str">
        <f aca="false">IF(C2480="&lt;&lt; vazio &gt;&gt;","VAZIA",IF(AND(O2480&lt;&gt;"",R2480&lt;0),"VENCIDO",IF(AND(O2480&lt;&gt;"",R2480&lt;=Parametros!$B$10),"PRÓX. VENCIMENTO",IF(F2480="Q","QUALIDADE",IF(F2480="S","BLOQUEADO",IF(F2480="R","RESTRITO/DEVOLUÇÃO",IF(OR(N2480="QUAR",N2480="QRES"),"QUARENTENA",IF(OR(B2480="DESCARTE",B2480="DEVOLUÇÃO"),"DESCARTE/DEVOLUÇÃO",IF(AND(D2480="",K2480&lt;&gt;""),"SEM LOTE",IF(AND(Q2480&lt;&gt;"",Q2480&gt;=Parametros!$B$11),"PARADO/SEM GIRO","OK"))))))))))</f>
        <v>RESTRITO/DEVOLUÇÃO</v>
      </c>
      <c r="T2480" s="29" t="str">
        <f aca="false">IF(AND($S2480="PARADO/SEM GIRO",$K2480="KG",OR(Painel!$B$5="(Todos)",A2480=Painel!$B$5)*OR(Painel!$E$5="(Todos)",P2480=Painel!$E$5)),$J2480+ROW()/10000000,"")</f>
        <v/>
      </c>
      <c r="U2480" s="29" t="str">
        <f aca="false">IF(AND($S2480="VENCIDO",$K2480="KG",OR(Painel!$B$5="(Todos)",A2480=Painel!$B$5)*OR(Painel!$E$5="(Todos)",P2480=Painel!$E$5)),$J2480+ROW()/10000000,"")</f>
        <v/>
      </c>
    </row>
    <row r="2481" customFormat="false" ht="15" hidden="false" customHeight="false" outlineLevel="0" collapsed="false">
      <c r="A2481" s="29" t="s">
        <v>55</v>
      </c>
      <c r="B2481" s="29" t="s">
        <v>4842</v>
      </c>
      <c r="C2481" s="29" t="s">
        <v>145</v>
      </c>
      <c r="D2481" s="29" t="s">
        <v>4867</v>
      </c>
      <c r="E2481" s="29" t="n">
        <v>350</v>
      </c>
      <c r="F2481" s="29" t="s">
        <v>189</v>
      </c>
      <c r="G2481" s="29" t="s">
        <v>4868</v>
      </c>
      <c r="H2481" s="30" t="n">
        <v>60.3</v>
      </c>
      <c r="I2481" s="31" t="n">
        <v>46280</v>
      </c>
      <c r="J2481" s="30" t="n">
        <v>60.3</v>
      </c>
      <c r="K2481" s="29" t="s">
        <v>120</v>
      </c>
      <c r="L2481" s="29" t="s">
        <v>144</v>
      </c>
      <c r="M2481" s="29"/>
      <c r="N2481" s="29" t="s">
        <v>179</v>
      </c>
      <c r="O2481" s="31" t="n">
        <v>46487</v>
      </c>
      <c r="P2481" s="29" t="s">
        <v>123</v>
      </c>
      <c r="Q2481" s="29" t="n">
        <f aca="false">IFERROR(VALUE(L2481),"")</f>
        <v>5</v>
      </c>
      <c r="R2481" s="29" t="n">
        <f aca="true">IF(O2481="","",O2481-TODAY())</f>
        <v>202</v>
      </c>
      <c r="S2481" s="29" t="str">
        <f aca="false">IF(C2481="&lt;&lt; vazio &gt;&gt;","VAZIA",IF(AND(O2481&lt;&gt;"",R2481&lt;0),"VENCIDO",IF(AND(O2481&lt;&gt;"",R2481&lt;=Parametros!$B$10),"PRÓX. VENCIMENTO",IF(F2481="Q","QUALIDADE",IF(F2481="S","BLOQUEADO",IF(F2481="R","RESTRITO/DEVOLUÇÃO",IF(OR(N2481="QUAR",N2481="QRES"),"QUARENTENA",IF(OR(B2481="DESCARTE",B2481="DEVOLUÇÃO"),"DESCARTE/DEVOLUÇÃO",IF(AND(D2481="",K2481&lt;&gt;""),"SEM LOTE",IF(AND(Q2481&lt;&gt;"",Q2481&gt;=Parametros!$B$11),"PARADO/SEM GIRO","OK"))))))))))</f>
        <v>RESTRITO/DEVOLUÇÃO</v>
      </c>
      <c r="T2481" s="29" t="str">
        <f aca="false">IF(AND($S2481="PARADO/SEM GIRO",$K2481="KG",OR(Painel!$B$5="(Todos)",A2481=Painel!$B$5)*OR(Painel!$E$5="(Todos)",P2481=Painel!$E$5)),$J2481+ROW()/10000000,"")</f>
        <v/>
      </c>
      <c r="U2481" s="29" t="str">
        <f aca="false">IF(AND($S2481="VENCIDO",$K2481="KG",OR(Painel!$B$5="(Todos)",A2481=Painel!$B$5)*OR(Painel!$E$5="(Todos)",P2481=Painel!$E$5)),$J2481+ROW()/10000000,"")</f>
        <v/>
      </c>
    </row>
    <row r="2482" customFormat="false" ht="15" hidden="false" customHeight="false" outlineLevel="0" collapsed="false">
      <c r="A2482" s="29" t="s">
        <v>55</v>
      </c>
      <c r="B2482" s="29" t="s">
        <v>4842</v>
      </c>
      <c r="C2482" s="29" t="s">
        <v>4869</v>
      </c>
      <c r="D2482" s="29" t="s">
        <v>4870</v>
      </c>
      <c r="E2482" s="29" t="n">
        <v>350</v>
      </c>
      <c r="F2482" s="29" t="s">
        <v>189</v>
      </c>
      <c r="G2482" s="29" t="s">
        <v>4871</v>
      </c>
      <c r="H2482" s="30" t="n">
        <v>10</v>
      </c>
      <c r="I2482" s="31" t="n">
        <v>46280</v>
      </c>
      <c r="J2482" s="30" t="n">
        <v>10</v>
      </c>
      <c r="K2482" s="29" t="s">
        <v>120</v>
      </c>
      <c r="L2482" s="29" t="s">
        <v>144</v>
      </c>
      <c r="M2482" s="29"/>
      <c r="N2482" s="29" t="s">
        <v>122</v>
      </c>
      <c r="O2482" s="31" t="n">
        <v>46645</v>
      </c>
      <c r="P2482" s="29" t="s">
        <v>123</v>
      </c>
      <c r="Q2482" s="29" t="n">
        <f aca="false">IFERROR(VALUE(L2482),"")</f>
        <v>5</v>
      </c>
      <c r="R2482" s="29" t="n">
        <f aca="true">IF(O2482="","",O2482-TODAY())</f>
        <v>360</v>
      </c>
      <c r="S2482" s="29" t="str">
        <f aca="false">IF(C2482="&lt;&lt; vazio &gt;&gt;","VAZIA",IF(AND(O2482&lt;&gt;"",R2482&lt;0),"VENCIDO",IF(AND(O2482&lt;&gt;"",R2482&lt;=Parametros!$B$10),"PRÓX. VENCIMENTO",IF(F2482="Q","QUALIDADE",IF(F2482="S","BLOQUEADO",IF(F2482="R","RESTRITO/DEVOLUÇÃO",IF(OR(N2482="QUAR",N2482="QRES"),"QUARENTENA",IF(OR(B2482="DESCARTE",B2482="DEVOLUÇÃO"),"DESCARTE/DEVOLUÇÃO",IF(AND(D2482="",K2482&lt;&gt;""),"SEM LOTE",IF(AND(Q2482&lt;&gt;"",Q2482&gt;=Parametros!$B$11),"PARADO/SEM GIRO","OK"))))))))))</f>
        <v>RESTRITO/DEVOLUÇÃO</v>
      </c>
      <c r="T2482" s="29" t="str">
        <f aca="false">IF(AND($S2482="PARADO/SEM GIRO",$K2482="KG",OR(Painel!$B$5="(Todos)",A2482=Painel!$B$5)*OR(Painel!$E$5="(Todos)",P2482=Painel!$E$5)),$J2482+ROW()/10000000,"")</f>
        <v/>
      </c>
      <c r="U2482" s="29" t="str">
        <f aca="false">IF(AND($S2482="VENCIDO",$K2482="KG",OR(Painel!$B$5="(Todos)",A2482=Painel!$B$5)*OR(Painel!$E$5="(Todos)",P2482=Painel!$E$5)),$J2482+ROW()/10000000,"")</f>
        <v/>
      </c>
    </row>
    <row r="2483" customFormat="false" ht="15" hidden="false" customHeight="false" outlineLevel="0" collapsed="false">
      <c r="A2483" s="29" t="s">
        <v>55</v>
      </c>
      <c r="B2483" s="29" t="s">
        <v>4842</v>
      </c>
      <c r="C2483" s="29" t="s">
        <v>4872</v>
      </c>
      <c r="D2483" s="29" t="s">
        <v>4873</v>
      </c>
      <c r="E2483" s="29" t="n">
        <v>350</v>
      </c>
      <c r="F2483" s="29" t="s">
        <v>189</v>
      </c>
      <c r="G2483" s="29" t="s">
        <v>4874</v>
      </c>
      <c r="H2483" s="30" t="n">
        <v>80</v>
      </c>
      <c r="I2483" s="31" t="n">
        <v>46280</v>
      </c>
      <c r="J2483" s="30" t="n">
        <v>80</v>
      </c>
      <c r="K2483" s="29" t="s">
        <v>120</v>
      </c>
      <c r="L2483" s="29" t="s">
        <v>144</v>
      </c>
      <c r="M2483" s="29"/>
      <c r="N2483" s="29" t="s">
        <v>179</v>
      </c>
      <c r="O2483" s="31" t="n">
        <v>46904</v>
      </c>
      <c r="P2483" s="29" t="s">
        <v>123</v>
      </c>
      <c r="Q2483" s="29" t="n">
        <f aca="false">IFERROR(VALUE(L2483),"")</f>
        <v>5</v>
      </c>
      <c r="R2483" s="29" t="n">
        <f aca="true">IF(O2483="","",O2483-TODAY())</f>
        <v>619</v>
      </c>
      <c r="S2483" s="29" t="str">
        <f aca="false">IF(C2483="&lt;&lt; vazio &gt;&gt;","VAZIA",IF(AND(O2483&lt;&gt;"",R2483&lt;0),"VENCIDO",IF(AND(O2483&lt;&gt;"",R2483&lt;=Parametros!$B$10),"PRÓX. VENCIMENTO",IF(F2483="Q","QUALIDADE",IF(F2483="S","BLOQUEADO",IF(F2483="R","RESTRITO/DEVOLUÇÃO",IF(OR(N2483="QUAR",N2483="QRES"),"QUARENTENA",IF(OR(B2483="DESCARTE",B2483="DEVOLUÇÃO"),"DESCARTE/DEVOLUÇÃO",IF(AND(D2483="",K2483&lt;&gt;""),"SEM LOTE",IF(AND(Q2483&lt;&gt;"",Q2483&gt;=Parametros!$B$11),"PARADO/SEM GIRO","OK"))))))))))</f>
        <v>RESTRITO/DEVOLUÇÃO</v>
      </c>
      <c r="T2483" s="29" t="str">
        <f aca="false">IF(AND($S2483="PARADO/SEM GIRO",$K2483="KG",OR(Painel!$B$5="(Todos)",A2483=Painel!$B$5)*OR(Painel!$E$5="(Todos)",P2483=Painel!$E$5)),$J2483+ROW()/10000000,"")</f>
        <v/>
      </c>
      <c r="U2483" s="29" t="str">
        <f aca="false">IF(AND($S2483="VENCIDO",$K2483="KG",OR(Painel!$B$5="(Todos)",A2483=Painel!$B$5)*OR(Painel!$E$5="(Todos)",P2483=Painel!$E$5)),$J2483+ROW()/10000000,"")</f>
        <v/>
      </c>
    </row>
    <row r="2484" customFormat="false" ht="15" hidden="false" customHeight="false" outlineLevel="0" collapsed="false">
      <c r="A2484" s="29" t="s">
        <v>55</v>
      </c>
      <c r="B2484" s="29" t="s">
        <v>4842</v>
      </c>
      <c r="C2484" s="29" t="s">
        <v>362</v>
      </c>
      <c r="D2484" s="29" t="s">
        <v>4875</v>
      </c>
      <c r="E2484" s="29" t="n">
        <v>350</v>
      </c>
      <c r="F2484" s="29" t="s">
        <v>189</v>
      </c>
      <c r="G2484" s="29" t="s">
        <v>4876</v>
      </c>
      <c r="H2484" s="30" t="n">
        <v>24.24</v>
      </c>
      <c r="I2484" s="31" t="n">
        <v>46283</v>
      </c>
      <c r="J2484" s="30" t="n">
        <v>24.24</v>
      </c>
      <c r="K2484" s="29" t="s">
        <v>120</v>
      </c>
      <c r="L2484" s="29" t="s">
        <v>176</v>
      </c>
      <c r="M2484" s="29"/>
      <c r="N2484" s="29" t="s">
        <v>122</v>
      </c>
      <c r="O2484" s="31" t="n">
        <v>46498</v>
      </c>
      <c r="P2484" s="29" t="s">
        <v>123</v>
      </c>
      <c r="Q2484" s="29" t="n">
        <f aca="false">IFERROR(VALUE(L2484),"")</f>
        <v>2</v>
      </c>
      <c r="R2484" s="29" t="n">
        <f aca="true">IF(O2484="","",O2484-TODAY())</f>
        <v>213</v>
      </c>
      <c r="S2484" s="29" t="str">
        <f aca="false">IF(C2484="&lt;&lt; vazio &gt;&gt;","VAZIA",IF(AND(O2484&lt;&gt;"",R2484&lt;0),"VENCIDO",IF(AND(O2484&lt;&gt;"",R2484&lt;=Parametros!$B$10),"PRÓX. VENCIMENTO",IF(F2484="Q","QUALIDADE",IF(F2484="S","BLOQUEADO",IF(F2484="R","RESTRITO/DEVOLUÇÃO",IF(OR(N2484="QUAR",N2484="QRES"),"QUARENTENA",IF(OR(B2484="DESCARTE",B2484="DEVOLUÇÃO"),"DESCARTE/DEVOLUÇÃO",IF(AND(D2484="",K2484&lt;&gt;""),"SEM LOTE",IF(AND(Q2484&lt;&gt;"",Q2484&gt;=Parametros!$B$11),"PARADO/SEM GIRO","OK"))))))))))</f>
        <v>RESTRITO/DEVOLUÇÃO</v>
      </c>
      <c r="T2484" s="29" t="str">
        <f aca="false">IF(AND($S2484="PARADO/SEM GIRO",$K2484="KG",OR(Painel!$B$5="(Todos)",A2484=Painel!$B$5)*OR(Painel!$E$5="(Todos)",P2484=Painel!$E$5)),$J2484+ROW()/10000000,"")</f>
        <v/>
      </c>
      <c r="U2484" s="29" t="str">
        <f aca="false">IF(AND($S2484="VENCIDO",$K2484="KG",OR(Painel!$B$5="(Todos)",A2484=Painel!$B$5)*OR(Painel!$E$5="(Todos)",P2484=Painel!$E$5)),$J2484+ROW()/10000000,"")</f>
        <v/>
      </c>
    </row>
    <row r="2485" customFormat="false" ht="15" hidden="false" customHeight="false" outlineLevel="0" collapsed="false">
      <c r="A2485" s="29" t="s">
        <v>55</v>
      </c>
      <c r="B2485" s="29" t="s">
        <v>4842</v>
      </c>
      <c r="C2485" s="29" t="s">
        <v>362</v>
      </c>
      <c r="D2485" s="29" t="s">
        <v>4875</v>
      </c>
      <c r="E2485" s="29" t="n">
        <v>350</v>
      </c>
      <c r="F2485" s="29" t="s">
        <v>189</v>
      </c>
      <c r="G2485" s="29" t="s">
        <v>4877</v>
      </c>
      <c r="H2485" s="30" t="n">
        <v>24.24</v>
      </c>
      <c r="I2485" s="31" t="n">
        <v>46283</v>
      </c>
      <c r="J2485" s="30" t="n">
        <v>24.24</v>
      </c>
      <c r="K2485" s="29" t="s">
        <v>120</v>
      </c>
      <c r="L2485" s="29" t="s">
        <v>176</v>
      </c>
      <c r="M2485" s="29"/>
      <c r="N2485" s="29" t="s">
        <v>122</v>
      </c>
      <c r="O2485" s="31" t="n">
        <v>46498</v>
      </c>
      <c r="P2485" s="29" t="s">
        <v>123</v>
      </c>
      <c r="Q2485" s="29" t="n">
        <f aca="false">IFERROR(VALUE(L2485),"")</f>
        <v>2</v>
      </c>
      <c r="R2485" s="29" t="n">
        <f aca="true">IF(O2485="","",O2485-TODAY())</f>
        <v>213</v>
      </c>
      <c r="S2485" s="29" t="str">
        <f aca="false">IF(C2485="&lt;&lt; vazio &gt;&gt;","VAZIA",IF(AND(O2485&lt;&gt;"",R2485&lt;0),"VENCIDO",IF(AND(O2485&lt;&gt;"",R2485&lt;=Parametros!$B$10),"PRÓX. VENCIMENTO",IF(F2485="Q","QUALIDADE",IF(F2485="S","BLOQUEADO",IF(F2485="R","RESTRITO/DEVOLUÇÃO",IF(OR(N2485="QUAR",N2485="QRES"),"QUARENTENA",IF(OR(B2485="DESCARTE",B2485="DEVOLUÇÃO"),"DESCARTE/DEVOLUÇÃO",IF(AND(D2485="",K2485&lt;&gt;""),"SEM LOTE",IF(AND(Q2485&lt;&gt;"",Q2485&gt;=Parametros!$B$11),"PARADO/SEM GIRO","OK"))))))))))</f>
        <v>RESTRITO/DEVOLUÇÃO</v>
      </c>
      <c r="T2485" s="29" t="str">
        <f aca="false">IF(AND($S2485="PARADO/SEM GIRO",$K2485="KG",OR(Painel!$B$5="(Todos)",A2485=Painel!$B$5)*OR(Painel!$E$5="(Todos)",P2485=Painel!$E$5)),$J2485+ROW()/10000000,"")</f>
        <v/>
      </c>
      <c r="U2485" s="29" t="str">
        <f aca="false">IF(AND($S2485="VENCIDO",$K2485="KG",OR(Painel!$B$5="(Todos)",A2485=Painel!$B$5)*OR(Painel!$E$5="(Todos)",P2485=Painel!$E$5)),$J2485+ROW()/10000000,"")</f>
        <v/>
      </c>
    </row>
    <row r="2486" customFormat="false" ht="15" hidden="false" customHeight="false" outlineLevel="0" collapsed="false">
      <c r="A2486" s="29" t="s">
        <v>55</v>
      </c>
      <c r="B2486" s="29" t="s">
        <v>4842</v>
      </c>
      <c r="C2486" s="29" t="s">
        <v>362</v>
      </c>
      <c r="D2486" s="29" t="s">
        <v>4875</v>
      </c>
      <c r="E2486" s="29" t="n">
        <v>350</v>
      </c>
      <c r="F2486" s="29" t="s">
        <v>189</v>
      </c>
      <c r="G2486" s="29" t="s">
        <v>4878</v>
      </c>
      <c r="H2486" s="30" t="n">
        <v>36.36</v>
      </c>
      <c r="I2486" s="31" t="n">
        <v>46280</v>
      </c>
      <c r="J2486" s="30" t="n">
        <v>36.36</v>
      </c>
      <c r="K2486" s="29" t="s">
        <v>120</v>
      </c>
      <c r="L2486" s="29" t="s">
        <v>144</v>
      </c>
      <c r="M2486" s="29"/>
      <c r="N2486" s="29" t="s">
        <v>122</v>
      </c>
      <c r="O2486" s="31" t="n">
        <v>46498</v>
      </c>
      <c r="P2486" s="29" t="s">
        <v>123</v>
      </c>
      <c r="Q2486" s="29" t="n">
        <f aca="false">IFERROR(VALUE(L2486),"")</f>
        <v>5</v>
      </c>
      <c r="R2486" s="29" t="n">
        <f aca="true">IF(O2486="","",O2486-TODAY())</f>
        <v>213</v>
      </c>
      <c r="S2486" s="29" t="str">
        <f aca="false">IF(C2486="&lt;&lt; vazio &gt;&gt;","VAZIA",IF(AND(O2486&lt;&gt;"",R2486&lt;0),"VENCIDO",IF(AND(O2486&lt;&gt;"",R2486&lt;=Parametros!$B$10),"PRÓX. VENCIMENTO",IF(F2486="Q","QUALIDADE",IF(F2486="S","BLOQUEADO",IF(F2486="R","RESTRITO/DEVOLUÇÃO",IF(OR(N2486="QUAR",N2486="QRES"),"QUARENTENA",IF(OR(B2486="DESCARTE",B2486="DEVOLUÇÃO"),"DESCARTE/DEVOLUÇÃO",IF(AND(D2486="",K2486&lt;&gt;""),"SEM LOTE",IF(AND(Q2486&lt;&gt;"",Q2486&gt;=Parametros!$B$11),"PARADO/SEM GIRO","OK"))))))))))</f>
        <v>RESTRITO/DEVOLUÇÃO</v>
      </c>
      <c r="T2486" s="29" t="str">
        <f aca="false">IF(AND($S2486="PARADO/SEM GIRO",$K2486="KG",OR(Painel!$B$5="(Todos)",A2486=Painel!$B$5)*OR(Painel!$E$5="(Todos)",P2486=Painel!$E$5)),$J2486+ROW()/10000000,"")</f>
        <v/>
      </c>
      <c r="U2486" s="29" t="str">
        <f aca="false">IF(AND($S2486="VENCIDO",$K2486="KG",OR(Painel!$B$5="(Todos)",A2486=Painel!$B$5)*OR(Painel!$E$5="(Todos)",P2486=Painel!$E$5)),$J2486+ROW()/10000000,"")</f>
        <v/>
      </c>
    </row>
    <row r="2487" customFormat="false" ht="15" hidden="false" customHeight="false" outlineLevel="0" collapsed="false">
      <c r="A2487" s="29" t="s">
        <v>55</v>
      </c>
      <c r="B2487" s="29" t="s">
        <v>4842</v>
      </c>
      <c r="C2487" s="29" t="s">
        <v>362</v>
      </c>
      <c r="D2487" s="29" t="s">
        <v>4875</v>
      </c>
      <c r="E2487" s="29" t="n">
        <v>350</v>
      </c>
      <c r="F2487" s="29" t="s">
        <v>189</v>
      </c>
      <c r="G2487" s="29" t="s">
        <v>4879</v>
      </c>
      <c r="H2487" s="30" t="n">
        <v>36.36</v>
      </c>
      <c r="I2487" s="31" t="n">
        <v>46280</v>
      </c>
      <c r="J2487" s="30" t="n">
        <v>36.36</v>
      </c>
      <c r="K2487" s="29" t="s">
        <v>120</v>
      </c>
      <c r="L2487" s="29" t="s">
        <v>144</v>
      </c>
      <c r="M2487" s="29"/>
      <c r="N2487" s="29" t="s">
        <v>122</v>
      </c>
      <c r="O2487" s="31" t="n">
        <v>46498</v>
      </c>
      <c r="P2487" s="29" t="s">
        <v>123</v>
      </c>
      <c r="Q2487" s="29" t="n">
        <f aca="false">IFERROR(VALUE(L2487),"")</f>
        <v>5</v>
      </c>
      <c r="R2487" s="29" t="n">
        <f aca="true">IF(O2487="","",O2487-TODAY())</f>
        <v>213</v>
      </c>
      <c r="S2487" s="29" t="str">
        <f aca="false">IF(C2487="&lt;&lt; vazio &gt;&gt;","VAZIA",IF(AND(O2487&lt;&gt;"",R2487&lt;0),"VENCIDO",IF(AND(O2487&lt;&gt;"",R2487&lt;=Parametros!$B$10),"PRÓX. VENCIMENTO",IF(F2487="Q","QUALIDADE",IF(F2487="S","BLOQUEADO",IF(F2487="R","RESTRITO/DEVOLUÇÃO",IF(OR(N2487="QUAR",N2487="QRES"),"QUARENTENA",IF(OR(B2487="DESCARTE",B2487="DEVOLUÇÃO"),"DESCARTE/DEVOLUÇÃO",IF(AND(D2487="",K2487&lt;&gt;""),"SEM LOTE",IF(AND(Q2487&lt;&gt;"",Q2487&gt;=Parametros!$B$11),"PARADO/SEM GIRO","OK"))))))))))</f>
        <v>RESTRITO/DEVOLUÇÃO</v>
      </c>
      <c r="T2487" s="29" t="str">
        <f aca="false">IF(AND($S2487="PARADO/SEM GIRO",$K2487="KG",OR(Painel!$B$5="(Todos)",A2487=Painel!$B$5)*OR(Painel!$E$5="(Todos)",P2487=Painel!$E$5)),$J2487+ROW()/10000000,"")</f>
        <v/>
      </c>
      <c r="U2487" s="29" t="str">
        <f aca="false">IF(AND($S2487="VENCIDO",$K2487="KG",OR(Painel!$B$5="(Todos)",A2487=Painel!$B$5)*OR(Painel!$E$5="(Todos)",P2487=Painel!$E$5)),$J2487+ROW()/10000000,"")</f>
        <v/>
      </c>
    </row>
    <row r="2488" customFormat="false" ht="15" hidden="false" customHeight="false" outlineLevel="0" collapsed="false">
      <c r="A2488" s="29" t="s">
        <v>55</v>
      </c>
      <c r="B2488" s="29" t="s">
        <v>4842</v>
      </c>
      <c r="C2488" s="29" t="s">
        <v>362</v>
      </c>
      <c r="D2488" s="29" t="s">
        <v>363</v>
      </c>
      <c r="E2488" s="29" t="n">
        <v>350</v>
      </c>
      <c r="F2488" s="29" t="s">
        <v>189</v>
      </c>
      <c r="G2488" s="29" t="s">
        <v>4880</v>
      </c>
      <c r="H2488" s="30" t="n">
        <v>36.36</v>
      </c>
      <c r="I2488" s="31" t="n">
        <v>46280</v>
      </c>
      <c r="J2488" s="30" t="n">
        <v>36.36</v>
      </c>
      <c r="K2488" s="29" t="s">
        <v>120</v>
      </c>
      <c r="L2488" s="29" t="s">
        <v>144</v>
      </c>
      <c r="M2488" s="29"/>
      <c r="N2488" s="29" t="s">
        <v>122</v>
      </c>
      <c r="O2488" s="31" t="n">
        <v>46813</v>
      </c>
      <c r="P2488" s="29" t="s">
        <v>123</v>
      </c>
      <c r="Q2488" s="29" t="n">
        <f aca="false">IFERROR(VALUE(L2488),"")</f>
        <v>5</v>
      </c>
      <c r="R2488" s="29" t="n">
        <f aca="true">IF(O2488="","",O2488-TODAY())</f>
        <v>528</v>
      </c>
      <c r="S2488" s="29" t="str">
        <f aca="false">IF(C2488="&lt;&lt; vazio &gt;&gt;","VAZIA",IF(AND(O2488&lt;&gt;"",R2488&lt;0),"VENCIDO",IF(AND(O2488&lt;&gt;"",R2488&lt;=Parametros!$B$10),"PRÓX. VENCIMENTO",IF(F2488="Q","QUALIDADE",IF(F2488="S","BLOQUEADO",IF(F2488="R","RESTRITO/DEVOLUÇÃO",IF(OR(N2488="QUAR",N2488="QRES"),"QUARENTENA",IF(OR(B2488="DESCARTE",B2488="DEVOLUÇÃO"),"DESCARTE/DEVOLUÇÃO",IF(AND(D2488="",K2488&lt;&gt;""),"SEM LOTE",IF(AND(Q2488&lt;&gt;"",Q2488&gt;=Parametros!$B$11),"PARADO/SEM GIRO","OK"))))))))))</f>
        <v>RESTRITO/DEVOLUÇÃO</v>
      </c>
      <c r="T2488" s="29" t="str">
        <f aca="false">IF(AND($S2488="PARADO/SEM GIRO",$K2488="KG",OR(Painel!$B$5="(Todos)",A2488=Painel!$B$5)*OR(Painel!$E$5="(Todos)",P2488=Painel!$E$5)),$J2488+ROW()/10000000,"")</f>
        <v/>
      </c>
      <c r="U2488" s="29" t="str">
        <f aca="false">IF(AND($S2488="VENCIDO",$K2488="KG",OR(Painel!$B$5="(Todos)",A2488=Painel!$B$5)*OR(Painel!$E$5="(Todos)",P2488=Painel!$E$5)),$J2488+ROW()/10000000,"")</f>
        <v/>
      </c>
    </row>
    <row r="2489" customFormat="false" ht="15" hidden="false" customHeight="false" outlineLevel="0" collapsed="false">
      <c r="A2489" s="29" t="s">
        <v>55</v>
      </c>
      <c r="B2489" s="29" t="s">
        <v>4842</v>
      </c>
      <c r="C2489" s="29" t="s">
        <v>564</v>
      </c>
      <c r="D2489" s="29" t="s">
        <v>4881</v>
      </c>
      <c r="E2489" s="29" t="n">
        <v>350</v>
      </c>
      <c r="F2489" s="29" t="s">
        <v>189</v>
      </c>
      <c r="G2489" s="29" t="s">
        <v>4882</v>
      </c>
      <c r="H2489" s="30" t="n">
        <v>36.36</v>
      </c>
      <c r="I2489" s="31" t="n">
        <v>46284</v>
      </c>
      <c r="J2489" s="30" t="n">
        <v>36.36</v>
      </c>
      <c r="K2489" s="29" t="s">
        <v>120</v>
      </c>
      <c r="L2489" s="29" t="s">
        <v>388</v>
      </c>
      <c r="M2489" s="29"/>
      <c r="N2489" s="29" t="s">
        <v>122</v>
      </c>
      <c r="O2489" s="31" t="n">
        <v>46521</v>
      </c>
      <c r="P2489" s="29" t="s">
        <v>123</v>
      </c>
      <c r="Q2489" s="29" t="n">
        <f aca="false">IFERROR(VALUE(L2489),"")</f>
        <v>1</v>
      </c>
      <c r="R2489" s="29" t="n">
        <f aca="true">IF(O2489="","",O2489-TODAY())</f>
        <v>236</v>
      </c>
      <c r="S2489" s="29" t="str">
        <f aca="false">IF(C2489="&lt;&lt; vazio &gt;&gt;","VAZIA",IF(AND(O2489&lt;&gt;"",R2489&lt;0),"VENCIDO",IF(AND(O2489&lt;&gt;"",R2489&lt;=Parametros!$B$10),"PRÓX. VENCIMENTO",IF(F2489="Q","QUALIDADE",IF(F2489="S","BLOQUEADO",IF(F2489="R","RESTRITO/DEVOLUÇÃO",IF(OR(N2489="QUAR",N2489="QRES"),"QUARENTENA",IF(OR(B2489="DESCARTE",B2489="DEVOLUÇÃO"),"DESCARTE/DEVOLUÇÃO",IF(AND(D2489="",K2489&lt;&gt;""),"SEM LOTE",IF(AND(Q2489&lt;&gt;"",Q2489&gt;=Parametros!$B$11),"PARADO/SEM GIRO","OK"))))))))))</f>
        <v>RESTRITO/DEVOLUÇÃO</v>
      </c>
      <c r="T2489" s="29" t="str">
        <f aca="false">IF(AND($S2489="PARADO/SEM GIRO",$K2489="KG",OR(Painel!$B$5="(Todos)",A2489=Painel!$B$5)*OR(Painel!$E$5="(Todos)",P2489=Painel!$E$5)),$J2489+ROW()/10000000,"")</f>
        <v/>
      </c>
      <c r="U2489" s="29" t="str">
        <f aca="false">IF(AND($S2489="VENCIDO",$K2489="KG",OR(Painel!$B$5="(Todos)",A2489=Painel!$B$5)*OR(Painel!$E$5="(Todos)",P2489=Painel!$E$5)),$J2489+ROW()/10000000,"")</f>
        <v/>
      </c>
    </row>
    <row r="2490" customFormat="false" ht="15" hidden="false" customHeight="false" outlineLevel="0" collapsed="false">
      <c r="A2490" s="29" t="s">
        <v>55</v>
      </c>
      <c r="B2490" s="29" t="s">
        <v>4842</v>
      </c>
      <c r="C2490" s="29" t="s">
        <v>186</v>
      </c>
      <c r="D2490" s="29" t="s">
        <v>4883</v>
      </c>
      <c r="E2490" s="29" t="n">
        <v>350</v>
      </c>
      <c r="F2490" s="29" t="s">
        <v>189</v>
      </c>
      <c r="G2490" s="29" t="s">
        <v>4884</v>
      </c>
      <c r="H2490" s="30" t="n">
        <v>30.3</v>
      </c>
      <c r="I2490" s="31" t="n">
        <v>46274</v>
      </c>
      <c r="J2490" s="30" t="n">
        <v>30.3</v>
      </c>
      <c r="K2490" s="29" t="s">
        <v>120</v>
      </c>
      <c r="L2490" s="29" t="s">
        <v>138</v>
      </c>
      <c r="M2490" s="29"/>
      <c r="N2490" s="29" t="s">
        <v>122</v>
      </c>
      <c r="O2490" s="31" t="n">
        <v>46488</v>
      </c>
      <c r="P2490" s="29" t="s">
        <v>123</v>
      </c>
      <c r="Q2490" s="29" t="n">
        <f aca="false">IFERROR(VALUE(L2490),"")</f>
        <v>11</v>
      </c>
      <c r="R2490" s="29" t="n">
        <f aca="true">IF(O2490="","",O2490-TODAY())</f>
        <v>203</v>
      </c>
      <c r="S2490" s="29" t="str">
        <f aca="false">IF(C2490="&lt;&lt; vazio &gt;&gt;","VAZIA",IF(AND(O2490&lt;&gt;"",R2490&lt;0),"VENCIDO",IF(AND(O2490&lt;&gt;"",R2490&lt;=Parametros!$B$10),"PRÓX. VENCIMENTO",IF(F2490="Q","QUALIDADE",IF(F2490="S","BLOQUEADO",IF(F2490="R","RESTRITO/DEVOLUÇÃO",IF(OR(N2490="QUAR",N2490="QRES"),"QUARENTENA",IF(OR(B2490="DESCARTE",B2490="DEVOLUÇÃO"),"DESCARTE/DEVOLUÇÃO",IF(AND(D2490="",K2490&lt;&gt;""),"SEM LOTE",IF(AND(Q2490&lt;&gt;"",Q2490&gt;=Parametros!$B$11),"PARADO/SEM GIRO","OK"))))))))))</f>
        <v>RESTRITO/DEVOLUÇÃO</v>
      </c>
      <c r="T2490" s="29" t="str">
        <f aca="false">IF(AND($S2490="PARADO/SEM GIRO",$K2490="KG",OR(Painel!$B$5="(Todos)",A2490=Painel!$B$5)*OR(Painel!$E$5="(Todos)",P2490=Painel!$E$5)),$J2490+ROW()/10000000,"")</f>
        <v/>
      </c>
      <c r="U2490" s="29" t="str">
        <f aca="false">IF(AND($S2490="VENCIDO",$K2490="KG",OR(Painel!$B$5="(Todos)",A2490=Painel!$B$5)*OR(Painel!$E$5="(Todos)",P2490=Painel!$E$5)),$J2490+ROW()/10000000,"")</f>
        <v/>
      </c>
    </row>
    <row r="2491" customFormat="false" ht="15" hidden="false" customHeight="false" outlineLevel="0" collapsed="false">
      <c r="A2491" s="29" t="s">
        <v>55</v>
      </c>
      <c r="B2491" s="29" t="s">
        <v>4842</v>
      </c>
      <c r="C2491" s="29" t="s">
        <v>186</v>
      </c>
      <c r="D2491" s="29" t="s">
        <v>4885</v>
      </c>
      <c r="E2491" s="29" t="n">
        <v>350</v>
      </c>
      <c r="F2491" s="29" t="s">
        <v>189</v>
      </c>
      <c r="G2491" s="29" t="s">
        <v>4886</v>
      </c>
      <c r="H2491" s="30" t="n">
        <v>101</v>
      </c>
      <c r="I2491" s="31" t="n">
        <v>46281</v>
      </c>
      <c r="J2491" s="30" t="n">
        <v>101</v>
      </c>
      <c r="K2491" s="29" t="s">
        <v>120</v>
      </c>
      <c r="L2491" s="29" t="s">
        <v>284</v>
      </c>
      <c r="M2491" s="29"/>
      <c r="N2491" s="29" t="s">
        <v>122</v>
      </c>
      <c r="O2491" s="31" t="n">
        <v>46524</v>
      </c>
      <c r="P2491" s="29" t="s">
        <v>123</v>
      </c>
      <c r="Q2491" s="29" t="n">
        <f aca="false">IFERROR(VALUE(L2491),"")</f>
        <v>4</v>
      </c>
      <c r="R2491" s="29" t="n">
        <f aca="true">IF(O2491="","",O2491-TODAY())</f>
        <v>239</v>
      </c>
      <c r="S2491" s="29" t="str">
        <f aca="false">IF(C2491="&lt;&lt; vazio &gt;&gt;","VAZIA",IF(AND(O2491&lt;&gt;"",R2491&lt;0),"VENCIDO",IF(AND(O2491&lt;&gt;"",R2491&lt;=Parametros!$B$10),"PRÓX. VENCIMENTO",IF(F2491="Q","QUALIDADE",IF(F2491="S","BLOQUEADO",IF(F2491="R","RESTRITO/DEVOLUÇÃO",IF(OR(N2491="QUAR",N2491="QRES"),"QUARENTENA",IF(OR(B2491="DESCARTE",B2491="DEVOLUÇÃO"),"DESCARTE/DEVOLUÇÃO",IF(AND(D2491="",K2491&lt;&gt;""),"SEM LOTE",IF(AND(Q2491&lt;&gt;"",Q2491&gt;=Parametros!$B$11),"PARADO/SEM GIRO","OK"))))))))))</f>
        <v>RESTRITO/DEVOLUÇÃO</v>
      </c>
      <c r="T2491" s="29" t="str">
        <f aca="false">IF(AND($S2491="PARADO/SEM GIRO",$K2491="KG",OR(Painel!$B$5="(Todos)",A2491=Painel!$B$5)*OR(Painel!$E$5="(Todos)",P2491=Painel!$E$5)),$J2491+ROW()/10000000,"")</f>
        <v/>
      </c>
      <c r="U2491" s="29" t="str">
        <f aca="false">IF(AND($S2491="VENCIDO",$K2491="KG",OR(Painel!$B$5="(Todos)",A2491=Painel!$B$5)*OR(Painel!$E$5="(Todos)",P2491=Painel!$E$5)),$J2491+ROW()/10000000,"")</f>
        <v/>
      </c>
    </row>
    <row r="2492" customFormat="false" ht="15" hidden="false" customHeight="false" outlineLevel="0" collapsed="false">
      <c r="A2492" s="29" t="s">
        <v>55</v>
      </c>
      <c r="B2492" s="29" t="s">
        <v>4842</v>
      </c>
      <c r="C2492" s="29" t="s">
        <v>186</v>
      </c>
      <c r="D2492" s="29" t="s">
        <v>4887</v>
      </c>
      <c r="E2492" s="29" t="n">
        <v>350</v>
      </c>
      <c r="F2492" s="29" t="s">
        <v>189</v>
      </c>
      <c r="G2492" s="29" t="s">
        <v>4888</v>
      </c>
      <c r="H2492" s="30" t="n">
        <v>545.4</v>
      </c>
      <c r="I2492" s="31" t="n">
        <v>46281</v>
      </c>
      <c r="J2492" s="30" t="n">
        <v>545.4</v>
      </c>
      <c r="K2492" s="29" t="s">
        <v>120</v>
      </c>
      <c r="L2492" s="29" t="s">
        <v>284</v>
      </c>
      <c r="M2492" s="29"/>
      <c r="N2492" s="29" t="s">
        <v>122</v>
      </c>
      <c r="O2492" s="31" t="n">
        <v>46526</v>
      </c>
      <c r="P2492" s="29" t="s">
        <v>123</v>
      </c>
      <c r="Q2492" s="29" t="n">
        <f aca="false">IFERROR(VALUE(L2492),"")</f>
        <v>4</v>
      </c>
      <c r="R2492" s="29" t="n">
        <f aca="true">IF(O2492="","",O2492-TODAY())</f>
        <v>241</v>
      </c>
      <c r="S2492" s="29" t="str">
        <f aca="false">IF(C2492="&lt;&lt; vazio &gt;&gt;","VAZIA",IF(AND(O2492&lt;&gt;"",R2492&lt;0),"VENCIDO",IF(AND(O2492&lt;&gt;"",R2492&lt;=Parametros!$B$10),"PRÓX. VENCIMENTO",IF(F2492="Q","QUALIDADE",IF(F2492="S","BLOQUEADO",IF(F2492="R","RESTRITO/DEVOLUÇÃO",IF(OR(N2492="QUAR",N2492="QRES"),"QUARENTENA",IF(OR(B2492="DESCARTE",B2492="DEVOLUÇÃO"),"DESCARTE/DEVOLUÇÃO",IF(AND(D2492="",K2492&lt;&gt;""),"SEM LOTE",IF(AND(Q2492&lt;&gt;"",Q2492&gt;=Parametros!$B$11),"PARADO/SEM GIRO","OK"))))))))))</f>
        <v>RESTRITO/DEVOLUÇÃO</v>
      </c>
      <c r="T2492" s="29" t="str">
        <f aca="false">IF(AND($S2492="PARADO/SEM GIRO",$K2492="KG",OR(Painel!$B$5="(Todos)",A2492=Painel!$B$5)*OR(Painel!$E$5="(Todos)",P2492=Painel!$E$5)),$J2492+ROW()/10000000,"")</f>
        <v/>
      </c>
      <c r="U2492" s="29" t="str">
        <f aca="false">IF(AND($S2492="VENCIDO",$K2492="KG",OR(Painel!$B$5="(Todos)",A2492=Painel!$B$5)*OR(Painel!$E$5="(Todos)",P2492=Painel!$E$5)),$J2492+ROW()/10000000,"")</f>
        <v/>
      </c>
    </row>
    <row r="2493" customFormat="false" ht="15" hidden="false" customHeight="false" outlineLevel="0" collapsed="false">
      <c r="A2493" s="29" t="s">
        <v>55</v>
      </c>
      <c r="B2493" s="29" t="s">
        <v>4842</v>
      </c>
      <c r="C2493" s="29" t="s">
        <v>186</v>
      </c>
      <c r="D2493" s="29" t="s">
        <v>4887</v>
      </c>
      <c r="E2493" s="29" t="n">
        <v>350</v>
      </c>
      <c r="F2493" s="29" t="s">
        <v>189</v>
      </c>
      <c r="G2493" s="29" t="s">
        <v>4889</v>
      </c>
      <c r="H2493" s="30" t="n">
        <v>545.4</v>
      </c>
      <c r="I2493" s="31" t="n">
        <v>46281</v>
      </c>
      <c r="J2493" s="30" t="n">
        <v>545.4</v>
      </c>
      <c r="K2493" s="29" t="s">
        <v>120</v>
      </c>
      <c r="L2493" s="29" t="s">
        <v>284</v>
      </c>
      <c r="M2493" s="29"/>
      <c r="N2493" s="29" t="s">
        <v>122</v>
      </c>
      <c r="O2493" s="31" t="n">
        <v>46526</v>
      </c>
      <c r="P2493" s="29" t="s">
        <v>123</v>
      </c>
      <c r="Q2493" s="29" t="n">
        <f aca="false">IFERROR(VALUE(L2493),"")</f>
        <v>4</v>
      </c>
      <c r="R2493" s="29" t="n">
        <f aca="true">IF(O2493="","",O2493-TODAY())</f>
        <v>241</v>
      </c>
      <c r="S2493" s="29" t="str">
        <f aca="false">IF(C2493="&lt;&lt; vazio &gt;&gt;","VAZIA",IF(AND(O2493&lt;&gt;"",R2493&lt;0),"VENCIDO",IF(AND(O2493&lt;&gt;"",R2493&lt;=Parametros!$B$10),"PRÓX. VENCIMENTO",IF(F2493="Q","QUALIDADE",IF(F2493="S","BLOQUEADO",IF(F2493="R","RESTRITO/DEVOLUÇÃO",IF(OR(N2493="QUAR",N2493="QRES"),"QUARENTENA",IF(OR(B2493="DESCARTE",B2493="DEVOLUÇÃO"),"DESCARTE/DEVOLUÇÃO",IF(AND(D2493="",K2493&lt;&gt;""),"SEM LOTE",IF(AND(Q2493&lt;&gt;"",Q2493&gt;=Parametros!$B$11),"PARADO/SEM GIRO","OK"))))))))))</f>
        <v>RESTRITO/DEVOLUÇÃO</v>
      </c>
      <c r="T2493" s="29" t="str">
        <f aca="false">IF(AND($S2493="PARADO/SEM GIRO",$K2493="KG",OR(Painel!$B$5="(Todos)",A2493=Painel!$B$5)*OR(Painel!$E$5="(Todos)",P2493=Painel!$E$5)),$J2493+ROW()/10000000,"")</f>
        <v/>
      </c>
      <c r="U2493" s="29" t="str">
        <f aca="false">IF(AND($S2493="VENCIDO",$K2493="KG",OR(Painel!$B$5="(Todos)",A2493=Painel!$B$5)*OR(Painel!$E$5="(Todos)",P2493=Painel!$E$5)),$J2493+ROW()/10000000,"")</f>
        <v/>
      </c>
    </row>
    <row r="2494" customFormat="false" ht="15" hidden="false" customHeight="false" outlineLevel="0" collapsed="false">
      <c r="A2494" s="29" t="s">
        <v>55</v>
      </c>
      <c r="B2494" s="29" t="s">
        <v>4842</v>
      </c>
      <c r="C2494" s="29" t="s">
        <v>186</v>
      </c>
      <c r="D2494" s="29" t="s">
        <v>4887</v>
      </c>
      <c r="E2494" s="29" t="n">
        <v>350</v>
      </c>
      <c r="F2494" s="29" t="s">
        <v>189</v>
      </c>
      <c r="G2494" s="29" t="s">
        <v>4890</v>
      </c>
      <c r="H2494" s="30" t="n">
        <v>545.4</v>
      </c>
      <c r="I2494" s="31" t="n">
        <v>46281</v>
      </c>
      <c r="J2494" s="30" t="n">
        <v>545.4</v>
      </c>
      <c r="K2494" s="29" t="s">
        <v>120</v>
      </c>
      <c r="L2494" s="29" t="s">
        <v>284</v>
      </c>
      <c r="M2494" s="29"/>
      <c r="N2494" s="29" t="s">
        <v>122</v>
      </c>
      <c r="O2494" s="31" t="n">
        <v>46526</v>
      </c>
      <c r="P2494" s="29" t="s">
        <v>123</v>
      </c>
      <c r="Q2494" s="29" t="n">
        <f aca="false">IFERROR(VALUE(L2494),"")</f>
        <v>4</v>
      </c>
      <c r="R2494" s="29" t="n">
        <f aca="true">IF(O2494="","",O2494-TODAY())</f>
        <v>241</v>
      </c>
      <c r="S2494" s="29" t="str">
        <f aca="false">IF(C2494="&lt;&lt; vazio &gt;&gt;","VAZIA",IF(AND(O2494&lt;&gt;"",R2494&lt;0),"VENCIDO",IF(AND(O2494&lt;&gt;"",R2494&lt;=Parametros!$B$10),"PRÓX. VENCIMENTO",IF(F2494="Q","QUALIDADE",IF(F2494="S","BLOQUEADO",IF(F2494="R","RESTRITO/DEVOLUÇÃO",IF(OR(N2494="QUAR",N2494="QRES"),"QUARENTENA",IF(OR(B2494="DESCARTE",B2494="DEVOLUÇÃO"),"DESCARTE/DEVOLUÇÃO",IF(AND(D2494="",K2494&lt;&gt;""),"SEM LOTE",IF(AND(Q2494&lt;&gt;"",Q2494&gt;=Parametros!$B$11),"PARADO/SEM GIRO","OK"))))))))))</f>
        <v>RESTRITO/DEVOLUÇÃO</v>
      </c>
      <c r="T2494" s="29" t="str">
        <f aca="false">IF(AND($S2494="PARADO/SEM GIRO",$K2494="KG",OR(Painel!$B$5="(Todos)",A2494=Painel!$B$5)*OR(Painel!$E$5="(Todos)",P2494=Painel!$E$5)),$J2494+ROW()/10000000,"")</f>
        <v/>
      </c>
      <c r="U2494" s="29" t="str">
        <f aca="false">IF(AND($S2494="VENCIDO",$K2494="KG",OR(Painel!$B$5="(Todos)",A2494=Painel!$B$5)*OR(Painel!$E$5="(Todos)",P2494=Painel!$E$5)),$J2494+ROW()/10000000,"")</f>
        <v/>
      </c>
    </row>
    <row r="2495" customFormat="false" ht="15" hidden="false" customHeight="false" outlineLevel="0" collapsed="false">
      <c r="A2495" s="29" t="s">
        <v>55</v>
      </c>
      <c r="B2495" s="29" t="s">
        <v>4842</v>
      </c>
      <c r="C2495" s="29" t="s">
        <v>186</v>
      </c>
      <c r="D2495" s="29" t="s">
        <v>4887</v>
      </c>
      <c r="E2495" s="29" t="n">
        <v>350</v>
      </c>
      <c r="F2495" s="29" t="s">
        <v>189</v>
      </c>
      <c r="G2495" s="29" t="s">
        <v>4891</v>
      </c>
      <c r="H2495" s="30" t="n">
        <v>484.8</v>
      </c>
      <c r="I2495" s="31" t="n">
        <v>46281</v>
      </c>
      <c r="J2495" s="30" t="n">
        <v>484.8</v>
      </c>
      <c r="K2495" s="29" t="s">
        <v>120</v>
      </c>
      <c r="L2495" s="29" t="s">
        <v>284</v>
      </c>
      <c r="M2495" s="29"/>
      <c r="N2495" s="29" t="s">
        <v>122</v>
      </c>
      <c r="O2495" s="31" t="n">
        <v>46526</v>
      </c>
      <c r="P2495" s="29" t="s">
        <v>123</v>
      </c>
      <c r="Q2495" s="29" t="n">
        <f aca="false">IFERROR(VALUE(L2495),"")</f>
        <v>4</v>
      </c>
      <c r="R2495" s="29" t="n">
        <f aca="true">IF(O2495="","",O2495-TODAY())</f>
        <v>241</v>
      </c>
      <c r="S2495" s="29" t="str">
        <f aca="false">IF(C2495="&lt;&lt; vazio &gt;&gt;","VAZIA",IF(AND(O2495&lt;&gt;"",R2495&lt;0),"VENCIDO",IF(AND(O2495&lt;&gt;"",R2495&lt;=Parametros!$B$10),"PRÓX. VENCIMENTO",IF(F2495="Q","QUALIDADE",IF(F2495="S","BLOQUEADO",IF(F2495="R","RESTRITO/DEVOLUÇÃO",IF(OR(N2495="QUAR",N2495="QRES"),"QUARENTENA",IF(OR(B2495="DESCARTE",B2495="DEVOLUÇÃO"),"DESCARTE/DEVOLUÇÃO",IF(AND(D2495="",K2495&lt;&gt;""),"SEM LOTE",IF(AND(Q2495&lt;&gt;"",Q2495&gt;=Parametros!$B$11),"PARADO/SEM GIRO","OK"))))))))))</f>
        <v>RESTRITO/DEVOLUÇÃO</v>
      </c>
      <c r="T2495" s="29" t="str">
        <f aca="false">IF(AND($S2495="PARADO/SEM GIRO",$K2495="KG",OR(Painel!$B$5="(Todos)",A2495=Painel!$B$5)*OR(Painel!$E$5="(Todos)",P2495=Painel!$E$5)),$J2495+ROW()/10000000,"")</f>
        <v/>
      </c>
      <c r="U2495" s="29" t="str">
        <f aca="false">IF(AND($S2495="VENCIDO",$K2495="KG",OR(Painel!$B$5="(Todos)",A2495=Painel!$B$5)*OR(Painel!$E$5="(Todos)",P2495=Painel!$E$5)),$J2495+ROW()/10000000,"")</f>
        <v/>
      </c>
    </row>
    <row r="2496" customFormat="false" ht="15" hidden="false" customHeight="false" outlineLevel="0" collapsed="false">
      <c r="A2496" s="29" t="s">
        <v>55</v>
      </c>
      <c r="B2496" s="29" t="s">
        <v>4842</v>
      </c>
      <c r="C2496" s="29" t="s">
        <v>186</v>
      </c>
      <c r="D2496" s="29" t="s">
        <v>4887</v>
      </c>
      <c r="E2496" s="29" t="n">
        <v>350</v>
      </c>
      <c r="F2496" s="29" t="s">
        <v>189</v>
      </c>
      <c r="G2496" s="29" t="s">
        <v>4892</v>
      </c>
      <c r="H2496" s="30" t="n">
        <v>545.4</v>
      </c>
      <c r="I2496" s="31" t="n">
        <v>46281</v>
      </c>
      <c r="J2496" s="30" t="n">
        <v>545.4</v>
      </c>
      <c r="K2496" s="29" t="s">
        <v>120</v>
      </c>
      <c r="L2496" s="29" t="s">
        <v>284</v>
      </c>
      <c r="M2496" s="29"/>
      <c r="N2496" s="29" t="s">
        <v>122</v>
      </c>
      <c r="O2496" s="31" t="n">
        <v>46526</v>
      </c>
      <c r="P2496" s="29" t="s">
        <v>123</v>
      </c>
      <c r="Q2496" s="29" t="n">
        <f aca="false">IFERROR(VALUE(L2496),"")</f>
        <v>4</v>
      </c>
      <c r="R2496" s="29" t="n">
        <f aca="true">IF(O2496="","",O2496-TODAY())</f>
        <v>241</v>
      </c>
      <c r="S2496" s="29" t="str">
        <f aca="false">IF(C2496="&lt;&lt; vazio &gt;&gt;","VAZIA",IF(AND(O2496&lt;&gt;"",R2496&lt;0),"VENCIDO",IF(AND(O2496&lt;&gt;"",R2496&lt;=Parametros!$B$10),"PRÓX. VENCIMENTO",IF(F2496="Q","QUALIDADE",IF(F2496="S","BLOQUEADO",IF(F2496="R","RESTRITO/DEVOLUÇÃO",IF(OR(N2496="QUAR",N2496="QRES"),"QUARENTENA",IF(OR(B2496="DESCARTE",B2496="DEVOLUÇÃO"),"DESCARTE/DEVOLUÇÃO",IF(AND(D2496="",K2496&lt;&gt;""),"SEM LOTE",IF(AND(Q2496&lt;&gt;"",Q2496&gt;=Parametros!$B$11),"PARADO/SEM GIRO","OK"))))))))))</f>
        <v>RESTRITO/DEVOLUÇÃO</v>
      </c>
      <c r="T2496" s="29" t="str">
        <f aca="false">IF(AND($S2496="PARADO/SEM GIRO",$K2496="KG",OR(Painel!$B$5="(Todos)",A2496=Painel!$B$5)*OR(Painel!$E$5="(Todos)",P2496=Painel!$E$5)),$J2496+ROW()/10000000,"")</f>
        <v/>
      </c>
      <c r="U2496" s="29" t="str">
        <f aca="false">IF(AND($S2496="VENCIDO",$K2496="KG",OR(Painel!$B$5="(Todos)",A2496=Painel!$B$5)*OR(Painel!$E$5="(Todos)",P2496=Painel!$E$5)),$J2496+ROW()/10000000,"")</f>
        <v/>
      </c>
    </row>
    <row r="2497" customFormat="false" ht="15" hidden="false" customHeight="false" outlineLevel="0" collapsed="false">
      <c r="A2497" s="29" t="s">
        <v>55</v>
      </c>
      <c r="B2497" s="29" t="s">
        <v>4842</v>
      </c>
      <c r="C2497" s="29" t="s">
        <v>186</v>
      </c>
      <c r="D2497" s="29" t="s">
        <v>4887</v>
      </c>
      <c r="E2497" s="29" t="n">
        <v>350</v>
      </c>
      <c r="F2497" s="29" t="s">
        <v>189</v>
      </c>
      <c r="G2497" s="29" t="s">
        <v>4893</v>
      </c>
      <c r="H2497" s="30" t="n">
        <v>545.4</v>
      </c>
      <c r="I2497" s="31" t="n">
        <v>46281</v>
      </c>
      <c r="J2497" s="30" t="n">
        <v>545.4</v>
      </c>
      <c r="K2497" s="29" t="s">
        <v>120</v>
      </c>
      <c r="L2497" s="29" t="s">
        <v>284</v>
      </c>
      <c r="M2497" s="29"/>
      <c r="N2497" s="29" t="s">
        <v>122</v>
      </c>
      <c r="O2497" s="31" t="n">
        <v>46526</v>
      </c>
      <c r="P2497" s="29" t="s">
        <v>123</v>
      </c>
      <c r="Q2497" s="29" t="n">
        <f aca="false">IFERROR(VALUE(L2497),"")</f>
        <v>4</v>
      </c>
      <c r="R2497" s="29" t="n">
        <f aca="true">IF(O2497="","",O2497-TODAY())</f>
        <v>241</v>
      </c>
      <c r="S2497" s="29" t="str">
        <f aca="false">IF(C2497="&lt;&lt; vazio &gt;&gt;","VAZIA",IF(AND(O2497&lt;&gt;"",R2497&lt;0),"VENCIDO",IF(AND(O2497&lt;&gt;"",R2497&lt;=Parametros!$B$10),"PRÓX. VENCIMENTO",IF(F2497="Q","QUALIDADE",IF(F2497="S","BLOQUEADO",IF(F2497="R","RESTRITO/DEVOLUÇÃO",IF(OR(N2497="QUAR",N2497="QRES"),"QUARENTENA",IF(OR(B2497="DESCARTE",B2497="DEVOLUÇÃO"),"DESCARTE/DEVOLUÇÃO",IF(AND(D2497="",K2497&lt;&gt;""),"SEM LOTE",IF(AND(Q2497&lt;&gt;"",Q2497&gt;=Parametros!$B$11),"PARADO/SEM GIRO","OK"))))))))))</f>
        <v>RESTRITO/DEVOLUÇÃO</v>
      </c>
      <c r="T2497" s="29" t="str">
        <f aca="false">IF(AND($S2497="PARADO/SEM GIRO",$K2497="KG",OR(Painel!$B$5="(Todos)",A2497=Painel!$B$5)*OR(Painel!$E$5="(Todos)",P2497=Painel!$E$5)),$J2497+ROW()/10000000,"")</f>
        <v/>
      </c>
      <c r="U2497" s="29" t="str">
        <f aca="false">IF(AND($S2497="VENCIDO",$K2497="KG",OR(Painel!$B$5="(Todos)",A2497=Painel!$B$5)*OR(Painel!$E$5="(Todos)",P2497=Painel!$E$5)),$J2497+ROW()/10000000,"")</f>
        <v/>
      </c>
    </row>
    <row r="2498" customFormat="false" ht="15" hidden="false" customHeight="false" outlineLevel="0" collapsed="false">
      <c r="A2498" s="29" t="s">
        <v>55</v>
      </c>
      <c r="B2498" s="29" t="s">
        <v>4842</v>
      </c>
      <c r="C2498" s="29" t="s">
        <v>186</v>
      </c>
      <c r="D2498" s="29" t="s">
        <v>4887</v>
      </c>
      <c r="E2498" s="29" t="n">
        <v>350</v>
      </c>
      <c r="F2498" s="29" t="s">
        <v>189</v>
      </c>
      <c r="G2498" s="29" t="s">
        <v>4894</v>
      </c>
      <c r="H2498" s="30" t="n">
        <v>545.4</v>
      </c>
      <c r="I2498" s="31" t="n">
        <v>46281</v>
      </c>
      <c r="J2498" s="30" t="n">
        <v>545.4</v>
      </c>
      <c r="K2498" s="29" t="s">
        <v>120</v>
      </c>
      <c r="L2498" s="29" t="s">
        <v>284</v>
      </c>
      <c r="M2498" s="29"/>
      <c r="N2498" s="29" t="s">
        <v>122</v>
      </c>
      <c r="O2498" s="31" t="n">
        <v>46526</v>
      </c>
      <c r="P2498" s="29" t="s">
        <v>123</v>
      </c>
      <c r="Q2498" s="29" t="n">
        <f aca="false">IFERROR(VALUE(L2498),"")</f>
        <v>4</v>
      </c>
      <c r="R2498" s="29" t="n">
        <f aca="true">IF(O2498="","",O2498-TODAY())</f>
        <v>241</v>
      </c>
      <c r="S2498" s="29" t="str">
        <f aca="false">IF(C2498="&lt;&lt; vazio &gt;&gt;","VAZIA",IF(AND(O2498&lt;&gt;"",R2498&lt;0),"VENCIDO",IF(AND(O2498&lt;&gt;"",R2498&lt;=Parametros!$B$10),"PRÓX. VENCIMENTO",IF(F2498="Q","QUALIDADE",IF(F2498="S","BLOQUEADO",IF(F2498="R","RESTRITO/DEVOLUÇÃO",IF(OR(N2498="QUAR",N2498="QRES"),"QUARENTENA",IF(OR(B2498="DESCARTE",B2498="DEVOLUÇÃO"),"DESCARTE/DEVOLUÇÃO",IF(AND(D2498="",K2498&lt;&gt;""),"SEM LOTE",IF(AND(Q2498&lt;&gt;"",Q2498&gt;=Parametros!$B$11),"PARADO/SEM GIRO","OK"))))))))))</f>
        <v>RESTRITO/DEVOLUÇÃO</v>
      </c>
      <c r="T2498" s="29" t="str">
        <f aca="false">IF(AND($S2498="PARADO/SEM GIRO",$K2498="KG",OR(Painel!$B$5="(Todos)",A2498=Painel!$B$5)*OR(Painel!$E$5="(Todos)",P2498=Painel!$E$5)),$J2498+ROW()/10000000,"")</f>
        <v/>
      </c>
      <c r="U2498" s="29" t="str">
        <f aca="false">IF(AND($S2498="VENCIDO",$K2498="KG",OR(Painel!$B$5="(Todos)",A2498=Painel!$B$5)*OR(Painel!$E$5="(Todos)",P2498=Painel!$E$5)),$J2498+ROW()/10000000,"")</f>
        <v/>
      </c>
    </row>
    <row r="2499" customFormat="false" ht="15" hidden="false" customHeight="false" outlineLevel="0" collapsed="false">
      <c r="A2499" s="29" t="s">
        <v>55</v>
      </c>
      <c r="B2499" s="29" t="s">
        <v>4842</v>
      </c>
      <c r="C2499" s="29" t="s">
        <v>186</v>
      </c>
      <c r="D2499" s="29" t="s">
        <v>4887</v>
      </c>
      <c r="E2499" s="29" t="n">
        <v>350</v>
      </c>
      <c r="F2499" s="29" t="s">
        <v>189</v>
      </c>
      <c r="G2499" s="29" t="s">
        <v>4895</v>
      </c>
      <c r="H2499" s="30" t="n">
        <v>545.4</v>
      </c>
      <c r="I2499" s="31" t="n">
        <v>46281</v>
      </c>
      <c r="J2499" s="30" t="n">
        <v>545.4</v>
      </c>
      <c r="K2499" s="29" t="s">
        <v>120</v>
      </c>
      <c r="L2499" s="29" t="s">
        <v>284</v>
      </c>
      <c r="M2499" s="29"/>
      <c r="N2499" s="29" t="s">
        <v>122</v>
      </c>
      <c r="O2499" s="31" t="n">
        <v>46526</v>
      </c>
      <c r="P2499" s="29" t="s">
        <v>123</v>
      </c>
      <c r="Q2499" s="29" t="n">
        <f aca="false">IFERROR(VALUE(L2499),"")</f>
        <v>4</v>
      </c>
      <c r="R2499" s="29" t="n">
        <f aca="true">IF(O2499="","",O2499-TODAY())</f>
        <v>241</v>
      </c>
      <c r="S2499" s="29" t="str">
        <f aca="false">IF(C2499="&lt;&lt; vazio &gt;&gt;","VAZIA",IF(AND(O2499&lt;&gt;"",R2499&lt;0),"VENCIDO",IF(AND(O2499&lt;&gt;"",R2499&lt;=Parametros!$B$10),"PRÓX. VENCIMENTO",IF(F2499="Q","QUALIDADE",IF(F2499="S","BLOQUEADO",IF(F2499="R","RESTRITO/DEVOLUÇÃO",IF(OR(N2499="QUAR",N2499="QRES"),"QUARENTENA",IF(OR(B2499="DESCARTE",B2499="DEVOLUÇÃO"),"DESCARTE/DEVOLUÇÃO",IF(AND(D2499="",K2499&lt;&gt;""),"SEM LOTE",IF(AND(Q2499&lt;&gt;"",Q2499&gt;=Parametros!$B$11),"PARADO/SEM GIRO","OK"))))))))))</f>
        <v>RESTRITO/DEVOLUÇÃO</v>
      </c>
      <c r="T2499" s="29" t="str">
        <f aca="false">IF(AND($S2499="PARADO/SEM GIRO",$K2499="KG",OR(Painel!$B$5="(Todos)",A2499=Painel!$B$5)*OR(Painel!$E$5="(Todos)",P2499=Painel!$E$5)),$J2499+ROW()/10000000,"")</f>
        <v/>
      </c>
      <c r="U2499" s="29" t="str">
        <f aca="false">IF(AND($S2499="VENCIDO",$K2499="KG",OR(Painel!$B$5="(Todos)",A2499=Painel!$B$5)*OR(Painel!$E$5="(Todos)",P2499=Painel!$E$5)),$J2499+ROW()/10000000,"")</f>
        <v/>
      </c>
    </row>
    <row r="2500" customFormat="false" ht="15" hidden="false" customHeight="false" outlineLevel="0" collapsed="false">
      <c r="A2500" s="29" t="s">
        <v>55</v>
      </c>
      <c r="B2500" s="29" t="s">
        <v>4842</v>
      </c>
      <c r="C2500" s="29" t="s">
        <v>186</v>
      </c>
      <c r="D2500" s="29" t="s">
        <v>4887</v>
      </c>
      <c r="E2500" s="29" t="n">
        <v>350</v>
      </c>
      <c r="F2500" s="29" t="s">
        <v>189</v>
      </c>
      <c r="G2500" s="29" t="s">
        <v>4896</v>
      </c>
      <c r="H2500" s="30" t="n">
        <v>545.4</v>
      </c>
      <c r="I2500" s="31" t="n">
        <v>46281</v>
      </c>
      <c r="J2500" s="30" t="n">
        <v>545.4</v>
      </c>
      <c r="K2500" s="29" t="s">
        <v>120</v>
      </c>
      <c r="L2500" s="29" t="s">
        <v>284</v>
      </c>
      <c r="M2500" s="29"/>
      <c r="N2500" s="29" t="s">
        <v>122</v>
      </c>
      <c r="O2500" s="31" t="n">
        <v>46526</v>
      </c>
      <c r="P2500" s="29" t="s">
        <v>123</v>
      </c>
      <c r="Q2500" s="29" t="n">
        <f aca="false">IFERROR(VALUE(L2500),"")</f>
        <v>4</v>
      </c>
      <c r="R2500" s="29" t="n">
        <f aca="true">IF(O2500="","",O2500-TODAY())</f>
        <v>241</v>
      </c>
      <c r="S2500" s="29" t="str">
        <f aca="false">IF(C2500="&lt;&lt; vazio &gt;&gt;","VAZIA",IF(AND(O2500&lt;&gt;"",R2500&lt;0),"VENCIDO",IF(AND(O2500&lt;&gt;"",R2500&lt;=Parametros!$B$10),"PRÓX. VENCIMENTO",IF(F2500="Q","QUALIDADE",IF(F2500="S","BLOQUEADO",IF(F2500="R","RESTRITO/DEVOLUÇÃO",IF(OR(N2500="QUAR",N2500="QRES"),"QUARENTENA",IF(OR(B2500="DESCARTE",B2500="DEVOLUÇÃO"),"DESCARTE/DEVOLUÇÃO",IF(AND(D2500="",K2500&lt;&gt;""),"SEM LOTE",IF(AND(Q2500&lt;&gt;"",Q2500&gt;=Parametros!$B$11),"PARADO/SEM GIRO","OK"))))))))))</f>
        <v>RESTRITO/DEVOLUÇÃO</v>
      </c>
      <c r="T2500" s="29" t="str">
        <f aca="false">IF(AND($S2500="PARADO/SEM GIRO",$K2500="KG",OR(Painel!$B$5="(Todos)",A2500=Painel!$B$5)*OR(Painel!$E$5="(Todos)",P2500=Painel!$E$5)),$J2500+ROW()/10000000,"")</f>
        <v/>
      </c>
      <c r="U2500" s="29" t="str">
        <f aca="false">IF(AND($S2500="VENCIDO",$K2500="KG",OR(Painel!$B$5="(Todos)",A2500=Painel!$B$5)*OR(Painel!$E$5="(Todos)",P2500=Painel!$E$5)),$J2500+ROW()/10000000,"")</f>
        <v/>
      </c>
    </row>
    <row r="2501" customFormat="false" ht="15" hidden="false" customHeight="false" outlineLevel="0" collapsed="false">
      <c r="A2501" s="29" t="s">
        <v>55</v>
      </c>
      <c r="B2501" s="29" t="s">
        <v>4842</v>
      </c>
      <c r="C2501" s="29" t="s">
        <v>186</v>
      </c>
      <c r="D2501" s="29" t="s">
        <v>4887</v>
      </c>
      <c r="E2501" s="29" t="n">
        <v>350</v>
      </c>
      <c r="F2501" s="29" t="s">
        <v>189</v>
      </c>
      <c r="G2501" s="29" t="s">
        <v>4897</v>
      </c>
      <c r="H2501" s="30" t="n">
        <v>545.4</v>
      </c>
      <c r="I2501" s="31" t="n">
        <v>46281</v>
      </c>
      <c r="J2501" s="30" t="n">
        <v>545.4</v>
      </c>
      <c r="K2501" s="29" t="s">
        <v>120</v>
      </c>
      <c r="L2501" s="29" t="s">
        <v>284</v>
      </c>
      <c r="M2501" s="29"/>
      <c r="N2501" s="29" t="s">
        <v>122</v>
      </c>
      <c r="O2501" s="31" t="n">
        <v>46526</v>
      </c>
      <c r="P2501" s="29" t="s">
        <v>123</v>
      </c>
      <c r="Q2501" s="29" t="n">
        <f aca="false">IFERROR(VALUE(L2501),"")</f>
        <v>4</v>
      </c>
      <c r="R2501" s="29" t="n">
        <f aca="true">IF(O2501="","",O2501-TODAY())</f>
        <v>241</v>
      </c>
      <c r="S2501" s="29" t="str">
        <f aca="false">IF(C2501="&lt;&lt; vazio &gt;&gt;","VAZIA",IF(AND(O2501&lt;&gt;"",R2501&lt;0),"VENCIDO",IF(AND(O2501&lt;&gt;"",R2501&lt;=Parametros!$B$10),"PRÓX. VENCIMENTO",IF(F2501="Q","QUALIDADE",IF(F2501="S","BLOQUEADO",IF(F2501="R","RESTRITO/DEVOLUÇÃO",IF(OR(N2501="QUAR",N2501="QRES"),"QUARENTENA",IF(OR(B2501="DESCARTE",B2501="DEVOLUÇÃO"),"DESCARTE/DEVOLUÇÃO",IF(AND(D2501="",K2501&lt;&gt;""),"SEM LOTE",IF(AND(Q2501&lt;&gt;"",Q2501&gt;=Parametros!$B$11),"PARADO/SEM GIRO","OK"))))))))))</f>
        <v>RESTRITO/DEVOLUÇÃO</v>
      </c>
      <c r="T2501" s="29" t="str">
        <f aca="false">IF(AND($S2501="PARADO/SEM GIRO",$K2501="KG",OR(Painel!$B$5="(Todos)",A2501=Painel!$B$5)*OR(Painel!$E$5="(Todos)",P2501=Painel!$E$5)),$J2501+ROW()/10000000,"")</f>
        <v/>
      </c>
      <c r="U2501" s="29" t="str">
        <f aca="false">IF(AND($S2501="VENCIDO",$K2501="KG",OR(Painel!$B$5="(Todos)",A2501=Painel!$B$5)*OR(Painel!$E$5="(Todos)",P2501=Painel!$E$5)),$J2501+ROW()/10000000,"")</f>
        <v/>
      </c>
    </row>
    <row r="2502" customFormat="false" ht="15" hidden="false" customHeight="false" outlineLevel="0" collapsed="false">
      <c r="A2502" s="29" t="s">
        <v>55</v>
      </c>
      <c r="B2502" s="29" t="s">
        <v>4842</v>
      </c>
      <c r="C2502" s="29" t="s">
        <v>186</v>
      </c>
      <c r="D2502" s="29" t="s">
        <v>4887</v>
      </c>
      <c r="E2502" s="29" t="n">
        <v>350</v>
      </c>
      <c r="F2502" s="29" t="s">
        <v>189</v>
      </c>
      <c r="G2502" s="29" t="s">
        <v>4898</v>
      </c>
      <c r="H2502" s="30" t="n">
        <v>545.4</v>
      </c>
      <c r="I2502" s="31" t="n">
        <v>46281</v>
      </c>
      <c r="J2502" s="30" t="n">
        <v>545.4</v>
      </c>
      <c r="K2502" s="29" t="s">
        <v>120</v>
      </c>
      <c r="L2502" s="29" t="s">
        <v>284</v>
      </c>
      <c r="M2502" s="29"/>
      <c r="N2502" s="29" t="s">
        <v>122</v>
      </c>
      <c r="O2502" s="31" t="n">
        <v>46526</v>
      </c>
      <c r="P2502" s="29" t="s">
        <v>123</v>
      </c>
      <c r="Q2502" s="29" t="n">
        <f aca="false">IFERROR(VALUE(L2502),"")</f>
        <v>4</v>
      </c>
      <c r="R2502" s="29" t="n">
        <f aca="true">IF(O2502="","",O2502-TODAY())</f>
        <v>241</v>
      </c>
      <c r="S2502" s="29" t="str">
        <f aca="false">IF(C2502="&lt;&lt; vazio &gt;&gt;","VAZIA",IF(AND(O2502&lt;&gt;"",R2502&lt;0),"VENCIDO",IF(AND(O2502&lt;&gt;"",R2502&lt;=Parametros!$B$10),"PRÓX. VENCIMENTO",IF(F2502="Q","QUALIDADE",IF(F2502="S","BLOQUEADO",IF(F2502="R","RESTRITO/DEVOLUÇÃO",IF(OR(N2502="QUAR",N2502="QRES"),"QUARENTENA",IF(OR(B2502="DESCARTE",B2502="DEVOLUÇÃO"),"DESCARTE/DEVOLUÇÃO",IF(AND(D2502="",K2502&lt;&gt;""),"SEM LOTE",IF(AND(Q2502&lt;&gt;"",Q2502&gt;=Parametros!$B$11),"PARADO/SEM GIRO","OK"))))))))))</f>
        <v>RESTRITO/DEVOLUÇÃO</v>
      </c>
      <c r="T2502" s="29" t="str">
        <f aca="false">IF(AND($S2502="PARADO/SEM GIRO",$K2502="KG",OR(Painel!$B$5="(Todos)",A2502=Painel!$B$5)*OR(Painel!$E$5="(Todos)",P2502=Painel!$E$5)),$J2502+ROW()/10000000,"")</f>
        <v/>
      </c>
      <c r="U2502" s="29" t="str">
        <f aca="false">IF(AND($S2502="VENCIDO",$K2502="KG",OR(Painel!$B$5="(Todos)",A2502=Painel!$B$5)*OR(Painel!$E$5="(Todos)",P2502=Painel!$E$5)),$J2502+ROW()/10000000,"")</f>
        <v/>
      </c>
    </row>
    <row r="2503" customFormat="false" ht="15" hidden="false" customHeight="false" outlineLevel="0" collapsed="false">
      <c r="A2503" s="29" t="s">
        <v>55</v>
      </c>
      <c r="B2503" s="29" t="s">
        <v>4842</v>
      </c>
      <c r="C2503" s="29" t="s">
        <v>186</v>
      </c>
      <c r="D2503" s="29" t="s">
        <v>4887</v>
      </c>
      <c r="E2503" s="29" t="n">
        <v>350</v>
      </c>
      <c r="F2503" s="29" t="s">
        <v>189</v>
      </c>
      <c r="G2503" s="29" t="s">
        <v>4899</v>
      </c>
      <c r="H2503" s="30" t="n">
        <v>545.4</v>
      </c>
      <c r="I2503" s="31" t="n">
        <v>46281</v>
      </c>
      <c r="J2503" s="30" t="n">
        <v>545.4</v>
      </c>
      <c r="K2503" s="29" t="s">
        <v>120</v>
      </c>
      <c r="L2503" s="29" t="s">
        <v>284</v>
      </c>
      <c r="M2503" s="29"/>
      <c r="N2503" s="29" t="s">
        <v>122</v>
      </c>
      <c r="O2503" s="31" t="n">
        <v>46526</v>
      </c>
      <c r="P2503" s="29" t="s">
        <v>123</v>
      </c>
      <c r="Q2503" s="29" t="n">
        <f aca="false">IFERROR(VALUE(L2503),"")</f>
        <v>4</v>
      </c>
      <c r="R2503" s="29" t="n">
        <f aca="true">IF(O2503="","",O2503-TODAY())</f>
        <v>241</v>
      </c>
      <c r="S2503" s="29" t="str">
        <f aca="false">IF(C2503="&lt;&lt; vazio &gt;&gt;","VAZIA",IF(AND(O2503&lt;&gt;"",R2503&lt;0),"VENCIDO",IF(AND(O2503&lt;&gt;"",R2503&lt;=Parametros!$B$10),"PRÓX. VENCIMENTO",IF(F2503="Q","QUALIDADE",IF(F2503="S","BLOQUEADO",IF(F2503="R","RESTRITO/DEVOLUÇÃO",IF(OR(N2503="QUAR",N2503="QRES"),"QUARENTENA",IF(OR(B2503="DESCARTE",B2503="DEVOLUÇÃO"),"DESCARTE/DEVOLUÇÃO",IF(AND(D2503="",K2503&lt;&gt;""),"SEM LOTE",IF(AND(Q2503&lt;&gt;"",Q2503&gt;=Parametros!$B$11),"PARADO/SEM GIRO","OK"))))))))))</f>
        <v>RESTRITO/DEVOLUÇÃO</v>
      </c>
      <c r="T2503" s="29" t="str">
        <f aca="false">IF(AND($S2503="PARADO/SEM GIRO",$K2503="KG",OR(Painel!$B$5="(Todos)",A2503=Painel!$B$5)*OR(Painel!$E$5="(Todos)",P2503=Painel!$E$5)),$J2503+ROW()/10000000,"")</f>
        <v/>
      </c>
      <c r="U2503" s="29" t="str">
        <f aca="false">IF(AND($S2503="VENCIDO",$K2503="KG",OR(Painel!$B$5="(Todos)",A2503=Painel!$B$5)*OR(Painel!$E$5="(Todos)",P2503=Painel!$E$5)),$J2503+ROW()/10000000,"")</f>
        <v/>
      </c>
    </row>
    <row r="2504" customFormat="false" ht="15" hidden="false" customHeight="false" outlineLevel="0" collapsed="false">
      <c r="A2504" s="29" t="s">
        <v>55</v>
      </c>
      <c r="B2504" s="29" t="s">
        <v>4842</v>
      </c>
      <c r="C2504" s="29" t="s">
        <v>186</v>
      </c>
      <c r="D2504" s="29" t="s">
        <v>4887</v>
      </c>
      <c r="E2504" s="29" t="n">
        <v>350</v>
      </c>
      <c r="F2504" s="29" t="s">
        <v>189</v>
      </c>
      <c r="G2504" s="29" t="s">
        <v>4900</v>
      </c>
      <c r="H2504" s="30" t="n">
        <v>545.4</v>
      </c>
      <c r="I2504" s="31" t="n">
        <v>46281</v>
      </c>
      <c r="J2504" s="30" t="n">
        <v>545.4</v>
      </c>
      <c r="K2504" s="29" t="s">
        <v>120</v>
      </c>
      <c r="L2504" s="29" t="s">
        <v>284</v>
      </c>
      <c r="M2504" s="29"/>
      <c r="N2504" s="29" t="s">
        <v>122</v>
      </c>
      <c r="O2504" s="31" t="n">
        <v>46526</v>
      </c>
      <c r="P2504" s="29" t="s">
        <v>123</v>
      </c>
      <c r="Q2504" s="29" t="n">
        <f aca="false">IFERROR(VALUE(L2504),"")</f>
        <v>4</v>
      </c>
      <c r="R2504" s="29" t="n">
        <f aca="true">IF(O2504="","",O2504-TODAY())</f>
        <v>241</v>
      </c>
      <c r="S2504" s="29" t="str">
        <f aca="false">IF(C2504="&lt;&lt; vazio &gt;&gt;","VAZIA",IF(AND(O2504&lt;&gt;"",R2504&lt;0),"VENCIDO",IF(AND(O2504&lt;&gt;"",R2504&lt;=Parametros!$B$10),"PRÓX. VENCIMENTO",IF(F2504="Q","QUALIDADE",IF(F2504="S","BLOQUEADO",IF(F2504="R","RESTRITO/DEVOLUÇÃO",IF(OR(N2504="QUAR",N2504="QRES"),"QUARENTENA",IF(OR(B2504="DESCARTE",B2504="DEVOLUÇÃO"),"DESCARTE/DEVOLUÇÃO",IF(AND(D2504="",K2504&lt;&gt;""),"SEM LOTE",IF(AND(Q2504&lt;&gt;"",Q2504&gt;=Parametros!$B$11),"PARADO/SEM GIRO","OK"))))))))))</f>
        <v>RESTRITO/DEVOLUÇÃO</v>
      </c>
      <c r="T2504" s="29" t="str">
        <f aca="false">IF(AND($S2504="PARADO/SEM GIRO",$K2504="KG",OR(Painel!$B$5="(Todos)",A2504=Painel!$B$5)*OR(Painel!$E$5="(Todos)",P2504=Painel!$E$5)),$J2504+ROW()/10000000,"")</f>
        <v/>
      </c>
      <c r="U2504" s="29" t="str">
        <f aca="false">IF(AND($S2504="VENCIDO",$K2504="KG",OR(Painel!$B$5="(Todos)",A2504=Painel!$B$5)*OR(Painel!$E$5="(Todos)",P2504=Painel!$E$5)),$J2504+ROW()/10000000,"")</f>
        <v/>
      </c>
    </row>
    <row r="2505" customFormat="false" ht="15" hidden="false" customHeight="false" outlineLevel="0" collapsed="false">
      <c r="A2505" s="29" t="s">
        <v>55</v>
      </c>
      <c r="B2505" s="29" t="s">
        <v>4842</v>
      </c>
      <c r="C2505" s="29" t="s">
        <v>186</v>
      </c>
      <c r="D2505" s="29" t="s">
        <v>4887</v>
      </c>
      <c r="E2505" s="29" t="n">
        <v>350</v>
      </c>
      <c r="F2505" s="29" t="s">
        <v>189</v>
      </c>
      <c r="G2505" s="29" t="s">
        <v>4901</v>
      </c>
      <c r="H2505" s="30" t="n">
        <v>545.4</v>
      </c>
      <c r="I2505" s="31" t="n">
        <v>46281</v>
      </c>
      <c r="J2505" s="30" t="n">
        <v>545.4</v>
      </c>
      <c r="K2505" s="29" t="s">
        <v>120</v>
      </c>
      <c r="L2505" s="29" t="s">
        <v>284</v>
      </c>
      <c r="M2505" s="29"/>
      <c r="N2505" s="29" t="s">
        <v>122</v>
      </c>
      <c r="O2505" s="31" t="n">
        <v>46526</v>
      </c>
      <c r="P2505" s="29" t="s">
        <v>123</v>
      </c>
      <c r="Q2505" s="29" t="n">
        <f aca="false">IFERROR(VALUE(L2505),"")</f>
        <v>4</v>
      </c>
      <c r="R2505" s="29" t="n">
        <f aca="true">IF(O2505="","",O2505-TODAY())</f>
        <v>241</v>
      </c>
      <c r="S2505" s="29" t="str">
        <f aca="false">IF(C2505="&lt;&lt; vazio &gt;&gt;","VAZIA",IF(AND(O2505&lt;&gt;"",R2505&lt;0),"VENCIDO",IF(AND(O2505&lt;&gt;"",R2505&lt;=Parametros!$B$10),"PRÓX. VENCIMENTO",IF(F2505="Q","QUALIDADE",IF(F2505="S","BLOQUEADO",IF(F2505="R","RESTRITO/DEVOLUÇÃO",IF(OR(N2505="QUAR",N2505="QRES"),"QUARENTENA",IF(OR(B2505="DESCARTE",B2505="DEVOLUÇÃO"),"DESCARTE/DEVOLUÇÃO",IF(AND(D2505="",K2505&lt;&gt;""),"SEM LOTE",IF(AND(Q2505&lt;&gt;"",Q2505&gt;=Parametros!$B$11),"PARADO/SEM GIRO","OK"))))))))))</f>
        <v>RESTRITO/DEVOLUÇÃO</v>
      </c>
      <c r="T2505" s="29" t="str">
        <f aca="false">IF(AND($S2505="PARADO/SEM GIRO",$K2505="KG",OR(Painel!$B$5="(Todos)",A2505=Painel!$B$5)*OR(Painel!$E$5="(Todos)",P2505=Painel!$E$5)),$J2505+ROW()/10000000,"")</f>
        <v/>
      </c>
      <c r="U2505" s="29" t="str">
        <f aca="false">IF(AND($S2505="VENCIDO",$K2505="KG",OR(Painel!$B$5="(Todos)",A2505=Painel!$B$5)*OR(Painel!$E$5="(Todos)",P2505=Painel!$E$5)),$J2505+ROW()/10000000,"")</f>
        <v/>
      </c>
    </row>
    <row r="2506" customFormat="false" ht="15" hidden="false" customHeight="false" outlineLevel="0" collapsed="false">
      <c r="A2506" s="29" t="s">
        <v>55</v>
      </c>
      <c r="B2506" s="29" t="s">
        <v>4842</v>
      </c>
      <c r="C2506" s="29" t="s">
        <v>186</v>
      </c>
      <c r="D2506" s="29" t="s">
        <v>4902</v>
      </c>
      <c r="E2506" s="29" t="n">
        <v>350</v>
      </c>
      <c r="F2506" s="29" t="s">
        <v>189</v>
      </c>
      <c r="G2506" s="29" t="s">
        <v>4903</v>
      </c>
      <c r="H2506" s="30" t="n">
        <v>101</v>
      </c>
      <c r="I2506" s="31" t="n">
        <v>46281</v>
      </c>
      <c r="J2506" s="30" t="n">
        <v>101</v>
      </c>
      <c r="K2506" s="29" t="s">
        <v>120</v>
      </c>
      <c r="L2506" s="29" t="s">
        <v>284</v>
      </c>
      <c r="M2506" s="29"/>
      <c r="N2506" s="29" t="s">
        <v>122</v>
      </c>
      <c r="O2506" s="31" t="n">
        <v>46530</v>
      </c>
      <c r="P2506" s="29" t="s">
        <v>123</v>
      </c>
      <c r="Q2506" s="29" t="n">
        <f aca="false">IFERROR(VALUE(L2506),"")</f>
        <v>4</v>
      </c>
      <c r="R2506" s="29" t="n">
        <f aca="true">IF(O2506="","",O2506-TODAY())</f>
        <v>245</v>
      </c>
      <c r="S2506" s="29" t="str">
        <f aca="false">IF(C2506="&lt;&lt; vazio &gt;&gt;","VAZIA",IF(AND(O2506&lt;&gt;"",R2506&lt;0),"VENCIDO",IF(AND(O2506&lt;&gt;"",R2506&lt;=Parametros!$B$10),"PRÓX. VENCIMENTO",IF(F2506="Q","QUALIDADE",IF(F2506="S","BLOQUEADO",IF(F2506="R","RESTRITO/DEVOLUÇÃO",IF(OR(N2506="QUAR",N2506="QRES"),"QUARENTENA",IF(OR(B2506="DESCARTE",B2506="DEVOLUÇÃO"),"DESCARTE/DEVOLUÇÃO",IF(AND(D2506="",K2506&lt;&gt;""),"SEM LOTE",IF(AND(Q2506&lt;&gt;"",Q2506&gt;=Parametros!$B$11),"PARADO/SEM GIRO","OK"))))))))))</f>
        <v>RESTRITO/DEVOLUÇÃO</v>
      </c>
      <c r="T2506" s="29" t="str">
        <f aca="false">IF(AND($S2506="PARADO/SEM GIRO",$K2506="KG",OR(Painel!$B$5="(Todos)",A2506=Painel!$B$5)*OR(Painel!$E$5="(Todos)",P2506=Painel!$E$5)),$J2506+ROW()/10000000,"")</f>
        <v/>
      </c>
      <c r="U2506" s="29" t="str">
        <f aca="false">IF(AND($S2506="VENCIDO",$K2506="KG",OR(Painel!$B$5="(Todos)",A2506=Painel!$B$5)*OR(Painel!$E$5="(Todos)",P2506=Painel!$E$5)),$J2506+ROW()/10000000,"")</f>
        <v/>
      </c>
    </row>
    <row r="2507" customFormat="false" ht="15" hidden="false" customHeight="false" outlineLevel="0" collapsed="false">
      <c r="A2507" s="29" t="s">
        <v>55</v>
      </c>
      <c r="B2507" s="29" t="s">
        <v>4842</v>
      </c>
      <c r="C2507" s="29" t="s">
        <v>186</v>
      </c>
      <c r="D2507" s="29" t="s">
        <v>4902</v>
      </c>
      <c r="E2507" s="29" t="n">
        <v>350</v>
      </c>
      <c r="F2507" s="29" t="s">
        <v>189</v>
      </c>
      <c r="G2507" s="29" t="s">
        <v>4904</v>
      </c>
      <c r="H2507" s="30" t="n">
        <v>101</v>
      </c>
      <c r="I2507" s="31" t="n">
        <v>46281</v>
      </c>
      <c r="J2507" s="30" t="n">
        <v>101</v>
      </c>
      <c r="K2507" s="29" t="s">
        <v>120</v>
      </c>
      <c r="L2507" s="29" t="s">
        <v>284</v>
      </c>
      <c r="M2507" s="29"/>
      <c r="N2507" s="29" t="s">
        <v>122</v>
      </c>
      <c r="O2507" s="31" t="n">
        <v>46530</v>
      </c>
      <c r="P2507" s="29" t="s">
        <v>123</v>
      </c>
      <c r="Q2507" s="29" t="n">
        <f aca="false">IFERROR(VALUE(L2507),"")</f>
        <v>4</v>
      </c>
      <c r="R2507" s="29" t="n">
        <f aca="true">IF(O2507="","",O2507-TODAY())</f>
        <v>245</v>
      </c>
      <c r="S2507" s="29" t="str">
        <f aca="false">IF(C2507="&lt;&lt; vazio &gt;&gt;","VAZIA",IF(AND(O2507&lt;&gt;"",R2507&lt;0),"VENCIDO",IF(AND(O2507&lt;&gt;"",R2507&lt;=Parametros!$B$10),"PRÓX. VENCIMENTO",IF(F2507="Q","QUALIDADE",IF(F2507="S","BLOQUEADO",IF(F2507="R","RESTRITO/DEVOLUÇÃO",IF(OR(N2507="QUAR",N2507="QRES"),"QUARENTENA",IF(OR(B2507="DESCARTE",B2507="DEVOLUÇÃO"),"DESCARTE/DEVOLUÇÃO",IF(AND(D2507="",K2507&lt;&gt;""),"SEM LOTE",IF(AND(Q2507&lt;&gt;"",Q2507&gt;=Parametros!$B$11),"PARADO/SEM GIRO","OK"))))))))))</f>
        <v>RESTRITO/DEVOLUÇÃO</v>
      </c>
      <c r="T2507" s="29" t="str">
        <f aca="false">IF(AND($S2507="PARADO/SEM GIRO",$K2507="KG",OR(Painel!$B$5="(Todos)",A2507=Painel!$B$5)*OR(Painel!$E$5="(Todos)",P2507=Painel!$E$5)),$J2507+ROW()/10000000,"")</f>
        <v/>
      </c>
      <c r="U2507" s="29" t="str">
        <f aca="false">IF(AND($S2507="VENCIDO",$K2507="KG",OR(Painel!$B$5="(Todos)",A2507=Painel!$B$5)*OR(Painel!$E$5="(Todos)",P2507=Painel!$E$5)),$J2507+ROW()/10000000,"")</f>
        <v/>
      </c>
    </row>
    <row r="2508" customFormat="false" ht="15" hidden="false" customHeight="false" outlineLevel="0" collapsed="false">
      <c r="A2508" s="29" t="s">
        <v>55</v>
      </c>
      <c r="B2508" s="29" t="s">
        <v>4842</v>
      </c>
      <c r="C2508" s="29" t="s">
        <v>186</v>
      </c>
      <c r="D2508" s="29" t="s">
        <v>281</v>
      </c>
      <c r="E2508" s="29" t="n">
        <v>350</v>
      </c>
      <c r="F2508" s="29" t="s">
        <v>189</v>
      </c>
      <c r="G2508" s="29" t="s">
        <v>4905</v>
      </c>
      <c r="H2508" s="30" t="n">
        <v>20.2</v>
      </c>
      <c r="I2508" s="31" t="n">
        <v>46281</v>
      </c>
      <c r="J2508" s="30" t="n">
        <v>20.2</v>
      </c>
      <c r="K2508" s="29" t="s">
        <v>120</v>
      </c>
      <c r="L2508" s="29" t="s">
        <v>284</v>
      </c>
      <c r="M2508" s="29"/>
      <c r="N2508" s="29" t="s">
        <v>122</v>
      </c>
      <c r="O2508" s="31" t="n">
        <v>46533</v>
      </c>
      <c r="P2508" s="29" t="s">
        <v>123</v>
      </c>
      <c r="Q2508" s="29" t="n">
        <f aca="false">IFERROR(VALUE(L2508),"")</f>
        <v>4</v>
      </c>
      <c r="R2508" s="29" t="n">
        <f aca="true">IF(O2508="","",O2508-TODAY())</f>
        <v>248</v>
      </c>
      <c r="S2508" s="29" t="str">
        <f aca="false">IF(C2508="&lt;&lt; vazio &gt;&gt;","VAZIA",IF(AND(O2508&lt;&gt;"",R2508&lt;0),"VENCIDO",IF(AND(O2508&lt;&gt;"",R2508&lt;=Parametros!$B$10),"PRÓX. VENCIMENTO",IF(F2508="Q","QUALIDADE",IF(F2508="S","BLOQUEADO",IF(F2508="R","RESTRITO/DEVOLUÇÃO",IF(OR(N2508="QUAR",N2508="QRES"),"QUARENTENA",IF(OR(B2508="DESCARTE",B2508="DEVOLUÇÃO"),"DESCARTE/DEVOLUÇÃO",IF(AND(D2508="",K2508&lt;&gt;""),"SEM LOTE",IF(AND(Q2508&lt;&gt;"",Q2508&gt;=Parametros!$B$11),"PARADO/SEM GIRO","OK"))))))))))</f>
        <v>RESTRITO/DEVOLUÇÃO</v>
      </c>
      <c r="T2508" s="29" t="str">
        <f aca="false">IF(AND($S2508="PARADO/SEM GIRO",$K2508="KG",OR(Painel!$B$5="(Todos)",A2508=Painel!$B$5)*OR(Painel!$E$5="(Todos)",P2508=Painel!$E$5)),$J2508+ROW()/10000000,"")</f>
        <v/>
      </c>
      <c r="U2508" s="29" t="str">
        <f aca="false">IF(AND($S2508="VENCIDO",$K2508="KG",OR(Painel!$B$5="(Todos)",A2508=Painel!$B$5)*OR(Painel!$E$5="(Todos)",P2508=Painel!$E$5)),$J2508+ROW()/10000000,"")</f>
        <v/>
      </c>
    </row>
    <row r="2509" customFormat="false" ht="15" hidden="false" customHeight="false" outlineLevel="0" collapsed="false">
      <c r="A2509" s="29" t="s">
        <v>55</v>
      </c>
      <c r="B2509" s="29" t="s">
        <v>4842</v>
      </c>
      <c r="C2509" s="29" t="s">
        <v>186</v>
      </c>
      <c r="D2509" s="29" t="s">
        <v>4906</v>
      </c>
      <c r="E2509" s="29" t="n">
        <v>350</v>
      </c>
      <c r="F2509" s="29" t="s">
        <v>189</v>
      </c>
      <c r="G2509" s="29" t="s">
        <v>4907</v>
      </c>
      <c r="H2509" s="30" t="n">
        <v>70.7</v>
      </c>
      <c r="I2509" s="31" t="n">
        <v>46281</v>
      </c>
      <c r="J2509" s="30" t="n">
        <v>70.7</v>
      </c>
      <c r="K2509" s="29" t="s">
        <v>120</v>
      </c>
      <c r="L2509" s="29" t="s">
        <v>284</v>
      </c>
      <c r="M2509" s="29"/>
      <c r="N2509" s="29" t="s">
        <v>122</v>
      </c>
      <c r="O2509" s="31" t="n">
        <v>46564</v>
      </c>
      <c r="P2509" s="29" t="s">
        <v>123</v>
      </c>
      <c r="Q2509" s="29" t="n">
        <f aca="false">IFERROR(VALUE(L2509),"")</f>
        <v>4</v>
      </c>
      <c r="R2509" s="29" t="n">
        <f aca="true">IF(O2509="","",O2509-TODAY())</f>
        <v>279</v>
      </c>
      <c r="S2509" s="29" t="str">
        <f aca="false">IF(C2509="&lt;&lt; vazio &gt;&gt;","VAZIA",IF(AND(O2509&lt;&gt;"",R2509&lt;0),"VENCIDO",IF(AND(O2509&lt;&gt;"",R2509&lt;=Parametros!$B$10),"PRÓX. VENCIMENTO",IF(F2509="Q","QUALIDADE",IF(F2509="S","BLOQUEADO",IF(F2509="R","RESTRITO/DEVOLUÇÃO",IF(OR(N2509="QUAR",N2509="QRES"),"QUARENTENA",IF(OR(B2509="DESCARTE",B2509="DEVOLUÇÃO"),"DESCARTE/DEVOLUÇÃO",IF(AND(D2509="",K2509&lt;&gt;""),"SEM LOTE",IF(AND(Q2509&lt;&gt;"",Q2509&gt;=Parametros!$B$11),"PARADO/SEM GIRO","OK"))))))))))</f>
        <v>RESTRITO/DEVOLUÇÃO</v>
      </c>
      <c r="T2509" s="29" t="str">
        <f aca="false">IF(AND($S2509="PARADO/SEM GIRO",$K2509="KG",OR(Painel!$B$5="(Todos)",A2509=Painel!$B$5)*OR(Painel!$E$5="(Todos)",P2509=Painel!$E$5)),$J2509+ROW()/10000000,"")</f>
        <v/>
      </c>
      <c r="U2509" s="29" t="str">
        <f aca="false">IF(AND($S2509="VENCIDO",$K2509="KG",OR(Painel!$B$5="(Todos)",A2509=Painel!$B$5)*OR(Painel!$E$5="(Todos)",P2509=Painel!$E$5)),$J2509+ROW()/10000000,"")</f>
        <v/>
      </c>
    </row>
    <row r="2510" customFormat="false" ht="15" hidden="false" customHeight="false" outlineLevel="0" collapsed="false">
      <c r="A2510" s="29" t="s">
        <v>55</v>
      </c>
      <c r="B2510" s="29" t="s">
        <v>4842</v>
      </c>
      <c r="C2510" s="29" t="s">
        <v>186</v>
      </c>
      <c r="D2510" s="29" t="s">
        <v>4906</v>
      </c>
      <c r="E2510" s="29" t="n">
        <v>350</v>
      </c>
      <c r="F2510" s="29" t="s">
        <v>189</v>
      </c>
      <c r="G2510" s="29" t="s">
        <v>4908</v>
      </c>
      <c r="H2510" s="30" t="n">
        <v>90.9</v>
      </c>
      <c r="I2510" s="31" t="n">
        <v>46281</v>
      </c>
      <c r="J2510" s="30" t="n">
        <v>90.9</v>
      </c>
      <c r="K2510" s="29" t="s">
        <v>120</v>
      </c>
      <c r="L2510" s="29" t="s">
        <v>284</v>
      </c>
      <c r="M2510" s="29"/>
      <c r="N2510" s="29" t="s">
        <v>122</v>
      </c>
      <c r="O2510" s="31" t="n">
        <v>46564</v>
      </c>
      <c r="P2510" s="29" t="s">
        <v>123</v>
      </c>
      <c r="Q2510" s="29" t="n">
        <f aca="false">IFERROR(VALUE(L2510),"")</f>
        <v>4</v>
      </c>
      <c r="R2510" s="29" t="n">
        <f aca="true">IF(O2510="","",O2510-TODAY())</f>
        <v>279</v>
      </c>
      <c r="S2510" s="29" t="str">
        <f aca="false">IF(C2510="&lt;&lt; vazio &gt;&gt;","VAZIA",IF(AND(O2510&lt;&gt;"",R2510&lt;0),"VENCIDO",IF(AND(O2510&lt;&gt;"",R2510&lt;=Parametros!$B$10),"PRÓX. VENCIMENTO",IF(F2510="Q","QUALIDADE",IF(F2510="S","BLOQUEADO",IF(F2510="R","RESTRITO/DEVOLUÇÃO",IF(OR(N2510="QUAR",N2510="QRES"),"QUARENTENA",IF(OR(B2510="DESCARTE",B2510="DEVOLUÇÃO"),"DESCARTE/DEVOLUÇÃO",IF(AND(D2510="",K2510&lt;&gt;""),"SEM LOTE",IF(AND(Q2510&lt;&gt;"",Q2510&gt;=Parametros!$B$11),"PARADO/SEM GIRO","OK"))))))))))</f>
        <v>RESTRITO/DEVOLUÇÃO</v>
      </c>
      <c r="T2510" s="29" t="str">
        <f aca="false">IF(AND($S2510="PARADO/SEM GIRO",$K2510="KG",OR(Painel!$B$5="(Todos)",A2510=Painel!$B$5)*OR(Painel!$E$5="(Todos)",P2510=Painel!$E$5)),$J2510+ROW()/10000000,"")</f>
        <v/>
      </c>
      <c r="U2510" s="29" t="str">
        <f aca="false">IF(AND($S2510="VENCIDO",$K2510="KG",OR(Painel!$B$5="(Todos)",A2510=Painel!$B$5)*OR(Painel!$E$5="(Todos)",P2510=Painel!$E$5)),$J2510+ROW()/10000000,"")</f>
        <v/>
      </c>
    </row>
    <row r="2511" customFormat="false" ht="15" hidden="false" customHeight="false" outlineLevel="0" collapsed="false">
      <c r="A2511" s="29" t="s">
        <v>55</v>
      </c>
      <c r="B2511" s="29" t="s">
        <v>4842</v>
      </c>
      <c r="C2511" s="29" t="s">
        <v>186</v>
      </c>
      <c r="D2511" s="29" t="s">
        <v>4906</v>
      </c>
      <c r="E2511" s="29" t="n">
        <v>350</v>
      </c>
      <c r="F2511" s="29" t="s">
        <v>189</v>
      </c>
      <c r="G2511" s="29" t="s">
        <v>4909</v>
      </c>
      <c r="H2511" s="30" t="n">
        <v>90.9</v>
      </c>
      <c r="I2511" s="31" t="n">
        <v>46283</v>
      </c>
      <c r="J2511" s="30" t="n">
        <v>90.9</v>
      </c>
      <c r="K2511" s="29" t="s">
        <v>120</v>
      </c>
      <c r="L2511" s="29" t="s">
        <v>176</v>
      </c>
      <c r="M2511" s="29"/>
      <c r="N2511" s="29" t="s">
        <v>122</v>
      </c>
      <c r="O2511" s="31" t="n">
        <v>46564</v>
      </c>
      <c r="P2511" s="29" t="s">
        <v>123</v>
      </c>
      <c r="Q2511" s="29" t="n">
        <f aca="false">IFERROR(VALUE(L2511),"")</f>
        <v>2</v>
      </c>
      <c r="R2511" s="29" t="n">
        <f aca="true">IF(O2511="","",O2511-TODAY())</f>
        <v>279</v>
      </c>
      <c r="S2511" s="29" t="str">
        <f aca="false">IF(C2511="&lt;&lt; vazio &gt;&gt;","VAZIA",IF(AND(O2511&lt;&gt;"",R2511&lt;0),"VENCIDO",IF(AND(O2511&lt;&gt;"",R2511&lt;=Parametros!$B$10),"PRÓX. VENCIMENTO",IF(F2511="Q","QUALIDADE",IF(F2511="S","BLOQUEADO",IF(F2511="R","RESTRITO/DEVOLUÇÃO",IF(OR(N2511="QUAR",N2511="QRES"),"QUARENTENA",IF(OR(B2511="DESCARTE",B2511="DEVOLUÇÃO"),"DESCARTE/DEVOLUÇÃO",IF(AND(D2511="",K2511&lt;&gt;""),"SEM LOTE",IF(AND(Q2511&lt;&gt;"",Q2511&gt;=Parametros!$B$11),"PARADO/SEM GIRO","OK"))))))))))</f>
        <v>RESTRITO/DEVOLUÇÃO</v>
      </c>
      <c r="T2511" s="29" t="str">
        <f aca="false">IF(AND($S2511="PARADO/SEM GIRO",$K2511="KG",OR(Painel!$B$5="(Todos)",A2511=Painel!$B$5)*OR(Painel!$E$5="(Todos)",P2511=Painel!$E$5)),$J2511+ROW()/10000000,"")</f>
        <v/>
      </c>
      <c r="U2511" s="29" t="str">
        <f aca="false">IF(AND($S2511="VENCIDO",$K2511="KG",OR(Painel!$B$5="(Todos)",A2511=Painel!$B$5)*OR(Painel!$E$5="(Todos)",P2511=Painel!$E$5)),$J2511+ROW()/10000000,"")</f>
        <v/>
      </c>
    </row>
    <row r="2512" customFormat="false" ht="15" hidden="false" customHeight="false" outlineLevel="0" collapsed="false">
      <c r="A2512" s="29" t="s">
        <v>55</v>
      </c>
      <c r="B2512" s="29" t="s">
        <v>4842</v>
      </c>
      <c r="C2512" s="29" t="s">
        <v>186</v>
      </c>
      <c r="D2512" s="29" t="s">
        <v>4910</v>
      </c>
      <c r="E2512" s="29" t="n">
        <v>350</v>
      </c>
      <c r="F2512" s="29" t="s">
        <v>189</v>
      </c>
      <c r="G2512" s="29" t="s">
        <v>4911</v>
      </c>
      <c r="H2512" s="30" t="n">
        <v>90.9</v>
      </c>
      <c r="I2512" s="31" t="n">
        <v>46281</v>
      </c>
      <c r="J2512" s="30" t="n">
        <v>90.9</v>
      </c>
      <c r="K2512" s="29" t="s">
        <v>120</v>
      </c>
      <c r="L2512" s="29" t="s">
        <v>284</v>
      </c>
      <c r="M2512" s="29"/>
      <c r="N2512" s="29" t="s">
        <v>122</v>
      </c>
      <c r="O2512" s="31" t="n">
        <v>46568</v>
      </c>
      <c r="P2512" s="29" t="s">
        <v>123</v>
      </c>
      <c r="Q2512" s="29" t="n">
        <f aca="false">IFERROR(VALUE(L2512),"")</f>
        <v>4</v>
      </c>
      <c r="R2512" s="29" t="n">
        <f aca="true">IF(O2512="","",O2512-TODAY())</f>
        <v>283</v>
      </c>
      <c r="S2512" s="29" t="str">
        <f aca="false">IF(C2512="&lt;&lt; vazio &gt;&gt;","VAZIA",IF(AND(O2512&lt;&gt;"",R2512&lt;0),"VENCIDO",IF(AND(O2512&lt;&gt;"",R2512&lt;=Parametros!$B$10),"PRÓX. VENCIMENTO",IF(F2512="Q","QUALIDADE",IF(F2512="S","BLOQUEADO",IF(F2512="R","RESTRITO/DEVOLUÇÃO",IF(OR(N2512="QUAR",N2512="QRES"),"QUARENTENA",IF(OR(B2512="DESCARTE",B2512="DEVOLUÇÃO"),"DESCARTE/DEVOLUÇÃO",IF(AND(D2512="",K2512&lt;&gt;""),"SEM LOTE",IF(AND(Q2512&lt;&gt;"",Q2512&gt;=Parametros!$B$11),"PARADO/SEM GIRO","OK"))))))))))</f>
        <v>RESTRITO/DEVOLUÇÃO</v>
      </c>
      <c r="T2512" s="29" t="str">
        <f aca="false">IF(AND($S2512="PARADO/SEM GIRO",$K2512="KG",OR(Painel!$B$5="(Todos)",A2512=Painel!$B$5)*OR(Painel!$E$5="(Todos)",P2512=Painel!$E$5)),$J2512+ROW()/10000000,"")</f>
        <v/>
      </c>
      <c r="U2512" s="29" t="str">
        <f aca="false">IF(AND($S2512="VENCIDO",$K2512="KG",OR(Painel!$B$5="(Todos)",A2512=Painel!$B$5)*OR(Painel!$E$5="(Todos)",P2512=Painel!$E$5)),$J2512+ROW()/10000000,"")</f>
        <v/>
      </c>
    </row>
    <row r="2513" customFormat="false" ht="15" hidden="false" customHeight="false" outlineLevel="0" collapsed="false">
      <c r="A2513" s="29" t="s">
        <v>55</v>
      </c>
      <c r="B2513" s="29" t="s">
        <v>4842</v>
      </c>
      <c r="C2513" s="29" t="s">
        <v>186</v>
      </c>
      <c r="D2513" s="29" t="s">
        <v>4912</v>
      </c>
      <c r="E2513" s="29" t="n">
        <v>350</v>
      </c>
      <c r="F2513" s="29" t="s">
        <v>189</v>
      </c>
      <c r="G2513" s="29" t="s">
        <v>4913</v>
      </c>
      <c r="H2513" s="30" t="n">
        <v>10.1</v>
      </c>
      <c r="I2513" s="31" t="n">
        <v>46284</v>
      </c>
      <c r="J2513" s="30" t="n">
        <v>10.1</v>
      </c>
      <c r="K2513" s="29" t="s">
        <v>120</v>
      </c>
      <c r="L2513" s="29" t="s">
        <v>388</v>
      </c>
      <c r="M2513" s="29"/>
      <c r="N2513" s="29" t="s">
        <v>122</v>
      </c>
      <c r="O2513" s="31" t="n">
        <v>46572</v>
      </c>
      <c r="P2513" s="29" t="s">
        <v>123</v>
      </c>
      <c r="Q2513" s="29" t="n">
        <f aca="false">IFERROR(VALUE(L2513),"")</f>
        <v>1</v>
      </c>
      <c r="R2513" s="29" t="n">
        <f aca="true">IF(O2513="","",O2513-TODAY())</f>
        <v>287</v>
      </c>
      <c r="S2513" s="29" t="str">
        <f aca="false">IF(C2513="&lt;&lt; vazio &gt;&gt;","VAZIA",IF(AND(O2513&lt;&gt;"",R2513&lt;0),"VENCIDO",IF(AND(O2513&lt;&gt;"",R2513&lt;=Parametros!$B$10),"PRÓX. VENCIMENTO",IF(F2513="Q","QUALIDADE",IF(F2513="S","BLOQUEADO",IF(F2513="R","RESTRITO/DEVOLUÇÃO",IF(OR(N2513="QUAR",N2513="QRES"),"QUARENTENA",IF(OR(B2513="DESCARTE",B2513="DEVOLUÇÃO"),"DESCARTE/DEVOLUÇÃO",IF(AND(D2513="",K2513&lt;&gt;""),"SEM LOTE",IF(AND(Q2513&lt;&gt;"",Q2513&gt;=Parametros!$B$11),"PARADO/SEM GIRO","OK"))))))))))</f>
        <v>RESTRITO/DEVOLUÇÃO</v>
      </c>
      <c r="T2513" s="29" t="str">
        <f aca="false">IF(AND($S2513="PARADO/SEM GIRO",$K2513="KG",OR(Painel!$B$5="(Todos)",A2513=Painel!$B$5)*OR(Painel!$E$5="(Todos)",P2513=Painel!$E$5)),$J2513+ROW()/10000000,"")</f>
        <v/>
      </c>
      <c r="U2513" s="29" t="str">
        <f aca="false">IF(AND($S2513="VENCIDO",$K2513="KG",OR(Painel!$B$5="(Todos)",A2513=Painel!$B$5)*OR(Painel!$E$5="(Todos)",P2513=Painel!$E$5)),$J2513+ROW()/10000000,"")</f>
        <v/>
      </c>
    </row>
    <row r="2514" customFormat="false" ht="15" hidden="false" customHeight="false" outlineLevel="0" collapsed="false">
      <c r="A2514" s="29" t="s">
        <v>55</v>
      </c>
      <c r="B2514" s="29" t="s">
        <v>4842</v>
      </c>
      <c r="C2514" s="29" t="s">
        <v>186</v>
      </c>
      <c r="D2514" s="29" t="s">
        <v>4914</v>
      </c>
      <c r="E2514" s="29" t="n">
        <v>350</v>
      </c>
      <c r="F2514" s="29" t="s">
        <v>189</v>
      </c>
      <c r="G2514" s="29" t="s">
        <v>4915</v>
      </c>
      <c r="H2514" s="30" t="n">
        <v>90.9</v>
      </c>
      <c r="I2514" s="31" t="n">
        <v>46280</v>
      </c>
      <c r="J2514" s="30" t="n">
        <v>90.9</v>
      </c>
      <c r="K2514" s="29" t="s">
        <v>120</v>
      </c>
      <c r="L2514" s="29" t="s">
        <v>144</v>
      </c>
      <c r="M2514" s="29"/>
      <c r="N2514" s="29" t="s">
        <v>122</v>
      </c>
      <c r="O2514" s="31" t="n">
        <v>46574</v>
      </c>
      <c r="P2514" s="29" t="s">
        <v>123</v>
      </c>
      <c r="Q2514" s="29" t="n">
        <f aca="false">IFERROR(VALUE(L2514),"")</f>
        <v>5</v>
      </c>
      <c r="R2514" s="29" t="n">
        <f aca="true">IF(O2514="","",O2514-TODAY())</f>
        <v>289</v>
      </c>
      <c r="S2514" s="29" t="str">
        <f aca="false">IF(C2514="&lt;&lt; vazio &gt;&gt;","VAZIA",IF(AND(O2514&lt;&gt;"",R2514&lt;0),"VENCIDO",IF(AND(O2514&lt;&gt;"",R2514&lt;=Parametros!$B$10),"PRÓX. VENCIMENTO",IF(F2514="Q","QUALIDADE",IF(F2514="S","BLOQUEADO",IF(F2514="R","RESTRITO/DEVOLUÇÃO",IF(OR(N2514="QUAR",N2514="QRES"),"QUARENTENA",IF(OR(B2514="DESCARTE",B2514="DEVOLUÇÃO"),"DESCARTE/DEVOLUÇÃO",IF(AND(D2514="",K2514&lt;&gt;""),"SEM LOTE",IF(AND(Q2514&lt;&gt;"",Q2514&gt;=Parametros!$B$11),"PARADO/SEM GIRO","OK"))))))))))</f>
        <v>RESTRITO/DEVOLUÇÃO</v>
      </c>
      <c r="T2514" s="29" t="str">
        <f aca="false">IF(AND($S2514="PARADO/SEM GIRO",$K2514="KG",OR(Painel!$B$5="(Todos)",A2514=Painel!$B$5)*OR(Painel!$E$5="(Todos)",P2514=Painel!$E$5)),$J2514+ROW()/10000000,"")</f>
        <v/>
      </c>
      <c r="U2514" s="29" t="str">
        <f aca="false">IF(AND($S2514="VENCIDO",$K2514="KG",OR(Painel!$B$5="(Todos)",A2514=Painel!$B$5)*OR(Painel!$E$5="(Todos)",P2514=Painel!$E$5)),$J2514+ROW()/10000000,"")</f>
        <v/>
      </c>
    </row>
    <row r="2515" customFormat="false" ht="15" hidden="false" customHeight="false" outlineLevel="0" collapsed="false">
      <c r="A2515" s="29" t="s">
        <v>55</v>
      </c>
      <c r="B2515" s="29" t="s">
        <v>4842</v>
      </c>
      <c r="C2515" s="29" t="s">
        <v>186</v>
      </c>
      <c r="D2515" s="29" t="s">
        <v>4916</v>
      </c>
      <c r="E2515" s="29" t="n">
        <v>350</v>
      </c>
      <c r="F2515" s="29" t="s">
        <v>189</v>
      </c>
      <c r="G2515" s="29" t="s">
        <v>4917</v>
      </c>
      <c r="H2515" s="30" t="n">
        <v>90.9</v>
      </c>
      <c r="I2515" s="31" t="n">
        <v>46283</v>
      </c>
      <c r="J2515" s="30" t="n">
        <v>90.9</v>
      </c>
      <c r="K2515" s="29" t="s">
        <v>120</v>
      </c>
      <c r="L2515" s="29" t="s">
        <v>176</v>
      </c>
      <c r="M2515" s="29"/>
      <c r="N2515" s="29" t="s">
        <v>122</v>
      </c>
      <c r="O2515" s="31" t="n">
        <v>46576</v>
      </c>
      <c r="P2515" s="29" t="s">
        <v>123</v>
      </c>
      <c r="Q2515" s="29" t="n">
        <f aca="false">IFERROR(VALUE(L2515),"")</f>
        <v>2</v>
      </c>
      <c r="R2515" s="29" t="n">
        <f aca="true">IF(O2515="","",O2515-TODAY())</f>
        <v>291</v>
      </c>
      <c r="S2515" s="29" t="str">
        <f aca="false">IF(C2515="&lt;&lt; vazio &gt;&gt;","VAZIA",IF(AND(O2515&lt;&gt;"",R2515&lt;0),"VENCIDO",IF(AND(O2515&lt;&gt;"",R2515&lt;=Parametros!$B$10),"PRÓX. VENCIMENTO",IF(F2515="Q","QUALIDADE",IF(F2515="S","BLOQUEADO",IF(F2515="R","RESTRITO/DEVOLUÇÃO",IF(OR(N2515="QUAR",N2515="QRES"),"QUARENTENA",IF(OR(B2515="DESCARTE",B2515="DEVOLUÇÃO"),"DESCARTE/DEVOLUÇÃO",IF(AND(D2515="",K2515&lt;&gt;""),"SEM LOTE",IF(AND(Q2515&lt;&gt;"",Q2515&gt;=Parametros!$B$11),"PARADO/SEM GIRO","OK"))))))))))</f>
        <v>RESTRITO/DEVOLUÇÃO</v>
      </c>
      <c r="T2515" s="29" t="str">
        <f aca="false">IF(AND($S2515="PARADO/SEM GIRO",$K2515="KG",OR(Painel!$B$5="(Todos)",A2515=Painel!$B$5)*OR(Painel!$E$5="(Todos)",P2515=Painel!$E$5)),$J2515+ROW()/10000000,"")</f>
        <v/>
      </c>
      <c r="U2515" s="29" t="str">
        <f aca="false">IF(AND($S2515="VENCIDO",$K2515="KG",OR(Painel!$B$5="(Todos)",A2515=Painel!$B$5)*OR(Painel!$E$5="(Todos)",P2515=Painel!$E$5)),$J2515+ROW()/10000000,"")</f>
        <v/>
      </c>
    </row>
    <row r="2516" customFormat="false" ht="15" hidden="false" customHeight="false" outlineLevel="0" collapsed="false">
      <c r="A2516" s="29" t="s">
        <v>55</v>
      </c>
      <c r="B2516" s="29" t="s">
        <v>4842</v>
      </c>
      <c r="C2516" s="29" t="s">
        <v>186</v>
      </c>
      <c r="D2516" s="29" t="s">
        <v>4918</v>
      </c>
      <c r="E2516" s="29" t="n">
        <v>350</v>
      </c>
      <c r="F2516" s="29" t="s">
        <v>189</v>
      </c>
      <c r="G2516" s="29" t="s">
        <v>4919</v>
      </c>
      <c r="H2516" s="30" t="n">
        <v>90.9</v>
      </c>
      <c r="I2516" s="31" t="n">
        <v>46284</v>
      </c>
      <c r="J2516" s="30" t="n">
        <v>90.9</v>
      </c>
      <c r="K2516" s="29" t="s">
        <v>120</v>
      </c>
      <c r="L2516" s="29" t="s">
        <v>388</v>
      </c>
      <c r="M2516" s="29"/>
      <c r="N2516" s="29" t="s">
        <v>122</v>
      </c>
      <c r="O2516" s="31" t="n">
        <v>46587</v>
      </c>
      <c r="P2516" s="29" t="s">
        <v>123</v>
      </c>
      <c r="Q2516" s="29" t="n">
        <f aca="false">IFERROR(VALUE(L2516),"")</f>
        <v>1</v>
      </c>
      <c r="R2516" s="29" t="n">
        <f aca="true">IF(O2516="","",O2516-TODAY())</f>
        <v>302</v>
      </c>
      <c r="S2516" s="29" t="str">
        <f aca="false">IF(C2516="&lt;&lt; vazio &gt;&gt;","VAZIA",IF(AND(O2516&lt;&gt;"",R2516&lt;0),"VENCIDO",IF(AND(O2516&lt;&gt;"",R2516&lt;=Parametros!$B$10),"PRÓX. VENCIMENTO",IF(F2516="Q","QUALIDADE",IF(F2516="S","BLOQUEADO",IF(F2516="R","RESTRITO/DEVOLUÇÃO",IF(OR(N2516="QUAR",N2516="QRES"),"QUARENTENA",IF(OR(B2516="DESCARTE",B2516="DEVOLUÇÃO"),"DESCARTE/DEVOLUÇÃO",IF(AND(D2516="",K2516&lt;&gt;""),"SEM LOTE",IF(AND(Q2516&lt;&gt;"",Q2516&gt;=Parametros!$B$11),"PARADO/SEM GIRO","OK"))))))))))</f>
        <v>RESTRITO/DEVOLUÇÃO</v>
      </c>
      <c r="T2516" s="29" t="str">
        <f aca="false">IF(AND($S2516="PARADO/SEM GIRO",$K2516="KG",OR(Painel!$B$5="(Todos)",A2516=Painel!$B$5)*OR(Painel!$E$5="(Todos)",P2516=Painel!$E$5)),$J2516+ROW()/10000000,"")</f>
        <v/>
      </c>
      <c r="U2516" s="29" t="str">
        <f aca="false">IF(AND($S2516="VENCIDO",$K2516="KG",OR(Painel!$B$5="(Todos)",A2516=Painel!$B$5)*OR(Painel!$E$5="(Todos)",P2516=Painel!$E$5)),$J2516+ROW()/10000000,"")</f>
        <v/>
      </c>
    </row>
    <row r="2517" customFormat="false" ht="15" hidden="false" customHeight="false" outlineLevel="0" collapsed="false">
      <c r="A2517" s="29" t="s">
        <v>55</v>
      </c>
      <c r="B2517" s="29" t="s">
        <v>4842</v>
      </c>
      <c r="C2517" s="29" t="s">
        <v>186</v>
      </c>
      <c r="D2517" s="29" t="s">
        <v>4920</v>
      </c>
      <c r="E2517" s="29" t="n">
        <v>350</v>
      </c>
      <c r="F2517" s="29" t="s">
        <v>189</v>
      </c>
      <c r="G2517" s="29" t="s">
        <v>4921</v>
      </c>
      <c r="H2517" s="30" t="n">
        <v>545.4</v>
      </c>
      <c r="I2517" s="31" t="n">
        <v>46280</v>
      </c>
      <c r="J2517" s="30" t="n">
        <v>545.4</v>
      </c>
      <c r="K2517" s="29" t="s">
        <v>120</v>
      </c>
      <c r="L2517" s="29" t="s">
        <v>144</v>
      </c>
      <c r="M2517" s="29"/>
      <c r="N2517" s="29" t="s">
        <v>122</v>
      </c>
      <c r="O2517" s="31" t="n">
        <v>46608</v>
      </c>
      <c r="P2517" s="29" t="s">
        <v>123</v>
      </c>
      <c r="Q2517" s="29" t="n">
        <f aca="false">IFERROR(VALUE(L2517),"")</f>
        <v>5</v>
      </c>
      <c r="R2517" s="29" t="n">
        <f aca="true">IF(O2517="","",O2517-TODAY())</f>
        <v>323</v>
      </c>
      <c r="S2517" s="29" t="str">
        <f aca="false">IF(C2517="&lt;&lt; vazio &gt;&gt;","VAZIA",IF(AND(O2517&lt;&gt;"",R2517&lt;0),"VENCIDO",IF(AND(O2517&lt;&gt;"",R2517&lt;=Parametros!$B$10),"PRÓX. VENCIMENTO",IF(F2517="Q","QUALIDADE",IF(F2517="S","BLOQUEADO",IF(F2517="R","RESTRITO/DEVOLUÇÃO",IF(OR(N2517="QUAR",N2517="QRES"),"QUARENTENA",IF(OR(B2517="DESCARTE",B2517="DEVOLUÇÃO"),"DESCARTE/DEVOLUÇÃO",IF(AND(D2517="",K2517&lt;&gt;""),"SEM LOTE",IF(AND(Q2517&lt;&gt;"",Q2517&gt;=Parametros!$B$11),"PARADO/SEM GIRO","OK"))))))))))</f>
        <v>RESTRITO/DEVOLUÇÃO</v>
      </c>
      <c r="T2517" s="29" t="str">
        <f aca="false">IF(AND($S2517="PARADO/SEM GIRO",$K2517="KG",OR(Painel!$B$5="(Todos)",A2517=Painel!$B$5)*OR(Painel!$E$5="(Todos)",P2517=Painel!$E$5)),$J2517+ROW()/10000000,"")</f>
        <v/>
      </c>
      <c r="U2517" s="29" t="str">
        <f aca="false">IF(AND($S2517="VENCIDO",$K2517="KG",OR(Painel!$B$5="(Todos)",A2517=Painel!$B$5)*OR(Painel!$E$5="(Todos)",P2517=Painel!$E$5)),$J2517+ROW()/10000000,"")</f>
        <v/>
      </c>
    </row>
    <row r="2518" customFormat="false" ht="15" hidden="false" customHeight="false" outlineLevel="0" collapsed="false">
      <c r="A2518" s="29" t="s">
        <v>55</v>
      </c>
      <c r="B2518" s="29" t="s">
        <v>4842</v>
      </c>
      <c r="C2518" s="29" t="s">
        <v>186</v>
      </c>
      <c r="D2518" s="29" t="s">
        <v>648</v>
      </c>
      <c r="E2518" s="29" t="n">
        <v>350</v>
      </c>
      <c r="F2518" s="29" t="s">
        <v>189</v>
      </c>
      <c r="G2518" s="29" t="s">
        <v>4922</v>
      </c>
      <c r="H2518" s="30" t="n">
        <v>101</v>
      </c>
      <c r="I2518" s="31" t="n">
        <v>46281</v>
      </c>
      <c r="J2518" s="30" t="n">
        <v>101</v>
      </c>
      <c r="K2518" s="29" t="s">
        <v>120</v>
      </c>
      <c r="L2518" s="29" t="s">
        <v>284</v>
      </c>
      <c r="M2518" s="29"/>
      <c r="N2518" s="29" t="s">
        <v>122</v>
      </c>
      <c r="O2518" s="31" t="n">
        <v>46620</v>
      </c>
      <c r="P2518" s="29" t="s">
        <v>123</v>
      </c>
      <c r="Q2518" s="29" t="n">
        <f aca="false">IFERROR(VALUE(L2518),"")</f>
        <v>4</v>
      </c>
      <c r="R2518" s="29" t="n">
        <f aca="true">IF(O2518="","",O2518-TODAY())</f>
        <v>335</v>
      </c>
      <c r="S2518" s="29" t="str">
        <f aca="false">IF(C2518="&lt;&lt; vazio &gt;&gt;","VAZIA",IF(AND(O2518&lt;&gt;"",R2518&lt;0),"VENCIDO",IF(AND(O2518&lt;&gt;"",R2518&lt;=Parametros!$B$10),"PRÓX. VENCIMENTO",IF(F2518="Q","QUALIDADE",IF(F2518="S","BLOQUEADO",IF(F2518="R","RESTRITO/DEVOLUÇÃO",IF(OR(N2518="QUAR",N2518="QRES"),"QUARENTENA",IF(OR(B2518="DESCARTE",B2518="DEVOLUÇÃO"),"DESCARTE/DEVOLUÇÃO",IF(AND(D2518="",K2518&lt;&gt;""),"SEM LOTE",IF(AND(Q2518&lt;&gt;"",Q2518&gt;=Parametros!$B$11),"PARADO/SEM GIRO","OK"))))))))))</f>
        <v>RESTRITO/DEVOLUÇÃO</v>
      </c>
      <c r="T2518" s="29" t="str">
        <f aca="false">IF(AND($S2518="PARADO/SEM GIRO",$K2518="KG",OR(Painel!$B$5="(Todos)",A2518=Painel!$B$5)*OR(Painel!$E$5="(Todos)",P2518=Painel!$E$5)),$J2518+ROW()/10000000,"")</f>
        <v/>
      </c>
      <c r="U2518" s="29" t="str">
        <f aca="false">IF(AND($S2518="VENCIDO",$K2518="KG",OR(Painel!$B$5="(Todos)",A2518=Painel!$B$5)*OR(Painel!$E$5="(Todos)",P2518=Painel!$E$5)),$J2518+ROW()/10000000,"")</f>
        <v/>
      </c>
    </row>
    <row r="2519" customFormat="false" ht="15" hidden="false" customHeight="false" outlineLevel="0" collapsed="false">
      <c r="A2519" s="29" t="s">
        <v>55</v>
      </c>
      <c r="B2519" s="29" t="s">
        <v>4842</v>
      </c>
      <c r="C2519" s="29" t="s">
        <v>186</v>
      </c>
      <c r="D2519" s="29" t="s">
        <v>4923</v>
      </c>
      <c r="E2519" s="29" t="n">
        <v>350</v>
      </c>
      <c r="F2519" s="29" t="s">
        <v>189</v>
      </c>
      <c r="G2519" s="29" t="s">
        <v>4924</v>
      </c>
      <c r="H2519" s="30" t="n">
        <v>101</v>
      </c>
      <c r="I2519" s="31" t="n">
        <v>46281</v>
      </c>
      <c r="J2519" s="30" t="n">
        <v>101</v>
      </c>
      <c r="K2519" s="29" t="s">
        <v>120</v>
      </c>
      <c r="L2519" s="29" t="s">
        <v>284</v>
      </c>
      <c r="M2519" s="29"/>
      <c r="N2519" s="29" t="s">
        <v>122</v>
      </c>
      <c r="O2519" s="31" t="n">
        <v>46631</v>
      </c>
      <c r="P2519" s="29" t="s">
        <v>123</v>
      </c>
      <c r="Q2519" s="29" t="n">
        <f aca="false">IFERROR(VALUE(L2519),"")</f>
        <v>4</v>
      </c>
      <c r="R2519" s="29" t="n">
        <f aca="true">IF(O2519="","",O2519-TODAY())</f>
        <v>346</v>
      </c>
      <c r="S2519" s="29" t="str">
        <f aca="false">IF(C2519="&lt;&lt; vazio &gt;&gt;","VAZIA",IF(AND(O2519&lt;&gt;"",R2519&lt;0),"VENCIDO",IF(AND(O2519&lt;&gt;"",R2519&lt;=Parametros!$B$10),"PRÓX. VENCIMENTO",IF(F2519="Q","QUALIDADE",IF(F2519="S","BLOQUEADO",IF(F2519="R","RESTRITO/DEVOLUÇÃO",IF(OR(N2519="QUAR",N2519="QRES"),"QUARENTENA",IF(OR(B2519="DESCARTE",B2519="DEVOLUÇÃO"),"DESCARTE/DEVOLUÇÃO",IF(AND(D2519="",K2519&lt;&gt;""),"SEM LOTE",IF(AND(Q2519&lt;&gt;"",Q2519&gt;=Parametros!$B$11),"PARADO/SEM GIRO","OK"))))))))))</f>
        <v>RESTRITO/DEVOLUÇÃO</v>
      </c>
      <c r="T2519" s="29" t="str">
        <f aca="false">IF(AND($S2519="PARADO/SEM GIRO",$K2519="KG",OR(Painel!$B$5="(Todos)",A2519=Painel!$B$5)*OR(Painel!$E$5="(Todos)",P2519=Painel!$E$5)),$J2519+ROW()/10000000,"")</f>
        <v/>
      </c>
      <c r="U2519" s="29" t="str">
        <f aca="false">IF(AND($S2519="VENCIDO",$K2519="KG",OR(Painel!$B$5="(Todos)",A2519=Painel!$B$5)*OR(Painel!$E$5="(Todos)",P2519=Painel!$E$5)),$J2519+ROW()/10000000,"")</f>
        <v/>
      </c>
    </row>
    <row r="2520" customFormat="false" ht="15" hidden="false" customHeight="false" outlineLevel="0" collapsed="false">
      <c r="A2520" s="29" t="s">
        <v>55</v>
      </c>
      <c r="B2520" s="29" t="s">
        <v>4842</v>
      </c>
      <c r="C2520" s="29" t="s">
        <v>186</v>
      </c>
      <c r="D2520" s="29" t="s">
        <v>4923</v>
      </c>
      <c r="E2520" s="29" t="n">
        <v>350</v>
      </c>
      <c r="F2520" s="29" t="s">
        <v>189</v>
      </c>
      <c r="G2520" s="29" t="s">
        <v>4925</v>
      </c>
      <c r="H2520" s="30" t="n">
        <v>20.2</v>
      </c>
      <c r="I2520" s="31" t="n">
        <v>46280</v>
      </c>
      <c r="J2520" s="30" t="n">
        <v>20.2</v>
      </c>
      <c r="K2520" s="29" t="s">
        <v>120</v>
      </c>
      <c r="L2520" s="29" t="s">
        <v>144</v>
      </c>
      <c r="M2520" s="29"/>
      <c r="N2520" s="29" t="s">
        <v>122</v>
      </c>
      <c r="O2520" s="31" t="n">
        <v>46631</v>
      </c>
      <c r="P2520" s="29" t="s">
        <v>123</v>
      </c>
      <c r="Q2520" s="29" t="n">
        <f aca="false">IFERROR(VALUE(L2520),"")</f>
        <v>5</v>
      </c>
      <c r="R2520" s="29" t="n">
        <f aca="true">IF(O2520="","",O2520-TODAY())</f>
        <v>346</v>
      </c>
      <c r="S2520" s="29" t="str">
        <f aca="false">IF(C2520="&lt;&lt; vazio &gt;&gt;","VAZIA",IF(AND(O2520&lt;&gt;"",R2520&lt;0),"VENCIDO",IF(AND(O2520&lt;&gt;"",R2520&lt;=Parametros!$B$10),"PRÓX. VENCIMENTO",IF(F2520="Q","QUALIDADE",IF(F2520="S","BLOQUEADO",IF(F2520="R","RESTRITO/DEVOLUÇÃO",IF(OR(N2520="QUAR",N2520="QRES"),"QUARENTENA",IF(OR(B2520="DESCARTE",B2520="DEVOLUÇÃO"),"DESCARTE/DEVOLUÇÃO",IF(AND(D2520="",K2520&lt;&gt;""),"SEM LOTE",IF(AND(Q2520&lt;&gt;"",Q2520&gt;=Parametros!$B$11),"PARADO/SEM GIRO","OK"))))))))))</f>
        <v>RESTRITO/DEVOLUÇÃO</v>
      </c>
      <c r="T2520" s="29" t="str">
        <f aca="false">IF(AND($S2520="PARADO/SEM GIRO",$K2520="KG",OR(Painel!$B$5="(Todos)",A2520=Painel!$B$5)*OR(Painel!$E$5="(Todos)",P2520=Painel!$E$5)),$J2520+ROW()/10000000,"")</f>
        <v/>
      </c>
      <c r="U2520" s="29" t="str">
        <f aca="false">IF(AND($S2520="VENCIDO",$K2520="KG",OR(Painel!$B$5="(Todos)",A2520=Painel!$B$5)*OR(Painel!$E$5="(Todos)",P2520=Painel!$E$5)),$J2520+ROW()/10000000,"")</f>
        <v/>
      </c>
    </row>
    <row r="2521" customFormat="false" ht="15" hidden="false" customHeight="false" outlineLevel="0" collapsed="false">
      <c r="A2521" s="29" t="s">
        <v>55</v>
      </c>
      <c r="B2521" s="29" t="s">
        <v>4842</v>
      </c>
      <c r="C2521" s="29" t="s">
        <v>186</v>
      </c>
      <c r="D2521" s="29" t="s">
        <v>4926</v>
      </c>
      <c r="E2521" s="29" t="n">
        <v>350</v>
      </c>
      <c r="F2521" s="29" t="s">
        <v>189</v>
      </c>
      <c r="G2521" s="29" t="s">
        <v>4927</v>
      </c>
      <c r="H2521" s="30" t="n">
        <v>10.1</v>
      </c>
      <c r="I2521" s="31" t="n">
        <v>46284</v>
      </c>
      <c r="J2521" s="30" t="n">
        <v>10.1</v>
      </c>
      <c r="K2521" s="29" t="s">
        <v>120</v>
      </c>
      <c r="L2521" s="29" t="s">
        <v>388</v>
      </c>
      <c r="M2521" s="29"/>
      <c r="N2521" s="29" t="s">
        <v>122</v>
      </c>
      <c r="O2521" s="31" t="n">
        <v>46638</v>
      </c>
      <c r="P2521" s="29" t="s">
        <v>123</v>
      </c>
      <c r="Q2521" s="29" t="n">
        <f aca="false">IFERROR(VALUE(L2521),"")</f>
        <v>1</v>
      </c>
      <c r="R2521" s="29" t="n">
        <f aca="true">IF(O2521="","",O2521-TODAY())</f>
        <v>353</v>
      </c>
      <c r="S2521" s="29" t="str">
        <f aca="false">IF(C2521="&lt;&lt; vazio &gt;&gt;","VAZIA",IF(AND(O2521&lt;&gt;"",R2521&lt;0),"VENCIDO",IF(AND(O2521&lt;&gt;"",R2521&lt;=Parametros!$B$10),"PRÓX. VENCIMENTO",IF(F2521="Q","QUALIDADE",IF(F2521="S","BLOQUEADO",IF(F2521="R","RESTRITO/DEVOLUÇÃO",IF(OR(N2521="QUAR",N2521="QRES"),"QUARENTENA",IF(OR(B2521="DESCARTE",B2521="DEVOLUÇÃO"),"DESCARTE/DEVOLUÇÃO",IF(AND(D2521="",K2521&lt;&gt;""),"SEM LOTE",IF(AND(Q2521&lt;&gt;"",Q2521&gt;=Parametros!$B$11),"PARADO/SEM GIRO","OK"))))))))))</f>
        <v>RESTRITO/DEVOLUÇÃO</v>
      </c>
      <c r="T2521" s="29" t="str">
        <f aca="false">IF(AND($S2521="PARADO/SEM GIRO",$K2521="KG",OR(Painel!$B$5="(Todos)",A2521=Painel!$B$5)*OR(Painel!$E$5="(Todos)",P2521=Painel!$E$5)),$J2521+ROW()/10000000,"")</f>
        <v/>
      </c>
      <c r="U2521" s="29" t="str">
        <f aca="false">IF(AND($S2521="VENCIDO",$K2521="KG",OR(Painel!$B$5="(Todos)",A2521=Painel!$B$5)*OR(Painel!$E$5="(Todos)",P2521=Painel!$E$5)),$J2521+ROW()/10000000,"")</f>
        <v/>
      </c>
    </row>
    <row r="2522" customFormat="false" ht="15" hidden="false" customHeight="false" outlineLevel="0" collapsed="false">
      <c r="A2522" s="29" t="s">
        <v>55</v>
      </c>
      <c r="B2522" s="29" t="s">
        <v>4842</v>
      </c>
      <c r="C2522" s="29" t="s">
        <v>186</v>
      </c>
      <c r="D2522" s="29" t="s">
        <v>366</v>
      </c>
      <c r="E2522" s="29" t="n">
        <v>350</v>
      </c>
      <c r="F2522" s="29" t="s">
        <v>189</v>
      </c>
      <c r="G2522" s="29" t="s">
        <v>4928</v>
      </c>
      <c r="H2522" s="30" t="n">
        <v>10.1</v>
      </c>
      <c r="I2522" s="31" t="n">
        <v>46280</v>
      </c>
      <c r="J2522" s="30" t="n">
        <v>10.1</v>
      </c>
      <c r="K2522" s="29" t="s">
        <v>120</v>
      </c>
      <c r="L2522" s="29" t="s">
        <v>144</v>
      </c>
      <c r="M2522" s="29"/>
      <c r="N2522" s="29" t="s">
        <v>122</v>
      </c>
      <c r="O2522" s="31" t="n">
        <v>46659</v>
      </c>
      <c r="P2522" s="29" t="s">
        <v>123</v>
      </c>
      <c r="Q2522" s="29" t="n">
        <f aca="false">IFERROR(VALUE(L2522),"")</f>
        <v>5</v>
      </c>
      <c r="R2522" s="29" t="n">
        <f aca="true">IF(O2522="","",O2522-TODAY())</f>
        <v>374</v>
      </c>
      <c r="S2522" s="29" t="str">
        <f aca="false">IF(C2522="&lt;&lt; vazio &gt;&gt;","VAZIA",IF(AND(O2522&lt;&gt;"",R2522&lt;0),"VENCIDO",IF(AND(O2522&lt;&gt;"",R2522&lt;=Parametros!$B$10),"PRÓX. VENCIMENTO",IF(F2522="Q","QUALIDADE",IF(F2522="S","BLOQUEADO",IF(F2522="R","RESTRITO/DEVOLUÇÃO",IF(OR(N2522="QUAR",N2522="QRES"),"QUARENTENA",IF(OR(B2522="DESCARTE",B2522="DEVOLUÇÃO"),"DESCARTE/DEVOLUÇÃO",IF(AND(D2522="",K2522&lt;&gt;""),"SEM LOTE",IF(AND(Q2522&lt;&gt;"",Q2522&gt;=Parametros!$B$11),"PARADO/SEM GIRO","OK"))))))))))</f>
        <v>RESTRITO/DEVOLUÇÃO</v>
      </c>
      <c r="T2522" s="29" t="str">
        <f aca="false">IF(AND($S2522="PARADO/SEM GIRO",$K2522="KG",OR(Painel!$B$5="(Todos)",A2522=Painel!$B$5)*OR(Painel!$E$5="(Todos)",P2522=Painel!$E$5)),$J2522+ROW()/10000000,"")</f>
        <v/>
      </c>
      <c r="U2522" s="29" t="str">
        <f aca="false">IF(AND($S2522="VENCIDO",$K2522="KG",OR(Painel!$B$5="(Todos)",A2522=Painel!$B$5)*OR(Painel!$E$5="(Todos)",P2522=Painel!$E$5)),$J2522+ROW()/10000000,"")</f>
        <v/>
      </c>
    </row>
    <row r="2523" customFormat="false" ht="15" hidden="false" customHeight="false" outlineLevel="0" collapsed="false">
      <c r="A2523" s="29" t="s">
        <v>55</v>
      </c>
      <c r="B2523" s="29" t="s">
        <v>4842</v>
      </c>
      <c r="C2523" s="29" t="s">
        <v>186</v>
      </c>
      <c r="D2523" s="29" t="s">
        <v>4929</v>
      </c>
      <c r="E2523" s="29" t="n">
        <v>350</v>
      </c>
      <c r="F2523" s="29" t="s">
        <v>189</v>
      </c>
      <c r="G2523" s="29" t="s">
        <v>4930</v>
      </c>
      <c r="H2523" s="30" t="n">
        <v>10.1</v>
      </c>
      <c r="I2523" s="31" t="n">
        <v>46284</v>
      </c>
      <c r="J2523" s="30" t="n">
        <v>10.1</v>
      </c>
      <c r="K2523" s="29" t="s">
        <v>120</v>
      </c>
      <c r="L2523" s="29" t="s">
        <v>388</v>
      </c>
      <c r="M2523" s="29"/>
      <c r="N2523" s="29" t="s">
        <v>122</v>
      </c>
      <c r="O2523" s="31" t="n">
        <v>46660</v>
      </c>
      <c r="P2523" s="29" t="s">
        <v>123</v>
      </c>
      <c r="Q2523" s="29" t="n">
        <f aca="false">IFERROR(VALUE(L2523),"")</f>
        <v>1</v>
      </c>
      <c r="R2523" s="29" t="n">
        <f aca="true">IF(O2523="","",O2523-TODAY())</f>
        <v>375</v>
      </c>
      <c r="S2523" s="29" t="str">
        <f aca="false">IF(C2523="&lt;&lt; vazio &gt;&gt;","VAZIA",IF(AND(O2523&lt;&gt;"",R2523&lt;0),"VENCIDO",IF(AND(O2523&lt;&gt;"",R2523&lt;=Parametros!$B$10),"PRÓX. VENCIMENTO",IF(F2523="Q","QUALIDADE",IF(F2523="S","BLOQUEADO",IF(F2523="R","RESTRITO/DEVOLUÇÃO",IF(OR(N2523="QUAR",N2523="QRES"),"QUARENTENA",IF(OR(B2523="DESCARTE",B2523="DEVOLUÇÃO"),"DESCARTE/DEVOLUÇÃO",IF(AND(D2523="",K2523&lt;&gt;""),"SEM LOTE",IF(AND(Q2523&lt;&gt;"",Q2523&gt;=Parametros!$B$11),"PARADO/SEM GIRO","OK"))))))))))</f>
        <v>RESTRITO/DEVOLUÇÃO</v>
      </c>
      <c r="T2523" s="29" t="str">
        <f aca="false">IF(AND($S2523="PARADO/SEM GIRO",$K2523="KG",OR(Painel!$B$5="(Todos)",A2523=Painel!$B$5)*OR(Painel!$E$5="(Todos)",P2523=Painel!$E$5)),$J2523+ROW()/10000000,"")</f>
        <v/>
      </c>
      <c r="U2523" s="29" t="str">
        <f aca="false">IF(AND($S2523="VENCIDO",$K2523="KG",OR(Painel!$B$5="(Todos)",A2523=Painel!$B$5)*OR(Painel!$E$5="(Todos)",P2523=Painel!$E$5)),$J2523+ROW()/10000000,"")</f>
        <v/>
      </c>
    </row>
    <row r="2524" customFormat="false" ht="15" hidden="false" customHeight="false" outlineLevel="0" collapsed="false">
      <c r="A2524" s="29" t="s">
        <v>55</v>
      </c>
      <c r="B2524" s="29" t="s">
        <v>4842</v>
      </c>
      <c r="C2524" s="29" t="s">
        <v>186</v>
      </c>
      <c r="D2524" s="29" t="s">
        <v>4931</v>
      </c>
      <c r="E2524" s="29" t="n">
        <v>350</v>
      </c>
      <c r="F2524" s="29" t="s">
        <v>189</v>
      </c>
      <c r="G2524" s="29" t="s">
        <v>4932</v>
      </c>
      <c r="H2524" s="30" t="n">
        <v>20.2</v>
      </c>
      <c r="I2524" s="31" t="n">
        <v>46284</v>
      </c>
      <c r="J2524" s="30" t="n">
        <v>20.2</v>
      </c>
      <c r="K2524" s="29" t="s">
        <v>120</v>
      </c>
      <c r="L2524" s="29" t="s">
        <v>388</v>
      </c>
      <c r="M2524" s="29"/>
      <c r="N2524" s="29" t="s">
        <v>122</v>
      </c>
      <c r="O2524" s="31" t="n">
        <v>46787</v>
      </c>
      <c r="P2524" s="29" t="s">
        <v>123</v>
      </c>
      <c r="Q2524" s="29" t="n">
        <f aca="false">IFERROR(VALUE(L2524),"")</f>
        <v>1</v>
      </c>
      <c r="R2524" s="29" t="n">
        <f aca="true">IF(O2524="","",O2524-TODAY())</f>
        <v>502</v>
      </c>
      <c r="S2524" s="29" t="str">
        <f aca="false">IF(C2524="&lt;&lt; vazio &gt;&gt;","VAZIA",IF(AND(O2524&lt;&gt;"",R2524&lt;0),"VENCIDO",IF(AND(O2524&lt;&gt;"",R2524&lt;=Parametros!$B$10),"PRÓX. VENCIMENTO",IF(F2524="Q","QUALIDADE",IF(F2524="S","BLOQUEADO",IF(F2524="R","RESTRITO/DEVOLUÇÃO",IF(OR(N2524="QUAR",N2524="QRES"),"QUARENTENA",IF(OR(B2524="DESCARTE",B2524="DEVOLUÇÃO"),"DESCARTE/DEVOLUÇÃO",IF(AND(D2524="",K2524&lt;&gt;""),"SEM LOTE",IF(AND(Q2524&lt;&gt;"",Q2524&gt;=Parametros!$B$11),"PARADO/SEM GIRO","OK"))))))))))</f>
        <v>RESTRITO/DEVOLUÇÃO</v>
      </c>
      <c r="T2524" s="29" t="str">
        <f aca="false">IF(AND($S2524="PARADO/SEM GIRO",$K2524="KG",OR(Painel!$B$5="(Todos)",A2524=Painel!$B$5)*OR(Painel!$E$5="(Todos)",P2524=Painel!$E$5)),$J2524+ROW()/10000000,"")</f>
        <v/>
      </c>
      <c r="U2524" s="29" t="str">
        <f aca="false">IF(AND($S2524="VENCIDO",$K2524="KG",OR(Painel!$B$5="(Todos)",A2524=Painel!$B$5)*OR(Painel!$E$5="(Todos)",P2524=Painel!$E$5)),$J2524+ROW()/10000000,"")</f>
        <v/>
      </c>
    </row>
    <row r="2525" customFormat="false" ht="15" hidden="false" customHeight="false" outlineLevel="0" collapsed="false">
      <c r="A2525" s="29" t="s">
        <v>55</v>
      </c>
      <c r="B2525" s="29" t="s">
        <v>4842</v>
      </c>
      <c r="C2525" s="29" t="s">
        <v>276</v>
      </c>
      <c r="D2525" s="29" t="s">
        <v>4933</v>
      </c>
      <c r="E2525" s="29" t="n">
        <v>350</v>
      </c>
      <c r="F2525" s="29" t="s">
        <v>189</v>
      </c>
      <c r="G2525" s="29" t="s">
        <v>4934</v>
      </c>
      <c r="H2525" s="30" t="n">
        <v>145.2</v>
      </c>
      <c r="I2525" s="31" t="n">
        <v>46280</v>
      </c>
      <c r="J2525" s="30" t="n">
        <v>145.2</v>
      </c>
      <c r="K2525" s="29" t="s">
        <v>120</v>
      </c>
      <c r="L2525" s="29" t="s">
        <v>144</v>
      </c>
      <c r="M2525" s="29"/>
      <c r="N2525" s="29" t="s">
        <v>122</v>
      </c>
      <c r="O2525" s="31" t="n">
        <v>46537</v>
      </c>
      <c r="P2525" s="29" t="s">
        <v>123</v>
      </c>
      <c r="Q2525" s="29" t="n">
        <f aca="false">IFERROR(VALUE(L2525),"")</f>
        <v>5</v>
      </c>
      <c r="R2525" s="29" t="n">
        <f aca="true">IF(O2525="","",O2525-TODAY())</f>
        <v>252</v>
      </c>
      <c r="S2525" s="29" t="str">
        <f aca="false">IF(C2525="&lt;&lt; vazio &gt;&gt;","VAZIA",IF(AND(O2525&lt;&gt;"",R2525&lt;0),"VENCIDO",IF(AND(O2525&lt;&gt;"",R2525&lt;=Parametros!$B$10),"PRÓX. VENCIMENTO",IF(F2525="Q","QUALIDADE",IF(F2525="S","BLOQUEADO",IF(F2525="R","RESTRITO/DEVOLUÇÃO",IF(OR(N2525="QUAR",N2525="QRES"),"QUARENTENA",IF(OR(B2525="DESCARTE",B2525="DEVOLUÇÃO"),"DESCARTE/DEVOLUÇÃO",IF(AND(D2525="",K2525&lt;&gt;""),"SEM LOTE",IF(AND(Q2525&lt;&gt;"",Q2525&gt;=Parametros!$B$11),"PARADO/SEM GIRO","OK"))))))))))</f>
        <v>RESTRITO/DEVOLUÇÃO</v>
      </c>
      <c r="T2525" s="29" t="str">
        <f aca="false">IF(AND($S2525="PARADO/SEM GIRO",$K2525="KG",OR(Painel!$B$5="(Todos)",A2525=Painel!$B$5)*OR(Painel!$E$5="(Todos)",P2525=Painel!$E$5)),$J2525+ROW()/10000000,"")</f>
        <v/>
      </c>
      <c r="U2525" s="29" t="str">
        <f aca="false">IF(AND($S2525="VENCIDO",$K2525="KG",OR(Painel!$B$5="(Todos)",A2525=Painel!$B$5)*OR(Painel!$E$5="(Todos)",P2525=Painel!$E$5)),$J2525+ROW()/10000000,"")</f>
        <v/>
      </c>
    </row>
    <row r="2526" customFormat="false" ht="15" hidden="false" customHeight="false" outlineLevel="0" collapsed="false">
      <c r="A2526" s="29" t="s">
        <v>55</v>
      </c>
      <c r="B2526" s="29" t="s">
        <v>4842</v>
      </c>
      <c r="C2526" s="29" t="s">
        <v>276</v>
      </c>
      <c r="D2526" s="29" t="s">
        <v>4935</v>
      </c>
      <c r="E2526" s="29" t="n">
        <v>350</v>
      </c>
      <c r="F2526" s="29" t="s">
        <v>189</v>
      </c>
      <c r="G2526" s="29" t="s">
        <v>4936</v>
      </c>
      <c r="H2526" s="30" t="n">
        <v>26.4</v>
      </c>
      <c r="I2526" s="31" t="n">
        <v>46281</v>
      </c>
      <c r="J2526" s="30" t="n">
        <v>26.4</v>
      </c>
      <c r="K2526" s="29" t="s">
        <v>120</v>
      </c>
      <c r="L2526" s="29" t="s">
        <v>284</v>
      </c>
      <c r="M2526" s="29"/>
      <c r="N2526" s="29" t="s">
        <v>122</v>
      </c>
      <c r="O2526" s="31" t="n">
        <v>46550</v>
      </c>
      <c r="P2526" s="29" t="s">
        <v>123</v>
      </c>
      <c r="Q2526" s="29" t="n">
        <f aca="false">IFERROR(VALUE(L2526),"")</f>
        <v>4</v>
      </c>
      <c r="R2526" s="29" t="n">
        <f aca="true">IF(O2526="","",O2526-TODAY())</f>
        <v>265</v>
      </c>
      <c r="S2526" s="29" t="str">
        <f aca="false">IF(C2526="&lt;&lt; vazio &gt;&gt;","VAZIA",IF(AND(O2526&lt;&gt;"",R2526&lt;0),"VENCIDO",IF(AND(O2526&lt;&gt;"",R2526&lt;=Parametros!$B$10),"PRÓX. VENCIMENTO",IF(F2526="Q","QUALIDADE",IF(F2526="S","BLOQUEADO",IF(F2526="R","RESTRITO/DEVOLUÇÃO",IF(OR(N2526="QUAR",N2526="QRES"),"QUARENTENA",IF(OR(B2526="DESCARTE",B2526="DEVOLUÇÃO"),"DESCARTE/DEVOLUÇÃO",IF(AND(D2526="",K2526&lt;&gt;""),"SEM LOTE",IF(AND(Q2526&lt;&gt;"",Q2526&gt;=Parametros!$B$11),"PARADO/SEM GIRO","OK"))))))))))</f>
        <v>RESTRITO/DEVOLUÇÃO</v>
      </c>
      <c r="T2526" s="29" t="str">
        <f aca="false">IF(AND($S2526="PARADO/SEM GIRO",$K2526="KG",OR(Painel!$B$5="(Todos)",A2526=Painel!$B$5)*OR(Painel!$E$5="(Todos)",P2526=Painel!$E$5)),$J2526+ROW()/10000000,"")</f>
        <v/>
      </c>
      <c r="U2526" s="29" t="str">
        <f aca="false">IF(AND($S2526="VENCIDO",$K2526="KG",OR(Painel!$B$5="(Todos)",A2526=Painel!$B$5)*OR(Painel!$E$5="(Todos)",P2526=Painel!$E$5)),$J2526+ROW()/10000000,"")</f>
        <v/>
      </c>
    </row>
    <row r="2527" customFormat="false" ht="15" hidden="false" customHeight="false" outlineLevel="0" collapsed="false">
      <c r="A2527" s="29" t="s">
        <v>55</v>
      </c>
      <c r="B2527" s="29" t="s">
        <v>4842</v>
      </c>
      <c r="C2527" s="29" t="s">
        <v>276</v>
      </c>
      <c r="D2527" s="29" t="s">
        <v>4937</v>
      </c>
      <c r="E2527" s="29" t="n">
        <v>350</v>
      </c>
      <c r="F2527" s="29" t="s">
        <v>189</v>
      </c>
      <c r="G2527" s="29" t="s">
        <v>4938</v>
      </c>
      <c r="H2527" s="30" t="n">
        <v>6.6</v>
      </c>
      <c r="I2527" s="31" t="n">
        <v>46280</v>
      </c>
      <c r="J2527" s="30" t="n">
        <v>6.6</v>
      </c>
      <c r="K2527" s="29" t="s">
        <v>120</v>
      </c>
      <c r="L2527" s="29" t="s">
        <v>144</v>
      </c>
      <c r="M2527" s="29"/>
      <c r="N2527" s="29" t="s">
        <v>122</v>
      </c>
      <c r="O2527" s="31" t="n">
        <v>46678</v>
      </c>
      <c r="P2527" s="29" t="s">
        <v>123</v>
      </c>
      <c r="Q2527" s="29" t="n">
        <f aca="false">IFERROR(VALUE(L2527),"")</f>
        <v>5</v>
      </c>
      <c r="R2527" s="29" t="n">
        <f aca="true">IF(O2527="","",O2527-TODAY())</f>
        <v>393</v>
      </c>
      <c r="S2527" s="29" t="str">
        <f aca="false">IF(C2527="&lt;&lt; vazio &gt;&gt;","VAZIA",IF(AND(O2527&lt;&gt;"",R2527&lt;0),"VENCIDO",IF(AND(O2527&lt;&gt;"",R2527&lt;=Parametros!$B$10),"PRÓX. VENCIMENTO",IF(F2527="Q","QUALIDADE",IF(F2527="S","BLOQUEADO",IF(F2527="R","RESTRITO/DEVOLUÇÃO",IF(OR(N2527="QUAR",N2527="QRES"),"QUARENTENA",IF(OR(B2527="DESCARTE",B2527="DEVOLUÇÃO"),"DESCARTE/DEVOLUÇÃO",IF(AND(D2527="",K2527&lt;&gt;""),"SEM LOTE",IF(AND(Q2527&lt;&gt;"",Q2527&gt;=Parametros!$B$11),"PARADO/SEM GIRO","OK"))))))))))</f>
        <v>RESTRITO/DEVOLUÇÃO</v>
      </c>
      <c r="T2527" s="29" t="str">
        <f aca="false">IF(AND($S2527="PARADO/SEM GIRO",$K2527="KG",OR(Painel!$B$5="(Todos)",A2527=Painel!$B$5)*OR(Painel!$E$5="(Todos)",P2527=Painel!$E$5)),$J2527+ROW()/10000000,"")</f>
        <v/>
      </c>
      <c r="U2527" s="29" t="str">
        <f aca="false">IF(AND($S2527="VENCIDO",$K2527="KG",OR(Painel!$B$5="(Todos)",A2527=Painel!$B$5)*OR(Painel!$E$5="(Todos)",P2527=Painel!$E$5)),$J2527+ROW()/10000000,"")</f>
        <v/>
      </c>
    </row>
    <row r="2528" customFormat="false" ht="15" hidden="false" customHeight="false" outlineLevel="0" collapsed="false">
      <c r="A2528" s="29" t="s">
        <v>55</v>
      </c>
      <c r="B2528" s="29" t="s">
        <v>4842</v>
      </c>
      <c r="C2528" s="29" t="s">
        <v>276</v>
      </c>
      <c r="D2528" s="29" t="s">
        <v>4939</v>
      </c>
      <c r="E2528" s="29" t="n">
        <v>350</v>
      </c>
      <c r="F2528" s="29" t="s">
        <v>189</v>
      </c>
      <c r="G2528" s="29" t="s">
        <v>4940</v>
      </c>
      <c r="H2528" s="30" t="n">
        <v>6.6</v>
      </c>
      <c r="I2528" s="31" t="n">
        <v>46284</v>
      </c>
      <c r="J2528" s="30" t="n">
        <v>6.6</v>
      </c>
      <c r="K2528" s="29" t="s">
        <v>120</v>
      </c>
      <c r="L2528" s="29" t="s">
        <v>388</v>
      </c>
      <c r="M2528" s="29"/>
      <c r="N2528" s="29" t="s">
        <v>122</v>
      </c>
      <c r="O2528" s="31" t="n">
        <v>46679</v>
      </c>
      <c r="P2528" s="29" t="s">
        <v>123</v>
      </c>
      <c r="Q2528" s="29" t="n">
        <f aca="false">IFERROR(VALUE(L2528),"")</f>
        <v>1</v>
      </c>
      <c r="R2528" s="29" t="n">
        <f aca="true">IF(O2528="","",O2528-TODAY())</f>
        <v>394</v>
      </c>
      <c r="S2528" s="29" t="str">
        <f aca="false">IF(C2528="&lt;&lt; vazio &gt;&gt;","VAZIA",IF(AND(O2528&lt;&gt;"",R2528&lt;0),"VENCIDO",IF(AND(O2528&lt;&gt;"",R2528&lt;=Parametros!$B$10),"PRÓX. VENCIMENTO",IF(F2528="Q","QUALIDADE",IF(F2528="S","BLOQUEADO",IF(F2528="R","RESTRITO/DEVOLUÇÃO",IF(OR(N2528="QUAR",N2528="QRES"),"QUARENTENA",IF(OR(B2528="DESCARTE",B2528="DEVOLUÇÃO"),"DESCARTE/DEVOLUÇÃO",IF(AND(D2528="",K2528&lt;&gt;""),"SEM LOTE",IF(AND(Q2528&lt;&gt;"",Q2528&gt;=Parametros!$B$11),"PARADO/SEM GIRO","OK"))))))))))</f>
        <v>RESTRITO/DEVOLUÇÃO</v>
      </c>
      <c r="T2528" s="29" t="str">
        <f aca="false">IF(AND($S2528="PARADO/SEM GIRO",$K2528="KG",OR(Painel!$B$5="(Todos)",A2528=Painel!$B$5)*OR(Painel!$E$5="(Todos)",P2528=Painel!$E$5)),$J2528+ROW()/10000000,"")</f>
        <v/>
      </c>
      <c r="U2528" s="29" t="str">
        <f aca="false">IF(AND($S2528="VENCIDO",$K2528="KG",OR(Painel!$B$5="(Todos)",A2528=Painel!$B$5)*OR(Painel!$E$5="(Todos)",P2528=Painel!$E$5)),$J2528+ROW()/10000000,"")</f>
        <v/>
      </c>
    </row>
    <row r="2529" customFormat="false" ht="15" hidden="false" customHeight="false" outlineLevel="0" collapsed="false">
      <c r="A2529" s="29" t="s">
        <v>55</v>
      </c>
      <c r="B2529" s="29" t="s">
        <v>4842</v>
      </c>
      <c r="C2529" s="29" t="s">
        <v>276</v>
      </c>
      <c r="D2529" s="29" t="s">
        <v>4939</v>
      </c>
      <c r="E2529" s="29" t="n">
        <v>350</v>
      </c>
      <c r="F2529" s="29" t="s">
        <v>189</v>
      </c>
      <c r="G2529" s="29" t="s">
        <v>4941</v>
      </c>
      <c r="H2529" s="30" t="n">
        <v>6.6</v>
      </c>
      <c r="I2529" s="31" t="n">
        <v>46284</v>
      </c>
      <c r="J2529" s="30" t="n">
        <v>6.6</v>
      </c>
      <c r="K2529" s="29" t="s">
        <v>120</v>
      </c>
      <c r="L2529" s="29" t="s">
        <v>388</v>
      </c>
      <c r="M2529" s="29"/>
      <c r="N2529" s="29" t="s">
        <v>122</v>
      </c>
      <c r="O2529" s="31" t="n">
        <v>46679</v>
      </c>
      <c r="P2529" s="29" t="s">
        <v>123</v>
      </c>
      <c r="Q2529" s="29" t="n">
        <f aca="false">IFERROR(VALUE(L2529),"")</f>
        <v>1</v>
      </c>
      <c r="R2529" s="29" t="n">
        <f aca="true">IF(O2529="","",O2529-TODAY())</f>
        <v>394</v>
      </c>
      <c r="S2529" s="29" t="str">
        <f aca="false">IF(C2529="&lt;&lt; vazio &gt;&gt;","VAZIA",IF(AND(O2529&lt;&gt;"",R2529&lt;0),"VENCIDO",IF(AND(O2529&lt;&gt;"",R2529&lt;=Parametros!$B$10),"PRÓX. VENCIMENTO",IF(F2529="Q","QUALIDADE",IF(F2529="S","BLOQUEADO",IF(F2529="R","RESTRITO/DEVOLUÇÃO",IF(OR(N2529="QUAR",N2529="QRES"),"QUARENTENA",IF(OR(B2529="DESCARTE",B2529="DEVOLUÇÃO"),"DESCARTE/DEVOLUÇÃO",IF(AND(D2529="",K2529&lt;&gt;""),"SEM LOTE",IF(AND(Q2529&lt;&gt;"",Q2529&gt;=Parametros!$B$11),"PARADO/SEM GIRO","OK"))))))))))</f>
        <v>RESTRITO/DEVOLUÇÃO</v>
      </c>
      <c r="T2529" s="29" t="str">
        <f aca="false">IF(AND($S2529="PARADO/SEM GIRO",$K2529="KG",OR(Painel!$B$5="(Todos)",A2529=Painel!$B$5)*OR(Painel!$E$5="(Todos)",P2529=Painel!$E$5)),$J2529+ROW()/10000000,"")</f>
        <v/>
      </c>
      <c r="U2529" s="29" t="str">
        <f aca="false">IF(AND($S2529="VENCIDO",$K2529="KG",OR(Painel!$B$5="(Todos)",A2529=Painel!$B$5)*OR(Painel!$E$5="(Todos)",P2529=Painel!$E$5)),$J2529+ROW()/10000000,"")</f>
        <v/>
      </c>
    </row>
    <row r="2530" customFormat="false" ht="15" hidden="false" customHeight="false" outlineLevel="0" collapsed="false">
      <c r="A2530" s="29" t="s">
        <v>55</v>
      </c>
      <c r="B2530" s="29" t="s">
        <v>4842</v>
      </c>
      <c r="C2530" s="29" t="s">
        <v>278</v>
      </c>
      <c r="D2530" s="29" t="s">
        <v>4942</v>
      </c>
      <c r="E2530" s="29" t="n">
        <v>350</v>
      </c>
      <c r="F2530" s="29" t="s">
        <v>189</v>
      </c>
      <c r="G2530" s="29" t="s">
        <v>4943</v>
      </c>
      <c r="H2530" s="30" t="n">
        <v>222.2</v>
      </c>
      <c r="I2530" s="31" t="n">
        <v>46280</v>
      </c>
      <c r="J2530" s="30" t="n">
        <v>222.2</v>
      </c>
      <c r="K2530" s="29" t="s">
        <v>120</v>
      </c>
      <c r="L2530" s="29" t="s">
        <v>144</v>
      </c>
      <c r="M2530" s="29"/>
      <c r="N2530" s="29" t="s">
        <v>122</v>
      </c>
      <c r="O2530" s="31" t="n">
        <v>46509</v>
      </c>
      <c r="P2530" s="29" t="s">
        <v>123</v>
      </c>
      <c r="Q2530" s="29" t="n">
        <f aca="false">IFERROR(VALUE(L2530),"")</f>
        <v>5</v>
      </c>
      <c r="R2530" s="29" t="n">
        <f aca="true">IF(O2530="","",O2530-TODAY())</f>
        <v>224</v>
      </c>
      <c r="S2530" s="29" t="str">
        <f aca="false">IF(C2530="&lt;&lt; vazio &gt;&gt;","VAZIA",IF(AND(O2530&lt;&gt;"",R2530&lt;0),"VENCIDO",IF(AND(O2530&lt;&gt;"",R2530&lt;=Parametros!$B$10),"PRÓX. VENCIMENTO",IF(F2530="Q","QUALIDADE",IF(F2530="S","BLOQUEADO",IF(F2530="R","RESTRITO/DEVOLUÇÃO",IF(OR(N2530="QUAR",N2530="QRES"),"QUARENTENA",IF(OR(B2530="DESCARTE",B2530="DEVOLUÇÃO"),"DESCARTE/DEVOLUÇÃO",IF(AND(D2530="",K2530&lt;&gt;""),"SEM LOTE",IF(AND(Q2530&lt;&gt;"",Q2530&gt;=Parametros!$B$11),"PARADO/SEM GIRO","OK"))))))))))</f>
        <v>RESTRITO/DEVOLUÇÃO</v>
      </c>
      <c r="T2530" s="29" t="str">
        <f aca="false">IF(AND($S2530="PARADO/SEM GIRO",$K2530="KG",OR(Painel!$B$5="(Todos)",A2530=Painel!$B$5)*OR(Painel!$E$5="(Todos)",P2530=Painel!$E$5)),$J2530+ROW()/10000000,"")</f>
        <v/>
      </c>
      <c r="U2530" s="29" t="str">
        <f aca="false">IF(AND($S2530="VENCIDO",$K2530="KG",OR(Painel!$B$5="(Todos)",A2530=Painel!$B$5)*OR(Painel!$E$5="(Todos)",P2530=Painel!$E$5)),$J2530+ROW()/10000000,"")</f>
        <v/>
      </c>
    </row>
    <row r="2531" customFormat="false" ht="15" hidden="false" customHeight="false" outlineLevel="0" collapsed="false">
      <c r="A2531" s="29" t="s">
        <v>55</v>
      </c>
      <c r="B2531" s="29" t="s">
        <v>4842</v>
      </c>
      <c r="C2531" s="29" t="s">
        <v>278</v>
      </c>
      <c r="D2531" s="29" t="s">
        <v>4942</v>
      </c>
      <c r="E2531" s="29" t="n">
        <v>350</v>
      </c>
      <c r="F2531" s="29" t="s">
        <v>189</v>
      </c>
      <c r="G2531" s="29" t="s">
        <v>4944</v>
      </c>
      <c r="H2531" s="30" t="n">
        <v>10.1</v>
      </c>
      <c r="I2531" s="31" t="n">
        <v>46281</v>
      </c>
      <c r="J2531" s="30" t="n">
        <v>10.1</v>
      </c>
      <c r="K2531" s="29" t="s">
        <v>120</v>
      </c>
      <c r="L2531" s="29" t="s">
        <v>284</v>
      </c>
      <c r="M2531" s="29"/>
      <c r="N2531" s="29" t="s">
        <v>122</v>
      </c>
      <c r="O2531" s="31" t="n">
        <v>46509</v>
      </c>
      <c r="P2531" s="29" t="s">
        <v>123</v>
      </c>
      <c r="Q2531" s="29" t="n">
        <f aca="false">IFERROR(VALUE(L2531),"")</f>
        <v>4</v>
      </c>
      <c r="R2531" s="29" t="n">
        <f aca="true">IF(O2531="","",O2531-TODAY())</f>
        <v>224</v>
      </c>
      <c r="S2531" s="29" t="str">
        <f aca="false">IF(C2531="&lt;&lt; vazio &gt;&gt;","VAZIA",IF(AND(O2531&lt;&gt;"",R2531&lt;0),"VENCIDO",IF(AND(O2531&lt;&gt;"",R2531&lt;=Parametros!$B$10),"PRÓX. VENCIMENTO",IF(F2531="Q","QUALIDADE",IF(F2531="S","BLOQUEADO",IF(F2531="R","RESTRITO/DEVOLUÇÃO",IF(OR(N2531="QUAR",N2531="QRES"),"QUARENTENA",IF(OR(B2531="DESCARTE",B2531="DEVOLUÇÃO"),"DESCARTE/DEVOLUÇÃO",IF(AND(D2531="",K2531&lt;&gt;""),"SEM LOTE",IF(AND(Q2531&lt;&gt;"",Q2531&gt;=Parametros!$B$11),"PARADO/SEM GIRO","OK"))))))))))</f>
        <v>RESTRITO/DEVOLUÇÃO</v>
      </c>
      <c r="T2531" s="29" t="str">
        <f aca="false">IF(AND($S2531="PARADO/SEM GIRO",$K2531="KG",OR(Painel!$B$5="(Todos)",A2531=Painel!$B$5)*OR(Painel!$E$5="(Todos)",P2531=Painel!$E$5)),$J2531+ROW()/10000000,"")</f>
        <v/>
      </c>
      <c r="U2531" s="29" t="str">
        <f aca="false">IF(AND($S2531="VENCIDO",$K2531="KG",OR(Painel!$B$5="(Todos)",A2531=Painel!$B$5)*OR(Painel!$E$5="(Todos)",P2531=Painel!$E$5)),$J2531+ROW()/10000000,"")</f>
        <v/>
      </c>
    </row>
    <row r="2532" customFormat="false" ht="15" hidden="false" customHeight="false" outlineLevel="0" collapsed="false">
      <c r="A2532" s="29" t="s">
        <v>55</v>
      </c>
      <c r="B2532" s="29" t="s">
        <v>4842</v>
      </c>
      <c r="C2532" s="29" t="s">
        <v>278</v>
      </c>
      <c r="D2532" s="29" t="s">
        <v>404</v>
      </c>
      <c r="E2532" s="29" t="n">
        <v>350</v>
      </c>
      <c r="F2532" s="29" t="s">
        <v>189</v>
      </c>
      <c r="G2532" s="29" t="s">
        <v>4945</v>
      </c>
      <c r="H2532" s="30" t="n">
        <v>10.1</v>
      </c>
      <c r="I2532" s="31" t="n">
        <v>46284</v>
      </c>
      <c r="J2532" s="30" t="n">
        <v>10.1</v>
      </c>
      <c r="K2532" s="29" t="s">
        <v>120</v>
      </c>
      <c r="L2532" s="29" t="s">
        <v>388</v>
      </c>
      <c r="M2532" s="29"/>
      <c r="N2532" s="29" t="s">
        <v>122</v>
      </c>
      <c r="O2532" s="31" t="n">
        <v>46661</v>
      </c>
      <c r="P2532" s="29" t="s">
        <v>123</v>
      </c>
      <c r="Q2532" s="29" t="n">
        <f aca="false">IFERROR(VALUE(L2532),"")</f>
        <v>1</v>
      </c>
      <c r="R2532" s="29" t="n">
        <f aca="true">IF(O2532="","",O2532-TODAY())</f>
        <v>376</v>
      </c>
      <c r="S2532" s="29" t="str">
        <f aca="false">IF(C2532="&lt;&lt; vazio &gt;&gt;","VAZIA",IF(AND(O2532&lt;&gt;"",R2532&lt;0),"VENCIDO",IF(AND(O2532&lt;&gt;"",R2532&lt;=Parametros!$B$10),"PRÓX. VENCIMENTO",IF(F2532="Q","QUALIDADE",IF(F2532="S","BLOQUEADO",IF(F2532="R","RESTRITO/DEVOLUÇÃO",IF(OR(N2532="QUAR",N2532="QRES"),"QUARENTENA",IF(OR(B2532="DESCARTE",B2532="DEVOLUÇÃO"),"DESCARTE/DEVOLUÇÃO",IF(AND(D2532="",K2532&lt;&gt;""),"SEM LOTE",IF(AND(Q2532&lt;&gt;"",Q2532&gt;=Parametros!$B$11),"PARADO/SEM GIRO","OK"))))))))))</f>
        <v>RESTRITO/DEVOLUÇÃO</v>
      </c>
      <c r="T2532" s="29" t="str">
        <f aca="false">IF(AND($S2532="PARADO/SEM GIRO",$K2532="KG",OR(Painel!$B$5="(Todos)",A2532=Painel!$B$5)*OR(Painel!$E$5="(Todos)",P2532=Painel!$E$5)),$J2532+ROW()/10000000,"")</f>
        <v/>
      </c>
      <c r="U2532" s="29" t="str">
        <f aca="false">IF(AND($S2532="VENCIDO",$K2532="KG",OR(Painel!$B$5="(Todos)",A2532=Painel!$B$5)*OR(Painel!$E$5="(Todos)",P2532=Painel!$E$5)),$J2532+ROW()/10000000,"")</f>
        <v/>
      </c>
    </row>
    <row r="2533" customFormat="false" ht="15" hidden="false" customHeight="false" outlineLevel="0" collapsed="false">
      <c r="A2533" s="29" t="s">
        <v>55</v>
      </c>
      <c r="B2533" s="29" t="s">
        <v>4842</v>
      </c>
      <c r="C2533" s="29" t="s">
        <v>278</v>
      </c>
      <c r="D2533" s="29" t="s">
        <v>4946</v>
      </c>
      <c r="E2533" s="29" t="n">
        <v>350</v>
      </c>
      <c r="F2533" s="29" t="s">
        <v>189</v>
      </c>
      <c r="G2533" s="29" t="s">
        <v>4947</v>
      </c>
      <c r="H2533" s="30" t="n">
        <v>10.1</v>
      </c>
      <c r="I2533" s="31" t="n">
        <v>46280</v>
      </c>
      <c r="J2533" s="30" t="n">
        <v>10.1</v>
      </c>
      <c r="K2533" s="29" t="s">
        <v>120</v>
      </c>
      <c r="L2533" s="29" t="s">
        <v>144</v>
      </c>
      <c r="M2533" s="29"/>
      <c r="N2533" s="29" t="s">
        <v>122</v>
      </c>
      <c r="O2533" s="31" t="n">
        <v>46721</v>
      </c>
      <c r="P2533" s="29" t="s">
        <v>123</v>
      </c>
      <c r="Q2533" s="29" t="n">
        <f aca="false">IFERROR(VALUE(L2533),"")</f>
        <v>5</v>
      </c>
      <c r="R2533" s="29" t="n">
        <f aca="true">IF(O2533="","",O2533-TODAY())</f>
        <v>436</v>
      </c>
      <c r="S2533" s="29" t="str">
        <f aca="false">IF(C2533="&lt;&lt; vazio &gt;&gt;","VAZIA",IF(AND(O2533&lt;&gt;"",R2533&lt;0),"VENCIDO",IF(AND(O2533&lt;&gt;"",R2533&lt;=Parametros!$B$10),"PRÓX. VENCIMENTO",IF(F2533="Q","QUALIDADE",IF(F2533="S","BLOQUEADO",IF(F2533="R","RESTRITO/DEVOLUÇÃO",IF(OR(N2533="QUAR",N2533="QRES"),"QUARENTENA",IF(OR(B2533="DESCARTE",B2533="DEVOLUÇÃO"),"DESCARTE/DEVOLUÇÃO",IF(AND(D2533="",K2533&lt;&gt;""),"SEM LOTE",IF(AND(Q2533&lt;&gt;"",Q2533&gt;=Parametros!$B$11),"PARADO/SEM GIRO","OK"))))))))))</f>
        <v>RESTRITO/DEVOLUÇÃO</v>
      </c>
      <c r="T2533" s="29" t="str">
        <f aca="false">IF(AND($S2533="PARADO/SEM GIRO",$K2533="KG",OR(Painel!$B$5="(Todos)",A2533=Painel!$B$5)*OR(Painel!$E$5="(Todos)",P2533=Painel!$E$5)),$J2533+ROW()/10000000,"")</f>
        <v/>
      </c>
      <c r="U2533" s="29" t="str">
        <f aca="false">IF(AND($S2533="VENCIDO",$K2533="KG",OR(Painel!$B$5="(Todos)",A2533=Painel!$B$5)*OR(Painel!$E$5="(Todos)",P2533=Painel!$E$5)),$J2533+ROW()/10000000,"")</f>
        <v/>
      </c>
    </row>
    <row r="2534" customFormat="false" ht="15" hidden="false" customHeight="false" outlineLevel="0" collapsed="false">
      <c r="A2534" s="29" t="s">
        <v>55</v>
      </c>
      <c r="B2534" s="29" t="s">
        <v>4842</v>
      </c>
      <c r="C2534" s="29" t="s">
        <v>442</v>
      </c>
      <c r="D2534" s="29" t="s">
        <v>4948</v>
      </c>
      <c r="E2534" s="29" t="n">
        <v>350</v>
      </c>
      <c r="F2534" s="29" t="s">
        <v>189</v>
      </c>
      <c r="G2534" s="29" t="s">
        <v>4949</v>
      </c>
      <c r="H2534" s="30" t="n">
        <v>26.4</v>
      </c>
      <c r="I2534" s="31" t="n">
        <v>46284</v>
      </c>
      <c r="J2534" s="30" t="n">
        <v>26.4</v>
      </c>
      <c r="K2534" s="29" t="s">
        <v>120</v>
      </c>
      <c r="L2534" s="29" t="s">
        <v>388</v>
      </c>
      <c r="M2534" s="29"/>
      <c r="N2534" s="29" t="s">
        <v>122</v>
      </c>
      <c r="O2534" s="31" t="n">
        <v>46520</v>
      </c>
      <c r="P2534" s="29" t="s">
        <v>123</v>
      </c>
      <c r="Q2534" s="29" t="n">
        <f aca="false">IFERROR(VALUE(L2534),"")</f>
        <v>1</v>
      </c>
      <c r="R2534" s="29" t="n">
        <f aca="true">IF(O2534="","",O2534-TODAY())</f>
        <v>235</v>
      </c>
      <c r="S2534" s="29" t="str">
        <f aca="false">IF(C2534="&lt;&lt; vazio &gt;&gt;","VAZIA",IF(AND(O2534&lt;&gt;"",R2534&lt;0),"VENCIDO",IF(AND(O2534&lt;&gt;"",R2534&lt;=Parametros!$B$10),"PRÓX. VENCIMENTO",IF(F2534="Q","QUALIDADE",IF(F2534="S","BLOQUEADO",IF(F2534="R","RESTRITO/DEVOLUÇÃO",IF(OR(N2534="QUAR",N2534="QRES"),"QUARENTENA",IF(OR(B2534="DESCARTE",B2534="DEVOLUÇÃO"),"DESCARTE/DEVOLUÇÃO",IF(AND(D2534="",K2534&lt;&gt;""),"SEM LOTE",IF(AND(Q2534&lt;&gt;"",Q2534&gt;=Parametros!$B$11),"PARADO/SEM GIRO","OK"))))))))))</f>
        <v>RESTRITO/DEVOLUÇÃO</v>
      </c>
      <c r="T2534" s="29" t="str">
        <f aca="false">IF(AND($S2534="PARADO/SEM GIRO",$K2534="KG",OR(Painel!$B$5="(Todos)",A2534=Painel!$B$5)*OR(Painel!$E$5="(Todos)",P2534=Painel!$E$5)),$J2534+ROW()/10000000,"")</f>
        <v/>
      </c>
      <c r="U2534" s="29" t="str">
        <f aca="false">IF(AND($S2534="VENCIDO",$K2534="KG",OR(Painel!$B$5="(Todos)",A2534=Painel!$B$5)*OR(Painel!$E$5="(Todos)",P2534=Painel!$E$5)),$J2534+ROW()/10000000,"")</f>
        <v/>
      </c>
    </row>
    <row r="2535" customFormat="false" ht="15" hidden="false" customHeight="false" outlineLevel="0" collapsed="false">
      <c r="A2535" s="29" t="s">
        <v>55</v>
      </c>
      <c r="B2535" s="29" t="s">
        <v>4842</v>
      </c>
      <c r="C2535" s="29" t="s">
        <v>442</v>
      </c>
      <c r="D2535" s="29" t="s">
        <v>443</v>
      </c>
      <c r="E2535" s="29" t="n">
        <v>350</v>
      </c>
      <c r="F2535" s="29" t="s">
        <v>189</v>
      </c>
      <c r="G2535" s="29" t="s">
        <v>4950</v>
      </c>
      <c r="H2535" s="30" t="n">
        <v>6.6</v>
      </c>
      <c r="I2535" s="31" t="n">
        <v>46284</v>
      </c>
      <c r="J2535" s="30" t="n">
        <v>6.6</v>
      </c>
      <c r="K2535" s="29" t="s">
        <v>120</v>
      </c>
      <c r="L2535" s="29" t="s">
        <v>388</v>
      </c>
      <c r="M2535" s="29"/>
      <c r="N2535" s="29" t="s">
        <v>122</v>
      </c>
      <c r="O2535" s="31" t="n">
        <v>46681</v>
      </c>
      <c r="P2535" s="29" t="s">
        <v>123</v>
      </c>
      <c r="Q2535" s="29" t="n">
        <f aca="false">IFERROR(VALUE(L2535),"")</f>
        <v>1</v>
      </c>
      <c r="R2535" s="29" t="n">
        <f aca="true">IF(O2535="","",O2535-TODAY())</f>
        <v>396</v>
      </c>
      <c r="S2535" s="29" t="str">
        <f aca="false">IF(C2535="&lt;&lt; vazio &gt;&gt;","VAZIA",IF(AND(O2535&lt;&gt;"",R2535&lt;0),"VENCIDO",IF(AND(O2535&lt;&gt;"",R2535&lt;=Parametros!$B$10),"PRÓX. VENCIMENTO",IF(F2535="Q","QUALIDADE",IF(F2535="S","BLOQUEADO",IF(F2535="R","RESTRITO/DEVOLUÇÃO",IF(OR(N2535="QUAR",N2535="QRES"),"QUARENTENA",IF(OR(B2535="DESCARTE",B2535="DEVOLUÇÃO"),"DESCARTE/DEVOLUÇÃO",IF(AND(D2535="",K2535&lt;&gt;""),"SEM LOTE",IF(AND(Q2535&lt;&gt;"",Q2535&gt;=Parametros!$B$11),"PARADO/SEM GIRO","OK"))))))))))</f>
        <v>RESTRITO/DEVOLUÇÃO</v>
      </c>
      <c r="T2535" s="29" t="str">
        <f aca="false">IF(AND($S2535="PARADO/SEM GIRO",$K2535="KG",OR(Painel!$B$5="(Todos)",A2535=Painel!$B$5)*OR(Painel!$E$5="(Todos)",P2535=Painel!$E$5)),$J2535+ROW()/10000000,"")</f>
        <v/>
      </c>
      <c r="U2535" s="29" t="str">
        <f aca="false">IF(AND($S2535="VENCIDO",$K2535="KG",OR(Painel!$B$5="(Todos)",A2535=Painel!$B$5)*OR(Painel!$E$5="(Todos)",P2535=Painel!$E$5)),$J2535+ROW()/10000000,"")</f>
        <v/>
      </c>
    </row>
    <row r="2536" customFormat="false" ht="15" hidden="false" customHeight="false" outlineLevel="0" collapsed="false">
      <c r="A2536" s="29" t="s">
        <v>55</v>
      </c>
      <c r="B2536" s="29" t="s">
        <v>4842</v>
      </c>
      <c r="C2536" s="29" t="s">
        <v>442</v>
      </c>
      <c r="D2536" s="29" t="s">
        <v>443</v>
      </c>
      <c r="E2536" s="29" t="n">
        <v>350</v>
      </c>
      <c r="F2536" s="29" t="s">
        <v>189</v>
      </c>
      <c r="G2536" s="29" t="s">
        <v>4951</v>
      </c>
      <c r="H2536" s="30" t="n">
        <v>6.6</v>
      </c>
      <c r="I2536" s="31" t="n">
        <v>46284</v>
      </c>
      <c r="J2536" s="30" t="n">
        <v>6.6</v>
      </c>
      <c r="K2536" s="29" t="s">
        <v>120</v>
      </c>
      <c r="L2536" s="29" t="s">
        <v>388</v>
      </c>
      <c r="M2536" s="29"/>
      <c r="N2536" s="29" t="s">
        <v>122</v>
      </c>
      <c r="O2536" s="31" t="n">
        <v>46681</v>
      </c>
      <c r="P2536" s="29" t="s">
        <v>123</v>
      </c>
      <c r="Q2536" s="29" t="n">
        <f aca="false">IFERROR(VALUE(L2536),"")</f>
        <v>1</v>
      </c>
      <c r="R2536" s="29" t="n">
        <f aca="true">IF(O2536="","",O2536-TODAY())</f>
        <v>396</v>
      </c>
      <c r="S2536" s="29" t="str">
        <f aca="false">IF(C2536="&lt;&lt; vazio &gt;&gt;","VAZIA",IF(AND(O2536&lt;&gt;"",R2536&lt;0),"VENCIDO",IF(AND(O2536&lt;&gt;"",R2536&lt;=Parametros!$B$10),"PRÓX. VENCIMENTO",IF(F2536="Q","QUALIDADE",IF(F2536="S","BLOQUEADO",IF(F2536="R","RESTRITO/DEVOLUÇÃO",IF(OR(N2536="QUAR",N2536="QRES"),"QUARENTENA",IF(OR(B2536="DESCARTE",B2536="DEVOLUÇÃO"),"DESCARTE/DEVOLUÇÃO",IF(AND(D2536="",K2536&lt;&gt;""),"SEM LOTE",IF(AND(Q2536&lt;&gt;"",Q2536&gt;=Parametros!$B$11),"PARADO/SEM GIRO","OK"))))))))))</f>
        <v>RESTRITO/DEVOLUÇÃO</v>
      </c>
      <c r="T2536" s="29" t="str">
        <f aca="false">IF(AND($S2536="PARADO/SEM GIRO",$K2536="KG",OR(Painel!$B$5="(Todos)",A2536=Painel!$B$5)*OR(Painel!$E$5="(Todos)",P2536=Painel!$E$5)),$J2536+ROW()/10000000,"")</f>
        <v/>
      </c>
      <c r="U2536" s="29" t="str">
        <f aca="false">IF(AND($S2536="VENCIDO",$K2536="KG",OR(Painel!$B$5="(Todos)",A2536=Painel!$B$5)*OR(Painel!$E$5="(Todos)",P2536=Painel!$E$5)),$J2536+ROW()/10000000,"")</f>
        <v/>
      </c>
    </row>
    <row r="2537" customFormat="false" ht="15" hidden="false" customHeight="false" outlineLevel="0" collapsed="false">
      <c r="A2537" s="29" t="s">
        <v>55</v>
      </c>
      <c r="B2537" s="29" t="s">
        <v>4842</v>
      </c>
      <c r="C2537" s="29" t="s">
        <v>442</v>
      </c>
      <c r="D2537" s="29" t="s">
        <v>480</v>
      </c>
      <c r="E2537" s="29" t="n">
        <v>350</v>
      </c>
      <c r="F2537" s="29" t="s">
        <v>189</v>
      </c>
      <c r="G2537" s="29" t="s">
        <v>4952</v>
      </c>
      <c r="H2537" s="30" t="n">
        <v>6.6</v>
      </c>
      <c r="I2537" s="31" t="n">
        <v>46280</v>
      </c>
      <c r="J2537" s="30" t="n">
        <v>6.6</v>
      </c>
      <c r="K2537" s="29" t="s">
        <v>120</v>
      </c>
      <c r="L2537" s="29" t="s">
        <v>144</v>
      </c>
      <c r="M2537" s="29"/>
      <c r="N2537" s="29" t="s">
        <v>122</v>
      </c>
      <c r="O2537" s="31" t="n">
        <v>46682</v>
      </c>
      <c r="P2537" s="29" t="s">
        <v>123</v>
      </c>
      <c r="Q2537" s="29" t="n">
        <f aca="false">IFERROR(VALUE(L2537),"")</f>
        <v>5</v>
      </c>
      <c r="R2537" s="29" t="n">
        <f aca="true">IF(O2537="","",O2537-TODAY())</f>
        <v>397</v>
      </c>
      <c r="S2537" s="29" t="str">
        <f aca="false">IF(C2537="&lt;&lt; vazio &gt;&gt;","VAZIA",IF(AND(O2537&lt;&gt;"",R2537&lt;0),"VENCIDO",IF(AND(O2537&lt;&gt;"",R2537&lt;=Parametros!$B$10),"PRÓX. VENCIMENTO",IF(F2537="Q","QUALIDADE",IF(F2537="S","BLOQUEADO",IF(F2537="R","RESTRITO/DEVOLUÇÃO",IF(OR(N2537="QUAR",N2537="QRES"),"QUARENTENA",IF(OR(B2537="DESCARTE",B2537="DEVOLUÇÃO"),"DESCARTE/DEVOLUÇÃO",IF(AND(D2537="",K2537&lt;&gt;""),"SEM LOTE",IF(AND(Q2537&lt;&gt;"",Q2537&gt;=Parametros!$B$11),"PARADO/SEM GIRO","OK"))))))))))</f>
        <v>RESTRITO/DEVOLUÇÃO</v>
      </c>
      <c r="T2537" s="29" t="str">
        <f aca="false">IF(AND($S2537="PARADO/SEM GIRO",$K2537="KG",OR(Painel!$B$5="(Todos)",A2537=Painel!$B$5)*OR(Painel!$E$5="(Todos)",P2537=Painel!$E$5)),$J2537+ROW()/10000000,"")</f>
        <v/>
      </c>
      <c r="U2537" s="29" t="str">
        <f aca="false">IF(AND($S2537="VENCIDO",$K2537="KG",OR(Painel!$B$5="(Todos)",A2537=Painel!$B$5)*OR(Painel!$E$5="(Todos)",P2537=Painel!$E$5)),$J2537+ROW()/10000000,"")</f>
        <v/>
      </c>
    </row>
    <row r="2538" customFormat="false" ht="15" hidden="false" customHeight="false" outlineLevel="0" collapsed="false">
      <c r="A2538" s="29" t="s">
        <v>55</v>
      </c>
      <c r="B2538" s="29" t="s">
        <v>4842</v>
      </c>
      <c r="C2538" s="29" t="s">
        <v>359</v>
      </c>
      <c r="D2538" s="29" t="s">
        <v>4953</v>
      </c>
      <c r="E2538" s="29" t="n">
        <v>350</v>
      </c>
      <c r="F2538" s="29" t="s">
        <v>189</v>
      </c>
      <c r="G2538" s="29" t="s">
        <v>4954</v>
      </c>
      <c r="H2538" s="30" t="n">
        <v>10</v>
      </c>
      <c r="I2538" s="31" t="n">
        <v>46281</v>
      </c>
      <c r="J2538" s="30" t="n">
        <v>10</v>
      </c>
      <c r="K2538" s="29" t="s">
        <v>120</v>
      </c>
      <c r="L2538" s="29" t="s">
        <v>284</v>
      </c>
      <c r="M2538" s="29"/>
      <c r="N2538" s="29" t="s">
        <v>122</v>
      </c>
      <c r="O2538" s="31" t="n">
        <v>46516</v>
      </c>
      <c r="P2538" s="29" t="s">
        <v>123</v>
      </c>
      <c r="Q2538" s="29" t="n">
        <f aca="false">IFERROR(VALUE(L2538),"")</f>
        <v>4</v>
      </c>
      <c r="R2538" s="29" t="n">
        <f aca="true">IF(O2538="","",O2538-TODAY())</f>
        <v>231</v>
      </c>
      <c r="S2538" s="29" t="str">
        <f aca="false">IF(C2538="&lt;&lt; vazio &gt;&gt;","VAZIA",IF(AND(O2538&lt;&gt;"",R2538&lt;0),"VENCIDO",IF(AND(O2538&lt;&gt;"",R2538&lt;=Parametros!$B$10),"PRÓX. VENCIMENTO",IF(F2538="Q","QUALIDADE",IF(F2538="S","BLOQUEADO",IF(F2538="R","RESTRITO/DEVOLUÇÃO",IF(OR(N2538="QUAR",N2538="QRES"),"QUARENTENA",IF(OR(B2538="DESCARTE",B2538="DEVOLUÇÃO"),"DESCARTE/DEVOLUÇÃO",IF(AND(D2538="",K2538&lt;&gt;""),"SEM LOTE",IF(AND(Q2538&lt;&gt;"",Q2538&gt;=Parametros!$B$11),"PARADO/SEM GIRO","OK"))))))))))</f>
        <v>RESTRITO/DEVOLUÇÃO</v>
      </c>
      <c r="T2538" s="29" t="str">
        <f aca="false">IF(AND($S2538="PARADO/SEM GIRO",$K2538="KG",OR(Painel!$B$5="(Todos)",A2538=Painel!$B$5)*OR(Painel!$E$5="(Todos)",P2538=Painel!$E$5)),$J2538+ROW()/10000000,"")</f>
        <v/>
      </c>
      <c r="U2538" s="29" t="str">
        <f aca="false">IF(AND($S2538="VENCIDO",$K2538="KG",OR(Painel!$B$5="(Todos)",A2538=Painel!$B$5)*OR(Painel!$E$5="(Todos)",P2538=Painel!$E$5)),$J2538+ROW()/10000000,"")</f>
        <v/>
      </c>
    </row>
    <row r="2539" customFormat="false" ht="15" hidden="false" customHeight="false" outlineLevel="0" collapsed="false">
      <c r="A2539" s="29" t="s">
        <v>55</v>
      </c>
      <c r="B2539" s="29" t="s">
        <v>4842</v>
      </c>
      <c r="C2539" s="29" t="s">
        <v>359</v>
      </c>
      <c r="D2539" s="29" t="s">
        <v>4953</v>
      </c>
      <c r="E2539" s="29" t="n">
        <v>350</v>
      </c>
      <c r="F2539" s="29" t="s">
        <v>189</v>
      </c>
      <c r="G2539" s="29" t="s">
        <v>4955</v>
      </c>
      <c r="H2539" s="30" t="n">
        <v>60</v>
      </c>
      <c r="I2539" s="31" t="n">
        <v>46281</v>
      </c>
      <c r="J2539" s="30" t="n">
        <v>60</v>
      </c>
      <c r="K2539" s="29" t="s">
        <v>120</v>
      </c>
      <c r="L2539" s="29" t="s">
        <v>284</v>
      </c>
      <c r="M2539" s="29"/>
      <c r="N2539" s="29" t="s">
        <v>122</v>
      </c>
      <c r="O2539" s="31" t="n">
        <v>46516</v>
      </c>
      <c r="P2539" s="29" t="s">
        <v>123</v>
      </c>
      <c r="Q2539" s="29" t="n">
        <f aca="false">IFERROR(VALUE(L2539),"")</f>
        <v>4</v>
      </c>
      <c r="R2539" s="29" t="n">
        <f aca="true">IF(O2539="","",O2539-TODAY())</f>
        <v>231</v>
      </c>
      <c r="S2539" s="29" t="str">
        <f aca="false">IF(C2539="&lt;&lt; vazio &gt;&gt;","VAZIA",IF(AND(O2539&lt;&gt;"",R2539&lt;0),"VENCIDO",IF(AND(O2539&lt;&gt;"",R2539&lt;=Parametros!$B$10),"PRÓX. VENCIMENTO",IF(F2539="Q","QUALIDADE",IF(F2539="S","BLOQUEADO",IF(F2539="R","RESTRITO/DEVOLUÇÃO",IF(OR(N2539="QUAR",N2539="QRES"),"QUARENTENA",IF(OR(B2539="DESCARTE",B2539="DEVOLUÇÃO"),"DESCARTE/DEVOLUÇÃO",IF(AND(D2539="",K2539&lt;&gt;""),"SEM LOTE",IF(AND(Q2539&lt;&gt;"",Q2539&gt;=Parametros!$B$11),"PARADO/SEM GIRO","OK"))))))))))</f>
        <v>RESTRITO/DEVOLUÇÃO</v>
      </c>
      <c r="T2539" s="29" t="str">
        <f aca="false">IF(AND($S2539="PARADO/SEM GIRO",$K2539="KG",OR(Painel!$B$5="(Todos)",A2539=Painel!$B$5)*OR(Painel!$E$5="(Todos)",P2539=Painel!$E$5)),$J2539+ROW()/10000000,"")</f>
        <v/>
      </c>
      <c r="U2539" s="29" t="str">
        <f aca="false">IF(AND($S2539="VENCIDO",$K2539="KG",OR(Painel!$B$5="(Todos)",A2539=Painel!$B$5)*OR(Painel!$E$5="(Todos)",P2539=Painel!$E$5)),$J2539+ROW()/10000000,"")</f>
        <v/>
      </c>
    </row>
    <row r="2540" customFormat="false" ht="15" hidden="false" customHeight="false" outlineLevel="0" collapsed="false">
      <c r="A2540" s="29" t="s">
        <v>55</v>
      </c>
      <c r="B2540" s="29" t="s">
        <v>4842</v>
      </c>
      <c r="C2540" s="29" t="s">
        <v>359</v>
      </c>
      <c r="D2540" s="29" t="s">
        <v>4953</v>
      </c>
      <c r="E2540" s="29" t="n">
        <v>350</v>
      </c>
      <c r="F2540" s="29" t="s">
        <v>189</v>
      </c>
      <c r="G2540" s="29" t="s">
        <v>4956</v>
      </c>
      <c r="H2540" s="30" t="n">
        <v>20</v>
      </c>
      <c r="I2540" s="31" t="n">
        <v>46274</v>
      </c>
      <c r="J2540" s="30" t="n">
        <v>20</v>
      </c>
      <c r="K2540" s="29" t="s">
        <v>120</v>
      </c>
      <c r="L2540" s="29" t="s">
        <v>138</v>
      </c>
      <c r="M2540" s="29"/>
      <c r="N2540" s="29" t="s">
        <v>122</v>
      </c>
      <c r="O2540" s="31" t="n">
        <v>46516</v>
      </c>
      <c r="P2540" s="29" t="s">
        <v>123</v>
      </c>
      <c r="Q2540" s="29" t="n">
        <f aca="false">IFERROR(VALUE(L2540),"")</f>
        <v>11</v>
      </c>
      <c r="R2540" s="29" t="n">
        <f aca="true">IF(O2540="","",O2540-TODAY())</f>
        <v>231</v>
      </c>
      <c r="S2540" s="29" t="str">
        <f aca="false">IF(C2540="&lt;&lt; vazio &gt;&gt;","VAZIA",IF(AND(O2540&lt;&gt;"",R2540&lt;0),"VENCIDO",IF(AND(O2540&lt;&gt;"",R2540&lt;=Parametros!$B$10),"PRÓX. VENCIMENTO",IF(F2540="Q","QUALIDADE",IF(F2540="S","BLOQUEADO",IF(F2540="R","RESTRITO/DEVOLUÇÃO",IF(OR(N2540="QUAR",N2540="QRES"),"QUARENTENA",IF(OR(B2540="DESCARTE",B2540="DEVOLUÇÃO"),"DESCARTE/DEVOLUÇÃO",IF(AND(D2540="",K2540&lt;&gt;""),"SEM LOTE",IF(AND(Q2540&lt;&gt;"",Q2540&gt;=Parametros!$B$11),"PARADO/SEM GIRO","OK"))))))))))</f>
        <v>RESTRITO/DEVOLUÇÃO</v>
      </c>
      <c r="T2540" s="29" t="str">
        <f aca="false">IF(AND($S2540="PARADO/SEM GIRO",$K2540="KG",OR(Painel!$B$5="(Todos)",A2540=Painel!$B$5)*OR(Painel!$E$5="(Todos)",P2540=Painel!$E$5)),$J2540+ROW()/10000000,"")</f>
        <v/>
      </c>
      <c r="U2540" s="29" t="str">
        <f aca="false">IF(AND($S2540="VENCIDO",$K2540="KG",OR(Painel!$B$5="(Todos)",A2540=Painel!$B$5)*OR(Painel!$E$5="(Todos)",P2540=Painel!$E$5)),$J2540+ROW()/10000000,"")</f>
        <v/>
      </c>
    </row>
    <row r="2541" customFormat="false" ht="15" hidden="false" customHeight="false" outlineLevel="0" collapsed="false">
      <c r="A2541" s="29" t="s">
        <v>55</v>
      </c>
      <c r="B2541" s="29" t="s">
        <v>4842</v>
      </c>
      <c r="C2541" s="29" t="s">
        <v>359</v>
      </c>
      <c r="D2541" s="29" t="s">
        <v>4953</v>
      </c>
      <c r="E2541" s="29" t="n">
        <v>350</v>
      </c>
      <c r="F2541" s="29" t="s">
        <v>189</v>
      </c>
      <c r="G2541" s="29" t="s">
        <v>4957</v>
      </c>
      <c r="H2541" s="30" t="n">
        <v>60</v>
      </c>
      <c r="I2541" s="31" t="n">
        <v>46281</v>
      </c>
      <c r="J2541" s="30" t="n">
        <v>60</v>
      </c>
      <c r="K2541" s="29" t="s">
        <v>120</v>
      </c>
      <c r="L2541" s="29" t="s">
        <v>284</v>
      </c>
      <c r="M2541" s="29"/>
      <c r="N2541" s="29" t="s">
        <v>122</v>
      </c>
      <c r="O2541" s="31" t="n">
        <v>46516</v>
      </c>
      <c r="P2541" s="29" t="s">
        <v>123</v>
      </c>
      <c r="Q2541" s="29" t="n">
        <f aca="false">IFERROR(VALUE(L2541),"")</f>
        <v>4</v>
      </c>
      <c r="R2541" s="29" t="n">
        <f aca="true">IF(O2541="","",O2541-TODAY())</f>
        <v>231</v>
      </c>
      <c r="S2541" s="29" t="str">
        <f aca="false">IF(C2541="&lt;&lt; vazio &gt;&gt;","VAZIA",IF(AND(O2541&lt;&gt;"",R2541&lt;0),"VENCIDO",IF(AND(O2541&lt;&gt;"",R2541&lt;=Parametros!$B$10),"PRÓX. VENCIMENTO",IF(F2541="Q","QUALIDADE",IF(F2541="S","BLOQUEADO",IF(F2541="R","RESTRITO/DEVOLUÇÃO",IF(OR(N2541="QUAR",N2541="QRES"),"QUARENTENA",IF(OR(B2541="DESCARTE",B2541="DEVOLUÇÃO"),"DESCARTE/DEVOLUÇÃO",IF(AND(D2541="",K2541&lt;&gt;""),"SEM LOTE",IF(AND(Q2541&lt;&gt;"",Q2541&gt;=Parametros!$B$11),"PARADO/SEM GIRO","OK"))))))))))</f>
        <v>RESTRITO/DEVOLUÇÃO</v>
      </c>
      <c r="T2541" s="29" t="str">
        <f aca="false">IF(AND($S2541="PARADO/SEM GIRO",$K2541="KG",OR(Painel!$B$5="(Todos)",A2541=Painel!$B$5)*OR(Painel!$E$5="(Todos)",P2541=Painel!$E$5)),$J2541+ROW()/10000000,"")</f>
        <v/>
      </c>
      <c r="U2541" s="29" t="str">
        <f aca="false">IF(AND($S2541="VENCIDO",$K2541="KG",OR(Painel!$B$5="(Todos)",A2541=Painel!$B$5)*OR(Painel!$E$5="(Todos)",P2541=Painel!$E$5)),$J2541+ROW()/10000000,"")</f>
        <v/>
      </c>
    </row>
    <row r="2542" customFormat="false" ht="15" hidden="false" customHeight="false" outlineLevel="0" collapsed="false">
      <c r="A2542" s="29" t="s">
        <v>55</v>
      </c>
      <c r="B2542" s="29" t="s">
        <v>4842</v>
      </c>
      <c r="C2542" s="29" t="s">
        <v>359</v>
      </c>
      <c r="D2542" s="29" t="s">
        <v>4958</v>
      </c>
      <c r="E2542" s="29" t="n">
        <v>350</v>
      </c>
      <c r="F2542" s="29" t="s">
        <v>189</v>
      </c>
      <c r="G2542" s="29" t="s">
        <v>4959</v>
      </c>
      <c r="H2542" s="30" t="n">
        <v>100</v>
      </c>
      <c r="I2542" s="31" t="n">
        <v>46280</v>
      </c>
      <c r="J2542" s="30" t="n">
        <v>100</v>
      </c>
      <c r="K2542" s="29" t="s">
        <v>120</v>
      </c>
      <c r="L2542" s="29" t="s">
        <v>144</v>
      </c>
      <c r="M2542" s="29"/>
      <c r="N2542" s="29" t="s">
        <v>122</v>
      </c>
      <c r="O2542" s="31" t="n">
        <v>46521</v>
      </c>
      <c r="P2542" s="29" t="s">
        <v>123</v>
      </c>
      <c r="Q2542" s="29" t="n">
        <f aca="false">IFERROR(VALUE(L2542),"")</f>
        <v>5</v>
      </c>
      <c r="R2542" s="29" t="n">
        <f aca="true">IF(O2542="","",O2542-TODAY())</f>
        <v>236</v>
      </c>
      <c r="S2542" s="29" t="str">
        <f aca="false">IF(C2542="&lt;&lt; vazio &gt;&gt;","VAZIA",IF(AND(O2542&lt;&gt;"",R2542&lt;0),"VENCIDO",IF(AND(O2542&lt;&gt;"",R2542&lt;=Parametros!$B$10),"PRÓX. VENCIMENTO",IF(F2542="Q","QUALIDADE",IF(F2542="S","BLOQUEADO",IF(F2542="R","RESTRITO/DEVOLUÇÃO",IF(OR(N2542="QUAR",N2542="QRES"),"QUARENTENA",IF(OR(B2542="DESCARTE",B2542="DEVOLUÇÃO"),"DESCARTE/DEVOLUÇÃO",IF(AND(D2542="",K2542&lt;&gt;""),"SEM LOTE",IF(AND(Q2542&lt;&gt;"",Q2542&gt;=Parametros!$B$11),"PARADO/SEM GIRO","OK"))))))))))</f>
        <v>RESTRITO/DEVOLUÇÃO</v>
      </c>
      <c r="T2542" s="29" t="str">
        <f aca="false">IF(AND($S2542="PARADO/SEM GIRO",$K2542="KG",OR(Painel!$B$5="(Todos)",A2542=Painel!$B$5)*OR(Painel!$E$5="(Todos)",P2542=Painel!$E$5)),$J2542+ROW()/10000000,"")</f>
        <v/>
      </c>
      <c r="U2542" s="29" t="str">
        <f aca="false">IF(AND($S2542="VENCIDO",$K2542="KG",OR(Painel!$B$5="(Todos)",A2542=Painel!$B$5)*OR(Painel!$E$5="(Todos)",P2542=Painel!$E$5)),$J2542+ROW()/10000000,"")</f>
        <v/>
      </c>
    </row>
    <row r="2543" customFormat="false" ht="15" hidden="false" customHeight="false" outlineLevel="0" collapsed="false">
      <c r="A2543" s="29" t="s">
        <v>55</v>
      </c>
      <c r="B2543" s="29" t="s">
        <v>4842</v>
      </c>
      <c r="C2543" s="29" t="s">
        <v>359</v>
      </c>
      <c r="D2543" s="29" t="s">
        <v>368</v>
      </c>
      <c r="E2543" s="29" t="n">
        <v>350</v>
      </c>
      <c r="F2543" s="29" t="s">
        <v>189</v>
      </c>
      <c r="G2543" s="29" t="s">
        <v>4960</v>
      </c>
      <c r="H2543" s="30" t="n">
        <v>5</v>
      </c>
      <c r="I2543" s="31" t="n">
        <v>46284</v>
      </c>
      <c r="J2543" s="30" t="n">
        <v>5</v>
      </c>
      <c r="K2543" s="29" t="s">
        <v>120</v>
      </c>
      <c r="L2543" s="29" t="s">
        <v>388</v>
      </c>
      <c r="M2543" s="29"/>
      <c r="N2543" s="29" t="s">
        <v>122</v>
      </c>
      <c r="O2543" s="31" t="n">
        <v>46684</v>
      </c>
      <c r="P2543" s="29" t="s">
        <v>123</v>
      </c>
      <c r="Q2543" s="29" t="n">
        <f aca="false">IFERROR(VALUE(L2543),"")</f>
        <v>1</v>
      </c>
      <c r="R2543" s="29" t="n">
        <f aca="true">IF(O2543="","",O2543-TODAY())</f>
        <v>399</v>
      </c>
      <c r="S2543" s="29" t="str">
        <f aca="false">IF(C2543="&lt;&lt; vazio &gt;&gt;","VAZIA",IF(AND(O2543&lt;&gt;"",R2543&lt;0),"VENCIDO",IF(AND(O2543&lt;&gt;"",R2543&lt;=Parametros!$B$10),"PRÓX. VENCIMENTO",IF(F2543="Q","QUALIDADE",IF(F2543="S","BLOQUEADO",IF(F2543="R","RESTRITO/DEVOLUÇÃO",IF(OR(N2543="QUAR",N2543="QRES"),"QUARENTENA",IF(OR(B2543="DESCARTE",B2543="DEVOLUÇÃO"),"DESCARTE/DEVOLUÇÃO",IF(AND(D2543="",K2543&lt;&gt;""),"SEM LOTE",IF(AND(Q2543&lt;&gt;"",Q2543&gt;=Parametros!$B$11),"PARADO/SEM GIRO","OK"))))))))))</f>
        <v>RESTRITO/DEVOLUÇÃO</v>
      </c>
      <c r="T2543" s="29" t="str">
        <f aca="false">IF(AND($S2543="PARADO/SEM GIRO",$K2543="KG",OR(Painel!$B$5="(Todos)",A2543=Painel!$B$5)*OR(Painel!$E$5="(Todos)",P2543=Painel!$E$5)),$J2543+ROW()/10000000,"")</f>
        <v/>
      </c>
      <c r="U2543" s="29" t="str">
        <f aca="false">IF(AND($S2543="VENCIDO",$K2543="KG",OR(Painel!$B$5="(Todos)",A2543=Painel!$B$5)*OR(Painel!$E$5="(Todos)",P2543=Painel!$E$5)),$J2543+ROW()/10000000,"")</f>
        <v/>
      </c>
    </row>
    <row r="2544" customFormat="false" ht="15" hidden="false" customHeight="false" outlineLevel="0" collapsed="false">
      <c r="A2544" s="29" t="s">
        <v>55</v>
      </c>
      <c r="B2544" s="29" t="s">
        <v>4842</v>
      </c>
      <c r="C2544" s="29" t="s">
        <v>359</v>
      </c>
      <c r="D2544" s="29" t="s">
        <v>566</v>
      </c>
      <c r="E2544" s="29" t="n">
        <v>350</v>
      </c>
      <c r="F2544" s="29" t="s">
        <v>189</v>
      </c>
      <c r="G2544" s="29" t="s">
        <v>4961</v>
      </c>
      <c r="H2544" s="30" t="n">
        <v>5</v>
      </c>
      <c r="I2544" s="31" t="n">
        <v>46280</v>
      </c>
      <c r="J2544" s="30" t="n">
        <v>5</v>
      </c>
      <c r="K2544" s="29" t="s">
        <v>120</v>
      </c>
      <c r="L2544" s="29" t="s">
        <v>144</v>
      </c>
      <c r="M2544" s="29"/>
      <c r="N2544" s="29" t="s">
        <v>122</v>
      </c>
      <c r="O2544" s="31" t="n">
        <v>46711</v>
      </c>
      <c r="P2544" s="29" t="s">
        <v>123</v>
      </c>
      <c r="Q2544" s="29" t="n">
        <f aca="false">IFERROR(VALUE(L2544),"")</f>
        <v>5</v>
      </c>
      <c r="R2544" s="29" t="n">
        <f aca="true">IF(O2544="","",O2544-TODAY())</f>
        <v>426</v>
      </c>
      <c r="S2544" s="29" t="str">
        <f aca="false">IF(C2544="&lt;&lt; vazio &gt;&gt;","VAZIA",IF(AND(O2544&lt;&gt;"",R2544&lt;0),"VENCIDO",IF(AND(O2544&lt;&gt;"",R2544&lt;=Parametros!$B$10),"PRÓX. VENCIMENTO",IF(F2544="Q","QUALIDADE",IF(F2544="S","BLOQUEADO",IF(F2544="R","RESTRITO/DEVOLUÇÃO",IF(OR(N2544="QUAR",N2544="QRES"),"QUARENTENA",IF(OR(B2544="DESCARTE",B2544="DEVOLUÇÃO"),"DESCARTE/DEVOLUÇÃO",IF(AND(D2544="",K2544&lt;&gt;""),"SEM LOTE",IF(AND(Q2544&lt;&gt;"",Q2544&gt;=Parametros!$B$11),"PARADO/SEM GIRO","OK"))))))))))</f>
        <v>RESTRITO/DEVOLUÇÃO</v>
      </c>
      <c r="T2544" s="29" t="str">
        <f aca="false">IF(AND($S2544="PARADO/SEM GIRO",$K2544="KG",OR(Painel!$B$5="(Todos)",A2544=Painel!$B$5)*OR(Painel!$E$5="(Todos)",P2544=Painel!$E$5)),$J2544+ROW()/10000000,"")</f>
        <v/>
      </c>
      <c r="U2544" s="29" t="str">
        <f aca="false">IF(AND($S2544="VENCIDO",$K2544="KG",OR(Painel!$B$5="(Todos)",A2544=Painel!$B$5)*OR(Painel!$E$5="(Todos)",P2544=Painel!$E$5)),$J2544+ROW()/10000000,"")</f>
        <v/>
      </c>
    </row>
    <row r="2545" customFormat="false" ht="15" hidden="false" customHeight="false" outlineLevel="0" collapsed="false">
      <c r="A2545" s="29" t="s">
        <v>55</v>
      </c>
      <c r="B2545" s="29" t="s">
        <v>4842</v>
      </c>
      <c r="C2545" s="29" t="s">
        <v>594</v>
      </c>
      <c r="D2545" s="29" t="s">
        <v>4962</v>
      </c>
      <c r="E2545" s="29" t="n">
        <v>350</v>
      </c>
      <c r="F2545" s="29" t="s">
        <v>189</v>
      </c>
      <c r="G2545" s="29" t="s">
        <v>4963</v>
      </c>
      <c r="H2545" s="30" t="n">
        <v>40</v>
      </c>
      <c r="I2545" s="31" t="n">
        <v>46284</v>
      </c>
      <c r="J2545" s="30" t="n">
        <v>40</v>
      </c>
      <c r="K2545" s="29" t="s">
        <v>120</v>
      </c>
      <c r="L2545" s="29" t="s">
        <v>388</v>
      </c>
      <c r="M2545" s="29"/>
      <c r="N2545" s="29" t="s">
        <v>122</v>
      </c>
      <c r="O2545" s="31" t="n">
        <v>46305</v>
      </c>
      <c r="P2545" s="29" t="s">
        <v>123</v>
      </c>
      <c r="Q2545" s="29" t="n">
        <f aca="false">IFERROR(VALUE(L2545),"")</f>
        <v>1</v>
      </c>
      <c r="R2545" s="29" t="n">
        <f aca="true">IF(O2545="","",O2545-TODAY())</f>
        <v>20</v>
      </c>
      <c r="S2545" s="29" t="str">
        <f aca="false">IF(C2545="&lt;&lt; vazio &gt;&gt;","VAZIA",IF(AND(O2545&lt;&gt;"",R2545&lt;0),"VENCIDO",IF(AND(O2545&lt;&gt;"",R2545&lt;=Parametros!$B$10),"PRÓX. VENCIMENTO",IF(F2545="Q","QUALIDADE",IF(F2545="S","BLOQUEADO",IF(F2545="R","RESTRITO/DEVOLUÇÃO",IF(OR(N2545="QUAR",N2545="QRES"),"QUARENTENA",IF(OR(B2545="DESCARTE",B2545="DEVOLUÇÃO"),"DESCARTE/DEVOLUÇÃO",IF(AND(D2545="",K2545&lt;&gt;""),"SEM LOTE",IF(AND(Q2545&lt;&gt;"",Q2545&gt;=Parametros!$B$11),"PARADO/SEM GIRO","OK"))))))))))</f>
        <v>PRÓX. VENCIMENTO</v>
      </c>
      <c r="T2545" s="29" t="str">
        <f aca="false">IF(AND($S2545="PARADO/SEM GIRO",$K2545="KG",OR(Painel!$B$5="(Todos)",A2545=Painel!$B$5)*OR(Painel!$E$5="(Todos)",P2545=Painel!$E$5)),$J2545+ROW()/10000000,"")</f>
        <v/>
      </c>
      <c r="U2545" s="29" t="str">
        <f aca="false">IF(AND($S2545="VENCIDO",$K2545="KG",OR(Painel!$B$5="(Todos)",A2545=Painel!$B$5)*OR(Painel!$E$5="(Todos)",P2545=Painel!$E$5)),$J2545+ROW()/10000000,"")</f>
        <v/>
      </c>
    </row>
    <row r="2546" customFormat="false" ht="15" hidden="false" customHeight="false" outlineLevel="0" collapsed="false">
      <c r="A2546" s="29" t="s">
        <v>55</v>
      </c>
      <c r="B2546" s="29" t="s">
        <v>4842</v>
      </c>
      <c r="C2546" s="29" t="s">
        <v>594</v>
      </c>
      <c r="D2546" s="29" t="s">
        <v>4962</v>
      </c>
      <c r="E2546" s="29" t="n">
        <v>350</v>
      </c>
      <c r="F2546" s="29" t="s">
        <v>189</v>
      </c>
      <c r="G2546" s="29" t="s">
        <v>4964</v>
      </c>
      <c r="H2546" s="30" t="n">
        <v>20</v>
      </c>
      <c r="I2546" s="31" t="n">
        <v>46282</v>
      </c>
      <c r="J2546" s="30" t="n">
        <v>20</v>
      </c>
      <c r="K2546" s="29" t="s">
        <v>120</v>
      </c>
      <c r="L2546" s="29" t="s">
        <v>400</v>
      </c>
      <c r="M2546" s="29"/>
      <c r="N2546" s="29" t="s">
        <v>122</v>
      </c>
      <c r="O2546" s="31" t="n">
        <v>46305</v>
      </c>
      <c r="P2546" s="29" t="s">
        <v>123</v>
      </c>
      <c r="Q2546" s="29" t="n">
        <f aca="false">IFERROR(VALUE(L2546),"")</f>
        <v>3</v>
      </c>
      <c r="R2546" s="29" t="n">
        <f aca="true">IF(O2546="","",O2546-TODAY())</f>
        <v>20</v>
      </c>
      <c r="S2546" s="29" t="str">
        <f aca="false">IF(C2546="&lt;&lt; vazio &gt;&gt;","VAZIA",IF(AND(O2546&lt;&gt;"",R2546&lt;0),"VENCIDO",IF(AND(O2546&lt;&gt;"",R2546&lt;=Parametros!$B$10),"PRÓX. VENCIMENTO",IF(F2546="Q","QUALIDADE",IF(F2546="S","BLOQUEADO",IF(F2546="R","RESTRITO/DEVOLUÇÃO",IF(OR(N2546="QUAR",N2546="QRES"),"QUARENTENA",IF(OR(B2546="DESCARTE",B2546="DEVOLUÇÃO"),"DESCARTE/DEVOLUÇÃO",IF(AND(D2546="",K2546&lt;&gt;""),"SEM LOTE",IF(AND(Q2546&lt;&gt;"",Q2546&gt;=Parametros!$B$11),"PARADO/SEM GIRO","OK"))))))))))</f>
        <v>PRÓX. VENCIMENTO</v>
      </c>
      <c r="T2546" s="29" t="str">
        <f aca="false">IF(AND($S2546="PARADO/SEM GIRO",$K2546="KG",OR(Painel!$B$5="(Todos)",A2546=Painel!$B$5)*OR(Painel!$E$5="(Todos)",P2546=Painel!$E$5)),$J2546+ROW()/10000000,"")</f>
        <v/>
      </c>
      <c r="U2546" s="29" t="str">
        <f aca="false">IF(AND($S2546="VENCIDO",$K2546="KG",OR(Painel!$B$5="(Todos)",A2546=Painel!$B$5)*OR(Painel!$E$5="(Todos)",P2546=Painel!$E$5)),$J2546+ROW()/10000000,"")</f>
        <v/>
      </c>
    </row>
    <row r="2547" customFormat="false" ht="15" hidden="false" customHeight="false" outlineLevel="0" collapsed="false">
      <c r="A2547" s="29" t="s">
        <v>55</v>
      </c>
      <c r="B2547" s="29" t="s">
        <v>4842</v>
      </c>
      <c r="C2547" s="29" t="s">
        <v>3884</v>
      </c>
      <c r="D2547" s="29" t="s">
        <v>3885</v>
      </c>
      <c r="E2547" s="29" t="n">
        <v>350</v>
      </c>
      <c r="F2547" s="29" t="s">
        <v>189</v>
      </c>
      <c r="G2547" s="29" t="s">
        <v>4965</v>
      </c>
      <c r="H2547" s="30" t="n">
        <v>12</v>
      </c>
      <c r="I2547" s="31" t="n">
        <v>46274</v>
      </c>
      <c r="J2547" s="30" t="n">
        <v>12</v>
      </c>
      <c r="K2547" s="29" t="s">
        <v>120</v>
      </c>
      <c r="L2547" s="29" t="s">
        <v>138</v>
      </c>
      <c r="M2547" s="29"/>
      <c r="N2547" s="29" t="s">
        <v>122</v>
      </c>
      <c r="O2547" s="31" t="n">
        <v>46306</v>
      </c>
      <c r="P2547" s="29" t="s">
        <v>123</v>
      </c>
      <c r="Q2547" s="29" t="n">
        <f aca="false">IFERROR(VALUE(L2547),"")</f>
        <v>11</v>
      </c>
      <c r="R2547" s="29" t="n">
        <f aca="true">IF(O2547="","",O2547-TODAY())</f>
        <v>21</v>
      </c>
      <c r="S2547" s="29" t="str">
        <f aca="false">IF(C2547="&lt;&lt; vazio &gt;&gt;","VAZIA",IF(AND(O2547&lt;&gt;"",R2547&lt;0),"VENCIDO",IF(AND(O2547&lt;&gt;"",R2547&lt;=Parametros!$B$10),"PRÓX. VENCIMENTO",IF(F2547="Q","QUALIDADE",IF(F2547="S","BLOQUEADO",IF(F2547="R","RESTRITO/DEVOLUÇÃO",IF(OR(N2547="QUAR",N2547="QRES"),"QUARENTENA",IF(OR(B2547="DESCARTE",B2547="DEVOLUÇÃO"),"DESCARTE/DEVOLUÇÃO",IF(AND(D2547="",K2547&lt;&gt;""),"SEM LOTE",IF(AND(Q2547&lt;&gt;"",Q2547&gt;=Parametros!$B$11),"PARADO/SEM GIRO","OK"))))))))))</f>
        <v>PRÓX. VENCIMENTO</v>
      </c>
      <c r="T2547" s="29" t="str">
        <f aca="false">IF(AND($S2547="PARADO/SEM GIRO",$K2547="KG",OR(Painel!$B$5="(Todos)",A2547=Painel!$B$5)*OR(Painel!$E$5="(Todos)",P2547=Painel!$E$5)),$J2547+ROW()/10000000,"")</f>
        <v/>
      </c>
      <c r="U2547" s="29" t="str">
        <f aca="false">IF(AND($S2547="VENCIDO",$K2547="KG",OR(Painel!$B$5="(Todos)",A2547=Painel!$B$5)*OR(Painel!$E$5="(Todos)",P2547=Painel!$E$5)),$J2547+ROW()/10000000,"")</f>
        <v/>
      </c>
    </row>
    <row r="2548" customFormat="false" ht="15" hidden="false" customHeight="false" outlineLevel="0" collapsed="false">
      <c r="A2548" s="29" t="s">
        <v>55</v>
      </c>
      <c r="B2548" s="29" t="s">
        <v>4842</v>
      </c>
      <c r="C2548" s="29" t="s">
        <v>3884</v>
      </c>
      <c r="D2548" s="29" t="s">
        <v>3885</v>
      </c>
      <c r="E2548" s="29" t="n">
        <v>350</v>
      </c>
      <c r="F2548" s="29" t="s">
        <v>189</v>
      </c>
      <c r="G2548" s="29" t="s">
        <v>4966</v>
      </c>
      <c r="H2548" s="30" t="n">
        <v>12</v>
      </c>
      <c r="I2548" s="31" t="n">
        <v>46284</v>
      </c>
      <c r="J2548" s="30" t="n">
        <v>12</v>
      </c>
      <c r="K2548" s="29" t="s">
        <v>120</v>
      </c>
      <c r="L2548" s="29" t="s">
        <v>388</v>
      </c>
      <c r="M2548" s="29"/>
      <c r="N2548" s="29" t="s">
        <v>122</v>
      </c>
      <c r="O2548" s="31" t="n">
        <v>46306</v>
      </c>
      <c r="P2548" s="29" t="s">
        <v>123</v>
      </c>
      <c r="Q2548" s="29" t="n">
        <f aca="false">IFERROR(VALUE(L2548),"")</f>
        <v>1</v>
      </c>
      <c r="R2548" s="29" t="n">
        <f aca="true">IF(O2548="","",O2548-TODAY())</f>
        <v>21</v>
      </c>
      <c r="S2548" s="29" t="str">
        <f aca="false">IF(C2548="&lt;&lt; vazio &gt;&gt;","VAZIA",IF(AND(O2548&lt;&gt;"",R2548&lt;0),"VENCIDO",IF(AND(O2548&lt;&gt;"",R2548&lt;=Parametros!$B$10),"PRÓX. VENCIMENTO",IF(F2548="Q","QUALIDADE",IF(F2548="S","BLOQUEADO",IF(F2548="R","RESTRITO/DEVOLUÇÃO",IF(OR(N2548="QUAR",N2548="QRES"),"QUARENTENA",IF(OR(B2548="DESCARTE",B2548="DEVOLUÇÃO"),"DESCARTE/DEVOLUÇÃO",IF(AND(D2548="",K2548&lt;&gt;""),"SEM LOTE",IF(AND(Q2548&lt;&gt;"",Q2548&gt;=Parametros!$B$11),"PARADO/SEM GIRO","OK"))))))))))</f>
        <v>PRÓX. VENCIMENTO</v>
      </c>
      <c r="T2548" s="29" t="str">
        <f aca="false">IF(AND($S2548="PARADO/SEM GIRO",$K2548="KG",OR(Painel!$B$5="(Todos)",A2548=Painel!$B$5)*OR(Painel!$E$5="(Todos)",P2548=Painel!$E$5)),$J2548+ROW()/10000000,"")</f>
        <v/>
      </c>
      <c r="U2548" s="29" t="str">
        <f aca="false">IF(AND($S2548="VENCIDO",$K2548="KG",OR(Painel!$B$5="(Todos)",A2548=Painel!$B$5)*OR(Painel!$E$5="(Todos)",P2548=Painel!$E$5)),$J2548+ROW()/10000000,"")</f>
        <v/>
      </c>
    </row>
    <row r="2549" customFormat="false" ht="15" hidden="false" customHeight="false" outlineLevel="0" collapsed="false">
      <c r="A2549" s="29" t="s">
        <v>55</v>
      </c>
      <c r="B2549" s="29" t="s">
        <v>4842</v>
      </c>
      <c r="C2549" s="29" t="s">
        <v>3884</v>
      </c>
      <c r="D2549" s="29" t="s">
        <v>3885</v>
      </c>
      <c r="E2549" s="29" t="n">
        <v>350</v>
      </c>
      <c r="F2549" s="29" t="s">
        <v>189</v>
      </c>
      <c r="G2549" s="29" t="s">
        <v>4967</v>
      </c>
      <c r="H2549" s="30" t="n">
        <v>12</v>
      </c>
      <c r="I2549" s="31" t="n">
        <v>46284</v>
      </c>
      <c r="J2549" s="30" t="n">
        <v>12</v>
      </c>
      <c r="K2549" s="29" t="s">
        <v>120</v>
      </c>
      <c r="L2549" s="29" t="s">
        <v>388</v>
      </c>
      <c r="M2549" s="29"/>
      <c r="N2549" s="29" t="s">
        <v>122</v>
      </c>
      <c r="O2549" s="31" t="n">
        <v>46306</v>
      </c>
      <c r="P2549" s="29" t="s">
        <v>123</v>
      </c>
      <c r="Q2549" s="29" t="n">
        <f aca="false">IFERROR(VALUE(L2549),"")</f>
        <v>1</v>
      </c>
      <c r="R2549" s="29" t="n">
        <f aca="true">IF(O2549="","",O2549-TODAY())</f>
        <v>21</v>
      </c>
      <c r="S2549" s="29" t="str">
        <f aca="false">IF(C2549="&lt;&lt; vazio &gt;&gt;","VAZIA",IF(AND(O2549&lt;&gt;"",R2549&lt;0),"VENCIDO",IF(AND(O2549&lt;&gt;"",R2549&lt;=Parametros!$B$10),"PRÓX. VENCIMENTO",IF(F2549="Q","QUALIDADE",IF(F2549="S","BLOQUEADO",IF(F2549="R","RESTRITO/DEVOLUÇÃO",IF(OR(N2549="QUAR",N2549="QRES"),"QUARENTENA",IF(OR(B2549="DESCARTE",B2549="DEVOLUÇÃO"),"DESCARTE/DEVOLUÇÃO",IF(AND(D2549="",K2549&lt;&gt;""),"SEM LOTE",IF(AND(Q2549&lt;&gt;"",Q2549&gt;=Parametros!$B$11),"PARADO/SEM GIRO","OK"))))))))))</f>
        <v>PRÓX. VENCIMENTO</v>
      </c>
      <c r="T2549" s="29" t="str">
        <f aca="false">IF(AND($S2549="PARADO/SEM GIRO",$K2549="KG",OR(Painel!$B$5="(Todos)",A2549=Painel!$B$5)*OR(Painel!$E$5="(Todos)",P2549=Painel!$E$5)),$J2549+ROW()/10000000,"")</f>
        <v/>
      </c>
      <c r="U2549" s="29" t="str">
        <f aca="false">IF(AND($S2549="VENCIDO",$K2549="KG",OR(Painel!$B$5="(Todos)",A2549=Painel!$B$5)*OR(Painel!$E$5="(Todos)",P2549=Painel!$E$5)),$J2549+ROW()/10000000,"")</f>
        <v/>
      </c>
    </row>
    <row r="2550" customFormat="false" ht="15" hidden="false" customHeight="false" outlineLevel="0" collapsed="false">
      <c r="A2550" s="29" t="s">
        <v>55</v>
      </c>
      <c r="B2550" s="29" t="s">
        <v>4842</v>
      </c>
      <c r="C2550" s="29" t="s">
        <v>1259</v>
      </c>
      <c r="D2550" s="29" t="s">
        <v>1260</v>
      </c>
      <c r="E2550" s="29" t="n">
        <v>350</v>
      </c>
      <c r="F2550" s="29" t="s">
        <v>189</v>
      </c>
      <c r="G2550" s="29" t="s">
        <v>4968</v>
      </c>
      <c r="H2550" s="30" t="n">
        <v>12</v>
      </c>
      <c r="I2550" s="31" t="n">
        <v>46274</v>
      </c>
      <c r="J2550" s="30" t="n">
        <v>12</v>
      </c>
      <c r="K2550" s="29" t="s">
        <v>120</v>
      </c>
      <c r="L2550" s="29" t="s">
        <v>138</v>
      </c>
      <c r="M2550" s="29"/>
      <c r="N2550" s="29" t="s">
        <v>122</v>
      </c>
      <c r="O2550" s="31" t="n">
        <v>46293</v>
      </c>
      <c r="P2550" s="29" t="s">
        <v>123</v>
      </c>
      <c r="Q2550" s="29" t="n">
        <f aca="false">IFERROR(VALUE(L2550),"")</f>
        <v>11</v>
      </c>
      <c r="R2550" s="29" t="n">
        <f aca="true">IF(O2550="","",O2550-TODAY())</f>
        <v>8</v>
      </c>
      <c r="S2550" s="29" t="str">
        <f aca="false">IF(C2550="&lt;&lt; vazio &gt;&gt;","VAZIA",IF(AND(O2550&lt;&gt;"",R2550&lt;0),"VENCIDO",IF(AND(O2550&lt;&gt;"",R2550&lt;=Parametros!$B$10),"PRÓX. VENCIMENTO",IF(F2550="Q","QUALIDADE",IF(F2550="S","BLOQUEADO",IF(F2550="R","RESTRITO/DEVOLUÇÃO",IF(OR(N2550="QUAR",N2550="QRES"),"QUARENTENA",IF(OR(B2550="DESCARTE",B2550="DEVOLUÇÃO"),"DESCARTE/DEVOLUÇÃO",IF(AND(D2550="",K2550&lt;&gt;""),"SEM LOTE",IF(AND(Q2550&lt;&gt;"",Q2550&gt;=Parametros!$B$11),"PARADO/SEM GIRO","OK"))))))))))</f>
        <v>PRÓX. VENCIMENTO</v>
      </c>
      <c r="T2550" s="29" t="str">
        <f aca="false">IF(AND($S2550="PARADO/SEM GIRO",$K2550="KG",OR(Painel!$B$5="(Todos)",A2550=Painel!$B$5)*OR(Painel!$E$5="(Todos)",P2550=Painel!$E$5)),$J2550+ROW()/10000000,"")</f>
        <v/>
      </c>
      <c r="U2550" s="29" t="str">
        <f aca="false">IF(AND($S2550="VENCIDO",$K2550="KG",OR(Painel!$B$5="(Todos)",A2550=Painel!$B$5)*OR(Painel!$E$5="(Todos)",P2550=Painel!$E$5)),$J2550+ROW()/10000000,"")</f>
        <v/>
      </c>
    </row>
    <row r="2551" customFormat="false" ht="15" hidden="false" customHeight="false" outlineLevel="0" collapsed="false">
      <c r="A2551" s="29" t="s">
        <v>55</v>
      </c>
      <c r="B2551" s="29" t="s">
        <v>4842</v>
      </c>
      <c r="C2551" s="29" t="s">
        <v>1259</v>
      </c>
      <c r="D2551" s="29" t="s">
        <v>4969</v>
      </c>
      <c r="E2551" s="29" t="n">
        <v>350</v>
      </c>
      <c r="F2551" s="29" t="s">
        <v>189</v>
      </c>
      <c r="G2551" s="29" t="s">
        <v>4970</v>
      </c>
      <c r="H2551" s="30" t="n">
        <v>12</v>
      </c>
      <c r="I2551" s="31" t="n">
        <v>46284</v>
      </c>
      <c r="J2551" s="30" t="n">
        <v>12</v>
      </c>
      <c r="K2551" s="29" t="s">
        <v>120</v>
      </c>
      <c r="L2551" s="29" t="s">
        <v>388</v>
      </c>
      <c r="M2551" s="29"/>
      <c r="N2551" s="29" t="s">
        <v>122</v>
      </c>
      <c r="O2551" s="31" t="n">
        <v>46294</v>
      </c>
      <c r="P2551" s="29" t="s">
        <v>123</v>
      </c>
      <c r="Q2551" s="29" t="n">
        <f aca="false">IFERROR(VALUE(L2551),"")</f>
        <v>1</v>
      </c>
      <c r="R2551" s="29" t="n">
        <f aca="true">IF(O2551="","",O2551-TODAY())</f>
        <v>9</v>
      </c>
      <c r="S2551" s="29" t="str">
        <f aca="false">IF(C2551="&lt;&lt; vazio &gt;&gt;","VAZIA",IF(AND(O2551&lt;&gt;"",R2551&lt;0),"VENCIDO",IF(AND(O2551&lt;&gt;"",R2551&lt;=Parametros!$B$10),"PRÓX. VENCIMENTO",IF(F2551="Q","QUALIDADE",IF(F2551="S","BLOQUEADO",IF(F2551="R","RESTRITO/DEVOLUÇÃO",IF(OR(N2551="QUAR",N2551="QRES"),"QUARENTENA",IF(OR(B2551="DESCARTE",B2551="DEVOLUÇÃO"),"DESCARTE/DEVOLUÇÃO",IF(AND(D2551="",K2551&lt;&gt;""),"SEM LOTE",IF(AND(Q2551&lt;&gt;"",Q2551&gt;=Parametros!$B$11),"PARADO/SEM GIRO","OK"))))))))))</f>
        <v>PRÓX. VENCIMENTO</v>
      </c>
      <c r="T2551" s="29" t="str">
        <f aca="false">IF(AND($S2551="PARADO/SEM GIRO",$K2551="KG",OR(Painel!$B$5="(Todos)",A2551=Painel!$B$5)*OR(Painel!$E$5="(Todos)",P2551=Painel!$E$5)),$J2551+ROW()/10000000,"")</f>
        <v/>
      </c>
      <c r="U2551" s="29" t="str">
        <f aca="false">IF(AND($S2551="VENCIDO",$K2551="KG",OR(Painel!$B$5="(Todos)",A2551=Painel!$B$5)*OR(Painel!$E$5="(Todos)",P2551=Painel!$E$5)),$J2551+ROW()/10000000,"")</f>
        <v/>
      </c>
    </row>
    <row r="2552" customFormat="false" ht="15" hidden="false" customHeight="false" outlineLevel="0" collapsed="false">
      <c r="A2552" s="29" t="s">
        <v>55</v>
      </c>
      <c r="B2552" s="29" t="s">
        <v>4842</v>
      </c>
      <c r="C2552" s="29" t="s">
        <v>1259</v>
      </c>
      <c r="D2552" s="29" t="s">
        <v>4971</v>
      </c>
      <c r="E2552" s="29" t="n">
        <v>350</v>
      </c>
      <c r="F2552" s="29" t="s">
        <v>189</v>
      </c>
      <c r="G2552" s="29" t="s">
        <v>4972</v>
      </c>
      <c r="H2552" s="30" t="n">
        <v>42</v>
      </c>
      <c r="I2552" s="31" t="n">
        <v>46280</v>
      </c>
      <c r="J2552" s="30" t="n">
        <v>42</v>
      </c>
      <c r="K2552" s="29" t="s">
        <v>120</v>
      </c>
      <c r="L2552" s="29" t="s">
        <v>144</v>
      </c>
      <c r="M2552" s="29"/>
      <c r="N2552" s="29" t="s">
        <v>179</v>
      </c>
      <c r="O2552" s="31" t="n">
        <v>46296</v>
      </c>
      <c r="P2552" s="29" t="s">
        <v>123</v>
      </c>
      <c r="Q2552" s="29" t="n">
        <f aca="false">IFERROR(VALUE(L2552),"")</f>
        <v>5</v>
      </c>
      <c r="R2552" s="29" t="n">
        <f aca="true">IF(O2552="","",O2552-TODAY())</f>
        <v>11</v>
      </c>
      <c r="S2552" s="29" t="str">
        <f aca="false">IF(C2552="&lt;&lt; vazio &gt;&gt;","VAZIA",IF(AND(O2552&lt;&gt;"",R2552&lt;0),"VENCIDO",IF(AND(O2552&lt;&gt;"",R2552&lt;=Parametros!$B$10),"PRÓX. VENCIMENTO",IF(F2552="Q","QUALIDADE",IF(F2552="S","BLOQUEADO",IF(F2552="R","RESTRITO/DEVOLUÇÃO",IF(OR(N2552="QUAR",N2552="QRES"),"QUARENTENA",IF(OR(B2552="DESCARTE",B2552="DEVOLUÇÃO"),"DESCARTE/DEVOLUÇÃO",IF(AND(D2552="",K2552&lt;&gt;""),"SEM LOTE",IF(AND(Q2552&lt;&gt;"",Q2552&gt;=Parametros!$B$11),"PARADO/SEM GIRO","OK"))))))))))</f>
        <v>PRÓX. VENCIMENTO</v>
      </c>
      <c r="T2552" s="29" t="str">
        <f aca="false">IF(AND($S2552="PARADO/SEM GIRO",$K2552="KG",OR(Painel!$B$5="(Todos)",A2552=Painel!$B$5)*OR(Painel!$E$5="(Todos)",P2552=Painel!$E$5)),$J2552+ROW()/10000000,"")</f>
        <v/>
      </c>
      <c r="U2552" s="29" t="str">
        <f aca="false">IF(AND($S2552="VENCIDO",$K2552="KG",OR(Painel!$B$5="(Todos)",A2552=Painel!$B$5)*OR(Painel!$E$5="(Todos)",P2552=Painel!$E$5)),$J2552+ROW()/10000000,"")</f>
        <v/>
      </c>
    </row>
    <row r="2553" customFormat="false" ht="15" hidden="false" customHeight="false" outlineLevel="0" collapsed="false">
      <c r="A2553" s="29" t="s">
        <v>55</v>
      </c>
      <c r="B2553" s="29" t="s">
        <v>4842</v>
      </c>
      <c r="C2553" s="29" t="s">
        <v>150</v>
      </c>
      <c r="D2553" s="29" t="s">
        <v>4973</v>
      </c>
      <c r="E2553" s="29" t="n">
        <v>350</v>
      </c>
      <c r="F2553" s="29" t="s">
        <v>189</v>
      </c>
      <c r="G2553" s="29" t="s">
        <v>4974</v>
      </c>
      <c r="H2553" s="30" t="n">
        <v>2.8</v>
      </c>
      <c r="I2553" s="31" t="n">
        <v>46284</v>
      </c>
      <c r="J2553" s="30" t="n">
        <v>2.8</v>
      </c>
      <c r="K2553" s="29" t="s">
        <v>120</v>
      </c>
      <c r="L2553" s="29" t="s">
        <v>388</v>
      </c>
      <c r="M2553" s="29"/>
      <c r="N2553" s="29" t="s">
        <v>179</v>
      </c>
      <c r="O2553" s="31" t="n">
        <v>46216</v>
      </c>
      <c r="P2553" s="29" t="s">
        <v>123</v>
      </c>
      <c r="Q2553" s="29" t="n">
        <f aca="false">IFERROR(VALUE(L2553),"")</f>
        <v>1</v>
      </c>
      <c r="R2553" s="29" t="n">
        <f aca="true">IF(O2553="","",O2553-TODAY())</f>
        <v>-69</v>
      </c>
      <c r="S2553" s="29" t="str">
        <f aca="false">IF(C2553="&lt;&lt; vazio &gt;&gt;","VAZIA",IF(AND(O2553&lt;&gt;"",R2553&lt;0),"VENCIDO",IF(AND(O2553&lt;&gt;"",R2553&lt;=Parametros!$B$10),"PRÓX. VENCIMENTO",IF(F2553="Q","QUALIDADE",IF(F2553="S","BLOQUEADO",IF(F2553="R","RESTRITO/DEVOLUÇÃO",IF(OR(N2553="QUAR",N2553="QRES"),"QUARENTENA",IF(OR(B2553="DESCARTE",B2553="DEVOLUÇÃO"),"DESCARTE/DEVOLUÇÃO",IF(AND(D2553="",K2553&lt;&gt;""),"SEM LOTE",IF(AND(Q2553&lt;&gt;"",Q2553&gt;=Parametros!$B$11),"PARADO/SEM GIRO","OK"))))))))))</f>
        <v>VENCIDO</v>
      </c>
      <c r="T2553" s="29" t="str">
        <f aca="false">IF(AND($S2553="PARADO/SEM GIRO",$K2553="KG",OR(Painel!$B$5="(Todos)",A2553=Painel!$B$5)*OR(Painel!$E$5="(Todos)",P2553=Painel!$E$5)),$J2553+ROW()/10000000,"")</f>
        <v/>
      </c>
      <c r="U2553" s="29" t="n">
        <f aca="false">IF(AND($S2553="VENCIDO",$K2553="KG",OR(Painel!$B$5="(Todos)",A2553=Painel!$B$5)*OR(Painel!$E$5="(Todos)",P2553=Painel!$E$5)),$J2553+ROW()/10000000,"")</f>
        <v>2.8002553</v>
      </c>
    </row>
    <row r="2554" customFormat="false" ht="15" hidden="false" customHeight="false" outlineLevel="0" collapsed="false">
      <c r="A2554" s="29" t="s">
        <v>55</v>
      </c>
      <c r="B2554" s="29" t="s">
        <v>4842</v>
      </c>
      <c r="C2554" s="29" t="s">
        <v>191</v>
      </c>
      <c r="D2554" s="29" t="s">
        <v>4975</v>
      </c>
      <c r="E2554" s="29" t="n">
        <v>350</v>
      </c>
      <c r="F2554" s="29" t="s">
        <v>189</v>
      </c>
      <c r="G2554" s="29" t="s">
        <v>4976</v>
      </c>
      <c r="H2554" s="30" t="n">
        <v>22.4</v>
      </c>
      <c r="I2554" s="31" t="n">
        <v>46280</v>
      </c>
      <c r="J2554" s="30" t="n">
        <v>22.4</v>
      </c>
      <c r="K2554" s="29" t="s">
        <v>120</v>
      </c>
      <c r="L2554" s="29" t="s">
        <v>144</v>
      </c>
      <c r="M2554" s="29"/>
      <c r="N2554" s="29" t="s">
        <v>179</v>
      </c>
      <c r="O2554" s="31" t="n">
        <v>46340</v>
      </c>
      <c r="P2554" s="29" t="s">
        <v>123</v>
      </c>
      <c r="Q2554" s="29" t="n">
        <f aca="false">IFERROR(VALUE(L2554),"")</f>
        <v>5</v>
      </c>
      <c r="R2554" s="29" t="n">
        <f aca="true">IF(O2554="","",O2554-TODAY())</f>
        <v>55</v>
      </c>
      <c r="S2554" s="29" t="str">
        <f aca="false">IF(C2554="&lt;&lt; vazio &gt;&gt;","VAZIA",IF(AND(O2554&lt;&gt;"",R2554&lt;0),"VENCIDO",IF(AND(O2554&lt;&gt;"",R2554&lt;=Parametros!$B$10),"PRÓX. VENCIMENTO",IF(F2554="Q","QUALIDADE",IF(F2554="S","BLOQUEADO",IF(F2554="R","RESTRITO/DEVOLUÇÃO",IF(OR(N2554="QUAR",N2554="QRES"),"QUARENTENA",IF(OR(B2554="DESCARTE",B2554="DEVOLUÇÃO"),"DESCARTE/DEVOLUÇÃO",IF(AND(D2554="",K2554&lt;&gt;""),"SEM LOTE",IF(AND(Q2554&lt;&gt;"",Q2554&gt;=Parametros!$B$11),"PARADO/SEM GIRO","OK"))))))))))</f>
        <v>PRÓX. VENCIMENTO</v>
      </c>
      <c r="T2554" s="29" t="str">
        <f aca="false">IF(AND($S2554="PARADO/SEM GIRO",$K2554="KG",OR(Painel!$B$5="(Todos)",A2554=Painel!$B$5)*OR(Painel!$E$5="(Todos)",P2554=Painel!$E$5)),$J2554+ROW()/10000000,"")</f>
        <v/>
      </c>
      <c r="U2554" s="29" t="str">
        <f aca="false">IF(AND($S2554="VENCIDO",$K2554="KG",OR(Painel!$B$5="(Todos)",A2554=Painel!$B$5)*OR(Painel!$E$5="(Todos)",P2554=Painel!$E$5)),$J2554+ROW()/10000000,"")</f>
        <v/>
      </c>
    </row>
    <row r="2555" customFormat="false" ht="15" hidden="false" customHeight="false" outlineLevel="0" collapsed="false">
      <c r="A2555" s="29" t="s">
        <v>55</v>
      </c>
      <c r="B2555" s="29" t="s">
        <v>4842</v>
      </c>
      <c r="C2555" s="29" t="s">
        <v>198</v>
      </c>
      <c r="D2555" s="29" t="s">
        <v>4977</v>
      </c>
      <c r="E2555" s="29" t="n">
        <v>350</v>
      </c>
      <c r="F2555" s="29" t="s">
        <v>189</v>
      </c>
      <c r="G2555" s="29" t="s">
        <v>4978</v>
      </c>
      <c r="H2555" s="30" t="n">
        <v>24.24</v>
      </c>
      <c r="I2555" s="31" t="n">
        <v>46284</v>
      </c>
      <c r="J2555" s="30" t="n">
        <v>24.24</v>
      </c>
      <c r="K2555" s="29" t="s">
        <v>120</v>
      </c>
      <c r="L2555" s="29" t="s">
        <v>388</v>
      </c>
      <c r="M2555" s="29"/>
      <c r="N2555" s="29" t="s">
        <v>122</v>
      </c>
      <c r="O2555" s="31" t="n">
        <v>46377</v>
      </c>
      <c r="P2555" s="29" t="s">
        <v>123</v>
      </c>
      <c r="Q2555" s="29" t="n">
        <f aca="false">IFERROR(VALUE(L2555),"")</f>
        <v>1</v>
      </c>
      <c r="R2555" s="29" t="n">
        <f aca="true">IF(O2555="","",O2555-TODAY())</f>
        <v>92</v>
      </c>
      <c r="S2555" s="29" t="str">
        <f aca="false">IF(C2555="&lt;&lt; vazio &gt;&gt;","VAZIA",IF(AND(O2555&lt;&gt;"",R2555&lt;0),"VENCIDO",IF(AND(O2555&lt;&gt;"",R2555&lt;=Parametros!$B$10),"PRÓX. VENCIMENTO",IF(F2555="Q","QUALIDADE",IF(F2555="S","BLOQUEADO",IF(F2555="R","RESTRITO/DEVOLUÇÃO",IF(OR(N2555="QUAR",N2555="QRES"),"QUARENTENA",IF(OR(B2555="DESCARTE",B2555="DEVOLUÇÃO"),"DESCARTE/DEVOLUÇÃO",IF(AND(D2555="",K2555&lt;&gt;""),"SEM LOTE",IF(AND(Q2555&lt;&gt;"",Q2555&gt;=Parametros!$B$11),"PARADO/SEM GIRO","OK"))))))))))</f>
        <v>RESTRITO/DEVOLUÇÃO</v>
      </c>
      <c r="T2555" s="29" t="str">
        <f aca="false">IF(AND($S2555="PARADO/SEM GIRO",$K2555="KG",OR(Painel!$B$5="(Todos)",A2555=Painel!$B$5)*OR(Painel!$E$5="(Todos)",P2555=Painel!$E$5)),$J2555+ROW()/10000000,"")</f>
        <v/>
      </c>
      <c r="U2555" s="29" t="str">
        <f aca="false">IF(AND($S2555="VENCIDO",$K2555="KG",OR(Painel!$B$5="(Todos)",A2555=Painel!$B$5)*OR(Painel!$E$5="(Todos)",P2555=Painel!$E$5)),$J2555+ROW()/10000000,"")</f>
        <v/>
      </c>
    </row>
    <row r="2556" customFormat="false" ht="15" hidden="false" customHeight="false" outlineLevel="0" collapsed="false">
      <c r="A2556" s="29" t="s">
        <v>55</v>
      </c>
      <c r="B2556" s="29" t="s">
        <v>4842</v>
      </c>
      <c r="C2556" s="29" t="s">
        <v>285</v>
      </c>
      <c r="D2556" s="29" t="s">
        <v>286</v>
      </c>
      <c r="E2556" s="29" t="n">
        <v>350</v>
      </c>
      <c r="F2556" s="29" t="s">
        <v>189</v>
      </c>
      <c r="G2556" s="29" t="s">
        <v>4979</v>
      </c>
      <c r="H2556" s="30" t="n">
        <v>12</v>
      </c>
      <c r="I2556" s="31" t="n">
        <v>46274</v>
      </c>
      <c r="J2556" s="30" t="n">
        <v>12</v>
      </c>
      <c r="K2556" s="29" t="s">
        <v>120</v>
      </c>
      <c r="L2556" s="29" t="s">
        <v>138</v>
      </c>
      <c r="M2556" s="29"/>
      <c r="N2556" s="29" t="s">
        <v>122</v>
      </c>
      <c r="O2556" s="31" t="n">
        <v>46181</v>
      </c>
      <c r="P2556" s="29" t="s">
        <v>123</v>
      </c>
      <c r="Q2556" s="29" t="n">
        <f aca="false">IFERROR(VALUE(L2556),"")</f>
        <v>11</v>
      </c>
      <c r="R2556" s="29" t="n">
        <f aca="true">IF(O2556="","",O2556-TODAY())</f>
        <v>-104</v>
      </c>
      <c r="S2556" s="29" t="str">
        <f aca="false">IF(C2556="&lt;&lt; vazio &gt;&gt;","VAZIA",IF(AND(O2556&lt;&gt;"",R2556&lt;0),"VENCIDO",IF(AND(O2556&lt;&gt;"",R2556&lt;=Parametros!$B$10),"PRÓX. VENCIMENTO",IF(F2556="Q","QUALIDADE",IF(F2556="S","BLOQUEADO",IF(F2556="R","RESTRITO/DEVOLUÇÃO",IF(OR(N2556="QUAR",N2556="QRES"),"QUARENTENA",IF(OR(B2556="DESCARTE",B2556="DEVOLUÇÃO"),"DESCARTE/DEVOLUÇÃO",IF(AND(D2556="",K2556&lt;&gt;""),"SEM LOTE",IF(AND(Q2556&lt;&gt;"",Q2556&gt;=Parametros!$B$11),"PARADO/SEM GIRO","OK"))))))))))</f>
        <v>VENCIDO</v>
      </c>
      <c r="T2556" s="29" t="str">
        <f aca="false">IF(AND($S2556="PARADO/SEM GIRO",$K2556="KG",OR(Painel!$B$5="(Todos)",A2556=Painel!$B$5)*OR(Painel!$E$5="(Todos)",P2556=Painel!$E$5)),$J2556+ROW()/10000000,"")</f>
        <v/>
      </c>
      <c r="U2556" s="29" t="n">
        <f aca="false">IF(AND($S2556="VENCIDO",$K2556="KG",OR(Painel!$B$5="(Todos)",A2556=Painel!$B$5)*OR(Painel!$E$5="(Todos)",P2556=Painel!$E$5)),$J2556+ROW()/10000000,"")</f>
        <v>12.0002556</v>
      </c>
    </row>
    <row r="2557" customFormat="false" ht="15" hidden="false" customHeight="false" outlineLevel="0" collapsed="false">
      <c r="A2557" s="29" t="s">
        <v>55</v>
      </c>
      <c r="B2557" s="29" t="s">
        <v>4842</v>
      </c>
      <c r="C2557" s="29" t="s">
        <v>285</v>
      </c>
      <c r="D2557" s="29" t="s">
        <v>4980</v>
      </c>
      <c r="E2557" s="29" t="n">
        <v>350</v>
      </c>
      <c r="F2557" s="29" t="s">
        <v>189</v>
      </c>
      <c r="G2557" s="29" t="s">
        <v>4981</v>
      </c>
      <c r="H2557" s="30" t="n">
        <v>12</v>
      </c>
      <c r="I2557" s="31" t="n">
        <v>46284</v>
      </c>
      <c r="J2557" s="30" t="n">
        <v>12</v>
      </c>
      <c r="K2557" s="29" t="s">
        <v>120</v>
      </c>
      <c r="L2557" s="29" t="s">
        <v>388</v>
      </c>
      <c r="M2557" s="29"/>
      <c r="N2557" s="29" t="s">
        <v>122</v>
      </c>
      <c r="O2557" s="31" t="n">
        <v>46236</v>
      </c>
      <c r="P2557" s="29" t="s">
        <v>123</v>
      </c>
      <c r="Q2557" s="29" t="n">
        <f aca="false">IFERROR(VALUE(L2557),"")</f>
        <v>1</v>
      </c>
      <c r="R2557" s="29" t="n">
        <f aca="true">IF(O2557="","",O2557-TODAY())</f>
        <v>-49</v>
      </c>
      <c r="S2557" s="29" t="str">
        <f aca="false">IF(C2557="&lt;&lt; vazio &gt;&gt;","VAZIA",IF(AND(O2557&lt;&gt;"",R2557&lt;0),"VENCIDO",IF(AND(O2557&lt;&gt;"",R2557&lt;=Parametros!$B$10),"PRÓX. VENCIMENTO",IF(F2557="Q","QUALIDADE",IF(F2557="S","BLOQUEADO",IF(F2557="R","RESTRITO/DEVOLUÇÃO",IF(OR(N2557="QUAR",N2557="QRES"),"QUARENTENA",IF(OR(B2557="DESCARTE",B2557="DEVOLUÇÃO"),"DESCARTE/DEVOLUÇÃO",IF(AND(D2557="",K2557&lt;&gt;""),"SEM LOTE",IF(AND(Q2557&lt;&gt;"",Q2557&gt;=Parametros!$B$11),"PARADO/SEM GIRO","OK"))))))))))</f>
        <v>VENCIDO</v>
      </c>
      <c r="T2557" s="29" t="str">
        <f aca="false">IF(AND($S2557="PARADO/SEM GIRO",$K2557="KG",OR(Painel!$B$5="(Todos)",A2557=Painel!$B$5)*OR(Painel!$E$5="(Todos)",P2557=Painel!$E$5)),$J2557+ROW()/10000000,"")</f>
        <v/>
      </c>
      <c r="U2557" s="29" t="n">
        <f aca="false">IF(AND($S2557="VENCIDO",$K2557="KG",OR(Painel!$B$5="(Todos)",A2557=Painel!$B$5)*OR(Painel!$E$5="(Todos)",P2557=Painel!$E$5)),$J2557+ROW()/10000000,"")</f>
        <v>12.0002557</v>
      </c>
    </row>
    <row r="2558" customFormat="false" ht="15" hidden="false" customHeight="false" outlineLevel="0" collapsed="false">
      <c r="A2558" s="29" t="s">
        <v>55</v>
      </c>
      <c r="B2558" s="29" t="s">
        <v>4842</v>
      </c>
      <c r="C2558" s="29" t="s">
        <v>285</v>
      </c>
      <c r="D2558" s="29" t="s">
        <v>288</v>
      </c>
      <c r="E2558" s="29" t="n">
        <v>350</v>
      </c>
      <c r="F2558" s="29" t="s">
        <v>189</v>
      </c>
      <c r="G2558" s="29" t="s">
        <v>4982</v>
      </c>
      <c r="H2558" s="30" t="n">
        <v>12</v>
      </c>
      <c r="I2558" s="31" t="n">
        <v>46284</v>
      </c>
      <c r="J2558" s="30" t="n">
        <v>12</v>
      </c>
      <c r="K2558" s="29" t="s">
        <v>120</v>
      </c>
      <c r="L2558" s="29" t="s">
        <v>388</v>
      </c>
      <c r="M2558" s="29"/>
      <c r="N2558" s="29" t="s">
        <v>122</v>
      </c>
      <c r="O2558" s="31" t="n">
        <v>46237</v>
      </c>
      <c r="P2558" s="29" t="s">
        <v>123</v>
      </c>
      <c r="Q2558" s="29" t="n">
        <f aca="false">IFERROR(VALUE(L2558),"")</f>
        <v>1</v>
      </c>
      <c r="R2558" s="29" t="n">
        <f aca="true">IF(O2558="","",O2558-TODAY())</f>
        <v>-48</v>
      </c>
      <c r="S2558" s="29" t="str">
        <f aca="false">IF(C2558="&lt;&lt; vazio &gt;&gt;","VAZIA",IF(AND(O2558&lt;&gt;"",R2558&lt;0),"VENCIDO",IF(AND(O2558&lt;&gt;"",R2558&lt;=Parametros!$B$10),"PRÓX. VENCIMENTO",IF(F2558="Q","QUALIDADE",IF(F2558="S","BLOQUEADO",IF(F2558="R","RESTRITO/DEVOLUÇÃO",IF(OR(N2558="QUAR",N2558="QRES"),"QUARENTENA",IF(OR(B2558="DESCARTE",B2558="DEVOLUÇÃO"),"DESCARTE/DEVOLUÇÃO",IF(AND(D2558="",K2558&lt;&gt;""),"SEM LOTE",IF(AND(Q2558&lt;&gt;"",Q2558&gt;=Parametros!$B$11),"PARADO/SEM GIRO","OK"))))))))))</f>
        <v>VENCIDO</v>
      </c>
      <c r="T2558" s="29" t="str">
        <f aca="false">IF(AND($S2558="PARADO/SEM GIRO",$K2558="KG",OR(Painel!$B$5="(Todos)",A2558=Painel!$B$5)*OR(Painel!$E$5="(Todos)",P2558=Painel!$E$5)),$J2558+ROW()/10000000,"")</f>
        <v/>
      </c>
      <c r="U2558" s="29" t="n">
        <f aca="false">IF(AND($S2558="VENCIDO",$K2558="KG",OR(Painel!$B$5="(Todos)",A2558=Painel!$B$5)*OR(Painel!$E$5="(Todos)",P2558=Painel!$E$5)),$J2558+ROW()/10000000,"")</f>
        <v>12.0002558</v>
      </c>
    </row>
    <row r="2559" customFormat="false" ht="15" hidden="false" customHeight="false" outlineLevel="0" collapsed="false">
      <c r="A2559" s="29" t="s">
        <v>55</v>
      </c>
      <c r="B2559" s="29" t="s">
        <v>4842</v>
      </c>
      <c r="C2559" s="29" t="s">
        <v>289</v>
      </c>
      <c r="D2559" s="29" t="s">
        <v>4983</v>
      </c>
      <c r="E2559" s="29" t="n">
        <v>350</v>
      </c>
      <c r="F2559" s="29" t="s">
        <v>189</v>
      </c>
      <c r="G2559" s="29" t="s">
        <v>4984</v>
      </c>
      <c r="H2559" s="30" t="n">
        <v>12</v>
      </c>
      <c r="I2559" s="31" t="n">
        <v>46282</v>
      </c>
      <c r="J2559" s="30" t="n">
        <v>12</v>
      </c>
      <c r="K2559" s="29" t="s">
        <v>120</v>
      </c>
      <c r="L2559" s="29" t="s">
        <v>400</v>
      </c>
      <c r="M2559" s="29"/>
      <c r="N2559" s="29" t="s">
        <v>122</v>
      </c>
      <c r="O2559" s="31" t="n">
        <v>46174</v>
      </c>
      <c r="P2559" s="29" t="s">
        <v>123</v>
      </c>
      <c r="Q2559" s="29" t="n">
        <f aca="false">IFERROR(VALUE(L2559),"")</f>
        <v>3</v>
      </c>
      <c r="R2559" s="29" t="n">
        <f aca="true">IF(O2559="","",O2559-TODAY())</f>
        <v>-111</v>
      </c>
      <c r="S2559" s="29" t="str">
        <f aca="false">IF(C2559="&lt;&lt; vazio &gt;&gt;","VAZIA",IF(AND(O2559&lt;&gt;"",R2559&lt;0),"VENCIDO",IF(AND(O2559&lt;&gt;"",R2559&lt;=Parametros!$B$10),"PRÓX. VENCIMENTO",IF(F2559="Q","QUALIDADE",IF(F2559="S","BLOQUEADO",IF(F2559="R","RESTRITO/DEVOLUÇÃO",IF(OR(N2559="QUAR",N2559="QRES"),"QUARENTENA",IF(OR(B2559="DESCARTE",B2559="DEVOLUÇÃO"),"DESCARTE/DEVOLUÇÃO",IF(AND(D2559="",K2559&lt;&gt;""),"SEM LOTE",IF(AND(Q2559&lt;&gt;"",Q2559&gt;=Parametros!$B$11),"PARADO/SEM GIRO","OK"))))))))))</f>
        <v>VENCIDO</v>
      </c>
      <c r="T2559" s="29" t="str">
        <f aca="false">IF(AND($S2559="PARADO/SEM GIRO",$K2559="KG",OR(Painel!$B$5="(Todos)",A2559=Painel!$B$5)*OR(Painel!$E$5="(Todos)",P2559=Painel!$E$5)),$J2559+ROW()/10000000,"")</f>
        <v/>
      </c>
      <c r="U2559" s="29" t="n">
        <f aca="false">IF(AND($S2559="VENCIDO",$K2559="KG",OR(Painel!$B$5="(Todos)",A2559=Painel!$B$5)*OR(Painel!$E$5="(Todos)",P2559=Painel!$E$5)),$J2559+ROW()/10000000,"")</f>
        <v>12.0002559</v>
      </c>
    </row>
    <row r="2560" customFormat="false" ht="15" hidden="false" customHeight="false" outlineLevel="0" collapsed="false">
      <c r="A2560" s="29" t="s">
        <v>55</v>
      </c>
      <c r="B2560" s="29" t="s">
        <v>4842</v>
      </c>
      <c r="C2560" s="29" t="s">
        <v>289</v>
      </c>
      <c r="D2560" s="29" t="s">
        <v>4983</v>
      </c>
      <c r="E2560" s="29" t="n">
        <v>350</v>
      </c>
      <c r="F2560" s="29" t="s">
        <v>189</v>
      </c>
      <c r="G2560" s="29" t="s">
        <v>4985</v>
      </c>
      <c r="H2560" s="30" t="n">
        <v>12</v>
      </c>
      <c r="I2560" s="31" t="n">
        <v>46284</v>
      </c>
      <c r="J2560" s="30" t="n">
        <v>12</v>
      </c>
      <c r="K2560" s="29" t="s">
        <v>120</v>
      </c>
      <c r="L2560" s="29" t="s">
        <v>388</v>
      </c>
      <c r="M2560" s="29"/>
      <c r="N2560" s="29" t="s">
        <v>122</v>
      </c>
      <c r="O2560" s="31" t="n">
        <v>46174</v>
      </c>
      <c r="P2560" s="29" t="s">
        <v>123</v>
      </c>
      <c r="Q2560" s="29" t="n">
        <f aca="false">IFERROR(VALUE(L2560),"")</f>
        <v>1</v>
      </c>
      <c r="R2560" s="29" t="n">
        <f aca="true">IF(O2560="","",O2560-TODAY())</f>
        <v>-111</v>
      </c>
      <c r="S2560" s="29" t="str">
        <f aca="false">IF(C2560="&lt;&lt; vazio &gt;&gt;","VAZIA",IF(AND(O2560&lt;&gt;"",R2560&lt;0),"VENCIDO",IF(AND(O2560&lt;&gt;"",R2560&lt;=Parametros!$B$10),"PRÓX. VENCIMENTO",IF(F2560="Q","QUALIDADE",IF(F2560="S","BLOQUEADO",IF(F2560="R","RESTRITO/DEVOLUÇÃO",IF(OR(N2560="QUAR",N2560="QRES"),"QUARENTENA",IF(OR(B2560="DESCARTE",B2560="DEVOLUÇÃO"),"DESCARTE/DEVOLUÇÃO",IF(AND(D2560="",K2560&lt;&gt;""),"SEM LOTE",IF(AND(Q2560&lt;&gt;"",Q2560&gt;=Parametros!$B$11),"PARADO/SEM GIRO","OK"))))))))))</f>
        <v>VENCIDO</v>
      </c>
      <c r="T2560" s="29" t="str">
        <f aca="false">IF(AND($S2560="PARADO/SEM GIRO",$K2560="KG",OR(Painel!$B$5="(Todos)",A2560=Painel!$B$5)*OR(Painel!$E$5="(Todos)",P2560=Painel!$E$5)),$J2560+ROW()/10000000,"")</f>
        <v/>
      </c>
      <c r="U2560" s="29" t="n">
        <f aca="false">IF(AND($S2560="VENCIDO",$K2560="KG",OR(Painel!$B$5="(Todos)",A2560=Painel!$B$5)*OR(Painel!$E$5="(Todos)",P2560=Painel!$E$5)),$J2560+ROW()/10000000,"")</f>
        <v>12.000256</v>
      </c>
    </row>
    <row r="2561" customFormat="false" ht="15" hidden="false" customHeight="false" outlineLevel="0" collapsed="false">
      <c r="A2561" s="29" t="s">
        <v>55</v>
      </c>
      <c r="B2561" s="29" t="s">
        <v>4842</v>
      </c>
      <c r="C2561" s="29" t="s">
        <v>289</v>
      </c>
      <c r="D2561" s="29" t="s">
        <v>4983</v>
      </c>
      <c r="E2561" s="29" t="n">
        <v>350</v>
      </c>
      <c r="F2561" s="29" t="s">
        <v>189</v>
      </c>
      <c r="G2561" s="29" t="s">
        <v>4986</v>
      </c>
      <c r="H2561" s="30" t="n">
        <v>12</v>
      </c>
      <c r="I2561" s="31" t="n">
        <v>46274</v>
      </c>
      <c r="J2561" s="30" t="n">
        <v>12</v>
      </c>
      <c r="K2561" s="29" t="s">
        <v>120</v>
      </c>
      <c r="L2561" s="29" t="s">
        <v>138</v>
      </c>
      <c r="M2561" s="29"/>
      <c r="N2561" s="29" t="s">
        <v>122</v>
      </c>
      <c r="O2561" s="31" t="n">
        <v>46174</v>
      </c>
      <c r="P2561" s="29" t="s">
        <v>123</v>
      </c>
      <c r="Q2561" s="29" t="n">
        <f aca="false">IFERROR(VALUE(L2561),"")</f>
        <v>11</v>
      </c>
      <c r="R2561" s="29" t="n">
        <f aca="true">IF(O2561="","",O2561-TODAY())</f>
        <v>-111</v>
      </c>
      <c r="S2561" s="29" t="str">
        <f aca="false">IF(C2561="&lt;&lt; vazio &gt;&gt;","VAZIA",IF(AND(O2561&lt;&gt;"",R2561&lt;0),"VENCIDO",IF(AND(O2561&lt;&gt;"",R2561&lt;=Parametros!$B$10),"PRÓX. VENCIMENTO",IF(F2561="Q","QUALIDADE",IF(F2561="S","BLOQUEADO",IF(F2561="R","RESTRITO/DEVOLUÇÃO",IF(OR(N2561="QUAR",N2561="QRES"),"QUARENTENA",IF(OR(B2561="DESCARTE",B2561="DEVOLUÇÃO"),"DESCARTE/DEVOLUÇÃO",IF(AND(D2561="",K2561&lt;&gt;""),"SEM LOTE",IF(AND(Q2561&lt;&gt;"",Q2561&gt;=Parametros!$B$11),"PARADO/SEM GIRO","OK"))))))))))</f>
        <v>VENCIDO</v>
      </c>
      <c r="T2561" s="29" t="str">
        <f aca="false">IF(AND($S2561="PARADO/SEM GIRO",$K2561="KG",OR(Painel!$B$5="(Todos)",A2561=Painel!$B$5)*OR(Painel!$E$5="(Todos)",P2561=Painel!$E$5)),$J2561+ROW()/10000000,"")</f>
        <v/>
      </c>
      <c r="U2561" s="29" t="n">
        <f aca="false">IF(AND($S2561="VENCIDO",$K2561="KG",OR(Painel!$B$5="(Todos)",A2561=Painel!$B$5)*OR(Painel!$E$5="(Todos)",P2561=Painel!$E$5)),$J2561+ROW()/10000000,"")</f>
        <v>12.0002561</v>
      </c>
    </row>
    <row r="2562" customFormat="false" ht="15" hidden="false" customHeight="false" outlineLevel="0" collapsed="false">
      <c r="A2562" s="29" t="s">
        <v>55</v>
      </c>
      <c r="B2562" s="29" t="s">
        <v>4842</v>
      </c>
      <c r="C2562" s="29" t="s">
        <v>289</v>
      </c>
      <c r="D2562" s="29" t="s">
        <v>4987</v>
      </c>
      <c r="E2562" s="29" t="n">
        <v>350</v>
      </c>
      <c r="F2562" s="29" t="s">
        <v>189</v>
      </c>
      <c r="G2562" s="29" t="s">
        <v>4988</v>
      </c>
      <c r="H2562" s="30" t="n">
        <v>12</v>
      </c>
      <c r="I2562" s="31" t="n">
        <v>46284</v>
      </c>
      <c r="J2562" s="30" t="n">
        <v>12</v>
      </c>
      <c r="K2562" s="29" t="s">
        <v>120</v>
      </c>
      <c r="L2562" s="29" t="s">
        <v>388</v>
      </c>
      <c r="M2562" s="29"/>
      <c r="N2562" s="29" t="s">
        <v>122</v>
      </c>
      <c r="O2562" s="31" t="n">
        <v>46175</v>
      </c>
      <c r="P2562" s="29" t="s">
        <v>123</v>
      </c>
      <c r="Q2562" s="29" t="n">
        <f aca="false">IFERROR(VALUE(L2562),"")</f>
        <v>1</v>
      </c>
      <c r="R2562" s="29" t="n">
        <f aca="true">IF(O2562="","",O2562-TODAY())</f>
        <v>-110</v>
      </c>
      <c r="S2562" s="29" t="str">
        <f aca="false">IF(C2562="&lt;&lt; vazio &gt;&gt;","VAZIA",IF(AND(O2562&lt;&gt;"",R2562&lt;0),"VENCIDO",IF(AND(O2562&lt;&gt;"",R2562&lt;=Parametros!$B$10),"PRÓX. VENCIMENTO",IF(F2562="Q","QUALIDADE",IF(F2562="S","BLOQUEADO",IF(F2562="R","RESTRITO/DEVOLUÇÃO",IF(OR(N2562="QUAR",N2562="QRES"),"QUARENTENA",IF(OR(B2562="DESCARTE",B2562="DEVOLUÇÃO"),"DESCARTE/DEVOLUÇÃO",IF(AND(D2562="",K2562&lt;&gt;""),"SEM LOTE",IF(AND(Q2562&lt;&gt;"",Q2562&gt;=Parametros!$B$11),"PARADO/SEM GIRO","OK"))))))))))</f>
        <v>VENCIDO</v>
      </c>
      <c r="T2562" s="29" t="str">
        <f aca="false">IF(AND($S2562="PARADO/SEM GIRO",$K2562="KG",OR(Painel!$B$5="(Todos)",A2562=Painel!$B$5)*OR(Painel!$E$5="(Todos)",P2562=Painel!$E$5)),$J2562+ROW()/10000000,"")</f>
        <v/>
      </c>
      <c r="U2562" s="29" t="n">
        <f aca="false">IF(AND($S2562="VENCIDO",$K2562="KG",OR(Painel!$B$5="(Todos)",A2562=Painel!$B$5)*OR(Painel!$E$5="(Todos)",P2562=Painel!$E$5)),$J2562+ROW()/10000000,"")</f>
        <v>12.0002562</v>
      </c>
    </row>
    <row r="2563" customFormat="false" ht="15" hidden="false" customHeight="false" outlineLevel="0" collapsed="false">
      <c r="A2563" s="29" t="s">
        <v>55</v>
      </c>
      <c r="B2563" s="29" t="s">
        <v>4842</v>
      </c>
      <c r="C2563" s="29" t="s">
        <v>2700</v>
      </c>
      <c r="D2563" s="29" t="s">
        <v>4989</v>
      </c>
      <c r="E2563" s="29" t="n">
        <v>350</v>
      </c>
      <c r="F2563" s="29" t="s">
        <v>189</v>
      </c>
      <c r="G2563" s="29" t="s">
        <v>4990</v>
      </c>
      <c r="H2563" s="30" t="n">
        <v>240</v>
      </c>
      <c r="I2563" s="31" t="n">
        <v>46281</v>
      </c>
      <c r="J2563" s="30" t="n">
        <v>240</v>
      </c>
      <c r="K2563" s="29" t="s">
        <v>120</v>
      </c>
      <c r="L2563" s="29" t="s">
        <v>284</v>
      </c>
      <c r="M2563" s="29"/>
      <c r="N2563" s="29" t="s">
        <v>122</v>
      </c>
      <c r="O2563" s="31" t="n">
        <v>46510</v>
      </c>
      <c r="P2563" s="29" t="s">
        <v>123</v>
      </c>
      <c r="Q2563" s="29" t="n">
        <f aca="false">IFERROR(VALUE(L2563),"")</f>
        <v>4</v>
      </c>
      <c r="R2563" s="29" t="n">
        <f aca="true">IF(O2563="","",O2563-TODAY())</f>
        <v>225</v>
      </c>
      <c r="S2563" s="29" t="str">
        <f aca="false">IF(C2563="&lt;&lt; vazio &gt;&gt;","VAZIA",IF(AND(O2563&lt;&gt;"",R2563&lt;0),"VENCIDO",IF(AND(O2563&lt;&gt;"",R2563&lt;=Parametros!$B$10),"PRÓX. VENCIMENTO",IF(F2563="Q","QUALIDADE",IF(F2563="S","BLOQUEADO",IF(F2563="R","RESTRITO/DEVOLUÇÃO",IF(OR(N2563="QUAR",N2563="QRES"),"QUARENTENA",IF(OR(B2563="DESCARTE",B2563="DEVOLUÇÃO"),"DESCARTE/DEVOLUÇÃO",IF(AND(D2563="",K2563&lt;&gt;""),"SEM LOTE",IF(AND(Q2563&lt;&gt;"",Q2563&gt;=Parametros!$B$11),"PARADO/SEM GIRO","OK"))))))))))</f>
        <v>RESTRITO/DEVOLUÇÃO</v>
      </c>
      <c r="T2563" s="29" t="str">
        <f aca="false">IF(AND($S2563="PARADO/SEM GIRO",$K2563="KG",OR(Painel!$B$5="(Todos)",A2563=Painel!$B$5)*OR(Painel!$E$5="(Todos)",P2563=Painel!$E$5)),$J2563+ROW()/10000000,"")</f>
        <v/>
      </c>
      <c r="U2563" s="29" t="str">
        <f aca="false">IF(AND($S2563="VENCIDO",$K2563="KG",OR(Painel!$B$5="(Todos)",A2563=Painel!$B$5)*OR(Painel!$E$5="(Todos)",P2563=Painel!$E$5)),$J2563+ROW()/10000000,"")</f>
        <v/>
      </c>
    </row>
    <row r="2564" customFormat="false" ht="15" hidden="false" customHeight="false" outlineLevel="0" collapsed="false">
      <c r="A2564" s="29" t="s">
        <v>55</v>
      </c>
      <c r="B2564" s="29" t="s">
        <v>4842</v>
      </c>
      <c r="C2564" s="29" t="s">
        <v>202</v>
      </c>
      <c r="D2564" s="29" t="s">
        <v>4991</v>
      </c>
      <c r="E2564" s="29" t="n">
        <v>350</v>
      </c>
      <c r="F2564" s="29" t="s">
        <v>189</v>
      </c>
      <c r="G2564" s="29" t="s">
        <v>4992</v>
      </c>
      <c r="H2564" s="30" t="n">
        <v>12</v>
      </c>
      <c r="I2564" s="31" t="n">
        <v>46282</v>
      </c>
      <c r="J2564" s="30" t="n">
        <v>12</v>
      </c>
      <c r="K2564" s="29" t="s">
        <v>120</v>
      </c>
      <c r="L2564" s="29" t="s">
        <v>400</v>
      </c>
      <c r="M2564" s="29"/>
      <c r="N2564" s="29" t="s">
        <v>122</v>
      </c>
      <c r="O2564" s="31" t="n">
        <v>46455</v>
      </c>
      <c r="P2564" s="29" t="s">
        <v>123</v>
      </c>
      <c r="Q2564" s="29" t="n">
        <f aca="false">IFERROR(VALUE(L2564),"")</f>
        <v>3</v>
      </c>
      <c r="R2564" s="29" t="n">
        <f aca="true">IF(O2564="","",O2564-TODAY())</f>
        <v>170</v>
      </c>
      <c r="S2564" s="29" t="str">
        <f aca="false">IF(C2564="&lt;&lt; vazio &gt;&gt;","VAZIA",IF(AND(O2564&lt;&gt;"",R2564&lt;0),"VENCIDO",IF(AND(O2564&lt;&gt;"",R2564&lt;=Parametros!$B$10),"PRÓX. VENCIMENTO",IF(F2564="Q","QUALIDADE",IF(F2564="S","BLOQUEADO",IF(F2564="R","RESTRITO/DEVOLUÇÃO",IF(OR(N2564="QUAR",N2564="QRES"),"QUARENTENA",IF(OR(B2564="DESCARTE",B2564="DEVOLUÇÃO"),"DESCARTE/DEVOLUÇÃO",IF(AND(D2564="",K2564&lt;&gt;""),"SEM LOTE",IF(AND(Q2564&lt;&gt;"",Q2564&gt;=Parametros!$B$11),"PARADO/SEM GIRO","OK"))))))))))</f>
        <v>RESTRITO/DEVOLUÇÃO</v>
      </c>
      <c r="T2564" s="29" t="str">
        <f aca="false">IF(AND($S2564="PARADO/SEM GIRO",$K2564="KG",OR(Painel!$B$5="(Todos)",A2564=Painel!$B$5)*OR(Painel!$E$5="(Todos)",P2564=Painel!$E$5)),$J2564+ROW()/10000000,"")</f>
        <v/>
      </c>
      <c r="U2564" s="29" t="str">
        <f aca="false">IF(AND($S2564="VENCIDO",$K2564="KG",OR(Painel!$B$5="(Todos)",A2564=Painel!$B$5)*OR(Painel!$E$5="(Todos)",P2564=Painel!$E$5)),$J2564+ROW()/10000000,"")</f>
        <v/>
      </c>
    </row>
    <row r="2565" customFormat="false" ht="15" hidden="false" customHeight="false" outlineLevel="0" collapsed="false">
      <c r="A2565" s="29" t="s">
        <v>55</v>
      </c>
      <c r="B2565" s="29" t="s">
        <v>4842</v>
      </c>
      <c r="C2565" s="29" t="s">
        <v>4993</v>
      </c>
      <c r="D2565" s="29" t="s">
        <v>4994</v>
      </c>
      <c r="E2565" s="29" t="n">
        <v>350</v>
      </c>
      <c r="F2565" s="29" t="s">
        <v>189</v>
      </c>
      <c r="G2565" s="29" t="s">
        <v>4995</v>
      </c>
      <c r="H2565" s="30" t="n">
        <v>24</v>
      </c>
      <c r="I2565" s="31" t="n">
        <v>46281</v>
      </c>
      <c r="J2565" s="30" t="n">
        <v>24</v>
      </c>
      <c r="K2565" s="29" t="s">
        <v>120</v>
      </c>
      <c r="L2565" s="29" t="s">
        <v>284</v>
      </c>
      <c r="M2565" s="29"/>
      <c r="N2565" s="29" t="s">
        <v>122</v>
      </c>
      <c r="O2565" s="31" t="n">
        <v>46066</v>
      </c>
      <c r="P2565" s="29" t="s">
        <v>123</v>
      </c>
      <c r="Q2565" s="29" t="n">
        <f aca="false">IFERROR(VALUE(L2565),"")</f>
        <v>4</v>
      </c>
      <c r="R2565" s="29" t="n">
        <f aca="true">IF(O2565="","",O2565-TODAY())</f>
        <v>-219</v>
      </c>
      <c r="S2565" s="29" t="str">
        <f aca="false">IF(C2565="&lt;&lt; vazio &gt;&gt;","VAZIA",IF(AND(O2565&lt;&gt;"",R2565&lt;0),"VENCIDO",IF(AND(O2565&lt;&gt;"",R2565&lt;=Parametros!$B$10),"PRÓX. VENCIMENTO",IF(F2565="Q","QUALIDADE",IF(F2565="S","BLOQUEADO",IF(F2565="R","RESTRITO/DEVOLUÇÃO",IF(OR(N2565="QUAR",N2565="QRES"),"QUARENTENA",IF(OR(B2565="DESCARTE",B2565="DEVOLUÇÃO"),"DESCARTE/DEVOLUÇÃO",IF(AND(D2565="",K2565&lt;&gt;""),"SEM LOTE",IF(AND(Q2565&lt;&gt;"",Q2565&gt;=Parametros!$B$11),"PARADO/SEM GIRO","OK"))))))))))</f>
        <v>VENCIDO</v>
      </c>
      <c r="T2565" s="29" t="str">
        <f aca="false">IF(AND($S2565="PARADO/SEM GIRO",$K2565="KG",OR(Painel!$B$5="(Todos)",A2565=Painel!$B$5)*OR(Painel!$E$5="(Todos)",P2565=Painel!$E$5)),$J2565+ROW()/10000000,"")</f>
        <v/>
      </c>
      <c r="U2565" s="29" t="n">
        <f aca="false">IF(AND($S2565="VENCIDO",$K2565="KG",OR(Painel!$B$5="(Todos)",A2565=Painel!$B$5)*OR(Painel!$E$5="(Todos)",P2565=Painel!$E$5)),$J2565+ROW()/10000000,"")</f>
        <v>24.0002565</v>
      </c>
    </row>
    <row r="2566" customFormat="false" ht="15" hidden="false" customHeight="false" outlineLevel="0" collapsed="false">
      <c r="A2566" s="29" t="s">
        <v>55</v>
      </c>
      <c r="B2566" s="29" t="s">
        <v>4842</v>
      </c>
      <c r="C2566" s="29" t="s">
        <v>291</v>
      </c>
      <c r="D2566" s="29" t="s">
        <v>4996</v>
      </c>
      <c r="E2566" s="29" t="n">
        <v>350</v>
      </c>
      <c r="F2566" s="29" t="s">
        <v>189</v>
      </c>
      <c r="G2566" s="29" t="s">
        <v>4997</v>
      </c>
      <c r="H2566" s="30" t="n">
        <v>10.1</v>
      </c>
      <c r="I2566" s="31" t="n">
        <v>46282</v>
      </c>
      <c r="J2566" s="30" t="n">
        <v>10.1</v>
      </c>
      <c r="K2566" s="29" t="s">
        <v>120</v>
      </c>
      <c r="L2566" s="29" t="s">
        <v>400</v>
      </c>
      <c r="M2566" s="29"/>
      <c r="N2566" s="29" t="s">
        <v>122</v>
      </c>
      <c r="O2566" s="31" t="n">
        <v>46703</v>
      </c>
      <c r="P2566" s="29" t="s">
        <v>123</v>
      </c>
      <c r="Q2566" s="29" t="n">
        <f aca="false">IFERROR(VALUE(L2566),"")</f>
        <v>3</v>
      </c>
      <c r="R2566" s="29" t="n">
        <f aca="true">IF(O2566="","",O2566-TODAY())</f>
        <v>418</v>
      </c>
      <c r="S2566" s="29" t="str">
        <f aca="false">IF(C2566="&lt;&lt; vazio &gt;&gt;","VAZIA",IF(AND(O2566&lt;&gt;"",R2566&lt;0),"VENCIDO",IF(AND(O2566&lt;&gt;"",R2566&lt;=Parametros!$B$10),"PRÓX. VENCIMENTO",IF(F2566="Q","QUALIDADE",IF(F2566="S","BLOQUEADO",IF(F2566="R","RESTRITO/DEVOLUÇÃO",IF(OR(N2566="QUAR",N2566="QRES"),"QUARENTENA",IF(OR(B2566="DESCARTE",B2566="DEVOLUÇÃO"),"DESCARTE/DEVOLUÇÃO",IF(AND(D2566="",K2566&lt;&gt;""),"SEM LOTE",IF(AND(Q2566&lt;&gt;"",Q2566&gt;=Parametros!$B$11),"PARADO/SEM GIRO","OK"))))))))))</f>
        <v>RESTRITO/DEVOLUÇÃO</v>
      </c>
      <c r="T2566" s="29" t="str">
        <f aca="false">IF(AND($S2566="PARADO/SEM GIRO",$K2566="KG",OR(Painel!$B$5="(Todos)",A2566=Painel!$B$5)*OR(Painel!$E$5="(Todos)",P2566=Painel!$E$5)),$J2566+ROW()/10000000,"")</f>
        <v/>
      </c>
      <c r="U2566" s="29" t="str">
        <f aca="false">IF(AND($S2566="VENCIDO",$K2566="KG",OR(Painel!$B$5="(Todos)",A2566=Painel!$B$5)*OR(Painel!$E$5="(Todos)",P2566=Painel!$E$5)),$J2566+ROW()/10000000,"")</f>
        <v/>
      </c>
    </row>
    <row r="2567" customFormat="false" ht="15" hidden="false" customHeight="false" outlineLevel="0" collapsed="false">
      <c r="A2567" s="29" t="s">
        <v>55</v>
      </c>
      <c r="B2567" s="29" t="s">
        <v>4842</v>
      </c>
      <c r="C2567" s="29" t="s">
        <v>291</v>
      </c>
      <c r="D2567" s="29" t="s">
        <v>4996</v>
      </c>
      <c r="E2567" s="29" t="n">
        <v>350</v>
      </c>
      <c r="F2567" s="29" t="s">
        <v>189</v>
      </c>
      <c r="G2567" s="29" t="s">
        <v>4998</v>
      </c>
      <c r="H2567" s="30" t="n">
        <v>30.3</v>
      </c>
      <c r="I2567" s="31" t="n">
        <v>46274</v>
      </c>
      <c r="J2567" s="30" t="n">
        <v>30.3</v>
      </c>
      <c r="K2567" s="29" t="s">
        <v>120</v>
      </c>
      <c r="L2567" s="29" t="s">
        <v>138</v>
      </c>
      <c r="M2567" s="29"/>
      <c r="N2567" s="29" t="s">
        <v>122</v>
      </c>
      <c r="O2567" s="31" t="n">
        <v>46703</v>
      </c>
      <c r="P2567" s="29" t="s">
        <v>123</v>
      </c>
      <c r="Q2567" s="29" t="n">
        <f aca="false">IFERROR(VALUE(L2567),"")</f>
        <v>11</v>
      </c>
      <c r="R2567" s="29" t="n">
        <f aca="true">IF(O2567="","",O2567-TODAY())</f>
        <v>418</v>
      </c>
      <c r="S2567" s="29" t="str">
        <f aca="false">IF(C2567="&lt;&lt; vazio &gt;&gt;","VAZIA",IF(AND(O2567&lt;&gt;"",R2567&lt;0),"VENCIDO",IF(AND(O2567&lt;&gt;"",R2567&lt;=Parametros!$B$10),"PRÓX. VENCIMENTO",IF(F2567="Q","QUALIDADE",IF(F2567="S","BLOQUEADO",IF(F2567="R","RESTRITO/DEVOLUÇÃO",IF(OR(N2567="QUAR",N2567="QRES"),"QUARENTENA",IF(OR(B2567="DESCARTE",B2567="DEVOLUÇÃO"),"DESCARTE/DEVOLUÇÃO",IF(AND(D2567="",K2567&lt;&gt;""),"SEM LOTE",IF(AND(Q2567&lt;&gt;"",Q2567&gt;=Parametros!$B$11),"PARADO/SEM GIRO","OK"))))))))))</f>
        <v>RESTRITO/DEVOLUÇÃO</v>
      </c>
      <c r="T2567" s="29" t="str">
        <f aca="false">IF(AND($S2567="PARADO/SEM GIRO",$K2567="KG",OR(Painel!$B$5="(Todos)",A2567=Painel!$B$5)*OR(Painel!$E$5="(Todos)",P2567=Painel!$E$5)),$J2567+ROW()/10000000,"")</f>
        <v/>
      </c>
      <c r="U2567" s="29" t="str">
        <f aca="false">IF(AND($S2567="VENCIDO",$K2567="KG",OR(Painel!$B$5="(Todos)",A2567=Painel!$B$5)*OR(Painel!$E$5="(Todos)",P2567=Painel!$E$5)),$J2567+ROW()/10000000,"")</f>
        <v/>
      </c>
    </row>
    <row r="2568" customFormat="false" ht="15" hidden="false" customHeight="false" outlineLevel="0" collapsed="false">
      <c r="A2568" s="29" t="s">
        <v>55</v>
      </c>
      <c r="B2568" s="29" t="s">
        <v>4842</v>
      </c>
      <c r="C2568" s="29" t="s">
        <v>291</v>
      </c>
      <c r="D2568" s="29" t="s">
        <v>4999</v>
      </c>
      <c r="E2568" s="29" t="n">
        <v>350</v>
      </c>
      <c r="F2568" s="29" t="s">
        <v>189</v>
      </c>
      <c r="G2568" s="29" t="s">
        <v>5000</v>
      </c>
      <c r="H2568" s="30" t="n">
        <v>30.3</v>
      </c>
      <c r="I2568" s="31" t="n">
        <v>46282</v>
      </c>
      <c r="J2568" s="30" t="n">
        <v>30.3</v>
      </c>
      <c r="K2568" s="29" t="s">
        <v>120</v>
      </c>
      <c r="L2568" s="29" t="s">
        <v>400</v>
      </c>
      <c r="M2568" s="29"/>
      <c r="N2568" s="29" t="s">
        <v>122</v>
      </c>
      <c r="O2568" s="31" t="n">
        <v>46776</v>
      </c>
      <c r="P2568" s="29" t="s">
        <v>123</v>
      </c>
      <c r="Q2568" s="29" t="n">
        <f aca="false">IFERROR(VALUE(L2568),"")</f>
        <v>3</v>
      </c>
      <c r="R2568" s="29" t="n">
        <f aca="true">IF(O2568="","",O2568-TODAY())</f>
        <v>491</v>
      </c>
      <c r="S2568" s="29" t="str">
        <f aca="false">IF(C2568="&lt;&lt; vazio &gt;&gt;","VAZIA",IF(AND(O2568&lt;&gt;"",R2568&lt;0),"VENCIDO",IF(AND(O2568&lt;&gt;"",R2568&lt;=Parametros!$B$10),"PRÓX. VENCIMENTO",IF(F2568="Q","QUALIDADE",IF(F2568="S","BLOQUEADO",IF(F2568="R","RESTRITO/DEVOLUÇÃO",IF(OR(N2568="QUAR",N2568="QRES"),"QUARENTENA",IF(OR(B2568="DESCARTE",B2568="DEVOLUÇÃO"),"DESCARTE/DEVOLUÇÃO",IF(AND(D2568="",K2568&lt;&gt;""),"SEM LOTE",IF(AND(Q2568&lt;&gt;"",Q2568&gt;=Parametros!$B$11),"PARADO/SEM GIRO","OK"))))))))))</f>
        <v>RESTRITO/DEVOLUÇÃO</v>
      </c>
      <c r="T2568" s="29" t="str">
        <f aca="false">IF(AND($S2568="PARADO/SEM GIRO",$K2568="KG",OR(Painel!$B$5="(Todos)",A2568=Painel!$B$5)*OR(Painel!$E$5="(Todos)",P2568=Painel!$E$5)),$J2568+ROW()/10000000,"")</f>
        <v/>
      </c>
      <c r="U2568" s="29" t="str">
        <f aca="false">IF(AND($S2568="VENCIDO",$K2568="KG",OR(Painel!$B$5="(Todos)",A2568=Painel!$B$5)*OR(Painel!$E$5="(Todos)",P2568=Painel!$E$5)),$J2568+ROW()/10000000,"")</f>
        <v/>
      </c>
    </row>
    <row r="2569" customFormat="false" ht="15" hidden="false" customHeight="false" outlineLevel="0" collapsed="false">
      <c r="A2569" s="29" t="s">
        <v>55</v>
      </c>
      <c r="B2569" s="29" t="s">
        <v>4842</v>
      </c>
      <c r="C2569" s="29" t="s">
        <v>291</v>
      </c>
      <c r="D2569" s="29" t="s">
        <v>4999</v>
      </c>
      <c r="E2569" s="29" t="n">
        <v>350</v>
      </c>
      <c r="F2569" s="29" t="s">
        <v>189</v>
      </c>
      <c r="G2569" s="29" t="s">
        <v>5001</v>
      </c>
      <c r="H2569" s="30" t="n">
        <v>30.3</v>
      </c>
      <c r="I2569" s="31" t="n">
        <v>46282</v>
      </c>
      <c r="J2569" s="30" t="n">
        <v>30.3</v>
      </c>
      <c r="K2569" s="29" t="s">
        <v>120</v>
      </c>
      <c r="L2569" s="29" t="s">
        <v>400</v>
      </c>
      <c r="M2569" s="29"/>
      <c r="N2569" s="29" t="s">
        <v>122</v>
      </c>
      <c r="O2569" s="31" t="n">
        <v>46776</v>
      </c>
      <c r="P2569" s="29" t="s">
        <v>123</v>
      </c>
      <c r="Q2569" s="29" t="n">
        <f aca="false">IFERROR(VALUE(L2569),"")</f>
        <v>3</v>
      </c>
      <c r="R2569" s="29" t="n">
        <f aca="true">IF(O2569="","",O2569-TODAY())</f>
        <v>491</v>
      </c>
      <c r="S2569" s="29" t="str">
        <f aca="false">IF(C2569="&lt;&lt; vazio &gt;&gt;","VAZIA",IF(AND(O2569&lt;&gt;"",R2569&lt;0),"VENCIDO",IF(AND(O2569&lt;&gt;"",R2569&lt;=Parametros!$B$10),"PRÓX. VENCIMENTO",IF(F2569="Q","QUALIDADE",IF(F2569="S","BLOQUEADO",IF(F2569="R","RESTRITO/DEVOLUÇÃO",IF(OR(N2569="QUAR",N2569="QRES"),"QUARENTENA",IF(OR(B2569="DESCARTE",B2569="DEVOLUÇÃO"),"DESCARTE/DEVOLUÇÃO",IF(AND(D2569="",K2569&lt;&gt;""),"SEM LOTE",IF(AND(Q2569&lt;&gt;"",Q2569&gt;=Parametros!$B$11),"PARADO/SEM GIRO","OK"))))))))))</f>
        <v>RESTRITO/DEVOLUÇÃO</v>
      </c>
      <c r="T2569" s="29" t="str">
        <f aca="false">IF(AND($S2569="PARADO/SEM GIRO",$K2569="KG",OR(Painel!$B$5="(Todos)",A2569=Painel!$B$5)*OR(Painel!$E$5="(Todos)",P2569=Painel!$E$5)),$J2569+ROW()/10000000,"")</f>
        <v/>
      </c>
      <c r="U2569" s="29" t="str">
        <f aca="false">IF(AND($S2569="VENCIDO",$K2569="KG",OR(Painel!$B$5="(Todos)",A2569=Painel!$B$5)*OR(Painel!$E$5="(Todos)",P2569=Painel!$E$5)),$J2569+ROW()/10000000,"")</f>
        <v/>
      </c>
    </row>
    <row r="2570" customFormat="false" ht="15" hidden="false" customHeight="false" outlineLevel="0" collapsed="false">
      <c r="A2570" s="29" t="s">
        <v>55</v>
      </c>
      <c r="B2570" s="29" t="s">
        <v>4842</v>
      </c>
      <c r="C2570" s="29" t="s">
        <v>549</v>
      </c>
      <c r="D2570" s="29" t="s">
        <v>5002</v>
      </c>
      <c r="E2570" s="29" t="n">
        <v>350</v>
      </c>
      <c r="F2570" s="29" t="s">
        <v>189</v>
      </c>
      <c r="G2570" s="29" t="s">
        <v>5003</v>
      </c>
      <c r="H2570" s="30" t="n">
        <v>315</v>
      </c>
      <c r="I2570" s="31" t="n">
        <v>46281</v>
      </c>
      <c r="J2570" s="30" t="n">
        <v>315</v>
      </c>
      <c r="K2570" s="29" t="s">
        <v>120</v>
      </c>
      <c r="L2570" s="29" t="s">
        <v>284</v>
      </c>
      <c r="M2570" s="29"/>
      <c r="N2570" s="29" t="s">
        <v>122</v>
      </c>
      <c r="O2570" s="31" t="n">
        <v>46714</v>
      </c>
      <c r="P2570" s="29" t="s">
        <v>123</v>
      </c>
      <c r="Q2570" s="29" t="n">
        <f aca="false">IFERROR(VALUE(L2570),"")</f>
        <v>4</v>
      </c>
      <c r="R2570" s="29" t="n">
        <f aca="true">IF(O2570="","",O2570-TODAY())</f>
        <v>429</v>
      </c>
      <c r="S2570" s="29" t="str">
        <f aca="false">IF(C2570="&lt;&lt; vazio &gt;&gt;","VAZIA",IF(AND(O2570&lt;&gt;"",R2570&lt;0),"VENCIDO",IF(AND(O2570&lt;&gt;"",R2570&lt;=Parametros!$B$10),"PRÓX. VENCIMENTO",IF(F2570="Q","QUALIDADE",IF(F2570="S","BLOQUEADO",IF(F2570="R","RESTRITO/DEVOLUÇÃO",IF(OR(N2570="QUAR",N2570="QRES"),"QUARENTENA",IF(OR(B2570="DESCARTE",B2570="DEVOLUÇÃO"),"DESCARTE/DEVOLUÇÃO",IF(AND(D2570="",K2570&lt;&gt;""),"SEM LOTE",IF(AND(Q2570&lt;&gt;"",Q2570&gt;=Parametros!$B$11),"PARADO/SEM GIRO","OK"))))))))))</f>
        <v>RESTRITO/DEVOLUÇÃO</v>
      </c>
      <c r="T2570" s="29" t="str">
        <f aca="false">IF(AND($S2570="PARADO/SEM GIRO",$K2570="KG",OR(Painel!$B$5="(Todos)",A2570=Painel!$B$5)*OR(Painel!$E$5="(Todos)",P2570=Painel!$E$5)),$J2570+ROW()/10000000,"")</f>
        <v/>
      </c>
      <c r="U2570" s="29" t="str">
        <f aca="false">IF(AND($S2570="VENCIDO",$K2570="KG",OR(Painel!$B$5="(Todos)",A2570=Painel!$B$5)*OR(Painel!$E$5="(Todos)",P2570=Painel!$E$5)),$J2570+ROW()/10000000,"")</f>
        <v/>
      </c>
    </row>
    <row r="2571" customFormat="false" ht="15" hidden="false" customHeight="false" outlineLevel="0" collapsed="false">
      <c r="A2571" s="29" t="s">
        <v>55</v>
      </c>
      <c r="B2571" s="29" t="s">
        <v>4842</v>
      </c>
      <c r="C2571" s="29" t="s">
        <v>549</v>
      </c>
      <c r="D2571" s="29" t="s">
        <v>5002</v>
      </c>
      <c r="E2571" s="29" t="n">
        <v>350</v>
      </c>
      <c r="F2571" s="29" t="s">
        <v>189</v>
      </c>
      <c r="G2571" s="29" t="s">
        <v>5004</v>
      </c>
      <c r="H2571" s="30" t="n">
        <v>315</v>
      </c>
      <c r="I2571" s="31" t="n">
        <v>46281</v>
      </c>
      <c r="J2571" s="30" t="n">
        <v>315</v>
      </c>
      <c r="K2571" s="29" t="s">
        <v>120</v>
      </c>
      <c r="L2571" s="29" t="s">
        <v>284</v>
      </c>
      <c r="M2571" s="29"/>
      <c r="N2571" s="29" t="s">
        <v>122</v>
      </c>
      <c r="O2571" s="31" t="n">
        <v>46714</v>
      </c>
      <c r="P2571" s="29" t="s">
        <v>123</v>
      </c>
      <c r="Q2571" s="29" t="n">
        <f aca="false">IFERROR(VALUE(L2571),"")</f>
        <v>4</v>
      </c>
      <c r="R2571" s="29" t="n">
        <f aca="true">IF(O2571="","",O2571-TODAY())</f>
        <v>429</v>
      </c>
      <c r="S2571" s="29" t="str">
        <f aca="false">IF(C2571="&lt;&lt; vazio &gt;&gt;","VAZIA",IF(AND(O2571&lt;&gt;"",R2571&lt;0),"VENCIDO",IF(AND(O2571&lt;&gt;"",R2571&lt;=Parametros!$B$10),"PRÓX. VENCIMENTO",IF(F2571="Q","QUALIDADE",IF(F2571="S","BLOQUEADO",IF(F2571="R","RESTRITO/DEVOLUÇÃO",IF(OR(N2571="QUAR",N2571="QRES"),"QUARENTENA",IF(OR(B2571="DESCARTE",B2571="DEVOLUÇÃO"),"DESCARTE/DEVOLUÇÃO",IF(AND(D2571="",K2571&lt;&gt;""),"SEM LOTE",IF(AND(Q2571&lt;&gt;"",Q2571&gt;=Parametros!$B$11),"PARADO/SEM GIRO","OK"))))))))))</f>
        <v>RESTRITO/DEVOLUÇÃO</v>
      </c>
      <c r="T2571" s="29" t="str">
        <f aca="false">IF(AND($S2571="PARADO/SEM GIRO",$K2571="KG",OR(Painel!$B$5="(Todos)",A2571=Painel!$B$5)*OR(Painel!$E$5="(Todos)",P2571=Painel!$E$5)),$J2571+ROW()/10000000,"")</f>
        <v/>
      </c>
      <c r="U2571" s="29" t="str">
        <f aca="false">IF(AND($S2571="VENCIDO",$K2571="KG",OR(Painel!$B$5="(Todos)",A2571=Painel!$B$5)*OR(Painel!$E$5="(Todos)",P2571=Painel!$E$5)),$J2571+ROW()/10000000,"")</f>
        <v/>
      </c>
    </row>
    <row r="2572" customFormat="false" ht="15" hidden="false" customHeight="false" outlineLevel="0" collapsed="false">
      <c r="A2572" s="29" t="s">
        <v>55</v>
      </c>
      <c r="B2572" s="29" t="s">
        <v>4842</v>
      </c>
      <c r="C2572" s="29" t="s">
        <v>549</v>
      </c>
      <c r="D2572" s="29" t="s">
        <v>5002</v>
      </c>
      <c r="E2572" s="29" t="n">
        <v>350</v>
      </c>
      <c r="F2572" s="29" t="s">
        <v>189</v>
      </c>
      <c r="G2572" s="29" t="s">
        <v>5005</v>
      </c>
      <c r="H2572" s="30" t="n">
        <v>21</v>
      </c>
      <c r="I2572" s="31" t="n">
        <v>46281</v>
      </c>
      <c r="J2572" s="30" t="n">
        <v>21</v>
      </c>
      <c r="K2572" s="29" t="s">
        <v>120</v>
      </c>
      <c r="L2572" s="29" t="s">
        <v>284</v>
      </c>
      <c r="M2572" s="29"/>
      <c r="N2572" s="29" t="s">
        <v>122</v>
      </c>
      <c r="O2572" s="31" t="n">
        <v>46714</v>
      </c>
      <c r="P2572" s="29" t="s">
        <v>123</v>
      </c>
      <c r="Q2572" s="29" t="n">
        <f aca="false">IFERROR(VALUE(L2572),"")</f>
        <v>4</v>
      </c>
      <c r="R2572" s="29" t="n">
        <f aca="true">IF(O2572="","",O2572-TODAY())</f>
        <v>429</v>
      </c>
      <c r="S2572" s="29" t="str">
        <f aca="false">IF(C2572="&lt;&lt; vazio &gt;&gt;","VAZIA",IF(AND(O2572&lt;&gt;"",R2572&lt;0),"VENCIDO",IF(AND(O2572&lt;&gt;"",R2572&lt;=Parametros!$B$10),"PRÓX. VENCIMENTO",IF(F2572="Q","QUALIDADE",IF(F2572="S","BLOQUEADO",IF(F2572="R","RESTRITO/DEVOLUÇÃO",IF(OR(N2572="QUAR",N2572="QRES"),"QUARENTENA",IF(OR(B2572="DESCARTE",B2572="DEVOLUÇÃO"),"DESCARTE/DEVOLUÇÃO",IF(AND(D2572="",K2572&lt;&gt;""),"SEM LOTE",IF(AND(Q2572&lt;&gt;"",Q2572&gt;=Parametros!$B$11),"PARADO/SEM GIRO","OK"))))))))))</f>
        <v>RESTRITO/DEVOLUÇÃO</v>
      </c>
      <c r="T2572" s="29" t="str">
        <f aca="false">IF(AND($S2572="PARADO/SEM GIRO",$K2572="KG",OR(Painel!$B$5="(Todos)",A2572=Painel!$B$5)*OR(Painel!$E$5="(Todos)",P2572=Painel!$E$5)),$J2572+ROW()/10000000,"")</f>
        <v/>
      </c>
      <c r="U2572" s="29" t="str">
        <f aca="false">IF(AND($S2572="VENCIDO",$K2572="KG",OR(Painel!$B$5="(Todos)",A2572=Painel!$B$5)*OR(Painel!$E$5="(Todos)",P2572=Painel!$E$5)),$J2572+ROW()/10000000,"")</f>
        <v/>
      </c>
    </row>
    <row r="2573" customFormat="false" ht="15" hidden="false" customHeight="false" outlineLevel="0" collapsed="false">
      <c r="A2573" s="29" t="s">
        <v>55</v>
      </c>
      <c r="B2573" s="29" t="s">
        <v>4842</v>
      </c>
      <c r="C2573" s="29" t="s">
        <v>214</v>
      </c>
      <c r="D2573" s="29" t="s">
        <v>649</v>
      </c>
      <c r="E2573" s="29" t="n">
        <v>350</v>
      </c>
      <c r="F2573" s="29" t="s">
        <v>189</v>
      </c>
      <c r="G2573" s="29" t="s">
        <v>5006</v>
      </c>
      <c r="H2573" s="30" t="n">
        <v>90.9</v>
      </c>
      <c r="I2573" s="31" t="n">
        <v>46280</v>
      </c>
      <c r="J2573" s="30" t="n">
        <v>90.9</v>
      </c>
      <c r="K2573" s="29" t="s">
        <v>120</v>
      </c>
      <c r="L2573" s="29" t="s">
        <v>144</v>
      </c>
      <c r="M2573" s="29"/>
      <c r="N2573" s="29" t="s">
        <v>122</v>
      </c>
      <c r="O2573" s="31" t="n">
        <v>46536</v>
      </c>
      <c r="P2573" s="29" t="s">
        <v>123</v>
      </c>
      <c r="Q2573" s="29" t="n">
        <f aca="false">IFERROR(VALUE(L2573),"")</f>
        <v>5</v>
      </c>
      <c r="R2573" s="29" t="n">
        <f aca="true">IF(O2573="","",O2573-TODAY())</f>
        <v>251</v>
      </c>
      <c r="S2573" s="29" t="str">
        <f aca="false">IF(C2573="&lt;&lt; vazio &gt;&gt;","VAZIA",IF(AND(O2573&lt;&gt;"",R2573&lt;0),"VENCIDO",IF(AND(O2573&lt;&gt;"",R2573&lt;=Parametros!$B$10),"PRÓX. VENCIMENTO",IF(F2573="Q","QUALIDADE",IF(F2573="S","BLOQUEADO",IF(F2573="R","RESTRITO/DEVOLUÇÃO",IF(OR(N2573="QUAR",N2573="QRES"),"QUARENTENA",IF(OR(B2573="DESCARTE",B2573="DEVOLUÇÃO"),"DESCARTE/DEVOLUÇÃO",IF(AND(D2573="",K2573&lt;&gt;""),"SEM LOTE",IF(AND(Q2573&lt;&gt;"",Q2573&gt;=Parametros!$B$11),"PARADO/SEM GIRO","OK"))))))))))</f>
        <v>RESTRITO/DEVOLUÇÃO</v>
      </c>
      <c r="T2573" s="29" t="str">
        <f aca="false">IF(AND($S2573="PARADO/SEM GIRO",$K2573="KG",OR(Painel!$B$5="(Todos)",A2573=Painel!$B$5)*OR(Painel!$E$5="(Todos)",P2573=Painel!$E$5)),$J2573+ROW()/10000000,"")</f>
        <v/>
      </c>
      <c r="U2573" s="29" t="str">
        <f aca="false">IF(AND($S2573="VENCIDO",$K2573="KG",OR(Painel!$B$5="(Todos)",A2573=Painel!$B$5)*OR(Painel!$E$5="(Todos)",P2573=Painel!$E$5)),$J2573+ROW()/10000000,"")</f>
        <v/>
      </c>
    </row>
    <row r="2574" customFormat="false" ht="15" hidden="false" customHeight="false" outlineLevel="0" collapsed="false">
      <c r="A2574" s="29" t="s">
        <v>55</v>
      </c>
      <c r="B2574" s="29" t="s">
        <v>4842</v>
      </c>
      <c r="C2574" s="29" t="s">
        <v>214</v>
      </c>
      <c r="D2574" s="29" t="s">
        <v>293</v>
      </c>
      <c r="E2574" s="29" t="n">
        <v>350</v>
      </c>
      <c r="F2574" s="29" t="s">
        <v>189</v>
      </c>
      <c r="G2574" s="29" t="s">
        <v>5007</v>
      </c>
      <c r="H2574" s="30" t="n">
        <v>10.1</v>
      </c>
      <c r="I2574" s="31" t="n">
        <v>46274</v>
      </c>
      <c r="J2574" s="30" t="n">
        <v>10.1</v>
      </c>
      <c r="K2574" s="29" t="s">
        <v>120</v>
      </c>
      <c r="L2574" s="29" t="s">
        <v>138</v>
      </c>
      <c r="M2574" s="29"/>
      <c r="N2574" s="29" t="s">
        <v>122</v>
      </c>
      <c r="O2574" s="31" t="n">
        <v>46654</v>
      </c>
      <c r="P2574" s="29" t="s">
        <v>123</v>
      </c>
      <c r="Q2574" s="29" t="n">
        <f aca="false">IFERROR(VALUE(L2574),"")</f>
        <v>11</v>
      </c>
      <c r="R2574" s="29" t="n">
        <f aca="true">IF(O2574="","",O2574-TODAY())</f>
        <v>369</v>
      </c>
      <c r="S2574" s="29" t="str">
        <f aca="false">IF(C2574="&lt;&lt; vazio &gt;&gt;","VAZIA",IF(AND(O2574&lt;&gt;"",R2574&lt;0),"VENCIDO",IF(AND(O2574&lt;&gt;"",R2574&lt;=Parametros!$B$10),"PRÓX. VENCIMENTO",IF(F2574="Q","QUALIDADE",IF(F2574="S","BLOQUEADO",IF(F2574="R","RESTRITO/DEVOLUÇÃO",IF(OR(N2574="QUAR",N2574="QRES"),"QUARENTENA",IF(OR(B2574="DESCARTE",B2574="DEVOLUÇÃO"),"DESCARTE/DEVOLUÇÃO",IF(AND(D2574="",K2574&lt;&gt;""),"SEM LOTE",IF(AND(Q2574&lt;&gt;"",Q2574&gt;=Parametros!$B$11),"PARADO/SEM GIRO","OK"))))))))))</f>
        <v>RESTRITO/DEVOLUÇÃO</v>
      </c>
      <c r="T2574" s="29" t="str">
        <f aca="false">IF(AND($S2574="PARADO/SEM GIRO",$K2574="KG",OR(Painel!$B$5="(Todos)",A2574=Painel!$B$5)*OR(Painel!$E$5="(Todos)",P2574=Painel!$E$5)),$J2574+ROW()/10000000,"")</f>
        <v/>
      </c>
      <c r="U2574" s="29" t="str">
        <f aca="false">IF(AND($S2574="VENCIDO",$K2574="KG",OR(Painel!$B$5="(Todos)",A2574=Painel!$B$5)*OR(Painel!$E$5="(Todos)",P2574=Painel!$E$5)),$J2574+ROW()/10000000,"")</f>
        <v/>
      </c>
    </row>
    <row r="2575" customFormat="false" ht="15" hidden="false" customHeight="false" outlineLevel="0" collapsed="false">
      <c r="A2575" s="29" t="s">
        <v>55</v>
      </c>
      <c r="B2575" s="29" t="s">
        <v>4842</v>
      </c>
      <c r="C2575" s="29" t="s">
        <v>214</v>
      </c>
      <c r="D2575" s="29" t="s">
        <v>310</v>
      </c>
      <c r="E2575" s="29" t="n">
        <v>350</v>
      </c>
      <c r="F2575" s="29" t="s">
        <v>189</v>
      </c>
      <c r="G2575" s="29" t="s">
        <v>5008</v>
      </c>
      <c r="H2575" s="30" t="n">
        <v>10.1</v>
      </c>
      <c r="I2575" s="31" t="n">
        <v>46281</v>
      </c>
      <c r="J2575" s="30" t="n">
        <v>10.1</v>
      </c>
      <c r="K2575" s="29" t="s">
        <v>120</v>
      </c>
      <c r="L2575" s="29" t="s">
        <v>284</v>
      </c>
      <c r="M2575" s="29"/>
      <c r="N2575" s="29" t="s">
        <v>122</v>
      </c>
      <c r="O2575" s="31" t="n">
        <v>46655</v>
      </c>
      <c r="P2575" s="29" t="s">
        <v>123</v>
      </c>
      <c r="Q2575" s="29" t="n">
        <f aca="false">IFERROR(VALUE(L2575),"")</f>
        <v>4</v>
      </c>
      <c r="R2575" s="29" t="n">
        <f aca="true">IF(O2575="","",O2575-TODAY())</f>
        <v>370</v>
      </c>
      <c r="S2575" s="29" t="str">
        <f aca="false">IF(C2575="&lt;&lt; vazio &gt;&gt;","VAZIA",IF(AND(O2575&lt;&gt;"",R2575&lt;0),"VENCIDO",IF(AND(O2575&lt;&gt;"",R2575&lt;=Parametros!$B$10),"PRÓX. VENCIMENTO",IF(F2575="Q","QUALIDADE",IF(F2575="S","BLOQUEADO",IF(F2575="R","RESTRITO/DEVOLUÇÃO",IF(OR(N2575="QUAR",N2575="QRES"),"QUARENTENA",IF(OR(B2575="DESCARTE",B2575="DEVOLUÇÃO"),"DESCARTE/DEVOLUÇÃO",IF(AND(D2575="",K2575&lt;&gt;""),"SEM LOTE",IF(AND(Q2575&lt;&gt;"",Q2575&gt;=Parametros!$B$11),"PARADO/SEM GIRO","OK"))))))))))</f>
        <v>RESTRITO/DEVOLUÇÃO</v>
      </c>
      <c r="T2575" s="29" t="str">
        <f aca="false">IF(AND($S2575="PARADO/SEM GIRO",$K2575="KG",OR(Painel!$B$5="(Todos)",A2575=Painel!$B$5)*OR(Painel!$E$5="(Todos)",P2575=Painel!$E$5)),$J2575+ROW()/10000000,"")</f>
        <v/>
      </c>
      <c r="U2575" s="29" t="str">
        <f aca="false">IF(AND($S2575="VENCIDO",$K2575="KG",OR(Painel!$B$5="(Todos)",A2575=Painel!$B$5)*OR(Painel!$E$5="(Todos)",P2575=Painel!$E$5)),$J2575+ROW()/10000000,"")</f>
        <v/>
      </c>
    </row>
    <row r="2576" customFormat="false" ht="15" hidden="false" customHeight="false" outlineLevel="0" collapsed="false">
      <c r="A2576" s="29" t="s">
        <v>55</v>
      </c>
      <c r="B2576" s="29" t="s">
        <v>4842</v>
      </c>
      <c r="C2576" s="29" t="s">
        <v>214</v>
      </c>
      <c r="D2576" s="29" t="s">
        <v>310</v>
      </c>
      <c r="E2576" s="29" t="n">
        <v>350</v>
      </c>
      <c r="F2576" s="29" t="s">
        <v>189</v>
      </c>
      <c r="G2576" s="29" t="s">
        <v>5009</v>
      </c>
      <c r="H2576" s="30" t="n">
        <v>10.1</v>
      </c>
      <c r="I2576" s="31" t="n">
        <v>46281</v>
      </c>
      <c r="J2576" s="30" t="n">
        <v>10.1</v>
      </c>
      <c r="K2576" s="29" t="s">
        <v>120</v>
      </c>
      <c r="L2576" s="29" t="s">
        <v>284</v>
      </c>
      <c r="M2576" s="29"/>
      <c r="N2576" s="29" t="s">
        <v>122</v>
      </c>
      <c r="O2576" s="31" t="n">
        <v>46655</v>
      </c>
      <c r="P2576" s="29" t="s">
        <v>123</v>
      </c>
      <c r="Q2576" s="29" t="n">
        <f aca="false">IFERROR(VALUE(L2576),"")</f>
        <v>4</v>
      </c>
      <c r="R2576" s="29" t="n">
        <f aca="true">IF(O2576="","",O2576-TODAY())</f>
        <v>370</v>
      </c>
      <c r="S2576" s="29" t="str">
        <f aca="false">IF(C2576="&lt;&lt; vazio &gt;&gt;","VAZIA",IF(AND(O2576&lt;&gt;"",R2576&lt;0),"VENCIDO",IF(AND(O2576&lt;&gt;"",R2576&lt;=Parametros!$B$10),"PRÓX. VENCIMENTO",IF(F2576="Q","QUALIDADE",IF(F2576="S","BLOQUEADO",IF(F2576="R","RESTRITO/DEVOLUÇÃO",IF(OR(N2576="QUAR",N2576="QRES"),"QUARENTENA",IF(OR(B2576="DESCARTE",B2576="DEVOLUÇÃO"),"DESCARTE/DEVOLUÇÃO",IF(AND(D2576="",K2576&lt;&gt;""),"SEM LOTE",IF(AND(Q2576&lt;&gt;"",Q2576&gt;=Parametros!$B$11),"PARADO/SEM GIRO","OK"))))))))))</f>
        <v>RESTRITO/DEVOLUÇÃO</v>
      </c>
      <c r="T2576" s="29" t="str">
        <f aca="false">IF(AND($S2576="PARADO/SEM GIRO",$K2576="KG",OR(Painel!$B$5="(Todos)",A2576=Painel!$B$5)*OR(Painel!$E$5="(Todos)",P2576=Painel!$E$5)),$J2576+ROW()/10000000,"")</f>
        <v/>
      </c>
      <c r="U2576" s="29" t="str">
        <f aca="false">IF(AND($S2576="VENCIDO",$K2576="KG",OR(Painel!$B$5="(Todos)",A2576=Painel!$B$5)*OR(Painel!$E$5="(Todos)",P2576=Painel!$E$5)),$J2576+ROW()/10000000,"")</f>
        <v/>
      </c>
    </row>
    <row r="2577" customFormat="false" ht="15" hidden="false" customHeight="false" outlineLevel="0" collapsed="false">
      <c r="A2577" s="29" t="s">
        <v>55</v>
      </c>
      <c r="B2577" s="29" t="s">
        <v>4842</v>
      </c>
      <c r="C2577" s="29" t="s">
        <v>214</v>
      </c>
      <c r="D2577" s="29" t="s">
        <v>5010</v>
      </c>
      <c r="E2577" s="29" t="n">
        <v>350</v>
      </c>
      <c r="F2577" s="29" t="s">
        <v>189</v>
      </c>
      <c r="G2577" s="29" t="s">
        <v>5011</v>
      </c>
      <c r="H2577" s="30" t="n">
        <v>202</v>
      </c>
      <c r="I2577" s="31" t="n">
        <v>46282</v>
      </c>
      <c r="J2577" s="30" t="n">
        <v>202</v>
      </c>
      <c r="K2577" s="29" t="s">
        <v>120</v>
      </c>
      <c r="L2577" s="29" t="s">
        <v>400</v>
      </c>
      <c r="M2577" s="29"/>
      <c r="N2577" s="29" t="s">
        <v>122</v>
      </c>
      <c r="O2577" s="31" t="n">
        <v>46772</v>
      </c>
      <c r="P2577" s="29" t="s">
        <v>123</v>
      </c>
      <c r="Q2577" s="29" t="n">
        <f aca="false">IFERROR(VALUE(L2577),"")</f>
        <v>3</v>
      </c>
      <c r="R2577" s="29" t="n">
        <f aca="true">IF(O2577="","",O2577-TODAY())</f>
        <v>487</v>
      </c>
      <c r="S2577" s="29" t="str">
        <f aca="false">IF(C2577="&lt;&lt; vazio &gt;&gt;","VAZIA",IF(AND(O2577&lt;&gt;"",R2577&lt;0),"VENCIDO",IF(AND(O2577&lt;&gt;"",R2577&lt;=Parametros!$B$10),"PRÓX. VENCIMENTO",IF(F2577="Q","QUALIDADE",IF(F2577="S","BLOQUEADO",IF(F2577="R","RESTRITO/DEVOLUÇÃO",IF(OR(N2577="QUAR",N2577="QRES"),"QUARENTENA",IF(OR(B2577="DESCARTE",B2577="DEVOLUÇÃO"),"DESCARTE/DEVOLUÇÃO",IF(AND(D2577="",K2577&lt;&gt;""),"SEM LOTE",IF(AND(Q2577&lt;&gt;"",Q2577&gt;=Parametros!$B$11),"PARADO/SEM GIRO","OK"))))))))))</f>
        <v>RESTRITO/DEVOLUÇÃO</v>
      </c>
      <c r="T2577" s="29" t="str">
        <f aca="false">IF(AND($S2577="PARADO/SEM GIRO",$K2577="KG",OR(Painel!$B$5="(Todos)",A2577=Painel!$B$5)*OR(Painel!$E$5="(Todos)",P2577=Painel!$E$5)),$J2577+ROW()/10000000,"")</f>
        <v/>
      </c>
      <c r="U2577" s="29" t="str">
        <f aca="false">IF(AND($S2577="VENCIDO",$K2577="KG",OR(Painel!$B$5="(Todos)",A2577=Painel!$B$5)*OR(Painel!$E$5="(Todos)",P2577=Painel!$E$5)),$J2577+ROW()/10000000,"")</f>
        <v/>
      </c>
    </row>
    <row r="2578" customFormat="false" ht="15" hidden="false" customHeight="false" outlineLevel="0" collapsed="false">
      <c r="A2578" s="29" t="s">
        <v>55</v>
      </c>
      <c r="B2578" s="29" t="s">
        <v>4842</v>
      </c>
      <c r="C2578" s="29" t="s">
        <v>214</v>
      </c>
      <c r="D2578" s="29" t="s">
        <v>5010</v>
      </c>
      <c r="E2578" s="29" t="n">
        <v>350</v>
      </c>
      <c r="F2578" s="29" t="s">
        <v>189</v>
      </c>
      <c r="G2578" s="29" t="s">
        <v>5012</v>
      </c>
      <c r="H2578" s="30" t="n">
        <v>20.2</v>
      </c>
      <c r="I2578" s="31" t="n">
        <v>46280</v>
      </c>
      <c r="J2578" s="30" t="n">
        <v>20.2</v>
      </c>
      <c r="K2578" s="29" t="s">
        <v>120</v>
      </c>
      <c r="L2578" s="29" t="s">
        <v>144</v>
      </c>
      <c r="M2578" s="29"/>
      <c r="N2578" s="29" t="s">
        <v>122</v>
      </c>
      <c r="O2578" s="31" t="n">
        <v>46772</v>
      </c>
      <c r="P2578" s="29" t="s">
        <v>123</v>
      </c>
      <c r="Q2578" s="29" t="n">
        <f aca="false">IFERROR(VALUE(L2578),"")</f>
        <v>5</v>
      </c>
      <c r="R2578" s="29" t="n">
        <f aca="true">IF(O2578="","",O2578-TODAY())</f>
        <v>487</v>
      </c>
      <c r="S2578" s="29" t="str">
        <f aca="false">IF(C2578="&lt;&lt; vazio &gt;&gt;","VAZIA",IF(AND(O2578&lt;&gt;"",R2578&lt;0),"VENCIDO",IF(AND(O2578&lt;&gt;"",R2578&lt;=Parametros!$B$10),"PRÓX. VENCIMENTO",IF(F2578="Q","QUALIDADE",IF(F2578="S","BLOQUEADO",IF(F2578="R","RESTRITO/DEVOLUÇÃO",IF(OR(N2578="QUAR",N2578="QRES"),"QUARENTENA",IF(OR(B2578="DESCARTE",B2578="DEVOLUÇÃO"),"DESCARTE/DEVOLUÇÃO",IF(AND(D2578="",K2578&lt;&gt;""),"SEM LOTE",IF(AND(Q2578&lt;&gt;"",Q2578&gt;=Parametros!$B$11),"PARADO/SEM GIRO","OK"))))))))))</f>
        <v>RESTRITO/DEVOLUÇÃO</v>
      </c>
      <c r="T2578" s="29" t="str">
        <f aca="false">IF(AND($S2578="PARADO/SEM GIRO",$K2578="KG",OR(Painel!$B$5="(Todos)",A2578=Painel!$B$5)*OR(Painel!$E$5="(Todos)",P2578=Painel!$E$5)),$J2578+ROW()/10000000,"")</f>
        <v/>
      </c>
      <c r="U2578" s="29" t="str">
        <f aca="false">IF(AND($S2578="VENCIDO",$K2578="KG",OR(Painel!$B$5="(Todos)",A2578=Painel!$B$5)*OR(Painel!$E$5="(Todos)",P2578=Painel!$E$5)),$J2578+ROW()/10000000,"")</f>
        <v/>
      </c>
    </row>
    <row r="2579" customFormat="false" ht="15" hidden="false" customHeight="false" outlineLevel="0" collapsed="false">
      <c r="A2579" s="29" t="s">
        <v>55</v>
      </c>
      <c r="B2579" s="29" t="s">
        <v>4842</v>
      </c>
      <c r="C2579" s="29" t="s">
        <v>214</v>
      </c>
      <c r="D2579" s="29" t="s">
        <v>5013</v>
      </c>
      <c r="E2579" s="29" t="n">
        <v>350</v>
      </c>
      <c r="F2579" s="29" t="s">
        <v>189</v>
      </c>
      <c r="G2579" s="29" t="s">
        <v>5014</v>
      </c>
      <c r="H2579" s="30" t="n">
        <v>50.5</v>
      </c>
      <c r="I2579" s="31" t="n">
        <v>46281</v>
      </c>
      <c r="J2579" s="30" t="n">
        <v>50.5</v>
      </c>
      <c r="K2579" s="29" t="s">
        <v>120</v>
      </c>
      <c r="L2579" s="29" t="s">
        <v>284</v>
      </c>
      <c r="M2579" s="29"/>
      <c r="N2579" s="29" t="s">
        <v>122</v>
      </c>
      <c r="O2579" s="31" t="n">
        <v>46773</v>
      </c>
      <c r="P2579" s="29" t="s">
        <v>123</v>
      </c>
      <c r="Q2579" s="29" t="n">
        <f aca="false">IFERROR(VALUE(L2579),"")</f>
        <v>4</v>
      </c>
      <c r="R2579" s="29" t="n">
        <f aca="true">IF(O2579="","",O2579-TODAY())</f>
        <v>488</v>
      </c>
      <c r="S2579" s="29" t="str">
        <f aca="false">IF(C2579="&lt;&lt; vazio &gt;&gt;","VAZIA",IF(AND(O2579&lt;&gt;"",R2579&lt;0),"VENCIDO",IF(AND(O2579&lt;&gt;"",R2579&lt;=Parametros!$B$10),"PRÓX. VENCIMENTO",IF(F2579="Q","QUALIDADE",IF(F2579="S","BLOQUEADO",IF(F2579="R","RESTRITO/DEVOLUÇÃO",IF(OR(N2579="QUAR",N2579="QRES"),"QUARENTENA",IF(OR(B2579="DESCARTE",B2579="DEVOLUÇÃO"),"DESCARTE/DEVOLUÇÃO",IF(AND(D2579="",K2579&lt;&gt;""),"SEM LOTE",IF(AND(Q2579&lt;&gt;"",Q2579&gt;=Parametros!$B$11),"PARADO/SEM GIRO","OK"))))))))))</f>
        <v>RESTRITO/DEVOLUÇÃO</v>
      </c>
      <c r="T2579" s="29" t="str">
        <f aca="false">IF(AND($S2579="PARADO/SEM GIRO",$K2579="KG",OR(Painel!$B$5="(Todos)",A2579=Painel!$B$5)*OR(Painel!$E$5="(Todos)",P2579=Painel!$E$5)),$J2579+ROW()/10000000,"")</f>
        <v/>
      </c>
      <c r="U2579" s="29" t="str">
        <f aca="false">IF(AND($S2579="VENCIDO",$K2579="KG",OR(Painel!$B$5="(Todos)",A2579=Painel!$B$5)*OR(Painel!$E$5="(Todos)",P2579=Painel!$E$5)),$J2579+ROW()/10000000,"")</f>
        <v/>
      </c>
    </row>
    <row r="2580" customFormat="false" ht="15" hidden="false" customHeight="false" outlineLevel="0" collapsed="false">
      <c r="A2580" s="29" t="s">
        <v>55</v>
      </c>
      <c r="B2580" s="29" t="s">
        <v>4842</v>
      </c>
      <c r="C2580" s="29" t="s">
        <v>214</v>
      </c>
      <c r="D2580" s="29" t="s">
        <v>5013</v>
      </c>
      <c r="E2580" s="29" t="n">
        <v>350</v>
      </c>
      <c r="F2580" s="29" t="s">
        <v>189</v>
      </c>
      <c r="G2580" s="29" t="s">
        <v>5015</v>
      </c>
      <c r="H2580" s="30" t="n">
        <v>20.2</v>
      </c>
      <c r="I2580" s="31" t="n">
        <v>46284</v>
      </c>
      <c r="J2580" s="30" t="n">
        <v>20.2</v>
      </c>
      <c r="K2580" s="29" t="s">
        <v>120</v>
      </c>
      <c r="L2580" s="29" t="s">
        <v>388</v>
      </c>
      <c r="M2580" s="29"/>
      <c r="N2580" s="29" t="s">
        <v>122</v>
      </c>
      <c r="O2580" s="31" t="n">
        <v>46773</v>
      </c>
      <c r="P2580" s="29" t="s">
        <v>123</v>
      </c>
      <c r="Q2580" s="29" t="n">
        <f aca="false">IFERROR(VALUE(L2580),"")</f>
        <v>1</v>
      </c>
      <c r="R2580" s="29" t="n">
        <f aca="true">IF(O2580="","",O2580-TODAY())</f>
        <v>488</v>
      </c>
      <c r="S2580" s="29" t="str">
        <f aca="false">IF(C2580="&lt;&lt; vazio &gt;&gt;","VAZIA",IF(AND(O2580&lt;&gt;"",R2580&lt;0),"VENCIDO",IF(AND(O2580&lt;&gt;"",R2580&lt;=Parametros!$B$10),"PRÓX. VENCIMENTO",IF(F2580="Q","QUALIDADE",IF(F2580="S","BLOQUEADO",IF(F2580="R","RESTRITO/DEVOLUÇÃO",IF(OR(N2580="QUAR",N2580="QRES"),"QUARENTENA",IF(OR(B2580="DESCARTE",B2580="DEVOLUÇÃO"),"DESCARTE/DEVOLUÇÃO",IF(AND(D2580="",K2580&lt;&gt;""),"SEM LOTE",IF(AND(Q2580&lt;&gt;"",Q2580&gt;=Parametros!$B$11),"PARADO/SEM GIRO","OK"))))))))))</f>
        <v>RESTRITO/DEVOLUÇÃO</v>
      </c>
      <c r="T2580" s="29" t="str">
        <f aca="false">IF(AND($S2580="PARADO/SEM GIRO",$K2580="KG",OR(Painel!$B$5="(Todos)",A2580=Painel!$B$5)*OR(Painel!$E$5="(Todos)",P2580=Painel!$E$5)),$J2580+ROW()/10000000,"")</f>
        <v/>
      </c>
      <c r="U2580" s="29" t="str">
        <f aca="false">IF(AND($S2580="VENCIDO",$K2580="KG",OR(Painel!$B$5="(Todos)",A2580=Painel!$B$5)*OR(Painel!$E$5="(Todos)",P2580=Painel!$E$5)),$J2580+ROW()/10000000,"")</f>
        <v/>
      </c>
    </row>
    <row r="2581" customFormat="false" ht="15" hidden="false" customHeight="false" outlineLevel="0" collapsed="false">
      <c r="A2581" s="29" t="s">
        <v>55</v>
      </c>
      <c r="B2581" s="29" t="s">
        <v>4842</v>
      </c>
      <c r="C2581" s="29" t="s">
        <v>217</v>
      </c>
      <c r="D2581" s="29" t="s">
        <v>5016</v>
      </c>
      <c r="E2581" s="29" t="n">
        <v>350</v>
      </c>
      <c r="F2581" s="29" t="s">
        <v>189</v>
      </c>
      <c r="G2581" s="29" t="s">
        <v>5017</v>
      </c>
      <c r="H2581" s="30" t="n">
        <v>21</v>
      </c>
      <c r="I2581" s="31" t="n">
        <v>46280</v>
      </c>
      <c r="J2581" s="30" t="n">
        <v>21</v>
      </c>
      <c r="K2581" s="29" t="s">
        <v>120</v>
      </c>
      <c r="L2581" s="29" t="s">
        <v>144</v>
      </c>
      <c r="M2581" s="29"/>
      <c r="N2581" s="29" t="s">
        <v>122</v>
      </c>
      <c r="O2581" s="31" t="n">
        <v>46834</v>
      </c>
      <c r="P2581" s="29" t="s">
        <v>123</v>
      </c>
      <c r="Q2581" s="29" t="n">
        <f aca="false">IFERROR(VALUE(L2581),"")</f>
        <v>5</v>
      </c>
      <c r="R2581" s="29" t="n">
        <f aca="true">IF(O2581="","",O2581-TODAY())</f>
        <v>549</v>
      </c>
      <c r="S2581" s="29" t="str">
        <f aca="false">IF(C2581="&lt;&lt; vazio &gt;&gt;","VAZIA",IF(AND(O2581&lt;&gt;"",R2581&lt;0),"VENCIDO",IF(AND(O2581&lt;&gt;"",R2581&lt;=Parametros!$B$10),"PRÓX. VENCIMENTO",IF(F2581="Q","QUALIDADE",IF(F2581="S","BLOQUEADO",IF(F2581="R","RESTRITO/DEVOLUÇÃO",IF(OR(N2581="QUAR",N2581="QRES"),"QUARENTENA",IF(OR(B2581="DESCARTE",B2581="DEVOLUÇÃO"),"DESCARTE/DEVOLUÇÃO",IF(AND(D2581="",K2581&lt;&gt;""),"SEM LOTE",IF(AND(Q2581&lt;&gt;"",Q2581&gt;=Parametros!$B$11),"PARADO/SEM GIRO","OK"))))))))))</f>
        <v>RESTRITO/DEVOLUÇÃO</v>
      </c>
      <c r="T2581" s="29" t="str">
        <f aca="false">IF(AND($S2581="PARADO/SEM GIRO",$K2581="KG",OR(Painel!$B$5="(Todos)",A2581=Painel!$B$5)*OR(Painel!$E$5="(Todos)",P2581=Painel!$E$5)),$J2581+ROW()/10000000,"")</f>
        <v/>
      </c>
      <c r="U2581" s="29" t="str">
        <f aca="false">IF(AND($S2581="VENCIDO",$K2581="KG",OR(Painel!$B$5="(Todos)",A2581=Painel!$B$5)*OR(Painel!$E$5="(Todos)",P2581=Painel!$E$5)),$J2581+ROW()/10000000,"")</f>
        <v/>
      </c>
    </row>
    <row r="2582" customFormat="false" ht="15" hidden="false" customHeight="false" outlineLevel="0" collapsed="false">
      <c r="A2582" s="29" t="s">
        <v>55</v>
      </c>
      <c r="B2582" s="29" t="s">
        <v>4842</v>
      </c>
      <c r="C2582" s="29" t="s">
        <v>217</v>
      </c>
      <c r="D2582" s="29" t="s">
        <v>4946</v>
      </c>
      <c r="E2582" s="29" t="n">
        <v>350</v>
      </c>
      <c r="F2582" s="29" t="s">
        <v>189</v>
      </c>
      <c r="G2582" s="29" t="s">
        <v>5018</v>
      </c>
      <c r="H2582" s="30" t="n">
        <v>21</v>
      </c>
      <c r="I2582" s="31" t="n">
        <v>46282</v>
      </c>
      <c r="J2582" s="30" t="n">
        <v>21</v>
      </c>
      <c r="K2582" s="29" t="s">
        <v>120</v>
      </c>
      <c r="L2582" s="29" t="s">
        <v>400</v>
      </c>
      <c r="M2582" s="29"/>
      <c r="N2582" s="29" t="s">
        <v>122</v>
      </c>
      <c r="O2582" s="31" t="n">
        <v>46904</v>
      </c>
      <c r="P2582" s="29" t="s">
        <v>123</v>
      </c>
      <c r="Q2582" s="29" t="n">
        <f aca="false">IFERROR(VALUE(L2582),"")</f>
        <v>3</v>
      </c>
      <c r="R2582" s="29" t="n">
        <f aca="true">IF(O2582="","",O2582-TODAY())</f>
        <v>619</v>
      </c>
      <c r="S2582" s="29" t="str">
        <f aca="false">IF(C2582="&lt;&lt; vazio &gt;&gt;","VAZIA",IF(AND(O2582&lt;&gt;"",R2582&lt;0),"VENCIDO",IF(AND(O2582&lt;&gt;"",R2582&lt;=Parametros!$B$10),"PRÓX. VENCIMENTO",IF(F2582="Q","QUALIDADE",IF(F2582="S","BLOQUEADO",IF(F2582="R","RESTRITO/DEVOLUÇÃO",IF(OR(N2582="QUAR",N2582="QRES"),"QUARENTENA",IF(OR(B2582="DESCARTE",B2582="DEVOLUÇÃO"),"DESCARTE/DEVOLUÇÃO",IF(AND(D2582="",K2582&lt;&gt;""),"SEM LOTE",IF(AND(Q2582&lt;&gt;"",Q2582&gt;=Parametros!$B$11),"PARADO/SEM GIRO","OK"))))))))))</f>
        <v>RESTRITO/DEVOLUÇÃO</v>
      </c>
      <c r="T2582" s="29" t="str">
        <f aca="false">IF(AND($S2582="PARADO/SEM GIRO",$K2582="KG",OR(Painel!$B$5="(Todos)",A2582=Painel!$B$5)*OR(Painel!$E$5="(Todos)",P2582=Painel!$E$5)),$J2582+ROW()/10000000,"")</f>
        <v/>
      </c>
      <c r="U2582" s="29" t="str">
        <f aca="false">IF(AND($S2582="VENCIDO",$K2582="KG",OR(Painel!$B$5="(Todos)",A2582=Painel!$B$5)*OR(Painel!$E$5="(Todos)",P2582=Painel!$E$5)),$J2582+ROW()/10000000,"")</f>
        <v/>
      </c>
    </row>
    <row r="2583" customFormat="false" ht="15" hidden="false" customHeight="false" outlineLevel="0" collapsed="false">
      <c r="A2583" s="29" t="s">
        <v>55</v>
      </c>
      <c r="B2583" s="29" t="s">
        <v>4842</v>
      </c>
      <c r="C2583" s="29" t="s">
        <v>5019</v>
      </c>
      <c r="D2583" s="29" t="s">
        <v>5020</v>
      </c>
      <c r="E2583" s="29" t="n">
        <v>350</v>
      </c>
      <c r="F2583" s="29" t="s">
        <v>189</v>
      </c>
      <c r="G2583" s="29" t="s">
        <v>5021</v>
      </c>
      <c r="H2583" s="30" t="n">
        <v>12.12</v>
      </c>
      <c r="I2583" s="31" t="n">
        <v>46280</v>
      </c>
      <c r="J2583" s="30" t="n">
        <v>12.12</v>
      </c>
      <c r="K2583" s="29" t="s">
        <v>120</v>
      </c>
      <c r="L2583" s="29" t="s">
        <v>144</v>
      </c>
      <c r="M2583" s="29"/>
      <c r="N2583" s="29" t="s">
        <v>122</v>
      </c>
      <c r="O2583" s="31" t="n">
        <v>46779</v>
      </c>
      <c r="P2583" s="29" t="s">
        <v>123</v>
      </c>
      <c r="Q2583" s="29" t="n">
        <f aca="false">IFERROR(VALUE(L2583),"")</f>
        <v>5</v>
      </c>
      <c r="R2583" s="29" t="n">
        <f aca="true">IF(O2583="","",O2583-TODAY())</f>
        <v>494</v>
      </c>
      <c r="S2583" s="29" t="str">
        <f aca="false">IF(C2583="&lt;&lt; vazio &gt;&gt;","VAZIA",IF(AND(O2583&lt;&gt;"",R2583&lt;0),"VENCIDO",IF(AND(O2583&lt;&gt;"",R2583&lt;=Parametros!$B$10),"PRÓX. VENCIMENTO",IF(F2583="Q","QUALIDADE",IF(F2583="S","BLOQUEADO",IF(F2583="R","RESTRITO/DEVOLUÇÃO",IF(OR(N2583="QUAR",N2583="QRES"),"QUARENTENA",IF(OR(B2583="DESCARTE",B2583="DEVOLUÇÃO"),"DESCARTE/DEVOLUÇÃO",IF(AND(D2583="",K2583&lt;&gt;""),"SEM LOTE",IF(AND(Q2583&lt;&gt;"",Q2583&gt;=Parametros!$B$11),"PARADO/SEM GIRO","OK"))))))))))</f>
        <v>RESTRITO/DEVOLUÇÃO</v>
      </c>
      <c r="T2583" s="29" t="str">
        <f aca="false">IF(AND($S2583="PARADO/SEM GIRO",$K2583="KG",OR(Painel!$B$5="(Todos)",A2583=Painel!$B$5)*OR(Painel!$E$5="(Todos)",P2583=Painel!$E$5)),$J2583+ROW()/10000000,"")</f>
        <v/>
      </c>
      <c r="U2583" s="29" t="str">
        <f aca="false">IF(AND($S2583="VENCIDO",$K2583="KG",OR(Painel!$B$5="(Todos)",A2583=Painel!$B$5)*OR(Painel!$E$5="(Todos)",P2583=Painel!$E$5)),$J2583+ROW()/10000000,"")</f>
        <v/>
      </c>
    </row>
    <row r="2584" customFormat="false" ht="15" hidden="false" customHeight="false" outlineLevel="0" collapsed="false">
      <c r="A2584" s="29" t="s">
        <v>55</v>
      </c>
      <c r="B2584" s="29" t="s">
        <v>4842</v>
      </c>
      <c r="C2584" s="29" t="s">
        <v>5019</v>
      </c>
      <c r="D2584" s="29" t="s">
        <v>5022</v>
      </c>
      <c r="E2584" s="29" t="n">
        <v>350</v>
      </c>
      <c r="F2584" s="29" t="s">
        <v>189</v>
      </c>
      <c r="G2584" s="29" t="s">
        <v>5023</v>
      </c>
      <c r="H2584" s="30" t="n">
        <v>48.48</v>
      </c>
      <c r="I2584" s="31" t="n">
        <v>46282</v>
      </c>
      <c r="J2584" s="30" t="n">
        <v>48.48</v>
      </c>
      <c r="K2584" s="29" t="s">
        <v>120</v>
      </c>
      <c r="L2584" s="29" t="s">
        <v>400</v>
      </c>
      <c r="M2584" s="29"/>
      <c r="N2584" s="29" t="s">
        <v>122</v>
      </c>
      <c r="O2584" s="31" t="n">
        <v>46850</v>
      </c>
      <c r="P2584" s="29" t="s">
        <v>123</v>
      </c>
      <c r="Q2584" s="29" t="n">
        <f aca="false">IFERROR(VALUE(L2584),"")</f>
        <v>3</v>
      </c>
      <c r="R2584" s="29" t="n">
        <f aca="true">IF(O2584="","",O2584-TODAY())</f>
        <v>565</v>
      </c>
      <c r="S2584" s="29" t="str">
        <f aca="false">IF(C2584="&lt;&lt; vazio &gt;&gt;","VAZIA",IF(AND(O2584&lt;&gt;"",R2584&lt;0),"VENCIDO",IF(AND(O2584&lt;&gt;"",R2584&lt;=Parametros!$B$10),"PRÓX. VENCIMENTO",IF(F2584="Q","QUALIDADE",IF(F2584="S","BLOQUEADO",IF(F2584="R","RESTRITO/DEVOLUÇÃO",IF(OR(N2584="QUAR",N2584="QRES"),"QUARENTENA",IF(OR(B2584="DESCARTE",B2584="DEVOLUÇÃO"),"DESCARTE/DEVOLUÇÃO",IF(AND(D2584="",K2584&lt;&gt;""),"SEM LOTE",IF(AND(Q2584&lt;&gt;"",Q2584&gt;=Parametros!$B$11),"PARADO/SEM GIRO","OK"))))))))))</f>
        <v>RESTRITO/DEVOLUÇÃO</v>
      </c>
      <c r="T2584" s="29" t="str">
        <f aca="false">IF(AND($S2584="PARADO/SEM GIRO",$K2584="KG",OR(Painel!$B$5="(Todos)",A2584=Painel!$B$5)*OR(Painel!$E$5="(Todos)",P2584=Painel!$E$5)),$J2584+ROW()/10000000,"")</f>
        <v/>
      </c>
      <c r="U2584" s="29" t="str">
        <f aca="false">IF(AND($S2584="VENCIDO",$K2584="KG",OR(Painel!$B$5="(Todos)",A2584=Painel!$B$5)*OR(Painel!$E$5="(Todos)",P2584=Painel!$E$5)),$J2584+ROW()/10000000,"")</f>
        <v/>
      </c>
    </row>
    <row r="2585" customFormat="false" ht="15" hidden="false" customHeight="false" outlineLevel="0" collapsed="false">
      <c r="A2585" s="29" t="s">
        <v>55</v>
      </c>
      <c r="B2585" s="29" t="s">
        <v>4842</v>
      </c>
      <c r="C2585" s="29" t="s">
        <v>2561</v>
      </c>
      <c r="D2585" s="29" t="s">
        <v>5024</v>
      </c>
      <c r="E2585" s="29" t="n">
        <v>350</v>
      </c>
      <c r="F2585" s="29" t="s">
        <v>189</v>
      </c>
      <c r="G2585" s="29" t="s">
        <v>5025</v>
      </c>
      <c r="H2585" s="30" t="n">
        <v>213.2</v>
      </c>
      <c r="I2585" s="31" t="n">
        <v>46283</v>
      </c>
      <c r="J2585" s="30" t="n">
        <v>213.2</v>
      </c>
      <c r="K2585" s="29" t="s">
        <v>120</v>
      </c>
      <c r="L2585" s="29" t="s">
        <v>176</v>
      </c>
      <c r="M2585" s="29"/>
      <c r="N2585" s="29" t="s">
        <v>122</v>
      </c>
      <c r="O2585" s="31" t="n">
        <v>46758</v>
      </c>
      <c r="P2585" s="29" t="s">
        <v>123</v>
      </c>
      <c r="Q2585" s="29" t="n">
        <f aca="false">IFERROR(VALUE(L2585),"")</f>
        <v>2</v>
      </c>
      <c r="R2585" s="29" t="n">
        <f aca="true">IF(O2585="","",O2585-TODAY())</f>
        <v>473</v>
      </c>
      <c r="S2585" s="29" t="str">
        <f aca="false">IF(C2585="&lt;&lt; vazio &gt;&gt;","VAZIA",IF(AND(O2585&lt;&gt;"",R2585&lt;0),"VENCIDO",IF(AND(O2585&lt;&gt;"",R2585&lt;=Parametros!$B$10),"PRÓX. VENCIMENTO",IF(F2585="Q","QUALIDADE",IF(F2585="S","BLOQUEADO",IF(F2585="R","RESTRITO/DEVOLUÇÃO",IF(OR(N2585="QUAR",N2585="QRES"),"QUARENTENA",IF(OR(B2585="DESCARTE",B2585="DEVOLUÇÃO"),"DESCARTE/DEVOLUÇÃO",IF(AND(D2585="",K2585&lt;&gt;""),"SEM LOTE",IF(AND(Q2585&lt;&gt;"",Q2585&gt;=Parametros!$B$11),"PARADO/SEM GIRO","OK"))))))))))</f>
        <v>RESTRITO/DEVOLUÇÃO</v>
      </c>
      <c r="T2585" s="29" t="str">
        <f aca="false">IF(AND($S2585="PARADO/SEM GIRO",$K2585="KG",OR(Painel!$B$5="(Todos)",A2585=Painel!$B$5)*OR(Painel!$E$5="(Todos)",P2585=Painel!$E$5)),$J2585+ROW()/10000000,"")</f>
        <v/>
      </c>
      <c r="U2585" s="29" t="str">
        <f aca="false">IF(AND($S2585="VENCIDO",$K2585="KG",OR(Painel!$B$5="(Todos)",A2585=Painel!$B$5)*OR(Painel!$E$5="(Todos)",P2585=Painel!$E$5)),$J2585+ROW()/10000000,"")</f>
        <v/>
      </c>
    </row>
    <row r="2586" customFormat="false" ht="15" hidden="false" customHeight="false" outlineLevel="0" collapsed="false">
      <c r="A2586" s="29" t="s">
        <v>55</v>
      </c>
      <c r="B2586" s="29" t="s">
        <v>4842</v>
      </c>
      <c r="C2586" s="29" t="s">
        <v>219</v>
      </c>
      <c r="D2586" s="29" t="s">
        <v>3841</v>
      </c>
      <c r="E2586" s="29" t="n">
        <v>350</v>
      </c>
      <c r="F2586" s="29" t="s">
        <v>189</v>
      </c>
      <c r="G2586" s="29" t="s">
        <v>5026</v>
      </c>
      <c r="H2586" s="30" t="n">
        <v>100</v>
      </c>
      <c r="I2586" s="31" t="n">
        <v>46280</v>
      </c>
      <c r="J2586" s="30" t="n">
        <v>100</v>
      </c>
      <c r="K2586" s="29" t="s">
        <v>120</v>
      </c>
      <c r="L2586" s="29" t="s">
        <v>144</v>
      </c>
      <c r="M2586" s="29"/>
      <c r="N2586" s="29" t="s">
        <v>122</v>
      </c>
      <c r="O2586" s="31" t="n">
        <v>46895</v>
      </c>
      <c r="P2586" s="29" t="s">
        <v>123</v>
      </c>
      <c r="Q2586" s="29" t="n">
        <f aca="false">IFERROR(VALUE(L2586),"")</f>
        <v>5</v>
      </c>
      <c r="R2586" s="29" t="n">
        <f aca="true">IF(O2586="","",O2586-TODAY())</f>
        <v>610</v>
      </c>
      <c r="S2586" s="29" t="str">
        <f aca="false">IF(C2586="&lt;&lt; vazio &gt;&gt;","VAZIA",IF(AND(O2586&lt;&gt;"",R2586&lt;0),"VENCIDO",IF(AND(O2586&lt;&gt;"",R2586&lt;=Parametros!$B$10),"PRÓX. VENCIMENTO",IF(F2586="Q","QUALIDADE",IF(F2586="S","BLOQUEADO",IF(F2586="R","RESTRITO/DEVOLUÇÃO",IF(OR(N2586="QUAR",N2586="QRES"),"QUARENTENA",IF(OR(B2586="DESCARTE",B2586="DEVOLUÇÃO"),"DESCARTE/DEVOLUÇÃO",IF(AND(D2586="",K2586&lt;&gt;""),"SEM LOTE",IF(AND(Q2586&lt;&gt;"",Q2586&gt;=Parametros!$B$11),"PARADO/SEM GIRO","OK"))))))))))</f>
        <v>RESTRITO/DEVOLUÇÃO</v>
      </c>
      <c r="T2586" s="29" t="str">
        <f aca="false">IF(AND($S2586="PARADO/SEM GIRO",$K2586="KG",OR(Painel!$B$5="(Todos)",A2586=Painel!$B$5)*OR(Painel!$E$5="(Todos)",P2586=Painel!$E$5)),$J2586+ROW()/10000000,"")</f>
        <v/>
      </c>
      <c r="U2586" s="29" t="str">
        <f aca="false">IF(AND($S2586="VENCIDO",$K2586="KG",OR(Painel!$B$5="(Todos)",A2586=Painel!$B$5)*OR(Painel!$E$5="(Todos)",P2586=Painel!$E$5)),$J2586+ROW()/10000000,"")</f>
        <v/>
      </c>
    </row>
    <row r="2587" customFormat="false" ht="15" hidden="false" customHeight="false" outlineLevel="0" collapsed="false">
      <c r="A2587" s="29" t="s">
        <v>55</v>
      </c>
      <c r="B2587" s="29" t="s">
        <v>4842</v>
      </c>
      <c r="C2587" s="29" t="s">
        <v>631</v>
      </c>
      <c r="D2587" s="29" t="s">
        <v>633</v>
      </c>
      <c r="E2587" s="29" t="n">
        <v>350</v>
      </c>
      <c r="F2587" s="29" t="s">
        <v>189</v>
      </c>
      <c r="G2587" s="29" t="s">
        <v>5027</v>
      </c>
      <c r="H2587" s="30" t="n">
        <v>3.6</v>
      </c>
      <c r="I2587" s="31" t="n">
        <v>46259</v>
      </c>
      <c r="J2587" s="30" t="n">
        <v>3.6</v>
      </c>
      <c r="K2587" s="29" t="s">
        <v>120</v>
      </c>
      <c r="L2587" s="29" t="s">
        <v>677</v>
      </c>
      <c r="M2587" s="29"/>
      <c r="N2587" s="29" t="s">
        <v>122</v>
      </c>
      <c r="O2587" s="31" t="n">
        <v>46087</v>
      </c>
      <c r="P2587" s="29" t="s">
        <v>123</v>
      </c>
      <c r="Q2587" s="29" t="n">
        <f aca="false">IFERROR(VALUE(L2587),"")</f>
        <v>26</v>
      </c>
      <c r="R2587" s="29" t="n">
        <f aca="true">IF(O2587="","",O2587-TODAY())</f>
        <v>-198</v>
      </c>
      <c r="S2587" s="29" t="str">
        <f aca="false">IF(C2587="&lt;&lt; vazio &gt;&gt;","VAZIA",IF(AND(O2587&lt;&gt;"",R2587&lt;0),"VENCIDO",IF(AND(O2587&lt;&gt;"",R2587&lt;=Parametros!$B$10),"PRÓX. VENCIMENTO",IF(F2587="Q","QUALIDADE",IF(F2587="S","BLOQUEADO",IF(F2587="R","RESTRITO/DEVOLUÇÃO",IF(OR(N2587="QUAR",N2587="QRES"),"QUARENTENA",IF(OR(B2587="DESCARTE",B2587="DEVOLUÇÃO"),"DESCARTE/DEVOLUÇÃO",IF(AND(D2587="",K2587&lt;&gt;""),"SEM LOTE",IF(AND(Q2587&lt;&gt;"",Q2587&gt;=Parametros!$B$11),"PARADO/SEM GIRO","OK"))))))))))</f>
        <v>VENCIDO</v>
      </c>
      <c r="T2587" s="29" t="str">
        <f aca="false">IF(AND($S2587="PARADO/SEM GIRO",$K2587="KG",OR(Painel!$B$5="(Todos)",A2587=Painel!$B$5)*OR(Painel!$E$5="(Todos)",P2587=Painel!$E$5)),$J2587+ROW()/10000000,"")</f>
        <v/>
      </c>
      <c r="U2587" s="29" t="n">
        <f aca="false">IF(AND($S2587="VENCIDO",$K2587="KG",OR(Painel!$B$5="(Todos)",A2587=Painel!$B$5)*OR(Painel!$E$5="(Todos)",P2587=Painel!$E$5)),$J2587+ROW()/10000000,"")</f>
        <v>3.6002587</v>
      </c>
    </row>
    <row r="2588" customFormat="false" ht="15" hidden="false" customHeight="false" outlineLevel="0" collapsed="false">
      <c r="A2588" s="29" t="s">
        <v>55</v>
      </c>
      <c r="B2588" s="29" t="s">
        <v>4842</v>
      </c>
      <c r="C2588" s="29" t="s">
        <v>152</v>
      </c>
      <c r="D2588" s="29" t="s">
        <v>302</v>
      </c>
      <c r="E2588" s="29" t="n">
        <v>350</v>
      </c>
      <c r="F2588" s="29" t="s">
        <v>189</v>
      </c>
      <c r="G2588" s="29" t="s">
        <v>5028</v>
      </c>
      <c r="H2588" s="30" t="n">
        <v>10.1</v>
      </c>
      <c r="I2588" s="31" t="n">
        <v>46282</v>
      </c>
      <c r="J2588" s="30" t="n">
        <v>10.1</v>
      </c>
      <c r="K2588" s="29" t="s">
        <v>120</v>
      </c>
      <c r="L2588" s="29" t="s">
        <v>400</v>
      </c>
      <c r="M2588" s="29"/>
      <c r="N2588" s="29" t="s">
        <v>122</v>
      </c>
      <c r="O2588" s="31" t="n">
        <v>46515</v>
      </c>
      <c r="P2588" s="29" t="s">
        <v>123</v>
      </c>
      <c r="Q2588" s="29" t="n">
        <f aca="false">IFERROR(VALUE(L2588),"")</f>
        <v>3</v>
      </c>
      <c r="R2588" s="29" t="n">
        <f aca="true">IF(O2588="","",O2588-TODAY())</f>
        <v>230</v>
      </c>
      <c r="S2588" s="29" t="str">
        <f aca="false">IF(C2588="&lt;&lt; vazio &gt;&gt;","VAZIA",IF(AND(O2588&lt;&gt;"",R2588&lt;0),"VENCIDO",IF(AND(O2588&lt;&gt;"",R2588&lt;=Parametros!$B$10),"PRÓX. VENCIMENTO",IF(F2588="Q","QUALIDADE",IF(F2588="S","BLOQUEADO",IF(F2588="R","RESTRITO/DEVOLUÇÃO",IF(OR(N2588="QUAR",N2588="QRES"),"QUARENTENA",IF(OR(B2588="DESCARTE",B2588="DEVOLUÇÃO"),"DESCARTE/DEVOLUÇÃO",IF(AND(D2588="",K2588&lt;&gt;""),"SEM LOTE",IF(AND(Q2588&lt;&gt;"",Q2588&gt;=Parametros!$B$11),"PARADO/SEM GIRO","OK"))))))))))</f>
        <v>RESTRITO/DEVOLUÇÃO</v>
      </c>
      <c r="T2588" s="29" t="str">
        <f aca="false">IF(AND($S2588="PARADO/SEM GIRO",$K2588="KG",OR(Painel!$B$5="(Todos)",A2588=Painel!$B$5)*OR(Painel!$E$5="(Todos)",P2588=Painel!$E$5)),$J2588+ROW()/10000000,"")</f>
        <v/>
      </c>
      <c r="U2588" s="29" t="str">
        <f aca="false">IF(AND($S2588="VENCIDO",$K2588="KG",OR(Painel!$B$5="(Todos)",A2588=Painel!$B$5)*OR(Painel!$E$5="(Todos)",P2588=Painel!$E$5)),$J2588+ROW()/10000000,"")</f>
        <v/>
      </c>
    </row>
    <row r="2589" customFormat="false" ht="15" hidden="false" customHeight="false" outlineLevel="0" collapsed="false">
      <c r="A2589" s="29" t="s">
        <v>55</v>
      </c>
      <c r="B2589" s="29" t="s">
        <v>4842</v>
      </c>
      <c r="C2589" s="29" t="s">
        <v>152</v>
      </c>
      <c r="D2589" s="29" t="s">
        <v>302</v>
      </c>
      <c r="E2589" s="29" t="n">
        <v>350</v>
      </c>
      <c r="F2589" s="29" t="s">
        <v>189</v>
      </c>
      <c r="G2589" s="29" t="s">
        <v>5029</v>
      </c>
      <c r="H2589" s="30" t="n">
        <v>20.2</v>
      </c>
      <c r="I2589" s="31" t="n">
        <v>46274</v>
      </c>
      <c r="J2589" s="30" t="n">
        <v>20.2</v>
      </c>
      <c r="K2589" s="29" t="s">
        <v>120</v>
      </c>
      <c r="L2589" s="29" t="s">
        <v>138</v>
      </c>
      <c r="M2589" s="29"/>
      <c r="N2589" s="29" t="s">
        <v>122</v>
      </c>
      <c r="O2589" s="31" t="n">
        <v>46515</v>
      </c>
      <c r="P2589" s="29" t="s">
        <v>123</v>
      </c>
      <c r="Q2589" s="29" t="n">
        <f aca="false">IFERROR(VALUE(L2589),"")</f>
        <v>11</v>
      </c>
      <c r="R2589" s="29" t="n">
        <f aca="true">IF(O2589="","",O2589-TODAY())</f>
        <v>230</v>
      </c>
      <c r="S2589" s="29" t="str">
        <f aca="false">IF(C2589="&lt;&lt; vazio &gt;&gt;","VAZIA",IF(AND(O2589&lt;&gt;"",R2589&lt;0),"VENCIDO",IF(AND(O2589&lt;&gt;"",R2589&lt;=Parametros!$B$10),"PRÓX. VENCIMENTO",IF(F2589="Q","QUALIDADE",IF(F2589="S","BLOQUEADO",IF(F2589="R","RESTRITO/DEVOLUÇÃO",IF(OR(N2589="QUAR",N2589="QRES"),"QUARENTENA",IF(OR(B2589="DESCARTE",B2589="DEVOLUÇÃO"),"DESCARTE/DEVOLUÇÃO",IF(AND(D2589="",K2589&lt;&gt;""),"SEM LOTE",IF(AND(Q2589&lt;&gt;"",Q2589&gt;=Parametros!$B$11),"PARADO/SEM GIRO","OK"))))))))))</f>
        <v>RESTRITO/DEVOLUÇÃO</v>
      </c>
      <c r="T2589" s="29" t="str">
        <f aca="false">IF(AND($S2589="PARADO/SEM GIRO",$K2589="KG",OR(Painel!$B$5="(Todos)",A2589=Painel!$B$5)*OR(Painel!$E$5="(Todos)",P2589=Painel!$E$5)),$J2589+ROW()/10000000,"")</f>
        <v/>
      </c>
      <c r="U2589" s="29" t="str">
        <f aca="false">IF(AND($S2589="VENCIDO",$K2589="KG",OR(Painel!$B$5="(Todos)",A2589=Painel!$B$5)*OR(Painel!$E$5="(Todos)",P2589=Painel!$E$5)),$J2589+ROW()/10000000,"")</f>
        <v/>
      </c>
    </row>
    <row r="2590" customFormat="false" ht="15" hidden="false" customHeight="false" outlineLevel="0" collapsed="false">
      <c r="A2590" s="29" t="s">
        <v>55</v>
      </c>
      <c r="B2590" s="29" t="s">
        <v>4842</v>
      </c>
      <c r="C2590" s="29" t="s">
        <v>152</v>
      </c>
      <c r="D2590" s="29" t="s">
        <v>302</v>
      </c>
      <c r="E2590" s="29" t="n">
        <v>350</v>
      </c>
      <c r="F2590" s="29" t="s">
        <v>189</v>
      </c>
      <c r="G2590" s="29" t="s">
        <v>5030</v>
      </c>
      <c r="H2590" s="30" t="n">
        <v>50.5</v>
      </c>
      <c r="I2590" s="31" t="n">
        <v>46274</v>
      </c>
      <c r="J2590" s="30" t="n">
        <v>50.5</v>
      </c>
      <c r="K2590" s="29" t="s">
        <v>120</v>
      </c>
      <c r="L2590" s="29" t="s">
        <v>138</v>
      </c>
      <c r="M2590" s="29"/>
      <c r="N2590" s="29" t="s">
        <v>122</v>
      </c>
      <c r="O2590" s="31" t="n">
        <v>46515</v>
      </c>
      <c r="P2590" s="29" t="s">
        <v>123</v>
      </c>
      <c r="Q2590" s="29" t="n">
        <f aca="false">IFERROR(VALUE(L2590),"")</f>
        <v>11</v>
      </c>
      <c r="R2590" s="29" t="n">
        <f aca="true">IF(O2590="","",O2590-TODAY())</f>
        <v>230</v>
      </c>
      <c r="S2590" s="29" t="str">
        <f aca="false">IF(C2590="&lt;&lt; vazio &gt;&gt;","VAZIA",IF(AND(O2590&lt;&gt;"",R2590&lt;0),"VENCIDO",IF(AND(O2590&lt;&gt;"",R2590&lt;=Parametros!$B$10),"PRÓX. VENCIMENTO",IF(F2590="Q","QUALIDADE",IF(F2590="S","BLOQUEADO",IF(F2590="R","RESTRITO/DEVOLUÇÃO",IF(OR(N2590="QUAR",N2590="QRES"),"QUARENTENA",IF(OR(B2590="DESCARTE",B2590="DEVOLUÇÃO"),"DESCARTE/DEVOLUÇÃO",IF(AND(D2590="",K2590&lt;&gt;""),"SEM LOTE",IF(AND(Q2590&lt;&gt;"",Q2590&gt;=Parametros!$B$11),"PARADO/SEM GIRO","OK"))))))))))</f>
        <v>RESTRITO/DEVOLUÇÃO</v>
      </c>
      <c r="T2590" s="29" t="str">
        <f aca="false">IF(AND($S2590="PARADO/SEM GIRO",$K2590="KG",OR(Painel!$B$5="(Todos)",A2590=Painel!$B$5)*OR(Painel!$E$5="(Todos)",P2590=Painel!$E$5)),$J2590+ROW()/10000000,"")</f>
        <v/>
      </c>
      <c r="U2590" s="29" t="str">
        <f aca="false">IF(AND($S2590="VENCIDO",$K2590="KG",OR(Painel!$B$5="(Todos)",A2590=Painel!$B$5)*OR(Painel!$E$5="(Todos)",P2590=Painel!$E$5)),$J2590+ROW()/10000000,"")</f>
        <v/>
      </c>
    </row>
    <row r="2591" customFormat="false" ht="15" hidden="false" customHeight="false" outlineLevel="0" collapsed="false">
      <c r="A2591" s="29" t="s">
        <v>55</v>
      </c>
      <c r="B2591" s="29" t="s">
        <v>4842</v>
      </c>
      <c r="C2591" s="29" t="s">
        <v>152</v>
      </c>
      <c r="D2591" s="29" t="s">
        <v>5031</v>
      </c>
      <c r="E2591" s="29" t="n">
        <v>350</v>
      </c>
      <c r="F2591" s="29" t="s">
        <v>189</v>
      </c>
      <c r="G2591" s="29" t="s">
        <v>5032</v>
      </c>
      <c r="H2591" s="30" t="n">
        <v>30.3</v>
      </c>
      <c r="I2591" s="31" t="n">
        <v>46282</v>
      </c>
      <c r="J2591" s="30" t="n">
        <v>30.3</v>
      </c>
      <c r="K2591" s="29" t="s">
        <v>120</v>
      </c>
      <c r="L2591" s="29" t="s">
        <v>400</v>
      </c>
      <c r="M2591" s="29"/>
      <c r="N2591" s="29" t="s">
        <v>122</v>
      </c>
      <c r="O2591" s="31" t="n">
        <v>46590</v>
      </c>
      <c r="P2591" s="29" t="s">
        <v>123</v>
      </c>
      <c r="Q2591" s="29" t="n">
        <f aca="false">IFERROR(VALUE(L2591),"")</f>
        <v>3</v>
      </c>
      <c r="R2591" s="29" t="n">
        <f aca="true">IF(O2591="","",O2591-TODAY())</f>
        <v>305</v>
      </c>
      <c r="S2591" s="29" t="str">
        <f aca="false">IF(C2591="&lt;&lt; vazio &gt;&gt;","VAZIA",IF(AND(O2591&lt;&gt;"",R2591&lt;0),"VENCIDO",IF(AND(O2591&lt;&gt;"",R2591&lt;=Parametros!$B$10),"PRÓX. VENCIMENTO",IF(F2591="Q","QUALIDADE",IF(F2591="S","BLOQUEADO",IF(F2591="R","RESTRITO/DEVOLUÇÃO",IF(OR(N2591="QUAR",N2591="QRES"),"QUARENTENA",IF(OR(B2591="DESCARTE",B2591="DEVOLUÇÃO"),"DESCARTE/DEVOLUÇÃO",IF(AND(D2591="",K2591&lt;&gt;""),"SEM LOTE",IF(AND(Q2591&lt;&gt;"",Q2591&gt;=Parametros!$B$11),"PARADO/SEM GIRO","OK"))))))))))</f>
        <v>RESTRITO/DEVOLUÇÃO</v>
      </c>
      <c r="T2591" s="29" t="str">
        <f aca="false">IF(AND($S2591="PARADO/SEM GIRO",$K2591="KG",OR(Painel!$B$5="(Todos)",A2591=Painel!$B$5)*OR(Painel!$E$5="(Todos)",P2591=Painel!$E$5)),$J2591+ROW()/10000000,"")</f>
        <v/>
      </c>
      <c r="U2591" s="29" t="str">
        <f aca="false">IF(AND($S2591="VENCIDO",$K2591="KG",OR(Painel!$B$5="(Todos)",A2591=Painel!$B$5)*OR(Painel!$E$5="(Todos)",P2591=Painel!$E$5)),$J2591+ROW()/10000000,"")</f>
        <v/>
      </c>
    </row>
    <row r="2592" customFormat="false" ht="15" hidden="false" customHeight="false" outlineLevel="0" collapsed="false">
      <c r="A2592" s="29" t="s">
        <v>55</v>
      </c>
      <c r="B2592" s="29" t="s">
        <v>4842</v>
      </c>
      <c r="C2592" s="29" t="s">
        <v>152</v>
      </c>
      <c r="D2592" s="29" t="s">
        <v>5031</v>
      </c>
      <c r="E2592" s="29" t="n">
        <v>350</v>
      </c>
      <c r="F2592" s="29" t="s">
        <v>189</v>
      </c>
      <c r="G2592" s="29" t="s">
        <v>5033</v>
      </c>
      <c r="H2592" s="30" t="n">
        <v>30.3</v>
      </c>
      <c r="I2592" s="31" t="n">
        <v>46282</v>
      </c>
      <c r="J2592" s="30" t="n">
        <v>30.3</v>
      </c>
      <c r="K2592" s="29" t="s">
        <v>120</v>
      </c>
      <c r="L2592" s="29" t="s">
        <v>400</v>
      </c>
      <c r="M2592" s="29"/>
      <c r="N2592" s="29" t="s">
        <v>122</v>
      </c>
      <c r="O2592" s="31" t="n">
        <v>46590</v>
      </c>
      <c r="P2592" s="29" t="s">
        <v>123</v>
      </c>
      <c r="Q2592" s="29" t="n">
        <f aca="false">IFERROR(VALUE(L2592),"")</f>
        <v>3</v>
      </c>
      <c r="R2592" s="29" t="n">
        <f aca="true">IF(O2592="","",O2592-TODAY())</f>
        <v>305</v>
      </c>
      <c r="S2592" s="29" t="str">
        <f aca="false">IF(C2592="&lt;&lt; vazio &gt;&gt;","VAZIA",IF(AND(O2592&lt;&gt;"",R2592&lt;0),"VENCIDO",IF(AND(O2592&lt;&gt;"",R2592&lt;=Parametros!$B$10),"PRÓX. VENCIMENTO",IF(F2592="Q","QUALIDADE",IF(F2592="S","BLOQUEADO",IF(F2592="R","RESTRITO/DEVOLUÇÃO",IF(OR(N2592="QUAR",N2592="QRES"),"QUARENTENA",IF(OR(B2592="DESCARTE",B2592="DEVOLUÇÃO"),"DESCARTE/DEVOLUÇÃO",IF(AND(D2592="",K2592&lt;&gt;""),"SEM LOTE",IF(AND(Q2592&lt;&gt;"",Q2592&gt;=Parametros!$B$11),"PARADO/SEM GIRO","OK"))))))))))</f>
        <v>RESTRITO/DEVOLUÇÃO</v>
      </c>
      <c r="T2592" s="29" t="str">
        <f aca="false">IF(AND($S2592="PARADO/SEM GIRO",$K2592="KG",OR(Painel!$B$5="(Todos)",A2592=Painel!$B$5)*OR(Painel!$E$5="(Todos)",P2592=Painel!$E$5)),$J2592+ROW()/10000000,"")</f>
        <v/>
      </c>
      <c r="U2592" s="29" t="str">
        <f aca="false">IF(AND($S2592="VENCIDO",$K2592="KG",OR(Painel!$B$5="(Todos)",A2592=Painel!$B$5)*OR(Painel!$E$5="(Todos)",P2592=Painel!$E$5)),$J2592+ROW()/10000000,"")</f>
        <v/>
      </c>
    </row>
    <row r="2593" customFormat="false" ht="15" hidden="false" customHeight="false" outlineLevel="0" collapsed="false">
      <c r="A2593" s="29" t="s">
        <v>55</v>
      </c>
      <c r="B2593" s="29" t="s">
        <v>4842</v>
      </c>
      <c r="C2593" s="29" t="s">
        <v>152</v>
      </c>
      <c r="D2593" s="29" t="s">
        <v>5031</v>
      </c>
      <c r="E2593" s="29" t="n">
        <v>350</v>
      </c>
      <c r="F2593" s="29" t="s">
        <v>189</v>
      </c>
      <c r="G2593" s="29" t="s">
        <v>5034</v>
      </c>
      <c r="H2593" s="30" t="n">
        <v>30.3</v>
      </c>
      <c r="I2593" s="31" t="n">
        <v>46282</v>
      </c>
      <c r="J2593" s="30" t="n">
        <v>30.3</v>
      </c>
      <c r="K2593" s="29" t="s">
        <v>120</v>
      </c>
      <c r="L2593" s="29" t="s">
        <v>400</v>
      </c>
      <c r="M2593" s="29"/>
      <c r="N2593" s="29" t="s">
        <v>122</v>
      </c>
      <c r="O2593" s="31" t="n">
        <v>46590</v>
      </c>
      <c r="P2593" s="29" t="s">
        <v>123</v>
      </c>
      <c r="Q2593" s="29" t="n">
        <f aca="false">IFERROR(VALUE(L2593),"")</f>
        <v>3</v>
      </c>
      <c r="R2593" s="29" t="n">
        <f aca="true">IF(O2593="","",O2593-TODAY())</f>
        <v>305</v>
      </c>
      <c r="S2593" s="29" t="str">
        <f aca="false">IF(C2593="&lt;&lt; vazio &gt;&gt;","VAZIA",IF(AND(O2593&lt;&gt;"",R2593&lt;0),"VENCIDO",IF(AND(O2593&lt;&gt;"",R2593&lt;=Parametros!$B$10),"PRÓX. VENCIMENTO",IF(F2593="Q","QUALIDADE",IF(F2593="S","BLOQUEADO",IF(F2593="R","RESTRITO/DEVOLUÇÃO",IF(OR(N2593="QUAR",N2593="QRES"),"QUARENTENA",IF(OR(B2593="DESCARTE",B2593="DEVOLUÇÃO"),"DESCARTE/DEVOLUÇÃO",IF(AND(D2593="",K2593&lt;&gt;""),"SEM LOTE",IF(AND(Q2593&lt;&gt;"",Q2593&gt;=Parametros!$B$11),"PARADO/SEM GIRO","OK"))))))))))</f>
        <v>RESTRITO/DEVOLUÇÃO</v>
      </c>
      <c r="T2593" s="29" t="str">
        <f aca="false">IF(AND($S2593="PARADO/SEM GIRO",$K2593="KG",OR(Painel!$B$5="(Todos)",A2593=Painel!$B$5)*OR(Painel!$E$5="(Todos)",P2593=Painel!$E$5)),$J2593+ROW()/10000000,"")</f>
        <v/>
      </c>
      <c r="U2593" s="29" t="str">
        <f aca="false">IF(AND($S2593="VENCIDO",$K2593="KG",OR(Painel!$B$5="(Todos)",A2593=Painel!$B$5)*OR(Painel!$E$5="(Todos)",P2593=Painel!$E$5)),$J2593+ROW()/10000000,"")</f>
        <v/>
      </c>
    </row>
    <row r="2594" customFormat="false" ht="15" hidden="false" customHeight="false" outlineLevel="0" collapsed="false">
      <c r="A2594" s="29" t="s">
        <v>55</v>
      </c>
      <c r="B2594" s="29" t="s">
        <v>4842</v>
      </c>
      <c r="C2594" s="29" t="s">
        <v>152</v>
      </c>
      <c r="D2594" s="29" t="s">
        <v>5031</v>
      </c>
      <c r="E2594" s="29" t="n">
        <v>350</v>
      </c>
      <c r="F2594" s="29" t="s">
        <v>189</v>
      </c>
      <c r="G2594" s="29" t="s">
        <v>5035</v>
      </c>
      <c r="H2594" s="30" t="n">
        <v>30.3</v>
      </c>
      <c r="I2594" s="31" t="n">
        <v>46282</v>
      </c>
      <c r="J2594" s="30" t="n">
        <v>30.3</v>
      </c>
      <c r="K2594" s="29" t="s">
        <v>120</v>
      </c>
      <c r="L2594" s="29" t="s">
        <v>400</v>
      </c>
      <c r="M2594" s="29"/>
      <c r="N2594" s="29" t="s">
        <v>122</v>
      </c>
      <c r="O2594" s="31" t="n">
        <v>46590</v>
      </c>
      <c r="P2594" s="29" t="s">
        <v>123</v>
      </c>
      <c r="Q2594" s="29" t="n">
        <f aca="false">IFERROR(VALUE(L2594),"")</f>
        <v>3</v>
      </c>
      <c r="R2594" s="29" t="n">
        <f aca="true">IF(O2594="","",O2594-TODAY())</f>
        <v>305</v>
      </c>
      <c r="S2594" s="29" t="str">
        <f aca="false">IF(C2594="&lt;&lt; vazio &gt;&gt;","VAZIA",IF(AND(O2594&lt;&gt;"",R2594&lt;0),"VENCIDO",IF(AND(O2594&lt;&gt;"",R2594&lt;=Parametros!$B$10),"PRÓX. VENCIMENTO",IF(F2594="Q","QUALIDADE",IF(F2594="S","BLOQUEADO",IF(F2594="R","RESTRITO/DEVOLUÇÃO",IF(OR(N2594="QUAR",N2594="QRES"),"QUARENTENA",IF(OR(B2594="DESCARTE",B2594="DEVOLUÇÃO"),"DESCARTE/DEVOLUÇÃO",IF(AND(D2594="",K2594&lt;&gt;""),"SEM LOTE",IF(AND(Q2594&lt;&gt;"",Q2594&gt;=Parametros!$B$11),"PARADO/SEM GIRO","OK"))))))))))</f>
        <v>RESTRITO/DEVOLUÇÃO</v>
      </c>
      <c r="T2594" s="29" t="str">
        <f aca="false">IF(AND($S2594="PARADO/SEM GIRO",$K2594="KG",OR(Painel!$B$5="(Todos)",A2594=Painel!$B$5)*OR(Painel!$E$5="(Todos)",P2594=Painel!$E$5)),$J2594+ROW()/10000000,"")</f>
        <v/>
      </c>
      <c r="U2594" s="29" t="str">
        <f aca="false">IF(AND($S2594="VENCIDO",$K2594="KG",OR(Painel!$B$5="(Todos)",A2594=Painel!$B$5)*OR(Painel!$E$5="(Todos)",P2594=Painel!$E$5)),$J2594+ROW()/10000000,"")</f>
        <v/>
      </c>
    </row>
    <row r="2595" customFormat="false" ht="15" hidden="false" customHeight="false" outlineLevel="0" collapsed="false">
      <c r="A2595" s="29" t="s">
        <v>55</v>
      </c>
      <c r="B2595" s="29" t="s">
        <v>4842</v>
      </c>
      <c r="C2595" s="29" t="s">
        <v>396</v>
      </c>
      <c r="D2595" s="29" t="s">
        <v>5036</v>
      </c>
      <c r="E2595" s="29" t="n">
        <v>350</v>
      </c>
      <c r="F2595" s="29" t="s">
        <v>189</v>
      </c>
      <c r="G2595" s="29" t="s">
        <v>5037</v>
      </c>
      <c r="H2595" s="30" t="n">
        <v>52.5</v>
      </c>
      <c r="I2595" s="31" t="n">
        <v>46282</v>
      </c>
      <c r="J2595" s="30" t="n">
        <v>52.5</v>
      </c>
      <c r="K2595" s="29" t="s">
        <v>120</v>
      </c>
      <c r="L2595" s="29" t="s">
        <v>400</v>
      </c>
      <c r="M2595" s="29"/>
      <c r="N2595" s="29" t="s">
        <v>122</v>
      </c>
      <c r="O2595" s="31" t="n">
        <v>46688</v>
      </c>
      <c r="P2595" s="29" t="s">
        <v>123</v>
      </c>
      <c r="Q2595" s="29" t="n">
        <f aca="false">IFERROR(VALUE(L2595),"")</f>
        <v>3</v>
      </c>
      <c r="R2595" s="29" t="n">
        <f aca="true">IF(O2595="","",O2595-TODAY())</f>
        <v>403</v>
      </c>
      <c r="S2595" s="29" t="str">
        <f aca="false">IF(C2595="&lt;&lt; vazio &gt;&gt;","VAZIA",IF(AND(O2595&lt;&gt;"",R2595&lt;0),"VENCIDO",IF(AND(O2595&lt;&gt;"",R2595&lt;=Parametros!$B$10),"PRÓX. VENCIMENTO",IF(F2595="Q","QUALIDADE",IF(F2595="S","BLOQUEADO",IF(F2595="R","RESTRITO/DEVOLUÇÃO",IF(OR(N2595="QUAR",N2595="QRES"),"QUARENTENA",IF(OR(B2595="DESCARTE",B2595="DEVOLUÇÃO"),"DESCARTE/DEVOLUÇÃO",IF(AND(D2595="",K2595&lt;&gt;""),"SEM LOTE",IF(AND(Q2595&lt;&gt;"",Q2595&gt;=Parametros!$B$11),"PARADO/SEM GIRO","OK"))))))))))</f>
        <v>RESTRITO/DEVOLUÇÃO</v>
      </c>
      <c r="T2595" s="29" t="str">
        <f aca="false">IF(AND($S2595="PARADO/SEM GIRO",$K2595="KG",OR(Painel!$B$5="(Todos)",A2595=Painel!$B$5)*OR(Painel!$E$5="(Todos)",P2595=Painel!$E$5)),$J2595+ROW()/10000000,"")</f>
        <v/>
      </c>
      <c r="U2595" s="29" t="str">
        <f aca="false">IF(AND($S2595="VENCIDO",$K2595="KG",OR(Painel!$B$5="(Todos)",A2595=Painel!$B$5)*OR(Painel!$E$5="(Todos)",P2595=Painel!$E$5)),$J2595+ROW()/10000000,"")</f>
        <v/>
      </c>
    </row>
    <row r="2596" customFormat="false" ht="15" hidden="false" customHeight="false" outlineLevel="0" collapsed="false">
      <c r="A2596" s="29" t="s">
        <v>55</v>
      </c>
      <c r="B2596" s="29" t="s">
        <v>4842</v>
      </c>
      <c r="C2596" s="29" t="s">
        <v>300</v>
      </c>
      <c r="D2596" s="29" t="s">
        <v>5038</v>
      </c>
      <c r="E2596" s="29" t="n">
        <v>350</v>
      </c>
      <c r="F2596" s="29" t="s">
        <v>189</v>
      </c>
      <c r="G2596" s="29" t="s">
        <v>5039</v>
      </c>
      <c r="H2596" s="30" t="n">
        <v>63</v>
      </c>
      <c r="I2596" s="31" t="n">
        <v>46280</v>
      </c>
      <c r="J2596" s="30" t="n">
        <v>63</v>
      </c>
      <c r="K2596" s="29" t="s">
        <v>120</v>
      </c>
      <c r="L2596" s="29" t="s">
        <v>144</v>
      </c>
      <c r="M2596" s="29"/>
      <c r="N2596" s="29" t="s">
        <v>122</v>
      </c>
      <c r="O2596" s="31" t="n">
        <v>46349</v>
      </c>
      <c r="P2596" s="29" t="s">
        <v>123</v>
      </c>
      <c r="Q2596" s="29" t="n">
        <f aca="false">IFERROR(VALUE(L2596),"")</f>
        <v>5</v>
      </c>
      <c r="R2596" s="29" t="n">
        <f aca="true">IF(O2596="","",O2596-TODAY())</f>
        <v>64</v>
      </c>
      <c r="S2596" s="29" t="str">
        <f aca="false">IF(C2596="&lt;&lt; vazio &gt;&gt;","VAZIA",IF(AND(O2596&lt;&gt;"",R2596&lt;0),"VENCIDO",IF(AND(O2596&lt;&gt;"",R2596&lt;=Parametros!$B$10),"PRÓX. VENCIMENTO",IF(F2596="Q","QUALIDADE",IF(F2596="S","BLOQUEADO",IF(F2596="R","RESTRITO/DEVOLUÇÃO",IF(OR(N2596="QUAR",N2596="QRES"),"QUARENTENA",IF(OR(B2596="DESCARTE",B2596="DEVOLUÇÃO"),"DESCARTE/DEVOLUÇÃO",IF(AND(D2596="",K2596&lt;&gt;""),"SEM LOTE",IF(AND(Q2596&lt;&gt;"",Q2596&gt;=Parametros!$B$11),"PARADO/SEM GIRO","OK"))))))))))</f>
        <v>RESTRITO/DEVOLUÇÃO</v>
      </c>
      <c r="T2596" s="29" t="str">
        <f aca="false">IF(AND($S2596="PARADO/SEM GIRO",$K2596="KG",OR(Painel!$B$5="(Todos)",A2596=Painel!$B$5)*OR(Painel!$E$5="(Todos)",P2596=Painel!$E$5)),$J2596+ROW()/10000000,"")</f>
        <v/>
      </c>
      <c r="U2596" s="29" t="str">
        <f aca="false">IF(AND($S2596="VENCIDO",$K2596="KG",OR(Painel!$B$5="(Todos)",A2596=Painel!$B$5)*OR(Painel!$E$5="(Todos)",P2596=Painel!$E$5)),$J2596+ROW()/10000000,"")</f>
        <v/>
      </c>
    </row>
    <row r="2597" customFormat="false" ht="15" hidden="false" customHeight="false" outlineLevel="0" collapsed="false">
      <c r="A2597" s="29" t="s">
        <v>55</v>
      </c>
      <c r="B2597" s="29" t="s">
        <v>4842</v>
      </c>
      <c r="C2597" s="29" t="s">
        <v>131</v>
      </c>
      <c r="D2597" s="29" t="s">
        <v>277</v>
      </c>
      <c r="E2597" s="29" t="n">
        <v>350</v>
      </c>
      <c r="F2597" s="29" t="s">
        <v>189</v>
      </c>
      <c r="G2597" s="29" t="s">
        <v>5040</v>
      </c>
      <c r="H2597" s="30" t="n">
        <v>10.1</v>
      </c>
      <c r="I2597" s="31" t="n">
        <v>46281</v>
      </c>
      <c r="J2597" s="30" t="n">
        <v>10.1</v>
      </c>
      <c r="K2597" s="29" t="s">
        <v>120</v>
      </c>
      <c r="L2597" s="29" t="s">
        <v>284</v>
      </c>
      <c r="M2597" s="29"/>
      <c r="N2597" s="29" t="s">
        <v>122</v>
      </c>
      <c r="O2597" s="31" t="n">
        <v>46472</v>
      </c>
      <c r="P2597" s="29" t="s">
        <v>123</v>
      </c>
      <c r="Q2597" s="29" t="n">
        <f aca="false">IFERROR(VALUE(L2597),"")</f>
        <v>4</v>
      </c>
      <c r="R2597" s="29" t="n">
        <f aca="true">IF(O2597="","",O2597-TODAY())</f>
        <v>187</v>
      </c>
      <c r="S2597" s="29" t="str">
        <f aca="false">IF(C2597="&lt;&lt; vazio &gt;&gt;","VAZIA",IF(AND(O2597&lt;&gt;"",R2597&lt;0),"VENCIDO",IF(AND(O2597&lt;&gt;"",R2597&lt;=Parametros!$B$10),"PRÓX. VENCIMENTO",IF(F2597="Q","QUALIDADE",IF(F2597="S","BLOQUEADO",IF(F2597="R","RESTRITO/DEVOLUÇÃO",IF(OR(N2597="QUAR",N2597="QRES"),"QUARENTENA",IF(OR(B2597="DESCARTE",B2597="DEVOLUÇÃO"),"DESCARTE/DEVOLUÇÃO",IF(AND(D2597="",K2597&lt;&gt;""),"SEM LOTE",IF(AND(Q2597&lt;&gt;"",Q2597&gt;=Parametros!$B$11),"PARADO/SEM GIRO","OK"))))))))))</f>
        <v>RESTRITO/DEVOLUÇÃO</v>
      </c>
      <c r="T2597" s="29" t="str">
        <f aca="false">IF(AND($S2597="PARADO/SEM GIRO",$K2597="KG",OR(Painel!$B$5="(Todos)",A2597=Painel!$B$5)*OR(Painel!$E$5="(Todos)",P2597=Painel!$E$5)),$J2597+ROW()/10000000,"")</f>
        <v/>
      </c>
      <c r="U2597" s="29" t="str">
        <f aca="false">IF(AND($S2597="VENCIDO",$K2597="KG",OR(Painel!$B$5="(Todos)",A2597=Painel!$B$5)*OR(Painel!$E$5="(Todos)",P2597=Painel!$E$5)),$J2597+ROW()/10000000,"")</f>
        <v/>
      </c>
    </row>
    <row r="2598" customFormat="false" ht="15" hidden="false" customHeight="false" outlineLevel="0" collapsed="false">
      <c r="A2598" s="29" t="s">
        <v>55</v>
      </c>
      <c r="B2598" s="29" t="s">
        <v>4842</v>
      </c>
      <c r="C2598" s="29" t="s">
        <v>131</v>
      </c>
      <c r="D2598" s="29" t="s">
        <v>277</v>
      </c>
      <c r="E2598" s="29" t="n">
        <v>350</v>
      </c>
      <c r="F2598" s="29" t="s">
        <v>189</v>
      </c>
      <c r="G2598" s="29" t="s">
        <v>5041</v>
      </c>
      <c r="H2598" s="30" t="n">
        <v>121.2</v>
      </c>
      <c r="I2598" s="31" t="n">
        <v>46280</v>
      </c>
      <c r="J2598" s="30" t="n">
        <v>121.2</v>
      </c>
      <c r="K2598" s="29" t="s">
        <v>120</v>
      </c>
      <c r="L2598" s="29" t="s">
        <v>144</v>
      </c>
      <c r="M2598" s="29"/>
      <c r="N2598" s="29" t="s">
        <v>122</v>
      </c>
      <c r="O2598" s="31" t="n">
        <v>46472</v>
      </c>
      <c r="P2598" s="29" t="s">
        <v>123</v>
      </c>
      <c r="Q2598" s="29" t="n">
        <f aca="false">IFERROR(VALUE(L2598),"")</f>
        <v>5</v>
      </c>
      <c r="R2598" s="29" t="n">
        <f aca="true">IF(O2598="","",O2598-TODAY())</f>
        <v>187</v>
      </c>
      <c r="S2598" s="29" t="str">
        <f aca="false">IF(C2598="&lt;&lt; vazio &gt;&gt;","VAZIA",IF(AND(O2598&lt;&gt;"",R2598&lt;0),"VENCIDO",IF(AND(O2598&lt;&gt;"",R2598&lt;=Parametros!$B$10),"PRÓX. VENCIMENTO",IF(F2598="Q","QUALIDADE",IF(F2598="S","BLOQUEADO",IF(F2598="R","RESTRITO/DEVOLUÇÃO",IF(OR(N2598="QUAR",N2598="QRES"),"QUARENTENA",IF(OR(B2598="DESCARTE",B2598="DEVOLUÇÃO"),"DESCARTE/DEVOLUÇÃO",IF(AND(D2598="",K2598&lt;&gt;""),"SEM LOTE",IF(AND(Q2598&lt;&gt;"",Q2598&gt;=Parametros!$B$11),"PARADO/SEM GIRO","OK"))))))))))</f>
        <v>RESTRITO/DEVOLUÇÃO</v>
      </c>
      <c r="T2598" s="29" t="str">
        <f aca="false">IF(AND($S2598="PARADO/SEM GIRO",$K2598="KG",OR(Painel!$B$5="(Todos)",A2598=Painel!$B$5)*OR(Painel!$E$5="(Todos)",P2598=Painel!$E$5)),$J2598+ROW()/10000000,"")</f>
        <v/>
      </c>
      <c r="U2598" s="29" t="str">
        <f aca="false">IF(AND($S2598="VENCIDO",$K2598="KG",OR(Painel!$B$5="(Todos)",A2598=Painel!$B$5)*OR(Painel!$E$5="(Todos)",P2598=Painel!$E$5)),$J2598+ROW()/10000000,"")</f>
        <v/>
      </c>
    </row>
    <row r="2599" customFormat="false" ht="15" hidden="false" customHeight="false" outlineLevel="0" collapsed="false">
      <c r="A2599" s="29" t="s">
        <v>55</v>
      </c>
      <c r="B2599" s="29" t="s">
        <v>4842</v>
      </c>
      <c r="C2599" s="29" t="s">
        <v>131</v>
      </c>
      <c r="D2599" s="29" t="s">
        <v>277</v>
      </c>
      <c r="E2599" s="29" t="n">
        <v>350</v>
      </c>
      <c r="F2599" s="29" t="s">
        <v>189</v>
      </c>
      <c r="G2599" s="29" t="s">
        <v>5042</v>
      </c>
      <c r="H2599" s="30" t="n">
        <v>20.2</v>
      </c>
      <c r="I2599" s="31" t="n">
        <v>46274</v>
      </c>
      <c r="J2599" s="30" t="n">
        <v>20.2</v>
      </c>
      <c r="K2599" s="29" t="s">
        <v>120</v>
      </c>
      <c r="L2599" s="29" t="s">
        <v>138</v>
      </c>
      <c r="M2599" s="29"/>
      <c r="N2599" s="29" t="s">
        <v>122</v>
      </c>
      <c r="O2599" s="31" t="n">
        <v>46472</v>
      </c>
      <c r="P2599" s="29" t="s">
        <v>123</v>
      </c>
      <c r="Q2599" s="29" t="n">
        <f aca="false">IFERROR(VALUE(L2599),"")</f>
        <v>11</v>
      </c>
      <c r="R2599" s="29" t="n">
        <f aca="true">IF(O2599="","",O2599-TODAY())</f>
        <v>187</v>
      </c>
      <c r="S2599" s="29" t="str">
        <f aca="false">IF(C2599="&lt;&lt; vazio &gt;&gt;","VAZIA",IF(AND(O2599&lt;&gt;"",R2599&lt;0),"VENCIDO",IF(AND(O2599&lt;&gt;"",R2599&lt;=Parametros!$B$10),"PRÓX. VENCIMENTO",IF(F2599="Q","QUALIDADE",IF(F2599="S","BLOQUEADO",IF(F2599="R","RESTRITO/DEVOLUÇÃO",IF(OR(N2599="QUAR",N2599="QRES"),"QUARENTENA",IF(OR(B2599="DESCARTE",B2599="DEVOLUÇÃO"),"DESCARTE/DEVOLUÇÃO",IF(AND(D2599="",K2599&lt;&gt;""),"SEM LOTE",IF(AND(Q2599&lt;&gt;"",Q2599&gt;=Parametros!$B$11),"PARADO/SEM GIRO","OK"))))))))))</f>
        <v>RESTRITO/DEVOLUÇÃO</v>
      </c>
      <c r="T2599" s="29" t="str">
        <f aca="false">IF(AND($S2599="PARADO/SEM GIRO",$K2599="KG",OR(Painel!$B$5="(Todos)",A2599=Painel!$B$5)*OR(Painel!$E$5="(Todos)",P2599=Painel!$E$5)),$J2599+ROW()/10000000,"")</f>
        <v/>
      </c>
      <c r="U2599" s="29" t="str">
        <f aca="false">IF(AND($S2599="VENCIDO",$K2599="KG",OR(Painel!$B$5="(Todos)",A2599=Painel!$B$5)*OR(Painel!$E$5="(Todos)",P2599=Painel!$E$5)),$J2599+ROW()/10000000,"")</f>
        <v/>
      </c>
    </row>
    <row r="2600" customFormat="false" ht="15" hidden="false" customHeight="false" outlineLevel="0" collapsed="false">
      <c r="A2600" s="29" t="s">
        <v>55</v>
      </c>
      <c r="B2600" s="29" t="s">
        <v>4842</v>
      </c>
      <c r="C2600" s="29" t="s">
        <v>131</v>
      </c>
      <c r="D2600" s="29" t="s">
        <v>5043</v>
      </c>
      <c r="E2600" s="29" t="n">
        <v>350</v>
      </c>
      <c r="F2600" s="29" t="s">
        <v>189</v>
      </c>
      <c r="G2600" s="29" t="s">
        <v>5044</v>
      </c>
      <c r="H2600" s="30" t="n">
        <v>20.2</v>
      </c>
      <c r="I2600" s="31" t="n">
        <v>46281</v>
      </c>
      <c r="J2600" s="30" t="n">
        <v>20.2</v>
      </c>
      <c r="K2600" s="29" t="s">
        <v>120</v>
      </c>
      <c r="L2600" s="29" t="s">
        <v>284</v>
      </c>
      <c r="M2600" s="29"/>
      <c r="N2600" s="29" t="s">
        <v>122</v>
      </c>
      <c r="O2600" s="31" t="n">
        <v>46473</v>
      </c>
      <c r="P2600" s="29" t="s">
        <v>123</v>
      </c>
      <c r="Q2600" s="29" t="n">
        <f aca="false">IFERROR(VALUE(L2600),"")</f>
        <v>4</v>
      </c>
      <c r="R2600" s="29" t="n">
        <f aca="true">IF(O2600="","",O2600-TODAY())</f>
        <v>188</v>
      </c>
      <c r="S2600" s="29" t="str">
        <f aca="false">IF(C2600="&lt;&lt; vazio &gt;&gt;","VAZIA",IF(AND(O2600&lt;&gt;"",R2600&lt;0),"VENCIDO",IF(AND(O2600&lt;&gt;"",R2600&lt;=Parametros!$B$10),"PRÓX. VENCIMENTO",IF(F2600="Q","QUALIDADE",IF(F2600="S","BLOQUEADO",IF(F2600="R","RESTRITO/DEVOLUÇÃO",IF(OR(N2600="QUAR",N2600="QRES"),"QUARENTENA",IF(OR(B2600="DESCARTE",B2600="DEVOLUÇÃO"),"DESCARTE/DEVOLUÇÃO",IF(AND(D2600="",K2600&lt;&gt;""),"SEM LOTE",IF(AND(Q2600&lt;&gt;"",Q2600&gt;=Parametros!$B$11),"PARADO/SEM GIRO","OK"))))))))))</f>
        <v>RESTRITO/DEVOLUÇÃO</v>
      </c>
      <c r="T2600" s="29" t="str">
        <f aca="false">IF(AND($S2600="PARADO/SEM GIRO",$K2600="KG",OR(Painel!$B$5="(Todos)",A2600=Painel!$B$5)*OR(Painel!$E$5="(Todos)",P2600=Painel!$E$5)),$J2600+ROW()/10000000,"")</f>
        <v/>
      </c>
      <c r="U2600" s="29" t="str">
        <f aca="false">IF(AND($S2600="VENCIDO",$K2600="KG",OR(Painel!$B$5="(Todos)",A2600=Painel!$B$5)*OR(Painel!$E$5="(Todos)",P2600=Painel!$E$5)),$J2600+ROW()/10000000,"")</f>
        <v/>
      </c>
    </row>
    <row r="2601" customFormat="false" ht="15" hidden="false" customHeight="false" outlineLevel="0" collapsed="false">
      <c r="A2601" s="29" t="s">
        <v>55</v>
      </c>
      <c r="B2601" s="29" t="s">
        <v>4842</v>
      </c>
      <c r="C2601" s="29" t="s">
        <v>131</v>
      </c>
      <c r="D2601" s="29" t="s">
        <v>5045</v>
      </c>
      <c r="E2601" s="29" t="n">
        <v>350</v>
      </c>
      <c r="F2601" s="29" t="s">
        <v>189</v>
      </c>
      <c r="G2601" s="29" t="s">
        <v>5046</v>
      </c>
      <c r="H2601" s="30" t="n">
        <v>101</v>
      </c>
      <c r="I2601" s="31" t="n">
        <v>46281</v>
      </c>
      <c r="J2601" s="30" t="n">
        <v>101</v>
      </c>
      <c r="K2601" s="29" t="s">
        <v>120</v>
      </c>
      <c r="L2601" s="29" t="s">
        <v>284</v>
      </c>
      <c r="M2601" s="29"/>
      <c r="N2601" s="29" t="s">
        <v>122</v>
      </c>
      <c r="O2601" s="31" t="n">
        <v>46593</v>
      </c>
      <c r="P2601" s="29" t="s">
        <v>123</v>
      </c>
      <c r="Q2601" s="29" t="n">
        <f aca="false">IFERROR(VALUE(L2601),"")</f>
        <v>4</v>
      </c>
      <c r="R2601" s="29" t="n">
        <f aca="true">IF(O2601="","",O2601-TODAY())</f>
        <v>308</v>
      </c>
      <c r="S2601" s="29" t="str">
        <f aca="false">IF(C2601="&lt;&lt; vazio &gt;&gt;","VAZIA",IF(AND(O2601&lt;&gt;"",R2601&lt;0),"VENCIDO",IF(AND(O2601&lt;&gt;"",R2601&lt;=Parametros!$B$10),"PRÓX. VENCIMENTO",IF(F2601="Q","QUALIDADE",IF(F2601="S","BLOQUEADO",IF(F2601="R","RESTRITO/DEVOLUÇÃO",IF(OR(N2601="QUAR",N2601="QRES"),"QUARENTENA",IF(OR(B2601="DESCARTE",B2601="DEVOLUÇÃO"),"DESCARTE/DEVOLUÇÃO",IF(AND(D2601="",K2601&lt;&gt;""),"SEM LOTE",IF(AND(Q2601&lt;&gt;"",Q2601&gt;=Parametros!$B$11),"PARADO/SEM GIRO","OK"))))))))))</f>
        <v>RESTRITO/DEVOLUÇÃO</v>
      </c>
      <c r="T2601" s="29" t="str">
        <f aca="false">IF(AND($S2601="PARADO/SEM GIRO",$K2601="KG",OR(Painel!$B$5="(Todos)",A2601=Painel!$B$5)*OR(Painel!$E$5="(Todos)",P2601=Painel!$E$5)),$J2601+ROW()/10000000,"")</f>
        <v/>
      </c>
      <c r="U2601" s="29" t="str">
        <f aca="false">IF(AND($S2601="VENCIDO",$K2601="KG",OR(Painel!$B$5="(Todos)",A2601=Painel!$B$5)*OR(Painel!$E$5="(Todos)",P2601=Painel!$E$5)),$J2601+ROW()/10000000,"")</f>
        <v/>
      </c>
    </row>
    <row r="2602" customFormat="false" ht="15" hidden="false" customHeight="false" outlineLevel="0" collapsed="false">
      <c r="A2602" s="29" t="s">
        <v>55</v>
      </c>
      <c r="B2602" s="29" t="s">
        <v>4842</v>
      </c>
      <c r="C2602" s="29" t="s">
        <v>131</v>
      </c>
      <c r="D2602" s="29" t="s">
        <v>5045</v>
      </c>
      <c r="E2602" s="29" t="n">
        <v>350</v>
      </c>
      <c r="F2602" s="29" t="s">
        <v>189</v>
      </c>
      <c r="G2602" s="29" t="s">
        <v>5047</v>
      </c>
      <c r="H2602" s="30" t="n">
        <v>20.2</v>
      </c>
      <c r="I2602" s="31" t="n">
        <v>46284</v>
      </c>
      <c r="J2602" s="30" t="n">
        <v>20.2</v>
      </c>
      <c r="K2602" s="29" t="s">
        <v>120</v>
      </c>
      <c r="L2602" s="29" t="s">
        <v>388</v>
      </c>
      <c r="M2602" s="29"/>
      <c r="N2602" s="29" t="s">
        <v>122</v>
      </c>
      <c r="O2602" s="31" t="n">
        <v>46593</v>
      </c>
      <c r="P2602" s="29" t="s">
        <v>123</v>
      </c>
      <c r="Q2602" s="29" t="n">
        <f aca="false">IFERROR(VALUE(L2602),"")</f>
        <v>1</v>
      </c>
      <c r="R2602" s="29" t="n">
        <f aca="true">IF(O2602="","",O2602-TODAY())</f>
        <v>308</v>
      </c>
      <c r="S2602" s="29" t="str">
        <f aca="false">IF(C2602="&lt;&lt; vazio &gt;&gt;","VAZIA",IF(AND(O2602&lt;&gt;"",R2602&lt;0),"VENCIDO",IF(AND(O2602&lt;&gt;"",R2602&lt;=Parametros!$B$10),"PRÓX. VENCIMENTO",IF(F2602="Q","QUALIDADE",IF(F2602="S","BLOQUEADO",IF(F2602="R","RESTRITO/DEVOLUÇÃO",IF(OR(N2602="QUAR",N2602="QRES"),"QUARENTENA",IF(OR(B2602="DESCARTE",B2602="DEVOLUÇÃO"),"DESCARTE/DEVOLUÇÃO",IF(AND(D2602="",K2602&lt;&gt;""),"SEM LOTE",IF(AND(Q2602&lt;&gt;"",Q2602&gt;=Parametros!$B$11),"PARADO/SEM GIRO","OK"))))))))))</f>
        <v>RESTRITO/DEVOLUÇÃO</v>
      </c>
      <c r="T2602" s="29" t="str">
        <f aca="false">IF(AND($S2602="PARADO/SEM GIRO",$K2602="KG",OR(Painel!$B$5="(Todos)",A2602=Painel!$B$5)*OR(Painel!$E$5="(Todos)",P2602=Painel!$E$5)),$J2602+ROW()/10000000,"")</f>
        <v/>
      </c>
      <c r="U2602" s="29" t="str">
        <f aca="false">IF(AND($S2602="VENCIDO",$K2602="KG",OR(Painel!$B$5="(Todos)",A2602=Painel!$B$5)*OR(Painel!$E$5="(Todos)",P2602=Painel!$E$5)),$J2602+ROW()/10000000,"")</f>
        <v/>
      </c>
    </row>
    <row r="2603" customFormat="false" ht="15" hidden="false" customHeight="false" outlineLevel="0" collapsed="false">
      <c r="A2603" s="29" t="s">
        <v>55</v>
      </c>
      <c r="B2603" s="29" t="s">
        <v>4842</v>
      </c>
      <c r="C2603" s="29" t="s">
        <v>131</v>
      </c>
      <c r="D2603" s="29" t="s">
        <v>5048</v>
      </c>
      <c r="E2603" s="29" t="n">
        <v>350</v>
      </c>
      <c r="F2603" s="29" t="s">
        <v>189</v>
      </c>
      <c r="G2603" s="29" t="s">
        <v>5049</v>
      </c>
      <c r="H2603" s="30" t="n">
        <v>20.2</v>
      </c>
      <c r="I2603" s="31" t="n">
        <v>46280</v>
      </c>
      <c r="J2603" s="30" t="n">
        <v>20.2</v>
      </c>
      <c r="K2603" s="29" t="s">
        <v>120</v>
      </c>
      <c r="L2603" s="29" t="s">
        <v>144</v>
      </c>
      <c r="M2603" s="29"/>
      <c r="N2603" s="29" t="s">
        <v>122</v>
      </c>
      <c r="O2603" s="31" t="n">
        <v>46594</v>
      </c>
      <c r="P2603" s="29" t="s">
        <v>123</v>
      </c>
      <c r="Q2603" s="29" t="n">
        <f aca="false">IFERROR(VALUE(L2603),"")</f>
        <v>5</v>
      </c>
      <c r="R2603" s="29" t="n">
        <f aca="true">IF(O2603="","",O2603-TODAY())</f>
        <v>309</v>
      </c>
      <c r="S2603" s="29" t="str">
        <f aca="false">IF(C2603="&lt;&lt; vazio &gt;&gt;","VAZIA",IF(AND(O2603&lt;&gt;"",R2603&lt;0),"VENCIDO",IF(AND(O2603&lt;&gt;"",R2603&lt;=Parametros!$B$10),"PRÓX. VENCIMENTO",IF(F2603="Q","QUALIDADE",IF(F2603="S","BLOQUEADO",IF(F2603="R","RESTRITO/DEVOLUÇÃO",IF(OR(N2603="QUAR",N2603="QRES"),"QUARENTENA",IF(OR(B2603="DESCARTE",B2603="DEVOLUÇÃO"),"DESCARTE/DEVOLUÇÃO",IF(AND(D2603="",K2603&lt;&gt;""),"SEM LOTE",IF(AND(Q2603&lt;&gt;"",Q2603&gt;=Parametros!$B$11),"PARADO/SEM GIRO","OK"))))))))))</f>
        <v>RESTRITO/DEVOLUÇÃO</v>
      </c>
      <c r="T2603" s="29" t="str">
        <f aca="false">IF(AND($S2603="PARADO/SEM GIRO",$K2603="KG",OR(Painel!$B$5="(Todos)",A2603=Painel!$B$5)*OR(Painel!$E$5="(Todos)",P2603=Painel!$E$5)),$J2603+ROW()/10000000,"")</f>
        <v/>
      </c>
      <c r="U2603" s="29" t="str">
        <f aca="false">IF(AND($S2603="VENCIDO",$K2603="KG",OR(Painel!$B$5="(Todos)",A2603=Painel!$B$5)*OR(Painel!$E$5="(Todos)",P2603=Painel!$E$5)),$J2603+ROW()/10000000,"")</f>
        <v/>
      </c>
    </row>
    <row r="2604" customFormat="false" ht="15" hidden="false" customHeight="false" outlineLevel="0" collapsed="false">
      <c r="A2604" s="29" t="s">
        <v>55</v>
      </c>
      <c r="B2604" s="29" t="s">
        <v>4842</v>
      </c>
      <c r="C2604" s="29" t="s">
        <v>303</v>
      </c>
      <c r="D2604" s="29" t="s">
        <v>295</v>
      </c>
      <c r="E2604" s="29" t="n">
        <v>350</v>
      </c>
      <c r="F2604" s="29" t="s">
        <v>189</v>
      </c>
      <c r="G2604" s="29" t="s">
        <v>5050</v>
      </c>
      <c r="H2604" s="30" t="n">
        <v>30.3</v>
      </c>
      <c r="I2604" s="31" t="n">
        <v>46274</v>
      </c>
      <c r="J2604" s="30" t="n">
        <v>30.3</v>
      </c>
      <c r="K2604" s="29" t="s">
        <v>120</v>
      </c>
      <c r="L2604" s="29" t="s">
        <v>138</v>
      </c>
      <c r="M2604" s="29"/>
      <c r="N2604" s="29" t="s">
        <v>122</v>
      </c>
      <c r="O2604" s="31" t="n">
        <v>46517</v>
      </c>
      <c r="P2604" s="29" t="s">
        <v>123</v>
      </c>
      <c r="Q2604" s="29" t="n">
        <f aca="false">IFERROR(VALUE(L2604),"")</f>
        <v>11</v>
      </c>
      <c r="R2604" s="29" t="n">
        <f aca="true">IF(O2604="","",O2604-TODAY())</f>
        <v>232</v>
      </c>
      <c r="S2604" s="29" t="str">
        <f aca="false">IF(C2604="&lt;&lt; vazio &gt;&gt;","VAZIA",IF(AND(O2604&lt;&gt;"",R2604&lt;0),"VENCIDO",IF(AND(O2604&lt;&gt;"",R2604&lt;=Parametros!$B$10),"PRÓX. VENCIMENTO",IF(F2604="Q","QUALIDADE",IF(F2604="S","BLOQUEADO",IF(F2604="R","RESTRITO/DEVOLUÇÃO",IF(OR(N2604="QUAR",N2604="QRES"),"QUARENTENA",IF(OR(B2604="DESCARTE",B2604="DEVOLUÇÃO"),"DESCARTE/DEVOLUÇÃO",IF(AND(D2604="",K2604&lt;&gt;""),"SEM LOTE",IF(AND(Q2604&lt;&gt;"",Q2604&gt;=Parametros!$B$11),"PARADO/SEM GIRO","OK"))))))))))</f>
        <v>RESTRITO/DEVOLUÇÃO</v>
      </c>
      <c r="T2604" s="29" t="str">
        <f aca="false">IF(AND($S2604="PARADO/SEM GIRO",$K2604="KG",OR(Painel!$B$5="(Todos)",A2604=Painel!$B$5)*OR(Painel!$E$5="(Todos)",P2604=Painel!$E$5)),$J2604+ROW()/10000000,"")</f>
        <v/>
      </c>
      <c r="U2604" s="29" t="str">
        <f aca="false">IF(AND($S2604="VENCIDO",$K2604="KG",OR(Painel!$B$5="(Todos)",A2604=Painel!$B$5)*OR(Painel!$E$5="(Todos)",P2604=Painel!$E$5)),$J2604+ROW()/10000000,"")</f>
        <v/>
      </c>
    </row>
    <row r="2605" customFormat="false" ht="15" hidden="false" customHeight="false" outlineLevel="0" collapsed="false">
      <c r="A2605" s="29" t="s">
        <v>55</v>
      </c>
      <c r="B2605" s="29" t="s">
        <v>4842</v>
      </c>
      <c r="C2605" s="29" t="s">
        <v>303</v>
      </c>
      <c r="D2605" s="29" t="s">
        <v>295</v>
      </c>
      <c r="E2605" s="29" t="n">
        <v>350</v>
      </c>
      <c r="F2605" s="29" t="s">
        <v>189</v>
      </c>
      <c r="G2605" s="29" t="s">
        <v>5051</v>
      </c>
      <c r="H2605" s="30" t="n">
        <v>10.1</v>
      </c>
      <c r="I2605" s="31" t="n">
        <v>46282</v>
      </c>
      <c r="J2605" s="30" t="n">
        <v>10.1</v>
      </c>
      <c r="K2605" s="29" t="s">
        <v>120</v>
      </c>
      <c r="L2605" s="29" t="s">
        <v>400</v>
      </c>
      <c r="M2605" s="29"/>
      <c r="N2605" s="29" t="s">
        <v>122</v>
      </c>
      <c r="O2605" s="31" t="n">
        <v>46517</v>
      </c>
      <c r="P2605" s="29" t="s">
        <v>123</v>
      </c>
      <c r="Q2605" s="29" t="n">
        <f aca="false">IFERROR(VALUE(L2605),"")</f>
        <v>3</v>
      </c>
      <c r="R2605" s="29" t="n">
        <f aca="true">IF(O2605="","",O2605-TODAY())</f>
        <v>232</v>
      </c>
      <c r="S2605" s="29" t="str">
        <f aca="false">IF(C2605="&lt;&lt; vazio &gt;&gt;","VAZIA",IF(AND(O2605&lt;&gt;"",R2605&lt;0),"VENCIDO",IF(AND(O2605&lt;&gt;"",R2605&lt;=Parametros!$B$10),"PRÓX. VENCIMENTO",IF(F2605="Q","QUALIDADE",IF(F2605="S","BLOQUEADO",IF(F2605="R","RESTRITO/DEVOLUÇÃO",IF(OR(N2605="QUAR",N2605="QRES"),"QUARENTENA",IF(OR(B2605="DESCARTE",B2605="DEVOLUÇÃO"),"DESCARTE/DEVOLUÇÃO",IF(AND(D2605="",K2605&lt;&gt;""),"SEM LOTE",IF(AND(Q2605&lt;&gt;"",Q2605&gt;=Parametros!$B$11),"PARADO/SEM GIRO","OK"))))))))))</f>
        <v>RESTRITO/DEVOLUÇÃO</v>
      </c>
      <c r="T2605" s="29" t="str">
        <f aca="false">IF(AND($S2605="PARADO/SEM GIRO",$K2605="KG",OR(Painel!$B$5="(Todos)",A2605=Painel!$B$5)*OR(Painel!$E$5="(Todos)",P2605=Painel!$E$5)),$J2605+ROW()/10000000,"")</f>
        <v/>
      </c>
      <c r="U2605" s="29" t="str">
        <f aca="false">IF(AND($S2605="VENCIDO",$K2605="KG",OR(Painel!$B$5="(Todos)",A2605=Painel!$B$5)*OR(Painel!$E$5="(Todos)",P2605=Painel!$E$5)),$J2605+ROW()/10000000,"")</f>
        <v/>
      </c>
    </row>
    <row r="2606" customFormat="false" ht="15" hidden="false" customHeight="false" outlineLevel="0" collapsed="false">
      <c r="A2606" s="29" t="s">
        <v>55</v>
      </c>
      <c r="B2606" s="29" t="s">
        <v>4842</v>
      </c>
      <c r="C2606" s="29" t="s">
        <v>303</v>
      </c>
      <c r="D2606" s="29" t="s">
        <v>5052</v>
      </c>
      <c r="E2606" s="29" t="n">
        <v>350</v>
      </c>
      <c r="F2606" s="29" t="s">
        <v>189</v>
      </c>
      <c r="G2606" s="29" t="s">
        <v>5053</v>
      </c>
      <c r="H2606" s="30" t="n">
        <v>30.3</v>
      </c>
      <c r="I2606" s="31" t="n">
        <v>46282</v>
      </c>
      <c r="J2606" s="30" t="n">
        <v>30.3</v>
      </c>
      <c r="K2606" s="29" t="s">
        <v>120</v>
      </c>
      <c r="L2606" s="29" t="s">
        <v>400</v>
      </c>
      <c r="M2606" s="29"/>
      <c r="N2606" s="29" t="s">
        <v>122</v>
      </c>
      <c r="O2606" s="31" t="n">
        <v>46599</v>
      </c>
      <c r="P2606" s="29" t="s">
        <v>123</v>
      </c>
      <c r="Q2606" s="29" t="n">
        <f aca="false">IFERROR(VALUE(L2606),"")</f>
        <v>3</v>
      </c>
      <c r="R2606" s="29" t="n">
        <f aca="true">IF(O2606="","",O2606-TODAY())</f>
        <v>314</v>
      </c>
      <c r="S2606" s="29" t="str">
        <f aca="false">IF(C2606="&lt;&lt; vazio &gt;&gt;","VAZIA",IF(AND(O2606&lt;&gt;"",R2606&lt;0),"VENCIDO",IF(AND(O2606&lt;&gt;"",R2606&lt;=Parametros!$B$10),"PRÓX. VENCIMENTO",IF(F2606="Q","QUALIDADE",IF(F2606="S","BLOQUEADO",IF(F2606="R","RESTRITO/DEVOLUÇÃO",IF(OR(N2606="QUAR",N2606="QRES"),"QUARENTENA",IF(OR(B2606="DESCARTE",B2606="DEVOLUÇÃO"),"DESCARTE/DEVOLUÇÃO",IF(AND(D2606="",K2606&lt;&gt;""),"SEM LOTE",IF(AND(Q2606&lt;&gt;"",Q2606&gt;=Parametros!$B$11),"PARADO/SEM GIRO","OK"))))))))))</f>
        <v>RESTRITO/DEVOLUÇÃO</v>
      </c>
      <c r="T2606" s="29" t="str">
        <f aca="false">IF(AND($S2606="PARADO/SEM GIRO",$K2606="KG",OR(Painel!$B$5="(Todos)",A2606=Painel!$B$5)*OR(Painel!$E$5="(Todos)",P2606=Painel!$E$5)),$J2606+ROW()/10000000,"")</f>
        <v/>
      </c>
      <c r="U2606" s="29" t="str">
        <f aca="false">IF(AND($S2606="VENCIDO",$K2606="KG",OR(Painel!$B$5="(Todos)",A2606=Painel!$B$5)*OR(Painel!$E$5="(Todos)",P2606=Painel!$E$5)),$J2606+ROW()/10000000,"")</f>
        <v/>
      </c>
    </row>
    <row r="2607" customFormat="false" ht="15" hidden="false" customHeight="false" outlineLevel="0" collapsed="false">
      <c r="A2607" s="29" t="s">
        <v>55</v>
      </c>
      <c r="B2607" s="29" t="s">
        <v>4842</v>
      </c>
      <c r="C2607" s="29" t="s">
        <v>303</v>
      </c>
      <c r="D2607" s="29" t="s">
        <v>5052</v>
      </c>
      <c r="E2607" s="29" t="n">
        <v>350</v>
      </c>
      <c r="F2607" s="29" t="s">
        <v>189</v>
      </c>
      <c r="G2607" s="29" t="s">
        <v>5054</v>
      </c>
      <c r="H2607" s="30" t="n">
        <v>30.3</v>
      </c>
      <c r="I2607" s="31" t="n">
        <v>46282</v>
      </c>
      <c r="J2607" s="30" t="n">
        <v>30.3</v>
      </c>
      <c r="K2607" s="29" t="s">
        <v>120</v>
      </c>
      <c r="L2607" s="29" t="s">
        <v>400</v>
      </c>
      <c r="M2607" s="29"/>
      <c r="N2607" s="29" t="s">
        <v>122</v>
      </c>
      <c r="O2607" s="31" t="n">
        <v>46599</v>
      </c>
      <c r="P2607" s="29" t="s">
        <v>123</v>
      </c>
      <c r="Q2607" s="29" t="n">
        <f aca="false">IFERROR(VALUE(L2607),"")</f>
        <v>3</v>
      </c>
      <c r="R2607" s="29" t="n">
        <f aca="true">IF(O2607="","",O2607-TODAY())</f>
        <v>314</v>
      </c>
      <c r="S2607" s="29" t="str">
        <f aca="false">IF(C2607="&lt;&lt; vazio &gt;&gt;","VAZIA",IF(AND(O2607&lt;&gt;"",R2607&lt;0),"VENCIDO",IF(AND(O2607&lt;&gt;"",R2607&lt;=Parametros!$B$10),"PRÓX. VENCIMENTO",IF(F2607="Q","QUALIDADE",IF(F2607="S","BLOQUEADO",IF(F2607="R","RESTRITO/DEVOLUÇÃO",IF(OR(N2607="QUAR",N2607="QRES"),"QUARENTENA",IF(OR(B2607="DESCARTE",B2607="DEVOLUÇÃO"),"DESCARTE/DEVOLUÇÃO",IF(AND(D2607="",K2607&lt;&gt;""),"SEM LOTE",IF(AND(Q2607&lt;&gt;"",Q2607&gt;=Parametros!$B$11),"PARADO/SEM GIRO","OK"))))))))))</f>
        <v>RESTRITO/DEVOLUÇÃO</v>
      </c>
      <c r="T2607" s="29" t="str">
        <f aca="false">IF(AND($S2607="PARADO/SEM GIRO",$K2607="KG",OR(Painel!$B$5="(Todos)",A2607=Painel!$B$5)*OR(Painel!$E$5="(Todos)",P2607=Painel!$E$5)),$J2607+ROW()/10000000,"")</f>
        <v/>
      </c>
      <c r="U2607" s="29" t="str">
        <f aca="false">IF(AND($S2607="VENCIDO",$K2607="KG",OR(Painel!$B$5="(Todos)",A2607=Painel!$B$5)*OR(Painel!$E$5="(Todos)",P2607=Painel!$E$5)),$J2607+ROW()/10000000,"")</f>
        <v/>
      </c>
    </row>
    <row r="2608" customFormat="false" ht="15" hidden="false" customHeight="false" outlineLevel="0" collapsed="false">
      <c r="A2608" s="29" t="s">
        <v>55</v>
      </c>
      <c r="B2608" s="29" t="s">
        <v>4842</v>
      </c>
      <c r="C2608" s="29" t="s">
        <v>418</v>
      </c>
      <c r="D2608" s="29" t="s">
        <v>5055</v>
      </c>
      <c r="E2608" s="29" t="n">
        <v>350</v>
      </c>
      <c r="F2608" s="29" t="s">
        <v>189</v>
      </c>
      <c r="G2608" s="29" t="s">
        <v>5056</v>
      </c>
      <c r="H2608" s="30" t="n">
        <v>49.2</v>
      </c>
      <c r="I2608" s="31" t="n">
        <v>46283</v>
      </c>
      <c r="J2608" s="30" t="n">
        <v>49.2</v>
      </c>
      <c r="K2608" s="29" t="s">
        <v>120</v>
      </c>
      <c r="L2608" s="29" t="s">
        <v>176</v>
      </c>
      <c r="M2608" s="29"/>
      <c r="N2608" s="29" t="s">
        <v>122</v>
      </c>
      <c r="O2608" s="31" t="n">
        <v>46502</v>
      </c>
      <c r="P2608" s="29" t="s">
        <v>123</v>
      </c>
      <c r="Q2608" s="29" t="n">
        <f aca="false">IFERROR(VALUE(L2608),"")</f>
        <v>2</v>
      </c>
      <c r="R2608" s="29" t="n">
        <f aca="true">IF(O2608="","",O2608-TODAY())</f>
        <v>217</v>
      </c>
      <c r="S2608" s="29" t="str">
        <f aca="false">IF(C2608="&lt;&lt; vazio &gt;&gt;","VAZIA",IF(AND(O2608&lt;&gt;"",R2608&lt;0),"VENCIDO",IF(AND(O2608&lt;&gt;"",R2608&lt;=Parametros!$B$10),"PRÓX. VENCIMENTO",IF(F2608="Q","QUALIDADE",IF(F2608="S","BLOQUEADO",IF(F2608="R","RESTRITO/DEVOLUÇÃO",IF(OR(N2608="QUAR",N2608="QRES"),"QUARENTENA",IF(OR(B2608="DESCARTE",B2608="DEVOLUÇÃO"),"DESCARTE/DEVOLUÇÃO",IF(AND(D2608="",K2608&lt;&gt;""),"SEM LOTE",IF(AND(Q2608&lt;&gt;"",Q2608&gt;=Parametros!$B$11),"PARADO/SEM GIRO","OK"))))))))))</f>
        <v>RESTRITO/DEVOLUÇÃO</v>
      </c>
      <c r="T2608" s="29" t="str">
        <f aca="false">IF(AND($S2608="PARADO/SEM GIRO",$K2608="KG",OR(Painel!$B$5="(Todos)",A2608=Painel!$B$5)*OR(Painel!$E$5="(Todos)",P2608=Painel!$E$5)),$J2608+ROW()/10000000,"")</f>
        <v/>
      </c>
      <c r="U2608" s="29" t="str">
        <f aca="false">IF(AND($S2608="VENCIDO",$K2608="KG",OR(Painel!$B$5="(Todos)",A2608=Painel!$B$5)*OR(Painel!$E$5="(Todos)",P2608=Painel!$E$5)),$J2608+ROW()/10000000,"")</f>
        <v/>
      </c>
    </row>
    <row r="2609" customFormat="false" ht="15" hidden="false" customHeight="false" outlineLevel="0" collapsed="false">
      <c r="A2609" s="29" t="s">
        <v>55</v>
      </c>
      <c r="B2609" s="29" t="s">
        <v>4842</v>
      </c>
      <c r="C2609" s="29" t="s">
        <v>418</v>
      </c>
      <c r="D2609" s="29" t="s">
        <v>651</v>
      </c>
      <c r="E2609" s="29" t="n">
        <v>350</v>
      </c>
      <c r="F2609" s="29" t="s">
        <v>189</v>
      </c>
      <c r="G2609" s="29" t="s">
        <v>5057</v>
      </c>
      <c r="H2609" s="30" t="n">
        <v>180.4</v>
      </c>
      <c r="I2609" s="31" t="n">
        <v>46282</v>
      </c>
      <c r="J2609" s="30" t="n">
        <v>180.4</v>
      </c>
      <c r="K2609" s="29" t="s">
        <v>120</v>
      </c>
      <c r="L2609" s="29" t="s">
        <v>400</v>
      </c>
      <c r="M2609" s="29"/>
      <c r="N2609" s="29" t="s">
        <v>122</v>
      </c>
      <c r="O2609" s="31" t="n">
        <v>46562</v>
      </c>
      <c r="P2609" s="29" t="s">
        <v>123</v>
      </c>
      <c r="Q2609" s="29" t="n">
        <f aca="false">IFERROR(VALUE(L2609),"")</f>
        <v>3</v>
      </c>
      <c r="R2609" s="29" t="n">
        <f aca="true">IF(O2609="","",O2609-TODAY())</f>
        <v>277</v>
      </c>
      <c r="S2609" s="29" t="str">
        <f aca="false">IF(C2609="&lt;&lt; vazio &gt;&gt;","VAZIA",IF(AND(O2609&lt;&gt;"",R2609&lt;0),"VENCIDO",IF(AND(O2609&lt;&gt;"",R2609&lt;=Parametros!$B$10),"PRÓX. VENCIMENTO",IF(F2609="Q","QUALIDADE",IF(F2609="S","BLOQUEADO",IF(F2609="R","RESTRITO/DEVOLUÇÃO",IF(OR(N2609="QUAR",N2609="QRES"),"QUARENTENA",IF(OR(B2609="DESCARTE",B2609="DEVOLUÇÃO"),"DESCARTE/DEVOLUÇÃO",IF(AND(D2609="",K2609&lt;&gt;""),"SEM LOTE",IF(AND(Q2609&lt;&gt;"",Q2609&gt;=Parametros!$B$11),"PARADO/SEM GIRO","OK"))))))))))</f>
        <v>RESTRITO/DEVOLUÇÃO</v>
      </c>
      <c r="T2609" s="29" t="str">
        <f aca="false">IF(AND($S2609="PARADO/SEM GIRO",$K2609="KG",OR(Painel!$B$5="(Todos)",A2609=Painel!$B$5)*OR(Painel!$E$5="(Todos)",P2609=Painel!$E$5)),$J2609+ROW()/10000000,"")</f>
        <v/>
      </c>
      <c r="U2609" s="29" t="str">
        <f aca="false">IF(AND($S2609="VENCIDO",$K2609="KG",OR(Painel!$B$5="(Todos)",A2609=Painel!$B$5)*OR(Painel!$E$5="(Todos)",P2609=Painel!$E$5)),$J2609+ROW()/10000000,"")</f>
        <v/>
      </c>
    </row>
    <row r="2610" customFormat="false" ht="15" hidden="false" customHeight="false" outlineLevel="0" collapsed="false">
      <c r="A2610" s="29" t="s">
        <v>55</v>
      </c>
      <c r="B2610" s="29" t="s">
        <v>4842</v>
      </c>
      <c r="C2610" s="29" t="s">
        <v>418</v>
      </c>
      <c r="D2610" s="29" t="s">
        <v>5058</v>
      </c>
      <c r="E2610" s="29" t="n">
        <v>350</v>
      </c>
      <c r="F2610" s="29" t="s">
        <v>189</v>
      </c>
      <c r="G2610" s="29" t="s">
        <v>5059</v>
      </c>
      <c r="H2610" s="30" t="n">
        <v>262.4</v>
      </c>
      <c r="I2610" s="31" t="n">
        <v>46282</v>
      </c>
      <c r="J2610" s="30" t="n">
        <v>262.4</v>
      </c>
      <c r="K2610" s="29" t="s">
        <v>120</v>
      </c>
      <c r="L2610" s="29" t="s">
        <v>400</v>
      </c>
      <c r="M2610" s="29"/>
      <c r="N2610" s="29" t="s">
        <v>122</v>
      </c>
      <c r="O2610" s="31" t="n">
        <v>46564</v>
      </c>
      <c r="P2610" s="29" t="s">
        <v>123</v>
      </c>
      <c r="Q2610" s="29" t="n">
        <f aca="false">IFERROR(VALUE(L2610),"")</f>
        <v>3</v>
      </c>
      <c r="R2610" s="29" t="n">
        <f aca="true">IF(O2610="","",O2610-TODAY())</f>
        <v>279</v>
      </c>
      <c r="S2610" s="29" t="str">
        <f aca="false">IF(C2610="&lt;&lt; vazio &gt;&gt;","VAZIA",IF(AND(O2610&lt;&gt;"",R2610&lt;0),"VENCIDO",IF(AND(O2610&lt;&gt;"",R2610&lt;=Parametros!$B$10),"PRÓX. VENCIMENTO",IF(F2610="Q","QUALIDADE",IF(F2610="S","BLOQUEADO",IF(F2610="R","RESTRITO/DEVOLUÇÃO",IF(OR(N2610="QUAR",N2610="QRES"),"QUARENTENA",IF(OR(B2610="DESCARTE",B2610="DEVOLUÇÃO"),"DESCARTE/DEVOLUÇÃO",IF(AND(D2610="",K2610&lt;&gt;""),"SEM LOTE",IF(AND(Q2610&lt;&gt;"",Q2610&gt;=Parametros!$B$11),"PARADO/SEM GIRO","OK"))))))))))</f>
        <v>RESTRITO/DEVOLUÇÃO</v>
      </c>
      <c r="T2610" s="29" t="str">
        <f aca="false">IF(AND($S2610="PARADO/SEM GIRO",$K2610="KG",OR(Painel!$B$5="(Todos)",A2610=Painel!$B$5)*OR(Painel!$E$5="(Todos)",P2610=Painel!$E$5)),$J2610+ROW()/10000000,"")</f>
        <v/>
      </c>
      <c r="U2610" s="29" t="str">
        <f aca="false">IF(AND($S2610="VENCIDO",$K2610="KG",OR(Painel!$B$5="(Todos)",A2610=Painel!$B$5)*OR(Painel!$E$5="(Todos)",P2610=Painel!$E$5)),$J2610+ROW()/10000000,"")</f>
        <v/>
      </c>
    </row>
    <row r="2611" customFormat="false" ht="15" hidden="false" customHeight="false" outlineLevel="0" collapsed="false">
      <c r="A2611" s="29" t="s">
        <v>55</v>
      </c>
      <c r="B2611" s="29" t="s">
        <v>4842</v>
      </c>
      <c r="C2611" s="29" t="s">
        <v>418</v>
      </c>
      <c r="D2611" s="29" t="s">
        <v>5060</v>
      </c>
      <c r="E2611" s="29" t="n">
        <v>350</v>
      </c>
      <c r="F2611" s="29" t="s">
        <v>189</v>
      </c>
      <c r="G2611" s="29" t="s">
        <v>5061</v>
      </c>
      <c r="H2611" s="30" t="n">
        <v>32.8</v>
      </c>
      <c r="I2611" s="31" t="n">
        <v>46280</v>
      </c>
      <c r="J2611" s="30" t="n">
        <v>32.8</v>
      </c>
      <c r="K2611" s="29" t="s">
        <v>120</v>
      </c>
      <c r="L2611" s="29" t="s">
        <v>144</v>
      </c>
      <c r="M2611" s="29"/>
      <c r="N2611" s="29" t="s">
        <v>122</v>
      </c>
      <c r="O2611" s="31" t="n">
        <v>46622</v>
      </c>
      <c r="P2611" s="29" t="s">
        <v>123</v>
      </c>
      <c r="Q2611" s="29" t="n">
        <f aca="false">IFERROR(VALUE(L2611),"")</f>
        <v>5</v>
      </c>
      <c r="R2611" s="29" t="n">
        <f aca="true">IF(O2611="","",O2611-TODAY())</f>
        <v>337</v>
      </c>
      <c r="S2611" s="29" t="str">
        <f aca="false">IF(C2611="&lt;&lt; vazio &gt;&gt;","VAZIA",IF(AND(O2611&lt;&gt;"",R2611&lt;0),"VENCIDO",IF(AND(O2611&lt;&gt;"",R2611&lt;=Parametros!$B$10),"PRÓX. VENCIMENTO",IF(F2611="Q","QUALIDADE",IF(F2611="S","BLOQUEADO",IF(F2611="R","RESTRITO/DEVOLUÇÃO",IF(OR(N2611="QUAR",N2611="QRES"),"QUARENTENA",IF(OR(B2611="DESCARTE",B2611="DEVOLUÇÃO"),"DESCARTE/DEVOLUÇÃO",IF(AND(D2611="",K2611&lt;&gt;""),"SEM LOTE",IF(AND(Q2611&lt;&gt;"",Q2611&gt;=Parametros!$B$11),"PARADO/SEM GIRO","OK"))))))))))</f>
        <v>RESTRITO/DEVOLUÇÃO</v>
      </c>
      <c r="T2611" s="29" t="str">
        <f aca="false">IF(AND($S2611="PARADO/SEM GIRO",$K2611="KG",OR(Painel!$B$5="(Todos)",A2611=Painel!$B$5)*OR(Painel!$E$5="(Todos)",P2611=Painel!$E$5)),$J2611+ROW()/10000000,"")</f>
        <v/>
      </c>
      <c r="U2611" s="29" t="str">
        <f aca="false">IF(AND($S2611="VENCIDO",$K2611="KG",OR(Painel!$B$5="(Todos)",A2611=Painel!$B$5)*OR(Painel!$E$5="(Todos)",P2611=Painel!$E$5)),$J2611+ROW()/10000000,"")</f>
        <v/>
      </c>
    </row>
    <row r="2612" customFormat="false" ht="15" hidden="false" customHeight="false" outlineLevel="0" collapsed="false">
      <c r="A2612" s="29" t="s">
        <v>55</v>
      </c>
      <c r="B2612" s="29" t="s">
        <v>4842</v>
      </c>
      <c r="C2612" s="29" t="s">
        <v>418</v>
      </c>
      <c r="D2612" s="29" t="s">
        <v>5060</v>
      </c>
      <c r="E2612" s="29" t="n">
        <v>350</v>
      </c>
      <c r="F2612" s="29" t="s">
        <v>189</v>
      </c>
      <c r="G2612" s="29" t="s">
        <v>5062</v>
      </c>
      <c r="H2612" s="30" t="n">
        <v>16.4</v>
      </c>
      <c r="I2612" s="31" t="n">
        <v>46280</v>
      </c>
      <c r="J2612" s="30" t="n">
        <v>16.4</v>
      </c>
      <c r="K2612" s="29" t="s">
        <v>120</v>
      </c>
      <c r="L2612" s="29" t="s">
        <v>144</v>
      </c>
      <c r="M2612" s="29"/>
      <c r="N2612" s="29" t="s">
        <v>122</v>
      </c>
      <c r="O2612" s="31" t="n">
        <v>46622</v>
      </c>
      <c r="P2612" s="29" t="s">
        <v>123</v>
      </c>
      <c r="Q2612" s="29" t="n">
        <f aca="false">IFERROR(VALUE(L2612),"")</f>
        <v>5</v>
      </c>
      <c r="R2612" s="29" t="n">
        <f aca="true">IF(O2612="","",O2612-TODAY())</f>
        <v>337</v>
      </c>
      <c r="S2612" s="29" t="str">
        <f aca="false">IF(C2612="&lt;&lt; vazio &gt;&gt;","VAZIA",IF(AND(O2612&lt;&gt;"",R2612&lt;0),"VENCIDO",IF(AND(O2612&lt;&gt;"",R2612&lt;=Parametros!$B$10),"PRÓX. VENCIMENTO",IF(F2612="Q","QUALIDADE",IF(F2612="S","BLOQUEADO",IF(F2612="R","RESTRITO/DEVOLUÇÃO",IF(OR(N2612="QUAR",N2612="QRES"),"QUARENTENA",IF(OR(B2612="DESCARTE",B2612="DEVOLUÇÃO"),"DESCARTE/DEVOLUÇÃO",IF(AND(D2612="",K2612&lt;&gt;""),"SEM LOTE",IF(AND(Q2612&lt;&gt;"",Q2612&gt;=Parametros!$B$11),"PARADO/SEM GIRO","OK"))))))))))</f>
        <v>RESTRITO/DEVOLUÇÃO</v>
      </c>
      <c r="T2612" s="29" t="str">
        <f aca="false">IF(AND($S2612="PARADO/SEM GIRO",$K2612="KG",OR(Painel!$B$5="(Todos)",A2612=Painel!$B$5)*OR(Painel!$E$5="(Todos)",P2612=Painel!$E$5)),$J2612+ROW()/10000000,"")</f>
        <v/>
      </c>
      <c r="U2612" s="29" t="str">
        <f aca="false">IF(AND($S2612="VENCIDO",$K2612="KG",OR(Painel!$B$5="(Todos)",A2612=Painel!$B$5)*OR(Painel!$E$5="(Todos)",P2612=Painel!$E$5)),$J2612+ROW()/10000000,"")</f>
        <v/>
      </c>
    </row>
    <row r="2613" customFormat="false" ht="15" hidden="false" customHeight="false" outlineLevel="0" collapsed="false">
      <c r="A2613" s="29" t="s">
        <v>55</v>
      </c>
      <c r="B2613" s="29" t="s">
        <v>4842</v>
      </c>
      <c r="C2613" s="29" t="s">
        <v>418</v>
      </c>
      <c r="D2613" s="29" t="s">
        <v>5063</v>
      </c>
      <c r="E2613" s="29" t="n">
        <v>350</v>
      </c>
      <c r="F2613" s="29" t="s">
        <v>189</v>
      </c>
      <c r="G2613" s="29" t="s">
        <v>5064</v>
      </c>
      <c r="H2613" s="30" t="n">
        <v>16.4</v>
      </c>
      <c r="I2613" s="31" t="n">
        <v>46280</v>
      </c>
      <c r="J2613" s="30" t="n">
        <v>16.4</v>
      </c>
      <c r="K2613" s="29" t="s">
        <v>120</v>
      </c>
      <c r="L2613" s="29" t="s">
        <v>144</v>
      </c>
      <c r="M2613" s="29"/>
      <c r="N2613" s="29" t="s">
        <v>122</v>
      </c>
      <c r="O2613" s="31" t="n">
        <v>46631</v>
      </c>
      <c r="P2613" s="29" t="s">
        <v>123</v>
      </c>
      <c r="Q2613" s="29" t="n">
        <f aca="false">IFERROR(VALUE(L2613),"")</f>
        <v>5</v>
      </c>
      <c r="R2613" s="29" t="n">
        <f aca="true">IF(O2613="","",O2613-TODAY())</f>
        <v>346</v>
      </c>
      <c r="S2613" s="29" t="str">
        <f aca="false">IF(C2613="&lt;&lt; vazio &gt;&gt;","VAZIA",IF(AND(O2613&lt;&gt;"",R2613&lt;0),"VENCIDO",IF(AND(O2613&lt;&gt;"",R2613&lt;=Parametros!$B$10),"PRÓX. VENCIMENTO",IF(F2613="Q","QUALIDADE",IF(F2613="S","BLOQUEADO",IF(F2613="R","RESTRITO/DEVOLUÇÃO",IF(OR(N2613="QUAR",N2613="QRES"),"QUARENTENA",IF(OR(B2613="DESCARTE",B2613="DEVOLUÇÃO"),"DESCARTE/DEVOLUÇÃO",IF(AND(D2613="",K2613&lt;&gt;""),"SEM LOTE",IF(AND(Q2613&lt;&gt;"",Q2613&gt;=Parametros!$B$11),"PARADO/SEM GIRO","OK"))))))))))</f>
        <v>RESTRITO/DEVOLUÇÃO</v>
      </c>
      <c r="T2613" s="29" t="str">
        <f aca="false">IF(AND($S2613="PARADO/SEM GIRO",$K2613="KG",OR(Painel!$B$5="(Todos)",A2613=Painel!$B$5)*OR(Painel!$E$5="(Todos)",P2613=Painel!$E$5)),$J2613+ROW()/10000000,"")</f>
        <v/>
      </c>
      <c r="U2613" s="29" t="str">
        <f aca="false">IF(AND($S2613="VENCIDO",$K2613="KG",OR(Painel!$B$5="(Todos)",A2613=Painel!$B$5)*OR(Painel!$E$5="(Todos)",P2613=Painel!$E$5)),$J2613+ROW()/10000000,"")</f>
        <v/>
      </c>
    </row>
    <row r="2614" customFormat="false" ht="15" hidden="false" customHeight="false" outlineLevel="0" collapsed="false">
      <c r="A2614" s="29" t="s">
        <v>55</v>
      </c>
      <c r="B2614" s="29" t="s">
        <v>4842</v>
      </c>
      <c r="C2614" s="29" t="s">
        <v>418</v>
      </c>
      <c r="D2614" s="29" t="s">
        <v>5065</v>
      </c>
      <c r="E2614" s="29" t="n">
        <v>350</v>
      </c>
      <c r="F2614" s="29" t="s">
        <v>189</v>
      </c>
      <c r="G2614" s="29" t="s">
        <v>5066</v>
      </c>
      <c r="H2614" s="30" t="n">
        <v>213.2</v>
      </c>
      <c r="I2614" s="31" t="n">
        <v>46281</v>
      </c>
      <c r="J2614" s="30" t="n">
        <v>213.2</v>
      </c>
      <c r="K2614" s="29" t="s">
        <v>120</v>
      </c>
      <c r="L2614" s="29" t="s">
        <v>284</v>
      </c>
      <c r="M2614" s="29"/>
      <c r="N2614" s="29" t="s">
        <v>122</v>
      </c>
      <c r="O2614" s="31" t="n">
        <v>46635</v>
      </c>
      <c r="P2614" s="29" t="s">
        <v>123</v>
      </c>
      <c r="Q2614" s="29" t="n">
        <f aca="false">IFERROR(VALUE(L2614),"")</f>
        <v>4</v>
      </c>
      <c r="R2614" s="29" t="n">
        <f aca="true">IF(O2614="","",O2614-TODAY())</f>
        <v>350</v>
      </c>
      <c r="S2614" s="29" t="str">
        <f aca="false">IF(C2614="&lt;&lt; vazio &gt;&gt;","VAZIA",IF(AND(O2614&lt;&gt;"",R2614&lt;0),"VENCIDO",IF(AND(O2614&lt;&gt;"",R2614&lt;=Parametros!$B$10),"PRÓX. VENCIMENTO",IF(F2614="Q","QUALIDADE",IF(F2614="S","BLOQUEADO",IF(F2614="R","RESTRITO/DEVOLUÇÃO",IF(OR(N2614="QUAR",N2614="QRES"),"QUARENTENA",IF(OR(B2614="DESCARTE",B2614="DEVOLUÇÃO"),"DESCARTE/DEVOLUÇÃO",IF(AND(D2614="",K2614&lt;&gt;""),"SEM LOTE",IF(AND(Q2614&lt;&gt;"",Q2614&gt;=Parametros!$B$11),"PARADO/SEM GIRO","OK"))))))))))</f>
        <v>RESTRITO/DEVOLUÇÃO</v>
      </c>
      <c r="T2614" s="29" t="str">
        <f aca="false">IF(AND($S2614="PARADO/SEM GIRO",$K2614="KG",OR(Painel!$B$5="(Todos)",A2614=Painel!$B$5)*OR(Painel!$E$5="(Todos)",P2614=Painel!$E$5)),$J2614+ROW()/10000000,"")</f>
        <v/>
      </c>
      <c r="U2614" s="29" t="str">
        <f aca="false">IF(AND($S2614="VENCIDO",$K2614="KG",OR(Painel!$B$5="(Todos)",A2614=Painel!$B$5)*OR(Painel!$E$5="(Todos)",P2614=Painel!$E$5)),$J2614+ROW()/10000000,"")</f>
        <v/>
      </c>
    </row>
    <row r="2615" customFormat="false" ht="15" hidden="false" customHeight="false" outlineLevel="0" collapsed="false">
      <c r="A2615" s="29" t="s">
        <v>55</v>
      </c>
      <c r="B2615" s="29" t="s">
        <v>4842</v>
      </c>
      <c r="C2615" s="29" t="s">
        <v>226</v>
      </c>
      <c r="D2615" s="29" t="s">
        <v>5067</v>
      </c>
      <c r="E2615" s="29" t="n">
        <v>350</v>
      </c>
      <c r="F2615" s="29" t="s">
        <v>189</v>
      </c>
      <c r="G2615" s="29" t="s">
        <v>5068</v>
      </c>
      <c r="H2615" s="30" t="n">
        <v>36.36</v>
      </c>
      <c r="I2615" s="31" t="n">
        <v>46280</v>
      </c>
      <c r="J2615" s="30" t="n">
        <v>36.36</v>
      </c>
      <c r="K2615" s="29" t="s">
        <v>120</v>
      </c>
      <c r="L2615" s="29" t="s">
        <v>144</v>
      </c>
      <c r="M2615" s="29"/>
      <c r="N2615" s="29" t="s">
        <v>122</v>
      </c>
      <c r="O2615" s="31" t="n">
        <v>46559</v>
      </c>
      <c r="P2615" s="29" t="s">
        <v>123</v>
      </c>
      <c r="Q2615" s="29" t="n">
        <f aca="false">IFERROR(VALUE(L2615),"")</f>
        <v>5</v>
      </c>
      <c r="R2615" s="29" t="n">
        <f aca="true">IF(O2615="","",O2615-TODAY())</f>
        <v>274</v>
      </c>
      <c r="S2615" s="29" t="str">
        <f aca="false">IF(C2615="&lt;&lt; vazio &gt;&gt;","VAZIA",IF(AND(O2615&lt;&gt;"",R2615&lt;0),"VENCIDO",IF(AND(O2615&lt;&gt;"",R2615&lt;=Parametros!$B$10),"PRÓX. VENCIMENTO",IF(F2615="Q","QUALIDADE",IF(F2615="S","BLOQUEADO",IF(F2615="R","RESTRITO/DEVOLUÇÃO",IF(OR(N2615="QUAR",N2615="QRES"),"QUARENTENA",IF(OR(B2615="DESCARTE",B2615="DEVOLUÇÃO"),"DESCARTE/DEVOLUÇÃO",IF(AND(D2615="",K2615&lt;&gt;""),"SEM LOTE",IF(AND(Q2615&lt;&gt;"",Q2615&gt;=Parametros!$B$11),"PARADO/SEM GIRO","OK"))))))))))</f>
        <v>RESTRITO/DEVOLUÇÃO</v>
      </c>
      <c r="T2615" s="29" t="str">
        <f aca="false">IF(AND($S2615="PARADO/SEM GIRO",$K2615="KG",OR(Painel!$B$5="(Todos)",A2615=Painel!$B$5)*OR(Painel!$E$5="(Todos)",P2615=Painel!$E$5)),$J2615+ROW()/10000000,"")</f>
        <v/>
      </c>
      <c r="U2615" s="29" t="str">
        <f aca="false">IF(AND($S2615="VENCIDO",$K2615="KG",OR(Painel!$B$5="(Todos)",A2615=Painel!$B$5)*OR(Painel!$E$5="(Todos)",P2615=Painel!$E$5)),$J2615+ROW()/10000000,"")</f>
        <v/>
      </c>
    </row>
    <row r="2616" customFormat="false" ht="15" hidden="false" customHeight="false" outlineLevel="0" collapsed="false">
      <c r="A2616" s="29" t="s">
        <v>55</v>
      </c>
      <c r="B2616" s="29" t="s">
        <v>4842</v>
      </c>
      <c r="C2616" s="29" t="s">
        <v>226</v>
      </c>
      <c r="D2616" s="29" t="s">
        <v>5069</v>
      </c>
      <c r="E2616" s="29" t="n">
        <v>350</v>
      </c>
      <c r="F2616" s="29" t="s">
        <v>189</v>
      </c>
      <c r="G2616" s="29" t="s">
        <v>5070</v>
      </c>
      <c r="H2616" s="30" t="n">
        <v>36.36</v>
      </c>
      <c r="I2616" s="31" t="n">
        <v>46282</v>
      </c>
      <c r="J2616" s="30" t="n">
        <v>36.36</v>
      </c>
      <c r="K2616" s="29" t="s">
        <v>120</v>
      </c>
      <c r="L2616" s="29" t="s">
        <v>400</v>
      </c>
      <c r="M2616" s="29"/>
      <c r="N2616" s="29" t="s">
        <v>122</v>
      </c>
      <c r="O2616" s="31" t="n">
        <v>46579</v>
      </c>
      <c r="P2616" s="29" t="s">
        <v>123</v>
      </c>
      <c r="Q2616" s="29" t="n">
        <f aca="false">IFERROR(VALUE(L2616),"")</f>
        <v>3</v>
      </c>
      <c r="R2616" s="29" t="n">
        <f aca="true">IF(O2616="","",O2616-TODAY())</f>
        <v>294</v>
      </c>
      <c r="S2616" s="29" t="str">
        <f aca="false">IF(C2616="&lt;&lt; vazio &gt;&gt;","VAZIA",IF(AND(O2616&lt;&gt;"",R2616&lt;0),"VENCIDO",IF(AND(O2616&lt;&gt;"",R2616&lt;=Parametros!$B$10),"PRÓX. VENCIMENTO",IF(F2616="Q","QUALIDADE",IF(F2616="S","BLOQUEADO",IF(F2616="R","RESTRITO/DEVOLUÇÃO",IF(OR(N2616="QUAR",N2616="QRES"),"QUARENTENA",IF(OR(B2616="DESCARTE",B2616="DEVOLUÇÃO"),"DESCARTE/DEVOLUÇÃO",IF(AND(D2616="",K2616&lt;&gt;""),"SEM LOTE",IF(AND(Q2616&lt;&gt;"",Q2616&gt;=Parametros!$B$11),"PARADO/SEM GIRO","OK"))))))))))</f>
        <v>RESTRITO/DEVOLUÇÃO</v>
      </c>
      <c r="T2616" s="29" t="str">
        <f aca="false">IF(AND($S2616="PARADO/SEM GIRO",$K2616="KG",OR(Painel!$B$5="(Todos)",A2616=Painel!$B$5)*OR(Painel!$E$5="(Todos)",P2616=Painel!$E$5)),$J2616+ROW()/10000000,"")</f>
        <v/>
      </c>
      <c r="U2616" s="29" t="str">
        <f aca="false">IF(AND($S2616="VENCIDO",$K2616="KG",OR(Painel!$B$5="(Todos)",A2616=Painel!$B$5)*OR(Painel!$E$5="(Todos)",P2616=Painel!$E$5)),$J2616+ROW()/10000000,"")</f>
        <v/>
      </c>
    </row>
    <row r="2617" customFormat="false" ht="15" hidden="false" customHeight="false" outlineLevel="0" collapsed="false">
      <c r="A2617" s="29" t="s">
        <v>55</v>
      </c>
      <c r="B2617" s="29" t="s">
        <v>4842</v>
      </c>
      <c r="C2617" s="29" t="s">
        <v>226</v>
      </c>
      <c r="D2617" s="29" t="s">
        <v>227</v>
      </c>
      <c r="E2617" s="29" t="n">
        <v>350</v>
      </c>
      <c r="F2617" s="29" t="s">
        <v>189</v>
      </c>
      <c r="G2617" s="29" t="s">
        <v>5071</v>
      </c>
      <c r="H2617" s="30" t="n">
        <v>24.24</v>
      </c>
      <c r="I2617" s="31" t="n">
        <v>46280</v>
      </c>
      <c r="J2617" s="30" t="n">
        <v>24.24</v>
      </c>
      <c r="K2617" s="29" t="s">
        <v>120</v>
      </c>
      <c r="L2617" s="29" t="s">
        <v>144</v>
      </c>
      <c r="M2617" s="29"/>
      <c r="N2617" s="29" t="s">
        <v>122</v>
      </c>
      <c r="O2617" s="31" t="n">
        <v>46614</v>
      </c>
      <c r="P2617" s="29" t="s">
        <v>123</v>
      </c>
      <c r="Q2617" s="29" t="n">
        <f aca="false">IFERROR(VALUE(L2617),"")</f>
        <v>5</v>
      </c>
      <c r="R2617" s="29" t="n">
        <f aca="true">IF(O2617="","",O2617-TODAY())</f>
        <v>329</v>
      </c>
      <c r="S2617" s="29" t="str">
        <f aca="false">IF(C2617="&lt;&lt; vazio &gt;&gt;","VAZIA",IF(AND(O2617&lt;&gt;"",R2617&lt;0),"VENCIDO",IF(AND(O2617&lt;&gt;"",R2617&lt;=Parametros!$B$10),"PRÓX. VENCIMENTO",IF(F2617="Q","QUALIDADE",IF(F2617="S","BLOQUEADO",IF(F2617="R","RESTRITO/DEVOLUÇÃO",IF(OR(N2617="QUAR",N2617="QRES"),"QUARENTENA",IF(OR(B2617="DESCARTE",B2617="DEVOLUÇÃO"),"DESCARTE/DEVOLUÇÃO",IF(AND(D2617="",K2617&lt;&gt;""),"SEM LOTE",IF(AND(Q2617&lt;&gt;"",Q2617&gt;=Parametros!$B$11),"PARADO/SEM GIRO","OK"))))))))))</f>
        <v>RESTRITO/DEVOLUÇÃO</v>
      </c>
      <c r="T2617" s="29" t="str">
        <f aca="false">IF(AND($S2617="PARADO/SEM GIRO",$K2617="KG",OR(Painel!$B$5="(Todos)",A2617=Painel!$B$5)*OR(Painel!$E$5="(Todos)",P2617=Painel!$E$5)),$J2617+ROW()/10000000,"")</f>
        <v/>
      </c>
      <c r="U2617" s="29" t="str">
        <f aca="false">IF(AND($S2617="VENCIDO",$K2617="KG",OR(Painel!$B$5="(Todos)",A2617=Painel!$B$5)*OR(Painel!$E$5="(Todos)",P2617=Painel!$E$5)),$J2617+ROW()/10000000,"")</f>
        <v/>
      </c>
    </row>
    <row r="2618" customFormat="false" ht="15" hidden="false" customHeight="false" outlineLevel="0" collapsed="false">
      <c r="A2618" s="29" t="s">
        <v>55</v>
      </c>
      <c r="B2618" s="29" t="s">
        <v>4842</v>
      </c>
      <c r="C2618" s="29" t="s">
        <v>226</v>
      </c>
      <c r="D2618" s="29" t="s">
        <v>472</v>
      </c>
      <c r="E2618" s="29" t="n">
        <v>350</v>
      </c>
      <c r="F2618" s="29" t="s">
        <v>189</v>
      </c>
      <c r="G2618" s="29" t="s">
        <v>5072</v>
      </c>
      <c r="H2618" s="30" t="n">
        <v>24.24</v>
      </c>
      <c r="I2618" s="31" t="n">
        <v>46280</v>
      </c>
      <c r="J2618" s="30" t="n">
        <v>24.24</v>
      </c>
      <c r="K2618" s="29" t="s">
        <v>120</v>
      </c>
      <c r="L2618" s="29" t="s">
        <v>144</v>
      </c>
      <c r="M2618" s="29"/>
      <c r="N2618" s="29" t="s">
        <v>122</v>
      </c>
      <c r="O2618" s="31" t="n">
        <v>46615</v>
      </c>
      <c r="P2618" s="29" t="s">
        <v>123</v>
      </c>
      <c r="Q2618" s="29" t="n">
        <f aca="false">IFERROR(VALUE(L2618),"")</f>
        <v>5</v>
      </c>
      <c r="R2618" s="29" t="n">
        <f aca="true">IF(O2618="","",O2618-TODAY())</f>
        <v>330</v>
      </c>
      <c r="S2618" s="29" t="str">
        <f aca="false">IF(C2618="&lt;&lt; vazio &gt;&gt;","VAZIA",IF(AND(O2618&lt;&gt;"",R2618&lt;0),"VENCIDO",IF(AND(O2618&lt;&gt;"",R2618&lt;=Parametros!$B$10),"PRÓX. VENCIMENTO",IF(F2618="Q","QUALIDADE",IF(F2618="S","BLOQUEADO",IF(F2618="R","RESTRITO/DEVOLUÇÃO",IF(OR(N2618="QUAR",N2618="QRES"),"QUARENTENA",IF(OR(B2618="DESCARTE",B2618="DEVOLUÇÃO"),"DESCARTE/DEVOLUÇÃO",IF(AND(D2618="",K2618&lt;&gt;""),"SEM LOTE",IF(AND(Q2618&lt;&gt;"",Q2618&gt;=Parametros!$B$11),"PARADO/SEM GIRO","OK"))))))))))</f>
        <v>RESTRITO/DEVOLUÇÃO</v>
      </c>
      <c r="T2618" s="29" t="str">
        <f aca="false">IF(AND($S2618="PARADO/SEM GIRO",$K2618="KG",OR(Painel!$B$5="(Todos)",A2618=Painel!$B$5)*OR(Painel!$E$5="(Todos)",P2618=Painel!$E$5)),$J2618+ROW()/10000000,"")</f>
        <v/>
      </c>
      <c r="U2618" s="29" t="str">
        <f aca="false">IF(AND($S2618="VENCIDO",$K2618="KG",OR(Painel!$B$5="(Todos)",A2618=Painel!$B$5)*OR(Painel!$E$5="(Todos)",P2618=Painel!$E$5)),$J2618+ROW()/10000000,"")</f>
        <v/>
      </c>
    </row>
    <row r="2619" customFormat="false" ht="15" hidden="false" customHeight="false" outlineLevel="0" collapsed="false">
      <c r="A2619" s="29" t="s">
        <v>55</v>
      </c>
      <c r="B2619" s="29" t="s">
        <v>4842</v>
      </c>
      <c r="C2619" s="29" t="s">
        <v>226</v>
      </c>
      <c r="D2619" s="29" t="s">
        <v>472</v>
      </c>
      <c r="E2619" s="29" t="n">
        <v>350</v>
      </c>
      <c r="F2619" s="29" t="s">
        <v>189</v>
      </c>
      <c r="G2619" s="29" t="s">
        <v>5073</v>
      </c>
      <c r="H2619" s="30" t="n">
        <v>96.96</v>
      </c>
      <c r="I2619" s="31" t="n">
        <v>46284</v>
      </c>
      <c r="J2619" s="30" t="n">
        <v>96.96</v>
      </c>
      <c r="K2619" s="29" t="s">
        <v>120</v>
      </c>
      <c r="L2619" s="29" t="s">
        <v>388</v>
      </c>
      <c r="M2619" s="29"/>
      <c r="N2619" s="29" t="s">
        <v>122</v>
      </c>
      <c r="O2619" s="31" t="n">
        <v>46615</v>
      </c>
      <c r="P2619" s="29" t="s">
        <v>123</v>
      </c>
      <c r="Q2619" s="29" t="n">
        <f aca="false">IFERROR(VALUE(L2619),"")</f>
        <v>1</v>
      </c>
      <c r="R2619" s="29" t="n">
        <f aca="true">IF(O2619="","",O2619-TODAY())</f>
        <v>330</v>
      </c>
      <c r="S2619" s="29" t="str">
        <f aca="false">IF(C2619="&lt;&lt; vazio &gt;&gt;","VAZIA",IF(AND(O2619&lt;&gt;"",R2619&lt;0),"VENCIDO",IF(AND(O2619&lt;&gt;"",R2619&lt;=Parametros!$B$10),"PRÓX. VENCIMENTO",IF(F2619="Q","QUALIDADE",IF(F2619="S","BLOQUEADO",IF(F2619="R","RESTRITO/DEVOLUÇÃO",IF(OR(N2619="QUAR",N2619="QRES"),"QUARENTENA",IF(OR(B2619="DESCARTE",B2619="DEVOLUÇÃO"),"DESCARTE/DEVOLUÇÃO",IF(AND(D2619="",K2619&lt;&gt;""),"SEM LOTE",IF(AND(Q2619&lt;&gt;"",Q2619&gt;=Parametros!$B$11),"PARADO/SEM GIRO","OK"))))))))))</f>
        <v>RESTRITO/DEVOLUÇÃO</v>
      </c>
      <c r="T2619" s="29" t="str">
        <f aca="false">IF(AND($S2619="PARADO/SEM GIRO",$K2619="KG",OR(Painel!$B$5="(Todos)",A2619=Painel!$B$5)*OR(Painel!$E$5="(Todos)",P2619=Painel!$E$5)),$J2619+ROW()/10000000,"")</f>
        <v/>
      </c>
      <c r="U2619" s="29" t="str">
        <f aca="false">IF(AND($S2619="VENCIDO",$K2619="KG",OR(Painel!$B$5="(Todos)",A2619=Painel!$B$5)*OR(Painel!$E$5="(Todos)",P2619=Painel!$E$5)),$J2619+ROW()/10000000,"")</f>
        <v/>
      </c>
    </row>
    <row r="2620" customFormat="false" ht="15" hidden="false" customHeight="false" outlineLevel="0" collapsed="false">
      <c r="A2620" s="29" t="s">
        <v>55</v>
      </c>
      <c r="B2620" s="29" t="s">
        <v>4842</v>
      </c>
      <c r="C2620" s="29" t="s">
        <v>226</v>
      </c>
      <c r="D2620" s="29" t="s">
        <v>472</v>
      </c>
      <c r="E2620" s="29" t="n">
        <v>350</v>
      </c>
      <c r="F2620" s="29" t="s">
        <v>189</v>
      </c>
      <c r="G2620" s="29" t="s">
        <v>5074</v>
      </c>
      <c r="H2620" s="30" t="n">
        <v>24.24</v>
      </c>
      <c r="I2620" s="31" t="n">
        <v>46282</v>
      </c>
      <c r="J2620" s="30" t="n">
        <v>24.24</v>
      </c>
      <c r="K2620" s="29" t="s">
        <v>120</v>
      </c>
      <c r="L2620" s="29" t="s">
        <v>400</v>
      </c>
      <c r="M2620" s="29"/>
      <c r="N2620" s="29" t="s">
        <v>122</v>
      </c>
      <c r="O2620" s="31" t="n">
        <v>46615</v>
      </c>
      <c r="P2620" s="29" t="s">
        <v>123</v>
      </c>
      <c r="Q2620" s="29" t="n">
        <f aca="false">IFERROR(VALUE(L2620),"")</f>
        <v>3</v>
      </c>
      <c r="R2620" s="29" t="n">
        <f aca="true">IF(O2620="","",O2620-TODAY())</f>
        <v>330</v>
      </c>
      <c r="S2620" s="29" t="str">
        <f aca="false">IF(C2620="&lt;&lt; vazio &gt;&gt;","VAZIA",IF(AND(O2620&lt;&gt;"",R2620&lt;0),"VENCIDO",IF(AND(O2620&lt;&gt;"",R2620&lt;=Parametros!$B$10),"PRÓX. VENCIMENTO",IF(F2620="Q","QUALIDADE",IF(F2620="S","BLOQUEADO",IF(F2620="R","RESTRITO/DEVOLUÇÃO",IF(OR(N2620="QUAR",N2620="QRES"),"QUARENTENA",IF(OR(B2620="DESCARTE",B2620="DEVOLUÇÃO"),"DESCARTE/DEVOLUÇÃO",IF(AND(D2620="",K2620&lt;&gt;""),"SEM LOTE",IF(AND(Q2620&lt;&gt;"",Q2620&gt;=Parametros!$B$11),"PARADO/SEM GIRO","OK"))))))))))</f>
        <v>RESTRITO/DEVOLUÇÃO</v>
      </c>
      <c r="T2620" s="29" t="str">
        <f aca="false">IF(AND($S2620="PARADO/SEM GIRO",$K2620="KG",OR(Painel!$B$5="(Todos)",A2620=Painel!$B$5)*OR(Painel!$E$5="(Todos)",P2620=Painel!$E$5)),$J2620+ROW()/10000000,"")</f>
        <v/>
      </c>
      <c r="U2620" s="29" t="str">
        <f aca="false">IF(AND($S2620="VENCIDO",$K2620="KG",OR(Painel!$B$5="(Todos)",A2620=Painel!$B$5)*OR(Painel!$E$5="(Todos)",P2620=Painel!$E$5)),$J2620+ROW()/10000000,"")</f>
        <v/>
      </c>
    </row>
    <row r="2621" customFormat="false" ht="15" hidden="false" customHeight="false" outlineLevel="0" collapsed="false">
      <c r="A2621" s="29" t="s">
        <v>55</v>
      </c>
      <c r="B2621" s="29" t="s">
        <v>4842</v>
      </c>
      <c r="C2621" s="29" t="s">
        <v>226</v>
      </c>
      <c r="D2621" s="29" t="s">
        <v>472</v>
      </c>
      <c r="E2621" s="29" t="n">
        <v>350</v>
      </c>
      <c r="F2621" s="29" t="s">
        <v>189</v>
      </c>
      <c r="G2621" s="29" t="s">
        <v>5075</v>
      </c>
      <c r="H2621" s="30" t="n">
        <v>24.24</v>
      </c>
      <c r="I2621" s="31" t="n">
        <v>46283</v>
      </c>
      <c r="J2621" s="30" t="n">
        <v>24.24</v>
      </c>
      <c r="K2621" s="29" t="s">
        <v>120</v>
      </c>
      <c r="L2621" s="29" t="s">
        <v>176</v>
      </c>
      <c r="M2621" s="29"/>
      <c r="N2621" s="29" t="s">
        <v>122</v>
      </c>
      <c r="O2621" s="31" t="n">
        <v>46615</v>
      </c>
      <c r="P2621" s="29" t="s">
        <v>123</v>
      </c>
      <c r="Q2621" s="29" t="n">
        <f aca="false">IFERROR(VALUE(L2621),"")</f>
        <v>2</v>
      </c>
      <c r="R2621" s="29" t="n">
        <f aca="true">IF(O2621="","",O2621-TODAY())</f>
        <v>330</v>
      </c>
      <c r="S2621" s="29" t="str">
        <f aca="false">IF(C2621="&lt;&lt; vazio &gt;&gt;","VAZIA",IF(AND(O2621&lt;&gt;"",R2621&lt;0),"VENCIDO",IF(AND(O2621&lt;&gt;"",R2621&lt;=Parametros!$B$10),"PRÓX. VENCIMENTO",IF(F2621="Q","QUALIDADE",IF(F2621="S","BLOQUEADO",IF(F2621="R","RESTRITO/DEVOLUÇÃO",IF(OR(N2621="QUAR",N2621="QRES"),"QUARENTENA",IF(OR(B2621="DESCARTE",B2621="DEVOLUÇÃO"),"DESCARTE/DEVOLUÇÃO",IF(AND(D2621="",K2621&lt;&gt;""),"SEM LOTE",IF(AND(Q2621&lt;&gt;"",Q2621&gt;=Parametros!$B$11),"PARADO/SEM GIRO","OK"))))))))))</f>
        <v>RESTRITO/DEVOLUÇÃO</v>
      </c>
      <c r="T2621" s="29" t="str">
        <f aca="false">IF(AND($S2621="PARADO/SEM GIRO",$K2621="KG",OR(Painel!$B$5="(Todos)",A2621=Painel!$B$5)*OR(Painel!$E$5="(Todos)",P2621=Painel!$E$5)),$J2621+ROW()/10000000,"")</f>
        <v/>
      </c>
      <c r="U2621" s="29" t="str">
        <f aca="false">IF(AND($S2621="VENCIDO",$K2621="KG",OR(Painel!$B$5="(Todos)",A2621=Painel!$B$5)*OR(Painel!$E$5="(Todos)",P2621=Painel!$E$5)),$J2621+ROW()/10000000,"")</f>
        <v/>
      </c>
    </row>
    <row r="2622" customFormat="false" ht="15" hidden="false" customHeight="false" outlineLevel="0" collapsed="false">
      <c r="A2622" s="29" t="s">
        <v>55</v>
      </c>
      <c r="B2622" s="29" t="s">
        <v>4842</v>
      </c>
      <c r="C2622" s="29" t="s">
        <v>226</v>
      </c>
      <c r="D2622" s="29" t="s">
        <v>472</v>
      </c>
      <c r="E2622" s="29" t="n">
        <v>350</v>
      </c>
      <c r="F2622" s="29" t="s">
        <v>189</v>
      </c>
      <c r="G2622" s="29" t="s">
        <v>5076</v>
      </c>
      <c r="H2622" s="30" t="n">
        <v>24.24</v>
      </c>
      <c r="I2622" s="31" t="n">
        <v>46281</v>
      </c>
      <c r="J2622" s="30" t="n">
        <v>24.24</v>
      </c>
      <c r="K2622" s="29" t="s">
        <v>120</v>
      </c>
      <c r="L2622" s="29" t="s">
        <v>284</v>
      </c>
      <c r="M2622" s="29"/>
      <c r="N2622" s="29" t="s">
        <v>122</v>
      </c>
      <c r="O2622" s="31" t="n">
        <v>46615</v>
      </c>
      <c r="P2622" s="29" t="s">
        <v>123</v>
      </c>
      <c r="Q2622" s="29" t="n">
        <f aca="false">IFERROR(VALUE(L2622),"")</f>
        <v>4</v>
      </c>
      <c r="R2622" s="29" t="n">
        <f aca="true">IF(O2622="","",O2622-TODAY())</f>
        <v>330</v>
      </c>
      <c r="S2622" s="29" t="str">
        <f aca="false">IF(C2622="&lt;&lt; vazio &gt;&gt;","VAZIA",IF(AND(O2622&lt;&gt;"",R2622&lt;0),"VENCIDO",IF(AND(O2622&lt;&gt;"",R2622&lt;=Parametros!$B$10),"PRÓX. VENCIMENTO",IF(F2622="Q","QUALIDADE",IF(F2622="S","BLOQUEADO",IF(F2622="R","RESTRITO/DEVOLUÇÃO",IF(OR(N2622="QUAR",N2622="QRES"),"QUARENTENA",IF(OR(B2622="DESCARTE",B2622="DEVOLUÇÃO"),"DESCARTE/DEVOLUÇÃO",IF(AND(D2622="",K2622&lt;&gt;""),"SEM LOTE",IF(AND(Q2622&lt;&gt;"",Q2622&gt;=Parametros!$B$11),"PARADO/SEM GIRO","OK"))))))))))</f>
        <v>RESTRITO/DEVOLUÇÃO</v>
      </c>
      <c r="T2622" s="29" t="str">
        <f aca="false">IF(AND($S2622="PARADO/SEM GIRO",$K2622="KG",OR(Painel!$B$5="(Todos)",A2622=Painel!$B$5)*OR(Painel!$E$5="(Todos)",P2622=Painel!$E$5)),$J2622+ROW()/10000000,"")</f>
        <v/>
      </c>
      <c r="U2622" s="29" t="str">
        <f aca="false">IF(AND($S2622="VENCIDO",$K2622="KG",OR(Painel!$B$5="(Todos)",A2622=Painel!$B$5)*OR(Painel!$E$5="(Todos)",P2622=Painel!$E$5)),$J2622+ROW()/10000000,"")</f>
        <v/>
      </c>
    </row>
    <row r="2623" customFormat="false" ht="15" hidden="false" customHeight="false" outlineLevel="0" collapsed="false">
      <c r="A2623" s="29" t="s">
        <v>55</v>
      </c>
      <c r="B2623" s="29" t="s">
        <v>4842</v>
      </c>
      <c r="C2623" s="29" t="s">
        <v>226</v>
      </c>
      <c r="D2623" s="29" t="s">
        <v>472</v>
      </c>
      <c r="E2623" s="29" t="n">
        <v>350</v>
      </c>
      <c r="F2623" s="29" t="s">
        <v>189</v>
      </c>
      <c r="G2623" s="29" t="s">
        <v>5077</v>
      </c>
      <c r="H2623" s="30" t="n">
        <v>24.24</v>
      </c>
      <c r="I2623" s="31" t="n">
        <v>46280</v>
      </c>
      <c r="J2623" s="30" t="n">
        <v>24.24</v>
      </c>
      <c r="K2623" s="29" t="s">
        <v>120</v>
      </c>
      <c r="L2623" s="29" t="s">
        <v>144</v>
      </c>
      <c r="M2623" s="29"/>
      <c r="N2623" s="29" t="s">
        <v>122</v>
      </c>
      <c r="O2623" s="31" t="n">
        <v>46615</v>
      </c>
      <c r="P2623" s="29" t="s">
        <v>123</v>
      </c>
      <c r="Q2623" s="29" t="n">
        <f aca="false">IFERROR(VALUE(L2623),"")</f>
        <v>5</v>
      </c>
      <c r="R2623" s="29" t="n">
        <f aca="true">IF(O2623="","",O2623-TODAY())</f>
        <v>330</v>
      </c>
      <c r="S2623" s="29" t="str">
        <f aca="false">IF(C2623="&lt;&lt; vazio &gt;&gt;","VAZIA",IF(AND(O2623&lt;&gt;"",R2623&lt;0),"VENCIDO",IF(AND(O2623&lt;&gt;"",R2623&lt;=Parametros!$B$10),"PRÓX. VENCIMENTO",IF(F2623="Q","QUALIDADE",IF(F2623="S","BLOQUEADO",IF(F2623="R","RESTRITO/DEVOLUÇÃO",IF(OR(N2623="QUAR",N2623="QRES"),"QUARENTENA",IF(OR(B2623="DESCARTE",B2623="DEVOLUÇÃO"),"DESCARTE/DEVOLUÇÃO",IF(AND(D2623="",K2623&lt;&gt;""),"SEM LOTE",IF(AND(Q2623&lt;&gt;"",Q2623&gt;=Parametros!$B$11),"PARADO/SEM GIRO","OK"))))))))))</f>
        <v>RESTRITO/DEVOLUÇÃO</v>
      </c>
      <c r="T2623" s="29" t="str">
        <f aca="false">IF(AND($S2623="PARADO/SEM GIRO",$K2623="KG",OR(Painel!$B$5="(Todos)",A2623=Painel!$B$5)*OR(Painel!$E$5="(Todos)",P2623=Painel!$E$5)),$J2623+ROW()/10000000,"")</f>
        <v/>
      </c>
      <c r="U2623" s="29" t="str">
        <f aca="false">IF(AND($S2623="VENCIDO",$K2623="KG",OR(Painel!$B$5="(Todos)",A2623=Painel!$B$5)*OR(Painel!$E$5="(Todos)",P2623=Painel!$E$5)),$J2623+ROW()/10000000,"")</f>
        <v/>
      </c>
    </row>
    <row r="2624" customFormat="false" ht="15" hidden="false" customHeight="false" outlineLevel="0" collapsed="false">
      <c r="A2624" s="29" t="s">
        <v>55</v>
      </c>
      <c r="B2624" s="29" t="s">
        <v>4842</v>
      </c>
      <c r="C2624" s="29" t="s">
        <v>666</v>
      </c>
      <c r="D2624" s="29" t="s">
        <v>5078</v>
      </c>
      <c r="E2624" s="29" t="n">
        <v>350</v>
      </c>
      <c r="F2624" s="29" t="s">
        <v>189</v>
      </c>
      <c r="G2624" s="29" t="s">
        <v>5079</v>
      </c>
      <c r="H2624" s="30" t="n">
        <v>65.6</v>
      </c>
      <c r="I2624" s="31" t="n">
        <v>46283</v>
      </c>
      <c r="J2624" s="30" t="n">
        <v>65.6</v>
      </c>
      <c r="K2624" s="29" t="s">
        <v>120</v>
      </c>
      <c r="L2624" s="29" t="s">
        <v>176</v>
      </c>
      <c r="M2624" s="29"/>
      <c r="N2624" s="29" t="s">
        <v>122</v>
      </c>
      <c r="O2624" s="31" t="n">
        <v>46524</v>
      </c>
      <c r="P2624" s="29" t="s">
        <v>123</v>
      </c>
      <c r="Q2624" s="29" t="n">
        <f aca="false">IFERROR(VALUE(L2624),"")</f>
        <v>2</v>
      </c>
      <c r="R2624" s="29" t="n">
        <f aca="true">IF(O2624="","",O2624-TODAY())</f>
        <v>239</v>
      </c>
      <c r="S2624" s="29" t="str">
        <f aca="false">IF(C2624="&lt;&lt; vazio &gt;&gt;","VAZIA",IF(AND(O2624&lt;&gt;"",R2624&lt;0),"VENCIDO",IF(AND(O2624&lt;&gt;"",R2624&lt;=Parametros!$B$10),"PRÓX. VENCIMENTO",IF(F2624="Q","QUALIDADE",IF(F2624="S","BLOQUEADO",IF(F2624="R","RESTRITO/DEVOLUÇÃO",IF(OR(N2624="QUAR",N2624="QRES"),"QUARENTENA",IF(OR(B2624="DESCARTE",B2624="DEVOLUÇÃO"),"DESCARTE/DEVOLUÇÃO",IF(AND(D2624="",K2624&lt;&gt;""),"SEM LOTE",IF(AND(Q2624&lt;&gt;"",Q2624&gt;=Parametros!$B$11),"PARADO/SEM GIRO","OK"))))))))))</f>
        <v>RESTRITO/DEVOLUÇÃO</v>
      </c>
      <c r="T2624" s="29" t="str">
        <f aca="false">IF(AND($S2624="PARADO/SEM GIRO",$K2624="KG",OR(Painel!$B$5="(Todos)",A2624=Painel!$B$5)*OR(Painel!$E$5="(Todos)",P2624=Painel!$E$5)),$J2624+ROW()/10000000,"")</f>
        <v/>
      </c>
      <c r="U2624" s="29" t="str">
        <f aca="false">IF(AND($S2624="VENCIDO",$K2624="KG",OR(Painel!$B$5="(Todos)",A2624=Painel!$B$5)*OR(Painel!$E$5="(Todos)",P2624=Painel!$E$5)),$J2624+ROW()/10000000,"")</f>
        <v/>
      </c>
    </row>
    <row r="2625" customFormat="false" ht="15" hidden="false" customHeight="false" outlineLevel="0" collapsed="false">
      <c r="A2625" s="29" t="s">
        <v>55</v>
      </c>
      <c r="B2625" s="29" t="s">
        <v>4842</v>
      </c>
      <c r="C2625" s="29" t="s">
        <v>666</v>
      </c>
      <c r="D2625" s="29" t="s">
        <v>5080</v>
      </c>
      <c r="E2625" s="29" t="n">
        <v>350</v>
      </c>
      <c r="F2625" s="29" t="s">
        <v>189</v>
      </c>
      <c r="G2625" s="29" t="s">
        <v>5081</v>
      </c>
      <c r="H2625" s="30" t="n">
        <v>32.8</v>
      </c>
      <c r="I2625" s="31" t="n">
        <v>46280</v>
      </c>
      <c r="J2625" s="30" t="n">
        <v>32.8</v>
      </c>
      <c r="K2625" s="29" t="s">
        <v>120</v>
      </c>
      <c r="L2625" s="29" t="s">
        <v>144</v>
      </c>
      <c r="M2625" s="29"/>
      <c r="N2625" s="29" t="s">
        <v>122</v>
      </c>
      <c r="O2625" s="31" t="n">
        <v>46617</v>
      </c>
      <c r="P2625" s="29" t="s">
        <v>123</v>
      </c>
      <c r="Q2625" s="29" t="n">
        <f aca="false">IFERROR(VALUE(L2625),"")</f>
        <v>5</v>
      </c>
      <c r="R2625" s="29" t="n">
        <f aca="true">IF(O2625="","",O2625-TODAY())</f>
        <v>332</v>
      </c>
      <c r="S2625" s="29" t="str">
        <f aca="false">IF(C2625="&lt;&lt; vazio &gt;&gt;","VAZIA",IF(AND(O2625&lt;&gt;"",R2625&lt;0),"VENCIDO",IF(AND(O2625&lt;&gt;"",R2625&lt;=Parametros!$B$10),"PRÓX. VENCIMENTO",IF(F2625="Q","QUALIDADE",IF(F2625="S","BLOQUEADO",IF(F2625="R","RESTRITO/DEVOLUÇÃO",IF(OR(N2625="QUAR",N2625="QRES"),"QUARENTENA",IF(OR(B2625="DESCARTE",B2625="DEVOLUÇÃO"),"DESCARTE/DEVOLUÇÃO",IF(AND(D2625="",K2625&lt;&gt;""),"SEM LOTE",IF(AND(Q2625&lt;&gt;"",Q2625&gt;=Parametros!$B$11),"PARADO/SEM GIRO","OK"))))))))))</f>
        <v>RESTRITO/DEVOLUÇÃO</v>
      </c>
      <c r="T2625" s="29" t="str">
        <f aca="false">IF(AND($S2625="PARADO/SEM GIRO",$K2625="KG",OR(Painel!$B$5="(Todos)",A2625=Painel!$B$5)*OR(Painel!$E$5="(Todos)",P2625=Painel!$E$5)),$J2625+ROW()/10000000,"")</f>
        <v/>
      </c>
      <c r="U2625" s="29" t="str">
        <f aca="false">IF(AND($S2625="VENCIDO",$K2625="KG",OR(Painel!$B$5="(Todos)",A2625=Painel!$B$5)*OR(Painel!$E$5="(Todos)",P2625=Painel!$E$5)),$J2625+ROW()/10000000,"")</f>
        <v/>
      </c>
    </row>
    <row r="2626" customFormat="false" ht="15" hidden="false" customHeight="false" outlineLevel="0" collapsed="false">
      <c r="A2626" s="29" t="s">
        <v>55</v>
      </c>
      <c r="B2626" s="29" t="s">
        <v>4842</v>
      </c>
      <c r="C2626" s="29" t="s">
        <v>154</v>
      </c>
      <c r="D2626" s="29" t="s">
        <v>5082</v>
      </c>
      <c r="E2626" s="29" t="n">
        <v>350</v>
      </c>
      <c r="F2626" s="29" t="s">
        <v>189</v>
      </c>
      <c r="G2626" s="29" t="s">
        <v>5083</v>
      </c>
      <c r="H2626" s="30" t="n">
        <v>96.96</v>
      </c>
      <c r="I2626" s="31" t="n">
        <v>46282</v>
      </c>
      <c r="J2626" s="30" t="n">
        <v>96.96</v>
      </c>
      <c r="K2626" s="29" t="s">
        <v>120</v>
      </c>
      <c r="L2626" s="29" t="s">
        <v>400</v>
      </c>
      <c r="M2626" s="29"/>
      <c r="N2626" s="29" t="s">
        <v>122</v>
      </c>
      <c r="O2626" s="31" t="n">
        <v>46557</v>
      </c>
      <c r="P2626" s="29" t="s">
        <v>123</v>
      </c>
      <c r="Q2626" s="29" t="n">
        <f aca="false">IFERROR(VALUE(L2626),"")</f>
        <v>3</v>
      </c>
      <c r="R2626" s="29" t="n">
        <f aca="true">IF(O2626="","",O2626-TODAY())</f>
        <v>272</v>
      </c>
      <c r="S2626" s="29" t="str">
        <f aca="false">IF(C2626="&lt;&lt; vazio &gt;&gt;","VAZIA",IF(AND(O2626&lt;&gt;"",R2626&lt;0),"VENCIDO",IF(AND(O2626&lt;&gt;"",R2626&lt;=Parametros!$B$10),"PRÓX. VENCIMENTO",IF(F2626="Q","QUALIDADE",IF(F2626="S","BLOQUEADO",IF(F2626="R","RESTRITO/DEVOLUÇÃO",IF(OR(N2626="QUAR",N2626="QRES"),"QUARENTENA",IF(OR(B2626="DESCARTE",B2626="DEVOLUÇÃO"),"DESCARTE/DEVOLUÇÃO",IF(AND(D2626="",K2626&lt;&gt;""),"SEM LOTE",IF(AND(Q2626&lt;&gt;"",Q2626&gt;=Parametros!$B$11),"PARADO/SEM GIRO","OK"))))))))))</f>
        <v>RESTRITO/DEVOLUÇÃO</v>
      </c>
      <c r="T2626" s="29" t="str">
        <f aca="false">IF(AND($S2626="PARADO/SEM GIRO",$K2626="KG",OR(Painel!$B$5="(Todos)",A2626=Painel!$B$5)*OR(Painel!$E$5="(Todos)",P2626=Painel!$E$5)),$J2626+ROW()/10000000,"")</f>
        <v/>
      </c>
      <c r="U2626" s="29" t="str">
        <f aca="false">IF(AND($S2626="VENCIDO",$K2626="KG",OR(Painel!$B$5="(Todos)",A2626=Painel!$B$5)*OR(Painel!$E$5="(Todos)",P2626=Painel!$E$5)),$J2626+ROW()/10000000,"")</f>
        <v/>
      </c>
    </row>
    <row r="2627" customFormat="false" ht="15" hidden="false" customHeight="false" outlineLevel="0" collapsed="false">
      <c r="A2627" s="29" t="s">
        <v>55</v>
      </c>
      <c r="B2627" s="29" t="s">
        <v>4842</v>
      </c>
      <c r="C2627" s="29" t="s">
        <v>154</v>
      </c>
      <c r="D2627" s="29" t="s">
        <v>5082</v>
      </c>
      <c r="E2627" s="29" t="n">
        <v>350</v>
      </c>
      <c r="F2627" s="29" t="s">
        <v>189</v>
      </c>
      <c r="G2627" s="29" t="s">
        <v>5084</v>
      </c>
      <c r="H2627" s="30" t="n">
        <v>36.36</v>
      </c>
      <c r="I2627" s="31" t="n">
        <v>46281</v>
      </c>
      <c r="J2627" s="30" t="n">
        <v>36.36</v>
      </c>
      <c r="K2627" s="29" t="s">
        <v>120</v>
      </c>
      <c r="L2627" s="29" t="s">
        <v>284</v>
      </c>
      <c r="M2627" s="29"/>
      <c r="N2627" s="29" t="s">
        <v>122</v>
      </c>
      <c r="O2627" s="31" t="n">
        <v>46557</v>
      </c>
      <c r="P2627" s="29" t="s">
        <v>123</v>
      </c>
      <c r="Q2627" s="29" t="n">
        <f aca="false">IFERROR(VALUE(L2627),"")</f>
        <v>4</v>
      </c>
      <c r="R2627" s="29" t="n">
        <f aca="true">IF(O2627="","",O2627-TODAY())</f>
        <v>272</v>
      </c>
      <c r="S2627" s="29" t="str">
        <f aca="false">IF(C2627="&lt;&lt; vazio &gt;&gt;","VAZIA",IF(AND(O2627&lt;&gt;"",R2627&lt;0),"VENCIDO",IF(AND(O2627&lt;&gt;"",R2627&lt;=Parametros!$B$10),"PRÓX. VENCIMENTO",IF(F2627="Q","QUALIDADE",IF(F2627="S","BLOQUEADO",IF(F2627="R","RESTRITO/DEVOLUÇÃO",IF(OR(N2627="QUAR",N2627="QRES"),"QUARENTENA",IF(OR(B2627="DESCARTE",B2627="DEVOLUÇÃO"),"DESCARTE/DEVOLUÇÃO",IF(AND(D2627="",K2627&lt;&gt;""),"SEM LOTE",IF(AND(Q2627&lt;&gt;"",Q2627&gt;=Parametros!$B$11),"PARADO/SEM GIRO","OK"))))))))))</f>
        <v>RESTRITO/DEVOLUÇÃO</v>
      </c>
      <c r="T2627" s="29" t="str">
        <f aca="false">IF(AND($S2627="PARADO/SEM GIRO",$K2627="KG",OR(Painel!$B$5="(Todos)",A2627=Painel!$B$5)*OR(Painel!$E$5="(Todos)",P2627=Painel!$E$5)),$J2627+ROW()/10000000,"")</f>
        <v/>
      </c>
      <c r="U2627" s="29" t="str">
        <f aca="false">IF(AND($S2627="VENCIDO",$K2627="KG",OR(Painel!$B$5="(Todos)",A2627=Painel!$B$5)*OR(Painel!$E$5="(Todos)",P2627=Painel!$E$5)),$J2627+ROW()/10000000,"")</f>
        <v/>
      </c>
    </row>
    <row r="2628" customFormat="false" ht="15" hidden="false" customHeight="false" outlineLevel="0" collapsed="false">
      <c r="A2628" s="29" t="s">
        <v>55</v>
      </c>
      <c r="B2628" s="29" t="s">
        <v>4842</v>
      </c>
      <c r="C2628" s="29" t="s">
        <v>154</v>
      </c>
      <c r="D2628" s="29" t="s">
        <v>228</v>
      </c>
      <c r="E2628" s="29" t="n">
        <v>350</v>
      </c>
      <c r="F2628" s="29" t="s">
        <v>189</v>
      </c>
      <c r="G2628" s="29" t="s">
        <v>5085</v>
      </c>
      <c r="H2628" s="30" t="n">
        <v>36.36</v>
      </c>
      <c r="I2628" s="31" t="n">
        <v>46283</v>
      </c>
      <c r="J2628" s="30" t="n">
        <v>36.36</v>
      </c>
      <c r="K2628" s="29" t="s">
        <v>120</v>
      </c>
      <c r="L2628" s="29" t="s">
        <v>176</v>
      </c>
      <c r="M2628" s="29"/>
      <c r="N2628" s="29" t="s">
        <v>122</v>
      </c>
      <c r="O2628" s="31" t="n">
        <v>46558</v>
      </c>
      <c r="P2628" s="29" t="s">
        <v>123</v>
      </c>
      <c r="Q2628" s="29" t="n">
        <f aca="false">IFERROR(VALUE(L2628),"")</f>
        <v>2</v>
      </c>
      <c r="R2628" s="29" t="n">
        <f aca="true">IF(O2628="","",O2628-TODAY())</f>
        <v>273</v>
      </c>
      <c r="S2628" s="29" t="str">
        <f aca="false">IF(C2628="&lt;&lt; vazio &gt;&gt;","VAZIA",IF(AND(O2628&lt;&gt;"",R2628&lt;0),"VENCIDO",IF(AND(O2628&lt;&gt;"",R2628&lt;=Parametros!$B$10),"PRÓX. VENCIMENTO",IF(F2628="Q","QUALIDADE",IF(F2628="S","BLOQUEADO",IF(F2628="R","RESTRITO/DEVOLUÇÃO",IF(OR(N2628="QUAR",N2628="QRES"),"QUARENTENA",IF(OR(B2628="DESCARTE",B2628="DEVOLUÇÃO"),"DESCARTE/DEVOLUÇÃO",IF(AND(D2628="",K2628&lt;&gt;""),"SEM LOTE",IF(AND(Q2628&lt;&gt;"",Q2628&gt;=Parametros!$B$11),"PARADO/SEM GIRO","OK"))))))))))</f>
        <v>RESTRITO/DEVOLUÇÃO</v>
      </c>
      <c r="T2628" s="29" t="str">
        <f aca="false">IF(AND($S2628="PARADO/SEM GIRO",$K2628="KG",OR(Painel!$B$5="(Todos)",A2628=Painel!$B$5)*OR(Painel!$E$5="(Todos)",P2628=Painel!$E$5)),$J2628+ROW()/10000000,"")</f>
        <v/>
      </c>
      <c r="U2628" s="29" t="str">
        <f aca="false">IF(AND($S2628="VENCIDO",$K2628="KG",OR(Painel!$B$5="(Todos)",A2628=Painel!$B$5)*OR(Painel!$E$5="(Todos)",P2628=Painel!$E$5)),$J2628+ROW()/10000000,"")</f>
        <v/>
      </c>
    </row>
    <row r="2629" customFormat="false" ht="15" hidden="false" customHeight="false" outlineLevel="0" collapsed="false">
      <c r="A2629" s="29" t="s">
        <v>55</v>
      </c>
      <c r="B2629" s="29" t="s">
        <v>4842</v>
      </c>
      <c r="C2629" s="29" t="s">
        <v>154</v>
      </c>
      <c r="D2629" s="29" t="s">
        <v>228</v>
      </c>
      <c r="E2629" s="29" t="n">
        <v>350</v>
      </c>
      <c r="F2629" s="29" t="s">
        <v>189</v>
      </c>
      <c r="G2629" s="29" t="s">
        <v>5086</v>
      </c>
      <c r="H2629" s="30" t="n">
        <v>36.36</v>
      </c>
      <c r="I2629" s="31" t="n">
        <v>46283</v>
      </c>
      <c r="J2629" s="30" t="n">
        <v>36.36</v>
      </c>
      <c r="K2629" s="29" t="s">
        <v>120</v>
      </c>
      <c r="L2629" s="29" t="s">
        <v>176</v>
      </c>
      <c r="M2629" s="29"/>
      <c r="N2629" s="29" t="s">
        <v>122</v>
      </c>
      <c r="O2629" s="31" t="n">
        <v>46558</v>
      </c>
      <c r="P2629" s="29" t="s">
        <v>123</v>
      </c>
      <c r="Q2629" s="29" t="n">
        <f aca="false">IFERROR(VALUE(L2629),"")</f>
        <v>2</v>
      </c>
      <c r="R2629" s="29" t="n">
        <f aca="true">IF(O2629="","",O2629-TODAY())</f>
        <v>273</v>
      </c>
      <c r="S2629" s="29" t="str">
        <f aca="false">IF(C2629="&lt;&lt; vazio &gt;&gt;","VAZIA",IF(AND(O2629&lt;&gt;"",R2629&lt;0),"VENCIDO",IF(AND(O2629&lt;&gt;"",R2629&lt;=Parametros!$B$10),"PRÓX. VENCIMENTO",IF(F2629="Q","QUALIDADE",IF(F2629="S","BLOQUEADO",IF(F2629="R","RESTRITO/DEVOLUÇÃO",IF(OR(N2629="QUAR",N2629="QRES"),"QUARENTENA",IF(OR(B2629="DESCARTE",B2629="DEVOLUÇÃO"),"DESCARTE/DEVOLUÇÃO",IF(AND(D2629="",K2629&lt;&gt;""),"SEM LOTE",IF(AND(Q2629&lt;&gt;"",Q2629&gt;=Parametros!$B$11),"PARADO/SEM GIRO","OK"))))))))))</f>
        <v>RESTRITO/DEVOLUÇÃO</v>
      </c>
      <c r="T2629" s="29" t="str">
        <f aca="false">IF(AND($S2629="PARADO/SEM GIRO",$K2629="KG",OR(Painel!$B$5="(Todos)",A2629=Painel!$B$5)*OR(Painel!$E$5="(Todos)",P2629=Painel!$E$5)),$J2629+ROW()/10000000,"")</f>
        <v/>
      </c>
      <c r="U2629" s="29" t="str">
        <f aca="false">IF(AND($S2629="VENCIDO",$K2629="KG",OR(Painel!$B$5="(Todos)",A2629=Painel!$B$5)*OR(Painel!$E$5="(Todos)",P2629=Painel!$E$5)),$J2629+ROW()/10000000,"")</f>
        <v/>
      </c>
    </row>
    <row r="2630" customFormat="false" ht="15" hidden="false" customHeight="false" outlineLevel="0" collapsed="false">
      <c r="A2630" s="29" t="s">
        <v>55</v>
      </c>
      <c r="B2630" s="29" t="s">
        <v>4842</v>
      </c>
      <c r="C2630" s="29" t="s">
        <v>154</v>
      </c>
      <c r="D2630" s="29" t="s">
        <v>5087</v>
      </c>
      <c r="E2630" s="29" t="n">
        <v>350</v>
      </c>
      <c r="F2630" s="29" t="s">
        <v>189</v>
      </c>
      <c r="G2630" s="29" t="s">
        <v>5088</v>
      </c>
      <c r="H2630" s="30" t="n">
        <v>48.48</v>
      </c>
      <c r="I2630" s="31" t="n">
        <v>46280</v>
      </c>
      <c r="J2630" s="30" t="n">
        <v>48.48</v>
      </c>
      <c r="K2630" s="29" t="s">
        <v>120</v>
      </c>
      <c r="L2630" s="29" t="s">
        <v>144</v>
      </c>
      <c r="M2630" s="29"/>
      <c r="N2630" s="29" t="s">
        <v>122</v>
      </c>
      <c r="O2630" s="31" t="n">
        <v>46577</v>
      </c>
      <c r="P2630" s="29" t="s">
        <v>123</v>
      </c>
      <c r="Q2630" s="29" t="n">
        <f aca="false">IFERROR(VALUE(L2630),"")</f>
        <v>5</v>
      </c>
      <c r="R2630" s="29" t="n">
        <f aca="true">IF(O2630="","",O2630-TODAY())</f>
        <v>292</v>
      </c>
      <c r="S2630" s="29" t="str">
        <f aca="false">IF(C2630="&lt;&lt; vazio &gt;&gt;","VAZIA",IF(AND(O2630&lt;&gt;"",R2630&lt;0),"VENCIDO",IF(AND(O2630&lt;&gt;"",R2630&lt;=Parametros!$B$10),"PRÓX. VENCIMENTO",IF(F2630="Q","QUALIDADE",IF(F2630="S","BLOQUEADO",IF(F2630="R","RESTRITO/DEVOLUÇÃO",IF(OR(N2630="QUAR",N2630="QRES"),"QUARENTENA",IF(OR(B2630="DESCARTE",B2630="DEVOLUÇÃO"),"DESCARTE/DEVOLUÇÃO",IF(AND(D2630="",K2630&lt;&gt;""),"SEM LOTE",IF(AND(Q2630&lt;&gt;"",Q2630&gt;=Parametros!$B$11),"PARADO/SEM GIRO","OK"))))))))))</f>
        <v>RESTRITO/DEVOLUÇÃO</v>
      </c>
      <c r="T2630" s="29" t="str">
        <f aca="false">IF(AND($S2630="PARADO/SEM GIRO",$K2630="KG",OR(Painel!$B$5="(Todos)",A2630=Painel!$B$5)*OR(Painel!$E$5="(Todos)",P2630=Painel!$E$5)),$J2630+ROW()/10000000,"")</f>
        <v/>
      </c>
      <c r="U2630" s="29" t="str">
        <f aca="false">IF(AND($S2630="VENCIDO",$K2630="KG",OR(Painel!$B$5="(Todos)",A2630=Painel!$B$5)*OR(Painel!$E$5="(Todos)",P2630=Painel!$E$5)),$J2630+ROW()/10000000,"")</f>
        <v/>
      </c>
    </row>
    <row r="2631" customFormat="false" ht="15" hidden="false" customHeight="false" outlineLevel="0" collapsed="false">
      <c r="A2631" s="29" t="s">
        <v>55</v>
      </c>
      <c r="B2631" s="29" t="s">
        <v>4842</v>
      </c>
      <c r="C2631" s="29" t="s">
        <v>154</v>
      </c>
      <c r="D2631" s="29" t="s">
        <v>5087</v>
      </c>
      <c r="E2631" s="29" t="n">
        <v>350</v>
      </c>
      <c r="F2631" s="29" t="s">
        <v>189</v>
      </c>
      <c r="G2631" s="29" t="s">
        <v>5089</v>
      </c>
      <c r="H2631" s="30" t="n">
        <v>12.12</v>
      </c>
      <c r="I2631" s="31" t="n">
        <v>46280</v>
      </c>
      <c r="J2631" s="30" t="n">
        <v>12.12</v>
      </c>
      <c r="K2631" s="29" t="s">
        <v>120</v>
      </c>
      <c r="L2631" s="29" t="s">
        <v>144</v>
      </c>
      <c r="M2631" s="29"/>
      <c r="N2631" s="29" t="s">
        <v>122</v>
      </c>
      <c r="O2631" s="31" t="n">
        <v>46577</v>
      </c>
      <c r="P2631" s="29" t="s">
        <v>123</v>
      </c>
      <c r="Q2631" s="29" t="n">
        <f aca="false">IFERROR(VALUE(L2631),"")</f>
        <v>5</v>
      </c>
      <c r="R2631" s="29" t="n">
        <f aca="true">IF(O2631="","",O2631-TODAY())</f>
        <v>292</v>
      </c>
      <c r="S2631" s="29" t="str">
        <f aca="false">IF(C2631="&lt;&lt; vazio &gt;&gt;","VAZIA",IF(AND(O2631&lt;&gt;"",R2631&lt;0),"VENCIDO",IF(AND(O2631&lt;&gt;"",R2631&lt;=Parametros!$B$10),"PRÓX. VENCIMENTO",IF(F2631="Q","QUALIDADE",IF(F2631="S","BLOQUEADO",IF(F2631="R","RESTRITO/DEVOLUÇÃO",IF(OR(N2631="QUAR",N2631="QRES"),"QUARENTENA",IF(OR(B2631="DESCARTE",B2631="DEVOLUÇÃO"),"DESCARTE/DEVOLUÇÃO",IF(AND(D2631="",K2631&lt;&gt;""),"SEM LOTE",IF(AND(Q2631&lt;&gt;"",Q2631&gt;=Parametros!$B$11),"PARADO/SEM GIRO","OK"))))))))))</f>
        <v>RESTRITO/DEVOLUÇÃO</v>
      </c>
      <c r="T2631" s="29" t="str">
        <f aca="false">IF(AND($S2631="PARADO/SEM GIRO",$K2631="KG",OR(Painel!$B$5="(Todos)",A2631=Painel!$B$5)*OR(Painel!$E$5="(Todos)",P2631=Painel!$E$5)),$J2631+ROW()/10000000,"")</f>
        <v/>
      </c>
      <c r="U2631" s="29" t="str">
        <f aca="false">IF(AND($S2631="VENCIDO",$K2631="KG",OR(Painel!$B$5="(Todos)",A2631=Painel!$B$5)*OR(Painel!$E$5="(Todos)",P2631=Painel!$E$5)),$J2631+ROW()/10000000,"")</f>
        <v/>
      </c>
    </row>
    <row r="2632" customFormat="false" ht="15" hidden="false" customHeight="false" outlineLevel="0" collapsed="false">
      <c r="A2632" s="29" t="s">
        <v>55</v>
      </c>
      <c r="B2632" s="29" t="s">
        <v>4842</v>
      </c>
      <c r="C2632" s="29" t="s">
        <v>154</v>
      </c>
      <c r="D2632" s="29" t="s">
        <v>5087</v>
      </c>
      <c r="E2632" s="29" t="n">
        <v>350</v>
      </c>
      <c r="F2632" s="29" t="s">
        <v>189</v>
      </c>
      <c r="G2632" s="29" t="s">
        <v>5090</v>
      </c>
      <c r="H2632" s="30" t="n">
        <v>36.36</v>
      </c>
      <c r="I2632" s="31" t="n">
        <v>46284</v>
      </c>
      <c r="J2632" s="30" t="n">
        <v>36.36</v>
      </c>
      <c r="K2632" s="29" t="s">
        <v>120</v>
      </c>
      <c r="L2632" s="29" t="s">
        <v>388</v>
      </c>
      <c r="M2632" s="29"/>
      <c r="N2632" s="29" t="s">
        <v>122</v>
      </c>
      <c r="O2632" s="31" t="n">
        <v>46577</v>
      </c>
      <c r="P2632" s="29" t="s">
        <v>123</v>
      </c>
      <c r="Q2632" s="29" t="n">
        <f aca="false">IFERROR(VALUE(L2632),"")</f>
        <v>1</v>
      </c>
      <c r="R2632" s="29" t="n">
        <f aca="true">IF(O2632="","",O2632-TODAY())</f>
        <v>292</v>
      </c>
      <c r="S2632" s="29" t="str">
        <f aca="false">IF(C2632="&lt;&lt; vazio &gt;&gt;","VAZIA",IF(AND(O2632&lt;&gt;"",R2632&lt;0),"VENCIDO",IF(AND(O2632&lt;&gt;"",R2632&lt;=Parametros!$B$10),"PRÓX. VENCIMENTO",IF(F2632="Q","QUALIDADE",IF(F2632="S","BLOQUEADO",IF(F2632="R","RESTRITO/DEVOLUÇÃO",IF(OR(N2632="QUAR",N2632="QRES"),"QUARENTENA",IF(OR(B2632="DESCARTE",B2632="DEVOLUÇÃO"),"DESCARTE/DEVOLUÇÃO",IF(AND(D2632="",K2632&lt;&gt;""),"SEM LOTE",IF(AND(Q2632&lt;&gt;"",Q2632&gt;=Parametros!$B$11),"PARADO/SEM GIRO","OK"))))))))))</f>
        <v>RESTRITO/DEVOLUÇÃO</v>
      </c>
      <c r="T2632" s="29" t="str">
        <f aca="false">IF(AND($S2632="PARADO/SEM GIRO",$K2632="KG",OR(Painel!$B$5="(Todos)",A2632=Painel!$B$5)*OR(Painel!$E$5="(Todos)",P2632=Painel!$E$5)),$J2632+ROW()/10000000,"")</f>
        <v/>
      </c>
      <c r="U2632" s="29" t="str">
        <f aca="false">IF(AND($S2632="VENCIDO",$K2632="KG",OR(Painel!$B$5="(Todos)",A2632=Painel!$B$5)*OR(Painel!$E$5="(Todos)",P2632=Painel!$E$5)),$J2632+ROW()/10000000,"")</f>
        <v/>
      </c>
    </row>
    <row r="2633" customFormat="false" ht="15" hidden="false" customHeight="false" outlineLevel="0" collapsed="false">
      <c r="A2633" s="29" t="s">
        <v>55</v>
      </c>
      <c r="B2633" s="29" t="s">
        <v>4842</v>
      </c>
      <c r="C2633" s="29" t="s">
        <v>154</v>
      </c>
      <c r="D2633" s="29" t="s">
        <v>5087</v>
      </c>
      <c r="E2633" s="29" t="n">
        <v>350</v>
      </c>
      <c r="F2633" s="29" t="s">
        <v>189</v>
      </c>
      <c r="G2633" s="29" t="s">
        <v>5091</v>
      </c>
      <c r="H2633" s="30" t="n">
        <v>36.36</v>
      </c>
      <c r="I2633" s="31" t="n">
        <v>46281</v>
      </c>
      <c r="J2633" s="30" t="n">
        <v>36.36</v>
      </c>
      <c r="K2633" s="29" t="s">
        <v>120</v>
      </c>
      <c r="L2633" s="29" t="s">
        <v>284</v>
      </c>
      <c r="M2633" s="29"/>
      <c r="N2633" s="29" t="s">
        <v>122</v>
      </c>
      <c r="O2633" s="31" t="n">
        <v>46577</v>
      </c>
      <c r="P2633" s="29" t="s">
        <v>123</v>
      </c>
      <c r="Q2633" s="29" t="n">
        <f aca="false">IFERROR(VALUE(L2633),"")</f>
        <v>4</v>
      </c>
      <c r="R2633" s="29" t="n">
        <f aca="true">IF(O2633="","",O2633-TODAY())</f>
        <v>292</v>
      </c>
      <c r="S2633" s="29" t="str">
        <f aca="false">IF(C2633="&lt;&lt; vazio &gt;&gt;","VAZIA",IF(AND(O2633&lt;&gt;"",R2633&lt;0),"VENCIDO",IF(AND(O2633&lt;&gt;"",R2633&lt;=Parametros!$B$10),"PRÓX. VENCIMENTO",IF(F2633="Q","QUALIDADE",IF(F2633="S","BLOQUEADO",IF(F2633="R","RESTRITO/DEVOLUÇÃO",IF(OR(N2633="QUAR",N2633="QRES"),"QUARENTENA",IF(OR(B2633="DESCARTE",B2633="DEVOLUÇÃO"),"DESCARTE/DEVOLUÇÃO",IF(AND(D2633="",K2633&lt;&gt;""),"SEM LOTE",IF(AND(Q2633&lt;&gt;"",Q2633&gt;=Parametros!$B$11),"PARADO/SEM GIRO","OK"))))))))))</f>
        <v>RESTRITO/DEVOLUÇÃO</v>
      </c>
      <c r="T2633" s="29" t="str">
        <f aca="false">IF(AND($S2633="PARADO/SEM GIRO",$K2633="KG",OR(Painel!$B$5="(Todos)",A2633=Painel!$B$5)*OR(Painel!$E$5="(Todos)",P2633=Painel!$E$5)),$J2633+ROW()/10000000,"")</f>
        <v/>
      </c>
      <c r="U2633" s="29" t="str">
        <f aca="false">IF(AND($S2633="VENCIDO",$K2633="KG",OR(Painel!$B$5="(Todos)",A2633=Painel!$B$5)*OR(Painel!$E$5="(Todos)",P2633=Painel!$E$5)),$J2633+ROW()/10000000,"")</f>
        <v/>
      </c>
    </row>
    <row r="2634" customFormat="false" ht="15" hidden="false" customHeight="false" outlineLevel="0" collapsed="false">
      <c r="A2634" s="29" t="s">
        <v>55</v>
      </c>
      <c r="B2634" s="29" t="s">
        <v>4842</v>
      </c>
      <c r="C2634" s="29" t="s">
        <v>154</v>
      </c>
      <c r="D2634" s="29" t="s">
        <v>5092</v>
      </c>
      <c r="E2634" s="29" t="n">
        <v>350</v>
      </c>
      <c r="F2634" s="29" t="s">
        <v>189</v>
      </c>
      <c r="G2634" s="29" t="s">
        <v>5093</v>
      </c>
      <c r="H2634" s="30" t="n">
        <v>12.12</v>
      </c>
      <c r="I2634" s="31" t="n">
        <v>46284</v>
      </c>
      <c r="J2634" s="30" t="n">
        <v>12.12</v>
      </c>
      <c r="K2634" s="29" t="s">
        <v>120</v>
      </c>
      <c r="L2634" s="29" t="s">
        <v>388</v>
      </c>
      <c r="M2634" s="29"/>
      <c r="N2634" s="29" t="s">
        <v>122</v>
      </c>
      <c r="O2634" s="31" t="n">
        <v>46625</v>
      </c>
      <c r="P2634" s="29" t="s">
        <v>123</v>
      </c>
      <c r="Q2634" s="29" t="n">
        <f aca="false">IFERROR(VALUE(L2634),"")</f>
        <v>1</v>
      </c>
      <c r="R2634" s="29" t="n">
        <f aca="true">IF(O2634="","",O2634-TODAY())</f>
        <v>340</v>
      </c>
      <c r="S2634" s="29" t="str">
        <f aca="false">IF(C2634="&lt;&lt; vazio &gt;&gt;","VAZIA",IF(AND(O2634&lt;&gt;"",R2634&lt;0),"VENCIDO",IF(AND(O2634&lt;&gt;"",R2634&lt;=Parametros!$B$10),"PRÓX. VENCIMENTO",IF(F2634="Q","QUALIDADE",IF(F2634="S","BLOQUEADO",IF(F2634="R","RESTRITO/DEVOLUÇÃO",IF(OR(N2634="QUAR",N2634="QRES"),"QUARENTENA",IF(OR(B2634="DESCARTE",B2634="DEVOLUÇÃO"),"DESCARTE/DEVOLUÇÃO",IF(AND(D2634="",K2634&lt;&gt;""),"SEM LOTE",IF(AND(Q2634&lt;&gt;"",Q2634&gt;=Parametros!$B$11),"PARADO/SEM GIRO","OK"))))))))))</f>
        <v>RESTRITO/DEVOLUÇÃO</v>
      </c>
      <c r="T2634" s="29" t="str">
        <f aca="false">IF(AND($S2634="PARADO/SEM GIRO",$K2634="KG",OR(Painel!$B$5="(Todos)",A2634=Painel!$B$5)*OR(Painel!$E$5="(Todos)",P2634=Painel!$E$5)),$J2634+ROW()/10000000,"")</f>
        <v/>
      </c>
      <c r="U2634" s="29" t="str">
        <f aca="false">IF(AND($S2634="VENCIDO",$K2634="KG",OR(Painel!$B$5="(Todos)",A2634=Painel!$B$5)*OR(Painel!$E$5="(Todos)",P2634=Painel!$E$5)),$J2634+ROW()/10000000,"")</f>
        <v/>
      </c>
    </row>
    <row r="2635" customFormat="false" ht="15" hidden="false" customHeight="false" outlineLevel="0" collapsed="false">
      <c r="A2635" s="29" t="s">
        <v>55</v>
      </c>
      <c r="B2635" s="29" t="s">
        <v>4842</v>
      </c>
      <c r="C2635" s="29" t="s">
        <v>154</v>
      </c>
      <c r="D2635" s="29" t="s">
        <v>5092</v>
      </c>
      <c r="E2635" s="29" t="n">
        <v>350</v>
      </c>
      <c r="F2635" s="29" t="s">
        <v>189</v>
      </c>
      <c r="G2635" s="29" t="s">
        <v>5094</v>
      </c>
      <c r="H2635" s="30" t="n">
        <v>24.24</v>
      </c>
      <c r="I2635" s="31" t="n">
        <v>46280</v>
      </c>
      <c r="J2635" s="30" t="n">
        <v>24.24</v>
      </c>
      <c r="K2635" s="29" t="s">
        <v>120</v>
      </c>
      <c r="L2635" s="29" t="s">
        <v>144</v>
      </c>
      <c r="M2635" s="29"/>
      <c r="N2635" s="29" t="s">
        <v>122</v>
      </c>
      <c r="O2635" s="31" t="n">
        <v>46625</v>
      </c>
      <c r="P2635" s="29" t="s">
        <v>123</v>
      </c>
      <c r="Q2635" s="29" t="n">
        <f aca="false">IFERROR(VALUE(L2635),"")</f>
        <v>5</v>
      </c>
      <c r="R2635" s="29" t="n">
        <f aca="true">IF(O2635="","",O2635-TODAY())</f>
        <v>340</v>
      </c>
      <c r="S2635" s="29" t="str">
        <f aca="false">IF(C2635="&lt;&lt; vazio &gt;&gt;","VAZIA",IF(AND(O2635&lt;&gt;"",R2635&lt;0),"VENCIDO",IF(AND(O2635&lt;&gt;"",R2635&lt;=Parametros!$B$10),"PRÓX. VENCIMENTO",IF(F2635="Q","QUALIDADE",IF(F2635="S","BLOQUEADO",IF(F2635="R","RESTRITO/DEVOLUÇÃO",IF(OR(N2635="QUAR",N2635="QRES"),"QUARENTENA",IF(OR(B2635="DESCARTE",B2635="DEVOLUÇÃO"),"DESCARTE/DEVOLUÇÃO",IF(AND(D2635="",K2635&lt;&gt;""),"SEM LOTE",IF(AND(Q2635&lt;&gt;"",Q2635&gt;=Parametros!$B$11),"PARADO/SEM GIRO","OK"))))))))))</f>
        <v>RESTRITO/DEVOLUÇÃO</v>
      </c>
      <c r="T2635" s="29" t="str">
        <f aca="false">IF(AND($S2635="PARADO/SEM GIRO",$K2635="KG",OR(Painel!$B$5="(Todos)",A2635=Painel!$B$5)*OR(Painel!$E$5="(Todos)",P2635=Painel!$E$5)),$J2635+ROW()/10000000,"")</f>
        <v/>
      </c>
      <c r="U2635" s="29" t="str">
        <f aca="false">IF(AND($S2635="VENCIDO",$K2635="KG",OR(Painel!$B$5="(Todos)",A2635=Painel!$B$5)*OR(Painel!$E$5="(Todos)",P2635=Painel!$E$5)),$J2635+ROW()/10000000,"")</f>
        <v/>
      </c>
    </row>
    <row r="2636" customFormat="false" ht="15" hidden="false" customHeight="false" outlineLevel="0" collapsed="false">
      <c r="A2636" s="29" t="s">
        <v>55</v>
      </c>
      <c r="B2636" s="29" t="s">
        <v>4842</v>
      </c>
      <c r="C2636" s="29" t="s">
        <v>154</v>
      </c>
      <c r="D2636" s="29" t="s">
        <v>5092</v>
      </c>
      <c r="E2636" s="29" t="n">
        <v>350</v>
      </c>
      <c r="F2636" s="29" t="s">
        <v>189</v>
      </c>
      <c r="G2636" s="29" t="s">
        <v>5095</v>
      </c>
      <c r="H2636" s="30" t="n">
        <v>109.08</v>
      </c>
      <c r="I2636" s="31" t="n">
        <v>46283</v>
      </c>
      <c r="J2636" s="30" t="n">
        <v>109.08</v>
      </c>
      <c r="K2636" s="29" t="s">
        <v>120</v>
      </c>
      <c r="L2636" s="29" t="s">
        <v>176</v>
      </c>
      <c r="M2636" s="29"/>
      <c r="N2636" s="29" t="s">
        <v>122</v>
      </c>
      <c r="O2636" s="31" t="n">
        <v>46625</v>
      </c>
      <c r="P2636" s="29" t="s">
        <v>123</v>
      </c>
      <c r="Q2636" s="29" t="n">
        <f aca="false">IFERROR(VALUE(L2636),"")</f>
        <v>2</v>
      </c>
      <c r="R2636" s="29" t="n">
        <f aca="true">IF(O2636="","",O2636-TODAY())</f>
        <v>340</v>
      </c>
      <c r="S2636" s="29" t="str">
        <f aca="false">IF(C2636="&lt;&lt; vazio &gt;&gt;","VAZIA",IF(AND(O2636&lt;&gt;"",R2636&lt;0),"VENCIDO",IF(AND(O2636&lt;&gt;"",R2636&lt;=Parametros!$B$10),"PRÓX. VENCIMENTO",IF(F2636="Q","QUALIDADE",IF(F2636="S","BLOQUEADO",IF(F2636="R","RESTRITO/DEVOLUÇÃO",IF(OR(N2636="QUAR",N2636="QRES"),"QUARENTENA",IF(OR(B2636="DESCARTE",B2636="DEVOLUÇÃO"),"DESCARTE/DEVOLUÇÃO",IF(AND(D2636="",K2636&lt;&gt;""),"SEM LOTE",IF(AND(Q2636&lt;&gt;"",Q2636&gt;=Parametros!$B$11),"PARADO/SEM GIRO","OK"))))))))))</f>
        <v>RESTRITO/DEVOLUÇÃO</v>
      </c>
      <c r="T2636" s="29" t="str">
        <f aca="false">IF(AND($S2636="PARADO/SEM GIRO",$K2636="KG",OR(Painel!$B$5="(Todos)",A2636=Painel!$B$5)*OR(Painel!$E$5="(Todos)",P2636=Painel!$E$5)),$J2636+ROW()/10000000,"")</f>
        <v/>
      </c>
      <c r="U2636" s="29" t="str">
        <f aca="false">IF(AND($S2636="VENCIDO",$K2636="KG",OR(Painel!$B$5="(Todos)",A2636=Painel!$B$5)*OR(Painel!$E$5="(Todos)",P2636=Painel!$E$5)),$J2636+ROW()/10000000,"")</f>
        <v/>
      </c>
    </row>
    <row r="2637" customFormat="false" ht="15" hidden="false" customHeight="false" outlineLevel="0" collapsed="false">
      <c r="A2637" s="29" t="s">
        <v>55</v>
      </c>
      <c r="B2637" s="29" t="s">
        <v>4842</v>
      </c>
      <c r="C2637" s="29" t="s">
        <v>154</v>
      </c>
      <c r="D2637" s="29" t="s">
        <v>5092</v>
      </c>
      <c r="E2637" s="29" t="n">
        <v>350</v>
      </c>
      <c r="F2637" s="29" t="s">
        <v>189</v>
      </c>
      <c r="G2637" s="29" t="s">
        <v>5096</v>
      </c>
      <c r="H2637" s="30" t="n">
        <v>24.24</v>
      </c>
      <c r="I2637" s="31" t="n">
        <v>46281</v>
      </c>
      <c r="J2637" s="30" t="n">
        <v>24.24</v>
      </c>
      <c r="K2637" s="29" t="s">
        <v>120</v>
      </c>
      <c r="L2637" s="29" t="s">
        <v>284</v>
      </c>
      <c r="M2637" s="29"/>
      <c r="N2637" s="29" t="s">
        <v>122</v>
      </c>
      <c r="O2637" s="31" t="n">
        <v>46625</v>
      </c>
      <c r="P2637" s="29" t="s">
        <v>123</v>
      </c>
      <c r="Q2637" s="29" t="n">
        <f aca="false">IFERROR(VALUE(L2637),"")</f>
        <v>4</v>
      </c>
      <c r="R2637" s="29" t="n">
        <f aca="true">IF(O2637="","",O2637-TODAY())</f>
        <v>340</v>
      </c>
      <c r="S2637" s="29" t="str">
        <f aca="false">IF(C2637="&lt;&lt; vazio &gt;&gt;","VAZIA",IF(AND(O2637&lt;&gt;"",R2637&lt;0),"VENCIDO",IF(AND(O2637&lt;&gt;"",R2637&lt;=Parametros!$B$10),"PRÓX. VENCIMENTO",IF(F2637="Q","QUALIDADE",IF(F2637="S","BLOQUEADO",IF(F2637="R","RESTRITO/DEVOLUÇÃO",IF(OR(N2637="QUAR",N2637="QRES"),"QUARENTENA",IF(OR(B2637="DESCARTE",B2637="DEVOLUÇÃO"),"DESCARTE/DEVOLUÇÃO",IF(AND(D2637="",K2637&lt;&gt;""),"SEM LOTE",IF(AND(Q2637&lt;&gt;"",Q2637&gt;=Parametros!$B$11),"PARADO/SEM GIRO","OK"))))))))))</f>
        <v>RESTRITO/DEVOLUÇÃO</v>
      </c>
      <c r="T2637" s="29" t="str">
        <f aca="false">IF(AND($S2637="PARADO/SEM GIRO",$K2637="KG",OR(Painel!$B$5="(Todos)",A2637=Painel!$B$5)*OR(Painel!$E$5="(Todos)",P2637=Painel!$E$5)),$J2637+ROW()/10000000,"")</f>
        <v/>
      </c>
      <c r="U2637" s="29" t="str">
        <f aca="false">IF(AND($S2637="VENCIDO",$K2637="KG",OR(Painel!$B$5="(Todos)",A2637=Painel!$B$5)*OR(Painel!$E$5="(Todos)",P2637=Painel!$E$5)),$J2637+ROW()/10000000,"")</f>
        <v/>
      </c>
    </row>
    <row r="2638" customFormat="false" ht="15" hidden="false" customHeight="false" outlineLevel="0" collapsed="false">
      <c r="A2638" s="29" t="s">
        <v>55</v>
      </c>
      <c r="B2638" s="29" t="s">
        <v>4842</v>
      </c>
      <c r="C2638" s="29" t="s">
        <v>154</v>
      </c>
      <c r="D2638" s="29" t="s">
        <v>5092</v>
      </c>
      <c r="E2638" s="29" t="n">
        <v>350</v>
      </c>
      <c r="F2638" s="29" t="s">
        <v>189</v>
      </c>
      <c r="G2638" s="29" t="s">
        <v>5097</v>
      </c>
      <c r="H2638" s="30" t="n">
        <v>84.84</v>
      </c>
      <c r="I2638" s="31" t="n">
        <v>46280</v>
      </c>
      <c r="J2638" s="30" t="n">
        <v>84.84</v>
      </c>
      <c r="K2638" s="29" t="s">
        <v>120</v>
      </c>
      <c r="L2638" s="29" t="s">
        <v>144</v>
      </c>
      <c r="M2638" s="29"/>
      <c r="N2638" s="29" t="s">
        <v>122</v>
      </c>
      <c r="O2638" s="31" t="n">
        <v>46625</v>
      </c>
      <c r="P2638" s="29" t="s">
        <v>123</v>
      </c>
      <c r="Q2638" s="29" t="n">
        <f aca="false">IFERROR(VALUE(L2638),"")</f>
        <v>5</v>
      </c>
      <c r="R2638" s="29" t="n">
        <f aca="true">IF(O2638="","",O2638-TODAY())</f>
        <v>340</v>
      </c>
      <c r="S2638" s="29" t="str">
        <f aca="false">IF(C2638="&lt;&lt; vazio &gt;&gt;","VAZIA",IF(AND(O2638&lt;&gt;"",R2638&lt;0),"VENCIDO",IF(AND(O2638&lt;&gt;"",R2638&lt;=Parametros!$B$10),"PRÓX. VENCIMENTO",IF(F2638="Q","QUALIDADE",IF(F2638="S","BLOQUEADO",IF(F2638="R","RESTRITO/DEVOLUÇÃO",IF(OR(N2638="QUAR",N2638="QRES"),"QUARENTENA",IF(OR(B2638="DESCARTE",B2638="DEVOLUÇÃO"),"DESCARTE/DEVOLUÇÃO",IF(AND(D2638="",K2638&lt;&gt;""),"SEM LOTE",IF(AND(Q2638&lt;&gt;"",Q2638&gt;=Parametros!$B$11),"PARADO/SEM GIRO","OK"))))))))))</f>
        <v>RESTRITO/DEVOLUÇÃO</v>
      </c>
      <c r="T2638" s="29" t="str">
        <f aca="false">IF(AND($S2638="PARADO/SEM GIRO",$K2638="KG",OR(Painel!$B$5="(Todos)",A2638=Painel!$B$5)*OR(Painel!$E$5="(Todos)",P2638=Painel!$E$5)),$J2638+ROW()/10000000,"")</f>
        <v/>
      </c>
      <c r="U2638" s="29" t="str">
        <f aca="false">IF(AND($S2638="VENCIDO",$K2638="KG",OR(Painel!$B$5="(Todos)",A2638=Painel!$B$5)*OR(Painel!$E$5="(Todos)",P2638=Painel!$E$5)),$J2638+ROW()/10000000,"")</f>
        <v/>
      </c>
    </row>
    <row r="2639" customFormat="false" ht="15" hidden="false" customHeight="false" outlineLevel="0" collapsed="false">
      <c r="A2639" s="29" t="s">
        <v>55</v>
      </c>
      <c r="B2639" s="29" t="s">
        <v>4842</v>
      </c>
      <c r="C2639" s="29" t="s">
        <v>135</v>
      </c>
      <c r="D2639" s="29" t="s">
        <v>5098</v>
      </c>
      <c r="E2639" s="29" t="n">
        <v>350</v>
      </c>
      <c r="F2639" s="29" t="s">
        <v>189</v>
      </c>
      <c r="G2639" s="29" t="s">
        <v>5099</v>
      </c>
      <c r="H2639" s="30" t="n">
        <v>30.3</v>
      </c>
      <c r="I2639" s="31" t="n">
        <v>46274</v>
      </c>
      <c r="J2639" s="30" t="n">
        <v>30.3</v>
      </c>
      <c r="K2639" s="29" t="s">
        <v>120</v>
      </c>
      <c r="L2639" s="29" t="s">
        <v>138</v>
      </c>
      <c r="M2639" s="29"/>
      <c r="N2639" s="29" t="s">
        <v>122</v>
      </c>
      <c r="O2639" s="31" t="n">
        <v>46317</v>
      </c>
      <c r="P2639" s="29" t="s">
        <v>123</v>
      </c>
      <c r="Q2639" s="29" t="n">
        <f aca="false">IFERROR(VALUE(L2639),"")</f>
        <v>11</v>
      </c>
      <c r="R2639" s="29" t="n">
        <f aca="true">IF(O2639="","",O2639-TODAY())</f>
        <v>32</v>
      </c>
      <c r="S2639" s="29" t="str">
        <f aca="false">IF(C2639="&lt;&lt; vazio &gt;&gt;","VAZIA",IF(AND(O2639&lt;&gt;"",R2639&lt;0),"VENCIDO",IF(AND(O2639&lt;&gt;"",R2639&lt;=Parametros!$B$10),"PRÓX. VENCIMENTO",IF(F2639="Q","QUALIDADE",IF(F2639="S","BLOQUEADO",IF(F2639="R","RESTRITO/DEVOLUÇÃO",IF(OR(N2639="QUAR",N2639="QRES"),"QUARENTENA",IF(OR(B2639="DESCARTE",B2639="DEVOLUÇÃO"),"DESCARTE/DEVOLUÇÃO",IF(AND(D2639="",K2639&lt;&gt;""),"SEM LOTE",IF(AND(Q2639&lt;&gt;"",Q2639&gt;=Parametros!$B$11),"PARADO/SEM GIRO","OK"))))))))))</f>
        <v>PRÓX. VENCIMENTO</v>
      </c>
      <c r="T2639" s="29" t="str">
        <f aca="false">IF(AND($S2639="PARADO/SEM GIRO",$K2639="KG",OR(Painel!$B$5="(Todos)",A2639=Painel!$B$5)*OR(Painel!$E$5="(Todos)",P2639=Painel!$E$5)),$J2639+ROW()/10000000,"")</f>
        <v/>
      </c>
      <c r="U2639" s="29" t="str">
        <f aca="false">IF(AND($S2639="VENCIDO",$K2639="KG",OR(Painel!$B$5="(Todos)",A2639=Painel!$B$5)*OR(Painel!$E$5="(Todos)",P2639=Painel!$E$5)),$J2639+ROW()/10000000,"")</f>
        <v/>
      </c>
    </row>
    <row r="2640" customFormat="false" ht="15" hidden="false" customHeight="false" outlineLevel="0" collapsed="false">
      <c r="A2640" s="29" t="s">
        <v>55</v>
      </c>
      <c r="B2640" s="29" t="s">
        <v>4842</v>
      </c>
      <c r="C2640" s="29" t="s">
        <v>135</v>
      </c>
      <c r="D2640" s="29" t="s">
        <v>156</v>
      </c>
      <c r="E2640" s="29" t="n">
        <v>350</v>
      </c>
      <c r="F2640" s="29" t="s">
        <v>189</v>
      </c>
      <c r="G2640" s="29" t="s">
        <v>5100</v>
      </c>
      <c r="H2640" s="30" t="n">
        <v>60.6</v>
      </c>
      <c r="I2640" s="31" t="n">
        <v>46283</v>
      </c>
      <c r="J2640" s="30" t="n">
        <v>60.6</v>
      </c>
      <c r="K2640" s="29" t="s">
        <v>120</v>
      </c>
      <c r="L2640" s="29" t="s">
        <v>176</v>
      </c>
      <c r="M2640" s="29"/>
      <c r="N2640" s="29" t="s">
        <v>122</v>
      </c>
      <c r="O2640" s="31" t="n">
        <v>46318</v>
      </c>
      <c r="P2640" s="29" t="s">
        <v>123</v>
      </c>
      <c r="Q2640" s="29" t="n">
        <f aca="false">IFERROR(VALUE(L2640),"")</f>
        <v>2</v>
      </c>
      <c r="R2640" s="29" t="n">
        <f aca="true">IF(O2640="","",O2640-TODAY())</f>
        <v>33</v>
      </c>
      <c r="S2640" s="29" t="str">
        <f aca="false">IF(C2640="&lt;&lt; vazio &gt;&gt;","VAZIA",IF(AND(O2640&lt;&gt;"",R2640&lt;0),"VENCIDO",IF(AND(O2640&lt;&gt;"",R2640&lt;=Parametros!$B$10),"PRÓX. VENCIMENTO",IF(F2640="Q","QUALIDADE",IF(F2640="S","BLOQUEADO",IF(F2640="R","RESTRITO/DEVOLUÇÃO",IF(OR(N2640="QUAR",N2640="QRES"),"QUARENTENA",IF(OR(B2640="DESCARTE",B2640="DEVOLUÇÃO"),"DESCARTE/DEVOLUÇÃO",IF(AND(D2640="",K2640&lt;&gt;""),"SEM LOTE",IF(AND(Q2640&lt;&gt;"",Q2640&gt;=Parametros!$B$11),"PARADO/SEM GIRO","OK"))))))))))</f>
        <v>PRÓX. VENCIMENTO</v>
      </c>
      <c r="T2640" s="29" t="str">
        <f aca="false">IF(AND($S2640="PARADO/SEM GIRO",$K2640="KG",OR(Painel!$B$5="(Todos)",A2640=Painel!$B$5)*OR(Painel!$E$5="(Todos)",P2640=Painel!$E$5)),$J2640+ROW()/10000000,"")</f>
        <v/>
      </c>
      <c r="U2640" s="29" t="str">
        <f aca="false">IF(AND($S2640="VENCIDO",$K2640="KG",OR(Painel!$B$5="(Todos)",A2640=Painel!$B$5)*OR(Painel!$E$5="(Todos)",P2640=Painel!$E$5)),$J2640+ROW()/10000000,"")</f>
        <v/>
      </c>
    </row>
    <row r="2641" customFormat="false" ht="15" hidden="false" customHeight="false" outlineLevel="0" collapsed="false">
      <c r="A2641" s="29" t="s">
        <v>55</v>
      </c>
      <c r="B2641" s="29" t="s">
        <v>4842</v>
      </c>
      <c r="C2641" s="29" t="s">
        <v>135</v>
      </c>
      <c r="D2641" s="29" t="s">
        <v>5101</v>
      </c>
      <c r="E2641" s="29" t="n">
        <v>350</v>
      </c>
      <c r="F2641" s="29" t="s">
        <v>189</v>
      </c>
      <c r="G2641" s="29" t="s">
        <v>5102</v>
      </c>
      <c r="H2641" s="30" t="n">
        <v>30.3</v>
      </c>
      <c r="I2641" s="31" t="n">
        <v>46283</v>
      </c>
      <c r="J2641" s="30" t="n">
        <v>30.3</v>
      </c>
      <c r="K2641" s="29" t="s">
        <v>120</v>
      </c>
      <c r="L2641" s="29" t="s">
        <v>176</v>
      </c>
      <c r="M2641" s="29"/>
      <c r="N2641" s="29" t="s">
        <v>122</v>
      </c>
      <c r="O2641" s="31" t="n">
        <v>46374</v>
      </c>
      <c r="P2641" s="29" t="s">
        <v>123</v>
      </c>
      <c r="Q2641" s="29" t="n">
        <f aca="false">IFERROR(VALUE(L2641),"")</f>
        <v>2</v>
      </c>
      <c r="R2641" s="29" t="n">
        <f aca="true">IF(O2641="","",O2641-TODAY())</f>
        <v>89</v>
      </c>
      <c r="S2641" s="29" t="str">
        <f aca="false">IF(C2641="&lt;&lt; vazio &gt;&gt;","VAZIA",IF(AND(O2641&lt;&gt;"",R2641&lt;0),"VENCIDO",IF(AND(O2641&lt;&gt;"",R2641&lt;=Parametros!$B$10),"PRÓX. VENCIMENTO",IF(F2641="Q","QUALIDADE",IF(F2641="S","BLOQUEADO",IF(F2641="R","RESTRITO/DEVOLUÇÃO",IF(OR(N2641="QUAR",N2641="QRES"),"QUARENTENA",IF(OR(B2641="DESCARTE",B2641="DEVOLUÇÃO"),"DESCARTE/DEVOLUÇÃO",IF(AND(D2641="",K2641&lt;&gt;""),"SEM LOTE",IF(AND(Q2641&lt;&gt;"",Q2641&gt;=Parametros!$B$11),"PARADO/SEM GIRO","OK"))))))))))</f>
        <v>RESTRITO/DEVOLUÇÃO</v>
      </c>
      <c r="T2641" s="29" t="str">
        <f aca="false">IF(AND($S2641="PARADO/SEM GIRO",$K2641="KG",OR(Painel!$B$5="(Todos)",A2641=Painel!$B$5)*OR(Painel!$E$5="(Todos)",P2641=Painel!$E$5)),$J2641+ROW()/10000000,"")</f>
        <v/>
      </c>
      <c r="U2641" s="29" t="str">
        <f aca="false">IF(AND($S2641="VENCIDO",$K2641="KG",OR(Painel!$B$5="(Todos)",A2641=Painel!$B$5)*OR(Painel!$E$5="(Todos)",P2641=Painel!$E$5)),$J2641+ROW()/10000000,"")</f>
        <v/>
      </c>
    </row>
    <row r="2642" customFormat="false" ht="15" hidden="false" customHeight="false" outlineLevel="0" collapsed="false">
      <c r="A2642" s="29" t="s">
        <v>55</v>
      </c>
      <c r="B2642" s="29" t="s">
        <v>4842</v>
      </c>
      <c r="C2642" s="29" t="s">
        <v>135</v>
      </c>
      <c r="D2642" s="29" t="s">
        <v>5101</v>
      </c>
      <c r="E2642" s="29" t="n">
        <v>350</v>
      </c>
      <c r="F2642" s="29" t="s">
        <v>189</v>
      </c>
      <c r="G2642" s="29" t="s">
        <v>5103</v>
      </c>
      <c r="H2642" s="30" t="n">
        <v>30.3</v>
      </c>
      <c r="I2642" s="31" t="n">
        <v>46281</v>
      </c>
      <c r="J2642" s="30" t="n">
        <v>30.3</v>
      </c>
      <c r="K2642" s="29" t="s">
        <v>120</v>
      </c>
      <c r="L2642" s="29" t="s">
        <v>284</v>
      </c>
      <c r="M2642" s="29"/>
      <c r="N2642" s="29" t="s">
        <v>122</v>
      </c>
      <c r="O2642" s="31" t="n">
        <v>46374</v>
      </c>
      <c r="P2642" s="29" t="s">
        <v>123</v>
      </c>
      <c r="Q2642" s="29" t="n">
        <f aca="false">IFERROR(VALUE(L2642),"")</f>
        <v>4</v>
      </c>
      <c r="R2642" s="29" t="n">
        <f aca="true">IF(O2642="","",O2642-TODAY())</f>
        <v>89</v>
      </c>
      <c r="S2642" s="29" t="str">
        <f aca="false">IF(C2642="&lt;&lt; vazio &gt;&gt;","VAZIA",IF(AND(O2642&lt;&gt;"",R2642&lt;0),"VENCIDO",IF(AND(O2642&lt;&gt;"",R2642&lt;=Parametros!$B$10),"PRÓX. VENCIMENTO",IF(F2642="Q","QUALIDADE",IF(F2642="S","BLOQUEADO",IF(F2642="R","RESTRITO/DEVOLUÇÃO",IF(OR(N2642="QUAR",N2642="QRES"),"QUARENTENA",IF(OR(B2642="DESCARTE",B2642="DEVOLUÇÃO"),"DESCARTE/DEVOLUÇÃO",IF(AND(D2642="",K2642&lt;&gt;""),"SEM LOTE",IF(AND(Q2642&lt;&gt;"",Q2642&gt;=Parametros!$B$11),"PARADO/SEM GIRO","OK"))))))))))</f>
        <v>RESTRITO/DEVOLUÇÃO</v>
      </c>
      <c r="T2642" s="29" t="str">
        <f aca="false">IF(AND($S2642="PARADO/SEM GIRO",$K2642="KG",OR(Painel!$B$5="(Todos)",A2642=Painel!$B$5)*OR(Painel!$E$5="(Todos)",P2642=Painel!$E$5)),$J2642+ROW()/10000000,"")</f>
        <v/>
      </c>
      <c r="U2642" s="29" t="str">
        <f aca="false">IF(AND($S2642="VENCIDO",$K2642="KG",OR(Painel!$B$5="(Todos)",A2642=Painel!$B$5)*OR(Painel!$E$5="(Todos)",P2642=Painel!$E$5)),$J2642+ROW()/10000000,"")</f>
        <v/>
      </c>
    </row>
    <row r="2643" customFormat="false" ht="15" hidden="false" customHeight="false" outlineLevel="0" collapsed="false">
      <c r="A2643" s="29" t="s">
        <v>55</v>
      </c>
      <c r="B2643" s="29" t="s">
        <v>4842</v>
      </c>
      <c r="C2643" s="29" t="s">
        <v>135</v>
      </c>
      <c r="D2643" s="29" t="s">
        <v>5104</v>
      </c>
      <c r="E2643" s="29" t="n">
        <v>350</v>
      </c>
      <c r="F2643" s="29" t="s">
        <v>189</v>
      </c>
      <c r="G2643" s="29" t="s">
        <v>5105</v>
      </c>
      <c r="H2643" s="30" t="n">
        <v>40.4</v>
      </c>
      <c r="I2643" s="31" t="n">
        <v>46283</v>
      </c>
      <c r="J2643" s="30" t="n">
        <v>40.4</v>
      </c>
      <c r="K2643" s="29" t="s">
        <v>120</v>
      </c>
      <c r="L2643" s="29" t="s">
        <v>176</v>
      </c>
      <c r="M2643" s="29"/>
      <c r="N2643" s="29" t="s">
        <v>122</v>
      </c>
      <c r="O2643" s="31" t="n">
        <v>46439</v>
      </c>
      <c r="P2643" s="29" t="s">
        <v>123</v>
      </c>
      <c r="Q2643" s="29" t="n">
        <f aca="false">IFERROR(VALUE(L2643),"")</f>
        <v>2</v>
      </c>
      <c r="R2643" s="29" t="n">
        <f aca="true">IF(O2643="","",O2643-TODAY())</f>
        <v>154</v>
      </c>
      <c r="S2643" s="29" t="str">
        <f aca="false">IF(C2643="&lt;&lt; vazio &gt;&gt;","VAZIA",IF(AND(O2643&lt;&gt;"",R2643&lt;0),"VENCIDO",IF(AND(O2643&lt;&gt;"",R2643&lt;=Parametros!$B$10),"PRÓX. VENCIMENTO",IF(F2643="Q","QUALIDADE",IF(F2643="S","BLOQUEADO",IF(F2643="R","RESTRITO/DEVOLUÇÃO",IF(OR(N2643="QUAR",N2643="QRES"),"QUARENTENA",IF(OR(B2643="DESCARTE",B2643="DEVOLUÇÃO"),"DESCARTE/DEVOLUÇÃO",IF(AND(D2643="",K2643&lt;&gt;""),"SEM LOTE",IF(AND(Q2643&lt;&gt;"",Q2643&gt;=Parametros!$B$11),"PARADO/SEM GIRO","OK"))))))))))</f>
        <v>RESTRITO/DEVOLUÇÃO</v>
      </c>
      <c r="T2643" s="29" t="str">
        <f aca="false">IF(AND($S2643="PARADO/SEM GIRO",$K2643="KG",OR(Painel!$B$5="(Todos)",A2643=Painel!$B$5)*OR(Painel!$E$5="(Todos)",P2643=Painel!$E$5)),$J2643+ROW()/10000000,"")</f>
        <v/>
      </c>
      <c r="U2643" s="29" t="str">
        <f aca="false">IF(AND($S2643="VENCIDO",$K2643="KG",OR(Painel!$B$5="(Todos)",A2643=Painel!$B$5)*OR(Painel!$E$5="(Todos)",P2643=Painel!$E$5)),$J2643+ROW()/10000000,"")</f>
        <v/>
      </c>
    </row>
    <row r="2644" customFormat="false" ht="15" hidden="false" customHeight="false" outlineLevel="0" collapsed="false">
      <c r="A2644" s="29" t="s">
        <v>55</v>
      </c>
      <c r="B2644" s="29" t="s">
        <v>4842</v>
      </c>
      <c r="C2644" s="29" t="s">
        <v>135</v>
      </c>
      <c r="D2644" s="29" t="s">
        <v>5106</v>
      </c>
      <c r="E2644" s="29" t="n">
        <v>350</v>
      </c>
      <c r="F2644" s="29" t="s">
        <v>189</v>
      </c>
      <c r="G2644" s="29" t="s">
        <v>5107</v>
      </c>
      <c r="H2644" s="30" t="n">
        <v>60.6</v>
      </c>
      <c r="I2644" s="31" t="n">
        <v>46280</v>
      </c>
      <c r="J2644" s="30" t="n">
        <v>60.6</v>
      </c>
      <c r="K2644" s="29" t="s">
        <v>120</v>
      </c>
      <c r="L2644" s="29" t="s">
        <v>144</v>
      </c>
      <c r="M2644" s="29"/>
      <c r="N2644" s="29" t="s">
        <v>122</v>
      </c>
      <c r="O2644" s="31" t="n">
        <v>46440</v>
      </c>
      <c r="P2644" s="29" t="s">
        <v>123</v>
      </c>
      <c r="Q2644" s="29" t="n">
        <f aca="false">IFERROR(VALUE(L2644),"")</f>
        <v>5</v>
      </c>
      <c r="R2644" s="29" t="n">
        <f aca="true">IF(O2644="","",O2644-TODAY())</f>
        <v>155</v>
      </c>
      <c r="S2644" s="29" t="str">
        <f aca="false">IF(C2644="&lt;&lt; vazio &gt;&gt;","VAZIA",IF(AND(O2644&lt;&gt;"",R2644&lt;0),"VENCIDO",IF(AND(O2644&lt;&gt;"",R2644&lt;=Parametros!$B$10),"PRÓX. VENCIMENTO",IF(F2644="Q","QUALIDADE",IF(F2644="S","BLOQUEADO",IF(F2644="R","RESTRITO/DEVOLUÇÃO",IF(OR(N2644="QUAR",N2644="QRES"),"QUARENTENA",IF(OR(B2644="DESCARTE",B2644="DEVOLUÇÃO"),"DESCARTE/DEVOLUÇÃO",IF(AND(D2644="",K2644&lt;&gt;""),"SEM LOTE",IF(AND(Q2644&lt;&gt;"",Q2644&gt;=Parametros!$B$11),"PARADO/SEM GIRO","OK"))))))))))</f>
        <v>RESTRITO/DEVOLUÇÃO</v>
      </c>
      <c r="T2644" s="29" t="str">
        <f aca="false">IF(AND($S2644="PARADO/SEM GIRO",$K2644="KG",OR(Painel!$B$5="(Todos)",A2644=Painel!$B$5)*OR(Painel!$E$5="(Todos)",P2644=Painel!$E$5)),$J2644+ROW()/10000000,"")</f>
        <v/>
      </c>
      <c r="U2644" s="29" t="str">
        <f aca="false">IF(AND($S2644="VENCIDO",$K2644="KG",OR(Painel!$B$5="(Todos)",A2644=Painel!$B$5)*OR(Painel!$E$5="(Todos)",P2644=Painel!$E$5)),$J2644+ROW()/10000000,"")</f>
        <v/>
      </c>
    </row>
    <row r="2645" customFormat="false" ht="15" hidden="false" customHeight="false" outlineLevel="0" collapsed="false">
      <c r="A2645" s="29" t="s">
        <v>55</v>
      </c>
      <c r="B2645" s="29" t="s">
        <v>4842</v>
      </c>
      <c r="C2645" s="29" t="s">
        <v>135</v>
      </c>
      <c r="D2645" s="29" t="s">
        <v>5106</v>
      </c>
      <c r="E2645" s="29" t="n">
        <v>350</v>
      </c>
      <c r="F2645" s="29" t="s">
        <v>189</v>
      </c>
      <c r="G2645" s="29" t="s">
        <v>5108</v>
      </c>
      <c r="H2645" s="30" t="n">
        <v>10.1</v>
      </c>
      <c r="I2645" s="31" t="n">
        <v>46281</v>
      </c>
      <c r="J2645" s="30" t="n">
        <v>10.1</v>
      </c>
      <c r="K2645" s="29" t="s">
        <v>120</v>
      </c>
      <c r="L2645" s="29" t="s">
        <v>284</v>
      </c>
      <c r="M2645" s="29"/>
      <c r="N2645" s="29" t="s">
        <v>122</v>
      </c>
      <c r="O2645" s="31" t="n">
        <v>46440</v>
      </c>
      <c r="P2645" s="29" t="s">
        <v>123</v>
      </c>
      <c r="Q2645" s="29" t="n">
        <f aca="false">IFERROR(VALUE(L2645),"")</f>
        <v>4</v>
      </c>
      <c r="R2645" s="29" t="n">
        <f aca="true">IF(O2645="","",O2645-TODAY())</f>
        <v>155</v>
      </c>
      <c r="S2645" s="29" t="str">
        <f aca="false">IF(C2645="&lt;&lt; vazio &gt;&gt;","VAZIA",IF(AND(O2645&lt;&gt;"",R2645&lt;0),"VENCIDO",IF(AND(O2645&lt;&gt;"",R2645&lt;=Parametros!$B$10),"PRÓX. VENCIMENTO",IF(F2645="Q","QUALIDADE",IF(F2645="S","BLOQUEADO",IF(F2645="R","RESTRITO/DEVOLUÇÃO",IF(OR(N2645="QUAR",N2645="QRES"),"QUARENTENA",IF(OR(B2645="DESCARTE",B2645="DEVOLUÇÃO"),"DESCARTE/DEVOLUÇÃO",IF(AND(D2645="",K2645&lt;&gt;""),"SEM LOTE",IF(AND(Q2645&lt;&gt;"",Q2645&gt;=Parametros!$B$11),"PARADO/SEM GIRO","OK"))))))))))</f>
        <v>RESTRITO/DEVOLUÇÃO</v>
      </c>
      <c r="T2645" s="29" t="str">
        <f aca="false">IF(AND($S2645="PARADO/SEM GIRO",$K2645="KG",OR(Painel!$B$5="(Todos)",A2645=Painel!$B$5)*OR(Painel!$E$5="(Todos)",P2645=Painel!$E$5)),$J2645+ROW()/10000000,"")</f>
        <v/>
      </c>
      <c r="U2645" s="29" t="str">
        <f aca="false">IF(AND($S2645="VENCIDO",$K2645="KG",OR(Painel!$B$5="(Todos)",A2645=Painel!$B$5)*OR(Painel!$E$5="(Todos)",P2645=Painel!$E$5)),$J2645+ROW()/10000000,"")</f>
        <v/>
      </c>
    </row>
    <row r="2646" customFormat="false" ht="15" hidden="false" customHeight="false" outlineLevel="0" collapsed="false">
      <c r="A2646" s="29" t="s">
        <v>55</v>
      </c>
      <c r="B2646" s="29" t="s">
        <v>4842</v>
      </c>
      <c r="C2646" s="29" t="s">
        <v>135</v>
      </c>
      <c r="D2646" s="29" t="s">
        <v>5106</v>
      </c>
      <c r="E2646" s="29" t="n">
        <v>350</v>
      </c>
      <c r="F2646" s="29" t="s">
        <v>189</v>
      </c>
      <c r="G2646" s="29" t="s">
        <v>5109</v>
      </c>
      <c r="H2646" s="30" t="n">
        <v>10.1</v>
      </c>
      <c r="I2646" s="31" t="n">
        <v>46282</v>
      </c>
      <c r="J2646" s="30" t="n">
        <v>10.1</v>
      </c>
      <c r="K2646" s="29" t="s">
        <v>120</v>
      </c>
      <c r="L2646" s="29" t="s">
        <v>400</v>
      </c>
      <c r="M2646" s="29"/>
      <c r="N2646" s="29" t="s">
        <v>122</v>
      </c>
      <c r="O2646" s="31" t="n">
        <v>46440</v>
      </c>
      <c r="P2646" s="29" t="s">
        <v>123</v>
      </c>
      <c r="Q2646" s="29" t="n">
        <f aca="false">IFERROR(VALUE(L2646),"")</f>
        <v>3</v>
      </c>
      <c r="R2646" s="29" t="n">
        <f aca="true">IF(O2646="","",O2646-TODAY())</f>
        <v>155</v>
      </c>
      <c r="S2646" s="29" t="str">
        <f aca="false">IF(C2646="&lt;&lt; vazio &gt;&gt;","VAZIA",IF(AND(O2646&lt;&gt;"",R2646&lt;0),"VENCIDO",IF(AND(O2646&lt;&gt;"",R2646&lt;=Parametros!$B$10),"PRÓX. VENCIMENTO",IF(F2646="Q","QUALIDADE",IF(F2646="S","BLOQUEADO",IF(F2646="R","RESTRITO/DEVOLUÇÃO",IF(OR(N2646="QUAR",N2646="QRES"),"QUARENTENA",IF(OR(B2646="DESCARTE",B2646="DEVOLUÇÃO"),"DESCARTE/DEVOLUÇÃO",IF(AND(D2646="",K2646&lt;&gt;""),"SEM LOTE",IF(AND(Q2646&lt;&gt;"",Q2646&gt;=Parametros!$B$11),"PARADO/SEM GIRO","OK"))))))))))</f>
        <v>RESTRITO/DEVOLUÇÃO</v>
      </c>
      <c r="T2646" s="29" t="str">
        <f aca="false">IF(AND($S2646="PARADO/SEM GIRO",$K2646="KG",OR(Painel!$B$5="(Todos)",A2646=Painel!$B$5)*OR(Painel!$E$5="(Todos)",P2646=Painel!$E$5)),$J2646+ROW()/10000000,"")</f>
        <v/>
      </c>
      <c r="U2646" s="29" t="str">
        <f aca="false">IF(AND($S2646="VENCIDO",$K2646="KG",OR(Painel!$B$5="(Todos)",A2646=Painel!$B$5)*OR(Painel!$E$5="(Todos)",P2646=Painel!$E$5)),$J2646+ROW()/10000000,"")</f>
        <v/>
      </c>
    </row>
    <row r="2647" customFormat="false" ht="15" hidden="false" customHeight="false" outlineLevel="0" collapsed="false">
      <c r="A2647" s="29" t="s">
        <v>55</v>
      </c>
      <c r="B2647" s="29" t="s">
        <v>4842</v>
      </c>
      <c r="C2647" s="29" t="s">
        <v>398</v>
      </c>
      <c r="D2647" s="29" t="s">
        <v>5110</v>
      </c>
      <c r="E2647" s="29" t="n">
        <v>350</v>
      </c>
      <c r="F2647" s="29" t="s">
        <v>189</v>
      </c>
      <c r="G2647" s="29" t="s">
        <v>5111</v>
      </c>
      <c r="H2647" s="30" t="n">
        <v>210</v>
      </c>
      <c r="I2647" s="31" t="n">
        <v>46280</v>
      </c>
      <c r="J2647" s="30" t="n">
        <v>210</v>
      </c>
      <c r="K2647" s="29" t="s">
        <v>120</v>
      </c>
      <c r="L2647" s="29" t="s">
        <v>144</v>
      </c>
      <c r="M2647" s="29"/>
      <c r="N2647" s="29" t="s">
        <v>122</v>
      </c>
      <c r="O2647" s="31" t="n">
        <v>46374</v>
      </c>
      <c r="P2647" s="29" t="s">
        <v>123</v>
      </c>
      <c r="Q2647" s="29" t="n">
        <f aca="false">IFERROR(VALUE(L2647),"")</f>
        <v>5</v>
      </c>
      <c r="R2647" s="29" t="n">
        <f aca="true">IF(O2647="","",O2647-TODAY())</f>
        <v>89</v>
      </c>
      <c r="S2647" s="29" t="str">
        <f aca="false">IF(C2647="&lt;&lt; vazio &gt;&gt;","VAZIA",IF(AND(O2647&lt;&gt;"",R2647&lt;0),"VENCIDO",IF(AND(O2647&lt;&gt;"",R2647&lt;=Parametros!$B$10),"PRÓX. VENCIMENTO",IF(F2647="Q","QUALIDADE",IF(F2647="S","BLOQUEADO",IF(F2647="R","RESTRITO/DEVOLUÇÃO",IF(OR(N2647="QUAR",N2647="QRES"),"QUARENTENA",IF(OR(B2647="DESCARTE",B2647="DEVOLUÇÃO"),"DESCARTE/DEVOLUÇÃO",IF(AND(D2647="",K2647&lt;&gt;""),"SEM LOTE",IF(AND(Q2647&lt;&gt;"",Q2647&gt;=Parametros!$B$11),"PARADO/SEM GIRO","OK"))))))))))</f>
        <v>RESTRITO/DEVOLUÇÃO</v>
      </c>
      <c r="T2647" s="29" t="str">
        <f aca="false">IF(AND($S2647="PARADO/SEM GIRO",$K2647="KG",OR(Painel!$B$5="(Todos)",A2647=Painel!$B$5)*OR(Painel!$E$5="(Todos)",P2647=Painel!$E$5)),$J2647+ROW()/10000000,"")</f>
        <v/>
      </c>
      <c r="U2647" s="29" t="str">
        <f aca="false">IF(AND($S2647="VENCIDO",$K2647="KG",OR(Painel!$B$5="(Todos)",A2647=Painel!$B$5)*OR(Painel!$E$5="(Todos)",P2647=Painel!$E$5)),$J2647+ROW()/10000000,"")</f>
        <v/>
      </c>
    </row>
    <row r="2648" customFormat="false" ht="15" hidden="false" customHeight="false" outlineLevel="0" collapsed="false">
      <c r="A2648" s="29" t="s">
        <v>55</v>
      </c>
      <c r="B2648" s="29" t="s">
        <v>4842</v>
      </c>
      <c r="C2648" s="29" t="s">
        <v>398</v>
      </c>
      <c r="D2648" s="29" t="s">
        <v>5112</v>
      </c>
      <c r="E2648" s="29" t="n">
        <v>350</v>
      </c>
      <c r="F2648" s="29" t="s">
        <v>189</v>
      </c>
      <c r="G2648" s="29" t="s">
        <v>5113</v>
      </c>
      <c r="H2648" s="30" t="n">
        <v>21</v>
      </c>
      <c r="I2648" s="31" t="n">
        <v>46280</v>
      </c>
      <c r="J2648" s="30" t="n">
        <v>21</v>
      </c>
      <c r="K2648" s="29" t="s">
        <v>120</v>
      </c>
      <c r="L2648" s="29" t="s">
        <v>144</v>
      </c>
      <c r="M2648" s="29"/>
      <c r="N2648" s="29" t="s">
        <v>122</v>
      </c>
      <c r="O2648" s="31" t="n">
        <v>46441</v>
      </c>
      <c r="P2648" s="29" t="s">
        <v>123</v>
      </c>
      <c r="Q2648" s="29" t="n">
        <f aca="false">IFERROR(VALUE(L2648),"")</f>
        <v>5</v>
      </c>
      <c r="R2648" s="29" t="n">
        <f aca="true">IF(O2648="","",O2648-TODAY())</f>
        <v>156</v>
      </c>
      <c r="S2648" s="29" t="str">
        <f aca="false">IF(C2648="&lt;&lt; vazio &gt;&gt;","VAZIA",IF(AND(O2648&lt;&gt;"",R2648&lt;0),"VENCIDO",IF(AND(O2648&lt;&gt;"",R2648&lt;=Parametros!$B$10),"PRÓX. VENCIMENTO",IF(F2648="Q","QUALIDADE",IF(F2648="S","BLOQUEADO",IF(F2648="R","RESTRITO/DEVOLUÇÃO",IF(OR(N2648="QUAR",N2648="QRES"),"QUARENTENA",IF(OR(B2648="DESCARTE",B2648="DEVOLUÇÃO"),"DESCARTE/DEVOLUÇÃO",IF(AND(D2648="",K2648&lt;&gt;""),"SEM LOTE",IF(AND(Q2648&lt;&gt;"",Q2648&gt;=Parametros!$B$11),"PARADO/SEM GIRO","OK"))))))))))</f>
        <v>RESTRITO/DEVOLUÇÃO</v>
      </c>
      <c r="T2648" s="29" t="str">
        <f aca="false">IF(AND($S2648="PARADO/SEM GIRO",$K2648="KG",OR(Painel!$B$5="(Todos)",A2648=Painel!$B$5)*OR(Painel!$E$5="(Todos)",P2648=Painel!$E$5)),$J2648+ROW()/10000000,"")</f>
        <v/>
      </c>
      <c r="U2648" s="29" t="str">
        <f aca="false">IF(AND($S2648="VENCIDO",$K2648="KG",OR(Painel!$B$5="(Todos)",A2648=Painel!$B$5)*OR(Painel!$E$5="(Todos)",P2648=Painel!$E$5)),$J2648+ROW()/10000000,"")</f>
        <v/>
      </c>
    </row>
    <row r="2649" customFormat="false" ht="15" hidden="false" customHeight="false" outlineLevel="0" collapsed="false">
      <c r="A2649" s="29" t="s">
        <v>55</v>
      </c>
      <c r="B2649" s="29" t="s">
        <v>4842</v>
      </c>
      <c r="C2649" s="29" t="s">
        <v>398</v>
      </c>
      <c r="D2649" s="29" t="s">
        <v>5114</v>
      </c>
      <c r="E2649" s="29" t="n">
        <v>350</v>
      </c>
      <c r="F2649" s="29" t="s">
        <v>189</v>
      </c>
      <c r="G2649" s="29" t="s">
        <v>5115</v>
      </c>
      <c r="H2649" s="30" t="n">
        <v>31.5</v>
      </c>
      <c r="I2649" s="31" t="n">
        <v>46282</v>
      </c>
      <c r="J2649" s="30" t="n">
        <v>31.5</v>
      </c>
      <c r="K2649" s="29" t="s">
        <v>120</v>
      </c>
      <c r="L2649" s="29" t="s">
        <v>400</v>
      </c>
      <c r="M2649" s="29"/>
      <c r="N2649" s="29" t="s">
        <v>122</v>
      </c>
      <c r="O2649" s="31" t="n">
        <v>46543</v>
      </c>
      <c r="P2649" s="29" t="s">
        <v>123</v>
      </c>
      <c r="Q2649" s="29" t="n">
        <f aca="false">IFERROR(VALUE(L2649),"")</f>
        <v>3</v>
      </c>
      <c r="R2649" s="29" t="n">
        <f aca="true">IF(O2649="","",O2649-TODAY())</f>
        <v>258</v>
      </c>
      <c r="S2649" s="29" t="str">
        <f aca="false">IF(C2649="&lt;&lt; vazio &gt;&gt;","VAZIA",IF(AND(O2649&lt;&gt;"",R2649&lt;0),"VENCIDO",IF(AND(O2649&lt;&gt;"",R2649&lt;=Parametros!$B$10),"PRÓX. VENCIMENTO",IF(F2649="Q","QUALIDADE",IF(F2649="S","BLOQUEADO",IF(F2649="R","RESTRITO/DEVOLUÇÃO",IF(OR(N2649="QUAR",N2649="QRES"),"QUARENTENA",IF(OR(B2649="DESCARTE",B2649="DEVOLUÇÃO"),"DESCARTE/DEVOLUÇÃO",IF(AND(D2649="",K2649&lt;&gt;""),"SEM LOTE",IF(AND(Q2649&lt;&gt;"",Q2649&gt;=Parametros!$B$11),"PARADO/SEM GIRO","OK"))))))))))</f>
        <v>RESTRITO/DEVOLUÇÃO</v>
      </c>
      <c r="T2649" s="29" t="str">
        <f aca="false">IF(AND($S2649="PARADO/SEM GIRO",$K2649="KG",OR(Painel!$B$5="(Todos)",A2649=Painel!$B$5)*OR(Painel!$E$5="(Todos)",P2649=Painel!$E$5)),$J2649+ROW()/10000000,"")</f>
        <v/>
      </c>
      <c r="U2649" s="29" t="str">
        <f aca="false">IF(AND($S2649="VENCIDO",$K2649="KG",OR(Painel!$B$5="(Todos)",A2649=Painel!$B$5)*OR(Painel!$E$5="(Todos)",P2649=Painel!$E$5)),$J2649+ROW()/10000000,"")</f>
        <v/>
      </c>
    </row>
    <row r="2650" customFormat="false" ht="15" hidden="false" customHeight="false" outlineLevel="0" collapsed="false">
      <c r="A2650" s="29" t="s">
        <v>55</v>
      </c>
      <c r="B2650" s="29" t="s">
        <v>4842</v>
      </c>
      <c r="C2650" s="29" t="s">
        <v>231</v>
      </c>
      <c r="D2650" s="29" t="s">
        <v>5116</v>
      </c>
      <c r="E2650" s="29" t="n">
        <v>350</v>
      </c>
      <c r="F2650" s="29" t="s">
        <v>189</v>
      </c>
      <c r="G2650" s="29" t="s">
        <v>5117</v>
      </c>
      <c r="H2650" s="30" t="n">
        <v>49.2</v>
      </c>
      <c r="I2650" s="31" t="n">
        <v>46280</v>
      </c>
      <c r="J2650" s="30" t="n">
        <v>49.2</v>
      </c>
      <c r="K2650" s="29" t="s">
        <v>120</v>
      </c>
      <c r="L2650" s="29" t="s">
        <v>144</v>
      </c>
      <c r="M2650" s="29"/>
      <c r="N2650" s="29" t="s">
        <v>122</v>
      </c>
      <c r="O2650" s="31" t="n">
        <v>46214</v>
      </c>
      <c r="P2650" s="29" t="s">
        <v>123</v>
      </c>
      <c r="Q2650" s="29" t="n">
        <f aca="false">IFERROR(VALUE(L2650),"")</f>
        <v>5</v>
      </c>
      <c r="R2650" s="29" t="n">
        <f aca="true">IF(O2650="","",O2650-TODAY())</f>
        <v>-71</v>
      </c>
      <c r="S2650" s="29" t="str">
        <f aca="false">IF(C2650="&lt;&lt; vazio &gt;&gt;","VAZIA",IF(AND(O2650&lt;&gt;"",R2650&lt;0),"VENCIDO",IF(AND(O2650&lt;&gt;"",R2650&lt;=Parametros!$B$10),"PRÓX. VENCIMENTO",IF(F2650="Q","QUALIDADE",IF(F2650="S","BLOQUEADO",IF(F2650="R","RESTRITO/DEVOLUÇÃO",IF(OR(N2650="QUAR",N2650="QRES"),"QUARENTENA",IF(OR(B2650="DESCARTE",B2650="DEVOLUÇÃO"),"DESCARTE/DEVOLUÇÃO",IF(AND(D2650="",K2650&lt;&gt;""),"SEM LOTE",IF(AND(Q2650&lt;&gt;"",Q2650&gt;=Parametros!$B$11),"PARADO/SEM GIRO","OK"))))))))))</f>
        <v>VENCIDO</v>
      </c>
      <c r="T2650" s="29" t="str">
        <f aca="false">IF(AND($S2650="PARADO/SEM GIRO",$K2650="KG",OR(Painel!$B$5="(Todos)",A2650=Painel!$B$5)*OR(Painel!$E$5="(Todos)",P2650=Painel!$E$5)),$J2650+ROW()/10000000,"")</f>
        <v/>
      </c>
      <c r="U2650" s="29" t="n">
        <f aca="false">IF(AND($S2650="VENCIDO",$K2650="KG",OR(Painel!$B$5="(Todos)",A2650=Painel!$B$5)*OR(Painel!$E$5="(Todos)",P2650=Painel!$E$5)),$J2650+ROW()/10000000,"")</f>
        <v>49.200265</v>
      </c>
    </row>
    <row r="2651" customFormat="false" ht="15" hidden="false" customHeight="false" outlineLevel="0" collapsed="false">
      <c r="A2651" s="29" t="s">
        <v>55</v>
      </c>
      <c r="B2651" s="29" t="s">
        <v>4842</v>
      </c>
      <c r="C2651" s="29" t="s">
        <v>935</v>
      </c>
      <c r="D2651" s="29" t="s">
        <v>5118</v>
      </c>
      <c r="E2651" s="29" t="n">
        <v>350</v>
      </c>
      <c r="F2651" s="29" t="s">
        <v>189</v>
      </c>
      <c r="G2651" s="29" t="s">
        <v>5119</v>
      </c>
      <c r="H2651" s="30" t="n">
        <v>303</v>
      </c>
      <c r="I2651" s="31" t="n">
        <v>46283</v>
      </c>
      <c r="J2651" s="30" t="n">
        <v>303</v>
      </c>
      <c r="K2651" s="29" t="s">
        <v>120</v>
      </c>
      <c r="L2651" s="29" t="s">
        <v>176</v>
      </c>
      <c r="M2651" s="29"/>
      <c r="N2651" s="29" t="s">
        <v>122</v>
      </c>
      <c r="O2651" s="31" t="n">
        <v>46456</v>
      </c>
      <c r="P2651" s="29" t="s">
        <v>123</v>
      </c>
      <c r="Q2651" s="29" t="n">
        <f aca="false">IFERROR(VALUE(L2651),"")</f>
        <v>2</v>
      </c>
      <c r="R2651" s="29" t="n">
        <f aca="true">IF(O2651="","",O2651-TODAY())</f>
        <v>171</v>
      </c>
      <c r="S2651" s="29" t="str">
        <f aca="false">IF(C2651="&lt;&lt; vazio &gt;&gt;","VAZIA",IF(AND(O2651&lt;&gt;"",R2651&lt;0),"VENCIDO",IF(AND(O2651&lt;&gt;"",R2651&lt;=Parametros!$B$10),"PRÓX. VENCIMENTO",IF(F2651="Q","QUALIDADE",IF(F2651="S","BLOQUEADO",IF(F2651="R","RESTRITO/DEVOLUÇÃO",IF(OR(N2651="QUAR",N2651="QRES"),"QUARENTENA",IF(OR(B2651="DESCARTE",B2651="DEVOLUÇÃO"),"DESCARTE/DEVOLUÇÃO",IF(AND(D2651="",K2651&lt;&gt;""),"SEM LOTE",IF(AND(Q2651&lt;&gt;"",Q2651&gt;=Parametros!$B$11),"PARADO/SEM GIRO","OK"))))))))))</f>
        <v>RESTRITO/DEVOLUÇÃO</v>
      </c>
      <c r="T2651" s="29" t="str">
        <f aca="false">IF(AND($S2651="PARADO/SEM GIRO",$K2651="KG",OR(Painel!$B$5="(Todos)",A2651=Painel!$B$5)*OR(Painel!$E$5="(Todos)",P2651=Painel!$E$5)),$J2651+ROW()/10000000,"")</f>
        <v/>
      </c>
      <c r="U2651" s="29" t="str">
        <f aca="false">IF(AND($S2651="VENCIDO",$K2651="KG",OR(Painel!$B$5="(Todos)",A2651=Painel!$B$5)*OR(Painel!$E$5="(Todos)",P2651=Painel!$E$5)),$J2651+ROW()/10000000,"")</f>
        <v/>
      </c>
    </row>
    <row r="2652" customFormat="false" ht="15" hidden="false" customHeight="false" outlineLevel="0" collapsed="false">
      <c r="A2652" s="29" t="s">
        <v>55</v>
      </c>
      <c r="B2652" s="29" t="s">
        <v>4842</v>
      </c>
      <c r="C2652" s="29" t="s">
        <v>935</v>
      </c>
      <c r="D2652" s="29" t="s">
        <v>936</v>
      </c>
      <c r="E2652" s="29" t="n">
        <v>350</v>
      </c>
      <c r="F2652" s="29" t="s">
        <v>189</v>
      </c>
      <c r="G2652" s="29" t="s">
        <v>5120</v>
      </c>
      <c r="H2652" s="30" t="n">
        <v>24.24</v>
      </c>
      <c r="I2652" s="31" t="n">
        <v>46280</v>
      </c>
      <c r="J2652" s="30" t="n">
        <v>24.24</v>
      </c>
      <c r="K2652" s="29" t="s">
        <v>120</v>
      </c>
      <c r="L2652" s="29" t="s">
        <v>144</v>
      </c>
      <c r="M2652" s="29"/>
      <c r="N2652" s="29" t="s">
        <v>122</v>
      </c>
      <c r="O2652" s="31" t="n">
        <v>46516</v>
      </c>
      <c r="P2652" s="29" t="s">
        <v>123</v>
      </c>
      <c r="Q2652" s="29" t="n">
        <f aca="false">IFERROR(VALUE(L2652),"")</f>
        <v>5</v>
      </c>
      <c r="R2652" s="29" t="n">
        <f aca="true">IF(O2652="","",O2652-TODAY())</f>
        <v>231</v>
      </c>
      <c r="S2652" s="29" t="str">
        <f aca="false">IF(C2652="&lt;&lt; vazio &gt;&gt;","VAZIA",IF(AND(O2652&lt;&gt;"",R2652&lt;0),"VENCIDO",IF(AND(O2652&lt;&gt;"",R2652&lt;=Parametros!$B$10),"PRÓX. VENCIMENTO",IF(F2652="Q","QUALIDADE",IF(F2652="S","BLOQUEADO",IF(F2652="R","RESTRITO/DEVOLUÇÃO",IF(OR(N2652="QUAR",N2652="QRES"),"QUARENTENA",IF(OR(B2652="DESCARTE",B2652="DEVOLUÇÃO"),"DESCARTE/DEVOLUÇÃO",IF(AND(D2652="",K2652&lt;&gt;""),"SEM LOTE",IF(AND(Q2652&lt;&gt;"",Q2652&gt;=Parametros!$B$11),"PARADO/SEM GIRO","OK"))))))))))</f>
        <v>RESTRITO/DEVOLUÇÃO</v>
      </c>
      <c r="T2652" s="29" t="str">
        <f aca="false">IF(AND($S2652="PARADO/SEM GIRO",$K2652="KG",OR(Painel!$B$5="(Todos)",A2652=Painel!$B$5)*OR(Painel!$E$5="(Todos)",P2652=Painel!$E$5)),$J2652+ROW()/10000000,"")</f>
        <v/>
      </c>
      <c r="U2652" s="29" t="str">
        <f aca="false">IF(AND($S2652="VENCIDO",$K2652="KG",OR(Painel!$B$5="(Todos)",A2652=Painel!$B$5)*OR(Painel!$E$5="(Todos)",P2652=Painel!$E$5)),$J2652+ROW()/10000000,"")</f>
        <v/>
      </c>
    </row>
    <row r="2653" customFormat="false" ht="15" hidden="false" customHeight="false" outlineLevel="0" collapsed="false">
      <c r="A2653" s="29" t="s">
        <v>55</v>
      </c>
      <c r="B2653" s="29" t="s">
        <v>4842</v>
      </c>
      <c r="C2653" s="29" t="s">
        <v>5121</v>
      </c>
      <c r="D2653" s="29" t="s">
        <v>5122</v>
      </c>
      <c r="E2653" s="29" t="n">
        <v>350</v>
      </c>
      <c r="F2653" s="29" t="s">
        <v>189</v>
      </c>
      <c r="G2653" s="29" t="s">
        <v>5123</v>
      </c>
      <c r="H2653" s="30" t="n">
        <v>40.2</v>
      </c>
      <c r="I2653" s="31" t="n">
        <v>46284</v>
      </c>
      <c r="J2653" s="30" t="n">
        <v>40.2</v>
      </c>
      <c r="K2653" s="29" t="s">
        <v>120</v>
      </c>
      <c r="L2653" s="29" t="s">
        <v>388</v>
      </c>
      <c r="M2653" s="29"/>
      <c r="N2653" s="29" t="s">
        <v>122</v>
      </c>
      <c r="O2653" s="31" t="n">
        <v>46259</v>
      </c>
      <c r="P2653" s="29" t="s">
        <v>123</v>
      </c>
      <c r="Q2653" s="29" t="n">
        <f aca="false">IFERROR(VALUE(L2653),"")</f>
        <v>1</v>
      </c>
      <c r="R2653" s="29" t="n">
        <f aca="true">IF(O2653="","",O2653-TODAY())</f>
        <v>-26</v>
      </c>
      <c r="S2653" s="29" t="str">
        <f aca="false">IF(C2653="&lt;&lt; vazio &gt;&gt;","VAZIA",IF(AND(O2653&lt;&gt;"",R2653&lt;0),"VENCIDO",IF(AND(O2653&lt;&gt;"",R2653&lt;=Parametros!$B$10),"PRÓX. VENCIMENTO",IF(F2653="Q","QUALIDADE",IF(F2653="S","BLOQUEADO",IF(F2653="R","RESTRITO/DEVOLUÇÃO",IF(OR(N2653="QUAR",N2653="QRES"),"QUARENTENA",IF(OR(B2653="DESCARTE",B2653="DEVOLUÇÃO"),"DESCARTE/DEVOLUÇÃO",IF(AND(D2653="",K2653&lt;&gt;""),"SEM LOTE",IF(AND(Q2653&lt;&gt;"",Q2653&gt;=Parametros!$B$11),"PARADO/SEM GIRO","OK"))))))))))</f>
        <v>VENCIDO</v>
      </c>
      <c r="T2653" s="29" t="str">
        <f aca="false">IF(AND($S2653="PARADO/SEM GIRO",$K2653="KG",OR(Painel!$B$5="(Todos)",A2653=Painel!$B$5)*OR(Painel!$E$5="(Todos)",P2653=Painel!$E$5)),$J2653+ROW()/10000000,"")</f>
        <v/>
      </c>
      <c r="U2653" s="29" t="n">
        <f aca="false">IF(AND($S2653="VENCIDO",$K2653="KG",OR(Painel!$B$5="(Todos)",A2653=Painel!$B$5)*OR(Painel!$E$5="(Todos)",P2653=Painel!$E$5)),$J2653+ROW()/10000000,"")</f>
        <v>40.2002653</v>
      </c>
    </row>
    <row r="2654" customFormat="false" ht="15" hidden="false" customHeight="false" outlineLevel="0" collapsed="false">
      <c r="A2654" s="29" t="s">
        <v>55</v>
      </c>
      <c r="B2654" s="29" t="s">
        <v>4842</v>
      </c>
      <c r="C2654" s="29" t="s">
        <v>581</v>
      </c>
      <c r="D2654" s="29" t="s">
        <v>5124</v>
      </c>
      <c r="E2654" s="29" t="n">
        <v>350</v>
      </c>
      <c r="F2654" s="29" t="s">
        <v>189</v>
      </c>
      <c r="G2654" s="29" t="s">
        <v>5125</v>
      </c>
      <c r="H2654" s="30" t="n">
        <v>80</v>
      </c>
      <c r="I2654" s="31" t="n">
        <v>46280</v>
      </c>
      <c r="J2654" s="30" t="n">
        <v>80</v>
      </c>
      <c r="K2654" s="29" t="s">
        <v>120</v>
      </c>
      <c r="L2654" s="29" t="s">
        <v>144</v>
      </c>
      <c r="M2654" s="29"/>
      <c r="N2654" s="29" t="s">
        <v>122</v>
      </c>
      <c r="O2654" s="31" t="n">
        <v>46557</v>
      </c>
      <c r="P2654" s="29" t="s">
        <v>123</v>
      </c>
      <c r="Q2654" s="29" t="n">
        <f aca="false">IFERROR(VALUE(L2654),"")</f>
        <v>5</v>
      </c>
      <c r="R2654" s="29" t="n">
        <f aca="true">IF(O2654="","",O2654-TODAY())</f>
        <v>272</v>
      </c>
      <c r="S2654" s="29" t="str">
        <f aca="false">IF(C2654="&lt;&lt; vazio &gt;&gt;","VAZIA",IF(AND(O2654&lt;&gt;"",R2654&lt;0),"VENCIDO",IF(AND(O2654&lt;&gt;"",R2654&lt;=Parametros!$B$10),"PRÓX. VENCIMENTO",IF(F2654="Q","QUALIDADE",IF(F2654="S","BLOQUEADO",IF(F2654="R","RESTRITO/DEVOLUÇÃO",IF(OR(N2654="QUAR",N2654="QRES"),"QUARENTENA",IF(OR(B2654="DESCARTE",B2654="DEVOLUÇÃO"),"DESCARTE/DEVOLUÇÃO",IF(AND(D2654="",K2654&lt;&gt;""),"SEM LOTE",IF(AND(Q2654&lt;&gt;"",Q2654&gt;=Parametros!$B$11),"PARADO/SEM GIRO","OK"))))))))))</f>
        <v>RESTRITO/DEVOLUÇÃO</v>
      </c>
      <c r="T2654" s="29" t="str">
        <f aca="false">IF(AND($S2654="PARADO/SEM GIRO",$K2654="KG",OR(Painel!$B$5="(Todos)",A2654=Painel!$B$5)*OR(Painel!$E$5="(Todos)",P2654=Painel!$E$5)),$J2654+ROW()/10000000,"")</f>
        <v/>
      </c>
      <c r="U2654" s="29" t="str">
        <f aca="false">IF(AND($S2654="VENCIDO",$K2654="KG",OR(Painel!$B$5="(Todos)",A2654=Painel!$B$5)*OR(Painel!$E$5="(Todos)",P2654=Painel!$E$5)),$J2654+ROW()/10000000,"")</f>
        <v/>
      </c>
    </row>
    <row r="2655" customFormat="false" ht="15" hidden="false" customHeight="false" outlineLevel="0" collapsed="false">
      <c r="A2655" s="29" t="s">
        <v>55</v>
      </c>
      <c r="B2655" s="29" t="s">
        <v>4842</v>
      </c>
      <c r="C2655" s="29" t="s">
        <v>473</v>
      </c>
      <c r="D2655" s="29" t="s">
        <v>5126</v>
      </c>
      <c r="E2655" s="29" t="n">
        <v>350</v>
      </c>
      <c r="F2655" s="29" t="s">
        <v>189</v>
      </c>
      <c r="G2655" s="29" t="s">
        <v>5127</v>
      </c>
      <c r="H2655" s="30" t="n">
        <v>10</v>
      </c>
      <c r="I2655" s="31" t="n">
        <v>46274</v>
      </c>
      <c r="J2655" s="30" t="n">
        <v>10</v>
      </c>
      <c r="K2655" s="29" t="s">
        <v>120</v>
      </c>
      <c r="L2655" s="29" t="s">
        <v>138</v>
      </c>
      <c r="M2655" s="29"/>
      <c r="N2655" s="29" t="s">
        <v>122</v>
      </c>
      <c r="O2655" s="31" t="n">
        <v>46446</v>
      </c>
      <c r="P2655" s="29" t="s">
        <v>123</v>
      </c>
      <c r="Q2655" s="29" t="n">
        <f aca="false">IFERROR(VALUE(L2655),"")</f>
        <v>11</v>
      </c>
      <c r="R2655" s="29" t="n">
        <f aca="true">IF(O2655="","",O2655-TODAY())</f>
        <v>161</v>
      </c>
      <c r="S2655" s="29" t="str">
        <f aca="false">IF(C2655="&lt;&lt; vazio &gt;&gt;","VAZIA",IF(AND(O2655&lt;&gt;"",R2655&lt;0),"VENCIDO",IF(AND(O2655&lt;&gt;"",R2655&lt;=Parametros!$B$10),"PRÓX. VENCIMENTO",IF(F2655="Q","QUALIDADE",IF(F2655="S","BLOQUEADO",IF(F2655="R","RESTRITO/DEVOLUÇÃO",IF(OR(N2655="QUAR",N2655="QRES"),"QUARENTENA",IF(OR(B2655="DESCARTE",B2655="DEVOLUÇÃO"),"DESCARTE/DEVOLUÇÃO",IF(AND(D2655="",K2655&lt;&gt;""),"SEM LOTE",IF(AND(Q2655&lt;&gt;"",Q2655&gt;=Parametros!$B$11),"PARADO/SEM GIRO","OK"))))))))))</f>
        <v>RESTRITO/DEVOLUÇÃO</v>
      </c>
      <c r="T2655" s="29" t="str">
        <f aca="false">IF(AND($S2655="PARADO/SEM GIRO",$K2655="KG",OR(Painel!$B$5="(Todos)",A2655=Painel!$B$5)*OR(Painel!$E$5="(Todos)",P2655=Painel!$E$5)),$J2655+ROW()/10000000,"")</f>
        <v/>
      </c>
      <c r="U2655" s="29" t="str">
        <f aca="false">IF(AND($S2655="VENCIDO",$K2655="KG",OR(Painel!$B$5="(Todos)",A2655=Painel!$B$5)*OR(Painel!$E$5="(Todos)",P2655=Painel!$E$5)),$J2655+ROW()/10000000,"")</f>
        <v/>
      </c>
    </row>
    <row r="2656" customFormat="false" ht="15" hidden="false" customHeight="false" outlineLevel="0" collapsed="false">
      <c r="A2656" s="29" t="s">
        <v>55</v>
      </c>
      <c r="B2656" s="29" t="s">
        <v>4842</v>
      </c>
      <c r="C2656" s="29" t="s">
        <v>473</v>
      </c>
      <c r="D2656" s="29" t="s">
        <v>5128</v>
      </c>
      <c r="E2656" s="29" t="n">
        <v>350</v>
      </c>
      <c r="F2656" s="29" t="s">
        <v>189</v>
      </c>
      <c r="G2656" s="29" t="s">
        <v>5129</v>
      </c>
      <c r="H2656" s="30" t="n">
        <v>30</v>
      </c>
      <c r="I2656" s="31" t="n">
        <v>46280</v>
      </c>
      <c r="J2656" s="30" t="n">
        <v>30</v>
      </c>
      <c r="K2656" s="29" t="s">
        <v>120</v>
      </c>
      <c r="L2656" s="29" t="s">
        <v>144</v>
      </c>
      <c r="M2656" s="29"/>
      <c r="N2656" s="29" t="s">
        <v>122</v>
      </c>
      <c r="O2656" s="31" t="n">
        <v>46510</v>
      </c>
      <c r="P2656" s="29" t="s">
        <v>123</v>
      </c>
      <c r="Q2656" s="29" t="n">
        <f aca="false">IFERROR(VALUE(L2656),"")</f>
        <v>5</v>
      </c>
      <c r="R2656" s="29" t="n">
        <f aca="true">IF(O2656="","",O2656-TODAY())</f>
        <v>225</v>
      </c>
      <c r="S2656" s="29" t="str">
        <f aca="false">IF(C2656="&lt;&lt; vazio &gt;&gt;","VAZIA",IF(AND(O2656&lt;&gt;"",R2656&lt;0),"VENCIDO",IF(AND(O2656&lt;&gt;"",R2656&lt;=Parametros!$B$10),"PRÓX. VENCIMENTO",IF(F2656="Q","QUALIDADE",IF(F2656="S","BLOQUEADO",IF(F2656="R","RESTRITO/DEVOLUÇÃO",IF(OR(N2656="QUAR",N2656="QRES"),"QUARENTENA",IF(OR(B2656="DESCARTE",B2656="DEVOLUÇÃO"),"DESCARTE/DEVOLUÇÃO",IF(AND(D2656="",K2656&lt;&gt;""),"SEM LOTE",IF(AND(Q2656&lt;&gt;"",Q2656&gt;=Parametros!$B$11),"PARADO/SEM GIRO","OK"))))))))))</f>
        <v>RESTRITO/DEVOLUÇÃO</v>
      </c>
      <c r="T2656" s="29" t="str">
        <f aca="false">IF(AND($S2656="PARADO/SEM GIRO",$K2656="KG",OR(Painel!$B$5="(Todos)",A2656=Painel!$B$5)*OR(Painel!$E$5="(Todos)",P2656=Painel!$E$5)),$J2656+ROW()/10000000,"")</f>
        <v/>
      </c>
      <c r="U2656" s="29" t="str">
        <f aca="false">IF(AND($S2656="VENCIDO",$K2656="KG",OR(Painel!$B$5="(Todos)",A2656=Painel!$B$5)*OR(Painel!$E$5="(Todos)",P2656=Painel!$E$5)),$J2656+ROW()/10000000,"")</f>
        <v/>
      </c>
    </row>
    <row r="2657" customFormat="false" ht="15" hidden="false" customHeight="false" outlineLevel="0" collapsed="false">
      <c r="A2657" s="29" t="s">
        <v>55</v>
      </c>
      <c r="B2657" s="29" t="s">
        <v>4842</v>
      </c>
      <c r="C2657" s="29" t="s">
        <v>308</v>
      </c>
      <c r="D2657" s="29" t="s">
        <v>5130</v>
      </c>
      <c r="E2657" s="29" t="n">
        <v>350</v>
      </c>
      <c r="F2657" s="29" t="s">
        <v>189</v>
      </c>
      <c r="G2657" s="29" t="s">
        <v>5131</v>
      </c>
      <c r="H2657" s="30" t="n">
        <v>20</v>
      </c>
      <c r="I2657" s="31" t="n">
        <v>46274</v>
      </c>
      <c r="J2657" s="30" t="n">
        <v>20</v>
      </c>
      <c r="K2657" s="29" t="s">
        <v>120</v>
      </c>
      <c r="L2657" s="29" t="s">
        <v>138</v>
      </c>
      <c r="M2657" s="29"/>
      <c r="N2657" s="29" t="s">
        <v>122</v>
      </c>
      <c r="O2657" s="31" t="n">
        <v>46472</v>
      </c>
      <c r="P2657" s="29" t="s">
        <v>123</v>
      </c>
      <c r="Q2657" s="29" t="n">
        <f aca="false">IFERROR(VALUE(L2657),"")</f>
        <v>11</v>
      </c>
      <c r="R2657" s="29" t="n">
        <f aca="true">IF(O2657="","",O2657-TODAY())</f>
        <v>187</v>
      </c>
      <c r="S2657" s="29" t="str">
        <f aca="false">IF(C2657="&lt;&lt; vazio &gt;&gt;","VAZIA",IF(AND(O2657&lt;&gt;"",R2657&lt;0),"VENCIDO",IF(AND(O2657&lt;&gt;"",R2657&lt;=Parametros!$B$10),"PRÓX. VENCIMENTO",IF(F2657="Q","QUALIDADE",IF(F2657="S","BLOQUEADO",IF(F2657="R","RESTRITO/DEVOLUÇÃO",IF(OR(N2657="QUAR",N2657="QRES"),"QUARENTENA",IF(OR(B2657="DESCARTE",B2657="DEVOLUÇÃO"),"DESCARTE/DEVOLUÇÃO",IF(AND(D2657="",K2657&lt;&gt;""),"SEM LOTE",IF(AND(Q2657&lt;&gt;"",Q2657&gt;=Parametros!$B$11),"PARADO/SEM GIRO","OK"))))))))))</f>
        <v>RESTRITO/DEVOLUÇÃO</v>
      </c>
      <c r="T2657" s="29" t="str">
        <f aca="false">IF(AND($S2657="PARADO/SEM GIRO",$K2657="KG",OR(Painel!$B$5="(Todos)",A2657=Painel!$B$5)*OR(Painel!$E$5="(Todos)",P2657=Painel!$E$5)),$J2657+ROW()/10000000,"")</f>
        <v/>
      </c>
      <c r="U2657" s="29" t="str">
        <f aca="false">IF(AND($S2657="VENCIDO",$K2657="KG",OR(Painel!$B$5="(Todos)",A2657=Painel!$B$5)*OR(Painel!$E$5="(Todos)",P2657=Painel!$E$5)),$J2657+ROW()/10000000,"")</f>
        <v/>
      </c>
    </row>
    <row r="2658" customFormat="false" ht="15" hidden="false" customHeight="false" outlineLevel="0" collapsed="false">
      <c r="A2658" s="29" t="s">
        <v>55</v>
      </c>
      <c r="B2658" s="29" t="s">
        <v>4842</v>
      </c>
      <c r="C2658" s="29" t="s">
        <v>308</v>
      </c>
      <c r="D2658" s="29" t="s">
        <v>5132</v>
      </c>
      <c r="E2658" s="29" t="n">
        <v>350</v>
      </c>
      <c r="F2658" s="29" t="s">
        <v>189</v>
      </c>
      <c r="G2658" s="29" t="s">
        <v>5133</v>
      </c>
      <c r="H2658" s="30" t="n">
        <v>50</v>
      </c>
      <c r="I2658" s="31" t="n">
        <v>46280</v>
      </c>
      <c r="J2658" s="30" t="n">
        <v>50</v>
      </c>
      <c r="K2658" s="29" t="s">
        <v>120</v>
      </c>
      <c r="L2658" s="29" t="s">
        <v>144</v>
      </c>
      <c r="M2658" s="29"/>
      <c r="N2658" s="29" t="s">
        <v>122</v>
      </c>
      <c r="O2658" s="31" t="n">
        <v>46473</v>
      </c>
      <c r="P2658" s="29" t="s">
        <v>123</v>
      </c>
      <c r="Q2658" s="29" t="n">
        <f aca="false">IFERROR(VALUE(L2658),"")</f>
        <v>5</v>
      </c>
      <c r="R2658" s="29" t="n">
        <f aca="true">IF(O2658="","",O2658-TODAY())</f>
        <v>188</v>
      </c>
      <c r="S2658" s="29" t="str">
        <f aca="false">IF(C2658="&lt;&lt; vazio &gt;&gt;","VAZIA",IF(AND(O2658&lt;&gt;"",R2658&lt;0),"VENCIDO",IF(AND(O2658&lt;&gt;"",R2658&lt;=Parametros!$B$10),"PRÓX. VENCIMENTO",IF(F2658="Q","QUALIDADE",IF(F2658="S","BLOQUEADO",IF(F2658="R","RESTRITO/DEVOLUÇÃO",IF(OR(N2658="QUAR",N2658="QRES"),"QUARENTENA",IF(OR(B2658="DESCARTE",B2658="DEVOLUÇÃO"),"DESCARTE/DEVOLUÇÃO",IF(AND(D2658="",K2658&lt;&gt;""),"SEM LOTE",IF(AND(Q2658&lt;&gt;"",Q2658&gt;=Parametros!$B$11),"PARADO/SEM GIRO","OK"))))))))))</f>
        <v>RESTRITO/DEVOLUÇÃO</v>
      </c>
      <c r="T2658" s="29" t="str">
        <f aca="false">IF(AND($S2658="PARADO/SEM GIRO",$K2658="KG",OR(Painel!$B$5="(Todos)",A2658=Painel!$B$5)*OR(Painel!$E$5="(Todos)",P2658=Painel!$E$5)),$J2658+ROW()/10000000,"")</f>
        <v/>
      </c>
      <c r="U2658" s="29" t="str">
        <f aca="false">IF(AND($S2658="VENCIDO",$K2658="KG",OR(Painel!$B$5="(Todos)",A2658=Painel!$B$5)*OR(Painel!$E$5="(Todos)",P2658=Painel!$E$5)),$J2658+ROW()/10000000,"")</f>
        <v/>
      </c>
    </row>
    <row r="2659" customFormat="false" ht="15" hidden="false" customHeight="false" outlineLevel="0" collapsed="false">
      <c r="A2659" s="29" t="s">
        <v>55</v>
      </c>
      <c r="B2659" s="29" t="s">
        <v>4842</v>
      </c>
      <c r="C2659" s="29" t="s">
        <v>308</v>
      </c>
      <c r="D2659" s="29" t="s">
        <v>5134</v>
      </c>
      <c r="E2659" s="29" t="n">
        <v>350</v>
      </c>
      <c r="F2659" s="29" t="s">
        <v>189</v>
      </c>
      <c r="G2659" s="29" t="s">
        <v>5135</v>
      </c>
      <c r="H2659" s="30" t="n">
        <v>5</v>
      </c>
      <c r="I2659" s="31" t="n">
        <v>46282</v>
      </c>
      <c r="J2659" s="30" t="n">
        <v>5</v>
      </c>
      <c r="K2659" s="29" t="s">
        <v>120</v>
      </c>
      <c r="L2659" s="29" t="s">
        <v>400</v>
      </c>
      <c r="M2659" s="29"/>
      <c r="N2659" s="29" t="s">
        <v>122</v>
      </c>
      <c r="O2659" s="31" t="n">
        <v>46513</v>
      </c>
      <c r="P2659" s="29" t="s">
        <v>123</v>
      </c>
      <c r="Q2659" s="29" t="n">
        <f aca="false">IFERROR(VALUE(L2659),"")</f>
        <v>3</v>
      </c>
      <c r="R2659" s="29" t="n">
        <f aca="true">IF(O2659="","",O2659-TODAY())</f>
        <v>228</v>
      </c>
      <c r="S2659" s="29" t="str">
        <f aca="false">IF(C2659="&lt;&lt; vazio &gt;&gt;","VAZIA",IF(AND(O2659&lt;&gt;"",R2659&lt;0),"VENCIDO",IF(AND(O2659&lt;&gt;"",R2659&lt;=Parametros!$B$10),"PRÓX. VENCIMENTO",IF(F2659="Q","QUALIDADE",IF(F2659="S","BLOQUEADO",IF(F2659="R","RESTRITO/DEVOLUÇÃO",IF(OR(N2659="QUAR",N2659="QRES"),"QUARENTENA",IF(OR(B2659="DESCARTE",B2659="DEVOLUÇÃO"),"DESCARTE/DEVOLUÇÃO",IF(AND(D2659="",K2659&lt;&gt;""),"SEM LOTE",IF(AND(Q2659&lt;&gt;"",Q2659&gt;=Parametros!$B$11),"PARADO/SEM GIRO","OK"))))))))))</f>
        <v>RESTRITO/DEVOLUÇÃO</v>
      </c>
      <c r="T2659" s="29" t="str">
        <f aca="false">IF(AND($S2659="PARADO/SEM GIRO",$K2659="KG",OR(Painel!$B$5="(Todos)",A2659=Painel!$B$5)*OR(Painel!$E$5="(Todos)",P2659=Painel!$E$5)),$J2659+ROW()/10000000,"")</f>
        <v/>
      </c>
      <c r="U2659" s="29" t="str">
        <f aca="false">IF(AND($S2659="VENCIDO",$K2659="KG",OR(Painel!$B$5="(Todos)",A2659=Painel!$B$5)*OR(Painel!$E$5="(Todos)",P2659=Painel!$E$5)),$J2659+ROW()/10000000,"")</f>
        <v/>
      </c>
    </row>
    <row r="2660" customFormat="false" ht="15" hidden="false" customHeight="false" outlineLevel="0" collapsed="false">
      <c r="A2660" s="29" t="s">
        <v>55</v>
      </c>
      <c r="B2660" s="29" t="s">
        <v>4842</v>
      </c>
      <c r="C2660" s="29" t="s">
        <v>308</v>
      </c>
      <c r="D2660" s="29" t="s">
        <v>5136</v>
      </c>
      <c r="E2660" s="29" t="n">
        <v>350</v>
      </c>
      <c r="F2660" s="29" t="s">
        <v>189</v>
      </c>
      <c r="G2660" s="29" t="s">
        <v>5137</v>
      </c>
      <c r="H2660" s="30" t="n">
        <v>10</v>
      </c>
      <c r="I2660" s="31" t="n">
        <v>46280</v>
      </c>
      <c r="J2660" s="30" t="n">
        <v>10</v>
      </c>
      <c r="K2660" s="29" t="s">
        <v>120</v>
      </c>
      <c r="L2660" s="29" t="s">
        <v>144</v>
      </c>
      <c r="M2660" s="29"/>
      <c r="N2660" s="29" t="s">
        <v>122</v>
      </c>
      <c r="O2660" s="31" t="n">
        <v>46595</v>
      </c>
      <c r="P2660" s="29" t="s">
        <v>123</v>
      </c>
      <c r="Q2660" s="29" t="n">
        <f aca="false">IFERROR(VALUE(L2660),"")</f>
        <v>5</v>
      </c>
      <c r="R2660" s="29" t="n">
        <f aca="true">IF(O2660="","",O2660-TODAY())</f>
        <v>310</v>
      </c>
      <c r="S2660" s="29" t="str">
        <f aca="false">IF(C2660="&lt;&lt; vazio &gt;&gt;","VAZIA",IF(AND(O2660&lt;&gt;"",R2660&lt;0),"VENCIDO",IF(AND(O2660&lt;&gt;"",R2660&lt;=Parametros!$B$10),"PRÓX. VENCIMENTO",IF(F2660="Q","QUALIDADE",IF(F2660="S","BLOQUEADO",IF(F2660="R","RESTRITO/DEVOLUÇÃO",IF(OR(N2660="QUAR",N2660="QRES"),"QUARENTENA",IF(OR(B2660="DESCARTE",B2660="DEVOLUÇÃO"),"DESCARTE/DEVOLUÇÃO",IF(AND(D2660="",K2660&lt;&gt;""),"SEM LOTE",IF(AND(Q2660&lt;&gt;"",Q2660&gt;=Parametros!$B$11),"PARADO/SEM GIRO","OK"))))))))))</f>
        <v>RESTRITO/DEVOLUÇÃO</v>
      </c>
      <c r="T2660" s="29" t="str">
        <f aca="false">IF(AND($S2660="PARADO/SEM GIRO",$K2660="KG",OR(Painel!$B$5="(Todos)",A2660=Painel!$B$5)*OR(Painel!$E$5="(Todos)",P2660=Painel!$E$5)),$J2660+ROW()/10000000,"")</f>
        <v/>
      </c>
      <c r="U2660" s="29" t="str">
        <f aca="false">IF(AND($S2660="VENCIDO",$K2660="KG",OR(Painel!$B$5="(Todos)",A2660=Painel!$B$5)*OR(Painel!$E$5="(Todos)",P2660=Painel!$E$5)),$J2660+ROW()/10000000,"")</f>
        <v/>
      </c>
    </row>
    <row r="2661" customFormat="false" ht="15" hidden="false" customHeight="false" outlineLevel="0" collapsed="false">
      <c r="A2661" s="29" t="s">
        <v>55</v>
      </c>
      <c r="B2661" s="29" t="s">
        <v>4842</v>
      </c>
      <c r="C2661" s="29" t="s">
        <v>308</v>
      </c>
      <c r="D2661" s="29" t="s">
        <v>5136</v>
      </c>
      <c r="E2661" s="29" t="n">
        <v>350</v>
      </c>
      <c r="F2661" s="29" t="s">
        <v>189</v>
      </c>
      <c r="G2661" s="29" t="s">
        <v>5138</v>
      </c>
      <c r="H2661" s="30" t="n">
        <v>10</v>
      </c>
      <c r="I2661" s="31" t="n">
        <v>46281</v>
      </c>
      <c r="J2661" s="30" t="n">
        <v>10</v>
      </c>
      <c r="K2661" s="29" t="s">
        <v>120</v>
      </c>
      <c r="L2661" s="29" t="s">
        <v>284</v>
      </c>
      <c r="M2661" s="29"/>
      <c r="N2661" s="29" t="s">
        <v>122</v>
      </c>
      <c r="O2661" s="31" t="n">
        <v>46595</v>
      </c>
      <c r="P2661" s="29" t="s">
        <v>123</v>
      </c>
      <c r="Q2661" s="29" t="n">
        <f aca="false">IFERROR(VALUE(L2661),"")</f>
        <v>4</v>
      </c>
      <c r="R2661" s="29" t="n">
        <f aca="true">IF(O2661="","",O2661-TODAY())</f>
        <v>310</v>
      </c>
      <c r="S2661" s="29" t="str">
        <f aca="false">IF(C2661="&lt;&lt; vazio &gt;&gt;","VAZIA",IF(AND(O2661&lt;&gt;"",R2661&lt;0),"VENCIDO",IF(AND(O2661&lt;&gt;"",R2661&lt;=Parametros!$B$10),"PRÓX. VENCIMENTO",IF(F2661="Q","QUALIDADE",IF(F2661="S","BLOQUEADO",IF(F2661="R","RESTRITO/DEVOLUÇÃO",IF(OR(N2661="QUAR",N2661="QRES"),"QUARENTENA",IF(OR(B2661="DESCARTE",B2661="DEVOLUÇÃO"),"DESCARTE/DEVOLUÇÃO",IF(AND(D2661="",K2661&lt;&gt;""),"SEM LOTE",IF(AND(Q2661&lt;&gt;"",Q2661&gt;=Parametros!$B$11),"PARADO/SEM GIRO","OK"))))))))))</f>
        <v>RESTRITO/DEVOLUÇÃO</v>
      </c>
      <c r="T2661" s="29" t="str">
        <f aca="false">IF(AND($S2661="PARADO/SEM GIRO",$K2661="KG",OR(Painel!$B$5="(Todos)",A2661=Painel!$B$5)*OR(Painel!$E$5="(Todos)",P2661=Painel!$E$5)),$J2661+ROW()/10000000,"")</f>
        <v/>
      </c>
      <c r="U2661" s="29" t="str">
        <f aca="false">IF(AND($S2661="VENCIDO",$K2661="KG",OR(Painel!$B$5="(Todos)",A2661=Painel!$B$5)*OR(Painel!$E$5="(Todos)",P2661=Painel!$E$5)),$J2661+ROW()/10000000,"")</f>
        <v/>
      </c>
    </row>
    <row r="2662" customFormat="false" ht="15" hidden="false" customHeight="false" outlineLevel="0" collapsed="false">
      <c r="A2662" s="29" t="s">
        <v>55</v>
      </c>
      <c r="B2662" s="29" t="s">
        <v>4842</v>
      </c>
      <c r="C2662" s="29" t="s">
        <v>308</v>
      </c>
      <c r="D2662" s="29" t="s">
        <v>5139</v>
      </c>
      <c r="E2662" s="29" t="n">
        <v>350</v>
      </c>
      <c r="F2662" s="29" t="s">
        <v>189</v>
      </c>
      <c r="G2662" s="29" t="s">
        <v>5140</v>
      </c>
      <c r="H2662" s="30" t="n">
        <v>5</v>
      </c>
      <c r="I2662" s="31" t="n">
        <v>46284</v>
      </c>
      <c r="J2662" s="30" t="n">
        <v>5</v>
      </c>
      <c r="K2662" s="29" t="s">
        <v>120</v>
      </c>
      <c r="L2662" s="29" t="s">
        <v>388</v>
      </c>
      <c r="M2662" s="29"/>
      <c r="N2662" s="29" t="s">
        <v>122</v>
      </c>
      <c r="O2662" s="31" t="n">
        <v>46704</v>
      </c>
      <c r="P2662" s="29" t="s">
        <v>123</v>
      </c>
      <c r="Q2662" s="29" t="n">
        <f aca="false">IFERROR(VALUE(L2662),"")</f>
        <v>1</v>
      </c>
      <c r="R2662" s="29" t="n">
        <f aca="true">IF(O2662="","",O2662-TODAY())</f>
        <v>419</v>
      </c>
      <c r="S2662" s="29" t="str">
        <f aca="false">IF(C2662="&lt;&lt; vazio &gt;&gt;","VAZIA",IF(AND(O2662&lt;&gt;"",R2662&lt;0),"VENCIDO",IF(AND(O2662&lt;&gt;"",R2662&lt;=Parametros!$B$10),"PRÓX. VENCIMENTO",IF(F2662="Q","QUALIDADE",IF(F2662="S","BLOQUEADO",IF(F2662="R","RESTRITO/DEVOLUÇÃO",IF(OR(N2662="QUAR",N2662="QRES"),"QUARENTENA",IF(OR(B2662="DESCARTE",B2662="DEVOLUÇÃO"),"DESCARTE/DEVOLUÇÃO",IF(AND(D2662="",K2662&lt;&gt;""),"SEM LOTE",IF(AND(Q2662&lt;&gt;"",Q2662&gt;=Parametros!$B$11),"PARADO/SEM GIRO","OK"))))))))))</f>
        <v>RESTRITO/DEVOLUÇÃO</v>
      </c>
      <c r="T2662" s="29" t="str">
        <f aca="false">IF(AND($S2662="PARADO/SEM GIRO",$K2662="KG",OR(Painel!$B$5="(Todos)",A2662=Painel!$B$5)*OR(Painel!$E$5="(Todos)",P2662=Painel!$E$5)),$J2662+ROW()/10000000,"")</f>
        <v/>
      </c>
      <c r="U2662" s="29" t="str">
        <f aca="false">IF(AND($S2662="VENCIDO",$K2662="KG",OR(Painel!$B$5="(Todos)",A2662=Painel!$B$5)*OR(Painel!$E$5="(Todos)",P2662=Painel!$E$5)),$J2662+ROW()/10000000,"")</f>
        <v/>
      </c>
    </row>
    <row r="2663" customFormat="false" ht="15" hidden="false" customHeight="false" outlineLevel="0" collapsed="false">
      <c r="A2663" s="29" t="s">
        <v>55</v>
      </c>
      <c r="B2663" s="29" t="s">
        <v>4842</v>
      </c>
      <c r="C2663" s="29" t="s">
        <v>533</v>
      </c>
      <c r="D2663" s="29" t="s">
        <v>5141</v>
      </c>
      <c r="E2663" s="29" t="n">
        <v>350</v>
      </c>
      <c r="F2663" s="29" t="s">
        <v>189</v>
      </c>
      <c r="G2663" s="29" t="s">
        <v>5142</v>
      </c>
      <c r="H2663" s="30" t="n">
        <v>12</v>
      </c>
      <c r="I2663" s="31" t="n">
        <v>46284</v>
      </c>
      <c r="J2663" s="30" t="n">
        <v>12</v>
      </c>
      <c r="K2663" s="29" t="s">
        <v>120</v>
      </c>
      <c r="L2663" s="29" t="s">
        <v>388</v>
      </c>
      <c r="M2663" s="29"/>
      <c r="N2663" s="29" t="s">
        <v>122</v>
      </c>
      <c r="O2663" s="31" t="n">
        <v>46507</v>
      </c>
      <c r="P2663" s="29" t="s">
        <v>123</v>
      </c>
      <c r="Q2663" s="29" t="n">
        <f aca="false">IFERROR(VALUE(L2663),"")</f>
        <v>1</v>
      </c>
      <c r="R2663" s="29" t="n">
        <f aca="true">IF(O2663="","",O2663-TODAY())</f>
        <v>222</v>
      </c>
      <c r="S2663" s="29" t="str">
        <f aca="false">IF(C2663="&lt;&lt; vazio &gt;&gt;","VAZIA",IF(AND(O2663&lt;&gt;"",R2663&lt;0),"VENCIDO",IF(AND(O2663&lt;&gt;"",R2663&lt;=Parametros!$B$10),"PRÓX. VENCIMENTO",IF(F2663="Q","QUALIDADE",IF(F2663="S","BLOQUEADO",IF(F2663="R","RESTRITO/DEVOLUÇÃO",IF(OR(N2663="QUAR",N2663="QRES"),"QUARENTENA",IF(OR(B2663="DESCARTE",B2663="DEVOLUÇÃO"),"DESCARTE/DEVOLUÇÃO",IF(AND(D2663="",K2663&lt;&gt;""),"SEM LOTE",IF(AND(Q2663&lt;&gt;"",Q2663&gt;=Parametros!$B$11),"PARADO/SEM GIRO","OK"))))))))))</f>
        <v>RESTRITO/DEVOLUÇÃO</v>
      </c>
      <c r="T2663" s="29" t="str">
        <f aca="false">IF(AND($S2663="PARADO/SEM GIRO",$K2663="KG",OR(Painel!$B$5="(Todos)",A2663=Painel!$B$5)*OR(Painel!$E$5="(Todos)",P2663=Painel!$E$5)),$J2663+ROW()/10000000,"")</f>
        <v/>
      </c>
      <c r="U2663" s="29" t="str">
        <f aca="false">IF(AND($S2663="VENCIDO",$K2663="KG",OR(Painel!$B$5="(Todos)",A2663=Painel!$B$5)*OR(Painel!$E$5="(Todos)",P2663=Painel!$E$5)),$J2663+ROW()/10000000,"")</f>
        <v/>
      </c>
    </row>
    <row r="2664" customFormat="false" ht="15" hidden="false" customHeight="false" outlineLevel="0" collapsed="false">
      <c r="A2664" s="29" t="s">
        <v>55</v>
      </c>
      <c r="B2664" s="29" t="s">
        <v>4842</v>
      </c>
      <c r="C2664" s="29" t="s">
        <v>596</v>
      </c>
      <c r="D2664" s="29" t="s">
        <v>5143</v>
      </c>
      <c r="E2664" s="29" t="n">
        <v>350</v>
      </c>
      <c r="F2664" s="29" t="s">
        <v>189</v>
      </c>
      <c r="G2664" s="29" t="s">
        <v>5144</v>
      </c>
      <c r="H2664" s="30" t="n">
        <v>24</v>
      </c>
      <c r="I2664" s="31" t="n">
        <v>46280</v>
      </c>
      <c r="J2664" s="30" t="n">
        <v>24</v>
      </c>
      <c r="K2664" s="29" t="s">
        <v>120</v>
      </c>
      <c r="L2664" s="29" t="s">
        <v>144</v>
      </c>
      <c r="M2664" s="29"/>
      <c r="N2664" s="29" t="s">
        <v>179</v>
      </c>
      <c r="O2664" s="31" t="n">
        <v>46412</v>
      </c>
      <c r="P2664" s="29" t="s">
        <v>123</v>
      </c>
      <c r="Q2664" s="29" t="n">
        <f aca="false">IFERROR(VALUE(L2664),"")</f>
        <v>5</v>
      </c>
      <c r="R2664" s="29" t="n">
        <f aca="true">IF(O2664="","",O2664-TODAY())</f>
        <v>127</v>
      </c>
      <c r="S2664" s="29" t="str">
        <f aca="false">IF(C2664="&lt;&lt; vazio &gt;&gt;","VAZIA",IF(AND(O2664&lt;&gt;"",R2664&lt;0),"VENCIDO",IF(AND(O2664&lt;&gt;"",R2664&lt;=Parametros!$B$10),"PRÓX. VENCIMENTO",IF(F2664="Q","QUALIDADE",IF(F2664="S","BLOQUEADO",IF(F2664="R","RESTRITO/DEVOLUÇÃO",IF(OR(N2664="QUAR",N2664="QRES"),"QUARENTENA",IF(OR(B2664="DESCARTE",B2664="DEVOLUÇÃO"),"DESCARTE/DEVOLUÇÃO",IF(AND(D2664="",K2664&lt;&gt;""),"SEM LOTE",IF(AND(Q2664&lt;&gt;"",Q2664&gt;=Parametros!$B$11),"PARADO/SEM GIRO","OK"))))))))))</f>
        <v>RESTRITO/DEVOLUÇÃO</v>
      </c>
      <c r="T2664" s="29" t="str">
        <f aca="false">IF(AND($S2664="PARADO/SEM GIRO",$K2664="KG",OR(Painel!$B$5="(Todos)",A2664=Painel!$B$5)*OR(Painel!$E$5="(Todos)",P2664=Painel!$E$5)),$J2664+ROW()/10000000,"")</f>
        <v/>
      </c>
      <c r="U2664" s="29" t="str">
        <f aca="false">IF(AND($S2664="VENCIDO",$K2664="KG",OR(Painel!$B$5="(Todos)",A2664=Painel!$B$5)*OR(Painel!$E$5="(Todos)",P2664=Painel!$E$5)),$J2664+ROW()/10000000,"")</f>
        <v/>
      </c>
    </row>
    <row r="2665" customFormat="false" ht="15" hidden="false" customHeight="false" outlineLevel="0" collapsed="false">
      <c r="A2665" s="29" t="s">
        <v>55</v>
      </c>
      <c r="B2665" s="29" t="s">
        <v>4842</v>
      </c>
      <c r="C2665" s="29" t="s">
        <v>157</v>
      </c>
      <c r="D2665" s="29" t="s">
        <v>158</v>
      </c>
      <c r="E2665" s="29" t="n">
        <v>350</v>
      </c>
      <c r="F2665" s="29" t="s">
        <v>189</v>
      </c>
      <c r="G2665" s="29" t="s">
        <v>5145</v>
      </c>
      <c r="H2665" s="30" t="n">
        <v>1102.5</v>
      </c>
      <c r="I2665" s="31" t="n">
        <v>46280</v>
      </c>
      <c r="J2665" s="30" t="n">
        <v>1102.5</v>
      </c>
      <c r="K2665" s="29" t="s">
        <v>120</v>
      </c>
      <c r="L2665" s="29" t="s">
        <v>144</v>
      </c>
      <c r="M2665" s="29"/>
      <c r="N2665" s="29" t="s">
        <v>122</v>
      </c>
      <c r="O2665" s="31" t="n">
        <v>46520</v>
      </c>
      <c r="P2665" s="29" t="s">
        <v>123</v>
      </c>
      <c r="Q2665" s="29" t="n">
        <f aca="false">IFERROR(VALUE(L2665),"")</f>
        <v>5</v>
      </c>
      <c r="R2665" s="29" t="n">
        <f aca="true">IF(O2665="","",O2665-TODAY())</f>
        <v>235</v>
      </c>
      <c r="S2665" s="29" t="str">
        <f aca="false">IF(C2665="&lt;&lt; vazio &gt;&gt;","VAZIA",IF(AND(O2665&lt;&gt;"",R2665&lt;0),"VENCIDO",IF(AND(O2665&lt;&gt;"",R2665&lt;=Parametros!$B$10),"PRÓX. VENCIMENTO",IF(F2665="Q","QUALIDADE",IF(F2665="S","BLOQUEADO",IF(F2665="R","RESTRITO/DEVOLUÇÃO",IF(OR(N2665="QUAR",N2665="QRES"),"QUARENTENA",IF(OR(B2665="DESCARTE",B2665="DEVOLUÇÃO"),"DESCARTE/DEVOLUÇÃO",IF(AND(D2665="",K2665&lt;&gt;""),"SEM LOTE",IF(AND(Q2665&lt;&gt;"",Q2665&gt;=Parametros!$B$11),"PARADO/SEM GIRO","OK"))))))))))</f>
        <v>RESTRITO/DEVOLUÇÃO</v>
      </c>
      <c r="T2665" s="29" t="str">
        <f aca="false">IF(AND($S2665="PARADO/SEM GIRO",$K2665="KG",OR(Painel!$B$5="(Todos)",A2665=Painel!$B$5)*OR(Painel!$E$5="(Todos)",P2665=Painel!$E$5)),$J2665+ROW()/10000000,"")</f>
        <v/>
      </c>
      <c r="U2665" s="29" t="str">
        <f aca="false">IF(AND($S2665="VENCIDO",$K2665="KG",OR(Painel!$B$5="(Todos)",A2665=Painel!$B$5)*OR(Painel!$E$5="(Todos)",P2665=Painel!$E$5)),$J2665+ROW()/10000000,"")</f>
        <v/>
      </c>
    </row>
    <row r="2666" customFormat="false" ht="15" hidden="false" customHeight="false" outlineLevel="0" collapsed="false">
      <c r="A2666" s="29" t="s">
        <v>55</v>
      </c>
      <c r="B2666" s="29" t="s">
        <v>4842</v>
      </c>
      <c r="C2666" s="29" t="s">
        <v>369</v>
      </c>
      <c r="D2666" s="29" t="s">
        <v>5146</v>
      </c>
      <c r="E2666" s="29" t="n">
        <v>350</v>
      </c>
      <c r="F2666" s="29" t="s">
        <v>189</v>
      </c>
      <c r="G2666" s="29" t="s">
        <v>5147</v>
      </c>
      <c r="H2666" s="30" t="n">
        <v>50.5</v>
      </c>
      <c r="I2666" s="31" t="n">
        <v>46281</v>
      </c>
      <c r="J2666" s="30" t="n">
        <v>50.5</v>
      </c>
      <c r="K2666" s="29" t="s">
        <v>120</v>
      </c>
      <c r="L2666" s="29" t="s">
        <v>284</v>
      </c>
      <c r="M2666" s="29"/>
      <c r="N2666" s="29" t="s">
        <v>122</v>
      </c>
      <c r="O2666" s="31" t="n">
        <v>46577</v>
      </c>
      <c r="P2666" s="29" t="s">
        <v>123</v>
      </c>
      <c r="Q2666" s="29" t="n">
        <f aca="false">IFERROR(VALUE(L2666),"")</f>
        <v>4</v>
      </c>
      <c r="R2666" s="29" t="n">
        <f aca="true">IF(O2666="","",O2666-TODAY())</f>
        <v>292</v>
      </c>
      <c r="S2666" s="29" t="str">
        <f aca="false">IF(C2666="&lt;&lt; vazio &gt;&gt;","VAZIA",IF(AND(O2666&lt;&gt;"",R2666&lt;0),"VENCIDO",IF(AND(O2666&lt;&gt;"",R2666&lt;=Parametros!$B$10),"PRÓX. VENCIMENTO",IF(F2666="Q","QUALIDADE",IF(F2666="S","BLOQUEADO",IF(F2666="R","RESTRITO/DEVOLUÇÃO",IF(OR(N2666="QUAR",N2666="QRES"),"QUARENTENA",IF(OR(B2666="DESCARTE",B2666="DEVOLUÇÃO"),"DESCARTE/DEVOLUÇÃO",IF(AND(D2666="",K2666&lt;&gt;""),"SEM LOTE",IF(AND(Q2666&lt;&gt;"",Q2666&gt;=Parametros!$B$11),"PARADO/SEM GIRO","OK"))))))))))</f>
        <v>RESTRITO/DEVOLUÇÃO</v>
      </c>
      <c r="T2666" s="29" t="str">
        <f aca="false">IF(AND($S2666="PARADO/SEM GIRO",$K2666="KG",OR(Painel!$B$5="(Todos)",A2666=Painel!$B$5)*OR(Painel!$E$5="(Todos)",P2666=Painel!$E$5)),$J2666+ROW()/10000000,"")</f>
        <v/>
      </c>
      <c r="U2666" s="29" t="str">
        <f aca="false">IF(AND($S2666="VENCIDO",$K2666="KG",OR(Painel!$B$5="(Todos)",A2666=Painel!$B$5)*OR(Painel!$E$5="(Todos)",P2666=Painel!$E$5)),$J2666+ROW()/10000000,"")</f>
        <v/>
      </c>
    </row>
    <row r="2667" customFormat="false" ht="15" hidden="false" customHeight="false" outlineLevel="0" collapsed="false">
      <c r="A2667" s="29" t="s">
        <v>55</v>
      </c>
      <c r="B2667" s="29" t="s">
        <v>4842</v>
      </c>
      <c r="C2667" s="29" t="s">
        <v>369</v>
      </c>
      <c r="D2667" s="29" t="s">
        <v>5146</v>
      </c>
      <c r="E2667" s="29" t="n">
        <v>350</v>
      </c>
      <c r="F2667" s="29" t="s">
        <v>189</v>
      </c>
      <c r="G2667" s="29" t="s">
        <v>5148</v>
      </c>
      <c r="H2667" s="30" t="n">
        <v>50.5</v>
      </c>
      <c r="I2667" s="31" t="n">
        <v>46283</v>
      </c>
      <c r="J2667" s="30" t="n">
        <v>50.5</v>
      </c>
      <c r="K2667" s="29" t="s">
        <v>120</v>
      </c>
      <c r="L2667" s="29" t="s">
        <v>176</v>
      </c>
      <c r="M2667" s="29"/>
      <c r="N2667" s="29" t="s">
        <v>122</v>
      </c>
      <c r="O2667" s="31" t="n">
        <v>46577</v>
      </c>
      <c r="P2667" s="29" t="s">
        <v>123</v>
      </c>
      <c r="Q2667" s="29" t="n">
        <f aca="false">IFERROR(VALUE(L2667),"")</f>
        <v>2</v>
      </c>
      <c r="R2667" s="29" t="n">
        <f aca="true">IF(O2667="","",O2667-TODAY())</f>
        <v>292</v>
      </c>
      <c r="S2667" s="29" t="str">
        <f aca="false">IF(C2667="&lt;&lt; vazio &gt;&gt;","VAZIA",IF(AND(O2667&lt;&gt;"",R2667&lt;0),"VENCIDO",IF(AND(O2667&lt;&gt;"",R2667&lt;=Parametros!$B$10),"PRÓX. VENCIMENTO",IF(F2667="Q","QUALIDADE",IF(F2667="S","BLOQUEADO",IF(F2667="R","RESTRITO/DEVOLUÇÃO",IF(OR(N2667="QUAR",N2667="QRES"),"QUARENTENA",IF(OR(B2667="DESCARTE",B2667="DEVOLUÇÃO"),"DESCARTE/DEVOLUÇÃO",IF(AND(D2667="",K2667&lt;&gt;""),"SEM LOTE",IF(AND(Q2667&lt;&gt;"",Q2667&gt;=Parametros!$B$11),"PARADO/SEM GIRO","OK"))))))))))</f>
        <v>RESTRITO/DEVOLUÇÃO</v>
      </c>
      <c r="T2667" s="29" t="str">
        <f aca="false">IF(AND($S2667="PARADO/SEM GIRO",$K2667="KG",OR(Painel!$B$5="(Todos)",A2667=Painel!$B$5)*OR(Painel!$E$5="(Todos)",P2667=Painel!$E$5)),$J2667+ROW()/10000000,"")</f>
        <v/>
      </c>
      <c r="U2667" s="29" t="str">
        <f aca="false">IF(AND($S2667="VENCIDO",$K2667="KG",OR(Painel!$B$5="(Todos)",A2667=Painel!$B$5)*OR(Painel!$E$5="(Todos)",P2667=Painel!$E$5)),$J2667+ROW()/10000000,"")</f>
        <v/>
      </c>
    </row>
    <row r="2668" customFormat="false" ht="15" hidden="false" customHeight="false" outlineLevel="0" collapsed="false">
      <c r="A2668" s="29" t="s">
        <v>55</v>
      </c>
      <c r="B2668" s="29" t="s">
        <v>4842</v>
      </c>
      <c r="C2668" s="29" t="s">
        <v>369</v>
      </c>
      <c r="D2668" s="29" t="s">
        <v>5146</v>
      </c>
      <c r="E2668" s="29" t="n">
        <v>350</v>
      </c>
      <c r="F2668" s="29" t="s">
        <v>189</v>
      </c>
      <c r="G2668" s="29" t="s">
        <v>5149</v>
      </c>
      <c r="H2668" s="30" t="n">
        <v>10.1</v>
      </c>
      <c r="I2668" s="31" t="n">
        <v>46284</v>
      </c>
      <c r="J2668" s="30" t="n">
        <v>10.1</v>
      </c>
      <c r="K2668" s="29" t="s">
        <v>120</v>
      </c>
      <c r="L2668" s="29" t="s">
        <v>388</v>
      </c>
      <c r="M2668" s="29"/>
      <c r="N2668" s="29" t="s">
        <v>122</v>
      </c>
      <c r="O2668" s="31" t="n">
        <v>46577</v>
      </c>
      <c r="P2668" s="29" t="s">
        <v>123</v>
      </c>
      <c r="Q2668" s="29" t="n">
        <f aca="false">IFERROR(VALUE(L2668),"")</f>
        <v>1</v>
      </c>
      <c r="R2668" s="29" t="n">
        <f aca="true">IF(O2668="","",O2668-TODAY())</f>
        <v>292</v>
      </c>
      <c r="S2668" s="29" t="str">
        <f aca="false">IF(C2668="&lt;&lt; vazio &gt;&gt;","VAZIA",IF(AND(O2668&lt;&gt;"",R2668&lt;0),"VENCIDO",IF(AND(O2668&lt;&gt;"",R2668&lt;=Parametros!$B$10),"PRÓX. VENCIMENTO",IF(F2668="Q","QUALIDADE",IF(F2668="S","BLOQUEADO",IF(F2668="R","RESTRITO/DEVOLUÇÃO",IF(OR(N2668="QUAR",N2668="QRES"),"QUARENTENA",IF(OR(B2668="DESCARTE",B2668="DEVOLUÇÃO"),"DESCARTE/DEVOLUÇÃO",IF(AND(D2668="",K2668&lt;&gt;""),"SEM LOTE",IF(AND(Q2668&lt;&gt;"",Q2668&gt;=Parametros!$B$11),"PARADO/SEM GIRO","OK"))))))))))</f>
        <v>RESTRITO/DEVOLUÇÃO</v>
      </c>
      <c r="T2668" s="29" t="str">
        <f aca="false">IF(AND($S2668="PARADO/SEM GIRO",$K2668="KG",OR(Painel!$B$5="(Todos)",A2668=Painel!$B$5)*OR(Painel!$E$5="(Todos)",P2668=Painel!$E$5)),$J2668+ROW()/10000000,"")</f>
        <v/>
      </c>
      <c r="U2668" s="29" t="str">
        <f aca="false">IF(AND($S2668="VENCIDO",$K2668="KG",OR(Painel!$B$5="(Todos)",A2668=Painel!$B$5)*OR(Painel!$E$5="(Todos)",P2668=Painel!$E$5)),$J2668+ROW()/10000000,"")</f>
        <v/>
      </c>
    </row>
    <row r="2669" customFormat="false" ht="15" hidden="false" customHeight="false" outlineLevel="0" collapsed="false">
      <c r="A2669" s="29" t="s">
        <v>55</v>
      </c>
      <c r="B2669" s="29" t="s">
        <v>4842</v>
      </c>
      <c r="C2669" s="29" t="s">
        <v>369</v>
      </c>
      <c r="D2669" s="29" t="s">
        <v>5150</v>
      </c>
      <c r="E2669" s="29" t="n">
        <v>350</v>
      </c>
      <c r="F2669" s="29" t="s">
        <v>189</v>
      </c>
      <c r="G2669" s="29" t="s">
        <v>5151</v>
      </c>
      <c r="H2669" s="30" t="n">
        <v>40.4</v>
      </c>
      <c r="I2669" s="31" t="n">
        <v>46280</v>
      </c>
      <c r="J2669" s="30" t="n">
        <v>40.4</v>
      </c>
      <c r="K2669" s="29" t="s">
        <v>120</v>
      </c>
      <c r="L2669" s="29" t="s">
        <v>144</v>
      </c>
      <c r="M2669" s="29"/>
      <c r="N2669" s="29" t="s">
        <v>122</v>
      </c>
      <c r="O2669" s="31" t="n">
        <v>46626</v>
      </c>
      <c r="P2669" s="29" t="s">
        <v>123</v>
      </c>
      <c r="Q2669" s="29" t="n">
        <f aca="false">IFERROR(VALUE(L2669),"")</f>
        <v>5</v>
      </c>
      <c r="R2669" s="29" t="n">
        <f aca="true">IF(O2669="","",O2669-TODAY())</f>
        <v>341</v>
      </c>
      <c r="S2669" s="29" t="str">
        <f aca="false">IF(C2669="&lt;&lt; vazio &gt;&gt;","VAZIA",IF(AND(O2669&lt;&gt;"",R2669&lt;0),"VENCIDO",IF(AND(O2669&lt;&gt;"",R2669&lt;=Parametros!$B$10),"PRÓX. VENCIMENTO",IF(F2669="Q","QUALIDADE",IF(F2669="S","BLOQUEADO",IF(F2669="R","RESTRITO/DEVOLUÇÃO",IF(OR(N2669="QUAR",N2669="QRES"),"QUARENTENA",IF(OR(B2669="DESCARTE",B2669="DEVOLUÇÃO"),"DESCARTE/DEVOLUÇÃO",IF(AND(D2669="",K2669&lt;&gt;""),"SEM LOTE",IF(AND(Q2669&lt;&gt;"",Q2669&gt;=Parametros!$B$11),"PARADO/SEM GIRO","OK"))))))))))</f>
        <v>RESTRITO/DEVOLUÇÃO</v>
      </c>
      <c r="T2669" s="29" t="str">
        <f aca="false">IF(AND($S2669="PARADO/SEM GIRO",$K2669="KG",OR(Painel!$B$5="(Todos)",A2669=Painel!$B$5)*OR(Painel!$E$5="(Todos)",P2669=Painel!$E$5)),$J2669+ROW()/10000000,"")</f>
        <v/>
      </c>
      <c r="U2669" s="29" t="str">
        <f aca="false">IF(AND($S2669="VENCIDO",$K2669="KG",OR(Painel!$B$5="(Todos)",A2669=Painel!$B$5)*OR(Painel!$E$5="(Todos)",P2669=Painel!$E$5)),$J2669+ROW()/10000000,"")</f>
        <v/>
      </c>
    </row>
    <row r="2670" customFormat="false" ht="15" hidden="false" customHeight="false" outlineLevel="0" collapsed="false">
      <c r="A2670" s="29" t="s">
        <v>55</v>
      </c>
      <c r="B2670" s="29" t="s">
        <v>4842</v>
      </c>
      <c r="C2670" s="29" t="s">
        <v>369</v>
      </c>
      <c r="D2670" s="29" t="s">
        <v>5152</v>
      </c>
      <c r="E2670" s="29" t="n">
        <v>350</v>
      </c>
      <c r="F2670" s="29" t="s">
        <v>189</v>
      </c>
      <c r="G2670" s="29" t="s">
        <v>5153</v>
      </c>
      <c r="H2670" s="30" t="n">
        <v>222.2</v>
      </c>
      <c r="I2670" s="31" t="n">
        <v>46283</v>
      </c>
      <c r="J2670" s="30" t="n">
        <v>222.2</v>
      </c>
      <c r="K2670" s="29" t="s">
        <v>120</v>
      </c>
      <c r="L2670" s="29" t="s">
        <v>176</v>
      </c>
      <c r="M2670" s="29"/>
      <c r="N2670" s="29" t="s">
        <v>122</v>
      </c>
      <c r="O2670" s="31" t="n">
        <v>46627</v>
      </c>
      <c r="P2670" s="29" t="s">
        <v>123</v>
      </c>
      <c r="Q2670" s="29" t="n">
        <f aca="false">IFERROR(VALUE(L2670),"")</f>
        <v>2</v>
      </c>
      <c r="R2670" s="29" t="n">
        <f aca="true">IF(O2670="","",O2670-TODAY())</f>
        <v>342</v>
      </c>
      <c r="S2670" s="29" t="str">
        <f aca="false">IF(C2670="&lt;&lt; vazio &gt;&gt;","VAZIA",IF(AND(O2670&lt;&gt;"",R2670&lt;0),"VENCIDO",IF(AND(O2670&lt;&gt;"",R2670&lt;=Parametros!$B$10),"PRÓX. VENCIMENTO",IF(F2670="Q","QUALIDADE",IF(F2670="S","BLOQUEADO",IF(F2670="R","RESTRITO/DEVOLUÇÃO",IF(OR(N2670="QUAR",N2670="QRES"),"QUARENTENA",IF(OR(B2670="DESCARTE",B2670="DEVOLUÇÃO"),"DESCARTE/DEVOLUÇÃO",IF(AND(D2670="",K2670&lt;&gt;""),"SEM LOTE",IF(AND(Q2670&lt;&gt;"",Q2670&gt;=Parametros!$B$11),"PARADO/SEM GIRO","OK"))))))))))</f>
        <v>RESTRITO/DEVOLUÇÃO</v>
      </c>
      <c r="T2670" s="29" t="str">
        <f aca="false">IF(AND($S2670="PARADO/SEM GIRO",$K2670="KG",OR(Painel!$B$5="(Todos)",A2670=Painel!$B$5)*OR(Painel!$E$5="(Todos)",P2670=Painel!$E$5)),$J2670+ROW()/10000000,"")</f>
        <v/>
      </c>
      <c r="U2670" s="29" t="str">
        <f aca="false">IF(AND($S2670="VENCIDO",$K2670="KG",OR(Painel!$B$5="(Todos)",A2670=Painel!$B$5)*OR(Painel!$E$5="(Todos)",P2670=Painel!$E$5)),$J2670+ROW()/10000000,"")</f>
        <v/>
      </c>
    </row>
    <row r="2671" customFormat="false" ht="15" hidden="false" customHeight="false" outlineLevel="0" collapsed="false">
      <c r="A2671" s="29" t="s">
        <v>55</v>
      </c>
      <c r="B2671" s="29" t="s">
        <v>4842</v>
      </c>
      <c r="C2671" s="29" t="s">
        <v>369</v>
      </c>
      <c r="D2671" s="29" t="s">
        <v>5152</v>
      </c>
      <c r="E2671" s="29" t="n">
        <v>350</v>
      </c>
      <c r="F2671" s="29" t="s">
        <v>189</v>
      </c>
      <c r="G2671" s="29" t="s">
        <v>5154</v>
      </c>
      <c r="H2671" s="30" t="n">
        <v>999.9</v>
      </c>
      <c r="I2671" s="31" t="n">
        <v>46283</v>
      </c>
      <c r="J2671" s="30" t="n">
        <v>999.9</v>
      </c>
      <c r="K2671" s="29" t="s">
        <v>120</v>
      </c>
      <c r="L2671" s="29" t="s">
        <v>176</v>
      </c>
      <c r="M2671" s="29"/>
      <c r="N2671" s="29" t="s">
        <v>122</v>
      </c>
      <c r="O2671" s="31" t="n">
        <v>46627</v>
      </c>
      <c r="P2671" s="29" t="s">
        <v>123</v>
      </c>
      <c r="Q2671" s="29" t="n">
        <f aca="false">IFERROR(VALUE(L2671),"")</f>
        <v>2</v>
      </c>
      <c r="R2671" s="29" t="n">
        <f aca="true">IF(O2671="","",O2671-TODAY())</f>
        <v>342</v>
      </c>
      <c r="S2671" s="29" t="str">
        <f aca="false">IF(C2671="&lt;&lt; vazio &gt;&gt;","VAZIA",IF(AND(O2671&lt;&gt;"",R2671&lt;0),"VENCIDO",IF(AND(O2671&lt;&gt;"",R2671&lt;=Parametros!$B$10),"PRÓX. VENCIMENTO",IF(F2671="Q","QUALIDADE",IF(F2671="S","BLOQUEADO",IF(F2671="R","RESTRITO/DEVOLUÇÃO",IF(OR(N2671="QUAR",N2671="QRES"),"QUARENTENA",IF(OR(B2671="DESCARTE",B2671="DEVOLUÇÃO"),"DESCARTE/DEVOLUÇÃO",IF(AND(D2671="",K2671&lt;&gt;""),"SEM LOTE",IF(AND(Q2671&lt;&gt;"",Q2671&gt;=Parametros!$B$11),"PARADO/SEM GIRO","OK"))))))))))</f>
        <v>RESTRITO/DEVOLUÇÃO</v>
      </c>
      <c r="T2671" s="29" t="str">
        <f aca="false">IF(AND($S2671="PARADO/SEM GIRO",$K2671="KG",OR(Painel!$B$5="(Todos)",A2671=Painel!$B$5)*OR(Painel!$E$5="(Todos)",P2671=Painel!$E$5)),$J2671+ROW()/10000000,"")</f>
        <v/>
      </c>
      <c r="U2671" s="29" t="str">
        <f aca="false">IF(AND($S2671="VENCIDO",$K2671="KG",OR(Painel!$B$5="(Todos)",A2671=Painel!$B$5)*OR(Painel!$E$5="(Todos)",P2671=Painel!$E$5)),$J2671+ROW()/10000000,"")</f>
        <v/>
      </c>
    </row>
    <row r="2672" customFormat="false" ht="15" hidden="false" customHeight="false" outlineLevel="0" collapsed="false">
      <c r="A2672" s="29" t="s">
        <v>55</v>
      </c>
      <c r="B2672" s="29" t="s">
        <v>4842</v>
      </c>
      <c r="C2672" s="29" t="s">
        <v>369</v>
      </c>
      <c r="D2672" s="29" t="s">
        <v>5152</v>
      </c>
      <c r="E2672" s="29" t="n">
        <v>350</v>
      </c>
      <c r="F2672" s="29" t="s">
        <v>189</v>
      </c>
      <c r="G2672" s="29" t="s">
        <v>5155</v>
      </c>
      <c r="H2672" s="30" t="n">
        <v>999.9</v>
      </c>
      <c r="I2672" s="31" t="n">
        <v>46283</v>
      </c>
      <c r="J2672" s="30" t="n">
        <v>999.9</v>
      </c>
      <c r="K2672" s="29" t="s">
        <v>120</v>
      </c>
      <c r="L2672" s="29" t="s">
        <v>176</v>
      </c>
      <c r="M2672" s="29"/>
      <c r="N2672" s="29" t="s">
        <v>122</v>
      </c>
      <c r="O2672" s="31" t="n">
        <v>46627</v>
      </c>
      <c r="P2672" s="29" t="s">
        <v>123</v>
      </c>
      <c r="Q2672" s="29" t="n">
        <f aca="false">IFERROR(VALUE(L2672),"")</f>
        <v>2</v>
      </c>
      <c r="R2672" s="29" t="n">
        <f aca="true">IF(O2672="","",O2672-TODAY())</f>
        <v>342</v>
      </c>
      <c r="S2672" s="29" t="str">
        <f aca="false">IF(C2672="&lt;&lt; vazio &gt;&gt;","VAZIA",IF(AND(O2672&lt;&gt;"",R2672&lt;0),"VENCIDO",IF(AND(O2672&lt;&gt;"",R2672&lt;=Parametros!$B$10),"PRÓX. VENCIMENTO",IF(F2672="Q","QUALIDADE",IF(F2672="S","BLOQUEADO",IF(F2672="R","RESTRITO/DEVOLUÇÃO",IF(OR(N2672="QUAR",N2672="QRES"),"QUARENTENA",IF(OR(B2672="DESCARTE",B2672="DEVOLUÇÃO"),"DESCARTE/DEVOLUÇÃO",IF(AND(D2672="",K2672&lt;&gt;""),"SEM LOTE",IF(AND(Q2672&lt;&gt;"",Q2672&gt;=Parametros!$B$11),"PARADO/SEM GIRO","OK"))))))))))</f>
        <v>RESTRITO/DEVOLUÇÃO</v>
      </c>
      <c r="T2672" s="29" t="str">
        <f aca="false">IF(AND($S2672="PARADO/SEM GIRO",$K2672="KG",OR(Painel!$B$5="(Todos)",A2672=Painel!$B$5)*OR(Painel!$E$5="(Todos)",P2672=Painel!$E$5)),$J2672+ROW()/10000000,"")</f>
        <v/>
      </c>
      <c r="U2672" s="29" t="str">
        <f aca="false">IF(AND($S2672="VENCIDO",$K2672="KG",OR(Painel!$B$5="(Todos)",A2672=Painel!$B$5)*OR(Painel!$E$5="(Todos)",P2672=Painel!$E$5)),$J2672+ROW()/10000000,"")</f>
        <v/>
      </c>
    </row>
    <row r="2673" customFormat="false" ht="15" hidden="false" customHeight="false" outlineLevel="0" collapsed="false">
      <c r="A2673" s="29" t="s">
        <v>55</v>
      </c>
      <c r="B2673" s="29" t="s">
        <v>4842</v>
      </c>
      <c r="C2673" s="29" t="s">
        <v>369</v>
      </c>
      <c r="D2673" s="29" t="s">
        <v>5156</v>
      </c>
      <c r="E2673" s="29" t="n">
        <v>350</v>
      </c>
      <c r="F2673" s="29" t="s">
        <v>189</v>
      </c>
      <c r="G2673" s="29" t="s">
        <v>5157</v>
      </c>
      <c r="H2673" s="30" t="n">
        <v>50.5</v>
      </c>
      <c r="I2673" s="31" t="n">
        <v>46281</v>
      </c>
      <c r="J2673" s="30" t="n">
        <v>50.5</v>
      </c>
      <c r="K2673" s="29" t="s">
        <v>120</v>
      </c>
      <c r="L2673" s="29" t="s">
        <v>284</v>
      </c>
      <c r="M2673" s="29"/>
      <c r="N2673" s="29" t="s">
        <v>122</v>
      </c>
      <c r="O2673" s="31" t="n">
        <v>46657</v>
      </c>
      <c r="P2673" s="29" t="s">
        <v>123</v>
      </c>
      <c r="Q2673" s="29" t="n">
        <f aca="false">IFERROR(VALUE(L2673),"")</f>
        <v>4</v>
      </c>
      <c r="R2673" s="29" t="n">
        <f aca="true">IF(O2673="","",O2673-TODAY())</f>
        <v>372</v>
      </c>
      <c r="S2673" s="29" t="str">
        <f aca="false">IF(C2673="&lt;&lt; vazio &gt;&gt;","VAZIA",IF(AND(O2673&lt;&gt;"",R2673&lt;0),"VENCIDO",IF(AND(O2673&lt;&gt;"",R2673&lt;=Parametros!$B$10),"PRÓX. VENCIMENTO",IF(F2673="Q","QUALIDADE",IF(F2673="S","BLOQUEADO",IF(F2673="R","RESTRITO/DEVOLUÇÃO",IF(OR(N2673="QUAR",N2673="QRES"),"QUARENTENA",IF(OR(B2673="DESCARTE",B2673="DEVOLUÇÃO"),"DESCARTE/DEVOLUÇÃO",IF(AND(D2673="",K2673&lt;&gt;""),"SEM LOTE",IF(AND(Q2673&lt;&gt;"",Q2673&gt;=Parametros!$B$11),"PARADO/SEM GIRO","OK"))))))))))</f>
        <v>RESTRITO/DEVOLUÇÃO</v>
      </c>
      <c r="T2673" s="29" t="str">
        <f aca="false">IF(AND($S2673="PARADO/SEM GIRO",$K2673="KG",OR(Painel!$B$5="(Todos)",A2673=Painel!$B$5)*OR(Painel!$E$5="(Todos)",P2673=Painel!$E$5)),$J2673+ROW()/10000000,"")</f>
        <v/>
      </c>
      <c r="U2673" s="29" t="str">
        <f aca="false">IF(AND($S2673="VENCIDO",$K2673="KG",OR(Painel!$B$5="(Todos)",A2673=Painel!$B$5)*OR(Painel!$E$5="(Todos)",P2673=Painel!$E$5)),$J2673+ROW()/10000000,"")</f>
        <v/>
      </c>
    </row>
    <row r="2674" customFormat="false" ht="15" hidden="false" customHeight="false" outlineLevel="0" collapsed="false">
      <c r="A2674" s="29" t="s">
        <v>55</v>
      </c>
      <c r="B2674" s="29" t="s">
        <v>4842</v>
      </c>
      <c r="C2674" s="29" t="s">
        <v>369</v>
      </c>
      <c r="D2674" s="29" t="s">
        <v>5158</v>
      </c>
      <c r="E2674" s="29" t="n">
        <v>350</v>
      </c>
      <c r="F2674" s="29" t="s">
        <v>189</v>
      </c>
      <c r="G2674" s="29" t="s">
        <v>5159</v>
      </c>
      <c r="H2674" s="30" t="n">
        <v>29.29</v>
      </c>
      <c r="I2674" s="31" t="n">
        <v>46282</v>
      </c>
      <c r="J2674" s="30" t="n">
        <v>29.29</v>
      </c>
      <c r="K2674" s="29" t="s">
        <v>120</v>
      </c>
      <c r="L2674" s="29" t="s">
        <v>400</v>
      </c>
      <c r="M2674" s="29"/>
      <c r="N2674" s="29" t="s">
        <v>122</v>
      </c>
      <c r="O2674" s="31" t="n">
        <v>46658</v>
      </c>
      <c r="P2674" s="29" t="s">
        <v>123</v>
      </c>
      <c r="Q2674" s="29" t="n">
        <f aca="false">IFERROR(VALUE(L2674),"")</f>
        <v>3</v>
      </c>
      <c r="R2674" s="29" t="n">
        <f aca="true">IF(O2674="","",O2674-TODAY())</f>
        <v>373</v>
      </c>
      <c r="S2674" s="29" t="str">
        <f aca="false">IF(C2674="&lt;&lt; vazio &gt;&gt;","VAZIA",IF(AND(O2674&lt;&gt;"",R2674&lt;0),"VENCIDO",IF(AND(O2674&lt;&gt;"",R2674&lt;=Parametros!$B$10),"PRÓX. VENCIMENTO",IF(F2674="Q","QUALIDADE",IF(F2674="S","BLOQUEADO",IF(F2674="R","RESTRITO/DEVOLUÇÃO",IF(OR(N2674="QUAR",N2674="QRES"),"QUARENTENA",IF(OR(B2674="DESCARTE",B2674="DEVOLUÇÃO"),"DESCARTE/DEVOLUÇÃO",IF(AND(D2674="",K2674&lt;&gt;""),"SEM LOTE",IF(AND(Q2674&lt;&gt;"",Q2674&gt;=Parametros!$B$11),"PARADO/SEM GIRO","OK"))))))))))</f>
        <v>RESTRITO/DEVOLUÇÃO</v>
      </c>
      <c r="T2674" s="29" t="str">
        <f aca="false">IF(AND($S2674="PARADO/SEM GIRO",$K2674="KG",OR(Painel!$B$5="(Todos)",A2674=Painel!$B$5)*OR(Painel!$E$5="(Todos)",P2674=Painel!$E$5)),$J2674+ROW()/10000000,"")</f>
        <v/>
      </c>
      <c r="U2674" s="29" t="str">
        <f aca="false">IF(AND($S2674="VENCIDO",$K2674="KG",OR(Painel!$B$5="(Todos)",A2674=Painel!$B$5)*OR(Painel!$E$5="(Todos)",P2674=Painel!$E$5)),$J2674+ROW()/10000000,"")</f>
        <v/>
      </c>
    </row>
    <row r="2675" customFormat="false" ht="15" hidden="false" customHeight="false" outlineLevel="0" collapsed="false">
      <c r="A2675" s="29" t="s">
        <v>55</v>
      </c>
      <c r="B2675" s="29" t="s">
        <v>4842</v>
      </c>
      <c r="C2675" s="29" t="s">
        <v>371</v>
      </c>
      <c r="D2675" s="29" t="s">
        <v>5160</v>
      </c>
      <c r="E2675" s="29" t="n">
        <v>350</v>
      </c>
      <c r="F2675" s="29" t="s">
        <v>189</v>
      </c>
      <c r="G2675" s="29" t="s">
        <v>5161</v>
      </c>
      <c r="H2675" s="30" t="n">
        <v>20.2</v>
      </c>
      <c r="I2675" s="31" t="n">
        <v>46282</v>
      </c>
      <c r="J2675" s="30" t="n">
        <v>20.2</v>
      </c>
      <c r="K2675" s="29" t="s">
        <v>120</v>
      </c>
      <c r="L2675" s="29" t="s">
        <v>400</v>
      </c>
      <c r="M2675" s="29"/>
      <c r="N2675" s="29" t="s">
        <v>122</v>
      </c>
      <c r="O2675" s="31" t="n">
        <v>46455</v>
      </c>
      <c r="P2675" s="29" t="s">
        <v>123</v>
      </c>
      <c r="Q2675" s="29" t="n">
        <f aca="false">IFERROR(VALUE(L2675),"")</f>
        <v>3</v>
      </c>
      <c r="R2675" s="29" t="n">
        <f aca="true">IF(O2675="","",O2675-TODAY())</f>
        <v>170</v>
      </c>
      <c r="S2675" s="29" t="str">
        <f aca="false">IF(C2675="&lt;&lt; vazio &gt;&gt;","VAZIA",IF(AND(O2675&lt;&gt;"",R2675&lt;0),"VENCIDO",IF(AND(O2675&lt;&gt;"",R2675&lt;=Parametros!$B$10),"PRÓX. VENCIMENTO",IF(F2675="Q","QUALIDADE",IF(F2675="S","BLOQUEADO",IF(F2675="R","RESTRITO/DEVOLUÇÃO",IF(OR(N2675="QUAR",N2675="QRES"),"QUARENTENA",IF(OR(B2675="DESCARTE",B2675="DEVOLUÇÃO"),"DESCARTE/DEVOLUÇÃO",IF(AND(D2675="",K2675&lt;&gt;""),"SEM LOTE",IF(AND(Q2675&lt;&gt;"",Q2675&gt;=Parametros!$B$11),"PARADO/SEM GIRO","OK"))))))))))</f>
        <v>RESTRITO/DEVOLUÇÃO</v>
      </c>
      <c r="T2675" s="29" t="str">
        <f aca="false">IF(AND($S2675="PARADO/SEM GIRO",$K2675="KG",OR(Painel!$B$5="(Todos)",A2675=Painel!$B$5)*OR(Painel!$E$5="(Todos)",P2675=Painel!$E$5)),$J2675+ROW()/10000000,"")</f>
        <v/>
      </c>
      <c r="U2675" s="29" t="str">
        <f aca="false">IF(AND($S2675="VENCIDO",$K2675="KG",OR(Painel!$B$5="(Todos)",A2675=Painel!$B$5)*OR(Painel!$E$5="(Todos)",P2675=Painel!$E$5)),$J2675+ROW()/10000000,"")</f>
        <v/>
      </c>
    </row>
    <row r="2676" customFormat="false" ht="15" hidden="false" customHeight="false" outlineLevel="0" collapsed="false">
      <c r="A2676" s="29" t="s">
        <v>55</v>
      </c>
      <c r="B2676" s="29" t="s">
        <v>4842</v>
      </c>
      <c r="C2676" s="29" t="s">
        <v>371</v>
      </c>
      <c r="D2676" s="29" t="s">
        <v>5162</v>
      </c>
      <c r="E2676" s="29" t="n">
        <v>350</v>
      </c>
      <c r="F2676" s="29" t="s">
        <v>189</v>
      </c>
      <c r="G2676" s="29" t="s">
        <v>5163</v>
      </c>
      <c r="H2676" s="30" t="n">
        <v>50.5</v>
      </c>
      <c r="I2676" s="31" t="n">
        <v>46283</v>
      </c>
      <c r="J2676" s="30" t="n">
        <v>50.5</v>
      </c>
      <c r="K2676" s="29" t="s">
        <v>120</v>
      </c>
      <c r="L2676" s="29" t="s">
        <v>176</v>
      </c>
      <c r="M2676" s="29"/>
      <c r="N2676" s="29" t="s">
        <v>122</v>
      </c>
      <c r="O2676" s="31" t="n">
        <v>46581</v>
      </c>
      <c r="P2676" s="29" t="s">
        <v>123</v>
      </c>
      <c r="Q2676" s="29" t="n">
        <f aca="false">IFERROR(VALUE(L2676),"")</f>
        <v>2</v>
      </c>
      <c r="R2676" s="29" t="n">
        <f aca="true">IF(O2676="","",O2676-TODAY())</f>
        <v>296</v>
      </c>
      <c r="S2676" s="29" t="str">
        <f aca="false">IF(C2676="&lt;&lt; vazio &gt;&gt;","VAZIA",IF(AND(O2676&lt;&gt;"",R2676&lt;0),"VENCIDO",IF(AND(O2676&lt;&gt;"",R2676&lt;=Parametros!$B$10),"PRÓX. VENCIMENTO",IF(F2676="Q","QUALIDADE",IF(F2676="S","BLOQUEADO",IF(F2676="R","RESTRITO/DEVOLUÇÃO",IF(OR(N2676="QUAR",N2676="QRES"),"QUARENTENA",IF(OR(B2676="DESCARTE",B2676="DEVOLUÇÃO"),"DESCARTE/DEVOLUÇÃO",IF(AND(D2676="",K2676&lt;&gt;""),"SEM LOTE",IF(AND(Q2676&lt;&gt;"",Q2676&gt;=Parametros!$B$11),"PARADO/SEM GIRO","OK"))))))))))</f>
        <v>RESTRITO/DEVOLUÇÃO</v>
      </c>
      <c r="T2676" s="29" t="str">
        <f aca="false">IF(AND($S2676="PARADO/SEM GIRO",$K2676="KG",OR(Painel!$B$5="(Todos)",A2676=Painel!$B$5)*OR(Painel!$E$5="(Todos)",P2676=Painel!$E$5)),$J2676+ROW()/10000000,"")</f>
        <v/>
      </c>
      <c r="U2676" s="29" t="str">
        <f aca="false">IF(AND($S2676="VENCIDO",$K2676="KG",OR(Painel!$B$5="(Todos)",A2676=Painel!$B$5)*OR(Painel!$E$5="(Todos)",P2676=Painel!$E$5)),$J2676+ROW()/10000000,"")</f>
        <v/>
      </c>
    </row>
    <row r="2677" customFormat="false" ht="15" hidden="false" customHeight="false" outlineLevel="0" collapsed="false">
      <c r="A2677" s="29" t="s">
        <v>55</v>
      </c>
      <c r="B2677" s="29" t="s">
        <v>4842</v>
      </c>
      <c r="C2677" s="29" t="s">
        <v>371</v>
      </c>
      <c r="D2677" s="29" t="s">
        <v>5164</v>
      </c>
      <c r="E2677" s="29" t="n">
        <v>350</v>
      </c>
      <c r="F2677" s="29" t="s">
        <v>189</v>
      </c>
      <c r="G2677" s="29" t="s">
        <v>5165</v>
      </c>
      <c r="H2677" s="30" t="n">
        <v>50.5</v>
      </c>
      <c r="I2677" s="31" t="n">
        <v>46281</v>
      </c>
      <c r="J2677" s="30" t="n">
        <v>50.5</v>
      </c>
      <c r="K2677" s="29" t="s">
        <v>120</v>
      </c>
      <c r="L2677" s="29" t="s">
        <v>284</v>
      </c>
      <c r="M2677" s="29"/>
      <c r="N2677" s="29" t="s">
        <v>122</v>
      </c>
      <c r="O2677" s="31" t="n">
        <v>46582</v>
      </c>
      <c r="P2677" s="29" t="s">
        <v>123</v>
      </c>
      <c r="Q2677" s="29" t="n">
        <f aca="false">IFERROR(VALUE(L2677),"")</f>
        <v>4</v>
      </c>
      <c r="R2677" s="29" t="n">
        <f aca="true">IF(O2677="","",O2677-TODAY())</f>
        <v>297</v>
      </c>
      <c r="S2677" s="29" t="str">
        <f aca="false">IF(C2677="&lt;&lt; vazio &gt;&gt;","VAZIA",IF(AND(O2677&lt;&gt;"",R2677&lt;0),"VENCIDO",IF(AND(O2677&lt;&gt;"",R2677&lt;=Parametros!$B$10),"PRÓX. VENCIMENTO",IF(F2677="Q","QUALIDADE",IF(F2677="S","BLOQUEADO",IF(F2677="R","RESTRITO/DEVOLUÇÃO",IF(OR(N2677="QUAR",N2677="QRES"),"QUARENTENA",IF(OR(B2677="DESCARTE",B2677="DEVOLUÇÃO"),"DESCARTE/DEVOLUÇÃO",IF(AND(D2677="",K2677&lt;&gt;""),"SEM LOTE",IF(AND(Q2677&lt;&gt;"",Q2677&gt;=Parametros!$B$11),"PARADO/SEM GIRO","OK"))))))))))</f>
        <v>RESTRITO/DEVOLUÇÃO</v>
      </c>
      <c r="T2677" s="29" t="str">
        <f aca="false">IF(AND($S2677="PARADO/SEM GIRO",$K2677="KG",OR(Painel!$B$5="(Todos)",A2677=Painel!$B$5)*OR(Painel!$E$5="(Todos)",P2677=Painel!$E$5)),$J2677+ROW()/10000000,"")</f>
        <v/>
      </c>
      <c r="U2677" s="29" t="str">
        <f aca="false">IF(AND($S2677="VENCIDO",$K2677="KG",OR(Painel!$B$5="(Todos)",A2677=Painel!$B$5)*OR(Painel!$E$5="(Todos)",P2677=Painel!$E$5)),$J2677+ROW()/10000000,"")</f>
        <v/>
      </c>
    </row>
    <row r="2678" customFormat="false" ht="15" hidden="false" customHeight="false" outlineLevel="0" collapsed="false">
      <c r="A2678" s="29" t="s">
        <v>55</v>
      </c>
      <c r="B2678" s="29" t="s">
        <v>4842</v>
      </c>
      <c r="C2678" s="29" t="s">
        <v>371</v>
      </c>
      <c r="D2678" s="29" t="s">
        <v>5166</v>
      </c>
      <c r="E2678" s="29" t="n">
        <v>350</v>
      </c>
      <c r="F2678" s="29" t="s">
        <v>189</v>
      </c>
      <c r="G2678" s="29" t="s">
        <v>5167</v>
      </c>
      <c r="H2678" s="30" t="n">
        <v>10.1</v>
      </c>
      <c r="I2678" s="31" t="n">
        <v>46284</v>
      </c>
      <c r="J2678" s="30" t="n">
        <v>10.1</v>
      </c>
      <c r="K2678" s="29" t="s">
        <v>120</v>
      </c>
      <c r="L2678" s="29" t="s">
        <v>388</v>
      </c>
      <c r="M2678" s="29"/>
      <c r="N2678" s="29" t="s">
        <v>122</v>
      </c>
      <c r="O2678" s="31" t="n">
        <v>46583</v>
      </c>
      <c r="P2678" s="29" t="s">
        <v>123</v>
      </c>
      <c r="Q2678" s="29" t="n">
        <f aca="false">IFERROR(VALUE(L2678),"")</f>
        <v>1</v>
      </c>
      <c r="R2678" s="29" t="n">
        <f aca="true">IF(O2678="","",O2678-TODAY())</f>
        <v>298</v>
      </c>
      <c r="S2678" s="29" t="str">
        <f aca="false">IF(C2678="&lt;&lt; vazio &gt;&gt;","VAZIA",IF(AND(O2678&lt;&gt;"",R2678&lt;0),"VENCIDO",IF(AND(O2678&lt;&gt;"",R2678&lt;=Parametros!$B$10),"PRÓX. VENCIMENTO",IF(F2678="Q","QUALIDADE",IF(F2678="S","BLOQUEADO",IF(F2678="R","RESTRITO/DEVOLUÇÃO",IF(OR(N2678="QUAR",N2678="QRES"),"QUARENTENA",IF(OR(B2678="DESCARTE",B2678="DEVOLUÇÃO"),"DESCARTE/DEVOLUÇÃO",IF(AND(D2678="",K2678&lt;&gt;""),"SEM LOTE",IF(AND(Q2678&lt;&gt;"",Q2678&gt;=Parametros!$B$11),"PARADO/SEM GIRO","OK"))))))))))</f>
        <v>RESTRITO/DEVOLUÇÃO</v>
      </c>
      <c r="T2678" s="29" t="str">
        <f aca="false">IF(AND($S2678="PARADO/SEM GIRO",$K2678="KG",OR(Painel!$B$5="(Todos)",A2678=Painel!$B$5)*OR(Painel!$E$5="(Todos)",P2678=Painel!$E$5)),$J2678+ROW()/10000000,"")</f>
        <v/>
      </c>
      <c r="U2678" s="29" t="str">
        <f aca="false">IF(AND($S2678="VENCIDO",$K2678="KG",OR(Painel!$B$5="(Todos)",A2678=Painel!$B$5)*OR(Painel!$E$5="(Todos)",P2678=Painel!$E$5)),$J2678+ROW()/10000000,"")</f>
        <v/>
      </c>
    </row>
    <row r="2679" customFormat="false" ht="15" hidden="false" customHeight="false" outlineLevel="0" collapsed="false">
      <c r="A2679" s="29" t="s">
        <v>55</v>
      </c>
      <c r="B2679" s="29" t="s">
        <v>4842</v>
      </c>
      <c r="C2679" s="29" t="s">
        <v>371</v>
      </c>
      <c r="D2679" s="29" t="s">
        <v>5168</v>
      </c>
      <c r="E2679" s="29" t="n">
        <v>350</v>
      </c>
      <c r="F2679" s="29" t="s">
        <v>189</v>
      </c>
      <c r="G2679" s="29" t="s">
        <v>5169</v>
      </c>
      <c r="H2679" s="30" t="n">
        <v>999.9</v>
      </c>
      <c r="I2679" s="31" t="n">
        <v>46283</v>
      </c>
      <c r="J2679" s="30" t="n">
        <v>999.9</v>
      </c>
      <c r="K2679" s="29" t="s">
        <v>120</v>
      </c>
      <c r="L2679" s="29" t="s">
        <v>176</v>
      </c>
      <c r="M2679" s="29"/>
      <c r="N2679" s="29" t="s">
        <v>122</v>
      </c>
      <c r="O2679" s="31" t="n">
        <v>46631</v>
      </c>
      <c r="P2679" s="29" t="s">
        <v>123</v>
      </c>
      <c r="Q2679" s="29" t="n">
        <f aca="false">IFERROR(VALUE(L2679),"")</f>
        <v>2</v>
      </c>
      <c r="R2679" s="29" t="n">
        <f aca="true">IF(O2679="","",O2679-TODAY())</f>
        <v>346</v>
      </c>
      <c r="S2679" s="29" t="str">
        <f aca="false">IF(C2679="&lt;&lt; vazio &gt;&gt;","VAZIA",IF(AND(O2679&lt;&gt;"",R2679&lt;0),"VENCIDO",IF(AND(O2679&lt;&gt;"",R2679&lt;=Parametros!$B$10),"PRÓX. VENCIMENTO",IF(F2679="Q","QUALIDADE",IF(F2679="S","BLOQUEADO",IF(F2679="R","RESTRITO/DEVOLUÇÃO",IF(OR(N2679="QUAR",N2679="QRES"),"QUARENTENA",IF(OR(B2679="DESCARTE",B2679="DEVOLUÇÃO"),"DESCARTE/DEVOLUÇÃO",IF(AND(D2679="",K2679&lt;&gt;""),"SEM LOTE",IF(AND(Q2679&lt;&gt;"",Q2679&gt;=Parametros!$B$11),"PARADO/SEM GIRO","OK"))))))))))</f>
        <v>RESTRITO/DEVOLUÇÃO</v>
      </c>
      <c r="T2679" s="29" t="str">
        <f aca="false">IF(AND($S2679="PARADO/SEM GIRO",$K2679="KG",OR(Painel!$B$5="(Todos)",A2679=Painel!$B$5)*OR(Painel!$E$5="(Todos)",P2679=Painel!$E$5)),$J2679+ROW()/10000000,"")</f>
        <v/>
      </c>
      <c r="U2679" s="29" t="str">
        <f aca="false">IF(AND($S2679="VENCIDO",$K2679="KG",OR(Painel!$B$5="(Todos)",A2679=Painel!$B$5)*OR(Painel!$E$5="(Todos)",P2679=Painel!$E$5)),$J2679+ROW()/10000000,"")</f>
        <v/>
      </c>
    </row>
    <row r="2680" customFormat="false" ht="15" hidden="false" customHeight="false" outlineLevel="0" collapsed="false">
      <c r="A2680" s="29" t="s">
        <v>55</v>
      </c>
      <c r="B2680" s="29" t="s">
        <v>4842</v>
      </c>
      <c r="C2680" s="29" t="s">
        <v>371</v>
      </c>
      <c r="D2680" s="29" t="s">
        <v>5168</v>
      </c>
      <c r="E2680" s="29" t="n">
        <v>350</v>
      </c>
      <c r="F2680" s="29" t="s">
        <v>189</v>
      </c>
      <c r="G2680" s="29" t="s">
        <v>5170</v>
      </c>
      <c r="H2680" s="30" t="n">
        <v>101</v>
      </c>
      <c r="I2680" s="31" t="n">
        <v>46280</v>
      </c>
      <c r="J2680" s="30" t="n">
        <v>101</v>
      </c>
      <c r="K2680" s="29" t="s">
        <v>120</v>
      </c>
      <c r="L2680" s="29" t="s">
        <v>144</v>
      </c>
      <c r="M2680" s="29"/>
      <c r="N2680" s="29" t="s">
        <v>122</v>
      </c>
      <c r="O2680" s="31" t="n">
        <v>46631</v>
      </c>
      <c r="P2680" s="29" t="s">
        <v>123</v>
      </c>
      <c r="Q2680" s="29" t="n">
        <f aca="false">IFERROR(VALUE(L2680),"")</f>
        <v>5</v>
      </c>
      <c r="R2680" s="29" t="n">
        <f aca="true">IF(O2680="","",O2680-TODAY())</f>
        <v>346</v>
      </c>
      <c r="S2680" s="29" t="str">
        <f aca="false">IF(C2680="&lt;&lt; vazio &gt;&gt;","VAZIA",IF(AND(O2680&lt;&gt;"",R2680&lt;0),"VENCIDO",IF(AND(O2680&lt;&gt;"",R2680&lt;=Parametros!$B$10),"PRÓX. VENCIMENTO",IF(F2680="Q","QUALIDADE",IF(F2680="S","BLOQUEADO",IF(F2680="R","RESTRITO/DEVOLUÇÃO",IF(OR(N2680="QUAR",N2680="QRES"),"QUARENTENA",IF(OR(B2680="DESCARTE",B2680="DEVOLUÇÃO"),"DESCARTE/DEVOLUÇÃO",IF(AND(D2680="",K2680&lt;&gt;""),"SEM LOTE",IF(AND(Q2680&lt;&gt;"",Q2680&gt;=Parametros!$B$11),"PARADO/SEM GIRO","OK"))))))))))</f>
        <v>RESTRITO/DEVOLUÇÃO</v>
      </c>
      <c r="T2680" s="29" t="str">
        <f aca="false">IF(AND($S2680="PARADO/SEM GIRO",$K2680="KG",OR(Painel!$B$5="(Todos)",A2680=Painel!$B$5)*OR(Painel!$E$5="(Todos)",P2680=Painel!$E$5)),$J2680+ROW()/10000000,"")</f>
        <v/>
      </c>
      <c r="U2680" s="29" t="str">
        <f aca="false">IF(AND($S2680="VENCIDO",$K2680="KG",OR(Painel!$B$5="(Todos)",A2680=Painel!$B$5)*OR(Painel!$E$5="(Todos)",P2680=Painel!$E$5)),$J2680+ROW()/10000000,"")</f>
        <v/>
      </c>
    </row>
    <row r="2681" customFormat="false" ht="15" hidden="false" customHeight="false" outlineLevel="0" collapsed="false">
      <c r="A2681" s="29" t="s">
        <v>55</v>
      </c>
      <c r="B2681" s="29" t="s">
        <v>4842</v>
      </c>
      <c r="C2681" s="29" t="s">
        <v>371</v>
      </c>
      <c r="D2681" s="29" t="s">
        <v>5171</v>
      </c>
      <c r="E2681" s="29" t="n">
        <v>350</v>
      </c>
      <c r="F2681" s="29" t="s">
        <v>189</v>
      </c>
      <c r="G2681" s="29" t="s">
        <v>5172</v>
      </c>
      <c r="H2681" s="30" t="n">
        <v>50.5</v>
      </c>
      <c r="I2681" s="31" t="n">
        <v>46281</v>
      </c>
      <c r="J2681" s="30" t="n">
        <v>50.5</v>
      </c>
      <c r="K2681" s="29" t="s">
        <v>120</v>
      </c>
      <c r="L2681" s="29" t="s">
        <v>284</v>
      </c>
      <c r="M2681" s="29"/>
      <c r="N2681" s="29" t="s">
        <v>122</v>
      </c>
      <c r="O2681" s="31" t="n">
        <v>46660</v>
      </c>
      <c r="P2681" s="29" t="s">
        <v>123</v>
      </c>
      <c r="Q2681" s="29" t="n">
        <f aca="false">IFERROR(VALUE(L2681),"")</f>
        <v>4</v>
      </c>
      <c r="R2681" s="29" t="n">
        <f aca="true">IF(O2681="","",O2681-TODAY())</f>
        <v>375</v>
      </c>
      <c r="S2681" s="29" t="str">
        <f aca="false">IF(C2681="&lt;&lt; vazio &gt;&gt;","VAZIA",IF(AND(O2681&lt;&gt;"",R2681&lt;0),"VENCIDO",IF(AND(O2681&lt;&gt;"",R2681&lt;=Parametros!$B$10),"PRÓX. VENCIMENTO",IF(F2681="Q","QUALIDADE",IF(F2681="S","BLOQUEADO",IF(F2681="R","RESTRITO/DEVOLUÇÃO",IF(OR(N2681="QUAR",N2681="QRES"),"QUARENTENA",IF(OR(B2681="DESCARTE",B2681="DEVOLUÇÃO"),"DESCARTE/DEVOLUÇÃO",IF(AND(D2681="",K2681&lt;&gt;""),"SEM LOTE",IF(AND(Q2681&lt;&gt;"",Q2681&gt;=Parametros!$B$11),"PARADO/SEM GIRO","OK"))))))))))</f>
        <v>RESTRITO/DEVOLUÇÃO</v>
      </c>
      <c r="T2681" s="29" t="str">
        <f aca="false">IF(AND($S2681="PARADO/SEM GIRO",$K2681="KG",OR(Painel!$B$5="(Todos)",A2681=Painel!$B$5)*OR(Painel!$E$5="(Todos)",P2681=Painel!$E$5)),$J2681+ROW()/10000000,"")</f>
        <v/>
      </c>
      <c r="U2681" s="29" t="str">
        <f aca="false">IF(AND($S2681="VENCIDO",$K2681="KG",OR(Painel!$B$5="(Todos)",A2681=Painel!$B$5)*OR(Painel!$E$5="(Todos)",P2681=Painel!$E$5)),$J2681+ROW()/10000000,"")</f>
        <v/>
      </c>
    </row>
    <row r="2682" customFormat="false" ht="15" hidden="false" customHeight="false" outlineLevel="0" collapsed="false">
      <c r="A2682" s="29" t="s">
        <v>55</v>
      </c>
      <c r="B2682" s="29" t="s">
        <v>4842</v>
      </c>
      <c r="C2682" s="29" t="s">
        <v>371</v>
      </c>
      <c r="D2682" s="29" t="s">
        <v>5173</v>
      </c>
      <c r="E2682" s="29" t="n">
        <v>350</v>
      </c>
      <c r="F2682" s="29" t="s">
        <v>189</v>
      </c>
      <c r="G2682" s="29" t="s">
        <v>5174</v>
      </c>
      <c r="H2682" s="30" t="n">
        <v>30.3</v>
      </c>
      <c r="I2682" s="31" t="n">
        <v>46281</v>
      </c>
      <c r="J2682" s="30" t="n">
        <v>30.3</v>
      </c>
      <c r="K2682" s="29" t="s">
        <v>120</v>
      </c>
      <c r="L2682" s="29" t="s">
        <v>284</v>
      </c>
      <c r="M2682" s="29"/>
      <c r="N2682" s="29" t="s">
        <v>122</v>
      </c>
      <c r="O2682" s="31" t="n">
        <v>46732</v>
      </c>
      <c r="P2682" s="29" t="s">
        <v>123</v>
      </c>
      <c r="Q2682" s="29" t="n">
        <f aca="false">IFERROR(VALUE(L2682),"")</f>
        <v>4</v>
      </c>
      <c r="R2682" s="29" t="n">
        <f aca="true">IF(O2682="","",O2682-TODAY())</f>
        <v>447</v>
      </c>
      <c r="S2682" s="29" t="str">
        <f aca="false">IF(C2682="&lt;&lt; vazio &gt;&gt;","VAZIA",IF(AND(O2682&lt;&gt;"",R2682&lt;0),"VENCIDO",IF(AND(O2682&lt;&gt;"",R2682&lt;=Parametros!$B$10),"PRÓX. VENCIMENTO",IF(F2682="Q","QUALIDADE",IF(F2682="S","BLOQUEADO",IF(F2682="R","RESTRITO/DEVOLUÇÃO",IF(OR(N2682="QUAR",N2682="QRES"),"QUARENTENA",IF(OR(B2682="DESCARTE",B2682="DEVOLUÇÃO"),"DESCARTE/DEVOLUÇÃO",IF(AND(D2682="",K2682&lt;&gt;""),"SEM LOTE",IF(AND(Q2682&lt;&gt;"",Q2682&gt;=Parametros!$B$11),"PARADO/SEM GIRO","OK"))))))))))</f>
        <v>RESTRITO/DEVOLUÇÃO</v>
      </c>
      <c r="T2682" s="29" t="str">
        <f aca="false">IF(AND($S2682="PARADO/SEM GIRO",$K2682="KG",OR(Painel!$B$5="(Todos)",A2682=Painel!$B$5)*OR(Painel!$E$5="(Todos)",P2682=Painel!$E$5)),$J2682+ROW()/10000000,"")</f>
        <v/>
      </c>
      <c r="U2682" s="29" t="str">
        <f aca="false">IF(AND($S2682="VENCIDO",$K2682="KG",OR(Painel!$B$5="(Todos)",A2682=Painel!$B$5)*OR(Painel!$E$5="(Todos)",P2682=Painel!$E$5)),$J2682+ROW()/10000000,"")</f>
        <v/>
      </c>
    </row>
    <row r="2683" customFormat="false" ht="15" hidden="false" customHeight="false" outlineLevel="0" collapsed="false">
      <c r="A2683" s="29" t="s">
        <v>55</v>
      </c>
      <c r="B2683" s="29" t="s">
        <v>4842</v>
      </c>
      <c r="C2683" s="29" t="s">
        <v>5175</v>
      </c>
      <c r="D2683" s="29" t="s">
        <v>5176</v>
      </c>
      <c r="E2683" s="29" t="n">
        <v>350</v>
      </c>
      <c r="F2683" s="29" t="s">
        <v>189</v>
      </c>
      <c r="G2683" s="29" t="s">
        <v>5177</v>
      </c>
      <c r="H2683" s="30" t="n">
        <v>200</v>
      </c>
      <c r="I2683" s="31" t="n">
        <v>46280</v>
      </c>
      <c r="J2683" s="30" t="n">
        <v>200</v>
      </c>
      <c r="K2683" s="29" t="s">
        <v>120</v>
      </c>
      <c r="L2683" s="29" t="s">
        <v>144</v>
      </c>
      <c r="M2683" s="29"/>
      <c r="N2683" s="29" t="s">
        <v>122</v>
      </c>
      <c r="O2683" s="31" t="n">
        <v>46549</v>
      </c>
      <c r="P2683" s="29" t="s">
        <v>123</v>
      </c>
      <c r="Q2683" s="29" t="n">
        <f aca="false">IFERROR(VALUE(L2683),"")</f>
        <v>5</v>
      </c>
      <c r="R2683" s="29" t="n">
        <f aca="true">IF(O2683="","",O2683-TODAY())</f>
        <v>264</v>
      </c>
      <c r="S2683" s="29" t="str">
        <f aca="false">IF(C2683="&lt;&lt; vazio &gt;&gt;","VAZIA",IF(AND(O2683&lt;&gt;"",R2683&lt;0),"VENCIDO",IF(AND(O2683&lt;&gt;"",R2683&lt;=Parametros!$B$10),"PRÓX. VENCIMENTO",IF(F2683="Q","QUALIDADE",IF(F2683="S","BLOQUEADO",IF(F2683="R","RESTRITO/DEVOLUÇÃO",IF(OR(N2683="QUAR",N2683="QRES"),"QUARENTENA",IF(OR(B2683="DESCARTE",B2683="DEVOLUÇÃO"),"DESCARTE/DEVOLUÇÃO",IF(AND(D2683="",K2683&lt;&gt;""),"SEM LOTE",IF(AND(Q2683&lt;&gt;"",Q2683&gt;=Parametros!$B$11),"PARADO/SEM GIRO","OK"))))))))))</f>
        <v>RESTRITO/DEVOLUÇÃO</v>
      </c>
      <c r="T2683" s="29" t="str">
        <f aca="false">IF(AND($S2683="PARADO/SEM GIRO",$K2683="KG",OR(Painel!$B$5="(Todos)",A2683=Painel!$B$5)*OR(Painel!$E$5="(Todos)",P2683=Painel!$E$5)),$J2683+ROW()/10000000,"")</f>
        <v/>
      </c>
      <c r="U2683" s="29" t="str">
        <f aca="false">IF(AND($S2683="VENCIDO",$K2683="KG",OR(Painel!$B$5="(Todos)",A2683=Painel!$B$5)*OR(Painel!$E$5="(Todos)",P2683=Painel!$E$5)),$J2683+ROW()/10000000,"")</f>
        <v/>
      </c>
    </row>
    <row r="2684" customFormat="false" ht="15" hidden="false" customHeight="false" outlineLevel="0" collapsed="false">
      <c r="A2684" s="29" t="s">
        <v>55</v>
      </c>
      <c r="B2684" s="29" t="s">
        <v>4842</v>
      </c>
      <c r="C2684" s="29" t="s">
        <v>437</v>
      </c>
      <c r="D2684" s="29" t="s">
        <v>5178</v>
      </c>
      <c r="E2684" s="29" t="n">
        <v>350</v>
      </c>
      <c r="F2684" s="29" t="s">
        <v>189</v>
      </c>
      <c r="G2684" s="29" t="s">
        <v>5179</v>
      </c>
      <c r="H2684" s="30" t="n">
        <v>36.36</v>
      </c>
      <c r="I2684" s="31" t="n">
        <v>46281</v>
      </c>
      <c r="J2684" s="30" t="n">
        <v>36.36</v>
      </c>
      <c r="K2684" s="29" t="s">
        <v>120</v>
      </c>
      <c r="L2684" s="29" t="s">
        <v>284</v>
      </c>
      <c r="M2684" s="29"/>
      <c r="N2684" s="29" t="s">
        <v>122</v>
      </c>
      <c r="O2684" s="31" t="n">
        <v>46485</v>
      </c>
      <c r="P2684" s="29" t="s">
        <v>123</v>
      </c>
      <c r="Q2684" s="29" t="n">
        <f aca="false">IFERROR(VALUE(L2684),"")</f>
        <v>4</v>
      </c>
      <c r="R2684" s="29" t="n">
        <f aca="true">IF(O2684="","",O2684-TODAY())</f>
        <v>200</v>
      </c>
      <c r="S2684" s="29" t="str">
        <f aca="false">IF(C2684="&lt;&lt; vazio &gt;&gt;","VAZIA",IF(AND(O2684&lt;&gt;"",R2684&lt;0),"VENCIDO",IF(AND(O2684&lt;&gt;"",R2684&lt;=Parametros!$B$10),"PRÓX. VENCIMENTO",IF(F2684="Q","QUALIDADE",IF(F2684="S","BLOQUEADO",IF(F2684="R","RESTRITO/DEVOLUÇÃO",IF(OR(N2684="QUAR",N2684="QRES"),"QUARENTENA",IF(OR(B2684="DESCARTE",B2684="DEVOLUÇÃO"),"DESCARTE/DEVOLUÇÃO",IF(AND(D2684="",K2684&lt;&gt;""),"SEM LOTE",IF(AND(Q2684&lt;&gt;"",Q2684&gt;=Parametros!$B$11),"PARADO/SEM GIRO","OK"))))))))))</f>
        <v>RESTRITO/DEVOLUÇÃO</v>
      </c>
      <c r="T2684" s="29" t="str">
        <f aca="false">IF(AND($S2684="PARADO/SEM GIRO",$K2684="KG",OR(Painel!$B$5="(Todos)",A2684=Painel!$B$5)*OR(Painel!$E$5="(Todos)",P2684=Painel!$E$5)),$J2684+ROW()/10000000,"")</f>
        <v/>
      </c>
      <c r="U2684" s="29" t="str">
        <f aca="false">IF(AND($S2684="VENCIDO",$K2684="KG",OR(Painel!$B$5="(Todos)",A2684=Painel!$B$5)*OR(Painel!$E$5="(Todos)",P2684=Painel!$E$5)),$J2684+ROW()/10000000,"")</f>
        <v/>
      </c>
    </row>
    <row r="2685" customFormat="false" ht="15" hidden="false" customHeight="false" outlineLevel="0" collapsed="false">
      <c r="A2685" s="29" t="s">
        <v>55</v>
      </c>
      <c r="B2685" s="29" t="s">
        <v>4842</v>
      </c>
      <c r="C2685" s="29" t="s">
        <v>437</v>
      </c>
      <c r="D2685" s="29" t="s">
        <v>5180</v>
      </c>
      <c r="E2685" s="29" t="n">
        <v>350</v>
      </c>
      <c r="F2685" s="29" t="s">
        <v>189</v>
      </c>
      <c r="G2685" s="29" t="s">
        <v>5181</v>
      </c>
      <c r="H2685" s="30" t="n">
        <v>24.24</v>
      </c>
      <c r="I2685" s="31" t="n">
        <v>46284</v>
      </c>
      <c r="J2685" s="30" t="n">
        <v>24.24</v>
      </c>
      <c r="K2685" s="29" t="s">
        <v>120</v>
      </c>
      <c r="L2685" s="29" t="s">
        <v>388</v>
      </c>
      <c r="M2685" s="29"/>
      <c r="N2685" s="29" t="s">
        <v>122</v>
      </c>
      <c r="O2685" s="31" t="n">
        <v>46525</v>
      </c>
      <c r="P2685" s="29" t="s">
        <v>123</v>
      </c>
      <c r="Q2685" s="29" t="n">
        <f aca="false">IFERROR(VALUE(L2685),"")</f>
        <v>1</v>
      </c>
      <c r="R2685" s="29" t="n">
        <f aca="true">IF(O2685="","",O2685-TODAY())</f>
        <v>240</v>
      </c>
      <c r="S2685" s="29" t="str">
        <f aca="false">IF(C2685="&lt;&lt; vazio &gt;&gt;","VAZIA",IF(AND(O2685&lt;&gt;"",R2685&lt;0),"VENCIDO",IF(AND(O2685&lt;&gt;"",R2685&lt;=Parametros!$B$10),"PRÓX. VENCIMENTO",IF(F2685="Q","QUALIDADE",IF(F2685="S","BLOQUEADO",IF(F2685="R","RESTRITO/DEVOLUÇÃO",IF(OR(N2685="QUAR",N2685="QRES"),"QUARENTENA",IF(OR(B2685="DESCARTE",B2685="DEVOLUÇÃO"),"DESCARTE/DEVOLUÇÃO",IF(AND(D2685="",K2685&lt;&gt;""),"SEM LOTE",IF(AND(Q2685&lt;&gt;"",Q2685&gt;=Parametros!$B$11),"PARADO/SEM GIRO","OK"))))))))))</f>
        <v>RESTRITO/DEVOLUÇÃO</v>
      </c>
      <c r="T2685" s="29" t="str">
        <f aca="false">IF(AND($S2685="PARADO/SEM GIRO",$K2685="KG",OR(Painel!$B$5="(Todos)",A2685=Painel!$B$5)*OR(Painel!$E$5="(Todos)",P2685=Painel!$E$5)),$J2685+ROW()/10000000,"")</f>
        <v/>
      </c>
      <c r="U2685" s="29" t="str">
        <f aca="false">IF(AND($S2685="VENCIDO",$K2685="KG",OR(Painel!$B$5="(Todos)",A2685=Painel!$B$5)*OR(Painel!$E$5="(Todos)",P2685=Painel!$E$5)),$J2685+ROW()/10000000,"")</f>
        <v/>
      </c>
    </row>
    <row r="2686" customFormat="false" ht="15" hidden="false" customHeight="false" outlineLevel="0" collapsed="false">
      <c r="A2686" s="29" t="s">
        <v>55</v>
      </c>
      <c r="B2686" s="29" t="s">
        <v>4842</v>
      </c>
      <c r="C2686" s="29" t="s">
        <v>437</v>
      </c>
      <c r="D2686" s="29" t="s">
        <v>5182</v>
      </c>
      <c r="E2686" s="29" t="n">
        <v>350</v>
      </c>
      <c r="F2686" s="29" t="s">
        <v>189</v>
      </c>
      <c r="G2686" s="29" t="s">
        <v>5183</v>
      </c>
      <c r="H2686" s="30" t="n">
        <v>60.6</v>
      </c>
      <c r="I2686" s="31" t="n">
        <v>46281</v>
      </c>
      <c r="J2686" s="30" t="n">
        <v>60.6</v>
      </c>
      <c r="K2686" s="29" t="s">
        <v>120</v>
      </c>
      <c r="L2686" s="29" t="s">
        <v>284</v>
      </c>
      <c r="M2686" s="29"/>
      <c r="N2686" s="29" t="s">
        <v>122</v>
      </c>
      <c r="O2686" s="31" t="n">
        <v>46558</v>
      </c>
      <c r="P2686" s="29" t="s">
        <v>123</v>
      </c>
      <c r="Q2686" s="29" t="n">
        <f aca="false">IFERROR(VALUE(L2686),"")</f>
        <v>4</v>
      </c>
      <c r="R2686" s="29" t="n">
        <f aca="true">IF(O2686="","",O2686-TODAY())</f>
        <v>273</v>
      </c>
      <c r="S2686" s="29" t="str">
        <f aca="false">IF(C2686="&lt;&lt; vazio &gt;&gt;","VAZIA",IF(AND(O2686&lt;&gt;"",R2686&lt;0),"VENCIDO",IF(AND(O2686&lt;&gt;"",R2686&lt;=Parametros!$B$10),"PRÓX. VENCIMENTO",IF(F2686="Q","QUALIDADE",IF(F2686="S","BLOQUEADO",IF(F2686="R","RESTRITO/DEVOLUÇÃO",IF(OR(N2686="QUAR",N2686="QRES"),"QUARENTENA",IF(OR(B2686="DESCARTE",B2686="DEVOLUÇÃO"),"DESCARTE/DEVOLUÇÃO",IF(AND(D2686="",K2686&lt;&gt;""),"SEM LOTE",IF(AND(Q2686&lt;&gt;"",Q2686&gt;=Parametros!$B$11),"PARADO/SEM GIRO","OK"))))))))))</f>
        <v>RESTRITO/DEVOLUÇÃO</v>
      </c>
      <c r="T2686" s="29" t="str">
        <f aca="false">IF(AND($S2686="PARADO/SEM GIRO",$K2686="KG",OR(Painel!$B$5="(Todos)",A2686=Painel!$B$5)*OR(Painel!$E$5="(Todos)",P2686=Painel!$E$5)),$J2686+ROW()/10000000,"")</f>
        <v/>
      </c>
      <c r="U2686" s="29" t="str">
        <f aca="false">IF(AND($S2686="VENCIDO",$K2686="KG",OR(Painel!$B$5="(Todos)",A2686=Painel!$B$5)*OR(Painel!$E$5="(Todos)",P2686=Painel!$E$5)),$J2686+ROW()/10000000,"")</f>
        <v/>
      </c>
    </row>
    <row r="2687" customFormat="false" ht="15" hidden="false" customHeight="false" outlineLevel="0" collapsed="false">
      <c r="A2687" s="29" t="s">
        <v>55</v>
      </c>
      <c r="B2687" s="29" t="s">
        <v>4842</v>
      </c>
      <c r="C2687" s="29" t="s">
        <v>437</v>
      </c>
      <c r="D2687" s="29" t="s">
        <v>5182</v>
      </c>
      <c r="E2687" s="29" t="n">
        <v>350</v>
      </c>
      <c r="F2687" s="29" t="s">
        <v>189</v>
      </c>
      <c r="G2687" s="29" t="s">
        <v>5184</v>
      </c>
      <c r="H2687" s="30" t="n">
        <v>60.6</v>
      </c>
      <c r="I2687" s="31" t="n">
        <v>46283</v>
      </c>
      <c r="J2687" s="30" t="n">
        <v>60.6</v>
      </c>
      <c r="K2687" s="29" t="s">
        <v>120</v>
      </c>
      <c r="L2687" s="29" t="s">
        <v>176</v>
      </c>
      <c r="M2687" s="29"/>
      <c r="N2687" s="29" t="s">
        <v>122</v>
      </c>
      <c r="O2687" s="31" t="n">
        <v>46558</v>
      </c>
      <c r="P2687" s="29" t="s">
        <v>123</v>
      </c>
      <c r="Q2687" s="29" t="n">
        <f aca="false">IFERROR(VALUE(L2687),"")</f>
        <v>2</v>
      </c>
      <c r="R2687" s="29" t="n">
        <f aca="true">IF(O2687="","",O2687-TODAY())</f>
        <v>273</v>
      </c>
      <c r="S2687" s="29" t="str">
        <f aca="false">IF(C2687="&lt;&lt; vazio &gt;&gt;","VAZIA",IF(AND(O2687&lt;&gt;"",R2687&lt;0),"VENCIDO",IF(AND(O2687&lt;&gt;"",R2687&lt;=Parametros!$B$10),"PRÓX. VENCIMENTO",IF(F2687="Q","QUALIDADE",IF(F2687="S","BLOQUEADO",IF(F2687="R","RESTRITO/DEVOLUÇÃO",IF(OR(N2687="QUAR",N2687="QRES"),"QUARENTENA",IF(OR(B2687="DESCARTE",B2687="DEVOLUÇÃO"),"DESCARTE/DEVOLUÇÃO",IF(AND(D2687="",K2687&lt;&gt;""),"SEM LOTE",IF(AND(Q2687&lt;&gt;"",Q2687&gt;=Parametros!$B$11),"PARADO/SEM GIRO","OK"))))))))))</f>
        <v>RESTRITO/DEVOLUÇÃO</v>
      </c>
      <c r="T2687" s="29" t="str">
        <f aca="false">IF(AND($S2687="PARADO/SEM GIRO",$K2687="KG",OR(Painel!$B$5="(Todos)",A2687=Painel!$B$5)*OR(Painel!$E$5="(Todos)",P2687=Painel!$E$5)),$J2687+ROW()/10000000,"")</f>
        <v/>
      </c>
      <c r="U2687" s="29" t="str">
        <f aca="false">IF(AND($S2687="VENCIDO",$K2687="KG",OR(Painel!$B$5="(Todos)",A2687=Painel!$B$5)*OR(Painel!$E$5="(Todos)",P2687=Painel!$E$5)),$J2687+ROW()/10000000,"")</f>
        <v/>
      </c>
    </row>
    <row r="2688" customFormat="false" ht="15" hidden="false" customHeight="false" outlineLevel="0" collapsed="false">
      <c r="A2688" s="29" t="s">
        <v>55</v>
      </c>
      <c r="B2688" s="29" t="s">
        <v>4842</v>
      </c>
      <c r="C2688" s="29" t="s">
        <v>437</v>
      </c>
      <c r="D2688" s="29" t="s">
        <v>5182</v>
      </c>
      <c r="E2688" s="29" t="n">
        <v>350</v>
      </c>
      <c r="F2688" s="29" t="s">
        <v>189</v>
      </c>
      <c r="G2688" s="29" t="s">
        <v>5185</v>
      </c>
      <c r="H2688" s="30" t="n">
        <v>60.6</v>
      </c>
      <c r="I2688" s="31" t="n">
        <v>46281</v>
      </c>
      <c r="J2688" s="30" t="n">
        <v>60.6</v>
      </c>
      <c r="K2688" s="29" t="s">
        <v>120</v>
      </c>
      <c r="L2688" s="29" t="s">
        <v>284</v>
      </c>
      <c r="M2688" s="29"/>
      <c r="N2688" s="29" t="s">
        <v>122</v>
      </c>
      <c r="O2688" s="31" t="n">
        <v>46558</v>
      </c>
      <c r="P2688" s="29" t="s">
        <v>123</v>
      </c>
      <c r="Q2688" s="29" t="n">
        <f aca="false">IFERROR(VALUE(L2688),"")</f>
        <v>4</v>
      </c>
      <c r="R2688" s="29" t="n">
        <f aca="true">IF(O2688="","",O2688-TODAY())</f>
        <v>273</v>
      </c>
      <c r="S2688" s="29" t="str">
        <f aca="false">IF(C2688="&lt;&lt; vazio &gt;&gt;","VAZIA",IF(AND(O2688&lt;&gt;"",R2688&lt;0),"VENCIDO",IF(AND(O2688&lt;&gt;"",R2688&lt;=Parametros!$B$10),"PRÓX. VENCIMENTO",IF(F2688="Q","QUALIDADE",IF(F2688="S","BLOQUEADO",IF(F2688="R","RESTRITO/DEVOLUÇÃO",IF(OR(N2688="QUAR",N2688="QRES"),"QUARENTENA",IF(OR(B2688="DESCARTE",B2688="DEVOLUÇÃO"),"DESCARTE/DEVOLUÇÃO",IF(AND(D2688="",K2688&lt;&gt;""),"SEM LOTE",IF(AND(Q2688&lt;&gt;"",Q2688&gt;=Parametros!$B$11),"PARADO/SEM GIRO","OK"))))))))))</f>
        <v>RESTRITO/DEVOLUÇÃO</v>
      </c>
      <c r="T2688" s="29" t="str">
        <f aca="false">IF(AND($S2688="PARADO/SEM GIRO",$K2688="KG",OR(Painel!$B$5="(Todos)",A2688=Painel!$B$5)*OR(Painel!$E$5="(Todos)",P2688=Painel!$E$5)),$J2688+ROW()/10000000,"")</f>
        <v/>
      </c>
      <c r="U2688" s="29" t="str">
        <f aca="false">IF(AND($S2688="VENCIDO",$K2688="KG",OR(Painel!$B$5="(Todos)",A2688=Painel!$B$5)*OR(Painel!$E$5="(Todos)",P2688=Painel!$E$5)),$J2688+ROW()/10000000,"")</f>
        <v/>
      </c>
    </row>
    <row r="2689" customFormat="false" ht="15" hidden="false" customHeight="false" outlineLevel="0" collapsed="false">
      <c r="A2689" s="29" t="s">
        <v>55</v>
      </c>
      <c r="B2689" s="29" t="s">
        <v>4842</v>
      </c>
      <c r="C2689" s="29" t="s">
        <v>437</v>
      </c>
      <c r="D2689" s="29" t="s">
        <v>5186</v>
      </c>
      <c r="E2689" s="29" t="n">
        <v>350</v>
      </c>
      <c r="F2689" s="29" t="s">
        <v>189</v>
      </c>
      <c r="G2689" s="29" t="s">
        <v>5187</v>
      </c>
      <c r="H2689" s="30" t="n">
        <v>60.6</v>
      </c>
      <c r="I2689" s="31" t="n">
        <v>46283</v>
      </c>
      <c r="J2689" s="30" t="n">
        <v>60.6</v>
      </c>
      <c r="K2689" s="29" t="s">
        <v>120</v>
      </c>
      <c r="L2689" s="29" t="s">
        <v>176</v>
      </c>
      <c r="M2689" s="29"/>
      <c r="N2689" s="29" t="s">
        <v>122</v>
      </c>
      <c r="O2689" s="31" t="n">
        <v>46559</v>
      </c>
      <c r="P2689" s="29" t="s">
        <v>123</v>
      </c>
      <c r="Q2689" s="29" t="n">
        <f aca="false">IFERROR(VALUE(L2689),"")</f>
        <v>2</v>
      </c>
      <c r="R2689" s="29" t="n">
        <f aca="true">IF(O2689="","",O2689-TODAY())</f>
        <v>274</v>
      </c>
      <c r="S2689" s="29" t="str">
        <f aca="false">IF(C2689="&lt;&lt; vazio &gt;&gt;","VAZIA",IF(AND(O2689&lt;&gt;"",R2689&lt;0),"VENCIDO",IF(AND(O2689&lt;&gt;"",R2689&lt;=Parametros!$B$10),"PRÓX. VENCIMENTO",IF(F2689="Q","QUALIDADE",IF(F2689="S","BLOQUEADO",IF(F2689="R","RESTRITO/DEVOLUÇÃO",IF(OR(N2689="QUAR",N2689="QRES"),"QUARENTENA",IF(OR(B2689="DESCARTE",B2689="DEVOLUÇÃO"),"DESCARTE/DEVOLUÇÃO",IF(AND(D2689="",K2689&lt;&gt;""),"SEM LOTE",IF(AND(Q2689&lt;&gt;"",Q2689&gt;=Parametros!$B$11),"PARADO/SEM GIRO","OK"))))))))))</f>
        <v>RESTRITO/DEVOLUÇÃO</v>
      </c>
      <c r="T2689" s="29" t="str">
        <f aca="false">IF(AND($S2689="PARADO/SEM GIRO",$K2689="KG",OR(Painel!$B$5="(Todos)",A2689=Painel!$B$5)*OR(Painel!$E$5="(Todos)",P2689=Painel!$E$5)),$J2689+ROW()/10000000,"")</f>
        <v/>
      </c>
      <c r="U2689" s="29" t="str">
        <f aca="false">IF(AND($S2689="VENCIDO",$K2689="KG",OR(Painel!$B$5="(Todos)",A2689=Painel!$B$5)*OR(Painel!$E$5="(Todos)",P2689=Painel!$E$5)),$J2689+ROW()/10000000,"")</f>
        <v/>
      </c>
    </row>
    <row r="2690" customFormat="false" ht="15" hidden="false" customHeight="false" outlineLevel="0" collapsed="false">
      <c r="A2690" s="29" t="s">
        <v>55</v>
      </c>
      <c r="B2690" s="29" t="s">
        <v>4842</v>
      </c>
      <c r="C2690" s="29" t="s">
        <v>437</v>
      </c>
      <c r="D2690" s="29" t="s">
        <v>5186</v>
      </c>
      <c r="E2690" s="29" t="n">
        <v>350</v>
      </c>
      <c r="F2690" s="29" t="s">
        <v>189</v>
      </c>
      <c r="G2690" s="29" t="s">
        <v>5188</v>
      </c>
      <c r="H2690" s="30" t="n">
        <v>60.6</v>
      </c>
      <c r="I2690" s="31" t="n">
        <v>46284</v>
      </c>
      <c r="J2690" s="30" t="n">
        <v>60.6</v>
      </c>
      <c r="K2690" s="29" t="s">
        <v>120</v>
      </c>
      <c r="L2690" s="29" t="s">
        <v>388</v>
      </c>
      <c r="M2690" s="29"/>
      <c r="N2690" s="29" t="s">
        <v>122</v>
      </c>
      <c r="O2690" s="31" t="n">
        <v>46559</v>
      </c>
      <c r="P2690" s="29" t="s">
        <v>123</v>
      </c>
      <c r="Q2690" s="29" t="n">
        <f aca="false">IFERROR(VALUE(L2690),"")</f>
        <v>1</v>
      </c>
      <c r="R2690" s="29" t="n">
        <f aca="true">IF(O2690="","",O2690-TODAY())</f>
        <v>274</v>
      </c>
      <c r="S2690" s="29" t="str">
        <f aca="false">IF(C2690="&lt;&lt; vazio &gt;&gt;","VAZIA",IF(AND(O2690&lt;&gt;"",R2690&lt;0),"VENCIDO",IF(AND(O2690&lt;&gt;"",R2690&lt;=Parametros!$B$10),"PRÓX. VENCIMENTO",IF(F2690="Q","QUALIDADE",IF(F2690="S","BLOQUEADO",IF(F2690="R","RESTRITO/DEVOLUÇÃO",IF(OR(N2690="QUAR",N2690="QRES"),"QUARENTENA",IF(OR(B2690="DESCARTE",B2690="DEVOLUÇÃO"),"DESCARTE/DEVOLUÇÃO",IF(AND(D2690="",K2690&lt;&gt;""),"SEM LOTE",IF(AND(Q2690&lt;&gt;"",Q2690&gt;=Parametros!$B$11),"PARADO/SEM GIRO","OK"))))))))))</f>
        <v>RESTRITO/DEVOLUÇÃO</v>
      </c>
      <c r="T2690" s="29" t="str">
        <f aca="false">IF(AND($S2690="PARADO/SEM GIRO",$K2690="KG",OR(Painel!$B$5="(Todos)",A2690=Painel!$B$5)*OR(Painel!$E$5="(Todos)",P2690=Painel!$E$5)),$J2690+ROW()/10000000,"")</f>
        <v/>
      </c>
      <c r="U2690" s="29" t="str">
        <f aca="false">IF(AND($S2690="VENCIDO",$K2690="KG",OR(Painel!$B$5="(Todos)",A2690=Painel!$B$5)*OR(Painel!$E$5="(Todos)",P2690=Painel!$E$5)),$J2690+ROW()/10000000,"")</f>
        <v/>
      </c>
    </row>
    <row r="2691" customFormat="false" ht="15" hidden="false" customHeight="false" outlineLevel="0" collapsed="false">
      <c r="A2691" s="29" t="s">
        <v>55</v>
      </c>
      <c r="B2691" s="29" t="s">
        <v>4842</v>
      </c>
      <c r="C2691" s="29" t="s">
        <v>437</v>
      </c>
      <c r="D2691" s="29" t="s">
        <v>5186</v>
      </c>
      <c r="E2691" s="29" t="n">
        <v>350</v>
      </c>
      <c r="F2691" s="29" t="s">
        <v>189</v>
      </c>
      <c r="G2691" s="29" t="s">
        <v>5189</v>
      </c>
      <c r="H2691" s="30" t="n">
        <v>60.6</v>
      </c>
      <c r="I2691" s="31" t="n">
        <v>46280</v>
      </c>
      <c r="J2691" s="30" t="n">
        <v>60.6</v>
      </c>
      <c r="K2691" s="29" t="s">
        <v>120</v>
      </c>
      <c r="L2691" s="29" t="s">
        <v>144</v>
      </c>
      <c r="M2691" s="29"/>
      <c r="N2691" s="29" t="s">
        <v>122</v>
      </c>
      <c r="O2691" s="31" t="n">
        <v>46559</v>
      </c>
      <c r="P2691" s="29" t="s">
        <v>123</v>
      </c>
      <c r="Q2691" s="29" t="n">
        <f aca="false">IFERROR(VALUE(L2691),"")</f>
        <v>5</v>
      </c>
      <c r="R2691" s="29" t="n">
        <f aca="true">IF(O2691="","",O2691-TODAY())</f>
        <v>274</v>
      </c>
      <c r="S2691" s="29" t="str">
        <f aca="false">IF(C2691="&lt;&lt; vazio &gt;&gt;","VAZIA",IF(AND(O2691&lt;&gt;"",R2691&lt;0),"VENCIDO",IF(AND(O2691&lt;&gt;"",R2691&lt;=Parametros!$B$10),"PRÓX. VENCIMENTO",IF(F2691="Q","QUALIDADE",IF(F2691="S","BLOQUEADO",IF(F2691="R","RESTRITO/DEVOLUÇÃO",IF(OR(N2691="QUAR",N2691="QRES"),"QUARENTENA",IF(OR(B2691="DESCARTE",B2691="DEVOLUÇÃO"),"DESCARTE/DEVOLUÇÃO",IF(AND(D2691="",K2691&lt;&gt;""),"SEM LOTE",IF(AND(Q2691&lt;&gt;"",Q2691&gt;=Parametros!$B$11),"PARADO/SEM GIRO","OK"))))))))))</f>
        <v>RESTRITO/DEVOLUÇÃO</v>
      </c>
      <c r="T2691" s="29" t="str">
        <f aca="false">IF(AND($S2691="PARADO/SEM GIRO",$K2691="KG",OR(Painel!$B$5="(Todos)",A2691=Painel!$B$5)*OR(Painel!$E$5="(Todos)",P2691=Painel!$E$5)),$J2691+ROW()/10000000,"")</f>
        <v/>
      </c>
      <c r="U2691" s="29" t="str">
        <f aca="false">IF(AND($S2691="VENCIDO",$K2691="KG",OR(Painel!$B$5="(Todos)",A2691=Painel!$B$5)*OR(Painel!$E$5="(Todos)",P2691=Painel!$E$5)),$J2691+ROW()/10000000,"")</f>
        <v/>
      </c>
    </row>
    <row r="2692" customFormat="false" ht="15" hidden="false" customHeight="false" outlineLevel="0" collapsed="false">
      <c r="A2692" s="29" t="s">
        <v>55</v>
      </c>
      <c r="B2692" s="29" t="s">
        <v>4842</v>
      </c>
      <c r="C2692" s="29" t="s">
        <v>437</v>
      </c>
      <c r="D2692" s="29" t="s">
        <v>5190</v>
      </c>
      <c r="E2692" s="29" t="n">
        <v>350</v>
      </c>
      <c r="F2692" s="29" t="s">
        <v>189</v>
      </c>
      <c r="G2692" s="29" t="s">
        <v>5191</v>
      </c>
      <c r="H2692" s="30" t="n">
        <v>109.08</v>
      </c>
      <c r="I2692" s="31" t="n">
        <v>46281</v>
      </c>
      <c r="J2692" s="30" t="n">
        <v>109.08</v>
      </c>
      <c r="K2692" s="29" t="s">
        <v>120</v>
      </c>
      <c r="L2692" s="29" t="s">
        <v>284</v>
      </c>
      <c r="M2692" s="29"/>
      <c r="N2692" s="29" t="s">
        <v>122</v>
      </c>
      <c r="O2692" s="31" t="n">
        <v>46648</v>
      </c>
      <c r="P2692" s="29" t="s">
        <v>123</v>
      </c>
      <c r="Q2692" s="29" t="n">
        <f aca="false">IFERROR(VALUE(L2692),"")</f>
        <v>4</v>
      </c>
      <c r="R2692" s="29" t="n">
        <f aca="true">IF(O2692="","",O2692-TODAY())</f>
        <v>363</v>
      </c>
      <c r="S2692" s="29" t="str">
        <f aca="false">IF(C2692="&lt;&lt; vazio &gt;&gt;","VAZIA",IF(AND(O2692&lt;&gt;"",R2692&lt;0),"VENCIDO",IF(AND(O2692&lt;&gt;"",R2692&lt;=Parametros!$B$10),"PRÓX. VENCIMENTO",IF(F2692="Q","QUALIDADE",IF(F2692="S","BLOQUEADO",IF(F2692="R","RESTRITO/DEVOLUÇÃO",IF(OR(N2692="QUAR",N2692="QRES"),"QUARENTENA",IF(OR(B2692="DESCARTE",B2692="DEVOLUÇÃO"),"DESCARTE/DEVOLUÇÃO",IF(AND(D2692="",K2692&lt;&gt;""),"SEM LOTE",IF(AND(Q2692&lt;&gt;"",Q2692&gt;=Parametros!$B$11),"PARADO/SEM GIRO","OK"))))))))))</f>
        <v>RESTRITO/DEVOLUÇÃO</v>
      </c>
      <c r="T2692" s="29" t="str">
        <f aca="false">IF(AND($S2692="PARADO/SEM GIRO",$K2692="KG",OR(Painel!$B$5="(Todos)",A2692=Painel!$B$5)*OR(Painel!$E$5="(Todos)",P2692=Painel!$E$5)),$J2692+ROW()/10000000,"")</f>
        <v/>
      </c>
      <c r="U2692" s="29" t="str">
        <f aca="false">IF(AND($S2692="VENCIDO",$K2692="KG",OR(Painel!$B$5="(Todos)",A2692=Painel!$B$5)*OR(Painel!$E$5="(Todos)",P2692=Painel!$E$5)),$J2692+ROW()/10000000,"")</f>
        <v/>
      </c>
    </row>
    <row r="2693" customFormat="false" ht="15" hidden="false" customHeight="false" outlineLevel="0" collapsed="false">
      <c r="A2693" s="29" t="s">
        <v>55</v>
      </c>
      <c r="B2693" s="29" t="s">
        <v>4842</v>
      </c>
      <c r="C2693" s="29" t="s">
        <v>437</v>
      </c>
      <c r="D2693" s="29" t="s">
        <v>5190</v>
      </c>
      <c r="E2693" s="29" t="n">
        <v>350</v>
      </c>
      <c r="F2693" s="29" t="s">
        <v>189</v>
      </c>
      <c r="G2693" s="29" t="s">
        <v>5192</v>
      </c>
      <c r="H2693" s="30" t="n">
        <v>60.6</v>
      </c>
      <c r="I2693" s="31" t="n">
        <v>46281</v>
      </c>
      <c r="J2693" s="30" t="n">
        <v>60.6</v>
      </c>
      <c r="K2693" s="29" t="s">
        <v>120</v>
      </c>
      <c r="L2693" s="29" t="s">
        <v>284</v>
      </c>
      <c r="M2693" s="29"/>
      <c r="N2693" s="29" t="s">
        <v>122</v>
      </c>
      <c r="O2693" s="31" t="n">
        <v>46648</v>
      </c>
      <c r="P2693" s="29" t="s">
        <v>123</v>
      </c>
      <c r="Q2693" s="29" t="n">
        <f aca="false">IFERROR(VALUE(L2693),"")</f>
        <v>4</v>
      </c>
      <c r="R2693" s="29" t="n">
        <f aca="true">IF(O2693="","",O2693-TODAY())</f>
        <v>363</v>
      </c>
      <c r="S2693" s="29" t="str">
        <f aca="false">IF(C2693="&lt;&lt; vazio &gt;&gt;","VAZIA",IF(AND(O2693&lt;&gt;"",R2693&lt;0),"VENCIDO",IF(AND(O2693&lt;&gt;"",R2693&lt;=Parametros!$B$10),"PRÓX. VENCIMENTO",IF(F2693="Q","QUALIDADE",IF(F2693="S","BLOQUEADO",IF(F2693="R","RESTRITO/DEVOLUÇÃO",IF(OR(N2693="QUAR",N2693="QRES"),"QUARENTENA",IF(OR(B2693="DESCARTE",B2693="DEVOLUÇÃO"),"DESCARTE/DEVOLUÇÃO",IF(AND(D2693="",K2693&lt;&gt;""),"SEM LOTE",IF(AND(Q2693&lt;&gt;"",Q2693&gt;=Parametros!$B$11),"PARADO/SEM GIRO","OK"))))))))))</f>
        <v>RESTRITO/DEVOLUÇÃO</v>
      </c>
      <c r="T2693" s="29" t="str">
        <f aca="false">IF(AND($S2693="PARADO/SEM GIRO",$K2693="KG",OR(Painel!$B$5="(Todos)",A2693=Painel!$B$5)*OR(Painel!$E$5="(Todos)",P2693=Painel!$E$5)),$J2693+ROW()/10000000,"")</f>
        <v/>
      </c>
      <c r="U2693" s="29" t="str">
        <f aca="false">IF(AND($S2693="VENCIDO",$K2693="KG",OR(Painel!$B$5="(Todos)",A2693=Painel!$B$5)*OR(Painel!$E$5="(Todos)",P2693=Painel!$E$5)),$J2693+ROW()/10000000,"")</f>
        <v/>
      </c>
    </row>
    <row r="2694" customFormat="false" ht="15" hidden="false" customHeight="false" outlineLevel="0" collapsed="false">
      <c r="A2694" s="29" t="s">
        <v>55</v>
      </c>
      <c r="B2694" s="29" t="s">
        <v>4842</v>
      </c>
      <c r="C2694" s="29" t="s">
        <v>437</v>
      </c>
      <c r="D2694" s="29" t="s">
        <v>5193</v>
      </c>
      <c r="E2694" s="29" t="n">
        <v>350</v>
      </c>
      <c r="F2694" s="29" t="s">
        <v>189</v>
      </c>
      <c r="G2694" s="29" t="s">
        <v>5194</v>
      </c>
      <c r="H2694" s="30" t="n">
        <v>12.12</v>
      </c>
      <c r="I2694" s="31" t="n">
        <v>46280</v>
      </c>
      <c r="J2694" s="30" t="n">
        <v>12.12</v>
      </c>
      <c r="K2694" s="29" t="s">
        <v>120</v>
      </c>
      <c r="L2694" s="29" t="s">
        <v>144</v>
      </c>
      <c r="M2694" s="29"/>
      <c r="N2694" s="29" t="s">
        <v>122</v>
      </c>
      <c r="O2694" s="31" t="n">
        <v>46721</v>
      </c>
      <c r="P2694" s="29" t="s">
        <v>123</v>
      </c>
      <c r="Q2694" s="29" t="n">
        <f aca="false">IFERROR(VALUE(L2694),"")</f>
        <v>5</v>
      </c>
      <c r="R2694" s="29" t="n">
        <f aca="true">IF(O2694="","",O2694-TODAY())</f>
        <v>436</v>
      </c>
      <c r="S2694" s="29" t="str">
        <f aca="false">IF(C2694="&lt;&lt; vazio &gt;&gt;","VAZIA",IF(AND(O2694&lt;&gt;"",R2694&lt;0),"VENCIDO",IF(AND(O2694&lt;&gt;"",R2694&lt;=Parametros!$B$10),"PRÓX. VENCIMENTO",IF(F2694="Q","QUALIDADE",IF(F2694="S","BLOQUEADO",IF(F2694="R","RESTRITO/DEVOLUÇÃO",IF(OR(N2694="QUAR",N2694="QRES"),"QUARENTENA",IF(OR(B2694="DESCARTE",B2694="DEVOLUÇÃO"),"DESCARTE/DEVOLUÇÃO",IF(AND(D2694="",K2694&lt;&gt;""),"SEM LOTE",IF(AND(Q2694&lt;&gt;"",Q2694&gt;=Parametros!$B$11),"PARADO/SEM GIRO","OK"))))))))))</f>
        <v>RESTRITO/DEVOLUÇÃO</v>
      </c>
      <c r="T2694" s="29" t="str">
        <f aca="false">IF(AND($S2694="PARADO/SEM GIRO",$K2694="KG",OR(Painel!$B$5="(Todos)",A2694=Painel!$B$5)*OR(Painel!$E$5="(Todos)",P2694=Painel!$E$5)),$J2694+ROW()/10000000,"")</f>
        <v/>
      </c>
      <c r="U2694" s="29" t="str">
        <f aca="false">IF(AND($S2694="VENCIDO",$K2694="KG",OR(Painel!$B$5="(Todos)",A2694=Painel!$B$5)*OR(Painel!$E$5="(Todos)",P2694=Painel!$E$5)),$J2694+ROW()/10000000,"")</f>
        <v/>
      </c>
    </row>
    <row r="2695" customFormat="false" ht="15" hidden="false" customHeight="false" outlineLevel="0" collapsed="false">
      <c r="A2695" s="29" t="s">
        <v>55</v>
      </c>
      <c r="B2695" s="29" t="s">
        <v>4842</v>
      </c>
      <c r="C2695" s="29" t="s">
        <v>556</v>
      </c>
      <c r="D2695" s="29" t="s">
        <v>5195</v>
      </c>
      <c r="E2695" s="29" t="n">
        <v>350</v>
      </c>
      <c r="F2695" s="29" t="s">
        <v>189</v>
      </c>
      <c r="G2695" s="29" t="s">
        <v>5196</v>
      </c>
      <c r="H2695" s="30" t="n">
        <v>16.4</v>
      </c>
      <c r="I2695" s="31" t="n">
        <v>46281</v>
      </c>
      <c r="J2695" s="30" t="n">
        <v>16.4</v>
      </c>
      <c r="K2695" s="29" t="s">
        <v>120</v>
      </c>
      <c r="L2695" s="29" t="s">
        <v>284</v>
      </c>
      <c r="M2695" s="29"/>
      <c r="N2695" s="29" t="s">
        <v>122</v>
      </c>
      <c r="O2695" s="31" t="n">
        <v>46522</v>
      </c>
      <c r="P2695" s="29" t="s">
        <v>123</v>
      </c>
      <c r="Q2695" s="29" t="n">
        <f aca="false">IFERROR(VALUE(L2695),"")</f>
        <v>4</v>
      </c>
      <c r="R2695" s="29" t="n">
        <f aca="true">IF(O2695="","",O2695-TODAY())</f>
        <v>237</v>
      </c>
      <c r="S2695" s="29" t="str">
        <f aca="false">IF(C2695="&lt;&lt; vazio &gt;&gt;","VAZIA",IF(AND(O2695&lt;&gt;"",R2695&lt;0),"VENCIDO",IF(AND(O2695&lt;&gt;"",R2695&lt;=Parametros!$B$10),"PRÓX. VENCIMENTO",IF(F2695="Q","QUALIDADE",IF(F2695="S","BLOQUEADO",IF(F2695="R","RESTRITO/DEVOLUÇÃO",IF(OR(N2695="QUAR",N2695="QRES"),"QUARENTENA",IF(OR(B2695="DESCARTE",B2695="DEVOLUÇÃO"),"DESCARTE/DEVOLUÇÃO",IF(AND(D2695="",K2695&lt;&gt;""),"SEM LOTE",IF(AND(Q2695&lt;&gt;"",Q2695&gt;=Parametros!$B$11),"PARADO/SEM GIRO","OK"))))))))))</f>
        <v>RESTRITO/DEVOLUÇÃO</v>
      </c>
      <c r="T2695" s="29" t="str">
        <f aca="false">IF(AND($S2695="PARADO/SEM GIRO",$K2695="KG",OR(Painel!$B$5="(Todos)",A2695=Painel!$B$5)*OR(Painel!$E$5="(Todos)",P2695=Painel!$E$5)),$J2695+ROW()/10000000,"")</f>
        <v/>
      </c>
      <c r="U2695" s="29" t="str">
        <f aca="false">IF(AND($S2695="VENCIDO",$K2695="KG",OR(Painel!$B$5="(Todos)",A2695=Painel!$B$5)*OR(Painel!$E$5="(Todos)",P2695=Painel!$E$5)),$J2695+ROW()/10000000,"")</f>
        <v/>
      </c>
    </row>
    <row r="2696" customFormat="false" ht="15" hidden="false" customHeight="false" outlineLevel="0" collapsed="false">
      <c r="A2696" s="29" t="s">
        <v>55</v>
      </c>
      <c r="B2696" s="29" t="s">
        <v>4842</v>
      </c>
      <c r="C2696" s="29" t="s">
        <v>556</v>
      </c>
      <c r="D2696" s="29" t="s">
        <v>5197</v>
      </c>
      <c r="E2696" s="29" t="n">
        <v>350</v>
      </c>
      <c r="F2696" s="29" t="s">
        <v>189</v>
      </c>
      <c r="G2696" s="29" t="s">
        <v>5198</v>
      </c>
      <c r="H2696" s="30" t="n">
        <v>49.2</v>
      </c>
      <c r="I2696" s="31" t="n">
        <v>46284</v>
      </c>
      <c r="J2696" s="30" t="n">
        <v>49.2</v>
      </c>
      <c r="K2696" s="29" t="s">
        <v>120</v>
      </c>
      <c r="L2696" s="29" t="s">
        <v>388</v>
      </c>
      <c r="M2696" s="29"/>
      <c r="N2696" s="29" t="s">
        <v>122</v>
      </c>
      <c r="O2696" s="31" t="n">
        <v>46644</v>
      </c>
      <c r="P2696" s="29" t="s">
        <v>123</v>
      </c>
      <c r="Q2696" s="29" t="n">
        <f aca="false">IFERROR(VALUE(L2696),"")</f>
        <v>1</v>
      </c>
      <c r="R2696" s="29" t="n">
        <f aca="true">IF(O2696="","",O2696-TODAY())</f>
        <v>359</v>
      </c>
      <c r="S2696" s="29" t="str">
        <f aca="false">IF(C2696="&lt;&lt; vazio &gt;&gt;","VAZIA",IF(AND(O2696&lt;&gt;"",R2696&lt;0),"VENCIDO",IF(AND(O2696&lt;&gt;"",R2696&lt;=Parametros!$B$10),"PRÓX. VENCIMENTO",IF(F2696="Q","QUALIDADE",IF(F2696="S","BLOQUEADO",IF(F2696="R","RESTRITO/DEVOLUÇÃO",IF(OR(N2696="QUAR",N2696="QRES"),"QUARENTENA",IF(OR(B2696="DESCARTE",B2696="DEVOLUÇÃO"),"DESCARTE/DEVOLUÇÃO",IF(AND(D2696="",K2696&lt;&gt;""),"SEM LOTE",IF(AND(Q2696&lt;&gt;"",Q2696&gt;=Parametros!$B$11),"PARADO/SEM GIRO","OK"))))))))))</f>
        <v>RESTRITO/DEVOLUÇÃO</v>
      </c>
      <c r="T2696" s="29" t="str">
        <f aca="false">IF(AND($S2696="PARADO/SEM GIRO",$K2696="KG",OR(Painel!$B$5="(Todos)",A2696=Painel!$B$5)*OR(Painel!$E$5="(Todos)",P2696=Painel!$E$5)),$J2696+ROW()/10000000,"")</f>
        <v/>
      </c>
      <c r="U2696" s="29" t="str">
        <f aca="false">IF(AND($S2696="VENCIDO",$K2696="KG",OR(Painel!$B$5="(Todos)",A2696=Painel!$B$5)*OR(Painel!$E$5="(Todos)",P2696=Painel!$E$5)),$J2696+ROW()/10000000,"")</f>
        <v/>
      </c>
    </row>
    <row r="2697" customFormat="false" ht="15" hidden="false" customHeight="false" outlineLevel="0" collapsed="false">
      <c r="A2697" s="29" t="s">
        <v>55</v>
      </c>
      <c r="B2697" s="29" t="s">
        <v>4842</v>
      </c>
      <c r="C2697" s="29" t="s">
        <v>556</v>
      </c>
      <c r="D2697" s="29" t="s">
        <v>5199</v>
      </c>
      <c r="E2697" s="29" t="n">
        <v>350</v>
      </c>
      <c r="F2697" s="29" t="s">
        <v>189</v>
      </c>
      <c r="G2697" s="29" t="s">
        <v>5200</v>
      </c>
      <c r="H2697" s="30" t="n">
        <v>82</v>
      </c>
      <c r="I2697" s="31" t="n">
        <v>46281</v>
      </c>
      <c r="J2697" s="30" t="n">
        <v>82</v>
      </c>
      <c r="K2697" s="29" t="s">
        <v>120</v>
      </c>
      <c r="L2697" s="29" t="s">
        <v>284</v>
      </c>
      <c r="M2697" s="29"/>
      <c r="N2697" s="29" t="s">
        <v>122</v>
      </c>
      <c r="O2697" s="31" t="n">
        <v>46645</v>
      </c>
      <c r="P2697" s="29" t="s">
        <v>123</v>
      </c>
      <c r="Q2697" s="29" t="n">
        <f aca="false">IFERROR(VALUE(L2697),"")</f>
        <v>4</v>
      </c>
      <c r="R2697" s="29" t="n">
        <f aca="true">IF(O2697="","",O2697-TODAY())</f>
        <v>360</v>
      </c>
      <c r="S2697" s="29" t="str">
        <f aca="false">IF(C2697="&lt;&lt; vazio &gt;&gt;","VAZIA",IF(AND(O2697&lt;&gt;"",R2697&lt;0),"VENCIDO",IF(AND(O2697&lt;&gt;"",R2697&lt;=Parametros!$B$10),"PRÓX. VENCIMENTO",IF(F2697="Q","QUALIDADE",IF(F2697="S","BLOQUEADO",IF(F2697="R","RESTRITO/DEVOLUÇÃO",IF(OR(N2697="QUAR",N2697="QRES"),"QUARENTENA",IF(OR(B2697="DESCARTE",B2697="DEVOLUÇÃO"),"DESCARTE/DEVOLUÇÃO",IF(AND(D2697="",K2697&lt;&gt;""),"SEM LOTE",IF(AND(Q2697&lt;&gt;"",Q2697&gt;=Parametros!$B$11),"PARADO/SEM GIRO","OK"))))))))))</f>
        <v>RESTRITO/DEVOLUÇÃO</v>
      </c>
      <c r="T2697" s="29" t="str">
        <f aca="false">IF(AND($S2697="PARADO/SEM GIRO",$K2697="KG",OR(Painel!$B$5="(Todos)",A2697=Painel!$B$5)*OR(Painel!$E$5="(Todos)",P2697=Painel!$E$5)),$J2697+ROW()/10000000,"")</f>
        <v/>
      </c>
      <c r="U2697" s="29" t="str">
        <f aca="false">IF(AND($S2697="VENCIDO",$K2697="KG",OR(Painel!$B$5="(Todos)",A2697=Painel!$B$5)*OR(Painel!$E$5="(Todos)",P2697=Painel!$E$5)),$J2697+ROW()/10000000,"")</f>
        <v/>
      </c>
    </row>
    <row r="2698" customFormat="false" ht="15" hidden="false" customHeight="false" outlineLevel="0" collapsed="false">
      <c r="A2698" s="29" t="s">
        <v>55</v>
      </c>
      <c r="B2698" s="29" t="s">
        <v>4842</v>
      </c>
      <c r="C2698" s="29" t="s">
        <v>556</v>
      </c>
      <c r="D2698" s="29" t="s">
        <v>5201</v>
      </c>
      <c r="E2698" s="29" t="n">
        <v>350</v>
      </c>
      <c r="F2698" s="29" t="s">
        <v>189</v>
      </c>
      <c r="G2698" s="29" t="s">
        <v>5202</v>
      </c>
      <c r="H2698" s="30" t="n">
        <v>590.4</v>
      </c>
      <c r="I2698" s="31" t="n">
        <v>46284</v>
      </c>
      <c r="J2698" s="30" t="n">
        <v>590.4</v>
      </c>
      <c r="K2698" s="29" t="s">
        <v>120</v>
      </c>
      <c r="L2698" s="29" t="s">
        <v>388</v>
      </c>
      <c r="M2698" s="29"/>
      <c r="N2698" s="29" t="s">
        <v>122</v>
      </c>
      <c r="O2698" s="31" t="n">
        <v>46646</v>
      </c>
      <c r="P2698" s="29" t="s">
        <v>123</v>
      </c>
      <c r="Q2698" s="29" t="n">
        <f aca="false">IFERROR(VALUE(L2698),"")</f>
        <v>1</v>
      </c>
      <c r="R2698" s="29" t="n">
        <f aca="true">IF(O2698="","",O2698-TODAY())</f>
        <v>361</v>
      </c>
      <c r="S2698" s="29" t="str">
        <f aca="false">IF(C2698="&lt;&lt; vazio &gt;&gt;","VAZIA",IF(AND(O2698&lt;&gt;"",R2698&lt;0),"VENCIDO",IF(AND(O2698&lt;&gt;"",R2698&lt;=Parametros!$B$10),"PRÓX. VENCIMENTO",IF(F2698="Q","QUALIDADE",IF(F2698="S","BLOQUEADO",IF(F2698="R","RESTRITO/DEVOLUÇÃO",IF(OR(N2698="QUAR",N2698="QRES"),"QUARENTENA",IF(OR(B2698="DESCARTE",B2698="DEVOLUÇÃO"),"DESCARTE/DEVOLUÇÃO",IF(AND(D2698="",K2698&lt;&gt;""),"SEM LOTE",IF(AND(Q2698&lt;&gt;"",Q2698&gt;=Parametros!$B$11),"PARADO/SEM GIRO","OK"))))))))))</f>
        <v>RESTRITO/DEVOLUÇÃO</v>
      </c>
      <c r="T2698" s="29" t="str">
        <f aca="false">IF(AND($S2698="PARADO/SEM GIRO",$K2698="KG",OR(Painel!$B$5="(Todos)",A2698=Painel!$B$5)*OR(Painel!$E$5="(Todos)",P2698=Painel!$E$5)),$J2698+ROW()/10000000,"")</f>
        <v/>
      </c>
      <c r="U2698" s="29" t="str">
        <f aca="false">IF(AND($S2698="VENCIDO",$K2698="KG",OR(Painel!$B$5="(Todos)",A2698=Painel!$B$5)*OR(Painel!$E$5="(Todos)",P2698=Painel!$E$5)),$J2698+ROW()/10000000,"")</f>
        <v/>
      </c>
    </row>
    <row r="2699" customFormat="false" ht="15" hidden="false" customHeight="false" outlineLevel="0" collapsed="false">
      <c r="A2699" s="29" t="s">
        <v>55</v>
      </c>
      <c r="B2699" s="29" t="s">
        <v>4842</v>
      </c>
      <c r="C2699" s="29" t="s">
        <v>556</v>
      </c>
      <c r="D2699" s="29" t="s">
        <v>5201</v>
      </c>
      <c r="E2699" s="29" t="n">
        <v>350</v>
      </c>
      <c r="F2699" s="29" t="s">
        <v>189</v>
      </c>
      <c r="G2699" s="29" t="s">
        <v>5203</v>
      </c>
      <c r="H2699" s="30" t="n">
        <v>590.4</v>
      </c>
      <c r="I2699" s="31" t="n">
        <v>46284</v>
      </c>
      <c r="J2699" s="30" t="n">
        <v>590.4</v>
      </c>
      <c r="K2699" s="29" t="s">
        <v>120</v>
      </c>
      <c r="L2699" s="29" t="s">
        <v>388</v>
      </c>
      <c r="M2699" s="29"/>
      <c r="N2699" s="29" t="s">
        <v>122</v>
      </c>
      <c r="O2699" s="31" t="n">
        <v>46646</v>
      </c>
      <c r="P2699" s="29" t="s">
        <v>123</v>
      </c>
      <c r="Q2699" s="29" t="n">
        <f aca="false">IFERROR(VALUE(L2699),"")</f>
        <v>1</v>
      </c>
      <c r="R2699" s="29" t="n">
        <f aca="true">IF(O2699="","",O2699-TODAY())</f>
        <v>361</v>
      </c>
      <c r="S2699" s="29" t="str">
        <f aca="false">IF(C2699="&lt;&lt; vazio &gt;&gt;","VAZIA",IF(AND(O2699&lt;&gt;"",R2699&lt;0),"VENCIDO",IF(AND(O2699&lt;&gt;"",R2699&lt;=Parametros!$B$10),"PRÓX. VENCIMENTO",IF(F2699="Q","QUALIDADE",IF(F2699="S","BLOQUEADO",IF(F2699="R","RESTRITO/DEVOLUÇÃO",IF(OR(N2699="QUAR",N2699="QRES"),"QUARENTENA",IF(OR(B2699="DESCARTE",B2699="DEVOLUÇÃO"),"DESCARTE/DEVOLUÇÃO",IF(AND(D2699="",K2699&lt;&gt;""),"SEM LOTE",IF(AND(Q2699&lt;&gt;"",Q2699&gt;=Parametros!$B$11),"PARADO/SEM GIRO","OK"))))))))))</f>
        <v>RESTRITO/DEVOLUÇÃO</v>
      </c>
      <c r="T2699" s="29" t="str">
        <f aca="false">IF(AND($S2699="PARADO/SEM GIRO",$K2699="KG",OR(Painel!$B$5="(Todos)",A2699=Painel!$B$5)*OR(Painel!$E$5="(Todos)",P2699=Painel!$E$5)),$J2699+ROW()/10000000,"")</f>
        <v/>
      </c>
      <c r="U2699" s="29" t="str">
        <f aca="false">IF(AND($S2699="VENCIDO",$K2699="KG",OR(Painel!$B$5="(Todos)",A2699=Painel!$B$5)*OR(Painel!$E$5="(Todos)",P2699=Painel!$E$5)),$J2699+ROW()/10000000,"")</f>
        <v/>
      </c>
    </row>
    <row r="2700" customFormat="false" ht="15" hidden="false" customHeight="false" outlineLevel="0" collapsed="false">
      <c r="A2700" s="29" t="s">
        <v>55</v>
      </c>
      <c r="B2700" s="29" t="s">
        <v>4842</v>
      </c>
      <c r="C2700" s="29" t="s">
        <v>373</v>
      </c>
      <c r="D2700" s="29" t="s">
        <v>5204</v>
      </c>
      <c r="E2700" s="29" t="n">
        <v>350</v>
      </c>
      <c r="F2700" s="29" t="s">
        <v>189</v>
      </c>
      <c r="G2700" s="29" t="s">
        <v>5205</v>
      </c>
      <c r="H2700" s="30" t="n">
        <v>121.2</v>
      </c>
      <c r="I2700" s="31" t="n">
        <v>46281</v>
      </c>
      <c r="J2700" s="30" t="n">
        <v>121.2</v>
      </c>
      <c r="K2700" s="29" t="s">
        <v>120</v>
      </c>
      <c r="L2700" s="29" t="s">
        <v>284</v>
      </c>
      <c r="M2700" s="29"/>
      <c r="N2700" s="29" t="s">
        <v>122</v>
      </c>
      <c r="O2700" s="31" t="n">
        <v>46559</v>
      </c>
      <c r="P2700" s="29" t="s">
        <v>123</v>
      </c>
      <c r="Q2700" s="29" t="n">
        <f aca="false">IFERROR(VALUE(L2700),"")</f>
        <v>4</v>
      </c>
      <c r="R2700" s="29" t="n">
        <f aca="true">IF(O2700="","",O2700-TODAY())</f>
        <v>274</v>
      </c>
      <c r="S2700" s="29" t="str">
        <f aca="false">IF(C2700="&lt;&lt; vazio &gt;&gt;","VAZIA",IF(AND(O2700&lt;&gt;"",R2700&lt;0),"VENCIDO",IF(AND(O2700&lt;&gt;"",R2700&lt;=Parametros!$B$10),"PRÓX. VENCIMENTO",IF(F2700="Q","QUALIDADE",IF(F2700="S","BLOQUEADO",IF(F2700="R","RESTRITO/DEVOLUÇÃO",IF(OR(N2700="QUAR",N2700="QRES"),"QUARENTENA",IF(OR(B2700="DESCARTE",B2700="DEVOLUÇÃO"),"DESCARTE/DEVOLUÇÃO",IF(AND(D2700="",K2700&lt;&gt;""),"SEM LOTE",IF(AND(Q2700&lt;&gt;"",Q2700&gt;=Parametros!$B$11),"PARADO/SEM GIRO","OK"))))))))))</f>
        <v>RESTRITO/DEVOLUÇÃO</v>
      </c>
      <c r="T2700" s="29" t="str">
        <f aca="false">IF(AND($S2700="PARADO/SEM GIRO",$K2700="KG",OR(Painel!$B$5="(Todos)",A2700=Painel!$B$5)*OR(Painel!$E$5="(Todos)",P2700=Painel!$E$5)),$J2700+ROW()/10000000,"")</f>
        <v/>
      </c>
      <c r="U2700" s="29" t="str">
        <f aca="false">IF(AND($S2700="VENCIDO",$K2700="KG",OR(Painel!$B$5="(Todos)",A2700=Painel!$B$5)*OR(Painel!$E$5="(Todos)",P2700=Painel!$E$5)),$J2700+ROW()/10000000,"")</f>
        <v/>
      </c>
    </row>
    <row r="2701" customFormat="false" ht="15" hidden="false" customHeight="false" outlineLevel="0" collapsed="false">
      <c r="A2701" s="29" t="s">
        <v>55</v>
      </c>
      <c r="B2701" s="29" t="s">
        <v>4842</v>
      </c>
      <c r="C2701" s="29" t="s">
        <v>373</v>
      </c>
      <c r="D2701" s="29" t="s">
        <v>5204</v>
      </c>
      <c r="E2701" s="29" t="n">
        <v>350</v>
      </c>
      <c r="F2701" s="29" t="s">
        <v>189</v>
      </c>
      <c r="G2701" s="29" t="s">
        <v>5206</v>
      </c>
      <c r="H2701" s="30" t="n">
        <v>24.24</v>
      </c>
      <c r="I2701" s="31" t="n">
        <v>46274</v>
      </c>
      <c r="J2701" s="30" t="n">
        <v>24.24</v>
      </c>
      <c r="K2701" s="29" t="s">
        <v>120</v>
      </c>
      <c r="L2701" s="29" t="s">
        <v>138</v>
      </c>
      <c r="M2701" s="29"/>
      <c r="N2701" s="29" t="s">
        <v>122</v>
      </c>
      <c r="O2701" s="31" t="n">
        <v>46559</v>
      </c>
      <c r="P2701" s="29" t="s">
        <v>123</v>
      </c>
      <c r="Q2701" s="29" t="n">
        <f aca="false">IFERROR(VALUE(L2701),"")</f>
        <v>11</v>
      </c>
      <c r="R2701" s="29" t="n">
        <f aca="true">IF(O2701="","",O2701-TODAY())</f>
        <v>274</v>
      </c>
      <c r="S2701" s="29" t="str">
        <f aca="false">IF(C2701="&lt;&lt; vazio &gt;&gt;","VAZIA",IF(AND(O2701&lt;&gt;"",R2701&lt;0),"VENCIDO",IF(AND(O2701&lt;&gt;"",R2701&lt;=Parametros!$B$10),"PRÓX. VENCIMENTO",IF(F2701="Q","QUALIDADE",IF(F2701="S","BLOQUEADO",IF(F2701="R","RESTRITO/DEVOLUÇÃO",IF(OR(N2701="QUAR",N2701="QRES"),"QUARENTENA",IF(OR(B2701="DESCARTE",B2701="DEVOLUÇÃO"),"DESCARTE/DEVOLUÇÃO",IF(AND(D2701="",K2701&lt;&gt;""),"SEM LOTE",IF(AND(Q2701&lt;&gt;"",Q2701&gt;=Parametros!$B$11),"PARADO/SEM GIRO","OK"))))))))))</f>
        <v>RESTRITO/DEVOLUÇÃO</v>
      </c>
      <c r="T2701" s="29" t="str">
        <f aca="false">IF(AND($S2701="PARADO/SEM GIRO",$K2701="KG",OR(Painel!$B$5="(Todos)",A2701=Painel!$B$5)*OR(Painel!$E$5="(Todos)",P2701=Painel!$E$5)),$J2701+ROW()/10000000,"")</f>
        <v/>
      </c>
      <c r="U2701" s="29" t="str">
        <f aca="false">IF(AND($S2701="VENCIDO",$K2701="KG",OR(Painel!$B$5="(Todos)",A2701=Painel!$B$5)*OR(Painel!$E$5="(Todos)",P2701=Painel!$E$5)),$J2701+ROW()/10000000,"")</f>
        <v/>
      </c>
    </row>
    <row r="2702" customFormat="false" ht="15" hidden="false" customHeight="false" outlineLevel="0" collapsed="false">
      <c r="A2702" s="29" t="s">
        <v>55</v>
      </c>
      <c r="B2702" s="29" t="s">
        <v>4842</v>
      </c>
      <c r="C2702" s="29" t="s">
        <v>373</v>
      </c>
      <c r="D2702" s="29" t="s">
        <v>5207</v>
      </c>
      <c r="E2702" s="29" t="n">
        <v>350</v>
      </c>
      <c r="F2702" s="29" t="s">
        <v>189</v>
      </c>
      <c r="G2702" s="29" t="s">
        <v>5208</v>
      </c>
      <c r="H2702" s="30" t="n">
        <v>121.2</v>
      </c>
      <c r="I2702" s="31" t="n">
        <v>46283</v>
      </c>
      <c r="J2702" s="30" t="n">
        <v>121.2</v>
      </c>
      <c r="K2702" s="29" t="s">
        <v>120</v>
      </c>
      <c r="L2702" s="29" t="s">
        <v>176</v>
      </c>
      <c r="M2702" s="29"/>
      <c r="N2702" s="29" t="s">
        <v>122</v>
      </c>
      <c r="O2702" s="31" t="n">
        <v>46560</v>
      </c>
      <c r="P2702" s="29" t="s">
        <v>123</v>
      </c>
      <c r="Q2702" s="29" t="n">
        <f aca="false">IFERROR(VALUE(L2702),"")</f>
        <v>2</v>
      </c>
      <c r="R2702" s="29" t="n">
        <f aca="true">IF(O2702="","",O2702-TODAY())</f>
        <v>275</v>
      </c>
      <c r="S2702" s="29" t="str">
        <f aca="false">IF(C2702="&lt;&lt; vazio &gt;&gt;","VAZIA",IF(AND(O2702&lt;&gt;"",R2702&lt;0),"VENCIDO",IF(AND(O2702&lt;&gt;"",R2702&lt;=Parametros!$B$10),"PRÓX. VENCIMENTO",IF(F2702="Q","QUALIDADE",IF(F2702="S","BLOQUEADO",IF(F2702="R","RESTRITO/DEVOLUÇÃO",IF(OR(N2702="QUAR",N2702="QRES"),"QUARENTENA",IF(OR(B2702="DESCARTE",B2702="DEVOLUÇÃO"),"DESCARTE/DEVOLUÇÃO",IF(AND(D2702="",K2702&lt;&gt;""),"SEM LOTE",IF(AND(Q2702&lt;&gt;"",Q2702&gt;=Parametros!$B$11),"PARADO/SEM GIRO","OK"))))))))))</f>
        <v>RESTRITO/DEVOLUÇÃO</v>
      </c>
      <c r="T2702" s="29" t="str">
        <f aca="false">IF(AND($S2702="PARADO/SEM GIRO",$K2702="KG",OR(Painel!$B$5="(Todos)",A2702=Painel!$B$5)*OR(Painel!$E$5="(Todos)",P2702=Painel!$E$5)),$J2702+ROW()/10000000,"")</f>
        <v/>
      </c>
      <c r="U2702" s="29" t="str">
        <f aca="false">IF(AND($S2702="VENCIDO",$K2702="KG",OR(Painel!$B$5="(Todos)",A2702=Painel!$B$5)*OR(Painel!$E$5="(Todos)",P2702=Painel!$E$5)),$J2702+ROW()/10000000,"")</f>
        <v/>
      </c>
    </row>
    <row r="2703" customFormat="false" ht="15" hidden="false" customHeight="false" outlineLevel="0" collapsed="false">
      <c r="A2703" s="29" t="s">
        <v>55</v>
      </c>
      <c r="B2703" s="29" t="s">
        <v>4842</v>
      </c>
      <c r="C2703" s="29" t="s">
        <v>373</v>
      </c>
      <c r="D2703" s="29" t="s">
        <v>5209</v>
      </c>
      <c r="E2703" s="29" t="n">
        <v>350</v>
      </c>
      <c r="F2703" s="29" t="s">
        <v>189</v>
      </c>
      <c r="G2703" s="29" t="s">
        <v>5210</v>
      </c>
      <c r="H2703" s="30" t="n">
        <v>133.32</v>
      </c>
      <c r="I2703" s="31" t="n">
        <v>46281</v>
      </c>
      <c r="J2703" s="30" t="n">
        <v>133.32</v>
      </c>
      <c r="K2703" s="29" t="s">
        <v>120</v>
      </c>
      <c r="L2703" s="29" t="s">
        <v>284</v>
      </c>
      <c r="M2703" s="29"/>
      <c r="N2703" s="29" t="s">
        <v>122</v>
      </c>
      <c r="O2703" s="31" t="n">
        <v>46648</v>
      </c>
      <c r="P2703" s="29" t="s">
        <v>123</v>
      </c>
      <c r="Q2703" s="29" t="n">
        <f aca="false">IFERROR(VALUE(L2703),"")</f>
        <v>4</v>
      </c>
      <c r="R2703" s="29" t="n">
        <f aca="true">IF(O2703="","",O2703-TODAY())</f>
        <v>363</v>
      </c>
      <c r="S2703" s="29" t="str">
        <f aca="false">IF(C2703="&lt;&lt; vazio &gt;&gt;","VAZIA",IF(AND(O2703&lt;&gt;"",R2703&lt;0),"VENCIDO",IF(AND(O2703&lt;&gt;"",R2703&lt;=Parametros!$B$10),"PRÓX. VENCIMENTO",IF(F2703="Q","QUALIDADE",IF(F2703="S","BLOQUEADO",IF(F2703="R","RESTRITO/DEVOLUÇÃO",IF(OR(N2703="QUAR",N2703="QRES"),"QUARENTENA",IF(OR(B2703="DESCARTE",B2703="DEVOLUÇÃO"),"DESCARTE/DEVOLUÇÃO",IF(AND(D2703="",K2703&lt;&gt;""),"SEM LOTE",IF(AND(Q2703&lt;&gt;"",Q2703&gt;=Parametros!$B$11),"PARADO/SEM GIRO","OK"))))))))))</f>
        <v>RESTRITO/DEVOLUÇÃO</v>
      </c>
      <c r="T2703" s="29" t="str">
        <f aca="false">IF(AND($S2703="PARADO/SEM GIRO",$K2703="KG",OR(Painel!$B$5="(Todos)",A2703=Painel!$B$5)*OR(Painel!$E$5="(Todos)",P2703=Painel!$E$5)),$J2703+ROW()/10000000,"")</f>
        <v/>
      </c>
      <c r="U2703" s="29" t="str">
        <f aca="false">IF(AND($S2703="VENCIDO",$K2703="KG",OR(Painel!$B$5="(Todos)",A2703=Painel!$B$5)*OR(Painel!$E$5="(Todos)",P2703=Painel!$E$5)),$J2703+ROW()/10000000,"")</f>
        <v/>
      </c>
    </row>
    <row r="2704" customFormat="false" ht="15" hidden="false" customHeight="false" outlineLevel="0" collapsed="false">
      <c r="A2704" s="29" t="s">
        <v>55</v>
      </c>
      <c r="B2704" s="29" t="s">
        <v>4842</v>
      </c>
      <c r="C2704" s="29" t="s">
        <v>373</v>
      </c>
      <c r="D2704" s="29" t="s">
        <v>5211</v>
      </c>
      <c r="E2704" s="29" t="n">
        <v>350</v>
      </c>
      <c r="F2704" s="29" t="s">
        <v>189</v>
      </c>
      <c r="G2704" s="29" t="s">
        <v>5212</v>
      </c>
      <c r="H2704" s="30" t="n">
        <v>24.24</v>
      </c>
      <c r="I2704" s="31" t="n">
        <v>46280</v>
      </c>
      <c r="J2704" s="30" t="n">
        <v>24.24</v>
      </c>
      <c r="K2704" s="29" t="s">
        <v>120</v>
      </c>
      <c r="L2704" s="29" t="s">
        <v>144</v>
      </c>
      <c r="M2704" s="29"/>
      <c r="N2704" s="29" t="s">
        <v>122</v>
      </c>
      <c r="O2704" s="31" t="n">
        <v>46717</v>
      </c>
      <c r="P2704" s="29" t="s">
        <v>123</v>
      </c>
      <c r="Q2704" s="29" t="n">
        <f aca="false">IFERROR(VALUE(L2704),"")</f>
        <v>5</v>
      </c>
      <c r="R2704" s="29" t="n">
        <f aca="true">IF(O2704="","",O2704-TODAY())</f>
        <v>432</v>
      </c>
      <c r="S2704" s="29" t="str">
        <f aca="false">IF(C2704="&lt;&lt; vazio &gt;&gt;","VAZIA",IF(AND(O2704&lt;&gt;"",R2704&lt;0),"VENCIDO",IF(AND(O2704&lt;&gt;"",R2704&lt;=Parametros!$B$10),"PRÓX. VENCIMENTO",IF(F2704="Q","QUALIDADE",IF(F2704="S","BLOQUEADO",IF(F2704="R","RESTRITO/DEVOLUÇÃO",IF(OR(N2704="QUAR",N2704="QRES"),"QUARENTENA",IF(OR(B2704="DESCARTE",B2704="DEVOLUÇÃO"),"DESCARTE/DEVOLUÇÃO",IF(AND(D2704="",K2704&lt;&gt;""),"SEM LOTE",IF(AND(Q2704&lt;&gt;"",Q2704&gt;=Parametros!$B$11),"PARADO/SEM GIRO","OK"))))))))))</f>
        <v>RESTRITO/DEVOLUÇÃO</v>
      </c>
      <c r="T2704" s="29" t="str">
        <f aca="false">IF(AND($S2704="PARADO/SEM GIRO",$K2704="KG",OR(Painel!$B$5="(Todos)",A2704=Painel!$B$5)*OR(Painel!$E$5="(Todos)",P2704=Painel!$E$5)),$J2704+ROW()/10000000,"")</f>
        <v/>
      </c>
      <c r="U2704" s="29" t="str">
        <f aca="false">IF(AND($S2704="VENCIDO",$K2704="KG",OR(Painel!$B$5="(Todos)",A2704=Painel!$B$5)*OR(Painel!$E$5="(Todos)",P2704=Painel!$E$5)),$J2704+ROW()/10000000,"")</f>
        <v/>
      </c>
    </row>
    <row r="2705" customFormat="false" ht="15" hidden="false" customHeight="false" outlineLevel="0" collapsed="false">
      <c r="A2705" s="29" t="s">
        <v>55</v>
      </c>
      <c r="B2705" s="29" t="s">
        <v>4842</v>
      </c>
      <c r="C2705" s="29" t="s">
        <v>5213</v>
      </c>
      <c r="D2705" s="29" t="s">
        <v>5214</v>
      </c>
      <c r="E2705" s="29" t="n">
        <v>350</v>
      </c>
      <c r="F2705" s="29" t="s">
        <v>189</v>
      </c>
      <c r="G2705" s="29" t="s">
        <v>5215</v>
      </c>
      <c r="H2705" s="30" t="n">
        <v>500</v>
      </c>
      <c r="I2705" s="31" t="n">
        <v>46280</v>
      </c>
      <c r="J2705" s="30" t="n">
        <v>500</v>
      </c>
      <c r="K2705" s="29" t="s">
        <v>120</v>
      </c>
      <c r="L2705" s="29" t="s">
        <v>144</v>
      </c>
      <c r="M2705" s="29"/>
      <c r="N2705" s="29" t="s">
        <v>122</v>
      </c>
      <c r="O2705" s="31" t="n">
        <v>46625</v>
      </c>
      <c r="P2705" s="29" t="s">
        <v>123</v>
      </c>
      <c r="Q2705" s="29" t="n">
        <f aca="false">IFERROR(VALUE(L2705),"")</f>
        <v>5</v>
      </c>
      <c r="R2705" s="29" t="n">
        <f aca="true">IF(O2705="","",O2705-TODAY())</f>
        <v>340</v>
      </c>
      <c r="S2705" s="29" t="str">
        <f aca="false">IF(C2705="&lt;&lt; vazio &gt;&gt;","VAZIA",IF(AND(O2705&lt;&gt;"",R2705&lt;0),"VENCIDO",IF(AND(O2705&lt;&gt;"",R2705&lt;=Parametros!$B$10),"PRÓX. VENCIMENTO",IF(F2705="Q","QUALIDADE",IF(F2705="S","BLOQUEADO",IF(F2705="R","RESTRITO/DEVOLUÇÃO",IF(OR(N2705="QUAR",N2705="QRES"),"QUARENTENA",IF(OR(B2705="DESCARTE",B2705="DEVOLUÇÃO"),"DESCARTE/DEVOLUÇÃO",IF(AND(D2705="",K2705&lt;&gt;""),"SEM LOTE",IF(AND(Q2705&lt;&gt;"",Q2705&gt;=Parametros!$B$11),"PARADO/SEM GIRO","OK"))))))))))</f>
        <v>RESTRITO/DEVOLUÇÃO</v>
      </c>
      <c r="T2705" s="29" t="str">
        <f aca="false">IF(AND($S2705="PARADO/SEM GIRO",$K2705="KG",OR(Painel!$B$5="(Todos)",A2705=Painel!$B$5)*OR(Painel!$E$5="(Todos)",P2705=Painel!$E$5)),$J2705+ROW()/10000000,"")</f>
        <v/>
      </c>
      <c r="U2705" s="29" t="str">
        <f aca="false">IF(AND($S2705="VENCIDO",$K2705="KG",OR(Painel!$B$5="(Todos)",A2705=Painel!$B$5)*OR(Painel!$E$5="(Todos)",P2705=Painel!$E$5)),$J2705+ROW()/10000000,"")</f>
        <v/>
      </c>
    </row>
    <row r="2706" customFormat="false" ht="15" hidden="false" customHeight="false" outlineLevel="0" collapsed="false">
      <c r="A2706" s="29" t="s">
        <v>55</v>
      </c>
      <c r="B2706" s="29" t="s">
        <v>4842</v>
      </c>
      <c r="C2706" s="29" t="s">
        <v>161</v>
      </c>
      <c r="D2706" s="29" t="s">
        <v>5216</v>
      </c>
      <c r="E2706" s="29" t="n">
        <v>350</v>
      </c>
      <c r="F2706" s="29" t="s">
        <v>189</v>
      </c>
      <c r="G2706" s="29" t="s">
        <v>5217</v>
      </c>
      <c r="H2706" s="30" t="n">
        <v>20.2</v>
      </c>
      <c r="I2706" s="31" t="n">
        <v>46274</v>
      </c>
      <c r="J2706" s="30" t="n">
        <v>20.2</v>
      </c>
      <c r="K2706" s="29" t="s">
        <v>120</v>
      </c>
      <c r="L2706" s="29" t="s">
        <v>138</v>
      </c>
      <c r="M2706" s="29"/>
      <c r="N2706" s="29" t="s">
        <v>122</v>
      </c>
      <c r="O2706" s="31" t="n">
        <v>46451</v>
      </c>
      <c r="P2706" s="29" t="s">
        <v>123</v>
      </c>
      <c r="Q2706" s="29" t="n">
        <f aca="false">IFERROR(VALUE(L2706),"")</f>
        <v>11</v>
      </c>
      <c r="R2706" s="29" t="n">
        <f aca="true">IF(O2706="","",O2706-TODAY())</f>
        <v>166</v>
      </c>
      <c r="S2706" s="29" t="str">
        <f aca="false">IF(C2706="&lt;&lt; vazio &gt;&gt;","VAZIA",IF(AND(O2706&lt;&gt;"",R2706&lt;0),"VENCIDO",IF(AND(O2706&lt;&gt;"",R2706&lt;=Parametros!$B$10),"PRÓX. VENCIMENTO",IF(F2706="Q","QUALIDADE",IF(F2706="S","BLOQUEADO",IF(F2706="R","RESTRITO/DEVOLUÇÃO",IF(OR(N2706="QUAR",N2706="QRES"),"QUARENTENA",IF(OR(B2706="DESCARTE",B2706="DEVOLUÇÃO"),"DESCARTE/DEVOLUÇÃO",IF(AND(D2706="",K2706&lt;&gt;""),"SEM LOTE",IF(AND(Q2706&lt;&gt;"",Q2706&gt;=Parametros!$B$11),"PARADO/SEM GIRO","OK"))))))))))</f>
        <v>RESTRITO/DEVOLUÇÃO</v>
      </c>
      <c r="T2706" s="29" t="str">
        <f aca="false">IF(AND($S2706="PARADO/SEM GIRO",$K2706="KG",OR(Painel!$B$5="(Todos)",A2706=Painel!$B$5)*OR(Painel!$E$5="(Todos)",P2706=Painel!$E$5)),$J2706+ROW()/10000000,"")</f>
        <v/>
      </c>
      <c r="U2706" s="29" t="str">
        <f aca="false">IF(AND($S2706="VENCIDO",$K2706="KG",OR(Painel!$B$5="(Todos)",A2706=Painel!$B$5)*OR(Painel!$E$5="(Todos)",P2706=Painel!$E$5)),$J2706+ROW()/10000000,"")</f>
        <v/>
      </c>
    </row>
    <row r="2707" customFormat="false" ht="15" hidden="false" customHeight="false" outlineLevel="0" collapsed="false">
      <c r="A2707" s="29" t="s">
        <v>55</v>
      </c>
      <c r="B2707" s="29" t="s">
        <v>4842</v>
      </c>
      <c r="C2707" s="29" t="s">
        <v>161</v>
      </c>
      <c r="D2707" s="29" t="s">
        <v>5218</v>
      </c>
      <c r="E2707" s="29" t="n">
        <v>350</v>
      </c>
      <c r="F2707" s="29" t="s">
        <v>189</v>
      </c>
      <c r="G2707" s="29" t="s">
        <v>5219</v>
      </c>
      <c r="H2707" s="30" t="n">
        <v>101</v>
      </c>
      <c r="I2707" s="31" t="n">
        <v>46282</v>
      </c>
      <c r="J2707" s="30" t="n">
        <v>101</v>
      </c>
      <c r="K2707" s="29" t="s">
        <v>120</v>
      </c>
      <c r="L2707" s="29" t="s">
        <v>400</v>
      </c>
      <c r="M2707" s="29"/>
      <c r="N2707" s="29" t="s">
        <v>122</v>
      </c>
      <c r="O2707" s="31" t="n">
        <v>46597</v>
      </c>
      <c r="P2707" s="29" t="s">
        <v>123</v>
      </c>
      <c r="Q2707" s="29" t="n">
        <f aca="false">IFERROR(VALUE(L2707),"")</f>
        <v>3</v>
      </c>
      <c r="R2707" s="29" t="n">
        <f aca="true">IF(O2707="","",O2707-TODAY())</f>
        <v>312</v>
      </c>
      <c r="S2707" s="29" t="str">
        <f aca="false">IF(C2707="&lt;&lt; vazio &gt;&gt;","VAZIA",IF(AND(O2707&lt;&gt;"",R2707&lt;0),"VENCIDO",IF(AND(O2707&lt;&gt;"",R2707&lt;=Parametros!$B$10),"PRÓX. VENCIMENTO",IF(F2707="Q","QUALIDADE",IF(F2707="S","BLOQUEADO",IF(F2707="R","RESTRITO/DEVOLUÇÃO",IF(OR(N2707="QUAR",N2707="QRES"),"QUARENTENA",IF(OR(B2707="DESCARTE",B2707="DEVOLUÇÃO"),"DESCARTE/DEVOLUÇÃO",IF(AND(D2707="",K2707&lt;&gt;""),"SEM LOTE",IF(AND(Q2707&lt;&gt;"",Q2707&gt;=Parametros!$B$11),"PARADO/SEM GIRO","OK"))))))))))</f>
        <v>RESTRITO/DEVOLUÇÃO</v>
      </c>
      <c r="T2707" s="29" t="str">
        <f aca="false">IF(AND($S2707="PARADO/SEM GIRO",$K2707="KG",OR(Painel!$B$5="(Todos)",A2707=Painel!$B$5)*OR(Painel!$E$5="(Todos)",P2707=Painel!$E$5)),$J2707+ROW()/10000000,"")</f>
        <v/>
      </c>
      <c r="U2707" s="29" t="str">
        <f aca="false">IF(AND($S2707="VENCIDO",$K2707="KG",OR(Painel!$B$5="(Todos)",A2707=Painel!$B$5)*OR(Painel!$E$5="(Todos)",P2707=Painel!$E$5)),$J2707+ROW()/10000000,"")</f>
        <v/>
      </c>
    </row>
    <row r="2708" customFormat="false" ht="15" hidden="false" customHeight="false" outlineLevel="0" collapsed="false">
      <c r="A2708" s="29" t="s">
        <v>55</v>
      </c>
      <c r="B2708" s="29" t="s">
        <v>4842</v>
      </c>
      <c r="C2708" s="29" t="s">
        <v>161</v>
      </c>
      <c r="D2708" s="29" t="s">
        <v>5220</v>
      </c>
      <c r="E2708" s="29" t="n">
        <v>350</v>
      </c>
      <c r="F2708" s="29" t="s">
        <v>189</v>
      </c>
      <c r="G2708" s="29" t="s">
        <v>5221</v>
      </c>
      <c r="H2708" s="30" t="n">
        <v>10.1</v>
      </c>
      <c r="I2708" s="31" t="n">
        <v>46281</v>
      </c>
      <c r="J2708" s="30" t="n">
        <v>10.1</v>
      </c>
      <c r="K2708" s="29" t="s">
        <v>120</v>
      </c>
      <c r="L2708" s="29" t="s">
        <v>284</v>
      </c>
      <c r="M2708" s="29"/>
      <c r="N2708" s="29" t="s">
        <v>122</v>
      </c>
      <c r="O2708" s="31" t="n">
        <v>46633</v>
      </c>
      <c r="P2708" s="29" t="s">
        <v>123</v>
      </c>
      <c r="Q2708" s="29" t="n">
        <f aca="false">IFERROR(VALUE(L2708),"")</f>
        <v>4</v>
      </c>
      <c r="R2708" s="29" t="n">
        <f aca="true">IF(O2708="","",O2708-TODAY())</f>
        <v>348</v>
      </c>
      <c r="S2708" s="29" t="str">
        <f aca="false">IF(C2708="&lt;&lt; vazio &gt;&gt;","VAZIA",IF(AND(O2708&lt;&gt;"",R2708&lt;0),"VENCIDO",IF(AND(O2708&lt;&gt;"",R2708&lt;=Parametros!$B$10),"PRÓX. VENCIMENTO",IF(F2708="Q","QUALIDADE",IF(F2708="S","BLOQUEADO",IF(F2708="R","RESTRITO/DEVOLUÇÃO",IF(OR(N2708="QUAR",N2708="QRES"),"QUARENTENA",IF(OR(B2708="DESCARTE",B2708="DEVOLUÇÃO"),"DESCARTE/DEVOLUÇÃO",IF(AND(D2708="",K2708&lt;&gt;""),"SEM LOTE",IF(AND(Q2708&lt;&gt;"",Q2708&gt;=Parametros!$B$11),"PARADO/SEM GIRO","OK"))))))))))</f>
        <v>RESTRITO/DEVOLUÇÃO</v>
      </c>
      <c r="T2708" s="29" t="str">
        <f aca="false">IF(AND($S2708="PARADO/SEM GIRO",$K2708="KG",OR(Painel!$B$5="(Todos)",A2708=Painel!$B$5)*OR(Painel!$E$5="(Todos)",P2708=Painel!$E$5)),$J2708+ROW()/10000000,"")</f>
        <v/>
      </c>
      <c r="U2708" s="29" t="str">
        <f aca="false">IF(AND($S2708="VENCIDO",$K2708="KG",OR(Painel!$B$5="(Todos)",A2708=Painel!$B$5)*OR(Painel!$E$5="(Todos)",P2708=Painel!$E$5)),$J2708+ROW()/10000000,"")</f>
        <v/>
      </c>
    </row>
    <row r="2709" customFormat="false" ht="15" hidden="false" customHeight="false" outlineLevel="0" collapsed="false">
      <c r="A2709" s="29" t="s">
        <v>55</v>
      </c>
      <c r="B2709" s="29" t="s">
        <v>4842</v>
      </c>
      <c r="C2709" s="29" t="s">
        <v>161</v>
      </c>
      <c r="D2709" s="29" t="s">
        <v>5222</v>
      </c>
      <c r="E2709" s="29" t="n">
        <v>350</v>
      </c>
      <c r="F2709" s="29" t="s">
        <v>189</v>
      </c>
      <c r="G2709" s="29" t="s">
        <v>5223</v>
      </c>
      <c r="H2709" s="30" t="n">
        <v>50.5</v>
      </c>
      <c r="I2709" s="31" t="n">
        <v>46281</v>
      </c>
      <c r="J2709" s="30" t="n">
        <v>50.5</v>
      </c>
      <c r="K2709" s="29" t="s">
        <v>120</v>
      </c>
      <c r="L2709" s="29" t="s">
        <v>284</v>
      </c>
      <c r="M2709" s="29"/>
      <c r="N2709" s="29" t="s">
        <v>122</v>
      </c>
      <c r="O2709" s="31" t="n">
        <v>46634</v>
      </c>
      <c r="P2709" s="29" t="s">
        <v>123</v>
      </c>
      <c r="Q2709" s="29" t="n">
        <f aca="false">IFERROR(VALUE(L2709),"")</f>
        <v>4</v>
      </c>
      <c r="R2709" s="29" t="n">
        <f aca="true">IF(O2709="","",O2709-TODAY())</f>
        <v>349</v>
      </c>
      <c r="S2709" s="29" t="str">
        <f aca="false">IF(C2709="&lt;&lt; vazio &gt;&gt;","VAZIA",IF(AND(O2709&lt;&gt;"",R2709&lt;0),"VENCIDO",IF(AND(O2709&lt;&gt;"",R2709&lt;=Parametros!$B$10),"PRÓX. VENCIMENTO",IF(F2709="Q","QUALIDADE",IF(F2709="S","BLOQUEADO",IF(F2709="R","RESTRITO/DEVOLUÇÃO",IF(OR(N2709="QUAR",N2709="QRES"),"QUARENTENA",IF(OR(B2709="DESCARTE",B2709="DEVOLUÇÃO"),"DESCARTE/DEVOLUÇÃO",IF(AND(D2709="",K2709&lt;&gt;""),"SEM LOTE",IF(AND(Q2709&lt;&gt;"",Q2709&gt;=Parametros!$B$11),"PARADO/SEM GIRO","OK"))))))))))</f>
        <v>RESTRITO/DEVOLUÇÃO</v>
      </c>
      <c r="T2709" s="29" t="str">
        <f aca="false">IF(AND($S2709="PARADO/SEM GIRO",$K2709="KG",OR(Painel!$B$5="(Todos)",A2709=Painel!$B$5)*OR(Painel!$E$5="(Todos)",P2709=Painel!$E$5)),$J2709+ROW()/10000000,"")</f>
        <v/>
      </c>
      <c r="U2709" s="29" t="str">
        <f aca="false">IF(AND($S2709="VENCIDO",$K2709="KG",OR(Painel!$B$5="(Todos)",A2709=Painel!$B$5)*OR(Painel!$E$5="(Todos)",P2709=Painel!$E$5)),$J2709+ROW()/10000000,"")</f>
        <v/>
      </c>
    </row>
    <row r="2710" customFormat="false" ht="15" hidden="false" customHeight="false" outlineLevel="0" collapsed="false">
      <c r="A2710" s="29" t="s">
        <v>55</v>
      </c>
      <c r="B2710" s="29" t="s">
        <v>4842</v>
      </c>
      <c r="C2710" s="29" t="s">
        <v>161</v>
      </c>
      <c r="D2710" s="29" t="s">
        <v>2923</v>
      </c>
      <c r="E2710" s="29" t="n">
        <v>350</v>
      </c>
      <c r="F2710" s="29" t="s">
        <v>189</v>
      </c>
      <c r="G2710" s="29" t="s">
        <v>5224</v>
      </c>
      <c r="H2710" s="30" t="n">
        <v>10.1</v>
      </c>
      <c r="I2710" s="31" t="n">
        <v>46284</v>
      </c>
      <c r="J2710" s="30" t="n">
        <v>10.1</v>
      </c>
      <c r="K2710" s="29" t="s">
        <v>120</v>
      </c>
      <c r="L2710" s="29" t="s">
        <v>388</v>
      </c>
      <c r="M2710" s="29"/>
      <c r="N2710" s="29" t="s">
        <v>122</v>
      </c>
      <c r="O2710" s="31" t="n">
        <v>46765</v>
      </c>
      <c r="P2710" s="29" t="s">
        <v>123</v>
      </c>
      <c r="Q2710" s="29" t="n">
        <f aca="false">IFERROR(VALUE(L2710),"")</f>
        <v>1</v>
      </c>
      <c r="R2710" s="29" t="n">
        <f aca="true">IF(O2710="","",O2710-TODAY())</f>
        <v>480</v>
      </c>
      <c r="S2710" s="29" t="str">
        <f aca="false">IF(C2710="&lt;&lt; vazio &gt;&gt;","VAZIA",IF(AND(O2710&lt;&gt;"",R2710&lt;0),"VENCIDO",IF(AND(O2710&lt;&gt;"",R2710&lt;=Parametros!$B$10),"PRÓX. VENCIMENTO",IF(F2710="Q","QUALIDADE",IF(F2710="S","BLOQUEADO",IF(F2710="R","RESTRITO/DEVOLUÇÃO",IF(OR(N2710="QUAR",N2710="QRES"),"QUARENTENA",IF(OR(B2710="DESCARTE",B2710="DEVOLUÇÃO"),"DESCARTE/DEVOLUÇÃO",IF(AND(D2710="",K2710&lt;&gt;""),"SEM LOTE",IF(AND(Q2710&lt;&gt;"",Q2710&gt;=Parametros!$B$11),"PARADO/SEM GIRO","OK"))))))))))</f>
        <v>RESTRITO/DEVOLUÇÃO</v>
      </c>
      <c r="T2710" s="29" t="str">
        <f aca="false">IF(AND($S2710="PARADO/SEM GIRO",$K2710="KG",OR(Painel!$B$5="(Todos)",A2710=Painel!$B$5)*OR(Painel!$E$5="(Todos)",P2710=Painel!$E$5)),$J2710+ROW()/10000000,"")</f>
        <v/>
      </c>
      <c r="U2710" s="29" t="str">
        <f aca="false">IF(AND($S2710="VENCIDO",$K2710="KG",OR(Painel!$B$5="(Todos)",A2710=Painel!$B$5)*OR(Painel!$E$5="(Todos)",P2710=Painel!$E$5)),$J2710+ROW()/10000000,"")</f>
        <v/>
      </c>
    </row>
    <row r="2711" customFormat="false" ht="15" hidden="false" customHeight="false" outlineLevel="0" collapsed="false">
      <c r="A2711" s="29" t="s">
        <v>55</v>
      </c>
      <c r="B2711" s="29" t="s">
        <v>4842</v>
      </c>
      <c r="C2711" s="29" t="s">
        <v>161</v>
      </c>
      <c r="D2711" s="29" t="s">
        <v>2923</v>
      </c>
      <c r="E2711" s="29" t="n">
        <v>350</v>
      </c>
      <c r="F2711" s="29" t="s">
        <v>189</v>
      </c>
      <c r="G2711" s="29" t="s">
        <v>5225</v>
      </c>
      <c r="H2711" s="30" t="n">
        <v>10.1</v>
      </c>
      <c r="I2711" s="31" t="n">
        <v>46284</v>
      </c>
      <c r="J2711" s="30" t="n">
        <v>10.1</v>
      </c>
      <c r="K2711" s="29" t="s">
        <v>120</v>
      </c>
      <c r="L2711" s="29" t="s">
        <v>388</v>
      </c>
      <c r="M2711" s="29"/>
      <c r="N2711" s="29" t="s">
        <v>122</v>
      </c>
      <c r="O2711" s="31" t="n">
        <v>46765</v>
      </c>
      <c r="P2711" s="29" t="s">
        <v>123</v>
      </c>
      <c r="Q2711" s="29" t="n">
        <f aca="false">IFERROR(VALUE(L2711),"")</f>
        <v>1</v>
      </c>
      <c r="R2711" s="29" t="n">
        <f aca="true">IF(O2711="","",O2711-TODAY())</f>
        <v>480</v>
      </c>
      <c r="S2711" s="29" t="str">
        <f aca="false">IF(C2711="&lt;&lt; vazio &gt;&gt;","VAZIA",IF(AND(O2711&lt;&gt;"",R2711&lt;0),"VENCIDO",IF(AND(O2711&lt;&gt;"",R2711&lt;=Parametros!$B$10),"PRÓX. VENCIMENTO",IF(F2711="Q","QUALIDADE",IF(F2711="S","BLOQUEADO",IF(F2711="R","RESTRITO/DEVOLUÇÃO",IF(OR(N2711="QUAR",N2711="QRES"),"QUARENTENA",IF(OR(B2711="DESCARTE",B2711="DEVOLUÇÃO"),"DESCARTE/DEVOLUÇÃO",IF(AND(D2711="",K2711&lt;&gt;""),"SEM LOTE",IF(AND(Q2711&lt;&gt;"",Q2711&gt;=Parametros!$B$11),"PARADO/SEM GIRO","OK"))))))))))</f>
        <v>RESTRITO/DEVOLUÇÃO</v>
      </c>
      <c r="T2711" s="29" t="str">
        <f aca="false">IF(AND($S2711="PARADO/SEM GIRO",$K2711="KG",OR(Painel!$B$5="(Todos)",A2711=Painel!$B$5)*OR(Painel!$E$5="(Todos)",P2711=Painel!$E$5)),$J2711+ROW()/10000000,"")</f>
        <v/>
      </c>
      <c r="U2711" s="29" t="str">
        <f aca="false">IF(AND($S2711="VENCIDO",$K2711="KG",OR(Painel!$B$5="(Todos)",A2711=Painel!$B$5)*OR(Painel!$E$5="(Todos)",P2711=Painel!$E$5)),$J2711+ROW()/10000000,"")</f>
        <v/>
      </c>
    </row>
    <row r="2712" customFormat="false" ht="15" hidden="false" customHeight="false" outlineLevel="0" collapsed="false">
      <c r="A2712" s="29" t="s">
        <v>55</v>
      </c>
      <c r="B2712" s="29" t="s">
        <v>4842</v>
      </c>
      <c r="C2712" s="29" t="s">
        <v>430</v>
      </c>
      <c r="D2712" s="29" t="s">
        <v>5226</v>
      </c>
      <c r="E2712" s="29" t="n">
        <v>350</v>
      </c>
      <c r="F2712" s="29" t="s">
        <v>189</v>
      </c>
      <c r="G2712" s="29" t="s">
        <v>5227</v>
      </c>
      <c r="H2712" s="30" t="n">
        <v>50.5</v>
      </c>
      <c r="I2712" s="31" t="n">
        <v>46282</v>
      </c>
      <c r="J2712" s="30" t="n">
        <v>50.5</v>
      </c>
      <c r="K2712" s="29" t="s">
        <v>120</v>
      </c>
      <c r="L2712" s="29" t="s">
        <v>400</v>
      </c>
      <c r="M2712" s="29"/>
      <c r="N2712" s="29" t="s">
        <v>122</v>
      </c>
      <c r="O2712" s="31" t="n">
        <v>46391</v>
      </c>
      <c r="P2712" s="29" t="s">
        <v>123</v>
      </c>
      <c r="Q2712" s="29" t="n">
        <f aca="false">IFERROR(VALUE(L2712),"")</f>
        <v>3</v>
      </c>
      <c r="R2712" s="29" t="n">
        <f aca="true">IF(O2712="","",O2712-TODAY())</f>
        <v>106</v>
      </c>
      <c r="S2712" s="29" t="str">
        <f aca="false">IF(C2712="&lt;&lt; vazio &gt;&gt;","VAZIA",IF(AND(O2712&lt;&gt;"",R2712&lt;0),"VENCIDO",IF(AND(O2712&lt;&gt;"",R2712&lt;=Parametros!$B$10),"PRÓX. VENCIMENTO",IF(F2712="Q","QUALIDADE",IF(F2712="S","BLOQUEADO",IF(F2712="R","RESTRITO/DEVOLUÇÃO",IF(OR(N2712="QUAR",N2712="QRES"),"QUARENTENA",IF(OR(B2712="DESCARTE",B2712="DEVOLUÇÃO"),"DESCARTE/DEVOLUÇÃO",IF(AND(D2712="",K2712&lt;&gt;""),"SEM LOTE",IF(AND(Q2712&lt;&gt;"",Q2712&gt;=Parametros!$B$11),"PARADO/SEM GIRO","OK"))))))))))</f>
        <v>RESTRITO/DEVOLUÇÃO</v>
      </c>
      <c r="T2712" s="29" t="str">
        <f aca="false">IF(AND($S2712="PARADO/SEM GIRO",$K2712="KG",OR(Painel!$B$5="(Todos)",A2712=Painel!$B$5)*OR(Painel!$E$5="(Todos)",P2712=Painel!$E$5)),$J2712+ROW()/10000000,"")</f>
        <v/>
      </c>
      <c r="U2712" s="29" t="str">
        <f aca="false">IF(AND($S2712="VENCIDO",$K2712="KG",OR(Painel!$B$5="(Todos)",A2712=Painel!$B$5)*OR(Painel!$E$5="(Todos)",P2712=Painel!$E$5)),$J2712+ROW()/10000000,"")</f>
        <v/>
      </c>
    </row>
    <row r="2713" customFormat="false" ht="15" hidden="false" customHeight="false" outlineLevel="0" collapsed="false">
      <c r="A2713" s="29" t="s">
        <v>55</v>
      </c>
      <c r="B2713" s="29" t="s">
        <v>4842</v>
      </c>
      <c r="C2713" s="29" t="s">
        <v>430</v>
      </c>
      <c r="D2713" s="29" t="s">
        <v>5226</v>
      </c>
      <c r="E2713" s="29" t="n">
        <v>350</v>
      </c>
      <c r="F2713" s="29" t="s">
        <v>189</v>
      </c>
      <c r="G2713" s="29" t="s">
        <v>5228</v>
      </c>
      <c r="H2713" s="30" t="n">
        <v>50.5</v>
      </c>
      <c r="I2713" s="31" t="n">
        <v>46282</v>
      </c>
      <c r="J2713" s="30" t="n">
        <v>50.5</v>
      </c>
      <c r="K2713" s="29" t="s">
        <v>120</v>
      </c>
      <c r="L2713" s="29" t="s">
        <v>400</v>
      </c>
      <c r="M2713" s="29"/>
      <c r="N2713" s="29" t="s">
        <v>122</v>
      </c>
      <c r="O2713" s="31" t="n">
        <v>46391</v>
      </c>
      <c r="P2713" s="29" t="s">
        <v>123</v>
      </c>
      <c r="Q2713" s="29" t="n">
        <f aca="false">IFERROR(VALUE(L2713),"")</f>
        <v>3</v>
      </c>
      <c r="R2713" s="29" t="n">
        <f aca="true">IF(O2713="","",O2713-TODAY())</f>
        <v>106</v>
      </c>
      <c r="S2713" s="29" t="str">
        <f aca="false">IF(C2713="&lt;&lt; vazio &gt;&gt;","VAZIA",IF(AND(O2713&lt;&gt;"",R2713&lt;0),"VENCIDO",IF(AND(O2713&lt;&gt;"",R2713&lt;=Parametros!$B$10),"PRÓX. VENCIMENTO",IF(F2713="Q","QUALIDADE",IF(F2713="S","BLOQUEADO",IF(F2713="R","RESTRITO/DEVOLUÇÃO",IF(OR(N2713="QUAR",N2713="QRES"),"QUARENTENA",IF(OR(B2713="DESCARTE",B2713="DEVOLUÇÃO"),"DESCARTE/DEVOLUÇÃO",IF(AND(D2713="",K2713&lt;&gt;""),"SEM LOTE",IF(AND(Q2713&lt;&gt;"",Q2713&gt;=Parametros!$B$11),"PARADO/SEM GIRO","OK"))))))))))</f>
        <v>RESTRITO/DEVOLUÇÃO</v>
      </c>
      <c r="T2713" s="29" t="str">
        <f aca="false">IF(AND($S2713="PARADO/SEM GIRO",$K2713="KG",OR(Painel!$B$5="(Todos)",A2713=Painel!$B$5)*OR(Painel!$E$5="(Todos)",P2713=Painel!$E$5)),$J2713+ROW()/10000000,"")</f>
        <v/>
      </c>
      <c r="U2713" s="29" t="str">
        <f aca="false">IF(AND($S2713="VENCIDO",$K2713="KG",OR(Painel!$B$5="(Todos)",A2713=Painel!$B$5)*OR(Painel!$E$5="(Todos)",P2713=Painel!$E$5)),$J2713+ROW()/10000000,"")</f>
        <v/>
      </c>
    </row>
    <row r="2714" customFormat="false" ht="15" hidden="false" customHeight="false" outlineLevel="0" collapsed="false">
      <c r="A2714" s="29" t="s">
        <v>55</v>
      </c>
      <c r="B2714" s="29" t="s">
        <v>4842</v>
      </c>
      <c r="C2714" s="29" t="s">
        <v>430</v>
      </c>
      <c r="D2714" s="29" t="s">
        <v>5229</v>
      </c>
      <c r="E2714" s="29" t="n">
        <v>350</v>
      </c>
      <c r="F2714" s="29" t="s">
        <v>189</v>
      </c>
      <c r="G2714" s="29" t="s">
        <v>5230</v>
      </c>
      <c r="H2714" s="30" t="n">
        <v>999.9</v>
      </c>
      <c r="I2714" s="31" t="n">
        <v>46280</v>
      </c>
      <c r="J2714" s="30" t="n">
        <v>999.9</v>
      </c>
      <c r="K2714" s="29" t="s">
        <v>120</v>
      </c>
      <c r="L2714" s="29" t="s">
        <v>144</v>
      </c>
      <c r="M2714" s="29"/>
      <c r="N2714" s="29" t="s">
        <v>122</v>
      </c>
      <c r="O2714" s="31" t="n">
        <v>46458</v>
      </c>
      <c r="P2714" s="29" t="s">
        <v>123</v>
      </c>
      <c r="Q2714" s="29" t="n">
        <f aca="false">IFERROR(VALUE(L2714),"")</f>
        <v>5</v>
      </c>
      <c r="R2714" s="29" t="n">
        <f aca="true">IF(O2714="","",O2714-TODAY())</f>
        <v>173</v>
      </c>
      <c r="S2714" s="29" t="str">
        <f aca="false">IF(C2714="&lt;&lt; vazio &gt;&gt;","VAZIA",IF(AND(O2714&lt;&gt;"",R2714&lt;0),"VENCIDO",IF(AND(O2714&lt;&gt;"",R2714&lt;=Parametros!$B$10),"PRÓX. VENCIMENTO",IF(F2714="Q","QUALIDADE",IF(F2714="S","BLOQUEADO",IF(F2714="R","RESTRITO/DEVOLUÇÃO",IF(OR(N2714="QUAR",N2714="QRES"),"QUARENTENA",IF(OR(B2714="DESCARTE",B2714="DEVOLUÇÃO"),"DESCARTE/DEVOLUÇÃO",IF(AND(D2714="",K2714&lt;&gt;""),"SEM LOTE",IF(AND(Q2714&lt;&gt;"",Q2714&gt;=Parametros!$B$11),"PARADO/SEM GIRO","OK"))))))))))</f>
        <v>RESTRITO/DEVOLUÇÃO</v>
      </c>
      <c r="T2714" s="29" t="str">
        <f aca="false">IF(AND($S2714="PARADO/SEM GIRO",$K2714="KG",OR(Painel!$B$5="(Todos)",A2714=Painel!$B$5)*OR(Painel!$E$5="(Todos)",P2714=Painel!$E$5)),$J2714+ROW()/10000000,"")</f>
        <v/>
      </c>
      <c r="U2714" s="29" t="str">
        <f aca="false">IF(AND($S2714="VENCIDO",$K2714="KG",OR(Painel!$B$5="(Todos)",A2714=Painel!$B$5)*OR(Painel!$E$5="(Todos)",P2714=Painel!$E$5)),$J2714+ROW()/10000000,"")</f>
        <v/>
      </c>
    </row>
    <row r="2715" customFormat="false" ht="15" hidden="false" customHeight="false" outlineLevel="0" collapsed="false">
      <c r="A2715" s="29" t="s">
        <v>55</v>
      </c>
      <c r="B2715" s="29" t="s">
        <v>4842</v>
      </c>
      <c r="C2715" s="29" t="s">
        <v>430</v>
      </c>
      <c r="D2715" s="29" t="s">
        <v>5229</v>
      </c>
      <c r="E2715" s="29" t="n">
        <v>350</v>
      </c>
      <c r="F2715" s="29" t="s">
        <v>189</v>
      </c>
      <c r="G2715" s="29" t="s">
        <v>5231</v>
      </c>
      <c r="H2715" s="30" t="n">
        <v>999.9</v>
      </c>
      <c r="I2715" s="31" t="n">
        <v>46280</v>
      </c>
      <c r="J2715" s="30" t="n">
        <v>999.9</v>
      </c>
      <c r="K2715" s="29" t="s">
        <v>120</v>
      </c>
      <c r="L2715" s="29" t="s">
        <v>144</v>
      </c>
      <c r="M2715" s="29"/>
      <c r="N2715" s="29" t="s">
        <v>122</v>
      </c>
      <c r="O2715" s="31" t="n">
        <v>46458</v>
      </c>
      <c r="P2715" s="29" t="s">
        <v>123</v>
      </c>
      <c r="Q2715" s="29" t="n">
        <f aca="false">IFERROR(VALUE(L2715),"")</f>
        <v>5</v>
      </c>
      <c r="R2715" s="29" t="n">
        <f aca="true">IF(O2715="","",O2715-TODAY())</f>
        <v>173</v>
      </c>
      <c r="S2715" s="29" t="str">
        <f aca="false">IF(C2715="&lt;&lt; vazio &gt;&gt;","VAZIA",IF(AND(O2715&lt;&gt;"",R2715&lt;0),"VENCIDO",IF(AND(O2715&lt;&gt;"",R2715&lt;=Parametros!$B$10),"PRÓX. VENCIMENTO",IF(F2715="Q","QUALIDADE",IF(F2715="S","BLOQUEADO",IF(F2715="R","RESTRITO/DEVOLUÇÃO",IF(OR(N2715="QUAR",N2715="QRES"),"QUARENTENA",IF(OR(B2715="DESCARTE",B2715="DEVOLUÇÃO"),"DESCARTE/DEVOLUÇÃO",IF(AND(D2715="",K2715&lt;&gt;""),"SEM LOTE",IF(AND(Q2715&lt;&gt;"",Q2715&gt;=Parametros!$B$11),"PARADO/SEM GIRO","OK"))))))))))</f>
        <v>RESTRITO/DEVOLUÇÃO</v>
      </c>
      <c r="T2715" s="29" t="str">
        <f aca="false">IF(AND($S2715="PARADO/SEM GIRO",$K2715="KG",OR(Painel!$B$5="(Todos)",A2715=Painel!$B$5)*OR(Painel!$E$5="(Todos)",P2715=Painel!$E$5)),$J2715+ROW()/10000000,"")</f>
        <v/>
      </c>
      <c r="U2715" s="29" t="str">
        <f aca="false">IF(AND($S2715="VENCIDO",$K2715="KG",OR(Painel!$B$5="(Todos)",A2715=Painel!$B$5)*OR(Painel!$E$5="(Todos)",P2715=Painel!$E$5)),$J2715+ROW()/10000000,"")</f>
        <v/>
      </c>
    </row>
    <row r="2716" customFormat="false" ht="15" hidden="false" customHeight="false" outlineLevel="0" collapsed="false">
      <c r="A2716" s="29" t="s">
        <v>55</v>
      </c>
      <c r="B2716" s="29" t="s">
        <v>4842</v>
      </c>
      <c r="C2716" s="29" t="s">
        <v>430</v>
      </c>
      <c r="D2716" s="29" t="s">
        <v>5229</v>
      </c>
      <c r="E2716" s="29" t="n">
        <v>350</v>
      </c>
      <c r="F2716" s="29" t="s">
        <v>189</v>
      </c>
      <c r="G2716" s="29" t="s">
        <v>5232</v>
      </c>
      <c r="H2716" s="30" t="n">
        <v>999.9</v>
      </c>
      <c r="I2716" s="31" t="n">
        <v>46280</v>
      </c>
      <c r="J2716" s="30" t="n">
        <v>999.9</v>
      </c>
      <c r="K2716" s="29" t="s">
        <v>120</v>
      </c>
      <c r="L2716" s="29" t="s">
        <v>144</v>
      </c>
      <c r="M2716" s="29"/>
      <c r="N2716" s="29" t="s">
        <v>122</v>
      </c>
      <c r="O2716" s="31" t="n">
        <v>46458</v>
      </c>
      <c r="P2716" s="29" t="s">
        <v>123</v>
      </c>
      <c r="Q2716" s="29" t="n">
        <f aca="false">IFERROR(VALUE(L2716),"")</f>
        <v>5</v>
      </c>
      <c r="R2716" s="29" t="n">
        <f aca="true">IF(O2716="","",O2716-TODAY())</f>
        <v>173</v>
      </c>
      <c r="S2716" s="29" t="str">
        <f aca="false">IF(C2716="&lt;&lt; vazio &gt;&gt;","VAZIA",IF(AND(O2716&lt;&gt;"",R2716&lt;0),"VENCIDO",IF(AND(O2716&lt;&gt;"",R2716&lt;=Parametros!$B$10),"PRÓX. VENCIMENTO",IF(F2716="Q","QUALIDADE",IF(F2716="S","BLOQUEADO",IF(F2716="R","RESTRITO/DEVOLUÇÃO",IF(OR(N2716="QUAR",N2716="QRES"),"QUARENTENA",IF(OR(B2716="DESCARTE",B2716="DEVOLUÇÃO"),"DESCARTE/DEVOLUÇÃO",IF(AND(D2716="",K2716&lt;&gt;""),"SEM LOTE",IF(AND(Q2716&lt;&gt;"",Q2716&gt;=Parametros!$B$11),"PARADO/SEM GIRO","OK"))))))))))</f>
        <v>RESTRITO/DEVOLUÇÃO</v>
      </c>
      <c r="T2716" s="29" t="str">
        <f aca="false">IF(AND($S2716="PARADO/SEM GIRO",$K2716="KG",OR(Painel!$B$5="(Todos)",A2716=Painel!$B$5)*OR(Painel!$E$5="(Todos)",P2716=Painel!$E$5)),$J2716+ROW()/10000000,"")</f>
        <v/>
      </c>
      <c r="U2716" s="29" t="str">
        <f aca="false">IF(AND($S2716="VENCIDO",$K2716="KG",OR(Painel!$B$5="(Todos)",A2716=Painel!$B$5)*OR(Painel!$E$5="(Todos)",P2716=Painel!$E$5)),$J2716+ROW()/10000000,"")</f>
        <v/>
      </c>
    </row>
    <row r="2717" customFormat="false" ht="15" hidden="false" customHeight="false" outlineLevel="0" collapsed="false">
      <c r="A2717" s="29" t="s">
        <v>55</v>
      </c>
      <c r="B2717" s="29" t="s">
        <v>4842</v>
      </c>
      <c r="C2717" s="29" t="s">
        <v>430</v>
      </c>
      <c r="D2717" s="29" t="s">
        <v>5229</v>
      </c>
      <c r="E2717" s="29" t="n">
        <v>350</v>
      </c>
      <c r="F2717" s="29" t="s">
        <v>189</v>
      </c>
      <c r="G2717" s="29" t="s">
        <v>5233</v>
      </c>
      <c r="H2717" s="30" t="n">
        <v>999.9</v>
      </c>
      <c r="I2717" s="31" t="n">
        <v>46280</v>
      </c>
      <c r="J2717" s="30" t="n">
        <v>999.9</v>
      </c>
      <c r="K2717" s="29" t="s">
        <v>120</v>
      </c>
      <c r="L2717" s="29" t="s">
        <v>144</v>
      </c>
      <c r="M2717" s="29"/>
      <c r="N2717" s="29" t="s">
        <v>122</v>
      </c>
      <c r="O2717" s="31" t="n">
        <v>46458</v>
      </c>
      <c r="P2717" s="29" t="s">
        <v>123</v>
      </c>
      <c r="Q2717" s="29" t="n">
        <f aca="false">IFERROR(VALUE(L2717),"")</f>
        <v>5</v>
      </c>
      <c r="R2717" s="29" t="n">
        <f aca="true">IF(O2717="","",O2717-TODAY())</f>
        <v>173</v>
      </c>
      <c r="S2717" s="29" t="str">
        <f aca="false">IF(C2717="&lt;&lt; vazio &gt;&gt;","VAZIA",IF(AND(O2717&lt;&gt;"",R2717&lt;0),"VENCIDO",IF(AND(O2717&lt;&gt;"",R2717&lt;=Parametros!$B$10),"PRÓX. VENCIMENTO",IF(F2717="Q","QUALIDADE",IF(F2717="S","BLOQUEADO",IF(F2717="R","RESTRITO/DEVOLUÇÃO",IF(OR(N2717="QUAR",N2717="QRES"),"QUARENTENA",IF(OR(B2717="DESCARTE",B2717="DEVOLUÇÃO"),"DESCARTE/DEVOLUÇÃO",IF(AND(D2717="",K2717&lt;&gt;""),"SEM LOTE",IF(AND(Q2717&lt;&gt;"",Q2717&gt;=Parametros!$B$11),"PARADO/SEM GIRO","OK"))))))))))</f>
        <v>RESTRITO/DEVOLUÇÃO</v>
      </c>
      <c r="T2717" s="29" t="str">
        <f aca="false">IF(AND($S2717="PARADO/SEM GIRO",$K2717="KG",OR(Painel!$B$5="(Todos)",A2717=Painel!$B$5)*OR(Painel!$E$5="(Todos)",P2717=Painel!$E$5)),$J2717+ROW()/10000000,"")</f>
        <v/>
      </c>
      <c r="U2717" s="29" t="str">
        <f aca="false">IF(AND($S2717="VENCIDO",$K2717="KG",OR(Painel!$B$5="(Todos)",A2717=Painel!$B$5)*OR(Painel!$E$5="(Todos)",P2717=Painel!$E$5)),$J2717+ROW()/10000000,"")</f>
        <v/>
      </c>
    </row>
    <row r="2718" customFormat="false" ht="15" hidden="false" customHeight="false" outlineLevel="0" collapsed="false">
      <c r="A2718" s="29" t="s">
        <v>55</v>
      </c>
      <c r="B2718" s="29" t="s">
        <v>4842</v>
      </c>
      <c r="C2718" s="29" t="s">
        <v>430</v>
      </c>
      <c r="D2718" s="29" t="s">
        <v>5229</v>
      </c>
      <c r="E2718" s="29" t="n">
        <v>350</v>
      </c>
      <c r="F2718" s="29" t="s">
        <v>189</v>
      </c>
      <c r="G2718" s="29" t="s">
        <v>5234</v>
      </c>
      <c r="H2718" s="30" t="n">
        <v>999.9</v>
      </c>
      <c r="I2718" s="31" t="n">
        <v>46280</v>
      </c>
      <c r="J2718" s="30" t="n">
        <v>999.9</v>
      </c>
      <c r="K2718" s="29" t="s">
        <v>120</v>
      </c>
      <c r="L2718" s="29" t="s">
        <v>144</v>
      </c>
      <c r="M2718" s="29"/>
      <c r="N2718" s="29" t="s">
        <v>122</v>
      </c>
      <c r="O2718" s="31" t="n">
        <v>46458</v>
      </c>
      <c r="P2718" s="29" t="s">
        <v>123</v>
      </c>
      <c r="Q2718" s="29" t="n">
        <f aca="false">IFERROR(VALUE(L2718),"")</f>
        <v>5</v>
      </c>
      <c r="R2718" s="29" t="n">
        <f aca="true">IF(O2718="","",O2718-TODAY())</f>
        <v>173</v>
      </c>
      <c r="S2718" s="29" t="str">
        <f aca="false">IF(C2718="&lt;&lt; vazio &gt;&gt;","VAZIA",IF(AND(O2718&lt;&gt;"",R2718&lt;0),"VENCIDO",IF(AND(O2718&lt;&gt;"",R2718&lt;=Parametros!$B$10),"PRÓX. VENCIMENTO",IF(F2718="Q","QUALIDADE",IF(F2718="S","BLOQUEADO",IF(F2718="R","RESTRITO/DEVOLUÇÃO",IF(OR(N2718="QUAR",N2718="QRES"),"QUARENTENA",IF(OR(B2718="DESCARTE",B2718="DEVOLUÇÃO"),"DESCARTE/DEVOLUÇÃO",IF(AND(D2718="",K2718&lt;&gt;""),"SEM LOTE",IF(AND(Q2718&lt;&gt;"",Q2718&gt;=Parametros!$B$11),"PARADO/SEM GIRO","OK"))))))))))</f>
        <v>RESTRITO/DEVOLUÇÃO</v>
      </c>
      <c r="T2718" s="29" t="str">
        <f aca="false">IF(AND($S2718="PARADO/SEM GIRO",$K2718="KG",OR(Painel!$B$5="(Todos)",A2718=Painel!$B$5)*OR(Painel!$E$5="(Todos)",P2718=Painel!$E$5)),$J2718+ROW()/10000000,"")</f>
        <v/>
      </c>
      <c r="U2718" s="29" t="str">
        <f aca="false">IF(AND($S2718="VENCIDO",$K2718="KG",OR(Painel!$B$5="(Todos)",A2718=Painel!$B$5)*OR(Painel!$E$5="(Todos)",P2718=Painel!$E$5)),$J2718+ROW()/10000000,"")</f>
        <v/>
      </c>
    </row>
    <row r="2719" customFormat="false" ht="15" hidden="false" customHeight="false" outlineLevel="0" collapsed="false">
      <c r="A2719" s="29" t="s">
        <v>55</v>
      </c>
      <c r="B2719" s="29" t="s">
        <v>4842</v>
      </c>
      <c r="C2719" s="29" t="s">
        <v>430</v>
      </c>
      <c r="D2719" s="29" t="s">
        <v>5229</v>
      </c>
      <c r="E2719" s="29" t="n">
        <v>350</v>
      </c>
      <c r="F2719" s="29" t="s">
        <v>189</v>
      </c>
      <c r="G2719" s="29" t="s">
        <v>5235</v>
      </c>
      <c r="H2719" s="30" t="n">
        <v>30.3</v>
      </c>
      <c r="I2719" s="31" t="n">
        <v>46274</v>
      </c>
      <c r="J2719" s="30" t="n">
        <v>30.3</v>
      </c>
      <c r="K2719" s="29" t="s">
        <v>120</v>
      </c>
      <c r="L2719" s="29" t="s">
        <v>138</v>
      </c>
      <c r="M2719" s="29"/>
      <c r="N2719" s="29" t="s">
        <v>122</v>
      </c>
      <c r="O2719" s="31" t="n">
        <v>46458</v>
      </c>
      <c r="P2719" s="29" t="s">
        <v>123</v>
      </c>
      <c r="Q2719" s="29" t="n">
        <f aca="false">IFERROR(VALUE(L2719),"")</f>
        <v>11</v>
      </c>
      <c r="R2719" s="29" t="n">
        <f aca="true">IF(O2719="","",O2719-TODAY())</f>
        <v>173</v>
      </c>
      <c r="S2719" s="29" t="str">
        <f aca="false">IF(C2719="&lt;&lt; vazio &gt;&gt;","VAZIA",IF(AND(O2719&lt;&gt;"",R2719&lt;0),"VENCIDO",IF(AND(O2719&lt;&gt;"",R2719&lt;=Parametros!$B$10),"PRÓX. VENCIMENTO",IF(F2719="Q","QUALIDADE",IF(F2719="S","BLOQUEADO",IF(F2719="R","RESTRITO/DEVOLUÇÃO",IF(OR(N2719="QUAR",N2719="QRES"),"QUARENTENA",IF(OR(B2719="DESCARTE",B2719="DEVOLUÇÃO"),"DESCARTE/DEVOLUÇÃO",IF(AND(D2719="",K2719&lt;&gt;""),"SEM LOTE",IF(AND(Q2719&lt;&gt;"",Q2719&gt;=Parametros!$B$11),"PARADO/SEM GIRO","OK"))))))))))</f>
        <v>RESTRITO/DEVOLUÇÃO</v>
      </c>
      <c r="T2719" s="29" t="str">
        <f aca="false">IF(AND($S2719="PARADO/SEM GIRO",$K2719="KG",OR(Painel!$B$5="(Todos)",A2719=Painel!$B$5)*OR(Painel!$E$5="(Todos)",P2719=Painel!$E$5)),$J2719+ROW()/10000000,"")</f>
        <v/>
      </c>
      <c r="U2719" s="29" t="str">
        <f aca="false">IF(AND($S2719="VENCIDO",$K2719="KG",OR(Painel!$B$5="(Todos)",A2719=Painel!$B$5)*OR(Painel!$E$5="(Todos)",P2719=Painel!$E$5)),$J2719+ROW()/10000000,"")</f>
        <v/>
      </c>
    </row>
    <row r="2720" customFormat="false" ht="15" hidden="false" customHeight="false" outlineLevel="0" collapsed="false">
      <c r="A2720" s="29" t="s">
        <v>55</v>
      </c>
      <c r="B2720" s="29" t="s">
        <v>4842</v>
      </c>
      <c r="C2720" s="29" t="s">
        <v>430</v>
      </c>
      <c r="D2720" s="29" t="s">
        <v>5236</v>
      </c>
      <c r="E2720" s="29" t="n">
        <v>350</v>
      </c>
      <c r="F2720" s="29" t="s">
        <v>189</v>
      </c>
      <c r="G2720" s="29" t="s">
        <v>5237</v>
      </c>
      <c r="H2720" s="30" t="n">
        <v>101</v>
      </c>
      <c r="I2720" s="31" t="n">
        <v>46283</v>
      </c>
      <c r="J2720" s="30" t="n">
        <v>101</v>
      </c>
      <c r="K2720" s="29" t="s">
        <v>120</v>
      </c>
      <c r="L2720" s="29" t="s">
        <v>176</v>
      </c>
      <c r="M2720" s="29"/>
      <c r="N2720" s="29" t="s">
        <v>122</v>
      </c>
      <c r="O2720" s="31" t="n">
        <v>46636</v>
      </c>
      <c r="P2720" s="29" t="s">
        <v>123</v>
      </c>
      <c r="Q2720" s="29" t="n">
        <f aca="false">IFERROR(VALUE(L2720),"")</f>
        <v>2</v>
      </c>
      <c r="R2720" s="29" t="n">
        <f aca="true">IF(O2720="","",O2720-TODAY())</f>
        <v>351</v>
      </c>
      <c r="S2720" s="29" t="str">
        <f aca="false">IF(C2720="&lt;&lt; vazio &gt;&gt;","VAZIA",IF(AND(O2720&lt;&gt;"",R2720&lt;0),"VENCIDO",IF(AND(O2720&lt;&gt;"",R2720&lt;=Parametros!$B$10),"PRÓX. VENCIMENTO",IF(F2720="Q","QUALIDADE",IF(F2720="S","BLOQUEADO",IF(F2720="R","RESTRITO/DEVOLUÇÃO",IF(OR(N2720="QUAR",N2720="QRES"),"QUARENTENA",IF(OR(B2720="DESCARTE",B2720="DEVOLUÇÃO"),"DESCARTE/DEVOLUÇÃO",IF(AND(D2720="",K2720&lt;&gt;""),"SEM LOTE",IF(AND(Q2720&lt;&gt;"",Q2720&gt;=Parametros!$B$11),"PARADO/SEM GIRO","OK"))))))))))</f>
        <v>RESTRITO/DEVOLUÇÃO</v>
      </c>
      <c r="T2720" s="29" t="str">
        <f aca="false">IF(AND($S2720="PARADO/SEM GIRO",$K2720="KG",OR(Painel!$B$5="(Todos)",A2720=Painel!$B$5)*OR(Painel!$E$5="(Todos)",P2720=Painel!$E$5)),$J2720+ROW()/10000000,"")</f>
        <v/>
      </c>
      <c r="U2720" s="29" t="str">
        <f aca="false">IF(AND($S2720="VENCIDO",$K2720="KG",OR(Painel!$B$5="(Todos)",A2720=Painel!$B$5)*OR(Painel!$E$5="(Todos)",P2720=Painel!$E$5)),$J2720+ROW()/10000000,"")</f>
        <v/>
      </c>
    </row>
    <row r="2721" customFormat="false" ht="15" hidden="false" customHeight="false" outlineLevel="0" collapsed="false">
      <c r="A2721" s="29" t="s">
        <v>55</v>
      </c>
      <c r="B2721" s="29" t="s">
        <v>4842</v>
      </c>
      <c r="C2721" s="29" t="s">
        <v>430</v>
      </c>
      <c r="D2721" s="29" t="s">
        <v>5236</v>
      </c>
      <c r="E2721" s="29" t="n">
        <v>350</v>
      </c>
      <c r="F2721" s="29" t="s">
        <v>189</v>
      </c>
      <c r="G2721" s="29" t="s">
        <v>5238</v>
      </c>
      <c r="H2721" s="30" t="n">
        <v>101</v>
      </c>
      <c r="I2721" s="31" t="n">
        <v>46283</v>
      </c>
      <c r="J2721" s="30" t="n">
        <v>101</v>
      </c>
      <c r="K2721" s="29" t="s">
        <v>120</v>
      </c>
      <c r="L2721" s="29" t="s">
        <v>176</v>
      </c>
      <c r="M2721" s="29"/>
      <c r="N2721" s="29" t="s">
        <v>122</v>
      </c>
      <c r="O2721" s="31" t="n">
        <v>46636</v>
      </c>
      <c r="P2721" s="29" t="s">
        <v>123</v>
      </c>
      <c r="Q2721" s="29" t="n">
        <f aca="false">IFERROR(VALUE(L2721),"")</f>
        <v>2</v>
      </c>
      <c r="R2721" s="29" t="n">
        <f aca="true">IF(O2721="","",O2721-TODAY())</f>
        <v>351</v>
      </c>
      <c r="S2721" s="29" t="str">
        <f aca="false">IF(C2721="&lt;&lt; vazio &gt;&gt;","VAZIA",IF(AND(O2721&lt;&gt;"",R2721&lt;0),"VENCIDO",IF(AND(O2721&lt;&gt;"",R2721&lt;=Parametros!$B$10),"PRÓX. VENCIMENTO",IF(F2721="Q","QUALIDADE",IF(F2721="S","BLOQUEADO",IF(F2721="R","RESTRITO/DEVOLUÇÃO",IF(OR(N2721="QUAR",N2721="QRES"),"QUARENTENA",IF(OR(B2721="DESCARTE",B2721="DEVOLUÇÃO"),"DESCARTE/DEVOLUÇÃO",IF(AND(D2721="",K2721&lt;&gt;""),"SEM LOTE",IF(AND(Q2721&lt;&gt;"",Q2721&gt;=Parametros!$B$11),"PARADO/SEM GIRO","OK"))))))))))</f>
        <v>RESTRITO/DEVOLUÇÃO</v>
      </c>
      <c r="T2721" s="29" t="str">
        <f aca="false">IF(AND($S2721="PARADO/SEM GIRO",$K2721="KG",OR(Painel!$B$5="(Todos)",A2721=Painel!$B$5)*OR(Painel!$E$5="(Todos)",P2721=Painel!$E$5)),$J2721+ROW()/10000000,"")</f>
        <v/>
      </c>
      <c r="U2721" s="29" t="str">
        <f aca="false">IF(AND($S2721="VENCIDO",$K2721="KG",OR(Painel!$B$5="(Todos)",A2721=Painel!$B$5)*OR(Painel!$E$5="(Todos)",P2721=Painel!$E$5)),$J2721+ROW()/10000000,"")</f>
        <v/>
      </c>
    </row>
    <row r="2722" customFormat="false" ht="15" hidden="false" customHeight="false" outlineLevel="0" collapsed="false">
      <c r="A2722" s="29" t="s">
        <v>55</v>
      </c>
      <c r="B2722" s="29" t="s">
        <v>4842</v>
      </c>
      <c r="C2722" s="29" t="s">
        <v>430</v>
      </c>
      <c r="D2722" s="29" t="s">
        <v>5236</v>
      </c>
      <c r="E2722" s="29" t="n">
        <v>350</v>
      </c>
      <c r="F2722" s="29" t="s">
        <v>189</v>
      </c>
      <c r="G2722" s="29" t="s">
        <v>5239</v>
      </c>
      <c r="H2722" s="30" t="n">
        <v>30.3</v>
      </c>
      <c r="I2722" s="31" t="n">
        <v>46283</v>
      </c>
      <c r="J2722" s="30" t="n">
        <v>30.3</v>
      </c>
      <c r="K2722" s="29" t="s">
        <v>120</v>
      </c>
      <c r="L2722" s="29" t="s">
        <v>176</v>
      </c>
      <c r="M2722" s="29"/>
      <c r="N2722" s="29" t="s">
        <v>122</v>
      </c>
      <c r="O2722" s="31" t="n">
        <v>46636</v>
      </c>
      <c r="P2722" s="29" t="s">
        <v>123</v>
      </c>
      <c r="Q2722" s="29" t="n">
        <f aca="false">IFERROR(VALUE(L2722),"")</f>
        <v>2</v>
      </c>
      <c r="R2722" s="29" t="n">
        <f aca="true">IF(O2722="","",O2722-TODAY())</f>
        <v>351</v>
      </c>
      <c r="S2722" s="29" t="str">
        <f aca="false">IF(C2722="&lt;&lt; vazio &gt;&gt;","VAZIA",IF(AND(O2722&lt;&gt;"",R2722&lt;0),"VENCIDO",IF(AND(O2722&lt;&gt;"",R2722&lt;=Parametros!$B$10),"PRÓX. VENCIMENTO",IF(F2722="Q","QUALIDADE",IF(F2722="S","BLOQUEADO",IF(F2722="R","RESTRITO/DEVOLUÇÃO",IF(OR(N2722="QUAR",N2722="QRES"),"QUARENTENA",IF(OR(B2722="DESCARTE",B2722="DEVOLUÇÃO"),"DESCARTE/DEVOLUÇÃO",IF(AND(D2722="",K2722&lt;&gt;""),"SEM LOTE",IF(AND(Q2722&lt;&gt;"",Q2722&gt;=Parametros!$B$11),"PARADO/SEM GIRO","OK"))))))))))</f>
        <v>RESTRITO/DEVOLUÇÃO</v>
      </c>
      <c r="T2722" s="29" t="str">
        <f aca="false">IF(AND($S2722="PARADO/SEM GIRO",$K2722="KG",OR(Painel!$B$5="(Todos)",A2722=Painel!$B$5)*OR(Painel!$E$5="(Todos)",P2722=Painel!$E$5)),$J2722+ROW()/10000000,"")</f>
        <v/>
      </c>
      <c r="U2722" s="29" t="str">
        <f aca="false">IF(AND($S2722="VENCIDO",$K2722="KG",OR(Painel!$B$5="(Todos)",A2722=Painel!$B$5)*OR(Painel!$E$5="(Todos)",P2722=Painel!$E$5)),$J2722+ROW()/10000000,"")</f>
        <v/>
      </c>
    </row>
    <row r="2723" customFormat="false" ht="15" hidden="false" customHeight="false" outlineLevel="0" collapsed="false">
      <c r="A2723" s="29" t="s">
        <v>55</v>
      </c>
      <c r="B2723" s="29" t="s">
        <v>4842</v>
      </c>
      <c r="C2723" s="29" t="s">
        <v>430</v>
      </c>
      <c r="D2723" s="29" t="s">
        <v>5236</v>
      </c>
      <c r="E2723" s="29" t="n">
        <v>350</v>
      </c>
      <c r="F2723" s="29" t="s">
        <v>189</v>
      </c>
      <c r="G2723" s="29" t="s">
        <v>5240</v>
      </c>
      <c r="H2723" s="30" t="n">
        <v>181.8</v>
      </c>
      <c r="I2723" s="31" t="n">
        <v>46281</v>
      </c>
      <c r="J2723" s="30" t="n">
        <v>181.8</v>
      </c>
      <c r="K2723" s="29" t="s">
        <v>120</v>
      </c>
      <c r="L2723" s="29" t="s">
        <v>284</v>
      </c>
      <c r="M2723" s="29"/>
      <c r="N2723" s="29" t="s">
        <v>122</v>
      </c>
      <c r="O2723" s="31" t="n">
        <v>46636</v>
      </c>
      <c r="P2723" s="29" t="s">
        <v>123</v>
      </c>
      <c r="Q2723" s="29" t="n">
        <f aca="false">IFERROR(VALUE(L2723),"")</f>
        <v>4</v>
      </c>
      <c r="R2723" s="29" t="n">
        <f aca="true">IF(O2723="","",O2723-TODAY())</f>
        <v>351</v>
      </c>
      <c r="S2723" s="29" t="str">
        <f aca="false">IF(C2723="&lt;&lt; vazio &gt;&gt;","VAZIA",IF(AND(O2723&lt;&gt;"",R2723&lt;0),"VENCIDO",IF(AND(O2723&lt;&gt;"",R2723&lt;=Parametros!$B$10),"PRÓX. VENCIMENTO",IF(F2723="Q","QUALIDADE",IF(F2723="S","BLOQUEADO",IF(F2723="R","RESTRITO/DEVOLUÇÃO",IF(OR(N2723="QUAR",N2723="QRES"),"QUARENTENA",IF(OR(B2723="DESCARTE",B2723="DEVOLUÇÃO"),"DESCARTE/DEVOLUÇÃO",IF(AND(D2723="",K2723&lt;&gt;""),"SEM LOTE",IF(AND(Q2723&lt;&gt;"",Q2723&gt;=Parametros!$B$11),"PARADO/SEM GIRO","OK"))))))))))</f>
        <v>RESTRITO/DEVOLUÇÃO</v>
      </c>
      <c r="T2723" s="29" t="str">
        <f aca="false">IF(AND($S2723="PARADO/SEM GIRO",$K2723="KG",OR(Painel!$B$5="(Todos)",A2723=Painel!$B$5)*OR(Painel!$E$5="(Todos)",P2723=Painel!$E$5)),$J2723+ROW()/10000000,"")</f>
        <v/>
      </c>
      <c r="U2723" s="29" t="str">
        <f aca="false">IF(AND($S2723="VENCIDO",$K2723="KG",OR(Painel!$B$5="(Todos)",A2723=Painel!$B$5)*OR(Painel!$E$5="(Todos)",P2723=Painel!$E$5)),$J2723+ROW()/10000000,"")</f>
        <v/>
      </c>
    </row>
    <row r="2724" customFormat="false" ht="15" hidden="false" customHeight="false" outlineLevel="0" collapsed="false">
      <c r="A2724" s="29" t="s">
        <v>55</v>
      </c>
      <c r="B2724" s="29" t="s">
        <v>4842</v>
      </c>
      <c r="C2724" s="29" t="s">
        <v>430</v>
      </c>
      <c r="D2724" s="29" t="s">
        <v>5236</v>
      </c>
      <c r="E2724" s="29" t="n">
        <v>350</v>
      </c>
      <c r="F2724" s="29" t="s">
        <v>189</v>
      </c>
      <c r="G2724" s="29" t="s">
        <v>5241</v>
      </c>
      <c r="H2724" s="30" t="n">
        <v>30.3</v>
      </c>
      <c r="I2724" s="31" t="n">
        <v>46283</v>
      </c>
      <c r="J2724" s="30" t="n">
        <v>30.3</v>
      </c>
      <c r="K2724" s="29" t="s">
        <v>120</v>
      </c>
      <c r="L2724" s="29" t="s">
        <v>176</v>
      </c>
      <c r="M2724" s="29"/>
      <c r="N2724" s="29" t="s">
        <v>122</v>
      </c>
      <c r="O2724" s="31" t="n">
        <v>46636</v>
      </c>
      <c r="P2724" s="29" t="s">
        <v>123</v>
      </c>
      <c r="Q2724" s="29" t="n">
        <f aca="false">IFERROR(VALUE(L2724),"")</f>
        <v>2</v>
      </c>
      <c r="R2724" s="29" t="n">
        <f aca="true">IF(O2724="","",O2724-TODAY())</f>
        <v>351</v>
      </c>
      <c r="S2724" s="29" t="str">
        <f aca="false">IF(C2724="&lt;&lt; vazio &gt;&gt;","VAZIA",IF(AND(O2724&lt;&gt;"",R2724&lt;0),"VENCIDO",IF(AND(O2724&lt;&gt;"",R2724&lt;=Parametros!$B$10),"PRÓX. VENCIMENTO",IF(F2724="Q","QUALIDADE",IF(F2724="S","BLOQUEADO",IF(F2724="R","RESTRITO/DEVOLUÇÃO",IF(OR(N2724="QUAR",N2724="QRES"),"QUARENTENA",IF(OR(B2724="DESCARTE",B2724="DEVOLUÇÃO"),"DESCARTE/DEVOLUÇÃO",IF(AND(D2724="",K2724&lt;&gt;""),"SEM LOTE",IF(AND(Q2724&lt;&gt;"",Q2724&gt;=Parametros!$B$11),"PARADO/SEM GIRO","OK"))))))))))</f>
        <v>RESTRITO/DEVOLUÇÃO</v>
      </c>
      <c r="T2724" s="29" t="str">
        <f aca="false">IF(AND($S2724="PARADO/SEM GIRO",$K2724="KG",OR(Painel!$B$5="(Todos)",A2724=Painel!$B$5)*OR(Painel!$E$5="(Todos)",P2724=Painel!$E$5)),$J2724+ROW()/10000000,"")</f>
        <v/>
      </c>
      <c r="U2724" s="29" t="str">
        <f aca="false">IF(AND($S2724="VENCIDO",$K2724="KG",OR(Painel!$B$5="(Todos)",A2724=Painel!$B$5)*OR(Painel!$E$5="(Todos)",P2724=Painel!$E$5)),$J2724+ROW()/10000000,"")</f>
        <v/>
      </c>
    </row>
    <row r="2725" customFormat="false" ht="15" hidden="false" customHeight="false" outlineLevel="0" collapsed="false">
      <c r="A2725" s="29" t="s">
        <v>55</v>
      </c>
      <c r="B2725" s="29" t="s">
        <v>4842</v>
      </c>
      <c r="C2725" s="29" t="s">
        <v>430</v>
      </c>
      <c r="D2725" s="29" t="s">
        <v>314</v>
      </c>
      <c r="E2725" s="29" t="n">
        <v>350</v>
      </c>
      <c r="F2725" s="29" t="s">
        <v>189</v>
      </c>
      <c r="G2725" s="29" t="s">
        <v>5242</v>
      </c>
      <c r="H2725" s="30" t="n">
        <v>50.5</v>
      </c>
      <c r="I2725" s="31" t="n">
        <v>46281</v>
      </c>
      <c r="J2725" s="30" t="n">
        <v>50.5</v>
      </c>
      <c r="K2725" s="29" t="s">
        <v>120</v>
      </c>
      <c r="L2725" s="29" t="s">
        <v>284</v>
      </c>
      <c r="M2725" s="29"/>
      <c r="N2725" s="29" t="s">
        <v>122</v>
      </c>
      <c r="O2725" s="31" t="n">
        <v>46637</v>
      </c>
      <c r="P2725" s="29" t="s">
        <v>123</v>
      </c>
      <c r="Q2725" s="29" t="n">
        <f aca="false">IFERROR(VALUE(L2725),"")</f>
        <v>4</v>
      </c>
      <c r="R2725" s="29" t="n">
        <f aca="true">IF(O2725="","",O2725-TODAY())</f>
        <v>352</v>
      </c>
      <c r="S2725" s="29" t="str">
        <f aca="false">IF(C2725="&lt;&lt; vazio &gt;&gt;","VAZIA",IF(AND(O2725&lt;&gt;"",R2725&lt;0),"VENCIDO",IF(AND(O2725&lt;&gt;"",R2725&lt;=Parametros!$B$10),"PRÓX. VENCIMENTO",IF(F2725="Q","QUALIDADE",IF(F2725="S","BLOQUEADO",IF(F2725="R","RESTRITO/DEVOLUÇÃO",IF(OR(N2725="QUAR",N2725="QRES"),"QUARENTENA",IF(OR(B2725="DESCARTE",B2725="DEVOLUÇÃO"),"DESCARTE/DEVOLUÇÃO",IF(AND(D2725="",K2725&lt;&gt;""),"SEM LOTE",IF(AND(Q2725&lt;&gt;"",Q2725&gt;=Parametros!$B$11),"PARADO/SEM GIRO","OK"))))))))))</f>
        <v>RESTRITO/DEVOLUÇÃO</v>
      </c>
      <c r="T2725" s="29" t="str">
        <f aca="false">IF(AND($S2725="PARADO/SEM GIRO",$K2725="KG",OR(Painel!$B$5="(Todos)",A2725=Painel!$B$5)*OR(Painel!$E$5="(Todos)",P2725=Painel!$E$5)),$J2725+ROW()/10000000,"")</f>
        <v/>
      </c>
      <c r="U2725" s="29" t="str">
        <f aca="false">IF(AND($S2725="VENCIDO",$K2725="KG",OR(Painel!$B$5="(Todos)",A2725=Painel!$B$5)*OR(Painel!$E$5="(Todos)",P2725=Painel!$E$5)),$J2725+ROW()/10000000,"")</f>
        <v/>
      </c>
    </row>
    <row r="2726" customFormat="false" ht="15" hidden="false" customHeight="false" outlineLevel="0" collapsed="false">
      <c r="A2726" s="29" t="s">
        <v>55</v>
      </c>
      <c r="B2726" s="29" t="s">
        <v>4842</v>
      </c>
      <c r="C2726" s="29" t="s">
        <v>430</v>
      </c>
      <c r="D2726" s="29" t="s">
        <v>653</v>
      </c>
      <c r="E2726" s="29" t="n">
        <v>350</v>
      </c>
      <c r="F2726" s="29" t="s">
        <v>189</v>
      </c>
      <c r="G2726" s="29" t="s">
        <v>5243</v>
      </c>
      <c r="H2726" s="30" t="n">
        <v>10.1</v>
      </c>
      <c r="I2726" s="31" t="n">
        <v>46284</v>
      </c>
      <c r="J2726" s="30" t="n">
        <v>10.1</v>
      </c>
      <c r="K2726" s="29" t="s">
        <v>120</v>
      </c>
      <c r="L2726" s="29" t="s">
        <v>388</v>
      </c>
      <c r="M2726" s="29"/>
      <c r="N2726" s="29" t="s">
        <v>122</v>
      </c>
      <c r="O2726" s="31" t="n">
        <v>46746</v>
      </c>
      <c r="P2726" s="29" t="s">
        <v>123</v>
      </c>
      <c r="Q2726" s="29" t="n">
        <f aca="false">IFERROR(VALUE(L2726),"")</f>
        <v>1</v>
      </c>
      <c r="R2726" s="29" t="n">
        <f aca="true">IF(O2726="","",O2726-TODAY())</f>
        <v>461</v>
      </c>
      <c r="S2726" s="29" t="str">
        <f aca="false">IF(C2726="&lt;&lt; vazio &gt;&gt;","VAZIA",IF(AND(O2726&lt;&gt;"",R2726&lt;0),"VENCIDO",IF(AND(O2726&lt;&gt;"",R2726&lt;=Parametros!$B$10),"PRÓX. VENCIMENTO",IF(F2726="Q","QUALIDADE",IF(F2726="S","BLOQUEADO",IF(F2726="R","RESTRITO/DEVOLUÇÃO",IF(OR(N2726="QUAR",N2726="QRES"),"QUARENTENA",IF(OR(B2726="DESCARTE",B2726="DEVOLUÇÃO"),"DESCARTE/DEVOLUÇÃO",IF(AND(D2726="",K2726&lt;&gt;""),"SEM LOTE",IF(AND(Q2726&lt;&gt;"",Q2726&gt;=Parametros!$B$11),"PARADO/SEM GIRO","OK"))))))))))</f>
        <v>RESTRITO/DEVOLUÇÃO</v>
      </c>
      <c r="T2726" s="29" t="str">
        <f aca="false">IF(AND($S2726="PARADO/SEM GIRO",$K2726="KG",OR(Painel!$B$5="(Todos)",A2726=Painel!$B$5)*OR(Painel!$E$5="(Todos)",P2726=Painel!$E$5)),$J2726+ROW()/10000000,"")</f>
        <v/>
      </c>
      <c r="U2726" s="29" t="str">
        <f aca="false">IF(AND($S2726="VENCIDO",$K2726="KG",OR(Painel!$B$5="(Todos)",A2726=Painel!$B$5)*OR(Painel!$E$5="(Todos)",P2726=Painel!$E$5)),$J2726+ROW()/10000000,"")</f>
        <v/>
      </c>
    </row>
    <row r="2727" customFormat="false" ht="15" hidden="false" customHeight="false" outlineLevel="0" collapsed="false">
      <c r="A2727" s="29" t="s">
        <v>55</v>
      </c>
      <c r="B2727" s="29" t="s">
        <v>4842</v>
      </c>
      <c r="C2727" s="29" t="s">
        <v>430</v>
      </c>
      <c r="D2727" s="29" t="s">
        <v>431</v>
      </c>
      <c r="E2727" s="29" t="n">
        <v>350</v>
      </c>
      <c r="F2727" s="29" t="s">
        <v>189</v>
      </c>
      <c r="G2727" s="29" t="s">
        <v>5244</v>
      </c>
      <c r="H2727" s="30" t="n">
        <v>10.1</v>
      </c>
      <c r="I2727" s="31" t="n">
        <v>46284</v>
      </c>
      <c r="J2727" s="30" t="n">
        <v>10.1</v>
      </c>
      <c r="K2727" s="29" t="s">
        <v>120</v>
      </c>
      <c r="L2727" s="29" t="s">
        <v>388</v>
      </c>
      <c r="M2727" s="29"/>
      <c r="N2727" s="29" t="s">
        <v>122</v>
      </c>
      <c r="O2727" s="31" t="n">
        <v>46770</v>
      </c>
      <c r="P2727" s="29" t="s">
        <v>123</v>
      </c>
      <c r="Q2727" s="29" t="n">
        <f aca="false">IFERROR(VALUE(L2727),"")</f>
        <v>1</v>
      </c>
      <c r="R2727" s="29" t="n">
        <f aca="true">IF(O2727="","",O2727-TODAY())</f>
        <v>485</v>
      </c>
      <c r="S2727" s="29" t="str">
        <f aca="false">IF(C2727="&lt;&lt; vazio &gt;&gt;","VAZIA",IF(AND(O2727&lt;&gt;"",R2727&lt;0),"VENCIDO",IF(AND(O2727&lt;&gt;"",R2727&lt;=Parametros!$B$10),"PRÓX. VENCIMENTO",IF(F2727="Q","QUALIDADE",IF(F2727="S","BLOQUEADO",IF(F2727="R","RESTRITO/DEVOLUÇÃO",IF(OR(N2727="QUAR",N2727="QRES"),"QUARENTENA",IF(OR(B2727="DESCARTE",B2727="DEVOLUÇÃO"),"DESCARTE/DEVOLUÇÃO",IF(AND(D2727="",K2727&lt;&gt;""),"SEM LOTE",IF(AND(Q2727&lt;&gt;"",Q2727&gt;=Parametros!$B$11),"PARADO/SEM GIRO","OK"))))))))))</f>
        <v>RESTRITO/DEVOLUÇÃO</v>
      </c>
      <c r="T2727" s="29" t="str">
        <f aca="false">IF(AND($S2727="PARADO/SEM GIRO",$K2727="KG",OR(Painel!$B$5="(Todos)",A2727=Painel!$B$5)*OR(Painel!$E$5="(Todos)",P2727=Painel!$E$5)),$J2727+ROW()/10000000,"")</f>
        <v/>
      </c>
      <c r="U2727" s="29" t="str">
        <f aca="false">IF(AND($S2727="VENCIDO",$K2727="KG",OR(Painel!$B$5="(Todos)",A2727=Painel!$B$5)*OR(Painel!$E$5="(Todos)",P2727=Painel!$E$5)),$J2727+ROW()/10000000,"")</f>
        <v/>
      </c>
    </row>
    <row r="2728" customFormat="false" ht="15" hidden="false" customHeight="false" outlineLevel="0" collapsed="false">
      <c r="A2728" s="29" t="s">
        <v>55</v>
      </c>
      <c r="B2728" s="29" t="s">
        <v>4842</v>
      </c>
      <c r="C2728" s="29" t="s">
        <v>313</v>
      </c>
      <c r="D2728" s="29" t="s">
        <v>5245</v>
      </c>
      <c r="E2728" s="29" t="n">
        <v>350</v>
      </c>
      <c r="F2728" s="29" t="s">
        <v>189</v>
      </c>
      <c r="G2728" s="29" t="s">
        <v>5246</v>
      </c>
      <c r="H2728" s="30" t="n">
        <v>202</v>
      </c>
      <c r="I2728" s="31" t="n">
        <v>46280</v>
      </c>
      <c r="J2728" s="30" t="n">
        <v>202</v>
      </c>
      <c r="K2728" s="29" t="s">
        <v>120</v>
      </c>
      <c r="L2728" s="29" t="s">
        <v>144</v>
      </c>
      <c r="M2728" s="29"/>
      <c r="N2728" s="29" t="s">
        <v>122</v>
      </c>
      <c r="O2728" s="31" t="n">
        <v>46526</v>
      </c>
      <c r="P2728" s="29" t="s">
        <v>123</v>
      </c>
      <c r="Q2728" s="29" t="n">
        <f aca="false">IFERROR(VALUE(L2728),"")</f>
        <v>5</v>
      </c>
      <c r="R2728" s="29" t="n">
        <f aca="true">IF(O2728="","",O2728-TODAY())</f>
        <v>241</v>
      </c>
      <c r="S2728" s="29" t="str">
        <f aca="false">IF(C2728="&lt;&lt; vazio &gt;&gt;","VAZIA",IF(AND(O2728&lt;&gt;"",R2728&lt;0),"VENCIDO",IF(AND(O2728&lt;&gt;"",R2728&lt;=Parametros!$B$10),"PRÓX. VENCIMENTO",IF(F2728="Q","QUALIDADE",IF(F2728="S","BLOQUEADO",IF(F2728="R","RESTRITO/DEVOLUÇÃO",IF(OR(N2728="QUAR",N2728="QRES"),"QUARENTENA",IF(OR(B2728="DESCARTE",B2728="DEVOLUÇÃO"),"DESCARTE/DEVOLUÇÃO",IF(AND(D2728="",K2728&lt;&gt;""),"SEM LOTE",IF(AND(Q2728&lt;&gt;"",Q2728&gt;=Parametros!$B$11),"PARADO/SEM GIRO","OK"))))))))))</f>
        <v>RESTRITO/DEVOLUÇÃO</v>
      </c>
      <c r="T2728" s="29" t="str">
        <f aca="false">IF(AND($S2728="PARADO/SEM GIRO",$K2728="KG",OR(Painel!$B$5="(Todos)",A2728=Painel!$B$5)*OR(Painel!$E$5="(Todos)",P2728=Painel!$E$5)),$J2728+ROW()/10000000,"")</f>
        <v/>
      </c>
      <c r="U2728" s="29" t="str">
        <f aca="false">IF(AND($S2728="VENCIDO",$K2728="KG",OR(Painel!$B$5="(Todos)",A2728=Painel!$B$5)*OR(Painel!$E$5="(Todos)",P2728=Painel!$E$5)),$J2728+ROW()/10000000,"")</f>
        <v/>
      </c>
    </row>
    <row r="2729" customFormat="false" ht="15" hidden="false" customHeight="false" outlineLevel="0" collapsed="false">
      <c r="A2729" s="29" t="s">
        <v>55</v>
      </c>
      <c r="B2729" s="29" t="s">
        <v>4842</v>
      </c>
      <c r="C2729" s="29" t="s">
        <v>313</v>
      </c>
      <c r="D2729" s="29" t="s">
        <v>5245</v>
      </c>
      <c r="E2729" s="29" t="n">
        <v>350</v>
      </c>
      <c r="F2729" s="29" t="s">
        <v>189</v>
      </c>
      <c r="G2729" s="29" t="s">
        <v>5247</v>
      </c>
      <c r="H2729" s="30" t="n">
        <v>30.3</v>
      </c>
      <c r="I2729" s="31" t="n">
        <v>46282</v>
      </c>
      <c r="J2729" s="30" t="n">
        <v>30.3</v>
      </c>
      <c r="K2729" s="29" t="s">
        <v>120</v>
      </c>
      <c r="L2729" s="29" t="s">
        <v>400</v>
      </c>
      <c r="M2729" s="29"/>
      <c r="N2729" s="29" t="s">
        <v>122</v>
      </c>
      <c r="O2729" s="31" t="n">
        <v>46526</v>
      </c>
      <c r="P2729" s="29" t="s">
        <v>123</v>
      </c>
      <c r="Q2729" s="29" t="n">
        <f aca="false">IFERROR(VALUE(L2729),"")</f>
        <v>3</v>
      </c>
      <c r="R2729" s="29" t="n">
        <f aca="true">IF(O2729="","",O2729-TODAY())</f>
        <v>241</v>
      </c>
      <c r="S2729" s="29" t="str">
        <f aca="false">IF(C2729="&lt;&lt; vazio &gt;&gt;","VAZIA",IF(AND(O2729&lt;&gt;"",R2729&lt;0),"VENCIDO",IF(AND(O2729&lt;&gt;"",R2729&lt;=Parametros!$B$10),"PRÓX. VENCIMENTO",IF(F2729="Q","QUALIDADE",IF(F2729="S","BLOQUEADO",IF(F2729="R","RESTRITO/DEVOLUÇÃO",IF(OR(N2729="QUAR",N2729="QRES"),"QUARENTENA",IF(OR(B2729="DESCARTE",B2729="DEVOLUÇÃO"),"DESCARTE/DEVOLUÇÃO",IF(AND(D2729="",K2729&lt;&gt;""),"SEM LOTE",IF(AND(Q2729&lt;&gt;"",Q2729&gt;=Parametros!$B$11),"PARADO/SEM GIRO","OK"))))))))))</f>
        <v>RESTRITO/DEVOLUÇÃO</v>
      </c>
      <c r="T2729" s="29" t="str">
        <f aca="false">IF(AND($S2729="PARADO/SEM GIRO",$K2729="KG",OR(Painel!$B$5="(Todos)",A2729=Painel!$B$5)*OR(Painel!$E$5="(Todos)",P2729=Painel!$E$5)),$J2729+ROW()/10000000,"")</f>
        <v/>
      </c>
      <c r="U2729" s="29" t="str">
        <f aca="false">IF(AND($S2729="VENCIDO",$K2729="KG",OR(Painel!$B$5="(Todos)",A2729=Painel!$B$5)*OR(Painel!$E$5="(Todos)",P2729=Painel!$E$5)),$J2729+ROW()/10000000,"")</f>
        <v/>
      </c>
    </row>
    <row r="2730" customFormat="false" ht="15" hidden="false" customHeight="false" outlineLevel="0" collapsed="false">
      <c r="A2730" s="29" t="s">
        <v>55</v>
      </c>
      <c r="B2730" s="29" t="s">
        <v>4842</v>
      </c>
      <c r="C2730" s="29" t="s">
        <v>313</v>
      </c>
      <c r="D2730" s="29" t="s">
        <v>5248</v>
      </c>
      <c r="E2730" s="29" t="n">
        <v>350</v>
      </c>
      <c r="F2730" s="29" t="s">
        <v>189</v>
      </c>
      <c r="G2730" s="29" t="s">
        <v>5249</v>
      </c>
      <c r="H2730" s="30" t="n">
        <v>10.1</v>
      </c>
      <c r="I2730" s="31" t="n">
        <v>46284</v>
      </c>
      <c r="J2730" s="30" t="n">
        <v>10.1</v>
      </c>
      <c r="K2730" s="29" t="s">
        <v>120</v>
      </c>
      <c r="L2730" s="29" t="s">
        <v>388</v>
      </c>
      <c r="M2730" s="29"/>
      <c r="N2730" s="29" t="s">
        <v>122</v>
      </c>
      <c r="O2730" s="31" t="n">
        <v>46541</v>
      </c>
      <c r="P2730" s="29" t="s">
        <v>123</v>
      </c>
      <c r="Q2730" s="29" t="n">
        <f aca="false">IFERROR(VALUE(L2730),"")</f>
        <v>1</v>
      </c>
      <c r="R2730" s="29" t="n">
        <f aca="true">IF(O2730="","",O2730-TODAY())</f>
        <v>256</v>
      </c>
      <c r="S2730" s="29" t="str">
        <f aca="false">IF(C2730="&lt;&lt; vazio &gt;&gt;","VAZIA",IF(AND(O2730&lt;&gt;"",R2730&lt;0),"VENCIDO",IF(AND(O2730&lt;&gt;"",R2730&lt;=Parametros!$B$10),"PRÓX. VENCIMENTO",IF(F2730="Q","QUALIDADE",IF(F2730="S","BLOQUEADO",IF(F2730="R","RESTRITO/DEVOLUÇÃO",IF(OR(N2730="QUAR",N2730="QRES"),"QUARENTENA",IF(OR(B2730="DESCARTE",B2730="DEVOLUÇÃO"),"DESCARTE/DEVOLUÇÃO",IF(AND(D2730="",K2730&lt;&gt;""),"SEM LOTE",IF(AND(Q2730&lt;&gt;"",Q2730&gt;=Parametros!$B$11),"PARADO/SEM GIRO","OK"))))))))))</f>
        <v>RESTRITO/DEVOLUÇÃO</v>
      </c>
      <c r="T2730" s="29" t="str">
        <f aca="false">IF(AND($S2730="PARADO/SEM GIRO",$K2730="KG",OR(Painel!$B$5="(Todos)",A2730=Painel!$B$5)*OR(Painel!$E$5="(Todos)",P2730=Painel!$E$5)),$J2730+ROW()/10000000,"")</f>
        <v/>
      </c>
      <c r="U2730" s="29" t="str">
        <f aca="false">IF(AND($S2730="VENCIDO",$K2730="KG",OR(Painel!$B$5="(Todos)",A2730=Painel!$B$5)*OR(Painel!$E$5="(Todos)",P2730=Painel!$E$5)),$J2730+ROW()/10000000,"")</f>
        <v/>
      </c>
    </row>
    <row r="2731" customFormat="false" ht="15" hidden="false" customHeight="false" outlineLevel="0" collapsed="false">
      <c r="A2731" s="29" t="s">
        <v>55</v>
      </c>
      <c r="B2731" s="29" t="s">
        <v>4842</v>
      </c>
      <c r="C2731" s="29" t="s">
        <v>313</v>
      </c>
      <c r="D2731" s="29" t="s">
        <v>5250</v>
      </c>
      <c r="E2731" s="29" t="n">
        <v>350</v>
      </c>
      <c r="F2731" s="29" t="s">
        <v>189</v>
      </c>
      <c r="G2731" s="29" t="s">
        <v>5251</v>
      </c>
      <c r="H2731" s="30" t="n">
        <v>50.5</v>
      </c>
      <c r="I2731" s="31" t="n">
        <v>46283</v>
      </c>
      <c r="J2731" s="30" t="n">
        <v>50.5</v>
      </c>
      <c r="K2731" s="29" t="s">
        <v>120</v>
      </c>
      <c r="L2731" s="29" t="s">
        <v>176</v>
      </c>
      <c r="M2731" s="29"/>
      <c r="N2731" s="29" t="s">
        <v>122</v>
      </c>
      <c r="O2731" s="31" t="n">
        <v>46575</v>
      </c>
      <c r="P2731" s="29" t="s">
        <v>123</v>
      </c>
      <c r="Q2731" s="29" t="n">
        <f aca="false">IFERROR(VALUE(L2731),"")</f>
        <v>2</v>
      </c>
      <c r="R2731" s="29" t="n">
        <f aca="true">IF(O2731="","",O2731-TODAY())</f>
        <v>290</v>
      </c>
      <c r="S2731" s="29" t="str">
        <f aca="false">IF(C2731="&lt;&lt; vazio &gt;&gt;","VAZIA",IF(AND(O2731&lt;&gt;"",R2731&lt;0),"VENCIDO",IF(AND(O2731&lt;&gt;"",R2731&lt;=Parametros!$B$10),"PRÓX. VENCIMENTO",IF(F2731="Q","QUALIDADE",IF(F2731="S","BLOQUEADO",IF(F2731="R","RESTRITO/DEVOLUÇÃO",IF(OR(N2731="QUAR",N2731="QRES"),"QUARENTENA",IF(OR(B2731="DESCARTE",B2731="DEVOLUÇÃO"),"DESCARTE/DEVOLUÇÃO",IF(AND(D2731="",K2731&lt;&gt;""),"SEM LOTE",IF(AND(Q2731&lt;&gt;"",Q2731&gt;=Parametros!$B$11),"PARADO/SEM GIRO","OK"))))))))))</f>
        <v>RESTRITO/DEVOLUÇÃO</v>
      </c>
      <c r="T2731" s="29" t="str">
        <f aca="false">IF(AND($S2731="PARADO/SEM GIRO",$K2731="KG",OR(Painel!$B$5="(Todos)",A2731=Painel!$B$5)*OR(Painel!$E$5="(Todos)",P2731=Painel!$E$5)),$J2731+ROW()/10000000,"")</f>
        <v/>
      </c>
      <c r="U2731" s="29" t="str">
        <f aca="false">IF(AND($S2731="VENCIDO",$K2731="KG",OR(Painel!$B$5="(Todos)",A2731=Painel!$B$5)*OR(Painel!$E$5="(Todos)",P2731=Painel!$E$5)),$J2731+ROW()/10000000,"")</f>
        <v/>
      </c>
    </row>
    <row r="2732" customFormat="false" ht="15" hidden="false" customHeight="false" outlineLevel="0" collapsed="false">
      <c r="A2732" s="29" t="s">
        <v>55</v>
      </c>
      <c r="B2732" s="29" t="s">
        <v>4842</v>
      </c>
      <c r="C2732" s="29" t="s">
        <v>313</v>
      </c>
      <c r="D2732" s="29" t="s">
        <v>5250</v>
      </c>
      <c r="E2732" s="29" t="n">
        <v>350</v>
      </c>
      <c r="F2732" s="29" t="s">
        <v>189</v>
      </c>
      <c r="G2732" s="29" t="s">
        <v>5252</v>
      </c>
      <c r="H2732" s="30" t="n">
        <v>50.5</v>
      </c>
      <c r="I2732" s="31" t="n">
        <v>46284</v>
      </c>
      <c r="J2732" s="30" t="n">
        <v>50.5</v>
      </c>
      <c r="K2732" s="29" t="s">
        <v>120</v>
      </c>
      <c r="L2732" s="29" t="s">
        <v>388</v>
      </c>
      <c r="M2732" s="29"/>
      <c r="N2732" s="29" t="s">
        <v>122</v>
      </c>
      <c r="O2732" s="31" t="n">
        <v>46575</v>
      </c>
      <c r="P2732" s="29" t="s">
        <v>123</v>
      </c>
      <c r="Q2732" s="29" t="n">
        <f aca="false">IFERROR(VALUE(L2732),"")</f>
        <v>1</v>
      </c>
      <c r="R2732" s="29" t="n">
        <f aca="true">IF(O2732="","",O2732-TODAY())</f>
        <v>290</v>
      </c>
      <c r="S2732" s="29" t="str">
        <f aca="false">IF(C2732="&lt;&lt; vazio &gt;&gt;","VAZIA",IF(AND(O2732&lt;&gt;"",R2732&lt;0),"VENCIDO",IF(AND(O2732&lt;&gt;"",R2732&lt;=Parametros!$B$10),"PRÓX. VENCIMENTO",IF(F2732="Q","QUALIDADE",IF(F2732="S","BLOQUEADO",IF(F2732="R","RESTRITO/DEVOLUÇÃO",IF(OR(N2732="QUAR",N2732="QRES"),"QUARENTENA",IF(OR(B2732="DESCARTE",B2732="DEVOLUÇÃO"),"DESCARTE/DEVOLUÇÃO",IF(AND(D2732="",K2732&lt;&gt;""),"SEM LOTE",IF(AND(Q2732&lt;&gt;"",Q2732&gt;=Parametros!$B$11),"PARADO/SEM GIRO","OK"))))))))))</f>
        <v>RESTRITO/DEVOLUÇÃO</v>
      </c>
      <c r="T2732" s="29" t="str">
        <f aca="false">IF(AND($S2732="PARADO/SEM GIRO",$K2732="KG",OR(Painel!$B$5="(Todos)",A2732=Painel!$B$5)*OR(Painel!$E$5="(Todos)",P2732=Painel!$E$5)),$J2732+ROW()/10000000,"")</f>
        <v/>
      </c>
      <c r="U2732" s="29" t="str">
        <f aca="false">IF(AND($S2732="VENCIDO",$K2732="KG",OR(Painel!$B$5="(Todos)",A2732=Painel!$B$5)*OR(Painel!$E$5="(Todos)",P2732=Painel!$E$5)),$J2732+ROW()/10000000,"")</f>
        <v/>
      </c>
    </row>
    <row r="2733" customFormat="false" ht="15" hidden="false" customHeight="false" outlineLevel="0" collapsed="false">
      <c r="A2733" s="29" t="s">
        <v>55</v>
      </c>
      <c r="B2733" s="29" t="s">
        <v>4842</v>
      </c>
      <c r="C2733" s="29" t="s">
        <v>313</v>
      </c>
      <c r="D2733" s="29" t="s">
        <v>5250</v>
      </c>
      <c r="E2733" s="29" t="n">
        <v>350</v>
      </c>
      <c r="F2733" s="29" t="s">
        <v>189</v>
      </c>
      <c r="G2733" s="29" t="s">
        <v>5253</v>
      </c>
      <c r="H2733" s="30" t="n">
        <v>50.5</v>
      </c>
      <c r="I2733" s="31" t="n">
        <v>46281</v>
      </c>
      <c r="J2733" s="30" t="n">
        <v>50.5</v>
      </c>
      <c r="K2733" s="29" t="s">
        <v>120</v>
      </c>
      <c r="L2733" s="29" t="s">
        <v>284</v>
      </c>
      <c r="M2733" s="29"/>
      <c r="N2733" s="29" t="s">
        <v>122</v>
      </c>
      <c r="O2733" s="31" t="n">
        <v>46575</v>
      </c>
      <c r="P2733" s="29" t="s">
        <v>123</v>
      </c>
      <c r="Q2733" s="29" t="n">
        <f aca="false">IFERROR(VALUE(L2733),"")</f>
        <v>4</v>
      </c>
      <c r="R2733" s="29" t="n">
        <f aca="true">IF(O2733="","",O2733-TODAY())</f>
        <v>290</v>
      </c>
      <c r="S2733" s="29" t="str">
        <f aca="false">IF(C2733="&lt;&lt; vazio &gt;&gt;","VAZIA",IF(AND(O2733&lt;&gt;"",R2733&lt;0),"VENCIDO",IF(AND(O2733&lt;&gt;"",R2733&lt;=Parametros!$B$10),"PRÓX. VENCIMENTO",IF(F2733="Q","QUALIDADE",IF(F2733="S","BLOQUEADO",IF(F2733="R","RESTRITO/DEVOLUÇÃO",IF(OR(N2733="QUAR",N2733="QRES"),"QUARENTENA",IF(OR(B2733="DESCARTE",B2733="DEVOLUÇÃO"),"DESCARTE/DEVOLUÇÃO",IF(AND(D2733="",K2733&lt;&gt;""),"SEM LOTE",IF(AND(Q2733&lt;&gt;"",Q2733&gt;=Parametros!$B$11),"PARADO/SEM GIRO","OK"))))))))))</f>
        <v>RESTRITO/DEVOLUÇÃO</v>
      </c>
      <c r="T2733" s="29" t="str">
        <f aca="false">IF(AND($S2733="PARADO/SEM GIRO",$K2733="KG",OR(Painel!$B$5="(Todos)",A2733=Painel!$B$5)*OR(Painel!$E$5="(Todos)",P2733=Painel!$E$5)),$J2733+ROW()/10000000,"")</f>
        <v/>
      </c>
      <c r="U2733" s="29" t="str">
        <f aca="false">IF(AND($S2733="VENCIDO",$K2733="KG",OR(Painel!$B$5="(Todos)",A2733=Painel!$B$5)*OR(Painel!$E$5="(Todos)",P2733=Painel!$E$5)),$J2733+ROW()/10000000,"")</f>
        <v/>
      </c>
    </row>
    <row r="2734" customFormat="false" ht="15" hidden="false" customHeight="false" outlineLevel="0" collapsed="false">
      <c r="A2734" s="29" t="s">
        <v>55</v>
      </c>
      <c r="B2734" s="29" t="s">
        <v>4842</v>
      </c>
      <c r="C2734" s="29" t="s">
        <v>313</v>
      </c>
      <c r="D2734" s="29" t="s">
        <v>5250</v>
      </c>
      <c r="E2734" s="29" t="n">
        <v>350</v>
      </c>
      <c r="F2734" s="29" t="s">
        <v>189</v>
      </c>
      <c r="G2734" s="29" t="s">
        <v>5254</v>
      </c>
      <c r="H2734" s="30" t="n">
        <v>50.5</v>
      </c>
      <c r="I2734" s="31" t="n">
        <v>46282</v>
      </c>
      <c r="J2734" s="30" t="n">
        <v>50.5</v>
      </c>
      <c r="K2734" s="29" t="s">
        <v>120</v>
      </c>
      <c r="L2734" s="29" t="s">
        <v>400</v>
      </c>
      <c r="M2734" s="29"/>
      <c r="N2734" s="29" t="s">
        <v>122</v>
      </c>
      <c r="O2734" s="31" t="n">
        <v>46575</v>
      </c>
      <c r="P2734" s="29" t="s">
        <v>123</v>
      </c>
      <c r="Q2734" s="29" t="n">
        <f aca="false">IFERROR(VALUE(L2734),"")</f>
        <v>3</v>
      </c>
      <c r="R2734" s="29" t="n">
        <f aca="true">IF(O2734="","",O2734-TODAY())</f>
        <v>290</v>
      </c>
      <c r="S2734" s="29" t="str">
        <f aca="false">IF(C2734="&lt;&lt; vazio &gt;&gt;","VAZIA",IF(AND(O2734&lt;&gt;"",R2734&lt;0),"VENCIDO",IF(AND(O2734&lt;&gt;"",R2734&lt;=Parametros!$B$10),"PRÓX. VENCIMENTO",IF(F2734="Q","QUALIDADE",IF(F2734="S","BLOQUEADO",IF(F2734="R","RESTRITO/DEVOLUÇÃO",IF(OR(N2734="QUAR",N2734="QRES"),"QUARENTENA",IF(OR(B2734="DESCARTE",B2734="DEVOLUÇÃO"),"DESCARTE/DEVOLUÇÃO",IF(AND(D2734="",K2734&lt;&gt;""),"SEM LOTE",IF(AND(Q2734&lt;&gt;"",Q2734&gt;=Parametros!$B$11),"PARADO/SEM GIRO","OK"))))))))))</f>
        <v>RESTRITO/DEVOLUÇÃO</v>
      </c>
      <c r="T2734" s="29" t="str">
        <f aca="false">IF(AND($S2734="PARADO/SEM GIRO",$K2734="KG",OR(Painel!$B$5="(Todos)",A2734=Painel!$B$5)*OR(Painel!$E$5="(Todos)",P2734=Painel!$E$5)),$J2734+ROW()/10000000,"")</f>
        <v/>
      </c>
      <c r="U2734" s="29" t="str">
        <f aca="false">IF(AND($S2734="VENCIDO",$K2734="KG",OR(Painel!$B$5="(Todos)",A2734=Painel!$B$5)*OR(Painel!$E$5="(Todos)",P2734=Painel!$E$5)),$J2734+ROW()/10000000,"")</f>
        <v/>
      </c>
    </row>
    <row r="2735" customFormat="false" ht="15" hidden="false" customHeight="false" outlineLevel="0" collapsed="false">
      <c r="A2735" s="29" t="s">
        <v>55</v>
      </c>
      <c r="B2735" s="29" t="s">
        <v>4842</v>
      </c>
      <c r="C2735" s="29" t="s">
        <v>313</v>
      </c>
      <c r="D2735" s="29" t="s">
        <v>5255</v>
      </c>
      <c r="E2735" s="29" t="n">
        <v>350</v>
      </c>
      <c r="F2735" s="29" t="s">
        <v>189</v>
      </c>
      <c r="G2735" s="29" t="s">
        <v>5256</v>
      </c>
      <c r="H2735" s="30" t="n">
        <v>30.3</v>
      </c>
      <c r="I2735" s="31" t="n">
        <v>46281</v>
      </c>
      <c r="J2735" s="30" t="n">
        <v>30.3</v>
      </c>
      <c r="K2735" s="29" t="s">
        <v>120</v>
      </c>
      <c r="L2735" s="29" t="s">
        <v>284</v>
      </c>
      <c r="M2735" s="29"/>
      <c r="N2735" s="29" t="s">
        <v>122</v>
      </c>
      <c r="O2735" s="31" t="n">
        <v>46639</v>
      </c>
      <c r="P2735" s="29" t="s">
        <v>123</v>
      </c>
      <c r="Q2735" s="29" t="n">
        <f aca="false">IFERROR(VALUE(L2735),"")</f>
        <v>4</v>
      </c>
      <c r="R2735" s="29" t="n">
        <f aca="true">IF(O2735="","",O2735-TODAY())</f>
        <v>354</v>
      </c>
      <c r="S2735" s="29" t="str">
        <f aca="false">IF(C2735="&lt;&lt; vazio &gt;&gt;","VAZIA",IF(AND(O2735&lt;&gt;"",R2735&lt;0),"VENCIDO",IF(AND(O2735&lt;&gt;"",R2735&lt;=Parametros!$B$10),"PRÓX. VENCIMENTO",IF(F2735="Q","QUALIDADE",IF(F2735="S","BLOQUEADO",IF(F2735="R","RESTRITO/DEVOLUÇÃO",IF(OR(N2735="QUAR",N2735="QRES"),"QUARENTENA",IF(OR(B2735="DESCARTE",B2735="DEVOLUÇÃO"),"DESCARTE/DEVOLUÇÃO",IF(AND(D2735="",K2735&lt;&gt;""),"SEM LOTE",IF(AND(Q2735&lt;&gt;"",Q2735&gt;=Parametros!$B$11),"PARADO/SEM GIRO","OK"))))))))))</f>
        <v>RESTRITO/DEVOLUÇÃO</v>
      </c>
      <c r="T2735" s="29" t="str">
        <f aca="false">IF(AND($S2735="PARADO/SEM GIRO",$K2735="KG",OR(Painel!$B$5="(Todos)",A2735=Painel!$B$5)*OR(Painel!$E$5="(Todos)",P2735=Painel!$E$5)),$J2735+ROW()/10000000,"")</f>
        <v/>
      </c>
      <c r="U2735" s="29" t="str">
        <f aca="false">IF(AND($S2735="VENCIDO",$K2735="KG",OR(Painel!$B$5="(Todos)",A2735=Painel!$B$5)*OR(Painel!$E$5="(Todos)",P2735=Painel!$E$5)),$J2735+ROW()/10000000,"")</f>
        <v/>
      </c>
    </row>
    <row r="2736" customFormat="false" ht="15" hidden="false" customHeight="false" outlineLevel="0" collapsed="false">
      <c r="A2736" s="29" t="s">
        <v>55</v>
      </c>
      <c r="B2736" s="29" t="s">
        <v>4842</v>
      </c>
      <c r="C2736" s="29" t="s">
        <v>313</v>
      </c>
      <c r="D2736" s="29" t="s">
        <v>5255</v>
      </c>
      <c r="E2736" s="29" t="n">
        <v>350</v>
      </c>
      <c r="F2736" s="29" t="s">
        <v>189</v>
      </c>
      <c r="G2736" s="29" t="s">
        <v>5257</v>
      </c>
      <c r="H2736" s="30" t="n">
        <v>30.3</v>
      </c>
      <c r="I2736" s="31" t="n">
        <v>46283</v>
      </c>
      <c r="J2736" s="30" t="n">
        <v>30.3</v>
      </c>
      <c r="K2736" s="29" t="s">
        <v>120</v>
      </c>
      <c r="L2736" s="29" t="s">
        <v>176</v>
      </c>
      <c r="M2736" s="29"/>
      <c r="N2736" s="29" t="s">
        <v>122</v>
      </c>
      <c r="O2736" s="31" t="n">
        <v>46639</v>
      </c>
      <c r="P2736" s="29" t="s">
        <v>123</v>
      </c>
      <c r="Q2736" s="29" t="n">
        <f aca="false">IFERROR(VALUE(L2736),"")</f>
        <v>2</v>
      </c>
      <c r="R2736" s="29" t="n">
        <f aca="true">IF(O2736="","",O2736-TODAY())</f>
        <v>354</v>
      </c>
      <c r="S2736" s="29" t="str">
        <f aca="false">IF(C2736="&lt;&lt; vazio &gt;&gt;","VAZIA",IF(AND(O2736&lt;&gt;"",R2736&lt;0),"VENCIDO",IF(AND(O2736&lt;&gt;"",R2736&lt;=Parametros!$B$10),"PRÓX. VENCIMENTO",IF(F2736="Q","QUALIDADE",IF(F2736="S","BLOQUEADO",IF(F2736="R","RESTRITO/DEVOLUÇÃO",IF(OR(N2736="QUAR",N2736="QRES"),"QUARENTENA",IF(OR(B2736="DESCARTE",B2736="DEVOLUÇÃO"),"DESCARTE/DEVOLUÇÃO",IF(AND(D2736="",K2736&lt;&gt;""),"SEM LOTE",IF(AND(Q2736&lt;&gt;"",Q2736&gt;=Parametros!$B$11),"PARADO/SEM GIRO","OK"))))))))))</f>
        <v>RESTRITO/DEVOLUÇÃO</v>
      </c>
      <c r="T2736" s="29" t="str">
        <f aca="false">IF(AND($S2736="PARADO/SEM GIRO",$K2736="KG",OR(Painel!$B$5="(Todos)",A2736=Painel!$B$5)*OR(Painel!$E$5="(Todos)",P2736=Painel!$E$5)),$J2736+ROW()/10000000,"")</f>
        <v/>
      </c>
      <c r="U2736" s="29" t="str">
        <f aca="false">IF(AND($S2736="VENCIDO",$K2736="KG",OR(Painel!$B$5="(Todos)",A2736=Painel!$B$5)*OR(Painel!$E$5="(Todos)",P2736=Painel!$E$5)),$J2736+ROW()/10000000,"")</f>
        <v/>
      </c>
    </row>
    <row r="2737" customFormat="false" ht="15" hidden="false" customHeight="false" outlineLevel="0" collapsed="false">
      <c r="A2737" s="29" t="s">
        <v>55</v>
      </c>
      <c r="B2737" s="29" t="s">
        <v>4842</v>
      </c>
      <c r="C2737" s="29" t="s">
        <v>313</v>
      </c>
      <c r="D2737" s="29" t="s">
        <v>5255</v>
      </c>
      <c r="E2737" s="29" t="n">
        <v>350</v>
      </c>
      <c r="F2737" s="29" t="s">
        <v>189</v>
      </c>
      <c r="G2737" s="29" t="s">
        <v>5258</v>
      </c>
      <c r="H2737" s="30" t="n">
        <v>101</v>
      </c>
      <c r="I2737" s="31" t="n">
        <v>46283</v>
      </c>
      <c r="J2737" s="30" t="n">
        <v>101</v>
      </c>
      <c r="K2737" s="29" t="s">
        <v>120</v>
      </c>
      <c r="L2737" s="29" t="s">
        <v>176</v>
      </c>
      <c r="M2737" s="29"/>
      <c r="N2737" s="29" t="s">
        <v>122</v>
      </c>
      <c r="O2737" s="31" t="n">
        <v>46639</v>
      </c>
      <c r="P2737" s="29" t="s">
        <v>123</v>
      </c>
      <c r="Q2737" s="29" t="n">
        <f aca="false">IFERROR(VALUE(L2737),"")</f>
        <v>2</v>
      </c>
      <c r="R2737" s="29" t="n">
        <f aca="true">IF(O2737="","",O2737-TODAY())</f>
        <v>354</v>
      </c>
      <c r="S2737" s="29" t="str">
        <f aca="false">IF(C2737="&lt;&lt; vazio &gt;&gt;","VAZIA",IF(AND(O2737&lt;&gt;"",R2737&lt;0),"VENCIDO",IF(AND(O2737&lt;&gt;"",R2737&lt;=Parametros!$B$10),"PRÓX. VENCIMENTO",IF(F2737="Q","QUALIDADE",IF(F2737="S","BLOQUEADO",IF(F2737="R","RESTRITO/DEVOLUÇÃO",IF(OR(N2737="QUAR",N2737="QRES"),"QUARENTENA",IF(OR(B2737="DESCARTE",B2737="DEVOLUÇÃO"),"DESCARTE/DEVOLUÇÃO",IF(AND(D2737="",K2737&lt;&gt;""),"SEM LOTE",IF(AND(Q2737&lt;&gt;"",Q2737&gt;=Parametros!$B$11),"PARADO/SEM GIRO","OK"))))))))))</f>
        <v>RESTRITO/DEVOLUÇÃO</v>
      </c>
      <c r="T2737" s="29" t="str">
        <f aca="false">IF(AND($S2737="PARADO/SEM GIRO",$K2737="KG",OR(Painel!$B$5="(Todos)",A2737=Painel!$B$5)*OR(Painel!$E$5="(Todos)",P2737=Painel!$E$5)),$J2737+ROW()/10000000,"")</f>
        <v/>
      </c>
      <c r="U2737" s="29" t="str">
        <f aca="false">IF(AND($S2737="VENCIDO",$K2737="KG",OR(Painel!$B$5="(Todos)",A2737=Painel!$B$5)*OR(Painel!$E$5="(Todos)",P2737=Painel!$E$5)),$J2737+ROW()/10000000,"")</f>
        <v/>
      </c>
    </row>
    <row r="2738" customFormat="false" ht="15" hidden="false" customHeight="false" outlineLevel="0" collapsed="false">
      <c r="A2738" s="29" t="s">
        <v>55</v>
      </c>
      <c r="B2738" s="29" t="s">
        <v>4842</v>
      </c>
      <c r="C2738" s="29" t="s">
        <v>313</v>
      </c>
      <c r="D2738" s="29" t="s">
        <v>5255</v>
      </c>
      <c r="E2738" s="29" t="n">
        <v>350</v>
      </c>
      <c r="F2738" s="29" t="s">
        <v>189</v>
      </c>
      <c r="G2738" s="29" t="s">
        <v>5259</v>
      </c>
      <c r="H2738" s="30" t="n">
        <v>30.3</v>
      </c>
      <c r="I2738" s="31" t="n">
        <v>46283</v>
      </c>
      <c r="J2738" s="30" t="n">
        <v>30.3</v>
      </c>
      <c r="K2738" s="29" t="s">
        <v>120</v>
      </c>
      <c r="L2738" s="29" t="s">
        <v>176</v>
      </c>
      <c r="M2738" s="29"/>
      <c r="N2738" s="29" t="s">
        <v>122</v>
      </c>
      <c r="O2738" s="31" t="n">
        <v>46639</v>
      </c>
      <c r="P2738" s="29" t="s">
        <v>123</v>
      </c>
      <c r="Q2738" s="29" t="n">
        <f aca="false">IFERROR(VALUE(L2738),"")</f>
        <v>2</v>
      </c>
      <c r="R2738" s="29" t="n">
        <f aca="true">IF(O2738="","",O2738-TODAY())</f>
        <v>354</v>
      </c>
      <c r="S2738" s="29" t="str">
        <f aca="false">IF(C2738="&lt;&lt; vazio &gt;&gt;","VAZIA",IF(AND(O2738&lt;&gt;"",R2738&lt;0),"VENCIDO",IF(AND(O2738&lt;&gt;"",R2738&lt;=Parametros!$B$10),"PRÓX. VENCIMENTO",IF(F2738="Q","QUALIDADE",IF(F2738="S","BLOQUEADO",IF(F2738="R","RESTRITO/DEVOLUÇÃO",IF(OR(N2738="QUAR",N2738="QRES"),"QUARENTENA",IF(OR(B2738="DESCARTE",B2738="DEVOLUÇÃO"),"DESCARTE/DEVOLUÇÃO",IF(AND(D2738="",K2738&lt;&gt;""),"SEM LOTE",IF(AND(Q2738&lt;&gt;"",Q2738&gt;=Parametros!$B$11),"PARADO/SEM GIRO","OK"))))))))))</f>
        <v>RESTRITO/DEVOLUÇÃO</v>
      </c>
      <c r="T2738" s="29" t="str">
        <f aca="false">IF(AND($S2738="PARADO/SEM GIRO",$K2738="KG",OR(Painel!$B$5="(Todos)",A2738=Painel!$B$5)*OR(Painel!$E$5="(Todos)",P2738=Painel!$E$5)),$J2738+ROW()/10000000,"")</f>
        <v/>
      </c>
      <c r="U2738" s="29" t="str">
        <f aca="false">IF(AND($S2738="VENCIDO",$K2738="KG",OR(Painel!$B$5="(Todos)",A2738=Painel!$B$5)*OR(Painel!$E$5="(Todos)",P2738=Painel!$E$5)),$J2738+ROW()/10000000,"")</f>
        <v/>
      </c>
    </row>
    <row r="2739" customFormat="false" ht="15" hidden="false" customHeight="false" outlineLevel="0" collapsed="false">
      <c r="A2739" s="29" t="s">
        <v>55</v>
      </c>
      <c r="B2739" s="29" t="s">
        <v>4842</v>
      </c>
      <c r="C2739" s="29" t="s">
        <v>313</v>
      </c>
      <c r="D2739" s="29" t="s">
        <v>5255</v>
      </c>
      <c r="E2739" s="29" t="n">
        <v>350</v>
      </c>
      <c r="F2739" s="29" t="s">
        <v>189</v>
      </c>
      <c r="G2739" s="29" t="s">
        <v>5260</v>
      </c>
      <c r="H2739" s="30" t="n">
        <v>40.4</v>
      </c>
      <c r="I2739" s="31" t="n">
        <v>46280</v>
      </c>
      <c r="J2739" s="30" t="n">
        <v>40.4</v>
      </c>
      <c r="K2739" s="29" t="s">
        <v>120</v>
      </c>
      <c r="L2739" s="29" t="s">
        <v>144</v>
      </c>
      <c r="M2739" s="29"/>
      <c r="N2739" s="29" t="s">
        <v>122</v>
      </c>
      <c r="O2739" s="31" t="n">
        <v>46639</v>
      </c>
      <c r="P2739" s="29" t="s">
        <v>123</v>
      </c>
      <c r="Q2739" s="29" t="n">
        <f aca="false">IFERROR(VALUE(L2739),"")</f>
        <v>5</v>
      </c>
      <c r="R2739" s="29" t="n">
        <f aca="true">IF(O2739="","",O2739-TODAY())</f>
        <v>354</v>
      </c>
      <c r="S2739" s="29" t="str">
        <f aca="false">IF(C2739="&lt;&lt; vazio &gt;&gt;","VAZIA",IF(AND(O2739&lt;&gt;"",R2739&lt;0),"VENCIDO",IF(AND(O2739&lt;&gt;"",R2739&lt;=Parametros!$B$10),"PRÓX. VENCIMENTO",IF(F2739="Q","QUALIDADE",IF(F2739="S","BLOQUEADO",IF(F2739="R","RESTRITO/DEVOLUÇÃO",IF(OR(N2739="QUAR",N2739="QRES"),"QUARENTENA",IF(OR(B2739="DESCARTE",B2739="DEVOLUÇÃO"),"DESCARTE/DEVOLUÇÃO",IF(AND(D2739="",K2739&lt;&gt;""),"SEM LOTE",IF(AND(Q2739&lt;&gt;"",Q2739&gt;=Parametros!$B$11),"PARADO/SEM GIRO","OK"))))))))))</f>
        <v>RESTRITO/DEVOLUÇÃO</v>
      </c>
      <c r="T2739" s="29" t="str">
        <f aca="false">IF(AND($S2739="PARADO/SEM GIRO",$K2739="KG",OR(Painel!$B$5="(Todos)",A2739=Painel!$B$5)*OR(Painel!$E$5="(Todos)",P2739=Painel!$E$5)),$J2739+ROW()/10000000,"")</f>
        <v/>
      </c>
      <c r="U2739" s="29" t="str">
        <f aca="false">IF(AND($S2739="VENCIDO",$K2739="KG",OR(Painel!$B$5="(Todos)",A2739=Painel!$B$5)*OR(Painel!$E$5="(Todos)",P2739=Painel!$E$5)),$J2739+ROW()/10000000,"")</f>
        <v/>
      </c>
    </row>
    <row r="2740" customFormat="false" ht="15" hidden="false" customHeight="false" outlineLevel="0" collapsed="false">
      <c r="A2740" s="29" t="s">
        <v>55</v>
      </c>
      <c r="B2740" s="29" t="s">
        <v>4842</v>
      </c>
      <c r="C2740" s="29" t="s">
        <v>313</v>
      </c>
      <c r="D2740" s="29" t="s">
        <v>5255</v>
      </c>
      <c r="E2740" s="29" t="n">
        <v>350</v>
      </c>
      <c r="F2740" s="29" t="s">
        <v>189</v>
      </c>
      <c r="G2740" s="29" t="s">
        <v>5261</v>
      </c>
      <c r="H2740" s="30" t="n">
        <v>20.2</v>
      </c>
      <c r="I2740" s="31" t="n">
        <v>46282</v>
      </c>
      <c r="J2740" s="30" t="n">
        <v>20.2</v>
      </c>
      <c r="K2740" s="29" t="s">
        <v>120</v>
      </c>
      <c r="L2740" s="29" t="s">
        <v>400</v>
      </c>
      <c r="M2740" s="29"/>
      <c r="N2740" s="29" t="s">
        <v>122</v>
      </c>
      <c r="O2740" s="31" t="n">
        <v>46639</v>
      </c>
      <c r="P2740" s="29" t="s">
        <v>123</v>
      </c>
      <c r="Q2740" s="29" t="n">
        <f aca="false">IFERROR(VALUE(L2740),"")</f>
        <v>3</v>
      </c>
      <c r="R2740" s="29" t="n">
        <f aca="true">IF(O2740="","",O2740-TODAY())</f>
        <v>354</v>
      </c>
      <c r="S2740" s="29" t="str">
        <f aca="false">IF(C2740="&lt;&lt; vazio &gt;&gt;","VAZIA",IF(AND(O2740&lt;&gt;"",R2740&lt;0),"VENCIDO",IF(AND(O2740&lt;&gt;"",R2740&lt;=Parametros!$B$10),"PRÓX. VENCIMENTO",IF(F2740="Q","QUALIDADE",IF(F2740="S","BLOQUEADO",IF(F2740="R","RESTRITO/DEVOLUÇÃO",IF(OR(N2740="QUAR",N2740="QRES"),"QUARENTENA",IF(OR(B2740="DESCARTE",B2740="DEVOLUÇÃO"),"DESCARTE/DEVOLUÇÃO",IF(AND(D2740="",K2740&lt;&gt;""),"SEM LOTE",IF(AND(Q2740&lt;&gt;"",Q2740&gt;=Parametros!$B$11),"PARADO/SEM GIRO","OK"))))))))))</f>
        <v>RESTRITO/DEVOLUÇÃO</v>
      </c>
      <c r="T2740" s="29" t="str">
        <f aca="false">IF(AND($S2740="PARADO/SEM GIRO",$K2740="KG",OR(Painel!$B$5="(Todos)",A2740=Painel!$B$5)*OR(Painel!$E$5="(Todos)",P2740=Painel!$E$5)),$J2740+ROW()/10000000,"")</f>
        <v/>
      </c>
      <c r="U2740" s="29" t="str">
        <f aca="false">IF(AND($S2740="VENCIDO",$K2740="KG",OR(Painel!$B$5="(Todos)",A2740=Painel!$B$5)*OR(Painel!$E$5="(Todos)",P2740=Painel!$E$5)),$J2740+ROW()/10000000,"")</f>
        <v/>
      </c>
    </row>
    <row r="2741" customFormat="false" ht="15" hidden="false" customHeight="false" outlineLevel="0" collapsed="false">
      <c r="A2741" s="29" t="s">
        <v>55</v>
      </c>
      <c r="B2741" s="29" t="s">
        <v>4842</v>
      </c>
      <c r="C2741" s="29" t="s">
        <v>313</v>
      </c>
      <c r="D2741" s="29" t="s">
        <v>5262</v>
      </c>
      <c r="E2741" s="29" t="n">
        <v>350</v>
      </c>
      <c r="F2741" s="29" t="s">
        <v>189</v>
      </c>
      <c r="G2741" s="29" t="s">
        <v>5263</v>
      </c>
      <c r="H2741" s="30" t="n">
        <v>50.5</v>
      </c>
      <c r="I2741" s="31" t="n">
        <v>46281</v>
      </c>
      <c r="J2741" s="30" t="n">
        <v>50.5</v>
      </c>
      <c r="K2741" s="29" t="s">
        <v>120</v>
      </c>
      <c r="L2741" s="29" t="s">
        <v>284</v>
      </c>
      <c r="M2741" s="29"/>
      <c r="N2741" s="29" t="s">
        <v>122</v>
      </c>
      <c r="O2741" s="31" t="n">
        <v>46641</v>
      </c>
      <c r="P2741" s="29" t="s">
        <v>123</v>
      </c>
      <c r="Q2741" s="29" t="n">
        <f aca="false">IFERROR(VALUE(L2741),"")</f>
        <v>4</v>
      </c>
      <c r="R2741" s="29" t="n">
        <f aca="true">IF(O2741="","",O2741-TODAY())</f>
        <v>356</v>
      </c>
      <c r="S2741" s="29" t="str">
        <f aca="false">IF(C2741="&lt;&lt; vazio &gt;&gt;","VAZIA",IF(AND(O2741&lt;&gt;"",R2741&lt;0),"VENCIDO",IF(AND(O2741&lt;&gt;"",R2741&lt;=Parametros!$B$10),"PRÓX. VENCIMENTO",IF(F2741="Q","QUALIDADE",IF(F2741="S","BLOQUEADO",IF(F2741="R","RESTRITO/DEVOLUÇÃO",IF(OR(N2741="QUAR",N2741="QRES"),"QUARENTENA",IF(OR(B2741="DESCARTE",B2741="DEVOLUÇÃO"),"DESCARTE/DEVOLUÇÃO",IF(AND(D2741="",K2741&lt;&gt;""),"SEM LOTE",IF(AND(Q2741&lt;&gt;"",Q2741&gt;=Parametros!$B$11),"PARADO/SEM GIRO","OK"))))))))))</f>
        <v>RESTRITO/DEVOLUÇÃO</v>
      </c>
      <c r="T2741" s="29" t="str">
        <f aca="false">IF(AND($S2741="PARADO/SEM GIRO",$K2741="KG",OR(Painel!$B$5="(Todos)",A2741=Painel!$B$5)*OR(Painel!$E$5="(Todos)",P2741=Painel!$E$5)),$J2741+ROW()/10000000,"")</f>
        <v/>
      </c>
      <c r="U2741" s="29" t="str">
        <f aca="false">IF(AND($S2741="VENCIDO",$K2741="KG",OR(Painel!$B$5="(Todos)",A2741=Painel!$B$5)*OR(Painel!$E$5="(Todos)",P2741=Painel!$E$5)),$J2741+ROW()/10000000,"")</f>
        <v/>
      </c>
    </row>
    <row r="2742" customFormat="false" ht="15" hidden="false" customHeight="false" outlineLevel="0" collapsed="false">
      <c r="A2742" s="29" t="s">
        <v>55</v>
      </c>
      <c r="B2742" s="29" t="s">
        <v>4842</v>
      </c>
      <c r="C2742" s="29" t="s">
        <v>313</v>
      </c>
      <c r="D2742" s="29" t="s">
        <v>5264</v>
      </c>
      <c r="E2742" s="29" t="n">
        <v>350</v>
      </c>
      <c r="F2742" s="29" t="s">
        <v>189</v>
      </c>
      <c r="G2742" s="29" t="s">
        <v>5265</v>
      </c>
      <c r="H2742" s="30" t="n">
        <v>10.1</v>
      </c>
      <c r="I2742" s="31" t="n">
        <v>46284</v>
      </c>
      <c r="J2742" s="30" t="n">
        <v>10.1</v>
      </c>
      <c r="K2742" s="29" t="s">
        <v>120</v>
      </c>
      <c r="L2742" s="29" t="s">
        <v>388</v>
      </c>
      <c r="M2742" s="29"/>
      <c r="N2742" s="29" t="s">
        <v>122</v>
      </c>
      <c r="O2742" s="31" t="n">
        <v>46642</v>
      </c>
      <c r="P2742" s="29" t="s">
        <v>123</v>
      </c>
      <c r="Q2742" s="29" t="n">
        <f aca="false">IFERROR(VALUE(L2742),"")</f>
        <v>1</v>
      </c>
      <c r="R2742" s="29" t="n">
        <f aca="true">IF(O2742="","",O2742-TODAY())</f>
        <v>357</v>
      </c>
      <c r="S2742" s="29" t="str">
        <f aca="false">IF(C2742="&lt;&lt; vazio &gt;&gt;","VAZIA",IF(AND(O2742&lt;&gt;"",R2742&lt;0),"VENCIDO",IF(AND(O2742&lt;&gt;"",R2742&lt;=Parametros!$B$10),"PRÓX. VENCIMENTO",IF(F2742="Q","QUALIDADE",IF(F2742="S","BLOQUEADO",IF(F2742="R","RESTRITO/DEVOLUÇÃO",IF(OR(N2742="QUAR",N2742="QRES"),"QUARENTENA",IF(OR(B2742="DESCARTE",B2742="DEVOLUÇÃO"),"DESCARTE/DEVOLUÇÃO",IF(AND(D2742="",K2742&lt;&gt;""),"SEM LOTE",IF(AND(Q2742&lt;&gt;"",Q2742&gt;=Parametros!$B$11),"PARADO/SEM GIRO","OK"))))))))))</f>
        <v>RESTRITO/DEVOLUÇÃO</v>
      </c>
      <c r="T2742" s="29" t="str">
        <f aca="false">IF(AND($S2742="PARADO/SEM GIRO",$K2742="KG",OR(Painel!$B$5="(Todos)",A2742=Painel!$B$5)*OR(Painel!$E$5="(Todos)",P2742=Painel!$E$5)),$J2742+ROW()/10000000,"")</f>
        <v/>
      </c>
      <c r="U2742" s="29" t="str">
        <f aca="false">IF(AND($S2742="VENCIDO",$K2742="KG",OR(Painel!$B$5="(Todos)",A2742=Painel!$B$5)*OR(Painel!$E$5="(Todos)",P2742=Painel!$E$5)),$J2742+ROW()/10000000,"")</f>
        <v/>
      </c>
    </row>
    <row r="2743" customFormat="false" ht="15" hidden="false" customHeight="false" outlineLevel="0" collapsed="false">
      <c r="A2743" s="29" t="s">
        <v>55</v>
      </c>
      <c r="B2743" s="29" t="s">
        <v>4842</v>
      </c>
      <c r="C2743" s="29" t="s">
        <v>2285</v>
      </c>
      <c r="D2743" s="29" t="s">
        <v>5266</v>
      </c>
      <c r="E2743" s="29" t="n">
        <v>350</v>
      </c>
      <c r="F2743" s="29" t="s">
        <v>189</v>
      </c>
      <c r="G2743" s="29" t="s">
        <v>5267</v>
      </c>
      <c r="H2743" s="30" t="n">
        <v>50.5</v>
      </c>
      <c r="I2743" s="31" t="n">
        <v>46284</v>
      </c>
      <c r="J2743" s="30" t="n">
        <v>50.5</v>
      </c>
      <c r="K2743" s="29" t="s">
        <v>120</v>
      </c>
      <c r="L2743" s="29" t="s">
        <v>388</v>
      </c>
      <c r="M2743" s="29"/>
      <c r="N2743" s="29" t="s">
        <v>122</v>
      </c>
      <c r="O2743" s="31" t="n">
        <v>46523</v>
      </c>
      <c r="P2743" s="29" t="s">
        <v>123</v>
      </c>
      <c r="Q2743" s="29" t="n">
        <f aca="false">IFERROR(VALUE(L2743),"")</f>
        <v>1</v>
      </c>
      <c r="R2743" s="29" t="n">
        <f aca="true">IF(O2743="","",O2743-TODAY())</f>
        <v>238</v>
      </c>
      <c r="S2743" s="29" t="str">
        <f aca="false">IF(C2743="&lt;&lt; vazio &gt;&gt;","VAZIA",IF(AND(O2743&lt;&gt;"",R2743&lt;0),"VENCIDO",IF(AND(O2743&lt;&gt;"",R2743&lt;=Parametros!$B$10),"PRÓX. VENCIMENTO",IF(F2743="Q","QUALIDADE",IF(F2743="S","BLOQUEADO",IF(F2743="R","RESTRITO/DEVOLUÇÃO",IF(OR(N2743="QUAR",N2743="QRES"),"QUARENTENA",IF(OR(B2743="DESCARTE",B2743="DEVOLUÇÃO"),"DESCARTE/DEVOLUÇÃO",IF(AND(D2743="",K2743&lt;&gt;""),"SEM LOTE",IF(AND(Q2743&lt;&gt;"",Q2743&gt;=Parametros!$B$11),"PARADO/SEM GIRO","OK"))))))))))</f>
        <v>RESTRITO/DEVOLUÇÃO</v>
      </c>
      <c r="T2743" s="29" t="str">
        <f aca="false">IF(AND($S2743="PARADO/SEM GIRO",$K2743="KG",OR(Painel!$B$5="(Todos)",A2743=Painel!$B$5)*OR(Painel!$E$5="(Todos)",P2743=Painel!$E$5)),$J2743+ROW()/10000000,"")</f>
        <v/>
      </c>
      <c r="U2743" s="29" t="str">
        <f aca="false">IF(AND($S2743="VENCIDO",$K2743="KG",OR(Painel!$B$5="(Todos)",A2743=Painel!$B$5)*OR(Painel!$E$5="(Todos)",P2743=Painel!$E$5)),$J2743+ROW()/10000000,"")</f>
        <v/>
      </c>
    </row>
    <row r="2744" customFormat="false" ht="15" hidden="false" customHeight="false" outlineLevel="0" collapsed="false">
      <c r="A2744" s="29" t="s">
        <v>55</v>
      </c>
      <c r="B2744" s="29" t="s">
        <v>4842</v>
      </c>
      <c r="C2744" s="29" t="s">
        <v>2285</v>
      </c>
      <c r="D2744" s="29" t="s">
        <v>5266</v>
      </c>
      <c r="E2744" s="29" t="n">
        <v>350</v>
      </c>
      <c r="F2744" s="29" t="s">
        <v>189</v>
      </c>
      <c r="G2744" s="29" t="s">
        <v>5268</v>
      </c>
      <c r="H2744" s="30" t="n">
        <v>10.1</v>
      </c>
      <c r="I2744" s="31" t="n">
        <v>46274</v>
      </c>
      <c r="J2744" s="30" t="n">
        <v>10.1</v>
      </c>
      <c r="K2744" s="29" t="s">
        <v>120</v>
      </c>
      <c r="L2744" s="29" t="s">
        <v>138</v>
      </c>
      <c r="M2744" s="29"/>
      <c r="N2744" s="29" t="s">
        <v>122</v>
      </c>
      <c r="O2744" s="31" t="n">
        <v>46523</v>
      </c>
      <c r="P2744" s="29" t="s">
        <v>123</v>
      </c>
      <c r="Q2744" s="29" t="n">
        <f aca="false">IFERROR(VALUE(L2744),"")</f>
        <v>11</v>
      </c>
      <c r="R2744" s="29" t="n">
        <f aca="true">IF(O2744="","",O2744-TODAY())</f>
        <v>238</v>
      </c>
      <c r="S2744" s="29" t="str">
        <f aca="false">IF(C2744="&lt;&lt; vazio &gt;&gt;","VAZIA",IF(AND(O2744&lt;&gt;"",R2744&lt;0),"VENCIDO",IF(AND(O2744&lt;&gt;"",R2744&lt;=Parametros!$B$10),"PRÓX. VENCIMENTO",IF(F2744="Q","QUALIDADE",IF(F2744="S","BLOQUEADO",IF(F2744="R","RESTRITO/DEVOLUÇÃO",IF(OR(N2744="QUAR",N2744="QRES"),"QUARENTENA",IF(OR(B2744="DESCARTE",B2744="DEVOLUÇÃO"),"DESCARTE/DEVOLUÇÃO",IF(AND(D2744="",K2744&lt;&gt;""),"SEM LOTE",IF(AND(Q2744&lt;&gt;"",Q2744&gt;=Parametros!$B$11),"PARADO/SEM GIRO","OK"))))))))))</f>
        <v>RESTRITO/DEVOLUÇÃO</v>
      </c>
      <c r="T2744" s="29" t="str">
        <f aca="false">IF(AND($S2744="PARADO/SEM GIRO",$K2744="KG",OR(Painel!$B$5="(Todos)",A2744=Painel!$B$5)*OR(Painel!$E$5="(Todos)",P2744=Painel!$E$5)),$J2744+ROW()/10000000,"")</f>
        <v/>
      </c>
      <c r="U2744" s="29" t="str">
        <f aca="false">IF(AND($S2744="VENCIDO",$K2744="KG",OR(Painel!$B$5="(Todos)",A2744=Painel!$B$5)*OR(Painel!$E$5="(Todos)",P2744=Painel!$E$5)),$J2744+ROW()/10000000,"")</f>
        <v/>
      </c>
    </row>
    <row r="2745" customFormat="false" ht="15" hidden="false" customHeight="false" outlineLevel="0" collapsed="false">
      <c r="A2745" s="29" t="s">
        <v>55</v>
      </c>
      <c r="B2745" s="29" t="s">
        <v>4842</v>
      </c>
      <c r="C2745" s="29" t="s">
        <v>2285</v>
      </c>
      <c r="D2745" s="29" t="s">
        <v>5266</v>
      </c>
      <c r="E2745" s="29" t="n">
        <v>350</v>
      </c>
      <c r="F2745" s="29" t="s">
        <v>189</v>
      </c>
      <c r="G2745" s="29" t="s">
        <v>5269</v>
      </c>
      <c r="H2745" s="30" t="n">
        <v>50.5</v>
      </c>
      <c r="I2745" s="31" t="n">
        <v>46280</v>
      </c>
      <c r="J2745" s="30" t="n">
        <v>50.5</v>
      </c>
      <c r="K2745" s="29" t="s">
        <v>120</v>
      </c>
      <c r="L2745" s="29" t="s">
        <v>144</v>
      </c>
      <c r="M2745" s="29"/>
      <c r="N2745" s="29" t="s">
        <v>122</v>
      </c>
      <c r="O2745" s="31" t="n">
        <v>46523</v>
      </c>
      <c r="P2745" s="29" t="s">
        <v>123</v>
      </c>
      <c r="Q2745" s="29" t="n">
        <f aca="false">IFERROR(VALUE(L2745),"")</f>
        <v>5</v>
      </c>
      <c r="R2745" s="29" t="n">
        <f aca="true">IF(O2745="","",O2745-TODAY())</f>
        <v>238</v>
      </c>
      <c r="S2745" s="29" t="str">
        <f aca="false">IF(C2745="&lt;&lt; vazio &gt;&gt;","VAZIA",IF(AND(O2745&lt;&gt;"",R2745&lt;0),"VENCIDO",IF(AND(O2745&lt;&gt;"",R2745&lt;=Parametros!$B$10),"PRÓX. VENCIMENTO",IF(F2745="Q","QUALIDADE",IF(F2745="S","BLOQUEADO",IF(F2745="R","RESTRITO/DEVOLUÇÃO",IF(OR(N2745="QUAR",N2745="QRES"),"QUARENTENA",IF(OR(B2745="DESCARTE",B2745="DEVOLUÇÃO"),"DESCARTE/DEVOLUÇÃO",IF(AND(D2745="",K2745&lt;&gt;""),"SEM LOTE",IF(AND(Q2745&lt;&gt;"",Q2745&gt;=Parametros!$B$11),"PARADO/SEM GIRO","OK"))))))))))</f>
        <v>RESTRITO/DEVOLUÇÃO</v>
      </c>
      <c r="T2745" s="29" t="str">
        <f aca="false">IF(AND($S2745="PARADO/SEM GIRO",$K2745="KG",OR(Painel!$B$5="(Todos)",A2745=Painel!$B$5)*OR(Painel!$E$5="(Todos)",P2745=Painel!$E$5)),$J2745+ROW()/10000000,"")</f>
        <v/>
      </c>
      <c r="U2745" s="29" t="str">
        <f aca="false">IF(AND($S2745="VENCIDO",$K2745="KG",OR(Painel!$B$5="(Todos)",A2745=Painel!$B$5)*OR(Painel!$E$5="(Todos)",P2745=Painel!$E$5)),$J2745+ROW()/10000000,"")</f>
        <v/>
      </c>
    </row>
    <row r="2746" customFormat="false" ht="15" hidden="false" customHeight="false" outlineLevel="0" collapsed="false">
      <c r="A2746" s="29" t="s">
        <v>55</v>
      </c>
      <c r="B2746" s="29" t="s">
        <v>4842</v>
      </c>
      <c r="C2746" s="29" t="s">
        <v>2285</v>
      </c>
      <c r="D2746" s="29" t="s">
        <v>5270</v>
      </c>
      <c r="E2746" s="29" t="n">
        <v>350</v>
      </c>
      <c r="F2746" s="29" t="s">
        <v>189</v>
      </c>
      <c r="G2746" s="29" t="s">
        <v>5271</v>
      </c>
      <c r="H2746" s="30" t="n">
        <v>50.5</v>
      </c>
      <c r="I2746" s="31" t="n">
        <v>46283</v>
      </c>
      <c r="J2746" s="30" t="n">
        <v>50.5</v>
      </c>
      <c r="K2746" s="29" t="s">
        <v>120</v>
      </c>
      <c r="L2746" s="29" t="s">
        <v>176</v>
      </c>
      <c r="M2746" s="29"/>
      <c r="N2746" s="29" t="s">
        <v>122</v>
      </c>
      <c r="O2746" s="31" t="n">
        <v>46544</v>
      </c>
      <c r="P2746" s="29" t="s">
        <v>123</v>
      </c>
      <c r="Q2746" s="29" t="n">
        <f aca="false">IFERROR(VALUE(L2746),"")</f>
        <v>2</v>
      </c>
      <c r="R2746" s="29" t="n">
        <f aca="true">IF(O2746="","",O2746-TODAY())</f>
        <v>259</v>
      </c>
      <c r="S2746" s="29" t="str">
        <f aca="false">IF(C2746="&lt;&lt; vazio &gt;&gt;","VAZIA",IF(AND(O2746&lt;&gt;"",R2746&lt;0),"VENCIDO",IF(AND(O2746&lt;&gt;"",R2746&lt;=Parametros!$B$10),"PRÓX. VENCIMENTO",IF(F2746="Q","QUALIDADE",IF(F2746="S","BLOQUEADO",IF(F2746="R","RESTRITO/DEVOLUÇÃO",IF(OR(N2746="QUAR",N2746="QRES"),"QUARENTENA",IF(OR(B2746="DESCARTE",B2746="DEVOLUÇÃO"),"DESCARTE/DEVOLUÇÃO",IF(AND(D2746="",K2746&lt;&gt;""),"SEM LOTE",IF(AND(Q2746&lt;&gt;"",Q2746&gt;=Parametros!$B$11),"PARADO/SEM GIRO","OK"))))))))))</f>
        <v>RESTRITO/DEVOLUÇÃO</v>
      </c>
      <c r="T2746" s="29" t="str">
        <f aca="false">IF(AND($S2746="PARADO/SEM GIRO",$K2746="KG",OR(Painel!$B$5="(Todos)",A2746=Painel!$B$5)*OR(Painel!$E$5="(Todos)",P2746=Painel!$E$5)),$J2746+ROW()/10000000,"")</f>
        <v/>
      </c>
      <c r="U2746" s="29" t="str">
        <f aca="false">IF(AND($S2746="VENCIDO",$K2746="KG",OR(Painel!$B$5="(Todos)",A2746=Painel!$B$5)*OR(Painel!$E$5="(Todos)",P2746=Painel!$E$5)),$J2746+ROW()/10000000,"")</f>
        <v/>
      </c>
    </row>
    <row r="2747" customFormat="false" ht="15" hidden="false" customHeight="false" outlineLevel="0" collapsed="false">
      <c r="A2747" s="29" t="s">
        <v>55</v>
      </c>
      <c r="B2747" s="29" t="s">
        <v>4842</v>
      </c>
      <c r="C2747" s="29" t="s">
        <v>2285</v>
      </c>
      <c r="D2747" s="29" t="s">
        <v>5270</v>
      </c>
      <c r="E2747" s="29" t="n">
        <v>350</v>
      </c>
      <c r="F2747" s="29" t="s">
        <v>189</v>
      </c>
      <c r="G2747" s="29" t="s">
        <v>5272</v>
      </c>
      <c r="H2747" s="30" t="n">
        <v>50.5</v>
      </c>
      <c r="I2747" s="31" t="n">
        <v>46281</v>
      </c>
      <c r="J2747" s="30" t="n">
        <v>50.5</v>
      </c>
      <c r="K2747" s="29" t="s">
        <v>120</v>
      </c>
      <c r="L2747" s="29" t="s">
        <v>284</v>
      </c>
      <c r="M2747" s="29"/>
      <c r="N2747" s="29" t="s">
        <v>122</v>
      </c>
      <c r="O2747" s="31" t="n">
        <v>46544</v>
      </c>
      <c r="P2747" s="29" t="s">
        <v>123</v>
      </c>
      <c r="Q2747" s="29" t="n">
        <f aca="false">IFERROR(VALUE(L2747),"")</f>
        <v>4</v>
      </c>
      <c r="R2747" s="29" t="n">
        <f aca="true">IF(O2747="","",O2747-TODAY())</f>
        <v>259</v>
      </c>
      <c r="S2747" s="29" t="str">
        <f aca="false">IF(C2747="&lt;&lt; vazio &gt;&gt;","VAZIA",IF(AND(O2747&lt;&gt;"",R2747&lt;0),"VENCIDO",IF(AND(O2747&lt;&gt;"",R2747&lt;=Parametros!$B$10),"PRÓX. VENCIMENTO",IF(F2747="Q","QUALIDADE",IF(F2747="S","BLOQUEADO",IF(F2747="R","RESTRITO/DEVOLUÇÃO",IF(OR(N2747="QUAR",N2747="QRES"),"QUARENTENA",IF(OR(B2747="DESCARTE",B2747="DEVOLUÇÃO"),"DESCARTE/DEVOLUÇÃO",IF(AND(D2747="",K2747&lt;&gt;""),"SEM LOTE",IF(AND(Q2747&lt;&gt;"",Q2747&gt;=Parametros!$B$11),"PARADO/SEM GIRO","OK"))))))))))</f>
        <v>RESTRITO/DEVOLUÇÃO</v>
      </c>
      <c r="T2747" s="29" t="str">
        <f aca="false">IF(AND($S2747="PARADO/SEM GIRO",$K2747="KG",OR(Painel!$B$5="(Todos)",A2747=Painel!$B$5)*OR(Painel!$E$5="(Todos)",P2747=Painel!$E$5)),$J2747+ROW()/10000000,"")</f>
        <v/>
      </c>
      <c r="U2747" s="29" t="str">
        <f aca="false">IF(AND($S2747="VENCIDO",$K2747="KG",OR(Painel!$B$5="(Todos)",A2747=Painel!$B$5)*OR(Painel!$E$5="(Todos)",P2747=Painel!$E$5)),$J2747+ROW()/10000000,"")</f>
        <v/>
      </c>
    </row>
    <row r="2748" customFormat="false" ht="15" hidden="false" customHeight="false" outlineLevel="0" collapsed="false">
      <c r="A2748" s="29" t="s">
        <v>55</v>
      </c>
      <c r="B2748" s="29" t="s">
        <v>4842</v>
      </c>
      <c r="C2748" s="29" t="s">
        <v>2285</v>
      </c>
      <c r="D2748" s="29" t="s">
        <v>5270</v>
      </c>
      <c r="E2748" s="29" t="n">
        <v>350</v>
      </c>
      <c r="F2748" s="29" t="s">
        <v>189</v>
      </c>
      <c r="G2748" s="29" t="s">
        <v>5273</v>
      </c>
      <c r="H2748" s="30" t="n">
        <v>20.2</v>
      </c>
      <c r="I2748" s="31" t="n">
        <v>46284</v>
      </c>
      <c r="J2748" s="30" t="n">
        <v>20.2</v>
      </c>
      <c r="K2748" s="29" t="s">
        <v>120</v>
      </c>
      <c r="L2748" s="29" t="s">
        <v>388</v>
      </c>
      <c r="M2748" s="29"/>
      <c r="N2748" s="29" t="s">
        <v>122</v>
      </c>
      <c r="O2748" s="31" t="n">
        <v>46544</v>
      </c>
      <c r="P2748" s="29" t="s">
        <v>123</v>
      </c>
      <c r="Q2748" s="29" t="n">
        <f aca="false">IFERROR(VALUE(L2748),"")</f>
        <v>1</v>
      </c>
      <c r="R2748" s="29" t="n">
        <f aca="true">IF(O2748="","",O2748-TODAY())</f>
        <v>259</v>
      </c>
      <c r="S2748" s="29" t="str">
        <f aca="false">IF(C2748="&lt;&lt; vazio &gt;&gt;","VAZIA",IF(AND(O2748&lt;&gt;"",R2748&lt;0),"VENCIDO",IF(AND(O2748&lt;&gt;"",R2748&lt;=Parametros!$B$10),"PRÓX. VENCIMENTO",IF(F2748="Q","QUALIDADE",IF(F2748="S","BLOQUEADO",IF(F2748="R","RESTRITO/DEVOLUÇÃO",IF(OR(N2748="QUAR",N2748="QRES"),"QUARENTENA",IF(OR(B2748="DESCARTE",B2748="DEVOLUÇÃO"),"DESCARTE/DEVOLUÇÃO",IF(AND(D2748="",K2748&lt;&gt;""),"SEM LOTE",IF(AND(Q2748&lt;&gt;"",Q2748&gt;=Parametros!$B$11),"PARADO/SEM GIRO","OK"))))))))))</f>
        <v>RESTRITO/DEVOLUÇÃO</v>
      </c>
      <c r="T2748" s="29" t="str">
        <f aca="false">IF(AND($S2748="PARADO/SEM GIRO",$K2748="KG",OR(Painel!$B$5="(Todos)",A2748=Painel!$B$5)*OR(Painel!$E$5="(Todos)",P2748=Painel!$E$5)),$J2748+ROW()/10000000,"")</f>
        <v/>
      </c>
      <c r="U2748" s="29" t="str">
        <f aca="false">IF(AND($S2748="VENCIDO",$K2748="KG",OR(Painel!$B$5="(Todos)",A2748=Painel!$B$5)*OR(Painel!$E$5="(Todos)",P2748=Painel!$E$5)),$J2748+ROW()/10000000,"")</f>
        <v/>
      </c>
    </row>
    <row r="2749" customFormat="false" ht="15" hidden="false" customHeight="false" outlineLevel="0" collapsed="false">
      <c r="A2749" s="29" t="s">
        <v>55</v>
      </c>
      <c r="B2749" s="29" t="s">
        <v>4842</v>
      </c>
      <c r="C2749" s="29" t="s">
        <v>2285</v>
      </c>
      <c r="D2749" s="29" t="s">
        <v>5270</v>
      </c>
      <c r="E2749" s="29" t="n">
        <v>350</v>
      </c>
      <c r="F2749" s="29" t="s">
        <v>189</v>
      </c>
      <c r="G2749" s="29" t="s">
        <v>5274</v>
      </c>
      <c r="H2749" s="30" t="n">
        <v>50.5</v>
      </c>
      <c r="I2749" s="31" t="n">
        <v>46281</v>
      </c>
      <c r="J2749" s="30" t="n">
        <v>50.5</v>
      </c>
      <c r="K2749" s="29" t="s">
        <v>120</v>
      </c>
      <c r="L2749" s="29" t="s">
        <v>284</v>
      </c>
      <c r="M2749" s="29"/>
      <c r="N2749" s="29" t="s">
        <v>122</v>
      </c>
      <c r="O2749" s="31" t="n">
        <v>46544</v>
      </c>
      <c r="P2749" s="29" t="s">
        <v>123</v>
      </c>
      <c r="Q2749" s="29" t="n">
        <f aca="false">IFERROR(VALUE(L2749),"")</f>
        <v>4</v>
      </c>
      <c r="R2749" s="29" t="n">
        <f aca="true">IF(O2749="","",O2749-TODAY())</f>
        <v>259</v>
      </c>
      <c r="S2749" s="29" t="str">
        <f aca="false">IF(C2749="&lt;&lt; vazio &gt;&gt;","VAZIA",IF(AND(O2749&lt;&gt;"",R2749&lt;0),"VENCIDO",IF(AND(O2749&lt;&gt;"",R2749&lt;=Parametros!$B$10),"PRÓX. VENCIMENTO",IF(F2749="Q","QUALIDADE",IF(F2749="S","BLOQUEADO",IF(F2749="R","RESTRITO/DEVOLUÇÃO",IF(OR(N2749="QUAR",N2749="QRES"),"QUARENTENA",IF(OR(B2749="DESCARTE",B2749="DEVOLUÇÃO"),"DESCARTE/DEVOLUÇÃO",IF(AND(D2749="",K2749&lt;&gt;""),"SEM LOTE",IF(AND(Q2749&lt;&gt;"",Q2749&gt;=Parametros!$B$11),"PARADO/SEM GIRO","OK"))))))))))</f>
        <v>RESTRITO/DEVOLUÇÃO</v>
      </c>
      <c r="T2749" s="29" t="str">
        <f aca="false">IF(AND($S2749="PARADO/SEM GIRO",$K2749="KG",OR(Painel!$B$5="(Todos)",A2749=Painel!$B$5)*OR(Painel!$E$5="(Todos)",P2749=Painel!$E$5)),$J2749+ROW()/10000000,"")</f>
        <v/>
      </c>
      <c r="U2749" s="29" t="str">
        <f aca="false">IF(AND($S2749="VENCIDO",$K2749="KG",OR(Painel!$B$5="(Todos)",A2749=Painel!$B$5)*OR(Painel!$E$5="(Todos)",P2749=Painel!$E$5)),$J2749+ROW()/10000000,"")</f>
        <v/>
      </c>
    </row>
    <row r="2750" customFormat="false" ht="15" hidden="false" customHeight="false" outlineLevel="0" collapsed="false">
      <c r="A2750" s="29" t="s">
        <v>55</v>
      </c>
      <c r="B2750" s="29" t="s">
        <v>4842</v>
      </c>
      <c r="C2750" s="29" t="s">
        <v>2285</v>
      </c>
      <c r="D2750" s="29" t="s">
        <v>5275</v>
      </c>
      <c r="E2750" s="29" t="n">
        <v>350</v>
      </c>
      <c r="F2750" s="29" t="s">
        <v>189</v>
      </c>
      <c r="G2750" s="29" t="s">
        <v>5276</v>
      </c>
      <c r="H2750" s="30" t="n">
        <v>10.1</v>
      </c>
      <c r="I2750" s="31" t="n">
        <v>46284</v>
      </c>
      <c r="J2750" s="30" t="n">
        <v>10.1</v>
      </c>
      <c r="K2750" s="29" t="s">
        <v>120</v>
      </c>
      <c r="L2750" s="29" t="s">
        <v>388</v>
      </c>
      <c r="M2750" s="29"/>
      <c r="N2750" s="29" t="s">
        <v>122</v>
      </c>
      <c r="O2750" s="31" t="n">
        <v>46580</v>
      </c>
      <c r="P2750" s="29" t="s">
        <v>123</v>
      </c>
      <c r="Q2750" s="29" t="n">
        <f aca="false">IFERROR(VALUE(L2750),"")</f>
        <v>1</v>
      </c>
      <c r="R2750" s="29" t="n">
        <f aca="true">IF(O2750="","",O2750-TODAY())</f>
        <v>295</v>
      </c>
      <c r="S2750" s="29" t="str">
        <f aca="false">IF(C2750="&lt;&lt; vazio &gt;&gt;","VAZIA",IF(AND(O2750&lt;&gt;"",R2750&lt;0),"VENCIDO",IF(AND(O2750&lt;&gt;"",R2750&lt;=Parametros!$B$10),"PRÓX. VENCIMENTO",IF(F2750="Q","QUALIDADE",IF(F2750="S","BLOQUEADO",IF(F2750="R","RESTRITO/DEVOLUÇÃO",IF(OR(N2750="QUAR",N2750="QRES"),"QUARENTENA",IF(OR(B2750="DESCARTE",B2750="DEVOLUÇÃO"),"DESCARTE/DEVOLUÇÃO",IF(AND(D2750="",K2750&lt;&gt;""),"SEM LOTE",IF(AND(Q2750&lt;&gt;"",Q2750&gt;=Parametros!$B$11),"PARADO/SEM GIRO","OK"))))))))))</f>
        <v>RESTRITO/DEVOLUÇÃO</v>
      </c>
      <c r="T2750" s="29" t="str">
        <f aca="false">IF(AND($S2750="PARADO/SEM GIRO",$K2750="KG",OR(Painel!$B$5="(Todos)",A2750=Painel!$B$5)*OR(Painel!$E$5="(Todos)",P2750=Painel!$E$5)),$J2750+ROW()/10000000,"")</f>
        <v/>
      </c>
      <c r="U2750" s="29" t="str">
        <f aca="false">IF(AND($S2750="VENCIDO",$K2750="KG",OR(Painel!$B$5="(Todos)",A2750=Painel!$B$5)*OR(Painel!$E$5="(Todos)",P2750=Painel!$E$5)),$J2750+ROW()/10000000,"")</f>
        <v/>
      </c>
    </row>
    <row r="2751" customFormat="false" ht="15" hidden="false" customHeight="false" outlineLevel="0" collapsed="false">
      <c r="A2751" s="29" t="s">
        <v>55</v>
      </c>
      <c r="B2751" s="29" t="s">
        <v>4842</v>
      </c>
      <c r="C2751" s="29" t="s">
        <v>2285</v>
      </c>
      <c r="D2751" s="29" t="s">
        <v>5277</v>
      </c>
      <c r="E2751" s="29" t="n">
        <v>350</v>
      </c>
      <c r="F2751" s="29" t="s">
        <v>189</v>
      </c>
      <c r="G2751" s="29" t="s">
        <v>5278</v>
      </c>
      <c r="H2751" s="30" t="n">
        <v>50.5</v>
      </c>
      <c r="I2751" s="31" t="n">
        <v>46281</v>
      </c>
      <c r="J2751" s="30" t="n">
        <v>50.5</v>
      </c>
      <c r="K2751" s="29" t="s">
        <v>120</v>
      </c>
      <c r="L2751" s="29" t="s">
        <v>284</v>
      </c>
      <c r="M2751" s="29"/>
      <c r="N2751" s="29" t="s">
        <v>122</v>
      </c>
      <c r="O2751" s="31" t="n">
        <v>46652</v>
      </c>
      <c r="P2751" s="29" t="s">
        <v>123</v>
      </c>
      <c r="Q2751" s="29" t="n">
        <f aca="false">IFERROR(VALUE(L2751),"")</f>
        <v>4</v>
      </c>
      <c r="R2751" s="29" t="n">
        <f aca="true">IF(O2751="","",O2751-TODAY())</f>
        <v>367</v>
      </c>
      <c r="S2751" s="29" t="str">
        <f aca="false">IF(C2751="&lt;&lt; vazio &gt;&gt;","VAZIA",IF(AND(O2751&lt;&gt;"",R2751&lt;0),"VENCIDO",IF(AND(O2751&lt;&gt;"",R2751&lt;=Parametros!$B$10),"PRÓX. VENCIMENTO",IF(F2751="Q","QUALIDADE",IF(F2751="S","BLOQUEADO",IF(F2751="R","RESTRITO/DEVOLUÇÃO",IF(OR(N2751="QUAR",N2751="QRES"),"QUARENTENA",IF(OR(B2751="DESCARTE",B2751="DEVOLUÇÃO"),"DESCARTE/DEVOLUÇÃO",IF(AND(D2751="",K2751&lt;&gt;""),"SEM LOTE",IF(AND(Q2751&lt;&gt;"",Q2751&gt;=Parametros!$B$11),"PARADO/SEM GIRO","OK"))))))))))</f>
        <v>RESTRITO/DEVOLUÇÃO</v>
      </c>
      <c r="T2751" s="29" t="str">
        <f aca="false">IF(AND($S2751="PARADO/SEM GIRO",$K2751="KG",OR(Painel!$B$5="(Todos)",A2751=Painel!$B$5)*OR(Painel!$E$5="(Todos)",P2751=Painel!$E$5)),$J2751+ROW()/10000000,"")</f>
        <v/>
      </c>
      <c r="U2751" s="29" t="str">
        <f aca="false">IF(AND($S2751="VENCIDO",$K2751="KG",OR(Painel!$B$5="(Todos)",A2751=Painel!$B$5)*OR(Painel!$E$5="(Todos)",P2751=Painel!$E$5)),$J2751+ROW()/10000000,"")</f>
        <v/>
      </c>
    </row>
    <row r="2752" customFormat="false" ht="15" hidden="false" customHeight="false" outlineLevel="0" collapsed="false">
      <c r="A2752" s="29" t="s">
        <v>55</v>
      </c>
      <c r="B2752" s="29" t="s">
        <v>4842</v>
      </c>
      <c r="C2752" s="29" t="s">
        <v>2285</v>
      </c>
      <c r="D2752" s="29" t="s">
        <v>5279</v>
      </c>
      <c r="E2752" s="29" t="n">
        <v>350</v>
      </c>
      <c r="F2752" s="29" t="s">
        <v>189</v>
      </c>
      <c r="G2752" s="29" t="s">
        <v>5280</v>
      </c>
      <c r="H2752" s="30" t="n">
        <v>80.8</v>
      </c>
      <c r="I2752" s="31" t="n">
        <v>46282</v>
      </c>
      <c r="J2752" s="30" t="n">
        <v>80.8</v>
      </c>
      <c r="K2752" s="29" t="s">
        <v>120</v>
      </c>
      <c r="L2752" s="29" t="s">
        <v>400</v>
      </c>
      <c r="M2752" s="29"/>
      <c r="N2752" s="29" t="s">
        <v>122</v>
      </c>
      <c r="O2752" s="31" t="n">
        <v>46653</v>
      </c>
      <c r="P2752" s="29" t="s">
        <v>123</v>
      </c>
      <c r="Q2752" s="29" t="n">
        <f aca="false">IFERROR(VALUE(L2752),"")</f>
        <v>3</v>
      </c>
      <c r="R2752" s="29" t="n">
        <f aca="true">IF(O2752="","",O2752-TODAY())</f>
        <v>368</v>
      </c>
      <c r="S2752" s="29" t="str">
        <f aca="false">IF(C2752="&lt;&lt; vazio &gt;&gt;","VAZIA",IF(AND(O2752&lt;&gt;"",R2752&lt;0),"VENCIDO",IF(AND(O2752&lt;&gt;"",R2752&lt;=Parametros!$B$10),"PRÓX. VENCIMENTO",IF(F2752="Q","QUALIDADE",IF(F2752="S","BLOQUEADO",IF(F2752="R","RESTRITO/DEVOLUÇÃO",IF(OR(N2752="QUAR",N2752="QRES"),"QUARENTENA",IF(OR(B2752="DESCARTE",B2752="DEVOLUÇÃO"),"DESCARTE/DEVOLUÇÃO",IF(AND(D2752="",K2752&lt;&gt;""),"SEM LOTE",IF(AND(Q2752&lt;&gt;"",Q2752&gt;=Parametros!$B$11),"PARADO/SEM GIRO","OK"))))))))))</f>
        <v>RESTRITO/DEVOLUÇÃO</v>
      </c>
      <c r="T2752" s="29" t="str">
        <f aca="false">IF(AND($S2752="PARADO/SEM GIRO",$K2752="KG",OR(Painel!$B$5="(Todos)",A2752=Painel!$B$5)*OR(Painel!$E$5="(Todos)",P2752=Painel!$E$5)),$J2752+ROW()/10000000,"")</f>
        <v/>
      </c>
      <c r="U2752" s="29" t="str">
        <f aca="false">IF(AND($S2752="VENCIDO",$K2752="KG",OR(Painel!$B$5="(Todos)",A2752=Painel!$B$5)*OR(Painel!$E$5="(Todos)",P2752=Painel!$E$5)),$J2752+ROW()/10000000,"")</f>
        <v/>
      </c>
    </row>
    <row r="2753" customFormat="false" ht="15" hidden="false" customHeight="false" outlineLevel="0" collapsed="false">
      <c r="A2753" s="29" t="s">
        <v>55</v>
      </c>
      <c r="B2753" s="29" t="s">
        <v>4842</v>
      </c>
      <c r="C2753" s="29" t="s">
        <v>386</v>
      </c>
      <c r="D2753" s="29" t="s">
        <v>5281</v>
      </c>
      <c r="E2753" s="29" t="n">
        <v>350</v>
      </c>
      <c r="F2753" s="29" t="s">
        <v>189</v>
      </c>
      <c r="G2753" s="29" t="s">
        <v>5282</v>
      </c>
      <c r="H2753" s="30" t="n">
        <v>500</v>
      </c>
      <c r="I2753" s="31" t="n">
        <v>46283</v>
      </c>
      <c r="J2753" s="30" t="n">
        <v>500</v>
      </c>
      <c r="K2753" s="29" t="s">
        <v>120</v>
      </c>
      <c r="L2753" s="29" t="s">
        <v>176</v>
      </c>
      <c r="M2753" s="29"/>
      <c r="N2753" s="29" t="s">
        <v>122</v>
      </c>
      <c r="O2753" s="31" t="n">
        <v>46507</v>
      </c>
      <c r="P2753" s="29" t="s">
        <v>123</v>
      </c>
      <c r="Q2753" s="29" t="n">
        <f aca="false">IFERROR(VALUE(L2753),"")</f>
        <v>2</v>
      </c>
      <c r="R2753" s="29" t="n">
        <f aca="true">IF(O2753="","",O2753-TODAY())</f>
        <v>222</v>
      </c>
      <c r="S2753" s="29" t="str">
        <f aca="false">IF(C2753="&lt;&lt; vazio &gt;&gt;","VAZIA",IF(AND(O2753&lt;&gt;"",R2753&lt;0),"VENCIDO",IF(AND(O2753&lt;&gt;"",R2753&lt;=Parametros!$B$10),"PRÓX. VENCIMENTO",IF(F2753="Q","QUALIDADE",IF(F2753="S","BLOQUEADO",IF(F2753="R","RESTRITO/DEVOLUÇÃO",IF(OR(N2753="QUAR",N2753="QRES"),"QUARENTENA",IF(OR(B2753="DESCARTE",B2753="DEVOLUÇÃO"),"DESCARTE/DEVOLUÇÃO",IF(AND(D2753="",K2753&lt;&gt;""),"SEM LOTE",IF(AND(Q2753&lt;&gt;"",Q2753&gt;=Parametros!$B$11),"PARADO/SEM GIRO","OK"))))))))))</f>
        <v>RESTRITO/DEVOLUÇÃO</v>
      </c>
      <c r="T2753" s="29" t="str">
        <f aca="false">IF(AND($S2753="PARADO/SEM GIRO",$K2753="KG",OR(Painel!$B$5="(Todos)",A2753=Painel!$B$5)*OR(Painel!$E$5="(Todos)",P2753=Painel!$E$5)),$J2753+ROW()/10000000,"")</f>
        <v/>
      </c>
      <c r="U2753" s="29" t="str">
        <f aca="false">IF(AND($S2753="VENCIDO",$K2753="KG",OR(Painel!$B$5="(Todos)",A2753=Painel!$B$5)*OR(Painel!$E$5="(Todos)",P2753=Painel!$E$5)),$J2753+ROW()/10000000,"")</f>
        <v/>
      </c>
    </row>
    <row r="2754" customFormat="false" ht="15" hidden="false" customHeight="false" outlineLevel="0" collapsed="false">
      <c r="A2754" s="29" t="s">
        <v>55</v>
      </c>
      <c r="B2754" s="29" t="s">
        <v>4842</v>
      </c>
      <c r="C2754" s="29" t="s">
        <v>1292</v>
      </c>
      <c r="D2754" s="29" t="s">
        <v>5283</v>
      </c>
      <c r="E2754" s="29" t="n">
        <v>350</v>
      </c>
      <c r="F2754" s="29" t="s">
        <v>189</v>
      </c>
      <c r="G2754" s="29" t="s">
        <v>5284</v>
      </c>
      <c r="H2754" s="30" t="n">
        <v>120</v>
      </c>
      <c r="I2754" s="31" t="n">
        <v>46280</v>
      </c>
      <c r="J2754" s="30" t="n">
        <v>120</v>
      </c>
      <c r="K2754" s="29" t="s">
        <v>120</v>
      </c>
      <c r="L2754" s="29" t="s">
        <v>144</v>
      </c>
      <c r="M2754" s="29"/>
      <c r="N2754" s="29" t="s">
        <v>122</v>
      </c>
      <c r="O2754" s="31" t="n">
        <v>46533</v>
      </c>
      <c r="P2754" s="29" t="s">
        <v>123</v>
      </c>
      <c r="Q2754" s="29" t="n">
        <f aca="false">IFERROR(VALUE(L2754),"")</f>
        <v>5</v>
      </c>
      <c r="R2754" s="29" t="n">
        <f aca="true">IF(O2754="","",O2754-TODAY())</f>
        <v>248</v>
      </c>
      <c r="S2754" s="29" t="str">
        <f aca="false">IF(C2754="&lt;&lt; vazio &gt;&gt;","VAZIA",IF(AND(O2754&lt;&gt;"",R2754&lt;0),"VENCIDO",IF(AND(O2754&lt;&gt;"",R2754&lt;=Parametros!$B$10),"PRÓX. VENCIMENTO",IF(F2754="Q","QUALIDADE",IF(F2754="S","BLOQUEADO",IF(F2754="R","RESTRITO/DEVOLUÇÃO",IF(OR(N2754="QUAR",N2754="QRES"),"QUARENTENA",IF(OR(B2754="DESCARTE",B2754="DEVOLUÇÃO"),"DESCARTE/DEVOLUÇÃO",IF(AND(D2754="",K2754&lt;&gt;""),"SEM LOTE",IF(AND(Q2754&lt;&gt;"",Q2754&gt;=Parametros!$B$11),"PARADO/SEM GIRO","OK"))))))))))</f>
        <v>RESTRITO/DEVOLUÇÃO</v>
      </c>
      <c r="T2754" s="29" t="str">
        <f aca="false">IF(AND($S2754="PARADO/SEM GIRO",$K2754="KG",OR(Painel!$B$5="(Todos)",A2754=Painel!$B$5)*OR(Painel!$E$5="(Todos)",P2754=Painel!$E$5)),$J2754+ROW()/10000000,"")</f>
        <v/>
      </c>
      <c r="U2754" s="29" t="str">
        <f aca="false">IF(AND($S2754="VENCIDO",$K2754="KG",OR(Painel!$B$5="(Todos)",A2754=Painel!$B$5)*OR(Painel!$E$5="(Todos)",P2754=Painel!$E$5)),$J2754+ROW()/10000000,"")</f>
        <v/>
      </c>
    </row>
    <row r="2755" customFormat="false" ht="15" hidden="false" customHeight="false" outlineLevel="0" collapsed="false">
      <c r="A2755" s="29" t="s">
        <v>55</v>
      </c>
      <c r="B2755" s="29" t="s">
        <v>4842</v>
      </c>
      <c r="C2755" s="29" t="s">
        <v>315</v>
      </c>
      <c r="D2755" s="29" t="s">
        <v>5285</v>
      </c>
      <c r="E2755" s="29" t="n">
        <v>350</v>
      </c>
      <c r="F2755" s="29" t="s">
        <v>189</v>
      </c>
      <c r="G2755" s="29" t="s">
        <v>5286</v>
      </c>
      <c r="H2755" s="30" t="n">
        <v>36.36</v>
      </c>
      <c r="I2755" s="31" t="n">
        <v>46281</v>
      </c>
      <c r="J2755" s="30" t="n">
        <v>36.36</v>
      </c>
      <c r="K2755" s="29" t="s">
        <v>120</v>
      </c>
      <c r="L2755" s="29" t="s">
        <v>284</v>
      </c>
      <c r="M2755" s="29"/>
      <c r="N2755" s="29" t="s">
        <v>122</v>
      </c>
      <c r="O2755" s="31" t="n">
        <v>46509</v>
      </c>
      <c r="P2755" s="29" t="s">
        <v>123</v>
      </c>
      <c r="Q2755" s="29" t="n">
        <f aca="false">IFERROR(VALUE(L2755),"")</f>
        <v>4</v>
      </c>
      <c r="R2755" s="29" t="n">
        <f aca="true">IF(O2755="","",O2755-TODAY())</f>
        <v>224</v>
      </c>
      <c r="S2755" s="29" t="str">
        <f aca="false">IF(C2755="&lt;&lt; vazio &gt;&gt;","VAZIA",IF(AND(O2755&lt;&gt;"",R2755&lt;0),"VENCIDO",IF(AND(O2755&lt;&gt;"",R2755&lt;=Parametros!$B$10),"PRÓX. VENCIMENTO",IF(F2755="Q","QUALIDADE",IF(F2755="S","BLOQUEADO",IF(F2755="R","RESTRITO/DEVOLUÇÃO",IF(OR(N2755="QUAR",N2755="QRES"),"QUARENTENA",IF(OR(B2755="DESCARTE",B2755="DEVOLUÇÃO"),"DESCARTE/DEVOLUÇÃO",IF(AND(D2755="",K2755&lt;&gt;""),"SEM LOTE",IF(AND(Q2755&lt;&gt;"",Q2755&gt;=Parametros!$B$11),"PARADO/SEM GIRO","OK"))))))))))</f>
        <v>RESTRITO/DEVOLUÇÃO</v>
      </c>
      <c r="T2755" s="29" t="str">
        <f aca="false">IF(AND($S2755="PARADO/SEM GIRO",$K2755="KG",OR(Painel!$B$5="(Todos)",A2755=Painel!$B$5)*OR(Painel!$E$5="(Todos)",P2755=Painel!$E$5)),$J2755+ROW()/10000000,"")</f>
        <v/>
      </c>
      <c r="U2755" s="29" t="str">
        <f aca="false">IF(AND($S2755="VENCIDO",$K2755="KG",OR(Painel!$B$5="(Todos)",A2755=Painel!$B$5)*OR(Painel!$E$5="(Todos)",P2755=Painel!$E$5)),$J2755+ROW()/10000000,"")</f>
        <v/>
      </c>
    </row>
    <row r="2756" customFormat="false" ht="15" hidden="false" customHeight="false" outlineLevel="0" collapsed="false">
      <c r="A2756" s="29" t="s">
        <v>55</v>
      </c>
      <c r="B2756" s="29" t="s">
        <v>4842</v>
      </c>
      <c r="C2756" s="29" t="s">
        <v>315</v>
      </c>
      <c r="D2756" s="29" t="s">
        <v>5287</v>
      </c>
      <c r="E2756" s="29" t="n">
        <v>350</v>
      </c>
      <c r="F2756" s="29" t="s">
        <v>189</v>
      </c>
      <c r="G2756" s="29" t="s">
        <v>5288</v>
      </c>
      <c r="H2756" s="30" t="n">
        <v>121.2</v>
      </c>
      <c r="I2756" s="31" t="n">
        <v>46283</v>
      </c>
      <c r="J2756" s="30" t="n">
        <v>121.2</v>
      </c>
      <c r="K2756" s="29" t="s">
        <v>120</v>
      </c>
      <c r="L2756" s="29" t="s">
        <v>176</v>
      </c>
      <c r="M2756" s="29"/>
      <c r="N2756" s="29" t="s">
        <v>122</v>
      </c>
      <c r="O2756" s="31" t="n">
        <v>46557</v>
      </c>
      <c r="P2756" s="29" t="s">
        <v>123</v>
      </c>
      <c r="Q2756" s="29" t="n">
        <f aca="false">IFERROR(VALUE(L2756),"")</f>
        <v>2</v>
      </c>
      <c r="R2756" s="29" t="n">
        <f aca="true">IF(O2756="","",O2756-TODAY())</f>
        <v>272</v>
      </c>
      <c r="S2756" s="29" t="str">
        <f aca="false">IF(C2756="&lt;&lt; vazio &gt;&gt;","VAZIA",IF(AND(O2756&lt;&gt;"",R2756&lt;0),"VENCIDO",IF(AND(O2756&lt;&gt;"",R2756&lt;=Parametros!$B$10),"PRÓX. VENCIMENTO",IF(F2756="Q","QUALIDADE",IF(F2756="S","BLOQUEADO",IF(F2756="R","RESTRITO/DEVOLUÇÃO",IF(OR(N2756="QUAR",N2756="QRES"),"QUARENTENA",IF(OR(B2756="DESCARTE",B2756="DEVOLUÇÃO"),"DESCARTE/DEVOLUÇÃO",IF(AND(D2756="",K2756&lt;&gt;""),"SEM LOTE",IF(AND(Q2756&lt;&gt;"",Q2756&gt;=Parametros!$B$11),"PARADO/SEM GIRO","OK"))))))))))</f>
        <v>RESTRITO/DEVOLUÇÃO</v>
      </c>
      <c r="T2756" s="29" t="str">
        <f aca="false">IF(AND($S2756="PARADO/SEM GIRO",$K2756="KG",OR(Painel!$B$5="(Todos)",A2756=Painel!$B$5)*OR(Painel!$E$5="(Todos)",P2756=Painel!$E$5)),$J2756+ROW()/10000000,"")</f>
        <v/>
      </c>
      <c r="U2756" s="29" t="str">
        <f aca="false">IF(AND($S2756="VENCIDO",$K2756="KG",OR(Painel!$B$5="(Todos)",A2756=Painel!$B$5)*OR(Painel!$E$5="(Todos)",P2756=Painel!$E$5)),$J2756+ROW()/10000000,"")</f>
        <v/>
      </c>
    </row>
    <row r="2757" customFormat="false" ht="15" hidden="false" customHeight="false" outlineLevel="0" collapsed="false">
      <c r="A2757" s="29" t="s">
        <v>55</v>
      </c>
      <c r="B2757" s="29" t="s">
        <v>4842</v>
      </c>
      <c r="C2757" s="29" t="s">
        <v>315</v>
      </c>
      <c r="D2757" s="29" t="s">
        <v>5287</v>
      </c>
      <c r="E2757" s="29" t="n">
        <v>350</v>
      </c>
      <c r="F2757" s="29" t="s">
        <v>189</v>
      </c>
      <c r="G2757" s="29" t="s">
        <v>5289</v>
      </c>
      <c r="H2757" s="30" t="n">
        <v>121.2</v>
      </c>
      <c r="I2757" s="31" t="n">
        <v>46281</v>
      </c>
      <c r="J2757" s="30" t="n">
        <v>121.2</v>
      </c>
      <c r="K2757" s="29" t="s">
        <v>120</v>
      </c>
      <c r="L2757" s="29" t="s">
        <v>284</v>
      </c>
      <c r="M2757" s="29"/>
      <c r="N2757" s="29" t="s">
        <v>122</v>
      </c>
      <c r="O2757" s="31" t="n">
        <v>46557</v>
      </c>
      <c r="P2757" s="29" t="s">
        <v>123</v>
      </c>
      <c r="Q2757" s="29" t="n">
        <f aca="false">IFERROR(VALUE(L2757),"")</f>
        <v>4</v>
      </c>
      <c r="R2757" s="29" t="n">
        <f aca="true">IF(O2757="","",O2757-TODAY())</f>
        <v>272</v>
      </c>
      <c r="S2757" s="29" t="str">
        <f aca="false">IF(C2757="&lt;&lt; vazio &gt;&gt;","VAZIA",IF(AND(O2757&lt;&gt;"",R2757&lt;0),"VENCIDO",IF(AND(O2757&lt;&gt;"",R2757&lt;=Parametros!$B$10),"PRÓX. VENCIMENTO",IF(F2757="Q","QUALIDADE",IF(F2757="S","BLOQUEADO",IF(F2757="R","RESTRITO/DEVOLUÇÃO",IF(OR(N2757="QUAR",N2757="QRES"),"QUARENTENA",IF(OR(B2757="DESCARTE",B2757="DEVOLUÇÃO"),"DESCARTE/DEVOLUÇÃO",IF(AND(D2757="",K2757&lt;&gt;""),"SEM LOTE",IF(AND(Q2757&lt;&gt;"",Q2757&gt;=Parametros!$B$11),"PARADO/SEM GIRO","OK"))))))))))</f>
        <v>RESTRITO/DEVOLUÇÃO</v>
      </c>
      <c r="T2757" s="29" t="str">
        <f aca="false">IF(AND($S2757="PARADO/SEM GIRO",$K2757="KG",OR(Painel!$B$5="(Todos)",A2757=Painel!$B$5)*OR(Painel!$E$5="(Todos)",P2757=Painel!$E$5)),$J2757+ROW()/10000000,"")</f>
        <v/>
      </c>
      <c r="U2757" s="29" t="str">
        <f aca="false">IF(AND($S2757="VENCIDO",$K2757="KG",OR(Painel!$B$5="(Todos)",A2757=Painel!$B$5)*OR(Painel!$E$5="(Todos)",P2757=Painel!$E$5)),$J2757+ROW()/10000000,"")</f>
        <v/>
      </c>
    </row>
    <row r="2758" customFormat="false" ht="15" hidden="false" customHeight="false" outlineLevel="0" collapsed="false">
      <c r="A2758" s="29" t="s">
        <v>55</v>
      </c>
      <c r="B2758" s="29" t="s">
        <v>4842</v>
      </c>
      <c r="C2758" s="29" t="s">
        <v>315</v>
      </c>
      <c r="D2758" s="29" t="s">
        <v>5290</v>
      </c>
      <c r="E2758" s="29" t="n">
        <v>350</v>
      </c>
      <c r="F2758" s="29" t="s">
        <v>189</v>
      </c>
      <c r="G2758" s="29" t="s">
        <v>5291</v>
      </c>
      <c r="H2758" s="30" t="n">
        <v>12.12</v>
      </c>
      <c r="I2758" s="31" t="n">
        <v>46281</v>
      </c>
      <c r="J2758" s="30" t="n">
        <v>12.12</v>
      </c>
      <c r="K2758" s="29" t="s">
        <v>120</v>
      </c>
      <c r="L2758" s="29" t="s">
        <v>284</v>
      </c>
      <c r="M2758" s="29"/>
      <c r="N2758" s="29" t="s">
        <v>122</v>
      </c>
      <c r="O2758" s="31" t="n">
        <v>46587</v>
      </c>
      <c r="P2758" s="29" t="s">
        <v>123</v>
      </c>
      <c r="Q2758" s="29" t="n">
        <f aca="false">IFERROR(VALUE(L2758),"")</f>
        <v>4</v>
      </c>
      <c r="R2758" s="29" t="n">
        <f aca="true">IF(O2758="","",O2758-TODAY())</f>
        <v>302</v>
      </c>
      <c r="S2758" s="29" t="str">
        <f aca="false">IF(C2758="&lt;&lt; vazio &gt;&gt;","VAZIA",IF(AND(O2758&lt;&gt;"",R2758&lt;0),"VENCIDO",IF(AND(O2758&lt;&gt;"",R2758&lt;=Parametros!$B$10),"PRÓX. VENCIMENTO",IF(F2758="Q","QUALIDADE",IF(F2758="S","BLOQUEADO",IF(F2758="R","RESTRITO/DEVOLUÇÃO",IF(OR(N2758="QUAR",N2758="QRES"),"QUARENTENA",IF(OR(B2758="DESCARTE",B2758="DEVOLUÇÃO"),"DESCARTE/DEVOLUÇÃO",IF(AND(D2758="",K2758&lt;&gt;""),"SEM LOTE",IF(AND(Q2758&lt;&gt;"",Q2758&gt;=Parametros!$B$11),"PARADO/SEM GIRO","OK"))))))))))</f>
        <v>RESTRITO/DEVOLUÇÃO</v>
      </c>
      <c r="T2758" s="29" t="str">
        <f aca="false">IF(AND($S2758="PARADO/SEM GIRO",$K2758="KG",OR(Painel!$B$5="(Todos)",A2758=Painel!$B$5)*OR(Painel!$E$5="(Todos)",P2758=Painel!$E$5)),$J2758+ROW()/10000000,"")</f>
        <v/>
      </c>
      <c r="U2758" s="29" t="str">
        <f aca="false">IF(AND($S2758="VENCIDO",$K2758="KG",OR(Painel!$B$5="(Todos)",A2758=Painel!$B$5)*OR(Painel!$E$5="(Todos)",P2758=Painel!$E$5)),$J2758+ROW()/10000000,"")</f>
        <v/>
      </c>
    </row>
    <row r="2759" customFormat="false" ht="15" hidden="false" customHeight="false" outlineLevel="0" collapsed="false">
      <c r="A2759" s="29" t="s">
        <v>55</v>
      </c>
      <c r="B2759" s="29" t="s">
        <v>4842</v>
      </c>
      <c r="C2759" s="29" t="s">
        <v>315</v>
      </c>
      <c r="D2759" s="29" t="s">
        <v>5292</v>
      </c>
      <c r="E2759" s="29" t="n">
        <v>350</v>
      </c>
      <c r="F2759" s="29" t="s">
        <v>189</v>
      </c>
      <c r="G2759" s="29" t="s">
        <v>5293</v>
      </c>
      <c r="H2759" s="30" t="n">
        <v>60.6</v>
      </c>
      <c r="I2759" s="31" t="n">
        <v>46281</v>
      </c>
      <c r="J2759" s="30" t="n">
        <v>60.6</v>
      </c>
      <c r="K2759" s="29" t="s">
        <v>120</v>
      </c>
      <c r="L2759" s="29" t="s">
        <v>284</v>
      </c>
      <c r="M2759" s="29"/>
      <c r="N2759" s="29" t="s">
        <v>122</v>
      </c>
      <c r="O2759" s="31" t="n">
        <v>46651</v>
      </c>
      <c r="P2759" s="29" t="s">
        <v>123</v>
      </c>
      <c r="Q2759" s="29" t="n">
        <f aca="false">IFERROR(VALUE(L2759),"")</f>
        <v>4</v>
      </c>
      <c r="R2759" s="29" t="n">
        <f aca="true">IF(O2759="","",O2759-TODAY())</f>
        <v>366</v>
      </c>
      <c r="S2759" s="29" t="str">
        <f aca="false">IF(C2759="&lt;&lt; vazio &gt;&gt;","VAZIA",IF(AND(O2759&lt;&gt;"",R2759&lt;0),"VENCIDO",IF(AND(O2759&lt;&gt;"",R2759&lt;=Parametros!$B$10),"PRÓX. VENCIMENTO",IF(F2759="Q","QUALIDADE",IF(F2759="S","BLOQUEADO",IF(F2759="R","RESTRITO/DEVOLUÇÃO",IF(OR(N2759="QUAR",N2759="QRES"),"QUARENTENA",IF(OR(B2759="DESCARTE",B2759="DEVOLUÇÃO"),"DESCARTE/DEVOLUÇÃO",IF(AND(D2759="",K2759&lt;&gt;""),"SEM LOTE",IF(AND(Q2759&lt;&gt;"",Q2759&gt;=Parametros!$B$11),"PARADO/SEM GIRO","OK"))))))))))</f>
        <v>RESTRITO/DEVOLUÇÃO</v>
      </c>
      <c r="T2759" s="29" t="str">
        <f aca="false">IF(AND($S2759="PARADO/SEM GIRO",$K2759="KG",OR(Painel!$B$5="(Todos)",A2759=Painel!$B$5)*OR(Painel!$E$5="(Todos)",P2759=Painel!$E$5)),$J2759+ROW()/10000000,"")</f>
        <v/>
      </c>
      <c r="U2759" s="29" t="str">
        <f aca="false">IF(AND($S2759="VENCIDO",$K2759="KG",OR(Painel!$B$5="(Todos)",A2759=Painel!$B$5)*OR(Painel!$E$5="(Todos)",P2759=Painel!$E$5)),$J2759+ROW()/10000000,"")</f>
        <v/>
      </c>
    </row>
    <row r="2760" customFormat="false" ht="15" hidden="false" customHeight="false" outlineLevel="0" collapsed="false">
      <c r="A2760" s="29" t="s">
        <v>55</v>
      </c>
      <c r="B2760" s="29" t="s">
        <v>4842</v>
      </c>
      <c r="C2760" s="29" t="s">
        <v>315</v>
      </c>
      <c r="D2760" s="29" t="s">
        <v>5294</v>
      </c>
      <c r="E2760" s="29" t="n">
        <v>350</v>
      </c>
      <c r="F2760" s="29" t="s">
        <v>189</v>
      </c>
      <c r="G2760" s="29" t="s">
        <v>5295</v>
      </c>
      <c r="H2760" s="30" t="n">
        <v>12.12</v>
      </c>
      <c r="I2760" s="31" t="n">
        <v>46280</v>
      </c>
      <c r="J2760" s="30" t="n">
        <v>12.12</v>
      </c>
      <c r="K2760" s="29" t="s">
        <v>120</v>
      </c>
      <c r="L2760" s="29" t="s">
        <v>144</v>
      </c>
      <c r="M2760" s="29"/>
      <c r="N2760" s="29" t="s">
        <v>122</v>
      </c>
      <c r="O2760" s="31" t="n">
        <v>46669</v>
      </c>
      <c r="P2760" s="29" t="s">
        <v>123</v>
      </c>
      <c r="Q2760" s="29" t="n">
        <f aca="false">IFERROR(VALUE(L2760),"")</f>
        <v>5</v>
      </c>
      <c r="R2760" s="29" t="n">
        <f aca="true">IF(O2760="","",O2760-TODAY())</f>
        <v>384</v>
      </c>
      <c r="S2760" s="29" t="str">
        <f aca="false">IF(C2760="&lt;&lt; vazio &gt;&gt;","VAZIA",IF(AND(O2760&lt;&gt;"",R2760&lt;0),"VENCIDO",IF(AND(O2760&lt;&gt;"",R2760&lt;=Parametros!$B$10),"PRÓX. VENCIMENTO",IF(F2760="Q","QUALIDADE",IF(F2760="S","BLOQUEADO",IF(F2760="R","RESTRITO/DEVOLUÇÃO",IF(OR(N2760="QUAR",N2760="QRES"),"QUARENTENA",IF(OR(B2760="DESCARTE",B2760="DEVOLUÇÃO"),"DESCARTE/DEVOLUÇÃO",IF(AND(D2760="",K2760&lt;&gt;""),"SEM LOTE",IF(AND(Q2760&lt;&gt;"",Q2760&gt;=Parametros!$B$11),"PARADO/SEM GIRO","OK"))))))))))</f>
        <v>RESTRITO/DEVOLUÇÃO</v>
      </c>
      <c r="T2760" s="29" t="str">
        <f aca="false">IF(AND($S2760="PARADO/SEM GIRO",$K2760="KG",OR(Painel!$B$5="(Todos)",A2760=Painel!$B$5)*OR(Painel!$E$5="(Todos)",P2760=Painel!$E$5)),$J2760+ROW()/10000000,"")</f>
        <v/>
      </c>
      <c r="U2760" s="29" t="str">
        <f aca="false">IF(AND($S2760="VENCIDO",$K2760="KG",OR(Painel!$B$5="(Todos)",A2760=Painel!$B$5)*OR(Painel!$E$5="(Todos)",P2760=Painel!$E$5)),$J2760+ROW()/10000000,"")</f>
        <v/>
      </c>
    </row>
    <row r="2761" customFormat="false" ht="15" hidden="false" customHeight="false" outlineLevel="0" collapsed="false">
      <c r="A2761" s="29" t="s">
        <v>55</v>
      </c>
      <c r="B2761" s="29" t="s">
        <v>4842</v>
      </c>
      <c r="C2761" s="29" t="s">
        <v>315</v>
      </c>
      <c r="D2761" s="29" t="s">
        <v>654</v>
      </c>
      <c r="E2761" s="29" t="n">
        <v>350</v>
      </c>
      <c r="F2761" s="29" t="s">
        <v>189</v>
      </c>
      <c r="G2761" s="29" t="s">
        <v>5296</v>
      </c>
      <c r="H2761" s="30" t="n">
        <v>12.12</v>
      </c>
      <c r="I2761" s="31" t="n">
        <v>46284</v>
      </c>
      <c r="J2761" s="30" t="n">
        <v>12.12</v>
      </c>
      <c r="K2761" s="29" t="s">
        <v>120</v>
      </c>
      <c r="L2761" s="29" t="s">
        <v>388</v>
      </c>
      <c r="M2761" s="29"/>
      <c r="N2761" s="29" t="s">
        <v>122</v>
      </c>
      <c r="O2761" s="31" t="n">
        <v>46784</v>
      </c>
      <c r="P2761" s="29" t="s">
        <v>123</v>
      </c>
      <c r="Q2761" s="29" t="n">
        <f aca="false">IFERROR(VALUE(L2761),"")</f>
        <v>1</v>
      </c>
      <c r="R2761" s="29" t="n">
        <f aca="true">IF(O2761="","",O2761-TODAY())</f>
        <v>499</v>
      </c>
      <c r="S2761" s="29" t="str">
        <f aca="false">IF(C2761="&lt;&lt; vazio &gt;&gt;","VAZIA",IF(AND(O2761&lt;&gt;"",R2761&lt;0),"VENCIDO",IF(AND(O2761&lt;&gt;"",R2761&lt;=Parametros!$B$10),"PRÓX. VENCIMENTO",IF(F2761="Q","QUALIDADE",IF(F2761="S","BLOQUEADO",IF(F2761="R","RESTRITO/DEVOLUÇÃO",IF(OR(N2761="QUAR",N2761="QRES"),"QUARENTENA",IF(OR(B2761="DESCARTE",B2761="DEVOLUÇÃO"),"DESCARTE/DEVOLUÇÃO",IF(AND(D2761="",K2761&lt;&gt;""),"SEM LOTE",IF(AND(Q2761&lt;&gt;"",Q2761&gt;=Parametros!$B$11),"PARADO/SEM GIRO","OK"))))))))))</f>
        <v>RESTRITO/DEVOLUÇÃO</v>
      </c>
      <c r="T2761" s="29" t="str">
        <f aca="false">IF(AND($S2761="PARADO/SEM GIRO",$K2761="KG",OR(Painel!$B$5="(Todos)",A2761=Painel!$B$5)*OR(Painel!$E$5="(Todos)",P2761=Painel!$E$5)),$J2761+ROW()/10000000,"")</f>
        <v/>
      </c>
      <c r="U2761" s="29" t="str">
        <f aca="false">IF(AND($S2761="VENCIDO",$K2761="KG",OR(Painel!$B$5="(Todos)",A2761=Painel!$B$5)*OR(Painel!$E$5="(Todos)",P2761=Painel!$E$5)),$J2761+ROW()/10000000,"")</f>
        <v/>
      </c>
    </row>
    <row r="2762" customFormat="false" ht="15" hidden="false" customHeight="false" outlineLevel="0" collapsed="false">
      <c r="A2762" s="29" t="s">
        <v>55</v>
      </c>
      <c r="B2762" s="29" t="s">
        <v>4842</v>
      </c>
      <c r="C2762" s="29" t="s">
        <v>165</v>
      </c>
      <c r="D2762" s="29" t="s">
        <v>5297</v>
      </c>
      <c r="E2762" s="29" t="n">
        <v>350</v>
      </c>
      <c r="F2762" s="29" t="s">
        <v>189</v>
      </c>
      <c r="G2762" s="29" t="s">
        <v>5298</v>
      </c>
      <c r="H2762" s="30" t="n">
        <v>60.6</v>
      </c>
      <c r="I2762" s="31" t="n">
        <v>46281</v>
      </c>
      <c r="J2762" s="30" t="n">
        <v>60.6</v>
      </c>
      <c r="K2762" s="29" t="s">
        <v>120</v>
      </c>
      <c r="L2762" s="29" t="s">
        <v>284</v>
      </c>
      <c r="M2762" s="29"/>
      <c r="N2762" s="29" t="s">
        <v>122</v>
      </c>
      <c r="O2762" s="31" t="n">
        <v>46524</v>
      </c>
      <c r="P2762" s="29" t="s">
        <v>123</v>
      </c>
      <c r="Q2762" s="29" t="n">
        <f aca="false">IFERROR(VALUE(L2762),"")</f>
        <v>4</v>
      </c>
      <c r="R2762" s="29" t="n">
        <f aca="true">IF(O2762="","",O2762-TODAY())</f>
        <v>239</v>
      </c>
      <c r="S2762" s="29" t="str">
        <f aca="false">IF(C2762="&lt;&lt; vazio &gt;&gt;","VAZIA",IF(AND(O2762&lt;&gt;"",R2762&lt;0),"VENCIDO",IF(AND(O2762&lt;&gt;"",R2762&lt;=Parametros!$B$10),"PRÓX. VENCIMENTO",IF(F2762="Q","QUALIDADE",IF(F2762="S","BLOQUEADO",IF(F2762="R","RESTRITO/DEVOLUÇÃO",IF(OR(N2762="QUAR",N2762="QRES"),"QUARENTENA",IF(OR(B2762="DESCARTE",B2762="DEVOLUÇÃO"),"DESCARTE/DEVOLUÇÃO",IF(AND(D2762="",K2762&lt;&gt;""),"SEM LOTE",IF(AND(Q2762&lt;&gt;"",Q2762&gt;=Parametros!$B$11),"PARADO/SEM GIRO","OK"))))))))))</f>
        <v>RESTRITO/DEVOLUÇÃO</v>
      </c>
      <c r="T2762" s="29" t="str">
        <f aca="false">IF(AND($S2762="PARADO/SEM GIRO",$K2762="KG",OR(Painel!$B$5="(Todos)",A2762=Painel!$B$5)*OR(Painel!$E$5="(Todos)",P2762=Painel!$E$5)),$J2762+ROW()/10000000,"")</f>
        <v/>
      </c>
      <c r="U2762" s="29" t="str">
        <f aca="false">IF(AND($S2762="VENCIDO",$K2762="KG",OR(Painel!$B$5="(Todos)",A2762=Painel!$B$5)*OR(Painel!$E$5="(Todos)",P2762=Painel!$E$5)),$J2762+ROW()/10000000,"")</f>
        <v/>
      </c>
    </row>
    <row r="2763" customFormat="false" ht="15" hidden="false" customHeight="false" outlineLevel="0" collapsed="false">
      <c r="A2763" s="29" t="s">
        <v>55</v>
      </c>
      <c r="B2763" s="29" t="s">
        <v>4842</v>
      </c>
      <c r="C2763" s="29" t="s">
        <v>165</v>
      </c>
      <c r="D2763" s="29" t="s">
        <v>5299</v>
      </c>
      <c r="E2763" s="29" t="n">
        <v>350</v>
      </c>
      <c r="F2763" s="29" t="s">
        <v>189</v>
      </c>
      <c r="G2763" s="29" t="s">
        <v>5300</v>
      </c>
      <c r="H2763" s="30" t="n">
        <v>12.12</v>
      </c>
      <c r="I2763" s="31" t="n">
        <v>46281</v>
      </c>
      <c r="J2763" s="30" t="n">
        <v>12.12</v>
      </c>
      <c r="K2763" s="29" t="s">
        <v>120</v>
      </c>
      <c r="L2763" s="29" t="s">
        <v>284</v>
      </c>
      <c r="M2763" s="29"/>
      <c r="N2763" s="29" t="s">
        <v>122</v>
      </c>
      <c r="O2763" s="31" t="n">
        <v>46559</v>
      </c>
      <c r="P2763" s="29" t="s">
        <v>123</v>
      </c>
      <c r="Q2763" s="29" t="n">
        <f aca="false">IFERROR(VALUE(L2763),"")</f>
        <v>4</v>
      </c>
      <c r="R2763" s="29" t="n">
        <f aca="true">IF(O2763="","",O2763-TODAY())</f>
        <v>274</v>
      </c>
      <c r="S2763" s="29" t="str">
        <f aca="false">IF(C2763="&lt;&lt; vazio &gt;&gt;","VAZIA",IF(AND(O2763&lt;&gt;"",R2763&lt;0),"VENCIDO",IF(AND(O2763&lt;&gt;"",R2763&lt;=Parametros!$B$10),"PRÓX. VENCIMENTO",IF(F2763="Q","QUALIDADE",IF(F2763="S","BLOQUEADO",IF(F2763="R","RESTRITO/DEVOLUÇÃO",IF(OR(N2763="QUAR",N2763="QRES"),"QUARENTENA",IF(OR(B2763="DESCARTE",B2763="DEVOLUÇÃO"),"DESCARTE/DEVOLUÇÃO",IF(AND(D2763="",K2763&lt;&gt;""),"SEM LOTE",IF(AND(Q2763&lt;&gt;"",Q2763&gt;=Parametros!$B$11),"PARADO/SEM GIRO","OK"))))))))))</f>
        <v>RESTRITO/DEVOLUÇÃO</v>
      </c>
      <c r="T2763" s="29" t="str">
        <f aca="false">IF(AND($S2763="PARADO/SEM GIRO",$K2763="KG",OR(Painel!$B$5="(Todos)",A2763=Painel!$B$5)*OR(Painel!$E$5="(Todos)",P2763=Painel!$E$5)),$J2763+ROW()/10000000,"")</f>
        <v/>
      </c>
      <c r="U2763" s="29" t="str">
        <f aca="false">IF(AND($S2763="VENCIDO",$K2763="KG",OR(Painel!$B$5="(Todos)",A2763=Painel!$B$5)*OR(Painel!$E$5="(Todos)",P2763=Painel!$E$5)),$J2763+ROW()/10000000,"")</f>
        <v/>
      </c>
    </row>
    <row r="2764" customFormat="false" ht="15" hidden="false" customHeight="false" outlineLevel="0" collapsed="false">
      <c r="A2764" s="29" t="s">
        <v>55</v>
      </c>
      <c r="B2764" s="29" t="s">
        <v>4842</v>
      </c>
      <c r="C2764" s="29" t="s">
        <v>165</v>
      </c>
      <c r="D2764" s="29" t="s">
        <v>5299</v>
      </c>
      <c r="E2764" s="29" t="n">
        <v>350</v>
      </c>
      <c r="F2764" s="29" t="s">
        <v>189</v>
      </c>
      <c r="G2764" s="29" t="s">
        <v>5301</v>
      </c>
      <c r="H2764" s="30" t="n">
        <v>12.12</v>
      </c>
      <c r="I2764" s="31" t="n">
        <v>46284</v>
      </c>
      <c r="J2764" s="30" t="n">
        <v>12.12</v>
      </c>
      <c r="K2764" s="29" t="s">
        <v>120</v>
      </c>
      <c r="L2764" s="29" t="s">
        <v>388</v>
      </c>
      <c r="M2764" s="29"/>
      <c r="N2764" s="29" t="s">
        <v>122</v>
      </c>
      <c r="O2764" s="31" t="n">
        <v>46559</v>
      </c>
      <c r="P2764" s="29" t="s">
        <v>123</v>
      </c>
      <c r="Q2764" s="29" t="n">
        <f aca="false">IFERROR(VALUE(L2764),"")</f>
        <v>1</v>
      </c>
      <c r="R2764" s="29" t="n">
        <f aca="true">IF(O2764="","",O2764-TODAY())</f>
        <v>274</v>
      </c>
      <c r="S2764" s="29" t="str">
        <f aca="false">IF(C2764="&lt;&lt; vazio &gt;&gt;","VAZIA",IF(AND(O2764&lt;&gt;"",R2764&lt;0),"VENCIDO",IF(AND(O2764&lt;&gt;"",R2764&lt;=Parametros!$B$10),"PRÓX. VENCIMENTO",IF(F2764="Q","QUALIDADE",IF(F2764="S","BLOQUEADO",IF(F2764="R","RESTRITO/DEVOLUÇÃO",IF(OR(N2764="QUAR",N2764="QRES"),"QUARENTENA",IF(OR(B2764="DESCARTE",B2764="DEVOLUÇÃO"),"DESCARTE/DEVOLUÇÃO",IF(AND(D2764="",K2764&lt;&gt;""),"SEM LOTE",IF(AND(Q2764&lt;&gt;"",Q2764&gt;=Parametros!$B$11),"PARADO/SEM GIRO","OK"))))))))))</f>
        <v>RESTRITO/DEVOLUÇÃO</v>
      </c>
      <c r="T2764" s="29" t="str">
        <f aca="false">IF(AND($S2764="PARADO/SEM GIRO",$K2764="KG",OR(Painel!$B$5="(Todos)",A2764=Painel!$B$5)*OR(Painel!$E$5="(Todos)",P2764=Painel!$E$5)),$J2764+ROW()/10000000,"")</f>
        <v/>
      </c>
      <c r="U2764" s="29" t="str">
        <f aca="false">IF(AND($S2764="VENCIDO",$K2764="KG",OR(Painel!$B$5="(Todos)",A2764=Painel!$B$5)*OR(Painel!$E$5="(Todos)",P2764=Painel!$E$5)),$J2764+ROW()/10000000,"")</f>
        <v/>
      </c>
    </row>
    <row r="2765" customFormat="false" ht="15" hidden="false" customHeight="false" outlineLevel="0" collapsed="false">
      <c r="A2765" s="29" t="s">
        <v>55</v>
      </c>
      <c r="B2765" s="29" t="s">
        <v>4842</v>
      </c>
      <c r="C2765" s="29" t="s">
        <v>165</v>
      </c>
      <c r="D2765" s="29" t="s">
        <v>5302</v>
      </c>
      <c r="E2765" s="29" t="n">
        <v>350</v>
      </c>
      <c r="F2765" s="29" t="s">
        <v>189</v>
      </c>
      <c r="G2765" s="29" t="s">
        <v>5303</v>
      </c>
      <c r="H2765" s="30" t="n">
        <v>60.6</v>
      </c>
      <c r="I2765" s="31" t="n">
        <v>46281</v>
      </c>
      <c r="J2765" s="30" t="n">
        <v>60.6</v>
      </c>
      <c r="K2765" s="29" t="s">
        <v>120</v>
      </c>
      <c r="L2765" s="29" t="s">
        <v>284</v>
      </c>
      <c r="M2765" s="29"/>
      <c r="N2765" s="29" t="s">
        <v>122</v>
      </c>
      <c r="O2765" s="31" t="n">
        <v>46652</v>
      </c>
      <c r="P2765" s="29" t="s">
        <v>123</v>
      </c>
      <c r="Q2765" s="29" t="n">
        <f aca="false">IFERROR(VALUE(L2765),"")</f>
        <v>4</v>
      </c>
      <c r="R2765" s="29" t="n">
        <f aca="true">IF(O2765="","",O2765-TODAY())</f>
        <v>367</v>
      </c>
      <c r="S2765" s="29" t="str">
        <f aca="false">IF(C2765="&lt;&lt; vazio &gt;&gt;","VAZIA",IF(AND(O2765&lt;&gt;"",R2765&lt;0),"VENCIDO",IF(AND(O2765&lt;&gt;"",R2765&lt;=Parametros!$B$10),"PRÓX. VENCIMENTO",IF(F2765="Q","QUALIDADE",IF(F2765="S","BLOQUEADO",IF(F2765="R","RESTRITO/DEVOLUÇÃO",IF(OR(N2765="QUAR",N2765="QRES"),"QUARENTENA",IF(OR(B2765="DESCARTE",B2765="DEVOLUÇÃO"),"DESCARTE/DEVOLUÇÃO",IF(AND(D2765="",K2765&lt;&gt;""),"SEM LOTE",IF(AND(Q2765&lt;&gt;"",Q2765&gt;=Parametros!$B$11),"PARADO/SEM GIRO","OK"))))))))))</f>
        <v>RESTRITO/DEVOLUÇÃO</v>
      </c>
      <c r="T2765" s="29" t="str">
        <f aca="false">IF(AND($S2765="PARADO/SEM GIRO",$K2765="KG",OR(Painel!$B$5="(Todos)",A2765=Painel!$B$5)*OR(Painel!$E$5="(Todos)",P2765=Painel!$E$5)),$J2765+ROW()/10000000,"")</f>
        <v/>
      </c>
      <c r="U2765" s="29" t="str">
        <f aca="false">IF(AND($S2765="VENCIDO",$K2765="KG",OR(Painel!$B$5="(Todos)",A2765=Painel!$B$5)*OR(Painel!$E$5="(Todos)",P2765=Painel!$E$5)),$J2765+ROW()/10000000,"")</f>
        <v/>
      </c>
    </row>
    <row r="2766" customFormat="false" ht="15" hidden="false" customHeight="false" outlineLevel="0" collapsed="false">
      <c r="A2766" s="29" t="s">
        <v>55</v>
      </c>
      <c r="B2766" s="29" t="s">
        <v>4842</v>
      </c>
      <c r="C2766" s="29" t="s">
        <v>165</v>
      </c>
      <c r="D2766" s="29" t="s">
        <v>5304</v>
      </c>
      <c r="E2766" s="29" t="n">
        <v>350</v>
      </c>
      <c r="F2766" s="29" t="s">
        <v>189</v>
      </c>
      <c r="G2766" s="29" t="s">
        <v>5305</v>
      </c>
      <c r="H2766" s="30" t="n">
        <v>12.12</v>
      </c>
      <c r="I2766" s="31" t="n">
        <v>46280</v>
      </c>
      <c r="J2766" s="30" t="n">
        <v>12.12</v>
      </c>
      <c r="K2766" s="29" t="s">
        <v>120</v>
      </c>
      <c r="L2766" s="29" t="s">
        <v>144</v>
      </c>
      <c r="M2766" s="29"/>
      <c r="N2766" s="29" t="s">
        <v>122</v>
      </c>
      <c r="O2766" s="31" t="n">
        <v>46719</v>
      </c>
      <c r="P2766" s="29" t="s">
        <v>123</v>
      </c>
      <c r="Q2766" s="29" t="n">
        <f aca="false">IFERROR(VALUE(L2766),"")</f>
        <v>5</v>
      </c>
      <c r="R2766" s="29" t="n">
        <f aca="true">IF(O2766="","",O2766-TODAY())</f>
        <v>434</v>
      </c>
      <c r="S2766" s="29" t="str">
        <f aca="false">IF(C2766="&lt;&lt; vazio &gt;&gt;","VAZIA",IF(AND(O2766&lt;&gt;"",R2766&lt;0),"VENCIDO",IF(AND(O2766&lt;&gt;"",R2766&lt;=Parametros!$B$10),"PRÓX. VENCIMENTO",IF(F2766="Q","QUALIDADE",IF(F2766="S","BLOQUEADO",IF(F2766="R","RESTRITO/DEVOLUÇÃO",IF(OR(N2766="QUAR",N2766="QRES"),"QUARENTENA",IF(OR(B2766="DESCARTE",B2766="DEVOLUÇÃO"),"DESCARTE/DEVOLUÇÃO",IF(AND(D2766="",K2766&lt;&gt;""),"SEM LOTE",IF(AND(Q2766&lt;&gt;"",Q2766&gt;=Parametros!$B$11),"PARADO/SEM GIRO","OK"))))))))))</f>
        <v>RESTRITO/DEVOLUÇÃO</v>
      </c>
      <c r="T2766" s="29" t="str">
        <f aca="false">IF(AND($S2766="PARADO/SEM GIRO",$K2766="KG",OR(Painel!$B$5="(Todos)",A2766=Painel!$B$5)*OR(Painel!$E$5="(Todos)",P2766=Painel!$E$5)),$J2766+ROW()/10000000,"")</f>
        <v/>
      </c>
      <c r="U2766" s="29" t="str">
        <f aca="false">IF(AND($S2766="VENCIDO",$K2766="KG",OR(Painel!$B$5="(Todos)",A2766=Painel!$B$5)*OR(Painel!$E$5="(Todos)",P2766=Painel!$E$5)),$J2766+ROW()/10000000,"")</f>
        <v/>
      </c>
    </row>
    <row r="2767" customFormat="false" ht="15" hidden="false" customHeight="false" outlineLevel="0" collapsed="false">
      <c r="A2767" s="29" t="s">
        <v>55</v>
      </c>
      <c r="B2767" s="29" t="s">
        <v>4842</v>
      </c>
      <c r="C2767" s="29" t="s">
        <v>165</v>
      </c>
      <c r="D2767" s="29" t="s">
        <v>5304</v>
      </c>
      <c r="E2767" s="29" t="n">
        <v>350</v>
      </c>
      <c r="F2767" s="29" t="s">
        <v>189</v>
      </c>
      <c r="G2767" s="29" t="s">
        <v>5306</v>
      </c>
      <c r="H2767" s="30" t="n">
        <v>12.12</v>
      </c>
      <c r="I2767" s="31" t="n">
        <v>46284</v>
      </c>
      <c r="J2767" s="30" t="n">
        <v>12.12</v>
      </c>
      <c r="K2767" s="29" t="s">
        <v>120</v>
      </c>
      <c r="L2767" s="29" t="s">
        <v>388</v>
      </c>
      <c r="M2767" s="29"/>
      <c r="N2767" s="29" t="s">
        <v>122</v>
      </c>
      <c r="O2767" s="31" t="n">
        <v>46719</v>
      </c>
      <c r="P2767" s="29" t="s">
        <v>123</v>
      </c>
      <c r="Q2767" s="29" t="n">
        <f aca="false">IFERROR(VALUE(L2767),"")</f>
        <v>1</v>
      </c>
      <c r="R2767" s="29" t="n">
        <f aca="true">IF(O2767="","",O2767-TODAY())</f>
        <v>434</v>
      </c>
      <c r="S2767" s="29" t="str">
        <f aca="false">IF(C2767="&lt;&lt; vazio &gt;&gt;","VAZIA",IF(AND(O2767&lt;&gt;"",R2767&lt;0),"VENCIDO",IF(AND(O2767&lt;&gt;"",R2767&lt;=Parametros!$B$10),"PRÓX. VENCIMENTO",IF(F2767="Q","QUALIDADE",IF(F2767="S","BLOQUEADO",IF(F2767="R","RESTRITO/DEVOLUÇÃO",IF(OR(N2767="QUAR",N2767="QRES"),"QUARENTENA",IF(OR(B2767="DESCARTE",B2767="DEVOLUÇÃO"),"DESCARTE/DEVOLUÇÃO",IF(AND(D2767="",K2767&lt;&gt;""),"SEM LOTE",IF(AND(Q2767&lt;&gt;"",Q2767&gt;=Parametros!$B$11),"PARADO/SEM GIRO","OK"))))))))))</f>
        <v>RESTRITO/DEVOLUÇÃO</v>
      </c>
      <c r="T2767" s="29" t="str">
        <f aca="false">IF(AND($S2767="PARADO/SEM GIRO",$K2767="KG",OR(Painel!$B$5="(Todos)",A2767=Painel!$B$5)*OR(Painel!$E$5="(Todos)",P2767=Painel!$E$5)),$J2767+ROW()/10000000,"")</f>
        <v/>
      </c>
      <c r="U2767" s="29" t="str">
        <f aca="false">IF(AND($S2767="VENCIDO",$K2767="KG",OR(Painel!$B$5="(Todos)",A2767=Painel!$B$5)*OR(Painel!$E$5="(Todos)",P2767=Painel!$E$5)),$J2767+ROW()/10000000,"")</f>
        <v/>
      </c>
    </row>
    <row r="2768" customFormat="false" ht="15" hidden="false" customHeight="false" outlineLevel="0" collapsed="false">
      <c r="A2768" s="29" t="s">
        <v>55</v>
      </c>
      <c r="B2768" s="29" t="s">
        <v>4842</v>
      </c>
      <c r="C2768" s="29" t="s">
        <v>317</v>
      </c>
      <c r="D2768" s="29" t="s">
        <v>5307</v>
      </c>
      <c r="E2768" s="29" t="n">
        <v>350</v>
      </c>
      <c r="F2768" s="29" t="s">
        <v>189</v>
      </c>
      <c r="G2768" s="29" t="s">
        <v>5308</v>
      </c>
      <c r="H2768" s="30" t="n">
        <v>82</v>
      </c>
      <c r="I2768" s="31" t="n">
        <v>46281</v>
      </c>
      <c r="J2768" s="30" t="n">
        <v>82</v>
      </c>
      <c r="K2768" s="29" t="s">
        <v>120</v>
      </c>
      <c r="L2768" s="29" t="s">
        <v>284</v>
      </c>
      <c r="M2768" s="29"/>
      <c r="N2768" s="29" t="s">
        <v>122</v>
      </c>
      <c r="O2768" s="31" t="n">
        <v>46643</v>
      </c>
      <c r="P2768" s="29" t="s">
        <v>123</v>
      </c>
      <c r="Q2768" s="29" t="n">
        <f aca="false">IFERROR(VALUE(L2768),"")</f>
        <v>4</v>
      </c>
      <c r="R2768" s="29" t="n">
        <f aca="true">IF(O2768="","",O2768-TODAY())</f>
        <v>358</v>
      </c>
      <c r="S2768" s="29" t="str">
        <f aca="false">IF(C2768="&lt;&lt; vazio &gt;&gt;","VAZIA",IF(AND(O2768&lt;&gt;"",R2768&lt;0),"VENCIDO",IF(AND(O2768&lt;&gt;"",R2768&lt;=Parametros!$B$10),"PRÓX. VENCIMENTO",IF(F2768="Q","QUALIDADE",IF(F2768="S","BLOQUEADO",IF(F2768="R","RESTRITO/DEVOLUÇÃO",IF(OR(N2768="QUAR",N2768="QRES"),"QUARENTENA",IF(OR(B2768="DESCARTE",B2768="DEVOLUÇÃO"),"DESCARTE/DEVOLUÇÃO",IF(AND(D2768="",K2768&lt;&gt;""),"SEM LOTE",IF(AND(Q2768&lt;&gt;"",Q2768&gt;=Parametros!$B$11),"PARADO/SEM GIRO","OK"))))))))))</f>
        <v>RESTRITO/DEVOLUÇÃO</v>
      </c>
      <c r="T2768" s="29" t="str">
        <f aca="false">IF(AND($S2768="PARADO/SEM GIRO",$K2768="KG",OR(Painel!$B$5="(Todos)",A2768=Painel!$B$5)*OR(Painel!$E$5="(Todos)",P2768=Painel!$E$5)),$J2768+ROW()/10000000,"")</f>
        <v/>
      </c>
      <c r="U2768" s="29" t="str">
        <f aca="false">IF(AND($S2768="VENCIDO",$K2768="KG",OR(Painel!$B$5="(Todos)",A2768=Painel!$B$5)*OR(Painel!$E$5="(Todos)",P2768=Painel!$E$5)),$J2768+ROW()/10000000,"")</f>
        <v/>
      </c>
    </row>
    <row r="2769" customFormat="false" ht="15" hidden="false" customHeight="false" outlineLevel="0" collapsed="false">
      <c r="A2769" s="29" t="s">
        <v>55</v>
      </c>
      <c r="B2769" s="29" t="s">
        <v>4842</v>
      </c>
      <c r="C2769" s="29" t="s">
        <v>447</v>
      </c>
      <c r="D2769" s="29" t="s">
        <v>5309</v>
      </c>
      <c r="E2769" s="29" t="n">
        <v>350</v>
      </c>
      <c r="F2769" s="29" t="s">
        <v>189</v>
      </c>
      <c r="G2769" s="29" t="s">
        <v>5310</v>
      </c>
      <c r="H2769" s="30" t="n">
        <v>121.2</v>
      </c>
      <c r="I2769" s="31" t="n">
        <v>46284</v>
      </c>
      <c r="J2769" s="30" t="n">
        <v>121.2</v>
      </c>
      <c r="K2769" s="29" t="s">
        <v>120</v>
      </c>
      <c r="L2769" s="29" t="s">
        <v>388</v>
      </c>
      <c r="M2769" s="29"/>
      <c r="N2769" s="29" t="s">
        <v>122</v>
      </c>
      <c r="O2769" s="31" t="n">
        <v>46565</v>
      </c>
      <c r="P2769" s="29" t="s">
        <v>123</v>
      </c>
      <c r="Q2769" s="29" t="n">
        <f aca="false">IFERROR(VALUE(L2769),"")</f>
        <v>1</v>
      </c>
      <c r="R2769" s="29" t="n">
        <f aca="true">IF(O2769="","",O2769-TODAY())</f>
        <v>280</v>
      </c>
      <c r="S2769" s="29" t="str">
        <f aca="false">IF(C2769="&lt;&lt; vazio &gt;&gt;","VAZIA",IF(AND(O2769&lt;&gt;"",R2769&lt;0),"VENCIDO",IF(AND(O2769&lt;&gt;"",R2769&lt;=Parametros!$B$10),"PRÓX. VENCIMENTO",IF(F2769="Q","QUALIDADE",IF(F2769="S","BLOQUEADO",IF(F2769="R","RESTRITO/DEVOLUÇÃO",IF(OR(N2769="QUAR",N2769="QRES"),"QUARENTENA",IF(OR(B2769="DESCARTE",B2769="DEVOLUÇÃO"),"DESCARTE/DEVOLUÇÃO",IF(AND(D2769="",K2769&lt;&gt;""),"SEM LOTE",IF(AND(Q2769&lt;&gt;"",Q2769&gt;=Parametros!$B$11),"PARADO/SEM GIRO","OK"))))))))))</f>
        <v>RESTRITO/DEVOLUÇÃO</v>
      </c>
      <c r="T2769" s="29" t="str">
        <f aca="false">IF(AND($S2769="PARADO/SEM GIRO",$K2769="KG",OR(Painel!$B$5="(Todos)",A2769=Painel!$B$5)*OR(Painel!$E$5="(Todos)",P2769=Painel!$E$5)),$J2769+ROW()/10000000,"")</f>
        <v/>
      </c>
      <c r="U2769" s="29" t="str">
        <f aca="false">IF(AND($S2769="VENCIDO",$K2769="KG",OR(Painel!$B$5="(Todos)",A2769=Painel!$B$5)*OR(Painel!$E$5="(Todos)",P2769=Painel!$E$5)),$J2769+ROW()/10000000,"")</f>
        <v/>
      </c>
    </row>
    <row r="2770" customFormat="false" ht="15" hidden="false" customHeight="false" outlineLevel="0" collapsed="false">
      <c r="A2770" s="29" t="s">
        <v>55</v>
      </c>
      <c r="B2770" s="29" t="s">
        <v>4842</v>
      </c>
      <c r="C2770" s="29" t="s">
        <v>447</v>
      </c>
      <c r="D2770" s="29" t="s">
        <v>5309</v>
      </c>
      <c r="E2770" s="29" t="n">
        <v>350</v>
      </c>
      <c r="F2770" s="29" t="s">
        <v>189</v>
      </c>
      <c r="G2770" s="29" t="s">
        <v>5311</v>
      </c>
      <c r="H2770" s="30" t="n">
        <v>121.2</v>
      </c>
      <c r="I2770" s="31" t="n">
        <v>46280</v>
      </c>
      <c r="J2770" s="30" t="n">
        <v>121.2</v>
      </c>
      <c r="K2770" s="29" t="s">
        <v>120</v>
      </c>
      <c r="L2770" s="29" t="s">
        <v>144</v>
      </c>
      <c r="M2770" s="29"/>
      <c r="N2770" s="29" t="s">
        <v>122</v>
      </c>
      <c r="O2770" s="31" t="n">
        <v>46565</v>
      </c>
      <c r="P2770" s="29" t="s">
        <v>123</v>
      </c>
      <c r="Q2770" s="29" t="n">
        <f aca="false">IFERROR(VALUE(L2770),"")</f>
        <v>5</v>
      </c>
      <c r="R2770" s="29" t="n">
        <f aca="true">IF(O2770="","",O2770-TODAY())</f>
        <v>280</v>
      </c>
      <c r="S2770" s="29" t="str">
        <f aca="false">IF(C2770="&lt;&lt; vazio &gt;&gt;","VAZIA",IF(AND(O2770&lt;&gt;"",R2770&lt;0),"VENCIDO",IF(AND(O2770&lt;&gt;"",R2770&lt;=Parametros!$B$10),"PRÓX. VENCIMENTO",IF(F2770="Q","QUALIDADE",IF(F2770="S","BLOQUEADO",IF(F2770="R","RESTRITO/DEVOLUÇÃO",IF(OR(N2770="QUAR",N2770="QRES"),"QUARENTENA",IF(OR(B2770="DESCARTE",B2770="DEVOLUÇÃO"),"DESCARTE/DEVOLUÇÃO",IF(AND(D2770="",K2770&lt;&gt;""),"SEM LOTE",IF(AND(Q2770&lt;&gt;"",Q2770&gt;=Parametros!$B$11),"PARADO/SEM GIRO","OK"))))))))))</f>
        <v>RESTRITO/DEVOLUÇÃO</v>
      </c>
      <c r="T2770" s="29" t="str">
        <f aca="false">IF(AND($S2770="PARADO/SEM GIRO",$K2770="KG",OR(Painel!$B$5="(Todos)",A2770=Painel!$B$5)*OR(Painel!$E$5="(Todos)",P2770=Painel!$E$5)),$J2770+ROW()/10000000,"")</f>
        <v/>
      </c>
      <c r="U2770" s="29" t="str">
        <f aca="false">IF(AND($S2770="VENCIDO",$K2770="KG",OR(Painel!$B$5="(Todos)",A2770=Painel!$B$5)*OR(Painel!$E$5="(Todos)",P2770=Painel!$E$5)),$J2770+ROW()/10000000,"")</f>
        <v/>
      </c>
    </row>
    <row r="2771" customFormat="false" ht="15" hidden="false" customHeight="false" outlineLevel="0" collapsed="false">
      <c r="A2771" s="29" t="s">
        <v>55</v>
      </c>
      <c r="B2771" s="29" t="s">
        <v>4842</v>
      </c>
      <c r="C2771" s="29" t="s">
        <v>447</v>
      </c>
      <c r="D2771" s="29" t="s">
        <v>5312</v>
      </c>
      <c r="E2771" s="29" t="n">
        <v>350</v>
      </c>
      <c r="F2771" s="29" t="s">
        <v>189</v>
      </c>
      <c r="G2771" s="29" t="s">
        <v>5313</v>
      </c>
      <c r="H2771" s="30" t="n">
        <v>121.2</v>
      </c>
      <c r="I2771" s="31" t="n">
        <v>46283</v>
      </c>
      <c r="J2771" s="30" t="n">
        <v>121.2</v>
      </c>
      <c r="K2771" s="29" t="s">
        <v>120</v>
      </c>
      <c r="L2771" s="29" t="s">
        <v>176</v>
      </c>
      <c r="M2771" s="29"/>
      <c r="N2771" s="29" t="s">
        <v>122</v>
      </c>
      <c r="O2771" s="31" t="n">
        <v>46566</v>
      </c>
      <c r="P2771" s="29" t="s">
        <v>123</v>
      </c>
      <c r="Q2771" s="29" t="n">
        <f aca="false">IFERROR(VALUE(L2771),"")</f>
        <v>2</v>
      </c>
      <c r="R2771" s="29" t="n">
        <f aca="true">IF(O2771="","",O2771-TODAY())</f>
        <v>281</v>
      </c>
      <c r="S2771" s="29" t="str">
        <f aca="false">IF(C2771="&lt;&lt; vazio &gt;&gt;","VAZIA",IF(AND(O2771&lt;&gt;"",R2771&lt;0),"VENCIDO",IF(AND(O2771&lt;&gt;"",R2771&lt;=Parametros!$B$10),"PRÓX. VENCIMENTO",IF(F2771="Q","QUALIDADE",IF(F2771="S","BLOQUEADO",IF(F2771="R","RESTRITO/DEVOLUÇÃO",IF(OR(N2771="QUAR",N2771="QRES"),"QUARENTENA",IF(OR(B2771="DESCARTE",B2771="DEVOLUÇÃO"),"DESCARTE/DEVOLUÇÃO",IF(AND(D2771="",K2771&lt;&gt;""),"SEM LOTE",IF(AND(Q2771&lt;&gt;"",Q2771&gt;=Parametros!$B$11),"PARADO/SEM GIRO","OK"))))))))))</f>
        <v>RESTRITO/DEVOLUÇÃO</v>
      </c>
      <c r="T2771" s="29" t="str">
        <f aca="false">IF(AND($S2771="PARADO/SEM GIRO",$K2771="KG",OR(Painel!$B$5="(Todos)",A2771=Painel!$B$5)*OR(Painel!$E$5="(Todos)",P2771=Painel!$E$5)),$J2771+ROW()/10000000,"")</f>
        <v/>
      </c>
      <c r="U2771" s="29" t="str">
        <f aca="false">IF(AND($S2771="VENCIDO",$K2771="KG",OR(Painel!$B$5="(Todos)",A2771=Painel!$B$5)*OR(Painel!$E$5="(Todos)",P2771=Painel!$E$5)),$J2771+ROW()/10000000,"")</f>
        <v/>
      </c>
    </row>
    <row r="2772" customFormat="false" ht="15" hidden="false" customHeight="false" outlineLevel="0" collapsed="false">
      <c r="A2772" s="29" t="s">
        <v>55</v>
      </c>
      <c r="B2772" s="29" t="s">
        <v>4842</v>
      </c>
      <c r="C2772" s="29" t="s">
        <v>447</v>
      </c>
      <c r="D2772" s="29" t="s">
        <v>5312</v>
      </c>
      <c r="E2772" s="29" t="n">
        <v>350</v>
      </c>
      <c r="F2772" s="29" t="s">
        <v>189</v>
      </c>
      <c r="G2772" s="29" t="s">
        <v>5314</v>
      </c>
      <c r="H2772" s="30" t="n">
        <v>121.2</v>
      </c>
      <c r="I2772" s="31" t="n">
        <v>46283</v>
      </c>
      <c r="J2772" s="30" t="n">
        <v>121.2</v>
      </c>
      <c r="K2772" s="29" t="s">
        <v>120</v>
      </c>
      <c r="L2772" s="29" t="s">
        <v>176</v>
      </c>
      <c r="M2772" s="29"/>
      <c r="N2772" s="29" t="s">
        <v>122</v>
      </c>
      <c r="O2772" s="31" t="n">
        <v>46566</v>
      </c>
      <c r="P2772" s="29" t="s">
        <v>123</v>
      </c>
      <c r="Q2772" s="29" t="n">
        <f aca="false">IFERROR(VALUE(L2772),"")</f>
        <v>2</v>
      </c>
      <c r="R2772" s="29" t="n">
        <f aca="true">IF(O2772="","",O2772-TODAY())</f>
        <v>281</v>
      </c>
      <c r="S2772" s="29" t="str">
        <f aca="false">IF(C2772="&lt;&lt; vazio &gt;&gt;","VAZIA",IF(AND(O2772&lt;&gt;"",R2772&lt;0),"VENCIDO",IF(AND(O2772&lt;&gt;"",R2772&lt;=Parametros!$B$10),"PRÓX. VENCIMENTO",IF(F2772="Q","QUALIDADE",IF(F2772="S","BLOQUEADO",IF(F2772="R","RESTRITO/DEVOLUÇÃO",IF(OR(N2772="QUAR",N2772="QRES"),"QUARENTENA",IF(OR(B2772="DESCARTE",B2772="DEVOLUÇÃO"),"DESCARTE/DEVOLUÇÃO",IF(AND(D2772="",K2772&lt;&gt;""),"SEM LOTE",IF(AND(Q2772&lt;&gt;"",Q2772&gt;=Parametros!$B$11),"PARADO/SEM GIRO","OK"))))))))))</f>
        <v>RESTRITO/DEVOLUÇÃO</v>
      </c>
      <c r="T2772" s="29" t="str">
        <f aca="false">IF(AND($S2772="PARADO/SEM GIRO",$K2772="KG",OR(Painel!$B$5="(Todos)",A2772=Painel!$B$5)*OR(Painel!$E$5="(Todos)",P2772=Painel!$E$5)),$J2772+ROW()/10000000,"")</f>
        <v/>
      </c>
      <c r="U2772" s="29" t="str">
        <f aca="false">IF(AND($S2772="VENCIDO",$K2772="KG",OR(Painel!$B$5="(Todos)",A2772=Painel!$B$5)*OR(Painel!$E$5="(Todos)",P2772=Painel!$E$5)),$J2772+ROW()/10000000,"")</f>
        <v/>
      </c>
    </row>
    <row r="2773" customFormat="false" ht="15" hidden="false" customHeight="false" outlineLevel="0" collapsed="false">
      <c r="A2773" s="29" t="s">
        <v>55</v>
      </c>
      <c r="B2773" s="29" t="s">
        <v>4842</v>
      </c>
      <c r="C2773" s="29" t="s">
        <v>447</v>
      </c>
      <c r="D2773" s="29" t="s">
        <v>5315</v>
      </c>
      <c r="E2773" s="29" t="n">
        <v>350</v>
      </c>
      <c r="F2773" s="29" t="s">
        <v>189</v>
      </c>
      <c r="G2773" s="29" t="s">
        <v>5316</v>
      </c>
      <c r="H2773" s="30" t="n">
        <v>12.12</v>
      </c>
      <c r="I2773" s="31" t="n">
        <v>46281</v>
      </c>
      <c r="J2773" s="30" t="n">
        <v>12.12</v>
      </c>
      <c r="K2773" s="29" t="s">
        <v>120</v>
      </c>
      <c r="L2773" s="29" t="s">
        <v>284</v>
      </c>
      <c r="M2773" s="29"/>
      <c r="N2773" s="29" t="s">
        <v>122</v>
      </c>
      <c r="O2773" s="31" t="n">
        <v>46571</v>
      </c>
      <c r="P2773" s="29" t="s">
        <v>123</v>
      </c>
      <c r="Q2773" s="29" t="n">
        <f aca="false">IFERROR(VALUE(L2773),"")</f>
        <v>4</v>
      </c>
      <c r="R2773" s="29" t="n">
        <f aca="true">IF(O2773="","",O2773-TODAY())</f>
        <v>286</v>
      </c>
      <c r="S2773" s="29" t="str">
        <f aca="false">IF(C2773="&lt;&lt; vazio &gt;&gt;","VAZIA",IF(AND(O2773&lt;&gt;"",R2773&lt;0),"VENCIDO",IF(AND(O2773&lt;&gt;"",R2773&lt;=Parametros!$B$10),"PRÓX. VENCIMENTO",IF(F2773="Q","QUALIDADE",IF(F2773="S","BLOQUEADO",IF(F2773="R","RESTRITO/DEVOLUÇÃO",IF(OR(N2773="QUAR",N2773="QRES"),"QUARENTENA",IF(OR(B2773="DESCARTE",B2773="DEVOLUÇÃO"),"DESCARTE/DEVOLUÇÃO",IF(AND(D2773="",K2773&lt;&gt;""),"SEM LOTE",IF(AND(Q2773&lt;&gt;"",Q2773&gt;=Parametros!$B$11),"PARADO/SEM GIRO","OK"))))))))))</f>
        <v>RESTRITO/DEVOLUÇÃO</v>
      </c>
      <c r="T2773" s="29" t="str">
        <f aca="false">IF(AND($S2773="PARADO/SEM GIRO",$K2773="KG",OR(Painel!$B$5="(Todos)",A2773=Painel!$B$5)*OR(Painel!$E$5="(Todos)",P2773=Painel!$E$5)),$J2773+ROW()/10000000,"")</f>
        <v/>
      </c>
      <c r="U2773" s="29" t="str">
        <f aca="false">IF(AND($S2773="VENCIDO",$K2773="KG",OR(Painel!$B$5="(Todos)",A2773=Painel!$B$5)*OR(Painel!$E$5="(Todos)",P2773=Painel!$E$5)),$J2773+ROW()/10000000,"")</f>
        <v/>
      </c>
    </row>
    <row r="2774" customFormat="false" ht="15" hidden="false" customHeight="false" outlineLevel="0" collapsed="false">
      <c r="A2774" s="29" t="s">
        <v>55</v>
      </c>
      <c r="B2774" s="29" t="s">
        <v>4842</v>
      </c>
      <c r="C2774" s="29" t="s">
        <v>447</v>
      </c>
      <c r="D2774" s="29" t="s">
        <v>5315</v>
      </c>
      <c r="E2774" s="29" t="n">
        <v>350</v>
      </c>
      <c r="F2774" s="29" t="s">
        <v>189</v>
      </c>
      <c r="G2774" s="29" t="s">
        <v>5317</v>
      </c>
      <c r="H2774" s="30" t="n">
        <v>121.2</v>
      </c>
      <c r="I2774" s="31" t="n">
        <v>46281</v>
      </c>
      <c r="J2774" s="30" t="n">
        <v>121.2</v>
      </c>
      <c r="K2774" s="29" t="s">
        <v>120</v>
      </c>
      <c r="L2774" s="29" t="s">
        <v>284</v>
      </c>
      <c r="M2774" s="29"/>
      <c r="N2774" s="29" t="s">
        <v>122</v>
      </c>
      <c r="O2774" s="31" t="n">
        <v>46571</v>
      </c>
      <c r="P2774" s="29" t="s">
        <v>123</v>
      </c>
      <c r="Q2774" s="29" t="n">
        <f aca="false">IFERROR(VALUE(L2774),"")</f>
        <v>4</v>
      </c>
      <c r="R2774" s="29" t="n">
        <f aca="true">IF(O2774="","",O2774-TODAY())</f>
        <v>286</v>
      </c>
      <c r="S2774" s="29" t="str">
        <f aca="false">IF(C2774="&lt;&lt; vazio &gt;&gt;","VAZIA",IF(AND(O2774&lt;&gt;"",R2774&lt;0),"VENCIDO",IF(AND(O2774&lt;&gt;"",R2774&lt;=Parametros!$B$10),"PRÓX. VENCIMENTO",IF(F2774="Q","QUALIDADE",IF(F2774="S","BLOQUEADO",IF(F2774="R","RESTRITO/DEVOLUÇÃO",IF(OR(N2774="QUAR",N2774="QRES"),"QUARENTENA",IF(OR(B2774="DESCARTE",B2774="DEVOLUÇÃO"),"DESCARTE/DEVOLUÇÃO",IF(AND(D2774="",K2774&lt;&gt;""),"SEM LOTE",IF(AND(Q2774&lt;&gt;"",Q2774&gt;=Parametros!$B$11),"PARADO/SEM GIRO","OK"))))))))))</f>
        <v>RESTRITO/DEVOLUÇÃO</v>
      </c>
      <c r="T2774" s="29" t="str">
        <f aca="false">IF(AND($S2774="PARADO/SEM GIRO",$K2774="KG",OR(Painel!$B$5="(Todos)",A2774=Painel!$B$5)*OR(Painel!$E$5="(Todos)",P2774=Painel!$E$5)),$J2774+ROW()/10000000,"")</f>
        <v/>
      </c>
      <c r="U2774" s="29" t="str">
        <f aca="false">IF(AND($S2774="VENCIDO",$K2774="KG",OR(Painel!$B$5="(Todos)",A2774=Painel!$B$5)*OR(Painel!$E$5="(Todos)",P2774=Painel!$E$5)),$J2774+ROW()/10000000,"")</f>
        <v/>
      </c>
    </row>
    <row r="2775" customFormat="false" ht="15" hidden="false" customHeight="false" outlineLevel="0" collapsed="false">
      <c r="A2775" s="29" t="s">
        <v>55</v>
      </c>
      <c r="B2775" s="29" t="s">
        <v>4842</v>
      </c>
      <c r="C2775" s="29" t="s">
        <v>447</v>
      </c>
      <c r="D2775" s="29" t="s">
        <v>5315</v>
      </c>
      <c r="E2775" s="29" t="n">
        <v>350</v>
      </c>
      <c r="F2775" s="29" t="s">
        <v>189</v>
      </c>
      <c r="G2775" s="29" t="s">
        <v>5318</v>
      </c>
      <c r="H2775" s="30" t="n">
        <v>121.2</v>
      </c>
      <c r="I2775" s="31" t="n">
        <v>46281</v>
      </c>
      <c r="J2775" s="30" t="n">
        <v>121.2</v>
      </c>
      <c r="K2775" s="29" t="s">
        <v>120</v>
      </c>
      <c r="L2775" s="29" t="s">
        <v>284</v>
      </c>
      <c r="M2775" s="29"/>
      <c r="N2775" s="29" t="s">
        <v>122</v>
      </c>
      <c r="O2775" s="31" t="n">
        <v>46571</v>
      </c>
      <c r="P2775" s="29" t="s">
        <v>123</v>
      </c>
      <c r="Q2775" s="29" t="n">
        <f aca="false">IFERROR(VALUE(L2775),"")</f>
        <v>4</v>
      </c>
      <c r="R2775" s="29" t="n">
        <f aca="true">IF(O2775="","",O2775-TODAY())</f>
        <v>286</v>
      </c>
      <c r="S2775" s="29" t="str">
        <f aca="false">IF(C2775="&lt;&lt; vazio &gt;&gt;","VAZIA",IF(AND(O2775&lt;&gt;"",R2775&lt;0),"VENCIDO",IF(AND(O2775&lt;&gt;"",R2775&lt;=Parametros!$B$10),"PRÓX. VENCIMENTO",IF(F2775="Q","QUALIDADE",IF(F2775="S","BLOQUEADO",IF(F2775="R","RESTRITO/DEVOLUÇÃO",IF(OR(N2775="QUAR",N2775="QRES"),"QUARENTENA",IF(OR(B2775="DESCARTE",B2775="DEVOLUÇÃO"),"DESCARTE/DEVOLUÇÃO",IF(AND(D2775="",K2775&lt;&gt;""),"SEM LOTE",IF(AND(Q2775&lt;&gt;"",Q2775&gt;=Parametros!$B$11),"PARADO/SEM GIRO","OK"))))))))))</f>
        <v>RESTRITO/DEVOLUÇÃO</v>
      </c>
      <c r="T2775" s="29" t="str">
        <f aca="false">IF(AND($S2775="PARADO/SEM GIRO",$K2775="KG",OR(Painel!$B$5="(Todos)",A2775=Painel!$B$5)*OR(Painel!$E$5="(Todos)",P2775=Painel!$E$5)),$J2775+ROW()/10000000,"")</f>
        <v/>
      </c>
      <c r="U2775" s="29" t="str">
        <f aca="false">IF(AND($S2775="VENCIDO",$K2775="KG",OR(Painel!$B$5="(Todos)",A2775=Painel!$B$5)*OR(Painel!$E$5="(Todos)",P2775=Painel!$E$5)),$J2775+ROW()/10000000,"")</f>
        <v/>
      </c>
    </row>
    <row r="2776" customFormat="false" ht="15" hidden="false" customHeight="false" outlineLevel="0" collapsed="false">
      <c r="A2776" s="29" t="s">
        <v>55</v>
      </c>
      <c r="B2776" s="29" t="s">
        <v>4842</v>
      </c>
      <c r="C2776" s="29" t="s">
        <v>447</v>
      </c>
      <c r="D2776" s="29" t="s">
        <v>5319</v>
      </c>
      <c r="E2776" s="29" t="n">
        <v>350</v>
      </c>
      <c r="F2776" s="29" t="s">
        <v>189</v>
      </c>
      <c r="G2776" s="29" t="s">
        <v>5320</v>
      </c>
      <c r="H2776" s="30" t="n">
        <v>60.6</v>
      </c>
      <c r="I2776" s="31" t="n">
        <v>46281</v>
      </c>
      <c r="J2776" s="30" t="n">
        <v>60.6</v>
      </c>
      <c r="K2776" s="29" t="s">
        <v>120</v>
      </c>
      <c r="L2776" s="29" t="s">
        <v>284</v>
      </c>
      <c r="M2776" s="29"/>
      <c r="N2776" s="29" t="s">
        <v>122</v>
      </c>
      <c r="O2776" s="31" t="n">
        <v>46650</v>
      </c>
      <c r="P2776" s="29" t="s">
        <v>123</v>
      </c>
      <c r="Q2776" s="29" t="n">
        <f aca="false">IFERROR(VALUE(L2776),"")</f>
        <v>4</v>
      </c>
      <c r="R2776" s="29" t="n">
        <f aca="true">IF(O2776="","",O2776-TODAY())</f>
        <v>365</v>
      </c>
      <c r="S2776" s="29" t="str">
        <f aca="false">IF(C2776="&lt;&lt; vazio &gt;&gt;","VAZIA",IF(AND(O2776&lt;&gt;"",R2776&lt;0),"VENCIDO",IF(AND(O2776&lt;&gt;"",R2776&lt;=Parametros!$B$10),"PRÓX. VENCIMENTO",IF(F2776="Q","QUALIDADE",IF(F2776="S","BLOQUEADO",IF(F2776="R","RESTRITO/DEVOLUÇÃO",IF(OR(N2776="QUAR",N2776="QRES"),"QUARENTENA",IF(OR(B2776="DESCARTE",B2776="DEVOLUÇÃO"),"DESCARTE/DEVOLUÇÃO",IF(AND(D2776="",K2776&lt;&gt;""),"SEM LOTE",IF(AND(Q2776&lt;&gt;"",Q2776&gt;=Parametros!$B$11),"PARADO/SEM GIRO","OK"))))))))))</f>
        <v>RESTRITO/DEVOLUÇÃO</v>
      </c>
      <c r="T2776" s="29" t="str">
        <f aca="false">IF(AND($S2776="PARADO/SEM GIRO",$K2776="KG",OR(Painel!$B$5="(Todos)",A2776=Painel!$B$5)*OR(Painel!$E$5="(Todos)",P2776=Painel!$E$5)),$J2776+ROW()/10000000,"")</f>
        <v/>
      </c>
      <c r="U2776" s="29" t="str">
        <f aca="false">IF(AND($S2776="VENCIDO",$K2776="KG",OR(Painel!$B$5="(Todos)",A2776=Painel!$B$5)*OR(Painel!$E$5="(Todos)",P2776=Painel!$E$5)),$J2776+ROW()/10000000,"")</f>
        <v/>
      </c>
    </row>
    <row r="2777" customFormat="false" ht="15" hidden="false" customHeight="false" outlineLevel="0" collapsed="false">
      <c r="A2777" s="29" t="s">
        <v>55</v>
      </c>
      <c r="B2777" s="29" t="s">
        <v>4842</v>
      </c>
      <c r="C2777" s="29" t="s">
        <v>167</v>
      </c>
      <c r="D2777" s="29" t="s">
        <v>5321</v>
      </c>
      <c r="E2777" s="29" t="n">
        <v>350</v>
      </c>
      <c r="F2777" s="29" t="s">
        <v>189</v>
      </c>
      <c r="G2777" s="29" t="s">
        <v>5322</v>
      </c>
      <c r="H2777" s="30" t="n">
        <v>16.4</v>
      </c>
      <c r="I2777" s="31" t="n">
        <v>46281</v>
      </c>
      <c r="J2777" s="30" t="n">
        <v>16.4</v>
      </c>
      <c r="K2777" s="29" t="s">
        <v>120</v>
      </c>
      <c r="L2777" s="29" t="s">
        <v>284</v>
      </c>
      <c r="M2777" s="29"/>
      <c r="N2777" s="29" t="s">
        <v>122</v>
      </c>
      <c r="O2777" s="31" t="n">
        <v>46567</v>
      </c>
      <c r="P2777" s="29" t="s">
        <v>123</v>
      </c>
      <c r="Q2777" s="29" t="n">
        <f aca="false">IFERROR(VALUE(L2777),"")</f>
        <v>4</v>
      </c>
      <c r="R2777" s="29" t="n">
        <f aca="true">IF(O2777="","",O2777-TODAY())</f>
        <v>282</v>
      </c>
      <c r="S2777" s="29" t="str">
        <f aca="false">IF(C2777="&lt;&lt; vazio &gt;&gt;","VAZIA",IF(AND(O2777&lt;&gt;"",R2777&lt;0),"VENCIDO",IF(AND(O2777&lt;&gt;"",R2777&lt;=Parametros!$B$10),"PRÓX. VENCIMENTO",IF(F2777="Q","QUALIDADE",IF(F2777="S","BLOQUEADO",IF(F2777="R","RESTRITO/DEVOLUÇÃO",IF(OR(N2777="QUAR",N2777="QRES"),"QUARENTENA",IF(OR(B2777="DESCARTE",B2777="DEVOLUÇÃO"),"DESCARTE/DEVOLUÇÃO",IF(AND(D2777="",K2777&lt;&gt;""),"SEM LOTE",IF(AND(Q2777&lt;&gt;"",Q2777&gt;=Parametros!$B$11),"PARADO/SEM GIRO","OK"))))))))))</f>
        <v>RESTRITO/DEVOLUÇÃO</v>
      </c>
      <c r="T2777" s="29" t="str">
        <f aca="false">IF(AND($S2777="PARADO/SEM GIRO",$K2777="KG",OR(Painel!$B$5="(Todos)",A2777=Painel!$B$5)*OR(Painel!$E$5="(Todos)",P2777=Painel!$E$5)),$J2777+ROW()/10000000,"")</f>
        <v/>
      </c>
      <c r="U2777" s="29" t="str">
        <f aca="false">IF(AND($S2777="VENCIDO",$K2777="KG",OR(Painel!$B$5="(Todos)",A2777=Painel!$B$5)*OR(Painel!$E$5="(Todos)",P2777=Painel!$E$5)),$J2777+ROW()/10000000,"")</f>
        <v/>
      </c>
    </row>
    <row r="2778" customFormat="false" ht="15" hidden="false" customHeight="false" outlineLevel="0" collapsed="false">
      <c r="A2778" s="29" t="s">
        <v>55</v>
      </c>
      <c r="B2778" s="29" t="s">
        <v>4842</v>
      </c>
      <c r="C2778" s="29" t="s">
        <v>167</v>
      </c>
      <c r="D2778" s="29" t="s">
        <v>5323</v>
      </c>
      <c r="E2778" s="29" t="n">
        <v>350</v>
      </c>
      <c r="F2778" s="29" t="s">
        <v>189</v>
      </c>
      <c r="G2778" s="29" t="s">
        <v>5324</v>
      </c>
      <c r="H2778" s="30" t="n">
        <v>213.2</v>
      </c>
      <c r="I2778" s="31" t="n">
        <v>46280</v>
      </c>
      <c r="J2778" s="30" t="n">
        <v>213.2</v>
      </c>
      <c r="K2778" s="29" t="s">
        <v>120</v>
      </c>
      <c r="L2778" s="29" t="s">
        <v>144</v>
      </c>
      <c r="M2778" s="29"/>
      <c r="N2778" s="29" t="s">
        <v>122</v>
      </c>
      <c r="O2778" s="31" t="n">
        <v>46620</v>
      </c>
      <c r="P2778" s="29" t="s">
        <v>123</v>
      </c>
      <c r="Q2778" s="29" t="n">
        <f aca="false">IFERROR(VALUE(L2778),"")</f>
        <v>5</v>
      </c>
      <c r="R2778" s="29" t="n">
        <f aca="true">IF(O2778="","",O2778-TODAY())</f>
        <v>335</v>
      </c>
      <c r="S2778" s="29" t="str">
        <f aca="false">IF(C2778="&lt;&lt; vazio &gt;&gt;","VAZIA",IF(AND(O2778&lt;&gt;"",R2778&lt;0),"VENCIDO",IF(AND(O2778&lt;&gt;"",R2778&lt;=Parametros!$B$10),"PRÓX. VENCIMENTO",IF(F2778="Q","QUALIDADE",IF(F2778="S","BLOQUEADO",IF(F2778="R","RESTRITO/DEVOLUÇÃO",IF(OR(N2778="QUAR",N2778="QRES"),"QUARENTENA",IF(OR(B2778="DESCARTE",B2778="DEVOLUÇÃO"),"DESCARTE/DEVOLUÇÃO",IF(AND(D2778="",K2778&lt;&gt;""),"SEM LOTE",IF(AND(Q2778&lt;&gt;"",Q2778&gt;=Parametros!$B$11),"PARADO/SEM GIRO","OK"))))))))))</f>
        <v>RESTRITO/DEVOLUÇÃO</v>
      </c>
      <c r="T2778" s="29" t="str">
        <f aca="false">IF(AND($S2778="PARADO/SEM GIRO",$K2778="KG",OR(Painel!$B$5="(Todos)",A2778=Painel!$B$5)*OR(Painel!$E$5="(Todos)",P2778=Painel!$E$5)),$J2778+ROW()/10000000,"")</f>
        <v/>
      </c>
      <c r="U2778" s="29" t="str">
        <f aca="false">IF(AND($S2778="VENCIDO",$K2778="KG",OR(Painel!$B$5="(Todos)",A2778=Painel!$B$5)*OR(Painel!$E$5="(Todos)",P2778=Painel!$E$5)),$J2778+ROW()/10000000,"")</f>
        <v/>
      </c>
    </row>
    <row r="2779" customFormat="false" ht="15" hidden="false" customHeight="false" outlineLevel="0" collapsed="false">
      <c r="A2779" s="29" t="s">
        <v>55</v>
      </c>
      <c r="B2779" s="29" t="s">
        <v>4842</v>
      </c>
      <c r="C2779" s="29" t="s">
        <v>167</v>
      </c>
      <c r="D2779" s="29" t="s">
        <v>5323</v>
      </c>
      <c r="E2779" s="29" t="n">
        <v>350</v>
      </c>
      <c r="F2779" s="29" t="s">
        <v>189</v>
      </c>
      <c r="G2779" s="29" t="s">
        <v>5325</v>
      </c>
      <c r="H2779" s="30" t="n">
        <v>82</v>
      </c>
      <c r="I2779" s="31" t="n">
        <v>46280</v>
      </c>
      <c r="J2779" s="30" t="n">
        <v>82</v>
      </c>
      <c r="K2779" s="29" t="s">
        <v>120</v>
      </c>
      <c r="L2779" s="29" t="s">
        <v>144</v>
      </c>
      <c r="M2779" s="29"/>
      <c r="N2779" s="29" t="s">
        <v>122</v>
      </c>
      <c r="O2779" s="31" t="n">
        <v>46620</v>
      </c>
      <c r="P2779" s="29" t="s">
        <v>123</v>
      </c>
      <c r="Q2779" s="29" t="n">
        <f aca="false">IFERROR(VALUE(L2779),"")</f>
        <v>5</v>
      </c>
      <c r="R2779" s="29" t="n">
        <f aca="true">IF(O2779="","",O2779-TODAY())</f>
        <v>335</v>
      </c>
      <c r="S2779" s="29" t="str">
        <f aca="false">IF(C2779="&lt;&lt; vazio &gt;&gt;","VAZIA",IF(AND(O2779&lt;&gt;"",R2779&lt;0),"VENCIDO",IF(AND(O2779&lt;&gt;"",R2779&lt;=Parametros!$B$10),"PRÓX. VENCIMENTO",IF(F2779="Q","QUALIDADE",IF(F2779="S","BLOQUEADO",IF(F2779="R","RESTRITO/DEVOLUÇÃO",IF(OR(N2779="QUAR",N2779="QRES"),"QUARENTENA",IF(OR(B2779="DESCARTE",B2779="DEVOLUÇÃO"),"DESCARTE/DEVOLUÇÃO",IF(AND(D2779="",K2779&lt;&gt;""),"SEM LOTE",IF(AND(Q2779&lt;&gt;"",Q2779&gt;=Parametros!$B$11),"PARADO/SEM GIRO","OK"))))))))))</f>
        <v>RESTRITO/DEVOLUÇÃO</v>
      </c>
      <c r="T2779" s="29" t="str">
        <f aca="false">IF(AND($S2779="PARADO/SEM GIRO",$K2779="KG",OR(Painel!$B$5="(Todos)",A2779=Painel!$B$5)*OR(Painel!$E$5="(Todos)",P2779=Painel!$E$5)),$J2779+ROW()/10000000,"")</f>
        <v/>
      </c>
      <c r="U2779" s="29" t="str">
        <f aca="false">IF(AND($S2779="VENCIDO",$K2779="KG",OR(Painel!$B$5="(Todos)",A2779=Painel!$B$5)*OR(Painel!$E$5="(Todos)",P2779=Painel!$E$5)),$J2779+ROW()/10000000,"")</f>
        <v/>
      </c>
    </row>
    <row r="2780" customFormat="false" ht="15" hidden="false" customHeight="false" outlineLevel="0" collapsed="false">
      <c r="A2780" s="29" t="s">
        <v>55</v>
      </c>
      <c r="B2780" s="29" t="s">
        <v>4842</v>
      </c>
      <c r="C2780" s="29" t="s">
        <v>253</v>
      </c>
      <c r="D2780" s="29" t="s">
        <v>5326</v>
      </c>
      <c r="E2780" s="29" t="n">
        <v>350</v>
      </c>
      <c r="F2780" s="29" t="s">
        <v>268</v>
      </c>
      <c r="G2780" s="29" t="s">
        <v>5327</v>
      </c>
      <c r="H2780" s="30" t="n">
        <v>12.12</v>
      </c>
      <c r="I2780" s="31" t="n">
        <v>46259</v>
      </c>
      <c r="J2780" s="30" t="n">
        <v>12.12</v>
      </c>
      <c r="K2780" s="29" t="s">
        <v>120</v>
      </c>
      <c r="L2780" s="29" t="s">
        <v>677</v>
      </c>
      <c r="M2780" s="29"/>
      <c r="N2780" s="29" t="s">
        <v>122</v>
      </c>
      <c r="O2780" s="31" t="n">
        <v>46513</v>
      </c>
      <c r="P2780" s="29" t="s">
        <v>123</v>
      </c>
      <c r="Q2780" s="29" t="n">
        <f aca="false">IFERROR(VALUE(L2780),"")</f>
        <v>26</v>
      </c>
      <c r="R2780" s="29" t="n">
        <f aca="true">IF(O2780="","",O2780-TODAY())</f>
        <v>228</v>
      </c>
      <c r="S2780" s="29" t="str">
        <f aca="false">IF(C2780="&lt;&lt; vazio &gt;&gt;","VAZIA",IF(AND(O2780&lt;&gt;"",R2780&lt;0),"VENCIDO",IF(AND(O2780&lt;&gt;"",R2780&lt;=Parametros!$B$10),"PRÓX. VENCIMENTO",IF(F2780="Q","QUALIDADE",IF(F2780="S","BLOQUEADO",IF(F2780="R","RESTRITO/DEVOLUÇÃO",IF(OR(N2780="QUAR",N2780="QRES"),"QUARENTENA",IF(OR(B2780="DESCARTE",B2780="DEVOLUÇÃO"),"DESCARTE/DEVOLUÇÃO",IF(AND(D2780="",K2780&lt;&gt;""),"SEM LOTE",IF(AND(Q2780&lt;&gt;"",Q2780&gt;=Parametros!$B$11),"PARADO/SEM GIRO","OK"))))))))))</f>
        <v>QUALIDADE</v>
      </c>
      <c r="T2780" s="29" t="str">
        <f aca="false">IF(AND($S2780="PARADO/SEM GIRO",$K2780="KG",OR(Painel!$B$5="(Todos)",A2780=Painel!$B$5)*OR(Painel!$E$5="(Todos)",P2780=Painel!$E$5)),$J2780+ROW()/10000000,"")</f>
        <v/>
      </c>
      <c r="U2780" s="29" t="str">
        <f aca="false">IF(AND($S2780="VENCIDO",$K2780="KG",OR(Painel!$B$5="(Todos)",A2780=Painel!$B$5)*OR(Painel!$E$5="(Todos)",P2780=Painel!$E$5)),$J2780+ROW()/10000000,"")</f>
        <v/>
      </c>
    </row>
    <row r="2781" customFormat="false" ht="15" hidden="false" customHeight="false" outlineLevel="0" collapsed="false">
      <c r="A2781" s="29" t="s">
        <v>55</v>
      </c>
      <c r="B2781" s="29" t="s">
        <v>4842</v>
      </c>
      <c r="C2781" s="29" t="s">
        <v>253</v>
      </c>
      <c r="D2781" s="29" t="s">
        <v>5328</v>
      </c>
      <c r="E2781" s="29" t="n">
        <v>350</v>
      </c>
      <c r="F2781" s="29" t="s">
        <v>189</v>
      </c>
      <c r="G2781" s="29" t="s">
        <v>5329</v>
      </c>
      <c r="H2781" s="30" t="n">
        <v>121.2</v>
      </c>
      <c r="I2781" s="31" t="n">
        <v>46281</v>
      </c>
      <c r="J2781" s="30" t="n">
        <v>121.2</v>
      </c>
      <c r="K2781" s="29" t="s">
        <v>120</v>
      </c>
      <c r="L2781" s="29" t="s">
        <v>284</v>
      </c>
      <c r="M2781" s="29"/>
      <c r="N2781" s="29" t="s">
        <v>122</v>
      </c>
      <c r="O2781" s="31" t="n">
        <v>46564</v>
      </c>
      <c r="P2781" s="29" t="s">
        <v>123</v>
      </c>
      <c r="Q2781" s="29" t="n">
        <f aca="false">IFERROR(VALUE(L2781),"")</f>
        <v>4</v>
      </c>
      <c r="R2781" s="29" t="n">
        <f aca="true">IF(O2781="","",O2781-TODAY())</f>
        <v>279</v>
      </c>
      <c r="S2781" s="29" t="str">
        <f aca="false">IF(C2781="&lt;&lt; vazio &gt;&gt;","VAZIA",IF(AND(O2781&lt;&gt;"",R2781&lt;0),"VENCIDO",IF(AND(O2781&lt;&gt;"",R2781&lt;=Parametros!$B$10),"PRÓX. VENCIMENTO",IF(F2781="Q","QUALIDADE",IF(F2781="S","BLOQUEADO",IF(F2781="R","RESTRITO/DEVOLUÇÃO",IF(OR(N2781="QUAR",N2781="QRES"),"QUARENTENA",IF(OR(B2781="DESCARTE",B2781="DEVOLUÇÃO"),"DESCARTE/DEVOLUÇÃO",IF(AND(D2781="",K2781&lt;&gt;""),"SEM LOTE",IF(AND(Q2781&lt;&gt;"",Q2781&gt;=Parametros!$B$11),"PARADO/SEM GIRO","OK"))))))))))</f>
        <v>RESTRITO/DEVOLUÇÃO</v>
      </c>
      <c r="T2781" s="29" t="str">
        <f aca="false">IF(AND($S2781="PARADO/SEM GIRO",$K2781="KG",OR(Painel!$B$5="(Todos)",A2781=Painel!$B$5)*OR(Painel!$E$5="(Todos)",P2781=Painel!$E$5)),$J2781+ROW()/10000000,"")</f>
        <v/>
      </c>
      <c r="U2781" s="29" t="str">
        <f aca="false">IF(AND($S2781="VENCIDO",$K2781="KG",OR(Painel!$B$5="(Todos)",A2781=Painel!$B$5)*OR(Painel!$E$5="(Todos)",P2781=Painel!$E$5)),$J2781+ROW()/10000000,"")</f>
        <v/>
      </c>
    </row>
    <row r="2782" customFormat="false" ht="15" hidden="false" customHeight="false" outlineLevel="0" collapsed="false">
      <c r="A2782" s="29" t="s">
        <v>55</v>
      </c>
      <c r="B2782" s="29" t="s">
        <v>4842</v>
      </c>
      <c r="C2782" s="29" t="s">
        <v>253</v>
      </c>
      <c r="D2782" s="29" t="s">
        <v>5328</v>
      </c>
      <c r="E2782" s="29" t="n">
        <v>350</v>
      </c>
      <c r="F2782" s="29" t="s">
        <v>189</v>
      </c>
      <c r="G2782" s="29" t="s">
        <v>5330</v>
      </c>
      <c r="H2782" s="30" t="n">
        <v>12.12</v>
      </c>
      <c r="I2782" s="31" t="n">
        <v>46281</v>
      </c>
      <c r="J2782" s="30" t="n">
        <v>12.12</v>
      </c>
      <c r="K2782" s="29" t="s">
        <v>120</v>
      </c>
      <c r="L2782" s="29" t="s">
        <v>284</v>
      </c>
      <c r="M2782" s="29"/>
      <c r="N2782" s="29" t="s">
        <v>122</v>
      </c>
      <c r="O2782" s="31" t="n">
        <v>46564</v>
      </c>
      <c r="P2782" s="29" t="s">
        <v>123</v>
      </c>
      <c r="Q2782" s="29" t="n">
        <f aca="false">IFERROR(VALUE(L2782),"")</f>
        <v>4</v>
      </c>
      <c r="R2782" s="29" t="n">
        <f aca="true">IF(O2782="","",O2782-TODAY())</f>
        <v>279</v>
      </c>
      <c r="S2782" s="29" t="str">
        <f aca="false">IF(C2782="&lt;&lt; vazio &gt;&gt;","VAZIA",IF(AND(O2782&lt;&gt;"",R2782&lt;0),"VENCIDO",IF(AND(O2782&lt;&gt;"",R2782&lt;=Parametros!$B$10),"PRÓX. VENCIMENTO",IF(F2782="Q","QUALIDADE",IF(F2782="S","BLOQUEADO",IF(F2782="R","RESTRITO/DEVOLUÇÃO",IF(OR(N2782="QUAR",N2782="QRES"),"QUARENTENA",IF(OR(B2782="DESCARTE",B2782="DEVOLUÇÃO"),"DESCARTE/DEVOLUÇÃO",IF(AND(D2782="",K2782&lt;&gt;""),"SEM LOTE",IF(AND(Q2782&lt;&gt;"",Q2782&gt;=Parametros!$B$11),"PARADO/SEM GIRO","OK"))))))))))</f>
        <v>RESTRITO/DEVOLUÇÃO</v>
      </c>
      <c r="T2782" s="29" t="str">
        <f aca="false">IF(AND($S2782="PARADO/SEM GIRO",$K2782="KG",OR(Painel!$B$5="(Todos)",A2782=Painel!$B$5)*OR(Painel!$E$5="(Todos)",P2782=Painel!$E$5)),$J2782+ROW()/10000000,"")</f>
        <v/>
      </c>
      <c r="U2782" s="29" t="str">
        <f aca="false">IF(AND($S2782="VENCIDO",$K2782="KG",OR(Painel!$B$5="(Todos)",A2782=Painel!$B$5)*OR(Painel!$E$5="(Todos)",P2782=Painel!$E$5)),$J2782+ROW()/10000000,"")</f>
        <v/>
      </c>
    </row>
    <row r="2783" customFormat="false" ht="15" hidden="false" customHeight="false" outlineLevel="0" collapsed="false">
      <c r="A2783" s="29" t="s">
        <v>55</v>
      </c>
      <c r="B2783" s="29" t="s">
        <v>4842</v>
      </c>
      <c r="C2783" s="29" t="s">
        <v>253</v>
      </c>
      <c r="D2783" s="29" t="s">
        <v>5328</v>
      </c>
      <c r="E2783" s="29" t="n">
        <v>350</v>
      </c>
      <c r="F2783" s="29" t="s">
        <v>189</v>
      </c>
      <c r="G2783" s="29" t="s">
        <v>5331</v>
      </c>
      <c r="H2783" s="30" t="n">
        <v>121.2</v>
      </c>
      <c r="I2783" s="31" t="n">
        <v>46280</v>
      </c>
      <c r="J2783" s="30" t="n">
        <v>121.2</v>
      </c>
      <c r="K2783" s="29" t="s">
        <v>120</v>
      </c>
      <c r="L2783" s="29" t="s">
        <v>144</v>
      </c>
      <c r="M2783" s="29"/>
      <c r="N2783" s="29" t="s">
        <v>122</v>
      </c>
      <c r="O2783" s="31" t="n">
        <v>46564</v>
      </c>
      <c r="P2783" s="29" t="s">
        <v>123</v>
      </c>
      <c r="Q2783" s="29" t="n">
        <f aca="false">IFERROR(VALUE(L2783),"")</f>
        <v>5</v>
      </c>
      <c r="R2783" s="29" t="n">
        <f aca="true">IF(O2783="","",O2783-TODAY())</f>
        <v>279</v>
      </c>
      <c r="S2783" s="29" t="str">
        <f aca="false">IF(C2783="&lt;&lt; vazio &gt;&gt;","VAZIA",IF(AND(O2783&lt;&gt;"",R2783&lt;0),"VENCIDO",IF(AND(O2783&lt;&gt;"",R2783&lt;=Parametros!$B$10),"PRÓX. VENCIMENTO",IF(F2783="Q","QUALIDADE",IF(F2783="S","BLOQUEADO",IF(F2783="R","RESTRITO/DEVOLUÇÃO",IF(OR(N2783="QUAR",N2783="QRES"),"QUARENTENA",IF(OR(B2783="DESCARTE",B2783="DEVOLUÇÃO"),"DESCARTE/DEVOLUÇÃO",IF(AND(D2783="",K2783&lt;&gt;""),"SEM LOTE",IF(AND(Q2783&lt;&gt;"",Q2783&gt;=Parametros!$B$11),"PARADO/SEM GIRO","OK"))))))))))</f>
        <v>RESTRITO/DEVOLUÇÃO</v>
      </c>
      <c r="T2783" s="29" t="str">
        <f aca="false">IF(AND($S2783="PARADO/SEM GIRO",$K2783="KG",OR(Painel!$B$5="(Todos)",A2783=Painel!$B$5)*OR(Painel!$E$5="(Todos)",P2783=Painel!$E$5)),$J2783+ROW()/10000000,"")</f>
        <v/>
      </c>
      <c r="U2783" s="29" t="str">
        <f aca="false">IF(AND($S2783="VENCIDO",$K2783="KG",OR(Painel!$B$5="(Todos)",A2783=Painel!$B$5)*OR(Painel!$E$5="(Todos)",P2783=Painel!$E$5)),$J2783+ROW()/10000000,"")</f>
        <v/>
      </c>
    </row>
    <row r="2784" customFormat="false" ht="15" hidden="false" customHeight="false" outlineLevel="0" collapsed="false">
      <c r="A2784" s="29" t="s">
        <v>55</v>
      </c>
      <c r="B2784" s="29" t="s">
        <v>4842</v>
      </c>
      <c r="C2784" s="29" t="s">
        <v>253</v>
      </c>
      <c r="D2784" s="29" t="s">
        <v>5332</v>
      </c>
      <c r="E2784" s="29" t="n">
        <v>350</v>
      </c>
      <c r="F2784" s="29" t="s">
        <v>189</v>
      </c>
      <c r="G2784" s="29" t="s">
        <v>5333</v>
      </c>
      <c r="H2784" s="30" t="n">
        <v>121.2</v>
      </c>
      <c r="I2784" s="31" t="n">
        <v>46281</v>
      </c>
      <c r="J2784" s="30" t="n">
        <v>121.2</v>
      </c>
      <c r="K2784" s="29" t="s">
        <v>120</v>
      </c>
      <c r="L2784" s="29" t="s">
        <v>284</v>
      </c>
      <c r="M2784" s="29"/>
      <c r="N2784" s="29" t="s">
        <v>122</v>
      </c>
      <c r="O2784" s="31" t="n">
        <v>46572</v>
      </c>
      <c r="P2784" s="29" t="s">
        <v>123</v>
      </c>
      <c r="Q2784" s="29" t="n">
        <f aca="false">IFERROR(VALUE(L2784),"")</f>
        <v>4</v>
      </c>
      <c r="R2784" s="29" t="n">
        <f aca="true">IF(O2784="","",O2784-TODAY())</f>
        <v>287</v>
      </c>
      <c r="S2784" s="29" t="str">
        <f aca="false">IF(C2784="&lt;&lt; vazio &gt;&gt;","VAZIA",IF(AND(O2784&lt;&gt;"",R2784&lt;0),"VENCIDO",IF(AND(O2784&lt;&gt;"",R2784&lt;=Parametros!$B$10),"PRÓX. VENCIMENTO",IF(F2784="Q","QUALIDADE",IF(F2784="S","BLOQUEADO",IF(F2784="R","RESTRITO/DEVOLUÇÃO",IF(OR(N2784="QUAR",N2784="QRES"),"QUARENTENA",IF(OR(B2784="DESCARTE",B2784="DEVOLUÇÃO"),"DESCARTE/DEVOLUÇÃO",IF(AND(D2784="",K2784&lt;&gt;""),"SEM LOTE",IF(AND(Q2784&lt;&gt;"",Q2784&gt;=Parametros!$B$11),"PARADO/SEM GIRO","OK"))))))))))</f>
        <v>RESTRITO/DEVOLUÇÃO</v>
      </c>
      <c r="T2784" s="29" t="str">
        <f aca="false">IF(AND($S2784="PARADO/SEM GIRO",$K2784="KG",OR(Painel!$B$5="(Todos)",A2784=Painel!$B$5)*OR(Painel!$E$5="(Todos)",P2784=Painel!$E$5)),$J2784+ROW()/10000000,"")</f>
        <v/>
      </c>
      <c r="U2784" s="29" t="str">
        <f aca="false">IF(AND($S2784="VENCIDO",$K2784="KG",OR(Painel!$B$5="(Todos)",A2784=Painel!$B$5)*OR(Painel!$E$5="(Todos)",P2784=Painel!$E$5)),$J2784+ROW()/10000000,"")</f>
        <v/>
      </c>
    </row>
    <row r="2785" customFormat="false" ht="15" hidden="false" customHeight="false" outlineLevel="0" collapsed="false">
      <c r="A2785" s="29" t="s">
        <v>55</v>
      </c>
      <c r="B2785" s="29" t="s">
        <v>4842</v>
      </c>
      <c r="C2785" s="29" t="s">
        <v>253</v>
      </c>
      <c r="D2785" s="29" t="s">
        <v>254</v>
      </c>
      <c r="E2785" s="29" t="n">
        <v>350</v>
      </c>
      <c r="F2785" s="29" t="s">
        <v>189</v>
      </c>
      <c r="G2785" s="29" t="s">
        <v>5334</v>
      </c>
      <c r="H2785" s="30" t="n">
        <v>121.2</v>
      </c>
      <c r="I2785" s="31" t="n">
        <v>46284</v>
      </c>
      <c r="J2785" s="30" t="n">
        <v>121.2</v>
      </c>
      <c r="K2785" s="29" t="s">
        <v>120</v>
      </c>
      <c r="L2785" s="29" t="s">
        <v>388</v>
      </c>
      <c r="M2785" s="29"/>
      <c r="N2785" s="29" t="s">
        <v>122</v>
      </c>
      <c r="O2785" s="31" t="n">
        <v>46572</v>
      </c>
      <c r="P2785" s="29" t="s">
        <v>123</v>
      </c>
      <c r="Q2785" s="29" t="n">
        <f aca="false">IFERROR(VALUE(L2785),"")</f>
        <v>1</v>
      </c>
      <c r="R2785" s="29" t="n">
        <f aca="true">IF(O2785="","",O2785-TODAY())</f>
        <v>287</v>
      </c>
      <c r="S2785" s="29" t="str">
        <f aca="false">IF(C2785="&lt;&lt; vazio &gt;&gt;","VAZIA",IF(AND(O2785&lt;&gt;"",R2785&lt;0),"VENCIDO",IF(AND(O2785&lt;&gt;"",R2785&lt;=Parametros!$B$10),"PRÓX. VENCIMENTO",IF(F2785="Q","QUALIDADE",IF(F2785="S","BLOQUEADO",IF(F2785="R","RESTRITO/DEVOLUÇÃO",IF(OR(N2785="QUAR",N2785="QRES"),"QUARENTENA",IF(OR(B2785="DESCARTE",B2785="DEVOLUÇÃO"),"DESCARTE/DEVOLUÇÃO",IF(AND(D2785="",K2785&lt;&gt;""),"SEM LOTE",IF(AND(Q2785&lt;&gt;"",Q2785&gt;=Parametros!$B$11),"PARADO/SEM GIRO","OK"))))))))))</f>
        <v>RESTRITO/DEVOLUÇÃO</v>
      </c>
      <c r="T2785" s="29" t="str">
        <f aca="false">IF(AND($S2785="PARADO/SEM GIRO",$K2785="KG",OR(Painel!$B$5="(Todos)",A2785=Painel!$B$5)*OR(Painel!$E$5="(Todos)",P2785=Painel!$E$5)),$J2785+ROW()/10000000,"")</f>
        <v/>
      </c>
      <c r="U2785" s="29" t="str">
        <f aca="false">IF(AND($S2785="VENCIDO",$K2785="KG",OR(Painel!$B$5="(Todos)",A2785=Painel!$B$5)*OR(Painel!$E$5="(Todos)",P2785=Painel!$E$5)),$J2785+ROW()/10000000,"")</f>
        <v/>
      </c>
    </row>
    <row r="2786" customFormat="false" ht="15" hidden="false" customHeight="false" outlineLevel="0" collapsed="false">
      <c r="A2786" s="29" t="s">
        <v>55</v>
      </c>
      <c r="B2786" s="29" t="s">
        <v>4842</v>
      </c>
      <c r="C2786" s="29" t="s">
        <v>253</v>
      </c>
      <c r="D2786" s="29" t="s">
        <v>254</v>
      </c>
      <c r="E2786" s="29" t="n">
        <v>350</v>
      </c>
      <c r="F2786" s="29" t="s">
        <v>189</v>
      </c>
      <c r="G2786" s="29" t="s">
        <v>5335</v>
      </c>
      <c r="H2786" s="30" t="n">
        <v>121.2</v>
      </c>
      <c r="I2786" s="31" t="n">
        <v>46283</v>
      </c>
      <c r="J2786" s="30" t="n">
        <v>121.2</v>
      </c>
      <c r="K2786" s="29" t="s">
        <v>120</v>
      </c>
      <c r="L2786" s="29" t="s">
        <v>176</v>
      </c>
      <c r="M2786" s="29"/>
      <c r="N2786" s="29" t="s">
        <v>122</v>
      </c>
      <c r="O2786" s="31" t="n">
        <v>46572</v>
      </c>
      <c r="P2786" s="29" t="s">
        <v>123</v>
      </c>
      <c r="Q2786" s="29" t="n">
        <f aca="false">IFERROR(VALUE(L2786),"")</f>
        <v>2</v>
      </c>
      <c r="R2786" s="29" t="n">
        <f aca="true">IF(O2786="","",O2786-TODAY())</f>
        <v>287</v>
      </c>
      <c r="S2786" s="29" t="str">
        <f aca="false">IF(C2786="&lt;&lt; vazio &gt;&gt;","VAZIA",IF(AND(O2786&lt;&gt;"",R2786&lt;0),"VENCIDO",IF(AND(O2786&lt;&gt;"",R2786&lt;=Parametros!$B$10),"PRÓX. VENCIMENTO",IF(F2786="Q","QUALIDADE",IF(F2786="S","BLOQUEADO",IF(F2786="R","RESTRITO/DEVOLUÇÃO",IF(OR(N2786="QUAR",N2786="QRES"),"QUARENTENA",IF(OR(B2786="DESCARTE",B2786="DEVOLUÇÃO"),"DESCARTE/DEVOLUÇÃO",IF(AND(D2786="",K2786&lt;&gt;""),"SEM LOTE",IF(AND(Q2786&lt;&gt;"",Q2786&gt;=Parametros!$B$11),"PARADO/SEM GIRO","OK"))))))))))</f>
        <v>RESTRITO/DEVOLUÇÃO</v>
      </c>
      <c r="T2786" s="29" t="str">
        <f aca="false">IF(AND($S2786="PARADO/SEM GIRO",$K2786="KG",OR(Painel!$B$5="(Todos)",A2786=Painel!$B$5)*OR(Painel!$E$5="(Todos)",P2786=Painel!$E$5)),$J2786+ROW()/10000000,"")</f>
        <v/>
      </c>
      <c r="U2786" s="29" t="str">
        <f aca="false">IF(AND($S2786="VENCIDO",$K2786="KG",OR(Painel!$B$5="(Todos)",A2786=Painel!$B$5)*OR(Painel!$E$5="(Todos)",P2786=Painel!$E$5)),$J2786+ROW()/10000000,"")</f>
        <v/>
      </c>
    </row>
    <row r="2787" customFormat="false" ht="15" hidden="false" customHeight="false" outlineLevel="0" collapsed="false">
      <c r="A2787" s="29" t="s">
        <v>55</v>
      </c>
      <c r="B2787" s="29" t="s">
        <v>4842</v>
      </c>
      <c r="C2787" s="29" t="s">
        <v>253</v>
      </c>
      <c r="D2787" s="29" t="s">
        <v>5336</v>
      </c>
      <c r="E2787" s="29" t="n">
        <v>350</v>
      </c>
      <c r="F2787" s="29" t="s">
        <v>189</v>
      </c>
      <c r="G2787" s="29" t="s">
        <v>5337</v>
      </c>
      <c r="H2787" s="30" t="n">
        <v>121.2</v>
      </c>
      <c r="I2787" s="31" t="n">
        <v>46283</v>
      </c>
      <c r="J2787" s="30" t="n">
        <v>121.2</v>
      </c>
      <c r="K2787" s="29" t="s">
        <v>120</v>
      </c>
      <c r="L2787" s="29" t="s">
        <v>176</v>
      </c>
      <c r="M2787" s="29"/>
      <c r="N2787" s="29" t="s">
        <v>122</v>
      </c>
      <c r="O2787" s="31" t="n">
        <v>46573</v>
      </c>
      <c r="P2787" s="29" t="s">
        <v>123</v>
      </c>
      <c r="Q2787" s="29" t="n">
        <f aca="false">IFERROR(VALUE(L2787),"")</f>
        <v>2</v>
      </c>
      <c r="R2787" s="29" t="n">
        <f aca="true">IF(O2787="","",O2787-TODAY())</f>
        <v>288</v>
      </c>
      <c r="S2787" s="29" t="str">
        <f aca="false">IF(C2787="&lt;&lt; vazio &gt;&gt;","VAZIA",IF(AND(O2787&lt;&gt;"",R2787&lt;0),"VENCIDO",IF(AND(O2787&lt;&gt;"",R2787&lt;=Parametros!$B$10),"PRÓX. VENCIMENTO",IF(F2787="Q","QUALIDADE",IF(F2787="S","BLOQUEADO",IF(F2787="R","RESTRITO/DEVOLUÇÃO",IF(OR(N2787="QUAR",N2787="QRES"),"QUARENTENA",IF(OR(B2787="DESCARTE",B2787="DEVOLUÇÃO"),"DESCARTE/DEVOLUÇÃO",IF(AND(D2787="",K2787&lt;&gt;""),"SEM LOTE",IF(AND(Q2787&lt;&gt;"",Q2787&gt;=Parametros!$B$11),"PARADO/SEM GIRO","OK"))))))))))</f>
        <v>RESTRITO/DEVOLUÇÃO</v>
      </c>
      <c r="T2787" s="29" t="str">
        <f aca="false">IF(AND($S2787="PARADO/SEM GIRO",$K2787="KG",OR(Painel!$B$5="(Todos)",A2787=Painel!$B$5)*OR(Painel!$E$5="(Todos)",P2787=Painel!$E$5)),$J2787+ROW()/10000000,"")</f>
        <v/>
      </c>
      <c r="U2787" s="29" t="str">
        <f aca="false">IF(AND($S2787="VENCIDO",$K2787="KG",OR(Painel!$B$5="(Todos)",A2787=Painel!$B$5)*OR(Painel!$E$5="(Todos)",P2787=Painel!$E$5)),$J2787+ROW()/10000000,"")</f>
        <v/>
      </c>
    </row>
    <row r="2788" customFormat="false" ht="15" hidden="false" customHeight="false" outlineLevel="0" collapsed="false">
      <c r="A2788" s="29" t="s">
        <v>55</v>
      </c>
      <c r="B2788" s="29" t="s">
        <v>4842</v>
      </c>
      <c r="C2788" s="29" t="s">
        <v>253</v>
      </c>
      <c r="D2788" s="29" t="s">
        <v>5338</v>
      </c>
      <c r="E2788" s="29" t="n">
        <v>350</v>
      </c>
      <c r="F2788" s="29" t="s">
        <v>189</v>
      </c>
      <c r="G2788" s="29" t="s">
        <v>5339</v>
      </c>
      <c r="H2788" s="30" t="n">
        <v>60.6</v>
      </c>
      <c r="I2788" s="31" t="n">
        <v>46281</v>
      </c>
      <c r="J2788" s="30" t="n">
        <v>60.6</v>
      </c>
      <c r="K2788" s="29" t="s">
        <v>120</v>
      </c>
      <c r="L2788" s="29" t="s">
        <v>284</v>
      </c>
      <c r="M2788" s="29"/>
      <c r="N2788" s="29" t="s">
        <v>122</v>
      </c>
      <c r="O2788" s="31" t="n">
        <v>46650</v>
      </c>
      <c r="P2788" s="29" t="s">
        <v>123</v>
      </c>
      <c r="Q2788" s="29" t="n">
        <f aca="false">IFERROR(VALUE(L2788),"")</f>
        <v>4</v>
      </c>
      <c r="R2788" s="29" t="n">
        <f aca="true">IF(O2788="","",O2788-TODAY())</f>
        <v>365</v>
      </c>
      <c r="S2788" s="29" t="str">
        <f aca="false">IF(C2788="&lt;&lt; vazio &gt;&gt;","VAZIA",IF(AND(O2788&lt;&gt;"",R2788&lt;0),"VENCIDO",IF(AND(O2788&lt;&gt;"",R2788&lt;=Parametros!$B$10),"PRÓX. VENCIMENTO",IF(F2788="Q","QUALIDADE",IF(F2788="S","BLOQUEADO",IF(F2788="R","RESTRITO/DEVOLUÇÃO",IF(OR(N2788="QUAR",N2788="QRES"),"QUARENTENA",IF(OR(B2788="DESCARTE",B2788="DEVOLUÇÃO"),"DESCARTE/DEVOLUÇÃO",IF(AND(D2788="",K2788&lt;&gt;""),"SEM LOTE",IF(AND(Q2788&lt;&gt;"",Q2788&gt;=Parametros!$B$11),"PARADO/SEM GIRO","OK"))))))))))</f>
        <v>RESTRITO/DEVOLUÇÃO</v>
      </c>
      <c r="T2788" s="29" t="str">
        <f aca="false">IF(AND($S2788="PARADO/SEM GIRO",$K2788="KG",OR(Painel!$B$5="(Todos)",A2788=Painel!$B$5)*OR(Painel!$E$5="(Todos)",P2788=Painel!$E$5)),$J2788+ROW()/10000000,"")</f>
        <v/>
      </c>
      <c r="U2788" s="29" t="str">
        <f aca="false">IF(AND($S2788="VENCIDO",$K2788="KG",OR(Painel!$B$5="(Todos)",A2788=Painel!$B$5)*OR(Painel!$E$5="(Todos)",P2788=Painel!$E$5)),$J2788+ROW()/10000000,"")</f>
        <v/>
      </c>
    </row>
    <row r="2789" customFormat="false" ht="15" hidden="false" customHeight="false" outlineLevel="0" collapsed="false">
      <c r="A2789" s="29" t="s">
        <v>55</v>
      </c>
      <c r="B2789" s="29" t="s">
        <v>4842</v>
      </c>
      <c r="C2789" s="29" t="s">
        <v>5340</v>
      </c>
      <c r="D2789" s="29" t="s">
        <v>5341</v>
      </c>
      <c r="E2789" s="29" t="n">
        <v>350</v>
      </c>
      <c r="F2789" s="29" t="s">
        <v>189</v>
      </c>
      <c r="G2789" s="29" t="s">
        <v>5342</v>
      </c>
      <c r="H2789" s="30" t="n">
        <v>567</v>
      </c>
      <c r="I2789" s="31" t="n">
        <v>46280</v>
      </c>
      <c r="J2789" s="30" t="n">
        <v>567</v>
      </c>
      <c r="K2789" s="29" t="s">
        <v>120</v>
      </c>
      <c r="L2789" s="29" t="s">
        <v>144</v>
      </c>
      <c r="M2789" s="29"/>
      <c r="N2789" s="29" t="s">
        <v>122</v>
      </c>
      <c r="O2789" s="31" t="n">
        <v>46371</v>
      </c>
      <c r="P2789" s="29" t="s">
        <v>123</v>
      </c>
      <c r="Q2789" s="29" t="n">
        <f aca="false">IFERROR(VALUE(L2789),"")</f>
        <v>5</v>
      </c>
      <c r="R2789" s="29" t="n">
        <f aca="true">IF(O2789="","",O2789-TODAY())</f>
        <v>86</v>
      </c>
      <c r="S2789" s="29" t="str">
        <f aca="false">IF(C2789="&lt;&lt; vazio &gt;&gt;","VAZIA",IF(AND(O2789&lt;&gt;"",R2789&lt;0),"VENCIDO",IF(AND(O2789&lt;&gt;"",R2789&lt;=Parametros!$B$10),"PRÓX. VENCIMENTO",IF(F2789="Q","QUALIDADE",IF(F2789="S","BLOQUEADO",IF(F2789="R","RESTRITO/DEVOLUÇÃO",IF(OR(N2789="QUAR",N2789="QRES"),"QUARENTENA",IF(OR(B2789="DESCARTE",B2789="DEVOLUÇÃO"),"DESCARTE/DEVOLUÇÃO",IF(AND(D2789="",K2789&lt;&gt;""),"SEM LOTE",IF(AND(Q2789&lt;&gt;"",Q2789&gt;=Parametros!$B$11),"PARADO/SEM GIRO","OK"))))))))))</f>
        <v>RESTRITO/DEVOLUÇÃO</v>
      </c>
      <c r="T2789" s="29" t="str">
        <f aca="false">IF(AND($S2789="PARADO/SEM GIRO",$K2789="KG",OR(Painel!$B$5="(Todos)",A2789=Painel!$B$5)*OR(Painel!$E$5="(Todos)",P2789=Painel!$E$5)),$J2789+ROW()/10000000,"")</f>
        <v/>
      </c>
      <c r="U2789" s="29" t="str">
        <f aca="false">IF(AND($S2789="VENCIDO",$K2789="KG",OR(Painel!$B$5="(Todos)",A2789=Painel!$B$5)*OR(Painel!$E$5="(Todos)",P2789=Painel!$E$5)),$J2789+ROW()/10000000,"")</f>
        <v/>
      </c>
    </row>
    <row r="2790" customFormat="false" ht="15" hidden="false" customHeight="false" outlineLevel="0" collapsed="false">
      <c r="A2790" s="29" t="s">
        <v>55</v>
      </c>
      <c r="B2790" s="29" t="s">
        <v>4842</v>
      </c>
      <c r="C2790" s="29" t="s">
        <v>322</v>
      </c>
      <c r="D2790" s="29" t="s">
        <v>5343</v>
      </c>
      <c r="E2790" s="29" t="n">
        <v>350</v>
      </c>
      <c r="F2790" s="29" t="s">
        <v>189</v>
      </c>
      <c r="G2790" s="29" t="s">
        <v>5344</v>
      </c>
      <c r="H2790" s="30" t="n">
        <v>50.5</v>
      </c>
      <c r="I2790" s="31" t="n">
        <v>46283</v>
      </c>
      <c r="J2790" s="30" t="n">
        <v>50.5</v>
      </c>
      <c r="K2790" s="29" t="s">
        <v>120</v>
      </c>
      <c r="L2790" s="29" t="s">
        <v>176</v>
      </c>
      <c r="M2790" s="29"/>
      <c r="N2790" s="29" t="s">
        <v>122</v>
      </c>
      <c r="O2790" s="31" t="n">
        <v>46244</v>
      </c>
      <c r="P2790" s="29" t="s">
        <v>123</v>
      </c>
      <c r="Q2790" s="29" t="n">
        <f aca="false">IFERROR(VALUE(L2790),"")</f>
        <v>2</v>
      </c>
      <c r="R2790" s="29" t="n">
        <f aca="true">IF(O2790="","",O2790-TODAY())</f>
        <v>-41</v>
      </c>
      <c r="S2790" s="29" t="str">
        <f aca="false">IF(C2790="&lt;&lt; vazio &gt;&gt;","VAZIA",IF(AND(O2790&lt;&gt;"",R2790&lt;0),"VENCIDO",IF(AND(O2790&lt;&gt;"",R2790&lt;=Parametros!$B$10),"PRÓX. VENCIMENTO",IF(F2790="Q","QUALIDADE",IF(F2790="S","BLOQUEADO",IF(F2790="R","RESTRITO/DEVOLUÇÃO",IF(OR(N2790="QUAR",N2790="QRES"),"QUARENTENA",IF(OR(B2790="DESCARTE",B2790="DEVOLUÇÃO"),"DESCARTE/DEVOLUÇÃO",IF(AND(D2790="",K2790&lt;&gt;""),"SEM LOTE",IF(AND(Q2790&lt;&gt;"",Q2790&gt;=Parametros!$B$11),"PARADO/SEM GIRO","OK"))))))))))</f>
        <v>VENCIDO</v>
      </c>
      <c r="T2790" s="29" t="str">
        <f aca="false">IF(AND($S2790="PARADO/SEM GIRO",$K2790="KG",OR(Painel!$B$5="(Todos)",A2790=Painel!$B$5)*OR(Painel!$E$5="(Todos)",P2790=Painel!$E$5)),$J2790+ROW()/10000000,"")</f>
        <v/>
      </c>
      <c r="U2790" s="29" t="n">
        <f aca="false">IF(AND($S2790="VENCIDO",$K2790="KG",OR(Painel!$B$5="(Todos)",A2790=Painel!$B$5)*OR(Painel!$E$5="(Todos)",P2790=Painel!$E$5)),$J2790+ROW()/10000000,"")</f>
        <v>50.500279</v>
      </c>
    </row>
    <row r="2791" customFormat="false" ht="15" hidden="false" customHeight="false" outlineLevel="0" collapsed="false">
      <c r="A2791" s="29" t="s">
        <v>55</v>
      </c>
      <c r="B2791" s="29" t="s">
        <v>4842</v>
      </c>
      <c r="C2791" s="29" t="s">
        <v>322</v>
      </c>
      <c r="D2791" s="29" t="s">
        <v>5345</v>
      </c>
      <c r="E2791" s="29" t="n">
        <v>350</v>
      </c>
      <c r="F2791" s="29" t="s">
        <v>189</v>
      </c>
      <c r="G2791" s="29" t="s">
        <v>5346</v>
      </c>
      <c r="H2791" s="30" t="n">
        <v>50.5</v>
      </c>
      <c r="I2791" s="31" t="n">
        <v>46281</v>
      </c>
      <c r="J2791" s="30" t="n">
        <v>50.5</v>
      </c>
      <c r="K2791" s="29" t="s">
        <v>120</v>
      </c>
      <c r="L2791" s="29" t="s">
        <v>284</v>
      </c>
      <c r="M2791" s="29"/>
      <c r="N2791" s="29" t="s">
        <v>122</v>
      </c>
      <c r="O2791" s="31" t="n">
        <v>46315</v>
      </c>
      <c r="P2791" s="29" t="s">
        <v>123</v>
      </c>
      <c r="Q2791" s="29" t="n">
        <f aca="false">IFERROR(VALUE(L2791),"")</f>
        <v>4</v>
      </c>
      <c r="R2791" s="29" t="n">
        <f aca="true">IF(O2791="","",O2791-TODAY())</f>
        <v>30</v>
      </c>
      <c r="S2791" s="29" t="str">
        <f aca="false">IF(C2791="&lt;&lt; vazio &gt;&gt;","VAZIA",IF(AND(O2791&lt;&gt;"",R2791&lt;0),"VENCIDO",IF(AND(O2791&lt;&gt;"",R2791&lt;=Parametros!$B$10),"PRÓX. VENCIMENTO",IF(F2791="Q","QUALIDADE",IF(F2791="S","BLOQUEADO",IF(F2791="R","RESTRITO/DEVOLUÇÃO",IF(OR(N2791="QUAR",N2791="QRES"),"QUARENTENA",IF(OR(B2791="DESCARTE",B2791="DEVOLUÇÃO"),"DESCARTE/DEVOLUÇÃO",IF(AND(D2791="",K2791&lt;&gt;""),"SEM LOTE",IF(AND(Q2791&lt;&gt;"",Q2791&gt;=Parametros!$B$11),"PARADO/SEM GIRO","OK"))))))))))</f>
        <v>PRÓX. VENCIMENTO</v>
      </c>
      <c r="T2791" s="29" t="str">
        <f aca="false">IF(AND($S2791="PARADO/SEM GIRO",$K2791="KG",OR(Painel!$B$5="(Todos)",A2791=Painel!$B$5)*OR(Painel!$E$5="(Todos)",P2791=Painel!$E$5)),$J2791+ROW()/10000000,"")</f>
        <v/>
      </c>
      <c r="U2791" s="29" t="str">
        <f aca="false">IF(AND($S2791="VENCIDO",$K2791="KG",OR(Painel!$B$5="(Todos)",A2791=Painel!$B$5)*OR(Painel!$E$5="(Todos)",P2791=Painel!$E$5)),$J2791+ROW()/10000000,"")</f>
        <v/>
      </c>
    </row>
    <row r="2792" customFormat="false" ht="15" hidden="false" customHeight="false" outlineLevel="0" collapsed="false">
      <c r="A2792" s="29" t="s">
        <v>55</v>
      </c>
      <c r="B2792" s="29" t="s">
        <v>4842</v>
      </c>
      <c r="C2792" s="29" t="s">
        <v>322</v>
      </c>
      <c r="D2792" s="29" t="s">
        <v>5347</v>
      </c>
      <c r="E2792" s="29" t="n">
        <v>350</v>
      </c>
      <c r="F2792" s="29" t="s">
        <v>189</v>
      </c>
      <c r="G2792" s="29" t="s">
        <v>5348</v>
      </c>
      <c r="H2792" s="30" t="n">
        <v>20.2</v>
      </c>
      <c r="I2792" s="31" t="n">
        <v>46274</v>
      </c>
      <c r="J2792" s="30" t="n">
        <v>20.2</v>
      </c>
      <c r="K2792" s="29" t="s">
        <v>120</v>
      </c>
      <c r="L2792" s="29" t="s">
        <v>138</v>
      </c>
      <c r="M2792" s="29"/>
      <c r="N2792" s="29" t="s">
        <v>122</v>
      </c>
      <c r="O2792" s="31" t="n">
        <v>46379</v>
      </c>
      <c r="P2792" s="29" t="s">
        <v>123</v>
      </c>
      <c r="Q2792" s="29" t="n">
        <f aca="false">IFERROR(VALUE(L2792),"")</f>
        <v>11</v>
      </c>
      <c r="R2792" s="29" t="n">
        <f aca="true">IF(O2792="","",O2792-TODAY())</f>
        <v>94</v>
      </c>
      <c r="S2792" s="29" t="str">
        <f aca="false">IF(C2792="&lt;&lt; vazio &gt;&gt;","VAZIA",IF(AND(O2792&lt;&gt;"",R2792&lt;0),"VENCIDO",IF(AND(O2792&lt;&gt;"",R2792&lt;=Parametros!$B$10),"PRÓX. VENCIMENTO",IF(F2792="Q","QUALIDADE",IF(F2792="S","BLOQUEADO",IF(F2792="R","RESTRITO/DEVOLUÇÃO",IF(OR(N2792="QUAR",N2792="QRES"),"QUARENTENA",IF(OR(B2792="DESCARTE",B2792="DEVOLUÇÃO"),"DESCARTE/DEVOLUÇÃO",IF(AND(D2792="",K2792&lt;&gt;""),"SEM LOTE",IF(AND(Q2792&lt;&gt;"",Q2792&gt;=Parametros!$B$11),"PARADO/SEM GIRO","OK"))))))))))</f>
        <v>RESTRITO/DEVOLUÇÃO</v>
      </c>
      <c r="T2792" s="29" t="str">
        <f aca="false">IF(AND($S2792="PARADO/SEM GIRO",$K2792="KG",OR(Painel!$B$5="(Todos)",A2792=Painel!$B$5)*OR(Painel!$E$5="(Todos)",P2792=Painel!$E$5)),$J2792+ROW()/10000000,"")</f>
        <v/>
      </c>
      <c r="U2792" s="29" t="str">
        <f aca="false">IF(AND($S2792="VENCIDO",$K2792="KG",OR(Painel!$B$5="(Todos)",A2792=Painel!$B$5)*OR(Painel!$E$5="(Todos)",P2792=Painel!$E$5)),$J2792+ROW()/10000000,"")</f>
        <v/>
      </c>
    </row>
    <row r="2793" customFormat="false" ht="15" hidden="false" customHeight="false" outlineLevel="0" collapsed="false">
      <c r="A2793" s="29" t="s">
        <v>55</v>
      </c>
      <c r="B2793" s="29" t="s">
        <v>4842</v>
      </c>
      <c r="C2793" s="29" t="s">
        <v>322</v>
      </c>
      <c r="D2793" s="29" t="s">
        <v>5347</v>
      </c>
      <c r="E2793" s="29" t="n">
        <v>350</v>
      </c>
      <c r="F2793" s="29" t="s">
        <v>189</v>
      </c>
      <c r="G2793" s="29" t="s">
        <v>5349</v>
      </c>
      <c r="H2793" s="30" t="n">
        <v>50.5</v>
      </c>
      <c r="I2793" s="31" t="n">
        <v>46281</v>
      </c>
      <c r="J2793" s="30" t="n">
        <v>50.5</v>
      </c>
      <c r="K2793" s="29" t="s">
        <v>120</v>
      </c>
      <c r="L2793" s="29" t="s">
        <v>284</v>
      </c>
      <c r="M2793" s="29"/>
      <c r="N2793" s="29" t="s">
        <v>122</v>
      </c>
      <c r="O2793" s="31" t="n">
        <v>46379</v>
      </c>
      <c r="P2793" s="29" t="s">
        <v>123</v>
      </c>
      <c r="Q2793" s="29" t="n">
        <f aca="false">IFERROR(VALUE(L2793),"")</f>
        <v>4</v>
      </c>
      <c r="R2793" s="29" t="n">
        <f aca="true">IF(O2793="","",O2793-TODAY())</f>
        <v>94</v>
      </c>
      <c r="S2793" s="29" t="str">
        <f aca="false">IF(C2793="&lt;&lt; vazio &gt;&gt;","VAZIA",IF(AND(O2793&lt;&gt;"",R2793&lt;0),"VENCIDO",IF(AND(O2793&lt;&gt;"",R2793&lt;=Parametros!$B$10),"PRÓX. VENCIMENTO",IF(F2793="Q","QUALIDADE",IF(F2793="S","BLOQUEADO",IF(F2793="R","RESTRITO/DEVOLUÇÃO",IF(OR(N2793="QUAR",N2793="QRES"),"QUARENTENA",IF(OR(B2793="DESCARTE",B2793="DEVOLUÇÃO"),"DESCARTE/DEVOLUÇÃO",IF(AND(D2793="",K2793&lt;&gt;""),"SEM LOTE",IF(AND(Q2793&lt;&gt;"",Q2793&gt;=Parametros!$B$11),"PARADO/SEM GIRO","OK"))))))))))</f>
        <v>RESTRITO/DEVOLUÇÃO</v>
      </c>
      <c r="T2793" s="29" t="str">
        <f aca="false">IF(AND($S2793="PARADO/SEM GIRO",$K2793="KG",OR(Painel!$B$5="(Todos)",A2793=Painel!$B$5)*OR(Painel!$E$5="(Todos)",P2793=Painel!$E$5)),$J2793+ROW()/10000000,"")</f>
        <v/>
      </c>
      <c r="U2793" s="29" t="str">
        <f aca="false">IF(AND($S2793="VENCIDO",$K2793="KG",OR(Painel!$B$5="(Todos)",A2793=Painel!$B$5)*OR(Painel!$E$5="(Todos)",P2793=Painel!$E$5)),$J2793+ROW()/10000000,"")</f>
        <v/>
      </c>
    </row>
    <row r="2794" customFormat="false" ht="15" hidden="false" customHeight="false" outlineLevel="0" collapsed="false">
      <c r="A2794" s="29" t="s">
        <v>55</v>
      </c>
      <c r="B2794" s="29" t="s">
        <v>4842</v>
      </c>
      <c r="C2794" s="29" t="s">
        <v>322</v>
      </c>
      <c r="D2794" s="29" t="s">
        <v>324</v>
      </c>
      <c r="E2794" s="29" t="n">
        <v>350</v>
      </c>
      <c r="F2794" s="29" t="s">
        <v>189</v>
      </c>
      <c r="G2794" s="29" t="s">
        <v>5350</v>
      </c>
      <c r="H2794" s="30" t="n">
        <v>50.5</v>
      </c>
      <c r="I2794" s="31" t="n">
        <v>46284</v>
      </c>
      <c r="J2794" s="30" t="n">
        <v>50.5</v>
      </c>
      <c r="K2794" s="29" t="s">
        <v>120</v>
      </c>
      <c r="L2794" s="29" t="s">
        <v>388</v>
      </c>
      <c r="M2794" s="29"/>
      <c r="N2794" s="29" t="s">
        <v>122</v>
      </c>
      <c r="O2794" s="31" t="n">
        <v>46380</v>
      </c>
      <c r="P2794" s="29" t="s">
        <v>123</v>
      </c>
      <c r="Q2794" s="29" t="n">
        <f aca="false">IFERROR(VALUE(L2794),"")</f>
        <v>1</v>
      </c>
      <c r="R2794" s="29" t="n">
        <f aca="true">IF(O2794="","",O2794-TODAY())</f>
        <v>95</v>
      </c>
      <c r="S2794" s="29" t="str">
        <f aca="false">IF(C2794="&lt;&lt; vazio &gt;&gt;","VAZIA",IF(AND(O2794&lt;&gt;"",R2794&lt;0),"VENCIDO",IF(AND(O2794&lt;&gt;"",R2794&lt;=Parametros!$B$10),"PRÓX. VENCIMENTO",IF(F2794="Q","QUALIDADE",IF(F2794="S","BLOQUEADO",IF(F2794="R","RESTRITO/DEVOLUÇÃO",IF(OR(N2794="QUAR",N2794="QRES"),"QUARENTENA",IF(OR(B2794="DESCARTE",B2794="DEVOLUÇÃO"),"DESCARTE/DEVOLUÇÃO",IF(AND(D2794="",K2794&lt;&gt;""),"SEM LOTE",IF(AND(Q2794&lt;&gt;"",Q2794&gt;=Parametros!$B$11),"PARADO/SEM GIRO","OK"))))))))))</f>
        <v>RESTRITO/DEVOLUÇÃO</v>
      </c>
      <c r="T2794" s="29" t="str">
        <f aca="false">IF(AND($S2794="PARADO/SEM GIRO",$K2794="KG",OR(Painel!$B$5="(Todos)",A2794=Painel!$B$5)*OR(Painel!$E$5="(Todos)",P2794=Painel!$E$5)),$J2794+ROW()/10000000,"")</f>
        <v/>
      </c>
      <c r="U2794" s="29" t="str">
        <f aca="false">IF(AND($S2794="VENCIDO",$K2794="KG",OR(Painel!$B$5="(Todos)",A2794=Painel!$B$5)*OR(Painel!$E$5="(Todos)",P2794=Painel!$E$5)),$J2794+ROW()/10000000,"")</f>
        <v/>
      </c>
    </row>
    <row r="2795" customFormat="false" ht="15" hidden="false" customHeight="false" outlineLevel="0" collapsed="false">
      <c r="A2795" s="29" t="s">
        <v>55</v>
      </c>
      <c r="B2795" s="29" t="s">
        <v>4842</v>
      </c>
      <c r="C2795" s="29" t="s">
        <v>322</v>
      </c>
      <c r="D2795" s="29" t="s">
        <v>5351</v>
      </c>
      <c r="E2795" s="29" t="n">
        <v>350</v>
      </c>
      <c r="F2795" s="29" t="s">
        <v>189</v>
      </c>
      <c r="G2795" s="29" t="s">
        <v>5352</v>
      </c>
      <c r="H2795" s="30" t="n">
        <v>50.5</v>
      </c>
      <c r="I2795" s="31" t="n">
        <v>46283</v>
      </c>
      <c r="J2795" s="30" t="n">
        <v>50.5</v>
      </c>
      <c r="K2795" s="29" t="s">
        <v>120</v>
      </c>
      <c r="L2795" s="29" t="s">
        <v>176</v>
      </c>
      <c r="M2795" s="29"/>
      <c r="N2795" s="29" t="s">
        <v>122</v>
      </c>
      <c r="O2795" s="31" t="n">
        <v>46381</v>
      </c>
      <c r="P2795" s="29" t="s">
        <v>123</v>
      </c>
      <c r="Q2795" s="29" t="n">
        <f aca="false">IFERROR(VALUE(L2795),"")</f>
        <v>2</v>
      </c>
      <c r="R2795" s="29" t="n">
        <f aca="true">IF(O2795="","",O2795-TODAY())</f>
        <v>96</v>
      </c>
      <c r="S2795" s="29" t="str">
        <f aca="false">IF(C2795="&lt;&lt; vazio &gt;&gt;","VAZIA",IF(AND(O2795&lt;&gt;"",R2795&lt;0),"VENCIDO",IF(AND(O2795&lt;&gt;"",R2795&lt;=Parametros!$B$10),"PRÓX. VENCIMENTO",IF(F2795="Q","QUALIDADE",IF(F2795="S","BLOQUEADO",IF(F2795="R","RESTRITO/DEVOLUÇÃO",IF(OR(N2795="QUAR",N2795="QRES"),"QUARENTENA",IF(OR(B2795="DESCARTE",B2795="DEVOLUÇÃO"),"DESCARTE/DEVOLUÇÃO",IF(AND(D2795="",K2795&lt;&gt;""),"SEM LOTE",IF(AND(Q2795&lt;&gt;"",Q2795&gt;=Parametros!$B$11),"PARADO/SEM GIRO","OK"))))))))))</f>
        <v>RESTRITO/DEVOLUÇÃO</v>
      </c>
      <c r="T2795" s="29" t="str">
        <f aca="false">IF(AND($S2795="PARADO/SEM GIRO",$K2795="KG",OR(Painel!$B$5="(Todos)",A2795=Painel!$B$5)*OR(Painel!$E$5="(Todos)",P2795=Painel!$E$5)),$J2795+ROW()/10000000,"")</f>
        <v/>
      </c>
      <c r="U2795" s="29" t="str">
        <f aca="false">IF(AND($S2795="VENCIDO",$K2795="KG",OR(Painel!$B$5="(Todos)",A2795=Painel!$B$5)*OR(Painel!$E$5="(Todos)",P2795=Painel!$E$5)),$J2795+ROW()/10000000,"")</f>
        <v/>
      </c>
    </row>
    <row r="2796" customFormat="false" ht="15" hidden="false" customHeight="false" outlineLevel="0" collapsed="false">
      <c r="A2796" s="29" t="s">
        <v>55</v>
      </c>
      <c r="B2796" s="29" t="s">
        <v>4842</v>
      </c>
      <c r="C2796" s="29" t="s">
        <v>322</v>
      </c>
      <c r="D2796" s="29" t="s">
        <v>5353</v>
      </c>
      <c r="E2796" s="29" t="n">
        <v>350</v>
      </c>
      <c r="F2796" s="29" t="s">
        <v>189</v>
      </c>
      <c r="G2796" s="29" t="s">
        <v>5354</v>
      </c>
      <c r="H2796" s="30" t="n">
        <v>50.5</v>
      </c>
      <c r="I2796" s="31" t="n">
        <v>46281</v>
      </c>
      <c r="J2796" s="30" t="n">
        <v>50.5</v>
      </c>
      <c r="K2796" s="29" t="s">
        <v>120</v>
      </c>
      <c r="L2796" s="29" t="s">
        <v>284</v>
      </c>
      <c r="M2796" s="29"/>
      <c r="N2796" s="29" t="s">
        <v>122</v>
      </c>
      <c r="O2796" s="31" t="n">
        <v>46439</v>
      </c>
      <c r="P2796" s="29" t="s">
        <v>123</v>
      </c>
      <c r="Q2796" s="29" t="n">
        <f aca="false">IFERROR(VALUE(L2796),"")</f>
        <v>4</v>
      </c>
      <c r="R2796" s="29" t="n">
        <f aca="true">IF(O2796="","",O2796-TODAY())</f>
        <v>154</v>
      </c>
      <c r="S2796" s="29" t="str">
        <f aca="false">IF(C2796="&lt;&lt; vazio &gt;&gt;","VAZIA",IF(AND(O2796&lt;&gt;"",R2796&lt;0),"VENCIDO",IF(AND(O2796&lt;&gt;"",R2796&lt;=Parametros!$B$10),"PRÓX. VENCIMENTO",IF(F2796="Q","QUALIDADE",IF(F2796="S","BLOQUEADO",IF(F2796="R","RESTRITO/DEVOLUÇÃO",IF(OR(N2796="QUAR",N2796="QRES"),"QUARENTENA",IF(OR(B2796="DESCARTE",B2796="DEVOLUÇÃO"),"DESCARTE/DEVOLUÇÃO",IF(AND(D2796="",K2796&lt;&gt;""),"SEM LOTE",IF(AND(Q2796&lt;&gt;"",Q2796&gt;=Parametros!$B$11),"PARADO/SEM GIRO","OK"))))))))))</f>
        <v>RESTRITO/DEVOLUÇÃO</v>
      </c>
      <c r="T2796" s="29" t="str">
        <f aca="false">IF(AND($S2796="PARADO/SEM GIRO",$K2796="KG",OR(Painel!$B$5="(Todos)",A2796=Painel!$B$5)*OR(Painel!$E$5="(Todos)",P2796=Painel!$E$5)),$J2796+ROW()/10000000,"")</f>
        <v/>
      </c>
      <c r="U2796" s="29" t="str">
        <f aca="false">IF(AND($S2796="VENCIDO",$K2796="KG",OR(Painel!$B$5="(Todos)",A2796=Painel!$B$5)*OR(Painel!$E$5="(Todos)",P2796=Painel!$E$5)),$J2796+ROW()/10000000,"")</f>
        <v/>
      </c>
    </row>
    <row r="2797" customFormat="false" ht="15" hidden="false" customHeight="false" outlineLevel="0" collapsed="false">
      <c r="A2797" s="29" t="s">
        <v>55</v>
      </c>
      <c r="B2797" s="29" t="s">
        <v>4842</v>
      </c>
      <c r="C2797" s="29" t="s">
        <v>169</v>
      </c>
      <c r="D2797" s="29" t="s">
        <v>5355</v>
      </c>
      <c r="E2797" s="29" t="n">
        <v>350</v>
      </c>
      <c r="F2797" s="29" t="s">
        <v>189</v>
      </c>
      <c r="G2797" s="29" t="s">
        <v>5356</v>
      </c>
      <c r="H2797" s="30" t="n">
        <v>30.3</v>
      </c>
      <c r="I2797" s="31" t="n">
        <v>46281</v>
      </c>
      <c r="J2797" s="30" t="n">
        <v>30.3</v>
      </c>
      <c r="K2797" s="29" t="s">
        <v>120</v>
      </c>
      <c r="L2797" s="29" t="s">
        <v>284</v>
      </c>
      <c r="M2797" s="29"/>
      <c r="N2797" s="29" t="s">
        <v>122</v>
      </c>
      <c r="O2797" s="31" t="n">
        <v>46375</v>
      </c>
      <c r="P2797" s="29" t="s">
        <v>123</v>
      </c>
      <c r="Q2797" s="29" t="n">
        <f aca="false">IFERROR(VALUE(L2797),"")</f>
        <v>4</v>
      </c>
      <c r="R2797" s="29" t="n">
        <f aca="true">IF(O2797="","",O2797-TODAY())</f>
        <v>90</v>
      </c>
      <c r="S2797" s="29" t="str">
        <f aca="false">IF(C2797="&lt;&lt; vazio &gt;&gt;","VAZIA",IF(AND(O2797&lt;&gt;"",R2797&lt;0),"VENCIDO",IF(AND(O2797&lt;&gt;"",R2797&lt;=Parametros!$B$10),"PRÓX. VENCIMENTO",IF(F2797="Q","QUALIDADE",IF(F2797="S","BLOQUEADO",IF(F2797="R","RESTRITO/DEVOLUÇÃO",IF(OR(N2797="QUAR",N2797="QRES"),"QUARENTENA",IF(OR(B2797="DESCARTE",B2797="DEVOLUÇÃO"),"DESCARTE/DEVOLUÇÃO",IF(AND(D2797="",K2797&lt;&gt;""),"SEM LOTE",IF(AND(Q2797&lt;&gt;"",Q2797&gt;=Parametros!$B$11),"PARADO/SEM GIRO","OK"))))))))))</f>
        <v>RESTRITO/DEVOLUÇÃO</v>
      </c>
      <c r="T2797" s="29" t="str">
        <f aca="false">IF(AND($S2797="PARADO/SEM GIRO",$K2797="KG",OR(Painel!$B$5="(Todos)",A2797=Painel!$B$5)*OR(Painel!$E$5="(Todos)",P2797=Painel!$E$5)),$J2797+ROW()/10000000,"")</f>
        <v/>
      </c>
      <c r="U2797" s="29" t="str">
        <f aca="false">IF(AND($S2797="VENCIDO",$K2797="KG",OR(Painel!$B$5="(Todos)",A2797=Painel!$B$5)*OR(Painel!$E$5="(Todos)",P2797=Painel!$E$5)),$J2797+ROW()/10000000,"")</f>
        <v/>
      </c>
    </row>
    <row r="2798" customFormat="false" ht="15" hidden="false" customHeight="false" outlineLevel="0" collapsed="false">
      <c r="A2798" s="29" t="s">
        <v>55</v>
      </c>
      <c r="B2798" s="29" t="s">
        <v>4842</v>
      </c>
      <c r="C2798" s="29" t="s">
        <v>169</v>
      </c>
      <c r="D2798" s="29" t="s">
        <v>5357</v>
      </c>
      <c r="E2798" s="29" t="n">
        <v>350</v>
      </c>
      <c r="F2798" s="29" t="s">
        <v>189</v>
      </c>
      <c r="G2798" s="29" t="s">
        <v>5358</v>
      </c>
      <c r="H2798" s="30" t="n">
        <v>20.2</v>
      </c>
      <c r="I2798" s="31" t="n">
        <v>46280</v>
      </c>
      <c r="J2798" s="30" t="n">
        <v>20.2</v>
      </c>
      <c r="K2798" s="29" t="s">
        <v>120</v>
      </c>
      <c r="L2798" s="29" t="s">
        <v>144</v>
      </c>
      <c r="M2798" s="29"/>
      <c r="N2798" s="29" t="s">
        <v>122</v>
      </c>
      <c r="O2798" s="31" t="n">
        <v>46377</v>
      </c>
      <c r="P2798" s="29" t="s">
        <v>123</v>
      </c>
      <c r="Q2798" s="29" t="n">
        <f aca="false">IFERROR(VALUE(L2798),"")</f>
        <v>5</v>
      </c>
      <c r="R2798" s="29" t="n">
        <f aca="true">IF(O2798="","",O2798-TODAY())</f>
        <v>92</v>
      </c>
      <c r="S2798" s="29" t="str">
        <f aca="false">IF(C2798="&lt;&lt; vazio &gt;&gt;","VAZIA",IF(AND(O2798&lt;&gt;"",R2798&lt;0),"VENCIDO",IF(AND(O2798&lt;&gt;"",R2798&lt;=Parametros!$B$10),"PRÓX. VENCIMENTO",IF(F2798="Q","QUALIDADE",IF(F2798="S","BLOQUEADO",IF(F2798="R","RESTRITO/DEVOLUÇÃO",IF(OR(N2798="QUAR",N2798="QRES"),"QUARENTENA",IF(OR(B2798="DESCARTE",B2798="DEVOLUÇÃO"),"DESCARTE/DEVOLUÇÃO",IF(AND(D2798="",K2798&lt;&gt;""),"SEM LOTE",IF(AND(Q2798&lt;&gt;"",Q2798&gt;=Parametros!$B$11),"PARADO/SEM GIRO","OK"))))))))))</f>
        <v>RESTRITO/DEVOLUÇÃO</v>
      </c>
      <c r="T2798" s="29" t="str">
        <f aca="false">IF(AND($S2798="PARADO/SEM GIRO",$K2798="KG",OR(Painel!$B$5="(Todos)",A2798=Painel!$B$5)*OR(Painel!$E$5="(Todos)",P2798=Painel!$E$5)),$J2798+ROW()/10000000,"")</f>
        <v/>
      </c>
      <c r="U2798" s="29" t="str">
        <f aca="false">IF(AND($S2798="VENCIDO",$K2798="KG",OR(Painel!$B$5="(Todos)",A2798=Painel!$B$5)*OR(Painel!$E$5="(Todos)",P2798=Painel!$E$5)),$J2798+ROW()/10000000,"")</f>
        <v/>
      </c>
    </row>
    <row r="2799" customFormat="false" ht="15" hidden="false" customHeight="false" outlineLevel="0" collapsed="false">
      <c r="A2799" s="29" t="s">
        <v>55</v>
      </c>
      <c r="B2799" s="29" t="s">
        <v>4842</v>
      </c>
      <c r="C2799" s="29" t="s">
        <v>169</v>
      </c>
      <c r="D2799" s="29" t="s">
        <v>5357</v>
      </c>
      <c r="E2799" s="29" t="n">
        <v>350</v>
      </c>
      <c r="F2799" s="29" t="s">
        <v>189</v>
      </c>
      <c r="G2799" s="29" t="s">
        <v>5359</v>
      </c>
      <c r="H2799" s="30" t="n">
        <v>30.3</v>
      </c>
      <c r="I2799" s="31" t="n">
        <v>46283</v>
      </c>
      <c r="J2799" s="30" t="n">
        <v>30.3</v>
      </c>
      <c r="K2799" s="29" t="s">
        <v>120</v>
      </c>
      <c r="L2799" s="29" t="s">
        <v>176</v>
      </c>
      <c r="M2799" s="29"/>
      <c r="N2799" s="29" t="s">
        <v>122</v>
      </c>
      <c r="O2799" s="31" t="n">
        <v>46377</v>
      </c>
      <c r="P2799" s="29" t="s">
        <v>123</v>
      </c>
      <c r="Q2799" s="29" t="n">
        <f aca="false">IFERROR(VALUE(L2799),"")</f>
        <v>2</v>
      </c>
      <c r="R2799" s="29" t="n">
        <f aca="true">IF(O2799="","",O2799-TODAY())</f>
        <v>92</v>
      </c>
      <c r="S2799" s="29" t="str">
        <f aca="false">IF(C2799="&lt;&lt; vazio &gt;&gt;","VAZIA",IF(AND(O2799&lt;&gt;"",R2799&lt;0),"VENCIDO",IF(AND(O2799&lt;&gt;"",R2799&lt;=Parametros!$B$10),"PRÓX. VENCIMENTO",IF(F2799="Q","QUALIDADE",IF(F2799="S","BLOQUEADO",IF(F2799="R","RESTRITO/DEVOLUÇÃO",IF(OR(N2799="QUAR",N2799="QRES"),"QUARENTENA",IF(OR(B2799="DESCARTE",B2799="DEVOLUÇÃO"),"DESCARTE/DEVOLUÇÃO",IF(AND(D2799="",K2799&lt;&gt;""),"SEM LOTE",IF(AND(Q2799&lt;&gt;"",Q2799&gt;=Parametros!$B$11),"PARADO/SEM GIRO","OK"))))))))))</f>
        <v>RESTRITO/DEVOLUÇÃO</v>
      </c>
      <c r="T2799" s="29" t="str">
        <f aca="false">IF(AND($S2799="PARADO/SEM GIRO",$K2799="KG",OR(Painel!$B$5="(Todos)",A2799=Painel!$B$5)*OR(Painel!$E$5="(Todos)",P2799=Painel!$E$5)),$J2799+ROW()/10000000,"")</f>
        <v/>
      </c>
      <c r="U2799" s="29" t="str">
        <f aca="false">IF(AND($S2799="VENCIDO",$K2799="KG",OR(Painel!$B$5="(Todos)",A2799=Painel!$B$5)*OR(Painel!$E$5="(Todos)",P2799=Painel!$E$5)),$J2799+ROW()/10000000,"")</f>
        <v/>
      </c>
    </row>
    <row r="2800" customFormat="false" ht="15" hidden="false" customHeight="false" outlineLevel="0" collapsed="false">
      <c r="A2800" s="29" t="s">
        <v>55</v>
      </c>
      <c r="B2800" s="29" t="s">
        <v>4842</v>
      </c>
      <c r="C2800" s="29" t="s">
        <v>169</v>
      </c>
      <c r="D2800" s="29" t="s">
        <v>5357</v>
      </c>
      <c r="E2800" s="29" t="n">
        <v>350</v>
      </c>
      <c r="F2800" s="29" t="s">
        <v>189</v>
      </c>
      <c r="G2800" s="29" t="s">
        <v>5360</v>
      </c>
      <c r="H2800" s="30" t="n">
        <v>10.1</v>
      </c>
      <c r="I2800" s="31" t="n">
        <v>46281</v>
      </c>
      <c r="J2800" s="30" t="n">
        <v>10.1</v>
      </c>
      <c r="K2800" s="29" t="s">
        <v>120</v>
      </c>
      <c r="L2800" s="29" t="s">
        <v>284</v>
      </c>
      <c r="M2800" s="29"/>
      <c r="N2800" s="29" t="s">
        <v>122</v>
      </c>
      <c r="O2800" s="31" t="n">
        <v>46377</v>
      </c>
      <c r="P2800" s="29" t="s">
        <v>123</v>
      </c>
      <c r="Q2800" s="29" t="n">
        <f aca="false">IFERROR(VALUE(L2800),"")</f>
        <v>4</v>
      </c>
      <c r="R2800" s="29" t="n">
        <f aca="true">IF(O2800="","",O2800-TODAY())</f>
        <v>92</v>
      </c>
      <c r="S2800" s="29" t="str">
        <f aca="false">IF(C2800="&lt;&lt; vazio &gt;&gt;","VAZIA",IF(AND(O2800&lt;&gt;"",R2800&lt;0),"VENCIDO",IF(AND(O2800&lt;&gt;"",R2800&lt;=Parametros!$B$10),"PRÓX. VENCIMENTO",IF(F2800="Q","QUALIDADE",IF(F2800="S","BLOQUEADO",IF(F2800="R","RESTRITO/DEVOLUÇÃO",IF(OR(N2800="QUAR",N2800="QRES"),"QUARENTENA",IF(OR(B2800="DESCARTE",B2800="DEVOLUÇÃO"),"DESCARTE/DEVOLUÇÃO",IF(AND(D2800="",K2800&lt;&gt;""),"SEM LOTE",IF(AND(Q2800&lt;&gt;"",Q2800&gt;=Parametros!$B$11),"PARADO/SEM GIRO","OK"))))))))))</f>
        <v>RESTRITO/DEVOLUÇÃO</v>
      </c>
      <c r="T2800" s="29" t="str">
        <f aca="false">IF(AND($S2800="PARADO/SEM GIRO",$K2800="KG",OR(Painel!$B$5="(Todos)",A2800=Painel!$B$5)*OR(Painel!$E$5="(Todos)",P2800=Painel!$E$5)),$J2800+ROW()/10000000,"")</f>
        <v/>
      </c>
      <c r="U2800" s="29" t="str">
        <f aca="false">IF(AND($S2800="VENCIDO",$K2800="KG",OR(Painel!$B$5="(Todos)",A2800=Painel!$B$5)*OR(Painel!$E$5="(Todos)",P2800=Painel!$E$5)),$J2800+ROW()/10000000,"")</f>
        <v/>
      </c>
    </row>
    <row r="2801" customFormat="false" ht="15" hidden="false" customHeight="false" outlineLevel="0" collapsed="false">
      <c r="A2801" s="29" t="s">
        <v>55</v>
      </c>
      <c r="B2801" s="29" t="s">
        <v>4842</v>
      </c>
      <c r="C2801" s="29" t="s">
        <v>169</v>
      </c>
      <c r="D2801" s="29" t="s">
        <v>5361</v>
      </c>
      <c r="E2801" s="29" t="n">
        <v>350</v>
      </c>
      <c r="F2801" s="29" t="s">
        <v>189</v>
      </c>
      <c r="G2801" s="29" t="s">
        <v>5362</v>
      </c>
      <c r="H2801" s="30" t="n">
        <v>20.2</v>
      </c>
      <c r="I2801" s="31" t="n">
        <v>46283</v>
      </c>
      <c r="J2801" s="30" t="n">
        <v>20.2</v>
      </c>
      <c r="K2801" s="29" t="s">
        <v>120</v>
      </c>
      <c r="L2801" s="29" t="s">
        <v>176</v>
      </c>
      <c r="M2801" s="29"/>
      <c r="N2801" s="29" t="s">
        <v>122</v>
      </c>
      <c r="O2801" s="31" t="n">
        <v>46436</v>
      </c>
      <c r="P2801" s="29" t="s">
        <v>123</v>
      </c>
      <c r="Q2801" s="29" t="n">
        <f aca="false">IFERROR(VALUE(L2801),"")</f>
        <v>2</v>
      </c>
      <c r="R2801" s="29" t="n">
        <f aca="true">IF(O2801="","",O2801-TODAY())</f>
        <v>151</v>
      </c>
      <c r="S2801" s="29" t="str">
        <f aca="false">IF(C2801="&lt;&lt; vazio &gt;&gt;","VAZIA",IF(AND(O2801&lt;&gt;"",R2801&lt;0),"VENCIDO",IF(AND(O2801&lt;&gt;"",R2801&lt;=Parametros!$B$10),"PRÓX. VENCIMENTO",IF(F2801="Q","QUALIDADE",IF(F2801="S","BLOQUEADO",IF(F2801="R","RESTRITO/DEVOLUÇÃO",IF(OR(N2801="QUAR",N2801="QRES"),"QUARENTENA",IF(OR(B2801="DESCARTE",B2801="DEVOLUÇÃO"),"DESCARTE/DEVOLUÇÃO",IF(AND(D2801="",K2801&lt;&gt;""),"SEM LOTE",IF(AND(Q2801&lt;&gt;"",Q2801&gt;=Parametros!$B$11),"PARADO/SEM GIRO","OK"))))))))))</f>
        <v>RESTRITO/DEVOLUÇÃO</v>
      </c>
      <c r="T2801" s="29" t="str">
        <f aca="false">IF(AND($S2801="PARADO/SEM GIRO",$K2801="KG",OR(Painel!$B$5="(Todos)",A2801=Painel!$B$5)*OR(Painel!$E$5="(Todos)",P2801=Painel!$E$5)),$J2801+ROW()/10000000,"")</f>
        <v/>
      </c>
      <c r="U2801" s="29" t="str">
        <f aca="false">IF(AND($S2801="VENCIDO",$K2801="KG",OR(Painel!$B$5="(Todos)",A2801=Painel!$B$5)*OR(Painel!$E$5="(Todos)",P2801=Painel!$E$5)),$J2801+ROW()/10000000,"")</f>
        <v/>
      </c>
    </row>
    <row r="2802" customFormat="false" ht="15" hidden="false" customHeight="false" outlineLevel="0" collapsed="false">
      <c r="A2802" s="29" t="s">
        <v>55</v>
      </c>
      <c r="B2802" s="29" t="s">
        <v>4842</v>
      </c>
      <c r="C2802" s="29" t="s">
        <v>169</v>
      </c>
      <c r="D2802" s="29" t="s">
        <v>5361</v>
      </c>
      <c r="E2802" s="29" t="n">
        <v>350</v>
      </c>
      <c r="F2802" s="29" t="s">
        <v>189</v>
      </c>
      <c r="G2802" s="29" t="s">
        <v>5363</v>
      </c>
      <c r="H2802" s="30" t="n">
        <v>10.1</v>
      </c>
      <c r="I2802" s="31" t="n">
        <v>46280</v>
      </c>
      <c r="J2802" s="30" t="n">
        <v>10.1</v>
      </c>
      <c r="K2802" s="29" t="s">
        <v>120</v>
      </c>
      <c r="L2802" s="29" t="s">
        <v>144</v>
      </c>
      <c r="M2802" s="29"/>
      <c r="N2802" s="29" t="s">
        <v>122</v>
      </c>
      <c r="O2802" s="31" t="n">
        <v>46436</v>
      </c>
      <c r="P2802" s="29" t="s">
        <v>123</v>
      </c>
      <c r="Q2802" s="29" t="n">
        <f aca="false">IFERROR(VALUE(L2802),"")</f>
        <v>5</v>
      </c>
      <c r="R2802" s="29" t="n">
        <f aca="true">IF(O2802="","",O2802-TODAY())</f>
        <v>151</v>
      </c>
      <c r="S2802" s="29" t="str">
        <f aca="false">IF(C2802="&lt;&lt; vazio &gt;&gt;","VAZIA",IF(AND(O2802&lt;&gt;"",R2802&lt;0),"VENCIDO",IF(AND(O2802&lt;&gt;"",R2802&lt;=Parametros!$B$10),"PRÓX. VENCIMENTO",IF(F2802="Q","QUALIDADE",IF(F2802="S","BLOQUEADO",IF(F2802="R","RESTRITO/DEVOLUÇÃO",IF(OR(N2802="QUAR",N2802="QRES"),"QUARENTENA",IF(OR(B2802="DESCARTE",B2802="DEVOLUÇÃO"),"DESCARTE/DEVOLUÇÃO",IF(AND(D2802="",K2802&lt;&gt;""),"SEM LOTE",IF(AND(Q2802&lt;&gt;"",Q2802&gt;=Parametros!$B$11),"PARADO/SEM GIRO","OK"))))))))))</f>
        <v>RESTRITO/DEVOLUÇÃO</v>
      </c>
      <c r="T2802" s="29" t="str">
        <f aca="false">IF(AND($S2802="PARADO/SEM GIRO",$K2802="KG",OR(Painel!$B$5="(Todos)",A2802=Painel!$B$5)*OR(Painel!$E$5="(Todos)",P2802=Painel!$E$5)),$J2802+ROW()/10000000,"")</f>
        <v/>
      </c>
      <c r="U2802" s="29" t="str">
        <f aca="false">IF(AND($S2802="VENCIDO",$K2802="KG",OR(Painel!$B$5="(Todos)",A2802=Painel!$B$5)*OR(Painel!$E$5="(Todos)",P2802=Painel!$E$5)),$J2802+ROW()/10000000,"")</f>
        <v/>
      </c>
    </row>
    <row r="2803" customFormat="false" ht="15" hidden="false" customHeight="false" outlineLevel="0" collapsed="false">
      <c r="A2803" s="29" t="s">
        <v>55</v>
      </c>
      <c r="B2803" s="29" t="s">
        <v>4842</v>
      </c>
      <c r="C2803" s="29" t="s">
        <v>169</v>
      </c>
      <c r="D2803" s="29" t="s">
        <v>5361</v>
      </c>
      <c r="E2803" s="29" t="n">
        <v>350</v>
      </c>
      <c r="F2803" s="29" t="s">
        <v>189</v>
      </c>
      <c r="G2803" s="29" t="s">
        <v>5364</v>
      </c>
      <c r="H2803" s="30" t="n">
        <v>30.3</v>
      </c>
      <c r="I2803" s="31" t="n">
        <v>46283</v>
      </c>
      <c r="J2803" s="30" t="n">
        <v>30.3</v>
      </c>
      <c r="K2803" s="29" t="s">
        <v>120</v>
      </c>
      <c r="L2803" s="29" t="s">
        <v>176</v>
      </c>
      <c r="M2803" s="29"/>
      <c r="N2803" s="29" t="s">
        <v>122</v>
      </c>
      <c r="O2803" s="31" t="n">
        <v>46436</v>
      </c>
      <c r="P2803" s="29" t="s">
        <v>123</v>
      </c>
      <c r="Q2803" s="29" t="n">
        <f aca="false">IFERROR(VALUE(L2803),"")</f>
        <v>2</v>
      </c>
      <c r="R2803" s="29" t="n">
        <f aca="true">IF(O2803="","",O2803-TODAY())</f>
        <v>151</v>
      </c>
      <c r="S2803" s="29" t="str">
        <f aca="false">IF(C2803="&lt;&lt; vazio &gt;&gt;","VAZIA",IF(AND(O2803&lt;&gt;"",R2803&lt;0),"VENCIDO",IF(AND(O2803&lt;&gt;"",R2803&lt;=Parametros!$B$10),"PRÓX. VENCIMENTO",IF(F2803="Q","QUALIDADE",IF(F2803="S","BLOQUEADO",IF(F2803="R","RESTRITO/DEVOLUÇÃO",IF(OR(N2803="QUAR",N2803="QRES"),"QUARENTENA",IF(OR(B2803="DESCARTE",B2803="DEVOLUÇÃO"),"DESCARTE/DEVOLUÇÃO",IF(AND(D2803="",K2803&lt;&gt;""),"SEM LOTE",IF(AND(Q2803&lt;&gt;"",Q2803&gt;=Parametros!$B$11),"PARADO/SEM GIRO","OK"))))))))))</f>
        <v>RESTRITO/DEVOLUÇÃO</v>
      </c>
      <c r="T2803" s="29" t="str">
        <f aca="false">IF(AND($S2803="PARADO/SEM GIRO",$K2803="KG",OR(Painel!$B$5="(Todos)",A2803=Painel!$B$5)*OR(Painel!$E$5="(Todos)",P2803=Painel!$E$5)),$J2803+ROW()/10000000,"")</f>
        <v/>
      </c>
      <c r="U2803" s="29" t="str">
        <f aca="false">IF(AND($S2803="VENCIDO",$K2803="KG",OR(Painel!$B$5="(Todos)",A2803=Painel!$B$5)*OR(Painel!$E$5="(Todos)",P2803=Painel!$E$5)),$J2803+ROW()/10000000,"")</f>
        <v/>
      </c>
    </row>
    <row r="2804" customFormat="false" ht="15" hidden="false" customHeight="false" outlineLevel="0" collapsed="false">
      <c r="A2804" s="29" t="s">
        <v>55</v>
      </c>
      <c r="B2804" s="29" t="s">
        <v>4842</v>
      </c>
      <c r="C2804" s="29" t="s">
        <v>169</v>
      </c>
      <c r="D2804" s="29" t="s">
        <v>170</v>
      </c>
      <c r="E2804" s="29" t="n">
        <v>350</v>
      </c>
      <c r="F2804" s="29" t="s">
        <v>189</v>
      </c>
      <c r="G2804" s="29" t="s">
        <v>5365</v>
      </c>
      <c r="H2804" s="30" t="n">
        <v>303</v>
      </c>
      <c r="I2804" s="31" t="n">
        <v>46283</v>
      </c>
      <c r="J2804" s="30" t="n">
        <v>303</v>
      </c>
      <c r="K2804" s="29" t="s">
        <v>120</v>
      </c>
      <c r="L2804" s="29" t="s">
        <v>176</v>
      </c>
      <c r="M2804" s="29"/>
      <c r="N2804" s="29" t="s">
        <v>122</v>
      </c>
      <c r="O2804" s="31" t="n">
        <v>46437</v>
      </c>
      <c r="P2804" s="29" t="s">
        <v>123</v>
      </c>
      <c r="Q2804" s="29" t="n">
        <f aca="false">IFERROR(VALUE(L2804),"")</f>
        <v>2</v>
      </c>
      <c r="R2804" s="29" t="n">
        <f aca="true">IF(O2804="","",O2804-TODAY())</f>
        <v>152</v>
      </c>
      <c r="S2804" s="29" t="str">
        <f aca="false">IF(C2804="&lt;&lt; vazio &gt;&gt;","VAZIA",IF(AND(O2804&lt;&gt;"",R2804&lt;0),"VENCIDO",IF(AND(O2804&lt;&gt;"",R2804&lt;=Parametros!$B$10),"PRÓX. VENCIMENTO",IF(F2804="Q","QUALIDADE",IF(F2804="S","BLOQUEADO",IF(F2804="R","RESTRITO/DEVOLUÇÃO",IF(OR(N2804="QUAR",N2804="QRES"),"QUARENTENA",IF(OR(B2804="DESCARTE",B2804="DEVOLUÇÃO"),"DESCARTE/DEVOLUÇÃO",IF(AND(D2804="",K2804&lt;&gt;""),"SEM LOTE",IF(AND(Q2804&lt;&gt;"",Q2804&gt;=Parametros!$B$11),"PARADO/SEM GIRO","OK"))))))))))</f>
        <v>RESTRITO/DEVOLUÇÃO</v>
      </c>
      <c r="T2804" s="29" t="str">
        <f aca="false">IF(AND($S2804="PARADO/SEM GIRO",$K2804="KG",OR(Painel!$B$5="(Todos)",A2804=Painel!$B$5)*OR(Painel!$E$5="(Todos)",P2804=Painel!$E$5)),$J2804+ROW()/10000000,"")</f>
        <v/>
      </c>
      <c r="U2804" s="29" t="str">
        <f aca="false">IF(AND($S2804="VENCIDO",$K2804="KG",OR(Painel!$B$5="(Todos)",A2804=Painel!$B$5)*OR(Painel!$E$5="(Todos)",P2804=Painel!$E$5)),$J2804+ROW()/10000000,"")</f>
        <v/>
      </c>
    </row>
    <row r="2805" customFormat="false" ht="15" hidden="false" customHeight="false" outlineLevel="0" collapsed="false">
      <c r="A2805" s="29" t="s">
        <v>55</v>
      </c>
      <c r="B2805" s="29" t="s">
        <v>4842</v>
      </c>
      <c r="C2805" s="29" t="s">
        <v>169</v>
      </c>
      <c r="D2805" s="29" t="s">
        <v>170</v>
      </c>
      <c r="E2805" s="29" t="n">
        <v>350</v>
      </c>
      <c r="F2805" s="29" t="s">
        <v>189</v>
      </c>
      <c r="G2805" s="29" t="s">
        <v>5366</v>
      </c>
      <c r="H2805" s="30" t="n">
        <v>50.5</v>
      </c>
      <c r="I2805" s="31" t="n">
        <v>46281</v>
      </c>
      <c r="J2805" s="30" t="n">
        <v>50.5</v>
      </c>
      <c r="K2805" s="29" t="s">
        <v>120</v>
      </c>
      <c r="L2805" s="29" t="s">
        <v>284</v>
      </c>
      <c r="M2805" s="29"/>
      <c r="N2805" s="29" t="s">
        <v>122</v>
      </c>
      <c r="O2805" s="31" t="n">
        <v>46437</v>
      </c>
      <c r="P2805" s="29" t="s">
        <v>123</v>
      </c>
      <c r="Q2805" s="29" t="n">
        <f aca="false">IFERROR(VALUE(L2805),"")</f>
        <v>4</v>
      </c>
      <c r="R2805" s="29" t="n">
        <f aca="true">IF(O2805="","",O2805-TODAY())</f>
        <v>152</v>
      </c>
      <c r="S2805" s="29" t="str">
        <f aca="false">IF(C2805="&lt;&lt; vazio &gt;&gt;","VAZIA",IF(AND(O2805&lt;&gt;"",R2805&lt;0),"VENCIDO",IF(AND(O2805&lt;&gt;"",R2805&lt;=Parametros!$B$10),"PRÓX. VENCIMENTO",IF(F2805="Q","QUALIDADE",IF(F2805="S","BLOQUEADO",IF(F2805="R","RESTRITO/DEVOLUÇÃO",IF(OR(N2805="QUAR",N2805="QRES"),"QUARENTENA",IF(OR(B2805="DESCARTE",B2805="DEVOLUÇÃO"),"DESCARTE/DEVOLUÇÃO",IF(AND(D2805="",K2805&lt;&gt;""),"SEM LOTE",IF(AND(Q2805&lt;&gt;"",Q2805&gt;=Parametros!$B$11),"PARADO/SEM GIRO","OK"))))))))))</f>
        <v>RESTRITO/DEVOLUÇÃO</v>
      </c>
      <c r="T2805" s="29" t="str">
        <f aca="false">IF(AND($S2805="PARADO/SEM GIRO",$K2805="KG",OR(Painel!$B$5="(Todos)",A2805=Painel!$B$5)*OR(Painel!$E$5="(Todos)",P2805=Painel!$E$5)),$J2805+ROW()/10000000,"")</f>
        <v/>
      </c>
      <c r="U2805" s="29" t="str">
        <f aca="false">IF(AND($S2805="VENCIDO",$K2805="KG",OR(Painel!$B$5="(Todos)",A2805=Painel!$B$5)*OR(Painel!$E$5="(Todos)",P2805=Painel!$E$5)),$J2805+ROW()/10000000,"")</f>
        <v/>
      </c>
    </row>
    <row r="2806" customFormat="false" ht="15" hidden="false" customHeight="false" outlineLevel="0" collapsed="false">
      <c r="A2806" s="29" t="s">
        <v>55</v>
      </c>
      <c r="B2806" s="29" t="s">
        <v>4842</v>
      </c>
      <c r="C2806" s="29" t="s">
        <v>741</v>
      </c>
      <c r="D2806" s="29" t="s">
        <v>4541</v>
      </c>
      <c r="E2806" s="29" t="n">
        <v>350</v>
      </c>
      <c r="F2806" s="29" t="s">
        <v>189</v>
      </c>
      <c r="G2806" s="29" t="s">
        <v>5367</v>
      </c>
      <c r="H2806" s="30" t="n">
        <v>180</v>
      </c>
      <c r="I2806" s="31" t="n">
        <v>46280</v>
      </c>
      <c r="J2806" s="30" t="n">
        <v>180</v>
      </c>
      <c r="K2806" s="29" t="s">
        <v>120</v>
      </c>
      <c r="L2806" s="29" t="s">
        <v>144</v>
      </c>
      <c r="M2806" s="29"/>
      <c r="N2806" s="29" t="s">
        <v>122</v>
      </c>
      <c r="O2806" s="31" t="n">
        <v>46313</v>
      </c>
      <c r="P2806" s="29" t="s">
        <v>123</v>
      </c>
      <c r="Q2806" s="29" t="n">
        <f aca="false">IFERROR(VALUE(L2806),"")</f>
        <v>5</v>
      </c>
      <c r="R2806" s="29" t="n">
        <f aca="true">IF(O2806="","",O2806-TODAY())</f>
        <v>28</v>
      </c>
      <c r="S2806" s="29" t="str">
        <f aca="false">IF(C2806="&lt;&lt; vazio &gt;&gt;","VAZIA",IF(AND(O2806&lt;&gt;"",R2806&lt;0),"VENCIDO",IF(AND(O2806&lt;&gt;"",R2806&lt;=Parametros!$B$10),"PRÓX. VENCIMENTO",IF(F2806="Q","QUALIDADE",IF(F2806="S","BLOQUEADO",IF(F2806="R","RESTRITO/DEVOLUÇÃO",IF(OR(N2806="QUAR",N2806="QRES"),"QUARENTENA",IF(OR(B2806="DESCARTE",B2806="DEVOLUÇÃO"),"DESCARTE/DEVOLUÇÃO",IF(AND(D2806="",K2806&lt;&gt;""),"SEM LOTE",IF(AND(Q2806&lt;&gt;"",Q2806&gt;=Parametros!$B$11),"PARADO/SEM GIRO","OK"))))))))))</f>
        <v>PRÓX. VENCIMENTO</v>
      </c>
      <c r="T2806" s="29" t="str">
        <f aca="false">IF(AND($S2806="PARADO/SEM GIRO",$K2806="KG",OR(Painel!$B$5="(Todos)",A2806=Painel!$B$5)*OR(Painel!$E$5="(Todos)",P2806=Painel!$E$5)),$J2806+ROW()/10000000,"")</f>
        <v/>
      </c>
      <c r="U2806" s="29" t="str">
        <f aca="false">IF(AND($S2806="VENCIDO",$K2806="KG",OR(Painel!$B$5="(Todos)",A2806=Painel!$B$5)*OR(Painel!$E$5="(Todos)",P2806=Painel!$E$5)),$J2806+ROW()/10000000,"")</f>
        <v/>
      </c>
    </row>
    <row r="2807" customFormat="false" ht="15" hidden="false" customHeight="false" outlineLevel="0" collapsed="false">
      <c r="A2807" s="29" t="s">
        <v>55</v>
      </c>
      <c r="B2807" s="29" t="s">
        <v>4842</v>
      </c>
      <c r="C2807" s="29" t="s">
        <v>255</v>
      </c>
      <c r="D2807" s="29" t="s">
        <v>5368</v>
      </c>
      <c r="E2807" s="29" t="n">
        <v>350</v>
      </c>
      <c r="F2807" s="29" t="s">
        <v>189</v>
      </c>
      <c r="G2807" s="29" t="s">
        <v>5369</v>
      </c>
      <c r="H2807" s="30" t="n">
        <v>12.12</v>
      </c>
      <c r="I2807" s="31" t="n">
        <v>46280</v>
      </c>
      <c r="J2807" s="30" t="n">
        <v>12.12</v>
      </c>
      <c r="K2807" s="29" t="s">
        <v>120</v>
      </c>
      <c r="L2807" s="29" t="s">
        <v>144</v>
      </c>
      <c r="M2807" s="29"/>
      <c r="N2807" s="29" t="s">
        <v>122</v>
      </c>
      <c r="O2807" s="31" t="n">
        <v>46468</v>
      </c>
      <c r="P2807" s="29" t="s">
        <v>123</v>
      </c>
      <c r="Q2807" s="29" t="n">
        <f aca="false">IFERROR(VALUE(L2807),"")</f>
        <v>5</v>
      </c>
      <c r="R2807" s="29" t="n">
        <f aca="true">IF(O2807="","",O2807-TODAY())</f>
        <v>183</v>
      </c>
      <c r="S2807" s="29" t="str">
        <f aca="false">IF(C2807="&lt;&lt; vazio &gt;&gt;","VAZIA",IF(AND(O2807&lt;&gt;"",R2807&lt;0),"VENCIDO",IF(AND(O2807&lt;&gt;"",R2807&lt;=Parametros!$B$10),"PRÓX. VENCIMENTO",IF(F2807="Q","QUALIDADE",IF(F2807="S","BLOQUEADO",IF(F2807="R","RESTRITO/DEVOLUÇÃO",IF(OR(N2807="QUAR",N2807="QRES"),"QUARENTENA",IF(OR(B2807="DESCARTE",B2807="DEVOLUÇÃO"),"DESCARTE/DEVOLUÇÃO",IF(AND(D2807="",K2807&lt;&gt;""),"SEM LOTE",IF(AND(Q2807&lt;&gt;"",Q2807&gt;=Parametros!$B$11),"PARADO/SEM GIRO","OK"))))))))))</f>
        <v>RESTRITO/DEVOLUÇÃO</v>
      </c>
      <c r="T2807" s="29" t="str">
        <f aca="false">IF(AND($S2807="PARADO/SEM GIRO",$K2807="KG",OR(Painel!$B$5="(Todos)",A2807=Painel!$B$5)*OR(Painel!$E$5="(Todos)",P2807=Painel!$E$5)),$J2807+ROW()/10000000,"")</f>
        <v/>
      </c>
      <c r="U2807" s="29" t="str">
        <f aca="false">IF(AND($S2807="VENCIDO",$K2807="KG",OR(Painel!$B$5="(Todos)",A2807=Painel!$B$5)*OR(Painel!$E$5="(Todos)",P2807=Painel!$E$5)),$J2807+ROW()/10000000,"")</f>
        <v/>
      </c>
    </row>
    <row r="2808" customFormat="false" ht="15" hidden="false" customHeight="false" outlineLevel="0" collapsed="false">
      <c r="A2808" s="29" t="s">
        <v>55</v>
      </c>
      <c r="B2808" s="29" t="s">
        <v>4842</v>
      </c>
      <c r="C2808" s="29" t="s">
        <v>255</v>
      </c>
      <c r="D2808" s="29" t="s">
        <v>657</v>
      </c>
      <c r="E2808" s="29" t="n">
        <v>350</v>
      </c>
      <c r="F2808" s="29" t="s">
        <v>189</v>
      </c>
      <c r="G2808" s="29" t="s">
        <v>5370</v>
      </c>
      <c r="H2808" s="30" t="n">
        <v>12.12</v>
      </c>
      <c r="I2808" s="31" t="n">
        <v>46284</v>
      </c>
      <c r="J2808" s="30" t="n">
        <v>12.12</v>
      </c>
      <c r="K2808" s="29" t="s">
        <v>120</v>
      </c>
      <c r="L2808" s="29" t="s">
        <v>388</v>
      </c>
      <c r="M2808" s="29"/>
      <c r="N2808" s="29" t="s">
        <v>122</v>
      </c>
      <c r="O2808" s="31" t="n">
        <v>46589</v>
      </c>
      <c r="P2808" s="29" t="s">
        <v>123</v>
      </c>
      <c r="Q2808" s="29" t="n">
        <f aca="false">IFERROR(VALUE(L2808),"")</f>
        <v>1</v>
      </c>
      <c r="R2808" s="29" t="n">
        <f aca="true">IF(O2808="","",O2808-TODAY())</f>
        <v>304</v>
      </c>
      <c r="S2808" s="29" t="str">
        <f aca="false">IF(C2808="&lt;&lt; vazio &gt;&gt;","VAZIA",IF(AND(O2808&lt;&gt;"",R2808&lt;0),"VENCIDO",IF(AND(O2808&lt;&gt;"",R2808&lt;=Parametros!$B$10),"PRÓX. VENCIMENTO",IF(F2808="Q","QUALIDADE",IF(F2808="S","BLOQUEADO",IF(F2808="R","RESTRITO/DEVOLUÇÃO",IF(OR(N2808="QUAR",N2808="QRES"),"QUARENTENA",IF(OR(B2808="DESCARTE",B2808="DEVOLUÇÃO"),"DESCARTE/DEVOLUÇÃO",IF(AND(D2808="",K2808&lt;&gt;""),"SEM LOTE",IF(AND(Q2808&lt;&gt;"",Q2808&gt;=Parametros!$B$11),"PARADO/SEM GIRO","OK"))))))))))</f>
        <v>RESTRITO/DEVOLUÇÃO</v>
      </c>
      <c r="T2808" s="29" t="str">
        <f aca="false">IF(AND($S2808="PARADO/SEM GIRO",$K2808="KG",OR(Painel!$B$5="(Todos)",A2808=Painel!$B$5)*OR(Painel!$E$5="(Todos)",P2808=Painel!$E$5)),$J2808+ROW()/10000000,"")</f>
        <v/>
      </c>
      <c r="U2808" s="29" t="str">
        <f aca="false">IF(AND($S2808="VENCIDO",$K2808="KG",OR(Painel!$B$5="(Todos)",A2808=Painel!$B$5)*OR(Painel!$E$5="(Todos)",P2808=Painel!$E$5)),$J2808+ROW()/10000000,"")</f>
        <v/>
      </c>
    </row>
    <row r="2809" customFormat="false" ht="15" hidden="false" customHeight="false" outlineLevel="0" collapsed="false">
      <c r="A2809" s="29" t="s">
        <v>55</v>
      </c>
      <c r="B2809" s="29" t="s">
        <v>4842</v>
      </c>
      <c r="C2809" s="29" t="s">
        <v>258</v>
      </c>
      <c r="D2809" s="29" t="s">
        <v>5371</v>
      </c>
      <c r="E2809" s="29" t="n">
        <v>350</v>
      </c>
      <c r="F2809" s="29" t="s">
        <v>189</v>
      </c>
      <c r="G2809" s="29" t="s">
        <v>5372</v>
      </c>
      <c r="H2809" s="30" t="n">
        <v>12.12</v>
      </c>
      <c r="I2809" s="31" t="n">
        <v>46281</v>
      </c>
      <c r="J2809" s="30" t="n">
        <v>12.12</v>
      </c>
      <c r="K2809" s="29" t="s">
        <v>120</v>
      </c>
      <c r="L2809" s="29" t="s">
        <v>284</v>
      </c>
      <c r="M2809" s="29"/>
      <c r="N2809" s="29" t="s">
        <v>122</v>
      </c>
      <c r="O2809" s="31" t="n">
        <v>46363</v>
      </c>
      <c r="P2809" s="29" t="s">
        <v>123</v>
      </c>
      <c r="Q2809" s="29" t="n">
        <f aca="false">IFERROR(VALUE(L2809),"")</f>
        <v>4</v>
      </c>
      <c r="R2809" s="29" t="n">
        <f aca="true">IF(O2809="","",O2809-TODAY())</f>
        <v>78</v>
      </c>
      <c r="S2809" s="29" t="str">
        <f aca="false">IF(C2809="&lt;&lt; vazio &gt;&gt;","VAZIA",IF(AND(O2809&lt;&gt;"",R2809&lt;0),"VENCIDO",IF(AND(O2809&lt;&gt;"",R2809&lt;=Parametros!$B$10),"PRÓX. VENCIMENTO",IF(F2809="Q","QUALIDADE",IF(F2809="S","BLOQUEADO",IF(F2809="R","RESTRITO/DEVOLUÇÃO",IF(OR(N2809="QUAR",N2809="QRES"),"QUARENTENA",IF(OR(B2809="DESCARTE",B2809="DEVOLUÇÃO"),"DESCARTE/DEVOLUÇÃO",IF(AND(D2809="",K2809&lt;&gt;""),"SEM LOTE",IF(AND(Q2809&lt;&gt;"",Q2809&gt;=Parametros!$B$11),"PARADO/SEM GIRO","OK"))))))))))</f>
        <v>RESTRITO/DEVOLUÇÃO</v>
      </c>
      <c r="T2809" s="29" t="str">
        <f aca="false">IF(AND($S2809="PARADO/SEM GIRO",$K2809="KG",OR(Painel!$B$5="(Todos)",A2809=Painel!$B$5)*OR(Painel!$E$5="(Todos)",P2809=Painel!$E$5)),$J2809+ROW()/10000000,"")</f>
        <v/>
      </c>
      <c r="U2809" s="29" t="str">
        <f aca="false">IF(AND($S2809="VENCIDO",$K2809="KG",OR(Painel!$B$5="(Todos)",A2809=Painel!$B$5)*OR(Painel!$E$5="(Todos)",P2809=Painel!$E$5)),$J2809+ROW()/10000000,"")</f>
        <v/>
      </c>
    </row>
    <row r="2810" customFormat="false" ht="15" hidden="false" customHeight="false" outlineLevel="0" collapsed="false">
      <c r="A2810" s="29" t="s">
        <v>55</v>
      </c>
      <c r="B2810" s="29" t="s">
        <v>4842</v>
      </c>
      <c r="C2810" s="29" t="s">
        <v>258</v>
      </c>
      <c r="D2810" s="29" t="s">
        <v>330</v>
      </c>
      <c r="E2810" s="29" t="n">
        <v>350</v>
      </c>
      <c r="F2810" s="29" t="s">
        <v>189</v>
      </c>
      <c r="G2810" s="29" t="s">
        <v>5373</v>
      </c>
      <c r="H2810" s="30" t="n">
        <v>36.36</v>
      </c>
      <c r="I2810" s="31" t="n">
        <v>46281</v>
      </c>
      <c r="J2810" s="30" t="n">
        <v>36.36</v>
      </c>
      <c r="K2810" s="29" t="s">
        <v>120</v>
      </c>
      <c r="L2810" s="29" t="s">
        <v>284</v>
      </c>
      <c r="M2810" s="29"/>
      <c r="N2810" s="29" t="s">
        <v>122</v>
      </c>
      <c r="O2810" s="31" t="n">
        <v>46364</v>
      </c>
      <c r="P2810" s="29" t="s">
        <v>123</v>
      </c>
      <c r="Q2810" s="29" t="n">
        <f aca="false">IFERROR(VALUE(L2810),"")</f>
        <v>4</v>
      </c>
      <c r="R2810" s="29" t="n">
        <f aca="true">IF(O2810="","",O2810-TODAY())</f>
        <v>79</v>
      </c>
      <c r="S2810" s="29" t="str">
        <f aca="false">IF(C2810="&lt;&lt; vazio &gt;&gt;","VAZIA",IF(AND(O2810&lt;&gt;"",R2810&lt;0),"VENCIDO",IF(AND(O2810&lt;&gt;"",R2810&lt;=Parametros!$B$10),"PRÓX. VENCIMENTO",IF(F2810="Q","QUALIDADE",IF(F2810="S","BLOQUEADO",IF(F2810="R","RESTRITO/DEVOLUÇÃO",IF(OR(N2810="QUAR",N2810="QRES"),"QUARENTENA",IF(OR(B2810="DESCARTE",B2810="DEVOLUÇÃO"),"DESCARTE/DEVOLUÇÃO",IF(AND(D2810="",K2810&lt;&gt;""),"SEM LOTE",IF(AND(Q2810&lt;&gt;"",Q2810&gt;=Parametros!$B$11),"PARADO/SEM GIRO","OK"))))))))))</f>
        <v>RESTRITO/DEVOLUÇÃO</v>
      </c>
      <c r="T2810" s="29" t="str">
        <f aca="false">IF(AND($S2810="PARADO/SEM GIRO",$K2810="KG",OR(Painel!$B$5="(Todos)",A2810=Painel!$B$5)*OR(Painel!$E$5="(Todos)",P2810=Painel!$E$5)),$J2810+ROW()/10000000,"")</f>
        <v/>
      </c>
      <c r="U2810" s="29" t="str">
        <f aca="false">IF(AND($S2810="VENCIDO",$K2810="KG",OR(Painel!$B$5="(Todos)",A2810=Painel!$B$5)*OR(Painel!$E$5="(Todos)",P2810=Painel!$E$5)),$J2810+ROW()/10000000,"")</f>
        <v/>
      </c>
    </row>
    <row r="2811" customFormat="false" ht="15" hidden="false" customHeight="false" outlineLevel="0" collapsed="false">
      <c r="A2811" s="29" t="s">
        <v>55</v>
      </c>
      <c r="B2811" s="29" t="s">
        <v>4842</v>
      </c>
      <c r="C2811" s="29" t="s">
        <v>258</v>
      </c>
      <c r="D2811" s="29" t="s">
        <v>330</v>
      </c>
      <c r="E2811" s="29" t="n">
        <v>350</v>
      </c>
      <c r="F2811" s="29" t="s">
        <v>189</v>
      </c>
      <c r="G2811" s="29" t="s">
        <v>5374</v>
      </c>
      <c r="H2811" s="30" t="n">
        <v>36.36</v>
      </c>
      <c r="I2811" s="31" t="n">
        <v>46280</v>
      </c>
      <c r="J2811" s="30" t="n">
        <v>36.36</v>
      </c>
      <c r="K2811" s="29" t="s">
        <v>120</v>
      </c>
      <c r="L2811" s="29" t="s">
        <v>144</v>
      </c>
      <c r="M2811" s="29"/>
      <c r="N2811" s="29" t="s">
        <v>122</v>
      </c>
      <c r="O2811" s="31" t="n">
        <v>46364</v>
      </c>
      <c r="P2811" s="29" t="s">
        <v>123</v>
      </c>
      <c r="Q2811" s="29" t="n">
        <f aca="false">IFERROR(VALUE(L2811),"")</f>
        <v>5</v>
      </c>
      <c r="R2811" s="29" t="n">
        <f aca="true">IF(O2811="","",O2811-TODAY())</f>
        <v>79</v>
      </c>
      <c r="S2811" s="29" t="str">
        <f aca="false">IF(C2811="&lt;&lt; vazio &gt;&gt;","VAZIA",IF(AND(O2811&lt;&gt;"",R2811&lt;0),"VENCIDO",IF(AND(O2811&lt;&gt;"",R2811&lt;=Parametros!$B$10),"PRÓX. VENCIMENTO",IF(F2811="Q","QUALIDADE",IF(F2811="S","BLOQUEADO",IF(F2811="R","RESTRITO/DEVOLUÇÃO",IF(OR(N2811="QUAR",N2811="QRES"),"QUARENTENA",IF(OR(B2811="DESCARTE",B2811="DEVOLUÇÃO"),"DESCARTE/DEVOLUÇÃO",IF(AND(D2811="",K2811&lt;&gt;""),"SEM LOTE",IF(AND(Q2811&lt;&gt;"",Q2811&gt;=Parametros!$B$11),"PARADO/SEM GIRO","OK"))))))))))</f>
        <v>RESTRITO/DEVOLUÇÃO</v>
      </c>
      <c r="T2811" s="29" t="str">
        <f aca="false">IF(AND($S2811="PARADO/SEM GIRO",$K2811="KG",OR(Painel!$B$5="(Todos)",A2811=Painel!$B$5)*OR(Painel!$E$5="(Todos)",P2811=Painel!$E$5)),$J2811+ROW()/10000000,"")</f>
        <v/>
      </c>
      <c r="U2811" s="29" t="str">
        <f aca="false">IF(AND($S2811="VENCIDO",$K2811="KG",OR(Painel!$B$5="(Todos)",A2811=Painel!$B$5)*OR(Painel!$E$5="(Todos)",P2811=Painel!$E$5)),$J2811+ROW()/10000000,"")</f>
        <v/>
      </c>
    </row>
    <row r="2812" customFormat="false" ht="15" hidden="false" customHeight="false" outlineLevel="0" collapsed="false">
      <c r="A2812" s="29" t="s">
        <v>55</v>
      </c>
      <c r="B2812" s="29" t="s">
        <v>4842</v>
      </c>
      <c r="C2812" s="29" t="s">
        <v>258</v>
      </c>
      <c r="D2812" s="29" t="s">
        <v>330</v>
      </c>
      <c r="E2812" s="29" t="n">
        <v>350</v>
      </c>
      <c r="F2812" s="29" t="s">
        <v>189</v>
      </c>
      <c r="G2812" s="29" t="s">
        <v>5375</v>
      </c>
      <c r="H2812" s="30" t="n">
        <v>36.36</v>
      </c>
      <c r="I2812" s="31" t="n">
        <v>46283</v>
      </c>
      <c r="J2812" s="30" t="n">
        <v>36.36</v>
      </c>
      <c r="K2812" s="29" t="s">
        <v>120</v>
      </c>
      <c r="L2812" s="29" t="s">
        <v>176</v>
      </c>
      <c r="M2812" s="29"/>
      <c r="N2812" s="29" t="s">
        <v>122</v>
      </c>
      <c r="O2812" s="31" t="n">
        <v>46364</v>
      </c>
      <c r="P2812" s="29" t="s">
        <v>123</v>
      </c>
      <c r="Q2812" s="29" t="n">
        <f aca="false">IFERROR(VALUE(L2812),"")</f>
        <v>2</v>
      </c>
      <c r="R2812" s="29" t="n">
        <f aca="true">IF(O2812="","",O2812-TODAY())</f>
        <v>79</v>
      </c>
      <c r="S2812" s="29" t="str">
        <f aca="false">IF(C2812="&lt;&lt; vazio &gt;&gt;","VAZIA",IF(AND(O2812&lt;&gt;"",R2812&lt;0),"VENCIDO",IF(AND(O2812&lt;&gt;"",R2812&lt;=Parametros!$B$10),"PRÓX. VENCIMENTO",IF(F2812="Q","QUALIDADE",IF(F2812="S","BLOQUEADO",IF(F2812="R","RESTRITO/DEVOLUÇÃO",IF(OR(N2812="QUAR",N2812="QRES"),"QUARENTENA",IF(OR(B2812="DESCARTE",B2812="DEVOLUÇÃO"),"DESCARTE/DEVOLUÇÃO",IF(AND(D2812="",K2812&lt;&gt;""),"SEM LOTE",IF(AND(Q2812&lt;&gt;"",Q2812&gt;=Parametros!$B$11),"PARADO/SEM GIRO","OK"))))))))))</f>
        <v>RESTRITO/DEVOLUÇÃO</v>
      </c>
      <c r="T2812" s="29" t="str">
        <f aca="false">IF(AND($S2812="PARADO/SEM GIRO",$K2812="KG",OR(Painel!$B$5="(Todos)",A2812=Painel!$B$5)*OR(Painel!$E$5="(Todos)",P2812=Painel!$E$5)),$J2812+ROW()/10000000,"")</f>
        <v/>
      </c>
      <c r="U2812" s="29" t="str">
        <f aca="false">IF(AND($S2812="VENCIDO",$K2812="KG",OR(Painel!$B$5="(Todos)",A2812=Painel!$B$5)*OR(Painel!$E$5="(Todos)",P2812=Painel!$E$5)),$J2812+ROW()/10000000,"")</f>
        <v/>
      </c>
    </row>
    <row r="2813" customFormat="false" ht="15" hidden="false" customHeight="false" outlineLevel="0" collapsed="false">
      <c r="A2813" s="29" t="s">
        <v>55</v>
      </c>
      <c r="B2813" s="29" t="s">
        <v>4842</v>
      </c>
      <c r="C2813" s="29" t="s">
        <v>258</v>
      </c>
      <c r="D2813" s="29" t="s">
        <v>5376</v>
      </c>
      <c r="E2813" s="29" t="n">
        <v>350</v>
      </c>
      <c r="F2813" s="29" t="s">
        <v>189</v>
      </c>
      <c r="G2813" s="29" t="s">
        <v>5377</v>
      </c>
      <c r="H2813" s="30" t="n">
        <v>60.6</v>
      </c>
      <c r="I2813" s="31" t="n">
        <v>46281</v>
      </c>
      <c r="J2813" s="30" t="n">
        <v>60.6</v>
      </c>
      <c r="K2813" s="29" t="s">
        <v>120</v>
      </c>
      <c r="L2813" s="29" t="s">
        <v>284</v>
      </c>
      <c r="M2813" s="29"/>
      <c r="N2813" s="29" t="s">
        <v>122</v>
      </c>
      <c r="O2813" s="31" t="n">
        <v>46463</v>
      </c>
      <c r="P2813" s="29" t="s">
        <v>123</v>
      </c>
      <c r="Q2813" s="29" t="n">
        <f aca="false">IFERROR(VALUE(L2813),"")</f>
        <v>4</v>
      </c>
      <c r="R2813" s="29" t="n">
        <f aca="true">IF(O2813="","",O2813-TODAY())</f>
        <v>178</v>
      </c>
      <c r="S2813" s="29" t="str">
        <f aca="false">IF(C2813="&lt;&lt; vazio &gt;&gt;","VAZIA",IF(AND(O2813&lt;&gt;"",R2813&lt;0),"VENCIDO",IF(AND(O2813&lt;&gt;"",R2813&lt;=Parametros!$B$10),"PRÓX. VENCIMENTO",IF(F2813="Q","QUALIDADE",IF(F2813="S","BLOQUEADO",IF(F2813="R","RESTRITO/DEVOLUÇÃO",IF(OR(N2813="QUAR",N2813="QRES"),"QUARENTENA",IF(OR(B2813="DESCARTE",B2813="DEVOLUÇÃO"),"DESCARTE/DEVOLUÇÃO",IF(AND(D2813="",K2813&lt;&gt;""),"SEM LOTE",IF(AND(Q2813&lt;&gt;"",Q2813&gt;=Parametros!$B$11),"PARADO/SEM GIRO","OK"))))))))))</f>
        <v>RESTRITO/DEVOLUÇÃO</v>
      </c>
      <c r="T2813" s="29" t="str">
        <f aca="false">IF(AND($S2813="PARADO/SEM GIRO",$K2813="KG",OR(Painel!$B$5="(Todos)",A2813=Painel!$B$5)*OR(Painel!$E$5="(Todos)",P2813=Painel!$E$5)),$J2813+ROW()/10000000,"")</f>
        <v/>
      </c>
      <c r="U2813" s="29" t="str">
        <f aca="false">IF(AND($S2813="VENCIDO",$K2813="KG",OR(Painel!$B$5="(Todos)",A2813=Painel!$B$5)*OR(Painel!$E$5="(Todos)",P2813=Painel!$E$5)),$J2813+ROW()/10000000,"")</f>
        <v/>
      </c>
    </row>
    <row r="2814" customFormat="false" ht="15" hidden="false" customHeight="false" outlineLevel="0" collapsed="false">
      <c r="A2814" s="29" t="s">
        <v>55</v>
      </c>
      <c r="B2814" s="29" t="s">
        <v>4842</v>
      </c>
      <c r="C2814" s="29" t="s">
        <v>258</v>
      </c>
      <c r="D2814" s="29" t="s">
        <v>5376</v>
      </c>
      <c r="E2814" s="29" t="n">
        <v>350</v>
      </c>
      <c r="F2814" s="29" t="s">
        <v>189</v>
      </c>
      <c r="G2814" s="29" t="s">
        <v>5378</v>
      </c>
      <c r="H2814" s="30" t="n">
        <v>96.96</v>
      </c>
      <c r="I2814" s="31" t="n">
        <v>46283</v>
      </c>
      <c r="J2814" s="30" t="n">
        <v>96.96</v>
      </c>
      <c r="K2814" s="29" t="s">
        <v>120</v>
      </c>
      <c r="L2814" s="29" t="s">
        <v>176</v>
      </c>
      <c r="M2814" s="29"/>
      <c r="N2814" s="29" t="s">
        <v>122</v>
      </c>
      <c r="O2814" s="31" t="n">
        <v>46463</v>
      </c>
      <c r="P2814" s="29" t="s">
        <v>123</v>
      </c>
      <c r="Q2814" s="29" t="n">
        <f aca="false">IFERROR(VALUE(L2814),"")</f>
        <v>2</v>
      </c>
      <c r="R2814" s="29" t="n">
        <f aca="true">IF(O2814="","",O2814-TODAY())</f>
        <v>178</v>
      </c>
      <c r="S2814" s="29" t="str">
        <f aca="false">IF(C2814="&lt;&lt; vazio &gt;&gt;","VAZIA",IF(AND(O2814&lt;&gt;"",R2814&lt;0),"VENCIDO",IF(AND(O2814&lt;&gt;"",R2814&lt;=Parametros!$B$10),"PRÓX. VENCIMENTO",IF(F2814="Q","QUALIDADE",IF(F2814="S","BLOQUEADO",IF(F2814="R","RESTRITO/DEVOLUÇÃO",IF(OR(N2814="QUAR",N2814="QRES"),"QUARENTENA",IF(OR(B2814="DESCARTE",B2814="DEVOLUÇÃO"),"DESCARTE/DEVOLUÇÃO",IF(AND(D2814="",K2814&lt;&gt;""),"SEM LOTE",IF(AND(Q2814&lt;&gt;"",Q2814&gt;=Parametros!$B$11),"PARADO/SEM GIRO","OK"))))))))))</f>
        <v>RESTRITO/DEVOLUÇÃO</v>
      </c>
      <c r="T2814" s="29" t="str">
        <f aca="false">IF(AND($S2814="PARADO/SEM GIRO",$K2814="KG",OR(Painel!$B$5="(Todos)",A2814=Painel!$B$5)*OR(Painel!$E$5="(Todos)",P2814=Painel!$E$5)),$J2814+ROW()/10000000,"")</f>
        <v/>
      </c>
      <c r="U2814" s="29" t="str">
        <f aca="false">IF(AND($S2814="VENCIDO",$K2814="KG",OR(Painel!$B$5="(Todos)",A2814=Painel!$B$5)*OR(Painel!$E$5="(Todos)",P2814=Painel!$E$5)),$J2814+ROW()/10000000,"")</f>
        <v/>
      </c>
    </row>
    <row r="2815" customFormat="false" ht="15" hidden="false" customHeight="false" outlineLevel="0" collapsed="false">
      <c r="A2815" s="29" t="s">
        <v>55</v>
      </c>
      <c r="B2815" s="29" t="s">
        <v>4842</v>
      </c>
      <c r="C2815" s="29" t="s">
        <v>258</v>
      </c>
      <c r="D2815" s="29" t="s">
        <v>378</v>
      </c>
      <c r="E2815" s="29" t="n">
        <v>350</v>
      </c>
      <c r="F2815" s="29" t="s">
        <v>189</v>
      </c>
      <c r="G2815" s="29" t="s">
        <v>5379</v>
      </c>
      <c r="H2815" s="30" t="n">
        <v>24.24</v>
      </c>
      <c r="I2815" s="31" t="n">
        <v>46280</v>
      </c>
      <c r="J2815" s="30" t="n">
        <v>24.24</v>
      </c>
      <c r="K2815" s="29" t="s">
        <v>120</v>
      </c>
      <c r="L2815" s="29" t="s">
        <v>144</v>
      </c>
      <c r="M2815" s="29"/>
      <c r="N2815" s="29" t="s">
        <v>122</v>
      </c>
      <c r="O2815" s="31" t="n">
        <v>46551</v>
      </c>
      <c r="P2815" s="29" t="s">
        <v>123</v>
      </c>
      <c r="Q2815" s="29" t="n">
        <f aca="false">IFERROR(VALUE(L2815),"")</f>
        <v>5</v>
      </c>
      <c r="R2815" s="29" t="n">
        <f aca="true">IF(O2815="","",O2815-TODAY())</f>
        <v>266</v>
      </c>
      <c r="S2815" s="29" t="str">
        <f aca="false">IF(C2815="&lt;&lt; vazio &gt;&gt;","VAZIA",IF(AND(O2815&lt;&gt;"",R2815&lt;0),"VENCIDO",IF(AND(O2815&lt;&gt;"",R2815&lt;=Parametros!$B$10),"PRÓX. VENCIMENTO",IF(F2815="Q","QUALIDADE",IF(F2815="S","BLOQUEADO",IF(F2815="R","RESTRITO/DEVOLUÇÃO",IF(OR(N2815="QUAR",N2815="QRES"),"QUARENTENA",IF(OR(B2815="DESCARTE",B2815="DEVOLUÇÃO"),"DESCARTE/DEVOLUÇÃO",IF(AND(D2815="",K2815&lt;&gt;""),"SEM LOTE",IF(AND(Q2815&lt;&gt;"",Q2815&gt;=Parametros!$B$11),"PARADO/SEM GIRO","OK"))))))))))</f>
        <v>RESTRITO/DEVOLUÇÃO</v>
      </c>
      <c r="T2815" s="29" t="str">
        <f aca="false">IF(AND($S2815="PARADO/SEM GIRO",$K2815="KG",OR(Painel!$B$5="(Todos)",A2815=Painel!$B$5)*OR(Painel!$E$5="(Todos)",P2815=Painel!$E$5)),$J2815+ROW()/10000000,"")</f>
        <v/>
      </c>
      <c r="U2815" s="29" t="str">
        <f aca="false">IF(AND($S2815="VENCIDO",$K2815="KG",OR(Painel!$B$5="(Todos)",A2815=Painel!$B$5)*OR(Painel!$E$5="(Todos)",P2815=Painel!$E$5)),$J2815+ROW()/10000000,"")</f>
        <v/>
      </c>
    </row>
    <row r="2816" customFormat="false" ht="15" hidden="false" customHeight="false" outlineLevel="0" collapsed="false">
      <c r="A2816" s="29" t="s">
        <v>55</v>
      </c>
      <c r="B2816" s="29" t="s">
        <v>4842</v>
      </c>
      <c r="C2816" s="29" t="s">
        <v>481</v>
      </c>
      <c r="D2816" s="29" t="s">
        <v>5380</v>
      </c>
      <c r="E2816" s="29" t="n">
        <v>350</v>
      </c>
      <c r="F2816" s="29" t="s">
        <v>189</v>
      </c>
      <c r="G2816" s="29" t="s">
        <v>5381</v>
      </c>
      <c r="H2816" s="30" t="n">
        <v>114.8</v>
      </c>
      <c r="I2816" s="31" t="n">
        <v>46283</v>
      </c>
      <c r="J2816" s="30" t="n">
        <v>114.8</v>
      </c>
      <c r="K2816" s="29" t="s">
        <v>120</v>
      </c>
      <c r="L2816" s="29" t="s">
        <v>176</v>
      </c>
      <c r="M2816" s="29"/>
      <c r="N2816" s="29" t="s">
        <v>122</v>
      </c>
      <c r="O2816" s="31" t="n">
        <v>46466</v>
      </c>
      <c r="P2816" s="29" t="s">
        <v>123</v>
      </c>
      <c r="Q2816" s="29" t="n">
        <f aca="false">IFERROR(VALUE(L2816),"")</f>
        <v>2</v>
      </c>
      <c r="R2816" s="29" t="n">
        <f aca="true">IF(O2816="","",O2816-TODAY())</f>
        <v>181</v>
      </c>
      <c r="S2816" s="29" t="str">
        <f aca="false">IF(C2816="&lt;&lt; vazio &gt;&gt;","VAZIA",IF(AND(O2816&lt;&gt;"",R2816&lt;0),"VENCIDO",IF(AND(O2816&lt;&gt;"",R2816&lt;=Parametros!$B$10),"PRÓX. VENCIMENTO",IF(F2816="Q","QUALIDADE",IF(F2816="S","BLOQUEADO",IF(F2816="R","RESTRITO/DEVOLUÇÃO",IF(OR(N2816="QUAR",N2816="QRES"),"QUARENTENA",IF(OR(B2816="DESCARTE",B2816="DEVOLUÇÃO"),"DESCARTE/DEVOLUÇÃO",IF(AND(D2816="",K2816&lt;&gt;""),"SEM LOTE",IF(AND(Q2816&lt;&gt;"",Q2816&gt;=Parametros!$B$11),"PARADO/SEM GIRO","OK"))))))))))</f>
        <v>RESTRITO/DEVOLUÇÃO</v>
      </c>
      <c r="T2816" s="29" t="str">
        <f aca="false">IF(AND($S2816="PARADO/SEM GIRO",$K2816="KG",OR(Painel!$B$5="(Todos)",A2816=Painel!$B$5)*OR(Painel!$E$5="(Todos)",P2816=Painel!$E$5)),$J2816+ROW()/10000000,"")</f>
        <v/>
      </c>
      <c r="U2816" s="29" t="str">
        <f aca="false">IF(AND($S2816="VENCIDO",$K2816="KG",OR(Painel!$B$5="(Todos)",A2816=Painel!$B$5)*OR(Painel!$E$5="(Todos)",P2816=Painel!$E$5)),$J2816+ROW()/10000000,"")</f>
        <v/>
      </c>
    </row>
    <row r="2817" customFormat="false" ht="15" hidden="false" customHeight="false" outlineLevel="0" collapsed="false">
      <c r="A2817" s="29" t="s">
        <v>55</v>
      </c>
      <c r="B2817" s="29" t="s">
        <v>4842</v>
      </c>
      <c r="C2817" s="29" t="s">
        <v>481</v>
      </c>
      <c r="D2817" s="29" t="s">
        <v>5382</v>
      </c>
      <c r="E2817" s="29" t="n">
        <v>350</v>
      </c>
      <c r="F2817" s="29" t="s">
        <v>189</v>
      </c>
      <c r="G2817" s="29" t="s">
        <v>5383</v>
      </c>
      <c r="H2817" s="30" t="n">
        <v>82</v>
      </c>
      <c r="I2817" s="31" t="n">
        <v>46281</v>
      </c>
      <c r="J2817" s="30" t="n">
        <v>82</v>
      </c>
      <c r="K2817" s="29" t="s">
        <v>120</v>
      </c>
      <c r="L2817" s="29" t="s">
        <v>284</v>
      </c>
      <c r="M2817" s="29"/>
      <c r="N2817" s="29" t="s">
        <v>122</v>
      </c>
      <c r="O2817" s="31" t="n">
        <v>46467</v>
      </c>
      <c r="P2817" s="29" t="s">
        <v>123</v>
      </c>
      <c r="Q2817" s="29" t="n">
        <f aca="false">IFERROR(VALUE(L2817),"")</f>
        <v>4</v>
      </c>
      <c r="R2817" s="29" t="n">
        <f aca="true">IF(O2817="","",O2817-TODAY())</f>
        <v>182</v>
      </c>
      <c r="S2817" s="29" t="str">
        <f aca="false">IF(C2817="&lt;&lt; vazio &gt;&gt;","VAZIA",IF(AND(O2817&lt;&gt;"",R2817&lt;0),"VENCIDO",IF(AND(O2817&lt;&gt;"",R2817&lt;=Parametros!$B$10),"PRÓX. VENCIMENTO",IF(F2817="Q","QUALIDADE",IF(F2817="S","BLOQUEADO",IF(F2817="R","RESTRITO/DEVOLUÇÃO",IF(OR(N2817="QUAR",N2817="QRES"),"QUARENTENA",IF(OR(B2817="DESCARTE",B2817="DEVOLUÇÃO"),"DESCARTE/DEVOLUÇÃO",IF(AND(D2817="",K2817&lt;&gt;""),"SEM LOTE",IF(AND(Q2817&lt;&gt;"",Q2817&gt;=Parametros!$B$11),"PARADO/SEM GIRO","OK"))))))))))</f>
        <v>RESTRITO/DEVOLUÇÃO</v>
      </c>
      <c r="T2817" s="29" t="str">
        <f aca="false">IF(AND($S2817="PARADO/SEM GIRO",$K2817="KG",OR(Painel!$B$5="(Todos)",A2817=Painel!$B$5)*OR(Painel!$E$5="(Todos)",P2817=Painel!$E$5)),$J2817+ROW()/10000000,"")</f>
        <v/>
      </c>
      <c r="U2817" s="29" t="str">
        <f aca="false">IF(AND($S2817="VENCIDO",$K2817="KG",OR(Painel!$B$5="(Todos)",A2817=Painel!$B$5)*OR(Painel!$E$5="(Todos)",P2817=Painel!$E$5)),$J2817+ROW()/10000000,"")</f>
        <v/>
      </c>
    </row>
    <row r="2818" customFormat="false" ht="15" hidden="false" customHeight="false" outlineLevel="0" collapsed="false">
      <c r="A2818" s="29" t="s">
        <v>55</v>
      </c>
      <c r="B2818" s="29" t="s">
        <v>4842</v>
      </c>
      <c r="C2818" s="29" t="s">
        <v>477</v>
      </c>
      <c r="D2818" s="29" t="s">
        <v>5384</v>
      </c>
      <c r="E2818" s="29" t="n">
        <v>350</v>
      </c>
      <c r="F2818" s="29" t="s">
        <v>189</v>
      </c>
      <c r="G2818" s="29" t="s">
        <v>5385</v>
      </c>
      <c r="H2818" s="30" t="n">
        <v>2.8</v>
      </c>
      <c r="I2818" s="31" t="n">
        <v>46284</v>
      </c>
      <c r="J2818" s="30" t="n">
        <v>2.8</v>
      </c>
      <c r="K2818" s="29" t="s">
        <v>120</v>
      </c>
      <c r="L2818" s="29" t="s">
        <v>388</v>
      </c>
      <c r="M2818" s="29"/>
      <c r="N2818" s="29" t="s">
        <v>179</v>
      </c>
      <c r="O2818" s="31" t="n">
        <v>46247</v>
      </c>
      <c r="P2818" s="29" t="s">
        <v>123</v>
      </c>
      <c r="Q2818" s="29" t="n">
        <f aca="false">IFERROR(VALUE(L2818),"")</f>
        <v>1</v>
      </c>
      <c r="R2818" s="29" t="n">
        <f aca="true">IF(O2818="","",O2818-TODAY())</f>
        <v>-38</v>
      </c>
      <c r="S2818" s="29" t="str">
        <f aca="false">IF(C2818="&lt;&lt; vazio &gt;&gt;","VAZIA",IF(AND(O2818&lt;&gt;"",R2818&lt;0),"VENCIDO",IF(AND(O2818&lt;&gt;"",R2818&lt;=Parametros!$B$10),"PRÓX. VENCIMENTO",IF(F2818="Q","QUALIDADE",IF(F2818="S","BLOQUEADO",IF(F2818="R","RESTRITO/DEVOLUÇÃO",IF(OR(N2818="QUAR",N2818="QRES"),"QUARENTENA",IF(OR(B2818="DESCARTE",B2818="DEVOLUÇÃO"),"DESCARTE/DEVOLUÇÃO",IF(AND(D2818="",K2818&lt;&gt;""),"SEM LOTE",IF(AND(Q2818&lt;&gt;"",Q2818&gt;=Parametros!$B$11),"PARADO/SEM GIRO","OK"))))))))))</f>
        <v>VENCIDO</v>
      </c>
      <c r="T2818" s="29" t="str">
        <f aca="false">IF(AND($S2818="PARADO/SEM GIRO",$K2818="KG",OR(Painel!$B$5="(Todos)",A2818=Painel!$B$5)*OR(Painel!$E$5="(Todos)",P2818=Painel!$E$5)),$J2818+ROW()/10000000,"")</f>
        <v/>
      </c>
      <c r="U2818" s="29" t="n">
        <f aca="false">IF(AND($S2818="VENCIDO",$K2818="KG",OR(Painel!$B$5="(Todos)",A2818=Painel!$B$5)*OR(Painel!$E$5="(Todos)",P2818=Painel!$E$5)),$J2818+ROW()/10000000,"")</f>
        <v>2.8002818</v>
      </c>
    </row>
    <row r="2819" customFormat="false" ht="15" hidden="false" customHeight="false" outlineLevel="0" collapsed="false">
      <c r="A2819" s="29" t="s">
        <v>55</v>
      </c>
      <c r="B2819" s="29" t="s">
        <v>5386</v>
      </c>
      <c r="C2819" s="29" t="s">
        <v>4608</v>
      </c>
      <c r="D2819" s="29" t="s">
        <v>5387</v>
      </c>
      <c r="E2819" s="29" t="n">
        <v>488</v>
      </c>
      <c r="F2819" s="29" t="s">
        <v>137</v>
      </c>
      <c r="G2819" s="29" t="s">
        <v>5388</v>
      </c>
      <c r="H2819" s="30" t="n">
        <v>90</v>
      </c>
      <c r="I2819" s="31" t="n">
        <v>46254</v>
      </c>
      <c r="J2819" s="30" t="n">
        <v>90</v>
      </c>
      <c r="K2819" s="29" t="s">
        <v>120</v>
      </c>
      <c r="L2819" s="29" t="s">
        <v>1458</v>
      </c>
      <c r="M2819" s="29"/>
      <c r="N2819" s="29" t="s">
        <v>122</v>
      </c>
      <c r="O2819" s="29"/>
      <c r="P2819" s="29" t="s">
        <v>123</v>
      </c>
      <c r="Q2819" s="29" t="n">
        <f aca="false">IFERROR(VALUE(L2819),"")</f>
        <v>31</v>
      </c>
      <c r="R2819" s="29" t="str">
        <f aca="true">IF(O2819="","",O2819-TODAY())</f>
        <v/>
      </c>
      <c r="S2819" s="29" t="str">
        <f aca="false">IF(C2819="&lt;&lt; vazio &gt;&gt;","VAZIA",IF(AND(O2819&lt;&gt;"",R2819&lt;0),"VENCIDO",IF(AND(O2819&lt;&gt;"",R2819&lt;=Parametros!$B$10),"PRÓX. VENCIMENTO",IF(F2819="Q","QUALIDADE",IF(F2819="S","BLOQUEADO",IF(F2819="R","RESTRITO/DEVOLUÇÃO",IF(OR(N2819="QUAR",N2819="QRES"),"QUARENTENA",IF(OR(B2819="DESCARTE",B2819="DEVOLUÇÃO"),"DESCARTE/DEVOLUÇÃO",IF(AND(D2819="",K2819&lt;&gt;""),"SEM LOTE",IF(AND(Q2819&lt;&gt;"",Q2819&gt;=Parametros!$B$11),"PARADO/SEM GIRO","OK"))))))))))</f>
        <v>BLOQUEADO</v>
      </c>
      <c r="T2819" s="29" t="str">
        <f aca="false">IF(AND($S2819="PARADO/SEM GIRO",$K2819="KG",OR(Painel!$B$5="(Todos)",A2819=Painel!$B$5)*OR(Painel!$E$5="(Todos)",P2819=Painel!$E$5)),$J2819+ROW()/10000000,"")</f>
        <v/>
      </c>
      <c r="U2819" s="29" t="str">
        <f aca="false">IF(AND($S2819="VENCIDO",$K2819="KG",OR(Painel!$B$5="(Todos)",A2819=Painel!$B$5)*OR(Painel!$E$5="(Todos)",P2819=Painel!$E$5)),$J2819+ROW()/10000000,"")</f>
        <v/>
      </c>
    </row>
    <row r="2820" customFormat="false" ht="15" hidden="false" customHeight="false" outlineLevel="0" collapsed="false">
      <c r="A2820" s="29" t="s">
        <v>55</v>
      </c>
      <c r="B2820" s="29" t="s">
        <v>5386</v>
      </c>
      <c r="C2820" s="29" t="s">
        <v>4608</v>
      </c>
      <c r="D2820" s="29" t="s">
        <v>5389</v>
      </c>
      <c r="E2820" s="29" t="n">
        <v>488</v>
      </c>
      <c r="F2820" s="29" t="s">
        <v>137</v>
      </c>
      <c r="G2820" s="29" t="s">
        <v>5390</v>
      </c>
      <c r="H2820" s="30" t="n">
        <v>37.5</v>
      </c>
      <c r="I2820" s="31" t="n">
        <v>46259</v>
      </c>
      <c r="J2820" s="30" t="n">
        <v>37.5</v>
      </c>
      <c r="K2820" s="29" t="s">
        <v>120</v>
      </c>
      <c r="L2820" s="29" t="s">
        <v>677</v>
      </c>
      <c r="M2820" s="29"/>
      <c r="N2820" s="29" t="s">
        <v>122</v>
      </c>
      <c r="O2820" s="29"/>
      <c r="P2820" s="29" t="s">
        <v>123</v>
      </c>
      <c r="Q2820" s="29" t="n">
        <f aca="false">IFERROR(VALUE(L2820),"")</f>
        <v>26</v>
      </c>
      <c r="R2820" s="29" t="str">
        <f aca="true">IF(O2820="","",O2820-TODAY())</f>
        <v/>
      </c>
      <c r="S2820" s="29" t="str">
        <f aca="false">IF(C2820="&lt;&lt; vazio &gt;&gt;","VAZIA",IF(AND(O2820&lt;&gt;"",R2820&lt;0),"VENCIDO",IF(AND(O2820&lt;&gt;"",R2820&lt;=Parametros!$B$10),"PRÓX. VENCIMENTO",IF(F2820="Q","QUALIDADE",IF(F2820="S","BLOQUEADO",IF(F2820="R","RESTRITO/DEVOLUÇÃO",IF(OR(N2820="QUAR",N2820="QRES"),"QUARENTENA",IF(OR(B2820="DESCARTE",B2820="DEVOLUÇÃO"),"DESCARTE/DEVOLUÇÃO",IF(AND(D2820="",K2820&lt;&gt;""),"SEM LOTE",IF(AND(Q2820&lt;&gt;"",Q2820&gt;=Parametros!$B$11),"PARADO/SEM GIRO","OK"))))))))))</f>
        <v>BLOQUEADO</v>
      </c>
      <c r="T2820" s="29" t="str">
        <f aca="false">IF(AND($S2820="PARADO/SEM GIRO",$K2820="KG",OR(Painel!$B$5="(Todos)",A2820=Painel!$B$5)*OR(Painel!$E$5="(Todos)",P2820=Painel!$E$5)),$J2820+ROW()/10000000,"")</f>
        <v/>
      </c>
      <c r="U2820" s="29" t="str">
        <f aca="false">IF(AND($S2820="VENCIDO",$K2820="KG",OR(Painel!$B$5="(Todos)",A2820=Painel!$B$5)*OR(Painel!$E$5="(Todos)",P2820=Painel!$E$5)),$J2820+ROW()/10000000,"")</f>
        <v/>
      </c>
    </row>
    <row r="2821" customFormat="false" ht="15" hidden="false" customHeight="false" outlineLevel="0" collapsed="false">
      <c r="A2821" s="29" t="s">
        <v>55</v>
      </c>
      <c r="B2821" s="29" t="s">
        <v>5386</v>
      </c>
      <c r="C2821" s="29" t="s">
        <v>4608</v>
      </c>
      <c r="D2821" s="29" t="s">
        <v>5391</v>
      </c>
      <c r="E2821" s="29" t="n">
        <v>488</v>
      </c>
      <c r="F2821" s="29" t="s">
        <v>137</v>
      </c>
      <c r="G2821" s="29" t="s">
        <v>5392</v>
      </c>
      <c r="H2821" s="30" t="n">
        <v>60</v>
      </c>
      <c r="I2821" s="31" t="n">
        <v>46260</v>
      </c>
      <c r="J2821" s="30" t="n">
        <v>60</v>
      </c>
      <c r="K2821" s="29" t="s">
        <v>120</v>
      </c>
      <c r="L2821" s="29" t="s">
        <v>2223</v>
      </c>
      <c r="M2821" s="29"/>
      <c r="N2821" s="29" t="s">
        <v>122</v>
      </c>
      <c r="O2821" s="31" t="n">
        <v>46988</v>
      </c>
      <c r="P2821" s="29" t="s">
        <v>123</v>
      </c>
      <c r="Q2821" s="29" t="n">
        <f aca="false">IFERROR(VALUE(L2821),"")</f>
        <v>25</v>
      </c>
      <c r="R2821" s="29" t="n">
        <f aca="true">IF(O2821="","",O2821-TODAY())</f>
        <v>703</v>
      </c>
      <c r="S2821" s="29" t="str">
        <f aca="false">IF(C2821="&lt;&lt; vazio &gt;&gt;","VAZIA",IF(AND(O2821&lt;&gt;"",R2821&lt;0),"VENCIDO",IF(AND(O2821&lt;&gt;"",R2821&lt;=Parametros!$B$10),"PRÓX. VENCIMENTO",IF(F2821="Q","QUALIDADE",IF(F2821="S","BLOQUEADO",IF(F2821="R","RESTRITO/DEVOLUÇÃO",IF(OR(N2821="QUAR",N2821="QRES"),"QUARENTENA",IF(OR(B2821="DESCARTE",B2821="DEVOLUÇÃO"),"DESCARTE/DEVOLUÇÃO",IF(AND(D2821="",K2821&lt;&gt;""),"SEM LOTE",IF(AND(Q2821&lt;&gt;"",Q2821&gt;=Parametros!$B$11),"PARADO/SEM GIRO","OK"))))))))))</f>
        <v>BLOQUEADO</v>
      </c>
      <c r="T2821" s="29" t="str">
        <f aca="false">IF(AND($S2821="PARADO/SEM GIRO",$K2821="KG",OR(Painel!$B$5="(Todos)",A2821=Painel!$B$5)*OR(Painel!$E$5="(Todos)",P2821=Painel!$E$5)),$J2821+ROW()/10000000,"")</f>
        <v/>
      </c>
      <c r="U2821" s="29" t="str">
        <f aca="false">IF(AND($S2821="VENCIDO",$K2821="KG",OR(Painel!$B$5="(Todos)",A2821=Painel!$B$5)*OR(Painel!$E$5="(Todos)",P2821=Painel!$E$5)),$J2821+ROW()/10000000,"")</f>
        <v/>
      </c>
    </row>
    <row r="2822" customFormat="false" ht="15" hidden="false" customHeight="false" outlineLevel="0" collapsed="false">
      <c r="A2822" s="29" t="s">
        <v>55</v>
      </c>
      <c r="B2822" s="29" t="s">
        <v>5386</v>
      </c>
      <c r="C2822" s="29" t="s">
        <v>4608</v>
      </c>
      <c r="D2822" s="29" t="s">
        <v>5393</v>
      </c>
      <c r="E2822" s="29" t="n">
        <v>488</v>
      </c>
      <c r="F2822" s="29" t="s">
        <v>137</v>
      </c>
      <c r="G2822" s="29" t="s">
        <v>5394</v>
      </c>
      <c r="H2822" s="30" t="n">
        <v>400</v>
      </c>
      <c r="I2822" s="31" t="n">
        <v>46266</v>
      </c>
      <c r="J2822" s="30" t="n">
        <v>400</v>
      </c>
      <c r="K2822" s="29" t="s">
        <v>120</v>
      </c>
      <c r="L2822" s="29" t="s">
        <v>180</v>
      </c>
      <c r="M2822" s="29"/>
      <c r="N2822" s="29" t="s">
        <v>122</v>
      </c>
      <c r="O2822" s="31" t="n">
        <v>46962</v>
      </c>
      <c r="P2822" s="29" t="s">
        <v>123</v>
      </c>
      <c r="Q2822" s="29" t="n">
        <f aca="false">IFERROR(VALUE(L2822),"")</f>
        <v>19</v>
      </c>
      <c r="R2822" s="29" t="n">
        <f aca="true">IF(O2822="","",O2822-TODAY())</f>
        <v>677</v>
      </c>
      <c r="S2822" s="29" t="str">
        <f aca="false">IF(C2822="&lt;&lt; vazio &gt;&gt;","VAZIA",IF(AND(O2822&lt;&gt;"",R2822&lt;0),"VENCIDO",IF(AND(O2822&lt;&gt;"",R2822&lt;=Parametros!$B$10),"PRÓX. VENCIMENTO",IF(F2822="Q","QUALIDADE",IF(F2822="S","BLOQUEADO",IF(F2822="R","RESTRITO/DEVOLUÇÃO",IF(OR(N2822="QUAR",N2822="QRES"),"QUARENTENA",IF(OR(B2822="DESCARTE",B2822="DEVOLUÇÃO"),"DESCARTE/DEVOLUÇÃO",IF(AND(D2822="",K2822&lt;&gt;""),"SEM LOTE",IF(AND(Q2822&lt;&gt;"",Q2822&gt;=Parametros!$B$11),"PARADO/SEM GIRO","OK"))))))))))</f>
        <v>BLOQUEADO</v>
      </c>
      <c r="T2822" s="29" t="str">
        <f aca="false">IF(AND($S2822="PARADO/SEM GIRO",$K2822="KG",OR(Painel!$B$5="(Todos)",A2822=Painel!$B$5)*OR(Painel!$E$5="(Todos)",P2822=Painel!$E$5)),$J2822+ROW()/10000000,"")</f>
        <v/>
      </c>
      <c r="U2822" s="29" t="str">
        <f aca="false">IF(AND($S2822="VENCIDO",$K2822="KG",OR(Painel!$B$5="(Todos)",A2822=Painel!$B$5)*OR(Painel!$E$5="(Todos)",P2822=Painel!$E$5)),$J2822+ROW()/10000000,"")</f>
        <v/>
      </c>
    </row>
    <row r="2823" customFormat="false" ht="15" hidden="false" customHeight="false" outlineLevel="0" collapsed="false">
      <c r="A2823" s="29" t="s">
        <v>55</v>
      </c>
      <c r="B2823" s="29" t="s">
        <v>5386</v>
      </c>
      <c r="C2823" s="29" t="s">
        <v>4608</v>
      </c>
      <c r="D2823" s="29" t="s">
        <v>5395</v>
      </c>
      <c r="E2823" s="29" t="n">
        <v>488</v>
      </c>
      <c r="F2823" s="29" t="s">
        <v>137</v>
      </c>
      <c r="G2823" s="29" t="s">
        <v>5396</v>
      </c>
      <c r="H2823" s="30" t="n">
        <v>110</v>
      </c>
      <c r="I2823" s="31" t="n">
        <v>46281</v>
      </c>
      <c r="J2823" s="30" t="n">
        <v>110</v>
      </c>
      <c r="K2823" s="29" t="s">
        <v>120</v>
      </c>
      <c r="L2823" s="29" t="s">
        <v>284</v>
      </c>
      <c r="M2823" s="29"/>
      <c r="N2823" s="29" t="s">
        <v>122</v>
      </c>
      <c r="O2823" s="31" t="n">
        <v>46935</v>
      </c>
      <c r="P2823" s="29" t="s">
        <v>123</v>
      </c>
      <c r="Q2823" s="29" t="n">
        <f aca="false">IFERROR(VALUE(L2823),"")</f>
        <v>4</v>
      </c>
      <c r="R2823" s="29" t="n">
        <f aca="true">IF(O2823="","",O2823-TODAY())</f>
        <v>650</v>
      </c>
      <c r="S2823" s="29" t="str">
        <f aca="false">IF(C2823="&lt;&lt; vazio &gt;&gt;","VAZIA",IF(AND(O2823&lt;&gt;"",R2823&lt;0),"VENCIDO",IF(AND(O2823&lt;&gt;"",R2823&lt;=Parametros!$B$10),"PRÓX. VENCIMENTO",IF(F2823="Q","QUALIDADE",IF(F2823="S","BLOQUEADO",IF(F2823="R","RESTRITO/DEVOLUÇÃO",IF(OR(N2823="QUAR",N2823="QRES"),"QUARENTENA",IF(OR(B2823="DESCARTE",B2823="DEVOLUÇÃO"),"DESCARTE/DEVOLUÇÃO",IF(AND(D2823="",K2823&lt;&gt;""),"SEM LOTE",IF(AND(Q2823&lt;&gt;"",Q2823&gt;=Parametros!$B$11),"PARADO/SEM GIRO","OK"))))))))))</f>
        <v>BLOQUEADO</v>
      </c>
      <c r="T2823" s="29" t="str">
        <f aca="false">IF(AND($S2823="PARADO/SEM GIRO",$K2823="KG",OR(Painel!$B$5="(Todos)",A2823=Painel!$B$5)*OR(Painel!$E$5="(Todos)",P2823=Painel!$E$5)),$J2823+ROW()/10000000,"")</f>
        <v/>
      </c>
      <c r="U2823" s="29" t="str">
        <f aca="false">IF(AND($S2823="VENCIDO",$K2823="KG",OR(Painel!$B$5="(Todos)",A2823=Painel!$B$5)*OR(Painel!$E$5="(Todos)",P2823=Painel!$E$5)),$J2823+ROW()/10000000,"")</f>
        <v/>
      </c>
    </row>
    <row r="2824" customFormat="false" ht="15" hidden="false" customHeight="false" outlineLevel="0" collapsed="false">
      <c r="A2824" s="29" t="s">
        <v>55</v>
      </c>
      <c r="B2824" s="29" t="s">
        <v>5386</v>
      </c>
      <c r="C2824" s="29" t="s">
        <v>5397</v>
      </c>
      <c r="D2824" s="29" t="s">
        <v>5398</v>
      </c>
      <c r="E2824" s="29" t="n">
        <v>488</v>
      </c>
      <c r="F2824" s="29"/>
      <c r="G2824" s="29" t="s">
        <v>5399</v>
      </c>
      <c r="H2824" s="30" t="n">
        <v>300</v>
      </c>
      <c r="I2824" s="31" t="n">
        <v>46232</v>
      </c>
      <c r="J2824" s="30" t="n">
        <v>300</v>
      </c>
      <c r="K2824" s="29" t="s">
        <v>120</v>
      </c>
      <c r="L2824" s="29" t="s">
        <v>1035</v>
      </c>
      <c r="M2824" s="29"/>
      <c r="N2824" s="29" t="s">
        <v>122</v>
      </c>
      <c r="O2824" s="31" t="n">
        <v>46477</v>
      </c>
      <c r="P2824" s="29" t="s">
        <v>123</v>
      </c>
      <c r="Q2824" s="29" t="n">
        <f aca="false">IFERROR(VALUE(L2824),"")</f>
        <v>53</v>
      </c>
      <c r="R2824" s="29" t="n">
        <f aca="true">IF(O2824="","",O2824-TODAY())</f>
        <v>192</v>
      </c>
      <c r="S2824" s="29" t="str">
        <f aca="false">IF(C2824="&lt;&lt; vazio &gt;&gt;","VAZIA",IF(AND(O2824&lt;&gt;"",R2824&lt;0),"VENCIDO",IF(AND(O2824&lt;&gt;"",R2824&lt;=Parametros!$B$10),"PRÓX. VENCIMENTO",IF(F2824="Q","QUALIDADE",IF(F2824="S","BLOQUEADO",IF(F2824="R","RESTRITO/DEVOLUÇÃO",IF(OR(N2824="QUAR",N2824="QRES"),"QUARENTENA",IF(OR(B2824="DESCARTE",B2824="DEVOLUÇÃO"),"DESCARTE/DEVOLUÇÃO",IF(AND(D2824="",K2824&lt;&gt;""),"SEM LOTE",IF(AND(Q2824&lt;&gt;"",Q2824&gt;=Parametros!$B$11),"PARADO/SEM GIRO","OK"))))))))))</f>
        <v>DESCARTE/DEVOLUÇÃO</v>
      </c>
      <c r="T2824" s="29" t="str">
        <f aca="false">IF(AND($S2824="PARADO/SEM GIRO",$K2824="KG",OR(Painel!$B$5="(Todos)",A2824=Painel!$B$5)*OR(Painel!$E$5="(Todos)",P2824=Painel!$E$5)),$J2824+ROW()/10000000,"")</f>
        <v/>
      </c>
      <c r="U2824" s="29" t="str">
        <f aca="false">IF(AND($S2824="VENCIDO",$K2824="KG",OR(Painel!$B$5="(Todos)",A2824=Painel!$B$5)*OR(Painel!$E$5="(Todos)",P2824=Painel!$E$5)),$J2824+ROW()/10000000,"")</f>
        <v/>
      </c>
    </row>
    <row r="2825" customFormat="false" ht="15" hidden="false" customHeight="false" outlineLevel="0" collapsed="false">
      <c r="A2825" s="29" t="s">
        <v>55</v>
      </c>
      <c r="B2825" s="29" t="s">
        <v>5386</v>
      </c>
      <c r="C2825" s="29" t="s">
        <v>5400</v>
      </c>
      <c r="D2825" s="29" t="s">
        <v>5401</v>
      </c>
      <c r="E2825" s="29" t="n">
        <v>488</v>
      </c>
      <c r="F2825" s="29"/>
      <c r="G2825" s="29" t="s">
        <v>5402</v>
      </c>
      <c r="H2825" s="30" t="n">
        <v>25</v>
      </c>
      <c r="I2825" s="31" t="n">
        <v>46239</v>
      </c>
      <c r="J2825" s="30" t="n">
        <v>25</v>
      </c>
      <c r="K2825" s="29" t="s">
        <v>120</v>
      </c>
      <c r="L2825" s="29" t="s">
        <v>5403</v>
      </c>
      <c r="M2825" s="29"/>
      <c r="N2825" s="29" t="s">
        <v>122</v>
      </c>
      <c r="O2825" s="31" t="n">
        <v>46740</v>
      </c>
      <c r="P2825" s="29" t="s">
        <v>123</v>
      </c>
      <c r="Q2825" s="29" t="n">
        <f aca="false">IFERROR(VALUE(L2825),"")</f>
        <v>46</v>
      </c>
      <c r="R2825" s="29" t="n">
        <f aca="true">IF(O2825="","",O2825-TODAY())</f>
        <v>455</v>
      </c>
      <c r="S2825" s="29" t="str">
        <f aca="false">IF(C2825="&lt;&lt; vazio &gt;&gt;","VAZIA",IF(AND(O2825&lt;&gt;"",R2825&lt;0),"VENCIDO",IF(AND(O2825&lt;&gt;"",R2825&lt;=Parametros!$B$10),"PRÓX. VENCIMENTO",IF(F2825="Q","QUALIDADE",IF(F2825="S","BLOQUEADO",IF(F2825="R","RESTRITO/DEVOLUÇÃO",IF(OR(N2825="QUAR",N2825="QRES"),"QUARENTENA",IF(OR(B2825="DESCARTE",B2825="DEVOLUÇÃO"),"DESCARTE/DEVOLUÇÃO",IF(AND(D2825="",K2825&lt;&gt;""),"SEM LOTE",IF(AND(Q2825&lt;&gt;"",Q2825&gt;=Parametros!$B$11),"PARADO/SEM GIRO","OK"))))))))))</f>
        <v>DESCARTE/DEVOLUÇÃO</v>
      </c>
      <c r="T2825" s="29" t="str">
        <f aca="false">IF(AND($S2825="PARADO/SEM GIRO",$K2825="KG",OR(Painel!$B$5="(Todos)",A2825=Painel!$B$5)*OR(Painel!$E$5="(Todos)",P2825=Painel!$E$5)),$J2825+ROW()/10000000,"")</f>
        <v/>
      </c>
      <c r="U2825" s="29" t="str">
        <f aca="false">IF(AND($S2825="VENCIDO",$K2825="KG",OR(Painel!$B$5="(Todos)",A2825=Painel!$B$5)*OR(Painel!$E$5="(Todos)",P2825=Painel!$E$5)),$J2825+ROW()/10000000,"")</f>
        <v/>
      </c>
    </row>
    <row r="2826" customFormat="false" ht="15" hidden="false" customHeight="false" outlineLevel="0" collapsed="false">
      <c r="A2826" s="29" t="s">
        <v>55</v>
      </c>
      <c r="B2826" s="29" t="s">
        <v>5386</v>
      </c>
      <c r="C2826" s="29" t="s">
        <v>5400</v>
      </c>
      <c r="D2826" s="29" t="s">
        <v>5401</v>
      </c>
      <c r="E2826" s="29" t="n">
        <v>488</v>
      </c>
      <c r="F2826" s="29"/>
      <c r="G2826" s="29" t="s">
        <v>5404</v>
      </c>
      <c r="H2826" s="30" t="n">
        <v>50</v>
      </c>
      <c r="I2826" s="31" t="n">
        <v>46240</v>
      </c>
      <c r="J2826" s="30" t="n">
        <v>50</v>
      </c>
      <c r="K2826" s="29" t="s">
        <v>120</v>
      </c>
      <c r="L2826" s="29" t="s">
        <v>1330</v>
      </c>
      <c r="M2826" s="29"/>
      <c r="N2826" s="29" t="s">
        <v>122</v>
      </c>
      <c r="O2826" s="31" t="n">
        <v>46740</v>
      </c>
      <c r="P2826" s="29" t="s">
        <v>123</v>
      </c>
      <c r="Q2826" s="29" t="n">
        <f aca="false">IFERROR(VALUE(L2826),"")</f>
        <v>45</v>
      </c>
      <c r="R2826" s="29" t="n">
        <f aca="true">IF(O2826="","",O2826-TODAY())</f>
        <v>455</v>
      </c>
      <c r="S2826" s="29" t="str">
        <f aca="false">IF(C2826="&lt;&lt; vazio &gt;&gt;","VAZIA",IF(AND(O2826&lt;&gt;"",R2826&lt;0),"VENCIDO",IF(AND(O2826&lt;&gt;"",R2826&lt;=Parametros!$B$10),"PRÓX. VENCIMENTO",IF(F2826="Q","QUALIDADE",IF(F2826="S","BLOQUEADO",IF(F2826="R","RESTRITO/DEVOLUÇÃO",IF(OR(N2826="QUAR",N2826="QRES"),"QUARENTENA",IF(OR(B2826="DESCARTE",B2826="DEVOLUÇÃO"),"DESCARTE/DEVOLUÇÃO",IF(AND(D2826="",K2826&lt;&gt;""),"SEM LOTE",IF(AND(Q2826&lt;&gt;"",Q2826&gt;=Parametros!$B$11),"PARADO/SEM GIRO","OK"))))))))))</f>
        <v>DESCARTE/DEVOLUÇÃO</v>
      </c>
      <c r="T2826" s="29" t="str">
        <f aca="false">IF(AND($S2826="PARADO/SEM GIRO",$K2826="KG",OR(Painel!$B$5="(Todos)",A2826=Painel!$B$5)*OR(Painel!$E$5="(Todos)",P2826=Painel!$E$5)),$J2826+ROW()/10000000,"")</f>
        <v/>
      </c>
      <c r="U2826" s="29" t="str">
        <f aca="false">IF(AND($S2826="VENCIDO",$K2826="KG",OR(Painel!$B$5="(Todos)",A2826=Painel!$B$5)*OR(Painel!$E$5="(Todos)",P2826=Painel!$E$5)),$J2826+ROW()/10000000,"")</f>
        <v/>
      </c>
    </row>
    <row r="2827" customFormat="false" ht="15" hidden="false" customHeight="false" outlineLevel="0" collapsed="false">
      <c r="A2827" s="29" t="s">
        <v>55</v>
      </c>
      <c r="B2827" s="29" t="s">
        <v>5386</v>
      </c>
      <c r="C2827" s="29" t="s">
        <v>5405</v>
      </c>
      <c r="D2827" s="29" t="s">
        <v>5406</v>
      </c>
      <c r="E2827" s="29" t="n">
        <v>488</v>
      </c>
      <c r="F2827" s="29"/>
      <c r="G2827" s="29" t="s">
        <v>5407</v>
      </c>
      <c r="H2827" s="30" t="n">
        <v>60</v>
      </c>
      <c r="I2827" s="31" t="n">
        <v>46230</v>
      </c>
      <c r="J2827" s="30" t="n">
        <v>60</v>
      </c>
      <c r="K2827" s="29" t="s">
        <v>120</v>
      </c>
      <c r="L2827" s="29" t="s">
        <v>1277</v>
      </c>
      <c r="M2827" s="29"/>
      <c r="N2827" s="29" t="s">
        <v>122</v>
      </c>
      <c r="O2827" s="31" t="n">
        <v>46509</v>
      </c>
      <c r="P2827" s="29" t="s">
        <v>123</v>
      </c>
      <c r="Q2827" s="29" t="n">
        <f aca="false">IFERROR(VALUE(L2827),"")</f>
        <v>55</v>
      </c>
      <c r="R2827" s="29" t="n">
        <f aca="true">IF(O2827="","",O2827-TODAY())</f>
        <v>224</v>
      </c>
      <c r="S2827" s="29" t="str">
        <f aca="false">IF(C2827="&lt;&lt; vazio &gt;&gt;","VAZIA",IF(AND(O2827&lt;&gt;"",R2827&lt;0),"VENCIDO",IF(AND(O2827&lt;&gt;"",R2827&lt;=Parametros!$B$10),"PRÓX. VENCIMENTO",IF(F2827="Q","QUALIDADE",IF(F2827="S","BLOQUEADO",IF(F2827="R","RESTRITO/DEVOLUÇÃO",IF(OR(N2827="QUAR",N2827="QRES"),"QUARENTENA",IF(OR(B2827="DESCARTE",B2827="DEVOLUÇÃO"),"DESCARTE/DEVOLUÇÃO",IF(AND(D2827="",K2827&lt;&gt;""),"SEM LOTE",IF(AND(Q2827&lt;&gt;"",Q2827&gt;=Parametros!$B$11),"PARADO/SEM GIRO","OK"))))))))))</f>
        <v>DESCARTE/DEVOLUÇÃO</v>
      </c>
      <c r="T2827" s="29" t="str">
        <f aca="false">IF(AND($S2827="PARADO/SEM GIRO",$K2827="KG",OR(Painel!$B$5="(Todos)",A2827=Painel!$B$5)*OR(Painel!$E$5="(Todos)",P2827=Painel!$E$5)),$J2827+ROW()/10000000,"")</f>
        <v/>
      </c>
      <c r="U2827" s="29" t="str">
        <f aca="false">IF(AND($S2827="VENCIDO",$K2827="KG",OR(Painel!$B$5="(Todos)",A2827=Painel!$B$5)*OR(Painel!$E$5="(Todos)",P2827=Painel!$E$5)),$J2827+ROW()/10000000,"")</f>
        <v/>
      </c>
    </row>
    <row r="2828" customFormat="false" ht="15" hidden="false" customHeight="false" outlineLevel="0" collapsed="false">
      <c r="A2828" s="29" t="s">
        <v>55</v>
      </c>
      <c r="B2828" s="29" t="s">
        <v>5386</v>
      </c>
      <c r="C2828" s="29" t="s">
        <v>5405</v>
      </c>
      <c r="D2828" s="29" t="s">
        <v>5408</v>
      </c>
      <c r="E2828" s="29" t="n">
        <v>488</v>
      </c>
      <c r="F2828" s="29"/>
      <c r="G2828" s="29" t="s">
        <v>5409</v>
      </c>
      <c r="H2828" s="30" t="n">
        <v>60</v>
      </c>
      <c r="I2828" s="31" t="n">
        <v>46247</v>
      </c>
      <c r="J2828" s="30" t="n">
        <v>60</v>
      </c>
      <c r="K2828" s="29" t="s">
        <v>120</v>
      </c>
      <c r="L2828" s="29" t="s">
        <v>1719</v>
      </c>
      <c r="M2828" s="29"/>
      <c r="N2828" s="29" t="s">
        <v>122</v>
      </c>
      <c r="O2828" s="31" t="n">
        <v>46509</v>
      </c>
      <c r="P2828" s="29" t="s">
        <v>123</v>
      </c>
      <c r="Q2828" s="29" t="n">
        <f aca="false">IFERROR(VALUE(L2828),"")</f>
        <v>38</v>
      </c>
      <c r="R2828" s="29" t="n">
        <f aca="true">IF(O2828="","",O2828-TODAY())</f>
        <v>224</v>
      </c>
      <c r="S2828" s="29" t="str">
        <f aca="false">IF(C2828="&lt;&lt; vazio &gt;&gt;","VAZIA",IF(AND(O2828&lt;&gt;"",R2828&lt;0),"VENCIDO",IF(AND(O2828&lt;&gt;"",R2828&lt;=Parametros!$B$10),"PRÓX. VENCIMENTO",IF(F2828="Q","QUALIDADE",IF(F2828="S","BLOQUEADO",IF(F2828="R","RESTRITO/DEVOLUÇÃO",IF(OR(N2828="QUAR",N2828="QRES"),"QUARENTENA",IF(OR(B2828="DESCARTE",B2828="DEVOLUÇÃO"),"DESCARTE/DEVOLUÇÃO",IF(AND(D2828="",K2828&lt;&gt;""),"SEM LOTE",IF(AND(Q2828&lt;&gt;"",Q2828&gt;=Parametros!$B$11),"PARADO/SEM GIRO","OK"))))))))))</f>
        <v>DESCARTE/DEVOLUÇÃO</v>
      </c>
      <c r="T2828" s="29" t="str">
        <f aca="false">IF(AND($S2828="PARADO/SEM GIRO",$K2828="KG",OR(Painel!$B$5="(Todos)",A2828=Painel!$B$5)*OR(Painel!$E$5="(Todos)",P2828=Painel!$E$5)),$J2828+ROW()/10000000,"")</f>
        <v/>
      </c>
      <c r="U2828" s="29" t="str">
        <f aca="false">IF(AND($S2828="VENCIDO",$K2828="KG",OR(Painel!$B$5="(Todos)",A2828=Painel!$B$5)*OR(Painel!$E$5="(Todos)",P2828=Painel!$E$5)),$J2828+ROW()/10000000,"")</f>
        <v/>
      </c>
    </row>
    <row r="2829" customFormat="false" ht="15" hidden="false" customHeight="false" outlineLevel="0" collapsed="false">
      <c r="A2829" s="29" t="s">
        <v>55</v>
      </c>
      <c r="B2829" s="29" t="s">
        <v>5386</v>
      </c>
      <c r="C2829" s="29" t="s">
        <v>5405</v>
      </c>
      <c r="D2829" s="29" t="s">
        <v>5410</v>
      </c>
      <c r="E2829" s="29" t="n">
        <v>488</v>
      </c>
      <c r="F2829" s="29"/>
      <c r="G2829" s="29" t="s">
        <v>5411</v>
      </c>
      <c r="H2829" s="30" t="n">
        <v>40</v>
      </c>
      <c r="I2829" s="31" t="n">
        <v>46260</v>
      </c>
      <c r="J2829" s="30" t="n">
        <v>40</v>
      </c>
      <c r="K2829" s="29" t="s">
        <v>120</v>
      </c>
      <c r="L2829" s="29" t="s">
        <v>2223</v>
      </c>
      <c r="M2829" s="29"/>
      <c r="N2829" s="29" t="s">
        <v>122</v>
      </c>
      <c r="O2829" s="31" t="n">
        <v>46532</v>
      </c>
      <c r="P2829" s="29" t="s">
        <v>123</v>
      </c>
      <c r="Q2829" s="29" t="n">
        <f aca="false">IFERROR(VALUE(L2829),"")</f>
        <v>25</v>
      </c>
      <c r="R2829" s="29" t="n">
        <f aca="true">IF(O2829="","",O2829-TODAY())</f>
        <v>247</v>
      </c>
      <c r="S2829" s="29" t="str">
        <f aca="false">IF(C2829="&lt;&lt; vazio &gt;&gt;","VAZIA",IF(AND(O2829&lt;&gt;"",R2829&lt;0),"VENCIDO",IF(AND(O2829&lt;&gt;"",R2829&lt;=Parametros!$B$10),"PRÓX. VENCIMENTO",IF(F2829="Q","QUALIDADE",IF(F2829="S","BLOQUEADO",IF(F2829="R","RESTRITO/DEVOLUÇÃO",IF(OR(N2829="QUAR",N2829="QRES"),"QUARENTENA",IF(OR(B2829="DESCARTE",B2829="DEVOLUÇÃO"),"DESCARTE/DEVOLUÇÃO",IF(AND(D2829="",K2829&lt;&gt;""),"SEM LOTE",IF(AND(Q2829&lt;&gt;"",Q2829&gt;=Parametros!$B$11),"PARADO/SEM GIRO","OK"))))))))))</f>
        <v>DESCARTE/DEVOLUÇÃO</v>
      </c>
      <c r="T2829" s="29" t="str">
        <f aca="false">IF(AND($S2829="PARADO/SEM GIRO",$K2829="KG",OR(Painel!$B$5="(Todos)",A2829=Painel!$B$5)*OR(Painel!$E$5="(Todos)",P2829=Painel!$E$5)),$J2829+ROW()/10000000,"")</f>
        <v/>
      </c>
      <c r="U2829" s="29" t="str">
        <f aca="false">IF(AND($S2829="VENCIDO",$K2829="KG",OR(Painel!$B$5="(Todos)",A2829=Painel!$B$5)*OR(Painel!$E$5="(Todos)",P2829=Painel!$E$5)),$J2829+ROW()/10000000,"")</f>
        <v/>
      </c>
    </row>
    <row r="2830" customFormat="false" ht="15" hidden="false" customHeight="false" outlineLevel="0" collapsed="false">
      <c r="A2830" s="29" t="s">
        <v>55</v>
      </c>
      <c r="B2830" s="29" t="s">
        <v>5386</v>
      </c>
      <c r="C2830" s="29" t="s">
        <v>5405</v>
      </c>
      <c r="D2830" s="29" t="s">
        <v>5412</v>
      </c>
      <c r="E2830" s="29" t="n">
        <v>488</v>
      </c>
      <c r="F2830" s="29"/>
      <c r="G2830" s="29" t="s">
        <v>5413</v>
      </c>
      <c r="H2830" s="30" t="n">
        <v>80</v>
      </c>
      <c r="I2830" s="31" t="n">
        <v>46265</v>
      </c>
      <c r="J2830" s="30" t="n">
        <v>80</v>
      </c>
      <c r="K2830" s="29" t="s">
        <v>120</v>
      </c>
      <c r="L2830" s="29" t="s">
        <v>216</v>
      </c>
      <c r="M2830" s="29"/>
      <c r="N2830" s="29" t="s">
        <v>122</v>
      </c>
      <c r="O2830" s="31" t="n">
        <v>46534</v>
      </c>
      <c r="P2830" s="29" t="s">
        <v>123</v>
      </c>
      <c r="Q2830" s="29" t="n">
        <f aca="false">IFERROR(VALUE(L2830),"")</f>
        <v>20</v>
      </c>
      <c r="R2830" s="29" t="n">
        <f aca="true">IF(O2830="","",O2830-TODAY())</f>
        <v>249</v>
      </c>
      <c r="S2830" s="29" t="str">
        <f aca="false">IF(C2830="&lt;&lt; vazio &gt;&gt;","VAZIA",IF(AND(O2830&lt;&gt;"",R2830&lt;0),"VENCIDO",IF(AND(O2830&lt;&gt;"",R2830&lt;=Parametros!$B$10),"PRÓX. VENCIMENTO",IF(F2830="Q","QUALIDADE",IF(F2830="S","BLOQUEADO",IF(F2830="R","RESTRITO/DEVOLUÇÃO",IF(OR(N2830="QUAR",N2830="QRES"),"QUARENTENA",IF(OR(B2830="DESCARTE",B2830="DEVOLUÇÃO"),"DESCARTE/DEVOLUÇÃO",IF(AND(D2830="",K2830&lt;&gt;""),"SEM LOTE",IF(AND(Q2830&lt;&gt;"",Q2830&gt;=Parametros!$B$11),"PARADO/SEM GIRO","OK"))))))))))</f>
        <v>DESCARTE/DEVOLUÇÃO</v>
      </c>
      <c r="T2830" s="29" t="str">
        <f aca="false">IF(AND($S2830="PARADO/SEM GIRO",$K2830="KG",OR(Painel!$B$5="(Todos)",A2830=Painel!$B$5)*OR(Painel!$E$5="(Todos)",P2830=Painel!$E$5)),$J2830+ROW()/10000000,"")</f>
        <v/>
      </c>
      <c r="U2830" s="29" t="str">
        <f aca="false">IF(AND($S2830="VENCIDO",$K2830="KG",OR(Painel!$B$5="(Todos)",A2830=Painel!$B$5)*OR(Painel!$E$5="(Todos)",P2830=Painel!$E$5)),$J2830+ROW()/10000000,"")</f>
        <v/>
      </c>
    </row>
    <row r="2831" customFormat="false" ht="15" hidden="false" customHeight="false" outlineLevel="0" collapsed="false">
      <c r="A2831" s="29" t="s">
        <v>55</v>
      </c>
      <c r="B2831" s="29" t="s">
        <v>5386</v>
      </c>
      <c r="C2831" s="29" t="s">
        <v>5405</v>
      </c>
      <c r="D2831" s="29" t="s">
        <v>5414</v>
      </c>
      <c r="E2831" s="29" t="n">
        <v>488</v>
      </c>
      <c r="F2831" s="29"/>
      <c r="G2831" s="29" t="s">
        <v>5415</v>
      </c>
      <c r="H2831" s="30" t="n">
        <v>20</v>
      </c>
      <c r="I2831" s="31" t="n">
        <v>46265</v>
      </c>
      <c r="J2831" s="30" t="n">
        <v>20</v>
      </c>
      <c r="K2831" s="29" t="s">
        <v>120</v>
      </c>
      <c r="L2831" s="29" t="s">
        <v>216</v>
      </c>
      <c r="M2831" s="29"/>
      <c r="N2831" s="29" t="s">
        <v>122</v>
      </c>
      <c r="O2831" s="31" t="n">
        <v>46534</v>
      </c>
      <c r="P2831" s="29" t="s">
        <v>123</v>
      </c>
      <c r="Q2831" s="29" t="n">
        <f aca="false">IFERROR(VALUE(L2831),"")</f>
        <v>20</v>
      </c>
      <c r="R2831" s="29" t="n">
        <f aca="true">IF(O2831="","",O2831-TODAY())</f>
        <v>249</v>
      </c>
      <c r="S2831" s="29" t="str">
        <f aca="false">IF(C2831="&lt;&lt; vazio &gt;&gt;","VAZIA",IF(AND(O2831&lt;&gt;"",R2831&lt;0),"VENCIDO",IF(AND(O2831&lt;&gt;"",R2831&lt;=Parametros!$B$10),"PRÓX. VENCIMENTO",IF(F2831="Q","QUALIDADE",IF(F2831="S","BLOQUEADO",IF(F2831="R","RESTRITO/DEVOLUÇÃO",IF(OR(N2831="QUAR",N2831="QRES"),"QUARENTENA",IF(OR(B2831="DESCARTE",B2831="DEVOLUÇÃO"),"DESCARTE/DEVOLUÇÃO",IF(AND(D2831="",K2831&lt;&gt;""),"SEM LOTE",IF(AND(Q2831&lt;&gt;"",Q2831&gt;=Parametros!$B$11),"PARADO/SEM GIRO","OK"))))))))))</f>
        <v>DESCARTE/DEVOLUÇÃO</v>
      </c>
      <c r="T2831" s="29" t="str">
        <f aca="false">IF(AND($S2831="PARADO/SEM GIRO",$K2831="KG",OR(Painel!$B$5="(Todos)",A2831=Painel!$B$5)*OR(Painel!$E$5="(Todos)",P2831=Painel!$E$5)),$J2831+ROW()/10000000,"")</f>
        <v/>
      </c>
      <c r="U2831" s="29" t="str">
        <f aca="false">IF(AND($S2831="VENCIDO",$K2831="KG",OR(Painel!$B$5="(Todos)",A2831=Painel!$B$5)*OR(Painel!$E$5="(Todos)",P2831=Painel!$E$5)),$J2831+ROW()/10000000,"")</f>
        <v/>
      </c>
    </row>
    <row r="2832" customFormat="false" ht="15" hidden="false" customHeight="false" outlineLevel="0" collapsed="false">
      <c r="A2832" s="29" t="s">
        <v>55</v>
      </c>
      <c r="B2832" s="29" t="s">
        <v>5386</v>
      </c>
      <c r="C2832" s="29" t="s">
        <v>5405</v>
      </c>
      <c r="D2832" s="29" t="s">
        <v>5416</v>
      </c>
      <c r="E2832" s="29" t="n">
        <v>488</v>
      </c>
      <c r="F2832" s="29"/>
      <c r="G2832" s="29" t="s">
        <v>5417</v>
      </c>
      <c r="H2832" s="30" t="n">
        <v>440</v>
      </c>
      <c r="I2832" s="31" t="n">
        <v>46265</v>
      </c>
      <c r="J2832" s="30" t="n">
        <v>440</v>
      </c>
      <c r="K2832" s="29" t="s">
        <v>120</v>
      </c>
      <c r="L2832" s="29" t="s">
        <v>216</v>
      </c>
      <c r="M2832" s="29"/>
      <c r="N2832" s="29" t="s">
        <v>122</v>
      </c>
      <c r="O2832" s="31" t="n">
        <v>46532</v>
      </c>
      <c r="P2832" s="29" t="s">
        <v>123</v>
      </c>
      <c r="Q2832" s="29" t="n">
        <f aca="false">IFERROR(VALUE(L2832),"")</f>
        <v>20</v>
      </c>
      <c r="R2832" s="29" t="n">
        <f aca="true">IF(O2832="","",O2832-TODAY())</f>
        <v>247</v>
      </c>
      <c r="S2832" s="29" t="str">
        <f aca="false">IF(C2832="&lt;&lt; vazio &gt;&gt;","VAZIA",IF(AND(O2832&lt;&gt;"",R2832&lt;0),"VENCIDO",IF(AND(O2832&lt;&gt;"",R2832&lt;=Parametros!$B$10),"PRÓX. VENCIMENTO",IF(F2832="Q","QUALIDADE",IF(F2832="S","BLOQUEADO",IF(F2832="R","RESTRITO/DEVOLUÇÃO",IF(OR(N2832="QUAR",N2832="QRES"),"QUARENTENA",IF(OR(B2832="DESCARTE",B2832="DEVOLUÇÃO"),"DESCARTE/DEVOLUÇÃO",IF(AND(D2832="",K2832&lt;&gt;""),"SEM LOTE",IF(AND(Q2832&lt;&gt;"",Q2832&gt;=Parametros!$B$11),"PARADO/SEM GIRO","OK"))))))))))</f>
        <v>DESCARTE/DEVOLUÇÃO</v>
      </c>
      <c r="T2832" s="29" t="str">
        <f aca="false">IF(AND($S2832="PARADO/SEM GIRO",$K2832="KG",OR(Painel!$B$5="(Todos)",A2832=Painel!$B$5)*OR(Painel!$E$5="(Todos)",P2832=Painel!$E$5)),$J2832+ROW()/10000000,"")</f>
        <v/>
      </c>
      <c r="U2832" s="29" t="str">
        <f aca="false">IF(AND($S2832="VENCIDO",$K2832="KG",OR(Painel!$B$5="(Todos)",A2832=Painel!$B$5)*OR(Painel!$E$5="(Todos)",P2832=Painel!$E$5)),$J2832+ROW()/10000000,"")</f>
        <v/>
      </c>
    </row>
    <row r="2833" customFormat="false" ht="15" hidden="false" customHeight="false" outlineLevel="0" collapsed="false">
      <c r="A2833" s="29" t="s">
        <v>55</v>
      </c>
      <c r="B2833" s="29" t="s">
        <v>5386</v>
      </c>
      <c r="C2833" s="29" t="s">
        <v>5405</v>
      </c>
      <c r="D2833" s="29" t="s">
        <v>5418</v>
      </c>
      <c r="E2833" s="29" t="n">
        <v>488</v>
      </c>
      <c r="F2833" s="29"/>
      <c r="G2833" s="29" t="s">
        <v>5419</v>
      </c>
      <c r="H2833" s="30" t="n">
        <v>180</v>
      </c>
      <c r="I2833" s="31" t="n">
        <v>46265</v>
      </c>
      <c r="J2833" s="30" t="n">
        <v>180</v>
      </c>
      <c r="K2833" s="29" t="s">
        <v>120</v>
      </c>
      <c r="L2833" s="29" t="s">
        <v>216</v>
      </c>
      <c r="M2833" s="29"/>
      <c r="N2833" s="29" t="s">
        <v>122</v>
      </c>
      <c r="O2833" s="31" t="n">
        <v>46898</v>
      </c>
      <c r="P2833" s="29" t="s">
        <v>123</v>
      </c>
      <c r="Q2833" s="29" t="n">
        <f aca="false">IFERROR(VALUE(L2833),"")</f>
        <v>20</v>
      </c>
      <c r="R2833" s="29" t="n">
        <f aca="true">IF(O2833="","",O2833-TODAY())</f>
        <v>613</v>
      </c>
      <c r="S2833" s="29" t="str">
        <f aca="false">IF(C2833="&lt;&lt; vazio &gt;&gt;","VAZIA",IF(AND(O2833&lt;&gt;"",R2833&lt;0),"VENCIDO",IF(AND(O2833&lt;&gt;"",R2833&lt;=Parametros!$B$10),"PRÓX. VENCIMENTO",IF(F2833="Q","QUALIDADE",IF(F2833="S","BLOQUEADO",IF(F2833="R","RESTRITO/DEVOLUÇÃO",IF(OR(N2833="QUAR",N2833="QRES"),"QUARENTENA",IF(OR(B2833="DESCARTE",B2833="DEVOLUÇÃO"),"DESCARTE/DEVOLUÇÃO",IF(AND(D2833="",K2833&lt;&gt;""),"SEM LOTE",IF(AND(Q2833&lt;&gt;"",Q2833&gt;=Parametros!$B$11),"PARADO/SEM GIRO","OK"))))))))))</f>
        <v>DESCARTE/DEVOLUÇÃO</v>
      </c>
      <c r="T2833" s="29" t="str">
        <f aca="false">IF(AND($S2833="PARADO/SEM GIRO",$K2833="KG",OR(Painel!$B$5="(Todos)",A2833=Painel!$B$5)*OR(Painel!$E$5="(Todos)",P2833=Painel!$E$5)),$J2833+ROW()/10000000,"")</f>
        <v/>
      </c>
      <c r="U2833" s="29" t="str">
        <f aca="false">IF(AND($S2833="VENCIDO",$K2833="KG",OR(Painel!$B$5="(Todos)",A2833=Painel!$B$5)*OR(Painel!$E$5="(Todos)",P2833=Painel!$E$5)),$J2833+ROW()/10000000,"")</f>
        <v/>
      </c>
    </row>
    <row r="2834" customFormat="false" ht="15" hidden="false" customHeight="false" outlineLevel="0" collapsed="false">
      <c r="A2834" s="29" t="s">
        <v>55</v>
      </c>
      <c r="B2834" s="29" t="s">
        <v>5386</v>
      </c>
      <c r="C2834" s="29" t="s">
        <v>5405</v>
      </c>
      <c r="D2834" s="29" t="s">
        <v>5420</v>
      </c>
      <c r="E2834" s="29" t="n">
        <v>488</v>
      </c>
      <c r="F2834" s="29"/>
      <c r="G2834" s="29" t="s">
        <v>5421</v>
      </c>
      <c r="H2834" s="30" t="n">
        <v>160</v>
      </c>
      <c r="I2834" s="31" t="n">
        <v>46265</v>
      </c>
      <c r="J2834" s="30" t="n">
        <v>160</v>
      </c>
      <c r="K2834" s="29" t="s">
        <v>120</v>
      </c>
      <c r="L2834" s="29" t="s">
        <v>216</v>
      </c>
      <c r="M2834" s="29"/>
      <c r="N2834" s="29" t="s">
        <v>122</v>
      </c>
      <c r="O2834" s="31" t="n">
        <v>46532</v>
      </c>
      <c r="P2834" s="29" t="s">
        <v>123</v>
      </c>
      <c r="Q2834" s="29" t="n">
        <f aca="false">IFERROR(VALUE(L2834),"")</f>
        <v>20</v>
      </c>
      <c r="R2834" s="29" t="n">
        <f aca="true">IF(O2834="","",O2834-TODAY())</f>
        <v>247</v>
      </c>
      <c r="S2834" s="29" t="str">
        <f aca="false">IF(C2834="&lt;&lt; vazio &gt;&gt;","VAZIA",IF(AND(O2834&lt;&gt;"",R2834&lt;0),"VENCIDO",IF(AND(O2834&lt;&gt;"",R2834&lt;=Parametros!$B$10),"PRÓX. VENCIMENTO",IF(F2834="Q","QUALIDADE",IF(F2834="S","BLOQUEADO",IF(F2834="R","RESTRITO/DEVOLUÇÃO",IF(OR(N2834="QUAR",N2834="QRES"),"QUARENTENA",IF(OR(B2834="DESCARTE",B2834="DEVOLUÇÃO"),"DESCARTE/DEVOLUÇÃO",IF(AND(D2834="",K2834&lt;&gt;""),"SEM LOTE",IF(AND(Q2834&lt;&gt;"",Q2834&gt;=Parametros!$B$11),"PARADO/SEM GIRO","OK"))))))))))</f>
        <v>DESCARTE/DEVOLUÇÃO</v>
      </c>
      <c r="T2834" s="29" t="str">
        <f aca="false">IF(AND($S2834="PARADO/SEM GIRO",$K2834="KG",OR(Painel!$B$5="(Todos)",A2834=Painel!$B$5)*OR(Painel!$E$5="(Todos)",P2834=Painel!$E$5)),$J2834+ROW()/10000000,"")</f>
        <v/>
      </c>
      <c r="U2834" s="29" t="str">
        <f aca="false">IF(AND($S2834="VENCIDO",$K2834="KG",OR(Painel!$B$5="(Todos)",A2834=Painel!$B$5)*OR(Painel!$E$5="(Todos)",P2834=Painel!$E$5)),$J2834+ROW()/10000000,"")</f>
        <v/>
      </c>
    </row>
    <row r="2835" customFormat="false" ht="15" hidden="false" customHeight="false" outlineLevel="0" collapsed="false">
      <c r="A2835" s="29" t="s">
        <v>55</v>
      </c>
      <c r="B2835" s="29" t="s">
        <v>5386</v>
      </c>
      <c r="C2835" s="29" t="s">
        <v>5405</v>
      </c>
      <c r="D2835" s="29" t="s">
        <v>5422</v>
      </c>
      <c r="E2835" s="29" t="n">
        <v>488</v>
      </c>
      <c r="F2835" s="29" t="s">
        <v>137</v>
      </c>
      <c r="G2835" s="29" t="s">
        <v>5423</v>
      </c>
      <c r="H2835" s="30" t="n">
        <v>140</v>
      </c>
      <c r="I2835" s="31" t="n">
        <v>46281</v>
      </c>
      <c r="J2835" s="30" t="n">
        <v>140</v>
      </c>
      <c r="K2835" s="29" t="s">
        <v>120</v>
      </c>
      <c r="L2835" s="29" t="s">
        <v>284</v>
      </c>
      <c r="M2835" s="29"/>
      <c r="N2835" s="29" t="s">
        <v>122</v>
      </c>
      <c r="O2835" s="31" t="n">
        <v>46551</v>
      </c>
      <c r="P2835" s="29" t="s">
        <v>123</v>
      </c>
      <c r="Q2835" s="29" t="n">
        <f aca="false">IFERROR(VALUE(L2835),"")</f>
        <v>4</v>
      </c>
      <c r="R2835" s="29" t="n">
        <f aca="true">IF(O2835="","",O2835-TODAY())</f>
        <v>266</v>
      </c>
      <c r="S2835" s="29" t="str">
        <f aca="false">IF(C2835="&lt;&lt; vazio &gt;&gt;","VAZIA",IF(AND(O2835&lt;&gt;"",R2835&lt;0),"VENCIDO",IF(AND(O2835&lt;&gt;"",R2835&lt;=Parametros!$B$10),"PRÓX. VENCIMENTO",IF(F2835="Q","QUALIDADE",IF(F2835="S","BLOQUEADO",IF(F2835="R","RESTRITO/DEVOLUÇÃO",IF(OR(N2835="QUAR",N2835="QRES"),"QUARENTENA",IF(OR(B2835="DESCARTE",B2835="DEVOLUÇÃO"),"DESCARTE/DEVOLUÇÃO",IF(AND(D2835="",K2835&lt;&gt;""),"SEM LOTE",IF(AND(Q2835&lt;&gt;"",Q2835&gt;=Parametros!$B$11),"PARADO/SEM GIRO","OK"))))))))))</f>
        <v>BLOQUEADO</v>
      </c>
      <c r="T2835" s="29" t="str">
        <f aca="false">IF(AND($S2835="PARADO/SEM GIRO",$K2835="KG",OR(Painel!$B$5="(Todos)",A2835=Painel!$B$5)*OR(Painel!$E$5="(Todos)",P2835=Painel!$E$5)),$J2835+ROW()/10000000,"")</f>
        <v/>
      </c>
      <c r="U2835" s="29" t="str">
        <f aca="false">IF(AND($S2835="VENCIDO",$K2835="KG",OR(Painel!$B$5="(Todos)",A2835=Painel!$B$5)*OR(Painel!$E$5="(Todos)",P2835=Painel!$E$5)),$J2835+ROW()/10000000,"")</f>
        <v/>
      </c>
    </row>
    <row r="2836" customFormat="false" ht="15" hidden="false" customHeight="false" outlineLevel="0" collapsed="false">
      <c r="A2836" s="29" t="s">
        <v>55</v>
      </c>
      <c r="B2836" s="29" t="s">
        <v>5386</v>
      </c>
      <c r="C2836" s="29" t="s">
        <v>5424</v>
      </c>
      <c r="D2836" s="29" t="s">
        <v>5425</v>
      </c>
      <c r="E2836" s="29" t="n">
        <v>488</v>
      </c>
      <c r="F2836" s="29"/>
      <c r="G2836" s="29" t="s">
        <v>5426</v>
      </c>
      <c r="H2836" s="30" t="n">
        <v>25</v>
      </c>
      <c r="I2836" s="31" t="n">
        <v>46265</v>
      </c>
      <c r="J2836" s="30" t="n">
        <v>25</v>
      </c>
      <c r="K2836" s="29" t="s">
        <v>120</v>
      </c>
      <c r="L2836" s="29" t="s">
        <v>216</v>
      </c>
      <c r="M2836" s="29"/>
      <c r="N2836" s="29" t="s">
        <v>122</v>
      </c>
      <c r="O2836" s="31" t="n">
        <v>46970</v>
      </c>
      <c r="P2836" s="29" t="s">
        <v>123</v>
      </c>
      <c r="Q2836" s="29" t="n">
        <f aca="false">IFERROR(VALUE(L2836),"")</f>
        <v>20</v>
      </c>
      <c r="R2836" s="29" t="n">
        <f aca="true">IF(O2836="","",O2836-TODAY())</f>
        <v>685</v>
      </c>
      <c r="S2836" s="29" t="str">
        <f aca="false">IF(C2836="&lt;&lt; vazio &gt;&gt;","VAZIA",IF(AND(O2836&lt;&gt;"",R2836&lt;0),"VENCIDO",IF(AND(O2836&lt;&gt;"",R2836&lt;=Parametros!$B$10),"PRÓX. VENCIMENTO",IF(F2836="Q","QUALIDADE",IF(F2836="S","BLOQUEADO",IF(F2836="R","RESTRITO/DEVOLUÇÃO",IF(OR(N2836="QUAR",N2836="QRES"),"QUARENTENA",IF(OR(B2836="DESCARTE",B2836="DEVOLUÇÃO"),"DESCARTE/DEVOLUÇÃO",IF(AND(D2836="",K2836&lt;&gt;""),"SEM LOTE",IF(AND(Q2836&lt;&gt;"",Q2836&gt;=Parametros!$B$11),"PARADO/SEM GIRO","OK"))))))))))</f>
        <v>DESCARTE/DEVOLUÇÃO</v>
      </c>
      <c r="T2836" s="29" t="str">
        <f aca="false">IF(AND($S2836="PARADO/SEM GIRO",$K2836="KG",OR(Painel!$B$5="(Todos)",A2836=Painel!$B$5)*OR(Painel!$E$5="(Todos)",P2836=Painel!$E$5)),$J2836+ROW()/10000000,"")</f>
        <v/>
      </c>
      <c r="U2836" s="29" t="str">
        <f aca="false">IF(AND($S2836="VENCIDO",$K2836="KG",OR(Painel!$B$5="(Todos)",A2836=Painel!$B$5)*OR(Painel!$E$5="(Todos)",P2836=Painel!$E$5)),$J2836+ROW()/10000000,"")</f>
        <v/>
      </c>
    </row>
    <row r="2837" customFormat="false" ht="15" hidden="false" customHeight="false" outlineLevel="0" collapsed="false">
      <c r="A2837" s="29" t="s">
        <v>55</v>
      </c>
      <c r="B2837" s="29" t="s">
        <v>5386</v>
      </c>
      <c r="C2837" s="29" t="s">
        <v>5427</v>
      </c>
      <c r="D2837" s="29" t="s">
        <v>5428</v>
      </c>
      <c r="E2837" s="29" t="n">
        <v>488</v>
      </c>
      <c r="F2837" s="29"/>
      <c r="G2837" s="29" t="s">
        <v>5429</v>
      </c>
      <c r="H2837" s="30" t="n">
        <v>150</v>
      </c>
      <c r="I2837" s="31" t="n">
        <v>46206</v>
      </c>
      <c r="J2837" s="30" t="n">
        <v>150</v>
      </c>
      <c r="K2837" s="29" t="s">
        <v>120</v>
      </c>
      <c r="L2837" s="29" t="s">
        <v>3579</v>
      </c>
      <c r="M2837" s="29"/>
      <c r="N2837" s="29" t="s">
        <v>122</v>
      </c>
      <c r="O2837" s="31" t="n">
        <v>46911</v>
      </c>
      <c r="P2837" s="29" t="s">
        <v>123</v>
      </c>
      <c r="Q2837" s="29" t="n">
        <f aca="false">IFERROR(VALUE(L2837),"")</f>
        <v>79</v>
      </c>
      <c r="R2837" s="29" t="n">
        <f aca="true">IF(O2837="","",O2837-TODAY())</f>
        <v>626</v>
      </c>
      <c r="S2837" s="29" t="str">
        <f aca="false">IF(C2837="&lt;&lt; vazio &gt;&gt;","VAZIA",IF(AND(O2837&lt;&gt;"",R2837&lt;0),"VENCIDO",IF(AND(O2837&lt;&gt;"",R2837&lt;=Parametros!$B$10),"PRÓX. VENCIMENTO",IF(F2837="Q","QUALIDADE",IF(F2837="S","BLOQUEADO",IF(F2837="R","RESTRITO/DEVOLUÇÃO",IF(OR(N2837="QUAR",N2837="QRES"),"QUARENTENA",IF(OR(B2837="DESCARTE",B2837="DEVOLUÇÃO"),"DESCARTE/DEVOLUÇÃO",IF(AND(D2837="",K2837&lt;&gt;""),"SEM LOTE",IF(AND(Q2837&lt;&gt;"",Q2837&gt;=Parametros!$B$11),"PARADO/SEM GIRO","OK"))))))))))</f>
        <v>DESCARTE/DEVOLUÇÃO</v>
      </c>
      <c r="T2837" s="29" t="str">
        <f aca="false">IF(AND($S2837="PARADO/SEM GIRO",$K2837="KG",OR(Painel!$B$5="(Todos)",A2837=Painel!$B$5)*OR(Painel!$E$5="(Todos)",P2837=Painel!$E$5)),$J2837+ROW()/10000000,"")</f>
        <v/>
      </c>
      <c r="U2837" s="29" t="str">
        <f aca="false">IF(AND($S2837="VENCIDO",$K2837="KG",OR(Painel!$B$5="(Todos)",A2837=Painel!$B$5)*OR(Painel!$E$5="(Todos)",P2837=Painel!$E$5)),$J2837+ROW()/10000000,"")</f>
        <v/>
      </c>
    </row>
    <row r="2838" customFormat="false" ht="15" hidden="false" customHeight="false" outlineLevel="0" collapsed="false">
      <c r="A2838" s="29" t="s">
        <v>55</v>
      </c>
      <c r="B2838" s="29" t="s">
        <v>5386</v>
      </c>
      <c r="C2838" s="29" t="s">
        <v>5427</v>
      </c>
      <c r="D2838" s="29" t="s">
        <v>5430</v>
      </c>
      <c r="E2838" s="29" t="n">
        <v>488</v>
      </c>
      <c r="F2838" s="29"/>
      <c r="G2838" s="29" t="s">
        <v>5431</v>
      </c>
      <c r="H2838" s="30" t="n">
        <v>25</v>
      </c>
      <c r="I2838" s="31" t="n">
        <v>46244</v>
      </c>
      <c r="J2838" s="30" t="n">
        <v>25</v>
      </c>
      <c r="K2838" s="29" t="s">
        <v>120</v>
      </c>
      <c r="L2838" s="29" t="s">
        <v>182</v>
      </c>
      <c r="M2838" s="29"/>
      <c r="N2838" s="29" t="s">
        <v>122</v>
      </c>
      <c r="O2838" s="31" t="n">
        <v>46931</v>
      </c>
      <c r="P2838" s="29" t="s">
        <v>123</v>
      </c>
      <c r="Q2838" s="29" t="n">
        <f aca="false">IFERROR(VALUE(L2838),"")</f>
        <v>41</v>
      </c>
      <c r="R2838" s="29" t="n">
        <f aca="true">IF(O2838="","",O2838-TODAY())</f>
        <v>646</v>
      </c>
      <c r="S2838" s="29" t="str">
        <f aca="false">IF(C2838="&lt;&lt; vazio &gt;&gt;","VAZIA",IF(AND(O2838&lt;&gt;"",R2838&lt;0),"VENCIDO",IF(AND(O2838&lt;&gt;"",R2838&lt;=Parametros!$B$10),"PRÓX. VENCIMENTO",IF(F2838="Q","QUALIDADE",IF(F2838="S","BLOQUEADO",IF(F2838="R","RESTRITO/DEVOLUÇÃO",IF(OR(N2838="QUAR",N2838="QRES"),"QUARENTENA",IF(OR(B2838="DESCARTE",B2838="DEVOLUÇÃO"),"DESCARTE/DEVOLUÇÃO",IF(AND(D2838="",K2838&lt;&gt;""),"SEM LOTE",IF(AND(Q2838&lt;&gt;"",Q2838&gt;=Parametros!$B$11),"PARADO/SEM GIRO","OK"))))))))))</f>
        <v>DESCARTE/DEVOLUÇÃO</v>
      </c>
      <c r="T2838" s="29" t="str">
        <f aca="false">IF(AND($S2838="PARADO/SEM GIRO",$K2838="KG",OR(Painel!$B$5="(Todos)",A2838=Painel!$B$5)*OR(Painel!$E$5="(Todos)",P2838=Painel!$E$5)),$J2838+ROW()/10000000,"")</f>
        <v/>
      </c>
      <c r="U2838" s="29" t="str">
        <f aca="false">IF(AND($S2838="VENCIDO",$K2838="KG",OR(Painel!$B$5="(Todos)",A2838=Painel!$B$5)*OR(Painel!$E$5="(Todos)",P2838=Painel!$E$5)),$J2838+ROW()/10000000,"")</f>
        <v/>
      </c>
    </row>
    <row r="2839" customFormat="false" ht="15" hidden="false" customHeight="false" outlineLevel="0" collapsed="false">
      <c r="A2839" s="29" t="s">
        <v>55</v>
      </c>
      <c r="B2839" s="29" t="s">
        <v>5386</v>
      </c>
      <c r="C2839" s="29" t="s">
        <v>5432</v>
      </c>
      <c r="D2839" s="29" t="s">
        <v>5433</v>
      </c>
      <c r="E2839" s="29" t="n">
        <v>488</v>
      </c>
      <c r="F2839" s="29"/>
      <c r="G2839" s="29" t="s">
        <v>5434</v>
      </c>
      <c r="H2839" s="30" t="n">
        <v>300</v>
      </c>
      <c r="I2839" s="31" t="n">
        <v>46279</v>
      </c>
      <c r="J2839" s="30" t="n">
        <v>300</v>
      </c>
      <c r="K2839" s="29" t="s">
        <v>120</v>
      </c>
      <c r="L2839" s="29" t="s">
        <v>350</v>
      </c>
      <c r="M2839" s="29"/>
      <c r="N2839" s="29" t="s">
        <v>122</v>
      </c>
      <c r="O2839" s="31" t="n">
        <v>46505</v>
      </c>
      <c r="P2839" s="29" t="s">
        <v>123</v>
      </c>
      <c r="Q2839" s="29" t="n">
        <f aca="false">IFERROR(VALUE(L2839),"")</f>
        <v>6</v>
      </c>
      <c r="R2839" s="29" t="n">
        <f aca="true">IF(O2839="","",O2839-TODAY())</f>
        <v>220</v>
      </c>
      <c r="S2839" s="29" t="str">
        <f aca="false">IF(C2839="&lt;&lt; vazio &gt;&gt;","VAZIA",IF(AND(O2839&lt;&gt;"",R2839&lt;0),"VENCIDO",IF(AND(O2839&lt;&gt;"",R2839&lt;=Parametros!$B$10),"PRÓX. VENCIMENTO",IF(F2839="Q","QUALIDADE",IF(F2839="S","BLOQUEADO",IF(F2839="R","RESTRITO/DEVOLUÇÃO",IF(OR(N2839="QUAR",N2839="QRES"),"QUARENTENA",IF(OR(B2839="DESCARTE",B2839="DEVOLUÇÃO"),"DESCARTE/DEVOLUÇÃO",IF(AND(D2839="",K2839&lt;&gt;""),"SEM LOTE",IF(AND(Q2839&lt;&gt;"",Q2839&gt;=Parametros!$B$11),"PARADO/SEM GIRO","OK"))))))))))</f>
        <v>DESCARTE/DEVOLUÇÃO</v>
      </c>
      <c r="T2839" s="29" t="str">
        <f aca="false">IF(AND($S2839="PARADO/SEM GIRO",$K2839="KG",OR(Painel!$B$5="(Todos)",A2839=Painel!$B$5)*OR(Painel!$E$5="(Todos)",P2839=Painel!$E$5)),$J2839+ROW()/10000000,"")</f>
        <v/>
      </c>
      <c r="U2839" s="29" t="str">
        <f aca="false">IF(AND($S2839="VENCIDO",$K2839="KG",OR(Painel!$B$5="(Todos)",A2839=Painel!$B$5)*OR(Painel!$E$5="(Todos)",P2839=Painel!$E$5)),$J2839+ROW()/10000000,"")</f>
        <v/>
      </c>
    </row>
    <row r="2840" customFormat="false" ht="15" hidden="false" customHeight="false" outlineLevel="0" collapsed="false">
      <c r="A2840" s="29" t="s">
        <v>55</v>
      </c>
      <c r="B2840" s="29" t="s">
        <v>5386</v>
      </c>
      <c r="C2840" s="29" t="s">
        <v>5432</v>
      </c>
      <c r="D2840" s="29" t="s">
        <v>5435</v>
      </c>
      <c r="E2840" s="29" t="n">
        <v>488</v>
      </c>
      <c r="F2840" s="29" t="s">
        <v>137</v>
      </c>
      <c r="G2840" s="29" t="s">
        <v>5436</v>
      </c>
      <c r="H2840" s="30" t="n">
        <v>700</v>
      </c>
      <c r="I2840" s="31" t="n">
        <v>46281</v>
      </c>
      <c r="J2840" s="30" t="n">
        <v>700</v>
      </c>
      <c r="K2840" s="29" t="s">
        <v>120</v>
      </c>
      <c r="L2840" s="29" t="s">
        <v>284</v>
      </c>
      <c r="M2840" s="29"/>
      <c r="N2840" s="29" t="s">
        <v>122</v>
      </c>
      <c r="O2840" s="31" t="n">
        <v>46522</v>
      </c>
      <c r="P2840" s="29" t="s">
        <v>123</v>
      </c>
      <c r="Q2840" s="29" t="n">
        <f aca="false">IFERROR(VALUE(L2840),"")</f>
        <v>4</v>
      </c>
      <c r="R2840" s="29" t="n">
        <f aca="true">IF(O2840="","",O2840-TODAY())</f>
        <v>237</v>
      </c>
      <c r="S2840" s="29" t="str">
        <f aca="false">IF(C2840="&lt;&lt; vazio &gt;&gt;","VAZIA",IF(AND(O2840&lt;&gt;"",R2840&lt;0),"VENCIDO",IF(AND(O2840&lt;&gt;"",R2840&lt;=Parametros!$B$10),"PRÓX. VENCIMENTO",IF(F2840="Q","QUALIDADE",IF(F2840="S","BLOQUEADO",IF(F2840="R","RESTRITO/DEVOLUÇÃO",IF(OR(N2840="QUAR",N2840="QRES"),"QUARENTENA",IF(OR(B2840="DESCARTE",B2840="DEVOLUÇÃO"),"DESCARTE/DEVOLUÇÃO",IF(AND(D2840="",K2840&lt;&gt;""),"SEM LOTE",IF(AND(Q2840&lt;&gt;"",Q2840&gt;=Parametros!$B$11),"PARADO/SEM GIRO","OK"))))))))))</f>
        <v>BLOQUEADO</v>
      </c>
      <c r="T2840" s="29" t="str">
        <f aca="false">IF(AND($S2840="PARADO/SEM GIRO",$K2840="KG",OR(Painel!$B$5="(Todos)",A2840=Painel!$B$5)*OR(Painel!$E$5="(Todos)",P2840=Painel!$E$5)),$J2840+ROW()/10000000,"")</f>
        <v/>
      </c>
      <c r="U2840" s="29" t="str">
        <f aca="false">IF(AND($S2840="VENCIDO",$K2840="KG",OR(Painel!$B$5="(Todos)",A2840=Painel!$B$5)*OR(Painel!$E$5="(Todos)",P2840=Painel!$E$5)),$J2840+ROW()/10000000,"")</f>
        <v/>
      </c>
    </row>
    <row r="2841" customFormat="false" ht="15" hidden="false" customHeight="false" outlineLevel="0" collapsed="false">
      <c r="A2841" s="29" t="s">
        <v>55</v>
      </c>
      <c r="B2841" s="29" t="s">
        <v>5386</v>
      </c>
      <c r="C2841" s="29" t="s">
        <v>5437</v>
      </c>
      <c r="D2841" s="29" t="s">
        <v>5438</v>
      </c>
      <c r="E2841" s="29" t="n">
        <v>488</v>
      </c>
      <c r="F2841" s="29" t="s">
        <v>137</v>
      </c>
      <c r="G2841" s="29" t="s">
        <v>5439</v>
      </c>
      <c r="H2841" s="30" t="n">
        <v>32545</v>
      </c>
      <c r="I2841" s="31" t="n">
        <v>46245</v>
      </c>
      <c r="J2841" s="30" t="n">
        <v>32545</v>
      </c>
      <c r="K2841" s="29" t="s">
        <v>125</v>
      </c>
      <c r="L2841" s="29" t="s">
        <v>2312</v>
      </c>
      <c r="M2841" s="29"/>
      <c r="N2841" s="29" t="s">
        <v>122</v>
      </c>
      <c r="O2841" s="31" t="n">
        <v>45930</v>
      </c>
      <c r="P2841" s="29" t="s">
        <v>123</v>
      </c>
      <c r="Q2841" s="29" t="n">
        <f aca="false">IFERROR(VALUE(L2841),"")</f>
        <v>40</v>
      </c>
      <c r="R2841" s="29" t="n">
        <f aca="true">IF(O2841="","",O2841-TODAY())</f>
        <v>-355</v>
      </c>
      <c r="S2841" s="29" t="str">
        <f aca="false">IF(C2841="&lt;&lt; vazio &gt;&gt;","VAZIA",IF(AND(O2841&lt;&gt;"",R2841&lt;0),"VENCIDO",IF(AND(O2841&lt;&gt;"",R2841&lt;=Parametros!$B$10),"PRÓX. VENCIMENTO",IF(F2841="Q","QUALIDADE",IF(F2841="S","BLOQUEADO",IF(F2841="R","RESTRITO/DEVOLUÇÃO",IF(OR(N2841="QUAR",N2841="QRES"),"QUARENTENA",IF(OR(B2841="DESCARTE",B2841="DEVOLUÇÃO"),"DESCARTE/DEVOLUÇÃO",IF(AND(D2841="",K2841&lt;&gt;""),"SEM LOTE",IF(AND(Q2841&lt;&gt;"",Q2841&gt;=Parametros!$B$11),"PARADO/SEM GIRO","OK"))))))))))</f>
        <v>VENCIDO</v>
      </c>
      <c r="T2841" s="29" t="str">
        <f aca="false">IF(AND($S2841="PARADO/SEM GIRO",$K2841="KG",OR(Painel!$B$5="(Todos)",A2841=Painel!$B$5)*OR(Painel!$E$5="(Todos)",P2841=Painel!$E$5)),$J2841+ROW()/10000000,"")</f>
        <v/>
      </c>
      <c r="U2841" s="29" t="str">
        <f aca="false">IF(AND($S2841="VENCIDO",$K2841="KG",OR(Painel!$B$5="(Todos)",A2841=Painel!$B$5)*OR(Painel!$E$5="(Todos)",P2841=Painel!$E$5)),$J2841+ROW()/10000000,"")</f>
        <v/>
      </c>
    </row>
    <row r="2842" customFormat="false" ht="15" hidden="false" customHeight="false" outlineLevel="0" collapsed="false">
      <c r="A2842" s="29" t="s">
        <v>55</v>
      </c>
      <c r="B2842" s="29" t="s">
        <v>5386</v>
      </c>
      <c r="C2842" s="29" t="s">
        <v>5440</v>
      </c>
      <c r="D2842" s="29" t="s">
        <v>5441</v>
      </c>
      <c r="E2842" s="29" t="n">
        <v>488</v>
      </c>
      <c r="F2842" s="29" t="s">
        <v>137</v>
      </c>
      <c r="G2842" s="29" t="s">
        <v>5442</v>
      </c>
      <c r="H2842" s="30" t="n">
        <v>8853.824</v>
      </c>
      <c r="I2842" s="31" t="n">
        <v>46256</v>
      </c>
      <c r="J2842" s="30" t="n">
        <v>8853.824</v>
      </c>
      <c r="K2842" s="29" t="s">
        <v>125</v>
      </c>
      <c r="L2842" s="29" t="s">
        <v>811</v>
      </c>
      <c r="M2842" s="29"/>
      <c r="N2842" s="29" t="s">
        <v>122</v>
      </c>
      <c r="O2842" s="29"/>
      <c r="P2842" s="29" t="s">
        <v>123</v>
      </c>
      <c r="Q2842" s="29" t="n">
        <f aca="false">IFERROR(VALUE(L2842),"")</f>
        <v>29</v>
      </c>
      <c r="R2842" s="29" t="str">
        <f aca="true">IF(O2842="","",O2842-TODAY())</f>
        <v/>
      </c>
      <c r="S2842" s="29" t="str">
        <f aca="false">IF(C2842="&lt;&lt; vazio &gt;&gt;","VAZIA",IF(AND(O2842&lt;&gt;"",R2842&lt;0),"VENCIDO",IF(AND(O2842&lt;&gt;"",R2842&lt;=Parametros!$B$10),"PRÓX. VENCIMENTO",IF(F2842="Q","QUALIDADE",IF(F2842="S","BLOQUEADO",IF(F2842="R","RESTRITO/DEVOLUÇÃO",IF(OR(N2842="QUAR",N2842="QRES"),"QUARENTENA",IF(OR(B2842="DESCARTE",B2842="DEVOLUÇÃO"),"DESCARTE/DEVOLUÇÃO",IF(AND(D2842="",K2842&lt;&gt;""),"SEM LOTE",IF(AND(Q2842&lt;&gt;"",Q2842&gt;=Parametros!$B$11),"PARADO/SEM GIRO","OK"))))))))))</f>
        <v>BLOQUEADO</v>
      </c>
      <c r="T2842" s="29" t="str">
        <f aca="false">IF(AND($S2842="PARADO/SEM GIRO",$K2842="KG",OR(Painel!$B$5="(Todos)",A2842=Painel!$B$5)*OR(Painel!$E$5="(Todos)",P2842=Painel!$E$5)),$J2842+ROW()/10000000,"")</f>
        <v/>
      </c>
      <c r="U2842" s="29" t="str">
        <f aca="false">IF(AND($S2842="VENCIDO",$K2842="KG",OR(Painel!$B$5="(Todos)",A2842=Painel!$B$5)*OR(Painel!$E$5="(Todos)",P2842=Painel!$E$5)),$J2842+ROW()/10000000,"")</f>
        <v/>
      </c>
    </row>
    <row r="2843" customFormat="false" ht="15" hidden="false" customHeight="false" outlineLevel="0" collapsed="false">
      <c r="A2843" s="29" t="s">
        <v>55</v>
      </c>
      <c r="B2843" s="29" t="s">
        <v>5386</v>
      </c>
      <c r="C2843" s="29" t="s">
        <v>5440</v>
      </c>
      <c r="D2843" s="29" t="s">
        <v>5443</v>
      </c>
      <c r="E2843" s="29" t="n">
        <v>488</v>
      </c>
      <c r="F2843" s="29" t="s">
        <v>137</v>
      </c>
      <c r="G2843" s="29" t="s">
        <v>5444</v>
      </c>
      <c r="H2843" s="30" t="n">
        <v>8037.765</v>
      </c>
      <c r="I2843" s="31" t="n">
        <v>46256</v>
      </c>
      <c r="J2843" s="30" t="n">
        <v>8037.765</v>
      </c>
      <c r="K2843" s="29" t="s">
        <v>125</v>
      </c>
      <c r="L2843" s="29" t="s">
        <v>811</v>
      </c>
      <c r="M2843" s="29"/>
      <c r="N2843" s="29" t="s">
        <v>122</v>
      </c>
      <c r="O2843" s="29"/>
      <c r="P2843" s="29" t="s">
        <v>123</v>
      </c>
      <c r="Q2843" s="29" t="n">
        <f aca="false">IFERROR(VALUE(L2843),"")</f>
        <v>29</v>
      </c>
      <c r="R2843" s="29" t="str">
        <f aca="true">IF(O2843="","",O2843-TODAY())</f>
        <v/>
      </c>
      <c r="S2843" s="29" t="str">
        <f aca="false">IF(C2843="&lt;&lt; vazio &gt;&gt;","VAZIA",IF(AND(O2843&lt;&gt;"",R2843&lt;0),"VENCIDO",IF(AND(O2843&lt;&gt;"",R2843&lt;=Parametros!$B$10),"PRÓX. VENCIMENTO",IF(F2843="Q","QUALIDADE",IF(F2843="S","BLOQUEADO",IF(F2843="R","RESTRITO/DEVOLUÇÃO",IF(OR(N2843="QUAR",N2843="QRES"),"QUARENTENA",IF(OR(B2843="DESCARTE",B2843="DEVOLUÇÃO"),"DESCARTE/DEVOLUÇÃO",IF(AND(D2843="",K2843&lt;&gt;""),"SEM LOTE",IF(AND(Q2843&lt;&gt;"",Q2843&gt;=Parametros!$B$11),"PARADO/SEM GIRO","OK"))))))))))</f>
        <v>BLOQUEADO</v>
      </c>
      <c r="T2843" s="29" t="str">
        <f aca="false">IF(AND($S2843="PARADO/SEM GIRO",$K2843="KG",OR(Painel!$B$5="(Todos)",A2843=Painel!$B$5)*OR(Painel!$E$5="(Todos)",P2843=Painel!$E$5)),$J2843+ROW()/10000000,"")</f>
        <v/>
      </c>
      <c r="U2843" s="29" t="str">
        <f aca="false">IF(AND($S2843="VENCIDO",$K2843="KG",OR(Painel!$B$5="(Todos)",A2843=Painel!$B$5)*OR(Painel!$E$5="(Todos)",P2843=Painel!$E$5)),$J2843+ROW()/10000000,"")</f>
        <v/>
      </c>
    </row>
    <row r="2844" customFormat="false" ht="15" hidden="false" customHeight="false" outlineLevel="0" collapsed="false">
      <c r="A2844" s="29" t="s">
        <v>55</v>
      </c>
      <c r="B2844" s="29" t="s">
        <v>5386</v>
      </c>
      <c r="C2844" s="29" t="s">
        <v>5445</v>
      </c>
      <c r="D2844" s="29" t="s">
        <v>5446</v>
      </c>
      <c r="E2844" s="29" t="n">
        <v>488</v>
      </c>
      <c r="F2844" s="29" t="s">
        <v>137</v>
      </c>
      <c r="G2844" s="29" t="s">
        <v>5447</v>
      </c>
      <c r="H2844" s="30" t="n">
        <v>350</v>
      </c>
      <c r="I2844" s="31" t="n">
        <v>46271</v>
      </c>
      <c r="J2844" s="30" t="n">
        <v>350</v>
      </c>
      <c r="K2844" s="29" t="s">
        <v>120</v>
      </c>
      <c r="L2844" s="29" t="s">
        <v>221</v>
      </c>
      <c r="M2844" s="29"/>
      <c r="N2844" s="29" t="s">
        <v>134</v>
      </c>
      <c r="O2844" s="31" t="n">
        <v>46268</v>
      </c>
      <c r="P2844" s="29" t="s">
        <v>123</v>
      </c>
      <c r="Q2844" s="29" t="n">
        <f aca="false">IFERROR(VALUE(L2844),"")</f>
        <v>14</v>
      </c>
      <c r="R2844" s="29" t="n">
        <f aca="true">IF(O2844="","",O2844-TODAY())</f>
        <v>-17</v>
      </c>
      <c r="S2844" s="29" t="str">
        <f aca="false">IF(C2844="&lt;&lt; vazio &gt;&gt;","VAZIA",IF(AND(O2844&lt;&gt;"",R2844&lt;0),"VENCIDO",IF(AND(O2844&lt;&gt;"",R2844&lt;=Parametros!$B$10),"PRÓX. VENCIMENTO",IF(F2844="Q","QUALIDADE",IF(F2844="S","BLOQUEADO",IF(F2844="R","RESTRITO/DEVOLUÇÃO",IF(OR(N2844="QUAR",N2844="QRES"),"QUARENTENA",IF(OR(B2844="DESCARTE",B2844="DEVOLUÇÃO"),"DESCARTE/DEVOLUÇÃO",IF(AND(D2844="",K2844&lt;&gt;""),"SEM LOTE",IF(AND(Q2844&lt;&gt;"",Q2844&gt;=Parametros!$B$11),"PARADO/SEM GIRO","OK"))))))))))</f>
        <v>VENCIDO</v>
      </c>
      <c r="T2844" s="29" t="str">
        <f aca="false">IF(AND($S2844="PARADO/SEM GIRO",$K2844="KG",OR(Painel!$B$5="(Todos)",A2844=Painel!$B$5)*OR(Painel!$E$5="(Todos)",P2844=Painel!$E$5)),$J2844+ROW()/10000000,"")</f>
        <v/>
      </c>
      <c r="U2844" s="29" t="n">
        <f aca="false">IF(AND($S2844="VENCIDO",$K2844="KG",OR(Painel!$B$5="(Todos)",A2844=Painel!$B$5)*OR(Painel!$E$5="(Todos)",P2844=Painel!$E$5)),$J2844+ROW()/10000000,"")</f>
        <v>350.0002844</v>
      </c>
    </row>
    <row r="2845" customFormat="false" ht="15" hidden="false" customHeight="false" outlineLevel="0" collapsed="false">
      <c r="A2845" s="29" t="s">
        <v>55</v>
      </c>
      <c r="B2845" s="29" t="s">
        <v>5386</v>
      </c>
      <c r="C2845" s="29" t="s">
        <v>348</v>
      </c>
      <c r="D2845" s="29" t="s">
        <v>542</v>
      </c>
      <c r="E2845" s="29" t="n">
        <v>488</v>
      </c>
      <c r="F2845" s="29" t="s">
        <v>189</v>
      </c>
      <c r="G2845" s="29" t="s">
        <v>5448</v>
      </c>
      <c r="H2845" s="30" t="n">
        <v>241.2</v>
      </c>
      <c r="I2845" s="31" t="n">
        <v>46279</v>
      </c>
      <c r="J2845" s="30" t="n">
        <v>241.2</v>
      </c>
      <c r="K2845" s="29" t="s">
        <v>120</v>
      </c>
      <c r="L2845" s="29" t="s">
        <v>350</v>
      </c>
      <c r="M2845" s="29"/>
      <c r="N2845" s="29" t="s">
        <v>122</v>
      </c>
      <c r="O2845" s="31" t="n">
        <v>46400</v>
      </c>
      <c r="P2845" s="29" t="s">
        <v>123</v>
      </c>
      <c r="Q2845" s="29" t="n">
        <f aca="false">IFERROR(VALUE(L2845),"")</f>
        <v>6</v>
      </c>
      <c r="R2845" s="29" t="n">
        <f aca="true">IF(O2845="","",O2845-TODAY())</f>
        <v>115</v>
      </c>
      <c r="S2845" s="29" t="str">
        <f aca="false">IF(C2845="&lt;&lt; vazio &gt;&gt;","VAZIA",IF(AND(O2845&lt;&gt;"",R2845&lt;0),"VENCIDO",IF(AND(O2845&lt;&gt;"",R2845&lt;=Parametros!$B$10),"PRÓX. VENCIMENTO",IF(F2845="Q","QUALIDADE",IF(F2845="S","BLOQUEADO",IF(F2845="R","RESTRITO/DEVOLUÇÃO",IF(OR(N2845="QUAR",N2845="QRES"),"QUARENTENA",IF(OR(B2845="DESCARTE",B2845="DEVOLUÇÃO"),"DESCARTE/DEVOLUÇÃO",IF(AND(D2845="",K2845&lt;&gt;""),"SEM LOTE",IF(AND(Q2845&lt;&gt;"",Q2845&gt;=Parametros!$B$11),"PARADO/SEM GIRO","OK"))))))))))</f>
        <v>RESTRITO/DEVOLUÇÃO</v>
      </c>
      <c r="T2845" s="29" t="str">
        <f aca="false">IF(AND($S2845="PARADO/SEM GIRO",$K2845="KG",OR(Painel!$B$5="(Todos)",A2845=Painel!$B$5)*OR(Painel!$E$5="(Todos)",P2845=Painel!$E$5)),$J2845+ROW()/10000000,"")</f>
        <v/>
      </c>
      <c r="U2845" s="29" t="str">
        <f aca="false">IF(AND($S2845="VENCIDO",$K2845="KG",OR(Painel!$B$5="(Todos)",A2845=Painel!$B$5)*OR(Painel!$E$5="(Todos)",P2845=Painel!$E$5)),$J2845+ROW()/10000000,"")</f>
        <v/>
      </c>
    </row>
    <row r="2846" customFormat="false" ht="15" hidden="false" customHeight="false" outlineLevel="0" collapsed="false">
      <c r="A2846" s="29" t="s">
        <v>55</v>
      </c>
      <c r="B2846" s="29" t="s">
        <v>5386</v>
      </c>
      <c r="C2846" s="29" t="s">
        <v>348</v>
      </c>
      <c r="D2846" s="29" t="s">
        <v>5449</v>
      </c>
      <c r="E2846" s="29" t="n">
        <v>488</v>
      </c>
      <c r="F2846" s="29" t="s">
        <v>189</v>
      </c>
      <c r="G2846" s="29" t="s">
        <v>5450</v>
      </c>
      <c r="H2846" s="30" t="n">
        <v>60.3</v>
      </c>
      <c r="I2846" s="31" t="n">
        <v>46240</v>
      </c>
      <c r="J2846" s="30" t="n">
        <v>60.3</v>
      </c>
      <c r="K2846" s="29" t="s">
        <v>120</v>
      </c>
      <c r="L2846" s="29" t="s">
        <v>1330</v>
      </c>
      <c r="M2846" s="29"/>
      <c r="N2846" s="29" t="s">
        <v>122</v>
      </c>
      <c r="O2846" s="31" t="n">
        <v>46514</v>
      </c>
      <c r="P2846" s="29" t="s">
        <v>123</v>
      </c>
      <c r="Q2846" s="29" t="n">
        <f aca="false">IFERROR(VALUE(L2846),"")</f>
        <v>45</v>
      </c>
      <c r="R2846" s="29" t="n">
        <f aca="true">IF(O2846="","",O2846-TODAY())</f>
        <v>229</v>
      </c>
      <c r="S2846" s="29" t="str">
        <f aca="false">IF(C2846="&lt;&lt; vazio &gt;&gt;","VAZIA",IF(AND(O2846&lt;&gt;"",R2846&lt;0),"VENCIDO",IF(AND(O2846&lt;&gt;"",R2846&lt;=Parametros!$B$10),"PRÓX. VENCIMENTO",IF(F2846="Q","QUALIDADE",IF(F2846="S","BLOQUEADO",IF(F2846="R","RESTRITO/DEVOLUÇÃO",IF(OR(N2846="QUAR",N2846="QRES"),"QUARENTENA",IF(OR(B2846="DESCARTE",B2846="DEVOLUÇÃO"),"DESCARTE/DEVOLUÇÃO",IF(AND(D2846="",K2846&lt;&gt;""),"SEM LOTE",IF(AND(Q2846&lt;&gt;"",Q2846&gt;=Parametros!$B$11),"PARADO/SEM GIRO","OK"))))))))))</f>
        <v>RESTRITO/DEVOLUÇÃO</v>
      </c>
      <c r="T2846" s="29" t="str">
        <f aca="false">IF(AND($S2846="PARADO/SEM GIRO",$K2846="KG",OR(Painel!$B$5="(Todos)",A2846=Painel!$B$5)*OR(Painel!$E$5="(Todos)",P2846=Painel!$E$5)),$J2846+ROW()/10000000,"")</f>
        <v/>
      </c>
      <c r="U2846" s="29" t="str">
        <f aca="false">IF(AND($S2846="VENCIDO",$K2846="KG",OR(Painel!$B$5="(Todos)",A2846=Painel!$B$5)*OR(Painel!$E$5="(Todos)",P2846=Painel!$E$5)),$J2846+ROW()/10000000,"")</f>
        <v/>
      </c>
    </row>
    <row r="2847" customFormat="false" ht="15" hidden="false" customHeight="false" outlineLevel="0" collapsed="false">
      <c r="A2847" s="29" t="s">
        <v>55</v>
      </c>
      <c r="B2847" s="29" t="s">
        <v>5386</v>
      </c>
      <c r="C2847" s="29" t="s">
        <v>348</v>
      </c>
      <c r="D2847" s="29" t="s">
        <v>543</v>
      </c>
      <c r="E2847" s="29" t="n">
        <v>488</v>
      </c>
      <c r="F2847" s="29" t="s">
        <v>189</v>
      </c>
      <c r="G2847" s="29" t="s">
        <v>5451</v>
      </c>
      <c r="H2847" s="30" t="n">
        <v>20.1</v>
      </c>
      <c r="I2847" s="31" t="n">
        <v>46241</v>
      </c>
      <c r="J2847" s="30" t="n">
        <v>20.1</v>
      </c>
      <c r="K2847" s="29" t="s">
        <v>120</v>
      </c>
      <c r="L2847" s="29" t="s">
        <v>4450</v>
      </c>
      <c r="M2847" s="29"/>
      <c r="N2847" s="29" t="s">
        <v>122</v>
      </c>
      <c r="O2847" s="31" t="n">
        <v>46666</v>
      </c>
      <c r="P2847" s="29" t="s">
        <v>123</v>
      </c>
      <c r="Q2847" s="29" t="n">
        <f aca="false">IFERROR(VALUE(L2847),"")</f>
        <v>44</v>
      </c>
      <c r="R2847" s="29" t="n">
        <f aca="true">IF(O2847="","",O2847-TODAY())</f>
        <v>381</v>
      </c>
      <c r="S2847" s="29" t="str">
        <f aca="false">IF(C2847="&lt;&lt; vazio &gt;&gt;","VAZIA",IF(AND(O2847&lt;&gt;"",R2847&lt;0),"VENCIDO",IF(AND(O2847&lt;&gt;"",R2847&lt;=Parametros!$B$10),"PRÓX. VENCIMENTO",IF(F2847="Q","QUALIDADE",IF(F2847="S","BLOQUEADO",IF(F2847="R","RESTRITO/DEVOLUÇÃO",IF(OR(N2847="QUAR",N2847="QRES"),"QUARENTENA",IF(OR(B2847="DESCARTE",B2847="DEVOLUÇÃO"),"DESCARTE/DEVOLUÇÃO",IF(AND(D2847="",K2847&lt;&gt;""),"SEM LOTE",IF(AND(Q2847&lt;&gt;"",Q2847&gt;=Parametros!$B$11),"PARADO/SEM GIRO","OK"))))))))))</f>
        <v>RESTRITO/DEVOLUÇÃO</v>
      </c>
      <c r="T2847" s="29" t="str">
        <f aca="false">IF(AND($S2847="PARADO/SEM GIRO",$K2847="KG",OR(Painel!$B$5="(Todos)",A2847=Painel!$B$5)*OR(Painel!$E$5="(Todos)",P2847=Painel!$E$5)),$J2847+ROW()/10000000,"")</f>
        <v/>
      </c>
      <c r="U2847" s="29" t="str">
        <f aca="false">IF(AND($S2847="VENCIDO",$K2847="KG",OR(Painel!$B$5="(Todos)",A2847=Painel!$B$5)*OR(Painel!$E$5="(Todos)",P2847=Painel!$E$5)),$J2847+ROW()/10000000,"")</f>
        <v/>
      </c>
    </row>
    <row r="2848" customFormat="false" ht="15" hidden="false" customHeight="false" outlineLevel="0" collapsed="false">
      <c r="A2848" s="29" t="s">
        <v>55</v>
      </c>
      <c r="B2848" s="29" t="s">
        <v>5386</v>
      </c>
      <c r="C2848" s="29" t="s">
        <v>174</v>
      </c>
      <c r="D2848" s="29" t="s">
        <v>175</v>
      </c>
      <c r="E2848" s="29" t="n">
        <v>488</v>
      </c>
      <c r="F2848" s="29" t="s">
        <v>189</v>
      </c>
      <c r="G2848" s="29" t="s">
        <v>5452</v>
      </c>
      <c r="H2848" s="30" t="n">
        <v>2.8</v>
      </c>
      <c r="I2848" s="31" t="n">
        <v>46241</v>
      </c>
      <c r="J2848" s="30" t="n">
        <v>2.8</v>
      </c>
      <c r="K2848" s="29" t="s">
        <v>120</v>
      </c>
      <c r="L2848" s="29" t="s">
        <v>4450</v>
      </c>
      <c r="M2848" s="29"/>
      <c r="N2848" s="29" t="s">
        <v>122</v>
      </c>
      <c r="O2848" s="31" t="n">
        <v>46353</v>
      </c>
      <c r="P2848" s="29" t="s">
        <v>123</v>
      </c>
      <c r="Q2848" s="29" t="n">
        <f aca="false">IFERROR(VALUE(L2848),"")</f>
        <v>44</v>
      </c>
      <c r="R2848" s="29" t="n">
        <f aca="true">IF(O2848="","",O2848-TODAY())</f>
        <v>68</v>
      </c>
      <c r="S2848" s="29" t="str">
        <f aca="false">IF(C2848="&lt;&lt; vazio &gt;&gt;","VAZIA",IF(AND(O2848&lt;&gt;"",R2848&lt;0),"VENCIDO",IF(AND(O2848&lt;&gt;"",R2848&lt;=Parametros!$B$10),"PRÓX. VENCIMENTO",IF(F2848="Q","QUALIDADE",IF(F2848="S","BLOQUEADO",IF(F2848="R","RESTRITO/DEVOLUÇÃO",IF(OR(N2848="QUAR",N2848="QRES"),"QUARENTENA",IF(OR(B2848="DESCARTE",B2848="DEVOLUÇÃO"),"DESCARTE/DEVOLUÇÃO",IF(AND(D2848="",K2848&lt;&gt;""),"SEM LOTE",IF(AND(Q2848&lt;&gt;"",Q2848&gt;=Parametros!$B$11),"PARADO/SEM GIRO","OK"))))))))))</f>
        <v>RESTRITO/DEVOLUÇÃO</v>
      </c>
      <c r="T2848" s="29" t="str">
        <f aca="false">IF(AND($S2848="PARADO/SEM GIRO",$K2848="KG",OR(Painel!$B$5="(Todos)",A2848=Painel!$B$5)*OR(Painel!$E$5="(Todos)",P2848=Painel!$E$5)),$J2848+ROW()/10000000,"")</f>
        <v/>
      </c>
      <c r="U2848" s="29" t="str">
        <f aca="false">IF(AND($S2848="VENCIDO",$K2848="KG",OR(Painel!$B$5="(Todos)",A2848=Painel!$B$5)*OR(Painel!$E$5="(Todos)",P2848=Painel!$E$5)),$J2848+ROW()/10000000,"")</f>
        <v/>
      </c>
    </row>
    <row r="2849" customFormat="false" ht="15" hidden="false" customHeight="false" outlineLevel="0" collapsed="false">
      <c r="A2849" s="29" t="s">
        <v>55</v>
      </c>
      <c r="B2849" s="29" t="s">
        <v>5386</v>
      </c>
      <c r="C2849" s="29" t="s">
        <v>174</v>
      </c>
      <c r="D2849" s="29" t="s">
        <v>470</v>
      </c>
      <c r="E2849" s="29" t="n">
        <v>488</v>
      </c>
      <c r="F2849" s="29" t="s">
        <v>189</v>
      </c>
      <c r="G2849" s="29" t="s">
        <v>5453</v>
      </c>
      <c r="H2849" s="30" t="n">
        <v>5.6</v>
      </c>
      <c r="I2849" s="31" t="n">
        <v>46241</v>
      </c>
      <c r="J2849" s="30" t="n">
        <v>5.6</v>
      </c>
      <c r="K2849" s="29" t="s">
        <v>120</v>
      </c>
      <c r="L2849" s="29" t="s">
        <v>4450</v>
      </c>
      <c r="M2849" s="29"/>
      <c r="N2849" s="29" t="s">
        <v>122</v>
      </c>
      <c r="O2849" s="31" t="n">
        <v>46513</v>
      </c>
      <c r="P2849" s="29" t="s">
        <v>123</v>
      </c>
      <c r="Q2849" s="29" t="n">
        <f aca="false">IFERROR(VALUE(L2849),"")</f>
        <v>44</v>
      </c>
      <c r="R2849" s="29" t="n">
        <f aca="true">IF(O2849="","",O2849-TODAY())</f>
        <v>228</v>
      </c>
      <c r="S2849" s="29" t="str">
        <f aca="false">IF(C2849="&lt;&lt; vazio &gt;&gt;","VAZIA",IF(AND(O2849&lt;&gt;"",R2849&lt;0),"VENCIDO",IF(AND(O2849&lt;&gt;"",R2849&lt;=Parametros!$B$10),"PRÓX. VENCIMENTO",IF(F2849="Q","QUALIDADE",IF(F2849="S","BLOQUEADO",IF(F2849="R","RESTRITO/DEVOLUÇÃO",IF(OR(N2849="QUAR",N2849="QRES"),"QUARENTENA",IF(OR(B2849="DESCARTE",B2849="DEVOLUÇÃO"),"DESCARTE/DEVOLUÇÃO",IF(AND(D2849="",K2849&lt;&gt;""),"SEM LOTE",IF(AND(Q2849&lt;&gt;"",Q2849&gt;=Parametros!$B$11),"PARADO/SEM GIRO","OK"))))))))))</f>
        <v>RESTRITO/DEVOLUÇÃO</v>
      </c>
      <c r="T2849" s="29" t="str">
        <f aca="false">IF(AND($S2849="PARADO/SEM GIRO",$K2849="KG",OR(Painel!$B$5="(Todos)",A2849=Painel!$B$5)*OR(Painel!$E$5="(Todos)",P2849=Painel!$E$5)),$J2849+ROW()/10000000,"")</f>
        <v/>
      </c>
      <c r="U2849" s="29" t="str">
        <f aca="false">IF(AND($S2849="VENCIDO",$K2849="KG",OR(Painel!$B$5="(Todos)",A2849=Painel!$B$5)*OR(Painel!$E$5="(Todos)",P2849=Painel!$E$5)),$J2849+ROW()/10000000,"")</f>
        <v/>
      </c>
    </row>
    <row r="2850" customFormat="false" ht="15" hidden="false" customHeight="false" outlineLevel="0" collapsed="false">
      <c r="A2850" s="29" t="s">
        <v>55</v>
      </c>
      <c r="B2850" s="29" t="s">
        <v>5386</v>
      </c>
      <c r="C2850" s="29" t="s">
        <v>5454</v>
      </c>
      <c r="D2850" s="29" t="s">
        <v>5455</v>
      </c>
      <c r="E2850" s="29" t="n">
        <v>488</v>
      </c>
      <c r="F2850" s="29" t="s">
        <v>189</v>
      </c>
      <c r="G2850" s="29" t="s">
        <v>5456</v>
      </c>
      <c r="H2850" s="30" t="n">
        <v>50</v>
      </c>
      <c r="I2850" s="31" t="n">
        <v>46244</v>
      </c>
      <c r="J2850" s="30" t="n">
        <v>50</v>
      </c>
      <c r="K2850" s="29" t="s">
        <v>120</v>
      </c>
      <c r="L2850" s="29" t="s">
        <v>182</v>
      </c>
      <c r="M2850" s="29"/>
      <c r="N2850" s="29" t="s">
        <v>122</v>
      </c>
      <c r="O2850" s="31" t="n">
        <v>46431</v>
      </c>
      <c r="P2850" s="29" t="s">
        <v>123</v>
      </c>
      <c r="Q2850" s="29" t="n">
        <f aca="false">IFERROR(VALUE(L2850),"")</f>
        <v>41</v>
      </c>
      <c r="R2850" s="29" t="n">
        <f aca="true">IF(O2850="","",O2850-TODAY())</f>
        <v>146</v>
      </c>
      <c r="S2850" s="29" t="str">
        <f aca="false">IF(C2850="&lt;&lt; vazio &gt;&gt;","VAZIA",IF(AND(O2850&lt;&gt;"",R2850&lt;0),"VENCIDO",IF(AND(O2850&lt;&gt;"",R2850&lt;=Parametros!$B$10),"PRÓX. VENCIMENTO",IF(F2850="Q","QUALIDADE",IF(F2850="S","BLOQUEADO",IF(F2850="R","RESTRITO/DEVOLUÇÃO",IF(OR(N2850="QUAR",N2850="QRES"),"QUARENTENA",IF(OR(B2850="DESCARTE",B2850="DEVOLUÇÃO"),"DESCARTE/DEVOLUÇÃO",IF(AND(D2850="",K2850&lt;&gt;""),"SEM LOTE",IF(AND(Q2850&lt;&gt;"",Q2850&gt;=Parametros!$B$11),"PARADO/SEM GIRO","OK"))))))))))</f>
        <v>RESTRITO/DEVOLUÇÃO</v>
      </c>
      <c r="T2850" s="29" t="str">
        <f aca="false">IF(AND($S2850="PARADO/SEM GIRO",$K2850="KG",OR(Painel!$B$5="(Todos)",A2850=Painel!$B$5)*OR(Painel!$E$5="(Todos)",P2850=Painel!$E$5)),$J2850+ROW()/10000000,"")</f>
        <v/>
      </c>
      <c r="U2850" s="29" t="str">
        <f aca="false">IF(AND($S2850="VENCIDO",$K2850="KG",OR(Painel!$B$5="(Todos)",A2850=Painel!$B$5)*OR(Painel!$E$5="(Todos)",P2850=Painel!$E$5)),$J2850+ROW()/10000000,"")</f>
        <v/>
      </c>
    </row>
    <row r="2851" customFormat="false" ht="15" hidden="false" customHeight="false" outlineLevel="0" collapsed="false">
      <c r="A2851" s="29" t="s">
        <v>55</v>
      </c>
      <c r="B2851" s="29" t="s">
        <v>5386</v>
      </c>
      <c r="C2851" s="29" t="s">
        <v>5457</v>
      </c>
      <c r="D2851" s="29" t="s">
        <v>5458</v>
      </c>
      <c r="E2851" s="29" t="n">
        <v>488</v>
      </c>
      <c r="F2851" s="29" t="s">
        <v>137</v>
      </c>
      <c r="G2851" s="29" t="s">
        <v>5459</v>
      </c>
      <c r="H2851" s="30" t="n">
        <v>17.5</v>
      </c>
      <c r="I2851" s="31" t="n">
        <v>46218</v>
      </c>
      <c r="J2851" s="30" t="n">
        <v>17.5</v>
      </c>
      <c r="K2851" s="29" t="s">
        <v>120</v>
      </c>
      <c r="L2851" s="29" t="s">
        <v>1605</v>
      </c>
      <c r="M2851" s="29"/>
      <c r="N2851" s="29" t="s">
        <v>122</v>
      </c>
      <c r="O2851" s="31" t="n">
        <v>46179</v>
      </c>
      <c r="P2851" s="29" t="s">
        <v>123</v>
      </c>
      <c r="Q2851" s="29" t="n">
        <f aca="false">IFERROR(VALUE(L2851),"")</f>
        <v>67</v>
      </c>
      <c r="R2851" s="29" t="n">
        <f aca="true">IF(O2851="","",O2851-TODAY())</f>
        <v>-106</v>
      </c>
      <c r="S2851" s="29" t="str">
        <f aca="false">IF(C2851="&lt;&lt; vazio &gt;&gt;","VAZIA",IF(AND(O2851&lt;&gt;"",R2851&lt;0),"VENCIDO",IF(AND(O2851&lt;&gt;"",R2851&lt;=Parametros!$B$10),"PRÓX. VENCIMENTO",IF(F2851="Q","QUALIDADE",IF(F2851="S","BLOQUEADO",IF(F2851="R","RESTRITO/DEVOLUÇÃO",IF(OR(N2851="QUAR",N2851="QRES"),"QUARENTENA",IF(OR(B2851="DESCARTE",B2851="DEVOLUÇÃO"),"DESCARTE/DEVOLUÇÃO",IF(AND(D2851="",K2851&lt;&gt;""),"SEM LOTE",IF(AND(Q2851&lt;&gt;"",Q2851&gt;=Parametros!$B$11),"PARADO/SEM GIRO","OK"))))))))))</f>
        <v>VENCIDO</v>
      </c>
      <c r="T2851" s="29" t="str">
        <f aca="false">IF(AND($S2851="PARADO/SEM GIRO",$K2851="KG",OR(Painel!$B$5="(Todos)",A2851=Painel!$B$5)*OR(Painel!$E$5="(Todos)",P2851=Painel!$E$5)),$J2851+ROW()/10000000,"")</f>
        <v/>
      </c>
      <c r="U2851" s="29" t="n">
        <f aca="false">IF(AND($S2851="VENCIDO",$K2851="KG",OR(Painel!$B$5="(Todos)",A2851=Painel!$B$5)*OR(Painel!$E$5="(Todos)",P2851=Painel!$E$5)),$J2851+ROW()/10000000,"")</f>
        <v>17.5002851</v>
      </c>
    </row>
    <row r="2852" customFormat="false" ht="15" hidden="false" customHeight="false" outlineLevel="0" collapsed="false">
      <c r="A2852" s="29" t="s">
        <v>55</v>
      </c>
      <c r="B2852" s="29" t="s">
        <v>5386</v>
      </c>
      <c r="C2852" s="29" t="s">
        <v>5457</v>
      </c>
      <c r="D2852" s="29" t="s">
        <v>5460</v>
      </c>
      <c r="E2852" s="29" t="n">
        <v>488</v>
      </c>
      <c r="F2852" s="29" t="s">
        <v>137</v>
      </c>
      <c r="G2852" s="29" t="s">
        <v>5461</v>
      </c>
      <c r="H2852" s="30" t="n">
        <v>100</v>
      </c>
      <c r="I2852" s="31" t="n">
        <v>46265</v>
      </c>
      <c r="J2852" s="30" t="n">
        <v>100</v>
      </c>
      <c r="K2852" s="29" t="s">
        <v>120</v>
      </c>
      <c r="L2852" s="29" t="s">
        <v>216</v>
      </c>
      <c r="M2852" s="29"/>
      <c r="N2852" s="29" t="s">
        <v>122</v>
      </c>
      <c r="O2852" s="31" t="n">
        <v>46256</v>
      </c>
      <c r="P2852" s="29" t="s">
        <v>123</v>
      </c>
      <c r="Q2852" s="29" t="n">
        <f aca="false">IFERROR(VALUE(L2852),"")</f>
        <v>20</v>
      </c>
      <c r="R2852" s="29" t="n">
        <f aca="true">IF(O2852="","",O2852-TODAY())</f>
        <v>-29</v>
      </c>
      <c r="S2852" s="29" t="str">
        <f aca="false">IF(C2852="&lt;&lt; vazio &gt;&gt;","VAZIA",IF(AND(O2852&lt;&gt;"",R2852&lt;0),"VENCIDO",IF(AND(O2852&lt;&gt;"",R2852&lt;=Parametros!$B$10),"PRÓX. VENCIMENTO",IF(F2852="Q","QUALIDADE",IF(F2852="S","BLOQUEADO",IF(F2852="R","RESTRITO/DEVOLUÇÃO",IF(OR(N2852="QUAR",N2852="QRES"),"QUARENTENA",IF(OR(B2852="DESCARTE",B2852="DEVOLUÇÃO"),"DESCARTE/DEVOLUÇÃO",IF(AND(D2852="",K2852&lt;&gt;""),"SEM LOTE",IF(AND(Q2852&lt;&gt;"",Q2852&gt;=Parametros!$B$11),"PARADO/SEM GIRO","OK"))))))))))</f>
        <v>VENCIDO</v>
      </c>
      <c r="T2852" s="29" t="str">
        <f aca="false">IF(AND($S2852="PARADO/SEM GIRO",$K2852="KG",OR(Painel!$B$5="(Todos)",A2852=Painel!$B$5)*OR(Painel!$E$5="(Todos)",P2852=Painel!$E$5)),$J2852+ROW()/10000000,"")</f>
        <v/>
      </c>
      <c r="U2852" s="29" t="n">
        <f aca="false">IF(AND($S2852="VENCIDO",$K2852="KG",OR(Painel!$B$5="(Todos)",A2852=Painel!$B$5)*OR(Painel!$E$5="(Todos)",P2852=Painel!$E$5)),$J2852+ROW()/10000000,"")</f>
        <v>100.0002852</v>
      </c>
    </row>
    <row r="2853" customFormat="false" ht="15" hidden="false" customHeight="false" outlineLevel="0" collapsed="false">
      <c r="A2853" s="29" t="s">
        <v>55</v>
      </c>
      <c r="B2853" s="29" t="s">
        <v>5386</v>
      </c>
      <c r="C2853" s="29" t="s">
        <v>5457</v>
      </c>
      <c r="D2853" s="29" t="s">
        <v>5460</v>
      </c>
      <c r="E2853" s="29" t="n">
        <v>488</v>
      </c>
      <c r="F2853" s="29" t="s">
        <v>137</v>
      </c>
      <c r="G2853" s="29" t="s">
        <v>5462</v>
      </c>
      <c r="H2853" s="30" t="n">
        <v>20</v>
      </c>
      <c r="I2853" s="31" t="n">
        <v>46271</v>
      </c>
      <c r="J2853" s="30" t="n">
        <v>20</v>
      </c>
      <c r="K2853" s="29" t="s">
        <v>120</v>
      </c>
      <c r="L2853" s="29" t="s">
        <v>221</v>
      </c>
      <c r="M2853" s="29"/>
      <c r="N2853" s="29" t="s">
        <v>134</v>
      </c>
      <c r="O2853" s="31" t="n">
        <v>46256</v>
      </c>
      <c r="P2853" s="29" t="s">
        <v>123</v>
      </c>
      <c r="Q2853" s="29" t="n">
        <f aca="false">IFERROR(VALUE(L2853),"")</f>
        <v>14</v>
      </c>
      <c r="R2853" s="29" t="n">
        <f aca="true">IF(O2853="","",O2853-TODAY())</f>
        <v>-29</v>
      </c>
      <c r="S2853" s="29" t="str">
        <f aca="false">IF(C2853="&lt;&lt; vazio &gt;&gt;","VAZIA",IF(AND(O2853&lt;&gt;"",R2853&lt;0),"VENCIDO",IF(AND(O2853&lt;&gt;"",R2853&lt;=Parametros!$B$10),"PRÓX. VENCIMENTO",IF(F2853="Q","QUALIDADE",IF(F2853="S","BLOQUEADO",IF(F2853="R","RESTRITO/DEVOLUÇÃO",IF(OR(N2853="QUAR",N2853="QRES"),"QUARENTENA",IF(OR(B2853="DESCARTE",B2853="DEVOLUÇÃO"),"DESCARTE/DEVOLUÇÃO",IF(AND(D2853="",K2853&lt;&gt;""),"SEM LOTE",IF(AND(Q2853&lt;&gt;"",Q2853&gt;=Parametros!$B$11),"PARADO/SEM GIRO","OK"))))))))))</f>
        <v>VENCIDO</v>
      </c>
      <c r="T2853" s="29" t="str">
        <f aca="false">IF(AND($S2853="PARADO/SEM GIRO",$K2853="KG",OR(Painel!$B$5="(Todos)",A2853=Painel!$B$5)*OR(Painel!$E$5="(Todos)",P2853=Painel!$E$5)),$J2853+ROW()/10000000,"")</f>
        <v/>
      </c>
      <c r="U2853" s="29" t="n">
        <f aca="false">IF(AND($S2853="VENCIDO",$K2853="KG",OR(Painel!$B$5="(Todos)",A2853=Painel!$B$5)*OR(Painel!$E$5="(Todos)",P2853=Painel!$E$5)),$J2853+ROW()/10000000,"")</f>
        <v>20.0002853</v>
      </c>
    </row>
    <row r="2854" customFormat="false" ht="15" hidden="false" customHeight="false" outlineLevel="0" collapsed="false">
      <c r="A2854" s="29" t="s">
        <v>55</v>
      </c>
      <c r="B2854" s="29" t="s">
        <v>5386</v>
      </c>
      <c r="C2854" s="29" t="s">
        <v>5457</v>
      </c>
      <c r="D2854" s="29" t="s">
        <v>5460</v>
      </c>
      <c r="E2854" s="29" t="n">
        <v>488</v>
      </c>
      <c r="F2854" s="29" t="s">
        <v>137</v>
      </c>
      <c r="G2854" s="29" t="s">
        <v>5463</v>
      </c>
      <c r="H2854" s="30" t="n">
        <v>40</v>
      </c>
      <c r="I2854" s="31" t="n">
        <v>46271</v>
      </c>
      <c r="J2854" s="30" t="n">
        <v>40</v>
      </c>
      <c r="K2854" s="29" t="s">
        <v>120</v>
      </c>
      <c r="L2854" s="29" t="s">
        <v>221</v>
      </c>
      <c r="M2854" s="29"/>
      <c r="N2854" s="29" t="s">
        <v>134</v>
      </c>
      <c r="O2854" s="31" t="n">
        <v>46256</v>
      </c>
      <c r="P2854" s="29" t="s">
        <v>123</v>
      </c>
      <c r="Q2854" s="29" t="n">
        <f aca="false">IFERROR(VALUE(L2854),"")</f>
        <v>14</v>
      </c>
      <c r="R2854" s="29" t="n">
        <f aca="true">IF(O2854="","",O2854-TODAY())</f>
        <v>-29</v>
      </c>
      <c r="S2854" s="29" t="str">
        <f aca="false">IF(C2854="&lt;&lt; vazio &gt;&gt;","VAZIA",IF(AND(O2854&lt;&gt;"",R2854&lt;0),"VENCIDO",IF(AND(O2854&lt;&gt;"",R2854&lt;=Parametros!$B$10),"PRÓX. VENCIMENTO",IF(F2854="Q","QUALIDADE",IF(F2854="S","BLOQUEADO",IF(F2854="R","RESTRITO/DEVOLUÇÃO",IF(OR(N2854="QUAR",N2854="QRES"),"QUARENTENA",IF(OR(B2854="DESCARTE",B2854="DEVOLUÇÃO"),"DESCARTE/DEVOLUÇÃO",IF(AND(D2854="",K2854&lt;&gt;""),"SEM LOTE",IF(AND(Q2854&lt;&gt;"",Q2854&gt;=Parametros!$B$11),"PARADO/SEM GIRO","OK"))))))))))</f>
        <v>VENCIDO</v>
      </c>
      <c r="T2854" s="29" t="str">
        <f aca="false">IF(AND($S2854="PARADO/SEM GIRO",$K2854="KG",OR(Painel!$B$5="(Todos)",A2854=Painel!$B$5)*OR(Painel!$E$5="(Todos)",P2854=Painel!$E$5)),$J2854+ROW()/10000000,"")</f>
        <v/>
      </c>
      <c r="U2854" s="29" t="n">
        <f aca="false">IF(AND($S2854="VENCIDO",$K2854="KG",OR(Painel!$B$5="(Todos)",A2854=Painel!$B$5)*OR(Painel!$E$5="(Todos)",P2854=Painel!$E$5)),$J2854+ROW()/10000000,"")</f>
        <v>40.0002854</v>
      </c>
    </row>
    <row r="2855" customFormat="false" ht="15" hidden="false" customHeight="false" outlineLevel="0" collapsed="false">
      <c r="A2855" s="29" t="s">
        <v>55</v>
      </c>
      <c r="B2855" s="29" t="s">
        <v>5386</v>
      </c>
      <c r="C2855" s="29" t="s">
        <v>5457</v>
      </c>
      <c r="D2855" s="29" t="s">
        <v>5464</v>
      </c>
      <c r="E2855" s="29" t="n">
        <v>488</v>
      </c>
      <c r="F2855" s="29" t="s">
        <v>189</v>
      </c>
      <c r="G2855" s="29" t="s">
        <v>5465</v>
      </c>
      <c r="H2855" s="30" t="n">
        <v>40</v>
      </c>
      <c r="I2855" s="31" t="n">
        <v>46241</v>
      </c>
      <c r="J2855" s="30" t="n">
        <v>40</v>
      </c>
      <c r="K2855" s="29" t="s">
        <v>120</v>
      </c>
      <c r="L2855" s="29" t="s">
        <v>4450</v>
      </c>
      <c r="M2855" s="29"/>
      <c r="N2855" s="29" t="s">
        <v>122</v>
      </c>
      <c r="O2855" s="31" t="n">
        <v>46364</v>
      </c>
      <c r="P2855" s="29" t="s">
        <v>123</v>
      </c>
      <c r="Q2855" s="29" t="n">
        <f aca="false">IFERROR(VALUE(L2855),"")</f>
        <v>44</v>
      </c>
      <c r="R2855" s="29" t="n">
        <f aca="true">IF(O2855="","",O2855-TODAY())</f>
        <v>79</v>
      </c>
      <c r="S2855" s="29" t="str">
        <f aca="false">IF(C2855="&lt;&lt; vazio &gt;&gt;","VAZIA",IF(AND(O2855&lt;&gt;"",R2855&lt;0),"VENCIDO",IF(AND(O2855&lt;&gt;"",R2855&lt;=Parametros!$B$10),"PRÓX. VENCIMENTO",IF(F2855="Q","QUALIDADE",IF(F2855="S","BLOQUEADO",IF(F2855="R","RESTRITO/DEVOLUÇÃO",IF(OR(N2855="QUAR",N2855="QRES"),"QUARENTENA",IF(OR(B2855="DESCARTE",B2855="DEVOLUÇÃO"),"DESCARTE/DEVOLUÇÃO",IF(AND(D2855="",K2855&lt;&gt;""),"SEM LOTE",IF(AND(Q2855&lt;&gt;"",Q2855&gt;=Parametros!$B$11),"PARADO/SEM GIRO","OK"))))))))))</f>
        <v>RESTRITO/DEVOLUÇÃO</v>
      </c>
      <c r="T2855" s="29" t="str">
        <f aca="false">IF(AND($S2855="PARADO/SEM GIRO",$K2855="KG",OR(Painel!$B$5="(Todos)",A2855=Painel!$B$5)*OR(Painel!$E$5="(Todos)",P2855=Painel!$E$5)),$J2855+ROW()/10000000,"")</f>
        <v/>
      </c>
      <c r="U2855" s="29" t="str">
        <f aca="false">IF(AND($S2855="VENCIDO",$K2855="KG",OR(Painel!$B$5="(Todos)",A2855=Painel!$B$5)*OR(Painel!$E$5="(Todos)",P2855=Painel!$E$5)),$J2855+ROW()/10000000,"")</f>
        <v/>
      </c>
    </row>
    <row r="2856" customFormat="false" ht="15" hidden="false" customHeight="false" outlineLevel="0" collapsed="false">
      <c r="A2856" s="29" t="s">
        <v>55</v>
      </c>
      <c r="B2856" s="29" t="s">
        <v>5386</v>
      </c>
      <c r="C2856" s="29" t="s">
        <v>177</v>
      </c>
      <c r="D2856" s="29" t="s">
        <v>5466</v>
      </c>
      <c r="E2856" s="29" t="n">
        <v>488</v>
      </c>
      <c r="F2856" s="29" t="s">
        <v>268</v>
      </c>
      <c r="G2856" s="29" t="s">
        <v>5467</v>
      </c>
      <c r="H2856" s="30" t="n">
        <v>18.09</v>
      </c>
      <c r="I2856" s="31" t="n">
        <v>46218</v>
      </c>
      <c r="J2856" s="30" t="n">
        <v>18.09</v>
      </c>
      <c r="K2856" s="29" t="s">
        <v>120</v>
      </c>
      <c r="L2856" s="29" t="s">
        <v>1605</v>
      </c>
      <c r="M2856" s="29"/>
      <c r="N2856" s="29" t="s">
        <v>122</v>
      </c>
      <c r="O2856" s="31" t="n">
        <v>46197</v>
      </c>
      <c r="P2856" s="29" t="s">
        <v>123</v>
      </c>
      <c r="Q2856" s="29" t="n">
        <f aca="false">IFERROR(VALUE(L2856),"")</f>
        <v>67</v>
      </c>
      <c r="R2856" s="29" t="n">
        <f aca="true">IF(O2856="","",O2856-TODAY())</f>
        <v>-88</v>
      </c>
      <c r="S2856" s="29" t="str">
        <f aca="false">IF(C2856="&lt;&lt; vazio &gt;&gt;","VAZIA",IF(AND(O2856&lt;&gt;"",R2856&lt;0),"VENCIDO",IF(AND(O2856&lt;&gt;"",R2856&lt;=Parametros!$B$10),"PRÓX. VENCIMENTO",IF(F2856="Q","QUALIDADE",IF(F2856="S","BLOQUEADO",IF(F2856="R","RESTRITO/DEVOLUÇÃO",IF(OR(N2856="QUAR",N2856="QRES"),"QUARENTENA",IF(OR(B2856="DESCARTE",B2856="DEVOLUÇÃO"),"DESCARTE/DEVOLUÇÃO",IF(AND(D2856="",K2856&lt;&gt;""),"SEM LOTE",IF(AND(Q2856&lt;&gt;"",Q2856&gt;=Parametros!$B$11),"PARADO/SEM GIRO","OK"))))))))))</f>
        <v>VENCIDO</v>
      </c>
      <c r="T2856" s="29" t="str">
        <f aca="false">IF(AND($S2856="PARADO/SEM GIRO",$K2856="KG",OR(Painel!$B$5="(Todos)",A2856=Painel!$B$5)*OR(Painel!$E$5="(Todos)",P2856=Painel!$E$5)),$J2856+ROW()/10000000,"")</f>
        <v/>
      </c>
      <c r="U2856" s="29" t="n">
        <f aca="false">IF(AND($S2856="VENCIDO",$K2856="KG",OR(Painel!$B$5="(Todos)",A2856=Painel!$B$5)*OR(Painel!$E$5="(Todos)",P2856=Painel!$E$5)),$J2856+ROW()/10000000,"")</f>
        <v>18.0902856</v>
      </c>
    </row>
    <row r="2857" customFormat="false" ht="15" hidden="false" customHeight="false" outlineLevel="0" collapsed="false">
      <c r="A2857" s="29" t="s">
        <v>55</v>
      </c>
      <c r="B2857" s="29" t="s">
        <v>5386</v>
      </c>
      <c r="C2857" s="29" t="s">
        <v>177</v>
      </c>
      <c r="D2857" s="29" t="s">
        <v>5466</v>
      </c>
      <c r="E2857" s="29" t="n">
        <v>488</v>
      </c>
      <c r="F2857" s="29" t="s">
        <v>137</v>
      </c>
      <c r="G2857" s="29" t="s">
        <v>5468</v>
      </c>
      <c r="H2857" s="30" t="n">
        <v>18.09</v>
      </c>
      <c r="I2857" s="31" t="n">
        <v>46218</v>
      </c>
      <c r="J2857" s="30" t="n">
        <v>18.09</v>
      </c>
      <c r="K2857" s="29" t="s">
        <v>120</v>
      </c>
      <c r="L2857" s="29" t="s">
        <v>1605</v>
      </c>
      <c r="M2857" s="29"/>
      <c r="N2857" s="29" t="s">
        <v>122</v>
      </c>
      <c r="O2857" s="31" t="n">
        <v>46197</v>
      </c>
      <c r="P2857" s="29" t="s">
        <v>123</v>
      </c>
      <c r="Q2857" s="29" t="n">
        <f aca="false">IFERROR(VALUE(L2857),"")</f>
        <v>67</v>
      </c>
      <c r="R2857" s="29" t="n">
        <f aca="true">IF(O2857="","",O2857-TODAY())</f>
        <v>-88</v>
      </c>
      <c r="S2857" s="29" t="str">
        <f aca="false">IF(C2857="&lt;&lt; vazio &gt;&gt;","VAZIA",IF(AND(O2857&lt;&gt;"",R2857&lt;0),"VENCIDO",IF(AND(O2857&lt;&gt;"",R2857&lt;=Parametros!$B$10),"PRÓX. VENCIMENTO",IF(F2857="Q","QUALIDADE",IF(F2857="S","BLOQUEADO",IF(F2857="R","RESTRITO/DEVOLUÇÃO",IF(OR(N2857="QUAR",N2857="QRES"),"QUARENTENA",IF(OR(B2857="DESCARTE",B2857="DEVOLUÇÃO"),"DESCARTE/DEVOLUÇÃO",IF(AND(D2857="",K2857&lt;&gt;""),"SEM LOTE",IF(AND(Q2857&lt;&gt;"",Q2857&gt;=Parametros!$B$11),"PARADO/SEM GIRO","OK"))))))))))</f>
        <v>VENCIDO</v>
      </c>
      <c r="T2857" s="29" t="str">
        <f aca="false">IF(AND($S2857="PARADO/SEM GIRO",$K2857="KG",OR(Painel!$B$5="(Todos)",A2857=Painel!$B$5)*OR(Painel!$E$5="(Todos)",P2857=Painel!$E$5)),$J2857+ROW()/10000000,"")</f>
        <v/>
      </c>
      <c r="U2857" s="29" t="n">
        <f aca="false">IF(AND($S2857="VENCIDO",$K2857="KG",OR(Painel!$B$5="(Todos)",A2857=Painel!$B$5)*OR(Painel!$E$5="(Todos)",P2857=Painel!$E$5)),$J2857+ROW()/10000000,"")</f>
        <v>18.0902857</v>
      </c>
    </row>
    <row r="2858" customFormat="false" ht="15" hidden="false" customHeight="false" outlineLevel="0" collapsed="false">
      <c r="A2858" s="29" t="s">
        <v>55</v>
      </c>
      <c r="B2858" s="29" t="s">
        <v>5386</v>
      </c>
      <c r="C2858" s="29" t="s">
        <v>177</v>
      </c>
      <c r="D2858" s="29" t="s">
        <v>5469</v>
      </c>
      <c r="E2858" s="29" t="n">
        <v>488</v>
      </c>
      <c r="F2858" s="29" t="s">
        <v>189</v>
      </c>
      <c r="G2858" s="29" t="s">
        <v>5470</v>
      </c>
      <c r="H2858" s="30" t="n">
        <v>20.1</v>
      </c>
      <c r="I2858" s="31" t="n">
        <v>46244</v>
      </c>
      <c r="J2858" s="30" t="n">
        <v>20.1</v>
      </c>
      <c r="K2858" s="29" t="s">
        <v>120</v>
      </c>
      <c r="L2858" s="29" t="s">
        <v>182</v>
      </c>
      <c r="M2858" s="29"/>
      <c r="N2858" s="29" t="s">
        <v>122</v>
      </c>
      <c r="O2858" s="29"/>
      <c r="P2858" s="29" t="s">
        <v>123</v>
      </c>
      <c r="Q2858" s="29" t="n">
        <f aca="false">IFERROR(VALUE(L2858),"")</f>
        <v>41</v>
      </c>
      <c r="R2858" s="29" t="str">
        <f aca="true">IF(O2858="","",O2858-TODAY())</f>
        <v/>
      </c>
      <c r="S2858" s="29" t="str">
        <f aca="false">IF(C2858="&lt;&lt; vazio &gt;&gt;","VAZIA",IF(AND(O2858&lt;&gt;"",R2858&lt;0),"VENCIDO",IF(AND(O2858&lt;&gt;"",R2858&lt;=Parametros!$B$10),"PRÓX. VENCIMENTO",IF(F2858="Q","QUALIDADE",IF(F2858="S","BLOQUEADO",IF(F2858="R","RESTRITO/DEVOLUÇÃO",IF(OR(N2858="QUAR",N2858="QRES"),"QUARENTENA",IF(OR(B2858="DESCARTE",B2858="DEVOLUÇÃO"),"DESCARTE/DEVOLUÇÃO",IF(AND(D2858="",K2858&lt;&gt;""),"SEM LOTE",IF(AND(Q2858&lt;&gt;"",Q2858&gt;=Parametros!$B$11),"PARADO/SEM GIRO","OK"))))))))))</f>
        <v>RESTRITO/DEVOLUÇÃO</v>
      </c>
      <c r="T2858" s="29" t="str">
        <f aca="false">IF(AND($S2858="PARADO/SEM GIRO",$K2858="KG",OR(Painel!$B$5="(Todos)",A2858=Painel!$B$5)*OR(Painel!$E$5="(Todos)",P2858=Painel!$E$5)),$J2858+ROW()/10000000,"")</f>
        <v/>
      </c>
      <c r="U2858" s="29" t="str">
        <f aca="false">IF(AND($S2858="VENCIDO",$K2858="KG",OR(Painel!$B$5="(Todos)",A2858=Painel!$B$5)*OR(Painel!$E$5="(Todos)",P2858=Painel!$E$5)),$J2858+ROW()/10000000,"")</f>
        <v/>
      </c>
    </row>
    <row r="2859" customFormat="false" ht="15" hidden="false" customHeight="false" outlineLevel="0" collapsed="false">
      <c r="A2859" s="29" t="s">
        <v>55</v>
      </c>
      <c r="B2859" s="29" t="s">
        <v>5386</v>
      </c>
      <c r="C2859" s="29" t="s">
        <v>177</v>
      </c>
      <c r="D2859" s="29" t="s">
        <v>5471</v>
      </c>
      <c r="E2859" s="29" t="n">
        <v>488</v>
      </c>
      <c r="F2859" s="29" t="s">
        <v>189</v>
      </c>
      <c r="G2859" s="29" t="s">
        <v>5472</v>
      </c>
      <c r="H2859" s="30" t="n">
        <v>100.5</v>
      </c>
      <c r="I2859" s="31" t="n">
        <v>46279</v>
      </c>
      <c r="J2859" s="30" t="n">
        <v>100.5</v>
      </c>
      <c r="K2859" s="29" t="s">
        <v>120</v>
      </c>
      <c r="L2859" s="29" t="s">
        <v>350</v>
      </c>
      <c r="M2859" s="29"/>
      <c r="N2859" s="29" t="s">
        <v>122</v>
      </c>
      <c r="O2859" s="31" t="n">
        <v>46521</v>
      </c>
      <c r="P2859" s="29" t="s">
        <v>123</v>
      </c>
      <c r="Q2859" s="29" t="n">
        <f aca="false">IFERROR(VALUE(L2859),"")</f>
        <v>6</v>
      </c>
      <c r="R2859" s="29" t="n">
        <f aca="true">IF(O2859="","",O2859-TODAY())</f>
        <v>236</v>
      </c>
      <c r="S2859" s="29" t="str">
        <f aca="false">IF(C2859="&lt;&lt; vazio &gt;&gt;","VAZIA",IF(AND(O2859&lt;&gt;"",R2859&lt;0),"VENCIDO",IF(AND(O2859&lt;&gt;"",R2859&lt;=Parametros!$B$10),"PRÓX. VENCIMENTO",IF(F2859="Q","QUALIDADE",IF(F2859="S","BLOQUEADO",IF(F2859="R","RESTRITO/DEVOLUÇÃO",IF(OR(N2859="QUAR",N2859="QRES"),"QUARENTENA",IF(OR(B2859="DESCARTE",B2859="DEVOLUÇÃO"),"DESCARTE/DEVOLUÇÃO",IF(AND(D2859="",K2859&lt;&gt;""),"SEM LOTE",IF(AND(Q2859&lt;&gt;"",Q2859&gt;=Parametros!$B$11),"PARADO/SEM GIRO","OK"))))))))))</f>
        <v>RESTRITO/DEVOLUÇÃO</v>
      </c>
      <c r="T2859" s="29" t="str">
        <f aca="false">IF(AND($S2859="PARADO/SEM GIRO",$K2859="KG",OR(Painel!$B$5="(Todos)",A2859=Painel!$B$5)*OR(Painel!$E$5="(Todos)",P2859=Painel!$E$5)),$J2859+ROW()/10000000,"")</f>
        <v/>
      </c>
      <c r="U2859" s="29" t="str">
        <f aca="false">IF(AND($S2859="VENCIDO",$K2859="KG",OR(Painel!$B$5="(Todos)",A2859=Painel!$B$5)*OR(Painel!$E$5="(Todos)",P2859=Painel!$E$5)),$J2859+ROW()/10000000,"")</f>
        <v/>
      </c>
    </row>
    <row r="2860" customFormat="false" ht="15" hidden="false" customHeight="false" outlineLevel="0" collapsed="false">
      <c r="A2860" s="29" t="s">
        <v>55</v>
      </c>
      <c r="B2860" s="29" t="s">
        <v>5386</v>
      </c>
      <c r="C2860" s="29" t="s">
        <v>351</v>
      </c>
      <c r="D2860" s="29" t="s">
        <v>5473</v>
      </c>
      <c r="E2860" s="29" t="n">
        <v>488</v>
      </c>
      <c r="F2860" s="29" t="s">
        <v>189</v>
      </c>
      <c r="G2860" s="29" t="s">
        <v>5474</v>
      </c>
      <c r="H2860" s="30" t="n">
        <v>40.2</v>
      </c>
      <c r="I2860" s="31" t="n">
        <v>46241</v>
      </c>
      <c r="J2860" s="30" t="n">
        <v>40.2</v>
      </c>
      <c r="K2860" s="29" t="s">
        <v>120</v>
      </c>
      <c r="L2860" s="29" t="s">
        <v>4450</v>
      </c>
      <c r="M2860" s="29"/>
      <c r="N2860" s="29" t="s">
        <v>122</v>
      </c>
      <c r="O2860" s="31" t="n">
        <v>46147</v>
      </c>
      <c r="P2860" s="29" t="s">
        <v>123</v>
      </c>
      <c r="Q2860" s="29" t="n">
        <f aca="false">IFERROR(VALUE(L2860),"")</f>
        <v>44</v>
      </c>
      <c r="R2860" s="29" t="n">
        <f aca="true">IF(O2860="","",O2860-TODAY())</f>
        <v>-138</v>
      </c>
      <c r="S2860" s="29" t="str">
        <f aca="false">IF(C2860="&lt;&lt; vazio &gt;&gt;","VAZIA",IF(AND(O2860&lt;&gt;"",R2860&lt;0),"VENCIDO",IF(AND(O2860&lt;&gt;"",R2860&lt;=Parametros!$B$10),"PRÓX. VENCIMENTO",IF(F2860="Q","QUALIDADE",IF(F2860="S","BLOQUEADO",IF(F2860="R","RESTRITO/DEVOLUÇÃO",IF(OR(N2860="QUAR",N2860="QRES"),"QUARENTENA",IF(OR(B2860="DESCARTE",B2860="DEVOLUÇÃO"),"DESCARTE/DEVOLUÇÃO",IF(AND(D2860="",K2860&lt;&gt;""),"SEM LOTE",IF(AND(Q2860&lt;&gt;"",Q2860&gt;=Parametros!$B$11),"PARADO/SEM GIRO","OK"))))))))))</f>
        <v>VENCIDO</v>
      </c>
      <c r="T2860" s="29" t="str">
        <f aca="false">IF(AND($S2860="PARADO/SEM GIRO",$K2860="KG",OR(Painel!$B$5="(Todos)",A2860=Painel!$B$5)*OR(Painel!$E$5="(Todos)",P2860=Painel!$E$5)),$J2860+ROW()/10000000,"")</f>
        <v/>
      </c>
      <c r="U2860" s="29" t="n">
        <f aca="false">IF(AND($S2860="VENCIDO",$K2860="KG",OR(Painel!$B$5="(Todos)",A2860=Painel!$B$5)*OR(Painel!$E$5="(Todos)",P2860=Painel!$E$5)),$J2860+ROW()/10000000,"")</f>
        <v>40.200286</v>
      </c>
    </row>
    <row r="2861" customFormat="false" ht="15" hidden="false" customHeight="false" outlineLevel="0" collapsed="false">
      <c r="A2861" s="29" t="s">
        <v>55</v>
      </c>
      <c r="B2861" s="29" t="s">
        <v>5386</v>
      </c>
      <c r="C2861" s="29" t="s">
        <v>351</v>
      </c>
      <c r="D2861" s="29" t="s">
        <v>5475</v>
      </c>
      <c r="E2861" s="29" t="n">
        <v>488</v>
      </c>
      <c r="F2861" s="29" t="s">
        <v>189</v>
      </c>
      <c r="G2861" s="29" t="s">
        <v>5476</v>
      </c>
      <c r="H2861" s="30" t="n">
        <v>20.1</v>
      </c>
      <c r="I2861" s="31" t="n">
        <v>46241</v>
      </c>
      <c r="J2861" s="30" t="n">
        <v>20.1</v>
      </c>
      <c r="K2861" s="29" t="s">
        <v>120</v>
      </c>
      <c r="L2861" s="29" t="s">
        <v>4450</v>
      </c>
      <c r="M2861" s="29"/>
      <c r="N2861" s="29" t="s">
        <v>122</v>
      </c>
      <c r="O2861" s="31" t="n">
        <v>46150</v>
      </c>
      <c r="P2861" s="29" t="s">
        <v>123</v>
      </c>
      <c r="Q2861" s="29" t="n">
        <f aca="false">IFERROR(VALUE(L2861),"")</f>
        <v>44</v>
      </c>
      <c r="R2861" s="29" t="n">
        <f aca="true">IF(O2861="","",O2861-TODAY())</f>
        <v>-135</v>
      </c>
      <c r="S2861" s="29" t="str">
        <f aca="false">IF(C2861="&lt;&lt; vazio &gt;&gt;","VAZIA",IF(AND(O2861&lt;&gt;"",R2861&lt;0),"VENCIDO",IF(AND(O2861&lt;&gt;"",R2861&lt;=Parametros!$B$10),"PRÓX. VENCIMENTO",IF(F2861="Q","QUALIDADE",IF(F2861="S","BLOQUEADO",IF(F2861="R","RESTRITO/DEVOLUÇÃO",IF(OR(N2861="QUAR",N2861="QRES"),"QUARENTENA",IF(OR(B2861="DESCARTE",B2861="DEVOLUÇÃO"),"DESCARTE/DEVOLUÇÃO",IF(AND(D2861="",K2861&lt;&gt;""),"SEM LOTE",IF(AND(Q2861&lt;&gt;"",Q2861&gt;=Parametros!$B$11),"PARADO/SEM GIRO","OK"))))))))))</f>
        <v>VENCIDO</v>
      </c>
      <c r="T2861" s="29" t="str">
        <f aca="false">IF(AND($S2861="PARADO/SEM GIRO",$K2861="KG",OR(Painel!$B$5="(Todos)",A2861=Painel!$B$5)*OR(Painel!$E$5="(Todos)",P2861=Painel!$E$5)),$J2861+ROW()/10000000,"")</f>
        <v/>
      </c>
      <c r="U2861" s="29" t="n">
        <f aca="false">IF(AND($S2861="VENCIDO",$K2861="KG",OR(Painel!$B$5="(Todos)",A2861=Painel!$B$5)*OR(Painel!$E$5="(Todos)",P2861=Painel!$E$5)),$J2861+ROW()/10000000,"")</f>
        <v>20.1002861</v>
      </c>
    </row>
    <row r="2862" customFormat="false" ht="15" hidden="false" customHeight="false" outlineLevel="0" collapsed="false">
      <c r="A2862" s="29" t="s">
        <v>55</v>
      </c>
      <c r="B2862" s="29" t="s">
        <v>5386</v>
      </c>
      <c r="C2862" s="29" t="s">
        <v>351</v>
      </c>
      <c r="D2862" s="29" t="s">
        <v>532</v>
      </c>
      <c r="E2862" s="29" t="n">
        <v>488</v>
      </c>
      <c r="F2862" s="29" t="s">
        <v>189</v>
      </c>
      <c r="G2862" s="29" t="s">
        <v>5477</v>
      </c>
      <c r="H2862" s="30" t="n">
        <v>20.1</v>
      </c>
      <c r="I2862" s="31" t="n">
        <v>46240</v>
      </c>
      <c r="J2862" s="30" t="n">
        <v>20.1</v>
      </c>
      <c r="K2862" s="29" t="s">
        <v>120</v>
      </c>
      <c r="L2862" s="29" t="s">
        <v>1330</v>
      </c>
      <c r="M2862" s="29"/>
      <c r="N2862" s="29" t="s">
        <v>122</v>
      </c>
      <c r="O2862" s="31" t="n">
        <v>46475</v>
      </c>
      <c r="P2862" s="29" t="s">
        <v>123</v>
      </c>
      <c r="Q2862" s="29" t="n">
        <f aca="false">IFERROR(VALUE(L2862),"")</f>
        <v>45</v>
      </c>
      <c r="R2862" s="29" t="n">
        <f aca="true">IF(O2862="","",O2862-TODAY())</f>
        <v>190</v>
      </c>
      <c r="S2862" s="29" t="str">
        <f aca="false">IF(C2862="&lt;&lt; vazio &gt;&gt;","VAZIA",IF(AND(O2862&lt;&gt;"",R2862&lt;0),"VENCIDO",IF(AND(O2862&lt;&gt;"",R2862&lt;=Parametros!$B$10),"PRÓX. VENCIMENTO",IF(F2862="Q","QUALIDADE",IF(F2862="S","BLOQUEADO",IF(F2862="R","RESTRITO/DEVOLUÇÃO",IF(OR(N2862="QUAR",N2862="QRES"),"QUARENTENA",IF(OR(B2862="DESCARTE",B2862="DEVOLUÇÃO"),"DESCARTE/DEVOLUÇÃO",IF(AND(D2862="",K2862&lt;&gt;""),"SEM LOTE",IF(AND(Q2862&lt;&gt;"",Q2862&gt;=Parametros!$B$11),"PARADO/SEM GIRO","OK"))))))))))</f>
        <v>RESTRITO/DEVOLUÇÃO</v>
      </c>
      <c r="T2862" s="29" t="str">
        <f aca="false">IF(AND($S2862="PARADO/SEM GIRO",$K2862="KG",OR(Painel!$B$5="(Todos)",A2862=Painel!$B$5)*OR(Painel!$E$5="(Todos)",P2862=Painel!$E$5)),$J2862+ROW()/10000000,"")</f>
        <v/>
      </c>
      <c r="U2862" s="29" t="str">
        <f aca="false">IF(AND($S2862="VENCIDO",$K2862="KG",OR(Painel!$B$5="(Todos)",A2862=Painel!$B$5)*OR(Painel!$E$5="(Todos)",P2862=Painel!$E$5)),$J2862+ROW()/10000000,"")</f>
        <v/>
      </c>
    </row>
    <row r="2863" customFormat="false" ht="15" hidden="false" customHeight="false" outlineLevel="0" collapsed="false">
      <c r="A2863" s="29" t="s">
        <v>55</v>
      </c>
      <c r="B2863" s="29" t="s">
        <v>5386</v>
      </c>
      <c r="C2863" s="29" t="s">
        <v>351</v>
      </c>
      <c r="D2863" s="29" t="s">
        <v>5478</v>
      </c>
      <c r="E2863" s="29" t="n">
        <v>488</v>
      </c>
      <c r="F2863" s="29" t="s">
        <v>189</v>
      </c>
      <c r="G2863" s="29" t="s">
        <v>5479</v>
      </c>
      <c r="H2863" s="30" t="n">
        <v>201</v>
      </c>
      <c r="I2863" s="31" t="n">
        <v>46279</v>
      </c>
      <c r="J2863" s="30" t="n">
        <v>201</v>
      </c>
      <c r="K2863" s="29" t="s">
        <v>120</v>
      </c>
      <c r="L2863" s="29" t="s">
        <v>350</v>
      </c>
      <c r="M2863" s="29"/>
      <c r="N2863" s="29" t="s">
        <v>122</v>
      </c>
      <c r="O2863" s="31" t="n">
        <v>46669</v>
      </c>
      <c r="P2863" s="29" t="s">
        <v>123</v>
      </c>
      <c r="Q2863" s="29" t="n">
        <f aca="false">IFERROR(VALUE(L2863),"")</f>
        <v>6</v>
      </c>
      <c r="R2863" s="29" t="n">
        <f aca="true">IF(O2863="","",O2863-TODAY())</f>
        <v>384</v>
      </c>
      <c r="S2863" s="29" t="str">
        <f aca="false">IF(C2863="&lt;&lt; vazio &gt;&gt;","VAZIA",IF(AND(O2863&lt;&gt;"",R2863&lt;0),"VENCIDO",IF(AND(O2863&lt;&gt;"",R2863&lt;=Parametros!$B$10),"PRÓX. VENCIMENTO",IF(F2863="Q","QUALIDADE",IF(F2863="S","BLOQUEADO",IF(F2863="R","RESTRITO/DEVOLUÇÃO",IF(OR(N2863="QUAR",N2863="QRES"),"QUARENTENA",IF(OR(B2863="DESCARTE",B2863="DEVOLUÇÃO"),"DESCARTE/DEVOLUÇÃO",IF(AND(D2863="",K2863&lt;&gt;""),"SEM LOTE",IF(AND(Q2863&lt;&gt;"",Q2863&gt;=Parametros!$B$11),"PARADO/SEM GIRO","OK"))))))))))</f>
        <v>RESTRITO/DEVOLUÇÃO</v>
      </c>
      <c r="T2863" s="29" t="str">
        <f aca="false">IF(AND($S2863="PARADO/SEM GIRO",$K2863="KG",OR(Painel!$B$5="(Todos)",A2863=Painel!$B$5)*OR(Painel!$E$5="(Todos)",P2863=Painel!$E$5)),$J2863+ROW()/10000000,"")</f>
        <v/>
      </c>
      <c r="U2863" s="29" t="str">
        <f aca="false">IF(AND($S2863="VENCIDO",$K2863="KG",OR(Painel!$B$5="(Todos)",A2863=Painel!$B$5)*OR(Painel!$E$5="(Todos)",P2863=Painel!$E$5)),$J2863+ROW()/10000000,"")</f>
        <v/>
      </c>
    </row>
    <row r="2864" customFormat="false" ht="15" hidden="false" customHeight="false" outlineLevel="0" collapsed="false">
      <c r="A2864" s="29" t="s">
        <v>55</v>
      </c>
      <c r="B2864" s="29" t="s">
        <v>5386</v>
      </c>
      <c r="C2864" s="29" t="s">
        <v>3323</v>
      </c>
      <c r="D2864" s="29" t="s">
        <v>5480</v>
      </c>
      <c r="E2864" s="29" t="n">
        <v>488</v>
      </c>
      <c r="F2864" s="29" t="s">
        <v>137</v>
      </c>
      <c r="G2864" s="29" t="s">
        <v>5481</v>
      </c>
      <c r="H2864" s="30" t="n">
        <v>2.8</v>
      </c>
      <c r="I2864" s="31" t="n">
        <v>46280</v>
      </c>
      <c r="J2864" s="30" t="n">
        <v>2.8</v>
      </c>
      <c r="K2864" s="29" t="s">
        <v>120</v>
      </c>
      <c r="L2864" s="29" t="s">
        <v>144</v>
      </c>
      <c r="M2864" s="29"/>
      <c r="N2864" s="29" t="s">
        <v>122</v>
      </c>
      <c r="O2864" s="31" t="n">
        <v>46459</v>
      </c>
      <c r="P2864" s="29" t="s">
        <v>123</v>
      </c>
      <c r="Q2864" s="29" t="n">
        <f aca="false">IFERROR(VALUE(L2864),"")</f>
        <v>5</v>
      </c>
      <c r="R2864" s="29" t="n">
        <f aca="true">IF(O2864="","",O2864-TODAY())</f>
        <v>174</v>
      </c>
      <c r="S2864" s="29" t="str">
        <f aca="false">IF(C2864="&lt;&lt; vazio &gt;&gt;","VAZIA",IF(AND(O2864&lt;&gt;"",R2864&lt;0),"VENCIDO",IF(AND(O2864&lt;&gt;"",R2864&lt;=Parametros!$B$10),"PRÓX. VENCIMENTO",IF(F2864="Q","QUALIDADE",IF(F2864="S","BLOQUEADO",IF(F2864="R","RESTRITO/DEVOLUÇÃO",IF(OR(N2864="QUAR",N2864="QRES"),"QUARENTENA",IF(OR(B2864="DESCARTE",B2864="DEVOLUÇÃO"),"DESCARTE/DEVOLUÇÃO",IF(AND(D2864="",K2864&lt;&gt;""),"SEM LOTE",IF(AND(Q2864&lt;&gt;"",Q2864&gt;=Parametros!$B$11),"PARADO/SEM GIRO","OK"))))))))))</f>
        <v>BLOQUEADO</v>
      </c>
      <c r="T2864" s="29" t="str">
        <f aca="false">IF(AND($S2864="PARADO/SEM GIRO",$K2864="KG",OR(Painel!$B$5="(Todos)",A2864=Painel!$B$5)*OR(Painel!$E$5="(Todos)",P2864=Painel!$E$5)),$J2864+ROW()/10000000,"")</f>
        <v/>
      </c>
      <c r="U2864" s="29" t="str">
        <f aca="false">IF(AND($S2864="VENCIDO",$K2864="KG",OR(Painel!$B$5="(Todos)",A2864=Painel!$B$5)*OR(Painel!$E$5="(Todos)",P2864=Painel!$E$5)),$J2864+ROW()/10000000,"")</f>
        <v/>
      </c>
    </row>
    <row r="2865" customFormat="false" ht="15" hidden="false" customHeight="false" outlineLevel="0" collapsed="false">
      <c r="A2865" s="29" t="s">
        <v>55</v>
      </c>
      <c r="B2865" s="29" t="s">
        <v>5386</v>
      </c>
      <c r="C2865" s="29" t="s">
        <v>3323</v>
      </c>
      <c r="D2865" s="29" t="s">
        <v>5482</v>
      </c>
      <c r="E2865" s="29" t="n">
        <v>488</v>
      </c>
      <c r="F2865" s="29" t="s">
        <v>137</v>
      </c>
      <c r="G2865" s="29" t="s">
        <v>5483</v>
      </c>
      <c r="H2865" s="30" t="n">
        <v>5.6</v>
      </c>
      <c r="I2865" s="31" t="n">
        <v>46230</v>
      </c>
      <c r="J2865" s="30" t="n">
        <v>5.6</v>
      </c>
      <c r="K2865" s="29" t="s">
        <v>120</v>
      </c>
      <c r="L2865" s="29" t="s">
        <v>1277</v>
      </c>
      <c r="M2865" s="29"/>
      <c r="N2865" s="29" t="s">
        <v>122</v>
      </c>
      <c r="O2865" s="31" t="n">
        <v>46505</v>
      </c>
      <c r="P2865" s="29" t="s">
        <v>123</v>
      </c>
      <c r="Q2865" s="29" t="n">
        <f aca="false">IFERROR(VALUE(L2865),"")</f>
        <v>55</v>
      </c>
      <c r="R2865" s="29" t="n">
        <f aca="true">IF(O2865="","",O2865-TODAY())</f>
        <v>220</v>
      </c>
      <c r="S2865" s="29" t="str">
        <f aca="false">IF(C2865="&lt;&lt; vazio &gt;&gt;","VAZIA",IF(AND(O2865&lt;&gt;"",R2865&lt;0),"VENCIDO",IF(AND(O2865&lt;&gt;"",R2865&lt;=Parametros!$B$10),"PRÓX. VENCIMENTO",IF(F2865="Q","QUALIDADE",IF(F2865="S","BLOQUEADO",IF(F2865="R","RESTRITO/DEVOLUÇÃO",IF(OR(N2865="QUAR",N2865="QRES"),"QUARENTENA",IF(OR(B2865="DESCARTE",B2865="DEVOLUÇÃO"),"DESCARTE/DEVOLUÇÃO",IF(AND(D2865="",K2865&lt;&gt;""),"SEM LOTE",IF(AND(Q2865&lt;&gt;"",Q2865&gt;=Parametros!$B$11),"PARADO/SEM GIRO","OK"))))))))))</f>
        <v>BLOQUEADO</v>
      </c>
      <c r="T2865" s="29" t="str">
        <f aca="false">IF(AND($S2865="PARADO/SEM GIRO",$K2865="KG",OR(Painel!$B$5="(Todos)",A2865=Painel!$B$5)*OR(Painel!$E$5="(Todos)",P2865=Painel!$E$5)),$J2865+ROW()/10000000,"")</f>
        <v/>
      </c>
      <c r="U2865" s="29" t="str">
        <f aca="false">IF(AND($S2865="VENCIDO",$K2865="KG",OR(Painel!$B$5="(Todos)",A2865=Painel!$B$5)*OR(Painel!$E$5="(Todos)",P2865=Painel!$E$5)),$J2865+ROW()/10000000,"")</f>
        <v/>
      </c>
    </row>
    <row r="2866" customFormat="false" ht="15" hidden="false" customHeight="false" outlineLevel="0" collapsed="false">
      <c r="A2866" s="29" t="s">
        <v>55</v>
      </c>
      <c r="B2866" s="29" t="s">
        <v>5386</v>
      </c>
      <c r="C2866" s="29" t="s">
        <v>4862</v>
      </c>
      <c r="D2866" s="29" t="s">
        <v>4863</v>
      </c>
      <c r="E2866" s="29" t="n">
        <v>488</v>
      </c>
      <c r="F2866" s="29" t="s">
        <v>137</v>
      </c>
      <c r="G2866" s="29" t="s">
        <v>5484</v>
      </c>
      <c r="H2866" s="30" t="n">
        <v>25</v>
      </c>
      <c r="I2866" s="31" t="n">
        <v>46230</v>
      </c>
      <c r="J2866" s="30" t="n">
        <v>25</v>
      </c>
      <c r="K2866" s="29" t="s">
        <v>120</v>
      </c>
      <c r="L2866" s="29" t="s">
        <v>1277</v>
      </c>
      <c r="M2866" s="29"/>
      <c r="N2866" s="29" t="s">
        <v>122</v>
      </c>
      <c r="O2866" s="31" t="n">
        <v>46562</v>
      </c>
      <c r="P2866" s="29" t="s">
        <v>123</v>
      </c>
      <c r="Q2866" s="29" t="n">
        <f aca="false">IFERROR(VALUE(L2866),"")</f>
        <v>55</v>
      </c>
      <c r="R2866" s="29" t="n">
        <f aca="true">IF(O2866="","",O2866-TODAY())</f>
        <v>277</v>
      </c>
      <c r="S2866" s="29" t="str">
        <f aca="false">IF(C2866="&lt;&lt; vazio &gt;&gt;","VAZIA",IF(AND(O2866&lt;&gt;"",R2866&lt;0),"VENCIDO",IF(AND(O2866&lt;&gt;"",R2866&lt;=Parametros!$B$10),"PRÓX. VENCIMENTO",IF(F2866="Q","QUALIDADE",IF(F2866="S","BLOQUEADO",IF(F2866="R","RESTRITO/DEVOLUÇÃO",IF(OR(N2866="QUAR",N2866="QRES"),"QUARENTENA",IF(OR(B2866="DESCARTE",B2866="DEVOLUÇÃO"),"DESCARTE/DEVOLUÇÃO",IF(AND(D2866="",K2866&lt;&gt;""),"SEM LOTE",IF(AND(Q2866&lt;&gt;"",Q2866&gt;=Parametros!$B$11),"PARADO/SEM GIRO","OK"))))))))))</f>
        <v>BLOQUEADO</v>
      </c>
      <c r="T2866" s="29" t="str">
        <f aca="false">IF(AND($S2866="PARADO/SEM GIRO",$K2866="KG",OR(Painel!$B$5="(Todos)",A2866=Painel!$B$5)*OR(Painel!$E$5="(Todos)",P2866=Painel!$E$5)),$J2866+ROW()/10000000,"")</f>
        <v/>
      </c>
      <c r="U2866" s="29" t="str">
        <f aca="false">IF(AND($S2866="VENCIDO",$K2866="KG",OR(Painel!$B$5="(Todos)",A2866=Painel!$B$5)*OR(Painel!$E$5="(Todos)",P2866=Painel!$E$5)),$J2866+ROW()/10000000,"")</f>
        <v/>
      </c>
    </row>
    <row r="2867" customFormat="false" ht="15" hidden="false" customHeight="false" outlineLevel="0" collapsed="false">
      <c r="A2867" s="29" t="s">
        <v>55</v>
      </c>
      <c r="B2867" s="29" t="s">
        <v>5386</v>
      </c>
      <c r="C2867" s="29" t="s">
        <v>145</v>
      </c>
      <c r="D2867" s="29" t="s">
        <v>5485</v>
      </c>
      <c r="E2867" s="29" t="n">
        <v>488</v>
      </c>
      <c r="F2867" s="29" t="s">
        <v>189</v>
      </c>
      <c r="G2867" s="29" t="s">
        <v>5486</v>
      </c>
      <c r="H2867" s="30" t="n">
        <v>20.1</v>
      </c>
      <c r="I2867" s="31" t="n">
        <v>46244</v>
      </c>
      <c r="J2867" s="30" t="n">
        <v>20.1</v>
      </c>
      <c r="K2867" s="29" t="s">
        <v>120</v>
      </c>
      <c r="L2867" s="29" t="s">
        <v>182</v>
      </c>
      <c r="M2867" s="29"/>
      <c r="N2867" s="29" t="s">
        <v>122</v>
      </c>
      <c r="O2867" s="31" t="n">
        <v>46049</v>
      </c>
      <c r="P2867" s="29" t="s">
        <v>123</v>
      </c>
      <c r="Q2867" s="29" t="n">
        <f aca="false">IFERROR(VALUE(L2867),"")</f>
        <v>41</v>
      </c>
      <c r="R2867" s="29" t="n">
        <f aca="true">IF(O2867="","",O2867-TODAY())</f>
        <v>-236</v>
      </c>
      <c r="S2867" s="29" t="str">
        <f aca="false">IF(C2867="&lt;&lt; vazio &gt;&gt;","VAZIA",IF(AND(O2867&lt;&gt;"",R2867&lt;0),"VENCIDO",IF(AND(O2867&lt;&gt;"",R2867&lt;=Parametros!$B$10),"PRÓX. VENCIMENTO",IF(F2867="Q","QUALIDADE",IF(F2867="S","BLOQUEADO",IF(F2867="R","RESTRITO/DEVOLUÇÃO",IF(OR(N2867="QUAR",N2867="QRES"),"QUARENTENA",IF(OR(B2867="DESCARTE",B2867="DEVOLUÇÃO"),"DESCARTE/DEVOLUÇÃO",IF(AND(D2867="",K2867&lt;&gt;""),"SEM LOTE",IF(AND(Q2867&lt;&gt;"",Q2867&gt;=Parametros!$B$11),"PARADO/SEM GIRO","OK"))))))))))</f>
        <v>VENCIDO</v>
      </c>
      <c r="T2867" s="29" t="str">
        <f aca="false">IF(AND($S2867="PARADO/SEM GIRO",$K2867="KG",OR(Painel!$B$5="(Todos)",A2867=Painel!$B$5)*OR(Painel!$E$5="(Todos)",P2867=Painel!$E$5)),$J2867+ROW()/10000000,"")</f>
        <v/>
      </c>
      <c r="U2867" s="29" t="n">
        <f aca="false">IF(AND($S2867="VENCIDO",$K2867="KG",OR(Painel!$B$5="(Todos)",A2867=Painel!$B$5)*OR(Painel!$E$5="(Todos)",P2867=Painel!$E$5)),$J2867+ROW()/10000000,"")</f>
        <v>20.1002867</v>
      </c>
    </row>
    <row r="2868" customFormat="false" ht="15" hidden="false" customHeight="false" outlineLevel="0" collapsed="false">
      <c r="A2868" s="29" t="s">
        <v>55</v>
      </c>
      <c r="B2868" s="29" t="s">
        <v>5386</v>
      </c>
      <c r="C2868" s="29" t="s">
        <v>145</v>
      </c>
      <c r="D2868" s="29" t="s">
        <v>5485</v>
      </c>
      <c r="E2868" s="29" t="n">
        <v>488</v>
      </c>
      <c r="F2868" s="29" t="s">
        <v>189</v>
      </c>
      <c r="G2868" s="29" t="s">
        <v>5487</v>
      </c>
      <c r="H2868" s="30" t="n">
        <v>20.1</v>
      </c>
      <c r="I2868" s="31" t="n">
        <v>46244</v>
      </c>
      <c r="J2868" s="30" t="n">
        <v>20.1</v>
      </c>
      <c r="K2868" s="29" t="s">
        <v>120</v>
      </c>
      <c r="L2868" s="29" t="s">
        <v>182</v>
      </c>
      <c r="M2868" s="29"/>
      <c r="N2868" s="29" t="s">
        <v>122</v>
      </c>
      <c r="O2868" s="31" t="n">
        <v>46049</v>
      </c>
      <c r="P2868" s="29" t="s">
        <v>123</v>
      </c>
      <c r="Q2868" s="29" t="n">
        <f aca="false">IFERROR(VALUE(L2868),"")</f>
        <v>41</v>
      </c>
      <c r="R2868" s="29" t="n">
        <f aca="true">IF(O2868="","",O2868-TODAY())</f>
        <v>-236</v>
      </c>
      <c r="S2868" s="29" t="str">
        <f aca="false">IF(C2868="&lt;&lt; vazio &gt;&gt;","VAZIA",IF(AND(O2868&lt;&gt;"",R2868&lt;0),"VENCIDO",IF(AND(O2868&lt;&gt;"",R2868&lt;=Parametros!$B$10),"PRÓX. VENCIMENTO",IF(F2868="Q","QUALIDADE",IF(F2868="S","BLOQUEADO",IF(F2868="R","RESTRITO/DEVOLUÇÃO",IF(OR(N2868="QUAR",N2868="QRES"),"QUARENTENA",IF(OR(B2868="DESCARTE",B2868="DEVOLUÇÃO"),"DESCARTE/DEVOLUÇÃO",IF(AND(D2868="",K2868&lt;&gt;""),"SEM LOTE",IF(AND(Q2868&lt;&gt;"",Q2868&gt;=Parametros!$B$11),"PARADO/SEM GIRO","OK"))))))))))</f>
        <v>VENCIDO</v>
      </c>
      <c r="T2868" s="29" t="str">
        <f aca="false">IF(AND($S2868="PARADO/SEM GIRO",$K2868="KG",OR(Painel!$B$5="(Todos)",A2868=Painel!$B$5)*OR(Painel!$E$5="(Todos)",P2868=Painel!$E$5)),$J2868+ROW()/10000000,"")</f>
        <v/>
      </c>
      <c r="U2868" s="29" t="n">
        <f aca="false">IF(AND($S2868="VENCIDO",$K2868="KG",OR(Painel!$B$5="(Todos)",A2868=Painel!$B$5)*OR(Painel!$E$5="(Todos)",P2868=Painel!$E$5)),$J2868+ROW()/10000000,"")</f>
        <v>20.1002868</v>
      </c>
    </row>
    <row r="2869" customFormat="false" ht="15" hidden="false" customHeight="false" outlineLevel="0" collapsed="false">
      <c r="A2869" s="29" t="s">
        <v>55</v>
      </c>
      <c r="B2869" s="29" t="s">
        <v>5386</v>
      </c>
      <c r="C2869" s="29" t="s">
        <v>145</v>
      </c>
      <c r="D2869" s="29" t="s">
        <v>5488</v>
      </c>
      <c r="E2869" s="29" t="n">
        <v>488</v>
      </c>
      <c r="F2869" s="29" t="s">
        <v>189</v>
      </c>
      <c r="G2869" s="29" t="s">
        <v>5489</v>
      </c>
      <c r="H2869" s="30" t="n">
        <v>20.1</v>
      </c>
      <c r="I2869" s="31" t="n">
        <v>46241</v>
      </c>
      <c r="J2869" s="30" t="n">
        <v>20.1</v>
      </c>
      <c r="K2869" s="29" t="s">
        <v>120</v>
      </c>
      <c r="L2869" s="29" t="s">
        <v>4450</v>
      </c>
      <c r="M2869" s="29"/>
      <c r="N2869" s="29" t="s">
        <v>122</v>
      </c>
      <c r="O2869" s="29"/>
      <c r="P2869" s="29" t="s">
        <v>123</v>
      </c>
      <c r="Q2869" s="29" t="n">
        <f aca="false">IFERROR(VALUE(L2869),"")</f>
        <v>44</v>
      </c>
      <c r="R2869" s="29" t="str">
        <f aca="true">IF(O2869="","",O2869-TODAY())</f>
        <v/>
      </c>
      <c r="S2869" s="29" t="str">
        <f aca="false">IF(C2869="&lt;&lt; vazio &gt;&gt;","VAZIA",IF(AND(O2869&lt;&gt;"",R2869&lt;0),"VENCIDO",IF(AND(O2869&lt;&gt;"",R2869&lt;=Parametros!$B$10),"PRÓX. VENCIMENTO",IF(F2869="Q","QUALIDADE",IF(F2869="S","BLOQUEADO",IF(F2869="R","RESTRITO/DEVOLUÇÃO",IF(OR(N2869="QUAR",N2869="QRES"),"QUARENTENA",IF(OR(B2869="DESCARTE",B2869="DEVOLUÇÃO"),"DESCARTE/DEVOLUÇÃO",IF(AND(D2869="",K2869&lt;&gt;""),"SEM LOTE",IF(AND(Q2869&lt;&gt;"",Q2869&gt;=Parametros!$B$11),"PARADO/SEM GIRO","OK"))))))))))</f>
        <v>RESTRITO/DEVOLUÇÃO</v>
      </c>
      <c r="T2869" s="29" t="str">
        <f aca="false">IF(AND($S2869="PARADO/SEM GIRO",$K2869="KG",OR(Painel!$B$5="(Todos)",A2869=Painel!$B$5)*OR(Painel!$E$5="(Todos)",P2869=Painel!$E$5)),$J2869+ROW()/10000000,"")</f>
        <v/>
      </c>
      <c r="U2869" s="29" t="str">
        <f aca="false">IF(AND($S2869="VENCIDO",$K2869="KG",OR(Painel!$B$5="(Todos)",A2869=Painel!$B$5)*OR(Painel!$E$5="(Todos)",P2869=Painel!$E$5)),$J2869+ROW()/10000000,"")</f>
        <v/>
      </c>
    </row>
    <row r="2870" customFormat="false" ht="15" hidden="false" customHeight="false" outlineLevel="0" collapsed="false">
      <c r="A2870" s="29" t="s">
        <v>55</v>
      </c>
      <c r="B2870" s="29" t="s">
        <v>5386</v>
      </c>
      <c r="C2870" s="29" t="s">
        <v>145</v>
      </c>
      <c r="D2870" s="29" t="s">
        <v>5490</v>
      </c>
      <c r="E2870" s="29" t="n">
        <v>488</v>
      </c>
      <c r="F2870" s="29" t="s">
        <v>189</v>
      </c>
      <c r="G2870" s="29" t="s">
        <v>5491</v>
      </c>
      <c r="H2870" s="30" t="n">
        <v>201</v>
      </c>
      <c r="I2870" s="31" t="n">
        <v>46241</v>
      </c>
      <c r="J2870" s="30" t="n">
        <v>201</v>
      </c>
      <c r="K2870" s="29" t="s">
        <v>120</v>
      </c>
      <c r="L2870" s="29" t="s">
        <v>4450</v>
      </c>
      <c r="M2870" s="29"/>
      <c r="N2870" s="29" t="s">
        <v>122</v>
      </c>
      <c r="O2870" s="31" t="n">
        <v>46142</v>
      </c>
      <c r="P2870" s="29" t="s">
        <v>123</v>
      </c>
      <c r="Q2870" s="29" t="n">
        <f aca="false">IFERROR(VALUE(L2870),"")</f>
        <v>44</v>
      </c>
      <c r="R2870" s="29" t="n">
        <f aca="true">IF(O2870="","",O2870-TODAY())</f>
        <v>-143</v>
      </c>
      <c r="S2870" s="29" t="str">
        <f aca="false">IF(C2870="&lt;&lt; vazio &gt;&gt;","VAZIA",IF(AND(O2870&lt;&gt;"",R2870&lt;0),"VENCIDO",IF(AND(O2870&lt;&gt;"",R2870&lt;=Parametros!$B$10),"PRÓX. VENCIMENTO",IF(F2870="Q","QUALIDADE",IF(F2870="S","BLOQUEADO",IF(F2870="R","RESTRITO/DEVOLUÇÃO",IF(OR(N2870="QUAR",N2870="QRES"),"QUARENTENA",IF(OR(B2870="DESCARTE",B2870="DEVOLUÇÃO"),"DESCARTE/DEVOLUÇÃO",IF(AND(D2870="",K2870&lt;&gt;""),"SEM LOTE",IF(AND(Q2870&lt;&gt;"",Q2870&gt;=Parametros!$B$11),"PARADO/SEM GIRO","OK"))))))))))</f>
        <v>VENCIDO</v>
      </c>
      <c r="T2870" s="29" t="str">
        <f aca="false">IF(AND($S2870="PARADO/SEM GIRO",$K2870="KG",OR(Painel!$B$5="(Todos)",A2870=Painel!$B$5)*OR(Painel!$E$5="(Todos)",P2870=Painel!$E$5)),$J2870+ROW()/10000000,"")</f>
        <v/>
      </c>
      <c r="U2870" s="29" t="n">
        <f aca="false">IF(AND($S2870="VENCIDO",$K2870="KG",OR(Painel!$B$5="(Todos)",A2870=Painel!$B$5)*OR(Painel!$E$5="(Todos)",P2870=Painel!$E$5)),$J2870+ROW()/10000000,"")</f>
        <v>201.000287</v>
      </c>
    </row>
    <row r="2871" customFormat="false" ht="15" hidden="false" customHeight="false" outlineLevel="0" collapsed="false">
      <c r="A2871" s="29" t="s">
        <v>55</v>
      </c>
      <c r="B2871" s="29" t="s">
        <v>5386</v>
      </c>
      <c r="C2871" s="29" t="s">
        <v>145</v>
      </c>
      <c r="D2871" s="29" t="s">
        <v>5490</v>
      </c>
      <c r="E2871" s="29" t="n">
        <v>488</v>
      </c>
      <c r="F2871" s="29" t="s">
        <v>189</v>
      </c>
      <c r="G2871" s="29" t="s">
        <v>5492</v>
      </c>
      <c r="H2871" s="30" t="n">
        <v>20.1</v>
      </c>
      <c r="I2871" s="31" t="n">
        <v>46241</v>
      </c>
      <c r="J2871" s="30" t="n">
        <v>20.1</v>
      </c>
      <c r="K2871" s="29" t="s">
        <v>120</v>
      </c>
      <c r="L2871" s="29" t="s">
        <v>4450</v>
      </c>
      <c r="M2871" s="29"/>
      <c r="N2871" s="29" t="s">
        <v>122</v>
      </c>
      <c r="O2871" s="31" t="n">
        <v>46142</v>
      </c>
      <c r="P2871" s="29" t="s">
        <v>123</v>
      </c>
      <c r="Q2871" s="29" t="n">
        <f aca="false">IFERROR(VALUE(L2871),"")</f>
        <v>44</v>
      </c>
      <c r="R2871" s="29" t="n">
        <f aca="true">IF(O2871="","",O2871-TODAY())</f>
        <v>-143</v>
      </c>
      <c r="S2871" s="29" t="str">
        <f aca="false">IF(C2871="&lt;&lt; vazio &gt;&gt;","VAZIA",IF(AND(O2871&lt;&gt;"",R2871&lt;0),"VENCIDO",IF(AND(O2871&lt;&gt;"",R2871&lt;=Parametros!$B$10),"PRÓX. VENCIMENTO",IF(F2871="Q","QUALIDADE",IF(F2871="S","BLOQUEADO",IF(F2871="R","RESTRITO/DEVOLUÇÃO",IF(OR(N2871="QUAR",N2871="QRES"),"QUARENTENA",IF(OR(B2871="DESCARTE",B2871="DEVOLUÇÃO"),"DESCARTE/DEVOLUÇÃO",IF(AND(D2871="",K2871&lt;&gt;""),"SEM LOTE",IF(AND(Q2871&lt;&gt;"",Q2871&gt;=Parametros!$B$11),"PARADO/SEM GIRO","OK"))))))))))</f>
        <v>VENCIDO</v>
      </c>
      <c r="T2871" s="29" t="str">
        <f aca="false">IF(AND($S2871="PARADO/SEM GIRO",$K2871="KG",OR(Painel!$B$5="(Todos)",A2871=Painel!$B$5)*OR(Painel!$E$5="(Todos)",P2871=Painel!$E$5)),$J2871+ROW()/10000000,"")</f>
        <v/>
      </c>
      <c r="U2871" s="29" t="n">
        <f aca="false">IF(AND($S2871="VENCIDO",$K2871="KG",OR(Painel!$B$5="(Todos)",A2871=Painel!$B$5)*OR(Painel!$E$5="(Todos)",P2871=Painel!$E$5)),$J2871+ROW()/10000000,"")</f>
        <v>20.1002871</v>
      </c>
    </row>
    <row r="2872" customFormat="false" ht="15" hidden="false" customHeight="false" outlineLevel="0" collapsed="false">
      <c r="A2872" s="29" t="s">
        <v>55</v>
      </c>
      <c r="B2872" s="29" t="s">
        <v>5386</v>
      </c>
      <c r="C2872" s="29" t="s">
        <v>145</v>
      </c>
      <c r="D2872" s="29" t="s">
        <v>5490</v>
      </c>
      <c r="E2872" s="29" t="n">
        <v>488</v>
      </c>
      <c r="F2872" s="29" t="s">
        <v>189</v>
      </c>
      <c r="G2872" s="29" t="s">
        <v>5493</v>
      </c>
      <c r="H2872" s="30" t="n">
        <v>80.4</v>
      </c>
      <c r="I2872" s="31" t="n">
        <v>46241</v>
      </c>
      <c r="J2872" s="30" t="n">
        <v>80.4</v>
      </c>
      <c r="K2872" s="29" t="s">
        <v>120</v>
      </c>
      <c r="L2872" s="29" t="s">
        <v>4450</v>
      </c>
      <c r="M2872" s="29"/>
      <c r="N2872" s="29" t="s">
        <v>122</v>
      </c>
      <c r="O2872" s="31" t="n">
        <v>46142</v>
      </c>
      <c r="P2872" s="29" t="s">
        <v>123</v>
      </c>
      <c r="Q2872" s="29" t="n">
        <f aca="false">IFERROR(VALUE(L2872),"")</f>
        <v>44</v>
      </c>
      <c r="R2872" s="29" t="n">
        <f aca="true">IF(O2872="","",O2872-TODAY())</f>
        <v>-143</v>
      </c>
      <c r="S2872" s="29" t="str">
        <f aca="false">IF(C2872="&lt;&lt; vazio &gt;&gt;","VAZIA",IF(AND(O2872&lt;&gt;"",R2872&lt;0),"VENCIDO",IF(AND(O2872&lt;&gt;"",R2872&lt;=Parametros!$B$10),"PRÓX. VENCIMENTO",IF(F2872="Q","QUALIDADE",IF(F2872="S","BLOQUEADO",IF(F2872="R","RESTRITO/DEVOLUÇÃO",IF(OR(N2872="QUAR",N2872="QRES"),"QUARENTENA",IF(OR(B2872="DESCARTE",B2872="DEVOLUÇÃO"),"DESCARTE/DEVOLUÇÃO",IF(AND(D2872="",K2872&lt;&gt;""),"SEM LOTE",IF(AND(Q2872&lt;&gt;"",Q2872&gt;=Parametros!$B$11),"PARADO/SEM GIRO","OK"))))))))))</f>
        <v>VENCIDO</v>
      </c>
      <c r="T2872" s="29" t="str">
        <f aca="false">IF(AND($S2872="PARADO/SEM GIRO",$K2872="KG",OR(Painel!$B$5="(Todos)",A2872=Painel!$B$5)*OR(Painel!$E$5="(Todos)",P2872=Painel!$E$5)),$J2872+ROW()/10000000,"")</f>
        <v/>
      </c>
      <c r="U2872" s="29" t="n">
        <f aca="false">IF(AND($S2872="VENCIDO",$K2872="KG",OR(Painel!$B$5="(Todos)",A2872=Painel!$B$5)*OR(Painel!$E$5="(Todos)",P2872=Painel!$E$5)),$J2872+ROW()/10000000,"")</f>
        <v>80.4002872</v>
      </c>
    </row>
    <row r="2873" customFormat="false" ht="15" hidden="false" customHeight="false" outlineLevel="0" collapsed="false">
      <c r="A2873" s="29" t="s">
        <v>55</v>
      </c>
      <c r="B2873" s="29" t="s">
        <v>5386</v>
      </c>
      <c r="C2873" s="29" t="s">
        <v>145</v>
      </c>
      <c r="D2873" s="29" t="s">
        <v>5490</v>
      </c>
      <c r="E2873" s="29" t="n">
        <v>488</v>
      </c>
      <c r="F2873" s="29" t="s">
        <v>189</v>
      </c>
      <c r="G2873" s="29" t="s">
        <v>5494</v>
      </c>
      <c r="H2873" s="30" t="n">
        <v>20.1</v>
      </c>
      <c r="I2873" s="31" t="n">
        <v>46244</v>
      </c>
      <c r="J2873" s="30" t="n">
        <v>20.1</v>
      </c>
      <c r="K2873" s="29" t="s">
        <v>120</v>
      </c>
      <c r="L2873" s="29" t="s">
        <v>182</v>
      </c>
      <c r="M2873" s="29"/>
      <c r="N2873" s="29" t="s">
        <v>122</v>
      </c>
      <c r="O2873" s="31" t="n">
        <v>46142</v>
      </c>
      <c r="P2873" s="29" t="s">
        <v>123</v>
      </c>
      <c r="Q2873" s="29" t="n">
        <f aca="false">IFERROR(VALUE(L2873),"")</f>
        <v>41</v>
      </c>
      <c r="R2873" s="29" t="n">
        <f aca="true">IF(O2873="","",O2873-TODAY())</f>
        <v>-143</v>
      </c>
      <c r="S2873" s="29" t="str">
        <f aca="false">IF(C2873="&lt;&lt; vazio &gt;&gt;","VAZIA",IF(AND(O2873&lt;&gt;"",R2873&lt;0),"VENCIDO",IF(AND(O2873&lt;&gt;"",R2873&lt;=Parametros!$B$10),"PRÓX. VENCIMENTO",IF(F2873="Q","QUALIDADE",IF(F2873="S","BLOQUEADO",IF(F2873="R","RESTRITO/DEVOLUÇÃO",IF(OR(N2873="QUAR",N2873="QRES"),"QUARENTENA",IF(OR(B2873="DESCARTE",B2873="DEVOLUÇÃO"),"DESCARTE/DEVOLUÇÃO",IF(AND(D2873="",K2873&lt;&gt;""),"SEM LOTE",IF(AND(Q2873&lt;&gt;"",Q2873&gt;=Parametros!$B$11),"PARADO/SEM GIRO","OK"))))))))))</f>
        <v>VENCIDO</v>
      </c>
      <c r="T2873" s="29" t="str">
        <f aca="false">IF(AND($S2873="PARADO/SEM GIRO",$K2873="KG",OR(Painel!$B$5="(Todos)",A2873=Painel!$B$5)*OR(Painel!$E$5="(Todos)",P2873=Painel!$E$5)),$J2873+ROW()/10000000,"")</f>
        <v/>
      </c>
      <c r="U2873" s="29" t="n">
        <f aca="false">IF(AND($S2873="VENCIDO",$K2873="KG",OR(Painel!$B$5="(Todos)",A2873=Painel!$B$5)*OR(Painel!$E$5="(Todos)",P2873=Painel!$E$5)),$J2873+ROW()/10000000,"")</f>
        <v>20.1002873</v>
      </c>
    </row>
    <row r="2874" customFormat="false" ht="15" hidden="false" customHeight="false" outlineLevel="0" collapsed="false">
      <c r="A2874" s="29" t="s">
        <v>55</v>
      </c>
      <c r="B2874" s="29" t="s">
        <v>5386</v>
      </c>
      <c r="C2874" s="29" t="s">
        <v>147</v>
      </c>
      <c r="D2874" s="29" t="s">
        <v>5495</v>
      </c>
      <c r="E2874" s="29" t="n">
        <v>488</v>
      </c>
      <c r="F2874" s="29" t="s">
        <v>189</v>
      </c>
      <c r="G2874" s="29" t="s">
        <v>5496</v>
      </c>
      <c r="H2874" s="30" t="n">
        <v>84</v>
      </c>
      <c r="I2874" s="31" t="n">
        <v>46241</v>
      </c>
      <c r="J2874" s="30" t="n">
        <v>84</v>
      </c>
      <c r="K2874" s="29" t="s">
        <v>120</v>
      </c>
      <c r="L2874" s="29" t="s">
        <v>4450</v>
      </c>
      <c r="M2874" s="29"/>
      <c r="N2874" s="29" t="s">
        <v>122</v>
      </c>
      <c r="O2874" s="31" t="n">
        <v>46084</v>
      </c>
      <c r="P2874" s="29" t="s">
        <v>123</v>
      </c>
      <c r="Q2874" s="29" t="n">
        <f aca="false">IFERROR(VALUE(L2874),"")</f>
        <v>44</v>
      </c>
      <c r="R2874" s="29" t="n">
        <f aca="true">IF(O2874="","",O2874-TODAY())</f>
        <v>-201</v>
      </c>
      <c r="S2874" s="29" t="str">
        <f aca="false">IF(C2874="&lt;&lt; vazio &gt;&gt;","VAZIA",IF(AND(O2874&lt;&gt;"",R2874&lt;0),"VENCIDO",IF(AND(O2874&lt;&gt;"",R2874&lt;=Parametros!$B$10),"PRÓX. VENCIMENTO",IF(F2874="Q","QUALIDADE",IF(F2874="S","BLOQUEADO",IF(F2874="R","RESTRITO/DEVOLUÇÃO",IF(OR(N2874="QUAR",N2874="QRES"),"QUARENTENA",IF(OR(B2874="DESCARTE",B2874="DEVOLUÇÃO"),"DESCARTE/DEVOLUÇÃO",IF(AND(D2874="",K2874&lt;&gt;""),"SEM LOTE",IF(AND(Q2874&lt;&gt;"",Q2874&gt;=Parametros!$B$11),"PARADO/SEM GIRO","OK"))))))))))</f>
        <v>VENCIDO</v>
      </c>
      <c r="T2874" s="29" t="str">
        <f aca="false">IF(AND($S2874="PARADO/SEM GIRO",$K2874="KG",OR(Painel!$B$5="(Todos)",A2874=Painel!$B$5)*OR(Painel!$E$5="(Todos)",P2874=Painel!$E$5)),$J2874+ROW()/10000000,"")</f>
        <v/>
      </c>
      <c r="U2874" s="29" t="n">
        <f aca="false">IF(AND($S2874="VENCIDO",$K2874="KG",OR(Painel!$B$5="(Todos)",A2874=Painel!$B$5)*OR(Painel!$E$5="(Todos)",P2874=Painel!$E$5)),$J2874+ROW()/10000000,"")</f>
        <v>84.0002874</v>
      </c>
    </row>
    <row r="2875" customFormat="false" ht="15" hidden="false" customHeight="false" outlineLevel="0" collapsed="false">
      <c r="A2875" s="29" t="s">
        <v>55</v>
      </c>
      <c r="B2875" s="29" t="s">
        <v>5386</v>
      </c>
      <c r="C2875" s="29" t="s">
        <v>147</v>
      </c>
      <c r="D2875" s="29" t="s">
        <v>5495</v>
      </c>
      <c r="E2875" s="29" t="n">
        <v>488</v>
      </c>
      <c r="F2875" s="29" t="s">
        <v>189</v>
      </c>
      <c r="G2875" s="29" t="s">
        <v>5497</v>
      </c>
      <c r="H2875" s="30" t="n">
        <v>28</v>
      </c>
      <c r="I2875" s="31" t="n">
        <v>46244</v>
      </c>
      <c r="J2875" s="30" t="n">
        <v>28</v>
      </c>
      <c r="K2875" s="29" t="s">
        <v>120</v>
      </c>
      <c r="L2875" s="29" t="s">
        <v>182</v>
      </c>
      <c r="M2875" s="29"/>
      <c r="N2875" s="29" t="s">
        <v>122</v>
      </c>
      <c r="O2875" s="31" t="n">
        <v>46084</v>
      </c>
      <c r="P2875" s="29" t="s">
        <v>123</v>
      </c>
      <c r="Q2875" s="29" t="n">
        <f aca="false">IFERROR(VALUE(L2875),"")</f>
        <v>41</v>
      </c>
      <c r="R2875" s="29" t="n">
        <f aca="true">IF(O2875="","",O2875-TODAY())</f>
        <v>-201</v>
      </c>
      <c r="S2875" s="29" t="str">
        <f aca="false">IF(C2875="&lt;&lt; vazio &gt;&gt;","VAZIA",IF(AND(O2875&lt;&gt;"",R2875&lt;0),"VENCIDO",IF(AND(O2875&lt;&gt;"",R2875&lt;=Parametros!$B$10),"PRÓX. VENCIMENTO",IF(F2875="Q","QUALIDADE",IF(F2875="S","BLOQUEADO",IF(F2875="R","RESTRITO/DEVOLUÇÃO",IF(OR(N2875="QUAR",N2875="QRES"),"QUARENTENA",IF(OR(B2875="DESCARTE",B2875="DEVOLUÇÃO"),"DESCARTE/DEVOLUÇÃO",IF(AND(D2875="",K2875&lt;&gt;""),"SEM LOTE",IF(AND(Q2875&lt;&gt;"",Q2875&gt;=Parametros!$B$11),"PARADO/SEM GIRO","OK"))))))))))</f>
        <v>VENCIDO</v>
      </c>
      <c r="T2875" s="29" t="str">
        <f aca="false">IF(AND($S2875="PARADO/SEM GIRO",$K2875="KG",OR(Painel!$B$5="(Todos)",A2875=Painel!$B$5)*OR(Painel!$E$5="(Todos)",P2875=Painel!$E$5)),$J2875+ROW()/10000000,"")</f>
        <v/>
      </c>
      <c r="U2875" s="29" t="n">
        <f aca="false">IF(AND($S2875="VENCIDO",$K2875="KG",OR(Painel!$B$5="(Todos)",A2875=Painel!$B$5)*OR(Painel!$E$5="(Todos)",P2875=Painel!$E$5)),$J2875+ROW()/10000000,"")</f>
        <v>28.0002875</v>
      </c>
    </row>
    <row r="2876" customFormat="false" ht="15" hidden="false" customHeight="false" outlineLevel="0" collapsed="false">
      <c r="A2876" s="29" t="s">
        <v>55</v>
      </c>
      <c r="B2876" s="29" t="s">
        <v>5386</v>
      </c>
      <c r="C2876" s="29" t="s">
        <v>147</v>
      </c>
      <c r="D2876" s="29" t="s">
        <v>5498</v>
      </c>
      <c r="E2876" s="29" t="n">
        <v>488</v>
      </c>
      <c r="F2876" s="29" t="s">
        <v>189</v>
      </c>
      <c r="G2876" s="29" t="s">
        <v>5499</v>
      </c>
      <c r="H2876" s="30" t="n">
        <v>2.8</v>
      </c>
      <c r="I2876" s="31" t="n">
        <v>46244</v>
      </c>
      <c r="J2876" s="30" t="n">
        <v>2.8</v>
      </c>
      <c r="K2876" s="29" t="s">
        <v>120</v>
      </c>
      <c r="L2876" s="29" t="s">
        <v>182</v>
      </c>
      <c r="M2876" s="29"/>
      <c r="N2876" s="29" t="s">
        <v>122</v>
      </c>
      <c r="O2876" s="31" t="n">
        <v>46084</v>
      </c>
      <c r="P2876" s="29" t="s">
        <v>123</v>
      </c>
      <c r="Q2876" s="29" t="n">
        <f aca="false">IFERROR(VALUE(L2876),"")</f>
        <v>41</v>
      </c>
      <c r="R2876" s="29" t="n">
        <f aca="true">IF(O2876="","",O2876-TODAY())</f>
        <v>-201</v>
      </c>
      <c r="S2876" s="29" t="str">
        <f aca="false">IF(C2876="&lt;&lt; vazio &gt;&gt;","VAZIA",IF(AND(O2876&lt;&gt;"",R2876&lt;0),"VENCIDO",IF(AND(O2876&lt;&gt;"",R2876&lt;=Parametros!$B$10),"PRÓX. VENCIMENTO",IF(F2876="Q","QUALIDADE",IF(F2876="S","BLOQUEADO",IF(F2876="R","RESTRITO/DEVOLUÇÃO",IF(OR(N2876="QUAR",N2876="QRES"),"QUARENTENA",IF(OR(B2876="DESCARTE",B2876="DEVOLUÇÃO"),"DESCARTE/DEVOLUÇÃO",IF(AND(D2876="",K2876&lt;&gt;""),"SEM LOTE",IF(AND(Q2876&lt;&gt;"",Q2876&gt;=Parametros!$B$11),"PARADO/SEM GIRO","OK"))))))))))</f>
        <v>VENCIDO</v>
      </c>
      <c r="T2876" s="29" t="str">
        <f aca="false">IF(AND($S2876="PARADO/SEM GIRO",$K2876="KG",OR(Painel!$B$5="(Todos)",A2876=Painel!$B$5)*OR(Painel!$E$5="(Todos)",P2876=Painel!$E$5)),$J2876+ROW()/10000000,"")</f>
        <v/>
      </c>
      <c r="U2876" s="29" t="n">
        <f aca="false">IF(AND($S2876="VENCIDO",$K2876="KG",OR(Painel!$B$5="(Todos)",A2876=Painel!$B$5)*OR(Painel!$E$5="(Todos)",P2876=Painel!$E$5)),$J2876+ROW()/10000000,"")</f>
        <v>2.8002876</v>
      </c>
    </row>
    <row r="2877" customFormat="false" ht="15" hidden="false" customHeight="false" outlineLevel="0" collapsed="false">
      <c r="A2877" s="29" t="s">
        <v>55</v>
      </c>
      <c r="B2877" s="29" t="s">
        <v>5386</v>
      </c>
      <c r="C2877" s="29" t="s">
        <v>147</v>
      </c>
      <c r="D2877" s="29" t="s">
        <v>5500</v>
      </c>
      <c r="E2877" s="29" t="n">
        <v>488</v>
      </c>
      <c r="F2877" s="29" t="s">
        <v>189</v>
      </c>
      <c r="G2877" s="29" t="s">
        <v>5501</v>
      </c>
      <c r="H2877" s="30" t="n">
        <v>33.6</v>
      </c>
      <c r="I2877" s="31" t="n">
        <v>46244</v>
      </c>
      <c r="J2877" s="30" t="n">
        <v>33.6</v>
      </c>
      <c r="K2877" s="29" t="s">
        <v>120</v>
      </c>
      <c r="L2877" s="29" t="s">
        <v>182</v>
      </c>
      <c r="M2877" s="29"/>
      <c r="N2877" s="29" t="s">
        <v>122</v>
      </c>
      <c r="O2877" s="31" t="n">
        <v>46109</v>
      </c>
      <c r="P2877" s="29" t="s">
        <v>123</v>
      </c>
      <c r="Q2877" s="29" t="n">
        <f aca="false">IFERROR(VALUE(L2877),"")</f>
        <v>41</v>
      </c>
      <c r="R2877" s="29" t="n">
        <f aca="true">IF(O2877="","",O2877-TODAY())</f>
        <v>-176</v>
      </c>
      <c r="S2877" s="29" t="str">
        <f aca="false">IF(C2877="&lt;&lt; vazio &gt;&gt;","VAZIA",IF(AND(O2877&lt;&gt;"",R2877&lt;0),"VENCIDO",IF(AND(O2877&lt;&gt;"",R2877&lt;=Parametros!$B$10),"PRÓX. VENCIMENTO",IF(F2877="Q","QUALIDADE",IF(F2877="S","BLOQUEADO",IF(F2877="R","RESTRITO/DEVOLUÇÃO",IF(OR(N2877="QUAR",N2877="QRES"),"QUARENTENA",IF(OR(B2877="DESCARTE",B2877="DEVOLUÇÃO"),"DESCARTE/DEVOLUÇÃO",IF(AND(D2877="",K2877&lt;&gt;""),"SEM LOTE",IF(AND(Q2877&lt;&gt;"",Q2877&gt;=Parametros!$B$11),"PARADO/SEM GIRO","OK"))))))))))</f>
        <v>VENCIDO</v>
      </c>
      <c r="T2877" s="29" t="str">
        <f aca="false">IF(AND($S2877="PARADO/SEM GIRO",$K2877="KG",OR(Painel!$B$5="(Todos)",A2877=Painel!$B$5)*OR(Painel!$E$5="(Todos)",P2877=Painel!$E$5)),$J2877+ROW()/10000000,"")</f>
        <v/>
      </c>
      <c r="U2877" s="29" t="n">
        <f aca="false">IF(AND($S2877="VENCIDO",$K2877="KG",OR(Painel!$B$5="(Todos)",A2877=Painel!$B$5)*OR(Painel!$E$5="(Todos)",P2877=Painel!$E$5)),$J2877+ROW()/10000000,"")</f>
        <v>33.6002877</v>
      </c>
    </row>
    <row r="2878" customFormat="false" ht="15" hidden="false" customHeight="false" outlineLevel="0" collapsed="false">
      <c r="A2878" s="29" t="s">
        <v>55</v>
      </c>
      <c r="B2878" s="29" t="s">
        <v>5386</v>
      </c>
      <c r="C2878" s="29" t="s">
        <v>147</v>
      </c>
      <c r="D2878" s="29" t="s">
        <v>5502</v>
      </c>
      <c r="E2878" s="29" t="n">
        <v>488</v>
      </c>
      <c r="F2878" s="29" t="s">
        <v>189</v>
      </c>
      <c r="G2878" s="29" t="s">
        <v>5503</v>
      </c>
      <c r="H2878" s="30" t="n">
        <v>14</v>
      </c>
      <c r="I2878" s="31" t="n">
        <v>46244</v>
      </c>
      <c r="J2878" s="30" t="n">
        <v>14</v>
      </c>
      <c r="K2878" s="29" t="s">
        <v>120</v>
      </c>
      <c r="L2878" s="29" t="s">
        <v>182</v>
      </c>
      <c r="M2878" s="29"/>
      <c r="N2878" s="29" t="s">
        <v>122</v>
      </c>
      <c r="O2878" s="31" t="n">
        <v>46143</v>
      </c>
      <c r="P2878" s="29" t="s">
        <v>123</v>
      </c>
      <c r="Q2878" s="29" t="n">
        <f aca="false">IFERROR(VALUE(L2878),"")</f>
        <v>41</v>
      </c>
      <c r="R2878" s="29" t="n">
        <f aca="true">IF(O2878="","",O2878-TODAY())</f>
        <v>-142</v>
      </c>
      <c r="S2878" s="29" t="str">
        <f aca="false">IF(C2878="&lt;&lt; vazio &gt;&gt;","VAZIA",IF(AND(O2878&lt;&gt;"",R2878&lt;0),"VENCIDO",IF(AND(O2878&lt;&gt;"",R2878&lt;=Parametros!$B$10),"PRÓX. VENCIMENTO",IF(F2878="Q","QUALIDADE",IF(F2878="S","BLOQUEADO",IF(F2878="R","RESTRITO/DEVOLUÇÃO",IF(OR(N2878="QUAR",N2878="QRES"),"QUARENTENA",IF(OR(B2878="DESCARTE",B2878="DEVOLUÇÃO"),"DESCARTE/DEVOLUÇÃO",IF(AND(D2878="",K2878&lt;&gt;""),"SEM LOTE",IF(AND(Q2878&lt;&gt;"",Q2878&gt;=Parametros!$B$11),"PARADO/SEM GIRO","OK"))))))))))</f>
        <v>VENCIDO</v>
      </c>
      <c r="T2878" s="29" t="str">
        <f aca="false">IF(AND($S2878="PARADO/SEM GIRO",$K2878="KG",OR(Painel!$B$5="(Todos)",A2878=Painel!$B$5)*OR(Painel!$E$5="(Todos)",P2878=Painel!$E$5)),$J2878+ROW()/10000000,"")</f>
        <v/>
      </c>
      <c r="U2878" s="29" t="n">
        <f aca="false">IF(AND($S2878="VENCIDO",$K2878="KG",OR(Painel!$B$5="(Todos)",A2878=Painel!$B$5)*OR(Painel!$E$5="(Todos)",P2878=Painel!$E$5)),$J2878+ROW()/10000000,"")</f>
        <v>14.0002878</v>
      </c>
    </row>
    <row r="2879" customFormat="false" ht="15" hidden="false" customHeight="false" outlineLevel="0" collapsed="false">
      <c r="A2879" s="29" t="s">
        <v>55</v>
      </c>
      <c r="B2879" s="29" t="s">
        <v>5386</v>
      </c>
      <c r="C2879" s="29" t="s">
        <v>147</v>
      </c>
      <c r="D2879" s="29" t="s">
        <v>5502</v>
      </c>
      <c r="E2879" s="29" t="n">
        <v>488</v>
      </c>
      <c r="F2879" s="29" t="s">
        <v>189</v>
      </c>
      <c r="G2879" s="29" t="s">
        <v>5504</v>
      </c>
      <c r="H2879" s="30" t="n">
        <v>2.8</v>
      </c>
      <c r="I2879" s="31" t="n">
        <v>46244</v>
      </c>
      <c r="J2879" s="30" t="n">
        <v>2.8</v>
      </c>
      <c r="K2879" s="29" t="s">
        <v>120</v>
      </c>
      <c r="L2879" s="29" t="s">
        <v>182</v>
      </c>
      <c r="M2879" s="29"/>
      <c r="N2879" s="29" t="s">
        <v>122</v>
      </c>
      <c r="O2879" s="31" t="n">
        <v>46143</v>
      </c>
      <c r="P2879" s="29" t="s">
        <v>123</v>
      </c>
      <c r="Q2879" s="29" t="n">
        <f aca="false">IFERROR(VALUE(L2879),"")</f>
        <v>41</v>
      </c>
      <c r="R2879" s="29" t="n">
        <f aca="true">IF(O2879="","",O2879-TODAY())</f>
        <v>-142</v>
      </c>
      <c r="S2879" s="29" t="str">
        <f aca="false">IF(C2879="&lt;&lt; vazio &gt;&gt;","VAZIA",IF(AND(O2879&lt;&gt;"",R2879&lt;0),"VENCIDO",IF(AND(O2879&lt;&gt;"",R2879&lt;=Parametros!$B$10),"PRÓX. VENCIMENTO",IF(F2879="Q","QUALIDADE",IF(F2879="S","BLOQUEADO",IF(F2879="R","RESTRITO/DEVOLUÇÃO",IF(OR(N2879="QUAR",N2879="QRES"),"QUARENTENA",IF(OR(B2879="DESCARTE",B2879="DEVOLUÇÃO"),"DESCARTE/DEVOLUÇÃO",IF(AND(D2879="",K2879&lt;&gt;""),"SEM LOTE",IF(AND(Q2879&lt;&gt;"",Q2879&gt;=Parametros!$B$11),"PARADO/SEM GIRO","OK"))))))))))</f>
        <v>VENCIDO</v>
      </c>
      <c r="T2879" s="29" t="str">
        <f aca="false">IF(AND($S2879="PARADO/SEM GIRO",$K2879="KG",OR(Painel!$B$5="(Todos)",A2879=Painel!$B$5)*OR(Painel!$E$5="(Todos)",P2879=Painel!$E$5)),$J2879+ROW()/10000000,"")</f>
        <v/>
      </c>
      <c r="U2879" s="29" t="n">
        <f aca="false">IF(AND($S2879="VENCIDO",$K2879="KG",OR(Painel!$B$5="(Todos)",A2879=Painel!$B$5)*OR(Painel!$E$5="(Todos)",P2879=Painel!$E$5)),$J2879+ROW()/10000000,"")</f>
        <v>2.8002879</v>
      </c>
    </row>
    <row r="2880" customFormat="false" ht="15" hidden="false" customHeight="false" outlineLevel="0" collapsed="false">
      <c r="A2880" s="29" t="s">
        <v>55</v>
      </c>
      <c r="B2880" s="29" t="s">
        <v>5386</v>
      </c>
      <c r="C2880" s="29" t="s">
        <v>147</v>
      </c>
      <c r="D2880" s="29" t="s">
        <v>5505</v>
      </c>
      <c r="E2880" s="29" t="n">
        <v>488</v>
      </c>
      <c r="F2880" s="29" t="s">
        <v>189</v>
      </c>
      <c r="G2880" s="29" t="s">
        <v>5506</v>
      </c>
      <c r="H2880" s="30" t="n">
        <v>5.6</v>
      </c>
      <c r="I2880" s="31" t="n">
        <v>46244</v>
      </c>
      <c r="J2880" s="30" t="n">
        <v>5.6</v>
      </c>
      <c r="K2880" s="29" t="s">
        <v>120</v>
      </c>
      <c r="L2880" s="29" t="s">
        <v>182</v>
      </c>
      <c r="M2880" s="29"/>
      <c r="N2880" s="29" t="s">
        <v>122</v>
      </c>
      <c r="O2880" s="31" t="n">
        <v>46240</v>
      </c>
      <c r="P2880" s="29" t="s">
        <v>123</v>
      </c>
      <c r="Q2880" s="29" t="n">
        <f aca="false">IFERROR(VALUE(L2880),"")</f>
        <v>41</v>
      </c>
      <c r="R2880" s="29" t="n">
        <f aca="true">IF(O2880="","",O2880-TODAY())</f>
        <v>-45</v>
      </c>
      <c r="S2880" s="29" t="str">
        <f aca="false">IF(C2880="&lt;&lt; vazio &gt;&gt;","VAZIA",IF(AND(O2880&lt;&gt;"",R2880&lt;0),"VENCIDO",IF(AND(O2880&lt;&gt;"",R2880&lt;=Parametros!$B$10),"PRÓX. VENCIMENTO",IF(F2880="Q","QUALIDADE",IF(F2880="S","BLOQUEADO",IF(F2880="R","RESTRITO/DEVOLUÇÃO",IF(OR(N2880="QUAR",N2880="QRES"),"QUARENTENA",IF(OR(B2880="DESCARTE",B2880="DEVOLUÇÃO"),"DESCARTE/DEVOLUÇÃO",IF(AND(D2880="",K2880&lt;&gt;""),"SEM LOTE",IF(AND(Q2880&lt;&gt;"",Q2880&gt;=Parametros!$B$11),"PARADO/SEM GIRO","OK"))))))))))</f>
        <v>VENCIDO</v>
      </c>
      <c r="T2880" s="29" t="str">
        <f aca="false">IF(AND($S2880="PARADO/SEM GIRO",$K2880="KG",OR(Painel!$B$5="(Todos)",A2880=Painel!$B$5)*OR(Painel!$E$5="(Todos)",P2880=Painel!$E$5)),$J2880+ROW()/10000000,"")</f>
        <v/>
      </c>
      <c r="U2880" s="29" t="n">
        <f aca="false">IF(AND($S2880="VENCIDO",$K2880="KG",OR(Painel!$B$5="(Todos)",A2880=Painel!$B$5)*OR(Painel!$E$5="(Todos)",P2880=Painel!$E$5)),$J2880+ROW()/10000000,"")</f>
        <v>5.600288</v>
      </c>
    </row>
    <row r="2881" customFormat="false" ht="15" hidden="false" customHeight="false" outlineLevel="0" collapsed="false">
      <c r="A2881" s="29" t="s">
        <v>55</v>
      </c>
      <c r="B2881" s="29" t="s">
        <v>5386</v>
      </c>
      <c r="C2881" s="29" t="s">
        <v>147</v>
      </c>
      <c r="D2881" s="29" t="s">
        <v>5507</v>
      </c>
      <c r="E2881" s="29" t="n">
        <v>488</v>
      </c>
      <c r="F2881" s="29" t="s">
        <v>137</v>
      </c>
      <c r="G2881" s="29" t="s">
        <v>5508</v>
      </c>
      <c r="H2881" s="30" t="n">
        <v>8.4</v>
      </c>
      <c r="I2881" s="31" t="n">
        <v>46271</v>
      </c>
      <c r="J2881" s="30" t="n">
        <v>8.4</v>
      </c>
      <c r="K2881" s="29" t="s">
        <v>120</v>
      </c>
      <c r="L2881" s="29" t="s">
        <v>221</v>
      </c>
      <c r="M2881" s="29"/>
      <c r="N2881" s="29" t="s">
        <v>134</v>
      </c>
      <c r="O2881" s="31" t="n">
        <v>46244</v>
      </c>
      <c r="P2881" s="29" t="s">
        <v>123</v>
      </c>
      <c r="Q2881" s="29" t="n">
        <f aca="false">IFERROR(VALUE(L2881),"")</f>
        <v>14</v>
      </c>
      <c r="R2881" s="29" t="n">
        <f aca="true">IF(O2881="","",O2881-TODAY())</f>
        <v>-41</v>
      </c>
      <c r="S2881" s="29" t="str">
        <f aca="false">IF(C2881="&lt;&lt; vazio &gt;&gt;","VAZIA",IF(AND(O2881&lt;&gt;"",R2881&lt;0),"VENCIDO",IF(AND(O2881&lt;&gt;"",R2881&lt;=Parametros!$B$10),"PRÓX. VENCIMENTO",IF(F2881="Q","QUALIDADE",IF(F2881="S","BLOQUEADO",IF(F2881="R","RESTRITO/DEVOLUÇÃO",IF(OR(N2881="QUAR",N2881="QRES"),"QUARENTENA",IF(OR(B2881="DESCARTE",B2881="DEVOLUÇÃO"),"DESCARTE/DEVOLUÇÃO",IF(AND(D2881="",K2881&lt;&gt;""),"SEM LOTE",IF(AND(Q2881&lt;&gt;"",Q2881&gt;=Parametros!$B$11),"PARADO/SEM GIRO","OK"))))))))))</f>
        <v>VENCIDO</v>
      </c>
      <c r="T2881" s="29" t="str">
        <f aca="false">IF(AND($S2881="PARADO/SEM GIRO",$K2881="KG",OR(Painel!$B$5="(Todos)",A2881=Painel!$B$5)*OR(Painel!$E$5="(Todos)",P2881=Painel!$E$5)),$J2881+ROW()/10000000,"")</f>
        <v/>
      </c>
      <c r="U2881" s="29" t="n">
        <f aca="false">IF(AND($S2881="VENCIDO",$K2881="KG",OR(Painel!$B$5="(Todos)",A2881=Painel!$B$5)*OR(Painel!$E$5="(Todos)",P2881=Painel!$E$5)),$J2881+ROW()/10000000,"")</f>
        <v>8.4002881</v>
      </c>
    </row>
    <row r="2882" customFormat="false" ht="15" hidden="false" customHeight="false" outlineLevel="0" collapsed="false">
      <c r="A2882" s="29" t="s">
        <v>55</v>
      </c>
      <c r="B2882" s="29" t="s">
        <v>5386</v>
      </c>
      <c r="C2882" s="29" t="s">
        <v>147</v>
      </c>
      <c r="D2882" s="29" t="s">
        <v>148</v>
      </c>
      <c r="E2882" s="29" t="n">
        <v>488</v>
      </c>
      <c r="F2882" s="29" t="s">
        <v>137</v>
      </c>
      <c r="G2882" s="29" t="s">
        <v>5509</v>
      </c>
      <c r="H2882" s="30" t="n">
        <v>2.8</v>
      </c>
      <c r="I2882" s="31" t="n">
        <v>46280</v>
      </c>
      <c r="J2882" s="30" t="n">
        <v>2.8</v>
      </c>
      <c r="K2882" s="29" t="s">
        <v>120</v>
      </c>
      <c r="L2882" s="29" t="s">
        <v>144</v>
      </c>
      <c r="M2882" s="29"/>
      <c r="N2882" s="29" t="s">
        <v>122</v>
      </c>
      <c r="O2882" s="31" t="n">
        <v>46416</v>
      </c>
      <c r="P2882" s="29" t="s">
        <v>123</v>
      </c>
      <c r="Q2882" s="29" t="n">
        <f aca="false">IFERROR(VALUE(L2882),"")</f>
        <v>5</v>
      </c>
      <c r="R2882" s="29" t="n">
        <f aca="true">IF(O2882="","",O2882-TODAY())</f>
        <v>131</v>
      </c>
      <c r="S2882" s="29" t="str">
        <f aca="false">IF(C2882="&lt;&lt; vazio &gt;&gt;","VAZIA",IF(AND(O2882&lt;&gt;"",R2882&lt;0),"VENCIDO",IF(AND(O2882&lt;&gt;"",R2882&lt;=Parametros!$B$10),"PRÓX. VENCIMENTO",IF(F2882="Q","QUALIDADE",IF(F2882="S","BLOQUEADO",IF(F2882="R","RESTRITO/DEVOLUÇÃO",IF(OR(N2882="QUAR",N2882="QRES"),"QUARENTENA",IF(OR(B2882="DESCARTE",B2882="DEVOLUÇÃO"),"DESCARTE/DEVOLUÇÃO",IF(AND(D2882="",K2882&lt;&gt;""),"SEM LOTE",IF(AND(Q2882&lt;&gt;"",Q2882&gt;=Parametros!$B$11),"PARADO/SEM GIRO","OK"))))))))))</f>
        <v>BLOQUEADO</v>
      </c>
      <c r="T2882" s="29" t="str">
        <f aca="false">IF(AND($S2882="PARADO/SEM GIRO",$K2882="KG",OR(Painel!$B$5="(Todos)",A2882=Painel!$B$5)*OR(Painel!$E$5="(Todos)",P2882=Painel!$E$5)),$J2882+ROW()/10000000,"")</f>
        <v/>
      </c>
      <c r="U2882" s="29" t="str">
        <f aca="false">IF(AND($S2882="VENCIDO",$K2882="KG",OR(Painel!$B$5="(Todos)",A2882=Painel!$B$5)*OR(Painel!$E$5="(Todos)",P2882=Painel!$E$5)),$J2882+ROW()/10000000,"")</f>
        <v/>
      </c>
    </row>
    <row r="2883" customFormat="false" ht="15" hidden="false" customHeight="false" outlineLevel="0" collapsed="false">
      <c r="A2883" s="29" t="s">
        <v>55</v>
      </c>
      <c r="B2883" s="29" t="s">
        <v>5386</v>
      </c>
      <c r="C2883" s="29" t="s">
        <v>184</v>
      </c>
      <c r="D2883" s="29" t="s">
        <v>5510</v>
      </c>
      <c r="E2883" s="29" t="n">
        <v>488</v>
      </c>
      <c r="F2883" s="29" t="s">
        <v>189</v>
      </c>
      <c r="G2883" s="29" t="s">
        <v>5511</v>
      </c>
      <c r="H2883" s="30" t="n">
        <v>10</v>
      </c>
      <c r="I2883" s="31" t="n">
        <v>46239</v>
      </c>
      <c r="J2883" s="30" t="n">
        <v>10</v>
      </c>
      <c r="K2883" s="29" t="s">
        <v>120</v>
      </c>
      <c r="L2883" s="29" t="s">
        <v>5403</v>
      </c>
      <c r="M2883" s="29"/>
      <c r="N2883" s="29" t="s">
        <v>122</v>
      </c>
      <c r="O2883" s="31" t="n">
        <v>45994</v>
      </c>
      <c r="P2883" s="29" t="s">
        <v>123</v>
      </c>
      <c r="Q2883" s="29" t="n">
        <f aca="false">IFERROR(VALUE(L2883),"")</f>
        <v>46</v>
      </c>
      <c r="R2883" s="29" t="n">
        <f aca="true">IF(O2883="","",O2883-TODAY())</f>
        <v>-291</v>
      </c>
      <c r="S2883" s="29" t="str">
        <f aca="false">IF(C2883="&lt;&lt; vazio &gt;&gt;","VAZIA",IF(AND(O2883&lt;&gt;"",R2883&lt;0),"VENCIDO",IF(AND(O2883&lt;&gt;"",R2883&lt;=Parametros!$B$10),"PRÓX. VENCIMENTO",IF(F2883="Q","QUALIDADE",IF(F2883="S","BLOQUEADO",IF(F2883="R","RESTRITO/DEVOLUÇÃO",IF(OR(N2883="QUAR",N2883="QRES"),"QUARENTENA",IF(OR(B2883="DESCARTE",B2883="DEVOLUÇÃO"),"DESCARTE/DEVOLUÇÃO",IF(AND(D2883="",K2883&lt;&gt;""),"SEM LOTE",IF(AND(Q2883&lt;&gt;"",Q2883&gt;=Parametros!$B$11),"PARADO/SEM GIRO","OK"))))))))))</f>
        <v>VENCIDO</v>
      </c>
      <c r="T2883" s="29" t="str">
        <f aca="false">IF(AND($S2883="PARADO/SEM GIRO",$K2883="KG",OR(Painel!$B$5="(Todos)",A2883=Painel!$B$5)*OR(Painel!$E$5="(Todos)",P2883=Painel!$E$5)),$J2883+ROW()/10000000,"")</f>
        <v/>
      </c>
      <c r="U2883" s="29" t="n">
        <f aca="false">IF(AND($S2883="VENCIDO",$K2883="KG",OR(Painel!$B$5="(Todos)",A2883=Painel!$B$5)*OR(Painel!$E$5="(Todos)",P2883=Painel!$E$5)),$J2883+ROW()/10000000,"")</f>
        <v>10.0002883</v>
      </c>
    </row>
    <row r="2884" customFormat="false" ht="15" hidden="false" customHeight="false" outlineLevel="0" collapsed="false">
      <c r="A2884" s="29" t="s">
        <v>55</v>
      </c>
      <c r="B2884" s="29" t="s">
        <v>5386</v>
      </c>
      <c r="C2884" s="29" t="s">
        <v>184</v>
      </c>
      <c r="D2884" s="29" t="s">
        <v>5512</v>
      </c>
      <c r="E2884" s="29" t="n">
        <v>488</v>
      </c>
      <c r="F2884" s="29" t="s">
        <v>189</v>
      </c>
      <c r="G2884" s="29" t="s">
        <v>5513</v>
      </c>
      <c r="H2884" s="30" t="n">
        <v>20</v>
      </c>
      <c r="I2884" s="31" t="n">
        <v>46244</v>
      </c>
      <c r="J2884" s="30" t="n">
        <v>20</v>
      </c>
      <c r="K2884" s="29" t="s">
        <v>120</v>
      </c>
      <c r="L2884" s="29" t="s">
        <v>182</v>
      </c>
      <c r="M2884" s="29"/>
      <c r="N2884" s="29" t="s">
        <v>122</v>
      </c>
      <c r="O2884" s="31" t="n">
        <v>46022</v>
      </c>
      <c r="P2884" s="29" t="s">
        <v>123</v>
      </c>
      <c r="Q2884" s="29" t="n">
        <f aca="false">IFERROR(VALUE(L2884),"")</f>
        <v>41</v>
      </c>
      <c r="R2884" s="29" t="n">
        <f aca="true">IF(O2884="","",O2884-TODAY())</f>
        <v>-263</v>
      </c>
      <c r="S2884" s="29" t="str">
        <f aca="false">IF(C2884="&lt;&lt; vazio &gt;&gt;","VAZIA",IF(AND(O2884&lt;&gt;"",R2884&lt;0),"VENCIDO",IF(AND(O2884&lt;&gt;"",R2884&lt;=Parametros!$B$10),"PRÓX. VENCIMENTO",IF(F2884="Q","QUALIDADE",IF(F2884="S","BLOQUEADO",IF(F2884="R","RESTRITO/DEVOLUÇÃO",IF(OR(N2884="QUAR",N2884="QRES"),"QUARENTENA",IF(OR(B2884="DESCARTE",B2884="DEVOLUÇÃO"),"DESCARTE/DEVOLUÇÃO",IF(AND(D2884="",K2884&lt;&gt;""),"SEM LOTE",IF(AND(Q2884&lt;&gt;"",Q2884&gt;=Parametros!$B$11),"PARADO/SEM GIRO","OK"))))))))))</f>
        <v>VENCIDO</v>
      </c>
      <c r="T2884" s="29" t="str">
        <f aca="false">IF(AND($S2884="PARADO/SEM GIRO",$K2884="KG",OR(Painel!$B$5="(Todos)",A2884=Painel!$B$5)*OR(Painel!$E$5="(Todos)",P2884=Painel!$E$5)),$J2884+ROW()/10000000,"")</f>
        <v/>
      </c>
      <c r="U2884" s="29" t="n">
        <f aca="false">IF(AND($S2884="VENCIDO",$K2884="KG",OR(Painel!$B$5="(Todos)",A2884=Painel!$B$5)*OR(Painel!$E$5="(Todos)",P2884=Painel!$E$5)),$J2884+ROW()/10000000,"")</f>
        <v>20.0002884</v>
      </c>
    </row>
    <row r="2885" customFormat="false" ht="15" hidden="false" customHeight="false" outlineLevel="0" collapsed="false">
      <c r="A2885" s="29" t="s">
        <v>55</v>
      </c>
      <c r="B2885" s="29" t="s">
        <v>5386</v>
      </c>
      <c r="C2885" s="29" t="s">
        <v>354</v>
      </c>
      <c r="D2885" s="29" t="s">
        <v>5514</v>
      </c>
      <c r="E2885" s="29" t="n">
        <v>488</v>
      </c>
      <c r="F2885" s="29" t="s">
        <v>137</v>
      </c>
      <c r="G2885" s="29" t="s">
        <v>5515</v>
      </c>
      <c r="H2885" s="30" t="n">
        <v>8</v>
      </c>
      <c r="I2885" s="31" t="n">
        <v>46218</v>
      </c>
      <c r="J2885" s="30" t="n">
        <v>8</v>
      </c>
      <c r="K2885" s="29" t="s">
        <v>125</v>
      </c>
      <c r="L2885" s="29" t="s">
        <v>1605</v>
      </c>
      <c r="M2885" s="29"/>
      <c r="N2885" s="29" t="s">
        <v>122</v>
      </c>
      <c r="O2885" s="31" t="n">
        <v>46176</v>
      </c>
      <c r="P2885" s="29" t="s">
        <v>123</v>
      </c>
      <c r="Q2885" s="29" t="n">
        <f aca="false">IFERROR(VALUE(L2885),"")</f>
        <v>67</v>
      </c>
      <c r="R2885" s="29" t="n">
        <f aca="true">IF(O2885="","",O2885-TODAY())</f>
        <v>-109</v>
      </c>
      <c r="S2885" s="29" t="str">
        <f aca="false">IF(C2885="&lt;&lt; vazio &gt;&gt;","VAZIA",IF(AND(O2885&lt;&gt;"",R2885&lt;0),"VENCIDO",IF(AND(O2885&lt;&gt;"",R2885&lt;=Parametros!$B$10),"PRÓX. VENCIMENTO",IF(F2885="Q","QUALIDADE",IF(F2885="S","BLOQUEADO",IF(F2885="R","RESTRITO/DEVOLUÇÃO",IF(OR(N2885="QUAR",N2885="QRES"),"QUARENTENA",IF(OR(B2885="DESCARTE",B2885="DEVOLUÇÃO"),"DESCARTE/DEVOLUÇÃO",IF(AND(D2885="",K2885&lt;&gt;""),"SEM LOTE",IF(AND(Q2885&lt;&gt;"",Q2885&gt;=Parametros!$B$11),"PARADO/SEM GIRO","OK"))))))))))</f>
        <v>VENCIDO</v>
      </c>
      <c r="T2885" s="29" t="str">
        <f aca="false">IF(AND($S2885="PARADO/SEM GIRO",$K2885="KG",OR(Painel!$B$5="(Todos)",A2885=Painel!$B$5)*OR(Painel!$E$5="(Todos)",P2885=Painel!$E$5)),$J2885+ROW()/10000000,"")</f>
        <v/>
      </c>
      <c r="U2885" s="29" t="str">
        <f aca="false">IF(AND($S2885="VENCIDO",$K2885="KG",OR(Painel!$B$5="(Todos)",A2885=Painel!$B$5)*OR(Painel!$E$5="(Todos)",P2885=Painel!$E$5)),$J2885+ROW()/10000000,"")</f>
        <v/>
      </c>
    </row>
    <row r="2886" customFormat="false" ht="15" hidden="false" customHeight="false" outlineLevel="0" collapsed="false">
      <c r="A2886" s="29" t="s">
        <v>55</v>
      </c>
      <c r="B2886" s="29" t="s">
        <v>5386</v>
      </c>
      <c r="C2886" s="29" t="s">
        <v>5516</v>
      </c>
      <c r="D2886" s="29" t="s">
        <v>5517</v>
      </c>
      <c r="E2886" s="29" t="n">
        <v>488</v>
      </c>
      <c r="F2886" s="29" t="s">
        <v>189</v>
      </c>
      <c r="G2886" s="29" t="s">
        <v>5518</v>
      </c>
      <c r="H2886" s="30" t="n">
        <v>4</v>
      </c>
      <c r="I2886" s="31" t="n">
        <v>46245</v>
      </c>
      <c r="J2886" s="30" t="n">
        <v>4</v>
      </c>
      <c r="K2886" s="29" t="s">
        <v>120</v>
      </c>
      <c r="L2886" s="29" t="s">
        <v>2312</v>
      </c>
      <c r="M2886" s="29"/>
      <c r="N2886" s="29" t="s">
        <v>122</v>
      </c>
      <c r="O2886" s="29"/>
      <c r="P2886" s="29" t="s">
        <v>123</v>
      </c>
      <c r="Q2886" s="29" t="n">
        <f aca="false">IFERROR(VALUE(L2886),"")</f>
        <v>40</v>
      </c>
      <c r="R2886" s="29" t="str">
        <f aca="true">IF(O2886="","",O2886-TODAY())</f>
        <v/>
      </c>
      <c r="S2886" s="29" t="str">
        <f aca="false">IF(C2886="&lt;&lt; vazio &gt;&gt;","VAZIA",IF(AND(O2886&lt;&gt;"",R2886&lt;0),"VENCIDO",IF(AND(O2886&lt;&gt;"",R2886&lt;=Parametros!$B$10),"PRÓX. VENCIMENTO",IF(F2886="Q","QUALIDADE",IF(F2886="S","BLOQUEADO",IF(F2886="R","RESTRITO/DEVOLUÇÃO",IF(OR(N2886="QUAR",N2886="QRES"),"QUARENTENA",IF(OR(B2886="DESCARTE",B2886="DEVOLUÇÃO"),"DESCARTE/DEVOLUÇÃO",IF(AND(D2886="",K2886&lt;&gt;""),"SEM LOTE",IF(AND(Q2886&lt;&gt;"",Q2886&gt;=Parametros!$B$11),"PARADO/SEM GIRO","OK"))))))))))</f>
        <v>RESTRITO/DEVOLUÇÃO</v>
      </c>
      <c r="T2886" s="29" t="str">
        <f aca="false">IF(AND($S2886="PARADO/SEM GIRO",$K2886="KG",OR(Painel!$B$5="(Todos)",A2886=Painel!$B$5)*OR(Painel!$E$5="(Todos)",P2886=Painel!$E$5)),$J2886+ROW()/10000000,"")</f>
        <v/>
      </c>
      <c r="U2886" s="29" t="str">
        <f aca="false">IF(AND($S2886="VENCIDO",$K2886="KG",OR(Painel!$B$5="(Todos)",A2886=Painel!$B$5)*OR(Painel!$E$5="(Todos)",P2886=Painel!$E$5)),$J2886+ROW()/10000000,"")</f>
        <v/>
      </c>
    </row>
    <row r="2887" customFormat="false" ht="15" hidden="false" customHeight="false" outlineLevel="0" collapsed="false">
      <c r="A2887" s="29" t="s">
        <v>55</v>
      </c>
      <c r="B2887" s="29" t="s">
        <v>5386</v>
      </c>
      <c r="C2887" s="29" t="s">
        <v>5519</v>
      </c>
      <c r="D2887" s="29" t="s">
        <v>5520</v>
      </c>
      <c r="E2887" s="29" t="n">
        <v>488</v>
      </c>
      <c r="F2887" s="29" t="s">
        <v>189</v>
      </c>
      <c r="G2887" s="29" t="s">
        <v>5521</v>
      </c>
      <c r="H2887" s="30" t="n">
        <v>16</v>
      </c>
      <c r="I2887" s="31" t="n">
        <v>46279</v>
      </c>
      <c r="J2887" s="30" t="n">
        <v>16</v>
      </c>
      <c r="K2887" s="29" t="s">
        <v>120</v>
      </c>
      <c r="L2887" s="29" t="s">
        <v>350</v>
      </c>
      <c r="M2887" s="29"/>
      <c r="N2887" s="29" t="s">
        <v>122</v>
      </c>
      <c r="O2887" s="31" t="n">
        <v>46823</v>
      </c>
      <c r="P2887" s="29" t="s">
        <v>123</v>
      </c>
      <c r="Q2887" s="29" t="n">
        <f aca="false">IFERROR(VALUE(L2887),"")</f>
        <v>6</v>
      </c>
      <c r="R2887" s="29" t="n">
        <f aca="true">IF(O2887="","",O2887-TODAY())</f>
        <v>538</v>
      </c>
      <c r="S2887" s="29" t="str">
        <f aca="false">IF(C2887="&lt;&lt; vazio &gt;&gt;","VAZIA",IF(AND(O2887&lt;&gt;"",R2887&lt;0),"VENCIDO",IF(AND(O2887&lt;&gt;"",R2887&lt;=Parametros!$B$10),"PRÓX. VENCIMENTO",IF(F2887="Q","QUALIDADE",IF(F2887="S","BLOQUEADO",IF(F2887="R","RESTRITO/DEVOLUÇÃO",IF(OR(N2887="QUAR",N2887="QRES"),"QUARENTENA",IF(OR(B2887="DESCARTE",B2887="DEVOLUÇÃO"),"DESCARTE/DEVOLUÇÃO",IF(AND(D2887="",K2887&lt;&gt;""),"SEM LOTE",IF(AND(Q2887&lt;&gt;"",Q2887&gt;=Parametros!$B$11),"PARADO/SEM GIRO","OK"))))))))))</f>
        <v>RESTRITO/DEVOLUÇÃO</v>
      </c>
      <c r="T2887" s="29" t="str">
        <f aca="false">IF(AND($S2887="PARADO/SEM GIRO",$K2887="KG",OR(Painel!$B$5="(Todos)",A2887=Painel!$B$5)*OR(Painel!$E$5="(Todos)",P2887=Painel!$E$5)),$J2887+ROW()/10000000,"")</f>
        <v/>
      </c>
      <c r="U2887" s="29" t="str">
        <f aca="false">IF(AND($S2887="VENCIDO",$K2887="KG",OR(Painel!$B$5="(Todos)",A2887=Painel!$B$5)*OR(Painel!$E$5="(Todos)",P2887=Painel!$E$5)),$J2887+ROW()/10000000,"")</f>
        <v/>
      </c>
    </row>
    <row r="2888" customFormat="false" ht="15" hidden="false" customHeight="false" outlineLevel="0" collapsed="false">
      <c r="A2888" s="29" t="s">
        <v>55</v>
      </c>
      <c r="B2888" s="29" t="s">
        <v>5386</v>
      </c>
      <c r="C2888" s="29" t="s">
        <v>273</v>
      </c>
      <c r="D2888" s="29" t="s">
        <v>274</v>
      </c>
      <c r="E2888" s="29" t="n">
        <v>488</v>
      </c>
      <c r="F2888" s="29" t="s">
        <v>137</v>
      </c>
      <c r="G2888" s="29" t="s">
        <v>5522</v>
      </c>
      <c r="H2888" s="30" t="n">
        <v>0.399</v>
      </c>
      <c r="I2888" s="31" t="n">
        <v>46234</v>
      </c>
      <c r="J2888" s="30" t="n">
        <v>0.399</v>
      </c>
      <c r="K2888" s="29" t="s">
        <v>120</v>
      </c>
      <c r="L2888" s="29" t="s">
        <v>725</v>
      </c>
      <c r="M2888" s="29"/>
      <c r="N2888" s="29" t="s">
        <v>134</v>
      </c>
      <c r="O2888" s="31" t="n">
        <v>46310</v>
      </c>
      <c r="P2888" s="29" t="s">
        <v>123</v>
      </c>
      <c r="Q2888" s="29" t="n">
        <f aca="false">IFERROR(VALUE(L2888),"")</f>
        <v>51</v>
      </c>
      <c r="R2888" s="29" t="n">
        <f aca="true">IF(O2888="","",O2888-TODAY())</f>
        <v>25</v>
      </c>
      <c r="S2888" s="29" t="str">
        <f aca="false">IF(C2888="&lt;&lt; vazio &gt;&gt;","VAZIA",IF(AND(O2888&lt;&gt;"",R2888&lt;0),"VENCIDO",IF(AND(O2888&lt;&gt;"",R2888&lt;=Parametros!$B$10),"PRÓX. VENCIMENTO",IF(F2888="Q","QUALIDADE",IF(F2888="S","BLOQUEADO",IF(F2888="R","RESTRITO/DEVOLUÇÃO",IF(OR(N2888="QUAR",N2888="QRES"),"QUARENTENA",IF(OR(B2888="DESCARTE",B2888="DEVOLUÇÃO"),"DESCARTE/DEVOLUÇÃO",IF(AND(D2888="",K2888&lt;&gt;""),"SEM LOTE",IF(AND(Q2888&lt;&gt;"",Q2888&gt;=Parametros!$B$11),"PARADO/SEM GIRO","OK"))))))))))</f>
        <v>PRÓX. VENCIMENTO</v>
      </c>
      <c r="T2888" s="29" t="str">
        <f aca="false">IF(AND($S2888="PARADO/SEM GIRO",$K2888="KG",OR(Painel!$B$5="(Todos)",A2888=Painel!$B$5)*OR(Painel!$E$5="(Todos)",P2888=Painel!$E$5)),$J2888+ROW()/10000000,"")</f>
        <v/>
      </c>
      <c r="U2888" s="29" t="str">
        <f aca="false">IF(AND($S2888="VENCIDO",$K2888="KG",OR(Painel!$B$5="(Todos)",A2888=Painel!$B$5)*OR(Painel!$E$5="(Todos)",P2888=Painel!$E$5)),$J2888+ROW()/10000000,"")</f>
        <v/>
      </c>
    </row>
    <row r="2889" customFormat="false" ht="15" hidden="false" customHeight="false" outlineLevel="0" collapsed="false">
      <c r="A2889" s="29" t="s">
        <v>55</v>
      </c>
      <c r="B2889" s="29" t="s">
        <v>5386</v>
      </c>
      <c r="C2889" s="29" t="s">
        <v>273</v>
      </c>
      <c r="D2889" s="29" t="s">
        <v>5523</v>
      </c>
      <c r="E2889" s="29" t="n">
        <v>488</v>
      </c>
      <c r="F2889" s="29" t="s">
        <v>189</v>
      </c>
      <c r="G2889" s="29" t="s">
        <v>5524</v>
      </c>
      <c r="H2889" s="30" t="n">
        <v>12.8</v>
      </c>
      <c r="I2889" s="31" t="n">
        <v>46279</v>
      </c>
      <c r="J2889" s="30" t="n">
        <v>12.8</v>
      </c>
      <c r="K2889" s="29" t="s">
        <v>120</v>
      </c>
      <c r="L2889" s="29" t="s">
        <v>350</v>
      </c>
      <c r="M2889" s="29"/>
      <c r="N2889" s="29" t="s">
        <v>122</v>
      </c>
      <c r="O2889" s="31" t="n">
        <v>46463</v>
      </c>
      <c r="P2889" s="29" t="s">
        <v>123</v>
      </c>
      <c r="Q2889" s="29" t="n">
        <f aca="false">IFERROR(VALUE(L2889),"")</f>
        <v>6</v>
      </c>
      <c r="R2889" s="29" t="n">
        <f aca="true">IF(O2889="","",O2889-TODAY())</f>
        <v>178</v>
      </c>
      <c r="S2889" s="29" t="str">
        <f aca="false">IF(C2889="&lt;&lt; vazio &gt;&gt;","VAZIA",IF(AND(O2889&lt;&gt;"",R2889&lt;0),"VENCIDO",IF(AND(O2889&lt;&gt;"",R2889&lt;=Parametros!$B$10),"PRÓX. VENCIMENTO",IF(F2889="Q","QUALIDADE",IF(F2889="S","BLOQUEADO",IF(F2889="R","RESTRITO/DEVOLUÇÃO",IF(OR(N2889="QUAR",N2889="QRES"),"QUARENTENA",IF(OR(B2889="DESCARTE",B2889="DEVOLUÇÃO"),"DESCARTE/DEVOLUÇÃO",IF(AND(D2889="",K2889&lt;&gt;""),"SEM LOTE",IF(AND(Q2889&lt;&gt;"",Q2889&gt;=Parametros!$B$11),"PARADO/SEM GIRO","OK"))))))))))</f>
        <v>RESTRITO/DEVOLUÇÃO</v>
      </c>
      <c r="T2889" s="29" t="str">
        <f aca="false">IF(AND($S2889="PARADO/SEM GIRO",$K2889="KG",OR(Painel!$B$5="(Todos)",A2889=Painel!$B$5)*OR(Painel!$E$5="(Todos)",P2889=Painel!$E$5)),$J2889+ROW()/10000000,"")</f>
        <v/>
      </c>
      <c r="U2889" s="29" t="str">
        <f aca="false">IF(AND($S2889="VENCIDO",$K2889="KG",OR(Painel!$B$5="(Todos)",A2889=Painel!$B$5)*OR(Painel!$E$5="(Todos)",P2889=Painel!$E$5)),$J2889+ROW()/10000000,"")</f>
        <v/>
      </c>
    </row>
    <row r="2890" customFormat="false" ht="15" hidden="false" customHeight="false" outlineLevel="0" collapsed="false">
      <c r="A2890" s="29" t="s">
        <v>55</v>
      </c>
      <c r="B2890" s="29" t="s">
        <v>5386</v>
      </c>
      <c r="C2890" s="29" t="s">
        <v>4869</v>
      </c>
      <c r="D2890" s="29" t="s">
        <v>5525</v>
      </c>
      <c r="E2890" s="29" t="n">
        <v>488</v>
      </c>
      <c r="F2890" s="29" t="s">
        <v>137</v>
      </c>
      <c r="G2890" s="29" t="s">
        <v>5526</v>
      </c>
      <c r="H2890" s="30" t="n">
        <v>20</v>
      </c>
      <c r="I2890" s="31" t="n">
        <v>46271</v>
      </c>
      <c r="J2890" s="30" t="n">
        <v>20</v>
      </c>
      <c r="K2890" s="29" t="s">
        <v>120</v>
      </c>
      <c r="L2890" s="29" t="s">
        <v>221</v>
      </c>
      <c r="M2890" s="29"/>
      <c r="N2890" s="29" t="s">
        <v>134</v>
      </c>
      <c r="O2890" s="31" t="n">
        <v>46283</v>
      </c>
      <c r="P2890" s="29" t="s">
        <v>123</v>
      </c>
      <c r="Q2890" s="29" t="n">
        <f aca="false">IFERROR(VALUE(L2890),"")</f>
        <v>14</v>
      </c>
      <c r="R2890" s="29" t="n">
        <f aca="true">IF(O2890="","",O2890-TODAY())</f>
        <v>-2</v>
      </c>
      <c r="S2890" s="29" t="str">
        <f aca="false">IF(C2890="&lt;&lt; vazio &gt;&gt;","VAZIA",IF(AND(O2890&lt;&gt;"",R2890&lt;0),"VENCIDO",IF(AND(O2890&lt;&gt;"",R2890&lt;=Parametros!$B$10),"PRÓX. VENCIMENTO",IF(F2890="Q","QUALIDADE",IF(F2890="S","BLOQUEADO",IF(F2890="R","RESTRITO/DEVOLUÇÃO",IF(OR(N2890="QUAR",N2890="QRES"),"QUARENTENA",IF(OR(B2890="DESCARTE",B2890="DEVOLUÇÃO"),"DESCARTE/DEVOLUÇÃO",IF(AND(D2890="",K2890&lt;&gt;""),"SEM LOTE",IF(AND(Q2890&lt;&gt;"",Q2890&gt;=Parametros!$B$11),"PARADO/SEM GIRO","OK"))))))))))</f>
        <v>VENCIDO</v>
      </c>
      <c r="T2890" s="29" t="str">
        <f aca="false">IF(AND($S2890="PARADO/SEM GIRO",$K2890="KG",OR(Painel!$B$5="(Todos)",A2890=Painel!$B$5)*OR(Painel!$E$5="(Todos)",P2890=Painel!$E$5)),$J2890+ROW()/10000000,"")</f>
        <v/>
      </c>
      <c r="U2890" s="29" t="n">
        <f aca="false">IF(AND($S2890="VENCIDO",$K2890="KG",OR(Painel!$B$5="(Todos)",A2890=Painel!$B$5)*OR(Painel!$E$5="(Todos)",P2890=Painel!$E$5)),$J2890+ROW()/10000000,"")</f>
        <v>20.000289</v>
      </c>
    </row>
    <row r="2891" customFormat="false" ht="15" hidden="false" customHeight="false" outlineLevel="0" collapsed="false">
      <c r="A2891" s="29" t="s">
        <v>55</v>
      </c>
      <c r="B2891" s="29" t="s">
        <v>5386</v>
      </c>
      <c r="C2891" s="29" t="s">
        <v>5527</v>
      </c>
      <c r="D2891" s="29" t="s">
        <v>5528</v>
      </c>
      <c r="E2891" s="29" t="n">
        <v>488</v>
      </c>
      <c r="F2891" s="29" t="s">
        <v>189</v>
      </c>
      <c r="G2891" s="29" t="s">
        <v>5529</v>
      </c>
      <c r="H2891" s="30" t="n">
        <v>6.5</v>
      </c>
      <c r="I2891" s="31" t="n">
        <v>46244</v>
      </c>
      <c r="J2891" s="30" t="n">
        <v>6.5</v>
      </c>
      <c r="K2891" s="29" t="s">
        <v>120</v>
      </c>
      <c r="L2891" s="29" t="s">
        <v>182</v>
      </c>
      <c r="M2891" s="29"/>
      <c r="N2891" s="29" t="s">
        <v>122</v>
      </c>
      <c r="O2891" s="31" t="n">
        <v>45996</v>
      </c>
      <c r="P2891" s="29" t="s">
        <v>123</v>
      </c>
      <c r="Q2891" s="29" t="n">
        <f aca="false">IFERROR(VALUE(L2891),"")</f>
        <v>41</v>
      </c>
      <c r="R2891" s="29" t="n">
        <f aca="true">IF(O2891="","",O2891-TODAY())</f>
        <v>-289</v>
      </c>
      <c r="S2891" s="29" t="str">
        <f aca="false">IF(C2891="&lt;&lt; vazio &gt;&gt;","VAZIA",IF(AND(O2891&lt;&gt;"",R2891&lt;0),"VENCIDO",IF(AND(O2891&lt;&gt;"",R2891&lt;=Parametros!$B$10),"PRÓX. VENCIMENTO",IF(F2891="Q","QUALIDADE",IF(F2891="S","BLOQUEADO",IF(F2891="R","RESTRITO/DEVOLUÇÃO",IF(OR(N2891="QUAR",N2891="QRES"),"QUARENTENA",IF(OR(B2891="DESCARTE",B2891="DEVOLUÇÃO"),"DESCARTE/DEVOLUÇÃO",IF(AND(D2891="",K2891&lt;&gt;""),"SEM LOTE",IF(AND(Q2891&lt;&gt;"",Q2891&gt;=Parametros!$B$11),"PARADO/SEM GIRO","OK"))))))))))</f>
        <v>VENCIDO</v>
      </c>
      <c r="T2891" s="29" t="str">
        <f aca="false">IF(AND($S2891="PARADO/SEM GIRO",$K2891="KG",OR(Painel!$B$5="(Todos)",A2891=Painel!$B$5)*OR(Painel!$E$5="(Todos)",P2891=Painel!$E$5)),$J2891+ROW()/10000000,"")</f>
        <v/>
      </c>
      <c r="U2891" s="29" t="n">
        <f aca="false">IF(AND($S2891="VENCIDO",$K2891="KG",OR(Painel!$B$5="(Todos)",A2891=Painel!$B$5)*OR(Painel!$E$5="(Todos)",P2891=Painel!$E$5)),$J2891+ROW()/10000000,"")</f>
        <v>6.5002891</v>
      </c>
    </row>
    <row r="2892" customFormat="false" ht="15" hidden="false" customHeight="false" outlineLevel="0" collapsed="false">
      <c r="A2892" s="29" t="s">
        <v>55</v>
      </c>
      <c r="B2892" s="29" t="s">
        <v>5386</v>
      </c>
      <c r="C2892" s="29" t="s">
        <v>5530</v>
      </c>
      <c r="D2892" s="29" t="s">
        <v>5531</v>
      </c>
      <c r="E2892" s="29" t="n">
        <v>488</v>
      </c>
      <c r="F2892" s="29" t="s">
        <v>189</v>
      </c>
      <c r="G2892" s="29" t="s">
        <v>5532</v>
      </c>
      <c r="H2892" s="30" t="n">
        <v>12</v>
      </c>
      <c r="I2892" s="31" t="n">
        <v>46244</v>
      </c>
      <c r="J2892" s="30" t="n">
        <v>12</v>
      </c>
      <c r="K2892" s="29" t="s">
        <v>120</v>
      </c>
      <c r="L2892" s="29" t="s">
        <v>182</v>
      </c>
      <c r="M2892" s="29"/>
      <c r="N2892" s="29" t="s">
        <v>122</v>
      </c>
      <c r="O2892" s="29"/>
      <c r="P2892" s="29" t="s">
        <v>123</v>
      </c>
      <c r="Q2892" s="29" t="n">
        <f aca="false">IFERROR(VALUE(L2892),"")</f>
        <v>41</v>
      </c>
      <c r="R2892" s="29" t="str">
        <f aca="true">IF(O2892="","",O2892-TODAY())</f>
        <v/>
      </c>
      <c r="S2892" s="29" t="str">
        <f aca="false">IF(C2892="&lt;&lt; vazio &gt;&gt;","VAZIA",IF(AND(O2892&lt;&gt;"",R2892&lt;0),"VENCIDO",IF(AND(O2892&lt;&gt;"",R2892&lt;=Parametros!$B$10),"PRÓX. VENCIMENTO",IF(F2892="Q","QUALIDADE",IF(F2892="S","BLOQUEADO",IF(F2892="R","RESTRITO/DEVOLUÇÃO",IF(OR(N2892="QUAR",N2892="QRES"),"QUARENTENA",IF(OR(B2892="DESCARTE",B2892="DEVOLUÇÃO"),"DESCARTE/DEVOLUÇÃO",IF(AND(D2892="",K2892&lt;&gt;""),"SEM LOTE",IF(AND(Q2892&lt;&gt;"",Q2892&gt;=Parametros!$B$11),"PARADO/SEM GIRO","OK"))))))))))</f>
        <v>RESTRITO/DEVOLUÇÃO</v>
      </c>
      <c r="T2892" s="29" t="str">
        <f aca="false">IF(AND($S2892="PARADO/SEM GIRO",$K2892="KG",OR(Painel!$B$5="(Todos)",A2892=Painel!$B$5)*OR(Painel!$E$5="(Todos)",P2892=Painel!$E$5)),$J2892+ROW()/10000000,"")</f>
        <v/>
      </c>
      <c r="U2892" s="29" t="str">
        <f aca="false">IF(AND($S2892="VENCIDO",$K2892="KG",OR(Painel!$B$5="(Todos)",A2892=Painel!$B$5)*OR(Painel!$E$5="(Todos)",P2892=Painel!$E$5)),$J2892+ROW()/10000000,"")</f>
        <v/>
      </c>
    </row>
    <row r="2893" customFormat="false" ht="15" hidden="false" customHeight="false" outlineLevel="0" collapsed="false">
      <c r="A2893" s="29" t="s">
        <v>55</v>
      </c>
      <c r="B2893" s="29" t="s">
        <v>5386</v>
      </c>
      <c r="C2893" s="29" t="s">
        <v>186</v>
      </c>
      <c r="D2893" s="29" t="s">
        <v>5533</v>
      </c>
      <c r="E2893" s="29" t="n">
        <v>488</v>
      </c>
      <c r="F2893" s="29" t="s">
        <v>189</v>
      </c>
      <c r="G2893" s="29" t="s">
        <v>5534</v>
      </c>
      <c r="H2893" s="30" t="n">
        <v>10.1</v>
      </c>
      <c r="I2893" s="31" t="n">
        <v>46240</v>
      </c>
      <c r="J2893" s="30" t="n">
        <v>10.1</v>
      </c>
      <c r="K2893" s="29" t="s">
        <v>120</v>
      </c>
      <c r="L2893" s="29" t="s">
        <v>1330</v>
      </c>
      <c r="M2893" s="29"/>
      <c r="N2893" s="29" t="s">
        <v>122</v>
      </c>
      <c r="O2893" s="31" t="n">
        <v>45713</v>
      </c>
      <c r="P2893" s="29" t="s">
        <v>123</v>
      </c>
      <c r="Q2893" s="29" t="n">
        <f aca="false">IFERROR(VALUE(L2893),"")</f>
        <v>45</v>
      </c>
      <c r="R2893" s="29" t="n">
        <f aca="true">IF(O2893="","",O2893-TODAY())</f>
        <v>-572</v>
      </c>
      <c r="S2893" s="29" t="str">
        <f aca="false">IF(C2893="&lt;&lt; vazio &gt;&gt;","VAZIA",IF(AND(O2893&lt;&gt;"",R2893&lt;0),"VENCIDO",IF(AND(O2893&lt;&gt;"",R2893&lt;=Parametros!$B$10),"PRÓX. VENCIMENTO",IF(F2893="Q","QUALIDADE",IF(F2893="S","BLOQUEADO",IF(F2893="R","RESTRITO/DEVOLUÇÃO",IF(OR(N2893="QUAR",N2893="QRES"),"QUARENTENA",IF(OR(B2893="DESCARTE",B2893="DEVOLUÇÃO"),"DESCARTE/DEVOLUÇÃO",IF(AND(D2893="",K2893&lt;&gt;""),"SEM LOTE",IF(AND(Q2893&lt;&gt;"",Q2893&gt;=Parametros!$B$11),"PARADO/SEM GIRO","OK"))))))))))</f>
        <v>VENCIDO</v>
      </c>
      <c r="T2893" s="29" t="str">
        <f aca="false">IF(AND($S2893="PARADO/SEM GIRO",$K2893="KG",OR(Painel!$B$5="(Todos)",A2893=Painel!$B$5)*OR(Painel!$E$5="(Todos)",P2893=Painel!$E$5)),$J2893+ROW()/10000000,"")</f>
        <v/>
      </c>
      <c r="U2893" s="29" t="n">
        <f aca="false">IF(AND($S2893="VENCIDO",$K2893="KG",OR(Painel!$B$5="(Todos)",A2893=Painel!$B$5)*OR(Painel!$E$5="(Todos)",P2893=Painel!$E$5)),$J2893+ROW()/10000000,"")</f>
        <v>10.1002893</v>
      </c>
    </row>
    <row r="2894" customFormat="false" ht="15" hidden="false" customHeight="false" outlineLevel="0" collapsed="false">
      <c r="A2894" s="29" t="s">
        <v>55</v>
      </c>
      <c r="B2894" s="29" t="s">
        <v>5386</v>
      </c>
      <c r="C2894" s="29" t="s">
        <v>186</v>
      </c>
      <c r="D2894" s="29" t="s">
        <v>5535</v>
      </c>
      <c r="E2894" s="29" t="n">
        <v>488</v>
      </c>
      <c r="F2894" s="29" t="s">
        <v>189</v>
      </c>
      <c r="G2894" s="29" t="s">
        <v>5536</v>
      </c>
      <c r="H2894" s="30" t="n">
        <v>10.1</v>
      </c>
      <c r="I2894" s="31" t="n">
        <v>46240</v>
      </c>
      <c r="J2894" s="30" t="n">
        <v>10.1</v>
      </c>
      <c r="K2894" s="29" t="s">
        <v>120</v>
      </c>
      <c r="L2894" s="29" t="s">
        <v>1330</v>
      </c>
      <c r="M2894" s="29"/>
      <c r="N2894" s="29" t="s">
        <v>122</v>
      </c>
      <c r="O2894" s="31" t="n">
        <v>46129</v>
      </c>
      <c r="P2894" s="29" t="s">
        <v>123</v>
      </c>
      <c r="Q2894" s="29" t="n">
        <f aca="false">IFERROR(VALUE(L2894),"")</f>
        <v>45</v>
      </c>
      <c r="R2894" s="29" t="n">
        <f aca="true">IF(O2894="","",O2894-TODAY())</f>
        <v>-156</v>
      </c>
      <c r="S2894" s="29" t="str">
        <f aca="false">IF(C2894="&lt;&lt; vazio &gt;&gt;","VAZIA",IF(AND(O2894&lt;&gt;"",R2894&lt;0),"VENCIDO",IF(AND(O2894&lt;&gt;"",R2894&lt;=Parametros!$B$10),"PRÓX. VENCIMENTO",IF(F2894="Q","QUALIDADE",IF(F2894="S","BLOQUEADO",IF(F2894="R","RESTRITO/DEVOLUÇÃO",IF(OR(N2894="QUAR",N2894="QRES"),"QUARENTENA",IF(OR(B2894="DESCARTE",B2894="DEVOLUÇÃO"),"DESCARTE/DEVOLUÇÃO",IF(AND(D2894="",K2894&lt;&gt;""),"SEM LOTE",IF(AND(Q2894&lt;&gt;"",Q2894&gt;=Parametros!$B$11),"PARADO/SEM GIRO","OK"))))))))))</f>
        <v>VENCIDO</v>
      </c>
      <c r="T2894" s="29" t="str">
        <f aca="false">IF(AND($S2894="PARADO/SEM GIRO",$K2894="KG",OR(Painel!$B$5="(Todos)",A2894=Painel!$B$5)*OR(Painel!$E$5="(Todos)",P2894=Painel!$E$5)),$J2894+ROW()/10000000,"")</f>
        <v/>
      </c>
      <c r="U2894" s="29" t="n">
        <f aca="false">IF(AND($S2894="VENCIDO",$K2894="KG",OR(Painel!$B$5="(Todos)",A2894=Painel!$B$5)*OR(Painel!$E$5="(Todos)",P2894=Painel!$E$5)),$J2894+ROW()/10000000,"")</f>
        <v>10.1002894</v>
      </c>
    </row>
    <row r="2895" customFormat="false" ht="15" hidden="false" customHeight="false" outlineLevel="0" collapsed="false">
      <c r="A2895" s="29" t="s">
        <v>55</v>
      </c>
      <c r="B2895" s="29" t="s">
        <v>5386</v>
      </c>
      <c r="C2895" s="29" t="s">
        <v>186</v>
      </c>
      <c r="D2895" s="29" t="s">
        <v>5537</v>
      </c>
      <c r="E2895" s="29" t="n">
        <v>488</v>
      </c>
      <c r="F2895" s="29" t="s">
        <v>189</v>
      </c>
      <c r="G2895" s="29" t="s">
        <v>5538</v>
      </c>
      <c r="H2895" s="30" t="n">
        <v>30.3</v>
      </c>
      <c r="I2895" s="31" t="n">
        <v>46247</v>
      </c>
      <c r="J2895" s="30" t="n">
        <v>30.3</v>
      </c>
      <c r="K2895" s="29" t="s">
        <v>120</v>
      </c>
      <c r="L2895" s="29" t="s">
        <v>1719</v>
      </c>
      <c r="M2895" s="29"/>
      <c r="N2895" s="29" t="s">
        <v>122</v>
      </c>
      <c r="O2895" s="29"/>
      <c r="P2895" s="29" t="s">
        <v>123</v>
      </c>
      <c r="Q2895" s="29" t="n">
        <f aca="false">IFERROR(VALUE(L2895),"")</f>
        <v>38</v>
      </c>
      <c r="R2895" s="29" t="str">
        <f aca="true">IF(O2895="","",O2895-TODAY())</f>
        <v/>
      </c>
      <c r="S2895" s="29" t="str">
        <f aca="false">IF(C2895="&lt;&lt; vazio &gt;&gt;","VAZIA",IF(AND(O2895&lt;&gt;"",R2895&lt;0),"VENCIDO",IF(AND(O2895&lt;&gt;"",R2895&lt;=Parametros!$B$10),"PRÓX. VENCIMENTO",IF(F2895="Q","QUALIDADE",IF(F2895="S","BLOQUEADO",IF(F2895="R","RESTRITO/DEVOLUÇÃO",IF(OR(N2895="QUAR",N2895="QRES"),"QUARENTENA",IF(OR(B2895="DESCARTE",B2895="DEVOLUÇÃO"),"DESCARTE/DEVOLUÇÃO",IF(AND(D2895="",K2895&lt;&gt;""),"SEM LOTE",IF(AND(Q2895&lt;&gt;"",Q2895&gt;=Parametros!$B$11),"PARADO/SEM GIRO","OK"))))))))))</f>
        <v>RESTRITO/DEVOLUÇÃO</v>
      </c>
      <c r="T2895" s="29" t="str">
        <f aca="false">IF(AND($S2895="PARADO/SEM GIRO",$K2895="KG",OR(Painel!$B$5="(Todos)",A2895=Painel!$B$5)*OR(Painel!$E$5="(Todos)",P2895=Painel!$E$5)),$J2895+ROW()/10000000,"")</f>
        <v/>
      </c>
      <c r="U2895" s="29" t="str">
        <f aca="false">IF(AND($S2895="VENCIDO",$K2895="KG",OR(Painel!$B$5="(Todos)",A2895=Painel!$B$5)*OR(Painel!$E$5="(Todos)",P2895=Painel!$E$5)),$J2895+ROW()/10000000,"")</f>
        <v/>
      </c>
    </row>
    <row r="2896" customFormat="false" ht="15" hidden="false" customHeight="false" outlineLevel="0" collapsed="false">
      <c r="A2896" s="29" t="s">
        <v>55</v>
      </c>
      <c r="B2896" s="29" t="s">
        <v>5386</v>
      </c>
      <c r="C2896" s="29" t="s">
        <v>186</v>
      </c>
      <c r="D2896" s="29" t="s">
        <v>4902</v>
      </c>
      <c r="E2896" s="29" t="n">
        <v>488</v>
      </c>
      <c r="F2896" s="29" t="s">
        <v>189</v>
      </c>
      <c r="G2896" s="29" t="s">
        <v>5539</v>
      </c>
      <c r="H2896" s="30" t="n">
        <v>10.1</v>
      </c>
      <c r="I2896" s="31" t="n">
        <v>46240</v>
      </c>
      <c r="J2896" s="30" t="n">
        <v>10.1</v>
      </c>
      <c r="K2896" s="29" t="s">
        <v>120</v>
      </c>
      <c r="L2896" s="29" t="s">
        <v>1330</v>
      </c>
      <c r="M2896" s="29"/>
      <c r="N2896" s="29" t="s">
        <v>122</v>
      </c>
      <c r="O2896" s="31" t="n">
        <v>46530</v>
      </c>
      <c r="P2896" s="29" t="s">
        <v>123</v>
      </c>
      <c r="Q2896" s="29" t="n">
        <f aca="false">IFERROR(VALUE(L2896),"")</f>
        <v>45</v>
      </c>
      <c r="R2896" s="29" t="n">
        <f aca="true">IF(O2896="","",O2896-TODAY())</f>
        <v>245</v>
      </c>
      <c r="S2896" s="29" t="str">
        <f aca="false">IF(C2896="&lt;&lt; vazio &gt;&gt;","VAZIA",IF(AND(O2896&lt;&gt;"",R2896&lt;0),"VENCIDO",IF(AND(O2896&lt;&gt;"",R2896&lt;=Parametros!$B$10),"PRÓX. VENCIMENTO",IF(F2896="Q","QUALIDADE",IF(F2896="S","BLOQUEADO",IF(F2896="R","RESTRITO/DEVOLUÇÃO",IF(OR(N2896="QUAR",N2896="QRES"),"QUARENTENA",IF(OR(B2896="DESCARTE",B2896="DEVOLUÇÃO"),"DESCARTE/DEVOLUÇÃO",IF(AND(D2896="",K2896&lt;&gt;""),"SEM LOTE",IF(AND(Q2896&lt;&gt;"",Q2896&gt;=Parametros!$B$11),"PARADO/SEM GIRO","OK"))))))))))</f>
        <v>RESTRITO/DEVOLUÇÃO</v>
      </c>
      <c r="T2896" s="29" t="str">
        <f aca="false">IF(AND($S2896="PARADO/SEM GIRO",$K2896="KG",OR(Painel!$B$5="(Todos)",A2896=Painel!$B$5)*OR(Painel!$E$5="(Todos)",P2896=Painel!$E$5)),$J2896+ROW()/10000000,"")</f>
        <v/>
      </c>
      <c r="U2896" s="29" t="str">
        <f aca="false">IF(AND($S2896="VENCIDO",$K2896="KG",OR(Painel!$B$5="(Todos)",A2896=Painel!$B$5)*OR(Painel!$E$5="(Todos)",P2896=Painel!$E$5)),$J2896+ROW()/10000000,"")</f>
        <v/>
      </c>
    </row>
    <row r="2897" customFormat="false" ht="15" hidden="false" customHeight="false" outlineLevel="0" collapsed="false">
      <c r="A2897" s="29" t="s">
        <v>55</v>
      </c>
      <c r="B2897" s="29" t="s">
        <v>5386</v>
      </c>
      <c r="C2897" s="29" t="s">
        <v>186</v>
      </c>
      <c r="D2897" s="29" t="s">
        <v>5540</v>
      </c>
      <c r="E2897" s="29" t="n">
        <v>488</v>
      </c>
      <c r="F2897" s="29" t="s">
        <v>189</v>
      </c>
      <c r="G2897" s="29" t="s">
        <v>5541</v>
      </c>
      <c r="H2897" s="30" t="n">
        <v>20.2</v>
      </c>
      <c r="I2897" s="31" t="n">
        <v>46240</v>
      </c>
      <c r="J2897" s="30" t="n">
        <v>20.2</v>
      </c>
      <c r="K2897" s="29" t="s">
        <v>120</v>
      </c>
      <c r="L2897" s="29" t="s">
        <v>1330</v>
      </c>
      <c r="M2897" s="29"/>
      <c r="N2897" s="29" t="s">
        <v>122</v>
      </c>
      <c r="O2897" s="31" t="n">
        <v>46563</v>
      </c>
      <c r="P2897" s="29" t="s">
        <v>123</v>
      </c>
      <c r="Q2897" s="29" t="n">
        <f aca="false">IFERROR(VALUE(L2897),"")</f>
        <v>45</v>
      </c>
      <c r="R2897" s="29" t="n">
        <f aca="true">IF(O2897="","",O2897-TODAY())</f>
        <v>278</v>
      </c>
      <c r="S2897" s="29" t="str">
        <f aca="false">IF(C2897="&lt;&lt; vazio &gt;&gt;","VAZIA",IF(AND(O2897&lt;&gt;"",R2897&lt;0),"VENCIDO",IF(AND(O2897&lt;&gt;"",R2897&lt;=Parametros!$B$10),"PRÓX. VENCIMENTO",IF(F2897="Q","QUALIDADE",IF(F2897="S","BLOQUEADO",IF(F2897="R","RESTRITO/DEVOLUÇÃO",IF(OR(N2897="QUAR",N2897="QRES"),"QUARENTENA",IF(OR(B2897="DESCARTE",B2897="DEVOLUÇÃO"),"DESCARTE/DEVOLUÇÃO",IF(AND(D2897="",K2897&lt;&gt;""),"SEM LOTE",IF(AND(Q2897&lt;&gt;"",Q2897&gt;=Parametros!$B$11),"PARADO/SEM GIRO","OK"))))))))))</f>
        <v>RESTRITO/DEVOLUÇÃO</v>
      </c>
      <c r="T2897" s="29" t="str">
        <f aca="false">IF(AND($S2897="PARADO/SEM GIRO",$K2897="KG",OR(Painel!$B$5="(Todos)",A2897=Painel!$B$5)*OR(Painel!$E$5="(Todos)",P2897=Painel!$E$5)),$J2897+ROW()/10000000,"")</f>
        <v/>
      </c>
      <c r="U2897" s="29" t="str">
        <f aca="false">IF(AND($S2897="VENCIDO",$K2897="KG",OR(Painel!$B$5="(Todos)",A2897=Painel!$B$5)*OR(Painel!$E$5="(Todos)",P2897=Painel!$E$5)),$J2897+ROW()/10000000,"")</f>
        <v/>
      </c>
    </row>
    <row r="2898" customFormat="false" ht="15" hidden="false" customHeight="false" outlineLevel="0" collapsed="false">
      <c r="A2898" s="29" t="s">
        <v>55</v>
      </c>
      <c r="B2898" s="29" t="s">
        <v>5386</v>
      </c>
      <c r="C2898" s="29" t="s">
        <v>186</v>
      </c>
      <c r="D2898" s="29" t="s">
        <v>5542</v>
      </c>
      <c r="E2898" s="29" t="n">
        <v>488</v>
      </c>
      <c r="F2898" s="29" t="s">
        <v>189</v>
      </c>
      <c r="G2898" s="29" t="s">
        <v>5543</v>
      </c>
      <c r="H2898" s="30" t="n">
        <v>10.1</v>
      </c>
      <c r="I2898" s="31" t="n">
        <v>46240</v>
      </c>
      <c r="J2898" s="30" t="n">
        <v>10.1</v>
      </c>
      <c r="K2898" s="29" t="s">
        <v>120</v>
      </c>
      <c r="L2898" s="29" t="s">
        <v>1330</v>
      </c>
      <c r="M2898" s="29"/>
      <c r="N2898" s="29" t="s">
        <v>122</v>
      </c>
      <c r="O2898" s="31" t="n">
        <v>46606</v>
      </c>
      <c r="P2898" s="29" t="s">
        <v>123</v>
      </c>
      <c r="Q2898" s="29" t="n">
        <f aca="false">IFERROR(VALUE(L2898),"")</f>
        <v>45</v>
      </c>
      <c r="R2898" s="29" t="n">
        <f aca="true">IF(O2898="","",O2898-TODAY())</f>
        <v>321</v>
      </c>
      <c r="S2898" s="29" t="str">
        <f aca="false">IF(C2898="&lt;&lt; vazio &gt;&gt;","VAZIA",IF(AND(O2898&lt;&gt;"",R2898&lt;0),"VENCIDO",IF(AND(O2898&lt;&gt;"",R2898&lt;=Parametros!$B$10),"PRÓX. VENCIMENTO",IF(F2898="Q","QUALIDADE",IF(F2898="S","BLOQUEADO",IF(F2898="R","RESTRITO/DEVOLUÇÃO",IF(OR(N2898="QUAR",N2898="QRES"),"QUARENTENA",IF(OR(B2898="DESCARTE",B2898="DEVOLUÇÃO"),"DESCARTE/DEVOLUÇÃO",IF(AND(D2898="",K2898&lt;&gt;""),"SEM LOTE",IF(AND(Q2898&lt;&gt;"",Q2898&gt;=Parametros!$B$11),"PARADO/SEM GIRO","OK"))))))))))</f>
        <v>RESTRITO/DEVOLUÇÃO</v>
      </c>
      <c r="T2898" s="29" t="str">
        <f aca="false">IF(AND($S2898="PARADO/SEM GIRO",$K2898="KG",OR(Painel!$B$5="(Todos)",A2898=Painel!$B$5)*OR(Painel!$E$5="(Todos)",P2898=Painel!$E$5)),$J2898+ROW()/10000000,"")</f>
        <v/>
      </c>
      <c r="U2898" s="29" t="str">
        <f aca="false">IF(AND($S2898="VENCIDO",$K2898="KG",OR(Painel!$B$5="(Todos)",A2898=Painel!$B$5)*OR(Painel!$E$5="(Todos)",P2898=Painel!$E$5)),$J2898+ROW()/10000000,"")</f>
        <v/>
      </c>
    </row>
    <row r="2899" customFormat="false" ht="15" hidden="false" customHeight="false" outlineLevel="0" collapsed="false">
      <c r="A2899" s="29" t="s">
        <v>55</v>
      </c>
      <c r="B2899" s="29" t="s">
        <v>5386</v>
      </c>
      <c r="C2899" s="29" t="s">
        <v>186</v>
      </c>
      <c r="D2899" s="29" t="s">
        <v>5544</v>
      </c>
      <c r="E2899" s="29" t="n">
        <v>488</v>
      </c>
      <c r="F2899" s="29" t="s">
        <v>189</v>
      </c>
      <c r="G2899" s="29" t="s">
        <v>5545</v>
      </c>
      <c r="H2899" s="30" t="n">
        <v>10.1</v>
      </c>
      <c r="I2899" s="31" t="n">
        <v>46240</v>
      </c>
      <c r="J2899" s="30" t="n">
        <v>10.1</v>
      </c>
      <c r="K2899" s="29" t="s">
        <v>120</v>
      </c>
      <c r="L2899" s="29" t="s">
        <v>1330</v>
      </c>
      <c r="M2899" s="29"/>
      <c r="N2899" s="29" t="s">
        <v>122</v>
      </c>
      <c r="O2899" s="31" t="n">
        <v>46622</v>
      </c>
      <c r="P2899" s="29" t="s">
        <v>123</v>
      </c>
      <c r="Q2899" s="29" t="n">
        <f aca="false">IFERROR(VALUE(L2899),"")</f>
        <v>45</v>
      </c>
      <c r="R2899" s="29" t="n">
        <f aca="true">IF(O2899="","",O2899-TODAY())</f>
        <v>337</v>
      </c>
      <c r="S2899" s="29" t="str">
        <f aca="false">IF(C2899="&lt;&lt; vazio &gt;&gt;","VAZIA",IF(AND(O2899&lt;&gt;"",R2899&lt;0),"VENCIDO",IF(AND(O2899&lt;&gt;"",R2899&lt;=Parametros!$B$10),"PRÓX. VENCIMENTO",IF(F2899="Q","QUALIDADE",IF(F2899="S","BLOQUEADO",IF(F2899="R","RESTRITO/DEVOLUÇÃO",IF(OR(N2899="QUAR",N2899="QRES"),"QUARENTENA",IF(OR(B2899="DESCARTE",B2899="DEVOLUÇÃO"),"DESCARTE/DEVOLUÇÃO",IF(AND(D2899="",K2899&lt;&gt;""),"SEM LOTE",IF(AND(Q2899&lt;&gt;"",Q2899&gt;=Parametros!$B$11),"PARADO/SEM GIRO","OK"))))))))))</f>
        <v>RESTRITO/DEVOLUÇÃO</v>
      </c>
      <c r="T2899" s="29" t="str">
        <f aca="false">IF(AND($S2899="PARADO/SEM GIRO",$K2899="KG",OR(Painel!$B$5="(Todos)",A2899=Painel!$B$5)*OR(Painel!$E$5="(Todos)",P2899=Painel!$E$5)),$J2899+ROW()/10000000,"")</f>
        <v/>
      </c>
      <c r="U2899" s="29" t="str">
        <f aca="false">IF(AND($S2899="VENCIDO",$K2899="KG",OR(Painel!$B$5="(Todos)",A2899=Painel!$B$5)*OR(Painel!$E$5="(Todos)",P2899=Painel!$E$5)),$J2899+ROW()/10000000,"")</f>
        <v/>
      </c>
    </row>
    <row r="2900" customFormat="false" ht="15" hidden="false" customHeight="false" outlineLevel="0" collapsed="false">
      <c r="A2900" s="29" t="s">
        <v>55</v>
      </c>
      <c r="B2900" s="29" t="s">
        <v>5386</v>
      </c>
      <c r="C2900" s="29" t="s">
        <v>186</v>
      </c>
      <c r="D2900" s="29" t="s">
        <v>4923</v>
      </c>
      <c r="E2900" s="29" t="n">
        <v>488</v>
      </c>
      <c r="F2900" s="29" t="s">
        <v>137</v>
      </c>
      <c r="G2900" s="29" t="s">
        <v>5546</v>
      </c>
      <c r="H2900" s="30" t="n">
        <v>10.1</v>
      </c>
      <c r="I2900" s="31" t="n">
        <v>46280</v>
      </c>
      <c r="J2900" s="30" t="n">
        <v>10.1</v>
      </c>
      <c r="K2900" s="29" t="s">
        <v>120</v>
      </c>
      <c r="L2900" s="29" t="s">
        <v>144</v>
      </c>
      <c r="M2900" s="29"/>
      <c r="N2900" s="29" t="s">
        <v>122</v>
      </c>
      <c r="O2900" s="29"/>
      <c r="P2900" s="29" t="s">
        <v>123</v>
      </c>
      <c r="Q2900" s="29" t="n">
        <f aca="false">IFERROR(VALUE(L2900),"")</f>
        <v>5</v>
      </c>
      <c r="R2900" s="29" t="str">
        <f aca="true">IF(O2900="","",O2900-TODAY())</f>
        <v/>
      </c>
      <c r="S2900" s="29" t="str">
        <f aca="false">IF(C2900="&lt;&lt; vazio &gt;&gt;","VAZIA",IF(AND(O2900&lt;&gt;"",R2900&lt;0),"VENCIDO",IF(AND(O2900&lt;&gt;"",R2900&lt;=Parametros!$B$10),"PRÓX. VENCIMENTO",IF(F2900="Q","QUALIDADE",IF(F2900="S","BLOQUEADO",IF(F2900="R","RESTRITO/DEVOLUÇÃO",IF(OR(N2900="QUAR",N2900="QRES"),"QUARENTENA",IF(OR(B2900="DESCARTE",B2900="DEVOLUÇÃO"),"DESCARTE/DEVOLUÇÃO",IF(AND(D2900="",K2900&lt;&gt;""),"SEM LOTE",IF(AND(Q2900&lt;&gt;"",Q2900&gt;=Parametros!$B$11),"PARADO/SEM GIRO","OK"))))))))))</f>
        <v>BLOQUEADO</v>
      </c>
      <c r="T2900" s="29" t="str">
        <f aca="false">IF(AND($S2900="PARADO/SEM GIRO",$K2900="KG",OR(Painel!$B$5="(Todos)",A2900=Painel!$B$5)*OR(Painel!$E$5="(Todos)",P2900=Painel!$E$5)),$J2900+ROW()/10000000,"")</f>
        <v/>
      </c>
      <c r="U2900" s="29" t="str">
        <f aca="false">IF(AND($S2900="VENCIDO",$K2900="KG",OR(Painel!$B$5="(Todos)",A2900=Painel!$B$5)*OR(Painel!$E$5="(Todos)",P2900=Painel!$E$5)),$J2900+ROW()/10000000,"")</f>
        <v/>
      </c>
    </row>
    <row r="2901" customFormat="false" ht="15" hidden="false" customHeight="false" outlineLevel="0" collapsed="false">
      <c r="A2901" s="29" t="s">
        <v>55</v>
      </c>
      <c r="B2901" s="29" t="s">
        <v>5386</v>
      </c>
      <c r="C2901" s="29" t="s">
        <v>276</v>
      </c>
      <c r="D2901" s="29" t="s">
        <v>5547</v>
      </c>
      <c r="E2901" s="29" t="n">
        <v>488</v>
      </c>
      <c r="F2901" s="29" t="s">
        <v>137</v>
      </c>
      <c r="G2901" s="29" t="s">
        <v>5548</v>
      </c>
      <c r="H2901" s="30" t="n">
        <v>6.6</v>
      </c>
      <c r="I2901" s="31" t="n">
        <v>46271</v>
      </c>
      <c r="J2901" s="30" t="n">
        <v>6.6</v>
      </c>
      <c r="K2901" s="29" t="s">
        <v>120</v>
      </c>
      <c r="L2901" s="29" t="s">
        <v>221</v>
      </c>
      <c r="M2901" s="29"/>
      <c r="N2901" s="29" t="s">
        <v>134</v>
      </c>
      <c r="O2901" s="31" t="n">
        <v>46259</v>
      </c>
      <c r="P2901" s="29" t="s">
        <v>123</v>
      </c>
      <c r="Q2901" s="29" t="n">
        <f aca="false">IFERROR(VALUE(L2901),"")</f>
        <v>14</v>
      </c>
      <c r="R2901" s="29" t="n">
        <f aca="true">IF(O2901="","",O2901-TODAY())</f>
        <v>-26</v>
      </c>
      <c r="S2901" s="29" t="str">
        <f aca="false">IF(C2901="&lt;&lt; vazio &gt;&gt;","VAZIA",IF(AND(O2901&lt;&gt;"",R2901&lt;0),"VENCIDO",IF(AND(O2901&lt;&gt;"",R2901&lt;=Parametros!$B$10),"PRÓX. VENCIMENTO",IF(F2901="Q","QUALIDADE",IF(F2901="S","BLOQUEADO",IF(F2901="R","RESTRITO/DEVOLUÇÃO",IF(OR(N2901="QUAR",N2901="QRES"),"QUARENTENA",IF(OR(B2901="DESCARTE",B2901="DEVOLUÇÃO"),"DESCARTE/DEVOLUÇÃO",IF(AND(D2901="",K2901&lt;&gt;""),"SEM LOTE",IF(AND(Q2901&lt;&gt;"",Q2901&gt;=Parametros!$B$11),"PARADO/SEM GIRO","OK"))))))))))</f>
        <v>VENCIDO</v>
      </c>
      <c r="T2901" s="29" t="str">
        <f aca="false">IF(AND($S2901="PARADO/SEM GIRO",$K2901="KG",OR(Painel!$B$5="(Todos)",A2901=Painel!$B$5)*OR(Painel!$E$5="(Todos)",P2901=Painel!$E$5)),$J2901+ROW()/10000000,"")</f>
        <v/>
      </c>
      <c r="U2901" s="29" t="n">
        <f aca="false">IF(AND($S2901="VENCIDO",$K2901="KG",OR(Painel!$B$5="(Todos)",A2901=Painel!$B$5)*OR(Painel!$E$5="(Todos)",P2901=Painel!$E$5)),$J2901+ROW()/10000000,"")</f>
        <v>6.6002901</v>
      </c>
    </row>
    <row r="2902" customFormat="false" ht="15" hidden="false" customHeight="false" outlineLevel="0" collapsed="false">
      <c r="A2902" s="29" t="s">
        <v>55</v>
      </c>
      <c r="B2902" s="29" t="s">
        <v>5386</v>
      </c>
      <c r="C2902" s="29" t="s">
        <v>276</v>
      </c>
      <c r="D2902" s="29" t="s">
        <v>5549</v>
      </c>
      <c r="E2902" s="29" t="n">
        <v>488</v>
      </c>
      <c r="F2902" s="29" t="s">
        <v>137</v>
      </c>
      <c r="G2902" s="29" t="s">
        <v>5550</v>
      </c>
      <c r="H2902" s="30" t="n">
        <v>85.8</v>
      </c>
      <c r="I2902" s="31" t="n">
        <v>46271</v>
      </c>
      <c r="J2902" s="30" t="n">
        <v>85.8</v>
      </c>
      <c r="K2902" s="29" t="s">
        <v>120</v>
      </c>
      <c r="L2902" s="29" t="s">
        <v>221</v>
      </c>
      <c r="M2902" s="29"/>
      <c r="N2902" s="29" t="s">
        <v>134</v>
      </c>
      <c r="O2902" s="31" t="n">
        <v>46282</v>
      </c>
      <c r="P2902" s="29" t="s">
        <v>123</v>
      </c>
      <c r="Q2902" s="29" t="n">
        <f aca="false">IFERROR(VALUE(L2902),"")</f>
        <v>14</v>
      </c>
      <c r="R2902" s="29" t="n">
        <f aca="true">IF(O2902="","",O2902-TODAY())</f>
        <v>-3</v>
      </c>
      <c r="S2902" s="29" t="str">
        <f aca="false">IF(C2902="&lt;&lt; vazio &gt;&gt;","VAZIA",IF(AND(O2902&lt;&gt;"",R2902&lt;0),"VENCIDO",IF(AND(O2902&lt;&gt;"",R2902&lt;=Parametros!$B$10),"PRÓX. VENCIMENTO",IF(F2902="Q","QUALIDADE",IF(F2902="S","BLOQUEADO",IF(F2902="R","RESTRITO/DEVOLUÇÃO",IF(OR(N2902="QUAR",N2902="QRES"),"QUARENTENA",IF(OR(B2902="DESCARTE",B2902="DEVOLUÇÃO"),"DESCARTE/DEVOLUÇÃO",IF(AND(D2902="",K2902&lt;&gt;""),"SEM LOTE",IF(AND(Q2902&lt;&gt;"",Q2902&gt;=Parametros!$B$11),"PARADO/SEM GIRO","OK"))))))))))</f>
        <v>VENCIDO</v>
      </c>
      <c r="T2902" s="29" t="str">
        <f aca="false">IF(AND($S2902="PARADO/SEM GIRO",$K2902="KG",OR(Painel!$B$5="(Todos)",A2902=Painel!$B$5)*OR(Painel!$E$5="(Todos)",P2902=Painel!$E$5)),$J2902+ROW()/10000000,"")</f>
        <v/>
      </c>
      <c r="U2902" s="29" t="n">
        <f aca="false">IF(AND($S2902="VENCIDO",$K2902="KG",OR(Painel!$B$5="(Todos)",A2902=Painel!$B$5)*OR(Painel!$E$5="(Todos)",P2902=Painel!$E$5)),$J2902+ROW()/10000000,"")</f>
        <v>85.8002902</v>
      </c>
    </row>
    <row r="2903" customFormat="false" ht="15" hidden="false" customHeight="false" outlineLevel="0" collapsed="false">
      <c r="A2903" s="29" t="s">
        <v>55</v>
      </c>
      <c r="B2903" s="29" t="s">
        <v>5386</v>
      </c>
      <c r="C2903" s="29" t="s">
        <v>276</v>
      </c>
      <c r="D2903" s="29" t="s">
        <v>5551</v>
      </c>
      <c r="E2903" s="29" t="n">
        <v>488</v>
      </c>
      <c r="F2903" s="29" t="s">
        <v>137</v>
      </c>
      <c r="G2903" s="29" t="s">
        <v>5552</v>
      </c>
      <c r="H2903" s="30" t="n">
        <v>19.8</v>
      </c>
      <c r="I2903" s="31" t="n">
        <v>46271</v>
      </c>
      <c r="J2903" s="30" t="n">
        <v>19.8</v>
      </c>
      <c r="K2903" s="29" t="s">
        <v>120</v>
      </c>
      <c r="L2903" s="29" t="s">
        <v>221</v>
      </c>
      <c r="M2903" s="29"/>
      <c r="N2903" s="29" t="s">
        <v>134</v>
      </c>
      <c r="O2903" s="31" t="n">
        <v>46283</v>
      </c>
      <c r="P2903" s="29" t="s">
        <v>123</v>
      </c>
      <c r="Q2903" s="29" t="n">
        <f aca="false">IFERROR(VALUE(L2903),"")</f>
        <v>14</v>
      </c>
      <c r="R2903" s="29" t="n">
        <f aca="true">IF(O2903="","",O2903-TODAY())</f>
        <v>-2</v>
      </c>
      <c r="S2903" s="29" t="str">
        <f aca="false">IF(C2903="&lt;&lt; vazio &gt;&gt;","VAZIA",IF(AND(O2903&lt;&gt;"",R2903&lt;0),"VENCIDO",IF(AND(O2903&lt;&gt;"",R2903&lt;=Parametros!$B$10),"PRÓX. VENCIMENTO",IF(F2903="Q","QUALIDADE",IF(F2903="S","BLOQUEADO",IF(F2903="R","RESTRITO/DEVOLUÇÃO",IF(OR(N2903="QUAR",N2903="QRES"),"QUARENTENA",IF(OR(B2903="DESCARTE",B2903="DEVOLUÇÃO"),"DESCARTE/DEVOLUÇÃO",IF(AND(D2903="",K2903&lt;&gt;""),"SEM LOTE",IF(AND(Q2903&lt;&gt;"",Q2903&gt;=Parametros!$B$11),"PARADO/SEM GIRO","OK"))))))))))</f>
        <v>VENCIDO</v>
      </c>
      <c r="T2903" s="29" t="str">
        <f aca="false">IF(AND($S2903="PARADO/SEM GIRO",$K2903="KG",OR(Painel!$B$5="(Todos)",A2903=Painel!$B$5)*OR(Painel!$E$5="(Todos)",P2903=Painel!$E$5)),$J2903+ROW()/10000000,"")</f>
        <v/>
      </c>
      <c r="U2903" s="29" t="n">
        <f aca="false">IF(AND($S2903="VENCIDO",$K2903="KG",OR(Painel!$B$5="(Todos)",A2903=Painel!$B$5)*OR(Painel!$E$5="(Todos)",P2903=Painel!$E$5)),$J2903+ROW()/10000000,"")</f>
        <v>19.8002903</v>
      </c>
    </row>
    <row r="2904" customFormat="false" ht="15" hidden="false" customHeight="false" outlineLevel="0" collapsed="false">
      <c r="A2904" s="29" t="s">
        <v>55</v>
      </c>
      <c r="B2904" s="29" t="s">
        <v>5386</v>
      </c>
      <c r="C2904" s="29" t="s">
        <v>276</v>
      </c>
      <c r="D2904" s="29" t="s">
        <v>4935</v>
      </c>
      <c r="E2904" s="29" t="n">
        <v>488</v>
      </c>
      <c r="F2904" s="29" t="s">
        <v>137</v>
      </c>
      <c r="G2904" s="29" t="s">
        <v>5553</v>
      </c>
      <c r="H2904" s="30" t="n">
        <v>66</v>
      </c>
      <c r="I2904" s="31" t="n">
        <v>46244</v>
      </c>
      <c r="J2904" s="30" t="n">
        <v>66</v>
      </c>
      <c r="K2904" s="29" t="s">
        <v>120</v>
      </c>
      <c r="L2904" s="29" t="s">
        <v>182</v>
      </c>
      <c r="M2904" s="29"/>
      <c r="N2904" s="29" t="s">
        <v>122</v>
      </c>
      <c r="O2904" s="31" t="n">
        <v>46550</v>
      </c>
      <c r="P2904" s="29" t="s">
        <v>123</v>
      </c>
      <c r="Q2904" s="29" t="n">
        <f aca="false">IFERROR(VALUE(L2904),"")</f>
        <v>41</v>
      </c>
      <c r="R2904" s="29" t="n">
        <f aca="true">IF(O2904="","",O2904-TODAY())</f>
        <v>265</v>
      </c>
      <c r="S2904" s="29" t="str">
        <f aca="false">IF(C2904="&lt;&lt; vazio &gt;&gt;","VAZIA",IF(AND(O2904&lt;&gt;"",R2904&lt;0),"VENCIDO",IF(AND(O2904&lt;&gt;"",R2904&lt;=Parametros!$B$10),"PRÓX. VENCIMENTO",IF(F2904="Q","QUALIDADE",IF(F2904="S","BLOQUEADO",IF(F2904="R","RESTRITO/DEVOLUÇÃO",IF(OR(N2904="QUAR",N2904="QRES"),"QUARENTENA",IF(OR(B2904="DESCARTE",B2904="DEVOLUÇÃO"),"DESCARTE/DEVOLUÇÃO",IF(AND(D2904="",K2904&lt;&gt;""),"SEM LOTE",IF(AND(Q2904&lt;&gt;"",Q2904&gt;=Parametros!$B$11),"PARADO/SEM GIRO","OK"))))))))))</f>
        <v>BLOQUEADO</v>
      </c>
      <c r="T2904" s="29" t="str">
        <f aca="false">IF(AND($S2904="PARADO/SEM GIRO",$K2904="KG",OR(Painel!$B$5="(Todos)",A2904=Painel!$B$5)*OR(Painel!$E$5="(Todos)",P2904=Painel!$E$5)),$J2904+ROW()/10000000,"")</f>
        <v/>
      </c>
      <c r="U2904" s="29" t="str">
        <f aca="false">IF(AND($S2904="VENCIDO",$K2904="KG",OR(Painel!$B$5="(Todos)",A2904=Painel!$B$5)*OR(Painel!$E$5="(Todos)",P2904=Painel!$E$5)),$J2904+ROW()/10000000,"")</f>
        <v/>
      </c>
    </row>
    <row r="2905" customFormat="false" ht="15" hidden="false" customHeight="false" outlineLevel="0" collapsed="false">
      <c r="A2905" s="29" t="s">
        <v>55</v>
      </c>
      <c r="B2905" s="29" t="s">
        <v>5386</v>
      </c>
      <c r="C2905" s="29" t="s">
        <v>359</v>
      </c>
      <c r="D2905" s="29" t="s">
        <v>5554</v>
      </c>
      <c r="E2905" s="29" t="n">
        <v>488</v>
      </c>
      <c r="F2905" s="29" t="s">
        <v>189</v>
      </c>
      <c r="G2905" s="29" t="s">
        <v>5555</v>
      </c>
      <c r="H2905" s="30" t="n">
        <v>5</v>
      </c>
      <c r="I2905" s="31" t="n">
        <v>46240</v>
      </c>
      <c r="J2905" s="30" t="n">
        <v>5</v>
      </c>
      <c r="K2905" s="29" t="s">
        <v>120</v>
      </c>
      <c r="L2905" s="29" t="s">
        <v>1330</v>
      </c>
      <c r="M2905" s="29"/>
      <c r="N2905" s="29" t="s">
        <v>122</v>
      </c>
      <c r="O2905" s="31" t="n">
        <v>45989</v>
      </c>
      <c r="P2905" s="29" t="s">
        <v>123</v>
      </c>
      <c r="Q2905" s="29" t="n">
        <f aca="false">IFERROR(VALUE(L2905),"")</f>
        <v>45</v>
      </c>
      <c r="R2905" s="29" t="n">
        <f aca="true">IF(O2905="","",O2905-TODAY())</f>
        <v>-296</v>
      </c>
      <c r="S2905" s="29" t="str">
        <f aca="false">IF(C2905="&lt;&lt; vazio &gt;&gt;","VAZIA",IF(AND(O2905&lt;&gt;"",R2905&lt;0),"VENCIDO",IF(AND(O2905&lt;&gt;"",R2905&lt;=Parametros!$B$10),"PRÓX. VENCIMENTO",IF(F2905="Q","QUALIDADE",IF(F2905="S","BLOQUEADO",IF(F2905="R","RESTRITO/DEVOLUÇÃO",IF(OR(N2905="QUAR",N2905="QRES"),"QUARENTENA",IF(OR(B2905="DESCARTE",B2905="DEVOLUÇÃO"),"DESCARTE/DEVOLUÇÃO",IF(AND(D2905="",K2905&lt;&gt;""),"SEM LOTE",IF(AND(Q2905&lt;&gt;"",Q2905&gt;=Parametros!$B$11),"PARADO/SEM GIRO","OK"))))))))))</f>
        <v>VENCIDO</v>
      </c>
      <c r="T2905" s="29" t="str">
        <f aca="false">IF(AND($S2905="PARADO/SEM GIRO",$K2905="KG",OR(Painel!$B$5="(Todos)",A2905=Painel!$B$5)*OR(Painel!$E$5="(Todos)",P2905=Painel!$E$5)),$J2905+ROW()/10000000,"")</f>
        <v/>
      </c>
      <c r="U2905" s="29" t="n">
        <f aca="false">IF(AND($S2905="VENCIDO",$K2905="KG",OR(Painel!$B$5="(Todos)",A2905=Painel!$B$5)*OR(Painel!$E$5="(Todos)",P2905=Painel!$E$5)),$J2905+ROW()/10000000,"")</f>
        <v>5.0002905</v>
      </c>
    </row>
    <row r="2906" customFormat="false" ht="15" hidden="false" customHeight="false" outlineLevel="0" collapsed="false">
      <c r="A2906" s="29" t="s">
        <v>55</v>
      </c>
      <c r="B2906" s="29" t="s">
        <v>5386</v>
      </c>
      <c r="C2906" s="29" t="s">
        <v>594</v>
      </c>
      <c r="D2906" s="29" t="s">
        <v>5556</v>
      </c>
      <c r="E2906" s="29" t="n">
        <v>488</v>
      </c>
      <c r="F2906" s="29" t="s">
        <v>189</v>
      </c>
      <c r="G2906" s="29" t="s">
        <v>5557</v>
      </c>
      <c r="H2906" s="30" t="n">
        <v>15</v>
      </c>
      <c r="I2906" s="31" t="n">
        <v>46244</v>
      </c>
      <c r="J2906" s="30" t="n">
        <v>15</v>
      </c>
      <c r="K2906" s="29" t="s">
        <v>120</v>
      </c>
      <c r="L2906" s="29" t="s">
        <v>182</v>
      </c>
      <c r="M2906" s="29"/>
      <c r="N2906" s="29" t="s">
        <v>122</v>
      </c>
      <c r="O2906" s="31" t="n">
        <v>46304</v>
      </c>
      <c r="P2906" s="29" t="s">
        <v>123</v>
      </c>
      <c r="Q2906" s="29" t="n">
        <f aca="false">IFERROR(VALUE(L2906),"")</f>
        <v>41</v>
      </c>
      <c r="R2906" s="29" t="n">
        <f aca="true">IF(O2906="","",O2906-TODAY())</f>
        <v>19</v>
      </c>
      <c r="S2906" s="29" t="str">
        <f aca="false">IF(C2906="&lt;&lt; vazio &gt;&gt;","VAZIA",IF(AND(O2906&lt;&gt;"",R2906&lt;0),"VENCIDO",IF(AND(O2906&lt;&gt;"",R2906&lt;=Parametros!$B$10),"PRÓX. VENCIMENTO",IF(F2906="Q","QUALIDADE",IF(F2906="S","BLOQUEADO",IF(F2906="R","RESTRITO/DEVOLUÇÃO",IF(OR(N2906="QUAR",N2906="QRES"),"QUARENTENA",IF(OR(B2906="DESCARTE",B2906="DEVOLUÇÃO"),"DESCARTE/DEVOLUÇÃO",IF(AND(D2906="",K2906&lt;&gt;""),"SEM LOTE",IF(AND(Q2906&lt;&gt;"",Q2906&gt;=Parametros!$B$11),"PARADO/SEM GIRO","OK"))))))))))</f>
        <v>PRÓX. VENCIMENTO</v>
      </c>
      <c r="T2906" s="29" t="str">
        <f aca="false">IF(AND($S2906="PARADO/SEM GIRO",$K2906="KG",OR(Painel!$B$5="(Todos)",A2906=Painel!$B$5)*OR(Painel!$E$5="(Todos)",P2906=Painel!$E$5)),$J2906+ROW()/10000000,"")</f>
        <v/>
      </c>
      <c r="U2906" s="29" t="str">
        <f aca="false">IF(AND($S2906="VENCIDO",$K2906="KG",OR(Painel!$B$5="(Todos)",A2906=Painel!$B$5)*OR(Painel!$E$5="(Todos)",P2906=Painel!$E$5)),$J2906+ROW()/10000000,"")</f>
        <v/>
      </c>
    </row>
    <row r="2907" customFormat="false" ht="15" hidden="false" customHeight="false" outlineLevel="0" collapsed="false">
      <c r="A2907" s="29" t="s">
        <v>55</v>
      </c>
      <c r="B2907" s="29" t="s">
        <v>5386</v>
      </c>
      <c r="C2907" s="29" t="s">
        <v>3884</v>
      </c>
      <c r="D2907" s="29" t="s">
        <v>5558</v>
      </c>
      <c r="E2907" s="29" t="n">
        <v>488</v>
      </c>
      <c r="F2907" s="29" t="s">
        <v>137</v>
      </c>
      <c r="G2907" s="29" t="s">
        <v>5559</v>
      </c>
      <c r="H2907" s="30" t="n">
        <v>5</v>
      </c>
      <c r="I2907" s="31" t="n">
        <v>46218</v>
      </c>
      <c r="J2907" s="30" t="n">
        <v>5</v>
      </c>
      <c r="K2907" s="29" t="s">
        <v>120</v>
      </c>
      <c r="L2907" s="29" t="s">
        <v>1605</v>
      </c>
      <c r="M2907" s="29"/>
      <c r="N2907" s="29" t="s">
        <v>122</v>
      </c>
      <c r="O2907" s="31" t="n">
        <v>46187</v>
      </c>
      <c r="P2907" s="29" t="s">
        <v>123</v>
      </c>
      <c r="Q2907" s="29" t="n">
        <f aca="false">IFERROR(VALUE(L2907),"")</f>
        <v>67</v>
      </c>
      <c r="R2907" s="29" t="n">
        <f aca="true">IF(O2907="","",O2907-TODAY())</f>
        <v>-98</v>
      </c>
      <c r="S2907" s="29" t="str">
        <f aca="false">IF(C2907="&lt;&lt; vazio &gt;&gt;","VAZIA",IF(AND(O2907&lt;&gt;"",R2907&lt;0),"VENCIDO",IF(AND(O2907&lt;&gt;"",R2907&lt;=Parametros!$B$10),"PRÓX. VENCIMENTO",IF(F2907="Q","QUALIDADE",IF(F2907="S","BLOQUEADO",IF(F2907="R","RESTRITO/DEVOLUÇÃO",IF(OR(N2907="QUAR",N2907="QRES"),"QUARENTENA",IF(OR(B2907="DESCARTE",B2907="DEVOLUÇÃO"),"DESCARTE/DEVOLUÇÃO",IF(AND(D2907="",K2907&lt;&gt;""),"SEM LOTE",IF(AND(Q2907&lt;&gt;"",Q2907&gt;=Parametros!$B$11),"PARADO/SEM GIRO","OK"))))))))))</f>
        <v>VENCIDO</v>
      </c>
      <c r="T2907" s="29" t="str">
        <f aca="false">IF(AND($S2907="PARADO/SEM GIRO",$K2907="KG",OR(Painel!$B$5="(Todos)",A2907=Painel!$B$5)*OR(Painel!$E$5="(Todos)",P2907=Painel!$E$5)),$J2907+ROW()/10000000,"")</f>
        <v/>
      </c>
      <c r="U2907" s="29" t="n">
        <f aca="false">IF(AND($S2907="VENCIDO",$K2907="KG",OR(Painel!$B$5="(Todos)",A2907=Painel!$B$5)*OR(Painel!$E$5="(Todos)",P2907=Painel!$E$5)),$J2907+ROW()/10000000,"")</f>
        <v>5.0002907</v>
      </c>
    </row>
    <row r="2908" customFormat="false" ht="15" hidden="false" customHeight="false" outlineLevel="0" collapsed="false">
      <c r="A2908" s="29" t="s">
        <v>55</v>
      </c>
      <c r="B2908" s="29" t="s">
        <v>5386</v>
      </c>
      <c r="C2908" s="29" t="s">
        <v>1259</v>
      </c>
      <c r="D2908" s="29" t="s">
        <v>5558</v>
      </c>
      <c r="E2908" s="29" t="n">
        <v>488</v>
      </c>
      <c r="F2908" s="29" t="s">
        <v>137</v>
      </c>
      <c r="G2908" s="29" t="s">
        <v>5560</v>
      </c>
      <c r="H2908" s="30" t="n">
        <v>4</v>
      </c>
      <c r="I2908" s="31" t="n">
        <v>46218</v>
      </c>
      <c r="J2908" s="30" t="n">
        <v>4</v>
      </c>
      <c r="K2908" s="29" t="s">
        <v>120</v>
      </c>
      <c r="L2908" s="29" t="s">
        <v>1605</v>
      </c>
      <c r="M2908" s="29"/>
      <c r="N2908" s="29" t="s">
        <v>122</v>
      </c>
      <c r="O2908" s="31" t="n">
        <v>46187</v>
      </c>
      <c r="P2908" s="29" t="s">
        <v>123</v>
      </c>
      <c r="Q2908" s="29" t="n">
        <f aca="false">IFERROR(VALUE(L2908),"")</f>
        <v>67</v>
      </c>
      <c r="R2908" s="29" t="n">
        <f aca="true">IF(O2908="","",O2908-TODAY())</f>
        <v>-98</v>
      </c>
      <c r="S2908" s="29" t="str">
        <f aca="false">IF(C2908="&lt;&lt; vazio &gt;&gt;","VAZIA",IF(AND(O2908&lt;&gt;"",R2908&lt;0),"VENCIDO",IF(AND(O2908&lt;&gt;"",R2908&lt;=Parametros!$B$10),"PRÓX. VENCIMENTO",IF(F2908="Q","QUALIDADE",IF(F2908="S","BLOQUEADO",IF(F2908="R","RESTRITO/DEVOLUÇÃO",IF(OR(N2908="QUAR",N2908="QRES"),"QUARENTENA",IF(OR(B2908="DESCARTE",B2908="DEVOLUÇÃO"),"DESCARTE/DEVOLUÇÃO",IF(AND(D2908="",K2908&lt;&gt;""),"SEM LOTE",IF(AND(Q2908&lt;&gt;"",Q2908&gt;=Parametros!$B$11),"PARADO/SEM GIRO","OK"))))))))))</f>
        <v>VENCIDO</v>
      </c>
      <c r="T2908" s="29" t="str">
        <f aca="false">IF(AND($S2908="PARADO/SEM GIRO",$K2908="KG",OR(Painel!$B$5="(Todos)",A2908=Painel!$B$5)*OR(Painel!$E$5="(Todos)",P2908=Painel!$E$5)),$J2908+ROW()/10000000,"")</f>
        <v/>
      </c>
      <c r="U2908" s="29" t="n">
        <f aca="false">IF(AND($S2908="VENCIDO",$K2908="KG",OR(Painel!$B$5="(Todos)",A2908=Painel!$B$5)*OR(Painel!$E$5="(Todos)",P2908=Painel!$E$5)),$J2908+ROW()/10000000,"")</f>
        <v>4.0002908</v>
      </c>
    </row>
    <row r="2909" customFormat="false" ht="15" hidden="false" customHeight="false" outlineLevel="0" collapsed="false">
      <c r="A2909" s="29" t="s">
        <v>55</v>
      </c>
      <c r="B2909" s="29" t="s">
        <v>5386</v>
      </c>
      <c r="C2909" s="29" t="s">
        <v>1259</v>
      </c>
      <c r="D2909" s="29" t="s">
        <v>5561</v>
      </c>
      <c r="E2909" s="29" t="n">
        <v>488</v>
      </c>
      <c r="F2909" s="29" t="s">
        <v>137</v>
      </c>
      <c r="G2909" s="29" t="s">
        <v>5562</v>
      </c>
      <c r="H2909" s="30" t="n">
        <v>360</v>
      </c>
      <c r="I2909" s="31" t="n">
        <v>46223</v>
      </c>
      <c r="J2909" s="30" t="n">
        <v>360</v>
      </c>
      <c r="K2909" s="29" t="s">
        <v>120</v>
      </c>
      <c r="L2909" s="29" t="s">
        <v>3890</v>
      </c>
      <c r="M2909" s="29"/>
      <c r="N2909" s="29" t="s">
        <v>122</v>
      </c>
      <c r="O2909" s="31" t="n">
        <v>46188</v>
      </c>
      <c r="P2909" s="29" t="s">
        <v>123</v>
      </c>
      <c r="Q2909" s="29" t="n">
        <f aca="false">IFERROR(VALUE(L2909),"")</f>
        <v>62</v>
      </c>
      <c r="R2909" s="29" t="n">
        <f aca="true">IF(O2909="","",O2909-TODAY())</f>
        <v>-97</v>
      </c>
      <c r="S2909" s="29" t="str">
        <f aca="false">IF(C2909="&lt;&lt; vazio &gt;&gt;","VAZIA",IF(AND(O2909&lt;&gt;"",R2909&lt;0),"VENCIDO",IF(AND(O2909&lt;&gt;"",R2909&lt;=Parametros!$B$10),"PRÓX. VENCIMENTO",IF(F2909="Q","QUALIDADE",IF(F2909="S","BLOQUEADO",IF(F2909="R","RESTRITO/DEVOLUÇÃO",IF(OR(N2909="QUAR",N2909="QRES"),"QUARENTENA",IF(OR(B2909="DESCARTE",B2909="DEVOLUÇÃO"),"DESCARTE/DEVOLUÇÃO",IF(AND(D2909="",K2909&lt;&gt;""),"SEM LOTE",IF(AND(Q2909&lt;&gt;"",Q2909&gt;=Parametros!$B$11),"PARADO/SEM GIRO","OK"))))))))))</f>
        <v>VENCIDO</v>
      </c>
      <c r="T2909" s="29" t="str">
        <f aca="false">IF(AND($S2909="PARADO/SEM GIRO",$K2909="KG",OR(Painel!$B$5="(Todos)",A2909=Painel!$B$5)*OR(Painel!$E$5="(Todos)",P2909=Painel!$E$5)),$J2909+ROW()/10000000,"")</f>
        <v/>
      </c>
      <c r="U2909" s="29" t="n">
        <f aca="false">IF(AND($S2909="VENCIDO",$K2909="KG",OR(Painel!$B$5="(Todos)",A2909=Painel!$B$5)*OR(Painel!$E$5="(Todos)",P2909=Painel!$E$5)),$J2909+ROW()/10000000,"")</f>
        <v>360.0002909</v>
      </c>
    </row>
    <row r="2910" customFormat="false" ht="15" hidden="false" customHeight="false" outlineLevel="0" collapsed="false">
      <c r="A2910" s="29" t="s">
        <v>55</v>
      </c>
      <c r="B2910" s="29" t="s">
        <v>5386</v>
      </c>
      <c r="C2910" s="29" t="s">
        <v>1259</v>
      </c>
      <c r="D2910" s="29" t="s">
        <v>1260</v>
      </c>
      <c r="E2910" s="29" t="n">
        <v>488</v>
      </c>
      <c r="F2910" s="29" t="s">
        <v>137</v>
      </c>
      <c r="G2910" s="29" t="s">
        <v>5563</v>
      </c>
      <c r="H2910" s="30" t="n">
        <v>6</v>
      </c>
      <c r="I2910" s="31" t="n">
        <v>46271</v>
      </c>
      <c r="J2910" s="30" t="n">
        <v>6</v>
      </c>
      <c r="K2910" s="29" t="s">
        <v>120</v>
      </c>
      <c r="L2910" s="29" t="s">
        <v>221</v>
      </c>
      <c r="M2910" s="29"/>
      <c r="N2910" s="29" t="s">
        <v>134</v>
      </c>
      <c r="O2910" s="31" t="n">
        <v>46293</v>
      </c>
      <c r="P2910" s="29" t="s">
        <v>123</v>
      </c>
      <c r="Q2910" s="29" t="n">
        <f aca="false">IFERROR(VALUE(L2910),"")</f>
        <v>14</v>
      </c>
      <c r="R2910" s="29" t="n">
        <f aca="true">IF(O2910="","",O2910-TODAY())</f>
        <v>8</v>
      </c>
      <c r="S2910" s="29" t="str">
        <f aca="false">IF(C2910="&lt;&lt; vazio &gt;&gt;","VAZIA",IF(AND(O2910&lt;&gt;"",R2910&lt;0),"VENCIDO",IF(AND(O2910&lt;&gt;"",R2910&lt;=Parametros!$B$10),"PRÓX. VENCIMENTO",IF(F2910="Q","QUALIDADE",IF(F2910="S","BLOQUEADO",IF(F2910="R","RESTRITO/DEVOLUÇÃO",IF(OR(N2910="QUAR",N2910="QRES"),"QUARENTENA",IF(OR(B2910="DESCARTE",B2910="DEVOLUÇÃO"),"DESCARTE/DEVOLUÇÃO",IF(AND(D2910="",K2910&lt;&gt;""),"SEM LOTE",IF(AND(Q2910&lt;&gt;"",Q2910&gt;=Parametros!$B$11),"PARADO/SEM GIRO","OK"))))))))))</f>
        <v>PRÓX. VENCIMENTO</v>
      </c>
      <c r="T2910" s="29" t="str">
        <f aca="false">IF(AND($S2910="PARADO/SEM GIRO",$K2910="KG",OR(Painel!$B$5="(Todos)",A2910=Painel!$B$5)*OR(Painel!$E$5="(Todos)",P2910=Painel!$E$5)),$J2910+ROW()/10000000,"")</f>
        <v/>
      </c>
      <c r="U2910" s="29" t="str">
        <f aca="false">IF(AND($S2910="VENCIDO",$K2910="KG",OR(Painel!$B$5="(Todos)",A2910=Painel!$B$5)*OR(Painel!$E$5="(Todos)",P2910=Painel!$E$5)),$J2910+ROW()/10000000,"")</f>
        <v/>
      </c>
    </row>
    <row r="2911" customFormat="false" ht="15" hidden="false" customHeight="false" outlineLevel="0" collapsed="false">
      <c r="A2911" s="29" t="s">
        <v>55</v>
      </c>
      <c r="B2911" s="29" t="s">
        <v>5386</v>
      </c>
      <c r="C2911" s="29" t="s">
        <v>1259</v>
      </c>
      <c r="D2911" s="29" t="s">
        <v>4969</v>
      </c>
      <c r="E2911" s="29" t="n">
        <v>488</v>
      </c>
      <c r="F2911" s="29" t="s">
        <v>137</v>
      </c>
      <c r="G2911" s="29" t="s">
        <v>5564</v>
      </c>
      <c r="H2911" s="30" t="n">
        <v>12</v>
      </c>
      <c r="I2911" s="31" t="n">
        <v>46271</v>
      </c>
      <c r="J2911" s="30" t="n">
        <v>12</v>
      </c>
      <c r="K2911" s="29" t="s">
        <v>120</v>
      </c>
      <c r="L2911" s="29" t="s">
        <v>221</v>
      </c>
      <c r="M2911" s="29"/>
      <c r="N2911" s="29" t="s">
        <v>134</v>
      </c>
      <c r="O2911" s="31" t="n">
        <v>46294</v>
      </c>
      <c r="P2911" s="29" t="s">
        <v>123</v>
      </c>
      <c r="Q2911" s="29" t="n">
        <f aca="false">IFERROR(VALUE(L2911),"")</f>
        <v>14</v>
      </c>
      <c r="R2911" s="29" t="n">
        <f aca="true">IF(O2911="","",O2911-TODAY())</f>
        <v>9</v>
      </c>
      <c r="S2911" s="29" t="str">
        <f aca="false">IF(C2911="&lt;&lt; vazio &gt;&gt;","VAZIA",IF(AND(O2911&lt;&gt;"",R2911&lt;0),"VENCIDO",IF(AND(O2911&lt;&gt;"",R2911&lt;=Parametros!$B$10),"PRÓX. VENCIMENTO",IF(F2911="Q","QUALIDADE",IF(F2911="S","BLOQUEADO",IF(F2911="R","RESTRITO/DEVOLUÇÃO",IF(OR(N2911="QUAR",N2911="QRES"),"QUARENTENA",IF(OR(B2911="DESCARTE",B2911="DEVOLUÇÃO"),"DESCARTE/DEVOLUÇÃO",IF(AND(D2911="",K2911&lt;&gt;""),"SEM LOTE",IF(AND(Q2911&lt;&gt;"",Q2911&gt;=Parametros!$B$11),"PARADO/SEM GIRO","OK"))))))))))</f>
        <v>PRÓX. VENCIMENTO</v>
      </c>
      <c r="T2911" s="29" t="str">
        <f aca="false">IF(AND($S2911="PARADO/SEM GIRO",$K2911="KG",OR(Painel!$B$5="(Todos)",A2911=Painel!$B$5)*OR(Painel!$E$5="(Todos)",P2911=Painel!$E$5)),$J2911+ROW()/10000000,"")</f>
        <v/>
      </c>
      <c r="U2911" s="29" t="str">
        <f aca="false">IF(AND($S2911="VENCIDO",$K2911="KG",OR(Painel!$B$5="(Todos)",A2911=Painel!$B$5)*OR(Painel!$E$5="(Todos)",P2911=Painel!$E$5)),$J2911+ROW()/10000000,"")</f>
        <v/>
      </c>
    </row>
    <row r="2912" customFormat="false" ht="15" hidden="false" customHeight="false" outlineLevel="0" collapsed="false">
      <c r="A2912" s="29" t="s">
        <v>55</v>
      </c>
      <c r="B2912" s="29" t="s">
        <v>5386</v>
      </c>
      <c r="C2912" s="29" t="s">
        <v>1259</v>
      </c>
      <c r="D2912" s="29" t="s">
        <v>4969</v>
      </c>
      <c r="E2912" s="29" t="n">
        <v>488</v>
      </c>
      <c r="F2912" s="29" t="s">
        <v>137</v>
      </c>
      <c r="G2912" s="29" t="s">
        <v>5565</v>
      </c>
      <c r="H2912" s="30" t="n">
        <v>6</v>
      </c>
      <c r="I2912" s="31" t="n">
        <v>46271</v>
      </c>
      <c r="J2912" s="30" t="n">
        <v>6</v>
      </c>
      <c r="K2912" s="29" t="s">
        <v>120</v>
      </c>
      <c r="L2912" s="29" t="s">
        <v>221</v>
      </c>
      <c r="M2912" s="29"/>
      <c r="N2912" s="29" t="s">
        <v>134</v>
      </c>
      <c r="O2912" s="31" t="n">
        <v>46294</v>
      </c>
      <c r="P2912" s="29" t="s">
        <v>123</v>
      </c>
      <c r="Q2912" s="29" t="n">
        <f aca="false">IFERROR(VALUE(L2912),"")</f>
        <v>14</v>
      </c>
      <c r="R2912" s="29" t="n">
        <f aca="true">IF(O2912="","",O2912-TODAY())</f>
        <v>9</v>
      </c>
      <c r="S2912" s="29" t="str">
        <f aca="false">IF(C2912="&lt;&lt; vazio &gt;&gt;","VAZIA",IF(AND(O2912&lt;&gt;"",R2912&lt;0),"VENCIDO",IF(AND(O2912&lt;&gt;"",R2912&lt;=Parametros!$B$10),"PRÓX. VENCIMENTO",IF(F2912="Q","QUALIDADE",IF(F2912="S","BLOQUEADO",IF(F2912="R","RESTRITO/DEVOLUÇÃO",IF(OR(N2912="QUAR",N2912="QRES"),"QUARENTENA",IF(OR(B2912="DESCARTE",B2912="DEVOLUÇÃO"),"DESCARTE/DEVOLUÇÃO",IF(AND(D2912="",K2912&lt;&gt;""),"SEM LOTE",IF(AND(Q2912&lt;&gt;"",Q2912&gt;=Parametros!$B$11),"PARADO/SEM GIRO","OK"))))))))))</f>
        <v>PRÓX. VENCIMENTO</v>
      </c>
      <c r="T2912" s="29" t="str">
        <f aca="false">IF(AND($S2912="PARADO/SEM GIRO",$K2912="KG",OR(Painel!$B$5="(Todos)",A2912=Painel!$B$5)*OR(Painel!$E$5="(Todos)",P2912=Painel!$E$5)),$J2912+ROW()/10000000,"")</f>
        <v/>
      </c>
      <c r="U2912" s="29" t="str">
        <f aca="false">IF(AND($S2912="VENCIDO",$K2912="KG",OR(Painel!$B$5="(Todos)",A2912=Painel!$B$5)*OR(Painel!$E$5="(Todos)",P2912=Painel!$E$5)),$J2912+ROW()/10000000,"")</f>
        <v/>
      </c>
    </row>
    <row r="2913" customFormat="false" ht="15" hidden="false" customHeight="false" outlineLevel="0" collapsed="false">
      <c r="A2913" s="29" t="s">
        <v>55</v>
      </c>
      <c r="B2913" s="29" t="s">
        <v>5386</v>
      </c>
      <c r="C2913" s="29" t="s">
        <v>5566</v>
      </c>
      <c r="D2913" s="29" t="s">
        <v>5567</v>
      </c>
      <c r="E2913" s="29" t="n">
        <v>488</v>
      </c>
      <c r="F2913" s="29" t="s">
        <v>189</v>
      </c>
      <c r="G2913" s="29" t="s">
        <v>5568</v>
      </c>
      <c r="H2913" s="30" t="n">
        <v>1.36</v>
      </c>
      <c r="I2913" s="31" t="n">
        <v>46244</v>
      </c>
      <c r="J2913" s="30" t="n">
        <v>1.36</v>
      </c>
      <c r="K2913" s="29" t="s">
        <v>120</v>
      </c>
      <c r="L2913" s="29" t="s">
        <v>182</v>
      </c>
      <c r="M2913" s="29"/>
      <c r="N2913" s="29" t="s">
        <v>122</v>
      </c>
      <c r="O2913" s="31" t="n">
        <v>46247</v>
      </c>
      <c r="P2913" s="29" t="s">
        <v>123</v>
      </c>
      <c r="Q2913" s="29" t="n">
        <f aca="false">IFERROR(VALUE(L2913),"")</f>
        <v>41</v>
      </c>
      <c r="R2913" s="29" t="n">
        <f aca="true">IF(O2913="","",O2913-TODAY())</f>
        <v>-38</v>
      </c>
      <c r="S2913" s="29" t="str">
        <f aca="false">IF(C2913="&lt;&lt; vazio &gt;&gt;","VAZIA",IF(AND(O2913&lt;&gt;"",R2913&lt;0),"VENCIDO",IF(AND(O2913&lt;&gt;"",R2913&lt;=Parametros!$B$10),"PRÓX. VENCIMENTO",IF(F2913="Q","QUALIDADE",IF(F2913="S","BLOQUEADO",IF(F2913="R","RESTRITO/DEVOLUÇÃO",IF(OR(N2913="QUAR",N2913="QRES"),"QUARENTENA",IF(OR(B2913="DESCARTE",B2913="DEVOLUÇÃO"),"DESCARTE/DEVOLUÇÃO",IF(AND(D2913="",K2913&lt;&gt;""),"SEM LOTE",IF(AND(Q2913&lt;&gt;"",Q2913&gt;=Parametros!$B$11),"PARADO/SEM GIRO","OK"))))))))))</f>
        <v>VENCIDO</v>
      </c>
      <c r="T2913" s="29" t="str">
        <f aca="false">IF(AND($S2913="PARADO/SEM GIRO",$K2913="KG",OR(Painel!$B$5="(Todos)",A2913=Painel!$B$5)*OR(Painel!$E$5="(Todos)",P2913=Painel!$E$5)),$J2913+ROW()/10000000,"")</f>
        <v/>
      </c>
      <c r="U2913" s="29" t="n">
        <f aca="false">IF(AND($S2913="VENCIDO",$K2913="KG",OR(Painel!$B$5="(Todos)",A2913=Painel!$B$5)*OR(Painel!$E$5="(Todos)",P2913=Painel!$E$5)),$J2913+ROW()/10000000,"")</f>
        <v>1.3602913</v>
      </c>
    </row>
    <row r="2914" customFormat="false" ht="15" hidden="false" customHeight="false" outlineLevel="0" collapsed="false">
      <c r="A2914" s="29" t="s">
        <v>55</v>
      </c>
      <c r="B2914" s="29" t="s">
        <v>5386</v>
      </c>
      <c r="C2914" s="29" t="s">
        <v>5566</v>
      </c>
      <c r="D2914" s="29" t="s">
        <v>5569</v>
      </c>
      <c r="E2914" s="29" t="n">
        <v>488</v>
      </c>
      <c r="F2914" s="29" t="s">
        <v>189</v>
      </c>
      <c r="G2914" s="29" t="s">
        <v>5570</v>
      </c>
      <c r="H2914" s="30" t="n">
        <v>10.88</v>
      </c>
      <c r="I2914" s="31" t="n">
        <v>46244</v>
      </c>
      <c r="J2914" s="30" t="n">
        <v>10.88</v>
      </c>
      <c r="K2914" s="29" t="s">
        <v>120</v>
      </c>
      <c r="L2914" s="29" t="s">
        <v>182</v>
      </c>
      <c r="M2914" s="29"/>
      <c r="N2914" s="29" t="s">
        <v>122</v>
      </c>
      <c r="O2914" s="29"/>
      <c r="P2914" s="29" t="s">
        <v>123</v>
      </c>
      <c r="Q2914" s="29" t="n">
        <f aca="false">IFERROR(VALUE(L2914),"")</f>
        <v>41</v>
      </c>
      <c r="R2914" s="29" t="str">
        <f aca="true">IF(O2914="","",O2914-TODAY())</f>
        <v/>
      </c>
      <c r="S2914" s="29" t="str">
        <f aca="false">IF(C2914="&lt;&lt; vazio &gt;&gt;","VAZIA",IF(AND(O2914&lt;&gt;"",R2914&lt;0),"VENCIDO",IF(AND(O2914&lt;&gt;"",R2914&lt;=Parametros!$B$10),"PRÓX. VENCIMENTO",IF(F2914="Q","QUALIDADE",IF(F2914="S","BLOQUEADO",IF(F2914="R","RESTRITO/DEVOLUÇÃO",IF(OR(N2914="QUAR",N2914="QRES"),"QUARENTENA",IF(OR(B2914="DESCARTE",B2914="DEVOLUÇÃO"),"DESCARTE/DEVOLUÇÃO",IF(AND(D2914="",K2914&lt;&gt;""),"SEM LOTE",IF(AND(Q2914&lt;&gt;"",Q2914&gt;=Parametros!$B$11),"PARADO/SEM GIRO","OK"))))))))))</f>
        <v>RESTRITO/DEVOLUÇÃO</v>
      </c>
      <c r="T2914" s="29" t="str">
        <f aca="false">IF(AND($S2914="PARADO/SEM GIRO",$K2914="KG",OR(Painel!$B$5="(Todos)",A2914=Painel!$B$5)*OR(Painel!$E$5="(Todos)",P2914=Painel!$E$5)),$J2914+ROW()/10000000,"")</f>
        <v/>
      </c>
      <c r="U2914" s="29" t="str">
        <f aca="false">IF(AND($S2914="VENCIDO",$K2914="KG",OR(Painel!$B$5="(Todos)",A2914=Painel!$B$5)*OR(Painel!$E$5="(Todos)",P2914=Painel!$E$5)),$J2914+ROW()/10000000,"")</f>
        <v/>
      </c>
    </row>
    <row r="2915" customFormat="false" ht="15" hidden="false" customHeight="false" outlineLevel="0" collapsed="false">
      <c r="A2915" s="29" t="s">
        <v>55</v>
      </c>
      <c r="B2915" s="29" t="s">
        <v>5386</v>
      </c>
      <c r="C2915" s="29" t="s">
        <v>5571</v>
      </c>
      <c r="D2915" s="29" t="s">
        <v>5572</v>
      </c>
      <c r="E2915" s="29" t="n">
        <v>488</v>
      </c>
      <c r="F2915" s="29" t="s">
        <v>137</v>
      </c>
      <c r="G2915" s="29" t="s">
        <v>5573</v>
      </c>
      <c r="H2915" s="30" t="n">
        <v>408</v>
      </c>
      <c r="I2915" s="31" t="n">
        <v>46271</v>
      </c>
      <c r="J2915" s="30" t="n">
        <v>408</v>
      </c>
      <c r="K2915" s="29" t="s">
        <v>120</v>
      </c>
      <c r="L2915" s="29" t="s">
        <v>221</v>
      </c>
      <c r="M2915" s="29"/>
      <c r="N2915" s="29" t="s">
        <v>134</v>
      </c>
      <c r="O2915" s="31" t="n">
        <v>46271</v>
      </c>
      <c r="P2915" s="29" t="s">
        <v>123</v>
      </c>
      <c r="Q2915" s="29" t="n">
        <f aca="false">IFERROR(VALUE(L2915),"")</f>
        <v>14</v>
      </c>
      <c r="R2915" s="29" t="n">
        <f aca="true">IF(O2915="","",O2915-TODAY())</f>
        <v>-14</v>
      </c>
      <c r="S2915" s="29" t="str">
        <f aca="false">IF(C2915="&lt;&lt; vazio &gt;&gt;","VAZIA",IF(AND(O2915&lt;&gt;"",R2915&lt;0),"VENCIDO",IF(AND(O2915&lt;&gt;"",R2915&lt;=Parametros!$B$10),"PRÓX. VENCIMENTO",IF(F2915="Q","QUALIDADE",IF(F2915="S","BLOQUEADO",IF(F2915="R","RESTRITO/DEVOLUÇÃO",IF(OR(N2915="QUAR",N2915="QRES"),"QUARENTENA",IF(OR(B2915="DESCARTE",B2915="DEVOLUÇÃO"),"DESCARTE/DEVOLUÇÃO",IF(AND(D2915="",K2915&lt;&gt;""),"SEM LOTE",IF(AND(Q2915&lt;&gt;"",Q2915&gt;=Parametros!$B$11),"PARADO/SEM GIRO","OK"))))))))))</f>
        <v>VENCIDO</v>
      </c>
      <c r="T2915" s="29" t="str">
        <f aca="false">IF(AND($S2915="PARADO/SEM GIRO",$K2915="KG",OR(Painel!$B$5="(Todos)",A2915=Painel!$B$5)*OR(Painel!$E$5="(Todos)",P2915=Painel!$E$5)),$J2915+ROW()/10000000,"")</f>
        <v/>
      </c>
      <c r="U2915" s="29" t="n">
        <f aca="false">IF(AND($S2915="VENCIDO",$K2915="KG",OR(Painel!$B$5="(Todos)",A2915=Painel!$B$5)*OR(Painel!$E$5="(Todos)",P2915=Painel!$E$5)),$J2915+ROW()/10000000,"")</f>
        <v>408.0002915</v>
      </c>
    </row>
    <row r="2916" customFormat="false" ht="15" hidden="false" customHeight="false" outlineLevel="0" collapsed="false">
      <c r="A2916" s="29" t="s">
        <v>55</v>
      </c>
      <c r="B2916" s="29" t="s">
        <v>5386</v>
      </c>
      <c r="C2916" s="29" t="s">
        <v>5571</v>
      </c>
      <c r="D2916" s="29" t="s">
        <v>5574</v>
      </c>
      <c r="E2916" s="29" t="n">
        <v>488</v>
      </c>
      <c r="F2916" s="29" t="s">
        <v>137</v>
      </c>
      <c r="G2916" s="29" t="s">
        <v>5575</v>
      </c>
      <c r="H2916" s="30" t="n">
        <v>6</v>
      </c>
      <c r="I2916" s="31" t="n">
        <v>46232</v>
      </c>
      <c r="J2916" s="30" t="n">
        <v>6</v>
      </c>
      <c r="K2916" s="29" t="s">
        <v>120</v>
      </c>
      <c r="L2916" s="29" t="s">
        <v>1035</v>
      </c>
      <c r="M2916" s="29"/>
      <c r="N2916" s="29" t="s">
        <v>134</v>
      </c>
      <c r="O2916" s="31" t="n">
        <v>46344</v>
      </c>
      <c r="P2916" s="29" t="s">
        <v>123</v>
      </c>
      <c r="Q2916" s="29" t="n">
        <f aca="false">IFERROR(VALUE(L2916),"")</f>
        <v>53</v>
      </c>
      <c r="R2916" s="29" t="n">
        <f aca="true">IF(O2916="","",O2916-TODAY())</f>
        <v>59</v>
      </c>
      <c r="S2916" s="29" t="str">
        <f aca="false">IF(C2916="&lt;&lt; vazio &gt;&gt;","VAZIA",IF(AND(O2916&lt;&gt;"",R2916&lt;0),"VENCIDO",IF(AND(O2916&lt;&gt;"",R2916&lt;=Parametros!$B$10),"PRÓX. VENCIMENTO",IF(F2916="Q","QUALIDADE",IF(F2916="S","BLOQUEADO",IF(F2916="R","RESTRITO/DEVOLUÇÃO",IF(OR(N2916="QUAR",N2916="QRES"),"QUARENTENA",IF(OR(B2916="DESCARTE",B2916="DEVOLUÇÃO"),"DESCARTE/DEVOLUÇÃO",IF(AND(D2916="",K2916&lt;&gt;""),"SEM LOTE",IF(AND(Q2916&lt;&gt;"",Q2916&gt;=Parametros!$B$11),"PARADO/SEM GIRO","OK"))))))))))</f>
        <v>PRÓX. VENCIMENTO</v>
      </c>
      <c r="T2916" s="29" t="str">
        <f aca="false">IF(AND($S2916="PARADO/SEM GIRO",$K2916="KG",OR(Painel!$B$5="(Todos)",A2916=Painel!$B$5)*OR(Painel!$E$5="(Todos)",P2916=Painel!$E$5)),$J2916+ROW()/10000000,"")</f>
        <v/>
      </c>
      <c r="U2916" s="29" t="str">
        <f aca="false">IF(AND($S2916="VENCIDO",$K2916="KG",OR(Painel!$B$5="(Todos)",A2916=Painel!$B$5)*OR(Painel!$E$5="(Todos)",P2916=Painel!$E$5)),$J2916+ROW()/10000000,"")</f>
        <v/>
      </c>
    </row>
    <row r="2917" customFormat="false" ht="15" hidden="false" customHeight="false" outlineLevel="0" collapsed="false">
      <c r="A2917" s="29" t="s">
        <v>55</v>
      </c>
      <c r="B2917" s="29" t="s">
        <v>5386</v>
      </c>
      <c r="C2917" s="29" t="s">
        <v>626</v>
      </c>
      <c r="D2917" s="29" t="s">
        <v>5576</v>
      </c>
      <c r="E2917" s="29" t="n">
        <v>488</v>
      </c>
      <c r="F2917" s="29" t="s">
        <v>189</v>
      </c>
      <c r="G2917" s="29" t="s">
        <v>5577</v>
      </c>
      <c r="H2917" s="30" t="n">
        <v>4</v>
      </c>
      <c r="I2917" s="31" t="n">
        <v>46125</v>
      </c>
      <c r="J2917" s="30" t="n">
        <v>4</v>
      </c>
      <c r="K2917" s="29" t="s">
        <v>120</v>
      </c>
      <c r="L2917" s="29" t="s">
        <v>5578</v>
      </c>
      <c r="M2917" s="29"/>
      <c r="N2917" s="29" t="s">
        <v>122</v>
      </c>
      <c r="O2917" s="31" t="n">
        <v>45924</v>
      </c>
      <c r="P2917" s="29" t="s">
        <v>123</v>
      </c>
      <c r="Q2917" s="29" t="n">
        <f aca="false">IFERROR(VALUE(L2917),"")</f>
        <v>160</v>
      </c>
      <c r="R2917" s="29" t="n">
        <f aca="true">IF(O2917="","",O2917-TODAY())</f>
        <v>-361</v>
      </c>
      <c r="S2917" s="29" t="str">
        <f aca="false">IF(C2917="&lt;&lt; vazio &gt;&gt;","VAZIA",IF(AND(O2917&lt;&gt;"",R2917&lt;0),"VENCIDO",IF(AND(O2917&lt;&gt;"",R2917&lt;=Parametros!$B$10),"PRÓX. VENCIMENTO",IF(F2917="Q","QUALIDADE",IF(F2917="S","BLOQUEADO",IF(F2917="R","RESTRITO/DEVOLUÇÃO",IF(OR(N2917="QUAR",N2917="QRES"),"QUARENTENA",IF(OR(B2917="DESCARTE",B2917="DEVOLUÇÃO"),"DESCARTE/DEVOLUÇÃO",IF(AND(D2917="",K2917&lt;&gt;""),"SEM LOTE",IF(AND(Q2917&lt;&gt;"",Q2917&gt;=Parametros!$B$11),"PARADO/SEM GIRO","OK"))))))))))</f>
        <v>VENCIDO</v>
      </c>
      <c r="T2917" s="29" t="str">
        <f aca="false">IF(AND($S2917="PARADO/SEM GIRO",$K2917="KG",OR(Painel!$B$5="(Todos)",A2917=Painel!$B$5)*OR(Painel!$E$5="(Todos)",P2917=Painel!$E$5)),$J2917+ROW()/10000000,"")</f>
        <v/>
      </c>
      <c r="U2917" s="29" t="n">
        <f aca="false">IF(AND($S2917="VENCIDO",$K2917="KG",OR(Painel!$B$5="(Todos)",A2917=Painel!$B$5)*OR(Painel!$E$5="(Todos)",P2917=Painel!$E$5)),$J2917+ROW()/10000000,"")</f>
        <v>4.0002917</v>
      </c>
    </row>
    <row r="2918" customFormat="false" ht="15" hidden="false" customHeight="false" outlineLevel="0" collapsed="false">
      <c r="A2918" s="29" t="s">
        <v>55</v>
      </c>
      <c r="B2918" s="29" t="s">
        <v>5386</v>
      </c>
      <c r="C2918" s="29" t="s">
        <v>2510</v>
      </c>
      <c r="D2918" s="29" t="s">
        <v>5579</v>
      </c>
      <c r="E2918" s="29" t="n">
        <v>488</v>
      </c>
      <c r="F2918" s="29" t="s">
        <v>137</v>
      </c>
      <c r="G2918" s="29" t="s">
        <v>5580</v>
      </c>
      <c r="H2918" s="30" t="n">
        <v>36</v>
      </c>
      <c r="I2918" s="31" t="n">
        <v>46271</v>
      </c>
      <c r="J2918" s="30" t="n">
        <v>36</v>
      </c>
      <c r="K2918" s="29" t="s">
        <v>120</v>
      </c>
      <c r="L2918" s="29" t="s">
        <v>221</v>
      </c>
      <c r="M2918" s="29"/>
      <c r="N2918" s="29" t="s">
        <v>134</v>
      </c>
      <c r="O2918" s="31" t="n">
        <v>46283</v>
      </c>
      <c r="P2918" s="29" t="s">
        <v>123</v>
      </c>
      <c r="Q2918" s="29" t="n">
        <f aca="false">IFERROR(VALUE(L2918),"")</f>
        <v>14</v>
      </c>
      <c r="R2918" s="29" t="n">
        <f aca="true">IF(O2918="","",O2918-TODAY())</f>
        <v>-2</v>
      </c>
      <c r="S2918" s="29" t="str">
        <f aca="false">IF(C2918="&lt;&lt; vazio &gt;&gt;","VAZIA",IF(AND(O2918&lt;&gt;"",R2918&lt;0),"VENCIDO",IF(AND(O2918&lt;&gt;"",R2918&lt;=Parametros!$B$10),"PRÓX. VENCIMENTO",IF(F2918="Q","QUALIDADE",IF(F2918="S","BLOQUEADO",IF(F2918="R","RESTRITO/DEVOLUÇÃO",IF(OR(N2918="QUAR",N2918="QRES"),"QUARENTENA",IF(OR(B2918="DESCARTE",B2918="DEVOLUÇÃO"),"DESCARTE/DEVOLUÇÃO",IF(AND(D2918="",K2918&lt;&gt;""),"SEM LOTE",IF(AND(Q2918&lt;&gt;"",Q2918&gt;=Parametros!$B$11),"PARADO/SEM GIRO","OK"))))))))))</f>
        <v>VENCIDO</v>
      </c>
      <c r="T2918" s="29" t="str">
        <f aca="false">IF(AND($S2918="PARADO/SEM GIRO",$K2918="KG",OR(Painel!$B$5="(Todos)",A2918=Painel!$B$5)*OR(Painel!$E$5="(Todos)",P2918=Painel!$E$5)),$J2918+ROW()/10000000,"")</f>
        <v/>
      </c>
      <c r="U2918" s="29" t="n">
        <f aca="false">IF(AND($S2918="VENCIDO",$K2918="KG",OR(Painel!$B$5="(Todos)",A2918=Painel!$B$5)*OR(Painel!$E$5="(Todos)",P2918=Painel!$E$5)),$J2918+ROW()/10000000,"")</f>
        <v>36.0002918</v>
      </c>
    </row>
    <row r="2919" customFormat="false" ht="15" hidden="false" customHeight="false" outlineLevel="0" collapsed="false">
      <c r="A2919" s="29" t="s">
        <v>55</v>
      </c>
      <c r="B2919" s="29" t="s">
        <v>5386</v>
      </c>
      <c r="C2919" s="29" t="s">
        <v>2510</v>
      </c>
      <c r="D2919" s="29" t="s">
        <v>2511</v>
      </c>
      <c r="E2919" s="29" t="n">
        <v>488</v>
      </c>
      <c r="F2919" s="29" t="s">
        <v>137</v>
      </c>
      <c r="G2919" s="29" t="s">
        <v>5581</v>
      </c>
      <c r="H2919" s="30" t="n">
        <v>8</v>
      </c>
      <c r="I2919" s="31" t="n">
        <v>46232</v>
      </c>
      <c r="J2919" s="30" t="n">
        <v>8</v>
      </c>
      <c r="K2919" s="29" t="s">
        <v>120</v>
      </c>
      <c r="L2919" s="29" t="s">
        <v>1035</v>
      </c>
      <c r="M2919" s="29"/>
      <c r="N2919" s="29" t="s">
        <v>122</v>
      </c>
      <c r="O2919" s="31" t="n">
        <v>46357</v>
      </c>
      <c r="P2919" s="29" t="s">
        <v>123</v>
      </c>
      <c r="Q2919" s="29" t="n">
        <f aca="false">IFERROR(VALUE(L2919),"")</f>
        <v>53</v>
      </c>
      <c r="R2919" s="29" t="n">
        <f aca="true">IF(O2919="","",O2919-TODAY())</f>
        <v>72</v>
      </c>
      <c r="S2919" s="29" t="str">
        <f aca="false">IF(C2919="&lt;&lt; vazio &gt;&gt;","VAZIA",IF(AND(O2919&lt;&gt;"",R2919&lt;0),"VENCIDO",IF(AND(O2919&lt;&gt;"",R2919&lt;=Parametros!$B$10),"PRÓX. VENCIMENTO",IF(F2919="Q","QUALIDADE",IF(F2919="S","BLOQUEADO",IF(F2919="R","RESTRITO/DEVOLUÇÃO",IF(OR(N2919="QUAR",N2919="QRES"),"QUARENTENA",IF(OR(B2919="DESCARTE",B2919="DEVOLUÇÃO"),"DESCARTE/DEVOLUÇÃO",IF(AND(D2919="",K2919&lt;&gt;""),"SEM LOTE",IF(AND(Q2919&lt;&gt;"",Q2919&gt;=Parametros!$B$11),"PARADO/SEM GIRO","OK"))))))))))</f>
        <v>BLOQUEADO</v>
      </c>
      <c r="T2919" s="29" t="str">
        <f aca="false">IF(AND($S2919="PARADO/SEM GIRO",$K2919="KG",OR(Painel!$B$5="(Todos)",A2919=Painel!$B$5)*OR(Painel!$E$5="(Todos)",P2919=Painel!$E$5)),$J2919+ROW()/10000000,"")</f>
        <v/>
      </c>
      <c r="U2919" s="29" t="str">
        <f aca="false">IF(AND($S2919="VENCIDO",$K2919="KG",OR(Painel!$B$5="(Todos)",A2919=Painel!$B$5)*OR(Painel!$E$5="(Todos)",P2919=Painel!$E$5)),$J2919+ROW()/10000000,"")</f>
        <v/>
      </c>
    </row>
    <row r="2920" customFormat="false" ht="15" hidden="false" customHeight="false" outlineLevel="0" collapsed="false">
      <c r="A2920" s="29" t="s">
        <v>55</v>
      </c>
      <c r="B2920" s="29" t="s">
        <v>5386</v>
      </c>
      <c r="C2920" s="29" t="s">
        <v>5582</v>
      </c>
      <c r="D2920" s="29" t="s">
        <v>5583</v>
      </c>
      <c r="E2920" s="29" t="n">
        <v>488</v>
      </c>
      <c r="F2920" s="29" t="s">
        <v>189</v>
      </c>
      <c r="G2920" s="29" t="s">
        <v>5584</v>
      </c>
      <c r="H2920" s="30" t="n">
        <v>3.2</v>
      </c>
      <c r="I2920" s="31" t="n">
        <v>46244</v>
      </c>
      <c r="J2920" s="30" t="n">
        <v>3.2</v>
      </c>
      <c r="K2920" s="29" t="s">
        <v>120</v>
      </c>
      <c r="L2920" s="29" t="s">
        <v>182</v>
      </c>
      <c r="M2920" s="29"/>
      <c r="N2920" s="29" t="s">
        <v>122</v>
      </c>
      <c r="O2920" s="29"/>
      <c r="P2920" s="29" t="s">
        <v>123</v>
      </c>
      <c r="Q2920" s="29" t="n">
        <f aca="false">IFERROR(VALUE(L2920),"")</f>
        <v>41</v>
      </c>
      <c r="R2920" s="29" t="str">
        <f aca="true">IF(O2920="","",O2920-TODAY())</f>
        <v/>
      </c>
      <c r="S2920" s="29" t="str">
        <f aca="false">IF(C2920="&lt;&lt; vazio &gt;&gt;","VAZIA",IF(AND(O2920&lt;&gt;"",R2920&lt;0),"VENCIDO",IF(AND(O2920&lt;&gt;"",R2920&lt;=Parametros!$B$10),"PRÓX. VENCIMENTO",IF(F2920="Q","QUALIDADE",IF(F2920="S","BLOQUEADO",IF(F2920="R","RESTRITO/DEVOLUÇÃO",IF(OR(N2920="QUAR",N2920="QRES"),"QUARENTENA",IF(OR(B2920="DESCARTE",B2920="DEVOLUÇÃO"),"DESCARTE/DEVOLUÇÃO",IF(AND(D2920="",K2920&lt;&gt;""),"SEM LOTE",IF(AND(Q2920&lt;&gt;"",Q2920&gt;=Parametros!$B$11),"PARADO/SEM GIRO","OK"))))))))))</f>
        <v>RESTRITO/DEVOLUÇÃO</v>
      </c>
      <c r="T2920" s="29" t="str">
        <f aca="false">IF(AND($S2920="PARADO/SEM GIRO",$K2920="KG",OR(Painel!$B$5="(Todos)",A2920=Painel!$B$5)*OR(Painel!$E$5="(Todos)",P2920=Painel!$E$5)),$J2920+ROW()/10000000,"")</f>
        <v/>
      </c>
      <c r="U2920" s="29" t="str">
        <f aca="false">IF(AND($S2920="VENCIDO",$K2920="KG",OR(Painel!$B$5="(Todos)",A2920=Painel!$B$5)*OR(Painel!$E$5="(Todos)",P2920=Painel!$E$5)),$J2920+ROW()/10000000,"")</f>
        <v/>
      </c>
    </row>
    <row r="2921" customFormat="false" ht="15" hidden="false" customHeight="false" outlineLevel="0" collapsed="false">
      <c r="A2921" s="29" t="s">
        <v>55</v>
      </c>
      <c r="B2921" s="29" t="s">
        <v>5386</v>
      </c>
      <c r="C2921" s="29" t="s">
        <v>282</v>
      </c>
      <c r="D2921" s="29" t="s">
        <v>5585</v>
      </c>
      <c r="E2921" s="29" t="n">
        <v>488</v>
      </c>
      <c r="F2921" s="29" t="s">
        <v>189</v>
      </c>
      <c r="G2921" s="29" t="s">
        <v>5586</v>
      </c>
      <c r="H2921" s="30" t="n">
        <v>20.1</v>
      </c>
      <c r="I2921" s="31" t="n">
        <v>46244</v>
      </c>
      <c r="J2921" s="30" t="n">
        <v>20.1</v>
      </c>
      <c r="K2921" s="29" t="s">
        <v>120</v>
      </c>
      <c r="L2921" s="29" t="s">
        <v>182</v>
      </c>
      <c r="M2921" s="29"/>
      <c r="N2921" s="29" t="s">
        <v>134</v>
      </c>
      <c r="O2921" s="31" t="n">
        <v>46086</v>
      </c>
      <c r="P2921" s="29" t="s">
        <v>123</v>
      </c>
      <c r="Q2921" s="29" t="n">
        <f aca="false">IFERROR(VALUE(L2921),"")</f>
        <v>41</v>
      </c>
      <c r="R2921" s="29" t="n">
        <f aca="true">IF(O2921="","",O2921-TODAY())</f>
        <v>-199</v>
      </c>
      <c r="S2921" s="29" t="str">
        <f aca="false">IF(C2921="&lt;&lt; vazio &gt;&gt;","VAZIA",IF(AND(O2921&lt;&gt;"",R2921&lt;0),"VENCIDO",IF(AND(O2921&lt;&gt;"",R2921&lt;=Parametros!$B$10),"PRÓX. VENCIMENTO",IF(F2921="Q","QUALIDADE",IF(F2921="S","BLOQUEADO",IF(F2921="R","RESTRITO/DEVOLUÇÃO",IF(OR(N2921="QUAR",N2921="QRES"),"QUARENTENA",IF(OR(B2921="DESCARTE",B2921="DEVOLUÇÃO"),"DESCARTE/DEVOLUÇÃO",IF(AND(D2921="",K2921&lt;&gt;""),"SEM LOTE",IF(AND(Q2921&lt;&gt;"",Q2921&gt;=Parametros!$B$11),"PARADO/SEM GIRO","OK"))))))))))</f>
        <v>VENCIDO</v>
      </c>
      <c r="T2921" s="29" t="str">
        <f aca="false">IF(AND($S2921="PARADO/SEM GIRO",$K2921="KG",OR(Painel!$B$5="(Todos)",A2921=Painel!$B$5)*OR(Painel!$E$5="(Todos)",P2921=Painel!$E$5)),$J2921+ROW()/10000000,"")</f>
        <v/>
      </c>
      <c r="U2921" s="29" t="n">
        <f aca="false">IF(AND($S2921="VENCIDO",$K2921="KG",OR(Painel!$B$5="(Todos)",A2921=Painel!$B$5)*OR(Painel!$E$5="(Todos)",P2921=Painel!$E$5)),$J2921+ROW()/10000000,"")</f>
        <v>20.1002921</v>
      </c>
    </row>
    <row r="2922" customFormat="false" ht="15" hidden="false" customHeight="false" outlineLevel="0" collapsed="false">
      <c r="A2922" s="29" t="s">
        <v>55</v>
      </c>
      <c r="B2922" s="29" t="s">
        <v>5386</v>
      </c>
      <c r="C2922" s="29" t="s">
        <v>282</v>
      </c>
      <c r="D2922" s="29" t="s">
        <v>5585</v>
      </c>
      <c r="E2922" s="29" t="n">
        <v>488</v>
      </c>
      <c r="F2922" s="29" t="s">
        <v>137</v>
      </c>
      <c r="G2922" s="29" t="s">
        <v>5587</v>
      </c>
      <c r="H2922" s="30" t="n">
        <v>20.1</v>
      </c>
      <c r="I2922" s="31" t="n">
        <v>46271</v>
      </c>
      <c r="J2922" s="30" t="n">
        <v>20.1</v>
      </c>
      <c r="K2922" s="29" t="s">
        <v>120</v>
      </c>
      <c r="L2922" s="29" t="s">
        <v>221</v>
      </c>
      <c r="M2922" s="29"/>
      <c r="N2922" s="29" t="s">
        <v>122</v>
      </c>
      <c r="O2922" s="31" t="n">
        <v>46086</v>
      </c>
      <c r="P2922" s="29" t="s">
        <v>123</v>
      </c>
      <c r="Q2922" s="29" t="n">
        <f aca="false">IFERROR(VALUE(L2922),"")</f>
        <v>14</v>
      </c>
      <c r="R2922" s="29" t="n">
        <f aca="true">IF(O2922="","",O2922-TODAY())</f>
        <v>-199</v>
      </c>
      <c r="S2922" s="29" t="str">
        <f aca="false">IF(C2922="&lt;&lt; vazio &gt;&gt;","VAZIA",IF(AND(O2922&lt;&gt;"",R2922&lt;0),"VENCIDO",IF(AND(O2922&lt;&gt;"",R2922&lt;=Parametros!$B$10),"PRÓX. VENCIMENTO",IF(F2922="Q","QUALIDADE",IF(F2922="S","BLOQUEADO",IF(F2922="R","RESTRITO/DEVOLUÇÃO",IF(OR(N2922="QUAR",N2922="QRES"),"QUARENTENA",IF(OR(B2922="DESCARTE",B2922="DEVOLUÇÃO"),"DESCARTE/DEVOLUÇÃO",IF(AND(D2922="",K2922&lt;&gt;""),"SEM LOTE",IF(AND(Q2922&lt;&gt;"",Q2922&gt;=Parametros!$B$11),"PARADO/SEM GIRO","OK"))))))))))</f>
        <v>VENCIDO</v>
      </c>
      <c r="T2922" s="29" t="str">
        <f aca="false">IF(AND($S2922="PARADO/SEM GIRO",$K2922="KG",OR(Painel!$B$5="(Todos)",A2922=Painel!$B$5)*OR(Painel!$E$5="(Todos)",P2922=Painel!$E$5)),$J2922+ROW()/10000000,"")</f>
        <v/>
      </c>
      <c r="U2922" s="29" t="n">
        <f aca="false">IF(AND($S2922="VENCIDO",$K2922="KG",OR(Painel!$B$5="(Todos)",A2922=Painel!$B$5)*OR(Painel!$E$5="(Todos)",P2922=Painel!$E$5)),$J2922+ROW()/10000000,"")</f>
        <v>20.1002922</v>
      </c>
    </row>
    <row r="2923" customFormat="false" ht="15" hidden="false" customHeight="false" outlineLevel="0" collapsed="false">
      <c r="A2923" s="29" t="s">
        <v>55</v>
      </c>
      <c r="B2923" s="29" t="s">
        <v>5386</v>
      </c>
      <c r="C2923" s="29" t="s">
        <v>282</v>
      </c>
      <c r="D2923" s="29" t="s">
        <v>283</v>
      </c>
      <c r="E2923" s="29" t="n">
        <v>488</v>
      </c>
      <c r="F2923" s="29" t="s">
        <v>189</v>
      </c>
      <c r="G2923" s="29" t="s">
        <v>5588</v>
      </c>
      <c r="H2923" s="30" t="n">
        <v>20.1</v>
      </c>
      <c r="I2923" s="31" t="n">
        <v>46244</v>
      </c>
      <c r="J2923" s="30" t="n">
        <v>20.1</v>
      </c>
      <c r="K2923" s="29" t="s">
        <v>120</v>
      </c>
      <c r="L2923" s="29" t="s">
        <v>182</v>
      </c>
      <c r="M2923" s="29"/>
      <c r="N2923" s="29" t="s">
        <v>122</v>
      </c>
      <c r="O2923" s="31" t="n">
        <v>46138</v>
      </c>
      <c r="P2923" s="29" t="s">
        <v>123</v>
      </c>
      <c r="Q2923" s="29" t="n">
        <f aca="false">IFERROR(VALUE(L2923),"")</f>
        <v>41</v>
      </c>
      <c r="R2923" s="29" t="n">
        <f aca="true">IF(O2923="","",O2923-TODAY())</f>
        <v>-147</v>
      </c>
      <c r="S2923" s="29" t="str">
        <f aca="false">IF(C2923="&lt;&lt; vazio &gt;&gt;","VAZIA",IF(AND(O2923&lt;&gt;"",R2923&lt;0),"VENCIDO",IF(AND(O2923&lt;&gt;"",R2923&lt;=Parametros!$B$10),"PRÓX. VENCIMENTO",IF(F2923="Q","QUALIDADE",IF(F2923="S","BLOQUEADO",IF(F2923="R","RESTRITO/DEVOLUÇÃO",IF(OR(N2923="QUAR",N2923="QRES"),"QUARENTENA",IF(OR(B2923="DESCARTE",B2923="DEVOLUÇÃO"),"DESCARTE/DEVOLUÇÃO",IF(AND(D2923="",K2923&lt;&gt;""),"SEM LOTE",IF(AND(Q2923&lt;&gt;"",Q2923&gt;=Parametros!$B$11),"PARADO/SEM GIRO","OK"))))))))))</f>
        <v>VENCIDO</v>
      </c>
      <c r="T2923" s="29" t="str">
        <f aca="false">IF(AND($S2923="PARADO/SEM GIRO",$K2923="KG",OR(Painel!$B$5="(Todos)",A2923=Painel!$B$5)*OR(Painel!$E$5="(Todos)",P2923=Painel!$E$5)),$J2923+ROW()/10000000,"")</f>
        <v/>
      </c>
      <c r="U2923" s="29" t="n">
        <f aca="false">IF(AND($S2923="VENCIDO",$K2923="KG",OR(Painel!$B$5="(Todos)",A2923=Painel!$B$5)*OR(Painel!$E$5="(Todos)",P2923=Painel!$E$5)),$J2923+ROW()/10000000,"")</f>
        <v>20.1002923</v>
      </c>
    </row>
    <row r="2924" customFormat="false" ht="15" hidden="false" customHeight="false" outlineLevel="0" collapsed="false">
      <c r="A2924" s="29" t="s">
        <v>55</v>
      </c>
      <c r="B2924" s="29" t="s">
        <v>5386</v>
      </c>
      <c r="C2924" s="29" t="s">
        <v>282</v>
      </c>
      <c r="D2924" s="29" t="s">
        <v>283</v>
      </c>
      <c r="E2924" s="29" t="n">
        <v>488</v>
      </c>
      <c r="F2924" s="29" t="s">
        <v>189</v>
      </c>
      <c r="G2924" s="29" t="s">
        <v>5589</v>
      </c>
      <c r="H2924" s="30" t="n">
        <v>20.1</v>
      </c>
      <c r="I2924" s="31" t="n">
        <v>46241</v>
      </c>
      <c r="J2924" s="30" t="n">
        <v>20.1</v>
      </c>
      <c r="K2924" s="29" t="s">
        <v>120</v>
      </c>
      <c r="L2924" s="29" t="s">
        <v>4450</v>
      </c>
      <c r="M2924" s="29"/>
      <c r="N2924" s="29" t="s">
        <v>122</v>
      </c>
      <c r="O2924" s="31" t="n">
        <v>46138</v>
      </c>
      <c r="P2924" s="29" t="s">
        <v>123</v>
      </c>
      <c r="Q2924" s="29" t="n">
        <f aca="false">IFERROR(VALUE(L2924),"")</f>
        <v>44</v>
      </c>
      <c r="R2924" s="29" t="n">
        <f aca="true">IF(O2924="","",O2924-TODAY())</f>
        <v>-147</v>
      </c>
      <c r="S2924" s="29" t="str">
        <f aca="false">IF(C2924="&lt;&lt; vazio &gt;&gt;","VAZIA",IF(AND(O2924&lt;&gt;"",R2924&lt;0),"VENCIDO",IF(AND(O2924&lt;&gt;"",R2924&lt;=Parametros!$B$10),"PRÓX. VENCIMENTO",IF(F2924="Q","QUALIDADE",IF(F2924="S","BLOQUEADO",IF(F2924="R","RESTRITO/DEVOLUÇÃO",IF(OR(N2924="QUAR",N2924="QRES"),"QUARENTENA",IF(OR(B2924="DESCARTE",B2924="DEVOLUÇÃO"),"DESCARTE/DEVOLUÇÃO",IF(AND(D2924="",K2924&lt;&gt;""),"SEM LOTE",IF(AND(Q2924&lt;&gt;"",Q2924&gt;=Parametros!$B$11),"PARADO/SEM GIRO","OK"))))))))))</f>
        <v>VENCIDO</v>
      </c>
      <c r="T2924" s="29" t="str">
        <f aca="false">IF(AND($S2924="PARADO/SEM GIRO",$K2924="KG",OR(Painel!$B$5="(Todos)",A2924=Painel!$B$5)*OR(Painel!$E$5="(Todos)",P2924=Painel!$E$5)),$J2924+ROW()/10000000,"")</f>
        <v/>
      </c>
      <c r="U2924" s="29" t="n">
        <f aca="false">IF(AND($S2924="VENCIDO",$K2924="KG",OR(Painel!$B$5="(Todos)",A2924=Painel!$B$5)*OR(Painel!$E$5="(Todos)",P2924=Painel!$E$5)),$J2924+ROW()/10000000,"")</f>
        <v>20.1002924</v>
      </c>
    </row>
    <row r="2925" customFormat="false" ht="15" hidden="false" customHeight="false" outlineLevel="0" collapsed="false">
      <c r="A2925" s="29" t="s">
        <v>55</v>
      </c>
      <c r="B2925" s="29" t="s">
        <v>5386</v>
      </c>
      <c r="C2925" s="29" t="s">
        <v>282</v>
      </c>
      <c r="D2925" s="29" t="s">
        <v>283</v>
      </c>
      <c r="E2925" s="29" t="n">
        <v>488</v>
      </c>
      <c r="F2925" s="29" t="s">
        <v>189</v>
      </c>
      <c r="G2925" s="29" t="s">
        <v>5590</v>
      </c>
      <c r="H2925" s="30" t="n">
        <v>40.2</v>
      </c>
      <c r="I2925" s="31" t="n">
        <v>46244</v>
      </c>
      <c r="J2925" s="30" t="n">
        <v>40.2</v>
      </c>
      <c r="K2925" s="29" t="s">
        <v>120</v>
      </c>
      <c r="L2925" s="29" t="s">
        <v>182</v>
      </c>
      <c r="M2925" s="29"/>
      <c r="N2925" s="29" t="s">
        <v>134</v>
      </c>
      <c r="O2925" s="31" t="n">
        <v>46138</v>
      </c>
      <c r="P2925" s="29" t="s">
        <v>123</v>
      </c>
      <c r="Q2925" s="29" t="n">
        <f aca="false">IFERROR(VALUE(L2925),"")</f>
        <v>41</v>
      </c>
      <c r="R2925" s="29" t="n">
        <f aca="true">IF(O2925="","",O2925-TODAY())</f>
        <v>-147</v>
      </c>
      <c r="S2925" s="29" t="str">
        <f aca="false">IF(C2925="&lt;&lt; vazio &gt;&gt;","VAZIA",IF(AND(O2925&lt;&gt;"",R2925&lt;0),"VENCIDO",IF(AND(O2925&lt;&gt;"",R2925&lt;=Parametros!$B$10),"PRÓX. VENCIMENTO",IF(F2925="Q","QUALIDADE",IF(F2925="S","BLOQUEADO",IF(F2925="R","RESTRITO/DEVOLUÇÃO",IF(OR(N2925="QUAR",N2925="QRES"),"QUARENTENA",IF(OR(B2925="DESCARTE",B2925="DEVOLUÇÃO"),"DESCARTE/DEVOLUÇÃO",IF(AND(D2925="",K2925&lt;&gt;""),"SEM LOTE",IF(AND(Q2925&lt;&gt;"",Q2925&gt;=Parametros!$B$11),"PARADO/SEM GIRO","OK"))))))))))</f>
        <v>VENCIDO</v>
      </c>
      <c r="T2925" s="29" t="str">
        <f aca="false">IF(AND($S2925="PARADO/SEM GIRO",$K2925="KG",OR(Painel!$B$5="(Todos)",A2925=Painel!$B$5)*OR(Painel!$E$5="(Todos)",P2925=Painel!$E$5)),$J2925+ROW()/10000000,"")</f>
        <v/>
      </c>
      <c r="U2925" s="29" t="n">
        <f aca="false">IF(AND($S2925="VENCIDO",$K2925="KG",OR(Painel!$B$5="(Todos)",A2925=Painel!$B$5)*OR(Painel!$E$5="(Todos)",P2925=Painel!$E$5)),$J2925+ROW()/10000000,"")</f>
        <v>40.2002925</v>
      </c>
    </row>
    <row r="2926" customFormat="false" ht="15" hidden="false" customHeight="false" outlineLevel="0" collapsed="false">
      <c r="A2926" s="29" t="s">
        <v>55</v>
      </c>
      <c r="B2926" s="29" t="s">
        <v>5386</v>
      </c>
      <c r="C2926" s="29" t="s">
        <v>150</v>
      </c>
      <c r="D2926" s="29" t="s">
        <v>5591</v>
      </c>
      <c r="E2926" s="29" t="n">
        <v>488</v>
      </c>
      <c r="F2926" s="29" t="s">
        <v>189</v>
      </c>
      <c r="G2926" s="29" t="s">
        <v>5592</v>
      </c>
      <c r="H2926" s="30" t="n">
        <v>16.8</v>
      </c>
      <c r="I2926" s="31" t="n">
        <v>46244</v>
      </c>
      <c r="J2926" s="30" t="n">
        <v>16.8</v>
      </c>
      <c r="K2926" s="29" t="s">
        <v>120</v>
      </c>
      <c r="L2926" s="29" t="s">
        <v>182</v>
      </c>
      <c r="M2926" s="29"/>
      <c r="N2926" s="29" t="s">
        <v>122</v>
      </c>
      <c r="O2926" s="31" t="n">
        <v>45867</v>
      </c>
      <c r="P2926" s="29" t="s">
        <v>123</v>
      </c>
      <c r="Q2926" s="29" t="n">
        <f aca="false">IFERROR(VALUE(L2926),"")</f>
        <v>41</v>
      </c>
      <c r="R2926" s="29" t="n">
        <f aca="true">IF(O2926="","",O2926-TODAY())</f>
        <v>-418</v>
      </c>
      <c r="S2926" s="29" t="str">
        <f aca="false">IF(C2926="&lt;&lt; vazio &gt;&gt;","VAZIA",IF(AND(O2926&lt;&gt;"",R2926&lt;0),"VENCIDO",IF(AND(O2926&lt;&gt;"",R2926&lt;=Parametros!$B$10),"PRÓX. VENCIMENTO",IF(F2926="Q","QUALIDADE",IF(F2926="S","BLOQUEADO",IF(F2926="R","RESTRITO/DEVOLUÇÃO",IF(OR(N2926="QUAR",N2926="QRES"),"QUARENTENA",IF(OR(B2926="DESCARTE",B2926="DEVOLUÇÃO"),"DESCARTE/DEVOLUÇÃO",IF(AND(D2926="",K2926&lt;&gt;""),"SEM LOTE",IF(AND(Q2926&lt;&gt;"",Q2926&gt;=Parametros!$B$11),"PARADO/SEM GIRO","OK"))))))))))</f>
        <v>VENCIDO</v>
      </c>
      <c r="T2926" s="29" t="str">
        <f aca="false">IF(AND($S2926="PARADO/SEM GIRO",$K2926="KG",OR(Painel!$B$5="(Todos)",A2926=Painel!$B$5)*OR(Painel!$E$5="(Todos)",P2926=Painel!$E$5)),$J2926+ROW()/10000000,"")</f>
        <v/>
      </c>
      <c r="U2926" s="29" t="n">
        <f aca="false">IF(AND($S2926="VENCIDO",$K2926="KG",OR(Painel!$B$5="(Todos)",A2926=Painel!$B$5)*OR(Painel!$E$5="(Todos)",P2926=Painel!$E$5)),$J2926+ROW()/10000000,"")</f>
        <v>16.8002926</v>
      </c>
    </row>
    <row r="2927" customFormat="false" ht="15" hidden="false" customHeight="false" outlineLevel="0" collapsed="false">
      <c r="A2927" s="29" t="s">
        <v>55</v>
      </c>
      <c r="B2927" s="29" t="s">
        <v>5386</v>
      </c>
      <c r="C2927" s="29" t="s">
        <v>5593</v>
      </c>
      <c r="D2927" s="29" t="s">
        <v>5594</v>
      </c>
      <c r="E2927" s="29" t="n">
        <v>488</v>
      </c>
      <c r="F2927" s="29" t="s">
        <v>189</v>
      </c>
      <c r="G2927" s="29" t="s">
        <v>5595</v>
      </c>
      <c r="H2927" s="30" t="n">
        <v>16</v>
      </c>
      <c r="I2927" s="31" t="n">
        <v>46245</v>
      </c>
      <c r="J2927" s="30" t="n">
        <v>16</v>
      </c>
      <c r="K2927" s="29" t="s">
        <v>120</v>
      </c>
      <c r="L2927" s="29" t="s">
        <v>2312</v>
      </c>
      <c r="M2927" s="29"/>
      <c r="N2927" s="29" t="s">
        <v>122</v>
      </c>
      <c r="O2927" s="31" t="n">
        <v>46113</v>
      </c>
      <c r="P2927" s="29" t="s">
        <v>123</v>
      </c>
      <c r="Q2927" s="29" t="n">
        <f aca="false">IFERROR(VALUE(L2927),"")</f>
        <v>40</v>
      </c>
      <c r="R2927" s="29" t="n">
        <f aca="true">IF(O2927="","",O2927-TODAY())</f>
        <v>-172</v>
      </c>
      <c r="S2927" s="29" t="str">
        <f aca="false">IF(C2927="&lt;&lt; vazio &gt;&gt;","VAZIA",IF(AND(O2927&lt;&gt;"",R2927&lt;0),"VENCIDO",IF(AND(O2927&lt;&gt;"",R2927&lt;=Parametros!$B$10),"PRÓX. VENCIMENTO",IF(F2927="Q","QUALIDADE",IF(F2927="S","BLOQUEADO",IF(F2927="R","RESTRITO/DEVOLUÇÃO",IF(OR(N2927="QUAR",N2927="QRES"),"QUARENTENA",IF(OR(B2927="DESCARTE",B2927="DEVOLUÇÃO"),"DESCARTE/DEVOLUÇÃO",IF(AND(D2927="",K2927&lt;&gt;""),"SEM LOTE",IF(AND(Q2927&lt;&gt;"",Q2927&gt;=Parametros!$B$11),"PARADO/SEM GIRO","OK"))))))))))</f>
        <v>VENCIDO</v>
      </c>
      <c r="T2927" s="29" t="str">
        <f aca="false">IF(AND($S2927="PARADO/SEM GIRO",$K2927="KG",OR(Painel!$B$5="(Todos)",A2927=Painel!$B$5)*OR(Painel!$E$5="(Todos)",P2927=Painel!$E$5)),$J2927+ROW()/10000000,"")</f>
        <v/>
      </c>
      <c r="U2927" s="29" t="n">
        <f aca="false">IF(AND($S2927="VENCIDO",$K2927="KG",OR(Painel!$B$5="(Todos)",A2927=Painel!$B$5)*OR(Painel!$E$5="(Todos)",P2927=Painel!$E$5)),$J2927+ROW()/10000000,"")</f>
        <v>16.0002927</v>
      </c>
    </row>
    <row r="2928" customFormat="false" ht="15" hidden="false" customHeight="false" outlineLevel="0" collapsed="false">
      <c r="A2928" s="29" t="s">
        <v>55</v>
      </c>
      <c r="B2928" s="29" t="s">
        <v>5386</v>
      </c>
      <c r="C2928" s="29" t="s">
        <v>194</v>
      </c>
      <c r="D2928" s="29" t="s">
        <v>195</v>
      </c>
      <c r="E2928" s="29" t="n">
        <v>488</v>
      </c>
      <c r="F2928" s="29" t="s">
        <v>137</v>
      </c>
      <c r="G2928" s="29" t="s">
        <v>5596</v>
      </c>
      <c r="H2928" s="30" t="n">
        <v>20</v>
      </c>
      <c r="I2928" s="31" t="n">
        <v>46244</v>
      </c>
      <c r="J2928" s="30" t="n">
        <v>20</v>
      </c>
      <c r="K2928" s="29" t="s">
        <v>120</v>
      </c>
      <c r="L2928" s="29" t="s">
        <v>182</v>
      </c>
      <c r="M2928" s="29"/>
      <c r="N2928" s="29" t="s">
        <v>122</v>
      </c>
      <c r="O2928" s="31" t="n">
        <v>46772</v>
      </c>
      <c r="P2928" s="29" t="s">
        <v>123</v>
      </c>
      <c r="Q2928" s="29" t="n">
        <f aca="false">IFERROR(VALUE(L2928),"")</f>
        <v>41</v>
      </c>
      <c r="R2928" s="29" t="n">
        <f aca="true">IF(O2928="","",O2928-TODAY())</f>
        <v>487</v>
      </c>
      <c r="S2928" s="29" t="str">
        <f aca="false">IF(C2928="&lt;&lt; vazio &gt;&gt;","VAZIA",IF(AND(O2928&lt;&gt;"",R2928&lt;0),"VENCIDO",IF(AND(O2928&lt;&gt;"",R2928&lt;=Parametros!$B$10),"PRÓX. VENCIMENTO",IF(F2928="Q","QUALIDADE",IF(F2928="S","BLOQUEADO",IF(F2928="R","RESTRITO/DEVOLUÇÃO",IF(OR(N2928="QUAR",N2928="QRES"),"QUARENTENA",IF(OR(B2928="DESCARTE",B2928="DEVOLUÇÃO"),"DESCARTE/DEVOLUÇÃO",IF(AND(D2928="",K2928&lt;&gt;""),"SEM LOTE",IF(AND(Q2928&lt;&gt;"",Q2928&gt;=Parametros!$B$11),"PARADO/SEM GIRO","OK"))))))))))</f>
        <v>BLOQUEADO</v>
      </c>
      <c r="T2928" s="29" t="str">
        <f aca="false">IF(AND($S2928="PARADO/SEM GIRO",$K2928="KG",OR(Painel!$B$5="(Todos)",A2928=Painel!$B$5)*OR(Painel!$E$5="(Todos)",P2928=Painel!$E$5)),$J2928+ROW()/10000000,"")</f>
        <v/>
      </c>
      <c r="U2928" s="29" t="str">
        <f aca="false">IF(AND($S2928="VENCIDO",$K2928="KG",OR(Painel!$B$5="(Todos)",A2928=Painel!$B$5)*OR(Painel!$E$5="(Todos)",P2928=Painel!$E$5)),$J2928+ROW()/10000000,"")</f>
        <v/>
      </c>
    </row>
    <row r="2929" customFormat="false" ht="15" hidden="false" customHeight="false" outlineLevel="0" collapsed="false">
      <c r="A2929" s="29" t="s">
        <v>55</v>
      </c>
      <c r="B2929" s="29" t="s">
        <v>5386</v>
      </c>
      <c r="C2929" s="29" t="s">
        <v>198</v>
      </c>
      <c r="D2929" s="29" t="s">
        <v>5597</v>
      </c>
      <c r="E2929" s="29" t="n">
        <v>488</v>
      </c>
      <c r="F2929" s="29" t="s">
        <v>137</v>
      </c>
      <c r="G2929" s="29" t="s">
        <v>5598</v>
      </c>
      <c r="H2929" s="30" t="n">
        <v>12.12</v>
      </c>
      <c r="I2929" s="31" t="n">
        <v>46262</v>
      </c>
      <c r="J2929" s="30" t="n">
        <v>12.12</v>
      </c>
      <c r="K2929" s="29" t="s">
        <v>120</v>
      </c>
      <c r="L2929" s="29" t="s">
        <v>190</v>
      </c>
      <c r="M2929" s="29"/>
      <c r="N2929" s="29" t="s">
        <v>134</v>
      </c>
      <c r="O2929" s="31" t="n">
        <v>46260</v>
      </c>
      <c r="P2929" s="29" t="s">
        <v>123</v>
      </c>
      <c r="Q2929" s="29" t="n">
        <f aca="false">IFERROR(VALUE(L2929),"")</f>
        <v>23</v>
      </c>
      <c r="R2929" s="29" t="n">
        <f aca="true">IF(O2929="","",O2929-TODAY())</f>
        <v>-25</v>
      </c>
      <c r="S2929" s="29" t="str">
        <f aca="false">IF(C2929="&lt;&lt; vazio &gt;&gt;","VAZIA",IF(AND(O2929&lt;&gt;"",R2929&lt;0),"VENCIDO",IF(AND(O2929&lt;&gt;"",R2929&lt;=Parametros!$B$10),"PRÓX. VENCIMENTO",IF(F2929="Q","QUALIDADE",IF(F2929="S","BLOQUEADO",IF(F2929="R","RESTRITO/DEVOLUÇÃO",IF(OR(N2929="QUAR",N2929="QRES"),"QUARENTENA",IF(OR(B2929="DESCARTE",B2929="DEVOLUÇÃO"),"DESCARTE/DEVOLUÇÃO",IF(AND(D2929="",K2929&lt;&gt;""),"SEM LOTE",IF(AND(Q2929&lt;&gt;"",Q2929&gt;=Parametros!$B$11),"PARADO/SEM GIRO","OK"))))))))))</f>
        <v>VENCIDO</v>
      </c>
      <c r="T2929" s="29" t="str">
        <f aca="false">IF(AND($S2929="PARADO/SEM GIRO",$K2929="KG",OR(Painel!$B$5="(Todos)",A2929=Painel!$B$5)*OR(Painel!$E$5="(Todos)",P2929=Painel!$E$5)),$J2929+ROW()/10000000,"")</f>
        <v/>
      </c>
      <c r="U2929" s="29" t="n">
        <f aca="false">IF(AND($S2929="VENCIDO",$K2929="KG",OR(Painel!$B$5="(Todos)",A2929=Painel!$B$5)*OR(Painel!$E$5="(Todos)",P2929=Painel!$E$5)),$J2929+ROW()/10000000,"")</f>
        <v>12.1202929</v>
      </c>
    </row>
    <row r="2930" customFormat="false" ht="15" hidden="false" customHeight="false" outlineLevel="0" collapsed="false">
      <c r="A2930" s="29" t="s">
        <v>55</v>
      </c>
      <c r="B2930" s="29" t="s">
        <v>5386</v>
      </c>
      <c r="C2930" s="29" t="s">
        <v>5599</v>
      </c>
      <c r="D2930" s="29" t="s">
        <v>5600</v>
      </c>
      <c r="E2930" s="29" t="n">
        <v>488</v>
      </c>
      <c r="F2930" s="29" t="s">
        <v>137</v>
      </c>
      <c r="G2930" s="29" t="s">
        <v>5601</v>
      </c>
      <c r="H2930" s="30" t="n">
        <v>180</v>
      </c>
      <c r="I2930" s="31" t="n">
        <v>46262</v>
      </c>
      <c r="J2930" s="30" t="n">
        <v>180</v>
      </c>
      <c r="K2930" s="29" t="s">
        <v>120</v>
      </c>
      <c r="L2930" s="29" t="s">
        <v>190</v>
      </c>
      <c r="M2930" s="29"/>
      <c r="N2930" s="29" t="s">
        <v>134</v>
      </c>
      <c r="O2930" s="31" t="n">
        <v>46256</v>
      </c>
      <c r="P2930" s="29" t="s">
        <v>123</v>
      </c>
      <c r="Q2930" s="29" t="n">
        <f aca="false">IFERROR(VALUE(L2930),"")</f>
        <v>23</v>
      </c>
      <c r="R2930" s="29" t="n">
        <f aca="true">IF(O2930="","",O2930-TODAY())</f>
        <v>-29</v>
      </c>
      <c r="S2930" s="29" t="str">
        <f aca="false">IF(C2930="&lt;&lt; vazio &gt;&gt;","VAZIA",IF(AND(O2930&lt;&gt;"",R2930&lt;0),"VENCIDO",IF(AND(O2930&lt;&gt;"",R2930&lt;=Parametros!$B$10),"PRÓX. VENCIMENTO",IF(F2930="Q","QUALIDADE",IF(F2930="S","BLOQUEADO",IF(F2930="R","RESTRITO/DEVOLUÇÃO",IF(OR(N2930="QUAR",N2930="QRES"),"QUARENTENA",IF(OR(B2930="DESCARTE",B2930="DEVOLUÇÃO"),"DESCARTE/DEVOLUÇÃO",IF(AND(D2930="",K2930&lt;&gt;""),"SEM LOTE",IF(AND(Q2930&lt;&gt;"",Q2930&gt;=Parametros!$B$11),"PARADO/SEM GIRO","OK"))))))))))</f>
        <v>VENCIDO</v>
      </c>
      <c r="T2930" s="29" t="str">
        <f aca="false">IF(AND($S2930="PARADO/SEM GIRO",$K2930="KG",OR(Painel!$B$5="(Todos)",A2930=Painel!$B$5)*OR(Painel!$E$5="(Todos)",P2930=Painel!$E$5)),$J2930+ROW()/10000000,"")</f>
        <v/>
      </c>
      <c r="U2930" s="29" t="n">
        <f aca="false">IF(AND($S2930="VENCIDO",$K2930="KG",OR(Painel!$B$5="(Todos)",A2930=Painel!$B$5)*OR(Painel!$E$5="(Todos)",P2930=Painel!$E$5)),$J2930+ROW()/10000000,"")</f>
        <v>180.000293</v>
      </c>
    </row>
    <row r="2931" customFormat="false" ht="15" hidden="false" customHeight="false" outlineLevel="0" collapsed="false">
      <c r="A2931" s="29" t="s">
        <v>55</v>
      </c>
      <c r="B2931" s="29" t="s">
        <v>5386</v>
      </c>
      <c r="C2931" s="29" t="s">
        <v>5602</v>
      </c>
      <c r="D2931" s="29" t="s">
        <v>5603</v>
      </c>
      <c r="E2931" s="29" t="n">
        <v>488</v>
      </c>
      <c r="F2931" s="29" t="s">
        <v>189</v>
      </c>
      <c r="G2931" s="29" t="s">
        <v>5604</v>
      </c>
      <c r="H2931" s="30" t="n">
        <v>10</v>
      </c>
      <c r="I2931" s="31" t="n">
        <v>46244</v>
      </c>
      <c r="J2931" s="30" t="n">
        <v>10</v>
      </c>
      <c r="K2931" s="29" t="s">
        <v>120</v>
      </c>
      <c r="L2931" s="29" t="s">
        <v>182</v>
      </c>
      <c r="M2931" s="29"/>
      <c r="N2931" s="29" t="s">
        <v>122</v>
      </c>
      <c r="O2931" s="31" t="n">
        <v>46150</v>
      </c>
      <c r="P2931" s="29" t="s">
        <v>123</v>
      </c>
      <c r="Q2931" s="29" t="n">
        <f aca="false">IFERROR(VALUE(L2931),"")</f>
        <v>41</v>
      </c>
      <c r="R2931" s="29" t="n">
        <f aca="true">IF(O2931="","",O2931-TODAY())</f>
        <v>-135</v>
      </c>
      <c r="S2931" s="29" t="str">
        <f aca="false">IF(C2931="&lt;&lt; vazio &gt;&gt;","VAZIA",IF(AND(O2931&lt;&gt;"",R2931&lt;0),"VENCIDO",IF(AND(O2931&lt;&gt;"",R2931&lt;=Parametros!$B$10),"PRÓX. VENCIMENTO",IF(F2931="Q","QUALIDADE",IF(F2931="S","BLOQUEADO",IF(F2931="R","RESTRITO/DEVOLUÇÃO",IF(OR(N2931="QUAR",N2931="QRES"),"QUARENTENA",IF(OR(B2931="DESCARTE",B2931="DEVOLUÇÃO"),"DESCARTE/DEVOLUÇÃO",IF(AND(D2931="",K2931&lt;&gt;""),"SEM LOTE",IF(AND(Q2931&lt;&gt;"",Q2931&gt;=Parametros!$B$11),"PARADO/SEM GIRO","OK"))))))))))</f>
        <v>VENCIDO</v>
      </c>
      <c r="T2931" s="29" t="str">
        <f aca="false">IF(AND($S2931="PARADO/SEM GIRO",$K2931="KG",OR(Painel!$B$5="(Todos)",A2931=Painel!$B$5)*OR(Painel!$E$5="(Todos)",P2931=Painel!$E$5)),$J2931+ROW()/10000000,"")</f>
        <v/>
      </c>
      <c r="U2931" s="29" t="n">
        <f aca="false">IF(AND($S2931="VENCIDO",$K2931="KG",OR(Painel!$B$5="(Todos)",A2931=Painel!$B$5)*OR(Painel!$E$5="(Todos)",P2931=Painel!$E$5)),$J2931+ROW()/10000000,"")</f>
        <v>10.0002931</v>
      </c>
    </row>
    <row r="2932" customFormat="false" ht="15" hidden="false" customHeight="false" outlineLevel="0" collapsed="false">
      <c r="A2932" s="29" t="s">
        <v>55</v>
      </c>
      <c r="B2932" s="29" t="s">
        <v>5386</v>
      </c>
      <c r="C2932" s="29" t="s">
        <v>200</v>
      </c>
      <c r="D2932" s="29" t="s">
        <v>201</v>
      </c>
      <c r="E2932" s="29" t="n">
        <v>488</v>
      </c>
      <c r="F2932" s="29" t="s">
        <v>137</v>
      </c>
      <c r="G2932" s="29" t="s">
        <v>5605</v>
      </c>
      <c r="H2932" s="30" t="n">
        <v>420</v>
      </c>
      <c r="I2932" s="31" t="n">
        <v>46262</v>
      </c>
      <c r="J2932" s="30" t="n">
        <v>420</v>
      </c>
      <c r="K2932" s="29" t="s">
        <v>120</v>
      </c>
      <c r="L2932" s="29" t="s">
        <v>190</v>
      </c>
      <c r="M2932" s="29"/>
      <c r="N2932" s="29" t="s">
        <v>134</v>
      </c>
      <c r="O2932" s="31" t="n">
        <v>46251</v>
      </c>
      <c r="P2932" s="29" t="s">
        <v>123</v>
      </c>
      <c r="Q2932" s="29" t="n">
        <f aca="false">IFERROR(VALUE(L2932),"")</f>
        <v>23</v>
      </c>
      <c r="R2932" s="29" t="n">
        <f aca="true">IF(O2932="","",O2932-TODAY())</f>
        <v>-34</v>
      </c>
      <c r="S2932" s="29" t="str">
        <f aca="false">IF(C2932="&lt;&lt; vazio &gt;&gt;","VAZIA",IF(AND(O2932&lt;&gt;"",R2932&lt;0),"VENCIDO",IF(AND(O2932&lt;&gt;"",R2932&lt;=Parametros!$B$10),"PRÓX. VENCIMENTO",IF(F2932="Q","QUALIDADE",IF(F2932="S","BLOQUEADO",IF(F2932="R","RESTRITO/DEVOLUÇÃO",IF(OR(N2932="QUAR",N2932="QRES"),"QUARENTENA",IF(OR(B2932="DESCARTE",B2932="DEVOLUÇÃO"),"DESCARTE/DEVOLUÇÃO",IF(AND(D2932="",K2932&lt;&gt;""),"SEM LOTE",IF(AND(Q2932&lt;&gt;"",Q2932&gt;=Parametros!$B$11),"PARADO/SEM GIRO","OK"))))))))))</f>
        <v>VENCIDO</v>
      </c>
      <c r="T2932" s="29" t="str">
        <f aca="false">IF(AND($S2932="PARADO/SEM GIRO",$K2932="KG",OR(Painel!$B$5="(Todos)",A2932=Painel!$B$5)*OR(Painel!$E$5="(Todos)",P2932=Painel!$E$5)),$J2932+ROW()/10000000,"")</f>
        <v/>
      </c>
      <c r="U2932" s="29" t="n">
        <f aca="false">IF(AND($S2932="VENCIDO",$K2932="KG",OR(Painel!$B$5="(Todos)",A2932=Painel!$B$5)*OR(Painel!$E$5="(Todos)",P2932=Painel!$E$5)),$J2932+ROW()/10000000,"")</f>
        <v>420.0002932</v>
      </c>
    </row>
    <row r="2933" customFormat="false" ht="15" hidden="false" customHeight="false" outlineLevel="0" collapsed="false">
      <c r="A2933" s="29" t="s">
        <v>55</v>
      </c>
      <c r="B2933" s="29" t="s">
        <v>5386</v>
      </c>
      <c r="C2933" s="29" t="s">
        <v>200</v>
      </c>
      <c r="D2933" s="29" t="s">
        <v>201</v>
      </c>
      <c r="E2933" s="29" t="n">
        <v>488</v>
      </c>
      <c r="F2933" s="29" t="s">
        <v>137</v>
      </c>
      <c r="G2933" s="29" t="s">
        <v>5606</v>
      </c>
      <c r="H2933" s="30" t="n">
        <v>250</v>
      </c>
      <c r="I2933" s="31" t="n">
        <v>46262</v>
      </c>
      <c r="J2933" s="30" t="n">
        <v>250</v>
      </c>
      <c r="K2933" s="29" t="s">
        <v>120</v>
      </c>
      <c r="L2933" s="29" t="s">
        <v>190</v>
      </c>
      <c r="M2933" s="29"/>
      <c r="N2933" s="29" t="s">
        <v>134</v>
      </c>
      <c r="O2933" s="31" t="n">
        <v>46251</v>
      </c>
      <c r="P2933" s="29" t="s">
        <v>123</v>
      </c>
      <c r="Q2933" s="29" t="n">
        <f aca="false">IFERROR(VALUE(L2933),"")</f>
        <v>23</v>
      </c>
      <c r="R2933" s="29" t="n">
        <f aca="true">IF(O2933="","",O2933-TODAY())</f>
        <v>-34</v>
      </c>
      <c r="S2933" s="29" t="str">
        <f aca="false">IF(C2933="&lt;&lt; vazio &gt;&gt;","VAZIA",IF(AND(O2933&lt;&gt;"",R2933&lt;0),"VENCIDO",IF(AND(O2933&lt;&gt;"",R2933&lt;=Parametros!$B$10),"PRÓX. VENCIMENTO",IF(F2933="Q","QUALIDADE",IF(F2933="S","BLOQUEADO",IF(F2933="R","RESTRITO/DEVOLUÇÃO",IF(OR(N2933="QUAR",N2933="QRES"),"QUARENTENA",IF(OR(B2933="DESCARTE",B2933="DEVOLUÇÃO"),"DESCARTE/DEVOLUÇÃO",IF(AND(D2933="",K2933&lt;&gt;""),"SEM LOTE",IF(AND(Q2933&lt;&gt;"",Q2933&gt;=Parametros!$B$11),"PARADO/SEM GIRO","OK"))))))))))</f>
        <v>VENCIDO</v>
      </c>
      <c r="T2933" s="29" t="str">
        <f aca="false">IF(AND($S2933="PARADO/SEM GIRO",$K2933="KG",OR(Painel!$B$5="(Todos)",A2933=Painel!$B$5)*OR(Painel!$E$5="(Todos)",P2933=Painel!$E$5)),$J2933+ROW()/10000000,"")</f>
        <v/>
      </c>
      <c r="U2933" s="29" t="n">
        <f aca="false">IF(AND($S2933="VENCIDO",$K2933="KG",OR(Painel!$B$5="(Todos)",A2933=Painel!$B$5)*OR(Painel!$E$5="(Todos)",P2933=Painel!$E$5)),$J2933+ROW()/10000000,"")</f>
        <v>250.0002933</v>
      </c>
    </row>
    <row r="2934" customFormat="false" ht="15" hidden="false" customHeight="false" outlineLevel="0" collapsed="false">
      <c r="A2934" s="29" t="s">
        <v>55</v>
      </c>
      <c r="B2934" s="29" t="s">
        <v>5386</v>
      </c>
      <c r="C2934" s="29" t="s">
        <v>5607</v>
      </c>
      <c r="D2934" s="29" t="s">
        <v>1260</v>
      </c>
      <c r="E2934" s="29" t="n">
        <v>488</v>
      </c>
      <c r="F2934" s="29" t="s">
        <v>189</v>
      </c>
      <c r="G2934" s="29" t="s">
        <v>5608</v>
      </c>
      <c r="H2934" s="30" t="n">
        <v>6</v>
      </c>
      <c r="I2934" s="31" t="n">
        <v>46244</v>
      </c>
      <c r="J2934" s="30" t="n">
        <v>6</v>
      </c>
      <c r="K2934" s="29" t="s">
        <v>120</v>
      </c>
      <c r="L2934" s="29" t="s">
        <v>182</v>
      </c>
      <c r="M2934" s="29"/>
      <c r="N2934" s="29" t="s">
        <v>122</v>
      </c>
      <c r="O2934" s="31" t="n">
        <v>46109</v>
      </c>
      <c r="P2934" s="29" t="s">
        <v>123</v>
      </c>
      <c r="Q2934" s="29" t="n">
        <f aca="false">IFERROR(VALUE(L2934),"")</f>
        <v>41</v>
      </c>
      <c r="R2934" s="29" t="n">
        <f aca="true">IF(O2934="","",O2934-TODAY())</f>
        <v>-176</v>
      </c>
      <c r="S2934" s="29" t="str">
        <f aca="false">IF(C2934="&lt;&lt; vazio &gt;&gt;","VAZIA",IF(AND(O2934&lt;&gt;"",R2934&lt;0),"VENCIDO",IF(AND(O2934&lt;&gt;"",R2934&lt;=Parametros!$B$10),"PRÓX. VENCIMENTO",IF(F2934="Q","QUALIDADE",IF(F2934="S","BLOQUEADO",IF(F2934="R","RESTRITO/DEVOLUÇÃO",IF(OR(N2934="QUAR",N2934="QRES"),"QUARENTENA",IF(OR(B2934="DESCARTE",B2934="DEVOLUÇÃO"),"DESCARTE/DEVOLUÇÃO",IF(AND(D2934="",K2934&lt;&gt;""),"SEM LOTE",IF(AND(Q2934&lt;&gt;"",Q2934&gt;=Parametros!$B$11),"PARADO/SEM GIRO","OK"))))))))))</f>
        <v>VENCIDO</v>
      </c>
      <c r="T2934" s="29" t="str">
        <f aca="false">IF(AND($S2934="PARADO/SEM GIRO",$K2934="KG",OR(Painel!$B$5="(Todos)",A2934=Painel!$B$5)*OR(Painel!$E$5="(Todos)",P2934=Painel!$E$5)),$J2934+ROW()/10000000,"")</f>
        <v/>
      </c>
      <c r="U2934" s="29" t="n">
        <f aca="false">IF(AND($S2934="VENCIDO",$K2934="KG",OR(Painel!$B$5="(Todos)",A2934=Painel!$B$5)*OR(Painel!$E$5="(Todos)",P2934=Painel!$E$5)),$J2934+ROW()/10000000,"")</f>
        <v>6.0002934</v>
      </c>
    </row>
    <row r="2935" customFormat="false" ht="15" hidden="false" customHeight="false" outlineLevel="0" collapsed="false">
      <c r="A2935" s="29" t="s">
        <v>55</v>
      </c>
      <c r="B2935" s="29" t="s">
        <v>5386</v>
      </c>
      <c r="C2935" s="29" t="s">
        <v>5609</v>
      </c>
      <c r="D2935" s="29" t="s">
        <v>5610</v>
      </c>
      <c r="E2935" s="29" t="n">
        <v>488</v>
      </c>
      <c r="F2935" s="29" t="s">
        <v>268</v>
      </c>
      <c r="G2935" s="29" t="s">
        <v>5611</v>
      </c>
      <c r="H2935" s="30" t="n">
        <v>10</v>
      </c>
      <c r="I2935" s="31" t="n">
        <v>46218</v>
      </c>
      <c r="J2935" s="30" t="n">
        <v>10</v>
      </c>
      <c r="K2935" s="29" t="s">
        <v>120</v>
      </c>
      <c r="L2935" s="29" t="s">
        <v>1605</v>
      </c>
      <c r="M2935" s="29"/>
      <c r="N2935" s="29" t="s">
        <v>122</v>
      </c>
      <c r="O2935" s="31" t="n">
        <v>46182</v>
      </c>
      <c r="P2935" s="29" t="s">
        <v>123</v>
      </c>
      <c r="Q2935" s="29" t="n">
        <f aca="false">IFERROR(VALUE(L2935),"")</f>
        <v>67</v>
      </c>
      <c r="R2935" s="29" t="n">
        <f aca="true">IF(O2935="","",O2935-TODAY())</f>
        <v>-103</v>
      </c>
      <c r="S2935" s="29" t="str">
        <f aca="false">IF(C2935="&lt;&lt; vazio &gt;&gt;","VAZIA",IF(AND(O2935&lt;&gt;"",R2935&lt;0),"VENCIDO",IF(AND(O2935&lt;&gt;"",R2935&lt;=Parametros!$B$10),"PRÓX. VENCIMENTO",IF(F2935="Q","QUALIDADE",IF(F2935="S","BLOQUEADO",IF(F2935="R","RESTRITO/DEVOLUÇÃO",IF(OR(N2935="QUAR",N2935="QRES"),"QUARENTENA",IF(OR(B2935="DESCARTE",B2935="DEVOLUÇÃO"),"DESCARTE/DEVOLUÇÃO",IF(AND(D2935="",K2935&lt;&gt;""),"SEM LOTE",IF(AND(Q2935&lt;&gt;"",Q2935&gt;=Parametros!$B$11),"PARADO/SEM GIRO","OK"))))))))))</f>
        <v>VENCIDO</v>
      </c>
      <c r="T2935" s="29" t="str">
        <f aca="false">IF(AND($S2935="PARADO/SEM GIRO",$K2935="KG",OR(Painel!$B$5="(Todos)",A2935=Painel!$B$5)*OR(Painel!$E$5="(Todos)",P2935=Painel!$E$5)),$J2935+ROW()/10000000,"")</f>
        <v/>
      </c>
      <c r="U2935" s="29" t="n">
        <f aca="false">IF(AND($S2935="VENCIDO",$K2935="KG",OR(Painel!$B$5="(Todos)",A2935=Painel!$B$5)*OR(Painel!$E$5="(Todos)",P2935=Painel!$E$5)),$J2935+ROW()/10000000,"")</f>
        <v>10.0002935</v>
      </c>
    </row>
    <row r="2936" customFormat="false" ht="15" hidden="false" customHeight="false" outlineLevel="0" collapsed="false">
      <c r="A2936" s="29" t="s">
        <v>55</v>
      </c>
      <c r="B2936" s="29" t="s">
        <v>5386</v>
      </c>
      <c r="C2936" s="29" t="s">
        <v>5609</v>
      </c>
      <c r="D2936" s="29" t="s">
        <v>5612</v>
      </c>
      <c r="E2936" s="29" t="n">
        <v>488</v>
      </c>
      <c r="F2936" s="29" t="s">
        <v>268</v>
      </c>
      <c r="G2936" s="29" t="s">
        <v>5613</v>
      </c>
      <c r="H2936" s="30" t="n">
        <v>45</v>
      </c>
      <c r="I2936" s="31" t="n">
        <v>46218</v>
      </c>
      <c r="J2936" s="30" t="n">
        <v>45</v>
      </c>
      <c r="K2936" s="29" t="s">
        <v>120</v>
      </c>
      <c r="L2936" s="29" t="s">
        <v>1605</v>
      </c>
      <c r="M2936" s="29"/>
      <c r="N2936" s="29" t="s">
        <v>122</v>
      </c>
      <c r="O2936" s="31" t="n">
        <v>46183</v>
      </c>
      <c r="P2936" s="29" t="s">
        <v>123</v>
      </c>
      <c r="Q2936" s="29" t="n">
        <f aca="false">IFERROR(VALUE(L2936),"")</f>
        <v>67</v>
      </c>
      <c r="R2936" s="29" t="n">
        <f aca="true">IF(O2936="","",O2936-TODAY())</f>
        <v>-102</v>
      </c>
      <c r="S2936" s="29" t="str">
        <f aca="false">IF(C2936="&lt;&lt; vazio &gt;&gt;","VAZIA",IF(AND(O2936&lt;&gt;"",R2936&lt;0),"VENCIDO",IF(AND(O2936&lt;&gt;"",R2936&lt;=Parametros!$B$10),"PRÓX. VENCIMENTO",IF(F2936="Q","QUALIDADE",IF(F2936="S","BLOQUEADO",IF(F2936="R","RESTRITO/DEVOLUÇÃO",IF(OR(N2936="QUAR",N2936="QRES"),"QUARENTENA",IF(OR(B2936="DESCARTE",B2936="DEVOLUÇÃO"),"DESCARTE/DEVOLUÇÃO",IF(AND(D2936="",K2936&lt;&gt;""),"SEM LOTE",IF(AND(Q2936&lt;&gt;"",Q2936&gt;=Parametros!$B$11),"PARADO/SEM GIRO","OK"))))))))))</f>
        <v>VENCIDO</v>
      </c>
      <c r="T2936" s="29" t="str">
        <f aca="false">IF(AND($S2936="PARADO/SEM GIRO",$K2936="KG",OR(Painel!$B$5="(Todos)",A2936=Painel!$B$5)*OR(Painel!$E$5="(Todos)",P2936=Painel!$E$5)),$J2936+ROW()/10000000,"")</f>
        <v/>
      </c>
      <c r="U2936" s="29" t="n">
        <f aca="false">IF(AND($S2936="VENCIDO",$K2936="KG",OR(Painel!$B$5="(Todos)",A2936=Painel!$B$5)*OR(Painel!$E$5="(Todos)",P2936=Painel!$E$5)),$J2936+ROW()/10000000,"")</f>
        <v>45.0002936</v>
      </c>
    </row>
    <row r="2937" customFormat="false" ht="15" hidden="false" customHeight="false" outlineLevel="0" collapsed="false">
      <c r="A2937" s="29" t="s">
        <v>55</v>
      </c>
      <c r="B2937" s="29" t="s">
        <v>5386</v>
      </c>
      <c r="C2937" s="29" t="s">
        <v>5609</v>
      </c>
      <c r="D2937" s="29" t="s">
        <v>5614</v>
      </c>
      <c r="E2937" s="29" t="n">
        <v>488</v>
      </c>
      <c r="F2937" s="29" t="s">
        <v>268</v>
      </c>
      <c r="G2937" s="29" t="s">
        <v>5615</v>
      </c>
      <c r="H2937" s="30" t="n">
        <v>70</v>
      </c>
      <c r="I2937" s="31" t="n">
        <v>46218</v>
      </c>
      <c r="J2937" s="30" t="n">
        <v>70</v>
      </c>
      <c r="K2937" s="29" t="s">
        <v>120</v>
      </c>
      <c r="L2937" s="29" t="s">
        <v>1605</v>
      </c>
      <c r="M2937" s="29"/>
      <c r="N2937" s="29" t="s">
        <v>122</v>
      </c>
      <c r="O2937" s="31" t="n">
        <v>46191</v>
      </c>
      <c r="P2937" s="29" t="s">
        <v>123</v>
      </c>
      <c r="Q2937" s="29" t="n">
        <f aca="false">IFERROR(VALUE(L2937),"")</f>
        <v>67</v>
      </c>
      <c r="R2937" s="29" t="n">
        <f aca="true">IF(O2937="","",O2937-TODAY())</f>
        <v>-94</v>
      </c>
      <c r="S2937" s="29" t="str">
        <f aca="false">IF(C2937="&lt;&lt; vazio &gt;&gt;","VAZIA",IF(AND(O2937&lt;&gt;"",R2937&lt;0),"VENCIDO",IF(AND(O2937&lt;&gt;"",R2937&lt;=Parametros!$B$10),"PRÓX. VENCIMENTO",IF(F2937="Q","QUALIDADE",IF(F2937="S","BLOQUEADO",IF(F2937="R","RESTRITO/DEVOLUÇÃO",IF(OR(N2937="QUAR",N2937="QRES"),"QUARENTENA",IF(OR(B2937="DESCARTE",B2937="DEVOLUÇÃO"),"DESCARTE/DEVOLUÇÃO",IF(AND(D2937="",K2937&lt;&gt;""),"SEM LOTE",IF(AND(Q2937&lt;&gt;"",Q2937&gt;=Parametros!$B$11),"PARADO/SEM GIRO","OK"))))))))))</f>
        <v>VENCIDO</v>
      </c>
      <c r="T2937" s="29" t="str">
        <f aca="false">IF(AND($S2937="PARADO/SEM GIRO",$K2937="KG",OR(Painel!$B$5="(Todos)",A2937=Painel!$B$5)*OR(Painel!$E$5="(Todos)",P2937=Painel!$E$5)),$J2937+ROW()/10000000,"")</f>
        <v/>
      </c>
      <c r="U2937" s="29" t="n">
        <f aca="false">IF(AND($S2937="VENCIDO",$K2937="KG",OR(Painel!$B$5="(Todos)",A2937=Painel!$B$5)*OR(Painel!$E$5="(Todos)",P2937=Painel!$E$5)),$J2937+ROW()/10000000,"")</f>
        <v>70.0002937</v>
      </c>
    </row>
    <row r="2938" customFormat="false" ht="15" hidden="false" customHeight="false" outlineLevel="0" collapsed="false">
      <c r="A2938" s="29" t="s">
        <v>55</v>
      </c>
      <c r="B2938" s="29" t="s">
        <v>5386</v>
      </c>
      <c r="C2938" s="29" t="s">
        <v>5609</v>
      </c>
      <c r="D2938" s="29" t="s">
        <v>5614</v>
      </c>
      <c r="E2938" s="29" t="n">
        <v>488</v>
      </c>
      <c r="F2938" s="29" t="s">
        <v>137</v>
      </c>
      <c r="G2938" s="29" t="s">
        <v>5616</v>
      </c>
      <c r="H2938" s="30" t="n">
        <v>20</v>
      </c>
      <c r="I2938" s="31" t="n">
        <v>46271</v>
      </c>
      <c r="J2938" s="30" t="n">
        <v>20</v>
      </c>
      <c r="K2938" s="29" t="s">
        <v>120</v>
      </c>
      <c r="L2938" s="29" t="s">
        <v>221</v>
      </c>
      <c r="M2938" s="29"/>
      <c r="N2938" s="29" t="s">
        <v>122</v>
      </c>
      <c r="O2938" s="31" t="n">
        <v>46191</v>
      </c>
      <c r="P2938" s="29" t="s">
        <v>123</v>
      </c>
      <c r="Q2938" s="29" t="n">
        <f aca="false">IFERROR(VALUE(L2938),"")</f>
        <v>14</v>
      </c>
      <c r="R2938" s="29" t="n">
        <f aca="true">IF(O2938="","",O2938-TODAY())</f>
        <v>-94</v>
      </c>
      <c r="S2938" s="29" t="str">
        <f aca="false">IF(C2938="&lt;&lt; vazio &gt;&gt;","VAZIA",IF(AND(O2938&lt;&gt;"",R2938&lt;0),"VENCIDO",IF(AND(O2938&lt;&gt;"",R2938&lt;=Parametros!$B$10),"PRÓX. VENCIMENTO",IF(F2938="Q","QUALIDADE",IF(F2938="S","BLOQUEADO",IF(F2938="R","RESTRITO/DEVOLUÇÃO",IF(OR(N2938="QUAR",N2938="QRES"),"QUARENTENA",IF(OR(B2938="DESCARTE",B2938="DEVOLUÇÃO"),"DESCARTE/DEVOLUÇÃO",IF(AND(D2938="",K2938&lt;&gt;""),"SEM LOTE",IF(AND(Q2938&lt;&gt;"",Q2938&gt;=Parametros!$B$11),"PARADO/SEM GIRO","OK"))))))))))</f>
        <v>VENCIDO</v>
      </c>
      <c r="T2938" s="29" t="str">
        <f aca="false">IF(AND($S2938="PARADO/SEM GIRO",$K2938="KG",OR(Painel!$B$5="(Todos)",A2938=Painel!$B$5)*OR(Painel!$E$5="(Todos)",P2938=Painel!$E$5)),$J2938+ROW()/10000000,"")</f>
        <v/>
      </c>
      <c r="U2938" s="29" t="n">
        <f aca="false">IF(AND($S2938="VENCIDO",$K2938="KG",OR(Painel!$B$5="(Todos)",A2938=Painel!$B$5)*OR(Painel!$E$5="(Todos)",P2938=Painel!$E$5)),$J2938+ROW()/10000000,"")</f>
        <v>20.0002938</v>
      </c>
    </row>
    <row r="2939" customFormat="false" ht="15" hidden="false" customHeight="false" outlineLevel="0" collapsed="false">
      <c r="A2939" s="29" t="s">
        <v>55</v>
      </c>
      <c r="B2939" s="29" t="s">
        <v>5386</v>
      </c>
      <c r="C2939" s="29" t="s">
        <v>285</v>
      </c>
      <c r="D2939" s="29" t="s">
        <v>5617</v>
      </c>
      <c r="E2939" s="29" t="n">
        <v>488</v>
      </c>
      <c r="F2939" s="29" t="s">
        <v>268</v>
      </c>
      <c r="G2939" s="29" t="s">
        <v>5618</v>
      </c>
      <c r="H2939" s="30" t="n">
        <v>6</v>
      </c>
      <c r="I2939" s="31" t="n">
        <v>46218</v>
      </c>
      <c r="J2939" s="30" t="n">
        <v>6</v>
      </c>
      <c r="K2939" s="29" t="s">
        <v>120</v>
      </c>
      <c r="L2939" s="29" t="s">
        <v>1605</v>
      </c>
      <c r="M2939" s="29"/>
      <c r="N2939" s="29" t="s">
        <v>122</v>
      </c>
      <c r="O2939" s="31" t="n">
        <v>46177</v>
      </c>
      <c r="P2939" s="29" t="s">
        <v>123</v>
      </c>
      <c r="Q2939" s="29" t="n">
        <f aca="false">IFERROR(VALUE(L2939),"")</f>
        <v>67</v>
      </c>
      <c r="R2939" s="29" t="n">
        <f aca="true">IF(O2939="","",O2939-TODAY())</f>
        <v>-108</v>
      </c>
      <c r="S2939" s="29" t="str">
        <f aca="false">IF(C2939="&lt;&lt; vazio &gt;&gt;","VAZIA",IF(AND(O2939&lt;&gt;"",R2939&lt;0),"VENCIDO",IF(AND(O2939&lt;&gt;"",R2939&lt;=Parametros!$B$10),"PRÓX. VENCIMENTO",IF(F2939="Q","QUALIDADE",IF(F2939="S","BLOQUEADO",IF(F2939="R","RESTRITO/DEVOLUÇÃO",IF(OR(N2939="QUAR",N2939="QRES"),"QUARENTENA",IF(OR(B2939="DESCARTE",B2939="DEVOLUÇÃO"),"DESCARTE/DEVOLUÇÃO",IF(AND(D2939="",K2939&lt;&gt;""),"SEM LOTE",IF(AND(Q2939&lt;&gt;"",Q2939&gt;=Parametros!$B$11),"PARADO/SEM GIRO","OK"))))))))))</f>
        <v>VENCIDO</v>
      </c>
      <c r="T2939" s="29" t="str">
        <f aca="false">IF(AND($S2939="PARADO/SEM GIRO",$K2939="KG",OR(Painel!$B$5="(Todos)",A2939=Painel!$B$5)*OR(Painel!$E$5="(Todos)",P2939=Painel!$E$5)),$J2939+ROW()/10000000,"")</f>
        <v/>
      </c>
      <c r="U2939" s="29" t="n">
        <f aca="false">IF(AND($S2939="VENCIDO",$K2939="KG",OR(Painel!$B$5="(Todos)",A2939=Painel!$B$5)*OR(Painel!$E$5="(Todos)",P2939=Painel!$E$5)),$J2939+ROW()/10000000,"")</f>
        <v>6.0002939</v>
      </c>
    </row>
    <row r="2940" customFormat="false" ht="15" hidden="false" customHeight="false" outlineLevel="0" collapsed="false">
      <c r="A2940" s="29" t="s">
        <v>55</v>
      </c>
      <c r="B2940" s="29" t="s">
        <v>5386</v>
      </c>
      <c r="C2940" s="29" t="s">
        <v>285</v>
      </c>
      <c r="D2940" s="29" t="s">
        <v>5617</v>
      </c>
      <c r="E2940" s="29" t="n">
        <v>488</v>
      </c>
      <c r="F2940" s="29" t="s">
        <v>137</v>
      </c>
      <c r="G2940" s="29" t="s">
        <v>5619</v>
      </c>
      <c r="H2940" s="30" t="n">
        <v>12</v>
      </c>
      <c r="I2940" s="31" t="n">
        <v>46218</v>
      </c>
      <c r="J2940" s="30" t="n">
        <v>12</v>
      </c>
      <c r="K2940" s="29" t="s">
        <v>120</v>
      </c>
      <c r="L2940" s="29" t="s">
        <v>1605</v>
      </c>
      <c r="M2940" s="29"/>
      <c r="N2940" s="29" t="s">
        <v>122</v>
      </c>
      <c r="O2940" s="31" t="n">
        <v>46177</v>
      </c>
      <c r="P2940" s="29" t="s">
        <v>123</v>
      </c>
      <c r="Q2940" s="29" t="n">
        <f aca="false">IFERROR(VALUE(L2940),"")</f>
        <v>67</v>
      </c>
      <c r="R2940" s="29" t="n">
        <f aca="true">IF(O2940="","",O2940-TODAY())</f>
        <v>-108</v>
      </c>
      <c r="S2940" s="29" t="str">
        <f aca="false">IF(C2940="&lt;&lt; vazio &gt;&gt;","VAZIA",IF(AND(O2940&lt;&gt;"",R2940&lt;0),"VENCIDO",IF(AND(O2940&lt;&gt;"",R2940&lt;=Parametros!$B$10),"PRÓX. VENCIMENTO",IF(F2940="Q","QUALIDADE",IF(F2940="S","BLOQUEADO",IF(F2940="R","RESTRITO/DEVOLUÇÃO",IF(OR(N2940="QUAR",N2940="QRES"),"QUARENTENA",IF(OR(B2940="DESCARTE",B2940="DEVOLUÇÃO"),"DESCARTE/DEVOLUÇÃO",IF(AND(D2940="",K2940&lt;&gt;""),"SEM LOTE",IF(AND(Q2940&lt;&gt;"",Q2940&gt;=Parametros!$B$11),"PARADO/SEM GIRO","OK"))))))))))</f>
        <v>VENCIDO</v>
      </c>
      <c r="T2940" s="29" t="str">
        <f aca="false">IF(AND($S2940="PARADO/SEM GIRO",$K2940="KG",OR(Painel!$B$5="(Todos)",A2940=Painel!$B$5)*OR(Painel!$E$5="(Todos)",P2940=Painel!$E$5)),$J2940+ROW()/10000000,"")</f>
        <v/>
      </c>
      <c r="U2940" s="29" t="n">
        <f aca="false">IF(AND($S2940="VENCIDO",$K2940="KG",OR(Painel!$B$5="(Todos)",A2940=Painel!$B$5)*OR(Painel!$E$5="(Todos)",P2940=Painel!$E$5)),$J2940+ROW()/10000000,"")</f>
        <v>12.000294</v>
      </c>
    </row>
    <row r="2941" customFormat="false" ht="15" hidden="false" customHeight="false" outlineLevel="0" collapsed="false">
      <c r="A2941" s="29" t="s">
        <v>55</v>
      </c>
      <c r="B2941" s="29" t="s">
        <v>5386</v>
      </c>
      <c r="C2941" s="29" t="s">
        <v>285</v>
      </c>
      <c r="D2941" s="29" t="s">
        <v>5617</v>
      </c>
      <c r="E2941" s="29" t="n">
        <v>488</v>
      </c>
      <c r="F2941" s="29" t="s">
        <v>137</v>
      </c>
      <c r="G2941" s="29" t="s">
        <v>5620</v>
      </c>
      <c r="H2941" s="30" t="n">
        <v>5</v>
      </c>
      <c r="I2941" s="31" t="n">
        <v>46218</v>
      </c>
      <c r="J2941" s="30" t="n">
        <v>5</v>
      </c>
      <c r="K2941" s="29" t="s">
        <v>120</v>
      </c>
      <c r="L2941" s="29" t="s">
        <v>1605</v>
      </c>
      <c r="M2941" s="29"/>
      <c r="N2941" s="29" t="s">
        <v>122</v>
      </c>
      <c r="O2941" s="31" t="n">
        <v>46177</v>
      </c>
      <c r="P2941" s="29" t="s">
        <v>123</v>
      </c>
      <c r="Q2941" s="29" t="n">
        <f aca="false">IFERROR(VALUE(L2941),"")</f>
        <v>67</v>
      </c>
      <c r="R2941" s="29" t="n">
        <f aca="true">IF(O2941="","",O2941-TODAY())</f>
        <v>-108</v>
      </c>
      <c r="S2941" s="29" t="str">
        <f aca="false">IF(C2941="&lt;&lt; vazio &gt;&gt;","VAZIA",IF(AND(O2941&lt;&gt;"",R2941&lt;0),"VENCIDO",IF(AND(O2941&lt;&gt;"",R2941&lt;=Parametros!$B$10),"PRÓX. VENCIMENTO",IF(F2941="Q","QUALIDADE",IF(F2941="S","BLOQUEADO",IF(F2941="R","RESTRITO/DEVOLUÇÃO",IF(OR(N2941="QUAR",N2941="QRES"),"QUARENTENA",IF(OR(B2941="DESCARTE",B2941="DEVOLUÇÃO"),"DESCARTE/DEVOLUÇÃO",IF(AND(D2941="",K2941&lt;&gt;""),"SEM LOTE",IF(AND(Q2941&lt;&gt;"",Q2941&gt;=Parametros!$B$11),"PARADO/SEM GIRO","OK"))))))))))</f>
        <v>VENCIDO</v>
      </c>
      <c r="T2941" s="29" t="str">
        <f aca="false">IF(AND($S2941="PARADO/SEM GIRO",$K2941="KG",OR(Painel!$B$5="(Todos)",A2941=Painel!$B$5)*OR(Painel!$E$5="(Todos)",P2941=Painel!$E$5)),$J2941+ROW()/10000000,"")</f>
        <v/>
      </c>
      <c r="U2941" s="29" t="n">
        <f aca="false">IF(AND($S2941="VENCIDO",$K2941="KG",OR(Painel!$B$5="(Todos)",A2941=Painel!$B$5)*OR(Painel!$E$5="(Todos)",P2941=Painel!$E$5)),$J2941+ROW()/10000000,"")</f>
        <v>5.0002941</v>
      </c>
    </row>
    <row r="2942" customFormat="false" ht="15" hidden="false" customHeight="false" outlineLevel="0" collapsed="false">
      <c r="A2942" s="29" t="s">
        <v>55</v>
      </c>
      <c r="B2942" s="29" t="s">
        <v>5386</v>
      </c>
      <c r="C2942" s="29" t="s">
        <v>285</v>
      </c>
      <c r="D2942" s="29" t="s">
        <v>5621</v>
      </c>
      <c r="E2942" s="29" t="n">
        <v>488</v>
      </c>
      <c r="F2942" s="29" t="s">
        <v>137</v>
      </c>
      <c r="G2942" s="29" t="s">
        <v>5622</v>
      </c>
      <c r="H2942" s="30" t="n">
        <v>3</v>
      </c>
      <c r="I2942" s="31" t="n">
        <v>46218</v>
      </c>
      <c r="J2942" s="30" t="n">
        <v>3</v>
      </c>
      <c r="K2942" s="29" t="s">
        <v>120</v>
      </c>
      <c r="L2942" s="29" t="s">
        <v>1605</v>
      </c>
      <c r="M2942" s="29"/>
      <c r="N2942" s="29" t="s">
        <v>122</v>
      </c>
      <c r="O2942" s="31" t="n">
        <v>46178</v>
      </c>
      <c r="P2942" s="29" t="s">
        <v>123</v>
      </c>
      <c r="Q2942" s="29" t="n">
        <f aca="false">IFERROR(VALUE(L2942),"")</f>
        <v>67</v>
      </c>
      <c r="R2942" s="29" t="n">
        <f aca="true">IF(O2942="","",O2942-TODAY())</f>
        <v>-107</v>
      </c>
      <c r="S2942" s="29" t="str">
        <f aca="false">IF(C2942="&lt;&lt; vazio &gt;&gt;","VAZIA",IF(AND(O2942&lt;&gt;"",R2942&lt;0),"VENCIDO",IF(AND(O2942&lt;&gt;"",R2942&lt;=Parametros!$B$10),"PRÓX. VENCIMENTO",IF(F2942="Q","QUALIDADE",IF(F2942="S","BLOQUEADO",IF(F2942="R","RESTRITO/DEVOLUÇÃO",IF(OR(N2942="QUAR",N2942="QRES"),"QUARENTENA",IF(OR(B2942="DESCARTE",B2942="DEVOLUÇÃO"),"DESCARTE/DEVOLUÇÃO",IF(AND(D2942="",K2942&lt;&gt;""),"SEM LOTE",IF(AND(Q2942&lt;&gt;"",Q2942&gt;=Parametros!$B$11),"PARADO/SEM GIRO","OK"))))))))))</f>
        <v>VENCIDO</v>
      </c>
      <c r="T2942" s="29" t="str">
        <f aca="false">IF(AND($S2942="PARADO/SEM GIRO",$K2942="KG",OR(Painel!$B$5="(Todos)",A2942=Painel!$B$5)*OR(Painel!$E$5="(Todos)",P2942=Painel!$E$5)),$J2942+ROW()/10000000,"")</f>
        <v/>
      </c>
      <c r="U2942" s="29" t="n">
        <f aca="false">IF(AND($S2942="VENCIDO",$K2942="KG",OR(Painel!$B$5="(Todos)",A2942=Painel!$B$5)*OR(Painel!$E$5="(Todos)",P2942=Painel!$E$5)),$J2942+ROW()/10000000,"")</f>
        <v>3.0002942</v>
      </c>
    </row>
    <row r="2943" customFormat="false" ht="15" hidden="false" customHeight="false" outlineLevel="0" collapsed="false">
      <c r="A2943" s="29" t="s">
        <v>55</v>
      </c>
      <c r="B2943" s="29" t="s">
        <v>5386</v>
      </c>
      <c r="C2943" s="29" t="s">
        <v>285</v>
      </c>
      <c r="D2943" s="29" t="s">
        <v>5623</v>
      </c>
      <c r="E2943" s="29" t="n">
        <v>488</v>
      </c>
      <c r="F2943" s="29" t="s">
        <v>268</v>
      </c>
      <c r="G2943" s="29" t="s">
        <v>5624</v>
      </c>
      <c r="H2943" s="30" t="n">
        <v>6</v>
      </c>
      <c r="I2943" s="31" t="n">
        <v>46218</v>
      </c>
      <c r="J2943" s="30" t="n">
        <v>6</v>
      </c>
      <c r="K2943" s="29" t="s">
        <v>120</v>
      </c>
      <c r="L2943" s="29" t="s">
        <v>1605</v>
      </c>
      <c r="M2943" s="29"/>
      <c r="N2943" s="29" t="s">
        <v>122</v>
      </c>
      <c r="O2943" s="31" t="n">
        <v>46180</v>
      </c>
      <c r="P2943" s="29" t="s">
        <v>123</v>
      </c>
      <c r="Q2943" s="29" t="n">
        <f aca="false">IFERROR(VALUE(L2943),"")</f>
        <v>67</v>
      </c>
      <c r="R2943" s="29" t="n">
        <f aca="true">IF(O2943="","",O2943-TODAY())</f>
        <v>-105</v>
      </c>
      <c r="S2943" s="29" t="str">
        <f aca="false">IF(C2943="&lt;&lt; vazio &gt;&gt;","VAZIA",IF(AND(O2943&lt;&gt;"",R2943&lt;0),"VENCIDO",IF(AND(O2943&lt;&gt;"",R2943&lt;=Parametros!$B$10),"PRÓX. VENCIMENTO",IF(F2943="Q","QUALIDADE",IF(F2943="S","BLOQUEADO",IF(F2943="R","RESTRITO/DEVOLUÇÃO",IF(OR(N2943="QUAR",N2943="QRES"),"QUARENTENA",IF(OR(B2943="DESCARTE",B2943="DEVOLUÇÃO"),"DESCARTE/DEVOLUÇÃO",IF(AND(D2943="",K2943&lt;&gt;""),"SEM LOTE",IF(AND(Q2943&lt;&gt;"",Q2943&gt;=Parametros!$B$11),"PARADO/SEM GIRO","OK"))))))))))</f>
        <v>VENCIDO</v>
      </c>
      <c r="T2943" s="29" t="str">
        <f aca="false">IF(AND($S2943="PARADO/SEM GIRO",$K2943="KG",OR(Painel!$B$5="(Todos)",A2943=Painel!$B$5)*OR(Painel!$E$5="(Todos)",P2943=Painel!$E$5)),$J2943+ROW()/10000000,"")</f>
        <v/>
      </c>
      <c r="U2943" s="29" t="n">
        <f aca="false">IF(AND($S2943="VENCIDO",$K2943="KG",OR(Painel!$B$5="(Todos)",A2943=Painel!$B$5)*OR(Painel!$E$5="(Todos)",P2943=Painel!$E$5)),$J2943+ROW()/10000000,"")</f>
        <v>6.0002943</v>
      </c>
    </row>
    <row r="2944" customFormat="false" ht="15" hidden="false" customHeight="false" outlineLevel="0" collapsed="false">
      <c r="A2944" s="29" t="s">
        <v>55</v>
      </c>
      <c r="B2944" s="29" t="s">
        <v>5386</v>
      </c>
      <c r="C2944" s="29" t="s">
        <v>285</v>
      </c>
      <c r="D2944" s="29" t="s">
        <v>286</v>
      </c>
      <c r="E2944" s="29" t="n">
        <v>488</v>
      </c>
      <c r="F2944" s="29" t="s">
        <v>268</v>
      </c>
      <c r="G2944" s="29" t="s">
        <v>5625</v>
      </c>
      <c r="H2944" s="30" t="n">
        <v>3.99</v>
      </c>
      <c r="I2944" s="31" t="n">
        <v>46218</v>
      </c>
      <c r="J2944" s="30" t="n">
        <v>3.99</v>
      </c>
      <c r="K2944" s="29" t="s">
        <v>120</v>
      </c>
      <c r="L2944" s="29" t="s">
        <v>1605</v>
      </c>
      <c r="M2944" s="29"/>
      <c r="N2944" s="29" t="s">
        <v>122</v>
      </c>
      <c r="O2944" s="31" t="n">
        <v>46181</v>
      </c>
      <c r="P2944" s="29" t="s">
        <v>123</v>
      </c>
      <c r="Q2944" s="29" t="n">
        <f aca="false">IFERROR(VALUE(L2944),"")</f>
        <v>67</v>
      </c>
      <c r="R2944" s="29" t="n">
        <f aca="true">IF(O2944="","",O2944-TODAY())</f>
        <v>-104</v>
      </c>
      <c r="S2944" s="29" t="str">
        <f aca="false">IF(C2944="&lt;&lt; vazio &gt;&gt;","VAZIA",IF(AND(O2944&lt;&gt;"",R2944&lt;0),"VENCIDO",IF(AND(O2944&lt;&gt;"",R2944&lt;=Parametros!$B$10),"PRÓX. VENCIMENTO",IF(F2944="Q","QUALIDADE",IF(F2944="S","BLOQUEADO",IF(F2944="R","RESTRITO/DEVOLUÇÃO",IF(OR(N2944="QUAR",N2944="QRES"),"QUARENTENA",IF(OR(B2944="DESCARTE",B2944="DEVOLUÇÃO"),"DESCARTE/DEVOLUÇÃO",IF(AND(D2944="",K2944&lt;&gt;""),"SEM LOTE",IF(AND(Q2944&lt;&gt;"",Q2944&gt;=Parametros!$B$11),"PARADO/SEM GIRO","OK"))))))))))</f>
        <v>VENCIDO</v>
      </c>
      <c r="T2944" s="29" t="str">
        <f aca="false">IF(AND($S2944="PARADO/SEM GIRO",$K2944="KG",OR(Painel!$B$5="(Todos)",A2944=Painel!$B$5)*OR(Painel!$E$5="(Todos)",P2944=Painel!$E$5)),$J2944+ROW()/10000000,"")</f>
        <v/>
      </c>
      <c r="U2944" s="29" t="n">
        <f aca="false">IF(AND($S2944="VENCIDO",$K2944="KG",OR(Painel!$B$5="(Todos)",A2944=Painel!$B$5)*OR(Painel!$E$5="(Todos)",P2944=Painel!$E$5)),$J2944+ROW()/10000000,"")</f>
        <v>3.9902944</v>
      </c>
    </row>
    <row r="2945" customFormat="false" ht="15" hidden="false" customHeight="false" outlineLevel="0" collapsed="false">
      <c r="A2945" s="29" t="s">
        <v>55</v>
      </c>
      <c r="B2945" s="29" t="s">
        <v>5386</v>
      </c>
      <c r="C2945" s="29" t="s">
        <v>285</v>
      </c>
      <c r="D2945" s="29" t="s">
        <v>286</v>
      </c>
      <c r="E2945" s="29" t="n">
        <v>488</v>
      </c>
      <c r="F2945" s="29" t="s">
        <v>137</v>
      </c>
      <c r="G2945" s="29" t="s">
        <v>5626</v>
      </c>
      <c r="H2945" s="30" t="n">
        <v>1.01</v>
      </c>
      <c r="I2945" s="31" t="n">
        <v>46218</v>
      </c>
      <c r="J2945" s="30" t="n">
        <v>1.01</v>
      </c>
      <c r="K2945" s="29" t="s">
        <v>120</v>
      </c>
      <c r="L2945" s="29" t="s">
        <v>1605</v>
      </c>
      <c r="M2945" s="29"/>
      <c r="N2945" s="29" t="s">
        <v>122</v>
      </c>
      <c r="O2945" s="31" t="n">
        <v>46181</v>
      </c>
      <c r="P2945" s="29" t="s">
        <v>123</v>
      </c>
      <c r="Q2945" s="29" t="n">
        <f aca="false">IFERROR(VALUE(L2945),"")</f>
        <v>67</v>
      </c>
      <c r="R2945" s="29" t="n">
        <f aca="true">IF(O2945="","",O2945-TODAY())</f>
        <v>-104</v>
      </c>
      <c r="S2945" s="29" t="str">
        <f aca="false">IF(C2945="&lt;&lt; vazio &gt;&gt;","VAZIA",IF(AND(O2945&lt;&gt;"",R2945&lt;0),"VENCIDO",IF(AND(O2945&lt;&gt;"",R2945&lt;=Parametros!$B$10),"PRÓX. VENCIMENTO",IF(F2945="Q","QUALIDADE",IF(F2945="S","BLOQUEADO",IF(F2945="R","RESTRITO/DEVOLUÇÃO",IF(OR(N2945="QUAR",N2945="QRES"),"QUARENTENA",IF(OR(B2945="DESCARTE",B2945="DEVOLUÇÃO"),"DESCARTE/DEVOLUÇÃO",IF(AND(D2945="",K2945&lt;&gt;""),"SEM LOTE",IF(AND(Q2945&lt;&gt;"",Q2945&gt;=Parametros!$B$11),"PARADO/SEM GIRO","OK"))))))))))</f>
        <v>VENCIDO</v>
      </c>
      <c r="T2945" s="29" t="str">
        <f aca="false">IF(AND($S2945="PARADO/SEM GIRO",$K2945="KG",OR(Painel!$B$5="(Todos)",A2945=Painel!$B$5)*OR(Painel!$E$5="(Todos)",P2945=Painel!$E$5)),$J2945+ROW()/10000000,"")</f>
        <v/>
      </c>
      <c r="U2945" s="29" t="n">
        <f aca="false">IF(AND($S2945="VENCIDO",$K2945="KG",OR(Painel!$B$5="(Todos)",A2945=Painel!$B$5)*OR(Painel!$E$5="(Todos)",P2945=Painel!$E$5)),$J2945+ROW()/10000000,"")</f>
        <v>1.0102945</v>
      </c>
    </row>
    <row r="2946" customFormat="false" ht="15" hidden="false" customHeight="false" outlineLevel="0" collapsed="false">
      <c r="A2946" s="29" t="s">
        <v>55</v>
      </c>
      <c r="B2946" s="29" t="s">
        <v>5386</v>
      </c>
      <c r="C2946" s="29" t="s">
        <v>285</v>
      </c>
      <c r="D2946" s="29" t="s">
        <v>5627</v>
      </c>
      <c r="E2946" s="29" t="n">
        <v>488</v>
      </c>
      <c r="F2946" s="29" t="s">
        <v>268</v>
      </c>
      <c r="G2946" s="29" t="s">
        <v>5628</v>
      </c>
      <c r="H2946" s="30" t="n">
        <v>4.002</v>
      </c>
      <c r="I2946" s="31" t="n">
        <v>46218</v>
      </c>
      <c r="J2946" s="30" t="n">
        <v>4.002</v>
      </c>
      <c r="K2946" s="29" t="s">
        <v>120</v>
      </c>
      <c r="L2946" s="29" t="s">
        <v>1605</v>
      </c>
      <c r="M2946" s="29"/>
      <c r="N2946" s="29" t="s">
        <v>122</v>
      </c>
      <c r="O2946" s="31" t="n">
        <v>46193</v>
      </c>
      <c r="P2946" s="29" t="s">
        <v>123</v>
      </c>
      <c r="Q2946" s="29" t="n">
        <f aca="false">IFERROR(VALUE(L2946),"")</f>
        <v>67</v>
      </c>
      <c r="R2946" s="29" t="n">
        <f aca="true">IF(O2946="","",O2946-TODAY())</f>
        <v>-92</v>
      </c>
      <c r="S2946" s="29" t="str">
        <f aca="false">IF(C2946="&lt;&lt; vazio &gt;&gt;","VAZIA",IF(AND(O2946&lt;&gt;"",R2946&lt;0),"VENCIDO",IF(AND(O2946&lt;&gt;"",R2946&lt;=Parametros!$B$10),"PRÓX. VENCIMENTO",IF(F2946="Q","QUALIDADE",IF(F2946="S","BLOQUEADO",IF(F2946="R","RESTRITO/DEVOLUÇÃO",IF(OR(N2946="QUAR",N2946="QRES"),"QUARENTENA",IF(OR(B2946="DESCARTE",B2946="DEVOLUÇÃO"),"DESCARTE/DEVOLUÇÃO",IF(AND(D2946="",K2946&lt;&gt;""),"SEM LOTE",IF(AND(Q2946&lt;&gt;"",Q2946&gt;=Parametros!$B$11),"PARADO/SEM GIRO","OK"))))))))))</f>
        <v>VENCIDO</v>
      </c>
      <c r="T2946" s="29" t="str">
        <f aca="false">IF(AND($S2946="PARADO/SEM GIRO",$K2946="KG",OR(Painel!$B$5="(Todos)",A2946=Painel!$B$5)*OR(Painel!$E$5="(Todos)",P2946=Painel!$E$5)),$J2946+ROW()/10000000,"")</f>
        <v/>
      </c>
      <c r="U2946" s="29" t="n">
        <f aca="false">IF(AND($S2946="VENCIDO",$K2946="KG",OR(Painel!$B$5="(Todos)",A2946=Painel!$B$5)*OR(Painel!$E$5="(Todos)",P2946=Painel!$E$5)),$J2946+ROW()/10000000,"")</f>
        <v>4.0022946</v>
      </c>
    </row>
    <row r="2947" customFormat="false" ht="15" hidden="false" customHeight="false" outlineLevel="0" collapsed="false">
      <c r="A2947" s="29" t="s">
        <v>55</v>
      </c>
      <c r="B2947" s="29" t="s">
        <v>5386</v>
      </c>
      <c r="C2947" s="29" t="s">
        <v>285</v>
      </c>
      <c r="D2947" s="29" t="s">
        <v>4980</v>
      </c>
      <c r="E2947" s="29" t="n">
        <v>488</v>
      </c>
      <c r="F2947" s="29" t="s">
        <v>137</v>
      </c>
      <c r="G2947" s="29" t="s">
        <v>5629</v>
      </c>
      <c r="H2947" s="30" t="n">
        <v>6</v>
      </c>
      <c r="I2947" s="31" t="n">
        <v>46271</v>
      </c>
      <c r="J2947" s="30" t="n">
        <v>6</v>
      </c>
      <c r="K2947" s="29" t="s">
        <v>120</v>
      </c>
      <c r="L2947" s="29" t="s">
        <v>221</v>
      </c>
      <c r="M2947" s="29"/>
      <c r="N2947" s="29" t="s">
        <v>122</v>
      </c>
      <c r="O2947" s="31" t="n">
        <v>46236</v>
      </c>
      <c r="P2947" s="29" t="s">
        <v>123</v>
      </c>
      <c r="Q2947" s="29" t="n">
        <f aca="false">IFERROR(VALUE(L2947),"")</f>
        <v>14</v>
      </c>
      <c r="R2947" s="29" t="n">
        <f aca="true">IF(O2947="","",O2947-TODAY())</f>
        <v>-49</v>
      </c>
      <c r="S2947" s="29" t="str">
        <f aca="false">IF(C2947="&lt;&lt; vazio &gt;&gt;","VAZIA",IF(AND(O2947&lt;&gt;"",R2947&lt;0),"VENCIDO",IF(AND(O2947&lt;&gt;"",R2947&lt;=Parametros!$B$10),"PRÓX. VENCIMENTO",IF(F2947="Q","QUALIDADE",IF(F2947="S","BLOQUEADO",IF(F2947="R","RESTRITO/DEVOLUÇÃO",IF(OR(N2947="QUAR",N2947="QRES"),"QUARENTENA",IF(OR(B2947="DESCARTE",B2947="DEVOLUÇÃO"),"DESCARTE/DEVOLUÇÃO",IF(AND(D2947="",K2947&lt;&gt;""),"SEM LOTE",IF(AND(Q2947&lt;&gt;"",Q2947&gt;=Parametros!$B$11),"PARADO/SEM GIRO","OK"))))))))))</f>
        <v>VENCIDO</v>
      </c>
      <c r="T2947" s="29" t="str">
        <f aca="false">IF(AND($S2947="PARADO/SEM GIRO",$K2947="KG",OR(Painel!$B$5="(Todos)",A2947=Painel!$B$5)*OR(Painel!$E$5="(Todos)",P2947=Painel!$E$5)),$J2947+ROW()/10000000,"")</f>
        <v/>
      </c>
      <c r="U2947" s="29" t="n">
        <f aca="false">IF(AND($S2947="VENCIDO",$K2947="KG",OR(Painel!$B$5="(Todos)",A2947=Painel!$B$5)*OR(Painel!$E$5="(Todos)",P2947=Painel!$E$5)),$J2947+ROW()/10000000,"")</f>
        <v>6.0002947</v>
      </c>
    </row>
    <row r="2948" customFormat="false" ht="15" hidden="false" customHeight="false" outlineLevel="0" collapsed="false">
      <c r="A2948" s="29" t="s">
        <v>55</v>
      </c>
      <c r="B2948" s="29" t="s">
        <v>5386</v>
      </c>
      <c r="C2948" s="29" t="s">
        <v>285</v>
      </c>
      <c r="D2948" s="29" t="s">
        <v>4980</v>
      </c>
      <c r="E2948" s="29" t="n">
        <v>488</v>
      </c>
      <c r="F2948" s="29" t="s">
        <v>137</v>
      </c>
      <c r="G2948" s="29" t="s">
        <v>5630</v>
      </c>
      <c r="H2948" s="30" t="n">
        <v>96</v>
      </c>
      <c r="I2948" s="31" t="n">
        <v>46246</v>
      </c>
      <c r="J2948" s="30" t="n">
        <v>96</v>
      </c>
      <c r="K2948" s="29" t="s">
        <v>120</v>
      </c>
      <c r="L2948" s="29" t="s">
        <v>2104</v>
      </c>
      <c r="M2948" s="29"/>
      <c r="N2948" s="29" t="s">
        <v>134</v>
      </c>
      <c r="O2948" s="31" t="n">
        <v>46236</v>
      </c>
      <c r="P2948" s="29" t="s">
        <v>123</v>
      </c>
      <c r="Q2948" s="29" t="n">
        <f aca="false">IFERROR(VALUE(L2948),"")</f>
        <v>39</v>
      </c>
      <c r="R2948" s="29" t="n">
        <f aca="true">IF(O2948="","",O2948-TODAY())</f>
        <v>-49</v>
      </c>
      <c r="S2948" s="29" t="str">
        <f aca="false">IF(C2948="&lt;&lt; vazio &gt;&gt;","VAZIA",IF(AND(O2948&lt;&gt;"",R2948&lt;0),"VENCIDO",IF(AND(O2948&lt;&gt;"",R2948&lt;=Parametros!$B$10),"PRÓX. VENCIMENTO",IF(F2948="Q","QUALIDADE",IF(F2948="S","BLOQUEADO",IF(F2948="R","RESTRITO/DEVOLUÇÃO",IF(OR(N2948="QUAR",N2948="QRES"),"QUARENTENA",IF(OR(B2948="DESCARTE",B2948="DEVOLUÇÃO"),"DESCARTE/DEVOLUÇÃO",IF(AND(D2948="",K2948&lt;&gt;""),"SEM LOTE",IF(AND(Q2948&lt;&gt;"",Q2948&gt;=Parametros!$B$11),"PARADO/SEM GIRO","OK"))))))))))</f>
        <v>VENCIDO</v>
      </c>
      <c r="T2948" s="29" t="str">
        <f aca="false">IF(AND($S2948="PARADO/SEM GIRO",$K2948="KG",OR(Painel!$B$5="(Todos)",A2948=Painel!$B$5)*OR(Painel!$E$5="(Todos)",P2948=Painel!$E$5)),$J2948+ROW()/10000000,"")</f>
        <v/>
      </c>
      <c r="U2948" s="29" t="n">
        <f aca="false">IF(AND($S2948="VENCIDO",$K2948="KG",OR(Painel!$B$5="(Todos)",A2948=Painel!$B$5)*OR(Painel!$E$5="(Todos)",P2948=Painel!$E$5)),$J2948+ROW()/10000000,"")</f>
        <v>96.0002948</v>
      </c>
    </row>
    <row r="2949" customFormat="false" ht="15" hidden="false" customHeight="false" outlineLevel="0" collapsed="false">
      <c r="A2949" s="29" t="s">
        <v>55</v>
      </c>
      <c r="B2949" s="29" t="s">
        <v>5386</v>
      </c>
      <c r="C2949" s="29" t="s">
        <v>285</v>
      </c>
      <c r="D2949" s="29" t="s">
        <v>4980</v>
      </c>
      <c r="E2949" s="29" t="n">
        <v>488</v>
      </c>
      <c r="F2949" s="29" t="s">
        <v>137</v>
      </c>
      <c r="G2949" s="29" t="s">
        <v>5631</v>
      </c>
      <c r="H2949" s="30" t="n">
        <v>24</v>
      </c>
      <c r="I2949" s="31" t="n">
        <v>46271</v>
      </c>
      <c r="J2949" s="30" t="n">
        <v>24</v>
      </c>
      <c r="K2949" s="29" t="s">
        <v>120</v>
      </c>
      <c r="L2949" s="29" t="s">
        <v>221</v>
      </c>
      <c r="M2949" s="29"/>
      <c r="N2949" s="29" t="s">
        <v>122</v>
      </c>
      <c r="O2949" s="31" t="n">
        <v>46236</v>
      </c>
      <c r="P2949" s="29" t="s">
        <v>123</v>
      </c>
      <c r="Q2949" s="29" t="n">
        <f aca="false">IFERROR(VALUE(L2949),"")</f>
        <v>14</v>
      </c>
      <c r="R2949" s="29" t="n">
        <f aca="true">IF(O2949="","",O2949-TODAY())</f>
        <v>-49</v>
      </c>
      <c r="S2949" s="29" t="str">
        <f aca="false">IF(C2949="&lt;&lt; vazio &gt;&gt;","VAZIA",IF(AND(O2949&lt;&gt;"",R2949&lt;0),"VENCIDO",IF(AND(O2949&lt;&gt;"",R2949&lt;=Parametros!$B$10),"PRÓX. VENCIMENTO",IF(F2949="Q","QUALIDADE",IF(F2949="S","BLOQUEADO",IF(F2949="R","RESTRITO/DEVOLUÇÃO",IF(OR(N2949="QUAR",N2949="QRES"),"QUARENTENA",IF(OR(B2949="DESCARTE",B2949="DEVOLUÇÃO"),"DESCARTE/DEVOLUÇÃO",IF(AND(D2949="",K2949&lt;&gt;""),"SEM LOTE",IF(AND(Q2949&lt;&gt;"",Q2949&gt;=Parametros!$B$11),"PARADO/SEM GIRO","OK"))))))))))</f>
        <v>VENCIDO</v>
      </c>
      <c r="T2949" s="29" t="str">
        <f aca="false">IF(AND($S2949="PARADO/SEM GIRO",$K2949="KG",OR(Painel!$B$5="(Todos)",A2949=Painel!$B$5)*OR(Painel!$E$5="(Todos)",P2949=Painel!$E$5)),$J2949+ROW()/10000000,"")</f>
        <v/>
      </c>
      <c r="U2949" s="29" t="n">
        <f aca="false">IF(AND($S2949="VENCIDO",$K2949="KG",OR(Painel!$B$5="(Todos)",A2949=Painel!$B$5)*OR(Painel!$E$5="(Todos)",P2949=Painel!$E$5)),$J2949+ROW()/10000000,"")</f>
        <v>24.0002949</v>
      </c>
    </row>
    <row r="2950" customFormat="false" ht="15" hidden="false" customHeight="false" outlineLevel="0" collapsed="false">
      <c r="A2950" s="29" t="s">
        <v>55</v>
      </c>
      <c r="B2950" s="29" t="s">
        <v>5386</v>
      </c>
      <c r="C2950" s="29" t="s">
        <v>285</v>
      </c>
      <c r="D2950" s="29" t="s">
        <v>288</v>
      </c>
      <c r="E2950" s="29" t="n">
        <v>488</v>
      </c>
      <c r="F2950" s="29" t="s">
        <v>137</v>
      </c>
      <c r="G2950" s="29" t="s">
        <v>5632</v>
      </c>
      <c r="H2950" s="30" t="n">
        <v>306</v>
      </c>
      <c r="I2950" s="31" t="n">
        <v>46246</v>
      </c>
      <c r="J2950" s="30" t="n">
        <v>306</v>
      </c>
      <c r="K2950" s="29" t="s">
        <v>120</v>
      </c>
      <c r="L2950" s="29" t="s">
        <v>2104</v>
      </c>
      <c r="M2950" s="29"/>
      <c r="N2950" s="29" t="s">
        <v>134</v>
      </c>
      <c r="O2950" s="31" t="n">
        <v>46237</v>
      </c>
      <c r="P2950" s="29" t="s">
        <v>123</v>
      </c>
      <c r="Q2950" s="29" t="n">
        <f aca="false">IFERROR(VALUE(L2950),"")</f>
        <v>39</v>
      </c>
      <c r="R2950" s="29" t="n">
        <f aca="true">IF(O2950="","",O2950-TODAY())</f>
        <v>-48</v>
      </c>
      <c r="S2950" s="29" t="str">
        <f aca="false">IF(C2950="&lt;&lt; vazio &gt;&gt;","VAZIA",IF(AND(O2950&lt;&gt;"",R2950&lt;0),"VENCIDO",IF(AND(O2950&lt;&gt;"",R2950&lt;=Parametros!$B$10),"PRÓX. VENCIMENTO",IF(F2950="Q","QUALIDADE",IF(F2950="S","BLOQUEADO",IF(F2950="R","RESTRITO/DEVOLUÇÃO",IF(OR(N2950="QUAR",N2950="QRES"),"QUARENTENA",IF(OR(B2950="DESCARTE",B2950="DEVOLUÇÃO"),"DESCARTE/DEVOLUÇÃO",IF(AND(D2950="",K2950&lt;&gt;""),"SEM LOTE",IF(AND(Q2950&lt;&gt;"",Q2950&gt;=Parametros!$B$11),"PARADO/SEM GIRO","OK"))))))))))</f>
        <v>VENCIDO</v>
      </c>
      <c r="T2950" s="29" t="str">
        <f aca="false">IF(AND($S2950="PARADO/SEM GIRO",$K2950="KG",OR(Painel!$B$5="(Todos)",A2950=Painel!$B$5)*OR(Painel!$E$5="(Todos)",P2950=Painel!$E$5)),$J2950+ROW()/10000000,"")</f>
        <v/>
      </c>
      <c r="U2950" s="29" t="n">
        <f aca="false">IF(AND($S2950="VENCIDO",$K2950="KG",OR(Painel!$B$5="(Todos)",A2950=Painel!$B$5)*OR(Painel!$E$5="(Todos)",P2950=Painel!$E$5)),$J2950+ROW()/10000000,"")</f>
        <v>306.000295</v>
      </c>
    </row>
    <row r="2951" customFormat="false" ht="15" hidden="false" customHeight="false" outlineLevel="0" collapsed="false">
      <c r="A2951" s="29" t="s">
        <v>55</v>
      </c>
      <c r="B2951" s="29" t="s">
        <v>5386</v>
      </c>
      <c r="C2951" s="29" t="s">
        <v>289</v>
      </c>
      <c r="D2951" s="29" t="s">
        <v>5633</v>
      </c>
      <c r="E2951" s="29" t="n">
        <v>488</v>
      </c>
      <c r="F2951" s="29" t="s">
        <v>189</v>
      </c>
      <c r="G2951" s="29" t="s">
        <v>5634</v>
      </c>
      <c r="H2951" s="30" t="n">
        <v>6</v>
      </c>
      <c r="I2951" s="31" t="n">
        <v>46240</v>
      </c>
      <c r="J2951" s="30" t="n">
        <v>6</v>
      </c>
      <c r="K2951" s="29" t="s">
        <v>120</v>
      </c>
      <c r="L2951" s="29" t="s">
        <v>1330</v>
      </c>
      <c r="M2951" s="29"/>
      <c r="N2951" s="29" t="s">
        <v>122</v>
      </c>
      <c r="O2951" s="31" t="n">
        <v>46050</v>
      </c>
      <c r="P2951" s="29" t="s">
        <v>123</v>
      </c>
      <c r="Q2951" s="29" t="n">
        <f aca="false">IFERROR(VALUE(L2951),"")</f>
        <v>45</v>
      </c>
      <c r="R2951" s="29" t="n">
        <f aca="true">IF(O2951="","",O2951-TODAY())</f>
        <v>-235</v>
      </c>
      <c r="S2951" s="29" t="str">
        <f aca="false">IF(C2951="&lt;&lt; vazio &gt;&gt;","VAZIA",IF(AND(O2951&lt;&gt;"",R2951&lt;0),"VENCIDO",IF(AND(O2951&lt;&gt;"",R2951&lt;=Parametros!$B$10),"PRÓX. VENCIMENTO",IF(F2951="Q","QUALIDADE",IF(F2951="S","BLOQUEADO",IF(F2951="R","RESTRITO/DEVOLUÇÃO",IF(OR(N2951="QUAR",N2951="QRES"),"QUARENTENA",IF(OR(B2951="DESCARTE",B2951="DEVOLUÇÃO"),"DESCARTE/DEVOLUÇÃO",IF(AND(D2951="",K2951&lt;&gt;""),"SEM LOTE",IF(AND(Q2951&lt;&gt;"",Q2951&gt;=Parametros!$B$11),"PARADO/SEM GIRO","OK"))))))))))</f>
        <v>VENCIDO</v>
      </c>
      <c r="T2951" s="29" t="str">
        <f aca="false">IF(AND($S2951="PARADO/SEM GIRO",$K2951="KG",OR(Painel!$B$5="(Todos)",A2951=Painel!$B$5)*OR(Painel!$E$5="(Todos)",P2951=Painel!$E$5)),$J2951+ROW()/10000000,"")</f>
        <v/>
      </c>
      <c r="U2951" s="29" t="n">
        <f aca="false">IF(AND($S2951="VENCIDO",$K2951="KG",OR(Painel!$B$5="(Todos)",A2951=Painel!$B$5)*OR(Painel!$E$5="(Todos)",P2951=Painel!$E$5)),$J2951+ROW()/10000000,"")</f>
        <v>6.0002951</v>
      </c>
    </row>
    <row r="2952" customFormat="false" ht="15" hidden="false" customHeight="false" outlineLevel="0" collapsed="false">
      <c r="A2952" s="29" t="s">
        <v>55</v>
      </c>
      <c r="B2952" s="29" t="s">
        <v>5386</v>
      </c>
      <c r="C2952" s="29" t="s">
        <v>289</v>
      </c>
      <c r="D2952" s="29" t="s">
        <v>5633</v>
      </c>
      <c r="E2952" s="29" t="n">
        <v>488</v>
      </c>
      <c r="F2952" s="29" t="s">
        <v>189</v>
      </c>
      <c r="G2952" s="29" t="s">
        <v>5635</v>
      </c>
      <c r="H2952" s="30" t="n">
        <v>6</v>
      </c>
      <c r="I2952" s="31" t="n">
        <v>46245</v>
      </c>
      <c r="J2952" s="30" t="n">
        <v>6</v>
      </c>
      <c r="K2952" s="29" t="s">
        <v>120</v>
      </c>
      <c r="L2952" s="29" t="s">
        <v>2312</v>
      </c>
      <c r="M2952" s="29"/>
      <c r="N2952" s="29" t="s">
        <v>122</v>
      </c>
      <c r="O2952" s="31" t="n">
        <v>46050</v>
      </c>
      <c r="P2952" s="29" t="s">
        <v>123</v>
      </c>
      <c r="Q2952" s="29" t="n">
        <f aca="false">IFERROR(VALUE(L2952),"")</f>
        <v>40</v>
      </c>
      <c r="R2952" s="29" t="n">
        <f aca="true">IF(O2952="","",O2952-TODAY())</f>
        <v>-235</v>
      </c>
      <c r="S2952" s="29" t="str">
        <f aca="false">IF(C2952="&lt;&lt; vazio &gt;&gt;","VAZIA",IF(AND(O2952&lt;&gt;"",R2952&lt;0),"VENCIDO",IF(AND(O2952&lt;&gt;"",R2952&lt;=Parametros!$B$10),"PRÓX. VENCIMENTO",IF(F2952="Q","QUALIDADE",IF(F2952="S","BLOQUEADO",IF(F2952="R","RESTRITO/DEVOLUÇÃO",IF(OR(N2952="QUAR",N2952="QRES"),"QUARENTENA",IF(OR(B2952="DESCARTE",B2952="DEVOLUÇÃO"),"DESCARTE/DEVOLUÇÃO",IF(AND(D2952="",K2952&lt;&gt;""),"SEM LOTE",IF(AND(Q2952&lt;&gt;"",Q2952&gt;=Parametros!$B$11),"PARADO/SEM GIRO","OK"))))))))))</f>
        <v>VENCIDO</v>
      </c>
      <c r="T2952" s="29" t="str">
        <f aca="false">IF(AND($S2952="PARADO/SEM GIRO",$K2952="KG",OR(Painel!$B$5="(Todos)",A2952=Painel!$B$5)*OR(Painel!$E$5="(Todos)",P2952=Painel!$E$5)),$J2952+ROW()/10000000,"")</f>
        <v/>
      </c>
      <c r="U2952" s="29" t="n">
        <f aca="false">IF(AND($S2952="VENCIDO",$K2952="KG",OR(Painel!$B$5="(Todos)",A2952=Painel!$B$5)*OR(Painel!$E$5="(Todos)",P2952=Painel!$E$5)),$J2952+ROW()/10000000,"")</f>
        <v>6.0002952</v>
      </c>
    </row>
    <row r="2953" customFormat="false" ht="15" hidden="false" customHeight="false" outlineLevel="0" collapsed="false">
      <c r="A2953" s="29" t="s">
        <v>55</v>
      </c>
      <c r="B2953" s="29" t="s">
        <v>5386</v>
      </c>
      <c r="C2953" s="29" t="s">
        <v>289</v>
      </c>
      <c r="D2953" s="29" t="s">
        <v>4983</v>
      </c>
      <c r="E2953" s="29" t="n">
        <v>488</v>
      </c>
      <c r="F2953" s="29" t="s">
        <v>268</v>
      </c>
      <c r="G2953" s="29" t="s">
        <v>5636</v>
      </c>
      <c r="H2953" s="30" t="n">
        <v>2</v>
      </c>
      <c r="I2953" s="31" t="n">
        <v>46218</v>
      </c>
      <c r="J2953" s="30" t="n">
        <v>2</v>
      </c>
      <c r="K2953" s="29" t="s">
        <v>120</v>
      </c>
      <c r="L2953" s="29" t="s">
        <v>1605</v>
      </c>
      <c r="M2953" s="29"/>
      <c r="N2953" s="29" t="s">
        <v>122</v>
      </c>
      <c r="O2953" s="31" t="n">
        <v>46174</v>
      </c>
      <c r="P2953" s="29" t="s">
        <v>123</v>
      </c>
      <c r="Q2953" s="29" t="n">
        <f aca="false">IFERROR(VALUE(L2953),"")</f>
        <v>67</v>
      </c>
      <c r="R2953" s="29" t="n">
        <f aca="true">IF(O2953="","",O2953-TODAY())</f>
        <v>-111</v>
      </c>
      <c r="S2953" s="29" t="str">
        <f aca="false">IF(C2953="&lt;&lt; vazio &gt;&gt;","VAZIA",IF(AND(O2953&lt;&gt;"",R2953&lt;0),"VENCIDO",IF(AND(O2953&lt;&gt;"",R2953&lt;=Parametros!$B$10),"PRÓX. VENCIMENTO",IF(F2953="Q","QUALIDADE",IF(F2953="S","BLOQUEADO",IF(F2953="R","RESTRITO/DEVOLUÇÃO",IF(OR(N2953="QUAR",N2953="QRES"),"QUARENTENA",IF(OR(B2953="DESCARTE",B2953="DEVOLUÇÃO"),"DESCARTE/DEVOLUÇÃO",IF(AND(D2953="",K2953&lt;&gt;""),"SEM LOTE",IF(AND(Q2953&lt;&gt;"",Q2953&gt;=Parametros!$B$11),"PARADO/SEM GIRO","OK"))))))))))</f>
        <v>VENCIDO</v>
      </c>
      <c r="T2953" s="29" t="str">
        <f aca="false">IF(AND($S2953="PARADO/SEM GIRO",$K2953="KG",OR(Painel!$B$5="(Todos)",A2953=Painel!$B$5)*OR(Painel!$E$5="(Todos)",P2953=Painel!$E$5)),$J2953+ROW()/10000000,"")</f>
        <v/>
      </c>
      <c r="U2953" s="29" t="n">
        <f aca="false">IF(AND($S2953="VENCIDO",$K2953="KG",OR(Painel!$B$5="(Todos)",A2953=Painel!$B$5)*OR(Painel!$E$5="(Todos)",P2953=Painel!$E$5)),$J2953+ROW()/10000000,"")</f>
        <v>2.0002953</v>
      </c>
    </row>
    <row r="2954" customFormat="false" ht="15" hidden="false" customHeight="false" outlineLevel="0" collapsed="false">
      <c r="A2954" s="29" t="s">
        <v>55</v>
      </c>
      <c r="B2954" s="29" t="s">
        <v>5386</v>
      </c>
      <c r="C2954" s="29" t="s">
        <v>289</v>
      </c>
      <c r="D2954" s="29" t="s">
        <v>4983</v>
      </c>
      <c r="E2954" s="29" t="n">
        <v>488</v>
      </c>
      <c r="F2954" s="29" t="s">
        <v>268</v>
      </c>
      <c r="G2954" s="29" t="s">
        <v>5637</v>
      </c>
      <c r="H2954" s="30" t="n">
        <v>6</v>
      </c>
      <c r="I2954" s="31" t="n">
        <v>46218</v>
      </c>
      <c r="J2954" s="30" t="n">
        <v>6</v>
      </c>
      <c r="K2954" s="29" t="s">
        <v>120</v>
      </c>
      <c r="L2954" s="29" t="s">
        <v>1605</v>
      </c>
      <c r="M2954" s="29"/>
      <c r="N2954" s="29" t="s">
        <v>122</v>
      </c>
      <c r="O2954" s="31" t="n">
        <v>46174</v>
      </c>
      <c r="P2954" s="29" t="s">
        <v>123</v>
      </c>
      <c r="Q2954" s="29" t="n">
        <f aca="false">IFERROR(VALUE(L2954),"")</f>
        <v>67</v>
      </c>
      <c r="R2954" s="29" t="n">
        <f aca="true">IF(O2954="","",O2954-TODAY())</f>
        <v>-111</v>
      </c>
      <c r="S2954" s="29" t="str">
        <f aca="false">IF(C2954="&lt;&lt; vazio &gt;&gt;","VAZIA",IF(AND(O2954&lt;&gt;"",R2954&lt;0),"VENCIDO",IF(AND(O2954&lt;&gt;"",R2954&lt;=Parametros!$B$10),"PRÓX. VENCIMENTO",IF(F2954="Q","QUALIDADE",IF(F2954="S","BLOQUEADO",IF(F2954="R","RESTRITO/DEVOLUÇÃO",IF(OR(N2954="QUAR",N2954="QRES"),"QUARENTENA",IF(OR(B2954="DESCARTE",B2954="DEVOLUÇÃO"),"DESCARTE/DEVOLUÇÃO",IF(AND(D2954="",K2954&lt;&gt;""),"SEM LOTE",IF(AND(Q2954&lt;&gt;"",Q2954&gt;=Parametros!$B$11),"PARADO/SEM GIRO","OK"))))))))))</f>
        <v>VENCIDO</v>
      </c>
      <c r="T2954" s="29" t="str">
        <f aca="false">IF(AND($S2954="PARADO/SEM GIRO",$K2954="KG",OR(Painel!$B$5="(Todos)",A2954=Painel!$B$5)*OR(Painel!$E$5="(Todos)",P2954=Painel!$E$5)),$J2954+ROW()/10000000,"")</f>
        <v/>
      </c>
      <c r="U2954" s="29" t="n">
        <f aca="false">IF(AND($S2954="VENCIDO",$K2954="KG",OR(Painel!$B$5="(Todos)",A2954=Painel!$B$5)*OR(Painel!$E$5="(Todos)",P2954=Painel!$E$5)),$J2954+ROW()/10000000,"")</f>
        <v>6.0002954</v>
      </c>
    </row>
    <row r="2955" customFormat="false" ht="15" hidden="false" customHeight="false" outlineLevel="0" collapsed="false">
      <c r="A2955" s="29" t="s">
        <v>55</v>
      </c>
      <c r="B2955" s="29" t="s">
        <v>5386</v>
      </c>
      <c r="C2955" s="29" t="s">
        <v>289</v>
      </c>
      <c r="D2955" s="29" t="s">
        <v>4983</v>
      </c>
      <c r="E2955" s="29" t="n">
        <v>488</v>
      </c>
      <c r="F2955" s="29" t="s">
        <v>189</v>
      </c>
      <c r="G2955" s="29" t="s">
        <v>5638</v>
      </c>
      <c r="H2955" s="30" t="n">
        <v>24</v>
      </c>
      <c r="I2955" s="31" t="n">
        <v>46245</v>
      </c>
      <c r="J2955" s="30" t="n">
        <v>24</v>
      </c>
      <c r="K2955" s="29" t="s">
        <v>120</v>
      </c>
      <c r="L2955" s="29" t="s">
        <v>2312</v>
      </c>
      <c r="M2955" s="29"/>
      <c r="N2955" s="29" t="s">
        <v>122</v>
      </c>
      <c r="O2955" s="31" t="n">
        <v>46174</v>
      </c>
      <c r="P2955" s="29" t="s">
        <v>123</v>
      </c>
      <c r="Q2955" s="29" t="n">
        <f aca="false">IFERROR(VALUE(L2955),"")</f>
        <v>40</v>
      </c>
      <c r="R2955" s="29" t="n">
        <f aca="true">IF(O2955="","",O2955-TODAY())</f>
        <v>-111</v>
      </c>
      <c r="S2955" s="29" t="str">
        <f aca="false">IF(C2955="&lt;&lt; vazio &gt;&gt;","VAZIA",IF(AND(O2955&lt;&gt;"",R2955&lt;0),"VENCIDO",IF(AND(O2955&lt;&gt;"",R2955&lt;=Parametros!$B$10),"PRÓX. VENCIMENTO",IF(F2955="Q","QUALIDADE",IF(F2955="S","BLOQUEADO",IF(F2955="R","RESTRITO/DEVOLUÇÃO",IF(OR(N2955="QUAR",N2955="QRES"),"QUARENTENA",IF(OR(B2955="DESCARTE",B2955="DEVOLUÇÃO"),"DESCARTE/DEVOLUÇÃO",IF(AND(D2955="",K2955&lt;&gt;""),"SEM LOTE",IF(AND(Q2955&lt;&gt;"",Q2955&gt;=Parametros!$B$11),"PARADO/SEM GIRO","OK"))))))))))</f>
        <v>VENCIDO</v>
      </c>
      <c r="T2955" s="29" t="str">
        <f aca="false">IF(AND($S2955="PARADO/SEM GIRO",$K2955="KG",OR(Painel!$B$5="(Todos)",A2955=Painel!$B$5)*OR(Painel!$E$5="(Todos)",P2955=Painel!$E$5)),$J2955+ROW()/10000000,"")</f>
        <v/>
      </c>
      <c r="U2955" s="29" t="n">
        <f aca="false">IF(AND($S2955="VENCIDO",$K2955="KG",OR(Painel!$B$5="(Todos)",A2955=Painel!$B$5)*OR(Painel!$E$5="(Todos)",P2955=Painel!$E$5)),$J2955+ROW()/10000000,"")</f>
        <v>24.0002955</v>
      </c>
    </row>
    <row r="2956" customFormat="false" ht="15" hidden="false" customHeight="false" outlineLevel="0" collapsed="false">
      <c r="A2956" s="29" t="s">
        <v>55</v>
      </c>
      <c r="B2956" s="29" t="s">
        <v>5386</v>
      </c>
      <c r="C2956" s="29" t="s">
        <v>289</v>
      </c>
      <c r="D2956" s="29" t="s">
        <v>4987</v>
      </c>
      <c r="E2956" s="29" t="n">
        <v>488</v>
      </c>
      <c r="F2956" s="29" t="s">
        <v>268</v>
      </c>
      <c r="G2956" s="29" t="s">
        <v>5639</v>
      </c>
      <c r="H2956" s="30" t="n">
        <v>4.998</v>
      </c>
      <c r="I2956" s="31" t="n">
        <v>46218</v>
      </c>
      <c r="J2956" s="30" t="n">
        <v>4.998</v>
      </c>
      <c r="K2956" s="29" t="s">
        <v>120</v>
      </c>
      <c r="L2956" s="29" t="s">
        <v>1605</v>
      </c>
      <c r="M2956" s="29"/>
      <c r="N2956" s="29" t="s">
        <v>122</v>
      </c>
      <c r="O2956" s="31" t="n">
        <v>46175</v>
      </c>
      <c r="P2956" s="29" t="s">
        <v>123</v>
      </c>
      <c r="Q2956" s="29" t="n">
        <f aca="false">IFERROR(VALUE(L2956),"")</f>
        <v>67</v>
      </c>
      <c r="R2956" s="29" t="n">
        <f aca="true">IF(O2956="","",O2956-TODAY())</f>
        <v>-110</v>
      </c>
      <c r="S2956" s="29" t="str">
        <f aca="false">IF(C2956="&lt;&lt; vazio &gt;&gt;","VAZIA",IF(AND(O2956&lt;&gt;"",R2956&lt;0),"VENCIDO",IF(AND(O2956&lt;&gt;"",R2956&lt;=Parametros!$B$10),"PRÓX. VENCIMENTO",IF(F2956="Q","QUALIDADE",IF(F2956="S","BLOQUEADO",IF(F2956="R","RESTRITO/DEVOLUÇÃO",IF(OR(N2956="QUAR",N2956="QRES"),"QUARENTENA",IF(OR(B2956="DESCARTE",B2956="DEVOLUÇÃO"),"DESCARTE/DEVOLUÇÃO",IF(AND(D2956="",K2956&lt;&gt;""),"SEM LOTE",IF(AND(Q2956&lt;&gt;"",Q2956&gt;=Parametros!$B$11),"PARADO/SEM GIRO","OK"))))))))))</f>
        <v>VENCIDO</v>
      </c>
      <c r="T2956" s="29" t="str">
        <f aca="false">IF(AND($S2956="PARADO/SEM GIRO",$K2956="KG",OR(Painel!$B$5="(Todos)",A2956=Painel!$B$5)*OR(Painel!$E$5="(Todos)",P2956=Painel!$E$5)),$J2956+ROW()/10000000,"")</f>
        <v/>
      </c>
      <c r="U2956" s="29" t="n">
        <f aca="false">IF(AND($S2956="VENCIDO",$K2956="KG",OR(Painel!$B$5="(Todos)",A2956=Painel!$B$5)*OR(Painel!$E$5="(Todos)",P2956=Painel!$E$5)),$J2956+ROW()/10000000,"")</f>
        <v>4.9982956</v>
      </c>
    </row>
    <row r="2957" customFormat="false" ht="15" hidden="false" customHeight="false" outlineLevel="0" collapsed="false">
      <c r="A2957" s="29" t="s">
        <v>55</v>
      </c>
      <c r="B2957" s="29" t="s">
        <v>5386</v>
      </c>
      <c r="C2957" s="29" t="s">
        <v>289</v>
      </c>
      <c r="D2957" s="29" t="s">
        <v>5640</v>
      </c>
      <c r="E2957" s="29" t="n">
        <v>488</v>
      </c>
      <c r="F2957" s="29" t="s">
        <v>268</v>
      </c>
      <c r="G2957" s="29" t="s">
        <v>5641</v>
      </c>
      <c r="H2957" s="30" t="n">
        <v>8</v>
      </c>
      <c r="I2957" s="31" t="n">
        <v>46218</v>
      </c>
      <c r="J2957" s="30" t="n">
        <v>8</v>
      </c>
      <c r="K2957" s="29" t="s">
        <v>120</v>
      </c>
      <c r="L2957" s="29" t="s">
        <v>1605</v>
      </c>
      <c r="M2957" s="29"/>
      <c r="N2957" s="29" t="s">
        <v>122</v>
      </c>
      <c r="O2957" s="31" t="n">
        <v>46175</v>
      </c>
      <c r="P2957" s="29" t="s">
        <v>123</v>
      </c>
      <c r="Q2957" s="29" t="n">
        <f aca="false">IFERROR(VALUE(L2957),"")</f>
        <v>67</v>
      </c>
      <c r="R2957" s="29" t="n">
        <f aca="true">IF(O2957="","",O2957-TODAY())</f>
        <v>-110</v>
      </c>
      <c r="S2957" s="29" t="str">
        <f aca="false">IF(C2957="&lt;&lt; vazio &gt;&gt;","VAZIA",IF(AND(O2957&lt;&gt;"",R2957&lt;0),"VENCIDO",IF(AND(O2957&lt;&gt;"",R2957&lt;=Parametros!$B$10),"PRÓX. VENCIMENTO",IF(F2957="Q","QUALIDADE",IF(F2957="S","BLOQUEADO",IF(F2957="R","RESTRITO/DEVOLUÇÃO",IF(OR(N2957="QUAR",N2957="QRES"),"QUARENTENA",IF(OR(B2957="DESCARTE",B2957="DEVOLUÇÃO"),"DESCARTE/DEVOLUÇÃO",IF(AND(D2957="",K2957&lt;&gt;""),"SEM LOTE",IF(AND(Q2957&lt;&gt;"",Q2957&gt;=Parametros!$B$11),"PARADO/SEM GIRO","OK"))))))))))</f>
        <v>VENCIDO</v>
      </c>
      <c r="T2957" s="29" t="str">
        <f aca="false">IF(AND($S2957="PARADO/SEM GIRO",$K2957="KG",OR(Painel!$B$5="(Todos)",A2957=Painel!$B$5)*OR(Painel!$E$5="(Todos)",P2957=Painel!$E$5)),$J2957+ROW()/10000000,"")</f>
        <v/>
      </c>
      <c r="U2957" s="29" t="n">
        <f aca="false">IF(AND($S2957="VENCIDO",$K2957="KG",OR(Painel!$B$5="(Todos)",A2957=Painel!$B$5)*OR(Painel!$E$5="(Todos)",P2957=Painel!$E$5)),$J2957+ROW()/10000000,"")</f>
        <v>8.0002957</v>
      </c>
    </row>
    <row r="2958" customFormat="false" ht="15" hidden="false" customHeight="false" outlineLevel="0" collapsed="false">
      <c r="A2958" s="29" t="s">
        <v>55</v>
      </c>
      <c r="B2958" s="29" t="s">
        <v>5386</v>
      </c>
      <c r="C2958" s="29" t="s">
        <v>289</v>
      </c>
      <c r="D2958" s="29" t="s">
        <v>5640</v>
      </c>
      <c r="E2958" s="29" t="n">
        <v>488</v>
      </c>
      <c r="F2958" s="29" t="s">
        <v>268</v>
      </c>
      <c r="G2958" s="29" t="s">
        <v>5642</v>
      </c>
      <c r="H2958" s="30" t="n">
        <v>3</v>
      </c>
      <c r="I2958" s="31" t="n">
        <v>46218</v>
      </c>
      <c r="J2958" s="30" t="n">
        <v>3</v>
      </c>
      <c r="K2958" s="29" t="s">
        <v>120</v>
      </c>
      <c r="L2958" s="29" t="s">
        <v>1605</v>
      </c>
      <c r="M2958" s="29"/>
      <c r="N2958" s="29" t="s">
        <v>122</v>
      </c>
      <c r="O2958" s="31" t="n">
        <v>46175</v>
      </c>
      <c r="P2958" s="29" t="s">
        <v>123</v>
      </c>
      <c r="Q2958" s="29" t="n">
        <f aca="false">IFERROR(VALUE(L2958),"")</f>
        <v>67</v>
      </c>
      <c r="R2958" s="29" t="n">
        <f aca="true">IF(O2958="","",O2958-TODAY())</f>
        <v>-110</v>
      </c>
      <c r="S2958" s="29" t="str">
        <f aca="false">IF(C2958="&lt;&lt; vazio &gt;&gt;","VAZIA",IF(AND(O2958&lt;&gt;"",R2958&lt;0),"VENCIDO",IF(AND(O2958&lt;&gt;"",R2958&lt;=Parametros!$B$10),"PRÓX. VENCIMENTO",IF(F2958="Q","QUALIDADE",IF(F2958="S","BLOQUEADO",IF(F2958="R","RESTRITO/DEVOLUÇÃO",IF(OR(N2958="QUAR",N2958="QRES"),"QUARENTENA",IF(OR(B2958="DESCARTE",B2958="DEVOLUÇÃO"),"DESCARTE/DEVOLUÇÃO",IF(AND(D2958="",K2958&lt;&gt;""),"SEM LOTE",IF(AND(Q2958&lt;&gt;"",Q2958&gt;=Parametros!$B$11),"PARADO/SEM GIRO","OK"))))))))))</f>
        <v>VENCIDO</v>
      </c>
      <c r="T2958" s="29" t="str">
        <f aca="false">IF(AND($S2958="PARADO/SEM GIRO",$K2958="KG",OR(Painel!$B$5="(Todos)",A2958=Painel!$B$5)*OR(Painel!$E$5="(Todos)",P2958=Painel!$E$5)),$J2958+ROW()/10000000,"")</f>
        <v/>
      </c>
      <c r="U2958" s="29" t="n">
        <f aca="false">IF(AND($S2958="VENCIDO",$K2958="KG",OR(Painel!$B$5="(Todos)",A2958=Painel!$B$5)*OR(Painel!$E$5="(Todos)",P2958=Painel!$E$5)),$J2958+ROW()/10000000,"")</f>
        <v>3.0002958</v>
      </c>
    </row>
    <row r="2959" customFormat="false" ht="15" hidden="false" customHeight="false" outlineLevel="0" collapsed="false">
      <c r="A2959" s="29" t="s">
        <v>55</v>
      </c>
      <c r="B2959" s="29" t="s">
        <v>5386</v>
      </c>
      <c r="C2959" s="29" t="s">
        <v>289</v>
      </c>
      <c r="D2959" s="29" t="s">
        <v>290</v>
      </c>
      <c r="E2959" s="29" t="n">
        <v>488</v>
      </c>
      <c r="F2959" s="29" t="s">
        <v>137</v>
      </c>
      <c r="G2959" s="29" t="s">
        <v>5643</v>
      </c>
      <c r="H2959" s="30" t="n">
        <v>12</v>
      </c>
      <c r="I2959" s="31" t="n">
        <v>46271</v>
      </c>
      <c r="J2959" s="30" t="n">
        <v>12</v>
      </c>
      <c r="K2959" s="29" t="s">
        <v>120</v>
      </c>
      <c r="L2959" s="29" t="s">
        <v>221</v>
      </c>
      <c r="M2959" s="29"/>
      <c r="N2959" s="29" t="s">
        <v>122</v>
      </c>
      <c r="O2959" s="31" t="n">
        <v>46235</v>
      </c>
      <c r="P2959" s="29" t="s">
        <v>123</v>
      </c>
      <c r="Q2959" s="29" t="n">
        <f aca="false">IFERROR(VALUE(L2959),"")</f>
        <v>14</v>
      </c>
      <c r="R2959" s="29" t="n">
        <f aca="true">IF(O2959="","",O2959-TODAY())</f>
        <v>-50</v>
      </c>
      <c r="S2959" s="29" t="str">
        <f aca="false">IF(C2959="&lt;&lt; vazio &gt;&gt;","VAZIA",IF(AND(O2959&lt;&gt;"",R2959&lt;0),"VENCIDO",IF(AND(O2959&lt;&gt;"",R2959&lt;=Parametros!$B$10),"PRÓX. VENCIMENTO",IF(F2959="Q","QUALIDADE",IF(F2959="S","BLOQUEADO",IF(F2959="R","RESTRITO/DEVOLUÇÃO",IF(OR(N2959="QUAR",N2959="QRES"),"QUARENTENA",IF(OR(B2959="DESCARTE",B2959="DEVOLUÇÃO"),"DESCARTE/DEVOLUÇÃO",IF(AND(D2959="",K2959&lt;&gt;""),"SEM LOTE",IF(AND(Q2959&lt;&gt;"",Q2959&gt;=Parametros!$B$11),"PARADO/SEM GIRO","OK"))))))))))</f>
        <v>VENCIDO</v>
      </c>
      <c r="T2959" s="29" t="str">
        <f aca="false">IF(AND($S2959="PARADO/SEM GIRO",$K2959="KG",OR(Painel!$B$5="(Todos)",A2959=Painel!$B$5)*OR(Painel!$E$5="(Todos)",P2959=Painel!$E$5)),$J2959+ROW()/10000000,"")</f>
        <v/>
      </c>
      <c r="U2959" s="29" t="n">
        <f aca="false">IF(AND($S2959="VENCIDO",$K2959="KG",OR(Painel!$B$5="(Todos)",A2959=Painel!$B$5)*OR(Painel!$E$5="(Todos)",P2959=Painel!$E$5)),$J2959+ROW()/10000000,"")</f>
        <v>12.0002959</v>
      </c>
    </row>
    <row r="2960" customFormat="false" ht="15" hidden="false" customHeight="false" outlineLevel="0" collapsed="false">
      <c r="A2960" s="29" t="s">
        <v>55</v>
      </c>
      <c r="B2960" s="29" t="s">
        <v>5386</v>
      </c>
      <c r="C2960" s="29" t="s">
        <v>289</v>
      </c>
      <c r="D2960" s="29" t="s">
        <v>290</v>
      </c>
      <c r="E2960" s="29" t="n">
        <v>488</v>
      </c>
      <c r="F2960" s="29" t="s">
        <v>137</v>
      </c>
      <c r="G2960" s="29" t="s">
        <v>5644</v>
      </c>
      <c r="H2960" s="30" t="n">
        <v>6</v>
      </c>
      <c r="I2960" s="31" t="n">
        <v>46271</v>
      </c>
      <c r="J2960" s="30" t="n">
        <v>6</v>
      </c>
      <c r="K2960" s="29" t="s">
        <v>120</v>
      </c>
      <c r="L2960" s="29" t="s">
        <v>221</v>
      </c>
      <c r="M2960" s="29"/>
      <c r="N2960" s="29" t="s">
        <v>134</v>
      </c>
      <c r="O2960" s="31" t="n">
        <v>46235</v>
      </c>
      <c r="P2960" s="29" t="s">
        <v>123</v>
      </c>
      <c r="Q2960" s="29" t="n">
        <f aca="false">IFERROR(VALUE(L2960),"")</f>
        <v>14</v>
      </c>
      <c r="R2960" s="29" t="n">
        <f aca="true">IF(O2960="","",O2960-TODAY())</f>
        <v>-50</v>
      </c>
      <c r="S2960" s="29" t="str">
        <f aca="false">IF(C2960="&lt;&lt; vazio &gt;&gt;","VAZIA",IF(AND(O2960&lt;&gt;"",R2960&lt;0),"VENCIDO",IF(AND(O2960&lt;&gt;"",R2960&lt;=Parametros!$B$10),"PRÓX. VENCIMENTO",IF(F2960="Q","QUALIDADE",IF(F2960="S","BLOQUEADO",IF(F2960="R","RESTRITO/DEVOLUÇÃO",IF(OR(N2960="QUAR",N2960="QRES"),"QUARENTENA",IF(OR(B2960="DESCARTE",B2960="DEVOLUÇÃO"),"DESCARTE/DEVOLUÇÃO",IF(AND(D2960="",K2960&lt;&gt;""),"SEM LOTE",IF(AND(Q2960&lt;&gt;"",Q2960&gt;=Parametros!$B$11),"PARADO/SEM GIRO","OK"))))))))))</f>
        <v>VENCIDO</v>
      </c>
      <c r="T2960" s="29" t="str">
        <f aca="false">IF(AND($S2960="PARADO/SEM GIRO",$K2960="KG",OR(Painel!$B$5="(Todos)",A2960=Painel!$B$5)*OR(Painel!$E$5="(Todos)",P2960=Painel!$E$5)),$J2960+ROW()/10000000,"")</f>
        <v/>
      </c>
      <c r="U2960" s="29" t="n">
        <f aca="false">IF(AND($S2960="VENCIDO",$K2960="KG",OR(Painel!$B$5="(Todos)",A2960=Painel!$B$5)*OR(Painel!$E$5="(Todos)",P2960=Painel!$E$5)),$J2960+ROW()/10000000,"")</f>
        <v>6.000296</v>
      </c>
    </row>
    <row r="2961" customFormat="false" ht="15" hidden="false" customHeight="false" outlineLevel="0" collapsed="false">
      <c r="A2961" s="29" t="s">
        <v>55</v>
      </c>
      <c r="B2961" s="29" t="s">
        <v>5386</v>
      </c>
      <c r="C2961" s="29" t="s">
        <v>454</v>
      </c>
      <c r="D2961" s="29" t="s">
        <v>455</v>
      </c>
      <c r="E2961" s="29" t="n">
        <v>488</v>
      </c>
      <c r="F2961" s="29" t="s">
        <v>189</v>
      </c>
      <c r="G2961" s="29" t="s">
        <v>5645</v>
      </c>
      <c r="H2961" s="30" t="n">
        <v>60</v>
      </c>
      <c r="I2961" s="31" t="n">
        <v>46279</v>
      </c>
      <c r="J2961" s="30" t="n">
        <v>60</v>
      </c>
      <c r="K2961" s="29" t="s">
        <v>120</v>
      </c>
      <c r="L2961" s="29" t="s">
        <v>350</v>
      </c>
      <c r="M2961" s="29"/>
      <c r="N2961" s="29" t="s">
        <v>122</v>
      </c>
      <c r="O2961" s="31" t="n">
        <v>46394</v>
      </c>
      <c r="P2961" s="29" t="s">
        <v>123</v>
      </c>
      <c r="Q2961" s="29" t="n">
        <f aca="false">IFERROR(VALUE(L2961),"")</f>
        <v>6</v>
      </c>
      <c r="R2961" s="29" t="n">
        <f aca="true">IF(O2961="","",O2961-TODAY())</f>
        <v>109</v>
      </c>
      <c r="S2961" s="29" t="str">
        <f aca="false">IF(C2961="&lt;&lt; vazio &gt;&gt;","VAZIA",IF(AND(O2961&lt;&gt;"",R2961&lt;0),"VENCIDO",IF(AND(O2961&lt;&gt;"",R2961&lt;=Parametros!$B$10),"PRÓX. VENCIMENTO",IF(F2961="Q","QUALIDADE",IF(F2961="S","BLOQUEADO",IF(F2961="R","RESTRITO/DEVOLUÇÃO",IF(OR(N2961="QUAR",N2961="QRES"),"QUARENTENA",IF(OR(B2961="DESCARTE",B2961="DEVOLUÇÃO"),"DESCARTE/DEVOLUÇÃO",IF(AND(D2961="",K2961&lt;&gt;""),"SEM LOTE",IF(AND(Q2961&lt;&gt;"",Q2961&gt;=Parametros!$B$11),"PARADO/SEM GIRO","OK"))))))))))</f>
        <v>RESTRITO/DEVOLUÇÃO</v>
      </c>
      <c r="T2961" s="29" t="str">
        <f aca="false">IF(AND($S2961="PARADO/SEM GIRO",$K2961="KG",OR(Painel!$B$5="(Todos)",A2961=Painel!$B$5)*OR(Painel!$E$5="(Todos)",P2961=Painel!$E$5)),$J2961+ROW()/10000000,"")</f>
        <v/>
      </c>
      <c r="U2961" s="29" t="str">
        <f aca="false">IF(AND($S2961="VENCIDO",$K2961="KG",OR(Painel!$B$5="(Todos)",A2961=Painel!$B$5)*OR(Painel!$E$5="(Todos)",P2961=Painel!$E$5)),$J2961+ROW()/10000000,"")</f>
        <v/>
      </c>
    </row>
    <row r="2962" customFormat="false" ht="15" hidden="false" customHeight="false" outlineLevel="0" collapsed="false">
      <c r="A2962" s="29" t="s">
        <v>55</v>
      </c>
      <c r="B2962" s="29" t="s">
        <v>5386</v>
      </c>
      <c r="C2962" s="29" t="s">
        <v>2700</v>
      </c>
      <c r="D2962" s="29" t="s">
        <v>5646</v>
      </c>
      <c r="E2962" s="29" t="n">
        <v>488</v>
      </c>
      <c r="F2962" s="29" t="s">
        <v>137</v>
      </c>
      <c r="G2962" s="29" t="s">
        <v>5647</v>
      </c>
      <c r="H2962" s="30" t="n">
        <v>100</v>
      </c>
      <c r="I2962" s="31" t="n">
        <v>46230</v>
      </c>
      <c r="J2962" s="30" t="n">
        <v>100</v>
      </c>
      <c r="K2962" s="29" t="s">
        <v>120</v>
      </c>
      <c r="L2962" s="29" t="s">
        <v>1277</v>
      </c>
      <c r="M2962" s="29"/>
      <c r="N2962" s="29" t="s">
        <v>122</v>
      </c>
      <c r="O2962" s="31" t="n">
        <v>46512</v>
      </c>
      <c r="P2962" s="29" t="s">
        <v>123</v>
      </c>
      <c r="Q2962" s="29" t="n">
        <f aca="false">IFERROR(VALUE(L2962),"")</f>
        <v>55</v>
      </c>
      <c r="R2962" s="29" t="n">
        <f aca="true">IF(O2962="","",O2962-TODAY())</f>
        <v>227</v>
      </c>
      <c r="S2962" s="29" t="str">
        <f aca="false">IF(C2962="&lt;&lt; vazio &gt;&gt;","VAZIA",IF(AND(O2962&lt;&gt;"",R2962&lt;0),"VENCIDO",IF(AND(O2962&lt;&gt;"",R2962&lt;=Parametros!$B$10),"PRÓX. VENCIMENTO",IF(F2962="Q","QUALIDADE",IF(F2962="S","BLOQUEADO",IF(F2962="R","RESTRITO/DEVOLUÇÃO",IF(OR(N2962="QUAR",N2962="QRES"),"QUARENTENA",IF(OR(B2962="DESCARTE",B2962="DEVOLUÇÃO"),"DESCARTE/DEVOLUÇÃO",IF(AND(D2962="",K2962&lt;&gt;""),"SEM LOTE",IF(AND(Q2962&lt;&gt;"",Q2962&gt;=Parametros!$B$11),"PARADO/SEM GIRO","OK"))))))))))</f>
        <v>BLOQUEADO</v>
      </c>
      <c r="T2962" s="29" t="str">
        <f aca="false">IF(AND($S2962="PARADO/SEM GIRO",$K2962="KG",OR(Painel!$B$5="(Todos)",A2962=Painel!$B$5)*OR(Painel!$E$5="(Todos)",P2962=Painel!$E$5)),$J2962+ROW()/10000000,"")</f>
        <v/>
      </c>
      <c r="U2962" s="29" t="str">
        <f aca="false">IF(AND($S2962="VENCIDO",$K2962="KG",OR(Painel!$B$5="(Todos)",A2962=Painel!$B$5)*OR(Painel!$E$5="(Todos)",P2962=Painel!$E$5)),$J2962+ROW()/10000000,"")</f>
        <v/>
      </c>
    </row>
    <row r="2963" customFormat="false" ht="15" hidden="false" customHeight="false" outlineLevel="0" collapsed="false">
      <c r="A2963" s="29" t="s">
        <v>55</v>
      </c>
      <c r="B2963" s="29" t="s">
        <v>5386</v>
      </c>
      <c r="C2963" s="29" t="s">
        <v>5648</v>
      </c>
      <c r="D2963" s="29" t="s">
        <v>5649</v>
      </c>
      <c r="E2963" s="29" t="n">
        <v>488</v>
      </c>
      <c r="F2963" s="29" t="s">
        <v>189</v>
      </c>
      <c r="G2963" s="29" t="s">
        <v>5650</v>
      </c>
      <c r="H2963" s="30" t="n">
        <v>3.6</v>
      </c>
      <c r="I2963" s="31" t="n">
        <v>46125</v>
      </c>
      <c r="J2963" s="30" t="n">
        <v>3.6</v>
      </c>
      <c r="K2963" s="29" t="s">
        <v>120</v>
      </c>
      <c r="L2963" s="29" t="s">
        <v>5578</v>
      </c>
      <c r="M2963" s="29"/>
      <c r="N2963" s="29" t="s">
        <v>122</v>
      </c>
      <c r="O2963" s="31" t="n">
        <v>45526</v>
      </c>
      <c r="P2963" s="29" t="s">
        <v>123</v>
      </c>
      <c r="Q2963" s="29" t="n">
        <f aca="false">IFERROR(VALUE(L2963),"")</f>
        <v>160</v>
      </c>
      <c r="R2963" s="29" t="n">
        <f aca="true">IF(O2963="","",O2963-TODAY())</f>
        <v>-759</v>
      </c>
      <c r="S2963" s="29" t="str">
        <f aca="false">IF(C2963="&lt;&lt; vazio &gt;&gt;","VAZIA",IF(AND(O2963&lt;&gt;"",R2963&lt;0),"VENCIDO",IF(AND(O2963&lt;&gt;"",R2963&lt;=Parametros!$B$10),"PRÓX. VENCIMENTO",IF(F2963="Q","QUALIDADE",IF(F2963="S","BLOQUEADO",IF(F2963="R","RESTRITO/DEVOLUÇÃO",IF(OR(N2963="QUAR",N2963="QRES"),"QUARENTENA",IF(OR(B2963="DESCARTE",B2963="DEVOLUÇÃO"),"DESCARTE/DEVOLUÇÃO",IF(AND(D2963="",K2963&lt;&gt;""),"SEM LOTE",IF(AND(Q2963&lt;&gt;"",Q2963&gt;=Parametros!$B$11),"PARADO/SEM GIRO","OK"))))))))))</f>
        <v>VENCIDO</v>
      </c>
      <c r="T2963" s="29" t="str">
        <f aca="false">IF(AND($S2963="PARADO/SEM GIRO",$K2963="KG",OR(Painel!$B$5="(Todos)",A2963=Painel!$B$5)*OR(Painel!$E$5="(Todos)",P2963=Painel!$E$5)),$J2963+ROW()/10000000,"")</f>
        <v/>
      </c>
      <c r="U2963" s="29" t="n">
        <f aca="false">IF(AND($S2963="VENCIDO",$K2963="KG",OR(Painel!$B$5="(Todos)",A2963=Painel!$B$5)*OR(Painel!$E$5="(Todos)",P2963=Painel!$E$5)),$J2963+ROW()/10000000,"")</f>
        <v>3.6002963</v>
      </c>
    </row>
    <row r="2964" customFormat="false" ht="15" hidden="false" customHeight="false" outlineLevel="0" collapsed="false">
      <c r="A2964" s="29" t="s">
        <v>55</v>
      </c>
      <c r="B2964" s="29" t="s">
        <v>5386</v>
      </c>
      <c r="C2964" s="29" t="s">
        <v>4993</v>
      </c>
      <c r="D2964" s="29" t="s">
        <v>4994</v>
      </c>
      <c r="E2964" s="29" t="n">
        <v>488</v>
      </c>
      <c r="F2964" s="29" t="s">
        <v>189</v>
      </c>
      <c r="G2964" s="29" t="s">
        <v>5651</v>
      </c>
      <c r="H2964" s="30" t="n">
        <v>12</v>
      </c>
      <c r="I2964" s="31" t="n">
        <v>46245</v>
      </c>
      <c r="J2964" s="30" t="n">
        <v>12</v>
      </c>
      <c r="K2964" s="29" t="s">
        <v>120</v>
      </c>
      <c r="L2964" s="29" t="s">
        <v>2312</v>
      </c>
      <c r="M2964" s="29"/>
      <c r="N2964" s="29" t="s">
        <v>122</v>
      </c>
      <c r="O2964" s="31" t="n">
        <v>46066</v>
      </c>
      <c r="P2964" s="29" t="s">
        <v>123</v>
      </c>
      <c r="Q2964" s="29" t="n">
        <f aca="false">IFERROR(VALUE(L2964),"")</f>
        <v>40</v>
      </c>
      <c r="R2964" s="29" t="n">
        <f aca="true">IF(O2964="","",O2964-TODAY())</f>
        <v>-219</v>
      </c>
      <c r="S2964" s="29" t="str">
        <f aca="false">IF(C2964="&lt;&lt; vazio &gt;&gt;","VAZIA",IF(AND(O2964&lt;&gt;"",R2964&lt;0),"VENCIDO",IF(AND(O2964&lt;&gt;"",R2964&lt;=Parametros!$B$10),"PRÓX. VENCIMENTO",IF(F2964="Q","QUALIDADE",IF(F2964="S","BLOQUEADO",IF(F2964="R","RESTRITO/DEVOLUÇÃO",IF(OR(N2964="QUAR",N2964="QRES"),"QUARENTENA",IF(OR(B2964="DESCARTE",B2964="DEVOLUÇÃO"),"DESCARTE/DEVOLUÇÃO",IF(AND(D2964="",K2964&lt;&gt;""),"SEM LOTE",IF(AND(Q2964&lt;&gt;"",Q2964&gt;=Parametros!$B$11),"PARADO/SEM GIRO","OK"))))))))))</f>
        <v>VENCIDO</v>
      </c>
      <c r="T2964" s="29" t="str">
        <f aca="false">IF(AND($S2964="PARADO/SEM GIRO",$K2964="KG",OR(Painel!$B$5="(Todos)",A2964=Painel!$B$5)*OR(Painel!$E$5="(Todos)",P2964=Painel!$E$5)),$J2964+ROW()/10000000,"")</f>
        <v/>
      </c>
      <c r="U2964" s="29" t="n">
        <f aca="false">IF(AND($S2964="VENCIDO",$K2964="KG",OR(Painel!$B$5="(Todos)",A2964=Painel!$B$5)*OR(Painel!$E$5="(Todos)",P2964=Painel!$E$5)),$J2964+ROW()/10000000,"")</f>
        <v>12.0002964</v>
      </c>
    </row>
    <row r="2965" customFormat="false" ht="15" hidden="false" customHeight="false" outlineLevel="0" collapsed="false">
      <c r="A2965" s="29" t="s">
        <v>55</v>
      </c>
      <c r="B2965" s="29" t="s">
        <v>5386</v>
      </c>
      <c r="C2965" s="29" t="s">
        <v>4508</v>
      </c>
      <c r="D2965" s="29" t="s">
        <v>5652</v>
      </c>
      <c r="E2965" s="29" t="n">
        <v>488</v>
      </c>
      <c r="F2965" s="29" t="s">
        <v>137</v>
      </c>
      <c r="G2965" s="29" t="s">
        <v>5653</v>
      </c>
      <c r="H2965" s="30" t="n">
        <v>6</v>
      </c>
      <c r="I2965" s="31" t="n">
        <v>46272</v>
      </c>
      <c r="J2965" s="30" t="n">
        <v>6</v>
      </c>
      <c r="K2965" s="29" t="s">
        <v>120</v>
      </c>
      <c r="L2965" s="29" t="s">
        <v>126</v>
      </c>
      <c r="M2965" s="29"/>
      <c r="N2965" s="29" t="s">
        <v>122</v>
      </c>
      <c r="O2965" s="31" t="n">
        <v>46392</v>
      </c>
      <c r="P2965" s="29" t="s">
        <v>123</v>
      </c>
      <c r="Q2965" s="29" t="n">
        <f aca="false">IFERROR(VALUE(L2965),"")</f>
        <v>13</v>
      </c>
      <c r="R2965" s="29" t="n">
        <f aca="true">IF(O2965="","",O2965-TODAY())</f>
        <v>107</v>
      </c>
      <c r="S2965" s="29" t="str">
        <f aca="false">IF(C2965="&lt;&lt; vazio &gt;&gt;","VAZIA",IF(AND(O2965&lt;&gt;"",R2965&lt;0),"VENCIDO",IF(AND(O2965&lt;&gt;"",R2965&lt;=Parametros!$B$10),"PRÓX. VENCIMENTO",IF(F2965="Q","QUALIDADE",IF(F2965="S","BLOQUEADO",IF(F2965="R","RESTRITO/DEVOLUÇÃO",IF(OR(N2965="QUAR",N2965="QRES"),"QUARENTENA",IF(OR(B2965="DESCARTE",B2965="DEVOLUÇÃO"),"DESCARTE/DEVOLUÇÃO",IF(AND(D2965="",K2965&lt;&gt;""),"SEM LOTE",IF(AND(Q2965&lt;&gt;"",Q2965&gt;=Parametros!$B$11),"PARADO/SEM GIRO","OK"))))))))))</f>
        <v>BLOQUEADO</v>
      </c>
      <c r="T2965" s="29" t="str">
        <f aca="false">IF(AND($S2965="PARADO/SEM GIRO",$K2965="KG",OR(Painel!$B$5="(Todos)",A2965=Painel!$B$5)*OR(Painel!$E$5="(Todos)",P2965=Painel!$E$5)),$J2965+ROW()/10000000,"")</f>
        <v/>
      </c>
      <c r="U2965" s="29" t="str">
        <f aca="false">IF(AND($S2965="VENCIDO",$K2965="KG",OR(Painel!$B$5="(Todos)",A2965=Painel!$B$5)*OR(Painel!$E$5="(Todos)",P2965=Painel!$E$5)),$J2965+ROW()/10000000,"")</f>
        <v/>
      </c>
    </row>
    <row r="2966" customFormat="false" ht="15" hidden="false" customHeight="false" outlineLevel="0" collapsed="false">
      <c r="A2966" s="29" t="s">
        <v>55</v>
      </c>
      <c r="B2966" s="29" t="s">
        <v>5386</v>
      </c>
      <c r="C2966" s="29" t="s">
        <v>4508</v>
      </c>
      <c r="D2966" s="29" t="s">
        <v>4509</v>
      </c>
      <c r="E2966" s="29" t="n">
        <v>488</v>
      </c>
      <c r="F2966" s="29" t="s">
        <v>137</v>
      </c>
      <c r="G2966" s="29" t="s">
        <v>5654</v>
      </c>
      <c r="H2966" s="30" t="n">
        <v>6</v>
      </c>
      <c r="I2966" s="31" t="n">
        <v>46232</v>
      </c>
      <c r="J2966" s="30" t="n">
        <v>6</v>
      </c>
      <c r="K2966" s="29" t="s">
        <v>120</v>
      </c>
      <c r="L2966" s="29" t="s">
        <v>1035</v>
      </c>
      <c r="M2966" s="29"/>
      <c r="N2966" s="29" t="s">
        <v>122</v>
      </c>
      <c r="O2966" s="31" t="n">
        <v>46392</v>
      </c>
      <c r="P2966" s="29" t="s">
        <v>123</v>
      </c>
      <c r="Q2966" s="29" t="n">
        <f aca="false">IFERROR(VALUE(L2966),"")</f>
        <v>53</v>
      </c>
      <c r="R2966" s="29" t="n">
        <f aca="true">IF(O2966="","",O2966-TODAY())</f>
        <v>107</v>
      </c>
      <c r="S2966" s="29" t="str">
        <f aca="false">IF(C2966="&lt;&lt; vazio &gt;&gt;","VAZIA",IF(AND(O2966&lt;&gt;"",R2966&lt;0),"VENCIDO",IF(AND(O2966&lt;&gt;"",R2966&lt;=Parametros!$B$10),"PRÓX. VENCIMENTO",IF(F2966="Q","QUALIDADE",IF(F2966="S","BLOQUEADO",IF(F2966="R","RESTRITO/DEVOLUÇÃO",IF(OR(N2966="QUAR",N2966="QRES"),"QUARENTENA",IF(OR(B2966="DESCARTE",B2966="DEVOLUÇÃO"),"DESCARTE/DEVOLUÇÃO",IF(AND(D2966="",K2966&lt;&gt;""),"SEM LOTE",IF(AND(Q2966&lt;&gt;"",Q2966&gt;=Parametros!$B$11),"PARADO/SEM GIRO","OK"))))))))))</f>
        <v>BLOQUEADO</v>
      </c>
      <c r="T2966" s="29" t="str">
        <f aca="false">IF(AND($S2966="PARADO/SEM GIRO",$K2966="KG",OR(Painel!$B$5="(Todos)",A2966=Painel!$B$5)*OR(Painel!$E$5="(Todos)",P2966=Painel!$E$5)),$J2966+ROW()/10000000,"")</f>
        <v/>
      </c>
      <c r="U2966" s="29" t="str">
        <f aca="false">IF(AND($S2966="VENCIDO",$K2966="KG",OR(Painel!$B$5="(Todos)",A2966=Painel!$B$5)*OR(Painel!$E$5="(Todos)",P2966=Painel!$E$5)),$J2966+ROW()/10000000,"")</f>
        <v/>
      </c>
    </row>
    <row r="2967" customFormat="false" ht="15" hidden="false" customHeight="false" outlineLevel="0" collapsed="false">
      <c r="A2967" s="29" t="s">
        <v>55</v>
      </c>
      <c r="B2967" s="29" t="s">
        <v>5386</v>
      </c>
      <c r="C2967" s="29" t="s">
        <v>5655</v>
      </c>
      <c r="D2967" s="29" t="s">
        <v>5656</v>
      </c>
      <c r="E2967" s="29" t="n">
        <v>488</v>
      </c>
      <c r="F2967" s="29" t="s">
        <v>189</v>
      </c>
      <c r="G2967" s="29" t="s">
        <v>5657</v>
      </c>
      <c r="H2967" s="30" t="n">
        <v>12</v>
      </c>
      <c r="I2967" s="31" t="n">
        <v>46245</v>
      </c>
      <c r="J2967" s="30" t="n">
        <v>12</v>
      </c>
      <c r="K2967" s="29" t="s">
        <v>120</v>
      </c>
      <c r="L2967" s="29" t="s">
        <v>2312</v>
      </c>
      <c r="M2967" s="29"/>
      <c r="N2967" s="29" t="s">
        <v>122</v>
      </c>
      <c r="O2967" s="31" t="n">
        <v>46101</v>
      </c>
      <c r="P2967" s="29" t="s">
        <v>123</v>
      </c>
      <c r="Q2967" s="29" t="n">
        <f aca="false">IFERROR(VALUE(L2967),"")</f>
        <v>40</v>
      </c>
      <c r="R2967" s="29" t="n">
        <f aca="true">IF(O2967="","",O2967-TODAY())</f>
        <v>-184</v>
      </c>
      <c r="S2967" s="29" t="str">
        <f aca="false">IF(C2967="&lt;&lt; vazio &gt;&gt;","VAZIA",IF(AND(O2967&lt;&gt;"",R2967&lt;0),"VENCIDO",IF(AND(O2967&lt;&gt;"",R2967&lt;=Parametros!$B$10),"PRÓX. VENCIMENTO",IF(F2967="Q","QUALIDADE",IF(F2967="S","BLOQUEADO",IF(F2967="R","RESTRITO/DEVOLUÇÃO",IF(OR(N2967="QUAR",N2967="QRES"),"QUARENTENA",IF(OR(B2967="DESCARTE",B2967="DEVOLUÇÃO"),"DESCARTE/DEVOLUÇÃO",IF(AND(D2967="",K2967&lt;&gt;""),"SEM LOTE",IF(AND(Q2967&lt;&gt;"",Q2967&gt;=Parametros!$B$11),"PARADO/SEM GIRO","OK"))))))))))</f>
        <v>VENCIDO</v>
      </c>
      <c r="T2967" s="29" t="str">
        <f aca="false">IF(AND($S2967="PARADO/SEM GIRO",$K2967="KG",OR(Painel!$B$5="(Todos)",A2967=Painel!$B$5)*OR(Painel!$E$5="(Todos)",P2967=Painel!$E$5)),$J2967+ROW()/10000000,"")</f>
        <v/>
      </c>
      <c r="U2967" s="29" t="n">
        <f aca="false">IF(AND($S2967="VENCIDO",$K2967="KG",OR(Painel!$B$5="(Todos)",A2967=Painel!$B$5)*OR(Painel!$E$5="(Todos)",P2967=Painel!$E$5)),$J2967+ROW()/10000000,"")</f>
        <v>12.0002967</v>
      </c>
    </row>
    <row r="2968" customFormat="false" ht="15" hidden="false" customHeight="false" outlineLevel="0" collapsed="false">
      <c r="A2968" s="29" t="s">
        <v>55</v>
      </c>
      <c r="B2968" s="29" t="s">
        <v>5386</v>
      </c>
      <c r="C2968" s="29" t="s">
        <v>5655</v>
      </c>
      <c r="D2968" s="29" t="s">
        <v>5656</v>
      </c>
      <c r="E2968" s="29" t="n">
        <v>488</v>
      </c>
      <c r="F2968" s="29" t="s">
        <v>189</v>
      </c>
      <c r="G2968" s="29" t="s">
        <v>5658</v>
      </c>
      <c r="H2968" s="30" t="n">
        <v>12</v>
      </c>
      <c r="I2968" s="31" t="n">
        <v>46244</v>
      </c>
      <c r="J2968" s="30" t="n">
        <v>12</v>
      </c>
      <c r="K2968" s="29" t="s">
        <v>120</v>
      </c>
      <c r="L2968" s="29" t="s">
        <v>182</v>
      </c>
      <c r="M2968" s="29"/>
      <c r="N2968" s="29" t="s">
        <v>122</v>
      </c>
      <c r="O2968" s="31" t="n">
        <v>46101</v>
      </c>
      <c r="P2968" s="29" t="s">
        <v>123</v>
      </c>
      <c r="Q2968" s="29" t="n">
        <f aca="false">IFERROR(VALUE(L2968),"")</f>
        <v>41</v>
      </c>
      <c r="R2968" s="29" t="n">
        <f aca="true">IF(O2968="","",O2968-TODAY())</f>
        <v>-184</v>
      </c>
      <c r="S2968" s="29" t="str">
        <f aca="false">IF(C2968="&lt;&lt; vazio &gt;&gt;","VAZIA",IF(AND(O2968&lt;&gt;"",R2968&lt;0),"VENCIDO",IF(AND(O2968&lt;&gt;"",R2968&lt;=Parametros!$B$10),"PRÓX. VENCIMENTO",IF(F2968="Q","QUALIDADE",IF(F2968="S","BLOQUEADO",IF(F2968="R","RESTRITO/DEVOLUÇÃO",IF(OR(N2968="QUAR",N2968="QRES"),"QUARENTENA",IF(OR(B2968="DESCARTE",B2968="DEVOLUÇÃO"),"DESCARTE/DEVOLUÇÃO",IF(AND(D2968="",K2968&lt;&gt;""),"SEM LOTE",IF(AND(Q2968&lt;&gt;"",Q2968&gt;=Parametros!$B$11),"PARADO/SEM GIRO","OK"))))))))))</f>
        <v>VENCIDO</v>
      </c>
      <c r="T2968" s="29" t="str">
        <f aca="false">IF(AND($S2968="PARADO/SEM GIRO",$K2968="KG",OR(Painel!$B$5="(Todos)",A2968=Painel!$B$5)*OR(Painel!$E$5="(Todos)",P2968=Painel!$E$5)),$J2968+ROW()/10000000,"")</f>
        <v/>
      </c>
      <c r="U2968" s="29" t="n">
        <f aca="false">IF(AND($S2968="VENCIDO",$K2968="KG",OR(Painel!$B$5="(Todos)",A2968=Painel!$B$5)*OR(Painel!$E$5="(Todos)",P2968=Painel!$E$5)),$J2968+ROW()/10000000,"")</f>
        <v>12.0002968</v>
      </c>
    </row>
    <row r="2969" customFormat="false" ht="15" hidden="false" customHeight="false" outlineLevel="0" collapsed="false">
      <c r="A2969" s="29" t="s">
        <v>55</v>
      </c>
      <c r="B2969" s="29" t="s">
        <v>5386</v>
      </c>
      <c r="C2969" s="29" t="s">
        <v>204</v>
      </c>
      <c r="D2969" s="29" t="s">
        <v>205</v>
      </c>
      <c r="E2969" s="29" t="n">
        <v>488</v>
      </c>
      <c r="F2969" s="29" t="s">
        <v>137</v>
      </c>
      <c r="G2969" s="29" t="s">
        <v>5659</v>
      </c>
      <c r="H2969" s="30" t="n">
        <v>323.2</v>
      </c>
      <c r="I2969" s="31" t="n">
        <v>46271</v>
      </c>
      <c r="J2969" s="30" t="n">
        <v>323.2</v>
      </c>
      <c r="K2969" s="29" t="s">
        <v>120</v>
      </c>
      <c r="L2969" s="29" t="s">
        <v>221</v>
      </c>
      <c r="M2969" s="29"/>
      <c r="N2969" s="29" t="s">
        <v>134</v>
      </c>
      <c r="O2969" s="31" t="n">
        <v>46289</v>
      </c>
      <c r="P2969" s="29" t="s">
        <v>123</v>
      </c>
      <c r="Q2969" s="29" t="n">
        <f aca="false">IFERROR(VALUE(L2969),"")</f>
        <v>14</v>
      </c>
      <c r="R2969" s="29" t="n">
        <f aca="true">IF(O2969="","",O2969-TODAY())</f>
        <v>4</v>
      </c>
      <c r="S2969" s="29" t="str">
        <f aca="false">IF(C2969="&lt;&lt; vazio &gt;&gt;","VAZIA",IF(AND(O2969&lt;&gt;"",R2969&lt;0),"VENCIDO",IF(AND(O2969&lt;&gt;"",R2969&lt;=Parametros!$B$10),"PRÓX. VENCIMENTO",IF(F2969="Q","QUALIDADE",IF(F2969="S","BLOQUEADO",IF(F2969="R","RESTRITO/DEVOLUÇÃO",IF(OR(N2969="QUAR",N2969="QRES"),"QUARENTENA",IF(OR(B2969="DESCARTE",B2969="DEVOLUÇÃO"),"DESCARTE/DEVOLUÇÃO",IF(AND(D2969="",K2969&lt;&gt;""),"SEM LOTE",IF(AND(Q2969&lt;&gt;"",Q2969&gt;=Parametros!$B$11),"PARADO/SEM GIRO","OK"))))))))))</f>
        <v>PRÓX. VENCIMENTO</v>
      </c>
      <c r="T2969" s="29" t="str">
        <f aca="false">IF(AND($S2969="PARADO/SEM GIRO",$K2969="KG",OR(Painel!$B$5="(Todos)",A2969=Painel!$B$5)*OR(Painel!$E$5="(Todos)",P2969=Painel!$E$5)),$J2969+ROW()/10000000,"")</f>
        <v/>
      </c>
      <c r="U2969" s="29" t="str">
        <f aca="false">IF(AND($S2969="VENCIDO",$K2969="KG",OR(Painel!$B$5="(Todos)",A2969=Painel!$B$5)*OR(Painel!$E$5="(Todos)",P2969=Painel!$E$5)),$J2969+ROW()/10000000,"")</f>
        <v/>
      </c>
    </row>
    <row r="2970" customFormat="false" ht="15" hidden="false" customHeight="false" outlineLevel="0" collapsed="false">
      <c r="A2970" s="29" t="s">
        <v>55</v>
      </c>
      <c r="B2970" s="29" t="s">
        <v>5386</v>
      </c>
      <c r="C2970" s="29" t="s">
        <v>204</v>
      </c>
      <c r="D2970" s="29" t="s">
        <v>206</v>
      </c>
      <c r="E2970" s="29" t="n">
        <v>488</v>
      </c>
      <c r="F2970" s="29" t="s">
        <v>137</v>
      </c>
      <c r="G2970" s="29" t="s">
        <v>5660</v>
      </c>
      <c r="H2970" s="30" t="n">
        <v>326.4</v>
      </c>
      <c r="I2970" s="31" t="n">
        <v>46271</v>
      </c>
      <c r="J2970" s="30" t="n">
        <v>326.4</v>
      </c>
      <c r="K2970" s="29" t="s">
        <v>120</v>
      </c>
      <c r="L2970" s="29" t="s">
        <v>221</v>
      </c>
      <c r="M2970" s="29"/>
      <c r="N2970" s="29" t="s">
        <v>134</v>
      </c>
      <c r="O2970" s="31" t="n">
        <v>46290</v>
      </c>
      <c r="P2970" s="29" t="s">
        <v>123</v>
      </c>
      <c r="Q2970" s="29" t="n">
        <f aca="false">IFERROR(VALUE(L2970),"")</f>
        <v>14</v>
      </c>
      <c r="R2970" s="29" t="n">
        <f aca="true">IF(O2970="","",O2970-TODAY())</f>
        <v>5</v>
      </c>
      <c r="S2970" s="29" t="str">
        <f aca="false">IF(C2970="&lt;&lt; vazio &gt;&gt;","VAZIA",IF(AND(O2970&lt;&gt;"",R2970&lt;0),"VENCIDO",IF(AND(O2970&lt;&gt;"",R2970&lt;=Parametros!$B$10),"PRÓX. VENCIMENTO",IF(F2970="Q","QUALIDADE",IF(F2970="S","BLOQUEADO",IF(F2970="R","RESTRITO/DEVOLUÇÃO",IF(OR(N2970="QUAR",N2970="QRES"),"QUARENTENA",IF(OR(B2970="DESCARTE",B2970="DEVOLUÇÃO"),"DESCARTE/DEVOLUÇÃO",IF(AND(D2970="",K2970&lt;&gt;""),"SEM LOTE",IF(AND(Q2970&lt;&gt;"",Q2970&gt;=Parametros!$B$11),"PARADO/SEM GIRO","OK"))))))))))</f>
        <v>PRÓX. VENCIMENTO</v>
      </c>
      <c r="T2970" s="29" t="str">
        <f aca="false">IF(AND($S2970="PARADO/SEM GIRO",$K2970="KG",OR(Painel!$B$5="(Todos)",A2970=Painel!$B$5)*OR(Painel!$E$5="(Todos)",P2970=Painel!$E$5)),$J2970+ROW()/10000000,"")</f>
        <v/>
      </c>
      <c r="U2970" s="29" t="str">
        <f aca="false">IF(AND($S2970="VENCIDO",$K2970="KG",OR(Painel!$B$5="(Todos)",A2970=Painel!$B$5)*OR(Painel!$E$5="(Todos)",P2970=Painel!$E$5)),$J2970+ROW()/10000000,"")</f>
        <v/>
      </c>
    </row>
    <row r="2971" customFormat="false" ht="15" hidden="false" customHeight="false" outlineLevel="0" collapsed="false">
      <c r="A2971" s="29" t="s">
        <v>55</v>
      </c>
      <c r="B2971" s="29" t="s">
        <v>5386</v>
      </c>
      <c r="C2971" s="29" t="s">
        <v>207</v>
      </c>
      <c r="D2971" s="29" t="s">
        <v>5661</v>
      </c>
      <c r="E2971" s="29" t="n">
        <v>488</v>
      </c>
      <c r="F2971" s="29" t="s">
        <v>189</v>
      </c>
      <c r="G2971" s="29" t="s">
        <v>5662</v>
      </c>
      <c r="H2971" s="30" t="n">
        <v>10</v>
      </c>
      <c r="I2971" s="31" t="n">
        <v>46245</v>
      </c>
      <c r="J2971" s="30" t="n">
        <v>10</v>
      </c>
      <c r="K2971" s="29" t="s">
        <v>120</v>
      </c>
      <c r="L2971" s="29" t="s">
        <v>2312</v>
      </c>
      <c r="M2971" s="29"/>
      <c r="N2971" s="29" t="s">
        <v>122</v>
      </c>
      <c r="O2971" s="31" t="n">
        <v>46095</v>
      </c>
      <c r="P2971" s="29" t="s">
        <v>123</v>
      </c>
      <c r="Q2971" s="29" t="n">
        <f aca="false">IFERROR(VALUE(L2971),"")</f>
        <v>40</v>
      </c>
      <c r="R2971" s="29" t="n">
        <f aca="true">IF(O2971="","",O2971-TODAY())</f>
        <v>-190</v>
      </c>
      <c r="S2971" s="29" t="str">
        <f aca="false">IF(C2971="&lt;&lt; vazio &gt;&gt;","VAZIA",IF(AND(O2971&lt;&gt;"",R2971&lt;0),"VENCIDO",IF(AND(O2971&lt;&gt;"",R2971&lt;=Parametros!$B$10),"PRÓX. VENCIMENTO",IF(F2971="Q","QUALIDADE",IF(F2971="S","BLOQUEADO",IF(F2971="R","RESTRITO/DEVOLUÇÃO",IF(OR(N2971="QUAR",N2971="QRES"),"QUARENTENA",IF(OR(B2971="DESCARTE",B2971="DEVOLUÇÃO"),"DESCARTE/DEVOLUÇÃO",IF(AND(D2971="",K2971&lt;&gt;""),"SEM LOTE",IF(AND(Q2971&lt;&gt;"",Q2971&gt;=Parametros!$B$11),"PARADO/SEM GIRO","OK"))))))))))</f>
        <v>VENCIDO</v>
      </c>
      <c r="T2971" s="29" t="str">
        <f aca="false">IF(AND($S2971="PARADO/SEM GIRO",$K2971="KG",OR(Painel!$B$5="(Todos)",A2971=Painel!$B$5)*OR(Painel!$E$5="(Todos)",P2971=Painel!$E$5)),$J2971+ROW()/10000000,"")</f>
        <v/>
      </c>
      <c r="U2971" s="29" t="n">
        <f aca="false">IF(AND($S2971="VENCIDO",$K2971="KG",OR(Painel!$B$5="(Todos)",A2971=Painel!$B$5)*OR(Painel!$E$5="(Todos)",P2971=Painel!$E$5)),$J2971+ROW()/10000000,"")</f>
        <v>10.0002971</v>
      </c>
    </row>
    <row r="2972" customFormat="false" ht="15" hidden="false" customHeight="false" outlineLevel="0" collapsed="false">
      <c r="A2972" s="29" t="s">
        <v>55</v>
      </c>
      <c r="B2972" s="29" t="s">
        <v>5386</v>
      </c>
      <c r="C2972" s="29" t="s">
        <v>5663</v>
      </c>
      <c r="D2972" s="29" t="s">
        <v>5664</v>
      </c>
      <c r="E2972" s="29" t="n">
        <v>488</v>
      </c>
      <c r="F2972" s="29" t="s">
        <v>189</v>
      </c>
      <c r="G2972" s="29" t="s">
        <v>5665</v>
      </c>
      <c r="H2972" s="30" t="n">
        <v>5.6</v>
      </c>
      <c r="I2972" s="31" t="n">
        <v>46245</v>
      </c>
      <c r="J2972" s="30" t="n">
        <v>5.6</v>
      </c>
      <c r="K2972" s="29" t="s">
        <v>120</v>
      </c>
      <c r="L2972" s="29" t="s">
        <v>2312</v>
      </c>
      <c r="M2972" s="29"/>
      <c r="N2972" s="29" t="s">
        <v>122</v>
      </c>
      <c r="O2972" s="31" t="n">
        <v>46114</v>
      </c>
      <c r="P2972" s="29" t="s">
        <v>123</v>
      </c>
      <c r="Q2972" s="29" t="n">
        <f aca="false">IFERROR(VALUE(L2972),"")</f>
        <v>40</v>
      </c>
      <c r="R2972" s="29" t="n">
        <f aca="true">IF(O2972="","",O2972-TODAY())</f>
        <v>-171</v>
      </c>
      <c r="S2972" s="29" t="str">
        <f aca="false">IF(C2972="&lt;&lt; vazio &gt;&gt;","VAZIA",IF(AND(O2972&lt;&gt;"",R2972&lt;0),"VENCIDO",IF(AND(O2972&lt;&gt;"",R2972&lt;=Parametros!$B$10),"PRÓX. VENCIMENTO",IF(F2972="Q","QUALIDADE",IF(F2972="S","BLOQUEADO",IF(F2972="R","RESTRITO/DEVOLUÇÃO",IF(OR(N2972="QUAR",N2972="QRES"),"QUARENTENA",IF(OR(B2972="DESCARTE",B2972="DEVOLUÇÃO"),"DESCARTE/DEVOLUÇÃO",IF(AND(D2972="",K2972&lt;&gt;""),"SEM LOTE",IF(AND(Q2972&lt;&gt;"",Q2972&gt;=Parametros!$B$11),"PARADO/SEM GIRO","OK"))))))))))</f>
        <v>VENCIDO</v>
      </c>
      <c r="T2972" s="29" t="str">
        <f aca="false">IF(AND($S2972="PARADO/SEM GIRO",$K2972="KG",OR(Painel!$B$5="(Todos)",A2972=Painel!$B$5)*OR(Painel!$E$5="(Todos)",P2972=Painel!$E$5)),$J2972+ROW()/10000000,"")</f>
        <v/>
      </c>
      <c r="U2972" s="29" t="n">
        <f aca="false">IF(AND($S2972="VENCIDO",$K2972="KG",OR(Painel!$B$5="(Todos)",A2972=Painel!$B$5)*OR(Painel!$E$5="(Todos)",P2972=Painel!$E$5)),$J2972+ROW()/10000000,"")</f>
        <v>5.6002972</v>
      </c>
    </row>
    <row r="2973" customFormat="false" ht="15" hidden="false" customHeight="false" outlineLevel="0" collapsed="false">
      <c r="A2973" s="29" t="s">
        <v>55</v>
      </c>
      <c r="B2973" s="29" t="s">
        <v>5386</v>
      </c>
      <c r="C2973" s="29" t="s">
        <v>5666</v>
      </c>
      <c r="D2973" s="29" t="s">
        <v>5667</v>
      </c>
      <c r="E2973" s="29" t="n">
        <v>488</v>
      </c>
      <c r="F2973" s="29" t="s">
        <v>189</v>
      </c>
      <c r="G2973" s="29" t="s">
        <v>5668</v>
      </c>
      <c r="H2973" s="30" t="n">
        <v>8.4</v>
      </c>
      <c r="I2973" s="31" t="n">
        <v>46245</v>
      </c>
      <c r="J2973" s="30" t="n">
        <v>8.4</v>
      </c>
      <c r="K2973" s="29" t="s">
        <v>120</v>
      </c>
      <c r="L2973" s="29" t="s">
        <v>2312</v>
      </c>
      <c r="M2973" s="29"/>
      <c r="N2973" s="29" t="s">
        <v>122</v>
      </c>
      <c r="O2973" s="31" t="n">
        <v>45908</v>
      </c>
      <c r="P2973" s="29" t="s">
        <v>123</v>
      </c>
      <c r="Q2973" s="29" t="n">
        <f aca="false">IFERROR(VALUE(L2973),"")</f>
        <v>40</v>
      </c>
      <c r="R2973" s="29" t="n">
        <f aca="true">IF(O2973="","",O2973-TODAY())</f>
        <v>-377</v>
      </c>
      <c r="S2973" s="29" t="str">
        <f aca="false">IF(C2973="&lt;&lt; vazio &gt;&gt;","VAZIA",IF(AND(O2973&lt;&gt;"",R2973&lt;0),"VENCIDO",IF(AND(O2973&lt;&gt;"",R2973&lt;=Parametros!$B$10),"PRÓX. VENCIMENTO",IF(F2973="Q","QUALIDADE",IF(F2973="S","BLOQUEADO",IF(F2973="R","RESTRITO/DEVOLUÇÃO",IF(OR(N2973="QUAR",N2973="QRES"),"QUARENTENA",IF(OR(B2973="DESCARTE",B2973="DEVOLUÇÃO"),"DESCARTE/DEVOLUÇÃO",IF(AND(D2973="",K2973&lt;&gt;""),"SEM LOTE",IF(AND(Q2973&lt;&gt;"",Q2973&gt;=Parametros!$B$11),"PARADO/SEM GIRO","OK"))))))))))</f>
        <v>VENCIDO</v>
      </c>
      <c r="T2973" s="29" t="str">
        <f aca="false">IF(AND($S2973="PARADO/SEM GIRO",$K2973="KG",OR(Painel!$B$5="(Todos)",A2973=Painel!$B$5)*OR(Painel!$E$5="(Todos)",P2973=Painel!$E$5)),$J2973+ROW()/10000000,"")</f>
        <v/>
      </c>
      <c r="U2973" s="29" t="n">
        <f aca="false">IF(AND($S2973="VENCIDO",$K2973="KG",OR(Painel!$B$5="(Todos)",A2973=Painel!$B$5)*OR(Painel!$E$5="(Todos)",P2973=Painel!$E$5)),$J2973+ROW()/10000000,"")</f>
        <v>8.4002973</v>
      </c>
    </row>
    <row r="2974" customFormat="false" ht="15" hidden="false" customHeight="false" outlineLevel="0" collapsed="false">
      <c r="A2974" s="29" t="s">
        <v>55</v>
      </c>
      <c r="B2974" s="29" t="s">
        <v>5386</v>
      </c>
      <c r="C2974" s="29" t="s">
        <v>5666</v>
      </c>
      <c r="D2974" s="29" t="s">
        <v>5664</v>
      </c>
      <c r="E2974" s="29" t="n">
        <v>488</v>
      </c>
      <c r="F2974" s="29" t="s">
        <v>189</v>
      </c>
      <c r="G2974" s="29" t="s">
        <v>5669</v>
      </c>
      <c r="H2974" s="30" t="n">
        <v>5.6</v>
      </c>
      <c r="I2974" s="31" t="n">
        <v>46245</v>
      </c>
      <c r="J2974" s="30" t="n">
        <v>5.6</v>
      </c>
      <c r="K2974" s="29" t="s">
        <v>120</v>
      </c>
      <c r="L2974" s="29" t="s">
        <v>2312</v>
      </c>
      <c r="M2974" s="29"/>
      <c r="N2974" s="29" t="s">
        <v>122</v>
      </c>
      <c r="O2974" s="29"/>
      <c r="P2974" s="29" t="s">
        <v>123</v>
      </c>
      <c r="Q2974" s="29" t="n">
        <f aca="false">IFERROR(VALUE(L2974),"")</f>
        <v>40</v>
      </c>
      <c r="R2974" s="29" t="str">
        <f aca="true">IF(O2974="","",O2974-TODAY())</f>
        <v/>
      </c>
      <c r="S2974" s="29" t="str">
        <f aca="false">IF(C2974="&lt;&lt; vazio &gt;&gt;","VAZIA",IF(AND(O2974&lt;&gt;"",R2974&lt;0),"VENCIDO",IF(AND(O2974&lt;&gt;"",R2974&lt;=Parametros!$B$10),"PRÓX. VENCIMENTO",IF(F2974="Q","QUALIDADE",IF(F2974="S","BLOQUEADO",IF(F2974="R","RESTRITO/DEVOLUÇÃO",IF(OR(N2974="QUAR",N2974="QRES"),"QUARENTENA",IF(OR(B2974="DESCARTE",B2974="DEVOLUÇÃO"),"DESCARTE/DEVOLUÇÃO",IF(AND(D2974="",K2974&lt;&gt;""),"SEM LOTE",IF(AND(Q2974&lt;&gt;"",Q2974&gt;=Parametros!$B$11),"PARADO/SEM GIRO","OK"))))))))))</f>
        <v>RESTRITO/DEVOLUÇÃO</v>
      </c>
      <c r="T2974" s="29" t="str">
        <f aca="false">IF(AND($S2974="PARADO/SEM GIRO",$K2974="KG",OR(Painel!$B$5="(Todos)",A2974=Painel!$B$5)*OR(Painel!$E$5="(Todos)",P2974=Painel!$E$5)),$J2974+ROW()/10000000,"")</f>
        <v/>
      </c>
      <c r="U2974" s="29" t="str">
        <f aca="false">IF(AND($S2974="VENCIDO",$K2974="KG",OR(Painel!$B$5="(Todos)",A2974=Painel!$B$5)*OR(Painel!$E$5="(Todos)",P2974=Painel!$E$5)),$J2974+ROW()/10000000,"")</f>
        <v/>
      </c>
    </row>
    <row r="2975" customFormat="false" ht="15" hidden="false" customHeight="false" outlineLevel="0" collapsed="false">
      <c r="A2975" s="29" t="s">
        <v>55</v>
      </c>
      <c r="B2975" s="29" t="s">
        <v>5386</v>
      </c>
      <c r="C2975" s="29" t="s">
        <v>567</v>
      </c>
      <c r="D2975" s="29" t="s">
        <v>5670</v>
      </c>
      <c r="E2975" s="29" t="n">
        <v>488</v>
      </c>
      <c r="F2975" s="29" t="s">
        <v>189</v>
      </c>
      <c r="G2975" s="29" t="s">
        <v>5671</v>
      </c>
      <c r="H2975" s="30" t="n">
        <v>36.36</v>
      </c>
      <c r="I2975" s="31" t="n">
        <v>46245</v>
      </c>
      <c r="J2975" s="30" t="n">
        <v>36.36</v>
      </c>
      <c r="K2975" s="29" t="s">
        <v>120</v>
      </c>
      <c r="L2975" s="29" t="s">
        <v>2312</v>
      </c>
      <c r="M2975" s="29"/>
      <c r="N2975" s="29" t="s">
        <v>122</v>
      </c>
      <c r="O2975" s="29"/>
      <c r="P2975" s="29" t="s">
        <v>123</v>
      </c>
      <c r="Q2975" s="29" t="n">
        <f aca="false">IFERROR(VALUE(L2975),"")</f>
        <v>40</v>
      </c>
      <c r="R2975" s="29" t="str">
        <f aca="true">IF(O2975="","",O2975-TODAY())</f>
        <v/>
      </c>
      <c r="S2975" s="29" t="str">
        <f aca="false">IF(C2975="&lt;&lt; vazio &gt;&gt;","VAZIA",IF(AND(O2975&lt;&gt;"",R2975&lt;0),"VENCIDO",IF(AND(O2975&lt;&gt;"",R2975&lt;=Parametros!$B$10),"PRÓX. VENCIMENTO",IF(F2975="Q","QUALIDADE",IF(F2975="S","BLOQUEADO",IF(F2975="R","RESTRITO/DEVOLUÇÃO",IF(OR(N2975="QUAR",N2975="QRES"),"QUARENTENA",IF(OR(B2975="DESCARTE",B2975="DEVOLUÇÃO"),"DESCARTE/DEVOLUÇÃO",IF(AND(D2975="",K2975&lt;&gt;""),"SEM LOTE",IF(AND(Q2975&lt;&gt;"",Q2975&gt;=Parametros!$B$11),"PARADO/SEM GIRO","OK"))))))))))</f>
        <v>RESTRITO/DEVOLUÇÃO</v>
      </c>
      <c r="T2975" s="29" t="str">
        <f aca="false">IF(AND($S2975="PARADO/SEM GIRO",$K2975="KG",OR(Painel!$B$5="(Todos)",A2975=Painel!$B$5)*OR(Painel!$E$5="(Todos)",P2975=Painel!$E$5)),$J2975+ROW()/10000000,"")</f>
        <v/>
      </c>
      <c r="U2975" s="29" t="str">
        <f aca="false">IF(AND($S2975="VENCIDO",$K2975="KG",OR(Painel!$B$5="(Todos)",A2975=Painel!$B$5)*OR(Painel!$E$5="(Todos)",P2975=Painel!$E$5)),$J2975+ROW()/10000000,"")</f>
        <v/>
      </c>
    </row>
    <row r="2976" customFormat="false" ht="15" hidden="false" customHeight="false" outlineLevel="0" collapsed="false">
      <c r="A2976" s="29" t="s">
        <v>55</v>
      </c>
      <c r="B2976" s="29" t="s">
        <v>5386</v>
      </c>
      <c r="C2976" s="29" t="s">
        <v>567</v>
      </c>
      <c r="D2976" s="29" t="s">
        <v>5670</v>
      </c>
      <c r="E2976" s="29" t="n">
        <v>488</v>
      </c>
      <c r="F2976" s="29" t="s">
        <v>189</v>
      </c>
      <c r="G2976" s="29" t="s">
        <v>5672</v>
      </c>
      <c r="H2976" s="30" t="n">
        <v>24.24</v>
      </c>
      <c r="I2976" s="31" t="n">
        <v>46240</v>
      </c>
      <c r="J2976" s="30" t="n">
        <v>24.24</v>
      </c>
      <c r="K2976" s="29" t="s">
        <v>120</v>
      </c>
      <c r="L2976" s="29" t="s">
        <v>1330</v>
      </c>
      <c r="M2976" s="29"/>
      <c r="N2976" s="29" t="s">
        <v>122</v>
      </c>
      <c r="O2976" s="29"/>
      <c r="P2976" s="29" t="s">
        <v>123</v>
      </c>
      <c r="Q2976" s="29" t="n">
        <f aca="false">IFERROR(VALUE(L2976),"")</f>
        <v>45</v>
      </c>
      <c r="R2976" s="29" t="str">
        <f aca="true">IF(O2976="","",O2976-TODAY())</f>
        <v/>
      </c>
      <c r="S2976" s="29" t="str">
        <f aca="false">IF(C2976="&lt;&lt; vazio &gt;&gt;","VAZIA",IF(AND(O2976&lt;&gt;"",R2976&lt;0),"VENCIDO",IF(AND(O2976&lt;&gt;"",R2976&lt;=Parametros!$B$10),"PRÓX. VENCIMENTO",IF(F2976="Q","QUALIDADE",IF(F2976="S","BLOQUEADO",IF(F2976="R","RESTRITO/DEVOLUÇÃO",IF(OR(N2976="QUAR",N2976="QRES"),"QUARENTENA",IF(OR(B2976="DESCARTE",B2976="DEVOLUÇÃO"),"DESCARTE/DEVOLUÇÃO",IF(AND(D2976="",K2976&lt;&gt;""),"SEM LOTE",IF(AND(Q2976&lt;&gt;"",Q2976&gt;=Parametros!$B$11),"PARADO/SEM GIRO","OK"))))))))))</f>
        <v>RESTRITO/DEVOLUÇÃO</v>
      </c>
      <c r="T2976" s="29" t="str">
        <f aca="false">IF(AND($S2976="PARADO/SEM GIRO",$K2976="KG",OR(Painel!$B$5="(Todos)",A2976=Painel!$B$5)*OR(Painel!$E$5="(Todos)",P2976=Painel!$E$5)),$J2976+ROW()/10000000,"")</f>
        <v/>
      </c>
      <c r="U2976" s="29" t="str">
        <f aca="false">IF(AND($S2976="VENCIDO",$K2976="KG",OR(Painel!$B$5="(Todos)",A2976=Painel!$B$5)*OR(Painel!$E$5="(Todos)",P2976=Painel!$E$5)),$J2976+ROW()/10000000,"")</f>
        <v/>
      </c>
    </row>
    <row r="2977" customFormat="false" ht="15" hidden="false" customHeight="false" outlineLevel="0" collapsed="false">
      <c r="A2977" s="29" t="s">
        <v>55</v>
      </c>
      <c r="B2977" s="29" t="s">
        <v>5386</v>
      </c>
      <c r="C2977" s="29" t="s">
        <v>5673</v>
      </c>
      <c r="D2977" s="29" t="s">
        <v>5674</v>
      </c>
      <c r="E2977" s="29" t="n">
        <v>488</v>
      </c>
      <c r="F2977" s="29" t="s">
        <v>189</v>
      </c>
      <c r="G2977" s="29" t="s">
        <v>5675</v>
      </c>
      <c r="H2977" s="30" t="n">
        <v>13.6</v>
      </c>
      <c r="I2977" s="31" t="n">
        <v>46241</v>
      </c>
      <c r="J2977" s="30" t="n">
        <v>13.6</v>
      </c>
      <c r="K2977" s="29" t="s">
        <v>120</v>
      </c>
      <c r="L2977" s="29" t="s">
        <v>4450</v>
      </c>
      <c r="M2977" s="29"/>
      <c r="N2977" s="29" t="s">
        <v>122</v>
      </c>
      <c r="O2977" s="31" t="n">
        <v>46149</v>
      </c>
      <c r="P2977" s="29" t="s">
        <v>123</v>
      </c>
      <c r="Q2977" s="29" t="n">
        <f aca="false">IFERROR(VALUE(L2977),"")</f>
        <v>44</v>
      </c>
      <c r="R2977" s="29" t="n">
        <f aca="true">IF(O2977="","",O2977-TODAY())</f>
        <v>-136</v>
      </c>
      <c r="S2977" s="29" t="str">
        <f aca="false">IF(C2977="&lt;&lt; vazio &gt;&gt;","VAZIA",IF(AND(O2977&lt;&gt;"",R2977&lt;0),"VENCIDO",IF(AND(O2977&lt;&gt;"",R2977&lt;=Parametros!$B$10),"PRÓX. VENCIMENTO",IF(F2977="Q","QUALIDADE",IF(F2977="S","BLOQUEADO",IF(F2977="R","RESTRITO/DEVOLUÇÃO",IF(OR(N2977="QUAR",N2977="QRES"),"QUARENTENA",IF(OR(B2977="DESCARTE",B2977="DEVOLUÇÃO"),"DESCARTE/DEVOLUÇÃO",IF(AND(D2977="",K2977&lt;&gt;""),"SEM LOTE",IF(AND(Q2977&lt;&gt;"",Q2977&gt;=Parametros!$B$11),"PARADO/SEM GIRO","OK"))))))))))</f>
        <v>VENCIDO</v>
      </c>
      <c r="T2977" s="29" t="str">
        <f aca="false">IF(AND($S2977="PARADO/SEM GIRO",$K2977="KG",OR(Painel!$B$5="(Todos)",A2977=Painel!$B$5)*OR(Painel!$E$5="(Todos)",P2977=Painel!$E$5)),$J2977+ROW()/10000000,"")</f>
        <v/>
      </c>
      <c r="U2977" s="29" t="n">
        <f aca="false">IF(AND($S2977="VENCIDO",$K2977="KG",OR(Painel!$B$5="(Todos)",A2977=Painel!$B$5)*OR(Painel!$E$5="(Todos)",P2977=Painel!$E$5)),$J2977+ROW()/10000000,"")</f>
        <v>13.6002977</v>
      </c>
    </row>
    <row r="2978" customFormat="false" ht="15" hidden="false" customHeight="false" outlineLevel="0" collapsed="false">
      <c r="A2978" s="29" t="s">
        <v>55</v>
      </c>
      <c r="B2978" s="29" t="s">
        <v>5386</v>
      </c>
      <c r="C2978" s="29" t="s">
        <v>212</v>
      </c>
      <c r="D2978" s="29" t="s">
        <v>5676</v>
      </c>
      <c r="E2978" s="29" t="n">
        <v>488</v>
      </c>
      <c r="F2978" s="29" t="s">
        <v>137</v>
      </c>
      <c r="G2978" s="29" t="s">
        <v>5677</v>
      </c>
      <c r="H2978" s="30" t="n">
        <v>120</v>
      </c>
      <c r="I2978" s="31" t="n">
        <v>46271</v>
      </c>
      <c r="J2978" s="30" t="n">
        <v>120</v>
      </c>
      <c r="K2978" s="29" t="s">
        <v>120</v>
      </c>
      <c r="L2978" s="29" t="s">
        <v>221</v>
      </c>
      <c r="M2978" s="29"/>
      <c r="N2978" s="29" t="s">
        <v>134</v>
      </c>
      <c r="O2978" s="31" t="n">
        <v>46291</v>
      </c>
      <c r="P2978" s="29" t="s">
        <v>123</v>
      </c>
      <c r="Q2978" s="29" t="n">
        <f aca="false">IFERROR(VALUE(L2978),"")</f>
        <v>14</v>
      </c>
      <c r="R2978" s="29" t="n">
        <f aca="true">IF(O2978="","",O2978-TODAY())</f>
        <v>6</v>
      </c>
      <c r="S2978" s="29" t="str">
        <f aca="false">IF(C2978="&lt;&lt; vazio &gt;&gt;","VAZIA",IF(AND(O2978&lt;&gt;"",R2978&lt;0),"VENCIDO",IF(AND(O2978&lt;&gt;"",R2978&lt;=Parametros!$B$10),"PRÓX. VENCIMENTO",IF(F2978="Q","QUALIDADE",IF(F2978="S","BLOQUEADO",IF(F2978="R","RESTRITO/DEVOLUÇÃO",IF(OR(N2978="QUAR",N2978="QRES"),"QUARENTENA",IF(OR(B2978="DESCARTE",B2978="DEVOLUÇÃO"),"DESCARTE/DEVOLUÇÃO",IF(AND(D2978="",K2978&lt;&gt;""),"SEM LOTE",IF(AND(Q2978&lt;&gt;"",Q2978&gt;=Parametros!$B$11),"PARADO/SEM GIRO","OK"))))))))))</f>
        <v>PRÓX. VENCIMENTO</v>
      </c>
      <c r="T2978" s="29" t="str">
        <f aca="false">IF(AND($S2978="PARADO/SEM GIRO",$K2978="KG",OR(Painel!$B$5="(Todos)",A2978=Painel!$B$5)*OR(Painel!$E$5="(Todos)",P2978=Painel!$E$5)),$J2978+ROW()/10000000,"")</f>
        <v/>
      </c>
      <c r="U2978" s="29" t="str">
        <f aca="false">IF(AND($S2978="VENCIDO",$K2978="KG",OR(Painel!$B$5="(Todos)",A2978=Painel!$B$5)*OR(Painel!$E$5="(Todos)",P2978=Painel!$E$5)),$J2978+ROW()/10000000,"")</f>
        <v/>
      </c>
    </row>
    <row r="2979" customFormat="false" ht="15" hidden="false" customHeight="false" outlineLevel="0" collapsed="false">
      <c r="A2979" s="29" t="s">
        <v>55</v>
      </c>
      <c r="B2979" s="29" t="s">
        <v>5386</v>
      </c>
      <c r="C2979" s="29" t="s">
        <v>5678</v>
      </c>
      <c r="D2979" s="29" t="s">
        <v>5679</v>
      </c>
      <c r="E2979" s="29" t="n">
        <v>488</v>
      </c>
      <c r="F2979" s="29" t="s">
        <v>189</v>
      </c>
      <c r="G2979" s="29" t="s">
        <v>5680</v>
      </c>
      <c r="H2979" s="30" t="n">
        <v>8</v>
      </c>
      <c r="I2979" s="31" t="n">
        <v>46240</v>
      </c>
      <c r="J2979" s="30" t="n">
        <v>8</v>
      </c>
      <c r="K2979" s="29" t="s">
        <v>120</v>
      </c>
      <c r="L2979" s="29" t="s">
        <v>1330</v>
      </c>
      <c r="M2979" s="29"/>
      <c r="N2979" s="29" t="s">
        <v>122</v>
      </c>
      <c r="O2979" s="31" t="n">
        <v>45902</v>
      </c>
      <c r="P2979" s="29" t="s">
        <v>123</v>
      </c>
      <c r="Q2979" s="29" t="n">
        <f aca="false">IFERROR(VALUE(L2979),"")</f>
        <v>45</v>
      </c>
      <c r="R2979" s="29" t="n">
        <f aca="true">IF(O2979="","",O2979-TODAY())</f>
        <v>-383</v>
      </c>
      <c r="S2979" s="29" t="str">
        <f aca="false">IF(C2979="&lt;&lt; vazio &gt;&gt;","VAZIA",IF(AND(O2979&lt;&gt;"",R2979&lt;0),"VENCIDO",IF(AND(O2979&lt;&gt;"",R2979&lt;=Parametros!$B$10),"PRÓX. VENCIMENTO",IF(F2979="Q","QUALIDADE",IF(F2979="S","BLOQUEADO",IF(F2979="R","RESTRITO/DEVOLUÇÃO",IF(OR(N2979="QUAR",N2979="QRES"),"QUARENTENA",IF(OR(B2979="DESCARTE",B2979="DEVOLUÇÃO"),"DESCARTE/DEVOLUÇÃO",IF(AND(D2979="",K2979&lt;&gt;""),"SEM LOTE",IF(AND(Q2979&lt;&gt;"",Q2979&gt;=Parametros!$B$11),"PARADO/SEM GIRO","OK"))))))))))</f>
        <v>VENCIDO</v>
      </c>
      <c r="T2979" s="29" t="str">
        <f aca="false">IF(AND($S2979="PARADO/SEM GIRO",$K2979="KG",OR(Painel!$B$5="(Todos)",A2979=Painel!$B$5)*OR(Painel!$E$5="(Todos)",P2979=Painel!$E$5)),$J2979+ROW()/10000000,"")</f>
        <v/>
      </c>
      <c r="U2979" s="29" t="n">
        <f aca="false">IF(AND($S2979="VENCIDO",$K2979="KG",OR(Painel!$B$5="(Todos)",A2979=Painel!$B$5)*OR(Painel!$E$5="(Todos)",P2979=Painel!$E$5)),$J2979+ROW()/10000000,"")</f>
        <v>8.0002979</v>
      </c>
    </row>
    <row r="2980" customFormat="false" ht="15" hidden="false" customHeight="false" outlineLevel="0" collapsed="false">
      <c r="A2980" s="29" t="s">
        <v>55</v>
      </c>
      <c r="B2980" s="29" t="s">
        <v>5386</v>
      </c>
      <c r="C2980" s="29" t="s">
        <v>5678</v>
      </c>
      <c r="D2980" s="29" t="s">
        <v>5679</v>
      </c>
      <c r="E2980" s="29" t="n">
        <v>488</v>
      </c>
      <c r="F2980" s="29" t="s">
        <v>189</v>
      </c>
      <c r="G2980" s="29" t="s">
        <v>5681</v>
      </c>
      <c r="H2980" s="30" t="n">
        <v>4</v>
      </c>
      <c r="I2980" s="31" t="n">
        <v>46240</v>
      </c>
      <c r="J2980" s="30" t="n">
        <v>4</v>
      </c>
      <c r="K2980" s="29" t="s">
        <v>120</v>
      </c>
      <c r="L2980" s="29" t="s">
        <v>1330</v>
      </c>
      <c r="M2980" s="29"/>
      <c r="N2980" s="29" t="s">
        <v>122</v>
      </c>
      <c r="O2980" s="31" t="n">
        <v>45902</v>
      </c>
      <c r="P2980" s="29" t="s">
        <v>123</v>
      </c>
      <c r="Q2980" s="29" t="n">
        <f aca="false">IFERROR(VALUE(L2980),"")</f>
        <v>45</v>
      </c>
      <c r="R2980" s="29" t="n">
        <f aca="true">IF(O2980="","",O2980-TODAY())</f>
        <v>-383</v>
      </c>
      <c r="S2980" s="29" t="str">
        <f aca="false">IF(C2980="&lt;&lt; vazio &gt;&gt;","VAZIA",IF(AND(O2980&lt;&gt;"",R2980&lt;0),"VENCIDO",IF(AND(O2980&lt;&gt;"",R2980&lt;=Parametros!$B$10),"PRÓX. VENCIMENTO",IF(F2980="Q","QUALIDADE",IF(F2980="S","BLOQUEADO",IF(F2980="R","RESTRITO/DEVOLUÇÃO",IF(OR(N2980="QUAR",N2980="QRES"),"QUARENTENA",IF(OR(B2980="DESCARTE",B2980="DEVOLUÇÃO"),"DESCARTE/DEVOLUÇÃO",IF(AND(D2980="",K2980&lt;&gt;""),"SEM LOTE",IF(AND(Q2980&lt;&gt;"",Q2980&gt;=Parametros!$B$11),"PARADO/SEM GIRO","OK"))))))))))</f>
        <v>VENCIDO</v>
      </c>
      <c r="T2980" s="29" t="str">
        <f aca="false">IF(AND($S2980="PARADO/SEM GIRO",$K2980="KG",OR(Painel!$B$5="(Todos)",A2980=Painel!$B$5)*OR(Painel!$E$5="(Todos)",P2980=Painel!$E$5)),$J2980+ROW()/10000000,"")</f>
        <v/>
      </c>
      <c r="U2980" s="29" t="n">
        <f aca="false">IF(AND($S2980="VENCIDO",$K2980="KG",OR(Painel!$B$5="(Todos)",A2980=Painel!$B$5)*OR(Painel!$E$5="(Todos)",P2980=Painel!$E$5)),$J2980+ROW()/10000000,"")</f>
        <v>4.000298</v>
      </c>
    </row>
    <row r="2981" customFormat="false" ht="15" hidden="false" customHeight="false" outlineLevel="0" collapsed="false">
      <c r="A2981" s="29" t="s">
        <v>55</v>
      </c>
      <c r="B2981" s="29" t="s">
        <v>5386</v>
      </c>
      <c r="C2981" s="29" t="s">
        <v>5682</v>
      </c>
      <c r="D2981" s="29" t="s">
        <v>5683</v>
      </c>
      <c r="E2981" s="29" t="n">
        <v>488</v>
      </c>
      <c r="F2981" s="29" t="s">
        <v>137</v>
      </c>
      <c r="G2981" s="29" t="s">
        <v>5684</v>
      </c>
      <c r="H2981" s="30" t="n">
        <v>4</v>
      </c>
      <c r="I2981" s="31" t="n">
        <v>46230</v>
      </c>
      <c r="J2981" s="30" t="n">
        <v>4</v>
      </c>
      <c r="K2981" s="29" t="s">
        <v>120</v>
      </c>
      <c r="L2981" s="29" t="s">
        <v>1277</v>
      </c>
      <c r="M2981" s="29"/>
      <c r="N2981" s="29" t="s">
        <v>122</v>
      </c>
      <c r="O2981" s="31" t="n">
        <v>46338</v>
      </c>
      <c r="P2981" s="29" t="s">
        <v>123</v>
      </c>
      <c r="Q2981" s="29" t="n">
        <f aca="false">IFERROR(VALUE(L2981),"")</f>
        <v>55</v>
      </c>
      <c r="R2981" s="29" t="n">
        <f aca="true">IF(O2981="","",O2981-TODAY())</f>
        <v>53</v>
      </c>
      <c r="S2981" s="29" t="str">
        <f aca="false">IF(C2981="&lt;&lt; vazio &gt;&gt;","VAZIA",IF(AND(O2981&lt;&gt;"",R2981&lt;0),"VENCIDO",IF(AND(O2981&lt;&gt;"",R2981&lt;=Parametros!$B$10),"PRÓX. VENCIMENTO",IF(F2981="Q","QUALIDADE",IF(F2981="S","BLOQUEADO",IF(F2981="R","RESTRITO/DEVOLUÇÃO",IF(OR(N2981="QUAR",N2981="QRES"),"QUARENTENA",IF(OR(B2981="DESCARTE",B2981="DEVOLUÇÃO"),"DESCARTE/DEVOLUÇÃO",IF(AND(D2981="",K2981&lt;&gt;""),"SEM LOTE",IF(AND(Q2981&lt;&gt;"",Q2981&gt;=Parametros!$B$11),"PARADO/SEM GIRO","OK"))))))))))</f>
        <v>PRÓX. VENCIMENTO</v>
      </c>
      <c r="T2981" s="29" t="str">
        <f aca="false">IF(AND($S2981="PARADO/SEM GIRO",$K2981="KG",OR(Painel!$B$5="(Todos)",A2981=Painel!$B$5)*OR(Painel!$E$5="(Todos)",P2981=Painel!$E$5)),$J2981+ROW()/10000000,"")</f>
        <v/>
      </c>
      <c r="U2981" s="29" t="str">
        <f aca="false">IF(AND($S2981="VENCIDO",$K2981="KG",OR(Painel!$B$5="(Todos)",A2981=Painel!$B$5)*OR(Painel!$E$5="(Todos)",P2981=Painel!$E$5)),$J2981+ROW()/10000000,"")</f>
        <v/>
      </c>
    </row>
    <row r="2982" customFormat="false" ht="15" hidden="false" customHeight="false" outlineLevel="0" collapsed="false">
      <c r="A2982" s="29" t="s">
        <v>55</v>
      </c>
      <c r="B2982" s="29" t="s">
        <v>5386</v>
      </c>
      <c r="C2982" s="29" t="s">
        <v>5682</v>
      </c>
      <c r="D2982" s="29" t="s">
        <v>5683</v>
      </c>
      <c r="E2982" s="29" t="n">
        <v>488</v>
      </c>
      <c r="F2982" s="29" t="s">
        <v>137</v>
      </c>
      <c r="G2982" s="29" t="s">
        <v>5685</v>
      </c>
      <c r="H2982" s="30" t="n">
        <v>8</v>
      </c>
      <c r="I2982" s="31" t="n">
        <v>46232</v>
      </c>
      <c r="J2982" s="30" t="n">
        <v>8</v>
      </c>
      <c r="K2982" s="29" t="s">
        <v>120</v>
      </c>
      <c r="L2982" s="29" t="s">
        <v>1035</v>
      </c>
      <c r="M2982" s="29"/>
      <c r="N2982" s="29" t="s">
        <v>122</v>
      </c>
      <c r="O2982" s="31" t="n">
        <v>46338</v>
      </c>
      <c r="P2982" s="29" t="s">
        <v>123</v>
      </c>
      <c r="Q2982" s="29" t="n">
        <f aca="false">IFERROR(VALUE(L2982),"")</f>
        <v>53</v>
      </c>
      <c r="R2982" s="29" t="n">
        <f aca="true">IF(O2982="","",O2982-TODAY())</f>
        <v>53</v>
      </c>
      <c r="S2982" s="29" t="str">
        <f aca="false">IF(C2982="&lt;&lt; vazio &gt;&gt;","VAZIA",IF(AND(O2982&lt;&gt;"",R2982&lt;0),"VENCIDO",IF(AND(O2982&lt;&gt;"",R2982&lt;=Parametros!$B$10),"PRÓX. VENCIMENTO",IF(F2982="Q","QUALIDADE",IF(F2982="S","BLOQUEADO",IF(F2982="R","RESTRITO/DEVOLUÇÃO",IF(OR(N2982="QUAR",N2982="QRES"),"QUARENTENA",IF(OR(B2982="DESCARTE",B2982="DEVOLUÇÃO"),"DESCARTE/DEVOLUÇÃO",IF(AND(D2982="",K2982&lt;&gt;""),"SEM LOTE",IF(AND(Q2982&lt;&gt;"",Q2982&gt;=Parametros!$B$11),"PARADO/SEM GIRO","OK"))))))))))</f>
        <v>PRÓX. VENCIMENTO</v>
      </c>
      <c r="T2982" s="29" t="str">
        <f aca="false">IF(AND($S2982="PARADO/SEM GIRO",$K2982="KG",OR(Painel!$B$5="(Todos)",A2982=Painel!$B$5)*OR(Painel!$E$5="(Todos)",P2982=Painel!$E$5)),$J2982+ROW()/10000000,"")</f>
        <v/>
      </c>
      <c r="U2982" s="29" t="str">
        <f aca="false">IF(AND($S2982="VENCIDO",$K2982="KG",OR(Painel!$B$5="(Todos)",A2982=Painel!$B$5)*OR(Painel!$E$5="(Todos)",P2982=Painel!$E$5)),$J2982+ROW()/10000000,"")</f>
        <v/>
      </c>
    </row>
    <row r="2983" customFormat="false" ht="15" hidden="false" customHeight="false" outlineLevel="0" collapsed="false">
      <c r="A2983" s="29" t="s">
        <v>55</v>
      </c>
      <c r="B2983" s="29" t="s">
        <v>5386</v>
      </c>
      <c r="C2983" s="29" t="s">
        <v>291</v>
      </c>
      <c r="D2983" s="29" t="s">
        <v>5686</v>
      </c>
      <c r="E2983" s="29" t="n">
        <v>488</v>
      </c>
      <c r="F2983" s="29" t="s">
        <v>189</v>
      </c>
      <c r="G2983" s="29" t="s">
        <v>5687</v>
      </c>
      <c r="H2983" s="30" t="n">
        <v>10.1</v>
      </c>
      <c r="I2983" s="31" t="n">
        <v>46240</v>
      </c>
      <c r="J2983" s="30" t="n">
        <v>10.1</v>
      </c>
      <c r="K2983" s="29" t="s">
        <v>120</v>
      </c>
      <c r="L2983" s="29" t="s">
        <v>1330</v>
      </c>
      <c r="M2983" s="29"/>
      <c r="N2983" s="29" t="s">
        <v>122</v>
      </c>
      <c r="O2983" s="31" t="n">
        <v>46155</v>
      </c>
      <c r="P2983" s="29" t="s">
        <v>123</v>
      </c>
      <c r="Q2983" s="29" t="n">
        <f aca="false">IFERROR(VALUE(L2983),"")</f>
        <v>45</v>
      </c>
      <c r="R2983" s="29" t="n">
        <f aca="true">IF(O2983="","",O2983-TODAY())</f>
        <v>-130</v>
      </c>
      <c r="S2983" s="29" t="str">
        <f aca="false">IF(C2983="&lt;&lt; vazio &gt;&gt;","VAZIA",IF(AND(O2983&lt;&gt;"",R2983&lt;0),"VENCIDO",IF(AND(O2983&lt;&gt;"",R2983&lt;=Parametros!$B$10),"PRÓX. VENCIMENTO",IF(F2983="Q","QUALIDADE",IF(F2983="S","BLOQUEADO",IF(F2983="R","RESTRITO/DEVOLUÇÃO",IF(OR(N2983="QUAR",N2983="QRES"),"QUARENTENA",IF(OR(B2983="DESCARTE",B2983="DEVOLUÇÃO"),"DESCARTE/DEVOLUÇÃO",IF(AND(D2983="",K2983&lt;&gt;""),"SEM LOTE",IF(AND(Q2983&lt;&gt;"",Q2983&gt;=Parametros!$B$11),"PARADO/SEM GIRO","OK"))))))))))</f>
        <v>VENCIDO</v>
      </c>
      <c r="T2983" s="29" t="str">
        <f aca="false">IF(AND($S2983="PARADO/SEM GIRO",$K2983="KG",OR(Painel!$B$5="(Todos)",A2983=Painel!$B$5)*OR(Painel!$E$5="(Todos)",P2983=Painel!$E$5)),$J2983+ROW()/10000000,"")</f>
        <v/>
      </c>
      <c r="U2983" s="29" t="n">
        <f aca="false">IF(AND($S2983="VENCIDO",$K2983="KG",OR(Painel!$B$5="(Todos)",A2983=Painel!$B$5)*OR(Painel!$E$5="(Todos)",P2983=Painel!$E$5)),$J2983+ROW()/10000000,"")</f>
        <v>10.1002983</v>
      </c>
    </row>
    <row r="2984" customFormat="false" ht="15" hidden="false" customHeight="false" outlineLevel="0" collapsed="false">
      <c r="A2984" s="29" t="s">
        <v>55</v>
      </c>
      <c r="B2984" s="29" t="s">
        <v>5386</v>
      </c>
      <c r="C2984" s="29" t="s">
        <v>291</v>
      </c>
      <c r="D2984" s="29" t="s">
        <v>5686</v>
      </c>
      <c r="E2984" s="29" t="n">
        <v>488</v>
      </c>
      <c r="F2984" s="29" t="s">
        <v>189</v>
      </c>
      <c r="G2984" s="29" t="s">
        <v>5688</v>
      </c>
      <c r="H2984" s="30" t="n">
        <v>10.1</v>
      </c>
      <c r="I2984" s="31" t="n">
        <v>46240</v>
      </c>
      <c r="J2984" s="30" t="n">
        <v>10.1</v>
      </c>
      <c r="K2984" s="29" t="s">
        <v>120</v>
      </c>
      <c r="L2984" s="29" t="s">
        <v>1330</v>
      </c>
      <c r="M2984" s="29"/>
      <c r="N2984" s="29" t="s">
        <v>122</v>
      </c>
      <c r="O2984" s="31" t="n">
        <v>46155</v>
      </c>
      <c r="P2984" s="29" t="s">
        <v>123</v>
      </c>
      <c r="Q2984" s="29" t="n">
        <f aca="false">IFERROR(VALUE(L2984),"")</f>
        <v>45</v>
      </c>
      <c r="R2984" s="29" t="n">
        <f aca="true">IF(O2984="","",O2984-TODAY())</f>
        <v>-130</v>
      </c>
      <c r="S2984" s="29" t="str">
        <f aca="false">IF(C2984="&lt;&lt; vazio &gt;&gt;","VAZIA",IF(AND(O2984&lt;&gt;"",R2984&lt;0),"VENCIDO",IF(AND(O2984&lt;&gt;"",R2984&lt;=Parametros!$B$10),"PRÓX. VENCIMENTO",IF(F2984="Q","QUALIDADE",IF(F2984="S","BLOQUEADO",IF(F2984="R","RESTRITO/DEVOLUÇÃO",IF(OR(N2984="QUAR",N2984="QRES"),"QUARENTENA",IF(OR(B2984="DESCARTE",B2984="DEVOLUÇÃO"),"DESCARTE/DEVOLUÇÃO",IF(AND(D2984="",K2984&lt;&gt;""),"SEM LOTE",IF(AND(Q2984&lt;&gt;"",Q2984&gt;=Parametros!$B$11),"PARADO/SEM GIRO","OK"))))))))))</f>
        <v>VENCIDO</v>
      </c>
      <c r="T2984" s="29" t="str">
        <f aca="false">IF(AND($S2984="PARADO/SEM GIRO",$K2984="KG",OR(Painel!$B$5="(Todos)",A2984=Painel!$B$5)*OR(Painel!$E$5="(Todos)",P2984=Painel!$E$5)),$J2984+ROW()/10000000,"")</f>
        <v/>
      </c>
      <c r="U2984" s="29" t="n">
        <f aca="false">IF(AND($S2984="VENCIDO",$K2984="KG",OR(Painel!$B$5="(Todos)",A2984=Painel!$B$5)*OR(Painel!$E$5="(Todos)",P2984=Painel!$E$5)),$J2984+ROW()/10000000,"")</f>
        <v>10.1002984</v>
      </c>
    </row>
    <row r="2985" customFormat="false" ht="15" hidden="false" customHeight="false" outlineLevel="0" collapsed="false">
      <c r="A2985" s="29" t="s">
        <v>55</v>
      </c>
      <c r="B2985" s="29" t="s">
        <v>5386</v>
      </c>
      <c r="C2985" s="29" t="s">
        <v>214</v>
      </c>
      <c r="D2985" s="29" t="s">
        <v>649</v>
      </c>
      <c r="E2985" s="29" t="n">
        <v>488</v>
      </c>
      <c r="F2985" s="29" t="s">
        <v>137</v>
      </c>
      <c r="G2985" s="29" t="s">
        <v>5689</v>
      </c>
      <c r="H2985" s="30" t="n">
        <v>10.1</v>
      </c>
      <c r="I2985" s="31" t="n">
        <v>46275</v>
      </c>
      <c r="J2985" s="30" t="n">
        <v>10.1</v>
      </c>
      <c r="K2985" s="29" t="s">
        <v>120</v>
      </c>
      <c r="L2985" s="29" t="s">
        <v>121</v>
      </c>
      <c r="M2985" s="29"/>
      <c r="N2985" s="29" t="s">
        <v>122</v>
      </c>
      <c r="O2985" s="29"/>
      <c r="P2985" s="29" t="s">
        <v>123</v>
      </c>
      <c r="Q2985" s="29" t="n">
        <f aca="false">IFERROR(VALUE(L2985),"")</f>
        <v>10</v>
      </c>
      <c r="R2985" s="29" t="str">
        <f aca="true">IF(O2985="","",O2985-TODAY())</f>
        <v/>
      </c>
      <c r="S2985" s="29" t="str">
        <f aca="false">IF(C2985="&lt;&lt; vazio &gt;&gt;","VAZIA",IF(AND(O2985&lt;&gt;"",R2985&lt;0),"VENCIDO",IF(AND(O2985&lt;&gt;"",R2985&lt;=Parametros!$B$10),"PRÓX. VENCIMENTO",IF(F2985="Q","QUALIDADE",IF(F2985="S","BLOQUEADO",IF(F2985="R","RESTRITO/DEVOLUÇÃO",IF(OR(N2985="QUAR",N2985="QRES"),"QUARENTENA",IF(OR(B2985="DESCARTE",B2985="DEVOLUÇÃO"),"DESCARTE/DEVOLUÇÃO",IF(AND(D2985="",K2985&lt;&gt;""),"SEM LOTE",IF(AND(Q2985&lt;&gt;"",Q2985&gt;=Parametros!$B$11),"PARADO/SEM GIRO","OK"))))))))))</f>
        <v>BLOQUEADO</v>
      </c>
      <c r="T2985" s="29" t="str">
        <f aca="false">IF(AND($S2985="PARADO/SEM GIRO",$K2985="KG",OR(Painel!$B$5="(Todos)",A2985=Painel!$B$5)*OR(Painel!$E$5="(Todos)",P2985=Painel!$E$5)),$J2985+ROW()/10000000,"")</f>
        <v/>
      </c>
      <c r="U2985" s="29" t="str">
        <f aca="false">IF(AND($S2985="VENCIDO",$K2985="KG",OR(Painel!$B$5="(Todos)",A2985=Painel!$B$5)*OR(Painel!$E$5="(Todos)",P2985=Painel!$E$5)),$J2985+ROW()/10000000,"")</f>
        <v/>
      </c>
    </row>
    <row r="2986" customFormat="false" ht="15" hidden="false" customHeight="false" outlineLevel="0" collapsed="false">
      <c r="A2986" s="29" t="s">
        <v>55</v>
      </c>
      <c r="B2986" s="29" t="s">
        <v>5386</v>
      </c>
      <c r="C2986" s="29" t="s">
        <v>5019</v>
      </c>
      <c r="D2986" s="29" t="s">
        <v>5690</v>
      </c>
      <c r="E2986" s="29" t="n">
        <v>488</v>
      </c>
      <c r="F2986" s="29" t="s">
        <v>189</v>
      </c>
      <c r="G2986" s="29" t="s">
        <v>5691</v>
      </c>
      <c r="H2986" s="30" t="n">
        <v>12.12</v>
      </c>
      <c r="I2986" s="31" t="n">
        <v>46240</v>
      </c>
      <c r="J2986" s="30" t="n">
        <v>12.12</v>
      </c>
      <c r="K2986" s="29" t="s">
        <v>120</v>
      </c>
      <c r="L2986" s="29" t="s">
        <v>1330</v>
      </c>
      <c r="M2986" s="29"/>
      <c r="N2986" s="29" t="s">
        <v>122</v>
      </c>
      <c r="O2986" s="31" t="n">
        <v>46020</v>
      </c>
      <c r="P2986" s="29" t="s">
        <v>123</v>
      </c>
      <c r="Q2986" s="29" t="n">
        <f aca="false">IFERROR(VALUE(L2986),"")</f>
        <v>45</v>
      </c>
      <c r="R2986" s="29" t="n">
        <f aca="true">IF(O2986="","",O2986-TODAY())</f>
        <v>-265</v>
      </c>
      <c r="S2986" s="29" t="str">
        <f aca="false">IF(C2986="&lt;&lt; vazio &gt;&gt;","VAZIA",IF(AND(O2986&lt;&gt;"",R2986&lt;0),"VENCIDO",IF(AND(O2986&lt;&gt;"",R2986&lt;=Parametros!$B$10),"PRÓX. VENCIMENTO",IF(F2986="Q","QUALIDADE",IF(F2986="S","BLOQUEADO",IF(F2986="R","RESTRITO/DEVOLUÇÃO",IF(OR(N2986="QUAR",N2986="QRES"),"QUARENTENA",IF(OR(B2986="DESCARTE",B2986="DEVOLUÇÃO"),"DESCARTE/DEVOLUÇÃO",IF(AND(D2986="",K2986&lt;&gt;""),"SEM LOTE",IF(AND(Q2986&lt;&gt;"",Q2986&gt;=Parametros!$B$11),"PARADO/SEM GIRO","OK"))))))))))</f>
        <v>VENCIDO</v>
      </c>
      <c r="T2986" s="29" t="str">
        <f aca="false">IF(AND($S2986="PARADO/SEM GIRO",$K2986="KG",OR(Painel!$B$5="(Todos)",A2986=Painel!$B$5)*OR(Painel!$E$5="(Todos)",P2986=Painel!$E$5)),$J2986+ROW()/10000000,"")</f>
        <v/>
      </c>
      <c r="U2986" s="29" t="n">
        <f aca="false">IF(AND($S2986="VENCIDO",$K2986="KG",OR(Painel!$B$5="(Todos)",A2986=Painel!$B$5)*OR(Painel!$E$5="(Todos)",P2986=Painel!$E$5)),$J2986+ROW()/10000000,"")</f>
        <v>12.1202986</v>
      </c>
    </row>
    <row r="2987" customFormat="false" ht="15" hidden="false" customHeight="false" outlineLevel="0" collapsed="false">
      <c r="A2987" s="29" t="s">
        <v>55</v>
      </c>
      <c r="B2987" s="29" t="s">
        <v>5386</v>
      </c>
      <c r="C2987" s="29" t="s">
        <v>5019</v>
      </c>
      <c r="D2987" s="29" t="s">
        <v>5692</v>
      </c>
      <c r="E2987" s="29" t="n">
        <v>488</v>
      </c>
      <c r="F2987" s="29" t="s">
        <v>189</v>
      </c>
      <c r="G2987" s="29" t="s">
        <v>5693</v>
      </c>
      <c r="H2987" s="30" t="n">
        <v>12.12</v>
      </c>
      <c r="I2987" s="31" t="n">
        <v>46245</v>
      </c>
      <c r="J2987" s="30" t="n">
        <v>12.12</v>
      </c>
      <c r="K2987" s="29" t="s">
        <v>120</v>
      </c>
      <c r="L2987" s="29" t="s">
        <v>2312</v>
      </c>
      <c r="M2987" s="29"/>
      <c r="N2987" s="29" t="s">
        <v>122</v>
      </c>
      <c r="O2987" s="31" t="n">
        <v>46077</v>
      </c>
      <c r="P2987" s="29" t="s">
        <v>123</v>
      </c>
      <c r="Q2987" s="29" t="n">
        <f aca="false">IFERROR(VALUE(L2987),"")</f>
        <v>40</v>
      </c>
      <c r="R2987" s="29" t="n">
        <f aca="true">IF(O2987="","",O2987-TODAY())</f>
        <v>-208</v>
      </c>
      <c r="S2987" s="29" t="str">
        <f aca="false">IF(C2987="&lt;&lt; vazio &gt;&gt;","VAZIA",IF(AND(O2987&lt;&gt;"",R2987&lt;0),"VENCIDO",IF(AND(O2987&lt;&gt;"",R2987&lt;=Parametros!$B$10),"PRÓX. VENCIMENTO",IF(F2987="Q","QUALIDADE",IF(F2987="S","BLOQUEADO",IF(F2987="R","RESTRITO/DEVOLUÇÃO",IF(OR(N2987="QUAR",N2987="QRES"),"QUARENTENA",IF(OR(B2987="DESCARTE",B2987="DEVOLUÇÃO"),"DESCARTE/DEVOLUÇÃO",IF(AND(D2987="",K2987&lt;&gt;""),"SEM LOTE",IF(AND(Q2987&lt;&gt;"",Q2987&gt;=Parametros!$B$11),"PARADO/SEM GIRO","OK"))))))))))</f>
        <v>VENCIDO</v>
      </c>
      <c r="T2987" s="29" t="str">
        <f aca="false">IF(AND($S2987="PARADO/SEM GIRO",$K2987="KG",OR(Painel!$B$5="(Todos)",A2987=Painel!$B$5)*OR(Painel!$E$5="(Todos)",P2987=Painel!$E$5)),$J2987+ROW()/10000000,"")</f>
        <v/>
      </c>
      <c r="U2987" s="29" t="n">
        <f aca="false">IF(AND($S2987="VENCIDO",$K2987="KG",OR(Painel!$B$5="(Todos)",A2987=Painel!$B$5)*OR(Painel!$E$5="(Todos)",P2987=Painel!$E$5)),$J2987+ROW()/10000000,"")</f>
        <v>12.1202987</v>
      </c>
    </row>
    <row r="2988" customFormat="false" ht="15" hidden="false" customHeight="false" outlineLevel="0" collapsed="false">
      <c r="A2988" s="29" t="s">
        <v>55</v>
      </c>
      <c r="B2988" s="29" t="s">
        <v>5386</v>
      </c>
      <c r="C2988" s="29" t="s">
        <v>5019</v>
      </c>
      <c r="D2988" s="29" t="s">
        <v>5694</v>
      </c>
      <c r="E2988" s="29" t="n">
        <v>488</v>
      </c>
      <c r="F2988" s="29" t="s">
        <v>189</v>
      </c>
      <c r="G2988" s="29" t="s">
        <v>5695</v>
      </c>
      <c r="H2988" s="30" t="n">
        <v>12.12</v>
      </c>
      <c r="I2988" s="31" t="n">
        <v>46245</v>
      </c>
      <c r="J2988" s="30" t="n">
        <v>12.12</v>
      </c>
      <c r="K2988" s="29" t="s">
        <v>120</v>
      </c>
      <c r="L2988" s="29" t="s">
        <v>2312</v>
      </c>
      <c r="M2988" s="29"/>
      <c r="N2988" s="29" t="s">
        <v>122</v>
      </c>
      <c r="O2988" s="31" t="n">
        <v>46117</v>
      </c>
      <c r="P2988" s="29" t="s">
        <v>123</v>
      </c>
      <c r="Q2988" s="29" t="n">
        <f aca="false">IFERROR(VALUE(L2988),"")</f>
        <v>40</v>
      </c>
      <c r="R2988" s="29" t="n">
        <f aca="true">IF(O2988="","",O2988-TODAY())</f>
        <v>-168</v>
      </c>
      <c r="S2988" s="29" t="str">
        <f aca="false">IF(C2988="&lt;&lt; vazio &gt;&gt;","VAZIA",IF(AND(O2988&lt;&gt;"",R2988&lt;0),"VENCIDO",IF(AND(O2988&lt;&gt;"",R2988&lt;=Parametros!$B$10),"PRÓX. VENCIMENTO",IF(F2988="Q","QUALIDADE",IF(F2988="S","BLOQUEADO",IF(F2988="R","RESTRITO/DEVOLUÇÃO",IF(OR(N2988="QUAR",N2988="QRES"),"QUARENTENA",IF(OR(B2988="DESCARTE",B2988="DEVOLUÇÃO"),"DESCARTE/DEVOLUÇÃO",IF(AND(D2988="",K2988&lt;&gt;""),"SEM LOTE",IF(AND(Q2988&lt;&gt;"",Q2988&gt;=Parametros!$B$11),"PARADO/SEM GIRO","OK"))))))))))</f>
        <v>VENCIDO</v>
      </c>
      <c r="T2988" s="29" t="str">
        <f aca="false">IF(AND($S2988="PARADO/SEM GIRO",$K2988="KG",OR(Painel!$B$5="(Todos)",A2988=Painel!$B$5)*OR(Painel!$E$5="(Todos)",P2988=Painel!$E$5)),$J2988+ROW()/10000000,"")</f>
        <v/>
      </c>
      <c r="U2988" s="29" t="n">
        <f aca="false">IF(AND($S2988="VENCIDO",$K2988="KG",OR(Painel!$B$5="(Todos)",A2988=Painel!$B$5)*OR(Painel!$E$5="(Todos)",P2988=Painel!$E$5)),$J2988+ROW()/10000000,"")</f>
        <v>12.1202988</v>
      </c>
    </row>
    <row r="2989" customFormat="false" ht="15" hidden="false" customHeight="false" outlineLevel="0" collapsed="false">
      <c r="A2989" s="29" t="s">
        <v>55</v>
      </c>
      <c r="B2989" s="29" t="s">
        <v>5386</v>
      </c>
      <c r="C2989" s="29" t="s">
        <v>5019</v>
      </c>
      <c r="D2989" s="29" t="s">
        <v>5696</v>
      </c>
      <c r="E2989" s="29" t="n">
        <v>488</v>
      </c>
      <c r="F2989" s="29" t="s">
        <v>189</v>
      </c>
      <c r="G2989" s="29" t="s">
        <v>5697</v>
      </c>
      <c r="H2989" s="30" t="n">
        <v>12.12</v>
      </c>
      <c r="I2989" s="31" t="n">
        <v>46245</v>
      </c>
      <c r="J2989" s="30" t="n">
        <v>12.12</v>
      </c>
      <c r="K2989" s="29" t="s">
        <v>120</v>
      </c>
      <c r="L2989" s="29" t="s">
        <v>2312</v>
      </c>
      <c r="M2989" s="29"/>
      <c r="N2989" s="29" t="s">
        <v>122</v>
      </c>
      <c r="O2989" s="31" t="n">
        <v>46151</v>
      </c>
      <c r="P2989" s="29" t="s">
        <v>123</v>
      </c>
      <c r="Q2989" s="29" t="n">
        <f aca="false">IFERROR(VALUE(L2989),"")</f>
        <v>40</v>
      </c>
      <c r="R2989" s="29" t="n">
        <f aca="true">IF(O2989="","",O2989-TODAY())</f>
        <v>-134</v>
      </c>
      <c r="S2989" s="29" t="str">
        <f aca="false">IF(C2989="&lt;&lt; vazio &gt;&gt;","VAZIA",IF(AND(O2989&lt;&gt;"",R2989&lt;0),"VENCIDO",IF(AND(O2989&lt;&gt;"",R2989&lt;=Parametros!$B$10),"PRÓX. VENCIMENTO",IF(F2989="Q","QUALIDADE",IF(F2989="S","BLOQUEADO",IF(F2989="R","RESTRITO/DEVOLUÇÃO",IF(OR(N2989="QUAR",N2989="QRES"),"QUARENTENA",IF(OR(B2989="DESCARTE",B2989="DEVOLUÇÃO"),"DESCARTE/DEVOLUÇÃO",IF(AND(D2989="",K2989&lt;&gt;""),"SEM LOTE",IF(AND(Q2989&lt;&gt;"",Q2989&gt;=Parametros!$B$11),"PARADO/SEM GIRO","OK"))))))))))</f>
        <v>VENCIDO</v>
      </c>
      <c r="T2989" s="29" t="str">
        <f aca="false">IF(AND($S2989="PARADO/SEM GIRO",$K2989="KG",OR(Painel!$B$5="(Todos)",A2989=Painel!$B$5)*OR(Painel!$E$5="(Todos)",P2989=Painel!$E$5)),$J2989+ROW()/10000000,"")</f>
        <v/>
      </c>
      <c r="U2989" s="29" t="n">
        <f aca="false">IF(AND($S2989="VENCIDO",$K2989="KG",OR(Painel!$B$5="(Todos)",A2989=Painel!$B$5)*OR(Painel!$E$5="(Todos)",P2989=Painel!$E$5)),$J2989+ROW()/10000000,"")</f>
        <v>12.1202989</v>
      </c>
    </row>
    <row r="2990" customFormat="false" ht="15" hidden="false" customHeight="false" outlineLevel="0" collapsed="false">
      <c r="A2990" s="29" t="s">
        <v>55</v>
      </c>
      <c r="B2990" s="29" t="s">
        <v>5386</v>
      </c>
      <c r="C2990" s="29" t="s">
        <v>5019</v>
      </c>
      <c r="D2990" s="29" t="s">
        <v>5698</v>
      </c>
      <c r="E2990" s="29" t="n">
        <v>488</v>
      </c>
      <c r="F2990" s="29" t="s">
        <v>189</v>
      </c>
      <c r="G2990" s="29" t="s">
        <v>5699</v>
      </c>
      <c r="H2990" s="30" t="n">
        <v>12.12</v>
      </c>
      <c r="I2990" s="31" t="n">
        <v>46245</v>
      </c>
      <c r="J2990" s="30" t="n">
        <v>12.12</v>
      </c>
      <c r="K2990" s="29" t="s">
        <v>120</v>
      </c>
      <c r="L2990" s="29" t="s">
        <v>2312</v>
      </c>
      <c r="M2990" s="29"/>
      <c r="N2990" s="29" t="s">
        <v>122</v>
      </c>
      <c r="O2990" s="31" t="n">
        <v>46525</v>
      </c>
      <c r="P2990" s="29" t="s">
        <v>123</v>
      </c>
      <c r="Q2990" s="29" t="n">
        <f aca="false">IFERROR(VALUE(L2990),"")</f>
        <v>40</v>
      </c>
      <c r="R2990" s="29" t="n">
        <f aca="true">IF(O2990="","",O2990-TODAY())</f>
        <v>240</v>
      </c>
      <c r="S2990" s="29" t="str">
        <f aca="false">IF(C2990="&lt;&lt; vazio &gt;&gt;","VAZIA",IF(AND(O2990&lt;&gt;"",R2990&lt;0),"VENCIDO",IF(AND(O2990&lt;&gt;"",R2990&lt;=Parametros!$B$10),"PRÓX. VENCIMENTO",IF(F2990="Q","QUALIDADE",IF(F2990="S","BLOQUEADO",IF(F2990="R","RESTRITO/DEVOLUÇÃO",IF(OR(N2990="QUAR",N2990="QRES"),"QUARENTENA",IF(OR(B2990="DESCARTE",B2990="DEVOLUÇÃO"),"DESCARTE/DEVOLUÇÃO",IF(AND(D2990="",K2990&lt;&gt;""),"SEM LOTE",IF(AND(Q2990&lt;&gt;"",Q2990&gt;=Parametros!$B$11),"PARADO/SEM GIRO","OK"))))))))))</f>
        <v>RESTRITO/DEVOLUÇÃO</v>
      </c>
      <c r="T2990" s="29" t="str">
        <f aca="false">IF(AND($S2990="PARADO/SEM GIRO",$K2990="KG",OR(Painel!$B$5="(Todos)",A2990=Painel!$B$5)*OR(Painel!$E$5="(Todos)",P2990=Painel!$E$5)),$J2990+ROW()/10000000,"")</f>
        <v/>
      </c>
      <c r="U2990" s="29" t="str">
        <f aca="false">IF(AND($S2990="VENCIDO",$K2990="KG",OR(Painel!$B$5="(Todos)",A2990=Painel!$B$5)*OR(Painel!$E$5="(Todos)",P2990=Painel!$E$5)),$J2990+ROW()/10000000,"")</f>
        <v/>
      </c>
    </row>
    <row r="2991" customFormat="false" ht="15" hidden="false" customHeight="false" outlineLevel="0" collapsed="false">
      <c r="A2991" s="29" t="s">
        <v>55</v>
      </c>
      <c r="B2991" s="29" t="s">
        <v>5386</v>
      </c>
      <c r="C2991" s="29" t="s">
        <v>5019</v>
      </c>
      <c r="D2991" s="29" t="s">
        <v>5700</v>
      </c>
      <c r="E2991" s="29" t="n">
        <v>488</v>
      </c>
      <c r="F2991" s="29" t="s">
        <v>189</v>
      </c>
      <c r="G2991" s="29" t="s">
        <v>5701</v>
      </c>
      <c r="H2991" s="30" t="n">
        <v>12.12</v>
      </c>
      <c r="I2991" s="31" t="n">
        <v>46231</v>
      </c>
      <c r="J2991" s="30" t="n">
        <v>12.12</v>
      </c>
      <c r="K2991" s="29" t="s">
        <v>120</v>
      </c>
      <c r="L2991" s="29" t="s">
        <v>2246</v>
      </c>
      <c r="M2991" s="29"/>
      <c r="N2991" s="29" t="s">
        <v>122</v>
      </c>
      <c r="O2991" s="31" t="n">
        <v>46612</v>
      </c>
      <c r="P2991" s="29" t="s">
        <v>123</v>
      </c>
      <c r="Q2991" s="29" t="n">
        <f aca="false">IFERROR(VALUE(L2991),"")</f>
        <v>54</v>
      </c>
      <c r="R2991" s="29" t="n">
        <f aca="true">IF(O2991="","",O2991-TODAY())</f>
        <v>327</v>
      </c>
      <c r="S2991" s="29" t="str">
        <f aca="false">IF(C2991="&lt;&lt; vazio &gt;&gt;","VAZIA",IF(AND(O2991&lt;&gt;"",R2991&lt;0),"VENCIDO",IF(AND(O2991&lt;&gt;"",R2991&lt;=Parametros!$B$10),"PRÓX. VENCIMENTO",IF(F2991="Q","QUALIDADE",IF(F2991="S","BLOQUEADO",IF(F2991="R","RESTRITO/DEVOLUÇÃO",IF(OR(N2991="QUAR",N2991="QRES"),"QUARENTENA",IF(OR(B2991="DESCARTE",B2991="DEVOLUÇÃO"),"DESCARTE/DEVOLUÇÃO",IF(AND(D2991="",K2991&lt;&gt;""),"SEM LOTE",IF(AND(Q2991&lt;&gt;"",Q2991&gt;=Parametros!$B$11),"PARADO/SEM GIRO","OK"))))))))))</f>
        <v>RESTRITO/DEVOLUÇÃO</v>
      </c>
      <c r="T2991" s="29" t="str">
        <f aca="false">IF(AND($S2991="PARADO/SEM GIRO",$K2991="KG",OR(Painel!$B$5="(Todos)",A2991=Painel!$B$5)*OR(Painel!$E$5="(Todos)",P2991=Painel!$E$5)),$J2991+ROW()/10000000,"")</f>
        <v/>
      </c>
      <c r="U2991" s="29" t="str">
        <f aca="false">IF(AND($S2991="VENCIDO",$K2991="KG",OR(Painel!$B$5="(Todos)",A2991=Painel!$B$5)*OR(Painel!$E$5="(Todos)",P2991=Painel!$E$5)),$J2991+ROW()/10000000,"")</f>
        <v/>
      </c>
    </row>
    <row r="2992" customFormat="false" ht="15" hidden="false" customHeight="false" outlineLevel="0" collapsed="false">
      <c r="A2992" s="29" t="s">
        <v>55</v>
      </c>
      <c r="B2992" s="29" t="s">
        <v>5386</v>
      </c>
      <c r="C2992" s="29" t="s">
        <v>2561</v>
      </c>
      <c r="D2992" s="29" t="s">
        <v>5702</v>
      </c>
      <c r="E2992" s="29" t="n">
        <v>488</v>
      </c>
      <c r="F2992" s="29" t="s">
        <v>189</v>
      </c>
      <c r="G2992" s="29" t="s">
        <v>5703</v>
      </c>
      <c r="H2992" s="30" t="n">
        <v>16.4</v>
      </c>
      <c r="I2992" s="31" t="n">
        <v>46240</v>
      </c>
      <c r="J2992" s="30" t="n">
        <v>16.4</v>
      </c>
      <c r="K2992" s="29" t="s">
        <v>120</v>
      </c>
      <c r="L2992" s="29" t="s">
        <v>1330</v>
      </c>
      <c r="M2992" s="29"/>
      <c r="N2992" s="29" t="s">
        <v>122</v>
      </c>
      <c r="O2992" s="31" t="n">
        <v>46090</v>
      </c>
      <c r="P2992" s="29" t="s">
        <v>123</v>
      </c>
      <c r="Q2992" s="29" t="n">
        <f aca="false">IFERROR(VALUE(L2992),"")</f>
        <v>45</v>
      </c>
      <c r="R2992" s="29" t="n">
        <f aca="true">IF(O2992="","",O2992-TODAY())</f>
        <v>-195</v>
      </c>
      <c r="S2992" s="29" t="str">
        <f aca="false">IF(C2992="&lt;&lt; vazio &gt;&gt;","VAZIA",IF(AND(O2992&lt;&gt;"",R2992&lt;0),"VENCIDO",IF(AND(O2992&lt;&gt;"",R2992&lt;=Parametros!$B$10),"PRÓX. VENCIMENTO",IF(F2992="Q","QUALIDADE",IF(F2992="S","BLOQUEADO",IF(F2992="R","RESTRITO/DEVOLUÇÃO",IF(OR(N2992="QUAR",N2992="QRES"),"QUARENTENA",IF(OR(B2992="DESCARTE",B2992="DEVOLUÇÃO"),"DESCARTE/DEVOLUÇÃO",IF(AND(D2992="",K2992&lt;&gt;""),"SEM LOTE",IF(AND(Q2992&lt;&gt;"",Q2992&gt;=Parametros!$B$11),"PARADO/SEM GIRO","OK"))))))))))</f>
        <v>VENCIDO</v>
      </c>
      <c r="T2992" s="29" t="str">
        <f aca="false">IF(AND($S2992="PARADO/SEM GIRO",$K2992="KG",OR(Painel!$B$5="(Todos)",A2992=Painel!$B$5)*OR(Painel!$E$5="(Todos)",P2992=Painel!$E$5)),$J2992+ROW()/10000000,"")</f>
        <v/>
      </c>
      <c r="U2992" s="29" t="n">
        <f aca="false">IF(AND($S2992="VENCIDO",$K2992="KG",OR(Painel!$B$5="(Todos)",A2992=Painel!$B$5)*OR(Painel!$E$5="(Todos)",P2992=Painel!$E$5)),$J2992+ROW()/10000000,"")</f>
        <v>16.4002992</v>
      </c>
    </row>
    <row r="2993" customFormat="false" ht="15" hidden="false" customHeight="false" outlineLevel="0" collapsed="false">
      <c r="A2993" s="29" t="s">
        <v>55</v>
      </c>
      <c r="B2993" s="29" t="s">
        <v>5386</v>
      </c>
      <c r="C2993" s="29" t="s">
        <v>2561</v>
      </c>
      <c r="D2993" s="29" t="s">
        <v>5704</v>
      </c>
      <c r="E2993" s="29" t="n">
        <v>488</v>
      </c>
      <c r="F2993" s="29" t="s">
        <v>189</v>
      </c>
      <c r="G2993" s="29" t="s">
        <v>5705</v>
      </c>
      <c r="H2993" s="30" t="n">
        <v>16.4</v>
      </c>
      <c r="I2993" s="31" t="n">
        <v>46245</v>
      </c>
      <c r="J2993" s="30" t="n">
        <v>16.4</v>
      </c>
      <c r="K2993" s="29" t="s">
        <v>120</v>
      </c>
      <c r="L2993" s="29" t="s">
        <v>2312</v>
      </c>
      <c r="M2993" s="29"/>
      <c r="N2993" s="29" t="s">
        <v>122</v>
      </c>
      <c r="O2993" s="31" t="n">
        <v>46130</v>
      </c>
      <c r="P2993" s="29" t="s">
        <v>123</v>
      </c>
      <c r="Q2993" s="29" t="n">
        <f aca="false">IFERROR(VALUE(L2993),"")</f>
        <v>40</v>
      </c>
      <c r="R2993" s="29" t="n">
        <f aca="true">IF(O2993="","",O2993-TODAY())</f>
        <v>-155</v>
      </c>
      <c r="S2993" s="29" t="str">
        <f aca="false">IF(C2993="&lt;&lt; vazio &gt;&gt;","VAZIA",IF(AND(O2993&lt;&gt;"",R2993&lt;0),"VENCIDO",IF(AND(O2993&lt;&gt;"",R2993&lt;=Parametros!$B$10),"PRÓX. VENCIMENTO",IF(F2993="Q","QUALIDADE",IF(F2993="S","BLOQUEADO",IF(F2993="R","RESTRITO/DEVOLUÇÃO",IF(OR(N2993="QUAR",N2993="QRES"),"QUARENTENA",IF(OR(B2993="DESCARTE",B2993="DEVOLUÇÃO"),"DESCARTE/DEVOLUÇÃO",IF(AND(D2993="",K2993&lt;&gt;""),"SEM LOTE",IF(AND(Q2993&lt;&gt;"",Q2993&gt;=Parametros!$B$11),"PARADO/SEM GIRO","OK"))))))))))</f>
        <v>VENCIDO</v>
      </c>
      <c r="T2993" s="29" t="str">
        <f aca="false">IF(AND($S2993="PARADO/SEM GIRO",$K2993="KG",OR(Painel!$B$5="(Todos)",A2993=Painel!$B$5)*OR(Painel!$E$5="(Todos)",P2993=Painel!$E$5)),$J2993+ROW()/10000000,"")</f>
        <v/>
      </c>
      <c r="U2993" s="29" t="n">
        <f aca="false">IF(AND($S2993="VENCIDO",$K2993="KG",OR(Painel!$B$5="(Todos)",A2993=Painel!$B$5)*OR(Painel!$E$5="(Todos)",P2993=Painel!$E$5)),$J2993+ROW()/10000000,"")</f>
        <v>16.4002993</v>
      </c>
    </row>
    <row r="2994" customFormat="false" ht="15" hidden="false" customHeight="false" outlineLevel="0" collapsed="false">
      <c r="A2994" s="29" t="s">
        <v>55</v>
      </c>
      <c r="B2994" s="29" t="s">
        <v>5386</v>
      </c>
      <c r="C2994" s="29" t="s">
        <v>2561</v>
      </c>
      <c r="D2994" s="29" t="s">
        <v>5706</v>
      </c>
      <c r="E2994" s="29" t="n">
        <v>488</v>
      </c>
      <c r="F2994" s="29" t="s">
        <v>189</v>
      </c>
      <c r="G2994" s="29" t="s">
        <v>5707</v>
      </c>
      <c r="H2994" s="30" t="n">
        <v>16.4</v>
      </c>
      <c r="I2994" s="31" t="n">
        <v>46245</v>
      </c>
      <c r="J2994" s="30" t="n">
        <v>16.4</v>
      </c>
      <c r="K2994" s="29" t="s">
        <v>120</v>
      </c>
      <c r="L2994" s="29" t="s">
        <v>2312</v>
      </c>
      <c r="M2994" s="29"/>
      <c r="N2994" s="29" t="s">
        <v>122</v>
      </c>
      <c r="O2994" s="31" t="n">
        <v>46325</v>
      </c>
      <c r="P2994" s="29" t="s">
        <v>123</v>
      </c>
      <c r="Q2994" s="29" t="n">
        <f aca="false">IFERROR(VALUE(L2994),"")</f>
        <v>40</v>
      </c>
      <c r="R2994" s="29" t="n">
        <f aca="true">IF(O2994="","",O2994-TODAY())</f>
        <v>40</v>
      </c>
      <c r="S2994" s="29" t="str">
        <f aca="false">IF(C2994="&lt;&lt; vazio &gt;&gt;","VAZIA",IF(AND(O2994&lt;&gt;"",R2994&lt;0),"VENCIDO",IF(AND(O2994&lt;&gt;"",R2994&lt;=Parametros!$B$10),"PRÓX. VENCIMENTO",IF(F2994="Q","QUALIDADE",IF(F2994="S","BLOQUEADO",IF(F2994="R","RESTRITO/DEVOLUÇÃO",IF(OR(N2994="QUAR",N2994="QRES"),"QUARENTENA",IF(OR(B2994="DESCARTE",B2994="DEVOLUÇÃO"),"DESCARTE/DEVOLUÇÃO",IF(AND(D2994="",K2994&lt;&gt;""),"SEM LOTE",IF(AND(Q2994&lt;&gt;"",Q2994&gt;=Parametros!$B$11),"PARADO/SEM GIRO","OK"))))))))))</f>
        <v>PRÓX. VENCIMENTO</v>
      </c>
      <c r="T2994" s="29" t="str">
        <f aca="false">IF(AND($S2994="PARADO/SEM GIRO",$K2994="KG",OR(Painel!$B$5="(Todos)",A2994=Painel!$B$5)*OR(Painel!$E$5="(Todos)",P2994=Painel!$E$5)),$J2994+ROW()/10000000,"")</f>
        <v/>
      </c>
      <c r="U2994" s="29" t="str">
        <f aca="false">IF(AND($S2994="VENCIDO",$K2994="KG",OR(Painel!$B$5="(Todos)",A2994=Painel!$B$5)*OR(Painel!$E$5="(Todos)",P2994=Painel!$E$5)),$J2994+ROW()/10000000,"")</f>
        <v/>
      </c>
    </row>
    <row r="2995" customFormat="false" ht="15" hidden="false" customHeight="false" outlineLevel="0" collapsed="false">
      <c r="A2995" s="29" t="s">
        <v>55</v>
      </c>
      <c r="B2995" s="29" t="s">
        <v>5386</v>
      </c>
      <c r="C2995" s="29" t="s">
        <v>2561</v>
      </c>
      <c r="D2995" s="29" t="s">
        <v>5708</v>
      </c>
      <c r="E2995" s="29" t="n">
        <v>488</v>
      </c>
      <c r="F2995" s="29" t="s">
        <v>189</v>
      </c>
      <c r="G2995" s="29" t="s">
        <v>5709</v>
      </c>
      <c r="H2995" s="30" t="n">
        <v>16.4</v>
      </c>
      <c r="I2995" s="31" t="n">
        <v>46245</v>
      </c>
      <c r="J2995" s="30" t="n">
        <v>16.4</v>
      </c>
      <c r="K2995" s="29" t="s">
        <v>120</v>
      </c>
      <c r="L2995" s="29" t="s">
        <v>2312</v>
      </c>
      <c r="M2995" s="29"/>
      <c r="N2995" s="29" t="s">
        <v>122</v>
      </c>
      <c r="O2995" s="31" t="n">
        <v>46326</v>
      </c>
      <c r="P2995" s="29" t="s">
        <v>123</v>
      </c>
      <c r="Q2995" s="29" t="n">
        <f aca="false">IFERROR(VALUE(L2995),"")</f>
        <v>40</v>
      </c>
      <c r="R2995" s="29" t="n">
        <f aca="true">IF(O2995="","",O2995-TODAY())</f>
        <v>41</v>
      </c>
      <c r="S2995" s="29" t="str">
        <f aca="false">IF(C2995="&lt;&lt; vazio &gt;&gt;","VAZIA",IF(AND(O2995&lt;&gt;"",R2995&lt;0),"VENCIDO",IF(AND(O2995&lt;&gt;"",R2995&lt;=Parametros!$B$10),"PRÓX. VENCIMENTO",IF(F2995="Q","QUALIDADE",IF(F2995="S","BLOQUEADO",IF(F2995="R","RESTRITO/DEVOLUÇÃO",IF(OR(N2995="QUAR",N2995="QRES"),"QUARENTENA",IF(OR(B2995="DESCARTE",B2995="DEVOLUÇÃO"),"DESCARTE/DEVOLUÇÃO",IF(AND(D2995="",K2995&lt;&gt;""),"SEM LOTE",IF(AND(Q2995&lt;&gt;"",Q2995&gt;=Parametros!$B$11),"PARADO/SEM GIRO","OK"))))))))))</f>
        <v>PRÓX. VENCIMENTO</v>
      </c>
      <c r="T2995" s="29" t="str">
        <f aca="false">IF(AND($S2995="PARADO/SEM GIRO",$K2995="KG",OR(Painel!$B$5="(Todos)",A2995=Painel!$B$5)*OR(Painel!$E$5="(Todos)",P2995=Painel!$E$5)),$J2995+ROW()/10000000,"")</f>
        <v/>
      </c>
      <c r="U2995" s="29" t="str">
        <f aca="false">IF(AND($S2995="VENCIDO",$K2995="KG",OR(Painel!$B$5="(Todos)",A2995=Painel!$B$5)*OR(Painel!$E$5="(Todos)",P2995=Painel!$E$5)),$J2995+ROW()/10000000,"")</f>
        <v/>
      </c>
    </row>
    <row r="2996" customFormat="false" ht="15" hidden="false" customHeight="false" outlineLevel="0" collapsed="false">
      <c r="A2996" s="29" t="s">
        <v>55</v>
      </c>
      <c r="B2996" s="29" t="s">
        <v>5386</v>
      </c>
      <c r="C2996" s="29" t="s">
        <v>2561</v>
      </c>
      <c r="D2996" s="29" t="s">
        <v>5710</v>
      </c>
      <c r="E2996" s="29" t="n">
        <v>488</v>
      </c>
      <c r="F2996" s="29" t="s">
        <v>189</v>
      </c>
      <c r="G2996" s="29" t="s">
        <v>5711</v>
      </c>
      <c r="H2996" s="30" t="n">
        <v>16.4</v>
      </c>
      <c r="I2996" s="31" t="n">
        <v>46245</v>
      </c>
      <c r="J2996" s="30" t="n">
        <v>16.4</v>
      </c>
      <c r="K2996" s="29" t="s">
        <v>120</v>
      </c>
      <c r="L2996" s="29" t="s">
        <v>2312</v>
      </c>
      <c r="M2996" s="29"/>
      <c r="N2996" s="29" t="s">
        <v>122</v>
      </c>
      <c r="O2996" s="31" t="n">
        <v>46404</v>
      </c>
      <c r="P2996" s="29" t="s">
        <v>123</v>
      </c>
      <c r="Q2996" s="29" t="n">
        <f aca="false">IFERROR(VALUE(L2996),"")</f>
        <v>40</v>
      </c>
      <c r="R2996" s="29" t="n">
        <f aca="true">IF(O2996="","",O2996-TODAY())</f>
        <v>119</v>
      </c>
      <c r="S2996" s="29" t="str">
        <f aca="false">IF(C2996="&lt;&lt; vazio &gt;&gt;","VAZIA",IF(AND(O2996&lt;&gt;"",R2996&lt;0),"VENCIDO",IF(AND(O2996&lt;&gt;"",R2996&lt;=Parametros!$B$10),"PRÓX. VENCIMENTO",IF(F2996="Q","QUALIDADE",IF(F2996="S","BLOQUEADO",IF(F2996="R","RESTRITO/DEVOLUÇÃO",IF(OR(N2996="QUAR",N2996="QRES"),"QUARENTENA",IF(OR(B2996="DESCARTE",B2996="DEVOLUÇÃO"),"DESCARTE/DEVOLUÇÃO",IF(AND(D2996="",K2996&lt;&gt;""),"SEM LOTE",IF(AND(Q2996&lt;&gt;"",Q2996&gt;=Parametros!$B$11),"PARADO/SEM GIRO","OK"))))))))))</f>
        <v>RESTRITO/DEVOLUÇÃO</v>
      </c>
      <c r="T2996" s="29" t="str">
        <f aca="false">IF(AND($S2996="PARADO/SEM GIRO",$K2996="KG",OR(Painel!$B$5="(Todos)",A2996=Painel!$B$5)*OR(Painel!$E$5="(Todos)",P2996=Painel!$E$5)),$J2996+ROW()/10000000,"")</f>
        <v/>
      </c>
      <c r="U2996" s="29" t="str">
        <f aca="false">IF(AND($S2996="VENCIDO",$K2996="KG",OR(Painel!$B$5="(Todos)",A2996=Painel!$B$5)*OR(Painel!$E$5="(Todos)",P2996=Painel!$E$5)),$J2996+ROW()/10000000,"")</f>
        <v/>
      </c>
    </row>
    <row r="2997" customFormat="false" ht="15" hidden="false" customHeight="false" outlineLevel="0" collapsed="false">
      <c r="A2997" s="29" t="s">
        <v>55</v>
      </c>
      <c r="B2997" s="29" t="s">
        <v>5386</v>
      </c>
      <c r="C2997" s="29" t="s">
        <v>219</v>
      </c>
      <c r="D2997" s="29" t="s">
        <v>5712</v>
      </c>
      <c r="E2997" s="29" t="n">
        <v>488</v>
      </c>
      <c r="F2997" s="29" t="s">
        <v>189</v>
      </c>
      <c r="G2997" s="29" t="s">
        <v>5713</v>
      </c>
      <c r="H2997" s="30" t="n">
        <v>100</v>
      </c>
      <c r="I2997" s="31" t="n">
        <v>46245</v>
      </c>
      <c r="J2997" s="30" t="n">
        <v>100</v>
      </c>
      <c r="K2997" s="29" t="s">
        <v>120</v>
      </c>
      <c r="L2997" s="29" t="s">
        <v>2312</v>
      </c>
      <c r="M2997" s="29"/>
      <c r="N2997" s="29" t="s">
        <v>122</v>
      </c>
      <c r="O2997" s="31" t="n">
        <v>46117</v>
      </c>
      <c r="P2997" s="29" t="s">
        <v>123</v>
      </c>
      <c r="Q2997" s="29" t="n">
        <f aca="false">IFERROR(VALUE(L2997),"")</f>
        <v>40</v>
      </c>
      <c r="R2997" s="29" t="n">
        <f aca="true">IF(O2997="","",O2997-TODAY())</f>
        <v>-168</v>
      </c>
      <c r="S2997" s="29" t="str">
        <f aca="false">IF(C2997="&lt;&lt; vazio &gt;&gt;","VAZIA",IF(AND(O2997&lt;&gt;"",R2997&lt;0),"VENCIDO",IF(AND(O2997&lt;&gt;"",R2997&lt;=Parametros!$B$10),"PRÓX. VENCIMENTO",IF(F2997="Q","QUALIDADE",IF(F2997="S","BLOQUEADO",IF(F2997="R","RESTRITO/DEVOLUÇÃO",IF(OR(N2997="QUAR",N2997="QRES"),"QUARENTENA",IF(OR(B2997="DESCARTE",B2997="DEVOLUÇÃO"),"DESCARTE/DEVOLUÇÃO",IF(AND(D2997="",K2997&lt;&gt;""),"SEM LOTE",IF(AND(Q2997&lt;&gt;"",Q2997&gt;=Parametros!$B$11),"PARADO/SEM GIRO","OK"))))))))))</f>
        <v>VENCIDO</v>
      </c>
      <c r="T2997" s="29" t="str">
        <f aca="false">IF(AND($S2997="PARADO/SEM GIRO",$K2997="KG",OR(Painel!$B$5="(Todos)",A2997=Painel!$B$5)*OR(Painel!$E$5="(Todos)",P2997=Painel!$E$5)),$J2997+ROW()/10000000,"")</f>
        <v/>
      </c>
      <c r="U2997" s="29" t="n">
        <f aca="false">IF(AND($S2997="VENCIDO",$K2997="KG",OR(Painel!$B$5="(Todos)",A2997=Painel!$B$5)*OR(Painel!$E$5="(Todos)",P2997=Painel!$E$5)),$J2997+ROW()/10000000,"")</f>
        <v>100.0002997</v>
      </c>
    </row>
    <row r="2998" customFormat="false" ht="15" hidden="false" customHeight="false" outlineLevel="0" collapsed="false">
      <c r="A2998" s="29" t="s">
        <v>55</v>
      </c>
      <c r="B2998" s="29" t="s">
        <v>5386</v>
      </c>
      <c r="C2998" s="29" t="s">
        <v>219</v>
      </c>
      <c r="D2998" s="29" t="s">
        <v>5714</v>
      </c>
      <c r="E2998" s="29" t="n">
        <v>488</v>
      </c>
      <c r="F2998" s="29" t="s">
        <v>189</v>
      </c>
      <c r="G2998" s="29" t="s">
        <v>5715</v>
      </c>
      <c r="H2998" s="30" t="n">
        <v>20</v>
      </c>
      <c r="I2998" s="31" t="n">
        <v>46245</v>
      </c>
      <c r="J2998" s="30" t="n">
        <v>20</v>
      </c>
      <c r="K2998" s="29" t="s">
        <v>120</v>
      </c>
      <c r="L2998" s="29" t="s">
        <v>2312</v>
      </c>
      <c r="M2998" s="29"/>
      <c r="N2998" s="29" t="s">
        <v>122</v>
      </c>
      <c r="O2998" s="31" t="n">
        <v>46141</v>
      </c>
      <c r="P2998" s="29" t="s">
        <v>123</v>
      </c>
      <c r="Q2998" s="29" t="n">
        <f aca="false">IFERROR(VALUE(L2998),"")</f>
        <v>40</v>
      </c>
      <c r="R2998" s="29" t="n">
        <f aca="true">IF(O2998="","",O2998-TODAY())</f>
        <v>-144</v>
      </c>
      <c r="S2998" s="29" t="str">
        <f aca="false">IF(C2998="&lt;&lt; vazio &gt;&gt;","VAZIA",IF(AND(O2998&lt;&gt;"",R2998&lt;0),"VENCIDO",IF(AND(O2998&lt;&gt;"",R2998&lt;=Parametros!$B$10),"PRÓX. VENCIMENTO",IF(F2998="Q","QUALIDADE",IF(F2998="S","BLOQUEADO",IF(F2998="R","RESTRITO/DEVOLUÇÃO",IF(OR(N2998="QUAR",N2998="QRES"),"QUARENTENA",IF(OR(B2998="DESCARTE",B2998="DEVOLUÇÃO"),"DESCARTE/DEVOLUÇÃO",IF(AND(D2998="",K2998&lt;&gt;""),"SEM LOTE",IF(AND(Q2998&lt;&gt;"",Q2998&gt;=Parametros!$B$11),"PARADO/SEM GIRO","OK"))))))))))</f>
        <v>VENCIDO</v>
      </c>
      <c r="T2998" s="29" t="str">
        <f aca="false">IF(AND($S2998="PARADO/SEM GIRO",$K2998="KG",OR(Painel!$B$5="(Todos)",A2998=Painel!$B$5)*OR(Painel!$E$5="(Todos)",P2998=Painel!$E$5)),$J2998+ROW()/10000000,"")</f>
        <v/>
      </c>
      <c r="U2998" s="29" t="n">
        <f aca="false">IF(AND($S2998="VENCIDO",$K2998="KG",OR(Painel!$B$5="(Todos)",A2998=Painel!$B$5)*OR(Painel!$E$5="(Todos)",P2998=Painel!$E$5)),$J2998+ROW()/10000000,"")</f>
        <v>20.0002998</v>
      </c>
    </row>
    <row r="2999" customFormat="false" ht="15" hidden="false" customHeight="false" outlineLevel="0" collapsed="false">
      <c r="A2999" s="29" t="s">
        <v>55</v>
      </c>
      <c r="B2999" s="29" t="s">
        <v>5386</v>
      </c>
      <c r="C2999" s="29" t="s">
        <v>152</v>
      </c>
      <c r="D2999" s="29" t="s">
        <v>5716</v>
      </c>
      <c r="E2999" s="29" t="n">
        <v>488</v>
      </c>
      <c r="F2999" s="29" t="s">
        <v>189</v>
      </c>
      <c r="G2999" s="29" t="s">
        <v>5717</v>
      </c>
      <c r="H2999" s="30" t="n">
        <v>50.5</v>
      </c>
      <c r="I2999" s="31" t="n">
        <v>46245</v>
      </c>
      <c r="J2999" s="30" t="n">
        <v>50.5</v>
      </c>
      <c r="K2999" s="29" t="s">
        <v>120</v>
      </c>
      <c r="L2999" s="29" t="s">
        <v>2312</v>
      </c>
      <c r="M2999" s="29"/>
      <c r="N2999" s="29" t="s">
        <v>122</v>
      </c>
      <c r="O2999" s="31" t="n">
        <v>46115</v>
      </c>
      <c r="P2999" s="29" t="s">
        <v>123</v>
      </c>
      <c r="Q2999" s="29" t="n">
        <f aca="false">IFERROR(VALUE(L2999),"")</f>
        <v>40</v>
      </c>
      <c r="R2999" s="29" t="n">
        <f aca="true">IF(O2999="","",O2999-TODAY())</f>
        <v>-170</v>
      </c>
      <c r="S2999" s="29" t="str">
        <f aca="false">IF(C2999="&lt;&lt; vazio &gt;&gt;","VAZIA",IF(AND(O2999&lt;&gt;"",R2999&lt;0),"VENCIDO",IF(AND(O2999&lt;&gt;"",R2999&lt;=Parametros!$B$10),"PRÓX. VENCIMENTO",IF(F2999="Q","QUALIDADE",IF(F2999="S","BLOQUEADO",IF(F2999="R","RESTRITO/DEVOLUÇÃO",IF(OR(N2999="QUAR",N2999="QRES"),"QUARENTENA",IF(OR(B2999="DESCARTE",B2999="DEVOLUÇÃO"),"DESCARTE/DEVOLUÇÃO",IF(AND(D2999="",K2999&lt;&gt;""),"SEM LOTE",IF(AND(Q2999&lt;&gt;"",Q2999&gt;=Parametros!$B$11),"PARADO/SEM GIRO","OK"))))))))))</f>
        <v>VENCIDO</v>
      </c>
      <c r="T2999" s="29" t="str">
        <f aca="false">IF(AND($S2999="PARADO/SEM GIRO",$K2999="KG",OR(Painel!$B$5="(Todos)",A2999=Painel!$B$5)*OR(Painel!$E$5="(Todos)",P2999=Painel!$E$5)),$J2999+ROW()/10000000,"")</f>
        <v/>
      </c>
      <c r="U2999" s="29" t="n">
        <f aca="false">IF(AND($S2999="VENCIDO",$K2999="KG",OR(Painel!$B$5="(Todos)",A2999=Painel!$B$5)*OR(Painel!$E$5="(Todos)",P2999=Painel!$E$5)),$J2999+ROW()/10000000,"")</f>
        <v>50.5002999</v>
      </c>
    </row>
    <row r="3000" customFormat="false" ht="15" hidden="false" customHeight="false" outlineLevel="0" collapsed="false">
      <c r="A3000" s="29" t="s">
        <v>55</v>
      </c>
      <c r="B3000" s="29" t="s">
        <v>5386</v>
      </c>
      <c r="C3000" s="29" t="s">
        <v>152</v>
      </c>
      <c r="D3000" s="29" t="s">
        <v>5716</v>
      </c>
      <c r="E3000" s="29" t="n">
        <v>488</v>
      </c>
      <c r="F3000" s="29" t="s">
        <v>189</v>
      </c>
      <c r="G3000" s="29" t="s">
        <v>5718</v>
      </c>
      <c r="H3000" s="30" t="n">
        <v>10.1</v>
      </c>
      <c r="I3000" s="31" t="n">
        <v>46240</v>
      </c>
      <c r="J3000" s="30" t="n">
        <v>10.1</v>
      </c>
      <c r="K3000" s="29" t="s">
        <v>120</v>
      </c>
      <c r="L3000" s="29" t="s">
        <v>1330</v>
      </c>
      <c r="M3000" s="29"/>
      <c r="N3000" s="29" t="s">
        <v>122</v>
      </c>
      <c r="O3000" s="31" t="n">
        <v>46115</v>
      </c>
      <c r="P3000" s="29" t="s">
        <v>123</v>
      </c>
      <c r="Q3000" s="29" t="n">
        <f aca="false">IFERROR(VALUE(L3000),"")</f>
        <v>45</v>
      </c>
      <c r="R3000" s="29" t="n">
        <f aca="true">IF(O3000="","",O3000-TODAY())</f>
        <v>-170</v>
      </c>
      <c r="S3000" s="29" t="str">
        <f aca="false">IF(C3000="&lt;&lt; vazio &gt;&gt;","VAZIA",IF(AND(O3000&lt;&gt;"",R3000&lt;0),"VENCIDO",IF(AND(O3000&lt;&gt;"",R3000&lt;=Parametros!$B$10),"PRÓX. VENCIMENTO",IF(F3000="Q","QUALIDADE",IF(F3000="S","BLOQUEADO",IF(F3000="R","RESTRITO/DEVOLUÇÃO",IF(OR(N3000="QUAR",N3000="QRES"),"QUARENTENA",IF(OR(B3000="DESCARTE",B3000="DEVOLUÇÃO"),"DESCARTE/DEVOLUÇÃO",IF(AND(D3000="",K3000&lt;&gt;""),"SEM LOTE",IF(AND(Q3000&lt;&gt;"",Q3000&gt;=Parametros!$B$11),"PARADO/SEM GIRO","OK"))))))))))</f>
        <v>VENCIDO</v>
      </c>
      <c r="T3000" s="29" t="str">
        <f aca="false">IF(AND($S3000="PARADO/SEM GIRO",$K3000="KG",OR(Painel!$B$5="(Todos)",A3000=Painel!$B$5)*OR(Painel!$E$5="(Todos)",P3000=Painel!$E$5)),$J3000+ROW()/10000000,"")</f>
        <v/>
      </c>
      <c r="U3000" s="29" t="n">
        <f aca="false">IF(AND($S3000="VENCIDO",$K3000="KG",OR(Painel!$B$5="(Todos)",A3000=Painel!$B$5)*OR(Painel!$E$5="(Todos)",P3000=Painel!$E$5)),$J3000+ROW()/10000000,"")</f>
        <v>10.1003</v>
      </c>
    </row>
    <row r="3001" customFormat="false" ht="15" hidden="false" customHeight="false" outlineLevel="0" collapsed="false">
      <c r="A3001" s="29" t="s">
        <v>55</v>
      </c>
      <c r="B3001" s="29" t="s">
        <v>5386</v>
      </c>
      <c r="C3001" s="29" t="s">
        <v>152</v>
      </c>
      <c r="D3001" s="29" t="s">
        <v>5716</v>
      </c>
      <c r="E3001" s="29" t="n">
        <v>488</v>
      </c>
      <c r="F3001" s="29" t="s">
        <v>189</v>
      </c>
      <c r="G3001" s="29" t="s">
        <v>5719</v>
      </c>
      <c r="H3001" s="30" t="n">
        <v>10.1</v>
      </c>
      <c r="I3001" s="31" t="n">
        <v>46240</v>
      </c>
      <c r="J3001" s="30" t="n">
        <v>10.1</v>
      </c>
      <c r="K3001" s="29" t="s">
        <v>120</v>
      </c>
      <c r="L3001" s="29" t="s">
        <v>1330</v>
      </c>
      <c r="M3001" s="29"/>
      <c r="N3001" s="29" t="s">
        <v>122</v>
      </c>
      <c r="O3001" s="31" t="n">
        <v>46115</v>
      </c>
      <c r="P3001" s="29" t="s">
        <v>123</v>
      </c>
      <c r="Q3001" s="29" t="n">
        <f aca="false">IFERROR(VALUE(L3001),"")</f>
        <v>45</v>
      </c>
      <c r="R3001" s="29" t="n">
        <f aca="true">IF(O3001="","",O3001-TODAY())</f>
        <v>-170</v>
      </c>
      <c r="S3001" s="29" t="str">
        <f aca="false">IF(C3001="&lt;&lt; vazio &gt;&gt;","VAZIA",IF(AND(O3001&lt;&gt;"",R3001&lt;0),"VENCIDO",IF(AND(O3001&lt;&gt;"",R3001&lt;=Parametros!$B$10),"PRÓX. VENCIMENTO",IF(F3001="Q","QUALIDADE",IF(F3001="S","BLOQUEADO",IF(F3001="R","RESTRITO/DEVOLUÇÃO",IF(OR(N3001="QUAR",N3001="QRES"),"QUARENTENA",IF(OR(B3001="DESCARTE",B3001="DEVOLUÇÃO"),"DESCARTE/DEVOLUÇÃO",IF(AND(D3001="",K3001&lt;&gt;""),"SEM LOTE",IF(AND(Q3001&lt;&gt;"",Q3001&gt;=Parametros!$B$11),"PARADO/SEM GIRO","OK"))))))))))</f>
        <v>VENCIDO</v>
      </c>
      <c r="T3001" s="29" t="str">
        <f aca="false">IF(AND($S3001="PARADO/SEM GIRO",$K3001="KG",OR(Painel!$B$5="(Todos)",A3001=Painel!$B$5)*OR(Painel!$E$5="(Todos)",P3001=Painel!$E$5)),$J3001+ROW()/10000000,"")</f>
        <v/>
      </c>
      <c r="U3001" s="29" t="n">
        <f aca="false">IF(AND($S3001="VENCIDO",$K3001="KG",OR(Painel!$B$5="(Todos)",A3001=Painel!$B$5)*OR(Painel!$E$5="(Todos)",P3001=Painel!$E$5)),$J3001+ROW()/10000000,"")</f>
        <v>10.1003001</v>
      </c>
    </row>
    <row r="3002" customFormat="false" ht="15" hidden="false" customHeight="false" outlineLevel="0" collapsed="false">
      <c r="A3002" s="29" t="s">
        <v>55</v>
      </c>
      <c r="B3002" s="29" t="s">
        <v>5386</v>
      </c>
      <c r="C3002" s="29" t="s">
        <v>152</v>
      </c>
      <c r="D3002" s="29" t="s">
        <v>5720</v>
      </c>
      <c r="E3002" s="29" t="n">
        <v>488</v>
      </c>
      <c r="F3002" s="29" t="s">
        <v>189</v>
      </c>
      <c r="G3002" s="29" t="s">
        <v>5721</v>
      </c>
      <c r="H3002" s="30" t="n">
        <v>10.1</v>
      </c>
      <c r="I3002" s="31" t="n">
        <v>46240</v>
      </c>
      <c r="J3002" s="30" t="n">
        <v>10.1</v>
      </c>
      <c r="K3002" s="29" t="s">
        <v>120</v>
      </c>
      <c r="L3002" s="29" t="s">
        <v>1330</v>
      </c>
      <c r="M3002" s="29"/>
      <c r="N3002" s="29" t="s">
        <v>122</v>
      </c>
      <c r="O3002" s="29"/>
      <c r="P3002" s="29" t="s">
        <v>123</v>
      </c>
      <c r="Q3002" s="29" t="n">
        <f aca="false">IFERROR(VALUE(L3002),"")</f>
        <v>45</v>
      </c>
      <c r="R3002" s="29" t="str">
        <f aca="true">IF(O3002="","",O3002-TODAY())</f>
        <v/>
      </c>
      <c r="S3002" s="29" t="str">
        <f aca="false">IF(C3002="&lt;&lt; vazio &gt;&gt;","VAZIA",IF(AND(O3002&lt;&gt;"",R3002&lt;0),"VENCIDO",IF(AND(O3002&lt;&gt;"",R3002&lt;=Parametros!$B$10),"PRÓX. VENCIMENTO",IF(F3002="Q","QUALIDADE",IF(F3002="S","BLOQUEADO",IF(F3002="R","RESTRITO/DEVOLUÇÃO",IF(OR(N3002="QUAR",N3002="QRES"),"QUARENTENA",IF(OR(B3002="DESCARTE",B3002="DEVOLUÇÃO"),"DESCARTE/DEVOLUÇÃO",IF(AND(D3002="",K3002&lt;&gt;""),"SEM LOTE",IF(AND(Q3002&lt;&gt;"",Q3002&gt;=Parametros!$B$11),"PARADO/SEM GIRO","OK"))))))))))</f>
        <v>RESTRITO/DEVOLUÇÃO</v>
      </c>
      <c r="T3002" s="29" t="str">
        <f aca="false">IF(AND($S3002="PARADO/SEM GIRO",$K3002="KG",OR(Painel!$B$5="(Todos)",A3002=Painel!$B$5)*OR(Painel!$E$5="(Todos)",P3002=Painel!$E$5)),$J3002+ROW()/10000000,"")</f>
        <v/>
      </c>
      <c r="U3002" s="29" t="str">
        <f aca="false">IF(AND($S3002="VENCIDO",$K3002="KG",OR(Painel!$B$5="(Todos)",A3002=Painel!$B$5)*OR(Painel!$E$5="(Todos)",P3002=Painel!$E$5)),$J3002+ROW()/10000000,"")</f>
        <v/>
      </c>
    </row>
    <row r="3003" customFormat="false" ht="15" hidden="false" customHeight="false" outlineLevel="0" collapsed="false">
      <c r="A3003" s="29" t="s">
        <v>55</v>
      </c>
      <c r="B3003" s="29" t="s">
        <v>5386</v>
      </c>
      <c r="C3003" s="29" t="s">
        <v>152</v>
      </c>
      <c r="D3003" s="29" t="s">
        <v>298</v>
      </c>
      <c r="E3003" s="29" t="n">
        <v>488</v>
      </c>
      <c r="F3003" s="29" t="s">
        <v>137</v>
      </c>
      <c r="G3003" s="29" t="s">
        <v>5722</v>
      </c>
      <c r="H3003" s="30" t="n">
        <v>10.1</v>
      </c>
      <c r="I3003" s="31" t="n">
        <v>46271</v>
      </c>
      <c r="J3003" s="30" t="n">
        <v>10.1</v>
      </c>
      <c r="K3003" s="29" t="s">
        <v>120</v>
      </c>
      <c r="L3003" s="29" t="s">
        <v>221</v>
      </c>
      <c r="M3003" s="29"/>
      <c r="N3003" s="29" t="s">
        <v>134</v>
      </c>
      <c r="O3003" s="31" t="n">
        <v>46288</v>
      </c>
      <c r="P3003" s="29" t="s">
        <v>123</v>
      </c>
      <c r="Q3003" s="29" t="n">
        <f aca="false">IFERROR(VALUE(L3003),"")</f>
        <v>14</v>
      </c>
      <c r="R3003" s="29" t="n">
        <f aca="true">IF(O3003="","",O3003-TODAY())</f>
        <v>3</v>
      </c>
      <c r="S3003" s="29" t="str">
        <f aca="false">IF(C3003="&lt;&lt; vazio &gt;&gt;","VAZIA",IF(AND(O3003&lt;&gt;"",R3003&lt;0),"VENCIDO",IF(AND(O3003&lt;&gt;"",R3003&lt;=Parametros!$B$10),"PRÓX. VENCIMENTO",IF(F3003="Q","QUALIDADE",IF(F3003="S","BLOQUEADO",IF(F3003="R","RESTRITO/DEVOLUÇÃO",IF(OR(N3003="QUAR",N3003="QRES"),"QUARENTENA",IF(OR(B3003="DESCARTE",B3003="DEVOLUÇÃO"),"DESCARTE/DEVOLUÇÃO",IF(AND(D3003="",K3003&lt;&gt;""),"SEM LOTE",IF(AND(Q3003&lt;&gt;"",Q3003&gt;=Parametros!$B$11),"PARADO/SEM GIRO","OK"))))))))))</f>
        <v>PRÓX. VENCIMENTO</v>
      </c>
      <c r="T3003" s="29" t="str">
        <f aca="false">IF(AND($S3003="PARADO/SEM GIRO",$K3003="KG",OR(Painel!$B$5="(Todos)",A3003=Painel!$B$5)*OR(Painel!$E$5="(Todos)",P3003=Painel!$E$5)),$J3003+ROW()/10000000,"")</f>
        <v/>
      </c>
      <c r="U3003" s="29" t="str">
        <f aca="false">IF(AND($S3003="VENCIDO",$K3003="KG",OR(Painel!$B$5="(Todos)",A3003=Painel!$B$5)*OR(Painel!$E$5="(Todos)",P3003=Painel!$E$5)),$J3003+ROW()/10000000,"")</f>
        <v/>
      </c>
    </row>
    <row r="3004" customFormat="false" ht="15" hidden="false" customHeight="false" outlineLevel="0" collapsed="false">
      <c r="A3004" s="29" t="s">
        <v>55</v>
      </c>
      <c r="B3004" s="29" t="s">
        <v>5386</v>
      </c>
      <c r="C3004" s="29" t="s">
        <v>152</v>
      </c>
      <c r="D3004" s="29" t="s">
        <v>298</v>
      </c>
      <c r="E3004" s="29" t="n">
        <v>488</v>
      </c>
      <c r="F3004" s="29" t="s">
        <v>137</v>
      </c>
      <c r="G3004" s="29" t="s">
        <v>5723</v>
      </c>
      <c r="H3004" s="30" t="n">
        <v>30.3</v>
      </c>
      <c r="I3004" s="31" t="n">
        <v>46271</v>
      </c>
      <c r="J3004" s="30" t="n">
        <v>30.3</v>
      </c>
      <c r="K3004" s="29" t="s">
        <v>120</v>
      </c>
      <c r="L3004" s="29" t="s">
        <v>221</v>
      </c>
      <c r="M3004" s="29"/>
      <c r="N3004" s="29" t="s">
        <v>134</v>
      </c>
      <c r="O3004" s="31" t="n">
        <v>46288</v>
      </c>
      <c r="P3004" s="29" t="s">
        <v>123</v>
      </c>
      <c r="Q3004" s="29" t="n">
        <f aca="false">IFERROR(VALUE(L3004),"")</f>
        <v>14</v>
      </c>
      <c r="R3004" s="29" t="n">
        <f aca="true">IF(O3004="","",O3004-TODAY())</f>
        <v>3</v>
      </c>
      <c r="S3004" s="29" t="str">
        <f aca="false">IF(C3004="&lt;&lt; vazio &gt;&gt;","VAZIA",IF(AND(O3004&lt;&gt;"",R3004&lt;0),"VENCIDO",IF(AND(O3004&lt;&gt;"",R3004&lt;=Parametros!$B$10),"PRÓX. VENCIMENTO",IF(F3004="Q","QUALIDADE",IF(F3004="S","BLOQUEADO",IF(F3004="R","RESTRITO/DEVOLUÇÃO",IF(OR(N3004="QUAR",N3004="QRES"),"QUARENTENA",IF(OR(B3004="DESCARTE",B3004="DEVOLUÇÃO"),"DESCARTE/DEVOLUÇÃO",IF(AND(D3004="",K3004&lt;&gt;""),"SEM LOTE",IF(AND(Q3004&lt;&gt;"",Q3004&gt;=Parametros!$B$11),"PARADO/SEM GIRO","OK"))))))))))</f>
        <v>PRÓX. VENCIMENTO</v>
      </c>
      <c r="T3004" s="29" t="str">
        <f aca="false">IF(AND($S3004="PARADO/SEM GIRO",$K3004="KG",OR(Painel!$B$5="(Todos)",A3004=Painel!$B$5)*OR(Painel!$E$5="(Todos)",P3004=Painel!$E$5)),$J3004+ROW()/10000000,"")</f>
        <v/>
      </c>
      <c r="U3004" s="29" t="str">
        <f aca="false">IF(AND($S3004="VENCIDO",$K3004="KG",OR(Painel!$B$5="(Todos)",A3004=Painel!$B$5)*OR(Painel!$E$5="(Todos)",P3004=Painel!$E$5)),$J3004+ROW()/10000000,"")</f>
        <v/>
      </c>
    </row>
    <row r="3005" customFormat="false" ht="15" hidden="false" customHeight="false" outlineLevel="0" collapsed="false">
      <c r="A3005" s="29" t="s">
        <v>55</v>
      </c>
      <c r="B3005" s="29" t="s">
        <v>5386</v>
      </c>
      <c r="C3005" s="29" t="s">
        <v>152</v>
      </c>
      <c r="D3005" s="29" t="s">
        <v>298</v>
      </c>
      <c r="E3005" s="29" t="n">
        <v>488</v>
      </c>
      <c r="F3005" s="29" t="s">
        <v>137</v>
      </c>
      <c r="G3005" s="29" t="s">
        <v>5724</v>
      </c>
      <c r="H3005" s="30" t="n">
        <v>10.1</v>
      </c>
      <c r="I3005" s="31" t="n">
        <v>46280</v>
      </c>
      <c r="J3005" s="30" t="n">
        <v>10.1</v>
      </c>
      <c r="K3005" s="29" t="s">
        <v>120</v>
      </c>
      <c r="L3005" s="29" t="s">
        <v>144</v>
      </c>
      <c r="M3005" s="29"/>
      <c r="N3005" s="29" t="s">
        <v>134</v>
      </c>
      <c r="O3005" s="31" t="n">
        <v>46288</v>
      </c>
      <c r="P3005" s="29" t="s">
        <v>123</v>
      </c>
      <c r="Q3005" s="29" t="n">
        <f aca="false">IFERROR(VALUE(L3005),"")</f>
        <v>5</v>
      </c>
      <c r="R3005" s="29" t="n">
        <f aca="true">IF(O3005="","",O3005-TODAY())</f>
        <v>3</v>
      </c>
      <c r="S3005" s="29" t="str">
        <f aca="false">IF(C3005="&lt;&lt; vazio &gt;&gt;","VAZIA",IF(AND(O3005&lt;&gt;"",R3005&lt;0),"VENCIDO",IF(AND(O3005&lt;&gt;"",R3005&lt;=Parametros!$B$10),"PRÓX. VENCIMENTO",IF(F3005="Q","QUALIDADE",IF(F3005="S","BLOQUEADO",IF(F3005="R","RESTRITO/DEVOLUÇÃO",IF(OR(N3005="QUAR",N3005="QRES"),"QUARENTENA",IF(OR(B3005="DESCARTE",B3005="DEVOLUÇÃO"),"DESCARTE/DEVOLUÇÃO",IF(AND(D3005="",K3005&lt;&gt;""),"SEM LOTE",IF(AND(Q3005&lt;&gt;"",Q3005&gt;=Parametros!$B$11),"PARADO/SEM GIRO","OK"))))))))))</f>
        <v>PRÓX. VENCIMENTO</v>
      </c>
      <c r="T3005" s="29" t="str">
        <f aca="false">IF(AND($S3005="PARADO/SEM GIRO",$K3005="KG",OR(Painel!$B$5="(Todos)",A3005=Painel!$B$5)*OR(Painel!$E$5="(Todos)",P3005=Painel!$E$5)),$J3005+ROW()/10000000,"")</f>
        <v/>
      </c>
      <c r="U3005" s="29" t="str">
        <f aca="false">IF(AND($S3005="VENCIDO",$K3005="KG",OR(Painel!$B$5="(Todos)",A3005=Painel!$B$5)*OR(Painel!$E$5="(Todos)",P3005=Painel!$E$5)),$J3005+ROW()/10000000,"")</f>
        <v/>
      </c>
    </row>
    <row r="3006" customFormat="false" ht="15" hidden="false" customHeight="false" outlineLevel="0" collapsed="false">
      <c r="A3006" s="29" t="s">
        <v>55</v>
      </c>
      <c r="B3006" s="29" t="s">
        <v>5386</v>
      </c>
      <c r="C3006" s="29" t="s">
        <v>152</v>
      </c>
      <c r="D3006" s="29" t="s">
        <v>5725</v>
      </c>
      <c r="E3006" s="29" t="n">
        <v>488</v>
      </c>
      <c r="F3006" s="29" t="s">
        <v>137</v>
      </c>
      <c r="G3006" s="29" t="s">
        <v>5726</v>
      </c>
      <c r="H3006" s="30" t="n">
        <v>20.2</v>
      </c>
      <c r="I3006" s="31" t="n">
        <v>46271</v>
      </c>
      <c r="J3006" s="30" t="n">
        <v>20.2</v>
      </c>
      <c r="K3006" s="29" t="s">
        <v>120</v>
      </c>
      <c r="L3006" s="29" t="s">
        <v>221</v>
      </c>
      <c r="M3006" s="29"/>
      <c r="N3006" s="29" t="s">
        <v>134</v>
      </c>
      <c r="O3006" s="31" t="n">
        <v>46291</v>
      </c>
      <c r="P3006" s="29" t="s">
        <v>123</v>
      </c>
      <c r="Q3006" s="29" t="n">
        <f aca="false">IFERROR(VALUE(L3006),"")</f>
        <v>14</v>
      </c>
      <c r="R3006" s="29" t="n">
        <f aca="true">IF(O3006="","",O3006-TODAY())</f>
        <v>6</v>
      </c>
      <c r="S3006" s="29" t="str">
        <f aca="false">IF(C3006="&lt;&lt; vazio &gt;&gt;","VAZIA",IF(AND(O3006&lt;&gt;"",R3006&lt;0),"VENCIDO",IF(AND(O3006&lt;&gt;"",R3006&lt;=Parametros!$B$10),"PRÓX. VENCIMENTO",IF(F3006="Q","QUALIDADE",IF(F3006="S","BLOQUEADO",IF(F3006="R","RESTRITO/DEVOLUÇÃO",IF(OR(N3006="QUAR",N3006="QRES"),"QUARENTENA",IF(OR(B3006="DESCARTE",B3006="DEVOLUÇÃO"),"DESCARTE/DEVOLUÇÃO",IF(AND(D3006="",K3006&lt;&gt;""),"SEM LOTE",IF(AND(Q3006&lt;&gt;"",Q3006&gt;=Parametros!$B$11),"PARADO/SEM GIRO","OK"))))))))))</f>
        <v>PRÓX. VENCIMENTO</v>
      </c>
      <c r="T3006" s="29" t="str">
        <f aca="false">IF(AND($S3006="PARADO/SEM GIRO",$K3006="KG",OR(Painel!$B$5="(Todos)",A3006=Painel!$B$5)*OR(Painel!$E$5="(Todos)",P3006=Painel!$E$5)),$J3006+ROW()/10000000,"")</f>
        <v/>
      </c>
      <c r="U3006" s="29" t="str">
        <f aca="false">IF(AND($S3006="VENCIDO",$K3006="KG",OR(Painel!$B$5="(Todos)",A3006=Painel!$B$5)*OR(Painel!$E$5="(Todos)",P3006=Painel!$E$5)),$J3006+ROW()/10000000,"")</f>
        <v/>
      </c>
    </row>
    <row r="3007" customFormat="false" ht="15" hidden="false" customHeight="false" outlineLevel="0" collapsed="false">
      <c r="A3007" s="29" t="s">
        <v>55</v>
      </c>
      <c r="B3007" s="29" t="s">
        <v>5386</v>
      </c>
      <c r="C3007" s="29" t="s">
        <v>152</v>
      </c>
      <c r="D3007" s="29" t="s">
        <v>5725</v>
      </c>
      <c r="E3007" s="29" t="n">
        <v>488</v>
      </c>
      <c r="F3007" s="29" t="s">
        <v>137</v>
      </c>
      <c r="G3007" s="29" t="s">
        <v>5727</v>
      </c>
      <c r="H3007" s="30" t="n">
        <v>10.1</v>
      </c>
      <c r="I3007" s="31" t="n">
        <v>46271</v>
      </c>
      <c r="J3007" s="30" t="n">
        <v>10.1</v>
      </c>
      <c r="K3007" s="29" t="s">
        <v>120</v>
      </c>
      <c r="L3007" s="29" t="s">
        <v>221</v>
      </c>
      <c r="M3007" s="29"/>
      <c r="N3007" s="29" t="s">
        <v>134</v>
      </c>
      <c r="O3007" s="31" t="n">
        <v>46291</v>
      </c>
      <c r="P3007" s="29" t="s">
        <v>123</v>
      </c>
      <c r="Q3007" s="29" t="n">
        <f aca="false">IFERROR(VALUE(L3007),"")</f>
        <v>14</v>
      </c>
      <c r="R3007" s="29" t="n">
        <f aca="true">IF(O3007="","",O3007-TODAY())</f>
        <v>6</v>
      </c>
      <c r="S3007" s="29" t="str">
        <f aca="false">IF(C3007="&lt;&lt; vazio &gt;&gt;","VAZIA",IF(AND(O3007&lt;&gt;"",R3007&lt;0),"VENCIDO",IF(AND(O3007&lt;&gt;"",R3007&lt;=Parametros!$B$10),"PRÓX. VENCIMENTO",IF(F3007="Q","QUALIDADE",IF(F3007="S","BLOQUEADO",IF(F3007="R","RESTRITO/DEVOLUÇÃO",IF(OR(N3007="QUAR",N3007="QRES"),"QUARENTENA",IF(OR(B3007="DESCARTE",B3007="DEVOLUÇÃO"),"DESCARTE/DEVOLUÇÃO",IF(AND(D3007="",K3007&lt;&gt;""),"SEM LOTE",IF(AND(Q3007&lt;&gt;"",Q3007&gt;=Parametros!$B$11),"PARADO/SEM GIRO","OK"))))))))))</f>
        <v>PRÓX. VENCIMENTO</v>
      </c>
      <c r="T3007" s="29" t="str">
        <f aca="false">IF(AND($S3007="PARADO/SEM GIRO",$K3007="KG",OR(Painel!$B$5="(Todos)",A3007=Painel!$B$5)*OR(Painel!$E$5="(Todos)",P3007=Painel!$E$5)),$J3007+ROW()/10000000,"")</f>
        <v/>
      </c>
      <c r="U3007" s="29" t="str">
        <f aca="false">IF(AND($S3007="VENCIDO",$K3007="KG",OR(Painel!$B$5="(Todos)",A3007=Painel!$B$5)*OR(Painel!$E$5="(Todos)",P3007=Painel!$E$5)),$J3007+ROW()/10000000,"")</f>
        <v/>
      </c>
    </row>
    <row r="3008" customFormat="false" ht="15" hidden="false" customHeight="false" outlineLevel="0" collapsed="false">
      <c r="A3008" s="29" t="s">
        <v>55</v>
      </c>
      <c r="B3008" s="29" t="s">
        <v>5386</v>
      </c>
      <c r="C3008" s="29" t="s">
        <v>396</v>
      </c>
      <c r="D3008" s="29" t="s">
        <v>5728</v>
      </c>
      <c r="E3008" s="29" t="n">
        <v>488</v>
      </c>
      <c r="F3008" s="29" t="s">
        <v>137</v>
      </c>
      <c r="G3008" s="29" t="s">
        <v>5729</v>
      </c>
      <c r="H3008" s="30" t="n">
        <v>10.5</v>
      </c>
      <c r="I3008" s="31" t="n">
        <v>46280</v>
      </c>
      <c r="J3008" s="30" t="n">
        <v>10.5</v>
      </c>
      <c r="K3008" s="29" t="s">
        <v>120</v>
      </c>
      <c r="L3008" s="29" t="s">
        <v>350</v>
      </c>
      <c r="M3008" s="29"/>
      <c r="N3008" s="29" t="s">
        <v>122</v>
      </c>
      <c r="O3008" s="31" t="n">
        <v>46531</v>
      </c>
      <c r="P3008" s="29" t="s">
        <v>123</v>
      </c>
      <c r="Q3008" s="29" t="n">
        <f aca="false">IFERROR(VALUE(L3008),"")</f>
        <v>6</v>
      </c>
      <c r="R3008" s="29" t="n">
        <f aca="true">IF(O3008="","",O3008-TODAY())</f>
        <v>246</v>
      </c>
      <c r="S3008" s="29" t="str">
        <f aca="false">IF(C3008="&lt;&lt; vazio &gt;&gt;","VAZIA",IF(AND(O3008&lt;&gt;"",R3008&lt;0),"VENCIDO",IF(AND(O3008&lt;&gt;"",R3008&lt;=Parametros!$B$10),"PRÓX. VENCIMENTO",IF(F3008="Q","QUALIDADE",IF(F3008="S","BLOQUEADO",IF(F3008="R","RESTRITO/DEVOLUÇÃO",IF(OR(N3008="QUAR",N3008="QRES"),"QUARENTENA",IF(OR(B3008="DESCARTE",B3008="DEVOLUÇÃO"),"DESCARTE/DEVOLUÇÃO",IF(AND(D3008="",K3008&lt;&gt;""),"SEM LOTE",IF(AND(Q3008&lt;&gt;"",Q3008&gt;=Parametros!$B$11),"PARADO/SEM GIRO","OK"))))))))))</f>
        <v>BLOQUEADO</v>
      </c>
      <c r="T3008" s="29" t="str">
        <f aca="false">IF(AND($S3008="PARADO/SEM GIRO",$K3008="KG",OR(Painel!$B$5="(Todos)",A3008=Painel!$B$5)*OR(Painel!$E$5="(Todos)",P3008=Painel!$E$5)),$J3008+ROW()/10000000,"")</f>
        <v/>
      </c>
      <c r="U3008" s="29" t="str">
        <f aca="false">IF(AND($S3008="VENCIDO",$K3008="KG",OR(Painel!$B$5="(Todos)",A3008=Painel!$B$5)*OR(Painel!$E$5="(Todos)",P3008=Painel!$E$5)),$J3008+ROW()/10000000,"")</f>
        <v/>
      </c>
    </row>
    <row r="3009" customFormat="false" ht="15" hidden="false" customHeight="false" outlineLevel="0" collapsed="false">
      <c r="A3009" s="29" t="s">
        <v>55</v>
      </c>
      <c r="B3009" s="29" t="s">
        <v>5386</v>
      </c>
      <c r="C3009" s="29" t="s">
        <v>396</v>
      </c>
      <c r="D3009" s="29" t="s">
        <v>2710</v>
      </c>
      <c r="E3009" s="29" t="n">
        <v>488</v>
      </c>
      <c r="F3009" s="29"/>
      <c r="G3009" s="29" t="s">
        <v>5730</v>
      </c>
      <c r="H3009" s="30" t="n">
        <v>31.5</v>
      </c>
      <c r="I3009" s="31" t="n">
        <v>46272</v>
      </c>
      <c r="J3009" s="30" t="n">
        <v>31.5</v>
      </c>
      <c r="K3009" s="29" t="s">
        <v>120</v>
      </c>
      <c r="L3009" s="29" t="s">
        <v>126</v>
      </c>
      <c r="M3009" s="29"/>
      <c r="N3009" s="29" t="s">
        <v>122</v>
      </c>
      <c r="O3009" s="31" t="n">
        <v>46808</v>
      </c>
      <c r="P3009" s="29" t="s">
        <v>123</v>
      </c>
      <c r="Q3009" s="29" t="n">
        <f aca="false">IFERROR(VALUE(L3009),"")</f>
        <v>13</v>
      </c>
      <c r="R3009" s="29" t="n">
        <f aca="true">IF(O3009="","",O3009-TODAY())</f>
        <v>523</v>
      </c>
      <c r="S3009" s="29" t="str">
        <f aca="false">IF(C3009="&lt;&lt; vazio &gt;&gt;","VAZIA",IF(AND(O3009&lt;&gt;"",R3009&lt;0),"VENCIDO",IF(AND(O3009&lt;&gt;"",R3009&lt;=Parametros!$B$10),"PRÓX. VENCIMENTO",IF(F3009="Q","QUALIDADE",IF(F3009="S","BLOQUEADO",IF(F3009="R","RESTRITO/DEVOLUÇÃO",IF(OR(N3009="QUAR",N3009="QRES"),"QUARENTENA",IF(OR(B3009="DESCARTE",B3009="DEVOLUÇÃO"),"DESCARTE/DEVOLUÇÃO",IF(AND(D3009="",K3009&lt;&gt;""),"SEM LOTE",IF(AND(Q3009&lt;&gt;"",Q3009&gt;=Parametros!$B$11),"PARADO/SEM GIRO","OK"))))))))))</f>
        <v>DESCARTE/DEVOLUÇÃO</v>
      </c>
      <c r="T3009" s="29" t="str">
        <f aca="false">IF(AND($S3009="PARADO/SEM GIRO",$K3009="KG",OR(Painel!$B$5="(Todos)",A3009=Painel!$B$5)*OR(Painel!$E$5="(Todos)",P3009=Painel!$E$5)),$J3009+ROW()/10000000,"")</f>
        <v/>
      </c>
      <c r="U3009" s="29" t="str">
        <f aca="false">IF(AND($S3009="VENCIDO",$K3009="KG",OR(Painel!$B$5="(Todos)",A3009=Painel!$B$5)*OR(Painel!$E$5="(Todos)",P3009=Painel!$E$5)),$J3009+ROW()/10000000,"")</f>
        <v/>
      </c>
    </row>
    <row r="3010" customFormat="false" ht="15" hidden="false" customHeight="false" outlineLevel="0" collapsed="false">
      <c r="A3010" s="29" t="s">
        <v>55</v>
      </c>
      <c r="B3010" s="29" t="s">
        <v>5386</v>
      </c>
      <c r="C3010" s="29" t="s">
        <v>131</v>
      </c>
      <c r="D3010" s="29" t="s">
        <v>132</v>
      </c>
      <c r="E3010" s="29" t="n">
        <v>488</v>
      </c>
      <c r="F3010" s="29" t="s">
        <v>189</v>
      </c>
      <c r="G3010" s="29" t="s">
        <v>5731</v>
      </c>
      <c r="H3010" s="30" t="n">
        <v>10.1</v>
      </c>
      <c r="I3010" s="31" t="n">
        <v>46240</v>
      </c>
      <c r="J3010" s="30" t="n">
        <v>10.1</v>
      </c>
      <c r="K3010" s="29" t="s">
        <v>120</v>
      </c>
      <c r="L3010" s="29" t="s">
        <v>1330</v>
      </c>
      <c r="M3010" s="29"/>
      <c r="N3010" s="29" t="s">
        <v>122</v>
      </c>
      <c r="O3010" s="31" t="n">
        <v>46353</v>
      </c>
      <c r="P3010" s="29" t="s">
        <v>123</v>
      </c>
      <c r="Q3010" s="29" t="n">
        <f aca="false">IFERROR(VALUE(L3010),"")</f>
        <v>45</v>
      </c>
      <c r="R3010" s="29" t="n">
        <f aca="true">IF(O3010="","",O3010-TODAY())</f>
        <v>68</v>
      </c>
      <c r="S3010" s="29" t="str">
        <f aca="false">IF(C3010="&lt;&lt; vazio &gt;&gt;","VAZIA",IF(AND(O3010&lt;&gt;"",R3010&lt;0),"VENCIDO",IF(AND(O3010&lt;&gt;"",R3010&lt;=Parametros!$B$10),"PRÓX. VENCIMENTO",IF(F3010="Q","QUALIDADE",IF(F3010="S","BLOQUEADO",IF(F3010="R","RESTRITO/DEVOLUÇÃO",IF(OR(N3010="QUAR",N3010="QRES"),"QUARENTENA",IF(OR(B3010="DESCARTE",B3010="DEVOLUÇÃO"),"DESCARTE/DEVOLUÇÃO",IF(AND(D3010="",K3010&lt;&gt;""),"SEM LOTE",IF(AND(Q3010&lt;&gt;"",Q3010&gt;=Parametros!$B$11),"PARADO/SEM GIRO","OK"))))))))))</f>
        <v>RESTRITO/DEVOLUÇÃO</v>
      </c>
      <c r="T3010" s="29" t="str">
        <f aca="false">IF(AND($S3010="PARADO/SEM GIRO",$K3010="KG",OR(Painel!$B$5="(Todos)",A3010=Painel!$B$5)*OR(Painel!$E$5="(Todos)",P3010=Painel!$E$5)),$J3010+ROW()/10000000,"")</f>
        <v/>
      </c>
      <c r="U3010" s="29" t="str">
        <f aca="false">IF(AND($S3010="VENCIDO",$K3010="KG",OR(Painel!$B$5="(Todos)",A3010=Painel!$B$5)*OR(Painel!$E$5="(Todos)",P3010=Painel!$E$5)),$J3010+ROW()/10000000,"")</f>
        <v/>
      </c>
    </row>
    <row r="3011" customFormat="false" ht="15" hidden="false" customHeight="false" outlineLevel="0" collapsed="false">
      <c r="A3011" s="29" t="s">
        <v>55</v>
      </c>
      <c r="B3011" s="29" t="s">
        <v>5386</v>
      </c>
      <c r="C3011" s="29" t="s">
        <v>486</v>
      </c>
      <c r="D3011" s="29" t="s">
        <v>5732</v>
      </c>
      <c r="E3011" s="29" t="n">
        <v>488</v>
      </c>
      <c r="F3011" s="29" t="s">
        <v>189</v>
      </c>
      <c r="G3011" s="29" t="s">
        <v>5733</v>
      </c>
      <c r="H3011" s="30" t="n">
        <v>10.5</v>
      </c>
      <c r="I3011" s="31" t="n">
        <v>46245</v>
      </c>
      <c r="J3011" s="30" t="n">
        <v>10.5</v>
      </c>
      <c r="K3011" s="29" t="s">
        <v>120</v>
      </c>
      <c r="L3011" s="29" t="s">
        <v>2312</v>
      </c>
      <c r="M3011" s="29"/>
      <c r="N3011" s="29" t="s">
        <v>122</v>
      </c>
      <c r="O3011" s="31" t="n">
        <v>46600</v>
      </c>
      <c r="P3011" s="29" t="s">
        <v>123</v>
      </c>
      <c r="Q3011" s="29" t="n">
        <f aca="false">IFERROR(VALUE(L3011),"")</f>
        <v>40</v>
      </c>
      <c r="R3011" s="29" t="n">
        <f aca="true">IF(O3011="","",O3011-TODAY())</f>
        <v>315</v>
      </c>
      <c r="S3011" s="29" t="str">
        <f aca="false">IF(C3011="&lt;&lt; vazio &gt;&gt;","VAZIA",IF(AND(O3011&lt;&gt;"",R3011&lt;0),"VENCIDO",IF(AND(O3011&lt;&gt;"",R3011&lt;=Parametros!$B$10),"PRÓX. VENCIMENTO",IF(F3011="Q","QUALIDADE",IF(F3011="S","BLOQUEADO",IF(F3011="R","RESTRITO/DEVOLUÇÃO",IF(OR(N3011="QUAR",N3011="QRES"),"QUARENTENA",IF(OR(B3011="DESCARTE",B3011="DEVOLUÇÃO"),"DESCARTE/DEVOLUÇÃO",IF(AND(D3011="",K3011&lt;&gt;""),"SEM LOTE",IF(AND(Q3011&lt;&gt;"",Q3011&gt;=Parametros!$B$11),"PARADO/SEM GIRO","OK"))))))))))</f>
        <v>RESTRITO/DEVOLUÇÃO</v>
      </c>
      <c r="T3011" s="29" t="str">
        <f aca="false">IF(AND($S3011="PARADO/SEM GIRO",$K3011="KG",OR(Painel!$B$5="(Todos)",A3011=Painel!$B$5)*OR(Painel!$E$5="(Todos)",P3011=Painel!$E$5)),$J3011+ROW()/10000000,"")</f>
        <v/>
      </c>
      <c r="U3011" s="29" t="str">
        <f aca="false">IF(AND($S3011="VENCIDO",$K3011="KG",OR(Painel!$B$5="(Todos)",A3011=Painel!$B$5)*OR(Painel!$E$5="(Todos)",P3011=Painel!$E$5)),$J3011+ROW()/10000000,"")</f>
        <v/>
      </c>
    </row>
    <row r="3012" customFormat="false" ht="15" hidden="false" customHeight="false" outlineLevel="0" collapsed="false">
      <c r="A3012" s="29" t="s">
        <v>55</v>
      </c>
      <c r="B3012" s="29" t="s">
        <v>5386</v>
      </c>
      <c r="C3012" s="29" t="s">
        <v>570</v>
      </c>
      <c r="D3012" s="29" t="s">
        <v>5734</v>
      </c>
      <c r="E3012" s="29" t="n">
        <v>488</v>
      </c>
      <c r="F3012" s="29" t="s">
        <v>137</v>
      </c>
      <c r="G3012" s="29" t="s">
        <v>5735</v>
      </c>
      <c r="H3012" s="30" t="n">
        <v>727.2</v>
      </c>
      <c r="I3012" s="31" t="n">
        <v>46212</v>
      </c>
      <c r="J3012" s="30" t="n">
        <v>727.2</v>
      </c>
      <c r="K3012" s="29" t="s">
        <v>120</v>
      </c>
      <c r="L3012" s="29" t="s">
        <v>2502</v>
      </c>
      <c r="M3012" s="29"/>
      <c r="N3012" s="29" t="s">
        <v>134</v>
      </c>
      <c r="O3012" s="31" t="n">
        <v>46201</v>
      </c>
      <c r="P3012" s="29" t="s">
        <v>123</v>
      </c>
      <c r="Q3012" s="29" t="n">
        <f aca="false">IFERROR(VALUE(L3012),"")</f>
        <v>73</v>
      </c>
      <c r="R3012" s="29" t="n">
        <f aca="true">IF(O3012="","",O3012-TODAY())</f>
        <v>-84</v>
      </c>
      <c r="S3012" s="29" t="str">
        <f aca="false">IF(C3012="&lt;&lt; vazio &gt;&gt;","VAZIA",IF(AND(O3012&lt;&gt;"",R3012&lt;0),"VENCIDO",IF(AND(O3012&lt;&gt;"",R3012&lt;=Parametros!$B$10),"PRÓX. VENCIMENTO",IF(F3012="Q","QUALIDADE",IF(F3012="S","BLOQUEADO",IF(F3012="R","RESTRITO/DEVOLUÇÃO",IF(OR(N3012="QUAR",N3012="QRES"),"QUARENTENA",IF(OR(B3012="DESCARTE",B3012="DEVOLUÇÃO"),"DESCARTE/DEVOLUÇÃO",IF(AND(D3012="",K3012&lt;&gt;""),"SEM LOTE",IF(AND(Q3012&lt;&gt;"",Q3012&gt;=Parametros!$B$11),"PARADO/SEM GIRO","OK"))))))))))</f>
        <v>VENCIDO</v>
      </c>
      <c r="T3012" s="29" t="str">
        <f aca="false">IF(AND($S3012="PARADO/SEM GIRO",$K3012="KG",OR(Painel!$B$5="(Todos)",A3012=Painel!$B$5)*OR(Painel!$E$5="(Todos)",P3012=Painel!$E$5)),$J3012+ROW()/10000000,"")</f>
        <v/>
      </c>
      <c r="U3012" s="29" t="n">
        <f aca="false">IF(AND($S3012="VENCIDO",$K3012="KG",OR(Painel!$B$5="(Todos)",A3012=Painel!$B$5)*OR(Painel!$E$5="(Todos)",P3012=Painel!$E$5)),$J3012+ROW()/10000000,"")</f>
        <v>727.2003012</v>
      </c>
    </row>
    <row r="3013" customFormat="false" ht="15" hidden="false" customHeight="false" outlineLevel="0" collapsed="false">
      <c r="A3013" s="29" t="s">
        <v>55</v>
      </c>
      <c r="B3013" s="29" t="s">
        <v>5386</v>
      </c>
      <c r="C3013" s="29" t="s">
        <v>570</v>
      </c>
      <c r="D3013" s="29" t="s">
        <v>5734</v>
      </c>
      <c r="E3013" s="29" t="n">
        <v>488</v>
      </c>
      <c r="F3013" s="29" t="s">
        <v>137</v>
      </c>
      <c r="G3013" s="29" t="s">
        <v>5736</v>
      </c>
      <c r="H3013" s="30" t="n">
        <v>1466.52</v>
      </c>
      <c r="I3013" s="31" t="n">
        <v>46242</v>
      </c>
      <c r="J3013" s="30" t="n">
        <v>1466.52</v>
      </c>
      <c r="K3013" s="29" t="s">
        <v>120</v>
      </c>
      <c r="L3013" s="29" t="s">
        <v>271</v>
      </c>
      <c r="M3013" s="29"/>
      <c r="N3013" s="29" t="s">
        <v>134</v>
      </c>
      <c r="O3013" s="31" t="n">
        <v>46201</v>
      </c>
      <c r="P3013" s="29" t="s">
        <v>123</v>
      </c>
      <c r="Q3013" s="29" t="n">
        <f aca="false">IFERROR(VALUE(L3013),"")</f>
        <v>43</v>
      </c>
      <c r="R3013" s="29" t="n">
        <f aca="true">IF(O3013="","",O3013-TODAY())</f>
        <v>-84</v>
      </c>
      <c r="S3013" s="29" t="str">
        <f aca="false">IF(C3013="&lt;&lt; vazio &gt;&gt;","VAZIA",IF(AND(O3013&lt;&gt;"",R3013&lt;0),"VENCIDO",IF(AND(O3013&lt;&gt;"",R3013&lt;=Parametros!$B$10),"PRÓX. VENCIMENTO",IF(F3013="Q","QUALIDADE",IF(F3013="S","BLOQUEADO",IF(F3013="R","RESTRITO/DEVOLUÇÃO",IF(OR(N3013="QUAR",N3013="QRES"),"QUARENTENA",IF(OR(B3013="DESCARTE",B3013="DEVOLUÇÃO"),"DESCARTE/DEVOLUÇÃO",IF(AND(D3013="",K3013&lt;&gt;""),"SEM LOTE",IF(AND(Q3013&lt;&gt;"",Q3013&gt;=Parametros!$B$11),"PARADO/SEM GIRO","OK"))))))))))</f>
        <v>VENCIDO</v>
      </c>
      <c r="T3013" s="29" t="str">
        <f aca="false">IF(AND($S3013="PARADO/SEM GIRO",$K3013="KG",OR(Painel!$B$5="(Todos)",A3013=Painel!$B$5)*OR(Painel!$E$5="(Todos)",P3013=Painel!$E$5)),$J3013+ROW()/10000000,"")</f>
        <v/>
      </c>
      <c r="U3013" s="29" t="n">
        <f aca="false">IF(AND($S3013="VENCIDO",$K3013="KG",OR(Painel!$B$5="(Todos)",A3013=Painel!$B$5)*OR(Painel!$E$5="(Todos)",P3013=Painel!$E$5)),$J3013+ROW()/10000000,"")</f>
        <v>1466.5203013</v>
      </c>
    </row>
    <row r="3014" customFormat="false" ht="15" hidden="false" customHeight="false" outlineLevel="0" collapsed="false">
      <c r="A3014" s="29" t="s">
        <v>55</v>
      </c>
      <c r="B3014" s="29" t="s">
        <v>5386</v>
      </c>
      <c r="C3014" s="29" t="s">
        <v>570</v>
      </c>
      <c r="D3014" s="29" t="s">
        <v>5734</v>
      </c>
      <c r="E3014" s="29" t="n">
        <v>488</v>
      </c>
      <c r="F3014" s="29" t="s">
        <v>137</v>
      </c>
      <c r="G3014" s="29" t="s">
        <v>5737</v>
      </c>
      <c r="H3014" s="30" t="n">
        <v>715.08</v>
      </c>
      <c r="I3014" s="31" t="n">
        <v>46212</v>
      </c>
      <c r="J3014" s="30" t="n">
        <v>715.08</v>
      </c>
      <c r="K3014" s="29" t="s">
        <v>120</v>
      </c>
      <c r="L3014" s="29" t="s">
        <v>2502</v>
      </c>
      <c r="M3014" s="29"/>
      <c r="N3014" s="29" t="s">
        <v>134</v>
      </c>
      <c r="O3014" s="31" t="n">
        <v>46201</v>
      </c>
      <c r="P3014" s="29" t="s">
        <v>123</v>
      </c>
      <c r="Q3014" s="29" t="n">
        <f aca="false">IFERROR(VALUE(L3014),"")</f>
        <v>73</v>
      </c>
      <c r="R3014" s="29" t="n">
        <f aca="true">IF(O3014="","",O3014-TODAY())</f>
        <v>-84</v>
      </c>
      <c r="S3014" s="29" t="str">
        <f aca="false">IF(C3014="&lt;&lt; vazio &gt;&gt;","VAZIA",IF(AND(O3014&lt;&gt;"",R3014&lt;0),"VENCIDO",IF(AND(O3014&lt;&gt;"",R3014&lt;=Parametros!$B$10),"PRÓX. VENCIMENTO",IF(F3014="Q","QUALIDADE",IF(F3014="S","BLOQUEADO",IF(F3014="R","RESTRITO/DEVOLUÇÃO",IF(OR(N3014="QUAR",N3014="QRES"),"QUARENTENA",IF(OR(B3014="DESCARTE",B3014="DEVOLUÇÃO"),"DESCARTE/DEVOLUÇÃO",IF(AND(D3014="",K3014&lt;&gt;""),"SEM LOTE",IF(AND(Q3014&lt;&gt;"",Q3014&gt;=Parametros!$B$11),"PARADO/SEM GIRO","OK"))))))))))</f>
        <v>VENCIDO</v>
      </c>
      <c r="T3014" s="29" t="str">
        <f aca="false">IF(AND($S3014="PARADO/SEM GIRO",$K3014="KG",OR(Painel!$B$5="(Todos)",A3014=Painel!$B$5)*OR(Painel!$E$5="(Todos)",P3014=Painel!$E$5)),$J3014+ROW()/10000000,"")</f>
        <v/>
      </c>
      <c r="U3014" s="29" t="n">
        <f aca="false">IF(AND($S3014="VENCIDO",$K3014="KG",OR(Painel!$B$5="(Todos)",A3014=Painel!$B$5)*OR(Painel!$E$5="(Todos)",P3014=Painel!$E$5)),$J3014+ROW()/10000000,"")</f>
        <v>715.0803014</v>
      </c>
    </row>
    <row r="3015" customFormat="false" ht="15" hidden="false" customHeight="false" outlineLevel="0" collapsed="false">
      <c r="A3015" s="29" t="s">
        <v>55</v>
      </c>
      <c r="B3015" s="29" t="s">
        <v>5386</v>
      </c>
      <c r="C3015" s="29" t="s">
        <v>570</v>
      </c>
      <c r="D3015" s="29" t="s">
        <v>5738</v>
      </c>
      <c r="E3015" s="29" t="n">
        <v>488</v>
      </c>
      <c r="F3015" s="29" t="s">
        <v>137</v>
      </c>
      <c r="G3015" s="29" t="s">
        <v>5739</v>
      </c>
      <c r="H3015" s="30" t="n">
        <v>24.24</v>
      </c>
      <c r="I3015" s="31" t="n">
        <v>46272</v>
      </c>
      <c r="J3015" s="30" t="n">
        <v>24.24</v>
      </c>
      <c r="K3015" s="29" t="s">
        <v>120</v>
      </c>
      <c r="L3015" s="29" t="s">
        <v>126</v>
      </c>
      <c r="M3015" s="29"/>
      <c r="N3015" s="29" t="s">
        <v>122</v>
      </c>
      <c r="O3015" s="31" t="n">
        <v>46368</v>
      </c>
      <c r="P3015" s="29" t="s">
        <v>123</v>
      </c>
      <c r="Q3015" s="29" t="n">
        <f aca="false">IFERROR(VALUE(L3015),"")</f>
        <v>13</v>
      </c>
      <c r="R3015" s="29" t="n">
        <f aca="true">IF(O3015="","",O3015-TODAY())</f>
        <v>83</v>
      </c>
      <c r="S3015" s="29" t="str">
        <f aca="false">IF(C3015="&lt;&lt; vazio &gt;&gt;","VAZIA",IF(AND(O3015&lt;&gt;"",R3015&lt;0),"VENCIDO",IF(AND(O3015&lt;&gt;"",R3015&lt;=Parametros!$B$10),"PRÓX. VENCIMENTO",IF(F3015="Q","QUALIDADE",IF(F3015="S","BLOQUEADO",IF(F3015="R","RESTRITO/DEVOLUÇÃO",IF(OR(N3015="QUAR",N3015="QRES"),"QUARENTENA",IF(OR(B3015="DESCARTE",B3015="DEVOLUÇÃO"),"DESCARTE/DEVOLUÇÃO",IF(AND(D3015="",K3015&lt;&gt;""),"SEM LOTE",IF(AND(Q3015&lt;&gt;"",Q3015&gt;=Parametros!$B$11),"PARADO/SEM GIRO","OK"))))))))))</f>
        <v>BLOQUEADO</v>
      </c>
      <c r="T3015" s="29" t="str">
        <f aca="false">IF(AND($S3015="PARADO/SEM GIRO",$K3015="KG",OR(Painel!$B$5="(Todos)",A3015=Painel!$B$5)*OR(Painel!$E$5="(Todos)",P3015=Painel!$E$5)),$J3015+ROW()/10000000,"")</f>
        <v/>
      </c>
      <c r="U3015" s="29" t="str">
        <f aca="false">IF(AND($S3015="VENCIDO",$K3015="KG",OR(Painel!$B$5="(Todos)",A3015=Painel!$B$5)*OR(Painel!$E$5="(Todos)",P3015=Painel!$E$5)),$J3015+ROW()/10000000,"")</f>
        <v/>
      </c>
    </row>
    <row r="3016" customFormat="false" ht="15" hidden="false" customHeight="false" outlineLevel="0" collapsed="false">
      <c r="A3016" s="29" t="s">
        <v>55</v>
      </c>
      <c r="B3016" s="29" t="s">
        <v>5386</v>
      </c>
      <c r="C3016" s="29" t="s">
        <v>570</v>
      </c>
      <c r="D3016" s="29" t="s">
        <v>571</v>
      </c>
      <c r="E3016" s="29" t="n">
        <v>488</v>
      </c>
      <c r="F3016" s="29" t="s">
        <v>137</v>
      </c>
      <c r="G3016" s="29" t="s">
        <v>5740</v>
      </c>
      <c r="H3016" s="30" t="n">
        <v>24.24</v>
      </c>
      <c r="I3016" s="31" t="n">
        <v>46232</v>
      </c>
      <c r="J3016" s="30" t="n">
        <v>24.24</v>
      </c>
      <c r="K3016" s="29" t="s">
        <v>120</v>
      </c>
      <c r="L3016" s="29" t="s">
        <v>1035</v>
      </c>
      <c r="M3016" s="29"/>
      <c r="N3016" s="29" t="s">
        <v>122</v>
      </c>
      <c r="O3016" s="31" t="n">
        <v>46658</v>
      </c>
      <c r="P3016" s="29" t="s">
        <v>123</v>
      </c>
      <c r="Q3016" s="29" t="n">
        <f aca="false">IFERROR(VALUE(L3016),"")</f>
        <v>53</v>
      </c>
      <c r="R3016" s="29" t="n">
        <f aca="true">IF(O3016="","",O3016-TODAY())</f>
        <v>373</v>
      </c>
      <c r="S3016" s="29" t="str">
        <f aca="false">IF(C3016="&lt;&lt; vazio &gt;&gt;","VAZIA",IF(AND(O3016&lt;&gt;"",R3016&lt;0),"VENCIDO",IF(AND(O3016&lt;&gt;"",R3016&lt;=Parametros!$B$10),"PRÓX. VENCIMENTO",IF(F3016="Q","QUALIDADE",IF(F3016="S","BLOQUEADO",IF(F3016="R","RESTRITO/DEVOLUÇÃO",IF(OR(N3016="QUAR",N3016="QRES"),"QUARENTENA",IF(OR(B3016="DESCARTE",B3016="DEVOLUÇÃO"),"DESCARTE/DEVOLUÇÃO",IF(AND(D3016="",K3016&lt;&gt;""),"SEM LOTE",IF(AND(Q3016&lt;&gt;"",Q3016&gt;=Parametros!$B$11),"PARADO/SEM GIRO","OK"))))))))))</f>
        <v>BLOQUEADO</v>
      </c>
      <c r="T3016" s="29" t="str">
        <f aca="false">IF(AND($S3016="PARADO/SEM GIRO",$K3016="KG",OR(Painel!$B$5="(Todos)",A3016=Painel!$B$5)*OR(Painel!$E$5="(Todos)",P3016=Painel!$E$5)),$J3016+ROW()/10000000,"")</f>
        <v/>
      </c>
      <c r="U3016" s="29" t="str">
        <f aca="false">IF(AND($S3016="VENCIDO",$K3016="KG",OR(Painel!$B$5="(Todos)",A3016=Painel!$B$5)*OR(Painel!$E$5="(Todos)",P3016=Painel!$E$5)),$J3016+ROW()/10000000,"")</f>
        <v/>
      </c>
    </row>
    <row r="3017" customFormat="false" ht="15" hidden="false" customHeight="false" outlineLevel="0" collapsed="false">
      <c r="A3017" s="29" t="s">
        <v>55</v>
      </c>
      <c r="B3017" s="29" t="s">
        <v>5386</v>
      </c>
      <c r="C3017" s="29" t="s">
        <v>222</v>
      </c>
      <c r="D3017" s="29" t="s">
        <v>223</v>
      </c>
      <c r="E3017" s="29" t="n">
        <v>488</v>
      </c>
      <c r="F3017" s="29"/>
      <c r="G3017" s="29" t="s">
        <v>5741</v>
      </c>
      <c r="H3017" s="30" t="n">
        <v>20</v>
      </c>
      <c r="I3017" s="31" t="n">
        <v>46272</v>
      </c>
      <c r="J3017" s="30" t="n">
        <v>20</v>
      </c>
      <c r="K3017" s="29" t="s">
        <v>120</v>
      </c>
      <c r="L3017" s="29" t="s">
        <v>126</v>
      </c>
      <c r="M3017" s="29"/>
      <c r="N3017" s="29" t="s">
        <v>122</v>
      </c>
      <c r="O3017" s="31" t="n">
        <v>46799</v>
      </c>
      <c r="P3017" s="29" t="s">
        <v>123</v>
      </c>
      <c r="Q3017" s="29" t="n">
        <f aca="false">IFERROR(VALUE(L3017),"")</f>
        <v>13</v>
      </c>
      <c r="R3017" s="29" t="n">
        <f aca="true">IF(O3017="","",O3017-TODAY())</f>
        <v>514</v>
      </c>
      <c r="S3017" s="29" t="str">
        <f aca="false">IF(C3017="&lt;&lt; vazio &gt;&gt;","VAZIA",IF(AND(O3017&lt;&gt;"",R3017&lt;0),"VENCIDO",IF(AND(O3017&lt;&gt;"",R3017&lt;=Parametros!$B$10),"PRÓX. VENCIMENTO",IF(F3017="Q","QUALIDADE",IF(F3017="S","BLOQUEADO",IF(F3017="R","RESTRITO/DEVOLUÇÃO",IF(OR(N3017="QUAR",N3017="QRES"),"QUARENTENA",IF(OR(B3017="DESCARTE",B3017="DEVOLUÇÃO"),"DESCARTE/DEVOLUÇÃO",IF(AND(D3017="",K3017&lt;&gt;""),"SEM LOTE",IF(AND(Q3017&lt;&gt;"",Q3017&gt;=Parametros!$B$11),"PARADO/SEM GIRO","OK"))))))))))</f>
        <v>DESCARTE/DEVOLUÇÃO</v>
      </c>
      <c r="T3017" s="29" t="str">
        <f aca="false">IF(AND($S3017="PARADO/SEM GIRO",$K3017="KG",OR(Painel!$B$5="(Todos)",A3017=Painel!$B$5)*OR(Painel!$E$5="(Todos)",P3017=Painel!$E$5)),$J3017+ROW()/10000000,"")</f>
        <v/>
      </c>
      <c r="U3017" s="29" t="str">
        <f aca="false">IF(AND($S3017="VENCIDO",$K3017="KG",OR(Painel!$B$5="(Todos)",A3017=Painel!$B$5)*OR(Painel!$E$5="(Todos)",P3017=Painel!$E$5)),$J3017+ROW()/10000000,"")</f>
        <v/>
      </c>
    </row>
    <row r="3018" customFormat="false" ht="15" hidden="false" customHeight="false" outlineLevel="0" collapsed="false">
      <c r="A3018" s="29" t="s">
        <v>55</v>
      </c>
      <c r="B3018" s="29" t="s">
        <v>5386</v>
      </c>
      <c r="C3018" s="29" t="s">
        <v>418</v>
      </c>
      <c r="D3018" s="29" t="s">
        <v>5742</v>
      </c>
      <c r="E3018" s="29" t="n">
        <v>488</v>
      </c>
      <c r="F3018" s="29" t="s">
        <v>189</v>
      </c>
      <c r="G3018" s="29" t="s">
        <v>5743</v>
      </c>
      <c r="H3018" s="30" t="n">
        <v>16.4</v>
      </c>
      <c r="I3018" s="31" t="n">
        <v>46246</v>
      </c>
      <c r="J3018" s="30" t="n">
        <v>16.4</v>
      </c>
      <c r="K3018" s="29" t="s">
        <v>120</v>
      </c>
      <c r="L3018" s="29" t="s">
        <v>2104</v>
      </c>
      <c r="M3018" s="29"/>
      <c r="N3018" s="29" t="s">
        <v>122</v>
      </c>
      <c r="O3018" s="31" t="n">
        <v>45802</v>
      </c>
      <c r="P3018" s="29" t="s">
        <v>123</v>
      </c>
      <c r="Q3018" s="29" t="n">
        <f aca="false">IFERROR(VALUE(L3018),"")</f>
        <v>39</v>
      </c>
      <c r="R3018" s="29" t="n">
        <f aca="true">IF(O3018="","",O3018-TODAY())</f>
        <v>-483</v>
      </c>
      <c r="S3018" s="29" t="str">
        <f aca="false">IF(C3018="&lt;&lt; vazio &gt;&gt;","VAZIA",IF(AND(O3018&lt;&gt;"",R3018&lt;0),"VENCIDO",IF(AND(O3018&lt;&gt;"",R3018&lt;=Parametros!$B$10),"PRÓX. VENCIMENTO",IF(F3018="Q","QUALIDADE",IF(F3018="S","BLOQUEADO",IF(F3018="R","RESTRITO/DEVOLUÇÃO",IF(OR(N3018="QUAR",N3018="QRES"),"QUARENTENA",IF(OR(B3018="DESCARTE",B3018="DEVOLUÇÃO"),"DESCARTE/DEVOLUÇÃO",IF(AND(D3018="",K3018&lt;&gt;""),"SEM LOTE",IF(AND(Q3018&lt;&gt;"",Q3018&gt;=Parametros!$B$11),"PARADO/SEM GIRO","OK"))))))))))</f>
        <v>VENCIDO</v>
      </c>
      <c r="T3018" s="29" t="str">
        <f aca="false">IF(AND($S3018="PARADO/SEM GIRO",$K3018="KG",OR(Painel!$B$5="(Todos)",A3018=Painel!$B$5)*OR(Painel!$E$5="(Todos)",P3018=Painel!$E$5)),$J3018+ROW()/10000000,"")</f>
        <v/>
      </c>
      <c r="U3018" s="29" t="n">
        <f aca="false">IF(AND($S3018="VENCIDO",$K3018="KG",OR(Painel!$B$5="(Todos)",A3018=Painel!$B$5)*OR(Painel!$E$5="(Todos)",P3018=Painel!$E$5)),$J3018+ROW()/10000000,"")</f>
        <v>16.4003018</v>
      </c>
    </row>
    <row r="3019" customFormat="false" ht="15" hidden="false" customHeight="false" outlineLevel="0" collapsed="false">
      <c r="A3019" s="29" t="s">
        <v>55</v>
      </c>
      <c r="B3019" s="29" t="s">
        <v>5386</v>
      </c>
      <c r="C3019" s="29" t="s">
        <v>418</v>
      </c>
      <c r="D3019" s="29" t="s">
        <v>5744</v>
      </c>
      <c r="E3019" s="29" t="n">
        <v>488</v>
      </c>
      <c r="F3019" s="29" t="s">
        <v>189</v>
      </c>
      <c r="G3019" s="29" t="s">
        <v>5745</v>
      </c>
      <c r="H3019" s="30" t="n">
        <v>32.8</v>
      </c>
      <c r="I3019" s="31" t="n">
        <v>46240</v>
      </c>
      <c r="J3019" s="30" t="n">
        <v>32.8</v>
      </c>
      <c r="K3019" s="29" t="s">
        <v>120</v>
      </c>
      <c r="L3019" s="29" t="s">
        <v>1330</v>
      </c>
      <c r="M3019" s="29"/>
      <c r="N3019" s="29" t="s">
        <v>122</v>
      </c>
      <c r="O3019" s="31" t="n">
        <v>46066</v>
      </c>
      <c r="P3019" s="29" t="s">
        <v>123</v>
      </c>
      <c r="Q3019" s="29" t="n">
        <f aca="false">IFERROR(VALUE(L3019),"")</f>
        <v>45</v>
      </c>
      <c r="R3019" s="29" t="n">
        <f aca="true">IF(O3019="","",O3019-TODAY())</f>
        <v>-219</v>
      </c>
      <c r="S3019" s="29" t="str">
        <f aca="false">IF(C3019="&lt;&lt; vazio &gt;&gt;","VAZIA",IF(AND(O3019&lt;&gt;"",R3019&lt;0),"VENCIDO",IF(AND(O3019&lt;&gt;"",R3019&lt;=Parametros!$B$10),"PRÓX. VENCIMENTO",IF(F3019="Q","QUALIDADE",IF(F3019="S","BLOQUEADO",IF(F3019="R","RESTRITO/DEVOLUÇÃO",IF(OR(N3019="QUAR",N3019="QRES"),"QUARENTENA",IF(OR(B3019="DESCARTE",B3019="DEVOLUÇÃO"),"DESCARTE/DEVOLUÇÃO",IF(AND(D3019="",K3019&lt;&gt;""),"SEM LOTE",IF(AND(Q3019&lt;&gt;"",Q3019&gt;=Parametros!$B$11),"PARADO/SEM GIRO","OK"))))))))))</f>
        <v>VENCIDO</v>
      </c>
      <c r="T3019" s="29" t="str">
        <f aca="false">IF(AND($S3019="PARADO/SEM GIRO",$K3019="KG",OR(Painel!$B$5="(Todos)",A3019=Painel!$B$5)*OR(Painel!$E$5="(Todos)",P3019=Painel!$E$5)),$J3019+ROW()/10000000,"")</f>
        <v/>
      </c>
      <c r="U3019" s="29" t="n">
        <f aca="false">IF(AND($S3019="VENCIDO",$K3019="KG",OR(Painel!$B$5="(Todos)",A3019=Painel!$B$5)*OR(Painel!$E$5="(Todos)",P3019=Painel!$E$5)),$J3019+ROW()/10000000,"")</f>
        <v>32.8003019</v>
      </c>
    </row>
    <row r="3020" customFormat="false" ht="15" hidden="false" customHeight="false" outlineLevel="0" collapsed="false">
      <c r="A3020" s="29" t="s">
        <v>55</v>
      </c>
      <c r="B3020" s="29" t="s">
        <v>5386</v>
      </c>
      <c r="C3020" s="29" t="s">
        <v>418</v>
      </c>
      <c r="D3020" s="29" t="s">
        <v>5744</v>
      </c>
      <c r="E3020" s="29" t="n">
        <v>488</v>
      </c>
      <c r="F3020" s="29" t="s">
        <v>189</v>
      </c>
      <c r="G3020" s="29" t="s">
        <v>5746</v>
      </c>
      <c r="H3020" s="30" t="n">
        <v>16.4</v>
      </c>
      <c r="I3020" s="31" t="n">
        <v>46245</v>
      </c>
      <c r="J3020" s="30" t="n">
        <v>16.4</v>
      </c>
      <c r="K3020" s="29" t="s">
        <v>120</v>
      </c>
      <c r="L3020" s="29" t="s">
        <v>2312</v>
      </c>
      <c r="M3020" s="29"/>
      <c r="N3020" s="29" t="s">
        <v>122</v>
      </c>
      <c r="O3020" s="31" t="n">
        <v>46066</v>
      </c>
      <c r="P3020" s="29" t="s">
        <v>123</v>
      </c>
      <c r="Q3020" s="29" t="n">
        <f aca="false">IFERROR(VALUE(L3020),"")</f>
        <v>40</v>
      </c>
      <c r="R3020" s="29" t="n">
        <f aca="true">IF(O3020="","",O3020-TODAY())</f>
        <v>-219</v>
      </c>
      <c r="S3020" s="29" t="str">
        <f aca="false">IF(C3020="&lt;&lt; vazio &gt;&gt;","VAZIA",IF(AND(O3020&lt;&gt;"",R3020&lt;0),"VENCIDO",IF(AND(O3020&lt;&gt;"",R3020&lt;=Parametros!$B$10),"PRÓX. VENCIMENTO",IF(F3020="Q","QUALIDADE",IF(F3020="S","BLOQUEADO",IF(F3020="R","RESTRITO/DEVOLUÇÃO",IF(OR(N3020="QUAR",N3020="QRES"),"QUARENTENA",IF(OR(B3020="DESCARTE",B3020="DEVOLUÇÃO"),"DESCARTE/DEVOLUÇÃO",IF(AND(D3020="",K3020&lt;&gt;""),"SEM LOTE",IF(AND(Q3020&lt;&gt;"",Q3020&gt;=Parametros!$B$11),"PARADO/SEM GIRO","OK"))))))))))</f>
        <v>VENCIDO</v>
      </c>
      <c r="T3020" s="29" t="str">
        <f aca="false">IF(AND($S3020="PARADO/SEM GIRO",$K3020="KG",OR(Painel!$B$5="(Todos)",A3020=Painel!$B$5)*OR(Painel!$E$5="(Todos)",P3020=Painel!$E$5)),$J3020+ROW()/10000000,"")</f>
        <v/>
      </c>
      <c r="U3020" s="29" t="n">
        <f aca="false">IF(AND($S3020="VENCIDO",$K3020="KG",OR(Painel!$B$5="(Todos)",A3020=Painel!$B$5)*OR(Painel!$E$5="(Todos)",P3020=Painel!$E$5)),$J3020+ROW()/10000000,"")</f>
        <v>16.400302</v>
      </c>
    </row>
    <row r="3021" customFormat="false" ht="15" hidden="false" customHeight="false" outlineLevel="0" collapsed="false">
      <c r="A3021" s="29" t="s">
        <v>55</v>
      </c>
      <c r="B3021" s="29" t="s">
        <v>5386</v>
      </c>
      <c r="C3021" s="29" t="s">
        <v>418</v>
      </c>
      <c r="D3021" s="29" t="s">
        <v>5747</v>
      </c>
      <c r="E3021" s="29" t="n">
        <v>488</v>
      </c>
      <c r="F3021" s="29" t="s">
        <v>189</v>
      </c>
      <c r="G3021" s="29" t="s">
        <v>5748</v>
      </c>
      <c r="H3021" s="30" t="n">
        <v>16.4</v>
      </c>
      <c r="I3021" s="31" t="n">
        <v>46246</v>
      </c>
      <c r="J3021" s="30" t="n">
        <v>16.4</v>
      </c>
      <c r="K3021" s="29" t="s">
        <v>120</v>
      </c>
      <c r="L3021" s="29" t="s">
        <v>2104</v>
      </c>
      <c r="M3021" s="29"/>
      <c r="N3021" s="29" t="s">
        <v>122</v>
      </c>
      <c r="O3021" s="31" t="n">
        <v>46621</v>
      </c>
      <c r="P3021" s="29" t="s">
        <v>123</v>
      </c>
      <c r="Q3021" s="29" t="n">
        <f aca="false">IFERROR(VALUE(L3021),"")</f>
        <v>39</v>
      </c>
      <c r="R3021" s="29" t="n">
        <f aca="true">IF(O3021="","",O3021-TODAY())</f>
        <v>336</v>
      </c>
      <c r="S3021" s="29" t="str">
        <f aca="false">IF(C3021="&lt;&lt; vazio &gt;&gt;","VAZIA",IF(AND(O3021&lt;&gt;"",R3021&lt;0),"VENCIDO",IF(AND(O3021&lt;&gt;"",R3021&lt;=Parametros!$B$10),"PRÓX. VENCIMENTO",IF(F3021="Q","QUALIDADE",IF(F3021="S","BLOQUEADO",IF(F3021="R","RESTRITO/DEVOLUÇÃO",IF(OR(N3021="QUAR",N3021="QRES"),"QUARENTENA",IF(OR(B3021="DESCARTE",B3021="DEVOLUÇÃO"),"DESCARTE/DEVOLUÇÃO",IF(AND(D3021="",K3021&lt;&gt;""),"SEM LOTE",IF(AND(Q3021&lt;&gt;"",Q3021&gt;=Parametros!$B$11),"PARADO/SEM GIRO","OK"))))))))))</f>
        <v>RESTRITO/DEVOLUÇÃO</v>
      </c>
      <c r="T3021" s="29" t="str">
        <f aca="false">IF(AND($S3021="PARADO/SEM GIRO",$K3021="KG",OR(Painel!$B$5="(Todos)",A3021=Painel!$B$5)*OR(Painel!$E$5="(Todos)",P3021=Painel!$E$5)),$J3021+ROW()/10000000,"")</f>
        <v/>
      </c>
      <c r="U3021" s="29" t="str">
        <f aca="false">IF(AND($S3021="VENCIDO",$K3021="KG",OR(Painel!$B$5="(Todos)",A3021=Painel!$B$5)*OR(Painel!$E$5="(Todos)",P3021=Painel!$E$5)),$J3021+ROW()/10000000,"")</f>
        <v/>
      </c>
    </row>
    <row r="3022" customFormat="false" ht="15" hidden="false" customHeight="false" outlineLevel="0" collapsed="false">
      <c r="A3022" s="29" t="s">
        <v>55</v>
      </c>
      <c r="B3022" s="29" t="s">
        <v>5386</v>
      </c>
      <c r="C3022" s="29" t="s">
        <v>226</v>
      </c>
      <c r="D3022" s="29" t="s">
        <v>5749</v>
      </c>
      <c r="E3022" s="29" t="n">
        <v>488</v>
      </c>
      <c r="F3022" s="29" t="s">
        <v>189</v>
      </c>
      <c r="G3022" s="29" t="s">
        <v>5750</v>
      </c>
      <c r="H3022" s="30" t="n">
        <v>12.12</v>
      </c>
      <c r="I3022" s="31" t="n">
        <v>46247</v>
      </c>
      <c r="J3022" s="30" t="n">
        <v>12.12</v>
      </c>
      <c r="K3022" s="29" t="s">
        <v>120</v>
      </c>
      <c r="L3022" s="29" t="s">
        <v>1719</v>
      </c>
      <c r="M3022" s="29"/>
      <c r="N3022" s="29" t="s">
        <v>122</v>
      </c>
      <c r="O3022" s="31" t="n">
        <v>46360</v>
      </c>
      <c r="P3022" s="29" t="s">
        <v>123</v>
      </c>
      <c r="Q3022" s="29" t="n">
        <f aca="false">IFERROR(VALUE(L3022),"")</f>
        <v>38</v>
      </c>
      <c r="R3022" s="29" t="n">
        <f aca="true">IF(O3022="","",O3022-TODAY())</f>
        <v>75</v>
      </c>
      <c r="S3022" s="29" t="str">
        <f aca="false">IF(C3022="&lt;&lt; vazio &gt;&gt;","VAZIA",IF(AND(O3022&lt;&gt;"",R3022&lt;0),"VENCIDO",IF(AND(O3022&lt;&gt;"",R3022&lt;=Parametros!$B$10),"PRÓX. VENCIMENTO",IF(F3022="Q","QUALIDADE",IF(F3022="S","BLOQUEADO",IF(F3022="R","RESTRITO/DEVOLUÇÃO",IF(OR(N3022="QUAR",N3022="QRES"),"QUARENTENA",IF(OR(B3022="DESCARTE",B3022="DEVOLUÇÃO"),"DESCARTE/DEVOLUÇÃO",IF(AND(D3022="",K3022&lt;&gt;""),"SEM LOTE",IF(AND(Q3022&lt;&gt;"",Q3022&gt;=Parametros!$B$11),"PARADO/SEM GIRO","OK"))))))))))</f>
        <v>RESTRITO/DEVOLUÇÃO</v>
      </c>
      <c r="T3022" s="29" t="str">
        <f aca="false">IF(AND($S3022="PARADO/SEM GIRO",$K3022="KG",OR(Painel!$B$5="(Todos)",A3022=Painel!$B$5)*OR(Painel!$E$5="(Todos)",P3022=Painel!$E$5)),$J3022+ROW()/10000000,"")</f>
        <v/>
      </c>
      <c r="U3022" s="29" t="str">
        <f aca="false">IF(AND($S3022="VENCIDO",$K3022="KG",OR(Painel!$B$5="(Todos)",A3022=Painel!$B$5)*OR(Painel!$E$5="(Todos)",P3022=Painel!$E$5)),$J3022+ROW()/10000000,"")</f>
        <v/>
      </c>
    </row>
    <row r="3023" customFormat="false" ht="15" hidden="false" customHeight="false" outlineLevel="0" collapsed="false">
      <c r="A3023" s="29" t="s">
        <v>55</v>
      </c>
      <c r="B3023" s="29" t="s">
        <v>5386</v>
      </c>
      <c r="C3023" s="29" t="s">
        <v>666</v>
      </c>
      <c r="D3023" s="29" t="s">
        <v>5751</v>
      </c>
      <c r="E3023" s="29" t="n">
        <v>488</v>
      </c>
      <c r="F3023" s="29" t="s">
        <v>189</v>
      </c>
      <c r="G3023" s="29" t="s">
        <v>5752</v>
      </c>
      <c r="H3023" s="30" t="n">
        <v>49.2</v>
      </c>
      <c r="I3023" s="31" t="n">
        <v>46240</v>
      </c>
      <c r="J3023" s="30" t="n">
        <v>49.2</v>
      </c>
      <c r="K3023" s="29" t="s">
        <v>120</v>
      </c>
      <c r="L3023" s="29" t="s">
        <v>1330</v>
      </c>
      <c r="M3023" s="29"/>
      <c r="N3023" s="29" t="s">
        <v>122</v>
      </c>
      <c r="O3023" s="31" t="n">
        <v>46145</v>
      </c>
      <c r="P3023" s="29" t="s">
        <v>123</v>
      </c>
      <c r="Q3023" s="29" t="n">
        <f aca="false">IFERROR(VALUE(L3023),"")</f>
        <v>45</v>
      </c>
      <c r="R3023" s="29" t="n">
        <f aca="true">IF(O3023="","",O3023-TODAY())</f>
        <v>-140</v>
      </c>
      <c r="S3023" s="29" t="str">
        <f aca="false">IF(C3023="&lt;&lt; vazio &gt;&gt;","VAZIA",IF(AND(O3023&lt;&gt;"",R3023&lt;0),"VENCIDO",IF(AND(O3023&lt;&gt;"",R3023&lt;=Parametros!$B$10),"PRÓX. VENCIMENTO",IF(F3023="Q","QUALIDADE",IF(F3023="S","BLOQUEADO",IF(F3023="R","RESTRITO/DEVOLUÇÃO",IF(OR(N3023="QUAR",N3023="QRES"),"QUARENTENA",IF(OR(B3023="DESCARTE",B3023="DEVOLUÇÃO"),"DESCARTE/DEVOLUÇÃO",IF(AND(D3023="",K3023&lt;&gt;""),"SEM LOTE",IF(AND(Q3023&lt;&gt;"",Q3023&gt;=Parametros!$B$11),"PARADO/SEM GIRO","OK"))))))))))</f>
        <v>VENCIDO</v>
      </c>
      <c r="T3023" s="29" t="str">
        <f aca="false">IF(AND($S3023="PARADO/SEM GIRO",$K3023="KG",OR(Painel!$B$5="(Todos)",A3023=Painel!$B$5)*OR(Painel!$E$5="(Todos)",P3023=Painel!$E$5)),$J3023+ROW()/10000000,"")</f>
        <v/>
      </c>
      <c r="U3023" s="29" t="n">
        <f aca="false">IF(AND($S3023="VENCIDO",$K3023="KG",OR(Painel!$B$5="(Todos)",A3023=Painel!$B$5)*OR(Painel!$E$5="(Todos)",P3023=Painel!$E$5)),$J3023+ROW()/10000000,"")</f>
        <v>49.2003023</v>
      </c>
    </row>
    <row r="3024" customFormat="false" ht="15" hidden="false" customHeight="false" outlineLevel="0" collapsed="false">
      <c r="A3024" s="29" t="s">
        <v>55</v>
      </c>
      <c r="B3024" s="29" t="s">
        <v>5386</v>
      </c>
      <c r="C3024" s="29" t="s">
        <v>666</v>
      </c>
      <c r="D3024" s="29" t="s">
        <v>5751</v>
      </c>
      <c r="E3024" s="29" t="n">
        <v>488</v>
      </c>
      <c r="F3024" s="29" t="s">
        <v>189</v>
      </c>
      <c r="G3024" s="29" t="s">
        <v>5753</v>
      </c>
      <c r="H3024" s="30" t="n">
        <v>32.8</v>
      </c>
      <c r="I3024" s="31" t="n">
        <v>46240</v>
      </c>
      <c r="J3024" s="30" t="n">
        <v>32.8</v>
      </c>
      <c r="K3024" s="29" t="s">
        <v>120</v>
      </c>
      <c r="L3024" s="29" t="s">
        <v>1330</v>
      </c>
      <c r="M3024" s="29"/>
      <c r="N3024" s="29" t="s">
        <v>122</v>
      </c>
      <c r="O3024" s="31" t="n">
        <v>46145</v>
      </c>
      <c r="P3024" s="29" t="s">
        <v>123</v>
      </c>
      <c r="Q3024" s="29" t="n">
        <f aca="false">IFERROR(VALUE(L3024),"")</f>
        <v>45</v>
      </c>
      <c r="R3024" s="29" t="n">
        <f aca="true">IF(O3024="","",O3024-TODAY())</f>
        <v>-140</v>
      </c>
      <c r="S3024" s="29" t="str">
        <f aca="false">IF(C3024="&lt;&lt; vazio &gt;&gt;","VAZIA",IF(AND(O3024&lt;&gt;"",R3024&lt;0),"VENCIDO",IF(AND(O3024&lt;&gt;"",R3024&lt;=Parametros!$B$10),"PRÓX. VENCIMENTO",IF(F3024="Q","QUALIDADE",IF(F3024="S","BLOQUEADO",IF(F3024="R","RESTRITO/DEVOLUÇÃO",IF(OR(N3024="QUAR",N3024="QRES"),"QUARENTENA",IF(OR(B3024="DESCARTE",B3024="DEVOLUÇÃO"),"DESCARTE/DEVOLUÇÃO",IF(AND(D3024="",K3024&lt;&gt;""),"SEM LOTE",IF(AND(Q3024&lt;&gt;"",Q3024&gt;=Parametros!$B$11),"PARADO/SEM GIRO","OK"))))))))))</f>
        <v>VENCIDO</v>
      </c>
      <c r="T3024" s="29" t="str">
        <f aca="false">IF(AND($S3024="PARADO/SEM GIRO",$K3024="KG",OR(Painel!$B$5="(Todos)",A3024=Painel!$B$5)*OR(Painel!$E$5="(Todos)",P3024=Painel!$E$5)),$J3024+ROW()/10000000,"")</f>
        <v/>
      </c>
      <c r="U3024" s="29" t="n">
        <f aca="false">IF(AND($S3024="VENCIDO",$K3024="KG",OR(Painel!$B$5="(Todos)",A3024=Painel!$B$5)*OR(Painel!$E$5="(Todos)",P3024=Painel!$E$5)),$J3024+ROW()/10000000,"")</f>
        <v>32.8003024</v>
      </c>
    </row>
    <row r="3025" customFormat="false" ht="15" hidden="false" customHeight="false" outlineLevel="0" collapsed="false">
      <c r="A3025" s="29" t="s">
        <v>55</v>
      </c>
      <c r="B3025" s="29" t="s">
        <v>5386</v>
      </c>
      <c r="C3025" s="29" t="s">
        <v>666</v>
      </c>
      <c r="D3025" s="29" t="s">
        <v>5754</v>
      </c>
      <c r="E3025" s="29" t="n">
        <v>488</v>
      </c>
      <c r="F3025" s="29" t="s">
        <v>137</v>
      </c>
      <c r="G3025" s="29" t="s">
        <v>5755</v>
      </c>
      <c r="H3025" s="30" t="n">
        <v>344.4</v>
      </c>
      <c r="I3025" s="31" t="n">
        <v>46271</v>
      </c>
      <c r="J3025" s="30" t="n">
        <v>344.4</v>
      </c>
      <c r="K3025" s="29" t="s">
        <v>120</v>
      </c>
      <c r="L3025" s="29" t="s">
        <v>221</v>
      </c>
      <c r="M3025" s="29"/>
      <c r="N3025" s="29" t="s">
        <v>122</v>
      </c>
      <c r="O3025" s="31" t="n">
        <v>46278</v>
      </c>
      <c r="P3025" s="29" t="s">
        <v>123</v>
      </c>
      <c r="Q3025" s="29" t="n">
        <f aca="false">IFERROR(VALUE(L3025),"")</f>
        <v>14</v>
      </c>
      <c r="R3025" s="29" t="n">
        <f aca="true">IF(O3025="","",O3025-TODAY())</f>
        <v>-7</v>
      </c>
      <c r="S3025" s="29" t="str">
        <f aca="false">IF(C3025="&lt;&lt; vazio &gt;&gt;","VAZIA",IF(AND(O3025&lt;&gt;"",R3025&lt;0),"VENCIDO",IF(AND(O3025&lt;&gt;"",R3025&lt;=Parametros!$B$10),"PRÓX. VENCIMENTO",IF(F3025="Q","QUALIDADE",IF(F3025="S","BLOQUEADO",IF(F3025="R","RESTRITO/DEVOLUÇÃO",IF(OR(N3025="QUAR",N3025="QRES"),"QUARENTENA",IF(OR(B3025="DESCARTE",B3025="DEVOLUÇÃO"),"DESCARTE/DEVOLUÇÃO",IF(AND(D3025="",K3025&lt;&gt;""),"SEM LOTE",IF(AND(Q3025&lt;&gt;"",Q3025&gt;=Parametros!$B$11),"PARADO/SEM GIRO","OK"))))))))))</f>
        <v>VENCIDO</v>
      </c>
      <c r="T3025" s="29" t="str">
        <f aca="false">IF(AND($S3025="PARADO/SEM GIRO",$K3025="KG",OR(Painel!$B$5="(Todos)",A3025=Painel!$B$5)*OR(Painel!$E$5="(Todos)",P3025=Painel!$E$5)),$J3025+ROW()/10000000,"")</f>
        <v/>
      </c>
      <c r="U3025" s="29" t="n">
        <f aca="false">IF(AND($S3025="VENCIDO",$K3025="KG",OR(Painel!$B$5="(Todos)",A3025=Painel!$B$5)*OR(Painel!$E$5="(Todos)",P3025=Painel!$E$5)),$J3025+ROW()/10000000,"")</f>
        <v>344.4003025</v>
      </c>
    </row>
    <row r="3026" customFormat="false" ht="15" hidden="false" customHeight="false" outlineLevel="0" collapsed="false">
      <c r="A3026" s="29" t="s">
        <v>55</v>
      </c>
      <c r="B3026" s="29" t="s">
        <v>5386</v>
      </c>
      <c r="C3026" s="29" t="s">
        <v>666</v>
      </c>
      <c r="D3026" s="29" t="s">
        <v>5754</v>
      </c>
      <c r="E3026" s="29" t="n">
        <v>488</v>
      </c>
      <c r="F3026" s="29" t="s">
        <v>137</v>
      </c>
      <c r="G3026" s="29" t="s">
        <v>5756</v>
      </c>
      <c r="H3026" s="30" t="n">
        <v>16.4</v>
      </c>
      <c r="I3026" s="31" t="n">
        <v>46271</v>
      </c>
      <c r="J3026" s="30" t="n">
        <v>16.4</v>
      </c>
      <c r="K3026" s="29" t="s">
        <v>120</v>
      </c>
      <c r="L3026" s="29" t="s">
        <v>221</v>
      </c>
      <c r="M3026" s="29"/>
      <c r="N3026" s="29" t="s">
        <v>134</v>
      </c>
      <c r="O3026" s="31" t="n">
        <v>46278</v>
      </c>
      <c r="P3026" s="29" t="s">
        <v>123</v>
      </c>
      <c r="Q3026" s="29" t="n">
        <f aca="false">IFERROR(VALUE(L3026),"")</f>
        <v>14</v>
      </c>
      <c r="R3026" s="29" t="n">
        <f aca="true">IF(O3026="","",O3026-TODAY())</f>
        <v>-7</v>
      </c>
      <c r="S3026" s="29" t="str">
        <f aca="false">IF(C3026="&lt;&lt; vazio &gt;&gt;","VAZIA",IF(AND(O3026&lt;&gt;"",R3026&lt;0),"VENCIDO",IF(AND(O3026&lt;&gt;"",R3026&lt;=Parametros!$B$10),"PRÓX. VENCIMENTO",IF(F3026="Q","QUALIDADE",IF(F3026="S","BLOQUEADO",IF(F3026="R","RESTRITO/DEVOLUÇÃO",IF(OR(N3026="QUAR",N3026="QRES"),"QUARENTENA",IF(OR(B3026="DESCARTE",B3026="DEVOLUÇÃO"),"DESCARTE/DEVOLUÇÃO",IF(AND(D3026="",K3026&lt;&gt;""),"SEM LOTE",IF(AND(Q3026&lt;&gt;"",Q3026&gt;=Parametros!$B$11),"PARADO/SEM GIRO","OK"))))))))))</f>
        <v>VENCIDO</v>
      </c>
      <c r="T3026" s="29" t="str">
        <f aca="false">IF(AND($S3026="PARADO/SEM GIRO",$K3026="KG",OR(Painel!$B$5="(Todos)",A3026=Painel!$B$5)*OR(Painel!$E$5="(Todos)",P3026=Painel!$E$5)),$J3026+ROW()/10000000,"")</f>
        <v/>
      </c>
      <c r="U3026" s="29" t="n">
        <f aca="false">IF(AND($S3026="VENCIDO",$K3026="KG",OR(Painel!$B$5="(Todos)",A3026=Painel!$B$5)*OR(Painel!$E$5="(Todos)",P3026=Painel!$E$5)),$J3026+ROW()/10000000,"")</f>
        <v>16.4003026</v>
      </c>
    </row>
    <row r="3027" customFormat="false" ht="15" hidden="false" customHeight="false" outlineLevel="0" collapsed="false">
      <c r="A3027" s="29" t="s">
        <v>55</v>
      </c>
      <c r="B3027" s="29" t="s">
        <v>5386</v>
      </c>
      <c r="C3027" s="29" t="s">
        <v>154</v>
      </c>
      <c r="D3027" s="29" t="s">
        <v>5757</v>
      </c>
      <c r="E3027" s="29" t="n">
        <v>488</v>
      </c>
      <c r="F3027" s="29" t="s">
        <v>189</v>
      </c>
      <c r="G3027" s="29" t="s">
        <v>5758</v>
      </c>
      <c r="H3027" s="30" t="n">
        <v>24.24</v>
      </c>
      <c r="I3027" s="31" t="n">
        <v>46240</v>
      </c>
      <c r="J3027" s="30" t="n">
        <v>24.24</v>
      </c>
      <c r="K3027" s="29" t="s">
        <v>120</v>
      </c>
      <c r="L3027" s="29" t="s">
        <v>1330</v>
      </c>
      <c r="M3027" s="29"/>
      <c r="N3027" s="29" t="s">
        <v>122</v>
      </c>
      <c r="O3027" s="31" t="n">
        <v>46051</v>
      </c>
      <c r="P3027" s="29" t="s">
        <v>123</v>
      </c>
      <c r="Q3027" s="29" t="n">
        <f aca="false">IFERROR(VALUE(L3027),"")</f>
        <v>45</v>
      </c>
      <c r="R3027" s="29" t="n">
        <f aca="true">IF(O3027="","",O3027-TODAY())</f>
        <v>-234</v>
      </c>
      <c r="S3027" s="29" t="str">
        <f aca="false">IF(C3027="&lt;&lt; vazio &gt;&gt;","VAZIA",IF(AND(O3027&lt;&gt;"",R3027&lt;0),"VENCIDO",IF(AND(O3027&lt;&gt;"",R3027&lt;=Parametros!$B$10),"PRÓX. VENCIMENTO",IF(F3027="Q","QUALIDADE",IF(F3027="S","BLOQUEADO",IF(F3027="R","RESTRITO/DEVOLUÇÃO",IF(OR(N3027="QUAR",N3027="QRES"),"QUARENTENA",IF(OR(B3027="DESCARTE",B3027="DEVOLUÇÃO"),"DESCARTE/DEVOLUÇÃO",IF(AND(D3027="",K3027&lt;&gt;""),"SEM LOTE",IF(AND(Q3027&lt;&gt;"",Q3027&gt;=Parametros!$B$11),"PARADO/SEM GIRO","OK"))))))))))</f>
        <v>VENCIDO</v>
      </c>
      <c r="T3027" s="29" t="str">
        <f aca="false">IF(AND($S3027="PARADO/SEM GIRO",$K3027="KG",OR(Painel!$B$5="(Todos)",A3027=Painel!$B$5)*OR(Painel!$E$5="(Todos)",P3027=Painel!$E$5)),$J3027+ROW()/10000000,"")</f>
        <v/>
      </c>
      <c r="U3027" s="29" t="n">
        <f aca="false">IF(AND($S3027="VENCIDO",$K3027="KG",OR(Painel!$B$5="(Todos)",A3027=Painel!$B$5)*OR(Painel!$E$5="(Todos)",P3027=Painel!$E$5)),$J3027+ROW()/10000000,"")</f>
        <v>24.2403027</v>
      </c>
    </row>
    <row r="3028" customFormat="false" ht="15" hidden="false" customHeight="false" outlineLevel="0" collapsed="false">
      <c r="A3028" s="29" t="s">
        <v>55</v>
      </c>
      <c r="B3028" s="29" t="s">
        <v>5386</v>
      </c>
      <c r="C3028" s="29" t="s">
        <v>154</v>
      </c>
      <c r="D3028" s="29" t="s">
        <v>5757</v>
      </c>
      <c r="E3028" s="29" t="n">
        <v>488</v>
      </c>
      <c r="F3028" s="29" t="s">
        <v>189</v>
      </c>
      <c r="G3028" s="29" t="s">
        <v>5759</v>
      </c>
      <c r="H3028" s="30" t="n">
        <v>24.24</v>
      </c>
      <c r="I3028" s="31" t="n">
        <v>46240</v>
      </c>
      <c r="J3028" s="30" t="n">
        <v>24.24</v>
      </c>
      <c r="K3028" s="29" t="s">
        <v>120</v>
      </c>
      <c r="L3028" s="29" t="s">
        <v>1330</v>
      </c>
      <c r="M3028" s="29"/>
      <c r="N3028" s="29" t="s">
        <v>122</v>
      </c>
      <c r="O3028" s="31" t="n">
        <v>46051</v>
      </c>
      <c r="P3028" s="29" t="s">
        <v>123</v>
      </c>
      <c r="Q3028" s="29" t="n">
        <f aca="false">IFERROR(VALUE(L3028),"")</f>
        <v>45</v>
      </c>
      <c r="R3028" s="29" t="n">
        <f aca="true">IF(O3028="","",O3028-TODAY())</f>
        <v>-234</v>
      </c>
      <c r="S3028" s="29" t="str">
        <f aca="false">IF(C3028="&lt;&lt; vazio &gt;&gt;","VAZIA",IF(AND(O3028&lt;&gt;"",R3028&lt;0),"VENCIDO",IF(AND(O3028&lt;&gt;"",R3028&lt;=Parametros!$B$10),"PRÓX. VENCIMENTO",IF(F3028="Q","QUALIDADE",IF(F3028="S","BLOQUEADO",IF(F3028="R","RESTRITO/DEVOLUÇÃO",IF(OR(N3028="QUAR",N3028="QRES"),"QUARENTENA",IF(OR(B3028="DESCARTE",B3028="DEVOLUÇÃO"),"DESCARTE/DEVOLUÇÃO",IF(AND(D3028="",K3028&lt;&gt;""),"SEM LOTE",IF(AND(Q3028&lt;&gt;"",Q3028&gt;=Parametros!$B$11),"PARADO/SEM GIRO","OK"))))))))))</f>
        <v>VENCIDO</v>
      </c>
      <c r="T3028" s="29" t="str">
        <f aca="false">IF(AND($S3028="PARADO/SEM GIRO",$K3028="KG",OR(Painel!$B$5="(Todos)",A3028=Painel!$B$5)*OR(Painel!$E$5="(Todos)",P3028=Painel!$E$5)),$J3028+ROW()/10000000,"")</f>
        <v/>
      </c>
      <c r="U3028" s="29" t="n">
        <f aca="false">IF(AND($S3028="VENCIDO",$K3028="KG",OR(Painel!$B$5="(Todos)",A3028=Painel!$B$5)*OR(Painel!$E$5="(Todos)",P3028=Painel!$E$5)),$J3028+ROW()/10000000,"")</f>
        <v>24.2403028</v>
      </c>
    </row>
    <row r="3029" customFormat="false" ht="15" hidden="false" customHeight="false" outlineLevel="0" collapsed="false">
      <c r="A3029" s="29" t="s">
        <v>55</v>
      </c>
      <c r="B3029" s="29" t="s">
        <v>5386</v>
      </c>
      <c r="C3029" s="29" t="s">
        <v>154</v>
      </c>
      <c r="D3029" s="29" t="s">
        <v>5757</v>
      </c>
      <c r="E3029" s="29" t="n">
        <v>488</v>
      </c>
      <c r="F3029" s="29" t="s">
        <v>189</v>
      </c>
      <c r="G3029" s="29" t="s">
        <v>5760</v>
      </c>
      <c r="H3029" s="30" t="n">
        <v>218.16</v>
      </c>
      <c r="I3029" s="31" t="n">
        <v>46239</v>
      </c>
      <c r="J3029" s="30" t="n">
        <v>218.16</v>
      </c>
      <c r="K3029" s="29" t="s">
        <v>120</v>
      </c>
      <c r="L3029" s="29" t="s">
        <v>5403</v>
      </c>
      <c r="M3029" s="29"/>
      <c r="N3029" s="29" t="s">
        <v>122</v>
      </c>
      <c r="O3029" s="31" t="n">
        <v>46051</v>
      </c>
      <c r="P3029" s="29" t="s">
        <v>123</v>
      </c>
      <c r="Q3029" s="29" t="n">
        <f aca="false">IFERROR(VALUE(L3029),"")</f>
        <v>46</v>
      </c>
      <c r="R3029" s="29" t="n">
        <f aca="true">IF(O3029="","",O3029-TODAY())</f>
        <v>-234</v>
      </c>
      <c r="S3029" s="29" t="str">
        <f aca="false">IF(C3029="&lt;&lt; vazio &gt;&gt;","VAZIA",IF(AND(O3029&lt;&gt;"",R3029&lt;0),"VENCIDO",IF(AND(O3029&lt;&gt;"",R3029&lt;=Parametros!$B$10),"PRÓX. VENCIMENTO",IF(F3029="Q","QUALIDADE",IF(F3029="S","BLOQUEADO",IF(F3029="R","RESTRITO/DEVOLUÇÃO",IF(OR(N3029="QUAR",N3029="QRES"),"QUARENTENA",IF(OR(B3029="DESCARTE",B3029="DEVOLUÇÃO"),"DESCARTE/DEVOLUÇÃO",IF(AND(D3029="",K3029&lt;&gt;""),"SEM LOTE",IF(AND(Q3029&lt;&gt;"",Q3029&gt;=Parametros!$B$11),"PARADO/SEM GIRO","OK"))))))))))</f>
        <v>VENCIDO</v>
      </c>
      <c r="T3029" s="29" t="str">
        <f aca="false">IF(AND($S3029="PARADO/SEM GIRO",$K3029="KG",OR(Painel!$B$5="(Todos)",A3029=Painel!$B$5)*OR(Painel!$E$5="(Todos)",P3029=Painel!$E$5)),$J3029+ROW()/10000000,"")</f>
        <v/>
      </c>
      <c r="U3029" s="29" t="n">
        <f aca="false">IF(AND($S3029="VENCIDO",$K3029="KG",OR(Painel!$B$5="(Todos)",A3029=Painel!$B$5)*OR(Painel!$E$5="(Todos)",P3029=Painel!$E$5)),$J3029+ROW()/10000000,"")</f>
        <v>218.1603029</v>
      </c>
    </row>
    <row r="3030" customFormat="false" ht="15" hidden="false" customHeight="false" outlineLevel="0" collapsed="false">
      <c r="A3030" s="29" t="s">
        <v>55</v>
      </c>
      <c r="B3030" s="29" t="s">
        <v>5386</v>
      </c>
      <c r="C3030" s="29" t="s">
        <v>154</v>
      </c>
      <c r="D3030" s="29" t="s">
        <v>5757</v>
      </c>
      <c r="E3030" s="29" t="n">
        <v>488</v>
      </c>
      <c r="F3030" s="29" t="s">
        <v>189</v>
      </c>
      <c r="G3030" s="29" t="s">
        <v>5761</v>
      </c>
      <c r="H3030" s="30" t="n">
        <v>60.6</v>
      </c>
      <c r="I3030" s="31" t="n">
        <v>46247</v>
      </c>
      <c r="J3030" s="30" t="n">
        <v>60.6</v>
      </c>
      <c r="K3030" s="29" t="s">
        <v>120</v>
      </c>
      <c r="L3030" s="29" t="s">
        <v>1719</v>
      </c>
      <c r="M3030" s="29"/>
      <c r="N3030" s="29" t="s">
        <v>122</v>
      </c>
      <c r="O3030" s="31" t="n">
        <v>46051</v>
      </c>
      <c r="P3030" s="29" t="s">
        <v>123</v>
      </c>
      <c r="Q3030" s="29" t="n">
        <f aca="false">IFERROR(VALUE(L3030),"")</f>
        <v>38</v>
      </c>
      <c r="R3030" s="29" t="n">
        <f aca="true">IF(O3030="","",O3030-TODAY())</f>
        <v>-234</v>
      </c>
      <c r="S3030" s="29" t="str">
        <f aca="false">IF(C3030="&lt;&lt; vazio &gt;&gt;","VAZIA",IF(AND(O3030&lt;&gt;"",R3030&lt;0),"VENCIDO",IF(AND(O3030&lt;&gt;"",R3030&lt;=Parametros!$B$10),"PRÓX. VENCIMENTO",IF(F3030="Q","QUALIDADE",IF(F3030="S","BLOQUEADO",IF(F3030="R","RESTRITO/DEVOLUÇÃO",IF(OR(N3030="QUAR",N3030="QRES"),"QUARENTENA",IF(OR(B3030="DESCARTE",B3030="DEVOLUÇÃO"),"DESCARTE/DEVOLUÇÃO",IF(AND(D3030="",K3030&lt;&gt;""),"SEM LOTE",IF(AND(Q3030&lt;&gt;"",Q3030&gt;=Parametros!$B$11),"PARADO/SEM GIRO","OK"))))))))))</f>
        <v>VENCIDO</v>
      </c>
      <c r="T3030" s="29" t="str">
        <f aca="false">IF(AND($S3030="PARADO/SEM GIRO",$K3030="KG",OR(Painel!$B$5="(Todos)",A3030=Painel!$B$5)*OR(Painel!$E$5="(Todos)",P3030=Painel!$E$5)),$J3030+ROW()/10000000,"")</f>
        <v/>
      </c>
      <c r="U3030" s="29" t="n">
        <f aca="false">IF(AND($S3030="VENCIDO",$K3030="KG",OR(Painel!$B$5="(Todos)",A3030=Painel!$B$5)*OR(Painel!$E$5="(Todos)",P3030=Painel!$E$5)),$J3030+ROW()/10000000,"")</f>
        <v>60.600303</v>
      </c>
    </row>
    <row r="3031" customFormat="false" ht="15" hidden="false" customHeight="false" outlineLevel="0" collapsed="false">
      <c r="A3031" s="29" t="s">
        <v>55</v>
      </c>
      <c r="B3031" s="29" t="s">
        <v>5386</v>
      </c>
      <c r="C3031" s="29" t="s">
        <v>154</v>
      </c>
      <c r="D3031" s="29" t="s">
        <v>5757</v>
      </c>
      <c r="E3031" s="29" t="n">
        <v>488</v>
      </c>
      <c r="F3031" s="29" t="s">
        <v>189</v>
      </c>
      <c r="G3031" s="29" t="s">
        <v>5762</v>
      </c>
      <c r="H3031" s="30" t="n">
        <v>12.12</v>
      </c>
      <c r="I3031" s="31" t="n">
        <v>46247</v>
      </c>
      <c r="J3031" s="30" t="n">
        <v>12.12</v>
      </c>
      <c r="K3031" s="29" t="s">
        <v>120</v>
      </c>
      <c r="L3031" s="29" t="s">
        <v>1719</v>
      </c>
      <c r="M3031" s="29"/>
      <c r="N3031" s="29" t="s">
        <v>122</v>
      </c>
      <c r="O3031" s="31" t="n">
        <v>46051</v>
      </c>
      <c r="P3031" s="29" t="s">
        <v>123</v>
      </c>
      <c r="Q3031" s="29" t="n">
        <f aca="false">IFERROR(VALUE(L3031),"")</f>
        <v>38</v>
      </c>
      <c r="R3031" s="29" t="n">
        <f aca="true">IF(O3031="","",O3031-TODAY())</f>
        <v>-234</v>
      </c>
      <c r="S3031" s="29" t="str">
        <f aca="false">IF(C3031="&lt;&lt; vazio &gt;&gt;","VAZIA",IF(AND(O3031&lt;&gt;"",R3031&lt;0),"VENCIDO",IF(AND(O3031&lt;&gt;"",R3031&lt;=Parametros!$B$10),"PRÓX. VENCIMENTO",IF(F3031="Q","QUALIDADE",IF(F3031="S","BLOQUEADO",IF(F3031="R","RESTRITO/DEVOLUÇÃO",IF(OR(N3031="QUAR",N3031="QRES"),"QUARENTENA",IF(OR(B3031="DESCARTE",B3031="DEVOLUÇÃO"),"DESCARTE/DEVOLUÇÃO",IF(AND(D3031="",K3031&lt;&gt;""),"SEM LOTE",IF(AND(Q3031&lt;&gt;"",Q3031&gt;=Parametros!$B$11),"PARADO/SEM GIRO","OK"))))))))))</f>
        <v>VENCIDO</v>
      </c>
      <c r="T3031" s="29" t="str">
        <f aca="false">IF(AND($S3031="PARADO/SEM GIRO",$K3031="KG",OR(Painel!$B$5="(Todos)",A3031=Painel!$B$5)*OR(Painel!$E$5="(Todos)",P3031=Painel!$E$5)),$J3031+ROW()/10000000,"")</f>
        <v/>
      </c>
      <c r="U3031" s="29" t="n">
        <f aca="false">IF(AND($S3031="VENCIDO",$K3031="KG",OR(Painel!$B$5="(Todos)",A3031=Painel!$B$5)*OR(Painel!$E$5="(Todos)",P3031=Painel!$E$5)),$J3031+ROW()/10000000,"")</f>
        <v>12.1203031</v>
      </c>
    </row>
    <row r="3032" customFormat="false" ht="15" hidden="false" customHeight="false" outlineLevel="0" collapsed="false">
      <c r="A3032" s="29" t="s">
        <v>55</v>
      </c>
      <c r="B3032" s="29" t="s">
        <v>5386</v>
      </c>
      <c r="C3032" s="29" t="s">
        <v>154</v>
      </c>
      <c r="D3032" s="29" t="s">
        <v>5763</v>
      </c>
      <c r="E3032" s="29" t="n">
        <v>488</v>
      </c>
      <c r="F3032" s="29" t="s">
        <v>189</v>
      </c>
      <c r="G3032" s="29" t="s">
        <v>5764</v>
      </c>
      <c r="H3032" s="30" t="n">
        <v>24.24</v>
      </c>
      <c r="I3032" s="31" t="n">
        <v>46240</v>
      </c>
      <c r="J3032" s="30" t="n">
        <v>24.24</v>
      </c>
      <c r="K3032" s="29" t="s">
        <v>120</v>
      </c>
      <c r="L3032" s="29" t="s">
        <v>1330</v>
      </c>
      <c r="M3032" s="29"/>
      <c r="N3032" s="29" t="s">
        <v>122</v>
      </c>
      <c r="O3032" s="31" t="n">
        <v>46128</v>
      </c>
      <c r="P3032" s="29" t="s">
        <v>123</v>
      </c>
      <c r="Q3032" s="29" t="n">
        <f aca="false">IFERROR(VALUE(L3032),"")</f>
        <v>45</v>
      </c>
      <c r="R3032" s="29" t="n">
        <f aca="true">IF(O3032="","",O3032-TODAY())</f>
        <v>-157</v>
      </c>
      <c r="S3032" s="29" t="str">
        <f aca="false">IF(C3032="&lt;&lt; vazio &gt;&gt;","VAZIA",IF(AND(O3032&lt;&gt;"",R3032&lt;0),"VENCIDO",IF(AND(O3032&lt;&gt;"",R3032&lt;=Parametros!$B$10),"PRÓX. VENCIMENTO",IF(F3032="Q","QUALIDADE",IF(F3032="S","BLOQUEADO",IF(F3032="R","RESTRITO/DEVOLUÇÃO",IF(OR(N3032="QUAR",N3032="QRES"),"QUARENTENA",IF(OR(B3032="DESCARTE",B3032="DEVOLUÇÃO"),"DESCARTE/DEVOLUÇÃO",IF(AND(D3032="",K3032&lt;&gt;""),"SEM LOTE",IF(AND(Q3032&lt;&gt;"",Q3032&gt;=Parametros!$B$11),"PARADO/SEM GIRO","OK"))))))))))</f>
        <v>VENCIDO</v>
      </c>
      <c r="T3032" s="29" t="str">
        <f aca="false">IF(AND($S3032="PARADO/SEM GIRO",$K3032="KG",OR(Painel!$B$5="(Todos)",A3032=Painel!$B$5)*OR(Painel!$E$5="(Todos)",P3032=Painel!$E$5)),$J3032+ROW()/10000000,"")</f>
        <v/>
      </c>
      <c r="U3032" s="29" t="n">
        <f aca="false">IF(AND($S3032="VENCIDO",$K3032="KG",OR(Painel!$B$5="(Todos)",A3032=Painel!$B$5)*OR(Painel!$E$5="(Todos)",P3032=Painel!$E$5)),$J3032+ROW()/10000000,"")</f>
        <v>24.2403032</v>
      </c>
    </row>
    <row r="3033" customFormat="false" ht="15" hidden="false" customHeight="false" outlineLevel="0" collapsed="false">
      <c r="A3033" s="29" t="s">
        <v>55</v>
      </c>
      <c r="B3033" s="29" t="s">
        <v>5386</v>
      </c>
      <c r="C3033" s="29" t="s">
        <v>229</v>
      </c>
      <c r="D3033" s="29" t="s">
        <v>5765</v>
      </c>
      <c r="E3033" s="29" t="n">
        <v>488</v>
      </c>
      <c r="F3033" s="29" t="s">
        <v>189</v>
      </c>
      <c r="G3033" s="29" t="s">
        <v>5766</v>
      </c>
      <c r="H3033" s="30" t="n">
        <v>20</v>
      </c>
      <c r="I3033" s="31" t="n">
        <v>46240</v>
      </c>
      <c r="J3033" s="30" t="n">
        <v>20</v>
      </c>
      <c r="K3033" s="29" t="s">
        <v>120</v>
      </c>
      <c r="L3033" s="29" t="s">
        <v>1330</v>
      </c>
      <c r="M3033" s="29"/>
      <c r="N3033" s="29" t="s">
        <v>122</v>
      </c>
      <c r="O3033" s="31" t="n">
        <v>45981</v>
      </c>
      <c r="P3033" s="29" t="s">
        <v>123</v>
      </c>
      <c r="Q3033" s="29" t="n">
        <f aca="false">IFERROR(VALUE(L3033),"")</f>
        <v>45</v>
      </c>
      <c r="R3033" s="29" t="n">
        <f aca="true">IF(O3033="","",O3033-TODAY())</f>
        <v>-304</v>
      </c>
      <c r="S3033" s="29" t="str">
        <f aca="false">IF(C3033="&lt;&lt; vazio &gt;&gt;","VAZIA",IF(AND(O3033&lt;&gt;"",R3033&lt;0),"VENCIDO",IF(AND(O3033&lt;&gt;"",R3033&lt;=Parametros!$B$10),"PRÓX. VENCIMENTO",IF(F3033="Q","QUALIDADE",IF(F3033="S","BLOQUEADO",IF(F3033="R","RESTRITO/DEVOLUÇÃO",IF(OR(N3033="QUAR",N3033="QRES"),"QUARENTENA",IF(OR(B3033="DESCARTE",B3033="DEVOLUÇÃO"),"DESCARTE/DEVOLUÇÃO",IF(AND(D3033="",K3033&lt;&gt;""),"SEM LOTE",IF(AND(Q3033&lt;&gt;"",Q3033&gt;=Parametros!$B$11),"PARADO/SEM GIRO","OK"))))))))))</f>
        <v>VENCIDO</v>
      </c>
      <c r="T3033" s="29" t="str">
        <f aca="false">IF(AND($S3033="PARADO/SEM GIRO",$K3033="KG",OR(Painel!$B$5="(Todos)",A3033=Painel!$B$5)*OR(Painel!$E$5="(Todos)",P3033=Painel!$E$5)),$J3033+ROW()/10000000,"")</f>
        <v/>
      </c>
      <c r="U3033" s="29" t="n">
        <f aca="false">IF(AND($S3033="VENCIDO",$K3033="KG",OR(Painel!$B$5="(Todos)",A3033=Painel!$B$5)*OR(Painel!$E$5="(Todos)",P3033=Painel!$E$5)),$J3033+ROW()/10000000,"")</f>
        <v>20.0003033</v>
      </c>
    </row>
    <row r="3034" customFormat="false" ht="15" hidden="false" customHeight="false" outlineLevel="0" collapsed="false">
      <c r="A3034" s="29" t="s">
        <v>55</v>
      </c>
      <c r="B3034" s="29" t="s">
        <v>5386</v>
      </c>
      <c r="C3034" s="29" t="s">
        <v>229</v>
      </c>
      <c r="D3034" s="29" t="s">
        <v>5765</v>
      </c>
      <c r="E3034" s="29" t="n">
        <v>488</v>
      </c>
      <c r="F3034" s="29" t="s">
        <v>189</v>
      </c>
      <c r="G3034" s="29" t="s">
        <v>5767</v>
      </c>
      <c r="H3034" s="30" t="n">
        <v>260</v>
      </c>
      <c r="I3034" s="31" t="n">
        <v>46247</v>
      </c>
      <c r="J3034" s="30" t="n">
        <v>260</v>
      </c>
      <c r="K3034" s="29" t="s">
        <v>120</v>
      </c>
      <c r="L3034" s="29" t="s">
        <v>1719</v>
      </c>
      <c r="M3034" s="29"/>
      <c r="N3034" s="29" t="s">
        <v>122</v>
      </c>
      <c r="O3034" s="31" t="n">
        <v>45981</v>
      </c>
      <c r="P3034" s="29" t="s">
        <v>123</v>
      </c>
      <c r="Q3034" s="29" t="n">
        <f aca="false">IFERROR(VALUE(L3034),"")</f>
        <v>38</v>
      </c>
      <c r="R3034" s="29" t="n">
        <f aca="true">IF(O3034="","",O3034-TODAY())</f>
        <v>-304</v>
      </c>
      <c r="S3034" s="29" t="str">
        <f aca="false">IF(C3034="&lt;&lt; vazio &gt;&gt;","VAZIA",IF(AND(O3034&lt;&gt;"",R3034&lt;0),"VENCIDO",IF(AND(O3034&lt;&gt;"",R3034&lt;=Parametros!$B$10),"PRÓX. VENCIMENTO",IF(F3034="Q","QUALIDADE",IF(F3034="S","BLOQUEADO",IF(F3034="R","RESTRITO/DEVOLUÇÃO",IF(OR(N3034="QUAR",N3034="QRES"),"QUARENTENA",IF(OR(B3034="DESCARTE",B3034="DEVOLUÇÃO"),"DESCARTE/DEVOLUÇÃO",IF(AND(D3034="",K3034&lt;&gt;""),"SEM LOTE",IF(AND(Q3034&lt;&gt;"",Q3034&gt;=Parametros!$B$11),"PARADO/SEM GIRO","OK"))))))))))</f>
        <v>VENCIDO</v>
      </c>
      <c r="T3034" s="29" t="str">
        <f aca="false">IF(AND($S3034="PARADO/SEM GIRO",$K3034="KG",OR(Painel!$B$5="(Todos)",A3034=Painel!$B$5)*OR(Painel!$E$5="(Todos)",P3034=Painel!$E$5)),$J3034+ROW()/10000000,"")</f>
        <v/>
      </c>
      <c r="U3034" s="29" t="n">
        <f aca="false">IF(AND($S3034="VENCIDO",$K3034="KG",OR(Painel!$B$5="(Todos)",A3034=Painel!$B$5)*OR(Painel!$E$5="(Todos)",P3034=Painel!$E$5)),$J3034+ROW()/10000000,"")</f>
        <v>260.0003034</v>
      </c>
    </row>
    <row r="3035" customFormat="false" ht="15" hidden="false" customHeight="false" outlineLevel="0" collapsed="false">
      <c r="A3035" s="29" t="s">
        <v>55</v>
      </c>
      <c r="B3035" s="29" t="s">
        <v>5386</v>
      </c>
      <c r="C3035" s="29" t="s">
        <v>2679</v>
      </c>
      <c r="D3035" s="29" t="s">
        <v>5768</v>
      </c>
      <c r="E3035" s="29" t="n">
        <v>488</v>
      </c>
      <c r="F3035" s="29" t="s">
        <v>137</v>
      </c>
      <c r="G3035" s="29" t="s">
        <v>5769</v>
      </c>
      <c r="H3035" s="30" t="n">
        <v>800</v>
      </c>
      <c r="I3035" s="31" t="n">
        <v>46216</v>
      </c>
      <c r="J3035" s="30" t="n">
        <v>800</v>
      </c>
      <c r="K3035" s="29" t="s">
        <v>120</v>
      </c>
      <c r="L3035" s="29" t="s">
        <v>5770</v>
      </c>
      <c r="M3035" s="29"/>
      <c r="N3035" s="29" t="s">
        <v>134</v>
      </c>
      <c r="O3035" s="31" t="n">
        <v>46204</v>
      </c>
      <c r="P3035" s="29" t="s">
        <v>123</v>
      </c>
      <c r="Q3035" s="29" t="n">
        <f aca="false">IFERROR(VALUE(L3035),"")</f>
        <v>69</v>
      </c>
      <c r="R3035" s="29" t="n">
        <f aca="true">IF(O3035="","",O3035-TODAY())</f>
        <v>-81</v>
      </c>
      <c r="S3035" s="29" t="str">
        <f aca="false">IF(C3035="&lt;&lt; vazio &gt;&gt;","VAZIA",IF(AND(O3035&lt;&gt;"",R3035&lt;0),"VENCIDO",IF(AND(O3035&lt;&gt;"",R3035&lt;=Parametros!$B$10),"PRÓX. VENCIMENTO",IF(F3035="Q","QUALIDADE",IF(F3035="S","BLOQUEADO",IF(F3035="R","RESTRITO/DEVOLUÇÃO",IF(OR(N3035="QUAR",N3035="QRES"),"QUARENTENA",IF(OR(B3035="DESCARTE",B3035="DEVOLUÇÃO"),"DESCARTE/DEVOLUÇÃO",IF(AND(D3035="",K3035&lt;&gt;""),"SEM LOTE",IF(AND(Q3035&lt;&gt;"",Q3035&gt;=Parametros!$B$11),"PARADO/SEM GIRO","OK"))))))))))</f>
        <v>VENCIDO</v>
      </c>
      <c r="T3035" s="29" t="str">
        <f aca="false">IF(AND($S3035="PARADO/SEM GIRO",$K3035="KG",OR(Painel!$B$5="(Todos)",A3035=Painel!$B$5)*OR(Painel!$E$5="(Todos)",P3035=Painel!$E$5)),$J3035+ROW()/10000000,"")</f>
        <v/>
      </c>
      <c r="U3035" s="29" t="n">
        <f aca="false">IF(AND($S3035="VENCIDO",$K3035="KG",OR(Painel!$B$5="(Todos)",A3035=Painel!$B$5)*OR(Painel!$E$5="(Todos)",P3035=Painel!$E$5)),$J3035+ROW()/10000000,"")</f>
        <v>800.0003035</v>
      </c>
    </row>
    <row r="3036" customFormat="false" ht="15" hidden="false" customHeight="false" outlineLevel="0" collapsed="false">
      <c r="A3036" s="29" t="s">
        <v>55</v>
      </c>
      <c r="B3036" s="29" t="s">
        <v>5386</v>
      </c>
      <c r="C3036" s="29" t="s">
        <v>2679</v>
      </c>
      <c r="D3036" s="29" t="s">
        <v>2680</v>
      </c>
      <c r="E3036" s="29" t="n">
        <v>488</v>
      </c>
      <c r="F3036" s="29" t="s">
        <v>137</v>
      </c>
      <c r="G3036" s="29" t="s">
        <v>5771</v>
      </c>
      <c r="H3036" s="30" t="n">
        <v>20</v>
      </c>
      <c r="I3036" s="31" t="n">
        <v>46254</v>
      </c>
      <c r="J3036" s="30" t="n">
        <v>20</v>
      </c>
      <c r="K3036" s="29" t="s">
        <v>120</v>
      </c>
      <c r="L3036" s="29" t="s">
        <v>1458</v>
      </c>
      <c r="M3036" s="29"/>
      <c r="N3036" s="29" t="s">
        <v>122</v>
      </c>
      <c r="O3036" s="31" t="n">
        <v>46735</v>
      </c>
      <c r="P3036" s="29" t="s">
        <v>123</v>
      </c>
      <c r="Q3036" s="29" t="n">
        <f aca="false">IFERROR(VALUE(L3036),"")</f>
        <v>31</v>
      </c>
      <c r="R3036" s="29" t="n">
        <f aca="true">IF(O3036="","",O3036-TODAY())</f>
        <v>450</v>
      </c>
      <c r="S3036" s="29" t="str">
        <f aca="false">IF(C3036="&lt;&lt; vazio &gt;&gt;","VAZIA",IF(AND(O3036&lt;&gt;"",R3036&lt;0),"VENCIDO",IF(AND(O3036&lt;&gt;"",R3036&lt;=Parametros!$B$10),"PRÓX. VENCIMENTO",IF(F3036="Q","QUALIDADE",IF(F3036="S","BLOQUEADO",IF(F3036="R","RESTRITO/DEVOLUÇÃO",IF(OR(N3036="QUAR",N3036="QRES"),"QUARENTENA",IF(OR(B3036="DESCARTE",B3036="DEVOLUÇÃO"),"DESCARTE/DEVOLUÇÃO",IF(AND(D3036="",K3036&lt;&gt;""),"SEM LOTE",IF(AND(Q3036&lt;&gt;"",Q3036&gt;=Parametros!$B$11),"PARADO/SEM GIRO","OK"))))))))))</f>
        <v>BLOQUEADO</v>
      </c>
      <c r="T3036" s="29" t="str">
        <f aca="false">IF(AND($S3036="PARADO/SEM GIRO",$K3036="KG",OR(Painel!$B$5="(Todos)",A3036=Painel!$B$5)*OR(Painel!$E$5="(Todos)",P3036=Painel!$E$5)),$J3036+ROW()/10000000,"")</f>
        <v/>
      </c>
      <c r="U3036" s="29" t="str">
        <f aca="false">IF(AND($S3036="VENCIDO",$K3036="KG",OR(Painel!$B$5="(Todos)",A3036=Painel!$B$5)*OR(Painel!$E$5="(Todos)",P3036=Painel!$E$5)),$J3036+ROW()/10000000,"")</f>
        <v/>
      </c>
    </row>
    <row r="3037" customFormat="false" ht="15" hidden="false" customHeight="false" outlineLevel="0" collapsed="false">
      <c r="A3037" s="29" t="s">
        <v>55</v>
      </c>
      <c r="B3037" s="29" t="s">
        <v>5386</v>
      </c>
      <c r="C3037" s="29" t="s">
        <v>135</v>
      </c>
      <c r="D3037" s="29" t="s">
        <v>5772</v>
      </c>
      <c r="E3037" s="29" t="n">
        <v>488</v>
      </c>
      <c r="F3037" s="29" t="s">
        <v>189</v>
      </c>
      <c r="G3037" s="29" t="s">
        <v>5773</v>
      </c>
      <c r="H3037" s="30" t="n">
        <v>20.2</v>
      </c>
      <c r="I3037" s="31" t="n">
        <v>46240</v>
      </c>
      <c r="J3037" s="30" t="n">
        <v>20.2</v>
      </c>
      <c r="K3037" s="29" t="s">
        <v>120</v>
      </c>
      <c r="L3037" s="29" t="s">
        <v>1330</v>
      </c>
      <c r="M3037" s="29"/>
      <c r="N3037" s="29" t="s">
        <v>122</v>
      </c>
      <c r="O3037" s="31" t="n">
        <v>45919</v>
      </c>
      <c r="P3037" s="29" t="s">
        <v>123</v>
      </c>
      <c r="Q3037" s="29" t="n">
        <f aca="false">IFERROR(VALUE(L3037),"")</f>
        <v>45</v>
      </c>
      <c r="R3037" s="29" t="n">
        <f aca="true">IF(O3037="","",O3037-TODAY())</f>
        <v>-366</v>
      </c>
      <c r="S3037" s="29" t="str">
        <f aca="false">IF(C3037="&lt;&lt; vazio &gt;&gt;","VAZIA",IF(AND(O3037&lt;&gt;"",R3037&lt;0),"VENCIDO",IF(AND(O3037&lt;&gt;"",R3037&lt;=Parametros!$B$10),"PRÓX. VENCIMENTO",IF(F3037="Q","QUALIDADE",IF(F3037="S","BLOQUEADO",IF(F3037="R","RESTRITO/DEVOLUÇÃO",IF(OR(N3037="QUAR",N3037="QRES"),"QUARENTENA",IF(OR(B3037="DESCARTE",B3037="DEVOLUÇÃO"),"DESCARTE/DEVOLUÇÃO",IF(AND(D3037="",K3037&lt;&gt;""),"SEM LOTE",IF(AND(Q3037&lt;&gt;"",Q3037&gt;=Parametros!$B$11),"PARADO/SEM GIRO","OK"))))))))))</f>
        <v>VENCIDO</v>
      </c>
      <c r="T3037" s="29" t="str">
        <f aca="false">IF(AND($S3037="PARADO/SEM GIRO",$K3037="KG",OR(Painel!$B$5="(Todos)",A3037=Painel!$B$5)*OR(Painel!$E$5="(Todos)",P3037=Painel!$E$5)),$J3037+ROW()/10000000,"")</f>
        <v/>
      </c>
      <c r="U3037" s="29" t="n">
        <f aca="false">IF(AND($S3037="VENCIDO",$K3037="KG",OR(Painel!$B$5="(Todos)",A3037=Painel!$B$5)*OR(Painel!$E$5="(Todos)",P3037=Painel!$E$5)),$J3037+ROW()/10000000,"")</f>
        <v>20.2003037</v>
      </c>
    </row>
    <row r="3038" customFormat="false" ht="15" hidden="false" customHeight="false" outlineLevel="0" collapsed="false">
      <c r="A3038" s="29" t="s">
        <v>55</v>
      </c>
      <c r="B3038" s="29" t="s">
        <v>5386</v>
      </c>
      <c r="C3038" s="29" t="s">
        <v>135</v>
      </c>
      <c r="D3038" s="29" t="s">
        <v>5774</v>
      </c>
      <c r="E3038" s="29" t="n">
        <v>488</v>
      </c>
      <c r="F3038" s="29" t="s">
        <v>189</v>
      </c>
      <c r="G3038" s="29" t="s">
        <v>5775</v>
      </c>
      <c r="H3038" s="30" t="n">
        <v>10.1</v>
      </c>
      <c r="I3038" s="31" t="n">
        <v>46240</v>
      </c>
      <c r="J3038" s="30" t="n">
        <v>10.1</v>
      </c>
      <c r="K3038" s="29" t="s">
        <v>120</v>
      </c>
      <c r="L3038" s="29" t="s">
        <v>1330</v>
      </c>
      <c r="M3038" s="29"/>
      <c r="N3038" s="29" t="s">
        <v>122</v>
      </c>
      <c r="O3038" s="31" t="n">
        <v>46086</v>
      </c>
      <c r="P3038" s="29" t="s">
        <v>123</v>
      </c>
      <c r="Q3038" s="29" t="n">
        <f aca="false">IFERROR(VALUE(L3038),"")</f>
        <v>45</v>
      </c>
      <c r="R3038" s="29" t="n">
        <f aca="true">IF(O3038="","",O3038-TODAY())</f>
        <v>-199</v>
      </c>
      <c r="S3038" s="29" t="str">
        <f aca="false">IF(C3038="&lt;&lt; vazio &gt;&gt;","VAZIA",IF(AND(O3038&lt;&gt;"",R3038&lt;0),"VENCIDO",IF(AND(O3038&lt;&gt;"",R3038&lt;=Parametros!$B$10),"PRÓX. VENCIMENTO",IF(F3038="Q","QUALIDADE",IF(F3038="S","BLOQUEADO",IF(F3038="R","RESTRITO/DEVOLUÇÃO",IF(OR(N3038="QUAR",N3038="QRES"),"QUARENTENA",IF(OR(B3038="DESCARTE",B3038="DEVOLUÇÃO"),"DESCARTE/DEVOLUÇÃO",IF(AND(D3038="",K3038&lt;&gt;""),"SEM LOTE",IF(AND(Q3038&lt;&gt;"",Q3038&gt;=Parametros!$B$11),"PARADO/SEM GIRO","OK"))))))))))</f>
        <v>VENCIDO</v>
      </c>
      <c r="T3038" s="29" t="str">
        <f aca="false">IF(AND($S3038="PARADO/SEM GIRO",$K3038="KG",OR(Painel!$B$5="(Todos)",A3038=Painel!$B$5)*OR(Painel!$E$5="(Todos)",P3038=Painel!$E$5)),$J3038+ROW()/10000000,"")</f>
        <v/>
      </c>
      <c r="U3038" s="29" t="n">
        <f aca="false">IF(AND($S3038="VENCIDO",$K3038="KG",OR(Painel!$B$5="(Todos)",A3038=Painel!$B$5)*OR(Painel!$E$5="(Todos)",P3038=Painel!$E$5)),$J3038+ROW()/10000000,"")</f>
        <v>10.1003038</v>
      </c>
    </row>
    <row r="3039" customFormat="false" ht="15" hidden="false" customHeight="false" outlineLevel="0" collapsed="false">
      <c r="A3039" s="29" t="s">
        <v>55</v>
      </c>
      <c r="B3039" s="29" t="s">
        <v>5386</v>
      </c>
      <c r="C3039" s="29" t="s">
        <v>135</v>
      </c>
      <c r="D3039" s="29" t="s">
        <v>5537</v>
      </c>
      <c r="E3039" s="29" t="n">
        <v>488</v>
      </c>
      <c r="F3039" s="29" t="s">
        <v>189</v>
      </c>
      <c r="G3039" s="29" t="s">
        <v>5776</v>
      </c>
      <c r="H3039" s="30" t="n">
        <v>10.1</v>
      </c>
      <c r="I3039" s="31" t="n">
        <v>46247</v>
      </c>
      <c r="J3039" s="30" t="n">
        <v>10.1</v>
      </c>
      <c r="K3039" s="29" t="s">
        <v>120</v>
      </c>
      <c r="L3039" s="29" t="s">
        <v>1719</v>
      </c>
      <c r="M3039" s="29"/>
      <c r="N3039" s="29" t="s">
        <v>122</v>
      </c>
      <c r="O3039" s="31" t="n">
        <v>46124</v>
      </c>
      <c r="P3039" s="29" t="s">
        <v>123</v>
      </c>
      <c r="Q3039" s="29" t="n">
        <f aca="false">IFERROR(VALUE(L3039),"")</f>
        <v>38</v>
      </c>
      <c r="R3039" s="29" t="n">
        <f aca="true">IF(O3039="","",O3039-TODAY())</f>
        <v>-161</v>
      </c>
      <c r="S3039" s="29" t="str">
        <f aca="false">IF(C3039="&lt;&lt; vazio &gt;&gt;","VAZIA",IF(AND(O3039&lt;&gt;"",R3039&lt;0),"VENCIDO",IF(AND(O3039&lt;&gt;"",R3039&lt;=Parametros!$B$10),"PRÓX. VENCIMENTO",IF(F3039="Q","QUALIDADE",IF(F3039="S","BLOQUEADO",IF(F3039="R","RESTRITO/DEVOLUÇÃO",IF(OR(N3039="QUAR",N3039="QRES"),"QUARENTENA",IF(OR(B3039="DESCARTE",B3039="DEVOLUÇÃO"),"DESCARTE/DEVOLUÇÃO",IF(AND(D3039="",K3039&lt;&gt;""),"SEM LOTE",IF(AND(Q3039&lt;&gt;"",Q3039&gt;=Parametros!$B$11),"PARADO/SEM GIRO","OK"))))))))))</f>
        <v>VENCIDO</v>
      </c>
      <c r="T3039" s="29" t="str">
        <f aca="false">IF(AND($S3039="PARADO/SEM GIRO",$K3039="KG",OR(Painel!$B$5="(Todos)",A3039=Painel!$B$5)*OR(Painel!$E$5="(Todos)",P3039=Painel!$E$5)),$J3039+ROW()/10000000,"")</f>
        <v/>
      </c>
      <c r="U3039" s="29" t="n">
        <f aca="false">IF(AND($S3039="VENCIDO",$K3039="KG",OR(Painel!$B$5="(Todos)",A3039=Painel!$B$5)*OR(Painel!$E$5="(Todos)",P3039=Painel!$E$5)),$J3039+ROW()/10000000,"")</f>
        <v>10.1003039</v>
      </c>
    </row>
    <row r="3040" customFormat="false" ht="15" hidden="false" customHeight="false" outlineLevel="0" collapsed="false">
      <c r="A3040" s="29" t="s">
        <v>55</v>
      </c>
      <c r="B3040" s="29" t="s">
        <v>5386</v>
      </c>
      <c r="C3040" s="29" t="s">
        <v>135</v>
      </c>
      <c r="D3040" s="29" t="s">
        <v>5537</v>
      </c>
      <c r="E3040" s="29" t="n">
        <v>488</v>
      </c>
      <c r="F3040" s="29" t="s">
        <v>189</v>
      </c>
      <c r="G3040" s="29" t="s">
        <v>5777</v>
      </c>
      <c r="H3040" s="30" t="n">
        <v>30.3</v>
      </c>
      <c r="I3040" s="31" t="n">
        <v>46247</v>
      </c>
      <c r="J3040" s="30" t="n">
        <v>30.3</v>
      </c>
      <c r="K3040" s="29" t="s">
        <v>120</v>
      </c>
      <c r="L3040" s="29" t="s">
        <v>1719</v>
      </c>
      <c r="M3040" s="29"/>
      <c r="N3040" s="29" t="s">
        <v>122</v>
      </c>
      <c r="O3040" s="31" t="n">
        <v>46124</v>
      </c>
      <c r="P3040" s="29" t="s">
        <v>123</v>
      </c>
      <c r="Q3040" s="29" t="n">
        <f aca="false">IFERROR(VALUE(L3040),"")</f>
        <v>38</v>
      </c>
      <c r="R3040" s="29" t="n">
        <f aca="true">IF(O3040="","",O3040-TODAY())</f>
        <v>-161</v>
      </c>
      <c r="S3040" s="29" t="str">
        <f aca="false">IF(C3040="&lt;&lt; vazio &gt;&gt;","VAZIA",IF(AND(O3040&lt;&gt;"",R3040&lt;0),"VENCIDO",IF(AND(O3040&lt;&gt;"",R3040&lt;=Parametros!$B$10),"PRÓX. VENCIMENTO",IF(F3040="Q","QUALIDADE",IF(F3040="S","BLOQUEADO",IF(F3040="R","RESTRITO/DEVOLUÇÃO",IF(OR(N3040="QUAR",N3040="QRES"),"QUARENTENA",IF(OR(B3040="DESCARTE",B3040="DEVOLUÇÃO"),"DESCARTE/DEVOLUÇÃO",IF(AND(D3040="",K3040&lt;&gt;""),"SEM LOTE",IF(AND(Q3040&lt;&gt;"",Q3040&gt;=Parametros!$B$11),"PARADO/SEM GIRO","OK"))))))))))</f>
        <v>VENCIDO</v>
      </c>
      <c r="T3040" s="29" t="str">
        <f aca="false">IF(AND($S3040="PARADO/SEM GIRO",$K3040="KG",OR(Painel!$B$5="(Todos)",A3040=Painel!$B$5)*OR(Painel!$E$5="(Todos)",P3040=Painel!$E$5)),$J3040+ROW()/10000000,"")</f>
        <v/>
      </c>
      <c r="U3040" s="29" t="n">
        <f aca="false">IF(AND($S3040="VENCIDO",$K3040="KG",OR(Painel!$B$5="(Todos)",A3040=Painel!$B$5)*OR(Painel!$E$5="(Todos)",P3040=Painel!$E$5)),$J3040+ROW()/10000000,"")</f>
        <v>30.300304</v>
      </c>
    </row>
    <row r="3041" customFormat="false" ht="15" hidden="false" customHeight="false" outlineLevel="0" collapsed="false">
      <c r="A3041" s="29" t="s">
        <v>55</v>
      </c>
      <c r="B3041" s="29" t="s">
        <v>5386</v>
      </c>
      <c r="C3041" s="29" t="s">
        <v>135</v>
      </c>
      <c r="D3041" s="29" t="s">
        <v>5537</v>
      </c>
      <c r="E3041" s="29" t="n">
        <v>488</v>
      </c>
      <c r="F3041" s="29" t="s">
        <v>189</v>
      </c>
      <c r="G3041" s="29" t="s">
        <v>5778</v>
      </c>
      <c r="H3041" s="30" t="n">
        <v>40.4</v>
      </c>
      <c r="I3041" s="31" t="n">
        <v>46247</v>
      </c>
      <c r="J3041" s="30" t="n">
        <v>40.4</v>
      </c>
      <c r="K3041" s="29" t="s">
        <v>120</v>
      </c>
      <c r="L3041" s="29" t="s">
        <v>1719</v>
      </c>
      <c r="M3041" s="29"/>
      <c r="N3041" s="29" t="s">
        <v>122</v>
      </c>
      <c r="O3041" s="31" t="n">
        <v>46124</v>
      </c>
      <c r="P3041" s="29" t="s">
        <v>123</v>
      </c>
      <c r="Q3041" s="29" t="n">
        <f aca="false">IFERROR(VALUE(L3041),"")</f>
        <v>38</v>
      </c>
      <c r="R3041" s="29" t="n">
        <f aca="true">IF(O3041="","",O3041-TODAY())</f>
        <v>-161</v>
      </c>
      <c r="S3041" s="29" t="str">
        <f aca="false">IF(C3041="&lt;&lt; vazio &gt;&gt;","VAZIA",IF(AND(O3041&lt;&gt;"",R3041&lt;0),"VENCIDO",IF(AND(O3041&lt;&gt;"",R3041&lt;=Parametros!$B$10),"PRÓX. VENCIMENTO",IF(F3041="Q","QUALIDADE",IF(F3041="S","BLOQUEADO",IF(F3041="R","RESTRITO/DEVOLUÇÃO",IF(OR(N3041="QUAR",N3041="QRES"),"QUARENTENA",IF(OR(B3041="DESCARTE",B3041="DEVOLUÇÃO"),"DESCARTE/DEVOLUÇÃO",IF(AND(D3041="",K3041&lt;&gt;""),"SEM LOTE",IF(AND(Q3041&lt;&gt;"",Q3041&gt;=Parametros!$B$11),"PARADO/SEM GIRO","OK"))))))))))</f>
        <v>VENCIDO</v>
      </c>
      <c r="T3041" s="29" t="str">
        <f aca="false">IF(AND($S3041="PARADO/SEM GIRO",$K3041="KG",OR(Painel!$B$5="(Todos)",A3041=Painel!$B$5)*OR(Painel!$E$5="(Todos)",P3041=Painel!$E$5)),$J3041+ROW()/10000000,"")</f>
        <v/>
      </c>
      <c r="U3041" s="29" t="n">
        <f aca="false">IF(AND($S3041="VENCIDO",$K3041="KG",OR(Painel!$B$5="(Todos)",A3041=Painel!$B$5)*OR(Painel!$E$5="(Todos)",P3041=Painel!$E$5)),$J3041+ROW()/10000000,"")</f>
        <v>40.4003041</v>
      </c>
    </row>
    <row r="3042" customFormat="false" ht="15" hidden="false" customHeight="false" outlineLevel="0" collapsed="false">
      <c r="A3042" s="29" t="s">
        <v>55</v>
      </c>
      <c r="B3042" s="29" t="s">
        <v>5386</v>
      </c>
      <c r="C3042" s="29" t="s">
        <v>135</v>
      </c>
      <c r="D3042" s="29" t="s">
        <v>5537</v>
      </c>
      <c r="E3042" s="29" t="n">
        <v>488</v>
      </c>
      <c r="F3042" s="29" t="s">
        <v>189</v>
      </c>
      <c r="G3042" s="29" t="s">
        <v>5779</v>
      </c>
      <c r="H3042" s="30" t="n">
        <v>20.2</v>
      </c>
      <c r="I3042" s="31" t="n">
        <v>46247</v>
      </c>
      <c r="J3042" s="30" t="n">
        <v>20.2</v>
      </c>
      <c r="K3042" s="29" t="s">
        <v>120</v>
      </c>
      <c r="L3042" s="29" t="s">
        <v>1719</v>
      </c>
      <c r="M3042" s="29"/>
      <c r="N3042" s="29" t="s">
        <v>122</v>
      </c>
      <c r="O3042" s="31" t="n">
        <v>46124</v>
      </c>
      <c r="P3042" s="29" t="s">
        <v>123</v>
      </c>
      <c r="Q3042" s="29" t="n">
        <f aca="false">IFERROR(VALUE(L3042),"")</f>
        <v>38</v>
      </c>
      <c r="R3042" s="29" t="n">
        <f aca="true">IF(O3042="","",O3042-TODAY())</f>
        <v>-161</v>
      </c>
      <c r="S3042" s="29" t="str">
        <f aca="false">IF(C3042="&lt;&lt; vazio &gt;&gt;","VAZIA",IF(AND(O3042&lt;&gt;"",R3042&lt;0),"VENCIDO",IF(AND(O3042&lt;&gt;"",R3042&lt;=Parametros!$B$10),"PRÓX. VENCIMENTO",IF(F3042="Q","QUALIDADE",IF(F3042="S","BLOQUEADO",IF(F3042="R","RESTRITO/DEVOLUÇÃO",IF(OR(N3042="QUAR",N3042="QRES"),"QUARENTENA",IF(OR(B3042="DESCARTE",B3042="DEVOLUÇÃO"),"DESCARTE/DEVOLUÇÃO",IF(AND(D3042="",K3042&lt;&gt;""),"SEM LOTE",IF(AND(Q3042&lt;&gt;"",Q3042&gt;=Parametros!$B$11),"PARADO/SEM GIRO","OK"))))))))))</f>
        <v>VENCIDO</v>
      </c>
      <c r="T3042" s="29" t="str">
        <f aca="false">IF(AND($S3042="PARADO/SEM GIRO",$K3042="KG",OR(Painel!$B$5="(Todos)",A3042=Painel!$B$5)*OR(Painel!$E$5="(Todos)",P3042=Painel!$E$5)),$J3042+ROW()/10000000,"")</f>
        <v/>
      </c>
      <c r="U3042" s="29" t="n">
        <f aca="false">IF(AND($S3042="VENCIDO",$K3042="KG",OR(Painel!$B$5="(Todos)",A3042=Painel!$B$5)*OR(Painel!$E$5="(Todos)",P3042=Painel!$E$5)),$J3042+ROW()/10000000,"")</f>
        <v>20.2003042</v>
      </c>
    </row>
    <row r="3043" customFormat="false" ht="15" hidden="false" customHeight="false" outlineLevel="0" collapsed="false">
      <c r="A3043" s="29" t="s">
        <v>55</v>
      </c>
      <c r="B3043" s="29" t="s">
        <v>5386</v>
      </c>
      <c r="C3043" s="29" t="s">
        <v>135</v>
      </c>
      <c r="D3043" s="29" t="s">
        <v>5537</v>
      </c>
      <c r="E3043" s="29" t="n">
        <v>488</v>
      </c>
      <c r="F3043" s="29" t="s">
        <v>189</v>
      </c>
      <c r="G3043" s="29" t="s">
        <v>5780</v>
      </c>
      <c r="H3043" s="30" t="n">
        <v>20.2</v>
      </c>
      <c r="I3043" s="31" t="n">
        <v>46247</v>
      </c>
      <c r="J3043" s="30" t="n">
        <v>20.2</v>
      </c>
      <c r="K3043" s="29" t="s">
        <v>120</v>
      </c>
      <c r="L3043" s="29" t="s">
        <v>1719</v>
      </c>
      <c r="M3043" s="29"/>
      <c r="N3043" s="29" t="s">
        <v>122</v>
      </c>
      <c r="O3043" s="31" t="n">
        <v>46124</v>
      </c>
      <c r="P3043" s="29" t="s">
        <v>123</v>
      </c>
      <c r="Q3043" s="29" t="n">
        <f aca="false">IFERROR(VALUE(L3043),"")</f>
        <v>38</v>
      </c>
      <c r="R3043" s="29" t="n">
        <f aca="true">IF(O3043="","",O3043-TODAY())</f>
        <v>-161</v>
      </c>
      <c r="S3043" s="29" t="str">
        <f aca="false">IF(C3043="&lt;&lt; vazio &gt;&gt;","VAZIA",IF(AND(O3043&lt;&gt;"",R3043&lt;0),"VENCIDO",IF(AND(O3043&lt;&gt;"",R3043&lt;=Parametros!$B$10),"PRÓX. VENCIMENTO",IF(F3043="Q","QUALIDADE",IF(F3043="S","BLOQUEADO",IF(F3043="R","RESTRITO/DEVOLUÇÃO",IF(OR(N3043="QUAR",N3043="QRES"),"QUARENTENA",IF(OR(B3043="DESCARTE",B3043="DEVOLUÇÃO"),"DESCARTE/DEVOLUÇÃO",IF(AND(D3043="",K3043&lt;&gt;""),"SEM LOTE",IF(AND(Q3043&lt;&gt;"",Q3043&gt;=Parametros!$B$11),"PARADO/SEM GIRO","OK"))))))))))</f>
        <v>VENCIDO</v>
      </c>
      <c r="T3043" s="29" t="str">
        <f aca="false">IF(AND($S3043="PARADO/SEM GIRO",$K3043="KG",OR(Painel!$B$5="(Todos)",A3043=Painel!$B$5)*OR(Painel!$E$5="(Todos)",P3043=Painel!$E$5)),$J3043+ROW()/10000000,"")</f>
        <v/>
      </c>
      <c r="U3043" s="29" t="n">
        <f aca="false">IF(AND($S3043="VENCIDO",$K3043="KG",OR(Painel!$B$5="(Todos)",A3043=Painel!$B$5)*OR(Painel!$E$5="(Todos)",P3043=Painel!$E$5)),$J3043+ROW()/10000000,"")</f>
        <v>20.2003043</v>
      </c>
    </row>
    <row r="3044" customFormat="false" ht="15" hidden="false" customHeight="false" outlineLevel="0" collapsed="false">
      <c r="A3044" s="29" t="s">
        <v>55</v>
      </c>
      <c r="B3044" s="29" t="s">
        <v>5386</v>
      </c>
      <c r="C3044" s="29" t="s">
        <v>135</v>
      </c>
      <c r="D3044" s="29" t="s">
        <v>5781</v>
      </c>
      <c r="E3044" s="29" t="n">
        <v>488</v>
      </c>
      <c r="F3044" s="29" t="s">
        <v>189</v>
      </c>
      <c r="G3044" s="29" t="s">
        <v>5782</v>
      </c>
      <c r="H3044" s="30" t="n">
        <v>10.1</v>
      </c>
      <c r="I3044" s="31" t="n">
        <v>46240</v>
      </c>
      <c r="J3044" s="30" t="n">
        <v>10.1</v>
      </c>
      <c r="K3044" s="29" t="s">
        <v>120</v>
      </c>
      <c r="L3044" s="29" t="s">
        <v>1330</v>
      </c>
      <c r="M3044" s="29"/>
      <c r="N3044" s="29" t="s">
        <v>122</v>
      </c>
      <c r="O3044" s="31" t="n">
        <v>46125</v>
      </c>
      <c r="P3044" s="29" t="s">
        <v>123</v>
      </c>
      <c r="Q3044" s="29" t="n">
        <f aca="false">IFERROR(VALUE(L3044),"")</f>
        <v>45</v>
      </c>
      <c r="R3044" s="29" t="n">
        <f aca="true">IF(O3044="","",O3044-TODAY())</f>
        <v>-160</v>
      </c>
      <c r="S3044" s="29" t="str">
        <f aca="false">IF(C3044="&lt;&lt; vazio &gt;&gt;","VAZIA",IF(AND(O3044&lt;&gt;"",R3044&lt;0),"VENCIDO",IF(AND(O3044&lt;&gt;"",R3044&lt;=Parametros!$B$10),"PRÓX. VENCIMENTO",IF(F3044="Q","QUALIDADE",IF(F3044="S","BLOQUEADO",IF(F3044="R","RESTRITO/DEVOLUÇÃO",IF(OR(N3044="QUAR",N3044="QRES"),"QUARENTENA",IF(OR(B3044="DESCARTE",B3044="DEVOLUÇÃO"),"DESCARTE/DEVOLUÇÃO",IF(AND(D3044="",K3044&lt;&gt;""),"SEM LOTE",IF(AND(Q3044&lt;&gt;"",Q3044&gt;=Parametros!$B$11),"PARADO/SEM GIRO","OK"))))))))))</f>
        <v>VENCIDO</v>
      </c>
      <c r="T3044" s="29" t="str">
        <f aca="false">IF(AND($S3044="PARADO/SEM GIRO",$K3044="KG",OR(Painel!$B$5="(Todos)",A3044=Painel!$B$5)*OR(Painel!$E$5="(Todos)",P3044=Painel!$E$5)),$J3044+ROW()/10000000,"")</f>
        <v/>
      </c>
      <c r="U3044" s="29" t="n">
        <f aca="false">IF(AND($S3044="VENCIDO",$K3044="KG",OR(Painel!$B$5="(Todos)",A3044=Painel!$B$5)*OR(Painel!$E$5="(Todos)",P3044=Painel!$E$5)),$J3044+ROW()/10000000,"")</f>
        <v>10.1003044</v>
      </c>
    </row>
    <row r="3045" customFormat="false" ht="15" hidden="false" customHeight="false" outlineLevel="0" collapsed="false">
      <c r="A3045" s="29" t="s">
        <v>55</v>
      </c>
      <c r="B3045" s="29" t="s">
        <v>5386</v>
      </c>
      <c r="C3045" s="29" t="s">
        <v>135</v>
      </c>
      <c r="D3045" s="29" t="s">
        <v>5781</v>
      </c>
      <c r="E3045" s="29" t="n">
        <v>488</v>
      </c>
      <c r="F3045" s="29" t="s">
        <v>189</v>
      </c>
      <c r="G3045" s="29" t="s">
        <v>5783</v>
      </c>
      <c r="H3045" s="30" t="n">
        <v>10.1</v>
      </c>
      <c r="I3045" s="31" t="n">
        <v>46240</v>
      </c>
      <c r="J3045" s="30" t="n">
        <v>10.1</v>
      </c>
      <c r="K3045" s="29" t="s">
        <v>120</v>
      </c>
      <c r="L3045" s="29" t="s">
        <v>1330</v>
      </c>
      <c r="M3045" s="29"/>
      <c r="N3045" s="29" t="s">
        <v>122</v>
      </c>
      <c r="O3045" s="31" t="n">
        <v>46125</v>
      </c>
      <c r="P3045" s="29" t="s">
        <v>123</v>
      </c>
      <c r="Q3045" s="29" t="n">
        <f aca="false">IFERROR(VALUE(L3045),"")</f>
        <v>45</v>
      </c>
      <c r="R3045" s="29" t="n">
        <f aca="true">IF(O3045="","",O3045-TODAY())</f>
        <v>-160</v>
      </c>
      <c r="S3045" s="29" t="str">
        <f aca="false">IF(C3045="&lt;&lt; vazio &gt;&gt;","VAZIA",IF(AND(O3045&lt;&gt;"",R3045&lt;0),"VENCIDO",IF(AND(O3045&lt;&gt;"",R3045&lt;=Parametros!$B$10),"PRÓX. VENCIMENTO",IF(F3045="Q","QUALIDADE",IF(F3045="S","BLOQUEADO",IF(F3045="R","RESTRITO/DEVOLUÇÃO",IF(OR(N3045="QUAR",N3045="QRES"),"QUARENTENA",IF(OR(B3045="DESCARTE",B3045="DEVOLUÇÃO"),"DESCARTE/DEVOLUÇÃO",IF(AND(D3045="",K3045&lt;&gt;""),"SEM LOTE",IF(AND(Q3045&lt;&gt;"",Q3045&gt;=Parametros!$B$11),"PARADO/SEM GIRO","OK"))))))))))</f>
        <v>VENCIDO</v>
      </c>
      <c r="T3045" s="29" t="str">
        <f aca="false">IF(AND($S3045="PARADO/SEM GIRO",$K3045="KG",OR(Painel!$B$5="(Todos)",A3045=Painel!$B$5)*OR(Painel!$E$5="(Todos)",P3045=Painel!$E$5)),$J3045+ROW()/10000000,"")</f>
        <v/>
      </c>
      <c r="U3045" s="29" t="n">
        <f aca="false">IF(AND($S3045="VENCIDO",$K3045="KG",OR(Painel!$B$5="(Todos)",A3045=Painel!$B$5)*OR(Painel!$E$5="(Todos)",P3045=Painel!$E$5)),$J3045+ROW()/10000000,"")</f>
        <v>10.1003045</v>
      </c>
    </row>
    <row r="3046" customFormat="false" ht="15" hidden="false" customHeight="false" outlineLevel="0" collapsed="false">
      <c r="A3046" s="29" t="s">
        <v>55</v>
      </c>
      <c r="B3046" s="29" t="s">
        <v>5386</v>
      </c>
      <c r="C3046" s="29" t="s">
        <v>135</v>
      </c>
      <c r="D3046" s="29" t="s">
        <v>5781</v>
      </c>
      <c r="E3046" s="29" t="n">
        <v>488</v>
      </c>
      <c r="F3046" s="29" t="s">
        <v>189</v>
      </c>
      <c r="G3046" s="29" t="s">
        <v>5784</v>
      </c>
      <c r="H3046" s="30" t="n">
        <v>20.2</v>
      </c>
      <c r="I3046" s="31" t="n">
        <v>46245</v>
      </c>
      <c r="J3046" s="30" t="n">
        <v>20.2</v>
      </c>
      <c r="K3046" s="29" t="s">
        <v>120</v>
      </c>
      <c r="L3046" s="29" t="s">
        <v>2312</v>
      </c>
      <c r="M3046" s="29"/>
      <c r="N3046" s="29" t="s">
        <v>122</v>
      </c>
      <c r="O3046" s="31" t="n">
        <v>46125</v>
      </c>
      <c r="P3046" s="29" t="s">
        <v>123</v>
      </c>
      <c r="Q3046" s="29" t="n">
        <f aca="false">IFERROR(VALUE(L3046),"")</f>
        <v>40</v>
      </c>
      <c r="R3046" s="29" t="n">
        <f aca="true">IF(O3046="","",O3046-TODAY())</f>
        <v>-160</v>
      </c>
      <c r="S3046" s="29" t="str">
        <f aca="false">IF(C3046="&lt;&lt; vazio &gt;&gt;","VAZIA",IF(AND(O3046&lt;&gt;"",R3046&lt;0),"VENCIDO",IF(AND(O3046&lt;&gt;"",R3046&lt;=Parametros!$B$10),"PRÓX. VENCIMENTO",IF(F3046="Q","QUALIDADE",IF(F3046="S","BLOQUEADO",IF(F3046="R","RESTRITO/DEVOLUÇÃO",IF(OR(N3046="QUAR",N3046="QRES"),"QUARENTENA",IF(OR(B3046="DESCARTE",B3046="DEVOLUÇÃO"),"DESCARTE/DEVOLUÇÃO",IF(AND(D3046="",K3046&lt;&gt;""),"SEM LOTE",IF(AND(Q3046&lt;&gt;"",Q3046&gt;=Parametros!$B$11),"PARADO/SEM GIRO","OK"))))))))))</f>
        <v>VENCIDO</v>
      </c>
      <c r="T3046" s="29" t="str">
        <f aca="false">IF(AND($S3046="PARADO/SEM GIRO",$K3046="KG",OR(Painel!$B$5="(Todos)",A3046=Painel!$B$5)*OR(Painel!$E$5="(Todos)",P3046=Painel!$E$5)),$J3046+ROW()/10000000,"")</f>
        <v/>
      </c>
      <c r="U3046" s="29" t="n">
        <f aca="false">IF(AND($S3046="VENCIDO",$K3046="KG",OR(Painel!$B$5="(Todos)",A3046=Painel!$B$5)*OR(Painel!$E$5="(Todos)",P3046=Painel!$E$5)),$J3046+ROW()/10000000,"")</f>
        <v>20.2003046</v>
      </c>
    </row>
    <row r="3047" customFormat="false" ht="15" hidden="false" customHeight="false" outlineLevel="0" collapsed="false">
      <c r="A3047" s="29" t="s">
        <v>55</v>
      </c>
      <c r="B3047" s="29" t="s">
        <v>5386</v>
      </c>
      <c r="C3047" s="29" t="s">
        <v>135</v>
      </c>
      <c r="D3047" s="29" t="s">
        <v>5785</v>
      </c>
      <c r="E3047" s="29" t="n">
        <v>488</v>
      </c>
      <c r="F3047" s="29" t="s">
        <v>137</v>
      </c>
      <c r="G3047" s="29" t="s">
        <v>5786</v>
      </c>
      <c r="H3047" s="30" t="n">
        <v>20.2</v>
      </c>
      <c r="I3047" s="31" t="n">
        <v>46271</v>
      </c>
      <c r="J3047" s="30" t="n">
        <v>20.2</v>
      </c>
      <c r="K3047" s="29" t="s">
        <v>120</v>
      </c>
      <c r="L3047" s="29" t="s">
        <v>221</v>
      </c>
      <c r="M3047" s="29"/>
      <c r="N3047" s="29" t="s">
        <v>134</v>
      </c>
      <c r="O3047" s="31" t="n">
        <v>46243</v>
      </c>
      <c r="P3047" s="29" t="s">
        <v>123</v>
      </c>
      <c r="Q3047" s="29" t="n">
        <f aca="false">IFERROR(VALUE(L3047),"")</f>
        <v>14</v>
      </c>
      <c r="R3047" s="29" t="n">
        <f aca="true">IF(O3047="","",O3047-TODAY())</f>
        <v>-42</v>
      </c>
      <c r="S3047" s="29" t="str">
        <f aca="false">IF(C3047="&lt;&lt; vazio &gt;&gt;","VAZIA",IF(AND(O3047&lt;&gt;"",R3047&lt;0),"VENCIDO",IF(AND(O3047&lt;&gt;"",R3047&lt;=Parametros!$B$10),"PRÓX. VENCIMENTO",IF(F3047="Q","QUALIDADE",IF(F3047="S","BLOQUEADO",IF(F3047="R","RESTRITO/DEVOLUÇÃO",IF(OR(N3047="QUAR",N3047="QRES"),"QUARENTENA",IF(OR(B3047="DESCARTE",B3047="DEVOLUÇÃO"),"DESCARTE/DEVOLUÇÃO",IF(AND(D3047="",K3047&lt;&gt;""),"SEM LOTE",IF(AND(Q3047&lt;&gt;"",Q3047&gt;=Parametros!$B$11),"PARADO/SEM GIRO","OK"))))))))))</f>
        <v>VENCIDO</v>
      </c>
      <c r="T3047" s="29" t="str">
        <f aca="false">IF(AND($S3047="PARADO/SEM GIRO",$K3047="KG",OR(Painel!$B$5="(Todos)",A3047=Painel!$B$5)*OR(Painel!$E$5="(Todos)",P3047=Painel!$E$5)),$J3047+ROW()/10000000,"")</f>
        <v/>
      </c>
      <c r="U3047" s="29" t="n">
        <f aca="false">IF(AND($S3047="VENCIDO",$K3047="KG",OR(Painel!$B$5="(Todos)",A3047=Painel!$B$5)*OR(Painel!$E$5="(Todos)",P3047=Painel!$E$5)),$J3047+ROW()/10000000,"")</f>
        <v>20.2003047</v>
      </c>
    </row>
    <row r="3048" customFormat="false" ht="15" hidden="false" customHeight="false" outlineLevel="0" collapsed="false">
      <c r="A3048" s="29" t="s">
        <v>55</v>
      </c>
      <c r="B3048" s="29" t="s">
        <v>5386</v>
      </c>
      <c r="C3048" s="29" t="s">
        <v>135</v>
      </c>
      <c r="D3048" s="29" t="s">
        <v>5785</v>
      </c>
      <c r="E3048" s="29" t="n">
        <v>488</v>
      </c>
      <c r="F3048" s="29" t="s">
        <v>137</v>
      </c>
      <c r="G3048" s="29" t="s">
        <v>5787</v>
      </c>
      <c r="H3048" s="30" t="n">
        <v>10.1</v>
      </c>
      <c r="I3048" s="31" t="n">
        <v>46271</v>
      </c>
      <c r="J3048" s="30" t="n">
        <v>10.1</v>
      </c>
      <c r="K3048" s="29" t="s">
        <v>120</v>
      </c>
      <c r="L3048" s="29" t="s">
        <v>221</v>
      </c>
      <c r="M3048" s="29"/>
      <c r="N3048" s="29" t="s">
        <v>134</v>
      </c>
      <c r="O3048" s="31" t="n">
        <v>46243</v>
      </c>
      <c r="P3048" s="29" t="s">
        <v>123</v>
      </c>
      <c r="Q3048" s="29" t="n">
        <f aca="false">IFERROR(VALUE(L3048),"")</f>
        <v>14</v>
      </c>
      <c r="R3048" s="29" t="n">
        <f aca="true">IF(O3048="","",O3048-TODAY())</f>
        <v>-42</v>
      </c>
      <c r="S3048" s="29" t="str">
        <f aca="false">IF(C3048="&lt;&lt; vazio &gt;&gt;","VAZIA",IF(AND(O3048&lt;&gt;"",R3048&lt;0),"VENCIDO",IF(AND(O3048&lt;&gt;"",R3048&lt;=Parametros!$B$10),"PRÓX. VENCIMENTO",IF(F3048="Q","QUALIDADE",IF(F3048="S","BLOQUEADO",IF(F3048="R","RESTRITO/DEVOLUÇÃO",IF(OR(N3048="QUAR",N3048="QRES"),"QUARENTENA",IF(OR(B3048="DESCARTE",B3048="DEVOLUÇÃO"),"DESCARTE/DEVOLUÇÃO",IF(AND(D3048="",K3048&lt;&gt;""),"SEM LOTE",IF(AND(Q3048&lt;&gt;"",Q3048&gt;=Parametros!$B$11),"PARADO/SEM GIRO","OK"))))))))))</f>
        <v>VENCIDO</v>
      </c>
      <c r="T3048" s="29" t="str">
        <f aca="false">IF(AND($S3048="PARADO/SEM GIRO",$K3048="KG",OR(Painel!$B$5="(Todos)",A3048=Painel!$B$5)*OR(Painel!$E$5="(Todos)",P3048=Painel!$E$5)),$J3048+ROW()/10000000,"")</f>
        <v/>
      </c>
      <c r="U3048" s="29" t="n">
        <f aca="false">IF(AND($S3048="VENCIDO",$K3048="KG",OR(Painel!$B$5="(Todos)",A3048=Painel!$B$5)*OR(Painel!$E$5="(Todos)",P3048=Painel!$E$5)),$J3048+ROW()/10000000,"")</f>
        <v>10.1003048</v>
      </c>
    </row>
    <row r="3049" customFormat="false" ht="15" hidden="false" customHeight="false" outlineLevel="0" collapsed="false">
      <c r="A3049" s="29" t="s">
        <v>55</v>
      </c>
      <c r="B3049" s="29" t="s">
        <v>5386</v>
      </c>
      <c r="C3049" s="29" t="s">
        <v>135</v>
      </c>
      <c r="D3049" s="29" t="s">
        <v>305</v>
      </c>
      <c r="E3049" s="29" t="n">
        <v>488</v>
      </c>
      <c r="F3049" s="29" t="s">
        <v>137</v>
      </c>
      <c r="G3049" s="29" t="s">
        <v>5788</v>
      </c>
      <c r="H3049" s="30" t="n">
        <v>10.1</v>
      </c>
      <c r="I3049" s="31" t="n">
        <v>46271</v>
      </c>
      <c r="J3049" s="30" t="n">
        <v>10.1</v>
      </c>
      <c r="K3049" s="29" t="s">
        <v>120</v>
      </c>
      <c r="L3049" s="29" t="s">
        <v>221</v>
      </c>
      <c r="M3049" s="29"/>
      <c r="N3049" s="29" t="s">
        <v>134</v>
      </c>
      <c r="O3049" s="31" t="n">
        <v>46244</v>
      </c>
      <c r="P3049" s="29" t="s">
        <v>123</v>
      </c>
      <c r="Q3049" s="29" t="n">
        <f aca="false">IFERROR(VALUE(L3049),"")</f>
        <v>14</v>
      </c>
      <c r="R3049" s="29" t="n">
        <f aca="true">IF(O3049="","",O3049-TODAY())</f>
        <v>-41</v>
      </c>
      <c r="S3049" s="29" t="str">
        <f aca="false">IF(C3049="&lt;&lt; vazio &gt;&gt;","VAZIA",IF(AND(O3049&lt;&gt;"",R3049&lt;0),"VENCIDO",IF(AND(O3049&lt;&gt;"",R3049&lt;=Parametros!$B$10),"PRÓX. VENCIMENTO",IF(F3049="Q","QUALIDADE",IF(F3049="S","BLOQUEADO",IF(F3049="R","RESTRITO/DEVOLUÇÃO",IF(OR(N3049="QUAR",N3049="QRES"),"QUARENTENA",IF(OR(B3049="DESCARTE",B3049="DEVOLUÇÃO"),"DESCARTE/DEVOLUÇÃO",IF(AND(D3049="",K3049&lt;&gt;""),"SEM LOTE",IF(AND(Q3049&lt;&gt;"",Q3049&gt;=Parametros!$B$11),"PARADO/SEM GIRO","OK"))))))))))</f>
        <v>VENCIDO</v>
      </c>
      <c r="T3049" s="29" t="str">
        <f aca="false">IF(AND($S3049="PARADO/SEM GIRO",$K3049="KG",OR(Painel!$B$5="(Todos)",A3049=Painel!$B$5)*OR(Painel!$E$5="(Todos)",P3049=Painel!$E$5)),$J3049+ROW()/10000000,"")</f>
        <v/>
      </c>
      <c r="U3049" s="29" t="n">
        <f aca="false">IF(AND($S3049="VENCIDO",$K3049="KG",OR(Painel!$B$5="(Todos)",A3049=Painel!$B$5)*OR(Painel!$E$5="(Todos)",P3049=Painel!$E$5)),$J3049+ROW()/10000000,"")</f>
        <v>10.1003049</v>
      </c>
    </row>
    <row r="3050" customFormat="false" ht="15" hidden="false" customHeight="false" outlineLevel="0" collapsed="false">
      <c r="A3050" s="29" t="s">
        <v>55</v>
      </c>
      <c r="B3050" s="29" t="s">
        <v>5386</v>
      </c>
      <c r="C3050" s="29" t="s">
        <v>135</v>
      </c>
      <c r="D3050" s="29" t="s">
        <v>305</v>
      </c>
      <c r="E3050" s="29" t="n">
        <v>488</v>
      </c>
      <c r="F3050" s="29" t="s">
        <v>137</v>
      </c>
      <c r="G3050" s="29" t="s">
        <v>5789</v>
      </c>
      <c r="H3050" s="30" t="n">
        <v>10.1</v>
      </c>
      <c r="I3050" s="31" t="n">
        <v>46271</v>
      </c>
      <c r="J3050" s="30" t="n">
        <v>10.1</v>
      </c>
      <c r="K3050" s="29" t="s">
        <v>120</v>
      </c>
      <c r="L3050" s="29" t="s">
        <v>221</v>
      </c>
      <c r="M3050" s="29"/>
      <c r="N3050" s="29" t="s">
        <v>134</v>
      </c>
      <c r="O3050" s="31" t="n">
        <v>46244</v>
      </c>
      <c r="P3050" s="29" t="s">
        <v>123</v>
      </c>
      <c r="Q3050" s="29" t="n">
        <f aca="false">IFERROR(VALUE(L3050),"")</f>
        <v>14</v>
      </c>
      <c r="R3050" s="29" t="n">
        <f aca="true">IF(O3050="","",O3050-TODAY())</f>
        <v>-41</v>
      </c>
      <c r="S3050" s="29" t="str">
        <f aca="false">IF(C3050="&lt;&lt; vazio &gt;&gt;","VAZIA",IF(AND(O3050&lt;&gt;"",R3050&lt;0),"VENCIDO",IF(AND(O3050&lt;&gt;"",R3050&lt;=Parametros!$B$10),"PRÓX. VENCIMENTO",IF(F3050="Q","QUALIDADE",IF(F3050="S","BLOQUEADO",IF(F3050="R","RESTRITO/DEVOLUÇÃO",IF(OR(N3050="QUAR",N3050="QRES"),"QUARENTENA",IF(OR(B3050="DESCARTE",B3050="DEVOLUÇÃO"),"DESCARTE/DEVOLUÇÃO",IF(AND(D3050="",K3050&lt;&gt;""),"SEM LOTE",IF(AND(Q3050&lt;&gt;"",Q3050&gt;=Parametros!$B$11),"PARADO/SEM GIRO","OK"))))))))))</f>
        <v>VENCIDO</v>
      </c>
      <c r="T3050" s="29" t="str">
        <f aca="false">IF(AND($S3050="PARADO/SEM GIRO",$K3050="KG",OR(Painel!$B$5="(Todos)",A3050=Painel!$B$5)*OR(Painel!$E$5="(Todos)",P3050=Painel!$E$5)),$J3050+ROW()/10000000,"")</f>
        <v/>
      </c>
      <c r="U3050" s="29" t="n">
        <f aca="false">IF(AND($S3050="VENCIDO",$K3050="KG",OR(Painel!$B$5="(Todos)",A3050=Painel!$B$5)*OR(Painel!$E$5="(Todos)",P3050=Painel!$E$5)),$J3050+ROW()/10000000,"")</f>
        <v>10.100305</v>
      </c>
    </row>
    <row r="3051" customFormat="false" ht="15" hidden="false" customHeight="false" outlineLevel="0" collapsed="false">
      <c r="A3051" s="29" t="s">
        <v>55</v>
      </c>
      <c r="B3051" s="29" t="s">
        <v>5386</v>
      </c>
      <c r="C3051" s="29" t="s">
        <v>398</v>
      </c>
      <c r="D3051" s="29" t="s">
        <v>5790</v>
      </c>
      <c r="E3051" s="29" t="n">
        <v>488</v>
      </c>
      <c r="F3051" s="29" t="s">
        <v>189</v>
      </c>
      <c r="G3051" s="29" t="s">
        <v>5791</v>
      </c>
      <c r="H3051" s="30" t="n">
        <v>10.5</v>
      </c>
      <c r="I3051" s="31" t="n">
        <v>46247</v>
      </c>
      <c r="J3051" s="30" t="n">
        <v>10.5</v>
      </c>
      <c r="K3051" s="29" t="s">
        <v>120</v>
      </c>
      <c r="L3051" s="29" t="s">
        <v>1719</v>
      </c>
      <c r="M3051" s="29"/>
      <c r="N3051" s="29" t="s">
        <v>122</v>
      </c>
      <c r="O3051" s="31" t="n">
        <v>46127</v>
      </c>
      <c r="P3051" s="29" t="s">
        <v>123</v>
      </c>
      <c r="Q3051" s="29" t="n">
        <f aca="false">IFERROR(VALUE(L3051),"")</f>
        <v>38</v>
      </c>
      <c r="R3051" s="29" t="n">
        <f aca="true">IF(O3051="","",O3051-TODAY())</f>
        <v>-158</v>
      </c>
      <c r="S3051" s="29" t="str">
        <f aca="false">IF(C3051="&lt;&lt; vazio &gt;&gt;","VAZIA",IF(AND(O3051&lt;&gt;"",R3051&lt;0),"VENCIDO",IF(AND(O3051&lt;&gt;"",R3051&lt;=Parametros!$B$10),"PRÓX. VENCIMENTO",IF(F3051="Q","QUALIDADE",IF(F3051="S","BLOQUEADO",IF(F3051="R","RESTRITO/DEVOLUÇÃO",IF(OR(N3051="QUAR",N3051="QRES"),"QUARENTENA",IF(OR(B3051="DESCARTE",B3051="DEVOLUÇÃO"),"DESCARTE/DEVOLUÇÃO",IF(AND(D3051="",K3051&lt;&gt;""),"SEM LOTE",IF(AND(Q3051&lt;&gt;"",Q3051&gt;=Parametros!$B$11),"PARADO/SEM GIRO","OK"))))))))))</f>
        <v>VENCIDO</v>
      </c>
      <c r="T3051" s="29" t="str">
        <f aca="false">IF(AND($S3051="PARADO/SEM GIRO",$K3051="KG",OR(Painel!$B$5="(Todos)",A3051=Painel!$B$5)*OR(Painel!$E$5="(Todos)",P3051=Painel!$E$5)),$J3051+ROW()/10000000,"")</f>
        <v/>
      </c>
      <c r="U3051" s="29" t="n">
        <f aca="false">IF(AND($S3051="VENCIDO",$K3051="KG",OR(Painel!$B$5="(Todos)",A3051=Painel!$B$5)*OR(Painel!$E$5="(Todos)",P3051=Painel!$E$5)),$J3051+ROW()/10000000,"")</f>
        <v>10.5003051</v>
      </c>
    </row>
    <row r="3052" customFormat="false" ht="15" hidden="false" customHeight="false" outlineLevel="0" collapsed="false">
      <c r="A3052" s="29" t="s">
        <v>55</v>
      </c>
      <c r="B3052" s="29" t="s">
        <v>5386</v>
      </c>
      <c r="C3052" s="29" t="s">
        <v>139</v>
      </c>
      <c r="D3052" s="29" t="s">
        <v>5792</v>
      </c>
      <c r="E3052" s="29" t="n">
        <v>488</v>
      </c>
      <c r="F3052" s="29" t="s">
        <v>137</v>
      </c>
      <c r="G3052" s="29" t="s">
        <v>5793</v>
      </c>
      <c r="H3052" s="30" t="n">
        <v>20</v>
      </c>
      <c r="I3052" s="31" t="n">
        <v>46271</v>
      </c>
      <c r="J3052" s="30" t="n">
        <v>20</v>
      </c>
      <c r="K3052" s="29" t="s">
        <v>120</v>
      </c>
      <c r="L3052" s="29" t="s">
        <v>221</v>
      </c>
      <c r="M3052" s="29"/>
      <c r="N3052" s="29" t="s">
        <v>134</v>
      </c>
      <c r="O3052" s="31" t="n">
        <v>46291</v>
      </c>
      <c r="P3052" s="29" t="s">
        <v>123</v>
      </c>
      <c r="Q3052" s="29" t="n">
        <f aca="false">IFERROR(VALUE(L3052),"")</f>
        <v>14</v>
      </c>
      <c r="R3052" s="29" t="n">
        <f aca="true">IF(O3052="","",O3052-TODAY())</f>
        <v>6</v>
      </c>
      <c r="S3052" s="29" t="str">
        <f aca="false">IF(C3052="&lt;&lt; vazio &gt;&gt;","VAZIA",IF(AND(O3052&lt;&gt;"",R3052&lt;0),"VENCIDO",IF(AND(O3052&lt;&gt;"",R3052&lt;=Parametros!$B$10),"PRÓX. VENCIMENTO",IF(F3052="Q","QUALIDADE",IF(F3052="S","BLOQUEADO",IF(F3052="R","RESTRITO/DEVOLUÇÃO",IF(OR(N3052="QUAR",N3052="QRES"),"QUARENTENA",IF(OR(B3052="DESCARTE",B3052="DEVOLUÇÃO"),"DESCARTE/DEVOLUÇÃO",IF(AND(D3052="",K3052&lt;&gt;""),"SEM LOTE",IF(AND(Q3052&lt;&gt;"",Q3052&gt;=Parametros!$B$11),"PARADO/SEM GIRO","OK"))))))))))</f>
        <v>PRÓX. VENCIMENTO</v>
      </c>
      <c r="T3052" s="29" t="str">
        <f aca="false">IF(AND($S3052="PARADO/SEM GIRO",$K3052="KG",OR(Painel!$B$5="(Todos)",A3052=Painel!$B$5)*OR(Painel!$E$5="(Todos)",P3052=Painel!$E$5)),$J3052+ROW()/10000000,"")</f>
        <v/>
      </c>
      <c r="U3052" s="29" t="str">
        <f aca="false">IF(AND($S3052="VENCIDO",$K3052="KG",OR(Painel!$B$5="(Todos)",A3052=Painel!$B$5)*OR(Painel!$E$5="(Todos)",P3052=Painel!$E$5)),$J3052+ROW()/10000000,"")</f>
        <v/>
      </c>
    </row>
    <row r="3053" customFormat="false" ht="15" hidden="false" customHeight="false" outlineLevel="0" collapsed="false">
      <c r="A3053" s="29" t="s">
        <v>55</v>
      </c>
      <c r="B3053" s="29" t="s">
        <v>5386</v>
      </c>
      <c r="C3053" s="29" t="s">
        <v>139</v>
      </c>
      <c r="D3053" s="29" t="s">
        <v>5794</v>
      </c>
      <c r="E3053" s="29" t="n">
        <v>488</v>
      </c>
      <c r="F3053" s="29" t="s">
        <v>137</v>
      </c>
      <c r="G3053" s="29" t="s">
        <v>5795</v>
      </c>
      <c r="H3053" s="30" t="n">
        <v>20</v>
      </c>
      <c r="I3053" s="31" t="n">
        <v>46265</v>
      </c>
      <c r="J3053" s="30" t="n">
        <v>20</v>
      </c>
      <c r="K3053" s="29" t="s">
        <v>120</v>
      </c>
      <c r="L3053" s="29" t="s">
        <v>216</v>
      </c>
      <c r="M3053" s="29"/>
      <c r="N3053" s="29" t="s">
        <v>122</v>
      </c>
      <c r="O3053" s="31" t="n">
        <v>46519</v>
      </c>
      <c r="P3053" s="29" t="s">
        <v>123</v>
      </c>
      <c r="Q3053" s="29" t="n">
        <f aca="false">IFERROR(VALUE(L3053),"")</f>
        <v>20</v>
      </c>
      <c r="R3053" s="29" t="n">
        <f aca="true">IF(O3053="","",O3053-TODAY())</f>
        <v>234</v>
      </c>
      <c r="S3053" s="29" t="str">
        <f aca="false">IF(C3053="&lt;&lt; vazio &gt;&gt;","VAZIA",IF(AND(O3053&lt;&gt;"",R3053&lt;0),"VENCIDO",IF(AND(O3053&lt;&gt;"",R3053&lt;=Parametros!$B$10),"PRÓX. VENCIMENTO",IF(F3053="Q","QUALIDADE",IF(F3053="S","BLOQUEADO",IF(F3053="R","RESTRITO/DEVOLUÇÃO",IF(OR(N3053="QUAR",N3053="QRES"),"QUARENTENA",IF(OR(B3053="DESCARTE",B3053="DEVOLUÇÃO"),"DESCARTE/DEVOLUÇÃO",IF(AND(D3053="",K3053&lt;&gt;""),"SEM LOTE",IF(AND(Q3053&lt;&gt;"",Q3053&gt;=Parametros!$B$11),"PARADO/SEM GIRO","OK"))))))))))</f>
        <v>BLOQUEADO</v>
      </c>
      <c r="T3053" s="29" t="str">
        <f aca="false">IF(AND($S3053="PARADO/SEM GIRO",$K3053="KG",OR(Painel!$B$5="(Todos)",A3053=Painel!$B$5)*OR(Painel!$E$5="(Todos)",P3053=Painel!$E$5)),$J3053+ROW()/10000000,"")</f>
        <v/>
      </c>
      <c r="U3053" s="29" t="str">
        <f aca="false">IF(AND($S3053="VENCIDO",$K3053="KG",OR(Painel!$B$5="(Todos)",A3053=Painel!$B$5)*OR(Painel!$E$5="(Todos)",P3053=Painel!$E$5)),$J3053+ROW()/10000000,"")</f>
        <v/>
      </c>
    </row>
    <row r="3054" customFormat="false" ht="15" hidden="false" customHeight="false" outlineLevel="0" collapsed="false">
      <c r="A3054" s="29" t="s">
        <v>55</v>
      </c>
      <c r="B3054" s="29" t="s">
        <v>5386</v>
      </c>
      <c r="C3054" s="29" t="s">
        <v>306</v>
      </c>
      <c r="D3054" s="29" t="s">
        <v>5796</v>
      </c>
      <c r="E3054" s="29" t="n">
        <v>488</v>
      </c>
      <c r="F3054" s="29" t="s">
        <v>189</v>
      </c>
      <c r="G3054" s="29" t="s">
        <v>5797</v>
      </c>
      <c r="H3054" s="30" t="n">
        <v>100</v>
      </c>
      <c r="I3054" s="31" t="n">
        <v>46244</v>
      </c>
      <c r="J3054" s="30" t="n">
        <v>100</v>
      </c>
      <c r="K3054" s="29" t="s">
        <v>120</v>
      </c>
      <c r="L3054" s="29" t="s">
        <v>182</v>
      </c>
      <c r="M3054" s="29"/>
      <c r="N3054" s="29" t="s">
        <v>122</v>
      </c>
      <c r="O3054" s="31" t="n">
        <v>46102</v>
      </c>
      <c r="P3054" s="29" t="s">
        <v>123</v>
      </c>
      <c r="Q3054" s="29" t="n">
        <f aca="false">IFERROR(VALUE(L3054),"")</f>
        <v>41</v>
      </c>
      <c r="R3054" s="29" t="n">
        <f aca="true">IF(O3054="","",O3054-TODAY())</f>
        <v>-183</v>
      </c>
      <c r="S3054" s="29" t="str">
        <f aca="false">IF(C3054="&lt;&lt; vazio &gt;&gt;","VAZIA",IF(AND(O3054&lt;&gt;"",R3054&lt;0),"VENCIDO",IF(AND(O3054&lt;&gt;"",R3054&lt;=Parametros!$B$10),"PRÓX. VENCIMENTO",IF(F3054="Q","QUALIDADE",IF(F3054="S","BLOQUEADO",IF(F3054="R","RESTRITO/DEVOLUÇÃO",IF(OR(N3054="QUAR",N3054="QRES"),"QUARENTENA",IF(OR(B3054="DESCARTE",B3054="DEVOLUÇÃO"),"DESCARTE/DEVOLUÇÃO",IF(AND(D3054="",K3054&lt;&gt;""),"SEM LOTE",IF(AND(Q3054&lt;&gt;"",Q3054&gt;=Parametros!$B$11),"PARADO/SEM GIRO","OK"))))))))))</f>
        <v>VENCIDO</v>
      </c>
      <c r="T3054" s="29" t="str">
        <f aca="false">IF(AND($S3054="PARADO/SEM GIRO",$K3054="KG",OR(Painel!$B$5="(Todos)",A3054=Painel!$B$5)*OR(Painel!$E$5="(Todos)",P3054=Painel!$E$5)),$J3054+ROW()/10000000,"")</f>
        <v/>
      </c>
      <c r="U3054" s="29" t="n">
        <f aca="false">IF(AND($S3054="VENCIDO",$K3054="KG",OR(Painel!$B$5="(Todos)",A3054=Painel!$B$5)*OR(Painel!$E$5="(Todos)",P3054=Painel!$E$5)),$J3054+ROW()/10000000,"")</f>
        <v>100.0003054</v>
      </c>
    </row>
    <row r="3055" customFormat="false" ht="15" hidden="false" customHeight="false" outlineLevel="0" collapsed="false">
      <c r="A3055" s="29" t="s">
        <v>55</v>
      </c>
      <c r="B3055" s="29" t="s">
        <v>5386</v>
      </c>
      <c r="C3055" s="29" t="s">
        <v>306</v>
      </c>
      <c r="D3055" s="29" t="s">
        <v>307</v>
      </c>
      <c r="E3055" s="29" t="n">
        <v>488</v>
      </c>
      <c r="F3055" s="29" t="s">
        <v>189</v>
      </c>
      <c r="G3055" s="29" t="s">
        <v>5798</v>
      </c>
      <c r="H3055" s="30" t="n">
        <v>140</v>
      </c>
      <c r="I3055" s="31" t="n">
        <v>46244</v>
      </c>
      <c r="J3055" s="30" t="n">
        <v>140</v>
      </c>
      <c r="K3055" s="29" t="s">
        <v>120</v>
      </c>
      <c r="L3055" s="29" t="s">
        <v>182</v>
      </c>
      <c r="M3055" s="29"/>
      <c r="N3055" s="29" t="s">
        <v>122</v>
      </c>
      <c r="O3055" s="31" t="n">
        <v>46227</v>
      </c>
      <c r="P3055" s="29" t="s">
        <v>123</v>
      </c>
      <c r="Q3055" s="29" t="n">
        <f aca="false">IFERROR(VALUE(L3055),"")</f>
        <v>41</v>
      </c>
      <c r="R3055" s="29" t="n">
        <f aca="true">IF(O3055="","",O3055-TODAY())</f>
        <v>-58</v>
      </c>
      <c r="S3055" s="29" t="str">
        <f aca="false">IF(C3055="&lt;&lt; vazio &gt;&gt;","VAZIA",IF(AND(O3055&lt;&gt;"",R3055&lt;0),"VENCIDO",IF(AND(O3055&lt;&gt;"",R3055&lt;=Parametros!$B$10),"PRÓX. VENCIMENTO",IF(F3055="Q","QUALIDADE",IF(F3055="S","BLOQUEADO",IF(F3055="R","RESTRITO/DEVOLUÇÃO",IF(OR(N3055="QUAR",N3055="QRES"),"QUARENTENA",IF(OR(B3055="DESCARTE",B3055="DEVOLUÇÃO"),"DESCARTE/DEVOLUÇÃO",IF(AND(D3055="",K3055&lt;&gt;""),"SEM LOTE",IF(AND(Q3055&lt;&gt;"",Q3055&gt;=Parametros!$B$11),"PARADO/SEM GIRO","OK"))))))))))</f>
        <v>VENCIDO</v>
      </c>
      <c r="T3055" s="29" t="str">
        <f aca="false">IF(AND($S3055="PARADO/SEM GIRO",$K3055="KG",OR(Painel!$B$5="(Todos)",A3055=Painel!$B$5)*OR(Painel!$E$5="(Todos)",P3055=Painel!$E$5)),$J3055+ROW()/10000000,"")</f>
        <v/>
      </c>
      <c r="U3055" s="29" t="n">
        <f aca="false">IF(AND($S3055="VENCIDO",$K3055="KG",OR(Painel!$B$5="(Todos)",A3055=Painel!$B$5)*OR(Painel!$E$5="(Todos)",P3055=Painel!$E$5)),$J3055+ROW()/10000000,"")</f>
        <v>140.0003055</v>
      </c>
    </row>
    <row r="3056" customFormat="false" ht="15" hidden="false" customHeight="false" outlineLevel="0" collapsed="false">
      <c r="A3056" s="29" t="s">
        <v>55</v>
      </c>
      <c r="B3056" s="29" t="s">
        <v>5386</v>
      </c>
      <c r="C3056" s="29" t="s">
        <v>306</v>
      </c>
      <c r="D3056" s="29" t="s">
        <v>307</v>
      </c>
      <c r="E3056" s="29" t="n">
        <v>488</v>
      </c>
      <c r="F3056" s="29" t="s">
        <v>189</v>
      </c>
      <c r="G3056" s="29" t="s">
        <v>5799</v>
      </c>
      <c r="H3056" s="30" t="n">
        <v>200</v>
      </c>
      <c r="I3056" s="31" t="n">
        <v>46218</v>
      </c>
      <c r="J3056" s="30" t="n">
        <v>200</v>
      </c>
      <c r="K3056" s="29" t="s">
        <v>120</v>
      </c>
      <c r="L3056" s="29" t="s">
        <v>1605</v>
      </c>
      <c r="M3056" s="29"/>
      <c r="N3056" s="29" t="s">
        <v>122</v>
      </c>
      <c r="O3056" s="31" t="n">
        <v>46227</v>
      </c>
      <c r="P3056" s="29" t="s">
        <v>123</v>
      </c>
      <c r="Q3056" s="29" t="n">
        <f aca="false">IFERROR(VALUE(L3056),"")</f>
        <v>67</v>
      </c>
      <c r="R3056" s="29" t="n">
        <f aca="true">IF(O3056="","",O3056-TODAY())</f>
        <v>-58</v>
      </c>
      <c r="S3056" s="29" t="str">
        <f aca="false">IF(C3056="&lt;&lt; vazio &gt;&gt;","VAZIA",IF(AND(O3056&lt;&gt;"",R3056&lt;0),"VENCIDO",IF(AND(O3056&lt;&gt;"",R3056&lt;=Parametros!$B$10),"PRÓX. VENCIMENTO",IF(F3056="Q","QUALIDADE",IF(F3056="S","BLOQUEADO",IF(F3056="R","RESTRITO/DEVOLUÇÃO",IF(OR(N3056="QUAR",N3056="QRES"),"QUARENTENA",IF(OR(B3056="DESCARTE",B3056="DEVOLUÇÃO"),"DESCARTE/DEVOLUÇÃO",IF(AND(D3056="",K3056&lt;&gt;""),"SEM LOTE",IF(AND(Q3056&lt;&gt;"",Q3056&gt;=Parametros!$B$11),"PARADO/SEM GIRO","OK"))))))))))</f>
        <v>VENCIDO</v>
      </c>
      <c r="T3056" s="29" t="str">
        <f aca="false">IF(AND($S3056="PARADO/SEM GIRO",$K3056="KG",OR(Painel!$B$5="(Todos)",A3056=Painel!$B$5)*OR(Painel!$E$5="(Todos)",P3056=Painel!$E$5)),$J3056+ROW()/10000000,"")</f>
        <v/>
      </c>
      <c r="U3056" s="29" t="n">
        <f aca="false">IF(AND($S3056="VENCIDO",$K3056="KG",OR(Painel!$B$5="(Todos)",A3056=Painel!$B$5)*OR(Painel!$E$5="(Todos)",P3056=Painel!$E$5)),$J3056+ROW()/10000000,"")</f>
        <v>200.0003056</v>
      </c>
    </row>
    <row r="3057" customFormat="false" ht="15" hidden="false" customHeight="false" outlineLevel="0" collapsed="false">
      <c r="A3057" s="29" t="s">
        <v>55</v>
      </c>
      <c r="B3057" s="29" t="s">
        <v>5386</v>
      </c>
      <c r="C3057" s="29" t="s">
        <v>306</v>
      </c>
      <c r="D3057" s="29" t="s">
        <v>307</v>
      </c>
      <c r="E3057" s="29" t="n">
        <v>488</v>
      </c>
      <c r="F3057" s="29" t="s">
        <v>189</v>
      </c>
      <c r="G3057" s="29" t="s">
        <v>5800</v>
      </c>
      <c r="H3057" s="30" t="n">
        <v>300</v>
      </c>
      <c r="I3057" s="31" t="n">
        <v>46218</v>
      </c>
      <c r="J3057" s="30" t="n">
        <v>300</v>
      </c>
      <c r="K3057" s="29" t="s">
        <v>120</v>
      </c>
      <c r="L3057" s="29" t="s">
        <v>1605</v>
      </c>
      <c r="M3057" s="29"/>
      <c r="N3057" s="29" t="s">
        <v>122</v>
      </c>
      <c r="O3057" s="31" t="n">
        <v>46227</v>
      </c>
      <c r="P3057" s="29" t="s">
        <v>123</v>
      </c>
      <c r="Q3057" s="29" t="n">
        <f aca="false">IFERROR(VALUE(L3057),"")</f>
        <v>67</v>
      </c>
      <c r="R3057" s="29" t="n">
        <f aca="true">IF(O3057="","",O3057-TODAY())</f>
        <v>-58</v>
      </c>
      <c r="S3057" s="29" t="str">
        <f aca="false">IF(C3057="&lt;&lt; vazio &gt;&gt;","VAZIA",IF(AND(O3057&lt;&gt;"",R3057&lt;0),"VENCIDO",IF(AND(O3057&lt;&gt;"",R3057&lt;=Parametros!$B$10),"PRÓX. VENCIMENTO",IF(F3057="Q","QUALIDADE",IF(F3057="S","BLOQUEADO",IF(F3057="R","RESTRITO/DEVOLUÇÃO",IF(OR(N3057="QUAR",N3057="QRES"),"QUARENTENA",IF(OR(B3057="DESCARTE",B3057="DEVOLUÇÃO"),"DESCARTE/DEVOLUÇÃO",IF(AND(D3057="",K3057&lt;&gt;""),"SEM LOTE",IF(AND(Q3057&lt;&gt;"",Q3057&gt;=Parametros!$B$11),"PARADO/SEM GIRO","OK"))))))))))</f>
        <v>VENCIDO</v>
      </c>
      <c r="T3057" s="29" t="str">
        <f aca="false">IF(AND($S3057="PARADO/SEM GIRO",$K3057="KG",OR(Painel!$B$5="(Todos)",A3057=Painel!$B$5)*OR(Painel!$E$5="(Todos)",P3057=Painel!$E$5)),$J3057+ROW()/10000000,"")</f>
        <v/>
      </c>
      <c r="U3057" s="29" t="n">
        <f aca="false">IF(AND($S3057="VENCIDO",$K3057="KG",OR(Painel!$B$5="(Todos)",A3057=Painel!$B$5)*OR(Painel!$E$5="(Todos)",P3057=Painel!$E$5)),$J3057+ROW()/10000000,"")</f>
        <v>300.0003057</v>
      </c>
    </row>
    <row r="3058" customFormat="false" ht="15" hidden="false" customHeight="false" outlineLevel="0" collapsed="false">
      <c r="A3058" s="29" t="s">
        <v>55</v>
      </c>
      <c r="B3058" s="29" t="s">
        <v>5386</v>
      </c>
      <c r="C3058" s="29" t="s">
        <v>306</v>
      </c>
      <c r="D3058" s="29" t="s">
        <v>307</v>
      </c>
      <c r="E3058" s="29" t="n">
        <v>488</v>
      </c>
      <c r="F3058" s="29" t="s">
        <v>189</v>
      </c>
      <c r="G3058" s="29" t="s">
        <v>5801</v>
      </c>
      <c r="H3058" s="30" t="n">
        <v>180</v>
      </c>
      <c r="I3058" s="31" t="n">
        <v>46239</v>
      </c>
      <c r="J3058" s="30" t="n">
        <v>180</v>
      </c>
      <c r="K3058" s="29" t="s">
        <v>120</v>
      </c>
      <c r="L3058" s="29" t="s">
        <v>5403</v>
      </c>
      <c r="M3058" s="29"/>
      <c r="N3058" s="29" t="s">
        <v>122</v>
      </c>
      <c r="O3058" s="31" t="n">
        <v>46227</v>
      </c>
      <c r="P3058" s="29" t="s">
        <v>123</v>
      </c>
      <c r="Q3058" s="29" t="n">
        <f aca="false">IFERROR(VALUE(L3058),"")</f>
        <v>46</v>
      </c>
      <c r="R3058" s="29" t="n">
        <f aca="true">IF(O3058="","",O3058-TODAY())</f>
        <v>-58</v>
      </c>
      <c r="S3058" s="29" t="str">
        <f aca="false">IF(C3058="&lt;&lt; vazio &gt;&gt;","VAZIA",IF(AND(O3058&lt;&gt;"",R3058&lt;0),"VENCIDO",IF(AND(O3058&lt;&gt;"",R3058&lt;=Parametros!$B$10),"PRÓX. VENCIMENTO",IF(F3058="Q","QUALIDADE",IF(F3058="S","BLOQUEADO",IF(F3058="R","RESTRITO/DEVOLUÇÃO",IF(OR(N3058="QUAR",N3058="QRES"),"QUARENTENA",IF(OR(B3058="DESCARTE",B3058="DEVOLUÇÃO"),"DESCARTE/DEVOLUÇÃO",IF(AND(D3058="",K3058&lt;&gt;""),"SEM LOTE",IF(AND(Q3058&lt;&gt;"",Q3058&gt;=Parametros!$B$11),"PARADO/SEM GIRO","OK"))))))))))</f>
        <v>VENCIDO</v>
      </c>
      <c r="T3058" s="29" t="str">
        <f aca="false">IF(AND($S3058="PARADO/SEM GIRO",$K3058="KG",OR(Painel!$B$5="(Todos)",A3058=Painel!$B$5)*OR(Painel!$E$5="(Todos)",P3058=Painel!$E$5)),$J3058+ROW()/10000000,"")</f>
        <v/>
      </c>
      <c r="U3058" s="29" t="n">
        <f aca="false">IF(AND($S3058="VENCIDO",$K3058="KG",OR(Painel!$B$5="(Todos)",A3058=Painel!$B$5)*OR(Painel!$E$5="(Todos)",P3058=Painel!$E$5)),$J3058+ROW()/10000000,"")</f>
        <v>180.0003058</v>
      </c>
    </row>
    <row r="3059" customFormat="false" ht="15" hidden="false" customHeight="false" outlineLevel="0" collapsed="false">
      <c r="A3059" s="29" t="s">
        <v>55</v>
      </c>
      <c r="B3059" s="29" t="s">
        <v>5386</v>
      </c>
      <c r="C3059" s="29" t="s">
        <v>306</v>
      </c>
      <c r="D3059" s="29" t="s">
        <v>5802</v>
      </c>
      <c r="E3059" s="29" t="n">
        <v>488</v>
      </c>
      <c r="F3059" s="29" t="s">
        <v>189</v>
      </c>
      <c r="G3059" s="29" t="s">
        <v>5803</v>
      </c>
      <c r="H3059" s="30" t="n">
        <v>480</v>
      </c>
      <c r="I3059" s="31" t="n">
        <v>46281</v>
      </c>
      <c r="J3059" s="30" t="n">
        <v>480</v>
      </c>
      <c r="K3059" s="29" t="s">
        <v>120</v>
      </c>
      <c r="L3059" s="29" t="s">
        <v>284</v>
      </c>
      <c r="M3059" s="29"/>
      <c r="N3059" s="29" t="s">
        <v>122</v>
      </c>
      <c r="O3059" s="31" t="n">
        <v>46284</v>
      </c>
      <c r="P3059" s="29" t="s">
        <v>123</v>
      </c>
      <c r="Q3059" s="29" t="n">
        <f aca="false">IFERROR(VALUE(L3059),"")</f>
        <v>4</v>
      </c>
      <c r="R3059" s="29" t="n">
        <f aca="true">IF(O3059="","",O3059-TODAY())</f>
        <v>-1</v>
      </c>
      <c r="S3059" s="29" t="str">
        <f aca="false">IF(C3059="&lt;&lt; vazio &gt;&gt;","VAZIA",IF(AND(O3059&lt;&gt;"",R3059&lt;0),"VENCIDO",IF(AND(O3059&lt;&gt;"",R3059&lt;=Parametros!$B$10),"PRÓX. VENCIMENTO",IF(F3059="Q","QUALIDADE",IF(F3059="S","BLOQUEADO",IF(F3059="R","RESTRITO/DEVOLUÇÃO",IF(OR(N3059="QUAR",N3059="QRES"),"QUARENTENA",IF(OR(B3059="DESCARTE",B3059="DEVOLUÇÃO"),"DESCARTE/DEVOLUÇÃO",IF(AND(D3059="",K3059&lt;&gt;""),"SEM LOTE",IF(AND(Q3059&lt;&gt;"",Q3059&gt;=Parametros!$B$11),"PARADO/SEM GIRO","OK"))))))))))</f>
        <v>VENCIDO</v>
      </c>
      <c r="T3059" s="29" t="str">
        <f aca="false">IF(AND($S3059="PARADO/SEM GIRO",$K3059="KG",OR(Painel!$B$5="(Todos)",A3059=Painel!$B$5)*OR(Painel!$E$5="(Todos)",P3059=Painel!$E$5)),$J3059+ROW()/10000000,"")</f>
        <v/>
      </c>
      <c r="U3059" s="29" t="n">
        <f aca="false">IF(AND($S3059="VENCIDO",$K3059="KG",OR(Painel!$B$5="(Todos)",A3059=Painel!$B$5)*OR(Painel!$E$5="(Todos)",P3059=Painel!$E$5)),$J3059+ROW()/10000000,"")</f>
        <v>480.0003059</v>
      </c>
    </row>
    <row r="3060" customFormat="false" ht="15" hidden="false" customHeight="false" outlineLevel="0" collapsed="false">
      <c r="A3060" s="29" t="s">
        <v>55</v>
      </c>
      <c r="B3060" s="29" t="s">
        <v>5386</v>
      </c>
      <c r="C3060" s="29" t="s">
        <v>306</v>
      </c>
      <c r="D3060" s="29" t="s">
        <v>5802</v>
      </c>
      <c r="E3060" s="29" t="n">
        <v>488</v>
      </c>
      <c r="F3060" s="29" t="s">
        <v>137</v>
      </c>
      <c r="G3060" s="29" t="s">
        <v>5804</v>
      </c>
      <c r="H3060" s="30" t="n">
        <v>10</v>
      </c>
      <c r="I3060" s="31" t="n">
        <v>46271</v>
      </c>
      <c r="J3060" s="30" t="n">
        <v>10</v>
      </c>
      <c r="K3060" s="29" t="s">
        <v>120</v>
      </c>
      <c r="L3060" s="29" t="s">
        <v>221</v>
      </c>
      <c r="M3060" s="29"/>
      <c r="N3060" s="29" t="s">
        <v>134</v>
      </c>
      <c r="O3060" s="31" t="n">
        <v>46284</v>
      </c>
      <c r="P3060" s="29" t="s">
        <v>123</v>
      </c>
      <c r="Q3060" s="29" t="n">
        <f aca="false">IFERROR(VALUE(L3060),"")</f>
        <v>14</v>
      </c>
      <c r="R3060" s="29" t="n">
        <f aca="true">IF(O3060="","",O3060-TODAY())</f>
        <v>-1</v>
      </c>
      <c r="S3060" s="29" t="str">
        <f aca="false">IF(C3060="&lt;&lt; vazio &gt;&gt;","VAZIA",IF(AND(O3060&lt;&gt;"",R3060&lt;0),"VENCIDO",IF(AND(O3060&lt;&gt;"",R3060&lt;=Parametros!$B$10),"PRÓX. VENCIMENTO",IF(F3060="Q","QUALIDADE",IF(F3060="S","BLOQUEADO",IF(F3060="R","RESTRITO/DEVOLUÇÃO",IF(OR(N3060="QUAR",N3060="QRES"),"QUARENTENA",IF(OR(B3060="DESCARTE",B3060="DEVOLUÇÃO"),"DESCARTE/DEVOLUÇÃO",IF(AND(D3060="",K3060&lt;&gt;""),"SEM LOTE",IF(AND(Q3060&lt;&gt;"",Q3060&gt;=Parametros!$B$11),"PARADO/SEM GIRO","OK"))))))))))</f>
        <v>VENCIDO</v>
      </c>
      <c r="T3060" s="29" t="str">
        <f aca="false">IF(AND($S3060="PARADO/SEM GIRO",$K3060="KG",OR(Painel!$B$5="(Todos)",A3060=Painel!$B$5)*OR(Painel!$E$5="(Todos)",P3060=Painel!$E$5)),$J3060+ROW()/10000000,"")</f>
        <v/>
      </c>
      <c r="U3060" s="29" t="n">
        <f aca="false">IF(AND($S3060="VENCIDO",$K3060="KG",OR(Painel!$B$5="(Todos)",A3060=Painel!$B$5)*OR(Painel!$E$5="(Todos)",P3060=Painel!$E$5)),$J3060+ROW()/10000000,"")</f>
        <v>10.000306</v>
      </c>
    </row>
    <row r="3061" customFormat="false" ht="15" hidden="false" customHeight="false" outlineLevel="0" collapsed="false">
      <c r="A3061" s="29" t="s">
        <v>55</v>
      </c>
      <c r="B3061" s="29" t="s">
        <v>5386</v>
      </c>
      <c r="C3061" s="29" t="s">
        <v>306</v>
      </c>
      <c r="D3061" s="29" t="s">
        <v>2175</v>
      </c>
      <c r="E3061" s="29" t="n">
        <v>488</v>
      </c>
      <c r="F3061" s="29" t="s">
        <v>137</v>
      </c>
      <c r="G3061" s="29" t="s">
        <v>5805</v>
      </c>
      <c r="H3061" s="30" t="n">
        <v>200</v>
      </c>
      <c r="I3061" s="31" t="n">
        <v>46271</v>
      </c>
      <c r="J3061" s="30" t="n">
        <v>200</v>
      </c>
      <c r="K3061" s="29" t="s">
        <v>120</v>
      </c>
      <c r="L3061" s="29" t="s">
        <v>221</v>
      </c>
      <c r="M3061" s="29"/>
      <c r="N3061" s="29" t="s">
        <v>134</v>
      </c>
      <c r="O3061" s="31" t="n">
        <v>46285</v>
      </c>
      <c r="P3061" s="29" t="s">
        <v>123</v>
      </c>
      <c r="Q3061" s="29" t="n">
        <f aca="false">IFERROR(VALUE(L3061),"")</f>
        <v>14</v>
      </c>
      <c r="R3061" s="29" t="n">
        <f aca="true">IF(O3061="","",O3061-TODAY())</f>
        <v>0</v>
      </c>
      <c r="S3061" s="29" t="str">
        <f aca="false">IF(C3061="&lt;&lt; vazio &gt;&gt;","VAZIA",IF(AND(O3061&lt;&gt;"",R3061&lt;0),"VENCIDO",IF(AND(O3061&lt;&gt;"",R3061&lt;=Parametros!$B$10),"PRÓX. VENCIMENTO",IF(F3061="Q","QUALIDADE",IF(F3061="S","BLOQUEADO",IF(F3061="R","RESTRITO/DEVOLUÇÃO",IF(OR(N3061="QUAR",N3061="QRES"),"QUARENTENA",IF(OR(B3061="DESCARTE",B3061="DEVOLUÇÃO"),"DESCARTE/DEVOLUÇÃO",IF(AND(D3061="",K3061&lt;&gt;""),"SEM LOTE",IF(AND(Q3061&lt;&gt;"",Q3061&gt;=Parametros!$B$11),"PARADO/SEM GIRO","OK"))))))))))</f>
        <v>PRÓX. VENCIMENTO</v>
      </c>
      <c r="T3061" s="29" t="str">
        <f aca="false">IF(AND($S3061="PARADO/SEM GIRO",$K3061="KG",OR(Painel!$B$5="(Todos)",A3061=Painel!$B$5)*OR(Painel!$E$5="(Todos)",P3061=Painel!$E$5)),$J3061+ROW()/10000000,"")</f>
        <v/>
      </c>
      <c r="U3061" s="29" t="str">
        <f aca="false">IF(AND($S3061="VENCIDO",$K3061="KG",OR(Painel!$B$5="(Todos)",A3061=Painel!$B$5)*OR(Painel!$E$5="(Todos)",P3061=Painel!$E$5)),$J3061+ROW()/10000000,"")</f>
        <v/>
      </c>
    </row>
    <row r="3062" customFormat="false" ht="15" hidden="false" customHeight="false" outlineLevel="0" collapsed="false">
      <c r="A3062" s="29" t="s">
        <v>55</v>
      </c>
      <c r="B3062" s="29" t="s">
        <v>5386</v>
      </c>
      <c r="C3062" s="29" t="s">
        <v>306</v>
      </c>
      <c r="D3062" s="29" t="s">
        <v>2175</v>
      </c>
      <c r="E3062" s="29" t="n">
        <v>488</v>
      </c>
      <c r="F3062" s="29" t="s">
        <v>137</v>
      </c>
      <c r="G3062" s="29" t="s">
        <v>5806</v>
      </c>
      <c r="H3062" s="30" t="n">
        <v>10</v>
      </c>
      <c r="I3062" s="31" t="n">
        <v>46271</v>
      </c>
      <c r="J3062" s="30" t="n">
        <v>10</v>
      </c>
      <c r="K3062" s="29" t="s">
        <v>120</v>
      </c>
      <c r="L3062" s="29" t="s">
        <v>221</v>
      </c>
      <c r="M3062" s="29"/>
      <c r="N3062" s="29" t="s">
        <v>134</v>
      </c>
      <c r="O3062" s="31" t="n">
        <v>46285</v>
      </c>
      <c r="P3062" s="29" t="s">
        <v>123</v>
      </c>
      <c r="Q3062" s="29" t="n">
        <f aca="false">IFERROR(VALUE(L3062),"")</f>
        <v>14</v>
      </c>
      <c r="R3062" s="29" t="n">
        <f aca="true">IF(O3062="","",O3062-TODAY())</f>
        <v>0</v>
      </c>
      <c r="S3062" s="29" t="str">
        <f aca="false">IF(C3062="&lt;&lt; vazio &gt;&gt;","VAZIA",IF(AND(O3062&lt;&gt;"",R3062&lt;0),"VENCIDO",IF(AND(O3062&lt;&gt;"",R3062&lt;=Parametros!$B$10),"PRÓX. VENCIMENTO",IF(F3062="Q","QUALIDADE",IF(F3062="S","BLOQUEADO",IF(F3062="R","RESTRITO/DEVOLUÇÃO",IF(OR(N3062="QUAR",N3062="QRES"),"QUARENTENA",IF(OR(B3062="DESCARTE",B3062="DEVOLUÇÃO"),"DESCARTE/DEVOLUÇÃO",IF(AND(D3062="",K3062&lt;&gt;""),"SEM LOTE",IF(AND(Q3062&lt;&gt;"",Q3062&gt;=Parametros!$B$11),"PARADO/SEM GIRO","OK"))))))))))</f>
        <v>PRÓX. VENCIMENTO</v>
      </c>
      <c r="T3062" s="29" t="str">
        <f aca="false">IF(AND($S3062="PARADO/SEM GIRO",$K3062="KG",OR(Painel!$B$5="(Todos)",A3062=Painel!$B$5)*OR(Painel!$E$5="(Todos)",P3062=Painel!$E$5)),$J3062+ROW()/10000000,"")</f>
        <v/>
      </c>
      <c r="U3062" s="29" t="str">
        <f aca="false">IF(AND($S3062="VENCIDO",$K3062="KG",OR(Painel!$B$5="(Todos)",A3062=Painel!$B$5)*OR(Painel!$E$5="(Todos)",P3062=Painel!$E$5)),$J3062+ROW()/10000000,"")</f>
        <v/>
      </c>
    </row>
    <row r="3063" customFormat="false" ht="15" hidden="false" customHeight="false" outlineLevel="0" collapsed="false">
      <c r="A3063" s="29" t="s">
        <v>55</v>
      </c>
      <c r="B3063" s="29" t="s">
        <v>5386</v>
      </c>
      <c r="C3063" s="29" t="s">
        <v>231</v>
      </c>
      <c r="D3063" s="29" t="s">
        <v>5807</v>
      </c>
      <c r="E3063" s="29" t="n">
        <v>488</v>
      </c>
      <c r="F3063" s="29" t="s">
        <v>189</v>
      </c>
      <c r="G3063" s="29" t="s">
        <v>5808</v>
      </c>
      <c r="H3063" s="30" t="n">
        <v>16.4</v>
      </c>
      <c r="I3063" s="31" t="n">
        <v>46240</v>
      </c>
      <c r="J3063" s="30" t="n">
        <v>16.4</v>
      </c>
      <c r="K3063" s="29" t="s">
        <v>120</v>
      </c>
      <c r="L3063" s="29" t="s">
        <v>1330</v>
      </c>
      <c r="M3063" s="29"/>
      <c r="N3063" s="29" t="s">
        <v>122</v>
      </c>
      <c r="O3063" s="31" t="n">
        <v>45674</v>
      </c>
      <c r="P3063" s="29" t="s">
        <v>123</v>
      </c>
      <c r="Q3063" s="29" t="n">
        <f aca="false">IFERROR(VALUE(L3063),"")</f>
        <v>45</v>
      </c>
      <c r="R3063" s="29" t="n">
        <f aca="true">IF(O3063="","",O3063-TODAY())</f>
        <v>-611</v>
      </c>
      <c r="S3063" s="29" t="str">
        <f aca="false">IF(C3063="&lt;&lt; vazio &gt;&gt;","VAZIA",IF(AND(O3063&lt;&gt;"",R3063&lt;0),"VENCIDO",IF(AND(O3063&lt;&gt;"",R3063&lt;=Parametros!$B$10),"PRÓX. VENCIMENTO",IF(F3063="Q","QUALIDADE",IF(F3063="S","BLOQUEADO",IF(F3063="R","RESTRITO/DEVOLUÇÃO",IF(OR(N3063="QUAR",N3063="QRES"),"QUARENTENA",IF(OR(B3063="DESCARTE",B3063="DEVOLUÇÃO"),"DESCARTE/DEVOLUÇÃO",IF(AND(D3063="",K3063&lt;&gt;""),"SEM LOTE",IF(AND(Q3063&lt;&gt;"",Q3063&gt;=Parametros!$B$11),"PARADO/SEM GIRO","OK"))))))))))</f>
        <v>VENCIDO</v>
      </c>
      <c r="T3063" s="29" t="str">
        <f aca="false">IF(AND($S3063="PARADO/SEM GIRO",$K3063="KG",OR(Painel!$B$5="(Todos)",A3063=Painel!$B$5)*OR(Painel!$E$5="(Todos)",P3063=Painel!$E$5)),$J3063+ROW()/10000000,"")</f>
        <v/>
      </c>
      <c r="U3063" s="29" t="n">
        <f aca="false">IF(AND($S3063="VENCIDO",$K3063="KG",OR(Painel!$B$5="(Todos)",A3063=Painel!$B$5)*OR(Painel!$E$5="(Todos)",P3063=Painel!$E$5)),$J3063+ROW()/10000000,"")</f>
        <v>16.4003063</v>
      </c>
    </row>
    <row r="3064" customFormat="false" ht="15" hidden="false" customHeight="false" outlineLevel="0" collapsed="false">
      <c r="A3064" s="29" t="s">
        <v>55</v>
      </c>
      <c r="B3064" s="29" t="s">
        <v>5386</v>
      </c>
      <c r="C3064" s="29" t="s">
        <v>231</v>
      </c>
      <c r="D3064" s="29" t="s">
        <v>5807</v>
      </c>
      <c r="E3064" s="29" t="n">
        <v>488</v>
      </c>
      <c r="F3064" s="29" t="s">
        <v>189</v>
      </c>
      <c r="G3064" s="29" t="s">
        <v>5809</v>
      </c>
      <c r="H3064" s="30" t="n">
        <v>16.4</v>
      </c>
      <c r="I3064" s="31" t="n">
        <v>46240</v>
      </c>
      <c r="J3064" s="30" t="n">
        <v>16.4</v>
      </c>
      <c r="K3064" s="29" t="s">
        <v>120</v>
      </c>
      <c r="L3064" s="29" t="s">
        <v>1330</v>
      </c>
      <c r="M3064" s="29"/>
      <c r="N3064" s="29" t="s">
        <v>122</v>
      </c>
      <c r="O3064" s="31" t="n">
        <v>45674</v>
      </c>
      <c r="P3064" s="29" t="s">
        <v>123</v>
      </c>
      <c r="Q3064" s="29" t="n">
        <f aca="false">IFERROR(VALUE(L3064),"")</f>
        <v>45</v>
      </c>
      <c r="R3064" s="29" t="n">
        <f aca="true">IF(O3064="","",O3064-TODAY())</f>
        <v>-611</v>
      </c>
      <c r="S3064" s="29" t="str">
        <f aca="false">IF(C3064="&lt;&lt; vazio &gt;&gt;","VAZIA",IF(AND(O3064&lt;&gt;"",R3064&lt;0),"VENCIDO",IF(AND(O3064&lt;&gt;"",R3064&lt;=Parametros!$B$10),"PRÓX. VENCIMENTO",IF(F3064="Q","QUALIDADE",IF(F3064="S","BLOQUEADO",IF(F3064="R","RESTRITO/DEVOLUÇÃO",IF(OR(N3064="QUAR",N3064="QRES"),"QUARENTENA",IF(OR(B3064="DESCARTE",B3064="DEVOLUÇÃO"),"DESCARTE/DEVOLUÇÃO",IF(AND(D3064="",K3064&lt;&gt;""),"SEM LOTE",IF(AND(Q3064&lt;&gt;"",Q3064&gt;=Parametros!$B$11),"PARADO/SEM GIRO","OK"))))))))))</f>
        <v>VENCIDO</v>
      </c>
      <c r="T3064" s="29" t="str">
        <f aca="false">IF(AND($S3064="PARADO/SEM GIRO",$K3064="KG",OR(Painel!$B$5="(Todos)",A3064=Painel!$B$5)*OR(Painel!$E$5="(Todos)",P3064=Painel!$E$5)),$J3064+ROW()/10000000,"")</f>
        <v/>
      </c>
      <c r="U3064" s="29" t="n">
        <f aca="false">IF(AND($S3064="VENCIDO",$K3064="KG",OR(Painel!$B$5="(Todos)",A3064=Painel!$B$5)*OR(Painel!$E$5="(Todos)",P3064=Painel!$E$5)),$J3064+ROW()/10000000,"")</f>
        <v>16.4003064</v>
      </c>
    </row>
    <row r="3065" customFormat="false" ht="15" hidden="false" customHeight="false" outlineLevel="0" collapsed="false">
      <c r="A3065" s="29" t="s">
        <v>55</v>
      </c>
      <c r="B3065" s="29" t="s">
        <v>5386</v>
      </c>
      <c r="C3065" s="29" t="s">
        <v>231</v>
      </c>
      <c r="D3065" s="29" t="s">
        <v>5810</v>
      </c>
      <c r="E3065" s="29" t="n">
        <v>488</v>
      </c>
      <c r="F3065" s="29" t="s">
        <v>189</v>
      </c>
      <c r="G3065" s="29" t="s">
        <v>5811</v>
      </c>
      <c r="H3065" s="30" t="n">
        <v>246</v>
      </c>
      <c r="I3065" s="31" t="n">
        <v>46240</v>
      </c>
      <c r="J3065" s="30" t="n">
        <v>246</v>
      </c>
      <c r="K3065" s="29" t="s">
        <v>120</v>
      </c>
      <c r="L3065" s="29" t="s">
        <v>1330</v>
      </c>
      <c r="M3065" s="29"/>
      <c r="N3065" s="29" t="s">
        <v>122</v>
      </c>
      <c r="O3065" s="31" t="n">
        <v>46101</v>
      </c>
      <c r="P3065" s="29" t="s">
        <v>123</v>
      </c>
      <c r="Q3065" s="29" t="n">
        <f aca="false">IFERROR(VALUE(L3065),"")</f>
        <v>45</v>
      </c>
      <c r="R3065" s="29" t="n">
        <f aca="true">IF(O3065="","",O3065-TODAY())</f>
        <v>-184</v>
      </c>
      <c r="S3065" s="29" t="str">
        <f aca="false">IF(C3065="&lt;&lt; vazio &gt;&gt;","VAZIA",IF(AND(O3065&lt;&gt;"",R3065&lt;0),"VENCIDO",IF(AND(O3065&lt;&gt;"",R3065&lt;=Parametros!$B$10),"PRÓX. VENCIMENTO",IF(F3065="Q","QUALIDADE",IF(F3065="S","BLOQUEADO",IF(F3065="R","RESTRITO/DEVOLUÇÃO",IF(OR(N3065="QUAR",N3065="QRES"),"QUARENTENA",IF(OR(B3065="DESCARTE",B3065="DEVOLUÇÃO"),"DESCARTE/DEVOLUÇÃO",IF(AND(D3065="",K3065&lt;&gt;""),"SEM LOTE",IF(AND(Q3065&lt;&gt;"",Q3065&gt;=Parametros!$B$11),"PARADO/SEM GIRO","OK"))))))))))</f>
        <v>VENCIDO</v>
      </c>
      <c r="T3065" s="29" t="str">
        <f aca="false">IF(AND($S3065="PARADO/SEM GIRO",$K3065="KG",OR(Painel!$B$5="(Todos)",A3065=Painel!$B$5)*OR(Painel!$E$5="(Todos)",P3065=Painel!$E$5)),$J3065+ROW()/10000000,"")</f>
        <v/>
      </c>
      <c r="U3065" s="29" t="n">
        <f aca="false">IF(AND($S3065="VENCIDO",$K3065="KG",OR(Painel!$B$5="(Todos)",A3065=Painel!$B$5)*OR(Painel!$E$5="(Todos)",P3065=Painel!$E$5)),$J3065+ROW()/10000000,"")</f>
        <v>246.0003065</v>
      </c>
    </row>
    <row r="3066" customFormat="false" ht="15" hidden="false" customHeight="false" outlineLevel="0" collapsed="false">
      <c r="A3066" s="29" t="s">
        <v>55</v>
      </c>
      <c r="B3066" s="29" t="s">
        <v>5386</v>
      </c>
      <c r="C3066" s="29" t="s">
        <v>231</v>
      </c>
      <c r="D3066" s="29" t="s">
        <v>232</v>
      </c>
      <c r="E3066" s="29" t="n">
        <v>488</v>
      </c>
      <c r="F3066" s="29" t="s">
        <v>189</v>
      </c>
      <c r="G3066" s="29" t="s">
        <v>5812</v>
      </c>
      <c r="H3066" s="30" t="n">
        <v>32.8</v>
      </c>
      <c r="I3066" s="31" t="n">
        <v>46216</v>
      </c>
      <c r="J3066" s="30" t="n">
        <v>32.8</v>
      </c>
      <c r="K3066" s="29" t="s">
        <v>120</v>
      </c>
      <c r="L3066" s="29" t="s">
        <v>5770</v>
      </c>
      <c r="M3066" s="29"/>
      <c r="N3066" s="29" t="s">
        <v>122</v>
      </c>
      <c r="O3066" s="31" t="n">
        <v>46213</v>
      </c>
      <c r="P3066" s="29" t="s">
        <v>123</v>
      </c>
      <c r="Q3066" s="29" t="n">
        <f aca="false">IFERROR(VALUE(L3066),"")</f>
        <v>69</v>
      </c>
      <c r="R3066" s="29" t="n">
        <f aca="true">IF(O3066="","",O3066-TODAY())</f>
        <v>-72</v>
      </c>
      <c r="S3066" s="29" t="str">
        <f aca="false">IF(C3066="&lt;&lt; vazio &gt;&gt;","VAZIA",IF(AND(O3066&lt;&gt;"",R3066&lt;0),"VENCIDO",IF(AND(O3066&lt;&gt;"",R3066&lt;=Parametros!$B$10),"PRÓX. VENCIMENTO",IF(F3066="Q","QUALIDADE",IF(F3066="S","BLOQUEADO",IF(F3066="R","RESTRITO/DEVOLUÇÃO",IF(OR(N3066="QUAR",N3066="QRES"),"QUARENTENA",IF(OR(B3066="DESCARTE",B3066="DEVOLUÇÃO"),"DESCARTE/DEVOLUÇÃO",IF(AND(D3066="",K3066&lt;&gt;""),"SEM LOTE",IF(AND(Q3066&lt;&gt;"",Q3066&gt;=Parametros!$B$11),"PARADO/SEM GIRO","OK"))))))))))</f>
        <v>VENCIDO</v>
      </c>
      <c r="T3066" s="29" t="str">
        <f aca="false">IF(AND($S3066="PARADO/SEM GIRO",$K3066="KG",OR(Painel!$B$5="(Todos)",A3066=Painel!$B$5)*OR(Painel!$E$5="(Todos)",P3066=Painel!$E$5)),$J3066+ROW()/10000000,"")</f>
        <v/>
      </c>
      <c r="U3066" s="29" t="n">
        <f aca="false">IF(AND($S3066="VENCIDO",$K3066="KG",OR(Painel!$B$5="(Todos)",A3066=Painel!$B$5)*OR(Painel!$E$5="(Todos)",P3066=Painel!$E$5)),$J3066+ROW()/10000000,"")</f>
        <v>32.8003066</v>
      </c>
    </row>
    <row r="3067" customFormat="false" ht="15" hidden="false" customHeight="false" outlineLevel="0" collapsed="false">
      <c r="A3067" s="29" t="s">
        <v>55</v>
      </c>
      <c r="B3067" s="29" t="s">
        <v>5386</v>
      </c>
      <c r="C3067" s="29" t="s">
        <v>231</v>
      </c>
      <c r="D3067" s="29" t="s">
        <v>232</v>
      </c>
      <c r="E3067" s="29" t="n">
        <v>488</v>
      </c>
      <c r="F3067" s="29" t="s">
        <v>189</v>
      </c>
      <c r="G3067" s="29" t="s">
        <v>5813</v>
      </c>
      <c r="H3067" s="30" t="n">
        <v>65.6</v>
      </c>
      <c r="I3067" s="31" t="n">
        <v>46216</v>
      </c>
      <c r="J3067" s="30" t="n">
        <v>65.6</v>
      </c>
      <c r="K3067" s="29" t="s">
        <v>120</v>
      </c>
      <c r="L3067" s="29" t="s">
        <v>5770</v>
      </c>
      <c r="M3067" s="29"/>
      <c r="N3067" s="29" t="s">
        <v>122</v>
      </c>
      <c r="O3067" s="31" t="n">
        <v>46213</v>
      </c>
      <c r="P3067" s="29" t="s">
        <v>123</v>
      </c>
      <c r="Q3067" s="29" t="n">
        <f aca="false">IFERROR(VALUE(L3067),"")</f>
        <v>69</v>
      </c>
      <c r="R3067" s="29" t="n">
        <f aca="true">IF(O3067="","",O3067-TODAY())</f>
        <v>-72</v>
      </c>
      <c r="S3067" s="29" t="str">
        <f aca="false">IF(C3067="&lt;&lt; vazio &gt;&gt;","VAZIA",IF(AND(O3067&lt;&gt;"",R3067&lt;0),"VENCIDO",IF(AND(O3067&lt;&gt;"",R3067&lt;=Parametros!$B$10),"PRÓX. VENCIMENTO",IF(F3067="Q","QUALIDADE",IF(F3067="S","BLOQUEADO",IF(F3067="R","RESTRITO/DEVOLUÇÃO",IF(OR(N3067="QUAR",N3067="QRES"),"QUARENTENA",IF(OR(B3067="DESCARTE",B3067="DEVOLUÇÃO"),"DESCARTE/DEVOLUÇÃO",IF(AND(D3067="",K3067&lt;&gt;""),"SEM LOTE",IF(AND(Q3067&lt;&gt;"",Q3067&gt;=Parametros!$B$11),"PARADO/SEM GIRO","OK"))))))))))</f>
        <v>VENCIDO</v>
      </c>
      <c r="T3067" s="29" t="str">
        <f aca="false">IF(AND($S3067="PARADO/SEM GIRO",$K3067="KG",OR(Painel!$B$5="(Todos)",A3067=Painel!$B$5)*OR(Painel!$E$5="(Todos)",P3067=Painel!$E$5)),$J3067+ROW()/10000000,"")</f>
        <v/>
      </c>
      <c r="U3067" s="29" t="n">
        <f aca="false">IF(AND($S3067="VENCIDO",$K3067="KG",OR(Painel!$B$5="(Todos)",A3067=Painel!$B$5)*OR(Painel!$E$5="(Todos)",P3067=Painel!$E$5)),$J3067+ROW()/10000000,"")</f>
        <v>65.6003067</v>
      </c>
    </row>
    <row r="3068" customFormat="false" ht="15" hidden="false" customHeight="false" outlineLevel="0" collapsed="false">
      <c r="A3068" s="29" t="s">
        <v>55</v>
      </c>
      <c r="B3068" s="29" t="s">
        <v>5386</v>
      </c>
      <c r="C3068" s="29" t="s">
        <v>231</v>
      </c>
      <c r="D3068" s="29" t="s">
        <v>5814</v>
      </c>
      <c r="E3068" s="29" t="n">
        <v>488</v>
      </c>
      <c r="F3068" s="29" t="s">
        <v>137</v>
      </c>
      <c r="G3068" s="29" t="s">
        <v>5815</v>
      </c>
      <c r="H3068" s="30" t="n">
        <v>16.4</v>
      </c>
      <c r="I3068" s="31" t="n">
        <v>46273</v>
      </c>
      <c r="J3068" s="30" t="n">
        <v>16.4</v>
      </c>
      <c r="K3068" s="29" t="s">
        <v>120</v>
      </c>
      <c r="L3068" s="29" t="s">
        <v>149</v>
      </c>
      <c r="M3068" s="29"/>
      <c r="N3068" s="29" t="s">
        <v>134</v>
      </c>
      <c r="O3068" s="29"/>
      <c r="P3068" s="29" t="s">
        <v>123</v>
      </c>
      <c r="Q3068" s="29" t="n">
        <f aca="false">IFERROR(VALUE(L3068),"")</f>
        <v>12</v>
      </c>
      <c r="R3068" s="29" t="str">
        <f aca="true">IF(O3068="","",O3068-TODAY())</f>
        <v/>
      </c>
      <c r="S3068" s="29" t="str">
        <f aca="false">IF(C3068="&lt;&lt; vazio &gt;&gt;","VAZIA",IF(AND(O3068&lt;&gt;"",R3068&lt;0),"VENCIDO",IF(AND(O3068&lt;&gt;"",R3068&lt;=Parametros!$B$10),"PRÓX. VENCIMENTO",IF(F3068="Q","QUALIDADE",IF(F3068="S","BLOQUEADO",IF(F3068="R","RESTRITO/DEVOLUÇÃO",IF(OR(N3068="QUAR",N3068="QRES"),"QUARENTENA",IF(OR(B3068="DESCARTE",B3068="DEVOLUÇÃO"),"DESCARTE/DEVOLUÇÃO",IF(AND(D3068="",K3068&lt;&gt;""),"SEM LOTE",IF(AND(Q3068&lt;&gt;"",Q3068&gt;=Parametros!$B$11),"PARADO/SEM GIRO","OK"))))))))))</f>
        <v>BLOQUEADO</v>
      </c>
      <c r="T3068" s="29" t="str">
        <f aca="false">IF(AND($S3068="PARADO/SEM GIRO",$K3068="KG",OR(Painel!$B$5="(Todos)",A3068=Painel!$B$5)*OR(Painel!$E$5="(Todos)",P3068=Painel!$E$5)),$J3068+ROW()/10000000,"")</f>
        <v/>
      </c>
      <c r="U3068" s="29" t="str">
        <f aca="false">IF(AND($S3068="VENCIDO",$K3068="KG",OR(Painel!$B$5="(Todos)",A3068=Painel!$B$5)*OR(Painel!$E$5="(Todos)",P3068=Painel!$E$5)),$J3068+ROW()/10000000,"")</f>
        <v/>
      </c>
    </row>
    <row r="3069" customFormat="false" ht="15" hidden="false" customHeight="false" outlineLevel="0" collapsed="false">
      <c r="A3069" s="29" t="s">
        <v>55</v>
      </c>
      <c r="B3069" s="29" t="s">
        <v>5386</v>
      </c>
      <c r="C3069" s="29" t="s">
        <v>231</v>
      </c>
      <c r="D3069" s="29" t="s">
        <v>5814</v>
      </c>
      <c r="E3069" s="29" t="n">
        <v>488</v>
      </c>
      <c r="F3069" s="29" t="s">
        <v>137</v>
      </c>
      <c r="G3069" s="29" t="s">
        <v>5816</v>
      </c>
      <c r="H3069" s="30" t="n">
        <v>32.8</v>
      </c>
      <c r="I3069" s="31" t="n">
        <v>46271</v>
      </c>
      <c r="J3069" s="30" t="n">
        <v>32.8</v>
      </c>
      <c r="K3069" s="29" t="s">
        <v>120</v>
      </c>
      <c r="L3069" s="29" t="s">
        <v>221</v>
      </c>
      <c r="M3069" s="29"/>
      <c r="N3069" s="29" t="s">
        <v>134</v>
      </c>
      <c r="O3069" s="29"/>
      <c r="P3069" s="29" t="s">
        <v>123</v>
      </c>
      <c r="Q3069" s="29" t="n">
        <f aca="false">IFERROR(VALUE(L3069),"")</f>
        <v>14</v>
      </c>
      <c r="R3069" s="29" t="str">
        <f aca="true">IF(O3069="","",O3069-TODAY())</f>
        <v/>
      </c>
      <c r="S3069" s="29" t="str">
        <f aca="false">IF(C3069="&lt;&lt; vazio &gt;&gt;","VAZIA",IF(AND(O3069&lt;&gt;"",R3069&lt;0),"VENCIDO",IF(AND(O3069&lt;&gt;"",R3069&lt;=Parametros!$B$10),"PRÓX. VENCIMENTO",IF(F3069="Q","QUALIDADE",IF(F3069="S","BLOQUEADO",IF(F3069="R","RESTRITO/DEVOLUÇÃO",IF(OR(N3069="QUAR",N3069="QRES"),"QUARENTENA",IF(OR(B3069="DESCARTE",B3069="DEVOLUÇÃO"),"DESCARTE/DEVOLUÇÃO",IF(AND(D3069="",K3069&lt;&gt;""),"SEM LOTE",IF(AND(Q3069&lt;&gt;"",Q3069&gt;=Parametros!$B$11),"PARADO/SEM GIRO","OK"))))))))))</f>
        <v>BLOQUEADO</v>
      </c>
      <c r="T3069" s="29" t="str">
        <f aca="false">IF(AND($S3069="PARADO/SEM GIRO",$K3069="KG",OR(Painel!$B$5="(Todos)",A3069=Painel!$B$5)*OR(Painel!$E$5="(Todos)",P3069=Painel!$E$5)),$J3069+ROW()/10000000,"")</f>
        <v/>
      </c>
      <c r="U3069" s="29" t="str">
        <f aca="false">IF(AND($S3069="VENCIDO",$K3069="KG",OR(Painel!$B$5="(Todos)",A3069=Painel!$B$5)*OR(Painel!$E$5="(Todos)",P3069=Painel!$E$5)),$J3069+ROW()/10000000,"")</f>
        <v/>
      </c>
    </row>
    <row r="3070" customFormat="false" ht="15" hidden="false" customHeight="false" outlineLevel="0" collapsed="false">
      <c r="A3070" s="29" t="s">
        <v>55</v>
      </c>
      <c r="B3070" s="29" t="s">
        <v>5386</v>
      </c>
      <c r="C3070" s="29" t="s">
        <v>231</v>
      </c>
      <c r="D3070" s="29" t="s">
        <v>5814</v>
      </c>
      <c r="E3070" s="29" t="n">
        <v>488</v>
      </c>
      <c r="F3070" s="29" t="s">
        <v>137</v>
      </c>
      <c r="G3070" s="29" t="s">
        <v>5817</v>
      </c>
      <c r="H3070" s="30" t="n">
        <v>16.4</v>
      </c>
      <c r="I3070" s="31" t="n">
        <v>46271</v>
      </c>
      <c r="J3070" s="30" t="n">
        <v>16.4</v>
      </c>
      <c r="K3070" s="29" t="s">
        <v>120</v>
      </c>
      <c r="L3070" s="29" t="s">
        <v>221</v>
      </c>
      <c r="M3070" s="29"/>
      <c r="N3070" s="29" t="s">
        <v>134</v>
      </c>
      <c r="O3070" s="31" t="n">
        <v>46289</v>
      </c>
      <c r="P3070" s="29" t="s">
        <v>123</v>
      </c>
      <c r="Q3070" s="29" t="n">
        <f aca="false">IFERROR(VALUE(L3070),"")</f>
        <v>14</v>
      </c>
      <c r="R3070" s="29" t="n">
        <f aca="true">IF(O3070="","",O3070-TODAY())</f>
        <v>4</v>
      </c>
      <c r="S3070" s="29" t="str">
        <f aca="false">IF(C3070="&lt;&lt; vazio &gt;&gt;","VAZIA",IF(AND(O3070&lt;&gt;"",R3070&lt;0),"VENCIDO",IF(AND(O3070&lt;&gt;"",R3070&lt;=Parametros!$B$10),"PRÓX. VENCIMENTO",IF(F3070="Q","QUALIDADE",IF(F3070="S","BLOQUEADO",IF(F3070="R","RESTRITO/DEVOLUÇÃO",IF(OR(N3070="QUAR",N3070="QRES"),"QUARENTENA",IF(OR(B3070="DESCARTE",B3070="DEVOLUÇÃO"),"DESCARTE/DEVOLUÇÃO",IF(AND(D3070="",K3070&lt;&gt;""),"SEM LOTE",IF(AND(Q3070&lt;&gt;"",Q3070&gt;=Parametros!$B$11),"PARADO/SEM GIRO","OK"))))))))))</f>
        <v>PRÓX. VENCIMENTO</v>
      </c>
      <c r="T3070" s="29" t="str">
        <f aca="false">IF(AND($S3070="PARADO/SEM GIRO",$K3070="KG",OR(Painel!$B$5="(Todos)",A3070=Painel!$B$5)*OR(Painel!$E$5="(Todos)",P3070=Painel!$E$5)),$J3070+ROW()/10000000,"")</f>
        <v/>
      </c>
      <c r="U3070" s="29" t="str">
        <f aca="false">IF(AND($S3070="VENCIDO",$K3070="KG",OR(Painel!$B$5="(Todos)",A3070=Painel!$B$5)*OR(Painel!$E$5="(Todos)",P3070=Painel!$E$5)),$J3070+ROW()/10000000,"")</f>
        <v/>
      </c>
    </row>
    <row r="3071" customFormat="false" ht="15" hidden="false" customHeight="false" outlineLevel="0" collapsed="false">
      <c r="A3071" s="29" t="s">
        <v>55</v>
      </c>
      <c r="B3071" s="29" t="s">
        <v>5386</v>
      </c>
      <c r="C3071" s="29" t="s">
        <v>231</v>
      </c>
      <c r="D3071" s="29" t="s">
        <v>5814</v>
      </c>
      <c r="E3071" s="29" t="n">
        <v>488</v>
      </c>
      <c r="F3071" s="29" t="s">
        <v>137</v>
      </c>
      <c r="G3071" s="29" t="s">
        <v>5818</v>
      </c>
      <c r="H3071" s="30" t="n">
        <v>16.4</v>
      </c>
      <c r="I3071" s="31" t="n">
        <v>46273</v>
      </c>
      <c r="J3071" s="30" t="n">
        <v>16.4</v>
      </c>
      <c r="K3071" s="29" t="s">
        <v>120</v>
      </c>
      <c r="L3071" s="29" t="s">
        <v>149</v>
      </c>
      <c r="M3071" s="29"/>
      <c r="N3071" s="29" t="s">
        <v>134</v>
      </c>
      <c r="O3071" s="29"/>
      <c r="P3071" s="29" t="s">
        <v>123</v>
      </c>
      <c r="Q3071" s="29" t="n">
        <f aca="false">IFERROR(VALUE(L3071),"")</f>
        <v>12</v>
      </c>
      <c r="R3071" s="29" t="str">
        <f aca="true">IF(O3071="","",O3071-TODAY())</f>
        <v/>
      </c>
      <c r="S3071" s="29" t="str">
        <f aca="false">IF(C3071="&lt;&lt; vazio &gt;&gt;","VAZIA",IF(AND(O3071&lt;&gt;"",R3071&lt;0),"VENCIDO",IF(AND(O3071&lt;&gt;"",R3071&lt;=Parametros!$B$10),"PRÓX. VENCIMENTO",IF(F3071="Q","QUALIDADE",IF(F3071="S","BLOQUEADO",IF(F3071="R","RESTRITO/DEVOLUÇÃO",IF(OR(N3071="QUAR",N3071="QRES"),"QUARENTENA",IF(OR(B3071="DESCARTE",B3071="DEVOLUÇÃO"),"DESCARTE/DEVOLUÇÃO",IF(AND(D3071="",K3071&lt;&gt;""),"SEM LOTE",IF(AND(Q3071&lt;&gt;"",Q3071&gt;=Parametros!$B$11),"PARADO/SEM GIRO","OK"))))))))))</f>
        <v>BLOQUEADO</v>
      </c>
      <c r="T3071" s="29" t="str">
        <f aca="false">IF(AND($S3071="PARADO/SEM GIRO",$K3071="KG",OR(Painel!$B$5="(Todos)",A3071=Painel!$B$5)*OR(Painel!$E$5="(Todos)",P3071=Painel!$E$5)),$J3071+ROW()/10000000,"")</f>
        <v/>
      </c>
      <c r="U3071" s="29" t="str">
        <f aca="false">IF(AND($S3071="VENCIDO",$K3071="KG",OR(Painel!$B$5="(Todos)",A3071=Painel!$B$5)*OR(Painel!$E$5="(Todos)",P3071=Painel!$E$5)),$J3071+ROW()/10000000,"")</f>
        <v/>
      </c>
    </row>
    <row r="3072" customFormat="false" ht="15" hidden="false" customHeight="false" outlineLevel="0" collapsed="false">
      <c r="A3072" s="29" t="s">
        <v>55</v>
      </c>
      <c r="B3072" s="29" t="s">
        <v>5386</v>
      </c>
      <c r="C3072" s="29" t="s">
        <v>231</v>
      </c>
      <c r="D3072" s="29" t="s">
        <v>5814</v>
      </c>
      <c r="E3072" s="29" t="n">
        <v>488</v>
      </c>
      <c r="F3072" s="29" t="s">
        <v>137</v>
      </c>
      <c r="G3072" s="29" t="s">
        <v>5819</v>
      </c>
      <c r="H3072" s="30" t="n">
        <v>32.8</v>
      </c>
      <c r="I3072" s="31" t="n">
        <v>46273</v>
      </c>
      <c r="J3072" s="30" t="n">
        <v>32.8</v>
      </c>
      <c r="K3072" s="29" t="s">
        <v>120</v>
      </c>
      <c r="L3072" s="29" t="s">
        <v>149</v>
      </c>
      <c r="M3072" s="29"/>
      <c r="N3072" s="29" t="s">
        <v>134</v>
      </c>
      <c r="O3072" s="31" t="n">
        <v>46289</v>
      </c>
      <c r="P3072" s="29" t="s">
        <v>123</v>
      </c>
      <c r="Q3072" s="29" t="n">
        <f aca="false">IFERROR(VALUE(L3072),"")</f>
        <v>12</v>
      </c>
      <c r="R3072" s="29" t="n">
        <f aca="true">IF(O3072="","",O3072-TODAY())</f>
        <v>4</v>
      </c>
      <c r="S3072" s="29" t="str">
        <f aca="false">IF(C3072="&lt;&lt; vazio &gt;&gt;","VAZIA",IF(AND(O3072&lt;&gt;"",R3072&lt;0),"VENCIDO",IF(AND(O3072&lt;&gt;"",R3072&lt;=Parametros!$B$10),"PRÓX. VENCIMENTO",IF(F3072="Q","QUALIDADE",IF(F3072="S","BLOQUEADO",IF(F3072="R","RESTRITO/DEVOLUÇÃO",IF(OR(N3072="QUAR",N3072="QRES"),"QUARENTENA",IF(OR(B3072="DESCARTE",B3072="DEVOLUÇÃO"),"DESCARTE/DEVOLUÇÃO",IF(AND(D3072="",K3072&lt;&gt;""),"SEM LOTE",IF(AND(Q3072&lt;&gt;"",Q3072&gt;=Parametros!$B$11),"PARADO/SEM GIRO","OK"))))))))))</f>
        <v>PRÓX. VENCIMENTO</v>
      </c>
      <c r="T3072" s="29" t="str">
        <f aca="false">IF(AND($S3072="PARADO/SEM GIRO",$K3072="KG",OR(Painel!$B$5="(Todos)",A3072=Painel!$B$5)*OR(Painel!$E$5="(Todos)",P3072=Painel!$E$5)),$J3072+ROW()/10000000,"")</f>
        <v/>
      </c>
      <c r="U3072" s="29" t="str">
        <f aca="false">IF(AND($S3072="VENCIDO",$K3072="KG",OR(Painel!$B$5="(Todos)",A3072=Painel!$B$5)*OR(Painel!$E$5="(Todos)",P3072=Painel!$E$5)),$J3072+ROW()/10000000,"")</f>
        <v/>
      </c>
    </row>
    <row r="3073" customFormat="false" ht="15" hidden="false" customHeight="false" outlineLevel="0" collapsed="false">
      <c r="A3073" s="29" t="s">
        <v>55</v>
      </c>
      <c r="B3073" s="29" t="s">
        <v>5386</v>
      </c>
      <c r="C3073" s="29" t="s">
        <v>231</v>
      </c>
      <c r="D3073" s="29" t="s">
        <v>5820</v>
      </c>
      <c r="E3073" s="29" t="n">
        <v>488</v>
      </c>
      <c r="F3073" s="29" t="s">
        <v>137</v>
      </c>
      <c r="G3073" s="29" t="s">
        <v>5821</v>
      </c>
      <c r="H3073" s="30" t="n">
        <v>16.4</v>
      </c>
      <c r="I3073" s="31" t="n">
        <v>46271</v>
      </c>
      <c r="J3073" s="30" t="n">
        <v>16.4</v>
      </c>
      <c r="K3073" s="29" t="s">
        <v>120</v>
      </c>
      <c r="L3073" s="29" t="s">
        <v>221</v>
      </c>
      <c r="M3073" s="29"/>
      <c r="N3073" s="29" t="s">
        <v>134</v>
      </c>
      <c r="O3073" s="31" t="n">
        <v>46290</v>
      </c>
      <c r="P3073" s="29" t="s">
        <v>123</v>
      </c>
      <c r="Q3073" s="29" t="n">
        <f aca="false">IFERROR(VALUE(L3073),"")</f>
        <v>14</v>
      </c>
      <c r="R3073" s="29" t="n">
        <f aca="true">IF(O3073="","",O3073-TODAY())</f>
        <v>5</v>
      </c>
      <c r="S3073" s="29" t="str">
        <f aca="false">IF(C3073="&lt;&lt; vazio &gt;&gt;","VAZIA",IF(AND(O3073&lt;&gt;"",R3073&lt;0),"VENCIDO",IF(AND(O3073&lt;&gt;"",R3073&lt;=Parametros!$B$10),"PRÓX. VENCIMENTO",IF(F3073="Q","QUALIDADE",IF(F3073="S","BLOQUEADO",IF(F3073="R","RESTRITO/DEVOLUÇÃO",IF(OR(N3073="QUAR",N3073="QRES"),"QUARENTENA",IF(OR(B3073="DESCARTE",B3073="DEVOLUÇÃO"),"DESCARTE/DEVOLUÇÃO",IF(AND(D3073="",K3073&lt;&gt;""),"SEM LOTE",IF(AND(Q3073&lt;&gt;"",Q3073&gt;=Parametros!$B$11),"PARADO/SEM GIRO","OK"))))))))))</f>
        <v>PRÓX. VENCIMENTO</v>
      </c>
      <c r="T3073" s="29" t="str">
        <f aca="false">IF(AND($S3073="PARADO/SEM GIRO",$K3073="KG",OR(Painel!$B$5="(Todos)",A3073=Painel!$B$5)*OR(Painel!$E$5="(Todos)",P3073=Painel!$E$5)),$J3073+ROW()/10000000,"")</f>
        <v/>
      </c>
      <c r="U3073" s="29" t="str">
        <f aca="false">IF(AND($S3073="VENCIDO",$K3073="KG",OR(Painel!$B$5="(Todos)",A3073=Painel!$B$5)*OR(Painel!$E$5="(Todos)",P3073=Painel!$E$5)),$J3073+ROW()/10000000,"")</f>
        <v/>
      </c>
    </row>
    <row r="3074" customFormat="false" ht="15" hidden="false" customHeight="false" outlineLevel="0" collapsed="false">
      <c r="A3074" s="29" t="s">
        <v>55</v>
      </c>
      <c r="B3074" s="29" t="s">
        <v>5386</v>
      </c>
      <c r="C3074" s="29" t="s">
        <v>231</v>
      </c>
      <c r="D3074" s="29" t="s">
        <v>5822</v>
      </c>
      <c r="E3074" s="29" t="n">
        <v>488</v>
      </c>
      <c r="F3074" s="29" t="s">
        <v>137</v>
      </c>
      <c r="G3074" s="29" t="s">
        <v>5823</v>
      </c>
      <c r="H3074" s="30" t="n">
        <v>16.4</v>
      </c>
      <c r="I3074" s="31" t="n">
        <v>46271</v>
      </c>
      <c r="J3074" s="30" t="n">
        <v>16.4</v>
      </c>
      <c r="K3074" s="29" t="s">
        <v>120</v>
      </c>
      <c r="L3074" s="29" t="s">
        <v>221</v>
      </c>
      <c r="M3074" s="29"/>
      <c r="N3074" s="29" t="s">
        <v>134</v>
      </c>
      <c r="O3074" s="31" t="n">
        <v>46290</v>
      </c>
      <c r="P3074" s="29" t="s">
        <v>123</v>
      </c>
      <c r="Q3074" s="29" t="n">
        <f aca="false">IFERROR(VALUE(L3074),"")</f>
        <v>14</v>
      </c>
      <c r="R3074" s="29" t="n">
        <f aca="true">IF(O3074="","",O3074-TODAY())</f>
        <v>5</v>
      </c>
      <c r="S3074" s="29" t="str">
        <f aca="false">IF(C3074="&lt;&lt; vazio &gt;&gt;","VAZIA",IF(AND(O3074&lt;&gt;"",R3074&lt;0),"VENCIDO",IF(AND(O3074&lt;&gt;"",R3074&lt;=Parametros!$B$10),"PRÓX. VENCIMENTO",IF(F3074="Q","QUALIDADE",IF(F3074="S","BLOQUEADO",IF(F3074="R","RESTRITO/DEVOLUÇÃO",IF(OR(N3074="QUAR",N3074="QRES"),"QUARENTENA",IF(OR(B3074="DESCARTE",B3074="DEVOLUÇÃO"),"DESCARTE/DEVOLUÇÃO",IF(AND(D3074="",K3074&lt;&gt;""),"SEM LOTE",IF(AND(Q3074&lt;&gt;"",Q3074&gt;=Parametros!$B$11),"PARADO/SEM GIRO","OK"))))))))))</f>
        <v>PRÓX. VENCIMENTO</v>
      </c>
      <c r="T3074" s="29" t="str">
        <f aca="false">IF(AND($S3074="PARADO/SEM GIRO",$K3074="KG",OR(Painel!$B$5="(Todos)",A3074=Painel!$B$5)*OR(Painel!$E$5="(Todos)",P3074=Painel!$E$5)),$J3074+ROW()/10000000,"")</f>
        <v/>
      </c>
      <c r="U3074" s="29" t="str">
        <f aca="false">IF(AND($S3074="VENCIDO",$K3074="KG",OR(Painel!$B$5="(Todos)",A3074=Painel!$B$5)*OR(Painel!$E$5="(Todos)",P3074=Painel!$E$5)),$J3074+ROW()/10000000,"")</f>
        <v/>
      </c>
    </row>
    <row r="3075" customFormat="false" ht="15" hidden="false" customHeight="false" outlineLevel="0" collapsed="false">
      <c r="A3075" s="29" t="s">
        <v>55</v>
      </c>
      <c r="B3075" s="29" t="s">
        <v>5386</v>
      </c>
      <c r="C3075" s="29" t="s">
        <v>231</v>
      </c>
      <c r="D3075" s="29" t="s">
        <v>344</v>
      </c>
      <c r="E3075" s="29" t="n">
        <v>488</v>
      </c>
      <c r="F3075" s="29" t="s">
        <v>137</v>
      </c>
      <c r="G3075" s="29" t="s">
        <v>5824</v>
      </c>
      <c r="H3075" s="30" t="n">
        <v>16.4</v>
      </c>
      <c r="I3075" s="31" t="n">
        <v>46271</v>
      </c>
      <c r="J3075" s="30" t="n">
        <v>16.4</v>
      </c>
      <c r="K3075" s="29" t="s">
        <v>120</v>
      </c>
      <c r="L3075" s="29" t="s">
        <v>221</v>
      </c>
      <c r="M3075" s="29"/>
      <c r="N3075" s="29" t="s">
        <v>134</v>
      </c>
      <c r="O3075" s="31" t="n">
        <v>46292</v>
      </c>
      <c r="P3075" s="29" t="s">
        <v>123</v>
      </c>
      <c r="Q3075" s="29" t="n">
        <f aca="false">IFERROR(VALUE(L3075),"")</f>
        <v>14</v>
      </c>
      <c r="R3075" s="29" t="n">
        <f aca="true">IF(O3075="","",O3075-TODAY())</f>
        <v>7</v>
      </c>
      <c r="S3075" s="29" t="str">
        <f aca="false">IF(C3075="&lt;&lt; vazio &gt;&gt;","VAZIA",IF(AND(O3075&lt;&gt;"",R3075&lt;0),"VENCIDO",IF(AND(O3075&lt;&gt;"",R3075&lt;=Parametros!$B$10),"PRÓX. VENCIMENTO",IF(F3075="Q","QUALIDADE",IF(F3075="S","BLOQUEADO",IF(F3075="R","RESTRITO/DEVOLUÇÃO",IF(OR(N3075="QUAR",N3075="QRES"),"QUARENTENA",IF(OR(B3075="DESCARTE",B3075="DEVOLUÇÃO"),"DESCARTE/DEVOLUÇÃO",IF(AND(D3075="",K3075&lt;&gt;""),"SEM LOTE",IF(AND(Q3075&lt;&gt;"",Q3075&gt;=Parametros!$B$11),"PARADO/SEM GIRO","OK"))))))))))</f>
        <v>PRÓX. VENCIMENTO</v>
      </c>
      <c r="T3075" s="29" t="str">
        <f aca="false">IF(AND($S3075="PARADO/SEM GIRO",$K3075="KG",OR(Painel!$B$5="(Todos)",A3075=Painel!$B$5)*OR(Painel!$E$5="(Todos)",P3075=Painel!$E$5)),$J3075+ROW()/10000000,"")</f>
        <v/>
      </c>
      <c r="U3075" s="29" t="str">
        <f aca="false">IF(AND($S3075="VENCIDO",$K3075="KG",OR(Painel!$B$5="(Todos)",A3075=Painel!$B$5)*OR(Painel!$E$5="(Todos)",P3075=Painel!$E$5)),$J3075+ROW()/10000000,"")</f>
        <v/>
      </c>
    </row>
    <row r="3076" customFormat="false" ht="15" hidden="false" customHeight="false" outlineLevel="0" collapsed="false">
      <c r="A3076" s="29" t="s">
        <v>55</v>
      </c>
      <c r="B3076" s="29" t="s">
        <v>5386</v>
      </c>
      <c r="C3076" s="29" t="s">
        <v>231</v>
      </c>
      <c r="D3076" s="29" t="s">
        <v>344</v>
      </c>
      <c r="E3076" s="29" t="n">
        <v>488</v>
      </c>
      <c r="F3076" s="29" t="s">
        <v>137</v>
      </c>
      <c r="G3076" s="29" t="s">
        <v>5825</v>
      </c>
      <c r="H3076" s="30" t="n">
        <v>114.8</v>
      </c>
      <c r="I3076" s="31" t="n">
        <v>46271</v>
      </c>
      <c r="J3076" s="30" t="n">
        <v>114.8</v>
      </c>
      <c r="K3076" s="29" t="s">
        <v>120</v>
      </c>
      <c r="L3076" s="29" t="s">
        <v>221</v>
      </c>
      <c r="M3076" s="29"/>
      <c r="N3076" s="29" t="s">
        <v>134</v>
      </c>
      <c r="O3076" s="31" t="n">
        <v>46292</v>
      </c>
      <c r="P3076" s="29" t="s">
        <v>123</v>
      </c>
      <c r="Q3076" s="29" t="n">
        <f aca="false">IFERROR(VALUE(L3076),"")</f>
        <v>14</v>
      </c>
      <c r="R3076" s="29" t="n">
        <f aca="true">IF(O3076="","",O3076-TODAY())</f>
        <v>7</v>
      </c>
      <c r="S3076" s="29" t="str">
        <f aca="false">IF(C3076="&lt;&lt; vazio &gt;&gt;","VAZIA",IF(AND(O3076&lt;&gt;"",R3076&lt;0),"VENCIDO",IF(AND(O3076&lt;&gt;"",R3076&lt;=Parametros!$B$10),"PRÓX. VENCIMENTO",IF(F3076="Q","QUALIDADE",IF(F3076="S","BLOQUEADO",IF(F3076="R","RESTRITO/DEVOLUÇÃO",IF(OR(N3076="QUAR",N3076="QRES"),"QUARENTENA",IF(OR(B3076="DESCARTE",B3076="DEVOLUÇÃO"),"DESCARTE/DEVOLUÇÃO",IF(AND(D3076="",K3076&lt;&gt;""),"SEM LOTE",IF(AND(Q3076&lt;&gt;"",Q3076&gt;=Parametros!$B$11),"PARADO/SEM GIRO","OK"))))))))))</f>
        <v>PRÓX. VENCIMENTO</v>
      </c>
      <c r="T3076" s="29" t="str">
        <f aca="false">IF(AND($S3076="PARADO/SEM GIRO",$K3076="KG",OR(Painel!$B$5="(Todos)",A3076=Painel!$B$5)*OR(Painel!$E$5="(Todos)",P3076=Painel!$E$5)),$J3076+ROW()/10000000,"")</f>
        <v/>
      </c>
      <c r="U3076" s="29" t="str">
        <f aca="false">IF(AND($S3076="VENCIDO",$K3076="KG",OR(Painel!$B$5="(Todos)",A3076=Painel!$B$5)*OR(Painel!$E$5="(Todos)",P3076=Painel!$E$5)),$J3076+ROW()/10000000,"")</f>
        <v/>
      </c>
    </row>
    <row r="3077" customFormat="false" ht="15" hidden="false" customHeight="false" outlineLevel="0" collapsed="false">
      <c r="A3077" s="29" t="s">
        <v>55</v>
      </c>
      <c r="B3077" s="29" t="s">
        <v>5386</v>
      </c>
      <c r="C3077" s="29" t="s">
        <v>231</v>
      </c>
      <c r="D3077" s="29" t="s">
        <v>344</v>
      </c>
      <c r="E3077" s="29" t="n">
        <v>488</v>
      </c>
      <c r="F3077" s="29" t="s">
        <v>137</v>
      </c>
      <c r="G3077" s="29" t="s">
        <v>5826</v>
      </c>
      <c r="H3077" s="30" t="n">
        <v>16.4</v>
      </c>
      <c r="I3077" s="31" t="n">
        <v>46271</v>
      </c>
      <c r="J3077" s="30" t="n">
        <v>16.4</v>
      </c>
      <c r="K3077" s="29" t="s">
        <v>120</v>
      </c>
      <c r="L3077" s="29" t="s">
        <v>221</v>
      </c>
      <c r="M3077" s="29"/>
      <c r="N3077" s="29" t="s">
        <v>134</v>
      </c>
      <c r="O3077" s="31" t="n">
        <v>46292</v>
      </c>
      <c r="P3077" s="29" t="s">
        <v>123</v>
      </c>
      <c r="Q3077" s="29" t="n">
        <f aca="false">IFERROR(VALUE(L3077),"")</f>
        <v>14</v>
      </c>
      <c r="R3077" s="29" t="n">
        <f aca="true">IF(O3077="","",O3077-TODAY())</f>
        <v>7</v>
      </c>
      <c r="S3077" s="29" t="str">
        <f aca="false">IF(C3077="&lt;&lt; vazio &gt;&gt;","VAZIA",IF(AND(O3077&lt;&gt;"",R3077&lt;0),"VENCIDO",IF(AND(O3077&lt;&gt;"",R3077&lt;=Parametros!$B$10),"PRÓX. VENCIMENTO",IF(F3077="Q","QUALIDADE",IF(F3077="S","BLOQUEADO",IF(F3077="R","RESTRITO/DEVOLUÇÃO",IF(OR(N3077="QUAR",N3077="QRES"),"QUARENTENA",IF(OR(B3077="DESCARTE",B3077="DEVOLUÇÃO"),"DESCARTE/DEVOLUÇÃO",IF(AND(D3077="",K3077&lt;&gt;""),"SEM LOTE",IF(AND(Q3077&lt;&gt;"",Q3077&gt;=Parametros!$B$11),"PARADO/SEM GIRO","OK"))))))))))</f>
        <v>PRÓX. VENCIMENTO</v>
      </c>
      <c r="T3077" s="29" t="str">
        <f aca="false">IF(AND($S3077="PARADO/SEM GIRO",$K3077="KG",OR(Painel!$B$5="(Todos)",A3077=Painel!$B$5)*OR(Painel!$E$5="(Todos)",P3077=Painel!$E$5)),$J3077+ROW()/10000000,"")</f>
        <v/>
      </c>
      <c r="U3077" s="29" t="str">
        <f aca="false">IF(AND($S3077="VENCIDO",$K3077="KG",OR(Painel!$B$5="(Todos)",A3077=Painel!$B$5)*OR(Painel!$E$5="(Todos)",P3077=Painel!$E$5)),$J3077+ROW()/10000000,"")</f>
        <v/>
      </c>
    </row>
    <row r="3078" customFormat="false" ht="15" hidden="false" customHeight="false" outlineLevel="0" collapsed="false">
      <c r="A3078" s="29" t="s">
        <v>55</v>
      </c>
      <c r="B3078" s="29" t="s">
        <v>5386</v>
      </c>
      <c r="C3078" s="29" t="s">
        <v>231</v>
      </c>
      <c r="D3078" s="29" t="s">
        <v>5827</v>
      </c>
      <c r="E3078" s="29" t="n">
        <v>488</v>
      </c>
      <c r="F3078" s="29" t="s">
        <v>189</v>
      </c>
      <c r="G3078" s="29" t="s">
        <v>5828</v>
      </c>
      <c r="H3078" s="30" t="n">
        <v>131.2</v>
      </c>
      <c r="I3078" s="31" t="n">
        <v>46279</v>
      </c>
      <c r="J3078" s="30" t="n">
        <v>131.2</v>
      </c>
      <c r="K3078" s="29" t="s">
        <v>120</v>
      </c>
      <c r="L3078" s="29" t="s">
        <v>350</v>
      </c>
      <c r="M3078" s="29"/>
      <c r="N3078" s="29" t="s">
        <v>122</v>
      </c>
      <c r="O3078" s="31" t="n">
        <v>46359</v>
      </c>
      <c r="P3078" s="29" t="s">
        <v>123</v>
      </c>
      <c r="Q3078" s="29" t="n">
        <f aca="false">IFERROR(VALUE(L3078),"")</f>
        <v>6</v>
      </c>
      <c r="R3078" s="29" t="n">
        <f aca="true">IF(O3078="","",O3078-TODAY())</f>
        <v>74</v>
      </c>
      <c r="S3078" s="29" t="str">
        <f aca="false">IF(C3078="&lt;&lt; vazio &gt;&gt;","VAZIA",IF(AND(O3078&lt;&gt;"",R3078&lt;0),"VENCIDO",IF(AND(O3078&lt;&gt;"",R3078&lt;=Parametros!$B$10),"PRÓX. VENCIMENTO",IF(F3078="Q","QUALIDADE",IF(F3078="S","BLOQUEADO",IF(F3078="R","RESTRITO/DEVOLUÇÃO",IF(OR(N3078="QUAR",N3078="QRES"),"QUARENTENA",IF(OR(B3078="DESCARTE",B3078="DEVOLUÇÃO"),"DESCARTE/DEVOLUÇÃO",IF(AND(D3078="",K3078&lt;&gt;""),"SEM LOTE",IF(AND(Q3078&lt;&gt;"",Q3078&gt;=Parametros!$B$11),"PARADO/SEM GIRO","OK"))))))))))</f>
        <v>RESTRITO/DEVOLUÇÃO</v>
      </c>
      <c r="T3078" s="29" t="str">
        <f aca="false">IF(AND($S3078="PARADO/SEM GIRO",$K3078="KG",OR(Painel!$B$5="(Todos)",A3078=Painel!$B$5)*OR(Painel!$E$5="(Todos)",P3078=Painel!$E$5)),$J3078+ROW()/10000000,"")</f>
        <v/>
      </c>
      <c r="U3078" s="29" t="str">
        <f aca="false">IF(AND($S3078="VENCIDO",$K3078="KG",OR(Painel!$B$5="(Todos)",A3078=Painel!$B$5)*OR(Painel!$E$5="(Todos)",P3078=Painel!$E$5)),$J3078+ROW()/10000000,"")</f>
        <v/>
      </c>
    </row>
    <row r="3079" customFormat="false" ht="15" hidden="false" customHeight="false" outlineLevel="0" collapsed="false">
      <c r="A3079" s="29" t="s">
        <v>55</v>
      </c>
      <c r="B3079" s="29" t="s">
        <v>5386</v>
      </c>
      <c r="C3079" s="29" t="s">
        <v>935</v>
      </c>
      <c r="D3079" s="29" t="s">
        <v>5829</v>
      </c>
      <c r="E3079" s="29" t="n">
        <v>488</v>
      </c>
      <c r="F3079" s="29" t="s">
        <v>137</v>
      </c>
      <c r="G3079" s="29" t="s">
        <v>5830</v>
      </c>
      <c r="H3079" s="30" t="n">
        <v>12.12</v>
      </c>
      <c r="I3079" s="31" t="n">
        <v>46271</v>
      </c>
      <c r="J3079" s="30" t="n">
        <v>12.12</v>
      </c>
      <c r="K3079" s="29" t="s">
        <v>120</v>
      </c>
      <c r="L3079" s="29" t="s">
        <v>221</v>
      </c>
      <c r="M3079" s="29"/>
      <c r="N3079" s="29" t="s">
        <v>134</v>
      </c>
      <c r="O3079" s="31" t="n">
        <v>46286</v>
      </c>
      <c r="P3079" s="29" t="s">
        <v>123</v>
      </c>
      <c r="Q3079" s="29" t="n">
        <f aca="false">IFERROR(VALUE(L3079),"")</f>
        <v>14</v>
      </c>
      <c r="R3079" s="29" t="n">
        <f aca="true">IF(O3079="","",O3079-TODAY())</f>
        <v>1</v>
      </c>
      <c r="S3079" s="29" t="str">
        <f aca="false">IF(C3079="&lt;&lt; vazio &gt;&gt;","VAZIA",IF(AND(O3079&lt;&gt;"",R3079&lt;0),"VENCIDO",IF(AND(O3079&lt;&gt;"",R3079&lt;=Parametros!$B$10),"PRÓX. VENCIMENTO",IF(F3079="Q","QUALIDADE",IF(F3079="S","BLOQUEADO",IF(F3079="R","RESTRITO/DEVOLUÇÃO",IF(OR(N3079="QUAR",N3079="QRES"),"QUARENTENA",IF(OR(B3079="DESCARTE",B3079="DEVOLUÇÃO"),"DESCARTE/DEVOLUÇÃO",IF(AND(D3079="",K3079&lt;&gt;""),"SEM LOTE",IF(AND(Q3079&lt;&gt;"",Q3079&gt;=Parametros!$B$11),"PARADO/SEM GIRO","OK"))))))))))</f>
        <v>PRÓX. VENCIMENTO</v>
      </c>
      <c r="T3079" s="29" t="str">
        <f aca="false">IF(AND($S3079="PARADO/SEM GIRO",$K3079="KG",OR(Painel!$B$5="(Todos)",A3079=Painel!$B$5)*OR(Painel!$E$5="(Todos)",P3079=Painel!$E$5)),$J3079+ROW()/10000000,"")</f>
        <v/>
      </c>
      <c r="U3079" s="29" t="str">
        <f aca="false">IF(AND($S3079="VENCIDO",$K3079="KG",OR(Painel!$B$5="(Todos)",A3079=Painel!$B$5)*OR(Painel!$E$5="(Todos)",P3079=Painel!$E$5)),$J3079+ROW()/10000000,"")</f>
        <v/>
      </c>
    </row>
    <row r="3080" customFormat="false" ht="15" hidden="false" customHeight="false" outlineLevel="0" collapsed="false">
      <c r="A3080" s="29" t="s">
        <v>55</v>
      </c>
      <c r="B3080" s="29" t="s">
        <v>5386</v>
      </c>
      <c r="C3080" s="29" t="s">
        <v>935</v>
      </c>
      <c r="D3080" s="29" t="s">
        <v>5829</v>
      </c>
      <c r="E3080" s="29" t="n">
        <v>488</v>
      </c>
      <c r="F3080" s="29" t="s">
        <v>137</v>
      </c>
      <c r="G3080" s="29" t="s">
        <v>5831</v>
      </c>
      <c r="H3080" s="30" t="n">
        <v>12.12</v>
      </c>
      <c r="I3080" s="31" t="n">
        <v>46271</v>
      </c>
      <c r="J3080" s="30" t="n">
        <v>12.12</v>
      </c>
      <c r="K3080" s="29" t="s">
        <v>120</v>
      </c>
      <c r="L3080" s="29" t="s">
        <v>221</v>
      </c>
      <c r="M3080" s="29"/>
      <c r="N3080" s="29" t="s">
        <v>134</v>
      </c>
      <c r="O3080" s="31" t="n">
        <v>46286</v>
      </c>
      <c r="P3080" s="29" t="s">
        <v>123</v>
      </c>
      <c r="Q3080" s="29" t="n">
        <f aca="false">IFERROR(VALUE(L3080),"")</f>
        <v>14</v>
      </c>
      <c r="R3080" s="29" t="n">
        <f aca="true">IF(O3080="","",O3080-TODAY())</f>
        <v>1</v>
      </c>
      <c r="S3080" s="29" t="str">
        <f aca="false">IF(C3080="&lt;&lt; vazio &gt;&gt;","VAZIA",IF(AND(O3080&lt;&gt;"",R3080&lt;0),"VENCIDO",IF(AND(O3080&lt;&gt;"",R3080&lt;=Parametros!$B$10),"PRÓX. VENCIMENTO",IF(F3080="Q","QUALIDADE",IF(F3080="S","BLOQUEADO",IF(F3080="R","RESTRITO/DEVOLUÇÃO",IF(OR(N3080="QUAR",N3080="QRES"),"QUARENTENA",IF(OR(B3080="DESCARTE",B3080="DEVOLUÇÃO"),"DESCARTE/DEVOLUÇÃO",IF(AND(D3080="",K3080&lt;&gt;""),"SEM LOTE",IF(AND(Q3080&lt;&gt;"",Q3080&gt;=Parametros!$B$11),"PARADO/SEM GIRO","OK"))))))))))</f>
        <v>PRÓX. VENCIMENTO</v>
      </c>
      <c r="T3080" s="29" t="str">
        <f aca="false">IF(AND($S3080="PARADO/SEM GIRO",$K3080="KG",OR(Painel!$B$5="(Todos)",A3080=Painel!$B$5)*OR(Painel!$E$5="(Todos)",P3080=Painel!$E$5)),$J3080+ROW()/10000000,"")</f>
        <v/>
      </c>
      <c r="U3080" s="29" t="str">
        <f aca="false">IF(AND($S3080="VENCIDO",$K3080="KG",OR(Painel!$B$5="(Todos)",A3080=Painel!$B$5)*OR(Painel!$E$5="(Todos)",P3080=Painel!$E$5)),$J3080+ROW()/10000000,"")</f>
        <v/>
      </c>
    </row>
    <row r="3081" customFormat="false" ht="15" hidden="false" customHeight="false" outlineLevel="0" collapsed="false">
      <c r="A3081" s="29" t="s">
        <v>55</v>
      </c>
      <c r="B3081" s="29" t="s">
        <v>5386</v>
      </c>
      <c r="C3081" s="29" t="s">
        <v>935</v>
      </c>
      <c r="D3081" s="29" t="s">
        <v>5832</v>
      </c>
      <c r="E3081" s="29" t="n">
        <v>488</v>
      </c>
      <c r="F3081" s="29" t="s">
        <v>137</v>
      </c>
      <c r="G3081" s="29" t="s">
        <v>5833</v>
      </c>
      <c r="H3081" s="30" t="n">
        <v>12.12</v>
      </c>
      <c r="I3081" s="31" t="n">
        <v>46271</v>
      </c>
      <c r="J3081" s="30" t="n">
        <v>12.12</v>
      </c>
      <c r="K3081" s="29" t="s">
        <v>120</v>
      </c>
      <c r="L3081" s="29" t="s">
        <v>221</v>
      </c>
      <c r="M3081" s="29"/>
      <c r="N3081" s="29" t="s">
        <v>134</v>
      </c>
      <c r="O3081" s="31" t="n">
        <v>46287</v>
      </c>
      <c r="P3081" s="29" t="s">
        <v>123</v>
      </c>
      <c r="Q3081" s="29" t="n">
        <f aca="false">IFERROR(VALUE(L3081),"")</f>
        <v>14</v>
      </c>
      <c r="R3081" s="29" t="n">
        <f aca="true">IF(O3081="","",O3081-TODAY())</f>
        <v>2</v>
      </c>
      <c r="S3081" s="29" t="str">
        <f aca="false">IF(C3081="&lt;&lt; vazio &gt;&gt;","VAZIA",IF(AND(O3081&lt;&gt;"",R3081&lt;0),"VENCIDO",IF(AND(O3081&lt;&gt;"",R3081&lt;=Parametros!$B$10),"PRÓX. VENCIMENTO",IF(F3081="Q","QUALIDADE",IF(F3081="S","BLOQUEADO",IF(F3081="R","RESTRITO/DEVOLUÇÃO",IF(OR(N3081="QUAR",N3081="QRES"),"QUARENTENA",IF(OR(B3081="DESCARTE",B3081="DEVOLUÇÃO"),"DESCARTE/DEVOLUÇÃO",IF(AND(D3081="",K3081&lt;&gt;""),"SEM LOTE",IF(AND(Q3081&lt;&gt;"",Q3081&gt;=Parametros!$B$11),"PARADO/SEM GIRO","OK"))))))))))</f>
        <v>PRÓX. VENCIMENTO</v>
      </c>
      <c r="T3081" s="29" t="str">
        <f aca="false">IF(AND($S3081="PARADO/SEM GIRO",$K3081="KG",OR(Painel!$B$5="(Todos)",A3081=Painel!$B$5)*OR(Painel!$E$5="(Todos)",P3081=Painel!$E$5)),$J3081+ROW()/10000000,"")</f>
        <v/>
      </c>
      <c r="U3081" s="29" t="str">
        <f aca="false">IF(AND($S3081="VENCIDO",$K3081="KG",OR(Painel!$B$5="(Todos)",A3081=Painel!$B$5)*OR(Painel!$E$5="(Todos)",P3081=Painel!$E$5)),$J3081+ROW()/10000000,"")</f>
        <v/>
      </c>
    </row>
    <row r="3082" customFormat="false" ht="15" hidden="false" customHeight="false" outlineLevel="0" collapsed="false">
      <c r="A3082" s="29" t="s">
        <v>55</v>
      </c>
      <c r="B3082" s="29" t="s">
        <v>5386</v>
      </c>
      <c r="C3082" s="29" t="s">
        <v>935</v>
      </c>
      <c r="D3082" s="29" t="s">
        <v>5832</v>
      </c>
      <c r="E3082" s="29" t="n">
        <v>488</v>
      </c>
      <c r="F3082" s="29" t="s">
        <v>137</v>
      </c>
      <c r="G3082" s="29" t="s">
        <v>5834</v>
      </c>
      <c r="H3082" s="30" t="n">
        <v>12.12</v>
      </c>
      <c r="I3082" s="31" t="n">
        <v>46271</v>
      </c>
      <c r="J3082" s="30" t="n">
        <v>12.12</v>
      </c>
      <c r="K3082" s="29" t="s">
        <v>120</v>
      </c>
      <c r="L3082" s="29" t="s">
        <v>221</v>
      </c>
      <c r="M3082" s="29"/>
      <c r="N3082" s="29" t="s">
        <v>122</v>
      </c>
      <c r="O3082" s="31" t="n">
        <v>46287</v>
      </c>
      <c r="P3082" s="29" t="s">
        <v>123</v>
      </c>
      <c r="Q3082" s="29" t="n">
        <f aca="false">IFERROR(VALUE(L3082),"")</f>
        <v>14</v>
      </c>
      <c r="R3082" s="29" t="n">
        <f aca="true">IF(O3082="","",O3082-TODAY())</f>
        <v>2</v>
      </c>
      <c r="S3082" s="29" t="str">
        <f aca="false">IF(C3082="&lt;&lt; vazio &gt;&gt;","VAZIA",IF(AND(O3082&lt;&gt;"",R3082&lt;0),"VENCIDO",IF(AND(O3082&lt;&gt;"",R3082&lt;=Parametros!$B$10),"PRÓX. VENCIMENTO",IF(F3082="Q","QUALIDADE",IF(F3082="S","BLOQUEADO",IF(F3082="R","RESTRITO/DEVOLUÇÃO",IF(OR(N3082="QUAR",N3082="QRES"),"QUARENTENA",IF(OR(B3082="DESCARTE",B3082="DEVOLUÇÃO"),"DESCARTE/DEVOLUÇÃO",IF(AND(D3082="",K3082&lt;&gt;""),"SEM LOTE",IF(AND(Q3082&lt;&gt;"",Q3082&gt;=Parametros!$B$11),"PARADO/SEM GIRO","OK"))))))))))</f>
        <v>PRÓX. VENCIMENTO</v>
      </c>
      <c r="T3082" s="29" t="str">
        <f aca="false">IF(AND($S3082="PARADO/SEM GIRO",$K3082="KG",OR(Painel!$B$5="(Todos)",A3082=Painel!$B$5)*OR(Painel!$E$5="(Todos)",P3082=Painel!$E$5)),$J3082+ROW()/10000000,"")</f>
        <v/>
      </c>
      <c r="U3082" s="29" t="str">
        <f aca="false">IF(AND($S3082="VENCIDO",$K3082="KG",OR(Painel!$B$5="(Todos)",A3082=Painel!$B$5)*OR(Painel!$E$5="(Todos)",P3082=Painel!$E$5)),$J3082+ROW()/10000000,"")</f>
        <v/>
      </c>
    </row>
    <row r="3083" customFormat="false" ht="15" hidden="false" customHeight="false" outlineLevel="0" collapsed="false">
      <c r="A3083" s="29" t="s">
        <v>55</v>
      </c>
      <c r="B3083" s="29" t="s">
        <v>5386</v>
      </c>
      <c r="C3083" s="29" t="s">
        <v>935</v>
      </c>
      <c r="D3083" s="29" t="s">
        <v>5832</v>
      </c>
      <c r="E3083" s="29" t="n">
        <v>488</v>
      </c>
      <c r="F3083" s="29" t="s">
        <v>137</v>
      </c>
      <c r="G3083" s="29" t="s">
        <v>5835</v>
      </c>
      <c r="H3083" s="30" t="n">
        <v>12.12</v>
      </c>
      <c r="I3083" s="31" t="n">
        <v>46271</v>
      </c>
      <c r="J3083" s="30" t="n">
        <v>12.12</v>
      </c>
      <c r="K3083" s="29" t="s">
        <v>120</v>
      </c>
      <c r="L3083" s="29" t="s">
        <v>221</v>
      </c>
      <c r="M3083" s="29"/>
      <c r="N3083" s="29" t="s">
        <v>134</v>
      </c>
      <c r="O3083" s="31" t="n">
        <v>46287</v>
      </c>
      <c r="P3083" s="29" t="s">
        <v>123</v>
      </c>
      <c r="Q3083" s="29" t="n">
        <f aca="false">IFERROR(VALUE(L3083),"")</f>
        <v>14</v>
      </c>
      <c r="R3083" s="29" t="n">
        <f aca="true">IF(O3083="","",O3083-TODAY())</f>
        <v>2</v>
      </c>
      <c r="S3083" s="29" t="str">
        <f aca="false">IF(C3083="&lt;&lt; vazio &gt;&gt;","VAZIA",IF(AND(O3083&lt;&gt;"",R3083&lt;0),"VENCIDO",IF(AND(O3083&lt;&gt;"",R3083&lt;=Parametros!$B$10),"PRÓX. VENCIMENTO",IF(F3083="Q","QUALIDADE",IF(F3083="S","BLOQUEADO",IF(F3083="R","RESTRITO/DEVOLUÇÃO",IF(OR(N3083="QUAR",N3083="QRES"),"QUARENTENA",IF(OR(B3083="DESCARTE",B3083="DEVOLUÇÃO"),"DESCARTE/DEVOLUÇÃO",IF(AND(D3083="",K3083&lt;&gt;""),"SEM LOTE",IF(AND(Q3083&lt;&gt;"",Q3083&gt;=Parametros!$B$11),"PARADO/SEM GIRO","OK"))))))))))</f>
        <v>PRÓX. VENCIMENTO</v>
      </c>
      <c r="T3083" s="29" t="str">
        <f aca="false">IF(AND($S3083="PARADO/SEM GIRO",$K3083="KG",OR(Painel!$B$5="(Todos)",A3083=Painel!$B$5)*OR(Painel!$E$5="(Todos)",P3083=Painel!$E$5)),$J3083+ROW()/10000000,"")</f>
        <v/>
      </c>
      <c r="U3083" s="29" t="str">
        <f aca="false">IF(AND($S3083="VENCIDO",$K3083="KG",OR(Painel!$B$5="(Todos)",A3083=Painel!$B$5)*OR(Painel!$E$5="(Todos)",P3083=Painel!$E$5)),$J3083+ROW()/10000000,"")</f>
        <v/>
      </c>
    </row>
    <row r="3084" customFormat="false" ht="15" hidden="false" customHeight="false" outlineLevel="0" collapsed="false">
      <c r="A3084" s="29" t="s">
        <v>55</v>
      </c>
      <c r="B3084" s="29" t="s">
        <v>5386</v>
      </c>
      <c r="C3084" s="29" t="s">
        <v>935</v>
      </c>
      <c r="D3084" s="29" t="s">
        <v>5832</v>
      </c>
      <c r="E3084" s="29" t="n">
        <v>488</v>
      </c>
      <c r="F3084" s="29" t="s">
        <v>137</v>
      </c>
      <c r="G3084" s="29" t="s">
        <v>5836</v>
      </c>
      <c r="H3084" s="30" t="n">
        <v>12.12</v>
      </c>
      <c r="I3084" s="31" t="n">
        <v>46271</v>
      </c>
      <c r="J3084" s="30" t="n">
        <v>12.12</v>
      </c>
      <c r="K3084" s="29" t="s">
        <v>120</v>
      </c>
      <c r="L3084" s="29" t="s">
        <v>221</v>
      </c>
      <c r="M3084" s="29"/>
      <c r="N3084" s="29" t="s">
        <v>134</v>
      </c>
      <c r="O3084" s="31" t="n">
        <v>46287</v>
      </c>
      <c r="P3084" s="29" t="s">
        <v>123</v>
      </c>
      <c r="Q3084" s="29" t="n">
        <f aca="false">IFERROR(VALUE(L3084),"")</f>
        <v>14</v>
      </c>
      <c r="R3084" s="29" t="n">
        <f aca="true">IF(O3084="","",O3084-TODAY())</f>
        <v>2</v>
      </c>
      <c r="S3084" s="29" t="str">
        <f aca="false">IF(C3084="&lt;&lt; vazio &gt;&gt;","VAZIA",IF(AND(O3084&lt;&gt;"",R3084&lt;0),"VENCIDO",IF(AND(O3084&lt;&gt;"",R3084&lt;=Parametros!$B$10),"PRÓX. VENCIMENTO",IF(F3084="Q","QUALIDADE",IF(F3084="S","BLOQUEADO",IF(F3084="R","RESTRITO/DEVOLUÇÃO",IF(OR(N3084="QUAR",N3084="QRES"),"QUARENTENA",IF(OR(B3084="DESCARTE",B3084="DEVOLUÇÃO"),"DESCARTE/DEVOLUÇÃO",IF(AND(D3084="",K3084&lt;&gt;""),"SEM LOTE",IF(AND(Q3084&lt;&gt;"",Q3084&gt;=Parametros!$B$11),"PARADO/SEM GIRO","OK"))))))))))</f>
        <v>PRÓX. VENCIMENTO</v>
      </c>
      <c r="T3084" s="29" t="str">
        <f aca="false">IF(AND($S3084="PARADO/SEM GIRO",$K3084="KG",OR(Painel!$B$5="(Todos)",A3084=Painel!$B$5)*OR(Painel!$E$5="(Todos)",P3084=Painel!$E$5)),$J3084+ROW()/10000000,"")</f>
        <v/>
      </c>
      <c r="U3084" s="29" t="str">
        <f aca="false">IF(AND($S3084="VENCIDO",$K3084="KG",OR(Painel!$B$5="(Todos)",A3084=Painel!$B$5)*OR(Painel!$E$5="(Todos)",P3084=Painel!$E$5)),$J3084+ROW()/10000000,"")</f>
        <v/>
      </c>
    </row>
    <row r="3085" customFormat="false" ht="15" hidden="false" customHeight="false" outlineLevel="0" collapsed="false">
      <c r="A3085" s="29" t="s">
        <v>55</v>
      </c>
      <c r="B3085" s="29" t="s">
        <v>5386</v>
      </c>
      <c r="C3085" s="29" t="s">
        <v>935</v>
      </c>
      <c r="D3085" s="29" t="s">
        <v>5837</v>
      </c>
      <c r="E3085" s="29" t="n">
        <v>488</v>
      </c>
      <c r="F3085" s="29" t="s">
        <v>137</v>
      </c>
      <c r="G3085" s="29" t="s">
        <v>5838</v>
      </c>
      <c r="H3085" s="30" t="n">
        <v>12.12</v>
      </c>
      <c r="I3085" s="31" t="n">
        <v>46271</v>
      </c>
      <c r="J3085" s="30" t="n">
        <v>12.12</v>
      </c>
      <c r="K3085" s="29" t="s">
        <v>120</v>
      </c>
      <c r="L3085" s="29" t="s">
        <v>221</v>
      </c>
      <c r="M3085" s="29"/>
      <c r="N3085" s="29" t="s">
        <v>134</v>
      </c>
      <c r="O3085" s="31" t="n">
        <v>46288</v>
      </c>
      <c r="P3085" s="29" t="s">
        <v>123</v>
      </c>
      <c r="Q3085" s="29" t="n">
        <f aca="false">IFERROR(VALUE(L3085),"")</f>
        <v>14</v>
      </c>
      <c r="R3085" s="29" t="n">
        <f aca="true">IF(O3085="","",O3085-TODAY())</f>
        <v>3</v>
      </c>
      <c r="S3085" s="29" t="str">
        <f aca="false">IF(C3085="&lt;&lt; vazio &gt;&gt;","VAZIA",IF(AND(O3085&lt;&gt;"",R3085&lt;0),"VENCIDO",IF(AND(O3085&lt;&gt;"",R3085&lt;=Parametros!$B$10),"PRÓX. VENCIMENTO",IF(F3085="Q","QUALIDADE",IF(F3085="S","BLOQUEADO",IF(F3085="R","RESTRITO/DEVOLUÇÃO",IF(OR(N3085="QUAR",N3085="QRES"),"QUARENTENA",IF(OR(B3085="DESCARTE",B3085="DEVOLUÇÃO"),"DESCARTE/DEVOLUÇÃO",IF(AND(D3085="",K3085&lt;&gt;""),"SEM LOTE",IF(AND(Q3085&lt;&gt;"",Q3085&gt;=Parametros!$B$11),"PARADO/SEM GIRO","OK"))))))))))</f>
        <v>PRÓX. VENCIMENTO</v>
      </c>
      <c r="T3085" s="29" t="str">
        <f aca="false">IF(AND($S3085="PARADO/SEM GIRO",$K3085="KG",OR(Painel!$B$5="(Todos)",A3085=Painel!$B$5)*OR(Painel!$E$5="(Todos)",P3085=Painel!$E$5)),$J3085+ROW()/10000000,"")</f>
        <v/>
      </c>
      <c r="U3085" s="29" t="str">
        <f aca="false">IF(AND($S3085="VENCIDO",$K3085="KG",OR(Painel!$B$5="(Todos)",A3085=Painel!$B$5)*OR(Painel!$E$5="(Todos)",P3085=Painel!$E$5)),$J3085+ROW()/10000000,"")</f>
        <v/>
      </c>
    </row>
    <row r="3086" customFormat="false" ht="15" hidden="false" customHeight="false" outlineLevel="0" collapsed="false">
      <c r="A3086" s="29" t="s">
        <v>55</v>
      </c>
      <c r="B3086" s="29" t="s">
        <v>5386</v>
      </c>
      <c r="C3086" s="29" t="s">
        <v>935</v>
      </c>
      <c r="D3086" s="29" t="s">
        <v>5837</v>
      </c>
      <c r="E3086" s="29" t="n">
        <v>488</v>
      </c>
      <c r="F3086" s="29" t="s">
        <v>137</v>
      </c>
      <c r="G3086" s="29" t="s">
        <v>5839</v>
      </c>
      <c r="H3086" s="30" t="n">
        <v>24.24</v>
      </c>
      <c r="I3086" s="31" t="n">
        <v>46271</v>
      </c>
      <c r="J3086" s="30" t="n">
        <v>24.24</v>
      </c>
      <c r="K3086" s="29" t="s">
        <v>120</v>
      </c>
      <c r="L3086" s="29" t="s">
        <v>221</v>
      </c>
      <c r="M3086" s="29"/>
      <c r="N3086" s="29" t="s">
        <v>134</v>
      </c>
      <c r="O3086" s="31" t="n">
        <v>46288</v>
      </c>
      <c r="P3086" s="29" t="s">
        <v>123</v>
      </c>
      <c r="Q3086" s="29" t="n">
        <f aca="false">IFERROR(VALUE(L3086),"")</f>
        <v>14</v>
      </c>
      <c r="R3086" s="29" t="n">
        <f aca="true">IF(O3086="","",O3086-TODAY())</f>
        <v>3</v>
      </c>
      <c r="S3086" s="29" t="str">
        <f aca="false">IF(C3086="&lt;&lt; vazio &gt;&gt;","VAZIA",IF(AND(O3086&lt;&gt;"",R3086&lt;0),"VENCIDO",IF(AND(O3086&lt;&gt;"",R3086&lt;=Parametros!$B$10),"PRÓX. VENCIMENTO",IF(F3086="Q","QUALIDADE",IF(F3086="S","BLOQUEADO",IF(F3086="R","RESTRITO/DEVOLUÇÃO",IF(OR(N3086="QUAR",N3086="QRES"),"QUARENTENA",IF(OR(B3086="DESCARTE",B3086="DEVOLUÇÃO"),"DESCARTE/DEVOLUÇÃO",IF(AND(D3086="",K3086&lt;&gt;""),"SEM LOTE",IF(AND(Q3086&lt;&gt;"",Q3086&gt;=Parametros!$B$11),"PARADO/SEM GIRO","OK"))))))))))</f>
        <v>PRÓX. VENCIMENTO</v>
      </c>
      <c r="T3086" s="29" t="str">
        <f aca="false">IF(AND($S3086="PARADO/SEM GIRO",$K3086="KG",OR(Painel!$B$5="(Todos)",A3086=Painel!$B$5)*OR(Painel!$E$5="(Todos)",P3086=Painel!$E$5)),$J3086+ROW()/10000000,"")</f>
        <v/>
      </c>
      <c r="U3086" s="29" t="str">
        <f aca="false">IF(AND($S3086="VENCIDO",$K3086="KG",OR(Painel!$B$5="(Todos)",A3086=Painel!$B$5)*OR(Painel!$E$5="(Todos)",P3086=Painel!$E$5)),$J3086+ROW()/10000000,"")</f>
        <v/>
      </c>
    </row>
    <row r="3087" customFormat="false" ht="15" hidden="false" customHeight="false" outlineLevel="0" collapsed="false">
      <c r="A3087" s="29" t="s">
        <v>55</v>
      </c>
      <c r="B3087" s="29" t="s">
        <v>5386</v>
      </c>
      <c r="C3087" s="29" t="s">
        <v>5840</v>
      </c>
      <c r="D3087" s="29" t="s">
        <v>5841</v>
      </c>
      <c r="E3087" s="29" t="n">
        <v>488</v>
      </c>
      <c r="F3087" s="29" t="s">
        <v>137</v>
      </c>
      <c r="G3087" s="29" t="s">
        <v>5842</v>
      </c>
      <c r="H3087" s="30" t="n">
        <v>60</v>
      </c>
      <c r="I3087" s="31" t="n">
        <v>46271</v>
      </c>
      <c r="J3087" s="30" t="n">
        <v>60</v>
      </c>
      <c r="K3087" s="29" t="s">
        <v>120</v>
      </c>
      <c r="L3087" s="29" t="s">
        <v>221</v>
      </c>
      <c r="M3087" s="29"/>
      <c r="N3087" s="29" t="s">
        <v>134</v>
      </c>
      <c r="O3087" s="31" t="n">
        <v>46278</v>
      </c>
      <c r="P3087" s="29" t="s">
        <v>123</v>
      </c>
      <c r="Q3087" s="29" t="n">
        <f aca="false">IFERROR(VALUE(L3087),"")</f>
        <v>14</v>
      </c>
      <c r="R3087" s="29" t="n">
        <f aca="true">IF(O3087="","",O3087-TODAY())</f>
        <v>-7</v>
      </c>
      <c r="S3087" s="29" t="str">
        <f aca="false">IF(C3087="&lt;&lt; vazio &gt;&gt;","VAZIA",IF(AND(O3087&lt;&gt;"",R3087&lt;0),"VENCIDO",IF(AND(O3087&lt;&gt;"",R3087&lt;=Parametros!$B$10),"PRÓX. VENCIMENTO",IF(F3087="Q","QUALIDADE",IF(F3087="S","BLOQUEADO",IF(F3087="R","RESTRITO/DEVOLUÇÃO",IF(OR(N3087="QUAR",N3087="QRES"),"QUARENTENA",IF(OR(B3087="DESCARTE",B3087="DEVOLUÇÃO"),"DESCARTE/DEVOLUÇÃO",IF(AND(D3087="",K3087&lt;&gt;""),"SEM LOTE",IF(AND(Q3087&lt;&gt;"",Q3087&gt;=Parametros!$B$11),"PARADO/SEM GIRO","OK"))))))))))</f>
        <v>VENCIDO</v>
      </c>
      <c r="T3087" s="29" t="str">
        <f aca="false">IF(AND($S3087="PARADO/SEM GIRO",$K3087="KG",OR(Painel!$B$5="(Todos)",A3087=Painel!$B$5)*OR(Painel!$E$5="(Todos)",P3087=Painel!$E$5)),$J3087+ROW()/10000000,"")</f>
        <v/>
      </c>
      <c r="U3087" s="29" t="n">
        <f aca="false">IF(AND($S3087="VENCIDO",$K3087="KG",OR(Painel!$B$5="(Todos)",A3087=Painel!$B$5)*OR(Painel!$E$5="(Todos)",P3087=Painel!$E$5)),$J3087+ROW()/10000000,"")</f>
        <v>60.0003087</v>
      </c>
    </row>
    <row r="3088" customFormat="false" ht="15" hidden="false" customHeight="false" outlineLevel="0" collapsed="false">
      <c r="A3088" s="29" t="s">
        <v>55</v>
      </c>
      <c r="B3088" s="29" t="s">
        <v>5386</v>
      </c>
      <c r="C3088" s="29" t="s">
        <v>768</v>
      </c>
      <c r="D3088" s="29" t="s">
        <v>5843</v>
      </c>
      <c r="E3088" s="29" t="n">
        <v>488</v>
      </c>
      <c r="F3088" s="29" t="s">
        <v>137</v>
      </c>
      <c r="G3088" s="29" t="s">
        <v>5844</v>
      </c>
      <c r="H3088" s="30" t="n">
        <v>40</v>
      </c>
      <c r="I3088" s="31" t="n">
        <v>46275</v>
      </c>
      <c r="J3088" s="30" t="n">
        <v>40</v>
      </c>
      <c r="K3088" s="29" t="s">
        <v>120</v>
      </c>
      <c r="L3088" s="29" t="s">
        <v>121</v>
      </c>
      <c r="M3088" s="29"/>
      <c r="N3088" s="29" t="s">
        <v>122</v>
      </c>
      <c r="O3088" s="31" t="n">
        <v>46616</v>
      </c>
      <c r="P3088" s="29" t="s">
        <v>123</v>
      </c>
      <c r="Q3088" s="29" t="n">
        <f aca="false">IFERROR(VALUE(L3088),"")</f>
        <v>10</v>
      </c>
      <c r="R3088" s="29" t="n">
        <f aca="true">IF(O3088="","",O3088-TODAY())</f>
        <v>331</v>
      </c>
      <c r="S3088" s="29" t="str">
        <f aca="false">IF(C3088="&lt;&lt; vazio &gt;&gt;","VAZIA",IF(AND(O3088&lt;&gt;"",R3088&lt;0),"VENCIDO",IF(AND(O3088&lt;&gt;"",R3088&lt;=Parametros!$B$10),"PRÓX. VENCIMENTO",IF(F3088="Q","QUALIDADE",IF(F3088="S","BLOQUEADO",IF(F3088="R","RESTRITO/DEVOLUÇÃO",IF(OR(N3088="QUAR",N3088="QRES"),"QUARENTENA",IF(OR(B3088="DESCARTE",B3088="DEVOLUÇÃO"),"DESCARTE/DEVOLUÇÃO",IF(AND(D3088="",K3088&lt;&gt;""),"SEM LOTE",IF(AND(Q3088&lt;&gt;"",Q3088&gt;=Parametros!$B$11),"PARADO/SEM GIRO","OK"))))))))))</f>
        <v>BLOQUEADO</v>
      </c>
      <c r="T3088" s="29" t="str">
        <f aca="false">IF(AND($S3088="PARADO/SEM GIRO",$K3088="KG",OR(Painel!$B$5="(Todos)",A3088=Painel!$B$5)*OR(Painel!$E$5="(Todos)",P3088=Painel!$E$5)),$J3088+ROW()/10000000,"")</f>
        <v/>
      </c>
      <c r="U3088" s="29" t="str">
        <f aca="false">IF(AND($S3088="VENCIDO",$K3088="KG",OR(Painel!$B$5="(Todos)",A3088=Painel!$B$5)*OR(Painel!$E$5="(Todos)",P3088=Painel!$E$5)),$J3088+ROW()/10000000,"")</f>
        <v/>
      </c>
    </row>
    <row r="3089" customFormat="false" ht="15" hidden="false" customHeight="false" outlineLevel="0" collapsed="false">
      <c r="A3089" s="29" t="s">
        <v>55</v>
      </c>
      <c r="B3089" s="29" t="s">
        <v>5386</v>
      </c>
      <c r="C3089" s="29" t="s">
        <v>5121</v>
      </c>
      <c r="D3089" s="29" t="s">
        <v>5845</v>
      </c>
      <c r="E3089" s="29" t="n">
        <v>488</v>
      </c>
      <c r="F3089" s="29" t="s">
        <v>189</v>
      </c>
      <c r="G3089" s="29" t="s">
        <v>5846</v>
      </c>
      <c r="H3089" s="30" t="n">
        <v>20.1</v>
      </c>
      <c r="I3089" s="31" t="n">
        <v>46241</v>
      </c>
      <c r="J3089" s="30" t="n">
        <v>20.1</v>
      </c>
      <c r="K3089" s="29" t="s">
        <v>120</v>
      </c>
      <c r="L3089" s="29" t="s">
        <v>4450</v>
      </c>
      <c r="M3089" s="29"/>
      <c r="N3089" s="29" t="s">
        <v>122</v>
      </c>
      <c r="O3089" s="31" t="n">
        <v>46038</v>
      </c>
      <c r="P3089" s="29" t="s">
        <v>123</v>
      </c>
      <c r="Q3089" s="29" t="n">
        <f aca="false">IFERROR(VALUE(L3089),"")</f>
        <v>44</v>
      </c>
      <c r="R3089" s="29" t="n">
        <f aca="true">IF(O3089="","",O3089-TODAY())</f>
        <v>-247</v>
      </c>
      <c r="S3089" s="29" t="str">
        <f aca="false">IF(C3089="&lt;&lt; vazio &gt;&gt;","VAZIA",IF(AND(O3089&lt;&gt;"",R3089&lt;0),"VENCIDO",IF(AND(O3089&lt;&gt;"",R3089&lt;=Parametros!$B$10),"PRÓX. VENCIMENTO",IF(F3089="Q","QUALIDADE",IF(F3089="S","BLOQUEADO",IF(F3089="R","RESTRITO/DEVOLUÇÃO",IF(OR(N3089="QUAR",N3089="QRES"),"QUARENTENA",IF(OR(B3089="DESCARTE",B3089="DEVOLUÇÃO"),"DESCARTE/DEVOLUÇÃO",IF(AND(D3089="",K3089&lt;&gt;""),"SEM LOTE",IF(AND(Q3089&lt;&gt;"",Q3089&gt;=Parametros!$B$11),"PARADO/SEM GIRO","OK"))))))))))</f>
        <v>VENCIDO</v>
      </c>
      <c r="T3089" s="29" t="str">
        <f aca="false">IF(AND($S3089="PARADO/SEM GIRO",$K3089="KG",OR(Painel!$B$5="(Todos)",A3089=Painel!$B$5)*OR(Painel!$E$5="(Todos)",P3089=Painel!$E$5)),$J3089+ROW()/10000000,"")</f>
        <v/>
      </c>
      <c r="U3089" s="29" t="n">
        <f aca="false">IF(AND($S3089="VENCIDO",$K3089="KG",OR(Painel!$B$5="(Todos)",A3089=Painel!$B$5)*OR(Painel!$E$5="(Todos)",P3089=Painel!$E$5)),$J3089+ROW()/10000000,"")</f>
        <v>20.1003089</v>
      </c>
    </row>
    <row r="3090" customFormat="false" ht="15" hidden="false" customHeight="false" outlineLevel="0" collapsed="false">
      <c r="A3090" s="29" t="s">
        <v>55</v>
      </c>
      <c r="B3090" s="29" t="s">
        <v>5386</v>
      </c>
      <c r="C3090" s="29" t="s">
        <v>5121</v>
      </c>
      <c r="D3090" s="29" t="s">
        <v>5122</v>
      </c>
      <c r="E3090" s="29" t="n">
        <v>488</v>
      </c>
      <c r="F3090" s="29" t="s">
        <v>268</v>
      </c>
      <c r="G3090" s="29" t="s">
        <v>5847</v>
      </c>
      <c r="H3090" s="30" t="n">
        <v>80.4</v>
      </c>
      <c r="I3090" s="31" t="n">
        <v>46262</v>
      </c>
      <c r="J3090" s="30" t="n">
        <v>80.4</v>
      </c>
      <c r="K3090" s="29" t="s">
        <v>120</v>
      </c>
      <c r="L3090" s="29" t="s">
        <v>190</v>
      </c>
      <c r="M3090" s="29"/>
      <c r="N3090" s="29" t="s">
        <v>122</v>
      </c>
      <c r="O3090" s="31" t="n">
        <v>46259</v>
      </c>
      <c r="P3090" s="29" t="s">
        <v>123</v>
      </c>
      <c r="Q3090" s="29" t="n">
        <f aca="false">IFERROR(VALUE(L3090),"")</f>
        <v>23</v>
      </c>
      <c r="R3090" s="29" t="n">
        <f aca="true">IF(O3090="","",O3090-TODAY())</f>
        <v>-26</v>
      </c>
      <c r="S3090" s="29" t="str">
        <f aca="false">IF(C3090="&lt;&lt; vazio &gt;&gt;","VAZIA",IF(AND(O3090&lt;&gt;"",R3090&lt;0),"VENCIDO",IF(AND(O3090&lt;&gt;"",R3090&lt;=Parametros!$B$10),"PRÓX. VENCIMENTO",IF(F3090="Q","QUALIDADE",IF(F3090="S","BLOQUEADO",IF(F3090="R","RESTRITO/DEVOLUÇÃO",IF(OR(N3090="QUAR",N3090="QRES"),"QUARENTENA",IF(OR(B3090="DESCARTE",B3090="DEVOLUÇÃO"),"DESCARTE/DEVOLUÇÃO",IF(AND(D3090="",K3090&lt;&gt;""),"SEM LOTE",IF(AND(Q3090&lt;&gt;"",Q3090&gt;=Parametros!$B$11),"PARADO/SEM GIRO","OK"))))))))))</f>
        <v>VENCIDO</v>
      </c>
      <c r="T3090" s="29" t="str">
        <f aca="false">IF(AND($S3090="PARADO/SEM GIRO",$K3090="KG",OR(Painel!$B$5="(Todos)",A3090=Painel!$B$5)*OR(Painel!$E$5="(Todos)",P3090=Painel!$E$5)),$J3090+ROW()/10000000,"")</f>
        <v/>
      </c>
      <c r="U3090" s="29" t="n">
        <f aca="false">IF(AND($S3090="VENCIDO",$K3090="KG",OR(Painel!$B$5="(Todos)",A3090=Painel!$B$5)*OR(Painel!$E$5="(Todos)",P3090=Painel!$E$5)),$J3090+ROW()/10000000,"")</f>
        <v>80.400309</v>
      </c>
    </row>
    <row r="3091" customFormat="false" ht="15" hidden="false" customHeight="false" outlineLevel="0" collapsed="false">
      <c r="A3091" s="29" t="s">
        <v>55</v>
      </c>
      <c r="B3091" s="29" t="s">
        <v>5386</v>
      </c>
      <c r="C3091" s="29" t="s">
        <v>5121</v>
      </c>
      <c r="D3091" s="29" t="s">
        <v>5122</v>
      </c>
      <c r="E3091" s="29" t="n">
        <v>488</v>
      </c>
      <c r="F3091" s="29" t="s">
        <v>137</v>
      </c>
      <c r="G3091" s="29" t="s">
        <v>5848</v>
      </c>
      <c r="H3091" s="30" t="n">
        <v>20.1</v>
      </c>
      <c r="I3091" s="31" t="n">
        <v>46271</v>
      </c>
      <c r="J3091" s="30" t="n">
        <v>20.1</v>
      </c>
      <c r="K3091" s="29" t="s">
        <v>120</v>
      </c>
      <c r="L3091" s="29" t="s">
        <v>221</v>
      </c>
      <c r="M3091" s="29"/>
      <c r="N3091" s="29" t="s">
        <v>134</v>
      </c>
      <c r="O3091" s="31" t="n">
        <v>46259</v>
      </c>
      <c r="P3091" s="29" t="s">
        <v>123</v>
      </c>
      <c r="Q3091" s="29" t="n">
        <f aca="false">IFERROR(VALUE(L3091),"")</f>
        <v>14</v>
      </c>
      <c r="R3091" s="29" t="n">
        <f aca="true">IF(O3091="","",O3091-TODAY())</f>
        <v>-26</v>
      </c>
      <c r="S3091" s="29" t="str">
        <f aca="false">IF(C3091="&lt;&lt; vazio &gt;&gt;","VAZIA",IF(AND(O3091&lt;&gt;"",R3091&lt;0),"VENCIDO",IF(AND(O3091&lt;&gt;"",R3091&lt;=Parametros!$B$10),"PRÓX. VENCIMENTO",IF(F3091="Q","QUALIDADE",IF(F3091="S","BLOQUEADO",IF(F3091="R","RESTRITO/DEVOLUÇÃO",IF(OR(N3091="QUAR",N3091="QRES"),"QUARENTENA",IF(OR(B3091="DESCARTE",B3091="DEVOLUÇÃO"),"DESCARTE/DEVOLUÇÃO",IF(AND(D3091="",K3091&lt;&gt;""),"SEM LOTE",IF(AND(Q3091&lt;&gt;"",Q3091&gt;=Parametros!$B$11),"PARADO/SEM GIRO","OK"))))))))))</f>
        <v>VENCIDO</v>
      </c>
      <c r="T3091" s="29" t="str">
        <f aca="false">IF(AND($S3091="PARADO/SEM GIRO",$K3091="KG",OR(Painel!$B$5="(Todos)",A3091=Painel!$B$5)*OR(Painel!$E$5="(Todos)",P3091=Painel!$E$5)),$J3091+ROW()/10000000,"")</f>
        <v/>
      </c>
      <c r="U3091" s="29" t="n">
        <f aca="false">IF(AND($S3091="VENCIDO",$K3091="KG",OR(Painel!$B$5="(Todos)",A3091=Painel!$B$5)*OR(Painel!$E$5="(Todos)",P3091=Painel!$E$5)),$J3091+ROW()/10000000,"")</f>
        <v>20.1003091</v>
      </c>
    </row>
    <row r="3092" customFormat="false" ht="15" hidden="false" customHeight="false" outlineLevel="0" collapsed="false">
      <c r="A3092" s="29" t="s">
        <v>55</v>
      </c>
      <c r="B3092" s="29" t="s">
        <v>5386</v>
      </c>
      <c r="C3092" s="29" t="s">
        <v>5121</v>
      </c>
      <c r="D3092" s="29" t="s">
        <v>5122</v>
      </c>
      <c r="E3092" s="29" t="n">
        <v>488</v>
      </c>
      <c r="F3092" s="29" t="s">
        <v>137</v>
      </c>
      <c r="G3092" s="29" t="s">
        <v>5849</v>
      </c>
      <c r="H3092" s="30" t="n">
        <v>60.3</v>
      </c>
      <c r="I3092" s="31" t="n">
        <v>46271</v>
      </c>
      <c r="J3092" s="30" t="n">
        <v>60.3</v>
      </c>
      <c r="K3092" s="29" t="s">
        <v>120</v>
      </c>
      <c r="L3092" s="29" t="s">
        <v>221</v>
      </c>
      <c r="M3092" s="29"/>
      <c r="N3092" s="29" t="s">
        <v>134</v>
      </c>
      <c r="O3092" s="31" t="n">
        <v>46259</v>
      </c>
      <c r="P3092" s="29" t="s">
        <v>123</v>
      </c>
      <c r="Q3092" s="29" t="n">
        <f aca="false">IFERROR(VALUE(L3092),"")</f>
        <v>14</v>
      </c>
      <c r="R3092" s="29" t="n">
        <f aca="true">IF(O3092="","",O3092-TODAY())</f>
        <v>-26</v>
      </c>
      <c r="S3092" s="29" t="str">
        <f aca="false">IF(C3092="&lt;&lt; vazio &gt;&gt;","VAZIA",IF(AND(O3092&lt;&gt;"",R3092&lt;0),"VENCIDO",IF(AND(O3092&lt;&gt;"",R3092&lt;=Parametros!$B$10),"PRÓX. VENCIMENTO",IF(F3092="Q","QUALIDADE",IF(F3092="S","BLOQUEADO",IF(F3092="R","RESTRITO/DEVOLUÇÃO",IF(OR(N3092="QUAR",N3092="QRES"),"QUARENTENA",IF(OR(B3092="DESCARTE",B3092="DEVOLUÇÃO"),"DESCARTE/DEVOLUÇÃO",IF(AND(D3092="",K3092&lt;&gt;""),"SEM LOTE",IF(AND(Q3092&lt;&gt;"",Q3092&gt;=Parametros!$B$11),"PARADO/SEM GIRO","OK"))))))))))</f>
        <v>VENCIDO</v>
      </c>
      <c r="T3092" s="29" t="str">
        <f aca="false">IF(AND($S3092="PARADO/SEM GIRO",$K3092="KG",OR(Painel!$B$5="(Todos)",A3092=Painel!$B$5)*OR(Painel!$E$5="(Todos)",P3092=Painel!$E$5)),$J3092+ROW()/10000000,"")</f>
        <v/>
      </c>
      <c r="U3092" s="29" t="n">
        <f aca="false">IF(AND($S3092="VENCIDO",$K3092="KG",OR(Painel!$B$5="(Todos)",A3092=Painel!$B$5)*OR(Painel!$E$5="(Todos)",P3092=Painel!$E$5)),$J3092+ROW()/10000000,"")</f>
        <v>60.3003092</v>
      </c>
    </row>
    <row r="3093" customFormat="false" ht="15" hidden="false" customHeight="false" outlineLevel="0" collapsed="false">
      <c r="A3093" s="29" t="s">
        <v>55</v>
      </c>
      <c r="B3093" s="29" t="s">
        <v>5386</v>
      </c>
      <c r="C3093" s="29" t="s">
        <v>5121</v>
      </c>
      <c r="D3093" s="29" t="s">
        <v>5850</v>
      </c>
      <c r="E3093" s="29" t="n">
        <v>488</v>
      </c>
      <c r="F3093" s="29" t="s">
        <v>137</v>
      </c>
      <c r="G3093" s="29" t="s">
        <v>5851</v>
      </c>
      <c r="H3093" s="30" t="n">
        <v>20.1</v>
      </c>
      <c r="I3093" s="31" t="n">
        <v>46271</v>
      </c>
      <c r="J3093" s="30" t="n">
        <v>20.1</v>
      </c>
      <c r="K3093" s="29" t="s">
        <v>120</v>
      </c>
      <c r="L3093" s="29" t="s">
        <v>221</v>
      </c>
      <c r="M3093" s="29"/>
      <c r="N3093" s="29" t="s">
        <v>122</v>
      </c>
      <c r="O3093" s="31" t="n">
        <v>46259</v>
      </c>
      <c r="P3093" s="29" t="s">
        <v>123</v>
      </c>
      <c r="Q3093" s="29" t="n">
        <f aca="false">IFERROR(VALUE(L3093),"")</f>
        <v>14</v>
      </c>
      <c r="R3093" s="29" t="n">
        <f aca="true">IF(O3093="","",O3093-TODAY())</f>
        <v>-26</v>
      </c>
      <c r="S3093" s="29" t="str">
        <f aca="false">IF(C3093="&lt;&lt; vazio &gt;&gt;","VAZIA",IF(AND(O3093&lt;&gt;"",R3093&lt;0),"VENCIDO",IF(AND(O3093&lt;&gt;"",R3093&lt;=Parametros!$B$10),"PRÓX. VENCIMENTO",IF(F3093="Q","QUALIDADE",IF(F3093="S","BLOQUEADO",IF(F3093="R","RESTRITO/DEVOLUÇÃO",IF(OR(N3093="QUAR",N3093="QRES"),"QUARENTENA",IF(OR(B3093="DESCARTE",B3093="DEVOLUÇÃO"),"DESCARTE/DEVOLUÇÃO",IF(AND(D3093="",K3093&lt;&gt;""),"SEM LOTE",IF(AND(Q3093&lt;&gt;"",Q3093&gt;=Parametros!$B$11),"PARADO/SEM GIRO","OK"))))))))))</f>
        <v>VENCIDO</v>
      </c>
      <c r="T3093" s="29" t="str">
        <f aca="false">IF(AND($S3093="PARADO/SEM GIRO",$K3093="KG",OR(Painel!$B$5="(Todos)",A3093=Painel!$B$5)*OR(Painel!$E$5="(Todos)",P3093=Painel!$E$5)),$J3093+ROW()/10000000,"")</f>
        <v/>
      </c>
      <c r="U3093" s="29" t="n">
        <f aca="false">IF(AND($S3093="VENCIDO",$K3093="KG",OR(Painel!$B$5="(Todos)",A3093=Painel!$B$5)*OR(Painel!$E$5="(Todos)",P3093=Painel!$E$5)),$J3093+ROW()/10000000,"")</f>
        <v>20.1003093</v>
      </c>
    </row>
    <row r="3094" customFormat="false" ht="15" hidden="false" customHeight="false" outlineLevel="0" collapsed="false">
      <c r="A3094" s="29" t="s">
        <v>55</v>
      </c>
      <c r="B3094" s="29" t="s">
        <v>5386</v>
      </c>
      <c r="C3094" s="29" t="s">
        <v>581</v>
      </c>
      <c r="D3094" s="29" t="s">
        <v>5852</v>
      </c>
      <c r="E3094" s="29" t="n">
        <v>488</v>
      </c>
      <c r="F3094" s="29" t="s">
        <v>137</v>
      </c>
      <c r="G3094" s="29" t="s">
        <v>5853</v>
      </c>
      <c r="H3094" s="30" t="n">
        <v>5</v>
      </c>
      <c r="I3094" s="31" t="n">
        <v>46271</v>
      </c>
      <c r="J3094" s="30" t="n">
        <v>5</v>
      </c>
      <c r="K3094" s="29" t="s">
        <v>120</v>
      </c>
      <c r="L3094" s="29" t="s">
        <v>221</v>
      </c>
      <c r="M3094" s="29"/>
      <c r="N3094" s="29" t="s">
        <v>134</v>
      </c>
      <c r="O3094" s="31" t="n">
        <v>46289</v>
      </c>
      <c r="P3094" s="29" t="s">
        <v>123</v>
      </c>
      <c r="Q3094" s="29" t="n">
        <f aca="false">IFERROR(VALUE(L3094),"")</f>
        <v>14</v>
      </c>
      <c r="R3094" s="29" t="n">
        <f aca="true">IF(O3094="","",O3094-TODAY())</f>
        <v>4</v>
      </c>
      <c r="S3094" s="29" t="str">
        <f aca="false">IF(C3094="&lt;&lt; vazio &gt;&gt;","VAZIA",IF(AND(O3094&lt;&gt;"",R3094&lt;0),"VENCIDO",IF(AND(O3094&lt;&gt;"",R3094&lt;=Parametros!$B$10),"PRÓX. VENCIMENTO",IF(F3094="Q","QUALIDADE",IF(F3094="S","BLOQUEADO",IF(F3094="R","RESTRITO/DEVOLUÇÃO",IF(OR(N3094="QUAR",N3094="QRES"),"QUARENTENA",IF(OR(B3094="DESCARTE",B3094="DEVOLUÇÃO"),"DESCARTE/DEVOLUÇÃO",IF(AND(D3094="",K3094&lt;&gt;""),"SEM LOTE",IF(AND(Q3094&lt;&gt;"",Q3094&gt;=Parametros!$B$11),"PARADO/SEM GIRO","OK"))))))))))</f>
        <v>PRÓX. VENCIMENTO</v>
      </c>
      <c r="T3094" s="29" t="str">
        <f aca="false">IF(AND($S3094="PARADO/SEM GIRO",$K3094="KG",OR(Painel!$B$5="(Todos)",A3094=Painel!$B$5)*OR(Painel!$E$5="(Todos)",P3094=Painel!$E$5)),$J3094+ROW()/10000000,"")</f>
        <v/>
      </c>
      <c r="U3094" s="29" t="str">
        <f aca="false">IF(AND($S3094="VENCIDO",$K3094="KG",OR(Painel!$B$5="(Todos)",A3094=Painel!$B$5)*OR(Painel!$E$5="(Todos)",P3094=Painel!$E$5)),$J3094+ROW()/10000000,"")</f>
        <v/>
      </c>
    </row>
    <row r="3095" customFormat="false" ht="15" hidden="false" customHeight="false" outlineLevel="0" collapsed="false">
      <c r="A3095" s="29" t="s">
        <v>55</v>
      </c>
      <c r="B3095" s="29" t="s">
        <v>5386</v>
      </c>
      <c r="C3095" s="29" t="s">
        <v>581</v>
      </c>
      <c r="D3095" s="29" t="s">
        <v>5124</v>
      </c>
      <c r="E3095" s="29" t="n">
        <v>488</v>
      </c>
      <c r="F3095" s="29" t="s">
        <v>189</v>
      </c>
      <c r="G3095" s="29" t="s">
        <v>5854</v>
      </c>
      <c r="H3095" s="30" t="n">
        <v>5</v>
      </c>
      <c r="I3095" s="31" t="n">
        <v>46240</v>
      </c>
      <c r="J3095" s="30" t="n">
        <v>5</v>
      </c>
      <c r="K3095" s="29" t="s">
        <v>120</v>
      </c>
      <c r="L3095" s="29" t="s">
        <v>1330</v>
      </c>
      <c r="M3095" s="29"/>
      <c r="N3095" s="29" t="s">
        <v>122</v>
      </c>
      <c r="O3095" s="31" t="n">
        <v>46557</v>
      </c>
      <c r="P3095" s="29" t="s">
        <v>123</v>
      </c>
      <c r="Q3095" s="29" t="n">
        <f aca="false">IFERROR(VALUE(L3095),"")</f>
        <v>45</v>
      </c>
      <c r="R3095" s="29" t="n">
        <f aca="true">IF(O3095="","",O3095-TODAY())</f>
        <v>272</v>
      </c>
      <c r="S3095" s="29" t="str">
        <f aca="false">IF(C3095="&lt;&lt; vazio &gt;&gt;","VAZIA",IF(AND(O3095&lt;&gt;"",R3095&lt;0),"VENCIDO",IF(AND(O3095&lt;&gt;"",R3095&lt;=Parametros!$B$10),"PRÓX. VENCIMENTO",IF(F3095="Q","QUALIDADE",IF(F3095="S","BLOQUEADO",IF(F3095="R","RESTRITO/DEVOLUÇÃO",IF(OR(N3095="QUAR",N3095="QRES"),"QUARENTENA",IF(OR(B3095="DESCARTE",B3095="DEVOLUÇÃO"),"DESCARTE/DEVOLUÇÃO",IF(AND(D3095="",K3095&lt;&gt;""),"SEM LOTE",IF(AND(Q3095&lt;&gt;"",Q3095&gt;=Parametros!$B$11),"PARADO/SEM GIRO","OK"))))))))))</f>
        <v>RESTRITO/DEVOLUÇÃO</v>
      </c>
      <c r="T3095" s="29" t="str">
        <f aca="false">IF(AND($S3095="PARADO/SEM GIRO",$K3095="KG",OR(Painel!$B$5="(Todos)",A3095=Painel!$B$5)*OR(Painel!$E$5="(Todos)",P3095=Painel!$E$5)),$J3095+ROW()/10000000,"")</f>
        <v/>
      </c>
      <c r="U3095" s="29" t="str">
        <f aca="false">IF(AND($S3095="VENCIDO",$K3095="KG",OR(Painel!$B$5="(Todos)",A3095=Painel!$B$5)*OR(Painel!$E$5="(Todos)",P3095=Painel!$E$5)),$J3095+ROW()/10000000,"")</f>
        <v/>
      </c>
    </row>
    <row r="3096" customFormat="false" ht="15" hidden="false" customHeight="false" outlineLevel="0" collapsed="false">
      <c r="A3096" s="29" t="s">
        <v>55</v>
      </c>
      <c r="B3096" s="29" t="s">
        <v>5386</v>
      </c>
      <c r="C3096" s="29" t="s">
        <v>236</v>
      </c>
      <c r="D3096" s="29" t="s">
        <v>1752</v>
      </c>
      <c r="E3096" s="29" t="n">
        <v>488</v>
      </c>
      <c r="F3096" s="29" t="s">
        <v>137</v>
      </c>
      <c r="G3096" s="29" t="s">
        <v>5855</v>
      </c>
      <c r="H3096" s="30" t="n">
        <v>25</v>
      </c>
      <c r="I3096" s="31" t="n">
        <v>46284</v>
      </c>
      <c r="J3096" s="30" t="n">
        <v>25</v>
      </c>
      <c r="K3096" s="29" t="s">
        <v>120</v>
      </c>
      <c r="L3096" s="29" t="s">
        <v>388</v>
      </c>
      <c r="M3096" s="29"/>
      <c r="N3096" s="29" t="s">
        <v>122</v>
      </c>
      <c r="O3096" s="29"/>
      <c r="P3096" s="29" t="s">
        <v>235</v>
      </c>
      <c r="Q3096" s="29" t="n">
        <f aca="false">IFERROR(VALUE(L3096),"")</f>
        <v>1</v>
      </c>
      <c r="R3096" s="29" t="str">
        <f aca="true">IF(O3096="","",O3096-TODAY())</f>
        <v/>
      </c>
      <c r="S3096" s="29" t="str">
        <f aca="false">IF(C3096="&lt;&lt; vazio &gt;&gt;","VAZIA",IF(AND(O3096&lt;&gt;"",R3096&lt;0),"VENCIDO",IF(AND(O3096&lt;&gt;"",R3096&lt;=Parametros!$B$10),"PRÓX. VENCIMENTO",IF(F3096="Q","QUALIDADE",IF(F3096="S","BLOQUEADO",IF(F3096="R","RESTRITO/DEVOLUÇÃO",IF(OR(N3096="QUAR",N3096="QRES"),"QUARENTENA",IF(OR(B3096="DESCARTE",B3096="DEVOLUÇÃO"),"DESCARTE/DEVOLUÇÃO",IF(AND(D3096="",K3096&lt;&gt;""),"SEM LOTE",IF(AND(Q3096&lt;&gt;"",Q3096&gt;=Parametros!$B$11),"PARADO/SEM GIRO","OK"))))))))))</f>
        <v>BLOQUEADO</v>
      </c>
      <c r="T3096" s="29" t="str">
        <f aca="false">IF(AND($S3096="PARADO/SEM GIRO",$K3096="KG",OR(Painel!$B$5="(Todos)",A3096=Painel!$B$5)*OR(Painel!$E$5="(Todos)",P3096=Painel!$E$5)),$J3096+ROW()/10000000,"")</f>
        <v/>
      </c>
      <c r="U3096" s="29" t="str">
        <f aca="false">IF(AND($S3096="VENCIDO",$K3096="KG",OR(Painel!$B$5="(Todos)",A3096=Painel!$B$5)*OR(Painel!$E$5="(Todos)",P3096=Painel!$E$5)),$J3096+ROW()/10000000,"")</f>
        <v/>
      </c>
    </row>
    <row r="3097" customFormat="false" ht="15" hidden="false" customHeight="false" outlineLevel="0" collapsed="false">
      <c r="A3097" s="29" t="s">
        <v>55</v>
      </c>
      <c r="B3097" s="29" t="s">
        <v>5386</v>
      </c>
      <c r="C3097" s="29" t="s">
        <v>473</v>
      </c>
      <c r="D3097" s="29" t="s">
        <v>5856</v>
      </c>
      <c r="E3097" s="29" t="n">
        <v>488</v>
      </c>
      <c r="F3097" s="29" t="s">
        <v>137</v>
      </c>
      <c r="G3097" s="29" t="s">
        <v>5857</v>
      </c>
      <c r="H3097" s="30" t="n">
        <v>5</v>
      </c>
      <c r="I3097" s="31" t="n">
        <v>46271</v>
      </c>
      <c r="J3097" s="30" t="n">
        <v>5</v>
      </c>
      <c r="K3097" s="29" t="s">
        <v>120</v>
      </c>
      <c r="L3097" s="29" t="s">
        <v>221</v>
      </c>
      <c r="M3097" s="29"/>
      <c r="N3097" s="29" t="s">
        <v>134</v>
      </c>
      <c r="O3097" s="31" t="n">
        <v>46256</v>
      </c>
      <c r="P3097" s="29" t="s">
        <v>123</v>
      </c>
      <c r="Q3097" s="29" t="n">
        <f aca="false">IFERROR(VALUE(L3097),"")</f>
        <v>14</v>
      </c>
      <c r="R3097" s="29" t="n">
        <f aca="true">IF(O3097="","",O3097-TODAY())</f>
        <v>-29</v>
      </c>
      <c r="S3097" s="29" t="str">
        <f aca="false">IF(C3097="&lt;&lt; vazio &gt;&gt;","VAZIA",IF(AND(O3097&lt;&gt;"",R3097&lt;0),"VENCIDO",IF(AND(O3097&lt;&gt;"",R3097&lt;=Parametros!$B$10),"PRÓX. VENCIMENTO",IF(F3097="Q","QUALIDADE",IF(F3097="S","BLOQUEADO",IF(F3097="R","RESTRITO/DEVOLUÇÃO",IF(OR(N3097="QUAR",N3097="QRES"),"QUARENTENA",IF(OR(B3097="DESCARTE",B3097="DEVOLUÇÃO"),"DESCARTE/DEVOLUÇÃO",IF(AND(D3097="",K3097&lt;&gt;""),"SEM LOTE",IF(AND(Q3097&lt;&gt;"",Q3097&gt;=Parametros!$B$11),"PARADO/SEM GIRO","OK"))))))))))</f>
        <v>VENCIDO</v>
      </c>
      <c r="T3097" s="29" t="str">
        <f aca="false">IF(AND($S3097="PARADO/SEM GIRO",$K3097="KG",OR(Painel!$B$5="(Todos)",A3097=Painel!$B$5)*OR(Painel!$E$5="(Todos)",P3097=Painel!$E$5)),$J3097+ROW()/10000000,"")</f>
        <v/>
      </c>
      <c r="U3097" s="29" t="n">
        <f aca="false">IF(AND($S3097="VENCIDO",$K3097="KG",OR(Painel!$B$5="(Todos)",A3097=Painel!$B$5)*OR(Painel!$E$5="(Todos)",P3097=Painel!$E$5)),$J3097+ROW()/10000000,"")</f>
        <v>5.0003097</v>
      </c>
    </row>
    <row r="3098" customFormat="false" ht="15" hidden="false" customHeight="false" outlineLevel="0" collapsed="false">
      <c r="A3098" s="29" t="s">
        <v>55</v>
      </c>
      <c r="B3098" s="29" t="s">
        <v>5386</v>
      </c>
      <c r="C3098" s="29" t="s">
        <v>308</v>
      </c>
      <c r="D3098" s="29" t="s">
        <v>5858</v>
      </c>
      <c r="E3098" s="29" t="n">
        <v>488</v>
      </c>
      <c r="F3098" s="29" t="s">
        <v>189</v>
      </c>
      <c r="G3098" s="29" t="s">
        <v>5859</v>
      </c>
      <c r="H3098" s="30" t="n">
        <v>75</v>
      </c>
      <c r="I3098" s="31" t="n">
        <v>46240</v>
      </c>
      <c r="J3098" s="30" t="n">
        <v>75</v>
      </c>
      <c r="K3098" s="29" t="s">
        <v>120</v>
      </c>
      <c r="L3098" s="29" t="s">
        <v>1330</v>
      </c>
      <c r="M3098" s="29"/>
      <c r="N3098" s="29" t="s">
        <v>122</v>
      </c>
      <c r="O3098" s="31" t="n">
        <v>46123</v>
      </c>
      <c r="P3098" s="29" t="s">
        <v>123</v>
      </c>
      <c r="Q3098" s="29" t="n">
        <f aca="false">IFERROR(VALUE(L3098),"")</f>
        <v>45</v>
      </c>
      <c r="R3098" s="29" t="n">
        <f aca="true">IF(O3098="","",O3098-TODAY())</f>
        <v>-162</v>
      </c>
      <c r="S3098" s="29" t="str">
        <f aca="false">IF(C3098="&lt;&lt; vazio &gt;&gt;","VAZIA",IF(AND(O3098&lt;&gt;"",R3098&lt;0),"VENCIDO",IF(AND(O3098&lt;&gt;"",R3098&lt;=Parametros!$B$10),"PRÓX. VENCIMENTO",IF(F3098="Q","QUALIDADE",IF(F3098="S","BLOQUEADO",IF(F3098="R","RESTRITO/DEVOLUÇÃO",IF(OR(N3098="QUAR",N3098="QRES"),"QUARENTENA",IF(OR(B3098="DESCARTE",B3098="DEVOLUÇÃO"),"DESCARTE/DEVOLUÇÃO",IF(AND(D3098="",K3098&lt;&gt;""),"SEM LOTE",IF(AND(Q3098&lt;&gt;"",Q3098&gt;=Parametros!$B$11),"PARADO/SEM GIRO","OK"))))))))))</f>
        <v>VENCIDO</v>
      </c>
      <c r="T3098" s="29" t="str">
        <f aca="false">IF(AND($S3098="PARADO/SEM GIRO",$K3098="KG",OR(Painel!$B$5="(Todos)",A3098=Painel!$B$5)*OR(Painel!$E$5="(Todos)",P3098=Painel!$E$5)),$J3098+ROW()/10000000,"")</f>
        <v/>
      </c>
      <c r="U3098" s="29" t="n">
        <f aca="false">IF(AND($S3098="VENCIDO",$K3098="KG",OR(Painel!$B$5="(Todos)",A3098=Painel!$B$5)*OR(Painel!$E$5="(Todos)",P3098=Painel!$E$5)),$J3098+ROW()/10000000,"")</f>
        <v>75.0003098</v>
      </c>
    </row>
    <row r="3099" customFormat="false" ht="15" hidden="false" customHeight="false" outlineLevel="0" collapsed="false">
      <c r="A3099" s="29" t="s">
        <v>55</v>
      </c>
      <c r="B3099" s="29" t="s">
        <v>5386</v>
      </c>
      <c r="C3099" s="29" t="s">
        <v>308</v>
      </c>
      <c r="D3099" s="29" t="s">
        <v>5858</v>
      </c>
      <c r="E3099" s="29" t="n">
        <v>488</v>
      </c>
      <c r="F3099" s="29" t="s">
        <v>189</v>
      </c>
      <c r="G3099" s="29" t="s">
        <v>5860</v>
      </c>
      <c r="H3099" s="30" t="n">
        <v>40</v>
      </c>
      <c r="I3099" s="31" t="n">
        <v>46240</v>
      </c>
      <c r="J3099" s="30" t="n">
        <v>40</v>
      </c>
      <c r="K3099" s="29" t="s">
        <v>120</v>
      </c>
      <c r="L3099" s="29" t="s">
        <v>1330</v>
      </c>
      <c r="M3099" s="29"/>
      <c r="N3099" s="29" t="s">
        <v>122</v>
      </c>
      <c r="O3099" s="31" t="n">
        <v>46123</v>
      </c>
      <c r="P3099" s="29" t="s">
        <v>123</v>
      </c>
      <c r="Q3099" s="29" t="n">
        <f aca="false">IFERROR(VALUE(L3099),"")</f>
        <v>45</v>
      </c>
      <c r="R3099" s="29" t="n">
        <f aca="true">IF(O3099="","",O3099-TODAY())</f>
        <v>-162</v>
      </c>
      <c r="S3099" s="29" t="str">
        <f aca="false">IF(C3099="&lt;&lt; vazio &gt;&gt;","VAZIA",IF(AND(O3099&lt;&gt;"",R3099&lt;0),"VENCIDO",IF(AND(O3099&lt;&gt;"",R3099&lt;=Parametros!$B$10),"PRÓX. VENCIMENTO",IF(F3099="Q","QUALIDADE",IF(F3099="S","BLOQUEADO",IF(F3099="R","RESTRITO/DEVOLUÇÃO",IF(OR(N3099="QUAR",N3099="QRES"),"QUARENTENA",IF(OR(B3099="DESCARTE",B3099="DEVOLUÇÃO"),"DESCARTE/DEVOLUÇÃO",IF(AND(D3099="",K3099&lt;&gt;""),"SEM LOTE",IF(AND(Q3099&lt;&gt;"",Q3099&gt;=Parametros!$B$11),"PARADO/SEM GIRO","OK"))))))))))</f>
        <v>VENCIDO</v>
      </c>
      <c r="T3099" s="29" t="str">
        <f aca="false">IF(AND($S3099="PARADO/SEM GIRO",$K3099="KG",OR(Painel!$B$5="(Todos)",A3099=Painel!$B$5)*OR(Painel!$E$5="(Todos)",P3099=Painel!$E$5)),$J3099+ROW()/10000000,"")</f>
        <v/>
      </c>
      <c r="U3099" s="29" t="n">
        <f aca="false">IF(AND($S3099="VENCIDO",$K3099="KG",OR(Painel!$B$5="(Todos)",A3099=Painel!$B$5)*OR(Painel!$E$5="(Todos)",P3099=Painel!$E$5)),$J3099+ROW()/10000000,"")</f>
        <v>40.0003099</v>
      </c>
    </row>
    <row r="3100" customFormat="false" ht="15" hidden="false" customHeight="false" outlineLevel="0" collapsed="false">
      <c r="A3100" s="29" t="s">
        <v>55</v>
      </c>
      <c r="B3100" s="29" t="s">
        <v>5386</v>
      </c>
      <c r="C3100" s="29" t="s">
        <v>308</v>
      </c>
      <c r="D3100" s="29" t="s">
        <v>5858</v>
      </c>
      <c r="E3100" s="29" t="n">
        <v>488</v>
      </c>
      <c r="F3100" s="29" t="s">
        <v>189</v>
      </c>
      <c r="G3100" s="29" t="s">
        <v>5861</v>
      </c>
      <c r="H3100" s="30" t="n">
        <v>95</v>
      </c>
      <c r="I3100" s="31" t="n">
        <v>46241</v>
      </c>
      <c r="J3100" s="30" t="n">
        <v>95</v>
      </c>
      <c r="K3100" s="29" t="s">
        <v>120</v>
      </c>
      <c r="L3100" s="29" t="s">
        <v>4450</v>
      </c>
      <c r="M3100" s="29"/>
      <c r="N3100" s="29" t="s">
        <v>122</v>
      </c>
      <c r="O3100" s="31" t="n">
        <v>46123</v>
      </c>
      <c r="P3100" s="29" t="s">
        <v>123</v>
      </c>
      <c r="Q3100" s="29" t="n">
        <f aca="false">IFERROR(VALUE(L3100),"")</f>
        <v>44</v>
      </c>
      <c r="R3100" s="29" t="n">
        <f aca="true">IF(O3100="","",O3100-TODAY())</f>
        <v>-162</v>
      </c>
      <c r="S3100" s="29" t="str">
        <f aca="false">IF(C3100="&lt;&lt; vazio &gt;&gt;","VAZIA",IF(AND(O3100&lt;&gt;"",R3100&lt;0),"VENCIDO",IF(AND(O3100&lt;&gt;"",R3100&lt;=Parametros!$B$10),"PRÓX. VENCIMENTO",IF(F3100="Q","QUALIDADE",IF(F3100="S","BLOQUEADO",IF(F3100="R","RESTRITO/DEVOLUÇÃO",IF(OR(N3100="QUAR",N3100="QRES"),"QUARENTENA",IF(OR(B3100="DESCARTE",B3100="DEVOLUÇÃO"),"DESCARTE/DEVOLUÇÃO",IF(AND(D3100="",K3100&lt;&gt;""),"SEM LOTE",IF(AND(Q3100&lt;&gt;"",Q3100&gt;=Parametros!$B$11),"PARADO/SEM GIRO","OK"))))))))))</f>
        <v>VENCIDO</v>
      </c>
      <c r="T3100" s="29" t="str">
        <f aca="false">IF(AND($S3100="PARADO/SEM GIRO",$K3100="KG",OR(Painel!$B$5="(Todos)",A3100=Painel!$B$5)*OR(Painel!$E$5="(Todos)",P3100=Painel!$E$5)),$J3100+ROW()/10000000,"")</f>
        <v/>
      </c>
      <c r="U3100" s="29" t="n">
        <f aca="false">IF(AND($S3100="VENCIDO",$K3100="KG",OR(Painel!$B$5="(Todos)",A3100=Painel!$B$5)*OR(Painel!$E$5="(Todos)",P3100=Painel!$E$5)),$J3100+ROW()/10000000,"")</f>
        <v>95.00031</v>
      </c>
    </row>
    <row r="3101" customFormat="false" ht="15" hidden="false" customHeight="false" outlineLevel="0" collapsed="false">
      <c r="A3101" s="29" t="s">
        <v>55</v>
      </c>
      <c r="B3101" s="29" t="s">
        <v>5386</v>
      </c>
      <c r="C3101" s="29" t="s">
        <v>308</v>
      </c>
      <c r="D3101" s="29" t="s">
        <v>5858</v>
      </c>
      <c r="E3101" s="29" t="n">
        <v>488</v>
      </c>
      <c r="F3101" s="29" t="s">
        <v>189</v>
      </c>
      <c r="G3101" s="29" t="s">
        <v>5862</v>
      </c>
      <c r="H3101" s="30" t="n">
        <v>315</v>
      </c>
      <c r="I3101" s="31" t="n">
        <v>46241</v>
      </c>
      <c r="J3101" s="30" t="n">
        <v>315</v>
      </c>
      <c r="K3101" s="29" t="s">
        <v>120</v>
      </c>
      <c r="L3101" s="29" t="s">
        <v>4450</v>
      </c>
      <c r="M3101" s="29"/>
      <c r="N3101" s="29" t="s">
        <v>122</v>
      </c>
      <c r="O3101" s="31" t="n">
        <v>46123</v>
      </c>
      <c r="P3101" s="29" t="s">
        <v>123</v>
      </c>
      <c r="Q3101" s="29" t="n">
        <f aca="false">IFERROR(VALUE(L3101),"")</f>
        <v>44</v>
      </c>
      <c r="R3101" s="29" t="n">
        <f aca="true">IF(O3101="","",O3101-TODAY())</f>
        <v>-162</v>
      </c>
      <c r="S3101" s="29" t="str">
        <f aca="false">IF(C3101="&lt;&lt; vazio &gt;&gt;","VAZIA",IF(AND(O3101&lt;&gt;"",R3101&lt;0),"VENCIDO",IF(AND(O3101&lt;&gt;"",R3101&lt;=Parametros!$B$10),"PRÓX. VENCIMENTO",IF(F3101="Q","QUALIDADE",IF(F3101="S","BLOQUEADO",IF(F3101="R","RESTRITO/DEVOLUÇÃO",IF(OR(N3101="QUAR",N3101="QRES"),"QUARENTENA",IF(OR(B3101="DESCARTE",B3101="DEVOLUÇÃO"),"DESCARTE/DEVOLUÇÃO",IF(AND(D3101="",K3101&lt;&gt;""),"SEM LOTE",IF(AND(Q3101&lt;&gt;"",Q3101&gt;=Parametros!$B$11),"PARADO/SEM GIRO","OK"))))))))))</f>
        <v>VENCIDO</v>
      </c>
      <c r="T3101" s="29" t="str">
        <f aca="false">IF(AND($S3101="PARADO/SEM GIRO",$K3101="KG",OR(Painel!$B$5="(Todos)",A3101=Painel!$B$5)*OR(Painel!$E$5="(Todos)",P3101=Painel!$E$5)),$J3101+ROW()/10000000,"")</f>
        <v/>
      </c>
      <c r="U3101" s="29" t="n">
        <f aca="false">IF(AND($S3101="VENCIDO",$K3101="KG",OR(Painel!$B$5="(Todos)",A3101=Painel!$B$5)*OR(Painel!$E$5="(Todos)",P3101=Painel!$E$5)),$J3101+ROW()/10000000,"")</f>
        <v>315.0003101</v>
      </c>
    </row>
    <row r="3102" customFormat="false" ht="15" hidden="false" customHeight="false" outlineLevel="0" collapsed="false">
      <c r="A3102" s="29" t="s">
        <v>55</v>
      </c>
      <c r="B3102" s="29" t="s">
        <v>5386</v>
      </c>
      <c r="C3102" s="29" t="s">
        <v>308</v>
      </c>
      <c r="D3102" s="29" t="s">
        <v>5858</v>
      </c>
      <c r="E3102" s="29" t="n">
        <v>488</v>
      </c>
      <c r="F3102" s="29" t="s">
        <v>189</v>
      </c>
      <c r="G3102" s="29" t="s">
        <v>5863</v>
      </c>
      <c r="H3102" s="30" t="n">
        <v>5</v>
      </c>
      <c r="I3102" s="31" t="n">
        <v>46240</v>
      </c>
      <c r="J3102" s="30" t="n">
        <v>5</v>
      </c>
      <c r="K3102" s="29" t="s">
        <v>120</v>
      </c>
      <c r="L3102" s="29" t="s">
        <v>1330</v>
      </c>
      <c r="M3102" s="29"/>
      <c r="N3102" s="29" t="s">
        <v>122</v>
      </c>
      <c r="O3102" s="31" t="n">
        <v>46123</v>
      </c>
      <c r="P3102" s="29" t="s">
        <v>123</v>
      </c>
      <c r="Q3102" s="29" t="n">
        <f aca="false">IFERROR(VALUE(L3102),"")</f>
        <v>45</v>
      </c>
      <c r="R3102" s="29" t="n">
        <f aca="true">IF(O3102="","",O3102-TODAY())</f>
        <v>-162</v>
      </c>
      <c r="S3102" s="29" t="str">
        <f aca="false">IF(C3102="&lt;&lt; vazio &gt;&gt;","VAZIA",IF(AND(O3102&lt;&gt;"",R3102&lt;0),"VENCIDO",IF(AND(O3102&lt;&gt;"",R3102&lt;=Parametros!$B$10),"PRÓX. VENCIMENTO",IF(F3102="Q","QUALIDADE",IF(F3102="S","BLOQUEADO",IF(F3102="R","RESTRITO/DEVOLUÇÃO",IF(OR(N3102="QUAR",N3102="QRES"),"QUARENTENA",IF(OR(B3102="DESCARTE",B3102="DEVOLUÇÃO"),"DESCARTE/DEVOLUÇÃO",IF(AND(D3102="",K3102&lt;&gt;""),"SEM LOTE",IF(AND(Q3102&lt;&gt;"",Q3102&gt;=Parametros!$B$11),"PARADO/SEM GIRO","OK"))))))))))</f>
        <v>VENCIDO</v>
      </c>
      <c r="T3102" s="29" t="str">
        <f aca="false">IF(AND($S3102="PARADO/SEM GIRO",$K3102="KG",OR(Painel!$B$5="(Todos)",A3102=Painel!$B$5)*OR(Painel!$E$5="(Todos)",P3102=Painel!$E$5)),$J3102+ROW()/10000000,"")</f>
        <v/>
      </c>
      <c r="U3102" s="29" t="n">
        <f aca="false">IF(AND($S3102="VENCIDO",$K3102="KG",OR(Painel!$B$5="(Todos)",A3102=Painel!$B$5)*OR(Painel!$E$5="(Todos)",P3102=Painel!$E$5)),$J3102+ROW()/10000000,"")</f>
        <v>5.0003102</v>
      </c>
    </row>
    <row r="3103" customFormat="false" ht="15" hidden="false" customHeight="false" outlineLevel="0" collapsed="false">
      <c r="A3103" s="29" t="s">
        <v>55</v>
      </c>
      <c r="B3103" s="29" t="s">
        <v>5386</v>
      </c>
      <c r="C3103" s="29" t="s">
        <v>308</v>
      </c>
      <c r="D3103" s="29" t="s">
        <v>5858</v>
      </c>
      <c r="E3103" s="29" t="n">
        <v>488</v>
      </c>
      <c r="F3103" s="29" t="s">
        <v>189</v>
      </c>
      <c r="G3103" s="29" t="s">
        <v>5864</v>
      </c>
      <c r="H3103" s="30" t="n">
        <v>5</v>
      </c>
      <c r="I3103" s="31" t="n">
        <v>46240</v>
      </c>
      <c r="J3103" s="30" t="n">
        <v>5</v>
      </c>
      <c r="K3103" s="29" t="s">
        <v>120</v>
      </c>
      <c r="L3103" s="29" t="s">
        <v>1330</v>
      </c>
      <c r="M3103" s="29"/>
      <c r="N3103" s="29" t="s">
        <v>122</v>
      </c>
      <c r="O3103" s="31" t="n">
        <v>46123</v>
      </c>
      <c r="P3103" s="29" t="s">
        <v>123</v>
      </c>
      <c r="Q3103" s="29" t="n">
        <f aca="false">IFERROR(VALUE(L3103),"")</f>
        <v>45</v>
      </c>
      <c r="R3103" s="29" t="n">
        <f aca="true">IF(O3103="","",O3103-TODAY())</f>
        <v>-162</v>
      </c>
      <c r="S3103" s="29" t="str">
        <f aca="false">IF(C3103="&lt;&lt; vazio &gt;&gt;","VAZIA",IF(AND(O3103&lt;&gt;"",R3103&lt;0),"VENCIDO",IF(AND(O3103&lt;&gt;"",R3103&lt;=Parametros!$B$10),"PRÓX. VENCIMENTO",IF(F3103="Q","QUALIDADE",IF(F3103="S","BLOQUEADO",IF(F3103="R","RESTRITO/DEVOLUÇÃO",IF(OR(N3103="QUAR",N3103="QRES"),"QUARENTENA",IF(OR(B3103="DESCARTE",B3103="DEVOLUÇÃO"),"DESCARTE/DEVOLUÇÃO",IF(AND(D3103="",K3103&lt;&gt;""),"SEM LOTE",IF(AND(Q3103&lt;&gt;"",Q3103&gt;=Parametros!$B$11),"PARADO/SEM GIRO","OK"))))))))))</f>
        <v>VENCIDO</v>
      </c>
      <c r="T3103" s="29" t="str">
        <f aca="false">IF(AND($S3103="PARADO/SEM GIRO",$K3103="KG",OR(Painel!$B$5="(Todos)",A3103=Painel!$B$5)*OR(Painel!$E$5="(Todos)",P3103=Painel!$E$5)),$J3103+ROW()/10000000,"")</f>
        <v/>
      </c>
      <c r="U3103" s="29" t="n">
        <f aca="false">IF(AND($S3103="VENCIDO",$K3103="KG",OR(Painel!$B$5="(Todos)",A3103=Painel!$B$5)*OR(Painel!$E$5="(Todos)",P3103=Painel!$E$5)),$J3103+ROW()/10000000,"")</f>
        <v>5.0003103</v>
      </c>
    </row>
    <row r="3104" customFormat="false" ht="15" hidden="false" customHeight="false" outlineLevel="0" collapsed="false">
      <c r="A3104" s="29" t="s">
        <v>55</v>
      </c>
      <c r="B3104" s="29" t="s">
        <v>5386</v>
      </c>
      <c r="C3104" s="29" t="s">
        <v>308</v>
      </c>
      <c r="D3104" s="29" t="s">
        <v>5858</v>
      </c>
      <c r="E3104" s="29" t="n">
        <v>488</v>
      </c>
      <c r="F3104" s="29" t="s">
        <v>189</v>
      </c>
      <c r="G3104" s="29" t="s">
        <v>5865</v>
      </c>
      <c r="H3104" s="30" t="n">
        <v>5</v>
      </c>
      <c r="I3104" s="31" t="n">
        <v>46240</v>
      </c>
      <c r="J3104" s="30" t="n">
        <v>5</v>
      </c>
      <c r="K3104" s="29" t="s">
        <v>120</v>
      </c>
      <c r="L3104" s="29" t="s">
        <v>1330</v>
      </c>
      <c r="M3104" s="29"/>
      <c r="N3104" s="29" t="s">
        <v>122</v>
      </c>
      <c r="O3104" s="31" t="n">
        <v>46123</v>
      </c>
      <c r="P3104" s="29" t="s">
        <v>123</v>
      </c>
      <c r="Q3104" s="29" t="n">
        <f aca="false">IFERROR(VALUE(L3104),"")</f>
        <v>45</v>
      </c>
      <c r="R3104" s="29" t="n">
        <f aca="true">IF(O3104="","",O3104-TODAY())</f>
        <v>-162</v>
      </c>
      <c r="S3104" s="29" t="str">
        <f aca="false">IF(C3104="&lt;&lt; vazio &gt;&gt;","VAZIA",IF(AND(O3104&lt;&gt;"",R3104&lt;0),"VENCIDO",IF(AND(O3104&lt;&gt;"",R3104&lt;=Parametros!$B$10),"PRÓX. VENCIMENTO",IF(F3104="Q","QUALIDADE",IF(F3104="S","BLOQUEADO",IF(F3104="R","RESTRITO/DEVOLUÇÃO",IF(OR(N3104="QUAR",N3104="QRES"),"QUARENTENA",IF(OR(B3104="DESCARTE",B3104="DEVOLUÇÃO"),"DESCARTE/DEVOLUÇÃO",IF(AND(D3104="",K3104&lt;&gt;""),"SEM LOTE",IF(AND(Q3104&lt;&gt;"",Q3104&gt;=Parametros!$B$11),"PARADO/SEM GIRO","OK"))))))))))</f>
        <v>VENCIDO</v>
      </c>
      <c r="T3104" s="29" t="str">
        <f aca="false">IF(AND($S3104="PARADO/SEM GIRO",$K3104="KG",OR(Painel!$B$5="(Todos)",A3104=Painel!$B$5)*OR(Painel!$E$5="(Todos)",P3104=Painel!$E$5)),$J3104+ROW()/10000000,"")</f>
        <v/>
      </c>
      <c r="U3104" s="29" t="n">
        <f aca="false">IF(AND($S3104="VENCIDO",$K3104="KG",OR(Painel!$B$5="(Todos)",A3104=Painel!$B$5)*OR(Painel!$E$5="(Todos)",P3104=Painel!$E$5)),$J3104+ROW()/10000000,"")</f>
        <v>5.0003104</v>
      </c>
    </row>
    <row r="3105" customFormat="false" ht="15" hidden="false" customHeight="false" outlineLevel="0" collapsed="false">
      <c r="A3105" s="29" t="s">
        <v>55</v>
      </c>
      <c r="B3105" s="29" t="s">
        <v>5386</v>
      </c>
      <c r="C3105" s="29" t="s">
        <v>308</v>
      </c>
      <c r="D3105" s="29" t="s">
        <v>5858</v>
      </c>
      <c r="E3105" s="29" t="n">
        <v>488</v>
      </c>
      <c r="F3105" s="29" t="s">
        <v>189</v>
      </c>
      <c r="G3105" s="29" t="s">
        <v>5866</v>
      </c>
      <c r="H3105" s="30" t="n">
        <v>75</v>
      </c>
      <c r="I3105" s="31" t="n">
        <v>46240</v>
      </c>
      <c r="J3105" s="30" t="n">
        <v>75</v>
      </c>
      <c r="K3105" s="29" t="s">
        <v>120</v>
      </c>
      <c r="L3105" s="29" t="s">
        <v>1330</v>
      </c>
      <c r="M3105" s="29"/>
      <c r="N3105" s="29" t="s">
        <v>122</v>
      </c>
      <c r="O3105" s="31" t="n">
        <v>46123</v>
      </c>
      <c r="P3105" s="29" t="s">
        <v>123</v>
      </c>
      <c r="Q3105" s="29" t="n">
        <f aca="false">IFERROR(VALUE(L3105),"")</f>
        <v>45</v>
      </c>
      <c r="R3105" s="29" t="n">
        <f aca="true">IF(O3105="","",O3105-TODAY())</f>
        <v>-162</v>
      </c>
      <c r="S3105" s="29" t="str">
        <f aca="false">IF(C3105="&lt;&lt; vazio &gt;&gt;","VAZIA",IF(AND(O3105&lt;&gt;"",R3105&lt;0),"VENCIDO",IF(AND(O3105&lt;&gt;"",R3105&lt;=Parametros!$B$10),"PRÓX. VENCIMENTO",IF(F3105="Q","QUALIDADE",IF(F3105="S","BLOQUEADO",IF(F3105="R","RESTRITO/DEVOLUÇÃO",IF(OR(N3105="QUAR",N3105="QRES"),"QUARENTENA",IF(OR(B3105="DESCARTE",B3105="DEVOLUÇÃO"),"DESCARTE/DEVOLUÇÃO",IF(AND(D3105="",K3105&lt;&gt;""),"SEM LOTE",IF(AND(Q3105&lt;&gt;"",Q3105&gt;=Parametros!$B$11),"PARADO/SEM GIRO","OK"))))))))))</f>
        <v>VENCIDO</v>
      </c>
      <c r="T3105" s="29" t="str">
        <f aca="false">IF(AND($S3105="PARADO/SEM GIRO",$K3105="KG",OR(Painel!$B$5="(Todos)",A3105=Painel!$B$5)*OR(Painel!$E$5="(Todos)",P3105=Painel!$E$5)),$J3105+ROW()/10000000,"")</f>
        <v/>
      </c>
      <c r="U3105" s="29" t="n">
        <f aca="false">IF(AND($S3105="VENCIDO",$K3105="KG",OR(Painel!$B$5="(Todos)",A3105=Painel!$B$5)*OR(Painel!$E$5="(Todos)",P3105=Painel!$E$5)),$J3105+ROW()/10000000,"")</f>
        <v>75.0003105</v>
      </c>
    </row>
    <row r="3106" customFormat="false" ht="15" hidden="false" customHeight="false" outlineLevel="0" collapsed="false">
      <c r="A3106" s="29" t="s">
        <v>55</v>
      </c>
      <c r="B3106" s="29" t="s">
        <v>5386</v>
      </c>
      <c r="C3106" s="29" t="s">
        <v>308</v>
      </c>
      <c r="D3106" s="29" t="s">
        <v>5867</v>
      </c>
      <c r="E3106" s="29" t="n">
        <v>488</v>
      </c>
      <c r="F3106" s="29" t="s">
        <v>189</v>
      </c>
      <c r="G3106" s="29" t="s">
        <v>5868</v>
      </c>
      <c r="H3106" s="30" t="n">
        <v>5</v>
      </c>
      <c r="I3106" s="31" t="n">
        <v>46240</v>
      </c>
      <c r="J3106" s="30" t="n">
        <v>5</v>
      </c>
      <c r="K3106" s="29" t="s">
        <v>120</v>
      </c>
      <c r="L3106" s="29" t="s">
        <v>1330</v>
      </c>
      <c r="M3106" s="29"/>
      <c r="N3106" s="29" t="s">
        <v>122</v>
      </c>
      <c r="O3106" s="31" t="n">
        <v>46287</v>
      </c>
      <c r="P3106" s="29" t="s">
        <v>123</v>
      </c>
      <c r="Q3106" s="29" t="n">
        <f aca="false">IFERROR(VALUE(L3106),"")</f>
        <v>45</v>
      </c>
      <c r="R3106" s="29" t="n">
        <f aca="true">IF(O3106="","",O3106-TODAY())</f>
        <v>2</v>
      </c>
      <c r="S3106" s="29" t="str">
        <f aca="false">IF(C3106="&lt;&lt; vazio &gt;&gt;","VAZIA",IF(AND(O3106&lt;&gt;"",R3106&lt;0),"VENCIDO",IF(AND(O3106&lt;&gt;"",R3106&lt;=Parametros!$B$10),"PRÓX. VENCIMENTO",IF(F3106="Q","QUALIDADE",IF(F3106="S","BLOQUEADO",IF(F3106="R","RESTRITO/DEVOLUÇÃO",IF(OR(N3106="QUAR",N3106="QRES"),"QUARENTENA",IF(OR(B3106="DESCARTE",B3106="DEVOLUÇÃO"),"DESCARTE/DEVOLUÇÃO",IF(AND(D3106="",K3106&lt;&gt;""),"SEM LOTE",IF(AND(Q3106&lt;&gt;"",Q3106&gt;=Parametros!$B$11),"PARADO/SEM GIRO","OK"))))))))))</f>
        <v>PRÓX. VENCIMENTO</v>
      </c>
      <c r="T3106" s="29" t="str">
        <f aca="false">IF(AND($S3106="PARADO/SEM GIRO",$K3106="KG",OR(Painel!$B$5="(Todos)",A3106=Painel!$B$5)*OR(Painel!$E$5="(Todos)",P3106=Painel!$E$5)),$J3106+ROW()/10000000,"")</f>
        <v/>
      </c>
      <c r="U3106" s="29" t="str">
        <f aca="false">IF(AND($S3106="VENCIDO",$K3106="KG",OR(Painel!$B$5="(Todos)",A3106=Painel!$B$5)*OR(Painel!$E$5="(Todos)",P3106=Painel!$E$5)),$J3106+ROW()/10000000,"")</f>
        <v/>
      </c>
    </row>
    <row r="3107" customFormat="false" ht="15" hidden="false" customHeight="false" outlineLevel="0" collapsed="false">
      <c r="A3107" s="29" t="s">
        <v>55</v>
      </c>
      <c r="B3107" s="29" t="s">
        <v>5386</v>
      </c>
      <c r="C3107" s="29" t="s">
        <v>308</v>
      </c>
      <c r="D3107" s="29" t="s">
        <v>5867</v>
      </c>
      <c r="E3107" s="29" t="n">
        <v>488</v>
      </c>
      <c r="F3107" s="29" t="s">
        <v>137</v>
      </c>
      <c r="G3107" s="29" t="s">
        <v>5869</v>
      </c>
      <c r="H3107" s="30" t="n">
        <v>5</v>
      </c>
      <c r="I3107" s="31" t="n">
        <v>46271</v>
      </c>
      <c r="J3107" s="30" t="n">
        <v>5</v>
      </c>
      <c r="K3107" s="29" t="s">
        <v>120</v>
      </c>
      <c r="L3107" s="29" t="s">
        <v>221</v>
      </c>
      <c r="M3107" s="29"/>
      <c r="N3107" s="29" t="s">
        <v>134</v>
      </c>
      <c r="O3107" s="31" t="n">
        <v>46287</v>
      </c>
      <c r="P3107" s="29" t="s">
        <v>123</v>
      </c>
      <c r="Q3107" s="29" t="n">
        <f aca="false">IFERROR(VALUE(L3107),"")</f>
        <v>14</v>
      </c>
      <c r="R3107" s="29" t="n">
        <f aca="true">IF(O3107="","",O3107-TODAY())</f>
        <v>2</v>
      </c>
      <c r="S3107" s="29" t="str">
        <f aca="false">IF(C3107="&lt;&lt; vazio &gt;&gt;","VAZIA",IF(AND(O3107&lt;&gt;"",R3107&lt;0),"VENCIDO",IF(AND(O3107&lt;&gt;"",R3107&lt;=Parametros!$B$10),"PRÓX. VENCIMENTO",IF(F3107="Q","QUALIDADE",IF(F3107="S","BLOQUEADO",IF(F3107="R","RESTRITO/DEVOLUÇÃO",IF(OR(N3107="QUAR",N3107="QRES"),"QUARENTENA",IF(OR(B3107="DESCARTE",B3107="DEVOLUÇÃO"),"DESCARTE/DEVOLUÇÃO",IF(AND(D3107="",K3107&lt;&gt;""),"SEM LOTE",IF(AND(Q3107&lt;&gt;"",Q3107&gt;=Parametros!$B$11),"PARADO/SEM GIRO","OK"))))))))))</f>
        <v>PRÓX. VENCIMENTO</v>
      </c>
      <c r="T3107" s="29" t="str">
        <f aca="false">IF(AND($S3107="PARADO/SEM GIRO",$K3107="KG",OR(Painel!$B$5="(Todos)",A3107=Painel!$B$5)*OR(Painel!$E$5="(Todos)",P3107=Painel!$E$5)),$J3107+ROW()/10000000,"")</f>
        <v/>
      </c>
      <c r="U3107" s="29" t="str">
        <f aca="false">IF(AND($S3107="VENCIDO",$K3107="KG",OR(Painel!$B$5="(Todos)",A3107=Painel!$B$5)*OR(Painel!$E$5="(Todos)",P3107=Painel!$E$5)),$J3107+ROW()/10000000,"")</f>
        <v/>
      </c>
    </row>
    <row r="3108" customFormat="false" ht="15" hidden="false" customHeight="false" outlineLevel="0" collapsed="false">
      <c r="A3108" s="29" t="s">
        <v>55</v>
      </c>
      <c r="B3108" s="29" t="s">
        <v>5386</v>
      </c>
      <c r="C3108" s="29" t="s">
        <v>308</v>
      </c>
      <c r="D3108" s="29" t="s">
        <v>298</v>
      </c>
      <c r="E3108" s="29" t="n">
        <v>488</v>
      </c>
      <c r="F3108" s="29" t="s">
        <v>137</v>
      </c>
      <c r="G3108" s="29" t="s">
        <v>5870</v>
      </c>
      <c r="H3108" s="30" t="n">
        <v>5</v>
      </c>
      <c r="I3108" s="31" t="n">
        <v>46271</v>
      </c>
      <c r="J3108" s="30" t="n">
        <v>5</v>
      </c>
      <c r="K3108" s="29" t="s">
        <v>120</v>
      </c>
      <c r="L3108" s="29" t="s">
        <v>221</v>
      </c>
      <c r="M3108" s="29"/>
      <c r="N3108" s="29" t="s">
        <v>134</v>
      </c>
      <c r="O3108" s="31" t="n">
        <v>46288</v>
      </c>
      <c r="P3108" s="29" t="s">
        <v>123</v>
      </c>
      <c r="Q3108" s="29" t="n">
        <f aca="false">IFERROR(VALUE(L3108),"")</f>
        <v>14</v>
      </c>
      <c r="R3108" s="29" t="n">
        <f aca="true">IF(O3108="","",O3108-TODAY())</f>
        <v>3</v>
      </c>
      <c r="S3108" s="29" t="str">
        <f aca="false">IF(C3108="&lt;&lt; vazio &gt;&gt;","VAZIA",IF(AND(O3108&lt;&gt;"",R3108&lt;0),"VENCIDO",IF(AND(O3108&lt;&gt;"",R3108&lt;=Parametros!$B$10),"PRÓX. VENCIMENTO",IF(F3108="Q","QUALIDADE",IF(F3108="S","BLOQUEADO",IF(F3108="R","RESTRITO/DEVOLUÇÃO",IF(OR(N3108="QUAR",N3108="QRES"),"QUARENTENA",IF(OR(B3108="DESCARTE",B3108="DEVOLUÇÃO"),"DESCARTE/DEVOLUÇÃO",IF(AND(D3108="",K3108&lt;&gt;""),"SEM LOTE",IF(AND(Q3108&lt;&gt;"",Q3108&gt;=Parametros!$B$11),"PARADO/SEM GIRO","OK"))))))))))</f>
        <v>PRÓX. VENCIMENTO</v>
      </c>
      <c r="T3108" s="29" t="str">
        <f aca="false">IF(AND($S3108="PARADO/SEM GIRO",$K3108="KG",OR(Painel!$B$5="(Todos)",A3108=Painel!$B$5)*OR(Painel!$E$5="(Todos)",P3108=Painel!$E$5)),$J3108+ROW()/10000000,"")</f>
        <v/>
      </c>
      <c r="U3108" s="29" t="str">
        <f aca="false">IF(AND($S3108="VENCIDO",$K3108="KG",OR(Painel!$B$5="(Todos)",A3108=Painel!$B$5)*OR(Painel!$E$5="(Todos)",P3108=Painel!$E$5)),$J3108+ROW()/10000000,"")</f>
        <v/>
      </c>
    </row>
    <row r="3109" customFormat="false" ht="15" hidden="false" customHeight="false" outlineLevel="0" collapsed="false">
      <c r="A3109" s="29" t="s">
        <v>55</v>
      </c>
      <c r="B3109" s="29" t="s">
        <v>5386</v>
      </c>
      <c r="C3109" s="29" t="s">
        <v>242</v>
      </c>
      <c r="D3109" s="29" t="s">
        <v>5871</v>
      </c>
      <c r="E3109" s="29" t="n">
        <v>488</v>
      </c>
      <c r="F3109" s="29" t="s">
        <v>137</v>
      </c>
      <c r="G3109" s="29" t="s">
        <v>5872</v>
      </c>
      <c r="H3109" s="30" t="n">
        <v>258</v>
      </c>
      <c r="I3109" s="31" t="n">
        <v>46261</v>
      </c>
      <c r="J3109" s="30" t="n">
        <v>258</v>
      </c>
      <c r="K3109" s="29" t="s">
        <v>120</v>
      </c>
      <c r="L3109" s="29" t="s">
        <v>938</v>
      </c>
      <c r="M3109" s="29"/>
      <c r="N3109" s="29" t="s">
        <v>134</v>
      </c>
      <c r="O3109" s="31" t="n">
        <v>46219</v>
      </c>
      <c r="P3109" s="29" t="s">
        <v>123</v>
      </c>
      <c r="Q3109" s="29" t="n">
        <f aca="false">IFERROR(VALUE(L3109),"")</f>
        <v>24</v>
      </c>
      <c r="R3109" s="29" t="n">
        <f aca="true">IF(O3109="","",O3109-TODAY())</f>
        <v>-66</v>
      </c>
      <c r="S3109" s="29" t="str">
        <f aca="false">IF(C3109="&lt;&lt; vazio &gt;&gt;","VAZIA",IF(AND(O3109&lt;&gt;"",R3109&lt;0),"VENCIDO",IF(AND(O3109&lt;&gt;"",R3109&lt;=Parametros!$B$10),"PRÓX. VENCIMENTO",IF(F3109="Q","QUALIDADE",IF(F3109="S","BLOQUEADO",IF(F3109="R","RESTRITO/DEVOLUÇÃO",IF(OR(N3109="QUAR",N3109="QRES"),"QUARENTENA",IF(OR(B3109="DESCARTE",B3109="DEVOLUÇÃO"),"DESCARTE/DEVOLUÇÃO",IF(AND(D3109="",K3109&lt;&gt;""),"SEM LOTE",IF(AND(Q3109&lt;&gt;"",Q3109&gt;=Parametros!$B$11),"PARADO/SEM GIRO","OK"))))))))))</f>
        <v>VENCIDO</v>
      </c>
      <c r="T3109" s="29" t="str">
        <f aca="false">IF(AND($S3109="PARADO/SEM GIRO",$K3109="KG",OR(Painel!$B$5="(Todos)",A3109=Painel!$B$5)*OR(Painel!$E$5="(Todos)",P3109=Painel!$E$5)),$J3109+ROW()/10000000,"")</f>
        <v/>
      </c>
      <c r="U3109" s="29" t="n">
        <f aca="false">IF(AND($S3109="VENCIDO",$K3109="KG",OR(Painel!$B$5="(Todos)",A3109=Painel!$B$5)*OR(Painel!$E$5="(Todos)",P3109=Painel!$E$5)),$J3109+ROW()/10000000,"")</f>
        <v>258.0003109</v>
      </c>
    </row>
    <row r="3110" customFormat="false" ht="15" hidden="false" customHeight="false" outlineLevel="0" collapsed="false">
      <c r="A3110" s="29" t="s">
        <v>55</v>
      </c>
      <c r="B3110" s="29" t="s">
        <v>5386</v>
      </c>
      <c r="C3110" s="29" t="s">
        <v>4484</v>
      </c>
      <c r="D3110" s="29" t="s">
        <v>5873</v>
      </c>
      <c r="E3110" s="29" t="n">
        <v>488</v>
      </c>
      <c r="F3110" s="29" t="s">
        <v>137</v>
      </c>
      <c r="G3110" s="29" t="s">
        <v>5874</v>
      </c>
      <c r="H3110" s="30" t="n">
        <v>480</v>
      </c>
      <c r="I3110" s="31" t="n">
        <v>46273</v>
      </c>
      <c r="J3110" s="30" t="n">
        <v>480</v>
      </c>
      <c r="K3110" s="29" t="s">
        <v>120</v>
      </c>
      <c r="L3110" s="29" t="s">
        <v>149</v>
      </c>
      <c r="M3110" s="29"/>
      <c r="N3110" s="29" t="s">
        <v>122</v>
      </c>
      <c r="O3110" s="31" t="n">
        <v>46544</v>
      </c>
      <c r="P3110" s="29" t="s">
        <v>123</v>
      </c>
      <c r="Q3110" s="29" t="n">
        <f aca="false">IFERROR(VALUE(L3110),"")</f>
        <v>12</v>
      </c>
      <c r="R3110" s="29" t="n">
        <f aca="true">IF(O3110="","",O3110-TODAY())</f>
        <v>259</v>
      </c>
      <c r="S3110" s="29" t="str">
        <f aca="false">IF(C3110="&lt;&lt; vazio &gt;&gt;","VAZIA",IF(AND(O3110&lt;&gt;"",R3110&lt;0),"VENCIDO",IF(AND(O3110&lt;&gt;"",R3110&lt;=Parametros!$B$10),"PRÓX. VENCIMENTO",IF(F3110="Q","QUALIDADE",IF(F3110="S","BLOQUEADO",IF(F3110="R","RESTRITO/DEVOLUÇÃO",IF(OR(N3110="QUAR",N3110="QRES"),"QUARENTENA",IF(OR(B3110="DESCARTE",B3110="DEVOLUÇÃO"),"DESCARTE/DEVOLUÇÃO",IF(AND(D3110="",K3110&lt;&gt;""),"SEM LOTE",IF(AND(Q3110&lt;&gt;"",Q3110&gt;=Parametros!$B$11),"PARADO/SEM GIRO","OK"))))))))))</f>
        <v>BLOQUEADO</v>
      </c>
      <c r="T3110" s="29" t="str">
        <f aca="false">IF(AND($S3110="PARADO/SEM GIRO",$K3110="KG",OR(Painel!$B$5="(Todos)",A3110=Painel!$B$5)*OR(Painel!$E$5="(Todos)",P3110=Painel!$E$5)),$J3110+ROW()/10000000,"")</f>
        <v/>
      </c>
      <c r="U3110" s="29" t="str">
        <f aca="false">IF(AND($S3110="VENCIDO",$K3110="KG",OR(Painel!$B$5="(Todos)",A3110=Painel!$B$5)*OR(Painel!$E$5="(Todos)",P3110=Painel!$E$5)),$J3110+ROW()/10000000,"")</f>
        <v/>
      </c>
    </row>
    <row r="3111" customFormat="false" ht="15" hidden="false" customHeight="false" outlineLevel="0" collapsed="false">
      <c r="A3111" s="29" t="s">
        <v>55</v>
      </c>
      <c r="B3111" s="29" t="s">
        <v>5386</v>
      </c>
      <c r="C3111" s="29" t="s">
        <v>533</v>
      </c>
      <c r="D3111" s="29" t="s">
        <v>5875</v>
      </c>
      <c r="E3111" s="29" t="n">
        <v>488</v>
      </c>
      <c r="F3111" s="29" t="s">
        <v>137</v>
      </c>
      <c r="G3111" s="29" t="s">
        <v>5876</v>
      </c>
      <c r="H3111" s="30" t="n">
        <v>3</v>
      </c>
      <c r="I3111" s="31" t="n">
        <v>46226</v>
      </c>
      <c r="J3111" s="30" t="n">
        <v>3</v>
      </c>
      <c r="K3111" s="29" t="s">
        <v>120</v>
      </c>
      <c r="L3111" s="29" t="s">
        <v>5877</v>
      </c>
      <c r="M3111" s="29"/>
      <c r="N3111" s="29" t="s">
        <v>122</v>
      </c>
      <c r="O3111" s="31" t="n">
        <v>46183</v>
      </c>
      <c r="P3111" s="29" t="s">
        <v>123</v>
      </c>
      <c r="Q3111" s="29" t="n">
        <f aca="false">IFERROR(VALUE(L3111),"")</f>
        <v>59</v>
      </c>
      <c r="R3111" s="29" t="n">
        <f aca="true">IF(O3111="","",O3111-TODAY())</f>
        <v>-102</v>
      </c>
      <c r="S3111" s="29" t="str">
        <f aca="false">IF(C3111="&lt;&lt; vazio &gt;&gt;","VAZIA",IF(AND(O3111&lt;&gt;"",R3111&lt;0),"VENCIDO",IF(AND(O3111&lt;&gt;"",R3111&lt;=Parametros!$B$10),"PRÓX. VENCIMENTO",IF(F3111="Q","QUALIDADE",IF(F3111="S","BLOQUEADO",IF(F3111="R","RESTRITO/DEVOLUÇÃO",IF(OR(N3111="QUAR",N3111="QRES"),"QUARENTENA",IF(OR(B3111="DESCARTE",B3111="DEVOLUÇÃO"),"DESCARTE/DEVOLUÇÃO",IF(AND(D3111="",K3111&lt;&gt;""),"SEM LOTE",IF(AND(Q3111&lt;&gt;"",Q3111&gt;=Parametros!$B$11),"PARADO/SEM GIRO","OK"))))))))))</f>
        <v>VENCIDO</v>
      </c>
      <c r="T3111" s="29" t="str">
        <f aca="false">IF(AND($S3111="PARADO/SEM GIRO",$K3111="KG",OR(Painel!$B$5="(Todos)",A3111=Painel!$B$5)*OR(Painel!$E$5="(Todos)",P3111=Painel!$E$5)),$J3111+ROW()/10000000,"")</f>
        <v/>
      </c>
      <c r="U3111" s="29" t="n">
        <f aca="false">IF(AND($S3111="VENCIDO",$K3111="KG",OR(Painel!$B$5="(Todos)",A3111=Painel!$B$5)*OR(Painel!$E$5="(Todos)",P3111=Painel!$E$5)),$J3111+ROW()/10000000,"")</f>
        <v>3.0003111</v>
      </c>
    </row>
    <row r="3112" customFormat="false" ht="15" hidden="false" customHeight="false" outlineLevel="0" collapsed="false">
      <c r="A3112" s="29" t="s">
        <v>55</v>
      </c>
      <c r="B3112" s="29" t="s">
        <v>5386</v>
      </c>
      <c r="C3112" s="29" t="s">
        <v>533</v>
      </c>
      <c r="D3112" s="29" t="s">
        <v>5875</v>
      </c>
      <c r="E3112" s="29" t="n">
        <v>488</v>
      </c>
      <c r="F3112" s="29" t="s">
        <v>137</v>
      </c>
      <c r="G3112" s="29" t="s">
        <v>5878</v>
      </c>
      <c r="H3112" s="30" t="n">
        <v>24</v>
      </c>
      <c r="I3112" s="31" t="n">
        <v>46212</v>
      </c>
      <c r="J3112" s="30" t="n">
        <v>24</v>
      </c>
      <c r="K3112" s="29" t="s">
        <v>120</v>
      </c>
      <c r="L3112" s="29" t="s">
        <v>2502</v>
      </c>
      <c r="M3112" s="29"/>
      <c r="N3112" s="29" t="s">
        <v>122</v>
      </c>
      <c r="O3112" s="31" t="n">
        <v>46183</v>
      </c>
      <c r="P3112" s="29" t="s">
        <v>123</v>
      </c>
      <c r="Q3112" s="29" t="n">
        <f aca="false">IFERROR(VALUE(L3112),"")</f>
        <v>73</v>
      </c>
      <c r="R3112" s="29" t="n">
        <f aca="true">IF(O3112="","",O3112-TODAY())</f>
        <v>-102</v>
      </c>
      <c r="S3112" s="29" t="str">
        <f aca="false">IF(C3112="&lt;&lt; vazio &gt;&gt;","VAZIA",IF(AND(O3112&lt;&gt;"",R3112&lt;0),"VENCIDO",IF(AND(O3112&lt;&gt;"",R3112&lt;=Parametros!$B$10),"PRÓX. VENCIMENTO",IF(F3112="Q","QUALIDADE",IF(F3112="S","BLOQUEADO",IF(F3112="R","RESTRITO/DEVOLUÇÃO",IF(OR(N3112="QUAR",N3112="QRES"),"QUARENTENA",IF(OR(B3112="DESCARTE",B3112="DEVOLUÇÃO"),"DESCARTE/DEVOLUÇÃO",IF(AND(D3112="",K3112&lt;&gt;""),"SEM LOTE",IF(AND(Q3112&lt;&gt;"",Q3112&gt;=Parametros!$B$11),"PARADO/SEM GIRO","OK"))))))))))</f>
        <v>VENCIDO</v>
      </c>
      <c r="T3112" s="29" t="str">
        <f aca="false">IF(AND($S3112="PARADO/SEM GIRO",$K3112="KG",OR(Painel!$B$5="(Todos)",A3112=Painel!$B$5)*OR(Painel!$E$5="(Todos)",P3112=Painel!$E$5)),$J3112+ROW()/10000000,"")</f>
        <v/>
      </c>
      <c r="U3112" s="29" t="n">
        <f aca="false">IF(AND($S3112="VENCIDO",$K3112="KG",OR(Painel!$B$5="(Todos)",A3112=Painel!$B$5)*OR(Painel!$E$5="(Todos)",P3112=Painel!$E$5)),$J3112+ROW()/10000000,"")</f>
        <v>24.0003112</v>
      </c>
    </row>
    <row r="3113" customFormat="false" ht="15" hidden="false" customHeight="false" outlineLevel="0" collapsed="false">
      <c r="A3113" s="29" t="s">
        <v>55</v>
      </c>
      <c r="B3113" s="29" t="s">
        <v>5386</v>
      </c>
      <c r="C3113" s="29" t="s">
        <v>533</v>
      </c>
      <c r="D3113" s="29" t="s">
        <v>5879</v>
      </c>
      <c r="E3113" s="29" t="n">
        <v>488</v>
      </c>
      <c r="F3113" s="29" t="s">
        <v>137</v>
      </c>
      <c r="G3113" s="29" t="s">
        <v>5880</v>
      </c>
      <c r="H3113" s="30" t="n">
        <v>18</v>
      </c>
      <c r="I3113" s="31" t="n">
        <v>46232</v>
      </c>
      <c r="J3113" s="30" t="n">
        <v>18</v>
      </c>
      <c r="K3113" s="29" t="s">
        <v>120</v>
      </c>
      <c r="L3113" s="29" t="s">
        <v>1035</v>
      </c>
      <c r="M3113" s="29"/>
      <c r="N3113" s="29" t="s">
        <v>122</v>
      </c>
      <c r="O3113" s="31" t="n">
        <v>46529</v>
      </c>
      <c r="P3113" s="29" t="s">
        <v>123</v>
      </c>
      <c r="Q3113" s="29" t="n">
        <f aca="false">IFERROR(VALUE(L3113),"")</f>
        <v>53</v>
      </c>
      <c r="R3113" s="29" t="n">
        <f aca="true">IF(O3113="","",O3113-TODAY())</f>
        <v>244</v>
      </c>
      <c r="S3113" s="29" t="str">
        <f aca="false">IF(C3113="&lt;&lt; vazio &gt;&gt;","VAZIA",IF(AND(O3113&lt;&gt;"",R3113&lt;0),"VENCIDO",IF(AND(O3113&lt;&gt;"",R3113&lt;=Parametros!$B$10),"PRÓX. VENCIMENTO",IF(F3113="Q","QUALIDADE",IF(F3113="S","BLOQUEADO",IF(F3113="R","RESTRITO/DEVOLUÇÃO",IF(OR(N3113="QUAR",N3113="QRES"),"QUARENTENA",IF(OR(B3113="DESCARTE",B3113="DEVOLUÇÃO"),"DESCARTE/DEVOLUÇÃO",IF(AND(D3113="",K3113&lt;&gt;""),"SEM LOTE",IF(AND(Q3113&lt;&gt;"",Q3113&gt;=Parametros!$B$11),"PARADO/SEM GIRO","OK"))))))))))</f>
        <v>BLOQUEADO</v>
      </c>
      <c r="T3113" s="29" t="str">
        <f aca="false">IF(AND($S3113="PARADO/SEM GIRO",$K3113="KG",OR(Painel!$B$5="(Todos)",A3113=Painel!$B$5)*OR(Painel!$E$5="(Todos)",P3113=Painel!$E$5)),$J3113+ROW()/10000000,"")</f>
        <v/>
      </c>
      <c r="U3113" s="29" t="str">
        <f aca="false">IF(AND($S3113="VENCIDO",$K3113="KG",OR(Painel!$B$5="(Todos)",A3113=Painel!$B$5)*OR(Painel!$E$5="(Todos)",P3113=Painel!$E$5)),$J3113+ROW()/10000000,"")</f>
        <v/>
      </c>
    </row>
    <row r="3114" customFormat="false" ht="15" hidden="false" customHeight="false" outlineLevel="0" collapsed="false">
      <c r="A3114" s="29" t="s">
        <v>55</v>
      </c>
      <c r="B3114" s="29" t="s">
        <v>5386</v>
      </c>
      <c r="C3114" s="29" t="s">
        <v>596</v>
      </c>
      <c r="D3114" s="29" t="s">
        <v>5881</v>
      </c>
      <c r="E3114" s="29" t="n">
        <v>488</v>
      </c>
      <c r="F3114" s="29" t="s">
        <v>137</v>
      </c>
      <c r="G3114" s="29" t="s">
        <v>5882</v>
      </c>
      <c r="H3114" s="30" t="n">
        <v>3</v>
      </c>
      <c r="I3114" s="31" t="n">
        <v>46188</v>
      </c>
      <c r="J3114" s="30" t="n">
        <v>3</v>
      </c>
      <c r="K3114" s="29" t="s">
        <v>120</v>
      </c>
      <c r="L3114" s="29" t="s">
        <v>5883</v>
      </c>
      <c r="M3114" s="29"/>
      <c r="N3114" s="29" t="s">
        <v>122</v>
      </c>
      <c r="O3114" s="31" t="n">
        <v>46126</v>
      </c>
      <c r="P3114" s="29" t="s">
        <v>123</v>
      </c>
      <c r="Q3114" s="29" t="n">
        <f aca="false">IFERROR(VALUE(L3114),"")</f>
        <v>97</v>
      </c>
      <c r="R3114" s="29" t="n">
        <f aca="true">IF(O3114="","",O3114-TODAY())</f>
        <v>-159</v>
      </c>
      <c r="S3114" s="29" t="str">
        <f aca="false">IF(C3114="&lt;&lt; vazio &gt;&gt;","VAZIA",IF(AND(O3114&lt;&gt;"",R3114&lt;0),"VENCIDO",IF(AND(O3114&lt;&gt;"",R3114&lt;=Parametros!$B$10),"PRÓX. VENCIMENTO",IF(F3114="Q","QUALIDADE",IF(F3114="S","BLOQUEADO",IF(F3114="R","RESTRITO/DEVOLUÇÃO",IF(OR(N3114="QUAR",N3114="QRES"),"QUARENTENA",IF(OR(B3114="DESCARTE",B3114="DEVOLUÇÃO"),"DESCARTE/DEVOLUÇÃO",IF(AND(D3114="",K3114&lt;&gt;""),"SEM LOTE",IF(AND(Q3114&lt;&gt;"",Q3114&gt;=Parametros!$B$11),"PARADO/SEM GIRO","OK"))))))))))</f>
        <v>VENCIDO</v>
      </c>
      <c r="T3114" s="29" t="str">
        <f aca="false">IF(AND($S3114="PARADO/SEM GIRO",$K3114="KG",OR(Painel!$B$5="(Todos)",A3114=Painel!$B$5)*OR(Painel!$E$5="(Todos)",P3114=Painel!$E$5)),$J3114+ROW()/10000000,"")</f>
        <v/>
      </c>
      <c r="U3114" s="29" t="n">
        <f aca="false">IF(AND($S3114="VENCIDO",$K3114="KG",OR(Painel!$B$5="(Todos)",A3114=Painel!$B$5)*OR(Painel!$E$5="(Todos)",P3114=Painel!$E$5)),$J3114+ROW()/10000000,"")</f>
        <v>3.0003114</v>
      </c>
    </row>
    <row r="3115" customFormat="false" ht="15" hidden="false" customHeight="false" outlineLevel="0" collapsed="false">
      <c r="A3115" s="29" t="s">
        <v>55</v>
      </c>
      <c r="B3115" s="29" t="s">
        <v>5386</v>
      </c>
      <c r="C3115" s="29" t="s">
        <v>596</v>
      </c>
      <c r="D3115" s="29" t="s">
        <v>5884</v>
      </c>
      <c r="E3115" s="29" t="n">
        <v>488</v>
      </c>
      <c r="F3115" s="29" t="s">
        <v>137</v>
      </c>
      <c r="G3115" s="29" t="s">
        <v>5885</v>
      </c>
      <c r="H3115" s="30" t="n">
        <v>6</v>
      </c>
      <c r="I3115" s="31" t="n">
        <v>46271</v>
      </c>
      <c r="J3115" s="30" t="n">
        <v>6</v>
      </c>
      <c r="K3115" s="29" t="s">
        <v>120</v>
      </c>
      <c r="L3115" s="29" t="s">
        <v>221</v>
      </c>
      <c r="M3115" s="29"/>
      <c r="N3115" s="29" t="s">
        <v>134</v>
      </c>
      <c r="O3115" s="31" t="n">
        <v>46271</v>
      </c>
      <c r="P3115" s="29" t="s">
        <v>123</v>
      </c>
      <c r="Q3115" s="29" t="n">
        <f aca="false">IFERROR(VALUE(L3115),"")</f>
        <v>14</v>
      </c>
      <c r="R3115" s="29" t="n">
        <f aca="true">IF(O3115="","",O3115-TODAY())</f>
        <v>-14</v>
      </c>
      <c r="S3115" s="29" t="str">
        <f aca="false">IF(C3115="&lt;&lt; vazio &gt;&gt;","VAZIA",IF(AND(O3115&lt;&gt;"",R3115&lt;0),"VENCIDO",IF(AND(O3115&lt;&gt;"",R3115&lt;=Parametros!$B$10),"PRÓX. VENCIMENTO",IF(F3115="Q","QUALIDADE",IF(F3115="S","BLOQUEADO",IF(F3115="R","RESTRITO/DEVOLUÇÃO",IF(OR(N3115="QUAR",N3115="QRES"),"QUARENTENA",IF(OR(B3115="DESCARTE",B3115="DEVOLUÇÃO"),"DESCARTE/DEVOLUÇÃO",IF(AND(D3115="",K3115&lt;&gt;""),"SEM LOTE",IF(AND(Q3115&lt;&gt;"",Q3115&gt;=Parametros!$B$11),"PARADO/SEM GIRO","OK"))))))))))</f>
        <v>VENCIDO</v>
      </c>
      <c r="T3115" s="29" t="str">
        <f aca="false">IF(AND($S3115="PARADO/SEM GIRO",$K3115="KG",OR(Painel!$B$5="(Todos)",A3115=Painel!$B$5)*OR(Painel!$E$5="(Todos)",P3115=Painel!$E$5)),$J3115+ROW()/10000000,"")</f>
        <v/>
      </c>
      <c r="U3115" s="29" t="n">
        <f aca="false">IF(AND($S3115="VENCIDO",$K3115="KG",OR(Painel!$B$5="(Todos)",A3115=Painel!$B$5)*OR(Painel!$E$5="(Todos)",P3115=Painel!$E$5)),$J3115+ROW()/10000000,"")</f>
        <v>6.0003115</v>
      </c>
    </row>
    <row r="3116" customFormat="false" ht="15" hidden="false" customHeight="false" outlineLevel="0" collapsed="false">
      <c r="A3116" s="29" t="s">
        <v>55</v>
      </c>
      <c r="B3116" s="29" t="s">
        <v>5386</v>
      </c>
      <c r="C3116" s="29" t="s">
        <v>596</v>
      </c>
      <c r="D3116" s="29" t="s">
        <v>5886</v>
      </c>
      <c r="E3116" s="29" t="n">
        <v>488</v>
      </c>
      <c r="F3116" s="29" t="s">
        <v>189</v>
      </c>
      <c r="G3116" s="29" t="s">
        <v>5887</v>
      </c>
      <c r="H3116" s="30" t="n">
        <v>60</v>
      </c>
      <c r="I3116" s="31" t="n">
        <v>46279</v>
      </c>
      <c r="J3116" s="30" t="n">
        <v>60</v>
      </c>
      <c r="K3116" s="29" t="s">
        <v>120</v>
      </c>
      <c r="L3116" s="29" t="s">
        <v>350</v>
      </c>
      <c r="M3116" s="29"/>
      <c r="N3116" s="29" t="s">
        <v>122</v>
      </c>
      <c r="O3116" s="31" t="n">
        <v>46512</v>
      </c>
      <c r="P3116" s="29" t="s">
        <v>123</v>
      </c>
      <c r="Q3116" s="29" t="n">
        <f aca="false">IFERROR(VALUE(L3116),"")</f>
        <v>6</v>
      </c>
      <c r="R3116" s="29" t="n">
        <f aca="true">IF(O3116="","",O3116-TODAY())</f>
        <v>227</v>
      </c>
      <c r="S3116" s="29" t="str">
        <f aca="false">IF(C3116="&lt;&lt; vazio &gt;&gt;","VAZIA",IF(AND(O3116&lt;&gt;"",R3116&lt;0),"VENCIDO",IF(AND(O3116&lt;&gt;"",R3116&lt;=Parametros!$B$10),"PRÓX. VENCIMENTO",IF(F3116="Q","QUALIDADE",IF(F3116="S","BLOQUEADO",IF(F3116="R","RESTRITO/DEVOLUÇÃO",IF(OR(N3116="QUAR",N3116="QRES"),"QUARENTENA",IF(OR(B3116="DESCARTE",B3116="DEVOLUÇÃO"),"DESCARTE/DEVOLUÇÃO",IF(AND(D3116="",K3116&lt;&gt;""),"SEM LOTE",IF(AND(Q3116&lt;&gt;"",Q3116&gt;=Parametros!$B$11),"PARADO/SEM GIRO","OK"))))))))))</f>
        <v>RESTRITO/DEVOLUÇÃO</v>
      </c>
      <c r="T3116" s="29" t="str">
        <f aca="false">IF(AND($S3116="PARADO/SEM GIRO",$K3116="KG",OR(Painel!$B$5="(Todos)",A3116=Painel!$B$5)*OR(Painel!$E$5="(Todos)",P3116=Painel!$E$5)),$J3116+ROW()/10000000,"")</f>
        <v/>
      </c>
      <c r="U3116" s="29" t="str">
        <f aca="false">IF(AND($S3116="VENCIDO",$K3116="KG",OR(Painel!$B$5="(Todos)",A3116=Painel!$B$5)*OR(Painel!$E$5="(Todos)",P3116=Painel!$E$5)),$J3116+ROW()/10000000,"")</f>
        <v/>
      </c>
    </row>
    <row r="3117" customFormat="false" ht="15" hidden="false" customHeight="false" outlineLevel="0" collapsed="false">
      <c r="A3117" s="29" t="s">
        <v>55</v>
      </c>
      <c r="B3117" s="29" t="s">
        <v>5386</v>
      </c>
      <c r="C3117" s="29" t="s">
        <v>5888</v>
      </c>
      <c r="D3117" s="29" t="s">
        <v>5889</v>
      </c>
      <c r="E3117" s="29" t="n">
        <v>488</v>
      </c>
      <c r="F3117" s="29" t="s">
        <v>137</v>
      </c>
      <c r="G3117" s="29" t="s">
        <v>5890</v>
      </c>
      <c r="H3117" s="30" t="n">
        <v>25</v>
      </c>
      <c r="I3117" s="31" t="n">
        <v>46236</v>
      </c>
      <c r="J3117" s="30" t="n">
        <v>25</v>
      </c>
      <c r="K3117" s="29" t="s">
        <v>120</v>
      </c>
      <c r="L3117" s="29" t="s">
        <v>5891</v>
      </c>
      <c r="M3117" s="29"/>
      <c r="N3117" s="29" t="s">
        <v>134</v>
      </c>
      <c r="O3117" s="31" t="n">
        <v>46240</v>
      </c>
      <c r="P3117" s="29" t="s">
        <v>123</v>
      </c>
      <c r="Q3117" s="29" t="n">
        <f aca="false">IFERROR(VALUE(L3117),"")</f>
        <v>49</v>
      </c>
      <c r="R3117" s="29" t="n">
        <f aca="true">IF(O3117="","",O3117-TODAY())</f>
        <v>-45</v>
      </c>
      <c r="S3117" s="29" t="str">
        <f aca="false">IF(C3117="&lt;&lt; vazio &gt;&gt;","VAZIA",IF(AND(O3117&lt;&gt;"",R3117&lt;0),"VENCIDO",IF(AND(O3117&lt;&gt;"",R3117&lt;=Parametros!$B$10),"PRÓX. VENCIMENTO",IF(F3117="Q","QUALIDADE",IF(F3117="S","BLOQUEADO",IF(F3117="R","RESTRITO/DEVOLUÇÃO",IF(OR(N3117="QUAR",N3117="QRES"),"QUARENTENA",IF(OR(B3117="DESCARTE",B3117="DEVOLUÇÃO"),"DESCARTE/DEVOLUÇÃO",IF(AND(D3117="",K3117&lt;&gt;""),"SEM LOTE",IF(AND(Q3117&lt;&gt;"",Q3117&gt;=Parametros!$B$11),"PARADO/SEM GIRO","OK"))))))))))</f>
        <v>VENCIDO</v>
      </c>
      <c r="T3117" s="29" t="str">
        <f aca="false">IF(AND($S3117="PARADO/SEM GIRO",$K3117="KG",OR(Painel!$B$5="(Todos)",A3117=Painel!$B$5)*OR(Painel!$E$5="(Todos)",P3117=Painel!$E$5)),$J3117+ROW()/10000000,"")</f>
        <v/>
      </c>
      <c r="U3117" s="29" t="n">
        <f aca="false">IF(AND($S3117="VENCIDO",$K3117="KG",OR(Painel!$B$5="(Todos)",A3117=Painel!$B$5)*OR(Painel!$E$5="(Todos)",P3117=Painel!$E$5)),$J3117+ROW()/10000000,"")</f>
        <v>25.0003117</v>
      </c>
    </row>
    <row r="3118" customFormat="false" ht="15" hidden="false" customHeight="false" outlineLevel="0" collapsed="false">
      <c r="A3118" s="29" t="s">
        <v>55</v>
      </c>
      <c r="B3118" s="29" t="s">
        <v>5386</v>
      </c>
      <c r="C3118" s="29" t="s">
        <v>369</v>
      </c>
      <c r="D3118" s="29" t="s">
        <v>5892</v>
      </c>
      <c r="E3118" s="29" t="n">
        <v>488</v>
      </c>
      <c r="F3118" s="29" t="s">
        <v>189</v>
      </c>
      <c r="G3118" s="29" t="s">
        <v>5893</v>
      </c>
      <c r="H3118" s="30" t="n">
        <v>20.2</v>
      </c>
      <c r="I3118" s="31" t="n">
        <v>46247</v>
      </c>
      <c r="J3118" s="30" t="n">
        <v>20.2</v>
      </c>
      <c r="K3118" s="29" t="s">
        <v>120</v>
      </c>
      <c r="L3118" s="29" t="s">
        <v>1719</v>
      </c>
      <c r="M3118" s="29"/>
      <c r="N3118" s="29" t="s">
        <v>122</v>
      </c>
      <c r="O3118" s="31" t="n">
        <v>45995</v>
      </c>
      <c r="P3118" s="29" t="s">
        <v>123</v>
      </c>
      <c r="Q3118" s="29" t="n">
        <f aca="false">IFERROR(VALUE(L3118),"")</f>
        <v>38</v>
      </c>
      <c r="R3118" s="29" t="n">
        <f aca="true">IF(O3118="","",O3118-TODAY())</f>
        <v>-290</v>
      </c>
      <c r="S3118" s="29" t="str">
        <f aca="false">IF(C3118="&lt;&lt; vazio &gt;&gt;","VAZIA",IF(AND(O3118&lt;&gt;"",R3118&lt;0),"VENCIDO",IF(AND(O3118&lt;&gt;"",R3118&lt;=Parametros!$B$10),"PRÓX. VENCIMENTO",IF(F3118="Q","QUALIDADE",IF(F3118="S","BLOQUEADO",IF(F3118="R","RESTRITO/DEVOLUÇÃO",IF(OR(N3118="QUAR",N3118="QRES"),"QUARENTENA",IF(OR(B3118="DESCARTE",B3118="DEVOLUÇÃO"),"DESCARTE/DEVOLUÇÃO",IF(AND(D3118="",K3118&lt;&gt;""),"SEM LOTE",IF(AND(Q3118&lt;&gt;"",Q3118&gt;=Parametros!$B$11),"PARADO/SEM GIRO","OK"))))))))))</f>
        <v>VENCIDO</v>
      </c>
      <c r="T3118" s="29" t="str">
        <f aca="false">IF(AND($S3118="PARADO/SEM GIRO",$K3118="KG",OR(Painel!$B$5="(Todos)",A3118=Painel!$B$5)*OR(Painel!$E$5="(Todos)",P3118=Painel!$E$5)),$J3118+ROW()/10000000,"")</f>
        <v/>
      </c>
      <c r="U3118" s="29" t="n">
        <f aca="false">IF(AND($S3118="VENCIDO",$K3118="KG",OR(Painel!$B$5="(Todos)",A3118=Painel!$B$5)*OR(Painel!$E$5="(Todos)",P3118=Painel!$E$5)),$J3118+ROW()/10000000,"")</f>
        <v>20.2003118</v>
      </c>
    </row>
    <row r="3119" customFormat="false" ht="15" hidden="false" customHeight="false" outlineLevel="0" collapsed="false">
      <c r="A3119" s="29" t="s">
        <v>55</v>
      </c>
      <c r="B3119" s="29" t="s">
        <v>5386</v>
      </c>
      <c r="C3119" s="29" t="s">
        <v>369</v>
      </c>
      <c r="D3119" s="29" t="s">
        <v>5894</v>
      </c>
      <c r="E3119" s="29" t="n">
        <v>488</v>
      </c>
      <c r="F3119" s="29" t="s">
        <v>189</v>
      </c>
      <c r="G3119" s="29" t="s">
        <v>5895</v>
      </c>
      <c r="H3119" s="30" t="n">
        <v>10.1</v>
      </c>
      <c r="I3119" s="31" t="n">
        <v>46240</v>
      </c>
      <c r="J3119" s="30" t="n">
        <v>10.1</v>
      </c>
      <c r="K3119" s="29" t="s">
        <v>120</v>
      </c>
      <c r="L3119" s="29" t="s">
        <v>1330</v>
      </c>
      <c r="M3119" s="29"/>
      <c r="N3119" s="29" t="s">
        <v>122</v>
      </c>
      <c r="O3119" s="31" t="n">
        <v>46435</v>
      </c>
      <c r="P3119" s="29" t="s">
        <v>123</v>
      </c>
      <c r="Q3119" s="29" t="n">
        <f aca="false">IFERROR(VALUE(L3119),"")</f>
        <v>45</v>
      </c>
      <c r="R3119" s="29" t="n">
        <f aca="true">IF(O3119="","",O3119-TODAY())</f>
        <v>150</v>
      </c>
      <c r="S3119" s="29" t="str">
        <f aca="false">IF(C3119="&lt;&lt; vazio &gt;&gt;","VAZIA",IF(AND(O3119&lt;&gt;"",R3119&lt;0),"VENCIDO",IF(AND(O3119&lt;&gt;"",R3119&lt;=Parametros!$B$10),"PRÓX. VENCIMENTO",IF(F3119="Q","QUALIDADE",IF(F3119="S","BLOQUEADO",IF(F3119="R","RESTRITO/DEVOLUÇÃO",IF(OR(N3119="QUAR",N3119="QRES"),"QUARENTENA",IF(OR(B3119="DESCARTE",B3119="DEVOLUÇÃO"),"DESCARTE/DEVOLUÇÃO",IF(AND(D3119="",K3119&lt;&gt;""),"SEM LOTE",IF(AND(Q3119&lt;&gt;"",Q3119&gt;=Parametros!$B$11),"PARADO/SEM GIRO","OK"))))))))))</f>
        <v>RESTRITO/DEVOLUÇÃO</v>
      </c>
      <c r="T3119" s="29" t="str">
        <f aca="false">IF(AND($S3119="PARADO/SEM GIRO",$K3119="KG",OR(Painel!$B$5="(Todos)",A3119=Painel!$B$5)*OR(Painel!$E$5="(Todos)",P3119=Painel!$E$5)),$J3119+ROW()/10000000,"")</f>
        <v/>
      </c>
      <c r="U3119" s="29" t="str">
        <f aca="false">IF(AND($S3119="VENCIDO",$K3119="KG",OR(Painel!$B$5="(Todos)",A3119=Painel!$B$5)*OR(Painel!$E$5="(Todos)",P3119=Painel!$E$5)),$J3119+ROW()/10000000,"")</f>
        <v/>
      </c>
    </row>
    <row r="3120" customFormat="false" ht="15" hidden="false" customHeight="false" outlineLevel="0" collapsed="false">
      <c r="A3120" s="29" t="s">
        <v>55</v>
      </c>
      <c r="B3120" s="29" t="s">
        <v>5386</v>
      </c>
      <c r="C3120" s="29" t="s">
        <v>369</v>
      </c>
      <c r="D3120" s="29" t="s">
        <v>5896</v>
      </c>
      <c r="E3120" s="29" t="n">
        <v>488</v>
      </c>
      <c r="F3120" s="29" t="s">
        <v>189</v>
      </c>
      <c r="G3120" s="29" t="s">
        <v>5897</v>
      </c>
      <c r="H3120" s="30" t="n">
        <v>10.1</v>
      </c>
      <c r="I3120" s="31" t="n">
        <v>46247</v>
      </c>
      <c r="J3120" s="30" t="n">
        <v>10.1</v>
      </c>
      <c r="K3120" s="29" t="s">
        <v>120</v>
      </c>
      <c r="L3120" s="29" t="s">
        <v>1719</v>
      </c>
      <c r="M3120" s="29"/>
      <c r="N3120" s="29" t="s">
        <v>122</v>
      </c>
      <c r="O3120" s="29"/>
      <c r="P3120" s="29" t="s">
        <v>123</v>
      </c>
      <c r="Q3120" s="29" t="n">
        <f aca="false">IFERROR(VALUE(L3120),"")</f>
        <v>38</v>
      </c>
      <c r="R3120" s="29" t="str">
        <f aca="true">IF(O3120="","",O3120-TODAY())</f>
        <v/>
      </c>
      <c r="S3120" s="29" t="str">
        <f aca="false">IF(C3120="&lt;&lt; vazio &gt;&gt;","VAZIA",IF(AND(O3120&lt;&gt;"",R3120&lt;0),"VENCIDO",IF(AND(O3120&lt;&gt;"",R3120&lt;=Parametros!$B$10),"PRÓX. VENCIMENTO",IF(F3120="Q","QUALIDADE",IF(F3120="S","BLOQUEADO",IF(F3120="R","RESTRITO/DEVOLUÇÃO",IF(OR(N3120="QUAR",N3120="QRES"),"QUARENTENA",IF(OR(B3120="DESCARTE",B3120="DEVOLUÇÃO"),"DESCARTE/DEVOLUÇÃO",IF(AND(D3120="",K3120&lt;&gt;""),"SEM LOTE",IF(AND(Q3120&lt;&gt;"",Q3120&gt;=Parametros!$B$11),"PARADO/SEM GIRO","OK"))))))))))</f>
        <v>RESTRITO/DEVOLUÇÃO</v>
      </c>
      <c r="T3120" s="29" t="str">
        <f aca="false">IF(AND($S3120="PARADO/SEM GIRO",$K3120="KG",OR(Painel!$B$5="(Todos)",A3120=Painel!$B$5)*OR(Painel!$E$5="(Todos)",P3120=Painel!$E$5)),$J3120+ROW()/10000000,"")</f>
        <v/>
      </c>
      <c r="U3120" s="29" t="str">
        <f aca="false">IF(AND($S3120="VENCIDO",$K3120="KG",OR(Painel!$B$5="(Todos)",A3120=Painel!$B$5)*OR(Painel!$E$5="(Todos)",P3120=Painel!$E$5)),$J3120+ROW()/10000000,"")</f>
        <v/>
      </c>
    </row>
    <row r="3121" customFormat="false" ht="15" hidden="false" customHeight="false" outlineLevel="0" collapsed="false">
      <c r="A3121" s="29" t="s">
        <v>55</v>
      </c>
      <c r="B3121" s="29" t="s">
        <v>5386</v>
      </c>
      <c r="C3121" s="29" t="s">
        <v>159</v>
      </c>
      <c r="D3121" s="29" t="s">
        <v>5898</v>
      </c>
      <c r="E3121" s="29" t="n">
        <v>488</v>
      </c>
      <c r="F3121" s="29" t="s">
        <v>137</v>
      </c>
      <c r="G3121" s="29" t="s">
        <v>5899</v>
      </c>
      <c r="H3121" s="30" t="n">
        <v>10.5</v>
      </c>
      <c r="I3121" s="31" t="n">
        <v>46272</v>
      </c>
      <c r="J3121" s="30" t="n">
        <v>10.5</v>
      </c>
      <c r="K3121" s="29" t="s">
        <v>120</v>
      </c>
      <c r="L3121" s="29" t="s">
        <v>126</v>
      </c>
      <c r="M3121" s="29"/>
      <c r="N3121" s="29" t="s">
        <v>122</v>
      </c>
      <c r="O3121" s="31" t="n">
        <v>46663</v>
      </c>
      <c r="P3121" s="29" t="s">
        <v>123</v>
      </c>
      <c r="Q3121" s="29" t="n">
        <f aca="false">IFERROR(VALUE(L3121),"")</f>
        <v>13</v>
      </c>
      <c r="R3121" s="29" t="n">
        <f aca="true">IF(O3121="","",O3121-TODAY())</f>
        <v>378</v>
      </c>
      <c r="S3121" s="29" t="str">
        <f aca="false">IF(C3121="&lt;&lt; vazio &gt;&gt;","VAZIA",IF(AND(O3121&lt;&gt;"",R3121&lt;0),"VENCIDO",IF(AND(O3121&lt;&gt;"",R3121&lt;=Parametros!$B$10),"PRÓX. VENCIMENTO",IF(F3121="Q","QUALIDADE",IF(F3121="S","BLOQUEADO",IF(F3121="R","RESTRITO/DEVOLUÇÃO",IF(OR(N3121="QUAR",N3121="QRES"),"QUARENTENA",IF(OR(B3121="DESCARTE",B3121="DEVOLUÇÃO"),"DESCARTE/DEVOLUÇÃO",IF(AND(D3121="",K3121&lt;&gt;""),"SEM LOTE",IF(AND(Q3121&lt;&gt;"",Q3121&gt;=Parametros!$B$11),"PARADO/SEM GIRO","OK"))))))))))</f>
        <v>BLOQUEADO</v>
      </c>
      <c r="T3121" s="29" t="str">
        <f aca="false">IF(AND($S3121="PARADO/SEM GIRO",$K3121="KG",OR(Painel!$B$5="(Todos)",A3121=Painel!$B$5)*OR(Painel!$E$5="(Todos)",P3121=Painel!$E$5)),$J3121+ROW()/10000000,"")</f>
        <v/>
      </c>
      <c r="U3121" s="29" t="str">
        <f aca="false">IF(AND($S3121="VENCIDO",$K3121="KG",OR(Painel!$B$5="(Todos)",A3121=Painel!$B$5)*OR(Painel!$E$5="(Todos)",P3121=Painel!$E$5)),$J3121+ROW()/10000000,"")</f>
        <v/>
      </c>
    </row>
    <row r="3122" customFormat="false" ht="15" hidden="false" customHeight="false" outlineLevel="0" collapsed="false">
      <c r="A3122" s="29" t="s">
        <v>55</v>
      </c>
      <c r="B3122" s="29" t="s">
        <v>5386</v>
      </c>
      <c r="C3122" s="29" t="s">
        <v>371</v>
      </c>
      <c r="D3122" s="29" t="s">
        <v>5900</v>
      </c>
      <c r="E3122" s="29" t="n">
        <v>488</v>
      </c>
      <c r="F3122" s="29" t="s">
        <v>189</v>
      </c>
      <c r="G3122" s="29" t="s">
        <v>5901</v>
      </c>
      <c r="H3122" s="30" t="n">
        <v>10.1</v>
      </c>
      <c r="I3122" s="31" t="n">
        <v>46240</v>
      </c>
      <c r="J3122" s="30" t="n">
        <v>10.1</v>
      </c>
      <c r="K3122" s="29" t="s">
        <v>120</v>
      </c>
      <c r="L3122" s="29" t="s">
        <v>1330</v>
      </c>
      <c r="M3122" s="29"/>
      <c r="N3122" s="29" t="s">
        <v>122</v>
      </c>
      <c r="O3122" s="31" t="n">
        <v>46106</v>
      </c>
      <c r="P3122" s="29" t="s">
        <v>123</v>
      </c>
      <c r="Q3122" s="29" t="n">
        <f aca="false">IFERROR(VALUE(L3122),"")</f>
        <v>45</v>
      </c>
      <c r="R3122" s="29" t="n">
        <f aca="true">IF(O3122="","",O3122-TODAY())</f>
        <v>-179</v>
      </c>
      <c r="S3122" s="29" t="str">
        <f aca="false">IF(C3122="&lt;&lt; vazio &gt;&gt;","VAZIA",IF(AND(O3122&lt;&gt;"",R3122&lt;0),"VENCIDO",IF(AND(O3122&lt;&gt;"",R3122&lt;=Parametros!$B$10),"PRÓX. VENCIMENTO",IF(F3122="Q","QUALIDADE",IF(F3122="S","BLOQUEADO",IF(F3122="R","RESTRITO/DEVOLUÇÃO",IF(OR(N3122="QUAR",N3122="QRES"),"QUARENTENA",IF(OR(B3122="DESCARTE",B3122="DEVOLUÇÃO"),"DESCARTE/DEVOLUÇÃO",IF(AND(D3122="",K3122&lt;&gt;""),"SEM LOTE",IF(AND(Q3122&lt;&gt;"",Q3122&gt;=Parametros!$B$11),"PARADO/SEM GIRO","OK"))))))))))</f>
        <v>VENCIDO</v>
      </c>
      <c r="T3122" s="29" t="str">
        <f aca="false">IF(AND($S3122="PARADO/SEM GIRO",$K3122="KG",OR(Painel!$B$5="(Todos)",A3122=Painel!$B$5)*OR(Painel!$E$5="(Todos)",P3122=Painel!$E$5)),$J3122+ROW()/10000000,"")</f>
        <v/>
      </c>
      <c r="U3122" s="29" t="n">
        <f aca="false">IF(AND($S3122="VENCIDO",$K3122="KG",OR(Painel!$B$5="(Todos)",A3122=Painel!$B$5)*OR(Painel!$E$5="(Todos)",P3122=Painel!$E$5)),$J3122+ROW()/10000000,"")</f>
        <v>10.1003122</v>
      </c>
    </row>
    <row r="3123" customFormat="false" ht="15" hidden="false" customHeight="false" outlineLevel="0" collapsed="false">
      <c r="A3123" s="29" t="s">
        <v>55</v>
      </c>
      <c r="B3123" s="29" t="s">
        <v>5386</v>
      </c>
      <c r="C3123" s="29" t="s">
        <v>371</v>
      </c>
      <c r="D3123" s="29" t="s">
        <v>5900</v>
      </c>
      <c r="E3123" s="29" t="n">
        <v>488</v>
      </c>
      <c r="F3123" s="29" t="s">
        <v>189</v>
      </c>
      <c r="G3123" s="29" t="s">
        <v>5902</v>
      </c>
      <c r="H3123" s="30" t="n">
        <v>20.2</v>
      </c>
      <c r="I3123" s="31" t="n">
        <v>46240</v>
      </c>
      <c r="J3123" s="30" t="n">
        <v>20.2</v>
      </c>
      <c r="K3123" s="29" t="s">
        <v>120</v>
      </c>
      <c r="L3123" s="29" t="s">
        <v>1330</v>
      </c>
      <c r="M3123" s="29"/>
      <c r="N3123" s="29" t="s">
        <v>122</v>
      </c>
      <c r="O3123" s="31" t="n">
        <v>46106</v>
      </c>
      <c r="P3123" s="29" t="s">
        <v>123</v>
      </c>
      <c r="Q3123" s="29" t="n">
        <f aca="false">IFERROR(VALUE(L3123),"")</f>
        <v>45</v>
      </c>
      <c r="R3123" s="29" t="n">
        <f aca="true">IF(O3123="","",O3123-TODAY())</f>
        <v>-179</v>
      </c>
      <c r="S3123" s="29" t="str">
        <f aca="false">IF(C3123="&lt;&lt; vazio &gt;&gt;","VAZIA",IF(AND(O3123&lt;&gt;"",R3123&lt;0),"VENCIDO",IF(AND(O3123&lt;&gt;"",R3123&lt;=Parametros!$B$10),"PRÓX. VENCIMENTO",IF(F3123="Q","QUALIDADE",IF(F3123="S","BLOQUEADO",IF(F3123="R","RESTRITO/DEVOLUÇÃO",IF(OR(N3123="QUAR",N3123="QRES"),"QUARENTENA",IF(OR(B3123="DESCARTE",B3123="DEVOLUÇÃO"),"DESCARTE/DEVOLUÇÃO",IF(AND(D3123="",K3123&lt;&gt;""),"SEM LOTE",IF(AND(Q3123&lt;&gt;"",Q3123&gt;=Parametros!$B$11),"PARADO/SEM GIRO","OK"))))))))))</f>
        <v>VENCIDO</v>
      </c>
      <c r="T3123" s="29" t="str">
        <f aca="false">IF(AND($S3123="PARADO/SEM GIRO",$K3123="KG",OR(Painel!$B$5="(Todos)",A3123=Painel!$B$5)*OR(Painel!$E$5="(Todos)",P3123=Painel!$E$5)),$J3123+ROW()/10000000,"")</f>
        <v/>
      </c>
      <c r="U3123" s="29" t="n">
        <f aca="false">IF(AND($S3123="VENCIDO",$K3123="KG",OR(Painel!$B$5="(Todos)",A3123=Painel!$B$5)*OR(Painel!$E$5="(Todos)",P3123=Painel!$E$5)),$J3123+ROW()/10000000,"")</f>
        <v>20.2003123</v>
      </c>
    </row>
    <row r="3124" customFormat="false" ht="15" hidden="false" customHeight="false" outlineLevel="0" collapsed="false">
      <c r="A3124" s="29" t="s">
        <v>55</v>
      </c>
      <c r="B3124" s="29" t="s">
        <v>5386</v>
      </c>
      <c r="C3124" s="29" t="s">
        <v>371</v>
      </c>
      <c r="D3124" s="29" t="s">
        <v>5900</v>
      </c>
      <c r="E3124" s="29" t="n">
        <v>488</v>
      </c>
      <c r="F3124" s="29" t="s">
        <v>189</v>
      </c>
      <c r="G3124" s="29" t="s">
        <v>5903</v>
      </c>
      <c r="H3124" s="30" t="n">
        <v>10.1</v>
      </c>
      <c r="I3124" s="31" t="n">
        <v>46240</v>
      </c>
      <c r="J3124" s="30" t="n">
        <v>10.1</v>
      </c>
      <c r="K3124" s="29" t="s">
        <v>120</v>
      </c>
      <c r="L3124" s="29" t="s">
        <v>1330</v>
      </c>
      <c r="M3124" s="29"/>
      <c r="N3124" s="29" t="s">
        <v>122</v>
      </c>
      <c r="O3124" s="31" t="n">
        <v>46106</v>
      </c>
      <c r="P3124" s="29" t="s">
        <v>123</v>
      </c>
      <c r="Q3124" s="29" t="n">
        <f aca="false">IFERROR(VALUE(L3124),"")</f>
        <v>45</v>
      </c>
      <c r="R3124" s="29" t="n">
        <f aca="true">IF(O3124="","",O3124-TODAY())</f>
        <v>-179</v>
      </c>
      <c r="S3124" s="29" t="str">
        <f aca="false">IF(C3124="&lt;&lt; vazio &gt;&gt;","VAZIA",IF(AND(O3124&lt;&gt;"",R3124&lt;0),"VENCIDO",IF(AND(O3124&lt;&gt;"",R3124&lt;=Parametros!$B$10),"PRÓX. VENCIMENTO",IF(F3124="Q","QUALIDADE",IF(F3124="S","BLOQUEADO",IF(F3124="R","RESTRITO/DEVOLUÇÃO",IF(OR(N3124="QUAR",N3124="QRES"),"QUARENTENA",IF(OR(B3124="DESCARTE",B3124="DEVOLUÇÃO"),"DESCARTE/DEVOLUÇÃO",IF(AND(D3124="",K3124&lt;&gt;""),"SEM LOTE",IF(AND(Q3124&lt;&gt;"",Q3124&gt;=Parametros!$B$11),"PARADO/SEM GIRO","OK"))))))))))</f>
        <v>VENCIDO</v>
      </c>
      <c r="T3124" s="29" t="str">
        <f aca="false">IF(AND($S3124="PARADO/SEM GIRO",$K3124="KG",OR(Painel!$B$5="(Todos)",A3124=Painel!$B$5)*OR(Painel!$E$5="(Todos)",P3124=Painel!$E$5)),$J3124+ROW()/10000000,"")</f>
        <v/>
      </c>
      <c r="U3124" s="29" t="n">
        <f aca="false">IF(AND($S3124="VENCIDO",$K3124="KG",OR(Painel!$B$5="(Todos)",A3124=Painel!$B$5)*OR(Painel!$E$5="(Todos)",P3124=Painel!$E$5)),$J3124+ROW()/10000000,"")</f>
        <v>10.1003124</v>
      </c>
    </row>
    <row r="3125" customFormat="false" ht="15" hidden="false" customHeight="false" outlineLevel="0" collapsed="false">
      <c r="A3125" s="29" t="s">
        <v>55</v>
      </c>
      <c r="B3125" s="29" t="s">
        <v>5386</v>
      </c>
      <c r="C3125" s="29" t="s">
        <v>371</v>
      </c>
      <c r="D3125" s="29" t="s">
        <v>5904</v>
      </c>
      <c r="E3125" s="29" t="n">
        <v>488</v>
      </c>
      <c r="F3125" s="29" t="s">
        <v>137</v>
      </c>
      <c r="G3125" s="29" t="s">
        <v>5905</v>
      </c>
      <c r="H3125" s="30" t="n">
        <v>10.1</v>
      </c>
      <c r="I3125" s="31" t="n">
        <v>46271</v>
      </c>
      <c r="J3125" s="30" t="n">
        <v>10.1</v>
      </c>
      <c r="K3125" s="29" t="s">
        <v>120</v>
      </c>
      <c r="L3125" s="29" t="s">
        <v>221</v>
      </c>
      <c r="M3125" s="29"/>
      <c r="N3125" s="29" t="s">
        <v>134</v>
      </c>
      <c r="O3125" s="31" t="n">
        <v>46284</v>
      </c>
      <c r="P3125" s="29" t="s">
        <v>123</v>
      </c>
      <c r="Q3125" s="29" t="n">
        <f aca="false">IFERROR(VALUE(L3125),"")</f>
        <v>14</v>
      </c>
      <c r="R3125" s="29" t="n">
        <f aca="true">IF(O3125="","",O3125-TODAY())</f>
        <v>-1</v>
      </c>
      <c r="S3125" s="29" t="str">
        <f aca="false">IF(C3125="&lt;&lt; vazio &gt;&gt;","VAZIA",IF(AND(O3125&lt;&gt;"",R3125&lt;0),"VENCIDO",IF(AND(O3125&lt;&gt;"",R3125&lt;=Parametros!$B$10),"PRÓX. VENCIMENTO",IF(F3125="Q","QUALIDADE",IF(F3125="S","BLOQUEADO",IF(F3125="R","RESTRITO/DEVOLUÇÃO",IF(OR(N3125="QUAR",N3125="QRES"),"QUARENTENA",IF(OR(B3125="DESCARTE",B3125="DEVOLUÇÃO"),"DESCARTE/DEVOLUÇÃO",IF(AND(D3125="",K3125&lt;&gt;""),"SEM LOTE",IF(AND(Q3125&lt;&gt;"",Q3125&gt;=Parametros!$B$11),"PARADO/SEM GIRO","OK"))))))))))</f>
        <v>VENCIDO</v>
      </c>
      <c r="T3125" s="29" t="str">
        <f aca="false">IF(AND($S3125="PARADO/SEM GIRO",$K3125="KG",OR(Painel!$B$5="(Todos)",A3125=Painel!$B$5)*OR(Painel!$E$5="(Todos)",P3125=Painel!$E$5)),$J3125+ROW()/10000000,"")</f>
        <v/>
      </c>
      <c r="U3125" s="29" t="n">
        <f aca="false">IF(AND($S3125="VENCIDO",$K3125="KG",OR(Painel!$B$5="(Todos)",A3125=Painel!$B$5)*OR(Painel!$E$5="(Todos)",P3125=Painel!$E$5)),$J3125+ROW()/10000000,"")</f>
        <v>10.1003125</v>
      </c>
    </row>
    <row r="3126" customFormat="false" ht="15" hidden="false" customHeight="false" outlineLevel="0" collapsed="false">
      <c r="A3126" s="29" t="s">
        <v>55</v>
      </c>
      <c r="B3126" s="29" t="s">
        <v>5386</v>
      </c>
      <c r="C3126" s="29" t="s">
        <v>662</v>
      </c>
      <c r="D3126" s="29" t="s">
        <v>5906</v>
      </c>
      <c r="E3126" s="29" t="n">
        <v>488</v>
      </c>
      <c r="F3126" s="29" t="s">
        <v>137</v>
      </c>
      <c r="G3126" s="29" t="s">
        <v>5907</v>
      </c>
      <c r="H3126" s="30" t="n">
        <v>40</v>
      </c>
      <c r="I3126" s="31" t="n">
        <v>46244</v>
      </c>
      <c r="J3126" s="30" t="n">
        <v>40</v>
      </c>
      <c r="K3126" s="29" t="s">
        <v>120</v>
      </c>
      <c r="L3126" s="29" t="s">
        <v>182</v>
      </c>
      <c r="M3126" s="29"/>
      <c r="N3126" s="29" t="s">
        <v>122</v>
      </c>
      <c r="O3126" s="31" t="n">
        <v>46770</v>
      </c>
      <c r="P3126" s="29" t="s">
        <v>123</v>
      </c>
      <c r="Q3126" s="29" t="n">
        <f aca="false">IFERROR(VALUE(L3126),"")</f>
        <v>41</v>
      </c>
      <c r="R3126" s="29" t="n">
        <f aca="true">IF(O3126="","",O3126-TODAY())</f>
        <v>485</v>
      </c>
      <c r="S3126" s="29" t="str">
        <f aca="false">IF(C3126="&lt;&lt; vazio &gt;&gt;","VAZIA",IF(AND(O3126&lt;&gt;"",R3126&lt;0),"VENCIDO",IF(AND(O3126&lt;&gt;"",R3126&lt;=Parametros!$B$10),"PRÓX. VENCIMENTO",IF(F3126="Q","QUALIDADE",IF(F3126="S","BLOQUEADO",IF(F3126="R","RESTRITO/DEVOLUÇÃO",IF(OR(N3126="QUAR",N3126="QRES"),"QUARENTENA",IF(OR(B3126="DESCARTE",B3126="DEVOLUÇÃO"),"DESCARTE/DEVOLUÇÃO",IF(AND(D3126="",K3126&lt;&gt;""),"SEM LOTE",IF(AND(Q3126&lt;&gt;"",Q3126&gt;=Parametros!$B$11),"PARADO/SEM GIRO","OK"))))))))))</f>
        <v>BLOQUEADO</v>
      </c>
      <c r="T3126" s="29" t="str">
        <f aca="false">IF(AND($S3126="PARADO/SEM GIRO",$K3126="KG",OR(Painel!$B$5="(Todos)",A3126=Painel!$B$5)*OR(Painel!$E$5="(Todos)",P3126=Painel!$E$5)),$J3126+ROW()/10000000,"")</f>
        <v/>
      </c>
      <c r="U3126" s="29" t="str">
        <f aca="false">IF(AND($S3126="VENCIDO",$K3126="KG",OR(Painel!$B$5="(Todos)",A3126=Painel!$B$5)*OR(Painel!$E$5="(Todos)",P3126=Painel!$E$5)),$J3126+ROW()/10000000,"")</f>
        <v/>
      </c>
    </row>
    <row r="3127" customFormat="false" ht="15" hidden="false" customHeight="false" outlineLevel="0" collapsed="false">
      <c r="A3127" s="29" t="s">
        <v>55</v>
      </c>
      <c r="B3127" s="29" t="s">
        <v>5386</v>
      </c>
      <c r="C3127" s="29" t="s">
        <v>3614</v>
      </c>
      <c r="D3127" s="29" t="s">
        <v>5908</v>
      </c>
      <c r="E3127" s="29" t="n">
        <v>488</v>
      </c>
      <c r="F3127" s="29" t="s">
        <v>137</v>
      </c>
      <c r="G3127" s="29" t="s">
        <v>5909</v>
      </c>
      <c r="H3127" s="30" t="n">
        <v>20</v>
      </c>
      <c r="I3127" s="31" t="n">
        <v>46244</v>
      </c>
      <c r="J3127" s="30" t="n">
        <v>20</v>
      </c>
      <c r="K3127" s="29" t="s">
        <v>120</v>
      </c>
      <c r="L3127" s="29" t="s">
        <v>182</v>
      </c>
      <c r="M3127" s="29"/>
      <c r="N3127" s="29" t="s">
        <v>122</v>
      </c>
      <c r="O3127" s="31" t="n">
        <v>46711</v>
      </c>
      <c r="P3127" s="29" t="s">
        <v>123</v>
      </c>
      <c r="Q3127" s="29" t="n">
        <f aca="false">IFERROR(VALUE(L3127),"")</f>
        <v>41</v>
      </c>
      <c r="R3127" s="29" t="n">
        <f aca="true">IF(O3127="","",O3127-TODAY())</f>
        <v>426</v>
      </c>
      <c r="S3127" s="29" t="str">
        <f aca="false">IF(C3127="&lt;&lt; vazio &gt;&gt;","VAZIA",IF(AND(O3127&lt;&gt;"",R3127&lt;0),"VENCIDO",IF(AND(O3127&lt;&gt;"",R3127&lt;=Parametros!$B$10),"PRÓX. VENCIMENTO",IF(F3127="Q","QUALIDADE",IF(F3127="S","BLOQUEADO",IF(F3127="R","RESTRITO/DEVOLUÇÃO",IF(OR(N3127="QUAR",N3127="QRES"),"QUARENTENA",IF(OR(B3127="DESCARTE",B3127="DEVOLUÇÃO"),"DESCARTE/DEVOLUÇÃO",IF(AND(D3127="",K3127&lt;&gt;""),"SEM LOTE",IF(AND(Q3127&lt;&gt;"",Q3127&gt;=Parametros!$B$11),"PARADO/SEM GIRO","OK"))))))))))</f>
        <v>BLOQUEADO</v>
      </c>
      <c r="T3127" s="29" t="str">
        <f aca="false">IF(AND($S3127="PARADO/SEM GIRO",$K3127="KG",OR(Painel!$B$5="(Todos)",A3127=Painel!$B$5)*OR(Painel!$E$5="(Todos)",P3127=Painel!$E$5)),$J3127+ROW()/10000000,"")</f>
        <v/>
      </c>
      <c r="U3127" s="29" t="str">
        <f aca="false">IF(AND($S3127="VENCIDO",$K3127="KG",OR(Painel!$B$5="(Todos)",A3127=Painel!$B$5)*OR(Painel!$E$5="(Todos)",P3127=Painel!$E$5)),$J3127+ROW()/10000000,"")</f>
        <v/>
      </c>
    </row>
    <row r="3128" customFormat="false" ht="15" hidden="false" customHeight="false" outlineLevel="0" collapsed="false">
      <c r="A3128" s="29" t="s">
        <v>55</v>
      </c>
      <c r="B3128" s="29" t="s">
        <v>5386</v>
      </c>
      <c r="C3128" s="29" t="s">
        <v>3614</v>
      </c>
      <c r="D3128" s="29" t="s">
        <v>5910</v>
      </c>
      <c r="E3128" s="29" t="n">
        <v>488</v>
      </c>
      <c r="F3128" s="29" t="s">
        <v>137</v>
      </c>
      <c r="G3128" s="29" t="s">
        <v>5911</v>
      </c>
      <c r="H3128" s="30" t="n">
        <v>20</v>
      </c>
      <c r="I3128" s="31" t="n">
        <v>46272</v>
      </c>
      <c r="J3128" s="30" t="n">
        <v>20</v>
      </c>
      <c r="K3128" s="29" t="s">
        <v>120</v>
      </c>
      <c r="L3128" s="29" t="s">
        <v>126</v>
      </c>
      <c r="M3128" s="29"/>
      <c r="N3128" s="29" t="s">
        <v>122</v>
      </c>
      <c r="O3128" s="31" t="n">
        <v>46809</v>
      </c>
      <c r="P3128" s="29" t="s">
        <v>123</v>
      </c>
      <c r="Q3128" s="29" t="n">
        <f aca="false">IFERROR(VALUE(L3128),"")</f>
        <v>13</v>
      </c>
      <c r="R3128" s="29" t="n">
        <f aca="true">IF(O3128="","",O3128-TODAY())</f>
        <v>524</v>
      </c>
      <c r="S3128" s="29" t="str">
        <f aca="false">IF(C3128="&lt;&lt; vazio &gt;&gt;","VAZIA",IF(AND(O3128&lt;&gt;"",R3128&lt;0),"VENCIDO",IF(AND(O3128&lt;&gt;"",R3128&lt;=Parametros!$B$10),"PRÓX. VENCIMENTO",IF(F3128="Q","QUALIDADE",IF(F3128="S","BLOQUEADO",IF(F3128="R","RESTRITO/DEVOLUÇÃO",IF(OR(N3128="QUAR",N3128="QRES"),"QUARENTENA",IF(OR(B3128="DESCARTE",B3128="DEVOLUÇÃO"),"DESCARTE/DEVOLUÇÃO",IF(AND(D3128="",K3128&lt;&gt;""),"SEM LOTE",IF(AND(Q3128&lt;&gt;"",Q3128&gt;=Parametros!$B$11),"PARADO/SEM GIRO","OK"))))))))))</f>
        <v>BLOQUEADO</v>
      </c>
      <c r="T3128" s="29" t="str">
        <f aca="false">IF(AND($S3128="PARADO/SEM GIRO",$K3128="KG",OR(Painel!$B$5="(Todos)",A3128=Painel!$B$5)*OR(Painel!$E$5="(Todos)",P3128=Painel!$E$5)),$J3128+ROW()/10000000,"")</f>
        <v/>
      </c>
      <c r="U3128" s="29" t="str">
        <f aca="false">IF(AND($S3128="VENCIDO",$K3128="KG",OR(Painel!$B$5="(Todos)",A3128=Painel!$B$5)*OR(Painel!$E$5="(Todos)",P3128=Painel!$E$5)),$J3128+ROW()/10000000,"")</f>
        <v/>
      </c>
    </row>
    <row r="3129" customFormat="false" ht="15" hidden="false" customHeight="false" outlineLevel="0" collapsed="false">
      <c r="A3129" s="29" t="s">
        <v>55</v>
      </c>
      <c r="B3129" s="29" t="s">
        <v>5386</v>
      </c>
      <c r="C3129" s="29" t="s">
        <v>437</v>
      </c>
      <c r="D3129" s="29" t="s">
        <v>5912</v>
      </c>
      <c r="E3129" s="29" t="n">
        <v>488</v>
      </c>
      <c r="F3129" s="29" t="s">
        <v>189</v>
      </c>
      <c r="G3129" s="29" t="s">
        <v>5913</v>
      </c>
      <c r="H3129" s="30" t="n">
        <v>24.24</v>
      </c>
      <c r="I3129" s="31" t="n">
        <v>46247</v>
      </c>
      <c r="J3129" s="30" t="n">
        <v>24.24</v>
      </c>
      <c r="K3129" s="29" t="s">
        <v>120</v>
      </c>
      <c r="L3129" s="29" t="s">
        <v>1719</v>
      </c>
      <c r="M3129" s="29"/>
      <c r="N3129" s="29" t="s">
        <v>122</v>
      </c>
      <c r="O3129" s="31" t="n">
        <v>45898</v>
      </c>
      <c r="P3129" s="29" t="s">
        <v>123</v>
      </c>
      <c r="Q3129" s="29" t="n">
        <f aca="false">IFERROR(VALUE(L3129),"")</f>
        <v>38</v>
      </c>
      <c r="R3129" s="29" t="n">
        <f aca="true">IF(O3129="","",O3129-TODAY())</f>
        <v>-387</v>
      </c>
      <c r="S3129" s="29" t="str">
        <f aca="false">IF(C3129="&lt;&lt; vazio &gt;&gt;","VAZIA",IF(AND(O3129&lt;&gt;"",R3129&lt;0),"VENCIDO",IF(AND(O3129&lt;&gt;"",R3129&lt;=Parametros!$B$10),"PRÓX. VENCIMENTO",IF(F3129="Q","QUALIDADE",IF(F3129="S","BLOQUEADO",IF(F3129="R","RESTRITO/DEVOLUÇÃO",IF(OR(N3129="QUAR",N3129="QRES"),"QUARENTENA",IF(OR(B3129="DESCARTE",B3129="DEVOLUÇÃO"),"DESCARTE/DEVOLUÇÃO",IF(AND(D3129="",K3129&lt;&gt;""),"SEM LOTE",IF(AND(Q3129&lt;&gt;"",Q3129&gt;=Parametros!$B$11),"PARADO/SEM GIRO","OK"))))))))))</f>
        <v>VENCIDO</v>
      </c>
      <c r="T3129" s="29" t="str">
        <f aca="false">IF(AND($S3129="PARADO/SEM GIRO",$K3129="KG",OR(Painel!$B$5="(Todos)",A3129=Painel!$B$5)*OR(Painel!$E$5="(Todos)",P3129=Painel!$E$5)),$J3129+ROW()/10000000,"")</f>
        <v/>
      </c>
      <c r="U3129" s="29" t="n">
        <f aca="false">IF(AND($S3129="VENCIDO",$K3129="KG",OR(Painel!$B$5="(Todos)",A3129=Painel!$B$5)*OR(Painel!$E$5="(Todos)",P3129=Painel!$E$5)),$J3129+ROW()/10000000,"")</f>
        <v>24.2403129</v>
      </c>
    </row>
    <row r="3130" customFormat="false" ht="15" hidden="false" customHeight="false" outlineLevel="0" collapsed="false">
      <c r="A3130" s="29" t="s">
        <v>55</v>
      </c>
      <c r="B3130" s="29" t="s">
        <v>5386</v>
      </c>
      <c r="C3130" s="29" t="s">
        <v>437</v>
      </c>
      <c r="D3130" s="29" t="s">
        <v>5912</v>
      </c>
      <c r="E3130" s="29" t="n">
        <v>488</v>
      </c>
      <c r="F3130" s="29" t="s">
        <v>189</v>
      </c>
      <c r="G3130" s="29" t="s">
        <v>5914</v>
      </c>
      <c r="H3130" s="30" t="n">
        <v>36.36</v>
      </c>
      <c r="I3130" s="31" t="n">
        <v>46245</v>
      </c>
      <c r="J3130" s="30" t="n">
        <v>36.36</v>
      </c>
      <c r="K3130" s="29" t="s">
        <v>120</v>
      </c>
      <c r="L3130" s="29" t="s">
        <v>2312</v>
      </c>
      <c r="M3130" s="29"/>
      <c r="N3130" s="29" t="s">
        <v>122</v>
      </c>
      <c r="O3130" s="31" t="n">
        <v>45898</v>
      </c>
      <c r="P3130" s="29" t="s">
        <v>123</v>
      </c>
      <c r="Q3130" s="29" t="n">
        <f aca="false">IFERROR(VALUE(L3130),"")</f>
        <v>40</v>
      </c>
      <c r="R3130" s="29" t="n">
        <f aca="true">IF(O3130="","",O3130-TODAY())</f>
        <v>-387</v>
      </c>
      <c r="S3130" s="29" t="str">
        <f aca="false">IF(C3130="&lt;&lt; vazio &gt;&gt;","VAZIA",IF(AND(O3130&lt;&gt;"",R3130&lt;0),"VENCIDO",IF(AND(O3130&lt;&gt;"",R3130&lt;=Parametros!$B$10),"PRÓX. VENCIMENTO",IF(F3130="Q","QUALIDADE",IF(F3130="S","BLOQUEADO",IF(F3130="R","RESTRITO/DEVOLUÇÃO",IF(OR(N3130="QUAR",N3130="QRES"),"QUARENTENA",IF(OR(B3130="DESCARTE",B3130="DEVOLUÇÃO"),"DESCARTE/DEVOLUÇÃO",IF(AND(D3130="",K3130&lt;&gt;""),"SEM LOTE",IF(AND(Q3130&lt;&gt;"",Q3130&gt;=Parametros!$B$11),"PARADO/SEM GIRO","OK"))))))))))</f>
        <v>VENCIDO</v>
      </c>
      <c r="T3130" s="29" t="str">
        <f aca="false">IF(AND($S3130="PARADO/SEM GIRO",$K3130="KG",OR(Painel!$B$5="(Todos)",A3130=Painel!$B$5)*OR(Painel!$E$5="(Todos)",P3130=Painel!$E$5)),$J3130+ROW()/10000000,"")</f>
        <v/>
      </c>
      <c r="U3130" s="29" t="n">
        <f aca="false">IF(AND($S3130="VENCIDO",$K3130="KG",OR(Painel!$B$5="(Todos)",A3130=Painel!$B$5)*OR(Painel!$E$5="(Todos)",P3130=Painel!$E$5)),$J3130+ROW()/10000000,"")</f>
        <v>36.360313</v>
      </c>
    </row>
    <row r="3131" customFormat="false" ht="15" hidden="false" customHeight="false" outlineLevel="0" collapsed="false">
      <c r="A3131" s="29" t="s">
        <v>55</v>
      </c>
      <c r="B3131" s="29" t="s">
        <v>5386</v>
      </c>
      <c r="C3131" s="29" t="s">
        <v>437</v>
      </c>
      <c r="D3131" s="29" t="s">
        <v>5915</v>
      </c>
      <c r="E3131" s="29" t="n">
        <v>488</v>
      </c>
      <c r="F3131" s="29" t="s">
        <v>189</v>
      </c>
      <c r="G3131" s="29" t="s">
        <v>5916</v>
      </c>
      <c r="H3131" s="30" t="n">
        <v>12.12</v>
      </c>
      <c r="I3131" s="31" t="n">
        <v>46240</v>
      </c>
      <c r="J3131" s="30" t="n">
        <v>12.12</v>
      </c>
      <c r="K3131" s="29" t="s">
        <v>120</v>
      </c>
      <c r="L3131" s="29" t="s">
        <v>1330</v>
      </c>
      <c r="M3131" s="29"/>
      <c r="N3131" s="29" t="s">
        <v>122</v>
      </c>
      <c r="O3131" s="31" t="n">
        <v>46096</v>
      </c>
      <c r="P3131" s="29" t="s">
        <v>123</v>
      </c>
      <c r="Q3131" s="29" t="n">
        <f aca="false">IFERROR(VALUE(L3131),"")</f>
        <v>45</v>
      </c>
      <c r="R3131" s="29" t="n">
        <f aca="true">IF(O3131="","",O3131-TODAY())</f>
        <v>-189</v>
      </c>
      <c r="S3131" s="29" t="str">
        <f aca="false">IF(C3131="&lt;&lt; vazio &gt;&gt;","VAZIA",IF(AND(O3131&lt;&gt;"",R3131&lt;0),"VENCIDO",IF(AND(O3131&lt;&gt;"",R3131&lt;=Parametros!$B$10),"PRÓX. VENCIMENTO",IF(F3131="Q","QUALIDADE",IF(F3131="S","BLOQUEADO",IF(F3131="R","RESTRITO/DEVOLUÇÃO",IF(OR(N3131="QUAR",N3131="QRES"),"QUARENTENA",IF(OR(B3131="DESCARTE",B3131="DEVOLUÇÃO"),"DESCARTE/DEVOLUÇÃO",IF(AND(D3131="",K3131&lt;&gt;""),"SEM LOTE",IF(AND(Q3131&lt;&gt;"",Q3131&gt;=Parametros!$B$11),"PARADO/SEM GIRO","OK"))))))))))</f>
        <v>VENCIDO</v>
      </c>
      <c r="T3131" s="29" t="str">
        <f aca="false">IF(AND($S3131="PARADO/SEM GIRO",$K3131="KG",OR(Painel!$B$5="(Todos)",A3131=Painel!$B$5)*OR(Painel!$E$5="(Todos)",P3131=Painel!$E$5)),$J3131+ROW()/10000000,"")</f>
        <v/>
      </c>
      <c r="U3131" s="29" t="n">
        <f aca="false">IF(AND($S3131="VENCIDO",$K3131="KG",OR(Painel!$B$5="(Todos)",A3131=Painel!$B$5)*OR(Painel!$E$5="(Todos)",P3131=Painel!$E$5)),$J3131+ROW()/10000000,"")</f>
        <v>12.1203131</v>
      </c>
    </row>
    <row r="3132" customFormat="false" ht="15" hidden="false" customHeight="false" outlineLevel="0" collapsed="false">
      <c r="A3132" s="29" t="s">
        <v>55</v>
      </c>
      <c r="B3132" s="29" t="s">
        <v>5386</v>
      </c>
      <c r="C3132" s="29" t="s">
        <v>556</v>
      </c>
      <c r="D3132" s="29" t="s">
        <v>5917</v>
      </c>
      <c r="E3132" s="29" t="n">
        <v>488</v>
      </c>
      <c r="F3132" s="29" t="s">
        <v>189</v>
      </c>
      <c r="G3132" s="29" t="s">
        <v>5918</v>
      </c>
      <c r="H3132" s="30" t="n">
        <v>16.4</v>
      </c>
      <c r="I3132" s="31" t="n">
        <v>46240</v>
      </c>
      <c r="J3132" s="30" t="n">
        <v>16.4</v>
      </c>
      <c r="K3132" s="29" t="s">
        <v>120</v>
      </c>
      <c r="L3132" s="29" t="s">
        <v>1330</v>
      </c>
      <c r="M3132" s="29"/>
      <c r="N3132" s="29" t="s">
        <v>122</v>
      </c>
      <c r="O3132" s="29"/>
      <c r="P3132" s="29" t="s">
        <v>123</v>
      </c>
      <c r="Q3132" s="29" t="n">
        <f aca="false">IFERROR(VALUE(L3132),"")</f>
        <v>45</v>
      </c>
      <c r="R3132" s="29" t="str">
        <f aca="true">IF(O3132="","",O3132-TODAY())</f>
        <v/>
      </c>
      <c r="S3132" s="29" t="str">
        <f aca="false">IF(C3132="&lt;&lt; vazio &gt;&gt;","VAZIA",IF(AND(O3132&lt;&gt;"",R3132&lt;0),"VENCIDO",IF(AND(O3132&lt;&gt;"",R3132&lt;=Parametros!$B$10),"PRÓX. VENCIMENTO",IF(F3132="Q","QUALIDADE",IF(F3132="S","BLOQUEADO",IF(F3132="R","RESTRITO/DEVOLUÇÃO",IF(OR(N3132="QUAR",N3132="QRES"),"QUARENTENA",IF(OR(B3132="DESCARTE",B3132="DEVOLUÇÃO"),"DESCARTE/DEVOLUÇÃO",IF(AND(D3132="",K3132&lt;&gt;""),"SEM LOTE",IF(AND(Q3132&lt;&gt;"",Q3132&gt;=Parametros!$B$11),"PARADO/SEM GIRO","OK"))))))))))</f>
        <v>RESTRITO/DEVOLUÇÃO</v>
      </c>
      <c r="T3132" s="29" t="str">
        <f aca="false">IF(AND($S3132="PARADO/SEM GIRO",$K3132="KG",OR(Painel!$B$5="(Todos)",A3132=Painel!$B$5)*OR(Painel!$E$5="(Todos)",P3132=Painel!$E$5)),$J3132+ROW()/10000000,"")</f>
        <v/>
      </c>
      <c r="U3132" s="29" t="str">
        <f aca="false">IF(AND($S3132="VENCIDO",$K3132="KG",OR(Painel!$B$5="(Todos)",A3132=Painel!$B$5)*OR(Painel!$E$5="(Todos)",P3132=Painel!$E$5)),$J3132+ROW()/10000000,"")</f>
        <v/>
      </c>
    </row>
    <row r="3133" customFormat="false" ht="15" hidden="false" customHeight="false" outlineLevel="0" collapsed="false">
      <c r="A3133" s="29" t="s">
        <v>55</v>
      </c>
      <c r="B3133" s="29" t="s">
        <v>5386</v>
      </c>
      <c r="C3133" s="29" t="s">
        <v>556</v>
      </c>
      <c r="D3133" s="29" t="s">
        <v>5919</v>
      </c>
      <c r="E3133" s="29" t="n">
        <v>488</v>
      </c>
      <c r="F3133" s="29" t="s">
        <v>189</v>
      </c>
      <c r="G3133" s="29" t="s">
        <v>5920</v>
      </c>
      <c r="H3133" s="30" t="n">
        <v>16.4</v>
      </c>
      <c r="I3133" s="31" t="n">
        <v>46240</v>
      </c>
      <c r="J3133" s="30" t="n">
        <v>16.4</v>
      </c>
      <c r="K3133" s="29" t="s">
        <v>120</v>
      </c>
      <c r="L3133" s="29" t="s">
        <v>1330</v>
      </c>
      <c r="M3133" s="29"/>
      <c r="N3133" s="29" t="s">
        <v>122</v>
      </c>
      <c r="O3133" s="31" t="n">
        <v>45959</v>
      </c>
      <c r="P3133" s="29" t="s">
        <v>123</v>
      </c>
      <c r="Q3133" s="29" t="n">
        <f aca="false">IFERROR(VALUE(L3133),"")</f>
        <v>45</v>
      </c>
      <c r="R3133" s="29" t="n">
        <f aca="true">IF(O3133="","",O3133-TODAY())</f>
        <v>-326</v>
      </c>
      <c r="S3133" s="29" t="str">
        <f aca="false">IF(C3133="&lt;&lt; vazio &gt;&gt;","VAZIA",IF(AND(O3133&lt;&gt;"",R3133&lt;0),"VENCIDO",IF(AND(O3133&lt;&gt;"",R3133&lt;=Parametros!$B$10),"PRÓX. VENCIMENTO",IF(F3133="Q","QUALIDADE",IF(F3133="S","BLOQUEADO",IF(F3133="R","RESTRITO/DEVOLUÇÃO",IF(OR(N3133="QUAR",N3133="QRES"),"QUARENTENA",IF(OR(B3133="DESCARTE",B3133="DEVOLUÇÃO"),"DESCARTE/DEVOLUÇÃO",IF(AND(D3133="",K3133&lt;&gt;""),"SEM LOTE",IF(AND(Q3133&lt;&gt;"",Q3133&gt;=Parametros!$B$11),"PARADO/SEM GIRO","OK"))))))))))</f>
        <v>VENCIDO</v>
      </c>
      <c r="T3133" s="29" t="str">
        <f aca="false">IF(AND($S3133="PARADO/SEM GIRO",$K3133="KG",OR(Painel!$B$5="(Todos)",A3133=Painel!$B$5)*OR(Painel!$E$5="(Todos)",P3133=Painel!$E$5)),$J3133+ROW()/10000000,"")</f>
        <v/>
      </c>
      <c r="U3133" s="29" t="n">
        <f aca="false">IF(AND($S3133="VENCIDO",$K3133="KG",OR(Painel!$B$5="(Todos)",A3133=Painel!$B$5)*OR(Painel!$E$5="(Todos)",P3133=Painel!$E$5)),$J3133+ROW()/10000000,"")</f>
        <v>16.4003133</v>
      </c>
    </row>
    <row r="3134" customFormat="false" ht="15" hidden="false" customHeight="false" outlineLevel="0" collapsed="false">
      <c r="A3134" s="29" t="s">
        <v>55</v>
      </c>
      <c r="B3134" s="29" t="s">
        <v>5386</v>
      </c>
      <c r="C3134" s="29" t="s">
        <v>556</v>
      </c>
      <c r="D3134" s="29" t="s">
        <v>5921</v>
      </c>
      <c r="E3134" s="29" t="n">
        <v>488</v>
      </c>
      <c r="F3134" s="29" t="s">
        <v>189</v>
      </c>
      <c r="G3134" s="29" t="s">
        <v>5922</v>
      </c>
      <c r="H3134" s="30" t="n">
        <v>16.4</v>
      </c>
      <c r="I3134" s="31" t="n">
        <v>46245</v>
      </c>
      <c r="J3134" s="30" t="n">
        <v>16.4</v>
      </c>
      <c r="K3134" s="29" t="s">
        <v>120</v>
      </c>
      <c r="L3134" s="29" t="s">
        <v>2312</v>
      </c>
      <c r="M3134" s="29"/>
      <c r="N3134" s="29" t="s">
        <v>122</v>
      </c>
      <c r="O3134" s="31" t="n">
        <v>46187</v>
      </c>
      <c r="P3134" s="29" t="s">
        <v>123</v>
      </c>
      <c r="Q3134" s="29" t="n">
        <f aca="false">IFERROR(VALUE(L3134),"")</f>
        <v>40</v>
      </c>
      <c r="R3134" s="29" t="n">
        <f aca="true">IF(O3134="","",O3134-TODAY())</f>
        <v>-98</v>
      </c>
      <c r="S3134" s="29" t="str">
        <f aca="false">IF(C3134="&lt;&lt; vazio &gt;&gt;","VAZIA",IF(AND(O3134&lt;&gt;"",R3134&lt;0),"VENCIDO",IF(AND(O3134&lt;&gt;"",R3134&lt;=Parametros!$B$10),"PRÓX. VENCIMENTO",IF(F3134="Q","QUALIDADE",IF(F3134="S","BLOQUEADO",IF(F3134="R","RESTRITO/DEVOLUÇÃO",IF(OR(N3134="QUAR",N3134="QRES"),"QUARENTENA",IF(OR(B3134="DESCARTE",B3134="DEVOLUÇÃO"),"DESCARTE/DEVOLUÇÃO",IF(AND(D3134="",K3134&lt;&gt;""),"SEM LOTE",IF(AND(Q3134&lt;&gt;"",Q3134&gt;=Parametros!$B$11),"PARADO/SEM GIRO","OK"))))))))))</f>
        <v>VENCIDO</v>
      </c>
      <c r="T3134" s="29" t="str">
        <f aca="false">IF(AND($S3134="PARADO/SEM GIRO",$K3134="KG",OR(Painel!$B$5="(Todos)",A3134=Painel!$B$5)*OR(Painel!$E$5="(Todos)",P3134=Painel!$E$5)),$J3134+ROW()/10000000,"")</f>
        <v/>
      </c>
      <c r="U3134" s="29" t="n">
        <f aca="false">IF(AND($S3134="VENCIDO",$K3134="KG",OR(Painel!$B$5="(Todos)",A3134=Painel!$B$5)*OR(Painel!$E$5="(Todos)",P3134=Painel!$E$5)),$J3134+ROW()/10000000,"")</f>
        <v>16.4003134</v>
      </c>
    </row>
    <row r="3135" customFormat="false" ht="15" hidden="false" customHeight="false" outlineLevel="0" collapsed="false">
      <c r="A3135" s="29" t="s">
        <v>55</v>
      </c>
      <c r="B3135" s="29" t="s">
        <v>5386</v>
      </c>
      <c r="C3135" s="29" t="s">
        <v>556</v>
      </c>
      <c r="D3135" s="29" t="s">
        <v>5923</v>
      </c>
      <c r="E3135" s="29" t="n">
        <v>488</v>
      </c>
      <c r="F3135" s="29" t="s">
        <v>189</v>
      </c>
      <c r="G3135" s="29" t="s">
        <v>5924</v>
      </c>
      <c r="H3135" s="30" t="n">
        <v>16.4</v>
      </c>
      <c r="I3135" s="31" t="n">
        <v>46245</v>
      </c>
      <c r="J3135" s="30" t="n">
        <v>16.4</v>
      </c>
      <c r="K3135" s="29" t="s">
        <v>120</v>
      </c>
      <c r="L3135" s="29" t="s">
        <v>2312</v>
      </c>
      <c r="M3135" s="29"/>
      <c r="N3135" s="29" t="s">
        <v>122</v>
      </c>
      <c r="O3135" s="31" t="n">
        <v>46217</v>
      </c>
      <c r="P3135" s="29" t="s">
        <v>123</v>
      </c>
      <c r="Q3135" s="29" t="n">
        <f aca="false">IFERROR(VALUE(L3135),"")</f>
        <v>40</v>
      </c>
      <c r="R3135" s="29" t="n">
        <f aca="true">IF(O3135="","",O3135-TODAY())</f>
        <v>-68</v>
      </c>
      <c r="S3135" s="29" t="str">
        <f aca="false">IF(C3135="&lt;&lt; vazio &gt;&gt;","VAZIA",IF(AND(O3135&lt;&gt;"",R3135&lt;0),"VENCIDO",IF(AND(O3135&lt;&gt;"",R3135&lt;=Parametros!$B$10),"PRÓX. VENCIMENTO",IF(F3135="Q","QUALIDADE",IF(F3135="S","BLOQUEADO",IF(F3135="R","RESTRITO/DEVOLUÇÃO",IF(OR(N3135="QUAR",N3135="QRES"),"QUARENTENA",IF(OR(B3135="DESCARTE",B3135="DEVOLUÇÃO"),"DESCARTE/DEVOLUÇÃO",IF(AND(D3135="",K3135&lt;&gt;""),"SEM LOTE",IF(AND(Q3135&lt;&gt;"",Q3135&gt;=Parametros!$B$11),"PARADO/SEM GIRO","OK"))))))))))</f>
        <v>VENCIDO</v>
      </c>
      <c r="T3135" s="29" t="str">
        <f aca="false">IF(AND($S3135="PARADO/SEM GIRO",$K3135="KG",OR(Painel!$B$5="(Todos)",A3135=Painel!$B$5)*OR(Painel!$E$5="(Todos)",P3135=Painel!$E$5)),$J3135+ROW()/10000000,"")</f>
        <v/>
      </c>
      <c r="U3135" s="29" t="n">
        <f aca="false">IF(AND($S3135="VENCIDO",$K3135="KG",OR(Painel!$B$5="(Todos)",A3135=Painel!$B$5)*OR(Painel!$E$5="(Todos)",P3135=Painel!$E$5)),$J3135+ROW()/10000000,"")</f>
        <v>16.4003135</v>
      </c>
    </row>
    <row r="3136" customFormat="false" ht="15" hidden="false" customHeight="false" outlineLevel="0" collapsed="false">
      <c r="A3136" s="29" t="s">
        <v>55</v>
      </c>
      <c r="B3136" s="29" t="s">
        <v>5386</v>
      </c>
      <c r="C3136" s="29" t="s">
        <v>556</v>
      </c>
      <c r="D3136" s="29" t="s">
        <v>5925</v>
      </c>
      <c r="E3136" s="29" t="n">
        <v>488</v>
      </c>
      <c r="F3136" s="29" t="s">
        <v>189</v>
      </c>
      <c r="G3136" s="29" t="s">
        <v>5926</v>
      </c>
      <c r="H3136" s="30" t="n">
        <v>16.4</v>
      </c>
      <c r="I3136" s="31" t="n">
        <v>46240</v>
      </c>
      <c r="J3136" s="30" t="n">
        <v>16.4</v>
      </c>
      <c r="K3136" s="29" t="s">
        <v>120</v>
      </c>
      <c r="L3136" s="29" t="s">
        <v>1330</v>
      </c>
      <c r="M3136" s="29"/>
      <c r="N3136" s="29" t="s">
        <v>122</v>
      </c>
      <c r="O3136" s="31" t="n">
        <v>46561</v>
      </c>
      <c r="P3136" s="29" t="s">
        <v>123</v>
      </c>
      <c r="Q3136" s="29" t="n">
        <f aca="false">IFERROR(VALUE(L3136),"")</f>
        <v>45</v>
      </c>
      <c r="R3136" s="29" t="n">
        <f aca="true">IF(O3136="","",O3136-TODAY())</f>
        <v>276</v>
      </c>
      <c r="S3136" s="29" t="str">
        <f aca="false">IF(C3136="&lt;&lt; vazio &gt;&gt;","VAZIA",IF(AND(O3136&lt;&gt;"",R3136&lt;0),"VENCIDO",IF(AND(O3136&lt;&gt;"",R3136&lt;=Parametros!$B$10),"PRÓX. VENCIMENTO",IF(F3136="Q","QUALIDADE",IF(F3136="S","BLOQUEADO",IF(F3136="R","RESTRITO/DEVOLUÇÃO",IF(OR(N3136="QUAR",N3136="QRES"),"QUARENTENA",IF(OR(B3136="DESCARTE",B3136="DEVOLUÇÃO"),"DESCARTE/DEVOLUÇÃO",IF(AND(D3136="",K3136&lt;&gt;""),"SEM LOTE",IF(AND(Q3136&lt;&gt;"",Q3136&gt;=Parametros!$B$11),"PARADO/SEM GIRO","OK"))))))))))</f>
        <v>RESTRITO/DEVOLUÇÃO</v>
      </c>
      <c r="T3136" s="29" t="str">
        <f aca="false">IF(AND($S3136="PARADO/SEM GIRO",$K3136="KG",OR(Painel!$B$5="(Todos)",A3136=Painel!$B$5)*OR(Painel!$E$5="(Todos)",P3136=Painel!$E$5)),$J3136+ROW()/10000000,"")</f>
        <v/>
      </c>
      <c r="U3136" s="29" t="str">
        <f aca="false">IF(AND($S3136="VENCIDO",$K3136="KG",OR(Painel!$B$5="(Todos)",A3136=Painel!$B$5)*OR(Painel!$E$5="(Todos)",P3136=Painel!$E$5)),$J3136+ROW()/10000000,"")</f>
        <v/>
      </c>
    </row>
    <row r="3137" customFormat="false" ht="15" hidden="false" customHeight="false" outlineLevel="0" collapsed="false">
      <c r="A3137" s="29" t="s">
        <v>55</v>
      </c>
      <c r="B3137" s="29" t="s">
        <v>5386</v>
      </c>
      <c r="C3137" s="29" t="s">
        <v>373</v>
      </c>
      <c r="D3137" s="29" t="s">
        <v>5927</v>
      </c>
      <c r="E3137" s="29" t="n">
        <v>488</v>
      </c>
      <c r="F3137" s="29" t="s">
        <v>137</v>
      </c>
      <c r="G3137" s="29" t="s">
        <v>5928</v>
      </c>
      <c r="H3137" s="30" t="n">
        <v>12.12</v>
      </c>
      <c r="I3137" s="31" t="n">
        <v>46271</v>
      </c>
      <c r="J3137" s="30" t="n">
        <v>12.12</v>
      </c>
      <c r="K3137" s="29" t="s">
        <v>120</v>
      </c>
      <c r="L3137" s="29" t="s">
        <v>221</v>
      </c>
      <c r="M3137" s="29"/>
      <c r="N3137" s="29" t="s">
        <v>134</v>
      </c>
      <c r="O3137" s="31" t="n">
        <v>46246</v>
      </c>
      <c r="P3137" s="29" t="s">
        <v>123</v>
      </c>
      <c r="Q3137" s="29" t="n">
        <f aca="false">IFERROR(VALUE(L3137),"")</f>
        <v>14</v>
      </c>
      <c r="R3137" s="29" t="n">
        <f aca="true">IF(O3137="","",O3137-TODAY())</f>
        <v>-39</v>
      </c>
      <c r="S3137" s="29" t="str">
        <f aca="false">IF(C3137="&lt;&lt; vazio &gt;&gt;","VAZIA",IF(AND(O3137&lt;&gt;"",R3137&lt;0),"VENCIDO",IF(AND(O3137&lt;&gt;"",R3137&lt;=Parametros!$B$10),"PRÓX. VENCIMENTO",IF(F3137="Q","QUALIDADE",IF(F3137="S","BLOQUEADO",IF(F3137="R","RESTRITO/DEVOLUÇÃO",IF(OR(N3137="QUAR",N3137="QRES"),"QUARENTENA",IF(OR(B3137="DESCARTE",B3137="DEVOLUÇÃO"),"DESCARTE/DEVOLUÇÃO",IF(AND(D3137="",K3137&lt;&gt;""),"SEM LOTE",IF(AND(Q3137&lt;&gt;"",Q3137&gt;=Parametros!$B$11),"PARADO/SEM GIRO","OK"))))))))))</f>
        <v>VENCIDO</v>
      </c>
      <c r="T3137" s="29" t="str">
        <f aca="false">IF(AND($S3137="PARADO/SEM GIRO",$K3137="KG",OR(Painel!$B$5="(Todos)",A3137=Painel!$B$5)*OR(Painel!$E$5="(Todos)",P3137=Painel!$E$5)),$J3137+ROW()/10000000,"")</f>
        <v/>
      </c>
      <c r="U3137" s="29" t="n">
        <f aca="false">IF(AND($S3137="VENCIDO",$K3137="KG",OR(Painel!$B$5="(Todos)",A3137=Painel!$B$5)*OR(Painel!$E$5="(Todos)",P3137=Painel!$E$5)),$J3137+ROW()/10000000,"")</f>
        <v>12.1203137</v>
      </c>
    </row>
    <row r="3138" customFormat="false" ht="15" hidden="false" customHeight="false" outlineLevel="0" collapsed="false">
      <c r="A3138" s="29" t="s">
        <v>55</v>
      </c>
      <c r="B3138" s="29" t="s">
        <v>5386</v>
      </c>
      <c r="C3138" s="29" t="s">
        <v>373</v>
      </c>
      <c r="D3138" s="29" t="s">
        <v>5929</v>
      </c>
      <c r="E3138" s="29" t="n">
        <v>488</v>
      </c>
      <c r="F3138" s="29" t="s">
        <v>137</v>
      </c>
      <c r="G3138" s="29" t="s">
        <v>5930</v>
      </c>
      <c r="H3138" s="30" t="n">
        <v>36.36</v>
      </c>
      <c r="I3138" s="31" t="n">
        <v>46271</v>
      </c>
      <c r="J3138" s="30" t="n">
        <v>36.36</v>
      </c>
      <c r="K3138" s="29" t="s">
        <v>120</v>
      </c>
      <c r="L3138" s="29" t="s">
        <v>221</v>
      </c>
      <c r="M3138" s="29"/>
      <c r="N3138" s="29" t="s">
        <v>134</v>
      </c>
      <c r="O3138" s="31" t="n">
        <v>46294</v>
      </c>
      <c r="P3138" s="29" t="s">
        <v>123</v>
      </c>
      <c r="Q3138" s="29" t="n">
        <f aca="false">IFERROR(VALUE(L3138),"")</f>
        <v>14</v>
      </c>
      <c r="R3138" s="29" t="n">
        <f aca="true">IF(O3138="","",O3138-TODAY())</f>
        <v>9</v>
      </c>
      <c r="S3138" s="29" t="str">
        <f aca="false">IF(C3138="&lt;&lt; vazio &gt;&gt;","VAZIA",IF(AND(O3138&lt;&gt;"",R3138&lt;0),"VENCIDO",IF(AND(O3138&lt;&gt;"",R3138&lt;=Parametros!$B$10),"PRÓX. VENCIMENTO",IF(F3138="Q","QUALIDADE",IF(F3138="S","BLOQUEADO",IF(F3138="R","RESTRITO/DEVOLUÇÃO",IF(OR(N3138="QUAR",N3138="QRES"),"QUARENTENA",IF(OR(B3138="DESCARTE",B3138="DEVOLUÇÃO"),"DESCARTE/DEVOLUÇÃO",IF(AND(D3138="",K3138&lt;&gt;""),"SEM LOTE",IF(AND(Q3138&lt;&gt;"",Q3138&gt;=Parametros!$B$11),"PARADO/SEM GIRO","OK"))))))))))</f>
        <v>PRÓX. VENCIMENTO</v>
      </c>
      <c r="T3138" s="29" t="str">
        <f aca="false">IF(AND($S3138="PARADO/SEM GIRO",$K3138="KG",OR(Painel!$B$5="(Todos)",A3138=Painel!$B$5)*OR(Painel!$E$5="(Todos)",P3138=Painel!$E$5)),$J3138+ROW()/10000000,"")</f>
        <v/>
      </c>
      <c r="U3138" s="29" t="str">
        <f aca="false">IF(AND($S3138="VENCIDO",$K3138="KG",OR(Painel!$B$5="(Todos)",A3138=Painel!$B$5)*OR(Painel!$E$5="(Todos)",P3138=Painel!$E$5)),$J3138+ROW()/10000000,"")</f>
        <v/>
      </c>
    </row>
    <row r="3139" customFormat="false" ht="15" hidden="false" customHeight="false" outlineLevel="0" collapsed="false">
      <c r="A3139" s="29" t="s">
        <v>55</v>
      </c>
      <c r="B3139" s="29" t="s">
        <v>5386</v>
      </c>
      <c r="C3139" s="29" t="s">
        <v>373</v>
      </c>
      <c r="D3139" s="29" t="s">
        <v>5929</v>
      </c>
      <c r="E3139" s="29" t="n">
        <v>488</v>
      </c>
      <c r="F3139" s="29" t="s">
        <v>137</v>
      </c>
      <c r="G3139" s="29" t="s">
        <v>5931</v>
      </c>
      <c r="H3139" s="30" t="n">
        <v>12.12</v>
      </c>
      <c r="I3139" s="31" t="n">
        <v>46271</v>
      </c>
      <c r="J3139" s="30" t="n">
        <v>12.12</v>
      </c>
      <c r="K3139" s="29" t="s">
        <v>120</v>
      </c>
      <c r="L3139" s="29" t="s">
        <v>221</v>
      </c>
      <c r="M3139" s="29"/>
      <c r="N3139" s="29" t="s">
        <v>134</v>
      </c>
      <c r="O3139" s="31" t="n">
        <v>46294</v>
      </c>
      <c r="P3139" s="29" t="s">
        <v>123</v>
      </c>
      <c r="Q3139" s="29" t="n">
        <f aca="false">IFERROR(VALUE(L3139),"")</f>
        <v>14</v>
      </c>
      <c r="R3139" s="29" t="n">
        <f aca="true">IF(O3139="","",O3139-TODAY())</f>
        <v>9</v>
      </c>
      <c r="S3139" s="29" t="str">
        <f aca="false">IF(C3139="&lt;&lt; vazio &gt;&gt;","VAZIA",IF(AND(O3139&lt;&gt;"",R3139&lt;0),"VENCIDO",IF(AND(O3139&lt;&gt;"",R3139&lt;=Parametros!$B$10),"PRÓX. VENCIMENTO",IF(F3139="Q","QUALIDADE",IF(F3139="S","BLOQUEADO",IF(F3139="R","RESTRITO/DEVOLUÇÃO",IF(OR(N3139="QUAR",N3139="QRES"),"QUARENTENA",IF(OR(B3139="DESCARTE",B3139="DEVOLUÇÃO"),"DESCARTE/DEVOLUÇÃO",IF(AND(D3139="",K3139&lt;&gt;""),"SEM LOTE",IF(AND(Q3139&lt;&gt;"",Q3139&gt;=Parametros!$B$11),"PARADO/SEM GIRO","OK"))))))))))</f>
        <v>PRÓX. VENCIMENTO</v>
      </c>
      <c r="T3139" s="29" t="str">
        <f aca="false">IF(AND($S3139="PARADO/SEM GIRO",$K3139="KG",OR(Painel!$B$5="(Todos)",A3139=Painel!$B$5)*OR(Painel!$E$5="(Todos)",P3139=Painel!$E$5)),$J3139+ROW()/10000000,"")</f>
        <v/>
      </c>
      <c r="U3139" s="29" t="str">
        <f aca="false">IF(AND($S3139="VENCIDO",$K3139="KG",OR(Painel!$B$5="(Todos)",A3139=Painel!$B$5)*OR(Painel!$E$5="(Todos)",P3139=Painel!$E$5)),$J3139+ROW()/10000000,"")</f>
        <v/>
      </c>
    </row>
    <row r="3140" customFormat="false" ht="15" hidden="false" customHeight="false" outlineLevel="0" collapsed="false">
      <c r="A3140" s="29" t="s">
        <v>55</v>
      </c>
      <c r="B3140" s="29" t="s">
        <v>5386</v>
      </c>
      <c r="C3140" s="29" t="s">
        <v>373</v>
      </c>
      <c r="D3140" s="29" t="s">
        <v>5929</v>
      </c>
      <c r="E3140" s="29" t="n">
        <v>488</v>
      </c>
      <c r="F3140" s="29" t="s">
        <v>137</v>
      </c>
      <c r="G3140" s="29" t="s">
        <v>5932</v>
      </c>
      <c r="H3140" s="30" t="n">
        <v>12.12</v>
      </c>
      <c r="I3140" s="31" t="n">
        <v>46271</v>
      </c>
      <c r="J3140" s="30" t="n">
        <v>12.12</v>
      </c>
      <c r="K3140" s="29" t="s">
        <v>120</v>
      </c>
      <c r="L3140" s="29" t="s">
        <v>221</v>
      </c>
      <c r="M3140" s="29"/>
      <c r="N3140" s="29" t="s">
        <v>134</v>
      </c>
      <c r="O3140" s="31" t="n">
        <v>46294</v>
      </c>
      <c r="P3140" s="29" t="s">
        <v>123</v>
      </c>
      <c r="Q3140" s="29" t="n">
        <f aca="false">IFERROR(VALUE(L3140),"")</f>
        <v>14</v>
      </c>
      <c r="R3140" s="29" t="n">
        <f aca="true">IF(O3140="","",O3140-TODAY())</f>
        <v>9</v>
      </c>
      <c r="S3140" s="29" t="str">
        <f aca="false">IF(C3140="&lt;&lt; vazio &gt;&gt;","VAZIA",IF(AND(O3140&lt;&gt;"",R3140&lt;0),"VENCIDO",IF(AND(O3140&lt;&gt;"",R3140&lt;=Parametros!$B$10),"PRÓX. VENCIMENTO",IF(F3140="Q","QUALIDADE",IF(F3140="S","BLOQUEADO",IF(F3140="R","RESTRITO/DEVOLUÇÃO",IF(OR(N3140="QUAR",N3140="QRES"),"QUARENTENA",IF(OR(B3140="DESCARTE",B3140="DEVOLUÇÃO"),"DESCARTE/DEVOLUÇÃO",IF(AND(D3140="",K3140&lt;&gt;""),"SEM LOTE",IF(AND(Q3140&lt;&gt;"",Q3140&gt;=Parametros!$B$11),"PARADO/SEM GIRO","OK"))))))))))</f>
        <v>PRÓX. VENCIMENTO</v>
      </c>
      <c r="T3140" s="29" t="str">
        <f aca="false">IF(AND($S3140="PARADO/SEM GIRO",$K3140="KG",OR(Painel!$B$5="(Todos)",A3140=Painel!$B$5)*OR(Painel!$E$5="(Todos)",P3140=Painel!$E$5)),$J3140+ROW()/10000000,"")</f>
        <v/>
      </c>
      <c r="U3140" s="29" t="str">
        <f aca="false">IF(AND($S3140="VENCIDO",$K3140="KG",OR(Painel!$B$5="(Todos)",A3140=Painel!$B$5)*OR(Painel!$E$5="(Todos)",P3140=Painel!$E$5)),$J3140+ROW()/10000000,"")</f>
        <v/>
      </c>
    </row>
    <row r="3141" customFormat="false" ht="15" hidden="false" customHeight="false" outlineLevel="0" collapsed="false">
      <c r="A3141" s="29" t="s">
        <v>55</v>
      </c>
      <c r="B3141" s="29" t="s">
        <v>5386</v>
      </c>
      <c r="C3141" s="29" t="s">
        <v>373</v>
      </c>
      <c r="D3141" s="29" t="s">
        <v>5929</v>
      </c>
      <c r="E3141" s="29" t="n">
        <v>488</v>
      </c>
      <c r="F3141" s="29" t="s">
        <v>137</v>
      </c>
      <c r="G3141" s="29" t="s">
        <v>5933</v>
      </c>
      <c r="H3141" s="30" t="n">
        <v>12.12</v>
      </c>
      <c r="I3141" s="31" t="n">
        <v>46271</v>
      </c>
      <c r="J3141" s="30" t="n">
        <v>12.12</v>
      </c>
      <c r="K3141" s="29" t="s">
        <v>120</v>
      </c>
      <c r="L3141" s="29" t="s">
        <v>221</v>
      </c>
      <c r="M3141" s="29"/>
      <c r="N3141" s="29" t="s">
        <v>134</v>
      </c>
      <c r="O3141" s="31" t="n">
        <v>46294</v>
      </c>
      <c r="P3141" s="29" t="s">
        <v>123</v>
      </c>
      <c r="Q3141" s="29" t="n">
        <f aca="false">IFERROR(VALUE(L3141),"")</f>
        <v>14</v>
      </c>
      <c r="R3141" s="29" t="n">
        <f aca="true">IF(O3141="","",O3141-TODAY())</f>
        <v>9</v>
      </c>
      <c r="S3141" s="29" t="str">
        <f aca="false">IF(C3141="&lt;&lt; vazio &gt;&gt;","VAZIA",IF(AND(O3141&lt;&gt;"",R3141&lt;0),"VENCIDO",IF(AND(O3141&lt;&gt;"",R3141&lt;=Parametros!$B$10),"PRÓX. VENCIMENTO",IF(F3141="Q","QUALIDADE",IF(F3141="S","BLOQUEADO",IF(F3141="R","RESTRITO/DEVOLUÇÃO",IF(OR(N3141="QUAR",N3141="QRES"),"QUARENTENA",IF(OR(B3141="DESCARTE",B3141="DEVOLUÇÃO"),"DESCARTE/DEVOLUÇÃO",IF(AND(D3141="",K3141&lt;&gt;""),"SEM LOTE",IF(AND(Q3141&lt;&gt;"",Q3141&gt;=Parametros!$B$11),"PARADO/SEM GIRO","OK"))))))))))</f>
        <v>PRÓX. VENCIMENTO</v>
      </c>
      <c r="T3141" s="29" t="str">
        <f aca="false">IF(AND($S3141="PARADO/SEM GIRO",$K3141="KG",OR(Painel!$B$5="(Todos)",A3141=Painel!$B$5)*OR(Painel!$E$5="(Todos)",P3141=Painel!$E$5)),$J3141+ROW()/10000000,"")</f>
        <v/>
      </c>
      <c r="U3141" s="29" t="str">
        <f aca="false">IF(AND($S3141="VENCIDO",$K3141="KG",OR(Painel!$B$5="(Todos)",A3141=Painel!$B$5)*OR(Painel!$E$5="(Todos)",P3141=Painel!$E$5)),$J3141+ROW()/10000000,"")</f>
        <v/>
      </c>
    </row>
    <row r="3142" customFormat="false" ht="15" hidden="false" customHeight="false" outlineLevel="0" collapsed="false">
      <c r="A3142" s="29" t="s">
        <v>55</v>
      </c>
      <c r="B3142" s="29" t="s">
        <v>5386</v>
      </c>
      <c r="C3142" s="29" t="s">
        <v>373</v>
      </c>
      <c r="D3142" s="29" t="s">
        <v>5934</v>
      </c>
      <c r="E3142" s="29" t="n">
        <v>488</v>
      </c>
      <c r="F3142" s="29" t="s">
        <v>189</v>
      </c>
      <c r="G3142" s="29" t="s">
        <v>5935</v>
      </c>
      <c r="H3142" s="30" t="n">
        <v>12.12</v>
      </c>
      <c r="I3142" s="31" t="n">
        <v>46240</v>
      </c>
      <c r="J3142" s="30" t="n">
        <v>12.12</v>
      </c>
      <c r="K3142" s="29" t="s">
        <v>120</v>
      </c>
      <c r="L3142" s="29" t="s">
        <v>1330</v>
      </c>
      <c r="M3142" s="29"/>
      <c r="N3142" s="29" t="s">
        <v>122</v>
      </c>
      <c r="O3142" s="31" t="n">
        <v>46323</v>
      </c>
      <c r="P3142" s="29" t="s">
        <v>123</v>
      </c>
      <c r="Q3142" s="29" t="n">
        <f aca="false">IFERROR(VALUE(L3142),"")</f>
        <v>45</v>
      </c>
      <c r="R3142" s="29" t="n">
        <f aca="true">IF(O3142="","",O3142-TODAY())</f>
        <v>38</v>
      </c>
      <c r="S3142" s="29" t="str">
        <f aca="false">IF(C3142="&lt;&lt; vazio &gt;&gt;","VAZIA",IF(AND(O3142&lt;&gt;"",R3142&lt;0),"VENCIDO",IF(AND(O3142&lt;&gt;"",R3142&lt;=Parametros!$B$10),"PRÓX. VENCIMENTO",IF(F3142="Q","QUALIDADE",IF(F3142="S","BLOQUEADO",IF(F3142="R","RESTRITO/DEVOLUÇÃO",IF(OR(N3142="QUAR",N3142="QRES"),"QUARENTENA",IF(OR(B3142="DESCARTE",B3142="DEVOLUÇÃO"),"DESCARTE/DEVOLUÇÃO",IF(AND(D3142="",K3142&lt;&gt;""),"SEM LOTE",IF(AND(Q3142&lt;&gt;"",Q3142&gt;=Parametros!$B$11),"PARADO/SEM GIRO","OK"))))))))))</f>
        <v>PRÓX. VENCIMENTO</v>
      </c>
      <c r="T3142" s="29" t="str">
        <f aca="false">IF(AND($S3142="PARADO/SEM GIRO",$K3142="KG",OR(Painel!$B$5="(Todos)",A3142=Painel!$B$5)*OR(Painel!$E$5="(Todos)",P3142=Painel!$E$5)),$J3142+ROW()/10000000,"")</f>
        <v/>
      </c>
      <c r="U3142" s="29" t="str">
        <f aca="false">IF(AND($S3142="VENCIDO",$K3142="KG",OR(Painel!$B$5="(Todos)",A3142=Painel!$B$5)*OR(Painel!$E$5="(Todos)",P3142=Painel!$E$5)),$J3142+ROW()/10000000,"")</f>
        <v/>
      </c>
    </row>
    <row r="3143" customFormat="false" ht="15" hidden="false" customHeight="false" outlineLevel="0" collapsed="false">
      <c r="A3143" s="29" t="s">
        <v>55</v>
      </c>
      <c r="B3143" s="29" t="s">
        <v>5386</v>
      </c>
      <c r="C3143" s="29" t="s">
        <v>373</v>
      </c>
      <c r="D3143" s="29" t="s">
        <v>5936</v>
      </c>
      <c r="E3143" s="29" t="n">
        <v>488</v>
      </c>
      <c r="F3143" s="29" t="s">
        <v>189</v>
      </c>
      <c r="G3143" s="29" t="s">
        <v>5937</v>
      </c>
      <c r="H3143" s="30" t="n">
        <v>12.12</v>
      </c>
      <c r="I3143" s="31" t="n">
        <v>46247</v>
      </c>
      <c r="J3143" s="30" t="n">
        <v>12.12</v>
      </c>
      <c r="K3143" s="29" t="s">
        <v>120</v>
      </c>
      <c r="L3143" s="29" t="s">
        <v>1719</v>
      </c>
      <c r="M3143" s="29"/>
      <c r="N3143" s="29" t="s">
        <v>122</v>
      </c>
      <c r="O3143" s="31" t="n">
        <v>46327</v>
      </c>
      <c r="P3143" s="29" t="s">
        <v>123</v>
      </c>
      <c r="Q3143" s="29" t="n">
        <f aca="false">IFERROR(VALUE(L3143),"")</f>
        <v>38</v>
      </c>
      <c r="R3143" s="29" t="n">
        <f aca="true">IF(O3143="","",O3143-TODAY())</f>
        <v>42</v>
      </c>
      <c r="S3143" s="29" t="str">
        <f aca="false">IF(C3143="&lt;&lt; vazio &gt;&gt;","VAZIA",IF(AND(O3143&lt;&gt;"",R3143&lt;0),"VENCIDO",IF(AND(O3143&lt;&gt;"",R3143&lt;=Parametros!$B$10),"PRÓX. VENCIMENTO",IF(F3143="Q","QUALIDADE",IF(F3143="S","BLOQUEADO",IF(F3143="R","RESTRITO/DEVOLUÇÃO",IF(OR(N3143="QUAR",N3143="QRES"),"QUARENTENA",IF(OR(B3143="DESCARTE",B3143="DEVOLUÇÃO"),"DESCARTE/DEVOLUÇÃO",IF(AND(D3143="",K3143&lt;&gt;""),"SEM LOTE",IF(AND(Q3143&lt;&gt;"",Q3143&gt;=Parametros!$B$11),"PARADO/SEM GIRO","OK"))))))))))</f>
        <v>PRÓX. VENCIMENTO</v>
      </c>
      <c r="T3143" s="29" t="str">
        <f aca="false">IF(AND($S3143="PARADO/SEM GIRO",$K3143="KG",OR(Painel!$B$5="(Todos)",A3143=Painel!$B$5)*OR(Painel!$E$5="(Todos)",P3143=Painel!$E$5)),$J3143+ROW()/10000000,"")</f>
        <v/>
      </c>
      <c r="U3143" s="29" t="str">
        <f aca="false">IF(AND($S3143="VENCIDO",$K3143="KG",OR(Painel!$B$5="(Todos)",A3143=Painel!$B$5)*OR(Painel!$E$5="(Todos)",P3143=Painel!$E$5)),$J3143+ROW()/10000000,"")</f>
        <v/>
      </c>
    </row>
    <row r="3144" customFormat="false" ht="15" hidden="false" customHeight="false" outlineLevel="0" collapsed="false">
      <c r="A3144" s="29" t="s">
        <v>55</v>
      </c>
      <c r="B3144" s="29" t="s">
        <v>5386</v>
      </c>
      <c r="C3144" s="29" t="s">
        <v>373</v>
      </c>
      <c r="D3144" s="29" t="s">
        <v>5938</v>
      </c>
      <c r="E3144" s="29" t="n">
        <v>488</v>
      </c>
      <c r="F3144" s="29" t="s">
        <v>189</v>
      </c>
      <c r="G3144" s="29" t="s">
        <v>5939</v>
      </c>
      <c r="H3144" s="30" t="n">
        <v>12.12</v>
      </c>
      <c r="I3144" s="31" t="n">
        <v>46245</v>
      </c>
      <c r="J3144" s="30" t="n">
        <v>12.12</v>
      </c>
      <c r="K3144" s="29" t="s">
        <v>120</v>
      </c>
      <c r="L3144" s="29" t="s">
        <v>2312</v>
      </c>
      <c r="M3144" s="29"/>
      <c r="N3144" s="29" t="s">
        <v>122</v>
      </c>
      <c r="O3144" s="31" t="n">
        <v>46442</v>
      </c>
      <c r="P3144" s="29" t="s">
        <v>123</v>
      </c>
      <c r="Q3144" s="29" t="n">
        <f aca="false">IFERROR(VALUE(L3144),"")</f>
        <v>40</v>
      </c>
      <c r="R3144" s="29" t="n">
        <f aca="true">IF(O3144="","",O3144-TODAY())</f>
        <v>157</v>
      </c>
      <c r="S3144" s="29" t="str">
        <f aca="false">IF(C3144="&lt;&lt; vazio &gt;&gt;","VAZIA",IF(AND(O3144&lt;&gt;"",R3144&lt;0),"VENCIDO",IF(AND(O3144&lt;&gt;"",R3144&lt;=Parametros!$B$10),"PRÓX. VENCIMENTO",IF(F3144="Q","QUALIDADE",IF(F3144="S","BLOQUEADO",IF(F3144="R","RESTRITO/DEVOLUÇÃO",IF(OR(N3144="QUAR",N3144="QRES"),"QUARENTENA",IF(OR(B3144="DESCARTE",B3144="DEVOLUÇÃO"),"DESCARTE/DEVOLUÇÃO",IF(AND(D3144="",K3144&lt;&gt;""),"SEM LOTE",IF(AND(Q3144&lt;&gt;"",Q3144&gt;=Parametros!$B$11),"PARADO/SEM GIRO","OK"))))))))))</f>
        <v>RESTRITO/DEVOLUÇÃO</v>
      </c>
      <c r="T3144" s="29" t="str">
        <f aca="false">IF(AND($S3144="PARADO/SEM GIRO",$K3144="KG",OR(Painel!$B$5="(Todos)",A3144=Painel!$B$5)*OR(Painel!$E$5="(Todos)",P3144=Painel!$E$5)),$J3144+ROW()/10000000,"")</f>
        <v/>
      </c>
      <c r="U3144" s="29" t="str">
        <f aca="false">IF(AND($S3144="VENCIDO",$K3144="KG",OR(Painel!$B$5="(Todos)",A3144=Painel!$B$5)*OR(Painel!$E$5="(Todos)",P3144=Painel!$E$5)),$J3144+ROW()/10000000,"")</f>
        <v/>
      </c>
    </row>
    <row r="3145" customFormat="false" ht="15" hidden="false" customHeight="false" outlineLevel="0" collapsed="false">
      <c r="A3145" s="29" t="s">
        <v>55</v>
      </c>
      <c r="B3145" s="29" t="s">
        <v>5386</v>
      </c>
      <c r="C3145" s="29" t="s">
        <v>5213</v>
      </c>
      <c r="D3145" s="29" t="s">
        <v>5940</v>
      </c>
      <c r="E3145" s="29" t="n">
        <v>488</v>
      </c>
      <c r="F3145" s="29" t="s">
        <v>137</v>
      </c>
      <c r="G3145" s="29" t="s">
        <v>5941</v>
      </c>
      <c r="H3145" s="30" t="n">
        <v>60</v>
      </c>
      <c r="I3145" s="31" t="n">
        <v>46271</v>
      </c>
      <c r="J3145" s="30" t="n">
        <v>60</v>
      </c>
      <c r="K3145" s="29" t="s">
        <v>120</v>
      </c>
      <c r="L3145" s="29" t="s">
        <v>221</v>
      </c>
      <c r="M3145" s="29"/>
      <c r="N3145" s="29" t="s">
        <v>122</v>
      </c>
      <c r="O3145" s="31" t="n">
        <v>46268</v>
      </c>
      <c r="P3145" s="29" t="s">
        <v>123</v>
      </c>
      <c r="Q3145" s="29" t="n">
        <f aca="false">IFERROR(VALUE(L3145),"")</f>
        <v>14</v>
      </c>
      <c r="R3145" s="29" t="n">
        <f aca="true">IF(O3145="","",O3145-TODAY())</f>
        <v>-17</v>
      </c>
      <c r="S3145" s="29" t="str">
        <f aca="false">IF(C3145="&lt;&lt; vazio &gt;&gt;","VAZIA",IF(AND(O3145&lt;&gt;"",R3145&lt;0),"VENCIDO",IF(AND(O3145&lt;&gt;"",R3145&lt;=Parametros!$B$10),"PRÓX. VENCIMENTO",IF(F3145="Q","QUALIDADE",IF(F3145="S","BLOQUEADO",IF(F3145="R","RESTRITO/DEVOLUÇÃO",IF(OR(N3145="QUAR",N3145="QRES"),"QUARENTENA",IF(OR(B3145="DESCARTE",B3145="DEVOLUÇÃO"),"DESCARTE/DEVOLUÇÃO",IF(AND(D3145="",K3145&lt;&gt;""),"SEM LOTE",IF(AND(Q3145&lt;&gt;"",Q3145&gt;=Parametros!$B$11),"PARADO/SEM GIRO","OK"))))))))))</f>
        <v>VENCIDO</v>
      </c>
      <c r="T3145" s="29" t="str">
        <f aca="false">IF(AND($S3145="PARADO/SEM GIRO",$K3145="KG",OR(Painel!$B$5="(Todos)",A3145=Painel!$B$5)*OR(Painel!$E$5="(Todos)",P3145=Painel!$E$5)),$J3145+ROW()/10000000,"")</f>
        <v/>
      </c>
      <c r="U3145" s="29" t="n">
        <f aca="false">IF(AND($S3145="VENCIDO",$K3145="KG",OR(Painel!$B$5="(Todos)",A3145=Painel!$B$5)*OR(Painel!$E$5="(Todos)",P3145=Painel!$E$5)),$J3145+ROW()/10000000,"")</f>
        <v>60.0003145</v>
      </c>
    </row>
    <row r="3146" customFormat="false" ht="15" hidden="false" customHeight="false" outlineLevel="0" collapsed="false">
      <c r="A3146" s="29" t="s">
        <v>55</v>
      </c>
      <c r="B3146" s="29" t="s">
        <v>5386</v>
      </c>
      <c r="C3146" s="29" t="s">
        <v>5213</v>
      </c>
      <c r="D3146" s="29" t="s">
        <v>5942</v>
      </c>
      <c r="E3146" s="29" t="n">
        <v>488</v>
      </c>
      <c r="F3146" s="29"/>
      <c r="G3146" s="29" t="s">
        <v>5943</v>
      </c>
      <c r="H3146" s="30" t="n">
        <v>10</v>
      </c>
      <c r="I3146" s="31" t="n">
        <v>46282</v>
      </c>
      <c r="J3146" s="30" t="n">
        <v>10</v>
      </c>
      <c r="K3146" s="29" t="s">
        <v>120</v>
      </c>
      <c r="L3146" s="29" t="s">
        <v>400</v>
      </c>
      <c r="M3146" s="29"/>
      <c r="N3146" s="29" t="s">
        <v>122</v>
      </c>
      <c r="O3146" s="31" t="n">
        <v>46785</v>
      </c>
      <c r="P3146" s="29" t="s">
        <v>123</v>
      </c>
      <c r="Q3146" s="29" t="n">
        <f aca="false">IFERROR(VALUE(L3146),"")</f>
        <v>3</v>
      </c>
      <c r="R3146" s="29" t="n">
        <f aca="true">IF(O3146="","",O3146-TODAY())</f>
        <v>500</v>
      </c>
      <c r="S3146" s="29" t="str">
        <f aca="false">IF(C3146="&lt;&lt; vazio &gt;&gt;","VAZIA",IF(AND(O3146&lt;&gt;"",R3146&lt;0),"VENCIDO",IF(AND(O3146&lt;&gt;"",R3146&lt;=Parametros!$B$10),"PRÓX. VENCIMENTO",IF(F3146="Q","QUALIDADE",IF(F3146="S","BLOQUEADO",IF(F3146="R","RESTRITO/DEVOLUÇÃO",IF(OR(N3146="QUAR",N3146="QRES"),"QUARENTENA",IF(OR(B3146="DESCARTE",B3146="DEVOLUÇÃO"),"DESCARTE/DEVOLUÇÃO",IF(AND(D3146="",K3146&lt;&gt;""),"SEM LOTE",IF(AND(Q3146&lt;&gt;"",Q3146&gt;=Parametros!$B$11),"PARADO/SEM GIRO","OK"))))))))))</f>
        <v>DESCARTE/DEVOLUÇÃO</v>
      </c>
      <c r="T3146" s="29" t="str">
        <f aca="false">IF(AND($S3146="PARADO/SEM GIRO",$K3146="KG",OR(Painel!$B$5="(Todos)",A3146=Painel!$B$5)*OR(Painel!$E$5="(Todos)",P3146=Painel!$E$5)),$J3146+ROW()/10000000,"")</f>
        <v/>
      </c>
      <c r="U3146" s="29" t="str">
        <f aca="false">IF(AND($S3146="VENCIDO",$K3146="KG",OR(Painel!$B$5="(Todos)",A3146=Painel!$B$5)*OR(Painel!$E$5="(Todos)",P3146=Painel!$E$5)),$J3146+ROW()/10000000,"")</f>
        <v/>
      </c>
    </row>
    <row r="3147" customFormat="false" ht="15" hidden="false" customHeight="false" outlineLevel="0" collapsed="false">
      <c r="A3147" s="29" t="s">
        <v>55</v>
      </c>
      <c r="B3147" s="29" t="s">
        <v>5386</v>
      </c>
      <c r="C3147" s="29" t="s">
        <v>161</v>
      </c>
      <c r="D3147" s="29" t="s">
        <v>5944</v>
      </c>
      <c r="E3147" s="29" t="n">
        <v>488</v>
      </c>
      <c r="F3147" s="29" t="s">
        <v>189</v>
      </c>
      <c r="G3147" s="29" t="s">
        <v>5945</v>
      </c>
      <c r="H3147" s="30" t="n">
        <v>20.2</v>
      </c>
      <c r="I3147" s="31" t="n">
        <v>46239</v>
      </c>
      <c r="J3147" s="30" t="n">
        <v>20.2</v>
      </c>
      <c r="K3147" s="29" t="s">
        <v>120</v>
      </c>
      <c r="L3147" s="29" t="s">
        <v>5403</v>
      </c>
      <c r="M3147" s="29"/>
      <c r="N3147" s="29" t="s">
        <v>122</v>
      </c>
      <c r="O3147" s="31" t="n">
        <v>45904</v>
      </c>
      <c r="P3147" s="29" t="s">
        <v>123</v>
      </c>
      <c r="Q3147" s="29" t="n">
        <f aca="false">IFERROR(VALUE(L3147),"")</f>
        <v>46</v>
      </c>
      <c r="R3147" s="29" t="n">
        <f aca="true">IF(O3147="","",O3147-TODAY())</f>
        <v>-381</v>
      </c>
      <c r="S3147" s="29" t="str">
        <f aca="false">IF(C3147="&lt;&lt; vazio &gt;&gt;","VAZIA",IF(AND(O3147&lt;&gt;"",R3147&lt;0),"VENCIDO",IF(AND(O3147&lt;&gt;"",R3147&lt;=Parametros!$B$10),"PRÓX. VENCIMENTO",IF(F3147="Q","QUALIDADE",IF(F3147="S","BLOQUEADO",IF(F3147="R","RESTRITO/DEVOLUÇÃO",IF(OR(N3147="QUAR",N3147="QRES"),"QUARENTENA",IF(OR(B3147="DESCARTE",B3147="DEVOLUÇÃO"),"DESCARTE/DEVOLUÇÃO",IF(AND(D3147="",K3147&lt;&gt;""),"SEM LOTE",IF(AND(Q3147&lt;&gt;"",Q3147&gt;=Parametros!$B$11),"PARADO/SEM GIRO","OK"))))))))))</f>
        <v>VENCIDO</v>
      </c>
      <c r="T3147" s="29" t="str">
        <f aca="false">IF(AND($S3147="PARADO/SEM GIRO",$K3147="KG",OR(Painel!$B$5="(Todos)",A3147=Painel!$B$5)*OR(Painel!$E$5="(Todos)",P3147=Painel!$E$5)),$J3147+ROW()/10000000,"")</f>
        <v/>
      </c>
      <c r="U3147" s="29" t="n">
        <f aca="false">IF(AND($S3147="VENCIDO",$K3147="KG",OR(Painel!$B$5="(Todos)",A3147=Painel!$B$5)*OR(Painel!$E$5="(Todos)",P3147=Painel!$E$5)),$J3147+ROW()/10000000,"")</f>
        <v>20.2003147</v>
      </c>
    </row>
    <row r="3148" customFormat="false" ht="15" hidden="false" customHeight="false" outlineLevel="0" collapsed="false">
      <c r="A3148" s="29" t="s">
        <v>55</v>
      </c>
      <c r="B3148" s="29" t="s">
        <v>5386</v>
      </c>
      <c r="C3148" s="29" t="s">
        <v>161</v>
      </c>
      <c r="D3148" s="29" t="s">
        <v>5946</v>
      </c>
      <c r="E3148" s="29" t="n">
        <v>488</v>
      </c>
      <c r="F3148" s="29" t="s">
        <v>189</v>
      </c>
      <c r="G3148" s="29" t="s">
        <v>5947</v>
      </c>
      <c r="H3148" s="30" t="n">
        <v>171.7</v>
      </c>
      <c r="I3148" s="31" t="n">
        <v>46239</v>
      </c>
      <c r="J3148" s="30" t="n">
        <v>171.7</v>
      </c>
      <c r="K3148" s="29" t="s">
        <v>120</v>
      </c>
      <c r="L3148" s="29" t="s">
        <v>5403</v>
      </c>
      <c r="M3148" s="29"/>
      <c r="N3148" s="29" t="s">
        <v>122</v>
      </c>
      <c r="O3148" s="31" t="n">
        <v>46079</v>
      </c>
      <c r="P3148" s="29" t="s">
        <v>123</v>
      </c>
      <c r="Q3148" s="29" t="n">
        <f aca="false">IFERROR(VALUE(L3148),"")</f>
        <v>46</v>
      </c>
      <c r="R3148" s="29" t="n">
        <f aca="true">IF(O3148="","",O3148-TODAY())</f>
        <v>-206</v>
      </c>
      <c r="S3148" s="29" t="str">
        <f aca="false">IF(C3148="&lt;&lt; vazio &gt;&gt;","VAZIA",IF(AND(O3148&lt;&gt;"",R3148&lt;0),"VENCIDO",IF(AND(O3148&lt;&gt;"",R3148&lt;=Parametros!$B$10),"PRÓX. VENCIMENTO",IF(F3148="Q","QUALIDADE",IF(F3148="S","BLOQUEADO",IF(F3148="R","RESTRITO/DEVOLUÇÃO",IF(OR(N3148="QUAR",N3148="QRES"),"QUARENTENA",IF(OR(B3148="DESCARTE",B3148="DEVOLUÇÃO"),"DESCARTE/DEVOLUÇÃO",IF(AND(D3148="",K3148&lt;&gt;""),"SEM LOTE",IF(AND(Q3148&lt;&gt;"",Q3148&gt;=Parametros!$B$11),"PARADO/SEM GIRO","OK"))))))))))</f>
        <v>VENCIDO</v>
      </c>
      <c r="T3148" s="29" t="str">
        <f aca="false">IF(AND($S3148="PARADO/SEM GIRO",$K3148="KG",OR(Painel!$B$5="(Todos)",A3148=Painel!$B$5)*OR(Painel!$E$5="(Todos)",P3148=Painel!$E$5)),$J3148+ROW()/10000000,"")</f>
        <v/>
      </c>
      <c r="U3148" s="29" t="n">
        <f aca="false">IF(AND($S3148="VENCIDO",$K3148="KG",OR(Painel!$B$5="(Todos)",A3148=Painel!$B$5)*OR(Painel!$E$5="(Todos)",P3148=Painel!$E$5)),$J3148+ROW()/10000000,"")</f>
        <v>171.7003148</v>
      </c>
    </row>
    <row r="3149" customFormat="false" ht="15" hidden="false" customHeight="false" outlineLevel="0" collapsed="false">
      <c r="A3149" s="29" t="s">
        <v>55</v>
      </c>
      <c r="B3149" s="29" t="s">
        <v>5386</v>
      </c>
      <c r="C3149" s="29" t="s">
        <v>161</v>
      </c>
      <c r="D3149" s="29" t="s">
        <v>5948</v>
      </c>
      <c r="E3149" s="29" t="n">
        <v>488</v>
      </c>
      <c r="F3149" s="29" t="s">
        <v>137</v>
      </c>
      <c r="G3149" s="29" t="s">
        <v>5949</v>
      </c>
      <c r="H3149" s="30" t="n">
        <v>10.1</v>
      </c>
      <c r="I3149" s="31" t="n">
        <v>46271</v>
      </c>
      <c r="J3149" s="30" t="n">
        <v>10.1</v>
      </c>
      <c r="K3149" s="29" t="s">
        <v>120</v>
      </c>
      <c r="L3149" s="29" t="s">
        <v>221</v>
      </c>
      <c r="M3149" s="29"/>
      <c r="N3149" s="29" t="s">
        <v>122</v>
      </c>
      <c r="O3149" s="31" t="n">
        <v>46278</v>
      </c>
      <c r="P3149" s="29" t="s">
        <v>123</v>
      </c>
      <c r="Q3149" s="29" t="n">
        <f aca="false">IFERROR(VALUE(L3149),"")</f>
        <v>14</v>
      </c>
      <c r="R3149" s="29" t="n">
        <f aca="true">IF(O3149="","",O3149-TODAY())</f>
        <v>-7</v>
      </c>
      <c r="S3149" s="29" t="str">
        <f aca="false">IF(C3149="&lt;&lt; vazio &gt;&gt;","VAZIA",IF(AND(O3149&lt;&gt;"",R3149&lt;0),"VENCIDO",IF(AND(O3149&lt;&gt;"",R3149&lt;=Parametros!$B$10),"PRÓX. VENCIMENTO",IF(F3149="Q","QUALIDADE",IF(F3149="S","BLOQUEADO",IF(F3149="R","RESTRITO/DEVOLUÇÃO",IF(OR(N3149="QUAR",N3149="QRES"),"QUARENTENA",IF(OR(B3149="DESCARTE",B3149="DEVOLUÇÃO"),"DESCARTE/DEVOLUÇÃO",IF(AND(D3149="",K3149&lt;&gt;""),"SEM LOTE",IF(AND(Q3149&lt;&gt;"",Q3149&gt;=Parametros!$B$11),"PARADO/SEM GIRO","OK"))))))))))</f>
        <v>VENCIDO</v>
      </c>
      <c r="T3149" s="29" t="str">
        <f aca="false">IF(AND($S3149="PARADO/SEM GIRO",$K3149="KG",OR(Painel!$B$5="(Todos)",A3149=Painel!$B$5)*OR(Painel!$E$5="(Todos)",P3149=Painel!$E$5)),$J3149+ROW()/10000000,"")</f>
        <v/>
      </c>
      <c r="U3149" s="29" t="n">
        <f aca="false">IF(AND($S3149="VENCIDO",$K3149="KG",OR(Painel!$B$5="(Todos)",A3149=Painel!$B$5)*OR(Painel!$E$5="(Todos)",P3149=Painel!$E$5)),$J3149+ROW()/10000000,"")</f>
        <v>10.1003149</v>
      </c>
    </row>
    <row r="3150" customFormat="false" ht="15" hidden="false" customHeight="false" outlineLevel="0" collapsed="false">
      <c r="A3150" s="29" t="s">
        <v>55</v>
      </c>
      <c r="B3150" s="29" t="s">
        <v>5386</v>
      </c>
      <c r="C3150" s="29" t="s">
        <v>430</v>
      </c>
      <c r="D3150" s="29" t="s">
        <v>5950</v>
      </c>
      <c r="E3150" s="29" t="n">
        <v>488</v>
      </c>
      <c r="F3150" s="29" t="s">
        <v>189</v>
      </c>
      <c r="G3150" s="29" t="s">
        <v>5951</v>
      </c>
      <c r="H3150" s="30" t="n">
        <v>30.3</v>
      </c>
      <c r="I3150" s="31" t="n">
        <v>46240</v>
      </c>
      <c r="J3150" s="30" t="n">
        <v>30.3</v>
      </c>
      <c r="K3150" s="29" t="s">
        <v>120</v>
      </c>
      <c r="L3150" s="29" t="s">
        <v>1330</v>
      </c>
      <c r="M3150" s="29"/>
      <c r="N3150" s="29" t="s">
        <v>122</v>
      </c>
      <c r="O3150" s="31" t="n">
        <v>46128</v>
      </c>
      <c r="P3150" s="29" t="s">
        <v>123</v>
      </c>
      <c r="Q3150" s="29" t="n">
        <f aca="false">IFERROR(VALUE(L3150),"")</f>
        <v>45</v>
      </c>
      <c r="R3150" s="29" t="n">
        <f aca="true">IF(O3150="","",O3150-TODAY())</f>
        <v>-157</v>
      </c>
      <c r="S3150" s="29" t="str">
        <f aca="false">IF(C3150="&lt;&lt; vazio &gt;&gt;","VAZIA",IF(AND(O3150&lt;&gt;"",R3150&lt;0),"VENCIDO",IF(AND(O3150&lt;&gt;"",R3150&lt;=Parametros!$B$10),"PRÓX. VENCIMENTO",IF(F3150="Q","QUALIDADE",IF(F3150="S","BLOQUEADO",IF(F3150="R","RESTRITO/DEVOLUÇÃO",IF(OR(N3150="QUAR",N3150="QRES"),"QUARENTENA",IF(OR(B3150="DESCARTE",B3150="DEVOLUÇÃO"),"DESCARTE/DEVOLUÇÃO",IF(AND(D3150="",K3150&lt;&gt;""),"SEM LOTE",IF(AND(Q3150&lt;&gt;"",Q3150&gt;=Parametros!$B$11),"PARADO/SEM GIRO","OK"))))))))))</f>
        <v>VENCIDO</v>
      </c>
      <c r="T3150" s="29" t="str">
        <f aca="false">IF(AND($S3150="PARADO/SEM GIRO",$K3150="KG",OR(Painel!$B$5="(Todos)",A3150=Painel!$B$5)*OR(Painel!$E$5="(Todos)",P3150=Painel!$E$5)),$J3150+ROW()/10000000,"")</f>
        <v/>
      </c>
      <c r="U3150" s="29" t="n">
        <f aca="false">IF(AND($S3150="VENCIDO",$K3150="KG",OR(Painel!$B$5="(Todos)",A3150=Painel!$B$5)*OR(Painel!$E$5="(Todos)",P3150=Painel!$E$5)),$J3150+ROW()/10000000,"")</f>
        <v>30.300315</v>
      </c>
    </row>
    <row r="3151" customFormat="false" ht="15" hidden="false" customHeight="false" outlineLevel="0" collapsed="false">
      <c r="A3151" s="29" t="s">
        <v>55</v>
      </c>
      <c r="B3151" s="29" t="s">
        <v>5386</v>
      </c>
      <c r="C3151" s="29" t="s">
        <v>313</v>
      </c>
      <c r="D3151" s="29" t="s">
        <v>5944</v>
      </c>
      <c r="E3151" s="29" t="n">
        <v>488</v>
      </c>
      <c r="F3151" s="29" t="s">
        <v>189</v>
      </c>
      <c r="G3151" s="29" t="s">
        <v>5952</v>
      </c>
      <c r="H3151" s="30" t="n">
        <v>10.1</v>
      </c>
      <c r="I3151" s="31" t="n">
        <v>46240</v>
      </c>
      <c r="J3151" s="30" t="n">
        <v>10.1</v>
      </c>
      <c r="K3151" s="29" t="s">
        <v>120</v>
      </c>
      <c r="L3151" s="29" t="s">
        <v>1330</v>
      </c>
      <c r="M3151" s="29"/>
      <c r="N3151" s="29" t="s">
        <v>122</v>
      </c>
      <c r="O3151" s="29"/>
      <c r="P3151" s="29" t="s">
        <v>123</v>
      </c>
      <c r="Q3151" s="29" t="n">
        <f aca="false">IFERROR(VALUE(L3151),"")</f>
        <v>45</v>
      </c>
      <c r="R3151" s="29" t="str">
        <f aca="true">IF(O3151="","",O3151-TODAY())</f>
        <v/>
      </c>
      <c r="S3151" s="29" t="str">
        <f aca="false">IF(C3151="&lt;&lt; vazio &gt;&gt;","VAZIA",IF(AND(O3151&lt;&gt;"",R3151&lt;0),"VENCIDO",IF(AND(O3151&lt;&gt;"",R3151&lt;=Parametros!$B$10),"PRÓX. VENCIMENTO",IF(F3151="Q","QUALIDADE",IF(F3151="S","BLOQUEADO",IF(F3151="R","RESTRITO/DEVOLUÇÃO",IF(OR(N3151="QUAR",N3151="QRES"),"QUARENTENA",IF(OR(B3151="DESCARTE",B3151="DEVOLUÇÃO"),"DESCARTE/DEVOLUÇÃO",IF(AND(D3151="",K3151&lt;&gt;""),"SEM LOTE",IF(AND(Q3151&lt;&gt;"",Q3151&gt;=Parametros!$B$11),"PARADO/SEM GIRO","OK"))))))))))</f>
        <v>RESTRITO/DEVOLUÇÃO</v>
      </c>
      <c r="T3151" s="29" t="str">
        <f aca="false">IF(AND($S3151="PARADO/SEM GIRO",$K3151="KG",OR(Painel!$B$5="(Todos)",A3151=Painel!$B$5)*OR(Painel!$E$5="(Todos)",P3151=Painel!$E$5)),$J3151+ROW()/10000000,"")</f>
        <v/>
      </c>
      <c r="U3151" s="29" t="str">
        <f aca="false">IF(AND($S3151="VENCIDO",$K3151="KG",OR(Painel!$B$5="(Todos)",A3151=Painel!$B$5)*OR(Painel!$E$5="(Todos)",P3151=Painel!$E$5)),$J3151+ROW()/10000000,"")</f>
        <v/>
      </c>
    </row>
    <row r="3152" customFormat="false" ht="15" hidden="false" customHeight="false" outlineLevel="0" collapsed="false">
      <c r="A3152" s="29" t="s">
        <v>55</v>
      </c>
      <c r="B3152" s="29" t="s">
        <v>5386</v>
      </c>
      <c r="C3152" s="29" t="s">
        <v>313</v>
      </c>
      <c r="D3152" s="29" t="s">
        <v>5953</v>
      </c>
      <c r="E3152" s="29" t="n">
        <v>488</v>
      </c>
      <c r="F3152" s="29" t="s">
        <v>189</v>
      </c>
      <c r="G3152" s="29" t="s">
        <v>5954</v>
      </c>
      <c r="H3152" s="30" t="n">
        <v>60.6</v>
      </c>
      <c r="I3152" s="31" t="n">
        <v>46240</v>
      </c>
      <c r="J3152" s="30" t="n">
        <v>60.6</v>
      </c>
      <c r="K3152" s="29" t="s">
        <v>120</v>
      </c>
      <c r="L3152" s="29" t="s">
        <v>1330</v>
      </c>
      <c r="M3152" s="29"/>
      <c r="N3152" s="29" t="s">
        <v>122</v>
      </c>
      <c r="O3152" s="31" t="n">
        <v>45969</v>
      </c>
      <c r="P3152" s="29" t="s">
        <v>123</v>
      </c>
      <c r="Q3152" s="29" t="n">
        <f aca="false">IFERROR(VALUE(L3152),"")</f>
        <v>45</v>
      </c>
      <c r="R3152" s="29" t="n">
        <f aca="true">IF(O3152="","",O3152-TODAY())</f>
        <v>-316</v>
      </c>
      <c r="S3152" s="29" t="str">
        <f aca="false">IF(C3152="&lt;&lt; vazio &gt;&gt;","VAZIA",IF(AND(O3152&lt;&gt;"",R3152&lt;0),"VENCIDO",IF(AND(O3152&lt;&gt;"",R3152&lt;=Parametros!$B$10),"PRÓX. VENCIMENTO",IF(F3152="Q","QUALIDADE",IF(F3152="S","BLOQUEADO",IF(F3152="R","RESTRITO/DEVOLUÇÃO",IF(OR(N3152="QUAR",N3152="QRES"),"QUARENTENA",IF(OR(B3152="DESCARTE",B3152="DEVOLUÇÃO"),"DESCARTE/DEVOLUÇÃO",IF(AND(D3152="",K3152&lt;&gt;""),"SEM LOTE",IF(AND(Q3152&lt;&gt;"",Q3152&gt;=Parametros!$B$11),"PARADO/SEM GIRO","OK"))))))))))</f>
        <v>VENCIDO</v>
      </c>
      <c r="T3152" s="29" t="str">
        <f aca="false">IF(AND($S3152="PARADO/SEM GIRO",$K3152="KG",OR(Painel!$B$5="(Todos)",A3152=Painel!$B$5)*OR(Painel!$E$5="(Todos)",P3152=Painel!$E$5)),$J3152+ROW()/10000000,"")</f>
        <v/>
      </c>
      <c r="U3152" s="29" t="n">
        <f aca="false">IF(AND($S3152="VENCIDO",$K3152="KG",OR(Painel!$B$5="(Todos)",A3152=Painel!$B$5)*OR(Painel!$E$5="(Todos)",P3152=Painel!$E$5)),$J3152+ROW()/10000000,"")</f>
        <v>60.6003152</v>
      </c>
    </row>
    <row r="3153" customFormat="false" ht="15" hidden="false" customHeight="false" outlineLevel="0" collapsed="false">
      <c r="A3153" s="29" t="s">
        <v>55</v>
      </c>
      <c r="B3153" s="29" t="s">
        <v>5386</v>
      </c>
      <c r="C3153" s="29" t="s">
        <v>313</v>
      </c>
      <c r="D3153" s="29" t="s">
        <v>5955</v>
      </c>
      <c r="E3153" s="29" t="n">
        <v>488</v>
      </c>
      <c r="F3153" s="29" t="s">
        <v>189</v>
      </c>
      <c r="G3153" s="29" t="s">
        <v>5956</v>
      </c>
      <c r="H3153" s="30" t="n">
        <v>10.1</v>
      </c>
      <c r="I3153" s="31" t="n">
        <v>46280</v>
      </c>
      <c r="J3153" s="30" t="n">
        <v>10.1</v>
      </c>
      <c r="K3153" s="29" t="s">
        <v>120</v>
      </c>
      <c r="L3153" s="29" t="s">
        <v>144</v>
      </c>
      <c r="M3153" s="29"/>
      <c r="N3153" s="29" t="s">
        <v>122</v>
      </c>
      <c r="O3153" s="31" t="n">
        <v>46193</v>
      </c>
      <c r="P3153" s="29" t="s">
        <v>123</v>
      </c>
      <c r="Q3153" s="29" t="n">
        <f aca="false">IFERROR(VALUE(L3153),"")</f>
        <v>5</v>
      </c>
      <c r="R3153" s="29" t="n">
        <f aca="true">IF(O3153="","",O3153-TODAY())</f>
        <v>-92</v>
      </c>
      <c r="S3153" s="29" t="str">
        <f aca="false">IF(C3153="&lt;&lt; vazio &gt;&gt;","VAZIA",IF(AND(O3153&lt;&gt;"",R3153&lt;0),"VENCIDO",IF(AND(O3153&lt;&gt;"",R3153&lt;=Parametros!$B$10),"PRÓX. VENCIMENTO",IF(F3153="Q","QUALIDADE",IF(F3153="S","BLOQUEADO",IF(F3153="R","RESTRITO/DEVOLUÇÃO",IF(OR(N3153="QUAR",N3153="QRES"),"QUARENTENA",IF(OR(B3153="DESCARTE",B3153="DEVOLUÇÃO"),"DESCARTE/DEVOLUÇÃO",IF(AND(D3153="",K3153&lt;&gt;""),"SEM LOTE",IF(AND(Q3153&lt;&gt;"",Q3153&gt;=Parametros!$B$11),"PARADO/SEM GIRO","OK"))))))))))</f>
        <v>VENCIDO</v>
      </c>
      <c r="T3153" s="29" t="str">
        <f aca="false">IF(AND($S3153="PARADO/SEM GIRO",$K3153="KG",OR(Painel!$B$5="(Todos)",A3153=Painel!$B$5)*OR(Painel!$E$5="(Todos)",P3153=Painel!$E$5)),$J3153+ROW()/10000000,"")</f>
        <v/>
      </c>
      <c r="U3153" s="29" t="n">
        <f aca="false">IF(AND($S3153="VENCIDO",$K3153="KG",OR(Painel!$B$5="(Todos)",A3153=Painel!$B$5)*OR(Painel!$E$5="(Todos)",P3153=Painel!$E$5)),$J3153+ROW()/10000000,"")</f>
        <v>10.1003153</v>
      </c>
    </row>
    <row r="3154" customFormat="false" ht="15" hidden="false" customHeight="false" outlineLevel="0" collapsed="false">
      <c r="A3154" s="29" t="s">
        <v>55</v>
      </c>
      <c r="B3154" s="29" t="s">
        <v>5386</v>
      </c>
      <c r="C3154" s="29" t="s">
        <v>313</v>
      </c>
      <c r="D3154" s="29" t="s">
        <v>5957</v>
      </c>
      <c r="E3154" s="29" t="n">
        <v>488</v>
      </c>
      <c r="F3154" s="29" t="s">
        <v>137</v>
      </c>
      <c r="G3154" s="29" t="s">
        <v>5958</v>
      </c>
      <c r="H3154" s="30" t="n">
        <v>10.1</v>
      </c>
      <c r="I3154" s="31" t="n">
        <v>46271</v>
      </c>
      <c r="J3154" s="30" t="n">
        <v>10.1</v>
      </c>
      <c r="K3154" s="29" t="s">
        <v>120</v>
      </c>
      <c r="L3154" s="29" t="s">
        <v>221</v>
      </c>
      <c r="M3154" s="29"/>
      <c r="N3154" s="29" t="s">
        <v>122</v>
      </c>
      <c r="O3154" s="31" t="n">
        <v>46255</v>
      </c>
      <c r="P3154" s="29" t="s">
        <v>123</v>
      </c>
      <c r="Q3154" s="29" t="n">
        <f aca="false">IFERROR(VALUE(L3154),"")</f>
        <v>14</v>
      </c>
      <c r="R3154" s="29" t="n">
        <f aca="true">IF(O3154="","",O3154-TODAY())</f>
        <v>-30</v>
      </c>
      <c r="S3154" s="29" t="str">
        <f aca="false">IF(C3154="&lt;&lt; vazio &gt;&gt;","VAZIA",IF(AND(O3154&lt;&gt;"",R3154&lt;0),"VENCIDO",IF(AND(O3154&lt;&gt;"",R3154&lt;=Parametros!$B$10),"PRÓX. VENCIMENTO",IF(F3154="Q","QUALIDADE",IF(F3154="S","BLOQUEADO",IF(F3154="R","RESTRITO/DEVOLUÇÃO",IF(OR(N3154="QUAR",N3154="QRES"),"QUARENTENA",IF(OR(B3154="DESCARTE",B3154="DEVOLUÇÃO"),"DESCARTE/DEVOLUÇÃO",IF(AND(D3154="",K3154&lt;&gt;""),"SEM LOTE",IF(AND(Q3154&lt;&gt;"",Q3154&gt;=Parametros!$B$11),"PARADO/SEM GIRO","OK"))))))))))</f>
        <v>VENCIDO</v>
      </c>
      <c r="T3154" s="29" t="str">
        <f aca="false">IF(AND($S3154="PARADO/SEM GIRO",$K3154="KG",OR(Painel!$B$5="(Todos)",A3154=Painel!$B$5)*OR(Painel!$E$5="(Todos)",P3154=Painel!$E$5)),$J3154+ROW()/10000000,"")</f>
        <v/>
      </c>
      <c r="U3154" s="29" t="n">
        <f aca="false">IF(AND($S3154="VENCIDO",$K3154="KG",OR(Painel!$B$5="(Todos)",A3154=Painel!$B$5)*OR(Painel!$E$5="(Todos)",P3154=Painel!$E$5)),$J3154+ROW()/10000000,"")</f>
        <v>10.1003154</v>
      </c>
    </row>
    <row r="3155" customFormat="false" ht="15" hidden="false" customHeight="false" outlineLevel="0" collapsed="false">
      <c r="A3155" s="29" t="s">
        <v>55</v>
      </c>
      <c r="B3155" s="29" t="s">
        <v>5386</v>
      </c>
      <c r="C3155" s="29" t="s">
        <v>313</v>
      </c>
      <c r="D3155" s="29" t="s">
        <v>5959</v>
      </c>
      <c r="E3155" s="29" t="n">
        <v>488</v>
      </c>
      <c r="F3155" s="29" t="s">
        <v>137</v>
      </c>
      <c r="G3155" s="29" t="s">
        <v>5960</v>
      </c>
      <c r="H3155" s="30" t="n">
        <v>10.1</v>
      </c>
      <c r="I3155" s="31" t="n">
        <v>46271</v>
      </c>
      <c r="J3155" s="30" t="n">
        <v>10.1</v>
      </c>
      <c r="K3155" s="29" t="s">
        <v>120</v>
      </c>
      <c r="L3155" s="29" t="s">
        <v>221</v>
      </c>
      <c r="M3155" s="29"/>
      <c r="N3155" s="29" t="s">
        <v>134</v>
      </c>
      <c r="O3155" s="31" t="n">
        <v>46287</v>
      </c>
      <c r="P3155" s="29" t="s">
        <v>123</v>
      </c>
      <c r="Q3155" s="29" t="n">
        <f aca="false">IFERROR(VALUE(L3155),"")</f>
        <v>14</v>
      </c>
      <c r="R3155" s="29" t="n">
        <f aca="true">IF(O3155="","",O3155-TODAY())</f>
        <v>2</v>
      </c>
      <c r="S3155" s="29" t="str">
        <f aca="false">IF(C3155="&lt;&lt; vazio &gt;&gt;","VAZIA",IF(AND(O3155&lt;&gt;"",R3155&lt;0),"VENCIDO",IF(AND(O3155&lt;&gt;"",R3155&lt;=Parametros!$B$10),"PRÓX. VENCIMENTO",IF(F3155="Q","QUALIDADE",IF(F3155="S","BLOQUEADO",IF(F3155="R","RESTRITO/DEVOLUÇÃO",IF(OR(N3155="QUAR",N3155="QRES"),"QUARENTENA",IF(OR(B3155="DESCARTE",B3155="DEVOLUÇÃO"),"DESCARTE/DEVOLUÇÃO",IF(AND(D3155="",K3155&lt;&gt;""),"SEM LOTE",IF(AND(Q3155&lt;&gt;"",Q3155&gt;=Parametros!$B$11),"PARADO/SEM GIRO","OK"))))))))))</f>
        <v>PRÓX. VENCIMENTO</v>
      </c>
      <c r="T3155" s="29" t="str">
        <f aca="false">IF(AND($S3155="PARADO/SEM GIRO",$K3155="KG",OR(Painel!$B$5="(Todos)",A3155=Painel!$B$5)*OR(Painel!$E$5="(Todos)",P3155=Painel!$E$5)),$J3155+ROW()/10000000,"")</f>
        <v/>
      </c>
      <c r="U3155" s="29" t="str">
        <f aca="false">IF(AND($S3155="VENCIDO",$K3155="KG",OR(Painel!$B$5="(Todos)",A3155=Painel!$B$5)*OR(Painel!$E$5="(Todos)",P3155=Painel!$E$5)),$J3155+ROW()/10000000,"")</f>
        <v/>
      </c>
    </row>
    <row r="3156" customFormat="false" ht="15" hidden="false" customHeight="false" outlineLevel="0" collapsed="false">
      <c r="A3156" s="29" t="s">
        <v>55</v>
      </c>
      <c r="B3156" s="29" t="s">
        <v>5386</v>
      </c>
      <c r="C3156" s="29" t="s">
        <v>2285</v>
      </c>
      <c r="D3156" s="29" t="s">
        <v>5961</v>
      </c>
      <c r="E3156" s="29" t="n">
        <v>488</v>
      </c>
      <c r="F3156" s="29" t="s">
        <v>189</v>
      </c>
      <c r="G3156" s="29" t="s">
        <v>5962</v>
      </c>
      <c r="H3156" s="30" t="n">
        <v>10.1</v>
      </c>
      <c r="I3156" s="31" t="n">
        <v>46240</v>
      </c>
      <c r="J3156" s="30" t="n">
        <v>10.1</v>
      </c>
      <c r="K3156" s="29" t="s">
        <v>120</v>
      </c>
      <c r="L3156" s="29" t="s">
        <v>1330</v>
      </c>
      <c r="M3156" s="29"/>
      <c r="N3156" s="29" t="s">
        <v>122</v>
      </c>
      <c r="O3156" s="31" t="n">
        <v>45996</v>
      </c>
      <c r="P3156" s="29" t="s">
        <v>123</v>
      </c>
      <c r="Q3156" s="29" t="n">
        <f aca="false">IFERROR(VALUE(L3156),"")</f>
        <v>45</v>
      </c>
      <c r="R3156" s="29" t="n">
        <f aca="true">IF(O3156="","",O3156-TODAY())</f>
        <v>-289</v>
      </c>
      <c r="S3156" s="29" t="str">
        <f aca="false">IF(C3156="&lt;&lt; vazio &gt;&gt;","VAZIA",IF(AND(O3156&lt;&gt;"",R3156&lt;0),"VENCIDO",IF(AND(O3156&lt;&gt;"",R3156&lt;=Parametros!$B$10),"PRÓX. VENCIMENTO",IF(F3156="Q","QUALIDADE",IF(F3156="S","BLOQUEADO",IF(F3156="R","RESTRITO/DEVOLUÇÃO",IF(OR(N3156="QUAR",N3156="QRES"),"QUARENTENA",IF(OR(B3156="DESCARTE",B3156="DEVOLUÇÃO"),"DESCARTE/DEVOLUÇÃO",IF(AND(D3156="",K3156&lt;&gt;""),"SEM LOTE",IF(AND(Q3156&lt;&gt;"",Q3156&gt;=Parametros!$B$11),"PARADO/SEM GIRO","OK"))))))))))</f>
        <v>VENCIDO</v>
      </c>
      <c r="T3156" s="29" t="str">
        <f aca="false">IF(AND($S3156="PARADO/SEM GIRO",$K3156="KG",OR(Painel!$B$5="(Todos)",A3156=Painel!$B$5)*OR(Painel!$E$5="(Todos)",P3156=Painel!$E$5)),$J3156+ROW()/10000000,"")</f>
        <v/>
      </c>
      <c r="U3156" s="29" t="n">
        <f aca="false">IF(AND($S3156="VENCIDO",$K3156="KG",OR(Painel!$B$5="(Todos)",A3156=Painel!$B$5)*OR(Painel!$E$5="(Todos)",P3156=Painel!$E$5)),$J3156+ROW()/10000000,"")</f>
        <v>10.1003156</v>
      </c>
    </row>
    <row r="3157" customFormat="false" ht="15" hidden="false" customHeight="false" outlineLevel="0" collapsed="false">
      <c r="A3157" s="29" t="s">
        <v>55</v>
      </c>
      <c r="B3157" s="29" t="s">
        <v>5386</v>
      </c>
      <c r="C3157" s="29" t="s">
        <v>2285</v>
      </c>
      <c r="D3157" s="29" t="s">
        <v>5961</v>
      </c>
      <c r="E3157" s="29" t="n">
        <v>488</v>
      </c>
      <c r="F3157" s="29" t="s">
        <v>189</v>
      </c>
      <c r="G3157" s="29" t="s">
        <v>5963</v>
      </c>
      <c r="H3157" s="30" t="n">
        <v>10.1</v>
      </c>
      <c r="I3157" s="31" t="n">
        <v>46240</v>
      </c>
      <c r="J3157" s="30" t="n">
        <v>10.1</v>
      </c>
      <c r="K3157" s="29" t="s">
        <v>120</v>
      </c>
      <c r="L3157" s="29" t="s">
        <v>1330</v>
      </c>
      <c r="M3157" s="29"/>
      <c r="N3157" s="29" t="s">
        <v>122</v>
      </c>
      <c r="O3157" s="31" t="n">
        <v>45996</v>
      </c>
      <c r="P3157" s="29" t="s">
        <v>123</v>
      </c>
      <c r="Q3157" s="29" t="n">
        <f aca="false">IFERROR(VALUE(L3157),"")</f>
        <v>45</v>
      </c>
      <c r="R3157" s="29" t="n">
        <f aca="true">IF(O3157="","",O3157-TODAY())</f>
        <v>-289</v>
      </c>
      <c r="S3157" s="29" t="str">
        <f aca="false">IF(C3157="&lt;&lt; vazio &gt;&gt;","VAZIA",IF(AND(O3157&lt;&gt;"",R3157&lt;0),"VENCIDO",IF(AND(O3157&lt;&gt;"",R3157&lt;=Parametros!$B$10),"PRÓX. VENCIMENTO",IF(F3157="Q","QUALIDADE",IF(F3157="S","BLOQUEADO",IF(F3157="R","RESTRITO/DEVOLUÇÃO",IF(OR(N3157="QUAR",N3157="QRES"),"QUARENTENA",IF(OR(B3157="DESCARTE",B3157="DEVOLUÇÃO"),"DESCARTE/DEVOLUÇÃO",IF(AND(D3157="",K3157&lt;&gt;""),"SEM LOTE",IF(AND(Q3157&lt;&gt;"",Q3157&gt;=Parametros!$B$11),"PARADO/SEM GIRO","OK"))))))))))</f>
        <v>VENCIDO</v>
      </c>
      <c r="T3157" s="29" t="str">
        <f aca="false">IF(AND($S3157="PARADO/SEM GIRO",$K3157="KG",OR(Painel!$B$5="(Todos)",A3157=Painel!$B$5)*OR(Painel!$E$5="(Todos)",P3157=Painel!$E$5)),$J3157+ROW()/10000000,"")</f>
        <v/>
      </c>
      <c r="U3157" s="29" t="n">
        <f aca="false">IF(AND($S3157="VENCIDO",$K3157="KG",OR(Painel!$B$5="(Todos)",A3157=Painel!$B$5)*OR(Painel!$E$5="(Todos)",P3157=Painel!$E$5)),$J3157+ROW()/10000000,"")</f>
        <v>10.1003157</v>
      </c>
    </row>
    <row r="3158" customFormat="false" ht="15" hidden="false" customHeight="false" outlineLevel="0" collapsed="false">
      <c r="A3158" s="29" t="s">
        <v>55</v>
      </c>
      <c r="B3158" s="29" t="s">
        <v>5386</v>
      </c>
      <c r="C3158" s="29" t="s">
        <v>2285</v>
      </c>
      <c r="D3158" s="29" t="s">
        <v>5964</v>
      </c>
      <c r="E3158" s="29" t="n">
        <v>488</v>
      </c>
      <c r="F3158" s="29" t="s">
        <v>189</v>
      </c>
      <c r="G3158" s="29" t="s">
        <v>5965</v>
      </c>
      <c r="H3158" s="30" t="n">
        <v>10.1</v>
      </c>
      <c r="I3158" s="31" t="n">
        <v>46240</v>
      </c>
      <c r="J3158" s="30" t="n">
        <v>10.1</v>
      </c>
      <c r="K3158" s="29" t="s">
        <v>120</v>
      </c>
      <c r="L3158" s="29" t="s">
        <v>1330</v>
      </c>
      <c r="M3158" s="29"/>
      <c r="N3158" s="29" t="s">
        <v>122</v>
      </c>
      <c r="O3158" s="31" t="n">
        <v>46161</v>
      </c>
      <c r="P3158" s="29" t="s">
        <v>123</v>
      </c>
      <c r="Q3158" s="29" t="n">
        <f aca="false">IFERROR(VALUE(L3158),"")</f>
        <v>45</v>
      </c>
      <c r="R3158" s="29" t="n">
        <f aca="true">IF(O3158="","",O3158-TODAY())</f>
        <v>-124</v>
      </c>
      <c r="S3158" s="29" t="str">
        <f aca="false">IF(C3158="&lt;&lt; vazio &gt;&gt;","VAZIA",IF(AND(O3158&lt;&gt;"",R3158&lt;0),"VENCIDO",IF(AND(O3158&lt;&gt;"",R3158&lt;=Parametros!$B$10),"PRÓX. VENCIMENTO",IF(F3158="Q","QUALIDADE",IF(F3158="S","BLOQUEADO",IF(F3158="R","RESTRITO/DEVOLUÇÃO",IF(OR(N3158="QUAR",N3158="QRES"),"QUARENTENA",IF(OR(B3158="DESCARTE",B3158="DEVOLUÇÃO"),"DESCARTE/DEVOLUÇÃO",IF(AND(D3158="",K3158&lt;&gt;""),"SEM LOTE",IF(AND(Q3158&lt;&gt;"",Q3158&gt;=Parametros!$B$11),"PARADO/SEM GIRO","OK"))))))))))</f>
        <v>VENCIDO</v>
      </c>
      <c r="T3158" s="29" t="str">
        <f aca="false">IF(AND($S3158="PARADO/SEM GIRO",$K3158="KG",OR(Painel!$B$5="(Todos)",A3158=Painel!$B$5)*OR(Painel!$E$5="(Todos)",P3158=Painel!$E$5)),$J3158+ROW()/10000000,"")</f>
        <v/>
      </c>
      <c r="U3158" s="29" t="n">
        <f aca="false">IF(AND($S3158="VENCIDO",$K3158="KG",OR(Painel!$B$5="(Todos)",A3158=Painel!$B$5)*OR(Painel!$E$5="(Todos)",P3158=Painel!$E$5)),$J3158+ROW()/10000000,"")</f>
        <v>10.1003158</v>
      </c>
    </row>
    <row r="3159" customFormat="false" ht="15" hidden="false" customHeight="false" outlineLevel="0" collapsed="false">
      <c r="A3159" s="29" t="s">
        <v>55</v>
      </c>
      <c r="B3159" s="29" t="s">
        <v>5386</v>
      </c>
      <c r="C3159" s="29" t="s">
        <v>2285</v>
      </c>
      <c r="D3159" s="29" t="s">
        <v>2286</v>
      </c>
      <c r="E3159" s="29" t="n">
        <v>488</v>
      </c>
      <c r="F3159" s="29" t="s">
        <v>137</v>
      </c>
      <c r="G3159" s="29" t="s">
        <v>5966</v>
      </c>
      <c r="H3159" s="30" t="n">
        <v>40.4</v>
      </c>
      <c r="I3159" s="31" t="n">
        <v>46271</v>
      </c>
      <c r="J3159" s="30" t="n">
        <v>40.4</v>
      </c>
      <c r="K3159" s="29" t="s">
        <v>120</v>
      </c>
      <c r="L3159" s="29" t="s">
        <v>221</v>
      </c>
      <c r="M3159" s="29"/>
      <c r="N3159" s="29" t="s">
        <v>134</v>
      </c>
      <c r="O3159" s="31" t="n">
        <v>46284</v>
      </c>
      <c r="P3159" s="29" t="s">
        <v>123</v>
      </c>
      <c r="Q3159" s="29" t="n">
        <f aca="false">IFERROR(VALUE(L3159),"")</f>
        <v>14</v>
      </c>
      <c r="R3159" s="29" t="n">
        <f aca="true">IF(O3159="","",O3159-TODAY())</f>
        <v>-1</v>
      </c>
      <c r="S3159" s="29" t="str">
        <f aca="false">IF(C3159="&lt;&lt; vazio &gt;&gt;","VAZIA",IF(AND(O3159&lt;&gt;"",R3159&lt;0),"VENCIDO",IF(AND(O3159&lt;&gt;"",R3159&lt;=Parametros!$B$10),"PRÓX. VENCIMENTO",IF(F3159="Q","QUALIDADE",IF(F3159="S","BLOQUEADO",IF(F3159="R","RESTRITO/DEVOLUÇÃO",IF(OR(N3159="QUAR",N3159="QRES"),"QUARENTENA",IF(OR(B3159="DESCARTE",B3159="DEVOLUÇÃO"),"DESCARTE/DEVOLUÇÃO",IF(AND(D3159="",K3159&lt;&gt;""),"SEM LOTE",IF(AND(Q3159&lt;&gt;"",Q3159&gt;=Parametros!$B$11),"PARADO/SEM GIRO","OK"))))))))))</f>
        <v>VENCIDO</v>
      </c>
      <c r="T3159" s="29" t="str">
        <f aca="false">IF(AND($S3159="PARADO/SEM GIRO",$K3159="KG",OR(Painel!$B$5="(Todos)",A3159=Painel!$B$5)*OR(Painel!$E$5="(Todos)",P3159=Painel!$E$5)),$J3159+ROW()/10000000,"")</f>
        <v/>
      </c>
      <c r="U3159" s="29" t="n">
        <f aca="false">IF(AND($S3159="VENCIDO",$K3159="KG",OR(Painel!$B$5="(Todos)",A3159=Painel!$B$5)*OR(Painel!$E$5="(Todos)",P3159=Painel!$E$5)),$J3159+ROW()/10000000,"")</f>
        <v>40.4003159</v>
      </c>
    </row>
    <row r="3160" customFormat="false" ht="15" hidden="false" customHeight="false" outlineLevel="0" collapsed="false">
      <c r="A3160" s="29" t="s">
        <v>55</v>
      </c>
      <c r="B3160" s="29" t="s">
        <v>5386</v>
      </c>
      <c r="C3160" s="29" t="s">
        <v>2285</v>
      </c>
      <c r="D3160" s="29" t="s">
        <v>5270</v>
      </c>
      <c r="E3160" s="29" t="n">
        <v>488</v>
      </c>
      <c r="F3160" s="29" t="s">
        <v>137</v>
      </c>
      <c r="G3160" s="29" t="s">
        <v>5967</v>
      </c>
      <c r="H3160" s="30" t="n">
        <v>10.1</v>
      </c>
      <c r="I3160" s="31" t="n">
        <v>46272</v>
      </c>
      <c r="J3160" s="30" t="n">
        <v>10.1</v>
      </c>
      <c r="K3160" s="29" t="s">
        <v>120</v>
      </c>
      <c r="L3160" s="29" t="s">
        <v>126</v>
      </c>
      <c r="M3160" s="29"/>
      <c r="N3160" s="29" t="s">
        <v>122</v>
      </c>
      <c r="O3160" s="31" t="n">
        <v>46544</v>
      </c>
      <c r="P3160" s="29" t="s">
        <v>123</v>
      </c>
      <c r="Q3160" s="29" t="n">
        <f aca="false">IFERROR(VALUE(L3160),"")</f>
        <v>13</v>
      </c>
      <c r="R3160" s="29" t="n">
        <f aca="true">IF(O3160="","",O3160-TODAY())</f>
        <v>259</v>
      </c>
      <c r="S3160" s="29" t="str">
        <f aca="false">IF(C3160="&lt;&lt; vazio &gt;&gt;","VAZIA",IF(AND(O3160&lt;&gt;"",R3160&lt;0),"VENCIDO",IF(AND(O3160&lt;&gt;"",R3160&lt;=Parametros!$B$10),"PRÓX. VENCIMENTO",IF(F3160="Q","QUALIDADE",IF(F3160="S","BLOQUEADO",IF(F3160="R","RESTRITO/DEVOLUÇÃO",IF(OR(N3160="QUAR",N3160="QRES"),"QUARENTENA",IF(OR(B3160="DESCARTE",B3160="DEVOLUÇÃO"),"DESCARTE/DEVOLUÇÃO",IF(AND(D3160="",K3160&lt;&gt;""),"SEM LOTE",IF(AND(Q3160&lt;&gt;"",Q3160&gt;=Parametros!$B$11),"PARADO/SEM GIRO","OK"))))))))))</f>
        <v>BLOQUEADO</v>
      </c>
      <c r="T3160" s="29" t="str">
        <f aca="false">IF(AND($S3160="PARADO/SEM GIRO",$K3160="KG",OR(Painel!$B$5="(Todos)",A3160=Painel!$B$5)*OR(Painel!$E$5="(Todos)",P3160=Painel!$E$5)),$J3160+ROW()/10000000,"")</f>
        <v/>
      </c>
      <c r="U3160" s="29" t="str">
        <f aca="false">IF(AND($S3160="VENCIDO",$K3160="KG",OR(Painel!$B$5="(Todos)",A3160=Painel!$B$5)*OR(Painel!$E$5="(Todos)",P3160=Painel!$E$5)),$J3160+ROW()/10000000,"")</f>
        <v/>
      </c>
    </row>
    <row r="3161" customFormat="false" ht="15" hidden="false" customHeight="false" outlineLevel="0" collapsed="false">
      <c r="A3161" s="29" t="s">
        <v>55</v>
      </c>
      <c r="B3161" s="29" t="s">
        <v>5386</v>
      </c>
      <c r="C3161" s="29" t="s">
        <v>2285</v>
      </c>
      <c r="D3161" s="29" t="s">
        <v>5275</v>
      </c>
      <c r="E3161" s="29" t="n">
        <v>488</v>
      </c>
      <c r="F3161" s="29" t="s">
        <v>189</v>
      </c>
      <c r="G3161" s="29" t="s">
        <v>5968</v>
      </c>
      <c r="H3161" s="30" t="n">
        <v>10.1</v>
      </c>
      <c r="I3161" s="31" t="n">
        <v>46240</v>
      </c>
      <c r="J3161" s="30" t="n">
        <v>10.1</v>
      </c>
      <c r="K3161" s="29" t="s">
        <v>120</v>
      </c>
      <c r="L3161" s="29" t="s">
        <v>1330</v>
      </c>
      <c r="M3161" s="29"/>
      <c r="N3161" s="29" t="s">
        <v>122</v>
      </c>
      <c r="O3161" s="31" t="n">
        <v>46580</v>
      </c>
      <c r="P3161" s="29" t="s">
        <v>123</v>
      </c>
      <c r="Q3161" s="29" t="n">
        <f aca="false">IFERROR(VALUE(L3161),"")</f>
        <v>45</v>
      </c>
      <c r="R3161" s="29" t="n">
        <f aca="true">IF(O3161="","",O3161-TODAY())</f>
        <v>295</v>
      </c>
      <c r="S3161" s="29" t="str">
        <f aca="false">IF(C3161="&lt;&lt; vazio &gt;&gt;","VAZIA",IF(AND(O3161&lt;&gt;"",R3161&lt;0),"VENCIDO",IF(AND(O3161&lt;&gt;"",R3161&lt;=Parametros!$B$10),"PRÓX. VENCIMENTO",IF(F3161="Q","QUALIDADE",IF(F3161="S","BLOQUEADO",IF(F3161="R","RESTRITO/DEVOLUÇÃO",IF(OR(N3161="QUAR",N3161="QRES"),"QUARENTENA",IF(OR(B3161="DESCARTE",B3161="DEVOLUÇÃO"),"DESCARTE/DEVOLUÇÃO",IF(AND(D3161="",K3161&lt;&gt;""),"SEM LOTE",IF(AND(Q3161&lt;&gt;"",Q3161&gt;=Parametros!$B$11),"PARADO/SEM GIRO","OK"))))))))))</f>
        <v>RESTRITO/DEVOLUÇÃO</v>
      </c>
      <c r="T3161" s="29" t="str">
        <f aca="false">IF(AND($S3161="PARADO/SEM GIRO",$K3161="KG",OR(Painel!$B$5="(Todos)",A3161=Painel!$B$5)*OR(Painel!$E$5="(Todos)",P3161=Painel!$E$5)),$J3161+ROW()/10000000,"")</f>
        <v/>
      </c>
      <c r="U3161" s="29" t="str">
        <f aca="false">IF(AND($S3161="VENCIDO",$K3161="KG",OR(Painel!$B$5="(Todos)",A3161=Painel!$B$5)*OR(Painel!$E$5="(Todos)",P3161=Painel!$E$5)),$J3161+ROW()/10000000,"")</f>
        <v/>
      </c>
    </row>
    <row r="3162" customFormat="false" ht="15" hidden="false" customHeight="false" outlineLevel="0" collapsed="false">
      <c r="A3162" s="29" t="s">
        <v>55</v>
      </c>
      <c r="B3162" s="29" t="s">
        <v>5386</v>
      </c>
      <c r="C3162" s="29" t="s">
        <v>980</v>
      </c>
      <c r="D3162" s="29" t="s">
        <v>5969</v>
      </c>
      <c r="E3162" s="29" t="n">
        <v>488</v>
      </c>
      <c r="F3162" s="29" t="s">
        <v>189</v>
      </c>
      <c r="G3162" s="29" t="s">
        <v>5970</v>
      </c>
      <c r="H3162" s="30" t="n">
        <v>12.12</v>
      </c>
      <c r="I3162" s="31" t="n">
        <v>46240</v>
      </c>
      <c r="J3162" s="30" t="n">
        <v>12.12</v>
      </c>
      <c r="K3162" s="29" t="s">
        <v>120</v>
      </c>
      <c r="L3162" s="29" t="s">
        <v>1330</v>
      </c>
      <c r="M3162" s="29"/>
      <c r="N3162" s="29" t="s">
        <v>122</v>
      </c>
      <c r="O3162" s="31" t="n">
        <v>46102</v>
      </c>
      <c r="P3162" s="29" t="s">
        <v>123</v>
      </c>
      <c r="Q3162" s="29" t="n">
        <f aca="false">IFERROR(VALUE(L3162),"")</f>
        <v>45</v>
      </c>
      <c r="R3162" s="29" t="n">
        <f aca="true">IF(O3162="","",O3162-TODAY())</f>
        <v>-183</v>
      </c>
      <c r="S3162" s="29" t="str">
        <f aca="false">IF(C3162="&lt;&lt; vazio &gt;&gt;","VAZIA",IF(AND(O3162&lt;&gt;"",R3162&lt;0),"VENCIDO",IF(AND(O3162&lt;&gt;"",R3162&lt;=Parametros!$B$10),"PRÓX. VENCIMENTO",IF(F3162="Q","QUALIDADE",IF(F3162="S","BLOQUEADO",IF(F3162="R","RESTRITO/DEVOLUÇÃO",IF(OR(N3162="QUAR",N3162="QRES"),"QUARENTENA",IF(OR(B3162="DESCARTE",B3162="DEVOLUÇÃO"),"DESCARTE/DEVOLUÇÃO",IF(AND(D3162="",K3162&lt;&gt;""),"SEM LOTE",IF(AND(Q3162&lt;&gt;"",Q3162&gt;=Parametros!$B$11),"PARADO/SEM GIRO","OK"))))))))))</f>
        <v>VENCIDO</v>
      </c>
      <c r="T3162" s="29" t="str">
        <f aca="false">IF(AND($S3162="PARADO/SEM GIRO",$K3162="KG",OR(Painel!$B$5="(Todos)",A3162=Painel!$B$5)*OR(Painel!$E$5="(Todos)",P3162=Painel!$E$5)),$J3162+ROW()/10000000,"")</f>
        <v/>
      </c>
      <c r="U3162" s="29" t="n">
        <f aca="false">IF(AND($S3162="VENCIDO",$K3162="KG",OR(Painel!$B$5="(Todos)",A3162=Painel!$B$5)*OR(Painel!$E$5="(Todos)",P3162=Painel!$E$5)),$J3162+ROW()/10000000,"")</f>
        <v>12.1203162</v>
      </c>
    </row>
    <row r="3163" customFormat="false" ht="15" hidden="false" customHeight="false" outlineLevel="0" collapsed="false">
      <c r="A3163" s="29" t="s">
        <v>55</v>
      </c>
      <c r="B3163" s="29" t="s">
        <v>5386</v>
      </c>
      <c r="C3163" s="29" t="s">
        <v>980</v>
      </c>
      <c r="D3163" s="29" t="s">
        <v>5971</v>
      </c>
      <c r="E3163" s="29" t="n">
        <v>488</v>
      </c>
      <c r="F3163" s="29" t="s">
        <v>189</v>
      </c>
      <c r="G3163" s="29" t="s">
        <v>5972</v>
      </c>
      <c r="H3163" s="30" t="n">
        <v>24.24</v>
      </c>
      <c r="I3163" s="31" t="n">
        <v>46240</v>
      </c>
      <c r="J3163" s="30" t="n">
        <v>24.24</v>
      </c>
      <c r="K3163" s="29" t="s">
        <v>120</v>
      </c>
      <c r="L3163" s="29" t="s">
        <v>1330</v>
      </c>
      <c r="M3163" s="29"/>
      <c r="N3163" s="29" t="s">
        <v>122</v>
      </c>
      <c r="O3163" s="31" t="n">
        <v>46142</v>
      </c>
      <c r="P3163" s="29" t="s">
        <v>123</v>
      </c>
      <c r="Q3163" s="29" t="n">
        <f aca="false">IFERROR(VALUE(L3163),"")</f>
        <v>45</v>
      </c>
      <c r="R3163" s="29" t="n">
        <f aca="true">IF(O3163="","",O3163-TODAY())</f>
        <v>-143</v>
      </c>
      <c r="S3163" s="29" t="str">
        <f aca="false">IF(C3163="&lt;&lt; vazio &gt;&gt;","VAZIA",IF(AND(O3163&lt;&gt;"",R3163&lt;0),"VENCIDO",IF(AND(O3163&lt;&gt;"",R3163&lt;=Parametros!$B$10),"PRÓX. VENCIMENTO",IF(F3163="Q","QUALIDADE",IF(F3163="S","BLOQUEADO",IF(F3163="R","RESTRITO/DEVOLUÇÃO",IF(OR(N3163="QUAR",N3163="QRES"),"QUARENTENA",IF(OR(B3163="DESCARTE",B3163="DEVOLUÇÃO"),"DESCARTE/DEVOLUÇÃO",IF(AND(D3163="",K3163&lt;&gt;""),"SEM LOTE",IF(AND(Q3163&lt;&gt;"",Q3163&gt;=Parametros!$B$11),"PARADO/SEM GIRO","OK"))))))))))</f>
        <v>VENCIDO</v>
      </c>
      <c r="T3163" s="29" t="str">
        <f aca="false">IF(AND($S3163="PARADO/SEM GIRO",$K3163="KG",OR(Painel!$B$5="(Todos)",A3163=Painel!$B$5)*OR(Painel!$E$5="(Todos)",P3163=Painel!$E$5)),$J3163+ROW()/10000000,"")</f>
        <v/>
      </c>
      <c r="U3163" s="29" t="n">
        <f aca="false">IF(AND($S3163="VENCIDO",$K3163="KG",OR(Painel!$B$5="(Todos)",A3163=Painel!$B$5)*OR(Painel!$E$5="(Todos)",P3163=Painel!$E$5)),$J3163+ROW()/10000000,"")</f>
        <v>24.2403163</v>
      </c>
    </row>
    <row r="3164" customFormat="false" ht="15" hidden="false" customHeight="false" outlineLevel="0" collapsed="false">
      <c r="A3164" s="29" t="s">
        <v>55</v>
      </c>
      <c r="B3164" s="29" t="s">
        <v>5386</v>
      </c>
      <c r="C3164" s="29" t="s">
        <v>250</v>
      </c>
      <c r="D3164" s="29" t="s">
        <v>5973</v>
      </c>
      <c r="E3164" s="29" t="n">
        <v>488</v>
      </c>
      <c r="F3164" s="29" t="s">
        <v>189</v>
      </c>
      <c r="G3164" s="29" t="s">
        <v>5974</v>
      </c>
      <c r="H3164" s="30" t="n">
        <v>640</v>
      </c>
      <c r="I3164" s="31" t="n">
        <v>46239</v>
      </c>
      <c r="J3164" s="30" t="n">
        <v>640</v>
      </c>
      <c r="K3164" s="29" t="s">
        <v>120</v>
      </c>
      <c r="L3164" s="29" t="s">
        <v>5403</v>
      </c>
      <c r="M3164" s="29"/>
      <c r="N3164" s="29" t="s">
        <v>122</v>
      </c>
      <c r="O3164" s="31" t="n">
        <v>46259</v>
      </c>
      <c r="P3164" s="29" t="s">
        <v>123</v>
      </c>
      <c r="Q3164" s="29" t="n">
        <f aca="false">IFERROR(VALUE(L3164),"")</f>
        <v>46</v>
      </c>
      <c r="R3164" s="29" t="n">
        <f aca="true">IF(O3164="","",O3164-TODAY())</f>
        <v>-26</v>
      </c>
      <c r="S3164" s="29" t="str">
        <f aca="false">IF(C3164="&lt;&lt; vazio &gt;&gt;","VAZIA",IF(AND(O3164&lt;&gt;"",R3164&lt;0),"VENCIDO",IF(AND(O3164&lt;&gt;"",R3164&lt;=Parametros!$B$10),"PRÓX. VENCIMENTO",IF(F3164="Q","QUALIDADE",IF(F3164="S","BLOQUEADO",IF(F3164="R","RESTRITO/DEVOLUÇÃO",IF(OR(N3164="QUAR",N3164="QRES"),"QUARENTENA",IF(OR(B3164="DESCARTE",B3164="DEVOLUÇÃO"),"DESCARTE/DEVOLUÇÃO",IF(AND(D3164="",K3164&lt;&gt;""),"SEM LOTE",IF(AND(Q3164&lt;&gt;"",Q3164&gt;=Parametros!$B$11),"PARADO/SEM GIRO","OK"))))))))))</f>
        <v>VENCIDO</v>
      </c>
      <c r="T3164" s="29" t="str">
        <f aca="false">IF(AND($S3164="PARADO/SEM GIRO",$K3164="KG",OR(Painel!$B$5="(Todos)",A3164=Painel!$B$5)*OR(Painel!$E$5="(Todos)",P3164=Painel!$E$5)),$J3164+ROW()/10000000,"")</f>
        <v/>
      </c>
      <c r="U3164" s="29" t="n">
        <f aca="false">IF(AND($S3164="VENCIDO",$K3164="KG",OR(Painel!$B$5="(Todos)",A3164=Painel!$B$5)*OR(Painel!$E$5="(Todos)",P3164=Painel!$E$5)),$J3164+ROW()/10000000,"")</f>
        <v>640.0003164</v>
      </c>
    </row>
    <row r="3165" customFormat="false" ht="15" hidden="false" customHeight="false" outlineLevel="0" collapsed="false">
      <c r="A3165" s="29" t="s">
        <v>55</v>
      </c>
      <c r="B3165" s="29" t="s">
        <v>5386</v>
      </c>
      <c r="C3165" s="29" t="s">
        <v>250</v>
      </c>
      <c r="D3165" s="29" t="s">
        <v>5975</v>
      </c>
      <c r="E3165" s="29" t="n">
        <v>488</v>
      </c>
      <c r="F3165" s="29" t="s">
        <v>189</v>
      </c>
      <c r="G3165" s="29" t="s">
        <v>5976</v>
      </c>
      <c r="H3165" s="30" t="n">
        <v>20</v>
      </c>
      <c r="I3165" s="31" t="n">
        <v>46218</v>
      </c>
      <c r="J3165" s="30" t="n">
        <v>20</v>
      </c>
      <c r="K3165" s="29" t="s">
        <v>120</v>
      </c>
      <c r="L3165" s="29" t="s">
        <v>1605</v>
      </c>
      <c r="M3165" s="29"/>
      <c r="N3165" s="29" t="s">
        <v>122</v>
      </c>
      <c r="O3165" s="31" t="n">
        <v>46707</v>
      </c>
      <c r="P3165" s="29" t="s">
        <v>123</v>
      </c>
      <c r="Q3165" s="29" t="n">
        <f aca="false">IFERROR(VALUE(L3165),"")</f>
        <v>67</v>
      </c>
      <c r="R3165" s="29" t="n">
        <f aca="true">IF(O3165="","",O3165-TODAY())</f>
        <v>422</v>
      </c>
      <c r="S3165" s="29" t="str">
        <f aca="false">IF(C3165="&lt;&lt; vazio &gt;&gt;","VAZIA",IF(AND(O3165&lt;&gt;"",R3165&lt;0),"VENCIDO",IF(AND(O3165&lt;&gt;"",R3165&lt;=Parametros!$B$10),"PRÓX. VENCIMENTO",IF(F3165="Q","QUALIDADE",IF(F3165="S","BLOQUEADO",IF(F3165="R","RESTRITO/DEVOLUÇÃO",IF(OR(N3165="QUAR",N3165="QRES"),"QUARENTENA",IF(OR(B3165="DESCARTE",B3165="DEVOLUÇÃO"),"DESCARTE/DEVOLUÇÃO",IF(AND(D3165="",K3165&lt;&gt;""),"SEM LOTE",IF(AND(Q3165&lt;&gt;"",Q3165&gt;=Parametros!$B$11),"PARADO/SEM GIRO","OK"))))))))))</f>
        <v>RESTRITO/DEVOLUÇÃO</v>
      </c>
      <c r="T3165" s="29" t="str">
        <f aca="false">IF(AND($S3165="PARADO/SEM GIRO",$K3165="KG",OR(Painel!$B$5="(Todos)",A3165=Painel!$B$5)*OR(Painel!$E$5="(Todos)",P3165=Painel!$E$5)),$J3165+ROW()/10000000,"")</f>
        <v/>
      </c>
      <c r="U3165" s="29" t="str">
        <f aca="false">IF(AND($S3165="VENCIDO",$K3165="KG",OR(Painel!$B$5="(Todos)",A3165=Painel!$B$5)*OR(Painel!$E$5="(Todos)",P3165=Painel!$E$5)),$J3165+ROW()/10000000,"")</f>
        <v/>
      </c>
    </row>
    <row r="3166" customFormat="false" ht="15" hidden="false" customHeight="false" outlineLevel="0" collapsed="false">
      <c r="A3166" s="29" t="s">
        <v>55</v>
      </c>
      <c r="B3166" s="29" t="s">
        <v>5386</v>
      </c>
      <c r="C3166" s="29" t="s">
        <v>1292</v>
      </c>
      <c r="D3166" s="29" t="s">
        <v>5977</v>
      </c>
      <c r="E3166" s="29" t="n">
        <v>488</v>
      </c>
      <c r="F3166" s="29" t="s">
        <v>189</v>
      </c>
      <c r="G3166" s="29" t="s">
        <v>5978</v>
      </c>
      <c r="H3166" s="30" t="n">
        <v>10</v>
      </c>
      <c r="I3166" s="31" t="n">
        <v>46247</v>
      </c>
      <c r="J3166" s="30" t="n">
        <v>10</v>
      </c>
      <c r="K3166" s="29" t="s">
        <v>120</v>
      </c>
      <c r="L3166" s="29" t="s">
        <v>1719</v>
      </c>
      <c r="M3166" s="29"/>
      <c r="N3166" s="29" t="s">
        <v>122</v>
      </c>
      <c r="O3166" s="29"/>
      <c r="P3166" s="29" t="s">
        <v>123</v>
      </c>
      <c r="Q3166" s="29" t="n">
        <f aca="false">IFERROR(VALUE(L3166),"")</f>
        <v>38</v>
      </c>
      <c r="R3166" s="29" t="str">
        <f aca="true">IF(O3166="","",O3166-TODAY())</f>
        <v/>
      </c>
      <c r="S3166" s="29" t="str">
        <f aca="false">IF(C3166="&lt;&lt; vazio &gt;&gt;","VAZIA",IF(AND(O3166&lt;&gt;"",R3166&lt;0),"VENCIDO",IF(AND(O3166&lt;&gt;"",R3166&lt;=Parametros!$B$10),"PRÓX. VENCIMENTO",IF(F3166="Q","QUALIDADE",IF(F3166="S","BLOQUEADO",IF(F3166="R","RESTRITO/DEVOLUÇÃO",IF(OR(N3166="QUAR",N3166="QRES"),"QUARENTENA",IF(OR(B3166="DESCARTE",B3166="DEVOLUÇÃO"),"DESCARTE/DEVOLUÇÃO",IF(AND(D3166="",K3166&lt;&gt;""),"SEM LOTE",IF(AND(Q3166&lt;&gt;"",Q3166&gt;=Parametros!$B$11),"PARADO/SEM GIRO","OK"))))))))))</f>
        <v>RESTRITO/DEVOLUÇÃO</v>
      </c>
      <c r="T3166" s="29" t="str">
        <f aca="false">IF(AND($S3166="PARADO/SEM GIRO",$K3166="KG",OR(Painel!$B$5="(Todos)",A3166=Painel!$B$5)*OR(Painel!$E$5="(Todos)",P3166=Painel!$E$5)),$J3166+ROW()/10000000,"")</f>
        <v/>
      </c>
      <c r="U3166" s="29" t="str">
        <f aca="false">IF(AND($S3166="VENCIDO",$K3166="KG",OR(Painel!$B$5="(Todos)",A3166=Painel!$B$5)*OR(Painel!$E$5="(Todos)",P3166=Painel!$E$5)),$J3166+ROW()/10000000,"")</f>
        <v/>
      </c>
    </row>
    <row r="3167" customFormat="false" ht="15" hidden="false" customHeight="false" outlineLevel="0" collapsed="false">
      <c r="A3167" s="29" t="s">
        <v>55</v>
      </c>
      <c r="B3167" s="29" t="s">
        <v>5386</v>
      </c>
      <c r="C3167" s="29" t="s">
        <v>876</v>
      </c>
      <c r="D3167" s="29" t="s">
        <v>5979</v>
      </c>
      <c r="E3167" s="29" t="n">
        <v>488</v>
      </c>
      <c r="F3167" s="29" t="s">
        <v>137</v>
      </c>
      <c r="G3167" s="29" t="s">
        <v>5980</v>
      </c>
      <c r="H3167" s="30" t="n">
        <v>10</v>
      </c>
      <c r="I3167" s="31" t="n">
        <v>46256</v>
      </c>
      <c r="J3167" s="30" t="n">
        <v>10</v>
      </c>
      <c r="K3167" s="29" t="s">
        <v>120</v>
      </c>
      <c r="L3167" s="29" t="s">
        <v>811</v>
      </c>
      <c r="M3167" s="29"/>
      <c r="N3167" s="29" t="s">
        <v>122</v>
      </c>
      <c r="O3167" s="29"/>
      <c r="P3167" s="29" t="s">
        <v>123</v>
      </c>
      <c r="Q3167" s="29" t="n">
        <f aca="false">IFERROR(VALUE(L3167),"")</f>
        <v>29</v>
      </c>
      <c r="R3167" s="29" t="str">
        <f aca="true">IF(O3167="","",O3167-TODAY())</f>
        <v/>
      </c>
      <c r="S3167" s="29" t="str">
        <f aca="false">IF(C3167="&lt;&lt; vazio &gt;&gt;","VAZIA",IF(AND(O3167&lt;&gt;"",R3167&lt;0),"VENCIDO",IF(AND(O3167&lt;&gt;"",R3167&lt;=Parametros!$B$10),"PRÓX. VENCIMENTO",IF(F3167="Q","QUALIDADE",IF(F3167="S","BLOQUEADO",IF(F3167="R","RESTRITO/DEVOLUÇÃO",IF(OR(N3167="QUAR",N3167="QRES"),"QUARENTENA",IF(OR(B3167="DESCARTE",B3167="DEVOLUÇÃO"),"DESCARTE/DEVOLUÇÃO",IF(AND(D3167="",K3167&lt;&gt;""),"SEM LOTE",IF(AND(Q3167&lt;&gt;"",Q3167&gt;=Parametros!$B$11),"PARADO/SEM GIRO","OK"))))))))))</f>
        <v>BLOQUEADO</v>
      </c>
      <c r="T3167" s="29" t="str">
        <f aca="false">IF(AND($S3167="PARADO/SEM GIRO",$K3167="KG",OR(Painel!$B$5="(Todos)",A3167=Painel!$B$5)*OR(Painel!$E$5="(Todos)",P3167=Painel!$E$5)),$J3167+ROW()/10000000,"")</f>
        <v/>
      </c>
      <c r="U3167" s="29" t="str">
        <f aca="false">IF(AND($S3167="VENCIDO",$K3167="KG",OR(Painel!$B$5="(Todos)",A3167=Painel!$B$5)*OR(Painel!$E$5="(Todos)",P3167=Painel!$E$5)),$J3167+ROW()/10000000,"")</f>
        <v/>
      </c>
    </row>
    <row r="3168" customFormat="false" ht="15" hidden="false" customHeight="false" outlineLevel="0" collapsed="false">
      <c r="A3168" s="29" t="s">
        <v>55</v>
      </c>
      <c r="B3168" s="29" t="s">
        <v>5386</v>
      </c>
      <c r="C3168" s="29" t="s">
        <v>5981</v>
      </c>
      <c r="D3168" s="29" t="s">
        <v>5982</v>
      </c>
      <c r="E3168" s="29" t="n">
        <v>488</v>
      </c>
      <c r="F3168" s="29"/>
      <c r="G3168" s="29" t="s">
        <v>5983</v>
      </c>
      <c r="H3168" s="30" t="n">
        <v>20</v>
      </c>
      <c r="I3168" s="31" t="n">
        <v>46211</v>
      </c>
      <c r="J3168" s="30" t="n">
        <v>20</v>
      </c>
      <c r="K3168" s="29" t="s">
        <v>120</v>
      </c>
      <c r="L3168" s="29" t="s">
        <v>2615</v>
      </c>
      <c r="M3168" s="29"/>
      <c r="N3168" s="29" t="s">
        <v>122</v>
      </c>
      <c r="O3168" s="31" t="n">
        <v>46711</v>
      </c>
      <c r="P3168" s="29" t="s">
        <v>123</v>
      </c>
      <c r="Q3168" s="29" t="n">
        <f aca="false">IFERROR(VALUE(L3168),"")</f>
        <v>74</v>
      </c>
      <c r="R3168" s="29" t="n">
        <f aca="true">IF(O3168="","",O3168-TODAY())</f>
        <v>426</v>
      </c>
      <c r="S3168" s="29" t="str">
        <f aca="false">IF(C3168="&lt;&lt; vazio &gt;&gt;","VAZIA",IF(AND(O3168&lt;&gt;"",R3168&lt;0),"VENCIDO",IF(AND(O3168&lt;&gt;"",R3168&lt;=Parametros!$B$10),"PRÓX. VENCIMENTO",IF(F3168="Q","QUALIDADE",IF(F3168="S","BLOQUEADO",IF(F3168="R","RESTRITO/DEVOLUÇÃO",IF(OR(N3168="QUAR",N3168="QRES"),"QUARENTENA",IF(OR(B3168="DESCARTE",B3168="DEVOLUÇÃO"),"DESCARTE/DEVOLUÇÃO",IF(AND(D3168="",K3168&lt;&gt;""),"SEM LOTE",IF(AND(Q3168&lt;&gt;"",Q3168&gt;=Parametros!$B$11),"PARADO/SEM GIRO","OK"))))))))))</f>
        <v>DESCARTE/DEVOLUÇÃO</v>
      </c>
      <c r="T3168" s="29" t="str">
        <f aca="false">IF(AND($S3168="PARADO/SEM GIRO",$K3168="KG",OR(Painel!$B$5="(Todos)",A3168=Painel!$B$5)*OR(Painel!$E$5="(Todos)",P3168=Painel!$E$5)),$J3168+ROW()/10000000,"")</f>
        <v/>
      </c>
      <c r="U3168" s="29" t="str">
        <f aca="false">IF(AND($S3168="VENCIDO",$K3168="KG",OR(Painel!$B$5="(Todos)",A3168=Painel!$B$5)*OR(Painel!$E$5="(Todos)",P3168=Painel!$E$5)),$J3168+ROW()/10000000,"")</f>
        <v/>
      </c>
    </row>
    <row r="3169" customFormat="false" ht="15" hidden="false" customHeight="false" outlineLevel="0" collapsed="false">
      <c r="A3169" s="29" t="s">
        <v>55</v>
      </c>
      <c r="B3169" s="29" t="s">
        <v>5386</v>
      </c>
      <c r="C3169" s="29" t="s">
        <v>315</v>
      </c>
      <c r="D3169" s="29" t="s">
        <v>5984</v>
      </c>
      <c r="E3169" s="29" t="n">
        <v>488</v>
      </c>
      <c r="F3169" s="29" t="s">
        <v>189</v>
      </c>
      <c r="G3169" s="29" t="s">
        <v>5985</v>
      </c>
      <c r="H3169" s="30" t="n">
        <v>48.48</v>
      </c>
      <c r="I3169" s="31" t="n">
        <v>46247</v>
      </c>
      <c r="J3169" s="30" t="n">
        <v>48.48</v>
      </c>
      <c r="K3169" s="29" t="s">
        <v>120</v>
      </c>
      <c r="L3169" s="29" t="s">
        <v>1719</v>
      </c>
      <c r="M3169" s="29"/>
      <c r="N3169" s="29" t="s">
        <v>122</v>
      </c>
      <c r="O3169" s="31" t="n">
        <v>45976</v>
      </c>
      <c r="P3169" s="29" t="s">
        <v>123</v>
      </c>
      <c r="Q3169" s="29" t="n">
        <f aca="false">IFERROR(VALUE(L3169),"")</f>
        <v>38</v>
      </c>
      <c r="R3169" s="29" t="n">
        <f aca="true">IF(O3169="","",O3169-TODAY())</f>
        <v>-309</v>
      </c>
      <c r="S3169" s="29" t="str">
        <f aca="false">IF(C3169="&lt;&lt; vazio &gt;&gt;","VAZIA",IF(AND(O3169&lt;&gt;"",R3169&lt;0),"VENCIDO",IF(AND(O3169&lt;&gt;"",R3169&lt;=Parametros!$B$10),"PRÓX. VENCIMENTO",IF(F3169="Q","QUALIDADE",IF(F3169="S","BLOQUEADO",IF(F3169="R","RESTRITO/DEVOLUÇÃO",IF(OR(N3169="QUAR",N3169="QRES"),"QUARENTENA",IF(OR(B3169="DESCARTE",B3169="DEVOLUÇÃO"),"DESCARTE/DEVOLUÇÃO",IF(AND(D3169="",K3169&lt;&gt;""),"SEM LOTE",IF(AND(Q3169&lt;&gt;"",Q3169&gt;=Parametros!$B$11),"PARADO/SEM GIRO","OK"))))))))))</f>
        <v>VENCIDO</v>
      </c>
      <c r="T3169" s="29" t="str">
        <f aca="false">IF(AND($S3169="PARADO/SEM GIRO",$K3169="KG",OR(Painel!$B$5="(Todos)",A3169=Painel!$B$5)*OR(Painel!$E$5="(Todos)",P3169=Painel!$E$5)),$J3169+ROW()/10000000,"")</f>
        <v/>
      </c>
      <c r="U3169" s="29" t="n">
        <f aca="false">IF(AND($S3169="VENCIDO",$K3169="KG",OR(Painel!$B$5="(Todos)",A3169=Painel!$B$5)*OR(Painel!$E$5="(Todos)",P3169=Painel!$E$5)),$J3169+ROW()/10000000,"")</f>
        <v>48.4803169</v>
      </c>
    </row>
    <row r="3170" customFormat="false" ht="15" hidden="false" customHeight="false" outlineLevel="0" collapsed="false">
      <c r="A3170" s="29" t="s">
        <v>55</v>
      </c>
      <c r="B3170" s="29" t="s">
        <v>5386</v>
      </c>
      <c r="C3170" s="29" t="s">
        <v>315</v>
      </c>
      <c r="D3170" s="29" t="s">
        <v>5986</v>
      </c>
      <c r="E3170" s="29" t="n">
        <v>488</v>
      </c>
      <c r="F3170" s="29" t="s">
        <v>189</v>
      </c>
      <c r="G3170" s="29" t="s">
        <v>5987</v>
      </c>
      <c r="H3170" s="30" t="n">
        <v>12.12</v>
      </c>
      <c r="I3170" s="31" t="n">
        <v>46247</v>
      </c>
      <c r="J3170" s="30" t="n">
        <v>12.12</v>
      </c>
      <c r="K3170" s="29" t="s">
        <v>120</v>
      </c>
      <c r="L3170" s="29" t="s">
        <v>1719</v>
      </c>
      <c r="M3170" s="29"/>
      <c r="N3170" s="29" t="s">
        <v>122</v>
      </c>
      <c r="O3170" s="31" t="n">
        <v>46249</v>
      </c>
      <c r="P3170" s="29" t="s">
        <v>123</v>
      </c>
      <c r="Q3170" s="29" t="n">
        <f aca="false">IFERROR(VALUE(L3170),"")</f>
        <v>38</v>
      </c>
      <c r="R3170" s="29" t="n">
        <f aca="true">IF(O3170="","",O3170-TODAY())</f>
        <v>-36</v>
      </c>
      <c r="S3170" s="29" t="str">
        <f aca="false">IF(C3170="&lt;&lt; vazio &gt;&gt;","VAZIA",IF(AND(O3170&lt;&gt;"",R3170&lt;0),"VENCIDO",IF(AND(O3170&lt;&gt;"",R3170&lt;=Parametros!$B$10),"PRÓX. VENCIMENTO",IF(F3170="Q","QUALIDADE",IF(F3170="S","BLOQUEADO",IF(F3170="R","RESTRITO/DEVOLUÇÃO",IF(OR(N3170="QUAR",N3170="QRES"),"QUARENTENA",IF(OR(B3170="DESCARTE",B3170="DEVOLUÇÃO"),"DESCARTE/DEVOLUÇÃO",IF(AND(D3170="",K3170&lt;&gt;""),"SEM LOTE",IF(AND(Q3170&lt;&gt;"",Q3170&gt;=Parametros!$B$11),"PARADO/SEM GIRO","OK"))))))))))</f>
        <v>VENCIDO</v>
      </c>
      <c r="T3170" s="29" t="str">
        <f aca="false">IF(AND($S3170="PARADO/SEM GIRO",$K3170="KG",OR(Painel!$B$5="(Todos)",A3170=Painel!$B$5)*OR(Painel!$E$5="(Todos)",P3170=Painel!$E$5)),$J3170+ROW()/10000000,"")</f>
        <v/>
      </c>
      <c r="U3170" s="29" t="n">
        <f aca="false">IF(AND($S3170="VENCIDO",$K3170="KG",OR(Painel!$B$5="(Todos)",A3170=Painel!$B$5)*OR(Painel!$E$5="(Todos)",P3170=Painel!$E$5)),$J3170+ROW()/10000000,"")</f>
        <v>12.120317</v>
      </c>
    </row>
    <row r="3171" customFormat="false" ht="15" hidden="false" customHeight="false" outlineLevel="0" collapsed="false">
      <c r="A3171" s="29" t="s">
        <v>55</v>
      </c>
      <c r="B3171" s="29" t="s">
        <v>5386</v>
      </c>
      <c r="C3171" s="29" t="s">
        <v>315</v>
      </c>
      <c r="D3171" s="29" t="s">
        <v>5986</v>
      </c>
      <c r="E3171" s="29" t="n">
        <v>488</v>
      </c>
      <c r="F3171" s="29" t="s">
        <v>189</v>
      </c>
      <c r="G3171" s="29" t="s">
        <v>5988</v>
      </c>
      <c r="H3171" s="30" t="n">
        <v>12.12</v>
      </c>
      <c r="I3171" s="31" t="n">
        <v>46240</v>
      </c>
      <c r="J3171" s="30" t="n">
        <v>12.12</v>
      </c>
      <c r="K3171" s="29" t="s">
        <v>120</v>
      </c>
      <c r="L3171" s="29" t="s">
        <v>1330</v>
      </c>
      <c r="M3171" s="29"/>
      <c r="N3171" s="29" t="s">
        <v>122</v>
      </c>
      <c r="O3171" s="31" t="n">
        <v>46249</v>
      </c>
      <c r="P3171" s="29" t="s">
        <v>123</v>
      </c>
      <c r="Q3171" s="29" t="n">
        <f aca="false">IFERROR(VALUE(L3171),"")</f>
        <v>45</v>
      </c>
      <c r="R3171" s="29" t="n">
        <f aca="true">IF(O3171="","",O3171-TODAY())</f>
        <v>-36</v>
      </c>
      <c r="S3171" s="29" t="str">
        <f aca="false">IF(C3171="&lt;&lt; vazio &gt;&gt;","VAZIA",IF(AND(O3171&lt;&gt;"",R3171&lt;0),"VENCIDO",IF(AND(O3171&lt;&gt;"",R3171&lt;=Parametros!$B$10),"PRÓX. VENCIMENTO",IF(F3171="Q","QUALIDADE",IF(F3171="S","BLOQUEADO",IF(F3171="R","RESTRITO/DEVOLUÇÃO",IF(OR(N3171="QUAR",N3171="QRES"),"QUARENTENA",IF(OR(B3171="DESCARTE",B3171="DEVOLUÇÃO"),"DESCARTE/DEVOLUÇÃO",IF(AND(D3171="",K3171&lt;&gt;""),"SEM LOTE",IF(AND(Q3171&lt;&gt;"",Q3171&gt;=Parametros!$B$11),"PARADO/SEM GIRO","OK"))))))))))</f>
        <v>VENCIDO</v>
      </c>
      <c r="T3171" s="29" t="str">
        <f aca="false">IF(AND($S3171="PARADO/SEM GIRO",$K3171="KG",OR(Painel!$B$5="(Todos)",A3171=Painel!$B$5)*OR(Painel!$E$5="(Todos)",P3171=Painel!$E$5)),$J3171+ROW()/10000000,"")</f>
        <v/>
      </c>
      <c r="U3171" s="29" t="n">
        <f aca="false">IF(AND($S3171="VENCIDO",$K3171="KG",OR(Painel!$B$5="(Todos)",A3171=Painel!$B$5)*OR(Painel!$E$5="(Todos)",P3171=Painel!$E$5)),$J3171+ROW()/10000000,"")</f>
        <v>12.1203171</v>
      </c>
    </row>
    <row r="3172" customFormat="false" ht="15" hidden="false" customHeight="false" outlineLevel="0" collapsed="false">
      <c r="A3172" s="29" t="s">
        <v>55</v>
      </c>
      <c r="B3172" s="29" t="s">
        <v>5386</v>
      </c>
      <c r="C3172" s="29" t="s">
        <v>315</v>
      </c>
      <c r="D3172" s="29" t="s">
        <v>5989</v>
      </c>
      <c r="E3172" s="29" t="n">
        <v>488</v>
      </c>
      <c r="F3172" s="29" t="s">
        <v>189</v>
      </c>
      <c r="G3172" s="29" t="s">
        <v>5990</v>
      </c>
      <c r="H3172" s="30" t="n">
        <v>12.12</v>
      </c>
      <c r="I3172" s="31" t="n">
        <v>46240</v>
      </c>
      <c r="J3172" s="30" t="n">
        <v>12.12</v>
      </c>
      <c r="K3172" s="29" t="s">
        <v>120</v>
      </c>
      <c r="L3172" s="29" t="s">
        <v>1330</v>
      </c>
      <c r="M3172" s="29"/>
      <c r="N3172" s="29" t="s">
        <v>122</v>
      </c>
      <c r="O3172" s="31" t="n">
        <v>46469</v>
      </c>
      <c r="P3172" s="29" t="s">
        <v>123</v>
      </c>
      <c r="Q3172" s="29" t="n">
        <f aca="false">IFERROR(VALUE(L3172),"")</f>
        <v>45</v>
      </c>
      <c r="R3172" s="29" t="n">
        <f aca="true">IF(O3172="","",O3172-TODAY())</f>
        <v>184</v>
      </c>
      <c r="S3172" s="29" t="str">
        <f aca="false">IF(C3172="&lt;&lt; vazio &gt;&gt;","VAZIA",IF(AND(O3172&lt;&gt;"",R3172&lt;0),"VENCIDO",IF(AND(O3172&lt;&gt;"",R3172&lt;=Parametros!$B$10),"PRÓX. VENCIMENTO",IF(F3172="Q","QUALIDADE",IF(F3172="S","BLOQUEADO",IF(F3172="R","RESTRITO/DEVOLUÇÃO",IF(OR(N3172="QUAR",N3172="QRES"),"QUARENTENA",IF(OR(B3172="DESCARTE",B3172="DEVOLUÇÃO"),"DESCARTE/DEVOLUÇÃO",IF(AND(D3172="",K3172&lt;&gt;""),"SEM LOTE",IF(AND(Q3172&lt;&gt;"",Q3172&gt;=Parametros!$B$11),"PARADO/SEM GIRO","OK"))))))))))</f>
        <v>RESTRITO/DEVOLUÇÃO</v>
      </c>
      <c r="T3172" s="29" t="str">
        <f aca="false">IF(AND($S3172="PARADO/SEM GIRO",$K3172="KG",OR(Painel!$B$5="(Todos)",A3172=Painel!$B$5)*OR(Painel!$E$5="(Todos)",P3172=Painel!$E$5)),$J3172+ROW()/10000000,"")</f>
        <v/>
      </c>
      <c r="U3172" s="29" t="str">
        <f aca="false">IF(AND($S3172="VENCIDO",$K3172="KG",OR(Painel!$B$5="(Todos)",A3172=Painel!$B$5)*OR(Painel!$E$5="(Todos)",P3172=Painel!$E$5)),$J3172+ROW()/10000000,"")</f>
        <v/>
      </c>
    </row>
    <row r="3173" customFormat="false" ht="15" hidden="false" customHeight="false" outlineLevel="0" collapsed="false">
      <c r="A3173" s="29" t="s">
        <v>55</v>
      </c>
      <c r="B3173" s="29" t="s">
        <v>5386</v>
      </c>
      <c r="C3173" s="29" t="s">
        <v>315</v>
      </c>
      <c r="D3173" s="29" t="s">
        <v>5287</v>
      </c>
      <c r="E3173" s="29" t="n">
        <v>488</v>
      </c>
      <c r="F3173" s="29" t="s">
        <v>189</v>
      </c>
      <c r="G3173" s="29" t="s">
        <v>5991</v>
      </c>
      <c r="H3173" s="30" t="n">
        <v>36.36</v>
      </c>
      <c r="I3173" s="31" t="n">
        <v>46240</v>
      </c>
      <c r="J3173" s="30" t="n">
        <v>36.36</v>
      </c>
      <c r="K3173" s="29" t="s">
        <v>120</v>
      </c>
      <c r="L3173" s="29" t="s">
        <v>1330</v>
      </c>
      <c r="M3173" s="29"/>
      <c r="N3173" s="29" t="s">
        <v>122</v>
      </c>
      <c r="O3173" s="31" t="n">
        <v>46557</v>
      </c>
      <c r="P3173" s="29" t="s">
        <v>123</v>
      </c>
      <c r="Q3173" s="29" t="n">
        <f aca="false">IFERROR(VALUE(L3173),"")</f>
        <v>45</v>
      </c>
      <c r="R3173" s="29" t="n">
        <f aca="true">IF(O3173="","",O3173-TODAY())</f>
        <v>272</v>
      </c>
      <c r="S3173" s="29" t="str">
        <f aca="false">IF(C3173="&lt;&lt; vazio &gt;&gt;","VAZIA",IF(AND(O3173&lt;&gt;"",R3173&lt;0),"VENCIDO",IF(AND(O3173&lt;&gt;"",R3173&lt;=Parametros!$B$10),"PRÓX. VENCIMENTO",IF(F3173="Q","QUALIDADE",IF(F3173="S","BLOQUEADO",IF(F3173="R","RESTRITO/DEVOLUÇÃO",IF(OR(N3173="QUAR",N3173="QRES"),"QUARENTENA",IF(OR(B3173="DESCARTE",B3173="DEVOLUÇÃO"),"DESCARTE/DEVOLUÇÃO",IF(AND(D3173="",K3173&lt;&gt;""),"SEM LOTE",IF(AND(Q3173&lt;&gt;"",Q3173&gt;=Parametros!$B$11),"PARADO/SEM GIRO","OK"))))))))))</f>
        <v>RESTRITO/DEVOLUÇÃO</v>
      </c>
      <c r="T3173" s="29" t="str">
        <f aca="false">IF(AND($S3173="PARADO/SEM GIRO",$K3173="KG",OR(Painel!$B$5="(Todos)",A3173=Painel!$B$5)*OR(Painel!$E$5="(Todos)",P3173=Painel!$E$5)),$J3173+ROW()/10000000,"")</f>
        <v/>
      </c>
      <c r="U3173" s="29" t="str">
        <f aca="false">IF(AND($S3173="VENCIDO",$K3173="KG",OR(Painel!$B$5="(Todos)",A3173=Painel!$B$5)*OR(Painel!$E$5="(Todos)",P3173=Painel!$E$5)),$J3173+ROW()/10000000,"")</f>
        <v/>
      </c>
    </row>
    <row r="3174" customFormat="false" ht="15" hidden="false" customHeight="false" outlineLevel="0" collapsed="false">
      <c r="A3174" s="29" t="s">
        <v>55</v>
      </c>
      <c r="B3174" s="29" t="s">
        <v>5386</v>
      </c>
      <c r="C3174" s="29" t="s">
        <v>165</v>
      </c>
      <c r="D3174" s="29" t="s">
        <v>5992</v>
      </c>
      <c r="E3174" s="29" t="n">
        <v>488</v>
      </c>
      <c r="F3174" s="29" t="s">
        <v>189</v>
      </c>
      <c r="G3174" s="29" t="s">
        <v>5993</v>
      </c>
      <c r="H3174" s="30" t="n">
        <v>12.12</v>
      </c>
      <c r="I3174" s="31" t="n">
        <v>46240</v>
      </c>
      <c r="J3174" s="30" t="n">
        <v>12.12</v>
      </c>
      <c r="K3174" s="29" t="s">
        <v>120</v>
      </c>
      <c r="L3174" s="29" t="s">
        <v>1330</v>
      </c>
      <c r="M3174" s="29"/>
      <c r="N3174" s="29" t="s">
        <v>122</v>
      </c>
      <c r="O3174" s="31" t="n">
        <v>46146</v>
      </c>
      <c r="P3174" s="29" t="s">
        <v>123</v>
      </c>
      <c r="Q3174" s="29" t="n">
        <f aca="false">IFERROR(VALUE(L3174),"")</f>
        <v>45</v>
      </c>
      <c r="R3174" s="29" t="n">
        <f aca="true">IF(O3174="","",O3174-TODAY())</f>
        <v>-139</v>
      </c>
      <c r="S3174" s="29" t="str">
        <f aca="false">IF(C3174="&lt;&lt; vazio &gt;&gt;","VAZIA",IF(AND(O3174&lt;&gt;"",R3174&lt;0),"VENCIDO",IF(AND(O3174&lt;&gt;"",R3174&lt;=Parametros!$B$10),"PRÓX. VENCIMENTO",IF(F3174="Q","QUALIDADE",IF(F3174="S","BLOQUEADO",IF(F3174="R","RESTRITO/DEVOLUÇÃO",IF(OR(N3174="QUAR",N3174="QRES"),"QUARENTENA",IF(OR(B3174="DESCARTE",B3174="DEVOLUÇÃO"),"DESCARTE/DEVOLUÇÃO",IF(AND(D3174="",K3174&lt;&gt;""),"SEM LOTE",IF(AND(Q3174&lt;&gt;"",Q3174&gt;=Parametros!$B$11),"PARADO/SEM GIRO","OK"))))))))))</f>
        <v>VENCIDO</v>
      </c>
      <c r="T3174" s="29" t="str">
        <f aca="false">IF(AND($S3174="PARADO/SEM GIRO",$K3174="KG",OR(Painel!$B$5="(Todos)",A3174=Painel!$B$5)*OR(Painel!$E$5="(Todos)",P3174=Painel!$E$5)),$J3174+ROW()/10000000,"")</f>
        <v/>
      </c>
      <c r="U3174" s="29" t="n">
        <f aca="false">IF(AND($S3174="VENCIDO",$K3174="KG",OR(Painel!$B$5="(Todos)",A3174=Painel!$B$5)*OR(Painel!$E$5="(Todos)",P3174=Painel!$E$5)),$J3174+ROW()/10000000,"")</f>
        <v>12.1203174</v>
      </c>
    </row>
    <row r="3175" customFormat="false" ht="15" hidden="false" customHeight="false" outlineLevel="0" collapsed="false">
      <c r="A3175" s="29" t="s">
        <v>55</v>
      </c>
      <c r="B3175" s="29" t="s">
        <v>5386</v>
      </c>
      <c r="C3175" s="29" t="s">
        <v>165</v>
      </c>
      <c r="D3175" s="29" t="s">
        <v>5994</v>
      </c>
      <c r="E3175" s="29" t="n">
        <v>488</v>
      </c>
      <c r="F3175" s="29" t="s">
        <v>189</v>
      </c>
      <c r="G3175" s="29" t="s">
        <v>5995</v>
      </c>
      <c r="H3175" s="30" t="n">
        <v>12.12</v>
      </c>
      <c r="I3175" s="31" t="n">
        <v>46240</v>
      </c>
      <c r="J3175" s="30" t="n">
        <v>12.12</v>
      </c>
      <c r="K3175" s="29" t="s">
        <v>120</v>
      </c>
      <c r="L3175" s="29" t="s">
        <v>1330</v>
      </c>
      <c r="M3175" s="29"/>
      <c r="N3175" s="29" t="s">
        <v>122</v>
      </c>
      <c r="O3175" s="31" t="n">
        <v>46271</v>
      </c>
      <c r="P3175" s="29" t="s">
        <v>123</v>
      </c>
      <c r="Q3175" s="29" t="n">
        <f aca="false">IFERROR(VALUE(L3175),"")</f>
        <v>45</v>
      </c>
      <c r="R3175" s="29" t="n">
        <f aca="true">IF(O3175="","",O3175-TODAY())</f>
        <v>-14</v>
      </c>
      <c r="S3175" s="29" t="str">
        <f aca="false">IF(C3175="&lt;&lt; vazio &gt;&gt;","VAZIA",IF(AND(O3175&lt;&gt;"",R3175&lt;0),"VENCIDO",IF(AND(O3175&lt;&gt;"",R3175&lt;=Parametros!$B$10),"PRÓX. VENCIMENTO",IF(F3175="Q","QUALIDADE",IF(F3175="S","BLOQUEADO",IF(F3175="R","RESTRITO/DEVOLUÇÃO",IF(OR(N3175="QUAR",N3175="QRES"),"QUARENTENA",IF(OR(B3175="DESCARTE",B3175="DEVOLUÇÃO"),"DESCARTE/DEVOLUÇÃO",IF(AND(D3175="",K3175&lt;&gt;""),"SEM LOTE",IF(AND(Q3175&lt;&gt;"",Q3175&gt;=Parametros!$B$11),"PARADO/SEM GIRO","OK"))))))))))</f>
        <v>VENCIDO</v>
      </c>
      <c r="T3175" s="29" t="str">
        <f aca="false">IF(AND($S3175="PARADO/SEM GIRO",$K3175="KG",OR(Painel!$B$5="(Todos)",A3175=Painel!$B$5)*OR(Painel!$E$5="(Todos)",P3175=Painel!$E$5)),$J3175+ROW()/10000000,"")</f>
        <v/>
      </c>
      <c r="U3175" s="29" t="n">
        <f aca="false">IF(AND($S3175="VENCIDO",$K3175="KG",OR(Painel!$B$5="(Todos)",A3175=Painel!$B$5)*OR(Painel!$E$5="(Todos)",P3175=Painel!$E$5)),$J3175+ROW()/10000000,"")</f>
        <v>12.1203175</v>
      </c>
    </row>
    <row r="3176" customFormat="false" ht="15" hidden="false" customHeight="false" outlineLevel="0" collapsed="false">
      <c r="A3176" s="29" t="s">
        <v>55</v>
      </c>
      <c r="B3176" s="29" t="s">
        <v>5386</v>
      </c>
      <c r="C3176" s="29" t="s">
        <v>165</v>
      </c>
      <c r="D3176" s="29" t="s">
        <v>5994</v>
      </c>
      <c r="E3176" s="29" t="n">
        <v>488</v>
      </c>
      <c r="F3176" s="29" t="s">
        <v>137</v>
      </c>
      <c r="G3176" s="29" t="s">
        <v>5996</v>
      </c>
      <c r="H3176" s="30" t="n">
        <v>12.12</v>
      </c>
      <c r="I3176" s="31" t="n">
        <v>46271</v>
      </c>
      <c r="J3176" s="30" t="n">
        <v>12.12</v>
      </c>
      <c r="K3176" s="29" t="s">
        <v>120</v>
      </c>
      <c r="L3176" s="29" t="s">
        <v>221</v>
      </c>
      <c r="M3176" s="29"/>
      <c r="N3176" s="29" t="s">
        <v>134</v>
      </c>
      <c r="O3176" s="31" t="n">
        <v>46271</v>
      </c>
      <c r="P3176" s="29" t="s">
        <v>123</v>
      </c>
      <c r="Q3176" s="29" t="n">
        <f aca="false">IFERROR(VALUE(L3176),"")</f>
        <v>14</v>
      </c>
      <c r="R3176" s="29" t="n">
        <f aca="true">IF(O3176="","",O3176-TODAY())</f>
        <v>-14</v>
      </c>
      <c r="S3176" s="29" t="str">
        <f aca="false">IF(C3176="&lt;&lt; vazio &gt;&gt;","VAZIA",IF(AND(O3176&lt;&gt;"",R3176&lt;0),"VENCIDO",IF(AND(O3176&lt;&gt;"",R3176&lt;=Parametros!$B$10),"PRÓX. VENCIMENTO",IF(F3176="Q","QUALIDADE",IF(F3176="S","BLOQUEADO",IF(F3176="R","RESTRITO/DEVOLUÇÃO",IF(OR(N3176="QUAR",N3176="QRES"),"QUARENTENA",IF(OR(B3176="DESCARTE",B3176="DEVOLUÇÃO"),"DESCARTE/DEVOLUÇÃO",IF(AND(D3176="",K3176&lt;&gt;""),"SEM LOTE",IF(AND(Q3176&lt;&gt;"",Q3176&gt;=Parametros!$B$11),"PARADO/SEM GIRO","OK"))))))))))</f>
        <v>VENCIDO</v>
      </c>
      <c r="T3176" s="29" t="str">
        <f aca="false">IF(AND($S3176="PARADO/SEM GIRO",$K3176="KG",OR(Painel!$B$5="(Todos)",A3176=Painel!$B$5)*OR(Painel!$E$5="(Todos)",P3176=Painel!$E$5)),$J3176+ROW()/10000000,"")</f>
        <v/>
      </c>
      <c r="U3176" s="29" t="n">
        <f aca="false">IF(AND($S3176="VENCIDO",$K3176="KG",OR(Painel!$B$5="(Todos)",A3176=Painel!$B$5)*OR(Painel!$E$5="(Todos)",P3176=Painel!$E$5)),$J3176+ROW()/10000000,"")</f>
        <v>12.1203176</v>
      </c>
    </row>
    <row r="3177" customFormat="false" ht="15" hidden="false" customHeight="false" outlineLevel="0" collapsed="false">
      <c r="A3177" s="29" t="s">
        <v>55</v>
      </c>
      <c r="B3177" s="29" t="s">
        <v>5386</v>
      </c>
      <c r="C3177" s="29" t="s">
        <v>165</v>
      </c>
      <c r="D3177" s="29" t="s">
        <v>5994</v>
      </c>
      <c r="E3177" s="29" t="n">
        <v>488</v>
      </c>
      <c r="F3177" s="29" t="s">
        <v>137</v>
      </c>
      <c r="G3177" s="29" t="s">
        <v>5997</v>
      </c>
      <c r="H3177" s="30" t="n">
        <v>12.12</v>
      </c>
      <c r="I3177" s="31" t="n">
        <v>46271</v>
      </c>
      <c r="J3177" s="30" t="n">
        <v>12.12</v>
      </c>
      <c r="K3177" s="29" t="s">
        <v>120</v>
      </c>
      <c r="L3177" s="29" t="s">
        <v>221</v>
      </c>
      <c r="M3177" s="29"/>
      <c r="N3177" s="29" t="s">
        <v>134</v>
      </c>
      <c r="O3177" s="31" t="n">
        <v>46271</v>
      </c>
      <c r="P3177" s="29" t="s">
        <v>123</v>
      </c>
      <c r="Q3177" s="29" t="n">
        <f aca="false">IFERROR(VALUE(L3177),"")</f>
        <v>14</v>
      </c>
      <c r="R3177" s="29" t="n">
        <f aca="true">IF(O3177="","",O3177-TODAY())</f>
        <v>-14</v>
      </c>
      <c r="S3177" s="29" t="str">
        <f aca="false">IF(C3177="&lt;&lt; vazio &gt;&gt;","VAZIA",IF(AND(O3177&lt;&gt;"",R3177&lt;0),"VENCIDO",IF(AND(O3177&lt;&gt;"",R3177&lt;=Parametros!$B$10),"PRÓX. VENCIMENTO",IF(F3177="Q","QUALIDADE",IF(F3177="S","BLOQUEADO",IF(F3177="R","RESTRITO/DEVOLUÇÃO",IF(OR(N3177="QUAR",N3177="QRES"),"QUARENTENA",IF(OR(B3177="DESCARTE",B3177="DEVOLUÇÃO"),"DESCARTE/DEVOLUÇÃO",IF(AND(D3177="",K3177&lt;&gt;""),"SEM LOTE",IF(AND(Q3177&lt;&gt;"",Q3177&gt;=Parametros!$B$11),"PARADO/SEM GIRO","OK"))))))))))</f>
        <v>VENCIDO</v>
      </c>
      <c r="T3177" s="29" t="str">
        <f aca="false">IF(AND($S3177="PARADO/SEM GIRO",$K3177="KG",OR(Painel!$B$5="(Todos)",A3177=Painel!$B$5)*OR(Painel!$E$5="(Todos)",P3177=Painel!$E$5)),$J3177+ROW()/10000000,"")</f>
        <v/>
      </c>
      <c r="U3177" s="29" t="n">
        <f aca="false">IF(AND($S3177="VENCIDO",$K3177="KG",OR(Painel!$B$5="(Todos)",A3177=Painel!$B$5)*OR(Painel!$E$5="(Todos)",P3177=Painel!$E$5)),$J3177+ROW()/10000000,"")</f>
        <v>12.1203177</v>
      </c>
    </row>
    <row r="3178" customFormat="false" ht="15" hidden="false" customHeight="false" outlineLevel="0" collapsed="false">
      <c r="A3178" s="29" t="s">
        <v>55</v>
      </c>
      <c r="B3178" s="29" t="s">
        <v>5386</v>
      </c>
      <c r="C3178" s="29" t="s">
        <v>165</v>
      </c>
      <c r="D3178" s="29" t="s">
        <v>5998</v>
      </c>
      <c r="E3178" s="29" t="n">
        <v>488</v>
      </c>
      <c r="F3178" s="29" t="s">
        <v>189</v>
      </c>
      <c r="G3178" s="29" t="s">
        <v>5999</v>
      </c>
      <c r="H3178" s="30" t="n">
        <v>24.24</v>
      </c>
      <c r="I3178" s="31" t="n">
        <v>46240</v>
      </c>
      <c r="J3178" s="30" t="n">
        <v>24.24</v>
      </c>
      <c r="K3178" s="29" t="s">
        <v>120</v>
      </c>
      <c r="L3178" s="29" t="s">
        <v>1330</v>
      </c>
      <c r="M3178" s="29"/>
      <c r="N3178" s="29" t="s">
        <v>122</v>
      </c>
      <c r="O3178" s="29"/>
      <c r="P3178" s="29" t="s">
        <v>123</v>
      </c>
      <c r="Q3178" s="29" t="n">
        <f aca="false">IFERROR(VALUE(L3178),"")</f>
        <v>45</v>
      </c>
      <c r="R3178" s="29" t="str">
        <f aca="true">IF(O3178="","",O3178-TODAY())</f>
        <v/>
      </c>
      <c r="S3178" s="29" t="str">
        <f aca="false">IF(C3178="&lt;&lt; vazio &gt;&gt;","VAZIA",IF(AND(O3178&lt;&gt;"",R3178&lt;0),"VENCIDO",IF(AND(O3178&lt;&gt;"",R3178&lt;=Parametros!$B$10),"PRÓX. VENCIMENTO",IF(F3178="Q","QUALIDADE",IF(F3178="S","BLOQUEADO",IF(F3178="R","RESTRITO/DEVOLUÇÃO",IF(OR(N3178="QUAR",N3178="QRES"),"QUARENTENA",IF(OR(B3178="DESCARTE",B3178="DEVOLUÇÃO"),"DESCARTE/DEVOLUÇÃO",IF(AND(D3178="",K3178&lt;&gt;""),"SEM LOTE",IF(AND(Q3178&lt;&gt;"",Q3178&gt;=Parametros!$B$11),"PARADO/SEM GIRO","OK"))))))))))</f>
        <v>RESTRITO/DEVOLUÇÃO</v>
      </c>
      <c r="T3178" s="29" t="str">
        <f aca="false">IF(AND($S3178="PARADO/SEM GIRO",$K3178="KG",OR(Painel!$B$5="(Todos)",A3178=Painel!$B$5)*OR(Painel!$E$5="(Todos)",P3178=Painel!$E$5)),$J3178+ROW()/10000000,"")</f>
        <v/>
      </c>
      <c r="U3178" s="29" t="str">
        <f aca="false">IF(AND($S3178="VENCIDO",$K3178="KG",OR(Painel!$B$5="(Todos)",A3178=Painel!$B$5)*OR(Painel!$E$5="(Todos)",P3178=Painel!$E$5)),$J3178+ROW()/10000000,"")</f>
        <v/>
      </c>
    </row>
    <row r="3179" customFormat="false" ht="15" hidden="false" customHeight="false" outlineLevel="0" collapsed="false">
      <c r="A3179" s="29" t="s">
        <v>55</v>
      </c>
      <c r="B3179" s="29" t="s">
        <v>5386</v>
      </c>
      <c r="C3179" s="29" t="s">
        <v>317</v>
      </c>
      <c r="D3179" s="29" t="s">
        <v>6000</v>
      </c>
      <c r="E3179" s="29" t="n">
        <v>488</v>
      </c>
      <c r="F3179" s="29" t="s">
        <v>189</v>
      </c>
      <c r="G3179" s="29" t="s">
        <v>6001</v>
      </c>
      <c r="H3179" s="30" t="n">
        <v>16.4</v>
      </c>
      <c r="I3179" s="31" t="n">
        <v>46240</v>
      </c>
      <c r="J3179" s="30" t="n">
        <v>16.4</v>
      </c>
      <c r="K3179" s="29" t="s">
        <v>120</v>
      </c>
      <c r="L3179" s="29" t="s">
        <v>1330</v>
      </c>
      <c r="M3179" s="29"/>
      <c r="N3179" s="29" t="s">
        <v>122</v>
      </c>
      <c r="O3179" s="31" t="n">
        <v>46163</v>
      </c>
      <c r="P3179" s="29" t="s">
        <v>123</v>
      </c>
      <c r="Q3179" s="29" t="n">
        <f aca="false">IFERROR(VALUE(L3179),"")</f>
        <v>45</v>
      </c>
      <c r="R3179" s="29" t="n">
        <f aca="true">IF(O3179="","",O3179-TODAY())</f>
        <v>-122</v>
      </c>
      <c r="S3179" s="29" t="str">
        <f aca="false">IF(C3179="&lt;&lt; vazio &gt;&gt;","VAZIA",IF(AND(O3179&lt;&gt;"",R3179&lt;0),"VENCIDO",IF(AND(O3179&lt;&gt;"",R3179&lt;=Parametros!$B$10),"PRÓX. VENCIMENTO",IF(F3179="Q","QUALIDADE",IF(F3179="S","BLOQUEADO",IF(F3179="R","RESTRITO/DEVOLUÇÃO",IF(OR(N3179="QUAR",N3179="QRES"),"QUARENTENA",IF(OR(B3179="DESCARTE",B3179="DEVOLUÇÃO"),"DESCARTE/DEVOLUÇÃO",IF(AND(D3179="",K3179&lt;&gt;""),"SEM LOTE",IF(AND(Q3179&lt;&gt;"",Q3179&gt;=Parametros!$B$11),"PARADO/SEM GIRO","OK"))))))))))</f>
        <v>VENCIDO</v>
      </c>
      <c r="T3179" s="29" t="str">
        <f aca="false">IF(AND($S3179="PARADO/SEM GIRO",$K3179="KG",OR(Painel!$B$5="(Todos)",A3179=Painel!$B$5)*OR(Painel!$E$5="(Todos)",P3179=Painel!$E$5)),$J3179+ROW()/10000000,"")</f>
        <v/>
      </c>
      <c r="U3179" s="29" t="n">
        <f aca="false">IF(AND($S3179="VENCIDO",$K3179="KG",OR(Painel!$B$5="(Todos)",A3179=Painel!$B$5)*OR(Painel!$E$5="(Todos)",P3179=Painel!$E$5)),$J3179+ROW()/10000000,"")</f>
        <v>16.4003179</v>
      </c>
    </row>
    <row r="3180" customFormat="false" ht="15" hidden="false" customHeight="false" outlineLevel="0" collapsed="false">
      <c r="A3180" s="29" t="s">
        <v>55</v>
      </c>
      <c r="B3180" s="29" t="s">
        <v>5386</v>
      </c>
      <c r="C3180" s="29" t="s">
        <v>317</v>
      </c>
      <c r="D3180" s="29" t="s">
        <v>318</v>
      </c>
      <c r="E3180" s="29" t="n">
        <v>488</v>
      </c>
      <c r="F3180" s="29" t="s">
        <v>189</v>
      </c>
      <c r="G3180" s="29" t="s">
        <v>6002</v>
      </c>
      <c r="H3180" s="30" t="n">
        <v>16.4</v>
      </c>
      <c r="I3180" s="31" t="n">
        <v>46245</v>
      </c>
      <c r="J3180" s="30" t="n">
        <v>16.4</v>
      </c>
      <c r="K3180" s="29" t="s">
        <v>120</v>
      </c>
      <c r="L3180" s="29" t="s">
        <v>2312</v>
      </c>
      <c r="M3180" s="29"/>
      <c r="N3180" s="29" t="s">
        <v>122</v>
      </c>
      <c r="O3180" s="31" t="n">
        <v>46591</v>
      </c>
      <c r="P3180" s="29" t="s">
        <v>123</v>
      </c>
      <c r="Q3180" s="29" t="n">
        <f aca="false">IFERROR(VALUE(L3180),"")</f>
        <v>40</v>
      </c>
      <c r="R3180" s="29" t="n">
        <f aca="true">IF(O3180="","",O3180-TODAY())</f>
        <v>306</v>
      </c>
      <c r="S3180" s="29" t="str">
        <f aca="false">IF(C3180="&lt;&lt; vazio &gt;&gt;","VAZIA",IF(AND(O3180&lt;&gt;"",R3180&lt;0),"VENCIDO",IF(AND(O3180&lt;&gt;"",R3180&lt;=Parametros!$B$10),"PRÓX. VENCIMENTO",IF(F3180="Q","QUALIDADE",IF(F3180="S","BLOQUEADO",IF(F3180="R","RESTRITO/DEVOLUÇÃO",IF(OR(N3180="QUAR",N3180="QRES"),"QUARENTENA",IF(OR(B3180="DESCARTE",B3180="DEVOLUÇÃO"),"DESCARTE/DEVOLUÇÃO",IF(AND(D3180="",K3180&lt;&gt;""),"SEM LOTE",IF(AND(Q3180&lt;&gt;"",Q3180&gt;=Parametros!$B$11),"PARADO/SEM GIRO","OK"))))))))))</f>
        <v>RESTRITO/DEVOLUÇÃO</v>
      </c>
      <c r="T3180" s="29" t="str">
        <f aca="false">IF(AND($S3180="PARADO/SEM GIRO",$K3180="KG",OR(Painel!$B$5="(Todos)",A3180=Painel!$B$5)*OR(Painel!$E$5="(Todos)",P3180=Painel!$E$5)),$J3180+ROW()/10000000,"")</f>
        <v/>
      </c>
      <c r="U3180" s="29" t="str">
        <f aca="false">IF(AND($S3180="VENCIDO",$K3180="KG",OR(Painel!$B$5="(Todos)",A3180=Painel!$B$5)*OR(Painel!$E$5="(Todos)",P3180=Painel!$E$5)),$J3180+ROW()/10000000,"")</f>
        <v/>
      </c>
    </row>
    <row r="3181" customFormat="false" ht="15" hidden="false" customHeight="false" outlineLevel="0" collapsed="false">
      <c r="A3181" s="29" t="s">
        <v>55</v>
      </c>
      <c r="B3181" s="29" t="s">
        <v>5386</v>
      </c>
      <c r="C3181" s="29" t="s">
        <v>447</v>
      </c>
      <c r="D3181" s="29" t="s">
        <v>6003</v>
      </c>
      <c r="E3181" s="29" t="n">
        <v>488</v>
      </c>
      <c r="F3181" s="29" t="s">
        <v>189</v>
      </c>
      <c r="G3181" s="29" t="s">
        <v>6004</v>
      </c>
      <c r="H3181" s="30" t="n">
        <v>12.12</v>
      </c>
      <c r="I3181" s="31" t="n">
        <v>46240</v>
      </c>
      <c r="J3181" s="30" t="n">
        <v>12.12</v>
      </c>
      <c r="K3181" s="29" t="s">
        <v>120</v>
      </c>
      <c r="L3181" s="29" t="s">
        <v>1330</v>
      </c>
      <c r="M3181" s="29"/>
      <c r="N3181" s="29" t="s">
        <v>122</v>
      </c>
      <c r="O3181" s="31" t="n">
        <v>45979</v>
      </c>
      <c r="P3181" s="29" t="s">
        <v>123</v>
      </c>
      <c r="Q3181" s="29" t="n">
        <f aca="false">IFERROR(VALUE(L3181),"")</f>
        <v>45</v>
      </c>
      <c r="R3181" s="29" t="n">
        <f aca="true">IF(O3181="","",O3181-TODAY())</f>
        <v>-306</v>
      </c>
      <c r="S3181" s="29" t="str">
        <f aca="false">IF(C3181="&lt;&lt; vazio &gt;&gt;","VAZIA",IF(AND(O3181&lt;&gt;"",R3181&lt;0),"VENCIDO",IF(AND(O3181&lt;&gt;"",R3181&lt;=Parametros!$B$10),"PRÓX. VENCIMENTO",IF(F3181="Q","QUALIDADE",IF(F3181="S","BLOQUEADO",IF(F3181="R","RESTRITO/DEVOLUÇÃO",IF(OR(N3181="QUAR",N3181="QRES"),"QUARENTENA",IF(OR(B3181="DESCARTE",B3181="DEVOLUÇÃO"),"DESCARTE/DEVOLUÇÃO",IF(AND(D3181="",K3181&lt;&gt;""),"SEM LOTE",IF(AND(Q3181&lt;&gt;"",Q3181&gt;=Parametros!$B$11),"PARADO/SEM GIRO","OK"))))))))))</f>
        <v>VENCIDO</v>
      </c>
      <c r="T3181" s="29" t="str">
        <f aca="false">IF(AND($S3181="PARADO/SEM GIRO",$K3181="KG",OR(Painel!$B$5="(Todos)",A3181=Painel!$B$5)*OR(Painel!$E$5="(Todos)",P3181=Painel!$E$5)),$J3181+ROW()/10000000,"")</f>
        <v/>
      </c>
      <c r="U3181" s="29" t="n">
        <f aca="false">IF(AND($S3181="VENCIDO",$K3181="KG",OR(Painel!$B$5="(Todos)",A3181=Painel!$B$5)*OR(Painel!$E$5="(Todos)",P3181=Painel!$E$5)),$J3181+ROW()/10000000,"")</f>
        <v>12.1203181</v>
      </c>
    </row>
    <row r="3182" customFormat="false" ht="15" hidden="false" customHeight="false" outlineLevel="0" collapsed="false">
      <c r="A3182" s="29" t="s">
        <v>55</v>
      </c>
      <c r="B3182" s="29" t="s">
        <v>5386</v>
      </c>
      <c r="C3182" s="29" t="s">
        <v>447</v>
      </c>
      <c r="D3182" s="29" t="s">
        <v>6005</v>
      </c>
      <c r="E3182" s="29" t="n">
        <v>488</v>
      </c>
      <c r="F3182" s="29" t="s">
        <v>189</v>
      </c>
      <c r="G3182" s="29" t="s">
        <v>6006</v>
      </c>
      <c r="H3182" s="30" t="n">
        <v>12.12</v>
      </c>
      <c r="I3182" s="31" t="n">
        <v>46245</v>
      </c>
      <c r="J3182" s="30" t="n">
        <v>12.12</v>
      </c>
      <c r="K3182" s="29" t="s">
        <v>120</v>
      </c>
      <c r="L3182" s="29" t="s">
        <v>2312</v>
      </c>
      <c r="M3182" s="29"/>
      <c r="N3182" s="29" t="s">
        <v>122</v>
      </c>
      <c r="O3182" s="31" t="n">
        <v>46125</v>
      </c>
      <c r="P3182" s="29" t="s">
        <v>123</v>
      </c>
      <c r="Q3182" s="29" t="n">
        <f aca="false">IFERROR(VALUE(L3182),"")</f>
        <v>40</v>
      </c>
      <c r="R3182" s="29" t="n">
        <f aca="true">IF(O3182="","",O3182-TODAY())</f>
        <v>-160</v>
      </c>
      <c r="S3182" s="29" t="str">
        <f aca="false">IF(C3182="&lt;&lt; vazio &gt;&gt;","VAZIA",IF(AND(O3182&lt;&gt;"",R3182&lt;0),"VENCIDO",IF(AND(O3182&lt;&gt;"",R3182&lt;=Parametros!$B$10),"PRÓX. VENCIMENTO",IF(F3182="Q","QUALIDADE",IF(F3182="S","BLOQUEADO",IF(F3182="R","RESTRITO/DEVOLUÇÃO",IF(OR(N3182="QUAR",N3182="QRES"),"QUARENTENA",IF(OR(B3182="DESCARTE",B3182="DEVOLUÇÃO"),"DESCARTE/DEVOLUÇÃO",IF(AND(D3182="",K3182&lt;&gt;""),"SEM LOTE",IF(AND(Q3182&lt;&gt;"",Q3182&gt;=Parametros!$B$11),"PARADO/SEM GIRO","OK"))))))))))</f>
        <v>VENCIDO</v>
      </c>
      <c r="T3182" s="29" t="str">
        <f aca="false">IF(AND($S3182="PARADO/SEM GIRO",$K3182="KG",OR(Painel!$B$5="(Todos)",A3182=Painel!$B$5)*OR(Painel!$E$5="(Todos)",P3182=Painel!$E$5)),$J3182+ROW()/10000000,"")</f>
        <v/>
      </c>
      <c r="U3182" s="29" t="n">
        <f aca="false">IF(AND($S3182="VENCIDO",$K3182="KG",OR(Painel!$B$5="(Todos)",A3182=Painel!$B$5)*OR(Painel!$E$5="(Todos)",P3182=Painel!$E$5)),$J3182+ROW()/10000000,"")</f>
        <v>12.1203182</v>
      </c>
    </row>
    <row r="3183" customFormat="false" ht="15" hidden="false" customHeight="false" outlineLevel="0" collapsed="false">
      <c r="A3183" s="29" t="s">
        <v>55</v>
      </c>
      <c r="B3183" s="29" t="s">
        <v>5386</v>
      </c>
      <c r="C3183" s="29" t="s">
        <v>447</v>
      </c>
      <c r="D3183" s="29" t="s">
        <v>6005</v>
      </c>
      <c r="E3183" s="29" t="n">
        <v>488</v>
      </c>
      <c r="F3183" s="29" t="s">
        <v>189</v>
      </c>
      <c r="G3183" s="29" t="s">
        <v>6007</v>
      </c>
      <c r="H3183" s="30" t="n">
        <v>12.12</v>
      </c>
      <c r="I3183" s="31" t="n">
        <v>46240</v>
      </c>
      <c r="J3183" s="30" t="n">
        <v>12.12</v>
      </c>
      <c r="K3183" s="29" t="s">
        <v>120</v>
      </c>
      <c r="L3183" s="29" t="s">
        <v>1330</v>
      </c>
      <c r="M3183" s="29"/>
      <c r="N3183" s="29" t="s">
        <v>122</v>
      </c>
      <c r="O3183" s="31" t="n">
        <v>46125</v>
      </c>
      <c r="P3183" s="29" t="s">
        <v>123</v>
      </c>
      <c r="Q3183" s="29" t="n">
        <f aca="false">IFERROR(VALUE(L3183),"")</f>
        <v>45</v>
      </c>
      <c r="R3183" s="29" t="n">
        <f aca="true">IF(O3183="","",O3183-TODAY())</f>
        <v>-160</v>
      </c>
      <c r="S3183" s="29" t="str">
        <f aca="false">IF(C3183="&lt;&lt; vazio &gt;&gt;","VAZIA",IF(AND(O3183&lt;&gt;"",R3183&lt;0),"VENCIDO",IF(AND(O3183&lt;&gt;"",R3183&lt;=Parametros!$B$10),"PRÓX. VENCIMENTO",IF(F3183="Q","QUALIDADE",IF(F3183="S","BLOQUEADO",IF(F3183="R","RESTRITO/DEVOLUÇÃO",IF(OR(N3183="QUAR",N3183="QRES"),"QUARENTENA",IF(OR(B3183="DESCARTE",B3183="DEVOLUÇÃO"),"DESCARTE/DEVOLUÇÃO",IF(AND(D3183="",K3183&lt;&gt;""),"SEM LOTE",IF(AND(Q3183&lt;&gt;"",Q3183&gt;=Parametros!$B$11),"PARADO/SEM GIRO","OK"))))))))))</f>
        <v>VENCIDO</v>
      </c>
      <c r="T3183" s="29" t="str">
        <f aca="false">IF(AND($S3183="PARADO/SEM GIRO",$K3183="KG",OR(Painel!$B$5="(Todos)",A3183=Painel!$B$5)*OR(Painel!$E$5="(Todos)",P3183=Painel!$E$5)),$J3183+ROW()/10000000,"")</f>
        <v/>
      </c>
      <c r="U3183" s="29" t="n">
        <f aca="false">IF(AND($S3183="VENCIDO",$K3183="KG",OR(Painel!$B$5="(Todos)",A3183=Painel!$B$5)*OR(Painel!$E$5="(Todos)",P3183=Painel!$E$5)),$J3183+ROW()/10000000,"")</f>
        <v>12.1203183</v>
      </c>
    </row>
    <row r="3184" customFormat="false" ht="15" hidden="false" customHeight="false" outlineLevel="0" collapsed="false">
      <c r="A3184" s="29" t="s">
        <v>55</v>
      </c>
      <c r="B3184" s="29" t="s">
        <v>5386</v>
      </c>
      <c r="C3184" s="29" t="s">
        <v>447</v>
      </c>
      <c r="D3184" s="29" t="s">
        <v>6008</v>
      </c>
      <c r="E3184" s="29" t="n">
        <v>488</v>
      </c>
      <c r="F3184" s="29" t="s">
        <v>189</v>
      </c>
      <c r="G3184" s="29" t="s">
        <v>6009</v>
      </c>
      <c r="H3184" s="30" t="n">
        <v>36.36</v>
      </c>
      <c r="I3184" s="31" t="n">
        <v>46240</v>
      </c>
      <c r="J3184" s="30" t="n">
        <v>36.36</v>
      </c>
      <c r="K3184" s="29" t="s">
        <v>120</v>
      </c>
      <c r="L3184" s="29" t="s">
        <v>1330</v>
      </c>
      <c r="M3184" s="29"/>
      <c r="N3184" s="29" t="s">
        <v>122</v>
      </c>
      <c r="O3184" s="31" t="n">
        <v>46145</v>
      </c>
      <c r="P3184" s="29" t="s">
        <v>123</v>
      </c>
      <c r="Q3184" s="29" t="n">
        <f aca="false">IFERROR(VALUE(L3184),"")</f>
        <v>45</v>
      </c>
      <c r="R3184" s="29" t="n">
        <f aca="true">IF(O3184="","",O3184-TODAY())</f>
        <v>-140</v>
      </c>
      <c r="S3184" s="29" t="str">
        <f aca="false">IF(C3184="&lt;&lt; vazio &gt;&gt;","VAZIA",IF(AND(O3184&lt;&gt;"",R3184&lt;0),"VENCIDO",IF(AND(O3184&lt;&gt;"",R3184&lt;=Parametros!$B$10),"PRÓX. VENCIMENTO",IF(F3184="Q","QUALIDADE",IF(F3184="S","BLOQUEADO",IF(F3184="R","RESTRITO/DEVOLUÇÃO",IF(OR(N3184="QUAR",N3184="QRES"),"QUARENTENA",IF(OR(B3184="DESCARTE",B3184="DEVOLUÇÃO"),"DESCARTE/DEVOLUÇÃO",IF(AND(D3184="",K3184&lt;&gt;""),"SEM LOTE",IF(AND(Q3184&lt;&gt;"",Q3184&gt;=Parametros!$B$11),"PARADO/SEM GIRO","OK"))))))))))</f>
        <v>VENCIDO</v>
      </c>
      <c r="T3184" s="29" t="str">
        <f aca="false">IF(AND($S3184="PARADO/SEM GIRO",$K3184="KG",OR(Painel!$B$5="(Todos)",A3184=Painel!$B$5)*OR(Painel!$E$5="(Todos)",P3184=Painel!$E$5)),$J3184+ROW()/10000000,"")</f>
        <v/>
      </c>
      <c r="U3184" s="29" t="n">
        <f aca="false">IF(AND($S3184="VENCIDO",$K3184="KG",OR(Painel!$B$5="(Todos)",A3184=Painel!$B$5)*OR(Painel!$E$5="(Todos)",P3184=Painel!$E$5)),$J3184+ROW()/10000000,"")</f>
        <v>36.3603184</v>
      </c>
    </row>
    <row r="3185" customFormat="false" ht="15" hidden="false" customHeight="false" outlineLevel="0" collapsed="false">
      <c r="A3185" s="29" t="s">
        <v>55</v>
      </c>
      <c r="B3185" s="29" t="s">
        <v>5386</v>
      </c>
      <c r="C3185" s="29" t="s">
        <v>447</v>
      </c>
      <c r="D3185" s="29" t="s">
        <v>6008</v>
      </c>
      <c r="E3185" s="29" t="n">
        <v>488</v>
      </c>
      <c r="F3185" s="29" t="s">
        <v>189</v>
      </c>
      <c r="G3185" s="29" t="s">
        <v>6010</v>
      </c>
      <c r="H3185" s="30" t="n">
        <v>12.12</v>
      </c>
      <c r="I3185" s="31" t="n">
        <v>46240</v>
      </c>
      <c r="J3185" s="30" t="n">
        <v>12.12</v>
      </c>
      <c r="K3185" s="29" t="s">
        <v>120</v>
      </c>
      <c r="L3185" s="29" t="s">
        <v>1330</v>
      </c>
      <c r="M3185" s="29"/>
      <c r="N3185" s="29" t="s">
        <v>122</v>
      </c>
      <c r="O3185" s="31" t="n">
        <v>46145</v>
      </c>
      <c r="P3185" s="29" t="s">
        <v>123</v>
      </c>
      <c r="Q3185" s="29" t="n">
        <f aca="false">IFERROR(VALUE(L3185),"")</f>
        <v>45</v>
      </c>
      <c r="R3185" s="29" t="n">
        <f aca="true">IF(O3185="","",O3185-TODAY())</f>
        <v>-140</v>
      </c>
      <c r="S3185" s="29" t="str">
        <f aca="false">IF(C3185="&lt;&lt; vazio &gt;&gt;","VAZIA",IF(AND(O3185&lt;&gt;"",R3185&lt;0),"VENCIDO",IF(AND(O3185&lt;&gt;"",R3185&lt;=Parametros!$B$10),"PRÓX. VENCIMENTO",IF(F3185="Q","QUALIDADE",IF(F3185="S","BLOQUEADO",IF(F3185="R","RESTRITO/DEVOLUÇÃO",IF(OR(N3185="QUAR",N3185="QRES"),"QUARENTENA",IF(OR(B3185="DESCARTE",B3185="DEVOLUÇÃO"),"DESCARTE/DEVOLUÇÃO",IF(AND(D3185="",K3185&lt;&gt;""),"SEM LOTE",IF(AND(Q3185&lt;&gt;"",Q3185&gt;=Parametros!$B$11),"PARADO/SEM GIRO","OK"))))))))))</f>
        <v>VENCIDO</v>
      </c>
      <c r="T3185" s="29" t="str">
        <f aca="false">IF(AND($S3185="PARADO/SEM GIRO",$K3185="KG",OR(Painel!$B$5="(Todos)",A3185=Painel!$B$5)*OR(Painel!$E$5="(Todos)",P3185=Painel!$E$5)),$J3185+ROW()/10000000,"")</f>
        <v/>
      </c>
      <c r="U3185" s="29" t="n">
        <f aca="false">IF(AND($S3185="VENCIDO",$K3185="KG",OR(Painel!$B$5="(Todos)",A3185=Painel!$B$5)*OR(Painel!$E$5="(Todos)",P3185=Painel!$E$5)),$J3185+ROW()/10000000,"")</f>
        <v>12.1203185</v>
      </c>
    </row>
    <row r="3186" customFormat="false" ht="15" hidden="false" customHeight="false" outlineLevel="0" collapsed="false">
      <c r="A3186" s="29" t="s">
        <v>55</v>
      </c>
      <c r="B3186" s="29" t="s">
        <v>5386</v>
      </c>
      <c r="C3186" s="29" t="s">
        <v>447</v>
      </c>
      <c r="D3186" s="29" t="s">
        <v>6011</v>
      </c>
      <c r="E3186" s="29" t="n">
        <v>488</v>
      </c>
      <c r="F3186" s="29" t="s">
        <v>189</v>
      </c>
      <c r="G3186" s="29" t="s">
        <v>6012</v>
      </c>
      <c r="H3186" s="30" t="n">
        <v>24.24</v>
      </c>
      <c r="I3186" s="31" t="n">
        <v>46240</v>
      </c>
      <c r="J3186" s="30" t="n">
        <v>24.24</v>
      </c>
      <c r="K3186" s="29" t="s">
        <v>120</v>
      </c>
      <c r="L3186" s="29" t="s">
        <v>1330</v>
      </c>
      <c r="M3186" s="29"/>
      <c r="N3186" s="29" t="s">
        <v>122</v>
      </c>
      <c r="O3186" s="31" t="n">
        <v>46146</v>
      </c>
      <c r="P3186" s="29" t="s">
        <v>123</v>
      </c>
      <c r="Q3186" s="29" t="n">
        <f aca="false">IFERROR(VALUE(L3186),"")</f>
        <v>45</v>
      </c>
      <c r="R3186" s="29" t="n">
        <f aca="true">IF(O3186="","",O3186-TODAY())</f>
        <v>-139</v>
      </c>
      <c r="S3186" s="29" t="str">
        <f aca="false">IF(C3186="&lt;&lt; vazio &gt;&gt;","VAZIA",IF(AND(O3186&lt;&gt;"",R3186&lt;0),"VENCIDO",IF(AND(O3186&lt;&gt;"",R3186&lt;=Parametros!$B$10),"PRÓX. VENCIMENTO",IF(F3186="Q","QUALIDADE",IF(F3186="S","BLOQUEADO",IF(F3186="R","RESTRITO/DEVOLUÇÃO",IF(OR(N3186="QUAR",N3186="QRES"),"QUARENTENA",IF(OR(B3186="DESCARTE",B3186="DEVOLUÇÃO"),"DESCARTE/DEVOLUÇÃO",IF(AND(D3186="",K3186&lt;&gt;""),"SEM LOTE",IF(AND(Q3186&lt;&gt;"",Q3186&gt;=Parametros!$B$11),"PARADO/SEM GIRO","OK"))))))))))</f>
        <v>VENCIDO</v>
      </c>
      <c r="T3186" s="29" t="str">
        <f aca="false">IF(AND($S3186="PARADO/SEM GIRO",$K3186="KG",OR(Painel!$B$5="(Todos)",A3186=Painel!$B$5)*OR(Painel!$E$5="(Todos)",P3186=Painel!$E$5)),$J3186+ROW()/10000000,"")</f>
        <v/>
      </c>
      <c r="U3186" s="29" t="n">
        <f aca="false">IF(AND($S3186="VENCIDO",$K3186="KG",OR(Painel!$B$5="(Todos)",A3186=Painel!$B$5)*OR(Painel!$E$5="(Todos)",P3186=Painel!$E$5)),$J3186+ROW()/10000000,"")</f>
        <v>24.2403186</v>
      </c>
    </row>
    <row r="3187" customFormat="false" ht="15" hidden="false" customHeight="false" outlineLevel="0" collapsed="false">
      <c r="A3187" s="29" t="s">
        <v>55</v>
      </c>
      <c r="B3187" s="29" t="s">
        <v>5386</v>
      </c>
      <c r="C3187" s="29" t="s">
        <v>447</v>
      </c>
      <c r="D3187" s="29" t="s">
        <v>6011</v>
      </c>
      <c r="E3187" s="29" t="n">
        <v>488</v>
      </c>
      <c r="F3187" s="29" t="s">
        <v>189</v>
      </c>
      <c r="G3187" s="29" t="s">
        <v>6013</v>
      </c>
      <c r="H3187" s="30" t="n">
        <v>12.12</v>
      </c>
      <c r="I3187" s="31" t="n">
        <v>46245</v>
      </c>
      <c r="J3187" s="30" t="n">
        <v>12.12</v>
      </c>
      <c r="K3187" s="29" t="s">
        <v>120</v>
      </c>
      <c r="L3187" s="29" t="s">
        <v>2312</v>
      </c>
      <c r="M3187" s="29"/>
      <c r="N3187" s="29" t="s">
        <v>122</v>
      </c>
      <c r="O3187" s="31" t="n">
        <v>46146</v>
      </c>
      <c r="P3187" s="29" t="s">
        <v>123</v>
      </c>
      <c r="Q3187" s="29" t="n">
        <f aca="false">IFERROR(VALUE(L3187),"")</f>
        <v>40</v>
      </c>
      <c r="R3187" s="29" t="n">
        <f aca="true">IF(O3187="","",O3187-TODAY())</f>
        <v>-139</v>
      </c>
      <c r="S3187" s="29" t="str">
        <f aca="false">IF(C3187="&lt;&lt; vazio &gt;&gt;","VAZIA",IF(AND(O3187&lt;&gt;"",R3187&lt;0),"VENCIDO",IF(AND(O3187&lt;&gt;"",R3187&lt;=Parametros!$B$10),"PRÓX. VENCIMENTO",IF(F3187="Q","QUALIDADE",IF(F3187="S","BLOQUEADO",IF(F3187="R","RESTRITO/DEVOLUÇÃO",IF(OR(N3187="QUAR",N3187="QRES"),"QUARENTENA",IF(OR(B3187="DESCARTE",B3187="DEVOLUÇÃO"),"DESCARTE/DEVOLUÇÃO",IF(AND(D3187="",K3187&lt;&gt;""),"SEM LOTE",IF(AND(Q3187&lt;&gt;"",Q3187&gt;=Parametros!$B$11),"PARADO/SEM GIRO","OK"))))))))))</f>
        <v>VENCIDO</v>
      </c>
      <c r="T3187" s="29" t="str">
        <f aca="false">IF(AND($S3187="PARADO/SEM GIRO",$K3187="KG",OR(Painel!$B$5="(Todos)",A3187=Painel!$B$5)*OR(Painel!$E$5="(Todos)",P3187=Painel!$E$5)),$J3187+ROW()/10000000,"")</f>
        <v/>
      </c>
      <c r="U3187" s="29" t="n">
        <f aca="false">IF(AND($S3187="VENCIDO",$K3187="KG",OR(Painel!$B$5="(Todos)",A3187=Painel!$B$5)*OR(Painel!$E$5="(Todos)",P3187=Painel!$E$5)),$J3187+ROW()/10000000,"")</f>
        <v>12.1203187</v>
      </c>
    </row>
    <row r="3188" customFormat="false" ht="15" hidden="false" customHeight="false" outlineLevel="0" collapsed="false">
      <c r="A3188" s="29" t="s">
        <v>55</v>
      </c>
      <c r="B3188" s="29" t="s">
        <v>5386</v>
      </c>
      <c r="C3188" s="29" t="s">
        <v>447</v>
      </c>
      <c r="D3188" s="29" t="s">
        <v>6014</v>
      </c>
      <c r="E3188" s="29" t="n">
        <v>488</v>
      </c>
      <c r="F3188" s="29" t="s">
        <v>189</v>
      </c>
      <c r="G3188" s="29" t="s">
        <v>6015</v>
      </c>
      <c r="H3188" s="30" t="n">
        <v>12.12</v>
      </c>
      <c r="I3188" s="31" t="n">
        <v>46245</v>
      </c>
      <c r="J3188" s="30" t="n">
        <v>12.12</v>
      </c>
      <c r="K3188" s="29" t="s">
        <v>120</v>
      </c>
      <c r="L3188" s="29" t="s">
        <v>2312</v>
      </c>
      <c r="M3188" s="29"/>
      <c r="N3188" s="29" t="s">
        <v>122</v>
      </c>
      <c r="O3188" s="31" t="n">
        <v>46271</v>
      </c>
      <c r="P3188" s="29" t="s">
        <v>123</v>
      </c>
      <c r="Q3188" s="29" t="n">
        <f aca="false">IFERROR(VALUE(L3188),"")</f>
        <v>40</v>
      </c>
      <c r="R3188" s="29" t="n">
        <f aca="true">IF(O3188="","",O3188-TODAY())</f>
        <v>-14</v>
      </c>
      <c r="S3188" s="29" t="str">
        <f aca="false">IF(C3188="&lt;&lt; vazio &gt;&gt;","VAZIA",IF(AND(O3188&lt;&gt;"",R3188&lt;0),"VENCIDO",IF(AND(O3188&lt;&gt;"",R3188&lt;=Parametros!$B$10),"PRÓX. VENCIMENTO",IF(F3188="Q","QUALIDADE",IF(F3188="S","BLOQUEADO",IF(F3188="R","RESTRITO/DEVOLUÇÃO",IF(OR(N3188="QUAR",N3188="QRES"),"QUARENTENA",IF(OR(B3188="DESCARTE",B3188="DEVOLUÇÃO"),"DESCARTE/DEVOLUÇÃO",IF(AND(D3188="",K3188&lt;&gt;""),"SEM LOTE",IF(AND(Q3188&lt;&gt;"",Q3188&gt;=Parametros!$B$11),"PARADO/SEM GIRO","OK"))))))))))</f>
        <v>VENCIDO</v>
      </c>
      <c r="T3188" s="29" t="str">
        <f aca="false">IF(AND($S3188="PARADO/SEM GIRO",$K3188="KG",OR(Painel!$B$5="(Todos)",A3188=Painel!$B$5)*OR(Painel!$E$5="(Todos)",P3188=Painel!$E$5)),$J3188+ROW()/10000000,"")</f>
        <v/>
      </c>
      <c r="U3188" s="29" t="n">
        <f aca="false">IF(AND($S3188="VENCIDO",$K3188="KG",OR(Painel!$B$5="(Todos)",A3188=Painel!$B$5)*OR(Painel!$E$5="(Todos)",P3188=Painel!$E$5)),$J3188+ROW()/10000000,"")</f>
        <v>12.1203188</v>
      </c>
    </row>
    <row r="3189" customFormat="false" ht="15" hidden="false" customHeight="false" outlineLevel="0" collapsed="false">
      <c r="A3189" s="29" t="s">
        <v>55</v>
      </c>
      <c r="B3189" s="29" t="s">
        <v>5386</v>
      </c>
      <c r="C3189" s="29" t="s">
        <v>447</v>
      </c>
      <c r="D3189" s="29" t="s">
        <v>6016</v>
      </c>
      <c r="E3189" s="29" t="n">
        <v>488</v>
      </c>
      <c r="F3189" s="29" t="s">
        <v>189</v>
      </c>
      <c r="G3189" s="29" t="s">
        <v>6017</v>
      </c>
      <c r="H3189" s="30" t="n">
        <v>36.36</v>
      </c>
      <c r="I3189" s="31" t="n">
        <v>46245</v>
      </c>
      <c r="J3189" s="30" t="n">
        <v>36.36</v>
      </c>
      <c r="K3189" s="29" t="s">
        <v>120</v>
      </c>
      <c r="L3189" s="29" t="s">
        <v>2312</v>
      </c>
      <c r="M3189" s="29"/>
      <c r="N3189" s="29" t="s">
        <v>122</v>
      </c>
      <c r="O3189" s="31" t="n">
        <v>46272</v>
      </c>
      <c r="P3189" s="29" t="s">
        <v>123</v>
      </c>
      <c r="Q3189" s="29" t="n">
        <f aca="false">IFERROR(VALUE(L3189),"")</f>
        <v>40</v>
      </c>
      <c r="R3189" s="29" t="n">
        <f aca="true">IF(O3189="","",O3189-TODAY())</f>
        <v>-13</v>
      </c>
      <c r="S3189" s="29" t="str">
        <f aca="false">IF(C3189="&lt;&lt; vazio &gt;&gt;","VAZIA",IF(AND(O3189&lt;&gt;"",R3189&lt;0),"VENCIDO",IF(AND(O3189&lt;&gt;"",R3189&lt;=Parametros!$B$10),"PRÓX. VENCIMENTO",IF(F3189="Q","QUALIDADE",IF(F3189="S","BLOQUEADO",IF(F3189="R","RESTRITO/DEVOLUÇÃO",IF(OR(N3189="QUAR",N3189="QRES"),"QUARENTENA",IF(OR(B3189="DESCARTE",B3189="DEVOLUÇÃO"),"DESCARTE/DEVOLUÇÃO",IF(AND(D3189="",K3189&lt;&gt;""),"SEM LOTE",IF(AND(Q3189&lt;&gt;"",Q3189&gt;=Parametros!$B$11),"PARADO/SEM GIRO","OK"))))))))))</f>
        <v>VENCIDO</v>
      </c>
      <c r="T3189" s="29" t="str">
        <f aca="false">IF(AND($S3189="PARADO/SEM GIRO",$K3189="KG",OR(Painel!$B$5="(Todos)",A3189=Painel!$B$5)*OR(Painel!$E$5="(Todos)",P3189=Painel!$E$5)),$J3189+ROW()/10000000,"")</f>
        <v/>
      </c>
      <c r="U3189" s="29" t="n">
        <f aca="false">IF(AND($S3189="VENCIDO",$K3189="KG",OR(Painel!$B$5="(Todos)",A3189=Painel!$B$5)*OR(Painel!$E$5="(Todos)",P3189=Painel!$E$5)),$J3189+ROW()/10000000,"")</f>
        <v>36.3603189</v>
      </c>
    </row>
    <row r="3190" customFormat="false" ht="15" hidden="false" customHeight="false" outlineLevel="0" collapsed="false">
      <c r="A3190" s="29" t="s">
        <v>55</v>
      </c>
      <c r="B3190" s="29" t="s">
        <v>5386</v>
      </c>
      <c r="C3190" s="29" t="s">
        <v>447</v>
      </c>
      <c r="D3190" s="29" t="s">
        <v>6016</v>
      </c>
      <c r="E3190" s="29" t="n">
        <v>488</v>
      </c>
      <c r="F3190" s="29" t="s">
        <v>137</v>
      </c>
      <c r="G3190" s="29" t="s">
        <v>6018</v>
      </c>
      <c r="H3190" s="30" t="n">
        <v>12.12</v>
      </c>
      <c r="I3190" s="31" t="n">
        <v>46271</v>
      </c>
      <c r="J3190" s="30" t="n">
        <v>12.12</v>
      </c>
      <c r="K3190" s="29" t="s">
        <v>120</v>
      </c>
      <c r="L3190" s="29" t="s">
        <v>221</v>
      </c>
      <c r="M3190" s="29"/>
      <c r="N3190" s="29" t="s">
        <v>134</v>
      </c>
      <c r="O3190" s="31" t="n">
        <v>46272</v>
      </c>
      <c r="P3190" s="29" t="s">
        <v>123</v>
      </c>
      <c r="Q3190" s="29" t="n">
        <f aca="false">IFERROR(VALUE(L3190),"")</f>
        <v>14</v>
      </c>
      <c r="R3190" s="29" t="n">
        <f aca="true">IF(O3190="","",O3190-TODAY())</f>
        <v>-13</v>
      </c>
      <c r="S3190" s="29" t="str">
        <f aca="false">IF(C3190="&lt;&lt; vazio &gt;&gt;","VAZIA",IF(AND(O3190&lt;&gt;"",R3190&lt;0),"VENCIDO",IF(AND(O3190&lt;&gt;"",R3190&lt;=Parametros!$B$10),"PRÓX. VENCIMENTO",IF(F3190="Q","QUALIDADE",IF(F3190="S","BLOQUEADO",IF(F3190="R","RESTRITO/DEVOLUÇÃO",IF(OR(N3190="QUAR",N3190="QRES"),"QUARENTENA",IF(OR(B3190="DESCARTE",B3190="DEVOLUÇÃO"),"DESCARTE/DEVOLUÇÃO",IF(AND(D3190="",K3190&lt;&gt;""),"SEM LOTE",IF(AND(Q3190&lt;&gt;"",Q3190&gt;=Parametros!$B$11),"PARADO/SEM GIRO","OK"))))))))))</f>
        <v>VENCIDO</v>
      </c>
      <c r="T3190" s="29" t="str">
        <f aca="false">IF(AND($S3190="PARADO/SEM GIRO",$K3190="KG",OR(Painel!$B$5="(Todos)",A3190=Painel!$B$5)*OR(Painel!$E$5="(Todos)",P3190=Painel!$E$5)),$J3190+ROW()/10000000,"")</f>
        <v/>
      </c>
      <c r="U3190" s="29" t="n">
        <f aca="false">IF(AND($S3190="VENCIDO",$K3190="KG",OR(Painel!$B$5="(Todos)",A3190=Painel!$B$5)*OR(Painel!$E$5="(Todos)",P3190=Painel!$E$5)),$J3190+ROW()/10000000,"")</f>
        <v>12.120319</v>
      </c>
    </row>
    <row r="3191" customFormat="false" ht="15" hidden="false" customHeight="false" outlineLevel="0" collapsed="false">
      <c r="A3191" s="29" t="s">
        <v>55</v>
      </c>
      <c r="B3191" s="29" t="s">
        <v>5386</v>
      </c>
      <c r="C3191" s="29" t="s">
        <v>447</v>
      </c>
      <c r="D3191" s="29" t="s">
        <v>6016</v>
      </c>
      <c r="E3191" s="29" t="n">
        <v>488</v>
      </c>
      <c r="F3191" s="29" t="s">
        <v>137</v>
      </c>
      <c r="G3191" s="29" t="s">
        <v>6019</v>
      </c>
      <c r="H3191" s="30" t="n">
        <v>12.12</v>
      </c>
      <c r="I3191" s="31" t="n">
        <v>46271</v>
      </c>
      <c r="J3191" s="30" t="n">
        <v>12.12</v>
      </c>
      <c r="K3191" s="29" t="s">
        <v>120</v>
      </c>
      <c r="L3191" s="29" t="s">
        <v>221</v>
      </c>
      <c r="M3191" s="29"/>
      <c r="N3191" s="29" t="s">
        <v>134</v>
      </c>
      <c r="O3191" s="31" t="n">
        <v>46272</v>
      </c>
      <c r="P3191" s="29" t="s">
        <v>123</v>
      </c>
      <c r="Q3191" s="29" t="n">
        <f aca="false">IFERROR(VALUE(L3191),"")</f>
        <v>14</v>
      </c>
      <c r="R3191" s="29" t="n">
        <f aca="true">IF(O3191="","",O3191-TODAY())</f>
        <v>-13</v>
      </c>
      <c r="S3191" s="29" t="str">
        <f aca="false">IF(C3191="&lt;&lt; vazio &gt;&gt;","VAZIA",IF(AND(O3191&lt;&gt;"",R3191&lt;0),"VENCIDO",IF(AND(O3191&lt;&gt;"",R3191&lt;=Parametros!$B$10),"PRÓX. VENCIMENTO",IF(F3191="Q","QUALIDADE",IF(F3191="S","BLOQUEADO",IF(F3191="R","RESTRITO/DEVOLUÇÃO",IF(OR(N3191="QUAR",N3191="QRES"),"QUARENTENA",IF(OR(B3191="DESCARTE",B3191="DEVOLUÇÃO"),"DESCARTE/DEVOLUÇÃO",IF(AND(D3191="",K3191&lt;&gt;""),"SEM LOTE",IF(AND(Q3191&lt;&gt;"",Q3191&gt;=Parametros!$B$11),"PARADO/SEM GIRO","OK"))))))))))</f>
        <v>VENCIDO</v>
      </c>
      <c r="T3191" s="29" t="str">
        <f aca="false">IF(AND($S3191="PARADO/SEM GIRO",$K3191="KG",OR(Painel!$B$5="(Todos)",A3191=Painel!$B$5)*OR(Painel!$E$5="(Todos)",P3191=Painel!$E$5)),$J3191+ROW()/10000000,"")</f>
        <v/>
      </c>
      <c r="U3191" s="29" t="n">
        <f aca="false">IF(AND($S3191="VENCIDO",$K3191="KG",OR(Painel!$B$5="(Todos)",A3191=Painel!$B$5)*OR(Painel!$E$5="(Todos)",P3191=Painel!$E$5)),$J3191+ROW()/10000000,"")</f>
        <v>12.1203191</v>
      </c>
    </row>
    <row r="3192" customFormat="false" ht="15" hidden="false" customHeight="false" outlineLevel="0" collapsed="false">
      <c r="A3192" s="29" t="s">
        <v>55</v>
      </c>
      <c r="B3192" s="29" t="s">
        <v>5386</v>
      </c>
      <c r="C3192" s="29" t="s">
        <v>447</v>
      </c>
      <c r="D3192" s="29" t="s">
        <v>6020</v>
      </c>
      <c r="E3192" s="29" t="n">
        <v>488</v>
      </c>
      <c r="F3192" s="29" t="s">
        <v>137</v>
      </c>
      <c r="G3192" s="29" t="s">
        <v>6021</v>
      </c>
      <c r="H3192" s="30" t="n">
        <v>12.12</v>
      </c>
      <c r="I3192" s="31" t="n">
        <v>46271</v>
      </c>
      <c r="J3192" s="30" t="n">
        <v>12.12</v>
      </c>
      <c r="K3192" s="29" t="s">
        <v>120</v>
      </c>
      <c r="L3192" s="29" t="s">
        <v>221</v>
      </c>
      <c r="M3192" s="29"/>
      <c r="N3192" s="29" t="s">
        <v>134</v>
      </c>
      <c r="O3192" s="31" t="n">
        <v>46273</v>
      </c>
      <c r="P3192" s="29" t="s">
        <v>123</v>
      </c>
      <c r="Q3192" s="29" t="n">
        <f aca="false">IFERROR(VALUE(L3192),"")</f>
        <v>14</v>
      </c>
      <c r="R3192" s="29" t="n">
        <f aca="true">IF(O3192="","",O3192-TODAY())</f>
        <v>-12</v>
      </c>
      <c r="S3192" s="29" t="str">
        <f aca="false">IF(C3192="&lt;&lt; vazio &gt;&gt;","VAZIA",IF(AND(O3192&lt;&gt;"",R3192&lt;0),"VENCIDO",IF(AND(O3192&lt;&gt;"",R3192&lt;=Parametros!$B$10),"PRÓX. VENCIMENTO",IF(F3192="Q","QUALIDADE",IF(F3192="S","BLOQUEADO",IF(F3192="R","RESTRITO/DEVOLUÇÃO",IF(OR(N3192="QUAR",N3192="QRES"),"QUARENTENA",IF(OR(B3192="DESCARTE",B3192="DEVOLUÇÃO"),"DESCARTE/DEVOLUÇÃO",IF(AND(D3192="",K3192&lt;&gt;""),"SEM LOTE",IF(AND(Q3192&lt;&gt;"",Q3192&gt;=Parametros!$B$11),"PARADO/SEM GIRO","OK"))))))))))</f>
        <v>VENCIDO</v>
      </c>
      <c r="T3192" s="29" t="str">
        <f aca="false">IF(AND($S3192="PARADO/SEM GIRO",$K3192="KG",OR(Painel!$B$5="(Todos)",A3192=Painel!$B$5)*OR(Painel!$E$5="(Todos)",P3192=Painel!$E$5)),$J3192+ROW()/10000000,"")</f>
        <v/>
      </c>
      <c r="U3192" s="29" t="n">
        <f aca="false">IF(AND($S3192="VENCIDO",$K3192="KG",OR(Painel!$B$5="(Todos)",A3192=Painel!$B$5)*OR(Painel!$E$5="(Todos)",P3192=Painel!$E$5)),$J3192+ROW()/10000000,"")</f>
        <v>12.1203192</v>
      </c>
    </row>
    <row r="3193" customFormat="false" ht="15" hidden="false" customHeight="false" outlineLevel="0" collapsed="false">
      <c r="A3193" s="29" t="s">
        <v>55</v>
      </c>
      <c r="B3193" s="29" t="s">
        <v>5386</v>
      </c>
      <c r="C3193" s="29" t="s">
        <v>447</v>
      </c>
      <c r="D3193" s="29" t="s">
        <v>448</v>
      </c>
      <c r="E3193" s="29" t="n">
        <v>488</v>
      </c>
      <c r="F3193" s="29" t="s">
        <v>137</v>
      </c>
      <c r="G3193" s="29" t="s">
        <v>6022</v>
      </c>
      <c r="H3193" s="30" t="n">
        <v>12.12</v>
      </c>
      <c r="I3193" s="31" t="n">
        <v>46272</v>
      </c>
      <c r="J3193" s="30" t="n">
        <v>12.12</v>
      </c>
      <c r="K3193" s="29" t="s">
        <v>120</v>
      </c>
      <c r="L3193" s="29" t="s">
        <v>126</v>
      </c>
      <c r="M3193" s="29"/>
      <c r="N3193" s="29" t="s">
        <v>122</v>
      </c>
      <c r="O3193" s="31" t="n">
        <v>46805</v>
      </c>
      <c r="P3193" s="29" t="s">
        <v>123</v>
      </c>
      <c r="Q3193" s="29" t="n">
        <f aca="false">IFERROR(VALUE(L3193),"")</f>
        <v>13</v>
      </c>
      <c r="R3193" s="29" t="n">
        <f aca="true">IF(O3193="","",O3193-TODAY())</f>
        <v>520</v>
      </c>
      <c r="S3193" s="29" t="str">
        <f aca="false">IF(C3193="&lt;&lt; vazio &gt;&gt;","VAZIA",IF(AND(O3193&lt;&gt;"",R3193&lt;0),"VENCIDO",IF(AND(O3193&lt;&gt;"",R3193&lt;=Parametros!$B$10),"PRÓX. VENCIMENTO",IF(F3193="Q","QUALIDADE",IF(F3193="S","BLOQUEADO",IF(F3193="R","RESTRITO/DEVOLUÇÃO",IF(OR(N3193="QUAR",N3193="QRES"),"QUARENTENA",IF(OR(B3193="DESCARTE",B3193="DEVOLUÇÃO"),"DESCARTE/DEVOLUÇÃO",IF(AND(D3193="",K3193&lt;&gt;""),"SEM LOTE",IF(AND(Q3193&lt;&gt;"",Q3193&gt;=Parametros!$B$11),"PARADO/SEM GIRO","OK"))))))))))</f>
        <v>BLOQUEADO</v>
      </c>
      <c r="T3193" s="29" t="str">
        <f aca="false">IF(AND($S3193="PARADO/SEM GIRO",$K3193="KG",OR(Painel!$B$5="(Todos)",A3193=Painel!$B$5)*OR(Painel!$E$5="(Todos)",P3193=Painel!$E$5)),$J3193+ROW()/10000000,"")</f>
        <v/>
      </c>
      <c r="U3193" s="29" t="str">
        <f aca="false">IF(AND($S3193="VENCIDO",$K3193="KG",OR(Painel!$B$5="(Todos)",A3193=Painel!$B$5)*OR(Painel!$E$5="(Todos)",P3193=Painel!$E$5)),$J3193+ROW()/10000000,"")</f>
        <v/>
      </c>
    </row>
    <row r="3194" customFormat="false" ht="15" hidden="false" customHeight="false" outlineLevel="0" collapsed="false">
      <c r="A3194" s="29" t="s">
        <v>55</v>
      </c>
      <c r="B3194" s="29" t="s">
        <v>5386</v>
      </c>
      <c r="C3194" s="29" t="s">
        <v>167</v>
      </c>
      <c r="D3194" s="29" t="s">
        <v>6023</v>
      </c>
      <c r="E3194" s="29" t="n">
        <v>488</v>
      </c>
      <c r="F3194" s="29" t="s">
        <v>189</v>
      </c>
      <c r="G3194" s="29" t="s">
        <v>6024</v>
      </c>
      <c r="H3194" s="30" t="n">
        <v>32.8</v>
      </c>
      <c r="I3194" s="31" t="n">
        <v>46247</v>
      </c>
      <c r="J3194" s="30" t="n">
        <v>32.8</v>
      </c>
      <c r="K3194" s="29" t="s">
        <v>120</v>
      </c>
      <c r="L3194" s="29" t="s">
        <v>1719</v>
      </c>
      <c r="M3194" s="29"/>
      <c r="N3194" s="29" t="s">
        <v>122</v>
      </c>
      <c r="O3194" s="31" t="n">
        <v>46275</v>
      </c>
      <c r="P3194" s="29" t="s">
        <v>123</v>
      </c>
      <c r="Q3194" s="29" t="n">
        <f aca="false">IFERROR(VALUE(L3194),"")</f>
        <v>38</v>
      </c>
      <c r="R3194" s="29" t="n">
        <f aca="true">IF(O3194="","",O3194-TODAY())</f>
        <v>-10</v>
      </c>
      <c r="S3194" s="29" t="str">
        <f aca="false">IF(C3194="&lt;&lt; vazio &gt;&gt;","VAZIA",IF(AND(O3194&lt;&gt;"",R3194&lt;0),"VENCIDO",IF(AND(O3194&lt;&gt;"",R3194&lt;=Parametros!$B$10),"PRÓX. VENCIMENTO",IF(F3194="Q","QUALIDADE",IF(F3194="S","BLOQUEADO",IF(F3194="R","RESTRITO/DEVOLUÇÃO",IF(OR(N3194="QUAR",N3194="QRES"),"QUARENTENA",IF(OR(B3194="DESCARTE",B3194="DEVOLUÇÃO"),"DESCARTE/DEVOLUÇÃO",IF(AND(D3194="",K3194&lt;&gt;""),"SEM LOTE",IF(AND(Q3194&lt;&gt;"",Q3194&gt;=Parametros!$B$11),"PARADO/SEM GIRO","OK"))))))))))</f>
        <v>VENCIDO</v>
      </c>
      <c r="T3194" s="29" t="str">
        <f aca="false">IF(AND($S3194="PARADO/SEM GIRO",$K3194="KG",OR(Painel!$B$5="(Todos)",A3194=Painel!$B$5)*OR(Painel!$E$5="(Todos)",P3194=Painel!$E$5)),$J3194+ROW()/10000000,"")</f>
        <v/>
      </c>
      <c r="U3194" s="29" t="n">
        <f aca="false">IF(AND($S3194="VENCIDO",$K3194="KG",OR(Painel!$B$5="(Todos)",A3194=Painel!$B$5)*OR(Painel!$E$5="(Todos)",P3194=Painel!$E$5)),$J3194+ROW()/10000000,"")</f>
        <v>32.8003194</v>
      </c>
    </row>
    <row r="3195" customFormat="false" ht="15" hidden="false" customHeight="false" outlineLevel="0" collapsed="false">
      <c r="A3195" s="29" t="s">
        <v>55</v>
      </c>
      <c r="B3195" s="29" t="s">
        <v>5386</v>
      </c>
      <c r="C3195" s="29" t="s">
        <v>253</v>
      </c>
      <c r="D3195" s="29" t="s">
        <v>6025</v>
      </c>
      <c r="E3195" s="29" t="n">
        <v>488</v>
      </c>
      <c r="F3195" s="29" t="s">
        <v>189</v>
      </c>
      <c r="G3195" s="29" t="s">
        <v>6026</v>
      </c>
      <c r="H3195" s="30" t="n">
        <v>12.12</v>
      </c>
      <c r="I3195" s="31" t="n">
        <v>46240</v>
      </c>
      <c r="J3195" s="30" t="n">
        <v>12.12</v>
      </c>
      <c r="K3195" s="29" t="s">
        <v>120</v>
      </c>
      <c r="L3195" s="29" t="s">
        <v>1330</v>
      </c>
      <c r="M3195" s="29"/>
      <c r="N3195" s="29" t="s">
        <v>122</v>
      </c>
      <c r="O3195" s="31" t="n">
        <v>45979</v>
      </c>
      <c r="P3195" s="29" t="s">
        <v>123</v>
      </c>
      <c r="Q3195" s="29" t="n">
        <f aca="false">IFERROR(VALUE(L3195),"")</f>
        <v>45</v>
      </c>
      <c r="R3195" s="29" t="n">
        <f aca="true">IF(O3195="","",O3195-TODAY())</f>
        <v>-306</v>
      </c>
      <c r="S3195" s="29" t="str">
        <f aca="false">IF(C3195="&lt;&lt; vazio &gt;&gt;","VAZIA",IF(AND(O3195&lt;&gt;"",R3195&lt;0),"VENCIDO",IF(AND(O3195&lt;&gt;"",R3195&lt;=Parametros!$B$10),"PRÓX. VENCIMENTO",IF(F3195="Q","QUALIDADE",IF(F3195="S","BLOQUEADO",IF(F3195="R","RESTRITO/DEVOLUÇÃO",IF(OR(N3195="QUAR",N3195="QRES"),"QUARENTENA",IF(OR(B3195="DESCARTE",B3195="DEVOLUÇÃO"),"DESCARTE/DEVOLUÇÃO",IF(AND(D3195="",K3195&lt;&gt;""),"SEM LOTE",IF(AND(Q3195&lt;&gt;"",Q3195&gt;=Parametros!$B$11),"PARADO/SEM GIRO","OK"))))))))))</f>
        <v>VENCIDO</v>
      </c>
      <c r="T3195" s="29" t="str">
        <f aca="false">IF(AND($S3195="PARADO/SEM GIRO",$K3195="KG",OR(Painel!$B$5="(Todos)",A3195=Painel!$B$5)*OR(Painel!$E$5="(Todos)",P3195=Painel!$E$5)),$J3195+ROW()/10000000,"")</f>
        <v/>
      </c>
      <c r="U3195" s="29" t="n">
        <f aca="false">IF(AND($S3195="VENCIDO",$K3195="KG",OR(Painel!$B$5="(Todos)",A3195=Painel!$B$5)*OR(Painel!$E$5="(Todos)",P3195=Painel!$E$5)),$J3195+ROW()/10000000,"")</f>
        <v>12.1203195</v>
      </c>
    </row>
    <row r="3196" customFormat="false" ht="15" hidden="false" customHeight="false" outlineLevel="0" collapsed="false">
      <c r="A3196" s="29" t="s">
        <v>55</v>
      </c>
      <c r="B3196" s="29" t="s">
        <v>5386</v>
      </c>
      <c r="C3196" s="29" t="s">
        <v>253</v>
      </c>
      <c r="D3196" s="29" t="s">
        <v>6027</v>
      </c>
      <c r="E3196" s="29" t="n">
        <v>488</v>
      </c>
      <c r="F3196" s="29" t="s">
        <v>189</v>
      </c>
      <c r="G3196" s="29" t="s">
        <v>6028</v>
      </c>
      <c r="H3196" s="30" t="n">
        <v>12.12</v>
      </c>
      <c r="I3196" s="31" t="n">
        <v>46240</v>
      </c>
      <c r="J3196" s="30" t="n">
        <v>12.12</v>
      </c>
      <c r="K3196" s="29" t="s">
        <v>120</v>
      </c>
      <c r="L3196" s="29" t="s">
        <v>1330</v>
      </c>
      <c r="M3196" s="29"/>
      <c r="N3196" s="29" t="s">
        <v>122</v>
      </c>
      <c r="O3196" s="31" t="n">
        <v>46093</v>
      </c>
      <c r="P3196" s="29" t="s">
        <v>123</v>
      </c>
      <c r="Q3196" s="29" t="n">
        <f aca="false">IFERROR(VALUE(L3196),"")</f>
        <v>45</v>
      </c>
      <c r="R3196" s="29" t="n">
        <f aca="true">IF(O3196="","",O3196-TODAY())</f>
        <v>-192</v>
      </c>
      <c r="S3196" s="29" t="str">
        <f aca="false">IF(C3196="&lt;&lt; vazio &gt;&gt;","VAZIA",IF(AND(O3196&lt;&gt;"",R3196&lt;0),"VENCIDO",IF(AND(O3196&lt;&gt;"",R3196&lt;=Parametros!$B$10),"PRÓX. VENCIMENTO",IF(F3196="Q","QUALIDADE",IF(F3196="S","BLOQUEADO",IF(F3196="R","RESTRITO/DEVOLUÇÃO",IF(OR(N3196="QUAR",N3196="QRES"),"QUARENTENA",IF(OR(B3196="DESCARTE",B3196="DEVOLUÇÃO"),"DESCARTE/DEVOLUÇÃO",IF(AND(D3196="",K3196&lt;&gt;""),"SEM LOTE",IF(AND(Q3196&lt;&gt;"",Q3196&gt;=Parametros!$B$11),"PARADO/SEM GIRO","OK"))))))))))</f>
        <v>VENCIDO</v>
      </c>
      <c r="T3196" s="29" t="str">
        <f aca="false">IF(AND($S3196="PARADO/SEM GIRO",$K3196="KG",OR(Painel!$B$5="(Todos)",A3196=Painel!$B$5)*OR(Painel!$E$5="(Todos)",P3196=Painel!$E$5)),$J3196+ROW()/10000000,"")</f>
        <v/>
      </c>
      <c r="U3196" s="29" t="n">
        <f aca="false">IF(AND($S3196="VENCIDO",$K3196="KG",OR(Painel!$B$5="(Todos)",A3196=Painel!$B$5)*OR(Painel!$E$5="(Todos)",P3196=Painel!$E$5)),$J3196+ROW()/10000000,"")</f>
        <v>12.1203196</v>
      </c>
    </row>
    <row r="3197" customFormat="false" ht="15" hidden="false" customHeight="false" outlineLevel="0" collapsed="false">
      <c r="A3197" s="29" t="s">
        <v>55</v>
      </c>
      <c r="B3197" s="29" t="s">
        <v>5386</v>
      </c>
      <c r="C3197" s="29" t="s">
        <v>253</v>
      </c>
      <c r="D3197" s="29" t="s">
        <v>6029</v>
      </c>
      <c r="E3197" s="29" t="n">
        <v>488</v>
      </c>
      <c r="F3197" s="29" t="s">
        <v>189</v>
      </c>
      <c r="G3197" s="29" t="s">
        <v>6030</v>
      </c>
      <c r="H3197" s="30" t="n">
        <v>12.12</v>
      </c>
      <c r="I3197" s="31" t="n">
        <v>46245</v>
      </c>
      <c r="J3197" s="30" t="n">
        <v>12.12</v>
      </c>
      <c r="K3197" s="29" t="s">
        <v>120</v>
      </c>
      <c r="L3197" s="29" t="s">
        <v>2312</v>
      </c>
      <c r="M3197" s="29"/>
      <c r="N3197" s="29" t="s">
        <v>122</v>
      </c>
      <c r="O3197" s="29"/>
      <c r="P3197" s="29" t="s">
        <v>123</v>
      </c>
      <c r="Q3197" s="29" t="n">
        <f aca="false">IFERROR(VALUE(L3197),"")</f>
        <v>40</v>
      </c>
      <c r="R3197" s="29" t="str">
        <f aca="true">IF(O3197="","",O3197-TODAY())</f>
        <v/>
      </c>
      <c r="S3197" s="29" t="str">
        <f aca="false">IF(C3197="&lt;&lt; vazio &gt;&gt;","VAZIA",IF(AND(O3197&lt;&gt;"",R3197&lt;0),"VENCIDO",IF(AND(O3197&lt;&gt;"",R3197&lt;=Parametros!$B$10),"PRÓX. VENCIMENTO",IF(F3197="Q","QUALIDADE",IF(F3197="S","BLOQUEADO",IF(F3197="R","RESTRITO/DEVOLUÇÃO",IF(OR(N3197="QUAR",N3197="QRES"),"QUARENTENA",IF(OR(B3197="DESCARTE",B3197="DEVOLUÇÃO"),"DESCARTE/DEVOLUÇÃO",IF(AND(D3197="",K3197&lt;&gt;""),"SEM LOTE",IF(AND(Q3197&lt;&gt;"",Q3197&gt;=Parametros!$B$11),"PARADO/SEM GIRO","OK"))))))))))</f>
        <v>RESTRITO/DEVOLUÇÃO</v>
      </c>
      <c r="T3197" s="29" t="str">
        <f aca="false">IF(AND($S3197="PARADO/SEM GIRO",$K3197="KG",OR(Painel!$B$5="(Todos)",A3197=Painel!$B$5)*OR(Painel!$E$5="(Todos)",P3197=Painel!$E$5)),$J3197+ROW()/10000000,"")</f>
        <v/>
      </c>
      <c r="U3197" s="29" t="str">
        <f aca="false">IF(AND($S3197="VENCIDO",$K3197="KG",OR(Painel!$B$5="(Todos)",A3197=Painel!$B$5)*OR(Painel!$E$5="(Todos)",P3197=Painel!$E$5)),$J3197+ROW()/10000000,"")</f>
        <v/>
      </c>
    </row>
    <row r="3198" customFormat="false" ht="15" hidden="false" customHeight="false" outlineLevel="0" collapsed="false">
      <c r="A3198" s="29" t="s">
        <v>55</v>
      </c>
      <c r="B3198" s="29" t="s">
        <v>5386</v>
      </c>
      <c r="C3198" s="29" t="s">
        <v>253</v>
      </c>
      <c r="D3198" s="29" t="s">
        <v>6031</v>
      </c>
      <c r="E3198" s="29" t="n">
        <v>488</v>
      </c>
      <c r="F3198" s="29" t="s">
        <v>137</v>
      </c>
      <c r="G3198" s="29" t="s">
        <v>6032</v>
      </c>
      <c r="H3198" s="30" t="n">
        <v>12.12</v>
      </c>
      <c r="I3198" s="31" t="n">
        <v>46271</v>
      </c>
      <c r="J3198" s="30" t="n">
        <v>12.12</v>
      </c>
      <c r="K3198" s="29" t="s">
        <v>120</v>
      </c>
      <c r="L3198" s="29" t="s">
        <v>221</v>
      </c>
      <c r="M3198" s="29"/>
      <c r="N3198" s="29" t="s">
        <v>134</v>
      </c>
      <c r="O3198" s="31" t="n">
        <v>46248</v>
      </c>
      <c r="P3198" s="29" t="s">
        <v>123</v>
      </c>
      <c r="Q3198" s="29" t="n">
        <f aca="false">IFERROR(VALUE(L3198),"")</f>
        <v>14</v>
      </c>
      <c r="R3198" s="29" t="n">
        <f aca="true">IF(O3198="","",O3198-TODAY())</f>
        <v>-37</v>
      </c>
      <c r="S3198" s="29" t="str">
        <f aca="false">IF(C3198="&lt;&lt; vazio &gt;&gt;","VAZIA",IF(AND(O3198&lt;&gt;"",R3198&lt;0),"VENCIDO",IF(AND(O3198&lt;&gt;"",R3198&lt;=Parametros!$B$10),"PRÓX. VENCIMENTO",IF(F3198="Q","QUALIDADE",IF(F3198="S","BLOQUEADO",IF(F3198="R","RESTRITO/DEVOLUÇÃO",IF(OR(N3198="QUAR",N3198="QRES"),"QUARENTENA",IF(OR(B3198="DESCARTE",B3198="DEVOLUÇÃO"),"DESCARTE/DEVOLUÇÃO",IF(AND(D3198="",K3198&lt;&gt;""),"SEM LOTE",IF(AND(Q3198&lt;&gt;"",Q3198&gt;=Parametros!$B$11),"PARADO/SEM GIRO","OK"))))))))))</f>
        <v>VENCIDO</v>
      </c>
      <c r="T3198" s="29" t="str">
        <f aca="false">IF(AND($S3198="PARADO/SEM GIRO",$K3198="KG",OR(Painel!$B$5="(Todos)",A3198=Painel!$B$5)*OR(Painel!$E$5="(Todos)",P3198=Painel!$E$5)),$J3198+ROW()/10000000,"")</f>
        <v/>
      </c>
      <c r="U3198" s="29" t="n">
        <f aca="false">IF(AND($S3198="VENCIDO",$K3198="KG",OR(Painel!$B$5="(Todos)",A3198=Painel!$B$5)*OR(Painel!$E$5="(Todos)",P3198=Painel!$E$5)),$J3198+ROW()/10000000,"")</f>
        <v>12.1203198</v>
      </c>
    </row>
    <row r="3199" customFormat="false" ht="15" hidden="false" customHeight="false" outlineLevel="0" collapsed="false">
      <c r="A3199" s="29" t="s">
        <v>55</v>
      </c>
      <c r="B3199" s="29" t="s">
        <v>5386</v>
      </c>
      <c r="C3199" s="29" t="s">
        <v>253</v>
      </c>
      <c r="D3199" s="29" t="s">
        <v>6033</v>
      </c>
      <c r="E3199" s="29" t="n">
        <v>488</v>
      </c>
      <c r="F3199" s="29" t="s">
        <v>137</v>
      </c>
      <c r="G3199" s="29" t="s">
        <v>6034</v>
      </c>
      <c r="H3199" s="30" t="n">
        <v>24.24</v>
      </c>
      <c r="I3199" s="31" t="n">
        <v>46271</v>
      </c>
      <c r="J3199" s="30" t="n">
        <v>24.24</v>
      </c>
      <c r="K3199" s="29" t="s">
        <v>120</v>
      </c>
      <c r="L3199" s="29" t="s">
        <v>221</v>
      </c>
      <c r="M3199" s="29"/>
      <c r="N3199" s="29" t="s">
        <v>134</v>
      </c>
      <c r="O3199" s="31" t="n">
        <v>46276</v>
      </c>
      <c r="P3199" s="29" t="s">
        <v>123</v>
      </c>
      <c r="Q3199" s="29" t="n">
        <f aca="false">IFERROR(VALUE(L3199),"")</f>
        <v>14</v>
      </c>
      <c r="R3199" s="29" t="n">
        <f aca="true">IF(O3199="","",O3199-TODAY())</f>
        <v>-9</v>
      </c>
      <c r="S3199" s="29" t="str">
        <f aca="false">IF(C3199="&lt;&lt; vazio &gt;&gt;","VAZIA",IF(AND(O3199&lt;&gt;"",R3199&lt;0),"VENCIDO",IF(AND(O3199&lt;&gt;"",R3199&lt;=Parametros!$B$10),"PRÓX. VENCIMENTO",IF(F3199="Q","QUALIDADE",IF(F3199="S","BLOQUEADO",IF(F3199="R","RESTRITO/DEVOLUÇÃO",IF(OR(N3199="QUAR",N3199="QRES"),"QUARENTENA",IF(OR(B3199="DESCARTE",B3199="DEVOLUÇÃO"),"DESCARTE/DEVOLUÇÃO",IF(AND(D3199="",K3199&lt;&gt;""),"SEM LOTE",IF(AND(Q3199&lt;&gt;"",Q3199&gt;=Parametros!$B$11),"PARADO/SEM GIRO","OK"))))))))))</f>
        <v>VENCIDO</v>
      </c>
      <c r="T3199" s="29" t="str">
        <f aca="false">IF(AND($S3199="PARADO/SEM GIRO",$K3199="KG",OR(Painel!$B$5="(Todos)",A3199=Painel!$B$5)*OR(Painel!$E$5="(Todos)",P3199=Painel!$E$5)),$J3199+ROW()/10000000,"")</f>
        <v/>
      </c>
      <c r="U3199" s="29" t="n">
        <f aca="false">IF(AND($S3199="VENCIDO",$K3199="KG",OR(Painel!$B$5="(Todos)",A3199=Painel!$B$5)*OR(Painel!$E$5="(Todos)",P3199=Painel!$E$5)),$J3199+ROW()/10000000,"")</f>
        <v>24.2403199</v>
      </c>
    </row>
    <row r="3200" customFormat="false" ht="15" hidden="false" customHeight="false" outlineLevel="0" collapsed="false">
      <c r="A3200" s="29" t="s">
        <v>55</v>
      </c>
      <c r="B3200" s="29" t="s">
        <v>5386</v>
      </c>
      <c r="C3200" s="29" t="s">
        <v>253</v>
      </c>
      <c r="D3200" s="29" t="s">
        <v>6033</v>
      </c>
      <c r="E3200" s="29" t="n">
        <v>488</v>
      </c>
      <c r="F3200" s="29" t="s">
        <v>137</v>
      </c>
      <c r="G3200" s="29" t="s">
        <v>6035</v>
      </c>
      <c r="H3200" s="30" t="n">
        <v>24.24</v>
      </c>
      <c r="I3200" s="31" t="n">
        <v>46271</v>
      </c>
      <c r="J3200" s="30" t="n">
        <v>24.24</v>
      </c>
      <c r="K3200" s="29" t="s">
        <v>120</v>
      </c>
      <c r="L3200" s="29" t="s">
        <v>221</v>
      </c>
      <c r="M3200" s="29"/>
      <c r="N3200" s="29" t="s">
        <v>122</v>
      </c>
      <c r="O3200" s="31" t="n">
        <v>46276</v>
      </c>
      <c r="P3200" s="29" t="s">
        <v>123</v>
      </c>
      <c r="Q3200" s="29" t="n">
        <f aca="false">IFERROR(VALUE(L3200),"")</f>
        <v>14</v>
      </c>
      <c r="R3200" s="29" t="n">
        <f aca="true">IF(O3200="","",O3200-TODAY())</f>
        <v>-9</v>
      </c>
      <c r="S3200" s="29" t="str">
        <f aca="false">IF(C3200="&lt;&lt; vazio &gt;&gt;","VAZIA",IF(AND(O3200&lt;&gt;"",R3200&lt;0),"VENCIDO",IF(AND(O3200&lt;&gt;"",R3200&lt;=Parametros!$B$10),"PRÓX. VENCIMENTO",IF(F3200="Q","QUALIDADE",IF(F3200="S","BLOQUEADO",IF(F3200="R","RESTRITO/DEVOLUÇÃO",IF(OR(N3200="QUAR",N3200="QRES"),"QUARENTENA",IF(OR(B3200="DESCARTE",B3200="DEVOLUÇÃO"),"DESCARTE/DEVOLUÇÃO",IF(AND(D3200="",K3200&lt;&gt;""),"SEM LOTE",IF(AND(Q3200&lt;&gt;"",Q3200&gt;=Parametros!$B$11),"PARADO/SEM GIRO","OK"))))))))))</f>
        <v>VENCIDO</v>
      </c>
      <c r="T3200" s="29" t="str">
        <f aca="false">IF(AND($S3200="PARADO/SEM GIRO",$K3200="KG",OR(Painel!$B$5="(Todos)",A3200=Painel!$B$5)*OR(Painel!$E$5="(Todos)",P3200=Painel!$E$5)),$J3200+ROW()/10000000,"")</f>
        <v/>
      </c>
      <c r="U3200" s="29" t="n">
        <f aca="false">IF(AND($S3200="VENCIDO",$K3200="KG",OR(Painel!$B$5="(Todos)",A3200=Painel!$B$5)*OR(Painel!$E$5="(Todos)",P3200=Painel!$E$5)),$J3200+ROW()/10000000,"")</f>
        <v>24.24032</v>
      </c>
    </row>
    <row r="3201" customFormat="false" ht="15" hidden="false" customHeight="false" outlineLevel="0" collapsed="false">
      <c r="A3201" s="29" t="s">
        <v>55</v>
      </c>
      <c r="B3201" s="29" t="s">
        <v>5386</v>
      </c>
      <c r="C3201" s="29" t="s">
        <v>253</v>
      </c>
      <c r="D3201" s="29" t="s">
        <v>6036</v>
      </c>
      <c r="E3201" s="29" t="n">
        <v>488</v>
      </c>
      <c r="F3201" s="29" t="s">
        <v>137</v>
      </c>
      <c r="G3201" s="29" t="s">
        <v>6037</v>
      </c>
      <c r="H3201" s="30" t="n">
        <v>24.24</v>
      </c>
      <c r="I3201" s="31" t="n">
        <v>46271</v>
      </c>
      <c r="J3201" s="30" t="n">
        <v>24.24</v>
      </c>
      <c r="K3201" s="29" t="s">
        <v>120</v>
      </c>
      <c r="L3201" s="29" t="s">
        <v>221</v>
      </c>
      <c r="M3201" s="29"/>
      <c r="N3201" s="29" t="s">
        <v>134</v>
      </c>
      <c r="O3201" s="31" t="n">
        <v>46277</v>
      </c>
      <c r="P3201" s="29" t="s">
        <v>123</v>
      </c>
      <c r="Q3201" s="29" t="n">
        <f aca="false">IFERROR(VALUE(L3201),"")</f>
        <v>14</v>
      </c>
      <c r="R3201" s="29" t="n">
        <f aca="true">IF(O3201="","",O3201-TODAY())</f>
        <v>-8</v>
      </c>
      <c r="S3201" s="29" t="str">
        <f aca="false">IF(C3201="&lt;&lt; vazio &gt;&gt;","VAZIA",IF(AND(O3201&lt;&gt;"",R3201&lt;0),"VENCIDO",IF(AND(O3201&lt;&gt;"",R3201&lt;=Parametros!$B$10),"PRÓX. VENCIMENTO",IF(F3201="Q","QUALIDADE",IF(F3201="S","BLOQUEADO",IF(F3201="R","RESTRITO/DEVOLUÇÃO",IF(OR(N3201="QUAR",N3201="QRES"),"QUARENTENA",IF(OR(B3201="DESCARTE",B3201="DEVOLUÇÃO"),"DESCARTE/DEVOLUÇÃO",IF(AND(D3201="",K3201&lt;&gt;""),"SEM LOTE",IF(AND(Q3201&lt;&gt;"",Q3201&gt;=Parametros!$B$11),"PARADO/SEM GIRO","OK"))))))))))</f>
        <v>VENCIDO</v>
      </c>
      <c r="T3201" s="29" t="str">
        <f aca="false">IF(AND($S3201="PARADO/SEM GIRO",$K3201="KG",OR(Painel!$B$5="(Todos)",A3201=Painel!$B$5)*OR(Painel!$E$5="(Todos)",P3201=Painel!$E$5)),$J3201+ROW()/10000000,"")</f>
        <v/>
      </c>
      <c r="U3201" s="29" t="n">
        <f aca="false">IF(AND($S3201="VENCIDO",$K3201="KG",OR(Painel!$B$5="(Todos)",A3201=Painel!$B$5)*OR(Painel!$E$5="(Todos)",P3201=Painel!$E$5)),$J3201+ROW()/10000000,"")</f>
        <v>24.2403201</v>
      </c>
    </row>
    <row r="3202" customFormat="false" ht="15" hidden="false" customHeight="false" outlineLevel="0" collapsed="false">
      <c r="A3202" s="29" t="s">
        <v>55</v>
      </c>
      <c r="B3202" s="29" t="s">
        <v>5386</v>
      </c>
      <c r="C3202" s="29" t="s">
        <v>253</v>
      </c>
      <c r="D3202" s="29" t="s">
        <v>6036</v>
      </c>
      <c r="E3202" s="29" t="n">
        <v>488</v>
      </c>
      <c r="F3202" s="29" t="s">
        <v>137</v>
      </c>
      <c r="G3202" s="29" t="s">
        <v>6038</v>
      </c>
      <c r="H3202" s="30" t="n">
        <v>12.12</v>
      </c>
      <c r="I3202" s="31" t="n">
        <v>46271</v>
      </c>
      <c r="J3202" s="30" t="n">
        <v>12.12</v>
      </c>
      <c r="K3202" s="29" t="s">
        <v>120</v>
      </c>
      <c r="L3202" s="29" t="s">
        <v>221</v>
      </c>
      <c r="M3202" s="29"/>
      <c r="N3202" s="29" t="s">
        <v>134</v>
      </c>
      <c r="O3202" s="31" t="n">
        <v>46277</v>
      </c>
      <c r="P3202" s="29" t="s">
        <v>123</v>
      </c>
      <c r="Q3202" s="29" t="n">
        <f aca="false">IFERROR(VALUE(L3202),"")</f>
        <v>14</v>
      </c>
      <c r="R3202" s="29" t="n">
        <f aca="true">IF(O3202="","",O3202-TODAY())</f>
        <v>-8</v>
      </c>
      <c r="S3202" s="29" t="str">
        <f aca="false">IF(C3202="&lt;&lt; vazio &gt;&gt;","VAZIA",IF(AND(O3202&lt;&gt;"",R3202&lt;0),"VENCIDO",IF(AND(O3202&lt;&gt;"",R3202&lt;=Parametros!$B$10),"PRÓX. VENCIMENTO",IF(F3202="Q","QUALIDADE",IF(F3202="S","BLOQUEADO",IF(F3202="R","RESTRITO/DEVOLUÇÃO",IF(OR(N3202="QUAR",N3202="QRES"),"QUARENTENA",IF(OR(B3202="DESCARTE",B3202="DEVOLUÇÃO"),"DESCARTE/DEVOLUÇÃO",IF(AND(D3202="",K3202&lt;&gt;""),"SEM LOTE",IF(AND(Q3202&lt;&gt;"",Q3202&gt;=Parametros!$B$11),"PARADO/SEM GIRO","OK"))))))))))</f>
        <v>VENCIDO</v>
      </c>
      <c r="T3202" s="29" t="str">
        <f aca="false">IF(AND($S3202="PARADO/SEM GIRO",$K3202="KG",OR(Painel!$B$5="(Todos)",A3202=Painel!$B$5)*OR(Painel!$E$5="(Todos)",P3202=Painel!$E$5)),$J3202+ROW()/10000000,"")</f>
        <v/>
      </c>
      <c r="U3202" s="29" t="n">
        <f aca="false">IF(AND($S3202="VENCIDO",$K3202="KG",OR(Painel!$B$5="(Todos)",A3202=Painel!$B$5)*OR(Painel!$E$5="(Todos)",P3202=Painel!$E$5)),$J3202+ROW()/10000000,"")</f>
        <v>12.1203202</v>
      </c>
    </row>
    <row r="3203" customFormat="false" ht="15" hidden="false" customHeight="false" outlineLevel="0" collapsed="false">
      <c r="A3203" s="29" t="s">
        <v>55</v>
      </c>
      <c r="B3203" s="29" t="s">
        <v>5386</v>
      </c>
      <c r="C3203" s="29" t="s">
        <v>253</v>
      </c>
      <c r="D3203" s="29" t="s">
        <v>6036</v>
      </c>
      <c r="E3203" s="29" t="n">
        <v>488</v>
      </c>
      <c r="F3203" s="29" t="s">
        <v>137</v>
      </c>
      <c r="G3203" s="29" t="s">
        <v>6039</v>
      </c>
      <c r="H3203" s="30" t="n">
        <v>24.24</v>
      </c>
      <c r="I3203" s="31" t="n">
        <v>46271</v>
      </c>
      <c r="J3203" s="30" t="n">
        <v>24.24</v>
      </c>
      <c r="K3203" s="29" t="s">
        <v>120</v>
      </c>
      <c r="L3203" s="29" t="s">
        <v>221</v>
      </c>
      <c r="M3203" s="29"/>
      <c r="N3203" s="29" t="s">
        <v>134</v>
      </c>
      <c r="O3203" s="31" t="n">
        <v>46277</v>
      </c>
      <c r="P3203" s="29" t="s">
        <v>123</v>
      </c>
      <c r="Q3203" s="29" t="n">
        <f aca="false">IFERROR(VALUE(L3203),"")</f>
        <v>14</v>
      </c>
      <c r="R3203" s="29" t="n">
        <f aca="true">IF(O3203="","",O3203-TODAY())</f>
        <v>-8</v>
      </c>
      <c r="S3203" s="29" t="str">
        <f aca="false">IF(C3203="&lt;&lt; vazio &gt;&gt;","VAZIA",IF(AND(O3203&lt;&gt;"",R3203&lt;0),"VENCIDO",IF(AND(O3203&lt;&gt;"",R3203&lt;=Parametros!$B$10),"PRÓX. VENCIMENTO",IF(F3203="Q","QUALIDADE",IF(F3203="S","BLOQUEADO",IF(F3203="R","RESTRITO/DEVOLUÇÃO",IF(OR(N3203="QUAR",N3203="QRES"),"QUARENTENA",IF(OR(B3203="DESCARTE",B3203="DEVOLUÇÃO"),"DESCARTE/DEVOLUÇÃO",IF(AND(D3203="",K3203&lt;&gt;""),"SEM LOTE",IF(AND(Q3203&lt;&gt;"",Q3203&gt;=Parametros!$B$11),"PARADO/SEM GIRO","OK"))))))))))</f>
        <v>VENCIDO</v>
      </c>
      <c r="T3203" s="29" t="str">
        <f aca="false">IF(AND($S3203="PARADO/SEM GIRO",$K3203="KG",OR(Painel!$B$5="(Todos)",A3203=Painel!$B$5)*OR(Painel!$E$5="(Todos)",P3203=Painel!$E$5)),$J3203+ROW()/10000000,"")</f>
        <v/>
      </c>
      <c r="U3203" s="29" t="n">
        <f aca="false">IF(AND($S3203="VENCIDO",$K3203="KG",OR(Painel!$B$5="(Todos)",A3203=Painel!$B$5)*OR(Painel!$E$5="(Todos)",P3203=Painel!$E$5)),$J3203+ROW()/10000000,"")</f>
        <v>24.2403203</v>
      </c>
    </row>
    <row r="3204" customFormat="false" ht="15" hidden="false" customHeight="false" outlineLevel="0" collapsed="false">
      <c r="A3204" s="29" t="s">
        <v>55</v>
      </c>
      <c r="B3204" s="29" t="s">
        <v>5386</v>
      </c>
      <c r="C3204" s="29" t="s">
        <v>253</v>
      </c>
      <c r="D3204" s="29" t="s">
        <v>6036</v>
      </c>
      <c r="E3204" s="29" t="n">
        <v>488</v>
      </c>
      <c r="F3204" s="29" t="s">
        <v>137</v>
      </c>
      <c r="G3204" s="29" t="s">
        <v>6040</v>
      </c>
      <c r="H3204" s="30" t="n">
        <v>24.24</v>
      </c>
      <c r="I3204" s="31" t="n">
        <v>46271</v>
      </c>
      <c r="J3204" s="30" t="n">
        <v>24.24</v>
      </c>
      <c r="K3204" s="29" t="s">
        <v>120</v>
      </c>
      <c r="L3204" s="29" t="s">
        <v>221</v>
      </c>
      <c r="M3204" s="29"/>
      <c r="N3204" s="29" t="s">
        <v>134</v>
      </c>
      <c r="O3204" s="31" t="n">
        <v>46277</v>
      </c>
      <c r="P3204" s="29" t="s">
        <v>123</v>
      </c>
      <c r="Q3204" s="29" t="n">
        <f aca="false">IFERROR(VALUE(L3204),"")</f>
        <v>14</v>
      </c>
      <c r="R3204" s="29" t="n">
        <f aca="true">IF(O3204="","",O3204-TODAY())</f>
        <v>-8</v>
      </c>
      <c r="S3204" s="29" t="str">
        <f aca="false">IF(C3204="&lt;&lt; vazio &gt;&gt;","VAZIA",IF(AND(O3204&lt;&gt;"",R3204&lt;0),"VENCIDO",IF(AND(O3204&lt;&gt;"",R3204&lt;=Parametros!$B$10),"PRÓX. VENCIMENTO",IF(F3204="Q","QUALIDADE",IF(F3204="S","BLOQUEADO",IF(F3204="R","RESTRITO/DEVOLUÇÃO",IF(OR(N3204="QUAR",N3204="QRES"),"QUARENTENA",IF(OR(B3204="DESCARTE",B3204="DEVOLUÇÃO"),"DESCARTE/DEVOLUÇÃO",IF(AND(D3204="",K3204&lt;&gt;""),"SEM LOTE",IF(AND(Q3204&lt;&gt;"",Q3204&gt;=Parametros!$B$11),"PARADO/SEM GIRO","OK"))))))))))</f>
        <v>VENCIDO</v>
      </c>
      <c r="T3204" s="29" t="str">
        <f aca="false">IF(AND($S3204="PARADO/SEM GIRO",$K3204="KG",OR(Painel!$B$5="(Todos)",A3204=Painel!$B$5)*OR(Painel!$E$5="(Todos)",P3204=Painel!$E$5)),$J3204+ROW()/10000000,"")</f>
        <v/>
      </c>
      <c r="U3204" s="29" t="n">
        <f aca="false">IF(AND($S3204="VENCIDO",$K3204="KG",OR(Painel!$B$5="(Todos)",A3204=Painel!$B$5)*OR(Painel!$E$5="(Todos)",P3204=Painel!$E$5)),$J3204+ROW()/10000000,"")</f>
        <v>24.2403204</v>
      </c>
    </row>
    <row r="3205" customFormat="false" ht="15" hidden="false" customHeight="false" outlineLevel="0" collapsed="false">
      <c r="A3205" s="29" t="s">
        <v>55</v>
      </c>
      <c r="B3205" s="29" t="s">
        <v>5386</v>
      </c>
      <c r="C3205" s="29" t="s">
        <v>253</v>
      </c>
      <c r="D3205" s="29" t="s">
        <v>5328</v>
      </c>
      <c r="E3205" s="29" t="n">
        <v>488</v>
      </c>
      <c r="F3205" s="29" t="s">
        <v>189</v>
      </c>
      <c r="G3205" s="29" t="s">
        <v>6041</v>
      </c>
      <c r="H3205" s="30" t="n">
        <v>12.12</v>
      </c>
      <c r="I3205" s="31" t="n">
        <v>46240</v>
      </c>
      <c r="J3205" s="30" t="n">
        <v>12.12</v>
      </c>
      <c r="K3205" s="29" t="s">
        <v>120</v>
      </c>
      <c r="L3205" s="29" t="s">
        <v>1330</v>
      </c>
      <c r="M3205" s="29"/>
      <c r="N3205" s="29" t="s">
        <v>122</v>
      </c>
      <c r="O3205" s="31" t="n">
        <v>46564</v>
      </c>
      <c r="P3205" s="29" t="s">
        <v>123</v>
      </c>
      <c r="Q3205" s="29" t="n">
        <f aca="false">IFERROR(VALUE(L3205),"")</f>
        <v>45</v>
      </c>
      <c r="R3205" s="29" t="n">
        <f aca="true">IF(O3205="","",O3205-TODAY())</f>
        <v>279</v>
      </c>
      <c r="S3205" s="29" t="str">
        <f aca="false">IF(C3205="&lt;&lt; vazio &gt;&gt;","VAZIA",IF(AND(O3205&lt;&gt;"",R3205&lt;0),"VENCIDO",IF(AND(O3205&lt;&gt;"",R3205&lt;=Parametros!$B$10),"PRÓX. VENCIMENTO",IF(F3205="Q","QUALIDADE",IF(F3205="S","BLOQUEADO",IF(F3205="R","RESTRITO/DEVOLUÇÃO",IF(OR(N3205="QUAR",N3205="QRES"),"QUARENTENA",IF(OR(B3205="DESCARTE",B3205="DEVOLUÇÃO"),"DESCARTE/DEVOLUÇÃO",IF(AND(D3205="",K3205&lt;&gt;""),"SEM LOTE",IF(AND(Q3205&lt;&gt;"",Q3205&gt;=Parametros!$B$11),"PARADO/SEM GIRO","OK"))))))))))</f>
        <v>RESTRITO/DEVOLUÇÃO</v>
      </c>
      <c r="T3205" s="29" t="str">
        <f aca="false">IF(AND($S3205="PARADO/SEM GIRO",$K3205="KG",OR(Painel!$B$5="(Todos)",A3205=Painel!$B$5)*OR(Painel!$E$5="(Todos)",P3205=Painel!$E$5)),$J3205+ROW()/10000000,"")</f>
        <v/>
      </c>
      <c r="U3205" s="29" t="str">
        <f aca="false">IF(AND($S3205="VENCIDO",$K3205="KG",OR(Painel!$B$5="(Todos)",A3205=Painel!$B$5)*OR(Painel!$E$5="(Todos)",P3205=Painel!$E$5)),$J3205+ROW()/10000000,"")</f>
        <v/>
      </c>
    </row>
    <row r="3206" customFormat="false" ht="15" hidden="false" customHeight="false" outlineLevel="0" collapsed="false">
      <c r="A3206" s="29" t="s">
        <v>55</v>
      </c>
      <c r="B3206" s="29" t="s">
        <v>5386</v>
      </c>
      <c r="C3206" s="29" t="s">
        <v>253</v>
      </c>
      <c r="D3206" s="29" t="s">
        <v>6042</v>
      </c>
      <c r="E3206" s="29" t="n">
        <v>488</v>
      </c>
      <c r="F3206" s="29" t="s">
        <v>189</v>
      </c>
      <c r="G3206" s="29" t="s">
        <v>6043</v>
      </c>
      <c r="H3206" s="30" t="n">
        <v>12.12</v>
      </c>
      <c r="I3206" s="31" t="n">
        <v>46240</v>
      </c>
      <c r="J3206" s="30" t="n">
        <v>12.12</v>
      </c>
      <c r="K3206" s="29" t="s">
        <v>120</v>
      </c>
      <c r="L3206" s="29" t="s">
        <v>1330</v>
      </c>
      <c r="M3206" s="29"/>
      <c r="N3206" s="29" t="s">
        <v>122</v>
      </c>
      <c r="O3206" s="29"/>
      <c r="P3206" s="29" t="s">
        <v>123</v>
      </c>
      <c r="Q3206" s="29" t="n">
        <f aca="false">IFERROR(VALUE(L3206),"")</f>
        <v>45</v>
      </c>
      <c r="R3206" s="29" t="str">
        <f aca="true">IF(O3206="","",O3206-TODAY())</f>
        <v/>
      </c>
      <c r="S3206" s="29" t="str">
        <f aca="false">IF(C3206="&lt;&lt; vazio &gt;&gt;","VAZIA",IF(AND(O3206&lt;&gt;"",R3206&lt;0),"VENCIDO",IF(AND(O3206&lt;&gt;"",R3206&lt;=Parametros!$B$10),"PRÓX. VENCIMENTO",IF(F3206="Q","QUALIDADE",IF(F3206="S","BLOQUEADO",IF(F3206="R","RESTRITO/DEVOLUÇÃO",IF(OR(N3206="QUAR",N3206="QRES"),"QUARENTENA",IF(OR(B3206="DESCARTE",B3206="DEVOLUÇÃO"),"DESCARTE/DEVOLUÇÃO",IF(AND(D3206="",K3206&lt;&gt;""),"SEM LOTE",IF(AND(Q3206&lt;&gt;"",Q3206&gt;=Parametros!$B$11),"PARADO/SEM GIRO","OK"))))))))))</f>
        <v>RESTRITO/DEVOLUÇÃO</v>
      </c>
      <c r="T3206" s="29" t="str">
        <f aca="false">IF(AND($S3206="PARADO/SEM GIRO",$K3206="KG",OR(Painel!$B$5="(Todos)",A3206=Painel!$B$5)*OR(Painel!$E$5="(Todos)",P3206=Painel!$E$5)),$J3206+ROW()/10000000,"")</f>
        <v/>
      </c>
      <c r="U3206" s="29" t="str">
        <f aca="false">IF(AND($S3206="VENCIDO",$K3206="KG",OR(Painel!$B$5="(Todos)",A3206=Painel!$B$5)*OR(Painel!$E$5="(Todos)",P3206=Painel!$E$5)),$J3206+ROW()/10000000,"")</f>
        <v/>
      </c>
    </row>
    <row r="3207" customFormat="false" ht="15" hidden="false" customHeight="false" outlineLevel="0" collapsed="false">
      <c r="A3207" s="29" t="s">
        <v>55</v>
      </c>
      <c r="B3207" s="29" t="s">
        <v>5386</v>
      </c>
      <c r="C3207" s="29" t="s">
        <v>320</v>
      </c>
      <c r="D3207" s="29" t="s">
        <v>6044</v>
      </c>
      <c r="E3207" s="29" t="n">
        <v>488</v>
      </c>
      <c r="F3207" s="29" t="s">
        <v>137</v>
      </c>
      <c r="G3207" s="29" t="s">
        <v>6045</v>
      </c>
      <c r="H3207" s="30" t="n">
        <v>20</v>
      </c>
      <c r="I3207" s="31" t="n">
        <v>46271</v>
      </c>
      <c r="J3207" s="30" t="n">
        <v>20</v>
      </c>
      <c r="K3207" s="29" t="s">
        <v>120</v>
      </c>
      <c r="L3207" s="29" t="s">
        <v>221</v>
      </c>
      <c r="M3207" s="29"/>
      <c r="N3207" s="29" t="s">
        <v>134</v>
      </c>
      <c r="O3207" s="31" t="n">
        <v>46268</v>
      </c>
      <c r="P3207" s="29" t="s">
        <v>123</v>
      </c>
      <c r="Q3207" s="29" t="n">
        <f aca="false">IFERROR(VALUE(L3207),"")</f>
        <v>14</v>
      </c>
      <c r="R3207" s="29" t="n">
        <f aca="true">IF(O3207="","",O3207-TODAY())</f>
        <v>-17</v>
      </c>
      <c r="S3207" s="29" t="str">
        <f aca="false">IF(C3207="&lt;&lt; vazio &gt;&gt;","VAZIA",IF(AND(O3207&lt;&gt;"",R3207&lt;0),"VENCIDO",IF(AND(O3207&lt;&gt;"",R3207&lt;=Parametros!$B$10),"PRÓX. VENCIMENTO",IF(F3207="Q","QUALIDADE",IF(F3207="S","BLOQUEADO",IF(F3207="R","RESTRITO/DEVOLUÇÃO",IF(OR(N3207="QUAR",N3207="QRES"),"QUARENTENA",IF(OR(B3207="DESCARTE",B3207="DEVOLUÇÃO"),"DESCARTE/DEVOLUÇÃO",IF(AND(D3207="",K3207&lt;&gt;""),"SEM LOTE",IF(AND(Q3207&lt;&gt;"",Q3207&gt;=Parametros!$B$11),"PARADO/SEM GIRO","OK"))))))))))</f>
        <v>VENCIDO</v>
      </c>
      <c r="T3207" s="29" t="str">
        <f aca="false">IF(AND($S3207="PARADO/SEM GIRO",$K3207="KG",OR(Painel!$B$5="(Todos)",A3207=Painel!$B$5)*OR(Painel!$E$5="(Todos)",P3207=Painel!$E$5)),$J3207+ROW()/10000000,"")</f>
        <v/>
      </c>
      <c r="U3207" s="29" t="n">
        <f aca="false">IF(AND($S3207="VENCIDO",$K3207="KG",OR(Painel!$B$5="(Todos)",A3207=Painel!$B$5)*OR(Painel!$E$5="(Todos)",P3207=Painel!$E$5)),$J3207+ROW()/10000000,"")</f>
        <v>20.0003207</v>
      </c>
    </row>
    <row r="3208" customFormat="false" ht="15" hidden="false" customHeight="false" outlineLevel="0" collapsed="false">
      <c r="A3208" s="29" t="s">
        <v>55</v>
      </c>
      <c r="B3208" s="29" t="s">
        <v>5386</v>
      </c>
      <c r="C3208" s="29" t="s">
        <v>320</v>
      </c>
      <c r="D3208" s="29" t="s">
        <v>6044</v>
      </c>
      <c r="E3208" s="29" t="n">
        <v>488</v>
      </c>
      <c r="F3208" s="29" t="s">
        <v>137</v>
      </c>
      <c r="G3208" s="29" t="s">
        <v>6046</v>
      </c>
      <c r="H3208" s="30" t="n">
        <v>40</v>
      </c>
      <c r="I3208" s="31" t="n">
        <v>46271</v>
      </c>
      <c r="J3208" s="30" t="n">
        <v>40</v>
      </c>
      <c r="K3208" s="29" t="s">
        <v>120</v>
      </c>
      <c r="L3208" s="29" t="s">
        <v>221</v>
      </c>
      <c r="M3208" s="29"/>
      <c r="N3208" s="29" t="s">
        <v>122</v>
      </c>
      <c r="O3208" s="31" t="n">
        <v>46268</v>
      </c>
      <c r="P3208" s="29" t="s">
        <v>123</v>
      </c>
      <c r="Q3208" s="29" t="n">
        <f aca="false">IFERROR(VALUE(L3208),"")</f>
        <v>14</v>
      </c>
      <c r="R3208" s="29" t="n">
        <f aca="true">IF(O3208="","",O3208-TODAY())</f>
        <v>-17</v>
      </c>
      <c r="S3208" s="29" t="str">
        <f aca="false">IF(C3208="&lt;&lt; vazio &gt;&gt;","VAZIA",IF(AND(O3208&lt;&gt;"",R3208&lt;0),"VENCIDO",IF(AND(O3208&lt;&gt;"",R3208&lt;=Parametros!$B$10),"PRÓX. VENCIMENTO",IF(F3208="Q","QUALIDADE",IF(F3208="S","BLOQUEADO",IF(F3208="R","RESTRITO/DEVOLUÇÃO",IF(OR(N3208="QUAR",N3208="QRES"),"QUARENTENA",IF(OR(B3208="DESCARTE",B3208="DEVOLUÇÃO"),"DESCARTE/DEVOLUÇÃO",IF(AND(D3208="",K3208&lt;&gt;""),"SEM LOTE",IF(AND(Q3208&lt;&gt;"",Q3208&gt;=Parametros!$B$11),"PARADO/SEM GIRO","OK"))))))))))</f>
        <v>VENCIDO</v>
      </c>
      <c r="T3208" s="29" t="str">
        <f aca="false">IF(AND($S3208="PARADO/SEM GIRO",$K3208="KG",OR(Painel!$B$5="(Todos)",A3208=Painel!$B$5)*OR(Painel!$E$5="(Todos)",P3208=Painel!$E$5)),$J3208+ROW()/10000000,"")</f>
        <v/>
      </c>
      <c r="U3208" s="29" t="n">
        <f aca="false">IF(AND($S3208="VENCIDO",$K3208="KG",OR(Painel!$B$5="(Todos)",A3208=Painel!$B$5)*OR(Painel!$E$5="(Todos)",P3208=Painel!$E$5)),$J3208+ROW()/10000000,"")</f>
        <v>40.0003208</v>
      </c>
    </row>
    <row r="3209" customFormat="false" ht="15" hidden="false" customHeight="false" outlineLevel="0" collapsed="false">
      <c r="A3209" s="29" t="s">
        <v>55</v>
      </c>
      <c r="B3209" s="29" t="s">
        <v>5386</v>
      </c>
      <c r="C3209" s="29" t="s">
        <v>320</v>
      </c>
      <c r="D3209" s="29" t="s">
        <v>6047</v>
      </c>
      <c r="E3209" s="29" t="n">
        <v>488</v>
      </c>
      <c r="F3209" s="29" t="s">
        <v>137</v>
      </c>
      <c r="G3209" s="29" t="s">
        <v>6048</v>
      </c>
      <c r="H3209" s="30" t="n">
        <v>10</v>
      </c>
      <c r="I3209" s="31" t="n">
        <v>46271</v>
      </c>
      <c r="J3209" s="30" t="n">
        <v>10</v>
      </c>
      <c r="K3209" s="29" t="s">
        <v>120</v>
      </c>
      <c r="L3209" s="29" t="s">
        <v>221</v>
      </c>
      <c r="M3209" s="29"/>
      <c r="N3209" s="29" t="s">
        <v>134</v>
      </c>
      <c r="O3209" s="31" t="n">
        <v>46269</v>
      </c>
      <c r="P3209" s="29" t="s">
        <v>123</v>
      </c>
      <c r="Q3209" s="29" t="n">
        <f aca="false">IFERROR(VALUE(L3209),"")</f>
        <v>14</v>
      </c>
      <c r="R3209" s="29" t="n">
        <f aca="true">IF(O3209="","",O3209-TODAY())</f>
        <v>-16</v>
      </c>
      <c r="S3209" s="29" t="str">
        <f aca="false">IF(C3209="&lt;&lt; vazio &gt;&gt;","VAZIA",IF(AND(O3209&lt;&gt;"",R3209&lt;0),"VENCIDO",IF(AND(O3209&lt;&gt;"",R3209&lt;=Parametros!$B$10),"PRÓX. VENCIMENTO",IF(F3209="Q","QUALIDADE",IF(F3209="S","BLOQUEADO",IF(F3209="R","RESTRITO/DEVOLUÇÃO",IF(OR(N3209="QUAR",N3209="QRES"),"QUARENTENA",IF(OR(B3209="DESCARTE",B3209="DEVOLUÇÃO"),"DESCARTE/DEVOLUÇÃO",IF(AND(D3209="",K3209&lt;&gt;""),"SEM LOTE",IF(AND(Q3209&lt;&gt;"",Q3209&gt;=Parametros!$B$11),"PARADO/SEM GIRO","OK"))))))))))</f>
        <v>VENCIDO</v>
      </c>
      <c r="T3209" s="29" t="str">
        <f aca="false">IF(AND($S3209="PARADO/SEM GIRO",$K3209="KG",OR(Painel!$B$5="(Todos)",A3209=Painel!$B$5)*OR(Painel!$E$5="(Todos)",P3209=Painel!$E$5)),$J3209+ROW()/10000000,"")</f>
        <v/>
      </c>
      <c r="U3209" s="29" t="n">
        <f aca="false">IF(AND($S3209="VENCIDO",$K3209="KG",OR(Painel!$B$5="(Todos)",A3209=Painel!$B$5)*OR(Painel!$E$5="(Todos)",P3209=Painel!$E$5)),$J3209+ROW()/10000000,"")</f>
        <v>10.0003209</v>
      </c>
    </row>
    <row r="3210" customFormat="false" ht="15" hidden="false" customHeight="false" outlineLevel="0" collapsed="false">
      <c r="A3210" s="29" t="s">
        <v>55</v>
      </c>
      <c r="B3210" s="29" t="s">
        <v>5386</v>
      </c>
      <c r="C3210" s="29" t="s">
        <v>322</v>
      </c>
      <c r="D3210" s="29" t="s">
        <v>6049</v>
      </c>
      <c r="E3210" s="29" t="n">
        <v>488</v>
      </c>
      <c r="F3210" s="29" t="s">
        <v>189</v>
      </c>
      <c r="G3210" s="29" t="s">
        <v>6050</v>
      </c>
      <c r="H3210" s="30" t="n">
        <v>10.1</v>
      </c>
      <c r="I3210" s="31" t="n">
        <v>46240</v>
      </c>
      <c r="J3210" s="30" t="n">
        <v>10.1</v>
      </c>
      <c r="K3210" s="29" t="s">
        <v>120</v>
      </c>
      <c r="L3210" s="29" t="s">
        <v>1330</v>
      </c>
      <c r="M3210" s="29"/>
      <c r="N3210" s="29" t="s">
        <v>122</v>
      </c>
      <c r="O3210" s="29"/>
      <c r="P3210" s="29" t="s">
        <v>123</v>
      </c>
      <c r="Q3210" s="29" t="n">
        <f aca="false">IFERROR(VALUE(L3210),"")</f>
        <v>45</v>
      </c>
      <c r="R3210" s="29" t="str">
        <f aca="true">IF(O3210="","",O3210-TODAY())</f>
        <v/>
      </c>
      <c r="S3210" s="29" t="str">
        <f aca="false">IF(C3210="&lt;&lt; vazio &gt;&gt;","VAZIA",IF(AND(O3210&lt;&gt;"",R3210&lt;0),"VENCIDO",IF(AND(O3210&lt;&gt;"",R3210&lt;=Parametros!$B$10),"PRÓX. VENCIMENTO",IF(F3210="Q","QUALIDADE",IF(F3210="S","BLOQUEADO",IF(F3210="R","RESTRITO/DEVOLUÇÃO",IF(OR(N3210="QUAR",N3210="QRES"),"QUARENTENA",IF(OR(B3210="DESCARTE",B3210="DEVOLUÇÃO"),"DESCARTE/DEVOLUÇÃO",IF(AND(D3210="",K3210&lt;&gt;""),"SEM LOTE",IF(AND(Q3210&lt;&gt;"",Q3210&gt;=Parametros!$B$11),"PARADO/SEM GIRO","OK"))))))))))</f>
        <v>RESTRITO/DEVOLUÇÃO</v>
      </c>
      <c r="T3210" s="29" t="str">
        <f aca="false">IF(AND($S3210="PARADO/SEM GIRO",$K3210="KG",OR(Painel!$B$5="(Todos)",A3210=Painel!$B$5)*OR(Painel!$E$5="(Todos)",P3210=Painel!$E$5)),$J3210+ROW()/10000000,"")</f>
        <v/>
      </c>
      <c r="U3210" s="29" t="str">
        <f aca="false">IF(AND($S3210="VENCIDO",$K3210="KG",OR(Painel!$B$5="(Todos)",A3210=Painel!$B$5)*OR(Painel!$E$5="(Todos)",P3210=Painel!$E$5)),$J3210+ROW()/10000000,"")</f>
        <v/>
      </c>
    </row>
    <row r="3211" customFormat="false" ht="15" hidden="false" customHeight="false" outlineLevel="0" collapsed="false">
      <c r="A3211" s="29" t="s">
        <v>55</v>
      </c>
      <c r="B3211" s="29" t="s">
        <v>5386</v>
      </c>
      <c r="C3211" s="29" t="s">
        <v>322</v>
      </c>
      <c r="D3211" s="29" t="s">
        <v>6051</v>
      </c>
      <c r="E3211" s="29" t="n">
        <v>488</v>
      </c>
      <c r="F3211" s="29" t="s">
        <v>189</v>
      </c>
      <c r="G3211" s="29" t="s">
        <v>6052</v>
      </c>
      <c r="H3211" s="30" t="n">
        <v>10.1</v>
      </c>
      <c r="I3211" s="31" t="n">
        <v>46240</v>
      </c>
      <c r="J3211" s="30" t="n">
        <v>10.1</v>
      </c>
      <c r="K3211" s="29" t="s">
        <v>120</v>
      </c>
      <c r="L3211" s="29" t="s">
        <v>1330</v>
      </c>
      <c r="M3211" s="29"/>
      <c r="N3211" s="29" t="s">
        <v>122</v>
      </c>
      <c r="O3211" s="31" t="n">
        <v>46037</v>
      </c>
      <c r="P3211" s="29" t="s">
        <v>123</v>
      </c>
      <c r="Q3211" s="29" t="n">
        <f aca="false">IFERROR(VALUE(L3211),"")</f>
        <v>45</v>
      </c>
      <c r="R3211" s="29" t="n">
        <f aca="true">IF(O3211="","",O3211-TODAY())</f>
        <v>-248</v>
      </c>
      <c r="S3211" s="29" t="str">
        <f aca="false">IF(C3211="&lt;&lt; vazio &gt;&gt;","VAZIA",IF(AND(O3211&lt;&gt;"",R3211&lt;0),"VENCIDO",IF(AND(O3211&lt;&gt;"",R3211&lt;=Parametros!$B$10),"PRÓX. VENCIMENTO",IF(F3211="Q","QUALIDADE",IF(F3211="S","BLOQUEADO",IF(F3211="R","RESTRITO/DEVOLUÇÃO",IF(OR(N3211="QUAR",N3211="QRES"),"QUARENTENA",IF(OR(B3211="DESCARTE",B3211="DEVOLUÇÃO"),"DESCARTE/DEVOLUÇÃO",IF(AND(D3211="",K3211&lt;&gt;""),"SEM LOTE",IF(AND(Q3211&lt;&gt;"",Q3211&gt;=Parametros!$B$11),"PARADO/SEM GIRO","OK"))))))))))</f>
        <v>VENCIDO</v>
      </c>
      <c r="T3211" s="29" t="str">
        <f aca="false">IF(AND($S3211="PARADO/SEM GIRO",$K3211="KG",OR(Painel!$B$5="(Todos)",A3211=Painel!$B$5)*OR(Painel!$E$5="(Todos)",P3211=Painel!$E$5)),$J3211+ROW()/10000000,"")</f>
        <v/>
      </c>
      <c r="U3211" s="29" t="n">
        <f aca="false">IF(AND($S3211="VENCIDO",$K3211="KG",OR(Painel!$B$5="(Todos)",A3211=Painel!$B$5)*OR(Painel!$E$5="(Todos)",P3211=Painel!$E$5)),$J3211+ROW()/10000000,"")</f>
        <v>10.1003211</v>
      </c>
    </row>
    <row r="3212" customFormat="false" ht="15" hidden="false" customHeight="false" outlineLevel="0" collapsed="false">
      <c r="A3212" s="29" t="s">
        <v>55</v>
      </c>
      <c r="B3212" s="29" t="s">
        <v>5386</v>
      </c>
      <c r="C3212" s="29" t="s">
        <v>322</v>
      </c>
      <c r="D3212" s="29" t="s">
        <v>6053</v>
      </c>
      <c r="E3212" s="29" t="n">
        <v>488</v>
      </c>
      <c r="F3212" s="29" t="s">
        <v>189</v>
      </c>
      <c r="G3212" s="29" t="s">
        <v>6054</v>
      </c>
      <c r="H3212" s="30" t="n">
        <v>40.4</v>
      </c>
      <c r="I3212" s="31" t="n">
        <v>46240</v>
      </c>
      <c r="J3212" s="30" t="n">
        <v>40.4</v>
      </c>
      <c r="K3212" s="29" t="s">
        <v>120</v>
      </c>
      <c r="L3212" s="29" t="s">
        <v>1330</v>
      </c>
      <c r="M3212" s="29"/>
      <c r="N3212" s="29" t="s">
        <v>122</v>
      </c>
      <c r="O3212" s="31" t="n">
        <v>46038</v>
      </c>
      <c r="P3212" s="29" t="s">
        <v>123</v>
      </c>
      <c r="Q3212" s="29" t="n">
        <f aca="false">IFERROR(VALUE(L3212),"")</f>
        <v>45</v>
      </c>
      <c r="R3212" s="29" t="n">
        <f aca="true">IF(O3212="","",O3212-TODAY())</f>
        <v>-247</v>
      </c>
      <c r="S3212" s="29" t="str">
        <f aca="false">IF(C3212="&lt;&lt; vazio &gt;&gt;","VAZIA",IF(AND(O3212&lt;&gt;"",R3212&lt;0),"VENCIDO",IF(AND(O3212&lt;&gt;"",R3212&lt;=Parametros!$B$10),"PRÓX. VENCIMENTO",IF(F3212="Q","QUALIDADE",IF(F3212="S","BLOQUEADO",IF(F3212="R","RESTRITO/DEVOLUÇÃO",IF(OR(N3212="QUAR",N3212="QRES"),"QUARENTENA",IF(OR(B3212="DESCARTE",B3212="DEVOLUÇÃO"),"DESCARTE/DEVOLUÇÃO",IF(AND(D3212="",K3212&lt;&gt;""),"SEM LOTE",IF(AND(Q3212&lt;&gt;"",Q3212&gt;=Parametros!$B$11),"PARADO/SEM GIRO","OK"))))))))))</f>
        <v>VENCIDO</v>
      </c>
      <c r="T3212" s="29" t="str">
        <f aca="false">IF(AND($S3212="PARADO/SEM GIRO",$K3212="KG",OR(Painel!$B$5="(Todos)",A3212=Painel!$B$5)*OR(Painel!$E$5="(Todos)",P3212=Painel!$E$5)),$J3212+ROW()/10000000,"")</f>
        <v/>
      </c>
      <c r="U3212" s="29" t="n">
        <f aca="false">IF(AND($S3212="VENCIDO",$K3212="KG",OR(Painel!$B$5="(Todos)",A3212=Painel!$B$5)*OR(Painel!$E$5="(Todos)",P3212=Painel!$E$5)),$J3212+ROW()/10000000,"")</f>
        <v>40.4003212</v>
      </c>
    </row>
    <row r="3213" customFormat="false" ht="15" hidden="false" customHeight="false" outlineLevel="0" collapsed="false">
      <c r="A3213" s="29" t="s">
        <v>55</v>
      </c>
      <c r="B3213" s="29" t="s">
        <v>5386</v>
      </c>
      <c r="C3213" s="29" t="s">
        <v>322</v>
      </c>
      <c r="D3213" s="29" t="s">
        <v>6055</v>
      </c>
      <c r="E3213" s="29" t="n">
        <v>488</v>
      </c>
      <c r="F3213" s="29" t="s">
        <v>189</v>
      </c>
      <c r="G3213" s="29" t="s">
        <v>6056</v>
      </c>
      <c r="H3213" s="30" t="n">
        <v>10.1</v>
      </c>
      <c r="I3213" s="31" t="n">
        <v>46240</v>
      </c>
      <c r="J3213" s="30" t="n">
        <v>10.1</v>
      </c>
      <c r="K3213" s="29" t="s">
        <v>120</v>
      </c>
      <c r="L3213" s="29" t="s">
        <v>1330</v>
      </c>
      <c r="M3213" s="29"/>
      <c r="N3213" s="29" t="s">
        <v>122</v>
      </c>
      <c r="O3213" s="31" t="n">
        <v>46116</v>
      </c>
      <c r="P3213" s="29" t="s">
        <v>123</v>
      </c>
      <c r="Q3213" s="29" t="n">
        <f aca="false">IFERROR(VALUE(L3213),"")</f>
        <v>45</v>
      </c>
      <c r="R3213" s="29" t="n">
        <f aca="true">IF(O3213="","",O3213-TODAY())</f>
        <v>-169</v>
      </c>
      <c r="S3213" s="29" t="str">
        <f aca="false">IF(C3213="&lt;&lt; vazio &gt;&gt;","VAZIA",IF(AND(O3213&lt;&gt;"",R3213&lt;0),"VENCIDO",IF(AND(O3213&lt;&gt;"",R3213&lt;=Parametros!$B$10),"PRÓX. VENCIMENTO",IF(F3213="Q","QUALIDADE",IF(F3213="S","BLOQUEADO",IF(F3213="R","RESTRITO/DEVOLUÇÃO",IF(OR(N3213="QUAR",N3213="QRES"),"QUARENTENA",IF(OR(B3213="DESCARTE",B3213="DEVOLUÇÃO"),"DESCARTE/DEVOLUÇÃO",IF(AND(D3213="",K3213&lt;&gt;""),"SEM LOTE",IF(AND(Q3213&lt;&gt;"",Q3213&gt;=Parametros!$B$11),"PARADO/SEM GIRO","OK"))))))))))</f>
        <v>VENCIDO</v>
      </c>
      <c r="T3213" s="29" t="str">
        <f aca="false">IF(AND($S3213="PARADO/SEM GIRO",$K3213="KG",OR(Painel!$B$5="(Todos)",A3213=Painel!$B$5)*OR(Painel!$E$5="(Todos)",P3213=Painel!$E$5)),$J3213+ROW()/10000000,"")</f>
        <v/>
      </c>
      <c r="U3213" s="29" t="n">
        <f aca="false">IF(AND($S3213="VENCIDO",$K3213="KG",OR(Painel!$B$5="(Todos)",A3213=Painel!$B$5)*OR(Painel!$E$5="(Todos)",P3213=Painel!$E$5)),$J3213+ROW()/10000000,"")</f>
        <v>10.1003213</v>
      </c>
    </row>
    <row r="3214" customFormat="false" ht="15" hidden="false" customHeight="false" outlineLevel="0" collapsed="false">
      <c r="A3214" s="29" t="s">
        <v>55</v>
      </c>
      <c r="B3214" s="29" t="s">
        <v>5386</v>
      </c>
      <c r="C3214" s="29" t="s">
        <v>322</v>
      </c>
      <c r="D3214" s="29" t="s">
        <v>6057</v>
      </c>
      <c r="E3214" s="29" t="n">
        <v>488</v>
      </c>
      <c r="F3214" s="29" t="s">
        <v>189</v>
      </c>
      <c r="G3214" s="29" t="s">
        <v>6058</v>
      </c>
      <c r="H3214" s="30" t="n">
        <v>20.2</v>
      </c>
      <c r="I3214" s="31" t="n">
        <v>46265</v>
      </c>
      <c r="J3214" s="30" t="n">
        <v>20.2</v>
      </c>
      <c r="K3214" s="29" t="s">
        <v>120</v>
      </c>
      <c r="L3214" s="29" t="s">
        <v>1330</v>
      </c>
      <c r="M3214" s="29"/>
      <c r="N3214" s="29" t="s">
        <v>122</v>
      </c>
      <c r="O3214" s="31" t="n">
        <v>46117</v>
      </c>
      <c r="P3214" s="29" t="s">
        <v>123</v>
      </c>
      <c r="Q3214" s="29" t="n">
        <f aca="false">IFERROR(VALUE(L3214),"")</f>
        <v>45</v>
      </c>
      <c r="R3214" s="29" t="n">
        <f aca="true">IF(O3214="","",O3214-TODAY())</f>
        <v>-168</v>
      </c>
      <c r="S3214" s="29" t="str">
        <f aca="false">IF(C3214="&lt;&lt; vazio &gt;&gt;","VAZIA",IF(AND(O3214&lt;&gt;"",R3214&lt;0),"VENCIDO",IF(AND(O3214&lt;&gt;"",R3214&lt;=Parametros!$B$10),"PRÓX. VENCIMENTO",IF(F3214="Q","QUALIDADE",IF(F3214="S","BLOQUEADO",IF(F3214="R","RESTRITO/DEVOLUÇÃO",IF(OR(N3214="QUAR",N3214="QRES"),"QUARENTENA",IF(OR(B3214="DESCARTE",B3214="DEVOLUÇÃO"),"DESCARTE/DEVOLUÇÃO",IF(AND(D3214="",K3214&lt;&gt;""),"SEM LOTE",IF(AND(Q3214&lt;&gt;"",Q3214&gt;=Parametros!$B$11),"PARADO/SEM GIRO","OK"))))))))))</f>
        <v>VENCIDO</v>
      </c>
      <c r="T3214" s="29" t="str">
        <f aca="false">IF(AND($S3214="PARADO/SEM GIRO",$K3214="KG",OR(Painel!$B$5="(Todos)",A3214=Painel!$B$5)*OR(Painel!$E$5="(Todos)",P3214=Painel!$E$5)),$J3214+ROW()/10000000,"")</f>
        <v/>
      </c>
      <c r="U3214" s="29" t="n">
        <f aca="false">IF(AND($S3214="VENCIDO",$K3214="KG",OR(Painel!$B$5="(Todos)",A3214=Painel!$B$5)*OR(Painel!$E$5="(Todos)",P3214=Painel!$E$5)),$J3214+ROW()/10000000,"")</f>
        <v>20.2003214</v>
      </c>
    </row>
    <row r="3215" customFormat="false" ht="15" hidden="false" customHeight="false" outlineLevel="0" collapsed="false">
      <c r="A3215" s="29" t="s">
        <v>55</v>
      </c>
      <c r="B3215" s="29" t="s">
        <v>5386</v>
      </c>
      <c r="C3215" s="29" t="s">
        <v>322</v>
      </c>
      <c r="D3215" s="29" t="s">
        <v>6057</v>
      </c>
      <c r="E3215" s="29" t="n">
        <v>488</v>
      </c>
      <c r="F3215" s="29" t="s">
        <v>189</v>
      </c>
      <c r="G3215" s="29" t="s">
        <v>6059</v>
      </c>
      <c r="H3215" s="30" t="n">
        <v>121.2</v>
      </c>
      <c r="I3215" s="31" t="n">
        <v>46240</v>
      </c>
      <c r="J3215" s="30" t="n">
        <v>121.2</v>
      </c>
      <c r="K3215" s="29" t="s">
        <v>120</v>
      </c>
      <c r="L3215" s="29" t="s">
        <v>1330</v>
      </c>
      <c r="M3215" s="29"/>
      <c r="N3215" s="29" t="s">
        <v>122</v>
      </c>
      <c r="O3215" s="31" t="n">
        <v>46117</v>
      </c>
      <c r="P3215" s="29" t="s">
        <v>123</v>
      </c>
      <c r="Q3215" s="29" t="n">
        <f aca="false">IFERROR(VALUE(L3215),"")</f>
        <v>45</v>
      </c>
      <c r="R3215" s="29" t="n">
        <f aca="true">IF(O3215="","",O3215-TODAY())</f>
        <v>-168</v>
      </c>
      <c r="S3215" s="29" t="str">
        <f aca="false">IF(C3215="&lt;&lt; vazio &gt;&gt;","VAZIA",IF(AND(O3215&lt;&gt;"",R3215&lt;0),"VENCIDO",IF(AND(O3215&lt;&gt;"",R3215&lt;=Parametros!$B$10),"PRÓX. VENCIMENTO",IF(F3215="Q","QUALIDADE",IF(F3215="S","BLOQUEADO",IF(F3215="R","RESTRITO/DEVOLUÇÃO",IF(OR(N3215="QUAR",N3215="QRES"),"QUARENTENA",IF(OR(B3215="DESCARTE",B3215="DEVOLUÇÃO"),"DESCARTE/DEVOLUÇÃO",IF(AND(D3215="",K3215&lt;&gt;""),"SEM LOTE",IF(AND(Q3215&lt;&gt;"",Q3215&gt;=Parametros!$B$11),"PARADO/SEM GIRO","OK"))))))))))</f>
        <v>VENCIDO</v>
      </c>
      <c r="T3215" s="29" t="str">
        <f aca="false">IF(AND($S3215="PARADO/SEM GIRO",$K3215="KG",OR(Painel!$B$5="(Todos)",A3215=Painel!$B$5)*OR(Painel!$E$5="(Todos)",P3215=Painel!$E$5)),$J3215+ROW()/10000000,"")</f>
        <v/>
      </c>
      <c r="U3215" s="29" t="n">
        <f aca="false">IF(AND($S3215="VENCIDO",$K3215="KG",OR(Painel!$B$5="(Todos)",A3215=Painel!$B$5)*OR(Painel!$E$5="(Todos)",P3215=Painel!$E$5)),$J3215+ROW()/10000000,"")</f>
        <v>121.2003215</v>
      </c>
    </row>
    <row r="3216" customFormat="false" ht="15" hidden="false" customHeight="false" outlineLevel="0" collapsed="false">
      <c r="A3216" s="29" t="s">
        <v>55</v>
      </c>
      <c r="B3216" s="29" t="s">
        <v>5386</v>
      </c>
      <c r="C3216" s="29" t="s">
        <v>322</v>
      </c>
      <c r="D3216" s="29" t="s">
        <v>6060</v>
      </c>
      <c r="E3216" s="29" t="n">
        <v>488</v>
      </c>
      <c r="F3216" s="29" t="s">
        <v>189</v>
      </c>
      <c r="G3216" s="29" t="s">
        <v>6061</v>
      </c>
      <c r="H3216" s="30" t="n">
        <v>10.1</v>
      </c>
      <c r="I3216" s="31" t="n">
        <v>46240</v>
      </c>
      <c r="J3216" s="30" t="n">
        <v>10.1</v>
      </c>
      <c r="K3216" s="29" t="s">
        <v>120</v>
      </c>
      <c r="L3216" s="29" t="s">
        <v>1330</v>
      </c>
      <c r="M3216" s="29"/>
      <c r="N3216" s="29" t="s">
        <v>122</v>
      </c>
      <c r="O3216" s="31" t="n">
        <v>46119</v>
      </c>
      <c r="P3216" s="29" t="s">
        <v>123</v>
      </c>
      <c r="Q3216" s="29" t="n">
        <f aca="false">IFERROR(VALUE(L3216),"")</f>
        <v>45</v>
      </c>
      <c r="R3216" s="29" t="n">
        <f aca="true">IF(O3216="","",O3216-TODAY())</f>
        <v>-166</v>
      </c>
      <c r="S3216" s="29" t="str">
        <f aca="false">IF(C3216="&lt;&lt; vazio &gt;&gt;","VAZIA",IF(AND(O3216&lt;&gt;"",R3216&lt;0),"VENCIDO",IF(AND(O3216&lt;&gt;"",R3216&lt;=Parametros!$B$10),"PRÓX. VENCIMENTO",IF(F3216="Q","QUALIDADE",IF(F3216="S","BLOQUEADO",IF(F3216="R","RESTRITO/DEVOLUÇÃO",IF(OR(N3216="QUAR",N3216="QRES"),"QUARENTENA",IF(OR(B3216="DESCARTE",B3216="DEVOLUÇÃO"),"DESCARTE/DEVOLUÇÃO",IF(AND(D3216="",K3216&lt;&gt;""),"SEM LOTE",IF(AND(Q3216&lt;&gt;"",Q3216&gt;=Parametros!$B$11),"PARADO/SEM GIRO","OK"))))))))))</f>
        <v>VENCIDO</v>
      </c>
      <c r="T3216" s="29" t="str">
        <f aca="false">IF(AND($S3216="PARADO/SEM GIRO",$K3216="KG",OR(Painel!$B$5="(Todos)",A3216=Painel!$B$5)*OR(Painel!$E$5="(Todos)",P3216=Painel!$E$5)),$J3216+ROW()/10000000,"")</f>
        <v/>
      </c>
      <c r="U3216" s="29" t="n">
        <f aca="false">IF(AND($S3216="VENCIDO",$K3216="KG",OR(Painel!$B$5="(Todos)",A3216=Painel!$B$5)*OR(Painel!$E$5="(Todos)",P3216=Painel!$E$5)),$J3216+ROW()/10000000,"")</f>
        <v>10.1003216</v>
      </c>
    </row>
    <row r="3217" customFormat="false" ht="15" hidden="false" customHeight="false" outlineLevel="0" collapsed="false">
      <c r="A3217" s="29" t="s">
        <v>55</v>
      </c>
      <c r="B3217" s="29" t="s">
        <v>5386</v>
      </c>
      <c r="C3217" s="29" t="s">
        <v>322</v>
      </c>
      <c r="D3217" s="29" t="s">
        <v>6060</v>
      </c>
      <c r="E3217" s="29" t="n">
        <v>488</v>
      </c>
      <c r="F3217" s="29" t="s">
        <v>189</v>
      </c>
      <c r="G3217" s="29" t="s">
        <v>6062</v>
      </c>
      <c r="H3217" s="30" t="n">
        <v>10.1</v>
      </c>
      <c r="I3217" s="31" t="n">
        <v>46247</v>
      </c>
      <c r="J3217" s="30" t="n">
        <v>10.1</v>
      </c>
      <c r="K3217" s="29" t="s">
        <v>120</v>
      </c>
      <c r="L3217" s="29" t="s">
        <v>1719</v>
      </c>
      <c r="M3217" s="29"/>
      <c r="N3217" s="29" t="s">
        <v>122</v>
      </c>
      <c r="O3217" s="31" t="n">
        <v>46119</v>
      </c>
      <c r="P3217" s="29" t="s">
        <v>123</v>
      </c>
      <c r="Q3217" s="29" t="n">
        <f aca="false">IFERROR(VALUE(L3217),"")</f>
        <v>38</v>
      </c>
      <c r="R3217" s="29" t="n">
        <f aca="true">IF(O3217="","",O3217-TODAY())</f>
        <v>-166</v>
      </c>
      <c r="S3217" s="29" t="str">
        <f aca="false">IF(C3217="&lt;&lt; vazio &gt;&gt;","VAZIA",IF(AND(O3217&lt;&gt;"",R3217&lt;0),"VENCIDO",IF(AND(O3217&lt;&gt;"",R3217&lt;=Parametros!$B$10),"PRÓX. VENCIMENTO",IF(F3217="Q","QUALIDADE",IF(F3217="S","BLOQUEADO",IF(F3217="R","RESTRITO/DEVOLUÇÃO",IF(OR(N3217="QUAR",N3217="QRES"),"QUARENTENA",IF(OR(B3217="DESCARTE",B3217="DEVOLUÇÃO"),"DESCARTE/DEVOLUÇÃO",IF(AND(D3217="",K3217&lt;&gt;""),"SEM LOTE",IF(AND(Q3217&lt;&gt;"",Q3217&gt;=Parametros!$B$11),"PARADO/SEM GIRO","OK"))))))))))</f>
        <v>VENCIDO</v>
      </c>
      <c r="T3217" s="29" t="str">
        <f aca="false">IF(AND($S3217="PARADO/SEM GIRO",$K3217="KG",OR(Painel!$B$5="(Todos)",A3217=Painel!$B$5)*OR(Painel!$E$5="(Todos)",P3217=Painel!$E$5)),$J3217+ROW()/10000000,"")</f>
        <v/>
      </c>
      <c r="U3217" s="29" t="n">
        <f aca="false">IF(AND($S3217="VENCIDO",$K3217="KG",OR(Painel!$B$5="(Todos)",A3217=Painel!$B$5)*OR(Painel!$E$5="(Todos)",P3217=Painel!$E$5)),$J3217+ROW()/10000000,"")</f>
        <v>10.1003217</v>
      </c>
    </row>
    <row r="3218" customFormat="false" ht="15" hidden="false" customHeight="false" outlineLevel="0" collapsed="false">
      <c r="A3218" s="29" t="s">
        <v>55</v>
      </c>
      <c r="B3218" s="29" t="s">
        <v>5386</v>
      </c>
      <c r="C3218" s="29" t="s">
        <v>322</v>
      </c>
      <c r="D3218" s="29" t="s">
        <v>6063</v>
      </c>
      <c r="E3218" s="29" t="n">
        <v>488</v>
      </c>
      <c r="F3218" s="29" t="s">
        <v>189</v>
      </c>
      <c r="G3218" s="29" t="s">
        <v>6064</v>
      </c>
      <c r="H3218" s="30" t="n">
        <v>101</v>
      </c>
      <c r="I3218" s="31" t="n">
        <v>46216</v>
      </c>
      <c r="J3218" s="30" t="n">
        <v>101</v>
      </c>
      <c r="K3218" s="29" t="s">
        <v>120</v>
      </c>
      <c r="L3218" s="29" t="s">
        <v>5770</v>
      </c>
      <c r="M3218" s="29"/>
      <c r="N3218" s="29" t="s">
        <v>122</v>
      </c>
      <c r="O3218" s="31" t="n">
        <v>46204</v>
      </c>
      <c r="P3218" s="29" t="s">
        <v>123</v>
      </c>
      <c r="Q3218" s="29" t="n">
        <f aca="false">IFERROR(VALUE(L3218),"")</f>
        <v>69</v>
      </c>
      <c r="R3218" s="29" t="n">
        <f aca="true">IF(O3218="","",O3218-TODAY())</f>
        <v>-81</v>
      </c>
      <c r="S3218" s="29" t="str">
        <f aca="false">IF(C3218="&lt;&lt; vazio &gt;&gt;","VAZIA",IF(AND(O3218&lt;&gt;"",R3218&lt;0),"VENCIDO",IF(AND(O3218&lt;&gt;"",R3218&lt;=Parametros!$B$10),"PRÓX. VENCIMENTO",IF(F3218="Q","QUALIDADE",IF(F3218="S","BLOQUEADO",IF(F3218="R","RESTRITO/DEVOLUÇÃO",IF(OR(N3218="QUAR",N3218="QRES"),"QUARENTENA",IF(OR(B3218="DESCARTE",B3218="DEVOLUÇÃO"),"DESCARTE/DEVOLUÇÃO",IF(AND(D3218="",K3218&lt;&gt;""),"SEM LOTE",IF(AND(Q3218&lt;&gt;"",Q3218&gt;=Parametros!$B$11),"PARADO/SEM GIRO","OK"))))))))))</f>
        <v>VENCIDO</v>
      </c>
      <c r="T3218" s="29" t="str">
        <f aca="false">IF(AND($S3218="PARADO/SEM GIRO",$K3218="KG",OR(Painel!$B$5="(Todos)",A3218=Painel!$B$5)*OR(Painel!$E$5="(Todos)",P3218=Painel!$E$5)),$J3218+ROW()/10000000,"")</f>
        <v/>
      </c>
      <c r="U3218" s="29" t="n">
        <f aca="false">IF(AND($S3218="VENCIDO",$K3218="KG",OR(Painel!$B$5="(Todos)",A3218=Painel!$B$5)*OR(Painel!$E$5="(Todos)",P3218=Painel!$E$5)),$J3218+ROW()/10000000,"")</f>
        <v>101.0003218</v>
      </c>
    </row>
    <row r="3219" customFormat="false" ht="15" hidden="false" customHeight="false" outlineLevel="0" collapsed="false">
      <c r="A3219" s="29" t="s">
        <v>55</v>
      </c>
      <c r="B3219" s="29" t="s">
        <v>5386</v>
      </c>
      <c r="C3219" s="29" t="s">
        <v>322</v>
      </c>
      <c r="D3219" s="29" t="s">
        <v>323</v>
      </c>
      <c r="E3219" s="29" t="n">
        <v>488</v>
      </c>
      <c r="F3219" s="29" t="s">
        <v>137</v>
      </c>
      <c r="G3219" s="29" t="s">
        <v>6065</v>
      </c>
      <c r="H3219" s="30" t="n">
        <v>20.2</v>
      </c>
      <c r="I3219" s="31" t="n">
        <v>46271</v>
      </c>
      <c r="J3219" s="30" t="n">
        <v>20.2</v>
      </c>
      <c r="K3219" s="29" t="s">
        <v>120</v>
      </c>
      <c r="L3219" s="29" t="s">
        <v>221</v>
      </c>
      <c r="M3219" s="29"/>
      <c r="N3219" s="29" t="s">
        <v>134</v>
      </c>
      <c r="O3219" s="31" t="n">
        <v>46246</v>
      </c>
      <c r="P3219" s="29" t="s">
        <v>123</v>
      </c>
      <c r="Q3219" s="29" t="n">
        <f aca="false">IFERROR(VALUE(L3219),"")</f>
        <v>14</v>
      </c>
      <c r="R3219" s="29" t="n">
        <f aca="true">IF(O3219="","",O3219-TODAY())</f>
        <v>-39</v>
      </c>
      <c r="S3219" s="29" t="str">
        <f aca="false">IF(C3219="&lt;&lt; vazio &gt;&gt;","VAZIA",IF(AND(O3219&lt;&gt;"",R3219&lt;0),"VENCIDO",IF(AND(O3219&lt;&gt;"",R3219&lt;=Parametros!$B$10),"PRÓX. VENCIMENTO",IF(F3219="Q","QUALIDADE",IF(F3219="S","BLOQUEADO",IF(F3219="R","RESTRITO/DEVOLUÇÃO",IF(OR(N3219="QUAR",N3219="QRES"),"QUARENTENA",IF(OR(B3219="DESCARTE",B3219="DEVOLUÇÃO"),"DESCARTE/DEVOLUÇÃO",IF(AND(D3219="",K3219&lt;&gt;""),"SEM LOTE",IF(AND(Q3219&lt;&gt;"",Q3219&gt;=Parametros!$B$11),"PARADO/SEM GIRO","OK"))))))))))</f>
        <v>VENCIDO</v>
      </c>
      <c r="T3219" s="29" t="str">
        <f aca="false">IF(AND($S3219="PARADO/SEM GIRO",$K3219="KG",OR(Painel!$B$5="(Todos)",A3219=Painel!$B$5)*OR(Painel!$E$5="(Todos)",P3219=Painel!$E$5)),$J3219+ROW()/10000000,"")</f>
        <v/>
      </c>
      <c r="U3219" s="29" t="n">
        <f aca="false">IF(AND($S3219="VENCIDO",$K3219="KG",OR(Painel!$B$5="(Todos)",A3219=Painel!$B$5)*OR(Painel!$E$5="(Todos)",P3219=Painel!$E$5)),$J3219+ROW()/10000000,"")</f>
        <v>20.2003219</v>
      </c>
    </row>
    <row r="3220" customFormat="false" ht="15" hidden="false" customHeight="false" outlineLevel="0" collapsed="false">
      <c r="A3220" s="29" t="s">
        <v>55</v>
      </c>
      <c r="B3220" s="29" t="s">
        <v>5386</v>
      </c>
      <c r="C3220" s="29" t="s">
        <v>322</v>
      </c>
      <c r="D3220" s="29" t="s">
        <v>323</v>
      </c>
      <c r="E3220" s="29" t="n">
        <v>488</v>
      </c>
      <c r="F3220" s="29" t="s">
        <v>137</v>
      </c>
      <c r="G3220" s="29" t="s">
        <v>6066</v>
      </c>
      <c r="H3220" s="30" t="n">
        <v>20.2</v>
      </c>
      <c r="I3220" s="31" t="n">
        <v>46271</v>
      </c>
      <c r="J3220" s="30" t="n">
        <v>20.2</v>
      </c>
      <c r="K3220" s="29" t="s">
        <v>120</v>
      </c>
      <c r="L3220" s="29" t="s">
        <v>221</v>
      </c>
      <c r="M3220" s="29"/>
      <c r="N3220" s="29" t="s">
        <v>134</v>
      </c>
      <c r="O3220" s="31" t="n">
        <v>46246</v>
      </c>
      <c r="P3220" s="29" t="s">
        <v>123</v>
      </c>
      <c r="Q3220" s="29" t="n">
        <f aca="false">IFERROR(VALUE(L3220),"")</f>
        <v>14</v>
      </c>
      <c r="R3220" s="29" t="n">
        <f aca="true">IF(O3220="","",O3220-TODAY())</f>
        <v>-39</v>
      </c>
      <c r="S3220" s="29" t="str">
        <f aca="false">IF(C3220="&lt;&lt; vazio &gt;&gt;","VAZIA",IF(AND(O3220&lt;&gt;"",R3220&lt;0),"VENCIDO",IF(AND(O3220&lt;&gt;"",R3220&lt;=Parametros!$B$10),"PRÓX. VENCIMENTO",IF(F3220="Q","QUALIDADE",IF(F3220="S","BLOQUEADO",IF(F3220="R","RESTRITO/DEVOLUÇÃO",IF(OR(N3220="QUAR",N3220="QRES"),"QUARENTENA",IF(OR(B3220="DESCARTE",B3220="DEVOLUÇÃO"),"DESCARTE/DEVOLUÇÃO",IF(AND(D3220="",K3220&lt;&gt;""),"SEM LOTE",IF(AND(Q3220&lt;&gt;"",Q3220&gt;=Parametros!$B$11),"PARADO/SEM GIRO","OK"))))))))))</f>
        <v>VENCIDO</v>
      </c>
      <c r="T3220" s="29" t="str">
        <f aca="false">IF(AND($S3220="PARADO/SEM GIRO",$K3220="KG",OR(Painel!$B$5="(Todos)",A3220=Painel!$B$5)*OR(Painel!$E$5="(Todos)",P3220=Painel!$E$5)),$J3220+ROW()/10000000,"")</f>
        <v/>
      </c>
      <c r="U3220" s="29" t="n">
        <f aca="false">IF(AND($S3220="VENCIDO",$K3220="KG",OR(Painel!$B$5="(Todos)",A3220=Painel!$B$5)*OR(Painel!$E$5="(Todos)",P3220=Painel!$E$5)),$J3220+ROW()/10000000,"")</f>
        <v>20.200322</v>
      </c>
    </row>
    <row r="3221" customFormat="false" ht="15" hidden="false" customHeight="false" outlineLevel="0" collapsed="false">
      <c r="A3221" s="29" t="s">
        <v>55</v>
      </c>
      <c r="B3221" s="29" t="s">
        <v>5386</v>
      </c>
      <c r="C3221" s="29" t="s">
        <v>322</v>
      </c>
      <c r="D3221" s="29" t="s">
        <v>323</v>
      </c>
      <c r="E3221" s="29" t="n">
        <v>488</v>
      </c>
      <c r="F3221" s="29" t="s">
        <v>137</v>
      </c>
      <c r="G3221" s="29" t="s">
        <v>6067</v>
      </c>
      <c r="H3221" s="30" t="n">
        <v>10.1</v>
      </c>
      <c r="I3221" s="31" t="n">
        <v>46271</v>
      </c>
      <c r="J3221" s="30" t="n">
        <v>10.1</v>
      </c>
      <c r="K3221" s="29" t="s">
        <v>120</v>
      </c>
      <c r="L3221" s="29" t="s">
        <v>221</v>
      </c>
      <c r="M3221" s="29"/>
      <c r="N3221" s="29" t="s">
        <v>122</v>
      </c>
      <c r="O3221" s="31" t="n">
        <v>46246</v>
      </c>
      <c r="P3221" s="29" t="s">
        <v>123</v>
      </c>
      <c r="Q3221" s="29" t="n">
        <f aca="false">IFERROR(VALUE(L3221),"")</f>
        <v>14</v>
      </c>
      <c r="R3221" s="29" t="n">
        <f aca="true">IF(O3221="","",O3221-TODAY())</f>
        <v>-39</v>
      </c>
      <c r="S3221" s="29" t="str">
        <f aca="false">IF(C3221="&lt;&lt; vazio &gt;&gt;","VAZIA",IF(AND(O3221&lt;&gt;"",R3221&lt;0),"VENCIDO",IF(AND(O3221&lt;&gt;"",R3221&lt;=Parametros!$B$10),"PRÓX. VENCIMENTO",IF(F3221="Q","QUALIDADE",IF(F3221="S","BLOQUEADO",IF(F3221="R","RESTRITO/DEVOLUÇÃO",IF(OR(N3221="QUAR",N3221="QRES"),"QUARENTENA",IF(OR(B3221="DESCARTE",B3221="DEVOLUÇÃO"),"DESCARTE/DEVOLUÇÃO",IF(AND(D3221="",K3221&lt;&gt;""),"SEM LOTE",IF(AND(Q3221&lt;&gt;"",Q3221&gt;=Parametros!$B$11),"PARADO/SEM GIRO","OK"))))))))))</f>
        <v>VENCIDO</v>
      </c>
      <c r="T3221" s="29" t="str">
        <f aca="false">IF(AND($S3221="PARADO/SEM GIRO",$K3221="KG",OR(Painel!$B$5="(Todos)",A3221=Painel!$B$5)*OR(Painel!$E$5="(Todos)",P3221=Painel!$E$5)),$J3221+ROW()/10000000,"")</f>
        <v/>
      </c>
      <c r="U3221" s="29" t="n">
        <f aca="false">IF(AND($S3221="VENCIDO",$K3221="KG",OR(Painel!$B$5="(Todos)",A3221=Painel!$B$5)*OR(Painel!$E$5="(Todos)",P3221=Painel!$E$5)),$J3221+ROW()/10000000,"")</f>
        <v>10.1003221</v>
      </c>
    </row>
    <row r="3222" customFormat="false" ht="15" hidden="false" customHeight="false" outlineLevel="0" collapsed="false">
      <c r="A3222" s="29" t="s">
        <v>55</v>
      </c>
      <c r="B3222" s="29" t="s">
        <v>5386</v>
      </c>
      <c r="C3222" s="29" t="s">
        <v>322</v>
      </c>
      <c r="D3222" s="29" t="s">
        <v>323</v>
      </c>
      <c r="E3222" s="29" t="n">
        <v>488</v>
      </c>
      <c r="F3222" s="29" t="s">
        <v>137</v>
      </c>
      <c r="G3222" s="29" t="s">
        <v>6068</v>
      </c>
      <c r="H3222" s="30" t="n">
        <v>10.1</v>
      </c>
      <c r="I3222" s="31" t="n">
        <v>46271</v>
      </c>
      <c r="J3222" s="30" t="n">
        <v>10.1</v>
      </c>
      <c r="K3222" s="29" t="s">
        <v>120</v>
      </c>
      <c r="L3222" s="29" t="s">
        <v>221</v>
      </c>
      <c r="M3222" s="29"/>
      <c r="N3222" s="29" t="s">
        <v>122</v>
      </c>
      <c r="O3222" s="31" t="n">
        <v>46246</v>
      </c>
      <c r="P3222" s="29" t="s">
        <v>123</v>
      </c>
      <c r="Q3222" s="29" t="n">
        <f aca="false">IFERROR(VALUE(L3222),"")</f>
        <v>14</v>
      </c>
      <c r="R3222" s="29" t="n">
        <f aca="true">IF(O3222="","",O3222-TODAY())</f>
        <v>-39</v>
      </c>
      <c r="S3222" s="29" t="str">
        <f aca="false">IF(C3222="&lt;&lt; vazio &gt;&gt;","VAZIA",IF(AND(O3222&lt;&gt;"",R3222&lt;0),"VENCIDO",IF(AND(O3222&lt;&gt;"",R3222&lt;=Parametros!$B$10),"PRÓX. VENCIMENTO",IF(F3222="Q","QUALIDADE",IF(F3222="S","BLOQUEADO",IF(F3222="R","RESTRITO/DEVOLUÇÃO",IF(OR(N3222="QUAR",N3222="QRES"),"QUARENTENA",IF(OR(B3222="DESCARTE",B3222="DEVOLUÇÃO"),"DESCARTE/DEVOLUÇÃO",IF(AND(D3222="",K3222&lt;&gt;""),"SEM LOTE",IF(AND(Q3222&lt;&gt;"",Q3222&gt;=Parametros!$B$11),"PARADO/SEM GIRO","OK"))))))))))</f>
        <v>VENCIDO</v>
      </c>
      <c r="T3222" s="29" t="str">
        <f aca="false">IF(AND($S3222="PARADO/SEM GIRO",$K3222="KG",OR(Painel!$B$5="(Todos)",A3222=Painel!$B$5)*OR(Painel!$E$5="(Todos)",P3222=Painel!$E$5)),$J3222+ROW()/10000000,"")</f>
        <v/>
      </c>
      <c r="U3222" s="29" t="n">
        <f aca="false">IF(AND($S3222="VENCIDO",$K3222="KG",OR(Painel!$B$5="(Todos)",A3222=Painel!$B$5)*OR(Painel!$E$5="(Todos)",P3222=Painel!$E$5)),$J3222+ROW()/10000000,"")</f>
        <v>10.1003222</v>
      </c>
    </row>
    <row r="3223" customFormat="false" ht="15" hidden="false" customHeight="false" outlineLevel="0" collapsed="false">
      <c r="A3223" s="29" t="s">
        <v>55</v>
      </c>
      <c r="B3223" s="29" t="s">
        <v>5386</v>
      </c>
      <c r="C3223" s="29" t="s">
        <v>325</v>
      </c>
      <c r="D3223" s="29" t="s">
        <v>6069</v>
      </c>
      <c r="E3223" s="29" t="n">
        <v>488</v>
      </c>
      <c r="F3223" s="29" t="s">
        <v>189</v>
      </c>
      <c r="G3223" s="29" t="s">
        <v>6070</v>
      </c>
      <c r="H3223" s="30" t="n">
        <v>252</v>
      </c>
      <c r="I3223" s="31" t="n">
        <v>46247</v>
      </c>
      <c r="J3223" s="30" t="n">
        <v>252</v>
      </c>
      <c r="K3223" s="29" t="s">
        <v>120</v>
      </c>
      <c r="L3223" s="29" t="s">
        <v>1719</v>
      </c>
      <c r="M3223" s="29"/>
      <c r="N3223" s="29" t="s">
        <v>122</v>
      </c>
      <c r="O3223" s="31" t="n">
        <v>46121</v>
      </c>
      <c r="P3223" s="29" t="s">
        <v>123</v>
      </c>
      <c r="Q3223" s="29" t="n">
        <f aca="false">IFERROR(VALUE(L3223),"")</f>
        <v>38</v>
      </c>
      <c r="R3223" s="29" t="n">
        <f aca="true">IF(O3223="","",O3223-TODAY())</f>
        <v>-164</v>
      </c>
      <c r="S3223" s="29" t="str">
        <f aca="false">IF(C3223="&lt;&lt; vazio &gt;&gt;","VAZIA",IF(AND(O3223&lt;&gt;"",R3223&lt;0),"VENCIDO",IF(AND(O3223&lt;&gt;"",R3223&lt;=Parametros!$B$10),"PRÓX. VENCIMENTO",IF(F3223="Q","QUALIDADE",IF(F3223="S","BLOQUEADO",IF(F3223="R","RESTRITO/DEVOLUÇÃO",IF(OR(N3223="QUAR",N3223="QRES"),"QUARENTENA",IF(OR(B3223="DESCARTE",B3223="DEVOLUÇÃO"),"DESCARTE/DEVOLUÇÃO",IF(AND(D3223="",K3223&lt;&gt;""),"SEM LOTE",IF(AND(Q3223&lt;&gt;"",Q3223&gt;=Parametros!$B$11),"PARADO/SEM GIRO","OK"))))))))))</f>
        <v>VENCIDO</v>
      </c>
      <c r="T3223" s="29" t="str">
        <f aca="false">IF(AND($S3223="PARADO/SEM GIRO",$K3223="KG",OR(Painel!$B$5="(Todos)",A3223=Painel!$B$5)*OR(Painel!$E$5="(Todos)",P3223=Painel!$E$5)),$J3223+ROW()/10000000,"")</f>
        <v/>
      </c>
      <c r="U3223" s="29" t="n">
        <f aca="false">IF(AND($S3223="VENCIDO",$K3223="KG",OR(Painel!$B$5="(Todos)",A3223=Painel!$B$5)*OR(Painel!$E$5="(Todos)",P3223=Painel!$E$5)),$J3223+ROW()/10000000,"")</f>
        <v>252.0003223</v>
      </c>
    </row>
    <row r="3224" customFormat="false" ht="15" hidden="false" customHeight="false" outlineLevel="0" collapsed="false">
      <c r="A3224" s="29" t="s">
        <v>55</v>
      </c>
      <c r="B3224" s="29" t="s">
        <v>5386</v>
      </c>
      <c r="C3224" s="29" t="s">
        <v>325</v>
      </c>
      <c r="D3224" s="29" t="s">
        <v>6071</v>
      </c>
      <c r="E3224" s="29" t="n">
        <v>488</v>
      </c>
      <c r="F3224" s="29" t="s">
        <v>137</v>
      </c>
      <c r="G3224" s="29" t="s">
        <v>6072</v>
      </c>
      <c r="H3224" s="30" t="n">
        <v>10.5</v>
      </c>
      <c r="I3224" s="31" t="n">
        <v>46271</v>
      </c>
      <c r="J3224" s="30" t="n">
        <v>10.5</v>
      </c>
      <c r="K3224" s="29" t="s">
        <v>120</v>
      </c>
      <c r="L3224" s="29" t="s">
        <v>221</v>
      </c>
      <c r="M3224" s="29"/>
      <c r="N3224" s="29" t="s">
        <v>134</v>
      </c>
      <c r="O3224" s="31" t="n">
        <v>46239</v>
      </c>
      <c r="P3224" s="29" t="s">
        <v>123</v>
      </c>
      <c r="Q3224" s="29" t="n">
        <f aca="false">IFERROR(VALUE(L3224),"")</f>
        <v>14</v>
      </c>
      <c r="R3224" s="29" t="n">
        <f aca="true">IF(O3224="","",O3224-TODAY())</f>
        <v>-46</v>
      </c>
      <c r="S3224" s="29" t="str">
        <f aca="false">IF(C3224="&lt;&lt; vazio &gt;&gt;","VAZIA",IF(AND(O3224&lt;&gt;"",R3224&lt;0),"VENCIDO",IF(AND(O3224&lt;&gt;"",R3224&lt;=Parametros!$B$10),"PRÓX. VENCIMENTO",IF(F3224="Q","QUALIDADE",IF(F3224="S","BLOQUEADO",IF(F3224="R","RESTRITO/DEVOLUÇÃO",IF(OR(N3224="QUAR",N3224="QRES"),"QUARENTENA",IF(OR(B3224="DESCARTE",B3224="DEVOLUÇÃO"),"DESCARTE/DEVOLUÇÃO",IF(AND(D3224="",K3224&lt;&gt;""),"SEM LOTE",IF(AND(Q3224&lt;&gt;"",Q3224&gt;=Parametros!$B$11),"PARADO/SEM GIRO","OK"))))))))))</f>
        <v>VENCIDO</v>
      </c>
      <c r="T3224" s="29" t="str">
        <f aca="false">IF(AND($S3224="PARADO/SEM GIRO",$K3224="KG",OR(Painel!$B$5="(Todos)",A3224=Painel!$B$5)*OR(Painel!$E$5="(Todos)",P3224=Painel!$E$5)),$J3224+ROW()/10000000,"")</f>
        <v/>
      </c>
      <c r="U3224" s="29" t="n">
        <f aca="false">IF(AND($S3224="VENCIDO",$K3224="KG",OR(Painel!$B$5="(Todos)",A3224=Painel!$B$5)*OR(Painel!$E$5="(Todos)",P3224=Painel!$E$5)),$J3224+ROW()/10000000,"")</f>
        <v>10.5003224</v>
      </c>
    </row>
    <row r="3225" customFormat="false" ht="15" hidden="false" customHeight="false" outlineLevel="0" collapsed="false">
      <c r="A3225" s="29" t="s">
        <v>55</v>
      </c>
      <c r="B3225" s="29" t="s">
        <v>5386</v>
      </c>
      <c r="C3225" s="29" t="s">
        <v>325</v>
      </c>
      <c r="D3225" s="29" t="s">
        <v>326</v>
      </c>
      <c r="E3225" s="29" t="n">
        <v>488</v>
      </c>
      <c r="F3225" s="29" t="s">
        <v>137</v>
      </c>
      <c r="G3225" s="29" t="s">
        <v>6073</v>
      </c>
      <c r="H3225" s="30" t="n">
        <v>21</v>
      </c>
      <c r="I3225" s="31" t="n">
        <v>46271</v>
      </c>
      <c r="J3225" s="30" t="n">
        <v>21</v>
      </c>
      <c r="K3225" s="29" t="s">
        <v>120</v>
      </c>
      <c r="L3225" s="29" t="s">
        <v>221</v>
      </c>
      <c r="M3225" s="29"/>
      <c r="N3225" s="29" t="s">
        <v>134</v>
      </c>
      <c r="O3225" s="31" t="n">
        <v>46240</v>
      </c>
      <c r="P3225" s="29" t="s">
        <v>123</v>
      </c>
      <c r="Q3225" s="29" t="n">
        <f aca="false">IFERROR(VALUE(L3225),"")</f>
        <v>14</v>
      </c>
      <c r="R3225" s="29" t="n">
        <f aca="true">IF(O3225="","",O3225-TODAY())</f>
        <v>-45</v>
      </c>
      <c r="S3225" s="29" t="str">
        <f aca="false">IF(C3225="&lt;&lt; vazio &gt;&gt;","VAZIA",IF(AND(O3225&lt;&gt;"",R3225&lt;0),"VENCIDO",IF(AND(O3225&lt;&gt;"",R3225&lt;=Parametros!$B$10),"PRÓX. VENCIMENTO",IF(F3225="Q","QUALIDADE",IF(F3225="S","BLOQUEADO",IF(F3225="R","RESTRITO/DEVOLUÇÃO",IF(OR(N3225="QUAR",N3225="QRES"),"QUARENTENA",IF(OR(B3225="DESCARTE",B3225="DEVOLUÇÃO"),"DESCARTE/DEVOLUÇÃO",IF(AND(D3225="",K3225&lt;&gt;""),"SEM LOTE",IF(AND(Q3225&lt;&gt;"",Q3225&gt;=Parametros!$B$11),"PARADO/SEM GIRO","OK"))))))))))</f>
        <v>VENCIDO</v>
      </c>
      <c r="T3225" s="29" t="str">
        <f aca="false">IF(AND($S3225="PARADO/SEM GIRO",$K3225="KG",OR(Painel!$B$5="(Todos)",A3225=Painel!$B$5)*OR(Painel!$E$5="(Todos)",P3225=Painel!$E$5)),$J3225+ROW()/10000000,"")</f>
        <v/>
      </c>
      <c r="U3225" s="29" t="n">
        <f aca="false">IF(AND($S3225="VENCIDO",$K3225="KG",OR(Painel!$B$5="(Todos)",A3225=Painel!$B$5)*OR(Painel!$E$5="(Todos)",P3225=Painel!$E$5)),$J3225+ROW()/10000000,"")</f>
        <v>21.0003225</v>
      </c>
    </row>
    <row r="3226" customFormat="false" ht="15" hidden="false" customHeight="false" outlineLevel="0" collapsed="false">
      <c r="A3226" s="29" t="s">
        <v>55</v>
      </c>
      <c r="B3226" s="29" t="s">
        <v>5386</v>
      </c>
      <c r="C3226" s="29" t="s">
        <v>169</v>
      </c>
      <c r="D3226" s="29" t="s">
        <v>6074</v>
      </c>
      <c r="E3226" s="29" t="n">
        <v>488</v>
      </c>
      <c r="F3226" s="29" t="s">
        <v>189</v>
      </c>
      <c r="G3226" s="29" t="s">
        <v>6075</v>
      </c>
      <c r="H3226" s="30" t="n">
        <v>20.2</v>
      </c>
      <c r="I3226" s="31" t="n">
        <v>46240</v>
      </c>
      <c r="J3226" s="30" t="n">
        <v>20.2</v>
      </c>
      <c r="K3226" s="29" t="s">
        <v>120</v>
      </c>
      <c r="L3226" s="29" t="s">
        <v>1330</v>
      </c>
      <c r="M3226" s="29"/>
      <c r="N3226" s="29" t="s">
        <v>122</v>
      </c>
      <c r="O3226" s="31" t="n">
        <v>45749</v>
      </c>
      <c r="P3226" s="29" t="s">
        <v>123</v>
      </c>
      <c r="Q3226" s="29" t="n">
        <f aca="false">IFERROR(VALUE(L3226),"")</f>
        <v>45</v>
      </c>
      <c r="R3226" s="29" t="n">
        <f aca="true">IF(O3226="","",O3226-TODAY())</f>
        <v>-536</v>
      </c>
      <c r="S3226" s="29" t="str">
        <f aca="false">IF(C3226="&lt;&lt; vazio &gt;&gt;","VAZIA",IF(AND(O3226&lt;&gt;"",R3226&lt;0),"VENCIDO",IF(AND(O3226&lt;&gt;"",R3226&lt;=Parametros!$B$10),"PRÓX. VENCIMENTO",IF(F3226="Q","QUALIDADE",IF(F3226="S","BLOQUEADO",IF(F3226="R","RESTRITO/DEVOLUÇÃO",IF(OR(N3226="QUAR",N3226="QRES"),"QUARENTENA",IF(OR(B3226="DESCARTE",B3226="DEVOLUÇÃO"),"DESCARTE/DEVOLUÇÃO",IF(AND(D3226="",K3226&lt;&gt;""),"SEM LOTE",IF(AND(Q3226&lt;&gt;"",Q3226&gt;=Parametros!$B$11),"PARADO/SEM GIRO","OK"))))))))))</f>
        <v>VENCIDO</v>
      </c>
      <c r="T3226" s="29" t="str">
        <f aca="false">IF(AND($S3226="PARADO/SEM GIRO",$K3226="KG",OR(Painel!$B$5="(Todos)",A3226=Painel!$B$5)*OR(Painel!$E$5="(Todos)",P3226=Painel!$E$5)),$J3226+ROW()/10000000,"")</f>
        <v/>
      </c>
      <c r="U3226" s="29" t="n">
        <f aca="false">IF(AND($S3226="VENCIDO",$K3226="KG",OR(Painel!$B$5="(Todos)",A3226=Painel!$B$5)*OR(Painel!$E$5="(Todos)",P3226=Painel!$E$5)),$J3226+ROW()/10000000,"")</f>
        <v>20.2003226</v>
      </c>
    </row>
    <row r="3227" customFormat="false" ht="15" hidden="false" customHeight="false" outlineLevel="0" collapsed="false">
      <c r="A3227" s="29" t="s">
        <v>55</v>
      </c>
      <c r="B3227" s="29" t="s">
        <v>5386</v>
      </c>
      <c r="C3227" s="29" t="s">
        <v>169</v>
      </c>
      <c r="D3227" s="29" t="s">
        <v>6074</v>
      </c>
      <c r="E3227" s="29" t="n">
        <v>488</v>
      </c>
      <c r="F3227" s="29" t="s">
        <v>189</v>
      </c>
      <c r="G3227" s="29" t="s">
        <v>6076</v>
      </c>
      <c r="H3227" s="30" t="n">
        <v>50.5</v>
      </c>
      <c r="I3227" s="31" t="n">
        <v>46240</v>
      </c>
      <c r="J3227" s="30" t="n">
        <v>50.5</v>
      </c>
      <c r="K3227" s="29" t="s">
        <v>120</v>
      </c>
      <c r="L3227" s="29" t="s">
        <v>1330</v>
      </c>
      <c r="M3227" s="29"/>
      <c r="N3227" s="29" t="s">
        <v>122</v>
      </c>
      <c r="O3227" s="31" t="n">
        <v>45749</v>
      </c>
      <c r="P3227" s="29" t="s">
        <v>123</v>
      </c>
      <c r="Q3227" s="29" t="n">
        <f aca="false">IFERROR(VALUE(L3227),"")</f>
        <v>45</v>
      </c>
      <c r="R3227" s="29" t="n">
        <f aca="true">IF(O3227="","",O3227-TODAY())</f>
        <v>-536</v>
      </c>
      <c r="S3227" s="29" t="str">
        <f aca="false">IF(C3227="&lt;&lt; vazio &gt;&gt;","VAZIA",IF(AND(O3227&lt;&gt;"",R3227&lt;0),"VENCIDO",IF(AND(O3227&lt;&gt;"",R3227&lt;=Parametros!$B$10),"PRÓX. VENCIMENTO",IF(F3227="Q","QUALIDADE",IF(F3227="S","BLOQUEADO",IF(F3227="R","RESTRITO/DEVOLUÇÃO",IF(OR(N3227="QUAR",N3227="QRES"),"QUARENTENA",IF(OR(B3227="DESCARTE",B3227="DEVOLUÇÃO"),"DESCARTE/DEVOLUÇÃO",IF(AND(D3227="",K3227&lt;&gt;""),"SEM LOTE",IF(AND(Q3227&lt;&gt;"",Q3227&gt;=Parametros!$B$11),"PARADO/SEM GIRO","OK"))))))))))</f>
        <v>VENCIDO</v>
      </c>
      <c r="T3227" s="29" t="str">
        <f aca="false">IF(AND($S3227="PARADO/SEM GIRO",$K3227="KG",OR(Painel!$B$5="(Todos)",A3227=Painel!$B$5)*OR(Painel!$E$5="(Todos)",P3227=Painel!$E$5)),$J3227+ROW()/10000000,"")</f>
        <v/>
      </c>
      <c r="U3227" s="29" t="n">
        <f aca="false">IF(AND($S3227="VENCIDO",$K3227="KG",OR(Painel!$B$5="(Todos)",A3227=Painel!$B$5)*OR(Painel!$E$5="(Todos)",P3227=Painel!$E$5)),$J3227+ROW()/10000000,"")</f>
        <v>50.5003227</v>
      </c>
    </row>
    <row r="3228" customFormat="false" ht="15" hidden="false" customHeight="false" outlineLevel="0" collapsed="false">
      <c r="A3228" s="29" t="s">
        <v>55</v>
      </c>
      <c r="B3228" s="29" t="s">
        <v>5386</v>
      </c>
      <c r="C3228" s="29" t="s">
        <v>169</v>
      </c>
      <c r="D3228" s="29" t="s">
        <v>6077</v>
      </c>
      <c r="E3228" s="29" t="n">
        <v>488</v>
      </c>
      <c r="F3228" s="29" t="s">
        <v>189</v>
      </c>
      <c r="G3228" s="29" t="s">
        <v>6078</v>
      </c>
      <c r="H3228" s="30" t="n">
        <v>10.1</v>
      </c>
      <c r="I3228" s="31" t="n">
        <v>46240</v>
      </c>
      <c r="J3228" s="30" t="n">
        <v>10.1</v>
      </c>
      <c r="K3228" s="29" t="s">
        <v>120</v>
      </c>
      <c r="L3228" s="29" t="s">
        <v>1330</v>
      </c>
      <c r="M3228" s="29"/>
      <c r="N3228" s="29" t="s">
        <v>122</v>
      </c>
      <c r="O3228" s="31" t="n">
        <v>45915</v>
      </c>
      <c r="P3228" s="29" t="s">
        <v>123</v>
      </c>
      <c r="Q3228" s="29" t="n">
        <f aca="false">IFERROR(VALUE(L3228),"")</f>
        <v>45</v>
      </c>
      <c r="R3228" s="29" t="n">
        <f aca="true">IF(O3228="","",O3228-TODAY())</f>
        <v>-370</v>
      </c>
      <c r="S3228" s="29" t="str">
        <f aca="false">IF(C3228="&lt;&lt; vazio &gt;&gt;","VAZIA",IF(AND(O3228&lt;&gt;"",R3228&lt;0),"VENCIDO",IF(AND(O3228&lt;&gt;"",R3228&lt;=Parametros!$B$10),"PRÓX. VENCIMENTO",IF(F3228="Q","QUALIDADE",IF(F3228="S","BLOQUEADO",IF(F3228="R","RESTRITO/DEVOLUÇÃO",IF(OR(N3228="QUAR",N3228="QRES"),"QUARENTENA",IF(OR(B3228="DESCARTE",B3228="DEVOLUÇÃO"),"DESCARTE/DEVOLUÇÃO",IF(AND(D3228="",K3228&lt;&gt;""),"SEM LOTE",IF(AND(Q3228&lt;&gt;"",Q3228&gt;=Parametros!$B$11),"PARADO/SEM GIRO","OK"))))))))))</f>
        <v>VENCIDO</v>
      </c>
      <c r="T3228" s="29" t="str">
        <f aca="false">IF(AND($S3228="PARADO/SEM GIRO",$K3228="KG",OR(Painel!$B$5="(Todos)",A3228=Painel!$B$5)*OR(Painel!$E$5="(Todos)",P3228=Painel!$E$5)),$J3228+ROW()/10000000,"")</f>
        <v/>
      </c>
      <c r="U3228" s="29" t="n">
        <f aca="false">IF(AND($S3228="VENCIDO",$K3228="KG",OR(Painel!$B$5="(Todos)",A3228=Painel!$B$5)*OR(Painel!$E$5="(Todos)",P3228=Painel!$E$5)),$J3228+ROW()/10000000,"")</f>
        <v>10.1003228</v>
      </c>
    </row>
    <row r="3229" customFormat="false" ht="15" hidden="false" customHeight="false" outlineLevel="0" collapsed="false">
      <c r="A3229" s="29" t="s">
        <v>55</v>
      </c>
      <c r="B3229" s="29" t="s">
        <v>5386</v>
      </c>
      <c r="C3229" s="29" t="s">
        <v>169</v>
      </c>
      <c r="D3229" s="29" t="s">
        <v>6079</v>
      </c>
      <c r="E3229" s="29" t="n">
        <v>488</v>
      </c>
      <c r="F3229" s="29" t="s">
        <v>189</v>
      </c>
      <c r="G3229" s="29" t="s">
        <v>6080</v>
      </c>
      <c r="H3229" s="30" t="n">
        <v>101</v>
      </c>
      <c r="I3229" s="31" t="n">
        <v>46240</v>
      </c>
      <c r="J3229" s="30" t="n">
        <v>101</v>
      </c>
      <c r="K3229" s="29" t="s">
        <v>120</v>
      </c>
      <c r="L3229" s="29" t="s">
        <v>1330</v>
      </c>
      <c r="M3229" s="29"/>
      <c r="N3229" s="29" t="s">
        <v>122</v>
      </c>
      <c r="O3229" s="31" t="n">
        <v>46087</v>
      </c>
      <c r="P3229" s="29" t="s">
        <v>123</v>
      </c>
      <c r="Q3229" s="29" t="n">
        <f aca="false">IFERROR(VALUE(L3229),"")</f>
        <v>45</v>
      </c>
      <c r="R3229" s="29" t="n">
        <f aca="true">IF(O3229="","",O3229-TODAY())</f>
        <v>-198</v>
      </c>
      <c r="S3229" s="29" t="str">
        <f aca="false">IF(C3229="&lt;&lt; vazio &gt;&gt;","VAZIA",IF(AND(O3229&lt;&gt;"",R3229&lt;0),"VENCIDO",IF(AND(O3229&lt;&gt;"",R3229&lt;=Parametros!$B$10),"PRÓX. VENCIMENTO",IF(F3229="Q","QUALIDADE",IF(F3229="S","BLOQUEADO",IF(F3229="R","RESTRITO/DEVOLUÇÃO",IF(OR(N3229="QUAR",N3229="QRES"),"QUARENTENA",IF(OR(B3229="DESCARTE",B3229="DEVOLUÇÃO"),"DESCARTE/DEVOLUÇÃO",IF(AND(D3229="",K3229&lt;&gt;""),"SEM LOTE",IF(AND(Q3229&lt;&gt;"",Q3229&gt;=Parametros!$B$11),"PARADO/SEM GIRO","OK"))))))))))</f>
        <v>VENCIDO</v>
      </c>
      <c r="T3229" s="29" t="str">
        <f aca="false">IF(AND($S3229="PARADO/SEM GIRO",$K3229="KG",OR(Painel!$B$5="(Todos)",A3229=Painel!$B$5)*OR(Painel!$E$5="(Todos)",P3229=Painel!$E$5)),$J3229+ROW()/10000000,"")</f>
        <v/>
      </c>
      <c r="U3229" s="29" t="n">
        <f aca="false">IF(AND($S3229="VENCIDO",$K3229="KG",OR(Painel!$B$5="(Todos)",A3229=Painel!$B$5)*OR(Painel!$E$5="(Todos)",P3229=Painel!$E$5)),$J3229+ROW()/10000000,"")</f>
        <v>101.0003229</v>
      </c>
    </row>
    <row r="3230" customFormat="false" ht="15" hidden="false" customHeight="false" outlineLevel="0" collapsed="false">
      <c r="A3230" s="29" t="s">
        <v>55</v>
      </c>
      <c r="B3230" s="29" t="s">
        <v>5386</v>
      </c>
      <c r="C3230" s="29" t="s">
        <v>169</v>
      </c>
      <c r="D3230" s="29" t="s">
        <v>6081</v>
      </c>
      <c r="E3230" s="29" t="n">
        <v>488</v>
      </c>
      <c r="F3230" s="29" t="s">
        <v>189</v>
      </c>
      <c r="G3230" s="29" t="s">
        <v>6082</v>
      </c>
      <c r="H3230" s="30" t="n">
        <v>10.1</v>
      </c>
      <c r="I3230" s="31" t="n">
        <v>46245</v>
      </c>
      <c r="J3230" s="30" t="n">
        <v>10.1</v>
      </c>
      <c r="K3230" s="29" t="s">
        <v>120</v>
      </c>
      <c r="L3230" s="29" t="s">
        <v>2312</v>
      </c>
      <c r="M3230" s="29"/>
      <c r="N3230" s="29" t="s">
        <v>122</v>
      </c>
      <c r="O3230" s="31" t="n">
        <v>46088</v>
      </c>
      <c r="P3230" s="29" t="s">
        <v>123</v>
      </c>
      <c r="Q3230" s="29" t="n">
        <f aca="false">IFERROR(VALUE(L3230),"")</f>
        <v>40</v>
      </c>
      <c r="R3230" s="29" t="n">
        <f aca="true">IF(O3230="","",O3230-TODAY())</f>
        <v>-197</v>
      </c>
      <c r="S3230" s="29" t="str">
        <f aca="false">IF(C3230="&lt;&lt; vazio &gt;&gt;","VAZIA",IF(AND(O3230&lt;&gt;"",R3230&lt;0),"VENCIDO",IF(AND(O3230&lt;&gt;"",R3230&lt;=Parametros!$B$10),"PRÓX. VENCIMENTO",IF(F3230="Q","QUALIDADE",IF(F3230="S","BLOQUEADO",IF(F3230="R","RESTRITO/DEVOLUÇÃO",IF(OR(N3230="QUAR",N3230="QRES"),"QUARENTENA",IF(OR(B3230="DESCARTE",B3230="DEVOLUÇÃO"),"DESCARTE/DEVOLUÇÃO",IF(AND(D3230="",K3230&lt;&gt;""),"SEM LOTE",IF(AND(Q3230&lt;&gt;"",Q3230&gt;=Parametros!$B$11),"PARADO/SEM GIRO","OK"))))))))))</f>
        <v>VENCIDO</v>
      </c>
      <c r="T3230" s="29" t="str">
        <f aca="false">IF(AND($S3230="PARADO/SEM GIRO",$K3230="KG",OR(Painel!$B$5="(Todos)",A3230=Painel!$B$5)*OR(Painel!$E$5="(Todos)",P3230=Painel!$E$5)),$J3230+ROW()/10000000,"")</f>
        <v/>
      </c>
      <c r="U3230" s="29" t="n">
        <f aca="false">IF(AND($S3230="VENCIDO",$K3230="KG",OR(Painel!$B$5="(Todos)",A3230=Painel!$B$5)*OR(Painel!$E$5="(Todos)",P3230=Painel!$E$5)),$J3230+ROW()/10000000,"")</f>
        <v>10.100323</v>
      </c>
    </row>
    <row r="3231" customFormat="false" ht="15" hidden="false" customHeight="false" outlineLevel="0" collapsed="false">
      <c r="A3231" s="29" t="s">
        <v>55</v>
      </c>
      <c r="B3231" s="29" t="s">
        <v>5386</v>
      </c>
      <c r="C3231" s="29" t="s">
        <v>169</v>
      </c>
      <c r="D3231" s="29" t="s">
        <v>6083</v>
      </c>
      <c r="E3231" s="29" t="n">
        <v>488</v>
      </c>
      <c r="F3231" s="29" t="s">
        <v>189</v>
      </c>
      <c r="G3231" s="29" t="s">
        <v>6084</v>
      </c>
      <c r="H3231" s="30" t="n">
        <v>10.1</v>
      </c>
      <c r="I3231" s="31" t="n">
        <v>46240</v>
      </c>
      <c r="J3231" s="30" t="n">
        <v>10.1</v>
      </c>
      <c r="K3231" s="29" t="s">
        <v>120</v>
      </c>
      <c r="L3231" s="29" t="s">
        <v>1330</v>
      </c>
      <c r="M3231" s="29"/>
      <c r="N3231" s="29" t="s">
        <v>122</v>
      </c>
      <c r="O3231" s="29"/>
      <c r="P3231" s="29" t="s">
        <v>123</v>
      </c>
      <c r="Q3231" s="29" t="n">
        <f aca="false">IFERROR(VALUE(L3231),"")</f>
        <v>45</v>
      </c>
      <c r="R3231" s="29" t="str">
        <f aca="true">IF(O3231="","",O3231-TODAY())</f>
        <v/>
      </c>
      <c r="S3231" s="29" t="str">
        <f aca="false">IF(C3231="&lt;&lt; vazio &gt;&gt;","VAZIA",IF(AND(O3231&lt;&gt;"",R3231&lt;0),"VENCIDO",IF(AND(O3231&lt;&gt;"",R3231&lt;=Parametros!$B$10),"PRÓX. VENCIMENTO",IF(F3231="Q","QUALIDADE",IF(F3231="S","BLOQUEADO",IF(F3231="R","RESTRITO/DEVOLUÇÃO",IF(OR(N3231="QUAR",N3231="QRES"),"QUARENTENA",IF(OR(B3231="DESCARTE",B3231="DEVOLUÇÃO"),"DESCARTE/DEVOLUÇÃO",IF(AND(D3231="",K3231&lt;&gt;""),"SEM LOTE",IF(AND(Q3231&lt;&gt;"",Q3231&gt;=Parametros!$B$11),"PARADO/SEM GIRO","OK"))))))))))</f>
        <v>RESTRITO/DEVOLUÇÃO</v>
      </c>
      <c r="T3231" s="29" t="str">
        <f aca="false">IF(AND($S3231="PARADO/SEM GIRO",$K3231="KG",OR(Painel!$B$5="(Todos)",A3231=Painel!$B$5)*OR(Painel!$E$5="(Todos)",P3231=Painel!$E$5)),$J3231+ROW()/10000000,"")</f>
        <v/>
      </c>
      <c r="U3231" s="29" t="str">
        <f aca="false">IF(AND($S3231="VENCIDO",$K3231="KG",OR(Painel!$B$5="(Todos)",A3231=Painel!$B$5)*OR(Painel!$E$5="(Todos)",P3231=Painel!$E$5)),$J3231+ROW()/10000000,"")</f>
        <v/>
      </c>
    </row>
    <row r="3232" customFormat="false" ht="15" hidden="false" customHeight="false" outlineLevel="0" collapsed="false">
      <c r="A3232" s="29" t="s">
        <v>55</v>
      </c>
      <c r="B3232" s="29" t="s">
        <v>5386</v>
      </c>
      <c r="C3232" s="29" t="s">
        <v>169</v>
      </c>
      <c r="D3232" s="29" t="s">
        <v>246</v>
      </c>
      <c r="E3232" s="29" t="n">
        <v>488</v>
      </c>
      <c r="F3232" s="29" t="s">
        <v>137</v>
      </c>
      <c r="G3232" s="29" t="s">
        <v>6085</v>
      </c>
      <c r="H3232" s="30" t="n">
        <v>10.1</v>
      </c>
      <c r="I3232" s="31" t="n">
        <v>46271</v>
      </c>
      <c r="J3232" s="30" t="n">
        <v>10.1</v>
      </c>
      <c r="K3232" s="29" t="s">
        <v>120</v>
      </c>
      <c r="L3232" s="29" t="s">
        <v>221</v>
      </c>
      <c r="M3232" s="29"/>
      <c r="N3232" s="29" t="s">
        <v>122</v>
      </c>
      <c r="O3232" s="31" t="n">
        <v>46245</v>
      </c>
      <c r="P3232" s="29" t="s">
        <v>123</v>
      </c>
      <c r="Q3232" s="29" t="n">
        <f aca="false">IFERROR(VALUE(L3232),"")</f>
        <v>14</v>
      </c>
      <c r="R3232" s="29" t="n">
        <f aca="true">IF(O3232="","",O3232-TODAY())</f>
        <v>-40</v>
      </c>
      <c r="S3232" s="29" t="str">
        <f aca="false">IF(C3232="&lt;&lt; vazio &gt;&gt;","VAZIA",IF(AND(O3232&lt;&gt;"",R3232&lt;0),"VENCIDO",IF(AND(O3232&lt;&gt;"",R3232&lt;=Parametros!$B$10),"PRÓX. VENCIMENTO",IF(F3232="Q","QUALIDADE",IF(F3232="S","BLOQUEADO",IF(F3232="R","RESTRITO/DEVOLUÇÃO",IF(OR(N3232="QUAR",N3232="QRES"),"QUARENTENA",IF(OR(B3232="DESCARTE",B3232="DEVOLUÇÃO"),"DESCARTE/DEVOLUÇÃO",IF(AND(D3232="",K3232&lt;&gt;""),"SEM LOTE",IF(AND(Q3232&lt;&gt;"",Q3232&gt;=Parametros!$B$11),"PARADO/SEM GIRO","OK"))))))))))</f>
        <v>VENCIDO</v>
      </c>
      <c r="T3232" s="29" t="str">
        <f aca="false">IF(AND($S3232="PARADO/SEM GIRO",$K3232="KG",OR(Painel!$B$5="(Todos)",A3232=Painel!$B$5)*OR(Painel!$E$5="(Todos)",P3232=Painel!$E$5)),$J3232+ROW()/10000000,"")</f>
        <v/>
      </c>
      <c r="U3232" s="29" t="n">
        <f aca="false">IF(AND($S3232="VENCIDO",$K3232="KG",OR(Painel!$B$5="(Todos)",A3232=Painel!$B$5)*OR(Painel!$E$5="(Todos)",P3232=Painel!$E$5)),$J3232+ROW()/10000000,"")</f>
        <v>10.1003232</v>
      </c>
    </row>
    <row r="3233" customFormat="false" ht="15" hidden="false" customHeight="false" outlineLevel="0" collapsed="false">
      <c r="A3233" s="29" t="s">
        <v>55</v>
      </c>
      <c r="B3233" s="29" t="s">
        <v>5386</v>
      </c>
      <c r="C3233" s="29" t="s">
        <v>169</v>
      </c>
      <c r="D3233" s="29" t="s">
        <v>6086</v>
      </c>
      <c r="E3233" s="29" t="n">
        <v>488</v>
      </c>
      <c r="F3233" s="29" t="s">
        <v>189</v>
      </c>
      <c r="G3233" s="29" t="s">
        <v>6087</v>
      </c>
      <c r="H3233" s="30" t="n">
        <v>10.1</v>
      </c>
      <c r="I3233" s="31" t="n">
        <v>46240</v>
      </c>
      <c r="J3233" s="30" t="n">
        <v>10.1</v>
      </c>
      <c r="K3233" s="29" t="s">
        <v>120</v>
      </c>
      <c r="L3233" s="29" t="s">
        <v>1330</v>
      </c>
      <c r="M3233" s="29"/>
      <c r="N3233" s="29" t="s">
        <v>122</v>
      </c>
      <c r="O3233" s="31" t="n">
        <v>46317</v>
      </c>
      <c r="P3233" s="29" t="s">
        <v>123</v>
      </c>
      <c r="Q3233" s="29" t="n">
        <f aca="false">IFERROR(VALUE(L3233),"")</f>
        <v>45</v>
      </c>
      <c r="R3233" s="29" t="n">
        <f aca="true">IF(O3233="","",O3233-TODAY())</f>
        <v>32</v>
      </c>
      <c r="S3233" s="29" t="str">
        <f aca="false">IF(C3233="&lt;&lt; vazio &gt;&gt;","VAZIA",IF(AND(O3233&lt;&gt;"",R3233&lt;0),"VENCIDO",IF(AND(O3233&lt;&gt;"",R3233&lt;=Parametros!$B$10),"PRÓX. VENCIMENTO",IF(F3233="Q","QUALIDADE",IF(F3233="S","BLOQUEADO",IF(F3233="R","RESTRITO/DEVOLUÇÃO",IF(OR(N3233="QUAR",N3233="QRES"),"QUARENTENA",IF(OR(B3233="DESCARTE",B3233="DEVOLUÇÃO"),"DESCARTE/DEVOLUÇÃO",IF(AND(D3233="",K3233&lt;&gt;""),"SEM LOTE",IF(AND(Q3233&lt;&gt;"",Q3233&gt;=Parametros!$B$11),"PARADO/SEM GIRO","OK"))))))))))</f>
        <v>PRÓX. VENCIMENTO</v>
      </c>
      <c r="T3233" s="29" t="str">
        <f aca="false">IF(AND($S3233="PARADO/SEM GIRO",$K3233="KG",OR(Painel!$B$5="(Todos)",A3233=Painel!$B$5)*OR(Painel!$E$5="(Todos)",P3233=Painel!$E$5)),$J3233+ROW()/10000000,"")</f>
        <v/>
      </c>
      <c r="U3233" s="29" t="str">
        <f aca="false">IF(AND($S3233="VENCIDO",$K3233="KG",OR(Painel!$B$5="(Todos)",A3233=Painel!$B$5)*OR(Painel!$E$5="(Todos)",P3233=Painel!$E$5)),$J3233+ROW()/10000000,"")</f>
        <v/>
      </c>
    </row>
    <row r="3234" customFormat="false" ht="15" hidden="false" customHeight="false" outlineLevel="0" collapsed="false">
      <c r="A3234" s="29" t="s">
        <v>55</v>
      </c>
      <c r="B3234" s="29" t="s">
        <v>5386</v>
      </c>
      <c r="C3234" s="29" t="s">
        <v>741</v>
      </c>
      <c r="D3234" s="29" t="s">
        <v>6088</v>
      </c>
      <c r="E3234" s="29" t="n">
        <v>488</v>
      </c>
      <c r="F3234" s="29" t="s">
        <v>137</v>
      </c>
      <c r="G3234" s="29" t="s">
        <v>6089</v>
      </c>
      <c r="H3234" s="30" t="n">
        <v>80</v>
      </c>
      <c r="I3234" s="31" t="n">
        <v>46271</v>
      </c>
      <c r="J3234" s="30" t="n">
        <v>80</v>
      </c>
      <c r="K3234" s="29" t="s">
        <v>120</v>
      </c>
      <c r="L3234" s="29" t="s">
        <v>221</v>
      </c>
      <c r="M3234" s="29"/>
      <c r="N3234" s="29" t="s">
        <v>122</v>
      </c>
      <c r="O3234" s="31" t="n">
        <v>46238</v>
      </c>
      <c r="P3234" s="29" t="s">
        <v>123</v>
      </c>
      <c r="Q3234" s="29" t="n">
        <f aca="false">IFERROR(VALUE(L3234),"")</f>
        <v>14</v>
      </c>
      <c r="R3234" s="29" t="n">
        <f aca="true">IF(O3234="","",O3234-TODAY())</f>
        <v>-47</v>
      </c>
      <c r="S3234" s="29" t="str">
        <f aca="false">IF(C3234="&lt;&lt; vazio &gt;&gt;","VAZIA",IF(AND(O3234&lt;&gt;"",R3234&lt;0),"VENCIDO",IF(AND(O3234&lt;&gt;"",R3234&lt;=Parametros!$B$10),"PRÓX. VENCIMENTO",IF(F3234="Q","QUALIDADE",IF(F3234="S","BLOQUEADO",IF(F3234="R","RESTRITO/DEVOLUÇÃO",IF(OR(N3234="QUAR",N3234="QRES"),"QUARENTENA",IF(OR(B3234="DESCARTE",B3234="DEVOLUÇÃO"),"DESCARTE/DEVOLUÇÃO",IF(AND(D3234="",K3234&lt;&gt;""),"SEM LOTE",IF(AND(Q3234&lt;&gt;"",Q3234&gt;=Parametros!$B$11),"PARADO/SEM GIRO","OK"))))))))))</f>
        <v>VENCIDO</v>
      </c>
      <c r="T3234" s="29" t="str">
        <f aca="false">IF(AND($S3234="PARADO/SEM GIRO",$K3234="KG",OR(Painel!$B$5="(Todos)",A3234=Painel!$B$5)*OR(Painel!$E$5="(Todos)",P3234=Painel!$E$5)),$J3234+ROW()/10000000,"")</f>
        <v/>
      </c>
      <c r="U3234" s="29" t="n">
        <f aca="false">IF(AND($S3234="VENCIDO",$K3234="KG",OR(Painel!$B$5="(Todos)",A3234=Painel!$B$5)*OR(Painel!$E$5="(Todos)",P3234=Painel!$E$5)),$J3234+ROW()/10000000,"")</f>
        <v>80.0003234</v>
      </c>
    </row>
    <row r="3235" customFormat="false" ht="15" hidden="false" customHeight="false" outlineLevel="0" collapsed="false">
      <c r="A3235" s="29" t="s">
        <v>55</v>
      </c>
      <c r="B3235" s="29" t="s">
        <v>5386</v>
      </c>
      <c r="C3235" s="29" t="s">
        <v>741</v>
      </c>
      <c r="D3235" s="29" t="s">
        <v>6090</v>
      </c>
      <c r="E3235" s="29" t="n">
        <v>488</v>
      </c>
      <c r="F3235" s="29" t="s">
        <v>137</v>
      </c>
      <c r="G3235" s="29" t="s">
        <v>6091</v>
      </c>
      <c r="H3235" s="30" t="n">
        <v>20</v>
      </c>
      <c r="I3235" s="31" t="n">
        <v>46271</v>
      </c>
      <c r="J3235" s="30" t="n">
        <v>20</v>
      </c>
      <c r="K3235" s="29" t="s">
        <v>120</v>
      </c>
      <c r="L3235" s="29" t="s">
        <v>221</v>
      </c>
      <c r="M3235" s="29"/>
      <c r="N3235" s="29" t="s">
        <v>134</v>
      </c>
      <c r="O3235" s="31" t="n">
        <v>46239</v>
      </c>
      <c r="P3235" s="29" t="s">
        <v>123</v>
      </c>
      <c r="Q3235" s="29" t="n">
        <f aca="false">IFERROR(VALUE(L3235),"")</f>
        <v>14</v>
      </c>
      <c r="R3235" s="29" t="n">
        <f aca="true">IF(O3235="","",O3235-TODAY())</f>
        <v>-46</v>
      </c>
      <c r="S3235" s="29" t="str">
        <f aca="false">IF(C3235="&lt;&lt; vazio &gt;&gt;","VAZIA",IF(AND(O3235&lt;&gt;"",R3235&lt;0),"VENCIDO",IF(AND(O3235&lt;&gt;"",R3235&lt;=Parametros!$B$10),"PRÓX. VENCIMENTO",IF(F3235="Q","QUALIDADE",IF(F3235="S","BLOQUEADO",IF(F3235="R","RESTRITO/DEVOLUÇÃO",IF(OR(N3235="QUAR",N3235="QRES"),"QUARENTENA",IF(OR(B3235="DESCARTE",B3235="DEVOLUÇÃO"),"DESCARTE/DEVOLUÇÃO",IF(AND(D3235="",K3235&lt;&gt;""),"SEM LOTE",IF(AND(Q3235&lt;&gt;"",Q3235&gt;=Parametros!$B$11),"PARADO/SEM GIRO","OK"))))))))))</f>
        <v>VENCIDO</v>
      </c>
      <c r="T3235" s="29" t="str">
        <f aca="false">IF(AND($S3235="PARADO/SEM GIRO",$K3235="KG",OR(Painel!$B$5="(Todos)",A3235=Painel!$B$5)*OR(Painel!$E$5="(Todos)",P3235=Painel!$E$5)),$J3235+ROW()/10000000,"")</f>
        <v/>
      </c>
      <c r="U3235" s="29" t="n">
        <f aca="false">IF(AND($S3235="VENCIDO",$K3235="KG",OR(Painel!$B$5="(Todos)",A3235=Painel!$B$5)*OR(Painel!$E$5="(Todos)",P3235=Painel!$E$5)),$J3235+ROW()/10000000,"")</f>
        <v>20.0003235</v>
      </c>
    </row>
    <row r="3236" customFormat="false" ht="15" hidden="false" customHeight="false" outlineLevel="0" collapsed="false">
      <c r="A3236" s="29" t="s">
        <v>55</v>
      </c>
      <c r="B3236" s="29" t="s">
        <v>5386</v>
      </c>
      <c r="C3236" s="29" t="s">
        <v>255</v>
      </c>
      <c r="D3236" s="29" t="s">
        <v>6092</v>
      </c>
      <c r="E3236" s="29" t="n">
        <v>488</v>
      </c>
      <c r="F3236" s="29" t="s">
        <v>189</v>
      </c>
      <c r="G3236" s="29" t="s">
        <v>6093</v>
      </c>
      <c r="H3236" s="30" t="n">
        <v>60.6</v>
      </c>
      <c r="I3236" s="31" t="n">
        <v>46245</v>
      </c>
      <c r="J3236" s="30" t="n">
        <v>60.6</v>
      </c>
      <c r="K3236" s="29" t="s">
        <v>120</v>
      </c>
      <c r="L3236" s="29" t="s">
        <v>2312</v>
      </c>
      <c r="M3236" s="29"/>
      <c r="N3236" s="29" t="s">
        <v>122</v>
      </c>
      <c r="O3236" s="31" t="n">
        <v>45990</v>
      </c>
      <c r="P3236" s="29" t="s">
        <v>123</v>
      </c>
      <c r="Q3236" s="29" t="n">
        <f aca="false">IFERROR(VALUE(L3236),"")</f>
        <v>40</v>
      </c>
      <c r="R3236" s="29" t="n">
        <f aca="true">IF(O3236="","",O3236-TODAY())</f>
        <v>-295</v>
      </c>
      <c r="S3236" s="29" t="str">
        <f aca="false">IF(C3236="&lt;&lt; vazio &gt;&gt;","VAZIA",IF(AND(O3236&lt;&gt;"",R3236&lt;0),"VENCIDO",IF(AND(O3236&lt;&gt;"",R3236&lt;=Parametros!$B$10),"PRÓX. VENCIMENTO",IF(F3236="Q","QUALIDADE",IF(F3236="S","BLOQUEADO",IF(F3236="R","RESTRITO/DEVOLUÇÃO",IF(OR(N3236="QUAR",N3236="QRES"),"QUARENTENA",IF(OR(B3236="DESCARTE",B3236="DEVOLUÇÃO"),"DESCARTE/DEVOLUÇÃO",IF(AND(D3236="",K3236&lt;&gt;""),"SEM LOTE",IF(AND(Q3236&lt;&gt;"",Q3236&gt;=Parametros!$B$11),"PARADO/SEM GIRO","OK"))))))))))</f>
        <v>VENCIDO</v>
      </c>
      <c r="T3236" s="29" t="str">
        <f aca="false">IF(AND($S3236="PARADO/SEM GIRO",$K3236="KG",OR(Painel!$B$5="(Todos)",A3236=Painel!$B$5)*OR(Painel!$E$5="(Todos)",P3236=Painel!$E$5)),$J3236+ROW()/10000000,"")</f>
        <v/>
      </c>
      <c r="U3236" s="29" t="n">
        <f aca="false">IF(AND($S3236="VENCIDO",$K3236="KG",OR(Painel!$B$5="(Todos)",A3236=Painel!$B$5)*OR(Painel!$E$5="(Todos)",P3236=Painel!$E$5)),$J3236+ROW()/10000000,"")</f>
        <v>60.6003236</v>
      </c>
    </row>
    <row r="3237" customFormat="false" ht="15" hidden="false" customHeight="false" outlineLevel="0" collapsed="false">
      <c r="A3237" s="29" t="s">
        <v>55</v>
      </c>
      <c r="B3237" s="29" t="s">
        <v>5386</v>
      </c>
      <c r="C3237" s="29" t="s">
        <v>255</v>
      </c>
      <c r="D3237" s="29" t="s">
        <v>256</v>
      </c>
      <c r="E3237" s="29" t="n">
        <v>488</v>
      </c>
      <c r="F3237" s="29" t="s">
        <v>189</v>
      </c>
      <c r="G3237" s="29" t="s">
        <v>6094</v>
      </c>
      <c r="H3237" s="30" t="n">
        <v>24.24</v>
      </c>
      <c r="I3237" s="31" t="n">
        <v>46247</v>
      </c>
      <c r="J3237" s="30" t="n">
        <v>24.24</v>
      </c>
      <c r="K3237" s="29" t="s">
        <v>120</v>
      </c>
      <c r="L3237" s="29" t="s">
        <v>1719</v>
      </c>
      <c r="M3237" s="29"/>
      <c r="N3237" s="29" t="s">
        <v>122</v>
      </c>
      <c r="O3237" s="31" t="n">
        <v>46166</v>
      </c>
      <c r="P3237" s="29" t="s">
        <v>123</v>
      </c>
      <c r="Q3237" s="29" t="n">
        <f aca="false">IFERROR(VALUE(L3237),"")</f>
        <v>38</v>
      </c>
      <c r="R3237" s="29" t="n">
        <f aca="true">IF(O3237="","",O3237-TODAY())</f>
        <v>-119</v>
      </c>
      <c r="S3237" s="29" t="str">
        <f aca="false">IF(C3237="&lt;&lt; vazio &gt;&gt;","VAZIA",IF(AND(O3237&lt;&gt;"",R3237&lt;0),"VENCIDO",IF(AND(O3237&lt;&gt;"",R3237&lt;=Parametros!$B$10),"PRÓX. VENCIMENTO",IF(F3237="Q","QUALIDADE",IF(F3237="S","BLOQUEADO",IF(F3237="R","RESTRITO/DEVOLUÇÃO",IF(OR(N3237="QUAR",N3237="QRES"),"QUARENTENA",IF(OR(B3237="DESCARTE",B3237="DEVOLUÇÃO"),"DESCARTE/DEVOLUÇÃO",IF(AND(D3237="",K3237&lt;&gt;""),"SEM LOTE",IF(AND(Q3237&lt;&gt;"",Q3237&gt;=Parametros!$B$11),"PARADO/SEM GIRO","OK"))))))))))</f>
        <v>VENCIDO</v>
      </c>
      <c r="T3237" s="29" t="str">
        <f aca="false">IF(AND($S3237="PARADO/SEM GIRO",$K3237="KG",OR(Painel!$B$5="(Todos)",A3237=Painel!$B$5)*OR(Painel!$E$5="(Todos)",P3237=Painel!$E$5)),$J3237+ROW()/10000000,"")</f>
        <v/>
      </c>
      <c r="U3237" s="29" t="n">
        <f aca="false">IF(AND($S3237="VENCIDO",$K3237="KG",OR(Painel!$B$5="(Todos)",A3237=Painel!$B$5)*OR(Painel!$E$5="(Todos)",P3237=Painel!$E$5)),$J3237+ROW()/10000000,"")</f>
        <v>24.2403237</v>
      </c>
    </row>
    <row r="3238" customFormat="false" ht="15" hidden="false" customHeight="false" outlineLevel="0" collapsed="false">
      <c r="A3238" s="29" t="s">
        <v>55</v>
      </c>
      <c r="B3238" s="29" t="s">
        <v>5386</v>
      </c>
      <c r="C3238" s="29" t="s">
        <v>255</v>
      </c>
      <c r="D3238" s="29" t="s">
        <v>256</v>
      </c>
      <c r="E3238" s="29" t="n">
        <v>488</v>
      </c>
      <c r="F3238" s="29" t="s">
        <v>189</v>
      </c>
      <c r="G3238" s="29" t="s">
        <v>6095</v>
      </c>
      <c r="H3238" s="30" t="n">
        <v>12.12</v>
      </c>
      <c r="I3238" s="31" t="n">
        <v>46240</v>
      </c>
      <c r="J3238" s="30" t="n">
        <v>12.12</v>
      </c>
      <c r="K3238" s="29" t="s">
        <v>120</v>
      </c>
      <c r="L3238" s="29" t="s">
        <v>1330</v>
      </c>
      <c r="M3238" s="29"/>
      <c r="N3238" s="29" t="s">
        <v>122</v>
      </c>
      <c r="O3238" s="31" t="n">
        <v>46166</v>
      </c>
      <c r="P3238" s="29" t="s">
        <v>123</v>
      </c>
      <c r="Q3238" s="29" t="n">
        <f aca="false">IFERROR(VALUE(L3238),"")</f>
        <v>45</v>
      </c>
      <c r="R3238" s="29" t="n">
        <f aca="true">IF(O3238="","",O3238-TODAY())</f>
        <v>-119</v>
      </c>
      <c r="S3238" s="29" t="str">
        <f aca="false">IF(C3238="&lt;&lt; vazio &gt;&gt;","VAZIA",IF(AND(O3238&lt;&gt;"",R3238&lt;0),"VENCIDO",IF(AND(O3238&lt;&gt;"",R3238&lt;=Parametros!$B$10),"PRÓX. VENCIMENTO",IF(F3238="Q","QUALIDADE",IF(F3238="S","BLOQUEADO",IF(F3238="R","RESTRITO/DEVOLUÇÃO",IF(OR(N3238="QUAR",N3238="QRES"),"QUARENTENA",IF(OR(B3238="DESCARTE",B3238="DEVOLUÇÃO"),"DESCARTE/DEVOLUÇÃO",IF(AND(D3238="",K3238&lt;&gt;""),"SEM LOTE",IF(AND(Q3238&lt;&gt;"",Q3238&gt;=Parametros!$B$11),"PARADO/SEM GIRO","OK"))))))))))</f>
        <v>VENCIDO</v>
      </c>
      <c r="T3238" s="29" t="str">
        <f aca="false">IF(AND($S3238="PARADO/SEM GIRO",$K3238="KG",OR(Painel!$B$5="(Todos)",A3238=Painel!$B$5)*OR(Painel!$E$5="(Todos)",P3238=Painel!$E$5)),$J3238+ROW()/10000000,"")</f>
        <v/>
      </c>
      <c r="U3238" s="29" t="n">
        <f aca="false">IF(AND($S3238="VENCIDO",$K3238="KG",OR(Painel!$B$5="(Todos)",A3238=Painel!$B$5)*OR(Painel!$E$5="(Todos)",P3238=Painel!$E$5)),$J3238+ROW()/10000000,"")</f>
        <v>12.1203238</v>
      </c>
    </row>
    <row r="3239" customFormat="false" ht="15" hidden="false" customHeight="false" outlineLevel="0" collapsed="false">
      <c r="A3239" s="29" t="s">
        <v>55</v>
      </c>
      <c r="B3239" s="29" t="s">
        <v>5386</v>
      </c>
      <c r="C3239" s="29" t="s">
        <v>255</v>
      </c>
      <c r="D3239" s="29" t="s">
        <v>6096</v>
      </c>
      <c r="E3239" s="29" t="n">
        <v>488</v>
      </c>
      <c r="F3239" s="29" t="s">
        <v>189</v>
      </c>
      <c r="G3239" s="29" t="s">
        <v>6097</v>
      </c>
      <c r="H3239" s="30" t="n">
        <v>121.2</v>
      </c>
      <c r="I3239" s="31" t="n">
        <v>46247</v>
      </c>
      <c r="J3239" s="30" t="n">
        <v>121.2</v>
      </c>
      <c r="K3239" s="29" t="s">
        <v>120</v>
      </c>
      <c r="L3239" s="29" t="s">
        <v>1719</v>
      </c>
      <c r="M3239" s="29"/>
      <c r="N3239" s="29" t="s">
        <v>122</v>
      </c>
      <c r="O3239" s="31" t="n">
        <v>46171</v>
      </c>
      <c r="P3239" s="29" t="s">
        <v>123</v>
      </c>
      <c r="Q3239" s="29" t="n">
        <f aca="false">IFERROR(VALUE(L3239),"")</f>
        <v>38</v>
      </c>
      <c r="R3239" s="29" t="n">
        <f aca="true">IF(O3239="","",O3239-TODAY())</f>
        <v>-114</v>
      </c>
      <c r="S3239" s="29" t="str">
        <f aca="false">IF(C3239="&lt;&lt; vazio &gt;&gt;","VAZIA",IF(AND(O3239&lt;&gt;"",R3239&lt;0),"VENCIDO",IF(AND(O3239&lt;&gt;"",R3239&lt;=Parametros!$B$10),"PRÓX. VENCIMENTO",IF(F3239="Q","QUALIDADE",IF(F3239="S","BLOQUEADO",IF(F3239="R","RESTRITO/DEVOLUÇÃO",IF(OR(N3239="QUAR",N3239="QRES"),"QUARENTENA",IF(OR(B3239="DESCARTE",B3239="DEVOLUÇÃO"),"DESCARTE/DEVOLUÇÃO",IF(AND(D3239="",K3239&lt;&gt;""),"SEM LOTE",IF(AND(Q3239&lt;&gt;"",Q3239&gt;=Parametros!$B$11),"PARADO/SEM GIRO","OK"))))))))))</f>
        <v>VENCIDO</v>
      </c>
      <c r="T3239" s="29" t="str">
        <f aca="false">IF(AND($S3239="PARADO/SEM GIRO",$K3239="KG",OR(Painel!$B$5="(Todos)",A3239=Painel!$B$5)*OR(Painel!$E$5="(Todos)",P3239=Painel!$E$5)),$J3239+ROW()/10000000,"")</f>
        <v/>
      </c>
      <c r="U3239" s="29" t="n">
        <f aca="false">IF(AND($S3239="VENCIDO",$K3239="KG",OR(Painel!$B$5="(Todos)",A3239=Painel!$B$5)*OR(Painel!$E$5="(Todos)",P3239=Painel!$E$5)),$J3239+ROW()/10000000,"")</f>
        <v>121.2003239</v>
      </c>
    </row>
    <row r="3240" customFormat="false" ht="15" hidden="false" customHeight="false" outlineLevel="0" collapsed="false">
      <c r="A3240" s="29" t="s">
        <v>55</v>
      </c>
      <c r="B3240" s="29" t="s">
        <v>5386</v>
      </c>
      <c r="C3240" s="29" t="s">
        <v>255</v>
      </c>
      <c r="D3240" s="29" t="s">
        <v>257</v>
      </c>
      <c r="E3240" s="29" t="n">
        <v>488</v>
      </c>
      <c r="F3240" s="29"/>
      <c r="G3240" s="29" t="s">
        <v>6098</v>
      </c>
      <c r="H3240" s="30" t="n">
        <v>24.24</v>
      </c>
      <c r="I3240" s="31" t="n">
        <v>46273</v>
      </c>
      <c r="J3240" s="30" t="n">
        <v>24.24</v>
      </c>
      <c r="K3240" s="29" t="s">
        <v>120</v>
      </c>
      <c r="L3240" s="29" t="s">
        <v>149</v>
      </c>
      <c r="M3240" s="29"/>
      <c r="N3240" s="29" t="s">
        <v>122</v>
      </c>
      <c r="O3240" s="31" t="n">
        <v>46277</v>
      </c>
      <c r="P3240" s="29" t="s">
        <v>123</v>
      </c>
      <c r="Q3240" s="29" t="n">
        <f aca="false">IFERROR(VALUE(L3240),"")</f>
        <v>12</v>
      </c>
      <c r="R3240" s="29" t="n">
        <f aca="true">IF(O3240="","",O3240-TODAY())</f>
        <v>-8</v>
      </c>
      <c r="S3240" s="29" t="str">
        <f aca="false">IF(C3240="&lt;&lt; vazio &gt;&gt;","VAZIA",IF(AND(O3240&lt;&gt;"",R3240&lt;0),"VENCIDO",IF(AND(O3240&lt;&gt;"",R3240&lt;=Parametros!$B$10),"PRÓX. VENCIMENTO",IF(F3240="Q","QUALIDADE",IF(F3240="S","BLOQUEADO",IF(F3240="R","RESTRITO/DEVOLUÇÃO",IF(OR(N3240="QUAR",N3240="QRES"),"QUARENTENA",IF(OR(B3240="DESCARTE",B3240="DEVOLUÇÃO"),"DESCARTE/DEVOLUÇÃO",IF(AND(D3240="",K3240&lt;&gt;""),"SEM LOTE",IF(AND(Q3240&lt;&gt;"",Q3240&gt;=Parametros!$B$11),"PARADO/SEM GIRO","OK"))))))))))</f>
        <v>VENCIDO</v>
      </c>
      <c r="T3240" s="29" t="str">
        <f aca="false">IF(AND($S3240="PARADO/SEM GIRO",$K3240="KG",OR(Painel!$B$5="(Todos)",A3240=Painel!$B$5)*OR(Painel!$E$5="(Todos)",P3240=Painel!$E$5)),$J3240+ROW()/10000000,"")</f>
        <v/>
      </c>
      <c r="U3240" s="29" t="n">
        <f aca="false">IF(AND($S3240="VENCIDO",$K3240="KG",OR(Painel!$B$5="(Todos)",A3240=Painel!$B$5)*OR(Painel!$E$5="(Todos)",P3240=Painel!$E$5)),$J3240+ROW()/10000000,"")</f>
        <v>24.240324</v>
      </c>
    </row>
    <row r="3241" customFormat="false" ht="15" hidden="false" customHeight="false" outlineLevel="0" collapsed="false">
      <c r="A3241" s="29" t="s">
        <v>55</v>
      </c>
      <c r="B3241" s="29" t="s">
        <v>5386</v>
      </c>
      <c r="C3241" s="29" t="s">
        <v>255</v>
      </c>
      <c r="D3241" s="29" t="s">
        <v>257</v>
      </c>
      <c r="E3241" s="29" t="n">
        <v>488</v>
      </c>
      <c r="F3241" s="29" t="s">
        <v>137</v>
      </c>
      <c r="G3241" s="29" t="s">
        <v>6099</v>
      </c>
      <c r="H3241" s="30" t="n">
        <v>12.12</v>
      </c>
      <c r="I3241" s="31" t="n">
        <v>46271</v>
      </c>
      <c r="J3241" s="30" t="n">
        <v>12.12</v>
      </c>
      <c r="K3241" s="29" t="s">
        <v>120</v>
      </c>
      <c r="L3241" s="29" t="s">
        <v>221</v>
      </c>
      <c r="M3241" s="29"/>
      <c r="N3241" s="29" t="s">
        <v>122</v>
      </c>
      <c r="O3241" s="31" t="n">
        <v>46277</v>
      </c>
      <c r="P3241" s="29" t="s">
        <v>123</v>
      </c>
      <c r="Q3241" s="29" t="n">
        <f aca="false">IFERROR(VALUE(L3241),"")</f>
        <v>14</v>
      </c>
      <c r="R3241" s="29" t="n">
        <f aca="true">IF(O3241="","",O3241-TODAY())</f>
        <v>-8</v>
      </c>
      <c r="S3241" s="29" t="str">
        <f aca="false">IF(C3241="&lt;&lt; vazio &gt;&gt;","VAZIA",IF(AND(O3241&lt;&gt;"",R3241&lt;0),"VENCIDO",IF(AND(O3241&lt;&gt;"",R3241&lt;=Parametros!$B$10),"PRÓX. VENCIMENTO",IF(F3241="Q","QUALIDADE",IF(F3241="S","BLOQUEADO",IF(F3241="R","RESTRITO/DEVOLUÇÃO",IF(OR(N3241="QUAR",N3241="QRES"),"QUARENTENA",IF(OR(B3241="DESCARTE",B3241="DEVOLUÇÃO"),"DESCARTE/DEVOLUÇÃO",IF(AND(D3241="",K3241&lt;&gt;""),"SEM LOTE",IF(AND(Q3241&lt;&gt;"",Q3241&gt;=Parametros!$B$11),"PARADO/SEM GIRO","OK"))))))))))</f>
        <v>VENCIDO</v>
      </c>
      <c r="T3241" s="29" t="str">
        <f aca="false">IF(AND($S3241="PARADO/SEM GIRO",$K3241="KG",OR(Painel!$B$5="(Todos)",A3241=Painel!$B$5)*OR(Painel!$E$5="(Todos)",P3241=Painel!$E$5)),$J3241+ROW()/10000000,"")</f>
        <v/>
      </c>
      <c r="U3241" s="29" t="n">
        <f aca="false">IF(AND($S3241="VENCIDO",$K3241="KG",OR(Painel!$B$5="(Todos)",A3241=Painel!$B$5)*OR(Painel!$E$5="(Todos)",P3241=Painel!$E$5)),$J3241+ROW()/10000000,"")</f>
        <v>12.1203241</v>
      </c>
    </row>
    <row r="3242" customFormat="false" ht="15" hidden="false" customHeight="false" outlineLevel="0" collapsed="false">
      <c r="A3242" s="29" t="s">
        <v>55</v>
      </c>
      <c r="B3242" s="29" t="s">
        <v>5386</v>
      </c>
      <c r="C3242" s="29" t="s">
        <v>255</v>
      </c>
      <c r="D3242" s="29" t="s">
        <v>257</v>
      </c>
      <c r="E3242" s="29" t="n">
        <v>488</v>
      </c>
      <c r="F3242" s="29" t="s">
        <v>137</v>
      </c>
      <c r="G3242" s="29" t="s">
        <v>6100</v>
      </c>
      <c r="H3242" s="30" t="n">
        <v>12.12</v>
      </c>
      <c r="I3242" s="31" t="n">
        <v>46271</v>
      </c>
      <c r="J3242" s="30" t="n">
        <v>12.12</v>
      </c>
      <c r="K3242" s="29" t="s">
        <v>120</v>
      </c>
      <c r="L3242" s="29" t="s">
        <v>221</v>
      </c>
      <c r="M3242" s="29"/>
      <c r="N3242" s="29" t="s">
        <v>122</v>
      </c>
      <c r="O3242" s="31" t="n">
        <v>46277</v>
      </c>
      <c r="P3242" s="29" t="s">
        <v>123</v>
      </c>
      <c r="Q3242" s="29" t="n">
        <f aca="false">IFERROR(VALUE(L3242),"")</f>
        <v>14</v>
      </c>
      <c r="R3242" s="29" t="n">
        <f aca="true">IF(O3242="","",O3242-TODAY())</f>
        <v>-8</v>
      </c>
      <c r="S3242" s="29" t="str">
        <f aca="false">IF(C3242="&lt;&lt; vazio &gt;&gt;","VAZIA",IF(AND(O3242&lt;&gt;"",R3242&lt;0),"VENCIDO",IF(AND(O3242&lt;&gt;"",R3242&lt;=Parametros!$B$10),"PRÓX. VENCIMENTO",IF(F3242="Q","QUALIDADE",IF(F3242="S","BLOQUEADO",IF(F3242="R","RESTRITO/DEVOLUÇÃO",IF(OR(N3242="QUAR",N3242="QRES"),"QUARENTENA",IF(OR(B3242="DESCARTE",B3242="DEVOLUÇÃO"),"DESCARTE/DEVOLUÇÃO",IF(AND(D3242="",K3242&lt;&gt;""),"SEM LOTE",IF(AND(Q3242&lt;&gt;"",Q3242&gt;=Parametros!$B$11),"PARADO/SEM GIRO","OK"))))))))))</f>
        <v>VENCIDO</v>
      </c>
      <c r="T3242" s="29" t="str">
        <f aca="false">IF(AND($S3242="PARADO/SEM GIRO",$K3242="KG",OR(Painel!$B$5="(Todos)",A3242=Painel!$B$5)*OR(Painel!$E$5="(Todos)",P3242=Painel!$E$5)),$J3242+ROW()/10000000,"")</f>
        <v/>
      </c>
      <c r="U3242" s="29" t="n">
        <f aca="false">IF(AND($S3242="VENCIDO",$K3242="KG",OR(Painel!$B$5="(Todos)",A3242=Painel!$B$5)*OR(Painel!$E$5="(Todos)",P3242=Painel!$E$5)),$J3242+ROW()/10000000,"")</f>
        <v>12.1203242</v>
      </c>
    </row>
    <row r="3243" customFormat="false" ht="15" hidden="false" customHeight="false" outlineLevel="0" collapsed="false">
      <c r="A3243" s="29" t="s">
        <v>55</v>
      </c>
      <c r="B3243" s="29" t="s">
        <v>5386</v>
      </c>
      <c r="C3243" s="29" t="s">
        <v>258</v>
      </c>
      <c r="D3243" s="29" t="s">
        <v>6101</v>
      </c>
      <c r="E3243" s="29" t="n">
        <v>488</v>
      </c>
      <c r="F3243" s="29" t="s">
        <v>189</v>
      </c>
      <c r="G3243" s="29" t="s">
        <v>6102</v>
      </c>
      <c r="H3243" s="30" t="n">
        <v>36.36</v>
      </c>
      <c r="I3243" s="31" t="n">
        <v>46240</v>
      </c>
      <c r="J3243" s="30" t="n">
        <v>36.36</v>
      </c>
      <c r="K3243" s="29" t="s">
        <v>120</v>
      </c>
      <c r="L3243" s="29" t="s">
        <v>1330</v>
      </c>
      <c r="M3243" s="29"/>
      <c r="N3243" s="29" t="s">
        <v>122</v>
      </c>
      <c r="O3243" s="31" t="n">
        <v>46067</v>
      </c>
      <c r="P3243" s="29" t="s">
        <v>123</v>
      </c>
      <c r="Q3243" s="29" t="n">
        <f aca="false">IFERROR(VALUE(L3243),"")</f>
        <v>45</v>
      </c>
      <c r="R3243" s="29" t="n">
        <f aca="true">IF(O3243="","",O3243-TODAY())</f>
        <v>-218</v>
      </c>
      <c r="S3243" s="29" t="str">
        <f aca="false">IF(C3243="&lt;&lt; vazio &gt;&gt;","VAZIA",IF(AND(O3243&lt;&gt;"",R3243&lt;0),"VENCIDO",IF(AND(O3243&lt;&gt;"",R3243&lt;=Parametros!$B$10),"PRÓX. VENCIMENTO",IF(F3243="Q","QUALIDADE",IF(F3243="S","BLOQUEADO",IF(F3243="R","RESTRITO/DEVOLUÇÃO",IF(OR(N3243="QUAR",N3243="QRES"),"QUARENTENA",IF(OR(B3243="DESCARTE",B3243="DEVOLUÇÃO"),"DESCARTE/DEVOLUÇÃO",IF(AND(D3243="",K3243&lt;&gt;""),"SEM LOTE",IF(AND(Q3243&lt;&gt;"",Q3243&gt;=Parametros!$B$11),"PARADO/SEM GIRO","OK"))))))))))</f>
        <v>VENCIDO</v>
      </c>
      <c r="T3243" s="29" t="str">
        <f aca="false">IF(AND($S3243="PARADO/SEM GIRO",$K3243="KG",OR(Painel!$B$5="(Todos)",A3243=Painel!$B$5)*OR(Painel!$E$5="(Todos)",P3243=Painel!$E$5)),$J3243+ROW()/10000000,"")</f>
        <v/>
      </c>
      <c r="U3243" s="29" t="n">
        <f aca="false">IF(AND($S3243="VENCIDO",$K3243="KG",OR(Painel!$B$5="(Todos)",A3243=Painel!$B$5)*OR(Painel!$E$5="(Todos)",P3243=Painel!$E$5)),$J3243+ROW()/10000000,"")</f>
        <v>36.3603243</v>
      </c>
    </row>
    <row r="3244" customFormat="false" ht="15" hidden="false" customHeight="false" outlineLevel="0" collapsed="false">
      <c r="A3244" s="29" t="s">
        <v>55</v>
      </c>
      <c r="B3244" s="29" t="s">
        <v>5386</v>
      </c>
      <c r="C3244" s="29" t="s">
        <v>258</v>
      </c>
      <c r="D3244" s="29" t="s">
        <v>6101</v>
      </c>
      <c r="E3244" s="29" t="n">
        <v>488</v>
      </c>
      <c r="F3244" s="29" t="s">
        <v>189</v>
      </c>
      <c r="G3244" s="29" t="s">
        <v>6103</v>
      </c>
      <c r="H3244" s="30" t="n">
        <v>48.48</v>
      </c>
      <c r="I3244" s="31" t="n">
        <v>46240</v>
      </c>
      <c r="J3244" s="30" t="n">
        <v>48.48</v>
      </c>
      <c r="K3244" s="29" t="s">
        <v>120</v>
      </c>
      <c r="L3244" s="29" t="s">
        <v>1330</v>
      </c>
      <c r="M3244" s="29"/>
      <c r="N3244" s="29" t="s">
        <v>122</v>
      </c>
      <c r="O3244" s="31" t="n">
        <v>46067</v>
      </c>
      <c r="P3244" s="29" t="s">
        <v>123</v>
      </c>
      <c r="Q3244" s="29" t="n">
        <f aca="false">IFERROR(VALUE(L3244),"")</f>
        <v>45</v>
      </c>
      <c r="R3244" s="29" t="n">
        <f aca="true">IF(O3244="","",O3244-TODAY())</f>
        <v>-218</v>
      </c>
      <c r="S3244" s="29" t="str">
        <f aca="false">IF(C3244="&lt;&lt; vazio &gt;&gt;","VAZIA",IF(AND(O3244&lt;&gt;"",R3244&lt;0),"VENCIDO",IF(AND(O3244&lt;&gt;"",R3244&lt;=Parametros!$B$10),"PRÓX. VENCIMENTO",IF(F3244="Q","QUALIDADE",IF(F3244="S","BLOQUEADO",IF(F3244="R","RESTRITO/DEVOLUÇÃO",IF(OR(N3244="QUAR",N3244="QRES"),"QUARENTENA",IF(OR(B3244="DESCARTE",B3244="DEVOLUÇÃO"),"DESCARTE/DEVOLUÇÃO",IF(AND(D3244="",K3244&lt;&gt;""),"SEM LOTE",IF(AND(Q3244&lt;&gt;"",Q3244&gt;=Parametros!$B$11),"PARADO/SEM GIRO","OK"))))))))))</f>
        <v>VENCIDO</v>
      </c>
      <c r="T3244" s="29" t="str">
        <f aca="false">IF(AND($S3244="PARADO/SEM GIRO",$K3244="KG",OR(Painel!$B$5="(Todos)",A3244=Painel!$B$5)*OR(Painel!$E$5="(Todos)",P3244=Painel!$E$5)),$J3244+ROW()/10000000,"")</f>
        <v/>
      </c>
      <c r="U3244" s="29" t="n">
        <f aca="false">IF(AND($S3244="VENCIDO",$K3244="KG",OR(Painel!$B$5="(Todos)",A3244=Painel!$B$5)*OR(Painel!$E$5="(Todos)",P3244=Painel!$E$5)),$J3244+ROW()/10000000,"")</f>
        <v>48.4803244</v>
      </c>
    </row>
    <row r="3245" customFormat="false" ht="15" hidden="false" customHeight="false" outlineLevel="0" collapsed="false">
      <c r="A3245" s="29" t="s">
        <v>55</v>
      </c>
      <c r="B3245" s="29" t="s">
        <v>5386</v>
      </c>
      <c r="C3245" s="29" t="s">
        <v>258</v>
      </c>
      <c r="D3245" s="29" t="s">
        <v>6104</v>
      </c>
      <c r="E3245" s="29" t="n">
        <v>488</v>
      </c>
      <c r="F3245" s="29" t="s">
        <v>189</v>
      </c>
      <c r="G3245" s="29" t="s">
        <v>6105</v>
      </c>
      <c r="H3245" s="30" t="n">
        <v>24.24</v>
      </c>
      <c r="I3245" s="31" t="n">
        <v>46240</v>
      </c>
      <c r="J3245" s="30" t="n">
        <v>24.24</v>
      </c>
      <c r="K3245" s="29" t="s">
        <v>120</v>
      </c>
      <c r="L3245" s="29" t="s">
        <v>1330</v>
      </c>
      <c r="M3245" s="29"/>
      <c r="N3245" s="29" t="s">
        <v>122</v>
      </c>
      <c r="O3245" s="31" t="n">
        <v>46168</v>
      </c>
      <c r="P3245" s="29" t="s">
        <v>123</v>
      </c>
      <c r="Q3245" s="29" t="n">
        <f aca="false">IFERROR(VALUE(L3245),"")</f>
        <v>45</v>
      </c>
      <c r="R3245" s="29" t="n">
        <f aca="true">IF(O3245="","",O3245-TODAY())</f>
        <v>-117</v>
      </c>
      <c r="S3245" s="29" t="str">
        <f aca="false">IF(C3245="&lt;&lt; vazio &gt;&gt;","VAZIA",IF(AND(O3245&lt;&gt;"",R3245&lt;0),"VENCIDO",IF(AND(O3245&lt;&gt;"",R3245&lt;=Parametros!$B$10),"PRÓX. VENCIMENTO",IF(F3245="Q","QUALIDADE",IF(F3245="S","BLOQUEADO",IF(F3245="R","RESTRITO/DEVOLUÇÃO",IF(OR(N3245="QUAR",N3245="QRES"),"QUARENTENA",IF(OR(B3245="DESCARTE",B3245="DEVOLUÇÃO"),"DESCARTE/DEVOLUÇÃO",IF(AND(D3245="",K3245&lt;&gt;""),"SEM LOTE",IF(AND(Q3245&lt;&gt;"",Q3245&gt;=Parametros!$B$11),"PARADO/SEM GIRO","OK"))))))))))</f>
        <v>VENCIDO</v>
      </c>
      <c r="T3245" s="29" t="str">
        <f aca="false">IF(AND($S3245="PARADO/SEM GIRO",$K3245="KG",OR(Painel!$B$5="(Todos)",A3245=Painel!$B$5)*OR(Painel!$E$5="(Todos)",P3245=Painel!$E$5)),$J3245+ROW()/10000000,"")</f>
        <v/>
      </c>
      <c r="U3245" s="29" t="n">
        <f aca="false">IF(AND($S3245="VENCIDO",$K3245="KG",OR(Painel!$B$5="(Todos)",A3245=Painel!$B$5)*OR(Painel!$E$5="(Todos)",P3245=Painel!$E$5)),$J3245+ROW()/10000000,"")</f>
        <v>24.2403245</v>
      </c>
    </row>
    <row r="3246" customFormat="false" ht="15" hidden="false" customHeight="false" outlineLevel="0" collapsed="false">
      <c r="A3246" s="29" t="s">
        <v>55</v>
      </c>
      <c r="B3246" s="29" t="s">
        <v>5386</v>
      </c>
      <c r="C3246" s="29" t="s">
        <v>258</v>
      </c>
      <c r="D3246" s="29" t="s">
        <v>6106</v>
      </c>
      <c r="E3246" s="29" t="n">
        <v>488</v>
      </c>
      <c r="F3246" s="29" t="s">
        <v>189</v>
      </c>
      <c r="G3246" s="29" t="s">
        <v>6107</v>
      </c>
      <c r="H3246" s="30" t="n">
        <v>12.12</v>
      </c>
      <c r="I3246" s="31" t="n">
        <v>46240</v>
      </c>
      <c r="J3246" s="30" t="n">
        <v>12.12</v>
      </c>
      <c r="K3246" s="29" t="s">
        <v>120</v>
      </c>
      <c r="L3246" s="29" t="s">
        <v>1330</v>
      </c>
      <c r="M3246" s="29"/>
      <c r="N3246" s="29" t="s">
        <v>122</v>
      </c>
      <c r="O3246" s="31" t="n">
        <v>46169</v>
      </c>
      <c r="P3246" s="29" t="s">
        <v>123</v>
      </c>
      <c r="Q3246" s="29" t="n">
        <f aca="false">IFERROR(VALUE(L3246),"")</f>
        <v>45</v>
      </c>
      <c r="R3246" s="29" t="n">
        <f aca="true">IF(O3246="","",O3246-TODAY())</f>
        <v>-116</v>
      </c>
      <c r="S3246" s="29" t="str">
        <f aca="false">IF(C3246="&lt;&lt; vazio &gt;&gt;","VAZIA",IF(AND(O3246&lt;&gt;"",R3246&lt;0),"VENCIDO",IF(AND(O3246&lt;&gt;"",R3246&lt;=Parametros!$B$10),"PRÓX. VENCIMENTO",IF(F3246="Q","QUALIDADE",IF(F3246="S","BLOQUEADO",IF(F3246="R","RESTRITO/DEVOLUÇÃO",IF(OR(N3246="QUAR",N3246="QRES"),"QUARENTENA",IF(OR(B3246="DESCARTE",B3246="DEVOLUÇÃO"),"DESCARTE/DEVOLUÇÃO",IF(AND(D3246="",K3246&lt;&gt;""),"SEM LOTE",IF(AND(Q3246&lt;&gt;"",Q3246&gt;=Parametros!$B$11),"PARADO/SEM GIRO","OK"))))))))))</f>
        <v>VENCIDO</v>
      </c>
      <c r="T3246" s="29" t="str">
        <f aca="false">IF(AND($S3246="PARADO/SEM GIRO",$K3246="KG",OR(Painel!$B$5="(Todos)",A3246=Painel!$B$5)*OR(Painel!$E$5="(Todos)",P3246=Painel!$E$5)),$J3246+ROW()/10000000,"")</f>
        <v/>
      </c>
      <c r="U3246" s="29" t="n">
        <f aca="false">IF(AND($S3246="VENCIDO",$K3246="KG",OR(Painel!$B$5="(Todos)",A3246=Painel!$B$5)*OR(Painel!$E$5="(Todos)",P3246=Painel!$E$5)),$J3246+ROW()/10000000,"")</f>
        <v>12.1203246</v>
      </c>
    </row>
    <row r="3247" customFormat="false" ht="15" hidden="false" customHeight="false" outlineLevel="0" collapsed="false">
      <c r="A3247" s="29" t="s">
        <v>55</v>
      </c>
      <c r="B3247" s="29" t="s">
        <v>5386</v>
      </c>
      <c r="C3247" s="29" t="s">
        <v>258</v>
      </c>
      <c r="D3247" s="29" t="s">
        <v>6108</v>
      </c>
      <c r="E3247" s="29" t="n">
        <v>488</v>
      </c>
      <c r="F3247" s="29" t="s">
        <v>137</v>
      </c>
      <c r="G3247" s="29" t="s">
        <v>6109</v>
      </c>
      <c r="H3247" s="30" t="n">
        <v>12.12</v>
      </c>
      <c r="I3247" s="31" t="n">
        <v>46271</v>
      </c>
      <c r="J3247" s="30" t="n">
        <v>12.12</v>
      </c>
      <c r="K3247" s="29" t="s">
        <v>120</v>
      </c>
      <c r="L3247" s="29" t="s">
        <v>221</v>
      </c>
      <c r="M3247" s="29"/>
      <c r="N3247" s="29" t="s">
        <v>134</v>
      </c>
      <c r="O3247" s="31" t="n">
        <v>46278</v>
      </c>
      <c r="P3247" s="29" t="s">
        <v>123</v>
      </c>
      <c r="Q3247" s="29" t="n">
        <f aca="false">IFERROR(VALUE(L3247),"")</f>
        <v>14</v>
      </c>
      <c r="R3247" s="29" t="n">
        <f aca="true">IF(O3247="","",O3247-TODAY())</f>
        <v>-7</v>
      </c>
      <c r="S3247" s="29" t="str">
        <f aca="false">IF(C3247="&lt;&lt; vazio &gt;&gt;","VAZIA",IF(AND(O3247&lt;&gt;"",R3247&lt;0),"VENCIDO",IF(AND(O3247&lt;&gt;"",R3247&lt;=Parametros!$B$10),"PRÓX. VENCIMENTO",IF(F3247="Q","QUALIDADE",IF(F3247="S","BLOQUEADO",IF(F3247="R","RESTRITO/DEVOLUÇÃO",IF(OR(N3247="QUAR",N3247="QRES"),"QUARENTENA",IF(OR(B3247="DESCARTE",B3247="DEVOLUÇÃO"),"DESCARTE/DEVOLUÇÃO",IF(AND(D3247="",K3247&lt;&gt;""),"SEM LOTE",IF(AND(Q3247&lt;&gt;"",Q3247&gt;=Parametros!$B$11),"PARADO/SEM GIRO","OK"))))))))))</f>
        <v>VENCIDO</v>
      </c>
      <c r="T3247" s="29" t="str">
        <f aca="false">IF(AND($S3247="PARADO/SEM GIRO",$K3247="KG",OR(Painel!$B$5="(Todos)",A3247=Painel!$B$5)*OR(Painel!$E$5="(Todos)",P3247=Painel!$E$5)),$J3247+ROW()/10000000,"")</f>
        <v/>
      </c>
      <c r="U3247" s="29" t="n">
        <f aca="false">IF(AND($S3247="VENCIDO",$K3247="KG",OR(Painel!$B$5="(Todos)",A3247=Painel!$B$5)*OR(Painel!$E$5="(Todos)",P3247=Painel!$E$5)),$J3247+ROW()/10000000,"")</f>
        <v>12.1203247</v>
      </c>
    </row>
    <row r="3248" customFormat="false" ht="15" hidden="false" customHeight="false" outlineLevel="0" collapsed="false">
      <c r="A3248" s="29" t="s">
        <v>55</v>
      </c>
      <c r="B3248" s="29" t="s">
        <v>5386</v>
      </c>
      <c r="C3248" s="29" t="s">
        <v>258</v>
      </c>
      <c r="D3248" s="29" t="s">
        <v>6108</v>
      </c>
      <c r="E3248" s="29" t="n">
        <v>488</v>
      </c>
      <c r="F3248" s="29" t="s">
        <v>137</v>
      </c>
      <c r="G3248" s="29" t="s">
        <v>6110</v>
      </c>
      <c r="H3248" s="30" t="n">
        <v>24.24</v>
      </c>
      <c r="I3248" s="31" t="n">
        <v>46271</v>
      </c>
      <c r="J3248" s="30" t="n">
        <v>24.24</v>
      </c>
      <c r="K3248" s="29" t="s">
        <v>120</v>
      </c>
      <c r="L3248" s="29" t="s">
        <v>221</v>
      </c>
      <c r="M3248" s="29"/>
      <c r="N3248" s="29" t="s">
        <v>134</v>
      </c>
      <c r="O3248" s="31" t="n">
        <v>46278</v>
      </c>
      <c r="P3248" s="29" t="s">
        <v>123</v>
      </c>
      <c r="Q3248" s="29" t="n">
        <f aca="false">IFERROR(VALUE(L3248),"")</f>
        <v>14</v>
      </c>
      <c r="R3248" s="29" t="n">
        <f aca="true">IF(O3248="","",O3248-TODAY())</f>
        <v>-7</v>
      </c>
      <c r="S3248" s="29" t="str">
        <f aca="false">IF(C3248="&lt;&lt; vazio &gt;&gt;","VAZIA",IF(AND(O3248&lt;&gt;"",R3248&lt;0),"VENCIDO",IF(AND(O3248&lt;&gt;"",R3248&lt;=Parametros!$B$10),"PRÓX. VENCIMENTO",IF(F3248="Q","QUALIDADE",IF(F3248="S","BLOQUEADO",IF(F3248="R","RESTRITO/DEVOLUÇÃO",IF(OR(N3248="QUAR",N3248="QRES"),"QUARENTENA",IF(OR(B3248="DESCARTE",B3248="DEVOLUÇÃO"),"DESCARTE/DEVOLUÇÃO",IF(AND(D3248="",K3248&lt;&gt;""),"SEM LOTE",IF(AND(Q3248&lt;&gt;"",Q3248&gt;=Parametros!$B$11),"PARADO/SEM GIRO","OK"))))))))))</f>
        <v>VENCIDO</v>
      </c>
      <c r="T3248" s="29" t="str">
        <f aca="false">IF(AND($S3248="PARADO/SEM GIRO",$K3248="KG",OR(Painel!$B$5="(Todos)",A3248=Painel!$B$5)*OR(Painel!$E$5="(Todos)",P3248=Painel!$E$5)),$J3248+ROW()/10000000,"")</f>
        <v/>
      </c>
      <c r="U3248" s="29" t="n">
        <f aca="false">IF(AND($S3248="VENCIDO",$K3248="KG",OR(Painel!$B$5="(Todos)",A3248=Painel!$B$5)*OR(Painel!$E$5="(Todos)",P3248=Painel!$E$5)),$J3248+ROW()/10000000,"")</f>
        <v>24.2403248</v>
      </c>
    </row>
    <row r="3249" customFormat="false" ht="15" hidden="false" customHeight="false" outlineLevel="0" collapsed="false">
      <c r="A3249" s="29" t="s">
        <v>55</v>
      </c>
      <c r="B3249" s="29" t="s">
        <v>5386</v>
      </c>
      <c r="C3249" s="29" t="s">
        <v>258</v>
      </c>
      <c r="D3249" s="29" t="s">
        <v>6108</v>
      </c>
      <c r="E3249" s="29" t="n">
        <v>488</v>
      </c>
      <c r="F3249" s="29" t="s">
        <v>137</v>
      </c>
      <c r="G3249" s="29" t="s">
        <v>6111</v>
      </c>
      <c r="H3249" s="30" t="n">
        <v>12.12</v>
      </c>
      <c r="I3249" s="31" t="n">
        <v>46271</v>
      </c>
      <c r="J3249" s="30" t="n">
        <v>12.12</v>
      </c>
      <c r="K3249" s="29" t="s">
        <v>120</v>
      </c>
      <c r="L3249" s="29" t="s">
        <v>221</v>
      </c>
      <c r="M3249" s="29"/>
      <c r="N3249" s="29" t="s">
        <v>134</v>
      </c>
      <c r="O3249" s="31" t="n">
        <v>46278</v>
      </c>
      <c r="P3249" s="29" t="s">
        <v>123</v>
      </c>
      <c r="Q3249" s="29" t="n">
        <f aca="false">IFERROR(VALUE(L3249),"")</f>
        <v>14</v>
      </c>
      <c r="R3249" s="29" t="n">
        <f aca="true">IF(O3249="","",O3249-TODAY())</f>
        <v>-7</v>
      </c>
      <c r="S3249" s="29" t="str">
        <f aca="false">IF(C3249="&lt;&lt; vazio &gt;&gt;","VAZIA",IF(AND(O3249&lt;&gt;"",R3249&lt;0),"VENCIDO",IF(AND(O3249&lt;&gt;"",R3249&lt;=Parametros!$B$10),"PRÓX. VENCIMENTO",IF(F3249="Q","QUALIDADE",IF(F3249="S","BLOQUEADO",IF(F3249="R","RESTRITO/DEVOLUÇÃO",IF(OR(N3249="QUAR",N3249="QRES"),"QUARENTENA",IF(OR(B3249="DESCARTE",B3249="DEVOLUÇÃO"),"DESCARTE/DEVOLUÇÃO",IF(AND(D3249="",K3249&lt;&gt;""),"SEM LOTE",IF(AND(Q3249&lt;&gt;"",Q3249&gt;=Parametros!$B$11),"PARADO/SEM GIRO","OK"))))))))))</f>
        <v>VENCIDO</v>
      </c>
      <c r="T3249" s="29" t="str">
        <f aca="false">IF(AND($S3249="PARADO/SEM GIRO",$K3249="KG",OR(Painel!$B$5="(Todos)",A3249=Painel!$B$5)*OR(Painel!$E$5="(Todos)",P3249=Painel!$E$5)),$J3249+ROW()/10000000,"")</f>
        <v/>
      </c>
      <c r="U3249" s="29" t="n">
        <f aca="false">IF(AND($S3249="VENCIDO",$K3249="KG",OR(Painel!$B$5="(Todos)",A3249=Painel!$B$5)*OR(Painel!$E$5="(Todos)",P3249=Painel!$E$5)),$J3249+ROW()/10000000,"")</f>
        <v>12.1203249</v>
      </c>
    </row>
    <row r="3250" customFormat="false" ht="15" hidden="false" customHeight="false" outlineLevel="0" collapsed="false">
      <c r="A3250" s="29" t="s">
        <v>55</v>
      </c>
      <c r="B3250" s="29" t="s">
        <v>5386</v>
      </c>
      <c r="C3250" s="29" t="s">
        <v>258</v>
      </c>
      <c r="D3250" s="29" t="s">
        <v>6108</v>
      </c>
      <c r="E3250" s="29" t="n">
        <v>488</v>
      </c>
      <c r="F3250" s="29" t="s">
        <v>137</v>
      </c>
      <c r="G3250" s="29" t="s">
        <v>6112</v>
      </c>
      <c r="H3250" s="30" t="n">
        <v>24.24</v>
      </c>
      <c r="I3250" s="31" t="n">
        <v>46271</v>
      </c>
      <c r="J3250" s="30" t="n">
        <v>24.24</v>
      </c>
      <c r="K3250" s="29" t="s">
        <v>120</v>
      </c>
      <c r="L3250" s="29" t="s">
        <v>221</v>
      </c>
      <c r="M3250" s="29"/>
      <c r="N3250" s="29" t="s">
        <v>134</v>
      </c>
      <c r="O3250" s="31" t="n">
        <v>46278</v>
      </c>
      <c r="P3250" s="29" t="s">
        <v>123</v>
      </c>
      <c r="Q3250" s="29" t="n">
        <f aca="false">IFERROR(VALUE(L3250),"")</f>
        <v>14</v>
      </c>
      <c r="R3250" s="29" t="n">
        <f aca="true">IF(O3250="","",O3250-TODAY())</f>
        <v>-7</v>
      </c>
      <c r="S3250" s="29" t="str">
        <f aca="false">IF(C3250="&lt;&lt; vazio &gt;&gt;","VAZIA",IF(AND(O3250&lt;&gt;"",R3250&lt;0),"VENCIDO",IF(AND(O3250&lt;&gt;"",R3250&lt;=Parametros!$B$10),"PRÓX. VENCIMENTO",IF(F3250="Q","QUALIDADE",IF(F3250="S","BLOQUEADO",IF(F3250="R","RESTRITO/DEVOLUÇÃO",IF(OR(N3250="QUAR",N3250="QRES"),"QUARENTENA",IF(OR(B3250="DESCARTE",B3250="DEVOLUÇÃO"),"DESCARTE/DEVOLUÇÃO",IF(AND(D3250="",K3250&lt;&gt;""),"SEM LOTE",IF(AND(Q3250&lt;&gt;"",Q3250&gt;=Parametros!$B$11),"PARADO/SEM GIRO","OK"))))))))))</f>
        <v>VENCIDO</v>
      </c>
      <c r="T3250" s="29" t="str">
        <f aca="false">IF(AND($S3250="PARADO/SEM GIRO",$K3250="KG",OR(Painel!$B$5="(Todos)",A3250=Painel!$B$5)*OR(Painel!$E$5="(Todos)",P3250=Painel!$E$5)),$J3250+ROW()/10000000,"")</f>
        <v/>
      </c>
      <c r="U3250" s="29" t="n">
        <f aca="false">IF(AND($S3250="VENCIDO",$K3250="KG",OR(Painel!$B$5="(Todos)",A3250=Painel!$B$5)*OR(Painel!$E$5="(Todos)",P3250=Painel!$E$5)),$J3250+ROW()/10000000,"")</f>
        <v>24.240325</v>
      </c>
    </row>
    <row r="3251" customFormat="false" ht="15" hidden="false" customHeight="false" outlineLevel="0" collapsed="false">
      <c r="A3251" s="29" t="s">
        <v>55</v>
      </c>
      <c r="B3251" s="29" t="s">
        <v>5386</v>
      </c>
      <c r="C3251" s="29" t="s">
        <v>258</v>
      </c>
      <c r="D3251" s="29" t="s">
        <v>6108</v>
      </c>
      <c r="E3251" s="29" t="n">
        <v>488</v>
      </c>
      <c r="F3251" s="29" t="s">
        <v>137</v>
      </c>
      <c r="G3251" s="29" t="s">
        <v>6113</v>
      </c>
      <c r="H3251" s="30" t="n">
        <v>12.12</v>
      </c>
      <c r="I3251" s="31" t="n">
        <v>46271</v>
      </c>
      <c r="J3251" s="30" t="n">
        <v>12.12</v>
      </c>
      <c r="K3251" s="29" t="s">
        <v>120</v>
      </c>
      <c r="L3251" s="29" t="s">
        <v>221</v>
      </c>
      <c r="M3251" s="29"/>
      <c r="N3251" s="29" t="s">
        <v>134</v>
      </c>
      <c r="O3251" s="31" t="n">
        <v>46278</v>
      </c>
      <c r="P3251" s="29" t="s">
        <v>123</v>
      </c>
      <c r="Q3251" s="29" t="n">
        <f aca="false">IFERROR(VALUE(L3251),"")</f>
        <v>14</v>
      </c>
      <c r="R3251" s="29" t="n">
        <f aca="true">IF(O3251="","",O3251-TODAY())</f>
        <v>-7</v>
      </c>
      <c r="S3251" s="29" t="str">
        <f aca="false">IF(C3251="&lt;&lt; vazio &gt;&gt;","VAZIA",IF(AND(O3251&lt;&gt;"",R3251&lt;0),"VENCIDO",IF(AND(O3251&lt;&gt;"",R3251&lt;=Parametros!$B$10),"PRÓX. VENCIMENTO",IF(F3251="Q","QUALIDADE",IF(F3251="S","BLOQUEADO",IF(F3251="R","RESTRITO/DEVOLUÇÃO",IF(OR(N3251="QUAR",N3251="QRES"),"QUARENTENA",IF(OR(B3251="DESCARTE",B3251="DEVOLUÇÃO"),"DESCARTE/DEVOLUÇÃO",IF(AND(D3251="",K3251&lt;&gt;""),"SEM LOTE",IF(AND(Q3251&lt;&gt;"",Q3251&gt;=Parametros!$B$11),"PARADO/SEM GIRO","OK"))))))))))</f>
        <v>VENCIDO</v>
      </c>
      <c r="T3251" s="29" t="str">
        <f aca="false">IF(AND($S3251="PARADO/SEM GIRO",$K3251="KG",OR(Painel!$B$5="(Todos)",A3251=Painel!$B$5)*OR(Painel!$E$5="(Todos)",P3251=Painel!$E$5)),$J3251+ROW()/10000000,"")</f>
        <v/>
      </c>
      <c r="U3251" s="29" t="n">
        <f aca="false">IF(AND($S3251="VENCIDO",$K3251="KG",OR(Painel!$B$5="(Todos)",A3251=Painel!$B$5)*OR(Painel!$E$5="(Todos)",P3251=Painel!$E$5)),$J3251+ROW()/10000000,"")</f>
        <v>12.1203251</v>
      </c>
    </row>
    <row r="3252" customFormat="false" ht="15" hidden="false" customHeight="false" outlineLevel="0" collapsed="false">
      <c r="A3252" s="29" t="s">
        <v>55</v>
      </c>
      <c r="B3252" s="29" t="s">
        <v>5386</v>
      </c>
      <c r="C3252" s="29" t="s">
        <v>258</v>
      </c>
      <c r="D3252" s="29" t="s">
        <v>6108</v>
      </c>
      <c r="E3252" s="29" t="n">
        <v>488</v>
      </c>
      <c r="F3252" s="29" t="s">
        <v>137</v>
      </c>
      <c r="G3252" s="29" t="s">
        <v>6114</v>
      </c>
      <c r="H3252" s="30" t="n">
        <v>12.12</v>
      </c>
      <c r="I3252" s="31" t="n">
        <v>46271</v>
      </c>
      <c r="J3252" s="30" t="n">
        <v>12.12</v>
      </c>
      <c r="K3252" s="29" t="s">
        <v>120</v>
      </c>
      <c r="L3252" s="29" t="s">
        <v>221</v>
      </c>
      <c r="M3252" s="29"/>
      <c r="N3252" s="29" t="s">
        <v>134</v>
      </c>
      <c r="O3252" s="31" t="n">
        <v>46278</v>
      </c>
      <c r="P3252" s="29" t="s">
        <v>123</v>
      </c>
      <c r="Q3252" s="29" t="n">
        <f aca="false">IFERROR(VALUE(L3252),"")</f>
        <v>14</v>
      </c>
      <c r="R3252" s="29" t="n">
        <f aca="true">IF(O3252="","",O3252-TODAY())</f>
        <v>-7</v>
      </c>
      <c r="S3252" s="29" t="str">
        <f aca="false">IF(C3252="&lt;&lt; vazio &gt;&gt;","VAZIA",IF(AND(O3252&lt;&gt;"",R3252&lt;0),"VENCIDO",IF(AND(O3252&lt;&gt;"",R3252&lt;=Parametros!$B$10),"PRÓX. VENCIMENTO",IF(F3252="Q","QUALIDADE",IF(F3252="S","BLOQUEADO",IF(F3252="R","RESTRITO/DEVOLUÇÃO",IF(OR(N3252="QUAR",N3252="QRES"),"QUARENTENA",IF(OR(B3252="DESCARTE",B3252="DEVOLUÇÃO"),"DESCARTE/DEVOLUÇÃO",IF(AND(D3252="",K3252&lt;&gt;""),"SEM LOTE",IF(AND(Q3252&lt;&gt;"",Q3252&gt;=Parametros!$B$11),"PARADO/SEM GIRO","OK"))))))))))</f>
        <v>VENCIDO</v>
      </c>
      <c r="T3252" s="29" t="str">
        <f aca="false">IF(AND($S3252="PARADO/SEM GIRO",$K3252="KG",OR(Painel!$B$5="(Todos)",A3252=Painel!$B$5)*OR(Painel!$E$5="(Todos)",P3252=Painel!$E$5)),$J3252+ROW()/10000000,"")</f>
        <v/>
      </c>
      <c r="U3252" s="29" t="n">
        <f aca="false">IF(AND($S3252="VENCIDO",$K3252="KG",OR(Painel!$B$5="(Todos)",A3252=Painel!$B$5)*OR(Painel!$E$5="(Todos)",P3252=Painel!$E$5)),$J3252+ROW()/10000000,"")</f>
        <v>12.1203252</v>
      </c>
    </row>
    <row r="3253" customFormat="false" ht="15" hidden="false" customHeight="false" outlineLevel="0" collapsed="false">
      <c r="A3253" s="29" t="s">
        <v>55</v>
      </c>
      <c r="B3253" s="29" t="s">
        <v>5386</v>
      </c>
      <c r="C3253" s="29" t="s">
        <v>258</v>
      </c>
      <c r="D3253" s="29" t="s">
        <v>6108</v>
      </c>
      <c r="E3253" s="29" t="n">
        <v>488</v>
      </c>
      <c r="F3253" s="29" t="s">
        <v>137</v>
      </c>
      <c r="G3253" s="29" t="s">
        <v>6115</v>
      </c>
      <c r="H3253" s="30" t="n">
        <v>12.12</v>
      </c>
      <c r="I3253" s="31" t="n">
        <v>46271</v>
      </c>
      <c r="J3253" s="30" t="n">
        <v>12.12</v>
      </c>
      <c r="K3253" s="29" t="s">
        <v>120</v>
      </c>
      <c r="L3253" s="29" t="s">
        <v>221</v>
      </c>
      <c r="M3253" s="29"/>
      <c r="N3253" s="29" t="s">
        <v>122</v>
      </c>
      <c r="O3253" s="31" t="n">
        <v>46278</v>
      </c>
      <c r="P3253" s="29" t="s">
        <v>123</v>
      </c>
      <c r="Q3253" s="29" t="n">
        <f aca="false">IFERROR(VALUE(L3253),"")</f>
        <v>14</v>
      </c>
      <c r="R3253" s="29" t="n">
        <f aca="true">IF(O3253="","",O3253-TODAY())</f>
        <v>-7</v>
      </c>
      <c r="S3253" s="29" t="str">
        <f aca="false">IF(C3253="&lt;&lt; vazio &gt;&gt;","VAZIA",IF(AND(O3253&lt;&gt;"",R3253&lt;0),"VENCIDO",IF(AND(O3253&lt;&gt;"",R3253&lt;=Parametros!$B$10),"PRÓX. VENCIMENTO",IF(F3253="Q","QUALIDADE",IF(F3253="S","BLOQUEADO",IF(F3253="R","RESTRITO/DEVOLUÇÃO",IF(OR(N3253="QUAR",N3253="QRES"),"QUARENTENA",IF(OR(B3253="DESCARTE",B3253="DEVOLUÇÃO"),"DESCARTE/DEVOLUÇÃO",IF(AND(D3253="",K3253&lt;&gt;""),"SEM LOTE",IF(AND(Q3253&lt;&gt;"",Q3253&gt;=Parametros!$B$11),"PARADO/SEM GIRO","OK"))))))))))</f>
        <v>VENCIDO</v>
      </c>
      <c r="T3253" s="29" t="str">
        <f aca="false">IF(AND($S3253="PARADO/SEM GIRO",$K3253="KG",OR(Painel!$B$5="(Todos)",A3253=Painel!$B$5)*OR(Painel!$E$5="(Todos)",P3253=Painel!$E$5)),$J3253+ROW()/10000000,"")</f>
        <v/>
      </c>
      <c r="U3253" s="29" t="n">
        <f aca="false">IF(AND($S3253="VENCIDO",$K3253="KG",OR(Painel!$B$5="(Todos)",A3253=Painel!$B$5)*OR(Painel!$E$5="(Todos)",P3253=Painel!$E$5)),$J3253+ROW()/10000000,"")</f>
        <v>12.1203253</v>
      </c>
    </row>
    <row r="3254" customFormat="false" ht="15" hidden="false" customHeight="false" outlineLevel="0" collapsed="false">
      <c r="A3254" s="29" t="s">
        <v>55</v>
      </c>
      <c r="B3254" s="29" t="s">
        <v>5386</v>
      </c>
      <c r="C3254" s="29" t="s">
        <v>258</v>
      </c>
      <c r="D3254" s="29" t="s">
        <v>6108</v>
      </c>
      <c r="E3254" s="29" t="n">
        <v>488</v>
      </c>
      <c r="F3254" s="29" t="s">
        <v>137</v>
      </c>
      <c r="G3254" s="29" t="s">
        <v>6116</v>
      </c>
      <c r="H3254" s="30" t="n">
        <v>24.24</v>
      </c>
      <c r="I3254" s="31" t="n">
        <v>46271</v>
      </c>
      <c r="J3254" s="30" t="n">
        <v>24.24</v>
      </c>
      <c r="K3254" s="29" t="s">
        <v>120</v>
      </c>
      <c r="L3254" s="29" t="s">
        <v>221</v>
      </c>
      <c r="M3254" s="29"/>
      <c r="N3254" s="29" t="s">
        <v>134</v>
      </c>
      <c r="O3254" s="31" t="n">
        <v>46278</v>
      </c>
      <c r="P3254" s="29" t="s">
        <v>123</v>
      </c>
      <c r="Q3254" s="29" t="n">
        <f aca="false">IFERROR(VALUE(L3254),"")</f>
        <v>14</v>
      </c>
      <c r="R3254" s="29" t="n">
        <f aca="true">IF(O3254="","",O3254-TODAY())</f>
        <v>-7</v>
      </c>
      <c r="S3254" s="29" t="str">
        <f aca="false">IF(C3254="&lt;&lt; vazio &gt;&gt;","VAZIA",IF(AND(O3254&lt;&gt;"",R3254&lt;0),"VENCIDO",IF(AND(O3254&lt;&gt;"",R3254&lt;=Parametros!$B$10),"PRÓX. VENCIMENTO",IF(F3254="Q","QUALIDADE",IF(F3254="S","BLOQUEADO",IF(F3254="R","RESTRITO/DEVOLUÇÃO",IF(OR(N3254="QUAR",N3254="QRES"),"QUARENTENA",IF(OR(B3254="DESCARTE",B3254="DEVOLUÇÃO"),"DESCARTE/DEVOLUÇÃO",IF(AND(D3254="",K3254&lt;&gt;""),"SEM LOTE",IF(AND(Q3254&lt;&gt;"",Q3254&gt;=Parametros!$B$11),"PARADO/SEM GIRO","OK"))))))))))</f>
        <v>VENCIDO</v>
      </c>
      <c r="T3254" s="29" t="str">
        <f aca="false">IF(AND($S3254="PARADO/SEM GIRO",$K3254="KG",OR(Painel!$B$5="(Todos)",A3254=Painel!$B$5)*OR(Painel!$E$5="(Todos)",P3254=Painel!$E$5)),$J3254+ROW()/10000000,"")</f>
        <v/>
      </c>
      <c r="U3254" s="29" t="n">
        <f aca="false">IF(AND($S3254="VENCIDO",$K3254="KG",OR(Painel!$B$5="(Todos)",A3254=Painel!$B$5)*OR(Painel!$E$5="(Todos)",P3254=Painel!$E$5)),$J3254+ROW()/10000000,"")</f>
        <v>24.2403254</v>
      </c>
    </row>
    <row r="3255" customFormat="false" ht="15" hidden="false" customHeight="false" outlineLevel="0" collapsed="false">
      <c r="A3255" s="29" t="s">
        <v>55</v>
      </c>
      <c r="B3255" s="29" t="s">
        <v>5386</v>
      </c>
      <c r="C3255" s="29" t="s">
        <v>258</v>
      </c>
      <c r="D3255" s="29" t="s">
        <v>6117</v>
      </c>
      <c r="E3255" s="29" t="n">
        <v>488</v>
      </c>
      <c r="F3255" s="29" t="s">
        <v>137</v>
      </c>
      <c r="G3255" s="29" t="s">
        <v>6118</v>
      </c>
      <c r="H3255" s="30" t="n">
        <v>12.12</v>
      </c>
      <c r="I3255" s="31" t="n">
        <v>46271</v>
      </c>
      <c r="J3255" s="30" t="n">
        <v>12.12</v>
      </c>
      <c r="K3255" s="29" t="s">
        <v>120</v>
      </c>
      <c r="L3255" s="29" t="s">
        <v>221</v>
      </c>
      <c r="M3255" s="29"/>
      <c r="N3255" s="29" t="s">
        <v>134</v>
      </c>
      <c r="O3255" s="31" t="n">
        <v>46279</v>
      </c>
      <c r="P3255" s="29" t="s">
        <v>123</v>
      </c>
      <c r="Q3255" s="29" t="n">
        <f aca="false">IFERROR(VALUE(L3255),"")</f>
        <v>14</v>
      </c>
      <c r="R3255" s="29" t="n">
        <f aca="true">IF(O3255="","",O3255-TODAY())</f>
        <v>-6</v>
      </c>
      <c r="S3255" s="29" t="str">
        <f aca="false">IF(C3255="&lt;&lt; vazio &gt;&gt;","VAZIA",IF(AND(O3255&lt;&gt;"",R3255&lt;0),"VENCIDO",IF(AND(O3255&lt;&gt;"",R3255&lt;=Parametros!$B$10),"PRÓX. VENCIMENTO",IF(F3255="Q","QUALIDADE",IF(F3255="S","BLOQUEADO",IF(F3255="R","RESTRITO/DEVOLUÇÃO",IF(OR(N3255="QUAR",N3255="QRES"),"QUARENTENA",IF(OR(B3255="DESCARTE",B3255="DEVOLUÇÃO"),"DESCARTE/DEVOLUÇÃO",IF(AND(D3255="",K3255&lt;&gt;""),"SEM LOTE",IF(AND(Q3255&lt;&gt;"",Q3255&gt;=Parametros!$B$11),"PARADO/SEM GIRO","OK"))))))))))</f>
        <v>VENCIDO</v>
      </c>
      <c r="T3255" s="29" t="str">
        <f aca="false">IF(AND($S3255="PARADO/SEM GIRO",$K3255="KG",OR(Painel!$B$5="(Todos)",A3255=Painel!$B$5)*OR(Painel!$E$5="(Todos)",P3255=Painel!$E$5)),$J3255+ROW()/10000000,"")</f>
        <v/>
      </c>
      <c r="U3255" s="29" t="n">
        <f aca="false">IF(AND($S3255="VENCIDO",$K3255="KG",OR(Painel!$B$5="(Todos)",A3255=Painel!$B$5)*OR(Painel!$E$5="(Todos)",P3255=Painel!$E$5)),$J3255+ROW()/10000000,"")</f>
        <v>12.1203255</v>
      </c>
    </row>
    <row r="3256" customFormat="false" ht="15" hidden="false" customHeight="false" outlineLevel="0" collapsed="false">
      <c r="A3256" s="29" t="s">
        <v>55</v>
      </c>
      <c r="B3256" s="29" t="s">
        <v>5386</v>
      </c>
      <c r="C3256" s="29" t="s">
        <v>258</v>
      </c>
      <c r="D3256" s="29" t="s">
        <v>6117</v>
      </c>
      <c r="E3256" s="29" t="n">
        <v>488</v>
      </c>
      <c r="F3256" s="29" t="s">
        <v>137</v>
      </c>
      <c r="G3256" s="29" t="s">
        <v>6119</v>
      </c>
      <c r="H3256" s="30" t="n">
        <v>12.12</v>
      </c>
      <c r="I3256" s="31" t="n">
        <v>46271</v>
      </c>
      <c r="J3256" s="30" t="n">
        <v>12.12</v>
      </c>
      <c r="K3256" s="29" t="s">
        <v>120</v>
      </c>
      <c r="L3256" s="29" t="s">
        <v>221</v>
      </c>
      <c r="M3256" s="29"/>
      <c r="N3256" s="29" t="s">
        <v>134</v>
      </c>
      <c r="O3256" s="31" t="n">
        <v>46279</v>
      </c>
      <c r="P3256" s="29" t="s">
        <v>123</v>
      </c>
      <c r="Q3256" s="29" t="n">
        <f aca="false">IFERROR(VALUE(L3256),"")</f>
        <v>14</v>
      </c>
      <c r="R3256" s="29" t="n">
        <f aca="true">IF(O3256="","",O3256-TODAY())</f>
        <v>-6</v>
      </c>
      <c r="S3256" s="29" t="str">
        <f aca="false">IF(C3256="&lt;&lt; vazio &gt;&gt;","VAZIA",IF(AND(O3256&lt;&gt;"",R3256&lt;0),"VENCIDO",IF(AND(O3256&lt;&gt;"",R3256&lt;=Parametros!$B$10),"PRÓX. VENCIMENTO",IF(F3256="Q","QUALIDADE",IF(F3256="S","BLOQUEADO",IF(F3256="R","RESTRITO/DEVOLUÇÃO",IF(OR(N3256="QUAR",N3256="QRES"),"QUARENTENA",IF(OR(B3256="DESCARTE",B3256="DEVOLUÇÃO"),"DESCARTE/DEVOLUÇÃO",IF(AND(D3256="",K3256&lt;&gt;""),"SEM LOTE",IF(AND(Q3256&lt;&gt;"",Q3256&gt;=Parametros!$B$11),"PARADO/SEM GIRO","OK"))))))))))</f>
        <v>VENCIDO</v>
      </c>
      <c r="T3256" s="29" t="str">
        <f aca="false">IF(AND($S3256="PARADO/SEM GIRO",$K3256="KG",OR(Painel!$B$5="(Todos)",A3256=Painel!$B$5)*OR(Painel!$E$5="(Todos)",P3256=Painel!$E$5)),$J3256+ROW()/10000000,"")</f>
        <v/>
      </c>
      <c r="U3256" s="29" t="n">
        <f aca="false">IF(AND($S3256="VENCIDO",$K3256="KG",OR(Painel!$B$5="(Todos)",A3256=Painel!$B$5)*OR(Painel!$E$5="(Todos)",P3256=Painel!$E$5)),$J3256+ROW()/10000000,"")</f>
        <v>12.1203256</v>
      </c>
    </row>
    <row r="3257" customFormat="false" ht="15" hidden="false" customHeight="false" outlineLevel="0" collapsed="false">
      <c r="A3257" s="29" t="s">
        <v>55</v>
      </c>
      <c r="B3257" s="29" t="s">
        <v>5386</v>
      </c>
      <c r="C3257" s="29" t="s">
        <v>258</v>
      </c>
      <c r="D3257" s="29" t="s">
        <v>6117</v>
      </c>
      <c r="E3257" s="29" t="n">
        <v>488</v>
      </c>
      <c r="F3257" s="29" t="s">
        <v>137</v>
      </c>
      <c r="G3257" s="29" t="s">
        <v>6120</v>
      </c>
      <c r="H3257" s="30" t="n">
        <v>72.72</v>
      </c>
      <c r="I3257" s="31" t="n">
        <v>46271</v>
      </c>
      <c r="J3257" s="30" t="n">
        <v>72.72</v>
      </c>
      <c r="K3257" s="29" t="s">
        <v>120</v>
      </c>
      <c r="L3257" s="29" t="s">
        <v>221</v>
      </c>
      <c r="M3257" s="29"/>
      <c r="N3257" s="29" t="s">
        <v>134</v>
      </c>
      <c r="O3257" s="31" t="n">
        <v>46279</v>
      </c>
      <c r="P3257" s="29" t="s">
        <v>123</v>
      </c>
      <c r="Q3257" s="29" t="n">
        <f aca="false">IFERROR(VALUE(L3257),"")</f>
        <v>14</v>
      </c>
      <c r="R3257" s="29" t="n">
        <f aca="true">IF(O3257="","",O3257-TODAY())</f>
        <v>-6</v>
      </c>
      <c r="S3257" s="29" t="str">
        <f aca="false">IF(C3257="&lt;&lt; vazio &gt;&gt;","VAZIA",IF(AND(O3257&lt;&gt;"",R3257&lt;0),"VENCIDO",IF(AND(O3257&lt;&gt;"",R3257&lt;=Parametros!$B$10),"PRÓX. VENCIMENTO",IF(F3257="Q","QUALIDADE",IF(F3257="S","BLOQUEADO",IF(F3257="R","RESTRITO/DEVOLUÇÃO",IF(OR(N3257="QUAR",N3257="QRES"),"QUARENTENA",IF(OR(B3257="DESCARTE",B3257="DEVOLUÇÃO"),"DESCARTE/DEVOLUÇÃO",IF(AND(D3257="",K3257&lt;&gt;""),"SEM LOTE",IF(AND(Q3257&lt;&gt;"",Q3257&gt;=Parametros!$B$11),"PARADO/SEM GIRO","OK"))))))))))</f>
        <v>VENCIDO</v>
      </c>
      <c r="T3257" s="29" t="str">
        <f aca="false">IF(AND($S3257="PARADO/SEM GIRO",$K3257="KG",OR(Painel!$B$5="(Todos)",A3257=Painel!$B$5)*OR(Painel!$E$5="(Todos)",P3257=Painel!$E$5)),$J3257+ROW()/10000000,"")</f>
        <v/>
      </c>
      <c r="U3257" s="29" t="n">
        <f aca="false">IF(AND($S3257="VENCIDO",$K3257="KG",OR(Painel!$B$5="(Todos)",A3257=Painel!$B$5)*OR(Painel!$E$5="(Todos)",P3257=Painel!$E$5)),$J3257+ROW()/10000000,"")</f>
        <v>72.7203257</v>
      </c>
    </row>
    <row r="3258" customFormat="false" ht="15" hidden="false" customHeight="false" outlineLevel="0" collapsed="false">
      <c r="A3258" s="29" t="s">
        <v>55</v>
      </c>
      <c r="B3258" s="29" t="s">
        <v>5386</v>
      </c>
      <c r="C3258" s="29" t="s">
        <v>258</v>
      </c>
      <c r="D3258" s="29" t="s">
        <v>6117</v>
      </c>
      <c r="E3258" s="29" t="n">
        <v>488</v>
      </c>
      <c r="F3258" s="29" t="s">
        <v>137</v>
      </c>
      <c r="G3258" s="29" t="s">
        <v>6121</v>
      </c>
      <c r="H3258" s="30" t="n">
        <v>12.12</v>
      </c>
      <c r="I3258" s="31" t="n">
        <v>46271</v>
      </c>
      <c r="J3258" s="30" t="n">
        <v>12.12</v>
      </c>
      <c r="K3258" s="29" t="s">
        <v>120</v>
      </c>
      <c r="L3258" s="29" t="s">
        <v>221</v>
      </c>
      <c r="M3258" s="29"/>
      <c r="N3258" s="29" t="s">
        <v>134</v>
      </c>
      <c r="O3258" s="31" t="n">
        <v>46279</v>
      </c>
      <c r="P3258" s="29" t="s">
        <v>123</v>
      </c>
      <c r="Q3258" s="29" t="n">
        <f aca="false">IFERROR(VALUE(L3258),"")</f>
        <v>14</v>
      </c>
      <c r="R3258" s="29" t="n">
        <f aca="true">IF(O3258="","",O3258-TODAY())</f>
        <v>-6</v>
      </c>
      <c r="S3258" s="29" t="str">
        <f aca="false">IF(C3258="&lt;&lt; vazio &gt;&gt;","VAZIA",IF(AND(O3258&lt;&gt;"",R3258&lt;0),"VENCIDO",IF(AND(O3258&lt;&gt;"",R3258&lt;=Parametros!$B$10),"PRÓX. VENCIMENTO",IF(F3258="Q","QUALIDADE",IF(F3258="S","BLOQUEADO",IF(F3258="R","RESTRITO/DEVOLUÇÃO",IF(OR(N3258="QUAR",N3258="QRES"),"QUARENTENA",IF(OR(B3258="DESCARTE",B3258="DEVOLUÇÃO"),"DESCARTE/DEVOLUÇÃO",IF(AND(D3258="",K3258&lt;&gt;""),"SEM LOTE",IF(AND(Q3258&lt;&gt;"",Q3258&gt;=Parametros!$B$11),"PARADO/SEM GIRO","OK"))))))))))</f>
        <v>VENCIDO</v>
      </c>
      <c r="T3258" s="29" t="str">
        <f aca="false">IF(AND($S3258="PARADO/SEM GIRO",$K3258="KG",OR(Painel!$B$5="(Todos)",A3258=Painel!$B$5)*OR(Painel!$E$5="(Todos)",P3258=Painel!$E$5)),$J3258+ROW()/10000000,"")</f>
        <v/>
      </c>
      <c r="U3258" s="29" t="n">
        <f aca="false">IF(AND($S3258="VENCIDO",$K3258="KG",OR(Painel!$B$5="(Todos)",A3258=Painel!$B$5)*OR(Painel!$E$5="(Todos)",P3258=Painel!$E$5)),$J3258+ROW()/10000000,"")</f>
        <v>12.1203258</v>
      </c>
    </row>
    <row r="3259" customFormat="false" ht="15" hidden="false" customHeight="false" outlineLevel="0" collapsed="false">
      <c r="A3259" s="29" t="s">
        <v>55</v>
      </c>
      <c r="B3259" s="29" t="s">
        <v>5386</v>
      </c>
      <c r="C3259" s="29" t="s">
        <v>258</v>
      </c>
      <c r="D3259" s="29" t="s">
        <v>6117</v>
      </c>
      <c r="E3259" s="29" t="n">
        <v>488</v>
      </c>
      <c r="F3259" s="29" t="s">
        <v>137</v>
      </c>
      <c r="G3259" s="29" t="s">
        <v>6122</v>
      </c>
      <c r="H3259" s="30" t="n">
        <v>24.24</v>
      </c>
      <c r="I3259" s="31" t="n">
        <v>46271</v>
      </c>
      <c r="J3259" s="30" t="n">
        <v>24.24</v>
      </c>
      <c r="K3259" s="29" t="s">
        <v>120</v>
      </c>
      <c r="L3259" s="29" t="s">
        <v>221</v>
      </c>
      <c r="M3259" s="29"/>
      <c r="N3259" s="29" t="s">
        <v>134</v>
      </c>
      <c r="O3259" s="31" t="n">
        <v>46279</v>
      </c>
      <c r="P3259" s="29" t="s">
        <v>123</v>
      </c>
      <c r="Q3259" s="29" t="n">
        <f aca="false">IFERROR(VALUE(L3259),"")</f>
        <v>14</v>
      </c>
      <c r="R3259" s="29" t="n">
        <f aca="true">IF(O3259="","",O3259-TODAY())</f>
        <v>-6</v>
      </c>
      <c r="S3259" s="29" t="str">
        <f aca="false">IF(C3259="&lt;&lt; vazio &gt;&gt;","VAZIA",IF(AND(O3259&lt;&gt;"",R3259&lt;0),"VENCIDO",IF(AND(O3259&lt;&gt;"",R3259&lt;=Parametros!$B$10),"PRÓX. VENCIMENTO",IF(F3259="Q","QUALIDADE",IF(F3259="S","BLOQUEADO",IF(F3259="R","RESTRITO/DEVOLUÇÃO",IF(OR(N3259="QUAR",N3259="QRES"),"QUARENTENA",IF(OR(B3259="DESCARTE",B3259="DEVOLUÇÃO"),"DESCARTE/DEVOLUÇÃO",IF(AND(D3259="",K3259&lt;&gt;""),"SEM LOTE",IF(AND(Q3259&lt;&gt;"",Q3259&gt;=Parametros!$B$11),"PARADO/SEM GIRO","OK"))))))))))</f>
        <v>VENCIDO</v>
      </c>
      <c r="T3259" s="29" t="str">
        <f aca="false">IF(AND($S3259="PARADO/SEM GIRO",$K3259="KG",OR(Painel!$B$5="(Todos)",A3259=Painel!$B$5)*OR(Painel!$E$5="(Todos)",P3259=Painel!$E$5)),$J3259+ROW()/10000000,"")</f>
        <v/>
      </c>
      <c r="U3259" s="29" t="n">
        <f aca="false">IF(AND($S3259="VENCIDO",$K3259="KG",OR(Painel!$B$5="(Todos)",A3259=Painel!$B$5)*OR(Painel!$E$5="(Todos)",P3259=Painel!$E$5)),$J3259+ROW()/10000000,"")</f>
        <v>24.2403259</v>
      </c>
    </row>
    <row r="3260" customFormat="false" ht="15" hidden="false" customHeight="false" outlineLevel="0" collapsed="false">
      <c r="A3260" s="29" t="s">
        <v>55</v>
      </c>
      <c r="B3260" s="29" t="s">
        <v>5386</v>
      </c>
      <c r="C3260" s="29" t="s">
        <v>258</v>
      </c>
      <c r="D3260" s="29" t="s">
        <v>6117</v>
      </c>
      <c r="E3260" s="29" t="n">
        <v>488</v>
      </c>
      <c r="F3260" s="29" t="s">
        <v>137</v>
      </c>
      <c r="G3260" s="29" t="s">
        <v>6123</v>
      </c>
      <c r="H3260" s="30" t="n">
        <v>12.12</v>
      </c>
      <c r="I3260" s="31" t="n">
        <v>46271</v>
      </c>
      <c r="J3260" s="30" t="n">
        <v>12.12</v>
      </c>
      <c r="K3260" s="29" t="s">
        <v>120</v>
      </c>
      <c r="L3260" s="29" t="s">
        <v>221</v>
      </c>
      <c r="M3260" s="29"/>
      <c r="N3260" s="29" t="s">
        <v>134</v>
      </c>
      <c r="O3260" s="31" t="n">
        <v>46279</v>
      </c>
      <c r="P3260" s="29" t="s">
        <v>123</v>
      </c>
      <c r="Q3260" s="29" t="n">
        <f aca="false">IFERROR(VALUE(L3260),"")</f>
        <v>14</v>
      </c>
      <c r="R3260" s="29" t="n">
        <f aca="true">IF(O3260="","",O3260-TODAY())</f>
        <v>-6</v>
      </c>
      <c r="S3260" s="29" t="str">
        <f aca="false">IF(C3260="&lt;&lt; vazio &gt;&gt;","VAZIA",IF(AND(O3260&lt;&gt;"",R3260&lt;0),"VENCIDO",IF(AND(O3260&lt;&gt;"",R3260&lt;=Parametros!$B$10),"PRÓX. VENCIMENTO",IF(F3260="Q","QUALIDADE",IF(F3260="S","BLOQUEADO",IF(F3260="R","RESTRITO/DEVOLUÇÃO",IF(OR(N3260="QUAR",N3260="QRES"),"QUARENTENA",IF(OR(B3260="DESCARTE",B3260="DEVOLUÇÃO"),"DESCARTE/DEVOLUÇÃO",IF(AND(D3260="",K3260&lt;&gt;""),"SEM LOTE",IF(AND(Q3260&lt;&gt;"",Q3260&gt;=Parametros!$B$11),"PARADO/SEM GIRO","OK"))))))))))</f>
        <v>VENCIDO</v>
      </c>
      <c r="T3260" s="29" t="str">
        <f aca="false">IF(AND($S3260="PARADO/SEM GIRO",$K3260="KG",OR(Painel!$B$5="(Todos)",A3260=Painel!$B$5)*OR(Painel!$E$5="(Todos)",P3260=Painel!$E$5)),$J3260+ROW()/10000000,"")</f>
        <v/>
      </c>
      <c r="U3260" s="29" t="n">
        <f aca="false">IF(AND($S3260="VENCIDO",$K3260="KG",OR(Painel!$B$5="(Todos)",A3260=Painel!$B$5)*OR(Painel!$E$5="(Todos)",P3260=Painel!$E$5)),$J3260+ROW()/10000000,"")</f>
        <v>12.120326</v>
      </c>
    </row>
    <row r="3261" customFormat="false" ht="15" hidden="false" customHeight="false" outlineLevel="0" collapsed="false">
      <c r="A3261" s="29" t="s">
        <v>55</v>
      </c>
      <c r="B3261" s="29" t="s">
        <v>5386</v>
      </c>
      <c r="C3261" s="29" t="s">
        <v>258</v>
      </c>
      <c r="D3261" s="29" t="s">
        <v>6117</v>
      </c>
      <c r="E3261" s="29" t="n">
        <v>488</v>
      </c>
      <c r="F3261" s="29" t="s">
        <v>137</v>
      </c>
      <c r="G3261" s="29" t="s">
        <v>6124</v>
      </c>
      <c r="H3261" s="30" t="n">
        <v>24.24</v>
      </c>
      <c r="I3261" s="31" t="n">
        <v>46271</v>
      </c>
      <c r="J3261" s="30" t="n">
        <v>24.24</v>
      </c>
      <c r="K3261" s="29" t="s">
        <v>120</v>
      </c>
      <c r="L3261" s="29" t="s">
        <v>221</v>
      </c>
      <c r="M3261" s="29"/>
      <c r="N3261" s="29" t="s">
        <v>122</v>
      </c>
      <c r="O3261" s="31" t="n">
        <v>46279</v>
      </c>
      <c r="P3261" s="29" t="s">
        <v>123</v>
      </c>
      <c r="Q3261" s="29" t="n">
        <f aca="false">IFERROR(VALUE(L3261),"")</f>
        <v>14</v>
      </c>
      <c r="R3261" s="29" t="n">
        <f aca="true">IF(O3261="","",O3261-TODAY())</f>
        <v>-6</v>
      </c>
      <c r="S3261" s="29" t="str">
        <f aca="false">IF(C3261="&lt;&lt; vazio &gt;&gt;","VAZIA",IF(AND(O3261&lt;&gt;"",R3261&lt;0),"VENCIDO",IF(AND(O3261&lt;&gt;"",R3261&lt;=Parametros!$B$10),"PRÓX. VENCIMENTO",IF(F3261="Q","QUALIDADE",IF(F3261="S","BLOQUEADO",IF(F3261="R","RESTRITO/DEVOLUÇÃO",IF(OR(N3261="QUAR",N3261="QRES"),"QUARENTENA",IF(OR(B3261="DESCARTE",B3261="DEVOLUÇÃO"),"DESCARTE/DEVOLUÇÃO",IF(AND(D3261="",K3261&lt;&gt;""),"SEM LOTE",IF(AND(Q3261&lt;&gt;"",Q3261&gt;=Parametros!$B$11),"PARADO/SEM GIRO","OK"))))))))))</f>
        <v>VENCIDO</v>
      </c>
      <c r="T3261" s="29" t="str">
        <f aca="false">IF(AND($S3261="PARADO/SEM GIRO",$K3261="KG",OR(Painel!$B$5="(Todos)",A3261=Painel!$B$5)*OR(Painel!$E$5="(Todos)",P3261=Painel!$E$5)),$J3261+ROW()/10000000,"")</f>
        <v/>
      </c>
      <c r="U3261" s="29" t="n">
        <f aca="false">IF(AND($S3261="VENCIDO",$K3261="KG",OR(Painel!$B$5="(Todos)",A3261=Painel!$B$5)*OR(Painel!$E$5="(Todos)",P3261=Painel!$E$5)),$J3261+ROW()/10000000,"")</f>
        <v>24.2403261</v>
      </c>
    </row>
    <row r="3262" customFormat="false" ht="15" hidden="false" customHeight="false" outlineLevel="0" collapsed="false">
      <c r="A3262" s="29" t="s">
        <v>55</v>
      </c>
      <c r="B3262" s="29" t="s">
        <v>5386</v>
      </c>
      <c r="C3262" s="29" t="s">
        <v>258</v>
      </c>
      <c r="D3262" s="29" t="s">
        <v>259</v>
      </c>
      <c r="E3262" s="29" t="n">
        <v>488</v>
      </c>
      <c r="F3262" s="29"/>
      <c r="G3262" s="29" t="s">
        <v>6125</v>
      </c>
      <c r="H3262" s="30" t="n">
        <v>12.12</v>
      </c>
      <c r="I3262" s="31" t="n">
        <v>46273</v>
      </c>
      <c r="J3262" s="30" t="n">
        <v>12.12</v>
      </c>
      <c r="K3262" s="29" t="s">
        <v>120</v>
      </c>
      <c r="L3262" s="29" t="s">
        <v>149</v>
      </c>
      <c r="M3262" s="29"/>
      <c r="N3262" s="29" t="s">
        <v>134</v>
      </c>
      <c r="O3262" s="31" t="n">
        <v>46280</v>
      </c>
      <c r="P3262" s="29" t="s">
        <v>123</v>
      </c>
      <c r="Q3262" s="29" t="n">
        <f aca="false">IFERROR(VALUE(L3262),"")</f>
        <v>12</v>
      </c>
      <c r="R3262" s="29" t="n">
        <f aca="true">IF(O3262="","",O3262-TODAY())</f>
        <v>-5</v>
      </c>
      <c r="S3262" s="29" t="str">
        <f aca="false">IF(C3262="&lt;&lt; vazio &gt;&gt;","VAZIA",IF(AND(O3262&lt;&gt;"",R3262&lt;0),"VENCIDO",IF(AND(O3262&lt;&gt;"",R3262&lt;=Parametros!$B$10),"PRÓX. VENCIMENTO",IF(F3262="Q","QUALIDADE",IF(F3262="S","BLOQUEADO",IF(F3262="R","RESTRITO/DEVOLUÇÃO",IF(OR(N3262="QUAR",N3262="QRES"),"QUARENTENA",IF(OR(B3262="DESCARTE",B3262="DEVOLUÇÃO"),"DESCARTE/DEVOLUÇÃO",IF(AND(D3262="",K3262&lt;&gt;""),"SEM LOTE",IF(AND(Q3262&lt;&gt;"",Q3262&gt;=Parametros!$B$11),"PARADO/SEM GIRO","OK"))))))))))</f>
        <v>VENCIDO</v>
      </c>
      <c r="T3262" s="29" t="str">
        <f aca="false">IF(AND($S3262="PARADO/SEM GIRO",$K3262="KG",OR(Painel!$B$5="(Todos)",A3262=Painel!$B$5)*OR(Painel!$E$5="(Todos)",P3262=Painel!$E$5)),$J3262+ROW()/10000000,"")</f>
        <v/>
      </c>
      <c r="U3262" s="29" t="n">
        <f aca="false">IF(AND($S3262="VENCIDO",$K3262="KG",OR(Painel!$B$5="(Todos)",A3262=Painel!$B$5)*OR(Painel!$E$5="(Todos)",P3262=Painel!$E$5)),$J3262+ROW()/10000000,"")</f>
        <v>12.1203262</v>
      </c>
    </row>
    <row r="3263" customFormat="false" ht="15" hidden="false" customHeight="false" outlineLevel="0" collapsed="false">
      <c r="A3263" s="29" t="s">
        <v>55</v>
      </c>
      <c r="B3263" s="29" t="s">
        <v>5386</v>
      </c>
      <c r="C3263" s="29" t="s">
        <v>258</v>
      </c>
      <c r="D3263" s="29" t="s">
        <v>259</v>
      </c>
      <c r="E3263" s="29" t="n">
        <v>488</v>
      </c>
      <c r="F3263" s="29" t="s">
        <v>137</v>
      </c>
      <c r="G3263" s="29" t="s">
        <v>6126</v>
      </c>
      <c r="H3263" s="30" t="n">
        <v>12.12</v>
      </c>
      <c r="I3263" s="31" t="n">
        <v>46271</v>
      </c>
      <c r="J3263" s="30" t="n">
        <v>12.12</v>
      </c>
      <c r="K3263" s="29" t="s">
        <v>120</v>
      </c>
      <c r="L3263" s="29" t="s">
        <v>221</v>
      </c>
      <c r="M3263" s="29"/>
      <c r="N3263" s="29" t="s">
        <v>134</v>
      </c>
      <c r="O3263" s="31" t="n">
        <v>46280</v>
      </c>
      <c r="P3263" s="29" t="s">
        <v>123</v>
      </c>
      <c r="Q3263" s="29" t="n">
        <f aca="false">IFERROR(VALUE(L3263),"")</f>
        <v>14</v>
      </c>
      <c r="R3263" s="29" t="n">
        <f aca="true">IF(O3263="","",O3263-TODAY())</f>
        <v>-5</v>
      </c>
      <c r="S3263" s="29" t="str">
        <f aca="false">IF(C3263="&lt;&lt; vazio &gt;&gt;","VAZIA",IF(AND(O3263&lt;&gt;"",R3263&lt;0),"VENCIDO",IF(AND(O3263&lt;&gt;"",R3263&lt;=Parametros!$B$10),"PRÓX. VENCIMENTO",IF(F3263="Q","QUALIDADE",IF(F3263="S","BLOQUEADO",IF(F3263="R","RESTRITO/DEVOLUÇÃO",IF(OR(N3263="QUAR",N3263="QRES"),"QUARENTENA",IF(OR(B3263="DESCARTE",B3263="DEVOLUÇÃO"),"DESCARTE/DEVOLUÇÃO",IF(AND(D3263="",K3263&lt;&gt;""),"SEM LOTE",IF(AND(Q3263&lt;&gt;"",Q3263&gt;=Parametros!$B$11),"PARADO/SEM GIRO","OK"))))))))))</f>
        <v>VENCIDO</v>
      </c>
      <c r="T3263" s="29" t="str">
        <f aca="false">IF(AND($S3263="PARADO/SEM GIRO",$K3263="KG",OR(Painel!$B$5="(Todos)",A3263=Painel!$B$5)*OR(Painel!$E$5="(Todos)",P3263=Painel!$E$5)),$J3263+ROW()/10000000,"")</f>
        <v/>
      </c>
      <c r="U3263" s="29" t="n">
        <f aca="false">IF(AND($S3263="VENCIDO",$K3263="KG",OR(Painel!$B$5="(Todos)",A3263=Painel!$B$5)*OR(Painel!$E$5="(Todos)",P3263=Painel!$E$5)),$J3263+ROW()/10000000,"")</f>
        <v>12.1203263</v>
      </c>
    </row>
    <row r="3264" customFormat="false" ht="15" hidden="false" customHeight="false" outlineLevel="0" collapsed="false">
      <c r="A3264" s="29" t="s">
        <v>55</v>
      </c>
      <c r="B3264" s="29" t="s">
        <v>5386</v>
      </c>
      <c r="C3264" s="29" t="s">
        <v>258</v>
      </c>
      <c r="D3264" s="29" t="s">
        <v>259</v>
      </c>
      <c r="E3264" s="29" t="n">
        <v>488</v>
      </c>
      <c r="F3264" s="29" t="s">
        <v>137</v>
      </c>
      <c r="G3264" s="29" t="s">
        <v>6127</v>
      </c>
      <c r="H3264" s="30" t="n">
        <v>36.36</v>
      </c>
      <c r="I3264" s="31" t="n">
        <v>46271</v>
      </c>
      <c r="J3264" s="30" t="n">
        <v>36.36</v>
      </c>
      <c r="K3264" s="29" t="s">
        <v>120</v>
      </c>
      <c r="L3264" s="29" t="s">
        <v>221</v>
      </c>
      <c r="M3264" s="29"/>
      <c r="N3264" s="29" t="s">
        <v>134</v>
      </c>
      <c r="O3264" s="31" t="n">
        <v>46280</v>
      </c>
      <c r="P3264" s="29" t="s">
        <v>123</v>
      </c>
      <c r="Q3264" s="29" t="n">
        <f aca="false">IFERROR(VALUE(L3264),"")</f>
        <v>14</v>
      </c>
      <c r="R3264" s="29" t="n">
        <f aca="true">IF(O3264="","",O3264-TODAY())</f>
        <v>-5</v>
      </c>
      <c r="S3264" s="29" t="str">
        <f aca="false">IF(C3264="&lt;&lt; vazio &gt;&gt;","VAZIA",IF(AND(O3264&lt;&gt;"",R3264&lt;0),"VENCIDO",IF(AND(O3264&lt;&gt;"",R3264&lt;=Parametros!$B$10),"PRÓX. VENCIMENTO",IF(F3264="Q","QUALIDADE",IF(F3264="S","BLOQUEADO",IF(F3264="R","RESTRITO/DEVOLUÇÃO",IF(OR(N3264="QUAR",N3264="QRES"),"QUARENTENA",IF(OR(B3264="DESCARTE",B3264="DEVOLUÇÃO"),"DESCARTE/DEVOLUÇÃO",IF(AND(D3264="",K3264&lt;&gt;""),"SEM LOTE",IF(AND(Q3264&lt;&gt;"",Q3264&gt;=Parametros!$B$11),"PARADO/SEM GIRO","OK"))))))))))</f>
        <v>VENCIDO</v>
      </c>
      <c r="T3264" s="29" t="str">
        <f aca="false">IF(AND($S3264="PARADO/SEM GIRO",$K3264="KG",OR(Painel!$B$5="(Todos)",A3264=Painel!$B$5)*OR(Painel!$E$5="(Todos)",P3264=Painel!$E$5)),$J3264+ROW()/10000000,"")</f>
        <v/>
      </c>
      <c r="U3264" s="29" t="n">
        <f aca="false">IF(AND($S3264="VENCIDO",$K3264="KG",OR(Painel!$B$5="(Todos)",A3264=Painel!$B$5)*OR(Painel!$E$5="(Todos)",P3264=Painel!$E$5)),$J3264+ROW()/10000000,"")</f>
        <v>36.3603264</v>
      </c>
    </row>
    <row r="3265" customFormat="false" ht="15" hidden="false" customHeight="false" outlineLevel="0" collapsed="false">
      <c r="A3265" s="29" t="s">
        <v>55</v>
      </c>
      <c r="B3265" s="29" t="s">
        <v>5386</v>
      </c>
      <c r="C3265" s="29" t="s">
        <v>258</v>
      </c>
      <c r="D3265" s="29" t="s">
        <v>259</v>
      </c>
      <c r="E3265" s="29" t="n">
        <v>488</v>
      </c>
      <c r="F3265" s="29" t="s">
        <v>137</v>
      </c>
      <c r="G3265" s="29" t="s">
        <v>6128</v>
      </c>
      <c r="H3265" s="30" t="n">
        <v>12.12</v>
      </c>
      <c r="I3265" s="31" t="n">
        <v>46271</v>
      </c>
      <c r="J3265" s="30" t="n">
        <v>12.12</v>
      </c>
      <c r="K3265" s="29" t="s">
        <v>120</v>
      </c>
      <c r="L3265" s="29" t="s">
        <v>221</v>
      </c>
      <c r="M3265" s="29"/>
      <c r="N3265" s="29" t="s">
        <v>134</v>
      </c>
      <c r="O3265" s="31" t="n">
        <v>46280</v>
      </c>
      <c r="P3265" s="29" t="s">
        <v>123</v>
      </c>
      <c r="Q3265" s="29" t="n">
        <f aca="false">IFERROR(VALUE(L3265),"")</f>
        <v>14</v>
      </c>
      <c r="R3265" s="29" t="n">
        <f aca="true">IF(O3265="","",O3265-TODAY())</f>
        <v>-5</v>
      </c>
      <c r="S3265" s="29" t="str">
        <f aca="false">IF(C3265="&lt;&lt; vazio &gt;&gt;","VAZIA",IF(AND(O3265&lt;&gt;"",R3265&lt;0),"VENCIDO",IF(AND(O3265&lt;&gt;"",R3265&lt;=Parametros!$B$10),"PRÓX. VENCIMENTO",IF(F3265="Q","QUALIDADE",IF(F3265="S","BLOQUEADO",IF(F3265="R","RESTRITO/DEVOLUÇÃO",IF(OR(N3265="QUAR",N3265="QRES"),"QUARENTENA",IF(OR(B3265="DESCARTE",B3265="DEVOLUÇÃO"),"DESCARTE/DEVOLUÇÃO",IF(AND(D3265="",K3265&lt;&gt;""),"SEM LOTE",IF(AND(Q3265&lt;&gt;"",Q3265&gt;=Parametros!$B$11),"PARADO/SEM GIRO","OK"))))))))))</f>
        <v>VENCIDO</v>
      </c>
      <c r="T3265" s="29" t="str">
        <f aca="false">IF(AND($S3265="PARADO/SEM GIRO",$K3265="KG",OR(Painel!$B$5="(Todos)",A3265=Painel!$B$5)*OR(Painel!$E$5="(Todos)",P3265=Painel!$E$5)),$J3265+ROW()/10000000,"")</f>
        <v/>
      </c>
      <c r="U3265" s="29" t="n">
        <f aca="false">IF(AND($S3265="VENCIDO",$K3265="KG",OR(Painel!$B$5="(Todos)",A3265=Painel!$B$5)*OR(Painel!$E$5="(Todos)",P3265=Painel!$E$5)),$J3265+ROW()/10000000,"")</f>
        <v>12.1203265</v>
      </c>
    </row>
    <row r="3266" customFormat="false" ht="15" hidden="false" customHeight="false" outlineLevel="0" collapsed="false">
      <c r="A3266" s="29" t="s">
        <v>55</v>
      </c>
      <c r="B3266" s="29" t="s">
        <v>5386</v>
      </c>
      <c r="C3266" s="29" t="s">
        <v>258</v>
      </c>
      <c r="D3266" s="29" t="s">
        <v>259</v>
      </c>
      <c r="E3266" s="29" t="n">
        <v>488</v>
      </c>
      <c r="F3266" s="29" t="s">
        <v>137</v>
      </c>
      <c r="G3266" s="29" t="s">
        <v>6129</v>
      </c>
      <c r="H3266" s="30" t="n">
        <v>24.24</v>
      </c>
      <c r="I3266" s="31" t="n">
        <v>46271</v>
      </c>
      <c r="J3266" s="30" t="n">
        <v>24.24</v>
      </c>
      <c r="K3266" s="29" t="s">
        <v>120</v>
      </c>
      <c r="L3266" s="29" t="s">
        <v>221</v>
      </c>
      <c r="M3266" s="29"/>
      <c r="N3266" s="29" t="s">
        <v>134</v>
      </c>
      <c r="O3266" s="31" t="n">
        <v>46280</v>
      </c>
      <c r="P3266" s="29" t="s">
        <v>123</v>
      </c>
      <c r="Q3266" s="29" t="n">
        <f aca="false">IFERROR(VALUE(L3266),"")</f>
        <v>14</v>
      </c>
      <c r="R3266" s="29" t="n">
        <f aca="true">IF(O3266="","",O3266-TODAY())</f>
        <v>-5</v>
      </c>
      <c r="S3266" s="29" t="str">
        <f aca="false">IF(C3266="&lt;&lt; vazio &gt;&gt;","VAZIA",IF(AND(O3266&lt;&gt;"",R3266&lt;0),"VENCIDO",IF(AND(O3266&lt;&gt;"",R3266&lt;=Parametros!$B$10),"PRÓX. VENCIMENTO",IF(F3266="Q","QUALIDADE",IF(F3266="S","BLOQUEADO",IF(F3266="R","RESTRITO/DEVOLUÇÃO",IF(OR(N3266="QUAR",N3266="QRES"),"QUARENTENA",IF(OR(B3266="DESCARTE",B3266="DEVOLUÇÃO"),"DESCARTE/DEVOLUÇÃO",IF(AND(D3266="",K3266&lt;&gt;""),"SEM LOTE",IF(AND(Q3266&lt;&gt;"",Q3266&gt;=Parametros!$B$11),"PARADO/SEM GIRO","OK"))))))))))</f>
        <v>VENCIDO</v>
      </c>
      <c r="T3266" s="29" t="str">
        <f aca="false">IF(AND($S3266="PARADO/SEM GIRO",$K3266="KG",OR(Painel!$B$5="(Todos)",A3266=Painel!$B$5)*OR(Painel!$E$5="(Todos)",P3266=Painel!$E$5)),$J3266+ROW()/10000000,"")</f>
        <v/>
      </c>
      <c r="U3266" s="29" t="n">
        <f aca="false">IF(AND($S3266="VENCIDO",$K3266="KG",OR(Painel!$B$5="(Todos)",A3266=Painel!$B$5)*OR(Painel!$E$5="(Todos)",P3266=Painel!$E$5)),$J3266+ROW()/10000000,"")</f>
        <v>24.2403266</v>
      </c>
    </row>
    <row r="3267" customFormat="false" ht="15" hidden="false" customHeight="false" outlineLevel="0" collapsed="false">
      <c r="A3267" s="29" t="s">
        <v>55</v>
      </c>
      <c r="B3267" s="29" t="s">
        <v>5386</v>
      </c>
      <c r="C3267" s="29" t="s">
        <v>258</v>
      </c>
      <c r="D3267" s="29" t="s">
        <v>259</v>
      </c>
      <c r="E3267" s="29" t="n">
        <v>488</v>
      </c>
      <c r="F3267" s="29" t="s">
        <v>137</v>
      </c>
      <c r="G3267" s="29" t="s">
        <v>6130</v>
      </c>
      <c r="H3267" s="30" t="n">
        <v>12.12</v>
      </c>
      <c r="I3267" s="31" t="n">
        <v>46271</v>
      </c>
      <c r="J3267" s="30" t="n">
        <v>12.12</v>
      </c>
      <c r="K3267" s="29" t="s">
        <v>120</v>
      </c>
      <c r="L3267" s="29" t="s">
        <v>221</v>
      </c>
      <c r="M3267" s="29"/>
      <c r="N3267" s="29" t="s">
        <v>134</v>
      </c>
      <c r="O3267" s="31" t="n">
        <v>46280</v>
      </c>
      <c r="P3267" s="29" t="s">
        <v>123</v>
      </c>
      <c r="Q3267" s="29" t="n">
        <f aca="false">IFERROR(VALUE(L3267),"")</f>
        <v>14</v>
      </c>
      <c r="R3267" s="29" t="n">
        <f aca="true">IF(O3267="","",O3267-TODAY())</f>
        <v>-5</v>
      </c>
      <c r="S3267" s="29" t="str">
        <f aca="false">IF(C3267="&lt;&lt; vazio &gt;&gt;","VAZIA",IF(AND(O3267&lt;&gt;"",R3267&lt;0),"VENCIDO",IF(AND(O3267&lt;&gt;"",R3267&lt;=Parametros!$B$10),"PRÓX. VENCIMENTO",IF(F3267="Q","QUALIDADE",IF(F3267="S","BLOQUEADO",IF(F3267="R","RESTRITO/DEVOLUÇÃO",IF(OR(N3267="QUAR",N3267="QRES"),"QUARENTENA",IF(OR(B3267="DESCARTE",B3267="DEVOLUÇÃO"),"DESCARTE/DEVOLUÇÃO",IF(AND(D3267="",K3267&lt;&gt;""),"SEM LOTE",IF(AND(Q3267&lt;&gt;"",Q3267&gt;=Parametros!$B$11),"PARADO/SEM GIRO","OK"))))))))))</f>
        <v>VENCIDO</v>
      </c>
      <c r="T3267" s="29" t="str">
        <f aca="false">IF(AND($S3267="PARADO/SEM GIRO",$K3267="KG",OR(Painel!$B$5="(Todos)",A3267=Painel!$B$5)*OR(Painel!$E$5="(Todos)",P3267=Painel!$E$5)),$J3267+ROW()/10000000,"")</f>
        <v/>
      </c>
      <c r="U3267" s="29" t="n">
        <f aca="false">IF(AND($S3267="VENCIDO",$K3267="KG",OR(Painel!$B$5="(Todos)",A3267=Painel!$B$5)*OR(Painel!$E$5="(Todos)",P3267=Painel!$E$5)),$J3267+ROW()/10000000,"")</f>
        <v>12.1203267</v>
      </c>
    </row>
    <row r="3268" customFormat="false" ht="15" hidden="false" customHeight="false" outlineLevel="0" collapsed="false">
      <c r="A3268" s="29" t="s">
        <v>55</v>
      </c>
      <c r="B3268" s="29" t="s">
        <v>5386</v>
      </c>
      <c r="C3268" s="29" t="s">
        <v>258</v>
      </c>
      <c r="D3268" s="29" t="s">
        <v>6131</v>
      </c>
      <c r="E3268" s="29" t="n">
        <v>488</v>
      </c>
      <c r="F3268" s="29" t="s">
        <v>137</v>
      </c>
      <c r="G3268" s="29" t="s">
        <v>6132</v>
      </c>
      <c r="H3268" s="30" t="n">
        <v>12.12</v>
      </c>
      <c r="I3268" s="31" t="n">
        <v>46271</v>
      </c>
      <c r="J3268" s="30" t="n">
        <v>12.12</v>
      </c>
      <c r="K3268" s="29" t="s">
        <v>120</v>
      </c>
      <c r="L3268" s="29" t="s">
        <v>221</v>
      </c>
      <c r="M3268" s="29"/>
      <c r="N3268" s="29" t="s">
        <v>134</v>
      </c>
      <c r="O3268" s="31" t="n">
        <v>46281</v>
      </c>
      <c r="P3268" s="29" t="s">
        <v>123</v>
      </c>
      <c r="Q3268" s="29" t="n">
        <f aca="false">IFERROR(VALUE(L3268),"")</f>
        <v>14</v>
      </c>
      <c r="R3268" s="29" t="n">
        <f aca="true">IF(O3268="","",O3268-TODAY())</f>
        <v>-4</v>
      </c>
      <c r="S3268" s="29" t="str">
        <f aca="false">IF(C3268="&lt;&lt; vazio &gt;&gt;","VAZIA",IF(AND(O3268&lt;&gt;"",R3268&lt;0),"VENCIDO",IF(AND(O3268&lt;&gt;"",R3268&lt;=Parametros!$B$10),"PRÓX. VENCIMENTO",IF(F3268="Q","QUALIDADE",IF(F3268="S","BLOQUEADO",IF(F3268="R","RESTRITO/DEVOLUÇÃO",IF(OR(N3268="QUAR",N3268="QRES"),"QUARENTENA",IF(OR(B3268="DESCARTE",B3268="DEVOLUÇÃO"),"DESCARTE/DEVOLUÇÃO",IF(AND(D3268="",K3268&lt;&gt;""),"SEM LOTE",IF(AND(Q3268&lt;&gt;"",Q3268&gt;=Parametros!$B$11),"PARADO/SEM GIRO","OK"))))))))))</f>
        <v>VENCIDO</v>
      </c>
      <c r="T3268" s="29" t="str">
        <f aca="false">IF(AND($S3268="PARADO/SEM GIRO",$K3268="KG",OR(Painel!$B$5="(Todos)",A3268=Painel!$B$5)*OR(Painel!$E$5="(Todos)",P3268=Painel!$E$5)),$J3268+ROW()/10000000,"")</f>
        <v/>
      </c>
      <c r="U3268" s="29" t="n">
        <f aca="false">IF(AND($S3268="VENCIDO",$K3268="KG",OR(Painel!$B$5="(Todos)",A3268=Painel!$B$5)*OR(Painel!$E$5="(Todos)",P3268=Painel!$E$5)),$J3268+ROW()/10000000,"")</f>
        <v>12.1203268</v>
      </c>
    </row>
    <row r="3269" customFormat="false" ht="15" hidden="false" customHeight="false" outlineLevel="0" collapsed="false">
      <c r="A3269" s="29" t="s">
        <v>55</v>
      </c>
      <c r="B3269" s="29" t="s">
        <v>5386</v>
      </c>
      <c r="C3269" s="29" t="s">
        <v>258</v>
      </c>
      <c r="D3269" s="29" t="s">
        <v>6131</v>
      </c>
      <c r="E3269" s="29" t="n">
        <v>488</v>
      </c>
      <c r="F3269" s="29" t="s">
        <v>137</v>
      </c>
      <c r="G3269" s="29" t="s">
        <v>6133</v>
      </c>
      <c r="H3269" s="30" t="n">
        <v>678.72</v>
      </c>
      <c r="I3269" s="31" t="n">
        <v>46271</v>
      </c>
      <c r="J3269" s="30" t="n">
        <v>678.72</v>
      </c>
      <c r="K3269" s="29" t="s">
        <v>120</v>
      </c>
      <c r="L3269" s="29" t="s">
        <v>221</v>
      </c>
      <c r="M3269" s="29"/>
      <c r="N3269" s="29" t="s">
        <v>134</v>
      </c>
      <c r="O3269" s="31" t="n">
        <v>46281</v>
      </c>
      <c r="P3269" s="29" t="s">
        <v>123</v>
      </c>
      <c r="Q3269" s="29" t="n">
        <f aca="false">IFERROR(VALUE(L3269),"")</f>
        <v>14</v>
      </c>
      <c r="R3269" s="29" t="n">
        <f aca="true">IF(O3269="","",O3269-TODAY())</f>
        <v>-4</v>
      </c>
      <c r="S3269" s="29" t="str">
        <f aca="false">IF(C3269="&lt;&lt; vazio &gt;&gt;","VAZIA",IF(AND(O3269&lt;&gt;"",R3269&lt;0),"VENCIDO",IF(AND(O3269&lt;&gt;"",R3269&lt;=Parametros!$B$10),"PRÓX. VENCIMENTO",IF(F3269="Q","QUALIDADE",IF(F3269="S","BLOQUEADO",IF(F3269="R","RESTRITO/DEVOLUÇÃO",IF(OR(N3269="QUAR",N3269="QRES"),"QUARENTENA",IF(OR(B3269="DESCARTE",B3269="DEVOLUÇÃO"),"DESCARTE/DEVOLUÇÃO",IF(AND(D3269="",K3269&lt;&gt;""),"SEM LOTE",IF(AND(Q3269&lt;&gt;"",Q3269&gt;=Parametros!$B$11),"PARADO/SEM GIRO","OK"))))))))))</f>
        <v>VENCIDO</v>
      </c>
      <c r="T3269" s="29" t="str">
        <f aca="false">IF(AND($S3269="PARADO/SEM GIRO",$K3269="KG",OR(Painel!$B$5="(Todos)",A3269=Painel!$B$5)*OR(Painel!$E$5="(Todos)",P3269=Painel!$E$5)),$J3269+ROW()/10000000,"")</f>
        <v/>
      </c>
      <c r="U3269" s="29" t="n">
        <f aca="false">IF(AND($S3269="VENCIDO",$K3269="KG",OR(Painel!$B$5="(Todos)",A3269=Painel!$B$5)*OR(Painel!$E$5="(Todos)",P3269=Painel!$E$5)),$J3269+ROW()/10000000,"")</f>
        <v>678.7203269</v>
      </c>
    </row>
    <row r="3270" customFormat="false" ht="15" hidden="false" customHeight="false" outlineLevel="0" collapsed="false">
      <c r="A3270" s="29" t="s">
        <v>55</v>
      </c>
      <c r="B3270" s="29" t="s">
        <v>5386</v>
      </c>
      <c r="C3270" s="29" t="s">
        <v>258</v>
      </c>
      <c r="D3270" s="29" t="s">
        <v>6131</v>
      </c>
      <c r="E3270" s="29" t="n">
        <v>488</v>
      </c>
      <c r="F3270" s="29" t="s">
        <v>137</v>
      </c>
      <c r="G3270" s="29" t="s">
        <v>6134</v>
      </c>
      <c r="H3270" s="30" t="n">
        <v>12.12</v>
      </c>
      <c r="I3270" s="31" t="n">
        <v>46271</v>
      </c>
      <c r="J3270" s="30" t="n">
        <v>12.12</v>
      </c>
      <c r="K3270" s="29" t="s">
        <v>120</v>
      </c>
      <c r="L3270" s="29" t="s">
        <v>221</v>
      </c>
      <c r="M3270" s="29"/>
      <c r="N3270" s="29" t="s">
        <v>134</v>
      </c>
      <c r="O3270" s="31" t="n">
        <v>46281</v>
      </c>
      <c r="P3270" s="29" t="s">
        <v>123</v>
      </c>
      <c r="Q3270" s="29" t="n">
        <f aca="false">IFERROR(VALUE(L3270),"")</f>
        <v>14</v>
      </c>
      <c r="R3270" s="29" t="n">
        <f aca="true">IF(O3270="","",O3270-TODAY())</f>
        <v>-4</v>
      </c>
      <c r="S3270" s="29" t="str">
        <f aca="false">IF(C3270="&lt;&lt; vazio &gt;&gt;","VAZIA",IF(AND(O3270&lt;&gt;"",R3270&lt;0),"VENCIDO",IF(AND(O3270&lt;&gt;"",R3270&lt;=Parametros!$B$10),"PRÓX. VENCIMENTO",IF(F3270="Q","QUALIDADE",IF(F3270="S","BLOQUEADO",IF(F3270="R","RESTRITO/DEVOLUÇÃO",IF(OR(N3270="QUAR",N3270="QRES"),"QUARENTENA",IF(OR(B3270="DESCARTE",B3270="DEVOLUÇÃO"),"DESCARTE/DEVOLUÇÃO",IF(AND(D3270="",K3270&lt;&gt;""),"SEM LOTE",IF(AND(Q3270&lt;&gt;"",Q3270&gt;=Parametros!$B$11),"PARADO/SEM GIRO","OK"))))))))))</f>
        <v>VENCIDO</v>
      </c>
      <c r="T3270" s="29" t="str">
        <f aca="false">IF(AND($S3270="PARADO/SEM GIRO",$K3270="KG",OR(Painel!$B$5="(Todos)",A3270=Painel!$B$5)*OR(Painel!$E$5="(Todos)",P3270=Painel!$E$5)),$J3270+ROW()/10000000,"")</f>
        <v/>
      </c>
      <c r="U3270" s="29" t="n">
        <f aca="false">IF(AND($S3270="VENCIDO",$K3270="KG",OR(Painel!$B$5="(Todos)",A3270=Painel!$B$5)*OR(Painel!$E$5="(Todos)",P3270=Painel!$E$5)),$J3270+ROW()/10000000,"")</f>
        <v>12.120327</v>
      </c>
    </row>
    <row r="3271" customFormat="false" ht="15" hidden="false" customHeight="false" outlineLevel="0" collapsed="false">
      <c r="A3271" s="29" t="s">
        <v>55</v>
      </c>
      <c r="B3271" s="29" t="s">
        <v>5386</v>
      </c>
      <c r="C3271" s="29" t="s">
        <v>481</v>
      </c>
      <c r="D3271" s="29" t="s">
        <v>6135</v>
      </c>
      <c r="E3271" s="29" t="n">
        <v>488</v>
      </c>
      <c r="F3271" s="29" t="s">
        <v>189</v>
      </c>
      <c r="G3271" s="29" t="s">
        <v>6136</v>
      </c>
      <c r="H3271" s="30" t="n">
        <v>16.4</v>
      </c>
      <c r="I3271" s="31" t="n">
        <v>46245</v>
      </c>
      <c r="J3271" s="30" t="n">
        <v>16.4</v>
      </c>
      <c r="K3271" s="29" t="s">
        <v>120</v>
      </c>
      <c r="L3271" s="29" t="s">
        <v>2312</v>
      </c>
      <c r="M3271" s="29"/>
      <c r="N3271" s="29" t="s">
        <v>122</v>
      </c>
      <c r="O3271" s="31" t="n">
        <v>45765</v>
      </c>
      <c r="P3271" s="29" t="s">
        <v>123</v>
      </c>
      <c r="Q3271" s="29" t="n">
        <f aca="false">IFERROR(VALUE(L3271),"")</f>
        <v>40</v>
      </c>
      <c r="R3271" s="29" t="n">
        <f aca="true">IF(O3271="","",O3271-TODAY())</f>
        <v>-520</v>
      </c>
      <c r="S3271" s="29" t="str">
        <f aca="false">IF(C3271="&lt;&lt; vazio &gt;&gt;","VAZIA",IF(AND(O3271&lt;&gt;"",R3271&lt;0),"VENCIDO",IF(AND(O3271&lt;&gt;"",R3271&lt;=Parametros!$B$10),"PRÓX. VENCIMENTO",IF(F3271="Q","QUALIDADE",IF(F3271="S","BLOQUEADO",IF(F3271="R","RESTRITO/DEVOLUÇÃO",IF(OR(N3271="QUAR",N3271="QRES"),"QUARENTENA",IF(OR(B3271="DESCARTE",B3271="DEVOLUÇÃO"),"DESCARTE/DEVOLUÇÃO",IF(AND(D3271="",K3271&lt;&gt;""),"SEM LOTE",IF(AND(Q3271&lt;&gt;"",Q3271&gt;=Parametros!$B$11),"PARADO/SEM GIRO","OK"))))))))))</f>
        <v>VENCIDO</v>
      </c>
      <c r="T3271" s="29" t="str">
        <f aca="false">IF(AND($S3271="PARADO/SEM GIRO",$K3271="KG",OR(Painel!$B$5="(Todos)",A3271=Painel!$B$5)*OR(Painel!$E$5="(Todos)",P3271=Painel!$E$5)),$J3271+ROW()/10000000,"")</f>
        <v/>
      </c>
      <c r="U3271" s="29" t="n">
        <f aca="false">IF(AND($S3271="VENCIDO",$K3271="KG",OR(Painel!$B$5="(Todos)",A3271=Painel!$B$5)*OR(Painel!$E$5="(Todos)",P3271=Painel!$E$5)),$J3271+ROW()/10000000,"")</f>
        <v>16.4003271</v>
      </c>
    </row>
    <row r="3272" customFormat="false" ht="15" hidden="false" customHeight="false" outlineLevel="0" collapsed="false">
      <c r="A3272" s="29" t="s">
        <v>55</v>
      </c>
      <c r="B3272" s="29" t="s">
        <v>5386</v>
      </c>
      <c r="C3272" s="29" t="s">
        <v>481</v>
      </c>
      <c r="D3272" s="29" t="s">
        <v>6135</v>
      </c>
      <c r="E3272" s="29" t="n">
        <v>488</v>
      </c>
      <c r="F3272" s="29" t="s">
        <v>189</v>
      </c>
      <c r="G3272" s="29" t="s">
        <v>6137</v>
      </c>
      <c r="H3272" s="30" t="n">
        <v>16.4</v>
      </c>
      <c r="I3272" s="31" t="n">
        <v>46240</v>
      </c>
      <c r="J3272" s="30" t="n">
        <v>16.4</v>
      </c>
      <c r="K3272" s="29" t="s">
        <v>120</v>
      </c>
      <c r="L3272" s="29" t="s">
        <v>1330</v>
      </c>
      <c r="M3272" s="29"/>
      <c r="N3272" s="29" t="s">
        <v>122</v>
      </c>
      <c r="O3272" s="31" t="n">
        <v>45765</v>
      </c>
      <c r="P3272" s="29" t="s">
        <v>123</v>
      </c>
      <c r="Q3272" s="29" t="n">
        <f aca="false">IFERROR(VALUE(L3272),"")</f>
        <v>45</v>
      </c>
      <c r="R3272" s="29" t="n">
        <f aca="true">IF(O3272="","",O3272-TODAY())</f>
        <v>-520</v>
      </c>
      <c r="S3272" s="29" t="str">
        <f aca="false">IF(C3272="&lt;&lt; vazio &gt;&gt;","VAZIA",IF(AND(O3272&lt;&gt;"",R3272&lt;0),"VENCIDO",IF(AND(O3272&lt;&gt;"",R3272&lt;=Parametros!$B$10),"PRÓX. VENCIMENTO",IF(F3272="Q","QUALIDADE",IF(F3272="S","BLOQUEADO",IF(F3272="R","RESTRITO/DEVOLUÇÃO",IF(OR(N3272="QUAR",N3272="QRES"),"QUARENTENA",IF(OR(B3272="DESCARTE",B3272="DEVOLUÇÃO"),"DESCARTE/DEVOLUÇÃO",IF(AND(D3272="",K3272&lt;&gt;""),"SEM LOTE",IF(AND(Q3272&lt;&gt;"",Q3272&gt;=Parametros!$B$11),"PARADO/SEM GIRO","OK"))))))))))</f>
        <v>VENCIDO</v>
      </c>
      <c r="T3272" s="29" t="str">
        <f aca="false">IF(AND($S3272="PARADO/SEM GIRO",$K3272="KG",OR(Painel!$B$5="(Todos)",A3272=Painel!$B$5)*OR(Painel!$E$5="(Todos)",P3272=Painel!$E$5)),$J3272+ROW()/10000000,"")</f>
        <v/>
      </c>
      <c r="U3272" s="29" t="n">
        <f aca="false">IF(AND($S3272="VENCIDO",$K3272="KG",OR(Painel!$B$5="(Todos)",A3272=Painel!$B$5)*OR(Painel!$E$5="(Todos)",P3272=Painel!$E$5)),$J3272+ROW()/10000000,"")</f>
        <v>16.4003272</v>
      </c>
    </row>
    <row r="3273" customFormat="false" ht="15" hidden="false" customHeight="false" outlineLevel="0" collapsed="false">
      <c r="A3273" s="29" t="s">
        <v>55</v>
      </c>
      <c r="B3273" s="29" t="s">
        <v>5386</v>
      </c>
      <c r="C3273" s="29" t="s">
        <v>481</v>
      </c>
      <c r="D3273" s="29" t="s">
        <v>6138</v>
      </c>
      <c r="E3273" s="29" t="n">
        <v>488</v>
      </c>
      <c r="F3273" s="29" t="s">
        <v>189</v>
      </c>
      <c r="G3273" s="29" t="s">
        <v>6139</v>
      </c>
      <c r="H3273" s="30" t="n">
        <v>131.2</v>
      </c>
      <c r="I3273" s="31" t="n">
        <v>46247</v>
      </c>
      <c r="J3273" s="30" t="n">
        <v>131.2</v>
      </c>
      <c r="K3273" s="29" t="s">
        <v>120</v>
      </c>
      <c r="L3273" s="29" t="s">
        <v>1719</v>
      </c>
      <c r="M3273" s="29"/>
      <c r="N3273" s="29" t="s">
        <v>122</v>
      </c>
      <c r="O3273" s="31" t="n">
        <v>46106</v>
      </c>
      <c r="P3273" s="29" t="s">
        <v>123</v>
      </c>
      <c r="Q3273" s="29" t="n">
        <f aca="false">IFERROR(VALUE(L3273),"")</f>
        <v>38</v>
      </c>
      <c r="R3273" s="29" t="n">
        <f aca="true">IF(O3273="","",O3273-TODAY())</f>
        <v>-179</v>
      </c>
      <c r="S3273" s="29" t="str">
        <f aca="false">IF(C3273="&lt;&lt; vazio &gt;&gt;","VAZIA",IF(AND(O3273&lt;&gt;"",R3273&lt;0),"VENCIDO",IF(AND(O3273&lt;&gt;"",R3273&lt;=Parametros!$B$10),"PRÓX. VENCIMENTO",IF(F3273="Q","QUALIDADE",IF(F3273="S","BLOQUEADO",IF(F3273="R","RESTRITO/DEVOLUÇÃO",IF(OR(N3273="QUAR",N3273="QRES"),"QUARENTENA",IF(OR(B3273="DESCARTE",B3273="DEVOLUÇÃO"),"DESCARTE/DEVOLUÇÃO",IF(AND(D3273="",K3273&lt;&gt;""),"SEM LOTE",IF(AND(Q3273&lt;&gt;"",Q3273&gt;=Parametros!$B$11),"PARADO/SEM GIRO","OK"))))))))))</f>
        <v>VENCIDO</v>
      </c>
      <c r="T3273" s="29" t="str">
        <f aca="false">IF(AND($S3273="PARADO/SEM GIRO",$K3273="KG",OR(Painel!$B$5="(Todos)",A3273=Painel!$B$5)*OR(Painel!$E$5="(Todos)",P3273=Painel!$E$5)),$J3273+ROW()/10000000,"")</f>
        <v/>
      </c>
      <c r="U3273" s="29" t="n">
        <f aca="false">IF(AND($S3273="VENCIDO",$K3273="KG",OR(Painel!$B$5="(Todos)",A3273=Painel!$B$5)*OR(Painel!$E$5="(Todos)",P3273=Painel!$E$5)),$J3273+ROW()/10000000,"")</f>
        <v>131.2003273</v>
      </c>
    </row>
    <row r="3274" customFormat="false" ht="15" hidden="false" customHeight="false" outlineLevel="0" collapsed="false">
      <c r="A3274" s="29" t="s">
        <v>55</v>
      </c>
      <c r="B3274" s="29" t="s">
        <v>5386</v>
      </c>
      <c r="C3274" s="29" t="s">
        <v>481</v>
      </c>
      <c r="D3274" s="29" t="s">
        <v>6138</v>
      </c>
      <c r="E3274" s="29" t="n">
        <v>488</v>
      </c>
      <c r="F3274" s="29" t="s">
        <v>189</v>
      </c>
      <c r="G3274" s="29" t="s">
        <v>6140</v>
      </c>
      <c r="H3274" s="30" t="n">
        <v>32.8</v>
      </c>
      <c r="I3274" s="31" t="n">
        <v>46240</v>
      </c>
      <c r="J3274" s="30" t="n">
        <v>32.8</v>
      </c>
      <c r="K3274" s="29" t="s">
        <v>120</v>
      </c>
      <c r="L3274" s="29" t="s">
        <v>1330</v>
      </c>
      <c r="M3274" s="29"/>
      <c r="N3274" s="29" t="s">
        <v>122</v>
      </c>
      <c r="O3274" s="31" t="n">
        <v>46106</v>
      </c>
      <c r="P3274" s="29" t="s">
        <v>123</v>
      </c>
      <c r="Q3274" s="29" t="n">
        <f aca="false">IFERROR(VALUE(L3274),"")</f>
        <v>45</v>
      </c>
      <c r="R3274" s="29" t="n">
        <f aca="true">IF(O3274="","",O3274-TODAY())</f>
        <v>-179</v>
      </c>
      <c r="S3274" s="29" t="str">
        <f aca="false">IF(C3274="&lt;&lt; vazio &gt;&gt;","VAZIA",IF(AND(O3274&lt;&gt;"",R3274&lt;0),"VENCIDO",IF(AND(O3274&lt;&gt;"",R3274&lt;=Parametros!$B$10),"PRÓX. VENCIMENTO",IF(F3274="Q","QUALIDADE",IF(F3274="S","BLOQUEADO",IF(F3274="R","RESTRITO/DEVOLUÇÃO",IF(OR(N3274="QUAR",N3274="QRES"),"QUARENTENA",IF(OR(B3274="DESCARTE",B3274="DEVOLUÇÃO"),"DESCARTE/DEVOLUÇÃO",IF(AND(D3274="",K3274&lt;&gt;""),"SEM LOTE",IF(AND(Q3274&lt;&gt;"",Q3274&gt;=Parametros!$B$11),"PARADO/SEM GIRO","OK"))))))))))</f>
        <v>VENCIDO</v>
      </c>
      <c r="T3274" s="29" t="str">
        <f aca="false">IF(AND($S3274="PARADO/SEM GIRO",$K3274="KG",OR(Painel!$B$5="(Todos)",A3274=Painel!$B$5)*OR(Painel!$E$5="(Todos)",P3274=Painel!$E$5)),$J3274+ROW()/10000000,"")</f>
        <v/>
      </c>
      <c r="U3274" s="29" t="n">
        <f aca="false">IF(AND($S3274="VENCIDO",$K3274="KG",OR(Painel!$B$5="(Todos)",A3274=Painel!$B$5)*OR(Painel!$E$5="(Todos)",P3274=Painel!$E$5)),$J3274+ROW()/10000000,"")</f>
        <v>32.8003274</v>
      </c>
    </row>
    <row r="3275" customFormat="false" ht="15" hidden="false" customHeight="false" outlineLevel="0" collapsed="false">
      <c r="A3275" s="29" t="s">
        <v>55</v>
      </c>
      <c r="B3275" s="29" t="s">
        <v>5386</v>
      </c>
      <c r="C3275" s="29" t="s">
        <v>481</v>
      </c>
      <c r="D3275" s="29" t="s">
        <v>6141</v>
      </c>
      <c r="E3275" s="29" t="n">
        <v>488</v>
      </c>
      <c r="F3275" s="29" t="s">
        <v>189</v>
      </c>
      <c r="G3275" s="29" t="s">
        <v>6142</v>
      </c>
      <c r="H3275" s="30" t="n">
        <v>590.4</v>
      </c>
      <c r="I3275" s="31" t="n">
        <v>46216</v>
      </c>
      <c r="J3275" s="30" t="n">
        <v>590.4</v>
      </c>
      <c r="K3275" s="29" t="s">
        <v>120</v>
      </c>
      <c r="L3275" s="29" t="s">
        <v>5770</v>
      </c>
      <c r="M3275" s="29"/>
      <c r="N3275" s="29" t="s">
        <v>122</v>
      </c>
      <c r="O3275" s="31" t="n">
        <v>46210</v>
      </c>
      <c r="P3275" s="29" t="s">
        <v>123</v>
      </c>
      <c r="Q3275" s="29" t="n">
        <f aca="false">IFERROR(VALUE(L3275),"")</f>
        <v>69</v>
      </c>
      <c r="R3275" s="29" t="n">
        <f aca="true">IF(O3275="","",O3275-TODAY())</f>
        <v>-75</v>
      </c>
      <c r="S3275" s="29" t="str">
        <f aca="false">IF(C3275="&lt;&lt; vazio &gt;&gt;","VAZIA",IF(AND(O3275&lt;&gt;"",R3275&lt;0),"VENCIDO",IF(AND(O3275&lt;&gt;"",R3275&lt;=Parametros!$B$10),"PRÓX. VENCIMENTO",IF(F3275="Q","QUALIDADE",IF(F3275="S","BLOQUEADO",IF(F3275="R","RESTRITO/DEVOLUÇÃO",IF(OR(N3275="QUAR",N3275="QRES"),"QUARENTENA",IF(OR(B3275="DESCARTE",B3275="DEVOLUÇÃO"),"DESCARTE/DEVOLUÇÃO",IF(AND(D3275="",K3275&lt;&gt;""),"SEM LOTE",IF(AND(Q3275&lt;&gt;"",Q3275&gt;=Parametros!$B$11),"PARADO/SEM GIRO","OK"))))))))))</f>
        <v>VENCIDO</v>
      </c>
      <c r="T3275" s="29" t="str">
        <f aca="false">IF(AND($S3275="PARADO/SEM GIRO",$K3275="KG",OR(Painel!$B$5="(Todos)",A3275=Painel!$B$5)*OR(Painel!$E$5="(Todos)",P3275=Painel!$E$5)),$J3275+ROW()/10000000,"")</f>
        <v/>
      </c>
      <c r="U3275" s="29" t="n">
        <f aca="false">IF(AND($S3275="VENCIDO",$K3275="KG",OR(Painel!$B$5="(Todos)",A3275=Painel!$B$5)*OR(Painel!$E$5="(Todos)",P3275=Painel!$E$5)),$J3275+ROW()/10000000,"")</f>
        <v>590.4003275</v>
      </c>
    </row>
    <row r="3276" customFormat="false" ht="15" hidden="false" customHeight="false" outlineLevel="0" collapsed="false">
      <c r="A3276" s="29" t="s">
        <v>55</v>
      </c>
      <c r="B3276" s="29" t="s">
        <v>5386</v>
      </c>
      <c r="C3276" s="29" t="s">
        <v>481</v>
      </c>
      <c r="D3276" s="29" t="s">
        <v>6143</v>
      </c>
      <c r="E3276" s="29" t="n">
        <v>488</v>
      </c>
      <c r="F3276" s="29" t="s">
        <v>189</v>
      </c>
      <c r="G3276" s="29" t="s">
        <v>6144</v>
      </c>
      <c r="H3276" s="30" t="n">
        <v>278.8</v>
      </c>
      <c r="I3276" s="31" t="n">
        <v>46216</v>
      </c>
      <c r="J3276" s="30" t="n">
        <v>278.8</v>
      </c>
      <c r="K3276" s="29" t="s">
        <v>120</v>
      </c>
      <c r="L3276" s="29" t="s">
        <v>5770</v>
      </c>
      <c r="M3276" s="29"/>
      <c r="N3276" s="29" t="s">
        <v>122</v>
      </c>
      <c r="O3276" s="31" t="n">
        <v>46211</v>
      </c>
      <c r="P3276" s="29" t="s">
        <v>123</v>
      </c>
      <c r="Q3276" s="29" t="n">
        <f aca="false">IFERROR(VALUE(L3276),"")</f>
        <v>69</v>
      </c>
      <c r="R3276" s="29" t="n">
        <f aca="true">IF(O3276="","",O3276-TODAY())</f>
        <v>-74</v>
      </c>
      <c r="S3276" s="29" t="str">
        <f aca="false">IF(C3276="&lt;&lt; vazio &gt;&gt;","VAZIA",IF(AND(O3276&lt;&gt;"",R3276&lt;0),"VENCIDO",IF(AND(O3276&lt;&gt;"",R3276&lt;=Parametros!$B$10),"PRÓX. VENCIMENTO",IF(F3276="Q","QUALIDADE",IF(F3276="S","BLOQUEADO",IF(F3276="R","RESTRITO/DEVOLUÇÃO",IF(OR(N3276="QUAR",N3276="QRES"),"QUARENTENA",IF(OR(B3276="DESCARTE",B3276="DEVOLUÇÃO"),"DESCARTE/DEVOLUÇÃO",IF(AND(D3276="",K3276&lt;&gt;""),"SEM LOTE",IF(AND(Q3276&lt;&gt;"",Q3276&gt;=Parametros!$B$11),"PARADO/SEM GIRO","OK"))))))))))</f>
        <v>VENCIDO</v>
      </c>
      <c r="T3276" s="29" t="str">
        <f aca="false">IF(AND($S3276="PARADO/SEM GIRO",$K3276="KG",OR(Painel!$B$5="(Todos)",A3276=Painel!$B$5)*OR(Painel!$E$5="(Todos)",P3276=Painel!$E$5)),$J3276+ROW()/10000000,"")</f>
        <v/>
      </c>
      <c r="U3276" s="29" t="n">
        <f aca="false">IF(AND($S3276="VENCIDO",$K3276="KG",OR(Painel!$B$5="(Todos)",A3276=Painel!$B$5)*OR(Painel!$E$5="(Todos)",P3276=Painel!$E$5)),$J3276+ROW()/10000000,"")</f>
        <v>278.8003276</v>
      </c>
    </row>
    <row r="3277" customFormat="false" ht="15" hidden="false" customHeight="false" outlineLevel="0" collapsed="false">
      <c r="A3277" s="29" t="s">
        <v>55</v>
      </c>
      <c r="B3277" s="29" t="s">
        <v>5386</v>
      </c>
      <c r="C3277" s="29" t="s">
        <v>481</v>
      </c>
      <c r="D3277" s="29" t="s">
        <v>6145</v>
      </c>
      <c r="E3277" s="29" t="n">
        <v>488</v>
      </c>
      <c r="F3277" s="29" t="s">
        <v>137</v>
      </c>
      <c r="G3277" s="29" t="s">
        <v>6146</v>
      </c>
      <c r="H3277" s="30" t="n">
        <v>16.4</v>
      </c>
      <c r="I3277" s="31" t="n">
        <v>46271</v>
      </c>
      <c r="J3277" s="30" t="n">
        <v>16.4</v>
      </c>
      <c r="K3277" s="29" t="s">
        <v>120</v>
      </c>
      <c r="L3277" s="29" t="s">
        <v>221</v>
      </c>
      <c r="M3277" s="29"/>
      <c r="N3277" s="29" t="s">
        <v>134</v>
      </c>
      <c r="O3277" s="31" t="n">
        <v>46281</v>
      </c>
      <c r="P3277" s="29" t="s">
        <v>123</v>
      </c>
      <c r="Q3277" s="29" t="n">
        <f aca="false">IFERROR(VALUE(L3277),"")</f>
        <v>14</v>
      </c>
      <c r="R3277" s="29" t="n">
        <f aca="true">IF(O3277="","",O3277-TODAY())</f>
        <v>-4</v>
      </c>
      <c r="S3277" s="29" t="str">
        <f aca="false">IF(C3277="&lt;&lt; vazio &gt;&gt;","VAZIA",IF(AND(O3277&lt;&gt;"",R3277&lt;0),"VENCIDO",IF(AND(O3277&lt;&gt;"",R3277&lt;=Parametros!$B$10),"PRÓX. VENCIMENTO",IF(F3277="Q","QUALIDADE",IF(F3277="S","BLOQUEADO",IF(F3277="R","RESTRITO/DEVOLUÇÃO",IF(OR(N3277="QUAR",N3277="QRES"),"QUARENTENA",IF(OR(B3277="DESCARTE",B3277="DEVOLUÇÃO"),"DESCARTE/DEVOLUÇÃO",IF(AND(D3277="",K3277&lt;&gt;""),"SEM LOTE",IF(AND(Q3277&lt;&gt;"",Q3277&gt;=Parametros!$B$11),"PARADO/SEM GIRO","OK"))))))))))</f>
        <v>VENCIDO</v>
      </c>
      <c r="T3277" s="29" t="str">
        <f aca="false">IF(AND($S3277="PARADO/SEM GIRO",$K3277="KG",OR(Painel!$B$5="(Todos)",A3277=Painel!$B$5)*OR(Painel!$E$5="(Todos)",P3277=Painel!$E$5)),$J3277+ROW()/10000000,"")</f>
        <v/>
      </c>
      <c r="U3277" s="29" t="n">
        <f aca="false">IF(AND($S3277="VENCIDO",$K3277="KG",OR(Painel!$B$5="(Todos)",A3277=Painel!$B$5)*OR(Painel!$E$5="(Todos)",P3277=Painel!$E$5)),$J3277+ROW()/10000000,"")</f>
        <v>16.4003277</v>
      </c>
    </row>
    <row r="3278" customFormat="false" ht="15" hidden="false" customHeight="false" outlineLevel="0" collapsed="false">
      <c r="A3278" s="29" t="s">
        <v>55</v>
      </c>
      <c r="B3278" s="29" t="s">
        <v>5386</v>
      </c>
      <c r="C3278" s="29" t="s">
        <v>481</v>
      </c>
      <c r="D3278" s="29" t="s">
        <v>6147</v>
      </c>
      <c r="E3278" s="29" t="n">
        <v>488</v>
      </c>
      <c r="F3278" s="29" t="s">
        <v>137</v>
      </c>
      <c r="G3278" s="29" t="s">
        <v>6148</v>
      </c>
      <c r="H3278" s="30" t="n">
        <v>82</v>
      </c>
      <c r="I3278" s="31" t="n">
        <v>46271</v>
      </c>
      <c r="J3278" s="30" t="n">
        <v>82</v>
      </c>
      <c r="K3278" s="29" t="s">
        <v>120</v>
      </c>
      <c r="L3278" s="29" t="s">
        <v>221</v>
      </c>
      <c r="M3278" s="29"/>
      <c r="N3278" s="29" t="s">
        <v>134</v>
      </c>
      <c r="O3278" s="31" t="n">
        <v>46282</v>
      </c>
      <c r="P3278" s="29" t="s">
        <v>123</v>
      </c>
      <c r="Q3278" s="29" t="n">
        <f aca="false">IFERROR(VALUE(L3278),"")</f>
        <v>14</v>
      </c>
      <c r="R3278" s="29" t="n">
        <f aca="true">IF(O3278="","",O3278-TODAY())</f>
        <v>-3</v>
      </c>
      <c r="S3278" s="29" t="str">
        <f aca="false">IF(C3278="&lt;&lt; vazio &gt;&gt;","VAZIA",IF(AND(O3278&lt;&gt;"",R3278&lt;0),"VENCIDO",IF(AND(O3278&lt;&gt;"",R3278&lt;=Parametros!$B$10),"PRÓX. VENCIMENTO",IF(F3278="Q","QUALIDADE",IF(F3278="S","BLOQUEADO",IF(F3278="R","RESTRITO/DEVOLUÇÃO",IF(OR(N3278="QUAR",N3278="QRES"),"QUARENTENA",IF(OR(B3278="DESCARTE",B3278="DEVOLUÇÃO"),"DESCARTE/DEVOLUÇÃO",IF(AND(D3278="",K3278&lt;&gt;""),"SEM LOTE",IF(AND(Q3278&lt;&gt;"",Q3278&gt;=Parametros!$B$11),"PARADO/SEM GIRO","OK"))))))))))</f>
        <v>VENCIDO</v>
      </c>
      <c r="T3278" s="29" t="str">
        <f aca="false">IF(AND($S3278="PARADO/SEM GIRO",$K3278="KG",OR(Painel!$B$5="(Todos)",A3278=Painel!$B$5)*OR(Painel!$E$5="(Todos)",P3278=Painel!$E$5)),$J3278+ROW()/10000000,"")</f>
        <v/>
      </c>
      <c r="U3278" s="29" t="n">
        <f aca="false">IF(AND($S3278="VENCIDO",$K3278="KG",OR(Painel!$B$5="(Todos)",A3278=Painel!$B$5)*OR(Painel!$E$5="(Todos)",P3278=Painel!$E$5)),$J3278+ROW()/10000000,"")</f>
        <v>82.0003278</v>
      </c>
    </row>
    <row r="3279" customFormat="false" ht="15" hidden="false" customHeight="false" outlineLevel="0" collapsed="false">
      <c r="A3279" s="29" t="s">
        <v>55</v>
      </c>
      <c r="B3279" s="29" t="s">
        <v>5386</v>
      </c>
      <c r="C3279" s="29" t="s">
        <v>481</v>
      </c>
      <c r="D3279" s="29" t="s">
        <v>6147</v>
      </c>
      <c r="E3279" s="29" t="n">
        <v>488</v>
      </c>
      <c r="F3279" s="29" t="s">
        <v>137</v>
      </c>
      <c r="G3279" s="29" t="s">
        <v>6149</v>
      </c>
      <c r="H3279" s="30" t="n">
        <v>16.4</v>
      </c>
      <c r="I3279" s="31" t="n">
        <v>46271</v>
      </c>
      <c r="J3279" s="30" t="n">
        <v>16.4</v>
      </c>
      <c r="K3279" s="29" t="s">
        <v>120</v>
      </c>
      <c r="L3279" s="29" t="s">
        <v>221</v>
      </c>
      <c r="M3279" s="29"/>
      <c r="N3279" s="29" t="s">
        <v>134</v>
      </c>
      <c r="O3279" s="31" t="n">
        <v>46282</v>
      </c>
      <c r="P3279" s="29" t="s">
        <v>123</v>
      </c>
      <c r="Q3279" s="29" t="n">
        <f aca="false">IFERROR(VALUE(L3279),"")</f>
        <v>14</v>
      </c>
      <c r="R3279" s="29" t="n">
        <f aca="true">IF(O3279="","",O3279-TODAY())</f>
        <v>-3</v>
      </c>
      <c r="S3279" s="29" t="str">
        <f aca="false">IF(C3279="&lt;&lt; vazio &gt;&gt;","VAZIA",IF(AND(O3279&lt;&gt;"",R3279&lt;0),"VENCIDO",IF(AND(O3279&lt;&gt;"",R3279&lt;=Parametros!$B$10),"PRÓX. VENCIMENTO",IF(F3279="Q","QUALIDADE",IF(F3279="S","BLOQUEADO",IF(F3279="R","RESTRITO/DEVOLUÇÃO",IF(OR(N3279="QUAR",N3279="QRES"),"QUARENTENA",IF(OR(B3279="DESCARTE",B3279="DEVOLUÇÃO"),"DESCARTE/DEVOLUÇÃO",IF(AND(D3279="",K3279&lt;&gt;""),"SEM LOTE",IF(AND(Q3279&lt;&gt;"",Q3279&gt;=Parametros!$B$11),"PARADO/SEM GIRO","OK"))))))))))</f>
        <v>VENCIDO</v>
      </c>
      <c r="T3279" s="29" t="str">
        <f aca="false">IF(AND($S3279="PARADO/SEM GIRO",$K3279="KG",OR(Painel!$B$5="(Todos)",A3279=Painel!$B$5)*OR(Painel!$E$5="(Todos)",P3279=Painel!$E$5)),$J3279+ROW()/10000000,"")</f>
        <v/>
      </c>
      <c r="U3279" s="29" t="n">
        <f aca="false">IF(AND($S3279="VENCIDO",$K3279="KG",OR(Painel!$B$5="(Todos)",A3279=Painel!$B$5)*OR(Painel!$E$5="(Todos)",P3279=Painel!$E$5)),$J3279+ROW()/10000000,"")</f>
        <v>16.4003279</v>
      </c>
    </row>
    <row r="3280" customFormat="false" ht="15" hidden="false" customHeight="false" outlineLevel="0" collapsed="false">
      <c r="A3280" s="29" t="s">
        <v>55</v>
      </c>
      <c r="B3280" s="29" t="s">
        <v>5386</v>
      </c>
      <c r="C3280" s="29" t="s">
        <v>481</v>
      </c>
      <c r="D3280" s="29" t="s">
        <v>6147</v>
      </c>
      <c r="E3280" s="29" t="n">
        <v>488</v>
      </c>
      <c r="F3280" s="29" t="s">
        <v>137</v>
      </c>
      <c r="G3280" s="29" t="s">
        <v>6150</v>
      </c>
      <c r="H3280" s="30" t="n">
        <v>16.4</v>
      </c>
      <c r="I3280" s="31" t="n">
        <v>46271</v>
      </c>
      <c r="J3280" s="30" t="n">
        <v>16.4</v>
      </c>
      <c r="K3280" s="29" t="s">
        <v>120</v>
      </c>
      <c r="L3280" s="29" t="s">
        <v>221</v>
      </c>
      <c r="M3280" s="29"/>
      <c r="N3280" s="29" t="s">
        <v>134</v>
      </c>
      <c r="O3280" s="31" t="n">
        <v>46282</v>
      </c>
      <c r="P3280" s="29" t="s">
        <v>123</v>
      </c>
      <c r="Q3280" s="29" t="n">
        <f aca="false">IFERROR(VALUE(L3280),"")</f>
        <v>14</v>
      </c>
      <c r="R3280" s="29" t="n">
        <f aca="true">IF(O3280="","",O3280-TODAY())</f>
        <v>-3</v>
      </c>
      <c r="S3280" s="29" t="str">
        <f aca="false">IF(C3280="&lt;&lt; vazio &gt;&gt;","VAZIA",IF(AND(O3280&lt;&gt;"",R3280&lt;0),"VENCIDO",IF(AND(O3280&lt;&gt;"",R3280&lt;=Parametros!$B$10),"PRÓX. VENCIMENTO",IF(F3280="Q","QUALIDADE",IF(F3280="S","BLOQUEADO",IF(F3280="R","RESTRITO/DEVOLUÇÃO",IF(OR(N3280="QUAR",N3280="QRES"),"QUARENTENA",IF(OR(B3280="DESCARTE",B3280="DEVOLUÇÃO"),"DESCARTE/DEVOLUÇÃO",IF(AND(D3280="",K3280&lt;&gt;""),"SEM LOTE",IF(AND(Q3280&lt;&gt;"",Q3280&gt;=Parametros!$B$11),"PARADO/SEM GIRO","OK"))))))))))</f>
        <v>VENCIDO</v>
      </c>
      <c r="T3280" s="29" t="str">
        <f aca="false">IF(AND($S3280="PARADO/SEM GIRO",$K3280="KG",OR(Painel!$B$5="(Todos)",A3280=Painel!$B$5)*OR(Painel!$E$5="(Todos)",P3280=Painel!$E$5)),$J3280+ROW()/10000000,"")</f>
        <v/>
      </c>
      <c r="U3280" s="29" t="n">
        <f aca="false">IF(AND($S3280="VENCIDO",$K3280="KG",OR(Painel!$B$5="(Todos)",A3280=Painel!$B$5)*OR(Painel!$E$5="(Todos)",P3280=Painel!$E$5)),$J3280+ROW()/10000000,"")</f>
        <v>16.400328</v>
      </c>
    </row>
    <row r="3281" customFormat="false" ht="15" hidden="false" customHeight="false" outlineLevel="0" collapsed="false">
      <c r="A3281" s="29" t="s">
        <v>55</v>
      </c>
      <c r="B3281" s="29" t="s">
        <v>5386</v>
      </c>
      <c r="C3281" s="29" t="s">
        <v>481</v>
      </c>
      <c r="D3281" s="29" t="s">
        <v>6151</v>
      </c>
      <c r="E3281" s="29" t="n">
        <v>488</v>
      </c>
      <c r="F3281" s="29" t="s">
        <v>137</v>
      </c>
      <c r="G3281" s="29" t="s">
        <v>6152</v>
      </c>
      <c r="H3281" s="30" t="n">
        <v>32.8</v>
      </c>
      <c r="I3281" s="31" t="n">
        <v>46271</v>
      </c>
      <c r="J3281" s="30" t="n">
        <v>32.8</v>
      </c>
      <c r="K3281" s="29" t="s">
        <v>120</v>
      </c>
      <c r="L3281" s="29" t="s">
        <v>221</v>
      </c>
      <c r="M3281" s="29"/>
      <c r="N3281" s="29" t="s">
        <v>134</v>
      </c>
      <c r="O3281" s="31" t="n">
        <v>46283</v>
      </c>
      <c r="P3281" s="29" t="s">
        <v>123</v>
      </c>
      <c r="Q3281" s="29" t="n">
        <f aca="false">IFERROR(VALUE(L3281),"")</f>
        <v>14</v>
      </c>
      <c r="R3281" s="29" t="n">
        <f aca="true">IF(O3281="","",O3281-TODAY())</f>
        <v>-2</v>
      </c>
      <c r="S3281" s="29" t="str">
        <f aca="false">IF(C3281="&lt;&lt; vazio &gt;&gt;","VAZIA",IF(AND(O3281&lt;&gt;"",R3281&lt;0),"VENCIDO",IF(AND(O3281&lt;&gt;"",R3281&lt;=Parametros!$B$10),"PRÓX. VENCIMENTO",IF(F3281="Q","QUALIDADE",IF(F3281="S","BLOQUEADO",IF(F3281="R","RESTRITO/DEVOLUÇÃO",IF(OR(N3281="QUAR",N3281="QRES"),"QUARENTENA",IF(OR(B3281="DESCARTE",B3281="DEVOLUÇÃO"),"DESCARTE/DEVOLUÇÃO",IF(AND(D3281="",K3281&lt;&gt;""),"SEM LOTE",IF(AND(Q3281&lt;&gt;"",Q3281&gt;=Parametros!$B$11),"PARADO/SEM GIRO","OK"))))))))))</f>
        <v>VENCIDO</v>
      </c>
      <c r="T3281" s="29" t="str">
        <f aca="false">IF(AND($S3281="PARADO/SEM GIRO",$K3281="KG",OR(Painel!$B$5="(Todos)",A3281=Painel!$B$5)*OR(Painel!$E$5="(Todos)",P3281=Painel!$E$5)),$J3281+ROW()/10000000,"")</f>
        <v/>
      </c>
      <c r="U3281" s="29" t="n">
        <f aca="false">IF(AND($S3281="VENCIDO",$K3281="KG",OR(Painel!$B$5="(Todos)",A3281=Painel!$B$5)*OR(Painel!$E$5="(Todos)",P3281=Painel!$E$5)),$J3281+ROW()/10000000,"")</f>
        <v>32.8003281</v>
      </c>
    </row>
    <row r="3282" customFormat="false" ht="15" hidden="false" customHeight="false" outlineLevel="0" collapsed="false">
      <c r="A3282" s="29" t="s">
        <v>55</v>
      </c>
      <c r="B3282" s="29" t="s">
        <v>5386</v>
      </c>
      <c r="C3282" s="29" t="s">
        <v>481</v>
      </c>
      <c r="D3282" s="29" t="s">
        <v>6151</v>
      </c>
      <c r="E3282" s="29" t="n">
        <v>488</v>
      </c>
      <c r="F3282" s="29" t="s">
        <v>137</v>
      </c>
      <c r="G3282" s="29" t="s">
        <v>6153</v>
      </c>
      <c r="H3282" s="30" t="n">
        <v>16.4</v>
      </c>
      <c r="I3282" s="31" t="n">
        <v>46271</v>
      </c>
      <c r="J3282" s="30" t="n">
        <v>16.4</v>
      </c>
      <c r="K3282" s="29" t="s">
        <v>120</v>
      </c>
      <c r="L3282" s="29" t="s">
        <v>221</v>
      </c>
      <c r="M3282" s="29"/>
      <c r="N3282" s="29" t="s">
        <v>134</v>
      </c>
      <c r="O3282" s="31" t="n">
        <v>46283</v>
      </c>
      <c r="P3282" s="29" t="s">
        <v>123</v>
      </c>
      <c r="Q3282" s="29" t="n">
        <f aca="false">IFERROR(VALUE(L3282),"")</f>
        <v>14</v>
      </c>
      <c r="R3282" s="29" t="n">
        <f aca="true">IF(O3282="","",O3282-TODAY())</f>
        <v>-2</v>
      </c>
      <c r="S3282" s="29" t="str">
        <f aca="false">IF(C3282="&lt;&lt; vazio &gt;&gt;","VAZIA",IF(AND(O3282&lt;&gt;"",R3282&lt;0),"VENCIDO",IF(AND(O3282&lt;&gt;"",R3282&lt;=Parametros!$B$10),"PRÓX. VENCIMENTO",IF(F3282="Q","QUALIDADE",IF(F3282="S","BLOQUEADO",IF(F3282="R","RESTRITO/DEVOLUÇÃO",IF(OR(N3282="QUAR",N3282="QRES"),"QUARENTENA",IF(OR(B3282="DESCARTE",B3282="DEVOLUÇÃO"),"DESCARTE/DEVOLUÇÃO",IF(AND(D3282="",K3282&lt;&gt;""),"SEM LOTE",IF(AND(Q3282&lt;&gt;"",Q3282&gt;=Parametros!$B$11),"PARADO/SEM GIRO","OK"))))))))))</f>
        <v>VENCIDO</v>
      </c>
      <c r="T3282" s="29" t="str">
        <f aca="false">IF(AND($S3282="PARADO/SEM GIRO",$K3282="KG",OR(Painel!$B$5="(Todos)",A3282=Painel!$B$5)*OR(Painel!$E$5="(Todos)",P3282=Painel!$E$5)),$J3282+ROW()/10000000,"")</f>
        <v/>
      </c>
      <c r="U3282" s="29" t="n">
        <f aca="false">IF(AND($S3282="VENCIDO",$K3282="KG",OR(Painel!$B$5="(Todos)",A3282=Painel!$B$5)*OR(Painel!$E$5="(Todos)",P3282=Painel!$E$5)),$J3282+ROW()/10000000,"")</f>
        <v>16.4003282</v>
      </c>
    </row>
    <row r="3283" customFormat="false" ht="15" hidden="false" customHeight="false" outlineLevel="0" collapsed="false">
      <c r="A3283" s="29" t="s">
        <v>55</v>
      </c>
      <c r="B3283" s="29" t="s">
        <v>5386</v>
      </c>
      <c r="C3283" s="29" t="s">
        <v>260</v>
      </c>
      <c r="D3283" s="29" t="s">
        <v>261</v>
      </c>
      <c r="E3283" s="29" t="n">
        <v>488</v>
      </c>
      <c r="F3283" s="29" t="s">
        <v>137</v>
      </c>
      <c r="G3283" s="29" t="s">
        <v>6154</v>
      </c>
      <c r="H3283" s="30" t="n">
        <v>20</v>
      </c>
      <c r="I3283" s="31" t="n">
        <v>46265</v>
      </c>
      <c r="J3283" s="30" t="n">
        <v>20</v>
      </c>
      <c r="K3283" s="29" t="s">
        <v>120</v>
      </c>
      <c r="L3283" s="29" t="s">
        <v>216</v>
      </c>
      <c r="M3283" s="29"/>
      <c r="N3283" s="29" t="s">
        <v>122</v>
      </c>
      <c r="O3283" s="29"/>
      <c r="P3283" s="29" t="s">
        <v>123</v>
      </c>
      <c r="Q3283" s="29" t="n">
        <f aca="false">IFERROR(VALUE(L3283),"")</f>
        <v>20</v>
      </c>
      <c r="R3283" s="29" t="str">
        <f aca="true">IF(O3283="","",O3283-TODAY())</f>
        <v/>
      </c>
      <c r="S3283" s="29" t="str">
        <f aca="false">IF(C3283="&lt;&lt; vazio &gt;&gt;","VAZIA",IF(AND(O3283&lt;&gt;"",R3283&lt;0),"VENCIDO",IF(AND(O3283&lt;&gt;"",R3283&lt;=Parametros!$B$10),"PRÓX. VENCIMENTO",IF(F3283="Q","QUALIDADE",IF(F3283="S","BLOQUEADO",IF(F3283="R","RESTRITO/DEVOLUÇÃO",IF(OR(N3283="QUAR",N3283="QRES"),"QUARENTENA",IF(OR(B3283="DESCARTE",B3283="DEVOLUÇÃO"),"DESCARTE/DEVOLUÇÃO",IF(AND(D3283="",K3283&lt;&gt;""),"SEM LOTE",IF(AND(Q3283&lt;&gt;"",Q3283&gt;=Parametros!$B$11),"PARADO/SEM GIRO","OK"))))))))))</f>
        <v>BLOQUEADO</v>
      </c>
      <c r="T3283" s="29" t="str">
        <f aca="false">IF(AND($S3283="PARADO/SEM GIRO",$K3283="KG",OR(Painel!$B$5="(Todos)",A3283=Painel!$B$5)*OR(Painel!$E$5="(Todos)",P3283=Painel!$E$5)),$J3283+ROW()/10000000,"")</f>
        <v/>
      </c>
      <c r="U3283" s="29" t="str">
        <f aca="false">IF(AND($S3283="VENCIDO",$K3283="KG",OR(Painel!$B$5="(Todos)",A3283=Painel!$B$5)*OR(Painel!$E$5="(Todos)",P3283=Painel!$E$5)),$J3283+ROW()/10000000,"")</f>
        <v/>
      </c>
    </row>
    <row r="3284" customFormat="false" ht="15" hidden="false" customHeight="false" outlineLevel="0" collapsed="false">
      <c r="A3284" s="29" t="s">
        <v>55</v>
      </c>
      <c r="B3284" s="29" t="s">
        <v>5386</v>
      </c>
      <c r="C3284" s="29" t="s">
        <v>260</v>
      </c>
      <c r="D3284" s="29" t="s">
        <v>261</v>
      </c>
      <c r="E3284" s="29" t="n">
        <v>488</v>
      </c>
      <c r="F3284" s="29" t="s">
        <v>137</v>
      </c>
      <c r="G3284" s="29" t="s">
        <v>6155</v>
      </c>
      <c r="H3284" s="30" t="n">
        <v>20</v>
      </c>
      <c r="I3284" s="31" t="n">
        <v>46265</v>
      </c>
      <c r="J3284" s="30" t="n">
        <v>20</v>
      </c>
      <c r="K3284" s="29" t="s">
        <v>120</v>
      </c>
      <c r="L3284" s="29" t="s">
        <v>216</v>
      </c>
      <c r="M3284" s="29"/>
      <c r="N3284" s="29" t="s">
        <v>122</v>
      </c>
      <c r="O3284" s="29"/>
      <c r="P3284" s="29" t="s">
        <v>123</v>
      </c>
      <c r="Q3284" s="29" t="n">
        <f aca="false">IFERROR(VALUE(L3284),"")</f>
        <v>20</v>
      </c>
      <c r="R3284" s="29" t="str">
        <f aca="true">IF(O3284="","",O3284-TODAY())</f>
        <v/>
      </c>
      <c r="S3284" s="29" t="str">
        <f aca="false">IF(C3284="&lt;&lt; vazio &gt;&gt;","VAZIA",IF(AND(O3284&lt;&gt;"",R3284&lt;0),"VENCIDO",IF(AND(O3284&lt;&gt;"",R3284&lt;=Parametros!$B$10),"PRÓX. VENCIMENTO",IF(F3284="Q","QUALIDADE",IF(F3284="S","BLOQUEADO",IF(F3284="R","RESTRITO/DEVOLUÇÃO",IF(OR(N3284="QUAR",N3284="QRES"),"QUARENTENA",IF(OR(B3284="DESCARTE",B3284="DEVOLUÇÃO"),"DESCARTE/DEVOLUÇÃO",IF(AND(D3284="",K3284&lt;&gt;""),"SEM LOTE",IF(AND(Q3284&lt;&gt;"",Q3284&gt;=Parametros!$B$11),"PARADO/SEM GIRO","OK"))))))))))</f>
        <v>BLOQUEADO</v>
      </c>
      <c r="T3284" s="29" t="str">
        <f aca="false">IF(AND($S3284="PARADO/SEM GIRO",$K3284="KG",OR(Painel!$B$5="(Todos)",A3284=Painel!$B$5)*OR(Painel!$E$5="(Todos)",P3284=Painel!$E$5)),$J3284+ROW()/10000000,"")</f>
        <v/>
      </c>
      <c r="U3284" s="29" t="str">
        <f aca="false">IF(AND($S3284="VENCIDO",$K3284="KG",OR(Painel!$B$5="(Todos)",A3284=Painel!$B$5)*OR(Painel!$E$5="(Todos)",P3284=Painel!$E$5)),$J3284+ROW()/10000000,"")</f>
        <v/>
      </c>
    </row>
    <row r="3285" customFormat="false" ht="15" hidden="false" customHeight="false" outlineLevel="0" collapsed="false">
      <c r="A3285" s="29" t="s">
        <v>55</v>
      </c>
      <c r="B3285" s="29" t="s">
        <v>5386</v>
      </c>
      <c r="C3285" s="29" t="s">
        <v>6156</v>
      </c>
      <c r="D3285" s="29" t="s">
        <v>6157</v>
      </c>
      <c r="E3285" s="29" t="n">
        <v>488</v>
      </c>
      <c r="F3285" s="29" t="s">
        <v>189</v>
      </c>
      <c r="G3285" s="29" t="s">
        <v>6158</v>
      </c>
      <c r="H3285" s="30" t="n">
        <v>10</v>
      </c>
      <c r="I3285" s="31" t="n">
        <v>46247</v>
      </c>
      <c r="J3285" s="30" t="n">
        <v>10</v>
      </c>
      <c r="K3285" s="29" t="s">
        <v>120</v>
      </c>
      <c r="L3285" s="29" t="s">
        <v>1719</v>
      </c>
      <c r="M3285" s="29"/>
      <c r="N3285" s="29" t="s">
        <v>122</v>
      </c>
      <c r="O3285" s="31" t="n">
        <v>46103</v>
      </c>
      <c r="P3285" s="29" t="s">
        <v>123</v>
      </c>
      <c r="Q3285" s="29" t="n">
        <f aca="false">IFERROR(VALUE(L3285),"")</f>
        <v>38</v>
      </c>
      <c r="R3285" s="29" t="n">
        <f aca="true">IF(O3285="","",O3285-TODAY())</f>
        <v>-182</v>
      </c>
      <c r="S3285" s="29" t="str">
        <f aca="false">IF(C3285="&lt;&lt; vazio &gt;&gt;","VAZIA",IF(AND(O3285&lt;&gt;"",R3285&lt;0),"VENCIDO",IF(AND(O3285&lt;&gt;"",R3285&lt;=Parametros!$B$10),"PRÓX. VENCIMENTO",IF(F3285="Q","QUALIDADE",IF(F3285="S","BLOQUEADO",IF(F3285="R","RESTRITO/DEVOLUÇÃO",IF(OR(N3285="QUAR",N3285="QRES"),"QUARENTENA",IF(OR(B3285="DESCARTE",B3285="DEVOLUÇÃO"),"DESCARTE/DEVOLUÇÃO",IF(AND(D3285="",K3285&lt;&gt;""),"SEM LOTE",IF(AND(Q3285&lt;&gt;"",Q3285&gt;=Parametros!$B$11),"PARADO/SEM GIRO","OK"))))))))))</f>
        <v>VENCIDO</v>
      </c>
      <c r="T3285" s="29" t="str">
        <f aca="false">IF(AND($S3285="PARADO/SEM GIRO",$K3285="KG",OR(Painel!$B$5="(Todos)",A3285=Painel!$B$5)*OR(Painel!$E$5="(Todos)",P3285=Painel!$E$5)),$J3285+ROW()/10000000,"")</f>
        <v/>
      </c>
      <c r="U3285" s="29" t="n">
        <f aca="false">IF(AND($S3285="VENCIDO",$K3285="KG",OR(Painel!$B$5="(Todos)",A3285=Painel!$B$5)*OR(Painel!$E$5="(Todos)",P3285=Painel!$E$5)),$J3285+ROW()/10000000,"")</f>
        <v>10.0003285</v>
      </c>
    </row>
    <row r="3286" customFormat="false" ht="15" hidden="false" customHeight="false" outlineLevel="0" collapsed="false">
      <c r="A3286" s="29" t="s">
        <v>55</v>
      </c>
      <c r="B3286" s="29" t="s">
        <v>5386</v>
      </c>
      <c r="C3286" s="29" t="s">
        <v>6159</v>
      </c>
      <c r="D3286" s="29" t="s">
        <v>6160</v>
      </c>
      <c r="E3286" s="29" t="n">
        <v>488</v>
      </c>
      <c r="F3286" s="29" t="s">
        <v>189</v>
      </c>
      <c r="G3286" s="29" t="s">
        <v>6161</v>
      </c>
      <c r="H3286" s="30" t="n">
        <v>50</v>
      </c>
      <c r="I3286" s="31" t="n">
        <v>46247</v>
      </c>
      <c r="J3286" s="30" t="n">
        <v>50</v>
      </c>
      <c r="K3286" s="29" t="s">
        <v>120</v>
      </c>
      <c r="L3286" s="29" t="s">
        <v>1719</v>
      </c>
      <c r="M3286" s="29"/>
      <c r="N3286" s="29" t="s">
        <v>122</v>
      </c>
      <c r="O3286" s="31" t="n">
        <v>46068</v>
      </c>
      <c r="P3286" s="29" t="s">
        <v>123</v>
      </c>
      <c r="Q3286" s="29" t="n">
        <f aca="false">IFERROR(VALUE(L3286),"")</f>
        <v>38</v>
      </c>
      <c r="R3286" s="29" t="n">
        <f aca="true">IF(O3286="","",O3286-TODAY())</f>
        <v>-217</v>
      </c>
      <c r="S3286" s="29" t="str">
        <f aca="false">IF(C3286="&lt;&lt; vazio &gt;&gt;","VAZIA",IF(AND(O3286&lt;&gt;"",R3286&lt;0),"VENCIDO",IF(AND(O3286&lt;&gt;"",R3286&lt;=Parametros!$B$10),"PRÓX. VENCIMENTO",IF(F3286="Q","QUALIDADE",IF(F3286="S","BLOQUEADO",IF(F3286="R","RESTRITO/DEVOLUÇÃO",IF(OR(N3286="QUAR",N3286="QRES"),"QUARENTENA",IF(OR(B3286="DESCARTE",B3286="DEVOLUÇÃO"),"DESCARTE/DEVOLUÇÃO",IF(AND(D3286="",K3286&lt;&gt;""),"SEM LOTE",IF(AND(Q3286&lt;&gt;"",Q3286&gt;=Parametros!$B$11),"PARADO/SEM GIRO","OK"))))))))))</f>
        <v>VENCIDO</v>
      </c>
      <c r="T3286" s="29" t="str">
        <f aca="false">IF(AND($S3286="PARADO/SEM GIRO",$K3286="KG",OR(Painel!$B$5="(Todos)",A3286=Painel!$B$5)*OR(Painel!$E$5="(Todos)",P3286=Painel!$E$5)),$J3286+ROW()/10000000,"")</f>
        <v/>
      </c>
      <c r="U3286" s="29" t="n">
        <f aca="false">IF(AND($S3286="VENCIDO",$K3286="KG",OR(Painel!$B$5="(Todos)",A3286=Painel!$B$5)*OR(Painel!$E$5="(Todos)",P3286=Painel!$E$5)),$J3286+ROW()/10000000,"")</f>
        <v>50.0003286</v>
      </c>
    </row>
    <row r="3287" customFormat="false" ht="15" hidden="false" customHeight="false" outlineLevel="0" collapsed="false">
      <c r="A3287" s="29" t="s">
        <v>55</v>
      </c>
      <c r="B3287" s="29" t="s">
        <v>5386</v>
      </c>
      <c r="C3287" s="29" t="s">
        <v>6162</v>
      </c>
      <c r="D3287" s="29" t="s">
        <v>6163</v>
      </c>
      <c r="E3287" s="29" t="n">
        <v>488</v>
      </c>
      <c r="F3287" s="29" t="s">
        <v>189</v>
      </c>
      <c r="G3287" s="29" t="s">
        <v>6164</v>
      </c>
      <c r="H3287" s="30" t="n">
        <v>10</v>
      </c>
      <c r="I3287" s="31" t="n">
        <v>46247</v>
      </c>
      <c r="J3287" s="30" t="n">
        <v>10</v>
      </c>
      <c r="K3287" s="29" t="s">
        <v>120</v>
      </c>
      <c r="L3287" s="29" t="s">
        <v>1719</v>
      </c>
      <c r="M3287" s="29"/>
      <c r="N3287" s="29" t="s">
        <v>134</v>
      </c>
      <c r="O3287" s="31" t="n">
        <v>46119</v>
      </c>
      <c r="P3287" s="29" t="s">
        <v>123</v>
      </c>
      <c r="Q3287" s="29" t="n">
        <f aca="false">IFERROR(VALUE(L3287),"")</f>
        <v>38</v>
      </c>
      <c r="R3287" s="29" t="n">
        <f aca="true">IF(O3287="","",O3287-TODAY())</f>
        <v>-166</v>
      </c>
      <c r="S3287" s="29" t="str">
        <f aca="false">IF(C3287="&lt;&lt; vazio &gt;&gt;","VAZIA",IF(AND(O3287&lt;&gt;"",R3287&lt;0),"VENCIDO",IF(AND(O3287&lt;&gt;"",R3287&lt;=Parametros!$B$10),"PRÓX. VENCIMENTO",IF(F3287="Q","QUALIDADE",IF(F3287="S","BLOQUEADO",IF(F3287="R","RESTRITO/DEVOLUÇÃO",IF(OR(N3287="QUAR",N3287="QRES"),"QUARENTENA",IF(OR(B3287="DESCARTE",B3287="DEVOLUÇÃO"),"DESCARTE/DEVOLUÇÃO",IF(AND(D3287="",K3287&lt;&gt;""),"SEM LOTE",IF(AND(Q3287&lt;&gt;"",Q3287&gt;=Parametros!$B$11),"PARADO/SEM GIRO","OK"))))))))))</f>
        <v>VENCIDO</v>
      </c>
      <c r="T3287" s="29" t="str">
        <f aca="false">IF(AND($S3287="PARADO/SEM GIRO",$K3287="KG",OR(Painel!$B$5="(Todos)",A3287=Painel!$B$5)*OR(Painel!$E$5="(Todos)",P3287=Painel!$E$5)),$J3287+ROW()/10000000,"")</f>
        <v/>
      </c>
      <c r="U3287" s="29" t="n">
        <f aca="false">IF(AND($S3287="VENCIDO",$K3287="KG",OR(Painel!$B$5="(Todos)",A3287=Painel!$B$5)*OR(Painel!$E$5="(Todos)",P3287=Painel!$E$5)),$J3287+ROW()/10000000,"")</f>
        <v>10.0003287</v>
      </c>
    </row>
    <row r="3288" customFormat="false" ht="15" hidden="false" customHeight="false" outlineLevel="0" collapsed="false">
      <c r="A3288" s="29" t="s">
        <v>55</v>
      </c>
      <c r="B3288" s="29" t="s">
        <v>5386</v>
      </c>
      <c r="C3288" s="29" t="s">
        <v>6162</v>
      </c>
      <c r="D3288" s="29" t="s">
        <v>6163</v>
      </c>
      <c r="E3288" s="29" t="n">
        <v>488</v>
      </c>
      <c r="F3288" s="29" t="s">
        <v>189</v>
      </c>
      <c r="G3288" s="29" t="s">
        <v>6165</v>
      </c>
      <c r="H3288" s="30" t="n">
        <v>10</v>
      </c>
      <c r="I3288" s="31" t="n">
        <v>46247</v>
      </c>
      <c r="J3288" s="30" t="n">
        <v>10</v>
      </c>
      <c r="K3288" s="29" t="s">
        <v>120</v>
      </c>
      <c r="L3288" s="29" t="s">
        <v>1719</v>
      </c>
      <c r="M3288" s="29"/>
      <c r="N3288" s="29" t="s">
        <v>122</v>
      </c>
      <c r="O3288" s="31" t="n">
        <v>46119</v>
      </c>
      <c r="P3288" s="29" t="s">
        <v>123</v>
      </c>
      <c r="Q3288" s="29" t="n">
        <f aca="false">IFERROR(VALUE(L3288),"")</f>
        <v>38</v>
      </c>
      <c r="R3288" s="29" t="n">
        <f aca="true">IF(O3288="","",O3288-TODAY())</f>
        <v>-166</v>
      </c>
      <c r="S3288" s="29" t="str">
        <f aca="false">IF(C3288="&lt;&lt; vazio &gt;&gt;","VAZIA",IF(AND(O3288&lt;&gt;"",R3288&lt;0),"VENCIDO",IF(AND(O3288&lt;&gt;"",R3288&lt;=Parametros!$B$10),"PRÓX. VENCIMENTO",IF(F3288="Q","QUALIDADE",IF(F3288="S","BLOQUEADO",IF(F3288="R","RESTRITO/DEVOLUÇÃO",IF(OR(N3288="QUAR",N3288="QRES"),"QUARENTENA",IF(OR(B3288="DESCARTE",B3288="DEVOLUÇÃO"),"DESCARTE/DEVOLUÇÃO",IF(AND(D3288="",K3288&lt;&gt;""),"SEM LOTE",IF(AND(Q3288&lt;&gt;"",Q3288&gt;=Parametros!$B$11),"PARADO/SEM GIRO","OK"))))))))))</f>
        <v>VENCIDO</v>
      </c>
      <c r="T3288" s="29" t="str">
        <f aca="false">IF(AND($S3288="PARADO/SEM GIRO",$K3288="KG",OR(Painel!$B$5="(Todos)",A3288=Painel!$B$5)*OR(Painel!$E$5="(Todos)",P3288=Painel!$E$5)),$J3288+ROW()/10000000,"")</f>
        <v/>
      </c>
      <c r="U3288" s="29" t="n">
        <f aca="false">IF(AND($S3288="VENCIDO",$K3288="KG",OR(Painel!$B$5="(Todos)",A3288=Painel!$B$5)*OR(Painel!$E$5="(Todos)",P3288=Painel!$E$5)),$J3288+ROW()/10000000,"")</f>
        <v>10.0003288</v>
      </c>
    </row>
    <row r="3289" customFormat="false" ht="15" hidden="false" customHeight="false" outlineLevel="0" collapsed="false">
      <c r="A3289" s="29" t="s">
        <v>55</v>
      </c>
      <c r="B3289" s="29" t="s">
        <v>5386</v>
      </c>
      <c r="C3289" s="29" t="s">
        <v>6162</v>
      </c>
      <c r="D3289" s="29" t="s">
        <v>6166</v>
      </c>
      <c r="E3289" s="29" t="n">
        <v>488</v>
      </c>
      <c r="F3289" s="29" t="s">
        <v>137</v>
      </c>
      <c r="G3289" s="29" t="s">
        <v>6167</v>
      </c>
      <c r="H3289" s="30" t="n">
        <v>180</v>
      </c>
      <c r="I3289" s="31" t="n">
        <v>46271</v>
      </c>
      <c r="J3289" s="30" t="n">
        <v>180</v>
      </c>
      <c r="K3289" s="29" t="s">
        <v>120</v>
      </c>
      <c r="L3289" s="29" t="s">
        <v>221</v>
      </c>
      <c r="M3289" s="29"/>
      <c r="N3289" s="29" t="s">
        <v>134</v>
      </c>
      <c r="O3289" s="31" t="n">
        <v>46284</v>
      </c>
      <c r="P3289" s="29" t="s">
        <v>123</v>
      </c>
      <c r="Q3289" s="29" t="n">
        <f aca="false">IFERROR(VALUE(L3289),"")</f>
        <v>14</v>
      </c>
      <c r="R3289" s="29" t="n">
        <f aca="true">IF(O3289="","",O3289-TODAY())</f>
        <v>-1</v>
      </c>
      <c r="S3289" s="29" t="str">
        <f aca="false">IF(C3289="&lt;&lt; vazio &gt;&gt;","VAZIA",IF(AND(O3289&lt;&gt;"",R3289&lt;0),"VENCIDO",IF(AND(O3289&lt;&gt;"",R3289&lt;=Parametros!$B$10),"PRÓX. VENCIMENTO",IF(F3289="Q","QUALIDADE",IF(F3289="S","BLOQUEADO",IF(F3289="R","RESTRITO/DEVOLUÇÃO",IF(OR(N3289="QUAR",N3289="QRES"),"QUARENTENA",IF(OR(B3289="DESCARTE",B3289="DEVOLUÇÃO"),"DESCARTE/DEVOLUÇÃO",IF(AND(D3289="",K3289&lt;&gt;""),"SEM LOTE",IF(AND(Q3289&lt;&gt;"",Q3289&gt;=Parametros!$B$11),"PARADO/SEM GIRO","OK"))))))))))</f>
        <v>VENCIDO</v>
      </c>
      <c r="T3289" s="29" t="str">
        <f aca="false">IF(AND($S3289="PARADO/SEM GIRO",$K3289="KG",OR(Painel!$B$5="(Todos)",A3289=Painel!$B$5)*OR(Painel!$E$5="(Todos)",P3289=Painel!$E$5)),$J3289+ROW()/10000000,"")</f>
        <v/>
      </c>
      <c r="U3289" s="29" t="n">
        <f aca="false">IF(AND($S3289="VENCIDO",$K3289="KG",OR(Painel!$B$5="(Todos)",A3289=Painel!$B$5)*OR(Painel!$E$5="(Todos)",P3289=Painel!$E$5)),$J3289+ROW()/10000000,"")</f>
        <v>180.0003289</v>
      </c>
    </row>
    <row r="3290" customFormat="false" ht="15" hidden="false" customHeight="false" outlineLevel="0" collapsed="false">
      <c r="A3290" s="29" t="s">
        <v>55</v>
      </c>
      <c r="B3290" s="29" t="s">
        <v>5386</v>
      </c>
      <c r="C3290" s="29" t="s">
        <v>691</v>
      </c>
      <c r="D3290" s="29" t="s">
        <v>6168</v>
      </c>
      <c r="E3290" s="29" t="n">
        <v>488</v>
      </c>
      <c r="F3290" s="29" t="s">
        <v>137</v>
      </c>
      <c r="G3290" s="29" t="s">
        <v>6169</v>
      </c>
      <c r="H3290" s="30" t="n">
        <v>804</v>
      </c>
      <c r="I3290" s="31" t="n">
        <v>46283</v>
      </c>
      <c r="J3290" s="30" t="n">
        <v>804</v>
      </c>
      <c r="K3290" s="29" t="s">
        <v>120</v>
      </c>
      <c r="L3290" s="29" t="s">
        <v>176</v>
      </c>
      <c r="M3290" s="29"/>
      <c r="N3290" s="29" t="s">
        <v>122</v>
      </c>
      <c r="O3290" s="31" t="n">
        <v>46307</v>
      </c>
      <c r="P3290" s="29" t="s">
        <v>123</v>
      </c>
      <c r="Q3290" s="29" t="n">
        <f aca="false">IFERROR(VALUE(L3290),"")</f>
        <v>2</v>
      </c>
      <c r="R3290" s="29" t="n">
        <f aca="true">IF(O3290="","",O3290-TODAY())</f>
        <v>22</v>
      </c>
      <c r="S3290" s="29" t="str">
        <f aca="false">IF(C3290="&lt;&lt; vazio &gt;&gt;","VAZIA",IF(AND(O3290&lt;&gt;"",R3290&lt;0),"VENCIDO",IF(AND(O3290&lt;&gt;"",R3290&lt;=Parametros!$B$10),"PRÓX. VENCIMENTO",IF(F3290="Q","QUALIDADE",IF(F3290="S","BLOQUEADO",IF(F3290="R","RESTRITO/DEVOLUÇÃO",IF(OR(N3290="QUAR",N3290="QRES"),"QUARENTENA",IF(OR(B3290="DESCARTE",B3290="DEVOLUÇÃO"),"DESCARTE/DEVOLUÇÃO",IF(AND(D3290="",K3290&lt;&gt;""),"SEM LOTE",IF(AND(Q3290&lt;&gt;"",Q3290&gt;=Parametros!$B$11),"PARADO/SEM GIRO","OK"))))))))))</f>
        <v>PRÓX. VENCIMENTO</v>
      </c>
      <c r="T3290" s="29" t="str">
        <f aca="false">IF(AND($S3290="PARADO/SEM GIRO",$K3290="KG",OR(Painel!$B$5="(Todos)",A3290=Painel!$B$5)*OR(Painel!$E$5="(Todos)",P3290=Painel!$E$5)),$J3290+ROW()/10000000,"")</f>
        <v/>
      </c>
      <c r="U3290" s="29" t="str">
        <f aca="false">IF(AND($S3290="VENCIDO",$K3290="KG",OR(Painel!$B$5="(Todos)",A3290=Painel!$B$5)*OR(Painel!$E$5="(Todos)",P3290=Painel!$E$5)),$J3290+ROW()/10000000,"")</f>
        <v/>
      </c>
    </row>
    <row r="3291" customFormat="false" ht="15" hidden="false" customHeight="false" outlineLevel="0" collapsed="false">
      <c r="A3291" s="29" t="s">
        <v>55</v>
      </c>
      <c r="B3291" s="29" t="s">
        <v>5386</v>
      </c>
      <c r="C3291" s="29" t="s">
        <v>691</v>
      </c>
      <c r="D3291" s="29" t="s">
        <v>6170</v>
      </c>
      <c r="E3291" s="29" t="n">
        <v>488</v>
      </c>
      <c r="F3291" s="29" t="s">
        <v>137</v>
      </c>
      <c r="G3291" s="29" t="s">
        <v>6171</v>
      </c>
      <c r="H3291" s="30" t="n">
        <v>1172</v>
      </c>
      <c r="I3291" s="31" t="n">
        <v>46279</v>
      </c>
      <c r="J3291" s="30" t="n">
        <v>1172</v>
      </c>
      <c r="K3291" s="29" t="s">
        <v>120</v>
      </c>
      <c r="L3291" s="29" t="s">
        <v>350</v>
      </c>
      <c r="M3291" s="29"/>
      <c r="N3291" s="29" t="s">
        <v>122</v>
      </c>
      <c r="O3291" s="31" t="n">
        <v>46632</v>
      </c>
      <c r="P3291" s="29" t="s">
        <v>123</v>
      </c>
      <c r="Q3291" s="29" t="n">
        <f aca="false">IFERROR(VALUE(L3291),"")</f>
        <v>6</v>
      </c>
      <c r="R3291" s="29" t="n">
        <f aca="true">IF(O3291="","",O3291-TODAY())</f>
        <v>347</v>
      </c>
      <c r="S3291" s="29" t="str">
        <f aca="false">IF(C3291="&lt;&lt; vazio &gt;&gt;","VAZIA",IF(AND(O3291&lt;&gt;"",R3291&lt;0),"VENCIDO",IF(AND(O3291&lt;&gt;"",R3291&lt;=Parametros!$B$10),"PRÓX. VENCIMENTO",IF(F3291="Q","QUALIDADE",IF(F3291="S","BLOQUEADO",IF(F3291="R","RESTRITO/DEVOLUÇÃO",IF(OR(N3291="QUAR",N3291="QRES"),"QUARENTENA",IF(OR(B3291="DESCARTE",B3291="DEVOLUÇÃO"),"DESCARTE/DEVOLUÇÃO",IF(AND(D3291="",K3291&lt;&gt;""),"SEM LOTE",IF(AND(Q3291&lt;&gt;"",Q3291&gt;=Parametros!$B$11),"PARADO/SEM GIRO","OK"))))))))))</f>
        <v>BLOQUEADO</v>
      </c>
      <c r="T3291" s="29" t="str">
        <f aca="false">IF(AND($S3291="PARADO/SEM GIRO",$K3291="KG",OR(Painel!$B$5="(Todos)",A3291=Painel!$B$5)*OR(Painel!$E$5="(Todos)",P3291=Painel!$E$5)),$J3291+ROW()/10000000,"")</f>
        <v/>
      </c>
      <c r="U3291" s="29" t="str">
        <f aca="false">IF(AND($S3291="VENCIDO",$K3291="KG",OR(Painel!$B$5="(Todos)",A3291=Painel!$B$5)*OR(Painel!$E$5="(Todos)",P3291=Painel!$E$5)),$J3291+ROW()/10000000,"")</f>
        <v/>
      </c>
    </row>
    <row r="3292" customFormat="false" ht="15" hidden="false" customHeight="false" outlineLevel="0" collapsed="false">
      <c r="A3292" s="29" t="s">
        <v>55</v>
      </c>
      <c r="B3292" s="29" t="s">
        <v>5386</v>
      </c>
      <c r="C3292" s="29" t="s">
        <v>691</v>
      </c>
      <c r="D3292" s="29" t="s">
        <v>6172</v>
      </c>
      <c r="E3292" s="29" t="n">
        <v>488</v>
      </c>
      <c r="F3292" s="29" t="s">
        <v>137</v>
      </c>
      <c r="G3292" s="29" t="s">
        <v>6173</v>
      </c>
      <c r="H3292" s="30" t="n">
        <v>1002</v>
      </c>
      <c r="I3292" s="31" t="n">
        <v>46279</v>
      </c>
      <c r="J3292" s="30" t="n">
        <v>1002</v>
      </c>
      <c r="K3292" s="29" t="s">
        <v>120</v>
      </c>
      <c r="L3292" s="29" t="s">
        <v>350</v>
      </c>
      <c r="M3292" s="29"/>
      <c r="N3292" s="29" t="s">
        <v>122</v>
      </c>
      <c r="O3292" s="31" t="n">
        <v>46632</v>
      </c>
      <c r="P3292" s="29" t="s">
        <v>123</v>
      </c>
      <c r="Q3292" s="29" t="n">
        <f aca="false">IFERROR(VALUE(L3292),"")</f>
        <v>6</v>
      </c>
      <c r="R3292" s="29" t="n">
        <f aca="true">IF(O3292="","",O3292-TODAY())</f>
        <v>347</v>
      </c>
      <c r="S3292" s="29" t="str">
        <f aca="false">IF(C3292="&lt;&lt; vazio &gt;&gt;","VAZIA",IF(AND(O3292&lt;&gt;"",R3292&lt;0),"VENCIDO",IF(AND(O3292&lt;&gt;"",R3292&lt;=Parametros!$B$10),"PRÓX. VENCIMENTO",IF(F3292="Q","QUALIDADE",IF(F3292="S","BLOQUEADO",IF(F3292="R","RESTRITO/DEVOLUÇÃO",IF(OR(N3292="QUAR",N3292="QRES"),"QUARENTENA",IF(OR(B3292="DESCARTE",B3292="DEVOLUÇÃO"),"DESCARTE/DEVOLUÇÃO",IF(AND(D3292="",K3292&lt;&gt;""),"SEM LOTE",IF(AND(Q3292&lt;&gt;"",Q3292&gt;=Parametros!$B$11),"PARADO/SEM GIRO","OK"))))))))))</f>
        <v>BLOQUEADO</v>
      </c>
      <c r="T3292" s="29" t="str">
        <f aca="false">IF(AND($S3292="PARADO/SEM GIRO",$K3292="KG",OR(Painel!$B$5="(Todos)",A3292=Painel!$B$5)*OR(Painel!$E$5="(Todos)",P3292=Painel!$E$5)),$J3292+ROW()/10000000,"")</f>
        <v/>
      </c>
      <c r="U3292" s="29" t="str">
        <f aca="false">IF(AND($S3292="VENCIDO",$K3292="KG",OR(Painel!$B$5="(Todos)",A3292=Painel!$B$5)*OR(Painel!$E$5="(Todos)",P3292=Painel!$E$5)),$J3292+ROW()/10000000,"")</f>
        <v/>
      </c>
    </row>
    <row r="3293" customFormat="false" ht="15" hidden="false" customHeight="false" outlineLevel="0" collapsed="false">
      <c r="A3293" s="29" t="s">
        <v>55</v>
      </c>
      <c r="B3293" s="29" t="s">
        <v>5386</v>
      </c>
      <c r="C3293" s="29" t="s">
        <v>691</v>
      </c>
      <c r="D3293" s="29" t="s">
        <v>6174</v>
      </c>
      <c r="E3293" s="29" t="n">
        <v>488</v>
      </c>
      <c r="F3293" s="29" t="s">
        <v>137</v>
      </c>
      <c r="G3293" s="29" t="s">
        <v>6175</v>
      </c>
      <c r="H3293" s="30" t="n">
        <v>442</v>
      </c>
      <c r="I3293" s="31" t="n">
        <v>46279</v>
      </c>
      <c r="J3293" s="30" t="n">
        <v>442</v>
      </c>
      <c r="K3293" s="29" t="s">
        <v>120</v>
      </c>
      <c r="L3293" s="29" t="s">
        <v>350</v>
      </c>
      <c r="M3293" s="29"/>
      <c r="N3293" s="29" t="s">
        <v>122</v>
      </c>
      <c r="O3293" s="31" t="n">
        <v>46639</v>
      </c>
      <c r="P3293" s="29" t="s">
        <v>123</v>
      </c>
      <c r="Q3293" s="29" t="n">
        <f aca="false">IFERROR(VALUE(L3293),"")</f>
        <v>6</v>
      </c>
      <c r="R3293" s="29" t="n">
        <f aca="true">IF(O3293="","",O3293-TODAY())</f>
        <v>354</v>
      </c>
      <c r="S3293" s="29" t="str">
        <f aca="false">IF(C3293="&lt;&lt; vazio &gt;&gt;","VAZIA",IF(AND(O3293&lt;&gt;"",R3293&lt;0),"VENCIDO",IF(AND(O3293&lt;&gt;"",R3293&lt;=Parametros!$B$10),"PRÓX. VENCIMENTO",IF(F3293="Q","QUALIDADE",IF(F3293="S","BLOQUEADO",IF(F3293="R","RESTRITO/DEVOLUÇÃO",IF(OR(N3293="QUAR",N3293="QRES"),"QUARENTENA",IF(OR(B3293="DESCARTE",B3293="DEVOLUÇÃO"),"DESCARTE/DEVOLUÇÃO",IF(AND(D3293="",K3293&lt;&gt;""),"SEM LOTE",IF(AND(Q3293&lt;&gt;"",Q3293&gt;=Parametros!$B$11),"PARADO/SEM GIRO","OK"))))))))))</f>
        <v>BLOQUEADO</v>
      </c>
      <c r="T3293" s="29" t="str">
        <f aca="false">IF(AND($S3293="PARADO/SEM GIRO",$K3293="KG",OR(Painel!$B$5="(Todos)",A3293=Painel!$B$5)*OR(Painel!$E$5="(Todos)",P3293=Painel!$E$5)),$J3293+ROW()/10000000,"")</f>
        <v/>
      </c>
      <c r="U3293" s="29" t="str">
        <f aca="false">IF(AND($S3293="VENCIDO",$K3293="KG",OR(Painel!$B$5="(Todos)",A3293=Painel!$B$5)*OR(Painel!$E$5="(Todos)",P3293=Painel!$E$5)),$J3293+ROW()/10000000,"")</f>
        <v/>
      </c>
    </row>
    <row r="3294" customFormat="false" ht="15" hidden="false" customHeight="false" outlineLevel="0" collapsed="false">
      <c r="A3294" s="29" t="s">
        <v>55</v>
      </c>
      <c r="B3294" s="29" t="s">
        <v>5386</v>
      </c>
      <c r="C3294" s="29" t="s">
        <v>691</v>
      </c>
      <c r="D3294" s="29" t="s">
        <v>6176</v>
      </c>
      <c r="E3294" s="29" t="n">
        <v>488</v>
      </c>
      <c r="F3294" s="29" t="s">
        <v>137</v>
      </c>
      <c r="G3294" s="29" t="s">
        <v>6177</v>
      </c>
      <c r="H3294" s="30" t="n">
        <v>955</v>
      </c>
      <c r="I3294" s="31" t="n">
        <v>46279</v>
      </c>
      <c r="J3294" s="30" t="n">
        <v>955</v>
      </c>
      <c r="K3294" s="29" t="s">
        <v>120</v>
      </c>
      <c r="L3294" s="29" t="s">
        <v>350</v>
      </c>
      <c r="M3294" s="29"/>
      <c r="N3294" s="29" t="s">
        <v>122</v>
      </c>
      <c r="O3294" s="31" t="n">
        <v>46640</v>
      </c>
      <c r="P3294" s="29" t="s">
        <v>123</v>
      </c>
      <c r="Q3294" s="29" t="n">
        <f aca="false">IFERROR(VALUE(L3294),"")</f>
        <v>6</v>
      </c>
      <c r="R3294" s="29" t="n">
        <f aca="true">IF(O3294="","",O3294-TODAY())</f>
        <v>355</v>
      </c>
      <c r="S3294" s="29" t="str">
        <f aca="false">IF(C3294="&lt;&lt; vazio &gt;&gt;","VAZIA",IF(AND(O3294&lt;&gt;"",R3294&lt;0),"VENCIDO",IF(AND(O3294&lt;&gt;"",R3294&lt;=Parametros!$B$10),"PRÓX. VENCIMENTO",IF(F3294="Q","QUALIDADE",IF(F3294="S","BLOQUEADO",IF(F3294="R","RESTRITO/DEVOLUÇÃO",IF(OR(N3294="QUAR",N3294="QRES"),"QUARENTENA",IF(OR(B3294="DESCARTE",B3294="DEVOLUÇÃO"),"DESCARTE/DEVOLUÇÃO",IF(AND(D3294="",K3294&lt;&gt;""),"SEM LOTE",IF(AND(Q3294&lt;&gt;"",Q3294&gt;=Parametros!$B$11),"PARADO/SEM GIRO","OK"))))))))))</f>
        <v>BLOQUEADO</v>
      </c>
      <c r="T3294" s="29" t="str">
        <f aca="false">IF(AND($S3294="PARADO/SEM GIRO",$K3294="KG",OR(Painel!$B$5="(Todos)",A3294=Painel!$B$5)*OR(Painel!$E$5="(Todos)",P3294=Painel!$E$5)),$J3294+ROW()/10000000,"")</f>
        <v/>
      </c>
      <c r="U3294" s="29" t="str">
        <f aca="false">IF(AND($S3294="VENCIDO",$K3294="KG",OR(Painel!$B$5="(Todos)",A3294=Painel!$B$5)*OR(Painel!$E$5="(Todos)",P3294=Painel!$E$5)),$J3294+ROW()/10000000,"")</f>
        <v/>
      </c>
    </row>
    <row r="3295" customFormat="false" ht="15" hidden="false" customHeight="false" outlineLevel="0" collapsed="false">
      <c r="A3295" s="29" t="s">
        <v>55</v>
      </c>
      <c r="B3295" s="29" t="s">
        <v>5386</v>
      </c>
      <c r="C3295" s="29" t="s">
        <v>691</v>
      </c>
      <c r="D3295" s="29" t="s">
        <v>6178</v>
      </c>
      <c r="E3295" s="29" t="n">
        <v>488</v>
      </c>
      <c r="F3295" s="29" t="s">
        <v>137</v>
      </c>
      <c r="G3295" s="29" t="s">
        <v>6179</v>
      </c>
      <c r="H3295" s="30" t="n">
        <v>776</v>
      </c>
      <c r="I3295" s="31" t="n">
        <v>46279</v>
      </c>
      <c r="J3295" s="30" t="n">
        <v>776</v>
      </c>
      <c r="K3295" s="29" t="s">
        <v>120</v>
      </c>
      <c r="L3295" s="29" t="s">
        <v>350</v>
      </c>
      <c r="M3295" s="29"/>
      <c r="N3295" s="29" t="s">
        <v>122</v>
      </c>
      <c r="O3295" s="31" t="n">
        <v>46641</v>
      </c>
      <c r="P3295" s="29" t="s">
        <v>123</v>
      </c>
      <c r="Q3295" s="29" t="n">
        <f aca="false">IFERROR(VALUE(L3295),"")</f>
        <v>6</v>
      </c>
      <c r="R3295" s="29" t="n">
        <f aca="true">IF(O3295="","",O3295-TODAY())</f>
        <v>356</v>
      </c>
      <c r="S3295" s="29" t="str">
        <f aca="false">IF(C3295="&lt;&lt; vazio &gt;&gt;","VAZIA",IF(AND(O3295&lt;&gt;"",R3295&lt;0),"VENCIDO",IF(AND(O3295&lt;&gt;"",R3295&lt;=Parametros!$B$10),"PRÓX. VENCIMENTO",IF(F3295="Q","QUALIDADE",IF(F3295="S","BLOQUEADO",IF(F3295="R","RESTRITO/DEVOLUÇÃO",IF(OR(N3295="QUAR",N3295="QRES"),"QUARENTENA",IF(OR(B3295="DESCARTE",B3295="DEVOLUÇÃO"),"DESCARTE/DEVOLUÇÃO",IF(AND(D3295="",K3295&lt;&gt;""),"SEM LOTE",IF(AND(Q3295&lt;&gt;"",Q3295&gt;=Parametros!$B$11),"PARADO/SEM GIRO","OK"))))))))))</f>
        <v>BLOQUEADO</v>
      </c>
      <c r="T3295" s="29" t="str">
        <f aca="false">IF(AND($S3295="PARADO/SEM GIRO",$K3295="KG",OR(Painel!$B$5="(Todos)",A3295=Painel!$B$5)*OR(Painel!$E$5="(Todos)",P3295=Painel!$E$5)),$J3295+ROW()/10000000,"")</f>
        <v/>
      </c>
      <c r="U3295" s="29" t="str">
        <f aca="false">IF(AND($S3295="VENCIDO",$K3295="KG",OR(Painel!$B$5="(Todos)",A3295=Painel!$B$5)*OR(Painel!$E$5="(Todos)",P3295=Painel!$E$5)),$J3295+ROW()/10000000,"")</f>
        <v/>
      </c>
    </row>
    <row r="3296" customFormat="false" ht="15" hidden="false" customHeight="false" outlineLevel="0" collapsed="false">
      <c r="A3296" s="29" t="s">
        <v>55</v>
      </c>
      <c r="B3296" s="29" t="s">
        <v>5386</v>
      </c>
      <c r="C3296" s="29" t="s">
        <v>691</v>
      </c>
      <c r="D3296" s="29" t="s">
        <v>6180</v>
      </c>
      <c r="E3296" s="29" t="n">
        <v>488</v>
      </c>
      <c r="F3296" s="29" t="s">
        <v>137</v>
      </c>
      <c r="G3296" s="29" t="s">
        <v>6181</v>
      </c>
      <c r="H3296" s="30" t="n">
        <v>827</v>
      </c>
      <c r="I3296" s="31" t="n">
        <v>46282</v>
      </c>
      <c r="J3296" s="30" t="n">
        <v>827</v>
      </c>
      <c r="K3296" s="29" t="s">
        <v>120</v>
      </c>
      <c r="L3296" s="29" t="s">
        <v>400</v>
      </c>
      <c r="M3296" s="29"/>
      <c r="N3296" s="29" t="s">
        <v>122</v>
      </c>
      <c r="O3296" s="31" t="n">
        <v>46640</v>
      </c>
      <c r="P3296" s="29" t="s">
        <v>123</v>
      </c>
      <c r="Q3296" s="29" t="n">
        <f aca="false">IFERROR(VALUE(L3296),"")</f>
        <v>3</v>
      </c>
      <c r="R3296" s="29" t="n">
        <f aca="true">IF(O3296="","",O3296-TODAY())</f>
        <v>355</v>
      </c>
      <c r="S3296" s="29" t="str">
        <f aca="false">IF(C3296="&lt;&lt; vazio &gt;&gt;","VAZIA",IF(AND(O3296&lt;&gt;"",R3296&lt;0),"VENCIDO",IF(AND(O3296&lt;&gt;"",R3296&lt;=Parametros!$B$10),"PRÓX. VENCIMENTO",IF(F3296="Q","QUALIDADE",IF(F3296="S","BLOQUEADO",IF(F3296="R","RESTRITO/DEVOLUÇÃO",IF(OR(N3296="QUAR",N3296="QRES"),"QUARENTENA",IF(OR(B3296="DESCARTE",B3296="DEVOLUÇÃO"),"DESCARTE/DEVOLUÇÃO",IF(AND(D3296="",K3296&lt;&gt;""),"SEM LOTE",IF(AND(Q3296&lt;&gt;"",Q3296&gt;=Parametros!$B$11),"PARADO/SEM GIRO","OK"))))))))))</f>
        <v>BLOQUEADO</v>
      </c>
      <c r="T3296" s="29" t="str">
        <f aca="false">IF(AND($S3296="PARADO/SEM GIRO",$K3296="KG",OR(Painel!$B$5="(Todos)",A3296=Painel!$B$5)*OR(Painel!$E$5="(Todos)",P3296=Painel!$E$5)),$J3296+ROW()/10000000,"")</f>
        <v/>
      </c>
      <c r="U3296" s="29" t="str">
        <f aca="false">IF(AND($S3296="VENCIDO",$K3296="KG",OR(Painel!$B$5="(Todos)",A3296=Painel!$B$5)*OR(Painel!$E$5="(Todos)",P3296=Painel!$E$5)),$J3296+ROW()/10000000,"")</f>
        <v/>
      </c>
    </row>
    <row r="3297" customFormat="false" ht="15" hidden="false" customHeight="false" outlineLevel="0" collapsed="false">
      <c r="A3297" s="29" t="s">
        <v>55</v>
      </c>
      <c r="B3297" s="29" t="s">
        <v>5386</v>
      </c>
      <c r="C3297" s="29" t="s">
        <v>691</v>
      </c>
      <c r="D3297" s="29" t="s">
        <v>6182</v>
      </c>
      <c r="E3297" s="29" t="n">
        <v>488</v>
      </c>
      <c r="F3297" s="29" t="s">
        <v>137</v>
      </c>
      <c r="G3297" s="29" t="s">
        <v>6183</v>
      </c>
      <c r="H3297" s="30" t="n">
        <v>721.5</v>
      </c>
      <c r="I3297" s="31" t="n">
        <v>46282</v>
      </c>
      <c r="J3297" s="30" t="n">
        <v>721.5</v>
      </c>
      <c r="K3297" s="29" t="s">
        <v>120</v>
      </c>
      <c r="L3297" s="29" t="s">
        <v>400</v>
      </c>
      <c r="M3297" s="29"/>
      <c r="N3297" s="29" t="s">
        <v>122</v>
      </c>
      <c r="O3297" s="31" t="n">
        <v>46640</v>
      </c>
      <c r="P3297" s="29" t="s">
        <v>123</v>
      </c>
      <c r="Q3297" s="29" t="n">
        <f aca="false">IFERROR(VALUE(L3297),"")</f>
        <v>3</v>
      </c>
      <c r="R3297" s="29" t="n">
        <f aca="true">IF(O3297="","",O3297-TODAY())</f>
        <v>355</v>
      </c>
      <c r="S3297" s="29" t="str">
        <f aca="false">IF(C3297="&lt;&lt; vazio &gt;&gt;","VAZIA",IF(AND(O3297&lt;&gt;"",R3297&lt;0),"VENCIDO",IF(AND(O3297&lt;&gt;"",R3297&lt;=Parametros!$B$10),"PRÓX. VENCIMENTO",IF(F3297="Q","QUALIDADE",IF(F3297="S","BLOQUEADO",IF(F3297="R","RESTRITO/DEVOLUÇÃO",IF(OR(N3297="QUAR",N3297="QRES"),"QUARENTENA",IF(OR(B3297="DESCARTE",B3297="DEVOLUÇÃO"),"DESCARTE/DEVOLUÇÃO",IF(AND(D3297="",K3297&lt;&gt;""),"SEM LOTE",IF(AND(Q3297&lt;&gt;"",Q3297&gt;=Parametros!$B$11),"PARADO/SEM GIRO","OK"))))))))))</f>
        <v>BLOQUEADO</v>
      </c>
      <c r="T3297" s="29" t="str">
        <f aca="false">IF(AND($S3297="PARADO/SEM GIRO",$K3297="KG",OR(Painel!$B$5="(Todos)",A3297=Painel!$B$5)*OR(Painel!$E$5="(Todos)",P3297=Painel!$E$5)),$J3297+ROW()/10000000,"")</f>
        <v/>
      </c>
      <c r="U3297" s="29" t="str">
        <f aca="false">IF(AND($S3297="VENCIDO",$K3297="KG",OR(Painel!$B$5="(Todos)",A3297=Painel!$B$5)*OR(Painel!$E$5="(Todos)",P3297=Painel!$E$5)),$J3297+ROW()/10000000,"")</f>
        <v/>
      </c>
    </row>
    <row r="3298" customFormat="false" ht="15" hidden="false" customHeight="false" outlineLevel="0" collapsed="false">
      <c r="A3298" s="29" t="s">
        <v>55</v>
      </c>
      <c r="B3298" s="29" t="s">
        <v>5386</v>
      </c>
      <c r="C3298" s="29" t="s">
        <v>691</v>
      </c>
      <c r="D3298" s="29" t="s">
        <v>6184</v>
      </c>
      <c r="E3298" s="29" t="n">
        <v>488</v>
      </c>
      <c r="F3298" s="29" t="s">
        <v>137</v>
      </c>
      <c r="G3298" s="29" t="s">
        <v>6185</v>
      </c>
      <c r="H3298" s="30" t="n">
        <v>751.5</v>
      </c>
      <c r="I3298" s="31" t="n">
        <v>46282</v>
      </c>
      <c r="J3298" s="30" t="n">
        <v>751.5</v>
      </c>
      <c r="K3298" s="29" t="s">
        <v>120</v>
      </c>
      <c r="L3298" s="29" t="s">
        <v>400</v>
      </c>
      <c r="M3298" s="29"/>
      <c r="N3298" s="29" t="s">
        <v>122</v>
      </c>
      <c r="O3298" s="31" t="n">
        <v>46643</v>
      </c>
      <c r="P3298" s="29" t="s">
        <v>123</v>
      </c>
      <c r="Q3298" s="29" t="n">
        <f aca="false">IFERROR(VALUE(L3298),"")</f>
        <v>3</v>
      </c>
      <c r="R3298" s="29" t="n">
        <f aca="true">IF(O3298="","",O3298-TODAY())</f>
        <v>358</v>
      </c>
      <c r="S3298" s="29" t="str">
        <f aca="false">IF(C3298="&lt;&lt; vazio &gt;&gt;","VAZIA",IF(AND(O3298&lt;&gt;"",R3298&lt;0),"VENCIDO",IF(AND(O3298&lt;&gt;"",R3298&lt;=Parametros!$B$10),"PRÓX. VENCIMENTO",IF(F3298="Q","QUALIDADE",IF(F3298="S","BLOQUEADO",IF(F3298="R","RESTRITO/DEVOLUÇÃO",IF(OR(N3298="QUAR",N3298="QRES"),"QUARENTENA",IF(OR(B3298="DESCARTE",B3298="DEVOLUÇÃO"),"DESCARTE/DEVOLUÇÃO",IF(AND(D3298="",K3298&lt;&gt;""),"SEM LOTE",IF(AND(Q3298&lt;&gt;"",Q3298&gt;=Parametros!$B$11),"PARADO/SEM GIRO","OK"))))))))))</f>
        <v>BLOQUEADO</v>
      </c>
      <c r="T3298" s="29" t="str">
        <f aca="false">IF(AND($S3298="PARADO/SEM GIRO",$K3298="KG",OR(Painel!$B$5="(Todos)",A3298=Painel!$B$5)*OR(Painel!$E$5="(Todos)",P3298=Painel!$E$5)),$J3298+ROW()/10000000,"")</f>
        <v/>
      </c>
      <c r="U3298" s="29" t="str">
        <f aca="false">IF(AND($S3298="VENCIDO",$K3298="KG",OR(Painel!$B$5="(Todos)",A3298=Painel!$B$5)*OR(Painel!$E$5="(Todos)",P3298=Painel!$E$5)),$J3298+ROW()/10000000,"")</f>
        <v/>
      </c>
    </row>
    <row r="3299" customFormat="false" ht="15" hidden="false" customHeight="false" outlineLevel="0" collapsed="false">
      <c r="A3299" s="29" t="s">
        <v>55</v>
      </c>
      <c r="B3299" s="29" t="s">
        <v>5386</v>
      </c>
      <c r="C3299" s="29" t="s">
        <v>477</v>
      </c>
      <c r="D3299" s="29" t="s">
        <v>6186</v>
      </c>
      <c r="E3299" s="29" t="n">
        <v>488</v>
      </c>
      <c r="F3299" s="29" t="s">
        <v>189</v>
      </c>
      <c r="G3299" s="29" t="s">
        <v>6187</v>
      </c>
      <c r="H3299" s="30" t="n">
        <v>8.4</v>
      </c>
      <c r="I3299" s="31" t="n">
        <v>46247</v>
      </c>
      <c r="J3299" s="30" t="n">
        <v>8.4</v>
      </c>
      <c r="K3299" s="29" t="s">
        <v>120</v>
      </c>
      <c r="L3299" s="29" t="s">
        <v>1719</v>
      </c>
      <c r="M3299" s="29"/>
      <c r="N3299" s="29" t="s">
        <v>122</v>
      </c>
      <c r="O3299" s="31" t="n">
        <v>45898</v>
      </c>
      <c r="P3299" s="29" t="s">
        <v>123</v>
      </c>
      <c r="Q3299" s="29" t="n">
        <f aca="false">IFERROR(VALUE(L3299),"")</f>
        <v>38</v>
      </c>
      <c r="R3299" s="29" t="n">
        <f aca="true">IF(O3299="","",O3299-TODAY())</f>
        <v>-387</v>
      </c>
      <c r="S3299" s="29" t="str">
        <f aca="false">IF(C3299="&lt;&lt; vazio &gt;&gt;","VAZIA",IF(AND(O3299&lt;&gt;"",R3299&lt;0),"VENCIDO",IF(AND(O3299&lt;&gt;"",R3299&lt;=Parametros!$B$10),"PRÓX. VENCIMENTO",IF(F3299="Q","QUALIDADE",IF(F3299="S","BLOQUEADO",IF(F3299="R","RESTRITO/DEVOLUÇÃO",IF(OR(N3299="QUAR",N3299="QRES"),"QUARENTENA",IF(OR(B3299="DESCARTE",B3299="DEVOLUÇÃO"),"DESCARTE/DEVOLUÇÃO",IF(AND(D3299="",K3299&lt;&gt;""),"SEM LOTE",IF(AND(Q3299&lt;&gt;"",Q3299&gt;=Parametros!$B$11),"PARADO/SEM GIRO","OK"))))))))))</f>
        <v>VENCIDO</v>
      </c>
      <c r="T3299" s="29" t="str">
        <f aca="false">IF(AND($S3299="PARADO/SEM GIRO",$K3299="KG",OR(Painel!$B$5="(Todos)",A3299=Painel!$B$5)*OR(Painel!$E$5="(Todos)",P3299=Painel!$E$5)),$J3299+ROW()/10000000,"")</f>
        <v/>
      </c>
      <c r="U3299" s="29" t="n">
        <f aca="false">IF(AND($S3299="VENCIDO",$K3299="KG",OR(Painel!$B$5="(Todos)",A3299=Painel!$B$5)*OR(Painel!$E$5="(Todos)",P3299=Painel!$E$5)),$J3299+ROW()/10000000,"")</f>
        <v>8.4003299</v>
      </c>
    </row>
    <row r="3300" customFormat="false" ht="15" hidden="false" customHeight="false" outlineLevel="0" collapsed="false">
      <c r="A3300" s="29" t="s">
        <v>55</v>
      </c>
      <c r="B3300" s="29" t="s">
        <v>5386</v>
      </c>
      <c r="C3300" s="29" t="s">
        <v>477</v>
      </c>
      <c r="D3300" s="29" t="s">
        <v>6188</v>
      </c>
      <c r="E3300" s="29" t="n">
        <v>488</v>
      </c>
      <c r="F3300" s="29" t="s">
        <v>189</v>
      </c>
      <c r="G3300" s="29" t="s">
        <v>6189</v>
      </c>
      <c r="H3300" s="30" t="n">
        <v>2.8</v>
      </c>
      <c r="I3300" s="31" t="n">
        <v>46240</v>
      </c>
      <c r="J3300" s="30" t="n">
        <v>2.8</v>
      </c>
      <c r="K3300" s="29" t="s">
        <v>120</v>
      </c>
      <c r="L3300" s="29" t="s">
        <v>1330</v>
      </c>
      <c r="M3300" s="29"/>
      <c r="N3300" s="29" t="s">
        <v>122</v>
      </c>
      <c r="O3300" s="31" t="n">
        <v>46070</v>
      </c>
      <c r="P3300" s="29" t="s">
        <v>123</v>
      </c>
      <c r="Q3300" s="29" t="n">
        <f aca="false">IFERROR(VALUE(L3300),"")</f>
        <v>45</v>
      </c>
      <c r="R3300" s="29" t="n">
        <f aca="true">IF(O3300="","",O3300-TODAY())</f>
        <v>-215</v>
      </c>
      <c r="S3300" s="29" t="str">
        <f aca="false">IF(C3300="&lt;&lt; vazio &gt;&gt;","VAZIA",IF(AND(O3300&lt;&gt;"",R3300&lt;0),"VENCIDO",IF(AND(O3300&lt;&gt;"",R3300&lt;=Parametros!$B$10),"PRÓX. VENCIMENTO",IF(F3300="Q","QUALIDADE",IF(F3300="S","BLOQUEADO",IF(F3300="R","RESTRITO/DEVOLUÇÃO",IF(OR(N3300="QUAR",N3300="QRES"),"QUARENTENA",IF(OR(B3300="DESCARTE",B3300="DEVOLUÇÃO"),"DESCARTE/DEVOLUÇÃO",IF(AND(D3300="",K3300&lt;&gt;""),"SEM LOTE",IF(AND(Q3300&lt;&gt;"",Q3300&gt;=Parametros!$B$11),"PARADO/SEM GIRO","OK"))))))))))</f>
        <v>VENCIDO</v>
      </c>
      <c r="T3300" s="29" t="str">
        <f aca="false">IF(AND($S3300="PARADO/SEM GIRO",$K3300="KG",OR(Painel!$B$5="(Todos)",A3300=Painel!$B$5)*OR(Painel!$E$5="(Todos)",P3300=Painel!$E$5)),$J3300+ROW()/10000000,"")</f>
        <v/>
      </c>
      <c r="U3300" s="29" t="n">
        <f aca="false">IF(AND($S3300="VENCIDO",$K3300="KG",OR(Painel!$B$5="(Todos)",A3300=Painel!$B$5)*OR(Painel!$E$5="(Todos)",P3300=Painel!$E$5)),$J3300+ROW()/10000000,"")</f>
        <v>2.80033</v>
      </c>
    </row>
    <row r="3301" customFormat="false" ht="15" hidden="false" customHeight="false" outlineLevel="0" collapsed="false">
      <c r="A3301" s="29" t="s">
        <v>55</v>
      </c>
      <c r="B3301" s="29" t="s">
        <v>5386</v>
      </c>
      <c r="C3301" s="29" t="s">
        <v>477</v>
      </c>
      <c r="D3301" s="29" t="s">
        <v>6190</v>
      </c>
      <c r="E3301" s="29" t="n">
        <v>488</v>
      </c>
      <c r="F3301" s="29" t="s">
        <v>268</v>
      </c>
      <c r="G3301" s="29" t="s">
        <v>6191</v>
      </c>
      <c r="H3301" s="30" t="n">
        <v>0.199</v>
      </c>
      <c r="I3301" s="31" t="n">
        <v>46218</v>
      </c>
      <c r="J3301" s="30" t="n">
        <v>0.199</v>
      </c>
      <c r="K3301" s="29" t="s">
        <v>120</v>
      </c>
      <c r="L3301" s="29" t="s">
        <v>1605</v>
      </c>
      <c r="M3301" s="29"/>
      <c r="N3301" s="29" t="s">
        <v>122</v>
      </c>
      <c r="O3301" s="31" t="n">
        <v>46200</v>
      </c>
      <c r="P3301" s="29" t="s">
        <v>123</v>
      </c>
      <c r="Q3301" s="29" t="n">
        <f aca="false">IFERROR(VALUE(L3301),"")</f>
        <v>67</v>
      </c>
      <c r="R3301" s="29" t="n">
        <f aca="true">IF(O3301="","",O3301-TODAY())</f>
        <v>-85</v>
      </c>
      <c r="S3301" s="29" t="str">
        <f aca="false">IF(C3301="&lt;&lt; vazio &gt;&gt;","VAZIA",IF(AND(O3301&lt;&gt;"",R3301&lt;0),"VENCIDO",IF(AND(O3301&lt;&gt;"",R3301&lt;=Parametros!$B$10),"PRÓX. VENCIMENTO",IF(F3301="Q","QUALIDADE",IF(F3301="S","BLOQUEADO",IF(F3301="R","RESTRITO/DEVOLUÇÃO",IF(OR(N3301="QUAR",N3301="QRES"),"QUARENTENA",IF(OR(B3301="DESCARTE",B3301="DEVOLUÇÃO"),"DESCARTE/DEVOLUÇÃO",IF(AND(D3301="",K3301&lt;&gt;""),"SEM LOTE",IF(AND(Q3301&lt;&gt;"",Q3301&gt;=Parametros!$B$11),"PARADO/SEM GIRO","OK"))))))))))</f>
        <v>VENCIDO</v>
      </c>
      <c r="T3301" s="29" t="str">
        <f aca="false">IF(AND($S3301="PARADO/SEM GIRO",$K3301="KG",OR(Painel!$B$5="(Todos)",A3301=Painel!$B$5)*OR(Painel!$E$5="(Todos)",P3301=Painel!$E$5)),$J3301+ROW()/10000000,"")</f>
        <v/>
      </c>
      <c r="U3301" s="29" t="n">
        <f aca="false">IF(AND($S3301="VENCIDO",$K3301="KG",OR(Painel!$B$5="(Todos)",A3301=Painel!$B$5)*OR(Painel!$E$5="(Todos)",P3301=Painel!$E$5)),$J3301+ROW()/10000000,"")</f>
        <v>0.1993301</v>
      </c>
    </row>
    <row r="3302" customFormat="false" ht="15" hidden="false" customHeight="false" outlineLevel="0" collapsed="false">
      <c r="A3302" s="29" t="s">
        <v>55</v>
      </c>
      <c r="B3302" s="29" t="s">
        <v>5386</v>
      </c>
      <c r="C3302" s="29" t="s">
        <v>477</v>
      </c>
      <c r="D3302" s="29" t="s">
        <v>6192</v>
      </c>
      <c r="E3302" s="29" t="n">
        <v>488</v>
      </c>
      <c r="F3302" s="29" t="s">
        <v>268</v>
      </c>
      <c r="G3302" s="29" t="s">
        <v>6193</v>
      </c>
      <c r="H3302" s="30" t="n">
        <v>2.601</v>
      </c>
      <c r="I3302" s="31" t="n">
        <v>46218</v>
      </c>
      <c r="J3302" s="30" t="n">
        <v>2.601</v>
      </c>
      <c r="K3302" s="29" t="s">
        <v>120</v>
      </c>
      <c r="L3302" s="29" t="s">
        <v>1605</v>
      </c>
      <c r="M3302" s="29"/>
      <c r="N3302" s="29" t="s">
        <v>122</v>
      </c>
      <c r="O3302" s="31" t="n">
        <v>46200</v>
      </c>
      <c r="P3302" s="29" t="s">
        <v>123</v>
      </c>
      <c r="Q3302" s="29" t="n">
        <f aca="false">IFERROR(VALUE(L3302),"")</f>
        <v>67</v>
      </c>
      <c r="R3302" s="29" t="n">
        <f aca="true">IF(O3302="","",O3302-TODAY())</f>
        <v>-85</v>
      </c>
      <c r="S3302" s="29" t="str">
        <f aca="false">IF(C3302="&lt;&lt; vazio &gt;&gt;","VAZIA",IF(AND(O3302&lt;&gt;"",R3302&lt;0),"VENCIDO",IF(AND(O3302&lt;&gt;"",R3302&lt;=Parametros!$B$10),"PRÓX. VENCIMENTO",IF(F3302="Q","QUALIDADE",IF(F3302="S","BLOQUEADO",IF(F3302="R","RESTRITO/DEVOLUÇÃO",IF(OR(N3302="QUAR",N3302="QRES"),"QUARENTENA",IF(OR(B3302="DESCARTE",B3302="DEVOLUÇÃO"),"DESCARTE/DEVOLUÇÃO",IF(AND(D3302="",K3302&lt;&gt;""),"SEM LOTE",IF(AND(Q3302&lt;&gt;"",Q3302&gt;=Parametros!$B$11),"PARADO/SEM GIRO","OK"))))))))))</f>
        <v>VENCIDO</v>
      </c>
      <c r="T3302" s="29" t="str">
        <f aca="false">IF(AND($S3302="PARADO/SEM GIRO",$K3302="KG",OR(Painel!$B$5="(Todos)",A3302=Painel!$B$5)*OR(Painel!$E$5="(Todos)",P3302=Painel!$E$5)),$J3302+ROW()/10000000,"")</f>
        <v/>
      </c>
      <c r="U3302" s="29" t="n">
        <f aca="false">IF(AND($S3302="VENCIDO",$K3302="KG",OR(Painel!$B$5="(Todos)",A3302=Painel!$B$5)*OR(Painel!$E$5="(Todos)",P3302=Painel!$E$5)),$J3302+ROW()/10000000,"")</f>
        <v>2.6013302</v>
      </c>
    </row>
    <row r="3303" customFormat="false" ht="15" hidden="false" customHeight="false" outlineLevel="0" collapsed="false">
      <c r="A3303" s="29" t="s">
        <v>55</v>
      </c>
      <c r="B3303" s="29" t="s">
        <v>5386</v>
      </c>
      <c r="C3303" s="29" t="s">
        <v>477</v>
      </c>
      <c r="D3303" s="29" t="s">
        <v>6192</v>
      </c>
      <c r="E3303" s="29" t="n">
        <v>488</v>
      </c>
      <c r="F3303" s="29" t="s">
        <v>189</v>
      </c>
      <c r="G3303" s="29" t="s">
        <v>6194</v>
      </c>
      <c r="H3303" s="30" t="n">
        <v>5.6</v>
      </c>
      <c r="I3303" s="31" t="n">
        <v>46247</v>
      </c>
      <c r="J3303" s="30" t="n">
        <v>5.6</v>
      </c>
      <c r="K3303" s="29" t="s">
        <v>120</v>
      </c>
      <c r="L3303" s="29" t="s">
        <v>1719</v>
      </c>
      <c r="M3303" s="29"/>
      <c r="N3303" s="29" t="s">
        <v>122</v>
      </c>
      <c r="O3303" s="31" t="n">
        <v>46200</v>
      </c>
      <c r="P3303" s="29" t="s">
        <v>123</v>
      </c>
      <c r="Q3303" s="29" t="n">
        <f aca="false">IFERROR(VALUE(L3303),"")</f>
        <v>38</v>
      </c>
      <c r="R3303" s="29" t="n">
        <f aca="true">IF(O3303="","",O3303-TODAY())</f>
        <v>-85</v>
      </c>
      <c r="S3303" s="29" t="str">
        <f aca="false">IF(C3303="&lt;&lt; vazio &gt;&gt;","VAZIA",IF(AND(O3303&lt;&gt;"",R3303&lt;0),"VENCIDO",IF(AND(O3303&lt;&gt;"",R3303&lt;=Parametros!$B$10),"PRÓX. VENCIMENTO",IF(F3303="Q","QUALIDADE",IF(F3303="S","BLOQUEADO",IF(F3303="R","RESTRITO/DEVOLUÇÃO",IF(OR(N3303="QUAR",N3303="QRES"),"QUARENTENA",IF(OR(B3303="DESCARTE",B3303="DEVOLUÇÃO"),"DESCARTE/DEVOLUÇÃO",IF(AND(D3303="",K3303&lt;&gt;""),"SEM LOTE",IF(AND(Q3303&lt;&gt;"",Q3303&gt;=Parametros!$B$11),"PARADO/SEM GIRO","OK"))))))))))</f>
        <v>VENCIDO</v>
      </c>
      <c r="T3303" s="29" t="str">
        <f aca="false">IF(AND($S3303="PARADO/SEM GIRO",$K3303="KG",OR(Painel!$B$5="(Todos)",A3303=Painel!$B$5)*OR(Painel!$E$5="(Todos)",P3303=Painel!$E$5)),$J3303+ROW()/10000000,"")</f>
        <v/>
      </c>
      <c r="U3303" s="29" t="n">
        <f aca="false">IF(AND($S3303="VENCIDO",$K3303="KG",OR(Painel!$B$5="(Todos)",A3303=Painel!$B$5)*OR(Painel!$E$5="(Todos)",P3303=Painel!$E$5)),$J3303+ROW()/10000000,"")</f>
        <v>5.6003303</v>
      </c>
    </row>
    <row r="3304" customFormat="false" ht="15" hidden="false" customHeight="false" outlineLevel="0" collapsed="false">
      <c r="A3304" s="29" t="s">
        <v>55</v>
      </c>
      <c r="B3304" s="29" t="s">
        <v>5386</v>
      </c>
      <c r="C3304" s="29" t="s">
        <v>334</v>
      </c>
      <c r="D3304" s="29" t="s">
        <v>5488</v>
      </c>
      <c r="E3304" s="29" t="n">
        <v>488</v>
      </c>
      <c r="F3304" s="29" t="s">
        <v>137</v>
      </c>
      <c r="G3304" s="29" t="s">
        <v>6195</v>
      </c>
      <c r="H3304" s="30" t="n">
        <v>28.14</v>
      </c>
      <c r="I3304" s="31" t="n">
        <v>46236</v>
      </c>
      <c r="J3304" s="30" t="n">
        <v>28.14</v>
      </c>
      <c r="K3304" s="29" t="s">
        <v>120</v>
      </c>
      <c r="L3304" s="29" t="s">
        <v>5891</v>
      </c>
      <c r="M3304" s="29"/>
      <c r="N3304" s="29" t="s">
        <v>122</v>
      </c>
      <c r="O3304" s="29"/>
      <c r="P3304" s="29" t="s">
        <v>123</v>
      </c>
      <c r="Q3304" s="29" t="n">
        <f aca="false">IFERROR(VALUE(L3304),"")</f>
        <v>49</v>
      </c>
      <c r="R3304" s="29" t="str">
        <f aca="true">IF(O3304="","",O3304-TODAY())</f>
        <v/>
      </c>
      <c r="S3304" s="29" t="str">
        <f aca="false">IF(C3304="&lt;&lt; vazio &gt;&gt;","VAZIA",IF(AND(O3304&lt;&gt;"",R3304&lt;0),"VENCIDO",IF(AND(O3304&lt;&gt;"",R3304&lt;=Parametros!$B$10),"PRÓX. VENCIMENTO",IF(F3304="Q","QUALIDADE",IF(F3304="S","BLOQUEADO",IF(F3304="R","RESTRITO/DEVOLUÇÃO",IF(OR(N3304="QUAR",N3304="QRES"),"QUARENTENA",IF(OR(B3304="DESCARTE",B3304="DEVOLUÇÃO"),"DESCARTE/DEVOLUÇÃO",IF(AND(D3304="",K3304&lt;&gt;""),"SEM LOTE",IF(AND(Q3304&lt;&gt;"",Q3304&gt;=Parametros!$B$11),"PARADO/SEM GIRO","OK"))))))))))</f>
        <v>BLOQUEADO</v>
      </c>
      <c r="T3304" s="29" t="str">
        <f aca="false">IF(AND($S3304="PARADO/SEM GIRO",$K3304="KG",OR(Painel!$B$5="(Todos)",A3304=Painel!$B$5)*OR(Painel!$E$5="(Todos)",P3304=Painel!$E$5)),$J3304+ROW()/10000000,"")</f>
        <v/>
      </c>
      <c r="U3304" s="29" t="str">
        <f aca="false">IF(AND($S3304="VENCIDO",$K3304="KG",OR(Painel!$B$5="(Todos)",A3304=Painel!$B$5)*OR(Painel!$E$5="(Todos)",P3304=Painel!$E$5)),$J3304+ROW()/10000000,"")</f>
        <v/>
      </c>
    </row>
    <row r="3305" customFormat="false" ht="15" hidden="false" customHeight="false" outlineLevel="0" collapsed="false">
      <c r="A3305" s="29" t="s">
        <v>55</v>
      </c>
      <c r="B3305" s="29" t="s">
        <v>5386</v>
      </c>
      <c r="C3305" s="29" t="s">
        <v>334</v>
      </c>
      <c r="D3305" s="29" t="s">
        <v>5488</v>
      </c>
      <c r="E3305" s="29" t="n">
        <v>488</v>
      </c>
      <c r="F3305" s="29" t="s">
        <v>137</v>
      </c>
      <c r="G3305" s="29" t="s">
        <v>6196</v>
      </c>
      <c r="H3305" s="30" t="n">
        <v>8.04</v>
      </c>
      <c r="I3305" s="31" t="n">
        <v>46236</v>
      </c>
      <c r="J3305" s="30" t="n">
        <v>8.04</v>
      </c>
      <c r="K3305" s="29" t="s">
        <v>120</v>
      </c>
      <c r="L3305" s="29" t="s">
        <v>5891</v>
      </c>
      <c r="M3305" s="29"/>
      <c r="N3305" s="29" t="s">
        <v>122</v>
      </c>
      <c r="O3305" s="31" t="n">
        <v>46124</v>
      </c>
      <c r="P3305" s="29" t="s">
        <v>123</v>
      </c>
      <c r="Q3305" s="29" t="n">
        <f aca="false">IFERROR(VALUE(L3305),"")</f>
        <v>49</v>
      </c>
      <c r="R3305" s="29" t="n">
        <f aca="true">IF(O3305="","",O3305-TODAY())</f>
        <v>-161</v>
      </c>
      <c r="S3305" s="29" t="str">
        <f aca="false">IF(C3305="&lt;&lt; vazio &gt;&gt;","VAZIA",IF(AND(O3305&lt;&gt;"",R3305&lt;0),"VENCIDO",IF(AND(O3305&lt;&gt;"",R3305&lt;=Parametros!$B$10),"PRÓX. VENCIMENTO",IF(F3305="Q","QUALIDADE",IF(F3305="S","BLOQUEADO",IF(F3305="R","RESTRITO/DEVOLUÇÃO",IF(OR(N3305="QUAR",N3305="QRES"),"QUARENTENA",IF(OR(B3305="DESCARTE",B3305="DEVOLUÇÃO"),"DESCARTE/DEVOLUÇÃO",IF(AND(D3305="",K3305&lt;&gt;""),"SEM LOTE",IF(AND(Q3305&lt;&gt;"",Q3305&gt;=Parametros!$B$11),"PARADO/SEM GIRO","OK"))))))))))</f>
        <v>VENCIDO</v>
      </c>
      <c r="T3305" s="29" t="str">
        <f aca="false">IF(AND($S3305="PARADO/SEM GIRO",$K3305="KG",OR(Painel!$B$5="(Todos)",A3305=Painel!$B$5)*OR(Painel!$E$5="(Todos)",P3305=Painel!$E$5)),$J3305+ROW()/10000000,"")</f>
        <v/>
      </c>
      <c r="U3305" s="29" t="n">
        <f aca="false">IF(AND($S3305="VENCIDO",$K3305="KG",OR(Painel!$B$5="(Todos)",A3305=Painel!$B$5)*OR(Painel!$E$5="(Todos)",P3305=Painel!$E$5)),$J3305+ROW()/10000000,"")</f>
        <v>8.0403305</v>
      </c>
    </row>
    <row r="3306" customFormat="false" ht="15" hidden="false" customHeight="false" outlineLevel="0" collapsed="false">
      <c r="A3306" s="29" t="s">
        <v>55</v>
      </c>
      <c r="B3306" s="29" t="s">
        <v>5386</v>
      </c>
      <c r="C3306" s="29" t="s">
        <v>334</v>
      </c>
      <c r="D3306" s="29" t="s">
        <v>6197</v>
      </c>
      <c r="E3306" s="29" t="n">
        <v>488</v>
      </c>
      <c r="F3306" s="29" t="s">
        <v>268</v>
      </c>
      <c r="G3306" s="29" t="s">
        <v>6198</v>
      </c>
      <c r="H3306" s="30" t="n">
        <v>14.07</v>
      </c>
      <c r="I3306" s="31" t="n">
        <v>46218</v>
      </c>
      <c r="J3306" s="30" t="n">
        <v>14.07</v>
      </c>
      <c r="K3306" s="29" t="s">
        <v>120</v>
      </c>
      <c r="L3306" s="29" t="s">
        <v>1605</v>
      </c>
      <c r="M3306" s="29"/>
      <c r="N3306" s="29" t="s">
        <v>122</v>
      </c>
      <c r="O3306" s="31" t="n">
        <v>46180</v>
      </c>
      <c r="P3306" s="29" t="s">
        <v>123</v>
      </c>
      <c r="Q3306" s="29" t="n">
        <f aca="false">IFERROR(VALUE(L3306),"")</f>
        <v>67</v>
      </c>
      <c r="R3306" s="29" t="n">
        <f aca="true">IF(O3306="","",O3306-TODAY())</f>
        <v>-105</v>
      </c>
      <c r="S3306" s="29" t="str">
        <f aca="false">IF(C3306="&lt;&lt; vazio &gt;&gt;","VAZIA",IF(AND(O3306&lt;&gt;"",R3306&lt;0),"VENCIDO",IF(AND(O3306&lt;&gt;"",R3306&lt;=Parametros!$B$10),"PRÓX. VENCIMENTO",IF(F3306="Q","QUALIDADE",IF(F3306="S","BLOQUEADO",IF(F3306="R","RESTRITO/DEVOLUÇÃO",IF(OR(N3306="QUAR",N3306="QRES"),"QUARENTENA",IF(OR(B3306="DESCARTE",B3306="DEVOLUÇÃO"),"DESCARTE/DEVOLUÇÃO",IF(AND(D3306="",K3306&lt;&gt;""),"SEM LOTE",IF(AND(Q3306&lt;&gt;"",Q3306&gt;=Parametros!$B$11),"PARADO/SEM GIRO","OK"))))))))))</f>
        <v>VENCIDO</v>
      </c>
      <c r="T3306" s="29" t="str">
        <f aca="false">IF(AND($S3306="PARADO/SEM GIRO",$K3306="KG",OR(Painel!$B$5="(Todos)",A3306=Painel!$B$5)*OR(Painel!$E$5="(Todos)",P3306=Painel!$E$5)),$J3306+ROW()/10000000,"")</f>
        <v/>
      </c>
      <c r="U3306" s="29" t="n">
        <f aca="false">IF(AND($S3306="VENCIDO",$K3306="KG",OR(Painel!$B$5="(Todos)",A3306=Painel!$B$5)*OR(Painel!$E$5="(Todos)",P3306=Painel!$E$5)),$J3306+ROW()/10000000,"")</f>
        <v>14.0703306</v>
      </c>
    </row>
    <row r="3307" customFormat="false" ht="15" hidden="false" customHeight="false" outlineLevel="0" collapsed="false">
      <c r="A3307" s="29" t="s">
        <v>55</v>
      </c>
      <c r="B3307" s="29" t="s">
        <v>6199</v>
      </c>
      <c r="C3307" s="29" t="s">
        <v>115</v>
      </c>
      <c r="D3307" s="29"/>
      <c r="E3307" s="29" t="n">
        <v>0</v>
      </c>
      <c r="F3307" s="29"/>
      <c r="G3307" s="29"/>
      <c r="H3307" s="30" t="n">
        <v>0</v>
      </c>
      <c r="I3307" s="29"/>
      <c r="J3307" s="30" t="n">
        <v>0</v>
      </c>
      <c r="K3307" s="29"/>
      <c r="L3307" s="29" t="s">
        <v>116</v>
      </c>
      <c r="M3307" s="29"/>
      <c r="N3307" s="29"/>
      <c r="O3307" s="29"/>
      <c r="P3307" s="29"/>
      <c r="Q3307" s="29" t="n">
        <f aca="false">IFERROR(VALUE(L3307),"")</f>
        <v>0</v>
      </c>
      <c r="R3307" s="29" t="str">
        <f aca="true">IF(O3307="","",O3307-TODAY())</f>
        <v/>
      </c>
      <c r="S3307" s="29" t="str">
        <f aca="false">IF(C3307="&lt;&lt; vazio &gt;&gt;","VAZIA",IF(AND(O3307&lt;&gt;"",R3307&lt;0),"VENCIDO",IF(AND(O3307&lt;&gt;"",R3307&lt;=Parametros!$B$10),"PRÓX. VENCIMENTO",IF(F3307="Q","QUALIDADE",IF(F3307="S","BLOQUEADO",IF(F3307="R","RESTRITO/DEVOLUÇÃO",IF(OR(N3307="QUAR",N3307="QRES"),"QUARENTENA",IF(OR(B3307="DESCARTE",B3307="DEVOLUÇÃO"),"DESCARTE/DEVOLUÇÃO",IF(AND(D3307="",K3307&lt;&gt;""),"SEM LOTE",IF(AND(Q3307&lt;&gt;"",Q3307&gt;=Parametros!$B$11),"PARADO/SEM GIRO","OK"))))))))))</f>
        <v>VAZIA</v>
      </c>
      <c r="T3307" s="29" t="str">
        <f aca="false">IF(AND($S3307="PARADO/SEM GIRO",$K3307="KG",OR(Painel!$B$5="(Todos)",A3307=Painel!$B$5)*OR(Painel!$E$5="(Todos)",P3307=Painel!$E$5)),$J3307+ROW()/10000000,"")</f>
        <v/>
      </c>
      <c r="U3307" s="29" t="str">
        <f aca="false">IF(AND($S3307="VENCIDO",$K3307="KG",OR(Painel!$B$5="(Todos)",A3307=Painel!$B$5)*OR(Painel!$E$5="(Todos)",P3307=Painel!$E$5)),$J3307+ROW()/10000000,"")</f>
        <v/>
      </c>
    </row>
    <row r="3308" customFormat="false" ht="15" hidden="false" customHeight="false" outlineLevel="0" collapsed="false">
      <c r="A3308" s="29" t="s">
        <v>55</v>
      </c>
      <c r="B3308" s="29" t="s">
        <v>6200</v>
      </c>
      <c r="C3308" s="29" t="s">
        <v>115</v>
      </c>
      <c r="D3308" s="29"/>
      <c r="E3308" s="29" t="n">
        <v>0</v>
      </c>
      <c r="F3308" s="29"/>
      <c r="G3308" s="29"/>
      <c r="H3308" s="30" t="n">
        <v>0</v>
      </c>
      <c r="I3308" s="29"/>
      <c r="J3308" s="30" t="n">
        <v>0</v>
      </c>
      <c r="K3308" s="29"/>
      <c r="L3308" s="29" t="s">
        <v>116</v>
      </c>
      <c r="M3308" s="29"/>
      <c r="N3308" s="29"/>
      <c r="O3308" s="29"/>
      <c r="P3308" s="29"/>
      <c r="Q3308" s="29" t="n">
        <f aca="false">IFERROR(VALUE(L3308),"")</f>
        <v>0</v>
      </c>
      <c r="R3308" s="29" t="str">
        <f aca="true">IF(O3308="","",O3308-TODAY())</f>
        <v/>
      </c>
      <c r="S3308" s="29" t="str">
        <f aca="false">IF(C3308="&lt;&lt; vazio &gt;&gt;","VAZIA",IF(AND(O3308&lt;&gt;"",R3308&lt;0),"VENCIDO",IF(AND(O3308&lt;&gt;"",R3308&lt;=Parametros!$B$10),"PRÓX. VENCIMENTO",IF(F3308="Q","QUALIDADE",IF(F3308="S","BLOQUEADO",IF(F3308="R","RESTRITO/DEVOLUÇÃO",IF(OR(N3308="QUAR",N3308="QRES"),"QUARENTENA",IF(OR(B3308="DESCARTE",B3308="DEVOLUÇÃO"),"DESCARTE/DEVOLUÇÃO",IF(AND(D3308="",K3308&lt;&gt;""),"SEM LOTE",IF(AND(Q3308&lt;&gt;"",Q3308&gt;=Parametros!$B$11),"PARADO/SEM GIRO","OK"))))))))))</f>
        <v>VAZIA</v>
      </c>
      <c r="T3308" s="29" t="str">
        <f aca="false">IF(AND($S3308="PARADO/SEM GIRO",$K3308="KG",OR(Painel!$B$5="(Todos)",A3308=Painel!$B$5)*OR(Painel!$E$5="(Todos)",P3308=Painel!$E$5)),$J3308+ROW()/10000000,"")</f>
        <v/>
      </c>
      <c r="U3308" s="29" t="str">
        <f aca="false">IF(AND($S3308="VENCIDO",$K3308="KG",OR(Painel!$B$5="(Todos)",A3308=Painel!$B$5)*OR(Painel!$E$5="(Todos)",P3308=Painel!$E$5)),$J3308+ROW()/10000000,"")</f>
        <v/>
      </c>
    </row>
    <row r="3309" customFormat="false" ht="15" hidden="false" customHeight="false" outlineLevel="0" collapsed="false">
      <c r="A3309" s="29" t="s">
        <v>55</v>
      </c>
      <c r="B3309" s="29" t="s">
        <v>6201</v>
      </c>
      <c r="C3309" s="29" t="s">
        <v>115</v>
      </c>
      <c r="D3309" s="29"/>
      <c r="E3309" s="29" t="n">
        <v>0</v>
      </c>
      <c r="F3309" s="29"/>
      <c r="G3309" s="29"/>
      <c r="H3309" s="30" t="n">
        <v>0</v>
      </c>
      <c r="I3309" s="29"/>
      <c r="J3309" s="30" t="n">
        <v>0</v>
      </c>
      <c r="K3309" s="29"/>
      <c r="L3309" s="29" t="s">
        <v>116</v>
      </c>
      <c r="M3309" s="29"/>
      <c r="N3309" s="29"/>
      <c r="O3309" s="29"/>
      <c r="P3309" s="29"/>
      <c r="Q3309" s="29" t="n">
        <f aca="false">IFERROR(VALUE(L3309),"")</f>
        <v>0</v>
      </c>
      <c r="R3309" s="29" t="str">
        <f aca="true">IF(O3309="","",O3309-TODAY())</f>
        <v/>
      </c>
      <c r="S3309" s="29" t="str">
        <f aca="false">IF(C3309="&lt;&lt; vazio &gt;&gt;","VAZIA",IF(AND(O3309&lt;&gt;"",R3309&lt;0),"VENCIDO",IF(AND(O3309&lt;&gt;"",R3309&lt;=Parametros!$B$10),"PRÓX. VENCIMENTO",IF(F3309="Q","QUALIDADE",IF(F3309="S","BLOQUEADO",IF(F3309="R","RESTRITO/DEVOLUÇÃO",IF(OR(N3309="QUAR",N3309="QRES"),"QUARENTENA",IF(OR(B3309="DESCARTE",B3309="DEVOLUÇÃO"),"DESCARTE/DEVOLUÇÃO",IF(AND(D3309="",K3309&lt;&gt;""),"SEM LOTE",IF(AND(Q3309&lt;&gt;"",Q3309&gt;=Parametros!$B$11),"PARADO/SEM GIRO","OK"))))))))))</f>
        <v>VAZIA</v>
      </c>
      <c r="T3309" s="29" t="str">
        <f aca="false">IF(AND($S3309="PARADO/SEM GIRO",$K3309="KG",OR(Painel!$B$5="(Todos)",A3309=Painel!$B$5)*OR(Painel!$E$5="(Todos)",P3309=Painel!$E$5)),$J3309+ROW()/10000000,"")</f>
        <v/>
      </c>
      <c r="U3309" s="29" t="str">
        <f aca="false">IF(AND($S3309="VENCIDO",$K3309="KG",OR(Painel!$B$5="(Todos)",A3309=Painel!$B$5)*OR(Painel!$E$5="(Todos)",P3309=Painel!$E$5)),$J3309+ROW()/10000000,"")</f>
        <v/>
      </c>
    </row>
    <row r="3310" customFormat="false" ht="15" hidden="false" customHeight="false" outlineLevel="0" collapsed="false">
      <c r="A3310" s="29" t="s">
        <v>55</v>
      </c>
      <c r="B3310" s="29" t="s">
        <v>6202</v>
      </c>
      <c r="C3310" s="29" t="s">
        <v>115</v>
      </c>
      <c r="D3310" s="29"/>
      <c r="E3310" s="29" t="n">
        <v>0</v>
      </c>
      <c r="F3310" s="29"/>
      <c r="G3310" s="29"/>
      <c r="H3310" s="30" t="n">
        <v>0</v>
      </c>
      <c r="I3310" s="29"/>
      <c r="J3310" s="30" t="n">
        <v>0</v>
      </c>
      <c r="K3310" s="29"/>
      <c r="L3310" s="29" t="s">
        <v>116</v>
      </c>
      <c r="M3310" s="29"/>
      <c r="N3310" s="29"/>
      <c r="O3310" s="29"/>
      <c r="P3310" s="29"/>
      <c r="Q3310" s="29" t="n">
        <f aca="false">IFERROR(VALUE(L3310),"")</f>
        <v>0</v>
      </c>
      <c r="R3310" s="29" t="str">
        <f aca="true">IF(O3310="","",O3310-TODAY())</f>
        <v/>
      </c>
      <c r="S3310" s="29" t="str">
        <f aca="false">IF(C3310="&lt;&lt; vazio &gt;&gt;","VAZIA",IF(AND(O3310&lt;&gt;"",R3310&lt;0),"VENCIDO",IF(AND(O3310&lt;&gt;"",R3310&lt;=Parametros!$B$10),"PRÓX. VENCIMENTO",IF(F3310="Q","QUALIDADE",IF(F3310="S","BLOQUEADO",IF(F3310="R","RESTRITO/DEVOLUÇÃO",IF(OR(N3310="QUAR",N3310="QRES"),"QUARENTENA",IF(OR(B3310="DESCARTE",B3310="DEVOLUÇÃO"),"DESCARTE/DEVOLUÇÃO",IF(AND(D3310="",K3310&lt;&gt;""),"SEM LOTE",IF(AND(Q3310&lt;&gt;"",Q3310&gt;=Parametros!$B$11),"PARADO/SEM GIRO","OK"))))))))))</f>
        <v>VAZIA</v>
      </c>
      <c r="T3310" s="29" t="str">
        <f aca="false">IF(AND($S3310="PARADO/SEM GIRO",$K3310="KG",OR(Painel!$B$5="(Todos)",A3310=Painel!$B$5)*OR(Painel!$E$5="(Todos)",P3310=Painel!$E$5)),$J3310+ROW()/10000000,"")</f>
        <v/>
      </c>
      <c r="U3310" s="29" t="str">
        <f aca="false">IF(AND($S3310="VENCIDO",$K3310="KG",OR(Painel!$B$5="(Todos)",A3310=Painel!$B$5)*OR(Painel!$E$5="(Todos)",P3310=Painel!$E$5)),$J3310+ROW()/10000000,"")</f>
        <v/>
      </c>
    </row>
    <row r="3311" customFormat="false" ht="15" hidden="false" customHeight="false" outlineLevel="0" collapsed="false">
      <c r="A3311" s="29" t="s">
        <v>55</v>
      </c>
      <c r="B3311" s="29" t="s">
        <v>6203</v>
      </c>
      <c r="C3311" s="29" t="s">
        <v>115</v>
      </c>
      <c r="D3311" s="29"/>
      <c r="E3311" s="29" t="n">
        <v>0</v>
      </c>
      <c r="F3311" s="29"/>
      <c r="G3311" s="29"/>
      <c r="H3311" s="30" t="n">
        <v>0</v>
      </c>
      <c r="I3311" s="29"/>
      <c r="J3311" s="30" t="n">
        <v>0</v>
      </c>
      <c r="K3311" s="29"/>
      <c r="L3311" s="29" t="s">
        <v>116</v>
      </c>
      <c r="M3311" s="29"/>
      <c r="N3311" s="29"/>
      <c r="O3311" s="29"/>
      <c r="P3311" s="29"/>
      <c r="Q3311" s="29" t="n">
        <f aca="false">IFERROR(VALUE(L3311),"")</f>
        <v>0</v>
      </c>
      <c r="R3311" s="29" t="str">
        <f aca="true">IF(O3311="","",O3311-TODAY())</f>
        <v/>
      </c>
      <c r="S3311" s="29" t="str">
        <f aca="false">IF(C3311="&lt;&lt; vazio &gt;&gt;","VAZIA",IF(AND(O3311&lt;&gt;"",R3311&lt;0),"VENCIDO",IF(AND(O3311&lt;&gt;"",R3311&lt;=Parametros!$B$10),"PRÓX. VENCIMENTO",IF(F3311="Q","QUALIDADE",IF(F3311="S","BLOQUEADO",IF(F3311="R","RESTRITO/DEVOLUÇÃO",IF(OR(N3311="QUAR",N3311="QRES"),"QUARENTENA",IF(OR(B3311="DESCARTE",B3311="DEVOLUÇÃO"),"DESCARTE/DEVOLUÇÃO",IF(AND(D3311="",K3311&lt;&gt;""),"SEM LOTE",IF(AND(Q3311&lt;&gt;"",Q3311&gt;=Parametros!$B$11),"PARADO/SEM GIRO","OK"))))))))))</f>
        <v>VAZIA</v>
      </c>
      <c r="T3311" s="29" t="str">
        <f aca="false">IF(AND($S3311="PARADO/SEM GIRO",$K3311="KG",OR(Painel!$B$5="(Todos)",A3311=Painel!$B$5)*OR(Painel!$E$5="(Todos)",P3311=Painel!$E$5)),$J3311+ROW()/10000000,"")</f>
        <v/>
      </c>
      <c r="U3311" s="29" t="str">
        <f aca="false">IF(AND($S3311="VENCIDO",$K3311="KG",OR(Painel!$B$5="(Todos)",A3311=Painel!$B$5)*OR(Painel!$E$5="(Todos)",P3311=Painel!$E$5)),$J3311+ROW()/10000000,"")</f>
        <v/>
      </c>
    </row>
    <row r="3312" customFormat="false" ht="15" hidden="false" customHeight="false" outlineLevel="0" collapsed="false">
      <c r="A3312" s="29" t="s">
        <v>55</v>
      </c>
      <c r="B3312" s="29" t="s">
        <v>6204</v>
      </c>
      <c r="C3312" s="29" t="s">
        <v>115</v>
      </c>
      <c r="D3312" s="29"/>
      <c r="E3312" s="29" t="n">
        <v>0</v>
      </c>
      <c r="F3312" s="29"/>
      <c r="G3312" s="29"/>
      <c r="H3312" s="30" t="n">
        <v>0</v>
      </c>
      <c r="I3312" s="29"/>
      <c r="J3312" s="30" t="n">
        <v>0</v>
      </c>
      <c r="K3312" s="29"/>
      <c r="L3312" s="29" t="s">
        <v>116</v>
      </c>
      <c r="M3312" s="29"/>
      <c r="N3312" s="29"/>
      <c r="O3312" s="29"/>
      <c r="P3312" s="29"/>
      <c r="Q3312" s="29" t="n">
        <f aca="false">IFERROR(VALUE(L3312),"")</f>
        <v>0</v>
      </c>
      <c r="R3312" s="29" t="str">
        <f aca="true">IF(O3312="","",O3312-TODAY())</f>
        <v/>
      </c>
      <c r="S3312" s="29" t="str">
        <f aca="false">IF(C3312="&lt;&lt; vazio &gt;&gt;","VAZIA",IF(AND(O3312&lt;&gt;"",R3312&lt;0),"VENCIDO",IF(AND(O3312&lt;&gt;"",R3312&lt;=Parametros!$B$10),"PRÓX. VENCIMENTO",IF(F3312="Q","QUALIDADE",IF(F3312="S","BLOQUEADO",IF(F3312="R","RESTRITO/DEVOLUÇÃO",IF(OR(N3312="QUAR",N3312="QRES"),"QUARENTENA",IF(OR(B3312="DESCARTE",B3312="DEVOLUÇÃO"),"DESCARTE/DEVOLUÇÃO",IF(AND(D3312="",K3312&lt;&gt;""),"SEM LOTE",IF(AND(Q3312&lt;&gt;"",Q3312&gt;=Parametros!$B$11),"PARADO/SEM GIRO","OK"))))))))))</f>
        <v>VAZIA</v>
      </c>
      <c r="T3312" s="29" t="str">
        <f aca="false">IF(AND($S3312="PARADO/SEM GIRO",$K3312="KG",OR(Painel!$B$5="(Todos)",A3312=Painel!$B$5)*OR(Painel!$E$5="(Todos)",P3312=Painel!$E$5)),$J3312+ROW()/10000000,"")</f>
        <v/>
      </c>
      <c r="U3312" s="29" t="str">
        <f aca="false">IF(AND($S3312="VENCIDO",$K3312="KG",OR(Painel!$B$5="(Todos)",A3312=Painel!$B$5)*OR(Painel!$E$5="(Todos)",P3312=Painel!$E$5)),$J3312+ROW()/10000000,"")</f>
        <v/>
      </c>
    </row>
    <row r="3313" customFormat="false" ht="15" hidden="false" customHeight="false" outlineLevel="0" collapsed="false">
      <c r="A3313" s="29" t="s">
        <v>55</v>
      </c>
      <c r="B3313" s="29" t="s">
        <v>6205</v>
      </c>
      <c r="C3313" s="29" t="s">
        <v>115</v>
      </c>
      <c r="D3313" s="29"/>
      <c r="E3313" s="29" t="n">
        <v>0</v>
      </c>
      <c r="F3313" s="29"/>
      <c r="G3313" s="29"/>
      <c r="H3313" s="30" t="n">
        <v>0</v>
      </c>
      <c r="I3313" s="29"/>
      <c r="J3313" s="30" t="n">
        <v>0</v>
      </c>
      <c r="K3313" s="29"/>
      <c r="L3313" s="29" t="s">
        <v>116</v>
      </c>
      <c r="M3313" s="29"/>
      <c r="N3313" s="29"/>
      <c r="O3313" s="29"/>
      <c r="P3313" s="29"/>
      <c r="Q3313" s="29" t="n">
        <f aca="false">IFERROR(VALUE(L3313),"")</f>
        <v>0</v>
      </c>
      <c r="R3313" s="29" t="str">
        <f aca="true">IF(O3313="","",O3313-TODAY())</f>
        <v/>
      </c>
      <c r="S3313" s="29" t="str">
        <f aca="false">IF(C3313="&lt;&lt; vazio &gt;&gt;","VAZIA",IF(AND(O3313&lt;&gt;"",R3313&lt;0),"VENCIDO",IF(AND(O3313&lt;&gt;"",R3313&lt;=Parametros!$B$10),"PRÓX. VENCIMENTO",IF(F3313="Q","QUALIDADE",IF(F3313="S","BLOQUEADO",IF(F3313="R","RESTRITO/DEVOLUÇÃO",IF(OR(N3313="QUAR",N3313="QRES"),"QUARENTENA",IF(OR(B3313="DESCARTE",B3313="DEVOLUÇÃO"),"DESCARTE/DEVOLUÇÃO",IF(AND(D3313="",K3313&lt;&gt;""),"SEM LOTE",IF(AND(Q3313&lt;&gt;"",Q3313&gt;=Parametros!$B$11),"PARADO/SEM GIRO","OK"))))))))))</f>
        <v>VAZIA</v>
      </c>
      <c r="T3313" s="29" t="str">
        <f aca="false">IF(AND($S3313="PARADO/SEM GIRO",$K3313="KG",OR(Painel!$B$5="(Todos)",A3313=Painel!$B$5)*OR(Painel!$E$5="(Todos)",P3313=Painel!$E$5)),$J3313+ROW()/10000000,"")</f>
        <v/>
      </c>
      <c r="U3313" s="29" t="str">
        <f aca="false">IF(AND($S3313="VENCIDO",$K3313="KG",OR(Painel!$B$5="(Todos)",A3313=Painel!$B$5)*OR(Painel!$E$5="(Todos)",P3313=Painel!$E$5)),$J3313+ROW()/10000000,"")</f>
        <v/>
      </c>
    </row>
    <row r="3314" customFormat="false" ht="15" hidden="false" customHeight="false" outlineLevel="0" collapsed="false">
      <c r="A3314" s="29" t="s">
        <v>55</v>
      </c>
      <c r="B3314" s="29" t="s">
        <v>6206</v>
      </c>
      <c r="C3314" s="29" t="s">
        <v>115</v>
      </c>
      <c r="D3314" s="29"/>
      <c r="E3314" s="29" t="n">
        <v>0</v>
      </c>
      <c r="F3314" s="29"/>
      <c r="G3314" s="29"/>
      <c r="H3314" s="30" t="n">
        <v>0</v>
      </c>
      <c r="I3314" s="29"/>
      <c r="J3314" s="30" t="n">
        <v>0</v>
      </c>
      <c r="K3314" s="29"/>
      <c r="L3314" s="29" t="s">
        <v>116</v>
      </c>
      <c r="M3314" s="29"/>
      <c r="N3314" s="29"/>
      <c r="O3314" s="29"/>
      <c r="P3314" s="29"/>
      <c r="Q3314" s="29" t="n">
        <f aca="false">IFERROR(VALUE(L3314),"")</f>
        <v>0</v>
      </c>
      <c r="R3314" s="29" t="str">
        <f aca="true">IF(O3314="","",O3314-TODAY())</f>
        <v/>
      </c>
      <c r="S3314" s="29" t="str">
        <f aca="false">IF(C3314="&lt;&lt; vazio &gt;&gt;","VAZIA",IF(AND(O3314&lt;&gt;"",R3314&lt;0),"VENCIDO",IF(AND(O3314&lt;&gt;"",R3314&lt;=Parametros!$B$10),"PRÓX. VENCIMENTO",IF(F3314="Q","QUALIDADE",IF(F3314="S","BLOQUEADO",IF(F3314="R","RESTRITO/DEVOLUÇÃO",IF(OR(N3314="QUAR",N3314="QRES"),"QUARENTENA",IF(OR(B3314="DESCARTE",B3314="DEVOLUÇÃO"),"DESCARTE/DEVOLUÇÃO",IF(AND(D3314="",K3314&lt;&gt;""),"SEM LOTE",IF(AND(Q3314&lt;&gt;"",Q3314&gt;=Parametros!$B$11),"PARADO/SEM GIRO","OK"))))))))))</f>
        <v>VAZIA</v>
      </c>
      <c r="T3314" s="29" t="str">
        <f aca="false">IF(AND($S3314="PARADO/SEM GIRO",$K3314="KG",OR(Painel!$B$5="(Todos)",A3314=Painel!$B$5)*OR(Painel!$E$5="(Todos)",P3314=Painel!$E$5)),$J3314+ROW()/10000000,"")</f>
        <v/>
      </c>
      <c r="U3314" s="29" t="str">
        <f aca="false">IF(AND($S3314="VENCIDO",$K3314="KG",OR(Painel!$B$5="(Todos)",A3314=Painel!$B$5)*OR(Painel!$E$5="(Todos)",P3314=Painel!$E$5)),$J3314+ROW()/10000000,"")</f>
        <v/>
      </c>
    </row>
    <row r="3315" customFormat="false" ht="15" hidden="false" customHeight="false" outlineLevel="0" collapsed="false">
      <c r="A3315" s="29" t="s">
        <v>55</v>
      </c>
      <c r="B3315" s="29" t="s">
        <v>6207</v>
      </c>
      <c r="C3315" s="29" t="s">
        <v>115</v>
      </c>
      <c r="D3315" s="29"/>
      <c r="E3315" s="29" t="n">
        <v>0</v>
      </c>
      <c r="F3315" s="29"/>
      <c r="G3315" s="29"/>
      <c r="H3315" s="30" t="n">
        <v>0</v>
      </c>
      <c r="I3315" s="29"/>
      <c r="J3315" s="30" t="n">
        <v>0</v>
      </c>
      <c r="K3315" s="29"/>
      <c r="L3315" s="29" t="s">
        <v>116</v>
      </c>
      <c r="M3315" s="29"/>
      <c r="N3315" s="29"/>
      <c r="O3315" s="29"/>
      <c r="P3315" s="29"/>
      <c r="Q3315" s="29" t="n">
        <f aca="false">IFERROR(VALUE(L3315),"")</f>
        <v>0</v>
      </c>
      <c r="R3315" s="29" t="str">
        <f aca="true">IF(O3315="","",O3315-TODAY())</f>
        <v/>
      </c>
      <c r="S3315" s="29" t="str">
        <f aca="false">IF(C3315="&lt;&lt; vazio &gt;&gt;","VAZIA",IF(AND(O3315&lt;&gt;"",R3315&lt;0),"VENCIDO",IF(AND(O3315&lt;&gt;"",R3315&lt;=Parametros!$B$10),"PRÓX. VENCIMENTO",IF(F3315="Q","QUALIDADE",IF(F3315="S","BLOQUEADO",IF(F3315="R","RESTRITO/DEVOLUÇÃO",IF(OR(N3315="QUAR",N3315="QRES"),"QUARENTENA",IF(OR(B3315="DESCARTE",B3315="DEVOLUÇÃO"),"DESCARTE/DEVOLUÇÃO",IF(AND(D3315="",K3315&lt;&gt;""),"SEM LOTE",IF(AND(Q3315&lt;&gt;"",Q3315&gt;=Parametros!$B$11),"PARADO/SEM GIRO","OK"))))))))))</f>
        <v>VAZIA</v>
      </c>
      <c r="T3315" s="29" t="str">
        <f aca="false">IF(AND($S3315="PARADO/SEM GIRO",$K3315="KG",OR(Painel!$B$5="(Todos)",A3315=Painel!$B$5)*OR(Painel!$E$5="(Todos)",P3315=Painel!$E$5)),$J3315+ROW()/10000000,"")</f>
        <v/>
      </c>
      <c r="U3315" s="29" t="str">
        <f aca="false">IF(AND($S3315="VENCIDO",$K3315="KG",OR(Painel!$B$5="(Todos)",A3315=Painel!$B$5)*OR(Painel!$E$5="(Todos)",P3315=Painel!$E$5)),$J3315+ROW()/10000000,"")</f>
        <v/>
      </c>
    </row>
    <row r="3316" customFormat="false" ht="15" hidden="false" customHeight="false" outlineLevel="0" collapsed="false">
      <c r="A3316" s="29" t="s">
        <v>55</v>
      </c>
      <c r="B3316" s="29" t="s">
        <v>6208</v>
      </c>
      <c r="C3316" s="29" t="s">
        <v>115</v>
      </c>
      <c r="D3316" s="29"/>
      <c r="E3316" s="29" t="n">
        <v>0</v>
      </c>
      <c r="F3316" s="29"/>
      <c r="G3316" s="29"/>
      <c r="H3316" s="30" t="n">
        <v>0</v>
      </c>
      <c r="I3316" s="29"/>
      <c r="J3316" s="30" t="n">
        <v>0</v>
      </c>
      <c r="K3316" s="29"/>
      <c r="L3316" s="29" t="s">
        <v>116</v>
      </c>
      <c r="M3316" s="29"/>
      <c r="N3316" s="29"/>
      <c r="O3316" s="29"/>
      <c r="P3316" s="29"/>
      <c r="Q3316" s="29" t="n">
        <f aca="false">IFERROR(VALUE(L3316),"")</f>
        <v>0</v>
      </c>
      <c r="R3316" s="29" t="str">
        <f aca="true">IF(O3316="","",O3316-TODAY())</f>
        <v/>
      </c>
      <c r="S3316" s="29" t="str">
        <f aca="false">IF(C3316="&lt;&lt; vazio &gt;&gt;","VAZIA",IF(AND(O3316&lt;&gt;"",R3316&lt;0),"VENCIDO",IF(AND(O3316&lt;&gt;"",R3316&lt;=Parametros!$B$10),"PRÓX. VENCIMENTO",IF(F3316="Q","QUALIDADE",IF(F3316="S","BLOQUEADO",IF(F3316="R","RESTRITO/DEVOLUÇÃO",IF(OR(N3316="QUAR",N3316="QRES"),"QUARENTENA",IF(OR(B3316="DESCARTE",B3316="DEVOLUÇÃO"),"DESCARTE/DEVOLUÇÃO",IF(AND(D3316="",K3316&lt;&gt;""),"SEM LOTE",IF(AND(Q3316&lt;&gt;"",Q3316&gt;=Parametros!$B$11),"PARADO/SEM GIRO","OK"))))))))))</f>
        <v>VAZIA</v>
      </c>
      <c r="T3316" s="29" t="str">
        <f aca="false">IF(AND($S3316="PARADO/SEM GIRO",$K3316="KG",OR(Painel!$B$5="(Todos)",A3316=Painel!$B$5)*OR(Painel!$E$5="(Todos)",P3316=Painel!$E$5)),$J3316+ROW()/10000000,"")</f>
        <v/>
      </c>
      <c r="U3316" s="29" t="str">
        <f aca="false">IF(AND($S3316="VENCIDO",$K3316="KG",OR(Painel!$B$5="(Todos)",A3316=Painel!$B$5)*OR(Painel!$E$5="(Todos)",P3316=Painel!$E$5)),$J3316+ROW()/10000000,"")</f>
        <v/>
      </c>
    </row>
    <row r="3317" customFormat="false" ht="15" hidden="false" customHeight="false" outlineLevel="0" collapsed="false">
      <c r="A3317" s="29" t="s">
        <v>55</v>
      </c>
      <c r="B3317" s="29" t="s">
        <v>6209</v>
      </c>
      <c r="C3317" s="29" t="s">
        <v>115</v>
      </c>
      <c r="D3317" s="29"/>
      <c r="E3317" s="29" t="n">
        <v>0</v>
      </c>
      <c r="F3317" s="29"/>
      <c r="G3317" s="29"/>
      <c r="H3317" s="30" t="n">
        <v>0</v>
      </c>
      <c r="I3317" s="29"/>
      <c r="J3317" s="30" t="n">
        <v>0</v>
      </c>
      <c r="K3317" s="29"/>
      <c r="L3317" s="29" t="s">
        <v>116</v>
      </c>
      <c r="M3317" s="29"/>
      <c r="N3317" s="29"/>
      <c r="O3317" s="29"/>
      <c r="P3317" s="29"/>
      <c r="Q3317" s="29" t="n">
        <f aca="false">IFERROR(VALUE(L3317),"")</f>
        <v>0</v>
      </c>
      <c r="R3317" s="29" t="str">
        <f aca="true">IF(O3317="","",O3317-TODAY())</f>
        <v/>
      </c>
      <c r="S3317" s="29" t="str">
        <f aca="false">IF(C3317="&lt;&lt; vazio &gt;&gt;","VAZIA",IF(AND(O3317&lt;&gt;"",R3317&lt;0),"VENCIDO",IF(AND(O3317&lt;&gt;"",R3317&lt;=Parametros!$B$10),"PRÓX. VENCIMENTO",IF(F3317="Q","QUALIDADE",IF(F3317="S","BLOQUEADO",IF(F3317="R","RESTRITO/DEVOLUÇÃO",IF(OR(N3317="QUAR",N3317="QRES"),"QUARENTENA",IF(OR(B3317="DESCARTE",B3317="DEVOLUÇÃO"),"DESCARTE/DEVOLUÇÃO",IF(AND(D3317="",K3317&lt;&gt;""),"SEM LOTE",IF(AND(Q3317&lt;&gt;"",Q3317&gt;=Parametros!$B$11),"PARADO/SEM GIRO","OK"))))))))))</f>
        <v>VAZIA</v>
      </c>
      <c r="T3317" s="29" t="str">
        <f aca="false">IF(AND($S3317="PARADO/SEM GIRO",$K3317="KG",OR(Painel!$B$5="(Todos)",A3317=Painel!$B$5)*OR(Painel!$E$5="(Todos)",P3317=Painel!$E$5)),$J3317+ROW()/10000000,"")</f>
        <v/>
      </c>
      <c r="U3317" s="29" t="str">
        <f aca="false">IF(AND($S3317="VENCIDO",$K3317="KG",OR(Painel!$B$5="(Todos)",A3317=Painel!$B$5)*OR(Painel!$E$5="(Todos)",P3317=Painel!$E$5)),$J3317+ROW()/10000000,"")</f>
        <v/>
      </c>
    </row>
    <row r="3318" customFormat="false" ht="15" hidden="false" customHeight="false" outlineLevel="0" collapsed="false">
      <c r="A3318" s="29" t="s">
        <v>55</v>
      </c>
      <c r="B3318" s="29" t="s">
        <v>6210</v>
      </c>
      <c r="C3318" s="29" t="s">
        <v>115</v>
      </c>
      <c r="D3318" s="29"/>
      <c r="E3318" s="29" t="n">
        <v>0</v>
      </c>
      <c r="F3318" s="29"/>
      <c r="G3318" s="29"/>
      <c r="H3318" s="30" t="n">
        <v>0</v>
      </c>
      <c r="I3318" s="29"/>
      <c r="J3318" s="30" t="n">
        <v>0</v>
      </c>
      <c r="K3318" s="29"/>
      <c r="L3318" s="29" t="s">
        <v>116</v>
      </c>
      <c r="M3318" s="29"/>
      <c r="N3318" s="29"/>
      <c r="O3318" s="29"/>
      <c r="P3318" s="29"/>
      <c r="Q3318" s="29" t="n">
        <f aca="false">IFERROR(VALUE(L3318),"")</f>
        <v>0</v>
      </c>
      <c r="R3318" s="29" t="str">
        <f aca="true">IF(O3318="","",O3318-TODAY())</f>
        <v/>
      </c>
      <c r="S3318" s="29" t="str">
        <f aca="false">IF(C3318="&lt;&lt; vazio &gt;&gt;","VAZIA",IF(AND(O3318&lt;&gt;"",R3318&lt;0),"VENCIDO",IF(AND(O3318&lt;&gt;"",R3318&lt;=Parametros!$B$10),"PRÓX. VENCIMENTO",IF(F3318="Q","QUALIDADE",IF(F3318="S","BLOQUEADO",IF(F3318="R","RESTRITO/DEVOLUÇÃO",IF(OR(N3318="QUAR",N3318="QRES"),"QUARENTENA",IF(OR(B3318="DESCARTE",B3318="DEVOLUÇÃO"),"DESCARTE/DEVOLUÇÃO",IF(AND(D3318="",K3318&lt;&gt;""),"SEM LOTE",IF(AND(Q3318&lt;&gt;"",Q3318&gt;=Parametros!$B$11),"PARADO/SEM GIRO","OK"))))))))))</f>
        <v>VAZIA</v>
      </c>
      <c r="T3318" s="29" t="str">
        <f aca="false">IF(AND($S3318="PARADO/SEM GIRO",$K3318="KG",OR(Painel!$B$5="(Todos)",A3318=Painel!$B$5)*OR(Painel!$E$5="(Todos)",P3318=Painel!$E$5)),$J3318+ROW()/10000000,"")</f>
        <v/>
      </c>
      <c r="U3318" s="29" t="str">
        <f aca="false">IF(AND($S3318="VENCIDO",$K3318="KG",OR(Painel!$B$5="(Todos)",A3318=Painel!$B$5)*OR(Painel!$E$5="(Todos)",P3318=Painel!$E$5)),$J3318+ROW()/10000000,"")</f>
        <v/>
      </c>
    </row>
    <row r="3319" customFormat="false" ht="15" hidden="false" customHeight="false" outlineLevel="0" collapsed="false">
      <c r="A3319" s="29" t="s">
        <v>55</v>
      </c>
      <c r="B3319" s="29" t="s">
        <v>6211</v>
      </c>
      <c r="C3319" s="29" t="s">
        <v>115</v>
      </c>
      <c r="D3319" s="29"/>
      <c r="E3319" s="29" t="n">
        <v>0</v>
      </c>
      <c r="F3319" s="29"/>
      <c r="G3319" s="29"/>
      <c r="H3319" s="30" t="n">
        <v>0</v>
      </c>
      <c r="I3319" s="29"/>
      <c r="J3319" s="30" t="n">
        <v>0</v>
      </c>
      <c r="K3319" s="29"/>
      <c r="L3319" s="29" t="s">
        <v>116</v>
      </c>
      <c r="M3319" s="29"/>
      <c r="N3319" s="29"/>
      <c r="O3319" s="29"/>
      <c r="P3319" s="29"/>
      <c r="Q3319" s="29" t="n">
        <f aca="false">IFERROR(VALUE(L3319),"")</f>
        <v>0</v>
      </c>
      <c r="R3319" s="29" t="str">
        <f aca="true">IF(O3319="","",O3319-TODAY())</f>
        <v/>
      </c>
      <c r="S3319" s="29" t="str">
        <f aca="false">IF(C3319="&lt;&lt; vazio &gt;&gt;","VAZIA",IF(AND(O3319&lt;&gt;"",R3319&lt;0),"VENCIDO",IF(AND(O3319&lt;&gt;"",R3319&lt;=Parametros!$B$10),"PRÓX. VENCIMENTO",IF(F3319="Q","QUALIDADE",IF(F3319="S","BLOQUEADO",IF(F3319="R","RESTRITO/DEVOLUÇÃO",IF(OR(N3319="QUAR",N3319="QRES"),"QUARENTENA",IF(OR(B3319="DESCARTE",B3319="DEVOLUÇÃO"),"DESCARTE/DEVOLUÇÃO",IF(AND(D3319="",K3319&lt;&gt;""),"SEM LOTE",IF(AND(Q3319&lt;&gt;"",Q3319&gt;=Parametros!$B$11),"PARADO/SEM GIRO","OK"))))))))))</f>
        <v>VAZIA</v>
      </c>
      <c r="T3319" s="29" t="str">
        <f aca="false">IF(AND($S3319="PARADO/SEM GIRO",$K3319="KG",OR(Painel!$B$5="(Todos)",A3319=Painel!$B$5)*OR(Painel!$E$5="(Todos)",P3319=Painel!$E$5)),$J3319+ROW()/10000000,"")</f>
        <v/>
      </c>
      <c r="U3319" s="29" t="str">
        <f aca="false">IF(AND($S3319="VENCIDO",$K3319="KG",OR(Painel!$B$5="(Todos)",A3319=Painel!$B$5)*OR(Painel!$E$5="(Todos)",P3319=Painel!$E$5)),$J3319+ROW()/10000000,"")</f>
        <v/>
      </c>
    </row>
    <row r="3320" customFormat="false" ht="15" hidden="false" customHeight="false" outlineLevel="0" collapsed="false">
      <c r="A3320" s="29" t="s">
        <v>55</v>
      </c>
      <c r="B3320" s="29" t="s">
        <v>6212</v>
      </c>
      <c r="C3320" s="29" t="s">
        <v>348</v>
      </c>
      <c r="D3320" s="29" t="s">
        <v>525</v>
      </c>
      <c r="E3320" s="29" t="n">
        <v>377</v>
      </c>
      <c r="F3320" s="29" t="s">
        <v>137</v>
      </c>
      <c r="G3320" s="29" t="s">
        <v>6213</v>
      </c>
      <c r="H3320" s="30" t="n">
        <v>60.3</v>
      </c>
      <c r="I3320" s="31" t="n">
        <v>46241</v>
      </c>
      <c r="J3320" s="30" t="n">
        <v>60.3</v>
      </c>
      <c r="K3320" s="29" t="s">
        <v>120</v>
      </c>
      <c r="L3320" s="29" t="s">
        <v>4450</v>
      </c>
      <c r="M3320" s="29"/>
      <c r="N3320" s="29" t="s">
        <v>122</v>
      </c>
      <c r="O3320" s="31" t="n">
        <v>46666</v>
      </c>
      <c r="P3320" s="29" t="s">
        <v>123</v>
      </c>
      <c r="Q3320" s="29" t="n">
        <f aca="false">IFERROR(VALUE(L3320),"")</f>
        <v>44</v>
      </c>
      <c r="R3320" s="29" t="n">
        <f aca="true">IF(O3320="","",O3320-TODAY())</f>
        <v>381</v>
      </c>
      <c r="S3320" s="29" t="str">
        <f aca="false">IF(C3320="&lt;&lt; vazio &gt;&gt;","VAZIA",IF(AND(O3320&lt;&gt;"",R3320&lt;0),"VENCIDO",IF(AND(O3320&lt;&gt;"",R3320&lt;=Parametros!$B$10),"PRÓX. VENCIMENTO",IF(F3320="Q","QUALIDADE",IF(F3320="S","BLOQUEADO",IF(F3320="R","RESTRITO/DEVOLUÇÃO",IF(OR(N3320="QUAR",N3320="QRES"),"QUARENTENA",IF(OR(B3320="DESCARTE",B3320="DEVOLUÇÃO"),"DESCARTE/DEVOLUÇÃO",IF(AND(D3320="",K3320&lt;&gt;""),"SEM LOTE",IF(AND(Q3320&lt;&gt;"",Q3320&gt;=Parametros!$B$11),"PARADO/SEM GIRO","OK"))))))))))</f>
        <v>BLOQUEADO</v>
      </c>
      <c r="T3320" s="29" t="str">
        <f aca="false">IF(AND($S3320="PARADO/SEM GIRO",$K3320="KG",OR(Painel!$B$5="(Todos)",A3320=Painel!$B$5)*OR(Painel!$E$5="(Todos)",P3320=Painel!$E$5)),$J3320+ROW()/10000000,"")</f>
        <v/>
      </c>
      <c r="U3320" s="29" t="str">
        <f aca="false">IF(AND($S3320="VENCIDO",$K3320="KG",OR(Painel!$B$5="(Todos)",A3320=Painel!$B$5)*OR(Painel!$E$5="(Todos)",P3320=Painel!$E$5)),$J3320+ROW()/10000000,"")</f>
        <v/>
      </c>
    </row>
    <row r="3321" customFormat="false" ht="15" hidden="false" customHeight="false" outlineLevel="0" collapsed="false">
      <c r="A3321" s="29" t="s">
        <v>55</v>
      </c>
      <c r="B3321" s="29" t="s">
        <v>6212</v>
      </c>
      <c r="C3321" s="29" t="s">
        <v>348</v>
      </c>
      <c r="D3321" s="29" t="s">
        <v>543</v>
      </c>
      <c r="E3321" s="29" t="n">
        <v>377</v>
      </c>
      <c r="F3321" s="29" t="s">
        <v>137</v>
      </c>
      <c r="G3321" s="29" t="s">
        <v>6214</v>
      </c>
      <c r="H3321" s="30" t="n">
        <v>120.6</v>
      </c>
      <c r="I3321" s="31" t="n">
        <v>46241</v>
      </c>
      <c r="J3321" s="30" t="n">
        <v>120.6</v>
      </c>
      <c r="K3321" s="29" t="s">
        <v>120</v>
      </c>
      <c r="L3321" s="29" t="s">
        <v>4450</v>
      </c>
      <c r="M3321" s="29"/>
      <c r="N3321" s="29" t="s">
        <v>122</v>
      </c>
      <c r="O3321" s="31" t="n">
        <v>46666</v>
      </c>
      <c r="P3321" s="29" t="s">
        <v>123</v>
      </c>
      <c r="Q3321" s="29" t="n">
        <f aca="false">IFERROR(VALUE(L3321),"")</f>
        <v>44</v>
      </c>
      <c r="R3321" s="29" t="n">
        <f aca="true">IF(O3321="","",O3321-TODAY())</f>
        <v>381</v>
      </c>
      <c r="S3321" s="29" t="str">
        <f aca="false">IF(C3321="&lt;&lt; vazio &gt;&gt;","VAZIA",IF(AND(O3321&lt;&gt;"",R3321&lt;0),"VENCIDO",IF(AND(O3321&lt;&gt;"",R3321&lt;=Parametros!$B$10),"PRÓX. VENCIMENTO",IF(F3321="Q","QUALIDADE",IF(F3321="S","BLOQUEADO",IF(F3321="R","RESTRITO/DEVOLUÇÃO",IF(OR(N3321="QUAR",N3321="QRES"),"QUARENTENA",IF(OR(B3321="DESCARTE",B3321="DEVOLUÇÃO"),"DESCARTE/DEVOLUÇÃO",IF(AND(D3321="",K3321&lt;&gt;""),"SEM LOTE",IF(AND(Q3321&lt;&gt;"",Q3321&gt;=Parametros!$B$11),"PARADO/SEM GIRO","OK"))))))))))</f>
        <v>BLOQUEADO</v>
      </c>
      <c r="T3321" s="29" t="str">
        <f aca="false">IF(AND($S3321="PARADO/SEM GIRO",$K3321="KG",OR(Painel!$B$5="(Todos)",A3321=Painel!$B$5)*OR(Painel!$E$5="(Todos)",P3321=Painel!$E$5)),$J3321+ROW()/10000000,"")</f>
        <v/>
      </c>
      <c r="U3321" s="29" t="str">
        <f aca="false">IF(AND($S3321="VENCIDO",$K3321="KG",OR(Painel!$B$5="(Todos)",A3321=Painel!$B$5)*OR(Painel!$E$5="(Todos)",P3321=Painel!$E$5)),$J3321+ROW()/10000000,"")</f>
        <v/>
      </c>
    </row>
    <row r="3322" customFormat="false" ht="15" hidden="false" customHeight="false" outlineLevel="0" collapsed="false">
      <c r="A3322" s="29" t="s">
        <v>55</v>
      </c>
      <c r="B3322" s="29" t="s">
        <v>6212</v>
      </c>
      <c r="C3322" s="29" t="s">
        <v>362</v>
      </c>
      <c r="D3322" s="29" t="s">
        <v>4875</v>
      </c>
      <c r="E3322" s="29" t="n">
        <v>377</v>
      </c>
      <c r="F3322" s="29" t="s">
        <v>137</v>
      </c>
      <c r="G3322" s="29" t="s">
        <v>6215</v>
      </c>
      <c r="H3322" s="30" t="n">
        <v>157.56</v>
      </c>
      <c r="I3322" s="31" t="n">
        <v>46241</v>
      </c>
      <c r="J3322" s="30" t="n">
        <v>157.56</v>
      </c>
      <c r="K3322" s="29" t="s">
        <v>120</v>
      </c>
      <c r="L3322" s="29" t="s">
        <v>4450</v>
      </c>
      <c r="M3322" s="29"/>
      <c r="N3322" s="29" t="s">
        <v>122</v>
      </c>
      <c r="O3322" s="31" t="n">
        <v>46498</v>
      </c>
      <c r="P3322" s="29" t="s">
        <v>123</v>
      </c>
      <c r="Q3322" s="29" t="n">
        <f aca="false">IFERROR(VALUE(L3322),"")</f>
        <v>44</v>
      </c>
      <c r="R3322" s="29" t="n">
        <f aca="true">IF(O3322="","",O3322-TODAY())</f>
        <v>213</v>
      </c>
      <c r="S3322" s="29" t="str">
        <f aca="false">IF(C3322="&lt;&lt; vazio &gt;&gt;","VAZIA",IF(AND(O3322&lt;&gt;"",R3322&lt;0),"VENCIDO",IF(AND(O3322&lt;&gt;"",R3322&lt;=Parametros!$B$10),"PRÓX. VENCIMENTO",IF(F3322="Q","QUALIDADE",IF(F3322="S","BLOQUEADO",IF(F3322="R","RESTRITO/DEVOLUÇÃO",IF(OR(N3322="QUAR",N3322="QRES"),"QUARENTENA",IF(OR(B3322="DESCARTE",B3322="DEVOLUÇÃO"),"DESCARTE/DEVOLUÇÃO",IF(AND(D3322="",K3322&lt;&gt;""),"SEM LOTE",IF(AND(Q3322&lt;&gt;"",Q3322&gt;=Parametros!$B$11),"PARADO/SEM GIRO","OK"))))))))))</f>
        <v>BLOQUEADO</v>
      </c>
      <c r="T3322" s="29" t="str">
        <f aca="false">IF(AND($S3322="PARADO/SEM GIRO",$K3322="KG",OR(Painel!$B$5="(Todos)",A3322=Painel!$B$5)*OR(Painel!$E$5="(Todos)",P3322=Painel!$E$5)),$J3322+ROW()/10000000,"")</f>
        <v/>
      </c>
      <c r="U3322" s="29" t="str">
        <f aca="false">IF(AND($S3322="VENCIDO",$K3322="KG",OR(Painel!$B$5="(Todos)",A3322=Painel!$B$5)*OR(Painel!$E$5="(Todos)",P3322=Painel!$E$5)),$J3322+ROW()/10000000,"")</f>
        <v/>
      </c>
    </row>
    <row r="3323" customFormat="false" ht="15" hidden="false" customHeight="false" outlineLevel="0" collapsed="false">
      <c r="A3323" s="29" t="s">
        <v>55</v>
      </c>
      <c r="B3323" s="29" t="s">
        <v>6212</v>
      </c>
      <c r="C3323" s="29" t="s">
        <v>362</v>
      </c>
      <c r="D3323" s="29" t="s">
        <v>363</v>
      </c>
      <c r="E3323" s="29" t="n">
        <v>377</v>
      </c>
      <c r="F3323" s="29" t="s">
        <v>137</v>
      </c>
      <c r="G3323" s="29" t="s">
        <v>6216</v>
      </c>
      <c r="H3323" s="30" t="n">
        <v>12.12</v>
      </c>
      <c r="I3323" s="31" t="n">
        <v>46241</v>
      </c>
      <c r="J3323" s="30" t="n">
        <v>12.12</v>
      </c>
      <c r="K3323" s="29" t="s">
        <v>120</v>
      </c>
      <c r="L3323" s="29" t="s">
        <v>4450</v>
      </c>
      <c r="M3323" s="29"/>
      <c r="N3323" s="29" t="s">
        <v>122</v>
      </c>
      <c r="O3323" s="31" t="n">
        <v>46813</v>
      </c>
      <c r="P3323" s="29" t="s">
        <v>123</v>
      </c>
      <c r="Q3323" s="29" t="n">
        <f aca="false">IFERROR(VALUE(L3323),"")</f>
        <v>44</v>
      </c>
      <c r="R3323" s="29" t="n">
        <f aca="true">IF(O3323="","",O3323-TODAY())</f>
        <v>528</v>
      </c>
      <c r="S3323" s="29" t="str">
        <f aca="false">IF(C3323="&lt;&lt; vazio &gt;&gt;","VAZIA",IF(AND(O3323&lt;&gt;"",R3323&lt;0),"VENCIDO",IF(AND(O3323&lt;&gt;"",R3323&lt;=Parametros!$B$10),"PRÓX. VENCIMENTO",IF(F3323="Q","QUALIDADE",IF(F3323="S","BLOQUEADO",IF(F3323="R","RESTRITO/DEVOLUÇÃO",IF(OR(N3323="QUAR",N3323="QRES"),"QUARENTENA",IF(OR(B3323="DESCARTE",B3323="DEVOLUÇÃO"),"DESCARTE/DEVOLUÇÃO",IF(AND(D3323="",K3323&lt;&gt;""),"SEM LOTE",IF(AND(Q3323&lt;&gt;"",Q3323&gt;=Parametros!$B$11),"PARADO/SEM GIRO","OK"))))))))))</f>
        <v>BLOQUEADO</v>
      </c>
      <c r="T3323" s="29" t="str">
        <f aca="false">IF(AND($S3323="PARADO/SEM GIRO",$K3323="KG",OR(Painel!$B$5="(Todos)",A3323=Painel!$B$5)*OR(Painel!$E$5="(Todos)",P3323=Painel!$E$5)),$J3323+ROW()/10000000,"")</f>
        <v/>
      </c>
      <c r="U3323" s="29" t="str">
        <f aca="false">IF(AND($S3323="VENCIDO",$K3323="KG",OR(Painel!$B$5="(Todos)",A3323=Painel!$B$5)*OR(Painel!$E$5="(Todos)",P3323=Painel!$E$5)),$J3323+ROW()/10000000,"")</f>
        <v/>
      </c>
    </row>
    <row r="3324" customFormat="false" ht="15" hidden="false" customHeight="false" outlineLevel="0" collapsed="false">
      <c r="A3324" s="29" t="s">
        <v>55</v>
      </c>
      <c r="B3324" s="29" t="s">
        <v>6212</v>
      </c>
      <c r="C3324" s="29" t="s">
        <v>564</v>
      </c>
      <c r="D3324" s="29" t="s">
        <v>6217</v>
      </c>
      <c r="E3324" s="29" t="n">
        <v>377</v>
      </c>
      <c r="F3324" s="29" t="s">
        <v>189</v>
      </c>
      <c r="G3324" s="29" t="s">
        <v>6218</v>
      </c>
      <c r="H3324" s="30" t="n">
        <v>24.24</v>
      </c>
      <c r="I3324" s="31" t="n">
        <v>46261</v>
      </c>
      <c r="J3324" s="30" t="n">
        <v>24.24</v>
      </c>
      <c r="K3324" s="29" t="s">
        <v>120</v>
      </c>
      <c r="L3324" s="29" t="s">
        <v>938</v>
      </c>
      <c r="M3324" s="29"/>
      <c r="N3324" s="29" t="s">
        <v>122</v>
      </c>
      <c r="O3324" s="31" t="n">
        <v>46517</v>
      </c>
      <c r="P3324" s="29" t="s">
        <v>123</v>
      </c>
      <c r="Q3324" s="29" t="n">
        <f aca="false">IFERROR(VALUE(L3324),"")</f>
        <v>24</v>
      </c>
      <c r="R3324" s="29" t="n">
        <f aca="true">IF(O3324="","",O3324-TODAY())</f>
        <v>232</v>
      </c>
      <c r="S3324" s="29" t="str">
        <f aca="false">IF(C3324="&lt;&lt; vazio &gt;&gt;","VAZIA",IF(AND(O3324&lt;&gt;"",R3324&lt;0),"VENCIDO",IF(AND(O3324&lt;&gt;"",R3324&lt;=Parametros!$B$10),"PRÓX. VENCIMENTO",IF(F3324="Q","QUALIDADE",IF(F3324="S","BLOQUEADO",IF(F3324="R","RESTRITO/DEVOLUÇÃO",IF(OR(N3324="QUAR",N3324="QRES"),"QUARENTENA",IF(OR(B3324="DESCARTE",B3324="DEVOLUÇÃO"),"DESCARTE/DEVOLUÇÃO",IF(AND(D3324="",K3324&lt;&gt;""),"SEM LOTE",IF(AND(Q3324&lt;&gt;"",Q3324&gt;=Parametros!$B$11),"PARADO/SEM GIRO","OK"))))))))))</f>
        <v>RESTRITO/DEVOLUÇÃO</v>
      </c>
      <c r="T3324" s="29" t="str">
        <f aca="false">IF(AND($S3324="PARADO/SEM GIRO",$K3324="KG",OR(Painel!$B$5="(Todos)",A3324=Painel!$B$5)*OR(Painel!$E$5="(Todos)",P3324=Painel!$E$5)),$J3324+ROW()/10000000,"")</f>
        <v/>
      </c>
      <c r="U3324" s="29" t="str">
        <f aca="false">IF(AND($S3324="VENCIDO",$K3324="KG",OR(Painel!$B$5="(Todos)",A3324=Painel!$B$5)*OR(Painel!$E$5="(Todos)",P3324=Painel!$E$5)),$J3324+ROW()/10000000,"")</f>
        <v/>
      </c>
    </row>
    <row r="3325" customFormat="false" ht="15" hidden="false" customHeight="false" outlineLevel="0" collapsed="false">
      <c r="A3325" s="29" t="s">
        <v>55</v>
      </c>
      <c r="B3325" s="29" t="s">
        <v>6212</v>
      </c>
      <c r="C3325" s="29" t="s">
        <v>564</v>
      </c>
      <c r="D3325" s="29" t="s">
        <v>4881</v>
      </c>
      <c r="E3325" s="29" t="n">
        <v>377</v>
      </c>
      <c r="F3325" s="29" t="s">
        <v>137</v>
      </c>
      <c r="G3325" s="29" t="s">
        <v>6219</v>
      </c>
      <c r="H3325" s="30" t="n">
        <v>24.24</v>
      </c>
      <c r="I3325" s="31" t="n">
        <v>46265</v>
      </c>
      <c r="J3325" s="30" t="n">
        <v>24.24</v>
      </c>
      <c r="K3325" s="29" t="s">
        <v>120</v>
      </c>
      <c r="L3325" s="29" t="s">
        <v>216</v>
      </c>
      <c r="M3325" s="29"/>
      <c r="N3325" s="29" t="s">
        <v>122</v>
      </c>
      <c r="O3325" s="31" t="n">
        <v>46521</v>
      </c>
      <c r="P3325" s="29" t="s">
        <v>123</v>
      </c>
      <c r="Q3325" s="29" t="n">
        <f aca="false">IFERROR(VALUE(L3325),"")</f>
        <v>20</v>
      </c>
      <c r="R3325" s="29" t="n">
        <f aca="true">IF(O3325="","",O3325-TODAY())</f>
        <v>236</v>
      </c>
      <c r="S3325" s="29" t="str">
        <f aca="false">IF(C3325="&lt;&lt; vazio &gt;&gt;","VAZIA",IF(AND(O3325&lt;&gt;"",R3325&lt;0),"VENCIDO",IF(AND(O3325&lt;&gt;"",R3325&lt;=Parametros!$B$10),"PRÓX. VENCIMENTO",IF(F3325="Q","QUALIDADE",IF(F3325="S","BLOQUEADO",IF(F3325="R","RESTRITO/DEVOLUÇÃO",IF(OR(N3325="QUAR",N3325="QRES"),"QUARENTENA",IF(OR(B3325="DESCARTE",B3325="DEVOLUÇÃO"),"DESCARTE/DEVOLUÇÃO",IF(AND(D3325="",K3325&lt;&gt;""),"SEM LOTE",IF(AND(Q3325&lt;&gt;"",Q3325&gt;=Parametros!$B$11),"PARADO/SEM GIRO","OK"))))))))))</f>
        <v>BLOQUEADO</v>
      </c>
      <c r="T3325" s="29" t="str">
        <f aca="false">IF(AND($S3325="PARADO/SEM GIRO",$K3325="KG",OR(Painel!$B$5="(Todos)",A3325=Painel!$B$5)*OR(Painel!$E$5="(Todos)",P3325=Painel!$E$5)),$J3325+ROW()/10000000,"")</f>
        <v/>
      </c>
      <c r="U3325" s="29" t="str">
        <f aca="false">IF(AND($S3325="VENCIDO",$K3325="KG",OR(Painel!$B$5="(Todos)",A3325=Painel!$B$5)*OR(Painel!$E$5="(Todos)",P3325=Painel!$E$5)),$J3325+ROW()/10000000,"")</f>
        <v/>
      </c>
    </row>
    <row r="3326" customFormat="false" ht="15" hidden="false" customHeight="false" outlineLevel="0" collapsed="false">
      <c r="A3326" s="29" t="s">
        <v>55</v>
      </c>
      <c r="B3326" s="29" t="s">
        <v>6212</v>
      </c>
      <c r="C3326" s="29" t="s">
        <v>186</v>
      </c>
      <c r="D3326" s="29" t="s">
        <v>6220</v>
      </c>
      <c r="E3326" s="29" t="n">
        <v>377</v>
      </c>
      <c r="F3326" s="29" t="s">
        <v>189</v>
      </c>
      <c r="G3326" s="29" t="s">
        <v>6221</v>
      </c>
      <c r="H3326" s="30" t="n">
        <v>20.2</v>
      </c>
      <c r="I3326" s="31" t="n">
        <v>46261</v>
      </c>
      <c r="J3326" s="30" t="n">
        <v>20.2</v>
      </c>
      <c r="K3326" s="29" t="s">
        <v>120</v>
      </c>
      <c r="L3326" s="29" t="s">
        <v>938</v>
      </c>
      <c r="M3326" s="29"/>
      <c r="N3326" s="29" t="s">
        <v>122</v>
      </c>
      <c r="O3326" s="31" t="n">
        <v>46476</v>
      </c>
      <c r="P3326" s="29" t="s">
        <v>123</v>
      </c>
      <c r="Q3326" s="29" t="n">
        <f aca="false">IFERROR(VALUE(L3326),"")</f>
        <v>24</v>
      </c>
      <c r="R3326" s="29" t="n">
        <f aca="true">IF(O3326="","",O3326-TODAY())</f>
        <v>191</v>
      </c>
      <c r="S3326" s="29" t="str">
        <f aca="false">IF(C3326="&lt;&lt; vazio &gt;&gt;","VAZIA",IF(AND(O3326&lt;&gt;"",R3326&lt;0),"VENCIDO",IF(AND(O3326&lt;&gt;"",R3326&lt;=Parametros!$B$10),"PRÓX. VENCIMENTO",IF(F3326="Q","QUALIDADE",IF(F3326="S","BLOQUEADO",IF(F3326="R","RESTRITO/DEVOLUÇÃO",IF(OR(N3326="QUAR",N3326="QRES"),"QUARENTENA",IF(OR(B3326="DESCARTE",B3326="DEVOLUÇÃO"),"DESCARTE/DEVOLUÇÃO",IF(AND(D3326="",K3326&lt;&gt;""),"SEM LOTE",IF(AND(Q3326&lt;&gt;"",Q3326&gt;=Parametros!$B$11),"PARADO/SEM GIRO","OK"))))))))))</f>
        <v>RESTRITO/DEVOLUÇÃO</v>
      </c>
      <c r="T3326" s="29" t="str">
        <f aca="false">IF(AND($S3326="PARADO/SEM GIRO",$K3326="KG",OR(Painel!$B$5="(Todos)",A3326=Painel!$B$5)*OR(Painel!$E$5="(Todos)",P3326=Painel!$E$5)),$J3326+ROW()/10000000,"")</f>
        <v/>
      </c>
      <c r="U3326" s="29" t="str">
        <f aca="false">IF(AND($S3326="VENCIDO",$K3326="KG",OR(Painel!$B$5="(Todos)",A3326=Painel!$B$5)*OR(Painel!$E$5="(Todos)",P3326=Painel!$E$5)),$J3326+ROW()/10000000,"")</f>
        <v/>
      </c>
    </row>
    <row r="3327" customFormat="false" ht="15" hidden="false" customHeight="false" outlineLevel="0" collapsed="false">
      <c r="A3327" s="29" t="s">
        <v>55</v>
      </c>
      <c r="B3327" s="29" t="s">
        <v>6212</v>
      </c>
      <c r="C3327" s="29" t="s">
        <v>186</v>
      </c>
      <c r="D3327" s="29" t="s">
        <v>6222</v>
      </c>
      <c r="E3327" s="29" t="n">
        <v>377</v>
      </c>
      <c r="F3327" s="29" t="s">
        <v>137</v>
      </c>
      <c r="G3327" s="29" t="s">
        <v>6223</v>
      </c>
      <c r="H3327" s="30" t="n">
        <v>10.1</v>
      </c>
      <c r="I3327" s="31" t="n">
        <v>46241</v>
      </c>
      <c r="J3327" s="30" t="n">
        <v>10.1</v>
      </c>
      <c r="K3327" s="29" t="s">
        <v>120</v>
      </c>
      <c r="L3327" s="29" t="s">
        <v>4450</v>
      </c>
      <c r="M3327" s="29"/>
      <c r="N3327" s="29" t="s">
        <v>122</v>
      </c>
      <c r="O3327" s="31" t="n">
        <v>46508</v>
      </c>
      <c r="P3327" s="29" t="s">
        <v>123</v>
      </c>
      <c r="Q3327" s="29" t="n">
        <f aca="false">IFERROR(VALUE(L3327),"")</f>
        <v>44</v>
      </c>
      <c r="R3327" s="29" t="n">
        <f aca="true">IF(O3327="","",O3327-TODAY())</f>
        <v>223</v>
      </c>
      <c r="S3327" s="29" t="str">
        <f aca="false">IF(C3327="&lt;&lt; vazio &gt;&gt;","VAZIA",IF(AND(O3327&lt;&gt;"",R3327&lt;0),"VENCIDO",IF(AND(O3327&lt;&gt;"",R3327&lt;=Parametros!$B$10),"PRÓX. VENCIMENTO",IF(F3327="Q","QUALIDADE",IF(F3327="S","BLOQUEADO",IF(F3327="R","RESTRITO/DEVOLUÇÃO",IF(OR(N3327="QUAR",N3327="QRES"),"QUARENTENA",IF(OR(B3327="DESCARTE",B3327="DEVOLUÇÃO"),"DESCARTE/DEVOLUÇÃO",IF(AND(D3327="",K3327&lt;&gt;""),"SEM LOTE",IF(AND(Q3327&lt;&gt;"",Q3327&gt;=Parametros!$B$11),"PARADO/SEM GIRO","OK"))))))))))</f>
        <v>BLOQUEADO</v>
      </c>
      <c r="T3327" s="29" t="str">
        <f aca="false">IF(AND($S3327="PARADO/SEM GIRO",$K3327="KG",OR(Painel!$B$5="(Todos)",A3327=Painel!$B$5)*OR(Painel!$E$5="(Todos)",P3327=Painel!$E$5)),$J3327+ROW()/10000000,"")</f>
        <v/>
      </c>
      <c r="U3327" s="29" t="str">
        <f aca="false">IF(AND($S3327="VENCIDO",$K3327="KG",OR(Painel!$B$5="(Todos)",A3327=Painel!$B$5)*OR(Painel!$E$5="(Todos)",P3327=Painel!$E$5)),$J3327+ROW()/10000000,"")</f>
        <v/>
      </c>
    </row>
    <row r="3328" customFormat="false" ht="15" hidden="false" customHeight="false" outlineLevel="0" collapsed="false">
      <c r="A3328" s="29" t="s">
        <v>55</v>
      </c>
      <c r="B3328" s="29" t="s">
        <v>6212</v>
      </c>
      <c r="C3328" s="29" t="s">
        <v>186</v>
      </c>
      <c r="D3328" s="29" t="s">
        <v>6224</v>
      </c>
      <c r="E3328" s="29" t="n">
        <v>377</v>
      </c>
      <c r="F3328" s="29" t="s">
        <v>189</v>
      </c>
      <c r="G3328" s="29" t="s">
        <v>6225</v>
      </c>
      <c r="H3328" s="30" t="n">
        <v>101</v>
      </c>
      <c r="I3328" s="31" t="n">
        <v>46261</v>
      </c>
      <c r="J3328" s="30" t="n">
        <v>101</v>
      </c>
      <c r="K3328" s="29" t="s">
        <v>120</v>
      </c>
      <c r="L3328" s="29" t="s">
        <v>938</v>
      </c>
      <c r="M3328" s="29"/>
      <c r="N3328" s="29" t="s">
        <v>122</v>
      </c>
      <c r="O3328" s="31" t="n">
        <v>46566</v>
      </c>
      <c r="P3328" s="29" t="s">
        <v>123</v>
      </c>
      <c r="Q3328" s="29" t="n">
        <f aca="false">IFERROR(VALUE(L3328),"")</f>
        <v>24</v>
      </c>
      <c r="R3328" s="29" t="n">
        <f aca="true">IF(O3328="","",O3328-TODAY())</f>
        <v>281</v>
      </c>
      <c r="S3328" s="29" t="str">
        <f aca="false">IF(C3328="&lt;&lt; vazio &gt;&gt;","VAZIA",IF(AND(O3328&lt;&gt;"",R3328&lt;0),"VENCIDO",IF(AND(O3328&lt;&gt;"",R3328&lt;=Parametros!$B$10),"PRÓX. VENCIMENTO",IF(F3328="Q","QUALIDADE",IF(F3328="S","BLOQUEADO",IF(F3328="R","RESTRITO/DEVOLUÇÃO",IF(OR(N3328="QUAR",N3328="QRES"),"QUARENTENA",IF(OR(B3328="DESCARTE",B3328="DEVOLUÇÃO"),"DESCARTE/DEVOLUÇÃO",IF(AND(D3328="",K3328&lt;&gt;""),"SEM LOTE",IF(AND(Q3328&lt;&gt;"",Q3328&gt;=Parametros!$B$11),"PARADO/SEM GIRO","OK"))))))))))</f>
        <v>RESTRITO/DEVOLUÇÃO</v>
      </c>
      <c r="T3328" s="29" t="str">
        <f aca="false">IF(AND($S3328="PARADO/SEM GIRO",$K3328="KG",OR(Painel!$B$5="(Todos)",A3328=Painel!$B$5)*OR(Painel!$E$5="(Todos)",P3328=Painel!$E$5)),$J3328+ROW()/10000000,"")</f>
        <v/>
      </c>
      <c r="U3328" s="29" t="str">
        <f aca="false">IF(AND($S3328="VENCIDO",$K3328="KG",OR(Painel!$B$5="(Todos)",A3328=Painel!$B$5)*OR(Painel!$E$5="(Todos)",P3328=Painel!$E$5)),$J3328+ROW()/10000000,"")</f>
        <v/>
      </c>
    </row>
    <row r="3329" customFormat="false" ht="15" hidden="false" customHeight="false" outlineLevel="0" collapsed="false">
      <c r="A3329" s="29" t="s">
        <v>55</v>
      </c>
      <c r="B3329" s="29" t="s">
        <v>6212</v>
      </c>
      <c r="C3329" s="29" t="s">
        <v>186</v>
      </c>
      <c r="D3329" s="29" t="s">
        <v>6226</v>
      </c>
      <c r="E3329" s="29" t="n">
        <v>377</v>
      </c>
      <c r="F3329" s="29" t="s">
        <v>137</v>
      </c>
      <c r="G3329" s="29" t="s">
        <v>6227</v>
      </c>
      <c r="H3329" s="30" t="n">
        <v>545.4</v>
      </c>
      <c r="I3329" s="31" t="n">
        <v>46241</v>
      </c>
      <c r="J3329" s="30" t="n">
        <v>545.4</v>
      </c>
      <c r="K3329" s="29" t="s">
        <v>120</v>
      </c>
      <c r="L3329" s="29" t="s">
        <v>4450</v>
      </c>
      <c r="M3329" s="29"/>
      <c r="N3329" s="29" t="s">
        <v>122</v>
      </c>
      <c r="O3329" s="31" t="n">
        <v>46570</v>
      </c>
      <c r="P3329" s="29" t="s">
        <v>123</v>
      </c>
      <c r="Q3329" s="29" t="n">
        <f aca="false">IFERROR(VALUE(L3329),"")</f>
        <v>44</v>
      </c>
      <c r="R3329" s="29" t="n">
        <f aca="true">IF(O3329="","",O3329-TODAY())</f>
        <v>285</v>
      </c>
      <c r="S3329" s="29" t="str">
        <f aca="false">IF(C3329="&lt;&lt; vazio &gt;&gt;","VAZIA",IF(AND(O3329&lt;&gt;"",R3329&lt;0),"VENCIDO",IF(AND(O3329&lt;&gt;"",R3329&lt;=Parametros!$B$10),"PRÓX. VENCIMENTO",IF(F3329="Q","QUALIDADE",IF(F3329="S","BLOQUEADO",IF(F3329="R","RESTRITO/DEVOLUÇÃO",IF(OR(N3329="QUAR",N3329="QRES"),"QUARENTENA",IF(OR(B3329="DESCARTE",B3329="DEVOLUÇÃO"),"DESCARTE/DEVOLUÇÃO",IF(AND(D3329="",K3329&lt;&gt;""),"SEM LOTE",IF(AND(Q3329&lt;&gt;"",Q3329&gt;=Parametros!$B$11),"PARADO/SEM GIRO","OK"))))))))))</f>
        <v>BLOQUEADO</v>
      </c>
      <c r="T3329" s="29" t="str">
        <f aca="false">IF(AND($S3329="PARADO/SEM GIRO",$K3329="KG",OR(Painel!$B$5="(Todos)",A3329=Painel!$B$5)*OR(Painel!$E$5="(Todos)",P3329=Painel!$E$5)),$J3329+ROW()/10000000,"")</f>
        <v/>
      </c>
      <c r="U3329" s="29" t="str">
        <f aca="false">IF(AND($S3329="VENCIDO",$K3329="KG",OR(Painel!$B$5="(Todos)",A3329=Painel!$B$5)*OR(Painel!$E$5="(Todos)",P3329=Painel!$E$5)),$J3329+ROW()/10000000,"")</f>
        <v/>
      </c>
    </row>
    <row r="3330" customFormat="false" ht="15" hidden="false" customHeight="false" outlineLevel="0" collapsed="false">
      <c r="A3330" s="29" t="s">
        <v>55</v>
      </c>
      <c r="B3330" s="29" t="s">
        <v>6212</v>
      </c>
      <c r="C3330" s="29" t="s">
        <v>186</v>
      </c>
      <c r="D3330" s="29" t="s">
        <v>6226</v>
      </c>
      <c r="E3330" s="29" t="n">
        <v>377</v>
      </c>
      <c r="F3330" s="29" t="s">
        <v>137</v>
      </c>
      <c r="G3330" s="29" t="s">
        <v>6228</v>
      </c>
      <c r="H3330" s="30" t="n">
        <v>545.4</v>
      </c>
      <c r="I3330" s="31" t="n">
        <v>46241</v>
      </c>
      <c r="J3330" s="30" t="n">
        <v>545.4</v>
      </c>
      <c r="K3330" s="29" t="s">
        <v>120</v>
      </c>
      <c r="L3330" s="29" t="s">
        <v>4450</v>
      </c>
      <c r="M3330" s="29"/>
      <c r="N3330" s="29" t="s">
        <v>122</v>
      </c>
      <c r="O3330" s="31" t="n">
        <v>46570</v>
      </c>
      <c r="P3330" s="29" t="s">
        <v>123</v>
      </c>
      <c r="Q3330" s="29" t="n">
        <f aca="false">IFERROR(VALUE(L3330),"")</f>
        <v>44</v>
      </c>
      <c r="R3330" s="29" t="n">
        <f aca="true">IF(O3330="","",O3330-TODAY())</f>
        <v>285</v>
      </c>
      <c r="S3330" s="29" t="str">
        <f aca="false">IF(C3330="&lt;&lt; vazio &gt;&gt;","VAZIA",IF(AND(O3330&lt;&gt;"",R3330&lt;0),"VENCIDO",IF(AND(O3330&lt;&gt;"",R3330&lt;=Parametros!$B$10),"PRÓX. VENCIMENTO",IF(F3330="Q","QUALIDADE",IF(F3330="S","BLOQUEADO",IF(F3330="R","RESTRITO/DEVOLUÇÃO",IF(OR(N3330="QUAR",N3330="QRES"),"QUARENTENA",IF(OR(B3330="DESCARTE",B3330="DEVOLUÇÃO"),"DESCARTE/DEVOLUÇÃO",IF(AND(D3330="",K3330&lt;&gt;""),"SEM LOTE",IF(AND(Q3330&lt;&gt;"",Q3330&gt;=Parametros!$B$11),"PARADO/SEM GIRO","OK"))))))))))</f>
        <v>BLOQUEADO</v>
      </c>
      <c r="T3330" s="29" t="str">
        <f aca="false">IF(AND($S3330="PARADO/SEM GIRO",$K3330="KG",OR(Painel!$B$5="(Todos)",A3330=Painel!$B$5)*OR(Painel!$E$5="(Todos)",P3330=Painel!$E$5)),$J3330+ROW()/10000000,"")</f>
        <v/>
      </c>
      <c r="U3330" s="29" t="str">
        <f aca="false">IF(AND($S3330="VENCIDO",$K3330="KG",OR(Painel!$B$5="(Todos)",A3330=Painel!$B$5)*OR(Painel!$E$5="(Todos)",P3330=Painel!$E$5)),$J3330+ROW()/10000000,"")</f>
        <v/>
      </c>
    </row>
    <row r="3331" customFormat="false" ht="15" hidden="false" customHeight="false" outlineLevel="0" collapsed="false">
      <c r="A3331" s="29" t="s">
        <v>55</v>
      </c>
      <c r="B3331" s="29" t="s">
        <v>6212</v>
      </c>
      <c r="C3331" s="29" t="s">
        <v>186</v>
      </c>
      <c r="D3331" s="29" t="s">
        <v>6229</v>
      </c>
      <c r="E3331" s="29" t="n">
        <v>377</v>
      </c>
      <c r="F3331" s="29" t="s">
        <v>189</v>
      </c>
      <c r="G3331" s="29" t="s">
        <v>6230</v>
      </c>
      <c r="H3331" s="30" t="n">
        <v>70.7</v>
      </c>
      <c r="I3331" s="31" t="n">
        <v>46261</v>
      </c>
      <c r="J3331" s="30" t="n">
        <v>70.7</v>
      </c>
      <c r="K3331" s="29" t="s">
        <v>120</v>
      </c>
      <c r="L3331" s="29" t="s">
        <v>938</v>
      </c>
      <c r="M3331" s="29"/>
      <c r="N3331" s="29" t="s">
        <v>122</v>
      </c>
      <c r="O3331" s="31" t="n">
        <v>46571</v>
      </c>
      <c r="P3331" s="29" t="s">
        <v>123</v>
      </c>
      <c r="Q3331" s="29" t="n">
        <f aca="false">IFERROR(VALUE(L3331),"")</f>
        <v>24</v>
      </c>
      <c r="R3331" s="29" t="n">
        <f aca="true">IF(O3331="","",O3331-TODAY())</f>
        <v>286</v>
      </c>
      <c r="S3331" s="29" t="str">
        <f aca="false">IF(C3331="&lt;&lt; vazio &gt;&gt;","VAZIA",IF(AND(O3331&lt;&gt;"",R3331&lt;0),"VENCIDO",IF(AND(O3331&lt;&gt;"",R3331&lt;=Parametros!$B$10),"PRÓX. VENCIMENTO",IF(F3331="Q","QUALIDADE",IF(F3331="S","BLOQUEADO",IF(F3331="R","RESTRITO/DEVOLUÇÃO",IF(OR(N3331="QUAR",N3331="QRES"),"QUARENTENA",IF(OR(B3331="DESCARTE",B3331="DEVOLUÇÃO"),"DESCARTE/DEVOLUÇÃO",IF(AND(D3331="",K3331&lt;&gt;""),"SEM LOTE",IF(AND(Q3331&lt;&gt;"",Q3331&gt;=Parametros!$B$11),"PARADO/SEM GIRO","OK"))))))))))</f>
        <v>RESTRITO/DEVOLUÇÃO</v>
      </c>
      <c r="T3331" s="29" t="str">
        <f aca="false">IF(AND($S3331="PARADO/SEM GIRO",$K3331="KG",OR(Painel!$B$5="(Todos)",A3331=Painel!$B$5)*OR(Painel!$E$5="(Todos)",P3331=Painel!$E$5)),$J3331+ROW()/10000000,"")</f>
        <v/>
      </c>
      <c r="U3331" s="29" t="str">
        <f aca="false">IF(AND($S3331="VENCIDO",$K3331="KG",OR(Painel!$B$5="(Todos)",A3331=Painel!$B$5)*OR(Painel!$E$5="(Todos)",P3331=Painel!$E$5)),$J3331+ROW()/10000000,"")</f>
        <v/>
      </c>
    </row>
    <row r="3332" customFormat="false" ht="15" hidden="false" customHeight="false" outlineLevel="0" collapsed="false">
      <c r="A3332" s="29" t="s">
        <v>55</v>
      </c>
      <c r="B3332" s="29" t="s">
        <v>6212</v>
      </c>
      <c r="C3332" s="29" t="s">
        <v>186</v>
      </c>
      <c r="D3332" s="29" t="s">
        <v>6231</v>
      </c>
      <c r="E3332" s="29" t="n">
        <v>377</v>
      </c>
      <c r="F3332" s="29" t="s">
        <v>137</v>
      </c>
      <c r="G3332" s="29" t="s">
        <v>6232</v>
      </c>
      <c r="H3332" s="30" t="n">
        <v>545.4</v>
      </c>
      <c r="I3332" s="31" t="n">
        <v>46241</v>
      </c>
      <c r="J3332" s="30" t="n">
        <v>545.4</v>
      </c>
      <c r="K3332" s="29" t="s">
        <v>120</v>
      </c>
      <c r="L3332" s="29" t="s">
        <v>4450</v>
      </c>
      <c r="M3332" s="29"/>
      <c r="N3332" s="29" t="s">
        <v>122</v>
      </c>
      <c r="O3332" s="31" t="n">
        <v>46580</v>
      </c>
      <c r="P3332" s="29" t="s">
        <v>123</v>
      </c>
      <c r="Q3332" s="29" t="n">
        <f aca="false">IFERROR(VALUE(L3332),"")</f>
        <v>44</v>
      </c>
      <c r="R3332" s="29" t="n">
        <f aca="true">IF(O3332="","",O3332-TODAY())</f>
        <v>295</v>
      </c>
      <c r="S3332" s="29" t="str">
        <f aca="false">IF(C3332="&lt;&lt; vazio &gt;&gt;","VAZIA",IF(AND(O3332&lt;&gt;"",R3332&lt;0),"VENCIDO",IF(AND(O3332&lt;&gt;"",R3332&lt;=Parametros!$B$10),"PRÓX. VENCIMENTO",IF(F3332="Q","QUALIDADE",IF(F3332="S","BLOQUEADO",IF(F3332="R","RESTRITO/DEVOLUÇÃO",IF(OR(N3332="QUAR",N3332="QRES"),"QUARENTENA",IF(OR(B3332="DESCARTE",B3332="DEVOLUÇÃO"),"DESCARTE/DEVOLUÇÃO",IF(AND(D3332="",K3332&lt;&gt;""),"SEM LOTE",IF(AND(Q3332&lt;&gt;"",Q3332&gt;=Parametros!$B$11),"PARADO/SEM GIRO","OK"))))))))))</f>
        <v>BLOQUEADO</v>
      </c>
      <c r="T3332" s="29" t="str">
        <f aca="false">IF(AND($S3332="PARADO/SEM GIRO",$K3332="KG",OR(Painel!$B$5="(Todos)",A3332=Painel!$B$5)*OR(Painel!$E$5="(Todos)",P3332=Painel!$E$5)),$J3332+ROW()/10000000,"")</f>
        <v/>
      </c>
      <c r="U3332" s="29" t="str">
        <f aca="false">IF(AND($S3332="VENCIDO",$K3332="KG",OR(Painel!$B$5="(Todos)",A3332=Painel!$B$5)*OR(Painel!$E$5="(Todos)",P3332=Painel!$E$5)),$J3332+ROW()/10000000,"")</f>
        <v/>
      </c>
    </row>
    <row r="3333" customFormat="false" ht="15" hidden="false" customHeight="false" outlineLevel="0" collapsed="false">
      <c r="A3333" s="29" t="s">
        <v>55</v>
      </c>
      <c r="B3333" s="29" t="s">
        <v>6212</v>
      </c>
      <c r="C3333" s="29" t="s">
        <v>186</v>
      </c>
      <c r="D3333" s="29" t="s">
        <v>6233</v>
      </c>
      <c r="E3333" s="29" t="n">
        <v>377</v>
      </c>
      <c r="F3333" s="29" t="s">
        <v>189</v>
      </c>
      <c r="G3333" s="29" t="s">
        <v>6234</v>
      </c>
      <c r="H3333" s="30" t="n">
        <v>10.1</v>
      </c>
      <c r="I3333" s="31" t="n">
        <v>46261</v>
      </c>
      <c r="J3333" s="30" t="n">
        <v>10.1</v>
      </c>
      <c r="K3333" s="29" t="s">
        <v>120</v>
      </c>
      <c r="L3333" s="29" t="s">
        <v>938</v>
      </c>
      <c r="M3333" s="29"/>
      <c r="N3333" s="29" t="s">
        <v>122</v>
      </c>
      <c r="O3333" s="31" t="n">
        <v>46590</v>
      </c>
      <c r="P3333" s="29" t="s">
        <v>123</v>
      </c>
      <c r="Q3333" s="29" t="n">
        <f aca="false">IFERROR(VALUE(L3333),"")</f>
        <v>24</v>
      </c>
      <c r="R3333" s="29" t="n">
        <f aca="true">IF(O3333="","",O3333-TODAY())</f>
        <v>305</v>
      </c>
      <c r="S3333" s="29" t="str">
        <f aca="false">IF(C3333="&lt;&lt; vazio &gt;&gt;","VAZIA",IF(AND(O3333&lt;&gt;"",R3333&lt;0),"VENCIDO",IF(AND(O3333&lt;&gt;"",R3333&lt;=Parametros!$B$10),"PRÓX. VENCIMENTO",IF(F3333="Q","QUALIDADE",IF(F3333="S","BLOQUEADO",IF(F3333="R","RESTRITO/DEVOLUÇÃO",IF(OR(N3333="QUAR",N3333="QRES"),"QUARENTENA",IF(OR(B3333="DESCARTE",B3333="DEVOLUÇÃO"),"DESCARTE/DEVOLUÇÃO",IF(AND(D3333="",K3333&lt;&gt;""),"SEM LOTE",IF(AND(Q3333&lt;&gt;"",Q3333&gt;=Parametros!$B$11),"PARADO/SEM GIRO","OK"))))))))))</f>
        <v>RESTRITO/DEVOLUÇÃO</v>
      </c>
      <c r="T3333" s="29" t="str">
        <f aca="false">IF(AND($S3333="PARADO/SEM GIRO",$K3333="KG",OR(Painel!$B$5="(Todos)",A3333=Painel!$B$5)*OR(Painel!$E$5="(Todos)",P3333=Painel!$E$5)),$J3333+ROW()/10000000,"")</f>
        <v/>
      </c>
      <c r="U3333" s="29" t="str">
        <f aca="false">IF(AND($S3333="VENCIDO",$K3333="KG",OR(Painel!$B$5="(Todos)",A3333=Painel!$B$5)*OR(Painel!$E$5="(Todos)",P3333=Painel!$E$5)),$J3333+ROW()/10000000,"")</f>
        <v/>
      </c>
    </row>
    <row r="3334" customFormat="false" ht="15" hidden="false" customHeight="false" outlineLevel="0" collapsed="false">
      <c r="A3334" s="29" t="s">
        <v>55</v>
      </c>
      <c r="B3334" s="29" t="s">
        <v>6212</v>
      </c>
      <c r="C3334" s="29" t="s">
        <v>186</v>
      </c>
      <c r="D3334" s="29" t="s">
        <v>275</v>
      </c>
      <c r="E3334" s="29" t="n">
        <v>377</v>
      </c>
      <c r="F3334" s="29" t="s">
        <v>189</v>
      </c>
      <c r="G3334" s="29" t="s">
        <v>6235</v>
      </c>
      <c r="H3334" s="30" t="n">
        <v>60.6</v>
      </c>
      <c r="I3334" s="31" t="n">
        <v>46261</v>
      </c>
      <c r="J3334" s="30" t="n">
        <v>60.6</v>
      </c>
      <c r="K3334" s="29" t="s">
        <v>120</v>
      </c>
      <c r="L3334" s="29" t="s">
        <v>938</v>
      </c>
      <c r="M3334" s="29"/>
      <c r="N3334" s="29" t="s">
        <v>122</v>
      </c>
      <c r="O3334" s="31" t="n">
        <v>46594</v>
      </c>
      <c r="P3334" s="29" t="s">
        <v>123</v>
      </c>
      <c r="Q3334" s="29" t="n">
        <f aca="false">IFERROR(VALUE(L3334),"")</f>
        <v>24</v>
      </c>
      <c r="R3334" s="29" t="n">
        <f aca="true">IF(O3334="","",O3334-TODAY())</f>
        <v>309</v>
      </c>
      <c r="S3334" s="29" t="str">
        <f aca="false">IF(C3334="&lt;&lt; vazio &gt;&gt;","VAZIA",IF(AND(O3334&lt;&gt;"",R3334&lt;0),"VENCIDO",IF(AND(O3334&lt;&gt;"",R3334&lt;=Parametros!$B$10),"PRÓX. VENCIMENTO",IF(F3334="Q","QUALIDADE",IF(F3334="S","BLOQUEADO",IF(F3334="R","RESTRITO/DEVOLUÇÃO",IF(OR(N3334="QUAR",N3334="QRES"),"QUARENTENA",IF(OR(B3334="DESCARTE",B3334="DEVOLUÇÃO"),"DESCARTE/DEVOLUÇÃO",IF(AND(D3334="",K3334&lt;&gt;""),"SEM LOTE",IF(AND(Q3334&lt;&gt;"",Q3334&gt;=Parametros!$B$11),"PARADO/SEM GIRO","OK"))))))))))</f>
        <v>RESTRITO/DEVOLUÇÃO</v>
      </c>
      <c r="T3334" s="29" t="str">
        <f aca="false">IF(AND($S3334="PARADO/SEM GIRO",$K3334="KG",OR(Painel!$B$5="(Todos)",A3334=Painel!$B$5)*OR(Painel!$E$5="(Todos)",P3334=Painel!$E$5)),$J3334+ROW()/10000000,"")</f>
        <v/>
      </c>
      <c r="U3334" s="29" t="str">
        <f aca="false">IF(AND($S3334="VENCIDO",$K3334="KG",OR(Painel!$B$5="(Todos)",A3334=Painel!$B$5)*OR(Painel!$E$5="(Todos)",P3334=Painel!$E$5)),$J3334+ROW()/10000000,"")</f>
        <v/>
      </c>
    </row>
    <row r="3335" customFormat="false" ht="15" hidden="false" customHeight="false" outlineLevel="0" collapsed="false">
      <c r="A3335" s="29" t="s">
        <v>55</v>
      </c>
      <c r="B3335" s="29" t="s">
        <v>6212</v>
      </c>
      <c r="C3335" s="29" t="s">
        <v>186</v>
      </c>
      <c r="D3335" s="29" t="s">
        <v>6236</v>
      </c>
      <c r="E3335" s="29" t="n">
        <v>377</v>
      </c>
      <c r="F3335" s="29" t="s">
        <v>137</v>
      </c>
      <c r="G3335" s="29" t="s">
        <v>6237</v>
      </c>
      <c r="H3335" s="30" t="n">
        <v>545.4</v>
      </c>
      <c r="I3335" s="31" t="n">
        <v>46241</v>
      </c>
      <c r="J3335" s="30" t="n">
        <v>545.4</v>
      </c>
      <c r="K3335" s="29" t="s">
        <v>120</v>
      </c>
      <c r="L3335" s="29" t="s">
        <v>4450</v>
      </c>
      <c r="M3335" s="29"/>
      <c r="N3335" s="29" t="s">
        <v>122</v>
      </c>
      <c r="O3335" s="31" t="n">
        <v>46596</v>
      </c>
      <c r="P3335" s="29" t="s">
        <v>123</v>
      </c>
      <c r="Q3335" s="29" t="n">
        <f aca="false">IFERROR(VALUE(L3335),"")</f>
        <v>44</v>
      </c>
      <c r="R3335" s="29" t="n">
        <f aca="true">IF(O3335="","",O3335-TODAY())</f>
        <v>311</v>
      </c>
      <c r="S3335" s="29" t="str">
        <f aca="false">IF(C3335="&lt;&lt; vazio &gt;&gt;","VAZIA",IF(AND(O3335&lt;&gt;"",R3335&lt;0),"VENCIDO",IF(AND(O3335&lt;&gt;"",R3335&lt;=Parametros!$B$10),"PRÓX. VENCIMENTO",IF(F3335="Q","QUALIDADE",IF(F3335="S","BLOQUEADO",IF(F3335="R","RESTRITO/DEVOLUÇÃO",IF(OR(N3335="QUAR",N3335="QRES"),"QUARENTENA",IF(OR(B3335="DESCARTE",B3335="DEVOLUÇÃO"),"DESCARTE/DEVOLUÇÃO",IF(AND(D3335="",K3335&lt;&gt;""),"SEM LOTE",IF(AND(Q3335&lt;&gt;"",Q3335&gt;=Parametros!$B$11),"PARADO/SEM GIRO","OK"))))))))))</f>
        <v>BLOQUEADO</v>
      </c>
      <c r="T3335" s="29" t="str">
        <f aca="false">IF(AND($S3335="PARADO/SEM GIRO",$K3335="KG",OR(Painel!$B$5="(Todos)",A3335=Painel!$B$5)*OR(Painel!$E$5="(Todos)",P3335=Painel!$E$5)),$J3335+ROW()/10000000,"")</f>
        <v/>
      </c>
      <c r="U3335" s="29" t="str">
        <f aca="false">IF(AND($S3335="VENCIDO",$K3335="KG",OR(Painel!$B$5="(Todos)",A3335=Painel!$B$5)*OR(Painel!$E$5="(Todos)",P3335=Painel!$E$5)),$J3335+ROW()/10000000,"")</f>
        <v/>
      </c>
    </row>
    <row r="3336" customFormat="false" ht="15" hidden="false" customHeight="false" outlineLevel="0" collapsed="false">
      <c r="A3336" s="29" t="s">
        <v>55</v>
      </c>
      <c r="B3336" s="29" t="s">
        <v>6212</v>
      </c>
      <c r="C3336" s="29" t="s">
        <v>186</v>
      </c>
      <c r="D3336" s="29" t="s">
        <v>6238</v>
      </c>
      <c r="E3336" s="29" t="n">
        <v>377</v>
      </c>
      <c r="F3336" s="29" t="s">
        <v>137</v>
      </c>
      <c r="G3336" s="29" t="s">
        <v>6239</v>
      </c>
      <c r="H3336" s="30" t="n">
        <v>40.4</v>
      </c>
      <c r="I3336" s="31" t="n">
        <v>46241</v>
      </c>
      <c r="J3336" s="30" t="n">
        <v>40.4</v>
      </c>
      <c r="K3336" s="29" t="s">
        <v>120</v>
      </c>
      <c r="L3336" s="29" t="s">
        <v>4450</v>
      </c>
      <c r="M3336" s="29"/>
      <c r="N3336" s="29" t="s">
        <v>122</v>
      </c>
      <c r="O3336" s="31" t="n">
        <v>46609</v>
      </c>
      <c r="P3336" s="29" t="s">
        <v>123</v>
      </c>
      <c r="Q3336" s="29" t="n">
        <f aca="false">IFERROR(VALUE(L3336),"")</f>
        <v>44</v>
      </c>
      <c r="R3336" s="29" t="n">
        <f aca="true">IF(O3336="","",O3336-TODAY())</f>
        <v>324</v>
      </c>
      <c r="S3336" s="29" t="str">
        <f aca="false">IF(C3336="&lt;&lt; vazio &gt;&gt;","VAZIA",IF(AND(O3336&lt;&gt;"",R3336&lt;0),"VENCIDO",IF(AND(O3336&lt;&gt;"",R3336&lt;=Parametros!$B$10),"PRÓX. VENCIMENTO",IF(F3336="Q","QUALIDADE",IF(F3336="S","BLOQUEADO",IF(F3336="R","RESTRITO/DEVOLUÇÃO",IF(OR(N3336="QUAR",N3336="QRES"),"QUARENTENA",IF(OR(B3336="DESCARTE",B3336="DEVOLUÇÃO"),"DESCARTE/DEVOLUÇÃO",IF(AND(D3336="",K3336&lt;&gt;""),"SEM LOTE",IF(AND(Q3336&lt;&gt;"",Q3336&gt;=Parametros!$B$11),"PARADO/SEM GIRO","OK"))))))))))</f>
        <v>BLOQUEADO</v>
      </c>
      <c r="T3336" s="29" t="str">
        <f aca="false">IF(AND($S3336="PARADO/SEM GIRO",$K3336="KG",OR(Painel!$B$5="(Todos)",A3336=Painel!$B$5)*OR(Painel!$E$5="(Todos)",P3336=Painel!$E$5)),$J3336+ROW()/10000000,"")</f>
        <v/>
      </c>
      <c r="U3336" s="29" t="str">
        <f aca="false">IF(AND($S3336="VENCIDO",$K3336="KG",OR(Painel!$B$5="(Todos)",A3336=Painel!$B$5)*OR(Painel!$E$5="(Todos)",P3336=Painel!$E$5)),$J3336+ROW()/10000000,"")</f>
        <v/>
      </c>
    </row>
    <row r="3337" customFormat="false" ht="15" hidden="false" customHeight="false" outlineLevel="0" collapsed="false">
      <c r="A3337" s="29" t="s">
        <v>55</v>
      </c>
      <c r="B3337" s="29" t="s">
        <v>6212</v>
      </c>
      <c r="C3337" s="29" t="s">
        <v>186</v>
      </c>
      <c r="D3337" s="29" t="s">
        <v>6238</v>
      </c>
      <c r="E3337" s="29" t="n">
        <v>377</v>
      </c>
      <c r="F3337" s="29" t="s">
        <v>137</v>
      </c>
      <c r="G3337" s="29" t="s">
        <v>6240</v>
      </c>
      <c r="H3337" s="30" t="n">
        <v>40.4</v>
      </c>
      <c r="I3337" s="31" t="n">
        <v>46241</v>
      </c>
      <c r="J3337" s="30" t="n">
        <v>40.4</v>
      </c>
      <c r="K3337" s="29" t="s">
        <v>120</v>
      </c>
      <c r="L3337" s="29" t="s">
        <v>4450</v>
      </c>
      <c r="M3337" s="29"/>
      <c r="N3337" s="29" t="s">
        <v>122</v>
      </c>
      <c r="O3337" s="31" t="n">
        <v>46609</v>
      </c>
      <c r="P3337" s="29" t="s">
        <v>123</v>
      </c>
      <c r="Q3337" s="29" t="n">
        <f aca="false">IFERROR(VALUE(L3337),"")</f>
        <v>44</v>
      </c>
      <c r="R3337" s="29" t="n">
        <f aca="true">IF(O3337="","",O3337-TODAY())</f>
        <v>324</v>
      </c>
      <c r="S3337" s="29" t="str">
        <f aca="false">IF(C3337="&lt;&lt; vazio &gt;&gt;","VAZIA",IF(AND(O3337&lt;&gt;"",R3337&lt;0),"VENCIDO",IF(AND(O3337&lt;&gt;"",R3337&lt;=Parametros!$B$10),"PRÓX. VENCIMENTO",IF(F3337="Q","QUALIDADE",IF(F3337="S","BLOQUEADO",IF(F3337="R","RESTRITO/DEVOLUÇÃO",IF(OR(N3337="QUAR",N3337="QRES"),"QUARENTENA",IF(OR(B3337="DESCARTE",B3337="DEVOLUÇÃO"),"DESCARTE/DEVOLUÇÃO",IF(AND(D3337="",K3337&lt;&gt;""),"SEM LOTE",IF(AND(Q3337&lt;&gt;"",Q3337&gt;=Parametros!$B$11),"PARADO/SEM GIRO","OK"))))))))))</f>
        <v>BLOQUEADO</v>
      </c>
      <c r="T3337" s="29" t="str">
        <f aca="false">IF(AND($S3337="PARADO/SEM GIRO",$K3337="KG",OR(Painel!$B$5="(Todos)",A3337=Painel!$B$5)*OR(Painel!$E$5="(Todos)",P3337=Painel!$E$5)),$J3337+ROW()/10000000,"")</f>
        <v/>
      </c>
      <c r="U3337" s="29" t="str">
        <f aca="false">IF(AND($S3337="VENCIDO",$K3337="KG",OR(Painel!$B$5="(Todos)",A3337=Painel!$B$5)*OR(Painel!$E$5="(Todos)",P3337=Painel!$E$5)),$J3337+ROW()/10000000,"")</f>
        <v/>
      </c>
    </row>
    <row r="3338" customFormat="false" ht="15" hidden="false" customHeight="false" outlineLevel="0" collapsed="false">
      <c r="A3338" s="29" t="s">
        <v>55</v>
      </c>
      <c r="B3338" s="29" t="s">
        <v>6212</v>
      </c>
      <c r="C3338" s="29" t="s">
        <v>186</v>
      </c>
      <c r="D3338" s="29" t="s">
        <v>648</v>
      </c>
      <c r="E3338" s="29" t="n">
        <v>377</v>
      </c>
      <c r="F3338" s="29" t="s">
        <v>189</v>
      </c>
      <c r="G3338" s="29" t="s">
        <v>6241</v>
      </c>
      <c r="H3338" s="30" t="n">
        <v>50.5</v>
      </c>
      <c r="I3338" s="31" t="n">
        <v>46261</v>
      </c>
      <c r="J3338" s="30" t="n">
        <v>50.5</v>
      </c>
      <c r="K3338" s="29" t="s">
        <v>120</v>
      </c>
      <c r="L3338" s="29" t="s">
        <v>938</v>
      </c>
      <c r="M3338" s="29"/>
      <c r="N3338" s="29" t="s">
        <v>122</v>
      </c>
      <c r="O3338" s="31" t="n">
        <v>46620</v>
      </c>
      <c r="P3338" s="29" t="s">
        <v>123</v>
      </c>
      <c r="Q3338" s="29" t="n">
        <f aca="false">IFERROR(VALUE(L3338),"")</f>
        <v>24</v>
      </c>
      <c r="R3338" s="29" t="n">
        <f aca="true">IF(O3338="","",O3338-TODAY())</f>
        <v>335</v>
      </c>
      <c r="S3338" s="29" t="str">
        <f aca="false">IF(C3338="&lt;&lt; vazio &gt;&gt;","VAZIA",IF(AND(O3338&lt;&gt;"",R3338&lt;0),"VENCIDO",IF(AND(O3338&lt;&gt;"",R3338&lt;=Parametros!$B$10),"PRÓX. VENCIMENTO",IF(F3338="Q","QUALIDADE",IF(F3338="S","BLOQUEADO",IF(F3338="R","RESTRITO/DEVOLUÇÃO",IF(OR(N3338="QUAR",N3338="QRES"),"QUARENTENA",IF(OR(B3338="DESCARTE",B3338="DEVOLUÇÃO"),"DESCARTE/DEVOLUÇÃO",IF(AND(D3338="",K3338&lt;&gt;""),"SEM LOTE",IF(AND(Q3338&lt;&gt;"",Q3338&gt;=Parametros!$B$11),"PARADO/SEM GIRO","OK"))))))))))</f>
        <v>RESTRITO/DEVOLUÇÃO</v>
      </c>
      <c r="T3338" s="29" t="str">
        <f aca="false">IF(AND($S3338="PARADO/SEM GIRO",$K3338="KG",OR(Painel!$B$5="(Todos)",A3338=Painel!$B$5)*OR(Painel!$E$5="(Todos)",P3338=Painel!$E$5)),$J3338+ROW()/10000000,"")</f>
        <v/>
      </c>
      <c r="U3338" s="29" t="str">
        <f aca="false">IF(AND($S3338="VENCIDO",$K3338="KG",OR(Painel!$B$5="(Todos)",A3338=Painel!$B$5)*OR(Painel!$E$5="(Todos)",P3338=Painel!$E$5)),$J3338+ROW()/10000000,"")</f>
        <v/>
      </c>
    </row>
    <row r="3339" customFormat="false" ht="15" hidden="false" customHeight="false" outlineLevel="0" collapsed="false">
      <c r="A3339" s="29" t="s">
        <v>55</v>
      </c>
      <c r="B3339" s="29" t="s">
        <v>6212</v>
      </c>
      <c r="C3339" s="29" t="s">
        <v>186</v>
      </c>
      <c r="D3339" s="29" t="s">
        <v>4923</v>
      </c>
      <c r="E3339" s="29" t="n">
        <v>377</v>
      </c>
      <c r="F3339" s="29" t="s">
        <v>189</v>
      </c>
      <c r="G3339" s="29" t="s">
        <v>6242</v>
      </c>
      <c r="H3339" s="30" t="n">
        <v>80.8</v>
      </c>
      <c r="I3339" s="31" t="n">
        <v>46261</v>
      </c>
      <c r="J3339" s="30" t="n">
        <v>80.8</v>
      </c>
      <c r="K3339" s="29" t="s">
        <v>120</v>
      </c>
      <c r="L3339" s="29" t="s">
        <v>938</v>
      </c>
      <c r="M3339" s="29"/>
      <c r="N3339" s="29" t="s">
        <v>122</v>
      </c>
      <c r="O3339" s="31" t="n">
        <v>46631</v>
      </c>
      <c r="P3339" s="29" t="s">
        <v>123</v>
      </c>
      <c r="Q3339" s="29" t="n">
        <f aca="false">IFERROR(VALUE(L3339),"")</f>
        <v>24</v>
      </c>
      <c r="R3339" s="29" t="n">
        <f aca="true">IF(O3339="","",O3339-TODAY())</f>
        <v>346</v>
      </c>
      <c r="S3339" s="29" t="str">
        <f aca="false">IF(C3339="&lt;&lt; vazio &gt;&gt;","VAZIA",IF(AND(O3339&lt;&gt;"",R3339&lt;0),"VENCIDO",IF(AND(O3339&lt;&gt;"",R3339&lt;=Parametros!$B$10),"PRÓX. VENCIMENTO",IF(F3339="Q","QUALIDADE",IF(F3339="S","BLOQUEADO",IF(F3339="R","RESTRITO/DEVOLUÇÃO",IF(OR(N3339="QUAR",N3339="QRES"),"QUARENTENA",IF(OR(B3339="DESCARTE",B3339="DEVOLUÇÃO"),"DESCARTE/DEVOLUÇÃO",IF(AND(D3339="",K3339&lt;&gt;""),"SEM LOTE",IF(AND(Q3339&lt;&gt;"",Q3339&gt;=Parametros!$B$11),"PARADO/SEM GIRO","OK"))))))))))</f>
        <v>RESTRITO/DEVOLUÇÃO</v>
      </c>
      <c r="T3339" s="29" t="str">
        <f aca="false">IF(AND($S3339="PARADO/SEM GIRO",$K3339="KG",OR(Painel!$B$5="(Todos)",A3339=Painel!$B$5)*OR(Painel!$E$5="(Todos)",P3339=Painel!$E$5)),$J3339+ROW()/10000000,"")</f>
        <v/>
      </c>
      <c r="U3339" s="29" t="str">
        <f aca="false">IF(AND($S3339="VENCIDO",$K3339="KG",OR(Painel!$B$5="(Todos)",A3339=Painel!$B$5)*OR(Painel!$E$5="(Todos)",P3339=Painel!$E$5)),$J3339+ROW()/10000000,"")</f>
        <v/>
      </c>
    </row>
    <row r="3340" customFormat="false" ht="15" hidden="false" customHeight="false" outlineLevel="0" collapsed="false">
      <c r="A3340" s="29" t="s">
        <v>55</v>
      </c>
      <c r="B3340" s="29" t="s">
        <v>6212</v>
      </c>
      <c r="C3340" s="29" t="s">
        <v>186</v>
      </c>
      <c r="D3340" s="29" t="s">
        <v>4923</v>
      </c>
      <c r="E3340" s="29" t="n">
        <v>377</v>
      </c>
      <c r="F3340" s="29" t="s">
        <v>137</v>
      </c>
      <c r="G3340" s="29" t="s">
        <v>6243</v>
      </c>
      <c r="H3340" s="30" t="n">
        <v>10.1</v>
      </c>
      <c r="I3340" s="31" t="n">
        <v>46241</v>
      </c>
      <c r="J3340" s="30" t="n">
        <v>10.1</v>
      </c>
      <c r="K3340" s="29" t="s">
        <v>120</v>
      </c>
      <c r="L3340" s="29" t="s">
        <v>4450</v>
      </c>
      <c r="M3340" s="29"/>
      <c r="N3340" s="29" t="s">
        <v>122</v>
      </c>
      <c r="O3340" s="31" t="n">
        <v>46631</v>
      </c>
      <c r="P3340" s="29" t="s">
        <v>123</v>
      </c>
      <c r="Q3340" s="29" t="n">
        <f aca="false">IFERROR(VALUE(L3340),"")</f>
        <v>44</v>
      </c>
      <c r="R3340" s="29" t="n">
        <f aca="true">IF(O3340="","",O3340-TODAY())</f>
        <v>346</v>
      </c>
      <c r="S3340" s="29" t="str">
        <f aca="false">IF(C3340="&lt;&lt; vazio &gt;&gt;","VAZIA",IF(AND(O3340&lt;&gt;"",R3340&lt;0),"VENCIDO",IF(AND(O3340&lt;&gt;"",R3340&lt;=Parametros!$B$10),"PRÓX. VENCIMENTO",IF(F3340="Q","QUALIDADE",IF(F3340="S","BLOQUEADO",IF(F3340="R","RESTRITO/DEVOLUÇÃO",IF(OR(N3340="QUAR",N3340="QRES"),"QUARENTENA",IF(OR(B3340="DESCARTE",B3340="DEVOLUÇÃO"),"DESCARTE/DEVOLUÇÃO",IF(AND(D3340="",K3340&lt;&gt;""),"SEM LOTE",IF(AND(Q3340&lt;&gt;"",Q3340&gt;=Parametros!$B$11),"PARADO/SEM GIRO","OK"))))))))))</f>
        <v>BLOQUEADO</v>
      </c>
      <c r="T3340" s="29" t="str">
        <f aca="false">IF(AND($S3340="PARADO/SEM GIRO",$K3340="KG",OR(Painel!$B$5="(Todos)",A3340=Painel!$B$5)*OR(Painel!$E$5="(Todos)",P3340=Painel!$E$5)),$J3340+ROW()/10000000,"")</f>
        <v/>
      </c>
      <c r="U3340" s="29" t="str">
        <f aca="false">IF(AND($S3340="VENCIDO",$K3340="KG",OR(Painel!$B$5="(Todos)",A3340=Painel!$B$5)*OR(Painel!$E$5="(Todos)",P3340=Painel!$E$5)),$J3340+ROW()/10000000,"")</f>
        <v/>
      </c>
    </row>
    <row r="3341" customFormat="false" ht="15" hidden="false" customHeight="false" outlineLevel="0" collapsed="false">
      <c r="A3341" s="29" t="s">
        <v>55</v>
      </c>
      <c r="B3341" s="29" t="s">
        <v>6212</v>
      </c>
      <c r="C3341" s="29" t="s">
        <v>186</v>
      </c>
      <c r="D3341" s="29" t="s">
        <v>4926</v>
      </c>
      <c r="E3341" s="29" t="n">
        <v>377</v>
      </c>
      <c r="F3341" s="29" t="s">
        <v>189</v>
      </c>
      <c r="G3341" s="29" t="s">
        <v>6244</v>
      </c>
      <c r="H3341" s="30" t="n">
        <v>50.5</v>
      </c>
      <c r="I3341" s="31" t="n">
        <v>46261</v>
      </c>
      <c r="J3341" s="30" t="n">
        <v>50.5</v>
      </c>
      <c r="K3341" s="29" t="s">
        <v>120</v>
      </c>
      <c r="L3341" s="29" t="s">
        <v>938</v>
      </c>
      <c r="M3341" s="29"/>
      <c r="N3341" s="29" t="s">
        <v>122</v>
      </c>
      <c r="O3341" s="31" t="n">
        <v>46638</v>
      </c>
      <c r="P3341" s="29" t="s">
        <v>123</v>
      </c>
      <c r="Q3341" s="29" t="n">
        <f aca="false">IFERROR(VALUE(L3341),"")</f>
        <v>24</v>
      </c>
      <c r="R3341" s="29" t="n">
        <f aca="true">IF(O3341="","",O3341-TODAY())</f>
        <v>353</v>
      </c>
      <c r="S3341" s="29" t="str">
        <f aca="false">IF(C3341="&lt;&lt; vazio &gt;&gt;","VAZIA",IF(AND(O3341&lt;&gt;"",R3341&lt;0),"VENCIDO",IF(AND(O3341&lt;&gt;"",R3341&lt;=Parametros!$B$10),"PRÓX. VENCIMENTO",IF(F3341="Q","QUALIDADE",IF(F3341="S","BLOQUEADO",IF(F3341="R","RESTRITO/DEVOLUÇÃO",IF(OR(N3341="QUAR",N3341="QRES"),"QUARENTENA",IF(OR(B3341="DESCARTE",B3341="DEVOLUÇÃO"),"DESCARTE/DEVOLUÇÃO",IF(AND(D3341="",K3341&lt;&gt;""),"SEM LOTE",IF(AND(Q3341&lt;&gt;"",Q3341&gt;=Parametros!$B$11),"PARADO/SEM GIRO","OK"))))))))))</f>
        <v>RESTRITO/DEVOLUÇÃO</v>
      </c>
      <c r="T3341" s="29" t="str">
        <f aca="false">IF(AND($S3341="PARADO/SEM GIRO",$K3341="KG",OR(Painel!$B$5="(Todos)",A3341=Painel!$B$5)*OR(Painel!$E$5="(Todos)",P3341=Painel!$E$5)),$J3341+ROW()/10000000,"")</f>
        <v/>
      </c>
      <c r="U3341" s="29" t="str">
        <f aca="false">IF(AND($S3341="VENCIDO",$K3341="KG",OR(Painel!$B$5="(Todos)",A3341=Painel!$B$5)*OR(Painel!$E$5="(Todos)",P3341=Painel!$E$5)),$J3341+ROW()/10000000,"")</f>
        <v/>
      </c>
    </row>
    <row r="3342" customFormat="false" ht="15" hidden="false" customHeight="false" outlineLevel="0" collapsed="false">
      <c r="A3342" s="29" t="s">
        <v>55</v>
      </c>
      <c r="B3342" s="29" t="s">
        <v>6212</v>
      </c>
      <c r="C3342" s="29" t="s">
        <v>186</v>
      </c>
      <c r="D3342" s="29" t="s">
        <v>6245</v>
      </c>
      <c r="E3342" s="29" t="n">
        <v>377</v>
      </c>
      <c r="F3342" s="29" t="s">
        <v>137</v>
      </c>
      <c r="G3342" s="29" t="s">
        <v>6246</v>
      </c>
      <c r="H3342" s="30" t="n">
        <v>545.4</v>
      </c>
      <c r="I3342" s="31" t="n">
        <v>46241</v>
      </c>
      <c r="J3342" s="30" t="n">
        <v>545.4</v>
      </c>
      <c r="K3342" s="29" t="s">
        <v>120</v>
      </c>
      <c r="L3342" s="29" t="s">
        <v>4450</v>
      </c>
      <c r="M3342" s="29"/>
      <c r="N3342" s="29" t="s">
        <v>122</v>
      </c>
      <c r="O3342" s="31" t="n">
        <v>46719</v>
      </c>
      <c r="P3342" s="29" t="s">
        <v>123</v>
      </c>
      <c r="Q3342" s="29" t="n">
        <f aca="false">IFERROR(VALUE(L3342),"")</f>
        <v>44</v>
      </c>
      <c r="R3342" s="29" t="n">
        <f aca="true">IF(O3342="","",O3342-TODAY())</f>
        <v>434</v>
      </c>
      <c r="S3342" s="29" t="str">
        <f aca="false">IF(C3342="&lt;&lt; vazio &gt;&gt;","VAZIA",IF(AND(O3342&lt;&gt;"",R3342&lt;0),"VENCIDO",IF(AND(O3342&lt;&gt;"",R3342&lt;=Parametros!$B$10),"PRÓX. VENCIMENTO",IF(F3342="Q","QUALIDADE",IF(F3342="S","BLOQUEADO",IF(F3342="R","RESTRITO/DEVOLUÇÃO",IF(OR(N3342="QUAR",N3342="QRES"),"QUARENTENA",IF(OR(B3342="DESCARTE",B3342="DEVOLUÇÃO"),"DESCARTE/DEVOLUÇÃO",IF(AND(D3342="",K3342&lt;&gt;""),"SEM LOTE",IF(AND(Q3342&lt;&gt;"",Q3342&gt;=Parametros!$B$11),"PARADO/SEM GIRO","OK"))))))))))</f>
        <v>BLOQUEADO</v>
      </c>
      <c r="T3342" s="29" t="str">
        <f aca="false">IF(AND($S3342="PARADO/SEM GIRO",$K3342="KG",OR(Painel!$B$5="(Todos)",A3342=Painel!$B$5)*OR(Painel!$E$5="(Todos)",P3342=Painel!$E$5)),$J3342+ROW()/10000000,"")</f>
        <v/>
      </c>
      <c r="U3342" s="29" t="str">
        <f aca="false">IF(AND($S3342="VENCIDO",$K3342="KG",OR(Painel!$B$5="(Todos)",A3342=Painel!$B$5)*OR(Painel!$E$5="(Todos)",P3342=Painel!$E$5)),$J3342+ROW()/10000000,"")</f>
        <v/>
      </c>
    </row>
    <row r="3343" customFormat="false" ht="15" hidden="false" customHeight="false" outlineLevel="0" collapsed="false">
      <c r="A3343" s="29" t="s">
        <v>55</v>
      </c>
      <c r="B3343" s="29" t="s">
        <v>6212</v>
      </c>
      <c r="C3343" s="29" t="s">
        <v>276</v>
      </c>
      <c r="D3343" s="29" t="s">
        <v>4935</v>
      </c>
      <c r="E3343" s="29" t="n">
        <v>377</v>
      </c>
      <c r="F3343" s="29" t="s">
        <v>189</v>
      </c>
      <c r="G3343" s="29" t="s">
        <v>6247</v>
      </c>
      <c r="H3343" s="30" t="n">
        <v>26.4</v>
      </c>
      <c r="I3343" s="31" t="n">
        <v>46261</v>
      </c>
      <c r="J3343" s="30" t="n">
        <v>26.4</v>
      </c>
      <c r="K3343" s="29" t="s">
        <v>120</v>
      </c>
      <c r="L3343" s="29" t="s">
        <v>938</v>
      </c>
      <c r="M3343" s="29"/>
      <c r="N3343" s="29" t="s">
        <v>122</v>
      </c>
      <c r="O3343" s="31" t="n">
        <v>46550</v>
      </c>
      <c r="P3343" s="29" t="s">
        <v>123</v>
      </c>
      <c r="Q3343" s="29" t="n">
        <f aca="false">IFERROR(VALUE(L3343),"")</f>
        <v>24</v>
      </c>
      <c r="R3343" s="29" t="n">
        <f aca="true">IF(O3343="","",O3343-TODAY())</f>
        <v>265</v>
      </c>
      <c r="S3343" s="29" t="str">
        <f aca="false">IF(C3343="&lt;&lt; vazio &gt;&gt;","VAZIA",IF(AND(O3343&lt;&gt;"",R3343&lt;0),"VENCIDO",IF(AND(O3343&lt;&gt;"",R3343&lt;=Parametros!$B$10),"PRÓX. VENCIMENTO",IF(F3343="Q","QUALIDADE",IF(F3343="S","BLOQUEADO",IF(F3343="R","RESTRITO/DEVOLUÇÃO",IF(OR(N3343="QUAR",N3343="QRES"),"QUARENTENA",IF(OR(B3343="DESCARTE",B3343="DEVOLUÇÃO"),"DESCARTE/DEVOLUÇÃO",IF(AND(D3343="",K3343&lt;&gt;""),"SEM LOTE",IF(AND(Q3343&lt;&gt;"",Q3343&gt;=Parametros!$B$11),"PARADO/SEM GIRO","OK"))))))))))</f>
        <v>RESTRITO/DEVOLUÇÃO</v>
      </c>
      <c r="T3343" s="29" t="str">
        <f aca="false">IF(AND($S3343="PARADO/SEM GIRO",$K3343="KG",OR(Painel!$B$5="(Todos)",A3343=Painel!$B$5)*OR(Painel!$E$5="(Todos)",P3343=Painel!$E$5)),$J3343+ROW()/10000000,"")</f>
        <v/>
      </c>
      <c r="U3343" s="29" t="str">
        <f aca="false">IF(AND($S3343="VENCIDO",$K3343="KG",OR(Painel!$B$5="(Todos)",A3343=Painel!$B$5)*OR(Painel!$E$5="(Todos)",P3343=Painel!$E$5)),$J3343+ROW()/10000000,"")</f>
        <v/>
      </c>
    </row>
    <row r="3344" customFormat="false" ht="15" hidden="false" customHeight="false" outlineLevel="0" collapsed="false">
      <c r="A3344" s="29" t="s">
        <v>55</v>
      </c>
      <c r="B3344" s="29" t="s">
        <v>6212</v>
      </c>
      <c r="C3344" s="29" t="s">
        <v>276</v>
      </c>
      <c r="D3344" s="29" t="s">
        <v>4935</v>
      </c>
      <c r="E3344" s="29" t="n">
        <v>377</v>
      </c>
      <c r="F3344" s="29" t="s">
        <v>137</v>
      </c>
      <c r="G3344" s="29" t="s">
        <v>6248</v>
      </c>
      <c r="H3344" s="30" t="n">
        <v>33</v>
      </c>
      <c r="I3344" s="31" t="n">
        <v>46241</v>
      </c>
      <c r="J3344" s="30" t="n">
        <v>33</v>
      </c>
      <c r="K3344" s="29" t="s">
        <v>120</v>
      </c>
      <c r="L3344" s="29" t="s">
        <v>4450</v>
      </c>
      <c r="M3344" s="29"/>
      <c r="N3344" s="29" t="s">
        <v>122</v>
      </c>
      <c r="O3344" s="31" t="n">
        <v>46550</v>
      </c>
      <c r="P3344" s="29" t="s">
        <v>123</v>
      </c>
      <c r="Q3344" s="29" t="n">
        <f aca="false">IFERROR(VALUE(L3344),"")</f>
        <v>44</v>
      </c>
      <c r="R3344" s="29" t="n">
        <f aca="true">IF(O3344="","",O3344-TODAY())</f>
        <v>265</v>
      </c>
      <c r="S3344" s="29" t="str">
        <f aca="false">IF(C3344="&lt;&lt; vazio &gt;&gt;","VAZIA",IF(AND(O3344&lt;&gt;"",R3344&lt;0),"VENCIDO",IF(AND(O3344&lt;&gt;"",R3344&lt;=Parametros!$B$10),"PRÓX. VENCIMENTO",IF(F3344="Q","QUALIDADE",IF(F3344="S","BLOQUEADO",IF(F3344="R","RESTRITO/DEVOLUÇÃO",IF(OR(N3344="QUAR",N3344="QRES"),"QUARENTENA",IF(OR(B3344="DESCARTE",B3344="DEVOLUÇÃO"),"DESCARTE/DEVOLUÇÃO",IF(AND(D3344="",K3344&lt;&gt;""),"SEM LOTE",IF(AND(Q3344&lt;&gt;"",Q3344&gt;=Parametros!$B$11),"PARADO/SEM GIRO","OK"))))))))))</f>
        <v>BLOQUEADO</v>
      </c>
      <c r="T3344" s="29" t="str">
        <f aca="false">IF(AND($S3344="PARADO/SEM GIRO",$K3344="KG",OR(Painel!$B$5="(Todos)",A3344=Painel!$B$5)*OR(Painel!$E$5="(Todos)",P3344=Painel!$E$5)),$J3344+ROW()/10000000,"")</f>
        <v/>
      </c>
      <c r="U3344" s="29" t="str">
        <f aca="false">IF(AND($S3344="VENCIDO",$K3344="KG",OR(Painel!$B$5="(Todos)",A3344=Painel!$B$5)*OR(Painel!$E$5="(Todos)",P3344=Painel!$E$5)),$J3344+ROW()/10000000,"")</f>
        <v/>
      </c>
    </row>
    <row r="3345" customFormat="false" ht="15" hidden="false" customHeight="false" outlineLevel="0" collapsed="false">
      <c r="A3345" s="29" t="s">
        <v>55</v>
      </c>
      <c r="B3345" s="29" t="s">
        <v>6212</v>
      </c>
      <c r="C3345" s="29" t="s">
        <v>276</v>
      </c>
      <c r="D3345" s="29" t="s">
        <v>6249</v>
      </c>
      <c r="E3345" s="29" t="n">
        <v>377</v>
      </c>
      <c r="F3345" s="29" t="s">
        <v>189</v>
      </c>
      <c r="G3345" s="29" t="s">
        <v>6250</v>
      </c>
      <c r="H3345" s="30" t="n">
        <v>13.2</v>
      </c>
      <c r="I3345" s="31" t="n">
        <v>46261</v>
      </c>
      <c r="J3345" s="30" t="n">
        <v>13.2</v>
      </c>
      <c r="K3345" s="29" t="s">
        <v>120</v>
      </c>
      <c r="L3345" s="29" t="s">
        <v>938</v>
      </c>
      <c r="M3345" s="29"/>
      <c r="N3345" s="29" t="s">
        <v>122</v>
      </c>
      <c r="O3345" s="31" t="n">
        <v>46551</v>
      </c>
      <c r="P3345" s="29" t="s">
        <v>123</v>
      </c>
      <c r="Q3345" s="29" t="n">
        <f aca="false">IFERROR(VALUE(L3345),"")</f>
        <v>24</v>
      </c>
      <c r="R3345" s="29" t="n">
        <f aca="true">IF(O3345="","",O3345-TODAY())</f>
        <v>266</v>
      </c>
      <c r="S3345" s="29" t="str">
        <f aca="false">IF(C3345="&lt;&lt; vazio &gt;&gt;","VAZIA",IF(AND(O3345&lt;&gt;"",R3345&lt;0),"VENCIDO",IF(AND(O3345&lt;&gt;"",R3345&lt;=Parametros!$B$10),"PRÓX. VENCIMENTO",IF(F3345="Q","QUALIDADE",IF(F3345="S","BLOQUEADO",IF(F3345="R","RESTRITO/DEVOLUÇÃO",IF(OR(N3345="QUAR",N3345="QRES"),"QUARENTENA",IF(OR(B3345="DESCARTE",B3345="DEVOLUÇÃO"),"DESCARTE/DEVOLUÇÃO",IF(AND(D3345="",K3345&lt;&gt;""),"SEM LOTE",IF(AND(Q3345&lt;&gt;"",Q3345&gt;=Parametros!$B$11),"PARADO/SEM GIRO","OK"))))))))))</f>
        <v>RESTRITO/DEVOLUÇÃO</v>
      </c>
      <c r="T3345" s="29" t="str">
        <f aca="false">IF(AND($S3345="PARADO/SEM GIRO",$K3345="KG",OR(Painel!$B$5="(Todos)",A3345=Painel!$B$5)*OR(Painel!$E$5="(Todos)",P3345=Painel!$E$5)),$J3345+ROW()/10000000,"")</f>
        <v/>
      </c>
      <c r="U3345" s="29" t="str">
        <f aca="false">IF(AND($S3345="VENCIDO",$K3345="KG",OR(Painel!$B$5="(Todos)",A3345=Painel!$B$5)*OR(Painel!$E$5="(Todos)",P3345=Painel!$E$5)),$J3345+ROW()/10000000,"")</f>
        <v/>
      </c>
    </row>
    <row r="3346" customFormat="false" ht="15" hidden="false" customHeight="false" outlineLevel="0" collapsed="false">
      <c r="A3346" s="29" t="s">
        <v>55</v>
      </c>
      <c r="B3346" s="29" t="s">
        <v>6212</v>
      </c>
      <c r="C3346" s="29" t="s">
        <v>278</v>
      </c>
      <c r="D3346" s="29" t="s">
        <v>6251</v>
      </c>
      <c r="E3346" s="29" t="n">
        <v>377</v>
      </c>
      <c r="F3346" s="29" t="s">
        <v>137</v>
      </c>
      <c r="G3346" s="29" t="s">
        <v>6252</v>
      </c>
      <c r="H3346" s="30" t="n">
        <v>50.5</v>
      </c>
      <c r="I3346" s="31" t="n">
        <v>46241</v>
      </c>
      <c r="J3346" s="30" t="n">
        <v>50.5</v>
      </c>
      <c r="K3346" s="29" t="s">
        <v>120</v>
      </c>
      <c r="L3346" s="29" t="s">
        <v>4450</v>
      </c>
      <c r="M3346" s="29"/>
      <c r="N3346" s="29" t="s">
        <v>122</v>
      </c>
      <c r="O3346" s="31" t="n">
        <v>46490</v>
      </c>
      <c r="P3346" s="29" t="s">
        <v>123</v>
      </c>
      <c r="Q3346" s="29" t="n">
        <f aca="false">IFERROR(VALUE(L3346),"")</f>
        <v>44</v>
      </c>
      <c r="R3346" s="29" t="n">
        <f aca="true">IF(O3346="","",O3346-TODAY())</f>
        <v>205</v>
      </c>
      <c r="S3346" s="29" t="str">
        <f aca="false">IF(C3346="&lt;&lt; vazio &gt;&gt;","VAZIA",IF(AND(O3346&lt;&gt;"",R3346&lt;0),"VENCIDO",IF(AND(O3346&lt;&gt;"",R3346&lt;=Parametros!$B$10),"PRÓX. VENCIMENTO",IF(F3346="Q","QUALIDADE",IF(F3346="S","BLOQUEADO",IF(F3346="R","RESTRITO/DEVOLUÇÃO",IF(OR(N3346="QUAR",N3346="QRES"),"QUARENTENA",IF(OR(B3346="DESCARTE",B3346="DEVOLUÇÃO"),"DESCARTE/DEVOLUÇÃO",IF(AND(D3346="",K3346&lt;&gt;""),"SEM LOTE",IF(AND(Q3346&lt;&gt;"",Q3346&gt;=Parametros!$B$11),"PARADO/SEM GIRO","OK"))))))))))</f>
        <v>BLOQUEADO</v>
      </c>
      <c r="T3346" s="29" t="str">
        <f aca="false">IF(AND($S3346="PARADO/SEM GIRO",$K3346="KG",OR(Painel!$B$5="(Todos)",A3346=Painel!$B$5)*OR(Painel!$E$5="(Todos)",P3346=Painel!$E$5)),$J3346+ROW()/10000000,"")</f>
        <v/>
      </c>
      <c r="U3346" s="29" t="str">
        <f aca="false">IF(AND($S3346="VENCIDO",$K3346="KG",OR(Painel!$B$5="(Todos)",A3346=Painel!$B$5)*OR(Painel!$E$5="(Todos)",P3346=Painel!$E$5)),$J3346+ROW()/10000000,"")</f>
        <v/>
      </c>
    </row>
    <row r="3347" customFormat="false" ht="15" hidden="false" customHeight="false" outlineLevel="0" collapsed="false">
      <c r="A3347" s="29" t="s">
        <v>55</v>
      </c>
      <c r="B3347" s="29" t="s">
        <v>6212</v>
      </c>
      <c r="C3347" s="29" t="s">
        <v>278</v>
      </c>
      <c r="D3347" s="29" t="s">
        <v>6253</v>
      </c>
      <c r="E3347" s="29" t="n">
        <v>377</v>
      </c>
      <c r="F3347" s="29" t="s">
        <v>137</v>
      </c>
      <c r="G3347" s="29" t="s">
        <v>6254</v>
      </c>
      <c r="H3347" s="30" t="n">
        <v>241.39</v>
      </c>
      <c r="I3347" s="31" t="n">
        <v>46241</v>
      </c>
      <c r="J3347" s="30" t="n">
        <v>241.39</v>
      </c>
      <c r="K3347" s="29" t="s">
        <v>120</v>
      </c>
      <c r="L3347" s="29" t="s">
        <v>4450</v>
      </c>
      <c r="M3347" s="29"/>
      <c r="N3347" s="29" t="s">
        <v>122</v>
      </c>
      <c r="O3347" s="31" t="n">
        <v>46491</v>
      </c>
      <c r="P3347" s="29" t="s">
        <v>123</v>
      </c>
      <c r="Q3347" s="29" t="n">
        <f aca="false">IFERROR(VALUE(L3347),"")</f>
        <v>44</v>
      </c>
      <c r="R3347" s="29" t="n">
        <f aca="true">IF(O3347="","",O3347-TODAY())</f>
        <v>206</v>
      </c>
      <c r="S3347" s="29" t="str">
        <f aca="false">IF(C3347="&lt;&lt; vazio &gt;&gt;","VAZIA",IF(AND(O3347&lt;&gt;"",R3347&lt;0),"VENCIDO",IF(AND(O3347&lt;&gt;"",R3347&lt;=Parametros!$B$10),"PRÓX. VENCIMENTO",IF(F3347="Q","QUALIDADE",IF(F3347="S","BLOQUEADO",IF(F3347="R","RESTRITO/DEVOLUÇÃO",IF(OR(N3347="QUAR",N3347="QRES"),"QUARENTENA",IF(OR(B3347="DESCARTE",B3347="DEVOLUÇÃO"),"DESCARTE/DEVOLUÇÃO",IF(AND(D3347="",K3347&lt;&gt;""),"SEM LOTE",IF(AND(Q3347&lt;&gt;"",Q3347&gt;=Parametros!$B$11),"PARADO/SEM GIRO","OK"))))))))))</f>
        <v>BLOQUEADO</v>
      </c>
      <c r="T3347" s="29" t="str">
        <f aca="false">IF(AND($S3347="PARADO/SEM GIRO",$K3347="KG",OR(Painel!$B$5="(Todos)",A3347=Painel!$B$5)*OR(Painel!$E$5="(Todos)",P3347=Painel!$E$5)),$J3347+ROW()/10000000,"")</f>
        <v/>
      </c>
      <c r="U3347" s="29" t="str">
        <f aca="false">IF(AND($S3347="VENCIDO",$K3347="KG",OR(Painel!$B$5="(Todos)",A3347=Painel!$B$5)*OR(Painel!$E$5="(Todos)",P3347=Painel!$E$5)),$J3347+ROW()/10000000,"")</f>
        <v/>
      </c>
    </row>
    <row r="3348" customFormat="false" ht="15" hidden="false" customHeight="false" outlineLevel="0" collapsed="false">
      <c r="A3348" s="29" t="s">
        <v>55</v>
      </c>
      <c r="B3348" s="29" t="s">
        <v>6212</v>
      </c>
      <c r="C3348" s="29" t="s">
        <v>278</v>
      </c>
      <c r="D3348" s="29" t="s">
        <v>6255</v>
      </c>
      <c r="E3348" s="29" t="n">
        <v>377</v>
      </c>
      <c r="F3348" s="29" t="s">
        <v>189</v>
      </c>
      <c r="G3348" s="29" t="s">
        <v>6256</v>
      </c>
      <c r="H3348" s="30" t="n">
        <v>40.4</v>
      </c>
      <c r="I3348" s="31" t="n">
        <v>46261</v>
      </c>
      <c r="J3348" s="30" t="n">
        <v>40.4</v>
      </c>
      <c r="K3348" s="29" t="s">
        <v>120</v>
      </c>
      <c r="L3348" s="29" t="s">
        <v>938</v>
      </c>
      <c r="M3348" s="29"/>
      <c r="N3348" s="29" t="s">
        <v>122</v>
      </c>
      <c r="O3348" s="31" t="n">
        <v>46604</v>
      </c>
      <c r="P3348" s="29" t="s">
        <v>123</v>
      </c>
      <c r="Q3348" s="29" t="n">
        <f aca="false">IFERROR(VALUE(L3348),"")</f>
        <v>24</v>
      </c>
      <c r="R3348" s="29" t="n">
        <f aca="true">IF(O3348="","",O3348-TODAY())</f>
        <v>319</v>
      </c>
      <c r="S3348" s="29" t="str">
        <f aca="false">IF(C3348="&lt;&lt; vazio &gt;&gt;","VAZIA",IF(AND(O3348&lt;&gt;"",R3348&lt;0),"VENCIDO",IF(AND(O3348&lt;&gt;"",R3348&lt;=Parametros!$B$10),"PRÓX. VENCIMENTO",IF(F3348="Q","QUALIDADE",IF(F3348="S","BLOQUEADO",IF(F3348="R","RESTRITO/DEVOLUÇÃO",IF(OR(N3348="QUAR",N3348="QRES"),"QUARENTENA",IF(OR(B3348="DESCARTE",B3348="DEVOLUÇÃO"),"DESCARTE/DEVOLUÇÃO",IF(AND(D3348="",K3348&lt;&gt;""),"SEM LOTE",IF(AND(Q3348&lt;&gt;"",Q3348&gt;=Parametros!$B$11),"PARADO/SEM GIRO","OK"))))))))))</f>
        <v>RESTRITO/DEVOLUÇÃO</v>
      </c>
      <c r="T3348" s="29" t="str">
        <f aca="false">IF(AND($S3348="PARADO/SEM GIRO",$K3348="KG",OR(Painel!$B$5="(Todos)",A3348=Painel!$B$5)*OR(Painel!$E$5="(Todos)",P3348=Painel!$E$5)),$J3348+ROW()/10000000,"")</f>
        <v/>
      </c>
      <c r="U3348" s="29" t="str">
        <f aca="false">IF(AND($S3348="VENCIDO",$K3348="KG",OR(Painel!$B$5="(Todos)",A3348=Painel!$B$5)*OR(Painel!$E$5="(Todos)",P3348=Painel!$E$5)),$J3348+ROW()/10000000,"")</f>
        <v/>
      </c>
    </row>
    <row r="3349" customFormat="false" ht="15" hidden="false" customHeight="false" outlineLevel="0" collapsed="false">
      <c r="A3349" s="29" t="s">
        <v>55</v>
      </c>
      <c r="B3349" s="29" t="s">
        <v>6212</v>
      </c>
      <c r="C3349" s="29" t="s">
        <v>278</v>
      </c>
      <c r="D3349" s="29" t="s">
        <v>6255</v>
      </c>
      <c r="E3349" s="29" t="n">
        <v>377</v>
      </c>
      <c r="F3349" s="29" t="s">
        <v>137</v>
      </c>
      <c r="G3349" s="29" t="s">
        <v>6257</v>
      </c>
      <c r="H3349" s="30" t="n">
        <v>30.3</v>
      </c>
      <c r="I3349" s="31" t="n">
        <v>46241</v>
      </c>
      <c r="J3349" s="30" t="n">
        <v>30.3</v>
      </c>
      <c r="K3349" s="29" t="s">
        <v>120</v>
      </c>
      <c r="L3349" s="29" t="s">
        <v>4450</v>
      </c>
      <c r="M3349" s="29"/>
      <c r="N3349" s="29" t="s">
        <v>122</v>
      </c>
      <c r="O3349" s="31" t="n">
        <v>46604</v>
      </c>
      <c r="P3349" s="29" t="s">
        <v>123</v>
      </c>
      <c r="Q3349" s="29" t="n">
        <f aca="false">IFERROR(VALUE(L3349),"")</f>
        <v>44</v>
      </c>
      <c r="R3349" s="29" t="n">
        <f aca="true">IF(O3349="","",O3349-TODAY())</f>
        <v>319</v>
      </c>
      <c r="S3349" s="29" t="str">
        <f aca="false">IF(C3349="&lt;&lt; vazio &gt;&gt;","VAZIA",IF(AND(O3349&lt;&gt;"",R3349&lt;0),"VENCIDO",IF(AND(O3349&lt;&gt;"",R3349&lt;=Parametros!$B$10),"PRÓX. VENCIMENTO",IF(F3349="Q","QUALIDADE",IF(F3349="S","BLOQUEADO",IF(F3349="R","RESTRITO/DEVOLUÇÃO",IF(OR(N3349="QUAR",N3349="QRES"),"QUARENTENA",IF(OR(B3349="DESCARTE",B3349="DEVOLUÇÃO"),"DESCARTE/DEVOLUÇÃO",IF(AND(D3349="",K3349&lt;&gt;""),"SEM LOTE",IF(AND(Q3349&lt;&gt;"",Q3349&gt;=Parametros!$B$11),"PARADO/SEM GIRO","OK"))))))))))</f>
        <v>BLOQUEADO</v>
      </c>
      <c r="T3349" s="29" t="str">
        <f aca="false">IF(AND($S3349="PARADO/SEM GIRO",$K3349="KG",OR(Painel!$B$5="(Todos)",A3349=Painel!$B$5)*OR(Painel!$E$5="(Todos)",P3349=Painel!$E$5)),$J3349+ROW()/10000000,"")</f>
        <v/>
      </c>
      <c r="U3349" s="29" t="str">
        <f aca="false">IF(AND($S3349="VENCIDO",$K3349="KG",OR(Painel!$B$5="(Todos)",A3349=Painel!$B$5)*OR(Painel!$E$5="(Todos)",P3349=Painel!$E$5)),$J3349+ROW()/10000000,"")</f>
        <v/>
      </c>
    </row>
    <row r="3350" customFormat="false" ht="15" hidden="false" customHeight="false" outlineLevel="0" collapsed="false">
      <c r="A3350" s="29" t="s">
        <v>55</v>
      </c>
      <c r="B3350" s="29" t="s">
        <v>6212</v>
      </c>
      <c r="C3350" s="29" t="s">
        <v>442</v>
      </c>
      <c r="D3350" s="29" t="s">
        <v>4948</v>
      </c>
      <c r="E3350" s="29" t="n">
        <v>377</v>
      </c>
      <c r="F3350" s="29" t="s">
        <v>137</v>
      </c>
      <c r="G3350" s="29" t="s">
        <v>6258</v>
      </c>
      <c r="H3350" s="30" t="n">
        <v>46.2</v>
      </c>
      <c r="I3350" s="31" t="n">
        <v>46241</v>
      </c>
      <c r="J3350" s="30" t="n">
        <v>46.2</v>
      </c>
      <c r="K3350" s="29" t="s">
        <v>120</v>
      </c>
      <c r="L3350" s="29" t="s">
        <v>4450</v>
      </c>
      <c r="M3350" s="29"/>
      <c r="N3350" s="29" t="s">
        <v>122</v>
      </c>
      <c r="O3350" s="29"/>
      <c r="P3350" s="29" t="s">
        <v>123</v>
      </c>
      <c r="Q3350" s="29" t="n">
        <f aca="false">IFERROR(VALUE(L3350),"")</f>
        <v>44</v>
      </c>
      <c r="R3350" s="29" t="str">
        <f aca="true">IF(O3350="","",O3350-TODAY())</f>
        <v/>
      </c>
      <c r="S3350" s="29" t="str">
        <f aca="false">IF(C3350="&lt;&lt; vazio &gt;&gt;","VAZIA",IF(AND(O3350&lt;&gt;"",R3350&lt;0),"VENCIDO",IF(AND(O3350&lt;&gt;"",R3350&lt;=Parametros!$B$10),"PRÓX. VENCIMENTO",IF(F3350="Q","QUALIDADE",IF(F3350="S","BLOQUEADO",IF(F3350="R","RESTRITO/DEVOLUÇÃO",IF(OR(N3350="QUAR",N3350="QRES"),"QUARENTENA",IF(OR(B3350="DESCARTE",B3350="DEVOLUÇÃO"),"DESCARTE/DEVOLUÇÃO",IF(AND(D3350="",K3350&lt;&gt;""),"SEM LOTE",IF(AND(Q3350&lt;&gt;"",Q3350&gt;=Parametros!$B$11),"PARADO/SEM GIRO","OK"))))))))))</f>
        <v>BLOQUEADO</v>
      </c>
      <c r="T3350" s="29" t="str">
        <f aca="false">IF(AND($S3350="PARADO/SEM GIRO",$K3350="KG",OR(Painel!$B$5="(Todos)",A3350=Painel!$B$5)*OR(Painel!$E$5="(Todos)",P3350=Painel!$E$5)),$J3350+ROW()/10000000,"")</f>
        <v/>
      </c>
      <c r="U3350" s="29" t="str">
        <f aca="false">IF(AND($S3350="VENCIDO",$K3350="KG",OR(Painel!$B$5="(Todos)",A3350=Painel!$B$5)*OR(Painel!$E$5="(Todos)",P3350=Painel!$E$5)),$J3350+ROW()/10000000,"")</f>
        <v/>
      </c>
    </row>
    <row r="3351" customFormat="false" ht="15" hidden="false" customHeight="false" outlineLevel="0" collapsed="false">
      <c r="A3351" s="29" t="s">
        <v>55</v>
      </c>
      <c r="B3351" s="29" t="s">
        <v>6212</v>
      </c>
      <c r="C3351" s="29" t="s">
        <v>359</v>
      </c>
      <c r="D3351" s="29" t="s">
        <v>6259</v>
      </c>
      <c r="E3351" s="29" t="n">
        <v>377</v>
      </c>
      <c r="F3351" s="29" t="s">
        <v>137</v>
      </c>
      <c r="G3351" s="29" t="s">
        <v>6260</v>
      </c>
      <c r="H3351" s="30" t="n">
        <v>30</v>
      </c>
      <c r="I3351" s="31" t="n">
        <v>46241</v>
      </c>
      <c r="J3351" s="30" t="n">
        <v>30</v>
      </c>
      <c r="K3351" s="29" t="s">
        <v>120</v>
      </c>
      <c r="L3351" s="29" t="s">
        <v>4450</v>
      </c>
      <c r="M3351" s="29"/>
      <c r="N3351" s="29" t="s">
        <v>122</v>
      </c>
      <c r="O3351" s="31" t="n">
        <v>46445</v>
      </c>
      <c r="P3351" s="29" t="s">
        <v>123</v>
      </c>
      <c r="Q3351" s="29" t="n">
        <f aca="false">IFERROR(VALUE(L3351),"")</f>
        <v>44</v>
      </c>
      <c r="R3351" s="29" t="n">
        <f aca="true">IF(O3351="","",O3351-TODAY())</f>
        <v>160</v>
      </c>
      <c r="S3351" s="29" t="str">
        <f aca="false">IF(C3351="&lt;&lt; vazio &gt;&gt;","VAZIA",IF(AND(O3351&lt;&gt;"",R3351&lt;0),"VENCIDO",IF(AND(O3351&lt;&gt;"",R3351&lt;=Parametros!$B$10),"PRÓX. VENCIMENTO",IF(F3351="Q","QUALIDADE",IF(F3351="S","BLOQUEADO",IF(F3351="R","RESTRITO/DEVOLUÇÃO",IF(OR(N3351="QUAR",N3351="QRES"),"QUARENTENA",IF(OR(B3351="DESCARTE",B3351="DEVOLUÇÃO"),"DESCARTE/DEVOLUÇÃO",IF(AND(D3351="",K3351&lt;&gt;""),"SEM LOTE",IF(AND(Q3351&lt;&gt;"",Q3351&gt;=Parametros!$B$11),"PARADO/SEM GIRO","OK"))))))))))</f>
        <v>BLOQUEADO</v>
      </c>
      <c r="T3351" s="29" t="str">
        <f aca="false">IF(AND($S3351="PARADO/SEM GIRO",$K3351="KG",OR(Painel!$B$5="(Todos)",A3351=Painel!$B$5)*OR(Painel!$E$5="(Todos)",P3351=Painel!$E$5)),$J3351+ROW()/10000000,"")</f>
        <v/>
      </c>
      <c r="U3351" s="29" t="str">
        <f aca="false">IF(AND($S3351="VENCIDO",$K3351="KG",OR(Painel!$B$5="(Todos)",A3351=Painel!$B$5)*OR(Painel!$E$5="(Todos)",P3351=Painel!$E$5)),$J3351+ROW()/10000000,"")</f>
        <v/>
      </c>
    </row>
    <row r="3352" customFormat="false" ht="15" hidden="false" customHeight="false" outlineLevel="0" collapsed="false">
      <c r="A3352" s="29" t="s">
        <v>55</v>
      </c>
      <c r="B3352" s="29" t="s">
        <v>6212</v>
      </c>
      <c r="C3352" s="29" t="s">
        <v>359</v>
      </c>
      <c r="D3352" s="29" t="s">
        <v>4958</v>
      </c>
      <c r="E3352" s="29" t="n">
        <v>377</v>
      </c>
      <c r="F3352" s="29" t="s">
        <v>189</v>
      </c>
      <c r="G3352" s="29" t="s">
        <v>6261</v>
      </c>
      <c r="H3352" s="30" t="n">
        <v>65</v>
      </c>
      <c r="I3352" s="31" t="n">
        <v>46261</v>
      </c>
      <c r="J3352" s="30" t="n">
        <v>65</v>
      </c>
      <c r="K3352" s="29" t="s">
        <v>120</v>
      </c>
      <c r="L3352" s="29" t="s">
        <v>938</v>
      </c>
      <c r="M3352" s="29"/>
      <c r="N3352" s="29" t="s">
        <v>122</v>
      </c>
      <c r="O3352" s="31" t="n">
        <v>46521</v>
      </c>
      <c r="P3352" s="29" t="s">
        <v>123</v>
      </c>
      <c r="Q3352" s="29" t="n">
        <f aca="false">IFERROR(VALUE(L3352),"")</f>
        <v>24</v>
      </c>
      <c r="R3352" s="29" t="n">
        <f aca="true">IF(O3352="","",O3352-TODAY())</f>
        <v>236</v>
      </c>
      <c r="S3352" s="29" t="str">
        <f aca="false">IF(C3352="&lt;&lt; vazio &gt;&gt;","VAZIA",IF(AND(O3352&lt;&gt;"",R3352&lt;0),"VENCIDO",IF(AND(O3352&lt;&gt;"",R3352&lt;=Parametros!$B$10),"PRÓX. VENCIMENTO",IF(F3352="Q","QUALIDADE",IF(F3352="S","BLOQUEADO",IF(F3352="R","RESTRITO/DEVOLUÇÃO",IF(OR(N3352="QUAR",N3352="QRES"),"QUARENTENA",IF(OR(B3352="DESCARTE",B3352="DEVOLUÇÃO"),"DESCARTE/DEVOLUÇÃO",IF(AND(D3352="",K3352&lt;&gt;""),"SEM LOTE",IF(AND(Q3352&lt;&gt;"",Q3352&gt;=Parametros!$B$11),"PARADO/SEM GIRO","OK"))))))))))</f>
        <v>RESTRITO/DEVOLUÇÃO</v>
      </c>
      <c r="T3352" s="29" t="str">
        <f aca="false">IF(AND($S3352="PARADO/SEM GIRO",$K3352="KG",OR(Painel!$B$5="(Todos)",A3352=Painel!$B$5)*OR(Painel!$E$5="(Todos)",P3352=Painel!$E$5)),$J3352+ROW()/10000000,"")</f>
        <v/>
      </c>
      <c r="U3352" s="29" t="str">
        <f aca="false">IF(AND($S3352="VENCIDO",$K3352="KG",OR(Painel!$B$5="(Todos)",A3352=Painel!$B$5)*OR(Painel!$E$5="(Todos)",P3352=Painel!$E$5)),$J3352+ROW()/10000000,"")</f>
        <v/>
      </c>
    </row>
    <row r="3353" customFormat="false" ht="15" hidden="false" customHeight="false" outlineLevel="0" collapsed="false">
      <c r="A3353" s="29" t="s">
        <v>55</v>
      </c>
      <c r="B3353" s="29" t="s">
        <v>6212</v>
      </c>
      <c r="C3353" s="29" t="s">
        <v>594</v>
      </c>
      <c r="D3353" s="29" t="s">
        <v>4962</v>
      </c>
      <c r="E3353" s="29" t="n">
        <v>377</v>
      </c>
      <c r="F3353" s="29" t="s">
        <v>189</v>
      </c>
      <c r="G3353" s="29" t="s">
        <v>6262</v>
      </c>
      <c r="H3353" s="30" t="n">
        <v>20</v>
      </c>
      <c r="I3353" s="31" t="n">
        <v>46261</v>
      </c>
      <c r="J3353" s="30" t="n">
        <v>20</v>
      </c>
      <c r="K3353" s="29" t="s">
        <v>120</v>
      </c>
      <c r="L3353" s="29" t="s">
        <v>938</v>
      </c>
      <c r="M3353" s="29"/>
      <c r="N3353" s="29" t="s">
        <v>122</v>
      </c>
      <c r="O3353" s="31" t="n">
        <v>46305</v>
      </c>
      <c r="P3353" s="29" t="s">
        <v>123</v>
      </c>
      <c r="Q3353" s="29" t="n">
        <f aca="false">IFERROR(VALUE(L3353),"")</f>
        <v>24</v>
      </c>
      <c r="R3353" s="29" t="n">
        <f aca="true">IF(O3353="","",O3353-TODAY())</f>
        <v>20</v>
      </c>
      <c r="S3353" s="29" t="str">
        <f aca="false">IF(C3353="&lt;&lt; vazio &gt;&gt;","VAZIA",IF(AND(O3353&lt;&gt;"",R3353&lt;0),"VENCIDO",IF(AND(O3353&lt;&gt;"",R3353&lt;=Parametros!$B$10),"PRÓX. VENCIMENTO",IF(F3353="Q","QUALIDADE",IF(F3353="S","BLOQUEADO",IF(F3353="R","RESTRITO/DEVOLUÇÃO",IF(OR(N3353="QUAR",N3353="QRES"),"QUARENTENA",IF(OR(B3353="DESCARTE",B3353="DEVOLUÇÃO"),"DESCARTE/DEVOLUÇÃO",IF(AND(D3353="",K3353&lt;&gt;""),"SEM LOTE",IF(AND(Q3353&lt;&gt;"",Q3353&gt;=Parametros!$B$11),"PARADO/SEM GIRO","OK"))))))))))</f>
        <v>PRÓX. VENCIMENTO</v>
      </c>
      <c r="T3353" s="29" t="str">
        <f aca="false">IF(AND($S3353="PARADO/SEM GIRO",$K3353="KG",OR(Painel!$B$5="(Todos)",A3353=Painel!$B$5)*OR(Painel!$E$5="(Todos)",P3353=Painel!$E$5)),$J3353+ROW()/10000000,"")</f>
        <v/>
      </c>
      <c r="U3353" s="29" t="str">
        <f aca="false">IF(AND($S3353="VENCIDO",$K3353="KG",OR(Painel!$B$5="(Todos)",A3353=Painel!$B$5)*OR(Painel!$E$5="(Todos)",P3353=Painel!$E$5)),$J3353+ROW()/10000000,"")</f>
        <v/>
      </c>
    </row>
    <row r="3354" customFormat="false" ht="15" hidden="false" customHeight="false" outlineLevel="0" collapsed="false">
      <c r="A3354" s="29" t="s">
        <v>55</v>
      </c>
      <c r="B3354" s="29" t="s">
        <v>6212</v>
      </c>
      <c r="C3354" s="29" t="s">
        <v>3884</v>
      </c>
      <c r="D3354" s="29" t="s">
        <v>3885</v>
      </c>
      <c r="E3354" s="29" t="n">
        <v>377</v>
      </c>
      <c r="F3354" s="29" t="s">
        <v>189</v>
      </c>
      <c r="G3354" s="29" t="s">
        <v>6263</v>
      </c>
      <c r="H3354" s="30" t="n">
        <v>27</v>
      </c>
      <c r="I3354" s="31" t="n">
        <v>46261</v>
      </c>
      <c r="J3354" s="30" t="n">
        <v>27</v>
      </c>
      <c r="K3354" s="29" t="s">
        <v>120</v>
      </c>
      <c r="L3354" s="29" t="s">
        <v>938</v>
      </c>
      <c r="M3354" s="29"/>
      <c r="N3354" s="29" t="s">
        <v>122</v>
      </c>
      <c r="O3354" s="31" t="n">
        <v>46306</v>
      </c>
      <c r="P3354" s="29" t="s">
        <v>123</v>
      </c>
      <c r="Q3354" s="29" t="n">
        <f aca="false">IFERROR(VALUE(L3354),"")</f>
        <v>24</v>
      </c>
      <c r="R3354" s="29" t="n">
        <f aca="true">IF(O3354="","",O3354-TODAY())</f>
        <v>21</v>
      </c>
      <c r="S3354" s="29" t="str">
        <f aca="false">IF(C3354="&lt;&lt; vazio &gt;&gt;","VAZIA",IF(AND(O3354&lt;&gt;"",R3354&lt;0),"VENCIDO",IF(AND(O3354&lt;&gt;"",R3354&lt;=Parametros!$B$10),"PRÓX. VENCIMENTO",IF(F3354="Q","QUALIDADE",IF(F3354="S","BLOQUEADO",IF(F3354="R","RESTRITO/DEVOLUÇÃO",IF(OR(N3354="QUAR",N3354="QRES"),"QUARENTENA",IF(OR(B3354="DESCARTE",B3354="DEVOLUÇÃO"),"DESCARTE/DEVOLUÇÃO",IF(AND(D3354="",K3354&lt;&gt;""),"SEM LOTE",IF(AND(Q3354&lt;&gt;"",Q3354&gt;=Parametros!$B$11),"PARADO/SEM GIRO","OK"))))))))))</f>
        <v>PRÓX. VENCIMENTO</v>
      </c>
      <c r="T3354" s="29" t="str">
        <f aca="false">IF(AND($S3354="PARADO/SEM GIRO",$K3354="KG",OR(Painel!$B$5="(Todos)",A3354=Painel!$B$5)*OR(Painel!$E$5="(Todos)",P3354=Painel!$E$5)),$J3354+ROW()/10000000,"")</f>
        <v/>
      </c>
      <c r="U3354" s="29" t="str">
        <f aca="false">IF(AND($S3354="VENCIDO",$K3354="KG",OR(Painel!$B$5="(Todos)",A3354=Painel!$B$5)*OR(Painel!$E$5="(Todos)",P3354=Painel!$E$5)),$J3354+ROW()/10000000,"")</f>
        <v/>
      </c>
    </row>
    <row r="3355" customFormat="false" ht="15" hidden="false" customHeight="false" outlineLevel="0" collapsed="false">
      <c r="A3355" s="29" t="s">
        <v>55</v>
      </c>
      <c r="B3355" s="29" t="s">
        <v>6212</v>
      </c>
      <c r="C3355" s="29" t="s">
        <v>3884</v>
      </c>
      <c r="D3355" s="29" t="s">
        <v>3885</v>
      </c>
      <c r="E3355" s="29" t="n">
        <v>377</v>
      </c>
      <c r="F3355" s="29" t="s">
        <v>137</v>
      </c>
      <c r="G3355" s="29" t="s">
        <v>6264</v>
      </c>
      <c r="H3355" s="30" t="n">
        <v>12</v>
      </c>
      <c r="I3355" s="31" t="n">
        <v>46280</v>
      </c>
      <c r="J3355" s="30" t="n">
        <v>12</v>
      </c>
      <c r="K3355" s="29" t="s">
        <v>120</v>
      </c>
      <c r="L3355" s="29" t="s">
        <v>2502</v>
      </c>
      <c r="M3355" s="29"/>
      <c r="N3355" s="29" t="s">
        <v>134</v>
      </c>
      <c r="O3355" s="29"/>
      <c r="P3355" s="29" t="s">
        <v>123</v>
      </c>
      <c r="Q3355" s="29" t="n">
        <f aca="false">IFERROR(VALUE(L3355),"")</f>
        <v>73</v>
      </c>
      <c r="R3355" s="29" t="str">
        <f aca="true">IF(O3355="","",O3355-TODAY())</f>
        <v/>
      </c>
      <c r="S3355" s="29" t="str">
        <f aca="false">IF(C3355="&lt;&lt; vazio &gt;&gt;","VAZIA",IF(AND(O3355&lt;&gt;"",R3355&lt;0),"VENCIDO",IF(AND(O3355&lt;&gt;"",R3355&lt;=Parametros!$B$10),"PRÓX. VENCIMENTO",IF(F3355="Q","QUALIDADE",IF(F3355="S","BLOQUEADO",IF(F3355="R","RESTRITO/DEVOLUÇÃO",IF(OR(N3355="QUAR",N3355="QRES"),"QUARENTENA",IF(OR(B3355="DESCARTE",B3355="DEVOLUÇÃO"),"DESCARTE/DEVOLUÇÃO",IF(AND(D3355="",K3355&lt;&gt;""),"SEM LOTE",IF(AND(Q3355&lt;&gt;"",Q3355&gt;=Parametros!$B$11),"PARADO/SEM GIRO","OK"))))))))))</f>
        <v>BLOQUEADO</v>
      </c>
      <c r="T3355" s="29" t="str">
        <f aca="false">IF(AND($S3355="PARADO/SEM GIRO",$K3355="KG",OR(Painel!$B$5="(Todos)",A3355=Painel!$B$5)*OR(Painel!$E$5="(Todos)",P3355=Painel!$E$5)),$J3355+ROW()/10000000,"")</f>
        <v/>
      </c>
      <c r="U3355" s="29" t="str">
        <f aca="false">IF(AND($S3355="VENCIDO",$K3355="KG",OR(Painel!$B$5="(Todos)",A3355=Painel!$B$5)*OR(Painel!$E$5="(Todos)",P3355=Painel!$E$5)),$J3355+ROW()/10000000,"")</f>
        <v/>
      </c>
    </row>
    <row r="3356" customFormat="false" ht="15" hidden="false" customHeight="false" outlineLevel="0" collapsed="false">
      <c r="A3356" s="29" t="s">
        <v>55</v>
      </c>
      <c r="B3356" s="29" t="s">
        <v>6212</v>
      </c>
      <c r="C3356" s="29" t="s">
        <v>3884</v>
      </c>
      <c r="D3356" s="29" t="s">
        <v>3885</v>
      </c>
      <c r="E3356" s="29" t="n">
        <v>377</v>
      </c>
      <c r="F3356" s="29" t="s">
        <v>137</v>
      </c>
      <c r="G3356" s="29" t="s">
        <v>6265</v>
      </c>
      <c r="H3356" s="30" t="n">
        <v>45</v>
      </c>
      <c r="I3356" s="31" t="n">
        <v>46265</v>
      </c>
      <c r="J3356" s="30" t="n">
        <v>45</v>
      </c>
      <c r="K3356" s="29" t="s">
        <v>120</v>
      </c>
      <c r="L3356" s="29" t="s">
        <v>216</v>
      </c>
      <c r="M3356" s="29"/>
      <c r="N3356" s="29" t="s">
        <v>134</v>
      </c>
      <c r="O3356" s="29"/>
      <c r="P3356" s="29" t="s">
        <v>123</v>
      </c>
      <c r="Q3356" s="29" t="n">
        <f aca="false">IFERROR(VALUE(L3356),"")</f>
        <v>20</v>
      </c>
      <c r="R3356" s="29" t="str">
        <f aca="true">IF(O3356="","",O3356-TODAY())</f>
        <v/>
      </c>
      <c r="S3356" s="29" t="str">
        <f aca="false">IF(C3356="&lt;&lt; vazio &gt;&gt;","VAZIA",IF(AND(O3356&lt;&gt;"",R3356&lt;0),"VENCIDO",IF(AND(O3356&lt;&gt;"",R3356&lt;=Parametros!$B$10),"PRÓX. VENCIMENTO",IF(F3356="Q","QUALIDADE",IF(F3356="S","BLOQUEADO",IF(F3356="R","RESTRITO/DEVOLUÇÃO",IF(OR(N3356="QUAR",N3356="QRES"),"QUARENTENA",IF(OR(B3356="DESCARTE",B3356="DEVOLUÇÃO"),"DESCARTE/DEVOLUÇÃO",IF(AND(D3356="",K3356&lt;&gt;""),"SEM LOTE",IF(AND(Q3356&lt;&gt;"",Q3356&gt;=Parametros!$B$11),"PARADO/SEM GIRO","OK"))))))))))</f>
        <v>BLOQUEADO</v>
      </c>
      <c r="T3356" s="29" t="str">
        <f aca="false">IF(AND($S3356="PARADO/SEM GIRO",$K3356="KG",OR(Painel!$B$5="(Todos)",A3356=Painel!$B$5)*OR(Painel!$E$5="(Todos)",P3356=Painel!$E$5)),$J3356+ROW()/10000000,"")</f>
        <v/>
      </c>
      <c r="U3356" s="29" t="str">
        <f aca="false">IF(AND($S3356="VENCIDO",$K3356="KG",OR(Painel!$B$5="(Todos)",A3356=Painel!$B$5)*OR(Painel!$E$5="(Todos)",P3356=Painel!$E$5)),$J3356+ROW()/10000000,"")</f>
        <v/>
      </c>
    </row>
    <row r="3357" customFormat="false" ht="15" hidden="false" customHeight="false" outlineLevel="0" collapsed="false">
      <c r="A3357" s="29" t="s">
        <v>55</v>
      </c>
      <c r="B3357" s="29" t="s">
        <v>6212</v>
      </c>
      <c r="C3357" s="29" t="s">
        <v>3884</v>
      </c>
      <c r="D3357" s="29" t="s">
        <v>3885</v>
      </c>
      <c r="E3357" s="29" t="n">
        <v>377</v>
      </c>
      <c r="F3357" s="29" t="s">
        <v>137</v>
      </c>
      <c r="G3357" s="29" t="s">
        <v>6266</v>
      </c>
      <c r="H3357" s="30" t="n">
        <v>33</v>
      </c>
      <c r="I3357" s="31" t="n">
        <v>46241</v>
      </c>
      <c r="J3357" s="30" t="n">
        <v>33</v>
      </c>
      <c r="K3357" s="29" t="s">
        <v>120</v>
      </c>
      <c r="L3357" s="29" t="s">
        <v>4450</v>
      </c>
      <c r="M3357" s="29"/>
      <c r="N3357" s="29" t="s">
        <v>134</v>
      </c>
      <c r="O3357" s="29"/>
      <c r="P3357" s="29" t="s">
        <v>123</v>
      </c>
      <c r="Q3357" s="29" t="n">
        <f aca="false">IFERROR(VALUE(L3357),"")</f>
        <v>44</v>
      </c>
      <c r="R3357" s="29" t="str">
        <f aca="true">IF(O3357="","",O3357-TODAY())</f>
        <v/>
      </c>
      <c r="S3357" s="29" t="str">
        <f aca="false">IF(C3357="&lt;&lt; vazio &gt;&gt;","VAZIA",IF(AND(O3357&lt;&gt;"",R3357&lt;0),"VENCIDO",IF(AND(O3357&lt;&gt;"",R3357&lt;=Parametros!$B$10),"PRÓX. VENCIMENTO",IF(F3357="Q","QUALIDADE",IF(F3357="S","BLOQUEADO",IF(F3357="R","RESTRITO/DEVOLUÇÃO",IF(OR(N3357="QUAR",N3357="QRES"),"QUARENTENA",IF(OR(B3357="DESCARTE",B3357="DEVOLUÇÃO"),"DESCARTE/DEVOLUÇÃO",IF(AND(D3357="",K3357&lt;&gt;""),"SEM LOTE",IF(AND(Q3357&lt;&gt;"",Q3357&gt;=Parametros!$B$11),"PARADO/SEM GIRO","OK"))))))))))</f>
        <v>BLOQUEADO</v>
      </c>
      <c r="T3357" s="29" t="str">
        <f aca="false">IF(AND($S3357="PARADO/SEM GIRO",$K3357="KG",OR(Painel!$B$5="(Todos)",A3357=Painel!$B$5)*OR(Painel!$E$5="(Todos)",P3357=Painel!$E$5)),$J3357+ROW()/10000000,"")</f>
        <v/>
      </c>
      <c r="U3357" s="29" t="str">
        <f aca="false">IF(AND($S3357="VENCIDO",$K3357="KG",OR(Painel!$B$5="(Todos)",A3357=Painel!$B$5)*OR(Painel!$E$5="(Todos)",P3357=Painel!$E$5)),$J3357+ROW()/10000000,"")</f>
        <v/>
      </c>
    </row>
    <row r="3358" customFormat="false" ht="15" hidden="false" customHeight="false" outlineLevel="0" collapsed="false">
      <c r="A3358" s="29" t="s">
        <v>55</v>
      </c>
      <c r="B3358" s="29" t="s">
        <v>6212</v>
      </c>
      <c r="C3358" s="29" t="s">
        <v>1259</v>
      </c>
      <c r="D3358" s="29" t="s">
        <v>6267</v>
      </c>
      <c r="E3358" s="29" t="n">
        <v>377</v>
      </c>
      <c r="F3358" s="29" t="s">
        <v>137</v>
      </c>
      <c r="G3358" s="29" t="s">
        <v>6268</v>
      </c>
      <c r="H3358" s="30" t="n">
        <v>12</v>
      </c>
      <c r="I3358" s="31" t="n">
        <v>46241</v>
      </c>
      <c r="J3358" s="30" t="n">
        <v>12</v>
      </c>
      <c r="K3358" s="29" t="s">
        <v>120</v>
      </c>
      <c r="L3358" s="29" t="s">
        <v>4450</v>
      </c>
      <c r="M3358" s="29"/>
      <c r="N3358" s="29" t="s">
        <v>122</v>
      </c>
      <c r="O3358" s="31" t="n">
        <v>46434</v>
      </c>
      <c r="P3358" s="29" t="s">
        <v>123</v>
      </c>
      <c r="Q3358" s="29" t="n">
        <f aca="false">IFERROR(VALUE(L3358),"")</f>
        <v>44</v>
      </c>
      <c r="R3358" s="29" t="n">
        <f aca="true">IF(O3358="","",O3358-TODAY())</f>
        <v>149</v>
      </c>
      <c r="S3358" s="29" t="str">
        <f aca="false">IF(C3358="&lt;&lt; vazio &gt;&gt;","VAZIA",IF(AND(O3358&lt;&gt;"",R3358&lt;0),"VENCIDO",IF(AND(O3358&lt;&gt;"",R3358&lt;=Parametros!$B$10),"PRÓX. VENCIMENTO",IF(F3358="Q","QUALIDADE",IF(F3358="S","BLOQUEADO",IF(F3358="R","RESTRITO/DEVOLUÇÃO",IF(OR(N3358="QUAR",N3358="QRES"),"QUARENTENA",IF(OR(B3358="DESCARTE",B3358="DEVOLUÇÃO"),"DESCARTE/DEVOLUÇÃO",IF(AND(D3358="",K3358&lt;&gt;""),"SEM LOTE",IF(AND(Q3358&lt;&gt;"",Q3358&gt;=Parametros!$B$11),"PARADO/SEM GIRO","OK"))))))))))</f>
        <v>BLOQUEADO</v>
      </c>
      <c r="T3358" s="29" t="str">
        <f aca="false">IF(AND($S3358="PARADO/SEM GIRO",$K3358="KG",OR(Painel!$B$5="(Todos)",A3358=Painel!$B$5)*OR(Painel!$E$5="(Todos)",P3358=Painel!$E$5)),$J3358+ROW()/10000000,"")</f>
        <v/>
      </c>
      <c r="U3358" s="29" t="str">
        <f aca="false">IF(AND($S3358="VENCIDO",$K3358="KG",OR(Painel!$B$5="(Todos)",A3358=Painel!$B$5)*OR(Painel!$E$5="(Todos)",P3358=Painel!$E$5)),$J3358+ROW()/10000000,"")</f>
        <v/>
      </c>
    </row>
    <row r="3359" customFormat="false" ht="15" hidden="false" customHeight="false" outlineLevel="0" collapsed="false">
      <c r="A3359" s="29" t="s">
        <v>55</v>
      </c>
      <c r="B3359" s="29" t="s">
        <v>6212</v>
      </c>
      <c r="C3359" s="29" t="s">
        <v>1259</v>
      </c>
      <c r="D3359" s="29" t="s">
        <v>6269</v>
      </c>
      <c r="E3359" s="29" t="n">
        <v>377</v>
      </c>
      <c r="F3359" s="29" t="s">
        <v>137</v>
      </c>
      <c r="G3359" s="29" t="s">
        <v>6270</v>
      </c>
      <c r="H3359" s="30" t="n">
        <v>30</v>
      </c>
      <c r="I3359" s="31" t="n">
        <v>46241</v>
      </c>
      <c r="J3359" s="30" t="n">
        <v>30</v>
      </c>
      <c r="K3359" s="29" t="s">
        <v>120</v>
      </c>
      <c r="L3359" s="29" t="s">
        <v>4450</v>
      </c>
      <c r="M3359" s="29"/>
      <c r="N3359" s="29" t="s">
        <v>122</v>
      </c>
      <c r="O3359" s="31" t="n">
        <v>46437</v>
      </c>
      <c r="P3359" s="29" t="s">
        <v>123</v>
      </c>
      <c r="Q3359" s="29" t="n">
        <f aca="false">IFERROR(VALUE(L3359),"")</f>
        <v>44</v>
      </c>
      <c r="R3359" s="29" t="n">
        <f aca="true">IF(O3359="","",O3359-TODAY())</f>
        <v>152</v>
      </c>
      <c r="S3359" s="29" t="str">
        <f aca="false">IF(C3359="&lt;&lt; vazio &gt;&gt;","VAZIA",IF(AND(O3359&lt;&gt;"",R3359&lt;0),"VENCIDO",IF(AND(O3359&lt;&gt;"",R3359&lt;=Parametros!$B$10),"PRÓX. VENCIMENTO",IF(F3359="Q","QUALIDADE",IF(F3359="S","BLOQUEADO",IF(F3359="R","RESTRITO/DEVOLUÇÃO",IF(OR(N3359="QUAR",N3359="QRES"),"QUARENTENA",IF(OR(B3359="DESCARTE",B3359="DEVOLUÇÃO"),"DESCARTE/DEVOLUÇÃO",IF(AND(D3359="",K3359&lt;&gt;""),"SEM LOTE",IF(AND(Q3359&lt;&gt;"",Q3359&gt;=Parametros!$B$11),"PARADO/SEM GIRO","OK"))))))))))</f>
        <v>BLOQUEADO</v>
      </c>
      <c r="T3359" s="29" t="str">
        <f aca="false">IF(AND($S3359="PARADO/SEM GIRO",$K3359="KG",OR(Painel!$B$5="(Todos)",A3359=Painel!$B$5)*OR(Painel!$E$5="(Todos)",P3359=Painel!$E$5)),$J3359+ROW()/10000000,"")</f>
        <v/>
      </c>
      <c r="U3359" s="29" t="str">
        <f aca="false">IF(AND($S3359="VENCIDO",$K3359="KG",OR(Painel!$B$5="(Todos)",A3359=Painel!$B$5)*OR(Painel!$E$5="(Todos)",P3359=Painel!$E$5)),$J3359+ROW()/10000000,"")</f>
        <v/>
      </c>
    </row>
    <row r="3360" customFormat="false" ht="15" hidden="false" customHeight="false" outlineLevel="0" collapsed="false">
      <c r="A3360" s="29" t="s">
        <v>55</v>
      </c>
      <c r="B3360" s="29" t="s">
        <v>6212</v>
      </c>
      <c r="C3360" s="29" t="s">
        <v>2510</v>
      </c>
      <c r="D3360" s="29" t="s">
        <v>2511</v>
      </c>
      <c r="E3360" s="29" t="n">
        <v>377</v>
      </c>
      <c r="F3360" s="29" t="s">
        <v>189</v>
      </c>
      <c r="G3360" s="29" t="s">
        <v>6271</v>
      </c>
      <c r="H3360" s="30" t="n">
        <v>20</v>
      </c>
      <c r="I3360" s="31" t="n">
        <v>46261</v>
      </c>
      <c r="J3360" s="30" t="n">
        <v>20</v>
      </c>
      <c r="K3360" s="29" t="s">
        <v>120</v>
      </c>
      <c r="L3360" s="29" t="s">
        <v>938</v>
      </c>
      <c r="M3360" s="29"/>
      <c r="N3360" s="29" t="s">
        <v>122</v>
      </c>
      <c r="O3360" s="31" t="n">
        <v>46357</v>
      </c>
      <c r="P3360" s="29" t="s">
        <v>123</v>
      </c>
      <c r="Q3360" s="29" t="n">
        <f aca="false">IFERROR(VALUE(L3360),"")</f>
        <v>24</v>
      </c>
      <c r="R3360" s="29" t="n">
        <f aca="true">IF(O3360="","",O3360-TODAY())</f>
        <v>72</v>
      </c>
      <c r="S3360" s="29" t="str">
        <f aca="false">IF(C3360="&lt;&lt; vazio &gt;&gt;","VAZIA",IF(AND(O3360&lt;&gt;"",R3360&lt;0),"VENCIDO",IF(AND(O3360&lt;&gt;"",R3360&lt;=Parametros!$B$10),"PRÓX. VENCIMENTO",IF(F3360="Q","QUALIDADE",IF(F3360="S","BLOQUEADO",IF(F3360="R","RESTRITO/DEVOLUÇÃO",IF(OR(N3360="QUAR",N3360="QRES"),"QUARENTENA",IF(OR(B3360="DESCARTE",B3360="DEVOLUÇÃO"),"DESCARTE/DEVOLUÇÃO",IF(AND(D3360="",K3360&lt;&gt;""),"SEM LOTE",IF(AND(Q3360&lt;&gt;"",Q3360&gt;=Parametros!$B$11),"PARADO/SEM GIRO","OK"))))))))))</f>
        <v>RESTRITO/DEVOLUÇÃO</v>
      </c>
      <c r="T3360" s="29" t="str">
        <f aca="false">IF(AND($S3360="PARADO/SEM GIRO",$K3360="KG",OR(Painel!$B$5="(Todos)",A3360=Painel!$B$5)*OR(Painel!$E$5="(Todos)",P3360=Painel!$E$5)),$J3360+ROW()/10000000,"")</f>
        <v/>
      </c>
      <c r="U3360" s="29" t="str">
        <f aca="false">IF(AND($S3360="VENCIDO",$K3360="KG",OR(Painel!$B$5="(Todos)",A3360=Painel!$B$5)*OR(Painel!$E$5="(Todos)",P3360=Painel!$E$5)),$J3360+ROW()/10000000,"")</f>
        <v/>
      </c>
    </row>
    <row r="3361" customFormat="false" ht="15" hidden="false" customHeight="false" outlineLevel="0" collapsed="false">
      <c r="A3361" s="29" t="s">
        <v>55</v>
      </c>
      <c r="B3361" s="29" t="s">
        <v>6212</v>
      </c>
      <c r="C3361" s="29" t="s">
        <v>285</v>
      </c>
      <c r="D3361" s="29" t="s">
        <v>286</v>
      </c>
      <c r="E3361" s="29" t="n">
        <v>377</v>
      </c>
      <c r="F3361" s="29" t="s">
        <v>137</v>
      </c>
      <c r="G3361" s="29" t="s">
        <v>6272</v>
      </c>
      <c r="H3361" s="30" t="n">
        <v>12</v>
      </c>
      <c r="I3361" s="31" t="n">
        <v>46241</v>
      </c>
      <c r="J3361" s="30" t="n">
        <v>12</v>
      </c>
      <c r="K3361" s="29" t="s">
        <v>120</v>
      </c>
      <c r="L3361" s="29" t="s">
        <v>4450</v>
      </c>
      <c r="M3361" s="29"/>
      <c r="N3361" s="29" t="s">
        <v>122</v>
      </c>
      <c r="O3361" s="31" t="n">
        <v>46181</v>
      </c>
      <c r="P3361" s="29" t="s">
        <v>123</v>
      </c>
      <c r="Q3361" s="29" t="n">
        <f aca="false">IFERROR(VALUE(L3361),"")</f>
        <v>44</v>
      </c>
      <c r="R3361" s="29" t="n">
        <f aca="true">IF(O3361="","",O3361-TODAY())</f>
        <v>-104</v>
      </c>
      <c r="S3361" s="29" t="str">
        <f aca="false">IF(C3361="&lt;&lt; vazio &gt;&gt;","VAZIA",IF(AND(O3361&lt;&gt;"",R3361&lt;0),"VENCIDO",IF(AND(O3361&lt;&gt;"",R3361&lt;=Parametros!$B$10),"PRÓX. VENCIMENTO",IF(F3361="Q","QUALIDADE",IF(F3361="S","BLOQUEADO",IF(F3361="R","RESTRITO/DEVOLUÇÃO",IF(OR(N3361="QUAR",N3361="QRES"),"QUARENTENA",IF(OR(B3361="DESCARTE",B3361="DEVOLUÇÃO"),"DESCARTE/DEVOLUÇÃO",IF(AND(D3361="",K3361&lt;&gt;""),"SEM LOTE",IF(AND(Q3361&lt;&gt;"",Q3361&gt;=Parametros!$B$11),"PARADO/SEM GIRO","OK"))))))))))</f>
        <v>VENCIDO</v>
      </c>
      <c r="T3361" s="29" t="str">
        <f aca="false">IF(AND($S3361="PARADO/SEM GIRO",$K3361="KG",OR(Painel!$B$5="(Todos)",A3361=Painel!$B$5)*OR(Painel!$E$5="(Todos)",P3361=Painel!$E$5)),$J3361+ROW()/10000000,"")</f>
        <v/>
      </c>
      <c r="U3361" s="29" t="n">
        <f aca="false">IF(AND($S3361="VENCIDO",$K3361="KG",OR(Painel!$B$5="(Todos)",A3361=Painel!$B$5)*OR(Painel!$E$5="(Todos)",P3361=Painel!$E$5)),$J3361+ROW()/10000000,"")</f>
        <v>12.0003361</v>
      </c>
    </row>
    <row r="3362" customFormat="false" ht="15" hidden="false" customHeight="false" outlineLevel="0" collapsed="false">
      <c r="A3362" s="29" t="s">
        <v>55</v>
      </c>
      <c r="B3362" s="29" t="s">
        <v>6212</v>
      </c>
      <c r="C3362" s="29" t="s">
        <v>285</v>
      </c>
      <c r="D3362" s="29" t="s">
        <v>5627</v>
      </c>
      <c r="E3362" s="29" t="n">
        <v>377</v>
      </c>
      <c r="F3362" s="29" t="s">
        <v>137</v>
      </c>
      <c r="G3362" s="29" t="s">
        <v>6273</v>
      </c>
      <c r="H3362" s="30" t="n">
        <v>228</v>
      </c>
      <c r="I3362" s="31" t="n">
        <v>46241</v>
      </c>
      <c r="J3362" s="30" t="n">
        <v>228</v>
      </c>
      <c r="K3362" s="29" t="s">
        <v>120</v>
      </c>
      <c r="L3362" s="29" t="s">
        <v>4450</v>
      </c>
      <c r="M3362" s="29"/>
      <c r="N3362" s="29" t="s">
        <v>122</v>
      </c>
      <c r="O3362" s="31" t="n">
        <v>46193</v>
      </c>
      <c r="P3362" s="29" t="s">
        <v>123</v>
      </c>
      <c r="Q3362" s="29" t="n">
        <f aca="false">IFERROR(VALUE(L3362),"")</f>
        <v>44</v>
      </c>
      <c r="R3362" s="29" t="n">
        <f aca="true">IF(O3362="","",O3362-TODAY())</f>
        <v>-92</v>
      </c>
      <c r="S3362" s="29" t="str">
        <f aca="false">IF(C3362="&lt;&lt; vazio &gt;&gt;","VAZIA",IF(AND(O3362&lt;&gt;"",R3362&lt;0),"VENCIDO",IF(AND(O3362&lt;&gt;"",R3362&lt;=Parametros!$B$10),"PRÓX. VENCIMENTO",IF(F3362="Q","QUALIDADE",IF(F3362="S","BLOQUEADO",IF(F3362="R","RESTRITO/DEVOLUÇÃO",IF(OR(N3362="QUAR",N3362="QRES"),"QUARENTENA",IF(OR(B3362="DESCARTE",B3362="DEVOLUÇÃO"),"DESCARTE/DEVOLUÇÃO",IF(AND(D3362="",K3362&lt;&gt;""),"SEM LOTE",IF(AND(Q3362&lt;&gt;"",Q3362&gt;=Parametros!$B$11),"PARADO/SEM GIRO","OK"))))))))))</f>
        <v>VENCIDO</v>
      </c>
      <c r="T3362" s="29" t="str">
        <f aca="false">IF(AND($S3362="PARADO/SEM GIRO",$K3362="KG",OR(Painel!$B$5="(Todos)",A3362=Painel!$B$5)*OR(Painel!$E$5="(Todos)",P3362=Painel!$E$5)),$J3362+ROW()/10000000,"")</f>
        <v/>
      </c>
      <c r="U3362" s="29" t="n">
        <f aca="false">IF(AND($S3362="VENCIDO",$K3362="KG",OR(Painel!$B$5="(Todos)",A3362=Painel!$B$5)*OR(Painel!$E$5="(Todos)",P3362=Painel!$E$5)),$J3362+ROW()/10000000,"")</f>
        <v>228.0003362</v>
      </c>
    </row>
    <row r="3363" customFormat="false" ht="15" hidden="false" customHeight="false" outlineLevel="0" collapsed="false">
      <c r="A3363" s="29" t="s">
        <v>55</v>
      </c>
      <c r="B3363" s="29" t="s">
        <v>6212</v>
      </c>
      <c r="C3363" s="29" t="s">
        <v>285</v>
      </c>
      <c r="D3363" s="29" t="s">
        <v>6274</v>
      </c>
      <c r="E3363" s="29" t="n">
        <v>377</v>
      </c>
      <c r="F3363" s="29" t="s">
        <v>189</v>
      </c>
      <c r="G3363" s="29" t="s">
        <v>6275</v>
      </c>
      <c r="H3363" s="30" t="n">
        <v>12</v>
      </c>
      <c r="I3363" s="31" t="n">
        <v>46261</v>
      </c>
      <c r="J3363" s="30" t="n">
        <v>12</v>
      </c>
      <c r="K3363" s="29" t="s">
        <v>120</v>
      </c>
      <c r="L3363" s="29" t="s">
        <v>938</v>
      </c>
      <c r="M3363" s="29"/>
      <c r="N3363" s="29" t="s">
        <v>122</v>
      </c>
      <c r="O3363" s="31" t="n">
        <v>46236</v>
      </c>
      <c r="P3363" s="29" t="s">
        <v>123</v>
      </c>
      <c r="Q3363" s="29" t="n">
        <f aca="false">IFERROR(VALUE(L3363),"")</f>
        <v>24</v>
      </c>
      <c r="R3363" s="29" t="n">
        <f aca="true">IF(O3363="","",O3363-TODAY())</f>
        <v>-49</v>
      </c>
      <c r="S3363" s="29" t="str">
        <f aca="false">IF(C3363="&lt;&lt; vazio &gt;&gt;","VAZIA",IF(AND(O3363&lt;&gt;"",R3363&lt;0),"VENCIDO",IF(AND(O3363&lt;&gt;"",R3363&lt;=Parametros!$B$10),"PRÓX. VENCIMENTO",IF(F3363="Q","QUALIDADE",IF(F3363="S","BLOQUEADO",IF(F3363="R","RESTRITO/DEVOLUÇÃO",IF(OR(N3363="QUAR",N3363="QRES"),"QUARENTENA",IF(OR(B3363="DESCARTE",B3363="DEVOLUÇÃO"),"DESCARTE/DEVOLUÇÃO",IF(AND(D3363="",K3363&lt;&gt;""),"SEM LOTE",IF(AND(Q3363&lt;&gt;"",Q3363&gt;=Parametros!$B$11),"PARADO/SEM GIRO","OK"))))))))))</f>
        <v>VENCIDO</v>
      </c>
      <c r="T3363" s="29" t="str">
        <f aca="false">IF(AND($S3363="PARADO/SEM GIRO",$K3363="KG",OR(Painel!$B$5="(Todos)",A3363=Painel!$B$5)*OR(Painel!$E$5="(Todos)",P3363=Painel!$E$5)),$J3363+ROW()/10000000,"")</f>
        <v/>
      </c>
      <c r="U3363" s="29" t="n">
        <f aca="false">IF(AND($S3363="VENCIDO",$K3363="KG",OR(Painel!$B$5="(Todos)",A3363=Painel!$B$5)*OR(Painel!$E$5="(Todos)",P3363=Painel!$E$5)),$J3363+ROW()/10000000,"")</f>
        <v>12.0003363</v>
      </c>
    </row>
    <row r="3364" customFormat="false" ht="15" hidden="false" customHeight="false" outlineLevel="0" collapsed="false">
      <c r="A3364" s="29" t="s">
        <v>55</v>
      </c>
      <c r="B3364" s="29" t="s">
        <v>6212</v>
      </c>
      <c r="C3364" s="29" t="s">
        <v>285</v>
      </c>
      <c r="D3364" s="29" t="s">
        <v>287</v>
      </c>
      <c r="E3364" s="29" t="n">
        <v>377</v>
      </c>
      <c r="F3364" s="29" t="s">
        <v>137</v>
      </c>
      <c r="G3364" s="29" t="s">
        <v>6276</v>
      </c>
      <c r="H3364" s="30" t="n">
        <v>384</v>
      </c>
      <c r="I3364" s="31" t="n">
        <v>46241</v>
      </c>
      <c r="J3364" s="30" t="n">
        <v>384</v>
      </c>
      <c r="K3364" s="29" t="s">
        <v>120</v>
      </c>
      <c r="L3364" s="29" t="s">
        <v>4450</v>
      </c>
      <c r="M3364" s="29"/>
      <c r="N3364" s="29" t="s">
        <v>122</v>
      </c>
      <c r="O3364" s="31" t="n">
        <v>46237</v>
      </c>
      <c r="P3364" s="29" t="s">
        <v>123</v>
      </c>
      <c r="Q3364" s="29" t="n">
        <f aca="false">IFERROR(VALUE(L3364),"")</f>
        <v>44</v>
      </c>
      <c r="R3364" s="29" t="n">
        <f aca="true">IF(O3364="","",O3364-TODAY())</f>
        <v>-48</v>
      </c>
      <c r="S3364" s="29" t="str">
        <f aca="false">IF(C3364="&lt;&lt; vazio &gt;&gt;","VAZIA",IF(AND(O3364&lt;&gt;"",R3364&lt;0),"VENCIDO",IF(AND(O3364&lt;&gt;"",R3364&lt;=Parametros!$B$10),"PRÓX. VENCIMENTO",IF(F3364="Q","QUALIDADE",IF(F3364="S","BLOQUEADO",IF(F3364="R","RESTRITO/DEVOLUÇÃO",IF(OR(N3364="QUAR",N3364="QRES"),"QUARENTENA",IF(OR(B3364="DESCARTE",B3364="DEVOLUÇÃO"),"DESCARTE/DEVOLUÇÃO",IF(AND(D3364="",K3364&lt;&gt;""),"SEM LOTE",IF(AND(Q3364&lt;&gt;"",Q3364&gt;=Parametros!$B$11),"PARADO/SEM GIRO","OK"))))))))))</f>
        <v>VENCIDO</v>
      </c>
      <c r="T3364" s="29" t="str">
        <f aca="false">IF(AND($S3364="PARADO/SEM GIRO",$K3364="KG",OR(Painel!$B$5="(Todos)",A3364=Painel!$B$5)*OR(Painel!$E$5="(Todos)",P3364=Painel!$E$5)),$J3364+ROW()/10000000,"")</f>
        <v/>
      </c>
      <c r="U3364" s="29" t="n">
        <f aca="false">IF(AND($S3364="VENCIDO",$K3364="KG",OR(Painel!$B$5="(Todos)",A3364=Painel!$B$5)*OR(Painel!$E$5="(Todos)",P3364=Painel!$E$5)),$J3364+ROW()/10000000,"")</f>
        <v>384.0003364</v>
      </c>
    </row>
    <row r="3365" customFormat="false" ht="15" hidden="false" customHeight="false" outlineLevel="0" collapsed="false">
      <c r="A3365" s="29" t="s">
        <v>55</v>
      </c>
      <c r="B3365" s="29" t="s">
        <v>6212</v>
      </c>
      <c r="C3365" s="29" t="s">
        <v>285</v>
      </c>
      <c r="D3365" s="29" t="s">
        <v>288</v>
      </c>
      <c r="E3365" s="29" t="n">
        <v>377</v>
      </c>
      <c r="F3365" s="29" t="s">
        <v>189</v>
      </c>
      <c r="G3365" s="29" t="s">
        <v>6277</v>
      </c>
      <c r="H3365" s="30" t="n">
        <v>48</v>
      </c>
      <c r="I3365" s="31" t="n">
        <v>46261</v>
      </c>
      <c r="J3365" s="30" t="n">
        <v>48</v>
      </c>
      <c r="K3365" s="29" t="s">
        <v>120</v>
      </c>
      <c r="L3365" s="29" t="s">
        <v>938</v>
      </c>
      <c r="M3365" s="29"/>
      <c r="N3365" s="29" t="s">
        <v>122</v>
      </c>
      <c r="O3365" s="31" t="n">
        <v>46237</v>
      </c>
      <c r="P3365" s="29" t="s">
        <v>123</v>
      </c>
      <c r="Q3365" s="29" t="n">
        <f aca="false">IFERROR(VALUE(L3365),"")</f>
        <v>24</v>
      </c>
      <c r="R3365" s="29" t="n">
        <f aca="true">IF(O3365="","",O3365-TODAY())</f>
        <v>-48</v>
      </c>
      <c r="S3365" s="29" t="str">
        <f aca="false">IF(C3365="&lt;&lt; vazio &gt;&gt;","VAZIA",IF(AND(O3365&lt;&gt;"",R3365&lt;0),"VENCIDO",IF(AND(O3365&lt;&gt;"",R3365&lt;=Parametros!$B$10),"PRÓX. VENCIMENTO",IF(F3365="Q","QUALIDADE",IF(F3365="S","BLOQUEADO",IF(F3365="R","RESTRITO/DEVOLUÇÃO",IF(OR(N3365="QUAR",N3365="QRES"),"QUARENTENA",IF(OR(B3365="DESCARTE",B3365="DEVOLUÇÃO"),"DESCARTE/DEVOLUÇÃO",IF(AND(D3365="",K3365&lt;&gt;""),"SEM LOTE",IF(AND(Q3365&lt;&gt;"",Q3365&gt;=Parametros!$B$11),"PARADO/SEM GIRO","OK"))))))))))</f>
        <v>VENCIDO</v>
      </c>
      <c r="T3365" s="29" t="str">
        <f aca="false">IF(AND($S3365="PARADO/SEM GIRO",$K3365="KG",OR(Painel!$B$5="(Todos)",A3365=Painel!$B$5)*OR(Painel!$E$5="(Todos)",P3365=Painel!$E$5)),$J3365+ROW()/10000000,"")</f>
        <v/>
      </c>
      <c r="U3365" s="29" t="n">
        <f aca="false">IF(AND($S3365="VENCIDO",$K3365="KG",OR(Painel!$B$5="(Todos)",A3365=Painel!$B$5)*OR(Painel!$E$5="(Todos)",P3365=Painel!$E$5)),$J3365+ROW()/10000000,"")</f>
        <v>48.0003365</v>
      </c>
    </row>
    <row r="3366" customFormat="false" ht="15" hidden="false" customHeight="false" outlineLevel="0" collapsed="false">
      <c r="A3366" s="29" t="s">
        <v>55</v>
      </c>
      <c r="B3366" s="29" t="s">
        <v>6212</v>
      </c>
      <c r="C3366" s="29" t="s">
        <v>285</v>
      </c>
      <c r="D3366" s="29" t="s">
        <v>288</v>
      </c>
      <c r="E3366" s="29" t="n">
        <v>377</v>
      </c>
      <c r="F3366" s="29" t="s">
        <v>137</v>
      </c>
      <c r="G3366" s="29" t="s">
        <v>6278</v>
      </c>
      <c r="H3366" s="30" t="n">
        <v>90</v>
      </c>
      <c r="I3366" s="31" t="n">
        <v>46241</v>
      </c>
      <c r="J3366" s="30" t="n">
        <v>90</v>
      </c>
      <c r="K3366" s="29" t="s">
        <v>120</v>
      </c>
      <c r="L3366" s="29" t="s">
        <v>4450</v>
      </c>
      <c r="M3366" s="29"/>
      <c r="N3366" s="29" t="s">
        <v>122</v>
      </c>
      <c r="O3366" s="31" t="n">
        <v>46237</v>
      </c>
      <c r="P3366" s="29" t="s">
        <v>123</v>
      </c>
      <c r="Q3366" s="29" t="n">
        <f aca="false">IFERROR(VALUE(L3366),"")</f>
        <v>44</v>
      </c>
      <c r="R3366" s="29" t="n">
        <f aca="true">IF(O3366="","",O3366-TODAY())</f>
        <v>-48</v>
      </c>
      <c r="S3366" s="29" t="str">
        <f aca="false">IF(C3366="&lt;&lt; vazio &gt;&gt;","VAZIA",IF(AND(O3366&lt;&gt;"",R3366&lt;0),"VENCIDO",IF(AND(O3366&lt;&gt;"",R3366&lt;=Parametros!$B$10),"PRÓX. VENCIMENTO",IF(F3366="Q","QUALIDADE",IF(F3366="S","BLOQUEADO",IF(F3366="R","RESTRITO/DEVOLUÇÃO",IF(OR(N3366="QUAR",N3366="QRES"),"QUARENTENA",IF(OR(B3366="DESCARTE",B3366="DEVOLUÇÃO"),"DESCARTE/DEVOLUÇÃO",IF(AND(D3366="",K3366&lt;&gt;""),"SEM LOTE",IF(AND(Q3366&lt;&gt;"",Q3366&gt;=Parametros!$B$11),"PARADO/SEM GIRO","OK"))))))))))</f>
        <v>VENCIDO</v>
      </c>
      <c r="T3366" s="29" t="str">
        <f aca="false">IF(AND($S3366="PARADO/SEM GIRO",$K3366="KG",OR(Painel!$B$5="(Todos)",A3366=Painel!$B$5)*OR(Painel!$E$5="(Todos)",P3366=Painel!$E$5)),$J3366+ROW()/10000000,"")</f>
        <v/>
      </c>
      <c r="U3366" s="29" t="n">
        <f aca="false">IF(AND($S3366="VENCIDO",$K3366="KG",OR(Painel!$B$5="(Todos)",A3366=Painel!$B$5)*OR(Painel!$E$5="(Todos)",P3366=Painel!$E$5)),$J3366+ROW()/10000000,"")</f>
        <v>90.0003366</v>
      </c>
    </row>
    <row r="3367" customFormat="false" ht="15" hidden="false" customHeight="false" outlineLevel="0" collapsed="false">
      <c r="A3367" s="29" t="s">
        <v>55</v>
      </c>
      <c r="B3367" s="29" t="s">
        <v>6212</v>
      </c>
      <c r="C3367" s="29" t="s">
        <v>285</v>
      </c>
      <c r="D3367" s="29" t="s">
        <v>6279</v>
      </c>
      <c r="E3367" s="29" t="n">
        <v>377</v>
      </c>
      <c r="F3367" s="29" t="s">
        <v>189</v>
      </c>
      <c r="G3367" s="29" t="s">
        <v>6280</v>
      </c>
      <c r="H3367" s="30" t="n">
        <v>18</v>
      </c>
      <c r="I3367" s="31" t="n">
        <v>46261</v>
      </c>
      <c r="J3367" s="30" t="n">
        <v>18</v>
      </c>
      <c r="K3367" s="29" t="s">
        <v>120</v>
      </c>
      <c r="L3367" s="29" t="s">
        <v>938</v>
      </c>
      <c r="M3367" s="29"/>
      <c r="N3367" s="29" t="s">
        <v>122</v>
      </c>
      <c r="O3367" s="31" t="n">
        <v>46237</v>
      </c>
      <c r="P3367" s="29" t="s">
        <v>123</v>
      </c>
      <c r="Q3367" s="29" t="n">
        <f aca="false">IFERROR(VALUE(L3367),"")</f>
        <v>24</v>
      </c>
      <c r="R3367" s="29" t="n">
        <f aca="true">IF(O3367="","",O3367-TODAY())</f>
        <v>-48</v>
      </c>
      <c r="S3367" s="29" t="str">
        <f aca="false">IF(C3367="&lt;&lt; vazio &gt;&gt;","VAZIA",IF(AND(O3367&lt;&gt;"",R3367&lt;0),"VENCIDO",IF(AND(O3367&lt;&gt;"",R3367&lt;=Parametros!$B$10),"PRÓX. VENCIMENTO",IF(F3367="Q","QUALIDADE",IF(F3367="S","BLOQUEADO",IF(F3367="R","RESTRITO/DEVOLUÇÃO",IF(OR(N3367="QUAR",N3367="QRES"),"QUARENTENA",IF(OR(B3367="DESCARTE",B3367="DEVOLUÇÃO"),"DESCARTE/DEVOLUÇÃO",IF(AND(D3367="",K3367&lt;&gt;""),"SEM LOTE",IF(AND(Q3367&lt;&gt;"",Q3367&gt;=Parametros!$B$11),"PARADO/SEM GIRO","OK"))))))))))</f>
        <v>VENCIDO</v>
      </c>
      <c r="T3367" s="29" t="str">
        <f aca="false">IF(AND($S3367="PARADO/SEM GIRO",$K3367="KG",OR(Painel!$B$5="(Todos)",A3367=Painel!$B$5)*OR(Painel!$E$5="(Todos)",P3367=Painel!$E$5)),$J3367+ROW()/10000000,"")</f>
        <v/>
      </c>
      <c r="U3367" s="29" t="n">
        <f aca="false">IF(AND($S3367="VENCIDO",$K3367="KG",OR(Painel!$B$5="(Todos)",A3367=Painel!$B$5)*OR(Painel!$E$5="(Todos)",P3367=Painel!$E$5)),$J3367+ROW()/10000000,"")</f>
        <v>18.0003367</v>
      </c>
    </row>
    <row r="3368" customFormat="false" ht="15" hidden="false" customHeight="false" outlineLevel="0" collapsed="false">
      <c r="A3368" s="29" t="s">
        <v>55</v>
      </c>
      <c r="B3368" s="29" t="s">
        <v>6212</v>
      </c>
      <c r="C3368" s="29" t="s">
        <v>289</v>
      </c>
      <c r="D3368" s="29" t="s">
        <v>5633</v>
      </c>
      <c r="E3368" s="29" t="n">
        <v>377</v>
      </c>
      <c r="F3368" s="29" t="s">
        <v>137</v>
      </c>
      <c r="G3368" s="29" t="s">
        <v>6281</v>
      </c>
      <c r="H3368" s="30" t="n">
        <v>12</v>
      </c>
      <c r="I3368" s="31" t="n">
        <v>46241</v>
      </c>
      <c r="J3368" s="30" t="n">
        <v>12</v>
      </c>
      <c r="K3368" s="29" t="s">
        <v>120</v>
      </c>
      <c r="L3368" s="29" t="s">
        <v>4450</v>
      </c>
      <c r="M3368" s="29"/>
      <c r="N3368" s="29" t="s">
        <v>122</v>
      </c>
      <c r="O3368" s="31" t="n">
        <v>46050</v>
      </c>
      <c r="P3368" s="29" t="s">
        <v>123</v>
      </c>
      <c r="Q3368" s="29" t="n">
        <f aca="false">IFERROR(VALUE(L3368),"")</f>
        <v>44</v>
      </c>
      <c r="R3368" s="29" t="n">
        <f aca="true">IF(O3368="","",O3368-TODAY())</f>
        <v>-235</v>
      </c>
      <c r="S3368" s="29" t="str">
        <f aca="false">IF(C3368="&lt;&lt; vazio &gt;&gt;","VAZIA",IF(AND(O3368&lt;&gt;"",R3368&lt;0),"VENCIDO",IF(AND(O3368&lt;&gt;"",R3368&lt;=Parametros!$B$10),"PRÓX. VENCIMENTO",IF(F3368="Q","QUALIDADE",IF(F3368="S","BLOQUEADO",IF(F3368="R","RESTRITO/DEVOLUÇÃO",IF(OR(N3368="QUAR",N3368="QRES"),"QUARENTENA",IF(OR(B3368="DESCARTE",B3368="DEVOLUÇÃO"),"DESCARTE/DEVOLUÇÃO",IF(AND(D3368="",K3368&lt;&gt;""),"SEM LOTE",IF(AND(Q3368&lt;&gt;"",Q3368&gt;=Parametros!$B$11),"PARADO/SEM GIRO","OK"))))))))))</f>
        <v>VENCIDO</v>
      </c>
      <c r="T3368" s="29" t="str">
        <f aca="false">IF(AND($S3368="PARADO/SEM GIRO",$K3368="KG",OR(Painel!$B$5="(Todos)",A3368=Painel!$B$5)*OR(Painel!$E$5="(Todos)",P3368=Painel!$E$5)),$J3368+ROW()/10000000,"")</f>
        <v/>
      </c>
      <c r="U3368" s="29" t="n">
        <f aca="false">IF(AND($S3368="VENCIDO",$K3368="KG",OR(Painel!$B$5="(Todos)",A3368=Painel!$B$5)*OR(Painel!$E$5="(Todos)",P3368=Painel!$E$5)),$J3368+ROW()/10000000,"")</f>
        <v>12.0003368</v>
      </c>
    </row>
    <row r="3369" customFormat="false" ht="15" hidden="false" customHeight="false" outlineLevel="0" collapsed="false">
      <c r="A3369" s="29" t="s">
        <v>55</v>
      </c>
      <c r="B3369" s="29" t="s">
        <v>6212</v>
      </c>
      <c r="C3369" s="29" t="s">
        <v>289</v>
      </c>
      <c r="D3369" s="29" t="s">
        <v>4987</v>
      </c>
      <c r="E3369" s="29" t="n">
        <v>377</v>
      </c>
      <c r="F3369" s="29" t="s">
        <v>137</v>
      </c>
      <c r="G3369" s="29" t="s">
        <v>6282</v>
      </c>
      <c r="H3369" s="30" t="n">
        <v>60</v>
      </c>
      <c r="I3369" s="31" t="n">
        <v>46241</v>
      </c>
      <c r="J3369" s="30" t="n">
        <v>60</v>
      </c>
      <c r="K3369" s="29" t="s">
        <v>120</v>
      </c>
      <c r="L3369" s="29" t="s">
        <v>4450</v>
      </c>
      <c r="M3369" s="29"/>
      <c r="N3369" s="29" t="s">
        <v>122</v>
      </c>
      <c r="O3369" s="31" t="n">
        <v>46175</v>
      </c>
      <c r="P3369" s="29" t="s">
        <v>123</v>
      </c>
      <c r="Q3369" s="29" t="n">
        <f aca="false">IFERROR(VALUE(L3369),"")</f>
        <v>44</v>
      </c>
      <c r="R3369" s="29" t="n">
        <f aca="true">IF(O3369="","",O3369-TODAY())</f>
        <v>-110</v>
      </c>
      <c r="S3369" s="29" t="str">
        <f aca="false">IF(C3369="&lt;&lt; vazio &gt;&gt;","VAZIA",IF(AND(O3369&lt;&gt;"",R3369&lt;0),"VENCIDO",IF(AND(O3369&lt;&gt;"",R3369&lt;=Parametros!$B$10),"PRÓX. VENCIMENTO",IF(F3369="Q","QUALIDADE",IF(F3369="S","BLOQUEADO",IF(F3369="R","RESTRITO/DEVOLUÇÃO",IF(OR(N3369="QUAR",N3369="QRES"),"QUARENTENA",IF(OR(B3369="DESCARTE",B3369="DEVOLUÇÃO"),"DESCARTE/DEVOLUÇÃO",IF(AND(D3369="",K3369&lt;&gt;""),"SEM LOTE",IF(AND(Q3369&lt;&gt;"",Q3369&gt;=Parametros!$B$11),"PARADO/SEM GIRO","OK"))))))))))</f>
        <v>VENCIDO</v>
      </c>
      <c r="T3369" s="29" t="str">
        <f aca="false">IF(AND($S3369="PARADO/SEM GIRO",$K3369="KG",OR(Painel!$B$5="(Todos)",A3369=Painel!$B$5)*OR(Painel!$E$5="(Todos)",P3369=Painel!$E$5)),$J3369+ROW()/10000000,"")</f>
        <v/>
      </c>
      <c r="U3369" s="29" t="n">
        <f aca="false">IF(AND($S3369="VENCIDO",$K3369="KG",OR(Painel!$B$5="(Todos)",A3369=Painel!$B$5)*OR(Painel!$E$5="(Todos)",P3369=Painel!$E$5)),$J3369+ROW()/10000000,"")</f>
        <v>60.0003369</v>
      </c>
    </row>
    <row r="3370" customFormat="false" ht="15" hidden="false" customHeight="false" outlineLevel="0" collapsed="false">
      <c r="A3370" s="29" t="s">
        <v>55</v>
      </c>
      <c r="B3370" s="29" t="s">
        <v>6212</v>
      </c>
      <c r="C3370" s="29" t="s">
        <v>289</v>
      </c>
      <c r="D3370" s="29" t="s">
        <v>290</v>
      </c>
      <c r="E3370" s="29" t="n">
        <v>377</v>
      </c>
      <c r="F3370" s="29" t="s">
        <v>189</v>
      </c>
      <c r="G3370" s="29" t="s">
        <v>6283</v>
      </c>
      <c r="H3370" s="30" t="n">
        <v>18</v>
      </c>
      <c r="I3370" s="31" t="n">
        <v>46261</v>
      </c>
      <c r="J3370" s="30" t="n">
        <v>18</v>
      </c>
      <c r="K3370" s="29" t="s">
        <v>120</v>
      </c>
      <c r="L3370" s="29" t="s">
        <v>938</v>
      </c>
      <c r="M3370" s="29"/>
      <c r="N3370" s="29" t="s">
        <v>122</v>
      </c>
      <c r="O3370" s="31" t="n">
        <v>46235</v>
      </c>
      <c r="P3370" s="29" t="s">
        <v>123</v>
      </c>
      <c r="Q3370" s="29" t="n">
        <f aca="false">IFERROR(VALUE(L3370),"")</f>
        <v>24</v>
      </c>
      <c r="R3370" s="29" t="n">
        <f aca="true">IF(O3370="","",O3370-TODAY())</f>
        <v>-50</v>
      </c>
      <c r="S3370" s="29" t="str">
        <f aca="false">IF(C3370="&lt;&lt; vazio &gt;&gt;","VAZIA",IF(AND(O3370&lt;&gt;"",R3370&lt;0),"VENCIDO",IF(AND(O3370&lt;&gt;"",R3370&lt;=Parametros!$B$10),"PRÓX. VENCIMENTO",IF(F3370="Q","QUALIDADE",IF(F3370="S","BLOQUEADO",IF(F3370="R","RESTRITO/DEVOLUÇÃO",IF(OR(N3370="QUAR",N3370="QRES"),"QUARENTENA",IF(OR(B3370="DESCARTE",B3370="DEVOLUÇÃO"),"DESCARTE/DEVOLUÇÃO",IF(AND(D3370="",K3370&lt;&gt;""),"SEM LOTE",IF(AND(Q3370&lt;&gt;"",Q3370&gt;=Parametros!$B$11),"PARADO/SEM GIRO","OK"))))))))))</f>
        <v>VENCIDO</v>
      </c>
      <c r="T3370" s="29" t="str">
        <f aca="false">IF(AND($S3370="PARADO/SEM GIRO",$K3370="KG",OR(Painel!$B$5="(Todos)",A3370=Painel!$B$5)*OR(Painel!$E$5="(Todos)",P3370=Painel!$E$5)),$J3370+ROW()/10000000,"")</f>
        <v/>
      </c>
      <c r="U3370" s="29" t="n">
        <f aca="false">IF(AND($S3370="VENCIDO",$K3370="KG",OR(Painel!$B$5="(Todos)",A3370=Painel!$B$5)*OR(Painel!$E$5="(Todos)",P3370=Painel!$E$5)),$J3370+ROW()/10000000,"")</f>
        <v>18.000337</v>
      </c>
    </row>
    <row r="3371" customFormat="false" ht="15" hidden="false" customHeight="false" outlineLevel="0" collapsed="false">
      <c r="A3371" s="29" t="s">
        <v>55</v>
      </c>
      <c r="B3371" s="29" t="s">
        <v>6212</v>
      </c>
      <c r="C3371" s="29" t="s">
        <v>2700</v>
      </c>
      <c r="D3371" s="29" t="s">
        <v>6284</v>
      </c>
      <c r="E3371" s="29" t="n">
        <v>377</v>
      </c>
      <c r="F3371" s="29" t="s">
        <v>189</v>
      </c>
      <c r="G3371" s="29" t="s">
        <v>6285</v>
      </c>
      <c r="H3371" s="30" t="n">
        <v>160</v>
      </c>
      <c r="I3371" s="31" t="n">
        <v>46261</v>
      </c>
      <c r="J3371" s="30" t="n">
        <v>160</v>
      </c>
      <c r="K3371" s="29" t="s">
        <v>120</v>
      </c>
      <c r="L3371" s="29" t="s">
        <v>938</v>
      </c>
      <c r="M3371" s="29"/>
      <c r="N3371" s="29" t="s">
        <v>122</v>
      </c>
      <c r="O3371" s="31" t="n">
        <v>46400</v>
      </c>
      <c r="P3371" s="29" t="s">
        <v>123</v>
      </c>
      <c r="Q3371" s="29" t="n">
        <f aca="false">IFERROR(VALUE(L3371),"")</f>
        <v>24</v>
      </c>
      <c r="R3371" s="29" t="n">
        <f aca="true">IF(O3371="","",O3371-TODAY())</f>
        <v>115</v>
      </c>
      <c r="S3371" s="29" t="str">
        <f aca="false">IF(C3371="&lt;&lt; vazio &gt;&gt;","VAZIA",IF(AND(O3371&lt;&gt;"",R3371&lt;0),"VENCIDO",IF(AND(O3371&lt;&gt;"",R3371&lt;=Parametros!$B$10),"PRÓX. VENCIMENTO",IF(F3371="Q","QUALIDADE",IF(F3371="S","BLOQUEADO",IF(F3371="R","RESTRITO/DEVOLUÇÃO",IF(OR(N3371="QUAR",N3371="QRES"),"QUARENTENA",IF(OR(B3371="DESCARTE",B3371="DEVOLUÇÃO"),"DESCARTE/DEVOLUÇÃO",IF(AND(D3371="",K3371&lt;&gt;""),"SEM LOTE",IF(AND(Q3371&lt;&gt;"",Q3371&gt;=Parametros!$B$11),"PARADO/SEM GIRO","OK"))))))))))</f>
        <v>RESTRITO/DEVOLUÇÃO</v>
      </c>
      <c r="T3371" s="29" t="str">
        <f aca="false">IF(AND($S3371="PARADO/SEM GIRO",$K3371="KG",OR(Painel!$B$5="(Todos)",A3371=Painel!$B$5)*OR(Painel!$E$5="(Todos)",P3371=Painel!$E$5)),$J3371+ROW()/10000000,"")</f>
        <v/>
      </c>
      <c r="U3371" s="29" t="str">
        <f aca="false">IF(AND($S3371="VENCIDO",$K3371="KG",OR(Painel!$B$5="(Todos)",A3371=Painel!$B$5)*OR(Painel!$E$5="(Todos)",P3371=Painel!$E$5)),$J3371+ROW()/10000000,"")</f>
        <v/>
      </c>
    </row>
    <row r="3372" customFormat="false" ht="15" hidden="false" customHeight="false" outlineLevel="0" collapsed="false">
      <c r="A3372" s="29" t="s">
        <v>55</v>
      </c>
      <c r="B3372" s="29" t="s">
        <v>6212</v>
      </c>
      <c r="C3372" s="29" t="s">
        <v>2700</v>
      </c>
      <c r="D3372" s="29" t="s">
        <v>4989</v>
      </c>
      <c r="E3372" s="29" t="n">
        <v>377</v>
      </c>
      <c r="F3372" s="29" t="s">
        <v>189</v>
      </c>
      <c r="G3372" s="29" t="s">
        <v>6286</v>
      </c>
      <c r="H3372" s="30" t="n">
        <v>40</v>
      </c>
      <c r="I3372" s="31" t="n">
        <v>46261</v>
      </c>
      <c r="J3372" s="30" t="n">
        <v>40</v>
      </c>
      <c r="K3372" s="29" t="s">
        <v>120</v>
      </c>
      <c r="L3372" s="29" t="s">
        <v>938</v>
      </c>
      <c r="M3372" s="29"/>
      <c r="N3372" s="29" t="s">
        <v>122</v>
      </c>
      <c r="O3372" s="31" t="n">
        <v>46510</v>
      </c>
      <c r="P3372" s="29" t="s">
        <v>123</v>
      </c>
      <c r="Q3372" s="29" t="n">
        <f aca="false">IFERROR(VALUE(L3372),"")</f>
        <v>24</v>
      </c>
      <c r="R3372" s="29" t="n">
        <f aca="true">IF(O3372="","",O3372-TODAY())</f>
        <v>225</v>
      </c>
      <c r="S3372" s="29" t="str">
        <f aca="false">IF(C3372="&lt;&lt; vazio &gt;&gt;","VAZIA",IF(AND(O3372&lt;&gt;"",R3372&lt;0),"VENCIDO",IF(AND(O3372&lt;&gt;"",R3372&lt;=Parametros!$B$10),"PRÓX. VENCIMENTO",IF(F3372="Q","QUALIDADE",IF(F3372="S","BLOQUEADO",IF(F3372="R","RESTRITO/DEVOLUÇÃO",IF(OR(N3372="QUAR",N3372="QRES"),"QUARENTENA",IF(OR(B3372="DESCARTE",B3372="DEVOLUÇÃO"),"DESCARTE/DEVOLUÇÃO",IF(AND(D3372="",K3372&lt;&gt;""),"SEM LOTE",IF(AND(Q3372&lt;&gt;"",Q3372&gt;=Parametros!$B$11),"PARADO/SEM GIRO","OK"))))))))))</f>
        <v>RESTRITO/DEVOLUÇÃO</v>
      </c>
      <c r="T3372" s="29" t="str">
        <f aca="false">IF(AND($S3372="PARADO/SEM GIRO",$K3372="KG",OR(Painel!$B$5="(Todos)",A3372=Painel!$B$5)*OR(Painel!$E$5="(Todos)",P3372=Painel!$E$5)),$J3372+ROW()/10000000,"")</f>
        <v/>
      </c>
      <c r="U3372" s="29" t="str">
        <f aca="false">IF(AND($S3372="VENCIDO",$K3372="KG",OR(Painel!$B$5="(Todos)",A3372=Painel!$B$5)*OR(Painel!$E$5="(Todos)",P3372=Painel!$E$5)),$J3372+ROW()/10000000,"")</f>
        <v/>
      </c>
    </row>
    <row r="3373" customFormat="false" ht="15" hidden="false" customHeight="false" outlineLevel="0" collapsed="false">
      <c r="A3373" s="29" t="s">
        <v>55</v>
      </c>
      <c r="B3373" s="29" t="s">
        <v>6212</v>
      </c>
      <c r="C3373" s="29" t="s">
        <v>202</v>
      </c>
      <c r="D3373" s="29" t="s">
        <v>4991</v>
      </c>
      <c r="E3373" s="29" t="n">
        <v>377</v>
      </c>
      <c r="F3373" s="29" t="s">
        <v>189</v>
      </c>
      <c r="G3373" s="29" t="s">
        <v>6287</v>
      </c>
      <c r="H3373" s="30" t="n">
        <v>114</v>
      </c>
      <c r="I3373" s="31" t="n">
        <v>46261</v>
      </c>
      <c r="J3373" s="30" t="n">
        <v>114</v>
      </c>
      <c r="K3373" s="29" t="s">
        <v>120</v>
      </c>
      <c r="L3373" s="29" t="s">
        <v>938</v>
      </c>
      <c r="M3373" s="29"/>
      <c r="N3373" s="29" t="s">
        <v>122</v>
      </c>
      <c r="O3373" s="31" t="n">
        <v>46455</v>
      </c>
      <c r="P3373" s="29" t="s">
        <v>123</v>
      </c>
      <c r="Q3373" s="29" t="n">
        <f aca="false">IFERROR(VALUE(L3373),"")</f>
        <v>24</v>
      </c>
      <c r="R3373" s="29" t="n">
        <f aca="true">IF(O3373="","",O3373-TODAY())</f>
        <v>170</v>
      </c>
      <c r="S3373" s="29" t="str">
        <f aca="false">IF(C3373="&lt;&lt; vazio &gt;&gt;","VAZIA",IF(AND(O3373&lt;&gt;"",R3373&lt;0),"VENCIDO",IF(AND(O3373&lt;&gt;"",R3373&lt;=Parametros!$B$10),"PRÓX. VENCIMENTO",IF(F3373="Q","QUALIDADE",IF(F3373="S","BLOQUEADO",IF(F3373="R","RESTRITO/DEVOLUÇÃO",IF(OR(N3373="QUAR",N3373="QRES"),"QUARENTENA",IF(OR(B3373="DESCARTE",B3373="DEVOLUÇÃO"),"DESCARTE/DEVOLUÇÃO",IF(AND(D3373="",K3373&lt;&gt;""),"SEM LOTE",IF(AND(Q3373&lt;&gt;"",Q3373&gt;=Parametros!$B$11),"PARADO/SEM GIRO","OK"))))))))))</f>
        <v>RESTRITO/DEVOLUÇÃO</v>
      </c>
      <c r="T3373" s="29" t="str">
        <f aca="false">IF(AND($S3373="PARADO/SEM GIRO",$K3373="KG",OR(Painel!$B$5="(Todos)",A3373=Painel!$B$5)*OR(Painel!$E$5="(Todos)",P3373=Painel!$E$5)),$J3373+ROW()/10000000,"")</f>
        <v/>
      </c>
      <c r="U3373" s="29" t="str">
        <f aca="false">IF(AND($S3373="VENCIDO",$K3373="KG",OR(Painel!$B$5="(Todos)",A3373=Painel!$B$5)*OR(Painel!$E$5="(Todos)",P3373=Painel!$E$5)),$J3373+ROW()/10000000,"")</f>
        <v/>
      </c>
    </row>
    <row r="3374" customFormat="false" ht="15" hidden="false" customHeight="false" outlineLevel="0" collapsed="false">
      <c r="A3374" s="29" t="s">
        <v>55</v>
      </c>
      <c r="B3374" s="29" t="s">
        <v>6212</v>
      </c>
      <c r="C3374" s="29" t="s">
        <v>202</v>
      </c>
      <c r="D3374" s="29" t="s">
        <v>203</v>
      </c>
      <c r="E3374" s="29" t="n">
        <v>377</v>
      </c>
      <c r="F3374" s="29" t="s">
        <v>189</v>
      </c>
      <c r="G3374" s="29" t="s">
        <v>6288</v>
      </c>
      <c r="H3374" s="30" t="n">
        <v>12</v>
      </c>
      <c r="I3374" s="31" t="n">
        <v>46261</v>
      </c>
      <c r="J3374" s="30" t="n">
        <v>12</v>
      </c>
      <c r="K3374" s="29" t="s">
        <v>120</v>
      </c>
      <c r="L3374" s="29" t="s">
        <v>938</v>
      </c>
      <c r="M3374" s="29"/>
      <c r="N3374" s="29" t="s">
        <v>122</v>
      </c>
      <c r="O3374" s="31" t="n">
        <v>46457</v>
      </c>
      <c r="P3374" s="29" t="s">
        <v>123</v>
      </c>
      <c r="Q3374" s="29" t="n">
        <f aca="false">IFERROR(VALUE(L3374),"")</f>
        <v>24</v>
      </c>
      <c r="R3374" s="29" t="n">
        <f aca="true">IF(O3374="","",O3374-TODAY())</f>
        <v>172</v>
      </c>
      <c r="S3374" s="29" t="str">
        <f aca="false">IF(C3374="&lt;&lt; vazio &gt;&gt;","VAZIA",IF(AND(O3374&lt;&gt;"",R3374&lt;0),"VENCIDO",IF(AND(O3374&lt;&gt;"",R3374&lt;=Parametros!$B$10),"PRÓX. VENCIMENTO",IF(F3374="Q","QUALIDADE",IF(F3374="S","BLOQUEADO",IF(F3374="R","RESTRITO/DEVOLUÇÃO",IF(OR(N3374="QUAR",N3374="QRES"),"QUARENTENA",IF(OR(B3374="DESCARTE",B3374="DEVOLUÇÃO"),"DESCARTE/DEVOLUÇÃO",IF(AND(D3374="",K3374&lt;&gt;""),"SEM LOTE",IF(AND(Q3374&lt;&gt;"",Q3374&gt;=Parametros!$B$11),"PARADO/SEM GIRO","OK"))))))))))</f>
        <v>RESTRITO/DEVOLUÇÃO</v>
      </c>
      <c r="T3374" s="29" t="str">
        <f aca="false">IF(AND($S3374="PARADO/SEM GIRO",$K3374="KG",OR(Painel!$B$5="(Todos)",A3374=Painel!$B$5)*OR(Painel!$E$5="(Todos)",P3374=Painel!$E$5)),$J3374+ROW()/10000000,"")</f>
        <v/>
      </c>
      <c r="U3374" s="29" t="str">
        <f aca="false">IF(AND($S3374="VENCIDO",$K3374="KG",OR(Painel!$B$5="(Todos)",A3374=Painel!$B$5)*OR(Painel!$E$5="(Todos)",P3374=Painel!$E$5)),$J3374+ROW()/10000000,"")</f>
        <v/>
      </c>
    </row>
    <row r="3375" customFormat="false" ht="15" hidden="false" customHeight="false" outlineLevel="0" collapsed="false">
      <c r="A3375" s="29" t="s">
        <v>55</v>
      </c>
      <c r="B3375" s="29" t="s">
        <v>6212</v>
      </c>
      <c r="C3375" s="29" t="s">
        <v>207</v>
      </c>
      <c r="D3375" s="29" t="s">
        <v>6289</v>
      </c>
      <c r="E3375" s="29" t="n">
        <v>377</v>
      </c>
      <c r="F3375" s="29" t="s">
        <v>137</v>
      </c>
      <c r="G3375" s="29" t="s">
        <v>6290</v>
      </c>
      <c r="H3375" s="30" t="n">
        <v>10</v>
      </c>
      <c r="I3375" s="31" t="n">
        <v>46241</v>
      </c>
      <c r="J3375" s="30" t="n">
        <v>10</v>
      </c>
      <c r="K3375" s="29" t="s">
        <v>120</v>
      </c>
      <c r="L3375" s="29" t="s">
        <v>4450</v>
      </c>
      <c r="M3375" s="29"/>
      <c r="N3375" s="29" t="s">
        <v>134</v>
      </c>
      <c r="O3375" s="31" t="n">
        <v>46298</v>
      </c>
      <c r="P3375" s="29" t="s">
        <v>123</v>
      </c>
      <c r="Q3375" s="29" t="n">
        <f aca="false">IFERROR(VALUE(L3375),"")</f>
        <v>44</v>
      </c>
      <c r="R3375" s="29" t="n">
        <f aca="true">IF(O3375="","",O3375-TODAY())</f>
        <v>13</v>
      </c>
      <c r="S3375" s="29" t="str">
        <f aca="false">IF(C3375="&lt;&lt; vazio &gt;&gt;","VAZIA",IF(AND(O3375&lt;&gt;"",R3375&lt;0),"VENCIDO",IF(AND(O3375&lt;&gt;"",R3375&lt;=Parametros!$B$10),"PRÓX. VENCIMENTO",IF(F3375="Q","QUALIDADE",IF(F3375="S","BLOQUEADO",IF(F3375="R","RESTRITO/DEVOLUÇÃO",IF(OR(N3375="QUAR",N3375="QRES"),"QUARENTENA",IF(OR(B3375="DESCARTE",B3375="DEVOLUÇÃO"),"DESCARTE/DEVOLUÇÃO",IF(AND(D3375="",K3375&lt;&gt;""),"SEM LOTE",IF(AND(Q3375&lt;&gt;"",Q3375&gt;=Parametros!$B$11),"PARADO/SEM GIRO","OK"))))))))))</f>
        <v>PRÓX. VENCIMENTO</v>
      </c>
      <c r="T3375" s="29" t="str">
        <f aca="false">IF(AND($S3375="PARADO/SEM GIRO",$K3375="KG",OR(Painel!$B$5="(Todos)",A3375=Painel!$B$5)*OR(Painel!$E$5="(Todos)",P3375=Painel!$E$5)),$J3375+ROW()/10000000,"")</f>
        <v/>
      </c>
      <c r="U3375" s="29" t="str">
        <f aca="false">IF(AND($S3375="VENCIDO",$K3375="KG",OR(Painel!$B$5="(Todos)",A3375=Painel!$B$5)*OR(Painel!$E$5="(Todos)",P3375=Painel!$E$5)),$J3375+ROW()/10000000,"")</f>
        <v/>
      </c>
    </row>
    <row r="3376" customFormat="false" ht="15" hidden="false" customHeight="false" outlineLevel="0" collapsed="false">
      <c r="A3376" s="29" t="s">
        <v>55</v>
      </c>
      <c r="B3376" s="29" t="s">
        <v>6212</v>
      </c>
      <c r="C3376" s="29" t="s">
        <v>567</v>
      </c>
      <c r="D3376" s="29" t="s">
        <v>6291</v>
      </c>
      <c r="E3376" s="29" t="n">
        <v>377</v>
      </c>
      <c r="F3376" s="29" t="s">
        <v>189</v>
      </c>
      <c r="G3376" s="29" t="s">
        <v>6292</v>
      </c>
      <c r="H3376" s="30" t="n">
        <v>12.12</v>
      </c>
      <c r="I3376" s="31" t="n">
        <v>46261</v>
      </c>
      <c r="J3376" s="30" t="n">
        <v>12.12</v>
      </c>
      <c r="K3376" s="29" t="s">
        <v>120</v>
      </c>
      <c r="L3376" s="29" t="s">
        <v>938</v>
      </c>
      <c r="M3376" s="29"/>
      <c r="N3376" s="29" t="s">
        <v>122</v>
      </c>
      <c r="O3376" s="31" t="n">
        <v>46214</v>
      </c>
      <c r="P3376" s="29" t="s">
        <v>123</v>
      </c>
      <c r="Q3376" s="29" t="n">
        <f aca="false">IFERROR(VALUE(L3376),"")</f>
        <v>24</v>
      </c>
      <c r="R3376" s="29" t="n">
        <f aca="true">IF(O3376="","",O3376-TODAY())</f>
        <v>-71</v>
      </c>
      <c r="S3376" s="29" t="str">
        <f aca="false">IF(C3376="&lt;&lt; vazio &gt;&gt;","VAZIA",IF(AND(O3376&lt;&gt;"",R3376&lt;0),"VENCIDO",IF(AND(O3376&lt;&gt;"",R3376&lt;=Parametros!$B$10),"PRÓX. VENCIMENTO",IF(F3376="Q","QUALIDADE",IF(F3376="S","BLOQUEADO",IF(F3376="R","RESTRITO/DEVOLUÇÃO",IF(OR(N3376="QUAR",N3376="QRES"),"QUARENTENA",IF(OR(B3376="DESCARTE",B3376="DEVOLUÇÃO"),"DESCARTE/DEVOLUÇÃO",IF(AND(D3376="",K3376&lt;&gt;""),"SEM LOTE",IF(AND(Q3376&lt;&gt;"",Q3376&gt;=Parametros!$B$11),"PARADO/SEM GIRO","OK"))))))))))</f>
        <v>VENCIDO</v>
      </c>
      <c r="T3376" s="29" t="str">
        <f aca="false">IF(AND($S3376="PARADO/SEM GIRO",$K3376="KG",OR(Painel!$B$5="(Todos)",A3376=Painel!$B$5)*OR(Painel!$E$5="(Todos)",P3376=Painel!$E$5)),$J3376+ROW()/10000000,"")</f>
        <v/>
      </c>
      <c r="U3376" s="29" t="n">
        <f aca="false">IF(AND($S3376="VENCIDO",$K3376="KG",OR(Painel!$B$5="(Todos)",A3376=Painel!$B$5)*OR(Painel!$E$5="(Todos)",P3376=Painel!$E$5)),$J3376+ROW()/10000000,"")</f>
        <v>12.1203376</v>
      </c>
    </row>
    <row r="3377" customFormat="false" ht="15" hidden="false" customHeight="false" outlineLevel="0" collapsed="false">
      <c r="A3377" s="29" t="s">
        <v>55</v>
      </c>
      <c r="B3377" s="29" t="s">
        <v>6212</v>
      </c>
      <c r="C3377" s="29" t="s">
        <v>5678</v>
      </c>
      <c r="D3377" s="29" t="s">
        <v>5679</v>
      </c>
      <c r="E3377" s="29" t="n">
        <v>377</v>
      </c>
      <c r="F3377" s="29" t="s">
        <v>189</v>
      </c>
      <c r="G3377" s="29" t="s">
        <v>6293</v>
      </c>
      <c r="H3377" s="30" t="n">
        <v>8</v>
      </c>
      <c r="I3377" s="31" t="n">
        <v>46261</v>
      </c>
      <c r="J3377" s="30" t="n">
        <v>8</v>
      </c>
      <c r="K3377" s="29" t="s">
        <v>120</v>
      </c>
      <c r="L3377" s="29" t="s">
        <v>938</v>
      </c>
      <c r="M3377" s="29"/>
      <c r="N3377" s="29" t="s">
        <v>122</v>
      </c>
      <c r="O3377" s="31" t="n">
        <v>45902</v>
      </c>
      <c r="P3377" s="29" t="s">
        <v>123</v>
      </c>
      <c r="Q3377" s="29" t="n">
        <f aca="false">IFERROR(VALUE(L3377),"")</f>
        <v>24</v>
      </c>
      <c r="R3377" s="29" t="n">
        <f aca="true">IF(O3377="","",O3377-TODAY())</f>
        <v>-383</v>
      </c>
      <c r="S3377" s="29" t="str">
        <f aca="false">IF(C3377="&lt;&lt; vazio &gt;&gt;","VAZIA",IF(AND(O3377&lt;&gt;"",R3377&lt;0),"VENCIDO",IF(AND(O3377&lt;&gt;"",R3377&lt;=Parametros!$B$10),"PRÓX. VENCIMENTO",IF(F3377="Q","QUALIDADE",IF(F3377="S","BLOQUEADO",IF(F3377="R","RESTRITO/DEVOLUÇÃO",IF(OR(N3377="QUAR",N3377="QRES"),"QUARENTENA",IF(OR(B3377="DESCARTE",B3377="DEVOLUÇÃO"),"DESCARTE/DEVOLUÇÃO",IF(AND(D3377="",K3377&lt;&gt;""),"SEM LOTE",IF(AND(Q3377&lt;&gt;"",Q3377&gt;=Parametros!$B$11),"PARADO/SEM GIRO","OK"))))))))))</f>
        <v>VENCIDO</v>
      </c>
      <c r="T3377" s="29" t="str">
        <f aca="false">IF(AND($S3377="PARADO/SEM GIRO",$K3377="KG",OR(Painel!$B$5="(Todos)",A3377=Painel!$B$5)*OR(Painel!$E$5="(Todos)",P3377=Painel!$E$5)),$J3377+ROW()/10000000,"")</f>
        <v/>
      </c>
      <c r="U3377" s="29" t="n">
        <f aca="false">IF(AND($S3377="VENCIDO",$K3377="KG",OR(Painel!$B$5="(Todos)",A3377=Painel!$B$5)*OR(Painel!$E$5="(Todos)",P3377=Painel!$E$5)),$J3377+ROW()/10000000,"")</f>
        <v>8.0003377</v>
      </c>
    </row>
    <row r="3378" customFormat="false" ht="15" hidden="false" customHeight="false" outlineLevel="0" collapsed="false">
      <c r="A3378" s="29" t="s">
        <v>55</v>
      </c>
      <c r="B3378" s="29" t="s">
        <v>6212</v>
      </c>
      <c r="C3378" s="29" t="s">
        <v>5682</v>
      </c>
      <c r="D3378" s="29" t="s">
        <v>5683</v>
      </c>
      <c r="E3378" s="29" t="n">
        <v>377</v>
      </c>
      <c r="F3378" s="29" t="s">
        <v>189</v>
      </c>
      <c r="G3378" s="29" t="s">
        <v>6294</v>
      </c>
      <c r="H3378" s="30" t="n">
        <v>20</v>
      </c>
      <c r="I3378" s="31" t="n">
        <v>46261</v>
      </c>
      <c r="J3378" s="30" t="n">
        <v>20</v>
      </c>
      <c r="K3378" s="29" t="s">
        <v>120</v>
      </c>
      <c r="L3378" s="29" t="s">
        <v>938</v>
      </c>
      <c r="M3378" s="29"/>
      <c r="N3378" s="29" t="s">
        <v>122</v>
      </c>
      <c r="O3378" s="31" t="n">
        <v>46338</v>
      </c>
      <c r="P3378" s="29" t="s">
        <v>123</v>
      </c>
      <c r="Q3378" s="29" t="n">
        <f aca="false">IFERROR(VALUE(L3378),"")</f>
        <v>24</v>
      </c>
      <c r="R3378" s="29" t="n">
        <f aca="true">IF(O3378="","",O3378-TODAY())</f>
        <v>53</v>
      </c>
      <c r="S3378" s="29" t="str">
        <f aca="false">IF(C3378="&lt;&lt; vazio &gt;&gt;","VAZIA",IF(AND(O3378&lt;&gt;"",R3378&lt;0),"VENCIDO",IF(AND(O3378&lt;&gt;"",R3378&lt;=Parametros!$B$10),"PRÓX. VENCIMENTO",IF(F3378="Q","QUALIDADE",IF(F3378="S","BLOQUEADO",IF(F3378="R","RESTRITO/DEVOLUÇÃO",IF(OR(N3378="QUAR",N3378="QRES"),"QUARENTENA",IF(OR(B3378="DESCARTE",B3378="DEVOLUÇÃO"),"DESCARTE/DEVOLUÇÃO",IF(AND(D3378="",K3378&lt;&gt;""),"SEM LOTE",IF(AND(Q3378&lt;&gt;"",Q3378&gt;=Parametros!$B$11),"PARADO/SEM GIRO","OK"))))))))))</f>
        <v>PRÓX. VENCIMENTO</v>
      </c>
      <c r="T3378" s="29" t="str">
        <f aca="false">IF(AND($S3378="PARADO/SEM GIRO",$K3378="KG",OR(Painel!$B$5="(Todos)",A3378=Painel!$B$5)*OR(Painel!$E$5="(Todos)",P3378=Painel!$E$5)),$J3378+ROW()/10000000,"")</f>
        <v/>
      </c>
      <c r="U3378" s="29" t="str">
        <f aca="false">IF(AND($S3378="VENCIDO",$K3378="KG",OR(Painel!$B$5="(Todos)",A3378=Painel!$B$5)*OR(Painel!$E$5="(Todos)",P3378=Painel!$E$5)),$J3378+ROW()/10000000,"")</f>
        <v/>
      </c>
    </row>
    <row r="3379" customFormat="false" ht="15" hidden="false" customHeight="false" outlineLevel="0" collapsed="false">
      <c r="A3379" s="29" t="s">
        <v>55</v>
      </c>
      <c r="B3379" s="29" t="s">
        <v>6212</v>
      </c>
      <c r="C3379" s="29" t="s">
        <v>291</v>
      </c>
      <c r="D3379" s="29" t="s">
        <v>6295</v>
      </c>
      <c r="E3379" s="29" t="n">
        <v>377</v>
      </c>
      <c r="F3379" s="29" t="s">
        <v>189</v>
      </c>
      <c r="G3379" s="29" t="s">
        <v>6296</v>
      </c>
      <c r="H3379" s="30" t="n">
        <v>30.3</v>
      </c>
      <c r="I3379" s="31" t="n">
        <v>46261</v>
      </c>
      <c r="J3379" s="30" t="n">
        <v>30.3</v>
      </c>
      <c r="K3379" s="29" t="s">
        <v>120</v>
      </c>
      <c r="L3379" s="29" t="s">
        <v>938</v>
      </c>
      <c r="M3379" s="29"/>
      <c r="N3379" s="29" t="s">
        <v>122</v>
      </c>
      <c r="O3379" s="31" t="n">
        <v>46586</v>
      </c>
      <c r="P3379" s="29" t="s">
        <v>123</v>
      </c>
      <c r="Q3379" s="29" t="n">
        <f aca="false">IFERROR(VALUE(L3379),"")</f>
        <v>24</v>
      </c>
      <c r="R3379" s="29" t="n">
        <f aca="true">IF(O3379="","",O3379-TODAY())</f>
        <v>301</v>
      </c>
      <c r="S3379" s="29" t="str">
        <f aca="false">IF(C3379="&lt;&lt; vazio &gt;&gt;","VAZIA",IF(AND(O3379&lt;&gt;"",R3379&lt;0),"VENCIDO",IF(AND(O3379&lt;&gt;"",R3379&lt;=Parametros!$B$10),"PRÓX. VENCIMENTO",IF(F3379="Q","QUALIDADE",IF(F3379="S","BLOQUEADO",IF(F3379="R","RESTRITO/DEVOLUÇÃO",IF(OR(N3379="QUAR",N3379="QRES"),"QUARENTENA",IF(OR(B3379="DESCARTE",B3379="DEVOLUÇÃO"),"DESCARTE/DEVOLUÇÃO",IF(AND(D3379="",K3379&lt;&gt;""),"SEM LOTE",IF(AND(Q3379&lt;&gt;"",Q3379&gt;=Parametros!$B$11),"PARADO/SEM GIRO","OK"))))))))))</f>
        <v>RESTRITO/DEVOLUÇÃO</v>
      </c>
      <c r="T3379" s="29" t="str">
        <f aca="false">IF(AND($S3379="PARADO/SEM GIRO",$K3379="KG",OR(Painel!$B$5="(Todos)",A3379=Painel!$B$5)*OR(Painel!$E$5="(Todos)",P3379=Painel!$E$5)),$J3379+ROW()/10000000,"")</f>
        <v/>
      </c>
      <c r="U3379" s="29" t="str">
        <f aca="false">IF(AND($S3379="VENCIDO",$K3379="KG",OR(Painel!$B$5="(Todos)",A3379=Painel!$B$5)*OR(Painel!$E$5="(Todos)",P3379=Painel!$E$5)),$J3379+ROW()/10000000,"")</f>
        <v/>
      </c>
    </row>
    <row r="3380" customFormat="false" ht="15" hidden="false" customHeight="false" outlineLevel="0" collapsed="false">
      <c r="A3380" s="29" t="s">
        <v>55</v>
      </c>
      <c r="B3380" s="29" t="s">
        <v>6212</v>
      </c>
      <c r="C3380" s="29" t="s">
        <v>291</v>
      </c>
      <c r="D3380" s="29" t="s">
        <v>6297</v>
      </c>
      <c r="E3380" s="29" t="n">
        <v>377</v>
      </c>
      <c r="F3380" s="29" t="s">
        <v>189</v>
      </c>
      <c r="G3380" s="29" t="s">
        <v>6298</v>
      </c>
      <c r="H3380" s="30" t="n">
        <v>60.6</v>
      </c>
      <c r="I3380" s="31" t="n">
        <v>46261</v>
      </c>
      <c r="J3380" s="30" t="n">
        <v>60.6</v>
      </c>
      <c r="K3380" s="29" t="s">
        <v>120</v>
      </c>
      <c r="L3380" s="29" t="s">
        <v>938</v>
      </c>
      <c r="M3380" s="29"/>
      <c r="N3380" s="29" t="s">
        <v>122</v>
      </c>
      <c r="O3380" s="31" t="n">
        <v>46702</v>
      </c>
      <c r="P3380" s="29" t="s">
        <v>123</v>
      </c>
      <c r="Q3380" s="29" t="n">
        <f aca="false">IFERROR(VALUE(L3380),"")</f>
        <v>24</v>
      </c>
      <c r="R3380" s="29" t="n">
        <f aca="true">IF(O3380="","",O3380-TODAY())</f>
        <v>417</v>
      </c>
      <c r="S3380" s="29" t="str">
        <f aca="false">IF(C3380="&lt;&lt; vazio &gt;&gt;","VAZIA",IF(AND(O3380&lt;&gt;"",R3380&lt;0),"VENCIDO",IF(AND(O3380&lt;&gt;"",R3380&lt;=Parametros!$B$10),"PRÓX. VENCIMENTO",IF(F3380="Q","QUALIDADE",IF(F3380="S","BLOQUEADO",IF(F3380="R","RESTRITO/DEVOLUÇÃO",IF(OR(N3380="QUAR",N3380="QRES"),"QUARENTENA",IF(OR(B3380="DESCARTE",B3380="DEVOLUÇÃO"),"DESCARTE/DEVOLUÇÃO",IF(AND(D3380="",K3380&lt;&gt;""),"SEM LOTE",IF(AND(Q3380&lt;&gt;"",Q3380&gt;=Parametros!$B$11),"PARADO/SEM GIRO","OK"))))))))))</f>
        <v>RESTRITO/DEVOLUÇÃO</v>
      </c>
      <c r="T3380" s="29" t="str">
        <f aca="false">IF(AND($S3380="PARADO/SEM GIRO",$K3380="KG",OR(Painel!$B$5="(Todos)",A3380=Painel!$B$5)*OR(Painel!$E$5="(Todos)",P3380=Painel!$E$5)),$J3380+ROW()/10000000,"")</f>
        <v/>
      </c>
      <c r="U3380" s="29" t="str">
        <f aca="false">IF(AND($S3380="VENCIDO",$K3380="KG",OR(Painel!$B$5="(Todos)",A3380=Painel!$B$5)*OR(Painel!$E$5="(Todos)",P3380=Painel!$E$5)),$J3380+ROW()/10000000,"")</f>
        <v/>
      </c>
    </row>
    <row r="3381" customFormat="false" ht="15" hidden="false" customHeight="false" outlineLevel="0" collapsed="false">
      <c r="A3381" s="29" t="s">
        <v>55</v>
      </c>
      <c r="B3381" s="29" t="s">
        <v>6212</v>
      </c>
      <c r="C3381" s="29" t="s">
        <v>291</v>
      </c>
      <c r="D3381" s="29" t="s">
        <v>4999</v>
      </c>
      <c r="E3381" s="29" t="n">
        <v>377</v>
      </c>
      <c r="F3381" s="29" t="s">
        <v>137</v>
      </c>
      <c r="G3381" s="29" t="s">
        <v>6299</v>
      </c>
      <c r="H3381" s="30" t="n">
        <v>495.91</v>
      </c>
      <c r="I3381" s="31" t="n">
        <v>46241</v>
      </c>
      <c r="J3381" s="30" t="n">
        <v>495.91</v>
      </c>
      <c r="K3381" s="29" t="s">
        <v>120</v>
      </c>
      <c r="L3381" s="29" t="s">
        <v>4450</v>
      </c>
      <c r="M3381" s="29"/>
      <c r="N3381" s="29" t="s">
        <v>122</v>
      </c>
      <c r="O3381" s="31" t="n">
        <v>46776</v>
      </c>
      <c r="P3381" s="29" t="s">
        <v>123</v>
      </c>
      <c r="Q3381" s="29" t="n">
        <f aca="false">IFERROR(VALUE(L3381),"")</f>
        <v>44</v>
      </c>
      <c r="R3381" s="29" t="n">
        <f aca="true">IF(O3381="","",O3381-TODAY())</f>
        <v>491</v>
      </c>
      <c r="S3381" s="29" t="str">
        <f aca="false">IF(C3381="&lt;&lt; vazio &gt;&gt;","VAZIA",IF(AND(O3381&lt;&gt;"",R3381&lt;0),"VENCIDO",IF(AND(O3381&lt;&gt;"",R3381&lt;=Parametros!$B$10),"PRÓX. VENCIMENTO",IF(F3381="Q","QUALIDADE",IF(F3381="S","BLOQUEADO",IF(F3381="R","RESTRITO/DEVOLUÇÃO",IF(OR(N3381="QUAR",N3381="QRES"),"QUARENTENA",IF(OR(B3381="DESCARTE",B3381="DEVOLUÇÃO"),"DESCARTE/DEVOLUÇÃO",IF(AND(D3381="",K3381&lt;&gt;""),"SEM LOTE",IF(AND(Q3381&lt;&gt;"",Q3381&gt;=Parametros!$B$11),"PARADO/SEM GIRO","OK"))))))))))</f>
        <v>BLOQUEADO</v>
      </c>
      <c r="T3381" s="29" t="str">
        <f aca="false">IF(AND($S3381="PARADO/SEM GIRO",$K3381="KG",OR(Painel!$B$5="(Todos)",A3381=Painel!$B$5)*OR(Painel!$E$5="(Todos)",P3381=Painel!$E$5)),$J3381+ROW()/10000000,"")</f>
        <v/>
      </c>
      <c r="U3381" s="29" t="str">
        <f aca="false">IF(AND($S3381="VENCIDO",$K3381="KG",OR(Painel!$B$5="(Todos)",A3381=Painel!$B$5)*OR(Painel!$E$5="(Todos)",P3381=Painel!$E$5)),$J3381+ROW()/10000000,"")</f>
        <v/>
      </c>
    </row>
    <row r="3382" customFormat="false" ht="15" hidden="false" customHeight="false" outlineLevel="0" collapsed="false">
      <c r="A3382" s="29" t="s">
        <v>55</v>
      </c>
      <c r="B3382" s="29" t="s">
        <v>6212</v>
      </c>
      <c r="C3382" s="29" t="s">
        <v>214</v>
      </c>
      <c r="D3382" s="29" t="s">
        <v>293</v>
      </c>
      <c r="E3382" s="29" t="n">
        <v>377</v>
      </c>
      <c r="F3382" s="29" t="s">
        <v>189</v>
      </c>
      <c r="G3382" s="29" t="s">
        <v>6300</v>
      </c>
      <c r="H3382" s="30" t="n">
        <v>10.1</v>
      </c>
      <c r="I3382" s="31" t="n">
        <v>46265</v>
      </c>
      <c r="J3382" s="30" t="n">
        <v>10.1</v>
      </c>
      <c r="K3382" s="29" t="s">
        <v>120</v>
      </c>
      <c r="L3382" s="29" t="s">
        <v>216</v>
      </c>
      <c r="M3382" s="29"/>
      <c r="N3382" s="29" t="s">
        <v>122</v>
      </c>
      <c r="O3382" s="31" t="n">
        <v>46654</v>
      </c>
      <c r="P3382" s="29" t="s">
        <v>123</v>
      </c>
      <c r="Q3382" s="29" t="n">
        <f aca="false">IFERROR(VALUE(L3382),"")</f>
        <v>20</v>
      </c>
      <c r="R3382" s="29" t="n">
        <f aca="true">IF(O3382="","",O3382-TODAY())</f>
        <v>369</v>
      </c>
      <c r="S3382" s="29" t="str">
        <f aca="false">IF(C3382="&lt;&lt; vazio &gt;&gt;","VAZIA",IF(AND(O3382&lt;&gt;"",R3382&lt;0),"VENCIDO",IF(AND(O3382&lt;&gt;"",R3382&lt;=Parametros!$B$10),"PRÓX. VENCIMENTO",IF(F3382="Q","QUALIDADE",IF(F3382="S","BLOQUEADO",IF(F3382="R","RESTRITO/DEVOLUÇÃO",IF(OR(N3382="QUAR",N3382="QRES"),"QUARENTENA",IF(OR(B3382="DESCARTE",B3382="DEVOLUÇÃO"),"DESCARTE/DEVOLUÇÃO",IF(AND(D3382="",K3382&lt;&gt;""),"SEM LOTE",IF(AND(Q3382&lt;&gt;"",Q3382&gt;=Parametros!$B$11),"PARADO/SEM GIRO","OK"))))))))))</f>
        <v>RESTRITO/DEVOLUÇÃO</v>
      </c>
      <c r="T3382" s="29" t="str">
        <f aca="false">IF(AND($S3382="PARADO/SEM GIRO",$K3382="KG",OR(Painel!$B$5="(Todos)",A3382=Painel!$B$5)*OR(Painel!$E$5="(Todos)",P3382=Painel!$E$5)),$J3382+ROW()/10000000,"")</f>
        <v/>
      </c>
      <c r="U3382" s="29" t="str">
        <f aca="false">IF(AND($S3382="VENCIDO",$K3382="KG",OR(Painel!$B$5="(Todos)",A3382=Painel!$B$5)*OR(Painel!$E$5="(Todos)",P3382=Painel!$E$5)),$J3382+ROW()/10000000,"")</f>
        <v/>
      </c>
    </row>
    <row r="3383" customFormat="false" ht="15" hidden="false" customHeight="false" outlineLevel="0" collapsed="false">
      <c r="A3383" s="29" t="s">
        <v>55</v>
      </c>
      <c r="B3383" s="29" t="s">
        <v>6212</v>
      </c>
      <c r="C3383" s="29" t="s">
        <v>214</v>
      </c>
      <c r="D3383" s="29" t="s">
        <v>293</v>
      </c>
      <c r="E3383" s="29" t="n">
        <v>377</v>
      </c>
      <c r="F3383" s="29" t="s">
        <v>189</v>
      </c>
      <c r="G3383" s="29" t="s">
        <v>6301</v>
      </c>
      <c r="H3383" s="30" t="n">
        <v>10.1</v>
      </c>
      <c r="I3383" s="31" t="n">
        <v>46261</v>
      </c>
      <c r="J3383" s="30" t="n">
        <v>10.1</v>
      </c>
      <c r="K3383" s="29" t="s">
        <v>120</v>
      </c>
      <c r="L3383" s="29" t="s">
        <v>938</v>
      </c>
      <c r="M3383" s="29"/>
      <c r="N3383" s="29" t="s">
        <v>122</v>
      </c>
      <c r="O3383" s="31" t="n">
        <v>46654</v>
      </c>
      <c r="P3383" s="29" t="s">
        <v>123</v>
      </c>
      <c r="Q3383" s="29" t="n">
        <f aca="false">IFERROR(VALUE(L3383),"")</f>
        <v>24</v>
      </c>
      <c r="R3383" s="29" t="n">
        <f aca="true">IF(O3383="","",O3383-TODAY())</f>
        <v>369</v>
      </c>
      <c r="S3383" s="29" t="str">
        <f aca="false">IF(C3383="&lt;&lt; vazio &gt;&gt;","VAZIA",IF(AND(O3383&lt;&gt;"",R3383&lt;0),"VENCIDO",IF(AND(O3383&lt;&gt;"",R3383&lt;=Parametros!$B$10),"PRÓX. VENCIMENTO",IF(F3383="Q","QUALIDADE",IF(F3383="S","BLOQUEADO",IF(F3383="R","RESTRITO/DEVOLUÇÃO",IF(OR(N3383="QUAR",N3383="QRES"),"QUARENTENA",IF(OR(B3383="DESCARTE",B3383="DEVOLUÇÃO"),"DESCARTE/DEVOLUÇÃO",IF(AND(D3383="",K3383&lt;&gt;""),"SEM LOTE",IF(AND(Q3383&lt;&gt;"",Q3383&gt;=Parametros!$B$11),"PARADO/SEM GIRO","OK"))))))))))</f>
        <v>RESTRITO/DEVOLUÇÃO</v>
      </c>
      <c r="T3383" s="29" t="str">
        <f aca="false">IF(AND($S3383="PARADO/SEM GIRO",$K3383="KG",OR(Painel!$B$5="(Todos)",A3383=Painel!$B$5)*OR(Painel!$E$5="(Todos)",P3383=Painel!$E$5)),$J3383+ROW()/10000000,"")</f>
        <v/>
      </c>
      <c r="U3383" s="29" t="str">
        <f aca="false">IF(AND($S3383="VENCIDO",$K3383="KG",OR(Painel!$B$5="(Todos)",A3383=Painel!$B$5)*OR(Painel!$E$5="(Todos)",P3383=Painel!$E$5)),$J3383+ROW()/10000000,"")</f>
        <v/>
      </c>
    </row>
    <row r="3384" customFormat="false" ht="15" hidden="false" customHeight="false" outlineLevel="0" collapsed="false">
      <c r="A3384" s="29" t="s">
        <v>55</v>
      </c>
      <c r="B3384" s="29" t="s">
        <v>6212</v>
      </c>
      <c r="C3384" s="29" t="s">
        <v>214</v>
      </c>
      <c r="D3384" s="29" t="s">
        <v>5010</v>
      </c>
      <c r="E3384" s="29" t="n">
        <v>377</v>
      </c>
      <c r="F3384" s="29" t="s">
        <v>189</v>
      </c>
      <c r="G3384" s="29" t="s">
        <v>6302</v>
      </c>
      <c r="H3384" s="30" t="n">
        <v>90.9</v>
      </c>
      <c r="I3384" s="31" t="n">
        <v>46261</v>
      </c>
      <c r="J3384" s="30" t="n">
        <v>90.9</v>
      </c>
      <c r="K3384" s="29" t="s">
        <v>120</v>
      </c>
      <c r="L3384" s="29" t="s">
        <v>938</v>
      </c>
      <c r="M3384" s="29"/>
      <c r="N3384" s="29" t="s">
        <v>122</v>
      </c>
      <c r="O3384" s="31" t="n">
        <v>46772</v>
      </c>
      <c r="P3384" s="29" t="s">
        <v>123</v>
      </c>
      <c r="Q3384" s="29" t="n">
        <f aca="false">IFERROR(VALUE(L3384),"")</f>
        <v>24</v>
      </c>
      <c r="R3384" s="29" t="n">
        <f aca="true">IF(O3384="","",O3384-TODAY())</f>
        <v>487</v>
      </c>
      <c r="S3384" s="29" t="str">
        <f aca="false">IF(C3384="&lt;&lt; vazio &gt;&gt;","VAZIA",IF(AND(O3384&lt;&gt;"",R3384&lt;0),"VENCIDO",IF(AND(O3384&lt;&gt;"",R3384&lt;=Parametros!$B$10),"PRÓX. VENCIMENTO",IF(F3384="Q","QUALIDADE",IF(F3384="S","BLOQUEADO",IF(F3384="R","RESTRITO/DEVOLUÇÃO",IF(OR(N3384="QUAR",N3384="QRES"),"QUARENTENA",IF(OR(B3384="DESCARTE",B3384="DEVOLUÇÃO"),"DESCARTE/DEVOLUÇÃO",IF(AND(D3384="",K3384&lt;&gt;""),"SEM LOTE",IF(AND(Q3384&lt;&gt;"",Q3384&gt;=Parametros!$B$11),"PARADO/SEM GIRO","OK"))))))))))</f>
        <v>RESTRITO/DEVOLUÇÃO</v>
      </c>
      <c r="T3384" s="29" t="str">
        <f aca="false">IF(AND($S3384="PARADO/SEM GIRO",$K3384="KG",OR(Painel!$B$5="(Todos)",A3384=Painel!$B$5)*OR(Painel!$E$5="(Todos)",P3384=Painel!$E$5)),$J3384+ROW()/10000000,"")</f>
        <v/>
      </c>
      <c r="U3384" s="29" t="str">
        <f aca="false">IF(AND($S3384="VENCIDO",$K3384="KG",OR(Painel!$B$5="(Todos)",A3384=Painel!$B$5)*OR(Painel!$E$5="(Todos)",P3384=Painel!$E$5)),$J3384+ROW()/10000000,"")</f>
        <v/>
      </c>
    </row>
    <row r="3385" customFormat="false" ht="15" hidden="false" customHeight="false" outlineLevel="0" collapsed="false">
      <c r="A3385" s="29" t="s">
        <v>55</v>
      </c>
      <c r="B3385" s="29" t="s">
        <v>6212</v>
      </c>
      <c r="C3385" s="29" t="s">
        <v>214</v>
      </c>
      <c r="D3385" s="29" t="s">
        <v>5013</v>
      </c>
      <c r="E3385" s="29" t="n">
        <v>377</v>
      </c>
      <c r="F3385" s="29" t="s">
        <v>189</v>
      </c>
      <c r="G3385" s="29" t="s">
        <v>6303</v>
      </c>
      <c r="H3385" s="30" t="n">
        <v>40.4</v>
      </c>
      <c r="I3385" s="31" t="n">
        <v>46261</v>
      </c>
      <c r="J3385" s="30" t="n">
        <v>40.4</v>
      </c>
      <c r="K3385" s="29" t="s">
        <v>120</v>
      </c>
      <c r="L3385" s="29" t="s">
        <v>938</v>
      </c>
      <c r="M3385" s="29"/>
      <c r="N3385" s="29" t="s">
        <v>122</v>
      </c>
      <c r="O3385" s="31" t="n">
        <v>46773</v>
      </c>
      <c r="P3385" s="29" t="s">
        <v>123</v>
      </c>
      <c r="Q3385" s="29" t="n">
        <f aca="false">IFERROR(VALUE(L3385),"")</f>
        <v>24</v>
      </c>
      <c r="R3385" s="29" t="n">
        <f aca="true">IF(O3385="","",O3385-TODAY())</f>
        <v>488</v>
      </c>
      <c r="S3385" s="29" t="str">
        <f aca="false">IF(C3385="&lt;&lt; vazio &gt;&gt;","VAZIA",IF(AND(O3385&lt;&gt;"",R3385&lt;0),"VENCIDO",IF(AND(O3385&lt;&gt;"",R3385&lt;=Parametros!$B$10),"PRÓX. VENCIMENTO",IF(F3385="Q","QUALIDADE",IF(F3385="S","BLOQUEADO",IF(F3385="R","RESTRITO/DEVOLUÇÃO",IF(OR(N3385="QUAR",N3385="QRES"),"QUARENTENA",IF(OR(B3385="DESCARTE",B3385="DEVOLUÇÃO"),"DESCARTE/DEVOLUÇÃO",IF(AND(D3385="",K3385&lt;&gt;""),"SEM LOTE",IF(AND(Q3385&lt;&gt;"",Q3385&gt;=Parametros!$B$11),"PARADO/SEM GIRO","OK"))))))))))</f>
        <v>RESTRITO/DEVOLUÇÃO</v>
      </c>
      <c r="T3385" s="29" t="str">
        <f aca="false">IF(AND($S3385="PARADO/SEM GIRO",$K3385="KG",OR(Painel!$B$5="(Todos)",A3385=Painel!$B$5)*OR(Painel!$E$5="(Todos)",P3385=Painel!$E$5)),$J3385+ROW()/10000000,"")</f>
        <v/>
      </c>
      <c r="U3385" s="29" t="str">
        <f aca="false">IF(AND($S3385="VENCIDO",$K3385="KG",OR(Painel!$B$5="(Todos)",A3385=Painel!$B$5)*OR(Painel!$E$5="(Todos)",P3385=Painel!$E$5)),$J3385+ROW()/10000000,"")</f>
        <v/>
      </c>
    </row>
    <row r="3386" customFormat="false" ht="15" hidden="false" customHeight="false" outlineLevel="0" collapsed="false">
      <c r="A3386" s="29" t="s">
        <v>55</v>
      </c>
      <c r="B3386" s="29" t="s">
        <v>6212</v>
      </c>
      <c r="C3386" s="29" t="s">
        <v>217</v>
      </c>
      <c r="D3386" s="29" t="s">
        <v>297</v>
      </c>
      <c r="E3386" s="29" t="n">
        <v>377</v>
      </c>
      <c r="F3386" s="29" t="s">
        <v>137</v>
      </c>
      <c r="G3386" s="29" t="s">
        <v>6304</v>
      </c>
      <c r="H3386" s="30" t="n">
        <v>42</v>
      </c>
      <c r="I3386" s="31" t="n">
        <v>46241</v>
      </c>
      <c r="J3386" s="30" t="n">
        <v>42</v>
      </c>
      <c r="K3386" s="29" t="s">
        <v>120</v>
      </c>
      <c r="L3386" s="29" t="s">
        <v>4450</v>
      </c>
      <c r="M3386" s="29"/>
      <c r="N3386" s="29" t="s">
        <v>122</v>
      </c>
      <c r="O3386" s="31" t="n">
        <v>46751</v>
      </c>
      <c r="P3386" s="29" t="s">
        <v>123</v>
      </c>
      <c r="Q3386" s="29" t="n">
        <f aca="false">IFERROR(VALUE(L3386),"")</f>
        <v>44</v>
      </c>
      <c r="R3386" s="29" t="n">
        <f aca="true">IF(O3386="","",O3386-TODAY())</f>
        <v>466</v>
      </c>
      <c r="S3386" s="29" t="str">
        <f aca="false">IF(C3386="&lt;&lt; vazio &gt;&gt;","VAZIA",IF(AND(O3386&lt;&gt;"",R3386&lt;0),"VENCIDO",IF(AND(O3386&lt;&gt;"",R3386&lt;=Parametros!$B$10),"PRÓX. VENCIMENTO",IF(F3386="Q","QUALIDADE",IF(F3386="S","BLOQUEADO",IF(F3386="R","RESTRITO/DEVOLUÇÃO",IF(OR(N3386="QUAR",N3386="QRES"),"QUARENTENA",IF(OR(B3386="DESCARTE",B3386="DEVOLUÇÃO"),"DESCARTE/DEVOLUÇÃO",IF(AND(D3386="",K3386&lt;&gt;""),"SEM LOTE",IF(AND(Q3386&lt;&gt;"",Q3386&gt;=Parametros!$B$11),"PARADO/SEM GIRO","OK"))))))))))</f>
        <v>BLOQUEADO</v>
      </c>
      <c r="T3386" s="29" t="str">
        <f aca="false">IF(AND($S3386="PARADO/SEM GIRO",$K3386="KG",OR(Painel!$B$5="(Todos)",A3386=Painel!$B$5)*OR(Painel!$E$5="(Todos)",P3386=Painel!$E$5)),$J3386+ROW()/10000000,"")</f>
        <v/>
      </c>
      <c r="U3386" s="29" t="str">
        <f aca="false">IF(AND($S3386="VENCIDO",$K3386="KG",OR(Painel!$B$5="(Todos)",A3386=Painel!$B$5)*OR(Painel!$E$5="(Todos)",P3386=Painel!$E$5)),$J3386+ROW()/10000000,"")</f>
        <v/>
      </c>
    </row>
    <row r="3387" customFormat="false" ht="15" hidden="false" customHeight="false" outlineLevel="0" collapsed="false">
      <c r="A3387" s="29" t="s">
        <v>55</v>
      </c>
      <c r="B3387" s="29" t="s">
        <v>6212</v>
      </c>
      <c r="C3387" s="29" t="s">
        <v>536</v>
      </c>
      <c r="D3387" s="29" t="s">
        <v>6305</v>
      </c>
      <c r="E3387" s="29" t="n">
        <v>377</v>
      </c>
      <c r="F3387" s="29" t="s">
        <v>189</v>
      </c>
      <c r="G3387" s="29" t="s">
        <v>6306</v>
      </c>
      <c r="H3387" s="30" t="n">
        <v>30</v>
      </c>
      <c r="I3387" s="31" t="n">
        <v>46261</v>
      </c>
      <c r="J3387" s="30" t="n">
        <v>30</v>
      </c>
      <c r="K3387" s="29" t="s">
        <v>120</v>
      </c>
      <c r="L3387" s="29" t="s">
        <v>938</v>
      </c>
      <c r="M3387" s="29"/>
      <c r="N3387" s="29" t="s">
        <v>122</v>
      </c>
      <c r="O3387" s="31" t="n">
        <v>46613</v>
      </c>
      <c r="P3387" s="29" t="s">
        <v>123</v>
      </c>
      <c r="Q3387" s="29" t="n">
        <f aca="false">IFERROR(VALUE(L3387),"")</f>
        <v>24</v>
      </c>
      <c r="R3387" s="29" t="n">
        <f aca="true">IF(O3387="","",O3387-TODAY())</f>
        <v>328</v>
      </c>
      <c r="S3387" s="29" t="str">
        <f aca="false">IF(C3387="&lt;&lt; vazio &gt;&gt;","VAZIA",IF(AND(O3387&lt;&gt;"",R3387&lt;0),"VENCIDO",IF(AND(O3387&lt;&gt;"",R3387&lt;=Parametros!$B$10),"PRÓX. VENCIMENTO",IF(F3387="Q","QUALIDADE",IF(F3387="S","BLOQUEADO",IF(F3387="R","RESTRITO/DEVOLUÇÃO",IF(OR(N3387="QUAR",N3387="QRES"),"QUARENTENA",IF(OR(B3387="DESCARTE",B3387="DEVOLUÇÃO"),"DESCARTE/DEVOLUÇÃO",IF(AND(D3387="",K3387&lt;&gt;""),"SEM LOTE",IF(AND(Q3387&lt;&gt;"",Q3387&gt;=Parametros!$B$11),"PARADO/SEM GIRO","OK"))))))))))</f>
        <v>RESTRITO/DEVOLUÇÃO</v>
      </c>
      <c r="T3387" s="29" t="str">
        <f aca="false">IF(AND($S3387="PARADO/SEM GIRO",$K3387="KG",OR(Painel!$B$5="(Todos)",A3387=Painel!$B$5)*OR(Painel!$E$5="(Todos)",P3387=Painel!$E$5)),$J3387+ROW()/10000000,"")</f>
        <v/>
      </c>
      <c r="U3387" s="29" t="str">
        <f aca="false">IF(AND($S3387="VENCIDO",$K3387="KG",OR(Painel!$B$5="(Todos)",A3387=Painel!$B$5)*OR(Painel!$E$5="(Todos)",P3387=Painel!$E$5)),$J3387+ROW()/10000000,"")</f>
        <v/>
      </c>
    </row>
    <row r="3388" customFormat="false" ht="15" hidden="false" customHeight="false" outlineLevel="0" collapsed="false">
      <c r="A3388" s="29" t="s">
        <v>55</v>
      </c>
      <c r="B3388" s="29" t="s">
        <v>6212</v>
      </c>
      <c r="C3388" s="29" t="s">
        <v>5019</v>
      </c>
      <c r="D3388" s="29" t="s">
        <v>6307</v>
      </c>
      <c r="E3388" s="29" t="n">
        <v>377</v>
      </c>
      <c r="F3388" s="29" t="s">
        <v>189</v>
      </c>
      <c r="G3388" s="29" t="s">
        <v>6308</v>
      </c>
      <c r="H3388" s="30" t="n">
        <v>84.84</v>
      </c>
      <c r="I3388" s="31" t="n">
        <v>46261</v>
      </c>
      <c r="J3388" s="30" t="n">
        <v>84.84</v>
      </c>
      <c r="K3388" s="29" t="s">
        <v>120</v>
      </c>
      <c r="L3388" s="29" t="s">
        <v>938</v>
      </c>
      <c r="M3388" s="29"/>
      <c r="N3388" s="29" t="s">
        <v>122</v>
      </c>
      <c r="O3388" s="31" t="n">
        <v>46780</v>
      </c>
      <c r="P3388" s="29" t="s">
        <v>123</v>
      </c>
      <c r="Q3388" s="29" t="n">
        <f aca="false">IFERROR(VALUE(L3388),"")</f>
        <v>24</v>
      </c>
      <c r="R3388" s="29" t="n">
        <f aca="true">IF(O3388="","",O3388-TODAY())</f>
        <v>495</v>
      </c>
      <c r="S3388" s="29" t="str">
        <f aca="false">IF(C3388="&lt;&lt; vazio &gt;&gt;","VAZIA",IF(AND(O3388&lt;&gt;"",R3388&lt;0),"VENCIDO",IF(AND(O3388&lt;&gt;"",R3388&lt;=Parametros!$B$10),"PRÓX. VENCIMENTO",IF(F3388="Q","QUALIDADE",IF(F3388="S","BLOQUEADO",IF(F3388="R","RESTRITO/DEVOLUÇÃO",IF(OR(N3388="QUAR",N3388="QRES"),"QUARENTENA",IF(OR(B3388="DESCARTE",B3388="DEVOLUÇÃO"),"DESCARTE/DEVOLUÇÃO",IF(AND(D3388="",K3388&lt;&gt;""),"SEM LOTE",IF(AND(Q3388&lt;&gt;"",Q3388&gt;=Parametros!$B$11),"PARADO/SEM GIRO","OK"))))))))))</f>
        <v>RESTRITO/DEVOLUÇÃO</v>
      </c>
      <c r="T3388" s="29" t="str">
        <f aca="false">IF(AND($S3388="PARADO/SEM GIRO",$K3388="KG",OR(Painel!$B$5="(Todos)",A3388=Painel!$B$5)*OR(Painel!$E$5="(Todos)",P3388=Painel!$E$5)),$J3388+ROW()/10000000,"")</f>
        <v/>
      </c>
      <c r="U3388" s="29" t="str">
        <f aca="false">IF(AND($S3388="VENCIDO",$K3388="KG",OR(Painel!$B$5="(Todos)",A3388=Painel!$B$5)*OR(Painel!$E$5="(Todos)",P3388=Painel!$E$5)),$J3388+ROW()/10000000,"")</f>
        <v/>
      </c>
    </row>
    <row r="3389" customFormat="false" ht="15" hidden="false" customHeight="false" outlineLevel="0" collapsed="false">
      <c r="A3389" s="29" t="s">
        <v>55</v>
      </c>
      <c r="B3389" s="29" t="s">
        <v>6212</v>
      </c>
      <c r="C3389" s="29" t="s">
        <v>2561</v>
      </c>
      <c r="D3389" s="29" t="s">
        <v>6309</v>
      </c>
      <c r="E3389" s="29" t="n">
        <v>377</v>
      </c>
      <c r="F3389" s="29" t="s">
        <v>137</v>
      </c>
      <c r="G3389" s="29" t="s">
        <v>6310</v>
      </c>
      <c r="H3389" s="30" t="n">
        <v>49.2</v>
      </c>
      <c r="I3389" s="31" t="n">
        <v>46241</v>
      </c>
      <c r="J3389" s="30" t="n">
        <v>49.2</v>
      </c>
      <c r="K3389" s="29" t="s">
        <v>120</v>
      </c>
      <c r="L3389" s="29" t="s">
        <v>4450</v>
      </c>
      <c r="M3389" s="29"/>
      <c r="N3389" s="29" t="s">
        <v>122</v>
      </c>
      <c r="O3389" s="31" t="n">
        <v>46778</v>
      </c>
      <c r="P3389" s="29" t="s">
        <v>123</v>
      </c>
      <c r="Q3389" s="29" t="n">
        <f aca="false">IFERROR(VALUE(L3389),"")</f>
        <v>44</v>
      </c>
      <c r="R3389" s="29" t="n">
        <f aca="true">IF(O3389="","",O3389-TODAY())</f>
        <v>493</v>
      </c>
      <c r="S3389" s="29" t="str">
        <f aca="false">IF(C3389="&lt;&lt; vazio &gt;&gt;","VAZIA",IF(AND(O3389&lt;&gt;"",R3389&lt;0),"VENCIDO",IF(AND(O3389&lt;&gt;"",R3389&lt;=Parametros!$B$10),"PRÓX. VENCIMENTO",IF(F3389="Q","QUALIDADE",IF(F3389="S","BLOQUEADO",IF(F3389="R","RESTRITO/DEVOLUÇÃO",IF(OR(N3389="QUAR",N3389="QRES"),"QUARENTENA",IF(OR(B3389="DESCARTE",B3389="DEVOLUÇÃO"),"DESCARTE/DEVOLUÇÃO",IF(AND(D3389="",K3389&lt;&gt;""),"SEM LOTE",IF(AND(Q3389&lt;&gt;"",Q3389&gt;=Parametros!$B$11),"PARADO/SEM GIRO","OK"))))))))))</f>
        <v>BLOQUEADO</v>
      </c>
      <c r="T3389" s="29" t="str">
        <f aca="false">IF(AND($S3389="PARADO/SEM GIRO",$K3389="KG",OR(Painel!$B$5="(Todos)",A3389=Painel!$B$5)*OR(Painel!$E$5="(Todos)",P3389=Painel!$E$5)),$J3389+ROW()/10000000,"")</f>
        <v/>
      </c>
      <c r="U3389" s="29" t="str">
        <f aca="false">IF(AND($S3389="VENCIDO",$K3389="KG",OR(Painel!$B$5="(Todos)",A3389=Painel!$B$5)*OR(Painel!$E$5="(Todos)",P3389=Painel!$E$5)),$J3389+ROW()/10000000,"")</f>
        <v/>
      </c>
    </row>
    <row r="3390" customFormat="false" ht="15" hidden="false" customHeight="false" outlineLevel="0" collapsed="false">
      <c r="A3390" s="29" t="s">
        <v>55</v>
      </c>
      <c r="B3390" s="29" t="s">
        <v>6212</v>
      </c>
      <c r="C3390" s="29" t="s">
        <v>2561</v>
      </c>
      <c r="D3390" s="29" t="s">
        <v>6311</v>
      </c>
      <c r="E3390" s="29" t="n">
        <v>377</v>
      </c>
      <c r="F3390" s="29" t="s">
        <v>137</v>
      </c>
      <c r="G3390" s="29" t="s">
        <v>6312</v>
      </c>
      <c r="H3390" s="30" t="n">
        <v>16.4</v>
      </c>
      <c r="I3390" s="31" t="n">
        <v>46241</v>
      </c>
      <c r="J3390" s="30" t="n">
        <v>16.4</v>
      </c>
      <c r="K3390" s="29" t="s">
        <v>120</v>
      </c>
      <c r="L3390" s="29" t="s">
        <v>4450</v>
      </c>
      <c r="M3390" s="29"/>
      <c r="N3390" s="29" t="s">
        <v>122</v>
      </c>
      <c r="O3390" s="31" t="n">
        <v>46791</v>
      </c>
      <c r="P3390" s="29" t="s">
        <v>123</v>
      </c>
      <c r="Q3390" s="29" t="n">
        <f aca="false">IFERROR(VALUE(L3390),"")</f>
        <v>44</v>
      </c>
      <c r="R3390" s="29" t="n">
        <f aca="true">IF(O3390="","",O3390-TODAY())</f>
        <v>506</v>
      </c>
      <c r="S3390" s="29" t="str">
        <f aca="false">IF(C3390="&lt;&lt; vazio &gt;&gt;","VAZIA",IF(AND(O3390&lt;&gt;"",R3390&lt;0),"VENCIDO",IF(AND(O3390&lt;&gt;"",R3390&lt;=Parametros!$B$10),"PRÓX. VENCIMENTO",IF(F3390="Q","QUALIDADE",IF(F3390="S","BLOQUEADO",IF(F3390="R","RESTRITO/DEVOLUÇÃO",IF(OR(N3390="QUAR",N3390="QRES"),"QUARENTENA",IF(OR(B3390="DESCARTE",B3390="DEVOLUÇÃO"),"DESCARTE/DEVOLUÇÃO",IF(AND(D3390="",K3390&lt;&gt;""),"SEM LOTE",IF(AND(Q3390&lt;&gt;"",Q3390&gt;=Parametros!$B$11),"PARADO/SEM GIRO","OK"))))))))))</f>
        <v>BLOQUEADO</v>
      </c>
      <c r="T3390" s="29" t="str">
        <f aca="false">IF(AND($S3390="PARADO/SEM GIRO",$K3390="KG",OR(Painel!$B$5="(Todos)",A3390=Painel!$B$5)*OR(Painel!$E$5="(Todos)",P3390=Painel!$E$5)),$J3390+ROW()/10000000,"")</f>
        <v/>
      </c>
      <c r="U3390" s="29" t="str">
        <f aca="false">IF(AND($S3390="VENCIDO",$K3390="KG",OR(Painel!$B$5="(Todos)",A3390=Painel!$B$5)*OR(Painel!$E$5="(Todos)",P3390=Painel!$E$5)),$J3390+ROW()/10000000,"")</f>
        <v/>
      </c>
    </row>
    <row r="3391" customFormat="false" ht="15" hidden="false" customHeight="false" outlineLevel="0" collapsed="false">
      <c r="A3391" s="29" t="s">
        <v>55</v>
      </c>
      <c r="B3391" s="29" t="s">
        <v>6212</v>
      </c>
      <c r="C3391" s="29" t="s">
        <v>2561</v>
      </c>
      <c r="D3391" s="29" t="s">
        <v>6313</v>
      </c>
      <c r="E3391" s="29" t="n">
        <v>377</v>
      </c>
      <c r="F3391" s="29" t="s">
        <v>189</v>
      </c>
      <c r="G3391" s="29" t="s">
        <v>6314</v>
      </c>
      <c r="H3391" s="30" t="n">
        <v>114.8</v>
      </c>
      <c r="I3391" s="31" t="n">
        <v>46261</v>
      </c>
      <c r="J3391" s="30" t="n">
        <v>114.8</v>
      </c>
      <c r="K3391" s="29" t="s">
        <v>120</v>
      </c>
      <c r="L3391" s="29" t="s">
        <v>938</v>
      </c>
      <c r="M3391" s="29"/>
      <c r="N3391" s="29" t="s">
        <v>122</v>
      </c>
      <c r="O3391" s="31" t="n">
        <v>46794</v>
      </c>
      <c r="P3391" s="29" t="s">
        <v>123</v>
      </c>
      <c r="Q3391" s="29" t="n">
        <f aca="false">IFERROR(VALUE(L3391),"")</f>
        <v>24</v>
      </c>
      <c r="R3391" s="29" t="n">
        <f aca="true">IF(O3391="","",O3391-TODAY())</f>
        <v>509</v>
      </c>
      <c r="S3391" s="29" t="str">
        <f aca="false">IF(C3391="&lt;&lt; vazio &gt;&gt;","VAZIA",IF(AND(O3391&lt;&gt;"",R3391&lt;0),"VENCIDO",IF(AND(O3391&lt;&gt;"",R3391&lt;=Parametros!$B$10),"PRÓX. VENCIMENTO",IF(F3391="Q","QUALIDADE",IF(F3391="S","BLOQUEADO",IF(F3391="R","RESTRITO/DEVOLUÇÃO",IF(OR(N3391="QUAR",N3391="QRES"),"QUARENTENA",IF(OR(B3391="DESCARTE",B3391="DEVOLUÇÃO"),"DESCARTE/DEVOLUÇÃO",IF(AND(D3391="",K3391&lt;&gt;""),"SEM LOTE",IF(AND(Q3391&lt;&gt;"",Q3391&gt;=Parametros!$B$11),"PARADO/SEM GIRO","OK"))))))))))</f>
        <v>RESTRITO/DEVOLUÇÃO</v>
      </c>
      <c r="T3391" s="29" t="str">
        <f aca="false">IF(AND($S3391="PARADO/SEM GIRO",$K3391="KG",OR(Painel!$B$5="(Todos)",A3391=Painel!$B$5)*OR(Painel!$E$5="(Todos)",P3391=Painel!$E$5)),$J3391+ROW()/10000000,"")</f>
        <v/>
      </c>
      <c r="U3391" s="29" t="str">
        <f aca="false">IF(AND($S3391="VENCIDO",$K3391="KG",OR(Painel!$B$5="(Todos)",A3391=Painel!$B$5)*OR(Painel!$E$5="(Todos)",P3391=Painel!$E$5)),$J3391+ROW()/10000000,"")</f>
        <v/>
      </c>
    </row>
    <row r="3392" customFormat="false" ht="15" hidden="false" customHeight="false" outlineLevel="0" collapsed="false">
      <c r="A3392" s="29" t="s">
        <v>55</v>
      </c>
      <c r="B3392" s="29" t="s">
        <v>6212</v>
      </c>
      <c r="C3392" s="29" t="s">
        <v>2561</v>
      </c>
      <c r="D3392" s="29" t="s">
        <v>6313</v>
      </c>
      <c r="E3392" s="29" t="n">
        <v>377</v>
      </c>
      <c r="F3392" s="29" t="s">
        <v>137</v>
      </c>
      <c r="G3392" s="29" t="s">
        <v>6315</v>
      </c>
      <c r="H3392" s="30" t="n">
        <v>131.2</v>
      </c>
      <c r="I3392" s="31" t="n">
        <v>46241</v>
      </c>
      <c r="J3392" s="30" t="n">
        <v>131.2</v>
      </c>
      <c r="K3392" s="29" t="s">
        <v>120</v>
      </c>
      <c r="L3392" s="29" t="s">
        <v>4450</v>
      </c>
      <c r="M3392" s="29"/>
      <c r="N3392" s="29" t="s">
        <v>122</v>
      </c>
      <c r="O3392" s="31" t="n">
        <v>46794</v>
      </c>
      <c r="P3392" s="29" t="s">
        <v>123</v>
      </c>
      <c r="Q3392" s="29" t="n">
        <f aca="false">IFERROR(VALUE(L3392),"")</f>
        <v>44</v>
      </c>
      <c r="R3392" s="29" t="n">
        <f aca="true">IF(O3392="","",O3392-TODAY())</f>
        <v>509</v>
      </c>
      <c r="S3392" s="29" t="str">
        <f aca="false">IF(C3392="&lt;&lt; vazio &gt;&gt;","VAZIA",IF(AND(O3392&lt;&gt;"",R3392&lt;0),"VENCIDO",IF(AND(O3392&lt;&gt;"",R3392&lt;=Parametros!$B$10),"PRÓX. VENCIMENTO",IF(F3392="Q","QUALIDADE",IF(F3392="S","BLOQUEADO",IF(F3392="R","RESTRITO/DEVOLUÇÃO",IF(OR(N3392="QUAR",N3392="QRES"),"QUARENTENA",IF(OR(B3392="DESCARTE",B3392="DEVOLUÇÃO"),"DESCARTE/DEVOLUÇÃO",IF(AND(D3392="",K3392&lt;&gt;""),"SEM LOTE",IF(AND(Q3392&lt;&gt;"",Q3392&gt;=Parametros!$B$11),"PARADO/SEM GIRO","OK"))))))))))</f>
        <v>BLOQUEADO</v>
      </c>
      <c r="T3392" s="29" t="str">
        <f aca="false">IF(AND($S3392="PARADO/SEM GIRO",$K3392="KG",OR(Painel!$B$5="(Todos)",A3392=Painel!$B$5)*OR(Painel!$E$5="(Todos)",P3392=Painel!$E$5)),$J3392+ROW()/10000000,"")</f>
        <v/>
      </c>
      <c r="U3392" s="29" t="str">
        <f aca="false">IF(AND($S3392="VENCIDO",$K3392="KG",OR(Painel!$B$5="(Todos)",A3392=Painel!$B$5)*OR(Painel!$E$5="(Todos)",P3392=Painel!$E$5)),$J3392+ROW()/10000000,"")</f>
        <v/>
      </c>
    </row>
    <row r="3393" customFormat="false" ht="15" hidden="false" customHeight="false" outlineLevel="0" collapsed="false">
      <c r="A3393" s="29" t="s">
        <v>55</v>
      </c>
      <c r="B3393" s="29" t="s">
        <v>6212</v>
      </c>
      <c r="C3393" s="29" t="s">
        <v>219</v>
      </c>
      <c r="D3393" s="29" t="s">
        <v>3618</v>
      </c>
      <c r="E3393" s="29" t="n">
        <v>377</v>
      </c>
      <c r="F3393" s="29" t="s">
        <v>137</v>
      </c>
      <c r="G3393" s="29" t="s">
        <v>6316</v>
      </c>
      <c r="H3393" s="30" t="n">
        <v>80</v>
      </c>
      <c r="I3393" s="31" t="n">
        <v>46241</v>
      </c>
      <c r="J3393" s="30" t="n">
        <v>80</v>
      </c>
      <c r="K3393" s="29" t="s">
        <v>120</v>
      </c>
      <c r="L3393" s="29" t="s">
        <v>4450</v>
      </c>
      <c r="M3393" s="29"/>
      <c r="N3393" s="29" t="s">
        <v>122</v>
      </c>
      <c r="O3393" s="31" t="n">
        <v>46573</v>
      </c>
      <c r="P3393" s="29" t="s">
        <v>123</v>
      </c>
      <c r="Q3393" s="29" t="n">
        <f aca="false">IFERROR(VALUE(L3393),"")</f>
        <v>44</v>
      </c>
      <c r="R3393" s="29" t="n">
        <f aca="true">IF(O3393="","",O3393-TODAY())</f>
        <v>288</v>
      </c>
      <c r="S3393" s="29" t="str">
        <f aca="false">IF(C3393="&lt;&lt; vazio &gt;&gt;","VAZIA",IF(AND(O3393&lt;&gt;"",R3393&lt;0),"VENCIDO",IF(AND(O3393&lt;&gt;"",R3393&lt;=Parametros!$B$10),"PRÓX. VENCIMENTO",IF(F3393="Q","QUALIDADE",IF(F3393="S","BLOQUEADO",IF(F3393="R","RESTRITO/DEVOLUÇÃO",IF(OR(N3393="QUAR",N3393="QRES"),"QUARENTENA",IF(OR(B3393="DESCARTE",B3393="DEVOLUÇÃO"),"DESCARTE/DEVOLUÇÃO",IF(AND(D3393="",K3393&lt;&gt;""),"SEM LOTE",IF(AND(Q3393&lt;&gt;"",Q3393&gt;=Parametros!$B$11),"PARADO/SEM GIRO","OK"))))))))))</f>
        <v>BLOQUEADO</v>
      </c>
      <c r="T3393" s="29" t="str">
        <f aca="false">IF(AND($S3393="PARADO/SEM GIRO",$K3393="KG",OR(Painel!$B$5="(Todos)",A3393=Painel!$B$5)*OR(Painel!$E$5="(Todos)",P3393=Painel!$E$5)),$J3393+ROW()/10000000,"")</f>
        <v/>
      </c>
      <c r="U3393" s="29" t="str">
        <f aca="false">IF(AND($S3393="VENCIDO",$K3393="KG",OR(Painel!$B$5="(Todos)",A3393=Painel!$B$5)*OR(Painel!$E$5="(Todos)",P3393=Painel!$E$5)),$J3393+ROW()/10000000,"")</f>
        <v/>
      </c>
    </row>
    <row r="3394" customFormat="false" ht="15" hidden="false" customHeight="false" outlineLevel="0" collapsed="false">
      <c r="A3394" s="29" t="s">
        <v>55</v>
      </c>
      <c r="B3394" s="29" t="s">
        <v>6212</v>
      </c>
      <c r="C3394" s="29" t="s">
        <v>152</v>
      </c>
      <c r="D3394" s="29" t="s">
        <v>298</v>
      </c>
      <c r="E3394" s="29" t="n">
        <v>377</v>
      </c>
      <c r="F3394" s="29" t="s">
        <v>137</v>
      </c>
      <c r="G3394" s="29" t="s">
        <v>6317</v>
      </c>
      <c r="H3394" s="30" t="n">
        <v>959.5</v>
      </c>
      <c r="I3394" s="31" t="n">
        <v>46280</v>
      </c>
      <c r="J3394" s="30" t="n">
        <v>959.5</v>
      </c>
      <c r="K3394" s="29" t="s">
        <v>120</v>
      </c>
      <c r="L3394" s="29" t="s">
        <v>4450</v>
      </c>
      <c r="M3394" s="29"/>
      <c r="N3394" s="29" t="s">
        <v>134</v>
      </c>
      <c r="O3394" s="31" t="n">
        <v>46288</v>
      </c>
      <c r="P3394" s="29" t="s">
        <v>123</v>
      </c>
      <c r="Q3394" s="29" t="n">
        <f aca="false">IFERROR(VALUE(L3394),"")</f>
        <v>44</v>
      </c>
      <c r="R3394" s="29" t="n">
        <f aca="true">IF(O3394="","",O3394-TODAY())</f>
        <v>3</v>
      </c>
      <c r="S3394" s="29" t="str">
        <f aca="false">IF(C3394="&lt;&lt; vazio &gt;&gt;","VAZIA",IF(AND(O3394&lt;&gt;"",R3394&lt;0),"VENCIDO",IF(AND(O3394&lt;&gt;"",R3394&lt;=Parametros!$B$10),"PRÓX. VENCIMENTO",IF(F3394="Q","QUALIDADE",IF(F3394="S","BLOQUEADO",IF(F3394="R","RESTRITO/DEVOLUÇÃO",IF(OR(N3394="QUAR",N3394="QRES"),"QUARENTENA",IF(OR(B3394="DESCARTE",B3394="DEVOLUÇÃO"),"DESCARTE/DEVOLUÇÃO",IF(AND(D3394="",K3394&lt;&gt;""),"SEM LOTE",IF(AND(Q3394&lt;&gt;"",Q3394&gt;=Parametros!$B$11),"PARADO/SEM GIRO","OK"))))))))))</f>
        <v>PRÓX. VENCIMENTO</v>
      </c>
      <c r="T3394" s="29" t="str">
        <f aca="false">IF(AND($S3394="PARADO/SEM GIRO",$K3394="KG",OR(Painel!$B$5="(Todos)",A3394=Painel!$B$5)*OR(Painel!$E$5="(Todos)",P3394=Painel!$E$5)),$J3394+ROW()/10000000,"")</f>
        <v/>
      </c>
      <c r="U3394" s="29" t="str">
        <f aca="false">IF(AND($S3394="VENCIDO",$K3394="KG",OR(Painel!$B$5="(Todos)",A3394=Painel!$B$5)*OR(Painel!$E$5="(Todos)",P3394=Painel!$E$5)),$J3394+ROW()/10000000,"")</f>
        <v/>
      </c>
    </row>
    <row r="3395" customFormat="false" ht="15" hidden="false" customHeight="false" outlineLevel="0" collapsed="false">
      <c r="A3395" s="29" t="s">
        <v>55</v>
      </c>
      <c r="B3395" s="29" t="s">
        <v>6212</v>
      </c>
      <c r="C3395" s="29" t="s">
        <v>152</v>
      </c>
      <c r="D3395" s="29" t="s">
        <v>6318</v>
      </c>
      <c r="E3395" s="29" t="n">
        <v>377</v>
      </c>
      <c r="F3395" s="29" t="s">
        <v>189</v>
      </c>
      <c r="G3395" s="29" t="s">
        <v>6319</v>
      </c>
      <c r="H3395" s="30" t="n">
        <v>80.8</v>
      </c>
      <c r="I3395" s="31" t="n">
        <v>46261</v>
      </c>
      <c r="J3395" s="30" t="n">
        <v>80.8</v>
      </c>
      <c r="K3395" s="29" t="s">
        <v>120</v>
      </c>
      <c r="L3395" s="29" t="s">
        <v>938</v>
      </c>
      <c r="M3395" s="29"/>
      <c r="N3395" s="29" t="s">
        <v>122</v>
      </c>
      <c r="O3395" s="31" t="n">
        <v>46589</v>
      </c>
      <c r="P3395" s="29" t="s">
        <v>123</v>
      </c>
      <c r="Q3395" s="29" t="n">
        <f aca="false">IFERROR(VALUE(L3395),"")</f>
        <v>24</v>
      </c>
      <c r="R3395" s="29" t="n">
        <f aca="true">IF(O3395="","",O3395-TODAY())</f>
        <v>304</v>
      </c>
      <c r="S3395" s="29" t="str">
        <f aca="false">IF(C3395="&lt;&lt; vazio &gt;&gt;","VAZIA",IF(AND(O3395&lt;&gt;"",R3395&lt;0),"VENCIDO",IF(AND(O3395&lt;&gt;"",R3395&lt;=Parametros!$B$10),"PRÓX. VENCIMENTO",IF(F3395="Q","QUALIDADE",IF(F3395="S","BLOQUEADO",IF(F3395="R","RESTRITO/DEVOLUÇÃO",IF(OR(N3395="QUAR",N3395="QRES"),"QUARENTENA",IF(OR(B3395="DESCARTE",B3395="DEVOLUÇÃO"),"DESCARTE/DEVOLUÇÃO",IF(AND(D3395="",K3395&lt;&gt;""),"SEM LOTE",IF(AND(Q3395&lt;&gt;"",Q3395&gt;=Parametros!$B$11),"PARADO/SEM GIRO","OK"))))))))))</f>
        <v>RESTRITO/DEVOLUÇÃO</v>
      </c>
      <c r="T3395" s="29" t="str">
        <f aca="false">IF(AND($S3395="PARADO/SEM GIRO",$K3395="KG",OR(Painel!$B$5="(Todos)",A3395=Painel!$B$5)*OR(Painel!$E$5="(Todos)",P3395=Painel!$E$5)),$J3395+ROW()/10000000,"")</f>
        <v/>
      </c>
      <c r="U3395" s="29" t="str">
        <f aca="false">IF(AND($S3395="VENCIDO",$K3395="KG",OR(Painel!$B$5="(Todos)",A3395=Painel!$B$5)*OR(Painel!$E$5="(Todos)",P3395=Painel!$E$5)),$J3395+ROW()/10000000,"")</f>
        <v/>
      </c>
    </row>
    <row r="3396" customFormat="false" ht="15" hidden="false" customHeight="false" outlineLevel="0" collapsed="false">
      <c r="A3396" s="29" t="s">
        <v>55</v>
      </c>
      <c r="B3396" s="29" t="s">
        <v>6212</v>
      </c>
      <c r="C3396" s="29" t="s">
        <v>152</v>
      </c>
      <c r="D3396" s="29" t="s">
        <v>5031</v>
      </c>
      <c r="E3396" s="29" t="n">
        <v>377</v>
      </c>
      <c r="F3396" s="29" t="s">
        <v>137</v>
      </c>
      <c r="G3396" s="29" t="s">
        <v>6320</v>
      </c>
      <c r="H3396" s="30" t="n">
        <v>136.35</v>
      </c>
      <c r="I3396" s="31" t="n">
        <v>46241</v>
      </c>
      <c r="J3396" s="30" t="n">
        <v>136.35</v>
      </c>
      <c r="K3396" s="29" t="s">
        <v>120</v>
      </c>
      <c r="L3396" s="29" t="s">
        <v>4450</v>
      </c>
      <c r="M3396" s="29"/>
      <c r="N3396" s="29" t="s">
        <v>122</v>
      </c>
      <c r="O3396" s="31" t="n">
        <v>46590</v>
      </c>
      <c r="P3396" s="29" t="s">
        <v>123</v>
      </c>
      <c r="Q3396" s="29" t="n">
        <f aca="false">IFERROR(VALUE(L3396),"")</f>
        <v>44</v>
      </c>
      <c r="R3396" s="29" t="n">
        <f aca="true">IF(O3396="","",O3396-TODAY())</f>
        <v>305</v>
      </c>
      <c r="S3396" s="29" t="str">
        <f aca="false">IF(C3396="&lt;&lt; vazio &gt;&gt;","VAZIA",IF(AND(O3396&lt;&gt;"",R3396&lt;0),"VENCIDO",IF(AND(O3396&lt;&gt;"",R3396&lt;=Parametros!$B$10),"PRÓX. VENCIMENTO",IF(F3396="Q","QUALIDADE",IF(F3396="S","BLOQUEADO",IF(F3396="R","RESTRITO/DEVOLUÇÃO",IF(OR(N3396="QUAR",N3396="QRES"),"QUARENTENA",IF(OR(B3396="DESCARTE",B3396="DEVOLUÇÃO"),"DESCARTE/DEVOLUÇÃO",IF(AND(D3396="",K3396&lt;&gt;""),"SEM LOTE",IF(AND(Q3396&lt;&gt;"",Q3396&gt;=Parametros!$B$11),"PARADO/SEM GIRO","OK"))))))))))</f>
        <v>BLOQUEADO</v>
      </c>
      <c r="T3396" s="29" t="str">
        <f aca="false">IF(AND($S3396="PARADO/SEM GIRO",$K3396="KG",OR(Painel!$B$5="(Todos)",A3396=Painel!$B$5)*OR(Painel!$E$5="(Todos)",P3396=Painel!$E$5)),$J3396+ROW()/10000000,"")</f>
        <v/>
      </c>
      <c r="U3396" s="29" t="str">
        <f aca="false">IF(AND($S3396="VENCIDO",$K3396="KG",OR(Painel!$B$5="(Todos)",A3396=Painel!$B$5)*OR(Painel!$E$5="(Todos)",P3396=Painel!$E$5)),$J3396+ROW()/10000000,"")</f>
        <v/>
      </c>
    </row>
    <row r="3397" customFormat="false" ht="15" hidden="false" customHeight="false" outlineLevel="0" collapsed="false">
      <c r="A3397" s="29" t="s">
        <v>55</v>
      </c>
      <c r="B3397" s="29" t="s">
        <v>6212</v>
      </c>
      <c r="C3397" s="29" t="s">
        <v>152</v>
      </c>
      <c r="D3397" s="29" t="s">
        <v>6321</v>
      </c>
      <c r="E3397" s="29" t="n">
        <v>377</v>
      </c>
      <c r="F3397" s="29" t="s">
        <v>137</v>
      </c>
      <c r="G3397" s="29" t="s">
        <v>6322</v>
      </c>
      <c r="H3397" s="30" t="n">
        <v>10.1</v>
      </c>
      <c r="I3397" s="31" t="n">
        <v>46241</v>
      </c>
      <c r="J3397" s="30" t="n">
        <v>10.1</v>
      </c>
      <c r="K3397" s="29" t="s">
        <v>120</v>
      </c>
      <c r="L3397" s="29" t="s">
        <v>4450</v>
      </c>
      <c r="M3397" s="29"/>
      <c r="N3397" s="29" t="s">
        <v>122</v>
      </c>
      <c r="O3397" s="31" t="n">
        <v>46659</v>
      </c>
      <c r="P3397" s="29" t="s">
        <v>123</v>
      </c>
      <c r="Q3397" s="29" t="n">
        <f aca="false">IFERROR(VALUE(L3397),"")</f>
        <v>44</v>
      </c>
      <c r="R3397" s="29" t="n">
        <f aca="true">IF(O3397="","",O3397-TODAY())</f>
        <v>374</v>
      </c>
      <c r="S3397" s="29" t="str">
        <f aca="false">IF(C3397="&lt;&lt; vazio &gt;&gt;","VAZIA",IF(AND(O3397&lt;&gt;"",R3397&lt;0),"VENCIDO",IF(AND(O3397&lt;&gt;"",R3397&lt;=Parametros!$B$10),"PRÓX. VENCIMENTO",IF(F3397="Q","QUALIDADE",IF(F3397="S","BLOQUEADO",IF(F3397="R","RESTRITO/DEVOLUÇÃO",IF(OR(N3397="QUAR",N3397="QRES"),"QUARENTENA",IF(OR(B3397="DESCARTE",B3397="DEVOLUÇÃO"),"DESCARTE/DEVOLUÇÃO",IF(AND(D3397="",K3397&lt;&gt;""),"SEM LOTE",IF(AND(Q3397&lt;&gt;"",Q3397&gt;=Parametros!$B$11),"PARADO/SEM GIRO","OK"))))))))))</f>
        <v>BLOQUEADO</v>
      </c>
      <c r="T3397" s="29" t="str">
        <f aca="false">IF(AND($S3397="PARADO/SEM GIRO",$K3397="KG",OR(Painel!$B$5="(Todos)",A3397=Painel!$B$5)*OR(Painel!$E$5="(Todos)",P3397=Painel!$E$5)),$J3397+ROW()/10000000,"")</f>
        <v/>
      </c>
      <c r="U3397" s="29" t="str">
        <f aca="false">IF(AND($S3397="VENCIDO",$K3397="KG",OR(Painel!$B$5="(Todos)",A3397=Painel!$B$5)*OR(Painel!$E$5="(Todos)",P3397=Painel!$E$5)),$J3397+ROW()/10000000,"")</f>
        <v/>
      </c>
    </row>
    <row r="3398" customFormat="false" ht="15" hidden="false" customHeight="false" outlineLevel="0" collapsed="false">
      <c r="A3398" s="29" t="s">
        <v>55</v>
      </c>
      <c r="B3398" s="29" t="s">
        <v>6212</v>
      </c>
      <c r="C3398" s="29" t="s">
        <v>300</v>
      </c>
      <c r="D3398" s="29" t="s">
        <v>6323</v>
      </c>
      <c r="E3398" s="29" t="n">
        <v>377</v>
      </c>
      <c r="F3398" s="29" t="s">
        <v>189</v>
      </c>
      <c r="G3398" s="29" t="s">
        <v>6324</v>
      </c>
      <c r="H3398" s="30" t="n">
        <v>42</v>
      </c>
      <c r="I3398" s="31" t="n">
        <v>46261</v>
      </c>
      <c r="J3398" s="30" t="n">
        <v>42</v>
      </c>
      <c r="K3398" s="29" t="s">
        <v>120</v>
      </c>
      <c r="L3398" s="29" t="s">
        <v>938</v>
      </c>
      <c r="M3398" s="29"/>
      <c r="N3398" s="29" t="s">
        <v>122</v>
      </c>
      <c r="O3398" s="31" t="n">
        <v>46532</v>
      </c>
      <c r="P3398" s="29" t="s">
        <v>123</v>
      </c>
      <c r="Q3398" s="29" t="n">
        <f aca="false">IFERROR(VALUE(L3398),"")</f>
        <v>24</v>
      </c>
      <c r="R3398" s="29" t="n">
        <f aca="true">IF(O3398="","",O3398-TODAY())</f>
        <v>247</v>
      </c>
      <c r="S3398" s="29" t="str">
        <f aca="false">IF(C3398="&lt;&lt; vazio &gt;&gt;","VAZIA",IF(AND(O3398&lt;&gt;"",R3398&lt;0),"VENCIDO",IF(AND(O3398&lt;&gt;"",R3398&lt;=Parametros!$B$10),"PRÓX. VENCIMENTO",IF(F3398="Q","QUALIDADE",IF(F3398="S","BLOQUEADO",IF(F3398="R","RESTRITO/DEVOLUÇÃO",IF(OR(N3398="QUAR",N3398="QRES"),"QUARENTENA",IF(OR(B3398="DESCARTE",B3398="DEVOLUÇÃO"),"DESCARTE/DEVOLUÇÃO",IF(AND(D3398="",K3398&lt;&gt;""),"SEM LOTE",IF(AND(Q3398&lt;&gt;"",Q3398&gt;=Parametros!$B$11),"PARADO/SEM GIRO","OK"))))))))))</f>
        <v>RESTRITO/DEVOLUÇÃO</v>
      </c>
      <c r="T3398" s="29" t="str">
        <f aca="false">IF(AND($S3398="PARADO/SEM GIRO",$K3398="KG",OR(Painel!$B$5="(Todos)",A3398=Painel!$B$5)*OR(Painel!$E$5="(Todos)",P3398=Painel!$E$5)),$J3398+ROW()/10000000,"")</f>
        <v/>
      </c>
      <c r="U3398" s="29" t="str">
        <f aca="false">IF(AND($S3398="VENCIDO",$K3398="KG",OR(Painel!$B$5="(Todos)",A3398=Painel!$B$5)*OR(Painel!$E$5="(Todos)",P3398=Painel!$E$5)),$J3398+ROW()/10000000,"")</f>
        <v/>
      </c>
    </row>
    <row r="3399" customFormat="false" ht="15" hidden="false" customHeight="false" outlineLevel="0" collapsed="false">
      <c r="A3399" s="29" t="s">
        <v>55</v>
      </c>
      <c r="B3399" s="29" t="s">
        <v>6212</v>
      </c>
      <c r="C3399" s="29" t="s">
        <v>300</v>
      </c>
      <c r="D3399" s="29" t="s">
        <v>6325</v>
      </c>
      <c r="E3399" s="29" t="n">
        <v>377</v>
      </c>
      <c r="F3399" s="29" t="s">
        <v>137</v>
      </c>
      <c r="G3399" s="29" t="s">
        <v>6326</v>
      </c>
      <c r="H3399" s="30" t="n">
        <v>10.5</v>
      </c>
      <c r="I3399" s="31" t="n">
        <v>46241</v>
      </c>
      <c r="J3399" s="30" t="n">
        <v>10.5</v>
      </c>
      <c r="K3399" s="29" t="s">
        <v>120</v>
      </c>
      <c r="L3399" s="29" t="s">
        <v>4450</v>
      </c>
      <c r="M3399" s="29"/>
      <c r="N3399" s="29" t="s">
        <v>122</v>
      </c>
      <c r="O3399" s="31" t="n">
        <v>46533</v>
      </c>
      <c r="P3399" s="29" t="s">
        <v>123</v>
      </c>
      <c r="Q3399" s="29" t="n">
        <f aca="false">IFERROR(VALUE(L3399),"")</f>
        <v>44</v>
      </c>
      <c r="R3399" s="29" t="n">
        <f aca="true">IF(O3399="","",O3399-TODAY())</f>
        <v>248</v>
      </c>
      <c r="S3399" s="29" t="str">
        <f aca="false">IF(C3399="&lt;&lt; vazio &gt;&gt;","VAZIA",IF(AND(O3399&lt;&gt;"",R3399&lt;0),"VENCIDO",IF(AND(O3399&lt;&gt;"",R3399&lt;=Parametros!$B$10),"PRÓX. VENCIMENTO",IF(F3399="Q","QUALIDADE",IF(F3399="S","BLOQUEADO",IF(F3399="R","RESTRITO/DEVOLUÇÃO",IF(OR(N3399="QUAR",N3399="QRES"),"QUARENTENA",IF(OR(B3399="DESCARTE",B3399="DEVOLUÇÃO"),"DESCARTE/DEVOLUÇÃO",IF(AND(D3399="",K3399&lt;&gt;""),"SEM LOTE",IF(AND(Q3399&lt;&gt;"",Q3399&gt;=Parametros!$B$11),"PARADO/SEM GIRO","OK"))))))))))</f>
        <v>BLOQUEADO</v>
      </c>
      <c r="T3399" s="29" t="str">
        <f aca="false">IF(AND($S3399="PARADO/SEM GIRO",$K3399="KG",OR(Painel!$B$5="(Todos)",A3399=Painel!$B$5)*OR(Painel!$E$5="(Todos)",P3399=Painel!$E$5)),$J3399+ROW()/10000000,"")</f>
        <v/>
      </c>
      <c r="U3399" s="29" t="str">
        <f aca="false">IF(AND($S3399="VENCIDO",$K3399="KG",OR(Painel!$B$5="(Todos)",A3399=Painel!$B$5)*OR(Painel!$E$5="(Todos)",P3399=Painel!$E$5)),$J3399+ROW()/10000000,"")</f>
        <v/>
      </c>
    </row>
    <row r="3400" customFormat="false" ht="15" hidden="false" customHeight="false" outlineLevel="0" collapsed="false">
      <c r="A3400" s="29" t="s">
        <v>55</v>
      </c>
      <c r="B3400" s="29" t="s">
        <v>6212</v>
      </c>
      <c r="C3400" s="29" t="s">
        <v>131</v>
      </c>
      <c r="D3400" s="29" t="s">
        <v>132</v>
      </c>
      <c r="E3400" s="29" t="n">
        <v>377</v>
      </c>
      <c r="F3400" s="29" t="s">
        <v>137</v>
      </c>
      <c r="G3400" s="29" t="s">
        <v>6327</v>
      </c>
      <c r="H3400" s="30" t="n">
        <v>10.1</v>
      </c>
      <c r="I3400" s="31" t="n">
        <v>46272</v>
      </c>
      <c r="J3400" s="30" t="n">
        <v>10.1</v>
      </c>
      <c r="K3400" s="29" t="s">
        <v>120</v>
      </c>
      <c r="L3400" s="29" t="s">
        <v>126</v>
      </c>
      <c r="M3400" s="29"/>
      <c r="N3400" s="29" t="s">
        <v>134</v>
      </c>
      <c r="O3400" s="31" t="n">
        <v>46353</v>
      </c>
      <c r="P3400" s="29" t="s">
        <v>123</v>
      </c>
      <c r="Q3400" s="29" t="n">
        <f aca="false">IFERROR(VALUE(L3400),"")</f>
        <v>13</v>
      </c>
      <c r="R3400" s="29" t="n">
        <f aca="true">IF(O3400="","",O3400-TODAY())</f>
        <v>68</v>
      </c>
      <c r="S3400" s="29" t="str">
        <f aca="false">IF(C3400="&lt;&lt; vazio &gt;&gt;","VAZIA",IF(AND(O3400&lt;&gt;"",R3400&lt;0),"VENCIDO",IF(AND(O3400&lt;&gt;"",R3400&lt;=Parametros!$B$10),"PRÓX. VENCIMENTO",IF(F3400="Q","QUALIDADE",IF(F3400="S","BLOQUEADO",IF(F3400="R","RESTRITO/DEVOLUÇÃO",IF(OR(N3400="QUAR",N3400="QRES"),"QUARENTENA",IF(OR(B3400="DESCARTE",B3400="DEVOLUÇÃO"),"DESCARTE/DEVOLUÇÃO",IF(AND(D3400="",K3400&lt;&gt;""),"SEM LOTE",IF(AND(Q3400&lt;&gt;"",Q3400&gt;=Parametros!$B$11),"PARADO/SEM GIRO","OK"))))))))))</f>
        <v>BLOQUEADO</v>
      </c>
      <c r="T3400" s="29" t="str">
        <f aca="false">IF(AND($S3400="PARADO/SEM GIRO",$K3400="KG",OR(Painel!$B$5="(Todos)",A3400=Painel!$B$5)*OR(Painel!$E$5="(Todos)",P3400=Painel!$E$5)),$J3400+ROW()/10000000,"")</f>
        <v/>
      </c>
      <c r="U3400" s="29" t="str">
        <f aca="false">IF(AND($S3400="VENCIDO",$K3400="KG",OR(Painel!$B$5="(Todos)",A3400=Painel!$B$5)*OR(Painel!$E$5="(Todos)",P3400=Painel!$E$5)),$J3400+ROW()/10000000,"")</f>
        <v/>
      </c>
    </row>
    <row r="3401" customFormat="false" ht="15" hidden="false" customHeight="false" outlineLevel="0" collapsed="false">
      <c r="A3401" s="29" t="s">
        <v>55</v>
      </c>
      <c r="B3401" s="29" t="s">
        <v>6212</v>
      </c>
      <c r="C3401" s="29" t="s">
        <v>131</v>
      </c>
      <c r="D3401" s="29" t="s">
        <v>5043</v>
      </c>
      <c r="E3401" s="29" t="n">
        <v>377</v>
      </c>
      <c r="F3401" s="29" t="s">
        <v>137</v>
      </c>
      <c r="G3401" s="29" t="s">
        <v>6328</v>
      </c>
      <c r="H3401" s="30" t="n">
        <v>10.1</v>
      </c>
      <c r="I3401" s="31" t="n">
        <v>46241</v>
      </c>
      <c r="J3401" s="30" t="n">
        <v>10.1</v>
      </c>
      <c r="K3401" s="29" t="s">
        <v>120</v>
      </c>
      <c r="L3401" s="29" t="s">
        <v>4450</v>
      </c>
      <c r="M3401" s="29"/>
      <c r="N3401" s="29" t="s">
        <v>122</v>
      </c>
      <c r="O3401" s="31" t="n">
        <v>46473</v>
      </c>
      <c r="P3401" s="29" t="s">
        <v>123</v>
      </c>
      <c r="Q3401" s="29" t="n">
        <f aca="false">IFERROR(VALUE(L3401),"")</f>
        <v>44</v>
      </c>
      <c r="R3401" s="29" t="n">
        <f aca="true">IF(O3401="","",O3401-TODAY())</f>
        <v>188</v>
      </c>
      <c r="S3401" s="29" t="str">
        <f aca="false">IF(C3401="&lt;&lt; vazio &gt;&gt;","VAZIA",IF(AND(O3401&lt;&gt;"",R3401&lt;0),"VENCIDO",IF(AND(O3401&lt;&gt;"",R3401&lt;=Parametros!$B$10),"PRÓX. VENCIMENTO",IF(F3401="Q","QUALIDADE",IF(F3401="S","BLOQUEADO",IF(F3401="R","RESTRITO/DEVOLUÇÃO",IF(OR(N3401="QUAR",N3401="QRES"),"QUARENTENA",IF(OR(B3401="DESCARTE",B3401="DEVOLUÇÃO"),"DESCARTE/DEVOLUÇÃO",IF(AND(D3401="",K3401&lt;&gt;""),"SEM LOTE",IF(AND(Q3401&lt;&gt;"",Q3401&gt;=Parametros!$B$11),"PARADO/SEM GIRO","OK"))))))))))</f>
        <v>BLOQUEADO</v>
      </c>
      <c r="T3401" s="29" t="str">
        <f aca="false">IF(AND($S3401="PARADO/SEM GIRO",$K3401="KG",OR(Painel!$B$5="(Todos)",A3401=Painel!$B$5)*OR(Painel!$E$5="(Todos)",P3401=Painel!$E$5)),$J3401+ROW()/10000000,"")</f>
        <v/>
      </c>
      <c r="U3401" s="29" t="str">
        <f aca="false">IF(AND($S3401="VENCIDO",$K3401="KG",OR(Painel!$B$5="(Todos)",A3401=Painel!$B$5)*OR(Painel!$E$5="(Todos)",P3401=Painel!$E$5)),$J3401+ROW()/10000000,"")</f>
        <v/>
      </c>
    </row>
    <row r="3402" customFormat="false" ht="15" hidden="false" customHeight="false" outlineLevel="0" collapsed="false">
      <c r="A3402" s="29" t="s">
        <v>55</v>
      </c>
      <c r="B3402" s="29" t="s">
        <v>6212</v>
      </c>
      <c r="C3402" s="29" t="s">
        <v>131</v>
      </c>
      <c r="D3402" s="29" t="s">
        <v>5045</v>
      </c>
      <c r="E3402" s="29" t="n">
        <v>377</v>
      </c>
      <c r="F3402" s="29" t="s">
        <v>189</v>
      </c>
      <c r="G3402" s="29" t="s">
        <v>6329</v>
      </c>
      <c r="H3402" s="30" t="n">
        <v>131.3</v>
      </c>
      <c r="I3402" s="31" t="n">
        <v>46261</v>
      </c>
      <c r="J3402" s="30" t="n">
        <v>131.3</v>
      </c>
      <c r="K3402" s="29" t="s">
        <v>120</v>
      </c>
      <c r="L3402" s="29" t="s">
        <v>938</v>
      </c>
      <c r="M3402" s="29"/>
      <c r="N3402" s="29" t="s">
        <v>122</v>
      </c>
      <c r="O3402" s="31" t="n">
        <v>46593</v>
      </c>
      <c r="P3402" s="29" t="s">
        <v>123</v>
      </c>
      <c r="Q3402" s="29" t="n">
        <f aca="false">IFERROR(VALUE(L3402),"")</f>
        <v>24</v>
      </c>
      <c r="R3402" s="29" t="n">
        <f aca="true">IF(O3402="","",O3402-TODAY())</f>
        <v>308</v>
      </c>
      <c r="S3402" s="29" t="str">
        <f aca="false">IF(C3402="&lt;&lt; vazio &gt;&gt;","VAZIA",IF(AND(O3402&lt;&gt;"",R3402&lt;0),"VENCIDO",IF(AND(O3402&lt;&gt;"",R3402&lt;=Parametros!$B$10),"PRÓX. VENCIMENTO",IF(F3402="Q","QUALIDADE",IF(F3402="S","BLOQUEADO",IF(F3402="R","RESTRITO/DEVOLUÇÃO",IF(OR(N3402="QUAR",N3402="QRES"),"QUARENTENA",IF(OR(B3402="DESCARTE",B3402="DEVOLUÇÃO"),"DESCARTE/DEVOLUÇÃO",IF(AND(D3402="",K3402&lt;&gt;""),"SEM LOTE",IF(AND(Q3402&lt;&gt;"",Q3402&gt;=Parametros!$B$11),"PARADO/SEM GIRO","OK"))))))))))</f>
        <v>RESTRITO/DEVOLUÇÃO</v>
      </c>
      <c r="T3402" s="29" t="str">
        <f aca="false">IF(AND($S3402="PARADO/SEM GIRO",$K3402="KG",OR(Painel!$B$5="(Todos)",A3402=Painel!$B$5)*OR(Painel!$E$5="(Todos)",P3402=Painel!$E$5)),$J3402+ROW()/10000000,"")</f>
        <v/>
      </c>
      <c r="U3402" s="29" t="str">
        <f aca="false">IF(AND($S3402="VENCIDO",$K3402="KG",OR(Painel!$B$5="(Todos)",A3402=Painel!$B$5)*OR(Painel!$E$5="(Todos)",P3402=Painel!$E$5)),$J3402+ROW()/10000000,"")</f>
        <v/>
      </c>
    </row>
    <row r="3403" customFormat="false" ht="15" hidden="false" customHeight="false" outlineLevel="0" collapsed="false">
      <c r="A3403" s="29" t="s">
        <v>55</v>
      </c>
      <c r="B3403" s="29" t="s">
        <v>6212</v>
      </c>
      <c r="C3403" s="29" t="s">
        <v>303</v>
      </c>
      <c r="D3403" s="29" t="s">
        <v>6330</v>
      </c>
      <c r="E3403" s="29" t="n">
        <v>377</v>
      </c>
      <c r="F3403" s="29" t="s">
        <v>189</v>
      </c>
      <c r="G3403" s="29" t="s">
        <v>6331</v>
      </c>
      <c r="H3403" s="30" t="n">
        <v>10.1</v>
      </c>
      <c r="I3403" s="31" t="n">
        <v>46261</v>
      </c>
      <c r="J3403" s="30" t="n">
        <v>10.1</v>
      </c>
      <c r="K3403" s="29" t="s">
        <v>120</v>
      </c>
      <c r="L3403" s="29" t="s">
        <v>938</v>
      </c>
      <c r="M3403" s="29"/>
      <c r="N3403" s="29" t="s">
        <v>122</v>
      </c>
      <c r="O3403" s="31" t="n">
        <v>46366</v>
      </c>
      <c r="P3403" s="29" t="s">
        <v>123</v>
      </c>
      <c r="Q3403" s="29" t="n">
        <f aca="false">IFERROR(VALUE(L3403),"")</f>
        <v>24</v>
      </c>
      <c r="R3403" s="29" t="n">
        <f aca="true">IF(O3403="","",O3403-TODAY())</f>
        <v>81</v>
      </c>
      <c r="S3403" s="29" t="str">
        <f aca="false">IF(C3403="&lt;&lt; vazio &gt;&gt;","VAZIA",IF(AND(O3403&lt;&gt;"",R3403&lt;0),"VENCIDO",IF(AND(O3403&lt;&gt;"",R3403&lt;=Parametros!$B$10),"PRÓX. VENCIMENTO",IF(F3403="Q","QUALIDADE",IF(F3403="S","BLOQUEADO",IF(F3403="R","RESTRITO/DEVOLUÇÃO",IF(OR(N3403="QUAR",N3403="QRES"),"QUARENTENA",IF(OR(B3403="DESCARTE",B3403="DEVOLUÇÃO"),"DESCARTE/DEVOLUÇÃO",IF(AND(D3403="",K3403&lt;&gt;""),"SEM LOTE",IF(AND(Q3403&lt;&gt;"",Q3403&gt;=Parametros!$B$11),"PARADO/SEM GIRO","OK"))))))))))</f>
        <v>RESTRITO/DEVOLUÇÃO</v>
      </c>
      <c r="T3403" s="29" t="str">
        <f aca="false">IF(AND($S3403="PARADO/SEM GIRO",$K3403="KG",OR(Painel!$B$5="(Todos)",A3403=Painel!$B$5)*OR(Painel!$E$5="(Todos)",P3403=Painel!$E$5)),$J3403+ROW()/10000000,"")</f>
        <v/>
      </c>
      <c r="U3403" s="29" t="str">
        <f aca="false">IF(AND($S3403="VENCIDO",$K3403="KG",OR(Painel!$B$5="(Todos)",A3403=Painel!$B$5)*OR(Painel!$E$5="(Todos)",P3403=Painel!$E$5)),$J3403+ROW()/10000000,"")</f>
        <v/>
      </c>
    </row>
    <row r="3404" customFormat="false" ht="15" hidden="false" customHeight="false" outlineLevel="0" collapsed="false">
      <c r="A3404" s="29" t="s">
        <v>55</v>
      </c>
      <c r="B3404" s="29" t="s">
        <v>6212</v>
      </c>
      <c r="C3404" s="29" t="s">
        <v>303</v>
      </c>
      <c r="D3404" s="29" t="s">
        <v>6332</v>
      </c>
      <c r="E3404" s="29" t="n">
        <v>377</v>
      </c>
      <c r="F3404" s="29" t="s">
        <v>189</v>
      </c>
      <c r="G3404" s="29" t="s">
        <v>6333</v>
      </c>
      <c r="H3404" s="30" t="n">
        <v>20.2</v>
      </c>
      <c r="I3404" s="31" t="n">
        <v>46261</v>
      </c>
      <c r="J3404" s="30" t="n">
        <v>20.2</v>
      </c>
      <c r="K3404" s="29" t="s">
        <v>120</v>
      </c>
      <c r="L3404" s="29" t="s">
        <v>938</v>
      </c>
      <c r="M3404" s="29"/>
      <c r="N3404" s="29" t="s">
        <v>122</v>
      </c>
      <c r="O3404" s="31" t="n">
        <v>46367</v>
      </c>
      <c r="P3404" s="29" t="s">
        <v>123</v>
      </c>
      <c r="Q3404" s="29" t="n">
        <f aca="false">IFERROR(VALUE(L3404),"")</f>
        <v>24</v>
      </c>
      <c r="R3404" s="29" t="n">
        <f aca="true">IF(O3404="","",O3404-TODAY())</f>
        <v>82</v>
      </c>
      <c r="S3404" s="29" t="str">
        <f aca="false">IF(C3404="&lt;&lt; vazio &gt;&gt;","VAZIA",IF(AND(O3404&lt;&gt;"",R3404&lt;0),"VENCIDO",IF(AND(O3404&lt;&gt;"",R3404&lt;=Parametros!$B$10),"PRÓX. VENCIMENTO",IF(F3404="Q","QUALIDADE",IF(F3404="S","BLOQUEADO",IF(F3404="R","RESTRITO/DEVOLUÇÃO",IF(OR(N3404="QUAR",N3404="QRES"),"QUARENTENA",IF(OR(B3404="DESCARTE",B3404="DEVOLUÇÃO"),"DESCARTE/DEVOLUÇÃO",IF(AND(D3404="",K3404&lt;&gt;""),"SEM LOTE",IF(AND(Q3404&lt;&gt;"",Q3404&gt;=Parametros!$B$11),"PARADO/SEM GIRO","OK"))))))))))</f>
        <v>RESTRITO/DEVOLUÇÃO</v>
      </c>
      <c r="T3404" s="29" t="str">
        <f aca="false">IF(AND($S3404="PARADO/SEM GIRO",$K3404="KG",OR(Painel!$B$5="(Todos)",A3404=Painel!$B$5)*OR(Painel!$E$5="(Todos)",P3404=Painel!$E$5)),$J3404+ROW()/10000000,"")</f>
        <v/>
      </c>
      <c r="U3404" s="29" t="str">
        <f aca="false">IF(AND($S3404="VENCIDO",$K3404="KG",OR(Painel!$B$5="(Todos)",A3404=Painel!$B$5)*OR(Painel!$E$5="(Todos)",P3404=Painel!$E$5)),$J3404+ROW()/10000000,"")</f>
        <v/>
      </c>
    </row>
    <row r="3405" customFormat="false" ht="15" hidden="false" customHeight="false" outlineLevel="0" collapsed="false">
      <c r="A3405" s="29" t="s">
        <v>55</v>
      </c>
      <c r="B3405" s="29" t="s">
        <v>6212</v>
      </c>
      <c r="C3405" s="29" t="s">
        <v>303</v>
      </c>
      <c r="D3405" s="29" t="s">
        <v>6334</v>
      </c>
      <c r="E3405" s="29" t="n">
        <v>377</v>
      </c>
      <c r="F3405" s="29" t="s">
        <v>189</v>
      </c>
      <c r="G3405" s="29" t="s">
        <v>6335</v>
      </c>
      <c r="H3405" s="30" t="n">
        <v>30.3</v>
      </c>
      <c r="I3405" s="31" t="n">
        <v>46261</v>
      </c>
      <c r="J3405" s="30" t="n">
        <v>30.3</v>
      </c>
      <c r="K3405" s="29" t="s">
        <v>120</v>
      </c>
      <c r="L3405" s="29" t="s">
        <v>938</v>
      </c>
      <c r="M3405" s="29"/>
      <c r="N3405" s="29" t="s">
        <v>122</v>
      </c>
      <c r="O3405" s="31" t="n">
        <v>46600</v>
      </c>
      <c r="P3405" s="29" t="s">
        <v>123</v>
      </c>
      <c r="Q3405" s="29" t="n">
        <f aca="false">IFERROR(VALUE(L3405),"")</f>
        <v>24</v>
      </c>
      <c r="R3405" s="29" t="n">
        <f aca="true">IF(O3405="","",O3405-TODAY())</f>
        <v>315</v>
      </c>
      <c r="S3405" s="29" t="str">
        <f aca="false">IF(C3405="&lt;&lt; vazio &gt;&gt;","VAZIA",IF(AND(O3405&lt;&gt;"",R3405&lt;0),"VENCIDO",IF(AND(O3405&lt;&gt;"",R3405&lt;=Parametros!$B$10),"PRÓX. VENCIMENTO",IF(F3405="Q","QUALIDADE",IF(F3405="S","BLOQUEADO",IF(F3405="R","RESTRITO/DEVOLUÇÃO",IF(OR(N3405="QUAR",N3405="QRES"),"QUARENTENA",IF(OR(B3405="DESCARTE",B3405="DEVOLUÇÃO"),"DESCARTE/DEVOLUÇÃO",IF(AND(D3405="",K3405&lt;&gt;""),"SEM LOTE",IF(AND(Q3405&lt;&gt;"",Q3405&gt;=Parametros!$B$11),"PARADO/SEM GIRO","OK"))))))))))</f>
        <v>RESTRITO/DEVOLUÇÃO</v>
      </c>
      <c r="T3405" s="29" t="str">
        <f aca="false">IF(AND($S3405="PARADO/SEM GIRO",$K3405="KG",OR(Painel!$B$5="(Todos)",A3405=Painel!$B$5)*OR(Painel!$E$5="(Todos)",P3405=Painel!$E$5)),$J3405+ROW()/10000000,"")</f>
        <v/>
      </c>
      <c r="U3405" s="29" t="str">
        <f aca="false">IF(AND($S3405="VENCIDO",$K3405="KG",OR(Painel!$B$5="(Todos)",A3405=Painel!$B$5)*OR(Painel!$E$5="(Todos)",P3405=Painel!$E$5)),$J3405+ROW()/10000000,"")</f>
        <v/>
      </c>
    </row>
    <row r="3406" customFormat="false" ht="15" hidden="false" customHeight="false" outlineLevel="0" collapsed="false">
      <c r="A3406" s="29" t="s">
        <v>55</v>
      </c>
      <c r="B3406" s="29" t="s">
        <v>6212</v>
      </c>
      <c r="C3406" s="29" t="s">
        <v>486</v>
      </c>
      <c r="D3406" s="29" t="s">
        <v>5732</v>
      </c>
      <c r="E3406" s="29" t="n">
        <v>377</v>
      </c>
      <c r="F3406" s="29" t="s">
        <v>137</v>
      </c>
      <c r="G3406" s="29" t="s">
        <v>6336</v>
      </c>
      <c r="H3406" s="30" t="n">
        <v>21</v>
      </c>
      <c r="I3406" s="31" t="n">
        <v>46241</v>
      </c>
      <c r="J3406" s="30" t="n">
        <v>21</v>
      </c>
      <c r="K3406" s="29" t="s">
        <v>120</v>
      </c>
      <c r="L3406" s="29" t="s">
        <v>4450</v>
      </c>
      <c r="M3406" s="29"/>
      <c r="N3406" s="29" t="s">
        <v>122</v>
      </c>
      <c r="O3406" s="31" t="n">
        <v>46600</v>
      </c>
      <c r="P3406" s="29" t="s">
        <v>123</v>
      </c>
      <c r="Q3406" s="29" t="n">
        <f aca="false">IFERROR(VALUE(L3406),"")</f>
        <v>44</v>
      </c>
      <c r="R3406" s="29" t="n">
        <f aca="true">IF(O3406="","",O3406-TODAY())</f>
        <v>315</v>
      </c>
      <c r="S3406" s="29" t="str">
        <f aca="false">IF(C3406="&lt;&lt; vazio &gt;&gt;","VAZIA",IF(AND(O3406&lt;&gt;"",R3406&lt;0),"VENCIDO",IF(AND(O3406&lt;&gt;"",R3406&lt;=Parametros!$B$10),"PRÓX. VENCIMENTO",IF(F3406="Q","QUALIDADE",IF(F3406="S","BLOQUEADO",IF(F3406="R","RESTRITO/DEVOLUÇÃO",IF(OR(N3406="QUAR",N3406="QRES"),"QUARENTENA",IF(OR(B3406="DESCARTE",B3406="DEVOLUÇÃO"),"DESCARTE/DEVOLUÇÃO",IF(AND(D3406="",K3406&lt;&gt;""),"SEM LOTE",IF(AND(Q3406&lt;&gt;"",Q3406&gt;=Parametros!$B$11),"PARADO/SEM GIRO","OK"))))))))))</f>
        <v>BLOQUEADO</v>
      </c>
      <c r="T3406" s="29" t="str">
        <f aca="false">IF(AND($S3406="PARADO/SEM GIRO",$K3406="KG",OR(Painel!$B$5="(Todos)",A3406=Painel!$B$5)*OR(Painel!$E$5="(Todos)",P3406=Painel!$E$5)),$J3406+ROW()/10000000,"")</f>
        <v/>
      </c>
      <c r="U3406" s="29" t="str">
        <f aca="false">IF(AND($S3406="VENCIDO",$K3406="KG",OR(Painel!$B$5="(Todos)",A3406=Painel!$B$5)*OR(Painel!$E$5="(Todos)",P3406=Painel!$E$5)),$J3406+ROW()/10000000,"")</f>
        <v/>
      </c>
    </row>
    <row r="3407" customFormat="false" ht="15" hidden="false" customHeight="false" outlineLevel="0" collapsed="false">
      <c r="A3407" s="29" t="s">
        <v>55</v>
      </c>
      <c r="B3407" s="29" t="s">
        <v>6212</v>
      </c>
      <c r="C3407" s="29" t="s">
        <v>486</v>
      </c>
      <c r="D3407" s="29" t="s">
        <v>6337</v>
      </c>
      <c r="E3407" s="29" t="n">
        <v>377</v>
      </c>
      <c r="F3407" s="29" t="s">
        <v>189</v>
      </c>
      <c r="G3407" s="29" t="s">
        <v>6338</v>
      </c>
      <c r="H3407" s="30" t="n">
        <v>31.5</v>
      </c>
      <c r="I3407" s="31" t="n">
        <v>46261</v>
      </c>
      <c r="J3407" s="30" t="n">
        <v>31.5</v>
      </c>
      <c r="K3407" s="29" t="s">
        <v>120</v>
      </c>
      <c r="L3407" s="29" t="s">
        <v>938</v>
      </c>
      <c r="M3407" s="29"/>
      <c r="N3407" s="29" t="s">
        <v>122</v>
      </c>
      <c r="O3407" s="31" t="n">
        <v>46646</v>
      </c>
      <c r="P3407" s="29" t="s">
        <v>123</v>
      </c>
      <c r="Q3407" s="29" t="n">
        <f aca="false">IFERROR(VALUE(L3407),"")</f>
        <v>24</v>
      </c>
      <c r="R3407" s="29" t="n">
        <f aca="true">IF(O3407="","",O3407-TODAY())</f>
        <v>361</v>
      </c>
      <c r="S3407" s="29" t="str">
        <f aca="false">IF(C3407="&lt;&lt; vazio &gt;&gt;","VAZIA",IF(AND(O3407&lt;&gt;"",R3407&lt;0),"VENCIDO",IF(AND(O3407&lt;&gt;"",R3407&lt;=Parametros!$B$10),"PRÓX. VENCIMENTO",IF(F3407="Q","QUALIDADE",IF(F3407="S","BLOQUEADO",IF(F3407="R","RESTRITO/DEVOLUÇÃO",IF(OR(N3407="QUAR",N3407="QRES"),"QUARENTENA",IF(OR(B3407="DESCARTE",B3407="DEVOLUÇÃO"),"DESCARTE/DEVOLUÇÃO",IF(AND(D3407="",K3407&lt;&gt;""),"SEM LOTE",IF(AND(Q3407&lt;&gt;"",Q3407&gt;=Parametros!$B$11),"PARADO/SEM GIRO","OK"))))))))))</f>
        <v>RESTRITO/DEVOLUÇÃO</v>
      </c>
      <c r="T3407" s="29" t="str">
        <f aca="false">IF(AND($S3407="PARADO/SEM GIRO",$K3407="KG",OR(Painel!$B$5="(Todos)",A3407=Painel!$B$5)*OR(Painel!$E$5="(Todos)",P3407=Painel!$E$5)),$J3407+ROW()/10000000,"")</f>
        <v/>
      </c>
      <c r="U3407" s="29" t="str">
        <f aca="false">IF(AND($S3407="VENCIDO",$K3407="KG",OR(Painel!$B$5="(Todos)",A3407=Painel!$B$5)*OR(Painel!$E$5="(Todos)",P3407=Painel!$E$5)),$J3407+ROW()/10000000,"")</f>
        <v/>
      </c>
    </row>
    <row r="3408" customFormat="false" ht="15" hidden="false" customHeight="false" outlineLevel="0" collapsed="false">
      <c r="A3408" s="29" t="s">
        <v>55</v>
      </c>
      <c r="B3408" s="29" t="s">
        <v>6212</v>
      </c>
      <c r="C3408" s="29" t="s">
        <v>6339</v>
      </c>
      <c r="D3408" s="29" t="s">
        <v>6340</v>
      </c>
      <c r="E3408" s="29" t="n">
        <v>377</v>
      </c>
      <c r="F3408" s="29" t="s">
        <v>137</v>
      </c>
      <c r="G3408" s="29" t="s">
        <v>6341</v>
      </c>
      <c r="H3408" s="30" t="n">
        <v>530</v>
      </c>
      <c r="I3408" s="31" t="n">
        <v>46241</v>
      </c>
      <c r="J3408" s="30" t="n">
        <v>530</v>
      </c>
      <c r="K3408" s="29" t="s">
        <v>120</v>
      </c>
      <c r="L3408" s="29" t="s">
        <v>4450</v>
      </c>
      <c r="M3408" s="29"/>
      <c r="N3408" s="29" t="s">
        <v>134</v>
      </c>
      <c r="O3408" s="31" t="n">
        <v>46330</v>
      </c>
      <c r="P3408" s="29" t="s">
        <v>123</v>
      </c>
      <c r="Q3408" s="29" t="n">
        <f aca="false">IFERROR(VALUE(L3408),"")</f>
        <v>44</v>
      </c>
      <c r="R3408" s="29" t="n">
        <f aca="true">IF(O3408="","",O3408-TODAY())</f>
        <v>45</v>
      </c>
      <c r="S3408" s="29" t="str">
        <f aca="false">IF(C3408="&lt;&lt; vazio &gt;&gt;","VAZIA",IF(AND(O3408&lt;&gt;"",R3408&lt;0),"VENCIDO",IF(AND(O3408&lt;&gt;"",R3408&lt;=Parametros!$B$10),"PRÓX. VENCIMENTO",IF(F3408="Q","QUALIDADE",IF(F3408="S","BLOQUEADO",IF(F3408="R","RESTRITO/DEVOLUÇÃO",IF(OR(N3408="QUAR",N3408="QRES"),"QUARENTENA",IF(OR(B3408="DESCARTE",B3408="DEVOLUÇÃO"),"DESCARTE/DEVOLUÇÃO",IF(AND(D3408="",K3408&lt;&gt;""),"SEM LOTE",IF(AND(Q3408&lt;&gt;"",Q3408&gt;=Parametros!$B$11),"PARADO/SEM GIRO","OK"))))))))))</f>
        <v>PRÓX. VENCIMENTO</v>
      </c>
      <c r="T3408" s="29" t="str">
        <f aca="false">IF(AND($S3408="PARADO/SEM GIRO",$K3408="KG",OR(Painel!$B$5="(Todos)",A3408=Painel!$B$5)*OR(Painel!$E$5="(Todos)",P3408=Painel!$E$5)),$J3408+ROW()/10000000,"")</f>
        <v/>
      </c>
      <c r="U3408" s="29" t="str">
        <f aca="false">IF(AND($S3408="VENCIDO",$K3408="KG",OR(Painel!$B$5="(Todos)",A3408=Painel!$B$5)*OR(Painel!$E$5="(Todos)",P3408=Painel!$E$5)),$J3408+ROW()/10000000,"")</f>
        <v/>
      </c>
    </row>
    <row r="3409" customFormat="false" ht="15" hidden="false" customHeight="false" outlineLevel="0" collapsed="false">
      <c r="A3409" s="29" t="s">
        <v>55</v>
      </c>
      <c r="B3409" s="29" t="s">
        <v>6212</v>
      </c>
      <c r="C3409" s="29" t="s">
        <v>570</v>
      </c>
      <c r="D3409" s="29" t="s">
        <v>5738</v>
      </c>
      <c r="E3409" s="29" t="n">
        <v>377</v>
      </c>
      <c r="F3409" s="29" t="s">
        <v>137</v>
      </c>
      <c r="G3409" s="29" t="s">
        <v>6342</v>
      </c>
      <c r="H3409" s="30" t="n">
        <v>12.12</v>
      </c>
      <c r="I3409" s="31" t="n">
        <v>46241</v>
      </c>
      <c r="J3409" s="30" t="n">
        <v>12.12</v>
      </c>
      <c r="K3409" s="29" t="s">
        <v>120</v>
      </c>
      <c r="L3409" s="29" t="s">
        <v>4450</v>
      </c>
      <c r="M3409" s="29"/>
      <c r="N3409" s="29" t="s">
        <v>122</v>
      </c>
      <c r="O3409" s="31" t="n">
        <v>46368</v>
      </c>
      <c r="P3409" s="29" t="s">
        <v>123</v>
      </c>
      <c r="Q3409" s="29" t="n">
        <f aca="false">IFERROR(VALUE(L3409),"")</f>
        <v>44</v>
      </c>
      <c r="R3409" s="29" t="n">
        <f aca="true">IF(O3409="","",O3409-TODAY())</f>
        <v>83</v>
      </c>
      <c r="S3409" s="29" t="str">
        <f aca="false">IF(C3409="&lt;&lt; vazio &gt;&gt;","VAZIA",IF(AND(O3409&lt;&gt;"",R3409&lt;0),"VENCIDO",IF(AND(O3409&lt;&gt;"",R3409&lt;=Parametros!$B$10),"PRÓX. VENCIMENTO",IF(F3409="Q","QUALIDADE",IF(F3409="S","BLOQUEADO",IF(F3409="R","RESTRITO/DEVOLUÇÃO",IF(OR(N3409="QUAR",N3409="QRES"),"QUARENTENA",IF(OR(B3409="DESCARTE",B3409="DEVOLUÇÃO"),"DESCARTE/DEVOLUÇÃO",IF(AND(D3409="",K3409&lt;&gt;""),"SEM LOTE",IF(AND(Q3409&lt;&gt;"",Q3409&gt;=Parametros!$B$11),"PARADO/SEM GIRO","OK"))))))))))</f>
        <v>BLOQUEADO</v>
      </c>
      <c r="T3409" s="29" t="str">
        <f aca="false">IF(AND($S3409="PARADO/SEM GIRO",$K3409="KG",OR(Painel!$B$5="(Todos)",A3409=Painel!$B$5)*OR(Painel!$E$5="(Todos)",P3409=Painel!$E$5)),$J3409+ROW()/10000000,"")</f>
        <v/>
      </c>
      <c r="U3409" s="29" t="str">
        <f aca="false">IF(AND($S3409="VENCIDO",$K3409="KG",OR(Painel!$B$5="(Todos)",A3409=Painel!$B$5)*OR(Painel!$E$5="(Todos)",P3409=Painel!$E$5)),$J3409+ROW()/10000000,"")</f>
        <v/>
      </c>
    </row>
    <row r="3410" customFormat="false" ht="15" hidden="false" customHeight="false" outlineLevel="0" collapsed="false">
      <c r="A3410" s="29" t="s">
        <v>55</v>
      </c>
      <c r="B3410" s="29" t="s">
        <v>6212</v>
      </c>
      <c r="C3410" s="29" t="s">
        <v>570</v>
      </c>
      <c r="D3410" s="29" t="s">
        <v>6343</v>
      </c>
      <c r="E3410" s="29" t="n">
        <v>377</v>
      </c>
      <c r="F3410" s="29" t="s">
        <v>189</v>
      </c>
      <c r="G3410" s="29" t="s">
        <v>6344</v>
      </c>
      <c r="H3410" s="30" t="n">
        <v>36.36</v>
      </c>
      <c r="I3410" s="31" t="n">
        <v>46261</v>
      </c>
      <c r="J3410" s="30" t="n">
        <v>36.36</v>
      </c>
      <c r="K3410" s="29" t="s">
        <v>120</v>
      </c>
      <c r="L3410" s="29" t="s">
        <v>938</v>
      </c>
      <c r="M3410" s="29"/>
      <c r="N3410" s="29" t="s">
        <v>122</v>
      </c>
      <c r="O3410" s="31" t="n">
        <v>46554</v>
      </c>
      <c r="P3410" s="29" t="s">
        <v>123</v>
      </c>
      <c r="Q3410" s="29" t="n">
        <f aca="false">IFERROR(VALUE(L3410),"")</f>
        <v>24</v>
      </c>
      <c r="R3410" s="29" t="n">
        <f aca="true">IF(O3410="","",O3410-TODAY())</f>
        <v>269</v>
      </c>
      <c r="S3410" s="29" t="str">
        <f aca="false">IF(C3410="&lt;&lt; vazio &gt;&gt;","VAZIA",IF(AND(O3410&lt;&gt;"",R3410&lt;0),"VENCIDO",IF(AND(O3410&lt;&gt;"",R3410&lt;=Parametros!$B$10),"PRÓX. VENCIMENTO",IF(F3410="Q","QUALIDADE",IF(F3410="S","BLOQUEADO",IF(F3410="R","RESTRITO/DEVOLUÇÃO",IF(OR(N3410="QUAR",N3410="QRES"),"QUARENTENA",IF(OR(B3410="DESCARTE",B3410="DEVOLUÇÃO"),"DESCARTE/DEVOLUÇÃO",IF(AND(D3410="",K3410&lt;&gt;""),"SEM LOTE",IF(AND(Q3410&lt;&gt;"",Q3410&gt;=Parametros!$B$11),"PARADO/SEM GIRO","OK"))))))))))</f>
        <v>RESTRITO/DEVOLUÇÃO</v>
      </c>
      <c r="T3410" s="29" t="str">
        <f aca="false">IF(AND($S3410="PARADO/SEM GIRO",$K3410="KG",OR(Painel!$B$5="(Todos)",A3410=Painel!$B$5)*OR(Painel!$E$5="(Todos)",P3410=Painel!$E$5)),$J3410+ROW()/10000000,"")</f>
        <v/>
      </c>
      <c r="U3410" s="29" t="str">
        <f aca="false">IF(AND($S3410="VENCIDO",$K3410="KG",OR(Painel!$B$5="(Todos)",A3410=Painel!$B$5)*OR(Painel!$E$5="(Todos)",P3410=Painel!$E$5)),$J3410+ROW()/10000000,"")</f>
        <v/>
      </c>
    </row>
    <row r="3411" customFormat="false" ht="15" hidden="false" customHeight="false" outlineLevel="0" collapsed="false">
      <c r="A3411" s="29" t="s">
        <v>55</v>
      </c>
      <c r="B3411" s="29" t="s">
        <v>6212</v>
      </c>
      <c r="C3411" s="29" t="s">
        <v>570</v>
      </c>
      <c r="D3411" s="29" t="s">
        <v>6343</v>
      </c>
      <c r="E3411" s="29" t="n">
        <v>377</v>
      </c>
      <c r="F3411" s="29" t="s">
        <v>137</v>
      </c>
      <c r="G3411" s="29" t="s">
        <v>6345</v>
      </c>
      <c r="H3411" s="30" t="n">
        <v>12.12</v>
      </c>
      <c r="I3411" s="31" t="n">
        <v>46241</v>
      </c>
      <c r="J3411" s="30" t="n">
        <v>12.12</v>
      </c>
      <c r="K3411" s="29" t="s">
        <v>120</v>
      </c>
      <c r="L3411" s="29" t="s">
        <v>4450</v>
      </c>
      <c r="M3411" s="29"/>
      <c r="N3411" s="29" t="s">
        <v>122</v>
      </c>
      <c r="O3411" s="31" t="n">
        <v>46554</v>
      </c>
      <c r="P3411" s="29" t="s">
        <v>123</v>
      </c>
      <c r="Q3411" s="29" t="n">
        <f aca="false">IFERROR(VALUE(L3411),"")</f>
        <v>44</v>
      </c>
      <c r="R3411" s="29" t="n">
        <f aca="true">IF(O3411="","",O3411-TODAY())</f>
        <v>269</v>
      </c>
      <c r="S3411" s="29" t="str">
        <f aca="false">IF(C3411="&lt;&lt; vazio &gt;&gt;","VAZIA",IF(AND(O3411&lt;&gt;"",R3411&lt;0),"VENCIDO",IF(AND(O3411&lt;&gt;"",R3411&lt;=Parametros!$B$10),"PRÓX. VENCIMENTO",IF(F3411="Q","QUALIDADE",IF(F3411="S","BLOQUEADO",IF(F3411="R","RESTRITO/DEVOLUÇÃO",IF(OR(N3411="QUAR",N3411="QRES"),"QUARENTENA",IF(OR(B3411="DESCARTE",B3411="DEVOLUÇÃO"),"DESCARTE/DEVOLUÇÃO",IF(AND(D3411="",K3411&lt;&gt;""),"SEM LOTE",IF(AND(Q3411&lt;&gt;"",Q3411&gt;=Parametros!$B$11),"PARADO/SEM GIRO","OK"))))))))))</f>
        <v>BLOQUEADO</v>
      </c>
      <c r="T3411" s="29" t="str">
        <f aca="false">IF(AND($S3411="PARADO/SEM GIRO",$K3411="KG",OR(Painel!$B$5="(Todos)",A3411=Painel!$B$5)*OR(Painel!$E$5="(Todos)",P3411=Painel!$E$5)),$J3411+ROW()/10000000,"")</f>
        <v/>
      </c>
      <c r="U3411" s="29" t="str">
        <f aca="false">IF(AND($S3411="VENCIDO",$K3411="KG",OR(Painel!$B$5="(Todos)",A3411=Painel!$B$5)*OR(Painel!$E$5="(Todos)",P3411=Painel!$E$5)),$J3411+ROW()/10000000,"")</f>
        <v/>
      </c>
    </row>
    <row r="3412" customFormat="false" ht="15" hidden="false" customHeight="false" outlineLevel="0" collapsed="false">
      <c r="A3412" s="29" t="s">
        <v>55</v>
      </c>
      <c r="B3412" s="29" t="s">
        <v>6212</v>
      </c>
      <c r="C3412" s="29" t="s">
        <v>570</v>
      </c>
      <c r="D3412" s="29" t="s">
        <v>6343</v>
      </c>
      <c r="E3412" s="29" t="n">
        <v>377</v>
      </c>
      <c r="F3412" s="29" t="s">
        <v>137</v>
      </c>
      <c r="G3412" s="29" t="s">
        <v>6346</v>
      </c>
      <c r="H3412" s="30" t="n">
        <v>12.12</v>
      </c>
      <c r="I3412" s="31" t="n">
        <v>46241</v>
      </c>
      <c r="J3412" s="30" t="n">
        <v>12.12</v>
      </c>
      <c r="K3412" s="29" t="s">
        <v>120</v>
      </c>
      <c r="L3412" s="29" t="s">
        <v>4450</v>
      </c>
      <c r="M3412" s="29"/>
      <c r="N3412" s="29" t="s">
        <v>122</v>
      </c>
      <c r="O3412" s="31" t="n">
        <v>46554</v>
      </c>
      <c r="P3412" s="29" t="s">
        <v>123</v>
      </c>
      <c r="Q3412" s="29" t="n">
        <f aca="false">IFERROR(VALUE(L3412),"")</f>
        <v>44</v>
      </c>
      <c r="R3412" s="29" t="n">
        <f aca="true">IF(O3412="","",O3412-TODAY())</f>
        <v>269</v>
      </c>
      <c r="S3412" s="29" t="str">
        <f aca="false">IF(C3412="&lt;&lt; vazio &gt;&gt;","VAZIA",IF(AND(O3412&lt;&gt;"",R3412&lt;0),"VENCIDO",IF(AND(O3412&lt;&gt;"",R3412&lt;=Parametros!$B$10),"PRÓX. VENCIMENTO",IF(F3412="Q","QUALIDADE",IF(F3412="S","BLOQUEADO",IF(F3412="R","RESTRITO/DEVOLUÇÃO",IF(OR(N3412="QUAR",N3412="QRES"),"QUARENTENA",IF(OR(B3412="DESCARTE",B3412="DEVOLUÇÃO"),"DESCARTE/DEVOLUÇÃO",IF(AND(D3412="",K3412&lt;&gt;""),"SEM LOTE",IF(AND(Q3412&lt;&gt;"",Q3412&gt;=Parametros!$B$11),"PARADO/SEM GIRO","OK"))))))))))</f>
        <v>BLOQUEADO</v>
      </c>
      <c r="T3412" s="29" t="str">
        <f aca="false">IF(AND($S3412="PARADO/SEM GIRO",$K3412="KG",OR(Painel!$B$5="(Todos)",A3412=Painel!$B$5)*OR(Painel!$E$5="(Todos)",P3412=Painel!$E$5)),$J3412+ROW()/10000000,"")</f>
        <v/>
      </c>
      <c r="U3412" s="29" t="str">
        <f aca="false">IF(AND($S3412="VENCIDO",$K3412="KG",OR(Painel!$B$5="(Todos)",A3412=Painel!$B$5)*OR(Painel!$E$5="(Todos)",P3412=Painel!$E$5)),$J3412+ROW()/10000000,"")</f>
        <v/>
      </c>
    </row>
    <row r="3413" customFormat="false" ht="15" hidden="false" customHeight="false" outlineLevel="0" collapsed="false">
      <c r="A3413" s="29" t="s">
        <v>55</v>
      </c>
      <c r="B3413" s="29" t="s">
        <v>6212</v>
      </c>
      <c r="C3413" s="29" t="s">
        <v>418</v>
      </c>
      <c r="D3413" s="29" t="s">
        <v>6347</v>
      </c>
      <c r="E3413" s="29" t="n">
        <v>377</v>
      </c>
      <c r="F3413" s="29" t="s">
        <v>189</v>
      </c>
      <c r="G3413" s="29" t="s">
        <v>6348</v>
      </c>
      <c r="H3413" s="30" t="n">
        <v>82</v>
      </c>
      <c r="I3413" s="31" t="n">
        <v>46261</v>
      </c>
      <c r="J3413" s="30" t="n">
        <v>82</v>
      </c>
      <c r="K3413" s="29" t="s">
        <v>120</v>
      </c>
      <c r="L3413" s="29" t="s">
        <v>938</v>
      </c>
      <c r="M3413" s="29"/>
      <c r="N3413" s="29" t="s">
        <v>122</v>
      </c>
      <c r="O3413" s="31" t="n">
        <v>46356</v>
      </c>
      <c r="P3413" s="29" t="s">
        <v>123</v>
      </c>
      <c r="Q3413" s="29" t="n">
        <f aca="false">IFERROR(VALUE(L3413),"")</f>
        <v>24</v>
      </c>
      <c r="R3413" s="29" t="n">
        <f aca="true">IF(O3413="","",O3413-TODAY())</f>
        <v>71</v>
      </c>
      <c r="S3413" s="29" t="str">
        <f aca="false">IF(C3413="&lt;&lt; vazio &gt;&gt;","VAZIA",IF(AND(O3413&lt;&gt;"",R3413&lt;0),"VENCIDO",IF(AND(O3413&lt;&gt;"",R3413&lt;=Parametros!$B$10),"PRÓX. VENCIMENTO",IF(F3413="Q","QUALIDADE",IF(F3413="S","BLOQUEADO",IF(F3413="R","RESTRITO/DEVOLUÇÃO",IF(OR(N3413="QUAR",N3413="QRES"),"QUARENTENA",IF(OR(B3413="DESCARTE",B3413="DEVOLUÇÃO"),"DESCARTE/DEVOLUÇÃO",IF(AND(D3413="",K3413&lt;&gt;""),"SEM LOTE",IF(AND(Q3413&lt;&gt;"",Q3413&gt;=Parametros!$B$11),"PARADO/SEM GIRO","OK"))))))))))</f>
        <v>RESTRITO/DEVOLUÇÃO</v>
      </c>
      <c r="T3413" s="29" t="str">
        <f aca="false">IF(AND($S3413="PARADO/SEM GIRO",$K3413="KG",OR(Painel!$B$5="(Todos)",A3413=Painel!$B$5)*OR(Painel!$E$5="(Todos)",P3413=Painel!$E$5)),$J3413+ROW()/10000000,"")</f>
        <v/>
      </c>
      <c r="U3413" s="29" t="str">
        <f aca="false">IF(AND($S3413="VENCIDO",$K3413="KG",OR(Painel!$B$5="(Todos)",A3413=Painel!$B$5)*OR(Painel!$E$5="(Todos)",P3413=Painel!$E$5)),$J3413+ROW()/10000000,"")</f>
        <v/>
      </c>
    </row>
    <row r="3414" customFormat="false" ht="15" hidden="false" customHeight="false" outlineLevel="0" collapsed="false">
      <c r="A3414" s="29" t="s">
        <v>55</v>
      </c>
      <c r="B3414" s="29" t="s">
        <v>6212</v>
      </c>
      <c r="C3414" s="29" t="s">
        <v>418</v>
      </c>
      <c r="D3414" s="29" t="s">
        <v>650</v>
      </c>
      <c r="E3414" s="29" t="n">
        <v>377</v>
      </c>
      <c r="F3414" s="29" t="s">
        <v>137</v>
      </c>
      <c r="G3414" s="29" t="s">
        <v>6349</v>
      </c>
      <c r="H3414" s="30" t="n">
        <v>32.8</v>
      </c>
      <c r="I3414" s="31" t="n">
        <v>46241</v>
      </c>
      <c r="J3414" s="30" t="n">
        <v>32.8</v>
      </c>
      <c r="K3414" s="29" t="s">
        <v>120</v>
      </c>
      <c r="L3414" s="29" t="s">
        <v>4450</v>
      </c>
      <c r="M3414" s="29"/>
      <c r="N3414" s="29" t="s">
        <v>122</v>
      </c>
      <c r="O3414" s="29"/>
      <c r="P3414" s="29" t="s">
        <v>123</v>
      </c>
      <c r="Q3414" s="29" t="n">
        <f aca="false">IFERROR(VALUE(L3414),"")</f>
        <v>44</v>
      </c>
      <c r="R3414" s="29" t="str">
        <f aca="true">IF(O3414="","",O3414-TODAY())</f>
        <v/>
      </c>
      <c r="S3414" s="29" t="str">
        <f aca="false">IF(C3414="&lt;&lt; vazio &gt;&gt;","VAZIA",IF(AND(O3414&lt;&gt;"",R3414&lt;0),"VENCIDO",IF(AND(O3414&lt;&gt;"",R3414&lt;=Parametros!$B$10),"PRÓX. VENCIMENTO",IF(F3414="Q","QUALIDADE",IF(F3414="S","BLOQUEADO",IF(F3414="R","RESTRITO/DEVOLUÇÃO",IF(OR(N3414="QUAR",N3414="QRES"),"QUARENTENA",IF(OR(B3414="DESCARTE",B3414="DEVOLUÇÃO"),"DESCARTE/DEVOLUÇÃO",IF(AND(D3414="",K3414&lt;&gt;""),"SEM LOTE",IF(AND(Q3414&lt;&gt;"",Q3414&gt;=Parametros!$B$11),"PARADO/SEM GIRO","OK"))))))))))</f>
        <v>BLOQUEADO</v>
      </c>
      <c r="T3414" s="29" t="str">
        <f aca="false">IF(AND($S3414="PARADO/SEM GIRO",$K3414="KG",OR(Painel!$B$5="(Todos)",A3414=Painel!$B$5)*OR(Painel!$E$5="(Todos)",P3414=Painel!$E$5)),$J3414+ROW()/10000000,"")</f>
        <v/>
      </c>
      <c r="U3414" s="29" t="str">
        <f aca="false">IF(AND($S3414="VENCIDO",$K3414="KG",OR(Painel!$B$5="(Todos)",A3414=Painel!$B$5)*OR(Painel!$E$5="(Todos)",P3414=Painel!$E$5)),$J3414+ROW()/10000000,"")</f>
        <v/>
      </c>
    </row>
    <row r="3415" customFormat="false" ht="15" hidden="false" customHeight="false" outlineLevel="0" collapsed="false">
      <c r="A3415" s="29" t="s">
        <v>55</v>
      </c>
      <c r="B3415" s="29" t="s">
        <v>6212</v>
      </c>
      <c r="C3415" s="29" t="s">
        <v>418</v>
      </c>
      <c r="D3415" s="29" t="s">
        <v>6350</v>
      </c>
      <c r="E3415" s="29" t="n">
        <v>377</v>
      </c>
      <c r="F3415" s="29" t="s">
        <v>189</v>
      </c>
      <c r="G3415" s="29" t="s">
        <v>6351</v>
      </c>
      <c r="H3415" s="30" t="n">
        <v>16.4</v>
      </c>
      <c r="I3415" s="31" t="n">
        <v>46261</v>
      </c>
      <c r="J3415" s="30" t="n">
        <v>16.4</v>
      </c>
      <c r="K3415" s="29" t="s">
        <v>120</v>
      </c>
      <c r="L3415" s="29" t="s">
        <v>938</v>
      </c>
      <c r="M3415" s="29"/>
      <c r="N3415" s="29" t="s">
        <v>122</v>
      </c>
      <c r="O3415" s="31" t="n">
        <v>46620</v>
      </c>
      <c r="P3415" s="29" t="s">
        <v>123</v>
      </c>
      <c r="Q3415" s="29" t="n">
        <f aca="false">IFERROR(VALUE(L3415),"")</f>
        <v>24</v>
      </c>
      <c r="R3415" s="29" t="n">
        <f aca="true">IF(O3415="","",O3415-TODAY())</f>
        <v>335</v>
      </c>
      <c r="S3415" s="29" t="str">
        <f aca="false">IF(C3415="&lt;&lt; vazio &gt;&gt;","VAZIA",IF(AND(O3415&lt;&gt;"",R3415&lt;0),"VENCIDO",IF(AND(O3415&lt;&gt;"",R3415&lt;=Parametros!$B$10),"PRÓX. VENCIMENTO",IF(F3415="Q","QUALIDADE",IF(F3415="S","BLOQUEADO",IF(F3415="R","RESTRITO/DEVOLUÇÃO",IF(OR(N3415="QUAR",N3415="QRES"),"QUARENTENA",IF(OR(B3415="DESCARTE",B3415="DEVOLUÇÃO"),"DESCARTE/DEVOLUÇÃO",IF(AND(D3415="",K3415&lt;&gt;""),"SEM LOTE",IF(AND(Q3415&lt;&gt;"",Q3415&gt;=Parametros!$B$11),"PARADO/SEM GIRO","OK"))))))))))</f>
        <v>RESTRITO/DEVOLUÇÃO</v>
      </c>
      <c r="T3415" s="29" t="str">
        <f aca="false">IF(AND($S3415="PARADO/SEM GIRO",$K3415="KG",OR(Painel!$B$5="(Todos)",A3415=Painel!$B$5)*OR(Painel!$E$5="(Todos)",P3415=Painel!$E$5)),$J3415+ROW()/10000000,"")</f>
        <v/>
      </c>
      <c r="U3415" s="29" t="str">
        <f aca="false">IF(AND($S3415="VENCIDO",$K3415="KG",OR(Painel!$B$5="(Todos)",A3415=Painel!$B$5)*OR(Painel!$E$5="(Todos)",P3415=Painel!$E$5)),$J3415+ROW()/10000000,"")</f>
        <v/>
      </c>
    </row>
    <row r="3416" customFormat="false" ht="15" hidden="false" customHeight="false" outlineLevel="0" collapsed="false">
      <c r="A3416" s="29" t="s">
        <v>55</v>
      </c>
      <c r="B3416" s="29" t="s">
        <v>6212</v>
      </c>
      <c r="C3416" s="29" t="s">
        <v>418</v>
      </c>
      <c r="D3416" s="29" t="s">
        <v>5747</v>
      </c>
      <c r="E3416" s="29" t="n">
        <v>377</v>
      </c>
      <c r="F3416" s="29" t="s">
        <v>189</v>
      </c>
      <c r="G3416" s="29" t="s">
        <v>6352</v>
      </c>
      <c r="H3416" s="30" t="n">
        <v>246</v>
      </c>
      <c r="I3416" s="31" t="n">
        <v>46261</v>
      </c>
      <c r="J3416" s="30" t="n">
        <v>246</v>
      </c>
      <c r="K3416" s="29" t="s">
        <v>120</v>
      </c>
      <c r="L3416" s="29" t="s">
        <v>938</v>
      </c>
      <c r="M3416" s="29"/>
      <c r="N3416" s="29" t="s">
        <v>122</v>
      </c>
      <c r="O3416" s="31" t="n">
        <v>46621</v>
      </c>
      <c r="P3416" s="29" t="s">
        <v>123</v>
      </c>
      <c r="Q3416" s="29" t="n">
        <f aca="false">IFERROR(VALUE(L3416),"")</f>
        <v>24</v>
      </c>
      <c r="R3416" s="29" t="n">
        <f aca="true">IF(O3416="","",O3416-TODAY())</f>
        <v>336</v>
      </c>
      <c r="S3416" s="29" t="str">
        <f aca="false">IF(C3416="&lt;&lt; vazio &gt;&gt;","VAZIA",IF(AND(O3416&lt;&gt;"",R3416&lt;0),"VENCIDO",IF(AND(O3416&lt;&gt;"",R3416&lt;=Parametros!$B$10),"PRÓX. VENCIMENTO",IF(F3416="Q","QUALIDADE",IF(F3416="S","BLOQUEADO",IF(F3416="R","RESTRITO/DEVOLUÇÃO",IF(OR(N3416="QUAR",N3416="QRES"),"QUARENTENA",IF(OR(B3416="DESCARTE",B3416="DEVOLUÇÃO"),"DESCARTE/DEVOLUÇÃO",IF(AND(D3416="",K3416&lt;&gt;""),"SEM LOTE",IF(AND(Q3416&lt;&gt;"",Q3416&gt;=Parametros!$B$11),"PARADO/SEM GIRO","OK"))))))))))</f>
        <v>RESTRITO/DEVOLUÇÃO</v>
      </c>
      <c r="T3416" s="29" t="str">
        <f aca="false">IF(AND($S3416="PARADO/SEM GIRO",$K3416="KG",OR(Painel!$B$5="(Todos)",A3416=Painel!$B$5)*OR(Painel!$E$5="(Todos)",P3416=Painel!$E$5)),$J3416+ROW()/10000000,"")</f>
        <v/>
      </c>
      <c r="U3416" s="29" t="str">
        <f aca="false">IF(AND($S3416="VENCIDO",$K3416="KG",OR(Painel!$B$5="(Todos)",A3416=Painel!$B$5)*OR(Painel!$E$5="(Todos)",P3416=Painel!$E$5)),$J3416+ROW()/10000000,"")</f>
        <v/>
      </c>
    </row>
    <row r="3417" customFormat="false" ht="15" hidden="false" customHeight="false" outlineLevel="0" collapsed="false">
      <c r="A3417" s="29" t="s">
        <v>55</v>
      </c>
      <c r="B3417" s="29" t="s">
        <v>6212</v>
      </c>
      <c r="C3417" s="29" t="s">
        <v>418</v>
      </c>
      <c r="D3417" s="29" t="s">
        <v>5065</v>
      </c>
      <c r="E3417" s="29" t="n">
        <v>377</v>
      </c>
      <c r="F3417" s="29" t="s">
        <v>189</v>
      </c>
      <c r="G3417" s="29" t="s">
        <v>6353</v>
      </c>
      <c r="H3417" s="30" t="n">
        <v>65.6</v>
      </c>
      <c r="I3417" s="31" t="n">
        <v>46261</v>
      </c>
      <c r="J3417" s="30" t="n">
        <v>65.6</v>
      </c>
      <c r="K3417" s="29" t="s">
        <v>120</v>
      </c>
      <c r="L3417" s="29" t="s">
        <v>938</v>
      </c>
      <c r="M3417" s="29"/>
      <c r="N3417" s="29" t="s">
        <v>122</v>
      </c>
      <c r="O3417" s="31" t="n">
        <v>46635</v>
      </c>
      <c r="P3417" s="29" t="s">
        <v>123</v>
      </c>
      <c r="Q3417" s="29" t="n">
        <f aca="false">IFERROR(VALUE(L3417),"")</f>
        <v>24</v>
      </c>
      <c r="R3417" s="29" t="n">
        <f aca="true">IF(O3417="","",O3417-TODAY())</f>
        <v>350</v>
      </c>
      <c r="S3417" s="29" t="str">
        <f aca="false">IF(C3417="&lt;&lt; vazio &gt;&gt;","VAZIA",IF(AND(O3417&lt;&gt;"",R3417&lt;0),"VENCIDO",IF(AND(O3417&lt;&gt;"",R3417&lt;=Parametros!$B$10),"PRÓX. VENCIMENTO",IF(F3417="Q","QUALIDADE",IF(F3417="S","BLOQUEADO",IF(F3417="R","RESTRITO/DEVOLUÇÃO",IF(OR(N3417="QUAR",N3417="QRES"),"QUARENTENA",IF(OR(B3417="DESCARTE",B3417="DEVOLUÇÃO"),"DESCARTE/DEVOLUÇÃO",IF(AND(D3417="",K3417&lt;&gt;""),"SEM LOTE",IF(AND(Q3417&lt;&gt;"",Q3417&gt;=Parametros!$B$11),"PARADO/SEM GIRO","OK"))))))))))</f>
        <v>RESTRITO/DEVOLUÇÃO</v>
      </c>
      <c r="T3417" s="29" t="str">
        <f aca="false">IF(AND($S3417="PARADO/SEM GIRO",$K3417="KG",OR(Painel!$B$5="(Todos)",A3417=Painel!$B$5)*OR(Painel!$E$5="(Todos)",P3417=Painel!$E$5)),$J3417+ROW()/10000000,"")</f>
        <v/>
      </c>
      <c r="U3417" s="29" t="str">
        <f aca="false">IF(AND($S3417="VENCIDO",$K3417="KG",OR(Painel!$B$5="(Todos)",A3417=Painel!$B$5)*OR(Painel!$E$5="(Todos)",P3417=Painel!$E$5)),$J3417+ROW()/10000000,"")</f>
        <v/>
      </c>
    </row>
    <row r="3418" customFormat="false" ht="15" hidden="false" customHeight="false" outlineLevel="0" collapsed="false">
      <c r="A3418" s="29" t="s">
        <v>55</v>
      </c>
      <c r="B3418" s="29" t="s">
        <v>6212</v>
      </c>
      <c r="C3418" s="29" t="s">
        <v>418</v>
      </c>
      <c r="D3418" s="29" t="s">
        <v>5065</v>
      </c>
      <c r="E3418" s="29" t="n">
        <v>377</v>
      </c>
      <c r="F3418" s="29" t="s">
        <v>137</v>
      </c>
      <c r="G3418" s="29" t="s">
        <v>6354</v>
      </c>
      <c r="H3418" s="30" t="n">
        <v>98.4</v>
      </c>
      <c r="I3418" s="31" t="n">
        <v>46241</v>
      </c>
      <c r="J3418" s="30" t="n">
        <v>98.4</v>
      </c>
      <c r="K3418" s="29" t="s">
        <v>120</v>
      </c>
      <c r="L3418" s="29" t="s">
        <v>4450</v>
      </c>
      <c r="M3418" s="29"/>
      <c r="N3418" s="29" t="s">
        <v>122</v>
      </c>
      <c r="O3418" s="31" t="n">
        <v>46635</v>
      </c>
      <c r="P3418" s="29" t="s">
        <v>123</v>
      </c>
      <c r="Q3418" s="29" t="n">
        <f aca="false">IFERROR(VALUE(L3418),"")</f>
        <v>44</v>
      </c>
      <c r="R3418" s="29" t="n">
        <f aca="true">IF(O3418="","",O3418-TODAY())</f>
        <v>350</v>
      </c>
      <c r="S3418" s="29" t="str">
        <f aca="false">IF(C3418="&lt;&lt; vazio &gt;&gt;","VAZIA",IF(AND(O3418&lt;&gt;"",R3418&lt;0),"VENCIDO",IF(AND(O3418&lt;&gt;"",R3418&lt;=Parametros!$B$10),"PRÓX. VENCIMENTO",IF(F3418="Q","QUALIDADE",IF(F3418="S","BLOQUEADO",IF(F3418="R","RESTRITO/DEVOLUÇÃO",IF(OR(N3418="QUAR",N3418="QRES"),"QUARENTENA",IF(OR(B3418="DESCARTE",B3418="DEVOLUÇÃO"),"DESCARTE/DEVOLUÇÃO",IF(AND(D3418="",K3418&lt;&gt;""),"SEM LOTE",IF(AND(Q3418&lt;&gt;"",Q3418&gt;=Parametros!$B$11),"PARADO/SEM GIRO","OK"))))))))))</f>
        <v>BLOQUEADO</v>
      </c>
      <c r="T3418" s="29" t="str">
        <f aca="false">IF(AND($S3418="PARADO/SEM GIRO",$K3418="KG",OR(Painel!$B$5="(Todos)",A3418=Painel!$B$5)*OR(Painel!$E$5="(Todos)",P3418=Painel!$E$5)),$J3418+ROW()/10000000,"")</f>
        <v/>
      </c>
      <c r="U3418" s="29" t="str">
        <f aca="false">IF(AND($S3418="VENCIDO",$K3418="KG",OR(Painel!$B$5="(Todos)",A3418=Painel!$B$5)*OR(Painel!$E$5="(Todos)",P3418=Painel!$E$5)),$J3418+ROW()/10000000,"")</f>
        <v/>
      </c>
    </row>
    <row r="3419" customFormat="false" ht="15" hidden="false" customHeight="false" outlineLevel="0" collapsed="false">
      <c r="A3419" s="29" t="s">
        <v>55</v>
      </c>
      <c r="B3419" s="29" t="s">
        <v>6212</v>
      </c>
      <c r="C3419" s="29" t="s">
        <v>418</v>
      </c>
      <c r="D3419" s="29" t="s">
        <v>6355</v>
      </c>
      <c r="E3419" s="29" t="n">
        <v>377</v>
      </c>
      <c r="F3419" s="29" t="s">
        <v>137</v>
      </c>
      <c r="G3419" s="29" t="s">
        <v>6356</v>
      </c>
      <c r="H3419" s="30" t="n">
        <v>16.4</v>
      </c>
      <c r="I3419" s="31" t="n">
        <v>46241</v>
      </c>
      <c r="J3419" s="30" t="n">
        <v>16.4</v>
      </c>
      <c r="K3419" s="29" t="s">
        <v>120</v>
      </c>
      <c r="L3419" s="29" t="s">
        <v>4450</v>
      </c>
      <c r="M3419" s="29"/>
      <c r="N3419" s="29" t="s">
        <v>122</v>
      </c>
      <c r="O3419" s="31" t="n">
        <v>46698</v>
      </c>
      <c r="P3419" s="29" t="s">
        <v>123</v>
      </c>
      <c r="Q3419" s="29" t="n">
        <f aca="false">IFERROR(VALUE(L3419),"")</f>
        <v>44</v>
      </c>
      <c r="R3419" s="29" t="n">
        <f aca="true">IF(O3419="","",O3419-TODAY())</f>
        <v>413</v>
      </c>
      <c r="S3419" s="29" t="str">
        <f aca="false">IF(C3419="&lt;&lt; vazio &gt;&gt;","VAZIA",IF(AND(O3419&lt;&gt;"",R3419&lt;0),"VENCIDO",IF(AND(O3419&lt;&gt;"",R3419&lt;=Parametros!$B$10),"PRÓX. VENCIMENTO",IF(F3419="Q","QUALIDADE",IF(F3419="S","BLOQUEADO",IF(F3419="R","RESTRITO/DEVOLUÇÃO",IF(OR(N3419="QUAR",N3419="QRES"),"QUARENTENA",IF(OR(B3419="DESCARTE",B3419="DEVOLUÇÃO"),"DESCARTE/DEVOLUÇÃO",IF(AND(D3419="",K3419&lt;&gt;""),"SEM LOTE",IF(AND(Q3419&lt;&gt;"",Q3419&gt;=Parametros!$B$11),"PARADO/SEM GIRO","OK"))))))))))</f>
        <v>BLOQUEADO</v>
      </c>
      <c r="T3419" s="29" t="str">
        <f aca="false">IF(AND($S3419="PARADO/SEM GIRO",$K3419="KG",OR(Painel!$B$5="(Todos)",A3419=Painel!$B$5)*OR(Painel!$E$5="(Todos)",P3419=Painel!$E$5)),$J3419+ROW()/10000000,"")</f>
        <v/>
      </c>
      <c r="U3419" s="29" t="str">
        <f aca="false">IF(AND($S3419="VENCIDO",$K3419="KG",OR(Painel!$B$5="(Todos)",A3419=Painel!$B$5)*OR(Painel!$E$5="(Todos)",P3419=Painel!$E$5)),$J3419+ROW()/10000000,"")</f>
        <v/>
      </c>
    </row>
    <row r="3420" customFormat="false" ht="15" hidden="false" customHeight="false" outlineLevel="0" collapsed="false">
      <c r="A3420" s="29" t="s">
        <v>55</v>
      </c>
      <c r="B3420" s="29" t="s">
        <v>6212</v>
      </c>
      <c r="C3420" s="29" t="s">
        <v>226</v>
      </c>
      <c r="D3420" s="29" t="s">
        <v>5069</v>
      </c>
      <c r="E3420" s="29" t="n">
        <v>377</v>
      </c>
      <c r="F3420" s="29" t="s">
        <v>189</v>
      </c>
      <c r="G3420" s="29" t="s">
        <v>6357</v>
      </c>
      <c r="H3420" s="30" t="n">
        <v>24.24</v>
      </c>
      <c r="I3420" s="31" t="n">
        <v>46261</v>
      </c>
      <c r="J3420" s="30" t="n">
        <v>24.24</v>
      </c>
      <c r="K3420" s="29" t="s">
        <v>120</v>
      </c>
      <c r="L3420" s="29" t="s">
        <v>938</v>
      </c>
      <c r="M3420" s="29"/>
      <c r="N3420" s="29" t="s">
        <v>122</v>
      </c>
      <c r="O3420" s="31" t="n">
        <v>46579</v>
      </c>
      <c r="P3420" s="29" t="s">
        <v>123</v>
      </c>
      <c r="Q3420" s="29" t="n">
        <f aca="false">IFERROR(VALUE(L3420),"")</f>
        <v>24</v>
      </c>
      <c r="R3420" s="29" t="n">
        <f aca="true">IF(O3420="","",O3420-TODAY())</f>
        <v>294</v>
      </c>
      <c r="S3420" s="29" t="str">
        <f aca="false">IF(C3420="&lt;&lt; vazio &gt;&gt;","VAZIA",IF(AND(O3420&lt;&gt;"",R3420&lt;0),"VENCIDO",IF(AND(O3420&lt;&gt;"",R3420&lt;=Parametros!$B$10),"PRÓX. VENCIMENTO",IF(F3420="Q","QUALIDADE",IF(F3420="S","BLOQUEADO",IF(F3420="R","RESTRITO/DEVOLUÇÃO",IF(OR(N3420="QUAR",N3420="QRES"),"QUARENTENA",IF(OR(B3420="DESCARTE",B3420="DEVOLUÇÃO"),"DESCARTE/DEVOLUÇÃO",IF(AND(D3420="",K3420&lt;&gt;""),"SEM LOTE",IF(AND(Q3420&lt;&gt;"",Q3420&gt;=Parametros!$B$11),"PARADO/SEM GIRO","OK"))))))))))</f>
        <v>RESTRITO/DEVOLUÇÃO</v>
      </c>
      <c r="T3420" s="29" t="str">
        <f aca="false">IF(AND($S3420="PARADO/SEM GIRO",$K3420="KG",OR(Painel!$B$5="(Todos)",A3420=Painel!$B$5)*OR(Painel!$E$5="(Todos)",P3420=Painel!$E$5)),$J3420+ROW()/10000000,"")</f>
        <v/>
      </c>
      <c r="U3420" s="29" t="str">
        <f aca="false">IF(AND($S3420="VENCIDO",$K3420="KG",OR(Painel!$B$5="(Todos)",A3420=Painel!$B$5)*OR(Painel!$E$5="(Todos)",P3420=Painel!$E$5)),$J3420+ROW()/10000000,"")</f>
        <v/>
      </c>
    </row>
    <row r="3421" customFormat="false" ht="15" hidden="false" customHeight="false" outlineLevel="0" collapsed="false">
      <c r="A3421" s="29" t="s">
        <v>55</v>
      </c>
      <c r="B3421" s="29" t="s">
        <v>6212</v>
      </c>
      <c r="C3421" s="29" t="s">
        <v>226</v>
      </c>
      <c r="D3421" s="29" t="s">
        <v>227</v>
      </c>
      <c r="E3421" s="29" t="n">
        <v>377</v>
      </c>
      <c r="F3421" s="29" t="s">
        <v>189</v>
      </c>
      <c r="G3421" s="29" t="s">
        <v>6358</v>
      </c>
      <c r="H3421" s="30" t="n">
        <v>72.72</v>
      </c>
      <c r="I3421" s="31" t="n">
        <v>46265</v>
      </c>
      <c r="J3421" s="30" t="n">
        <v>72.72</v>
      </c>
      <c r="K3421" s="29" t="s">
        <v>120</v>
      </c>
      <c r="L3421" s="29" t="s">
        <v>938</v>
      </c>
      <c r="M3421" s="29"/>
      <c r="N3421" s="29" t="s">
        <v>122</v>
      </c>
      <c r="O3421" s="31" t="n">
        <v>46614</v>
      </c>
      <c r="P3421" s="29" t="s">
        <v>123</v>
      </c>
      <c r="Q3421" s="29" t="n">
        <f aca="false">IFERROR(VALUE(L3421),"")</f>
        <v>24</v>
      </c>
      <c r="R3421" s="29" t="n">
        <f aca="true">IF(O3421="","",O3421-TODAY())</f>
        <v>329</v>
      </c>
      <c r="S3421" s="29" t="str">
        <f aca="false">IF(C3421="&lt;&lt; vazio &gt;&gt;","VAZIA",IF(AND(O3421&lt;&gt;"",R3421&lt;0),"VENCIDO",IF(AND(O3421&lt;&gt;"",R3421&lt;=Parametros!$B$10),"PRÓX. VENCIMENTO",IF(F3421="Q","QUALIDADE",IF(F3421="S","BLOQUEADO",IF(F3421="R","RESTRITO/DEVOLUÇÃO",IF(OR(N3421="QUAR",N3421="QRES"),"QUARENTENA",IF(OR(B3421="DESCARTE",B3421="DEVOLUÇÃO"),"DESCARTE/DEVOLUÇÃO",IF(AND(D3421="",K3421&lt;&gt;""),"SEM LOTE",IF(AND(Q3421&lt;&gt;"",Q3421&gt;=Parametros!$B$11),"PARADO/SEM GIRO","OK"))))))))))</f>
        <v>RESTRITO/DEVOLUÇÃO</v>
      </c>
      <c r="T3421" s="29" t="str">
        <f aca="false">IF(AND($S3421="PARADO/SEM GIRO",$K3421="KG",OR(Painel!$B$5="(Todos)",A3421=Painel!$B$5)*OR(Painel!$E$5="(Todos)",P3421=Painel!$E$5)),$J3421+ROW()/10000000,"")</f>
        <v/>
      </c>
      <c r="U3421" s="29" t="str">
        <f aca="false">IF(AND($S3421="VENCIDO",$K3421="KG",OR(Painel!$B$5="(Todos)",A3421=Painel!$B$5)*OR(Painel!$E$5="(Todos)",P3421=Painel!$E$5)),$J3421+ROW()/10000000,"")</f>
        <v/>
      </c>
    </row>
    <row r="3422" customFormat="false" ht="15" hidden="false" customHeight="false" outlineLevel="0" collapsed="false">
      <c r="A3422" s="29" t="s">
        <v>55</v>
      </c>
      <c r="B3422" s="29" t="s">
        <v>6212</v>
      </c>
      <c r="C3422" s="29" t="s">
        <v>226</v>
      </c>
      <c r="D3422" s="29" t="s">
        <v>227</v>
      </c>
      <c r="E3422" s="29" t="n">
        <v>377</v>
      </c>
      <c r="F3422" s="29" t="s">
        <v>137</v>
      </c>
      <c r="G3422" s="29" t="s">
        <v>6358</v>
      </c>
      <c r="H3422" s="30" t="n">
        <v>24.24</v>
      </c>
      <c r="I3422" s="31" t="n">
        <v>46272</v>
      </c>
      <c r="J3422" s="30" t="n">
        <v>24.24</v>
      </c>
      <c r="K3422" s="29" t="s">
        <v>120</v>
      </c>
      <c r="L3422" s="29" t="s">
        <v>126</v>
      </c>
      <c r="M3422" s="29"/>
      <c r="N3422" s="29" t="s">
        <v>122</v>
      </c>
      <c r="O3422" s="31" t="n">
        <v>46614</v>
      </c>
      <c r="P3422" s="29" t="s">
        <v>123</v>
      </c>
      <c r="Q3422" s="29" t="n">
        <f aca="false">IFERROR(VALUE(L3422),"")</f>
        <v>13</v>
      </c>
      <c r="R3422" s="29" t="n">
        <f aca="true">IF(O3422="","",O3422-TODAY())</f>
        <v>329</v>
      </c>
      <c r="S3422" s="29" t="str">
        <f aca="false">IF(C3422="&lt;&lt; vazio &gt;&gt;","VAZIA",IF(AND(O3422&lt;&gt;"",R3422&lt;0),"VENCIDO",IF(AND(O3422&lt;&gt;"",R3422&lt;=Parametros!$B$10),"PRÓX. VENCIMENTO",IF(F3422="Q","QUALIDADE",IF(F3422="S","BLOQUEADO",IF(F3422="R","RESTRITO/DEVOLUÇÃO",IF(OR(N3422="QUAR",N3422="QRES"),"QUARENTENA",IF(OR(B3422="DESCARTE",B3422="DEVOLUÇÃO"),"DESCARTE/DEVOLUÇÃO",IF(AND(D3422="",K3422&lt;&gt;""),"SEM LOTE",IF(AND(Q3422&lt;&gt;"",Q3422&gt;=Parametros!$B$11),"PARADO/SEM GIRO","OK"))))))))))</f>
        <v>BLOQUEADO</v>
      </c>
      <c r="T3422" s="29" t="str">
        <f aca="false">IF(AND($S3422="PARADO/SEM GIRO",$K3422="KG",OR(Painel!$B$5="(Todos)",A3422=Painel!$B$5)*OR(Painel!$E$5="(Todos)",P3422=Painel!$E$5)),$J3422+ROW()/10000000,"")</f>
        <v/>
      </c>
      <c r="U3422" s="29" t="str">
        <f aca="false">IF(AND($S3422="VENCIDO",$K3422="KG",OR(Painel!$B$5="(Todos)",A3422=Painel!$B$5)*OR(Painel!$E$5="(Todos)",P3422=Painel!$E$5)),$J3422+ROW()/10000000,"")</f>
        <v/>
      </c>
    </row>
    <row r="3423" customFormat="false" ht="15" hidden="false" customHeight="false" outlineLevel="0" collapsed="false">
      <c r="A3423" s="29" t="s">
        <v>55</v>
      </c>
      <c r="B3423" s="29" t="s">
        <v>6212</v>
      </c>
      <c r="C3423" s="29" t="s">
        <v>226</v>
      </c>
      <c r="D3423" s="29" t="s">
        <v>472</v>
      </c>
      <c r="E3423" s="29" t="n">
        <v>377</v>
      </c>
      <c r="F3423" s="29" t="s">
        <v>189</v>
      </c>
      <c r="G3423" s="29" t="s">
        <v>6359</v>
      </c>
      <c r="H3423" s="30" t="n">
        <v>60.6</v>
      </c>
      <c r="I3423" s="31" t="n">
        <v>46261</v>
      </c>
      <c r="J3423" s="30" t="n">
        <v>60.6</v>
      </c>
      <c r="K3423" s="29" t="s">
        <v>120</v>
      </c>
      <c r="L3423" s="29" t="s">
        <v>938</v>
      </c>
      <c r="M3423" s="29"/>
      <c r="N3423" s="29" t="s">
        <v>122</v>
      </c>
      <c r="O3423" s="31" t="n">
        <v>46615</v>
      </c>
      <c r="P3423" s="29" t="s">
        <v>123</v>
      </c>
      <c r="Q3423" s="29" t="n">
        <f aca="false">IFERROR(VALUE(L3423),"")</f>
        <v>24</v>
      </c>
      <c r="R3423" s="29" t="n">
        <f aca="true">IF(O3423="","",O3423-TODAY())</f>
        <v>330</v>
      </c>
      <c r="S3423" s="29" t="str">
        <f aca="false">IF(C3423="&lt;&lt; vazio &gt;&gt;","VAZIA",IF(AND(O3423&lt;&gt;"",R3423&lt;0),"VENCIDO",IF(AND(O3423&lt;&gt;"",R3423&lt;=Parametros!$B$10),"PRÓX. VENCIMENTO",IF(F3423="Q","QUALIDADE",IF(F3423="S","BLOQUEADO",IF(F3423="R","RESTRITO/DEVOLUÇÃO",IF(OR(N3423="QUAR",N3423="QRES"),"QUARENTENA",IF(OR(B3423="DESCARTE",B3423="DEVOLUÇÃO"),"DESCARTE/DEVOLUÇÃO",IF(AND(D3423="",K3423&lt;&gt;""),"SEM LOTE",IF(AND(Q3423&lt;&gt;"",Q3423&gt;=Parametros!$B$11),"PARADO/SEM GIRO","OK"))))))))))</f>
        <v>RESTRITO/DEVOLUÇÃO</v>
      </c>
      <c r="T3423" s="29" t="str">
        <f aca="false">IF(AND($S3423="PARADO/SEM GIRO",$K3423="KG",OR(Painel!$B$5="(Todos)",A3423=Painel!$B$5)*OR(Painel!$E$5="(Todos)",P3423=Painel!$E$5)),$J3423+ROW()/10000000,"")</f>
        <v/>
      </c>
      <c r="U3423" s="29" t="str">
        <f aca="false">IF(AND($S3423="VENCIDO",$K3423="KG",OR(Painel!$B$5="(Todos)",A3423=Painel!$B$5)*OR(Painel!$E$5="(Todos)",P3423=Painel!$E$5)),$J3423+ROW()/10000000,"")</f>
        <v/>
      </c>
    </row>
    <row r="3424" customFormat="false" ht="15" hidden="false" customHeight="false" outlineLevel="0" collapsed="false">
      <c r="A3424" s="29" t="s">
        <v>55</v>
      </c>
      <c r="B3424" s="29" t="s">
        <v>6212</v>
      </c>
      <c r="C3424" s="29" t="s">
        <v>226</v>
      </c>
      <c r="D3424" s="29" t="s">
        <v>472</v>
      </c>
      <c r="E3424" s="29" t="n">
        <v>377</v>
      </c>
      <c r="F3424" s="29" t="s">
        <v>137</v>
      </c>
      <c r="G3424" s="29" t="s">
        <v>6360</v>
      </c>
      <c r="H3424" s="30" t="n">
        <v>12.12</v>
      </c>
      <c r="I3424" s="31" t="n">
        <v>46241</v>
      </c>
      <c r="J3424" s="30" t="n">
        <v>12.12</v>
      </c>
      <c r="K3424" s="29" t="s">
        <v>120</v>
      </c>
      <c r="L3424" s="29" t="s">
        <v>4450</v>
      </c>
      <c r="M3424" s="29"/>
      <c r="N3424" s="29" t="s">
        <v>122</v>
      </c>
      <c r="O3424" s="31" t="n">
        <v>46615</v>
      </c>
      <c r="P3424" s="29" t="s">
        <v>123</v>
      </c>
      <c r="Q3424" s="29" t="n">
        <f aca="false">IFERROR(VALUE(L3424),"")</f>
        <v>44</v>
      </c>
      <c r="R3424" s="29" t="n">
        <f aca="true">IF(O3424="","",O3424-TODAY())</f>
        <v>330</v>
      </c>
      <c r="S3424" s="29" t="str">
        <f aca="false">IF(C3424="&lt;&lt; vazio &gt;&gt;","VAZIA",IF(AND(O3424&lt;&gt;"",R3424&lt;0),"VENCIDO",IF(AND(O3424&lt;&gt;"",R3424&lt;=Parametros!$B$10),"PRÓX. VENCIMENTO",IF(F3424="Q","QUALIDADE",IF(F3424="S","BLOQUEADO",IF(F3424="R","RESTRITO/DEVOLUÇÃO",IF(OR(N3424="QUAR",N3424="QRES"),"QUARENTENA",IF(OR(B3424="DESCARTE",B3424="DEVOLUÇÃO"),"DESCARTE/DEVOLUÇÃO",IF(AND(D3424="",K3424&lt;&gt;""),"SEM LOTE",IF(AND(Q3424&lt;&gt;"",Q3424&gt;=Parametros!$B$11),"PARADO/SEM GIRO","OK"))))))))))</f>
        <v>BLOQUEADO</v>
      </c>
      <c r="T3424" s="29" t="str">
        <f aca="false">IF(AND($S3424="PARADO/SEM GIRO",$K3424="KG",OR(Painel!$B$5="(Todos)",A3424=Painel!$B$5)*OR(Painel!$E$5="(Todos)",P3424=Painel!$E$5)),$J3424+ROW()/10000000,"")</f>
        <v/>
      </c>
      <c r="U3424" s="29" t="str">
        <f aca="false">IF(AND($S3424="VENCIDO",$K3424="KG",OR(Painel!$B$5="(Todos)",A3424=Painel!$B$5)*OR(Painel!$E$5="(Todos)",P3424=Painel!$E$5)),$J3424+ROW()/10000000,"")</f>
        <v/>
      </c>
    </row>
    <row r="3425" customFormat="false" ht="15" hidden="false" customHeight="false" outlineLevel="0" collapsed="false">
      <c r="A3425" s="29" t="s">
        <v>55</v>
      </c>
      <c r="B3425" s="29" t="s">
        <v>6212</v>
      </c>
      <c r="C3425" s="29" t="s">
        <v>666</v>
      </c>
      <c r="D3425" s="29" t="s">
        <v>6361</v>
      </c>
      <c r="E3425" s="29" t="n">
        <v>377</v>
      </c>
      <c r="F3425" s="29" t="s">
        <v>137</v>
      </c>
      <c r="G3425" s="29" t="s">
        <v>6362</v>
      </c>
      <c r="H3425" s="30" t="n">
        <v>32.8</v>
      </c>
      <c r="I3425" s="31" t="n">
        <v>46271</v>
      </c>
      <c r="J3425" s="30" t="n">
        <v>32.8</v>
      </c>
      <c r="K3425" s="29" t="s">
        <v>120</v>
      </c>
      <c r="L3425" s="29" t="s">
        <v>221</v>
      </c>
      <c r="M3425" s="29"/>
      <c r="N3425" s="29" t="s">
        <v>134</v>
      </c>
      <c r="O3425" s="29"/>
      <c r="P3425" s="29" t="s">
        <v>123</v>
      </c>
      <c r="Q3425" s="29" t="n">
        <f aca="false">IFERROR(VALUE(L3425),"")</f>
        <v>14</v>
      </c>
      <c r="R3425" s="29" t="str">
        <f aca="true">IF(O3425="","",O3425-TODAY())</f>
        <v/>
      </c>
      <c r="S3425" s="29" t="str">
        <f aca="false">IF(C3425="&lt;&lt; vazio &gt;&gt;","VAZIA",IF(AND(O3425&lt;&gt;"",R3425&lt;0),"VENCIDO",IF(AND(O3425&lt;&gt;"",R3425&lt;=Parametros!$B$10),"PRÓX. VENCIMENTO",IF(F3425="Q","QUALIDADE",IF(F3425="S","BLOQUEADO",IF(F3425="R","RESTRITO/DEVOLUÇÃO",IF(OR(N3425="QUAR",N3425="QRES"),"QUARENTENA",IF(OR(B3425="DESCARTE",B3425="DEVOLUÇÃO"),"DESCARTE/DEVOLUÇÃO",IF(AND(D3425="",K3425&lt;&gt;""),"SEM LOTE",IF(AND(Q3425&lt;&gt;"",Q3425&gt;=Parametros!$B$11),"PARADO/SEM GIRO","OK"))))))))))</f>
        <v>BLOQUEADO</v>
      </c>
      <c r="T3425" s="29" t="str">
        <f aca="false">IF(AND($S3425="PARADO/SEM GIRO",$K3425="KG",OR(Painel!$B$5="(Todos)",A3425=Painel!$B$5)*OR(Painel!$E$5="(Todos)",P3425=Painel!$E$5)),$J3425+ROW()/10000000,"")</f>
        <v/>
      </c>
      <c r="U3425" s="29" t="str">
        <f aca="false">IF(AND($S3425="VENCIDO",$K3425="KG",OR(Painel!$B$5="(Todos)",A3425=Painel!$B$5)*OR(Painel!$E$5="(Todos)",P3425=Painel!$E$5)),$J3425+ROW()/10000000,"")</f>
        <v/>
      </c>
    </row>
    <row r="3426" customFormat="false" ht="15" hidden="false" customHeight="false" outlineLevel="0" collapsed="false">
      <c r="A3426" s="29" t="s">
        <v>55</v>
      </c>
      <c r="B3426" s="29" t="s">
        <v>6212</v>
      </c>
      <c r="C3426" s="29" t="s">
        <v>666</v>
      </c>
      <c r="D3426" s="29" t="s">
        <v>6363</v>
      </c>
      <c r="E3426" s="29" t="n">
        <v>377</v>
      </c>
      <c r="F3426" s="29" t="s">
        <v>189</v>
      </c>
      <c r="G3426" s="29" t="s">
        <v>6364</v>
      </c>
      <c r="H3426" s="30" t="n">
        <v>82</v>
      </c>
      <c r="I3426" s="31" t="n">
        <v>46261</v>
      </c>
      <c r="J3426" s="30" t="n">
        <v>82</v>
      </c>
      <c r="K3426" s="29" t="s">
        <v>120</v>
      </c>
      <c r="L3426" s="29" t="s">
        <v>938</v>
      </c>
      <c r="M3426" s="29"/>
      <c r="N3426" s="29" t="s">
        <v>122</v>
      </c>
      <c r="O3426" s="31" t="n">
        <v>46561</v>
      </c>
      <c r="P3426" s="29" t="s">
        <v>123</v>
      </c>
      <c r="Q3426" s="29" t="n">
        <f aca="false">IFERROR(VALUE(L3426),"")</f>
        <v>24</v>
      </c>
      <c r="R3426" s="29" t="n">
        <f aca="true">IF(O3426="","",O3426-TODAY())</f>
        <v>276</v>
      </c>
      <c r="S3426" s="29" t="str">
        <f aca="false">IF(C3426="&lt;&lt; vazio &gt;&gt;","VAZIA",IF(AND(O3426&lt;&gt;"",R3426&lt;0),"VENCIDO",IF(AND(O3426&lt;&gt;"",R3426&lt;=Parametros!$B$10),"PRÓX. VENCIMENTO",IF(F3426="Q","QUALIDADE",IF(F3426="S","BLOQUEADO",IF(F3426="R","RESTRITO/DEVOLUÇÃO",IF(OR(N3426="QUAR",N3426="QRES"),"QUARENTENA",IF(OR(B3426="DESCARTE",B3426="DEVOLUÇÃO"),"DESCARTE/DEVOLUÇÃO",IF(AND(D3426="",K3426&lt;&gt;""),"SEM LOTE",IF(AND(Q3426&lt;&gt;"",Q3426&gt;=Parametros!$B$11),"PARADO/SEM GIRO","OK"))))))))))</f>
        <v>RESTRITO/DEVOLUÇÃO</v>
      </c>
      <c r="T3426" s="29" t="str">
        <f aca="false">IF(AND($S3426="PARADO/SEM GIRO",$K3426="KG",OR(Painel!$B$5="(Todos)",A3426=Painel!$B$5)*OR(Painel!$E$5="(Todos)",P3426=Painel!$E$5)),$J3426+ROW()/10000000,"")</f>
        <v/>
      </c>
      <c r="U3426" s="29" t="str">
        <f aca="false">IF(AND($S3426="VENCIDO",$K3426="KG",OR(Painel!$B$5="(Todos)",A3426=Painel!$B$5)*OR(Painel!$E$5="(Todos)",P3426=Painel!$E$5)),$J3426+ROW()/10000000,"")</f>
        <v/>
      </c>
    </row>
    <row r="3427" customFormat="false" ht="15" hidden="false" customHeight="false" outlineLevel="0" collapsed="false">
      <c r="A3427" s="29" t="s">
        <v>55</v>
      </c>
      <c r="B3427" s="29" t="s">
        <v>6212</v>
      </c>
      <c r="C3427" s="29" t="s">
        <v>666</v>
      </c>
      <c r="D3427" s="29" t="s">
        <v>6363</v>
      </c>
      <c r="E3427" s="29" t="n">
        <v>377</v>
      </c>
      <c r="F3427" s="29" t="s">
        <v>137</v>
      </c>
      <c r="G3427" s="29" t="s">
        <v>6365</v>
      </c>
      <c r="H3427" s="30" t="n">
        <v>49.2</v>
      </c>
      <c r="I3427" s="31" t="n">
        <v>46241</v>
      </c>
      <c r="J3427" s="30" t="n">
        <v>49.2</v>
      </c>
      <c r="K3427" s="29" t="s">
        <v>120</v>
      </c>
      <c r="L3427" s="29" t="s">
        <v>4450</v>
      </c>
      <c r="M3427" s="29"/>
      <c r="N3427" s="29" t="s">
        <v>122</v>
      </c>
      <c r="O3427" s="31" t="n">
        <v>46561</v>
      </c>
      <c r="P3427" s="29" t="s">
        <v>123</v>
      </c>
      <c r="Q3427" s="29" t="n">
        <f aca="false">IFERROR(VALUE(L3427),"")</f>
        <v>44</v>
      </c>
      <c r="R3427" s="29" t="n">
        <f aca="true">IF(O3427="","",O3427-TODAY())</f>
        <v>276</v>
      </c>
      <c r="S3427" s="29" t="str">
        <f aca="false">IF(C3427="&lt;&lt; vazio &gt;&gt;","VAZIA",IF(AND(O3427&lt;&gt;"",R3427&lt;0),"VENCIDO",IF(AND(O3427&lt;&gt;"",R3427&lt;=Parametros!$B$10),"PRÓX. VENCIMENTO",IF(F3427="Q","QUALIDADE",IF(F3427="S","BLOQUEADO",IF(F3427="R","RESTRITO/DEVOLUÇÃO",IF(OR(N3427="QUAR",N3427="QRES"),"QUARENTENA",IF(OR(B3427="DESCARTE",B3427="DEVOLUÇÃO"),"DESCARTE/DEVOLUÇÃO",IF(AND(D3427="",K3427&lt;&gt;""),"SEM LOTE",IF(AND(Q3427&lt;&gt;"",Q3427&gt;=Parametros!$B$11),"PARADO/SEM GIRO","OK"))))))))))</f>
        <v>BLOQUEADO</v>
      </c>
      <c r="T3427" s="29" t="str">
        <f aca="false">IF(AND($S3427="PARADO/SEM GIRO",$K3427="KG",OR(Painel!$B$5="(Todos)",A3427=Painel!$B$5)*OR(Painel!$E$5="(Todos)",P3427=Painel!$E$5)),$J3427+ROW()/10000000,"")</f>
        <v/>
      </c>
      <c r="U3427" s="29" t="str">
        <f aca="false">IF(AND($S3427="VENCIDO",$K3427="KG",OR(Painel!$B$5="(Todos)",A3427=Painel!$B$5)*OR(Painel!$E$5="(Todos)",P3427=Painel!$E$5)),$J3427+ROW()/10000000,"")</f>
        <v/>
      </c>
    </row>
    <row r="3428" customFormat="false" ht="15" hidden="false" customHeight="false" outlineLevel="0" collapsed="false">
      <c r="A3428" s="29" t="s">
        <v>55</v>
      </c>
      <c r="B3428" s="29" t="s">
        <v>6212</v>
      </c>
      <c r="C3428" s="29" t="s">
        <v>666</v>
      </c>
      <c r="D3428" s="29" t="s">
        <v>6366</v>
      </c>
      <c r="E3428" s="29" t="n">
        <v>377</v>
      </c>
      <c r="F3428" s="29" t="s">
        <v>189</v>
      </c>
      <c r="G3428" s="29" t="s">
        <v>6367</v>
      </c>
      <c r="H3428" s="30" t="n">
        <v>16.4</v>
      </c>
      <c r="I3428" s="31" t="n">
        <v>46261</v>
      </c>
      <c r="J3428" s="30" t="n">
        <v>16.4</v>
      </c>
      <c r="K3428" s="29" t="s">
        <v>120</v>
      </c>
      <c r="L3428" s="29" t="s">
        <v>938</v>
      </c>
      <c r="M3428" s="29"/>
      <c r="N3428" s="29" t="s">
        <v>122</v>
      </c>
      <c r="O3428" s="31" t="n">
        <v>46616</v>
      </c>
      <c r="P3428" s="29" t="s">
        <v>123</v>
      </c>
      <c r="Q3428" s="29" t="n">
        <f aca="false">IFERROR(VALUE(L3428),"")</f>
        <v>24</v>
      </c>
      <c r="R3428" s="29" t="n">
        <f aca="true">IF(O3428="","",O3428-TODAY())</f>
        <v>331</v>
      </c>
      <c r="S3428" s="29" t="str">
        <f aca="false">IF(C3428="&lt;&lt; vazio &gt;&gt;","VAZIA",IF(AND(O3428&lt;&gt;"",R3428&lt;0),"VENCIDO",IF(AND(O3428&lt;&gt;"",R3428&lt;=Parametros!$B$10),"PRÓX. VENCIMENTO",IF(F3428="Q","QUALIDADE",IF(F3428="S","BLOQUEADO",IF(F3428="R","RESTRITO/DEVOLUÇÃO",IF(OR(N3428="QUAR",N3428="QRES"),"QUARENTENA",IF(OR(B3428="DESCARTE",B3428="DEVOLUÇÃO"),"DESCARTE/DEVOLUÇÃO",IF(AND(D3428="",K3428&lt;&gt;""),"SEM LOTE",IF(AND(Q3428&lt;&gt;"",Q3428&gt;=Parametros!$B$11),"PARADO/SEM GIRO","OK"))))))))))</f>
        <v>RESTRITO/DEVOLUÇÃO</v>
      </c>
      <c r="T3428" s="29" t="str">
        <f aca="false">IF(AND($S3428="PARADO/SEM GIRO",$K3428="KG",OR(Painel!$B$5="(Todos)",A3428=Painel!$B$5)*OR(Painel!$E$5="(Todos)",P3428=Painel!$E$5)),$J3428+ROW()/10000000,"")</f>
        <v/>
      </c>
      <c r="U3428" s="29" t="str">
        <f aca="false">IF(AND($S3428="VENCIDO",$K3428="KG",OR(Painel!$B$5="(Todos)",A3428=Painel!$B$5)*OR(Painel!$E$5="(Todos)",P3428=Painel!$E$5)),$J3428+ROW()/10000000,"")</f>
        <v/>
      </c>
    </row>
    <row r="3429" customFormat="false" ht="15" hidden="false" customHeight="false" outlineLevel="0" collapsed="false">
      <c r="A3429" s="29" t="s">
        <v>55</v>
      </c>
      <c r="B3429" s="29" t="s">
        <v>6212</v>
      </c>
      <c r="C3429" s="29" t="s">
        <v>666</v>
      </c>
      <c r="D3429" s="29" t="s">
        <v>5080</v>
      </c>
      <c r="E3429" s="29" t="n">
        <v>377</v>
      </c>
      <c r="F3429" s="29" t="s">
        <v>189</v>
      </c>
      <c r="G3429" s="29" t="s">
        <v>6368</v>
      </c>
      <c r="H3429" s="30" t="n">
        <v>246</v>
      </c>
      <c r="I3429" s="31" t="n">
        <v>46261</v>
      </c>
      <c r="J3429" s="30" t="n">
        <v>246</v>
      </c>
      <c r="K3429" s="29" t="s">
        <v>120</v>
      </c>
      <c r="L3429" s="29" t="s">
        <v>938</v>
      </c>
      <c r="M3429" s="29"/>
      <c r="N3429" s="29" t="s">
        <v>122</v>
      </c>
      <c r="O3429" s="31" t="n">
        <v>46617</v>
      </c>
      <c r="P3429" s="29" t="s">
        <v>123</v>
      </c>
      <c r="Q3429" s="29" t="n">
        <f aca="false">IFERROR(VALUE(L3429),"")</f>
        <v>24</v>
      </c>
      <c r="R3429" s="29" t="n">
        <f aca="true">IF(O3429="","",O3429-TODAY())</f>
        <v>332</v>
      </c>
      <c r="S3429" s="29" t="str">
        <f aca="false">IF(C3429="&lt;&lt; vazio &gt;&gt;","VAZIA",IF(AND(O3429&lt;&gt;"",R3429&lt;0),"VENCIDO",IF(AND(O3429&lt;&gt;"",R3429&lt;=Parametros!$B$10),"PRÓX. VENCIMENTO",IF(F3429="Q","QUALIDADE",IF(F3429="S","BLOQUEADO",IF(F3429="R","RESTRITO/DEVOLUÇÃO",IF(OR(N3429="QUAR",N3429="QRES"),"QUARENTENA",IF(OR(B3429="DESCARTE",B3429="DEVOLUÇÃO"),"DESCARTE/DEVOLUÇÃO",IF(AND(D3429="",K3429&lt;&gt;""),"SEM LOTE",IF(AND(Q3429&lt;&gt;"",Q3429&gt;=Parametros!$B$11),"PARADO/SEM GIRO","OK"))))))))))</f>
        <v>RESTRITO/DEVOLUÇÃO</v>
      </c>
      <c r="T3429" s="29" t="str">
        <f aca="false">IF(AND($S3429="PARADO/SEM GIRO",$K3429="KG",OR(Painel!$B$5="(Todos)",A3429=Painel!$B$5)*OR(Painel!$E$5="(Todos)",P3429=Painel!$E$5)),$J3429+ROW()/10000000,"")</f>
        <v/>
      </c>
      <c r="U3429" s="29" t="str">
        <f aca="false">IF(AND($S3429="VENCIDO",$K3429="KG",OR(Painel!$B$5="(Todos)",A3429=Painel!$B$5)*OR(Painel!$E$5="(Todos)",P3429=Painel!$E$5)),$J3429+ROW()/10000000,"")</f>
        <v/>
      </c>
    </row>
    <row r="3430" customFormat="false" ht="15" hidden="false" customHeight="false" outlineLevel="0" collapsed="false">
      <c r="A3430" s="29" t="s">
        <v>55</v>
      </c>
      <c r="B3430" s="29" t="s">
        <v>6212</v>
      </c>
      <c r="C3430" s="29" t="s">
        <v>666</v>
      </c>
      <c r="D3430" s="29" t="s">
        <v>6369</v>
      </c>
      <c r="E3430" s="29" t="n">
        <v>377</v>
      </c>
      <c r="F3430" s="29" t="s">
        <v>189</v>
      </c>
      <c r="G3430" s="29" t="s">
        <v>6370</v>
      </c>
      <c r="H3430" s="30" t="n">
        <v>262.4</v>
      </c>
      <c r="I3430" s="31" t="n">
        <v>46261</v>
      </c>
      <c r="J3430" s="30" t="n">
        <v>262.4</v>
      </c>
      <c r="K3430" s="29" t="s">
        <v>120</v>
      </c>
      <c r="L3430" s="29" t="s">
        <v>938</v>
      </c>
      <c r="M3430" s="29"/>
      <c r="N3430" s="29" t="s">
        <v>122</v>
      </c>
      <c r="O3430" s="31" t="n">
        <v>46618</v>
      </c>
      <c r="P3430" s="29" t="s">
        <v>123</v>
      </c>
      <c r="Q3430" s="29" t="n">
        <f aca="false">IFERROR(VALUE(L3430),"")</f>
        <v>24</v>
      </c>
      <c r="R3430" s="29" t="n">
        <f aca="true">IF(O3430="","",O3430-TODAY())</f>
        <v>333</v>
      </c>
      <c r="S3430" s="29" t="str">
        <f aca="false">IF(C3430="&lt;&lt; vazio &gt;&gt;","VAZIA",IF(AND(O3430&lt;&gt;"",R3430&lt;0),"VENCIDO",IF(AND(O3430&lt;&gt;"",R3430&lt;=Parametros!$B$10),"PRÓX. VENCIMENTO",IF(F3430="Q","QUALIDADE",IF(F3430="S","BLOQUEADO",IF(F3430="R","RESTRITO/DEVOLUÇÃO",IF(OR(N3430="QUAR",N3430="QRES"),"QUARENTENA",IF(OR(B3430="DESCARTE",B3430="DEVOLUÇÃO"),"DESCARTE/DEVOLUÇÃO",IF(AND(D3430="",K3430&lt;&gt;""),"SEM LOTE",IF(AND(Q3430&lt;&gt;"",Q3430&gt;=Parametros!$B$11),"PARADO/SEM GIRO","OK"))))))))))</f>
        <v>RESTRITO/DEVOLUÇÃO</v>
      </c>
      <c r="T3430" s="29" t="str">
        <f aca="false">IF(AND($S3430="PARADO/SEM GIRO",$K3430="KG",OR(Painel!$B$5="(Todos)",A3430=Painel!$B$5)*OR(Painel!$E$5="(Todos)",P3430=Painel!$E$5)),$J3430+ROW()/10000000,"")</f>
        <v/>
      </c>
      <c r="U3430" s="29" t="str">
        <f aca="false">IF(AND($S3430="VENCIDO",$K3430="KG",OR(Painel!$B$5="(Todos)",A3430=Painel!$B$5)*OR(Painel!$E$5="(Todos)",P3430=Painel!$E$5)),$J3430+ROW()/10000000,"")</f>
        <v/>
      </c>
    </row>
    <row r="3431" customFormat="false" ht="15" hidden="false" customHeight="false" outlineLevel="0" collapsed="false">
      <c r="A3431" s="29" t="s">
        <v>55</v>
      </c>
      <c r="B3431" s="29" t="s">
        <v>6212</v>
      </c>
      <c r="C3431" s="29" t="s">
        <v>666</v>
      </c>
      <c r="D3431" s="29" t="s">
        <v>6371</v>
      </c>
      <c r="E3431" s="29" t="n">
        <v>377</v>
      </c>
      <c r="F3431" s="29" t="s">
        <v>189</v>
      </c>
      <c r="G3431" s="29" t="s">
        <v>6372</v>
      </c>
      <c r="H3431" s="30" t="n">
        <v>229.6</v>
      </c>
      <c r="I3431" s="31" t="n">
        <v>46261</v>
      </c>
      <c r="J3431" s="30" t="n">
        <v>229.6</v>
      </c>
      <c r="K3431" s="29" t="s">
        <v>120</v>
      </c>
      <c r="L3431" s="29" t="s">
        <v>938</v>
      </c>
      <c r="M3431" s="29"/>
      <c r="N3431" s="29" t="s">
        <v>122</v>
      </c>
      <c r="O3431" s="31" t="n">
        <v>46619</v>
      </c>
      <c r="P3431" s="29" t="s">
        <v>123</v>
      </c>
      <c r="Q3431" s="29" t="n">
        <f aca="false">IFERROR(VALUE(L3431),"")</f>
        <v>24</v>
      </c>
      <c r="R3431" s="29" t="n">
        <f aca="true">IF(O3431="","",O3431-TODAY())</f>
        <v>334</v>
      </c>
      <c r="S3431" s="29" t="str">
        <f aca="false">IF(C3431="&lt;&lt; vazio &gt;&gt;","VAZIA",IF(AND(O3431&lt;&gt;"",R3431&lt;0),"VENCIDO",IF(AND(O3431&lt;&gt;"",R3431&lt;=Parametros!$B$10),"PRÓX. VENCIMENTO",IF(F3431="Q","QUALIDADE",IF(F3431="S","BLOQUEADO",IF(F3431="R","RESTRITO/DEVOLUÇÃO",IF(OR(N3431="QUAR",N3431="QRES"),"QUARENTENA",IF(OR(B3431="DESCARTE",B3431="DEVOLUÇÃO"),"DESCARTE/DEVOLUÇÃO",IF(AND(D3431="",K3431&lt;&gt;""),"SEM LOTE",IF(AND(Q3431&lt;&gt;"",Q3431&gt;=Parametros!$B$11),"PARADO/SEM GIRO","OK"))))))))))</f>
        <v>RESTRITO/DEVOLUÇÃO</v>
      </c>
      <c r="T3431" s="29" t="str">
        <f aca="false">IF(AND($S3431="PARADO/SEM GIRO",$K3431="KG",OR(Painel!$B$5="(Todos)",A3431=Painel!$B$5)*OR(Painel!$E$5="(Todos)",P3431=Painel!$E$5)),$J3431+ROW()/10000000,"")</f>
        <v/>
      </c>
      <c r="U3431" s="29" t="str">
        <f aca="false">IF(AND($S3431="VENCIDO",$K3431="KG",OR(Painel!$B$5="(Todos)",A3431=Painel!$B$5)*OR(Painel!$E$5="(Todos)",P3431=Painel!$E$5)),$J3431+ROW()/10000000,"")</f>
        <v/>
      </c>
    </row>
    <row r="3432" customFormat="false" ht="15" hidden="false" customHeight="false" outlineLevel="0" collapsed="false">
      <c r="A3432" s="29" t="s">
        <v>55</v>
      </c>
      <c r="B3432" s="29" t="s">
        <v>6212</v>
      </c>
      <c r="C3432" s="29" t="s">
        <v>666</v>
      </c>
      <c r="D3432" s="29" t="s">
        <v>6373</v>
      </c>
      <c r="E3432" s="29" t="n">
        <v>377</v>
      </c>
      <c r="F3432" s="29" t="s">
        <v>189</v>
      </c>
      <c r="G3432" s="29" t="s">
        <v>6374</v>
      </c>
      <c r="H3432" s="30" t="n">
        <v>229.6</v>
      </c>
      <c r="I3432" s="31" t="n">
        <v>46261</v>
      </c>
      <c r="J3432" s="30" t="n">
        <v>229.6</v>
      </c>
      <c r="K3432" s="29" t="s">
        <v>120</v>
      </c>
      <c r="L3432" s="29" t="s">
        <v>938</v>
      </c>
      <c r="M3432" s="29"/>
      <c r="N3432" s="29" t="s">
        <v>122</v>
      </c>
      <c r="O3432" s="31" t="n">
        <v>46637</v>
      </c>
      <c r="P3432" s="29" t="s">
        <v>123</v>
      </c>
      <c r="Q3432" s="29" t="n">
        <f aca="false">IFERROR(VALUE(L3432),"")</f>
        <v>24</v>
      </c>
      <c r="R3432" s="29" t="n">
        <f aca="true">IF(O3432="","",O3432-TODAY())</f>
        <v>352</v>
      </c>
      <c r="S3432" s="29" t="str">
        <f aca="false">IF(C3432="&lt;&lt; vazio &gt;&gt;","VAZIA",IF(AND(O3432&lt;&gt;"",R3432&lt;0),"VENCIDO",IF(AND(O3432&lt;&gt;"",R3432&lt;=Parametros!$B$10),"PRÓX. VENCIMENTO",IF(F3432="Q","QUALIDADE",IF(F3432="S","BLOQUEADO",IF(F3432="R","RESTRITO/DEVOLUÇÃO",IF(OR(N3432="QUAR",N3432="QRES"),"QUARENTENA",IF(OR(B3432="DESCARTE",B3432="DEVOLUÇÃO"),"DESCARTE/DEVOLUÇÃO",IF(AND(D3432="",K3432&lt;&gt;""),"SEM LOTE",IF(AND(Q3432&lt;&gt;"",Q3432&gt;=Parametros!$B$11),"PARADO/SEM GIRO","OK"))))))))))</f>
        <v>RESTRITO/DEVOLUÇÃO</v>
      </c>
      <c r="T3432" s="29" t="str">
        <f aca="false">IF(AND($S3432="PARADO/SEM GIRO",$K3432="KG",OR(Painel!$B$5="(Todos)",A3432=Painel!$B$5)*OR(Painel!$E$5="(Todos)",P3432=Painel!$E$5)),$J3432+ROW()/10000000,"")</f>
        <v/>
      </c>
      <c r="U3432" s="29" t="str">
        <f aca="false">IF(AND($S3432="VENCIDO",$K3432="KG",OR(Painel!$B$5="(Todos)",A3432=Painel!$B$5)*OR(Painel!$E$5="(Todos)",P3432=Painel!$E$5)),$J3432+ROW()/10000000,"")</f>
        <v/>
      </c>
    </row>
    <row r="3433" customFormat="false" ht="15" hidden="false" customHeight="false" outlineLevel="0" collapsed="false">
      <c r="A3433" s="29" t="s">
        <v>55</v>
      </c>
      <c r="B3433" s="29" t="s">
        <v>6212</v>
      </c>
      <c r="C3433" s="29" t="s">
        <v>666</v>
      </c>
      <c r="D3433" s="29" t="s">
        <v>6373</v>
      </c>
      <c r="E3433" s="29" t="n">
        <v>377</v>
      </c>
      <c r="F3433" s="29" t="s">
        <v>137</v>
      </c>
      <c r="G3433" s="29" t="s">
        <v>6375</v>
      </c>
      <c r="H3433" s="30" t="n">
        <v>82</v>
      </c>
      <c r="I3433" s="31" t="n">
        <v>46241</v>
      </c>
      <c r="J3433" s="30" t="n">
        <v>82</v>
      </c>
      <c r="K3433" s="29" t="s">
        <v>120</v>
      </c>
      <c r="L3433" s="29" t="s">
        <v>4450</v>
      </c>
      <c r="M3433" s="29"/>
      <c r="N3433" s="29" t="s">
        <v>122</v>
      </c>
      <c r="O3433" s="31" t="n">
        <v>46637</v>
      </c>
      <c r="P3433" s="29" t="s">
        <v>123</v>
      </c>
      <c r="Q3433" s="29" t="n">
        <f aca="false">IFERROR(VALUE(L3433),"")</f>
        <v>44</v>
      </c>
      <c r="R3433" s="29" t="n">
        <f aca="true">IF(O3433="","",O3433-TODAY())</f>
        <v>352</v>
      </c>
      <c r="S3433" s="29" t="str">
        <f aca="false">IF(C3433="&lt;&lt; vazio &gt;&gt;","VAZIA",IF(AND(O3433&lt;&gt;"",R3433&lt;0),"VENCIDO",IF(AND(O3433&lt;&gt;"",R3433&lt;=Parametros!$B$10),"PRÓX. VENCIMENTO",IF(F3433="Q","QUALIDADE",IF(F3433="S","BLOQUEADO",IF(F3433="R","RESTRITO/DEVOLUÇÃO",IF(OR(N3433="QUAR",N3433="QRES"),"QUARENTENA",IF(OR(B3433="DESCARTE",B3433="DEVOLUÇÃO"),"DESCARTE/DEVOLUÇÃO",IF(AND(D3433="",K3433&lt;&gt;""),"SEM LOTE",IF(AND(Q3433&lt;&gt;"",Q3433&gt;=Parametros!$B$11),"PARADO/SEM GIRO","OK"))))))))))</f>
        <v>BLOQUEADO</v>
      </c>
      <c r="T3433" s="29" t="str">
        <f aca="false">IF(AND($S3433="PARADO/SEM GIRO",$K3433="KG",OR(Painel!$B$5="(Todos)",A3433=Painel!$B$5)*OR(Painel!$E$5="(Todos)",P3433=Painel!$E$5)),$J3433+ROW()/10000000,"")</f>
        <v/>
      </c>
      <c r="U3433" s="29" t="str">
        <f aca="false">IF(AND($S3433="VENCIDO",$K3433="KG",OR(Painel!$B$5="(Todos)",A3433=Painel!$B$5)*OR(Painel!$E$5="(Todos)",P3433=Painel!$E$5)),$J3433+ROW()/10000000,"")</f>
        <v/>
      </c>
    </row>
    <row r="3434" customFormat="false" ht="15" hidden="false" customHeight="false" outlineLevel="0" collapsed="false">
      <c r="A3434" s="29" t="s">
        <v>55</v>
      </c>
      <c r="B3434" s="29" t="s">
        <v>6212</v>
      </c>
      <c r="C3434" s="29" t="s">
        <v>154</v>
      </c>
      <c r="D3434" s="29" t="s">
        <v>6376</v>
      </c>
      <c r="E3434" s="29" t="n">
        <v>377</v>
      </c>
      <c r="F3434" s="29" t="s">
        <v>189</v>
      </c>
      <c r="G3434" s="29" t="s">
        <v>6377</v>
      </c>
      <c r="H3434" s="30" t="n">
        <v>72.72</v>
      </c>
      <c r="I3434" s="31" t="n">
        <v>46261</v>
      </c>
      <c r="J3434" s="30" t="n">
        <v>72.72</v>
      </c>
      <c r="K3434" s="29" t="s">
        <v>120</v>
      </c>
      <c r="L3434" s="29" t="s">
        <v>938</v>
      </c>
      <c r="M3434" s="29"/>
      <c r="N3434" s="29" t="s">
        <v>122</v>
      </c>
      <c r="O3434" s="31" t="n">
        <v>46188</v>
      </c>
      <c r="P3434" s="29" t="s">
        <v>123</v>
      </c>
      <c r="Q3434" s="29" t="n">
        <f aca="false">IFERROR(VALUE(L3434),"")</f>
        <v>24</v>
      </c>
      <c r="R3434" s="29" t="n">
        <f aca="true">IF(O3434="","",O3434-TODAY())</f>
        <v>-97</v>
      </c>
      <c r="S3434" s="29" t="str">
        <f aca="false">IF(C3434="&lt;&lt; vazio &gt;&gt;","VAZIA",IF(AND(O3434&lt;&gt;"",R3434&lt;0),"VENCIDO",IF(AND(O3434&lt;&gt;"",R3434&lt;=Parametros!$B$10),"PRÓX. VENCIMENTO",IF(F3434="Q","QUALIDADE",IF(F3434="S","BLOQUEADO",IF(F3434="R","RESTRITO/DEVOLUÇÃO",IF(OR(N3434="QUAR",N3434="QRES"),"QUARENTENA",IF(OR(B3434="DESCARTE",B3434="DEVOLUÇÃO"),"DESCARTE/DEVOLUÇÃO",IF(AND(D3434="",K3434&lt;&gt;""),"SEM LOTE",IF(AND(Q3434&lt;&gt;"",Q3434&gt;=Parametros!$B$11),"PARADO/SEM GIRO","OK"))))))))))</f>
        <v>VENCIDO</v>
      </c>
      <c r="T3434" s="29" t="str">
        <f aca="false">IF(AND($S3434="PARADO/SEM GIRO",$K3434="KG",OR(Painel!$B$5="(Todos)",A3434=Painel!$B$5)*OR(Painel!$E$5="(Todos)",P3434=Painel!$E$5)),$J3434+ROW()/10000000,"")</f>
        <v/>
      </c>
      <c r="U3434" s="29" t="n">
        <f aca="false">IF(AND($S3434="VENCIDO",$K3434="KG",OR(Painel!$B$5="(Todos)",A3434=Painel!$B$5)*OR(Painel!$E$5="(Todos)",P3434=Painel!$E$5)),$J3434+ROW()/10000000,"")</f>
        <v>72.7203434</v>
      </c>
    </row>
    <row r="3435" customFormat="false" ht="15" hidden="false" customHeight="false" outlineLevel="0" collapsed="false">
      <c r="A3435" s="29" t="s">
        <v>55</v>
      </c>
      <c r="B3435" s="29" t="s">
        <v>6212</v>
      </c>
      <c r="C3435" s="29" t="s">
        <v>154</v>
      </c>
      <c r="D3435" s="29" t="s">
        <v>6378</v>
      </c>
      <c r="E3435" s="29" t="n">
        <v>377</v>
      </c>
      <c r="F3435" s="29" t="s">
        <v>137</v>
      </c>
      <c r="G3435" s="29" t="s">
        <v>6379</v>
      </c>
      <c r="H3435" s="30" t="n">
        <v>121.2</v>
      </c>
      <c r="I3435" s="31" t="n">
        <v>46271</v>
      </c>
      <c r="J3435" s="30" t="n">
        <v>121.2</v>
      </c>
      <c r="K3435" s="29" t="s">
        <v>120</v>
      </c>
      <c r="L3435" s="29" t="s">
        <v>221</v>
      </c>
      <c r="M3435" s="29"/>
      <c r="N3435" s="29" t="s">
        <v>122</v>
      </c>
      <c r="O3435" s="31" t="n">
        <v>46189</v>
      </c>
      <c r="P3435" s="29" t="s">
        <v>123</v>
      </c>
      <c r="Q3435" s="29" t="n">
        <f aca="false">IFERROR(VALUE(L3435),"")</f>
        <v>14</v>
      </c>
      <c r="R3435" s="29" t="n">
        <f aca="true">IF(O3435="","",O3435-TODAY())</f>
        <v>-96</v>
      </c>
      <c r="S3435" s="29" t="str">
        <f aca="false">IF(C3435="&lt;&lt; vazio &gt;&gt;","VAZIA",IF(AND(O3435&lt;&gt;"",R3435&lt;0),"VENCIDO",IF(AND(O3435&lt;&gt;"",R3435&lt;=Parametros!$B$10),"PRÓX. VENCIMENTO",IF(F3435="Q","QUALIDADE",IF(F3435="S","BLOQUEADO",IF(F3435="R","RESTRITO/DEVOLUÇÃO",IF(OR(N3435="QUAR",N3435="QRES"),"QUARENTENA",IF(OR(B3435="DESCARTE",B3435="DEVOLUÇÃO"),"DESCARTE/DEVOLUÇÃO",IF(AND(D3435="",K3435&lt;&gt;""),"SEM LOTE",IF(AND(Q3435&lt;&gt;"",Q3435&gt;=Parametros!$B$11),"PARADO/SEM GIRO","OK"))))))))))</f>
        <v>VENCIDO</v>
      </c>
      <c r="T3435" s="29" t="str">
        <f aca="false">IF(AND($S3435="PARADO/SEM GIRO",$K3435="KG",OR(Painel!$B$5="(Todos)",A3435=Painel!$B$5)*OR(Painel!$E$5="(Todos)",P3435=Painel!$E$5)),$J3435+ROW()/10000000,"")</f>
        <v/>
      </c>
      <c r="U3435" s="29" t="n">
        <f aca="false">IF(AND($S3435="VENCIDO",$K3435="KG",OR(Painel!$B$5="(Todos)",A3435=Painel!$B$5)*OR(Painel!$E$5="(Todos)",P3435=Painel!$E$5)),$J3435+ROW()/10000000,"")</f>
        <v>121.2003435</v>
      </c>
    </row>
    <row r="3436" customFormat="false" ht="15" hidden="false" customHeight="false" outlineLevel="0" collapsed="false">
      <c r="A3436" s="29" t="s">
        <v>55</v>
      </c>
      <c r="B3436" s="29" t="s">
        <v>6212</v>
      </c>
      <c r="C3436" s="29" t="s">
        <v>154</v>
      </c>
      <c r="D3436" s="29" t="s">
        <v>5082</v>
      </c>
      <c r="E3436" s="29" t="n">
        <v>377</v>
      </c>
      <c r="F3436" s="29" t="s">
        <v>137</v>
      </c>
      <c r="G3436" s="29" t="s">
        <v>6380</v>
      </c>
      <c r="H3436" s="30" t="n">
        <v>36.36</v>
      </c>
      <c r="I3436" s="31" t="n">
        <v>46241</v>
      </c>
      <c r="J3436" s="30" t="n">
        <v>36.36</v>
      </c>
      <c r="K3436" s="29" t="s">
        <v>120</v>
      </c>
      <c r="L3436" s="29" t="s">
        <v>4450</v>
      </c>
      <c r="M3436" s="29"/>
      <c r="N3436" s="29" t="s">
        <v>122</v>
      </c>
      <c r="O3436" s="31" t="n">
        <v>46557</v>
      </c>
      <c r="P3436" s="29" t="s">
        <v>123</v>
      </c>
      <c r="Q3436" s="29" t="n">
        <f aca="false">IFERROR(VALUE(L3436),"")</f>
        <v>44</v>
      </c>
      <c r="R3436" s="29" t="n">
        <f aca="true">IF(O3436="","",O3436-TODAY())</f>
        <v>272</v>
      </c>
      <c r="S3436" s="29" t="str">
        <f aca="false">IF(C3436="&lt;&lt; vazio &gt;&gt;","VAZIA",IF(AND(O3436&lt;&gt;"",R3436&lt;0),"VENCIDO",IF(AND(O3436&lt;&gt;"",R3436&lt;=Parametros!$B$10),"PRÓX. VENCIMENTO",IF(F3436="Q","QUALIDADE",IF(F3436="S","BLOQUEADO",IF(F3436="R","RESTRITO/DEVOLUÇÃO",IF(OR(N3436="QUAR",N3436="QRES"),"QUARENTENA",IF(OR(B3436="DESCARTE",B3436="DEVOLUÇÃO"),"DESCARTE/DEVOLUÇÃO",IF(AND(D3436="",K3436&lt;&gt;""),"SEM LOTE",IF(AND(Q3436&lt;&gt;"",Q3436&gt;=Parametros!$B$11),"PARADO/SEM GIRO","OK"))))))))))</f>
        <v>BLOQUEADO</v>
      </c>
      <c r="T3436" s="29" t="str">
        <f aca="false">IF(AND($S3436="PARADO/SEM GIRO",$K3436="KG",OR(Painel!$B$5="(Todos)",A3436=Painel!$B$5)*OR(Painel!$E$5="(Todos)",P3436=Painel!$E$5)),$J3436+ROW()/10000000,"")</f>
        <v/>
      </c>
      <c r="U3436" s="29" t="str">
        <f aca="false">IF(AND($S3436="VENCIDO",$K3436="KG",OR(Painel!$B$5="(Todos)",A3436=Painel!$B$5)*OR(Painel!$E$5="(Todos)",P3436=Painel!$E$5)),$J3436+ROW()/10000000,"")</f>
        <v/>
      </c>
    </row>
    <row r="3437" customFormat="false" ht="15" hidden="false" customHeight="false" outlineLevel="0" collapsed="false">
      <c r="A3437" s="29" t="s">
        <v>55</v>
      </c>
      <c r="B3437" s="29" t="s">
        <v>6212</v>
      </c>
      <c r="C3437" s="29" t="s">
        <v>154</v>
      </c>
      <c r="D3437" s="29" t="s">
        <v>5082</v>
      </c>
      <c r="E3437" s="29" t="n">
        <v>377</v>
      </c>
      <c r="F3437" s="29" t="s">
        <v>137</v>
      </c>
      <c r="G3437" s="29" t="s">
        <v>6381</v>
      </c>
      <c r="H3437" s="30" t="n">
        <v>314.11</v>
      </c>
      <c r="I3437" s="31" t="n">
        <v>46241</v>
      </c>
      <c r="J3437" s="30" t="n">
        <v>314.11</v>
      </c>
      <c r="K3437" s="29" t="s">
        <v>120</v>
      </c>
      <c r="L3437" s="29" t="s">
        <v>4450</v>
      </c>
      <c r="M3437" s="29"/>
      <c r="N3437" s="29" t="s">
        <v>122</v>
      </c>
      <c r="O3437" s="31" t="n">
        <v>46557</v>
      </c>
      <c r="P3437" s="29" t="s">
        <v>123</v>
      </c>
      <c r="Q3437" s="29" t="n">
        <f aca="false">IFERROR(VALUE(L3437),"")</f>
        <v>44</v>
      </c>
      <c r="R3437" s="29" t="n">
        <f aca="true">IF(O3437="","",O3437-TODAY())</f>
        <v>272</v>
      </c>
      <c r="S3437" s="29" t="str">
        <f aca="false">IF(C3437="&lt;&lt; vazio &gt;&gt;","VAZIA",IF(AND(O3437&lt;&gt;"",R3437&lt;0),"VENCIDO",IF(AND(O3437&lt;&gt;"",R3437&lt;=Parametros!$B$10),"PRÓX. VENCIMENTO",IF(F3437="Q","QUALIDADE",IF(F3437="S","BLOQUEADO",IF(F3437="R","RESTRITO/DEVOLUÇÃO",IF(OR(N3437="QUAR",N3437="QRES"),"QUARENTENA",IF(OR(B3437="DESCARTE",B3437="DEVOLUÇÃO"),"DESCARTE/DEVOLUÇÃO",IF(AND(D3437="",K3437&lt;&gt;""),"SEM LOTE",IF(AND(Q3437&lt;&gt;"",Q3437&gt;=Parametros!$B$11),"PARADO/SEM GIRO","OK"))))))))))</f>
        <v>BLOQUEADO</v>
      </c>
      <c r="T3437" s="29" t="str">
        <f aca="false">IF(AND($S3437="PARADO/SEM GIRO",$K3437="KG",OR(Painel!$B$5="(Todos)",A3437=Painel!$B$5)*OR(Painel!$E$5="(Todos)",P3437=Painel!$E$5)),$J3437+ROW()/10000000,"")</f>
        <v/>
      </c>
      <c r="U3437" s="29" t="str">
        <f aca="false">IF(AND($S3437="VENCIDO",$K3437="KG",OR(Painel!$B$5="(Todos)",A3437=Painel!$B$5)*OR(Painel!$E$5="(Todos)",P3437=Painel!$E$5)),$J3437+ROW()/10000000,"")</f>
        <v/>
      </c>
    </row>
    <row r="3438" customFormat="false" ht="15" hidden="false" customHeight="false" outlineLevel="0" collapsed="false">
      <c r="A3438" s="29" t="s">
        <v>55</v>
      </c>
      <c r="B3438" s="29" t="s">
        <v>6212</v>
      </c>
      <c r="C3438" s="29" t="s">
        <v>154</v>
      </c>
      <c r="D3438" s="29" t="s">
        <v>228</v>
      </c>
      <c r="E3438" s="29" t="n">
        <v>377</v>
      </c>
      <c r="F3438" s="29" t="s">
        <v>189</v>
      </c>
      <c r="G3438" s="29" t="s">
        <v>6382</v>
      </c>
      <c r="H3438" s="30" t="n">
        <v>60.6</v>
      </c>
      <c r="I3438" s="31" t="n">
        <v>46261</v>
      </c>
      <c r="J3438" s="30" t="n">
        <v>60.6</v>
      </c>
      <c r="K3438" s="29" t="s">
        <v>120</v>
      </c>
      <c r="L3438" s="29" t="s">
        <v>938</v>
      </c>
      <c r="M3438" s="29"/>
      <c r="N3438" s="29" t="s">
        <v>122</v>
      </c>
      <c r="O3438" s="31" t="n">
        <v>46558</v>
      </c>
      <c r="P3438" s="29" t="s">
        <v>123</v>
      </c>
      <c r="Q3438" s="29" t="n">
        <f aca="false">IFERROR(VALUE(L3438),"")</f>
        <v>24</v>
      </c>
      <c r="R3438" s="29" t="n">
        <f aca="true">IF(O3438="","",O3438-TODAY())</f>
        <v>273</v>
      </c>
      <c r="S3438" s="29" t="str">
        <f aca="false">IF(C3438="&lt;&lt; vazio &gt;&gt;","VAZIA",IF(AND(O3438&lt;&gt;"",R3438&lt;0),"VENCIDO",IF(AND(O3438&lt;&gt;"",R3438&lt;=Parametros!$B$10),"PRÓX. VENCIMENTO",IF(F3438="Q","QUALIDADE",IF(F3438="S","BLOQUEADO",IF(F3438="R","RESTRITO/DEVOLUÇÃO",IF(OR(N3438="QUAR",N3438="QRES"),"QUARENTENA",IF(OR(B3438="DESCARTE",B3438="DEVOLUÇÃO"),"DESCARTE/DEVOLUÇÃO",IF(AND(D3438="",K3438&lt;&gt;""),"SEM LOTE",IF(AND(Q3438&lt;&gt;"",Q3438&gt;=Parametros!$B$11),"PARADO/SEM GIRO","OK"))))))))))</f>
        <v>RESTRITO/DEVOLUÇÃO</v>
      </c>
      <c r="T3438" s="29" t="str">
        <f aca="false">IF(AND($S3438="PARADO/SEM GIRO",$K3438="KG",OR(Painel!$B$5="(Todos)",A3438=Painel!$B$5)*OR(Painel!$E$5="(Todos)",P3438=Painel!$E$5)),$J3438+ROW()/10000000,"")</f>
        <v/>
      </c>
      <c r="U3438" s="29" t="str">
        <f aca="false">IF(AND($S3438="VENCIDO",$K3438="KG",OR(Painel!$B$5="(Todos)",A3438=Painel!$B$5)*OR(Painel!$E$5="(Todos)",P3438=Painel!$E$5)),$J3438+ROW()/10000000,"")</f>
        <v/>
      </c>
    </row>
    <row r="3439" customFormat="false" ht="15" hidden="false" customHeight="false" outlineLevel="0" collapsed="false">
      <c r="A3439" s="29" t="s">
        <v>55</v>
      </c>
      <c r="B3439" s="29" t="s">
        <v>6212</v>
      </c>
      <c r="C3439" s="29" t="s">
        <v>154</v>
      </c>
      <c r="D3439" s="29" t="s">
        <v>228</v>
      </c>
      <c r="E3439" s="29" t="n">
        <v>377</v>
      </c>
      <c r="F3439" s="29" t="s">
        <v>137</v>
      </c>
      <c r="G3439" s="29" t="s">
        <v>6383</v>
      </c>
      <c r="H3439" s="30" t="n">
        <v>7.84</v>
      </c>
      <c r="I3439" s="31" t="n">
        <v>46281</v>
      </c>
      <c r="J3439" s="30" t="n">
        <v>7.84</v>
      </c>
      <c r="K3439" s="29" t="s">
        <v>120</v>
      </c>
      <c r="L3439" s="29" t="s">
        <v>126</v>
      </c>
      <c r="M3439" s="29"/>
      <c r="N3439" s="29" t="s">
        <v>122</v>
      </c>
      <c r="O3439" s="31" t="n">
        <v>46558</v>
      </c>
      <c r="P3439" s="29" t="s">
        <v>123</v>
      </c>
      <c r="Q3439" s="29" t="n">
        <f aca="false">IFERROR(VALUE(L3439),"")</f>
        <v>13</v>
      </c>
      <c r="R3439" s="29" t="n">
        <f aca="true">IF(O3439="","",O3439-TODAY())</f>
        <v>273</v>
      </c>
      <c r="S3439" s="29" t="str">
        <f aca="false">IF(C3439="&lt;&lt; vazio &gt;&gt;","VAZIA",IF(AND(O3439&lt;&gt;"",R3439&lt;0),"VENCIDO",IF(AND(O3439&lt;&gt;"",R3439&lt;=Parametros!$B$10),"PRÓX. VENCIMENTO",IF(F3439="Q","QUALIDADE",IF(F3439="S","BLOQUEADO",IF(F3439="R","RESTRITO/DEVOLUÇÃO",IF(OR(N3439="QUAR",N3439="QRES"),"QUARENTENA",IF(OR(B3439="DESCARTE",B3439="DEVOLUÇÃO"),"DESCARTE/DEVOLUÇÃO",IF(AND(D3439="",K3439&lt;&gt;""),"SEM LOTE",IF(AND(Q3439&lt;&gt;"",Q3439&gt;=Parametros!$B$11),"PARADO/SEM GIRO","OK"))))))))))</f>
        <v>BLOQUEADO</v>
      </c>
      <c r="T3439" s="29" t="str">
        <f aca="false">IF(AND($S3439="PARADO/SEM GIRO",$K3439="KG",OR(Painel!$B$5="(Todos)",A3439=Painel!$B$5)*OR(Painel!$E$5="(Todos)",P3439=Painel!$E$5)),$J3439+ROW()/10000000,"")</f>
        <v/>
      </c>
      <c r="U3439" s="29" t="str">
        <f aca="false">IF(AND($S3439="VENCIDO",$K3439="KG",OR(Painel!$B$5="(Todos)",A3439=Painel!$B$5)*OR(Painel!$E$5="(Todos)",P3439=Painel!$E$5)),$J3439+ROW()/10000000,"")</f>
        <v/>
      </c>
    </row>
    <row r="3440" customFormat="false" ht="15" hidden="false" customHeight="false" outlineLevel="0" collapsed="false">
      <c r="A3440" s="29" t="s">
        <v>55</v>
      </c>
      <c r="B3440" s="29" t="s">
        <v>6212</v>
      </c>
      <c r="C3440" s="29" t="s">
        <v>154</v>
      </c>
      <c r="D3440" s="29" t="s">
        <v>228</v>
      </c>
      <c r="E3440" s="29" t="n">
        <v>377</v>
      </c>
      <c r="F3440" s="29" t="s">
        <v>137</v>
      </c>
      <c r="G3440" s="29" t="s">
        <v>6384</v>
      </c>
      <c r="H3440" s="30" t="n">
        <v>72.72</v>
      </c>
      <c r="I3440" s="31" t="n">
        <v>46241</v>
      </c>
      <c r="J3440" s="30" t="n">
        <v>72.72</v>
      </c>
      <c r="K3440" s="29" t="s">
        <v>120</v>
      </c>
      <c r="L3440" s="29" t="s">
        <v>4450</v>
      </c>
      <c r="M3440" s="29"/>
      <c r="N3440" s="29" t="s">
        <v>122</v>
      </c>
      <c r="O3440" s="31" t="n">
        <v>46558</v>
      </c>
      <c r="P3440" s="29" t="s">
        <v>123</v>
      </c>
      <c r="Q3440" s="29" t="n">
        <f aca="false">IFERROR(VALUE(L3440),"")</f>
        <v>44</v>
      </c>
      <c r="R3440" s="29" t="n">
        <f aca="true">IF(O3440="","",O3440-TODAY())</f>
        <v>273</v>
      </c>
      <c r="S3440" s="29" t="str">
        <f aca="false">IF(C3440="&lt;&lt; vazio &gt;&gt;","VAZIA",IF(AND(O3440&lt;&gt;"",R3440&lt;0),"VENCIDO",IF(AND(O3440&lt;&gt;"",R3440&lt;=Parametros!$B$10),"PRÓX. VENCIMENTO",IF(F3440="Q","QUALIDADE",IF(F3440="S","BLOQUEADO",IF(F3440="R","RESTRITO/DEVOLUÇÃO",IF(OR(N3440="QUAR",N3440="QRES"),"QUARENTENA",IF(OR(B3440="DESCARTE",B3440="DEVOLUÇÃO"),"DESCARTE/DEVOLUÇÃO",IF(AND(D3440="",K3440&lt;&gt;""),"SEM LOTE",IF(AND(Q3440&lt;&gt;"",Q3440&gt;=Parametros!$B$11),"PARADO/SEM GIRO","OK"))))))))))</f>
        <v>BLOQUEADO</v>
      </c>
      <c r="T3440" s="29" t="str">
        <f aca="false">IF(AND($S3440="PARADO/SEM GIRO",$K3440="KG",OR(Painel!$B$5="(Todos)",A3440=Painel!$B$5)*OR(Painel!$E$5="(Todos)",P3440=Painel!$E$5)),$J3440+ROW()/10000000,"")</f>
        <v/>
      </c>
      <c r="U3440" s="29" t="str">
        <f aca="false">IF(AND($S3440="VENCIDO",$K3440="KG",OR(Painel!$B$5="(Todos)",A3440=Painel!$B$5)*OR(Painel!$E$5="(Todos)",P3440=Painel!$E$5)),$J3440+ROW()/10000000,"")</f>
        <v/>
      </c>
    </row>
    <row r="3441" customFormat="false" ht="15" hidden="false" customHeight="false" outlineLevel="0" collapsed="false">
      <c r="A3441" s="29" t="s">
        <v>55</v>
      </c>
      <c r="B3441" s="29" t="s">
        <v>6212</v>
      </c>
      <c r="C3441" s="29" t="s">
        <v>154</v>
      </c>
      <c r="D3441" s="29" t="s">
        <v>6385</v>
      </c>
      <c r="E3441" s="29" t="n">
        <v>377</v>
      </c>
      <c r="F3441" s="29" t="s">
        <v>137</v>
      </c>
      <c r="G3441" s="29" t="s">
        <v>6386</v>
      </c>
      <c r="H3441" s="30" t="n">
        <v>533.28</v>
      </c>
      <c r="I3441" s="31" t="n">
        <v>46241</v>
      </c>
      <c r="J3441" s="30" t="n">
        <v>533.28</v>
      </c>
      <c r="K3441" s="29" t="s">
        <v>120</v>
      </c>
      <c r="L3441" s="29" t="s">
        <v>4450</v>
      </c>
      <c r="M3441" s="29"/>
      <c r="N3441" s="29" t="s">
        <v>122</v>
      </c>
      <c r="O3441" s="31" t="n">
        <v>46578</v>
      </c>
      <c r="P3441" s="29" t="s">
        <v>123</v>
      </c>
      <c r="Q3441" s="29" t="n">
        <f aca="false">IFERROR(VALUE(L3441),"")</f>
        <v>44</v>
      </c>
      <c r="R3441" s="29" t="n">
        <f aca="true">IF(O3441="","",O3441-TODAY())</f>
        <v>293</v>
      </c>
      <c r="S3441" s="29" t="str">
        <f aca="false">IF(C3441="&lt;&lt; vazio &gt;&gt;","VAZIA",IF(AND(O3441&lt;&gt;"",R3441&lt;0),"VENCIDO",IF(AND(O3441&lt;&gt;"",R3441&lt;=Parametros!$B$10),"PRÓX. VENCIMENTO",IF(F3441="Q","QUALIDADE",IF(F3441="S","BLOQUEADO",IF(F3441="R","RESTRITO/DEVOLUÇÃO",IF(OR(N3441="QUAR",N3441="QRES"),"QUARENTENA",IF(OR(B3441="DESCARTE",B3441="DEVOLUÇÃO"),"DESCARTE/DEVOLUÇÃO",IF(AND(D3441="",K3441&lt;&gt;""),"SEM LOTE",IF(AND(Q3441&lt;&gt;"",Q3441&gt;=Parametros!$B$11),"PARADO/SEM GIRO","OK"))))))))))</f>
        <v>BLOQUEADO</v>
      </c>
      <c r="T3441" s="29" t="str">
        <f aca="false">IF(AND($S3441="PARADO/SEM GIRO",$K3441="KG",OR(Painel!$B$5="(Todos)",A3441=Painel!$B$5)*OR(Painel!$E$5="(Todos)",P3441=Painel!$E$5)),$J3441+ROW()/10000000,"")</f>
        <v/>
      </c>
      <c r="U3441" s="29" t="str">
        <f aca="false">IF(AND($S3441="VENCIDO",$K3441="KG",OR(Painel!$B$5="(Todos)",A3441=Painel!$B$5)*OR(Painel!$E$5="(Todos)",P3441=Painel!$E$5)),$J3441+ROW()/10000000,"")</f>
        <v/>
      </c>
    </row>
    <row r="3442" customFormat="false" ht="15" hidden="false" customHeight="false" outlineLevel="0" collapsed="false">
      <c r="A3442" s="29" t="s">
        <v>55</v>
      </c>
      <c r="B3442" s="29" t="s">
        <v>6212</v>
      </c>
      <c r="C3442" s="29" t="s">
        <v>229</v>
      </c>
      <c r="D3442" s="29" t="s">
        <v>6387</v>
      </c>
      <c r="E3442" s="29" t="n">
        <v>377</v>
      </c>
      <c r="F3442" s="29" t="s">
        <v>189</v>
      </c>
      <c r="G3442" s="29" t="s">
        <v>6388</v>
      </c>
      <c r="H3442" s="30" t="n">
        <v>1180</v>
      </c>
      <c r="I3442" s="31" t="n">
        <v>46261</v>
      </c>
      <c r="J3442" s="30" t="n">
        <v>1180</v>
      </c>
      <c r="K3442" s="29" t="s">
        <v>120</v>
      </c>
      <c r="L3442" s="29" t="s">
        <v>938</v>
      </c>
      <c r="M3442" s="29"/>
      <c r="N3442" s="29" t="s">
        <v>122</v>
      </c>
      <c r="O3442" s="31" t="n">
        <v>46245</v>
      </c>
      <c r="P3442" s="29" t="s">
        <v>123</v>
      </c>
      <c r="Q3442" s="29" t="n">
        <f aca="false">IFERROR(VALUE(L3442),"")</f>
        <v>24</v>
      </c>
      <c r="R3442" s="29" t="n">
        <f aca="true">IF(O3442="","",O3442-TODAY())</f>
        <v>-40</v>
      </c>
      <c r="S3442" s="29" t="str">
        <f aca="false">IF(C3442="&lt;&lt; vazio &gt;&gt;","VAZIA",IF(AND(O3442&lt;&gt;"",R3442&lt;0),"VENCIDO",IF(AND(O3442&lt;&gt;"",R3442&lt;=Parametros!$B$10),"PRÓX. VENCIMENTO",IF(F3442="Q","QUALIDADE",IF(F3442="S","BLOQUEADO",IF(F3442="R","RESTRITO/DEVOLUÇÃO",IF(OR(N3442="QUAR",N3442="QRES"),"QUARENTENA",IF(OR(B3442="DESCARTE",B3442="DEVOLUÇÃO"),"DESCARTE/DEVOLUÇÃO",IF(AND(D3442="",K3442&lt;&gt;""),"SEM LOTE",IF(AND(Q3442&lt;&gt;"",Q3442&gt;=Parametros!$B$11),"PARADO/SEM GIRO","OK"))))))))))</f>
        <v>VENCIDO</v>
      </c>
      <c r="T3442" s="29" t="str">
        <f aca="false">IF(AND($S3442="PARADO/SEM GIRO",$K3442="KG",OR(Painel!$B$5="(Todos)",A3442=Painel!$B$5)*OR(Painel!$E$5="(Todos)",P3442=Painel!$E$5)),$J3442+ROW()/10000000,"")</f>
        <v/>
      </c>
      <c r="U3442" s="29" t="n">
        <f aca="false">IF(AND($S3442="VENCIDO",$K3442="KG",OR(Painel!$B$5="(Todos)",A3442=Painel!$B$5)*OR(Painel!$E$5="(Todos)",P3442=Painel!$E$5)),$J3442+ROW()/10000000,"")</f>
        <v>1180.0003442</v>
      </c>
    </row>
    <row r="3443" customFormat="false" ht="15" hidden="false" customHeight="false" outlineLevel="0" collapsed="false">
      <c r="A3443" s="29" t="s">
        <v>55</v>
      </c>
      <c r="B3443" s="29" t="s">
        <v>6212</v>
      </c>
      <c r="C3443" s="29" t="s">
        <v>229</v>
      </c>
      <c r="D3443" s="29" t="s">
        <v>187</v>
      </c>
      <c r="E3443" s="29" t="n">
        <v>377</v>
      </c>
      <c r="F3443" s="29" t="s">
        <v>189</v>
      </c>
      <c r="G3443" s="29" t="s">
        <v>6389</v>
      </c>
      <c r="H3443" s="30" t="n">
        <v>50</v>
      </c>
      <c r="I3443" s="31" t="n">
        <v>46261</v>
      </c>
      <c r="J3443" s="30" t="n">
        <v>50</v>
      </c>
      <c r="K3443" s="29" t="s">
        <v>120</v>
      </c>
      <c r="L3443" s="29" t="s">
        <v>938</v>
      </c>
      <c r="M3443" s="29"/>
      <c r="N3443" s="29" t="s">
        <v>122</v>
      </c>
      <c r="O3443" s="31" t="n">
        <v>46328</v>
      </c>
      <c r="P3443" s="29" t="s">
        <v>123</v>
      </c>
      <c r="Q3443" s="29" t="n">
        <f aca="false">IFERROR(VALUE(L3443),"")</f>
        <v>24</v>
      </c>
      <c r="R3443" s="29" t="n">
        <f aca="true">IF(O3443="","",O3443-TODAY())</f>
        <v>43</v>
      </c>
      <c r="S3443" s="29" t="str">
        <f aca="false">IF(C3443="&lt;&lt; vazio &gt;&gt;","VAZIA",IF(AND(O3443&lt;&gt;"",R3443&lt;0),"VENCIDO",IF(AND(O3443&lt;&gt;"",R3443&lt;=Parametros!$B$10),"PRÓX. VENCIMENTO",IF(F3443="Q","QUALIDADE",IF(F3443="S","BLOQUEADO",IF(F3443="R","RESTRITO/DEVOLUÇÃO",IF(OR(N3443="QUAR",N3443="QRES"),"QUARENTENA",IF(OR(B3443="DESCARTE",B3443="DEVOLUÇÃO"),"DESCARTE/DEVOLUÇÃO",IF(AND(D3443="",K3443&lt;&gt;""),"SEM LOTE",IF(AND(Q3443&lt;&gt;"",Q3443&gt;=Parametros!$B$11),"PARADO/SEM GIRO","OK"))))))))))</f>
        <v>PRÓX. VENCIMENTO</v>
      </c>
      <c r="T3443" s="29" t="str">
        <f aca="false">IF(AND($S3443="PARADO/SEM GIRO",$K3443="KG",OR(Painel!$B$5="(Todos)",A3443=Painel!$B$5)*OR(Painel!$E$5="(Todos)",P3443=Painel!$E$5)),$J3443+ROW()/10000000,"")</f>
        <v/>
      </c>
      <c r="U3443" s="29" t="str">
        <f aca="false">IF(AND($S3443="VENCIDO",$K3443="KG",OR(Painel!$B$5="(Todos)",A3443=Painel!$B$5)*OR(Painel!$E$5="(Todos)",P3443=Painel!$E$5)),$J3443+ROW()/10000000,"")</f>
        <v/>
      </c>
    </row>
    <row r="3444" customFormat="false" ht="15" hidden="false" customHeight="false" outlineLevel="0" collapsed="false">
      <c r="A3444" s="29" t="s">
        <v>55</v>
      </c>
      <c r="B3444" s="29" t="s">
        <v>6212</v>
      </c>
      <c r="C3444" s="29" t="s">
        <v>229</v>
      </c>
      <c r="D3444" s="29" t="s">
        <v>6390</v>
      </c>
      <c r="E3444" s="29" t="n">
        <v>377</v>
      </c>
      <c r="F3444" s="29" t="s">
        <v>189</v>
      </c>
      <c r="G3444" s="29" t="s">
        <v>6391</v>
      </c>
      <c r="H3444" s="30" t="n">
        <v>20</v>
      </c>
      <c r="I3444" s="31" t="n">
        <v>46261</v>
      </c>
      <c r="J3444" s="30" t="n">
        <v>20</v>
      </c>
      <c r="K3444" s="29" t="s">
        <v>120</v>
      </c>
      <c r="L3444" s="29" t="s">
        <v>938</v>
      </c>
      <c r="M3444" s="29"/>
      <c r="N3444" s="29" t="s">
        <v>122</v>
      </c>
      <c r="O3444" s="31" t="n">
        <v>46531</v>
      </c>
      <c r="P3444" s="29" t="s">
        <v>123</v>
      </c>
      <c r="Q3444" s="29" t="n">
        <f aca="false">IFERROR(VALUE(L3444),"")</f>
        <v>24</v>
      </c>
      <c r="R3444" s="29" t="n">
        <f aca="true">IF(O3444="","",O3444-TODAY())</f>
        <v>246</v>
      </c>
      <c r="S3444" s="29" t="str">
        <f aca="false">IF(C3444="&lt;&lt; vazio &gt;&gt;","VAZIA",IF(AND(O3444&lt;&gt;"",R3444&lt;0),"VENCIDO",IF(AND(O3444&lt;&gt;"",R3444&lt;=Parametros!$B$10),"PRÓX. VENCIMENTO",IF(F3444="Q","QUALIDADE",IF(F3444="S","BLOQUEADO",IF(F3444="R","RESTRITO/DEVOLUÇÃO",IF(OR(N3444="QUAR",N3444="QRES"),"QUARENTENA",IF(OR(B3444="DESCARTE",B3444="DEVOLUÇÃO"),"DESCARTE/DEVOLUÇÃO",IF(AND(D3444="",K3444&lt;&gt;""),"SEM LOTE",IF(AND(Q3444&lt;&gt;"",Q3444&gt;=Parametros!$B$11),"PARADO/SEM GIRO","OK"))))))))))</f>
        <v>RESTRITO/DEVOLUÇÃO</v>
      </c>
      <c r="T3444" s="29" t="str">
        <f aca="false">IF(AND($S3444="PARADO/SEM GIRO",$K3444="KG",OR(Painel!$B$5="(Todos)",A3444=Painel!$B$5)*OR(Painel!$E$5="(Todos)",P3444=Painel!$E$5)),$J3444+ROW()/10000000,"")</f>
        <v/>
      </c>
      <c r="U3444" s="29" t="str">
        <f aca="false">IF(AND($S3444="VENCIDO",$K3444="KG",OR(Painel!$B$5="(Todos)",A3444=Painel!$B$5)*OR(Painel!$E$5="(Todos)",P3444=Painel!$E$5)),$J3444+ROW()/10000000,"")</f>
        <v/>
      </c>
    </row>
    <row r="3445" customFormat="false" ht="15" hidden="false" customHeight="false" outlineLevel="0" collapsed="false">
      <c r="A3445" s="29" t="s">
        <v>55</v>
      </c>
      <c r="B3445" s="29" t="s">
        <v>6212</v>
      </c>
      <c r="C3445" s="29" t="s">
        <v>229</v>
      </c>
      <c r="D3445" s="29" t="s">
        <v>6392</v>
      </c>
      <c r="E3445" s="29" t="n">
        <v>377</v>
      </c>
      <c r="F3445" s="29" t="s">
        <v>189</v>
      </c>
      <c r="G3445" s="29" t="s">
        <v>6393</v>
      </c>
      <c r="H3445" s="30" t="n">
        <v>910</v>
      </c>
      <c r="I3445" s="31" t="n">
        <v>46261</v>
      </c>
      <c r="J3445" s="30" t="n">
        <v>910</v>
      </c>
      <c r="K3445" s="29" t="s">
        <v>120</v>
      </c>
      <c r="L3445" s="29" t="s">
        <v>938</v>
      </c>
      <c r="M3445" s="29"/>
      <c r="N3445" s="29" t="s">
        <v>122</v>
      </c>
      <c r="O3445" s="31" t="n">
        <v>46651</v>
      </c>
      <c r="P3445" s="29" t="s">
        <v>123</v>
      </c>
      <c r="Q3445" s="29" t="n">
        <f aca="false">IFERROR(VALUE(L3445),"")</f>
        <v>24</v>
      </c>
      <c r="R3445" s="29" t="n">
        <f aca="true">IF(O3445="","",O3445-TODAY())</f>
        <v>366</v>
      </c>
      <c r="S3445" s="29" t="str">
        <f aca="false">IF(C3445="&lt;&lt; vazio &gt;&gt;","VAZIA",IF(AND(O3445&lt;&gt;"",R3445&lt;0),"VENCIDO",IF(AND(O3445&lt;&gt;"",R3445&lt;=Parametros!$B$10),"PRÓX. VENCIMENTO",IF(F3445="Q","QUALIDADE",IF(F3445="S","BLOQUEADO",IF(F3445="R","RESTRITO/DEVOLUÇÃO",IF(OR(N3445="QUAR",N3445="QRES"),"QUARENTENA",IF(OR(B3445="DESCARTE",B3445="DEVOLUÇÃO"),"DESCARTE/DEVOLUÇÃO",IF(AND(D3445="",K3445&lt;&gt;""),"SEM LOTE",IF(AND(Q3445&lt;&gt;"",Q3445&gt;=Parametros!$B$11),"PARADO/SEM GIRO","OK"))))))))))</f>
        <v>RESTRITO/DEVOLUÇÃO</v>
      </c>
      <c r="T3445" s="29" t="str">
        <f aca="false">IF(AND($S3445="PARADO/SEM GIRO",$K3445="KG",OR(Painel!$B$5="(Todos)",A3445=Painel!$B$5)*OR(Painel!$E$5="(Todos)",P3445=Painel!$E$5)),$J3445+ROW()/10000000,"")</f>
        <v/>
      </c>
      <c r="U3445" s="29" t="str">
        <f aca="false">IF(AND($S3445="VENCIDO",$K3445="KG",OR(Painel!$B$5="(Todos)",A3445=Painel!$B$5)*OR(Painel!$E$5="(Todos)",P3445=Painel!$E$5)),$J3445+ROW()/10000000,"")</f>
        <v/>
      </c>
    </row>
    <row r="3446" customFormat="false" ht="15" hidden="false" customHeight="false" outlineLevel="0" collapsed="false">
      <c r="A3446" s="29" t="s">
        <v>55</v>
      </c>
      <c r="B3446" s="29" t="s">
        <v>6212</v>
      </c>
      <c r="C3446" s="29" t="s">
        <v>135</v>
      </c>
      <c r="D3446" s="29" t="s">
        <v>5781</v>
      </c>
      <c r="E3446" s="29" t="n">
        <v>377</v>
      </c>
      <c r="F3446" s="29" t="s">
        <v>189</v>
      </c>
      <c r="G3446" s="29" t="s">
        <v>6394</v>
      </c>
      <c r="H3446" s="30" t="n">
        <v>10.1</v>
      </c>
      <c r="I3446" s="31" t="n">
        <v>46261</v>
      </c>
      <c r="J3446" s="30" t="n">
        <v>10.1</v>
      </c>
      <c r="K3446" s="29" t="s">
        <v>120</v>
      </c>
      <c r="L3446" s="29" t="s">
        <v>938</v>
      </c>
      <c r="M3446" s="29"/>
      <c r="N3446" s="29" t="s">
        <v>122</v>
      </c>
      <c r="O3446" s="31" t="n">
        <v>46125</v>
      </c>
      <c r="P3446" s="29" t="s">
        <v>123</v>
      </c>
      <c r="Q3446" s="29" t="n">
        <f aca="false">IFERROR(VALUE(L3446),"")</f>
        <v>24</v>
      </c>
      <c r="R3446" s="29" t="n">
        <f aca="true">IF(O3446="","",O3446-TODAY())</f>
        <v>-160</v>
      </c>
      <c r="S3446" s="29" t="str">
        <f aca="false">IF(C3446="&lt;&lt; vazio &gt;&gt;","VAZIA",IF(AND(O3446&lt;&gt;"",R3446&lt;0),"VENCIDO",IF(AND(O3446&lt;&gt;"",R3446&lt;=Parametros!$B$10),"PRÓX. VENCIMENTO",IF(F3446="Q","QUALIDADE",IF(F3446="S","BLOQUEADO",IF(F3446="R","RESTRITO/DEVOLUÇÃO",IF(OR(N3446="QUAR",N3446="QRES"),"QUARENTENA",IF(OR(B3446="DESCARTE",B3446="DEVOLUÇÃO"),"DESCARTE/DEVOLUÇÃO",IF(AND(D3446="",K3446&lt;&gt;""),"SEM LOTE",IF(AND(Q3446&lt;&gt;"",Q3446&gt;=Parametros!$B$11),"PARADO/SEM GIRO","OK"))))))))))</f>
        <v>VENCIDO</v>
      </c>
      <c r="T3446" s="29" t="str">
        <f aca="false">IF(AND($S3446="PARADO/SEM GIRO",$K3446="KG",OR(Painel!$B$5="(Todos)",A3446=Painel!$B$5)*OR(Painel!$E$5="(Todos)",P3446=Painel!$E$5)),$J3446+ROW()/10000000,"")</f>
        <v/>
      </c>
      <c r="U3446" s="29" t="n">
        <f aca="false">IF(AND($S3446="VENCIDO",$K3446="KG",OR(Painel!$B$5="(Todos)",A3446=Painel!$B$5)*OR(Painel!$E$5="(Todos)",P3446=Painel!$E$5)),$J3446+ROW()/10000000,"")</f>
        <v>10.1003446</v>
      </c>
    </row>
    <row r="3447" customFormat="false" ht="15" hidden="false" customHeight="false" outlineLevel="0" collapsed="false">
      <c r="A3447" s="29" t="s">
        <v>55</v>
      </c>
      <c r="B3447" s="29" t="s">
        <v>6212</v>
      </c>
      <c r="C3447" s="29" t="s">
        <v>135</v>
      </c>
      <c r="D3447" s="29" t="s">
        <v>5785</v>
      </c>
      <c r="E3447" s="29" t="n">
        <v>377</v>
      </c>
      <c r="F3447" s="29" t="s">
        <v>137</v>
      </c>
      <c r="G3447" s="29" t="s">
        <v>6395</v>
      </c>
      <c r="H3447" s="30" t="n">
        <v>10.1</v>
      </c>
      <c r="I3447" s="31" t="n">
        <v>46241</v>
      </c>
      <c r="J3447" s="30" t="n">
        <v>10.1</v>
      </c>
      <c r="K3447" s="29" t="s">
        <v>120</v>
      </c>
      <c r="L3447" s="29" t="s">
        <v>4450</v>
      </c>
      <c r="M3447" s="29"/>
      <c r="N3447" s="29" t="s">
        <v>134</v>
      </c>
      <c r="O3447" s="31" t="n">
        <v>46243</v>
      </c>
      <c r="P3447" s="29" t="s">
        <v>123</v>
      </c>
      <c r="Q3447" s="29" t="n">
        <f aca="false">IFERROR(VALUE(L3447),"")</f>
        <v>44</v>
      </c>
      <c r="R3447" s="29" t="n">
        <f aca="true">IF(O3447="","",O3447-TODAY())</f>
        <v>-42</v>
      </c>
      <c r="S3447" s="29" t="str">
        <f aca="false">IF(C3447="&lt;&lt; vazio &gt;&gt;","VAZIA",IF(AND(O3447&lt;&gt;"",R3447&lt;0),"VENCIDO",IF(AND(O3447&lt;&gt;"",R3447&lt;=Parametros!$B$10),"PRÓX. VENCIMENTO",IF(F3447="Q","QUALIDADE",IF(F3447="S","BLOQUEADO",IF(F3447="R","RESTRITO/DEVOLUÇÃO",IF(OR(N3447="QUAR",N3447="QRES"),"QUARENTENA",IF(OR(B3447="DESCARTE",B3447="DEVOLUÇÃO"),"DESCARTE/DEVOLUÇÃO",IF(AND(D3447="",K3447&lt;&gt;""),"SEM LOTE",IF(AND(Q3447&lt;&gt;"",Q3447&gt;=Parametros!$B$11),"PARADO/SEM GIRO","OK"))))))))))</f>
        <v>VENCIDO</v>
      </c>
      <c r="T3447" s="29" t="str">
        <f aca="false">IF(AND($S3447="PARADO/SEM GIRO",$K3447="KG",OR(Painel!$B$5="(Todos)",A3447=Painel!$B$5)*OR(Painel!$E$5="(Todos)",P3447=Painel!$E$5)),$J3447+ROW()/10000000,"")</f>
        <v/>
      </c>
      <c r="U3447" s="29" t="n">
        <f aca="false">IF(AND($S3447="VENCIDO",$K3447="KG",OR(Painel!$B$5="(Todos)",A3447=Painel!$B$5)*OR(Painel!$E$5="(Todos)",P3447=Painel!$E$5)),$J3447+ROW()/10000000,"")</f>
        <v>10.1003447</v>
      </c>
    </row>
    <row r="3448" customFormat="false" ht="15" hidden="false" customHeight="false" outlineLevel="0" collapsed="false">
      <c r="A3448" s="29" t="s">
        <v>55</v>
      </c>
      <c r="B3448" s="29" t="s">
        <v>6212</v>
      </c>
      <c r="C3448" s="29" t="s">
        <v>135</v>
      </c>
      <c r="D3448" s="29" t="s">
        <v>5101</v>
      </c>
      <c r="E3448" s="29" t="n">
        <v>377</v>
      </c>
      <c r="F3448" s="29" t="s">
        <v>189</v>
      </c>
      <c r="G3448" s="29" t="s">
        <v>6396</v>
      </c>
      <c r="H3448" s="30" t="n">
        <v>30.3</v>
      </c>
      <c r="I3448" s="31" t="n">
        <v>46261</v>
      </c>
      <c r="J3448" s="30" t="n">
        <v>30.3</v>
      </c>
      <c r="K3448" s="29" t="s">
        <v>120</v>
      </c>
      <c r="L3448" s="29" t="s">
        <v>938</v>
      </c>
      <c r="M3448" s="29"/>
      <c r="N3448" s="29" t="s">
        <v>122</v>
      </c>
      <c r="O3448" s="31" t="n">
        <v>46374</v>
      </c>
      <c r="P3448" s="29" t="s">
        <v>123</v>
      </c>
      <c r="Q3448" s="29" t="n">
        <f aca="false">IFERROR(VALUE(L3448),"")</f>
        <v>24</v>
      </c>
      <c r="R3448" s="29" t="n">
        <f aca="true">IF(O3448="","",O3448-TODAY())</f>
        <v>89</v>
      </c>
      <c r="S3448" s="29" t="str">
        <f aca="false">IF(C3448="&lt;&lt; vazio &gt;&gt;","VAZIA",IF(AND(O3448&lt;&gt;"",R3448&lt;0),"VENCIDO",IF(AND(O3448&lt;&gt;"",R3448&lt;=Parametros!$B$10),"PRÓX. VENCIMENTO",IF(F3448="Q","QUALIDADE",IF(F3448="S","BLOQUEADO",IF(F3448="R","RESTRITO/DEVOLUÇÃO",IF(OR(N3448="QUAR",N3448="QRES"),"QUARENTENA",IF(OR(B3448="DESCARTE",B3448="DEVOLUÇÃO"),"DESCARTE/DEVOLUÇÃO",IF(AND(D3448="",K3448&lt;&gt;""),"SEM LOTE",IF(AND(Q3448&lt;&gt;"",Q3448&gt;=Parametros!$B$11),"PARADO/SEM GIRO","OK"))))))))))</f>
        <v>RESTRITO/DEVOLUÇÃO</v>
      </c>
      <c r="T3448" s="29" t="str">
        <f aca="false">IF(AND($S3448="PARADO/SEM GIRO",$K3448="KG",OR(Painel!$B$5="(Todos)",A3448=Painel!$B$5)*OR(Painel!$E$5="(Todos)",P3448=Painel!$E$5)),$J3448+ROW()/10000000,"")</f>
        <v/>
      </c>
      <c r="U3448" s="29" t="str">
        <f aca="false">IF(AND($S3448="VENCIDO",$K3448="KG",OR(Painel!$B$5="(Todos)",A3448=Painel!$B$5)*OR(Painel!$E$5="(Todos)",P3448=Painel!$E$5)),$J3448+ROW()/10000000,"")</f>
        <v/>
      </c>
    </row>
    <row r="3449" customFormat="false" ht="15" hidden="false" customHeight="false" outlineLevel="0" collapsed="false">
      <c r="A3449" s="29" t="s">
        <v>55</v>
      </c>
      <c r="B3449" s="29" t="s">
        <v>6212</v>
      </c>
      <c r="C3449" s="29" t="s">
        <v>135</v>
      </c>
      <c r="D3449" s="29" t="s">
        <v>5104</v>
      </c>
      <c r="E3449" s="29" t="n">
        <v>377</v>
      </c>
      <c r="F3449" s="29" t="s">
        <v>189</v>
      </c>
      <c r="G3449" s="29" t="s">
        <v>6397</v>
      </c>
      <c r="H3449" s="30" t="n">
        <v>90.9</v>
      </c>
      <c r="I3449" s="31" t="n">
        <v>46261</v>
      </c>
      <c r="J3449" s="30" t="n">
        <v>90.9</v>
      </c>
      <c r="K3449" s="29" t="s">
        <v>120</v>
      </c>
      <c r="L3449" s="29" t="s">
        <v>938</v>
      </c>
      <c r="M3449" s="29"/>
      <c r="N3449" s="29" t="s">
        <v>122</v>
      </c>
      <c r="O3449" s="31" t="n">
        <v>46439</v>
      </c>
      <c r="P3449" s="29" t="s">
        <v>123</v>
      </c>
      <c r="Q3449" s="29" t="n">
        <f aca="false">IFERROR(VALUE(L3449),"")</f>
        <v>24</v>
      </c>
      <c r="R3449" s="29" t="n">
        <f aca="true">IF(O3449="","",O3449-TODAY())</f>
        <v>154</v>
      </c>
      <c r="S3449" s="29" t="str">
        <f aca="false">IF(C3449="&lt;&lt; vazio &gt;&gt;","VAZIA",IF(AND(O3449&lt;&gt;"",R3449&lt;0),"VENCIDO",IF(AND(O3449&lt;&gt;"",R3449&lt;=Parametros!$B$10),"PRÓX. VENCIMENTO",IF(F3449="Q","QUALIDADE",IF(F3449="S","BLOQUEADO",IF(F3449="R","RESTRITO/DEVOLUÇÃO",IF(OR(N3449="QUAR",N3449="QRES"),"QUARENTENA",IF(OR(B3449="DESCARTE",B3449="DEVOLUÇÃO"),"DESCARTE/DEVOLUÇÃO",IF(AND(D3449="",K3449&lt;&gt;""),"SEM LOTE",IF(AND(Q3449&lt;&gt;"",Q3449&gt;=Parametros!$B$11),"PARADO/SEM GIRO","OK"))))))))))</f>
        <v>RESTRITO/DEVOLUÇÃO</v>
      </c>
      <c r="T3449" s="29" t="str">
        <f aca="false">IF(AND($S3449="PARADO/SEM GIRO",$K3449="KG",OR(Painel!$B$5="(Todos)",A3449=Painel!$B$5)*OR(Painel!$E$5="(Todos)",P3449=Painel!$E$5)),$J3449+ROW()/10000000,"")</f>
        <v/>
      </c>
      <c r="U3449" s="29" t="str">
        <f aca="false">IF(AND($S3449="VENCIDO",$K3449="KG",OR(Painel!$B$5="(Todos)",A3449=Painel!$B$5)*OR(Painel!$E$5="(Todos)",P3449=Painel!$E$5)),$J3449+ROW()/10000000,"")</f>
        <v/>
      </c>
    </row>
    <row r="3450" customFormat="false" ht="15" hidden="false" customHeight="false" outlineLevel="0" collapsed="false">
      <c r="A3450" s="29" t="s">
        <v>55</v>
      </c>
      <c r="B3450" s="29" t="s">
        <v>6212</v>
      </c>
      <c r="C3450" s="29" t="s">
        <v>135</v>
      </c>
      <c r="D3450" s="29" t="s">
        <v>5106</v>
      </c>
      <c r="E3450" s="29" t="n">
        <v>377</v>
      </c>
      <c r="F3450" s="29" t="s">
        <v>189</v>
      </c>
      <c r="G3450" s="29" t="s">
        <v>6398</v>
      </c>
      <c r="H3450" s="30" t="n">
        <v>101</v>
      </c>
      <c r="I3450" s="31" t="n">
        <v>46261</v>
      </c>
      <c r="J3450" s="30" t="n">
        <v>101</v>
      </c>
      <c r="K3450" s="29" t="s">
        <v>120</v>
      </c>
      <c r="L3450" s="29" t="s">
        <v>938</v>
      </c>
      <c r="M3450" s="29"/>
      <c r="N3450" s="29" t="s">
        <v>122</v>
      </c>
      <c r="O3450" s="31" t="n">
        <v>46440</v>
      </c>
      <c r="P3450" s="29" t="s">
        <v>123</v>
      </c>
      <c r="Q3450" s="29" t="n">
        <f aca="false">IFERROR(VALUE(L3450),"")</f>
        <v>24</v>
      </c>
      <c r="R3450" s="29" t="n">
        <f aca="true">IF(O3450="","",O3450-TODAY())</f>
        <v>155</v>
      </c>
      <c r="S3450" s="29" t="str">
        <f aca="false">IF(C3450="&lt;&lt; vazio &gt;&gt;","VAZIA",IF(AND(O3450&lt;&gt;"",R3450&lt;0),"VENCIDO",IF(AND(O3450&lt;&gt;"",R3450&lt;=Parametros!$B$10),"PRÓX. VENCIMENTO",IF(F3450="Q","QUALIDADE",IF(F3450="S","BLOQUEADO",IF(F3450="R","RESTRITO/DEVOLUÇÃO",IF(OR(N3450="QUAR",N3450="QRES"),"QUARENTENA",IF(OR(B3450="DESCARTE",B3450="DEVOLUÇÃO"),"DESCARTE/DEVOLUÇÃO",IF(AND(D3450="",K3450&lt;&gt;""),"SEM LOTE",IF(AND(Q3450&lt;&gt;"",Q3450&gt;=Parametros!$B$11),"PARADO/SEM GIRO","OK"))))))))))</f>
        <v>RESTRITO/DEVOLUÇÃO</v>
      </c>
      <c r="T3450" s="29" t="str">
        <f aca="false">IF(AND($S3450="PARADO/SEM GIRO",$K3450="KG",OR(Painel!$B$5="(Todos)",A3450=Painel!$B$5)*OR(Painel!$E$5="(Todos)",P3450=Painel!$E$5)),$J3450+ROW()/10000000,"")</f>
        <v/>
      </c>
      <c r="U3450" s="29" t="str">
        <f aca="false">IF(AND($S3450="VENCIDO",$K3450="KG",OR(Painel!$B$5="(Todos)",A3450=Painel!$B$5)*OR(Painel!$E$5="(Todos)",P3450=Painel!$E$5)),$J3450+ROW()/10000000,"")</f>
        <v/>
      </c>
    </row>
    <row r="3451" customFormat="false" ht="15" hidden="false" customHeight="false" outlineLevel="0" collapsed="false">
      <c r="A3451" s="29" t="s">
        <v>55</v>
      </c>
      <c r="B3451" s="29" t="s">
        <v>6212</v>
      </c>
      <c r="C3451" s="29" t="s">
        <v>306</v>
      </c>
      <c r="D3451" s="29" t="s">
        <v>6399</v>
      </c>
      <c r="E3451" s="29" t="n">
        <v>377</v>
      </c>
      <c r="F3451" s="29" t="s">
        <v>137</v>
      </c>
      <c r="G3451" s="29" t="s">
        <v>6400</v>
      </c>
      <c r="H3451" s="30" t="n">
        <v>40</v>
      </c>
      <c r="I3451" s="31" t="n">
        <v>46241</v>
      </c>
      <c r="J3451" s="30" t="n">
        <v>40</v>
      </c>
      <c r="K3451" s="29" t="s">
        <v>120</v>
      </c>
      <c r="L3451" s="29" t="s">
        <v>4450</v>
      </c>
      <c r="M3451" s="29"/>
      <c r="N3451" s="29" t="s">
        <v>122</v>
      </c>
      <c r="O3451" s="31" t="n">
        <v>46182</v>
      </c>
      <c r="P3451" s="29" t="s">
        <v>123</v>
      </c>
      <c r="Q3451" s="29" t="n">
        <f aca="false">IFERROR(VALUE(L3451),"")</f>
        <v>44</v>
      </c>
      <c r="R3451" s="29" t="n">
        <f aca="true">IF(O3451="","",O3451-TODAY())</f>
        <v>-103</v>
      </c>
      <c r="S3451" s="29" t="str">
        <f aca="false">IF(C3451="&lt;&lt; vazio &gt;&gt;","VAZIA",IF(AND(O3451&lt;&gt;"",R3451&lt;0),"VENCIDO",IF(AND(O3451&lt;&gt;"",R3451&lt;=Parametros!$B$10),"PRÓX. VENCIMENTO",IF(F3451="Q","QUALIDADE",IF(F3451="S","BLOQUEADO",IF(F3451="R","RESTRITO/DEVOLUÇÃO",IF(OR(N3451="QUAR",N3451="QRES"),"QUARENTENA",IF(OR(B3451="DESCARTE",B3451="DEVOLUÇÃO"),"DESCARTE/DEVOLUÇÃO",IF(AND(D3451="",K3451&lt;&gt;""),"SEM LOTE",IF(AND(Q3451&lt;&gt;"",Q3451&gt;=Parametros!$B$11),"PARADO/SEM GIRO","OK"))))))))))</f>
        <v>VENCIDO</v>
      </c>
      <c r="T3451" s="29" t="str">
        <f aca="false">IF(AND($S3451="PARADO/SEM GIRO",$K3451="KG",OR(Painel!$B$5="(Todos)",A3451=Painel!$B$5)*OR(Painel!$E$5="(Todos)",P3451=Painel!$E$5)),$J3451+ROW()/10000000,"")</f>
        <v/>
      </c>
      <c r="U3451" s="29" t="n">
        <f aca="false">IF(AND($S3451="VENCIDO",$K3451="KG",OR(Painel!$B$5="(Todos)",A3451=Painel!$B$5)*OR(Painel!$E$5="(Todos)",P3451=Painel!$E$5)),$J3451+ROW()/10000000,"")</f>
        <v>40.0003451</v>
      </c>
    </row>
    <row r="3452" customFormat="false" ht="15" hidden="false" customHeight="false" outlineLevel="0" collapsed="false">
      <c r="A3452" s="29" t="s">
        <v>55</v>
      </c>
      <c r="B3452" s="29" t="s">
        <v>6212</v>
      </c>
      <c r="C3452" s="29" t="s">
        <v>306</v>
      </c>
      <c r="D3452" s="29" t="s">
        <v>5802</v>
      </c>
      <c r="E3452" s="29" t="n">
        <v>377</v>
      </c>
      <c r="F3452" s="29" t="s">
        <v>189</v>
      </c>
      <c r="G3452" s="29" t="s">
        <v>6401</v>
      </c>
      <c r="H3452" s="30" t="n">
        <v>670</v>
      </c>
      <c r="I3452" s="31" t="n">
        <v>46281</v>
      </c>
      <c r="J3452" s="30" t="n">
        <v>670</v>
      </c>
      <c r="K3452" s="29" t="s">
        <v>120</v>
      </c>
      <c r="L3452" s="29" t="s">
        <v>284</v>
      </c>
      <c r="M3452" s="29"/>
      <c r="N3452" s="29" t="s">
        <v>122</v>
      </c>
      <c r="O3452" s="31" t="n">
        <v>46284</v>
      </c>
      <c r="P3452" s="29" t="s">
        <v>123</v>
      </c>
      <c r="Q3452" s="29" t="n">
        <f aca="false">IFERROR(VALUE(L3452),"")</f>
        <v>4</v>
      </c>
      <c r="R3452" s="29" t="n">
        <f aca="true">IF(O3452="","",O3452-TODAY())</f>
        <v>-1</v>
      </c>
      <c r="S3452" s="29" t="str">
        <f aca="false">IF(C3452="&lt;&lt; vazio &gt;&gt;","VAZIA",IF(AND(O3452&lt;&gt;"",R3452&lt;0),"VENCIDO",IF(AND(O3452&lt;&gt;"",R3452&lt;=Parametros!$B$10),"PRÓX. VENCIMENTO",IF(F3452="Q","QUALIDADE",IF(F3452="S","BLOQUEADO",IF(F3452="R","RESTRITO/DEVOLUÇÃO",IF(OR(N3452="QUAR",N3452="QRES"),"QUARENTENA",IF(OR(B3452="DESCARTE",B3452="DEVOLUÇÃO"),"DESCARTE/DEVOLUÇÃO",IF(AND(D3452="",K3452&lt;&gt;""),"SEM LOTE",IF(AND(Q3452&lt;&gt;"",Q3452&gt;=Parametros!$B$11),"PARADO/SEM GIRO","OK"))))))))))</f>
        <v>VENCIDO</v>
      </c>
      <c r="T3452" s="29" t="str">
        <f aca="false">IF(AND($S3452="PARADO/SEM GIRO",$K3452="KG",OR(Painel!$B$5="(Todos)",A3452=Painel!$B$5)*OR(Painel!$E$5="(Todos)",P3452=Painel!$E$5)),$J3452+ROW()/10000000,"")</f>
        <v/>
      </c>
      <c r="U3452" s="29" t="n">
        <f aca="false">IF(AND($S3452="VENCIDO",$K3452="KG",OR(Painel!$B$5="(Todos)",A3452=Painel!$B$5)*OR(Painel!$E$5="(Todos)",P3452=Painel!$E$5)),$J3452+ROW()/10000000,"")</f>
        <v>670.0003452</v>
      </c>
    </row>
    <row r="3453" customFormat="false" ht="15" hidden="false" customHeight="false" outlineLevel="0" collapsed="false">
      <c r="A3453" s="29" t="s">
        <v>55</v>
      </c>
      <c r="B3453" s="29" t="s">
        <v>6212</v>
      </c>
      <c r="C3453" s="29" t="s">
        <v>306</v>
      </c>
      <c r="D3453" s="29" t="s">
        <v>6402</v>
      </c>
      <c r="E3453" s="29" t="n">
        <v>377</v>
      </c>
      <c r="F3453" s="29" t="s">
        <v>137</v>
      </c>
      <c r="G3453" s="29" t="s">
        <v>6403</v>
      </c>
      <c r="H3453" s="30" t="n">
        <v>90</v>
      </c>
      <c r="I3453" s="31" t="n">
        <v>46241</v>
      </c>
      <c r="J3453" s="30" t="n">
        <v>90</v>
      </c>
      <c r="K3453" s="29" t="s">
        <v>120</v>
      </c>
      <c r="L3453" s="29" t="s">
        <v>4450</v>
      </c>
      <c r="M3453" s="29"/>
      <c r="N3453" s="29" t="s">
        <v>134</v>
      </c>
      <c r="O3453" s="31" t="n">
        <v>46286</v>
      </c>
      <c r="P3453" s="29" t="s">
        <v>123</v>
      </c>
      <c r="Q3453" s="29" t="n">
        <f aca="false">IFERROR(VALUE(L3453),"")</f>
        <v>44</v>
      </c>
      <c r="R3453" s="29" t="n">
        <f aca="true">IF(O3453="","",O3453-TODAY())</f>
        <v>1</v>
      </c>
      <c r="S3453" s="29" t="str">
        <f aca="false">IF(C3453="&lt;&lt; vazio &gt;&gt;","VAZIA",IF(AND(O3453&lt;&gt;"",R3453&lt;0),"VENCIDO",IF(AND(O3453&lt;&gt;"",R3453&lt;=Parametros!$B$10),"PRÓX. VENCIMENTO",IF(F3453="Q","QUALIDADE",IF(F3453="S","BLOQUEADO",IF(F3453="R","RESTRITO/DEVOLUÇÃO",IF(OR(N3453="QUAR",N3453="QRES"),"QUARENTENA",IF(OR(B3453="DESCARTE",B3453="DEVOLUÇÃO"),"DESCARTE/DEVOLUÇÃO",IF(AND(D3453="",K3453&lt;&gt;""),"SEM LOTE",IF(AND(Q3453&lt;&gt;"",Q3453&gt;=Parametros!$B$11),"PARADO/SEM GIRO","OK"))))))))))</f>
        <v>PRÓX. VENCIMENTO</v>
      </c>
      <c r="T3453" s="29" t="str">
        <f aca="false">IF(AND($S3453="PARADO/SEM GIRO",$K3453="KG",OR(Painel!$B$5="(Todos)",A3453=Painel!$B$5)*OR(Painel!$E$5="(Todos)",P3453=Painel!$E$5)),$J3453+ROW()/10000000,"")</f>
        <v/>
      </c>
      <c r="U3453" s="29" t="str">
        <f aca="false">IF(AND($S3453="VENCIDO",$K3453="KG",OR(Painel!$B$5="(Todos)",A3453=Painel!$B$5)*OR(Painel!$E$5="(Todos)",P3453=Painel!$E$5)),$J3453+ROW()/10000000,"")</f>
        <v/>
      </c>
    </row>
    <row r="3454" customFormat="false" ht="15" hidden="false" customHeight="false" outlineLevel="0" collapsed="false">
      <c r="A3454" s="29" t="s">
        <v>55</v>
      </c>
      <c r="B3454" s="29" t="s">
        <v>6212</v>
      </c>
      <c r="C3454" s="29" t="s">
        <v>231</v>
      </c>
      <c r="D3454" s="29" t="s">
        <v>6404</v>
      </c>
      <c r="E3454" s="29" t="n">
        <v>377</v>
      </c>
      <c r="F3454" s="29" t="s">
        <v>137</v>
      </c>
      <c r="G3454" s="29" t="s">
        <v>6405</v>
      </c>
      <c r="H3454" s="30" t="n">
        <v>16.4</v>
      </c>
      <c r="I3454" s="31" t="n">
        <v>46241</v>
      </c>
      <c r="J3454" s="30" t="n">
        <v>16.4</v>
      </c>
      <c r="K3454" s="29" t="s">
        <v>120</v>
      </c>
      <c r="L3454" s="29" t="s">
        <v>4450</v>
      </c>
      <c r="M3454" s="29"/>
      <c r="N3454" s="29" t="s">
        <v>122</v>
      </c>
      <c r="O3454" s="31" t="n">
        <v>46177</v>
      </c>
      <c r="P3454" s="29" t="s">
        <v>123</v>
      </c>
      <c r="Q3454" s="29" t="n">
        <f aca="false">IFERROR(VALUE(L3454),"")</f>
        <v>44</v>
      </c>
      <c r="R3454" s="29" t="n">
        <f aca="true">IF(O3454="","",O3454-TODAY())</f>
        <v>-108</v>
      </c>
      <c r="S3454" s="29" t="str">
        <f aca="false">IF(C3454="&lt;&lt; vazio &gt;&gt;","VAZIA",IF(AND(O3454&lt;&gt;"",R3454&lt;0),"VENCIDO",IF(AND(O3454&lt;&gt;"",R3454&lt;=Parametros!$B$10),"PRÓX. VENCIMENTO",IF(F3454="Q","QUALIDADE",IF(F3454="S","BLOQUEADO",IF(F3454="R","RESTRITO/DEVOLUÇÃO",IF(OR(N3454="QUAR",N3454="QRES"),"QUARENTENA",IF(OR(B3454="DESCARTE",B3454="DEVOLUÇÃO"),"DESCARTE/DEVOLUÇÃO",IF(AND(D3454="",K3454&lt;&gt;""),"SEM LOTE",IF(AND(Q3454&lt;&gt;"",Q3454&gt;=Parametros!$B$11),"PARADO/SEM GIRO","OK"))))))))))</f>
        <v>VENCIDO</v>
      </c>
      <c r="T3454" s="29" t="str">
        <f aca="false">IF(AND($S3454="PARADO/SEM GIRO",$K3454="KG",OR(Painel!$B$5="(Todos)",A3454=Painel!$B$5)*OR(Painel!$E$5="(Todos)",P3454=Painel!$E$5)),$J3454+ROW()/10000000,"")</f>
        <v/>
      </c>
      <c r="U3454" s="29" t="n">
        <f aca="false">IF(AND($S3454="VENCIDO",$K3454="KG",OR(Painel!$B$5="(Todos)",A3454=Painel!$B$5)*OR(Painel!$E$5="(Todos)",P3454=Painel!$E$5)),$J3454+ROW()/10000000,"")</f>
        <v>16.4003454</v>
      </c>
    </row>
    <row r="3455" customFormat="false" ht="15" hidden="false" customHeight="false" outlineLevel="0" collapsed="false">
      <c r="A3455" s="29" t="s">
        <v>55</v>
      </c>
      <c r="B3455" s="29" t="s">
        <v>6212</v>
      </c>
      <c r="C3455" s="29" t="s">
        <v>231</v>
      </c>
      <c r="D3455" s="29" t="s">
        <v>5116</v>
      </c>
      <c r="E3455" s="29" t="n">
        <v>377</v>
      </c>
      <c r="F3455" s="29" t="s">
        <v>137</v>
      </c>
      <c r="G3455" s="29" t="s">
        <v>6406</v>
      </c>
      <c r="H3455" s="30" t="n">
        <v>2.05</v>
      </c>
      <c r="I3455" s="31" t="n">
        <v>46241</v>
      </c>
      <c r="J3455" s="30" t="n">
        <v>2.05</v>
      </c>
      <c r="K3455" s="29" t="s">
        <v>120</v>
      </c>
      <c r="L3455" s="29" t="s">
        <v>4450</v>
      </c>
      <c r="M3455" s="29"/>
      <c r="N3455" s="29" t="s">
        <v>122</v>
      </c>
      <c r="O3455" s="29"/>
      <c r="P3455" s="29" t="s">
        <v>123</v>
      </c>
      <c r="Q3455" s="29" t="n">
        <f aca="false">IFERROR(VALUE(L3455),"")</f>
        <v>44</v>
      </c>
      <c r="R3455" s="29" t="str">
        <f aca="true">IF(O3455="","",O3455-TODAY())</f>
        <v/>
      </c>
      <c r="S3455" s="29" t="str">
        <f aca="false">IF(C3455="&lt;&lt; vazio &gt;&gt;","VAZIA",IF(AND(O3455&lt;&gt;"",R3455&lt;0),"VENCIDO",IF(AND(O3455&lt;&gt;"",R3455&lt;=Parametros!$B$10),"PRÓX. VENCIMENTO",IF(F3455="Q","QUALIDADE",IF(F3455="S","BLOQUEADO",IF(F3455="R","RESTRITO/DEVOLUÇÃO",IF(OR(N3455="QUAR",N3455="QRES"),"QUARENTENA",IF(OR(B3455="DESCARTE",B3455="DEVOLUÇÃO"),"DESCARTE/DEVOLUÇÃO",IF(AND(D3455="",K3455&lt;&gt;""),"SEM LOTE",IF(AND(Q3455&lt;&gt;"",Q3455&gt;=Parametros!$B$11),"PARADO/SEM GIRO","OK"))))))))))</f>
        <v>BLOQUEADO</v>
      </c>
      <c r="T3455" s="29" t="str">
        <f aca="false">IF(AND($S3455="PARADO/SEM GIRO",$K3455="KG",OR(Painel!$B$5="(Todos)",A3455=Painel!$B$5)*OR(Painel!$E$5="(Todos)",P3455=Painel!$E$5)),$J3455+ROW()/10000000,"")</f>
        <v/>
      </c>
      <c r="U3455" s="29" t="str">
        <f aca="false">IF(AND($S3455="VENCIDO",$K3455="KG",OR(Painel!$B$5="(Todos)",A3455=Painel!$B$5)*OR(Painel!$E$5="(Todos)",P3455=Painel!$E$5)),$J3455+ROW()/10000000,"")</f>
        <v/>
      </c>
    </row>
    <row r="3456" customFormat="false" ht="15" hidden="false" customHeight="false" outlineLevel="0" collapsed="false">
      <c r="A3456" s="29" t="s">
        <v>55</v>
      </c>
      <c r="B3456" s="29" t="s">
        <v>6212</v>
      </c>
      <c r="C3456" s="29" t="s">
        <v>231</v>
      </c>
      <c r="D3456" s="29" t="s">
        <v>5116</v>
      </c>
      <c r="E3456" s="29" t="n">
        <v>377</v>
      </c>
      <c r="F3456" s="29" t="s">
        <v>137</v>
      </c>
      <c r="G3456" s="29" t="s">
        <v>6407</v>
      </c>
      <c r="H3456" s="30" t="n">
        <v>1230</v>
      </c>
      <c r="I3456" s="31" t="n">
        <v>46241</v>
      </c>
      <c r="J3456" s="30" t="n">
        <v>1230</v>
      </c>
      <c r="K3456" s="29" t="s">
        <v>120</v>
      </c>
      <c r="L3456" s="29" t="s">
        <v>4450</v>
      </c>
      <c r="M3456" s="29"/>
      <c r="N3456" s="29" t="s">
        <v>122</v>
      </c>
      <c r="O3456" s="29"/>
      <c r="P3456" s="29" t="s">
        <v>123</v>
      </c>
      <c r="Q3456" s="29" t="n">
        <f aca="false">IFERROR(VALUE(L3456),"")</f>
        <v>44</v>
      </c>
      <c r="R3456" s="29" t="str">
        <f aca="true">IF(O3456="","",O3456-TODAY())</f>
        <v/>
      </c>
      <c r="S3456" s="29" t="str">
        <f aca="false">IF(C3456="&lt;&lt; vazio &gt;&gt;","VAZIA",IF(AND(O3456&lt;&gt;"",R3456&lt;0),"VENCIDO",IF(AND(O3456&lt;&gt;"",R3456&lt;=Parametros!$B$10),"PRÓX. VENCIMENTO",IF(F3456="Q","QUALIDADE",IF(F3456="S","BLOQUEADO",IF(F3456="R","RESTRITO/DEVOLUÇÃO",IF(OR(N3456="QUAR",N3456="QRES"),"QUARENTENA",IF(OR(B3456="DESCARTE",B3456="DEVOLUÇÃO"),"DESCARTE/DEVOLUÇÃO",IF(AND(D3456="",K3456&lt;&gt;""),"SEM LOTE",IF(AND(Q3456&lt;&gt;"",Q3456&gt;=Parametros!$B$11),"PARADO/SEM GIRO","OK"))))))))))</f>
        <v>BLOQUEADO</v>
      </c>
      <c r="T3456" s="29" t="str">
        <f aca="false">IF(AND($S3456="PARADO/SEM GIRO",$K3456="KG",OR(Painel!$B$5="(Todos)",A3456=Painel!$B$5)*OR(Painel!$E$5="(Todos)",P3456=Painel!$E$5)),$J3456+ROW()/10000000,"")</f>
        <v/>
      </c>
      <c r="U3456" s="29" t="str">
        <f aca="false">IF(AND($S3456="VENCIDO",$K3456="KG",OR(Painel!$B$5="(Todos)",A3456=Painel!$B$5)*OR(Painel!$E$5="(Todos)",P3456=Painel!$E$5)),$J3456+ROW()/10000000,"")</f>
        <v/>
      </c>
    </row>
    <row r="3457" customFormat="false" ht="15" hidden="false" customHeight="false" outlineLevel="0" collapsed="false">
      <c r="A3457" s="29" t="s">
        <v>55</v>
      </c>
      <c r="B3457" s="29" t="s">
        <v>6212</v>
      </c>
      <c r="C3457" s="29" t="s">
        <v>231</v>
      </c>
      <c r="D3457" s="29" t="s">
        <v>5116</v>
      </c>
      <c r="E3457" s="29" t="n">
        <v>377</v>
      </c>
      <c r="F3457" s="29" t="s">
        <v>137</v>
      </c>
      <c r="G3457" s="29" t="s">
        <v>6408</v>
      </c>
      <c r="H3457" s="30" t="n">
        <v>0.003</v>
      </c>
      <c r="I3457" s="31" t="n">
        <v>46241</v>
      </c>
      <c r="J3457" s="30" t="n">
        <v>0.003</v>
      </c>
      <c r="K3457" s="29" t="s">
        <v>120</v>
      </c>
      <c r="L3457" s="29" t="s">
        <v>4450</v>
      </c>
      <c r="M3457" s="29"/>
      <c r="N3457" s="29" t="s">
        <v>134</v>
      </c>
      <c r="O3457" s="31" t="n">
        <v>46214</v>
      </c>
      <c r="P3457" s="29" t="s">
        <v>123</v>
      </c>
      <c r="Q3457" s="29" t="n">
        <f aca="false">IFERROR(VALUE(L3457),"")</f>
        <v>44</v>
      </c>
      <c r="R3457" s="29" t="n">
        <f aca="true">IF(O3457="","",O3457-TODAY())</f>
        <v>-71</v>
      </c>
      <c r="S3457" s="29" t="str">
        <f aca="false">IF(C3457="&lt;&lt; vazio &gt;&gt;","VAZIA",IF(AND(O3457&lt;&gt;"",R3457&lt;0),"VENCIDO",IF(AND(O3457&lt;&gt;"",R3457&lt;=Parametros!$B$10),"PRÓX. VENCIMENTO",IF(F3457="Q","QUALIDADE",IF(F3457="S","BLOQUEADO",IF(F3457="R","RESTRITO/DEVOLUÇÃO",IF(OR(N3457="QUAR",N3457="QRES"),"QUARENTENA",IF(OR(B3457="DESCARTE",B3457="DEVOLUÇÃO"),"DESCARTE/DEVOLUÇÃO",IF(AND(D3457="",K3457&lt;&gt;""),"SEM LOTE",IF(AND(Q3457&lt;&gt;"",Q3457&gt;=Parametros!$B$11),"PARADO/SEM GIRO","OK"))))))))))</f>
        <v>VENCIDO</v>
      </c>
      <c r="T3457" s="29" t="str">
        <f aca="false">IF(AND($S3457="PARADO/SEM GIRO",$K3457="KG",OR(Painel!$B$5="(Todos)",A3457=Painel!$B$5)*OR(Painel!$E$5="(Todos)",P3457=Painel!$E$5)),$J3457+ROW()/10000000,"")</f>
        <v/>
      </c>
      <c r="U3457" s="29" t="n">
        <f aca="false">IF(AND($S3457="VENCIDO",$K3457="KG",OR(Painel!$B$5="(Todos)",A3457=Painel!$B$5)*OR(Painel!$E$5="(Todos)",P3457=Painel!$E$5)),$J3457+ROW()/10000000,"")</f>
        <v>0.0033457</v>
      </c>
    </row>
    <row r="3458" customFormat="false" ht="15" hidden="false" customHeight="false" outlineLevel="0" collapsed="false">
      <c r="A3458" s="29" t="s">
        <v>55</v>
      </c>
      <c r="B3458" s="29" t="s">
        <v>6212</v>
      </c>
      <c r="C3458" s="29" t="s">
        <v>231</v>
      </c>
      <c r="D3458" s="29" t="s">
        <v>5116</v>
      </c>
      <c r="E3458" s="29" t="n">
        <v>377</v>
      </c>
      <c r="F3458" s="29" t="s">
        <v>137</v>
      </c>
      <c r="G3458" s="29" t="s">
        <v>6409</v>
      </c>
      <c r="H3458" s="30" t="n">
        <v>539.15</v>
      </c>
      <c r="I3458" s="31" t="n">
        <v>46241</v>
      </c>
      <c r="J3458" s="30" t="n">
        <v>539.15</v>
      </c>
      <c r="K3458" s="29" t="s">
        <v>120</v>
      </c>
      <c r="L3458" s="29" t="s">
        <v>4450</v>
      </c>
      <c r="M3458" s="29"/>
      <c r="N3458" s="29" t="s">
        <v>122</v>
      </c>
      <c r="O3458" s="31" t="n">
        <v>46214</v>
      </c>
      <c r="P3458" s="29" t="s">
        <v>123</v>
      </c>
      <c r="Q3458" s="29" t="n">
        <f aca="false">IFERROR(VALUE(L3458),"")</f>
        <v>44</v>
      </c>
      <c r="R3458" s="29" t="n">
        <f aca="true">IF(O3458="","",O3458-TODAY())</f>
        <v>-71</v>
      </c>
      <c r="S3458" s="29" t="str">
        <f aca="false">IF(C3458="&lt;&lt; vazio &gt;&gt;","VAZIA",IF(AND(O3458&lt;&gt;"",R3458&lt;0),"VENCIDO",IF(AND(O3458&lt;&gt;"",R3458&lt;=Parametros!$B$10),"PRÓX. VENCIMENTO",IF(F3458="Q","QUALIDADE",IF(F3458="S","BLOQUEADO",IF(F3458="R","RESTRITO/DEVOLUÇÃO",IF(OR(N3458="QUAR",N3458="QRES"),"QUARENTENA",IF(OR(B3458="DESCARTE",B3458="DEVOLUÇÃO"),"DESCARTE/DEVOLUÇÃO",IF(AND(D3458="",K3458&lt;&gt;""),"SEM LOTE",IF(AND(Q3458&lt;&gt;"",Q3458&gt;=Parametros!$B$11),"PARADO/SEM GIRO","OK"))))))))))</f>
        <v>VENCIDO</v>
      </c>
      <c r="T3458" s="29" t="str">
        <f aca="false">IF(AND($S3458="PARADO/SEM GIRO",$K3458="KG",OR(Painel!$B$5="(Todos)",A3458=Painel!$B$5)*OR(Painel!$E$5="(Todos)",P3458=Painel!$E$5)),$J3458+ROW()/10000000,"")</f>
        <v/>
      </c>
      <c r="U3458" s="29" t="n">
        <f aca="false">IF(AND($S3458="VENCIDO",$K3458="KG",OR(Painel!$B$5="(Todos)",A3458=Painel!$B$5)*OR(Painel!$E$5="(Todos)",P3458=Painel!$E$5)),$J3458+ROW()/10000000,"")</f>
        <v>539.1503458</v>
      </c>
    </row>
    <row r="3459" customFormat="false" ht="15" hidden="false" customHeight="false" outlineLevel="0" collapsed="false">
      <c r="A3459" s="29" t="s">
        <v>55</v>
      </c>
      <c r="B3459" s="29" t="s">
        <v>6212</v>
      </c>
      <c r="C3459" s="29" t="s">
        <v>231</v>
      </c>
      <c r="D3459" s="29" t="s">
        <v>5116</v>
      </c>
      <c r="E3459" s="29" t="n">
        <v>377</v>
      </c>
      <c r="F3459" s="29" t="s">
        <v>137</v>
      </c>
      <c r="G3459" s="29" t="s">
        <v>6410</v>
      </c>
      <c r="H3459" s="30" t="n">
        <v>459.2</v>
      </c>
      <c r="I3459" s="31" t="n">
        <v>46241</v>
      </c>
      <c r="J3459" s="30" t="n">
        <v>459.2</v>
      </c>
      <c r="K3459" s="29" t="s">
        <v>120</v>
      </c>
      <c r="L3459" s="29" t="s">
        <v>4450</v>
      </c>
      <c r="M3459" s="29"/>
      <c r="N3459" s="29" t="s">
        <v>122</v>
      </c>
      <c r="O3459" s="31" t="n">
        <v>46214</v>
      </c>
      <c r="P3459" s="29" t="s">
        <v>123</v>
      </c>
      <c r="Q3459" s="29" t="n">
        <f aca="false">IFERROR(VALUE(L3459),"")</f>
        <v>44</v>
      </c>
      <c r="R3459" s="29" t="n">
        <f aca="true">IF(O3459="","",O3459-TODAY())</f>
        <v>-71</v>
      </c>
      <c r="S3459" s="29" t="str">
        <f aca="false">IF(C3459="&lt;&lt; vazio &gt;&gt;","VAZIA",IF(AND(O3459&lt;&gt;"",R3459&lt;0),"VENCIDO",IF(AND(O3459&lt;&gt;"",R3459&lt;=Parametros!$B$10),"PRÓX. VENCIMENTO",IF(F3459="Q","QUALIDADE",IF(F3459="S","BLOQUEADO",IF(F3459="R","RESTRITO/DEVOLUÇÃO",IF(OR(N3459="QUAR",N3459="QRES"),"QUARENTENA",IF(OR(B3459="DESCARTE",B3459="DEVOLUÇÃO"),"DESCARTE/DEVOLUÇÃO",IF(AND(D3459="",K3459&lt;&gt;""),"SEM LOTE",IF(AND(Q3459&lt;&gt;"",Q3459&gt;=Parametros!$B$11),"PARADO/SEM GIRO","OK"))))))))))</f>
        <v>VENCIDO</v>
      </c>
      <c r="T3459" s="29" t="str">
        <f aca="false">IF(AND($S3459="PARADO/SEM GIRO",$K3459="KG",OR(Painel!$B$5="(Todos)",A3459=Painel!$B$5)*OR(Painel!$E$5="(Todos)",P3459=Painel!$E$5)),$J3459+ROW()/10000000,"")</f>
        <v/>
      </c>
      <c r="U3459" s="29" t="n">
        <f aca="false">IF(AND($S3459="VENCIDO",$K3459="KG",OR(Painel!$B$5="(Todos)",A3459=Painel!$B$5)*OR(Painel!$E$5="(Todos)",P3459=Painel!$E$5)),$J3459+ROW()/10000000,"")</f>
        <v>459.2003459</v>
      </c>
    </row>
    <row r="3460" customFormat="false" ht="15" hidden="false" customHeight="false" outlineLevel="0" collapsed="false">
      <c r="A3460" s="29" t="s">
        <v>55</v>
      </c>
      <c r="B3460" s="29" t="s">
        <v>6212</v>
      </c>
      <c r="C3460" s="29" t="s">
        <v>231</v>
      </c>
      <c r="D3460" s="29" t="s">
        <v>5116</v>
      </c>
      <c r="E3460" s="29" t="n">
        <v>377</v>
      </c>
      <c r="F3460" s="29" t="s">
        <v>137</v>
      </c>
      <c r="G3460" s="29" t="s">
        <v>6411</v>
      </c>
      <c r="H3460" s="30" t="n">
        <v>590.4</v>
      </c>
      <c r="I3460" s="31" t="n">
        <v>46241</v>
      </c>
      <c r="J3460" s="30" t="n">
        <v>590.4</v>
      </c>
      <c r="K3460" s="29" t="s">
        <v>120</v>
      </c>
      <c r="L3460" s="29" t="s">
        <v>4450</v>
      </c>
      <c r="M3460" s="29"/>
      <c r="N3460" s="29" t="s">
        <v>122</v>
      </c>
      <c r="O3460" s="31" t="n">
        <v>46214</v>
      </c>
      <c r="P3460" s="29" t="s">
        <v>123</v>
      </c>
      <c r="Q3460" s="29" t="n">
        <f aca="false">IFERROR(VALUE(L3460),"")</f>
        <v>44</v>
      </c>
      <c r="R3460" s="29" t="n">
        <f aca="true">IF(O3460="","",O3460-TODAY())</f>
        <v>-71</v>
      </c>
      <c r="S3460" s="29" t="str">
        <f aca="false">IF(C3460="&lt;&lt; vazio &gt;&gt;","VAZIA",IF(AND(O3460&lt;&gt;"",R3460&lt;0),"VENCIDO",IF(AND(O3460&lt;&gt;"",R3460&lt;=Parametros!$B$10),"PRÓX. VENCIMENTO",IF(F3460="Q","QUALIDADE",IF(F3460="S","BLOQUEADO",IF(F3460="R","RESTRITO/DEVOLUÇÃO",IF(OR(N3460="QUAR",N3460="QRES"),"QUARENTENA",IF(OR(B3460="DESCARTE",B3460="DEVOLUÇÃO"),"DESCARTE/DEVOLUÇÃO",IF(AND(D3460="",K3460&lt;&gt;""),"SEM LOTE",IF(AND(Q3460&lt;&gt;"",Q3460&gt;=Parametros!$B$11),"PARADO/SEM GIRO","OK"))))))))))</f>
        <v>VENCIDO</v>
      </c>
      <c r="T3460" s="29" t="str">
        <f aca="false">IF(AND($S3460="PARADO/SEM GIRO",$K3460="KG",OR(Painel!$B$5="(Todos)",A3460=Painel!$B$5)*OR(Painel!$E$5="(Todos)",P3460=Painel!$E$5)),$J3460+ROW()/10000000,"")</f>
        <v/>
      </c>
      <c r="U3460" s="29" t="n">
        <f aca="false">IF(AND($S3460="VENCIDO",$K3460="KG",OR(Painel!$B$5="(Todos)",A3460=Painel!$B$5)*OR(Painel!$E$5="(Todos)",P3460=Painel!$E$5)),$J3460+ROW()/10000000,"")</f>
        <v>590.400346</v>
      </c>
    </row>
    <row r="3461" customFormat="false" ht="15" hidden="false" customHeight="false" outlineLevel="0" collapsed="false">
      <c r="A3461" s="29" t="s">
        <v>55</v>
      </c>
      <c r="B3461" s="29" t="s">
        <v>6212</v>
      </c>
      <c r="C3461" s="29" t="s">
        <v>231</v>
      </c>
      <c r="D3461" s="29" t="s">
        <v>5116</v>
      </c>
      <c r="E3461" s="29" t="n">
        <v>377</v>
      </c>
      <c r="F3461" s="29" t="s">
        <v>137</v>
      </c>
      <c r="G3461" s="29" t="s">
        <v>6412</v>
      </c>
      <c r="H3461" s="30" t="n">
        <v>79.95</v>
      </c>
      <c r="I3461" s="31" t="n">
        <v>46241</v>
      </c>
      <c r="J3461" s="30" t="n">
        <v>79.95</v>
      </c>
      <c r="K3461" s="29" t="s">
        <v>120</v>
      </c>
      <c r="L3461" s="29" t="s">
        <v>4450</v>
      </c>
      <c r="M3461" s="29"/>
      <c r="N3461" s="29" t="s">
        <v>122</v>
      </c>
      <c r="O3461" s="31" t="n">
        <v>46214</v>
      </c>
      <c r="P3461" s="29" t="s">
        <v>123</v>
      </c>
      <c r="Q3461" s="29" t="n">
        <f aca="false">IFERROR(VALUE(L3461),"")</f>
        <v>44</v>
      </c>
      <c r="R3461" s="29" t="n">
        <f aca="true">IF(O3461="","",O3461-TODAY())</f>
        <v>-71</v>
      </c>
      <c r="S3461" s="29" t="str">
        <f aca="false">IF(C3461="&lt;&lt; vazio &gt;&gt;","VAZIA",IF(AND(O3461&lt;&gt;"",R3461&lt;0),"VENCIDO",IF(AND(O3461&lt;&gt;"",R3461&lt;=Parametros!$B$10),"PRÓX. VENCIMENTO",IF(F3461="Q","QUALIDADE",IF(F3461="S","BLOQUEADO",IF(F3461="R","RESTRITO/DEVOLUÇÃO",IF(OR(N3461="QUAR",N3461="QRES"),"QUARENTENA",IF(OR(B3461="DESCARTE",B3461="DEVOLUÇÃO"),"DESCARTE/DEVOLUÇÃO",IF(AND(D3461="",K3461&lt;&gt;""),"SEM LOTE",IF(AND(Q3461&lt;&gt;"",Q3461&gt;=Parametros!$B$11),"PARADO/SEM GIRO","OK"))))))))))</f>
        <v>VENCIDO</v>
      </c>
      <c r="T3461" s="29" t="str">
        <f aca="false">IF(AND($S3461="PARADO/SEM GIRO",$K3461="KG",OR(Painel!$B$5="(Todos)",A3461=Painel!$B$5)*OR(Painel!$E$5="(Todos)",P3461=Painel!$E$5)),$J3461+ROW()/10000000,"")</f>
        <v/>
      </c>
      <c r="U3461" s="29" t="n">
        <f aca="false">IF(AND($S3461="VENCIDO",$K3461="KG",OR(Painel!$B$5="(Todos)",A3461=Painel!$B$5)*OR(Painel!$E$5="(Todos)",P3461=Painel!$E$5)),$J3461+ROW()/10000000,"")</f>
        <v>79.9503461</v>
      </c>
    </row>
    <row r="3462" customFormat="false" ht="15" hidden="false" customHeight="false" outlineLevel="0" collapsed="false">
      <c r="A3462" s="29" t="s">
        <v>55</v>
      </c>
      <c r="B3462" s="29" t="s">
        <v>6212</v>
      </c>
      <c r="C3462" s="29" t="s">
        <v>231</v>
      </c>
      <c r="D3462" s="29" t="s">
        <v>6413</v>
      </c>
      <c r="E3462" s="29" t="n">
        <v>377</v>
      </c>
      <c r="F3462" s="29" t="s">
        <v>137</v>
      </c>
      <c r="G3462" s="29" t="s">
        <v>6414</v>
      </c>
      <c r="H3462" s="30" t="n">
        <v>82</v>
      </c>
      <c r="I3462" s="31" t="n">
        <v>46241</v>
      </c>
      <c r="J3462" s="30" t="n">
        <v>82</v>
      </c>
      <c r="K3462" s="29" t="s">
        <v>120</v>
      </c>
      <c r="L3462" s="29" t="s">
        <v>4450</v>
      </c>
      <c r="M3462" s="29"/>
      <c r="N3462" s="29" t="s">
        <v>122</v>
      </c>
      <c r="O3462" s="29"/>
      <c r="P3462" s="29" t="s">
        <v>123</v>
      </c>
      <c r="Q3462" s="29" t="n">
        <f aca="false">IFERROR(VALUE(L3462),"")</f>
        <v>44</v>
      </c>
      <c r="R3462" s="29" t="str">
        <f aca="true">IF(O3462="","",O3462-TODAY())</f>
        <v/>
      </c>
      <c r="S3462" s="29" t="str">
        <f aca="false">IF(C3462="&lt;&lt; vazio &gt;&gt;","VAZIA",IF(AND(O3462&lt;&gt;"",R3462&lt;0),"VENCIDO",IF(AND(O3462&lt;&gt;"",R3462&lt;=Parametros!$B$10),"PRÓX. VENCIMENTO",IF(F3462="Q","QUALIDADE",IF(F3462="S","BLOQUEADO",IF(F3462="R","RESTRITO/DEVOLUÇÃO",IF(OR(N3462="QUAR",N3462="QRES"),"QUARENTENA",IF(OR(B3462="DESCARTE",B3462="DEVOLUÇÃO"),"DESCARTE/DEVOLUÇÃO",IF(AND(D3462="",K3462&lt;&gt;""),"SEM LOTE",IF(AND(Q3462&lt;&gt;"",Q3462&gt;=Parametros!$B$11),"PARADO/SEM GIRO","OK"))))))))))</f>
        <v>BLOQUEADO</v>
      </c>
      <c r="T3462" s="29" t="str">
        <f aca="false">IF(AND($S3462="PARADO/SEM GIRO",$K3462="KG",OR(Painel!$B$5="(Todos)",A3462=Painel!$B$5)*OR(Painel!$E$5="(Todos)",P3462=Painel!$E$5)),$J3462+ROW()/10000000,"")</f>
        <v/>
      </c>
      <c r="U3462" s="29" t="str">
        <f aca="false">IF(AND($S3462="VENCIDO",$K3462="KG",OR(Painel!$B$5="(Todos)",A3462=Painel!$B$5)*OR(Painel!$E$5="(Todos)",P3462=Painel!$E$5)),$J3462+ROW()/10000000,"")</f>
        <v/>
      </c>
    </row>
    <row r="3463" customFormat="false" ht="15" hidden="false" customHeight="false" outlineLevel="0" collapsed="false">
      <c r="A3463" s="29" t="s">
        <v>55</v>
      </c>
      <c r="B3463" s="29" t="s">
        <v>6212</v>
      </c>
      <c r="C3463" s="29" t="s">
        <v>231</v>
      </c>
      <c r="D3463" s="29" t="s">
        <v>6415</v>
      </c>
      <c r="E3463" s="29" t="n">
        <v>377</v>
      </c>
      <c r="F3463" s="29" t="s">
        <v>137</v>
      </c>
      <c r="G3463" s="29" t="s">
        <v>6416</v>
      </c>
      <c r="H3463" s="30" t="n">
        <v>16.4</v>
      </c>
      <c r="I3463" s="31" t="n">
        <v>46241</v>
      </c>
      <c r="J3463" s="30" t="n">
        <v>16.4</v>
      </c>
      <c r="K3463" s="29" t="s">
        <v>120</v>
      </c>
      <c r="L3463" s="29" t="s">
        <v>4450</v>
      </c>
      <c r="M3463" s="29"/>
      <c r="N3463" s="29" t="s">
        <v>122</v>
      </c>
      <c r="O3463" s="29"/>
      <c r="P3463" s="29" t="s">
        <v>123</v>
      </c>
      <c r="Q3463" s="29" t="n">
        <f aca="false">IFERROR(VALUE(L3463),"")</f>
        <v>44</v>
      </c>
      <c r="R3463" s="29" t="str">
        <f aca="true">IF(O3463="","",O3463-TODAY())</f>
        <v/>
      </c>
      <c r="S3463" s="29" t="str">
        <f aca="false">IF(C3463="&lt;&lt; vazio &gt;&gt;","VAZIA",IF(AND(O3463&lt;&gt;"",R3463&lt;0),"VENCIDO",IF(AND(O3463&lt;&gt;"",R3463&lt;=Parametros!$B$10),"PRÓX. VENCIMENTO",IF(F3463="Q","QUALIDADE",IF(F3463="S","BLOQUEADO",IF(F3463="R","RESTRITO/DEVOLUÇÃO",IF(OR(N3463="QUAR",N3463="QRES"),"QUARENTENA",IF(OR(B3463="DESCARTE",B3463="DEVOLUÇÃO"),"DESCARTE/DEVOLUÇÃO",IF(AND(D3463="",K3463&lt;&gt;""),"SEM LOTE",IF(AND(Q3463&lt;&gt;"",Q3463&gt;=Parametros!$B$11),"PARADO/SEM GIRO","OK"))))))))))</f>
        <v>BLOQUEADO</v>
      </c>
      <c r="T3463" s="29" t="str">
        <f aca="false">IF(AND($S3463="PARADO/SEM GIRO",$K3463="KG",OR(Painel!$B$5="(Todos)",A3463=Painel!$B$5)*OR(Painel!$E$5="(Todos)",P3463=Painel!$E$5)),$J3463+ROW()/10000000,"")</f>
        <v/>
      </c>
      <c r="U3463" s="29" t="str">
        <f aca="false">IF(AND($S3463="VENCIDO",$K3463="KG",OR(Painel!$B$5="(Todos)",A3463=Painel!$B$5)*OR(Painel!$E$5="(Todos)",P3463=Painel!$E$5)),$J3463+ROW()/10000000,"")</f>
        <v/>
      </c>
    </row>
    <row r="3464" customFormat="false" ht="15" hidden="false" customHeight="false" outlineLevel="0" collapsed="false">
      <c r="A3464" s="29" t="s">
        <v>55</v>
      </c>
      <c r="B3464" s="29" t="s">
        <v>6212</v>
      </c>
      <c r="C3464" s="29" t="s">
        <v>231</v>
      </c>
      <c r="D3464" s="29" t="s">
        <v>6417</v>
      </c>
      <c r="E3464" s="29" t="n">
        <v>377</v>
      </c>
      <c r="F3464" s="29" t="s">
        <v>189</v>
      </c>
      <c r="G3464" s="29" t="s">
        <v>6418</v>
      </c>
      <c r="H3464" s="30" t="n">
        <v>49.2</v>
      </c>
      <c r="I3464" s="31" t="n">
        <v>46261</v>
      </c>
      <c r="J3464" s="30" t="n">
        <v>49.2</v>
      </c>
      <c r="K3464" s="29" t="s">
        <v>120</v>
      </c>
      <c r="L3464" s="29" t="s">
        <v>938</v>
      </c>
      <c r="M3464" s="29"/>
      <c r="N3464" s="29" t="s">
        <v>122</v>
      </c>
      <c r="O3464" s="31" t="n">
        <v>46403</v>
      </c>
      <c r="P3464" s="29" t="s">
        <v>123</v>
      </c>
      <c r="Q3464" s="29" t="n">
        <f aca="false">IFERROR(VALUE(L3464),"")</f>
        <v>24</v>
      </c>
      <c r="R3464" s="29" t="n">
        <f aca="true">IF(O3464="","",O3464-TODAY())</f>
        <v>118</v>
      </c>
      <c r="S3464" s="29" t="str">
        <f aca="false">IF(C3464="&lt;&lt; vazio &gt;&gt;","VAZIA",IF(AND(O3464&lt;&gt;"",R3464&lt;0),"VENCIDO",IF(AND(O3464&lt;&gt;"",R3464&lt;=Parametros!$B$10),"PRÓX. VENCIMENTO",IF(F3464="Q","QUALIDADE",IF(F3464="S","BLOQUEADO",IF(F3464="R","RESTRITO/DEVOLUÇÃO",IF(OR(N3464="QUAR",N3464="QRES"),"QUARENTENA",IF(OR(B3464="DESCARTE",B3464="DEVOLUÇÃO"),"DESCARTE/DEVOLUÇÃO",IF(AND(D3464="",K3464&lt;&gt;""),"SEM LOTE",IF(AND(Q3464&lt;&gt;"",Q3464&gt;=Parametros!$B$11),"PARADO/SEM GIRO","OK"))))))))))</f>
        <v>RESTRITO/DEVOLUÇÃO</v>
      </c>
      <c r="T3464" s="29" t="str">
        <f aca="false">IF(AND($S3464="PARADO/SEM GIRO",$K3464="KG",OR(Painel!$B$5="(Todos)",A3464=Painel!$B$5)*OR(Painel!$E$5="(Todos)",P3464=Painel!$E$5)),$J3464+ROW()/10000000,"")</f>
        <v/>
      </c>
      <c r="U3464" s="29" t="str">
        <f aca="false">IF(AND($S3464="VENCIDO",$K3464="KG",OR(Painel!$B$5="(Todos)",A3464=Painel!$B$5)*OR(Painel!$E$5="(Todos)",P3464=Painel!$E$5)),$J3464+ROW()/10000000,"")</f>
        <v/>
      </c>
    </row>
    <row r="3465" customFormat="false" ht="15" hidden="false" customHeight="false" outlineLevel="0" collapsed="false">
      <c r="A3465" s="29" t="s">
        <v>55</v>
      </c>
      <c r="B3465" s="29" t="s">
        <v>6212</v>
      </c>
      <c r="C3465" s="29" t="s">
        <v>231</v>
      </c>
      <c r="D3465" s="29" t="s">
        <v>6417</v>
      </c>
      <c r="E3465" s="29" t="n">
        <v>377</v>
      </c>
      <c r="F3465" s="29" t="s">
        <v>137</v>
      </c>
      <c r="G3465" s="29" t="s">
        <v>6419</v>
      </c>
      <c r="H3465" s="30" t="n">
        <v>16.4</v>
      </c>
      <c r="I3465" s="31" t="n">
        <v>46241</v>
      </c>
      <c r="J3465" s="30" t="n">
        <v>16.4</v>
      </c>
      <c r="K3465" s="29" t="s">
        <v>120</v>
      </c>
      <c r="L3465" s="29" t="s">
        <v>4450</v>
      </c>
      <c r="M3465" s="29"/>
      <c r="N3465" s="29" t="s">
        <v>122</v>
      </c>
      <c r="O3465" s="29"/>
      <c r="P3465" s="29" t="s">
        <v>123</v>
      </c>
      <c r="Q3465" s="29" t="n">
        <f aca="false">IFERROR(VALUE(L3465),"")</f>
        <v>44</v>
      </c>
      <c r="R3465" s="29" t="str">
        <f aca="true">IF(O3465="","",O3465-TODAY())</f>
        <v/>
      </c>
      <c r="S3465" s="29" t="str">
        <f aca="false">IF(C3465="&lt;&lt; vazio &gt;&gt;","VAZIA",IF(AND(O3465&lt;&gt;"",R3465&lt;0),"VENCIDO",IF(AND(O3465&lt;&gt;"",R3465&lt;=Parametros!$B$10),"PRÓX. VENCIMENTO",IF(F3465="Q","QUALIDADE",IF(F3465="S","BLOQUEADO",IF(F3465="R","RESTRITO/DEVOLUÇÃO",IF(OR(N3465="QUAR",N3465="QRES"),"QUARENTENA",IF(OR(B3465="DESCARTE",B3465="DEVOLUÇÃO"),"DESCARTE/DEVOLUÇÃO",IF(AND(D3465="",K3465&lt;&gt;""),"SEM LOTE",IF(AND(Q3465&lt;&gt;"",Q3465&gt;=Parametros!$B$11),"PARADO/SEM GIRO","OK"))))))))))</f>
        <v>BLOQUEADO</v>
      </c>
      <c r="T3465" s="29" t="str">
        <f aca="false">IF(AND($S3465="PARADO/SEM GIRO",$K3465="KG",OR(Painel!$B$5="(Todos)",A3465=Painel!$B$5)*OR(Painel!$E$5="(Todos)",P3465=Painel!$E$5)),$J3465+ROW()/10000000,"")</f>
        <v/>
      </c>
      <c r="U3465" s="29" t="str">
        <f aca="false">IF(AND($S3465="VENCIDO",$K3465="KG",OR(Painel!$B$5="(Todos)",A3465=Painel!$B$5)*OR(Painel!$E$5="(Todos)",P3465=Painel!$E$5)),$J3465+ROW()/10000000,"")</f>
        <v/>
      </c>
    </row>
    <row r="3466" customFormat="false" ht="15" hidden="false" customHeight="false" outlineLevel="0" collapsed="false">
      <c r="A3466" s="29" t="s">
        <v>55</v>
      </c>
      <c r="B3466" s="29" t="s">
        <v>6212</v>
      </c>
      <c r="C3466" s="29" t="s">
        <v>231</v>
      </c>
      <c r="D3466" s="29" t="s">
        <v>6420</v>
      </c>
      <c r="E3466" s="29" t="n">
        <v>377</v>
      </c>
      <c r="F3466" s="29" t="s">
        <v>137</v>
      </c>
      <c r="G3466" s="29" t="s">
        <v>6421</v>
      </c>
      <c r="H3466" s="30" t="n">
        <v>114.8</v>
      </c>
      <c r="I3466" s="31" t="n">
        <v>46241</v>
      </c>
      <c r="J3466" s="30" t="n">
        <v>114.8</v>
      </c>
      <c r="K3466" s="29" t="s">
        <v>120</v>
      </c>
      <c r="L3466" s="29" t="s">
        <v>4450</v>
      </c>
      <c r="M3466" s="29"/>
      <c r="N3466" s="29" t="s">
        <v>122</v>
      </c>
      <c r="O3466" s="31" t="n">
        <v>46405</v>
      </c>
      <c r="P3466" s="29" t="s">
        <v>123</v>
      </c>
      <c r="Q3466" s="29" t="n">
        <f aca="false">IFERROR(VALUE(L3466),"")</f>
        <v>44</v>
      </c>
      <c r="R3466" s="29" t="n">
        <f aca="true">IF(O3466="","",O3466-TODAY())</f>
        <v>120</v>
      </c>
      <c r="S3466" s="29" t="str">
        <f aca="false">IF(C3466="&lt;&lt; vazio &gt;&gt;","VAZIA",IF(AND(O3466&lt;&gt;"",R3466&lt;0),"VENCIDO",IF(AND(O3466&lt;&gt;"",R3466&lt;=Parametros!$B$10),"PRÓX. VENCIMENTO",IF(F3466="Q","QUALIDADE",IF(F3466="S","BLOQUEADO",IF(F3466="R","RESTRITO/DEVOLUÇÃO",IF(OR(N3466="QUAR",N3466="QRES"),"QUARENTENA",IF(OR(B3466="DESCARTE",B3466="DEVOLUÇÃO"),"DESCARTE/DEVOLUÇÃO",IF(AND(D3466="",K3466&lt;&gt;""),"SEM LOTE",IF(AND(Q3466&lt;&gt;"",Q3466&gt;=Parametros!$B$11),"PARADO/SEM GIRO","OK"))))))))))</f>
        <v>BLOQUEADO</v>
      </c>
      <c r="T3466" s="29" t="str">
        <f aca="false">IF(AND($S3466="PARADO/SEM GIRO",$K3466="KG",OR(Painel!$B$5="(Todos)",A3466=Painel!$B$5)*OR(Painel!$E$5="(Todos)",P3466=Painel!$E$5)),$J3466+ROW()/10000000,"")</f>
        <v/>
      </c>
      <c r="U3466" s="29" t="str">
        <f aca="false">IF(AND($S3466="VENCIDO",$K3466="KG",OR(Painel!$B$5="(Todos)",A3466=Painel!$B$5)*OR(Painel!$E$5="(Todos)",P3466=Painel!$E$5)),$J3466+ROW()/10000000,"")</f>
        <v/>
      </c>
    </row>
    <row r="3467" customFormat="false" ht="15" hidden="false" customHeight="false" outlineLevel="0" collapsed="false">
      <c r="A3467" s="29" t="s">
        <v>55</v>
      </c>
      <c r="B3467" s="29" t="s">
        <v>6212</v>
      </c>
      <c r="C3467" s="29" t="s">
        <v>231</v>
      </c>
      <c r="D3467" s="29" t="s">
        <v>6422</v>
      </c>
      <c r="E3467" s="29" t="n">
        <v>377</v>
      </c>
      <c r="F3467" s="29" t="s">
        <v>189</v>
      </c>
      <c r="G3467" s="29" t="s">
        <v>6423</v>
      </c>
      <c r="H3467" s="30" t="n">
        <v>49.2</v>
      </c>
      <c r="I3467" s="31" t="n">
        <v>46261</v>
      </c>
      <c r="J3467" s="30" t="n">
        <v>49.2</v>
      </c>
      <c r="K3467" s="29" t="s">
        <v>120</v>
      </c>
      <c r="L3467" s="29" t="s">
        <v>938</v>
      </c>
      <c r="M3467" s="29"/>
      <c r="N3467" s="29" t="s">
        <v>122</v>
      </c>
      <c r="O3467" s="31" t="n">
        <v>46454</v>
      </c>
      <c r="P3467" s="29" t="s">
        <v>123</v>
      </c>
      <c r="Q3467" s="29" t="n">
        <f aca="false">IFERROR(VALUE(L3467),"")</f>
        <v>24</v>
      </c>
      <c r="R3467" s="29" t="n">
        <f aca="true">IF(O3467="","",O3467-TODAY())</f>
        <v>169</v>
      </c>
      <c r="S3467" s="29" t="str">
        <f aca="false">IF(C3467="&lt;&lt; vazio &gt;&gt;","VAZIA",IF(AND(O3467&lt;&gt;"",R3467&lt;0),"VENCIDO",IF(AND(O3467&lt;&gt;"",R3467&lt;=Parametros!$B$10),"PRÓX. VENCIMENTO",IF(F3467="Q","QUALIDADE",IF(F3467="S","BLOQUEADO",IF(F3467="R","RESTRITO/DEVOLUÇÃO",IF(OR(N3467="QUAR",N3467="QRES"),"QUARENTENA",IF(OR(B3467="DESCARTE",B3467="DEVOLUÇÃO"),"DESCARTE/DEVOLUÇÃO",IF(AND(D3467="",K3467&lt;&gt;""),"SEM LOTE",IF(AND(Q3467&lt;&gt;"",Q3467&gt;=Parametros!$B$11),"PARADO/SEM GIRO","OK"))))))))))</f>
        <v>RESTRITO/DEVOLUÇÃO</v>
      </c>
      <c r="T3467" s="29" t="str">
        <f aca="false">IF(AND($S3467="PARADO/SEM GIRO",$K3467="KG",OR(Painel!$B$5="(Todos)",A3467=Painel!$B$5)*OR(Painel!$E$5="(Todos)",P3467=Painel!$E$5)),$J3467+ROW()/10000000,"")</f>
        <v/>
      </c>
      <c r="U3467" s="29" t="str">
        <f aca="false">IF(AND($S3467="VENCIDO",$K3467="KG",OR(Painel!$B$5="(Todos)",A3467=Painel!$B$5)*OR(Painel!$E$5="(Todos)",P3467=Painel!$E$5)),$J3467+ROW()/10000000,"")</f>
        <v/>
      </c>
    </row>
    <row r="3468" customFormat="false" ht="15" hidden="false" customHeight="false" outlineLevel="0" collapsed="false">
      <c r="A3468" s="29" t="s">
        <v>55</v>
      </c>
      <c r="B3468" s="29" t="s">
        <v>6212</v>
      </c>
      <c r="C3468" s="29" t="s">
        <v>935</v>
      </c>
      <c r="D3468" s="29" t="s">
        <v>6424</v>
      </c>
      <c r="E3468" s="29" t="n">
        <v>377</v>
      </c>
      <c r="F3468" s="29" t="s">
        <v>137</v>
      </c>
      <c r="G3468" s="29" t="s">
        <v>6425</v>
      </c>
      <c r="H3468" s="30" t="n">
        <v>24.24</v>
      </c>
      <c r="I3468" s="31" t="n">
        <v>46271</v>
      </c>
      <c r="J3468" s="30" t="n">
        <v>24.24</v>
      </c>
      <c r="K3468" s="29" t="s">
        <v>120</v>
      </c>
      <c r="L3468" s="29" t="s">
        <v>221</v>
      </c>
      <c r="M3468" s="29"/>
      <c r="N3468" s="29" t="s">
        <v>122</v>
      </c>
      <c r="O3468" s="31" t="n">
        <v>46180</v>
      </c>
      <c r="P3468" s="29" t="s">
        <v>123</v>
      </c>
      <c r="Q3468" s="29" t="n">
        <f aca="false">IFERROR(VALUE(L3468),"")</f>
        <v>14</v>
      </c>
      <c r="R3468" s="29" t="n">
        <f aca="true">IF(O3468="","",O3468-TODAY())</f>
        <v>-105</v>
      </c>
      <c r="S3468" s="29" t="str">
        <f aca="false">IF(C3468="&lt;&lt; vazio &gt;&gt;","VAZIA",IF(AND(O3468&lt;&gt;"",R3468&lt;0),"VENCIDO",IF(AND(O3468&lt;&gt;"",R3468&lt;=Parametros!$B$10),"PRÓX. VENCIMENTO",IF(F3468="Q","QUALIDADE",IF(F3468="S","BLOQUEADO",IF(F3468="R","RESTRITO/DEVOLUÇÃO",IF(OR(N3468="QUAR",N3468="QRES"),"QUARENTENA",IF(OR(B3468="DESCARTE",B3468="DEVOLUÇÃO"),"DESCARTE/DEVOLUÇÃO",IF(AND(D3468="",K3468&lt;&gt;""),"SEM LOTE",IF(AND(Q3468&lt;&gt;"",Q3468&gt;=Parametros!$B$11),"PARADO/SEM GIRO","OK"))))))))))</f>
        <v>VENCIDO</v>
      </c>
      <c r="T3468" s="29" t="str">
        <f aca="false">IF(AND($S3468="PARADO/SEM GIRO",$K3468="KG",OR(Painel!$B$5="(Todos)",A3468=Painel!$B$5)*OR(Painel!$E$5="(Todos)",P3468=Painel!$E$5)),$J3468+ROW()/10000000,"")</f>
        <v/>
      </c>
      <c r="U3468" s="29" t="n">
        <f aca="false">IF(AND($S3468="VENCIDO",$K3468="KG",OR(Painel!$B$5="(Todos)",A3468=Painel!$B$5)*OR(Painel!$E$5="(Todos)",P3468=Painel!$E$5)),$J3468+ROW()/10000000,"")</f>
        <v>24.2403468</v>
      </c>
    </row>
    <row r="3469" customFormat="false" ht="15" hidden="false" customHeight="false" outlineLevel="0" collapsed="false">
      <c r="A3469" s="29" t="s">
        <v>55</v>
      </c>
      <c r="B3469" s="29" t="s">
        <v>6212</v>
      </c>
      <c r="C3469" s="29" t="s">
        <v>935</v>
      </c>
      <c r="D3469" s="29" t="s">
        <v>5832</v>
      </c>
      <c r="E3469" s="29" t="n">
        <v>377</v>
      </c>
      <c r="F3469" s="29" t="s">
        <v>189</v>
      </c>
      <c r="G3469" s="29" t="s">
        <v>6426</v>
      </c>
      <c r="H3469" s="30" t="n">
        <v>12.12</v>
      </c>
      <c r="I3469" s="31" t="n">
        <v>46261</v>
      </c>
      <c r="J3469" s="30" t="n">
        <v>12.12</v>
      </c>
      <c r="K3469" s="29" t="s">
        <v>120</v>
      </c>
      <c r="L3469" s="29" t="s">
        <v>938</v>
      </c>
      <c r="M3469" s="29"/>
      <c r="N3469" s="29" t="s">
        <v>122</v>
      </c>
      <c r="O3469" s="31" t="n">
        <v>46287</v>
      </c>
      <c r="P3469" s="29" t="s">
        <v>123</v>
      </c>
      <c r="Q3469" s="29" t="n">
        <f aca="false">IFERROR(VALUE(L3469),"")</f>
        <v>24</v>
      </c>
      <c r="R3469" s="29" t="n">
        <f aca="true">IF(O3469="","",O3469-TODAY())</f>
        <v>2</v>
      </c>
      <c r="S3469" s="29" t="str">
        <f aca="false">IF(C3469="&lt;&lt; vazio &gt;&gt;","VAZIA",IF(AND(O3469&lt;&gt;"",R3469&lt;0),"VENCIDO",IF(AND(O3469&lt;&gt;"",R3469&lt;=Parametros!$B$10),"PRÓX. VENCIMENTO",IF(F3469="Q","QUALIDADE",IF(F3469="S","BLOQUEADO",IF(F3469="R","RESTRITO/DEVOLUÇÃO",IF(OR(N3469="QUAR",N3469="QRES"),"QUARENTENA",IF(OR(B3469="DESCARTE",B3469="DEVOLUÇÃO"),"DESCARTE/DEVOLUÇÃO",IF(AND(D3469="",K3469&lt;&gt;""),"SEM LOTE",IF(AND(Q3469&lt;&gt;"",Q3469&gt;=Parametros!$B$11),"PARADO/SEM GIRO","OK"))))))))))</f>
        <v>PRÓX. VENCIMENTO</v>
      </c>
      <c r="T3469" s="29" t="str">
        <f aca="false">IF(AND($S3469="PARADO/SEM GIRO",$K3469="KG",OR(Painel!$B$5="(Todos)",A3469=Painel!$B$5)*OR(Painel!$E$5="(Todos)",P3469=Painel!$E$5)),$J3469+ROW()/10000000,"")</f>
        <v/>
      </c>
      <c r="U3469" s="29" t="str">
        <f aca="false">IF(AND($S3469="VENCIDO",$K3469="KG",OR(Painel!$B$5="(Todos)",A3469=Painel!$B$5)*OR(Painel!$E$5="(Todos)",P3469=Painel!$E$5)),$J3469+ROW()/10000000,"")</f>
        <v/>
      </c>
    </row>
    <row r="3470" customFormat="false" ht="15" hidden="false" customHeight="false" outlineLevel="0" collapsed="false">
      <c r="A3470" s="29" t="s">
        <v>55</v>
      </c>
      <c r="B3470" s="29" t="s">
        <v>6212</v>
      </c>
      <c r="C3470" s="29" t="s">
        <v>935</v>
      </c>
      <c r="D3470" s="29" t="s">
        <v>6427</v>
      </c>
      <c r="E3470" s="29" t="n">
        <v>377</v>
      </c>
      <c r="F3470" s="29" t="s">
        <v>189</v>
      </c>
      <c r="G3470" s="29" t="s">
        <v>6428</v>
      </c>
      <c r="H3470" s="30" t="n">
        <v>60.6</v>
      </c>
      <c r="I3470" s="31" t="n">
        <v>46261</v>
      </c>
      <c r="J3470" s="30" t="n">
        <v>60.6</v>
      </c>
      <c r="K3470" s="29" t="s">
        <v>120</v>
      </c>
      <c r="L3470" s="29" t="s">
        <v>938</v>
      </c>
      <c r="M3470" s="29"/>
      <c r="N3470" s="29" t="s">
        <v>122</v>
      </c>
      <c r="O3470" s="31" t="n">
        <v>46354</v>
      </c>
      <c r="P3470" s="29" t="s">
        <v>123</v>
      </c>
      <c r="Q3470" s="29" t="n">
        <f aca="false">IFERROR(VALUE(L3470),"")</f>
        <v>24</v>
      </c>
      <c r="R3470" s="29" t="n">
        <f aca="true">IF(O3470="","",O3470-TODAY())</f>
        <v>69</v>
      </c>
      <c r="S3470" s="29" t="str">
        <f aca="false">IF(C3470="&lt;&lt; vazio &gt;&gt;","VAZIA",IF(AND(O3470&lt;&gt;"",R3470&lt;0),"VENCIDO",IF(AND(O3470&lt;&gt;"",R3470&lt;=Parametros!$B$10),"PRÓX. VENCIMENTO",IF(F3470="Q","QUALIDADE",IF(F3470="S","BLOQUEADO",IF(F3470="R","RESTRITO/DEVOLUÇÃO",IF(OR(N3470="QUAR",N3470="QRES"),"QUARENTENA",IF(OR(B3470="DESCARTE",B3470="DEVOLUÇÃO"),"DESCARTE/DEVOLUÇÃO",IF(AND(D3470="",K3470&lt;&gt;""),"SEM LOTE",IF(AND(Q3470&lt;&gt;"",Q3470&gt;=Parametros!$B$11),"PARADO/SEM GIRO","OK"))))))))))</f>
        <v>RESTRITO/DEVOLUÇÃO</v>
      </c>
      <c r="T3470" s="29" t="str">
        <f aca="false">IF(AND($S3470="PARADO/SEM GIRO",$K3470="KG",OR(Painel!$B$5="(Todos)",A3470=Painel!$B$5)*OR(Painel!$E$5="(Todos)",P3470=Painel!$E$5)),$J3470+ROW()/10000000,"")</f>
        <v/>
      </c>
      <c r="U3470" s="29" t="str">
        <f aca="false">IF(AND($S3470="VENCIDO",$K3470="KG",OR(Painel!$B$5="(Todos)",A3470=Painel!$B$5)*OR(Painel!$E$5="(Todos)",P3470=Painel!$E$5)),$J3470+ROW()/10000000,"")</f>
        <v/>
      </c>
    </row>
    <row r="3471" customFormat="false" ht="15" hidden="false" customHeight="false" outlineLevel="0" collapsed="false">
      <c r="A3471" s="29" t="s">
        <v>55</v>
      </c>
      <c r="B3471" s="29" t="s">
        <v>6212</v>
      </c>
      <c r="C3471" s="29" t="s">
        <v>935</v>
      </c>
      <c r="D3471" s="29" t="s">
        <v>6429</v>
      </c>
      <c r="E3471" s="29" t="n">
        <v>377</v>
      </c>
      <c r="F3471" s="29" t="s">
        <v>189</v>
      </c>
      <c r="G3471" s="29" t="s">
        <v>6430</v>
      </c>
      <c r="H3471" s="30" t="n">
        <v>133.32</v>
      </c>
      <c r="I3471" s="31" t="n">
        <v>46261</v>
      </c>
      <c r="J3471" s="30" t="n">
        <v>133.32</v>
      </c>
      <c r="K3471" s="29" t="s">
        <v>120</v>
      </c>
      <c r="L3471" s="29" t="s">
        <v>938</v>
      </c>
      <c r="M3471" s="29"/>
      <c r="N3471" s="29" t="s">
        <v>122</v>
      </c>
      <c r="O3471" s="31" t="n">
        <v>46355</v>
      </c>
      <c r="P3471" s="29" t="s">
        <v>123</v>
      </c>
      <c r="Q3471" s="29" t="n">
        <f aca="false">IFERROR(VALUE(L3471),"")</f>
        <v>24</v>
      </c>
      <c r="R3471" s="29" t="n">
        <f aca="true">IF(O3471="","",O3471-TODAY())</f>
        <v>70</v>
      </c>
      <c r="S3471" s="29" t="str">
        <f aca="false">IF(C3471="&lt;&lt; vazio &gt;&gt;","VAZIA",IF(AND(O3471&lt;&gt;"",R3471&lt;0),"VENCIDO",IF(AND(O3471&lt;&gt;"",R3471&lt;=Parametros!$B$10),"PRÓX. VENCIMENTO",IF(F3471="Q","QUALIDADE",IF(F3471="S","BLOQUEADO",IF(F3471="R","RESTRITO/DEVOLUÇÃO",IF(OR(N3471="QUAR",N3471="QRES"),"QUARENTENA",IF(OR(B3471="DESCARTE",B3471="DEVOLUÇÃO"),"DESCARTE/DEVOLUÇÃO",IF(AND(D3471="",K3471&lt;&gt;""),"SEM LOTE",IF(AND(Q3471&lt;&gt;"",Q3471&gt;=Parametros!$B$11),"PARADO/SEM GIRO","OK"))))))))))</f>
        <v>RESTRITO/DEVOLUÇÃO</v>
      </c>
      <c r="T3471" s="29" t="str">
        <f aca="false">IF(AND($S3471="PARADO/SEM GIRO",$K3471="KG",OR(Painel!$B$5="(Todos)",A3471=Painel!$B$5)*OR(Painel!$E$5="(Todos)",P3471=Painel!$E$5)),$J3471+ROW()/10000000,"")</f>
        <v/>
      </c>
      <c r="U3471" s="29" t="str">
        <f aca="false">IF(AND($S3471="VENCIDO",$K3471="KG",OR(Painel!$B$5="(Todos)",A3471=Painel!$B$5)*OR(Painel!$E$5="(Todos)",P3471=Painel!$E$5)),$J3471+ROW()/10000000,"")</f>
        <v/>
      </c>
    </row>
    <row r="3472" customFormat="false" ht="15" hidden="false" customHeight="false" outlineLevel="0" collapsed="false">
      <c r="A3472" s="29" t="s">
        <v>55</v>
      </c>
      <c r="B3472" s="29" t="s">
        <v>6212</v>
      </c>
      <c r="C3472" s="29" t="s">
        <v>935</v>
      </c>
      <c r="D3472" s="29" t="s">
        <v>6431</v>
      </c>
      <c r="E3472" s="29" t="n">
        <v>377</v>
      </c>
      <c r="F3472" s="29" t="s">
        <v>189</v>
      </c>
      <c r="G3472" s="29" t="s">
        <v>6432</v>
      </c>
      <c r="H3472" s="30" t="n">
        <v>36.36</v>
      </c>
      <c r="I3472" s="31" t="n">
        <v>46261</v>
      </c>
      <c r="J3472" s="30" t="n">
        <v>36.36</v>
      </c>
      <c r="K3472" s="29" t="s">
        <v>120</v>
      </c>
      <c r="L3472" s="29" t="s">
        <v>938</v>
      </c>
      <c r="M3472" s="29"/>
      <c r="N3472" s="29" t="s">
        <v>122</v>
      </c>
      <c r="O3472" s="31" t="n">
        <v>46356</v>
      </c>
      <c r="P3472" s="29" t="s">
        <v>123</v>
      </c>
      <c r="Q3472" s="29" t="n">
        <f aca="false">IFERROR(VALUE(L3472),"")</f>
        <v>24</v>
      </c>
      <c r="R3472" s="29" t="n">
        <f aca="true">IF(O3472="","",O3472-TODAY())</f>
        <v>71</v>
      </c>
      <c r="S3472" s="29" t="str">
        <f aca="false">IF(C3472="&lt;&lt; vazio &gt;&gt;","VAZIA",IF(AND(O3472&lt;&gt;"",R3472&lt;0),"VENCIDO",IF(AND(O3472&lt;&gt;"",R3472&lt;=Parametros!$B$10),"PRÓX. VENCIMENTO",IF(F3472="Q","QUALIDADE",IF(F3472="S","BLOQUEADO",IF(F3472="R","RESTRITO/DEVOLUÇÃO",IF(OR(N3472="QUAR",N3472="QRES"),"QUARENTENA",IF(OR(B3472="DESCARTE",B3472="DEVOLUÇÃO"),"DESCARTE/DEVOLUÇÃO",IF(AND(D3472="",K3472&lt;&gt;""),"SEM LOTE",IF(AND(Q3472&lt;&gt;"",Q3472&gt;=Parametros!$B$11),"PARADO/SEM GIRO","OK"))))))))))</f>
        <v>RESTRITO/DEVOLUÇÃO</v>
      </c>
      <c r="T3472" s="29" t="str">
        <f aca="false">IF(AND($S3472="PARADO/SEM GIRO",$K3472="KG",OR(Painel!$B$5="(Todos)",A3472=Painel!$B$5)*OR(Painel!$E$5="(Todos)",P3472=Painel!$E$5)),$J3472+ROW()/10000000,"")</f>
        <v/>
      </c>
      <c r="U3472" s="29" t="str">
        <f aca="false">IF(AND($S3472="VENCIDO",$K3472="KG",OR(Painel!$B$5="(Todos)",A3472=Painel!$B$5)*OR(Painel!$E$5="(Todos)",P3472=Painel!$E$5)),$J3472+ROW()/10000000,"")</f>
        <v/>
      </c>
    </row>
    <row r="3473" customFormat="false" ht="15" hidden="false" customHeight="false" outlineLevel="0" collapsed="false">
      <c r="A3473" s="29" t="s">
        <v>55</v>
      </c>
      <c r="B3473" s="29" t="s">
        <v>6212</v>
      </c>
      <c r="C3473" s="29" t="s">
        <v>935</v>
      </c>
      <c r="D3473" s="29" t="s">
        <v>6433</v>
      </c>
      <c r="E3473" s="29" t="n">
        <v>377</v>
      </c>
      <c r="F3473" s="29" t="s">
        <v>189</v>
      </c>
      <c r="G3473" s="29" t="s">
        <v>6434</v>
      </c>
      <c r="H3473" s="30" t="n">
        <v>12.12</v>
      </c>
      <c r="I3473" s="31" t="n">
        <v>46261</v>
      </c>
      <c r="J3473" s="30" t="n">
        <v>12.12</v>
      </c>
      <c r="K3473" s="29" t="s">
        <v>120</v>
      </c>
      <c r="L3473" s="29" t="s">
        <v>938</v>
      </c>
      <c r="M3473" s="29"/>
      <c r="N3473" s="29" t="s">
        <v>122</v>
      </c>
      <c r="O3473" s="31" t="n">
        <v>46455</v>
      </c>
      <c r="P3473" s="29" t="s">
        <v>123</v>
      </c>
      <c r="Q3473" s="29" t="n">
        <f aca="false">IFERROR(VALUE(L3473),"")</f>
        <v>24</v>
      </c>
      <c r="R3473" s="29" t="n">
        <f aca="true">IF(O3473="","",O3473-TODAY())</f>
        <v>170</v>
      </c>
      <c r="S3473" s="29" t="str">
        <f aca="false">IF(C3473="&lt;&lt; vazio &gt;&gt;","VAZIA",IF(AND(O3473&lt;&gt;"",R3473&lt;0),"VENCIDO",IF(AND(O3473&lt;&gt;"",R3473&lt;=Parametros!$B$10),"PRÓX. VENCIMENTO",IF(F3473="Q","QUALIDADE",IF(F3473="S","BLOQUEADO",IF(F3473="R","RESTRITO/DEVOLUÇÃO",IF(OR(N3473="QUAR",N3473="QRES"),"QUARENTENA",IF(OR(B3473="DESCARTE",B3473="DEVOLUÇÃO"),"DESCARTE/DEVOLUÇÃO",IF(AND(D3473="",K3473&lt;&gt;""),"SEM LOTE",IF(AND(Q3473&lt;&gt;"",Q3473&gt;=Parametros!$B$11),"PARADO/SEM GIRO","OK"))))))))))</f>
        <v>RESTRITO/DEVOLUÇÃO</v>
      </c>
      <c r="T3473" s="29" t="str">
        <f aca="false">IF(AND($S3473="PARADO/SEM GIRO",$K3473="KG",OR(Painel!$B$5="(Todos)",A3473=Painel!$B$5)*OR(Painel!$E$5="(Todos)",P3473=Painel!$E$5)),$J3473+ROW()/10000000,"")</f>
        <v/>
      </c>
      <c r="U3473" s="29" t="str">
        <f aca="false">IF(AND($S3473="VENCIDO",$K3473="KG",OR(Painel!$B$5="(Todos)",A3473=Painel!$B$5)*OR(Painel!$E$5="(Todos)",P3473=Painel!$E$5)),$J3473+ROW()/10000000,"")</f>
        <v/>
      </c>
    </row>
    <row r="3474" customFormat="false" ht="15" hidden="false" customHeight="false" outlineLevel="0" collapsed="false">
      <c r="A3474" s="29" t="s">
        <v>55</v>
      </c>
      <c r="B3474" s="29" t="s">
        <v>6212</v>
      </c>
      <c r="C3474" s="29" t="s">
        <v>935</v>
      </c>
      <c r="D3474" s="29" t="s">
        <v>5118</v>
      </c>
      <c r="E3474" s="29" t="n">
        <v>377</v>
      </c>
      <c r="F3474" s="29" t="s">
        <v>189</v>
      </c>
      <c r="G3474" s="29" t="s">
        <v>6435</v>
      </c>
      <c r="H3474" s="30" t="n">
        <v>96.96</v>
      </c>
      <c r="I3474" s="31" t="n">
        <v>46261</v>
      </c>
      <c r="J3474" s="30" t="n">
        <v>96.96</v>
      </c>
      <c r="K3474" s="29" t="s">
        <v>120</v>
      </c>
      <c r="L3474" s="29" t="s">
        <v>938</v>
      </c>
      <c r="M3474" s="29"/>
      <c r="N3474" s="29" t="s">
        <v>122</v>
      </c>
      <c r="O3474" s="31" t="n">
        <v>46456</v>
      </c>
      <c r="P3474" s="29" t="s">
        <v>123</v>
      </c>
      <c r="Q3474" s="29" t="n">
        <f aca="false">IFERROR(VALUE(L3474),"")</f>
        <v>24</v>
      </c>
      <c r="R3474" s="29" t="n">
        <f aca="true">IF(O3474="","",O3474-TODAY())</f>
        <v>171</v>
      </c>
      <c r="S3474" s="29" t="str">
        <f aca="false">IF(C3474="&lt;&lt; vazio &gt;&gt;","VAZIA",IF(AND(O3474&lt;&gt;"",R3474&lt;0),"VENCIDO",IF(AND(O3474&lt;&gt;"",R3474&lt;=Parametros!$B$10),"PRÓX. VENCIMENTO",IF(F3474="Q","QUALIDADE",IF(F3474="S","BLOQUEADO",IF(F3474="R","RESTRITO/DEVOLUÇÃO",IF(OR(N3474="QUAR",N3474="QRES"),"QUARENTENA",IF(OR(B3474="DESCARTE",B3474="DEVOLUÇÃO"),"DESCARTE/DEVOLUÇÃO",IF(AND(D3474="",K3474&lt;&gt;""),"SEM LOTE",IF(AND(Q3474&lt;&gt;"",Q3474&gt;=Parametros!$B$11),"PARADO/SEM GIRO","OK"))))))))))</f>
        <v>RESTRITO/DEVOLUÇÃO</v>
      </c>
      <c r="T3474" s="29" t="str">
        <f aca="false">IF(AND($S3474="PARADO/SEM GIRO",$K3474="KG",OR(Painel!$B$5="(Todos)",A3474=Painel!$B$5)*OR(Painel!$E$5="(Todos)",P3474=Painel!$E$5)),$J3474+ROW()/10000000,"")</f>
        <v/>
      </c>
      <c r="U3474" s="29" t="str">
        <f aca="false">IF(AND($S3474="VENCIDO",$K3474="KG",OR(Painel!$B$5="(Todos)",A3474=Painel!$B$5)*OR(Painel!$E$5="(Todos)",P3474=Painel!$E$5)),$J3474+ROW()/10000000,"")</f>
        <v/>
      </c>
    </row>
    <row r="3475" customFormat="false" ht="15" hidden="false" customHeight="false" outlineLevel="0" collapsed="false">
      <c r="A3475" s="29" t="s">
        <v>55</v>
      </c>
      <c r="B3475" s="29" t="s">
        <v>6212</v>
      </c>
      <c r="C3475" s="29" t="s">
        <v>935</v>
      </c>
      <c r="D3475" s="29" t="s">
        <v>6436</v>
      </c>
      <c r="E3475" s="29" t="n">
        <v>377</v>
      </c>
      <c r="F3475" s="29" t="s">
        <v>189</v>
      </c>
      <c r="G3475" s="29" t="s">
        <v>6437</v>
      </c>
      <c r="H3475" s="30" t="n">
        <v>351.48</v>
      </c>
      <c r="I3475" s="31" t="n">
        <v>46261</v>
      </c>
      <c r="J3475" s="30" t="n">
        <v>351.48</v>
      </c>
      <c r="K3475" s="29" t="s">
        <v>120</v>
      </c>
      <c r="L3475" s="29" t="s">
        <v>938</v>
      </c>
      <c r="M3475" s="29"/>
      <c r="N3475" s="29" t="s">
        <v>122</v>
      </c>
      <c r="O3475" s="31" t="n">
        <v>46457</v>
      </c>
      <c r="P3475" s="29" t="s">
        <v>123</v>
      </c>
      <c r="Q3475" s="29" t="n">
        <f aca="false">IFERROR(VALUE(L3475),"")</f>
        <v>24</v>
      </c>
      <c r="R3475" s="29" t="n">
        <f aca="true">IF(O3475="","",O3475-TODAY())</f>
        <v>172</v>
      </c>
      <c r="S3475" s="29" t="str">
        <f aca="false">IF(C3475="&lt;&lt; vazio &gt;&gt;","VAZIA",IF(AND(O3475&lt;&gt;"",R3475&lt;0),"VENCIDO",IF(AND(O3475&lt;&gt;"",R3475&lt;=Parametros!$B$10),"PRÓX. VENCIMENTO",IF(F3475="Q","QUALIDADE",IF(F3475="S","BLOQUEADO",IF(F3475="R","RESTRITO/DEVOLUÇÃO",IF(OR(N3475="QUAR",N3475="QRES"),"QUARENTENA",IF(OR(B3475="DESCARTE",B3475="DEVOLUÇÃO"),"DESCARTE/DEVOLUÇÃO",IF(AND(D3475="",K3475&lt;&gt;""),"SEM LOTE",IF(AND(Q3475&lt;&gt;"",Q3475&gt;=Parametros!$B$11),"PARADO/SEM GIRO","OK"))))))))))</f>
        <v>RESTRITO/DEVOLUÇÃO</v>
      </c>
      <c r="T3475" s="29" t="str">
        <f aca="false">IF(AND($S3475="PARADO/SEM GIRO",$K3475="KG",OR(Painel!$B$5="(Todos)",A3475=Painel!$B$5)*OR(Painel!$E$5="(Todos)",P3475=Painel!$E$5)),$J3475+ROW()/10000000,"")</f>
        <v/>
      </c>
      <c r="U3475" s="29" t="str">
        <f aca="false">IF(AND($S3475="VENCIDO",$K3475="KG",OR(Painel!$B$5="(Todos)",A3475=Painel!$B$5)*OR(Painel!$E$5="(Todos)",P3475=Painel!$E$5)),$J3475+ROW()/10000000,"")</f>
        <v/>
      </c>
    </row>
    <row r="3476" customFormat="false" ht="15" hidden="false" customHeight="false" outlineLevel="0" collapsed="false">
      <c r="A3476" s="29" t="s">
        <v>55</v>
      </c>
      <c r="B3476" s="29" t="s">
        <v>6212</v>
      </c>
      <c r="C3476" s="29" t="s">
        <v>5121</v>
      </c>
      <c r="D3476" s="29" t="s">
        <v>6438</v>
      </c>
      <c r="E3476" s="29" t="n">
        <v>377</v>
      </c>
      <c r="F3476" s="29" t="s">
        <v>189</v>
      </c>
      <c r="G3476" s="29" t="s">
        <v>6439</v>
      </c>
      <c r="H3476" s="30" t="n">
        <v>20.1</v>
      </c>
      <c r="I3476" s="31" t="n">
        <v>46261</v>
      </c>
      <c r="J3476" s="30" t="n">
        <v>20.1</v>
      </c>
      <c r="K3476" s="29" t="s">
        <v>120</v>
      </c>
      <c r="L3476" s="29" t="s">
        <v>938</v>
      </c>
      <c r="M3476" s="29"/>
      <c r="N3476" s="29" t="s">
        <v>122</v>
      </c>
      <c r="O3476" s="31" t="n">
        <v>46221</v>
      </c>
      <c r="P3476" s="29" t="s">
        <v>123</v>
      </c>
      <c r="Q3476" s="29" t="n">
        <f aca="false">IFERROR(VALUE(L3476),"")</f>
        <v>24</v>
      </c>
      <c r="R3476" s="29" t="n">
        <f aca="true">IF(O3476="","",O3476-TODAY())</f>
        <v>-64</v>
      </c>
      <c r="S3476" s="29" t="str">
        <f aca="false">IF(C3476="&lt;&lt; vazio &gt;&gt;","VAZIA",IF(AND(O3476&lt;&gt;"",R3476&lt;0),"VENCIDO",IF(AND(O3476&lt;&gt;"",R3476&lt;=Parametros!$B$10),"PRÓX. VENCIMENTO",IF(F3476="Q","QUALIDADE",IF(F3476="S","BLOQUEADO",IF(F3476="R","RESTRITO/DEVOLUÇÃO",IF(OR(N3476="QUAR",N3476="QRES"),"QUARENTENA",IF(OR(B3476="DESCARTE",B3476="DEVOLUÇÃO"),"DESCARTE/DEVOLUÇÃO",IF(AND(D3476="",K3476&lt;&gt;""),"SEM LOTE",IF(AND(Q3476&lt;&gt;"",Q3476&gt;=Parametros!$B$11),"PARADO/SEM GIRO","OK"))))))))))</f>
        <v>VENCIDO</v>
      </c>
      <c r="T3476" s="29" t="str">
        <f aca="false">IF(AND($S3476="PARADO/SEM GIRO",$K3476="KG",OR(Painel!$B$5="(Todos)",A3476=Painel!$B$5)*OR(Painel!$E$5="(Todos)",P3476=Painel!$E$5)),$J3476+ROW()/10000000,"")</f>
        <v/>
      </c>
      <c r="U3476" s="29" t="n">
        <f aca="false">IF(AND($S3476="VENCIDO",$K3476="KG",OR(Painel!$B$5="(Todos)",A3476=Painel!$B$5)*OR(Painel!$E$5="(Todos)",P3476=Painel!$E$5)),$J3476+ROW()/10000000,"")</f>
        <v>20.1003476</v>
      </c>
    </row>
    <row r="3477" customFormat="false" ht="15" hidden="false" customHeight="false" outlineLevel="0" collapsed="false">
      <c r="A3477" s="29" t="s">
        <v>55</v>
      </c>
      <c r="B3477" s="29" t="s">
        <v>6212</v>
      </c>
      <c r="C3477" s="29" t="s">
        <v>5121</v>
      </c>
      <c r="D3477" s="29" t="s">
        <v>5122</v>
      </c>
      <c r="E3477" s="29" t="n">
        <v>377</v>
      </c>
      <c r="F3477" s="29" t="s">
        <v>189</v>
      </c>
      <c r="G3477" s="29" t="s">
        <v>6440</v>
      </c>
      <c r="H3477" s="30" t="n">
        <v>20.1</v>
      </c>
      <c r="I3477" s="31" t="n">
        <v>46261</v>
      </c>
      <c r="J3477" s="30" t="n">
        <v>20.1</v>
      </c>
      <c r="K3477" s="29" t="s">
        <v>120</v>
      </c>
      <c r="L3477" s="29" t="s">
        <v>938</v>
      </c>
      <c r="M3477" s="29"/>
      <c r="N3477" s="29" t="s">
        <v>122</v>
      </c>
      <c r="O3477" s="31" t="n">
        <v>46259</v>
      </c>
      <c r="P3477" s="29" t="s">
        <v>123</v>
      </c>
      <c r="Q3477" s="29" t="n">
        <f aca="false">IFERROR(VALUE(L3477),"")</f>
        <v>24</v>
      </c>
      <c r="R3477" s="29" t="n">
        <f aca="true">IF(O3477="","",O3477-TODAY())</f>
        <v>-26</v>
      </c>
      <c r="S3477" s="29" t="str">
        <f aca="false">IF(C3477="&lt;&lt; vazio &gt;&gt;","VAZIA",IF(AND(O3477&lt;&gt;"",R3477&lt;0),"VENCIDO",IF(AND(O3477&lt;&gt;"",R3477&lt;=Parametros!$B$10),"PRÓX. VENCIMENTO",IF(F3477="Q","QUALIDADE",IF(F3477="S","BLOQUEADO",IF(F3477="R","RESTRITO/DEVOLUÇÃO",IF(OR(N3477="QUAR",N3477="QRES"),"QUARENTENA",IF(OR(B3477="DESCARTE",B3477="DEVOLUÇÃO"),"DESCARTE/DEVOLUÇÃO",IF(AND(D3477="",K3477&lt;&gt;""),"SEM LOTE",IF(AND(Q3477&lt;&gt;"",Q3477&gt;=Parametros!$B$11),"PARADO/SEM GIRO","OK"))))))))))</f>
        <v>VENCIDO</v>
      </c>
      <c r="T3477" s="29" t="str">
        <f aca="false">IF(AND($S3477="PARADO/SEM GIRO",$K3477="KG",OR(Painel!$B$5="(Todos)",A3477=Painel!$B$5)*OR(Painel!$E$5="(Todos)",P3477=Painel!$E$5)),$J3477+ROW()/10000000,"")</f>
        <v/>
      </c>
      <c r="U3477" s="29" t="n">
        <f aca="false">IF(AND($S3477="VENCIDO",$K3477="KG",OR(Painel!$B$5="(Todos)",A3477=Painel!$B$5)*OR(Painel!$E$5="(Todos)",P3477=Painel!$E$5)),$J3477+ROW()/10000000,"")</f>
        <v>20.1003477</v>
      </c>
    </row>
    <row r="3478" customFormat="false" ht="15" hidden="false" customHeight="false" outlineLevel="0" collapsed="false">
      <c r="A3478" s="29" t="s">
        <v>55</v>
      </c>
      <c r="B3478" s="29" t="s">
        <v>6212</v>
      </c>
      <c r="C3478" s="29" t="s">
        <v>233</v>
      </c>
      <c r="D3478" s="29" t="s">
        <v>6441</v>
      </c>
      <c r="E3478" s="29" t="n">
        <v>377</v>
      </c>
      <c r="F3478" s="29" t="s">
        <v>189</v>
      </c>
      <c r="G3478" s="29" t="s">
        <v>6442</v>
      </c>
      <c r="H3478" s="30" t="n">
        <v>500</v>
      </c>
      <c r="I3478" s="31" t="n">
        <v>46254</v>
      </c>
      <c r="J3478" s="30" t="n">
        <v>500</v>
      </c>
      <c r="K3478" s="29" t="s">
        <v>120</v>
      </c>
      <c r="L3478" s="29" t="s">
        <v>1458</v>
      </c>
      <c r="M3478" s="29"/>
      <c r="N3478" s="29" t="s">
        <v>122</v>
      </c>
      <c r="O3478" s="31" t="n">
        <v>46636</v>
      </c>
      <c r="P3478" s="29" t="s">
        <v>235</v>
      </c>
      <c r="Q3478" s="29" t="n">
        <f aca="false">IFERROR(VALUE(L3478),"")</f>
        <v>31</v>
      </c>
      <c r="R3478" s="29" t="n">
        <f aca="true">IF(O3478="","",O3478-TODAY())</f>
        <v>351</v>
      </c>
      <c r="S3478" s="29" t="str">
        <f aca="false">IF(C3478="&lt;&lt; vazio &gt;&gt;","VAZIA",IF(AND(O3478&lt;&gt;"",R3478&lt;0),"VENCIDO",IF(AND(O3478&lt;&gt;"",R3478&lt;=Parametros!$B$10),"PRÓX. VENCIMENTO",IF(F3478="Q","QUALIDADE",IF(F3478="S","BLOQUEADO",IF(F3478="R","RESTRITO/DEVOLUÇÃO",IF(OR(N3478="QUAR",N3478="QRES"),"QUARENTENA",IF(OR(B3478="DESCARTE",B3478="DEVOLUÇÃO"),"DESCARTE/DEVOLUÇÃO",IF(AND(D3478="",K3478&lt;&gt;""),"SEM LOTE",IF(AND(Q3478&lt;&gt;"",Q3478&gt;=Parametros!$B$11),"PARADO/SEM GIRO","OK"))))))))))</f>
        <v>RESTRITO/DEVOLUÇÃO</v>
      </c>
      <c r="T3478" s="29" t="str">
        <f aca="false">IF(AND($S3478="PARADO/SEM GIRO",$K3478="KG",OR(Painel!$B$5="(Todos)",A3478=Painel!$B$5)*OR(Painel!$E$5="(Todos)",P3478=Painel!$E$5)),$J3478+ROW()/10000000,"")</f>
        <v/>
      </c>
      <c r="U3478" s="29" t="str">
        <f aca="false">IF(AND($S3478="VENCIDO",$K3478="KG",OR(Painel!$B$5="(Todos)",A3478=Painel!$B$5)*OR(Painel!$E$5="(Todos)",P3478=Painel!$E$5)),$J3478+ROW()/10000000,"")</f>
        <v/>
      </c>
    </row>
    <row r="3479" customFormat="false" ht="15" hidden="false" customHeight="false" outlineLevel="0" collapsed="false">
      <c r="A3479" s="29" t="s">
        <v>55</v>
      </c>
      <c r="B3479" s="29" t="s">
        <v>6212</v>
      </c>
      <c r="C3479" s="29" t="s">
        <v>233</v>
      </c>
      <c r="D3479" s="29" t="s">
        <v>6443</v>
      </c>
      <c r="E3479" s="29" t="n">
        <v>377</v>
      </c>
      <c r="F3479" s="29" t="s">
        <v>189</v>
      </c>
      <c r="G3479" s="29" t="s">
        <v>6444</v>
      </c>
      <c r="H3479" s="30" t="n">
        <v>25</v>
      </c>
      <c r="I3479" s="31" t="n">
        <v>46235</v>
      </c>
      <c r="J3479" s="30" t="n">
        <v>25</v>
      </c>
      <c r="K3479" s="29" t="s">
        <v>120</v>
      </c>
      <c r="L3479" s="29" t="s">
        <v>694</v>
      </c>
      <c r="M3479" s="29"/>
      <c r="N3479" s="29" t="s">
        <v>122</v>
      </c>
      <c r="O3479" s="31" t="n">
        <v>46797</v>
      </c>
      <c r="P3479" s="29" t="s">
        <v>235</v>
      </c>
      <c r="Q3479" s="29" t="n">
        <f aca="false">IFERROR(VALUE(L3479),"")</f>
        <v>50</v>
      </c>
      <c r="R3479" s="29" t="n">
        <f aca="true">IF(O3479="","",O3479-TODAY())</f>
        <v>512</v>
      </c>
      <c r="S3479" s="29" t="str">
        <f aca="false">IF(C3479="&lt;&lt; vazio &gt;&gt;","VAZIA",IF(AND(O3479&lt;&gt;"",R3479&lt;0),"VENCIDO",IF(AND(O3479&lt;&gt;"",R3479&lt;=Parametros!$B$10),"PRÓX. VENCIMENTO",IF(F3479="Q","QUALIDADE",IF(F3479="S","BLOQUEADO",IF(F3479="R","RESTRITO/DEVOLUÇÃO",IF(OR(N3479="QUAR",N3479="QRES"),"QUARENTENA",IF(OR(B3479="DESCARTE",B3479="DEVOLUÇÃO"),"DESCARTE/DEVOLUÇÃO",IF(AND(D3479="",K3479&lt;&gt;""),"SEM LOTE",IF(AND(Q3479&lt;&gt;"",Q3479&gt;=Parametros!$B$11),"PARADO/SEM GIRO","OK"))))))))))</f>
        <v>RESTRITO/DEVOLUÇÃO</v>
      </c>
      <c r="T3479" s="29" t="str">
        <f aca="false">IF(AND($S3479="PARADO/SEM GIRO",$K3479="KG",OR(Painel!$B$5="(Todos)",A3479=Painel!$B$5)*OR(Painel!$E$5="(Todos)",P3479=Painel!$E$5)),$J3479+ROW()/10000000,"")</f>
        <v/>
      </c>
      <c r="U3479" s="29" t="str">
        <f aca="false">IF(AND($S3479="VENCIDO",$K3479="KG",OR(Painel!$B$5="(Todos)",A3479=Painel!$B$5)*OR(Painel!$E$5="(Todos)",P3479=Painel!$E$5)),$J3479+ROW()/10000000,"")</f>
        <v/>
      </c>
    </row>
    <row r="3480" customFormat="false" ht="15" hidden="false" customHeight="false" outlineLevel="0" collapsed="false">
      <c r="A3480" s="29" t="s">
        <v>55</v>
      </c>
      <c r="B3480" s="29" t="s">
        <v>6212</v>
      </c>
      <c r="C3480" s="29" t="s">
        <v>1729</v>
      </c>
      <c r="D3480" s="29" t="s">
        <v>4824</v>
      </c>
      <c r="E3480" s="29" t="n">
        <v>377</v>
      </c>
      <c r="F3480" s="29" t="s">
        <v>189</v>
      </c>
      <c r="G3480" s="29" t="s">
        <v>6445</v>
      </c>
      <c r="H3480" s="30" t="n">
        <v>500</v>
      </c>
      <c r="I3480" s="31" t="n">
        <v>46199</v>
      </c>
      <c r="J3480" s="30" t="n">
        <v>500</v>
      </c>
      <c r="K3480" s="29" t="s">
        <v>120</v>
      </c>
      <c r="L3480" s="29" t="s">
        <v>6446</v>
      </c>
      <c r="M3480" s="29"/>
      <c r="N3480" s="29" t="s">
        <v>122</v>
      </c>
      <c r="O3480" s="31" t="n">
        <v>46642</v>
      </c>
      <c r="P3480" s="29" t="s">
        <v>235</v>
      </c>
      <c r="Q3480" s="29" t="n">
        <f aca="false">IFERROR(VALUE(L3480),"")</f>
        <v>86</v>
      </c>
      <c r="R3480" s="29" t="n">
        <f aca="true">IF(O3480="","",O3480-TODAY())</f>
        <v>357</v>
      </c>
      <c r="S3480" s="29" t="str">
        <f aca="false">IF(C3480="&lt;&lt; vazio &gt;&gt;","VAZIA",IF(AND(O3480&lt;&gt;"",R3480&lt;0),"VENCIDO",IF(AND(O3480&lt;&gt;"",R3480&lt;=Parametros!$B$10),"PRÓX. VENCIMENTO",IF(F3480="Q","QUALIDADE",IF(F3480="S","BLOQUEADO",IF(F3480="R","RESTRITO/DEVOLUÇÃO",IF(OR(N3480="QUAR",N3480="QRES"),"QUARENTENA",IF(OR(B3480="DESCARTE",B3480="DEVOLUÇÃO"),"DESCARTE/DEVOLUÇÃO",IF(AND(D3480="",K3480&lt;&gt;""),"SEM LOTE",IF(AND(Q3480&lt;&gt;"",Q3480&gt;=Parametros!$B$11),"PARADO/SEM GIRO","OK"))))))))))</f>
        <v>RESTRITO/DEVOLUÇÃO</v>
      </c>
      <c r="T3480" s="29" t="str">
        <f aca="false">IF(AND($S3480="PARADO/SEM GIRO",$K3480="KG",OR(Painel!$B$5="(Todos)",A3480=Painel!$B$5)*OR(Painel!$E$5="(Todos)",P3480=Painel!$E$5)),$J3480+ROW()/10000000,"")</f>
        <v/>
      </c>
      <c r="U3480" s="29" t="str">
        <f aca="false">IF(AND($S3480="VENCIDO",$K3480="KG",OR(Painel!$B$5="(Todos)",A3480=Painel!$B$5)*OR(Painel!$E$5="(Todos)",P3480=Painel!$E$5)),$J3480+ROW()/10000000,"")</f>
        <v/>
      </c>
    </row>
    <row r="3481" customFormat="false" ht="15" hidden="false" customHeight="false" outlineLevel="0" collapsed="false">
      <c r="A3481" s="29" t="s">
        <v>55</v>
      </c>
      <c r="B3481" s="29" t="s">
        <v>6212</v>
      </c>
      <c r="C3481" s="29" t="s">
        <v>1729</v>
      </c>
      <c r="D3481" s="29" t="s">
        <v>4824</v>
      </c>
      <c r="E3481" s="29" t="n">
        <v>377</v>
      </c>
      <c r="F3481" s="29" t="s">
        <v>137</v>
      </c>
      <c r="G3481" s="29" t="s">
        <v>6447</v>
      </c>
      <c r="H3481" s="30" t="n">
        <v>3000</v>
      </c>
      <c r="I3481" s="31" t="n">
        <v>46108</v>
      </c>
      <c r="J3481" s="30" t="n">
        <v>3000</v>
      </c>
      <c r="K3481" s="29" t="s">
        <v>120</v>
      </c>
      <c r="L3481" s="29" t="s">
        <v>6448</v>
      </c>
      <c r="M3481" s="29"/>
      <c r="N3481" s="29" t="s">
        <v>122</v>
      </c>
      <c r="O3481" s="31" t="n">
        <v>46642</v>
      </c>
      <c r="P3481" s="29" t="s">
        <v>235</v>
      </c>
      <c r="Q3481" s="29" t="n">
        <f aca="false">IFERROR(VALUE(L3481),"")</f>
        <v>177</v>
      </c>
      <c r="R3481" s="29" t="n">
        <f aca="true">IF(O3481="","",O3481-TODAY())</f>
        <v>357</v>
      </c>
      <c r="S3481" s="29" t="str">
        <f aca="false">IF(C3481="&lt;&lt; vazio &gt;&gt;","VAZIA",IF(AND(O3481&lt;&gt;"",R3481&lt;0),"VENCIDO",IF(AND(O3481&lt;&gt;"",R3481&lt;=Parametros!$B$10),"PRÓX. VENCIMENTO",IF(F3481="Q","QUALIDADE",IF(F3481="S","BLOQUEADO",IF(F3481="R","RESTRITO/DEVOLUÇÃO",IF(OR(N3481="QUAR",N3481="QRES"),"QUARENTENA",IF(OR(B3481="DESCARTE",B3481="DEVOLUÇÃO"),"DESCARTE/DEVOLUÇÃO",IF(AND(D3481="",K3481&lt;&gt;""),"SEM LOTE",IF(AND(Q3481&lt;&gt;"",Q3481&gt;=Parametros!$B$11),"PARADO/SEM GIRO","OK"))))))))))</f>
        <v>BLOQUEADO</v>
      </c>
      <c r="T3481" s="29" t="str">
        <f aca="false">IF(AND($S3481="PARADO/SEM GIRO",$K3481="KG",OR(Painel!$B$5="(Todos)",A3481=Painel!$B$5)*OR(Painel!$E$5="(Todos)",P3481=Painel!$E$5)),$J3481+ROW()/10000000,"")</f>
        <v/>
      </c>
      <c r="U3481" s="29" t="str">
        <f aca="false">IF(AND($S3481="VENCIDO",$K3481="KG",OR(Painel!$B$5="(Todos)",A3481=Painel!$B$5)*OR(Painel!$E$5="(Todos)",P3481=Painel!$E$5)),$J3481+ROW()/10000000,"")</f>
        <v/>
      </c>
    </row>
    <row r="3482" customFormat="false" ht="15" hidden="false" customHeight="false" outlineLevel="0" collapsed="false">
      <c r="A3482" s="29" t="s">
        <v>55</v>
      </c>
      <c r="B3482" s="29" t="s">
        <v>6212</v>
      </c>
      <c r="C3482" s="29" t="s">
        <v>1729</v>
      </c>
      <c r="D3482" s="29" t="s">
        <v>4824</v>
      </c>
      <c r="E3482" s="29" t="n">
        <v>377</v>
      </c>
      <c r="F3482" s="29" t="s">
        <v>137</v>
      </c>
      <c r="G3482" s="29" t="s">
        <v>6449</v>
      </c>
      <c r="H3482" s="30" t="n">
        <v>25</v>
      </c>
      <c r="I3482" s="31" t="n">
        <v>46075</v>
      </c>
      <c r="J3482" s="30" t="n">
        <v>25</v>
      </c>
      <c r="K3482" s="29" t="s">
        <v>120</v>
      </c>
      <c r="L3482" s="29" t="s">
        <v>6450</v>
      </c>
      <c r="M3482" s="29"/>
      <c r="N3482" s="29" t="s">
        <v>122</v>
      </c>
      <c r="O3482" s="29"/>
      <c r="P3482" s="29" t="s">
        <v>235</v>
      </c>
      <c r="Q3482" s="29" t="n">
        <f aca="false">IFERROR(VALUE(L3482),"")</f>
        <v>210</v>
      </c>
      <c r="R3482" s="29" t="str">
        <f aca="true">IF(O3482="","",O3482-TODAY())</f>
        <v/>
      </c>
      <c r="S3482" s="29" t="str">
        <f aca="false">IF(C3482="&lt;&lt; vazio &gt;&gt;","VAZIA",IF(AND(O3482&lt;&gt;"",R3482&lt;0),"VENCIDO",IF(AND(O3482&lt;&gt;"",R3482&lt;=Parametros!$B$10),"PRÓX. VENCIMENTO",IF(F3482="Q","QUALIDADE",IF(F3482="S","BLOQUEADO",IF(F3482="R","RESTRITO/DEVOLUÇÃO",IF(OR(N3482="QUAR",N3482="QRES"),"QUARENTENA",IF(OR(B3482="DESCARTE",B3482="DEVOLUÇÃO"),"DESCARTE/DEVOLUÇÃO",IF(AND(D3482="",K3482&lt;&gt;""),"SEM LOTE",IF(AND(Q3482&lt;&gt;"",Q3482&gt;=Parametros!$B$11),"PARADO/SEM GIRO","OK"))))))))))</f>
        <v>BLOQUEADO</v>
      </c>
      <c r="T3482" s="29" t="str">
        <f aca="false">IF(AND($S3482="PARADO/SEM GIRO",$K3482="KG",OR(Painel!$B$5="(Todos)",A3482=Painel!$B$5)*OR(Painel!$E$5="(Todos)",P3482=Painel!$E$5)),$J3482+ROW()/10000000,"")</f>
        <v/>
      </c>
      <c r="U3482" s="29" t="str">
        <f aca="false">IF(AND($S3482="VENCIDO",$K3482="KG",OR(Painel!$B$5="(Todos)",A3482=Painel!$B$5)*OR(Painel!$E$5="(Todos)",P3482=Painel!$E$5)),$J3482+ROW()/10000000,"")</f>
        <v/>
      </c>
    </row>
    <row r="3483" customFormat="false" ht="15" hidden="false" customHeight="false" outlineLevel="0" collapsed="false">
      <c r="A3483" s="29" t="s">
        <v>55</v>
      </c>
      <c r="B3483" s="29" t="s">
        <v>6212</v>
      </c>
      <c r="C3483" s="29" t="s">
        <v>1729</v>
      </c>
      <c r="D3483" s="29" t="s">
        <v>2397</v>
      </c>
      <c r="E3483" s="29" t="n">
        <v>377</v>
      </c>
      <c r="F3483" s="29" t="s">
        <v>189</v>
      </c>
      <c r="G3483" s="29" t="s">
        <v>6451</v>
      </c>
      <c r="H3483" s="30" t="n">
        <v>200</v>
      </c>
      <c r="I3483" s="31" t="n">
        <v>46176</v>
      </c>
      <c r="J3483" s="30" t="n">
        <v>200</v>
      </c>
      <c r="K3483" s="29" t="s">
        <v>120</v>
      </c>
      <c r="L3483" s="29" t="s">
        <v>6452</v>
      </c>
      <c r="M3483" s="29"/>
      <c r="N3483" s="29" t="s">
        <v>122</v>
      </c>
      <c r="O3483" s="31" t="n">
        <v>46672</v>
      </c>
      <c r="P3483" s="29" t="s">
        <v>235</v>
      </c>
      <c r="Q3483" s="29" t="n">
        <f aca="false">IFERROR(VALUE(L3483),"")</f>
        <v>109</v>
      </c>
      <c r="R3483" s="29" t="n">
        <f aca="true">IF(O3483="","",O3483-TODAY())</f>
        <v>387</v>
      </c>
      <c r="S3483" s="29" t="str">
        <f aca="false">IF(C3483="&lt;&lt; vazio &gt;&gt;","VAZIA",IF(AND(O3483&lt;&gt;"",R3483&lt;0),"VENCIDO",IF(AND(O3483&lt;&gt;"",R3483&lt;=Parametros!$B$10),"PRÓX. VENCIMENTO",IF(F3483="Q","QUALIDADE",IF(F3483="S","BLOQUEADO",IF(F3483="R","RESTRITO/DEVOLUÇÃO",IF(OR(N3483="QUAR",N3483="QRES"),"QUARENTENA",IF(OR(B3483="DESCARTE",B3483="DEVOLUÇÃO"),"DESCARTE/DEVOLUÇÃO",IF(AND(D3483="",K3483&lt;&gt;""),"SEM LOTE",IF(AND(Q3483&lt;&gt;"",Q3483&gt;=Parametros!$B$11),"PARADO/SEM GIRO","OK"))))))))))</f>
        <v>RESTRITO/DEVOLUÇÃO</v>
      </c>
      <c r="T3483" s="29" t="str">
        <f aca="false">IF(AND($S3483="PARADO/SEM GIRO",$K3483="KG",OR(Painel!$B$5="(Todos)",A3483=Painel!$B$5)*OR(Painel!$E$5="(Todos)",P3483=Painel!$E$5)),$J3483+ROW()/10000000,"")</f>
        <v/>
      </c>
      <c r="U3483" s="29" t="str">
        <f aca="false">IF(AND($S3483="VENCIDO",$K3483="KG",OR(Painel!$B$5="(Todos)",A3483=Painel!$B$5)*OR(Painel!$E$5="(Todos)",P3483=Painel!$E$5)),$J3483+ROW()/10000000,"")</f>
        <v/>
      </c>
    </row>
    <row r="3484" customFormat="false" ht="15" hidden="false" customHeight="false" outlineLevel="0" collapsed="false">
      <c r="A3484" s="29" t="s">
        <v>55</v>
      </c>
      <c r="B3484" s="29" t="s">
        <v>6212</v>
      </c>
      <c r="C3484" s="29" t="s">
        <v>581</v>
      </c>
      <c r="D3484" s="29" t="s">
        <v>5124</v>
      </c>
      <c r="E3484" s="29" t="n">
        <v>377</v>
      </c>
      <c r="F3484" s="29" t="s">
        <v>189</v>
      </c>
      <c r="G3484" s="29" t="s">
        <v>6453</v>
      </c>
      <c r="H3484" s="30" t="n">
        <v>110</v>
      </c>
      <c r="I3484" s="31" t="n">
        <v>46261</v>
      </c>
      <c r="J3484" s="30" t="n">
        <v>110</v>
      </c>
      <c r="K3484" s="29" t="s">
        <v>120</v>
      </c>
      <c r="L3484" s="29" t="s">
        <v>938</v>
      </c>
      <c r="M3484" s="29"/>
      <c r="N3484" s="29" t="s">
        <v>122</v>
      </c>
      <c r="O3484" s="31" t="n">
        <v>46557</v>
      </c>
      <c r="P3484" s="29" t="s">
        <v>123</v>
      </c>
      <c r="Q3484" s="29" t="n">
        <f aca="false">IFERROR(VALUE(L3484),"")</f>
        <v>24</v>
      </c>
      <c r="R3484" s="29" t="n">
        <f aca="true">IF(O3484="","",O3484-TODAY())</f>
        <v>272</v>
      </c>
      <c r="S3484" s="29" t="str">
        <f aca="false">IF(C3484="&lt;&lt; vazio &gt;&gt;","VAZIA",IF(AND(O3484&lt;&gt;"",R3484&lt;0),"VENCIDO",IF(AND(O3484&lt;&gt;"",R3484&lt;=Parametros!$B$10),"PRÓX. VENCIMENTO",IF(F3484="Q","QUALIDADE",IF(F3484="S","BLOQUEADO",IF(F3484="R","RESTRITO/DEVOLUÇÃO",IF(OR(N3484="QUAR",N3484="QRES"),"QUARENTENA",IF(OR(B3484="DESCARTE",B3484="DEVOLUÇÃO"),"DESCARTE/DEVOLUÇÃO",IF(AND(D3484="",K3484&lt;&gt;""),"SEM LOTE",IF(AND(Q3484&lt;&gt;"",Q3484&gt;=Parametros!$B$11),"PARADO/SEM GIRO","OK"))))))))))</f>
        <v>RESTRITO/DEVOLUÇÃO</v>
      </c>
      <c r="T3484" s="29" t="str">
        <f aca="false">IF(AND($S3484="PARADO/SEM GIRO",$K3484="KG",OR(Painel!$B$5="(Todos)",A3484=Painel!$B$5)*OR(Painel!$E$5="(Todos)",P3484=Painel!$E$5)),$J3484+ROW()/10000000,"")</f>
        <v/>
      </c>
      <c r="U3484" s="29" t="str">
        <f aca="false">IF(AND($S3484="VENCIDO",$K3484="KG",OR(Painel!$B$5="(Todos)",A3484=Painel!$B$5)*OR(Painel!$E$5="(Todos)",P3484=Painel!$E$5)),$J3484+ROW()/10000000,"")</f>
        <v/>
      </c>
    </row>
    <row r="3485" customFormat="false" ht="15" hidden="false" customHeight="false" outlineLevel="0" collapsed="false">
      <c r="A3485" s="29" t="s">
        <v>55</v>
      </c>
      <c r="B3485" s="29" t="s">
        <v>6212</v>
      </c>
      <c r="C3485" s="29" t="s">
        <v>581</v>
      </c>
      <c r="D3485" s="29" t="s">
        <v>5124</v>
      </c>
      <c r="E3485" s="29" t="n">
        <v>377</v>
      </c>
      <c r="F3485" s="29" t="s">
        <v>137</v>
      </c>
      <c r="G3485" s="29" t="s">
        <v>6454</v>
      </c>
      <c r="H3485" s="30" t="n">
        <v>150</v>
      </c>
      <c r="I3485" s="31" t="n">
        <v>46241</v>
      </c>
      <c r="J3485" s="30" t="n">
        <v>150</v>
      </c>
      <c r="K3485" s="29" t="s">
        <v>120</v>
      </c>
      <c r="L3485" s="29" t="s">
        <v>4450</v>
      </c>
      <c r="M3485" s="29"/>
      <c r="N3485" s="29" t="s">
        <v>122</v>
      </c>
      <c r="O3485" s="31" t="n">
        <v>46557</v>
      </c>
      <c r="P3485" s="29" t="s">
        <v>123</v>
      </c>
      <c r="Q3485" s="29" t="n">
        <f aca="false">IFERROR(VALUE(L3485),"")</f>
        <v>44</v>
      </c>
      <c r="R3485" s="29" t="n">
        <f aca="true">IF(O3485="","",O3485-TODAY())</f>
        <v>272</v>
      </c>
      <c r="S3485" s="29" t="str">
        <f aca="false">IF(C3485="&lt;&lt; vazio &gt;&gt;","VAZIA",IF(AND(O3485&lt;&gt;"",R3485&lt;0),"VENCIDO",IF(AND(O3485&lt;&gt;"",R3485&lt;=Parametros!$B$10),"PRÓX. VENCIMENTO",IF(F3485="Q","QUALIDADE",IF(F3485="S","BLOQUEADO",IF(F3485="R","RESTRITO/DEVOLUÇÃO",IF(OR(N3485="QUAR",N3485="QRES"),"QUARENTENA",IF(OR(B3485="DESCARTE",B3485="DEVOLUÇÃO"),"DESCARTE/DEVOLUÇÃO",IF(AND(D3485="",K3485&lt;&gt;""),"SEM LOTE",IF(AND(Q3485&lt;&gt;"",Q3485&gt;=Parametros!$B$11),"PARADO/SEM GIRO","OK"))))))))))</f>
        <v>BLOQUEADO</v>
      </c>
      <c r="T3485" s="29" t="str">
        <f aca="false">IF(AND($S3485="PARADO/SEM GIRO",$K3485="KG",OR(Painel!$B$5="(Todos)",A3485=Painel!$B$5)*OR(Painel!$E$5="(Todos)",P3485=Painel!$E$5)),$J3485+ROW()/10000000,"")</f>
        <v/>
      </c>
      <c r="U3485" s="29" t="str">
        <f aca="false">IF(AND($S3485="VENCIDO",$K3485="KG",OR(Painel!$B$5="(Todos)",A3485=Painel!$B$5)*OR(Painel!$E$5="(Todos)",P3485=Painel!$E$5)),$J3485+ROW()/10000000,"")</f>
        <v/>
      </c>
    </row>
    <row r="3486" customFormat="false" ht="15" hidden="false" customHeight="false" outlineLevel="0" collapsed="false">
      <c r="A3486" s="29" t="s">
        <v>55</v>
      </c>
      <c r="B3486" s="29" t="s">
        <v>6212</v>
      </c>
      <c r="C3486" s="29" t="s">
        <v>581</v>
      </c>
      <c r="D3486" s="29" t="s">
        <v>6455</v>
      </c>
      <c r="E3486" s="29" t="n">
        <v>377</v>
      </c>
      <c r="F3486" s="29" t="s">
        <v>137</v>
      </c>
      <c r="G3486" s="29" t="s">
        <v>6456</v>
      </c>
      <c r="H3486" s="30" t="n">
        <v>25</v>
      </c>
      <c r="I3486" s="31" t="n">
        <v>46241</v>
      </c>
      <c r="J3486" s="30" t="n">
        <v>25</v>
      </c>
      <c r="K3486" s="29" t="s">
        <v>120</v>
      </c>
      <c r="L3486" s="29" t="s">
        <v>4450</v>
      </c>
      <c r="M3486" s="29"/>
      <c r="N3486" s="29" t="s">
        <v>122</v>
      </c>
      <c r="O3486" s="31" t="n">
        <v>46668</v>
      </c>
      <c r="P3486" s="29" t="s">
        <v>123</v>
      </c>
      <c r="Q3486" s="29" t="n">
        <f aca="false">IFERROR(VALUE(L3486),"")</f>
        <v>44</v>
      </c>
      <c r="R3486" s="29" t="n">
        <f aca="true">IF(O3486="","",O3486-TODAY())</f>
        <v>383</v>
      </c>
      <c r="S3486" s="29" t="str">
        <f aca="false">IF(C3486="&lt;&lt; vazio &gt;&gt;","VAZIA",IF(AND(O3486&lt;&gt;"",R3486&lt;0),"VENCIDO",IF(AND(O3486&lt;&gt;"",R3486&lt;=Parametros!$B$10),"PRÓX. VENCIMENTO",IF(F3486="Q","QUALIDADE",IF(F3486="S","BLOQUEADO",IF(F3486="R","RESTRITO/DEVOLUÇÃO",IF(OR(N3486="QUAR",N3486="QRES"),"QUARENTENA",IF(OR(B3486="DESCARTE",B3486="DEVOLUÇÃO"),"DESCARTE/DEVOLUÇÃO",IF(AND(D3486="",K3486&lt;&gt;""),"SEM LOTE",IF(AND(Q3486&lt;&gt;"",Q3486&gt;=Parametros!$B$11),"PARADO/SEM GIRO","OK"))))))))))</f>
        <v>BLOQUEADO</v>
      </c>
      <c r="T3486" s="29" t="str">
        <f aca="false">IF(AND($S3486="PARADO/SEM GIRO",$K3486="KG",OR(Painel!$B$5="(Todos)",A3486=Painel!$B$5)*OR(Painel!$E$5="(Todos)",P3486=Painel!$E$5)),$J3486+ROW()/10000000,"")</f>
        <v/>
      </c>
      <c r="U3486" s="29" t="str">
        <f aca="false">IF(AND($S3486="VENCIDO",$K3486="KG",OR(Painel!$B$5="(Todos)",A3486=Painel!$B$5)*OR(Painel!$E$5="(Todos)",P3486=Painel!$E$5)),$J3486+ROW()/10000000,"")</f>
        <v/>
      </c>
    </row>
    <row r="3487" customFormat="false" ht="15" hidden="false" customHeight="false" outlineLevel="0" collapsed="false">
      <c r="A3487" s="29" t="s">
        <v>55</v>
      </c>
      <c r="B3487" s="29" t="s">
        <v>6212</v>
      </c>
      <c r="C3487" s="29" t="s">
        <v>2118</v>
      </c>
      <c r="D3487" s="29" t="s">
        <v>6457</v>
      </c>
      <c r="E3487" s="29" t="n">
        <v>377</v>
      </c>
      <c r="F3487" s="29" t="s">
        <v>189</v>
      </c>
      <c r="G3487" s="29" t="s">
        <v>6458</v>
      </c>
      <c r="H3487" s="30" t="n">
        <v>50</v>
      </c>
      <c r="I3487" s="31" t="n">
        <v>46282</v>
      </c>
      <c r="J3487" s="30" t="n">
        <v>50</v>
      </c>
      <c r="K3487" s="29" t="s">
        <v>120</v>
      </c>
      <c r="L3487" s="29" t="s">
        <v>400</v>
      </c>
      <c r="M3487" s="29"/>
      <c r="N3487" s="29" t="s">
        <v>122</v>
      </c>
      <c r="O3487" s="31" t="n">
        <v>46420</v>
      </c>
      <c r="P3487" s="29" t="s">
        <v>235</v>
      </c>
      <c r="Q3487" s="29" t="n">
        <f aca="false">IFERROR(VALUE(L3487),"")</f>
        <v>3</v>
      </c>
      <c r="R3487" s="29" t="n">
        <f aca="true">IF(O3487="","",O3487-TODAY())</f>
        <v>135</v>
      </c>
      <c r="S3487" s="29" t="str">
        <f aca="false">IF(C3487="&lt;&lt; vazio &gt;&gt;","VAZIA",IF(AND(O3487&lt;&gt;"",R3487&lt;0),"VENCIDO",IF(AND(O3487&lt;&gt;"",R3487&lt;=Parametros!$B$10),"PRÓX. VENCIMENTO",IF(F3487="Q","QUALIDADE",IF(F3487="S","BLOQUEADO",IF(F3487="R","RESTRITO/DEVOLUÇÃO",IF(OR(N3487="QUAR",N3487="QRES"),"QUARENTENA",IF(OR(B3487="DESCARTE",B3487="DEVOLUÇÃO"),"DESCARTE/DEVOLUÇÃO",IF(AND(D3487="",K3487&lt;&gt;""),"SEM LOTE",IF(AND(Q3487&lt;&gt;"",Q3487&gt;=Parametros!$B$11),"PARADO/SEM GIRO","OK"))))))))))</f>
        <v>RESTRITO/DEVOLUÇÃO</v>
      </c>
      <c r="T3487" s="29" t="str">
        <f aca="false">IF(AND($S3487="PARADO/SEM GIRO",$K3487="KG",OR(Painel!$B$5="(Todos)",A3487=Painel!$B$5)*OR(Painel!$E$5="(Todos)",P3487=Painel!$E$5)),$J3487+ROW()/10000000,"")</f>
        <v/>
      </c>
      <c r="U3487" s="29" t="str">
        <f aca="false">IF(AND($S3487="VENCIDO",$K3487="KG",OR(Painel!$B$5="(Todos)",A3487=Painel!$B$5)*OR(Painel!$E$5="(Todos)",P3487=Painel!$E$5)),$J3487+ROW()/10000000,"")</f>
        <v/>
      </c>
    </row>
    <row r="3488" customFormat="false" ht="15" hidden="false" customHeight="false" outlineLevel="0" collapsed="false">
      <c r="A3488" s="29" t="s">
        <v>55</v>
      </c>
      <c r="B3488" s="29" t="s">
        <v>6212</v>
      </c>
      <c r="C3488" s="29" t="s">
        <v>2118</v>
      </c>
      <c r="D3488" s="29" t="s">
        <v>6459</v>
      </c>
      <c r="E3488" s="29" t="n">
        <v>377</v>
      </c>
      <c r="F3488" s="29" t="s">
        <v>189</v>
      </c>
      <c r="G3488" s="29" t="s">
        <v>6460</v>
      </c>
      <c r="H3488" s="30" t="n">
        <v>50</v>
      </c>
      <c r="I3488" s="31" t="n">
        <v>46282</v>
      </c>
      <c r="J3488" s="30" t="n">
        <v>50</v>
      </c>
      <c r="K3488" s="29" t="s">
        <v>120</v>
      </c>
      <c r="L3488" s="29" t="s">
        <v>400</v>
      </c>
      <c r="M3488" s="29"/>
      <c r="N3488" s="29" t="s">
        <v>122</v>
      </c>
      <c r="O3488" s="31" t="n">
        <v>46474</v>
      </c>
      <c r="P3488" s="29" t="s">
        <v>235</v>
      </c>
      <c r="Q3488" s="29" t="n">
        <f aca="false">IFERROR(VALUE(L3488),"")</f>
        <v>3</v>
      </c>
      <c r="R3488" s="29" t="n">
        <f aca="true">IF(O3488="","",O3488-TODAY())</f>
        <v>189</v>
      </c>
      <c r="S3488" s="29" t="str">
        <f aca="false">IF(C3488="&lt;&lt; vazio &gt;&gt;","VAZIA",IF(AND(O3488&lt;&gt;"",R3488&lt;0),"VENCIDO",IF(AND(O3488&lt;&gt;"",R3488&lt;=Parametros!$B$10),"PRÓX. VENCIMENTO",IF(F3488="Q","QUALIDADE",IF(F3488="S","BLOQUEADO",IF(F3488="R","RESTRITO/DEVOLUÇÃO",IF(OR(N3488="QUAR",N3488="QRES"),"QUARENTENA",IF(OR(B3488="DESCARTE",B3488="DEVOLUÇÃO"),"DESCARTE/DEVOLUÇÃO",IF(AND(D3488="",K3488&lt;&gt;""),"SEM LOTE",IF(AND(Q3488&lt;&gt;"",Q3488&gt;=Parametros!$B$11),"PARADO/SEM GIRO","OK"))))))))))</f>
        <v>RESTRITO/DEVOLUÇÃO</v>
      </c>
      <c r="T3488" s="29" t="str">
        <f aca="false">IF(AND($S3488="PARADO/SEM GIRO",$K3488="KG",OR(Painel!$B$5="(Todos)",A3488=Painel!$B$5)*OR(Painel!$E$5="(Todos)",P3488=Painel!$E$5)),$J3488+ROW()/10000000,"")</f>
        <v/>
      </c>
      <c r="U3488" s="29" t="str">
        <f aca="false">IF(AND($S3488="VENCIDO",$K3488="KG",OR(Painel!$B$5="(Todos)",A3488=Painel!$B$5)*OR(Painel!$E$5="(Todos)",P3488=Painel!$E$5)),$J3488+ROW()/10000000,"")</f>
        <v/>
      </c>
    </row>
    <row r="3489" customFormat="false" ht="15" hidden="false" customHeight="false" outlineLevel="0" collapsed="false">
      <c r="A3489" s="29" t="s">
        <v>55</v>
      </c>
      <c r="B3489" s="29" t="s">
        <v>6212</v>
      </c>
      <c r="C3489" s="29" t="s">
        <v>2118</v>
      </c>
      <c r="D3489" s="29" t="s">
        <v>6461</v>
      </c>
      <c r="E3489" s="29" t="n">
        <v>377</v>
      </c>
      <c r="F3489" s="29" t="s">
        <v>189</v>
      </c>
      <c r="G3489" s="29" t="s">
        <v>6462</v>
      </c>
      <c r="H3489" s="30" t="n">
        <v>25</v>
      </c>
      <c r="I3489" s="31" t="n">
        <v>46261</v>
      </c>
      <c r="J3489" s="30" t="n">
        <v>25</v>
      </c>
      <c r="K3489" s="29" t="s">
        <v>120</v>
      </c>
      <c r="L3489" s="29" t="s">
        <v>938</v>
      </c>
      <c r="M3489" s="29"/>
      <c r="N3489" s="29" t="s">
        <v>122</v>
      </c>
      <c r="O3489" s="31" t="n">
        <v>46616</v>
      </c>
      <c r="P3489" s="29" t="s">
        <v>235</v>
      </c>
      <c r="Q3489" s="29" t="n">
        <f aca="false">IFERROR(VALUE(L3489),"")</f>
        <v>24</v>
      </c>
      <c r="R3489" s="29" t="n">
        <f aca="true">IF(O3489="","",O3489-TODAY())</f>
        <v>331</v>
      </c>
      <c r="S3489" s="29" t="str">
        <f aca="false">IF(C3489="&lt;&lt; vazio &gt;&gt;","VAZIA",IF(AND(O3489&lt;&gt;"",R3489&lt;0),"VENCIDO",IF(AND(O3489&lt;&gt;"",R3489&lt;=Parametros!$B$10),"PRÓX. VENCIMENTO",IF(F3489="Q","QUALIDADE",IF(F3489="S","BLOQUEADO",IF(F3489="R","RESTRITO/DEVOLUÇÃO",IF(OR(N3489="QUAR",N3489="QRES"),"QUARENTENA",IF(OR(B3489="DESCARTE",B3489="DEVOLUÇÃO"),"DESCARTE/DEVOLUÇÃO",IF(AND(D3489="",K3489&lt;&gt;""),"SEM LOTE",IF(AND(Q3489&lt;&gt;"",Q3489&gt;=Parametros!$B$11),"PARADO/SEM GIRO","OK"))))))))))</f>
        <v>RESTRITO/DEVOLUÇÃO</v>
      </c>
      <c r="T3489" s="29" t="str">
        <f aca="false">IF(AND($S3489="PARADO/SEM GIRO",$K3489="KG",OR(Painel!$B$5="(Todos)",A3489=Painel!$B$5)*OR(Painel!$E$5="(Todos)",P3489=Painel!$E$5)),$J3489+ROW()/10000000,"")</f>
        <v/>
      </c>
      <c r="U3489" s="29" t="str">
        <f aca="false">IF(AND($S3489="VENCIDO",$K3489="KG",OR(Painel!$B$5="(Todos)",A3489=Painel!$B$5)*OR(Painel!$E$5="(Todos)",P3489=Painel!$E$5)),$J3489+ROW()/10000000,"")</f>
        <v/>
      </c>
    </row>
    <row r="3490" customFormat="false" ht="15" hidden="false" customHeight="false" outlineLevel="0" collapsed="false">
      <c r="A3490" s="29" t="s">
        <v>55</v>
      </c>
      <c r="B3490" s="29" t="s">
        <v>6212</v>
      </c>
      <c r="C3490" s="29" t="s">
        <v>236</v>
      </c>
      <c r="D3490" s="29" t="s">
        <v>237</v>
      </c>
      <c r="E3490" s="29" t="n">
        <v>377</v>
      </c>
      <c r="F3490" s="29" t="s">
        <v>189</v>
      </c>
      <c r="G3490" s="29" t="s">
        <v>6463</v>
      </c>
      <c r="H3490" s="30" t="n">
        <v>975</v>
      </c>
      <c r="I3490" s="31" t="n">
        <v>46282</v>
      </c>
      <c r="J3490" s="30" t="n">
        <v>975</v>
      </c>
      <c r="K3490" s="29" t="s">
        <v>120</v>
      </c>
      <c r="L3490" s="29" t="s">
        <v>400</v>
      </c>
      <c r="M3490" s="29"/>
      <c r="N3490" s="29" t="s">
        <v>122</v>
      </c>
      <c r="O3490" s="31" t="n">
        <v>46938</v>
      </c>
      <c r="P3490" s="29" t="s">
        <v>235</v>
      </c>
      <c r="Q3490" s="29" t="n">
        <f aca="false">IFERROR(VALUE(L3490),"")</f>
        <v>3</v>
      </c>
      <c r="R3490" s="29" t="n">
        <f aca="true">IF(O3490="","",O3490-TODAY())</f>
        <v>653</v>
      </c>
      <c r="S3490" s="29" t="str">
        <f aca="false">IF(C3490="&lt;&lt; vazio &gt;&gt;","VAZIA",IF(AND(O3490&lt;&gt;"",R3490&lt;0),"VENCIDO",IF(AND(O3490&lt;&gt;"",R3490&lt;=Parametros!$B$10),"PRÓX. VENCIMENTO",IF(F3490="Q","QUALIDADE",IF(F3490="S","BLOQUEADO",IF(F3490="R","RESTRITO/DEVOLUÇÃO",IF(OR(N3490="QUAR",N3490="QRES"),"QUARENTENA",IF(OR(B3490="DESCARTE",B3490="DEVOLUÇÃO"),"DESCARTE/DEVOLUÇÃO",IF(AND(D3490="",K3490&lt;&gt;""),"SEM LOTE",IF(AND(Q3490&lt;&gt;"",Q3490&gt;=Parametros!$B$11),"PARADO/SEM GIRO","OK"))))))))))</f>
        <v>RESTRITO/DEVOLUÇÃO</v>
      </c>
      <c r="T3490" s="29" t="str">
        <f aca="false">IF(AND($S3490="PARADO/SEM GIRO",$K3490="KG",OR(Painel!$B$5="(Todos)",A3490=Painel!$B$5)*OR(Painel!$E$5="(Todos)",P3490=Painel!$E$5)),$J3490+ROW()/10000000,"")</f>
        <v/>
      </c>
      <c r="U3490" s="29" t="str">
        <f aca="false">IF(AND($S3490="VENCIDO",$K3490="KG",OR(Painel!$B$5="(Todos)",A3490=Painel!$B$5)*OR(Painel!$E$5="(Todos)",P3490=Painel!$E$5)),$J3490+ROW()/10000000,"")</f>
        <v/>
      </c>
    </row>
    <row r="3491" customFormat="false" ht="15" hidden="false" customHeight="false" outlineLevel="0" collapsed="false">
      <c r="A3491" s="29" t="s">
        <v>55</v>
      </c>
      <c r="B3491" s="29" t="s">
        <v>6212</v>
      </c>
      <c r="C3491" s="29" t="s">
        <v>236</v>
      </c>
      <c r="D3491" s="29" t="s">
        <v>1841</v>
      </c>
      <c r="E3491" s="29" t="n">
        <v>377</v>
      </c>
      <c r="F3491" s="29" t="s">
        <v>189</v>
      </c>
      <c r="G3491" s="29" t="s">
        <v>6464</v>
      </c>
      <c r="H3491" s="30" t="n">
        <v>25</v>
      </c>
      <c r="I3491" s="31" t="n">
        <v>46281</v>
      </c>
      <c r="J3491" s="30" t="n">
        <v>25</v>
      </c>
      <c r="K3491" s="29" t="s">
        <v>120</v>
      </c>
      <c r="L3491" s="29" t="s">
        <v>284</v>
      </c>
      <c r="M3491" s="29"/>
      <c r="N3491" s="29" t="s">
        <v>122</v>
      </c>
      <c r="O3491" s="31" t="n">
        <v>46963</v>
      </c>
      <c r="P3491" s="29" t="s">
        <v>235</v>
      </c>
      <c r="Q3491" s="29" t="n">
        <f aca="false">IFERROR(VALUE(L3491),"")</f>
        <v>4</v>
      </c>
      <c r="R3491" s="29" t="n">
        <f aca="true">IF(O3491="","",O3491-TODAY())</f>
        <v>678</v>
      </c>
      <c r="S3491" s="29" t="str">
        <f aca="false">IF(C3491="&lt;&lt; vazio &gt;&gt;","VAZIA",IF(AND(O3491&lt;&gt;"",R3491&lt;0),"VENCIDO",IF(AND(O3491&lt;&gt;"",R3491&lt;=Parametros!$B$10),"PRÓX. VENCIMENTO",IF(F3491="Q","QUALIDADE",IF(F3491="S","BLOQUEADO",IF(F3491="R","RESTRITO/DEVOLUÇÃO",IF(OR(N3491="QUAR",N3491="QRES"),"QUARENTENA",IF(OR(B3491="DESCARTE",B3491="DEVOLUÇÃO"),"DESCARTE/DEVOLUÇÃO",IF(AND(D3491="",K3491&lt;&gt;""),"SEM LOTE",IF(AND(Q3491&lt;&gt;"",Q3491&gt;=Parametros!$B$11),"PARADO/SEM GIRO","OK"))))))))))</f>
        <v>RESTRITO/DEVOLUÇÃO</v>
      </c>
      <c r="T3491" s="29" t="str">
        <f aca="false">IF(AND($S3491="PARADO/SEM GIRO",$K3491="KG",OR(Painel!$B$5="(Todos)",A3491=Painel!$B$5)*OR(Painel!$E$5="(Todos)",P3491=Painel!$E$5)),$J3491+ROW()/10000000,"")</f>
        <v/>
      </c>
      <c r="U3491" s="29" t="str">
        <f aca="false">IF(AND($S3491="VENCIDO",$K3491="KG",OR(Painel!$B$5="(Todos)",A3491=Painel!$B$5)*OR(Painel!$E$5="(Todos)",P3491=Painel!$E$5)),$J3491+ROW()/10000000,"")</f>
        <v/>
      </c>
    </row>
    <row r="3492" customFormat="false" ht="15" hidden="false" customHeight="false" outlineLevel="0" collapsed="false">
      <c r="A3492" s="29" t="s">
        <v>55</v>
      </c>
      <c r="B3492" s="29" t="s">
        <v>6212</v>
      </c>
      <c r="C3492" s="29" t="s">
        <v>473</v>
      </c>
      <c r="D3492" s="29" t="s">
        <v>6465</v>
      </c>
      <c r="E3492" s="29" t="n">
        <v>377</v>
      </c>
      <c r="F3492" s="29" t="s">
        <v>189</v>
      </c>
      <c r="G3492" s="29" t="s">
        <v>6466</v>
      </c>
      <c r="H3492" s="30" t="n">
        <v>40</v>
      </c>
      <c r="I3492" s="31" t="n">
        <v>46261</v>
      </c>
      <c r="J3492" s="30" t="n">
        <v>40</v>
      </c>
      <c r="K3492" s="29" t="s">
        <v>120</v>
      </c>
      <c r="L3492" s="29" t="s">
        <v>938</v>
      </c>
      <c r="M3492" s="29"/>
      <c r="N3492" s="29" t="s">
        <v>122</v>
      </c>
      <c r="O3492" s="31" t="n">
        <v>46558</v>
      </c>
      <c r="P3492" s="29" t="s">
        <v>123</v>
      </c>
      <c r="Q3492" s="29" t="n">
        <f aca="false">IFERROR(VALUE(L3492),"")</f>
        <v>24</v>
      </c>
      <c r="R3492" s="29" t="n">
        <f aca="true">IF(O3492="","",O3492-TODAY())</f>
        <v>273</v>
      </c>
      <c r="S3492" s="29" t="str">
        <f aca="false">IF(C3492="&lt;&lt; vazio &gt;&gt;","VAZIA",IF(AND(O3492&lt;&gt;"",R3492&lt;0),"VENCIDO",IF(AND(O3492&lt;&gt;"",R3492&lt;=Parametros!$B$10),"PRÓX. VENCIMENTO",IF(F3492="Q","QUALIDADE",IF(F3492="S","BLOQUEADO",IF(F3492="R","RESTRITO/DEVOLUÇÃO",IF(OR(N3492="QUAR",N3492="QRES"),"QUARENTENA",IF(OR(B3492="DESCARTE",B3492="DEVOLUÇÃO"),"DESCARTE/DEVOLUÇÃO",IF(AND(D3492="",K3492&lt;&gt;""),"SEM LOTE",IF(AND(Q3492&lt;&gt;"",Q3492&gt;=Parametros!$B$11),"PARADO/SEM GIRO","OK"))))))))))</f>
        <v>RESTRITO/DEVOLUÇÃO</v>
      </c>
      <c r="T3492" s="29" t="str">
        <f aca="false">IF(AND($S3492="PARADO/SEM GIRO",$K3492="KG",OR(Painel!$B$5="(Todos)",A3492=Painel!$B$5)*OR(Painel!$E$5="(Todos)",P3492=Painel!$E$5)),$J3492+ROW()/10000000,"")</f>
        <v/>
      </c>
      <c r="U3492" s="29" t="str">
        <f aca="false">IF(AND($S3492="VENCIDO",$K3492="KG",OR(Painel!$B$5="(Todos)",A3492=Painel!$B$5)*OR(Painel!$E$5="(Todos)",P3492=Painel!$E$5)),$J3492+ROW()/10000000,"")</f>
        <v/>
      </c>
    </row>
    <row r="3493" customFormat="false" ht="15" hidden="false" customHeight="false" outlineLevel="0" collapsed="false">
      <c r="A3493" s="29" t="s">
        <v>55</v>
      </c>
      <c r="B3493" s="29" t="s">
        <v>6212</v>
      </c>
      <c r="C3493" s="29" t="s">
        <v>1697</v>
      </c>
      <c r="D3493" s="29" t="s">
        <v>6467</v>
      </c>
      <c r="E3493" s="29" t="n">
        <v>377</v>
      </c>
      <c r="F3493" s="29" t="s">
        <v>189</v>
      </c>
      <c r="G3493" s="29" t="s">
        <v>6468</v>
      </c>
      <c r="H3493" s="30" t="n">
        <v>50</v>
      </c>
      <c r="I3493" s="31" t="n">
        <v>46254</v>
      </c>
      <c r="J3493" s="30" t="n">
        <v>50</v>
      </c>
      <c r="K3493" s="29" t="s">
        <v>120</v>
      </c>
      <c r="L3493" s="29" t="s">
        <v>6469</v>
      </c>
      <c r="M3493" s="29"/>
      <c r="N3493" s="29" t="s">
        <v>122</v>
      </c>
      <c r="O3493" s="31" t="n">
        <v>46780</v>
      </c>
      <c r="P3493" s="29" t="s">
        <v>235</v>
      </c>
      <c r="Q3493" s="29" t="n">
        <f aca="false">IFERROR(VALUE(L3493),"")</f>
        <v>149</v>
      </c>
      <c r="R3493" s="29" t="n">
        <f aca="true">IF(O3493="","",O3493-TODAY())</f>
        <v>495</v>
      </c>
      <c r="S3493" s="29" t="str">
        <f aca="false">IF(C3493="&lt;&lt; vazio &gt;&gt;","VAZIA",IF(AND(O3493&lt;&gt;"",R3493&lt;0),"VENCIDO",IF(AND(O3493&lt;&gt;"",R3493&lt;=Parametros!$B$10),"PRÓX. VENCIMENTO",IF(F3493="Q","QUALIDADE",IF(F3493="S","BLOQUEADO",IF(F3493="R","RESTRITO/DEVOLUÇÃO",IF(OR(N3493="QUAR",N3493="QRES"),"QUARENTENA",IF(OR(B3493="DESCARTE",B3493="DEVOLUÇÃO"),"DESCARTE/DEVOLUÇÃO",IF(AND(D3493="",K3493&lt;&gt;""),"SEM LOTE",IF(AND(Q3493&lt;&gt;"",Q3493&gt;=Parametros!$B$11),"PARADO/SEM GIRO","OK"))))))))))</f>
        <v>RESTRITO/DEVOLUÇÃO</v>
      </c>
      <c r="T3493" s="29" t="str">
        <f aca="false">IF(AND($S3493="PARADO/SEM GIRO",$K3493="KG",OR(Painel!$B$5="(Todos)",A3493=Painel!$B$5)*OR(Painel!$E$5="(Todos)",P3493=Painel!$E$5)),$J3493+ROW()/10000000,"")</f>
        <v/>
      </c>
      <c r="U3493" s="29" t="str">
        <f aca="false">IF(AND($S3493="VENCIDO",$K3493="KG",OR(Painel!$B$5="(Todos)",A3493=Painel!$B$5)*OR(Painel!$E$5="(Todos)",P3493=Painel!$E$5)),$J3493+ROW()/10000000,"")</f>
        <v/>
      </c>
    </row>
    <row r="3494" customFormat="false" ht="15" hidden="false" customHeight="false" outlineLevel="0" collapsed="false">
      <c r="A3494" s="29" t="s">
        <v>55</v>
      </c>
      <c r="B3494" s="29" t="s">
        <v>6212</v>
      </c>
      <c r="C3494" s="29" t="s">
        <v>1697</v>
      </c>
      <c r="D3494" s="29" t="s">
        <v>6470</v>
      </c>
      <c r="E3494" s="29" t="n">
        <v>377</v>
      </c>
      <c r="F3494" s="29" t="s">
        <v>189</v>
      </c>
      <c r="G3494" s="29" t="s">
        <v>6471</v>
      </c>
      <c r="H3494" s="30" t="n">
        <v>25</v>
      </c>
      <c r="I3494" s="31" t="n">
        <v>46136</v>
      </c>
      <c r="J3494" s="30" t="n">
        <v>25</v>
      </c>
      <c r="K3494" s="29" t="s">
        <v>120</v>
      </c>
      <c r="L3494" s="29" t="s">
        <v>6469</v>
      </c>
      <c r="M3494" s="29"/>
      <c r="N3494" s="29" t="s">
        <v>122</v>
      </c>
      <c r="O3494" s="31" t="n">
        <v>46813</v>
      </c>
      <c r="P3494" s="29" t="s">
        <v>235</v>
      </c>
      <c r="Q3494" s="29" t="n">
        <f aca="false">IFERROR(VALUE(L3494),"")</f>
        <v>149</v>
      </c>
      <c r="R3494" s="29" t="n">
        <f aca="true">IF(O3494="","",O3494-TODAY())</f>
        <v>528</v>
      </c>
      <c r="S3494" s="29" t="str">
        <f aca="false">IF(C3494="&lt;&lt; vazio &gt;&gt;","VAZIA",IF(AND(O3494&lt;&gt;"",R3494&lt;0),"VENCIDO",IF(AND(O3494&lt;&gt;"",R3494&lt;=Parametros!$B$10),"PRÓX. VENCIMENTO",IF(F3494="Q","QUALIDADE",IF(F3494="S","BLOQUEADO",IF(F3494="R","RESTRITO/DEVOLUÇÃO",IF(OR(N3494="QUAR",N3494="QRES"),"QUARENTENA",IF(OR(B3494="DESCARTE",B3494="DEVOLUÇÃO"),"DESCARTE/DEVOLUÇÃO",IF(AND(D3494="",K3494&lt;&gt;""),"SEM LOTE",IF(AND(Q3494&lt;&gt;"",Q3494&gt;=Parametros!$B$11),"PARADO/SEM GIRO","OK"))))))))))</f>
        <v>RESTRITO/DEVOLUÇÃO</v>
      </c>
      <c r="T3494" s="29" t="str">
        <f aca="false">IF(AND($S3494="PARADO/SEM GIRO",$K3494="KG",OR(Painel!$B$5="(Todos)",A3494=Painel!$B$5)*OR(Painel!$E$5="(Todos)",P3494=Painel!$E$5)),$J3494+ROW()/10000000,"")</f>
        <v/>
      </c>
      <c r="U3494" s="29" t="str">
        <f aca="false">IF(AND($S3494="VENCIDO",$K3494="KG",OR(Painel!$B$5="(Todos)",A3494=Painel!$B$5)*OR(Painel!$E$5="(Todos)",P3494=Painel!$E$5)),$J3494+ROW()/10000000,"")</f>
        <v/>
      </c>
    </row>
    <row r="3495" customFormat="false" ht="15" hidden="false" customHeight="false" outlineLevel="0" collapsed="false">
      <c r="A3495" s="29" t="s">
        <v>55</v>
      </c>
      <c r="B3495" s="29" t="s">
        <v>6212</v>
      </c>
      <c r="C3495" s="29" t="s">
        <v>1697</v>
      </c>
      <c r="D3495" s="29" t="s">
        <v>2253</v>
      </c>
      <c r="E3495" s="29" t="n">
        <v>377</v>
      </c>
      <c r="F3495" s="29" t="s">
        <v>189</v>
      </c>
      <c r="G3495" s="29" t="s">
        <v>6472</v>
      </c>
      <c r="H3495" s="30" t="n">
        <v>1500</v>
      </c>
      <c r="I3495" s="31" t="n">
        <v>46235</v>
      </c>
      <c r="J3495" s="30" t="n">
        <v>1500</v>
      </c>
      <c r="K3495" s="29" t="s">
        <v>120</v>
      </c>
      <c r="L3495" s="29" t="s">
        <v>694</v>
      </c>
      <c r="M3495" s="29"/>
      <c r="N3495" s="29" t="s">
        <v>122</v>
      </c>
      <c r="O3495" s="29"/>
      <c r="P3495" s="29" t="s">
        <v>235</v>
      </c>
      <c r="Q3495" s="29" t="n">
        <f aca="false">IFERROR(VALUE(L3495),"")</f>
        <v>50</v>
      </c>
      <c r="R3495" s="29" t="str">
        <f aca="true">IF(O3495="","",O3495-TODAY())</f>
        <v/>
      </c>
      <c r="S3495" s="29" t="str">
        <f aca="false">IF(C3495="&lt;&lt; vazio &gt;&gt;","VAZIA",IF(AND(O3495&lt;&gt;"",R3495&lt;0),"VENCIDO",IF(AND(O3495&lt;&gt;"",R3495&lt;=Parametros!$B$10),"PRÓX. VENCIMENTO",IF(F3495="Q","QUALIDADE",IF(F3495="S","BLOQUEADO",IF(F3495="R","RESTRITO/DEVOLUÇÃO",IF(OR(N3495="QUAR",N3495="QRES"),"QUARENTENA",IF(OR(B3495="DESCARTE",B3495="DEVOLUÇÃO"),"DESCARTE/DEVOLUÇÃO",IF(AND(D3495="",K3495&lt;&gt;""),"SEM LOTE",IF(AND(Q3495&lt;&gt;"",Q3495&gt;=Parametros!$B$11),"PARADO/SEM GIRO","OK"))))))))))</f>
        <v>RESTRITO/DEVOLUÇÃO</v>
      </c>
      <c r="T3495" s="29" t="str">
        <f aca="false">IF(AND($S3495="PARADO/SEM GIRO",$K3495="KG",OR(Painel!$B$5="(Todos)",A3495=Painel!$B$5)*OR(Painel!$E$5="(Todos)",P3495=Painel!$E$5)),$J3495+ROW()/10000000,"")</f>
        <v/>
      </c>
      <c r="U3495" s="29" t="str">
        <f aca="false">IF(AND($S3495="VENCIDO",$K3495="KG",OR(Painel!$B$5="(Todos)",A3495=Painel!$B$5)*OR(Painel!$E$5="(Todos)",P3495=Painel!$E$5)),$J3495+ROW()/10000000,"")</f>
        <v/>
      </c>
    </row>
    <row r="3496" customFormat="false" ht="15" hidden="false" customHeight="false" outlineLevel="0" collapsed="false">
      <c r="A3496" s="29" t="s">
        <v>55</v>
      </c>
      <c r="B3496" s="29" t="s">
        <v>6212</v>
      </c>
      <c r="C3496" s="29" t="s">
        <v>238</v>
      </c>
      <c r="D3496" s="29" t="s">
        <v>6473</v>
      </c>
      <c r="E3496" s="29" t="n">
        <v>377</v>
      </c>
      <c r="F3496" s="29" t="s">
        <v>189</v>
      </c>
      <c r="G3496" s="29" t="s">
        <v>6474</v>
      </c>
      <c r="H3496" s="30" t="n">
        <v>25</v>
      </c>
      <c r="I3496" s="31" t="n">
        <v>46122</v>
      </c>
      <c r="J3496" s="30" t="n">
        <v>25</v>
      </c>
      <c r="K3496" s="29" t="s">
        <v>120</v>
      </c>
      <c r="L3496" s="29" t="s">
        <v>6475</v>
      </c>
      <c r="M3496" s="29"/>
      <c r="N3496" s="29" t="s">
        <v>122</v>
      </c>
      <c r="O3496" s="31" t="n">
        <v>46532</v>
      </c>
      <c r="P3496" s="29" t="s">
        <v>235</v>
      </c>
      <c r="Q3496" s="29" t="n">
        <f aca="false">IFERROR(VALUE(L3496),"")</f>
        <v>163</v>
      </c>
      <c r="R3496" s="29" t="n">
        <f aca="true">IF(O3496="","",O3496-TODAY())</f>
        <v>247</v>
      </c>
      <c r="S3496" s="29" t="str">
        <f aca="false">IF(C3496="&lt;&lt; vazio &gt;&gt;","VAZIA",IF(AND(O3496&lt;&gt;"",R3496&lt;0),"VENCIDO",IF(AND(O3496&lt;&gt;"",R3496&lt;=Parametros!$B$10),"PRÓX. VENCIMENTO",IF(F3496="Q","QUALIDADE",IF(F3496="S","BLOQUEADO",IF(F3496="R","RESTRITO/DEVOLUÇÃO",IF(OR(N3496="QUAR",N3496="QRES"),"QUARENTENA",IF(OR(B3496="DESCARTE",B3496="DEVOLUÇÃO"),"DESCARTE/DEVOLUÇÃO",IF(AND(D3496="",K3496&lt;&gt;""),"SEM LOTE",IF(AND(Q3496&lt;&gt;"",Q3496&gt;=Parametros!$B$11),"PARADO/SEM GIRO","OK"))))))))))</f>
        <v>RESTRITO/DEVOLUÇÃO</v>
      </c>
      <c r="T3496" s="29" t="str">
        <f aca="false">IF(AND($S3496="PARADO/SEM GIRO",$K3496="KG",OR(Painel!$B$5="(Todos)",A3496=Painel!$B$5)*OR(Painel!$E$5="(Todos)",P3496=Painel!$E$5)),$J3496+ROW()/10000000,"")</f>
        <v/>
      </c>
      <c r="U3496" s="29" t="str">
        <f aca="false">IF(AND($S3496="VENCIDO",$K3496="KG",OR(Painel!$B$5="(Todos)",A3496=Painel!$B$5)*OR(Painel!$E$5="(Todos)",P3496=Painel!$E$5)),$J3496+ROW()/10000000,"")</f>
        <v/>
      </c>
    </row>
    <row r="3497" customFormat="false" ht="15" hidden="false" customHeight="false" outlineLevel="0" collapsed="false">
      <c r="A3497" s="29" t="s">
        <v>55</v>
      </c>
      <c r="B3497" s="29" t="s">
        <v>6212</v>
      </c>
      <c r="C3497" s="29" t="s">
        <v>238</v>
      </c>
      <c r="D3497" s="29" t="s">
        <v>6476</v>
      </c>
      <c r="E3497" s="29" t="n">
        <v>377</v>
      </c>
      <c r="F3497" s="29" t="s">
        <v>189</v>
      </c>
      <c r="G3497" s="29" t="s">
        <v>6477</v>
      </c>
      <c r="H3497" s="30" t="n">
        <v>25</v>
      </c>
      <c r="I3497" s="31" t="n">
        <v>46235</v>
      </c>
      <c r="J3497" s="30" t="n">
        <v>25</v>
      </c>
      <c r="K3497" s="29" t="s">
        <v>120</v>
      </c>
      <c r="L3497" s="29" t="s">
        <v>694</v>
      </c>
      <c r="M3497" s="29"/>
      <c r="N3497" s="29" t="s">
        <v>122</v>
      </c>
      <c r="O3497" s="31" t="n">
        <v>46838</v>
      </c>
      <c r="P3497" s="29" t="s">
        <v>235</v>
      </c>
      <c r="Q3497" s="29" t="n">
        <f aca="false">IFERROR(VALUE(L3497),"")</f>
        <v>50</v>
      </c>
      <c r="R3497" s="29" t="n">
        <f aca="true">IF(O3497="","",O3497-TODAY())</f>
        <v>553</v>
      </c>
      <c r="S3497" s="29" t="str">
        <f aca="false">IF(C3497="&lt;&lt; vazio &gt;&gt;","VAZIA",IF(AND(O3497&lt;&gt;"",R3497&lt;0),"VENCIDO",IF(AND(O3497&lt;&gt;"",R3497&lt;=Parametros!$B$10),"PRÓX. VENCIMENTO",IF(F3497="Q","QUALIDADE",IF(F3497="S","BLOQUEADO",IF(F3497="R","RESTRITO/DEVOLUÇÃO",IF(OR(N3497="QUAR",N3497="QRES"),"QUARENTENA",IF(OR(B3497="DESCARTE",B3497="DEVOLUÇÃO"),"DESCARTE/DEVOLUÇÃO",IF(AND(D3497="",K3497&lt;&gt;""),"SEM LOTE",IF(AND(Q3497&lt;&gt;"",Q3497&gt;=Parametros!$B$11),"PARADO/SEM GIRO","OK"))))))))))</f>
        <v>RESTRITO/DEVOLUÇÃO</v>
      </c>
      <c r="T3497" s="29" t="str">
        <f aca="false">IF(AND($S3497="PARADO/SEM GIRO",$K3497="KG",OR(Painel!$B$5="(Todos)",A3497=Painel!$B$5)*OR(Painel!$E$5="(Todos)",P3497=Painel!$E$5)),$J3497+ROW()/10000000,"")</f>
        <v/>
      </c>
      <c r="U3497" s="29" t="str">
        <f aca="false">IF(AND($S3497="VENCIDO",$K3497="KG",OR(Painel!$B$5="(Todos)",A3497=Painel!$B$5)*OR(Painel!$E$5="(Todos)",P3497=Painel!$E$5)),$J3497+ROW()/10000000,"")</f>
        <v/>
      </c>
    </row>
    <row r="3498" customFormat="false" ht="15" hidden="false" customHeight="false" outlineLevel="0" collapsed="false">
      <c r="A3498" s="29" t="s">
        <v>55</v>
      </c>
      <c r="B3498" s="29" t="s">
        <v>6212</v>
      </c>
      <c r="C3498" s="29" t="s">
        <v>240</v>
      </c>
      <c r="D3498" s="29" t="s">
        <v>6478</v>
      </c>
      <c r="E3498" s="29" t="n">
        <v>377</v>
      </c>
      <c r="F3498" s="29" t="s">
        <v>189</v>
      </c>
      <c r="G3498" s="29" t="s">
        <v>6479</v>
      </c>
      <c r="H3498" s="30" t="n">
        <v>50</v>
      </c>
      <c r="I3498" s="31" t="n">
        <v>46181</v>
      </c>
      <c r="J3498" s="30" t="n">
        <v>50</v>
      </c>
      <c r="K3498" s="29" t="s">
        <v>120</v>
      </c>
      <c r="L3498" s="29" t="s">
        <v>1600</v>
      </c>
      <c r="M3498" s="29"/>
      <c r="N3498" s="29" t="s">
        <v>122</v>
      </c>
      <c r="O3498" s="31" t="n">
        <v>46569</v>
      </c>
      <c r="P3498" s="29" t="s">
        <v>235</v>
      </c>
      <c r="Q3498" s="29" t="n">
        <f aca="false">IFERROR(VALUE(L3498),"")</f>
        <v>104</v>
      </c>
      <c r="R3498" s="29" t="n">
        <f aca="true">IF(O3498="","",O3498-TODAY())</f>
        <v>284</v>
      </c>
      <c r="S3498" s="29" t="str">
        <f aca="false">IF(C3498="&lt;&lt; vazio &gt;&gt;","VAZIA",IF(AND(O3498&lt;&gt;"",R3498&lt;0),"VENCIDO",IF(AND(O3498&lt;&gt;"",R3498&lt;=Parametros!$B$10),"PRÓX. VENCIMENTO",IF(F3498="Q","QUALIDADE",IF(F3498="S","BLOQUEADO",IF(F3498="R","RESTRITO/DEVOLUÇÃO",IF(OR(N3498="QUAR",N3498="QRES"),"QUARENTENA",IF(OR(B3498="DESCARTE",B3498="DEVOLUÇÃO"),"DESCARTE/DEVOLUÇÃO",IF(AND(D3498="",K3498&lt;&gt;""),"SEM LOTE",IF(AND(Q3498&lt;&gt;"",Q3498&gt;=Parametros!$B$11),"PARADO/SEM GIRO","OK"))))))))))</f>
        <v>RESTRITO/DEVOLUÇÃO</v>
      </c>
      <c r="T3498" s="29" t="str">
        <f aca="false">IF(AND($S3498="PARADO/SEM GIRO",$K3498="KG",OR(Painel!$B$5="(Todos)",A3498=Painel!$B$5)*OR(Painel!$E$5="(Todos)",P3498=Painel!$E$5)),$J3498+ROW()/10000000,"")</f>
        <v/>
      </c>
      <c r="U3498" s="29" t="str">
        <f aca="false">IF(AND($S3498="VENCIDO",$K3498="KG",OR(Painel!$B$5="(Todos)",A3498=Painel!$B$5)*OR(Painel!$E$5="(Todos)",P3498=Painel!$E$5)),$J3498+ROW()/10000000,"")</f>
        <v/>
      </c>
    </row>
    <row r="3499" customFormat="false" ht="15" hidden="false" customHeight="false" outlineLevel="0" collapsed="false">
      <c r="A3499" s="29" t="s">
        <v>55</v>
      </c>
      <c r="B3499" s="29" t="s">
        <v>6212</v>
      </c>
      <c r="C3499" s="29" t="s">
        <v>240</v>
      </c>
      <c r="D3499" s="29" t="s">
        <v>6480</v>
      </c>
      <c r="E3499" s="29" t="n">
        <v>377</v>
      </c>
      <c r="F3499" s="29" t="s">
        <v>189</v>
      </c>
      <c r="G3499" s="29" t="s">
        <v>6481</v>
      </c>
      <c r="H3499" s="30" t="n">
        <v>150</v>
      </c>
      <c r="I3499" s="31" t="n">
        <v>46199</v>
      </c>
      <c r="J3499" s="30" t="n">
        <v>150</v>
      </c>
      <c r="K3499" s="29" t="s">
        <v>120</v>
      </c>
      <c r="L3499" s="29" t="s">
        <v>6446</v>
      </c>
      <c r="M3499" s="29"/>
      <c r="N3499" s="29" t="s">
        <v>122</v>
      </c>
      <c r="O3499" s="31" t="n">
        <v>46802</v>
      </c>
      <c r="P3499" s="29" t="s">
        <v>235</v>
      </c>
      <c r="Q3499" s="29" t="n">
        <f aca="false">IFERROR(VALUE(L3499),"")</f>
        <v>86</v>
      </c>
      <c r="R3499" s="29" t="n">
        <f aca="true">IF(O3499="","",O3499-TODAY())</f>
        <v>517</v>
      </c>
      <c r="S3499" s="29" t="str">
        <f aca="false">IF(C3499="&lt;&lt; vazio &gt;&gt;","VAZIA",IF(AND(O3499&lt;&gt;"",R3499&lt;0),"VENCIDO",IF(AND(O3499&lt;&gt;"",R3499&lt;=Parametros!$B$10),"PRÓX. VENCIMENTO",IF(F3499="Q","QUALIDADE",IF(F3499="S","BLOQUEADO",IF(F3499="R","RESTRITO/DEVOLUÇÃO",IF(OR(N3499="QUAR",N3499="QRES"),"QUARENTENA",IF(OR(B3499="DESCARTE",B3499="DEVOLUÇÃO"),"DESCARTE/DEVOLUÇÃO",IF(AND(D3499="",K3499&lt;&gt;""),"SEM LOTE",IF(AND(Q3499&lt;&gt;"",Q3499&gt;=Parametros!$B$11),"PARADO/SEM GIRO","OK"))))))))))</f>
        <v>RESTRITO/DEVOLUÇÃO</v>
      </c>
      <c r="T3499" s="29" t="str">
        <f aca="false">IF(AND($S3499="PARADO/SEM GIRO",$K3499="KG",OR(Painel!$B$5="(Todos)",A3499=Painel!$B$5)*OR(Painel!$E$5="(Todos)",P3499=Painel!$E$5)),$J3499+ROW()/10000000,"")</f>
        <v/>
      </c>
      <c r="U3499" s="29" t="str">
        <f aca="false">IF(AND($S3499="VENCIDO",$K3499="KG",OR(Painel!$B$5="(Todos)",A3499=Painel!$B$5)*OR(Painel!$E$5="(Todos)",P3499=Painel!$E$5)),$J3499+ROW()/10000000,"")</f>
        <v/>
      </c>
    </row>
    <row r="3500" customFormat="false" ht="15" hidden="false" customHeight="false" outlineLevel="0" collapsed="false">
      <c r="A3500" s="29" t="s">
        <v>55</v>
      </c>
      <c r="B3500" s="29" t="s">
        <v>6212</v>
      </c>
      <c r="C3500" s="29" t="s">
        <v>240</v>
      </c>
      <c r="D3500" s="29" t="s">
        <v>6482</v>
      </c>
      <c r="E3500" s="29" t="n">
        <v>377</v>
      </c>
      <c r="F3500" s="29" t="s">
        <v>189</v>
      </c>
      <c r="G3500" s="29" t="s">
        <v>6483</v>
      </c>
      <c r="H3500" s="30" t="n">
        <v>50</v>
      </c>
      <c r="I3500" s="31" t="n">
        <v>46199</v>
      </c>
      <c r="J3500" s="30" t="n">
        <v>50</v>
      </c>
      <c r="K3500" s="29" t="s">
        <v>120</v>
      </c>
      <c r="L3500" s="29" t="s">
        <v>6446</v>
      </c>
      <c r="M3500" s="29"/>
      <c r="N3500" s="29" t="s">
        <v>122</v>
      </c>
      <c r="O3500" s="31" t="n">
        <v>46837</v>
      </c>
      <c r="P3500" s="29" t="s">
        <v>235</v>
      </c>
      <c r="Q3500" s="29" t="n">
        <f aca="false">IFERROR(VALUE(L3500),"")</f>
        <v>86</v>
      </c>
      <c r="R3500" s="29" t="n">
        <f aca="true">IF(O3500="","",O3500-TODAY())</f>
        <v>552</v>
      </c>
      <c r="S3500" s="29" t="str">
        <f aca="false">IF(C3500="&lt;&lt; vazio &gt;&gt;","VAZIA",IF(AND(O3500&lt;&gt;"",R3500&lt;0),"VENCIDO",IF(AND(O3500&lt;&gt;"",R3500&lt;=Parametros!$B$10),"PRÓX. VENCIMENTO",IF(F3500="Q","QUALIDADE",IF(F3500="S","BLOQUEADO",IF(F3500="R","RESTRITO/DEVOLUÇÃO",IF(OR(N3500="QUAR",N3500="QRES"),"QUARENTENA",IF(OR(B3500="DESCARTE",B3500="DEVOLUÇÃO"),"DESCARTE/DEVOLUÇÃO",IF(AND(D3500="",K3500&lt;&gt;""),"SEM LOTE",IF(AND(Q3500&lt;&gt;"",Q3500&gt;=Parametros!$B$11),"PARADO/SEM GIRO","OK"))))))))))</f>
        <v>RESTRITO/DEVOLUÇÃO</v>
      </c>
      <c r="T3500" s="29" t="str">
        <f aca="false">IF(AND($S3500="PARADO/SEM GIRO",$K3500="KG",OR(Painel!$B$5="(Todos)",A3500=Painel!$B$5)*OR(Painel!$E$5="(Todos)",P3500=Painel!$E$5)),$J3500+ROW()/10000000,"")</f>
        <v/>
      </c>
      <c r="U3500" s="29" t="str">
        <f aca="false">IF(AND($S3500="VENCIDO",$K3500="KG",OR(Painel!$B$5="(Todos)",A3500=Painel!$B$5)*OR(Painel!$E$5="(Todos)",P3500=Painel!$E$5)),$J3500+ROW()/10000000,"")</f>
        <v/>
      </c>
    </row>
    <row r="3501" customFormat="false" ht="15" hidden="false" customHeight="false" outlineLevel="0" collapsed="false">
      <c r="A3501" s="29" t="s">
        <v>55</v>
      </c>
      <c r="B3501" s="29" t="s">
        <v>6212</v>
      </c>
      <c r="C3501" s="29" t="s">
        <v>240</v>
      </c>
      <c r="D3501" s="29" t="s">
        <v>2253</v>
      </c>
      <c r="E3501" s="29" t="n">
        <v>377</v>
      </c>
      <c r="F3501" s="29" t="s">
        <v>189</v>
      </c>
      <c r="G3501" s="29" t="s">
        <v>6484</v>
      </c>
      <c r="H3501" s="30" t="n">
        <v>1500</v>
      </c>
      <c r="I3501" s="31" t="n">
        <v>46235</v>
      </c>
      <c r="J3501" s="30" t="n">
        <v>1500</v>
      </c>
      <c r="K3501" s="29" t="s">
        <v>120</v>
      </c>
      <c r="L3501" s="29" t="s">
        <v>694</v>
      </c>
      <c r="M3501" s="29"/>
      <c r="N3501" s="29" t="s">
        <v>1133</v>
      </c>
      <c r="O3501" s="31" t="n">
        <v>46862</v>
      </c>
      <c r="P3501" s="29" t="s">
        <v>235</v>
      </c>
      <c r="Q3501" s="29" t="n">
        <f aca="false">IFERROR(VALUE(L3501),"")</f>
        <v>50</v>
      </c>
      <c r="R3501" s="29" t="n">
        <f aca="true">IF(O3501="","",O3501-TODAY())</f>
        <v>577</v>
      </c>
      <c r="S3501" s="29" t="str">
        <f aca="false">IF(C3501="&lt;&lt; vazio &gt;&gt;","VAZIA",IF(AND(O3501&lt;&gt;"",R3501&lt;0),"VENCIDO",IF(AND(O3501&lt;&gt;"",R3501&lt;=Parametros!$B$10),"PRÓX. VENCIMENTO",IF(F3501="Q","QUALIDADE",IF(F3501="S","BLOQUEADO",IF(F3501="R","RESTRITO/DEVOLUÇÃO",IF(OR(N3501="QUAR",N3501="QRES"),"QUARENTENA",IF(OR(B3501="DESCARTE",B3501="DEVOLUÇÃO"),"DESCARTE/DEVOLUÇÃO",IF(AND(D3501="",K3501&lt;&gt;""),"SEM LOTE",IF(AND(Q3501&lt;&gt;"",Q3501&gt;=Parametros!$B$11),"PARADO/SEM GIRO","OK"))))))))))</f>
        <v>RESTRITO/DEVOLUÇÃO</v>
      </c>
      <c r="T3501" s="29" t="str">
        <f aca="false">IF(AND($S3501="PARADO/SEM GIRO",$K3501="KG",OR(Painel!$B$5="(Todos)",A3501=Painel!$B$5)*OR(Painel!$E$5="(Todos)",P3501=Painel!$E$5)),$J3501+ROW()/10000000,"")</f>
        <v/>
      </c>
      <c r="U3501" s="29" t="str">
        <f aca="false">IF(AND($S3501="VENCIDO",$K3501="KG",OR(Painel!$B$5="(Todos)",A3501=Painel!$B$5)*OR(Painel!$E$5="(Todos)",P3501=Painel!$E$5)),$J3501+ROW()/10000000,"")</f>
        <v/>
      </c>
    </row>
    <row r="3502" customFormat="false" ht="15" hidden="false" customHeight="false" outlineLevel="0" collapsed="false">
      <c r="A3502" s="29" t="s">
        <v>55</v>
      </c>
      <c r="B3502" s="29" t="s">
        <v>6212</v>
      </c>
      <c r="C3502" s="29" t="s">
        <v>240</v>
      </c>
      <c r="D3502" s="29" t="s">
        <v>4830</v>
      </c>
      <c r="E3502" s="29" t="n">
        <v>377</v>
      </c>
      <c r="F3502" s="29" t="s">
        <v>137</v>
      </c>
      <c r="G3502" s="29" t="s">
        <v>6485</v>
      </c>
      <c r="H3502" s="30" t="n">
        <v>2500</v>
      </c>
      <c r="I3502" s="31" t="n">
        <v>46254</v>
      </c>
      <c r="J3502" s="30" t="n">
        <v>2500</v>
      </c>
      <c r="K3502" s="29" t="s">
        <v>120</v>
      </c>
      <c r="L3502" s="29" t="s">
        <v>1458</v>
      </c>
      <c r="M3502" s="29"/>
      <c r="N3502" s="29" t="s">
        <v>122</v>
      </c>
      <c r="O3502" s="31" t="n">
        <v>46924</v>
      </c>
      <c r="P3502" s="29" t="s">
        <v>235</v>
      </c>
      <c r="Q3502" s="29" t="n">
        <f aca="false">IFERROR(VALUE(L3502),"")</f>
        <v>31</v>
      </c>
      <c r="R3502" s="29" t="n">
        <f aca="true">IF(O3502="","",O3502-TODAY())</f>
        <v>639</v>
      </c>
      <c r="S3502" s="29" t="str">
        <f aca="false">IF(C3502="&lt;&lt; vazio &gt;&gt;","VAZIA",IF(AND(O3502&lt;&gt;"",R3502&lt;0),"VENCIDO",IF(AND(O3502&lt;&gt;"",R3502&lt;=Parametros!$B$10),"PRÓX. VENCIMENTO",IF(F3502="Q","QUALIDADE",IF(F3502="S","BLOQUEADO",IF(F3502="R","RESTRITO/DEVOLUÇÃO",IF(OR(N3502="QUAR",N3502="QRES"),"QUARENTENA",IF(OR(B3502="DESCARTE",B3502="DEVOLUÇÃO"),"DESCARTE/DEVOLUÇÃO",IF(AND(D3502="",K3502&lt;&gt;""),"SEM LOTE",IF(AND(Q3502&lt;&gt;"",Q3502&gt;=Parametros!$B$11),"PARADO/SEM GIRO","OK"))))))))))</f>
        <v>BLOQUEADO</v>
      </c>
      <c r="T3502" s="29" t="str">
        <f aca="false">IF(AND($S3502="PARADO/SEM GIRO",$K3502="KG",OR(Painel!$B$5="(Todos)",A3502=Painel!$B$5)*OR(Painel!$E$5="(Todos)",P3502=Painel!$E$5)),$J3502+ROW()/10000000,"")</f>
        <v/>
      </c>
      <c r="U3502" s="29" t="str">
        <f aca="false">IF(AND($S3502="VENCIDO",$K3502="KG",OR(Painel!$B$5="(Todos)",A3502=Painel!$B$5)*OR(Painel!$E$5="(Todos)",P3502=Painel!$E$5)),$J3502+ROW()/10000000,"")</f>
        <v/>
      </c>
    </row>
    <row r="3503" customFormat="false" ht="15" hidden="false" customHeight="false" outlineLevel="0" collapsed="false">
      <c r="A3503" s="29" t="s">
        <v>55</v>
      </c>
      <c r="B3503" s="29" t="s">
        <v>6212</v>
      </c>
      <c r="C3503" s="29" t="s">
        <v>240</v>
      </c>
      <c r="D3503" s="29" t="s">
        <v>4830</v>
      </c>
      <c r="E3503" s="29" t="n">
        <v>377</v>
      </c>
      <c r="F3503" s="29" t="s">
        <v>137</v>
      </c>
      <c r="G3503" s="29" t="s">
        <v>6486</v>
      </c>
      <c r="H3503" s="30" t="n">
        <v>3000</v>
      </c>
      <c r="I3503" s="31" t="n">
        <v>46254</v>
      </c>
      <c r="J3503" s="30" t="n">
        <v>3000</v>
      </c>
      <c r="K3503" s="29" t="s">
        <v>120</v>
      </c>
      <c r="L3503" s="29" t="s">
        <v>1458</v>
      </c>
      <c r="M3503" s="29"/>
      <c r="N3503" s="29" t="s">
        <v>122</v>
      </c>
      <c r="O3503" s="31" t="n">
        <v>46924</v>
      </c>
      <c r="P3503" s="29" t="s">
        <v>235</v>
      </c>
      <c r="Q3503" s="29" t="n">
        <f aca="false">IFERROR(VALUE(L3503),"")</f>
        <v>31</v>
      </c>
      <c r="R3503" s="29" t="n">
        <f aca="true">IF(O3503="","",O3503-TODAY())</f>
        <v>639</v>
      </c>
      <c r="S3503" s="29" t="str">
        <f aca="false">IF(C3503="&lt;&lt; vazio &gt;&gt;","VAZIA",IF(AND(O3503&lt;&gt;"",R3503&lt;0),"VENCIDO",IF(AND(O3503&lt;&gt;"",R3503&lt;=Parametros!$B$10),"PRÓX. VENCIMENTO",IF(F3503="Q","QUALIDADE",IF(F3503="S","BLOQUEADO",IF(F3503="R","RESTRITO/DEVOLUÇÃO",IF(OR(N3503="QUAR",N3503="QRES"),"QUARENTENA",IF(OR(B3503="DESCARTE",B3503="DEVOLUÇÃO"),"DESCARTE/DEVOLUÇÃO",IF(AND(D3503="",K3503&lt;&gt;""),"SEM LOTE",IF(AND(Q3503&lt;&gt;"",Q3503&gt;=Parametros!$B$11),"PARADO/SEM GIRO","OK"))))))))))</f>
        <v>BLOQUEADO</v>
      </c>
      <c r="T3503" s="29" t="str">
        <f aca="false">IF(AND($S3503="PARADO/SEM GIRO",$K3503="KG",OR(Painel!$B$5="(Todos)",A3503=Painel!$B$5)*OR(Painel!$E$5="(Todos)",P3503=Painel!$E$5)),$J3503+ROW()/10000000,"")</f>
        <v/>
      </c>
      <c r="U3503" s="29" t="str">
        <f aca="false">IF(AND($S3503="VENCIDO",$K3503="KG",OR(Painel!$B$5="(Todos)",A3503=Painel!$B$5)*OR(Painel!$E$5="(Todos)",P3503=Painel!$E$5)),$J3503+ROW()/10000000,"")</f>
        <v/>
      </c>
    </row>
    <row r="3504" customFormat="false" ht="15" hidden="false" customHeight="false" outlineLevel="0" collapsed="false">
      <c r="A3504" s="29" t="s">
        <v>55</v>
      </c>
      <c r="B3504" s="29" t="s">
        <v>6212</v>
      </c>
      <c r="C3504" s="29" t="s">
        <v>308</v>
      </c>
      <c r="D3504" s="29" t="s">
        <v>6487</v>
      </c>
      <c r="E3504" s="29" t="n">
        <v>377</v>
      </c>
      <c r="F3504" s="29" t="s">
        <v>189</v>
      </c>
      <c r="G3504" s="29" t="s">
        <v>6488</v>
      </c>
      <c r="H3504" s="30" t="n">
        <v>5</v>
      </c>
      <c r="I3504" s="31" t="n">
        <v>46241</v>
      </c>
      <c r="J3504" s="30" t="n">
        <v>5</v>
      </c>
      <c r="K3504" s="29" t="s">
        <v>120</v>
      </c>
      <c r="L3504" s="29" t="s">
        <v>4450</v>
      </c>
      <c r="M3504" s="29"/>
      <c r="N3504" s="29" t="s">
        <v>122</v>
      </c>
      <c r="O3504" s="31" t="n">
        <v>46323</v>
      </c>
      <c r="P3504" s="29" t="s">
        <v>123</v>
      </c>
      <c r="Q3504" s="29" t="n">
        <f aca="false">IFERROR(VALUE(L3504),"")</f>
        <v>44</v>
      </c>
      <c r="R3504" s="29" t="n">
        <f aca="true">IF(O3504="","",O3504-TODAY())</f>
        <v>38</v>
      </c>
      <c r="S3504" s="29" t="str">
        <f aca="false">IF(C3504="&lt;&lt; vazio &gt;&gt;","VAZIA",IF(AND(O3504&lt;&gt;"",R3504&lt;0),"VENCIDO",IF(AND(O3504&lt;&gt;"",R3504&lt;=Parametros!$B$10),"PRÓX. VENCIMENTO",IF(F3504="Q","QUALIDADE",IF(F3504="S","BLOQUEADO",IF(F3504="R","RESTRITO/DEVOLUÇÃO",IF(OR(N3504="QUAR",N3504="QRES"),"QUARENTENA",IF(OR(B3504="DESCARTE",B3504="DEVOLUÇÃO"),"DESCARTE/DEVOLUÇÃO",IF(AND(D3504="",K3504&lt;&gt;""),"SEM LOTE",IF(AND(Q3504&lt;&gt;"",Q3504&gt;=Parametros!$B$11),"PARADO/SEM GIRO","OK"))))))))))</f>
        <v>PRÓX. VENCIMENTO</v>
      </c>
      <c r="T3504" s="29" t="str">
        <f aca="false">IF(AND($S3504="PARADO/SEM GIRO",$K3504="KG",OR(Painel!$B$5="(Todos)",A3504=Painel!$B$5)*OR(Painel!$E$5="(Todos)",P3504=Painel!$E$5)),$J3504+ROW()/10000000,"")</f>
        <v/>
      </c>
      <c r="U3504" s="29" t="str">
        <f aca="false">IF(AND($S3504="VENCIDO",$K3504="KG",OR(Painel!$B$5="(Todos)",A3504=Painel!$B$5)*OR(Painel!$E$5="(Todos)",P3504=Painel!$E$5)),$J3504+ROW()/10000000,"")</f>
        <v/>
      </c>
    </row>
    <row r="3505" customFormat="false" ht="15" hidden="false" customHeight="false" outlineLevel="0" collapsed="false">
      <c r="A3505" s="29" t="s">
        <v>55</v>
      </c>
      <c r="B3505" s="29" t="s">
        <v>6212</v>
      </c>
      <c r="C3505" s="29" t="s">
        <v>308</v>
      </c>
      <c r="D3505" s="29" t="s">
        <v>6489</v>
      </c>
      <c r="E3505" s="29" t="n">
        <v>377</v>
      </c>
      <c r="F3505" s="29" t="s">
        <v>189</v>
      </c>
      <c r="G3505" s="29" t="s">
        <v>6490</v>
      </c>
      <c r="H3505" s="30" t="n">
        <v>5</v>
      </c>
      <c r="I3505" s="31" t="n">
        <v>46241</v>
      </c>
      <c r="J3505" s="30" t="n">
        <v>5</v>
      </c>
      <c r="K3505" s="29" t="s">
        <v>120</v>
      </c>
      <c r="L3505" s="29" t="s">
        <v>4450</v>
      </c>
      <c r="M3505" s="29"/>
      <c r="N3505" s="29" t="s">
        <v>122</v>
      </c>
      <c r="O3505" s="31" t="n">
        <v>46441</v>
      </c>
      <c r="P3505" s="29" t="s">
        <v>123</v>
      </c>
      <c r="Q3505" s="29" t="n">
        <f aca="false">IFERROR(VALUE(L3505),"")</f>
        <v>44</v>
      </c>
      <c r="R3505" s="29" t="n">
        <f aca="true">IF(O3505="","",O3505-TODAY())</f>
        <v>156</v>
      </c>
      <c r="S3505" s="29" t="str">
        <f aca="false">IF(C3505="&lt;&lt; vazio &gt;&gt;","VAZIA",IF(AND(O3505&lt;&gt;"",R3505&lt;0),"VENCIDO",IF(AND(O3505&lt;&gt;"",R3505&lt;=Parametros!$B$10),"PRÓX. VENCIMENTO",IF(F3505="Q","QUALIDADE",IF(F3505="S","BLOQUEADO",IF(F3505="R","RESTRITO/DEVOLUÇÃO",IF(OR(N3505="QUAR",N3505="QRES"),"QUARENTENA",IF(OR(B3505="DESCARTE",B3505="DEVOLUÇÃO"),"DESCARTE/DEVOLUÇÃO",IF(AND(D3505="",K3505&lt;&gt;""),"SEM LOTE",IF(AND(Q3505&lt;&gt;"",Q3505&gt;=Parametros!$B$11),"PARADO/SEM GIRO","OK"))))))))))</f>
        <v>RESTRITO/DEVOLUÇÃO</v>
      </c>
      <c r="T3505" s="29" t="str">
        <f aca="false">IF(AND($S3505="PARADO/SEM GIRO",$K3505="KG",OR(Painel!$B$5="(Todos)",A3505=Painel!$B$5)*OR(Painel!$E$5="(Todos)",P3505=Painel!$E$5)),$J3505+ROW()/10000000,"")</f>
        <v/>
      </c>
      <c r="U3505" s="29" t="str">
        <f aca="false">IF(AND($S3505="VENCIDO",$K3505="KG",OR(Painel!$B$5="(Todos)",A3505=Painel!$B$5)*OR(Painel!$E$5="(Todos)",P3505=Painel!$E$5)),$J3505+ROW()/10000000,"")</f>
        <v/>
      </c>
    </row>
    <row r="3506" customFormat="false" ht="15" hidden="false" customHeight="false" outlineLevel="0" collapsed="false">
      <c r="A3506" s="29" t="s">
        <v>55</v>
      </c>
      <c r="B3506" s="29" t="s">
        <v>6212</v>
      </c>
      <c r="C3506" s="29" t="s">
        <v>308</v>
      </c>
      <c r="D3506" s="29" t="s">
        <v>5134</v>
      </c>
      <c r="E3506" s="29" t="n">
        <v>377</v>
      </c>
      <c r="F3506" s="29" t="s">
        <v>189</v>
      </c>
      <c r="G3506" s="29" t="s">
        <v>6491</v>
      </c>
      <c r="H3506" s="30" t="n">
        <v>90</v>
      </c>
      <c r="I3506" s="31" t="n">
        <v>46261</v>
      </c>
      <c r="J3506" s="30" t="n">
        <v>90</v>
      </c>
      <c r="K3506" s="29" t="s">
        <v>120</v>
      </c>
      <c r="L3506" s="29" t="s">
        <v>938</v>
      </c>
      <c r="M3506" s="29"/>
      <c r="N3506" s="29" t="s">
        <v>122</v>
      </c>
      <c r="O3506" s="31" t="n">
        <v>46513</v>
      </c>
      <c r="P3506" s="29" t="s">
        <v>123</v>
      </c>
      <c r="Q3506" s="29" t="n">
        <f aca="false">IFERROR(VALUE(L3506),"")</f>
        <v>24</v>
      </c>
      <c r="R3506" s="29" t="n">
        <f aca="true">IF(O3506="","",O3506-TODAY())</f>
        <v>228</v>
      </c>
      <c r="S3506" s="29" t="str">
        <f aca="false">IF(C3506="&lt;&lt; vazio &gt;&gt;","VAZIA",IF(AND(O3506&lt;&gt;"",R3506&lt;0),"VENCIDO",IF(AND(O3506&lt;&gt;"",R3506&lt;=Parametros!$B$10),"PRÓX. VENCIMENTO",IF(F3506="Q","QUALIDADE",IF(F3506="S","BLOQUEADO",IF(F3506="R","RESTRITO/DEVOLUÇÃO",IF(OR(N3506="QUAR",N3506="QRES"),"QUARENTENA",IF(OR(B3506="DESCARTE",B3506="DEVOLUÇÃO"),"DESCARTE/DEVOLUÇÃO",IF(AND(D3506="",K3506&lt;&gt;""),"SEM LOTE",IF(AND(Q3506&lt;&gt;"",Q3506&gt;=Parametros!$B$11),"PARADO/SEM GIRO","OK"))))))))))</f>
        <v>RESTRITO/DEVOLUÇÃO</v>
      </c>
      <c r="T3506" s="29" t="str">
        <f aca="false">IF(AND($S3506="PARADO/SEM GIRO",$K3506="KG",OR(Painel!$B$5="(Todos)",A3506=Painel!$B$5)*OR(Painel!$E$5="(Todos)",P3506=Painel!$E$5)),$J3506+ROW()/10000000,"")</f>
        <v/>
      </c>
      <c r="U3506" s="29" t="str">
        <f aca="false">IF(AND($S3506="VENCIDO",$K3506="KG",OR(Painel!$B$5="(Todos)",A3506=Painel!$B$5)*OR(Painel!$E$5="(Todos)",P3506=Painel!$E$5)),$J3506+ROW()/10000000,"")</f>
        <v/>
      </c>
    </row>
    <row r="3507" customFormat="false" ht="15" hidden="false" customHeight="false" outlineLevel="0" collapsed="false">
      <c r="A3507" s="29" t="s">
        <v>55</v>
      </c>
      <c r="B3507" s="29" t="s">
        <v>6212</v>
      </c>
      <c r="C3507" s="29" t="s">
        <v>308</v>
      </c>
      <c r="D3507" s="29" t="s">
        <v>6492</v>
      </c>
      <c r="E3507" s="29" t="n">
        <v>377</v>
      </c>
      <c r="F3507" s="29" t="s">
        <v>137</v>
      </c>
      <c r="G3507" s="29" t="s">
        <v>6493</v>
      </c>
      <c r="H3507" s="30" t="n">
        <v>25</v>
      </c>
      <c r="I3507" s="31" t="n">
        <v>46241</v>
      </c>
      <c r="J3507" s="30" t="n">
        <v>25</v>
      </c>
      <c r="K3507" s="29" t="s">
        <v>120</v>
      </c>
      <c r="L3507" s="29" t="s">
        <v>4450</v>
      </c>
      <c r="M3507" s="29"/>
      <c r="N3507" s="29" t="s">
        <v>122</v>
      </c>
      <c r="O3507" s="31" t="n">
        <v>46554</v>
      </c>
      <c r="P3507" s="29" t="s">
        <v>123</v>
      </c>
      <c r="Q3507" s="29" t="n">
        <f aca="false">IFERROR(VALUE(L3507),"")</f>
        <v>44</v>
      </c>
      <c r="R3507" s="29" t="n">
        <f aca="true">IF(O3507="","",O3507-TODAY())</f>
        <v>269</v>
      </c>
      <c r="S3507" s="29" t="str">
        <f aca="false">IF(C3507="&lt;&lt; vazio &gt;&gt;","VAZIA",IF(AND(O3507&lt;&gt;"",R3507&lt;0),"VENCIDO",IF(AND(O3507&lt;&gt;"",R3507&lt;=Parametros!$B$10),"PRÓX. VENCIMENTO",IF(F3507="Q","QUALIDADE",IF(F3507="S","BLOQUEADO",IF(F3507="R","RESTRITO/DEVOLUÇÃO",IF(OR(N3507="QUAR",N3507="QRES"),"QUARENTENA",IF(OR(B3507="DESCARTE",B3507="DEVOLUÇÃO"),"DESCARTE/DEVOLUÇÃO",IF(AND(D3507="",K3507&lt;&gt;""),"SEM LOTE",IF(AND(Q3507&lt;&gt;"",Q3507&gt;=Parametros!$B$11),"PARADO/SEM GIRO","OK"))))))))))</f>
        <v>BLOQUEADO</v>
      </c>
      <c r="T3507" s="29" t="str">
        <f aca="false">IF(AND($S3507="PARADO/SEM GIRO",$K3507="KG",OR(Painel!$B$5="(Todos)",A3507=Painel!$B$5)*OR(Painel!$E$5="(Todos)",P3507=Painel!$E$5)),$J3507+ROW()/10000000,"")</f>
        <v/>
      </c>
      <c r="U3507" s="29" t="str">
        <f aca="false">IF(AND($S3507="VENCIDO",$K3507="KG",OR(Painel!$B$5="(Todos)",A3507=Painel!$B$5)*OR(Painel!$E$5="(Todos)",P3507=Painel!$E$5)),$J3507+ROW()/10000000,"")</f>
        <v/>
      </c>
    </row>
    <row r="3508" customFormat="false" ht="15" hidden="false" customHeight="false" outlineLevel="0" collapsed="false">
      <c r="A3508" s="29" t="s">
        <v>55</v>
      </c>
      <c r="B3508" s="29" t="s">
        <v>6212</v>
      </c>
      <c r="C3508" s="29" t="s">
        <v>308</v>
      </c>
      <c r="D3508" s="29" t="s">
        <v>6494</v>
      </c>
      <c r="E3508" s="29" t="n">
        <v>377</v>
      </c>
      <c r="F3508" s="29" t="s">
        <v>189</v>
      </c>
      <c r="G3508" s="29" t="s">
        <v>6495</v>
      </c>
      <c r="H3508" s="30" t="n">
        <v>30</v>
      </c>
      <c r="I3508" s="31" t="n">
        <v>46261</v>
      </c>
      <c r="J3508" s="30" t="n">
        <v>30</v>
      </c>
      <c r="K3508" s="29" t="s">
        <v>120</v>
      </c>
      <c r="L3508" s="29" t="s">
        <v>938</v>
      </c>
      <c r="M3508" s="29"/>
      <c r="N3508" s="29" t="s">
        <v>122</v>
      </c>
      <c r="O3508" s="31" t="n">
        <v>46556</v>
      </c>
      <c r="P3508" s="29" t="s">
        <v>123</v>
      </c>
      <c r="Q3508" s="29" t="n">
        <f aca="false">IFERROR(VALUE(L3508),"")</f>
        <v>24</v>
      </c>
      <c r="R3508" s="29" t="n">
        <f aca="true">IF(O3508="","",O3508-TODAY())</f>
        <v>271</v>
      </c>
      <c r="S3508" s="29" t="str">
        <f aca="false">IF(C3508="&lt;&lt; vazio &gt;&gt;","VAZIA",IF(AND(O3508&lt;&gt;"",R3508&lt;0),"VENCIDO",IF(AND(O3508&lt;&gt;"",R3508&lt;=Parametros!$B$10),"PRÓX. VENCIMENTO",IF(F3508="Q","QUALIDADE",IF(F3508="S","BLOQUEADO",IF(F3508="R","RESTRITO/DEVOLUÇÃO",IF(OR(N3508="QUAR",N3508="QRES"),"QUARENTENA",IF(OR(B3508="DESCARTE",B3508="DEVOLUÇÃO"),"DESCARTE/DEVOLUÇÃO",IF(AND(D3508="",K3508&lt;&gt;""),"SEM LOTE",IF(AND(Q3508&lt;&gt;"",Q3508&gt;=Parametros!$B$11),"PARADO/SEM GIRO","OK"))))))))))</f>
        <v>RESTRITO/DEVOLUÇÃO</v>
      </c>
      <c r="T3508" s="29" t="str">
        <f aca="false">IF(AND($S3508="PARADO/SEM GIRO",$K3508="KG",OR(Painel!$B$5="(Todos)",A3508=Painel!$B$5)*OR(Painel!$E$5="(Todos)",P3508=Painel!$E$5)),$J3508+ROW()/10000000,"")</f>
        <v/>
      </c>
      <c r="U3508" s="29" t="str">
        <f aca="false">IF(AND($S3508="VENCIDO",$K3508="KG",OR(Painel!$B$5="(Todos)",A3508=Painel!$B$5)*OR(Painel!$E$5="(Todos)",P3508=Painel!$E$5)),$J3508+ROW()/10000000,"")</f>
        <v/>
      </c>
    </row>
    <row r="3509" customFormat="false" ht="15" hidden="false" customHeight="false" outlineLevel="0" collapsed="false">
      <c r="A3509" s="29" t="s">
        <v>55</v>
      </c>
      <c r="B3509" s="29" t="s">
        <v>6212</v>
      </c>
      <c r="C3509" s="29" t="s">
        <v>308</v>
      </c>
      <c r="D3509" s="29" t="s">
        <v>5136</v>
      </c>
      <c r="E3509" s="29" t="n">
        <v>377</v>
      </c>
      <c r="F3509" s="29" t="s">
        <v>189</v>
      </c>
      <c r="G3509" s="29" t="s">
        <v>6496</v>
      </c>
      <c r="H3509" s="30" t="n">
        <v>70</v>
      </c>
      <c r="I3509" s="31" t="n">
        <v>46261</v>
      </c>
      <c r="J3509" s="30" t="n">
        <v>70</v>
      </c>
      <c r="K3509" s="29" t="s">
        <v>120</v>
      </c>
      <c r="L3509" s="29" t="s">
        <v>938</v>
      </c>
      <c r="M3509" s="29"/>
      <c r="N3509" s="29" t="s">
        <v>122</v>
      </c>
      <c r="O3509" s="31" t="n">
        <v>46595</v>
      </c>
      <c r="P3509" s="29" t="s">
        <v>123</v>
      </c>
      <c r="Q3509" s="29" t="n">
        <f aca="false">IFERROR(VALUE(L3509),"")</f>
        <v>24</v>
      </c>
      <c r="R3509" s="29" t="n">
        <f aca="true">IF(O3509="","",O3509-TODAY())</f>
        <v>310</v>
      </c>
      <c r="S3509" s="29" t="str">
        <f aca="false">IF(C3509="&lt;&lt; vazio &gt;&gt;","VAZIA",IF(AND(O3509&lt;&gt;"",R3509&lt;0),"VENCIDO",IF(AND(O3509&lt;&gt;"",R3509&lt;=Parametros!$B$10),"PRÓX. VENCIMENTO",IF(F3509="Q","QUALIDADE",IF(F3509="S","BLOQUEADO",IF(F3509="R","RESTRITO/DEVOLUÇÃO",IF(OR(N3509="QUAR",N3509="QRES"),"QUARENTENA",IF(OR(B3509="DESCARTE",B3509="DEVOLUÇÃO"),"DESCARTE/DEVOLUÇÃO",IF(AND(D3509="",K3509&lt;&gt;""),"SEM LOTE",IF(AND(Q3509&lt;&gt;"",Q3509&gt;=Parametros!$B$11),"PARADO/SEM GIRO","OK"))))))))))</f>
        <v>RESTRITO/DEVOLUÇÃO</v>
      </c>
      <c r="T3509" s="29" t="str">
        <f aca="false">IF(AND($S3509="PARADO/SEM GIRO",$K3509="KG",OR(Painel!$B$5="(Todos)",A3509=Painel!$B$5)*OR(Painel!$E$5="(Todos)",P3509=Painel!$E$5)),$J3509+ROW()/10000000,"")</f>
        <v/>
      </c>
      <c r="U3509" s="29" t="str">
        <f aca="false">IF(AND($S3509="VENCIDO",$K3509="KG",OR(Painel!$B$5="(Todos)",A3509=Painel!$B$5)*OR(Painel!$E$5="(Todos)",P3509=Painel!$E$5)),$J3509+ROW()/10000000,"")</f>
        <v/>
      </c>
    </row>
    <row r="3510" customFormat="false" ht="15" hidden="false" customHeight="false" outlineLevel="0" collapsed="false">
      <c r="A3510" s="29" t="s">
        <v>55</v>
      </c>
      <c r="B3510" s="29" t="s">
        <v>6212</v>
      </c>
      <c r="C3510" s="29" t="s">
        <v>308</v>
      </c>
      <c r="D3510" s="29" t="s">
        <v>5136</v>
      </c>
      <c r="E3510" s="29" t="n">
        <v>377</v>
      </c>
      <c r="F3510" s="29" t="s">
        <v>137</v>
      </c>
      <c r="G3510" s="29" t="s">
        <v>6497</v>
      </c>
      <c r="H3510" s="30" t="n">
        <v>10</v>
      </c>
      <c r="I3510" s="31" t="n">
        <v>46241</v>
      </c>
      <c r="J3510" s="30" t="n">
        <v>10</v>
      </c>
      <c r="K3510" s="29" t="s">
        <v>120</v>
      </c>
      <c r="L3510" s="29" t="s">
        <v>4450</v>
      </c>
      <c r="M3510" s="29"/>
      <c r="N3510" s="29" t="s">
        <v>122</v>
      </c>
      <c r="O3510" s="31" t="n">
        <v>46595</v>
      </c>
      <c r="P3510" s="29" t="s">
        <v>123</v>
      </c>
      <c r="Q3510" s="29" t="n">
        <f aca="false">IFERROR(VALUE(L3510),"")</f>
        <v>44</v>
      </c>
      <c r="R3510" s="29" t="n">
        <f aca="true">IF(O3510="","",O3510-TODAY())</f>
        <v>310</v>
      </c>
      <c r="S3510" s="29" t="str">
        <f aca="false">IF(C3510="&lt;&lt; vazio &gt;&gt;","VAZIA",IF(AND(O3510&lt;&gt;"",R3510&lt;0),"VENCIDO",IF(AND(O3510&lt;&gt;"",R3510&lt;=Parametros!$B$10),"PRÓX. VENCIMENTO",IF(F3510="Q","QUALIDADE",IF(F3510="S","BLOQUEADO",IF(F3510="R","RESTRITO/DEVOLUÇÃO",IF(OR(N3510="QUAR",N3510="QRES"),"QUARENTENA",IF(OR(B3510="DESCARTE",B3510="DEVOLUÇÃO"),"DESCARTE/DEVOLUÇÃO",IF(AND(D3510="",K3510&lt;&gt;""),"SEM LOTE",IF(AND(Q3510&lt;&gt;"",Q3510&gt;=Parametros!$B$11),"PARADO/SEM GIRO","OK"))))))))))</f>
        <v>BLOQUEADO</v>
      </c>
      <c r="T3510" s="29" t="str">
        <f aca="false">IF(AND($S3510="PARADO/SEM GIRO",$K3510="KG",OR(Painel!$B$5="(Todos)",A3510=Painel!$B$5)*OR(Painel!$E$5="(Todos)",P3510=Painel!$E$5)),$J3510+ROW()/10000000,"")</f>
        <v/>
      </c>
      <c r="U3510" s="29" t="str">
        <f aca="false">IF(AND($S3510="VENCIDO",$K3510="KG",OR(Painel!$B$5="(Todos)",A3510=Painel!$B$5)*OR(Painel!$E$5="(Todos)",P3510=Painel!$E$5)),$J3510+ROW()/10000000,"")</f>
        <v/>
      </c>
    </row>
    <row r="3511" customFormat="false" ht="15" hidden="false" customHeight="false" outlineLevel="0" collapsed="false">
      <c r="A3511" s="29" t="s">
        <v>55</v>
      </c>
      <c r="B3511" s="29" t="s">
        <v>6212</v>
      </c>
      <c r="C3511" s="29" t="s">
        <v>308</v>
      </c>
      <c r="D3511" s="29" t="s">
        <v>6498</v>
      </c>
      <c r="E3511" s="29" t="n">
        <v>377</v>
      </c>
      <c r="F3511" s="29" t="s">
        <v>189</v>
      </c>
      <c r="G3511" s="29" t="s">
        <v>6499</v>
      </c>
      <c r="H3511" s="30" t="n">
        <v>75</v>
      </c>
      <c r="I3511" s="31" t="n">
        <v>46261</v>
      </c>
      <c r="J3511" s="30" t="n">
        <v>75</v>
      </c>
      <c r="K3511" s="29" t="s">
        <v>120</v>
      </c>
      <c r="L3511" s="29" t="s">
        <v>938</v>
      </c>
      <c r="M3511" s="29"/>
      <c r="N3511" s="29" t="s">
        <v>122</v>
      </c>
      <c r="O3511" s="31" t="n">
        <v>46596</v>
      </c>
      <c r="P3511" s="29" t="s">
        <v>123</v>
      </c>
      <c r="Q3511" s="29" t="n">
        <f aca="false">IFERROR(VALUE(L3511),"")</f>
        <v>24</v>
      </c>
      <c r="R3511" s="29" t="n">
        <f aca="true">IF(O3511="","",O3511-TODAY())</f>
        <v>311</v>
      </c>
      <c r="S3511" s="29" t="str">
        <f aca="false">IF(C3511="&lt;&lt; vazio &gt;&gt;","VAZIA",IF(AND(O3511&lt;&gt;"",R3511&lt;0),"VENCIDO",IF(AND(O3511&lt;&gt;"",R3511&lt;=Parametros!$B$10),"PRÓX. VENCIMENTO",IF(F3511="Q","QUALIDADE",IF(F3511="S","BLOQUEADO",IF(F3511="R","RESTRITO/DEVOLUÇÃO",IF(OR(N3511="QUAR",N3511="QRES"),"QUARENTENA",IF(OR(B3511="DESCARTE",B3511="DEVOLUÇÃO"),"DESCARTE/DEVOLUÇÃO",IF(AND(D3511="",K3511&lt;&gt;""),"SEM LOTE",IF(AND(Q3511&lt;&gt;"",Q3511&gt;=Parametros!$B$11),"PARADO/SEM GIRO","OK"))))))))))</f>
        <v>RESTRITO/DEVOLUÇÃO</v>
      </c>
      <c r="T3511" s="29" t="str">
        <f aca="false">IF(AND($S3511="PARADO/SEM GIRO",$K3511="KG",OR(Painel!$B$5="(Todos)",A3511=Painel!$B$5)*OR(Painel!$E$5="(Todos)",P3511=Painel!$E$5)),$J3511+ROW()/10000000,"")</f>
        <v/>
      </c>
      <c r="U3511" s="29" t="str">
        <f aca="false">IF(AND($S3511="VENCIDO",$K3511="KG",OR(Painel!$B$5="(Todos)",A3511=Painel!$B$5)*OR(Painel!$E$5="(Todos)",P3511=Painel!$E$5)),$J3511+ROW()/10000000,"")</f>
        <v/>
      </c>
    </row>
    <row r="3512" customFormat="false" ht="15" hidden="false" customHeight="false" outlineLevel="0" collapsed="false">
      <c r="A3512" s="29" t="s">
        <v>55</v>
      </c>
      <c r="B3512" s="29" t="s">
        <v>6212</v>
      </c>
      <c r="C3512" s="29" t="s">
        <v>308</v>
      </c>
      <c r="D3512" s="29" t="s">
        <v>311</v>
      </c>
      <c r="E3512" s="29" t="n">
        <v>377</v>
      </c>
      <c r="F3512" s="29" t="s">
        <v>137</v>
      </c>
      <c r="G3512" s="29" t="s">
        <v>6500</v>
      </c>
      <c r="H3512" s="30" t="n">
        <v>5</v>
      </c>
      <c r="I3512" s="31" t="n">
        <v>46241</v>
      </c>
      <c r="J3512" s="30" t="n">
        <v>5</v>
      </c>
      <c r="K3512" s="29" t="s">
        <v>120</v>
      </c>
      <c r="L3512" s="29" t="s">
        <v>4450</v>
      </c>
      <c r="M3512" s="29"/>
      <c r="N3512" s="29" t="s">
        <v>122</v>
      </c>
      <c r="O3512" s="31" t="n">
        <v>46601</v>
      </c>
      <c r="P3512" s="29" t="s">
        <v>123</v>
      </c>
      <c r="Q3512" s="29" t="n">
        <f aca="false">IFERROR(VALUE(L3512),"")</f>
        <v>44</v>
      </c>
      <c r="R3512" s="29" t="n">
        <f aca="true">IF(O3512="","",O3512-TODAY())</f>
        <v>316</v>
      </c>
      <c r="S3512" s="29" t="str">
        <f aca="false">IF(C3512="&lt;&lt; vazio &gt;&gt;","VAZIA",IF(AND(O3512&lt;&gt;"",R3512&lt;0),"VENCIDO",IF(AND(O3512&lt;&gt;"",R3512&lt;=Parametros!$B$10),"PRÓX. VENCIMENTO",IF(F3512="Q","QUALIDADE",IF(F3512="S","BLOQUEADO",IF(F3512="R","RESTRITO/DEVOLUÇÃO",IF(OR(N3512="QUAR",N3512="QRES"),"QUARENTENA",IF(OR(B3512="DESCARTE",B3512="DEVOLUÇÃO"),"DESCARTE/DEVOLUÇÃO",IF(AND(D3512="",K3512&lt;&gt;""),"SEM LOTE",IF(AND(Q3512&lt;&gt;"",Q3512&gt;=Parametros!$B$11),"PARADO/SEM GIRO","OK"))))))))))</f>
        <v>BLOQUEADO</v>
      </c>
      <c r="T3512" s="29" t="str">
        <f aca="false">IF(AND($S3512="PARADO/SEM GIRO",$K3512="KG",OR(Painel!$B$5="(Todos)",A3512=Painel!$B$5)*OR(Painel!$E$5="(Todos)",P3512=Painel!$E$5)),$J3512+ROW()/10000000,"")</f>
        <v/>
      </c>
      <c r="U3512" s="29" t="str">
        <f aca="false">IF(AND($S3512="VENCIDO",$K3512="KG",OR(Painel!$B$5="(Todos)",A3512=Painel!$B$5)*OR(Painel!$E$5="(Todos)",P3512=Painel!$E$5)),$J3512+ROW()/10000000,"")</f>
        <v/>
      </c>
    </row>
    <row r="3513" customFormat="false" ht="15" hidden="false" customHeight="false" outlineLevel="0" collapsed="false">
      <c r="A3513" s="29" t="s">
        <v>55</v>
      </c>
      <c r="B3513" s="29" t="s">
        <v>6212</v>
      </c>
      <c r="C3513" s="29" t="s">
        <v>308</v>
      </c>
      <c r="D3513" s="29" t="s">
        <v>311</v>
      </c>
      <c r="E3513" s="29" t="n">
        <v>377</v>
      </c>
      <c r="F3513" s="29" t="s">
        <v>137</v>
      </c>
      <c r="G3513" s="29" t="s">
        <v>6501</v>
      </c>
      <c r="H3513" s="30" t="n">
        <v>5</v>
      </c>
      <c r="I3513" s="31" t="n">
        <v>46241</v>
      </c>
      <c r="J3513" s="30" t="n">
        <v>5</v>
      </c>
      <c r="K3513" s="29" t="s">
        <v>120</v>
      </c>
      <c r="L3513" s="29" t="s">
        <v>4450</v>
      </c>
      <c r="M3513" s="29"/>
      <c r="N3513" s="29" t="s">
        <v>122</v>
      </c>
      <c r="O3513" s="31" t="n">
        <v>46601</v>
      </c>
      <c r="P3513" s="29" t="s">
        <v>123</v>
      </c>
      <c r="Q3513" s="29" t="n">
        <f aca="false">IFERROR(VALUE(L3513),"")</f>
        <v>44</v>
      </c>
      <c r="R3513" s="29" t="n">
        <f aca="true">IF(O3513="","",O3513-TODAY())</f>
        <v>316</v>
      </c>
      <c r="S3513" s="29" t="str">
        <f aca="false">IF(C3513="&lt;&lt; vazio &gt;&gt;","VAZIA",IF(AND(O3513&lt;&gt;"",R3513&lt;0),"VENCIDO",IF(AND(O3513&lt;&gt;"",R3513&lt;=Parametros!$B$10),"PRÓX. VENCIMENTO",IF(F3513="Q","QUALIDADE",IF(F3513="S","BLOQUEADO",IF(F3513="R","RESTRITO/DEVOLUÇÃO",IF(OR(N3513="QUAR",N3513="QRES"),"QUARENTENA",IF(OR(B3513="DESCARTE",B3513="DEVOLUÇÃO"),"DESCARTE/DEVOLUÇÃO",IF(AND(D3513="",K3513&lt;&gt;""),"SEM LOTE",IF(AND(Q3513&lt;&gt;"",Q3513&gt;=Parametros!$B$11),"PARADO/SEM GIRO","OK"))))))))))</f>
        <v>BLOQUEADO</v>
      </c>
      <c r="T3513" s="29" t="str">
        <f aca="false">IF(AND($S3513="PARADO/SEM GIRO",$K3513="KG",OR(Painel!$B$5="(Todos)",A3513=Painel!$B$5)*OR(Painel!$E$5="(Todos)",P3513=Painel!$E$5)),$J3513+ROW()/10000000,"")</f>
        <v/>
      </c>
      <c r="U3513" s="29" t="str">
        <f aca="false">IF(AND($S3513="VENCIDO",$K3513="KG",OR(Painel!$B$5="(Todos)",A3513=Painel!$B$5)*OR(Painel!$E$5="(Todos)",P3513=Painel!$E$5)),$J3513+ROW()/10000000,"")</f>
        <v/>
      </c>
    </row>
    <row r="3514" customFormat="false" ht="15" hidden="false" customHeight="false" outlineLevel="0" collapsed="false">
      <c r="A3514" s="29" t="s">
        <v>55</v>
      </c>
      <c r="B3514" s="29" t="s">
        <v>6212</v>
      </c>
      <c r="C3514" s="29" t="s">
        <v>1716</v>
      </c>
      <c r="D3514" s="29" t="s">
        <v>6502</v>
      </c>
      <c r="E3514" s="29" t="n">
        <v>377</v>
      </c>
      <c r="F3514" s="29" t="s">
        <v>189</v>
      </c>
      <c r="G3514" s="29" t="s">
        <v>6503</v>
      </c>
      <c r="H3514" s="30" t="n">
        <v>50</v>
      </c>
      <c r="I3514" s="31" t="n">
        <v>46122</v>
      </c>
      <c r="J3514" s="30" t="n">
        <v>50</v>
      </c>
      <c r="K3514" s="29" t="s">
        <v>120</v>
      </c>
      <c r="L3514" s="29" t="s">
        <v>6475</v>
      </c>
      <c r="M3514" s="29"/>
      <c r="N3514" s="29" t="s">
        <v>122</v>
      </c>
      <c r="O3514" s="31" t="n">
        <v>46723</v>
      </c>
      <c r="P3514" s="29" t="s">
        <v>235</v>
      </c>
      <c r="Q3514" s="29" t="n">
        <f aca="false">IFERROR(VALUE(L3514),"")</f>
        <v>163</v>
      </c>
      <c r="R3514" s="29" t="n">
        <f aca="true">IF(O3514="","",O3514-TODAY())</f>
        <v>438</v>
      </c>
      <c r="S3514" s="29" t="str">
        <f aca="false">IF(C3514="&lt;&lt; vazio &gt;&gt;","VAZIA",IF(AND(O3514&lt;&gt;"",R3514&lt;0),"VENCIDO",IF(AND(O3514&lt;&gt;"",R3514&lt;=Parametros!$B$10),"PRÓX. VENCIMENTO",IF(F3514="Q","QUALIDADE",IF(F3514="S","BLOQUEADO",IF(F3514="R","RESTRITO/DEVOLUÇÃO",IF(OR(N3514="QUAR",N3514="QRES"),"QUARENTENA",IF(OR(B3514="DESCARTE",B3514="DEVOLUÇÃO"),"DESCARTE/DEVOLUÇÃO",IF(AND(D3514="",K3514&lt;&gt;""),"SEM LOTE",IF(AND(Q3514&lt;&gt;"",Q3514&gt;=Parametros!$B$11),"PARADO/SEM GIRO","OK"))))))))))</f>
        <v>RESTRITO/DEVOLUÇÃO</v>
      </c>
      <c r="T3514" s="29" t="str">
        <f aca="false">IF(AND($S3514="PARADO/SEM GIRO",$K3514="KG",OR(Painel!$B$5="(Todos)",A3514=Painel!$B$5)*OR(Painel!$E$5="(Todos)",P3514=Painel!$E$5)),$J3514+ROW()/10000000,"")</f>
        <v/>
      </c>
      <c r="U3514" s="29" t="str">
        <f aca="false">IF(AND($S3514="VENCIDO",$K3514="KG",OR(Painel!$B$5="(Todos)",A3514=Painel!$B$5)*OR(Painel!$E$5="(Todos)",P3514=Painel!$E$5)),$J3514+ROW()/10000000,"")</f>
        <v/>
      </c>
    </row>
    <row r="3515" customFormat="false" ht="15" hidden="false" customHeight="false" outlineLevel="0" collapsed="false">
      <c r="A3515" s="29" t="s">
        <v>55</v>
      </c>
      <c r="B3515" s="29" t="s">
        <v>6212</v>
      </c>
      <c r="C3515" s="29" t="s">
        <v>1716</v>
      </c>
      <c r="D3515" s="29" t="s">
        <v>6504</v>
      </c>
      <c r="E3515" s="29" t="n">
        <v>377</v>
      </c>
      <c r="F3515" s="29" t="s">
        <v>137</v>
      </c>
      <c r="G3515" s="29" t="s">
        <v>6505</v>
      </c>
      <c r="H3515" s="30" t="n">
        <v>1000</v>
      </c>
      <c r="I3515" s="31" t="n">
        <v>46122</v>
      </c>
      <c r="J3515" s="30" t="n">
        <v>1000</v>
      </c>
      <c r="K3515" s="29" t="s">
        <v>120</v>
      </c>
      <c r="L3515" s="29" t="s">
        <v>6475</v>
      </c>
      <c r="M3515" s="29"/>
      <c r="N3515" s="29" t="s">
        <v>122</v>
      </c>
      <c r="O3515" s="31" t="n">
        <v>46769</v>
      </c>
      <c r="P3515" s="29" t="s">
        <v>235</v>
      </c>
      <c r="Q3515" s="29" t="n">
        <f aca="false">IFERROR(VALUE(L3515),"")</f>
        <v>163</v>
      </c>
      <c r="R3515" s="29" t="n">
        <f aca="true">IF(O3515="","",O3515-TODAY())</f>
        <v>484</v>
      </c>
      <c r="S3515" s="29" t="str">
        <f aca="false">IF(C3515="&lt;&lt; vazio &gt;&gt;","VAZIA",IF(AND(O3515&lt;&gt;"",R3515&lt;0),"VENCIDO",IF(AND(O3515&lt;&gt;"",R3515&lt;=Parametros!$B$10),"PRÓX. VENCIMENTO",IF(F3515="Q","QUALIDADE",IF(F3515="S","BLOQUEADO",IF(F3515="R","RESTRITO/DEVOLUÇÃO",IF(OR(N3515="QUAR",N3515="QRES"),"QUARENTENA",IF(OR(B3515="DESCARTE",B3515="DEVOLUÇÃO"),"DESCARTE/DEVOLUÇÃO",IF(AND(D3515="",K3515&lt;&gt;""),"SEM LOTE",IF(AND(Q3515&lt;&gt;"",Q3515&gt;=Parametros!$B$11),"PARADO/SEM GIRO","OK"))))))))))</f>
        <v>BLOQUEADO</v>
      </c>
      <c r="T3515" s="29" t="str">
        <f aca="false">IF(AND($S3515="PARADO/SEM GIRO",$K3515="KG",OR(Painel!$B$5="(Todos)",A3515=Painel!$B$5)*OR(Painel!$E$5="(Todos)",P3515=Painel!$E$5)),$J3515+ROW()/10000000,"")</f>
        <v/>
      </c>
      <c r="U3515" s="29" t="str">
        <f aca="false">IF(AND($S3515="VENCIDO",$K3515="KG",OR(Painel!$B$5="(Todos)",A3515=Painel!$B$5)*OR(Painel!$E$5="(Todos)",P3515=Painel!$E$5)),$J3515+ROW()/10000000,"")</f>
        <v/>
      </c>
    </row>
    <row r="3516" customFormat="false" ht="15" hidden="false" customHeight="false" outlineLevel="0" collapsed="false">
      <c r="A3516" s="29" t="s">
        <v>55</v>
      </c>
      <c r="B3516" s="29" t="s">
        <v>6212</v>
      </c>
      <c r="C3516" s="29" t="s">
        <v>1716</v>
      </c>
      <c r="D3516" s="29" t="s">
        <v>6506</v>
      </c>
      <c r="E3516" s="29" t="n">
        <v>377</v>
      </c>
      <c r="F3516" s="29" t="s">
        <v>189</v>
      </c>
      <c r="G3516" s="29" t="s">
        <v>6507</v>
      </c>
      <c r="H3516" s="30" t="n">
        <v>1025</v>
      </c>
      <c r="I3516" s="31" t="n">
        <v>46235</v>
      </c>
      <c r="J3516" s="30" t="n">
        <v>1025</v>
      </c>
      <c r="K3516" s="29" t="s">
        <v>120</v>
      </c>
      <c r="L3516" s="29" t="s">
        <v>694</v>
      </c>
      <c r="M3516" s="29"/>
      <c r="N3516" s="29" t="s">
        <v>122</v>
      </c>
      <c r="O3516" s="31" t="n">
        <v>46872</v>
      </c>
      <c r="P3516" s="29" t="s">
        <v>235</v>
      </c>
      <c r="Q3516" s="29" t="n">
        <f aca="false">IFERROR(VALUE(L3516),"")</f>
        <v>50</v>
      </c>
      <c r="R3516" s="29" t="n">
        <f aca="true">IF(O3516="","",O3516-TODAY())</f>
        <v>587</v>
      </c>
      <c r="S3516" s="29" t="str">
        <f aca="false">IF(C3516="&lt;&lt; vazio &gt;&gt;","VAZIA",IF(AND(O3516&lt;&gt;"",R3516&lt;0),"VENCIDO",IF(AND(O3516&lt;&gt;"",R3516&lt;=Parametros!$B$10),"PRÓX. VENCIMENTO",IF(F3516="Q","QUALIDADE",IF(F3516="S","BLOQUEADO",IF(F3516="R","RESTRITO/DEVOLUÇÃO",IF(OR(N3516="QUAR",N3516="QRES"),"QUARENTENA",IF(OR(B3516="DESCARTE",B3516="DEVOLUÇÃO"),"DESCARTE/DEVOLUÇÃO",IF(AND(D3516="",K3516&lt;&gt;""),"SEM LOTE",IF(AND(Q3516&lt;&gt;"",Q3516&gt;=Parametros!$B$11),"PARADO/SEM GIRO","OK"))))))))))</f>
        <v>RESTRITO/DEVOLUÇÃO</v>
      </c>
      <c r="T3516" s="29" t="str">
        <f aca="false">IF(AND($S3516="PARADO/SEM GIRO",$K3516="KG",OR(Painel!$B$5="(Todos)",A3516=Painel!$B$5)*OR(Painel!$E$5="(Todos)",P3516=Painel!$E$5)),$J3516+ROW()/10000000,"")</f>
        <v/>
      </c>
      <c r="U3516" s="29" t="str">
        <f aca="false">IF(AND($S3516="VENCIDO",$K3516="KG",OR(Painel!$B$5="(Todos)",A3516=Painel!$B$5)*OR(Painel!$E$5="(Todos)",P3516=Painel!$E$5)),$J3516+ROW()/10000000,"")</f>
        <v/>
      </c>
    </row>
    <row r="3517" customFormat="false" ht="15" hidden="false" customHeight="false" outlineLevel="0" collapsed="false">
      <c r="A3517" s="29" t="s">
        <v>55</v>
      </c>
      <c r="B3517" s="29" t="s">
        <v>6212</v>
      </c>
      <c r="C3517" s="29" t="s">
        <v>1716</v>
      </c>
      <c r="D3517" s="29" t="s">
        <v>6508</v>
      </c>
      <c r="E3517" s="29" t="n">
        <v>377</v>
      </c>
      <c r="F3517" s="29" t="s">
        <v>189</v>
      </c>
      <c r="G3517" s="29" t="s">
        <v>6509</v>
      </c>
      <c r="H3517" s="30" t="n">
        <v>25</v>
      </c>
      <c r="I3517" s="31" t="n">
        <v>46254</v>
      </c>
      <c r="J3517" s="30" t="n">
        <v>25</v>
      </c>
      <c r="K3517" s="29" t="s">
        <v>120</v>
      </c>
      <c r="L3517" s="29" t="s">
        <v>1458</v>
      </c>
      <c r="M3517" s="29"/>
      <c r="N3517" s="29" t="s">
        <v>122</v>
      </c>
      <c r="O3517" s="31" t="n">
        <v>46882</v>
      </c>
      <c r="P3517" s="29" t="s">
        <v>235</v>
      </c>
      <c r="Q3517" s="29" t="n">
        <f aca="false">IFERROR(VALUE(L3517),"")</f>
        <v>31</v>
      </c>
      <c r="R3517" s="29" t="n">
        <f aca="true">IF(O3517="","",O3517-TODAY())</f>
        <v>597</v>
      </c>
      <c r="S3517" s="29" t="str">
        <f aca="false">IF(C3517="&lt;&lt; vazio &gt;&gt;","VAZIA",IF(AND(O3517&lt;&gt;"",R3517&lt;0),"VENCIDO",IF(AND(O3517&lt;&gt;"",R3517&lt;=Parametros!$B$10),"PRÓX. VENCIMENTO",IF(F3517="Q","QUALIDADE",IF(F3517="S","BLOQUEADO",IF(F3517="R","RESTRITO/DEVOLUÇÃO",IF(OR(N3517="QUAR",N3517="QRES"),"QUARENTENA",IF(OR(B3517="DESCARTE",B3517="DEVOLUÇÃO"),"DESCARTE/DEVOLUÇÃO",IF(AND(D3517="",K3517&lt;&gt;""),"SEM LOTE",IF(AND(Q3517&lt;&gt;"",Q3517&gt;=Parametros!$B$11),"PARADO/SEM GIRO","OK"))))))))))</f>
        <v>RESTRITO/DEVOLUÇÃO</v>
      </c>
      <c r="T3517" s="29" t="str">
        <f aca="false">IF(AND($S3517="PARADO/SEM GIRO",$K3517="KG",OR(Painel!$B$5="(Todos)",A3517=Painel!$B$5)*OR(Painel!$E$5="(Todos)",P3517=Painel!$E$5)),$J3517+ROW()/10000000,"")</f>
        <v/>
      </c>
      <c r="U3517" s="29" t="str">
        <f aca="false">IF(AND($S3517="VENCIDO",$K3517="KG",OR(Painel!$B$5="(Todos)",A3517=Painel!$B$5)*OR(Painel!$E$5="(Todos)",P3517=Painel!$E$5)),$J3517+ROW()/10000000,"")</f>
        <v/>
      </c>
    </row>
    <row r="3518" customFormat="false" ht="15" hidden="false" customHeight="false" outlineLevel="0" collapsed="false">
      <c r="A3518" s="29" t="s">
        <v>55</v>
      </c>
      <c r="B3518" s="29" t="s">
        <v>6212</v>
      </c>
      <c r="C3518" s="29" t="s">
        <v>1716</v>
      </c>
      <c r="D3518" s="29" t="s">
        <v>1822</v>
      </c>
      <c r="E3518" s="29" t="n">
        <v>377</v>
      </c>
      <c r="F3518" s="29" t="s">
        <v>189</v>
      </c>
      <c r="G3518" s="29" t="s">
        <v>6510</v>
      </c>
      <c r="H3518" s="30" t="n">
        <v>25</v>
      </c>
      <c r="I3518" s="31" t="n">
        <v>46235</v>
      </c>
      <c r="J3518" s="30" t="n">
        <v>25</v>
      </c>
      <c r="K3518" s="29" t="s">
        <v>120</v>
      </c>
      <c r="L3518" s="29" t="s">
        <v>694</v>
      </c>
      <c r="M3518" s="29"/>
      <c r="N3518" s="29" t="s">
        <v>122</v>
      </c>
      <c r="O3518" s="31" t="n">
        <v>46883</v>
      </c>
      <c r="P3518" s="29" t="s">
        <v>235</v>
      </c>
      <c r="Q3518" s="29" t="n">
        <f aca="false">IFERROR(VALUE(L3518),"")</f>
        <v>50</v>
      </c>
      <c r="R3518" s="29" t="n">
        <f aca="true">IF(O3518="","",O3518-TODAY())</f>
        <v>598</v>
      </c>
      <c r="S3518" s="29" t="str">
        <f aca="false">IF(C3518="&lt;&lt; vazio &gt;&gt;","VAZIA",IF(AND(O3518&lt;&gt;"",R3518&lt;0),"VENCIDO",IF(AND(O3518&lt;&gt;"",R3518&lt;=Parametros!$B$10),"PRÓX. VENCIMENTO",IF(F3518="Q","QUALIDADE",IF(F3518="S","BLOQUEADO",IF(F3518="R","RESTRITO/DEVOLUÇÃO",IF(OR(N3518="QUAR",N3518="QRES"),"QUARENTENA",IF(OR(B3518="DESCARTE",B3518="DEVOLUÇÃO"),"DESCARTE/DEVOLUÇÃO",IF(AND(D3518="",K3518&lt;&gt;""),"SEM LOTE",IF(AND(Q3518&lt;&gt;"",Q3518&gt;=Parametros!$B$11),"PARADO/SEM GIRO","OK"))))))))))</f>
        <v>RESTRITO/DEVOLUÇÃO</v>
      </c>
      <c r="T3518" s="29" t="str">
        <f aca="false">IF(AND($S3518="PARADO/SEM GIRO",$K3518="KG",OR(Painel!$B$5="(Todos)",A3518=Painel!$B$5)*OR(Painel!$E$5="(Todos)",P3518=Painel!$E$5)),$J3518+ROW()/10000000,"")</f>
        <v/>
      </c>
      <c r="U3518" s="29" t="str">
        <f aca="false">IF(AND($S3518="VENCIDO",$K3518="KG",OR(Painel!$B$5="(Todos)",A3518=Painel!$B$5)*OR(Painel!$E$5="(Todos)",P3518=Painel!$E$5)),$J3518+ROW()/10000000,"")</f>
        <v/>
      </c>
    </row>
    <row r="3519" customFormat="false" ht="15" hidden="false" customHeight="false" outlineLevel="0" collapsed="false">
      <c r="A3519" s="29" t="s">
        <v>55</v>
      </c>
      <c r="B3519" s="29" t="s">
        <v>6212</v>
      </c>
      <c r="C3519" s="29" t="s">
        <v>533</v>
      </c>
      <c r="D3519" s="29" t="s">
        <v>6511</v>
      </c>
      <c r="E3519" s="29" t="n">
        <v>377</v>
      </c>
      <c r="F3519" s="29" t="s">
        <v>189</v>
      </c>
      <c r="G3519" s="29" t="s">
        <v>6512</v>
      </c>
      <c r="H3519" s="30" t="n">
        <v>24</v>
      </c>
      <c r="I3519" s="31" t="n">
        <v>46261</v>
      </c>
      <c r="J3519" s="30" t="n">
        <v>24</v>
      </c>
      <c r="K3519" s="29" t="s">
        <v>120</v>
      </c>
      <c r="L3519" s="29" t="s">
        <v>938</v>
      </c>
      <c r="M3519" s="29"/>
      <c r="N3519" s="29" t="s">
        <v>122</v>
      </c>
      <c r="O3519" s="31" t="n">
        <v>46458</v>
      </c>
      <c r="P3519" s="29" t="s">
        <v>123</v>
      </c>
      <c r="Q3519" s="29" t="n">
        <f aca="false">IFERROR(VALUE(L3519),"")</f>
        <v>24</v>
      </c>
      <c r="R3519" s="29" t="n">
        <f aca="true">IF(O3519="","",O3519-TODAY())</f>
        <v>173</v>
      </c>
      <c r="S3519" s="29" t="str">
        <f aca="false">IF(C3519="&lt;&lt; vazio &gt;&gt;","VAZIA",IF(AND(O3519&lt;&gt;"",R3519&lt;0),"VENCIDO",IF(AND(O3519&lt;&gt;"",R3519&lt;=Parametros!$B$10),"PRÓX. VENCIMENTO",IF(F3519="Q","QUALIDADE",IF(F3519="S","BLOQUEADO",IF(F3519="R","RESTRITO/DEVOLUÇÃO",IF(OR(N3519="QUAR",N3519="QRES"),"QUARENTENA",IF(OR(B3519="DESCARTE",B3519="DEVOLUÇÃO"),"DESCARTE/DEVOLUÇÃO",IF(AND(D3519="",K3519&lt;&gt;""),"SEM LOTE",IF(AND(Q3519&lt;&gt;"",Q3519&gt;=Parametros!$B$11),"PARADO/SEM GIRO","OK"))))))))))</f>
        <v>RESTRITO/DEVOLUÇÃO</v>
      </c>
      <c r="T3519" s="29" t="str">
        <f aca="false">IF(AND($S3519="PARADO/SEM GIRO",$K3519="KG",OR(Painel!$B$5="(Todos)",A3519=Painel!$B$5)*OR(Painel!$E$5="(Todos)",P3519=Painel!$E$5)),$J3519+ROW()/10000000,"")</f>
        <v/>
      </c>
      <c r="U3519" s="29" t="str">
        <f aca="false">IF(AND($S3519="VENCIDO",$K3519="KG",OR(Painel!$B$5="(Todos)",A3519=Painel!$B$5)*OR(Painel!$E$5="(Todos)",P3519=Painel!$E$5)),$J3519+ROW()/10000000,"")</f>
        <v/>
      </c>
    </row>
    <row r="3520" customFormat="false" ht="15" hidden="false" customHeight="false" outlineLevel="0" collapsed="false">
      <c r="A3520" s="29" t="s">
        <v>55</v>
      </c>
      <c r="B3520" s="29" t="s">
        <v>6212</v>
      </c>
      <c r="C3520" s="29" t="s">
        <v>533</v>
      </c>
      <c r="D3520" s="29" t="s">
        <v>5141</v>
      </c>
      <c r="E3520" s="29" t="n">
        <v>377</v>
      </c>
      <c r="F3520" s="29" t="s">
        <v>137</v>
      </c>
      <c r="G3520" s="29" t="s">
        <v>6513</v>
      </c>
      <c r="H3520" s="30" t="n">
        <v>24</v>
      </c>
      <c r="I3520" s="31" t="n">
        <v>46265</v>
      </c>
      <c r="J3520" s="30" t="n">
        <v>24</v>
      </c>
      <c r="K3520" s="29" t="s">
        <v>120</v>
      </c>
      <c r="L3520" s="29" t="s">
        <v>216</v>
      </c>
      <c r="M3520" s="29"/>
      <c r="N3520" s="29" t="s">
        <v>122</v>
      </c>
      <c r="O3520" s="31" t="n">
        <v>46507</v>
      </c>
      <c r="P3520" s="29" t="s">
        <v>123</v>
      </c>
      <c r="Q3520" s="29" t="n">
        <f aca="false">IFERROR(VALUE(L3520),"")</f>
        <v>20</v>
      </c>
      <c r="R3520" s="29" t="n">
        <f aca="true">IF(O3520="","",O3520-TODAY())</f>
        <v>222</v>
      </c>
      <c r="S3520" s="29" t="str">
        <f aca="false">IF(C3520="&lt;&lt; vazio &gt;&gt;","VAZIA",IF(AND(O3520&lt;&gt;"",R3520&lt;0),"VENCIDO",IF(AND(O3520&lt;&gt;"",R3520&lt;=Parametros!$B$10),"PRÓX. VENCIMENTO",IF(F3520="Q","QUALIDADE",IF(F3520="S","BLOQUEADO",IF(F3520="R","RESTRITO/DEVOLUÇÃO",IF(OR(N3520="QUAR",N3520="QRES"),"QUARENTENA",IF(OR(B3520="DESCARTE",B3520="DEVOLUÇÃO"),"DESCARTE/DEVOLUÇÃO",IF(AND(D3520="",K3520&lt;&gt;""),"SEM LOTE",IF(AND(Q3520&lt;&gt;"",Q3520&gt;=Parametros!$B$11),"PARADO/SEM GIRO","OK"))))))))))</f>
        <v>BLOQUEADO</v>
      </c>
      <c r="T3520" s="29" t="str">
        <f aca="false">IF(AND($S3520="PARADO/SEM GIRO",$K3520="KG",OR(Painel!$B$5="(Todos)",A3520=Painel!$B$5)*OR(Painel!$E$5="(Todos)",P3520=Painel!$E$5)),$J3520+ROW()/10000000,"")</f>
        <v/>
      </c>
      <c r="U3520" s="29" t="str">
        <f aca="false">IF(AND($S3520="VENCIDO",$K3520="KG",OR(Painel!$B$5="(Todos)",A3520=Painel!$B$5)*OR(Painel!$E$5="(Todos)",P3520=Painel!$E$5)),$J3520+ROW()/10000000,"")</f>
        <v/>
      </c>
    </row>
    <row r="3521" customFormat="false" ht="15" hidden="false" customHeight="false" outlineLevel="0" collapsed="false">
      <c r="A3521" s="29" t="s">
        <v>55</v>
      </c>
      <c r="B3521" s="29" t="s">
        <v>6212</v>
      </c>
      <c r="C3521" s="29" t="s">
        <v>533</v>
      </c>
      <c r="D3521" s="29" t="s">
        <v>5879</v>
      </c>
      <c r="E3521" s="29" t="n">
        <v>377</v>
      </c>
      <c r="F3521" s="29" t="s">
        <v>189</v>
      </c>
      <c r="G3521" s="29" t="s">
        <v>6514</v>
      </c>
      <c r="H3521" s="30" t="n">
        <v>12</v>
      </c>
      <c r="I3521" s="31" t="n">
        <v>46261</v>
      </c>
      <c r="J3521" s="30" t="n">
        <v>12</v>
      </c>
      <c r="K3521" s="29" t="s">
        <v>120</v>
      </c>
      <c r="L3521" s="29" t="s">
        <v>938</v>
      </c>
      <c r="M3521" s="29"/>
      <c r="N3521" s="29" t="s">
        <v>122</v>
      </c>
      <c r="O3521" s="31" t="n">
        <v>46529</v>
      </c>
      <c r="P3521" s="29" t="s">
        <v>123</v>
      </c>
      <c r="Q3521" s="29" t="n">
        <f aca="false">IFERROR(VALUE(L3521),"")</f>
        <v>24</v>
      </c>
      <c r="R3521" s="29" t="n">
        <f aca="true">IF(O3521="","",O3521-TODAY())</f>
        <v>244</v>
      </c>
      <c r="S3521" s="29" t="str">
        <f aca="false">IF(C3521="&lt;&lt; vazio &gt;&gt;","VAZIA",IF(AND(O3521&lt;&gt;"",R3521&lt;0),"VENCIDO",IF(AND(O3521&lt;&gt;"",R3521&lt;=Parametros!$B$10),"PRÓX. VENCIMENTO",IF(F3521="Q","QUALIDADE",IF(F3521="S","BLOQUEADO",IF(F3521="R","RESTRITO/DEVOLUÇÃO",IF(OR(N3521="QUAR",N3521="QRES"),"QUARENTENA",IF(OR(B3521="DESCARTE",B3521="DEVOLUÇÃO"),"DESCARTE/DEVOLUÇÃO",IF(AND(D3521="",K3521&lt;&gt;""),"SEM LOTE",IF(AND(Q3521&lt;&gt;"",Q3521&gt;=Parametros!$B$11),"PARADO/SEM GIRO","OK"))))))))))</f>
        <v>RESTRITO/DEVOLUÇÃO</v>
      </c>
      <c r="T3521" s="29" t="str">
        <f aca="false">IF(AND($S3521="PARADO/SEM GIRO",$K3521="KG",OR(Painel!$B$5="(Todos)",A3521=Painel!$B$5)*OR(Painel!$E$5="(Todos)",P3521=Painel!$E$5)),$J3521+ROW()/10000000,"")</f>
        <v/>
      </c>
      <c r="U3521" s="29" t="str">
        <f aca="false">IF(AND($S3521="VENCIDO",$K3521="KG",OR(Painel!$B$5="(Todos)",A3521=Painel!$B$5)*OR(Painel!$E$5="(Todos)",P3521=Painel!$E$5)),$J3521+ROW()/10000000,"")</f>
        <v/>
      </c>
    </row>
    <row r="3522" customFormat="false" ht="15" hidden="false" customHeight="false" outlineLevel="0" collapsed="false">
      <c r="A3522" s="29" t="s">
        <v>55</v>
      </c>
      <c r="B3522" s="29" t="s">
        <v>6212</v>
      </c>
      <c r="C3522" s="29" t="s">
        <v>2694</v>
      </c>
      <c r="D3522" s="29" t="s">
        <v>6515</v>
      </c>
      <c r="E3522" s="29" t="n">
        <v>377</v>
      </c>
      <c r="F3522" s="29" t="s">
        <v>137</v>
      </c>
      <c r="G3522" s="29" t="s">
        <v>6516</v>
      </c>
      <c r="H3522" s="30" t="n">
        <v>30</v>
      </c>
      <c r="I3522" s="31" t="n">
        <v>46241</v>
      </c>
      <c r="J3522" s="30" t="n">
        <v>30</v>
      </c>
      <c r="K3522" s="29" t="s">
        <v>120</v>
      </c>
      <c r="L3522" s="29" t="s">
        <v>4450</v>
      </c>
      <c r="M3522" s="29"/>
      <c r="N3522" s="29" t="s">
        <v>122</v>
      </c>
      <c r="O3522" s="31" t="n">
        <v>46361</v>
      </c>
      <c r="P3522" s="29" t="s">
        <v>123</v>
      </c>
      <c r="Q3522" s="29" t="n">
        <f aca="false">IFERROR(VALUE(L3522),"")</f>
        <v>44</v>
      </c>
      <c r="R3522" s="29" t="n">
        <f aca="true">IF(O3522="","",O3522-TODAY())</f>
        <v>76</v>
      </c>
      <c r="S3522" s="29" t="str">
        <f aca="false">IF(C3522="&lt;&lt; vazio &gt;&gt;","VAZIA",IF(AND(O3522&lt;&gt;"",R3522&lt;0),"VENCIDO",IF(AND(O3522&lt;&gt;"",R3522&lt;=Parametros!$B$10),"PRÓX. VENCIMENTO",IF(F3522="Q","QUALIDADE",IF(F3522="S","BLOQUEADO",IF(F3522="R","RESTRITO/DEVOLUÇÃO",IF(OR(N3522="QUAR",N3522="QRES"),"QUARENTENA",IF(OR(B3522="DESCARTE",B3522="DEVOLUÇÃO"),"DESCARTE/DEVOLUÇÃO",IF(AND(D3522="",K3522&lt;&gt;""),"SEM LOTE",IF(AND(Q3522&lt;&gt;"",Q3522&gt;=Parametros!$B$11),"PARADO/SEM GIRO","OK"))))))))))</f>
        <v>BLOQUEADO</v>
      </c>
      <c r="T3522" s="29" t="str">
        <f aca="false">IF(AND($S3522="PARADO/SEM GIRO",$K3522="KG",OR(Painel!$B$5="(Todos)",A3522=Painel!$B$5)*OR(Painel!$E$5="(Todos)",P3522=Painel!$E$5)),$J3522+ROW()/10000000,"")</f>
        <v/>
      </c>
      <c r="U3522" s="29" t="str">
        <f aca="false">IF(AND($S3522="VENCIDO",$K3522="KG",OR(Painel!$B$5="(Todos)",A3522=Painel!$B$5)*OR(Painel!$E$5="(Todos)",P3522=Painel!$E$5)),$J3522+ROW()/10000000,"")</f>
        <v/>
      </c>
    </row>
    <row r="3523" customFormat="false" ht="15" hidden="false" customHeight="false" outlineLevel="0" collapsed="false">
      <c r="A3523" s="29" t="s">
        <v>55</v>
      </c>
      <c r="B3523" s="29" t="s">
        <v>6212</v>
      </c>
      <c r="C3523" s="29" t="s">
        <v>596</v>
      </c>
      <c r="D3523" s="29" t="s">
        <v>6517</v>
      </c>
      <c r="E3523" s="29" t="n">
        <v>377</v>
      </c>
      <c r="F3523" s="29" t="s">
        <v>189</v>
      </c>
      <c r="G3523" s="29" t="s">
        <v>6518</v>
      </c>
      <c r="H3523" s="30" t="n">
        <v>12</v>
      </c>
      <c r="I3523" s="31" t="n">
        <v>46261</v>
      </c>
      <c r="J3523" s="30" t="n">
        <v>12</v>
      </c>
      <c r="K3523" s="29" t="s">
        <v>120</v>
      </c>
      <c r="L3523" s="29" t="s">
        <v>938</v>
      </c>
      <c r="M3523" s="29"/>
      <c r="N3523" s="29" t="s">
        <v>122</v>
      </c>
      <c r="O3523" s="31" t="n">
        <v>46375</v>
      </c>
      <c r="P3523" s="29" t="s">
        <v>123</v>
      </c>
      <c r="Q3523" s="29" t="n">
        <f aca="false">IFERROR(VALUE(L3523),"")</f>
        <v>24</v>
      </c>
      <c r="R3523" s="29" t="n">
        <f aca="true">IF(O3523="","",O3523-TODAY())</f>
        <v>90</v>
      </c>
      <c r="S3523" s="29" t="str">
        <f aca="false">IF(C3523="&lt;&lt; vazio &gt;&gt;","VAZIA",IF(AND(O3523&lt;&gt;"",R3523&lt;0),"VENCIDO",IF(AND(O3523&lt;&gt;"",R3523&lt;=Parametros!$B$10),"PRÓX. VENCIMENTO",IF(F3523="Q","QUALIDADE",IF(F3523="S","BLOQUEADO",IF(F3523="R","RESTRITO/DEVOLUÇÃO",IF(OR(N3523="QUAR",N3523="QRES"),"QUARENTENA",IF(OR(B3523="DESCARTE",B3523="DEVOLUÇÃO"),"DESCARTE/DEVOLUÇÃO",IF(AND(D3523="",K3523&lt;&gt;""),"SEM LOTE",IF(AND(Q3523&lt;&gt;"",Q3523&gt;=Parametros!$B$11),"PARADO/SEM GIRO","OK"))))))))))</f>
        <v>RESTRITO/DEVOLUÇÃO</v>
      </c>
      <c r="T3523" s="29" t="str">
        <f aca="false">IF(AND($S3523="PARADO/SEM GIRO",$K3523="KG",OR(Painel!$B$5="(Todos)",A3523=Painel!$B$5)*OR(Painel!$E$5="(Todos)",P3523=Painel!$E$5)),$J3523+ROW()/10000000,"")</f>
        <v/>
      </c>
      <c r="U3523" s="29" t="str">
        <f aca="false">IF(AND($S3523="VENCIDO",$K3523="KG",OR(Painel!$B$5="(Todos)",A3523=Painel!$B$5)*OR(Painel!$E$5="(Todos)",P3523=Painel!$E$5)),$J3523+ROW()/10000000,"")</f>
        <v/>
      </c>
    </row>
    <row r="3524" customFormat="false" ht="15" hidden="false" customHeight="false" outlineLevel="0" collapsed="false">
      <c r="A3524" s="29" t="s">
        <v>55</v>
      </c>
      <c r="B3524" s="29" t="s">
        <v>6212</v>
      </c>
      <c r="C3524" s="29" t="s">
        <v>596</v>
      </c>
      <c r="D3524" s="29" t="s">
        <v>6519</v>
      </c>
      <c r="E3524" s="29" t="n">
        <v>377</v>
      </c>
      <c r="F3524" s="29" t="s">
        <v>189</v>
      </c>
      <c r="G3524" s="29" t="s">
        <v>6520</v>
      </c>
      <c r="H3524" s="30" t="n">
        <v>72</v>
      </c>
      <c r="I3524" s="31" t="n">
        <v>46261</v>
      </c>
      <c r="J3524" s="30" t="n">
        <v>72</v>
      </c>
      <c r="K3524" s="29" t="s">
        <v>120</v>
      </c>
      <c r="L3524" s="29" t="s">
        <v>938</v>
      </c>
      <c r="M3524" s="29"/>
      <c r="N3524" s="29" t="s">
        <v>122</v>
      </c>
      <c r="O3524" s="31" t="n">
        <v>46512</v>
      </c>
      <c r="P3524" s="29" t="s">
        <v>123</v>
      </c>
      <c r="Q3524" s="29" t="n">
        <f aca="false">IFERROR(VALUE(L3524),"")</f>
        <v>24</v>
      </c>
      <c r="R3524" s="29" t="n">
        <f aca="true">IF(O3524="","",O3524-TODAY())</f>
        <v>227</v>
      </c>
      <c r="S3524" s="29" t="str">
        <f aca="false">IF(C3524="&lt;&lt; vazio &gt;&gt;","VAZIA",IF(AND(O3524&lt;&gt;"",R3524&lt;0),"VENCIDO",IF(AND(O3524&lt;&gt;"",R3524&lt;=Parametros!$B$10),"PRÓX. VENCIMENTO",IF(F3524="Q","QUALIDADE",IF(F3524="S","BLOQUEADO",IF(F3524="R","RESTRITO/DEVOLUÇÃO",IF(OR(N3524="QUAR",N3524="QRES"),"QUARENTENA",IF(OR(B3524="DESCARTE",B3524="DEVOLUÇÃO"),"DESCARTE/DEVOLUÇÃO",IF(AND(D3524="",K3524&lt;&gt;""),"SEM LOTE",IF(AND(Q3524&lt;&gt;"",Q3524&gt;=Parametros!$B$11),"PARADO/SEM GIRO","OK"))))))))))</f>
        <v>RESTRITO/DEVOLUÇÃO</v>
      </c>
      <c r="T3524" s="29" t="str">
        <f aca="false">IF(AND($S3524="PARADO/SEM GIRO",$K3524="KG",OR(Painel!$B$5="(Todos)",A3524=Painel!$B$5)*OR(Painel!$E$5="(Todos)",P3524=Painel!$E$5)),$J3524+ROW()/10000000,"")</f>
        <v/>
      </c>
      <c r="U3524" s="29" t="str">
        <f aca="false">IF(AND($S3524="VENCIDO",$K3524="KG",OR(Painel!$B$5="(Todos)",A3524=Painel!$B$5)*OR(Painel!$E$5="(Todos)",P3524=Painel!$E$5)),$J3524+ROW()/10000000,"")</f>
        <v/>
      </c>
    </row>
    <row r="3525" customFormat="false" ht="15" hidden="false" customHeight="false" outlineLevel="0" collapsed="false">
      <c r="A3525" s="29" t="s">
        <v>55</v>
      </c>
      <c r="B3525" s="29" t="s">
        <v>6212</v>
      </c>
      <c r="C3525" s="29" t="s">
        <v>369</v>
      </c>
      <c r="D3525" s="29" t="s">
        <v>6521</v>
      </c>
      <c r="E3525" s="29" t="n">
        <v>377</v>
      </c>
      <c r="F3525" s="29" t="s">
        <v>137</v>
      </c>
      <c r="G3525" s="29" t="s">
        <v>6522</v>
      </c>
      <c r="H3525" s="30" t="n">
        <v>40.4</v>
      </c>
      <c r="I3525" s="31" t="n">
        <v>46241</v>
      </c>
      <c r="J3525" s="30" t="n">
        <v>40.4</v>
      </c>
      <c r="K3525" s="29" t="s">
        <v>120</v>
      </c>
      <c r="L3525" s="29" t="s">
        <v>4450</v>
      </c>
      <c r="M3525" s="29"/>
      <c r="N3525" s="29" t="s">
        <v>122</v>
      </c>
      <c r="O3525" s="31" t="n">
        <v>46196</v>
      </c>
      <c r="P3525" s="29" t="s">
        <v>123</v>
      </c>
      <c r="Q3525" s="29" t="n">
        <f aca="false">IFERROR(VALUE(L3525),"")</f>
        <v>44</v>
      </c>
      <c r="R3525" s="29" t="n">
        <f aca="true">IF(O3525="","",O3525-TODAY())</f>
        <v>-89</v>
      </c>
      <c r="S3525" s="29" t="str">
        <f aca="false">IF(C3525="&lt;&lt; vazio &gt;&gt;","VAZIA",IF(AND(O3525&lt;&gt;"",R3525&lt;0),"VENCIDO",IF(AND(O3525&lt;&gt;"",R3525&lt;=Parametros!$B$10),"PRÓX. VENCIMENTO",IF(F3525="Q","QUALIDADE",IF(F3525="S","BLOQUEADO",IF(F3525="R","RESTRITO/DEVOLUÇÃO",IF(OR(N3525="QUAR",N3525="QRES"),"QUARENTENA",IF(OR(B3525="DESCARTE",B3525="DEVOLUÇÃO"),"DESCARTE/DEVOLUÇÃO",IF(AND(D3525="",K3525&lt;&gt;""),"SEM LOTE",IF(AND(Q3525&lt;&gt;"",Q3525&gt;=Parametros!$B$11),"PARADO/SEM GIRO","OK"))))))))))</f>
        <v>VENCIDO</v>
      </c>
      <c r="T3525" s="29" t="str">
        <f aca="false">IF(AND($S3525="PARADO/SEM GIRO",$K3525="KG",OR(Painel!$B$5="(Todos)",A3525=Painel!$B$5)*OR(Painel!$E$5="(Todos)",P3525=Painel!$E$5)),$J3525+ROW()/10000000,"")</f>
        <v/>
      </c>
      <c r="U3525" s="29" t="n">
        <f aca="false">IF(AND($S3525="VENCIDO",$K3525="KG",OR(Painel!$B$5="(Todos)",A3525=Painel!$B$5)*OR(Painel!$E$5="(Todos)",P3525=Painel!$E$5)),$J3525+ROW()/10000000,"")</f>
        <v>40.4003525</v>
      </c>
    </row>
    <row r="3526" customFormat="false" ht="15" hidden="false" customHeight="false" outlineLevel="0" collapsed="false">
      <c r="A3526" s="29" t="s">
        <v>55</v>
      </c>
      <c r="B3526" s="29" t="s">
        <v>6212</v>
      </c>
      <c r="C3526" s="29" t="s">
        <v>369</v>
      </c>
      <c r="D3526" s="29" t="s">
        <v>6523</v>
      </c>
      <c r="E3526" s="29" t="n">
        <v>377</v>
      </c>
      <c r="F3526" s="29" t="s">
        <v>189</v>
      </c>
      <c r="G3526" s="29" t="s">
        <v>6524</v>
      </c>
      <c r="H3526" s="30" t="n">
        <v>20.2</v>
      </c>
      <c r="I3526" s="31" t="n">
        <v>46261</v>
      </c>
      <c r="J3526" s="30" t="n">
        <v>20.2</v>
      </c>
      <c r="K3526" s="29" t="s">
        <v>120</v>
      </c>
      <c r="L3526" s="29" t="s">
        <v>938</v>
      </c>
      <c r="M3526" s="29"/>
      <c r="N3526" s="29" t="s">
        <v>122</v>
      </c>
      <c r="O3526" s="31" t="n">
        <v>46539</v>
      </c>
      <c r="P3526" s="29" t="s">
        <v>123</v>
      </c>
      <c r="Q3526" s="29" t="n">
        <f aca="false">IFERROR(VALUE(L3526),"")</f>
        <v>24</v>
      </c>
      <c r="R3526" s="29" t="n">
        <f aca="true">IF(O3526="","",O3526-TODAY())</f>
        <v>254</v>
      </c>
      <c r="S3526" s="29" t="str">
        <f aca="false">IF(C3526="&lt;&lt; vazio &gt;&gt;","VAZIA",IF(AND(O3526&lt;&gt;"",R3526&lt;0),"VENCIDO",IF(AND(O3526&lt;&gt;"",R3526&lt;=Parametros!$B$10),"PRÓX. VENCIMENTO",IF(F3526="Q","QUALIDADE",IF(F3526="S","BLOQUEADO",IF(F3526="R","RESTRITO/DEVOLUÇÃO",IF(OR(N3526="QUAR",N3526="QRES"),"QUARENTENA",IF(OR(B3526="DESCARTE",B3526="DEVOLUÇÃO"),"DESCARTE/DEVOLUÇÃO",IF(AND(D3526="",K3526&lt;&gt;""),"SEM LOTE",IF(AND(Q3526&lt;&gt;"",Q3526&gt;=Parametros!$B$11),"PARADO/SEM GIRO","OK"))))))))))</f>
        <v>RESTRITO/DEVOLUÇÃO</v>
      </c>
      <c r="T3526" s="29" t="str">
        <f aca="false">IF(AND($S3526="PARADO/SEM GIRO",$K3526="KG",OR(Painel!$B$5="(Todos)",A3526=Painel!$B$5)*OR(Painel!$E$5="(Todos)",P3526=Painel!$E$5)),$J3526+ROW()/10000000,"")</f>
        <v/>
      </c>
      <c r="U3526" s="29" t="str">
        <f aca="false">IF(AND($S3526="VENCIDO",$K3526="KG",OR(Painel!$B$5="(Todos)",A3526=Painel!$B$5)*OR(Painel!$E$5="(Todos)",P3526=Painel!$E$5)),$J3526+ROW()/10000000,"")</f>
        <v/>
      </c>
    </row>
    <row r="3527" customFormat="false" ht="15" hidden="false" customHeight="false" outlineLevel="0" collapsed="false">
      <c r="A3527" s="29" t="s">
        <v>55</v>
      </c>
      <c r="B3527" s="29" t="s">
        <v>6212</v>
      </c>
      <c r="C3527" s="29" t="s">
        <v>369</v>
      </c>
      <c r="D3527" s="29" t="s">
        <v>5146</v>
      </c>
      <c r="E3527" s="29" t="n">
        <v>377</v>
      </c>
      <c r="F3527" s="29" t="s">
        <v>189</v>
      </c>
      <c r="G3527" s="29" t="s">
        <v>6525</v>
      </c>
      <c r="H3527" s="30" t="n">
        <v>50.5</v>
      </c>
      <c r="I3527" s="31" t="n">
        <v>46261</v>
      </c>
      <c r="J3527" s="30" t="n">
        <v>50.5</v>
      </c>
      <c r="K3527" s="29" t="s">
        <v>120</v>
      </c>
      <c r="L3527" s="29" t="s">
        <v>938</v>
      </c>
      <c r="M3527" s="29"/>
      <c r="N3527" s="29" t="s">
        <v>122</v>
      </c>
      <c r="O3527" s="31" t="n">
        <v>46577</v>
      </c>
      <c r="P3527" s="29" t="s">
        <v>123</v>
      </c>
      <c r="Q3527" s="29" t="n">
        <f aca="false">IFERROR(VALUE(L3527),"")</f>
        <v>24</v>
      </c>
      <c r="R3527" s="29" t="n">
        <f aca="true">IF(O3527="","",O3527-TODAY())</f>
        <v>292</v>
      </c>
      <c r="S3527" s="29" t="str">
        <f aca="false">IF(C3527="&lt;&lt; vazio &gt;&gt;","VAZIA",IF(AND(O3527&lt;&gt;"",R3527&lt;0),"VENCIDO",IF(AND(O3527&lt;&gt;"",R3527&lt;=Parametros!$B$10),"PRÓX. VENCIMENTO",IF(F3527="Q","QUALIDADE",IF(F3527="S","BLOQUEADO",IF(F3527="R","RESTRITO/DEVOLUÇÃO",IF(OR(N3527="QUAR",N3527="QRES"),"QUARENTENA",IF(OR(B3527="DESCARTE",B3527="DEVOLUÇÃO"),"DESCARTE/DEVOLUÇÃO",IF(AND(D3527="",K3527&lt;&gt;""),"SEM LOTE",IF(AND(Q3527&lt;&gt;"",Q3527&gt;=Parametros!$B$11),"PARADO/SEM GIRO","OK"))))))))))</f>
        <v>RESTRITO/DEVOLUÇÃO</v>
      </c>
      <c r="T3527" s="29" t="str">
        <f aca="false">IF(AND($S3527="PARADO/SEM GIRO",$K3527="KG",OR(Painel!$B$5="(Todos)",A3527=Painel!$B$5)*OR(Painel!$E$5="(Todos)",P3527=Painel!$E$5)),$J3527+ROW()/10000000,"")</f>
        <v/>
      </c>
      <c r="U3527" s="29" t="str">
        <f aca="false">IF(AND($S3527="VENCIDO",$K3527="KG",OR(Painel!$B$5="(Todos)",A3527=Painel!$B$5)*OR(Painel!$E$5="(Todos)",P3527=Painel!$E$5)),$J3527+ROW()/10000000,"")</f>
        <v/>
      </c>
    </row>
    <row r="3528" customFormat="false" ht="15" hidden="false" customHeight="false" outlineLevel="0" collapsed="false">
      <c r="A3528" s="29" t="s">
        <v>55</v>
      </c>
      <c r="B3528" s="29" t="s">
        <v>6212</v>
      </c>
      <c r="C3528" s="29" t="s">
        <v>369</v>
      </c>
      <c r="D3528" s="29" t="s">
        <v>5146</v>
      </c>
      <c r="E3528" s="29" t="n">
        <v>377</v>
      </c>
      <c r="F3528" s="29" t="s">
        <v>137</v>
      </c>
      <c r="G3528" s="29" t="s">
        <v>6526</v>
      </c>
      <c r="H3528" s="30" t="n">
        <v>2.02</v>
      </c>
      <c r="I3528" s="31" t="n">
        <v>46241</v>
      </c>
      <c r="J3528" s="30" t="n">
        <v>2.02</v>
      </c>
      <c r="K3528" s="29" t="s">
        <v>120</v>
      </c>
      <c r="L3528" s="29" t="s">
        <v>4450</v>
      </c>
      <c r="M3528" s="29"/>
      <c r="N3528" s="29" t="s">
        <v>122</v>
      </c>
      <c r="O3528" s="31" t="n">
        <v>46577</v>
      </c>
      <c r="P3528" s="29" t="s">
        <v>123</v>
      </c>
      <c r="Q3528" s="29" t="n">
        <f aca="false">IFERROR(VALUE(L3528),"")</f>
        <v>44</v>
      </c>
      <c r="R3528" s="29" t="n">
        <f aca="true">IF(O3528="","",O3528-TODAY())</f>
        <v>292</v>
      </c>
      <c r="S3528" s="29" t="str">
        <f aca="false">IF(C3528="&lt;&lt; vazio &gt;&gt;","VAZIA",IF(AND(O3528&lt;&gt;"",R3528&lt;0),"VENCIDO",IF(AND(O3528&lt;&gt;"",R3528&lt;=Parametros!$B$10),"PRÓX. VENCIMENTO",IF(F3528="Q","QUALIDADE",IF(F3528="S","BLOQUEADO",IF(F3528="R","RESTRITO/DEVOLUÇÃO",IF(OR(N3528="QUAR",N3528="QRES"),"QUARENTENA",IF(OR(B3528="DESCARTE",B3528="DEVOLUÇÃO"),"DESCARTE/DEVOLUÇÃO",IF(AND(D3528="",K3528&lt;&gt;""),"SEM LOTE",IF(AND(Q3528&lt;&gt;"",Q3528&gt;=Parametros!$B$11),"PARADO/SEM GIRO","OK"))))))))))</f>
        <v>BLOQUEADO</v>
      </c>
      <c r="T3528" s="29" t="str">
        <f aca="false">IF(AND($S3528="PARADO/SEM GIRO",$K3528="KG",OR(Painel!$B$5="(Todos)",A3528=Painel!$B$5)*OR(Painel!$E$5="(Todos)",P3528=Painel!$E$5)),$J3528+ROW()/10000000,"")</f>
        <v/>
      </c>
      <c r="U3528" s="29" t="str">
        <f aca="false">IF(AND($S3528="VENCIDO",$K3528="KG",OR(Painel!$B$5="(Todos)",A3528=Painel!$B$5)*OR(Painel!$E$5="(Todos)",P3528=Painel!$E$5)),$J3528+ROW()/10000000,"")</f>
        <v/>
      </c>
    </row>
    <row r="3529" customFormat="false" ht="15" hidden="false" customHeight="false" outlineLevel="0" collapsed="false">
      <c r="A3529" s="29" t="s">
        <v>55</v>
      </c>
      <c r="B3529" s="29" t="s">
        <v>6212</v>
      </c>
      <c r="C3529" s="29" t="s">
        <v>369</v>
      </c>
      <c r="D3529" s="29" t="s">
        <v>6527</v>
      </c>
      <c r="E3529" s="29" t="n">
        <v>377</v>
      </c>
      <c r="F3529" s="29" t="s">
        <v>189</v>
      </c>
      <c r="G3529" s="29" t="s">
        <v>6528</v>
      </c>
      <c r="H3529" s="30" t="n">
        <v>505</v>
      </c>
      <c r="I3529" s="31" t="n">
        <v>46261</v>
      </c>
      <c r="J3529" s="30" t="n">
        <v>505</v>
      </c>
      <c r="K3529" s="29" t="s">
        <v>120</v>
      </c>
      <c r="L3529" s="29" t="s">
        <v>938</v>
      </c>
      <c r="M3529" s="29"/>
      <c r="N3529" s="29" t="s">
        <v>122</v>
      </c>
      <c r="O3529" s="31" t="n">
        <v>46625</v>
      </c>
      <c r="P3529" s="29" t="s">
        <v>123</v>
      </c>
      <c r="Q3529" s="29" t="n">
        <f aca="false">IFERROR(VALUE(L3529),"")</f>
        <v>24</v>
      </c>
      <c r="R3529" s="29" t="n">
        <f aca="true">IF(O3529="","",O3529-TODAY())</f>
        <v>340</v>
      </c>
      <c r="S3529" s="29" t="str">
        <f aca="false">IF(C3529="&lt;&lt; vazio &gt;&gt;","VAZIA",IF(AND(O3529&lt;&gt;"",R3529&lt;0),"VENCIDO",IF(AND(O3529&lt;&gt;"",R3529&lt;=Parametros!$B$10),"PRÓX. VENCIMENTO",IF(F3529="Q","QUALIDADE",IF(F3529="S","BLOQUEADO",IF(F3529="R","RESTRITO/DEVOLUÇÃO",IF(OR(N3529="QUAR",N3529="QRES"),"QUARENTENA",IF(OR(B3529="DESCARTE",B3529="DEVOLUÇÃO"),"DESCARTE/DEVOLUÇÃO",IF(AND(D3529="",K3529&lt;&gt;""),"SEM LOTE",IF(AND(Q3529&lt;&gt;"",Q3529&gt;=Parametros!$B$11),"PARADO/SEM GIRO","OK"))))))))))</f>
        <v>RESTRITO/DEVOLUÇÃO</v>
      </c>
      <c r="T3529" s="29" t="str">
        <f aca="false">IF(AND($S3529="PARADO/SEM GIRO",$K3529="KG",OR(Painel!$B$5="(Todos)",A3529=Painel!$B$5)*OR(Painel!$E$5="(Todos)",P3529=Painel!$E$5)),$J3529+ROW()/10000000,"")</f>
        <v/>
      </c>
      <c r="U3529" s="29" t="str">
        <f aca="false">IF(AND($S3529="VENCIDO",$K3529="KG",OR(Painel!$B$5="(Todos)",A3529=Painel!$B$5)*OR(Painel!$E$5="(Todos)",P3529=Painel!$E$5)),$J3529+ROW()/10000000,"")</f>
        <v/>
      </c>
    </row>
    <row r="3530" customFormat="false" ht="15" hidden="false" customHeight="false" outlineLevel="0" collapsed="false">
      <c r="A3530" s="29" t="s">
        <v>55</v>
      </c>
      <c r="B3530" s="29" t="s">
        <v>6212</v>
      </c>
      <c r="C3530" s="29" t="s">
        <v>369</v>
      </c>
      <c r="D3530" s="29" t="s">
        <v>5150</v>
      </c>
      <c r="E3530" s="29" t="n">
        <v>377</v>
      </c>
      <c r="F3530" s="29" t="s">
        <v>189</v>
      </c>
      <c r="G3530" s="29" t="s">
        <v>6529</v>
      </c>
      <c r="H3530" s="30" t="n">
        <v>151.5</v>
      </c>
      <c r="I3530" s="31" t="n">
        <v>46261</v>
      </c>
      <c r="J3530" s="30" t="n">
        <v>151.5</v>
      </c>
      <c r="K3530" s="29" t="s">
        <v>120</v>
      </c>
      <c r="L3530" s="29" t="s">
        <v>938</v>
      </c>
      <c r="M3530" s="29"/>
      <c r="N3530" s="29" t="s">
        <v>122</v>
      </c>
      <c r="O3530" s="31" t="n">
        <v>46626</v>
      </c>
      <c r="P3530" s="29" t="s">
        <v>123</v>
      </c>
      <c r="Q3530" s="29" t="n">
        <f aca="false">IFERROR(VALUE(L3530),"")</f>
        <v>24</v>
      </c>
      <c r="R3530" s="29" t="n">
        <f aca="true">IF(O3530="","",O3530-TODAY())</f>
        <v>341</v>
      </c>
      <c r="S3530" s="29" t="str">
        <f aca="false">IF(C3530="&lt;&lt; vazio &gt;&gt;","VAZIA",IF(AND(O3530&lt;&gt;"",R3530&lt;0),"VENCIDO",IF(AND(O3530&lt;&gt;"",R3530&lt;=Parametros!$B$10),"PRÓX. VENCIMENTO",IF(F3530="Q","QUALIDADE",IF(F3530="S","BLOQUEADO",IF(F3530="R","RESTRITO/DEVOLUÇÃO",IF(OR(N3530="QUAR",N3530="QRES"),"QUARENTENA",IF(OR(B3530="DESCARTE",B3530="DEVOLUÇÃO"),"DESCARTE/DEVOLUÇÃO",IF(AND(D3530="",K3530&lt;&gt;""),"SEM LOTE",IF(AND(Q3530&lt;&gt;"",Q3530&gt;=Parametros!$B$11),"PARADO/SEM GIRO","OK"))))))))))</f>
        <v>RESTRITO/DEVOLUÇÃO</v>
      </c>
      <c r="T3530" s="29" t="str">
        <f aca="false">IF(AND($S3530="PARADO/SEM GIRO",$K3530="KG",OR(Painel!$B$5="(Todos)",A3530=Painel!$B$5)*OR(Painel!$E$5="(Todos)",P3530=Painel!$E$5)),$J3530+ROW()/10000000,"")</f>
        <v/>
      </c>
      <c r="U3530" s="29" t="str">
        <f aca="false">IF(AND($S3530="VENCIDO",$K3530="KG",OR(Painel!$B$5="(Todos)",A3530=Painel!$B$5)*OR(Painel!$E$5="(Todos)",P3530=Painel!$E$5)),$J3530+ROW()/10000000,"")</f>
        <v/>
      </c>
    </row>
    <row r="3531" customFormat="false" ht="15" hidden="false" customHeight="false" outlineLevel="0" collapsed="false">
      <c r="A3531" s="29" t="s">
        <v>55</v>
      </c>
      <c r="B3531" s="29" t="s">
        <v>6212</v>
      </c>
      <c r="C3531" s="29" t="s">
        <v>369</v>
      </c>
      <c r="D3531" s="29" t="s">
        <v>5152</v>
      </c>
      <c r="E3531" s="29" t="n">
        <v>377</v>
      </c>
      <c r="F3531" s="29" t="s">
        <v>189</v>
      </c>
      <c r="G3531" s="29" t="s">
        <v>6530</v>
      </c>
      <c r="H3531" s="30" t="n">
        <v>555.5</v>
      </c>
      <c r="I3531" s="31" t="n">
        <v>46261</v>
      </c>
      <c r="J3531" s="30" t="n">
        <v>555.5</v>
      </c>
      <c r="K3531" s="29" t="s">
        <v>120</v>
      </c>
      <c r="L3531" s="29" t="s">
        <v>938</v>
      </c>
      <c r="M3531" s="29"/>
      <c r="N3531" s="29" t="s">
        <v>122</v>
      </c>
      <c r="O3531" s="31" t="n">
        <v>46627</v>
      </c>
      <c r="P3531" s="29" t="s">
        <v>123</v>
      </c>
      <c r="Q3531" s="29" t="n">
        <f aca="false">IFERROR(VALUE(L3531),"")</f>
        <v>24</v>
      </c>
      <c r="R3531" s="29" t="n">
        <f aca="true">IF(O3531="","",O3531-TODAY())</f>
        <v>342</v>
      </c>
      <c r="S3531" s="29" t="str">
        <f aca="false">IF(C3531="&lt;&lt; vazio &gt;&gt;","VAZIA",IF(AND(O3531&lt;&gt;"",R3531&lt;0),"VENCIDO",IF(AND(O3531&lt;&gt;"",R3531&lt;=Parametros!$B$10),"PRÓX. VENCIMENTO",IF(F3531="Q","QUALIDADE",IF(F3531="S","BLOQUEADO",IF(F3531="R","RESTRITO/DEVOLUÇÃO",IF(OR(N3531="QUAR",N3531="QRES"),"QUARENTENA",IF(OR(B3531="DESCARTE",B3531="DEVOLUÇÃO"),"DESCARTE/DEVOLUÇÃO",IF(AND(D3531="",K3531&lt;&gt;""),"SEM LOTE",IF(AND(Q3531&lt;&gt;"",Q3531&gt;=Parametros!$B$11),"PARADO/SEM GIRO","OK"))))))))))</f>
        <v>RESTRITO/DEVOLUÇÃO</v>
      </c>
      <c r="T3531" s="29" t="str">
        <f aca="false">IF(AND($S3531="PARADO/SEM GIRO",$K3531="KG",OR(Painel!$B$5="(Todos)",A3531=Painel!$B$5)*OR(Painel!$E$5="(Todos)",P3531=Painel!$E$5)),$J3531+ROW()/10000000,"")</f>
        <v/>
      </c>
      <c r="U3531" s="29" t="str">
        <f aca="false">IF(AND($S3531="VENCIDO",$K3531="KG",OR(Painel!$B$5="(Todos)",A3531=Painel!$B$5)*OR(Painel!$E$5="(Todos)",P3531=Painel!$E$5)),$J3531+ROW()/10000000,"")</f>
        <v/>
      </c>
    </row>
    <row r="3532" customFormat="false" ht="15" hidden="false" customHeight="false" outlineLevel="0" collapsed="false">
      <c r="A3532" s="29" t="s">
        <v>55</v>
      </c>
      <c r="B3532" s="29" t="s">
        <v>6212</v>
      </c>
      <c r="C3532" s="29" t="s">
        <v>159</v>
      </c>
      <c r="D3532" s="29" t="s">
        <v>6531</v>
      </c>
      <c r="E3532" s="29" t="n">
        <v>377</v>
      </c>
      <c r="F3532" s="29" t="s">
        <v>189</v>
      </c>
      <c r="G3532" s="29" t="s">
        <v>6532</v>
      </c>
      <c r="H3532" s="30" t="n">
        <v>21</v>
      </c>
      <c r="I3532" s="31" t="n">
        <v>46261</v>
      </c>
      <c r="J3532" s="30" t="n">
        <v>21</v>
      </c>
      <c r="K3532" s="29" t="s">
        <v>120</v>
      </c>
      <c r="L3532" s="29" t="s">
        <v>938</v>
      </c>
      <c r="M3532" s="29"/>
      <c r="N3532" s="29" t="s">
        <v>122</v>
      </c>
      <c r="O3532" s="31" t="n">
        <v>46608</v>
      </c>
      <c r="P3532" s="29" t="s">
        <v>123</v>
      </c>
      <c r="Q3532" s="29" t="n">
        <f aca="false">IFERROR(VALUE(L3532),"")</f>
        <v>24</v>
      </c>
      <c r="R3532" s="29" t="n">
        <f aca="true">IF(O3532="","",O3532-TODAY())</f>
        <v>323</v>
      </c>
      <c r="S3532" s="29" t="str">
        <f aca="false">IF(C3532="&lt;&lt; vazio &gt;&gt;","VAZIA",IF(AND(O3532&lt;&gt;"",R3532&lt;0),"VENCIDO",IF(AND(O3532&lt;&gt;"",R3532&lt;=Parametros!$B$10),"PRÓX. VENCIMENTO",IF(F3532="Q","QUALIDADE",IF(F3532="S","BLOQUEADO",IF(F3532="R","RESTRITO/DEVOLUÇÃO",IF(OR(N3532="QUAR",N3532="QRES"),"QUARENTENA",IF(OR(B3532="DESCARTE",B3532="DEVOLUÇÃO"),"DESCARTE/DEVOLUÇÃO",IF(AND(D3532="",K3532&lt;&gt;""),"SEM LOTE",IF(AND(Q3532&lt;&gt;"",Q3532&gt;=Parametros!$B$11),"PARADO/SEM GIRO","OK"))))))))))</f>
        <v>RESTRITO/DEVOLUÇÃO</v>
      </c>
      <c r="T3532" s="29" t="str">
        <f aca="false">IF(AND($S3532="PARADO/SEM GIRO",$K3532="KG",OR(Painel!$B$5="(Todos)",A3532=Painel!$B$5)*OR(Painel!$E$5="(Todos)",P3532=Painel!$E$5)),$J3532+ROW()/10000000,"")</f>
        <v/>
      </c>
      <c r="U3532" s="29" t="str">
        <f aca="false">IF(AND($S3532="VENCIDO",$K3532="KG",OR(Painel!$B$5="(Todos)",A3532=Painel!$B$5)*OR(Painel!$E$5="(Todos)",P3532=Painel!$E$5)),$J3532+ROW()/10000000,"")</f>
        <v/>
      </c>
    </row>
    <row r="3533" customFormat="false" ht="15" hidden="false" customHeight="false" outlineLevel="0" collapsed="false">
      <c r="A3533" s="29" t="s">
        <v>55</v>
      </c>
      <c r="B3533" s="29" t="s">
        <v>6212</v>
      </c>
      <c r="C3533" s="29" t="s">
        <v>159</v>
      </c>
      <c r="D3533" s="29" t="s">
        <v>160</v>
      </c>
      <c r="E3533" s="29" t="n">
        <v>377</v>
      </c>
      <c r="F3533" s="29" t="s">
        <v>137</v>
      </c>
      <c r="G3533" s="29" t="s">
        <v>6533</v>
      </c>
      <c r="H3533" s="30" t="n">
        <v>52.5</v>
      </c>
      <c r="I3533" s="31" t="n">
        <v>46241</v>
      </c>
      <c r="J3533" s="30" t="n">
        <v>52.5</v>
      </c>
      <c r="K3533" s="29" t="s">
        <v>120</v>
      </c>
      <c r="L3533" s="29" t="s">
        <v>4450</v>
      </c>
      <c r="M3533" s="29"/>
      <c r="N3533" s="29" t="s">
        <v>122</v>
      </c>
      <c r="O3533" s="31" t="n">
        <v>46662</v>
      </c>
      <c r="P3533" s="29" t="s">
        <v>123</v>
      </c>
      <c r="Q3533" s="29" t="n">
        <f aca="false">IFERROR(VALUE(L3533),"")</f>
        <v>44</v>
      </c>
      <c r="R3533" s="29" t="n">
        <f aca="true">IF(O3533="","",O3533-TODAY())</f>
        <v>377</v>
      </c>
      <c r="S3533" s="29" t="str">
        <f aca="false">IF(C3533="&lt;&lt; vazio &gt;&gt;","VAZIA",IF(AND(O3533&lt;&gt;"",R3533&lt;0),"VENCIDO",IF(AND(O3533&lt;&gt;"",R3533&lt;=Parametros!$B$10),"PRÓX. VENCIMENTO",IF(F3533="Q","QUALIDADE",IF(F3533="S","BLOQUEADO",IF(F3533="R","RESTRITO/DEVOLUÇÃO",IF(OR(N3533="QUAR",N3533="QRES"),"QUARENTENA",IF(OR(B3533="DESCARTE",B3533="DEVOLUÇÃO"),"DESCARTE/DEVOLUÇÃO",IF(AND(D3533="",K3533&lt;&gt;""),"SEM LOTE",IF(AND(Q3533&lt;&gt;"",Q3533&gt;=Parametros!$B$11),"PARADO/SEM GIRO","OK"))))))))))</f>
        <v>BLOQUEADO</v>
      </c>
      <c r="T3533" s="29" t="str">
        <f aca="false">IF(AND($S3533="PARADO/SEM GIRO",$K3533="KG",OR(Painel!$B$5="(Todos)",A3533=Painel!$B$5)*OR(Painel!$E$5="(Todos)",P3533=Painel!$E$5)),$J3533+ROW()/10000000,"")</f>
        <v/>
      </c>
      <c r="U3533" s="29" t="str">
        <f aca="false">IF(AND($S3533="VENCIDO",$K3533="KG",OR(Painel!$B$5="(Todos)",A3533=Painel!$B$5)*OR(Painel!$E$5="(Todos)",P3533=Painel!$E$5)),$J3533+ROW()/10000000,"")</f>
        <v/>
      </c>
    </row>
    <row r="3534" customFormat="false" ht="15" hidden="false" customHeight="false" outlineLevel="0" collapsed="false">
      <c r="A3534" s="29" t="s">
        <v>55</v>
      </c>
      <c r="B3534" s="29" t="s">
        <v>6212</v>
      </c>
      <c r="C3534" s="29" t="s">
        <v>371</v>
      </c>
      <c r="D3534" s="29" t="s">
        <v>6534</v>
      </c>
      <c r="E3534" s="29" t="n">
        <v>377</v>
      </c>
      <c r="F3534" s="29" t="s">
        <v>189</v>
      </c>
      <c r="G3534" s="29" t="s">
        <v>6535</v>
      </c>
      <c r="H3534" s="30" t="n">
        <v>30.3</v>
      </c>
      <c r="I3534" s="31" t="n">
        <v>46261</v>
      </c>
      <c r="J3534" s="30" t="n">
        <v>30.3</v>
      </c>
      <c r="K3534" s="29" t="s">
        <v>120</v>
      </c>
      <c r="L3534" s="29" t="s">
        <v>938</v>
      </c>
      <c r="M3534" s="29"/>
      <c r="N3534" s="29" t="s">
        <v>122</v>
      </c>
      <c r="O3534" s="31" t="n">
        <v>46436</v>
      </c>
      <c r="P3534" s="29" t="s">
        <v>123</v>
      </c>
      <c r="Q3534" s="29" t="n">
        <f aca="false">IFERROR(VALUE(L3534),"")</f>
        <v>24</v>
      </c>
      <c r="R3534" s="29" t="n">
        <f aca="true">IF(O3534="","",O3534-TODAY())</f>
        <v>151</v>
      </c>
      <c r="S3534" s="29" t="str">
        <f aca="false">IF(C3534="&lt;&lt; vazio &gt;&gt;","VAZIA",IF(AND(O3534&lt;&gt;"",R3534&lt;0),"VENCIDO",IF(AND(O3534&lt;&gt;"",R3534&lt;=Parametros!$B$10),"PRÓX. VENCIMENTO",IF(F3534="Q","QUALIDADE",IF(F3534="S","BLOQUEADO",IF(F3534="R","RESTRITO/DEVOLUÇÃO",IF(OR(N3534="QUAR",N3534="QRES"),"QUARENTENA",IF(OR(B3534="DESCARTE",B3534="DEVOLUÇÃO"),"DESCARTE/DEVOLUÇÃO",IF(AND(D3534="",K3534&lt;&gt;""),"SEM LOTE",IF(AND(Q3534&lt;&gt;"",Q3534&gt;=Parametros!$B$11),"PARADO/SEM GIRO","OK"))))))))))</f>
        <v>RESTRITO/DEVOLUÇÃO</v>
      </c>
      <c r="T3534" s="29" t="str">
        <f aca="false">IF(AND($S3534="PARADO/SEM GIRO",$K3534="KG",OR(Painel!$B$5="(Todos)",A3534=Painel!$B$5)*OR(Painel!$E$5="(Todos)",P3534=Painel!$E$5)),$J3534+ROW()/10000000,"")</f>
        <v/>
      </c>
      <c r="U3534" s="29" t="str">
        <f aca="false">IF(AND($S3534="VENCIDO",$K3534="KG",OR(Painel!$B$5="(Todos)",A3534=Painel!$B$5)*OR(Painel!$E$5="(Todos)",P3534=Painel!$E$5)),$J3534+ROW()/10000000,"")</f>
        <v/>
      </c>
    </row>
    <row r="3535" customFormat="false" ht="15" hidden="false" customHeight="false" outlineLevel="0" collapsed="false">
      <c r="A3535" s="29" t="s">
        <v>55</v>
      </c>
      <c r="B3535" s="29" t="s">
        <v>6212</v>
      </c>
      <c r="C3535" s="29" t="s">
        <v>371</v>
      </c>
      <c r="D3535" s="29" t="s">
        <v>6536</v>
      </c>
      <c r="E3535" s="29" t="n">
        <v>377</v>
      </c>
      <c r="F3535" s="29" t="s">
        <v>137</v>
      </c>
      <c r="G3535" s="29" t="s">
        <v>6537</v>
      </c>
      <c r="H3535" s="30" t="n">
        <v>10.1</v>
      </c>
      <c r="I3535" s="31" t="n">
        <v>46241</v>
      </c>
      <c r="J3535" s="30" t="n">
        <v>10.1</v>
      </c>
      <c r="K3535" s="29" t="s">
        <v>120</v>
      </c>
      <c r="L3535" s="29" t="s">
        <v>4450</v>
      </c>
      <c r="M3535" s="29"/>
      <c r="N3535" s="29" t="s">
        <v>122</v>
      </c>
      <c r="O3535" s="29"/>
      <c r="P3535" s="29" t="s">
        <v>123</v>
      </c>
      <c r="Q3535" s="29" t="n">
        <f aca="false">IFERROR(VALUE(L3535),"")</f>
        <v>44</v>
      </c>
      <c r="R3535" s="29" t="str">
        <f aca="true">IF(O3535="","",O3535-TODAY())</f>
        <v/>
      </c>
      <c r="S3535" s="29" t="str">
        <f aca="false">IF(C3535="&lt;&lt; vazio &gt;&gt;","VAZIA",IF(AND(O3535&lt;&gt;"",R3535&lt;0),"VENCIDO",IF(AND(O3535&lt;&gt;"",R3535&lt;=Parametros!$B$10),"PRÓX. VENCIMENTO",IF(F3535="Q","QUALIDADE",IF(F3535="S","BLOQUEADO",IF(F3535="R","RESTRITO/DEVOLUÇÃO",IF(OR(N3535="QUAR",N3535="QRES"),"QUARENTENA",IF(OR(B3535="DESCARTE",B3535="DEVOLUÇÃO"),"DESCARTE/DEVOLUÇÃO",IF(AND(D3535="",K3535&lt;&gt;""),"SEM LOTE",IF(AND(Q3535&lt;&gt;"",Q3535&gt;=Parametros!$B$11),"PARADO/SEM GIRO","OK"))))))))))</f>
        <v>BLOQUEADO</v>
      </c>
      <c r="T3535" s="29" t="str">
        <f aca="false">IF(AND($S3535="PARADO/SEM GIRO",$K3535="KG",OR(Painel!$B$5="(Todos)",A3535=Painel!$B$5)*OR(Painel!$E$5="(Todos)",P3535=Painel!$E$5)),$J3535+ROW()/10000000,"")</f>
        <v/>
      </c>
      <c r="U3535" s="29" t="str">
        <f aca="false">IF(AND($S3535="VENCIDO",$K3535="KG",OR(Painel!$B$5="(Todos)",A3535=Painel!$B$5)*OR(Painel!$E$5="(Todos)",P3535=Painel!$E$5)),$J3535+ROW()/10000000,"")</f>
        <v/>
      </c>
    </row>
    <row r="3536" customFormat="false" ht="15" hidden="false" customHeight="false" outlineLevel="0" collapsed="false">
      <c r="A3536" s="29" t="s">
        <v>55</v>
      </c>
      <c r="B3536" s="29" t="s">
        <v>6212</v>
      </c>
      <c r="C3536" s="29" t="s">
        <v>371</v>
      </c>
      <c r="D3536" s="29" t="s">
        <v>6538</v>
      </c>
      <c r="E3536" s="29" t="n">
        <v>377</v>
      </c>
      <c r="F3536" s="29" t="s">
        <v>189</v>
      </c>
      <c r="G3536" s="29" t="s">
        <v>6539</v>
      </c>
      <c r="H3536" s="30" t="n">
        <v>4040</v>
      </c>
      <c r="I3536" s="31" t="n">
        <v>46261</v>
      </c>
      <c r="J3536" s="30" t="n">
        <v>4040</v>
      </c>
      <c r="K3536" s="29" t="s">
        <v>120</v>
      </c>
      <c r="L3536" s="29" t="s">
        <v>938</v>
      </c>
      <c r="M3536" s="29"/>
      <c r="N3536" s="29" t="s">
        <v>122</v>
      </c>
      <c r="O3536" s="31" t="n">
        <v>46546</v>
      </c>
      <c r="P3536" s="29" t="s">
        <v>123</v>
      </c>
      <c r="Q3536" s="29" t="n">
        <f aca="false">IFERROR(VALUE(L3536),"")</f>
        <v>24</v>
      </c>
      <c r="R3536" s="29" t="n">
        <f aca="true">IF(O3536="","",O3536-TODAY())</f>
        <v>261</v>
      </c>
      <c r="S3536" s="29" t="str">
        <f aca="false">IF(C3536="&lt;&lt; vazio &gt;&gt;","VAZIA",IF(AND(O3536&lt;&gt;"",R3536&lt;0),"VENCIDO",IF(AND(O3536&lt;&gt;"",R3536&lt;=Parametros!$B$10),"PRÓX. VENCIMENTO",IF(F3536="Q","QUALIDADE",IF(F3536="S","BLOQUEADO",IF(F3536="R","RESTRITO/DEVOLUÇÃO",IF(OR(N3536="QUAR",N3536="QRES"),"QUARENTENA",IF(OR(B3536="DESCARTE",B3536="DEVOLUÇÃO"),"DESCARTE/DEVOLUÇÃO",IF(AND(D3536="",K3536&lt;&gt;""),"SEM LOTE",IF(AND(Q3536&lt;&gt;"",Q3536&gt;=Parametros!$B$11),"PARADO/SEM GIRO","OK"))))))))))</f>
        <v>RESTRITO/DEVOLUÇÃO</v>
      </c>
      <c r="T3536" s="29" t="str">
        <f aca="false">IF(AND($S3536="PARADO/SEM GIRO",$K3536="KG",OR(Painel!$B$5="(Todos)",A3536=Painel!$B$5)*OR(Painel!$E$5="(Todos)",P3536=Painel!$E$5)),$J3536+ROW()/10000000,"")</f>
        <v/>
      </c>
      <c r="U3536" s="29" t="str">
        <f aca="false">IF(AND($S3536="VENCIDO",$K3536="KG",OR(Painel!$B$5="(Todos)",A3536=Painel!$B$5)*OR(Painel!$E$5="(Todos)",P3536=Painel!$E$5)),$J3536+ROW()/10000000,"")</f>
        <v/>
      </c>
    </row>
    <row r="3537" customFormat="false" ht="15" hidden="false" customHeight="false" outlineLevel="0" collapsed="false">
      <c r="A3537" s="29" t="s">
        <v>55</v>
      </c>
      <c r="B3537" s="29" t="s">
        <v>6212</v>
      </c>
      <c r="C3537" s="29" t="s">
        <v>371</v>
      </c>
      <c r="D3537" s="29" t="s">
        <v>6540</v>
      </c>
      <c r="E3537" s="29" t="n">
        <v>377</v>
      </c>
      <c r="F3537" s="29" t="s">
        <v>189</v>
      </c>
      <c r="G3537" s="29" t="s">
        <v>6541</v>
      </c>
      <c r="H3537" s="30" t="n">
        <v>323.2</v>
      </c>
      <c r="I3537" s="31" t="n">
        <v>46261</v>
      </c>
      <c r="J3537" s="30" t="n">
        <v>323.2</v>
      </c>
      <c r="K3537" s="29" t="s">
        <v>120</v>
      </c>
      <c r="L3537" s="29" t="s">
        <v>938</v>
      </c>
      <c r="M3537" s="29"/>
      <c r="N3537" s="29" t="s">
        <v>122</v>
      </c>
      <c r="O3537" s="31" t="n">
        <v>46547</v>
      </c>
      <c r="P3537" s="29" t="s">
        <v>123</v>
      </c>
      <c r="Q3537" s="29" t="n">
        <f aca="false">IFERROR(VALUE(L3537),"")</f>
        <v>24</v>
      </c>
      <c r="R3537" s="29" t="n">
        <f aca="true">IF(O3537="","",O3537-TODAY())</f>
        <v>262</v>
      </c>
      <c r="S3537" s="29" t="str">
        <f aca="false">IF(C3537="&lt;&lt; vazio &gt;&gt;","VAZIA",IF(AND(O3537&lt;&gt;"",R3537&lt;0),"VENCIDO",IF(AND(O3537&lt;&gt;"",R3537&lt;=Parametros!$B$10),"PRÓX. VENCIMENTO",IF(F3537="Q","QUALIDADE",IF(F3537="S","BLOQUEADO",IF(F3537="R","RESTRITO/DEVOLUÇÃO",IF(OR(N3537="QUAR",N3537="QRES"),"QUARENTENA",IF(OR(B3537="DESCARTE",B3537="DEVOLUÇÃO"),"DESCARTE/DEVOLUÇÃO",IF(AND(D3537="",K3537&lt;&gt;""),"SEM LOTE",IF(AND(Q3537&lt;&gt;"",Q3537&gt;=Parametros!$B$11),"PARADO/SEM GIRO","OK"))))))))))</f>
        <v>RESTRITO/DEVOLUÇÃO</v>
      </c>
      <c r="T3537" s="29" t="str">
        <f aca="false">IF(AND($S3537="PARADO/SEM GIRO",$K3537="KG",OR(Painel!$B$5="(Todos)",A3537=Painel!$B$5)*OR(Painel!$E$5="(Todos)",P3537=Painel!$E$5)),$J3537+ROW()/10000000,"")</f>
        <v/>
      </c>
      <c r="U3537" s="29" t="str">
        <f aca="false">IF(AND($S3537="VENCIDO",$K3537="KG",OR(Painel!$B$5="(Todos)",A3537=Painel!$B$5)*OR(Painel!$E$5="(Todos)",P3537=Painel!$E$5)),$J3537+ROW()/10000000,"")</f>
        <v/>
      </c>
    </row>
    <row r="3538" customFormat="false" ht="15" hidden="false" customHeight="false" outlineLevel="0" collapsed="false">
      <c r="A3538" s="29" t="s">
        <v>55</v>
      </c>
      <c r="B3538" s="29" t="s">
        <v>6212</v>
      </c>
      <c r="C3538" s="29" t="s">
        <v>371</v>
      </c>
      <c r="D3538" s="29" t="s">
        <v>5164</v>
      </c>
      <c r="E3538" s="29" t="n">
        <v>377</v>
      </c>
      <c r="F3538" s="29" t="s">
        <v>137</v>
      </c>
      <c r="G3538" s="29" t="s">
        <v>6542</v>
      </c>
      <c r="H3538" s="30" t="n">
        <v>9.09</v>
      </c>
      <c r="I3538" s="31" t="n">
        <v>46241</v>
      </c>
      <c r="J3538" s="30" t="n">
        <v>9.09</v>
      </c>
      <c r="K3538" s="29" t="s">
        <v>120</v>
      </c>
      <c r="L3538" s="29" t="s">
        <v>4450</v>
      </c>
      <c r="M3538" s="29"/>
      <c r="N3538" s="29" t="s">
        <v>122</v>
      </c>
      <c r="O3538" s="31" t="n">
        <v>46582</v>
      </c>
      <c r="P3538" s="29" t="s">
        <v>123</v>
      </c>
      <c r="Q3538" s="29" t="n">
        <f aca="false">IFERROR(VALUE(L3538),"")</f>
        <v>44</v>
      </c>
      <c r="R3538" s="29" t="n">
        <f aca="true">IF(O3538="","",O3538-TODAY())</f>
        <v>297</v>
      </c>
      <c r="S3538" s="29" t="str">
        <f aca="false">IF(C3538="&lt;&lt; vazio &gt;&gt;","VAZIA",IF(AND(O3538&lt;&gt;"",R3538&lt;0),"VENCIDO",IF(AND(O3538&lt;&gt;"",R3538&lt;=Parametros!$B$10),"PRÓX. VENCIMENTO",IF(F3538="Q","QUALIDADE",IF(F3538="S","BLOQUEADO",IF(F3538="R","RESTRITO/DEVOLUÇÃO",IF(OR(N3538="QUAR",N3538="QRES"),"QUARENTENA",IF(OR(B3538="DESCARTE",B3538="DEVOLUÇÃO"),"DESCARTE/DEVOLUÇÃO",IF(AND(D3538="",K3538&lt;&gt;""),"SEM LOTE",IF(AND(Q3538&lt;&gt;"",Q3538&gt;=Parametros!$B$11),"PARADO/SEM GIRO","OK"))))))))))</f>
        <v>BLOQUEADO</v>
      </c>
      <c r="T3538" s="29" t="str">
        <f aca="false">IF(AND($S3538="PARADO/SEM GIRO",$K3538="KG",OR(Painel!$B$5="(Todos)",A3538=Painel!$B$5)*OR(Painel!$E$5="(Todos)",P3538=Painel!$E$5)),$J3538+ROW()/10000000,"")</f>
        <v/>
      </c>
      <c r="U3538" s="29" t="str">
        <f aca="false">IF(AND($S3538="VENCIDO",$K3538="KG",OR(Painel!$B$5="(Todos)",A3538=Painel!$B$5)*OR(Painel!$E$5="(Todos)",P3538=Painel!$E$5)),$J3538+ROW()/10000000,"")</f>
        <v/>
      </c>
    </row>
    <row r="3539" customFormat="false" ht="15" hidden="false" customHeight="false" outlineLevel="0" collapsed="false">
      <c r="A3539" s="29" t="s">
        <v>55</v>
      </c>
      <c r="B3539" s="29" t="s">
        <v>6212</v>
      </c>
      <c r="C3539" s="29" t="s">
        <v>371</v>
      </c>
      <c r="D3539" s="29" t="s">
        <v>5164</v>
      </c>
      <c r="E3539" s="29" t="n">
        <v>377</v>
      </c>
      <c r="F3539" s="29" t="s">
        <v>137</v>
      </c>
      <c r="G3539" s="29" t="s">
        <v>6543</v>
      </c>
      <c r="H3539" s="30" t="n">
        <v>9.09</v>
      </c>
      <c r="I3539" s="31" t="n">
        <v>46241</v>
      </c>
      <c r="J3539" s="30" t="n">
        <v>9.09</v>
      </c>
      <c r="K3539" s="29" t="s">
        <v>120</v>
      </c>
      <c r="L3539" s="29" t="s">
        <v>4450</v>
      </c>
      <c r="M3539" s="29"/>
      <c r="N3539" s="29" t="s">
        <v>122</v>
      </c>
      <c r="O3539" s="31" t="n">
        <v>46582</v>
      </c>
      <c r="P3539" s="29" t="s">
        <v>123</v>
      </c>
      <c r="Q3539" s="29" t="n">
        <f aca="false">IFERROR(VALUE(L3539),"")</f>
        <v>44</v>
      </c>
      <c r="R3539" s="29" t="n">
        <f aca="true">IF(O3539="","",O3539-TODAY())</f>
        <v>297</v>
      </c>
      <c r="S3539" s="29" t="str">
        <f aca="false">IF(C3539="&lt;&lt; vazio &gt;&gt;","VAZIA",IF(AND(O3539&lt;&gt;"",R3539&lt;0),"VENCIDO",IF(AND(O3539&lt;&gt;"",R3539&lt;=Parametros!$B$10),"PRÓX. VENCIMENTO",IF(F3539="Q","QUALIDADE",IF(F3539="S","BLOQUEADO",IF(F3539="R","RESTRITO/DEVOLUÇÃO",IF(OR(N3539="QUAR",N3539="QRES"),"QUARENTENA",IF(OR(B3539="DESCARTE",B3539="DEVOLUÇÃO"),"DESCARTE/DEVOLUÇÃO",IF(AND(D3539="",K3539&lt;&gt;""),"SEM LOTE",IF(AND(Q3539&lt;&gt;"",Q3539&gt;=Parametros!$B$11),"PARADO/SEM GIRO","OK"))))))))))</f>
        <v>BLOQUEADO</v>
      </c>
      <c r="T3539" s="29" t="str">
        <f aca="false">IF(AND($S3539="PARADO/SEM GIRO",$K3539="KG",OR(Painel!$B$5="(Todos)",A3539=Painel!$B$5)*OR(Painel!$E$5="(Todos)",P3539=Painel!$E$5)),$J3539+ROW()/10000000,"")</f>
        <v/>
      </c>
      <c r="U3539" s="29" t="str">
        <f aca="false">IF(AND($S3539="VENCIDO",$K3539="KG",OR(Painel!$B$5="(Todos)",A3539=Painel!$B$5)*OR(Painel!$E$5="(Todos)",P3539=Painel!$E$5)),$J3539+ROW()/10000000,"")</f>
        <v/>
      </c>
    </row>
    <row r="3540" customFormat="false" ht="15" hidden="false" customHeight="false" outlineLevel="0" collapsed="false">
      <c r="A3540" s="29" t="s">
        <v>55</v>
      </c>
      <c r="B3540" s="29" t="s">
        <v>6212</v>
      </c>
      <c r="C3540" s="29" t="s">
        <v>371</v>
      </c>
      <c r="D3540" s="29" t="s">
        <v>5164</v>
      </c>
      <c r="E3540" s="29" t="n">
        <v>377</v>
      </c>
      <c r="F3540" s="29" t="s">
        <v>137</v>
      </c>
      <c r="G3540" s="29" t="s">
        <v>6544</v>
      </c>
      <c r="H3540" s="30" t="n">
        <v>990.81</v>
      </c>
      <c r="I3540" s="31" t="n">
        <v>46265</v>
      </c>
      <c r="J3540" s="30" t="n">
        <v>990.81</v>
      </c>
      <c r="K3540" s="29" t="s">
        <v>120</v>
      </c>
      <c r="L3540" s="29" t="s">
        <v>216</v>
      </c>
      <c r="M3540" s="29"/>
      <c r="N3540" s="29" t="s">
        <v>122</v>
      </c>
      <c r="O3540" s="29"/>
      <c r="P3540" s="29" t="s">
        <v>123</v>
      </c>
      <c r="Q3540" s="29" t="n">
        <f aca="false">IFERROR(VALUE(L3540),"")</f>
        <v>20</v>
      </c>
      <c r="R3540" s="29" t="str">
        <f aca="true">IF(O3540="","",O3540-TODAY())</f>
        <v/>
      </c>
      <c r="S3540" s="29" t="str">
        <f aca="false">IF(C3540="&lt;&lt; vazio &gt;&gt;","VAZIA",IF(AND(O3540&lt;&gt;"",R3540&lt;0),"VENCIDO",IF(AND(O3540&lt;&gt;"",R3540&lt;=Parametros!$B$10),"PRÓX. VENCIMENTO",IF(F3540="Q","QUALIDADE",IF(F3540="S","BLOQUEADO",IF(F3540="R","RESTRITO/DEVOLUÇÃO",IF(OR(N3540="QUAR",N3540="QRES"),"QUARENTENA",IF(OR(B3540="DESCARTE",B3540="DEVOLUÇÃO"),"DESCARTE/DEVOLUÇÃO",IF(AND(D3540="",K3540&lt;&gt;""),"SEM LOTE",IF(AND(Q3540&lt;&gt;"",Q3540&gt;=Parametros!$B$11),"PARADO/SEM GIRO","OK"))))))))))</f>
        <v>BLOQUEADO</v>
      </c>
      <c r="T3540" s="29" t="str">
        <f aca="false">IF(AND($S3540="PARADO/SEM GIRO",$K3540="KG",OR(Painel!$B$5="(Todos)",A3540=Painel!$B$5)*OR(Painel!$E$5="(Todos)",P3540=Painel!$E$5)),$J3540+ROW()/10000000,"")</f>
        <v/>
      </c>
      <c r="U3540" s="29" t="str">
        <f aca="false">IF(AND($S3540="VENCIDO",$K3540="KG",OR(Painel!$B$5="(Todos)",A3540=Painel!$B$5)*OR(Painel!$E$5="(Todos)",P3540=Painel!$E$5)),$J3540+ROW()/10000000,"")</f>
        <v/>
      </c>
    </row>
    <row r="3541" customFormat="false" ht="15" hidden="false" customHeight="false" outlineLevel="0" collapsed="false">
      <c r="A3541" s="29" t="s">
        <v>55</v>
      </c>
      <c r="B3541" s="29" t="s">
        <v>6212</v>
      </c>
      <c r="C3541" s="29" t="s">
        <v>371</v>
      </c>
      <c r="D3541" s="29" t="s">
        <v>5168</v>
      </c>
      <c r="E3541" s="29" t="n">
        <v>377</v>
      </c>
      <c r="F3541" s="29" t="s">
        <v>189</v>
      </c>
      <c r="G3541" s="29" t="s">
        <v>6545</v>
      </c>
      <c r="H3541" s="30" t="n">
        <v>808</v>
      </c>
      <c r="I3541" s="31" t="n">
        <v>46261</v>
      </c>
      <c r="J3541" s="30" t="n">
        <v>808</v>
      </c>
      <c r="K3541" s="29" t="s">
        <v>120</v>
      </c>
      <c r="L3541" s="29" t="s">
        <v>938</v>
      </c>
      <c r="M3541" s="29"/>
      <c r="N3541" s="29" t="s">
        <v>122</v>
      </c>
      <c r="O3541" s="31" t="n">
        <v>46631</v>
      </c>
      <c r="P3541" s="29" t="s">
        <v>123</v>
      </c>
      <c r="Q3541" s="29" t="n">
        <f aca="false">IFERROR(VALUE(L3541),"")</f>
        <v>24</v>
      </c>
      <c r="R3541" s="29" t="n">
        <f aca="true">IF(O3541="","",O3541-TODAY())</f>
        <v>346</v>
      </c>
      <c r="S3541" s="29" t="str">
        <f aca="false">IF(C3541="&lt;&lt; vazio &gt;&gt;","VAZIA",IF(AND(O3541&lt;&gt;"",R3541&lt;0),"VENCIDO",IF(AND(O3541&lt;&gt;"",R3541&lt;=Parametros!$B$10),"PRÓX. VENCIMENTO",IF(F3541="Q","QUALIDADE",IF(F3541="S","BLOQUEADO",IF(F3541="R","RESTRITO/DEVOLUÇÃO",IF(OR(N3541="QUAR",N3541="QRES"),"QUARENTENA",IF(OR(B3541="DESCARTE",B3541="DEVOLUÇÃO"),"DESCARTE/DEVOLUÇÃO",IF(AND(D3541="",K3541&lt;&gt;""),"SEM LOTE",IF(AND(Q3541&lt;&gt;"",Q3541&gt;=Parametros!$B$11),"PARADO/SEM GIRO","OK"))))))))))</f>
        <v>RESTRITO/DEVOLUÇÃO</v>
      </c>
      <c r="T3541" s="29" t="str">
        <f aca="false">IF(AND($S3541="PARADO/SEM GIRO",$K3541="KG",OR(Painel!$B$5="(Todos)",A3541=Painel!$B$5)*OR(Painel!$E$5="(Todos)",P3541=Painel!$E$5)),$J3541+ROW()/10000000,"")</f>
        <v/>
      </c>
      <c r="U3541" s="29" t="str">
        <f aca="false">IF(AND($S3541="VENCIDO",$K3541="KG",OR(Painel!$B$5="(Todos)",A3541=Painel!$B$5)*OR(Painel!$E$5="(Todos)",P3541=Painel!$E$5)),$J3541+ROW()/10000000,"")</f>
        <v/>
      </c>
    </row>
    <row r="3542" customFormat="false" ht="15" hidden="false" customHeight="false" outlineLevel="0" collapsed="false">
      <c r="A3542" s="29" t="s">
        <v>55</v>
      </c>
      <c r="B3542" s="29" t="s">
        <v>6212</v>
      </c>
      <c r="C3542" s="29" t="s">
        <v>371</v>
      </c>
      <c r="D3542" s="29" t="s">
        <v>6546</v>
      </c>
      <c r="E3542" s="29" t="n">
        <v>377</v>
      </c>
      <c r="F3542" s="29" t="s">
        <v>189</v>
      </c>
      <c r="G3542" s="29" t="s">
        <v>6547</v>
      </c>
      <c r="H3542" s="30" t="n">
        <v>191.9</v>
      </c>
      <c r="I3542" s="31" t="n">
        <v>46261</v>
      </c>
      <c r="J3542" s="30" t="n">
        <v>191.9</v>
      </c>
      <c r="K3542" s="29" t="s">
        <v>120</v>
      </c>
      <c r="L3542" s="29" t="s">
        <v>938</v>
      </c>
      <c r="M3542" s="29"/>
      <c r="N3542" s="29" t="s">
        <v>122</v>
      </c>
      <c r="O3542" s="31" t="n">
        <v>46632</v>
      </c>
      <c r="P3542" s="29" t="s">
        <v>123</v>
      </c>
      <c r="Q3542" s="29" t="n">
        <f aca="false">IFERROR(VALUE(L3542),"")</f>
        <v>24</v>
      </c>
      <c r="R3542" s="29" t="n">
        <f aca="true">IF(O3542="","",O3542-TODAY())</f>
        <v>347</v>
      </c>
      <c r="S3542" s="29" t="str">
        <f aca="false">IF(C3542="&lt;&lt; vazio &gt;&gt;","VAZIA",IF(AND(O3542&lt;&gt;"",R3542&lt;0),"VENCIDO",IF(AND(O3542&lt;&gt;"",R3542&lt;=Parametros!$B$10),"PRÓX. VENCIMENTO",IF(F3542="Q","QUALIDADE",IF(F3542="S","BLOQUEADO",IF(F3542="R","RESTRITO/DEVOLUÇÃO",IF(OR(N3542="QUAR",N3542="QRES"),"QUARENTENA",IF(OR(B3542="DESCARTE",B3542="DEVOLUÇÃO"),"DESCARTE/DEVOLUÇÃO",IF(AND(D3542="",K3542&lt;&gt;""),"SEM LOTE",IF(AND(Q3542&lt;&gt;"",Q3542&gt;=Parametros!$B$11),"PARADO/SEM GIRO","OK"))))))))))</f>
        <v>RESTRITO/DEVOLUÇÃO</v>
      </c>
      <c r="T3542" s="29" t="str">
        <f aca="false">IF(AND($S3542="PARADO/SEM GIRO",$K3542="KG",OR(Painel!$B$5="(Todos)",A3542=Painel!$B$5)*OR(Painel!$E$5="(Todos)",P3542=Painel!$E$5)),$J3542+ROW()/10000000,"")</f>
        <v/>
      </c>
      <c r="U3542" s="29" t="str">
        <f aca="false">IF(AND($S3542="VENCIDO",$K3542="KG",OR(Painel!$B$5="(Todos)",A3542=Painel!$B$5)*OR(Painel!$E$5="(Todos)",P3542=Painel!$E$5)),$J3542+ROW()/10000000,"")</f>
        <v/>
      </c>
    </row>
    <row r="3543" customFormat="false" ht="15" hidden="false" customHeight="false" outlineLevel="0" collapsed="false">
      <c r="A3543" s="29" t="s">
        <v>55</v>
      </c>
      <c r="B3543" s="29" t="s">
        <v>6212</v>
      </c>
      <c r="C3543" s="29" t="s">
        <v>437</v>
      </c>
      <c r="D3543" s="29" t="s">
        <v>5178</v>
      </c>
      <c r="E3543" s="29" t="n">
        <v>377</v>
      </c>
      <c r="F3543" s="29" t="s">
        <v>189</v>
      </c>
      <c r="G3543" s="29" t="s">
        <v>6548</v>
      </c>
      <c r="H3543" s="30" t="n">
        <v>157.56</v>
      </c>
      <c r="I3543" s="31" t="n">
        <v>46265</v>
      </c>
      <c r="J3543" s="30" t="n">
        <v>157.56</v>
      </c>
      <c r="K3543" s="29" t="s">
        <v>120</v>
      </c>
      <c r="L3543" s="29" t="s">
        <v>938</v>
      </c>
      <c r="M3543" s="29"/>
      <c r="N3543" s="29" t="s">
        <v>122</v>
      </c>
      <c r="O3543" s="31" t="n">
        <v>46485</v>
      </c>
      <c r="P3543" s="29" t="s">
        <v>123</v>
      </c>
      <c r="Q3543" s="29" t="n">
        <f aca="false">IFERROR(VALUE(L3543),"")</f>
        <v>24</v>
      </c>
      <c r="R3543" s="29" t="n">
        <f aca="true">IF(O3543="","",O3543-TODAY())</f>
        <v>200</v>
      </c>
      <c r="S3543" s="29" t="str">
        <f aca="false">IF(C3543="&lt;&lt; vazio &gt;&gt;","VAZIA",IF(AND(O3543&lt;&gt;"",R3543&lt;0),"VENCIDO",IF(AND(O3543&lt;&gt;"",R3543&lt;=Parametros!$B$10),"PRÓX. VENCIMENTO",IF(F3543="Q","QUALIDADE",IF(F3543="S","BLOQUEADO",IF(F3543="R","RESTRITO/DEVOLUÇÃO",IF(OR(N3543="QUAR",N3543="QRES"),"QUARENTENA",IF(OR(B3543="DESCARTE",B3543="DEVOLUÇÃO"),"DESCARTE/DEVOLUÇÃO",IF(AND(D3543="",K3543&lt;&gt;""),"SEM LOTE",IF(AND(Q3543&lt;&gt;"",Q3543&gt;=Parametros!$B$11),"PARADO/SEM GIRO","OK"))))))))))</f>
        <v>RESTRITO/DEVOLUÇÃO</v>
      </c>
      <c r="T3543" s="29" t="str">
        <f aca="false">IF(AND($S3543="PARADO/SEM GIRO",$K3543="KG",OR(Painel!$B$5="(Todos)",A3543=Painel!$B$5)*OR(Painel!$E$5="(Todos)",P3543=Painel!$E$5)),$J3543+ROW()/10000000,"")</f>
        <v/>
      </c>
      <c r="U3543" s="29" t="str">
        <f aca="false">IF(AND($S3543="VENCIDO",$K3543="KG",OR(Painel!$B$5="(Todos)",A3543=Painel!$B$5)*OR(Painel!$E$5="(Todos)",P3543=Painel!$E$5)),$J3543+ROW()/10000000,"")</f>
        <v/>
      </c>
    </row>
    <row r="3544" customFormat="false" ht="15" hidden="false" customHeight="false" outlineLevel="0" collapsed="false">
      <c r="A3544" s="29" t="s">
        <v>55</v>
      </c>
      <c r="B3544" s="29" t="s">
        <v>6212</v>
      </c>
      <c r="C3544" s="29" t="s">
        <v>437</v>
      </c>
      <c r="D3544" s="29" t="s">
        <v>5180</v>
      </c>
      <c r="E3544" s="29" t="n">
        <v>377</v>
      </c>
      <c r="F3544" s="29" t="s">
        <v>189</v>
      </c>
      <c r="G3544" s="29" t="s">
        <v>6549</v>
      </c>
      <c r="H3544" s="30" t="n">
        <v>751.44</v>
      </c>
      <c r="I3544" s="31" t="n">
        <v>46261</v>
      </c>
      <c r="J3544" s="30" t="n">
        <v>751.44</v>
      </c>
      <c r="K3544" s="29" t="s">
        <v>120</v>
      </c>
      <c r="L3544" s="29" t="s">
        <v>938</v>
      </c>
      <c r="M3544" s="29"/>
      <c r="N3544" s="29" t="s">
        <v>122</v>
      </c>
      <c r="O3544" s="31" t="n">
        <v>46525</v>
      </c>
      <c r="P3544" s="29" t="s">
        <v>123</v>
      </c>
      <c r="Q3544" s="29" t="n">
        <f aca="false">IFERROR(VALUE(L3544),"")</f>
        <v>24</v>
      </c>
      <c r="R3544" s="29" t="n">
        <f aca="true">IF(O3544="","",O3544-TODAY())</f>
        <v>240</v>
      </c>
      <c r="S3544" s="29" t="str">
        <f aca="false">IF(C3544="&lt;&lt; vazio &gt;&gt;","VAZIA",IF(AND(O3544&lt;&gt;"",R3544&lt;0),"VENCIDO",IF(AND(O3544&lt;&gt;"",R3544&lt;=Parametros!$B$10),"PRÓX. VENCIMENTO",IF(F3544="Q","QUALIDADE",IF(F3544="S","BLOQUEADO",IF(F3544="R","RESTRITO/DEVOLUÇÃO",IF(OR(N3544="QUAR",N3544="QRES"),"QUARENTENA",IF(OR(B3544="DESCARTE",B3544="DEVOLUÇÃO"),"DESCARTE/DEVOLUÇÃO",IF(AND(D3544="",K3544&lt;&gt;""),"SEM LOTE",IF(AND(Q3544&lt;&gt;"",Q3544&gt;=Parametros!$B$11),"PARADO/SEM GIRO","OK"))))))))))</f>
        <v>RESTRITO/DEVOLUÇÃO</v>
      </c>
      <c r="T3544" s="29" t="str">
        <f aca="false">IF(AND($S3544="PARADO/SEM GIRO",$K3544="KG",OR(Painel!$B$5="(Todos)",A3544=Painel!$B$5)*OR(Painel!$E$5="(Todos)",P3544=Painel!$E$5)),$J3544+ROW()/10000000,"")</f>
        <v/>
      </c>
      <c r="U3544" s="29" t="str">
        <f aca="false">IF(AND($S3544="VENCIDO",$K3544="KG",OR(Painel!$B$5="(Todos)",A3544=Painel!$B$5)*OR(Painel!$E$5="(Todos)",P3544=Painel!$E$5)),$J3544+ROW()/10000000,"")</f>
        <v/>
      </c>
    </row>
    <row r="3545" customFormat="false" ht="15" hidden="false" customHeight="false" outlineLevel="0" collapsed="false">
      <c r="A3545" s="29" t="s">
        <v>55</v>
      </c>
      <c r="B3545" s="29" t="s">
        <v>6212</v>
      </c>
      <c r="C3545" s="29" t="s">
        <v>437</v>
      </c>
      <c r="D3545" s="29" t="s">
        <v>5182</v>
      </c>
      <c r="E3545" s="29" t="n">
        <v>377</v>
      </c>
      <c r="F3545" s="29" t="s">
        <v>189</v>
      </c>
      <c r="G3545" s="29" t="s">
        <v>6550</v>
      </c>
      <c r="H3545" s="30" t="n">
        <v>393.9</v>
      </c>
      <c r="I3545" s="31" t="n">
        <v>46261</v>
      </c>
      <c r="J3545" s="30" t="n">
        <v>393.9</v>
      </c>
      <c r="K3545" s="29" t="s">
        <v>120</v>
      </c>
      <c r="L3545" s="29" t="s">
        <v>938</v>
      </c>
      <c r="M3545" s="29"/>
      <c r="N3545" s="29" t="s">
        <v>122</v>
      </c>
      <c r="O3545" s="31" t="n">
        <v>46558</v>
      </c>
      <c r="P3545" s="29" t="s">
        <v>123</v>
      </c>
      <c r="Q3545" s="29" t="n">
        <f aca="false">IFERROR(VALUE(L3545),"")</f>
        <v>24</v>
      </c>
      <c r="R3545" s="29" t="n">
        <f aca="true">IF(O3545="","",O3545-TODAY())</f>
        <v>273</v>
      </c>
      <c r="S3545" s="29" t="str">
        <f aca="false">IF(C3545="&lt;&lt; vazio &gt;&gt;","VAZIA",IF(AND(O3545&lt;&gt;"",R3545&lt;0),"VENCIDO",IF(AND(O3545&lt;&gt;"",R3545&lt;=Parametros!$B$10),"PRÓX. VENCIMENTO",IF(F3545="Q","QUALIDADE",IF(F3545="S","BLOQUEADO",IF(F3545="R","RESTRITO/DEVOLUÇÃO",IF(OR(N3545="QUAR",N3545="QRES"),"QUARENTENA",IF(OR(B3545="DESCARTE",B3545="DEVOLUÇÃO"),"DESCARTE/DEVOLUÇÃO",IF(AND(D3545="",K3545&lt;&gt;""),"SEM LOTE",IF(AND(Q3545&lt;&gt;"",Q3545&gt;=Parametros!$B$11),"PARADO/SEM GIRO","OK"))))))))))</f>
        <v>RESTRITO/DEVOLUÇÃO</v>
      </c>
      <c r="T3545" s="29" t="str">
        <f aca="false">IF(AND($S3545="PARADO/SEM GIRO",$K3545="KG",OR(Painel!$B$5="(Todos)",A3545=Painel!$B$5)*OR(Painel!$E$5="(Todos)",P3545=Painel!$E$5)),$J3545+ROW()/10000000,"")</f>
        <v/>
      </c>
      <c r="U3545" s="29" t="str">
        <f aca="false">IF(AND($S3545="VENCIDO",$K3545="KG",OR(Painel!$B$5="(Todos)",A3545=Painel!$B$5)*OR(Painel!$E$5="(Todos)",P3545=Painel!$E$5)),$J3545+ROW()/10000000,"")</f>
        <v/>
      </c>
    </row>
    <row r="3546" customFormat="false" ht="15" hidden="false" customHeight="false" outlineLevel="0" collapsed="false">
      <c r="A3546" s="29" t="s">
        <v>55</v>
      </c>
      <c r="B3546" s="29" t="s">
        <v>6212</v>
      </c>
      <c r="C3546" s="29" t="s">
        <v>437</v>
      </c>
      <c r="D3546" s="29" t="s">
        <v>5182</v>
      </c>
      <c r="E3546" s="29" t="n">
        <v>377</v>
      </c>
      <c r="F3546" s="29" t="s">
        <v>137</v>
      </c>
      <c r="G3546" s="29" t="s">
        <v>6551</v>
      </c>
      <c r="H3546" s="30" t="n">
        <v>339.36</v>
      </c>
      <c r="I3546" s="31" t="n">
        <v>46241</v>
      </c>
      <c r="J3546" s="30" t="n">
        <v>339.36</v>
      </c>
      <c r="K3546" s="29" t="s">
        <v>120</v>
      </c>
      <c r="L3546" s="29" t="s">
        <v>4450</v>
      </c>
      <c r="M3546" s="29"/>
      <c r="N3546" s="29" t="s">
        <v>122</v>
      </c>
      <c r="O3546" s="31" t="n">
        <v>46558</v>
      </c>
      <c r="P3546" s="29" t="s">
        <v>123</v>
      </c>
      <c r="Q3546" s="29" t="n">
        <f aca="false">IFERROR(VALUE(L3546),"")</f>
        <v>44</v>
      </c>
      <c r="R3546" s="29" t="n">
        <f aca="true">IF(O3546="","",O3546-TODAY())</f>
        <v>273</v>
      </c>
      <c r="S3546" s="29" t="str">
        <f aca="false">IF(C3546="&lt;&lt; vazio &gt;&gt;","VAZIA",IF(AND(O3546&lt;&gt;"",R3546&lt;0),"VENCIDO",IF(AND(O3546&lt;&gt;"",R3546&lt;=Parametros!$B$10),"PRÓX. VENCIMENTO",IF(F3546="Q","QUALIDADE",IF(F3546="S","BLOQUEADO",IF(F3546="R","RESTRITO/DEVOLUÇÃO",IF(OR(N3546="QUAR",N3546="QRES"),"QUARENTENA",IF(OR(B3546="DESCARTE",B3546="DEVOLUÇÃO"),"DESCARTE/DEVOLUÇÃO",IF(AND(D3546="",K3546&lt;&gt;""),"SEM LOTE",IF(AND(Q3546&lt;&gt;"",Q3546&gt;=Parametros!$B$11),"PARADO/SEM GIRO","OK"))))))))))</f>
        <v>BLOQUEADO</v>
      </c>
      <c r="T3546" s="29" t="str">
        <f aca="false">IF(AND($S3546="PARADO/SEM GIRO",$K3546="KG",OR(Painel!$B$5="(Todos)",A3546=Painel!$B$5)*OR(Painel!$E$5="(Todos)",P3546=Painel!$E$5)),$J3546+ROW()/10000000,"")</f>
        <v/>
      </c>
      <c r="U3546" s="29" t="str">
        <f aca="false">IF(AND($S3546="VENCIDO",$K3546="KG",OR(Painel!$B$5="(Todos)",A3546=Painel!$B$5)*OR(Painel!$E$5="(Todos)",P3546=Painel!$E$5)),$J3546+ROW()/10000000,"")</f>
        <v/>
      </c>
    </row>
    <row r="3547" customFormat="false" ht="15" hidden="false" customHeight="false" outlineLevel="0" collapsed="false">
      <c r="A3547" s="29" t="s">
        <v>55</v>
      </c>
      <c r="B3547" s="29" t="s">
        <v>6212</v>
      </c>
      <c r="C3547" s="29" t="s">
        <v>437</v>
      </c>
      <c r="D3547" s="29" t="s">
        <v>5190</v>
      </c>
      <c r="E3547" s="29" t="n">
        <v>377</v>
      </c>
      <c r="F3547" s="29" t="s">
        <v>189</v>
      </c>
      <c r="G3547" s="29" t="s">
        <v>6552</v>
      </c>
      <c r="H3547" s="30" t="n">
        <v>157.56</v>
      </c>
      <c r="I3547" s="31" t="n">
        <v>46261</v>
      </c>
      <c r="J3547" s="30" t="n">
        <v>157.56</v>
      </c>
      <c r="K3547" s="29" t="s">
        <v>120</v>
      </c>
      <c r="L3547" s="29" t="s">
        <v>938</v>
      </c>
      <c r="M3547" s="29"/>
      <c r="N3547" s="29" t="s">
        <v>122</v>
      </c>
      <c r="O3547" s="31" t="n">
        <v>46648</v>
      </c>
      <c r="P3547" s="29" t="s">
        <v>123</v>
      </c>
      <c r="Q3547" s="29" t="n">
        <f aca="false">IFERROR(VALUE(L3547),"")</f>
        <v>24</v>
      </c>
      <c r="R3547" s="29" t="n">
        <f aca="true">IF(O3547="","",O3547-TODAY())</f>
        <v>363</v>
      </c>
      <c r="S3547" s="29" t="str">
        <f aca="false">IF(C3547="&lt;&lt; vazio &gt;&gt;","VAZIA",IF(AND(O3547&lt;&gt;"",R3547&lt;0),"VENCIDO",IF(AND(O3547&lt;&gt;"",R3547&lt;=Parametros!$B$10),"PRÓX. VENCIMENTO",IF(F3547="Q","QUALIDADE",IF(F3547="S","BLOQUEADO",IF(F3547="R","RESTRITO/DEVOLUÇÃO",IF(OR(N3547="QUAR",N3547="QRES"),"QUARENTENA",IF(OR(B3547="DESCARTE",B3547="DEVOLUÇÃO"),"DESCARTE/DEVOLUÇÃO",IF(AND(D3547="",K3547&lt;&gt;""),"SEM LOTE",IF(AND(Q3547&lt;&gt;"",Q3547&gt;=Parametros!$B$11),"PARADO/SEM GIRO","OK"))))))))))</f>
        <v>RESTRITO/DEVOLUÇÃO</v>
      </c>
      <c r="T3547" s="29" t="str">
        <f aca="false">IF(AND($S3547="PARADO/SEM GIRO",$K3547="KG",OR(Painel!$B$5="(Todos)",A3547=Painel!$B$5)*OR(Painel!$E$5="(Todos)",P3547=Painel!$E$5)),$J3547+ROW()/10000000,"")</f>
        <v/>
      </c>
      <c r="U3547" s="29" t="str">
        <f aca="false">IF(AND($S3547="VENCIDO",$K3547="KG",OR(Painel!$B$5="(Todos)",A3547=Painel!$B$5)*OR(Painel!$E$5="(Todos)",P3547=Painel!$E$5)),$J3547+ROW()/10000000,"")</f>
        <v/>
      </c>
    </row>
    <row r="3548" customFormat="false" ht="15" hidden="false" customHeight="false" outlineLevel="0" collapsed="false">
      <c r="A3548" s="29" t="s">
        <v>55</v>
      </c>
      <c r="B3548" s="29" t="s">
        <v>6212</v>
      </c>
      <c r="C3548" s="29" t="s">
        <v>437</v>
      </c>
      <c r="D3548" s="29" t="s">
        <v>6553</v>
      </c>
      <c r="E3548" s="29" t="n">
        <v>377</v>
      </c>
      <c r="F3548" s="29" t="s">
        <v>137</v>
      </c>
      <c r="G3548" s="29" t="s">
        <v>6554</v>
      </c>
      <c r="H3548" s="30" t="n">
        <v>60.6</v>
      </c>
      <c r="I3548" s="31" t="n">
        <v>46241</v>
      </c>
      <c r="J3548" s="30" t="n">
        <v>60.6</v>
      </c>
      <c r="K3548" s="29" t="s">
        <v>120</v>
      </c>
      <c r="L3548" s="29" t="s">
        <v>4450</v>
      </c>
      <c r="M3548" s="29"/>
      <c r="N3548" s="29" t="s">
        <v>122</v>
      </c>
      <c r="O3548" s="31" t="n">
        <v>46649</v>
      </c>
      <c r="P3548" s="29" t="s">
        <v>123</v>
      </c>
      <c r="Q3548" s="29" t="n">
        <f aca="false">IFERROR(VALUE(L3548),"")</f>
        <v>44</v>
      </c>
      <c r="R3548" s="29" t="n">
        <f aca="true">IF(O3548="","",O3548-TODAY())</f>
        <v>364</v>
      </c>
      <c r="S3548" s="29" t="str">
        <f aca="false">IF(C3548="&lt;&lt; vazio &gt;&gt;","VAZIA",IF(AND(O3548&lt;&gt;"",R3548&lt;0),"VENCIDO",IF(AND(O3548&lt;&gt;"",R3548&lt;=Parametros!$B$10),"PRÓX. VENCIMENTO",IF(F3548="Q","QUALIDADE",IF(F3548="S","BLOQUEADO",IF(F3548="R","RESTRITO/DEVOLUÇÃO",IF(OR(N3548="QUAR",N3548="QRES"),"QUARENTENA",IF(OR(B3548="DESCARTE",B3548="DEVOLUÇÃO"),"DESCARTE/DEVOLUÇÃO",IF(AND(D3548="",K3548&lt;&gt;""),"SEM LOTE",IF(AND(Q3548&lt;&gt;"",Q3548&gt;=Parametros!$B$11),"PARADO/SEM GIRO","OK"))))))))))</f>
        <v>BLOQUEADO</v>
      </c>
      <c r="T3548" s="29" t="str">
        <f aca="false">IF(AND($S3548="PARADO/SEM GIRO",$K3548="KG",OR(Painel!$B$5="(Todos)",A3548=Painel!$B$5)*OR(Painel!$E$5="(Todos)",P3548=Painel!$E$5)),$J3548+ROW()/10000000,"")</f>
        <v/>
      </c>
      <c r="U3548" s="29" t="str">
        <f aca="false">IF(AND($S3548="VENCIDO",$K3548="KG",OR(Painel!$B$5="(Todos)",A3548=Painel!$B$5)*OR(Painel!$E$5="(Todos)",P3548=Painel!$E$5)),$J3548+ROW()/10000000,"")</f>
        <v/>
      </c>
    </row>
    <row r="3549" customFormat="false" ht="15" hidden="false" customHeight="false" outlineLevel="0" collapsed="false">
      <c r="A3549" s="29" t="s">
        <v>55</v>
      </c>
      <c r="B3549" s="29" t="s">
        <v>6212</v>
      </c>
      <c r="C3549" s="29" t="s">
        <v>556</v>
      </c>
      <c r="D3549" s="29" t="s">
        <v>6555</v>
      </c>
      <c r="E3549" s="29" t="n">
        <v>377</v>
      </c>
      <c r="F3549" s="29" t="s">
        <v>189</v>
      </c>
      <c r="G3549" s="29" t="s">
        <v>6556</v>
      </c>
      <c r="H3549" s="30" t="n">
        <v>100.45</v>
      </c>
      <c r="I3549" s="31" t="n">
        <v>46261</v>
      </c>
      <c r="J3549" s="30" t="n">
        <v>100.45</v>
      </c>
      <c r="K3549" s="29" t="s">
        <v>120</v>
      </c>
      <c r="L3549" s="29" t="s">
        <v>938</v>
      </c>
      <c r="M3549" s="29"/>
      <c r="N3549" s="29" t="s">
        <v>122</v>
      </c>
      <c r="O3549" s="31" t="n">
        <v>46562</v>
      </c>
      <c r="P3549" s="29" t="s">
        <v>123</v>
      </c>
      <c r="Q3549" s="29" t="n">
        <f aca="false">IFERROR(VALUE(L3549),"")</f>
        <v>24</v>
      </c>
      <c r="R3549" s="29" t="n">
        <f aca="true">IF(O3549="","",O3549-TODAY())</f>
        <v>277</v>
      </c>
      <c r="S3549" s="29" t="str">
        <f aca="false">IF(C3549="&lt;&lt; vazio &gt;&gt;","VAZIA",IF(AND(O3549&lt;&gt;"",R3549&lt;0),"VENCIDO",IF(AND(O3549&lt;&gt;"",R3549&lt;=Parametros!$B$10),"PRÓX. VENCIMENTO",IF(F3549="Q","QUALIDADE",IF(F3549="S","BLOQUEADO",IF(F3549="R","RESTRITO/DEVOLUÇÃO",IF(OR(N3549="QUAR",N3549="QRES"),"QUARENTENA",IF(OR(B3549="DESCARTE",B3549="DEVOLUÇÃO"),"DESCARTE/DEVOLUÇÃO",IF(AND(D3549="",K3549&lt;&gt;""),"SEM LOTE",IF(AND(Q3549&lt;&gt;"",Q3549&gt;=Parametros!$B$11),"PARADO/SEM GIRO","OK"))))))))))</f>
        <v>RESTRITO/DEVOLUÇÃO</v>
      </c>
      <c r="T3549" s="29" t="str">
        <f aca="false">IF(AND($S3549="PARADO/SEM GIRO",$K3549="KG",OR(Painel!$B$5="(Todos)",A3549=Painel!$B$5)*OR(Painel!$E$5="(Todos)",P3549=Painel!$E$5)),$J3549+ROW()/10000000,"")</f>
        <v/>
      </c>
      <c r="U3549" s="29" t="str">
        <f aca="false">IF(AND($S3549="VENCIDO",$K3549="KG",OR(Painel!$B$5="(Todos)",A3549=Painel!$B$5)*OR(Painel!$E$5="(Todos)",P3549=Painel!$E$5)),$J3549+ROW()/10000000,"")</f>
        <v/>
      </c>
    </row>
    <row r="3550" customFormat="false" ht="15" hidden="false" customHeight="false" outlineLevel="0" collapsed="false">
      <c r="A3550" s="29" t="s">
        <v>55</v>
      </c>
      <c r="B3550" s="29" t="s">
        <v>6212</v>
      </c>
      <c r="C3550" s="29" t="s">
        <v>556</v>
      </c>
      <c r="D3550" s="29" t="s">
        <v>557</v>
      </c>
      <c r="E3550" s="29" t="n">
        <v>377</v>
      </c>
      <c r="F3550" s="29" t="s">
        <v>189</v>
      </c>
      <c r="G3550" s="29" t="s">
        <v>6557</v>
      </c>
      <c r="H3550" s="30" t="n">
        <v>16.4</v>
      </c>
      <c r="I3550" s="31" t="n">
        <v>46261</v>
      </c>
      <c r="J3550" s="30" t="n">
        <v>16.4</v>
      </c>
      <c r="K3550" s="29" t="s">
        <v>120</v>
      </c>
      <c r="L3550" s="29" t="s">
        <v>938</v>
      </c>
      <c r="M3550" s="29"/>
      <c r="N3550" s="29" t="s">
        <v>122</v>
      </c>
      <c r="O3550" s="31" t="n">
        <v>46599</v>
      </c>
      <c r="P3550" s="29" t="s">
        <v>123</v>
      </c>
      <c r="Q3550" s="29" t="n">
        <f aca="false">IFERROR(VALUE(L3550),"")</f>
        <v>24</v>
      </c>
      <c r="R3550" s="29" t="n">
        <f aca="true">IF(O3550="","",O3550-TODAY())</f>
        <v>314</v>
      </c>
      <c r="S3550" s="29" t="str">
        <f aca="false">IF(C3550="&lt;&lt; vazio &gt;&gt;","VAZIA",IF(AND(O3550&lt;&gt;"",R3550&lt;0),"VENCIDO",IF(AND(O3550&lt;&gt;"",R3550&lt;=Parametros!$B$10),"PRÓX. VENCIMENTO",IF(F3550="Q","QUALIDADE",IF(F3550="S","BLOQUEADO",IF(F3550="R","RESTRITO/DEVOLUÇÃO",IF(OR(N3550="QUAR",N3550="QRES"),"QUARENTENA",IF(OR(B3550="DESCARTE",B3550="DEVOLUÇÃO"),"DESCARTE/DEVOLUÇÃO",IF(AND(D3550="",K3550&lt;&gt;""),"SEM LOTE",IF(AND(Q3550&lt;&gt;"",Q3550&gt;=Parametros!$B$11),"PARADO/SEM GIRO","OK"))))))))))</f>
        <v>RESTRITO/DEVOLUÇÃO</v>
      </c>
      <c r="T3550" s="29" t="str">
        <f aca="false">IF(AND($S3550="PARADO/SEM GIRO",$K3550="KG",OR(Painel!$B$5="(Todos)",A3550=Painel!$B$5)*OR(Painel!$E$5="(Todos)",P3550=Painel!$E$5)),$J3550+ROW()/10000000,"")</f>
        <v/>
      </c>
      <c r="U3550" s="29" t="str">
        <f aca="false">IF(AND($S3550="VENCIDO",$K3550="KG",OR(Painel!$B$5="(Todos)",A3550=Painel!$B$5)*OR(Painel!$E$5="(Todos)",P3550=Painel!$E$5)),$J3550+ROW()/10000000,"")</f>
        <v/>
      </c>
    </row>
    <row r="3551" customFormat="false" ht="15" hidden="false" customHeight="false" outlineLevel="0" collapsed="false">
      <c r="A3551" s="29" t="s">
        <v>55</v>
      </c>
      <c r="B3551" s="29" t="s">
        <v>6212</v>
      </c>
      <c r="C3551" s="29" t="s">
        <v>556</v>
      </c>
      <c r="D3551" s="29" t="s">
        <v>6558</v>
      </c>
      <c r="E3551" s="29" t="n">
        <v>377</v>
      </c>
      <c r="F3551" s="29" t="s">
        <v>137</v>
      </c>
      <c r="G3551" s="29" t="s">
        <v>6559</v>
      </c>
      <c r="H3551" s="30" t="n">
        <v>557.6</v>
      </c>
      <c r="I3551" s="31" t="n">
        <v>46241</v>
      </c>
      <c r="J3551" s="30" t="n">
        <v>557.6</v>
      </c>
      <c r="K3551" s="29" t="s">
        <v>120</v>
      </c>
      <c r="L3551" s="29" t="s">
        <v>4450</v>
      </c>
      <c r="M3551" s="29"/>
      <c r="N3551" s="29" t="s">
        <v>122</v>
      </c>
      <c r="O3551" s="31" t="n">
        <v>46611</v>
      </c>
      <c r="P3551" s="29" t="s">
        <v>123</v>
      </c>
      <c r="Q3551" s="29" t="n">
        <f aca="false">IFERROR(VALUE(L3551),"")</f>
        <v>44</v>
      </c>
      <c r="R3551" s="29" t="n">
        <f aca="true">IF(O3551="","",O3551-TODAY())</f>
        <v>326</v>
      </c>
      <c r="S3551" s="29" t="str">
        <f aca="false">IF(C3551="&lt;&lt; vazio &gt;&gt;","VAZIA",IF(AND(O3551&lt;&gt;"",R3551&lt;0),"VENCIDO",IF(AND(O3551&lt;&gt;"",R3551&lt;=Parametros!$B$10),"PRÓX. VENCIMENTO",IF(F3551="Q","QUALIDADE",IF(F3551="S","BLOQUEADO",IF(F3551="R","RESTRITO/DEVOLUÇÃO",IF(OR(N3551="QUAR",N3551="QRES"),"QUARENTENA",IF(OR(B3551="DESCARTE",B3551="DEVOLUÇÃO"),"DESCARTE/DEVOLUÇÃO",IF(AND(D3551="",K3551&lt;&gt;""),"SEM LOTE",IF(AND(Q3551&lt;&gt;"",Q3551&gt;=Parametros!$B$11),"PARADO/SEM GIRO","OK"))))))))))</f>
        <v>BLOQUEADO</v>
      </c>
      <c r="T3551" s="29" t="str">
        <f aca="false">IF(AND($S3551="PARADO/SEM GIRO",$K3551="KG",OR(Painel!$B$5="(Todos)",A3551=Painel!$B$5)*OR(Painel!$E$5="(Todos)",P3551=Painel!$E$5)),$J3551+ROW()/10000000,"")</f>
        <v/>
      </c>
      <c r="U3551" s="29" t="str">
        <f aca="false">IF(AND($S3551="VENCIDO",$K3551="KG",OR(Painel!$B$5="(Todos)",A3551=Painel!$B$5)*OR(Painel!$E$5="(Todos)",P3551=Painel!$E$5)),$J3551+ROW()/10000000,"")</f>
        <v/>
      </c>
    </row>
    <row r="3552" customFormat="false" ht="15" hidden="false" customHeight="false" outlineLevel="0" collapsed="false">
      <c r="A3552" s="29" t="s">
        <v>55</v>
      </c>
      <c r="B3552" s="29" t="s">
        <v>6212</v>
      </c>
      <c r="C3552" s="29" t="s">
        <v>556</v>
      </c>
      <c r="D3552" s="29" t="s">
        <v>5197</v>
      </c>
      <c r="E3552" s="29" t="n">
        <v>377</v>
      </c>
      <c r="F3552" s="29" t="s">
        <v>189</v>
      </c>
      <c r="G3552" s="29" t="s">
        <v>6560</v>
      </c>
      <c r="H3552" s="30" t="n">
        <v>196.8</v>
      </c>
      <c r="I3552" s="31" t="n">
        <v>46261</v>
      </c>
      <c r="J3552" s="30" t="n">
        <v>196.8</v>
      </c>
      <c r="K3552" s="29" t="s">
        <v>120</v>
      </c>
      <c r="L3552" s="29" t="s">
        <v>938</v>
      </c>
      <c r="M3552" s="29"/>
      <c r="N3552" s="29" t="s">
        <v>122</v>
      </c>
      <c r="O3552" s="31" t="n">
        <v>46644</v>
      </c>
      <c r="P3552" s="29" t="s">
        <v>123</v>
      </c>
      <c r="Q3552" s="29" t="n">
        <f aca="false">IFERROR(VALUE(L3552),"")</f>
        <v>24</v>
      </c>
      <c r="R3552" s="29" t="n">
        <f aca="true">IF(O3552="","",O3552-TODAY())</f>
        <v>359</v>
      </c>
      <c r="S3552" s="29" t="str">
        <f aca="false">IF(C3552="&lt;&lt; vazio &gt;&gt;","VAZIA",IF(AND(O3552&lt;&gt;"",R3552&lt;0),"VENCIDO",IF(AND(O3552&lt;&gt;"",R3552&lt;=Parametros!$B$10),"PRÓX. VENCIMENTO",IF(F3552="Q","QUALIDADE",IF(F3552="S","BLOQUEADO",IF(F3552="R","RESTRITO/DEVOLUÇÃO",IF(OR(N3552="QUAR",N3552="QRES"),"QUARENTENA",IF(OR(B3552="DESCARTE",B3552="DEVOLUÇÃO"),"DESCARTE/DEVOLUÇÃO",IF(AND(D3552="",K3552&lt;&gt;""),"SEM LOTE",IF(AND(Q3552&lt;&gt;"",Q3552&gt;=Parametros!$B$11),"PARADO/SEM GIRO","OK"))))))))))</f>
        <v>RESTRITO/DEVOLUÇÃO</v>
      </c>
      <c r="T3552" s="29" t="str">
        <f aca="false">IF(AND($S3552="PARADO/SEM GIRO",$K3552="KG",OR(Painel!$B$5="(Todos)",A3552=Painel!$B$5)*OR(Painel!$E$5="(Todos)",P3552=Painel!$E$5)),$J3552+ROW()/10000000,"")</f>
        <v/>
      </c>
      <c r="U3552" s="29" t="str">
        <f aca="false">IF(AND($S3552="VENCIDO",$K3552="KG",OR(Painel!$B$5="(Todos)",A3552=Painel!$B$5)*OR(Painel!$E$5="(Todos)",P3552=Painel!$E$5)),$J3552+ROW()/10000000,"")</f>
        <v/>
      </c>
    </row>
    <row r="3553" customFormat="false" ht="15" hidden="false" customHeight="false" outlineLevel="0" collapsed="false">
      <c r="A3553" s="29" t="s">
        <v>55</v>
      </c>
      <c r="B3553" s="29" t="s">
        <v>6212</v>
      </c>
      <c r="C3553" s="29" t="s">
        <v>556</v>
      </c>
      <c r="D3553" s="29" t="s">
        <v>5199</v>
      </c>
      <c r="E3553" s="29" t="n">
        <v>377</v>
      </c>
      <c r="F3553" s="29" t="s">
        <v>189</v>
      </c>
      <c r="G3553" s="29" t="s">
        <v>6561</v>
      </c>
      <c r="H3553" s="30" t="n">
        <v>100.45</v>
      </c>
      <c r="I3553" s="31" t="n">
        <v>46261</v>
      </c>
      <c r="J3553" s="30" t="n">
        <v>100.45</v>
      </c>
      <c r="K3553" s="29" t="s">
        <v>120</v>
      </c>
      <c r="L3553" s="29" t="s">
        <v>938</v>
      </c>
      <c r="M3553" s="29"/>
      <c r="N3553" s="29" t="s">
        <v>122</v>
      </c>
      <c r="O3553" s="31" t="n">
        <v>46645</v>
      </c>
      <c r="P3553" s="29" t="s">
        <v>123</v>
      </c>
      <c r="Q3553" s="29" t="n">
        <f aca="false">IFERROR(VALUE(L3553),"")</f>
        <v>24</v>
      </c>
      <c r="R3553" s="29" t="n">
        <f aca="true">IF(O3553="","",O3553-TODAY())</f>
        <v>360</v>
      </c>
      <c r="S3553" s="29" t="str">
        <f aca="false">IF(C3553="&lt;&lt; vazio &gt;&gt;","VAZIA",IF(AND(O3553&lt;&gt;"",R3553&lt;0),"VENCIDO",IF(AND(O3553&lt;&gt;"",R3553&lt;=Parametros!$B$10),"PRÓX. VENCIMENTO",IF(F3553="Q","QUALIDADE",IF(F3553="S","BLOQUEADO",IF(F3553="R","RESTRITO/DEVOLUÇÃO",IF(OR(N3553="QUAR",N3553="QRES"),"QUARENTENA",IF(OR(B3553="DESCARTE",B3553="DEVOLUÇÃO"),"DESCARTE/DEVOLUÇÃO",IF(AND(D3553="",K3553&lt;&gt;""),"SEM LOTE",IF(AND(Q3553&lt;&gt;"",Q3553&gt;=Parametros!$B$11),"PARADO/SEM GIRO","OK"))))))))))</f>
        <v>RESTRITO/DEVOLUÇÃO</v>
      </c>
      <c r="T3553" s="29" t="str">
        <f aca="false">IF(AND($S3553="PARADO/SEM GIRO",$K3553="KG",OR(Painel!$B$5="(Todos)",A3553=Painel!$B$5)*OR(Painel!$E$5="(Todos)",P3553=Painel!$E$5)),$J3553+ROW()/10000000,"")</f>
        <v/>
      </c>
      <c r="U3553" s="29" t="str">
        <f aca="false">IF(AND($S3553="VENCIDO",$K3553="KG",OR(Painel!$B$5="(Todos)",A3553=Painel!$B$5)*OR(Painel!$E$5="(Todos)",P3553=Painel!$E$5)),$J3553+ROW()/10000000,"")</f>
        <v/>
      </c>
    </row>
    <row r="3554" customFormat="false" ht="15" hidden="false" customHeight="false" outlineLevel="0" collapsed="false">
      <c r="A3554" s="29" t="s">
        <v>55</v>
      </c>
      <c r="B3554" s="29" t="s">
        <v>6212</v>
      </c>
      <c r="C3554" s="29" t="s">
        <v>556</v>
      </c>
      <c r="D3554" s="29" t="s">
        <v>5201</v>
      </c>
      <c r="E3554" s="29" t="n">
        <v>377</v>
      </c>
      <c r="F3554" s="29" t="s">
        <v>189</v>
      </c>
      <c r="G3554" s="29" t="s">
        <v>6562</v>
      </c>
      <c r="H3554" s="30" t="n">
        <v>705.2</v>
      </c>
      <c r="I3554" s="31" t="n">
        <v>46261</v>
      </c>
      <c r="J3554" s="30" t="n">
        <v>705.2</v>
      </c>
      <c r="K3554" s="29" t="s">
        <v>120</v>
      </c>
      <c r="L3554" s="29" t="s">
        <v>938</v>
      </c>
      <c r="M3554" s="29"/>
      <c r="N3554" s="29" t="s">
        <v>122</v>
      </c>
      <c r="O3554" s="31" t="n">
        <v>46646</v>
      </c>
      <c r="P3554" s="29" t="s">
        <v>123</v>
      </c>
      <c r="Q3554" s="29" t="n">
        <f aca="false">IFERROR(VALUE(L3554),"")</f>
        <v>24</v>
      </c>
      <c r="R3554" s="29" t="n">
        <f aca="true">IF(O3554="","",O3554-TODAY())</f>
        <v>361</v>
      </c>
      <c r="S3554" s="29" t="str">
        <f aca="false">IF(C3554="&lt;&lt; vazio &gt;&gt;","VAZIA",IF(AND(O3554&lt;&gt;"",R3554&lt;0),"VENCIDO",IF(AND(O3554&lt;&gt;"",R3554&lt;=Parametros!$B$10),"PRÓX. VENCIMENTO",IF(F3554="Q","QUALIDADE",IF(F3554="S","BLOQUEADO",IF(F3554="R","RESTRITO/DEVOLUÇÃO",IF(OR(N3554="QUAR",N3554="QRES"),"QUARENTENA",IF(OR(B3554="DESCARTE",B3554="DEVOLUÇÃO"),"DESCARTE/DEVOLUÇÃO",IF(AND(D3554="",K3554&lt;&gt;""),"SEM LOTE",IF(AND(Q3554&lt;&gt;"",Q3554&gt;=Parametros!$B$11),"PARADO/SEM GIRO","OK"))))))))))</f>
        <v>RESTRITO/DEVOLUÇÃO</v>
      </c>
      <c r="T3554" s="29" t="str">
        <f aca="false">IF(AND($S3554="PARADO/SEM GIRO",$K3554="KG",OR(Painel!$B$5="(Todos)",A3554=Painel!$B$5)*OR(Painel!$E$5="(Todos)",P3554=Painel!$E$5)),$J3554+ROW()/10000000,"")</f>
        <v/>
      </c>
      <c r="U3554" s="29" t="str">
        <f aca="false">IF(AND($S3554="VENCIDO",$K3554="KG",OR(Painel!$B$5="(Todos)",A3554=Painel!$B$5)*OR(Painel!$E$5="(Todos)",P3554=Painel!$E$5)),$J3554+ROW()/10000000,"")</f>
        <v/>
      </c>
    </row>
    <row r="3555" customFormat="false" ht="15" hidden="false" customHeight="false" outlineLevel="0" collapsed="false">
      <c r="A3555" s="29" t="s">
        <v>55</v>
      </c>
      <c r="B3555" s="29" t="s">
        <v>6212</v>
      </c>
      <c r="C3555" s="29" t="s">
        <v>373</v>
      </c>
      <c r="D3555" s="29" t="s">
        <v>6563</v>
      </c>
      <c r="E3555" s="29" t="n">
        <v>377</v>
      </c>
      <c r="F3555" s="29" t="s">
        <v>137</v>
      </c>
      <c r="G3555" s="29" t="s">
        <v>6564</v>
      </c>
      <c r="H3555" s="30" t="n">
        <v>121.2</v>
      </c>
      <c r="I3555" s="31" t="n">
        <v>46241</v>
      </c>
      <c r="J3555" s="30" t="n">
        <v>121.2</v>
      </c>
      <c r="K3555" s="29" t="s">
        <v>120</v>
      </c>
      <c r="L3555" s="29" t="s">
        <v>5877</v>
      </c>
      <c r="M3555" s="29"/>
      <c r="N3555" s="29" t="s">
        <v>122</v>
      </c>
      <c r="O3555" s="31" t="n">
        <v>46194</v>
      </c>
      <c r="P3555" s="29" t="s">
        <v>123</v>
      </c>
      <c r="Q3555" s="29" t="n">
        <f aca="false">IFERROR(VALUE(L3555),"")</f>
        <v>59</v>
      </c>
      <c r="R3555" s="29" t="n">
        <f aca="true">IF(O3555="","",O3555-TODAY())</f>
        <v>-91</v>
      </c>
      <c r="S3555" s="29" t="str">
        <f aca="false">IF(C3555="&lt;&lt; vazio &gt;&gt;","VAZIA",IF(AND(O3555&lt;&gt;"",R3555&lt;0),"VENCIDO",IF(AND(O3555&lt;&gt;"",R3555&lt;=Parametros!$B$10),"PRÓX. VENCIMENTO",IF(F3555="Q","QUALIDADE",IF(F3555="S","BLOQUEADO",IF(F3555="R","RESTRITO/DEVOLUÇÃO",IF(OR(N3555="QUAR",N3555="QRES"),"QUARENTENA",IF(OR(B3555="DESCARTE",B3555="DEVOLUÇÃO"),"DESCARTE/DEVOLUÇÃO",IF(AND(D3555="",K3555&lt;&gt;""),"SEM LOTE",IF(AND(Q3555&lt;&gt;"",Q3555&gt;=Parametros!$B$11),"PARADO/SEM GIRO","OK"))))))))))</f>
        <v>VENCIDO</v>
      </c>
      <c r="T3555" s="29" t="str">
        <f aca="false">IF(AND($S3555="PARADO/SEM GIRO",$K3555="KG",OR(Painel!$B$5="(Todos)",A3555=Painel!$B$5)*OR(Painel!$E$5="(Todos)",P3555=Painel!$E$5)),$J3555+ROW()/10000000,"")</f>
        <v/>
      </c>
      <c r="U3555" s="29" t="n">
        <f aca="false">IF(AND($S3555="VENCIDO",$K3555="KG",OR(Painel!$B$5="(Todos)",A3555=Painel!$B$5)*OR(Painel!$E$5="(Todos)",P3555=Painel!$E$5)),$J3555+ROW()/10000000,"")</f>
        <v>121.2003555</v>
      </c>
    </row>
    <row r="3556" customFormat="false" ht="15" hidden="false" customHeight="false" outlineLevel="0" collapsed="false">
      <c r="A3556" s="29" t="s">
        <v>55</v>
      </c>
      <c r="B3556" s="29" t="s">
        <v>6212</v>
      </c>
      <c r="C3556" s="29" t="s">
        <v>373</v>
      </c>
      <c r="D3556" s="29" t="s">
        <v>6565</v>
      </c>
      <c r="E3556" s="29" t="n">
        <v>377</v>
      </c>
      <c r="F3556" s="29" t="s">
        <v>189</v>
      </c>
      <c r="G3556" s="29" t="s">
        <v>6566</v>
      </c>
      <c r="H3556" s="30" t="n">
        <v>84.84</v>
      </c>
      <c r="I3556" s="31" t="n">
        <v>46261</v>
      </c>
      <c r="J3556" s="30" t="n">
        <v>84.84</v>
      </c>
      <c r="K3556" s="29" t="s">
        <v>120</v>
      </c>
      <c r="L3556" s="29" t="s">
        <v>938</v>
      </c>
      <c r="M3556" s="29"/>
      <c r="N3556" s="29" t="s">
        <v>122</v>
      </c>
      <c r="O3556" s="31" t="n">
        <v>46440</v>
      </c>
      <c r="P3556" s="29" t="s">
        <v>123</v>
      </c>
      <c r="Q3556" s="29" t="n">
        <f aca="false">IFERROR(VALUE(L3556),"")</f>
        <v>24</v>
      </c>
      <c r="R3556" s="29" t="n">
        <f aca="true">IF(O3556="","",O3556-TODAY())</f>
        <v>155</v>
      </c>
      <c r="S3556" s="29" t="str">
        <f aca="false">IF(C3556="&lt;&lt; vazio &gt;&gt;","VAZIA",IF(AND(O3556&lt;&gt;"",R3556&lt;0),"VENCIDO",IF(AND(O3556&lt;&gt;"",R3556&lt;=Parametros!$B$10),"PRÓX. VENCIMENTO",IF(F3556="Q","QUALIDADE",IF(F3556="S","BLOQUEADO",IF(F3556="R","RESTRITO/DEVOLUÇÃO",IF(OR(N3556="QUAR",N3556="QRES"),"QUARENTENA",IF(OR(B3556="DESCARTE",B3556="DEVOLUÇÃO"),"DESCARTE/DEVOLUÇÃO",IF(AND(D3556="",K3556&lt;&gt;""),"SEM LOTE",IF(AND(Q3556&lt;&gt;"",Q3556&gt;=Parametros!$B$11),"PARADO/SEM GIRO","OK"))))))))))</f>
        <v>RESTRITO/DEVOLUÇÃO</v>
      </c>
      <c r="T3556" s="29" t="str">
        <f aca="false">IF(AND($S3556="PARADO/SEM GIRO",$K3556="KG",OR(Painel!$B$5="(Todos)",A3556=Painel!$B$5)*OR(Painel!$E$5="(Todos)",P3556=Painel!$E$5)),$J3556+ROW()/10000000,"")</f>
        <v/>
      </c>
      <c r="U3556" s="29" t="str">
        <f aca="false">IF(AND($S3556="VENCIDO",$K3556="KG",OR(Painel!$B$5="(Todos)",A3556=Painel!$B$5)*OR(Painel!$E$5="(Todos)",P3556=Painel!$E$5)),$J3556+ROW()/10000000,"")</f>
        <v/>
      </c>
    </row>
    <row r="3557" customFormat="false" ht="15" hidden="false" customHeight="false" outlineLevel="0" collapsed="false">
      <c r="A3557" s="29" t="s">
        <v>55</v>
      </c>
      <c r="B3557" s="29" t="s">
        <v>6212</v>
      </c>
      <c r="C3557" s="29" t="s">
        <v>373</v>
      </c>
      <c r="D3557" s="29" t="s">
        <v>5207</v>
      </c>
      <c r="E3557" s="29" t="n">
        <v>377</v>
      </c>
      <c r="F3557" s="29" t="s">
        <v>189</v>
      </c>
      <c r="G3557" s="29" t="s">
        <v>6567</v>
      </c>
      <c r="H3557" s="30" t="n">
        <v>181.8</v>
      </c>
      <c r="I3557" s="31" t="n">
        <v>46261</v>
      </c>
      <c r="J3557" s="30" t="n">
        <v>181.8</v>
      </c>
      <c r="K3557" s="29" t="s">
        <v>120</v>
      </c>
      <c r="L3557" s="29" t="s">
        <v>938</v>
      </c>
      <c r="M3557" s="29"/>
      <c r="N3557" s="29" t="s">
        <v>122</v>
      </c>
      <c r="O3557" s="31" t="n">
        <v>46560</v>
      </c>
      <c r="P3557" s="29" t="s">
        <v>123</v>
      </c>
      <c r="Q3557" s="29" t="n">
        <f aca="false">IFERROR(VALUE(L3557),"")</f>
        <v>24</v>
      </c>
      <c r="R3557" s="29" t="n">
        <f aca="true">IF(O3557="","",O3557-TODAY())</f>
        <v>275</v>
      </c>
      <c r="S3557" s="29" t="str">
        <f aca="false">IF(C3557="&lt;&lt; vazio &gt;&gt;","VAZIA",IF(AND(O3557&lt;&gt;"",R3557&lt;0),"VENCIDO",IF(AND(O3557&lt;&gt;"",R3557&lt;=Parametros!$B$10),"PRÓX. VENCIMENTO",IF(F3557="Q","QUALIDADE",IF(F3557="S","BLOQUEADO",IF(F3557="R","RESTRITO/DEVOLUÇÃO",IF(OR(N3557="QUAR",N3557="QRES"),"QUARENTENA",IF(OR(B3557="DESCARTE",B3557="DEVOLUÇÃO"),"DESCARTE/DEVOLUÇÃO",IF(AND(D3557="",K3557&lt;&gt;""),"SEM LOTE",IF(AND(Q3557&lt;&gt;"",Q3557&gt;=Parametros!$B$11),"PARADO/SEM GIRO","OK"))))))))))</f>
        <v>RESTRITO/DEVOLUÇÃO</v>
      </c>
      <c r="T3557" s="29" t="str">
        <f aca="false">IF(AND($S3557="PARADO/SEM GIRO",$K3557="KG",OR(Painel!$B$5="(Todos)",A3557=Painel!$B$5)*OR(Painel!$E$5="(Todos)",P3557=Painel!$E$5)),$J3557+ROW()/10000000,"")</f>
        <v/>
      </c>
      <c r="U3557" s="29" t="str">
        <f aca="false">IF(AND($S3557="VENCIDO",$K3557="KG",OR(Painel!$B$5="(Todos)",A3557=Painel!$B$5)*OR(Painel!$E$5="(Todos)",P3557=Painel!$E$5)),$J3557+ROW()/10000000,"")</f>
        <v/>
      </c>
    </row>
    <row r="3558" customFormat="false" ht="15" hidden="false" customHeight="false" outlineLevel="0" collapsed="false">
      <c r="A3558" s="29" t="s">
        <v>55</v>
      </c>
      <c r="B3558" s="29" t="s">
        <v>6212</v>
      </c>
      <c r="C3558" s="29" t="s">
        <v>373</v>
      </c>
      <c r="D3558" s="29" t="s">
        <v>6568</v>
      </c>
      <c r="E3558" s="29" t="n">
        <v>377</v>
      </c>
      <c r="F3558" s="29" t="s">
        <v>189</v>
      </c>
      <c r="G3558" s="29" t="s">
        <v>6569</v>
      </c>
      <c r="H3558" s="30" t="n">
        <v>909</v>
      </c>
      <c r="I3558" s="31" t="n">
        <v>46261</v>
      </c>
      <c r="J3558" s="30" t="n">
        <v>909</v>
      </c>
      <c r="K3558" s="29" t="s">
        <v>120</v>
      </c>
      <c r="L3558" s="29" t="s">
        <v>938</v>
      </c>
      <c r="M3558" s="29"/>
      <c r="N3558" s="29" t="s">
        <v>122</v>
      </c>
      <c r="O3558" s="31" t="n">
        <v>46646</v>
      </c>
      <c r="P3558" s="29" t="s">
        <v>123</v>
      </c>
      <c r="Q3558" s="29" t="n">
        <f aca="false">IFERROR(VALUE(L3558),"")</f>
        <v>24</v>
      </c>
      <c r="R3558" s="29" t="n">
        <f aca="true">IF(O3558="","",O3558-TODAY())</f>
        <v>361</v>
      </c>
      <c r="S3558" s="29" t="str">
        <f aca="false">IF(C3558="&lt;&lt; vazio &gt;&gt;","VAZIA",IF(AND(O3558&lt;&gt;"",R3558&lt;0),"VENCIDO",IF(AND(O3558&lt;&gt;"",R3558&lt;=Parametros!$B$10),"PRÓX. VENCIMENTO",IF(F3558="Q","QUALIDADE",IF(F3558="S","BLOQUEADO",IF(F3558="R","RESTRITO/DEVOLUÇÃO",IF(OR(N3558="QUAR",N3558="QRES"),"QUARENTENA",IF(OR(B3558="DESCARTE",B3558="DEVOLUÇÃO"),"DESCARTE/DEVOLUÇÃO",IF(AND(D3558="",K3558&lt;&gt;""),"SEM LOTE",IF(AND(Q3558&lt;&gt;"",Q3558&gt;=Parametros!$B$11),"PARADO/SEM GIRO","OK"))))))))))</f>
        <v>RESTRITO/DEVOLUÇÃO</v>
      </c>
      <c r="T3558" s="29" t="str">
        <f aca="false">IF(AND($S3558="PARADO/SEM GIRO",$K3558="KG",OR(Painel!$B$5="(Todos)",A3558=Painel!$B$5)*OR(Painel!$E$5="(Todos)",P3558=Painel!$E$5)),$J3558+ROW()/10000000,"")</f>
        <v/>
      </c>
      <c r="U3558" s="29" t="str">
        <f aca="false">IF(AND($S3558="VENCIDO",$K3558="KG",OR(Painel!$B$5="(Todos)",A3558=Painel!$B$5)*OR(Painel!$E$5="(Todos)",P3558=Painel!$E$5)),$J3558+ROW()/10000000,"")</f>
        <v/>
      </c>
    </row>
    <row r="3559" customFormat="false" ht="15" hidden="false" customHeight="false" outlineLevel="0" collapsed="false">
      <c r="A3559" s="29" t="s">
        <v>55</v>
      </c>
      <c r="B3559" s="29" t="s">
        <v>6212</v>
      </c>
      <c r="C3559" s="29" t="s">
        <v>373</v>
      </c>
      <c r="D3559" s="29" t="s">
        <v>5209</v>
      </c>
      <c r="E3559" s="29" t="n">
        <v>377</v>
      </c>
      <c r="F3559" s="29" t="s">
        <v>189</v>
      </c>
      <c r="G3559" s="29" t="s">
        <v>6570</v>
      </c>
      <c r="H3559" s="30" t="n">
        <v>242.4</v>
      </c>
      <c r="I3559" s="31" t="n">
        <v>46261</v>
      </c>
      <c r="J3559" s="30" t="n">
        <v>242.4</v>
      </c>
      <c r="K3559" s="29" t="s">
        <v>120</v>
      </c>
      <c r="L3559" s="29" t="s">
        <v>938</v>
      </c>
      <c r="M3559" s="29"/>
      <c r="N3559" s="29" t="s">
        <v>122</v>
      </c>
      <c r="O3559" s="31" t="n">
        <v>46648</v>
      </c>
      <c r="P3559" s="29" t="s">
        <v>123</v>
      </c>
      <c r="Q3559" s="29" t="n">
        <f aca="false">IFERROR(VALUE(L3559),"")</f>
        <v>24</v>
      </c>
      <c r="R3559" s="29" t="n">
        <f aca="true">IF(O3559="","",O3559-TODAY())</f>
        <v>363</v>
      </c>
      <c r="S3559" s="29" t="str">
        <f aca="false">IF(C3559="&lt;&lt; vazio &gt;&gt;","VAZIA",IF(AND(O3559&lt;&gt;"",R3559&lt;0),"VENCIDO",IF(AND(O3559&lt;&gt;"",R3559&lt;=Parametros!$B$10),"PRÓX. VENCIMENTO",IF(F3559="Q","QUALIDADE",IF(F3559="S","BLOQUEADO",IF(F3559="R","RESTRITO/DEVOLUÇÃO",IF(OR(N3559="QUAR",N3559="QRES"),"QUARENTENA",IF(OR(B3559="DESCARTE",B3559="DEVOLUÇÃO"),"DESCARTE/DEVOLUÇÃO",IF(AND(D3559="",K3559&lt;&gt;""),"SEM LOTE",IF(AND(Q3559&lt;&gt;"",Q3559&gt;=Parametros!$B$11),"PARADO/SEM GIRO","OK"))))))))))</f>
        <v>RESTRITO/DEVOLUÇÃO</v>
      </c>
      <c r="T3559" s="29" t="str">
        <f aca="false">IF(AND($S3559="PARADO/SEM GIRO",$K3559="KG",OR(Painel!$B$5="(Todos)",A3559=Painel!$B$5)*OR(Painel!$E$5="(Todos)",P3559=Painel!$E$5)),$J3559+ROW()/10000000,"")</f>
        <v/>
      </c>
      <c r="U3559" s="29" t="str">
        <f aca="false">IF(AND($S3559="VENCIDO",$K3559="KG",OR(Painel!$B$5="(Todos)",A3559=Painel!$B$5)*OR(Painel!$E$5="(Todos)",P3559=Painel!$E$5)),$J3559+ROW()/10000000,"")</f>
        <v/>
      </c>
    </row>
    <row r="3560" customFormat="false" ht="15" hidden="false" customHeight="false" outlineLevel="0" collapsed="false">
      <c r="A3560" s="29" t="s">
        <v>55</v>
      </c>
      <c r="B3560" s="29" t="s">
        <v>6212</v>
      </c>
      <c r="C3560" s="29" t="s">
        <v>161</v>
      </c>
      <c r="D3560" s="29" t="s">
        <v>5216</v>
      </c>
      <c r="E3560" s="29" t="n">
        <v>377</v>
      </c>
      <c r="F3560" s="29" t="s">
        <v>189</v>
      </c>
      <c r="G3560" s="29" t="s">
        <v>6571</v>
      </c>
      <c r="H3560" s="30" t="n">
        <v>20.2</v>
      </c>
      <c r="I3560" s="31" t="n">
        <v>46261</v>
      </c>
      <c r="J3560" s="30" t="n">
        <v>20.2</v>
      </c>
      <c r="K3560" s="29" t="s">
        <v>120</v>
      </c>
      <c r="L3560" s="29" t="s">
        <v>938</v>
      </c>
      <c r="M3560" s="29"/>
      <c r="N3560" s="29" t="s">
        <v>122</v>
      </c>
      <c r="O3560" s="31" t="n">
        <v>46451</v>
      </c>
      <c r="P3560" s="29" t="s">
        <v>123</v>
      </c>
      <c r="Q3560" s="29" t="n">
        <f aca="false">IFERROR(VALUE(L3560),"")</f>
        <v>24</v>
      </c>
      <c r="R3560" s="29" t="n">
        <f aca="true">IF(O3560="","",O3560-TODAY())</f>
        <v>166</v>
      </c>
      <c r="S3560" s="29" t="str">
        <f aca="false">IF(C3560="&lt;&lt; vazio &gt;&gt;","VAZIA",IF(AND(O3560&lt;&gt;"",R3560&lt;0),"VENCIDO",IF(AND(O3560&lt;&gt;"",R3560&lt;=Parametros!$B$10),"PRÓX. VENCIMENTO",IF(F3560="Q","QUALIDADE",IF(F3560="S","BLOQUEADO",IF(F3560="R","RESTRITO/DEVOLUÇÃO",IF(OR(N3560="QUAR",N3560="QRES"),"QUARENTENA",IF(OR(B3560="DESCARTE",B3560="DEVOLUÇÃO"),"DESCARTE/DEVOLUÇÃO",IF(AND(D3560="",K3560&lt;&gt;""),"SEM LOTE",IF(AND(Q3560&lt;&gt;"",Q3560&gt;=Parametros!$B$11),"PARADO/SEM GIRO","OK"))))))))))</f>
        <v>RESTRITO/DEVOLUÇÃO</v>
      </c>
      <c r="T3560" s="29" t="str">
        <f aca="false">IF(AND($S3560="PARADO/SEM GIRO",$K3560="KG",OR(Painel!$B$5="(Todos)",A3560=Painel!$B$5)*OR(Painel!$E$5="(Todos)",P3560=Painel!$E$5)),$J3560+ROW()/10000000,"")</f>
        <v/>
      </c>
      <c r="U3560" s="29" t="str">
        <f aca="false">IF(AND($S3560="VENCIDO",$K3560="KG",OR(Painel!$B$5="(Todos)",A3560=Painel!$B$5)*OR(Painel!$E$5="(Todos)",P3560=Painel!$E$5)),$J3560+ROW()/10000000,"")</f>
        <v/>
      </c>
    </row>
    <row r="3561" customFormat="false" ht="15" hidden="false" customHeight="false" outlineLevel="0" collapsed="false">
      <c r="A3561" s="29" t="s">
        <v>55</v>
      </c>
      <c r="B3561" s="29" t="s">
        <v>6212</v>
      </c>
      <c r="C3561" s="29" t="s">
        <v>161</v>
      </c>
      <c r="D3561" s="29" t="s">
        <v>312</v>
      </c>
      <c r="E3561" s="29" t="n">
        <v>377</v>
      </c>
      <c r="F3561" s="29" t="s">
        <v>137</v>
      </c>
      <c r="G3561" s="29" t="s">
        <v>6572</v>
      </c>
      <c r="H3561" s="30" t="n">
        <v>10.1</v>
      </c>
      <c r="I3561" s="31" t="n">
        <v>46241</v>
      </c>
      <c r="J3561" s="30" t="n">
        <v>10.1</v>
      </c>
      <c r="K3561" s="29" t="s">
        <v>120</v>
      </c>
      <c r="L3561" s="29" t="s">
        <v>4450</v>
      </c>
      <c r="M3561" s="29"/>
      <c r="N3561" s="29" t="s">
        <v>122</v>
      </c>
      <c r="O3561" s="31" t="n">
        <v>46536</v>
      </c>
      <c r="P3561" s="29" t="s">
        <v>123</v>
      </c>
      <c r="Q3561" s="29" t="n">
        <f aca="false">IFERROR(VALUE(L3561),"")</f>
        <v>44</v>
      </c>
      <c r="R3561" s="29" t="n">
        <f aca="true">IF(O3561="","",O3561-TODAY())</f>
        <v>251</v>
      </c>
      <c r="S3561" s="29" t="str">
        <f aca="false">IF(C3561="&lt;&lt; vazio &gt;&gt;","VAZIA",IF(AND(O3561&lt;&gt;"",R3561&lt;0),"VENCIDO",IF(AND(O3561&lt;&gt;"",R3561&lt;=Parametros!$B$10),"PRÓX. VENCIMENTO",IF(F3561="Q","QUALIDADE",IF(F3561="S","BLOQUEADO",IF(F3561="R","RESTRITO/DEVOLUÇÃO",IF(OR(N3561="QUAR",N3561="QRES"),"QUARENTENA",IF(OR(B3561="DESCARTE",B3561="DEVOLUÇÃO"),"DESCARTE/DEVOLUÇÃO",IF(AND(D3561="",K3561&lt;&gt;""),"SEM LOTE",IF(AND(Q3561&lt;&gt;"",Q3561&gt;=Parametros!$B$11),"PARADO/SEM GIRO","OK"))))))))))</f>
        <v>BLOQUEADO</v>
      </c>
      <c r="T3561" s="29" t="str">
        <f aca="false">IF(AND($S3561="PARADO/SEM GIRO",$K3561="KG",OR(Painel!$B$5="(Todos)",A3561=Painel!$B$5)*OR(Painel!$E$5="(Todos)",P3561=Painel!$E$5)),$J3561+ROW()/10000000,"")</f>
        <v/>
      </c>
      <c r="U3561" s="29" t="str">
        <f aca="false">IF(AND($S3561="VENCIDO",$K3561="KG",OR(Painel!$B$5="(Todos)",A3561=Painel!$B$5)*OR(Painel!$E$5="(Todos)",P3561=Painel!$E$5)),$J3561+ROW()/10000000,"")</f>
        <v/>
      </c>
    </row>
    <row r="3562" customFormat="false" ht="15" hidden="false" customHeight="false" outlineLevel="0" collapsed="false">
      <c r="A3562" s="29" t="s">
        <v>55</v>
      </c>
      <c r="B3562" s="29" t="s">
        <v>6212</v>
      </c>
      <c r="C3562" s="29" t="s">
        <v>161</v>
      </c>
      <c r="D3562" s="29" t="s">
        <v>312</v>
      </c>
      <c r="E3562" s="29" t="n">
        <v>377</v>
      </c>
      <c r="F3562" s="29" t="s">
        <v>137</v>
      </c>
      <c r="G3562" s="29" t="s">
        <v>6573</v>
      </c>
      <c r="H3562" s="30" t="n">
        <v>10.1</v>
      </c>
      <c r="I3562" s="31" t="n">
        <v>46241</v>
      </c>
      <c r="J3562" s="30" t="n">
        <v>10.1</v>
      </c>
      <c r="K3562" s="29" t="s">
        <v>120</v>
      </c>
      <c r="L3562" s="29" t="s">
        <v>4450</v>
      </c>
      <c r="M3562" s="29"/>
      <c r="N3562" s="29" t="s">
        <v>122</v>
      </c>
      <c r="O3562" s="31" t="n">
        <v>46536</v>
      </c>
      <c r="P3562" s="29" t="s">
        <v>123</v>
      </c>
      <c r="Q3562" s="29" t="n">
        <f aca="false">IFERROR(VALUE(L3562),"")</f>
        <v>44</v>
      </c>
      <c r="R3562" s="29" t="n">
        <f aca="true">IF(O3562="","",O3562-TODAY())</f>
        <v>251</v>
      </c>
      <c r="S3562" s="29" t="str">
        <f aca="false">IF(C3562="&lt;&lt; vazio &gt;&gt;","VAZIA",IF(AND(O3562&lt;&gt;"",R3562&lt;0),"VENCIDO",IF(AND(O3562&lt;&gt;"",R3562&lt;=Parametros!$B$10),"PRÓX. VENCIMENTO",IF(F3562="Q","QUALIDADE",IF(F3562="S","BLOQUEADO",IF(F3562="R","RESTRITO/DEVOLUÇÃO",IF(OR(N3562="QUAR",N3562="QRES"),"QUARENTENA",IF(OR(B3562="DESCARTE",B3562="DEVOLUÇÃO"),"DESCARTE/DEVOLUÇÃO",IF(AND(D3562="",K3562&lt;&gt;""),"SEM LOTE",IF(AND(Q3562&lt;&gt;"",Q3562&gt;=Parametros!$B$11),"PARADO/SEM GIRO","OK"))))))))))</f>
        <v>BLOQUEADO</v>
      </c>
      <c r="T3562" s="29" t="str">
        <f aca="false">IF(AND($S3562="PARADO/SEM GIRO",$K3562="KG",OR(Painel!$B$5="(Todos)",A3562=Painel!$B$5)*OR(Painel!$E$5="(Todos)",P3562=Painel!$E$5)),$J3562+ROW()/10000000,"")</f>
        <v/>
      </c>
      <c r="U3562" s="29" t="str">
        <f aca="false">IF(AND($S3562="VENCIDO",$K3562="KG",OR(Painel!$B$5="(Todos)",A3562=Painel!$B$5)*OR(Painel!$E$5="(Todos)",P3562=Painel!$E$5)),$J3562+ROW()/10000000,"")</f>
        <v/>
      </c>
    </row>
    <row r="3563" customFormat="false" ht="15" hidden="false" customHeight="false" outlineLevel="0" collapsed="false">
      <c r="A3563" s="29" t="s">
        <v>55</v>
      </c>
      <c r="B3563" s="29" t="s">
        <v>6212</v>
      </c>
      <c r="C3563" s="29" t="s">
        <v>161</v>
      </c>
      <c r="D3563" s="29" t="s">
        <v>6574</v>
      </c>
      <c r="E3563" s="29" t="n">
        <v>377</v>
      </c>
      <c r="F3563" s="29" t="s">
        <v>189</v>
      </c>
      <c r="G3563" s="29" t="s">
        <v>6575</v>
      </c>
      <c r="H3563" s="30" t="n">
        <v>40.4</v>
      </c>
      <c r="I3563" s="31" t="n">
        <v>46261</v>
      </c>
      <c r="J3563" s="30" t="n">
        <v>40.4</v>
      </c>
      <c r="K3563" s="29" t="s">
        <v>120</v>
      </c>
      <c r="L3563" s="29" t="s">
        <v>938</v>
      </c>
      <c r="M3563" s="29"/>
      <c r="N3563" s="29" t="s">
        <v>122</v>
      </c>
      <c r="O3563" s="31" t="n">
        <v>46596</v>
      </c>
      <c r="P3563" s="29" t="s">
        <v>123</v>
      </c>
      <c r="Q3563" s="29" t="n">
        <f aca="false">IFERROR(VALUE(L3563),"")</f>
        <v>24</v>
      </c>
      <c r="R3563" s="29" t="n">
        <f aca="true">IF(O3563="","",O3563-TODAY())</f>
        <v>311</v>
      </c>
      <c r="S3563" s="29" t="str">
        <f aca="false">IF(C3563="&lt;&lt; vazio &gt;&gt;","VAZIA",IF(AND(O3563&lt;&gt;"",R3563&lt;0),"VENCIDO",IF(AND(O3563&lt;&gt;"",R3563&lt;=Parametros!$B$10),"PRÓX. VENCIMENTO",IF(F3563="Q","QUALIDADE",IF(F3563="S","BLOQUEADO",IF(F3563="R","RESTRITO/DEVOLUÇÃO",IF(OR(N3563="QUAR",N3563="QRES"),"QUARENTENA",IF(OR(B3563="DESCARTE",B3563="DEVOLUÇÃO"),"DESCARTE/DEVOLUÇÃO",IF(AND(D3563="",K3563&lt;&gt;""),"SEM LOTE",IF(AND(Q3563&lt;&gt;"",Q3563&gt;=Parametros!$B$11),"PARADO/SEM GIRO","OK"))))))))))</f>
        <v>RESTRITO/DEVOLUÇÃO</v>
      </c>
      <c r="T3563" s="29" t="str">
        <f aca="false">IF(AND($S3563="PARADO/SEM GIRO",$K3563="KG",OR(Painel!$B$5="(Todos)",A3563=Painel!$B$5)*OR(Painel!$E$5="(Todos)",P3563=Painel!$E$5)),$J3563+ROW()/10000000,"")</f>
        <v/>
      </c>
      <c r="U3563" s="29" t="str">
        <f aca="false">IF(AND($S3563="VENCIDO",$K3563="KG",OR(Painel!$B$5="(Todos)",A3563=Painel!$B$5)*OR(Painel!$E$5="(Todos)",P3563=Painel!$E$5)),$J3563+ROW()/10000000,"")</f>
        <v/>
      </c>
    </row>
    <row r="3564" customFormat="false" ht="15" hidden="false" customHeight="false" outlineLevel="0" collapsed="false">
      <c r="A3564" s="29" t="s">
        <v>55</v>
      </c>
      <c r="B3564" s="29" t="s">
        <v>6212</v>
      </c>
      <c r="C3564" s="29" t="s">
        <v>161</v>
      </c>
      <c r="D3564" s="29" t="s">
        <v>5218</v>
      </c>
      <c r="E3564" s="29" t="n">
        <v>377</v>
      </c>
      <c r="F3564" s="29" t="s">
        <v>189</v>
      </c>
      <c r="G3564" s="29" t="s">
        <v>6576</v>
      </c>
      <c r="H3564" s="30" t="n">
        <v>141.4</v>
      </c>
      <c r="I3564" s="31" t="n">
        <v>46261</v>
      </c>
      <c r="J3564" s="30" t="n">
        <v>141.4</v>
      </c>
      <c r="K3564" s="29" t="s">
        <v>120</v>
      </c>
      <c r="L3564" s="29" t="s">
        <v>938</v>
      </c>
      <c r="M3564" s="29"/>
      <c r="N3564" s="29" t="s">
        <v>122</v>
      </c>
      <c r="O3564" s="31" t="n">
        <v>46597</v>
      </c>
      <c r="P3564" s="29" t="s">
        <v>123</v>
      </c>
      <c r="Q3564" s="29" t="n">
        <f aca="false">IFERROR(VALUE(L3564),"")</f>
        <v>24</v>
      </c>
      <c r="R3564" s="29" t="n">
        <f aca="true">IF(O3564="","",O3564-TODAY())</f>
        <v>312</v>
      </c>
      <c r="S3564" s="29" t="str">
        <f aca="false">IF(C3564="&lt;&lt; vazio &gt;&gt;","VAZIA",IF(AND(O3564&lt;&gt;"",R3564&lt;0),"VENCIDO",IF(AND(O3564&lt;&gt;"",R3564&lt;=Parametros!$B$10),"PRÓX. VENCIMENTO",IF(F3564="Q","QUALIDADE",IF(F3564="S","BLOQUEADO",IF(F3564="R","RESTRITO/DEVOLUÇÃO",IF(OR(N3564="QUAR",N3564="QRES"),"QUARENTENA",IF(OR(B3564="DESCARTE",B3564="DEVOLUÇÃO"),"DESCARTE/DEVOLUÇÃO",IF(AND(D3564="",K3564&lt;&gt;""),"SEM LOTE",IF(AND(Q3564&lt;&gt;"",Q3564&gt;=Parametros!$B$11),"PARADO/SEM GIRO","OK"))))))))))</f>
        <v>RESTRITO/DEVOLUÇÃO</v>
      </c>
      <c r="T3564" s="29" t="str">
        <f aca="false">IF(AND($S3564="PARADO/SEM GIRO",$K3564="KG",OR(Painel!$B$5="(Todos)",A3564=Painel!$B$5)*OR(Painel!$E$5="(Todos)",P3564=Painel!$E$5)),$J3564+ROW()/10000000,"")</f>
        <v/>
      </c>
      <c r="U3564" s="29" t="str">
        <f aca="false">IF(AND($S3564="VENCIDO",$K3564="KG",OR(Painel!$B$5="(Todos)",A3564=Painel!$B$5)*OR(Painel!$E$5="(Todos)",P3564=Painel!$E$5)),$J3564+ROW()/10000000,"")</f>
        <v/>
      </c>
    </row>
    <row r="3565" customFormat="false" ht="15" hidden="false" customHeight="false" outlineLevel="0" collapsed="false">
      <c r="A3565" s="29" t="s">
        <v>55</v>
      </c>
      <c r="B3565" s="29" t="s">
        <v>6212</v>
      </c>
      <c r="C3565" s="29" t="s">
        <v>161</v>
      </c>
      <c r="D3565" s="29" t="s">
        <v>5220</v>
      </c>
      <c r="E3565" s="29" t="n">
        <v>377</v>
      </c>
      <c r="F3565" s="29" t="s">
        <v>189</v>
      </c>
      <c r="G3565" s="29" t="s">
        <v>6577</v>
      </c>
      <c r="H3565" s="30" t="n">
        <v>151.5</v>
      </c>
      <c r="I3565" s="31" t="n">
        <v>46261</v>
      </c>
      <c r="J3565" s="30" t="n">
        <v>151.5</v>
      </c>
      <c r="K3565" s="29" t="s">
        <v>120</v>
      </c>
      <c r="L3565" s="29" t="s">
        <v>938</v>
      </c>
      <c r="M3565" s="29"/>
      <c r="N3565" s="29" t="s">
        <v>122</v>
      </c>
      <c r="O3565" s="31" t="n">
        <v>46633</v>
      </c>
      <c r="P3565" s="29" t="s">
        <v>123</v>
      </c>
      <c r="Q3565" s="29" t="n">
        <f aca="false">IFERROR(VALUE(L3565),"")</f>
        <v>24</v>
      </c>
      <c r="R3565" s="29" t="n">
        <f aca="true">IF(O3565="","",O3565-TODAY())</f>
        <v>348</v>
      </c>
      <c r="S3565" s="29" t="str">
        <f aca="false">IF(C3565="&lt;&lt; vazio &gt;&gt;","VAZIA",IF(AND(O3565&lt;&gt;"",R3565&lt;0),"VENCIDO",IF(AND(O3565&lt;&gt;"",R3565&lt;=Parametros!$B$10),"PRÓX. VENCIMENTO",IF(F3565="Q","QUALIDADE",IF(F3565="S","BLOQUEADO",IF(F3565="R","RESTRITO/DEVOLUÇÃO",IF(OR(N3565="QUAR",N3565="QRES"),"QUARENTENA",IF(OR(B3565="DESCARTE",B3565="DEVOLUÇÃO"),"DESCARTE/DEVOLUÇÃO",IF(AND(D3565="",K3565&lt;&gt;""),"SEM LOTE",IF(AND(Q3565&lt;&gt;"",Q3565&gt;=Parametros!$B$11),"PARADO/SEM GIRO","OK"))))))))))</f>
        <v>RESTRITO/DEVOLUÇÃO</v>
      </c>
      <c r="T3565" s="29" t="str">
        <f aca="false">IF(AND($S3565="PARADO/SEM GIRO",$K3565="KG",OR(Painel!$B$5="(Todos)",A3565=Painel!$B$5)*OR(Painel!$E$5="(Todos)",P3565=Painel!$E$5)),$J3565+ROW()/10000000,"")</f>
        <v/>
      </c>
      <c r="U3565" s="29" t="str">
        <f aca="false">IF(AND($S3565="VENCIDO",$K3565="KG",OR(Painel!$B$5="(Todos)",A3565=Painel!$B$5)*OR(Painel!$E$5="(Todos)",P3565=Painel!$E$5)),$J3565+ROW()/10000000,"")</f>
        <v/>
      </c>
    </row>
    <row r="3566" customFormat="false" ht="15" hidden="false" customHeight="false" outlineLevel="0" collapsed="false">
      <c r="A3566" s="29" t="s">
        <v>55</v>
      </c>
      <c r="B3566" s="29" t="s">
        <v>6212</v>
      </c>
      <c r="C3566" s="29" t="s">
        <v>430</v>
      </c>
      <c r="D3566" s="29" t="s">
        <v>5226</v>
      </c>
      <c r="E3566" s="29" t="n">
        <v>377</v>
      </c>
      <c r="F3566" s="29" t="s">
        <v>189</v>
      </c>
      <c r="G3566" s="29" t="s">
        <v>6578</v>
      </c>
      <c r="H3566" s="30" t="n">
        <v>585.8</v>
      </c>
      <c r="I3566" s="31" t="n">
        <v>46261</v>
      </c>
      <c r="J3566" s="30" t="n">
        <v>585.8</v>
      </c>
      <c r="K3566" s="29" t="s">
        <v>120</v>
      </c>
      <c r="L3566" s="29" t="s">
        <v>938</v>
      </c>
      <c r="M3566" s="29"/>
      <c r="N3566" s="29" t="s">
        <v>122</v>
      </c>
      <c r="O3566" s="31" t="n">
        <v>46391</v>
      </c>
      <c r="P3566" s="29" t="s">
        <v>123</v>
      </c>
      <c r="Q3566" s="29" t="n">
        <f aca="false">IFERROR(VALUE(L3566),"")</f>
        <v>24</v>
      </c>
      <c r="R3566" s="29" t="n">
        <f aca="true">IF(O3566="","",O3566-TODAY())</f>
        <v>106</v>
      </c>
      <c r="S3566" s="29" t="str">
        <f aca="false">IF(C3566="&lt;&lt; vazio &gt;&gt;","VAZIA",IF(AND(O3566&lt;&gt;"",R3566&lt;0),"VENCIDO",IF(AND(O3566&lt;&gt;"",R3566&lt;=Parametros!$B$10),"PRÓX. VENCIMENTO",IF(F3566="Q","QUALIDADE",IF(F3566="S","BLOQUEADO",IF(F3566="R","RESTRITO/DEVOLUÇÃO",IF(OR(N3566="QUAR",N3566="QRES"),"QUARENTENA",IF(OR(B3566="DESCARTE",B3566="DEVOLUÇÃO"),"DESCARTE/DEVOLUÇÃO",IF(AND(D3566="",K3566&lt;&gt;""),"SEM LOTE",IF(AND(Q3566&lt;&gt;"",Q3566&gt;=Parametros!$B$11),"PARADO/SEM GIRO","OK"))))))))))</f>
        <v>RESTRITO/DEVOLUÇÃO</v>
      </c>
      <c r="T3566" s="29" t="str">
        <f aca="false">IF(AND($S3566="PARADO/SEM GIRO",$K3566="KG",OR(Painel!$B$5="(Todos)",A3566=Painel!$B$5)*OR(Painel!$E$5="(Todos)",P3566=Painel!$E$5)),$J3566+ROW()/10000000,"")</f>
        <v/>
      </c>
      <c r="U3566" s="29" t="str">
        <f aca="false">IF(AND($S3566="VENCIDO",$K3566="KG",OR(Painel!$B$5="(Todos)",A3566=Painel!$B$5)*OR(Painel!$E$5="(Todos)",P3566=Painel!$E$5)),$J3566+ROW()/10000000,"")</f>
        <v/>
      </c>
    </row>
    <row r="3567" customFormat="false" ht="15" hidden="false" customHeight="false" outlineLevel="0" collapsed="false">
      <c r="A3567" s="29" t="s">
        <v>55</v>
      </c>
      <c r="B3567" s="29" t="s">
        <v>6212</v>
      </c>
      <c r="C3567" s="29" t="s">
        <v>430</v>
      </c>
      <c r="D3567" s="29" t="s">
        <v>6579</v>
      </c>
      <c r="E3567" s="29" t="n">
        <v>377</v>
      </c>
      <c r="F3567" s="29" t="s">
        <v>189</v>
      </c>
      <c r="G3567" s="29" t="s">
        <v>6580</v>
      </c>
      <c r="H3567" s="30" t="n">
        <v>161.6</v>
      </c>
      <c r="I3567" s="31" t="n">
        <v>46261</v>
      </c>
      <c r="J3567" s="30" t="n">
        <v>161.6</v>
      </c>
      <c r="K3567" s="29" t="s">
        <v>120</v>
      </c>
      <c r="L3567" s="29" t="s">
        <v>938</v>
      </c>
      <c r="M3567" s="29"/>
      <c r="N3567" s="29" t="s">
        <v>122</v>
      </c>
      <c r="O3567" s="31" t="n">
        <v>46635</v>
      </c>
      <c r="P3567" s="29" t="s">
        <v>123</v>
      </c>
      <c r="Q3567" s="29" t="n">
        <f aca="false">IFERROR(VALUE(L3567),"")</f>
        <v>24</v>
      </c>
      <c r="R3567" s="29" t="n">
        <f aca="true">IF(O3567="","",O3567-TODAY())</f>
        <v>350</v>
      </c>
      <c r="S3567" s="29" t="str">
        <f aca="false">IF(C3567="&lt;&lt; vazio &gt;&gt;","VAZIA",IF(AND(O3567&lt;&gt;"",R3567&lt;0),"VENCIDO",IF(AND(O3567&lt;&gt;"",R3567&lt;=Parametros!$B$10),"PRÓX. VENCIMENTO",IF(F3567="Q","QUALIDADE",IF(F3567="S","BLOQUEADO",IF(F3567="R","RESTRITO/DEVOLUÇÃO",IF(OR(N3567="QUAR",N3567="QRES"),"QUARENTENA",IF(OR(B3567="DESCARTE",B3567="DEVOLUÇÃO"),"DESCARTE/DEVOLUÇÃO",IF(AND(D3567="",K3567&lt;&gt;""),"SEM LOTE",IF(AND(Q3567&lt;&gt;"",Q3567&gt;=Parametros!$B$11),"PARADO/SEM GIRO","OK"))))))))))</f>
        <v>RESTRITO/DEVOLUÇÃO</v>
      </c>
      <c r="T3567" s="29" t="str">
        <f aca="false">IF(AND($S3567="PARADO/SEM GIRO",$K3567="KG",OR(Painel!$B$5="(Todos)",A3567=Painel!$B$5)*OR(Painel!$E$5="(Todos)",P3567=Painel!$E$5)),$J3567+ROW()/10000000,"")</f>
        <v/>
      </c>
      <c r="U3567" s="29" t="str">
        <f aca="false">IF(AND($S3567="VENCIDO",$K3567="KG",OR(Painel!$B$5="(Todos)",A3567=Painel!$B$5)*OR(Painel!$E$5="(Todos)",P3567=Painel!$E$5)),$J3567+ROW()/10000000,"")</f>
        <v/>
      </c>
    </row>
    <row r="3568" customFormat="false" ht="15" hidden="false" customHeight="false" outlineLevel="0" collapsed="false">
      <c r="A3568" s="29" t="s">
        <v>55</v>
      </c>
      <c r="B3568" s="29" t="s">
        <v>6212</v>
      </c>
      <c r="C3568" s="29" t="s">
        <v>430</v>
      </c>
      <c r="D3568" s="29" t="s">
        <v>314</v>
      </c>
      <c r="E3568" s="29" t="n">
        <v>377</v>
      </c>
      <c r="F3568" s="29" t="s">
        <v>189</v>
      </c>
      <c r="G3568" s="29" t="s">
        <v>6581</v>
      </c>
      <c r="H3568" s="30" t="n">
        <v>313.1</v>
      </c>
      <c r="I3568" s="31" t="n">
        <v>46261</v>
      </c>
      <c r="J3568" s="30" t="n">
        <v>313.1</v>
      </c>
      <c r="K3568" s="29" t="s">
        <v>120</v>
      </c>
      <c r="L3568" s="29" t="s">
        <v>938</v>
      </c>
      <c r="M3568" s="29"/>
      <c r="N3568" s="29" t="s">
        <v>122</v>
      </c>
      <c r="O3568" s="31" t="n">
        <v>46637</v>
      </c>
      <c r="P3568" s="29" t="s">
        <v>123</v>
      </c>
      <c r="Q3568" s="29" t="n">
        <f aca="false">IFERROR(VALUE(L3568),"")</f>
        <v>24</v>
      </c>
      <c r="R3568" s="29" t="n">
        <f aca="true">IF(O3568="","",O3568-TODAY())</f>
        <v>352</v>
      </c>
      <c r="S3568" s="29" t="str">
        <f aca="false">IF(C3568="&lt;&lt; vazio &gt;&gt;","VAZIA",IF(AND(O3568&lt;&gt;"",R3568&lt;0),"VENCIDO",IF(AND(O3568&lt;&gt;"",R3568&lt;=Parametros!$B$10),"PRÓX. VENCIMENTO",IF(F3568="Q","QUALIDADE",IF(F3568="S","BLOQUEADO",IF(F3568="R","RESTRITO/DEVOLUÇÃO",IF(OR(N3568="QUAR",N3568="QRES"),"QUARENTENA",IF(OR(B3568="DESCARTE",B3568="DEVOLUÇÃO"),"DESCARTE/DEVOLUÇÃO",IF(AND(D3568="",K3568&lt;&gt;""),"SEM LOTE",IF(AND(Q3568&lt;&gt;"",Q3568&gt;=Parametros!$B$11),"PARADO/SEM GIRO","OK"))))))))))</f>
        <v>RESTRITO/DEVOLUÇÃO</v>
      </c>
      <c r="T3568" s="29" t="str">
        <f aca="false">IF(AND($S3568="PARADO/SEM GIRO",$K3568="KG",OR(Painel!$B$5="(Todos)",A3568=Painel!$B$5)*OR(Painel!$E$5="(Todos)",P3568=Painel!$E$5)),$J3568+ROW()/10000000,"")</f>
        <v/>
      </c>
      <c r="U3568" s="29" t="str">
        <f aca="false">IF(AND($S3568="VENCIDO",$K3568="KG",OR(Painel!$B$5="(Todos)",A3568=Painel!$B$5)*OR(Painel!$E$5="(Todos)",P3568=Painel!$E$5)),$J3568+ROW()/10000000,"")</f>
        <v/>
      </c>
    </row>
    <row r="3569" customFormat="false" ht="15" hidden="false" customHeight="false" outlineLevel="0" collapsed="false">
      <c r="A3569" s="29" t="s">
        <v>55</v>
      </c>
      <c r="B3569" s="29" t="s">
        <v>6212</v>
      </c>
      <c r="C3569" s="29" t="s">
        <v>430</v>
      </c>
      <c r="D3569" s="29" t="s">
        <v>6582</v>
      </c>
      <c r="E3569" s="29" t="n">
        <v>377</v>
      </c>
      <c r="F3569" s="29" t="s">
        <v>189</v>
      </c>
      <c r="G3569" s="29" t="s">
        <v>6583</v>
      </c>
      <c r="H3569" s="30" t="n">
        <v>151.5</v>
      </c>
      <c r="I3569" s="31" t="n">
        <v>46261</v>
      </c>
      <c r="J3569" s="30" t="n">
        <v>151.5</v>
      </c>
      <c r="K3569" s="29" t="s">
        <v>120</v>
      </c>
      <c r="L3569" s="29" t="s">
        <v>938</v>
      </c>
      <c r="M3569" s="29"/>
      <c r="N3569" s="29" t="s">
        <v>122</v>
      </c>
      <c r="O3569" s="31" t="n">
        <v>46638</v>
      </c>
      <c r="P3569" s="29" t="s">
        <v>123</v>
      </c>
      <c r="Q3569" s="29" t="n">
        <f aca="false">IFERROR(VALUE(L3569),"")</f>
        <v>24</v>
      </c>
      <c r="R3569" s="29" t="n">
        <f aca="true">IF(O3569="","",O3569-TODAY())</f>
        <v>353</v>
      </c>
      <c r="S3569" s="29" t="str">
        <f aca="false">IF(C3569="&lt;&lt; vazio &gt;&gt;","VAZIA",IF(AND(O3569&lt;&gt;"",R3569&lt;0),"VENCIDO",IF(AND(O3569&lt;&gt;"",R3569&lt;=Parametros!$B$10),"PRÓX. VENCIMENTO",IF(F3569="Q","QUALIDADE",IF(F3569="S","BLOQUEADO",IF(F3569="R","RESTRITO/DEVOLUÇÃO",IF(OR(N3569="QUAR",N3569="QRES"),"QUARENTENA",IF(OR(B3569="DESCARTE",B3569="DEVOLUÇÃO"),"DESCARTE/DEVOLUÇÃO",IF(AND(D3569="",K3569&lt;&gt;""),"SEM LOTE",IF(AND(Q3569&lt;&gt;"",Q3569&gt;=Parametros!$B$11),"PARADO/SEM GIRO","OK"))))))))))</f>
        <v>RESTRITO/DEVOLUÇÃO</v>
      </c>
      <c r="T3569" s="29" t="str">
        <f aca="false">IF(AND($S3569="PARADO/SEM GIRO",$K3569="KG",OR(Painel!$B$5="(Todos)",A3569=Painel!$B$5)*OR(Painel!$E$5="(Todos)",P3569=Painel!$E$5)),$J3569+ROW()/10000000,"")</f>
        <v/>
      </c>
      <c r="U3569" s="29" t="str">
        <f aca="false">IF(AND($S3569="VENCIDO",$K3569="KG",OR(Painel!$B$5="(Todos)",A3569=Painel!$B$5)*OR(Painel!$E$5="(Todos)",P3569=Painel!$E$5)),$J3569+ROW()/10000000,"")</f>
        <v/>
      </c>
    </row>
    <row r="3570" customFormat="false" ht="15" hidden="false" customHeight="false" outlineLevel="0" collapsed="false">
      <c r="A3570" s="29" t="s">
        <v>55</v>
      </c>
      <c r="B3570" s="29" t="s">
        <v>6212</v>
      </c>
      <c r="C3570" s="29" t="s">
        <v>313</v>
      </c>
      <c r="D3570" s="29" t="s">
        <v>5955</v>
      </c>
      <c r="E3570" s="29" t="n">
        <v>377</v>
      </c>
      <c r="F3570" s="29" t="s">
        <v>189</v>
      </c>
      <c r="G3570" s="29" t="s">
        <v>6584</v>
      </c>
      <c r="H3570" s="30" t="n">
        <v>121.2</v>
      </c>
      <c r="I3570" s="31" t="n">
        <v>46280</v>
      </c>
      <c r="J3570" s="30" t="n">
        <v>121.2</v>
      </c>
      <c r="K3570" s="29" t="s">
        <v>120</v>
      </c>
      <c r="L3570" s="29" t="s">
        <v>938</v>
      </c>
      <c r="M3570" s="29"/>
      <c r="N3570" s="29" t="s">
        <v>122</v>
      </c>
      <c r="O3570" s="31" t="n">
        <v>46193</v>
      </c>
      <c r="P3570" s="29" t="s">
        <v>123</v>
      </c>
      <c r="Q3570" s="29" t="n">
        <f aca="false">IFERROR(VALUE(L3570),"")</f>
        <v>24</v>
      </c>
      <c r="R3570" s="29" t="n">
        <f aca="true">IF(O3570="","",O3570-TODAY())</f>
        <v>-92</v>
      </c>
      <c r="S3570" s="29" t="str">
        <f aca="false">IF(C3570="&lt;&lt; vazio &gt;&gt;","VAZIA",IF(AND(O3570&lt;&gt;"",R3570&lt;0),"VENCIDO",IF(AND(O3570&lt;&gt;"",R3570&lt;=Parametros!$B$10),"PRÓX. VENCIMENTO",IF(F3570="Q","QUALIDADE",IF(F3570="S","BLOQUEADO",IF(F3570="R","RESTRITO/DEVOLUÇÃO",IF(OR(N3570="QUAR",N3570="QRES"),"QUARENTENA",IF(OR(B3570="DESCARTE",B3570="DEVOLUÇÃO"),"DESCARTE/DEVOLUÇÃO",IF(AND(D3570="",K3570&lt;&gt;""),"SEM LOTE",IF(AND(Q3570&lt;&gt;"",Q3570&gt;=Parametros!$B$11),"PARADO/SEM GIRO","OK"))))))))))</f>
        <v>VENCIDO</v>
      </c>
      <c r="T3570" s="29" t="str">
        <f aca="false">IF(AND($S3570="PARADO/SEM GIRO",$K3570="KG",OR(Painel!$B$5="(Todos)",A3570=Painel!$B$5)*OR(Painel!$E$5="(Todos)",P3570=Painel!$E$5)),$J3570+ROW()/10000000,"")</f>
        <v/>
      </c>
      <c r="U3570" s="29" t="n">
        <f aca="false">IF(AND($S3570="VENCIDO",$K3570="KG",OR(Painel!$B$5="(Todos)",A3570=Painel!$B$5)*OR(Painel!$E$5="(Todos)",P3570=Painel!$E$5)),$J3570+ROW()/10000000,"")</f>
        <v>121.200357</v>
      </c>
    </row>
    <row r="3571" customFormat="false" ht="15" hidden="false" customHeight="false" outlineLevel="0" collapsed="false">
      <c r="A3571" s="29" t="s">
        <v>55</v>
      </c>
      <c r="B3571" s="29" t="s">
        <v>6212</v>
      </c>
      <c r="C3571" s="29" t="s">
        <v>313</v>
      </c>
      <c r="D3571" s="29" t="s">
        <v>6585</v>
      </c>
      <c r="E3571" s="29" t="n">
        <v>377</v>
      </c>
      <c r="F3571" s="29" t="s">
        <v>189</v>
      </c>
      <c r="G3571" s="29" t="s">
        <v>6586</v>
      </c>
      <c r="H3571" s="30" t="n">
        <v>20.2</v>
      </c>
      <c r="I3571" s="31" t="n">
        <v>46261</v>
      </c>
      <c r="J3571" s="30" t="n">
        <v>20.2</v>
      </c>
      <c r="K3571" s="29" t="s">
        <v>120</v>
      </c>
      <c r="L3571" s="29" t="s">
        <v>938</v>
      </c>
      <c r="M3571" s="29"/>
      <c r="N3571" s="29" t="s">
        <v>122</v>
      </c>
      <c r="O3571" s="31" t="n">
        <v>46398</v>
      </c>
      <c r="P3571" s="29" t="s">
        <v>123</v>
      </c>
      <c r="Q3571" s="29" t="n">
        <f aca="false">IFERROR(VALUE(L3571),"")</f>
        <v>24</v>
      </c>
      <c r="R3571" s="29" t="n">
        <f aca="true">IF(O3571="","",O3571-TODAY())</f>
        <v>113</v>
      </c>
      <c r="S3571" s="29" t="str">
        <f aca="false">IF(C3571="&lt;&lt; vazio &gt;&gt;","VAZIA",IF(AND(O3571&lt;&gt;"",R3571&lt;0),"VENCIDO",IF(AND(O3571&lt;&gt;"",R3571&lt;=Parametros!$B$10),"PRÓX. VENCIMENTO",IF(F3571="Q","QUALIDADE",IF(F3571="S","BLOQUEADO",IF(F3571="R","RESTRITO/DEVOLUÇÃO",IF(OR(N3571="QUAR",N3571="QRES"),"QUARENTENA",IF(OR(B3571="DESCARTE",B3571="DEVOLUÇÃO"),"DESCARTE/DEVOLUÇÃO",IF(AND(D3571="",K3571&lt;&gt;""),"SEM LOTE",IF(AND(Q3571&lt;&gt;"",Q3571&gt;=Parametros!$B$11),"PARADO/SEM GIRO","OK"))))))))))</f>
        <v>RESTRITO/DEVOLUÇÃO</v>
      </c>
      <c r="T3571" s="29" t="str">
        <f aca="false">IF(AND($S3571="PARADO/SEM GIRO",$K3571="KG",OR(Painel!$B$5="(Todos)",A3571=Painel!$B$5)*OR(Painel!$E$5="(Todos)",P3571=Painel!$E$5)),$J3571+ROW()/10000000,"")</f>
        <v/>
      </c>
      <c r="U3571" s="29" t="str">
        <f aca="false">IF(AND($S3571="VENCIDO",$K3571="KG",OR(Painel!$B$5="(Todos)",A3571=Painel!$B$5)*OR(Painel!$E$5="(Todos)",P3571=Painel!$E$5)),$J3571+ROW()/10000000,"")</f>
        <v/>
      </c>
    </row>
    <row r="3572" customFormat="false" ht="15" hidden="false" customHeight="false" outlineLevel="0" collapsed="false">
      <c r="A3572" s="29" t="s">
        <v>55</v>
      </c>
      <c r="B3572" s="29" t="s">
        <v>6212</v>
      </c>
      <c r="C3572" s="29" t="s">
        <v>313</v>
      </c>
      <c r="D3572" s="29" t="s">
        <v>5245</v>
      </c>
      <c r="E3572" s="29" t="n">
        <v>377</v>
      </c>
      <c r="F3572" s="29" t="s">
        <v>189</v>
      </c>
      <c r="G3572" s="29" t="s">
        <v>6587</v>
      </c>
      <c r="H3572" s="30" t="n">
        <v>70.7</v>
      </c>
      <c r="I3572" s="31" t="n">
        <v>46261</v>
      </c>
      <c r="J3572" s="30" t="n">
        <v>70.7</v>
      </c>
      <c r="K3572" s="29" t="s">
        <v>120</v>
      </c>
      <c r="L3572" s="29" t="s">
        <v>938</v>
      </c>
      <c r="M3572" s="29"/>
      <c r="N3572" s="29" t="s">
        <v>122</v>
      </c>
      <c r="O3572" s="31" t="n">
        <v>46526</v>
      </c>
      <c r="P3572" s="29" t="s">
        <v>123</v>
      </c>
      <c r="Q3572" s="29" t="n">
        <f aca="false">IFERROR(VALUE(L3572),"")</f>
        <v>24</v>
      </c>
      <c r="R3572" s="29" t="n">
        <f aca="true">IF(O3572="","",O3572-TODAY())</f>
        <v>241</v>
      </c>
      <c r="S3572" s="29" t="str">
        <f aca="false">IF(C3572="&lt;&lt; vazio &gt;&gt;","VAZIA",IF(AND(O3572&lt;&gt;"",R3572&lt;0),"VENCIDO",IF(AND(O3572&lt;&gt;"",R3572&lt;=Parametros!$B$10),"PRÓX. VENCIMENTO",IF(F3572="Q","QUALIDADE",IF(F3572="S","BLOQUEADO",IF(F3572="R","RESTRITO/DEVOLUÇÃO",IF(OR(N3572="QUAR",N3572="QRES"),"QUARENTENA",IF(OR(B3572="DESCARTE",B3572="DEVOLUÇÃO"),"DESCARTE/DEVOLUÇÃO",IF(AND(D3572="",K3572&lt;&gt;""),"SEM LOTE",IF(AND(Q3572&lt;&gt;"",Q3572&gt;=Parametros!$B$11),"PARADO/SEM GIRO","OK"))))))))))</f>
        <v>RESTRITO/DEVOLUÇÃO</v>
      </c>
      <c r="T3572" s="29" t="str">
        <f aca="false">IF(AND($S3572="PARADO/SEM GIRO",$K3572="KG",OR(Painel!$B$5="(Todos)",A3572=Painel!$B$5)*OR(Painel!$E$5="(Todos)",P3572=Painel!$E$5)),$J3572+ROW()/10000000,"")</f>
        <v/>
      </c>
      <c r="U3572" s="29" t="str">
        <f aca="false">IF(AND($S3572="VENCIDO",$K3572="KG",OR(Painel!$B$5="(Todos)",A3572=Painel!$B$5)*OR(Painel!$E$5="(Todos)",P3572=Painel!$E$5)),$J3572+ROW()/10000000,"")</f>
        <v/>
      </c>
    </row>
    <row r="3573" customFormat="false" ht="15" hidden="false" customHeight="false" outlineLevel="0" collapsed="false">
      <c r="A3573" s="29" t="s">
        <v>55</v>
      </c>
      <c r="B3573" s="29" t="s">
        <v>6212</v>
      </c>
      <c r="C3573" s="29" t="s">
        <v>313</v>
      </c>
      <c r="D3573" s="29" t="s">
        <v>5248</v>
      </c>
      <c r="E3573" s="29" t="n">
        <v>377</v>
      </c>
      <c r="F3573" s="29" t="s">
        <v>189</v>
      </c>
      <c r="G3573" s="29" t="s">
        <v>6588</v>
      </c>
      <c r="H3573" s="30" t="n">
        <v>21.21</v>
      </c>
      <c r="I3573" s="31" t="n">
        <v>46261</v>
      </c>
      <c r="J3573" s="30" t="n">
        <v>21.21</v>
      </c>
      <c r="K3573" s="29" t="s">
        <v>120</v>
      </c>
      <c r="L3573" s="29" t="s">
        <v>938</v>
      </c>
      <c r="M3573" s="29"/>
      <c r="N3573" s="29" t="s">
        <v>122</v>
      </c>
      <c r="O3573" s="31" t="n">
        <v>46541</v>
      </c>
      <c r="P3573" s="29" t="s">
        <v>123</v>
      </c>
      <c r="Q3573" s="29" t="n">
        <f aca="false">IFERROR(VALUE(L3573),"")</f>
        <v>24</v>
      </c>
      <c r="R3573" s="29" t="n">
        <f aca="true">IF(O3573="","",O3573-TODAY())</f>
        <v>256</v>
      </c>
      <c r="S3573" s="29" t="str">
        <f aca="false">IF(C3573="&lt;&lt; vazio &gt;&gt;","VAZIA",IF(AND(O3573&lt;&gt;"",R3573&lt;0),"VENCIDO",IF(AND(O3573&lt;&gt;"",R3573&lt;=Parametros!$B$10),"PRÓX. VENCIMENTO",IF(F3573="Q","QUALIDADE",IF(F3573="S","BLOQUEADO",IF(F3573="R","RESTRITO/DEVOLUÇÃO",IF(OR(N3573="QUAR",N3573="QRES"),"QUARENTENA",IF(OR(B3573="DESCARTE",B3573="DEVOLUÇÃO"),"DESCARTE/DEVOLUÇÃO",IF(AND(D3573="",K3573&lt;&gt;""),"SEM LOTE",IF(AND(Q3573&lt;&gt;"",Q3573&gt;=Parametros!$B$11),"PARADO/SEM GIRO","OK"))))))))))</f>
        <v>RESTRITO/DEVOLUÇÃO</v>
      </c>
      <c r="T3573" s="29" t="str">
        <f aca="false">IF(AND($S3573="PARADO/SEM GIRO",$K3573="KG",OR(Painel!$B$5="(Todos)",A3573=Painel!$B$5)*OR(Painel!$E$5="(Todos)",P3573=Painel!$E$5)),$J3573+ROW()/10000000,"")</f>
        <v/>
      </c>
      <c r="U3573" s="29" t="str">
        <f aca="false">IF(AND($S3573="VENCIDO",$K3573="KG",OR(Painel!$B$5="(Todos)",A3573=Painel!$B$5)*OR(Painel!$E$5="(Todos)",P3573=Painel!$E$5)),$J3573+ROW()/10000000,"")</f>
        <v/>
      </c>
    </row>
    <row r="3574" customFormat="false" ht="15" hidden="false" customHeight="false" outlineLevel="0" collapsed="false">
      <c r="A3574" s="29" t="s">
        <v>55</v>
      </c>
      <c r="B3574" s="29" t="s">
        <v>6212</v>
      </c>
      <c r="C3574" s="29" t="s">
        <v>313</v>
      </c>
      <c r="D3574" s="29" t="s">
        <v>5248</v>
      </c>
      <c r="E3574" s="29" t="n">
        <v>377</v>
      </c>
      <c r="F3574" s="29" t="s">
        <v>137</v>
      </c>
      <c r="G3574" s="29" t="s">
        <v>6589</v>
      </c>
      <c r="H3574" s="30" t="n">
        <v>2555.3</v>
      </c>
      <c r="I3574" s="31" t="n">
        <v>46241</v>
      </c>
      <c r="J3574" s="30" t="n">
        <v>2555.3</v>
      </c>
      <c r="K3574" s="29" t="s">
        <v>120</v>
      </c>
      <c r="L3574" s="29" t="s">
        <v>4450</v>
      </c>
      <c r="M3574" s="29"/>
      <c r="N3574" s="29" t="s">
        <v>122</v>
      </c>
      <c r="O3574" s="31" t="n">
        <v>46541</v>
      </c>
      <c r="P3574" s="29" t="s">
        <v>123</v>
      </c>
      <c r="Q3574" s="29" t="n">
        <f aca="false">IFERROR(VALUE(L3574),"")</f>
        <v>44</v>
      </c>
      <c r="R3574" s="29" t="n">
        <f aca="true">IF(O3574="","",O3574-TODAY())</f>
        <v>256</v>
      </c>
      <c r="S3574" s="29" t="str">
        <f aca="false">IF(C3574="&lt;&lt; vazio &gt;&gt;","VAZIA",IF(AND(O3574&lt;&gt;"",R3574&lt;0),"VENCIDO",IF(AND(O3574&lt;&gt;"",R3574&lt;=Parametros!$B$10),"PRÓX. VENCIMENTO",IF(F3574="Q","QUALIDADE",IF(F3574="S","BLOQUEADO",IF(F3574="R","RESTRITO/DEVOLUÇÃO",IF(OR(N3574="QUAR",N3574="QRES"),"QUARENTENA",IF(OR(B3574="DESCARTE",B3574="DEVOLUÇÃO"),"DESCARTE/DEVOLUÇÃO",IF(AND(D3574="",K3574&lt;&gt;""),"SEM LOTE",IF(AND(Q3574&lt;&gt;"",Q3574&gt;=Parametros!$B$11),"PARADO/SEM GIRO","OK"))))))))))</f>
        <v>BLOQUEADO</v>
      </c>
      <c r="T3574" s="29" t="str">
        <f aca="false">IF(AND($S3574="PARADO/SEM GIRO",$K3574="KG",OR(Painel!$B$5="(Todos)",A3574=Painel!$B$5)*OR(Painel!$E$5="(Todos)",P3574=Painel!$E$5)),$J3574+ROW()/10000000,"")</f>
        <v/>
      </c>
      <c r="U3574" s="29" t="str">
        <f aca="false">IF(AND($S3574="VENCIDO",$K3574="KG",OR(Painel!$B$5="(Todos)",A3574=Painel!$B$5)*OR(Painel!$E$5="(Todos)",P3574=Painel!$E$5)),$J3574+ROW()/10000000,"")</f>
        <v/>
      </c>
    </row>
    <row r="3575" customFormat="false" ht="15" hidden="false" customHeight="false" outlineLevel="0" collapsed="false">
      <c r="A3575" s="29" t="s">
        <v>55</v>
      </c>
      <c r="B3575" s="29" t="s">
        <v>6212</v>
      </c>
      <c r="C3575" s="29" t="s">
        <v>313</v>
      </c>
      <c r="D3575" s="29" t="s">
        <v>5262</v>
      </c>
      <c r="E3575" s="29" t="n">
        <v>377</v>
      </c>
      <c r="F3575" s="29" t="s">
        <v>189</v>
      </c>
      <c r="G3575" s="29" t="s">
        <v>6590</v>
      </c>
      <c r="H3575" s="30" t="n">
        <v>20.2</v>
      </c>
      <c r="I3575" s="31" t="n">
        <v>46261</v>
      </c>
      <c r="J3575" s="30" t="n">
        <v>20.2</v>
      </c>
      <c r="K3575" s="29" t="s">
        <v>120</v>
      </c>
      <c r="L3575" s="29" t="s">
        <v>938</v>
      </c>
      <c r="M3575" s="29"/>
      <c r="N3575" s="29" t="s">
        <v>122</v>
      </c>
      <c r="O3575" s="31" t="n">
        <v>46641</v>
      </c>
      <c r="P3575" s="29" t="s">
        <v>123</v>
      </c>
      <c r="Q3575" s="29" t="n">
        <f aca="false">IFERROR(VALUE(L3575),"")</f>
        <v>24</v>
      </c>
      <c r="R3575" s="29" t="n">
        <f aca="true">IF(O3575="","",O3575-TODAY())</f>
        <v>356</v>
      </c>
      <c r="S3575" s="29" t="str">
        <f aca="false">IF(C3575="&lt;&lt; vazio &gt;&gt;","VAZIA",IF(AND(O3575&lt;&gt;"",R3575&lt;0),"VENCIDO",IF(AND(O3575&lt;&gt;"",R3575&lt;=Parametros!$B$10),"PRÓX. VENCIMENTO",IF(F3575="Q","QUALIDADE",IF(F3575="S","BLOQUEADO",IF(F3575="R","RESTRITO/DEVOLUÇÃO",IF(OR(N3575="QUAR",N3575="QRES"),"QUARENTENA",IF(OR(B3575="DESCARTE",B3575="DEVOLUÇÃO"),"DESCARTE/DEVOLUÇÃO",IF(AND(D3575="",K3575&lt;&gt;""),"SEM LOTE",IF(AND(Q3575&lt;&gt;"",Q3575&gt;=Parametros!$B$11),"PARADO/SEM GIRO","OK"))))))))))</f>
        <v>RESTRITO/DEVOLUÇÃO</v>
      </c>
      <c r="T3575" s="29" t="str">
        <f aca="false">IF(AND($S3575="PARADO/SEM GIRO",$K3575="KG",OR(Painel!$B$5="(Todos)",A3575=Painel!$B$5)*OR(Painel!$E$5="(Todos)",P3575=Painel!$E$5)),$J3575+ROW()/10000000,"")</f>
        <v/>
      </c>
      <c r="U3575" s="29" t="str">
        <f aca="false">IF(AND($S3575="VENCIDO",$K3575="KG",OR(Painel!$B$5="(Todos)",A3575=Painel!$B$5)*OR(Painel!$E$5="(Todos)",P3575=Painel!$E$5)),$J3575+ROW()/10000000,"")</f>
        <v/>
      </c>
    </row>
    <row r="3576" customFormat="false" ht="15" hidden="false" customHeight="false" outlineLevel="0" collapsed="false">
      <c r="A3576" s="29" t="s">
        <v>55</v>
      </c>
      <c r="B3576" s="29" t="s">
        <v>6212</v>
      </c>
      <c r="C3576" s="29" t="s">
        <v>313</v>
      </c>
      <c r="D3576" s="29" t="s">
        <v>5264</v>
      </c>
      <c r="E3576" s="29" t="n">
        <v>377</v>
      </c>
      <c r="F3576" s="29" t="s">
        <v>189</v>
      </c>
      <c r="G3576" s="29" t="s">
        <v>6591</v>
      </c>
      <c r="H3576" s="30" t="n">
        <v>525.2</v>
      </c>
      <c r="I3576" s="31" t="n">
        <v>46261</v>
      </c>
      <c r="J3576" s="30" t="n">
        <v>525.2</v>
      </c>
      <c r="K3576" s="29" t="s">
        <v>120</v>
      </c>
      <c r="L3576" s="29" t="s">
        <v>938</v>
      </c>
      <c r="M3576" s="29"/>
      <c r="N3576" s="29" t="s">
        <v>122</v>
      </c>
      <c r="O3576" s="31" t="n">
        <v>46642</v>
      </c>
      <c r="P3576" s="29" t="s">
        <v>123</v>
      </c>
      <c r="Q3576" s="29" t="n">
        <f aca="false">IFERROR(VALUE(L3576),"")</f>
        <v>24</v>
      </c>
      <c r="R3576" s="29" t="n">
        <f aca="true">IF(O3576="","",O3576-TODAY())</f>
        <v>357</v>
      </c>
      <c r="S3576" s="29" t="str">
        <f aca="false">IF(C3576="&lt;&lt; vazio &gt;&gt;","VAZIA",IF(AND(O3576&lt;&gt;"",R3576&lt;0),"VENCIDO",IF(AND(O3576&lt;&gt;"",R3576&lt;=Parametros!$B$10),"PRÓX. VENCIMENTO",IF(F3576="Q","QUALIDADE",IF(F3576="S","BLOQUEADO",IF(F3576="R","RESTRITO/DEVOLUÇÃO",IF(OR(N3576="QUAR",N3576="QRES"),"QUARENTENA",IF(OR(B3576="DESCARTE",B3576="DEVOLUÇÃO"),"DESCARTE/DEVOLUÇÃO",IF(AND(D3576="",K3576&lt;&gt;""),"SEM LOTE",IF(AND(Q3576&lt;&gt;"",Q3576&gt;=Parametros!$B$11),"PARADO/SEM GIRO","OK"))))))))))</f>
        <v>RESTRITO/DEVOLUÇÃO</v>
      </c>
      <c r="T3576" s="29" t="str">
        <f aca="false">IF(AND($S3576="PARADO/SEM GIRO",$K3576="KG",OR(Painel!$B$5="(Todos)",A3576=Painel!$B$5)*OR(Painel!$E$5="(Todos)",P3576=Painel!$E$5)),$J3576+ROW()/10000000,"")</f>
        <v/>
      </c>
      <c r="U3576" s="29" t="str">
        <f aca="false">IF(AND($S3576="VENCIDO",$K3576="KG",OR(Painel!$B$5="(Todos)",A3576=Painel!$B$5)*OR(Painel!$E$5="(Todos)",P3576=Painel!$E$5)),$J3576+ROW()/10000000,"")</f>
        <v/>
      </c>
    </row>
    <row r="3577" customFormat="false" ht="15" hidden="false" customHeight="false" outlineLevel="0" collapsed="false">
      <c r="A3577" s="29" t="s">
        <v>55</v>
      </c>
      <c r="B3577" s="29" t="s">
        <v>6212</v>
      </c>
      <c r="C3577" s="29" t="s">
        <v>6592</v>
      </c>
      <c r="D3577" s="29" t="s">
        <v>6593</v>
      </c>
      <c r="E3577" s="29" t="n">
        <v>377</v>
      </c>
      <c r="F3577" s="29" t="s">
        <v>189</v>
      </c>
      <c r="G3577" s="29" t="s">
        <v>6594</v>
      </c>
      <c r="H3577" s="30" t="n">
        <v>52.5</v>
      </c>
      <c r="I3577" s="31" t="n">
        <v>46261</v>
      </c>
      <c r="J3577" s="30" t="n">
        <v>52.5</v>
      </c>
      <c r="K3577" s="29" t="s">
        <v>120</v>
      </c>
      <c r="L3577" s="29" t="s">
        <v>938</v>
      </c>
      <c r="M3577" s="29"/>
      <c r="N3577" s="29" t="s">
        <v>122</v>
      </c>
      <c r="O3577" s="31" t="n">
        <v>45748</v>
      </c>
      <c r="P3577" s="29" t="s">
        <v>123</v>
      </c>
      <c r="Q3577" s="29" t="n">
        <f aca="false">IFERROR(VALUE(L3577),"")</f>
        <v>24</v>
      </c>
      <c r="R3577" s="29" t="n">
        <f aca="true">IF(O3577="","",O3577-TODAY())</f>
        <v>-537</v>
      </c>
      <c r="S3577" s="29" t="str">
        <f aca="false">IF(C3577="&lt;&lt; vazio &gt;&gt;","VAZIA",IF(AND(O3577&lt;&gt;"",R3577&lt;0),"VENCIDO",IF(AND(O3577&lt;&gt;"",R3577&lt;=Parametros!$B$10),"PRÓX. VENCIMENTO",IF(F3577="Q","QUALIDADE",IF(F3577="S","BLOQUEADO",IF(F3577="R","RESTRITO/DEVOLUÇÃO",IF(OR(N3577="QUAR",N3577="QRES"),"QUARENTENA",IF(OR(B3577="DESCARTE",B3577="DEVOLUÇÃO"),"DESCARTE/DEVOLUÇÃO",IF(AND(D3577="",K3577&lt;&gt;""),"SEM LOTE",IF(AND(Q3577&lt;&gt;"",Q3577&gt;=Parametros!$B$11),"PARADO/SEM GIRO","OK"))))))))))</f>
        <v>VENCIDO</v>
      </c>
      <c r="T3577" s="29" t="str">
        <f aca="false">IF(AND($S3577="PARADO/SEM GIRO",$K3577="KG",OR(Painel!$B$5="(Todos)",A3577=Painel!$B$5)*OR(Painel!$E$5="(Todos)",P3577=Painel!$E$5)),$J3577+ROW()/10000000,"")</f>
        <v/>
      </c>
      <c r="U3577" s="29" t="n">
        <f aca="false">IF(AND($S3577="VENCIDO",$K3577="KG",OR(Painel!$B$5="(Todos)",A3577=Painel!$B$5)*OR(Painel!$E$5="(Todos)",P3577=Painel!$E$5)),$J3577+ROW()/10000000,"")</f>
        <v>52.5003577</v>
      </c>
    </row>
    <row r="3578" customFormat="false" ht="15" hidden="false" customHeight="false" outlineLevel="0" collapsed="false">
      <c r="A3578" s="29" t="s">
        <v>55</v>
      </c>
      <c r="B3578" s="29" t="s">
        <v>6212</v>
      </c>
      <c r="C3578" s="29" t="s">
        <v>2285</v>
      </c>
      <c r="D3578" s="29" t="s">
        <v>6595</v>
      </c>
      <c r="E3578" s="29" t="n">
        <v>377</v>
      </c>
      <c r="F3578" s="29" t="s">
        <v>137</v>
      </c>
      <c r="G3578" s="29" t="s">
        <v>6596</v>
      </c>
      <c r="H3578" s="30" t="n">
        <v>10.1</v>
      </c>
      <c r="I3578" s="31" t="n">
        <v>46241</v>
      </c>
      <c r="J3578" s="30" t="n">
        <v>10.1</v>
      </c>
      <c r="K3578" s="29" t="s">
        <v>120</v>
      </c>
      <c r="L3578" s="29" t="s">
        <v>4450</v>
      </c>
      <c r="M3578" s="29"/>
      <c r="N3578" s="29" t="s">
        <v>122</v>
      </c>
      <c r="O3578" s="31" t="n">
        <v>46348</v>
      </c>
      <c r="P3578" s="29" t="s">
        <v>123</v>
      </c>
      <c r="Q3578" s="29" t="n">
        <f aca="false">IFERROR(VALUE(L3578),"")</f>
        <v>44</v>
      </c>
      <c r="R3578" s="29" t="n">
        <f aca="true">IF(O3578="","",O3578-TODAY())</f>
        <v>63</v>
      </c>
      <c r="S3578" s="29" t="str">
        <f aca="false">IF(C3578="&lt;&lt; vazio &gt;&gt;","VAZIA",IF(AND(O3578&lt;&gt;"",R3578&lt;0),"VENCIDO",IF(AND(O3578&lt;&gt;"",R3578&lt;=Parametros!$B$10),"PRÓX. VENCIMENTO",IF(F3578="Q","QUALIDADE",IF(F3578="S","BLOQUEADO",IF(F3578="R","RESTRITO/DEVOLUÇÃO",IF(OR(N3578="QUAR",N3578="QRES"),"QUARENTENA",IF(OR(B3578="DESCARTE",B3578="DEVOLUÇÃO"),"DESCARTE/DEVOLUÇÃO",IF(AND(D3578="",K3578&lt;&gt;""),"SEM LOTE",IF(AND(Q3578&lt;&gt;"",Q3578&gt;=Parametros!$B$11),"PARADO/SEM GIRO","OK"))))))))))</f>
        <v>BLOQUEADO</v>
      </c>
      <c r="T3578" s="29" t="str">
        <f aca="false">IF(AND($S3578="PARADO/SEM GIRO",$K3578="KG",OR(Painel!$B$5="(Todos)",A3578=Painel!$B$5)*OR(Painel!$E$5="(Todos)",P3578=Painel!$E$5)),$J3578+ROW()/10000000,"")</f>
        <v/>
      </c>
      <c r="U3578" s="29" t="str">
        <f aca="false">IF(AND($S3578="VENCIDO",$K3578="KG",OR(Painel!$B$5="(Todos)",A3578=Painel!$B$5)*OR(Painel!$E$5="(Todos)",P3578=Painel!$E$5)),$J3578+ROW()/10000000,"")</f>
        <v/>
      </c>
    </row>
    <row r="3579" customFormat="false" ht="15" hidden="false" customHeight="false" outlineLevel="0" collapsed="false">
      <c r="A3579" s="29" t="s">
        <v>55</v>
      </c>
      <c r="B3579" s="29" t="s">
        <v>6212</v>
      </c>
      <c r="C3579" s="29" t="s">
        <v>2285</v>
      </c>
      <c r="D3579" s="29" t="s">
        <v>6597</v>
      </c>
      <c r="E3579" s="29" t="n">
        <v>377</v>
      </c>
      <c r="F3579" s="29" t="s">
        <v>189</v>
      </c>
      <c r="G3579" s="29" t="s">
        <v>6598</v>
      </c>
      <c r="H3579" s="30" t="n">
        <v>30.3</v>
      </c>
      <c r="I3579" s="31" t="n">
        <v>46261</v>
      </c>
      <c r="J3579" s="30" t="n">
        <v>30.3</v>
      </c>
      <c r="K3579" s="29" t="s">
        <v>120</v>
      </c>
      <c r="L3579" s="29" t="s">
        <v>938</v>
      </c>
      <c r="M3579" s="29"/>
      <c r="N3579" s="29" t="s">
        <v>122</v>
      </c>
      <c r="O3579" s="31" t="n">
        <v>46449</v>
      </c>
      <c r="P3579" s="29" t="s">
        <v>123</v>
      </c>
      <c r="Q3579" s="29" t="n">
        <f aca="false">IFERROR(VALUE(L3579),"")</f>
        <v>24</v>
      </c>
      <c r="R3579" s="29" t="n">
        <f aca="true">IF(O3579="","",O3579-TODAY())</f>
        <v>164</v>
      </c>
      <c r="S3579" s="29" t="str">
        <f aca="false">IF(C3579="&lt;&lt; vazio &gt;&gt;","VAZIA",IF(AND(O3579&lt;&gt;"",R3579&lt;0),"VENCIDO",IF(AND(O3579&lt;&gt;"",R3579&lt;=Parametros!$B$10),"PRÓX. VENCIMENTO",IF(F3579="Q","QUALIDADE",IF(F3579="S","BLOQUEADO",IF(F3579="R","RESTRITO/DEVOLUÇÃO",IF(OR(N3579="QUAR",N3579="QRES"),"QUARENTENA",IF(OR(B3579="DESCARTE",B3579="DEVOLUÇÃO"),"DESCARTE/DEVOLUÇÃO",IF(AND(D3579="",K3579&lt;&gt;""),"SEM LOTE",IF(AND(Q3579&lt;&gt;"",Q3579&gt;=Parametros!$B$11),"PARADO/SEM GIRO","OK"))))))))))</f>
        <v>RESTRITO/DEVOLUÇÃO</v>
      </c>
      <c r="T3579" s="29" t="str">
        <f aca="false">IF(AND($S3579="PARADO/SEM GIRO",$K3579="KG",OR(Painel!$B$5="(Todos)",A3579=Painel!$B$5)*OR(Painel!$E$5="(Todos)",P3579=Painel!$E$5)),$J3579+ROW()/10000000,"")</f>
        <v/>
      </c>
      <c r="U3579" s="29" t="str">
        <f aca="false">IF(AND($S3579="VENCIDO",$K3579="KG",OR(Painel!$B$5="(Todos)",A3579=Painel!$B$5)*OR(Painel!$E$5="(Todos)",P3579=Painel!$E$5)),$J3579+ROW()/10000000,"")</f>
        <v/>
      </c>
    </row>
    <row r="3580" customFormat="false" ht="15" hidden="false" customHeight="false" outlineLevel="0" collapsed="false">
      <c r="A3580" s="29" t="s">
        <v>55</v>
      </c>
      <c r="B3580" s="29" t="s">
        <v>6212</v>
      </c>
      <c r="C3580" s="29" t="s">
        <v>2285</v>
      </c>
      <c r="D3580" s="29" t="s">
        <v>6599</v>
      </c>
      <c r="E3580" s="29" t="n">
        <v>377</v>
      </c>
      <c r="F3580" s="29" t="s">
        <v>137</v>
      </c>
      <c r="G3580" s="29" t="s">
        <v>6600</v>
      </c>
      <c r="H3580" s="30" t="n">
        <v>7.07</v>
      </c>
      <c r="I3580" s="31" t="n">
        <v>46241</v>
      </c>
      <c r="J3580" s="30" t="n">
        <v>7.07</v>
      </c>
      <c r="K3580" s="29" t="s">
        <v>120</v>
      </c>
      <c r="L3580" s="29" t="s">
        <v>4450</v>
      </c>
      <c r="M3580" s="29"/>
      <c r="N3580" s="29" t="s">
        <v>122</v>
      </c>
      <c r="O3580" s="31" t="n">
        <v>46545</v>
      </c>
      <c r="P3580" s="29" t="s">
        <v>123</v>
      </c>
      <c r="Q3580" s="29" t="n">
        <f aca="false">IFERROR(VALUE(L3580),"")</f>
        <v>44</v>
      </c>
      <c r="R3580" s="29" t="n">
        <f aca="true">IF(O3580="","",O3580-TODAY())</f>
        <v>260</v>
      </c>
      <c r="S3580" s="29" t="str">
        <f aca="false">IF(C3580="&lt;&lt; vazio &gt;&gt;","VAZIA",IF(AND(O3580&lt;&gt;"",R3580&lt;0),"VENCIDO",IF(AND(O3580&lt;&gt;"",R3580&lt;=Parametros!$B$10),"PRÓX. VENCIMENTO",IF(F3580="Q","QUALIDADE",IF(F3580="S","BLOQUEADO",IF(F3580="R","RESTRITO/DEVOLUÇÃO",IF(OR(N3580="QUAR",N3580="QRES"),"QUARENTENA",IF(OR(B3580="DESCARTE",B3580="DEVOLUÇÃO"),"DESCARTE/DEVOLUÇÃO",IF(AND(D3580="",K3580&lt;&gt;""),"SEM LOTE",IF(AND(Q3580&lt;&gt;"",Q3580&gt;=Parametros!$B$11),"PARADO/SEM GIRO","OK"))))))))))</f>
        <v>BLOQUEADO</v>
      </c>
      <c r="T3580" s="29" t="str">
        <f aca="false">IF(AND($S3580="PARADO/SEM GIRO",$K3580="KG",OR(Painel!$B$5="(Todos)",A3580=Painel!$B$5)*OR(Painel!$E$5="(Todos)",P3580=Painel!$E$5)),$J3580+ROW()/10000000,"")</f>
        <v/>
      </c>
      <c r="U3580" s="29" t="str">
        <f aca="false">IF(AND($S3580="VENCIDO",$K3580="KG",OR(Painel!$B$5="(Todos)",A3580=Painel!$B$5)*OR(Painel!$E$5="(Todos)",P3580=Painel!$E$5)),$J3580+ROW()/10000000,"")</f>
        <v/>
      </c>
    </row>
    <row r="3581" customFormat="false" ht="15" hidden="false" customHeight="false" outlineLevel="0" collapsed="false">
      <c r="A3581" s="29" t="s">
        <v>55</v>
      </c>
      <c r="B3581" s="29" t="s">
        <v>6212</v>
      </c>
      <c r="C3581" s="29" t="s">
        <v>980</v>
      </c>
      <c r="D3581" s="29" t="s">
        <v>6601</v>
      </c>
      <c r="E3581" s="29" t="n">
        <v>377</v>
      </c>
      <c r="F3581" s="29" t="s">
        <v>137</v>
      </c>
      <c r="G3581" s="29" t="s">
        <v>6602</v>
      </c>
      <c r="H3581" s="30" t="n">
        <v>24.24</v>
      </c>
      <c r="I3581" s="31" t="n">
        <v>46262</v>
      </c>
      <c r="J3581" s="30" t="n">
        <v>24.24</v>
      </c>
      <c r="K3581" s="29" t="s">
        <v>120</v>
      </c>
      <c r="L3581" s="29" t="s">
        <v>190</v>
      </c>
      <c r="M3581" s="29"/>
      <c r="N3581" s="29" t="s">
        <v>122</v>
      </c>
      <c r="O3581" s="31" t="n">
        <v>46105</v>
      </c>
      <c r="P3581" s="29" t="s">
        <v>123</v>
      </c>
      <c r="Q3581" s="29" t="n">
        <f aca="false">IFERROR(VALUE(L3581),"")</f>
        <v>23</v>
      </c>
      <c r="R3581" s="29" t="n">
        <f aca="true">IF(O3581="","",O3581-TODAY())</f>
        <v>-180</v>
      </c>
      <c r="S3581" s="29" t="str">
        <f aca="false">IF(C3581="&lt;&lt; vazio &gt;&gt;","VAZIA",IF(AND(O3581&lt;&gt;"",R3581&lt;0),"VENCIDO",IF(AND(O3581&lt;&gt;"",R3581&lt;=Parametros!$B$10),"PRÓX. VENCIMENTO",IF(F3581="Q","QUALIDADE",IF(F3581="S","BLOQUEADO",IF(F3581="R","RESTRITO/DEVOLUÇÃO",IF(OR(N3581="QUAR",N3581="QRES"),"QUARENTENA",IF(OR(B3581="DESCARTE",B3581="DEVOLUÇÃO"),"DESCARTE/DEVOLUÇÃO",IF(AND(D3581="",K3581&lt;&gt;""),"SEM LOTE",IF(AND(Q3581&lt;&gt;"",Q3581&gt;=Parametros!$B$11),"PARADO/SEM GIRO","OK"))))))))))</f>
        <v>VENCIDO</v>
      </c>
      <c r="T3581" s="29" t="str">
        <f aca="false">IF(AND($S3581="PARADO/SEM GIRO",$K3581="KG",OR(Painel!$B$5="(Todos)",A3581=Painel!$B$5)*OR(Painel!$E$5="(Todos)",P3581=Painel!$E$5)),$J3581+ROW()/10000000,"")</f>
        <v/>
      </c>
      <c r="U3581" s="29" t="n">
        <f aca="false">IF(AND($S3581="VENCIDO",$K3581="KG",OR(Painel!$B$5="(Todos)",A3581=Painel!$B$5)*OR(Painel!$E$5="(Todos)",P3581=Painel!$E$5)),$J3581+ROW()/10000000,"")</f>
        <v>24.2403581</v>
      </c>
    </row>
    <row r="3582" customFormat="false" ht="15" hidden="false" customHeight="false" outlineLevel="0" collapsed="false">
      <c r="A3582" s="29" t="s">
        <v>55</v>
      </c>
      <c r="B3582" s="29" t="s">
        <v>6212</v>
      </c>
      <c r="C3582" s="29" t="s">
        <v>980</v>
      </c>
      <c r="D3582" s="29" t="s">
        <v>6603</v>
      </c>
      <c r="E3582" s="29" t="n">
        <v>377</v>
      </c>
      <c r="F3582" s="29" t="s">
        <v>189</v>
      </c>
      <c r="G3582" s="29" t="s">
        <v>6604</v>
      </c>
      <c r="H3582" s="30" t="n">
        <v>36.36</v>
      </c>
      <c r="I3582" s="31" t="n">
        <v>46261</v>
      </c>
      <c r="J3582" s="30" t="n">
        <v>36.36</v>
      </c>
      <c r="K3582" s="29" t="s">
        <v>120</v>
      </c>
      <c r="L3582" s="29" t="s">
        <v>938</v>
      </c>
      <c r="M3582" s="29"/>
      <c r="N3582" s="29" t="s">
        <v>122</v>
      </c>
      <c r="O3582" s="31" t="n">
        <v>46577</v>
      </c>
      <c r="P3582" s="29" t="s">
        <v>123</v>
      </c>
      <c r="Q3582" s="29" t="n">
        <f aca="false">IFERROR(VALUE(L3582),"")</f>
        <v>24</v>
      </c>
      <c r="R3582" s="29" t="n">
        <f aca="true">IF(O3582="","",O3582-TODAY())</f>
        <v>292</v>
      </c>
      <c r="S3582" s="29" t="str">
        <f aca="false">IF(C3582="&lt;&lt; vazio &gt;&gt;","VAZIA",IF(AND(O3582&lt;&gt;"",R3582&lt;0),"VENCIDO",IF(AND(O3582&lt;&gt;"",R3582&lt;=Parametros!$B$10),"PRÓX. VENCIMENTO",IF(F3582="Q","QUALIDADE",IF(F3582="S","BLOQUEADO",IF(F3582="R","RESTRITO/DEVOLUÇÃO",IF(OR(N3582="QUAR",N3582="QRES"),"QUARENTENA",IF(OR(B3582="DESCARTE",B3582="DEVOLUÇÃO"),"DESCARTE/DEVOLUÇÃO",IF(AND(D3582="",K3582&lt;&gt;""),"SEM LOTE",IF(AND(Q3582&lt;&gt;"",Q3582&gt;=Parametros!$B$11),"PARADO/SEM GIRO","OK"))))))))))</f>
        <v>RESTRITO/DEVOLUÇÃO</v>
      </c>
      <c r="T3582" s="29" t="str">
        <f aca="false">IF(AND($S3582="PARADO/SEM GIRO",$K3582="KG",OR(Painel!$B$5="(Todos)",A3582=Painel!$B$5)*OR(Painel!$E$5="(Todos)",P3582=Painel!$E$5)),$J3582+ROW()/10000000,"")</f>
        <v/>
      </c>
      <c r="U3582" s="29" t="str">
        <f aca="false">IF(AND($S3582="VENCIDO",$K3582="KG",OR(Painel!$B$5="(Todos)",A3582=Painel!$B$5)*OR(Painel!$E$5="(Todos)",P3582=Painel!$E$5)),$J3582+ROW()/10000000,"")</f>
        <v/>
      </c>
    </row>
    <row r="3583" customFormat="false" ht="15" hidden="false" customHeight="false" outlineLevel="0" collapsed="false">
      <c r="A3583" s="29" t="s">
        <v>55</v>
      </c>
      <c r="B3583" s="29" t="s">
        <v>6212</v>
      </c>
      <c r="C3583" s="29" t="s">
        <v>980</v>
      </c>
      <c r="D3583" s="29" t="s">
        <v>6605</v>
      </c>
      <c r="E3583" s="29" t="n">
        <v>377</v>
      </c>
      <c r="F3583" s="29" t="s">
        <v>137</v>
      </c>
      <c r="G3583" s="29" t="s">
        <v>6606</v>
      </c>
      <c r="H3583" s="30" t="n">
        <v>2.02</v>
      </c>
      <c r="I3583" s="31" t="n">
        <v>46241</v>
      </c>
      <c r="J3583" s="30" t="n">
        <v>2.02</v>
      </c>
      <c r="K3583" s="29" t="s">
        <v>120</v>
      </c>
      <c r="L3583" s="29" t="s">
        <v>4450</v>
      </c>
      <c r="M3583" s="29"/>
      <c r="N3583" s="29" t="s">
        <v>122</v>
      </c>
      <c r="O3583" s="31" t="n">
        <v>46578</v>
      </c>
      <c r="P3583" s="29" t="s">
        <v>123</v>
      </c>
      <c r="Q3583" s="29" t="n">
        <f aca="false">IFERROR(VALUE(L3583),"")</f>
        <v>44</v>
      </c>
      <c r="R3583" s="29" t="n">
        <f aca="true">IF(O3583="","",O3583-TODAY())</f>
        <v>293</v>
      </c>
      <c r="S3583" s="29" t="str">
        <f aca="false">IF(C3583="&lt;&lt; vazio &gt;&gt;","VAZIA",IF(AND(O3583&lt;&gt;"",R3583&lt;0),"VENCIDO",IF(AND(O3583&lt;&gt;"",R3583&lt;=Parametros!$B$10),"PRÓX. VENCIMENTO",IF(F3583="Q","QUALIDADE",IF(F3583="S","BLOQUEADO",IF(F3583="R","RESTRITO/DEVOLUÇÃO",IF(OR(N3583="QUAR",N3583="QRES"),"QUARENTENA",IF(OR(B3583="DESCARTE",B3583="DEVOLUÇÃO"),"DESCARTE/DEVOLUÇÃO",IF(AND(D3583="",K3583&lt;&gt;""),"SEM LOTE",IF(AND(Q3583&lt;&gt;"",Q3583&gt;=Parametros!$B$11),"PARADO/SEM GIRO","OK"))))))))))</f>
        <v>BLOQUEADO</v>
      </c>
      <c r="T3583" s="29" t="str">
        <f aca="false">IF(AND($S3583="PARADO/SEM GIRO",$K3583="KG",OR(Painel!$B$5="(Todos)",A3583=Painel!$B$5)*OR(Painel!$E$5="(Todos)",P3583=Painel!$E$5)),$J3583+ROW()/10000000,"")</f>
        <v/>
      </c>
      <c r="U3583" s="29" t="str">
        <f aca="false">IF(AND($S3583="VENCIDO",$K3583="KG",OR(Painel!$B$5="(Todos)",A3583=Painel!$B$5)*OR(Painel!$E$5="(Todos)",P3583=Painel!$E$5)),$J3583+ROW()/10000000,"")</f>
        <v/>
      </c>
    </row>
    <row r="3584" customFormat="false" ht="15" hidden="false" customHeight="false" outlineLevel="0" collapsed="false">
      <c r="A3584" s="29" t="s">
        <v>55</v>
      </c>
      <c r="B3584" s="29" t="s">
        <v>6212</v>
      </c>
      <c r="C3584" s="29" t="s">
        <v>1292</v>
      </c>
      <c r="D3584" s="29" t="s">
        <v>6607</v>
      </c>
      <c r="E3584" s="29" t="n">
        <v>377</v>
      </c>
      <c r="F3584" s="29" t="s">
        <v>189</v>
      </c>
      <c r="G3584" s="29" t="s">
        <v>6608</v>
      </c>
      <c r="H3584" s="30" t="n">
        <v>80</v>
      </c>
      <c r="I3584" s="31" t="n">
        <v>46261</v>
      </c>
      <c r="J3584" s="30" t="n">
        <v>80</v>
      </c>
      <c r="K3584" s="29" t="s">
        <v>120</v>
      </c>
      <c r="L3584" s="29" t="s">
        <v>938</v>
      </c>
      <c r="M3584" s="29"/>
      <c r="N3584" s="29" t="s">
        <v>122</v>
      </c>
      <c r="O3584" s="31" t="n">
        <v>46443</v>
      </c>
      <c r="P3584" s="29" t="s">
        <v>123</v>
      </c>
      <c r="Q3584" s="29" t="n">
        <f aca="false">IFERROR(VALUE(L3584),"")</f>
        <v>24</v>
      </c>
      <c r="R3584" s="29" t="n">
        <f aca="true">IF(O3584="","",O3584-TODAY())</f>
        <v>158</v>
      </c>
      <c r="S3584" s="29" t="str">
        <f aca="false">IF(C3584="&lt;&lt; vazio &gt;&gt;","VAZIA",IF(AND(O3584&lt;&gt;"",R3584&lt;0),"VENCIDO",IF(AND(O3584&lt;&gt;"",R3584&lt;=Parametros!$B$10),"PRÓX. VENCIMENTO",IF(F3584="Q","QUALIDADE",IF(F3584="S","BLOQUEADO",IF(F3584="R","RESTRITO/DEVOLUÇÃO",IF(OR(N3584="QUAR",N3584="QRES"),"QUARENTENA",IF(OR(B3584="DESCARTE",B3584="DEVOLUÇÃO"),"DESCARTE/DEVOLUÇÃO",IF(AND(D3584="",K3584&lt;&gt;""),"SEM LOTE",IF(AND(Q3584&lt;&gt;"",Q3584&gt;=Parametros!$B$11),"PARADO/SEM GIRO","OK"))))))))))</f>
        <v>RESTRITO/DEVOLUÇÃO</v>
      </c>
      <c r="T3584" s="29" t="str">
        <f aca="false">IF(AND($S3584="PARADO/SEM GIRO",$K3584="KG",OR(Painel!$B$5="(Todos)",A3584=Painel!$B$5)*OR(Painel!$E$5="(Todos)",P3584=Painel!$E$5)),$J3584+ROW()/10000000,"")</f>
        <v/>
      </c>
      <c r="U3584" s="29" t="str">
        <f aca="false">IF(AND($S3584="VENCIDO",$K3584="KG",OR(Painel!$B$5="(Todos)",A3584=Painel!$B$5)*OR(Painel!$E$5="(Todos)",P3584=Painel!$E$5)),$J3584+ROW()/10000000,"")</f>
        <v/>
      </c>
    </row>
    <row r="3585" customFormat="false" ht="15" hidden="false" customHeight="false" outlineLevel="0" collapsed="false">
      <c r="A3585" s="29" t="s">
        <v>55</v>
      </c>
      <c r="B3585" s="29" t="s">
        <v>6212</v>
      </c>
      <c r="C3585" s="29" t="s">
        <v>1292</v>
      </c>
      <c r="D3585" s="29" t="s">
        <v>5283</v>
      </c>
      <c r="E3585" s="29" t="n">
        <v>377</v>
      </c>
      <c r="F3585" s="29" t="s">
        <v>189</v>
      </c>
      <c r="G3585" s="29" t="s">
        <v>6609</v>
      </c>
      <c r="H3585" s="30" t="n">
        <v>680</v>
      </c>
      <c r="I3585" s="31" t="n">
        <v>46261</v>
      </c>
      <c r="J3585" s="30" t="n">
        <v>680</v>
      </c>
      <c r="K3585" s="29" t="s">
        <v>120</v>
      </c>
      <c r="L3585" s="29" t="s">
        <v>938</v>
      </c>
      <c r="M3585" s="29"/>
      <c r="N3585" s="29" t="s">
        <v>122</v>
      </c>
      <c r="O3585" s="31" t="n">
        <v>46533</v>
      </c>
      <c r="P3585" s="29" t="s">
        <v>123</v>
      </c>
      <c r="Q3585" s="29" t="n">
        <f aca="false">IFERROR(VALUE(L3585),"")</f>
        <v>24</v>
      </c>
      <c r="R3585" s="29" t="n">
        <f aca="true">IF(O3585="","",O3585-TODAY())</f>
        <v>248</v>
      </c>
      <c r="S3585" s="29" t="str">
        <f aca="false">IF(C3585="&lt;&lt; vazio &gt;&gt;","VAZIA",IF(AND(O3585&lt;&gt;"",R3585&lt;0),"VENCIDO",IF(AND(O3585&lt;&gt;"",R3585&lt;=Parametros!$B$10),"PRÓX. VENCIMENTO",IF(F3585="Q","QUALIDADE",IF(F3585="S","BLOQUEADO",IF(F3585="R","RESTRITO/DEVOLUÇÃO",IF(OR(N3585="QUAR",N3585="QRES"),"QUARENTENA",IF(OR(B3585="DESCARTE",B3585="DEVOLUÇÃO"),"DESCARTE/DEVOLUÇÃO",IF(AND(D3585="",K3585&lt;&gt;""),"SEM LOTE",IF(AND(Q3585&lt;&gt;"",Q3585&gt;=Parametros!$B$11),"PARADO/SEM GIRO","OK"))))))))))</f>
        <v>RESTRITO/DEVOLUÇÃO</v>
      </c>
      <c r="T3585" s="29" t="str">
        <f aca="false">IF(AND($S3585="PARADO/SEM GIRO",$K3585="KG",OR(Painel!$B$5="(Todos)",A3585=Painel!$B$5)*OR(Painel!$E$5="(Todos)",P3585=Painel!$E$5)),$J3585+ROW()/10000000,"")</f>
        <v/>
      </c>
      <c r="U3585" s="29" t="str">
        <f aca="false">IF(AND($S3585="VENCIDO",$K3585="KG",OR(Painel!$B$5="(Todos)",A3585=Painel!$B$5)*OR(Painel!$E$5="(Todos)",P3585=Painel!$E$5)),$J3585+ROW()/10000000,"")</f>
        <v/>
      </c>
    </row>
    <row r="3586" customFormat="false" ht="15" hidden="false" customHeight="false" outlineLevel="0" collapsed="false">
      <c r="A3586" s="29" t="s">
        <v>55</v>
      </c>
      <c r="B3586" s="29" t="s">
        <v>6212</v>
      </c>
      <c r="C3586" s="29" t="s">
        <v>1292</v>
      </c>
      <c r="D3586" s="29" t="s">
        <v>6610</v>
      </c>
      <c r="E3586" s="29" t="n">
        <v>377</v>
      </c>
      <c r="F3586" s="29" t="s">
        <v>189</v>
      </c>
      <c r="G3586" s="29" t="s">
        <v>6611</v>
      </c>
      <c r="H3586" s="30" t="n">
        <v>50</v>
      </c>
      <c r="I3586" s="31" t="n">
        <v>46261</v>
      </c>
      <c r="J3586" s="30" t="n">
        <v>50</v>
      </c>
      <c r="K3586" s="29" t="s">
        <v>120</v>
      </c>
      <c r="L3586" s="29" t="s">
        <v>938</v>
      </c>
      <c r="M3586" s="29"/>
      <c r="N3586" s="29" t="s">
        <v>122</v>
      </c>
      <c r="O3586" s="31" t="n">
        <v>46543</v>
      </c>
      <c r="P3586" s="29" t="s">
        <v>123</v>
      </c>
      <c r="Q3586" s="29" t="n">
        <f aca="false">IFERROR(VALUE(L3586),"")</f>
        <v>24</v>
      </c>
      <c r="R3586" s="29" t="n">
        <f aca="true">IF(O3586="","",O3586-TODAY())</f>
        <v>258</v>
      </c>
      <c r="S3586" s="29" t="str">
        <f aca="false">IF(C3586="&lt;&lt; vazio &gt;&gt;","VAZIA",IF(AND(O3586&lt;&gt;"",R3586&lt;0),"VENCIDO",IF(AND(O3586&lt;&gt;"",R3586&lt;=Parametros!$B$10),"PRÓX. VENCIMENTO",IF(F3586="Q","QUALIDADE",IF(F3586="S","BLOQUEADO",IF(F3586="R","RESTRITO/DEVOLUÇÃO",IF(OR(N3586="QUAR",N3586="QRES"),"QUARENTENA",IF(OR(B3586="DESCARTE",B3586="DEVOLUÇÃO"),"DESCARTE/DEVOLUÇÃO",IF(AND(D3586="",K3586&lt;&gt;""),"SEM LOTE",IF(AND(Q3586&lt;&gt;"",Q3586&gt;=Parametros!$B$11),"PARADO/SEM GIRO","OK"))))))))))</f>
        <v>RESTRITO/DEVOLUÇÃO</v>
      </c>
      <c r="T3586" s="29" t="str">
        <f aca="false">IF(AND($S3586="PARADO/SEM GIRO",$K3586="KG",OR(Painel!$B$5="(Todos)",A3586=Painel!$B$5)*OR(Painel!$E$5="(Todos)",P3586=Painel!$E$5)),$J3586+ROW()/10000000,"")</f>
        <v/>
      </c>
      <c r="U3586" s="29" t="str">
        <f aca="false">IF(AND($S3586="VENCIDO",$K3586="KG",OR(Painel!$B$5="(Todos)",A3586=Painel!$B$5)*OR(Painel!$E$5="(Todos)",P3586=Painel!$E$5)),$J3586+ROW()/10000000,"")</f>
        <v/>
      </c>
    </row>
    <row r="3587" customFormat="false" ht="15" hidden="false" customHeight="false" outlineLevel="0" collapsed="false">
      <c r="A3587" s="29" t="s">
        <v>55</v>
      </c>
      <c r="B3587" s="29" t="s">
        <v>6212</v>
      </c>
      <c r="C3587" s="29" t="s">
        <v>876</v>
      </c>
      <c r="D3587" s="29" t="s">
        <v>6612</v>
      </c>
      <c r="E3587" s="29" t="n">
        <v>377</v>
      </c>
      <c r="F3587" s="29" t="s">
        <v>189</v>
      </c>
      <c r="G3587" s="29" t="s">
        <v>6613</v>
      </c>
      <c r="H3587" s="30" t="n">
        <v>100</v>
      </c>
      <c r="I3587" s="31" t="n">
        <v>46261</v>
      </c>
      <c r="J3587" s="30" t="n">
        <v>100</v>
      </c>
      <c r="K3587" s="29" t="s">
        <v>120</v>
      </c>
      <c r="L3587" s="29" t="s">
        <v>938</v>
      </c>
      <c r="M3587" s="29"/>
      <c r="N3587" s="29" t="s">
        <v>122</v>
      </c>
      <c r="O3587" s="31" t="n">
        <v>46449</v>
      </c>
      <c r="P3587" s="29" t="s">
        <v>123</v>
      </c>
      <c r="Q3587" s="29" t="n">
        <f aca="false">IFERROR(VALUE(L3587),"")</f>
        <v>24</v>
      </c>
      <c r="R3587" s="29" t="n">
        <f aca="true">IF(O3587="","",O3587-TODAY())</f>
        <v>164</v>
      </c>
      <c r="S3587" s="29" t="str">
        <f aca="false">IF(C3587="&lt;&lt; vazio &gt;&gt;","VAZIA",IF(AND(O3587&lt;&gt;"",R3587&lt;0),"VENCIDO",IF(AND(O3587&lt;&gt;"",R3587&lt;=Parametros!$B$10),"PRÓX. VENCIMENTO",IF(F3587="Q","QUALIDADE",IF(F3587="S","BLOQUEADO",IF(F3587="R","RESTRITO/DEVOLUÇÃO",IF(OR(N3587="QUAR",N3587="QRES"),"QUARENTENA",IF(OR(B3587="DESCARTE",B3587="DEVOLUÇÃO"),"DESCARTE/DEVOLUÇÃO",IF(AND(D3587="",K3587&lt;&gt;""),"SEM LOTE",IF(AND(Q3587&lt;&gt;"",Q3587&gt;=Parametros!$B$11),"PARADO/SEM GIRO","OK"))))))))))</f>
        <v>RESTRITO/DEVOLUÇÃO</v>
      </c>
      <c r="T3587" s="29" t="str">
        <f aca="false">IF(AND($S3587="PARADO/SEM GIRO",$K3587="KG",OR(Painel!$B$5="(Todos)",A3587=Painel!$B$5)*OR(Painel!$E$5="(Todos)",P3587=Painel!$E$5)),$J3587+ROW()/10000000,"")</f>
        <v/>
      </c>
      <c r="U3587" s="29" t="str">
        <f aca="false">IF(AND($S3587="VENCIDO",$K3587="KG",OR(Painel!$B$5="(Todos)",A3587=Painel!$B$5)*OR(Painel!$E$5="(Todos)",P3587=Painel!$E$5)),$J3587+ROW()/10000000,"")</f>
        <v/>
      </c>
    </row>
    <row r="3588" customFormat="false" ht="15" hidden="false" customHeight="false" outlineLevel="0" collapsed="false">
      <c r="A3588" s="29" t="s">
        <v>55</v>
      </c>
      <c r="B3588" s="29" t="s">
        <v>6212</v>
      </c>
      <c r="C3588" s="29" t="s">
        <v>315</v>
      </c>
      <c r="D3588" s="29" t="s">
        <v>316</v>
      </c>
      <c r="E3588" s="29" t="n">
        <v>377</v>
      </c>
      <c r="F3588" s="29" t="s">
        <v>137</v>
      </c>
      <c r="G3588" s="29" t="s">
        <v>6614</v>
      </c>
      <c r="H3588" s="30" t="n">
        <v>12.12</v>
      </c>
      <c r="I3588" s="31" t="n">
        <v>46241</v>
      </c>
      <c r="J3588" s="30" t="n">
        <v>12.12</v>
      </c>
      <c r="K3588" s="29" t="s">
        <v>120</v>
      </c>
      <c r="L3588" s="29" t="s">
        <v>4450</v>
      </c>
      <c r="M3588" s="29"/>
      <c r="N3588" s="29" t="s">
        <v>122</v>
      </c>
      <c r="O3588" s="31" t="n">
        <v>46436</v>
      </c>
      <c r="P3588" s="29" t="s">
        <v>123</v>
      </c>
      <c r="Q3588" s="29" t="n">
        <f aca="false">IFERROR(VALUE(L3588),"")</f>
        <v>44</v>
      </c>
      <c r="R3588" s="29" t="n">
        <f aca="true">IF(O3588="","",O3588-TODAY())</f>
        <v>151</v>
      </c>
      <c r="S3588" s="29" t="str">
        <f aca="false">IF(C3588="&lt;&lt; vazio &gt;&gt;","VAZIA",IF(AND(O3588&lt;&gt;"",R3588&lt;0),"VENCIDO",IF(AND(O3588&lt;&gt;"",R3588&lt;=Parametros!$B$10),"PRÓX. VENCIMENTO",IF(F3588="Q","QUALIDADE",IF(F3588="S","BLOQUEADO",IF(F3588="R","RESTRITO/DEVOLUÇÃO",IF(OR(N3588="QUAR",N3588="QRES"),"QUARENTENA",IF(OR(B3588="DESCARTE",B3588="DEVOLUÇÃO"),"DESCARTE/DEVOLUÇÃO",IF(AND(D3588="",K3588&lt;&gt;""),"SEM LOTE",IF(AND(Q3588&lt;&gt;"",Q3588&gt;=Parametros!$B$11),"PARADO/SEM GIRO","OK"))))))))))</f>
        <v>BLOQUEADO</v>
      </c>
      <c r="T3588" s="29" t="str">
        <f aca="false">IF(AND($S3588="PARADO/SEM GIRO",$K3588="KG",OR(Painel!$B$5="(Todos)",A3588=Painel!$B$5)*OR(Painel!$E$5="(Todos)",P3588=Painel!$E$5)),$J3588+ROW()/10000000,"")</f>
        <v/>
      </c>
      <c r="U3588" s="29" t="str">
        <f aca="false">IF(AND($S3588="VENCIDO",$K3588="KG",OR(Painel!$B$5="(Todos)",A3588=Painel!$B$5)*OR(Painel!$E$5="(Todos)",P3588=Painel!$E$5)),$J3588+ROW()/10000000,"")</f>
        <v/>
      </c>
    </row>
    <row r="3589" customFormat="false" ht="15" hidden="false" customHeight="false" outlineLevel="0" collapsed="false">
      <c r="A3589" s="29" t="s">
        <v>55</v>
      </c>
      <c r="B3589" s="29" t="s">
        <v>6212</v>
      </c>
      <c r="C3589" s="29" t="s">
        <v>315</v>
      </c>
      <c r="D3589" s="29" t="s">
        <v>316</v>
      </c>
      <c r="E3589" s="29" t="n">
        <v>377</v>
      </c>
      <c r="F3589" s="29" t="s">
        <v>137</v>
      </c>
      <c r="G3589" s="29" t="s">
        <v>6615</v>
      </c>
      <c r="H3589" s="30" t="n">
        <v>12.12</v>
      </c>
      <c r="I3589" s="31" t="n">
        <v>46241</v>
      </c>
      <c r="J3589" s="30" t="n">
        <v>12.12</v>
      </c>
      <c r="K3589" s="29" t="s">
        <v>120</v>
      </c>
      <c r="L3589" s="29" t="s">
        <v>4450</v>
      </c>
      <c r="M3589" s="29"/>
      <c r="N3589" s="29" t="s">
        <v>122</v>
      </c>
      <c r="O3589" s="31" t="n">
        <v>46436</v>
      </c>
      <c r="P3589" s="29" t="s">
        <v>123</v>
      </c>
      <c r="Q3589" s="29" t="n">
        <f aca="false">IFERROR(VALUE(L3589),"")</f>
        <v>44</v>
      </c>
      <c r="R3589" s="29" t="n">
        <f aca="true">IF(O3589="","",O3589-TODAY())</f>
        <v>151</v>
      </c>
      <c r="S3589" s="29" t="str">
        <f aca="false">IF(C3589="&lt;&lt; vazio &gt;&gt;","VAZIA",IF(AND(O3589&lt;&gt;"",R3589&lt;0),"VENCIDO",IF(AND(O3589&lt;&gt;"",R3589&lt;=Parametros!$B$10),"PRÓX. VENCIMENTO",IF(F3589="Q","QUALIDADE",IF(F3589="S","BLOQUEADO",IF(F3589="R","RESTRITO/DEVOLUÇÃO",IF(OR(N3589="QUAR",N3589="QRES"),"QUARENTENA",IF(OR(B3589="DESCARTE",B3589="DEVOLUÇÃO"),"DESCARTE/DEVOLUÇÃO",IF(AND(D3589="",K3589&lt;&gt;""),"SEM LOTE",IF(AND(Q3589&lt;&gt;"",Q3589&gt;=Parametros!$B$11),"PARADO/SEM GIRO","OK"))))))))))</f>
        <v>BLOQUEADO</v>
      </c>
      <c r="T3589" s="29" t="str">
        <f aca="false">IF(AND($S3589="PARADO/SEM GIRO",$K3589="KG",OR(Painel!$B$5="(Todos)",A3589=Painel!$B$5)*OR(Painel!$E$5="(Todos)",P3589=Painel!$E$5)),$J3589+ROW()/10000000,"")</f>
        <v/>
      </c>
      <c r="U3589" s="29" t="str">
        <f aca="false">IF(AND($S3589="VENCIDO",$K3589="KG",OR(Painel!$B$5="(Todos)",A3589=Painel!$B$5)*OR(Painel!$E$5="(Todos)",P3589=Painel!$E$5)),$J3589+ROW()/10000000,"")</f>
        <v/>
      </c>
    </row>
    <row r="3590" customFormat="false" ht="15" hidden="false" customHeight="false" outlineLevel="0" collapsed="false">
      <c r="A3590" s="29" t="s">
        <v>55</v>
      </c>
      <c r="B3590" s="29" t="s">
        <v>6212</v>
      </c>
      <c r="C3590" s="29" t="s">
        <v>315</v>
      </c>
      <c r="D3590" s="29" t="s">
        <v>5989</v>
      </c>
      <c r="E3590" s="29" t="n">
        <v>377</v>
      </c>
      <c r="F3590" s="29" t="s">
        <v>137</v>
      </c>
      <c r="G3590" s="29" t="s">
        <v>6616</v>
      </c>
      <c r="H3590" s="30" t="n">
        <v>84.84</v>
      </c>
      <c r="I3590" s="31" t="n">
        <v>46241</v>
      </c>
      <c r="J3590" s="30" t="n">
        <v>84.84</v>
      </c>
      <c r="K3590" s="29" t="s">
        <v>120</v>
      </c>
      <c r="L3590" s="29" t="s">
        <v>4450</v>
      </c>
      <c r="M3590" s="29"/>
      <c r="N3590" s="29" t="s">
        <v>122</v>
      </c>
      <c r="O3590" s="31" t="n">
        <v>46469</v>
      </c>
      <c r="P3590" s="29" t="s">
        <v>123</v>
      </c>
      <c r="Q3590" s="29" t="n">
        <f aca="false">IFERROR(VALUE(L3590),"")</f>
        <v>44</v>
      </c>
      <c r="R3590" s="29" t="n">
        <f aca="true">IF(O3590="","",O3590-TODAY())</f>
        <v>184</v>
      </c>
      <c r="S3590" s="29" t="str">
        <f aca="false">IF(C3590="&lt;&lt; vazio &gt;&gt;","VAZIA",IF(AND(O3590&lt;&gt;"",R3590&lt;0),"VENCIDO",IF(AND(O3590&lt;&gt;"",R3590&lt;=Parametros!$B$10),"PRÓX. VENCIMENTO",IF(F3590="Q","QUALIDADE",IF(F3590="S","BLOQUEADO",IF(F3590="R","RESTRITO/DEVOLUÇÃO",IF(OR(N3590="QUAR",N3590="QRES"),"QUARENTENA",IF(OR(B3590="DESCARTE",B3590="DEVOLUÇÃO"),"DESCARTE/DEVOLUÇÃO",IF(AND(D3590="",K3590&lt;&gt;""),"SEM LOTE",IF(AND(Q3590&lt;&gt;"",Q3590&gt;=Parametros!$B$11),"PARADO/SEM GIRO","OK"))))))))))</f>
        <v>BLOQUEADO</v>
      </c>
      <c r="T3590" s="29" t="str">
        <f aca="false">IF(AND($S3590="PARADO/SEM GIRO",$K3590="KG",OR(Painel!$B$5="(Todos)",A3590=Painel!$B$5)*OR(Painel!$E$5="(Todos)",P3590=Painel!$E$5)),$J3590+ROW()/10000000,"")</f>
        <v/>
      </c>
      <c r="U3590" s="29" t="str">
        <f aca="false">IF(AND($S3590="VENCIDO",$K3590="KG",OR(Painel!$B$5="(Todos)",A3590=Painel!$B$5)*OR(Painel!$E$5="(Todos)",P3590=Painel!$E$5)),$J3590+ROW()/10000000,"")</f>
        <v/>
      </c>
    </row>
    <row r="3591" customFormat="false" ht="15" hidden="false" customHeight="false" outlineLevel="0" collapsed="false">
      <c r="A3591" s="29" t="s">
        <v>55</v>
      </c>
      <c r="B3591" s="29" t="s">
        <v>6212</v>
      </c>
      <c r="C3591" s="29" t="s">
        <v>315</v>
      </c>
      <c r="D3591" s="29" t="s">
        <v>5285</v>
      </c>
      <c r="E3591" s="29" t="n">
        <v>377</v>
      </c>
      <c r="F3591" s="29" t="s">
        <v>189</v>
      </c>
      <c r="G3591" s="29" t="s">
        <v>6617</v>
      </c>
      <c r="H3591" s="30" t="n">
        <v>37.37</v>
      </c>
      <c r="I3591" s="31" t="n">
        <v>46261</v>
      </c>
      <c r="J3591" s="30" t="n">
        <v>37.37</v>
      </c>
      <c r="K3591" s="29" t="s">
        <v>120</v>
      </c>
      <c r="L3591" s="29" t="s">
        <v>938</v>
      </c>
      <c r="M3591" s="29"/>
      <c r="N3591" s="29" t="s">
        <v>122</v>
      </c>
      <c r="O3591" s="31" t="n">
        <v>46509</v>
      </c>
      <c r="P3591" s="29" t="s">
        <v>123</v>
      </c>
      <c r="Q3591" s="29" t="n">
        <f aca="false">IFERROR(VALUE(L3591),"")</f>
        <v>24</v>
      </c>
      <c r="R3591" s="29" t="n">
        <f aca="true">IF(O3591="","",O3591-TODAY())</f>
        <v>224</v>
      </c>
      <c r="S3591" s="29" t="str">
        <f aca="false">IF(C3591="&lt;&lt; vazio &gt;&gt;","VAZIA",IF(AND(O3591&lt;&gt;"",R3591&lt;0),"VENCIDO",IF(AND(O3591&lt;&gt;"",R3591&lt;=Parametros!$B$10),"PRÓX. VENCIMENTO",IF(F3591="Q","QUALIDADE",IF(F3591="S","BLOQUEADO",IF(F3591="R","RESTRITO/DEVOLUÇÃO",IF(OR(N3591="QUAR",N3591="QRES"),"QUARENTENA",IF(OR(B3591="DESCARTE",B3591="DEVOLUÇÃO"),"DESCARTE/DEVOLUÇÃO",IF(AND(D3591="",K3591&lt;&gt;""),"SEM LOTE",IF(AND(Q3591&lt;&gt;"",Q3591&gt;=Parametros!$B$11),"PARADO/SEM GIRO","OK"))))))))))</f>
        <v>RESTRITO/DEVOLUÇÃO</v>
      </c>
      <c r="T3591" s="29" t="str">
        <f aca="false">IF(AND($S3591="PARADO/SEM GIRO",$K3591="KG",OR(Painel!$B$5="(Todos)",A3591=Painel!$B$5)*OR(Painel!$E$5="(Todos)",P3591=Painel!$E$5)),$J3591+ROW()/10000000,"")</f>
        <v/>
      </c>
      <c r="U3591" s="29" t="str">
        <f aca="false">IF(AND($S3591="VENCIDO",$K3591="KG",OR(Painel!$B$5="(Todos)",A3591=Painel!$B$5)*OR(Painel!$E$5="(Todos)",P3591=Painel!$E$5)),$J3591+ROW()/10000000,"")</f>
        <v/>
      </c>
    </row>
    <row r="3592" customFormat="false" ht="15" hidden="false" customHeight="false" outlineLevel="0" collapsed="false">
      <c r="A3592" s="29" t="s">
        <v>55</v>
      </c>
      <c r="B3592" s="29" t="s">
        <v>6212</v>
      </c>
      <c r="C3592" s="29" t="s">
        <v>315</v>
      </c>
      <c r="D3592" s="29" t="s">
        <v>5285</v>
      </c>
      <c r="E3592" s="29" t="n">
        <v>377</v>
      </c>
      <c r="F3592" s="29" t="s">
        <v>137</v>
      </c>
      <c r="G3592" s="29" t="s">
        <v>6618</v>
      </c>
      <c r="H3592" s="30" t="n">
        <v>36.36</v>
      </c>
      <c r="I3592" s="31" t="n">
        <v>46241</v>
      </c>
      <c r="J3592" s="30" t="n">
        <v>36.36</v>
      </c>
      <c r="K3592" s="29" t="s">
        <v>120</v>
      </c>
      <c r="L3592" s="29" t="s">
        <v>4450</v>
      </c>
      <c r="M3592" s="29"/>
      <c r="N3592" s="29" t="s">
        <v>122</v>
      </c>
      <c r="O3592" s="31" t="n">
        <v>46509</v>
      </c>
      <c r="P3592" s="29" t="s">
        <v>123</v>
      </c>
      <c r="Q3592" s="29" t="n">
        <f aca="false">IFERROR(VALUE(L3592),"")</f>
        <v>44</v>
      </c>
      <c r="R3592" s="29" t="n">
        <f aca="true">IF(O3592="","",O3592-TODAY())</f>
        <v>224</v>
      </c>
      <c r="S3592" s="29" t="str">
        <f aca="false">IF(C3592="&lt;&lt; vazio &gt;&gt;","VAZIA",IF(AND(O3592&lt;&gt;"",R3592&lt;0),"VENCIDO",IF(AND(O3592&lt;&gt;"",R3592&lt;=Parametros!$B$10),"PRÓX. VENCIMENTO",IF(F3592="Q","QUALIDADE",IF(F3592="S","BLOQUEADO",IF(F3592="R","RESTRITO/DEVOLUÇÃO",IF(OR(N3592="QUAR",N3592="QRES"),"QUARENTENA",IF(OR(B3592="DESCARTE",B3592="DEVOLUÇÃO"),"DESCARTE/DEVOLUÇÃO",IF(AND(D3592="",K3592&lt;&gt;""),"SEM LOTE",IF(AND(Q3592&lt;&gt;"",Q3592&gt;=Parametros!$B$11),"PARADO/SEM GIRO","OK"))))))))))</f>
        <v>BLOQUEADO</v>
      </c>
      <c r="T3592" s="29" t="str">
        <f aca="false">IF(AND($S3592="PARADO/SEM GIRO",$K3592="KG",OR(Painel!$B$5="(Todos)",A3592=Painel!$B$5)*OR(Painel!$E$5="(Todos)",P3592=Painel!$E$5)),$J3592+ROW()/10000000,"")</f>
        <v/>
      </c>
      <c r="U3592" s="29" t="str">
        <f aca="false">IF(AND($S3592="VENCIDO",$K3592="KG",OR(Painel!$B$5="(Todos)",A3592=Painel!$B$5)*OR(Painel!$E$5="(Todos)",P3592=Painel!$E$5)),$J3592+ROW()/10000000,"")</f>
        <v/>
      </c>
    </row>
    <row r="3593" customFormat="false" ht="15" hidden="false" customHeight="false" outlineLevel="0" collapsed="false">
      <c r="A3593" s="29" t="s">
        <v>55</v>
      </c>
      <c r="B3593" s="29" t="s">
        <v>6212</v>
      </c>
      <c r="C3593" s="29" t="s">
        <v>315</v>
      </c>
      <c r="D3593" s="29" t="s">
        <v>5287</v>
      </c>
      <c r="E3593" s="29" t="n">
        <v>377</v>
      </c>
      <c r="F3593" s="29" t="s">
        <v>189</v>
      </c>
      <c r="G3593" s="29" t="s">
        <v>6619</v>
      </c>
      <c r="H3593" s="30" t="n">
        <v>84.84</v>
      </c>
      <c r="I3593" s="31" t="n">
        <v>46261</v>
      </c>
      <c r="J3593" s="30" t="n">
        <v>84.84</v>
      </c>
      <c r="K3593" s="29" t="s">
        <v>120</v>
      </c>
      <c r="L3593" s="29" t="s">
        <v>938</v>
      </c>
      <c r="M3593" s="29"/>
      <c r="N3593" s="29" t="s">
        <v>122</v>
      </c>
      <c r="O3593" s="31" t="n">
        <v>46557</v>
      </c>
      <c r="P3593" s="29" t="s">
        <v>123</v>
      </c>
      <c r="Q3593" s="29" t="n">
        <f aca="false">IFERROR(VALUE(L3593),"")</f>
        <v>24</v>
      </c>
      <c r="R3593" s="29" t="n">
        <f aca="true">IF(O3593="","",O3593-TODAY())</f>
        <v>272</v>
      </c>
      <c r="S3593" s="29" t="str">
        <f aca="false">IF(C3593="&lt;&lt; vazio &gt;&gt;","VAZIA",IF(AND(O3593&lt;&gt;"",R3593&lt;0),"VENCIDO",IF(AND(O3593&lt;&gt;"",R3593&lt;=Parametros!$B$10),"PRÓX. VENCIMENTO",IF(F3593="Q","QUALIDADE",IF(F3593="S","BLOQUEADO",IF(F3593="R","RESTRITO/DEVOLUÇÃO",IF(OR(N3593="QUAR",N3593="QRES"),"QUARENTENA",IF(OR(B3593="DESCARTE",B3593="DEVOLUÇÃO"),"DESCARTE/DEVOLUÇÃO",IF(AND(D3593="",K3593&lt;&gt;""),"SEM LOTE",IF(AND(Q3593&lt;&gt;"",Q3593&gt;=Parametros!$B$11),"PARADO/SEM GIRO","OK"))))))))))</f>
        <v>RESTRITO/DEVOLUÇÃO</v>
      </c>
      <c r="T3593" s="29" t="str">
        <f aca="false">IF(AND($S3593="PARADO/SEM GIRO",$K3593="KG",OR(Painel!$B$5="(Todos)",A3593=Painel!$B$5)*OR(Painel!$E$5="(Todos)",P3593=Painel!$E$5)),$J3593+ROW()/10000000,"")</f>
        <v/>
      </c>
      <c r="U3593" s="29" t="str">
        <f aca="false">IF(AND($S3593="VENCIDO",$K3593="KG",OR(Painel!$B$5="(Todos)",A3593=Painel!$B$5)*OR(Painel!$E$5="(Todos)",P3593=Painel!$E$5)),$J3593+ROW()/10000000,"")</f>
        <v/>
      </c>
    </row>
    <row r="3594" customFormat="false" ht="15" hidden="false" customHeight="false" outlineLevel="0" collapsed="false">
      <c r="A3594" s="29" t="s">
        <v>55</v>
      </c>
      <c r="B3594" s="29" t="s">
        <v>6212</v>
      </c>
      <c r="C3594" s="29" t="s">
        <v>315</v>
      </c>
      <c r="D3594" s="29" t="s">
        <v>5287</v>
      </c>
      <c r="E3594" s="29" t="n">
        <v>377</v>
      </c>
      <c r="F3594" s="29" t="s">
        <v>137</v>
      </c>
      <c r="G3594" s="29" t="s">
        <v>6620</v>
      </c>
      <c r="H3594" s="30" t="n">
        <v>673.67</v>
      </c>
      <c r="I3594" s="31" t="n">
        <v>46241</v>
      </c>
      <c r="J3594" s="30" t="n">
        <v>673.67</v>
      </c>
      <c r="K3594" s="29" t="s">
        <v>120</v>
      </c>
      <c r="L3594" s="29" t="s">
        <v>4450</v>
      </c>
      <c r="M3594" s="29"/>
      <c r="N3594" s="29" t="s">
        <v>122</v>
      </c>
      <c r="O3594" s="31" t="n">
        <v>46557</v>
      </c>
      <c r="P3594" s="29" t="s">
        <v>123</v>
      </c>
      <c r="Q3594" s="29" t="n">
        <f aca="false">IFERROR(VALUE(L3594),"")</f>
        <v>44</v>
      </c>
      <c r="R3594" s="29" t="n">
        <f aca="true">IF(O3594="","",O3594-TODAY())</f>
        <v>272</v>
      </c>
      <c r="S3594" s="29" t="str">
        <f aca="false">IF(C3594="&lt;&lt; vazio &gt;&gt;","VAZIA",IF(AND(O3594&lt;&gt;"",R3594&lt;0),"VENCIDO",IF(AND(O3594&lt;&gt;"",R3594&lt;=Parametros!$B$10),"PRÓX. VENCIMENTO",IF(F3594="Q","QUALIDADE",IF(F3594="S","BLOQUEADO",IF(F3594="R","RESTRITO/DEVOLUÇÃO",IF(OR(N3594="QUAR",N3594="QRES"),"QUARENTENA",IF(OR(B3594="DESCARTE",B3594="DEVOLUÇÃO"),"DESCARTE/DEVOLUÇÃO",IF(AND(D3594="",K3594&lt;&gt;""),"SEM LOTE",IF(AND(Q3594&lt;&gt;"",Q3594&gt;=Parametros!$B$11),"PARADO/SEM GIRO","OK"))))))))))</f>
        <v>BLOQUEADO</v>
      </c>
      <c r="T3594" s="29" t="str">
        <f aca="false">IF(AND($S3594="PARADO/SEM GIRO",$K3594="KG",OR(Painel!$B$5="(Todos)",A3594=Painel!$B$5)*OR(Painel!$E$5="(Todos)",P3594=Painel!$E$5)),$J3594+ROW()/10000000,"")</f>
        <v/>
      </c>
      <c r="U3594" s="29" t="str">
        <f aca="false">IF(AND($S3594="VENCIDO",$K3594="KG",OR(Painel!$B$5="(Todos)",A3594=Painel!$B$5)*OR(Painel!$E$5="(Todos)",P3594=Painel!$E$5)),$J3594+ROW()/10000000,"")</f>
        <v/>
      </c>
    </row>
    <row r="3595" customFormat="false" ht="15" hidden="false" customHeight="false" outlineLevel="0" collapsed="false">
      <c r="A3595" s="29" t="s">
        <v>55</v>
      </c>
      <c r="B3595" s="29" t="s">
        <v>6212</v>
      </c>
      <c r="C3595" s="29" t="s">
        <v>315</v>
      </c>
      <c r="D3595" s="29" t="s">
        <v>5290</v>
      </c>
      <c r="E3595" s="29" t="n">
        <v>377</v>
      </c>
      <c r="F3595" s="29" t="s">
        <v>189</v>
      </c>
      <c r="G3595" s="29" t="s">
        <v>6621</v>
      </c>
      <c r="H3595" s="30" t="n">
        <v>145.44</v>
      </c>
      <c r="I3595" s="31" t="n">
        <v>46261</v>
      </c>
      <c r="J3595" s="30" t="n">
        <v>145.44</v>
      </c>
      <c r="K3595" s="29" t="s">
        <v>120</v>
      </c>
      <c r="L3595" s="29" t="s">
        <v>938</v>
      </c>
      <c r="M3595" s="29"/>
      <c r="N3595" s="29" t="s">
        <v>122</v>
      </c>
      <c r="O3595" s="31" t="n">
        <v>46587</v>
      </c>
      <c r="P3595" s="29" t="s">
        <v>123</v>
      </c>
      <c r="Q3595" s="29" t="n">
        <f aca="false">IFERROR(VALUE(L3595),"")</f>
        <v>24</v>
      </c>
      <c r="R3595" s="29" t="n">
        <f aca="true">IF(O3595="","",O3595-TODAY())</f>
        <v>302</v>
      </c>
      <c r="S3595" s="29" t="str">
        <f aca="false">IF(C3595="&lt;&lt; vazio &gt;&gt;","VAZIA",IF(AND(O3595&lt;&gt;"",R3595&lt;0),"VENCIDO",IF(AND(O3595&lt;&gt;"",R3595&lt;=Parametros!$B$10),"PRÓX. VENCIMENTO",IF(F3595="Q","QUALIDADE",IF(F3595="S","BLOQUEADO",IF(F3595="R","RESTRITO/DEVOLUÇÃO",IF(OR(N3595="QUAR",N3595="QRES"),"QUARENTENA",IF(OR(B3595="DESCARTE",B3595="DEVOLUÇÃO"),"DESCARTE/DEVOLUÇÃO",IF(AND(D3595="",K3595&lt;&gt;""),"SEM LOTE",IF(AND(Q3595&lt;&gt;"",Q3595&gt;=Parametros!$B$11),"PARADO/SEM GIRO","OK"))))))))))</f>
        <v>RESTRITO/DEVOLUÇÃO</v>
      </c>
      <c r="T3595" s="29" t="str">
        <f aca="false">IF(AND($S3595="PARADO/SEM GIRO",$K3595="KG",OR(Painel!$B$5="(Todos)",A3595=Painel!$B$5)*OR(Painel!$E$5="(Todos)",P3595=Painel!$E$5)),$J3595+ROW()/10000000,"")</f>
        <v/>
      </c>
      <c r="U3595" s="29" t="str">
        <f aca="false">IF(AND($S3595="VENCIDO",$K3595="KG",OR(Painel!$B$5="(Todos)",A3595=Painel!$B$5)*OR(Painel!$E$5="(Todos)",P3595=Painel!$E$5)),$J3595+ROW()/10000000,"")</f>
        <v/>
      </c>
    </row>
    <row r="3596" customFormat="false" ht="15" hidden="false" customHeight="false" outlineLevel="0" collapsed="false">
      <c r="A3596" s="29" t="s">
        <v>55</v>
      </c>
      <c r="B3596" s="29" t="s">
        <v>6212</v>
      </c>
      <c r="C3596" s="29" t="s">
        <v>315</v>
      </c>
      <c r="D3596" s="29" t="s">
        <v>6622</v>
      </c>
      <c r="E3596" s="29" t="n">
        <v>377</v>
      </c>
      <c r="F3596" s="29" t="s">
        <v>189</v>
      </c>
      <c r="G3596" s="29" t="s">
        <v>6623</v>
      </c>
      <c r="H3596" s="30" t="n">
        <v>36.36</v>
      </c>
      <c r="I3596" s="31" t="n">
        <v>46261</v>
      </c>
      <c r="J3596" s="30" t="n">
        <v>36.36</v>
      </c>
      <c r="K3596" s="29" t="s">
        <v>120</v>
      </c>
      <c r="L3596" s="29" t="s">
        <v>938</v>
      </c>
      <c r="M3596" s="29"/>
      <c r="N3596" s="29" t="s">
        <v>122</v>
      </c>
      <c r="O3596" s="31" t="n">
        <v>46588</v>
      </c>
      <c r="P3596" s="29" t="s">
        <v>123</v>
      </c>
      <c r="Q3596" s="29" t="n">
        <f aca="false">IFERROR(VALUE(L3596),"")</f>
        <v>24</v>
      </c>
      <c r="R3596" s="29" t="n">
        <f aca="true">IF(O3596="","",O3596-TODAY())</f>
        <v>303</v>
      </c>
      <c r="S3596" s="29" t="str">
        <f aca="false">IF(C3596="&lt;&lt; vazio &gt;&gt;","VAZIA",IF(AND(O3596&lt;&gt;"",R3596&lt;0),"VENCIDO",IF(AND(O3596&lt;&gt;"",R3596&lt;=Parametros!$B$10),"PRÓX. VENCIMENTO",IF(F3596="Q","QUALIDADE",IF(F3596="S","BLOQUEADO",IF(F3596="R","RESTRITO/DEVOLUÇÃO",IF(OR(N3596="QUAR",N3596="QRES"),"QUARENTENA",IF(OR(B3596="DESCARTE",B3596="DEVOLUÇÃO"),"DESCARTE/DEVOLUÇÃO",IF(AND(D3596="",K3596&lt;&gt;""),"SEM LOTE",IF(AND(Q3596&lt;&gt;"",Q3596&gt;=Parametros!$B$11),"PARADO/SEM GIRO","OK"))))))))))</f>
        <v>RESTRITO/DEVOLUÇÃO</v>
      </c>
      <c r="T3596" s="29" t="str">
        <f aca="false">IF(AND($S3596="PARADO/SEM GIRO",$K3596="KG",OR(Painel!$B$5="(Todos)",A3596=Painel!$B$5)*OR(Painel!$E$5="(Todos)",P3596=Painel!$E$5)),$J3596+ROW()/10000000,"")</f>
        <v/>
      </c>
      <c r="U3596" s="29" t="str">
        <f aca="false">IF(AND($S3596="VENCIDO",$K3596="KG",OR(Painel!$B$5="(Todos)",A3596=Painel!$B$5)*OR(Painel!$E$5="(Todos)",P3596=Painel!$E$5)),$J3596+ROW()/10000000,"")</f>
        <v/>
      </c>
    </row>
    <row r="3597" customFormat="false" ht="15" hidden="false" customHeight="false" outlineLevel="0" collapsed="false">
      <c r="A3597" s="29" t="s">
        <v>55</v>
      </c>
      <c r="B3597" s="29" t="s">
        <v>6212</v>
      </c>
      <c r="C3597" s="29" t="s">
        <v>315</v>
      </c>
      <c r="D3597" s="29" t="s">
        <v>6624</v>
      </c>
      <c r="E3597" s="29" t="n">
        <v>377</v>
      </c>
      <c r="F3597" s="29" t="s">
        <v>189</v>
      </c>
      <c r="G3597" s="29" t="s">
        <v>6625</v>
      </c>
      <c r="H3597" s="30" t="n">
        <v>84.84</v>
      </c>
      <c r="I3597" s="31" t="n">
        <v>46261</v>
      </c>
      <c r="J3597" s="30" t="n">
        <v>84.84</v>
      </c>
      <c r="K3597" s="29" t="s">
        <v>120</v>
      </c>
      <c r="L3597" s="29" t="s">
        <v>938</v>
      </c>
      <c r="M3597" s="29"/>
      <c r="N3597" s="29" t="s">
        <v>122</v>
      </c>
      <c r="O3597" s="31" t="n">
        <v>46592</v>
      </c>
      <c r="P3597" s="29" t="s">
        <v>123</v>
      </c>
      <c r="Q3597" s="29" t="n">
        <f aca="false">IFERROR(VALUE(L3597),"")</f>
        <v>24</v>
      </c>
      <c r="R3597" s="29" t="n">
        <f aca="true">IF(O3597="","",O3597-TODAY())</f>
        <v>307</v>
      </c>
      <c r="S3597" s="29" t="str">
        <f aca="false">IF(C3597="&lt;&lt; vazio &gt;&gt;","VAZIA",IF(AND(O3597&lt;&gt;"",R3597&lt;0),"VENCIDO",IF(AND(O3597&lt;&gt;"",R3597&lt;=Parametros!$B$10),"PRÓX. VENCIMENTO",IF(F3597="Q","QUALIDADE",IF(F3597="S","BLOQUEADO",IF(F3597="R","RESTRITO/DEVOLUÇÃO",IF(OR(N3597="QUAR",N3597="QRES"),"QUARENTENA",IF(OR(B3597="DESCARTE",B3597="DEVOLUÇÃO"),"DESCARTE/DEVOLUÇÃO",IF(AND(D3597="",K3597&lt;&gt;""),"SEM LOTE",IF(AND(Q3597&lt;&gt;"",Q3597&gt;=Parametros!$B$11),"PARADO/SEM GIRO","OK"))))))))))</f>
        <v>RESTRITO/DEVOLUÇÃO</v>
      </c>
      <c r="T3597" s="29" t="str">
        <f aca="false">IF(AND($S3597="PARADO/SEM GIRO",$K3597="KG",OR(Painel!$B$5="(Todos)",A3597=Painel!$B$5)*OR(Painel!$E$5="(Todos)",P3597=Painel!$E$5)),$J3597+ROW()/10000000,"")</f>
        <v/>
      </c>
      <c r="U3597" s="29" t="str">
        <f aca="false">IF(AND($S3597="VENCIDO",$K3597="KG",OR(Painel!$B$5="(Todos)",A3597=Painel!$B$5)*OR(Painel!$E$5="(Todos)",P3597=Painel!$E$5)),$J3597+ROW()/10000000,"")</f>
        <v/>
      </c>
    </row>
    <row r="3598" customFormat="false" ht="15" hidden="false" customHeight="false" outlineLevel="0" collapsed="false">
      <c r="A3598" s="29" t="s">
        <v>55</v>
      </c>
      <c r="B3598" s="29" t="s">
        <v>6212</v>
      </c>
      <c r="C3598" s="29" t="s">
        <v>315</v>
      </c>
      <c r="D3598" s="29" t="s">
        <v>6626</v>
      </c>
      <c r="E3598" s="29" t="n">
        <v>377</v>
      </c>
      <c r="F3598" s="29" t="s">
        <v>189</v>
      </c>
      <c r="G3598" s="29" t="s">
        <v>6627</v>
      </c>
      <c r="H3598" s="30" t="n">
        <v>145.44</v>
      </c>
      <c r="I3598" s="31" t="n">
        <v>46261</v>
      </c>
      <c r="J3598" s="30" t="n">
        <v>145.44</v>
      </c>
      <c r="K3598" s="29" t="s">
        <v>120</v>
      </c>
      <c r="L3598" s="29" t="s">
        <v>938</v>
      </c>
      <c r="M3598" s="29"/>
      <c r="N3598" s="29" t="s">
        <v>122</v>
      </c>
      <c r="O3598" s="31" t="n">
        <v>46593</v>
      </c>
      <c r="P3598" s="29" t="s">
        <v>123</v>
      </c>
      <c r="Q3598" s="29" t="n">
        <f aca="false">IFERROR(VALUE(L3598),"")</f>
        <v>24</v>
      </c>
      <c r="R3598" s="29" t="n">
        <f aca="true">IF(O3598="","",O3598-TODAY())</f>
        <v>308</v>
      </c>
      <c r="S3598" s="29" t="str">
        <f aca="false">IF(C3598="&lt;&lt; vazio &gt;&gt;","VAZIA",IF(AND(O3598&lt;&gt;"",R3598&lt;0),"VENCIDO",IF(AND(O3598&lt;&gt;"",R3598&lt;=Parametros!$B$10),"PRÓX. VENCIMENTO",IF(F3598="Q","QUALIDADE",IF(F3598="S","BLOQUEADO",IF(F3598="R","RESTRITO/DEVOLUÇÃO",IF(OR(N3598="QUAR",N3598="QRES"),"QUARENTENA",IF(OR(B3598="DESCARTE",B3598="DEVOLUÇÃO"),"DESCARTE/DEVOLUÇÃO",IF(AND(D3598="",K3598&lt;&gt;""),"SEM LOTE",IF(AND(Q3598&lt;&gt;"",Q3598&gt;=Parametros!$B$11),"PARADO/SEM GIRO","OK"))))))))))</f>
        <v>RESTRITO/DEVOLUÇÃO</v>
      </c>
      <c r="T3598" s="29" t="str">
        <f aca="false">IF(AND($S3598="PARADO/SEM GIRO",$K3598="KG",OR(Painel!$B$5="(Todos)",A3598=Painel!$B$5)*OR(Painel!$E$5="(Todos)",P3598=Painel!$E$5)),$J3598+ROW()/10000000,"")</f>
        <v/>
      </c>
      <c r="U3598" s="29" t="str">
        <f aca="false">IF(AND($S3598="VENCIDO",$K3598="KG",OR(Painel!$B$5="(Todos)",A3598=Painel!$B$5)*OR(Painel!$E$5="(Todos)",P3598=Painel!$E$5)),$J3598+ROW()/10000000,"")</f>
        <v/>
      </c>
    </row>
    <row r="3599" customFormat="false" ht="15" hidden="false" customHeight="false" outlineLevel="0" collapsed="false">
      <c r="A3599" s="29" t="s">
        <v>55</v>
      </c>
      <c r="B3599" s="29" t="s">
        <v>6212</v>
      </c>
      <c r="C3599" s="29" t="s">
        <v>315</v>
      </c>
      <c r="D3599" s="29" t="s">
        <v>5292</v>
      </c>
      <c r="E3599" s="29" t="n">
        <v>377</v>
      </c>
      <c r="F3599" s="29" t="s">
        <v>189</v>
      </c>
      <c r="G3599" s="29" t="s">
        <v>6628</v>
      </c>
      <c r="H3599" s="30" t="n">
        <v>315.12</v>
      </c>
      <c r="I3599" s="31" t="n">
        <v>46261</v>
      </c>
      <c r="J3599" s="30" t="n">
        <v>315.12</v>
      </c>
      <c r="K3599" s="29" t="s">
        <v>120</v>
      </c>
      <c r="L3599" s="29" t="s">
        <v>938</v>
      </c>
      <c r="M3599" s="29"/>
      <c r="N3599" s="29" t="s">
        <v>122</v>
      </c>
      <c r="O3599" s="31" t="n">
        <v>46651</v>
      </c>
      <c r="P3599" s="29" t="s">
        <v>123</v>
      </c>
      <c r="Q3599" s="29" t="n">
        <f aca="false">IFERROR(VALUE(L3599),"")</f>
        <v>24</v>
      </c>
      <c r="R3599" s="29" t="n">
        <f aca="true">IF(O3599="","",O3599-TODAY())</f>
        <v>366</v>
      </c>
      <c r="S3599" s="29" t="str">
        <f aca="false">IF(C3599="&lt;&lt; vazio &gt;&gt;","VAZIA",IF(AND(O3599&lt;&gt;"",R3599&lt;0),"VENCIDO",IF(AND(O3599&lt;&gt;"",R3599&lt;=Parametros!$B$10),"PRÓX. VENCIMENTO",IF(F3599="Q","QUALIDADE",IF(F3599="S","BLOQUEADO",IF(F3599="R","RESTRITO/DEVOLUÇÃO",IF(OR(N3599="QUAR",N3599="QRES"),"QUARENTENA",IF(OR(B3599="DESCARTE",B3599="DEVOLUÇÃO"),"DESCARTE/DEVOLUÇÃO",IF(AND(D3599="",K3599&lt;&gt;""),"SEM LOTE",IF(AND(Q3599&lt;&gt;"",Q3599&gt;=Parametros!$B$11),"PARADO/SEM GIRO","OK"))))))))))</f>
        <v>RESTRITO/DEVOLUÇÃO</v>
      </c>
      <c r="T3599" s="29" t="str">
        <f aca="false">IF(AND($S3599="PARADO/SEM GIRO",$K3599="KG",OR(Painel!$B$5="(Todos)",A3599=Painel!$B$5)*OR(Painel!$E$5="(Todos)",P3599=Painel!$E$5)),$J3599+ROW()/10000000,"")</f>
        <v/>
      </c>
      <c r="U3599" s="29" t="str">
        <f aca="false">IF(AND($S3599="VENCIDO",$K3599="KG",OR(Painel!$B$5="(Todos)",A3599=Painel!$B$5)*OR(Painel!$E$5="(Todos)",P3599=Painel!$E$5)),$J3599+ROW()/10000000,"")</f>
        <v/>
      </c>
    </row>
    <row r="3600" customFormat="false" ht="15" hidden="false" customHeight="false" outlineLevel="0" collapsed="false">
      <c r="A3600" s="29" t="s">
        <v>55</v>
      </c>
      <c r="B3600" s="29" t="s">
        <v>6212</v>
      </c>
      <c r="C3600" s="29" t="s">
        <v>165</v>
      </c>
      <c r="D3600" s="29" t="s">
        <v>4533</v>
      </c>
      <c r="E3600" s="29" t="n">
        <v>377</v>
      </c>
      <c r="F3600" s="29" t="s">
        <v>189</v>
      </c>
      <c r="G3600" s="29" t="s">
        <v>6629</v>
      </c>
      <c r="H3600" s="30" t="n">
        <v>109.08</v>
      </c>
      <c r="I3600" s="31" t="n">
        <v>46261</v>
      </c>
      <c r="J3600" s="30" t="n">
        <v>109.08</v>
      </c>
      <c r="K3600" s="29" t="s">
        <v>120</v>
      </c>
      <c r="L3600" s="29" t="s">
        <v>938</v>
      </c>
      <c r="M3600" s="29"/>
      <c r="N3600" s="29" t="s">
        <v>122</v>
      </c>
      <c r="O3600" s="31" t="n">
        <v>46523</v>
      </c>
      <c r="P3600" s="29" t="s">
        <v>123</v>
      </c>
      <c r="Q3600" s="29" t="n">
        <f aca="false">IFERROR(VALUE(L3600),"")</f>
        <v>24</v>
      </c>
      <c r="R3600" s="29" t="n">
        <f aca="true">IF(O3600="","",O3600-TODAY())</f>
        <v>238</v>
      </c>
      <c r="S3600" s="29" t="str">
        <f aca="false">IF(C3600="&lt;&lt; vazio &gt;&gt;","VAZIA",IF(AND(O3600&lt;&gt;"",R3600&lt;0),"VENCIDO",IF(AND(O3600&lt;&gt;"",R3600&lt;=Parametros!$B$10),"PRÓX. VENCIMENTO",IF(F3600="Q","QUALIDADE",IF(F3600="S","BLOQUEADO",IF(F3600="R","RESTRITO/DEVOLUÇÃO",IF(OR(N3600="QUAR",N3600="QRES"),"QUARENTENA",IF(OR(B3600="DESCARTE",B3600="DEVOLUÇÃO"),"DESCARTE/DEVOLUÇÃO",IF(AND(D3600="",K3600&lt;&gt;""),"SEM LOTE",IF(AND(Q3600&lt;&gt;"",Q3600&gt;=Parametros!$B$11),"PARADO/SEM GIRO","OK"))))))))))</f>
        <v>RESTRITO/DEVOLUÇÃO</v>
      </c>
      <c r="T3600" s="29" t="str">
        <f aca="false">IF(AND($S3600="PARADO/SEM GIRO",$K3600="KG",OR(Painel!$B$5="(Todos)",A3600=Painel!$B$5)*OR(Painel!$E$5="(Todos)",P3600=Painel!$E$5)),$J3600+ROW()/10000000,"")</f>
        <v/>
      </c>
      <c r="U3600" s="29" t="str">
        <f aca="false">IF(AND($S3600="VENCIDO",$K3600="KG",OR(Painel!$B$5="(Todos)",A3600=Painel!$B$5)*OR(Painel!$E$5="(Todos)",P3600=Painel!$E$5)),$J3600+ROW()/10000000,"")</f>
        <v/>
      </c>
    </row>
    <row r="3601" customFormat="false" ht="15" hidden="false" customHeight="false" outlineLevel="0" collapsed="false">
      <c r="A3601" s="29" t="s">
        <v>55</v>
      </c>
      <c r="B3601" s="29" t="s">
        <v>6212</v>
      </c>
      <c r="C3601" s="29" t="s">
        <v>165</v>
      </c>
      <c r="D3601" s="29" t="s">
        <v>5299</v>
      </c>
      <c r="E3601" s="29" t="n">
        <v>377</v>
      </c>
      <c r="F3601" s="29" t="s">
        <v>189</v>
      </c>
      <c r="G3601" s="29" t="s">
        <v>6630</v>
      </c>
      <c r="H3601" s="30" t="n">
        <v>157.56</v>
      </c>
      <c r="I3601" s="31" t="n">
        <v>46261</v>
      </c>
      <c r="J3601" s="30" t="n">
        <v>157.56</v>
      </c>
      <c r="K3601" s="29" t="s">
        <v>120</v>
      </c>
      <c r="L3601" s="29" t="s">
        <v>938</v>
      </c>
      <c r="M3601" s="29"/>
      <c r="N3601" s="29" t="s">
        <v>122</v>
      </c>
      <c r="O3601" s="31" t="n">
        <v>46559</v>
      </c>
      <c r="P3601" s="29" t="s">
        <v>123</v>
      </c>
      <c r="Q3601" s="29" t="n">
        <f aca="false">IFERROR(VALUE(L3601),"")</f>
        <v>24</v>
      </c>
      <c r="R3601" s="29" t="n">
        <f aca="true">IF(O3601="","",O3601-TODAY())</f>
        <v>274</v>
      </c>
      <c r="S3601" s="29" t="str">
        <f aca="false">IF(C3601="&lt;&lt; vazio &gt;&gt;","VAZIA",IF(AND(O3601&lt;&gt;"",R3601&lt;0),"VENCIDO",IF(AND(O3601&lt;&gt;"",R3601&lt;=Parametros!$B$10),"PRÓX. VENCIMENTO",IF(F3601="Q","QUALIDADE",IF(F3601="S","BLOQUEADO",IF(F3601="R","RESTRITO/DEVOLUÇÃO",IF(OR(N3601="QUAR",N3601="QRES"),"QUARENTENA",IF(OR(B3601="DESCARTE",B3601="DEVOLUÇÃO"),"DESCARTE/DEVOLUÇÃO",IF(AND(D3601="",K3601&lt;&gt;""),"SEM LOTE",IF(AND(Q3601&lt;&gt;"",Q3601&gt;=Parametros!$B$11),"PARADO/SEM GIRO","OK"))))))))))</f>
        <v>RESTRITO/DEVOLUÇÃO</v>
      </c>
      <c r="T3601" s="29" t="str">
        <f aca="false">IF(AND($S3601="PARADO/SEM GIRO",$K3601="KG",OR(Painel!$B$5="(Todos)",A3601=Painel!$B$5)*OR(Painel!$E$5="(Todos)",P3601=Painel!$E$5)),$J3601+ROW()/10000000,"")</f>
        <v/>
      </c>
      <c r="U3601" s="29" t="str">
        <f aca="false">IF(AND($S3601="VENCIDO",$K3601="KG",OR(Painel!$B$5="(Todos)",A3601=Painel!$B$5)*OR(Painel!$E$5="(Todos)",P3601=Painel!$E$5)),$J3601+ROW()/10000000,"")</f>
        <v/>
      </c>
    </row>
    <row r="3602" customFormat="false" ht="15" hidden="false" customHeight="false" outlineLevel="0" collapsed="false">
      <c r="A3602" s="29" t="s">
        <v>55</v>
      </c>
      <c r="B3602" s="29" t="s">
        <v>6212</v>
      </c>
      <c r="C3602" s="29" t="s">
        <v>165</v>
      </c>
      <c r="D3602" s="29" t="s">
        <v>5302</v>
      </c>
      <c r="E3602" s="29" t="n">
        <v>377</v>
      </c>
      <c r="F3602" s="29" t="s">
        <v>189</v>
      </c>
      <c r="G3602" s="29" t="s">
        <v>6631</v>
      </c>
      <c r="H3602" s="30" t="n">
        <v>290.88</v>
      </c>
      <c r="I3602" s="31" t="n">
        <v>46261</v>
      </c>
      <c r="J3602" s="30" t="n">
        <v>290.88</v>
      </c>
      <c r="K3602" s="29" t="s">
        <v>120</v>
      </c>
      <c r="L3602" s="29" t="s">
        <v>938</v>
      </c>
      <c r="M3602" s="29"/>
      <c r="N3602" s="29" t="s">
        <v>122</v>
      </c>
      <c r="O3602" s="31" t="n">
        <v>46652</v>
      </c>
      <c r="P3602" s="29" t="s">
        <v>123</v>
      </c>
      <c r="Q3602" s="29" t="n">
        <f aca="false">IFERROR(VALUE(L3602),"")</f>
        <v>24</v>
      </c>
      <c r="R3602" s="29" t="n">
        <f aca="true">IF(O3602="","",O3602-TODAY())</f>
        <v>367</v>
      </c>
      <c r="S3602" s="29" t="str">
        <f aca="false">IF(C3602="&lt;&lt; vazio &gt;&gt;","VAZIA",IF(AND(O3602&lt;&gt;"",R3602&lt;0),"VENCIDO",IF(AND(O3602&lt;&gt;"",R3602&lt;=Parametros!$B$10),"PRÓX. VENCIMENTO",IF(F3602="Q","QUALIDADE",IF(F3602="S","BLOQUEADO",IF(F3602="R","RESTRITO/DEVOLUÇÃO",IF(OR(N3602="QUAR",N3602="QRES"),"QUARENTENA",IF(OR(B3602="DESCARTE",B3602="DEVOLUÇÃO"),"DESCARTE/DEVOLUÇÃO",IF(AND(D3602="",K3602&lt;&gt;""),"SEM LOTE",IF(AND(Q3602&lt;&gt;"",Q3602&gt;=Parametros!$B$11),"PARADO/SEM GIRO","OK"))))))))))</f>
        <v>RESTRITO/DEVOLUÇÃO</v>
      </c>
      <c r="T3602" s="29" t="str">
        <f aca="false">IF(AND($S3602="PARADO/SEM GIRO",$K3602="KG",OR(Painel!$B$5="(Todos)",A3602=Painel!$B$5)*OR(Painel!$E$5="(Todos)",P3602=Painel!$E$5)),$J3602+ROW()/10000000,"")</f>
        <v/>
      </c>
      <c r="U3602" s="29" t="str">
        <f aca="false">IF(AND($S3602="VENCIDO",$K3602="KG",OR(Painel!$B$5="(Todos)",A3602=Painel!$B$5)*OR(Painel!$E$5="(Todos)",P3602=Painel!$E$5)),$J3602+ROW()/10000000,"")</f>
        <v/>
      </c>
    </row>
    <row r="3603" customFormat="false" ht="15" hidden="false" customHeight="false" outlineLevel="0" collapsed="false">
      <c r="A3603" s="29" t="s">
        <v>55</v>
      </c>
      <c r="B3603" s="29" t="s">
        <v>6212</v>
      </c>
      <c r="C3603" s="29" t="s">
        <v>317</v>
      </c>
      <c r="D3603" s="29" t="s">
        <v>6632</v>
      </c>
      <c r="E3603" s="29" t="n">
        <v>377</v>
      </c>
      <c r="F3603" s="29" t="s">
        <v>137</v>
      </c>
      <c r="G3603" s="29" t="s">
        <v>6633</v>
      </c>
      <c r="H3603" s="30" t="n">
        <v>1000.4</v>
      </c>
      <c r="I3603" s="31" t="n">
        <v>46241</v>
      </c>
      <c r="J3603" s="30" t="n">
        <v>1000.4</v>
      </c>
      <c r="K3603" s="29" t="s">
        <v>120</v>
      </c>
      <c r="L3603" s="29" t="s">
        <v>4450</v>
      </c>
      <c r="M3603" s="29"/>
      <c r="N3603" s="29" t="s">
        <v>122</v>
      </c>
      <c r="O3603" s="31" t="n">
        <v>46588</v>
      </c>
      <c r="P3603" s="29" t="s">
        <v>123</v>
      </c>
      <c r="Q3603" s="29" t="n">
        <f aca="false">IFERROR(VALUE(L3603),"")</f>
        <v>44</v>
      </c>
      <c r="R3603" s="29" t="n">
        <f aca="true">IF(O3603="","",O3603-TODAY())</f>
        <v>303</v>
      </c>
      <c r="S3603" s="29" t="str">
        <f aca="false">IF(C3603="&lt;&lt; vazio &gt;&gt;","VAZIA",IF(AND(O3603&lt;&gt;"",R3603&lt;0),"VENCIDO",IF(AND(O3603&lt;&gt;"",R3603&lt;=Parametros!$B$10),"PRÓX. VENCIMENTO",IF(F3603="Q","QUALIDADE",IF(F3603="S","BLOQUEADO",IF(F3603="R","RESTRITO/DEVOLUÇÃO",IF(OR(N3603="QUAR",N3603="QRES"),"QUARENTENA",IF(OR(B3603="DESCARTE",B3603="DEVOLUÇÃO"),"DESCARTE/DEVOLUÇÃO",IF(AND(D3603="",K3603&lt;&gt;""),"SEM LOTE",IF(AND(Q3603&lt;&gt;"",Q3603&gt;=Parametros!$B$11),"PARADO/SEM GIRO","OK"))))))))))</f>
        <v>BLOQUEADO</v>
      </c>
      <c r="T3603" s="29" t="str">
        <f aca="false">IF(AND($S3603="PARADO/SEM GIRO",$K3603="KG",OR(Painel!$B$5="(Todos)",A3603=Painel!$B$5)*OR(Painel!$E$5="(Todos)",P3603=Painel!$E$5)),$J3603+ROW()/10000000,"")</f>
        <v/>
      </c>
      <c r="U3603" s="29" t="str">
        <f aca="false">IF(AND($S3603="VENCIDO",$K3603="KG",OR(Painel!$B$5="(Todos)",A3603=Painel!$B$5)*OR(Painel!$E$5="(Todos)",P3603=Painel!$E$5)),$J3603+ROW()/10000000,"")</f>
        <v/>
      </c>
    </row>
    <row r="3604" customFormat="false" ht="15" hidden="false" customHeight="false" outlineLevel="0" collapsed="false">
      <c r="A3604" s="29" t="s">
        <v>55</v>
      </c>
      <c r="B3604" s="29" t="s">
        <v>6212</v>
      </c>
      <c r="C3604" s="29" t="s">
        <v>317</v>
      </c>
      <c r="D3604" s="29" t="s">
        <v>6634</v>
      </c>
      <c r="E3604" s="29" t="n">
        <v>377</v>
      </c>
      <c r="F3604" s="29" t="s">
        <v>189</v>
      </c>
      <c r="G3604" s="29" t="s">
        <v>6635</v>
      </c>
      <c r="H3604" s="30" t="n">
        <v>656</v>
      </c>
      <c r="I3604" s="31" t="n">
        <v>46261</v>
      </c>
      <c r="J3604" s="30" t="n">
        <v>656</v>
      </c>
      <c r="K3604" s="29" t="s">
        <v>120</v>
      </c>
      <c r="L3604" s="29" t="s">
        <v>938</v>
      </c>
      <c r="M3604" s="29"/>
      <c r="N3604" s="29" t="s">
        <v>122</v>
      </c>
      <c r="O3604" s="31" t="n">
        <v>46590</v>
      </c>
      <c r="P3604" s="29" t="s">
        <v>123</v>
      </c>
      <c r="Q3604" s="29" t="n">
        <f aca="false">IFERROR(VALUE(L3604),"")</f>
        <v>24</v>
      </c>
      <c r="R3604" s="29" t="n">
        <f aca="true">IF(O3604="","",O3604-TODAY())</f>
        <v>305</v>
      </c>
      <c r="S3604" s="29" t="str">
        <f aca="false">IF(C3604="&lt;&lt; vazio &gt;&gt;","VAZIA",IF(AND(O3604&lt;&gt;"",R3604&lt;0),"VENCIDO",IF(AND(O3604&lt;&gt;"",R3604&lt;=Parametros!$B$10),"PRÓX. VENCIMENTO",IF(F3604="Q","QUALIDADE",IF(F3604="S","BLOQUEADO",IF(F3604="R","RESTRITO/DEVOLUÇÃO",IF(OR(N3604="QUAR",N3604="QRES"),"QUARENTENA",IF(OR(B3604="DESCARTE",B3604="DEVOLUÇÃO"),"DESCARTE/DEVOLUÇÃO",IF(AND(D3604="",K3604&lt;&gt;""),"SEM LOTE",IF(AND(Q3604&lt;&gt;"",Q3604&gt;=Parametros!$B$11),"PARADO/SEM GIRO","OK"))))))))))</f>
        <v>RESTRITO/DEVOLUÇÃO</v>
      </c>
      <c r="T3604" s="29" t="str">
        <f aca="false">IF(AND($S3604="PARADO/SEM GIRO",$K3604="KG",OR(Painel!$B$5="(Todos)",A3604=Painel!$B$5)*OR(Painel!$E$5="(Todos)",P3604=Painel!$E$5)),$J3604+ROW()/10000000,"")</f>
        <v/>
      </c>
      <c r="U3604" s="29" t="str">
        <f aca="false">IF(AND($S3604="VENCIDO",$K3604="KG",OR(Painel!$B$5="(Todos)",A3604=Painel!$B$5)*OR(Painel!$E$5="(Todos)",P3604=Painel!$E$5)),$J3604+ROW()/10000000,"")</f>
        <v/>
      </c>
    </row>
    <row r="3605" customFormat="false" ht="15" hidden="false" customHeight="false" outlineLevel="0" collapsed="false">
      <c r="A3605" s="29" t="s">
        <v>55</v>
      </c>
      <c r="B3605" s="29" t="s">
        <v>6212</v>
      </c>
      <c r="C3605" s="29" t="s">
        <v>317</v>
      </c>
      <c r="D3605" s="29" t="s">
        <v>318</v>
      </c>
      <c r="E3605" s="29" t="n">
        <v>377</v>
      </c>
      <c r="F3605" s="29" t="s">
        <v>137</v>
      </c>
      <c r="G3605" s="29" t="s">
        <v>6636</v>
      </c>
      <c r="H3605" s="30" t="n">
        <v>6.15</v>
      </c>
      <c r="I3605" s="31" t="n">
        <v>46241</v>
      </c>
      <c r="J3605" s="30" t="n">
        <v>6.15</v>
      </c>
      <c r="K3605" s="29" t="s">
        <v>120</v>
      </c>
      <c r="L3605" s="29" t="s">
        <v>4450</v>
      </c>
      <c r="M3605" s="29"/>
      <c r="N3605" s="29" t="s">
        <v>122</v>
      </c>
      <c r="O3605" s="31" t="n">
        <v>46591</v>
      </c>
      <c r="P3605" s="29" t="s">
        <v>123</v>
      </c>
      <c r="Q3605" s="29" t="n">
        <f aca="false">IFERROR(VALUE(L3605),"")</f>
        <v>44</v>
      </c>
      <c r="R3605" s="29" t="n">
        <f aca="true">IF(O3605="","",O3605-TODAY())</f>
        <v>306</v>
      </c>
      <c r="S3605" s="29" t="str">
        <f aca="false">IF(C3605="&lt;&lt; vazio &gt;&gt;","VAZIA",IF(AND(O3605&lt;&gt;"",R3605&lt;0),"VENCIDO",IF(AND(O3605&lt;&gt;"",R3605&lt;=Parametros!$B$10),"PRÓX. VENCIMENTO",IF(F3605="Q","QUALIDADE",IF(F3605="S","BLOQUEADO",IF(F3605="R","RESTRITO/DEVOLUÇÃO",IF(OR(N3605="QUAR",N3605="QRES"),"QUARENTENA",IF(OR(B3605="DESCARTE",B3605="DEVOLUÇÃO"),"DESCARTE/DEVOLUÇÃO",IF(AND(D3605="",K3605&lt;&gt;""),"SEM LOTE",IF(AND(Q3605&lt;&gt;"",Q3605&gt;=Parametros!$B$11),"PARADO/SEM GIRO","OK"))))))))))</f>
        <v>BLOQUEADO</v>
      </c>
      <c r="T3605" s="29" t="str">
        <f aca="false">IF(AND($S3605="PARADO/SEM GIRO",$K3605="KG",OR(Painel!$B$5="(Todos)",A3605=Painel!$B$5)*OR(Painel!$E$5="(Todos)",P3605=Painel!$E$5)),$J3605+ROW()/10000000,"")</f>
        <v/>
      </c>
      <c r="U3605" s="29" t="str">
        <f aca="false">IF(AND($S3605="VENCIDO",$K3605="KG",OR(Painel!$B$5="(Todos)",A3605=Painel!$B$5)*OR(Painel!$E$5="(Todos)",P3605=Painel!$E$5)),$J3605+ROW()/10000000,"")</f>
        <v/>
      </c>
    </row>
    <row r="3606" customFormat="false" ht="15" hidden="false" customHeight="false" outlineLevel="0" collapsed="false">
      <c r="A3606" s="29" t="s">
        <v>55</v>
      </c>
      <c r="B3606" s="29" t="s">
        <v>6212</v>
      </c>
      <c r="C3606" s="29" t="s">
        <v>317</v>
      </c>
      <c r="D3606" s="29" t="s">
        <v>318</v>
      </c>
      <c r="E3606" s="29" t="n">
        <v>377</v>
      </c>
      <c r="F3606" s="29" t="s">
        <v>137</v>
      </c>
      <c r="G3606" s="29" t="s">
        <v>6637</v>
      </c>
      <c r="H3606" s="30" t="n">
        <v>6.15</v>
      </c>
      <c r="I3606" s="31" t="n">
        <v>46241</v>
      </c>
      <c r="J3606" s="30" t="n">
        <v>6.15</v>
      </c>
      <c r="K3606" s="29" t="s">
        <v>120</v>
      </c>
      <c r="L3606" s="29" t="s">
        <v>4450</v>
      </c>
      <c r="M3606" s="29"/>
      <c r="N3606" s="29" t="s">
        <v>122</v>
      </c>
      <c r="O3606" s="31" t="n">
        <v>46591</v>
      </c>
      <c r="P3606" s="29" t="s">
        <v>123</v>
      </c>
      <c r="Q3606" s="29" t="n">
        <f aca="false">IFERROR(VALUE(L3606),"")</f>
        <v>44</v>
      </c>
      <c r="R3606" s="29" t="n">
        <f aca="true">IF(O3606="","",O3606-TODAY())</f>
        <v>306</v>
      </c>
      <c r="S3606" s="29" t="str">
        <f aca="false">IF(C3606="&lt;&lt; vazio &gt;&gt;","VAZIA",IF(AND(O3606&lt;&gt;"",R3606&lt;0),"VENCIDO",IF(AND(O3606&lt;&gt;"",R3606&lt;=Parametros!$B$10),"PRÓX. VENCIMENTO",IF(F3606="Q","QUALIDADE",IF(F3606="S","BLOQUEADO",IF(F3606="R","RESTRITO/DEVOLUÇÃO",IF(OR(N3606="QUAR",N3606="QRES"),"QUARENTENA",IF(OR(B3606="DESCARTE",B3606="DEVOLUÇÃO"),"DESCARTE/DEVOLUÇÃO",IF(AND(D3606="",K3606&lt;&gt;""),"SEM LOTE",IF(AND(Q3606&lt;&gt;"",Q3606&gt;=Parametros!$B$11),"PARADO/SEM GIRO","OK"))))))))))</f>
        <v>BLOQUEADO</v>
      </c>
      <c r="T3606" s="29" t="str">
        <f aca="false">IF(AND($S3606="PARADO/SEM GIRO",$K3606="KG",OR(Painel!$B$5="(Todos)",A3606=Painel!$B$5)*OR(Painel!$E$5="(Todos)",P3606=Painel!$E$5)),$J3606+ROW()/10000000,"")</f>
        <v/>
      </c>
      <c r="U3606" s="29" t="str">
        <f aca="false">IF(AND($S3606="VENCIDO",$K3606="KG",OR(Painel!$B$5="(Todos)",A3606=Painel!$B$5)*OR(Painel!$E$5="(Todos)",P3606=Painel!$E$5)),$J3606+ROW()/10000000,"")</f>
        <v/>
      </c>
    </row>
    <row r="3607" customFormat="false" ht="15" hidden="false" customHeight="false" outlineLevel="0" collapsed="false">
      <c r="A3607" s="29" t="s">
        <v>55</v>
      </c>
      <c r="B3607" s="29" t="s">
        <v>6212</v>
      </c>
      <c r="C3607" s="29" t="s">
        <v>317</v>
      </c>
      <c r="D3607" s="29" t="s">
        <v>6638</v>
      </c>
      <c r="E3607" s="29" t="n">
        <v>377</v>
      </c>
      <c r="F3607" s="29" t="s">
        <v>137</v>
      </c>
      <c r="G3607" s="29" t="s">
        <v>6639</v>
      </c>
      <c r="H3607" s="30" t="n">
        <v>590.4</v>
      </c>
      <c r="I3607" s="31" t="n">
        <v>46241</v>
      </c>
      <c r="J3607" s="30" t="n">
        <v>590.4</v>
      </c>
      <c r="K3607" s="29" t="s">
        <v>120</v>
      </c>
      <c r="L3607" s="29" t="s">
        <v>4450</v>
      </c>
      <c r="M3607" s="29"/>
      <c r="N3607" s="29" t="s">
        <v>122</v>
      </c>
      <c r="O3607" s="31" t="n">
        <v>46622</v>
      </c>
      <c r="P3607" s="29" t="s">
        <v>123</v>
      </c>
      <c r="Q3607" s="29" t="n">
        <f aca="false">IFERROR(VALUE(L3607),"")</f>
        <v>44</v>
      </c>
      <c r="R3607" s="29" t="n">
        <f aca="true">IF(O3607="","",O3607-TODAY())</f>
        <v>337</v>
      </c>
      <c r="S3607" s="29" t="str">
        <f aca="false">IF(C3607="&lt;&lt; vazio &gt;&gt;","VAZIA",IF(AND(O3607&lt;&gt;"",R3607&lt;0),"VENCIDO",IF(AND(O3607&lt;&gt;"",R3607&lt;=Parametros!$B$10),"PRÓX. VENCIMENTO",IF(F3607="Q","QUALIDADE",IF(F3607="S","BLOQUEADO",IF(F3607="R","RESTRITO/DEVOLUÇÃO",IF(OR(N3607="QUAR",N3607="QRES"),"QUARENTENA",IF(OR(B3607="DESCARTE",B3607="DEVOLUÇÃO"),"DESCARTE/DEVOLUÇÃO",IF(AND(D3607="",K3607&lt;&gt;""),"SEM LOTE",IF(AND(Q3607&lt;&gt;"",Q3607&gt;=Parametros!$B$11),"PARADO/SEM GIRO","OK"))))))))))</f>
        <v>BLOQUEADO</v>
      </c>
      <c r="T3607" s="29" t="str">
        <f aca="false">IF(AND($S3607="PARADO/SEM GIRO",$K3607="KG",OR(Painel!$B$5="(Todos)",A3607=Painel!$B$5)*OR(Painel!$E$5="(Todos)",P3607=Painel!$E$5)),$J3607+ROW()/10000000,"")</f>
        <v/>
      </c>
      <c r="U3607" s="29" t="str">
        <f aca="false">IF(AND($S3607="VENCIDO",$K3607="KG",OR(Painel!$B$5="(Todos)",A3607=Painel!$B$5)*OR(Painel!$E$5="(Todos)",P3607=Painel!$E$5)),$J3607+ROW()/10000000,"")</f>
        <v/>
      </c>
    </row>
    <row r="3608" customFormat="false" ht="15" hidden="false" customHeight="false" outlineLevel="0" collapsed="false">
      <c r="A3608" s="29" t="s">
        <v>55</v>
      </c>
      <c r="B3608" s="29" t="s">
        <v>6212</v>
      </c>
      <c r="C3608" s="29" t="s">
        <v>317</v>
      </c>
      <c r="D3608" s="29" t="s">
        <v>6640</v>
      </c>
      <c r="E3608" s="29" t="n">
        <v>377</v>
      </c>
      <c r="F3608" s="29" t="s">
        <v>189</v>
      </c>
      <c r="G3608" s="29" t="s">
        <v>6641</v>
      </c>
      <c r="H3608" s="30" t="n">
        <v>114.8</v>
      </c>
      <c r="I3608" s="31" t="n">
        <v>46261</v>
      </c>
      <c r="J3608" s="30" t="n">
        <v>114.8</v>
      </c>
      <c r="K3608" s="29" t="s">
        <v>120</v>
      </c>
      <c r="L3608" s="29" t="s">
        <v>938</v>
      </c>
      <c r="M3608" s="29"/>
      <c r="N3608" s="29" t="s">
        <v>122</v>
      </c>
      <c r="O3608" s="31" t="n">
        <v>46642</v>
      </c>
      <c r="P3608" s="29" t="s">
        <v>123</v>
      </c>
      <c r="Q3608" s="29" t="n">
        <f aca="false">IFERROR(VALUE(L3608),"")</f>
        <v>24</v>
      </c>
      <c r="R3608" s="29" t="n">
        <f aca="true">IF(O3608="","",O3608-TODAY())</f>
        <v>357</v>
      </c>
      <c r="S3608" s="29" t="str">
        <f aca="false">IF(C3608="&lt;&lt; vazio &gt;&gt;","VAZIA",IF(AND(O3608&lt;&gt;"",R3608&lt;0),"VENCIDO",IF(AND(O3608&lt;&gt;"",R3608&lt;=Parametros!$B$10),"PRÓX. VENCIMENTO",IF(F3608="Q","QUALIDADE",IF(F3608="S","BLOQUEADO",IF(F3608="R","RESTRITO/DEVOLUÇÃO",IF(OR(N3608="QUAR",N3608="QRES"),"QUARENTENA",IF(OR(B3608="DESCARTE",B3608="DEVOLUÇÃO"),"DESCARTE/DEVOLUÇÃO",IF(AND(D3608="",K3608&lt;&gt;""),"SEM LOTE",IF(AND(Q3608&lt;&gt;"",Q3608&gt;=Parametros!$B$11),"PARADO/SEM GIRO","OK"))))))))))</f>
        <v>RESTRITO/DEVOLUÇÃO</v>
      </c>
      <c r="T3608" s="29" t="str">
        <f aca="false">IF(AND($S3608="PARADO/SEM GIRO",$K3608="KG",OR(Painel!$B$5="(Todos)",A3608=Painel!$B$5)*OR(Painel!$E$5="(Todos)",P3608=Painel!$E$5)),$J3608+ROW()/10000000,"")</f>
        <v/>
      </c>
      <c r="U3608" s="29" t="str">
        <f aca="false">IF(AND($S3608="VENCIDO",$K3608="KG",OR(Painel!$B$5="(Todos)",A3608=Painel!$B$5)*OR(Painel!$E$5="(Todos)",P3608=Painel!$E$5)),$J3608+ROW()/10000000,"")</f>
        <v/>
      </c>
    </row>
    <row r="3609" customFormat="false" ht="15" hidden="false" customHeight="false" outlineLevel="0" collapsed="false">
      <c r="A3609" s="29" t="s">
        <v>55</v>
      </c>
      <c r="B3609" s="29" t="s">
        <v>6212</v>
      </c>
      <c r="C3609" s="29" t="s">
        <v>317</v>
      </c>
      <c r="D3609" s="29" t="s">
        <v>5307</v>
      </c>
      <c r="E3609" s="29" t="n">
        <v>377</v>
      </c>
      <c r="F3609" s="29" t="s">
        <v>189</v>
      </c>
      <c r="G3609" s="29" t="s">
        <v>6642</v>
      </c>
      <c r="H3609" s="30" t="n">
        <v>202.95</v>
      </c>
      <c r="I3609" s="31" t="n">
        <v>46261</v>
      </c>
      <c r="J3609" s="30" t="n">
        <v>202.95</v>
      </c>
      <c r="K3609" s="29" t="s">
        <v>120</v>
      </c>
      <c r="L3609" s="29" t="s">
        <v>938</v>
      </c>
      <c r="M3609" s="29"/>
      <c r="N3609" s="29" t="s">
        <v>122</v>
      </c>
      <c r="O3609" s="31" t="n">
        <v>46643</v>
      </c>
      <c r="P3609" s="29" t="s">
        <v>123</v>
      </c>
      <c r="Q3609" s="29" t="n">
        <f aca="false">IFERROR(VALUE(L3609),"")</f>
        <v>24</v>
      </c>
      <c r="R3609" s="29" t="n">
        <f aca="true">IF(O3609="","",O3609-TODAY())</f>
        <v>358</v>
      </c>
      <c r="S3609" s="29" t="str">
        <f aca="false">IF(C3609="&lt;&lt; vazio &gt;&gt;","VAZIA",IF(AND(O3609&lt;&gt;"",R3609&lt;0),"VENCIDO",IF(AND(O3609&lt;&gt;"",R3609&lt;=Parametros!$B$10),"PRÓX. VENCIMENTO",IF(F3609="Q","QUALIDADE",IF(F3609="S","BLOQUEADO",IF(F3609="R","RESTRITO/DEVOLUÇÃO",IF(OR(N3609="QUAR",N3609="QRES"),"QUARENTENA",IF(OR(B3609="DESCARTE",B3609="DEVOLUÇÃO"),"DESCARTE/DEVOLUÇÃO",IF(AND(D3609="",K3609&lt;&gt;""),"SEM LOTE",IF(AND(Q3609&lt;&gt;"",Q3609&gt;=Parametros!$B$11),"PARADO/SEM GIRO","OK"))))))))))</f>
        <v>RESTRITO/DEVOLUÇÃO</v>
      </c>
      <c r="T3609" s="29" t="str">
        <f aca="false">IF(AND($S3609="PARADO/SEM GIRO",$K3609="KG",OR(Painel!$B$5="(Todos)",A3609=Painel!$B$5)*OR(Painel!$E$5="(Todos)",P3609=Painel!$E$5)),$J3609+ROW()/10000000,"")</f>
        <v/>
      </c>
      <c r="U3609" s="29" t="str">
        <f aca="false">IF(AND($S3609="VENCIDO",$K3609="KG",OR(Painel!$B$5="(Todos)",A3609=Painel!$B$5)*OR(Painel!$E$5="(Todos)",P3609=Painel!$E$5)),$J3609+ROW()/10000000,"")</f>
        <v/>
      </c>
    </row>
    <row r="3610" customFormat="false" ht="15" hidden="false" customHeight="false" outlineLevel="0" collapsed="false">
      <c r="A3610" s="29" t="s">
        <v>55</v>
      </c>
      <c r="B3610" s="29" t="s">
        <v>6212</v>
      </c>
      <c r="C3610" s="29" t="s">
        <v>447</v>
      </c>
      <c r="D3610" s="29" t="s">
        <v>6643</v>
      </c>
      <c r="E3610" s="29" t="n">
        <v>377</v>
      </c>
      <c r="F3610" s="29" t="s">
        <v>189</v>
      </c>
      <c r="G3610" s="29" t="s">
        <v>6644</v>
      </c>
      <c r="H3610" s="30" t="n">
        <v>60.6</v>
      </c>
      <c r="I3610" s="31" t="n">
        <v>46261</v>
      </c>
      <c r="J3610" s="30" t="n">
        <v>60.6</v>
      </c>
      <c r="K3610" s="29" t="s">
        <v>120</v>
      </c>
      <c r="L3610" s="29" t="s">
        <v>938</v>
      </c>
      <c r="M3610" s="29"/>
      <c r="N3610" s="29" t="s">
        <v>122</v>
      </c>
      <c r="O3610" s="31" t="n">
        <v>46427</v>
      </c>
      <c r="P3610" s="29" t="s">
        <v>123</v>
      </c>
      <c r="Q3610" s="29" t="n">
        <f aca="false">IFERROR(VALUE(L3610),"")</f>
        <v>24</v>
      </c>
      <c r="R3610" s="29" t="n">
        <f aca="true">IF(O3610="","",O3610-TODAY())</f>
        <v>142</v>
      </c>
      <c r="S3610" s="29" t="str">
        <f aca="false">IF(C3610="&lt;&lt; vazio &gt;&gt;","VAZIA",IF(AND(O3610&lt;&gt;"",R3610&lt;0),"VENCIDO",IF(AND(O3610&lt;&gt;"",R3610&lt;=Parametros!$B$10),"PRÓX. VENCIMENTO",IF(F3610="Q","QUALIDADE",IF(F3610="S","BLOQUEADO",IF(F3610="R","RESTRITO/DEVOLUÇÃO",IF(OR(N3610="QUAR",N3610="QRES"),"QUARENTENA",IF(OR(B3610="DESCARTE",B3610="DEVOLUÇÃO"),"DESCARTE/DEVOLUÇÃO",IF(AND(D3610="",K3610&lt;&gt;""),"SEM LOTE",IF(AND(Q3610&lt;&gt;"",Q3610&gt;=Parametros!$B$11),"PARADO/SEM GIRO","OK"))))))))))</f>
        <v>RESTRITO/DEVOLUÇÃO</v>
      </c>
      <c r="T3610" s="29" t="str">
        <f aca="false">IF(AND($S3610="PARADO/SEM GIRO",$K3610="KG",OR(Painel!$B$5="(Todos)",A3610=Painel!$B$5)*OR(Painel!$E$5="(Todos)",P3610=Painel!$E$5)),$J3610+ROW()/10000000,"")</f>
        <v/>
      </c>
      <c r="U3610" s="29" t="str">
        <f aca="false">IF(AND($S3610="VENCIDO",$K3610="KG",OR(Painel!$B$5="(Todos)",A3610=Painel!$B$5)*OR(Painel!$E$5="(Todos)",P3610=Painel!$E$5)),$J3610+ROW()/10000000,"")</f>
        <v/>
      </c>
    </row>
    <row r="3611" customFormat="false" ht="15" hidden="false" customHeight="false" outlineLevel="0" collapsed="false">
      <c r="A3611" s="29" t="s">
        <v>55</v>
      </c>
      <c r="B3611" s="29" t="s">
        <v>6212</v>
      </c>
      <c r="C3611" s="29" t="s">
        <v>447</v>
      </c>
      <c r="D3611" s="29" t="s">
        <v>6645</v>
      </c>
      <c r="E3611" s="29" t="n">
        <v>377</v>
      </c>
      <c r="F3611" s="29" t="s">
        <v>189</v>
      </c>
      <c r="G3611" s="29" t="s">
        <v>6646</v>
      </c>
      <c r="H3611" s="30" t="n">
        <v>12.12</v>
      </c>
      <c r="I3611" s="31" t="n">
        <v>46261</v>
      </c>
      <c r="J3611" s="30" t="n">
        <v>12.12</v>
      </c>
      <c r="K3611" s="29" t="s">
        <v>120</v>
      </c>
      <c r="L3611" s="29" t="s">
        <v>938</v>
      </c>
      <c r="M3611" s="29"/>
      <c r="N3611" s="29" t="s">
        <v>122</v>
      </c>
      <c r="O3611" s="31" t="n">
        <v>46497</v>
      </c>
      <c r="P3611" s="29" t="s">
        <v>123</v>
      </c>
      <c r="Q3611" s="29" t="n">
        <f aca="false">IFERROR(VALUE(L3611),"")</f>
        <v>24</v>
      </c>
      <c r="R3611" s="29" t="n">
        <f aca="true">IF(O3611="","",O3611-TODAY())</f>
        <v>212</v>
      </c>
      <c r="S3611" s="29" t="str">
        <f aca="false">IF(C3611="&lt;&lt; vazio &gt;&gt;","VAZIA",IF(AND(O3611&lt;&gt;"",R3611&lt;0),"VENCIDO",IF(AND(O3611&lt;&gt;"",R3611&lt;=Parametros!$B$10),"PRÓX. VENCIMENTO",IF(F3611="Q","QUALIDADE",IF(F3611="S","BLOQUEADO",IF(F3611="R","RESTRITO/DEVOLUÇÃO",IF(OR(N3611="QUAR",N3611="QRES"),"QUARENTENA",IF(OR(B3611="DESCARTE",B3611="DEVOLUÇÃO"),"DESCARTE/DEVOLUÇÃO",IF(AND(D3611="",K3611&lt;&gt;""),"SEM LOTE",IF(AND(Q3611&lt;&gt;"",Q3611&gt;=Parametros!$B$11),"PARADO/SEM GIRO","OK"))))))))))</f>
        <v>RESTRITO/DEVOLUÇÃO</v>
      </c>
      <c r="T3611" s="29" t="str">
        <f aca="false">IF(AND($S3611="PARADO/SEM GIRO",$K3611="KG",OR(Painel!$B$5="(Todos)",A3611=Painel!$B$5)*OR(Painel!$E$5="(Todos)",P3611=Painel!$E$5)),$J3611+ROW()/10000000,"")</f>
        <v/>
      </c>
      <c r="U3611" s="29" t="str">
        <f aca="false">IF(AND($S3611="VENCIDO",$K3611="KG",OR(Painel!$B$5="(Todos)",A3611=Painel!$B$5)*OR(Painel!$E$5="(Todos)",P3611=Painel!$E$5)),$J3611+ROW()/10000000,"")</f>
        <v/>
      </c>
    </row>
    <row r="3612" customFormat="false" ht="15" hidden="false" customHeight="false" outlineLevel="0" collapsed="false">
      <c r="A3612" s="29" t="s">
        <v>55</v>
      </c>
      <c r="B3612" s="29" t="s">
        <v>6212</v>
      </c>
      <c r="C3612" s="29" t="s">
        <v>447</v>
      </c>
      <c r="D3612" s="29" t="s">
        <v>6645</v>
      </c>
      <c r="E3612" s="29" t="n">
        <v>377</v>
      </c>
      <c r="F3612" s="29" t="s">
        <v>137</v>
      </c>
      <c r="G3612" s="29" t="s">
        <v>6647</v>
      </c>
      <c r="H3612" s="30" t="n">
        <v>12.12</v>
      </c>
      <c r="I3612" s="31" t="n">
        <v>46241</v>
      </c>
      <c r="J3612" s="30" t="n">
        <v>12.12</v>
      </c>
      <c r="K3612" s="29" t="s">
        <v>120</v>
      </c>
      <c r="L3612" s="29" t="s">
        <v>4450</v>
      </c>
      <c r="M3612" s="29"/>
      <c r="N3612" s="29" t="s">
        <v>122</v>
      </c>
      <c r="O3612" s="31" t="n">
        <v>46497</v>
      </c>
      <c r="P3612" s="29" t="s">
        <v>123</v>
      </c>
      <c r="Q3612" s="29" t="n">
        <f aca="false">IFERROR(VALUE(L3612),"")</f>
        <v>44</v>
      </c>
      <c r="R3612" s="29" t="n">
        <f aca="true">IF(O3612="","",O3612-TODAY())</f>
        <v>212</v>
      </c>
      <c r="S3612" s="29" t="str">
        <f aca="false">IF(C3612="&lt;&lt; vazio &gt;&gt;","VAZIA",IF(AND(O3612&lt;&gt;"",R3612&lt;0),"VENCIDO",IF(AND(O3612&lt;&gt;"",R3612&lt;=Parametros!$B$10),"PRÓX. VENCIMENTO",IF(F3612="Q","QUALIDADE",IF(F3612="S","BLOQUEADO",IF(F3612="R","RESTRITO/DEVOLUÇÃO",IF(OR(N3612="QUAR",N3612="QRES"),"QUARENTENA",IF(OR(B3612="DESCARTE",B3612="DEVOLUÇÃO"),"DESCARTE/DEVOLUÇÃO",IF(AND(D3612="",K3612&lt;&gt;""),"SEM LOTE",IF(AND(Q3612&lt;&gt;"",Q3612&gt;=Parametros!$B$11),"PARADO/SEM GIRO","OK"))))))))))</f>
        <v>BLOQUEADO</v>
      </c>
      <c r="T3612" s="29" t="str">
        <f aca="false">IF(AND($S3612="PARADO/SEM GIRO",$K3612="KG",OR(Painel!$B$5="(Todos)",A3612=Painel!$B$5)*OR(Painel!$E$5="(Todos)",P3612=Painel!$E$5)),$J3612+ROW()/10000000,"")</f>
        <v/>
      </c>
      <c r="U3612" s="29" t="str">
        <f aca="false">IF(AND($S3612="VENCIDO",$K3612="KG",OR(Painel!$B$5="(Todos)",A3612=Painel!$B$5)*OR(Painel!$E$5="(Todos)",P3612=Painel!$E$5)),$J3612+ROW()/10000000,"")</f>
        <v/>
      </c>
    </row>
    <row r="3613" customFormat="false" ht="15" hidden="false" customHeight="false" outlineLevel="0" collapsed="false">
      <c r="A3613" s="29" t="s">
        <v>55</v>
      </c>
      <c r="B3613" s="29" t="s">
        <v>6212</v>
      </c>
      <c r="C3613" s="29" t="s">
        <v>447</v>
      </c>
      <c r="D3613" s="29" t="s">
        <v>319</v>
      </c>
      <c r="E3613" s="29" t="n">
        <v>377</v>
      </c>
      <c r="F3613" s="29" t="s">
        <v>189</v>
      </c>
      <c r="G3613" s="29" t="s">
        <v>6648</v>
      </c>
      <c r="H3613" s="30" t="n">
        <v>60.6</v>
      </c>
      <c r="I3613" s="31" t="n">
        <v>46261</v>
      </c>
      <c r="J3613" s="30" t="n">
        <v>60.6</v>
      </c>
      <c r="K3613" s="29" t="s">
        <v>120</v>
      </c>
      <c r="L3613" s="29" t="s">
        <v>938</v>
      </c>
      <c r="M3613" s="29"/>
      <c r="N3613" s="29" t="s">
        <v>122</v>
      </c>
      <c r="O3613" s="31" t="n">
        <v>46498</v>
      </c>
      <c r="P3613" s="29" t="s">
        <v>123</v>
      </c>
      <c r="Q3613" s="29" t="n">
        <f aca="false">IFERROR(VALUE(L3613),"")</f>
        <v>24</v>
      </c>
      <c r="R3613" s="29" t="n">
        <f aca="true">IF(O3613="","",O3613-TODAY())</f>
        <v>213</v>
      </c>
      <c r="S3613" s="29" t="str">
        <f aca="false">IF(C3613="&lt;&lt; vazio &gt;&gt;","VAZIA",IF(AND(O3613&lt;&gt;"",R3613&lt;0),"VENCIDO",IF(AND(O3613&lt;&gt;"",R3613&lt;=Parametros!$B$10),"PRÓX. VENCIMENTO",IF(F3613="Q","QUALIDADE",IF(F3613="S","BLOQUEADO",IF(F3613="R","RESTRITO/DEVOLUÇÃO",IF(OR(N3613="QUAR",N3613="QRES"),"QUARENTENA",IF(OR(B3613="DESCARTE",B3613="DEVOLUÇÃO"),"DESCARTE/DEVOLUÇÃO",IF(AND(D3613="",K3613&lt;&gt;""),"SEM LOTE",IF(AND(Q3613&lt;&gt;"",Q3613&gt;=Parametros!$B$11),"PARADO/SEM GIRO","OK"))))))))))</f>
        <v>RESTRITO/DEVOLUÇÃO</v>
      </c>
      <c r="T3613" s="29" t="str">
        <f aca="false">IF(AND($S3613="PARADO/SEM GIRO",$K3613="KG",OR(Painel!$B$5="(Todos)",A3613=Painel!$B$5)*OR(Painel!$E$5="(Todos)",P3613=Painel!$E$5)),$J3613+ROW()/10000000,"")</f>
        <v/>
      </c>
      <c r="U3613" s="29" t="str">
        <f aca="false">IF(AND($S3613="VENCIDO",$K3613="KG",OR(Painel!$B$5="(Todos)",A3613=Painel!$B$5)*OR(Painel!$E$5="(Todos)",P3613=Painel!$E$5)),$J3613+ROW()/10000000,"")</f>
        <v/>
      </c>
    </row>
    <row r="3614" customFormat="false" ht="15" hidden="false" customHeight="false" outlineLevel="0" collapsed="false">
      <c r="A3614" s="29" t="s">
        <v>55</v>
      </c>
      <c r="B3614" s="29" t="s">
        <v>6212</v>
      </c>
      <c r="C3614" s="29" t="s">
        <v>447</v>
      </c>
      <c r="D3614" s="29" t="s">
        <v>6649</v>
      </c>
      <c r="E3614" s="29" t="n">
        <v>377</v>
      </c>
      <c r="F3614" s="29" t="s">
        <v>137</v>
      </c>
      <c r="G3614" s="29" t="s">
        <v>6650</v>
      </c>
      <c r="H3614" s="30" t="n">
        <v>133.32</v>
      </c>
      <c r="I3614" s="31" t="n">
        <v>46241</v>
      </c>
      <c r="J3614" s="30" t="n">
        <v>133.32</v>
      </c>
      <c r="K3614" s="29" t="s">
        <v>120</v>
      </c>
      <c r="L3614" s="29" t="s">
        <v>4450</v>
      </c>
      <c r="M3614" s="29"/>
      <c r="N3614" s="29" t="s">
        <v>122</v>
      </c>
      <c r="O3614" s="31" t="n">
        <v>46513</v>
      </c>
      <c r="P3614" s="29" t="s">
        <v>123</v>
      </c>
      <c r="Q3614" s="29" t="n">
        <f aca="false">IFERROR(VALUE(L3614),"")</f>
        <v>44</v>
      </c>
      <c r="R3614" s="29" t="n">
        <f aca="true">IF(O3614="","",O3614-TODAY())</f>
        <v>228</v>
      </c>
      <c r="S3614" s="29" t="str">
        <f aca="false">IF(C3614="&lt;&lt; vazio &gt;&gt;","VAZIA",IF(AND(O3614&lt;&gt;"",R3614&lt;0),"VENCIDO",IF(AND(O3614&lt;&gt;"",R3614&lt;=Parametros!$B$10),"PRÓX. VENCIMENTO",IF(F3614="Q","QUALIDADE",IF(F3614="S","BLOQUEADO",IF(F3614="R","RESTRITO/DEVOLUÇÃO",IF(OR(N3614="QUAR",N3614="QRES"),"QUARENTENA",IF(OR(B3614="DESCARTE",B3614="DEVOLUÇÃO"),"DESCARTE/DEVOLUÇÃO",IF(AND(D3614="",K3614&lt;&gt;""),"SEM LOTE",IF(AND(Q3614&lt;&gt;"",Q3614&gt;=Parametros!$B$11),"PARADO/SEM GIRO","OK"))))))))))</f>
        <v>BLOQUEADO</v>
      </c>
      <c r="T3614" s="29" t="str">
        <f aca="false">IF(AND($S3614="PARADO/SEM GIRO",$K3614="KG",OR(Painel!$B$5="(Todos)",A3614=Painel!$B$5)*OR(Painel!$E$5="(Todos)",P3614=Painel!$E$5)),$J3614+ROW()/10000000,"")</f>
        <v/>
      </c>
      <c r="U3614" s="29" t="str">
        <f aca="false">IF(AND($S3614="VENCIDO",$K3614="KG",OR(Painel!$B$5="(Todos)",A3614=Painel!$B$5)*OR(Painel!$E$5="(Todos)",P3614=Painel!$E$5)),$J3614+ROW()/10000000,"")</f>
        <v/>
      </c>
    </row>
    <row r="3615" customFormat="false" ht="15" hidden="false" customHeight="false" outlineLevel="0" collapsed="false">
      <c r="A3615" s="29" t="s">
        <v>55</v>
      </c>
      <c r="B3615" s="29" t="s">
        <v>6212</v>
      </c>
      <c r="C3615" s="29" t="s">
        <v>447</v>
      </c>
      <c r="D3615" s="29" t="s">
        <v>5309</v>
      </c>
      <c r="E3615" s="29" t="n">
        <v>377</v>
      </c>
      <c r="F3615" s="29" t="s">
        <v>189</v>
      </c>
      <c r="G3615" s="29" t="s">
        <v>6651</v>
      </c>
      <c r="H3615" s="30" t="n">
        <v>48.48</v>
      </c>
      <c r="I3615" s="31" t="n">
        <v>46261</v>
      </c>
      <c r="J3615" s="30" t="n">
        <v>48.48</v>
      </c>
      <c r="K3615" s="29" t="s">
        <v>120</v>
      </c>
      <c r="L3615" s="29" t="s">
        <v>938</v>
      </c>
      <c r="M3615" s="29"/>
      <c r="N3615" s="29" t="s">
        <v>122</v>
      </c>
      <c r="O3615" s="31" t="n">
        <v>46565</v>
      </c>
      <c r="P3615" s="29" t="s">
        <v>123</v>
      </c>
      <c r="Q3615" s="29" t="n">
        <f aca="false">IFERROR(VALUE(L3615),"")</f>
        <v>24</v>
      </c>
      <c r="R3615" s="29" t="n">
        <f aca="true">IF(O3615="","",O3615-TODAY())</f>
        <v>280</v>
      </c>
      <c r="S3615" s="29" t="str">
        <f aca="false">IF(C3615="&lt;&lt; vazio &gt;&gt;","VAZIA",IF(AND(O3615&lt;&gt;"",R3615&lt;0),"VENCIDO",IF(AND(O3615&lt;&gt;"",R3615&lt;=Parametros!$B$10),"PRÓX. VENCIMENTO",IF(F3615="Q","QUALIDADE",IF(F3615="S","BLOQUEADO",IF(F3615="R","RESTRITO/DEVOLUÇÃO",IF(OR(N3615="QUAR",N3615="QRES"),"QUARENTENA",IF(OR(B3615="DESCARTE",B3615="DEVOLUÇÃO"),"DESCARTE/DEVOLUÇÃO",IF(AND(D3615="",K3615&lt;&gt;""),"SEM LOTE",IF(AND(Q3615&lt;&gt;"",Q3615&gt;=Parametros!$B$11),"PARADO/SEM GIRO","OK"))))))))))</f>
        <v>RESTRITO/DEVOLUÇÃO</v>
      </c>
      <c r="T3615" s="29" t="str">
        <f aca="false">IF(AND($S3615="PARADO/SEM GIRO",$K3615="KG",OR(Painel!$B$5="(Todos)",A3615=Painel!$B$5)*OR(Painel!$E$5="(Todos)",P3615=Painel!$E$5)),$J3615+ROW()/10000000,"")</f>
        <v/>
      </c>
      <c r="U3615" s="29" t="str">
        <f aca="false">IF(AND($S3615="VENCIDO",$K3615="KG",OR(Painel!$B$5="(Todos)",A3615=Painel!$B$5)*OR(Painel!$E$5="(Todos)",P3615=Painel!$E$5)),$J3615+ROW()/10000000,"")</f>
        <v/>
      </c>
    </row>
    <row r="3616" customFormat="false" ht="15" hidden="false" customHeight="false" outlineLevel="0" collapsed="false">
      <c r="A3616" s="29" t="s">
        <v>55</v>
      </c>
      <c r="B3616" s="29" t="s">
        <v>6212</v>
      </c>
      <c r="C3616" s="29" t="s">
        <v>447</v>
      </c>
      <c r="D3616" s="29" t="s">
        <v>5312</v>
      </c>
      <c r="E3616" s="29" t="n">
        <v>377</v>
      </c>
      <c r="F3616" s="29" t="s">
        <v>137</v>
      </c>
      <c r="G3616" s="29" t="s">
        <v>6652</v>
      </c>
      <c r="H3616" s="30" t="n">
        <v>251.49</v>
      </c>
      <c r="I3616" s="31" t="n">
        <v>46241</v>
      </c>
      <c r="J3616" s="30" t="n">
        <v>251.49</v>
      </c>
      <c r="K3616" s="29" t="s">
        <v>120</v>
      </c>
      <c r="L3616" s="29" t="s">
        <v>4450</v>
      </c>
      <c r="M3616" s="29"/>
      <c r="N3616" s="29" t="s">
        <v>122</v>
      </c>
      <c r="O3616" s="31" t="n">
        <v>46566</v>
      </c>
      <c r="P3616" s="29" t="s">
        <v>123</v>
      </c>
      <c r="Q3616" s="29" t="n">
        <f aca="false">IFERROR(VALUE(L3616),"")</f>
        <v>44</v>
      </c>
      <c r="R3616" s="29" t="n">
        <f aca="true">IF(O3616="","",O3616-TODAY())</f>
        <v>281</v>
      </c>
      <c r="S3616" s="29" t="str">
        <f aca="false">IF(C3616="&lt;&lt; vazio &gt;&gt;","VAZIA",IF(AND(O3616&lt;&gt;"",R3616&lt;0),"VENCIDO",IF(AND(O3616&lt;&gt;"",R3616&lt;=Parametros!$B$10),"PRÓX. VENCIMENTO",IF(F3616="Q","QUALIDADE",IF(F3616="S","BLOQUEADO",IF(F3616="R","RESTRITO/DEVOLUÇÃO",IF(OR(N3616="QUAR",N3616="QRES"),"QUARENTENA",IF(OR(B3616="DESCARTE",B3616="DEVOLUÇÃO"),"DESCARTE/DEVOLUÇÃO",IF(AND(D3616="",K3616&lt;&gt;""),"SEM LOTE",IF(AND(Q3616&lt;&gt;"",Q3616&gt;=Parametros!$B$11),"PARADO/SEM GIRO","OK"))))))))))</f>
        <v>BLOQUEADO</v>
      </c>
      <c r="T3616" s="29" t="str">
        <f aca="false">IF(AND($S3616="PARADO/SEM GIRO",$K3616="KG",OR(Painel!$B$5="(Todos)",A3616=Painel!$B$5)*OR(Painel!$E$5="(Todos)",P3616=Painel!$E$5)),$J3616+ROW()/10000000,"")</f>
        <v/>
      </c>
      <c r="U3616" s="29" t="str">
        <f aca="false">IF(AND($S3616="VENCIDO",$K3616="KG",OR(Painel!$B$5="(Todos)",A3616=Painel!$B$5)*OR(Painel!$E$5="(Todos)",P3616=Painel!$E$5)),$J3616+ROW()/10000000,"")</f>
        <v/>
      </c>
    </row>
    <row r="3617" customFormat="false" ht="15" hidden="false" customHeight="false" outlineLevel="0" collapsed="false">
      <c r="A3617" s="29" t="s">
        <v>55</v>
      </c>
      <c r="B3617" s="29" t="s">
        <v>6212</v>
      </c>
      <c r="C3617" s="29" t="s">
        <v>447</v>
      </c>
      <c r="D3617" s="29" t="s">
        <v>6653</v>
      </c>
      <c r="E3617" s="29" t="n">
        <v>377</v>
      </c>
      <c r="F3617" s="29" t="s">
        <v>189</v>
      </c>
      <c r="G3617" s="29" t="s">
        <v>6654</v>
      </c>
      <c r="H3617" s="30" t="n">
        <v>12.12</v>
      </c>
      <c r="I3617" s="31" t="n">
        <v>46261</v>
      </c>
      <c r="J3617" s="30" t="n">
        <v>12.12</v>
      </c>
      <c r="K3617" s="29" t="s">
        <v>120</v>
      </c>
      <c r="L3617" s="29" t="s">
        <v>938</v>
      </c>
      <c r="M3617" s="29"/>
      <c r="N3617" s="29" t="s">
        <v>122</v>
      </c>
      <c r="O3617" s="31" t="n">
        <v>46571</v>
      </c>
      <c r="P3617" s="29" t="s">
        <v>123</v>
      </c>
      <c r="Q3617" s="29" t="n">
        <f aca="false">IFERROR(VALUE(L3617),"")</f>
        <v>24</v>
      </c>
      <c r="R3617" s="29" t="n">
        <f aca="true">IF(O3617="","",O3617-TODAY())</f>
        <v>286</v>
      </c>
      <c r="S3617" s="29" t="str">
        <f aca="false">IF(C3617="&lt;&lt; vazio &gt;&gt;","VAZIA",IF(AND(O3617&lt;&gt;"",R3617&lt;0),"VENCIDO",IF(AND(O3617&lt;&gt;"",R3617&lt;=Parametros!$B$10),"PRÓX. VENCIMENTO",IF(F3617="Q","QUALIDADE",IF(F3617="S","BLOQUEADO",IF(F3617="R","RESTRITO/DEVOLUÇÃO",IF(OR(N3617="QUAR",N3617="QRES"),"QUARENTENA",IF(OR(B3617="DESCARTE",B3617="DEVOLUÇÃO"),"DESCARTE/DEVOLUÇÃO",IF(AND(D3617="",K3617&lt;&gt;""),"SEM LOTE",IF(AND(Q3617&lt;&gt;"",Q3617&gt;=Parametros!$B$11),"PARADO/SEM GIRO","OK"))))))))))</f>
        <v>RESTRITO/DEVOLUÇÃO</v>
      </c>
      <c r="T3617" s="29" t="str">
        <f aca="false">IF(AND($S3617="PARADO/SEM GIRO",$K3617="KG",OR(Painel!$B$5="(Todos)",A3617=Painel!$B$5)*OR(Painel!$E$5="(Todos)",P3617=Painel!$E$5)),$J3617+ROW()/10000000,"")</f>
        <v/>
      </c>
      <c r="U3617" s="29" t="str">
        <f aca="false">IF(AND($S3617="VENCIDO",$K3617="KG",OR(Painel!$B$5="(Todos)",A3617=Painel!$B$5)*OR(Painel!$E$5="(Todos)",P3617=Painel!$E$5)),$J3617+ROW()/10000000,"")</f>
        <v/>
      </c>
    </row>
    <row r="3618" customFormat="false" ht="15" hidden="false" customHeight="false" outlineLevel="0" collapsed="false">
      <c r="A3618" s="29" t="s">
        <v>55</v>
      </c>
      <c r="B3618" s="29" t="s">
        <v>6212</v>
      </c>
      <c r="C3618" s="29" t="s">
        <v>167</v>
      </c>
      <c r="D3618" s="29" t="s">
        <v>6655</v>
      </c>
      <c r="E3618" s="29" t="n">
        <v>377</v>
      </c>
      <c r="F3618" s="29" t="s">
        <v>189</v>
      </c>
      <c r="G3618" s="29" t="s">
        <v>6656</v>
      </c>
      <c r="H3618" s="30" t="n">
        <v>16.4</v>
      </c>
      <c r="I3618" s="31" t="n">
        <v>46241</v>
      </c>
      <c r="J3618" s="30" t="n">
        <v>16.4</v>
      </c>
      <c r="K3618" s="29" t="s">
        <v>120</v>
      </c>
      <c r="L3618" s="29" t="s">
        <v>4450</v>
      </c>
      <c r="M3618" s="29"/>
      <c r="N3618" s="29" t="s">
        <v>122</v>
      </c>
      <c r="O3618" s="31" t="n">
        <v>46519</v>
      </c>
      <c r="P3618" s="29" t="s">
        <v>123</v>
      </c>
      <c r="Q3618" s="29" t="n">
        <f aca="false">IFERROR(VALUE(L3618),"")</f>
        <v>44</v>
      </c>
      <c r="R3618" s="29" t="n">
        <f aca="true">IF(O3618="","",O3618-TODAY())</f>
        <v>234</v>
      </c>
      <c r="S3618" s="29" t="str">
        <f aca="false">IF(C3618="&lt;&lt; vazio &gt;&gt;","VAZIA",IF(AND(O3618&lt;&gt;"",R3618&lt;0),"VENCIDO",IF(AND(O3618&lt;&gt;"",R3618&lt;=Parametros!$B$10),"PRÓX. VENCIMENTO",IF(F3618="Q","QUALIDADE",IF(F3618="S","BLOQUEADO",IF(F3618="R","RESTRITO/DEVOLUÇÃO",IF(OR(N3618="QUAR",N3618="QRES"),"QUARENTENA",IF(OR(B3618="DESCARTE",B3618="DEVOLUÇÃO"),"DESCARTE/DEVOLUÇÃO",IF(AND(D3618="",K3618&lt;&gt;""),"SEM LOTE",IF(AND(Q3618&lt;&gt;"",Q3618&gt;=Parametros!$B$11),"PARADO/SEM GIRO","OK"))))))))))</f>
        <v>RESTRITO/DEVOLUÇÃO</v>
      </c>
      <c r="T3618" s="29" t="str">
        <f aca="false">IF(AND($S3618="PARADO/SEM GIRO",$K3618="KG",OR(Painel!$B$5="(Todos)",A3618=Painel!$B$5)*OR(Painel!$E$5="(Todos)",P3618=Painel!$E$5)),$J3618+ROW()/10000000,"")</f>
        <v/>
      </c>
      <c r="U3618" s="29" t="str">
        <f aca="false">IF(AND($S3618="VENCIDO",$K3618="KG",OR(Painel!$B$5="(Todos)",A3618=Painel!$B$5)*OR(Painel!$E$5="(Todos)",P3618=Painel!$E$5)),$J3618+ROW()/10000000,"")</f>
        <v/>
      </c>
    </row>
    <row r="3619" customFormat="false" ht="15" hidden="false" customHeight="false" outlineLevel="0" collapsed="false">
      <c r="A3619" s="29" t="s">
        <v>55</v>
      </c>
      <c r="B3619" s="29" t="s">
        <v>6212</v>
      </c>
      <c r="C3619" s="29" t="s">
        <v>167</v>
      </c>
      <c r="D3619" s="29" t="s">
        <v>6655</v>
      </c>
      <c r="E3619" s="29" t="n">
        <v>377</v>
      </c>
      <c r="F3619" s="29" t="s">
        <v>137</v>
      </c>
      <c r="G3619" s="29" t="s">
        <v>6657</v>
      </c>
      <c r="H3619" s="30" t="n">
        <v>16.4</v>
      </c>
      <c r="I3619" s="31" t="n">
        <v>46241</v>
      </c>
      <c r="J3619" s="30" t="n">
        <v>16.4</v>
      </c>
      <c r="K3619" s="29" t="s">
        <v>120</v>
      </c>
      <c r="L3619" s="29" t="s">
        <v>4450</v>
      </c>
      <c r="M3619" s="29"/>
      <c r="N3619" s="29" t="s">
        <v>122</v>
      </c>
      <c r="O3619" s="31" t="n">
        <v>46519</v>
      </c>
      <c r="P3619" s="29" t="s">
        <v>123</v>
      </c>
      <c r="Q3619" s="29" t="n">
        <f aca="false">IFERROR(VALUE(L3619),"")</f>
        <v>44</v>
      </c>
      <c r="R3619" s="29" t="n">
        <f aca="true">IF(O3619="","",O3619-TODAY())</f>
        <v>234</v>
      </c>
      <c r="S3619" s="29" t="str">
        <f aca="false">IF(C3619="&lt;&lt; vazio &gt;&gt;","VAZIA",IF(AND(O3619&lt;&gt;"",R3619&lt;0),"VENCIDO",IF(AND(O3619&lt;&gt;"",R3619&lt;=Parametros!$B$10),"PRÓX. VENCIMENTO",IF(F3619="Q","QUALIDADE",IF(F3619="S","BLOQUEADO",IF(F3619="R","RESTRITO/DEVOLUÇÃO",IF(OR(N3619="QUAR",N3619="QRES"),"QUARENTENA",IF(OR(B3619="DESCARTE",B3619="DEVOLUÇÃO"),"DESCARTE/DEVOLUÇÃO",IF(AND(D3619="",K3619&lt;&gt;""),"SEM LOTE",IF(AND(Q3619&lt;&gt;"",Q3619&gt;=Parametros!$B$11),"PARADO/SEM GIRO","OK"))))))))))</f>
        <v>BLOQUEADO</v>
      </c>
      <c r="T3619" s="29" t="str">
        <f aca="false">IF(AND($S3619="PARADO/SEM GIRO",$K3619="KG",OR(Painel!$B$5="(Todos)",A3619=Painel!$B$5)*OR(Painel!$E$5="(Todos)",P3619=Painel!$E$5)),$J3619+ROW()/10000000,"")</f>
        <v/>
      </c>
      <c r="U3619" s="29" t="str">
        <f aca="false">IF(AND($S3619="VENCIDO",$K3619="KG",OR(Painel!$B$5="(Todos)",A3619=Painel!$B$5)*OR(Painel!$E$5="(Todos)",P3619=Painel!$E$5)),$J3619+ROW()/10000000,"")</f>
        <v/>
      </c>
    </row>
    <row r="3620" customFormat="false" ht="15" hidden="false" customHeight="false" outlineLevel="0" collapsed="false">
      <c r="A3620" s="29" t="s">
        <v>55</v>
      </c>
      <c r="B3620" s="29" t="s">
        <v>6212</v>
      </c>
      <c r="C3620" s="29" t="s">
        <v>167</v>
      </c>
      <c r="D3620" s="29" t="s">
        <v>6658</v>
      </c>
      <c r="E3620" s="29" t="n">
        <v>377</v>
      </c>
      <c r="F3620" s="29" t="s">
        <v>137</v>
      </c>
      <c r="G3620" s="29" t="s">
        <v>6659</v>
      </c>
      <c r="H3620" s="30" t="n">
        <v>16.4</v>
      </c>
      <c r="I3620" s="31" t="n">
        <v>46241</v>
      </c>
      <c r="J3620" s="30" t="n">
        <v>16.4</v>
      </c>
      <c r="K3620" s="29" t="s">
        <v>120</v>
      </c>
      <c r="L3620" s="29" t="s">
        <v>4450</v>
      </c>
      <c r="M3620" s="29"/>
      <c r="N3620" s="29" t="s">
        <v>122</v>
      </c>
      <c r="O3620" s="31" t="n">
        <v>46547</v>
      </c>
      <c r="P3620" s="29" t="s">
        <v>123</v>
      </c>
      <c r="Q3620" s="29" t="n">
        <f aca="false">IFERROR(VALUE(L3620),"")</f>
        <v>44</v>
      </c>
      <c r="R3620" s="29" t="n">
        <f aca="true">IF(O3620="","",O3620-TODAY())</f>
        <v>262</v>
      </c>
      <c r="S3620" s="29" t="str">
        <f aca="false">IF(C3620="&lt;&lt; vazio &gt;&gt;","VAZIA",IF(AND(O3620&lt;&gt;"",R3620&lt;0),"VENCIDO",IF(AND(O3620&lt;&gt;"",R3620&lt;=Parametros!$B$10),"PRÓX. VENCIMENTO",IF(F3620="Q","QUALIDADE",IF(F3620="S","BLOQUEADO",IF(F3620="R","RESTRITO/DEVOLUÇÃO",IF(OR(N3620="QUAR",N3620="QRES"),"QUARENTENA",IF(OR(B3620="DESCARTE",B3620="DEVOLUÇÃO"),"DESCARTE/DEVOLUÇÃO",IF(AND(D3620="",K3620&lt;&gt;""),"SEM LOTE",IF(AND(Q3620&lt;&gt;"",Q3620&gt;=Parametros!$B$11),"PARADO/SEM GIRO","OK"))))))))))</f>
        <v>BLOQUEADO</v>
      </c>
      <c r="T3620" s="29" t="str">
        <f aca="false">IF(AND($S3620="PARADO/SEM GIRO",$K3620="KG",OR(Painel!$B$5="(Todos)",A3620=Painel!$B$5)*OR(Painel!$E$5="(Todos)",P3620=Painel!$E$5)),$J3620+ROW()/10000000,"")</f>
        <v/>
      </c>
      <c r="U3620" s="29" t="str">
        <f aca="false">IF(AND($S3620="VENCIDO",$K3620="KG",OR(Painel!$B$5="(Todos)",A3620=Painel!$B$5)*OR(Painel!$E$5="(Todos)",P3620=Painel!$E$5)),$J3620+ROW()/10000000,"")</f>
        <v/>
      </c>
    </row>
    <row r="3621" customFormat="false" ht="15" hidden="false" customHeight="false" outlineLevel="0" collapsed="false">
      <c r="A3621" s="29" t="s">
        <v>55</v>
      </c>
      <c r="B3621" s="29" t="s">
        <v>6212</v>
      </c>
      <c r="C3621" s="29" t="s">
        <v>167</v>
      </c>
      <c r="D3621" s="29" t="s">
        <v>6660</v>
      </c>
      <c r="E3621" s="29" t="n">
        <v>377</v>
      </c>
      <c r="F3621" s="29" t="s">
        <v>189</v>
      </c>
      <c r="G3621" s="29" t="s">
        <v>6661</v>
      </c>
      <c r="H3621" s="30" t="n">
        <v>215.25</v>
      </c>
      <c r="I3621" s="31" t="n">
        <v>46261</v>
      </c>
      <c r="J3621" s="30" t="n">
        <v>215.25</v>
      </c>
      <c r="K3621" s="29" t="s">
        <v>120</v>
      </c>
      <c r="L3621" s="29" t="s">
        <v>938</v>
      </c>
      <c r="M3621" s="29"/>
      <c r="N3621" s="29" t="s">
        <v>122</v>
      </c>
      <c r="O3621" s="31" t="n">
        <v>46568</v>
      </c>
      <c r="P3621" s="29" t="s">
        <v>123</v>
      </c>
      <c r="Q3621" s="29" t="n">
        <f aca="false">IFERROR(VALUE(L3621),"")</f>
        <v>24</v>
      </c>
      <c r="R3621" s="29" t="n">
        <f aca="true">IF(O3621="","",O3621-TODAY())</f>
        <v>283</v>
      </c>
      <c r="S3621" s="29" t="str">
        <f aca="false">IF(C3621="&lt;&lt; vazio &gt;&gt;","VAZIA",IF(AND(O3621&lt;&gt;"",R3621&lt;0),"VENCIDO",IF(AND(O3621&lt;&gt;"",R3621&lt;=Parametros!$B$10),"PRÓX. VENCIMENTO",IF(F3621="Q","QUALIDADE",IF(F3621="S","BLOQUEADO",IF(F3621="R","RESTRITO/DEVOLUÇÃO",IF(OR(N3621="QUAR",N3621="QRES"),"QUARENTENA",IF(OR(B3621="DESCARTE",B3621="DEVOLUÇÃO"),"DESCARTE/DEVOLUÇÃO",IF(AND(D3621="",K3621&lt;&gt;""),"SEM LOTE",IF(AND(Q3621&lt;&gt;"",Q3621&gt;=Parametros!$B$11),"PARADO/SEM GIRO","OK"))))))))))</f>
        <v>RESTRITO/DEVOLUÇÃO</v>
      </c>
      <c r="T3621" s="29" t="str">
        <f aca="false">IF(AND($S3621="PARADO/SEM GIRO",$K3621="KG",OR(Painel!$B$5="(Todos)",A3621=Painel!$B$5)*OR(Painel!$E$5="(Todos)",P3621=Painel!$E$5)),$J3621+ROW()/10000000,"")</f>
        <v/>
      </c>
      <c r="U3621" s="29" t="str">
        <f aca="false">IF(AND($S3621="VENCIDO",$K3621="KG",OR(Painel!$B$5="(Todos)",A3621=Painel!$B$5)*OR(Painel!$E$5="(Todos)",P3621=Painel!$E$5)),$J3621+ROW()/10000000,"")</f>
        <v/>
      </c>
    </row>
    <row r="3622" customFormat="false" ht="15" hidden="false" customHeight="false" outlineLevel="0" collapsed="false">
      <c r="A3622" s="29" t="s">
        <v>55</v>
      </c>
      <c r="B3622" s="29" t="s">
        <v>6212</v>
      </c>
      <c r="C3622" s="29" t="s">
        <v>167</v>
      </c>
      <c r="D3622" s="29" t="s">
        <v>6662</v>
      </c>
      <c r="E3622" s="29" t="n">
        <v>377</v>
      </c>
      <c r="F3622" s="29" t="s">
        <v>189</v>
      </c>
      <c r="G3622" s="29" t="s">
        <v>6663</v>
      </c>
      <c r="H3622" s="30" t="n">
        <v>65.6</v>
      </c>
      <c r="I3622" s="31" t="n">
        <v>46261</v>
      </c>
      <c r="J3622" s="30" t="n">
        <v>65.6</v>
      </c>
      <c r="K3622" s="29" t="s">
        <v>120</v>
      </c>
      <c r="L3622" s="29" t="s">
        <v>938</v>
      </c>
      <c r="M3622" s="29"/>
      <c r="N3622" s="29" t="s">
        <v>122</v>
      </c>
      <c r="O3622" s="31" t="n">
        <v>46568</v>
      </c>
      <c r="P3622" s="29" t="s">
        <v>123</v>
      </c>
      <c r="Q3622" s="29" t="n">
        <f aca="false">IFERROR(VALUE(L3622),"")</f>
        <v>24</v>
      </c>
      <c r="R3622" s="29" t="n">
        <f aca="true">IF(O3622="","",O3622-TODAY())</f>
        <v>283</v>
      </c>
      <c r="S3622" s="29" t="str">
        <f aca="false">IF(C3622="&lt;&lt; vazio &gt;&gt;","VAZIA",IF(AND(O3622&lt;&gt;"",R3622&lt;0),"VENCIDO",IF(AND(O3622&lt;&gt;"",R3622&lt;=Parametros!$B$10),"PRÓX. VENCIMENTO",IF(F3622="Q","QUALIDADE",IF(F3622="S","BLOQUEADO",IF(F3622="R","RESTRITO/DEVOLUÇÃO",IF(OR(N3622="QUAR",N3622="QRES"),"QUARENTENA",IF(OR(B3622="DESCARTE",B3622="DEVOLUÇÃO"),"DESCARTE/DEVOLUÇÃO",IF(AND(D3622="",K3622&lt;&gt;""),"SEM LOTE",IF(AND(Q3622&lt;&gt;"",Q3622&gt;=Parametros!$B$11),"PARADO/SEM GIRO","OK"))))))))))</f>
        <v>RESTRITO/DEVOLUÇÃO</v>
      </c>
      <c r="T3622" s="29" t="str">
        <f aca="false">IF(AND($S3622="PARADO/SEM GIRO",$K3622="KG",OR(Painel!$B$5="(Todos)",A3622=Painel!$B$5)*OR(Painel!$E$5="(Todos)",P3622=Painel!$E$5)),$J3622+ROW()/10000000,"")</f>
        <v/>
      </c>
      <c r="U3622" s="29" t="str">
        <f aca="false">IF(AND($S3622="VENCIDO",$K3622="KG",OR(Painel!$B$5="(Todos)",A3622=Painel!$B$5)*OR(Painel!$E$5="(Todos)",P3622=Painel!$E$5)),$J3622+ROW()/10000000,"")</f>
        <v/>
      </c>
    </row>
    <row r="3623" customFormat="false" ht="15" hidden="false" customHeight="false" outlineLevel="0" collapsed="false">
      <c r="A3623" s="29" t="s">
        <v>55</v>
      </c>
      <c r="B3623" s="29" t="s">
        <v>6212</v>
      </c>
      <c r="C3623" s="29" t="s">
        <v>167</v>
      </c>
      <c r="D3623" s="29" t="s">
        <v>6664</v>
      </c>
      <c r="E3623" s="29" t="n">
        <v>377</v>
      </c>
      <c r="F3623" s="29" t="s">
        <v>137</v>
      </c>
      <c r="G3623" s="29" t="s">
        <v>6665</v>
      </c>
      <c r="H3623" s="30" t="n">
        <v>16.4</v>
      </c>
      <c r="I3623" s="31" t="n">
        <v>46241</v>
      </c>
      <c r="J3623" s="30" t="n">
        <v>16.4</v>
      </c>
      <c r="K3623" s="29" t="s">
        <v>120</v>
      </c>
      <c r="L3623" s="29" t="s">
        <v>4450</v>
      </c>
      <c r="M3623" s="29"/>
      <c r="N3623" s="29" t="s">
        <v>122</v>
      </c>
      <c r="O3623" s="31" t="n">
        <v>46569</v>
      </c>
      <c r="P3623" s="29" t="s">
        <v>123</v>
      </c>
      <c r="Q3623" s="29" t="n">
        <f aca="false">IFERROR(VALUE(L3623),"")</f>
        <v>44</v>
      </c>
      <c r="R3623" s="29" t="n">
        <f aca="true">IF(O3623="","",O3623-TODAY())</f>
        <v>284</v>
      </c>
      <c r="S3623" s="29" t="str">
        <f aca="false">IF(C3623="&lt;&lt; vazio &gt;&gt;","VAZIA",IF(AND(O3623&lt;&gt;"",R3623&lt;0),"VENCIDO",IF(AND(O3623&lt;&gt;"",R3623&lt;=Parametros!$B$10),"PRÓX. VENCIMENTO",IF(F3623="Q","QUALIDADE",IF(F3623="S","BLOQUEADO",IF(F3623="R","RESTRITO/DEVOLUÇÃO",IF(OR(N3623="QUAR",N3623="QRES"),"QUARENTENA",IF(OR(B3623="DESCARTE",B3623="DEVOLUÇÃO"),"DESCARTE/DEVOLUÇÃO",IF(AND(D3623="",K3623&lt;&gt;""),"SEM LOTE",IF(AND(Q3623&lt;&gt;"",Q3623&gt;=Parametros!$B$11),"PARADO/SEM GIRO","OK"))))))))))</f>
        <v>BLOQUEADO</v>
      </c>
      <c r="T3623" s="29" t="str">
        <f aca="false">IF(AND($S3623="PARADO/SEM GIRO",$K3623="KG",OR(Painel!$B$5="(Todos)",A3623=Painel!$B$5)*OR(Painel!$E$5="(Todos)",P3623=Painel!$E$5)),$J3623+ROW()/10000000,"")</f>
        <v/>
      </c>
      <c r="U3623" s="29" t="str">
        <f aca="false">IF(AND($S3623="VENCIDO",$K3623="KG",OR(Painel!$B$5="(Todos)",A3623=Painel!$B$5)*OR(Painel!$E$5="(Todos)",P3623=Painel!$E$5)),$J3623+ROW()/10000000,"")</f>
        <v/>
      </c>
    </row>
    <row r="3624" customFormat="false" ht="15" hidden="false" customHeight="false" outlineLevel="0" collapsed="false">
      <c r="A3624" s="29" t="s">
        <v>55</v>
      </c>
      <c r="B3624" s="29" t="s">
        <v>6212</v>
      </c>
      <c r="C3624" s="29" t="s">
        <v>167</v>
      </c>
      <c r="D3624" s="29" t="s">
        <v>6666</v>
      </c>
      <c r="E3624" s="29" t="n">
        <v>377</v>
      </c>
      <c r="F3624" s="29" t="s">
        <v>137</v>
      </c>
      <c r="G3624" s="29" t="s">
        <v>6667</v>
      </c>
      <c r="H3624" s="30" t="n">
        <v>6.15</v>
      </c>
      <c r="I3624" s="31" t="n">
        <v>46241</v>
      </c>
      <c r="J3624" s="30" t="n">
        <v>6.15</v>
      </c>
      <c r="K3624" s="29" t="s">
        <v>120</v>
      </c>
      <c r="L3624" s="29" t="s">
        <v>4450</v>
      </c>
      <c r="M3624" s="29"/>
      <c r="N3624" s="29" t="s">
        <v>122</v>
      </c>
      <c r="O3624" s="31" t="n">
        <v>46598</v>
      </c>
      <c r="P3624" s="29" t="s">
        <v>123</v>
      </c>
      <c r="Q3624" s="29" t="n">
        <f aca="false">IFERROR(VALUE(L3624),"")</f>
        <v>44</v>
      </c>
      <c r="R3624" s="29" t="n">
        <f aca="true">IF(O3624="","",O3624-TODAY())</f>
        <v>313</v>
      </c>
      <c r="S3624" s="29" t="str">
        <f aca="false">IF(C3624="&lt;&lt; vazio &gt;&gt;","VAZIA",IF(AND(O3624&lt;&gt;"",R3624&lt;0),"VENCIDO",IF(AND(O3624&lt;&gt;"",R3624&lt;=Parametros!$B$10),"PRÓX. VENCIMENTO",IF(F3624="Q","QUALIDADE",IF(F3624="S","BLOQUEADO",IF(F3624="R","RESTRITO/DEVOLUÇÃO",IF(OR(N3624="QUAR",N3624="QRES"),"QUARENTENA",IF(OR(B3624="DESCARTE",B3624="DEVOLUÇÃO"),"DESCARTE/DEVOLUÇÃO",IF(AND(D3624="",K3624&lt;&gt;""),"SEM LOTE",IF(AND(Q3624&lt;&gt;"",Q3624&gt;=Parametros!$B$11),"PARADO/SEM GIRO","OK"))))))))))</f>
        <v>BLOQUEADO</v>
      </c>
      <c r="T3624" s="29" t="str">
        <f aca="false">IF(AND($S3624="PARADO/SEM GIRO",$K3624="KG",OR(Painel!$B$5="(Todos)",A3624=Painel!$B$5)*OR(Painel!$E$5="(Todos)",P3624=Painel!$E$5)),$J3624+ROW()/10000000,"")</f>
        <v/>
      </c>
      <c r="U3624" s="29" t="str">
        <f aca="false">IF(AND($S3624="VENCIDO",$K3624="KG",OR(Painel!$B$5="(Todos)",A3624=Painel!$B$5)*OR(Painel!$E$5="(Todos)",P3624=Painel!$E$5)),$J3624+ROW()/10000000,"")</f>
        <v/>
      </c>
    </row>
    <row r="3625" customFormat="false" ht="15" hidden="false" customHeight="false" outlineLevel="0" collapsed="false">
      <c r="A3625" s="29" t="s">
        <v>55</v>
      </c>
      <c r="B3625" s="29" t="s">
        <v>6212</v>
      </c>
      <c r="C3625" s="29" t="s">
        <v>167</v>
      </c>
      <c r="D3625" s="29" t="s">
        <v>6668</v>
      </c>
      <c r="E3625" s="29" t="n">
        <v>377</v>
      </c>
      <c r="F3625" s="29" t="s">
        <v>137</v>
      </c>
      <c r="G3625" s="29" t="s">
        <v>6669</v>
      </c>
      <c r="H3625" s="30" t="n">
        <v>82</v>
      </c>
      <c r="I3625" s="31" t="n">
        <v>46241</v>
      </c>
      <c r="J3625" s="30" t="n">
        <v>82</v>
      </c>
      <c r="K3625" s="29" t="s">
        <v>120</v>
      </c>
      <c r="L3625" s="29" t="s">
        <v>4450</v>
      </c>
      <c r="M3625" s="29"/>
      <c r="N3625" s="29" t="s">
        <v>122</v>
      </c>
      <c r="O3625" s="31" t="n">
        <v>46599</v>
      </c>
      <c r="P3625" s="29" t="s">
        <v>123</v>
      </c>
      <c r="Q3625" s="29" t="n">
        <f aca="false">IFERROR(VALUE(L3625),"")</f>
        <v>44</v>
      </c>
      <c r="R3625" s="29" t="n">
        <f aca="true">IF(O3625="","",O3625-TODAY())</f>
        <v>314</v>
      </c>
      <c r="S3625" s="29" t="str">
        <f aca="false">IF(C3625="&lt;&lt; vazio &gt;&gt;","VAZIA",IF(AND(O3625&lt;&gt;"",R3625&lt;0),"VENCIDO",IF(AND(O3625&lt;&gt;"",R3625&lt;=Parametros!$B$10),"PRÓX. VENCIMENTO",IF(F3625="Q","QUALIDADE",IF(F3625="S","BLOQUEADO",IF(F3625="R","RESTRITO/DEVOLUÇÃO",IF(OR(N3625="QUAR",N3625="QRES"),"QUARENTENA",IF(OR(B3625="DESCARTE",B3625="DEVOLUÇÃO"),"DESCARTE/DEVOLUÇÃO",IF(AND(D3625="",K3625&lt;&gt;""),"SEM LOTE",IF(AND(Q3625&lt;&gt;"",Q3625&gt;=Parametros!$B$11),"PARADO/SEM GIRO","OK"))))))))))</f>
        <v>BLOQUEADO</v>
      </c>
      <c r="T3625" s="29" t="str">
        <f aca="false">IF(AND($S3625="PARADO/SEM GIRO",$K3625="KG",OR(Painel!$B$5="(Todos)",A3625=Painel!$B$5)*OR(Painel!$E$5="(Todos)",P3625=Painel!$E$5)),$J3625+ROW()/10000000,"")</f>
        <v/>
      </c>
      <c r="U3625" s="29" t="str">
        <f aca="false">IF(AND($S3625="VENCIDO",$K3625="KG",OR(Painel!$B$5="(Todos)",A3625=Painel!$B$5)*OR(Painel!$E$5="(Todos)",P3625=Painel!$E$5)),$J3625+ROW()/10000000,"")</f>
        <v/>
      </c>
    </row>
    <row r="3626" customFormat="false" ht="15" hidden="false" customHeight="false" outlineLevel="0" collapsed="false">
      <c r="A3626" s="29" t="s">
        <v>55</v>
      </c>
      <c r="B3626" s="29" t="s">
        <v>6212</v>
      </c>
      <c r="C3626" s="29" t="s">
        <v>167</v>
      </c>
      <c r="D3626" s="29" t="s">
        <v>6668</v>
      </c>
      <c r="E3626" s="29" t="n">
        <v>377</v>
      </c>
      <c r="F3626" s="29" t="s">
        <v>137</v>
      </c>
      <c r="G3626" s="29" t="s">
        <v>6670</v>
      </c>
      <c r="H3626" s="30" t="n">
        <v>387.45</v>
      </c>
      <c r="I3626" s="31" t="n">
        <v>46241</v>
      </c>
      <c r="J3626" s="30" t="n">
        <v>387.45</v>
      </c>
      <c r="K3626" s="29" t="s">
        <v>120</v>
      </c>
      <c r="L3626" s="29" t="s">
        <v>4450</v>
      </c>
      <c r="M3626" s="29"/>
      <c r="N3626" s="29" t="s">
        <v>122</v>
      </c>
      <c r="O3626" s="31" t="n">
        <v>46599</v>
      </c>
      <c r="P3626" s="29" t="s">
        <v>123</v>
      </c>
      <c r="Q3626" s="29" t="n">
        <f aca="false">IFERROR(VALUE(L3626),"")</f>
        <v>44</v>
      </c>
      <c r="R3626" s="29" t="n">
        <f aca="true">IF(O3626="","",O3626-TODAY())</f>
        <v>314</v>
      </c>
      <c r="S3626" s="29" t="str">
        <f aca="false">IF(C3626="&lt;&lt; vazio &gt;&gt;","VAZIA",IF(AND(O3626&lt;&gt;"",R3626&lt;0),"VENCIDO",IF(AND(O3626&lt;&gt;"",R3626&lt;=Parametros!$B$10),"PRÓX. VENCIMENTO",IF(F3626="Q","QUALIDADE",IF(F3626="S","BLOQUEADO",IF(F3626="R","RESTRITO/DEVOLUÇÃO",IF(OR(N3626="QUAR",N3626="QRES"),"QUARENTENA",IF(OR(B3626="DESCARTE",B3626="DEVOLUÇÃO"),"DESCARTE/DEVOLUÇÃO",IF(AND(D3626="",K3626&lt;&gt;""),"SEM LOTE",IF(AND(Q3626&lt;&gt;"",Q3626&gt;=Parametros!$B$11),"PARADO/SEM GIRO","OK"))))))))))</f>
        <v>BLOQUEADO</v>
      </c>
      <c r="T3626" s="29" t="str">
        <f aca="false">IF(AND($S3626="PARADO/SEM GIRO",$K3626="KG",OR(Painel!$B$5="(Todos)",A3626=Painel!$B$5)*OR(Painel!$E$5="(Todos)",P3626=Painel!$E$5)),$J3626+ROW()/10000000,"")</f>
        <v/>
      </c>
      <c r="U3626" s="29" t="str">
        <f aca="false">IF(AND($S3626="VENCIDO",$K3626="KG",OR(Painel!$B$5="(Todos)",A3626=Painel!$B$5)*OR(Painel!$E$5="(Todos)",P3626=Painel!$E$5)),$J3626+ROW()/10000000,"")</f>
        <v/>
      </c>
    </row>
    <row r="3627" customFormat="false" ht="15" hidden="false" customHeight="false" outlineLevel="0" collapsed="false">
      <c r="A3627" s="29" t="s">
        <v>55</v>
      </c>
      <c r="B3627" s="29" t="s">
        <v>6212</v>
      </c>
      <c r="C3627" s="29" t="s">
        <v>167</v>
      </c>
      <c r="D3627" s="29" t="s">
        <v>168</v>
      </c>
      <c r="E3627" s="29" t="n">
        <v>377</v>
      </c>
      <c r="F3627" s="29" t="s">
        <v>137</v>
      </c>
      <c r="G3627" s="29" t="s">
        <v>6671</v>
      </c>
      <c r="H3627" s="30" t="n">
        <v>143.5</v>
      </c>
      <c r="I3627" s="31" t="n">
        <v>46241</v>
      </c>
      <c r="J3627" s="30" t="n">
        <v>143.5</v>
      </c>
      <c r="K3627" s="29" t="s">
        <v>120</v>
      </c>
      <c r="L3627" s="29" t="s">
        <v>4450</v>
      </c>
      <c r="M3627" s="29"/>
      <c r="N3627" s="29" t="s">
        <v>122</v>
      </c>
      <c r="O3627" s="31" t="n">
        <v>46600</v>
      </c>
      <c r="P3627" s="29" t="s">
        <v>123</v>
      </c>
      <c r="Q3627" s="29" t="n">
        <f aca="false">IFERROR(VALUE(L3627),"")</f>
        <v>44</v>
      </c>
      <c r="R3627" s="29" t="n">
        <f aca="true">IF(O3627="","",O3627-TODAY())</f>
        <v>315</v>
      </c>
      <c r="S3627" s="29" t="str">
        <f aca="false">IF(C3627="&lt;&lt; vazio &gt;&gt;","VAZIA",IF(AND(O3627&lt;&gt;"",R3627&lt;0),"VENCIDO",IF(AND(O3627&lt;&gt;"",R3627&lt;=Parametros!$B$10),"PRÓX. VENCIMENTO",IF(F3627="Q","QUALIDADE",IF(F3627="S","BLOQUEADO",IF(F3627="R","RESTRITO/DEVOLUÇÃO",IF(OR(N3627="QUAR",N3627="QRES"),"QUARENTENA",IF(OR(B3627="DESCARTE",B3627="DEVOLUÇÃO"),"DESCARTE/DEVOLUÇÃO",IF(AND(D3627="",K3627&lt;&gt;""),"SEM LOTE",IF(AND(Q3627&lt;&gt;"",Q3627&gt;=Parametros!$B$11),"PARADO/SEM GIRO","OK"))))))))))</f>
        <v>BLOQUEADO</v>
      </c>
      <c r="T3627" s="29" t="str">
        <f aca="false">IF(AND($S3627="PARADO/SEM GIRO",$K3627="KG",OR(Painel!$B$5="(Todos)",A3627=Painel!$B$5)*OR(Painel!$E$5="(Todos)",P3627=Painel!$E$5)),$J3627+ROW()/10000000,"")</f>
        <v/>
      </c>
      <c r="U3627" s="29" t="str">
        <f aca="false">IF(AND($S3627="VENCIDO",$K3627="KG",OR(Painel!$B$5="(Todos)",A3627=Painel!$B$5)*OR(Painel!$E$5="(Todos)",P3627=Painel!$E$5)),$J3627+ROW()/10000000,"")</f>
        <v/>
      </c>
    </row>
    <row r="3628" customFormat="false" ht="15" hidden="false" customHeight="false" outlineLevel="0" collapsed="false">
      <c r="A3628" s="29" t="s">
        <v>55</v>
      </c>
      <c r="B3628" s="29" t="s">
        <v>6212</v>
      </c>
      <c r="C3628" s="29" t="s">
        <v>167</v>
      </c>
      <c r="D3628" s="29" t="s">
        <v>168</v>
      </c>
      <c r="E3628" s="29" t="n">
        <v>377</v>
      </c>
      <c r="F3628" s="29" t="s">
        <v>137</v>
      </c>
      <c r="G3628" s="29" t="s">
        <v>6672</v>
      </c>
      <c r="H3628" s="30" t="n">
        <v>262.4</v>
      </c>
      <c r="I3628" s="31" t="n">
        <v>46241</v>
      </c>
      <c r="J3628" s="30" t="n">
        <v>262.4</v>
      </c>
      <c r="K3628" s="29" t="s">
        <v>120</v>
      </c>
      <c r="L3628" s="29" t="s">
        <v>4450</v>
      </c>
      <c r="M3628" s="29"/>
      <c r="N3628" s="29" t="s">
        <v>122</v>
      </c>
      <c r="O3628" s="31" t="n">
        <v>46600</v>
      </c>
      <c r="P3628" s="29" t="s">
        <v>123</v>
      </c>
      <c r="Q3628" s="29" t="n">
        <f aca="false">IFERROR(VALUE(L3628),"")</f>
        <v>44</v>
      </c>
      <c r="R3628" s="29" t="n">
        <f aca="true">IF(O3628="","",O3628-TODAY())</f>
        <v>315</v>
      </c>
      <c r="S3628" s="29" t="str">
        <f aca="false">IF(C3628="&lt;&lt; vazio &gt;&gt;","VAZIA",IF(AND(O3628&lt;&gt;"",R3628&lt;0),"VENCIDO",IF(AND(O3628&lt;&gt;"",R3628&lt;=Parametros!$B$10),"PRÓX. VENCIMENTO",IF(F3628="Q","QUALIDADE",IF(F3628="S","BLOQUEADO",IF(F3628="R","RESTRITO/DEVOLUÇÃO",IF(OR(N3628="QUAR",N3628="QRES"),"QUARENTENA",IF(OR(B3628="DESCARTE",B3628="DEVOLUÇÃO"),"DESCARTE/DEVOLUÇÃO",IF(AND(D3628="",K3628&lt;&gt;""),"SEM LOTE",IF(AND(Q3628&lt;&gt;"",Q3628&gt;=Parametros!$B$11),"PARADO/SEM GIRO","OK"))))))))))</f>
        <v>BLOQUEADO</v>
      </c>
      <c r="T3628" s="29" t="str">
        <f aca="false">IF(AND($S3628="PARADO/SEM GIRO",$K3628="KG",OR(Painel!$B$5="(Todos)",A3628=Painel!$B$5)*OR(Painel!$E$5="(Todos)",P3628=Painel!$E$5)),$J3628+ROW()/10000000,"")</f>
        <v/>
      </c>
      <c r="U3628" s="29" t="str">
        <f aca="false">IF(AND($S3628="VENCIDO",$K3628="KG",OR(Painel!$B$5="(Todos)",A3628=Painel!$B$5)*OR(Painel!$E$5="(Todos)",P3628=Painel!$E$5)),$J3628+ROW()/10000000,"")</f>
        <v/>
      </c>
    </row>
    <row r="3629" customFormat="false" ht="15" hidden="false" customHeight="false" outlineLevel="0" collapsed="false">
      <c r="A3629" s="29" t="s">
        <v>55</v>
      </c>
      <c r="B3629" s="29" t="s">
        <v>6212</v>
      </c>
      <c r="C3629" s="29" t="s">
        <v>167</v>
      </c>
      <c r="D3629" s="29" t="s">
        <v>6673</v>
      </c>
      <c r="E3629" s="29" t="n">
        <v>377</v>
      </c>
      <c r="F3629" s="29" t="s">
        <v>189</v>
      </c>
      <c r="G3629" s="29" t="s">
        <v>6674</v>
      </c>
      <c r="H3629" s="30" t="n">
        <v>131.2</v>
      </c>
      <c r="I3629" s="31" t="n">
        <v>46261</v>
      </c>
      <c r="J3629" s="30" t="n">
        <v>131.2</v>
      </c>
      <c r="K3629" s="29" t="s">
        <v>120</v>
      </c>
      <c r="L3629" s="29" t="s">
        <v>938</v>
      </c>
      <c r="M3629" s="29"/>
      <c r="N3629" s="29" t="s">
        <v>122</v>
      </c>
      <c r="O3629" s="31" t="n">
        <v>46618</v>
      </c>
      <c r="P3629" s="29" t="s">
        <v>123</v>
      </c>
      <c r="Q3629" s="29" t="n">
        <f aca="false">IFERROR(VALUE(L3629),"")</f>
        <v>24</v>
      </c>
      <c r="R3629" s="29" t="n">
        <f aca="true">IF(O3629="","",O3629-TODAY())</f>
        <v>333</v>
      </c>
      <c r="S3629" s="29" t="str">
        <f aca="false">IF(C3629="&lt;&lt; vazio &gt;&gt;","VAZIA",IF(AND(O3629&lt;&gt;"",R3629&lt;0),"VENCIDO",IF(AND(O3629&lt;&gt;"",R3629&lt;=Parametros!$B$10),"PRÓX. VENCIMENTO",IF(F3629="Q","QUALIDADE",IF(F3629="S","BLOQUEADO",IF(F3629="R","RESTRITO/DEVOLUÇÃO",IF(OR(N3629="QUAR",N3629="QRES"),"QUARENTENA",IF(OR(B3629="DESCARTE",B3629="DEVOLUÇÃO"),"DESCARTE/DEVOLUÇÃO",IF(AND(D3629="",K3629&lt;&gt;""),"SEM LOTE",IF(AND(Q3629&lt;&gt;"",Q3629&gt;=Parametros!$B$11),"PARADO/SEM GIRO","OK"))))))))))</f>
        <v>RESTRITO/DEVOLUÇÃO</v>
      </c>
      <c r="T3629" s="29" t="str">
        <f aca="false">IF(AND($S3629="PARADO/SEM GIRO",$K3629="KG",OR(Painel!$B$5="(Todos)",A3629=Painel!$B$5)*OR(Painel!$E$5="(Todos)",P3629=Painel!$E$5)),$J3629+ROW()/10000000,"")</f>
        <v/>
      </c>
      <c r="U3629" s="29" t="str">
        <f aca="false">IF(AND($S3629="VENCIDO",$K3629="KG",OR(Painel!$B$5="(Todos)",A3629=Painel!$B$5)*OR(Painel!$E$5="(Todos)",P3629=Painel!$E$5)),$J3629+ROW()/10000000,"")</f>
        <v/>
      </c>
    </row>
    <row r="3630" customFormat="false" ht="15" hidden="false" customHeight="false" outlineLevel="0" collapsed="false">
      <c r="A3630" s="29" t="s">
        <v>55</v>
      </c>
      <c r="B3630" s="29" t="s">
        <v>6212</v>
      </c>
      <c r="C3630" s="29" t="s">
        <v>167</v>
      </c>
      <c r="D3630" s="29" t="s">
        <v>6673</v>
      </c>
      <c r="E3630" s="29" t="n">
        <v>377</v>
      </c>
      <c r="F3630" s="29" t="s">
        <v>137</v>
      </c>
      <c r="G3630" s="29" t="s">
        <v>6675</v>
      </c>
      <c r="H3630" s="30" t="n">
        <v>65.6</v>
      </c>
      <c r="I3630" s="31" t="n">
        <v>46241</v>
      </c>
      <c r="J3630" s="30" t="n">
        <v>65.6</v>
      </c>
      <c r="K3630" s="29" t="s">
        <v>120</v>
      </c>
      <c r="L3630" s="29" t="s">
        <v>4450</v>
      </c>
      <c r="M3630" s="29"/>
      <c r="N3630" s="29" t="s">
        <v>122</v>
      </c>
      <c r="O3630" s="31" t="n">
        <v>46618</v>
      </c>
      <c r="P3630" s="29" t="s">
        <v>123</v>
      </c>
      <c r="Q3630" s="29" t="n">
        <f aca="false">IFERROR(VALUE(L3630),"")</f>
        <v>44</v>
      </c>
      <c r="R3630" s="29" t="n">
        <f aca="true">IF(O3630="","",O3630-TODAY())</f>
        <v>333</v>
      </c>
      <c r="S3630" s="29" t="str">
        <f aca="false">IF(C3630="&lt;&lt; vazio &gt;&gt;","VAZIA",IF(AND(O3630&lt;&gt;"",R3630&lt;0),"VENCIDO",IF(AND(O3630&lt;&gt;"",R3630&lt;=Parametros!$B$10),"PRÓX. VENCIMENTO",IF(F3630="Q","QUALIDADE",IF(F3630="S","BLOQUEADO",IF(F3630="R","RESTRITO/DEVOLUÇÃO",IF(OR(N3630="QUAR",N3630="QRES"),"QUARENTENA",IF(OR(B3630="DESCARTE",B3630="DEVOLUÇÃO"),"DESCARTE/DEVOLUÇÃO",IF(AND(D3630="",K3630&lt;&gt;""),"SEM LOTE",IF(AND(Q3630&lt;&gt;"",Q3630&gt;=Parametros!$B$11),"PARADO/SEM GIRO","OK"))))))))))</f>
        <v>BLOQUEADO</v>
      </c>
      <c r="T3630" s="29" t="str">
        <f aca="false">IF(AND($S3630="PARADO/SEM GIRO",$K3630="KG",OR(Painel!$B$5="(Todos)",A3630=Painel!$B$5)*OR(Painel!$E$5="(Todos)",P3630=Painel!$E$5)),$J3630+ROW()/10000000,"")</f>
        <v/>
      </c>
      <c r="U3630" s="29" t="str">
        <f aca="false">IF(AND($S3630="VENCIDO",$K3630="KG",OR(Painel!$B$5="(Todos)",A3630=Painel!$B$5)*OR(Painel!$E$5="(Todos)",P3630=Painel!$E$5)),$J3630+ROW()/10000000,"")</f>
        <v/>
      </c>
    </row>
    <row r="3631" customFormat="false" ht="15" hidden="false" customHeight="false" outlineLevel="0" collapsed="false">
      <c r="A3631" s="29" t="s">
        <v>55</v>
      </c>
      <c r="B3631" s="29" t="s">
        <v>6212</v>
      </c>
      <c r="C3631" s="29" t="s">
        <v>253</v>
      </c>
      <c r="D3631" s="29" t="s">
        <v>6676</v>
      </c>
      <c r="E3631" s="29" t="n">
        <v>377</v>
      </c>
      <c r="F3631" s="29" t="s">
        <v>137</v>
      </c>
      <c r="G3631" s="29" t="s">
        <v>6677</v>
      </c>
      <c r="H3631" s="30" t="n">
        <v>121.2</v>
      </c>
      <c r="I3631" s="31" t="n">
        <v>46241</v>
      </c>
      <c r="J3631" s="30" t="n">
        <v>121.2</v>
      </c>
      <c r="K3631" s="29" t="s">
        <v>120</v>
      </c>
      <c r="L3631" s="29" t="s">
        <v>4450</v>
      </c>
      <c r="M3631" s="29"/>
      <c r="N3631" s="29" t="s">
        <v>122</v>
      </c>
      <c r="O3631" s="31" t="n">
        <v>46197</v>
      </c>
      <c r="P3631" s="29" t="s">
        <v>123</v>
      </c>
      <c r="Q3631" s="29" t="n">
        <f aca="false">IFERROR(VALUE(L3631),"")</f>
        <v>44</v>
      </c>
      <c r="R3631" s="29" t="n">
        <f aca="true">IF(O3631="","",O3631-TODAY())</f>
        <v>-88</v>
      </c>
      <c r="S3631" s="29" t="str">
        <f aca="false">IF(C3631="&lt;&lt; vazio &gt;&gt;","VAZIA",IF(AND(O3631&lt;&gt;"",R3631&lt;0),"VENCIDO",IF(AND(O3631&lt;&gt;"",R3631&lt;=Parametros!$B$10),"PRÓX. VENCIMENTO",IF(F3631="Q","QUALIDADE",IF(F3631="S","BLOQUEADO",IF(F3631="R","RESTRITO/DEVOLUÇÃO",IF(OR(N3631="QUAR",N3631="QRES"),"QUARENTENA",IF(OR(B3631="DESCARTE",B3631="DEVOLUÇÃO"),"DESCARTE/DEVOLUÇÃO",IF(AND(D3631="",K3631&lt;&gt;""),"SEM LOTE",IF(AND(Q3631&lt;&gt;"",Q3631&gt;=Parametros!$B$11),"PARADO/SEM GIRO","OK"))))))))))</f>
        <v>VENCIDO</v>
      </c>
      <c r="T3631" s="29" t="str">
        <f aca="false">IF(AND($S3631="PARADO/SEM GIRO",$K3631="KG",OR(Painel!$B$5="(Todos)",A3631=Painel!$B$5)*OR(Painel!$E$5="(Todos)",P3631=Painel!$E$5)),$J3631+ROW()/10000000,"")</f>
        <v/>
      </c>
      <c r="U3631" s="29" t="n">
        <f aca="false">IF(AND($S3631="VENCIDO",$K3631="KG",OR(Painel!$B$5="(Todos)",A3631=Painel!$B$5)*OR(Painel!$E$5="(Todos)",P3631=Painel!$E$5)),$J3631+ROW()/10000000,"")</f>
        <v>121.2003631</v>
      </c>
    </row>
    <row r="3632" customFormat="false" ht="15" hidden="false" customHeight="false" outlineLevel="0" collapsed="false">
      <c r="A3632" s="29" t="s">
        <v>55</v>
      </c>
      <c r="B3632" s="29" t="s">
        <v>6212</v>
      </c>
      <c r="C3632" s="29" t="s">
        <v>253</v>
      </c>
      <c r="D3632" s="29" t="s">
        <v>6678</v>
      </c>
      <c r="E3632" s="29" t="n">
        <v>377</v>
      </c>
      <c r="F3632" s="29" t="s">
        <v>137</v>
      </c>
      <c r="G3632" s="29" t="s">
        <v>6679</v>
      </c>
      <c r="H3632" s="30" t="n">
        <v>12.12</v>
      </c>
      <c r="I3632" s="31" t="n">
        <v>46241</v>
      </c>
      <c r="J3632" s="30" t="n">
        <v>12.12</v>
      </c>
      <c r="K3632" s="29" t="s">
        <v>120</v>
      </c>
      <c r="L3632" s="29" t="s">
        <v>4450</v>
      </c>
      <c r="M3632" s="29"/>
      <c r="N3632" s="29" t="s">
        <v>134</v>
      </c>
      <c r="O3632" s="31" t="n">
        <v>46276</v>
      </c>
      <c r="P3632" s="29" t="s">
        <v>123</v>
      </c>
      <c r="Q3632" s="29" t="n">
        <f aca="false">IFERROR(VALUE(L3632),"")</f>
        <v>44</v>
      </c>
      <c r="R3632" s="29" t="n">
        <f aca="true">IF(O3632="","",O3632-TODAY())</f>
        <v>-9</v>
      </c>
      <c r="S3632" s="29" t="str">
        <f aca="false">IF(C3632="&lt;&lt; vazio &gt;&gt;","VAZIA",IF(AND(O3632&lt;&gt;"",R3632&lt;0),"VENCIDO",IF(AND(O3632&lt;&gt;"",R3632&lt;=Parametros!$B$10),"PRÓX. VENCIMENTO",IF(F3632="Q","QUALIDADE",IF(F3632="S","BLOQUEADO",IF(F3632="R","RESTRITO/DEVOLUÇÃO",IF(OR(N3632="QUAR",N3632="QRES"),"QUARENTENA",IF(OR(B3632="DESCARTE",B3632="DEVOLUÇÃO"),"DESCARTE/DEVOLUÇÃO",IF(AND(D3632="",K3632&lt;&gt;""),"SEM LOTE",IF(AND(Q3632&lt;&gt;"",Q3632&gt;=Parametros!$B$11),"PARADO/SEM GIRO","OK"))))))))))</f>
        <v>VENCIDO</v>
      </c>
      <c r="T3632" s="29" t="str">
        <f aca="false">IF(AND($S3632="PARADO/SEM GIRO",$K3632="KG",OR(Painel!$B$5="(Todos)",A3632=Painel!$B$5)*OR(Painel!$E$5="(Todos)",P3632=Painel!$E$5)),$J3632+ROW()/10000000,"")</f>
        <v/>
      </c>
      <c r="U3632" s="29" t="n">
        <f aca="false">IF(AND($S3632="VENCIDO",$K3632="KG",OR(Painel!$B$5="(Todos)",A3632=Painel!$B$5)*OR(Painel!$E$5="(Todos)",P3632=Painel!$E$5)),$J3632+ROW()/10000000,"")</f>
        <v>12.1203632</v>
      </c>
    </row>
    <row r="3633" customFormat="false" ht="15" hidden="false" customHeight="false" outlineLevel="0" collapsed="false">
      <c r="A3633" s="29" t="s">
        <v>55</v>
      </c>
      <c r="B3633" s="29" t="s">
        <v>6212</v>
      </c>
      <c r="C3633" s="29" t="s">
        <v>253</v>
      </c>
      <c r="D3633" s="29" t="s">
        <v>6033</v>
      </c>
      <c r="E3633" s="29" t="n">
        <v>377</v>
      </c>
      <c r="F3633" s="29" t="s">
        <v>137</v>
      </c>
      <c r="G3633" s="29" t="s">
        <v>6680</v>
      </c>
      <c r="H3633" s="30" t="n">
        <v>12.12</v>
      </c>
      <c r="I3633" s="31" t="n">
        <v>46241</v>
      </c>
      <c r="J3633" s="30" t="n">
        <v>12.12</v>
      </c>
      <c r="K3633" s="29" t="s">
        <v>120</v>
      </c>
      <c r="L3633" s="29" t="s">
        <v>4450</v>
      </c>
      <c r="M3633" s="29"/>
      <c r="N3633" s="29" t="s">
        <v>134</v>
      </c>
      <c r="O3633" s="31" t="n">
        <v>46276</v>
      </c>
      <c r="P3633" s="29" t="s">
        <v>123</v>
      </c>
      <c r="Q3633" s="29" t="n">
        <f aca="false">IFERROR(VALUE(L3633),"")</f>
        <v>44</v>
      </c>
      <c r="R3633" s="29" t="n">
        <f aca="true">IF(O3633="","",O3633-TODAY())</f>
        <v>-9</v>
      </c>
      <c r="S3633" s="29" t="str">
        <f aca="false">IF(C3633="&lt;&lt; vazio &gt;&gt;","VAZIA",IF(AND(O3633&lt;&gt;"",R3633&lt;0),"VENCIDO",IF(AND(O3633&lt;&gt;"",R3633&lt;=Parametros!$B$10),"PRÓX. VENCIMENTO",IF(F3633="Q","QUALIDADE",IF(F3633="S","BLOQUEADO",IF(F3633="R","RESTRITO/DEVOLUÇÃO",IF(OR(N3633="QUAR",N3633="QRES"),"QUARENTENA",IF(OR(B3633="DESCARTE",B3633="DEVOLUÇÃO"),"DESCARTE/DEVOLUÇÃO",IF(AND(D3633="",K3633&lt;&gt;""),"SEM LOTE",IF(AND(Q3633&lt;&gt;"",Q3633&gt;=Parametros!$B$11),"PARADO/SEM GIRO","OK"))))))))))</f>
        <v>VENCIDO</v>
      </c>
      <c r="T3633" s="29" t="str">
        <f aca="false">IF(AND($S3633="PARADO/SEM GIRO",$K3633="KG",OR(Painel!$B$5="(Todos)",A3633=Painel!$B$5)*OR(Painel!$E$5="(Todos)",P3633=Painel!$E$5)),$J3633+ROW()/10000000,"")</f>
        <v/>
      </c>
      <c r="U3633" s="29" t="n">
        <f aca="false">IF(AND($S3633="VENCIDO",$K3633="KG",OR(Painel!$B$5="(Todos)",A3633=Painel!$B$5)*OR(Painel!$E$5="(Todos)",P3633=Painel!$E$5)),$J3633+ROW()/10000000,"")</f>
        <v>12.1203633</v>
      </c>
    </row>
    <row r="3634" customFormat="false" ht="15" hidden="false" customHeight="false" outlineLevel="0" collapsed="false">
      <c r="A3634" s="29" t="s">
        <v>55</v>
      </c>
      <c r="B3634" s="29" t="s">
        <v>6212</v>
      </c>
      <c r="C3634" s="29" t="s">
        <v>253</v>
      </c>
      <c r="D3634" s="29" t="s">
        <v>6681</v>
      </c>
      <c r="E3634" s="29" t="n">
        <v>377</v>
      </c>
      <c r="F3634" s="29" t="s">
        <v>137</v>
      </c>
      <c r="G3634" s="29" t="s">
        <v>6682</v>
      </c>
      <c r="H3634" s="30" t="n">
        <v>24.24</v>
      </c>
      <c r="I3634" s="31" t="n">
        <v>46241</v>
      </c>
      <c r="J3634" s="30" t="n">
        <v>24.24</v>
      </c>
      <c r="K3634" s="29" t="s">
        <v>120</v>
      </c>
      <c r="L3634" s="29" t="s">
        <v>4450</v>
      </c>
      <c r="M3634" s="29"/>
      <c r="N3634" s="29" t="s">
        <v>134</v>
      </c>
      <c r="O3634" s="31" t="n">
        <v>46337</v>
      </c>
      <c r="P3634" s="29" t="s">
        <v>123</v>
      </c>
      <c r="Q3634" s="29" t="n">
        <f aca="false">IFERROR(VALUE(L3634),"")</f>
        <v>44</v>
      </c>
      <c r="R3634" s="29" t="n">
        <f aca="true">IF(O3634="","",O3634-TODAY())</f>
        <v>52</v>
      </c>
      <c r="S3634" s="29" t="str">
        <f aca="false">IF(C3634="&lt;&lt; vazio &gt;&gt;","VAZIA",IF(AND(O3634&lt;&gt;"",R3634&lt;0),"VENCIDO",IF(AND(O3634&lt;&gt;"",R3634&lt;=Parametros!$B$10),"PRÓX. VENCIMENTO",IF(F3634="Q","QUALIDADE",IF(F3634="S","BLOQUEADO",IF(F3634="R","RESTRITO/DEVOLUÇÃO",IF(OR(N3634="QUAR",N3634="QRES"),"QUARENTENA",IF(OR(B3634="DESCARTE",B3634="DEVOLUÇÃO"),"DESCARTE/DEVOLUÇÃO",IF(AND(D3634="",K3634&lt;&gt;""),"SEM LOTE",IF(AND(Q3634&lt;&gt;"",Q3634&gt;=Parametros!$B$11),"PARADO/SEM GIRO","OK"))))))))))</f>
        <v>PRÓX. VENCIMENTO</v>
      </c>
      <c r="T3634" s="29" t="str">
        <f aca="false">IF(AND($S3634="PARADO/SEM GIRO",$K3634="KG",OR(Painel!$B$5="(Todos)",A3634=Painel!$B$5)*OR(Painel!$E$5="(Todos)",P3634=Painel!$E$5)),$J3634+ROW()/10000000,"")</f>
        <v/>
      </c>
      <c r="U3634" s="29" t="str">
        <f aca="false">IF(AND($S3634="VENCIDO",$K3634="KG",OR(Painel!$B$5="(Todos)",A3634=Painel!$B$5)*OR(Painel!$E$5="(Todos)",P3634=Painel!$E$5)),$J3634+ROW()/10000000,"")</f>
        <v/>
      </c>
    </row>
    <row r="3635" customFormat="false" ht="15" hidden="false" customHeight="false" outlineLevel="0" collapsed="false">
      <c r="A3635" s="29" t="s">
        <v>55</v>
      </c>
      <c r="B3635" s="29" t="s">
        <v>6212</v>
      </c>
      <c r="C3635" s="29" t="s">
        <v>253</v>
      </c>
      <c r="D3635" s="29" t="s">
        <v>6683</v>
      </c>
      <c r="E3635" s="29" t="n">
        <v>377</v>
      </c>
      <c r="F3635" s="29" t="s">
        <v>137</v>
      </c>
      <c r="G3635" s="29" t="s">
        <v>6684</v>
      </c>
      <c r="H3635" s="30" t="n">
        <v>12.12</v>
      </c>
      <c r="I3635" s="31" t="n">
        <v>46241</v>
      </c>
      <c r="J3635" s="30" t="n">
        <v>12.12</v>
      </c>
      <c r="K3635" s="29" t="s">
        <v>120</v>
      </c>
      <c r="L3635" s="29" t="s">
        <v>4450</v>
      </c>
      <c r="M3635" s="29"/>
      <c r="N3635" s="29" t="s">
        <v>122</v>
      </c>
      <c r="O3635" s="31" t="n">
        <v>46468</v>
      </c>
      <c r="P3635" s="29" t="s">
        <v>123</v>
      </c>
      <c r="Q3635" s="29" t="n">
        <f aca="false">IFERROR(VALUE(L3635),"")</f>
        <v>44</v>
      </c>
      <c r="R3635" s="29" t="n">
        <f aca="true">IF(O3635="","",O3635-TODAY())</f>
        <v>183</v>
      </c>
      <c r="S3635" s="29" t="str">
        <f aca="false">IF(C3635="&lt;&lt; vazio &gt;&gt;","VAZIA",IF(AND(O3635&lt;&gt;"",R3635&lt;0),"VENCIDO",IF(AND(O3635&lt;&gt;"",R3635&lt;=Parametros!$B$10),"PRÓX. VENCIMENTO",IF(F3635="Q","QUALIDADE",IF(F3635="S","BLOQUEADO",IF(F3635="R","RESTRITO/DEVOLUÇÃO",IF(OR(N3635="QUAR",N3635="QRES"),"QUARENTENA",IF(OR(B3635="DESCARTE",B3635="DEVOLUÇÃO"),"DESCARTE/DEVOLUÇÃO",IF(AND(D3635="",K3635&lt;&gt;""),"SEM LOTE",IF(AND(Q3635&lt;&gt;"",Q3635&gt;=Parametros!$B$11),"PARADO/SEM GIRO","OK"))))))))))</f>
        <v>BLOQUEADO</v>
      </c>
      <c r="T3635" s="29" t="str">
        <f aca="false">IF(AND($S3635="PARADO/SEM GIRO",$K3635="KG",OR(Painel!$B$5="(Todos)",A3635=Painel!$B$5)*OR(Painel!$E$5="(Todos)",P3635=Painel!$E$5)),$J3635+ROW()/10000000,"")</f>
        <v/>
      </c>
      <c r="U3635" s="29" t="str">
        <f aca="false">IF(AND($S3635="VENCIDO",$K3635="KG",OR(Painel!$B$5="(Todos)",A3635=Painel!$B$5)*OR(Painel!$E$5="(Todos)",P3635=Painel!$E$5)),$J3635+ROW()/10000000,"")</f>
        <v/>
      </c>
    </row>
    <row r="3636" customFormat="false" ht="15" hidden="false" customHeight="false" outlineLevel="0" collapsed="false">
      <c r="A3636" s="29" t="s">
        <v>55</v>
      </c>
      <c r="B3636" s="29" t="s">
        <v>6212</v>
      </c>
      <c r="C3636" s="29" t="s">
        <v>253</v>
      </c>
      <c r="D3636" s="29" t="s">
        <v>329</v>
      </c>
      <c r="E3636" s="29" t="n">
        <v>377</v>
      </c>
      <c r="F3636" s="29" t="s">
        <v>189</v>
      </c>
      <c r="G3636" s="29" t="s">
        <v>6685</v>
      </c>
      <c r="H3636" s="30" t="n">
        <v>24.24</v>
      </c>
      <c r="I3636" s="31" t="n">
        <v>46261</v>
      </c>
      <c r="J3636" s="30" t="n">
        <v>24.24</v>
      </c>
      <c r="K3636" s="29" t="s">
        <v>120</v>
      </c>
      <c r="L3636" s="29" t="s">
        <v>938</v>
      </c>
      <c r="M3636" s="29"/>
      <c r="N3636" s="29" t="s">
        <v>122</v>
      </c>
      <c r="O3636" s="31" t="n">
        <v>46514</v>
      </c>
      <c r="P3636" s="29" t="s">
        <v>123</v>
      </c>
      <c r="Q3636" s="29" t="n">
        <f aca="false">IFERROR(VALUE(L3636),"")</f>
        <v>24</v>
      </c>
      <c r="R3636" s="29" t="n">
        <f aca="true">IF(O3636="","",O3636-TODAY())</f>
        <v>229</v>
      </c>
      <c r="S3636" s="29" t="str">
        <f aca="false">IF(C3636="&lt;&lt; vazio &gt;&gt;","VAZIA",IF(AND(O3636&lt;&gt;"",R3636&lt;0),"VENCIDO",IF(AND(O3636&lt;&gt;"",R3636&lt;=Parametros!$B$10),"PRÓX. VENCIMENTO",IF(F3636="Q","QUALIDADE",IF(F3636="S","BLOQUEADO",IF(F3636="R","RESTRITO/DEVOLUÇÃO",IF(OR(N3636="QUAR",N3636="QRES"),"QUARENTENA",IF(OR(B3636="DESCARTE",B3636="DEVOLUÇÃO"),"DESCARTE/DEVOLUÇÃO",IF(AND(D3636="",K3636&lt;&gt;""),"SEM LOTE",IF(AND(Q3636&lt;&gt;"",Q3636&gt;=Parametros!$B$11),"PARADO/SEM GIRO","OK"))))))))))</f>
        <v>RESTRITO/DEVOLUÇÃO</v>
      </c>
      <c r="T3636" s="29" t="str">
        <f aca="false">IF(AND($S3636="PARADO/SEM GIRO",$K3636="KG",OR(Painel!$B$5="(Todos)",A3636=Painel!$B$5)*OR(Painel!$E$5="(Todos)",P3636=Painel!$E$5)),$J3636+ROW()/10000000,"")</f>
        <v/>
      </c>
      <c r="U3636" s="29" t="str">
        <f aca="false">IF(AND($S3636="VENCIDO",$K3636="KG",OR(Painel!$B$5="(Todos)",A3636=Painel!$B$5)*OR(Painel!$E$5="(Todos)",P3636=Painel!$E$5)),$J3636+ROW()/10000000,"")</f>
        <v/>
      </c>
    </row>
    <row r="3637" customFormat="false" ht="15" hidden="false" customHeight="false" outlineLevel="0" collapsed="false">
      <c r="A3637" s="29" t="s">
        <v>55</v>
      </c>
      <c r="B3637" s="29" t="s">
        <v>6212</v>
      </c>
      <c r="C3637" s="29" t="s">
        <v>253</v>
      </c>
      <c r="D3637" s="29" t="s">
        <v>329</v>
      </c>
      <c r="E3637" s="29" t="n">
        <v>377</v>
      </c>
      <c r="F3637" s="29" t="s">
        <v>137</v>
      </c>
      <c r="G3637" s="29" t="s">
        <v>6686</v>
      </c>
      <c r="H3637" s="30" t="n">
        <v>48.48</v>
      </c>
      <c r="I3637" s="31" t="n">
        <v>46265</v>
      </c>
      <c r="J3637" s="30" t="n">
        <v>48.48</v>
      </c>
      <c r="K3637" s="29" t="s">
        <v>120</v>
      </c>
      <c r="L3637" s="29" t="s">
        <v>216</v>
      </c>
      <c r="M3637" s="29"/>
      <c r="N3637" s="29" t="s">
        <v>122</v>
      </c>
      <c r="O3637" s="31" t="n">
        <v>46514</v>
      </c>
      <c r="P3637" s="29" t="s">
        <v>123</v>
      </c>
      <c r="Q3637" s="29" t="n">
        <f aca="false">IFERROR(VALUE(L3637),"")</f>
        <v>20</v>
      </c>
      <c r="R3637" s="29" t="n">
        <f aca="true">IF(O3637="","",O3637-TODAY())</f>
        <v>229</v>
      </c>
      <c r="S3637" s="29" t="str">
        <f aca="false">IF(C3637="&lt;&lt; vazio &gt;&gt;","VAZIA",IF(AND(O3637&lt;&gt;"",R3637&lt;0),"VENCIDO",IF(AND(O3637&lt;&gt;"",R3637&lt;=Parametros!$B$10),"PRÓX. VENCIMENTO",IF(F3637="Q","QUALIDADE",IF(F3637="S","BLOQUEADO",IF(F3637="R","RESTRITO/DEVOLUÇÃO",IF(OR(N3637="QUAR",N3637="QRES"),"QUARENTENA",IF(OR(B3637="DESCARTE",B3637="DEVOLUÇÃO"),"DESCARTE/DEVOLUÇÃO",IF(AND(D3637="",K3637&lt;&gt;""),"SEM LOTE",IF(AND(Q3637&lt;&gt;"",Q3637&gt;=Parametros!$B$11),"PARADO/SEM GIRO","OK"))))))))))</f>
        <v>BLOQUEADO</v>
      </c>
      <c r="T3637" s="29" t="str">
        <f aca="false">IF(AND($S3637="PARADO/SEM GIRO",$K3637="KG",OR(Painel!$B$5="(Todos)",A3637=Painel!$B$5)*OR(Painel!$E$5="(Todos)",P3637=Painel!$E$5)),$J3637+ROW()/10000000,"")</f>
        <v/>
      </c>
      <c r="U3637" s="29" t="str">
        <f aca="false">IF(AND($S3637="VENCIDO",$K3637="KG",OR(Painel!$B$5="(Todos)",A3637=Painel!$B$5)*OR(Painel!$E$5="(Todos)",P3637=Painel!$E$5)),$J3637+ROW()/10000000,"")</f>
        <v/>
      </c>
    </row>
    <row r="3638" customFormat="false" ht="15" hidden="false" customHeight="false" outlineLevel="0" collapsed="false">
      <c r="A3638" s="29" t="s">
        <v>55</v>
      </c>
      <c r="B3638" s="29" t="s">
        <v>6212</v>
      </c>
      <c r="C3638" s="29" t="s">
        <v>253</v>
      </c>
      <c r="D3638" s="29" t="s">
        <v>329</v>
      </c>
      <c r="E3638" s="29" t="n">
        <v>377</v>
      </c>
      <c r="F3638" s="29" t="s">
        <v>137</v>
      </c>
      <c r="G3638" s="29" t="s">
        <v>6687</v>
      </c>
      <c r="H3638" s="30" t="n">
        <v>12.12</v>
      </c>
      <c r="I3638" s="31" t="n">
        <v>46241</v>
      </c>
      <c r="J3638" s="30" t="n">
        <v>12.12</v>
      </c>
      <c r="K3638" s="29" t="s">
        <v>120</v>
      </c>
      <c r="L3638" s="29" t="s">
        <v>4450</v>
      </c>
      <c r="M3638" s="29"/>
      <c r="N3638" s="29" t="s">
        <v>122</v>
      </c>
      <c r="O3638" s="31" t="n">
        <v>46514</v>
      </c>
      <c r="P3638" s="29" t="s">
        <v>123</v>
      </c>
      <c r="Q3638" s="29" t="n">
        <f aca="false">IFERROR(VALUE(L3638),"")</f>
        <v>44</v>
      </c>
      <c r="R3638" s="29" t="n">
        <f aca="true">IF(O3638="","",O3638-TODAY())</f>
        <v>229</v>
      </c>
      <c r="S3638" s="29" t="str">
        <f aca="false">IF(C3638="&lt;&lt; vazio &gt;&gt;","VAZIA",IF(AND(O3638&lt;&gt;"",R3638&lt;0),"VENCIDO",IF(AND(O3638&lt;&gt;"",R3638&lt;=Parametros!$B$10),"PRÓX. VENCIMENTO",IF(F3638="Q","QUALIDADE",IF(F3638="S","BLOQUEADO",IF(F3638="R","RESTRITO/DEVOLUÇÃO",IF(OR(N3638="QUAR",N3638="QRES"),"QUARENTENA",IF(OR(B3638="DESCARTE",B3638="DEVOLUÇÃO"),"DESCARTE/DEVOLUÇÃO",IF(AND(D3638="",K3638&lt;&gt;""),"SEM LOTE",IF(AND(Q3638&lt;&gt;"",Q3638&gt;=Parametros!$B$11),"PARADO/SEM GIRO","OK"))))))))))</f>
        <v>BLOQUEADO</v>
      </c>
      <c r="T3638" s="29" t="str">
        <f aca="false">IF(AND($S3638="PARADO/SEM GIRO",$K3638="KG",OR(Painel!$B$5="(Todos)",A3638=Painel!$B$5)*OR(Painel!$E$5="(Todos)",P3638=Painel!$E$5)),$J3638+ROW()/10000000,"")</f>
        <v/>
      </c>
      <c r="U3638" s="29" t="str">
        <f aca="false">IF(AND($S3638="VENCIDO",$K3638="KG",OR(Painel!$B$5="(Todos)",A3638=Painel!$B$5)*OR(Painel!$E$5="(Todos)",P3638=Painel!$E$5)),$J3638+ROW()/10000000,"")</f>
        <v/>
      </c>
    </row>
    <row r="3639" customFormat="false" ht="15" hidden="false" customHeight="false" outlineLevel="0" collapsed="false">
      <c r="A3639" s="29" t="s">
        <v>55</v>
      </c>
      <c r="B3639" s="29" t="s">
        <v>6212</v>
      </c>
      <c r="C3639" s="29" t="s">
        <v>253</v>
      </c>
      <c r="D3639" s="29" t="s">
        <v>329</v>
      </c>
      <c r="E3639" s="29" t="n">
        <v>377</v>
      </c>
      <c r="F3639" s="29" t="s">
        <v>137</v>
      </c>
      <c r="G3639" s="29" t="s">
        <v>6688</v>
      </c>
      <c r="H3639" s="30" t="n">
        <v>290.88</v>
      </c>
      <c r="I3639" s="31" t="n">
        <v>46241</v>
      </c>
      <c r="J3639" s="30" t="n">
        <v>290.88</v>
      </c>
      <c r="K3639" s="29" t="s">
        <v>120</v>
      </c>
      <c r="L3639" s="29" t="s">
        <v>4450</v>
      </c>
      <c r="M3639" s="29"/>
      <c r="N3639" s="29" t="s">
        <v>122</v>
      </c>
      <c r="O3639" s="31" t="n">
        <v>46514</v>
      </c>
      <c r="P3639" s="29" t="s">
        <v>123</v>
      </c>
      <c r="Q3639" s="29" t="n">
        <f aca="false">IFERROR(VALUE(L3639),"")</f>
        <v>44</v>
      </c>
      <c r="R3639" s="29" t="n">
        <f aca="true">IF(O3639="","",O3639-TODAY())</f>
        <v>229</v>
      </c>
      <c r="S3639" s="29" t="str">
        <f aca="false">IF(C3639="&lt;&lt; vazio &gt;&gt;","VAZIA",IF(AND(O3639&lt;&gt;"",R3639&lt;0),"VENCIDO",IF(AND(O3639&lt;&gt;"",R3639&lt;=Parametros!$B$10),"PRÓX. VENCIMENTO",IF(F3639="Q","QUALIDADE",IF(F3639="S","BLOQUEADO",IF(F3639="R","RESTRITO/DEVOLUÇÃO",IF(OR(N3639="QUAR",N3639="QRES"),"QUARENTENA",IF(OR(B3639="DESCARTE",B3639="DEVOLUÇÃO"),"DESCARTE/DEVOLUÇÃO",IF(AND(D3639="",K3639&lt;&gt;""),"SEM LOTE",IF(AND(Q3639&lt;&gt;"",Q3639&gt;=Parametros!$B$11),"PARADO/SEM GIRO","OK"))))))))))</f>
        <v>BLOQUEADO</v>
      </c>
      <c r="T3639" s="29" t="str">
        <f aca="false">IF(AND($S3639="PARADO/SEM GIRO",$K3639="KG",OR(Painel!$B$5="(Todos)",A3639=Painel!$B$5)*OR(Painel!$E$5="(Todos)",P3639=Painel!$E$5)),$J3639+ROW()/10000000,"")</f>
        <v/>
      </c>
      <c r="U3639" s="29" t="str">
        <f aca="false">IF(AND($S3639="VENCIDO",$K3639="KG",OR(Painel!$B$5="(Todos)",A3639=Painel!$B$5)*OR(Painel!$E$5="(Todos)",P3639=Painel!$E$5)),$J3639+ROW()/10000000,"")</f>
        <v/>
      </c>
    </row>
    <row r="3640" customFormat="false" ht="15" hidden="false" customHeight="false" outlineLevel="0" collapsed="false">
      <c r="A3640" s="29" t="s">
        <v>55</v>
      </c>
      <c r="B3640" s="29" t="s">
        <v>6212</v>
      </c>
      <c r="C3640" s="29" t="s">
        <v>253</v>
      </c>
      <c r="D3640" s="29" t="s">
        <v>6689</v>
      </c>
      <c r="E3640" s="29" t="n">
        <v>377</v>
      </c>
      <c r="F3640" s="29" t="s">
        <v>137</v>
      </c>
      <c r="G3640" s="29" t="s">
        <v>6690</v>
      </c>
      <c r="H3640" s="30" t="n">
        <v>727.2</v>
      </c>
      <c r="I3640" s="31" t="n">
        <v>46241</v>
      </c>
      <c r="J3640" s="30" t="n">
        <v>727.2</v>
      </c>
      <c r="K3640" s="29" t="s">
        <v>120</v>
      </c>
      <c r="L3640" s="29" t="s">
        <v>4450</v>
      </c>
      <c r="M3640" s="29"/>
      <c r="N3640" s="29" t="s">
        <v>122</v>
      </c>
      <c r="O3640" s="31" t="n">
        <v>46515</v>
      </c>
      <c r="P3640" s="29" t="s">
        <v>123</v>
      </c>
      <c r="Q3640" s="29" t="n">
        <f aca="false">IFERROR(VALUE(L3640),"")</f>
        <v>44</v>
      </c>
      <c r="R3640" s="29" t="n">
        <f aca="true">IF(O3640="","",O3640-TODAY())</f>
        <v>230</v>
      </c>
      <c r="S3640" s="29" t="str">
        <f aca="false">IF(C3640="&lt;&lt; vazio &gt;&gt;","VAZIA",IF(AND(O3640&lt;&gt;"",R3640&lt;0),"VENCIDO",IF(AND(O3640&lt;&gt;"",R3640&lt;=Parametros!$B$10),"PRÓX. VENCIMENTO",IF(F3640="Q","QUALIDADE",IF(F3640="S","BLOQUEADO",IF(F3640="R","RESTRITO/DEVOLUÇÃO",IF(OR(N3640="QUAR",N3640="QRES"),"QUARENTENA",IF(OR(B3640="DESCARTE",B3640="DEVOLUÇÃO"),"DESCARTE/DEVOLUÇÃO",IF(AND(D3640="",K3640&lt;&gt;""),"SEM LOTE",IF(AND(Q3640&lt;&gt;"",Q3640&gt;=Parametros!$B$11),"PARADO/SEM GIRO","OK"))))))))))</f>
        <v>BLOQUEADO</v>
      </c>
      <c r="T3640" s="29" t="str">
        <f aca="false">IF(AND($S3640="PARADO/SEM GIRO",$K3640="KG",OR(Painel!$B$5="(Todos)",A3640=Painel!$B$5)*OR(Painel!$E$5="(Todos)",P3640=Painel!$E$5)),$J3640+ROW()/10000000,"")</f>
        <v/>
      </c>
      <c r="U3640" s="29" t="str">
        <f aca="false">IF(AND($S3640="VENCIDO",$K3640="KG",OR(Painel!$B$5="(Todos)",A3640=Painel!$B$5)*OR(Painel!$E$5="(Todos)",P3640=Painel!$E$5)),$J3640+ROW()/10000000,"")</f>
        <v/>
      </c>
    </row>
    <row r="3641" customFormat="false" ht="15" hidden="false" customHeight="false" outlineLevel="0" collapsed="false">
      <c r="A3641" s="29" t="s">
        <v>55</v>
      </c>
      <c r="B3641" s="29" t="s">
        <v>6212</v>
      </c>
      <c r="C3641" s="29" t="s">
        <v>253</v>
      </c>
      <c r="D3641" s="29" t="s">
        <v>5328</v>
      </c>
      <c r="E3641" s="29" t="n">
        <v>377</v>
      </c>
      <c r="F3641" s="29" t="s">
        <v>189</v>
      </c>
      <c r="G3641" s="29" t="s">
        <v>6691</v>
      </c>
      <c r="H3641" s="30" t="n">
        <v>36.36</v>
      </c>
      <c r="I3641" s="31" t="n">
        <v>46261</v>
      </c>
      <c r="J3641" s="30" t="n">
        <v>36.36</v>
      </c>
      <c r="K3641" s="29" t="s">
        <v>120</v>
      </c>
      <c r="L3641" s="29" t="s">
        <v>938</v>
      </c>
      <c r="M3641" s="29"/>
      <c r="N3641" s="29" t="s">
        <v>122</v>
      </c>
      <c r="O3641" s="31" t="n">
        <v>46564</v>
      </c>
      <c r="P3641" s="29" t="s">
        <v>123</v>
      </c>
      <c r="Q3641" s="29" t="n">
        <f aca="false">IFERROR(VALUE(L3641),"")</f>
        <v>24</v>
      </c>
      <c r="R3641" s="29" t="n">
        <f aca="true">IF(O3641="","",O3641-TODAY())</f>
        <v>279</v>
      </c>
      <c r="S3641" s="29" t="str">
        <f aca="false">IF(C3641="&lt;&lt; vazio &gt;&gt;","VAZIA",IF(AND(O3641&lt;&gt;"",R3641&lt;0),"VENCIDO",IF(AND(O3641&lt;&gt;"",R3641&lt;=Parametros!$B$10),"PRÓX. VENCIMENTO",IF(F3641="Q","QUALIDADE",IF(F3641="S","BLOQUEADO",IF(F3641="R","RESTRITO/DEVOLUÇÃO",IF(OR(N3641="QUAR",N3641="QRES"),"QUARENTENA",IF(OR(B3641="DESCARTE",B3641="DEVOLUÇÃO"),"DESCARTE/DEVOLUÇÃO",IF(AND(D3641="",K3641&lt;&gt;""),"SEM LOTE",IF(AND(Q3641&lt;&gt;"",Q3641&gt;=Parametros!$B$11),"PARADO/SEM GIRO","OK"))))))))))</f>
        <v>RESTRITO/DEVOLUÇÃO</v>
      </c>
      <c r="T3641" s="29" t="str">
        <f aca="false">IF(AND($S3641="PARADO/SEM GIRO",$K3641="KG",OR(Painel!$B$5="(Todos)",A3641=Painel!$B$5)*OR(Painel!$E$5="(Todos)",P3641=Painel!$E$5)),$J3641+ROW()/10000000,"")</f>
        <v/>
      </c>
      <c r="U3641" s="29" t="str">
        <f aca="false">IF(AND($S3641="VENCIDO",$K3641="KG",OR(Painel!$B$5="(Todos)",A3641=Painel!$B$5)*OR(Painel!$E$5="(Todos)",P3641=Painel!$E$5)),$J3641+ROW()/10000000,"")</f>
        <v/>
      </c>
    </row>
    <row r="3642" customFormat="false" ht="15" hidden="false" customHeight="false" outlineLevel="0" collapsed="false">
      <c r="A3642" s="29" t="s">
        <v>55</v>
      </c>
      <c r="B3642" s="29" t="s">
        <v>6212</v>
      </c>
      <c r="C3642" s="29" t="s">
        <v>253</v>
      </c>
      <c r="D3642" s="29" t="s">
        <v>655</v>
      </c>
      <c r="E3642" s="29" t="n">
        <v>377</v>
      </c>
      <c r="F3642" s="29" t="s">
        <v>189</v>
      </c>
      <c r="G3642" s="29" t="s">
        <v>6692</v>
      </c>
      <c r="H3642" s="30" t="n">
        <v>121.2</v>
      </c>
      <c r="I3642" s="31" t="n">
        <v>46261</v>
      </c>
      <c r="J3642" s="30" t="n">
        <v>121.2</v>
      </c>
      <c r="K3642" s="29" t="s">
        <v>120</v>
      </c>
      <c r="L3642" s="29" t="s">
        <v>938</v>
      </c>
      <c r="M3642" s="29"/>
      <c r="N3642" s="29" t="s">
        <v>122</v>
      </c>
      <c r="O3642" s="31" t="n">
        <v>46565</v>
      </c>
      <c r="P3642" s="29" t="s">
        <v>123</v>
      </c>
      <c r="Q3642" s="29" t="n">
        <f aca="false">IFERROR(VALUE(L3642),"")</f>
        <v>24</v>
      </c>
      <c r="R3642" s="29" t="n">
        <f aca="true">IF(O3642="","",O3642-TODAY())</f>
        <v>280</v>
      </c>
      <c r="S3642" s="29" t="str">
        <f aca="false">IF(C3642="&lt;&lt; vazio &gt;&gt;","VAZIA",IF(AND(O3642&lt;&gt;"",R3642&lt;0),"VENCIDO",IF(AND(O3642&lt;&gt;"",R3642&lt;=Parametros!$B$10),"PRÓX. VENCIMENTO",IF(F3642="Q","QUALIDADE",IF(F3642="S","BLOQUEADO",IF(F3642="R","RESTRITO/DEVOLUÇÃO",IF(OR(N3642="QUAR",N3642="QRES"),"QUARENTENA",IF(OR(B3642="DESCARTE",B3642="DEVOLUÇÃO"),"DESCARTE/DEVOLUÇÃO",IF(AND(D3642="",K3642&lt;&gt;""),"SEM LOTE",IF(AND(Q3642&lt;&gt;"",Q3642&gt;=Parametros!$B$11),"PARADO/SEM GIRO","OK"))))))))))</f>
        <v>RESTRITO/DEVOLUÇÃO</v>
      </c>
      <c r="T3642" s="29" t="str">
        <f aca="false">IF(AND($S3642="PARADO/SEM GIRO",$K3642="KG",OR(Painel!$B$5="(Todos)",A3642=Painel!$B$5)*OR(Painel!$E$5="(Todos)",P3642=Painel!$E$5)),$J3642+ROW()/10000000,"")</f>
        <v/>
      </c>
      <c r="U3642" s="29" t="str">
        <f aca="false">IF(AND($S3642="VENCIDO",$K3642="KG",OR(Painel!$B$5="(Todos)",A3642=Painel!$B$5)*OR(Painel!$E$5="(Todos)",P3642=Painel!$E$5)),$J3642+ROW()/10000000,"")</f>
        <v/>
      </c>
    </row>
    <row r="3643" customFormat="false" ht="15" hidden="false" customHeight="false" outlineLevel="0" collapsed="false">
      <c r="A3643" s="29" t="s">
        <v>55</v>
      </c>
      <c r="B3643" s="29" t="s">
        <v>6212</v>
      </c>
      <c r="C3643" s="29" t="s">
        <v>253</v>
      </c>
      <c r="D3643" s="29" t="s">
        <v>655</v>
      </c>
      <c r="E3643" s="29" t="n">
        <v>377</v>
      </c>
      <c r="F3643" s="29" t="s">
        <v>137</v>
      </c>
      <c r="G3643" s="29" t="s">
        <v>6693</v>
      </c>
      <c r="H3643" s="30" t="n">
        <v>7.07</v>
      </c>
      <c r="I3643" s="31" t="n">
        <v>46241</v>
      </c>
      <c r="J3643" s="30" t="n">
        <v>7.07</v>
      </c>
      <c r="K3643" s="29" t="s">
        <v>120</v>
      </c>
      <c r="L3643" s="29" t="s">
        <v>4450</v>
      </c>
      <c r="M3643" s="29"/>
      <c r="N3643" s="29" t="s">
        <v>122</v>
      </c>
      <c r="O3643" s="31" t="n">
        <v>46565</v>
      </c>
      <c r="P3643" s="29" t="s">
        <v>123</v>
      </c>
      <c r="Q3643" s="29" t="n">
        <f aca="false">IFERROR(VALUE(L3643),"")</f>
        <v>44</v>
      </c>
      <c r="R3643" s="29" t="n">
        <f aca="true">IF(O3643="","",O3643-TODAY())</f>
        <v>280</v>
      </c>
      <c r="S3643" s="29" t="str">
        <f aca="false">IF(C3643="&lt;&lt; vazio &gt;&gt;","VAZIA",IF(AND(O3643&lt;&gt;"",R3643&lt;0),"VENCIDO",IF(AND(O3643&lt;&gt;"",R3643&lt;=Parametros!$B$10),"PRÓX. VENCIMENTO",IF(F3643="Q","QUALIDADE",IF(F3643="S","BLOQUEADO",IF(F3643="R","RESTRITO/DEVOLUÇÃO",IF(OR(N3643="QUAR",N3643="QRES"),"QUARENTENA",IF(OR(B3643="DESCARTE",B3643="DEVOLUÇÃO"),"DESCARTE/DEVOLUÇÃO",IF(AND(D3643="",K3643&lt;&gt;""),"SEM LOTE",IF(AND(Q3643&lt;&gt;"",Q3643&gt;=Parametros!$B$11),"PARADO/SEM GIRO","OK"))))))))))</f>
        <v>BLOQUEADO</v>
      </c>
      <c r="T3643" s="29" t="str">
        <f aca="false">IF(AND($S3643="PARADO/SEM GIRO",$K3643="KG",OR(Painel!$B$5="(Todos)",A3643=Painel!$B$5)*OR(Painel!$E$5="(Todos)",P3643=Painel!$E$5)),$J3643+ROW()/10000000,"")</f>
        <v/>
      </c>
      <c r="U3643" s="29" t="str">
        <f aca="false">IF(AND($S3643="VENCIDO",$K3643="KG",OR(Painel!$B$5="(Todos)",A3643=Painel!$B$5)*OR(Painel!$E$5="(Todos)",P3643=Painel!$E$5)),$J3643+ROW()/10000000,"")</f>
        <v/>
      </c>
    </row>
    <row r="3644" customFormat="false" ht="15" hidden="false" customHeight="false" outlineLevel="0" collapsed="false">
      <c r="A3644" s="29" t="s">
        <v>55</v>
      </c>
      <c r="B3644" s="29" t="s">
        <v>6212</v>
      </c>
      <c r="C3644" s="29" t="s">
        <v>253</v>
      </c>
      <c r="D3644" s="29" t="s">
        <v>5332</v>
      </c>
      <c r="E3644" s="29" t="n">
        <v>377</v>
      </c>
      <c r="F3644" s="29" t="s">
        <v>137</v>
      </c>
      <c r="G3644" s="29" t="s">
        <v>6694</v>
      </c>
      <c r="H3644" s="30" t="n">
        <v>193.92</v>
      </c>
      <c r="I3644" s="31" t="n">
        <v>46241</v>
      </c>
      <c r="J3644" s="30" t="n">
        <v>193.92</v>
      </c>
      <c r="K3644" s="29" t="s">
        <v>120</v>
      </c>
      <c r="L3644" s="29" t="s">
        <v>4450</v>
      </c>
      <c r="M3644" s="29"/>
      <c r="N3644" s="29" t="s">
        <v>122</v>
      </c>
      <c r="O3644" s="31" t="n">
        <v>46572</v>
      </c>
      <c r="P3644" s="29" t="s">
        <v>123</v>
      </c>
      <c r="Q3644" s="29" t="n">
        <f aca="false">IFERROR(VALUE(L3644),"")</f>
        <v>44</v>
      </c>
      <c r="R3644" s="29" t="n">
        <f aca="true">IF(O3644="","",O3644-TODAY())</f>
        <v>287</v>
      </c>
      <c r="S3644" s="29" t="str">
        <f aca="false">IF(C3644="&lt;&lt; vazio &gt;&gt;","VAZIA",IF(AND(O3644&lt;&gt;"",R3644&lt;0),"VENCIDO",IF(AND(O3644&lt;&gt;"",R3644&lt;=Parametros!$B$10),"PRÓX. VENCIMENTO",IF(F3644="Q","QUALIDADE",IF(F3644="S","BLOQUEADO",IF(F3644="R","RESTRITO/DEVOLUÇÃO",IF(OR(N3644="QUAR",N3644="QRES"),"QUARENTENA",IF(OR(B3644="DESCARTE",B3644="DEVOLUÇÃO"),"DESCARTE/DEVOLUÇÃO",IF(AND(D3644="",K3644&lt;&gt;""),"SEM LOTE",IF(AND(Q3644&lt;&gt;"",Q3644&gt;=Parametros!$B$11),"PARADO/SEM GIRO","OK"))))))))))</f>
        <v>BLOQUEADO</v>
      </c>
      <c r="T3644" s="29" t="str">
        <f aca="false">IF(AND($S3644="PARADO/SEM GIRO",$K3644="KG",OR(Painel!$B$5="(Todos)",A3644=Painel!$B$5)*OR(Painel!$E$5="(Todos)",P3644=Painel!$E$5)),$J3644+ROW()/10000000,"")</f>
        <v/>
      </c>
      <c r="U3644" s="29" t="str">
        <f aca="false">IF(AND($S3644="VENCIDO",$K3644="KG",OR(Painel!$B$5="(Todos)",A3644=Painel!$B$5)*OR(Painel!$E$5="(Todos)",P3644=Painel!$E$5)),$J3644+ROW()/10000000,"")</f>
        <v/>
      </c>
    </row>
    <row r="3645" customFormat="false" ht="15" hidden="false" customHeight="false" outlineLevel="0" collapsed="false">
      <c r="A3645" s="29" t="s">
        <v>55</v>
      </c>
      <c r="B3645" s="29" t="s">
        <v>6212</v>
      </c>
      <c r="C3645" s="29" t="s">
        <v>253</v>
      </c>
      <c r="D3645" s="29" t="s">
        <v>254</v>
      </c>
      <c r="E3645" s="29" t="n">
        <v>377</v>
      </c>
      <c r="F3645" s="29" t="s">
        <v>189</v>
      </c>
      <c r="G3645" s="29" t="s">
        <v>6695</v>
      </c>
      <c r="H3645" s="30" t="n">
        <v>120.98</v>
      </c>
      <c r="I3645" s="31" t="n">
        <v>46265</v>
      </c>
      <c r="J3645" s="30" t="n">
        <v>120.98</v>
      </c>
      <c r="K3645" s="29" t="s">
        <v>120</v>
      </c>
      <c r="L3645" s="29" t="s">
        <v>938</v>
      </c>
      <c r="M3645" s="29"/>
      <c r="N3645" s="29" t="s">
        <v>122</v>
      </c>
      <c r="O3645" s="31" t="n">
        <v>46572</v>
      </c>
      <c r="P3645" s="29" t="s">
        <v>123</v>
      </c>
      <c r="Q3645" s="29" t="n">
        <f aca="false">IFERROR(VALUE(L3645),"")</f>
        <v>24</v>
      </c>
      <c r="R3645" s="29" t="n">
        <f aca="true">IF(O3645="","",O3645-TODAY())</f>
        <v>287</v>
      </c>
      <c r="S3645" s="29" t="str">
        <f aca="false">IF(C3645="&lt;&lt; vazio &gt;&gt;","VAZIA",IF(AND(O3645&lt;&gt;"",R3645&lt;0),"VENCIDO",IF(AND(O3645&lt;&gt;"",R3645&lt;=Parametros!$B$10),"PRÓX. VENCIMENTO",IF(F3645="Q","QUALIDADE",IF(F3645="S","BLOQUEADO",IF(F3645="R","RESTRITO/DEVOLUÇÃO",IF(OR(N3645="QUAR",N3645="QRES"),"QUARENTENA",IF(OR(B3645="DESCARTE",B3645="DEVOLUÇÃO"),"DESCARTE/DEVOLUÇÃO",IF(AND(D3645="",K3645&lt;&gt;""),"SEM LOTE",IF(AND(Q3645&lt;&gt;"",Q3645&gt;=Parametros!$B$11),"PARADO/SEM GIRO","OK"))))))))))</f>
        <v>RESTRITO/DEVOLUÇÃO</v>
      </c>
      <c r="T3645" s="29" t="str">
        <f aca="false">IF(AND($S3645="PARADO/SEM GIRO",$K3645="KG",OR(Painel!$B$5="(Todos)",A3645=Painel!$B$5)*OR(Painel!$E$5="(Todos)",P3645=Painel!$E$5)),$J3645+ROW()/10000000,"")</f>
        <v/>
      </c>
      <c r="U3645" s="29" t="str">
        <f aca="false">IF(AND($S3645="VENCIDO",$K3645="KG",OR(Painel!$B$5="(Todos)",A3645=Painel!$B$5)*OR(Painel!$E$5="(Todos)",P3645=Painel!$E$5)),$J3645+ROW()/10000000,"")</f>
        <v/>
      </c>
    </row>
    <row r="3646" customFormat="false" ht="15" hidden="false" customHeight="false" outlineLevel="0" collapsed="false">
      <c r="A3646" s="29" t="s">
        <v>55</v>
      </c>
      <c r="B3646" s="29" t="s">
        <v>6212</v>
      </c>
      <c r="C3646" s="29" t="s">
        <v>253</v>
      </c>
      <c r="D3646" s="29" t="s">
        <v>254</v>
      </c>
      <c r="E3646" s="29" t="n">
        <v>377</v>
      </c>
      <c r="F3646" s="29" t="s">
        <v>137</v>
      </c>
      <c r="G3646" s="29" t="s">
        <v>6695</v>
      </c>
      <c r="H3646" s="30" t="n">
        <v>0.22</v>
      </c>
      <c r="I3646" s="31" t="n">
        <v>46272</v>
      </c>
      <c r="J3646" s="30" t="n">
        <v>0.22</v>
      </c>
      <c r="K3646" s="29" t="s">
        <v>120</v>
      </c>
      <c r="L3646" s="29" t="s">
        <v>126</v>
      </c>
      <c r="M3646" s="29"/>
      <c r="N3646" s="29" t="s">
        <v>122</v>
      </c>
      <c r="O3646" s="31" t="n">
        <v>46572</v>
      </c>
      <c r="P3646" s="29" t="s">
        <v>123</v>
      </c>
      <c r="Q3646" s="29" t="n">
        <f aca="false">IFERROR(VALUE(L3646),"")</f>
        <v>13</v>
      </c>
      <c r="R3646" s="29" t="n">
        <f aca="true">IF(O3646="","",O3646-TODAY())</f>
        <v>287</v>
      </c>
      <c r="S3646" s="29" t="str">
        <f aca="false">IF(C3646="&lt;&lt; vazio &gt;&gt;","VAZIA",IF(AND(O3646&lt;&gt;"",R3646&lt;0),"VENCIDO",IF(AND(O3646&lt;&gt;"",R3646&lt;=Parametros!$B$10),"PRÓX. VENCIMENTO",IF(F3646="Q","QUALIDADE",IF(F3646="S","BLOQUEADO",IF(F3646="R","RESTRITO/DEVOLUÇÃO",IF(OR(N3646="QUAR",N3646="QRES"),"QUARENTENA",IF(OR(B3646="DESCARTE",B3646="DEVOLUÇÃO"),"DESCARTE/DEVOLUÇÃO",IF(AND(D3646="",K3646&lt;&gt;""),"SEM LOTE",IF(AND(Q3646&lt;&gt;"",Q3646&gt;=Parametros!$B$11),"PARADO/SEM GIRO","OK"))))))))))</f>
        <v>BLOQUEADO</v>
      </c>
      <c r="T3646" s="29" t="str">
        <f aca="false">IF(AND($S3646="PARADO/SEM GIRO",$K3646="KG",OR(Painel!$B$5="(Todos)",A3646=Painel!$B$5)*OR(Painel!$E$5="(Todos)",P3646=Painel!$E$5)),$J3646+ROW()/10000000,"")</f>
        <v/>
      </c>
      <c r="U3646" s="29" t="str">
        <f aca="false">IF(AND($S3646="VENCIDO",$K3646="KG",OR(Painel!$B$5="(Todos)",A3646=Painel!$B$5)*OR(Painel!$E$5="(Todos)",P3646=Painel!$E$5)),$J3646+ROW()/10000000,"")</f>
        <v/>
      </c>
    </row>
    <row r="3647" customFormat="false" ht="15" hidden="false" customHeight="false" outlineLevel="0" collapsed="false">
      <c r="A3647" s="29" t="s">
        <v>55</v>
      </c>
      <c r="B3647" s="29" t="s">
        <v>6212</v>
      </c>
      <c r="C3647" s="29" t="s">
        <v>253</v>
      </c>
      <c r="D3647" s="29" t="s">
        <v>6696</v>
      </c>
      <c r="E3647" s="29" t="n">
        <v>377</v>
      </c>
      <c r="F3647" s="29" t="s">
        <v>137</v>
      </c>
      <c r="G3647" s="29" t="s">
        <v>6697</v>
      </c>
      <c r="H3647" s="30" t="n">
        <v>24.24</v>
      </c>
      <c r="I3647" s="31" t="n">
        <v>46241</v>
      </c>
      <c r="J3647" s="30" t="n">
        <v>24.24</v>
      </c>
      <c r="K3647" s="29" t="s">
        <v>120</v>
      </c>
      <c r="L3647" s="29" t="s">
        <v>4450</v>
      </c>
      <c r="M3647" s="29"/>
      <c r="N3647" s="29" t="s">
        <v>122</v>
      </c>
      <c r="O3647" s="31" t="n">
        <v>46615</v>
      </c>
      <c r="P3647" s="29" t="s">
        <v>123</v>
      </c>
      <c r="Q3647" s="29" t="n">
        <f aca="false">IFERROR(VALUE(L3647),"")</f>
        <v>44</v>
      </c>
      <c r="R3647" s="29" t="n">
        <f aca="true">IF(O3647="","",O3647-TODAY())</f>
        <v>330</v>
      </c>
      <c r="S3647" s="29" t="str">
        <f aca="false">IF(C3647="&lt;&lt; vazio &gt;&gt;","VAZIA",IF(AND(O3647&lt;&gt;"",R3647&lt;0),"VENCIDO",IF(AND(O3647&lt;&gt;"",R3647&lt;=Parametros!$B$10),"PRÓX. VENCIMENTO",IF(F3647="Q","QUALIDADE",IF(F3647="S","BLOQUEADO",IF(F3647="R","RESTRITO/DEVOLUÇÃO",IF(OR(N3647="QUAR",N3647="QRES"),"QUARENTENA",IF(OR(B3647="DESCARTE",B3647="DEVOLUÇÃO"),"DESCARTE/DEVOLUÇÃO",IF(AND(D3647="",K3647&lt;&gt;""),"SEM LOTE",IF(AND(Q3647&lt;&gt;"",Q3647&gt;=Parametros!$B$11),"PARADO/SEM GIRO","OK"))))))))))</f>
        <v>BLOQUEADO</v>
      </c>
      <c r="T3647" s="29" t="str">
        <f aca="false">IF(AND($S3647="PARADO/SEM GIRO",$K3647="KG",OR(Painel!$B$5="(Todos)",A3647=Painel!$B$5)*OR(Painel!$E$5="(Todos)",P3647=Painel!$E$5)),$J3647+ROW()/10000000,"")</f>
        <v/>
      </c>
      <c r="U3647" s="29" t="str">
        <f aca="false">IF(AND($S3647="VENCIDO",$K3647="KG",OR(Painel!$B$5="(Todos)",A3647=Painel!$B$5)*OR(Painel!$E$5="(Todos)",P3647=Painel!$E$5)),$J3647+ROW()/10000000,"")</f>
        <v/>
      </c>
    </row>
    <row r="3648" customFormat="false" ht="15" hidden="false" customHeight="false" outlineLevel="0" collapsed="false">
      <c r="A3648" s="29" t="s">
        <v>55</v>
      </c>
      <c r="B3648" s="29" t="s">
        <v>6212</v>
      </c>
      <c r="C3648" s="29" t="s">
        <v>253</v>
      </c>
      <c r="D3648" s="29" t="s">
        <v>5338</v>
      </c>
      <c r="E3648" s="29" t="n">
        <v>377</v>
      </c>
      <c r="F3648" s="29" t="s">
        <v>189</v>
      </c>
      <c r="G3648" s="29" t="s">
        <v>6698</v>
      </c>
      <c r="H3648" s="30" t="n">
        <v>60.6</v>
      </c>
      <c r="I3648" s="31" t="n">
        <v>46261</v>
      </c>
      <c r="J3648" s="30" t="n">
        <v>60.6</v>
      </c>
      <c r="K3648" s="29" t="s">
        <v>120</v>
      </c>
      <c r="L3648" s="29" t="s">
        <v>938</v>
      </c>
      <c r="M3648" s="29"/>
      <c r="N3648" s="29" t="s">
        <v>122</v>
      </c>
      <c r="O3648" s="31" t="n">
        <v>46650</v>
      </c>
      <c r="P3648" s="29" t="s">
        <v>123</v>
      </c>
      <c r="Q3648" s="29" t="n">
        <f aca="false">IFERROR(VALUE(L3648),"")</f>
        <v>24</v>
      </c>
      <c r="R3648" s="29" t="n">
        <f aca="true">IF(O3648="","",O3648-TODAY())</f>
        <v>365</v>
      </c>
      <c r="S3648" s="29" t="str">
        <f aca="false">IF(C3648="&lt;&lt; vazio &gt;&gt;","VAZIA",IF(AND(O3648&lt;&gt;"",R3648&lt;0),"VENCIDO",IF(AND(O3648&lt;&gt;"",R3648&lt;=Parametros!$B$10),"PRÓX. VENCIMENTO",IF(F3648="Q","QUALIDADE",IF(F3648="S","BLOQUEADO",IF(F3648="R","RESTRITO/DEVOLUÇÃO",IF(OR(N3648="QUAR",N3648="QRES"),"QUARENTENA",IF(OR(B3648="DESCARTE",B3648="DEVOLUÇÃO"),"DESCARTE/DEVOLUÇÃO",IF(AND(D3648="",K3648&lt;&gt;""),"SEM LOTE",IF(AND(Q3648&lt;&gt;"",Q3648&gt;=Parametros!$B$11),"PARADO/SEM GIRO","OK"))))))))))</f>
        <v>RESTRITO/DEVOLUÇÃO</v>
      </c>
      <c r="T3648" s="29" t="str">
        <f aca="false">IF(AND($S3648="PARADO/SEM GIRO",$K3648="KG",OR(Painel!$B$5="(Todos)",A3648=Painel!$B$5)*OR(Painel!$E$5="(Todos)",P3648=Painel!$E$5)),$J3648+ROW()/10000000,"")</f>
        <v/>
      </c>
      <c r="U3648" s="29" t="str">
        <f aca="false">IF(AND($S3648="VENCIDO",$K3648="KG",OR(Painel!$B$5="(Todos)",A3648=Painel!$B$5)*OR(Painel!$E$5="(Todos)",P3648=Painel!$E$5)),$J3648+ROW()/10000000,"")</f>
        <v/>
      </c>
    </row>
    <row r="3649" customFormat="false" ht="15" hidden="false" customHeight="false" outlineLevel="0" collapsed="false">
      <c r="A3649" s="29" t="s">
        <v>55</v>
      </c>
      <c r="B3649" s="29" t="s">
        <v>6212</v>
      </c>
      <c r="C3649" s="29" t="s">
        <v>253</v>
      </c>
      <c r="D3649" s="29" t="s">
        <v>5338</v>
      </c>
      <c r="E3649" s="29" t="n">
        <v>377</v>
      </c>
      <c r="F3649" s="29" t="s">
        <v>137</v>
      </c>
      <c r="G3649" s="29" t="s">
        <v>6699</v>
      </c>
      <c r="H3649" s="30" t="n">
        <v>121.2</v>
      </c>
      <c r="I3649" s="31" t="n">
        <v>46241</v>
      </c>
      <c r="J3649" s="30" t="n">
        <v>121.2</v>
      </c>
      <c r="K3649" s="29" t="s">
        <v>120</v>
      </c>
      <c r="L3649" s="29" t="s">
        <v>4450</v>
      </c>
      <c r="M3649" s="29"/>
      <c r="N3649" s="29" t="s">
        <v>122</v>
      </c>
      <c r="O3649" s="31" t="n">
        <v>46650</v>
      </c>
      <c r="P3649" s="29" t="s">
        <v>123</v>
      </c>
      <c r="Q3649" s="29" t="n">
        <f aca="false">IFERROR(VALUE(L3649),"")</f>
        <v>44</v>
      </c>
      <c r="R3649" s="29" t="n">
        <f aca="true">IF(O3649="","",O3649-TODAY())</f>
        <v>365</v>
      </c>
      <c r="S3649" s="29" t="str">
        <f aca="false">IF(C3649="&lt;&lt; vazio &gt;&gt;","VAZIA",IF(AND(O3649&lt;&gt;"",R3649&lt;0),"VENCIDO",IF(AND(O3649&lt;&gt;"",R3649&lt;=Parametros!$B$10),"PRÓX. VENCIMENTO",IF(F3649="Q","QUALIDADE",IF(F3649="S","BLOQUEADO",IF(F3649="R","RESTRITO/DEVOLUÇÃO",IF(OR(N3649="QUAR",N3649="QRES"),"QUARENTENA",IF(OR(B3649="DESCARTE",B3649="DEVOLUÇÃO"),"DESCARTE/DEVOLUÇÃO",IF(AND(D3649="",K3649&lt;&gt;""),"SEM LOTE",IF(AND(Q3649&lt;&gt;"",Q3649&gt;=Parametros!$B$11),"PARADO/SEM GIRO","OK"))))))))))</f>
        <v>BLOQUEADO</v>
      </c>
      <c r="T3649" s="29" t="str">
        <f aca="false">IF(AND($S3649="PARADO/SEM GIRO",$K3649="KG",OR(Painel!$B$5="(Todos)",A3649=Painel!$B$5)*OR(Painel!$E$5="(Todos)",P3649=Painel!$E$5)),$J3649+ROW()/10000000,"")</f>
        <v/>
      </c>
      <c r="U3649" s="29" t="str">
        <f aca="false">IF(AND($S3649="VENCIDO",$K3649="KG",OR(Painel!$B$5="(Todos)",A3649=Painel!$B$5)*OR(Painel!$E$5="(Todos)",P3649=Painel!$E$5)),$J3649+ROW()/10000000,"")</f>
        <v/>
      </c>
    </row>
    <row r="3650" customFormat="false" ht="15" hidden="false" customHeight="false" outlineLevel="0" collapsed="false">
      <c r="A3650" s="29" t="s">
        <v>55</v>
      </c>
      <c r="B3650" s="29" t="s">
        <v>6212</v>
      </c>
      <c r="C3650" s="29" t="s">
        <v>320</v>
      </c>
      <c r="D3650" s="29" t="s">
        <v>6700</v>
      </c>
      <c r="E3650" s="29" t="n">
        <v>377</v>
      </c>
      <c r="F3650" s="29" t="s">
        <v>189</v>
      </c>
      <c r="G3650" s="29" t="s">
        <v>6701</v>
      </c>
      <c r="H3650" s="30" t="n">
        <v>30</v>
      </c>
      <c r="I3650" s="31" t="n">
        <v>46261</v>
      </c>
      <c r="J3650" s="30" t="n">
        <v>30</v>
      </c>
      <c r="K3650" s="29" t="s">
        <v>120</v>
      </c>
      <c r="L3650" s="29" t="s">
        <v>938</v>
      </c>
      <c r="M3650" s="29"/>
      <c r="N3650" s="29" t="s">
        <v>122</v>
      </c>
      <c r="O3650" s="31" t="n">
        <v>46656</v>
      </c>
      <c r="P3650" s="29" t="s">
        <v>123</v>
      </c>
      <c r="Q3650" s="29" t="n">
        <f aca="false">IFERROR(VALUE(L3650),"")</f>
        <v>24</v>
      </c>
      <c r="R3650" s="29" t="n">
        <f aca="true">IF(O3650="","",O3650-TODAY())</f>
        <v>371</v>
      </c>
      <c r="S3650" s="29" t="str">
        <f aca="false">IF(C3650="&lt;&lt; vazio &gt;&gt;","VAZIA",IF(AND(O3650&lt;&gt;"",R3650&lt;0),"VENCIDO",IF(AND(O3650&lt;&gt;"",R3650&lt;=Parametros!$B$10),"PRÓX. VENCIMENTO",IF(F3650="Q","QUALIDADE",IF(F3650="S","BLOQUEADO",IF(F3650="R","RESTRITO/DEVOLUÇÃO",IF(OR(N3650="QUAR",N3650="QRES"),"QUARENTENA",IF(OR(B3650="DESCARTE",B3650="DEVOLUÇÃO"),"DESCARTE/DEVOLUÇÃO",IF(AND(D3650="",K3650&lt;&gt;""),"SEM LOTE",IF(AND(Q3650&lt;&gt;"",Q3650&gt;=Parametros!$B$11),"PARADO/SEM GIRO","OK"))))))))))</f>
        <v>RESTRITO/DEVOLUÇÃO</v>
      </c>
      <c r="T3650" s="29" t="str">
        <f aca="false">IF(AND($S3650="PARADO/SEM GIRO",$K3650="KG",OR(Painel!$B$5="(Todos)",A3650=Painel!$B$5)*OR(Painel!$E$5="(Todos)",P3650=Painel!$E$5)),$J3650+ROW()/10000000,"")</f>
        <v/>
      </c>
      <c r="U3650" s="29" t="str">
        <f aca="false">IF(AND($S3650="VENCIDO",$K3650="KG",OR(Painel!$B$5="(Todos)",A3650=Painel!$B$5)*OR(Painel!$E$5="(Todos)",P3650=Painel!$E$5)),$J3650+ROW()/10000000,"")</f>
        <v/>
      </c>
    </row>
    <row r="3651" customFormat="false" ht="15" hidden="false" customHeight="false" outlineLevel="0" collapsed="false">
      <c r="A3651" s="29" t="s">
        <v>55</v>
      </c>
      <c r="B3651" s="29" t="s">
        <v>6212</v>
      </c>
      <c r="C3651" s="29" t="s">
        <v>322</v>
      </c>
      <c r="D3651" s="29" t="s">
        <v>6702</v>
      </c>
      <c r="E3651" s="29" t="n">
        <v>377</v>
      </c>
      <c r="F3651" s="29" t="s">
        <v>189</v>
      </c>
      <c r="G3651" s="29" t="s">
        <v>6703</v>
      </c>
      <c r="H3651" s="30" t="n">
        <v>50.5</v>
      </c>
      <c r="I3651" s="31" t="n">
        <v>46261</v>
      </c>
      <c r="J3651" s="30" t="n">
        <v>50.5</v>
      </c>
      <c r="K3651" s="29" t="s">
        <v>120</v>
      </c>
      <c r="L3651" s="29" t="s">
        <v>938</v>
      </c>
      <c r="M3651" s="29"/>
      <c r="N3651" s="29" t="s">
        <v>122</v>
      </c>
      <c r="O3651" s="31" t="n">
        <v>46378</v>
      </c>
      <c r="P3651" s="29" t="s">
        <v>123</v>
      </c>
      <c r="Q3651" s="29" t="n">
        <f aca="false">IFERROR(VALUE(L3651),"")</f>
        <v>24</v>
      </c>
      <c r="R3651" s="29" t="n">
        <f aca="true">IF(O3651="","",O3651-TODAY())</f>
        <v>93</v>
      </c>
      <c r="S3651" s="29" t="str">
        <f aca="false">IF(C3651="&lt;&lt; vazio &gt;&gt;","VAZIA",IF(AND(O3651&lt;&gt;"",R3651&lt;0),"VENCIDO",IF(AND(O3651&lt;&gt;"",R3651&lt;=Parametros!$B$10),"PRÓX. VENCIMENTO",IF(F3651="Q","QUALIDADE",IF(F3651="S","BLOQUEADO",IF(F3651="R","RESTRITO/DEVOLUÇÃO",IF(OR(N3651="QUAR",N3651="QRES"),"QUARENTENA",IF(OR(B3651="DESCARTE",B3651="DEVOLUÇÃO"),"DESCARTE/DEVOLUÇÃO",IF(AND(D3651="",K3651&lt;&gt;""),"SEM LOTE",IF(AND(Q3651&lt;&gt;"",Q3651&gt;=Parametros!$B$11),"PARADO/SEM GIRO","OK"))))))))))</f>
        <v>RESTRITO/DEVOLUÇÃO</v>
      </c>
      <c r="T3651" s="29" t="str">
        <f aca="false">IF(AND($S3651="PARADO/SEM GIRO",$K3651="KG",OR(Painel!$B$5="(Todos)",A3651=Painel!$B$5)*OR(Painel!$E$5="(Todos)",P3651=Painel!$E$5)),$J3651+ROW()/10000000,"")</f>
        <v/>
      </c>
      <c r="U3651" s="29" t="str">
        <f aca="false">IF(AND($S3651="VENCIDO",$K3651="KG",OR(Painel!$B$5="(Todos)",A3651=Painel!$B$5)*OR(Painel!$E$5="(Todos)",P3651=Painel!$E$5)),$J3651+ROW()/10000000,"")</f>
        <v/>
      </c>
    </row>
    <row r="3652" customFormat="false" ht="15" hidden="false" customHeight="false" outlineLevel="0" collapsed="false">
      <c r="A3652" s="29" t="s">
        <v>55</v>
      </c>
      <c r="B3652" s="29" t="s">
        <v>6212</v>
      </c>
      <c r="C3652" s="29" t="s">
        <v>322</v>
      </c>
      <c r="D3652" s="29" t="s">
        <v>5347</v>
      </c>
      <c r="E3652" s="29" t="n">
        <v>377</v>
      </c>
      <c r="F3652" s="29" t="s">
        <v>189</v>
      </c>
      <c r="G3652" s="29" t="s">
        <v>6704</v>
      </c>
      <c r="H3652" s="30" t="n">
        <v>40.4</v>
      </c>
      <c r="I3652" s="31" t="n">
        <v>46261</v>
      </c>
      <c r="J3652" s="30" t="n">
        <v>40.4</v>
      </c>
      <c r="K3652" s="29" t="s">
        <v>120</v>
      </c>
      <c r="L3652" s="29" t="s">
        <v>938</v>
      </c>
      <c r="M3652" s="29"/>
      <c r="N3652" s="29" t="s">
        <v>122</v>
      </c>
      <c r="O3652" s="31" t="n">
        <v>46379</v>
      </c>
      <c r="P3652" s="29" t="s">
        <v>123</v>
      </c>
      <c r="Q3652" s="29" t="n">
        <f aca="false">IFERROR(VALUE(L3652),"")</f>
        <v>24</v>
      </c>
      <c r="R3652" s="29" t="n">
        <f aca="true">IF(O3652="","",O3652-TODAY())</f>
        <v>94</v>
      </c>
      <c r="S3652" s="29" t="str">
        <f aca="false">IF(C3652="&lt;&lt; vazio &gt;&gt;","VAZIA",IF(AND(O3652&lt;&gt;"",R3652&lt;0),"VENCIDO",IF(AND(O3652&lt;&gt;"",R3652&lt;=Parametros!$B$10),"PRÓX. VENCIMENTO",IF(F3652="Q","QUALIDADE",IF(F3652="S","BLOQUEADO",IF(F3652="R","RESTRITO/DEVOLUÇÃO",IF(OR(N3652="QUAR",N3652="QRES"),"QUARENTENA",IF(OR(B3652="DESCARTE",B3652="DEVOLUÇÃO"),"DESCARTE/DEVOLUÇÃO",IF(AND(D3652="",K3652&lt;&gt;""),"SEM LOTE",IF(AND(Q3652&lt;&gt;"",Q3652&gt;=Parametros!$B$11),"PARADO/SEM GIRO","OK"))))))))))</f>
        <v>RESTRITO/DEVOLUÇÃO</v>
      </c>
      <c r="T3652" s="29" t="str">
        <f aca="false">IF(AND($S3652="PARADO/SEM GIRO",$K3652="KG",OR(Painel!$B$5="(Todos)",A3652=Painel!$B$5)*OR(Painel!$E$5="(Todos)",P3652=Painel!$E$5)),$J3652+ROW()/10000000,"")</f>
        <v/>
      </c>
      <c r="U3652" s="29" t="str">
        <f aca="false">IF(AND($S3652="VENCIDO",$K3652="KG",OR(Painel!$B$5="(Todos)",A3652=Painel!$B$5)*OR(Painel!$E$5="(Todos)",P3652=Painel!$E$5)),$J3652+ROW()/10000000,"")</f>
        <v/>
      </c>
    </row>
    <row r="3653" customFormat="false" ht="15" hidden="false" customHeight="false" outlineLevel="0" collapsed="false">
      <c r="A3653" s="29" t="s">
        <v>55</v>
      </c>
      <c r="B3653" s="29" t="s">
        <v>6212</v>
      </c>
      <c r="C3653" s="29" t="s">
        <v>322</v>
      </c>
      <c r="D3653" s="29" t="s">
        <v>5351</v>
      </c>
      <c r="E3653" s="29" t="n">
        <v>377</v>
      </c>
      <c r="F3653" s="29" t="s">
        <v>189</v>
      </c>
      <c r="G3653" s="29" t="s">
        <v>6705</v>
      </c>
      <c r="H3653" s="30" t="n">
        <v>10.1</v>
      </c>
      <c r="I3653" s="31" t="n">
        <v>46261</v>
      </c>
      <c r="J3653" s="30" t="n">
        <v>10.1</v>
      </c>
      <c r="K3653" s="29" t="s">
        <v>120</v>
      </c>
      <c r="L3653" s="29" t="s">
        <v>938</v>
      </c>
      <c r="M3653" s="29"/>
      <c r="N3653" s="29" t="s">
        <v>122</v>
      </c>
      <c r="O3653" s="31" t="n">
        <v>46381</v>
      </c>
      <c r="P3653" s="29" t="s">
        <v>123</v>
      </c>
      <c r="Q3653" s="29" t="n">
        <f aca="false">IFERROR(VALUE(L3653),"")</f>
        <v>24</v>
      </c>
      <c r="R3653" s="29" t="n">
        <f aca="true">IF(O3653="","",O3653-TODAY())</f>
        <v>96</v>
      </c>
      <c r="S3653" s="29" t="str">
        <f aca="false">IF(C3653="&lt;&lt; vazio &gt;&gt;","VAZIA",IF(AND(O3653&lt;&gt;"",R3653&lt;0),"VENCIDO",IF(AND(O3653&lt;&gt;"",R3653&lt;=Parametros!$B$10),"PRÓX. VENCIMENTO",IF(F3653="Q","QUALIDADE",IF(F3653="S","BLOQUEADO",IF(F3653="R","RESTRITO/DEVOLUÇÃO",IF(OR(N3653="QUAR",N3653="QRES"),"QUARENTENA",IF(OR(B3653="DESCARTE",B3653="DEVOLUÇÃO"),"DESCARTE/DEVOLUÇÃO",IF(AND(D3653="",K3653&lt;&gt;""),"SEM LOTE",IF(AND(Q3653&lt;&gt;"",Q3653&gt;=Parametros!$B$11),"PARADO/SEM GIRO","OK"))))))))))</f>
        <v>RESTRITO/DEVOLUÇÃO</v>
      </c>
      <c r="T3653" s="29" t="str">
        <f aca="false">IF(AND($S3653="PARADO/SEM GIRO",$K3653="KG",OR(Painel!$B$5="(Todos)",A3653=Painel!$B$5)*OR(Painel!$E$5="(Todos)",P3653=Painel!$E$5)),$J3653+ROW()/10000000,"")</f>
        <v/>
      </c>
      <c r="U3653" s="29" t="str">
        <f aca="false">IF(AND($S3653="VENCIDO",$K3653="KG",OR(Painel!$B$5="(Todos)",A3653=Painel!$B$5)*OR(Painel!$E$5="(Todos)",P3653=Painel!$E$5)),$J3653+ROW()/10000000,"")</f>
        <v/>
      </c>
    </row>
    <row r="3654" customFormat="false" ht="15" hidden="false" customHeight="false" outlineLevel="0" collapsed="false">
      <c r="A3654" s="29" t="s">
        <v>55</v>
      </c>
      <c r="B3654" s="29" t="s">
        <v>6212</v>
      </c>
      <c r="C3654" s="29" t="s">
        <v>322</v>
      </c>
      <c r="D3654" s="29" t="s">
        <v>6706</v>
      </c>
      <c r="E3654" s="29" t="n">
        <v>377</v>
      </c>
      <c r="F3654" s="29" t="s">
        <v>189</v>
      </c>
      <c r="G3654" s="29" t="s">
        <v>6707</v>
      </c>
      <c r="H3654" s="30" t="n">
        <v>30.3</v>
      </c>
      <c r="I3654" s="31" t="n">
        <v>46280</v>
      </c>
      <c r="J3654" s="30" t="n">
        <v>30.3</v>
      </c>
      <c r="K3654" s="29" t="s">
        <v>120</v>
      </c>
      <c r="L3654" s="29" t="s">
        <v>144</v>
      </c>
      <c r="M3654" s="29"/>
      <c r="N3654" s="29" t="s">
        <v>122</v>
      </c>
      <c r="O3654" s="31" t="n">
        <v>46437</v>
      </c>
      <c r="P3654" s="29" t="s">
        <v>123</v>
      </c>
      <c r="Q3654" s="29" t="n">
        <f aca="false">IFERROR(VALUE(L3654),"")</f>
        <v>5</v>
      </c>
      <c r="R3654" s="29" t="n">
        <f aca="true">IF(O3654="","",O3654-TODAY())</f>
        <v>152</v>
      </c>
      <c r="S3654" s="29" t="str">
        <f aca="false">IF(C3654="&lt;&lt; vazio &gt;&gt;","VAZIA",IF(AND(O3654&lt;&gt;"",R3654&lt;0),"VENCIDO",IF(AND(O3654&lt;&gt;"",R3654&lt;=Parametros!$B$10),"PRÓX. VENCIMENTO",IF(F3654="Q","QUALIDADE",IF(F3654="S","BLOQUEADO",IF(F3654="R","RESTRITO/DEVOLUÇÃO",IF(OR(N3654="QUAR",N3654="QRES"),"QUARENTENA",IF(OR(B3654="DESCARTE",B3654="DEVOLUÇÃO"),"DESCARTE/DEVOLUÇÃO",IF(AND(D3654="",K3654&lt;&gt;""),"SEM LOTE",IF(AND(Q3654&lt;&gt;"",Q3654&gt;=Parametros!$B$11),"PARADO/SEM GIRO","OK"))))))))))</f>
        <v>RESTRITO/DEVOLUÇÃO</v>
      </c>
      <c r="T3654" s="29" t="str">
        <f aca="false">IF(AND($S3654="PARADO/SEM GIRO",$K3654="KG",OR(Painel!$B$5="(Todos)",A3654=Painel!$B$5)*OR(Painel!$E$5="(Todos)",P3654=Painel!$E$5)),$J3654+ROW()/10000000,"")</f>
        <v/>
      </c>
      <c r="U3654" s="29" t="str">
        <f aca="false">IF(AND($S3654="VENCIDO",$K3654="KG",OR(Painel!$B$5="(Todos)",A3654=Painel!$B$5)*OR(Painel!$E$5="(Todos)",P3654=Painel!$E$5)),$J3654+ROW()/10000000,"")</f>
        <v/>
      </c>
    </row>
    <row r="3655" customFormat="false" ht="15" hidden="false" customHeight="false" outlineLevel="0" collapsed="false">
      <c r="A3655" s="29" t="s">
        <v>55</v>
      </c>
      <c r="B3655" s="29" t="s">
        <v>6212</v>
      </c>
      <c r="C3655" s="29" t="s">
        <v>322</v>
      </c>
      <c r="D3655" s="29" t="s">
        <v>6708</v>
      </c>
      <c r="E3655" s="29" t="n">
        <v>377</v>
      </c>
      <c r="F3655" s="29" t="s">
        <v>189</v>
      </c>
      <c r="G3655" s="29" t="s">
        <v>6709</v>
      </c>
      <c r="H3655" s="30" t="n">
        <v>30.3</v>
      </c>
      <c r="I3655" s="31" t="n">
        <v>46261</v>
      </c>
      <c r="J3655" s="30" t="n">
        <v>30.3</v>
      </c>
      <c r="K3655" s="29" t="s">
        <v>120</v>
      </c>
      <c r="L3655" s="29" t="s">
        <v>938</v>
      </c>
      <c r="M3655" s="29"/>
      <c r="N3655" s="29" t="s">
        <v>122</v>
      </c>
      <c r="O3655" s="31" t="n">
        <v>46438</v>
      </c>
      <c r="P3655" s="29" t="s">
        <v>123</v>
      </c>
      <c r="Q3655" s="29" t="n">
        <f aca="false">IFERROR(VALUE(L3655),"")</f>
        <v>24</v>
      </c>
      <c r="R3655" s="29" t="n">
        <f aca="true">IF(O3655="","",O3655-TODAY())</f>
        <v>153</v>
      </c>
      <c r="S3655" s="29" t="str">
        <f aca="false">IF(C3655="&lt;&lt; vazio &gt;&gt;","VAZIA",IF(AND(O3655&lt;&gt;"",R3655&lt;0),"VENCIDO",IF(AND(O3655&lt;&gt;"",R3655&lt;=Parametros!$B$10),"PRÓX. VENCIMENTO",IF(F3655="Q","QUALIDADE",IF(F3655="S","BLOQUEADO",IF(F3655="R","RESTRITO/DEVOLUÇÃO",IF(OR(N3655="QUAR",N3655="QRES"),"QUARENTENA",IF(OR(B3655="DESCARTE",B3655="DEVOLUÇÃO"),"DESCARTE/DEVOLUÇÃO",IF(AND(D3655="",K3655&lt;&gt;""),"SEM LOTE",IF(AND(Q3655&lt;&gt;"",Q3655&gt;=Parametros!$B$11),"PARADO/SEM GIRO","OK"))))))))))</f>
        <v>RESTRITO/DEVOLUÇÃO</v>
      </c>
      <c r="T3655" s="29" t="str">
        <f aca="false">IF(AND($S3655="PARADO/SEM GIRO",$K3655="KG",OR(Painel!$B$5="(Todos)",A3655=Painel!$B$5)*OR(Painel!$E$5="(Todos)",P3655=Painel!$E$5)),$J3655+ROW()/10000000,"")</f>
        <v/>
      </c>
      <c r="U3655" s="29" t="str">
        <f aca="false">IF(AND($S3655="VENCIDO",$K3655="KG",OR(Painel!$B$5="(Todos)",A3655=Painel!$B$5)*OR(Painel!$E$5="(Todos)",P3655=Painel!$E$5)),$J3655+ROW()/10000000,"")</f>
        <v/>
      </c>
    </row>
    <row r="3656" customFormat="false" ht="15" hidden="false" customHeight="false" outlineLevel="0" collapsed="false">
      <c r="A3656" s="29" t="s">
        <v>55</v>
      </c>
      <c r="B3656" s="29" t="s">
        <v>6212</v>
      </c>
      <c r="C3656" s="29" t="s">
        <v>322</v>
      </c>
      <c r="D3656" s="29" t="s">
        <v>5353</v>
      </c>
      <c r="E3656" s="29" t="n">
        <v>377</v>
      </c>
      <c r="F3656" s="29" t="s">
        <v>189</v>
      </c>
      <c r="G3656" s="29" t="s">
        <v>6710</v>
      </c>
      <c r="H3656" s="30" t="n">
        <v>60.6</v>
      </c>
      <c r="I3656" s="31" t="n">
        <v>46261</v>
      </c>
      <c r="J3656" s="30" t="n">
        <v>60.6</v>
      </c>
      <c r="K3656" s="29" t="s">
        <v>120</v>
      </c>
      <c r="L3656" s="29" t="s">
        <v>938</v>
      </c>
      <c r="M3656" s="29"/>
      <c r="N3656" s="29" t="s">
        <v>122</v>
      </c>
      <c r="O3656" s="31" t="n">
        <v>46439</v>
      </c>
      <c r="P3656" s="29" t="s">
        <v>123</v>
      </c>
      <c r="Q3656" s="29" t="n">
        <f aca="false">IFERROR(VALUE(L3656),"")</f>
        <v>24</v>
      </c>
      <c r="R3656" s="29" t="n">
        <f aca="true">IF(O3656="","",O3656-TODAY())</f>
        <v>154</v>
      </c>
      <c r="S3656" s="29" t="str">
        <f aca="false">IF(C3656="&lt;&lt; vazio &gt;&gt;","VAZIA",IF(AND(O3656&lt;&gt;"",R3656&lt;0),"VENCIDO",IF(AND(O3656&lt;&gt;"",R3656&lt;=Parametros!$B$10),"PRÓX. VENCIMENTO",IF(F3656="Q","QUALIDADE",IF(F3656="S","BLOQUEADO",IF(F3656="R","RESTRITO/DEVOLUÇÃO",IF(OR(N3656="QUAR",N3656="QRES"),"QUARENTENA",IF(OR(B3656="DESCARTE",B3656="DEVOLUÇÃO"),"DESCARTE/DEVOLUÇÃO",IF(AND(D3656="",K3656&lt;&gt;""),"SEM LOTE",IF(AND(Q3656&lt;&gt;"",Q3656&gt;=Parametros!$B$11),"PARADO/SEM GIRO","OK"))))))))))</f>
        <v>RESTRITO/DEVOLUÇÃO</v>
      </c>
      <c r="T3656" s="29" t="str">
        <f aca="false">IF(AND($S3656="PARADO/SEM GIRO",$K3656="KG",OR(Painel!$B$5="(Todos)",A3656=Painel!$B$5)*OR(Painel!$E$5="(Todos)",P3656=Painel!$E$5)),$J3656+ROW()/10000000,"")</f>
        <v/>
      </c>
      <c r="U3656" s="29" t="str">
        <f aca="false">IF(AND($S3656="VENCIDO",$K3656="KG",OR(Painel!$B$5="(Todos)",A3656=Painel!$B$5)*OR(Painel!$E$5="(Todos)",P3656=Painel!$E$5)),$J3656+ROW()/10000000,"")</f>
        <v/>
      </c>
    </row>
    <row r="3657" customFormat="false" ht="15" hidden="false" customHeight="false" outlineLevel="0" collapsed="false">
      <c r="A3657" s="29" t="s">
        <v>55</v>
      </c>
      <c r="B3657" s="29" t="s">
        <v>6212</v>
      </c>
      <c r="C3657" s="29" t="s">
        <v>169</v>
      </c>
      <c r="D3657" s="29" t="s">
        <v>6711</v>
      </c>
      <c r="E3657" s="29" t="n">
        <v>377</v>
      </c>
      <c r="F3657" s="29" t="s">
        <v>189</v>
      </c>
      <c r="G3657" s="29" t="s">
        <v>6712</v>
      </c>
      <c r="H3657" s="30" t="n">
        <v>30.3</v>
      </c>
      <c r="I3657" s="31" t="n">
        <v>46261</v>
      </c>
      <c r="J3657" s="30" t="n">
        <v>30.3</v>
      </c>
      <c r="K3657" s="29" t="s">
        <v>120</v>
      </c>
      <c r="L3657" s="29" t="s">
        <v>938</v>
      </c>
      <c r="M3657" s="29"/>
      <c r="N3657" s="29" t="s">
        <v>122</v>
      </c>
      <c r="O3657" s="31" t="n">
        <v>46316</v>
      </c>
      <c r="P3657" s="29" t="s">
        <v>123</v>
      </c>
      <c r="Q3657" s="29" t="n">
        <f aca="false">IFERROR(VALUE(L3657),"")</f>
        <v>24</v>
      </c>
      <c r="R3657" s="29" t="n">
        <f aca="true">IF(O3657="","",O3657-TODAY())</f>
        <v>31</v>
      </c>
      <c r="S3657" s="29" t="str">
        <f aca="false">IF(C3657="&lt;&lt; vazio &gt;&gt;","VAZIA",IF(AND(O3657&lt;&gt;"",R3657&lt;0),"VENCIDO",IF(AND(O3657&lt;&gt;"",R3657&lt;=Parametros!$B$10),"PRÓX. VENCIMENTO",IF(F3657="Q","QUALIDADE",IF(F3657="S","BLOQUEADO",IF(F3657="R","RESTRITO/DEVOLUÇÃO",IF(OR(N3657="QUAR",N3657="QRES"),"QUARENTENA",IF(OR(B3657="DESCARTE",B3657="DEVOLUÇÃO"),"DESCARTE/DEVOLUÇÃO",IF(AND(D3657="",K3657&lt;&gt;""),"SEM LOTE",IF(AND(Q3657&lt;&gt;"",Q3657&gt;=Parametros!$B$11),"PARADO/SEM GIRO","OK"))))))))))</f>
        <v>PRÓX. VENCIMENTO</v>
      </c>
      <c r="T3657" s="29" t="str">
        <f aca="false">IF(AND($S3657="PARADO/SEM GIRO",$K3657="KG",OR(Painel!$B$5="(Todos)",A3657=Painel!$B$5)*OR(Painel!$E$5="(Todos)",P3657=Painel!$E$5)),$J3657+ROW()/10000000,"")</f>
        <v/>
      </c>
      <c r="U3657" s="29" t="str">
        <f aca="false">IF(AND($S3657="VENCIDO",$K3657="KG",OR(Painel!$B$5="(Todos)",A3657=Painel!$B$5)*OR(Painel!$E$5="(Todos)",P3657=Painel!$E$5)),$J3657+ROW()/10000000,"")</f>
        <v/>
      </c>
    </row>
    <row r="3658" customFormat="false" ht="15" hidden="false" customHeight="false" outlineLevel="0" collapsed="false">
      <c r="A3658" s="29" t="s">
        <v>55</v>
      </c>
      <c r="B3658" s="29" t="s">
        <v>6212</v>
      </c>
      <c r="C3658" s="29" t="s">
        <v>169</v>
      </c>
      <c r="D3658" s="29" t="s">
        <v>5355</v>
      </c>
      <c r="E3658" s="29" t="n">
        <v>377</v>
      </c>
      <c r="F3658" s="29" t="s">
        <v>189</v>
      </c>
      <c r="G3658" s="29" t="s">
        <v>6713</v>
      </c>
      <c r="H3658" s="30" t="n">
        <v>20.2</v>
      </c>
      <c r="I3658" s="31" t="n">
        <v>46261</v>
      </c>
      <c r="J3658" s="30" t="n">
        <v>20.2</v>
      </c>
      <c r="K3658" s="29" t="s">
        <v>120</v>
      </c>
      <c r="L3658" s="29" t="s">
        <v>938</v>
      </c>
      <c r="M3658" s="29"/>
      <c r="N3658" s="29" t="s">
        <v>122</v>
      </c>
      <c r="O3658" s="31" t="n">
        <v>46375</v>
      </c>
      <c r="P3658" s="29" t="s">
        <v>123</v>
      </c>
      <c r="Q3658" s="29" t="n">
        <f aca="false">IFERROR(VALUE(L3658),"")</f>
        <v>24</v>
      </c>
      <c r="R3658" s="29" t="n">
        <f aca="true">IF(O3658="","",O3658-TODAY())</f>
        <v>90</v>
      </c>
      <c r="S3658" s="29" t="str">
        <f aca="false">IF(C3658="&lt;&lt; vazio &gt;&gt;","VAZIA",IF(AND(O3658&lt;&gt;"",R3658&lt;0),"VENCIDO",IF(AND(O3658&lt;&gt;"",R3658&lt;=Parametros!$B$10),"PRÓX. VENCIMENTO",IF(F3658="Q","QUALIDADE",IF(F3658="S","BLOQUEADO",IF(F3658="R","RESTRITO/DEVOLUÇÃO",IF(OR(N3658="QUAR",N3658="QRES"),"QUARENTENA",IF(OR(B3658="DESCARTE",B3658="DEVOLUÇÃO"),"DESCARTE/DEVOLUÇÃO",IF(AND(D3658="",K3658&lt;&gt;""),"SEM LOTE",IF(AND(Q3658&lt;&gt;"",Q3658&gt;=Parametros!$B$11),"PARADO/SEM GIRO","OK"))))))))))</f>
        <v>RESTRITO/DEVOLUÇÃO</v>
      </c>
      <c r="T3658" s="29" t="str">
        <f aca="false">IF(AND($S3658="PARADO/SEM GIRO",$K3658="KG",OR(Painel!$B$5="(Todos)",A3658=Painel!$B$5)*OR(Painel!$E$5="(Todos)",P3658=Painel!$E$5)),$J3658+ROW()/10000000,"")</f>
        <v/>
      </c>
      <c r="U3658" s="29" t="str">
        <f aca="false">IF(AND($S3658="VENCIDO",$K3658="KG",OR(Painel!$B$5="(Todos)",A3658=Painel!$B$5)*OR(Painel!$E$5="(Todos)",P3658=Painel!$E$5)),$J3658+ROW()/10000000,"")</f>
        <v/>
      </c>
    </row>
    <row r="3659" customFormat="false" ht="15" hidden="false" customHeight="false" outlineLevel="0" collapsed="false">
      <c r="A3659" s="29" t="s">
        <v>55</v>
      </c>
      <c r="B3659" s="29" t="s">
        <v>6212</v>
      </c>
      <c r="C3659" s="29" t="s">
        <v>169</v>
      </c>
      <c r="D3659" s="29" t="s">
        <v>6714</v>
      </c>
      <c r="E3659" s="29" t="n">
        <v>377</v>
      </c>
      <c r="F3659" s="29" t="s">
        <v>137</v>
      </c>
      <c r="G3659" s="29" t="s">
        <v>6715</v>
      </c>
      <c r="H3659" s="30" t="n">
        <v>234.32</v>
      </c>
      <c r="I3659" s="31" t="n">
        <v>46241</v>
      </c>
      <c r="J3659" s="30" t="n">
        <v>234.32</v>
      </c>
      <c r="K3659" s="29" t="s">
        <v>120</v>
      </c>
      <c r="L3659" s="29" t="s">
        <v>4450</v>
      </c>
      <c r="M3659" s="29"/>
      <c r="N3659" s="29" t="s">
        <v>122</v>
      </c>
      <c r="O3659" s="31" t="n">
        <v>46376</v>
      </c>
      <c r="P3659" s="29" t="s">
        <v>123</v>
      </c>
      <c r="Q3659" s="29" t="n">
        <f aca="false">IFERROR(VALUE(L3659),"")</f>
        <v>44</v>
      </c>
      <c r="R3659" s="29" t="n">
        <f aca="true">IF(O3659="","",O3659-TODAY())</f>
        <v>91</v>
      </c>
      <c r="S3659" s="29" t="str">
        <f aca="false">IF(C3659="&lt;&lt; vazio &gt;&gt;","VAZIA",IF(AND(O3659&lt;&gt;"",R3659&lt;0),"VENCIDO",IF(AND(O3659&lt;&gt;"",R3659&lt;=Parametros!$B$10),"PRÓX. VENCIMENTO",IF(F3659="Q","QUALIDADE",IF(F3659="S","BLOQUEADO",IF(F3659="R","RESTRITO/DEVOLUÇÃO",IF(OR(N3659="QUAR",N3659="QRES"),"QUARENTENA",IF(OR(B3659="DESCARTE",B3659="DEVOLUÇÃO"),"DESCARTE/DEVOLUÇÃO",IF(AND(D3659="",K3659&lt;&gt;""),"SEM LOTE",IF(AND(Q3659&lt;&gt;"",Q3659&gt;=Parametros!$B$11),"PARADO/SEM GIRO","OK"))))))))))</f>
        <v>BLOQUEADO</v>
      </c>
      <c r="T3659" s="29" t="str">
        <f aca="false">IF(AND($S3659="PARADO/SEM GIRO",$K3659="KG",OR(Painel!$B$5="(Todos)",A3659=Painel!$B$5)*OR(Painel!$E$5="(Todos)",P3659=Painel!$E$5)),$J3659+ROW()/10000000,"")</f>
        <v/>
      </c>
      <c r="U3659" s="29" t="str">
        <f aca="false">IF(AND($S3659="VENCIDO",$K3659="KG",OR(Painel!$B$5="(Todos)",A3659=Painel!$B$5)*OR(Painel!$E$5="(Todos)",P3659=Painel!$E$5)),$J3659+ROW()/10000000,"")</f>
        <v/>
      </c>
    </row>
    <row r="3660" customFormat="false" ht="15" hidden="false" customHeight="false" outlineLevel="0" collapsed="false">
      <c r="A3660" s="29" t="s">
        <v>55</v>
      </c>
      <c r="B3660" s="29" t="s">
        <v>6212</v>
      </c>
      <c r="C3660" s="29" t="s">
        <v>169</v>
      </c>
      <c r="D3660" s="29" t="s">
        <v>5357</v>
      </c>
      <c r="E3660" s="29" t="n">
        <v>377</v>
      </c>
      <c r="F3660" s="29" t="s">
        <v>189</v>
      </c>
      <c r="G3660" s="29" t="s">
        <v>6716</v>
      </c>
      <c r="H3660" s="30" t="n">
        <v>20.2</v>
      </c>
      <c r="I3660" s="31" t="n">
        <v>46261</v>
      </c>
      <c r="J3660" s="30" t="n">
        <v>20.2</v>
      </c>
      <c r="K3660" s="29" t="s">
        <v>120</v>
      </c>
      <c r="L3660" s="29" t="s">
        <v>938</v>
      </c>
      <c r="M3660" s="29"/>
      <c r="N3660" s="29" t="s">
        <v>122</v>
      </c>
      <c r="O3660" s="31" t="n">
        <v>46377</v>
      </c>
      <c r="P3660" s="29" t="s">
        <v>123</v>
      </c>
      <c r="Q3660" s="29" t="n">
        <f aca="false">IFERROR(VALUE(L3660),"")</f>
        <v>24</v>
      </c>
      <c r="R3660" s="29" t="n">
        <f aca="true">IF(O3660="","",O3660-TODAY())</f>
        <v>92</v>
      </c>
      <c r="S3660" s="29" t="str">
        <f aca="false">IF(C3660="&lt;&lt; vazio &gt;&gt;","VAZIA",IF(AND(O3660&lt;&gt;"",R3660&lt;0),"VENCIDO",IF(AND(O3660&lt;&gt;"",R3660&lt;=Parametros!$B$10),"PRÓX. VENCIMENTO",IF(F3660="Q","QUALIDADE",IF(F3660="S","BLOQUEADO",IF(F3660="R","RESTRITO/DEVOLUÇÃO",IF(OR(N3660="QUAR",N3660="QRES"),"QUARENTENA",IF(OR(B3660="DESCARTE",B3660="DEVOLUÇÃO"),"DESCARTE/DEVOLUÇÃO",IF(AND(D3660="",K3660&lt;&gt;""),"SEM LOTE",IF(AND(Q3660&lt;&gt;"",Q3660&gt;=Parametros!$B$11),"PARADO/SEM GIRO","OK"))))))))))</f>
        <v>RESTRITO/DEVOLUÇÃO</v>
      </c>
      <c r="T3660" s="29" t="str">
        <f aca="false">IF(AND($S3660="PARADO/SEM GIRO",$K3660="KG",OR(Painel!$B$5="(Todos)",A3660=Painel!$B$5)*OR(Painel!$E$5="(Todos)",P3660=Painel!$E$5)),$J3660+ROW()/10000000,"")</f>
        <v/>
      </c>
      <c r="U3660" s="29" t="str">
        <f aca="false">IF(AND($S3660="VENCIDO",$K3660="KG",OR(Painel!$B$5="(Todos)",A3660=Painel!$B$5)*OR(Painel!$E$5="(Todos)",P3660=Painel!$E$5)),$J3660+ROW()/10000000,"")</f>
        <v/>
      </c>
    </row>
    <row r="3661" customFormat="false" ht="15" hidden="false" customHeight="false" outlineLevel="0" collapsed="false">
      <c r="A3661" s="29" t="s">
        <v>55</v>
      </c>
      <c r="B3661" s="29" t="s">
        <v>6212</v>
      </c>
      <c r="C3661" s="29" t="s">
        <v>169</v>
      </c>
      <c r="D3661" s="29" t="s">
        <v>5357</v>
      </c>
      <c r="E3661" s="29" t="n">
        <v>377</v>
      </c>
      <c r="F3661" s="29" t="s">
        <v>137</v>
      </c>
      <c r="G3661" s="29" t="s">
        <v>6717</v>
      </c>
      <c r="H3661" s="30" t="n">
        <v>303</v>
      </c>
      <c r="I3661" s="31" t="n">
        <v>46241</v>
      </c>
      <c r="J3661" s="30" t="n">
        <v>303</v>
      </c>
      <c r="K3661" s="29" t="s">
        <v>120</v>
      </c>
      <c r="L3661" s="29" t="s">
        <v>4450</v>
      </c>
      <c r="M3661" s="29"/>
      <c r="N3661" s="29" t="s">
        <v>122</v>
      </c>
      <c r="O3661" s="31" t="n">
        <v>46377</v>
      </c>
      <c r="P3661" s="29" t="s">
        <v>123</v>
      </c>
      <c r="Q3661" s="29" t="n">
        <f aca="false">IFERROR(VALUE(L3661),"")</f>
        <v>44</v>
      </c>
      <c r="R3661" s="29" t="n">
        <f aca="true">IF(O3661="","",O3661-TODAY())</f>
        <v>92</v>
      </c>
      <c r="S3661" s="29" t="str">
        <f aca="false">IF(C3661="&lt;&lt; vazio &gt;&gt;","VAZIA",IF(AND(O3661&lt;&gt;"",R3661&lt;0),"VENCIDO",IF(AND(O3661&lt;&gt;"",R3661&lt;=Parametros!$B$10),"PRÓX. VENCIMENTO",IF(F3661="Q","QUALIDADE",IF(F3661="S","BLOQUEADO",IF(F3661="R","RESTRITO/DEVOLUÇÃO",IF(OR(N3661="QUAR",N3661="QRES"),"QUARENTENA",IF(OR(B3661="DESCARTE",B3661="DEVOLUÇÃO"),"DESCARTE/DEVOLUÇÃO",IF(AND(D3661="",K3661&lt;&gt;""),"SEM LOTE",IF(AND(Q3661&lt;&gt;"",Q3661&gt;=Parametros!$B$11),"PARADO/SEM GIRO","OK"))))))))))</f>
        <v>BLOQUEADO</v>
      </c>
      <c r="T3661" s="29" t="str">
        <f aca="false">IF(AND($S3661="PARADO/SEM GIRO",$K3661="KG",OR(Painel!$B$5="(Todos)",A3661=Painel!$B$5)*OR(Painel!$E$5="(Todos)",P3661=Painel!$E$5)),$J3661+ROW()/10000000,"")</f>
        <v/>
      </c>
      <c r="U3661" s="29" t="str">
        <f aca="false">IF(AND($S3661="VENCIDO",$K3661="KG",OR(Painel!$B$5="(Todos)",A3661=Painel!$B$5)*OR(Painel!$E$5="(Todos)",P3661=Painel!$E$5)),$J3661+ROW()/10000000,"")</f>
        <v/>
      </c>
    </row>
    <row r="3662" customFormat="false" ht="15" hidden="false" customHeight="false" outlineLevel="0" collapsed="false">
      <c r="A3662" s="29" t="s">
        <v>55</v>
      </c>
      <c r="B3662" s="29" t="s">
        <v>6212</v>
      </c>
      <c r="C3662" s="29" t="s">
        <v>169</v>
      </c>
      <c r="D3662" s="29" t="s">
        <v>5361</v>
      </c>
      <c r="E3662" s="29" t="n">
        <v>377</v>
      </c>
      <c r="F3662" s="29" t="s">
        <v>189</v>
      </c>
      <c r="G3662" s="29" t="s">
        <v>6718</v>
      </c>
      <c r="H3662" s="30" t="n">
        <v>151.5</v>
      </c>
      <c r="I3662" s="31" t="n">
        <v>46261</v>
      </c>
      <c r="J3662" s="30" t="n">
        <v>151.5</v>
      </c>
      <c r="K3662" s="29" t="s">
        <v>120</v>
      </c>
      <c r="L3662" s="29" t="s">
        <v>938</v>
      </c>
      <c r="M3662" s="29"/>
      <c r="N3662" s="29" t="s">
        <v>122</v>
      </c>
      <c r="O3662" s="31" t="n">
        <v>46436</v>
      </c>
      <c r="P3662" s="29" t="s">
        <v>123</v>
      </c>
      <c r="Q3662" s="29" t="n">
        <f aca="false">IFERROR(VALUE(L3662),"")</f>
        <v>24</v>
      </c>
      <c r="R3662" s="29" t="n">
        <f aca="true">IF(O3662="","",O3662-TODAY())</f>
        <v>151</v>
      </c>
      <c r="S3662" s="29" t="str">
        <f aca="false">IF(C3662="&lt;&lt; vazio &gt;&gt;","VAZIA",IF(AND(O3662&lt;&gt;"",R3662&lt;0),"VENCIDO",IF(AND(O3662&lt;&gt;"",R3662&lt;=Parametros!$B$10),"PRÓX. VENCIMENTO",IF(F3662="Q","QUALIDADE",IF(F3662="S","BLOQUEADO",IF(F3662="R","RESTRITO/DEVOLUÇÃO",IF(OR(N3662="QUAR",N3662="QRES"),"QUARENTENA",IF(OR(B3662="DESCARTE",B3662="DEVOLUÇÃO"),"DESCARTE/DEVOLUÇÃO",IF(AND(D3662="",K3662&lt;&gt;""),"SEM LOTE",IF(AND(Q3662&lt;&gt;"",Q3662&gt;=Parametros!$B$11),"PARADO/SEM GIRO","OK"))))))))))</f>
        <v>RESTRITO/DEVOLUÇÃO</v>
      </c>
      <c r="T3662" s="29" t="str">
        <f aca="false">IF(AND($S3662="PARADO/SEM GIRO",$K3662="KG",OR(Painel!$B$5="(Todos)",A3662=Painel!$B$5)*OR(Painel!$E$5="(Todos)",P3662=Painel!$E$5)),$J3662+ROW()/10000000,"")</f>
        <v/>
      </c>
      <c r="U3662" s="29" t="str">
        <f aca="false">IF(AND($S3662="VENCIDO",$K3662="KG",OR(Painel!$B$5="(Todos)",A3662=Painel!$B$5)*OR(Painel!$E$5="(Todos)",P3662=Painel!$E$5)),$J3662+ROW()/10000000,"")</f>
        <v/>
      </c>
    </row>
    <row r="3663" customFormat="false" ht="15" hidden="false" customHeight="false" outlineLevel="0" collapsed="false">
      <c r="A3663" s="29" t="s">
        <v>55</v>
      </c>
      <c r="B3663" s="29" t="s">
        <v>6212</v>
      </c>
      <c r="C3663" s="29" t="s">
        <v>169</v>
      </c>
      <c r="D3663" s="29" t="s">
        <v>5361</v>
      </c>
      <c r="E3663" s="29" t="n">
        <v>377</v>
      </c>
      <c r="F3663" s="29" t="s">
        <v>137</v>
      </c>
      <c r="G3663" s="29" t="s">
        <v>6719</v>
      </c>
      <c r="H3663" s="30" t="n">
        <v>10.1</v>
      </c>
      <c r="I3663" s="31" t="n">
        <v>46271</v>
      </c>
      <c r="J3663" s="30" t="n">
        <v>10.1</v>
      </c>
      <c r="K3663" s="29" t="s">
        <v>120</v>
      </c>
      <c r="L3663" s="29" t="s">
        <v>221</v>
      </c>
      <c r="M3663" s="29"/>
      <c r="N3663" s="29" t="s">
        <v>122</v>
      </c>
      <c r="O3663" s="31" t="n">
        <v>46436</v>
      </c>
      <c r="P3663" s="29" t="s">
        <v>123</v>
      </c>
      <c r="Q3663" s="29" t="n">
        <f aca="false">IFERROR(VALUE(L3663),"")</f>
        <v>14</v>
      </c>
      <c r="R3663" s="29" t="n">
        <f aca="true">IF(O3663="","",O3663-TODAY())</f>
        <v>151</v>
      </c>
      <c r="S3663" s="29" t="str">
        <f aca="false">IF(C3663="&lt;&lt; vazio &gt;&gt;","VAZIA",IF(AND(O3663&lt;&gt;"",R3663&lt;0),"VENCIDO",IF(AND(O3663&lt;&gt;"",R3663&lt;=Parametros!$B$10),"PRÓX. VENCIMENTO",IF(F3663="Q","QUALIDADE",IF(F3663="S","BLOQUEADO",IF(F3663="R","RESTRITO/DEVOLUÇÃO",IF(OR(N3663="QUAR",N3663="QRES"),"QUARENTENA",IF(OR(B3663="DESCARTE",B3663="DEVOLUÇÃO"),"DESCARTE/DEVOLUÇÃO",IF(AND(D3663="",K3663&lt;&gt;""),"SEM LOTE",IF(AND(Q3663&lt;&gt;"",Q3663&gt;=Parametros!$B$11),"PARADO/SEM GIRO","OK"))))))))))</f>
        <v>BLOQUEADO</v>
      </c>
      <c r="T3663" s="29" t="str">
        <f aca="false">IF(AND($S3663="PARADO/SEM GIRO",$K3663="KG",OR(Painel!$B$5="(Todos)",A3663=Painel!$B$5)*OR(Painel!$E$5="(Todos)",P3663=Painel!$E$5)),$J3663+ROW()/10000000,"")</f>
        <v/>
      </c>
      <c r="U3663" s="29" t="str">
        <f aca="false">IF(AND($S3663="VENCIDO",$K3663="KG",OR(Painel!$B$5="(Todos)",A3663=Painel!$B$5)*OR(Painel!$E$5="(Todos)",P3663=Painel!$E$5)),$J3663+ROW()/10000000,"")</f>
        <v/>
      </c>
    </row>
    <row r="3664" customFormat="false" ht="15" hidden="false" customHeight="false" outlineLevel="0" collapsed="false">
      <c r="A3664" s="29" t="s">
        <v>55</v>
      </c>
      <c r="B3664" s="29" t="s">
        <v>6212</v>
      </c>
      <c r="C3664" s="29" t="s">
        <v>169</v>
      </c>
      <c r="D3664" s="29" t="s">
        <v>170</v>
      </c>
      <c r="E3664" s="29" t="n">
        <v>377</v>
      </c>
      <c r="F3664" s="29" t="s">
        <v>189</v>
      </c>
      <c r="G3664" s="29" t="s">
        <v>6720</v>
      </c>
      <c r="H3664" s="30" t="n">
        <v>10.1</v>
      </c>
      <c r="I3664" s="31" t="n">
        <v>46261</v>
      </c>
      <c r="J3664" s="30" t="n">
        <v>10.1</v>
      </c>
      <c r="K3664" s="29" t="s">
        <v>120</v>
      </c>
      <c r="L3664" s="29" t="s">
        <v>938</v>
      </c>
      <c r="M3664" s="29"/>
      <c r="N3664" s="29" t="s">
        <v>122</v>
      </c>
      <c r="O3664" s="31" t="n">
        <v>46437</v>
      </c>
      <c r="P3664" s="29" t="s">
        <v>123</v>
      </c>
      <c r="Q3664" s="29" t="n">
        <f aca="false">IFERROR(VALUE(L3664),"")</f>
        <v>24</v>
      </c>
      <c r="R3664" s="29" t="n">
        <f aca="true">IF(O3664="","",O3664-TODAY())</f>
        <v>152</v>
      </c>
      <c r="S3664" s="29" t="str">
        <f aca="false">IF(C3664="&lt;&lt; vazio &gt;&gt;","VAZIA",IF(AND(O3664&lt;&gt;"",R3664&lt;0),"VENCIDO",IF(AND(O3664&lt;&gt;"",R3664&lt;=Parametros!$B$10),"PRÓX. VENCIMENTO",IF(F3664="Q","QUALIDADE",IF(F3664="S","BLOQUEADO",IF(F3664="R","RESTRITO/DEVOLUÇÃO",IF(OR(N3664="QUAR",N3664="QRES"),"QUARENTENA",IF(OR(B3664="DESCARTE",B3664="DEVOLUÇÃO"),"DESCARTE/DEVOLUÇÃO",IF(AND(D3664="",K3664&lt;&gt;""),"SEM LOTE",IF(AND(Q3664&lt;&gt;"",Q3664&gt;=Parametros!$B$11),"PARADO/SEM GIRO","OK"))))))))))</f>
        <v>RESTRITO/DEVOLUÇÃO</v>
      </c>
      <c r="T3664" s="29" t="str">
        <f aca="false">IF(AND($S3664="PARADO/SEM GIRO",$K3664="KG",OR(Painel!$B$5="(Todos)",A3664=Painel!$B$5)*OR(Painel!$E$5="(Todos)",P3664=Painel!$E$5)),$J3664+ROW()/10000000,"")</f>
        <v/>
      </c>
      <c r="U3664" s="29" t="str">
        <f aca="false">IF(AND($S3664="VENCIDO",$K3664="KG",OR(Painel!$B$5="(Todos)",A3664=Painel!$B$5)*OR(Painel!$E$5="(Todos)",P3664=Painel!$E$5)),$J3664+ROW()/10000000,"")</f>
        <v/>
      </c>
    </row>
    <row r="3665" customFormat="false" ht="15" hidden="false" customHeight="false" outlineLevel="0" collapsed="false">
      <c r="A3665" s="29" t="s">
        <v>55</v>
      </c>
      <c r="B3665" s="29" t="s">
        <v>6212</v>
      </c>
      <c r="C3665" s="29" t="s">
        <v>1274</v>
      </c>
      <c r="D3665" s="29" t="s">
        <v>6721</v>
      </c>
      <c r="E3665" s="29" t="n">
        <v>377</v>
      </c>
      <c r="F3665" s="29" t="s">
        <v>137</v>
      </c>
      <c r="G3665" s="29" t="s">
        <v>6722</v>
      </c>
      <c r="H3665" s="30" t="n">
        <v>1000</v>
      </c>
      <c r="I3665" s="31" t="n">
        <v>46241</v>
      </c>
      <c r="J3665" s="30" t="n">
        <v>1000</v>
      </c>
      <c r="K3665" s="29" t="s">
        <v>120</v>
      </c>
      <c r="L3665" s="29" t="s">
        <v>4450</v>
      </c>
      <c r="M3665" s="29"/>
      <c r="N3665" s="29" t="s">
        <v>122</v>
      </c>
      <c r="O3665" s="31" t="n">
        <v>46498</v>
      </c>
      <c r="P3665" s="29" t="s">
        <v>123</v>
      </c>
      <c r="Q3665" s="29" t="n">
        <f aca="false">IFERROR(VALUE(L3665),"")</f>
        <v>44</v>
      </c>
      <c r="R3665" s="29" t="n">
        <f aca="true">IF(O3665="","",O3665-TODAY())</f>
        <v>213</v>
      </c>
      <c r="S3665" s="29" t="str">
        <f aca="false">IF(C3665="&lt;&lt; vazio &gt;&gt;","VAZIA",IF(AND(O3665&lt;&gt;"",R3665&lt;0),"VENCIDO",IF(AND(O3665&lt;&gt;"",R3665&lt;=Parametros!$B$10),"PRÓX. VENCIMENTO",IF(F3665="Q","QUALIDADE",IF(F3665="S","BLOQUEADO",IF(F3665="R","RESTRITO/DEVOLUÇÃO",IF(OR(N3665="QUAR",N3665="QRES"),"QUARENTENA",IF(OR(B3665="DESCARTE",B3665="DEVOLUÇÃO"),"DESCARTE/DEVOLUÇÃO",IF(AND(D3665="",K3665&lt;&gt;""),"SEM LOTE",IF(AND(Q3665&lt;&gt;"",Q3665&gt;=Parametros!$B$11),"PARADO/SEM GIRO","OK"))))))))))</f>
        <v>BLOQUEADO</v>
      </c>
      <c r="T3665" s="29" t="str">
        <f aca="false">IF(AND($S3665="PARADO/SEM GIRO",$K3665="KG",OR(Painel!$B$5="(Todos)",A3665=Painel!$B$5)*OR(Painel!$E$5="(Todos)",P3665=Painel!$E$5)),$J3665+ROW()/10000000,"")</f>
        <v/>
      </c>
      <c r="U3665" s="29" t="str">
        <f aca="false">IF(AND($S3665="VENCIDO",$K3665="KG",OR(Painel!$B$5="(Todos)",A3665=Painel!$B$5)*OR(Painel!$E$5="(Todos)",P3665=Painel!$E$5)),$J3665+ROW()/10000000,"")</f>
        <v/>
      </c>
    </row>
    <row r="3666" customFormat="false" ht="15" hidden="false" customHeight="false" outlineLevel="0" collapsed="false">
      <c r="A3666" s="29" t="s">
        <v>55</v>
      </c>
      <c r="B3666" s="29" t="s">
        <v>6212</v>
      </c>
      <c r="C3666" s="29" t="s">
        <v>255</v>
      </c>
      <c r="D3666" s="29" t="s">
        <v>6723</v>
      </c>
      <c r="E3666" s="29" t="n">
        <v>377</v>
      </c>
      <c r="F3666" s="29" t="s">
        <v>189</v>
      </c>
      <c r="G3666" s="29" t="s">
        <v>6724</v>
      </c>
      <c r="H3666" s="30" t="n">
        <v>12.12</v>
      </c>
      <c r="I3666" s="31" t="n">
        <v>46261</v>
      </c>
      <c r="J3666" s="30" t="n">
        <v>12.12</v>
      </c>
      <c r="K3666" s="29" t="s">
        <v>120</v>
      </c>
      <c r="L3666" s="29" t="s">
        <v>938</v>
      </c>
      <c r="M3666" s="29"/>
      <c r="N3666" s="29" t="s">
        <v>122</v>
      </c>
      <c r="O3666" s="31" t="n">
        <v>46362</v>
      </c>
      <c r="P3666" s="29" t="s">
        <v>123</v>
      </c>
      <c r="Q3666" s="29" t="n">
        <f aca="false">IFERROR(VALUE(L3666),"")</f>
        <v>24</v>
      </c>
      <c r="R3666" s="29" t="n">
        <f aca="true">IF(O3666="","",O3666-TODAY())</f>
        <v>77</v>
      </c>
      <c r="S3666" s="29" t="str">
        <f aca="false">IF(C3666="&lt;&lt; vazio &gt;&gt;","VAZIA",IF(AND(O3666&lt;&gt;"",R3666&lt;0),"VENCIDO",IF(AND(O3666&lt;&gt;"",R3666&lt;=Parametros!$B$10),"PRÓX. VENCIMENTO",IF(F3666="Q","QUALIDADE",IF(F3666="S","BLOQUEADO",IF(F3666="R","RESTRITO/DEVOLUÇÃO",IF(OR(N3666="QUAR",N3666="QRES"),"QUARENTENA",IF(OR(B3666="DESCARTE",B3666="DEVOLUÇÃO"),"DESCARTE/DEVOLUÇÃO",IF(AND(D3666="",K3666&lt;&gt;""),"SEM LOTE",IF(AND(Q3666&lt;&gt;"",Q3666&gt;=Parametros!$B$11),"PARADO/SEM GIRO","OK"))))))))))</f>
        <v>RESTRITO/DEVOLUÇÃO</v>
      </c>
      <c r="T3666" s="29" t="str">
        <f aca="false">IF(AND($S3666="PARADO/SEM GIRO",$K3666="KG",OR(Painel!$B$5="(Todos)",A3666=Painel!$B$5)*OR(Painel!$E$5="(Todos)",P3666=Painel!$E$5)),$J3666+ROW()/10000000,"")</f>
        <v/>
      </c>
      <c r="U3666" s="29" t="str">
        <f aca="false">IF(AND($S3666="VENCIDO",$K3666="KG",OR(Painel!$B$5="(Todos)",A3666=Painel!$B$5)*OR(Painel!$E$5="(Todos)",P3666=Painel!$E$5)),$J3666+ROW()/10000000,"")</f>
        <v/>
      </c>
    </row>
    <row r="3667" customFormat="false" ht="15" hidden="false" customHeight="false" outlineLevel="0" collapsed="false">
      <c r="A3667" s="29" t="s">
        <v>55</v>
      </c>
      <c r="B3667" s="29" t="s">
        <v>6212</v>
      </c>
      <c r="C3667" s="29" t="s">
        <v>255</v>
      </c>
      <c r="D3667" s="29" t="s">
        <v>6725</v>
      </c>
      <c r="E3667" s="29" t="n">
        <v>377</v>
      </c>
      <c r="F3667" s="29" t="s">
        <v>189</v>
      </c>
      <c r="G3667" s="29" t="s">
        <v>6726</v>
      </c>
      <c r="H3667" s="30" t="n">
        <v>133.32</v>
      </c>
      <c r="I3667" s="31" t="n">
        <v>46261</v>
      </c>
      <c r="J3667" s="30" t="n">
        <v>133.32</v>
      </c>
      <c r="K3667" s="29" t="s">
        <v>120</v>
      </c>
      <c r="L3667" s="29" t="s">
        <v>938</v>
      </c>
      <c r="M3667" s="29"/>
      <c r="N3667" s="29" t="s">
        <v>122</v>
      </c>
      <c r="O3667" s="31" t="n">
        <v>46467</v>
      </c>
      <c r="P3667" s="29" t="s">
        <v>123</v>
      </c>
      <c r="Q3667" s="29" t="n">
        <f aca="false">IFERROR(VALUE(L3667),"")</f>
        <v>24</v>
      </c>
      <c r="R3667" s="29" t="n">
        <f aca="true">IF(O3667="","",O3667-TODAY())</f>
        <v>182</v>
      </c>
      <c r="S3667" s="29" t="str">
        <f aca="false">IF(C3667="&lt;&lt; vazio &gt;&gt;","VAZIA",IF(AND(O3667&lt;&gt;"",R3667&lt;0),"VENCIDO",IF(AND(O3667&lt;&gt;"",R3667&lt;=Parametros!$B$10),"PRÓX. VENCIMENTO",IF(F3667="Q","QUALIDADE",IF(F3667="S","BLOQUEADO",IF(F3667="R","RESTRITO/DEVOLUÇÃO",IF(OR(N3667="QUAR",N3667="QRES"),"QUARENTENA",IF(OR(B3667="DESCARTE",B3667="DEVOLUÇÃO"),"DESCARTE/DEVOLUÇÃO",IF(AND(D3667="",K3667&lt;&gt;""),"SEM LOTE",IF(AND(Q3667&lt;&gt;"",Q3667&gt;=Parametros!$B$11),"PARADO/SEM GIRO","OK"))))))))))</f>
        <v>RESTRITO/DEVOLUÇÃO</v>
      </c>
      <c r="T3667" s="29" t="str">
        <f aca="false">IF(AND($S3667="PARADO/SEM GIRO",$K3667="KG",OR(Painel!$B$5="(Todos)",A3667=Painel!$B$5)*OR(Painel!$E$5="(Todos)",P3667=Painel!$E$5)),$J3667+ROW()/10000000,"")</f>
        <v/>
      </c>
      <c r="U3667" s="29" t="str">
        <f aca="false">IF(AND($S3667="VENCIDO",$K3667="KG",OR(Painel!$B$5="(Todos)",A3667=Painel!$B$5)*OR(Painel!$E$5="(Todos)",P3667=Painel!$E$5)),$J3667+ROW()/10000000,"")</f>
        <v/>
      </c>
    </row>
    <row r="3668" customFormat="false" ht="15" hidden="false" customHeight="false" outlineLevel="0" collapsed="false">
      <c r="A3668" s="29" t="s">
        <v>55</v>
      </c>
      <c r="B3668" s="29" t="s">
        <v>6212</v>
      </c>
      <c r="C3668" s="29" t="s">
        <v>1381</v>
      </c>
      <c r="D3668" s="29" t="s">
        <v>6727</v>
      </c>
      <c r="E3668" s="29" t="n">
        <v>377</v>
      </c>
      <c r="F3668" s="29" t="s">
        <v>189</v>
      </c>
      <c r="G3668" s="29" t="s">
        <v>6728</v>
      </c>
      <c r="H3668" s="30" t="n">
        <v>200</v>
      </c>
      <c r="I3668" s="31" t="n">
        <v>46261</v>
      </c>
      <c r="J3668" s="30" t="n">
        <v>200</v>
      </c>
      <c r="K3668" s="29" t="s">
        <v>120</v>
      </c>
      <c r="L3668" s="29" t="s">
        <v>938</v>
      </c>
      <c r="M3668" s="29"/>
      <c r="N3668" s="29" t="s">
        <v>122</v>
      </c>
      <c r="O3668" s="31" t="n">
        <v>46459</v>
      </c>
      <c r="P3668" s="29" t="s">
        <v>123</v>
      </c>
      <c r="Q3668" s="29" t="n">
        <f aca="false">IFERROR(VALUE(L3668),"")</f>
        <v>24</v>
      </c>
      <c r="R3668" s="29" t="n">
        <f aca="true">IF(O3668="","",O3668-TODAY())</f>
        <v>174</v>
      </c>
      <c r="S3668" s="29" t="str">
        <f aca="false">IF(C3668="&lt;&lt; vazio &gt;&gt;","VAZIA",IF(AND(O3668&lt;&gt;"",R3668&lt;0),"VENCIDO",IF(AND(O3668&lt;&gt;"",R3668&lt;=Parametros!$B$10),"PRÓX. VENCIMENTO",IF(F3668="Q","QUALIDADE",IF(F3668="S","BLOQUEADO",IF(F3668="R","RESTRITO/DEVOLUÇÃO",IF(OR(N3668="QUAR",N3668="QRES"),"QUARENTENA",IF(OR(B3668="DESCARTE",B3668="DEVOLUÇÃO"),"DESCARTE/DEVOLUÇÃO",IF(AND(D3668="",K3668&lt;&gt;""),"SEM LOTE",IF(AND(Q3668&lt;&gt;"",Q3668&gt;=Parametros!$B$11),"PARADO/SEM GIRO","OK"))))))))))</f>
        <v>RESTRITO/DEVOLUÇÃO</v>
      </c>
      <c r="T3668" s="29" t="str">
        <f aca="false">IF(AND($S3668="PARADO/SEM GIRO",$K3668="KG",OR(Painel!$B$5="(Todos)",A3668=Painel!$B$5)*OR(Painel!$E$5="(Todos)",P3668=Painel!$E$5)),$J3668+ROW()/10000000,"")</f>
        <v/>
      </c>
      <c r="U3668" s="29" t="str">
        <f aca="false">IF(AND($S3668="VENCIDO",$K3668="KG",OR(Painel!$B$5="(Todos)",A3668=Painel!$B$5)*OR(Painel!$E$5="(Todos)",P3668=Painel!$E$5)),$J3668+ROW()/10000000,"")</f>
        <v/>
      </c>
    </row>
    <row r="3669" customFormat="false" ht="15" hidden="false" customHeight="false" outlineLevel="0" collapsed="false">
      <c r="A3669" s="29" t="s">
        <v>55</v>
      </c>
      <c r="B3669" s="29" t="s">
        <v>6212</v>
      </c>
      <c r="C3669" s="29" t="s">
        <v>258</v>
      </c>
      <c r="D3669" s="29" t="s">
        <v>6729</v>
      </c>
      <c r="E3669" s="29" t="n">
        <v>377</v>
      </c>
      <c r="F3669" s="29" t="s">
        <v>189</v>
      </c>
      <c r="G3669" s="29" t="s">
        <v>6730</v>
      </c>
      <c r="H3669" s="30" t="n">
        <v>72.72</v>
      </c>
      <c r="I3669" s="31" t="n">
        <v>46261</v>
      </c>
      <c r="J3669" s="30" t="n">
        <v>72.72</v>
      </c>
      <c r="K3669" s="29" t="s">
        <v>120</v>
      </c>
      <c r="L3669" s="29" t="s">
        <v>938</v>
      </c>
      <c r="M3669" s="29"/>
      <c r="N3669" s="29" t="s">
        <v>122</v>
      </c>
      <c r="O3669" s="31" t="n">
        <v>46218</v>
      </c>
      <c r="P3669" s="29" t="s">
        <v>123</v>
      </c>
      <c r="Q3669" s="29" t="n">
        <f aca="false">IFERROR(VALUE(L3669),"")</f>
        <v>24</v>
      </c>
      <c r="R3669" s="29" t="n">
        <f aca="true">IF(O3669="","",O3669-TODAY())</f>
        <v>-67</v>
      </c>
      <c r="S3669" s="29" t="str">
        <f aca="false">IF(C3669="&lt;&lt; vazio &gt;&gt;","VAZIA",IF(AND(O3669&lt;&gt;"",R3669&lt;0),"VENCIDO",IF(AND(O3669&lt;&gt;"",R3669&lt;=Parametros!$B$10),"PRÓX. VENCIMENTO",IF(F3669="Q","QUALIDADE",IF(F3669="S","BLOQUEADO",IF(F3669="R","RESTRITO/DEVOLUÇÃO",IF(OR(N3669="QUAR",N3669="QRES"),"QUARENTENA",IF(OR(B3669="DESCARTE",B3669="DEVOLUÇÃO"),"DESCARTE/DEVOLUÇÃO",IF(AND(D3669="",K3669&lt;&gt;""),"SEM LOTE",IF(AND(Q3669&lt;&gt;"",Q3669&gt;=Parametros!$B$11),"PARADO/SEM GIRO","OK"))))))))))</f>
        <v>VENCIDO</v>
      </c>
      <c r="T3669" s="29" t="str">
        <f aca="false">IF(AND($S3669="PARADO/SEM GIRO",$K3669="KG",OR(Painel!$B$5="(Todos)",A3669=Painel!$B$5)*OR(Painel!$E$5="(Todos)",P3669=Painel!$E$5)),$J3669+ROW()/10000000,"")</f>
        <v/>
      </c>
      <c r="U3669" s="29" t="n">
        <f aca="false">IF(AND($S3669="VENCIDO",$K3669="KG",OR(Painel!$B$5="(Todos)",A3669=Painel!$B$5)*OR(Painel!$E$5="(Todos)",P3669=Painel!$E$5)),$J3669+ROW()/10000000,"")</f>
        <v>72.7203669</v>
      </c>
    </row>
    <row r="3670" customFormat="false" ht="15" hidden="false" customHeight="false" outlineLevel="0" collapsed="false">
      <c r="A3670" s="29" t="s">
        <v>55</v>
      </c>
      <c r="B3670" s="29" t="s">
        <v>6212</v>
      </c>
      <c r="C3670" s="29" t="s">
        <v>258</v>
      </c>
      <c r="D3670" s="29" t="s">
        <v>6117</v>
      </c>
      <c r="E3670" s="29" t="n">
        <v>377</v>
      </c>
      <c r="F3670" s="29" t="s">
        <v>189</v>
      </c>
      <c r="G3670" s="29" t="s">
        <v>6731</v>
      </c>
      <c r="H3670" s="30" t="n">
        <v>12.12</v>
      </c>
      <c r="I3670" s="31" t="n">
        <v>46261</v>
      </c>
      <c r="J3670" s="30" t="n">
        <v>12.12</v>
      </c>
      <c r="K3670" s="29" t="s">
        <v>120</v>
      </c>
      <c r="L3670" s="29" t="s">
        <v>938</v>
      </c>
      <c r="M3670" s="29"/>
      <c r="N3670" s="29" t="s">
        <v>122</v>
      </c>
      <c r="O3670" s="31" t="n">
        <v>46279</v>
      </c>
      <c r="P3670" s="29" t="s">
        <v>123</v>
      </c>
      <c r="Q3670" s="29" t="n">
        <f aca="false">IFERROR(VALUE(L3670),"")</f>
        <v>24</v>
      </c>
      <c r="R3670" s="29" t="n">
        <f aca="true">IF(O3670="","",O3670-TODAY())</f>
        <v>-6</v>
      </c>
      <c r="S3670" s="29" t="str">
        <f aca="false">IF(C3670="&lt;&lt; vazio &gt;&gt;","VAZIA",IF(AND(O3670&lt;&gt;"",R3670&lt;0),"VENCIDO",IF(AND(O3670&lt;&gt;"",R3670&lt;=Parametros!$B$10),"PRÓX. VENCIMENTO",IF(F3670="Q","QUALIDADE",IF(F3670="S","BLOQUEADO",IF(F3670="R","RESTRITO/DEVOLUÇÃO",IF(OR(N3670="QUAR",N3670="QRES"),"QUARENTENA",IF(OR(B3670="DESCARTE",B3670="DEVOLUÇÃO"),"DESCARTE/DEVOLUÇÃO",IF(AND(D3670="",K3670&lt;&gt;""),"SEM LOTE",IF(AND(Q3670&lt;&gt;"",Q3670&gt;=Parametros!$B$11),"PARADO/SEM GIRO","OK"))))))))))</f>
        <v>VENCIDO</v>
      </c>
      <c r="T3670" s="29" t="str">
        <f aca="false">IF(AND($S3670="PARADO/SEM GIRO",$K3670="KG",OR(Painel!$B$5="(Todos)",A3670=Painel!$B$5)*OR(Painel!$E$5="(Todos)",P3670=Painel!$E$5)),$J3670+ROW()/10000000,"")</f>
        <v/>
      </c>
      <c r="U3670" s="29" t="n">
        <f aca="false">IF(AND($S3670="VENCIDO",$K3670="KG",OR(Painel!$B$5="(Todos)",A3670=Painel!$B$5)*OR(Painel!$E$5="(Todos)",P3670=Painel!$E$5)),$J3670+ROW()/10000000,"")</f>
        <v>12.120367</v>
      </c>
    </row>
    <row r="3671" customFormat="false" ht="15" hidden="false" customHeight="false" outlineLevel="0" collapsed="false">
      <c r="A3671" s="29" t="s">
        <v>55</v>
      </c>
      <c r="B3671" s="29" t="s">
        <v>6212</v>
      </c>
      <c r="C3671" s="29" t="s">
        <v>258</v>
      </c>
      <c r="D3671" s="29" t="s">
        <v>330</v>
      </c>
      <c r="E3671" s="29" t="n">
        <v>377</v>
      </c>
      <c r="F3671" s="29" t="s">
        <v>137</v>
      </c>
      <c r="G3671" s="29" t="s">
        <v>6732</v>
      </c>
      <c r="H3671" s="30" t="n">
        <v>12.12</v>
      </c>
      <c r="I3671" s="31" t="n">
        <v>46241</v>
      </c>
      <c r="J3671" s="30" t="n">
        <v>12.12</v>
      </c>
      <c r="K3671" s="29" t="s">
        <v>120</v>
      </c>
      <c r="L3671" s="29" t="s">
        <v>4450</v>
      </c>
      <c r="M3671" s="29"/>
      <c r="N3671" s="29" t="s">
        <v>122</v>
      </c>
      <c r="O3671" s="31" t="n">
        <v>46364</v>
      </c>
      <c r="P3671" s="29" t="s">
        <v>123</v>
      </c>
      <c r="Q3671" s="29" t="n">
        <f aca="false">IFERROR(VALUE(L3671),"")</f>
        <v>44</v>
      </c>
      <c r="R3671" s="29" t="n">
        <f aca="true">IF(O3671="","",O3671-TODAY())</f>
        <v>79</v>
      </c>
      <c r="S3671" s="29" t="str">
        <f aca="false">IF(C3671="&lt;&lt; vazio &gt;&gt;","VAZIA",IF(AND(O3671&lt;&gt;"",R3671&lt;0),"VENCIDO",IF(AND(O3671&lt;&gt;"",R3671&lt;=Parametros!$B$10),"PRÓX. VENCIMENTO",IF(F3671="Q","QUALIDADE",IF(F3671="S","BLOQUEADO",IF(F3671="R","RESTRITO/DEVOLUÇÃO",IF(OR(N3671="QUAR",N3671="QRES"),"QUARENTENA",IF(OR(B3671="DESCARTE",B3671="DEVOLUÇÃO"),"DESCARTE/DEVOLUÇÃO",IF(AND(D3671="",K3671&lt;&gt;""),"SEM LOTE",IF(AND(Q3671&lt;&gt;"",Q3671&gt;=Parametros!$B$11),"PARADO/SEM GIRO","OK"))))))))))</f>
        <v>BLOQUEADO</v>
      </c>
      <c r="T3671" s="29" t="str">
        <f aca="false">IF(AND($S3671="PARADO/SEM GIRO",$K3671="KG",OR(Painel!$B$5="(Todos)",A3671=Painel!$B$5)*OR(Painel!$E$5="(Todos)",P3671=Painel!$E$5)),$J3671+ROW()/10000000,"")</f>
        <v/>
      </c>
      <c r="U3671" s="29" t="str">
        <f aca="false">IF(AND($S3671="VENCIDO",$K3671="KG",OR(Painel!$B$5="(Todos)",A3671=Painel!$B$5)*OR(Painel!$E$5="(Todos)",P3671=Painel!$E$5)),$J3671+ROW()/10000000,"")</f>
        <v/>
      </c>
    </row>
    <row r="3672" customFormat="false" ht="15" hidden="false" customHeight="false" outlineLevel="0" collapsed="false">
      <c r="A3672" s="29" t="s">
        <v>55</v>
      </c>
      <c r="B3672" s="29" t="s">
        <v>6212</v>
      </c>
      <c r="C3672" s="29" t="s">
        <v>258</v>
      </c>
      <c r="D3672" s="29" t="s">
        <v>5376</v>
      </c>
      <c r="E3672" s="29" t="n">
        <v>377</v>
      </c>
      <c r="F3672" s="29" t="s">
        <v>189</v>
      </c>
      <c r="G3672" s="29" t="s">
        <v>6733</v>
      </c>
      <c r="H3672" s="30" t="n">
        <v>60.6</v>
      </c>
      <c r="I3672" s="31" t="n">
        <v>46261</v>
      </c>
      <c r="J3672" s="30" t="n">
        <v>60.6</v>
      </c>
      <c r="K3672" s="29" t="s">
        <v>120</v>
      </c>
      <c r="L3672" s="29" t="s">
        <v>938</v>
      </c>
      <c r="M3672" s="29"/>
      <c r="N3672" s="29" t="s">
        <v>122</v>
      </c>
      <c r="O3672" s="31" t="n">
        <v>46463</v>
      </c>
      <c r="P3672" s="29" t="s">
        <v>123</v>
      </c>
      <c r="Q3672" s="29" t="n">
        <f aca="false">IFERROR(VALUE(L3672),"")</f>
        <v>24</v>
      </c>
      <c r="R3672" s="29" t="n">
        <f aca="true">IF(O3672="","",O3672-TODAY())</f>
        <v>178</v>
      </c>
      <c r="S3672" s="29" t="str">
        <f aca="false">IF(C3672="&lt;&lt; vazio &gt;&gt;","VAZIA",IF(AND(O3672&lt;&gt;"",R3672&lt;0),"VENCIDO",IF(AND(O3672&lt;&gt;"",R3672&lt;=Parametros!$B$10),"PRÓX. VENCIMENTO",IF(F3672="Q","QUALIDADE",IF(F3672="S","BLOQUEADO",IF(F3672="R","RESTRITO/DEVOLUÇÃO",IF(OR(N3672="QUAR",N3672="QRES"),"QUARENTENA",IF(OR(B3672="DESCARTE",B3672="DEVOLUÇÃO"),"DESCARTE/DEVOLUÇÃO",IF(AND(D3672="",K3672&lt;&gt;""),"SEM LOTE",IF(AND(Q3672&lt;&gt;"",Q3672&gt;=Parametros!$B$11),"PARADO/SEM GIRO","OK"))))))))))</f>
        <v>RESTRITO/DEVOLUÇÃO</v>
      </c>
      <c r="T3672" s="29" t="str">
        <f aca="false">IF(AND($S3672="PARADO/SEM GIRO",$K3672="KG",OR(Painel!$B$5="(Todos)",A3672=Painel!$B$5)*OR(Painel!$E$5="(Todos)",P3672=Painel!$E$5)),$J3672+ROW()/10000000,"")</f>
        <v/>
      </c>
      <c r="U3672" s="29" t="str">
        <f aca="false">IF(AND($S3672="VENCIDO",$K3672="KG",OR(Painel!$B$5="(Todos)",A3672=Painel!$B$5)*OR(Painel!$E$5="(Todos)",P3672=Painel!$E$5)),$J3672+ROW()/10000000,"")</f>
        <v/>
      </c>
    </row>
    <row r="3673" customFormat="false" ht="15" hidden="false" customHeight="false" outlineLevel="0" collapsed="false">
      <c r="A3673" s="29" t="s">
        <v>55</v>
      </c>
      <c r="B3673" s="29" t="s">
        <v>6212</v>
      </c>
      <c r="C3673" s="29" t="s">
        <v>481</v>
      </c>
      <c r="D3673" s="29" t="s">
        <v>6734</v>
      </c>
      <c r="E3673" s="29" t="n">
        <v>377</v>
      </c>
      <c r="F3673" s="29" t="s">
        <v>189</v>
      </c>
      <c r="G3673" s="29" t="s">
        <v>6735</v>
      </c>
      <c r="H3673" s="30" t="n">
        <v>49.2</v>
      </c>
      <c r="I3673" s="31" t="n">
        <v>46261</v>
      </c>
      <c r="J3673" s="30" t="n">
        <v>49.2</v>
      </c>
      <c r="K3673" s="29" t="s">
        <v>120</v>
      </c>
      <c r="L3673" s="29" t="s">
        <v>938</v>
      </c>
      <c r="M3673" s="29"/>
      <c r="N3673" s="29" t="s">
        <v>122</v>
      </c>
      <c r="O3673" s="31" t="n">
        <v>46219</v>
      </c>
      <c r="P3673" s="29" t="s">
        <v>123</v>
      </c>
      <c r="Q3673" s="29" t="n">
        <f aca="false">IFERROR(VALUE(L3673),"")</f>
        <v>24</v>
      </c>
      <c r="R3673" s="29" t="n">
        <f aca="true">IF(O3673="","",O3673-TODAY())</f>
        <v>-66</v>
      </c>
      <c r="S3673" s="29" t="str">
        <f aca="false">IF(C3673="&lt;&lt; vazio &gt;&gt;","VAZIA",IF(AND(O3673&lt;&gt;"",R3673&lt;0),"VENCIDO",IF(AND(O3673&lt;&gt;"",R3673&lt;=Parametros!$B$10),"PRÓX. VENCIMENTO",IF(F3673="Q","QUALIDADE",IF(F3673="S","BLOQUEADO",IF(F3673="R","RESTRITO/DEVOLUÇÃO",IF(OR(N3673="QUAR",N3673="QRES"),"QUARENTENA",IF(OR(B3673="DESCARTE",B3673="DEVOLUÇÃO"),"DESCARTE/DEVOLUÇÃO",IF(AND(D3673="",K3673&lt;&gt;""),"SEM LOTE",IF(AND(Q3673&lt;&gt;"",Q3673&gt;=Parametros!$B$11),"PARADO/SEM GIRO","OK"))))))))))</f>
        <v>VENCIDO</v>
      </c>
      <c r="T3673" s="29" t="str">
        <f aca="false">IF(AND($S3673="PARADO/SEM GIRO",$K3673="KG",OR(Painel!$B$5="(Todos)",A3673=Painel!$B$5)*OR(Painel!$E$5="(Todos)",P3673=Painel!$E$5)),$J3673+ROW()/10000000,"")</f>
        <v/>
      </c>
      <c r="U3673" s="29" t="n">
        <f aca="false">IF(AND($S3673="VENCIDO",$K3673="KG",OR(Painel!$B$5="(Todos)",A3673=Painel!$B$5)*OR(Painel!$E$5="(Todos)",P3673=Painel!$E$5)),$J3673+ROW()/10000000,"")</f>
        <v>49.2003673</v>
      </c>
    </row>
    <row r="3674" customFormat="false" ht="15" hidden="false" customHeight="false" outlineLevel="0" collapsed="false">
      <c r="A3674" s="29" t="s">
        <v>55</v>
      </c>
      <c r="B3674" s="29" t="s">
        <v>6212</v>
      </c>
      <c r="C3674" s="29" t="s">
        <v>481</v>
      </c>
      <c r="D3674" s="29" t="s">
        <v>6736</v>
      </c>
      <c r="E3674" s="29" t="n">
        <v>377</v>
      </c>
      <c r="F3674" s="29" t="s">
        <v>137</v>
      </c>
      <c r="G3674" s="29" t="s">
        <v>6737</v>
      </c>
      <c r="H3674" s="30" t="n">
        <v>16.4</v>
      </c>
      <c r="I3674" s="31" t="n">
        <v>46241</v>
      </c>
      <c r="J3674" s="30" t="n">
        <v>16.4</v>
      </c>
      <c r="K3674" s="29" t="s">
        <v>120</v>
      </c>
      <c r="L3674" s="29" t="s">
        <v>4450</v>
      </c>
      <c r="M3674" s="29"/>
      <c r="N3674" s="29" t="s">
        <v>122</v>
      </c>
      <c r="O3674" s="31" t="n">
        <v>46220</v>
      </c>
      <c r="P3674" s="29" t="s">
        <v>123</v>
      </c>
      <c r="Q3674" s="29" t="n">
        <f aca="false">IFERROR(VALUE(L3674),"")</f>
        <v>44</v>
      </c>
      <c r="R3674" s="29" t="n">
        <f aca="true">IF(O3674="","",O3674-TODAY())</f>
        <v>-65</v>
      </c>
      <c r="S3674" s="29" t="str">
        <f aca="false">IF(C3674="&lt;&lt; vazio &gt;&gt;","VAZIA",IF(AND(O3674&lt;&gt;"",R3674&lt;0),"VENCIDO",IF(AND(O3674&lt;&gt;"",R3674&lt;=Parametros!$B$10),"PRÓX. VENCIMENTO",IF(F3674="Q","QUALIDADE",IF(F3674="S","BLOQUEADO",IF(F3674="R","RESTRITO/DEVOLUÇÃO",IF(OR(N3674="QUAR",N3674="QRES"),"QUARENTENA",IF(OR(B3674="DESCARTE",B3674="DEVOLUÇÃO"),"DESCARTE/DEVOLUÇÃO",IF(AND(D3674="",K3674&lt;&gt;""),"SEM LOTE",IF(AND(Q3674&lt;&gt;"",Q3674&gt;=Parametros!$B$11),"PARADO/SEM GIRO","OK"))))))))))</f>
        <v>VENCIDO</v>
      </c>
      <c r="T3674" s="29" t="str">
        <f aca="false">IF(AND($S3674="PARADO/SEM GIRO",$K3674="KG",OR(Painel!$B$5="(Todos)",A3674=Painel!$B$5)*OR(Painel!$E$5="(Todos)",P3674=Painel!$E$5)),$J3674+ROW()/10000000,"")</f>
        <v/>
      </c>
      <c r="U3674" s="29" t="n">
        <f aca="false">IF(AND($S3674="VENCIDO",$K3674="KG",OR(Painel!$B$5="(Todos)",A3674=Painel!$B$5)*OR(Painel!$E$5="(Todos)",P3674=Painel!$E$5)),$J3674+ROW()/10000000,"")</f>
        <v>16.4003674</v>
      </c>
    </row>
    <row r="3675" customFormat="false" ht="15" hidden="false" customHeight="false" outlineLevel="0" collapsed="false">
      <c r="A3675" s="29" t="s">
        <v>55</v>
      </c>
      <c r="B3675" s="29" t="s">
        <v>6212</v>
      </c>
      <c r="C3675" s="29" t="s">
        <v>481</v>
      </c>
      <c r="D3675" s="29" t="s">
        <v>6738</v>
      </c>
      <c r="E3675" s="29" t="n">
        <v>377</v>
      </c>
      <c r="F3675" s="29" t="s">
        <v>137</v>
      </c>
      <c r="G3675" s="29" t="s">
        <v>6739</v>
      </c>
      <c r="H3675" s="30" t="n">
        <v>147.6</v>
      </c>
      <c r="I3675" s="31" t="n">
        <v>46236</v>
      </c>
      <c r="J3675" s="30" t="n">
        <v>147.6</v>
      </c>
      <c r="K3675" s="29" t="s">
        <v>120</v>
      </c>
      <c r="L3675" s="29" t="s">
        <v>5891</v>
      </c>
      <c r="M3675" s="29"/>
      <c r="N3675" s="29" t="s">
        <v>122</v>
      </c>
      <c r="O3675" s="31" t="n">
        <v>46221</v>
      </c>
      <c r="P3675" s="29" t="s">
        <v>123</v>
      </c>
      <c r="Q3675" s="29" t="n">
        <f aca="false">IFERROR(VALUE(L3675),"")</f>
        <v>49</v>
      </c>
      <c r="R3675" s="29" t="n">
        <f aca="true">IF(O3675="","",O3675-TODAY())</f>
        <v>-64</v>
      </c>
      <c r="S3675" s="29" t="str">
        <f aca="false">IF(C3675="&lt;&lt; vazio &gt;&gt;","VAZIA",IF(AND(O3675&lt;&gt;"",R3675&lt;0),"VENCIDO",IF(AND(O3675&lt;&gt;"",R3675&lt;=Parametros!$B$10),"PRÓX. VENCIMENTO",IF(F3675="Q","QUALIDADE",IF(F3675="S","BLOQUEADO",IF(F3675="R","RESTRITO/DEVOLUÇÃO",IF(OR(N3675="QUAR",N3675="QRES"),"QUARENTENA",IF(OR(B3675="DESCARTE",B3675="DEVOLUÇÃO"),"DESCARTE/DEVOLUÇÃO",IF(AND(D3675="",K3675&lt;&gt;""),"SEM LOTE",IF(AND(Q3675&lt;&gt;"",Q3675&gt;=Parametros!$B$11),"PARADO/SEM GIRO","OK"))))))))))</f>
        <v>VENCIDO</v>
      </c>
      <c r="T3675" s="29" t="str">
        <f aca="false">IF(AND($S3675="PARADO/SEM GIRO",$K3675="KG",OR(Painel!$B$5="(Todos)",A3675=Painel!$B$5)*OR(Painel!$E$5="(Todos)",P3675=Painel!$E$5)),$J3675+ROW()/10000000,"")</f>
        <v/>
      </c>
      <c r="U3675" s="29" t="n">
        <f aca="false">IF(AND($S3675="VENCIDO",$K3675="KG",OR(Painel!$B$5="(Todos)",A3675=Painel!$B$5)*OR(Painel!$E$5="(Todos)",P3675=Painel!$E$5)),$J3675+ROW()/10000000,"")</f>
        <v>147.6003675</v>
      </c>
    </row>
    <row r="3676" customFormat="false" ht="15" hidden="false" customHeight="false" outlineLevel="0" collapsed="false">
      <c r="A3676" s="29" t="s">
        <v>55</v>
      </c>
      <c r="B3676" s="29" t="s">
        <v>6212</v>
      </c>
      <c r="C3676" s="29" t="s">
        <v>481</v>
      </c>
      <c r="D3676" s="29" t="s">
        <v>6738</v>
      </c>
      <c r="E3676" s="29" t="n">
        <v>377</v>
      </c>
      <c r="F3676" s="29" t="s">
        <v>137</v>
      </c>
      <c r="G3676" s="29" t="s">
        <v>6740</v>
      </c>
      <c r="H3676" s="30" t="n">
        <v>16.4</v>
      </c>
      <c r="I3676" s="31" t="n">
        <v>46241</v>
      </c>
      <c r="J3676" s="30" t="n">
        <v>16.4</v>
      </c>
      <c r="K3676" s="29" t="s">
        <v>120</v>
      </c>
      <c r="L3676" s="29" t="s">
        <v>4450</v>
      </c>
      <c r="M3676" s="29"/>
      <c r="N3676" s="29" t="s">
        <v>122</v>
      </c>
      <c r="O3676" s="31" t="n">
        <v>46221</v>
      </c>
      <c r="P3676" s="29" t="s">
        <v>123</v>
      </c>
      <c r="Q3676" s="29" t="n">
        <f aca="false">IFERROR(VALUE(L3676),"")</f>
        <v>44</v>
      </c>
      <c r="R3676" s="29" t="n">
        <f aca="true">IF(O3676="","",O3676-TODAY())</f>
        <v>-64</v>
      </c>
      <c r="S3676" s="29" t="str">
        <f aca="false">IF(C3676="&lt;&lt; vazio &gt;&gt;","VAZIA",IF(AND(O3676&lt;&gt;"",R3676&lt;0),"VENCIDO",IF(AND(O3676&lt;&gt;"",R3676&lt;=Parametros!$B$10),"PRÓX. VENCIMENTO",IF(F3676="Q","QUALIDADE",IF(F3676="S","BLOQUEADO",IF(F3676="R","RESTRITO/DEVOLUÇÃO",IF(OR(N3676="QUAR",N3676="QRES"),"QUARENTENA",IF(OR(B3676="DESCARTE",B3676="DEVOLUÇÃO"),"DESCARTE/DEVOLUÇÃO",IF(AND(D3676="",K3676&lt;&gt;""),"SEM LOTE",IF(AND(Q3676&lt;&gt;"",Q3676&gt;=Parametros!$B$11),"PARADO/SEM GIRO","OK"))))))))))</f>
        <v>VENCIDO</v>
      </c>
      <c r="T3676" s="29" t="str">
        <f aca="false">IF(AND($S3676="PARADO/SEM GIRO",$K3676="KG",OR(Painel!$B$5="(Todos)",A3676=Painel!$B$5)*OR(Painel!$E$5="(Todos)",P3676=Painel!$E$5)),$J3676+ROW()/10000000,"")</f>
        <v/>
      </c>
      <c r="U3676" s="29" t="n">
        <f aca="false">IF(AND($S3676="VENCIDO",$K3676="KG",OR(Painel!$B$5="(Todos)",A3676=Painel!$B$5)*OR(Painel!$E$5="(Todos)",P3676=Painel!$E$5)),$J3676+ROW()/10000000,"")</f>
        <v>16.4003676</v>
      </c>
    </row>
    <row r="3677" customFormat="false" ht="15" hidden="false" customHeight="false" outlineLevel="0" collapsed="false">
      <c r="A3677" s="29" t="s">
        <v>55</v>
      </c>
      <c r="B3677" s="29" t="s">
        <v>6212</v>
      </c>
      <c r="C3677" s="29" t="s">
        <v>481</v>
      </c>
      <c r="D3677" s="29" t="s">
        <v>6738</v>
      </c>
      <c r="E3677" s="29" t="n">
        <v>377</v>
      </c>
      <c r="F3677" s="29" t="s">
        <v>137</v>
      </c>
      <c r="G3677" s="29" t="s">
        <v>6741</v>
      </c>
      <c r="H3677" s="30" t="n">
        <v>590.4</v>
      </c>
      <c r="I3677" s="31" t="n">
        <v>46236</v>
      </c>
      <c r="J3677" s="30" t="n">
        <v>590.4</v>
      </c>
      <c r="K3677" s="29" t="s">
        <v>120</v>
      </c>
      <c r="L3677" s="29" t="s">
        <v>5891</v>
      </c>
      <c r="M3677" s="29"/>
      <c r="N3677" s="29" t="s">
        <v>122</v>
      </c>
      <c r="O3677" s="31" t="n">
        <v>46221</v>
      </c>
      <c r="P3677" s="29" t="s">
        <v>123</v>
      </c>
      <c r="Q3677" s="29" t="n">
        <f aca="false">IFERROR(VALUE(L3677),"")</f>
        <v>49</v>
      </c>
      <c r="R3677" s="29" t="n">
        <f aca="true">IF(O3677="","",O3677-TODAY())</f>
        <v>-64</v>
      </c>
      <c r="S3677" s="29" t="str">
        <f aca="false">IF(C3677="&lt;&lt; vazio &gt;&gt;","VAZIA",IF(AND(O3677&lt;&gt;"",R3677&lt;0),"VENCIDO",IF(AND(O3677&lt;&gt;"",R3677&lt;=Parametros!$B$10),"PRÓX. VENCIMENTO",IF(F3677="Q","QUALIDADE",IF(F3677="S","BLOQUEADO",IF(F3677="R","RESTRITO/DEVOLUÇÃO",IF(OR(N3677="QUAR",N3677="QRES"),"QUARENTENA",IF(OR(B3677="DESCARTE",B3677="DEVOLUÇÃO"),"DESCARTE/DEVOLUÇÃO",IF(AND(D3677="",K3677&lt;&gt;""),"SEM LOTE",IF(AND(Q3677&lt;&gt;"",Q3677&gt;=Parametros!$B$11),"PARADO/SEM GIRO","OK"))))))))))</f>
        <v>VENCIDO</v>
      </c>
      <c r="T3677" s="29" t="str">
        <f aca="false">IF(AND($S3677="PARADO/SEM GIRO",$K3677="KG",OR(Painel!$B$5="(Todos)",A3677=Painel!$B$5)*OR(Painel!$E$5="(Todos)",P3677=Painel!$E$5)),$J3677+ROW()/10000000,"")</f>
        <v/>
      </c>
      <c r="U3677" s="29" t="n">
        <f aca="false">IF(AND($S3677="VENCIDO",$K3677="KG",OR(Painel!$B$5="(Todos)",A3677=Painel!$B$5)*OR(Painel!$E$5="(Todos)",P3677=Painel!$E$5)),$J3677+ROW()/10000000,"")</f>
        <v>590.4003677</v>
      </c>
    </row>
    <row r="3678" customFormat="false" ht="15" hidden="false" customHeight="false" outlineLevel="0" collapsed="false">
      <c r="A3678" s="29" t="s">
        <v>55</v>
      </c>
      <c r="B3678" s="29" t="s">
        <v>6212</v>
      </c>
      <c r="C3678" s="29" t="s">
        <v>481</v>
      </c>
      <c r="D3678" s="29" t="s">
        <v>6742</v>
      </c>
      <c r="E3678" s="29" t="n">
        <v>377</v>
      </c>
      <c r="F3678" s="29" t="s">
        <v>189</v>
      </c>
      <c r="G3678" s="29" t="s">
        <v>6743</v>
      </c>
      <c r="H3678" s="30" t="n">
        <v>16.4</v>
      </c>
      <c r="I3678" s="31" t="n">
        <v>46261</v>
      </c>
      <c r="J3678" s="30" t="n">
        <v>16.4</v>
      </c>
      <c r="K3678" s="29" t="s">
        <v>120</v>
      </c>
      <c r="L3678" s="29" t="s">
        <v>938</v>
      </c>
      <c r="M3678" s="29"/>
      <c r="N3678" s="29" t="s">
        <v>122</v>
      </c>
      <c r="O3678" s="31" t="n">
        <v>46222</v>
      </c>
      <c r="P3678" s="29" t="s">
        <v>123</v>
      </c>
      <c r="Q3678" s="29" t="n">
        <f aca="false">IFERROR(VALUE(L3678),"")</f>
        <v>24</v>
      </c>
      <c r="R3678" s="29" t="n">
        <f aca="true">IF(O3678="","",O3678-TODAY())</f>
        <v>-63</v>
      </c>
      <c r="S3678" s="29" t="str">
        <f aca="false">IF(C3678="&lt;&lt; vazio &gt;&gt;","VAZIA",IF(AND(O3678&lt;&gt;"",R3678&lt;0),"VENCIDO",IF(AND(O3678&lt;&gt;"",R3678&lt;=Parametros!$B$10),"PRÓX. VENCIMENTO",IF(F3678="Q","QUALIDADE",IF(F3678="S","BLOQUEADO",IF(F3678="R","RESTRITO/DEVOLUÇÃO",IF(OR(N3678="QUAR",N3678="QRES"),"QUARENTENA",IF(OR(B3678="DESCARTE",B3678="DEVOLUÇÃO"),"DESCARTE/DEVOLUÇÃO",IF(AND(D3678="",K3678&lt;&gt;""),"SEM LOTE",IF(AND(Q3678&lt;&gt;"",Q3678&gt;=Parametros!$B$11),"PARADO/SEM GIRO","OK"))))))))))</f>
        <v>VENCIDO</v>
      </c>
      <c r="T3678" s="29" t="str">
        <f aca="false">IF(AND($S3678="PARADO/SEM GIRO",$K3678="KG",OR(Painel!$B$5="(Todos)",A3678=Painel!$B$5)*OR(Painel!$E$5="(Todos)",P3678=Painel!$E$5)),$J3678+ROW()/10000000,"")</f>
        <v/>
      </c>
      <c r="U3678" s="29" t="n">
        <f aca="false">IF(AND($S3678="VENCIDO",$K3678="KG",OR(Painel!$B$5="(Todos)",A3678=Painel!$B$5)*OR(Painel!$E$5="(Todos)",P3678=Painel!$E$5)),$J3678+ROW()/10000000,"")</f>
        <v>16.4003678</v>
      </c>
    </row>
    <row r="3679" customFormat="false" ht="15" hidden="false" customHeight="false" outlineLevel="0" collapsed="false">
      <c r="A3679" s="29" t="s">
        <v>55</v>
      </c>
      <c r="B3679" s="29" t="s">
        <v>6212</v>
      </c>
      <c r="C3679" s="29" t="s">
        <v>481</v>
      </c>
      <c r="D3679" s="29" t="s">
        <v>6742</v>
      </c>
      <c r="E3679" s="29" t="n">
        <v>377</v>
      </c>
      <c r="F3679" s="29" t="s">
        <v>137</v>
      </c>
      <c r="G3679" s="29" t="s">
        <v>6744</v>
      </c>
      <c r="H3679" s="30" t="n">
        <v>16.4</v>
      </c>
      <c r="I3679" s="31" t="n">
        <v>46241</v>
      </c>
      <c r="J3679" s="30" t="n">
        <v>16.4</v>
      </c>
      <c r="K3679" s="29" t="s">
        <v>120</v>
      </c>
      <c r="L3679" s="29" t="s">
        <v>4450</v>
      </c>
      <c r="M3679" s="29"/>
      <c r="N3679" s="29" t="s">
        <v>122</v>
      </c>
      <c r="O3679" s="31" t="n">
        <v>46222</v>
      </c>
      <c r="P3679" s="29" t="s">
        <v>123</v>
      </c>
      <c r="Q3679" s="29" t="n">
        <f aca="false">IFERROR(VALUE(L3679),"")</f>
        <v>44</v>
      </c>
      <c r="R3679" s="29" t="n">
        <f aca="true">IF(O3679="","",O3679-TODAY())</f>
        <v>-63</v>
      </c>
      <c r="S3679" s="29" t="str">
        <f aca="false">IF(C3679="&lt;&lt; vazio &gt;&gt;","VAZIA",IF(AND(O3679&lt;&gt;"",R3679&lt;0),"VENCIDO",IF(AND(O3679&lt;&gt;"",R3679&lt;=Parametros!$B$10),"PRÓX. VENCIMENTO",IF(F3679="Q","QUALIDADE",IF(F3679="S","BLOQUEADO",IF(F3679="R","RESTRITO/DEVOLUÇÃO",IF(OR(N3679="QUAR",N3679="QRES"),"QUARENTENA",IF(OR(B3679="DESCARTE",B3679="DEVOLUÇÃO"),"DESCARTE/DEVOLUÇÃO",IF(AND(D3679="",K3679&lt;&gt;""),"SEM LOTE",IF(AND(Q3679&lt;&gt;"",Q3679&gt;=Parametros!$B$11),"PARADO/SEM GIRO","OK"))))))))))</f>
        <v>VENCIDO</v>
      </c>
      <c r="T3679" s="29" t="str">
        <f aca="false">IF(AND($S3679="PARADO/SEM GIRO",$K3679="KG",OR(Painel!$B$5="(Todos)",A3679=Painel!$B$5)*OR(Painel!$E$5="(Todos)",P3679=Painel!$E$5)),$J3679+ROW()/10000000,"")</f>
        <v/>
      </c>
      <c r="U3679" s="29" t="n">
        <f aca="false">IF(AND($S3679="VENCIDO",$K3679="KG",OR(Painel!$B$5="(Todos)",A3679=Painel!$B$5)*OR(Painel!$E$5="(Todos)",P3679=Painel!$E$5)),$J3679+ROW()/10000000,"")</f>
        <v>16.4003679</v>
      </c>
    </row>
    <row r="3680" customFormat="false" ht="15" hidden="false" customHeight="false" outlineLevel="0" collapsed="false">
      <c r="A3680" s="29" t="s">
        <v>55</v>
      </c>
      <c r="B3680" s="29" t="s">
        <v>6212</v>
      </c>
      <c r="C3680" s="29" t="s">
        <v>481</v>
      </c>
      <c r="D3680" s="29" t="s">
        <v>6147</v>
      </c>
      <c r="E3680" s="29" t="n">
        <v>377</v>
      </c>
      <c r="F3680" s="29" t="s">
        <v>137</v>
      </c>
      <c r="G3680" s="29" t="s">
        <v>6745</v>
      </c>
      <c r="H3680" s="30" t="n">
        <v>492</v>
      </c>
      <c r="I3680" s="31" t="n">
        <v>46241</v>
      </c>
      <c r="J3680" s="30" t="n">
        <v>492</v>
      </c>
      <c r="K3680" s="29" t="s">
        <v>120</v>
      </c>
      <c r="L3680" s="29" t="s">
        <v>4450</v>
      </c>
      <c r="M3680" s="29"/>
      <c r="N3680" s="29" t="s">
        <v>134</v>
      </c>
      <c r="O3680" s="31" t="n">
        <v>46282</v>
      </c>
      <c r="P3680" s="29" t="s">
        <v>123</v>
      </c>
      <c r="Q3680" s="29" t="n">
        <f aca="false">IFERROR(VALUE(L3680),"")</f>
        <v>44</v>
      </c>
      <c r="R3680" s="29" t="n">
        <f aca="true">IF(O3680="","",O3680-TODAY())</f>
        <v>-3</v>
      </c>
      <c r="S3680" s="29" t="str">
        <f aca="false">IF(C3680="&lt;&lt; vazio &gt;&gt;","VAZIA",IF(AND(O3680&lt;&gt;"",R3680&lt;0),"VENCIDO",IF(AND(O3680&lt;&gt;"",R3680&lt;=Parametros!$B$10),"PRÓX. VENCIMENTO",IF(F3680="Q","QUALIDADE",IF(F3680="S","BLOQUEADO",IF(F3680="R","RESTRITO/DEVOLUÇÃO",IF(OR(N3680="QUAR",N3680="QRES"),"QUARENTENA",IF(OR(B3680="DESCARTE",B3680="DEVOLUÇÃO"),"DESCARTE/DEVOLUÇÃO",IF(AND(D3680="",K3680&lt;&gt;""),"SEM LOTE",IF(AND(Q3680&lt;&gt;"",Q3680&gt;=Parametros!$B$11),"PARADO/SEM GIRO","OK"))))))))))</f>
        <v>VENCIDO</v>
      </c>
      <c r="T3680" s="29" t="str">
        <f aca="false">IF(AND($S3680="PARADO/SEM GIRO",$K3680="KG",OR(Painel!$B$5="(Todos)",A3680=Painel!$B$5)*OR(Painel!$E$5="(Todos)",P3680=Painel!$E$5)),$J3680+ROW()/10000000,"")</f>
        <v/>
      </c>
      <c r="U3680" s="29" t="n">
        <f aca="false">IF(AND($S3680="VENCIDO",$K3680="KG",OR(Painel!$B$5="(Todos)",A3680=Painel!$B$5)*OR(Painel!$E$5="(Todos)",P3680=Painel!$E$5)),$J3680+ROW()/10000000,"")</f>
        <v>492.000368</v>
      </c>
    </row>
    <row r="3681" customFormat="false" ht="15" hidden="false" customHeight="false" outlineLevel="0" collapsed="false">
      <c r="A3681" s="29" t="s">
        <v>55</v>
      </c>
      <c r="B3681" s="29" t="s">
        <v>6212</v>
      </c>
      <c r="C3681" s="29" t="s">
        <v>481</v>
      </c>
      <c r="D3681" s="29" t="s">
        <v>6151</v>
      </c>
      <c r="E3681" s="29" t="n">
        <v>377</v>
      </c>
      <c r="F3681" s="29" t="s">
        <v>137</v>
      </c>
      <c r="G3681" s="29" t="s">
        <v>6746</v>
      </c>
      <c r="H3681" s="30" t="n">
        <v>311.6</v>
      </c>
      <c r="I3681" s="31" t="n">
        <v>46241</v>
      </c>
      <c r="J3681" s="30" t="n">
        <v>311.6</v>
      </c>
      <c r="K3681" s="29" t="s">
        <v>120</v>
      </c>
      <c r="L3681" s="29" t="s">
        <v>4450</v>
      </c>
      <c r="M3681" s="29"/>
      <c r="N3681" s="29" t="s">
        <v>134</v>
      </c>
      <c r="O3681" s="31" t="n">
        <v>46283</v>
      </c>
      <c r="P3681" s="29" t="s">
        <v>123</v>
      </c>
      <c r="Q3681" s="29" t="n">
        <f aca="false">IFERROR(VALUE(L3681),"")</f>
        <v>44</v>
      </c>
      <c r="R3681" s="29" t="n">
        <f aca="true">IF(O3681="","",O3681-TODAY())</f>
        <v>-2</v>
      </c>
      <c r="S3681" s="29" t="str">
        <f aca="false">IF(C3681="&lt;&lt; vazio &gt;&gt;","VAZIA",IF(AND(O3681&lt;&gt;"",R3681&lt;0),"VENCIDO",IF(AND(O3681&lt;&gt;"",R3681&lt;=Parametros!$B$10),"PRÓX. VENCIMENTO",IF(F3681="Q","QUALIDADE",IF(F3681="S","BLOQUEADO",IF(F3681="R","RESTRITO/DEVOLUÇÃO",IF(OR(N3681="QUAR",N3681="QRES"),"QUARENTENA",IF(OR(B3681="DESCARTE",B3681="DEVOLUÇÃO"),"DESCARTE/DEVOLUÇÃO",IF(AND(D3681="",K3681&lt;&gt;""),"SEM LOTE",IF(AND(Q3681&lt;&gt;"",Q3681&gt;=Parametros!$B$11),"PARADO/SEM GIRO","OK"))))))))))</f>
        <v>VENCIDO</v>
      </c>
      <c r="T3681" s="29" t="str">
        <f aca="false">IF(AND($S3681="PARADO/SEM GIRO",$K3681="KG",OR(Painel!$B$5="(Todos)",A3681=Painel!$B$5)*OR(Painel!$E$5="(Todos)",P3681=Painel!$E$5)),$J3681+ROW()/10000000,"")</f>
        <v/>
      </c>
      <c r="U3681" s="29" t="n">
        <f aca="false">IF(AND($S3681="VENCIDO",$K3681="KG",OR(Painel!$B$5="(Todos)",A3681=Painel!$B$5)*OR(Painel!$E$5="(Todos)",P3681=Painel!$E$5)),$J3681+ROW()/10000000,"")</f>
        <v>311.6003681</v>
      </c>
    </row>
    <row r="3682" customFormat="false" ht="15" hidden="false" customHeight="false" outlineLevel="0" collapsed="false">
      <c r="A3682" s="29" t="s">
        <v>55</v>
      </c>
      <c r="B3682" s="29" t="s">
        <v>6212</v>
      </c>
      <c r="C3682" s="29" t="s">
        <v>481</v>
      </c>
      <c r="D3682" s="29" t="s">
        <v>6747</v>
      </c>
      <c r="E3682" s="29" t="n">
        <v>377</v>
      </c>
      <c r="F3682" s="29" t="s">
        <v>137</v>
      </c>
      <c r="G3682" s="29" t="s">
        <v>6748</v>
      </c>
      <c r="H3682" s="30" t="n">
        <v>131.2</v>
      </c>
      <c r="I3682" s="31" t="n">
        <v>46241</v>
      </c>
      <c r="J3682" s="30" t="n">
        <v>131.2</v>
      </c>
      <c r="K3682" s="29" t="s">
        <v>120</v>
      </c>
      <c r="L3682" s="29" t="s">
        <v>4450</v>
      </c>
      <c r="M3682" s="29"/>
      <c r="N3682" s="29" t="s">
        <v>122</v>
      </c>
      <c r="O3682" s="31" t="n">
        <v>46365</v>
      </c>
      <c r="P3682" s="29" t="s">
        <v>123</v>
      </c>
      <c r="Q3682" s="29" t="n">
        <f aca="false">IFERROR(VALUE(L3682),"")</f>
        <v>44</v>
      </c>
      <c r="R3682" s="29" t="n">
        <f aca="true">IF(O3682="","",O3682-TODAY())</f>
        <v>80</v>
      </c>
      <c r="S3682" s="29" t="str">
        <f aca="false">IF(C3682="&lt;&lt; vazio &gt;&gt;","VAZIA",IF(AND(O3682&lt;&gt;"",R3682&lt;0),"VENCIDO",IF(AND(O3682&lt;&gt;"",R3682&lt;=Parametros!$B$10),"PRÓX. VENCIMENTO",IF(F3682="Q","QUALIDADE",IF(F3682="S","BLOQUEADO",IF(F3682="R","RESTRITO/DEVOLUÇÃO",IF(OR(N3682="QUAR",N3682="QRES"),"QUARENTENA",IF(OR(B3682="DESCARTE",B3682="DEVOLUÇÃO"),"DESCARTE/DEVOLUÇÃO",IF(AND(D3682="",K3682&lt;&gt;""),"SEM LOTE",IF(AND(Q3682&lt;&gt;"",Q3682&gt;=Parametros!$B$11),"PARADO/SEM GIRO","OK"))))))))))</f>
        <v>BLOQUEADO</v>
      </c>
      <c r="T3682" s="29" t="str">
        <f aca="false">IF(AND($S3682="PARADO/SEM GIRO",$K3682="KG",OR(Painel!$B$5="(Todos)",A3682=Painel!$B$5)*OR(Painel!$E$5="(Todos)",P3682=Painel!$E$5)),$J3682+ROW()/10000000,"")</f>
        <v/>
      </c>
      <c r="U3682" s="29" t="str">
        <f aca="false">IF(AND($S3682="VENCIDO",$K3682="KG",OR(Painel!$B$5="(Todos)",A3682=Painel!$B$5)*OR(Painel!$E$5="(Todos)",P3682=Painel!$E$5)),$J3682+ROW()/10000000,"")</f>
        <v/>
      </c>
    </row>
    <row r="3683" customFormat="false" ht="15" hidden="false" customHeight="false" outlineLevel="0" collapsed="false">
      <c r="A3683" s="29" t="s">
        <v>55</v>
      </c>
      <c r="B3683" s="29" t="s">
        <v>6212</v>
      </c>
      <c r="C3683" s="29" t="s">
        <v>481</v>
      </c>
      <c r="D3683" s="29" t="s">
        <v>5380</v>
      </c>
      <c r="E3683" s="29" t="n">
        <v>377</v>
      </c>
      <c r="F3683" s="29" t="s">
        <v>189</v>
      </c>
      <c r="G3683" s="29" t="s">
        <v>6749</v>
      </c>
      <c r="H3683" s="30" t="n">
        <v>98.4</v>
      </c>
      <c r="I3683" s="31" t="n">
        <v>46261</v>
      </c>
      <c r="J3683" s="30" t="n">
        <v>98.4</v>
      </c>
      <c r="K3683" s="29" t="s">
        <v>120</v>
      </c>
      <c r="L3683" s="29" t="s">
        <v>938</v>
      </c>
      <c r="M3683" s="29"/>
      <c r="N3683" s="29" t="s">
        <v>122</v>
      </c>
      <c r="O3683" s="31" t="n">
        <v>46466</v>
      </c>
      <c r="P3683" s="29" t="s">
        <v>123</v>
      </c>
      <c r="Q3683" s="29" t="n">
        <f aca="false">IFERROR(VALUE(L3683),"")</f>
        <v>24</v>
      </c>
      <c r="R3683" s="29" t="n">
        <f aca="true">IF(O3683="","",O3683-TODAY())</f>
        <v>181</v>
      </c>
      <c r="S3683" s="29" t="str">
        <f aca="false">IF(C3683="&lt;&lt; vazio &gt;&gt;","VAZIA",IF(AND(O3683&lt;&gt;"",R3683&lt;0),"VENCIDO",IF(AND(O3683&lt;&gt;"",R3683&lt;=Parametros!$B$10),"PRÓX. VENCIMENTO",IF(F3683="Q","QUALIDADE",IF(F3683="S","BLOQUEADO",IF(F3683="R","RESTRITO/DEVOLUÇÃO",IF(OR(N3683="QUAR",N3683="QRES"),"QUARENTENA",IF(OR(B3683="DESCARTE",B3683="DEVOLUÇÃO"),"DESCARTE/DEVOLUÇÃO",IF(AND(D3683="",K3683&lt;&gt;""),"SEM LOTE",IF(AND(Q3683&lt;&gt;"",Q3683&gt;=Parametros!$B$11),"PARADO/SEM GIRO","OK"))))))))))</f>
        <v>RESTRITO/DEVOLUÇÃO</v>
      </c>
      <c r="T3683" s="29" t="str">
        <f aca="false">IF(AND($S3683="PARADO/SEM GIRO",$K3683="KG",OR(Painel!$B$5="(Todos)",A3683=Painel!$B$5)*OR(Painel!$E$5="(Todos)",P3683=Painel!$E$5)),$J3683+ROW()/10000000,"")</f>
        <v/>
      </c>
      <c r="U3683" s="29" t="str">
        <f aca="false">IF(AND($S3683="VENCIDO",$K3683="KG",OR(Painel!$B$5="(Todos)",A3683=Painel!$B$5)*OR(Painel!$E$5="(Todos)",P3683=Painel!$E$5)),$J3683+ROW()/10000000,"")</f>
        <v/>
      </c>
    </row>
    <row r="3684" customFormat="false" ht="15" hidden="false" customHeight="false" outlineLevel="0" collapsed="false">
      <c r="A3684" s="29" t="s">
        <v>55</v>
      </c>
      <c r="B3684" s="29" t="s">
        <v>6212</v>
      </c>
      <c r="C3684" s="29" t="s">
        <v>481</v>
      </c>
      <c r="D3684" s="29" t="s">
        <v>5382</v>
      </c>
      <c r="E3684" s="29" t="n">
        <v>377</v>
      </c>
      <c r="F3684" s="29" t="s">
        <v>189</v>
      </c>
      <c r="G3684" s="29" t="s">
        <v>6750</v>
      </c>
      <c r="H3684" s="30" t="n">
        <v>32.8</v>
      </c>
      <c r="I3684" s="31" t="n">
        <v>46261</v>
      </c>
      <c r="J3684" s="30" t="n">
        <v>32.8</v>
      </c>
      <c r="K3684" s="29" t="s">
        <v>120</v>
      </c>
      <c r="L3684" s="29" t="s">
        <v>938</v>
      </c>
      <c r="M3684" s="29"/>
      <c r="N3684" s="29" t="s">
        <v>122</v>
      </c>
      <c r="O3684" s="31" t="n">
        <v>46467</v>
      </c>
      <c r="P3684" s="29" t="s">
        <v>123</v>
      </c>
      <c r="Q3684" s="29" t="n">
        <f aca="false">IFERROR(VALUE(L3684),"")</f>
        <v>24</v>
      </c>
      <c r="R3684" s="29" t="n">
        <f aca="true">IF(O3684="","",O3684-TODAY())</f>
        <v>182</v>
      </c>
      <c r="S3684" s="29" t="str">
        <f aca="false">IF(C3684="&lt;&lt; vazio &gt;&gt;","VAZIA",IF(AND(O3684&lt;&gt;"",R3684&lt;0),"VENCIDO",IF(AND(O3684&lt;&gt;"",R3684&lt;=Parametros!$B$10),"PRÓX. VENCIMENTO",IF(F3684="Q","QUALIDADE",IF(F3684="S","BLOQUEADO",IF(F3684="R","RESTRITO/DEVOLUÇÃO",IF(OR(N3684="QUAR",N3684="QRES"),"QUARENTENA",IF(OR(B3684="DESCARTE",B3684="DEVOLUÇÃO"),"DESCARTE/DEVOLUÇÃO",IF(AND(D3684="",K3684&lt;&gt;""),"SEM LOTE",IF(AND(Q3684&lt;&gt;"",Q3684&gt;=Parametros!$B$11),"PARADO/SEM GIRO","OK"))))))))))</f>
        <v>RESTRITO/DEVOLUÇÃO</v>
      </c>
      <c r="T3684" s="29" t="str">
        <f aca="false">IF(AND($S3684="PARADO/SEM GIRO",$K3684="KG",OR(Painel!$B$5="(Todos)",A3684=Painel!$B$5)*OR(Painel!$E$5="(Todos)",P3684=Painel!$E$5)),$J3684+ROW()/10000000,"")</f>
        <v/>
      </c>
      <c r="U3684" s="29" t="str">
        <f aca="false">IF(AND($S3684="VENCIDO",$K3684="KG",OR(Painel!$B$5="(Todos)",A3684=Painel!$B$5)*OR(Painel!$E$5="(Todos)",P3684=Painel!$E$5)),$J3684+ROW()/10000000,"")</f>
        <v/>
      </c>
    </row>
    <row r="3685" customFormat="false" ht="15" hidden="false" customHeight="false" outlineLevel="0" collapsed="false">
      <c r="A3685" s="29" t="s">
        <v>55</v>
      </c>
      <c r="B3685" s="29" t="s">
        <v>6212</v>
      </c>
      <c r="C3685" s="29" t="s">
        <v>481</v>
      </c>
      <c r="D3685" s="29" t="s">
        <v>6751</v>
      </c>
      <c r="E3685" s="29" t="n">
        <v>377</v>
      </c>
      <c r="F3685" s="29" t="s">
        <v>137</v>
      </c>
      <c r="G3685" s="29" t="s">
        <v>6752</v>
      </c>
      <c r="H3685" s="30" t="n">
        <v>32.8</v>
      </c>
      <c r="I3685" s="31" t="n">
        <v>46241</v>
      </c>
      <c r="J3685" s="30" t="n">
        <v>32.8</v>
      </c>
      <c r="K3685" s="29" t="s">
        <v>120</v>
      </c>
      <c r="L3685" s="29" t="s">
        <v>4450</v>
      </c>
      <c r="M3685" s="29"/>
      <c r="N3685" s="29" t="s">
        <v>122</v>
      </c>
      <c r="O3685" s="31" t="n">
        <v>46504</v>
      </c>
      <c r="P3685" s="29" t="s">
        <v>123</v>
      </c>
      <c r="Q3685" s="29" t="n">
        <f aca="false">IFERROR(VALUE(L3685),"")</f>
        <v>44</v>
      </c>
      <c r="R3685" s="29" t="n">
        <f aca="true">IF(O3685="","",O3685-TODAY())</f>
        <v>219</v>
      </c>
      <c r="S3685" s="29" t="str">
        <f aca="false">IF(C3685="&lt;&lt; vazio &gt;&gt;","VAZIA",IF(AND(O3685&lt;&gt;"",R3685&lt;0),"VENCIDO",IF(AND(O3685&lt;&gt;"",R3685&lt;=Parametros!$B$10),"PRÓX. VENCIMENTO",IF(F3685="Q","QUALIDADE",IF(F3685="S","BLOQUEADO",IF(F3685="R","RESTRITO/DEVOLUÇÃO",IF(OR(N3685="QUAR",N3685="QRES"),"QUARENTENA",IF(OR(B3685="DESCARTE",B3685="DEVOLUÇÃO"),"DESCARTE/DEVOLUÇÃO",IF(AND(D3685="",K3685&lt;&gt;""),"SEM LOTE",IF(AND(Q3685&lt;&gt;"",Q3685&gt;=Parametros!$B$11),"PARADO/SEM GIRO","OK"))))))))))</f>
        <v>BLOQUEADO</v>
      </c>
      <c r="T3685" s="29" t="str">
        <f aca="false">IF(AND($S3685="PARADO/SEM GIRO",$K3685="KG",OR(Painel!$B$5="(Todos)",A3685=Painel!$B$5)*OR(Painel!$E$5="(Todos)",P3685=Painel!$E$5)),$J3685+ROW()/10000000,"")</f>
        <v/>
      </c>
      <c r="U3685" s="29" t="str">
        <f aca="false">IF(AND($S3685="VENCIDO",$K3685="KG",OR(Painel!$B$5="(Todos)",A3685=Painel!$B$5)*OR(Painel!$E$5="(Todos)",P3685=Painel!$E$5)),$J3685+ROW()/10000000,"")</f>
        <v/>
      </c>
    </row>
    <row r="3686" customFormat="false" ht="15" hidden="false" customHeight="false" outlineLevel="0" collapsed="false">
      <c r="A3686" s="29" t="s">
        <v>55</v>
      </c>
      <c r="B3686" s="29" t="s">
        <v>6212</v>
      </c>
      <c r="C3686" s="29" t="s">
        <v>707</v>
      </c>
      <c r="D3686" s="29" t="s">
        <v>648</v>
      </c>
      <c r="E3686" s="29" t="n">
        <v>377</v>
      </c>
      <c r="F3686" s="29" t="s">
        <v>137</v>
      </c>
      <c r="G3686" s="29" t="s">
        <v>6753</v>
      </c>
      <c r="H3686" s="30" t="n">
        <v>80</v>
      </c>
      <c r="I3686" s="31" t="n">
        <v>46241</v>
      </c>
      <c r="J3686" s="30" t="n">
        <v>80</v>
      </c>
      <c r="K3686" s="29" t="s">
        <v>120</v>
      </c>
      <c r="L3686" s="29" t="s">
        <v>4450</v>
      </c>
      <c r="M3686" s="29"/>
      <c r="N3686" s="29" t="s">
        <v>122</v>
      </c>
      <c r="O3686" s="31" t="n">
        <v>46620</v>
      </c>
      <c r="P3686" s="29" t="s">
        <v>123</v>
      </c>
      <c r="Q3686" s="29" t="n">
        <f aca="false">IFERROR(VALUE(L3686),"")</f>
        <v>44</v>
      </c>
      <c r="R3686" s="29" t="n">
        <f aca="true">IF(O3686="","",O3686-TODAY())</f>
        <v>335</v>
      </c>
      <c r="S3686" s="29" t="str">
        <f aca="false">IF(C3686="&lt;&lt; vazio &gt;&gt;","VAZIA",IF(AND(O3686&lt;&gt;"",R3686&lt;0),"VENCIDO",IF(AND(O3686&lt;&gt;"",R3686&lt;=Parametros!$B$10),"PRÓX. VENCIMENTO",IF(F3686="Q","QUALIDADE",IF(F3686="S","BLOQUEADO",IF(F3686="R","RESTRITO/DEVOLUÇÃO",IF(OR(N3686="QUAR",N3686="QRES"),"QUARENTENA",IF(OR(B3686="DESCARTE",B3686="DEVOLUÇÃO"),"DESCARTE/DEVOLUÇÃO",IF(AND(D3686="",K3686&lt;&gt;""),"SEM LOTE",IF(AND(Q3686&lt;&gt;"",Q3686&gt;=Parametros!$B$11),"PARADO/SEM GIRO","OK"))))))))))</f>
        <v>BLOQUEADO</v>
      </c>
      <c r="T3686" s="29" t="str">
        <f aca="false">IF(AND($S3686="PARADO/SEM GIRO",$K3686="KG",OR(Painel!$B$5="(Todos)",A3686=Painel!$B$5)*OR(Painel!$E$5="(Todos)",P3686=Painel!$E$5)),$J3686+ROW()/10000000,"")</f>
        <v/>
      </c>
      <c r="U3686" s="29" t="str">
        <f aca="false">IF(AND($S3686="VENCIDO",$K3686="KG",OR(Painel!$B$5="(Todos)",A3686=Painel!$B$5)*OR(Painel!$E$5="(Todos)",P3686=Painel!$E$5)),$J3686+ROW()/10000000,"")</f>
        <v/>
      </c>
    </row>
    <row r="3687" customFormat="false" ht="15" hidden="false" customHeight="false" outlineLevel="0" collapsed="false">
      <c r="A3687" s="29" t="s">
        <v>55</v>
      </c>
      <c r="B3687" s="29" t="s">
        <v>6212</v>
      </c>
      <c r="C3687" s="29" t="s">
        <v>6754</v>
      </c>
      <c r="D3687" s="29" t="s">
        <v>6755</v>
      </c>
      <c r="E3687" s="29" t="n">
        <v>377</v>
      </c>
      <c r="F3687" s="29" t="s">
        <v>189</v>
      </c>
      <c r="G3687" s="29" t="s">
        <v>6756</v>
      </c>
      <c r="H3687" s="30" t="n">
        <v>75</v>
      </c>
      <c r="I3687" s="31" t="n">
        <v>46181</v>
      </c>
      <c r="J3687" s="30" t="n">
        <v>75</v>
      </c>
      <c r="K3687" s="29" t="s">
        <v>120</v>
      </c>
      <c r="L3687" s="29" t="s">
        <v>1600</v>
      </c>
      <c r="M3687" s="29"/>
      <c r="N3687" s="29" t="s">
        <v>122</v>
      </c>
      <c r="O3687" s="31" t="n">
        <v>46650</v>
      </c>
      <c r="P3687" s="29" t="s">
        <v>235</v>
      </c>
      <c r="Q3687" s="29" t="n">
        <f aca="false">IFERROR(VALUE(L3687),"")</f>
        <v>104</v>
      </c>
      <c r="R3687" s="29" t="n">
        <f aca="true">IF(O3687="","",O3687-TODAY())</f>
        <v>365</v>
      </c>
      <c r="S3687" s="29" t="str">
        <f aca="false">IF(C3687="&lt;&lt; vazio &gt;&gt;","VAZIA",IF(AND(O3687&lt;&gt;"",R3687&lt;0),"VENCIDO",IF(AND(O3687&lt;&gt;"",R3687&lt;=Parametros!$B$10),"PRÓX. VENCIMENTO",IF(F3687="Q","QUALIDADE",IF(F3687="S","BLOQUEADO",IF(F3687="R","RESTRITO/DEVOLUÇÃO",IF(OR(N3687="QUAR",N3687="QRES"),"QUARENTENA",IF(OR(B3687="DESCARTE",B3687="DEVOLUÇÃO"),"DESCARTE/DEVOLUÇÃO",IF(AND(D3687="",K3687&lt;&gt;""),"SEM LOTE",IF(AND(Q3687&lt;&gt;"",Q3687&gt;=Parametros!$B$11),"PARADO/SEM GIRO","OK"))))))))))</f>
        <v>RESTRITO/DEVOLUÇÃO</v>
      </c>
      <c r="T3687" s="29" t="str">
        <f aca="false">IF(AND($S3687="PARADO/SEM GIRO",$K3687="KG",OR(Painel!$B$5="(Todos)",A3687=Painel!$B$5)*OR(Painel!$E$5="(Todos)",P3687=Painel!$E$5)),$J3687+ROW()/10000000,"")</f>
        <v/>
      </c>
      <c r="U3687" s="29" t="str">
        <f aca="false">IF(AND($S3687="VENCIDO",$K3687="KG",OR(Painel!$B$5="(Todos)",A3687=Painel!$B$5)*OR(Painel!$E$5="(Todos)",P3687=Painel!$E$5)),$J3687+ROW()/10000000,"")</f>
        <v/>
      </c>
    </row>
    <row r="3688" customFormat="false" ht="15" hidden="false" customHeight="false" outlineLevel="0" collapsed="false">
      <c r="A3688" s="29" t="s">
        <v>55</v>
      </c>
      <c r="B3688" s="29" t="s">
        <v>6212</v>
      </c>
      <c r="C3688" s="29" t="s">
        <v>604</v>
      </c>
      <c r="D3688" s="29" t="s">
        <v>6757</v>
      </c>
      <c r="E3688" s="29" t="n">
        <v>377</v>
      </c>
      <c r="F3688" s="29" t="s">
        <v>189</v>
      </c>
      <c r="G3688" s="29" t="s">
        <v>6758</v>
      </c>
      <c r="H3688" s="30" t="n">
        <v>50</v>
      </c>
      <c r="I3688" s="31" t="n">
        <v>46199</v>
      </c>
      <c r="J3688" s="30" t="n">
        <v>50</v>
      </c>
      <c r="K3688" s="29" t="s">
        <v>120</v>
      </c>
      <c r="L3688" s="29" t="s">
        <v>6446</v>
      </c>
      <c r="M3688" s="29"/>
      <c r="N3688" s="29" t="s">
        <v>122</v>
      </c>
      <c r="O3688" s="31" t="n">
        <v>46606</v>
      </c>
      <c r="P3688" s="29" t="s">
        <v>235</v>
      </c>
      <c r="Q3688" s="29" t="n">
        <f aca="false">IFERROR(VALUE(L3688),"")</f>
        <v>86</v>
      </c>
      <c r="R3688" s="29" t="n">
        <f aca="true">IF(O3688="","",O3688-TODAY())</f>
        <v>321</v>
      </c>
      <c r="S3688" s="29" t="str">
        <f aca="false">IF(C3688="&lt;&lt; vazio &gt;&gt;","VAZIA",IF(AND(O3688&lt;&gt;"",R3688&lt;0),"VENCIDO",IF(AND(O3688&lt;&gt;"",R3688&lt;=Parametros!$B$10),"PRÓX. VENCIMENTO",IF(F3688="Q","QUALIDADE",IF(F3688="S","BLOQUEADO",IF(F3688="R","RESTRITO/DEVOLUÇÃO",IF(OR(N3688="QUAR",N3688="QRES"),"QUARENTENA",IF(OR(B3688="DESCARTE",B3688="DEVOLUÇÃO"),"DESCARTE/DEVOLUÇÃO",IF(AND(D3688="",K3688&lt;&gt;""),"SEM LOTE",IF(AND(Q3688&lt;&gt;"",Q3688&gt;=Parametros!$B$11),"PARADO/SEM GIRO","OK"))))))))))</f>
        <v>RESTRITO/DEVOLUÇÃO</v>
      </c>
      <c r="T3688" s="29" t="str">
        <f aca="false">IF(AND($S3688="PARADO/SEM GIRO",$K3688="KG",OR(Painel!$B$5="(Todos)",A3688=Painel!$B$5)*OR(Painel!$E$5="(Todos)",P3688=Painel!$E$5)),$J3688+ROW()/10000000,"")</f>
        <v/>
      </c>
      <c r="U3688" s="29" t="str">
        <f aca="false">IF(AND($S3688="VENCIDO",$K3688="KG",OR(Painel!$B$5="(Todos)",A3688=Painel!$B$5)*OR(Painel!$E$5="(Todos)",P3688=Painel!$E$5)),$J3688+ROW()/10000000,"")</f>
        <v/>
      </c>
    </row>
    <row r="3689" customFormat="false" ht="15" hidden="false" customHeight="false" outlineLevel="0" collapsed="false">
      <c r="A3689" s="29" t="s">
        <v>55</v>
      </c>
      <c r="B3689" s="29" t="s">
        <v>6212</v>
      </c>
      <c r="C3689" s="29" t="s">
        <v>604</v>
      </c>
      <c r="D3689" s="29" t="s">
        <v>6759</v>
      </c>
      <c r="E3689" s="29" t="n">
        <v>377</v>
      </c>
      <c r="F3689" s="29" t="s">
        <v>189</v>
      </c>
      <c r="G3689" s="29" t="s">
        <v>6760</v>
      </c>
      <c r="H3689" s="30" t="n">
        <v>100</v>
      </c>
      <c r="I3689" s="31" t="n">
        <v>46199</v>
      </c>
      <c r="J3689" s="30" t="n">
        <v>100</v>
      </c>
      <c r="K3689" s="29" t="s">
        <v>120</v>
      </c>
      <c r="L3689" s="29" t="s">
        <v>6446</v>
      </c>
      <c r="M3689" s="29"/>
      <c r="N3689" s="29" t="s">
        <v>122</v>
      </c>
      <c r="O3689" s="31" t="n">
        <v>46716</v>
      </c>
      <c r="P3689" s="29" t="s">
        <v>235</v>
      </c>
      <c r="Q3689" s="29" t="n">
        <f aca="false">IFERROR(VALUE(L3689),"")</f>
        <v>86</v>
      </c>
      <c r="R3689" s="29" t="n">
        <f aca="true">IF(O3689="","",O3689-TODAY())</f>
        <v>431</v>
      </c>
      <c r="S3689" s="29" t="str">
        <f aca="false">IF(C3689="&lt;&lt; vazio &gt;&gt;","VAZIA",IF(AND(O3689&lt;&gt;"",R3689&lt;0),"VENCIDO",IF(AND(O3689&lt;&gt;"",R3689&lt;=Parametros!$B$10),"PRÓX. VENCIMENTO",IF(F3689="Q","QUALIDADE",IF(F3689="S","BLOQUEADO",IF(F3689="R","RESTRITO/DEVOLUÇÃO",IF(OR(N3689="QUAR",N3689="QRES"),"QUARENTENA",IF(OR(B3689="DESCARTE",B3689="DEVOLUÇÃO"),"DESCARTE/DEVOLUÇÃO",IF(AND(D3689="",K3689&lt;&gt;""),"SEM LOTE",IF(AND(Q3689&lt;&gt;"",Q3689&gt;=Parametros!$B$11),"PARADO/SEM GIRO","OK"))))))))))</f>
        <v>RESTRITO/DEVOLUÇÃO</v>
      </c>
      <c r="T3689" s="29" t="str">
        <f aca="false">IF(AND($S3689="PARADO/SEM GIRO",$K3689="KG",OR(Painel!$B$5="(Todos)",A3689=Painel!$B$5)*OR(Painel!$E$5="(Todos)",P3689=Painel!$E$5)),$J3689+ROW()/10000000,"")</f>
        <v/>
      </c>
      <c r="U3689" s="29" t="str">
        <f aca="false">IF(AND($S3689="VENCIDO",$K3689="KG",OR(Painel!$B$5="(Todos)",A3689=Painel!$B$5)*OR(Painel!$E$5="(Todos)",P3689=Painel!$E$5)),$J3689+ROW()/10000000,"")</f>
        <v/>
      </c>
    </row>
    <row r="3690" customFormat="false" ht="15" hidden="false" customHeight="false" outlineLevel="0" collapsed="false">
      <c r="A3690" s="29" t="s">
        <v>55</v>
      </c>
      <c r="B3690" s="29" t="s">
        <v>6212</v>
      </c>
      <c r="C3690" s="29" t="s">
        <v>1928</v>
      </c>
      <c r="D3690" s="29" t="s">
        <v>6761</v>
      </c>
      <c r="E3690" s="29" t="n">
        <v>377</v>
      </c>
      <c r="F3690" s="29" t="s">
        <v>189</v>
      </c>
      <c r="G3690" s="29" t="s">
        <v>6762</v>
      </c>
      <c r="H3690" s="30" t="n">
        <v>150</v>
      </c>
      <c r="I3690" s="31" t="n">
        <v>46235</v>
      </c>
      <c r="J3690" s="30" t="n">
        <v>150</v>
      </c>
      <c r="K3690" s="29" t="s">
        <v>120</v>
      </c>
      <c r="L3690" s="29" t="s">
        <v>694</v>
      </c>
      <c r="M3690" s="29"/>
      <c r="N3690" s="29" t="s">
        <v>122</v>
      </c>
      <c r="O3690" s="31" t="n">
        <v>46862</v>
      </c>
      <c r="P3690" s="29" t="s">
        <v>235</v>
      </c>
      <c r="Q3690" s="29" t="n">
        <f aca="false">IFERROR(VALUE(L3690),"")</f>
        <v>50</v>
      </c>
      <c r="R3690" s="29" t="n">
        <f aca="true">IF(O3690="","",O3690-TODAY())</f>
        <v>577</v>
      </c>
      <c r="S3690" s="29" t="str">
        <f aca="false">IF(C3690="&lt;&lt; vazio &gt;&gt;","VAZIA",IF(AND(O3690&lt;&gt;"",R3690&lt;0),"VENCIDO",IF(AND(O3690&lt;&gt;"",R3690&lt;=Parametros!$B$10),"PRÓX. VENCIMENTO",IF(F3690="Q","QUALIDADE",IF(F3690="S","BLOQUEADO",IF(F3690="R","RESTRITO/DEVOLUÇÃO",IF(OR(N3690="QUAR",N3690="QRES"),"QUARENTENA",IF(OR(B3690="DESCARTE",B3690="DEVOLUÇÃO"),"DESCARTE/DEVOLUÇÃO",IF(AND(D3690="",K3690&lt;&gt;""),"SEM LOTE",IF(AND(Q3690&lt;&gt;"",Q3690&gt;=Parametros!$B$11),"PARADO/SEM GIRO","OK"))))))))))</f>
        <v>RESTRITO/DEVOLUÇÃO</v>
      </c>
      <c r="T3690" s="29" t="str">
        <f aca="false">IF(AND($S3690="PARADO/SEM GIRO",$K3690="KG",OR(Painel!$B$5="(Todos)",A3690=Painel!$B$5)*OR(Painel!$E$5="(Todos)",P3690=Painel!$E$5)),$J3690+ROW()/10000000,"")</f>
        <v/>
      </c>
      <c r="U3690" s="29" t="str">
        <f aca="false">IF(AND($S3690="VENCIDO",$K3690="KG",OR(Painel!$B$5="(Todos)",A3690=Painel!$B$5)*OR(Painel!$E$5="(Todos)",P3690=Painel!$E$5)),$J3690+ROW()/10000000,"")</f>
        <v/>
      </c>
    </row>
    <row r="3691" customFormat="false" ht="15" hidden="false" customHeight="false" outlineLevel="0" collapsed="false">
      <c r="A3691" s="29" t="s">
        <v>55</v>
      </c>
      <c r="B3691" s="29" t="s">
        <v>6212</v>
      </c>
      <c r="C3691" s="29" t="s">
        <v>1928</v>
      </c>
      <c r="D3691" s="29" t="s">
        <v>6763</v>
      </c>
      <c r="E3691" s="29" t="n">
        <v>377</v>
      </c>
      <c r="F3691" s="29" t="s">
        <v>189</v>
      </c>
      <c r="G3691" s="29" t="s">
        <v>6764</v>
      </c>
      <c r="H3691" s="30" t="n">
        <v>150</v>
      </c>
      <c r="I3691" s="31" t="n">
        <v>46282</v>
      </c>
      <c r="J3691" s="30" t="n">
        <v>150</v>
      </c>
      <c r="K3691" s="29" t="s">
        <v>120</v>
      </c>
      <c r="L3691" s="29" t="s">
        <v>400</v>
      </c>
      <c r="M3691" s="29"/>
      <c r="N3691" s="29" t="s">
        <v>122</v>
      </c>
      <c r="O3691" s="31" t="n">
        <v>46869</v>
      </c>
      <c r="P3691" s="29" t="s">
        <v>235</v>
      </c>
      <c r="Q3691" s="29" t="n">
        <f aca="false">IFERROR(VALUE(L3691),"")</f>
        <v>3</v>
      </c>
      <c r="R3691" s="29" t="n">
        <f aca="true">IF(O3691="","",O3691-TODAY())</f>
        <v>584</v>
      </c>
      <c r="S3691" s="29" t="str">
        <f aca="false">IF(C3691="&lt;&lt; vazio &gt;&gt;","VAZIA",IF(AND(O3691&lt;&gt;"",R3691&lt;0),"VENCIDO",IF(AND(O3691&lt;&gt;"",R3691&lt;=Parametros!$B$10),"PRÓX. VENCIMENTO",IF(F3691="Q","QUALIDADE",IF(F3691="S","BLOQUEADO",IF(F3691="R","RESTRITO/DEVOLUÇÃO",IF(OR(N3691="QUAR",N3691="QRES"),"QUARENTENA",IF(OR(B3691="DESCARTE",B3691="DEVOLUÇÃO"),"DESCARTE/DEVOLUÇÃO",IF(AND(D3691="",K3691&lt;&gt;""),"SEM LOTE",IF(AND(Q3691&lt;&gt;"",Q3691&gt;=Parametros!$B$11),"PARADO/SEM GIRO","OK"))))))))))</f>
        <v>RESTRITO/DEVOLUÇÃO</v>
      </c>
      <c r="T3691" s="29" t="str">
        <f aca="false">IF(AND($S3691="PARADO/SEM GIRO",$K3691="KG",OR(Painel!$B$5="(Todos)",A3691=Painel!$B$5)*OR(Painel!$E$5="(Todos)",P3691=Painel!$E$5)),$J3691+ROW()/10000000,"")</f>
        <v/>
      </c>
      <c r="U3691" s="29" t="str">
        <f aca="false">IF(AND($S3691="VENCIDO",$K3691="KG",OR(Painel!$B$5="(Todos)",A3691=Painel!$B$5)*OR(Painel!$E$5="(Todos)",P3691=Painel!$E$5)),$J3691+ROW()/10000000,"")</f>
        <v/>
      </c>
    </row>
    <row r="3692" customFormat="false" ht="15" hidden="false" customHeight="false" outlineLevel="0" collapsed="false">
      <c r="A3692" s="29" t="s">
        <v>55</v>
      </c>
      <c r="B3692" s="29" t="s">
        <v>6212</v>
      </c>
      <c r="C3692" s="29" t="s">
        <v>1734</v>
      </c>
      <c r="D3692" s="29" t="s">
        <v>6765</v>
      </c>
      <c r="E3692" s="29" t="n">
        <v>377</v>
      </c>
      <c r="F3692" s="29" t="s">
        <v>189</v>
      </c>
      <c r="G3692" s="29" t="s">
        <v>6766</v>
      </c>
      <c r="H3692" s="30" t="n">
        <v>25</v>
      </c>
      <c r="I3692" s="31" t="n">
        <v>46235</v>
      </c>
      <c r="J3692" s="30" t="n">
        <v>25</v>
      </c>
      <c r="K3692" s="29" t="s">
        <v>120</v>
      </c>
      <c r="L3692" s="29" t="s">
        <v>694</v>
      </c>
      <c r="M3692" s="29"/>
      <c r="N3692" s="29" t="s">
        <v>122</v>
      </c>
      <c r="O3692" s="31" t="n">
        <v>46794</v>
      </c>
      <c r="P3692" s="29" t="s">
        <v>235</v>
      </c>
      <c r="Q3692" s="29" t="n">
        <f aca="false">IFERROR(VALUE(L3692),"")</f>
        <v>50</v>
      </c>
      <c r="R3692" s="29" t="n">
        <f aca="true">IF(O3692="","",O3692-TODAY())</f>
        <v>509</v>
      </c>
      <c r="S3692" s="29" t="str">
        <f aca="false">IF(C3692="&lt;&lt; vazio &gt;&gt;","VAZIA",IF(AND(O3692&lt;&gt;"",R3692&lt;0),"VENCIDO",IF(AND(O3692&lt;&gt;"",R3692&lt;=Parametros!$B$10),"PRÓX. VENCIMENTO",IF(F3692="Q","QUALIDADE",IF(F3692="S","BLOQUEADO",IF(F3692="R","RESTRITO/DEVOLUÇÃO",IF(OR(N3692="QUAR",N3692="QRES"),"QUARENTENA",IF(OR(B3692="DESCARTE",B3692="DEVOLUÇÃO"),"DESCARTE/DEVOLUÇÃO",IF(AND(D3692="",K3692&lt;&gt;""),"SEM LOTE",IF(AND(Q3692&lt;&gt;"",Q3692&gt;=Parametros!$B$11),"PARADO/SEM GIRO","OK"))))))))))</f>
        <v>RESTRITO/DEVOLUÇÃO</v>
      </c>
      <c r="T3692" s="29" t="str">
        <f aca="false">IF(AND($S3692="PARADO/SEM GIRO",$K3692="KG",OR(Painel!$B$5="(Todos)",A3692=Painel!$B$5)*OR(Painel!$E$5="(Todos)",P3692=Painel!$E$5)),$J3692+ROW()/10000000,"")</f>
        <v/>
      </c>
      <c r="U3692" s="29" t="str">
        <f aca="false">IF(AND($S3692="VENCIDO",$K3692="KG",OR(Painel!$B$5="(Todos)",A3692=Painel!$B$5)*OR(Painel!$E$5="(Todos)",P3692=Painel!$E$5)),$J3692+ROW()/10000000,"")</f>
        <v/>
      </c>
    </row>
    <row r="3693" customFormat="false" ht="15" hidden="false" customHeight="false" outlineLevel="0" collapsed="false">
      <c r="A3693" s="29" t="s">
        <v>55</v>
      </c>
      <c r="B3693" s="29" t="s">
        <v>6212</v>
      </c>
      <c r="C3693" s="29" t="s">
        <v>477</v>
      </c>
      <c r="D3693" s="29" t="s">
        <v>6192</v>
      </c>
      <c r="E3693" s="29" t="n">
        <v>377</v>
      </c>
      <c r="F3693" s="29" t="s">
        <v>189</v>
      </c>
      <c r="G3693" s="29" t="s">
        <v>6767</v>
      </c>
      <c r="H3693" s="30" t="n">
        <v>14</v>
      </c>
      <c r="I3693" s="31" t="n">
        <v>46261</v>
      </c>
      <c r="J3693" s="30" t="n">
        <v>14</v>
      </c>
      <c r="K3693" s="29" t="s">
        <v>120</v>
      </c>
      <c r="L3693" s="29" t="s">
        <v>938</v>
      </c>
      <c r="M3693" s="29"/>
      <c r="N3693" s="29" t="s">
        <v>122</v>
      </c>
      <c r="O3693" s="31" t="n">
        <v>46200</v>
      </c>
      <c r="P3693" s="29" t="s">
        <v>123</v>
      </c>
      <c r="Q3693" s="29" t="n">
        <f aca="false">IFERROR(VALUE(L3693),"")</f>
        <v>24</v>
      </c>
      <c r="R3693" s="29" t="n">
        <f aca="true">IF(O3693="","",O3693-TODAY())</f>
        <v>-85</v>
      </c>
      <c r="S3693" s="29" t="str">
        <f aca="false">IF(C3693="&lt;&lt; vazio &gt;&gt;","VAZIA",IF(AND(O3693&lt;&gt;"",R3693&lt;0),"VENCIDO",IF(AND(O3693&lt;&gt;"",R3693&lt;=Parametros!$B$10),"PRÓX. VENCIMENTO",IF(F3693="Q","QUALIDADE",IF(F3693="S","BLOQUEADO",IF(F3693="R","RESTRITO/DEVOLUÇÃO",IF(OR(N3693="QUAR",N3693="QRES"),"QUARENTENA",IF(OR(B3693="DESCARTE",B3693="DEVOLUÇÃO"),"DESCARTE/DEVOLUÇÃO",IF(AND(D3693="",K3693&lt;&gt;""),"SEM LOTE",IF(AND(Q3693&lt;&gt;"",Q3693&gt;=Parametros!$B$11),"PARADO/SEM GIRO","OK"))))))))))</f>
        <v>VENCIDO</v>
      </c>
      <c r="T3693" s="29" t="str">
        <f aca="false">IF(AND($S3693="PARADO/SEM GIRO",$K3693="KG",OR(Painel!$B$5="(Todos)",A3693=Painel!$B$5)*OR(Painel!$E$5="(Todos)",P3693=Painel!$E$5)),$J3693+ROW()/10000000,"")</f>
        <v/>
      </c>
      <c r="U3693" s="29" t="n">
        <f aca="false">IF(AND($S3693="VENCIDO",$K3693="KG",OR(Painel!$B$5="(Todos)",A3693=Painel!$B$5)*OR(Painel!$E$5="(Todos)",P3693=Painel!$E$5)),$J3693+ROW()/10000000,"")</f>
        <v>14.0003693</v>
      </c>
    </row>
    <row r="3694" customFormat="false" ht="15" hidden="false" customHeight="false" outlineLevel="0" collapsed="false">
      <c r="A3694" s="29" t="s">
        <v>55</v>
      </c>
      <c r="B3694" s="29" t="s">
        <v>6212</v>
      </c>
      <c r="C3694" s="29" t="s">
        <v>334</v>
      </c>
      <c r="D3694" s="29" t="s">
        <v>6768</v>
      </c>
      <c r="E3694" s="29" t="n">
        <v>377</v>
      </c>
      <c r="F3694" s="29" t="s">
        <v>137</v>
      </c>
      <c r="G3694" s="29" t="s">
        <v>6769</v>
      </c>
      <c r="H3694" s="30" t="n">
        <v>20.1</v>
      </c>
      <c r="I3694" s="31" t="n">
        <v>46241</v>
      </c>
      <c r="J3694" s="30" t="n">
        <v>20.1</v>
      </c>
      <c r="K3694" s="29" t="s">
        <v>120</v>
      </c>
      <c r="L3694" s="29" t="s">
        <v>4450</v>
      </c>
      <c r="M3694" s="29"/>
      <c r="N3694" s="29" t="s">
        <v>122</v>
      </c>
      <c r="O3694" s="31" t="n">
        <v>46179</v>
      </c>
      <c r="P3694" s="29" t="s">
        <v>123</v>
      </c>
      <c r="Q3694" s="29" t="n">
        <f aca="false">IFERROR(VALUE(L3694),"")</f>
        <v>44</v>
      </c>
      <c r="R3694" s="29" t="n">
        <f aca="true">IF(O3694="","",O3694-TODAY())</f>
        <v>-106</v>
      </c>
      <c r="S3694" s="29" t="str">
        <f aca="false">IF(C3694="&lt;&lt; vazio &gt;&gt;","VAZIA",IF(AND(O3694&lt;&gt;"",R3694&lt;0),"VENCIDO",IF(AND(O3694&lt;&gt;"",R3694&lt;=Parametros!$B$10),"PRÓX. VENCIMENTO",IF(F3694="Q","QUALIDADE",IF(F3694="S","BLOQUEADO",IF(F3694="R","RESTRITO/DEVOLUÇÃO",IF(OR(N3694="QUAR",N3694="QRES"),"QUARENTENA",IF(OR(B3694="DESCARTE",B3694="DEVOLUÇÃO"),"DESCARTE/DEVOLUÇÃO",IF(AND(D3694="",K3694&lt;&gt;""),"SEM LOTE",IF(AND(Q3694&lt;&gt;"",Q3694&gt;=Parametros!$B$11),"PARADO/SEM GIRO","OK"))))))))))</f>
        <v>VENCIDO</v>
      </c>
      <c r="T3694" s="29" t="str">
        <f aca="false">IF(AND($S3694="PARADO/SEM GIRO",$K3694="KG",OR(Painel!$B$5="(Todos)",A3694=Painel!$B$5)*OR(Painel!$E$5="(Todos)",P3694=Painel!$E$5)),$J3694+ROW()/10000000,"")</f>
        <v/>
      </c>
      <c r="U3694" s="29" t="n">
        <f aca="false">IF(AND($S3694="VENCIDO",$K3694="KG",OR(Painel!$B$5="(Todos)",A3694=Painel!$B$5)*OR(Painel!$E$5="(Todos)",P3694=Painel!$E$5)),$J3694+ROW()/10000000,"")</f>
        <v>20.1003694</v>
      </c>
    </row>
    <row r="3695" customFormat="false" ht="15" hidden="false" customHeight="false" outlineLevel="0" collapsed="false">
      <c r="A3695" s="29" t="s">
        <v>55</v>
      </c>
      <c r="B3695" s="29" t="s">
        <v>6212</v>
      </c>
      <c r="C3695" s="29" t="s">
        <v>334</v>
      </c>
      <c r="D3695" s="29" t="s">
        <v>6770</v>
      </c>
      <c r="E3695" s="29" t="n">
        <v>377</v>
      </c>
      <c r="F3695" s="29" t="s">
        <v>189</v>
      </c>
      <c r="G3695" s="29" t="s">
        <v>6771</v>
      </c>
      <c r="H3695" s="30" t="n">
        <v>20.1</v>
      </c>
      <c r="I3695" s="31" t="n">
        <v>46261</v>
      </c>
      <c r="J3695" s="30" t="n">
        <v>20.1</v>
      </c>
      <c r="K3695" s="29" t="s">
        <v>120</v>
      </c>
      <c r="L3695" s="29" t="s">
        <v>938</v>
      </c>
      <c r="M3695" s="29"/>
      <c r="N3695" s="29" t="s">
        <v>122</v>
      </c>
      <c r="O3695" s="31" t="n">
        <v>46287</v>
      </c>
      <c r="P3695" s="29" t="s">
        <v>123</v>
      </c>
      <c r="Q3695" s="29" t="n">
        <f aca="false">IFERROR(VALUE(L3695),"")</f>
        <v>24</v>
      </c>
      <c r="R3695" s="29" t="n">
        <f aca="true">IF(O3695="","",O3695-TODAY())</f>
        <v>2</v>
      </c>
      <c r="S3695" s="29" t="str">
        <f aca="false">IF(C3695="&lt;&lt; vazio &gt;&gt;","VAZIA",IF(AND(O3695&lt;&gt;"",R3695&lt;0),"VENCIDO",IF(AND(O3695&lt;&gt;"",R3695&lt;=Parametros!$B$10),"PRÓX. VENCIMENTO",IF(F3695="Q","QUALIDADE",IF(F3695="S","BLOQUEADO",IF(F3695="R","RESTRITO/DEVOLUÇÃO",IF(OR(N3695="QUAR",N3695="QRES"),"QUARENTENA",IF(OR(B3695="DESCARTE",B3695="DEVOLUÇÃO"),"DESCARTE/DEVOLUÇÃO",IF(AND(D3695="",K3695&lt;&gt;""),"SEM LOTE",IF(AND(Q3695&lt;&gt;"",Q3695&gt;=Parametros!$B$11),"PARADO/SEM GIRO","OK"))))))))))</f>
        <v>PRÓX. VENCIMENTO</v>
      </c>
      <c r="T3695" s="29" t="str">
        <f aca="false">IF(AND($S3695="PARADO/SEM GIRO",$K3695="KG",OR(Painel!$B$5="(Todos)",A3695=Painel!$B$5)*OR(Painel!$E$5="(Todos)",P3695=Painel!$E$5)),$J3695+ROW()/10000000,"")</f>
        <v/>
      </c>
      <c r="U3695" s="29" t="str">
        <f aca="false">IF(AND($S3695="VENCIDO",$K3695="KG",OR(Painel!$B$5="(Todos)",A3695=Painel!$B$5)*OR(Painel!$E$5="(Todos)",P3695=Painel!$E$5)),$J3695+ROW()/10000000,"")</f>
        <v/>
      </c>
    </row>
    <row r="3696" customFormat="false" ht="15" hidden="false" customHeight="false" outlineLevel="0" collapsed="false">
      <c r="A3696" s="29" t="s">
        <v>55</v>
      </c>
      <c r="B3696" s="29" t="s">
        <v>6212</v>
      </c>
      <c r="C3696" s="29" t="s">
        <v>334</v>
      </c>
      <c r="D3696" s="29" t="s">
        <v>6772</v>
      </c>
      <c r="E3696" s="29" t="n">
        <v>377</v>
      </c>
      <c r="F3696" s="29" t="s">
        <v>189</v>
      </c>
      <c r="G3696" s="29" t="s">
        <v>6773</v>
      </c>
      <c r="H3696" s="30" t="n">
        <v>20.1</v>
      </c>
      <c r="I3696" s="31" t="n">
        <v>46261</v>
      </c>
      <c r="J3696" s="30" t="n">
        <v>20.1</v>
      </c>
      <c r="K3696" s="29" t="s">
        <v>120</v>
      </c>
      <c r="L3696" s="29" t="s">
        <v>938</v>
      </c>
      <c r="M3696" s="29"/>
      <c r="N3696" s="29" t="s">
        <v>122</v>
      </c>
      <c r="O3696" s="31" t="n">
        <v>46289</v>
      </c>
      <c r="P3696" s="29" t="s">
        <v>123</v>
      </c>
      <c r="Q3696" s="29" t="n">
        <f aca="false">IFERROR(VALUE(L3696),"")</f>
        <v>24</v>
      </c>
      <c r="R3696" s="29" t="n">
        <f aca="true">IF(O3696="","",O3696-TODAY())</f>
        <v>4</v>
      </c>
      <c r="S3696" s="29" t="str">
        <f aca="false">IF(C3696="&lt;&lt; vazio &gt;&gt;","VAZIA",IF(AND(O3696&lt;&gt;"",R3696&lt;0),"VENCIDO",IF(AND(O3696&lt;&gt;"",R3696&lt;=Parametros!$B$10),"PRÓX. VENCIMENTO",IF(F3696="Q","QUALIDADE",IF(F3696="S","BLOQUEADO",IF(F3696="R","RESTRITO/DEVOLUÇÃO",IF(OR(N3696="QUAR",N3696="QRES"),"QUARENTENA",IF(OR(B3696="DESCARTE",B3696="DEVOLUÇÃO"),"DESCARTE/DEVOLUÇÃO",IF(AND(D3696="",K3696&lt;&gt;""),"SEM LOTE",IF(AND(Q3696&lt;&gt;"",Q3696&gt;=Parametros!$B$11),"PARADO/SEM GIRO","OK"))))))))))</f>
        <v>PRÓX. VENCIMENTO</v>
      </c>
      <c r="T3696" s="29" t="str">
        <f aca="false">IF(AND($S3696="PARADO/SEM GIRO",$K3696="KG",OR(Painel!$B$5="(Todos)",A3696=Painel!$B$5)*OR(Painel!$E$5="(Todos)",P3696=Painel!$E$5)),$J3696+ROW()/10000000,"")</f>
        <v/>
      </c>
      <c r="U3696" s="29" t="str">
        <f aca="false">IF(AND($S3696="VENCIDO",$K3696="KG",OR(Painel!$B$5="(Todos)",A3696=Painel!$B$5)*OR(Painel!$E$5="(Todos)",P3696=Painel!$E$5)),$J3696+ROW()/10000000,"")</f>
        <v/>
      </c>
    </row>
    <row r="3697" customFormat="false" ht="15" hidden="false" customHeight="false" outlineLevel="0" collapsed="false">
      <c r="A3697" s="29" t="s">
        <v>55</v>
      </c>
      <c r="B3697" s="29" t="s">
        <v>6774</v>
      </c>
      <c r="C3697" s="29" t="s">
        <v>626</v>
      </c>
      <c r="D3697" s="29" t="s">
        <v>627</v>
      </c>
      <c r="E3697" s="29" t="n">
        <v>6</v>
      </c>
      <c r="F3697" s="29"/>
      <c r="G3697" s="29" t="s">
        <v>6775</v>
      </c>
      <c r="H3697" s="30" t="n">
        <v>4</v>
      </c>
      <c r="I3697" s="31" t="n">
        <v>46262</v>
      </c>
      <c r="J3697" s="30" t="n">
        <v>4</v>
      </c>
      <c r="K3697" s="29" t="s">
        <v>120</v>
      </c>
      <c r="L3697" s="29" t="s">
        <v>190</v>
      </c>
      <c r="M3697" s="29"/>
      <c r="N3697" s="29" t="s">
        <v>122</v>
      </c>
      <c r="O3697" s="31" t="n">
        <v>45925</v>
      </c>
      <c r="P3697" s="29" t="s">
        <v>123</v>
      </c>
      <c r="Q3697" s="29" t="n">
        <f aca="false">IFERROR(VALUE(L3697),"")</f>
        <v>23</v>
      </c>
      <c r="R3697" s="29" t="n">
        <f aca="true">IF(O3697="","",O3697-TODAY())</f>
        <v>-360</v>
      </c>
      <c r="S3697" s="29" t="str">
        <f aca="false">IF(C3697="&lt;&lt; vazio &gt;&gt;","VAZIA",IF(AND(O3697&lt;&gt;"",R3697&lt;0),"VENCIDO",IF(AND(O3697&lt;&gt;"",R3697&lt;=Parametros!$B$10),"PRÓX. VENCIMENTO",IF(F3697="Q","QUALIDADE",IF(F3697="S","BLOQUEADO",IF(F3697="R","RESTRITO/DEVOLUÇÃO",IF(OR(N3697="QUAR",N3697="QRES"),"QUARENTENA",IF(OR(B3697="DESCARTE",B3697="DEVOLUÇÃO"),"DESCARTE/DEVOLUÇÃO",IF(AND(D3697="",K3697&lt;&gt;""),"SEM LOTE",IF(AND(Q3697&lt;&gt;"",Q3697&gt;=Parametros!$B$11),"PARADO/SEM GIRO","OK"))))))))))</f>
        <v>VENCIDO</v>
      </c>
      <c r="T3697" s="29" t="str">
        <f aca="false">IF(AND($S3697="PARADO/SEM GIRO",$K3697="KG",OR(Painel!$B$5="(Todos)",A3697=Painel!$B$5)*OR(Painel!$E$5="(Todos)",P3697=Painel!$E$5)),$J3697+ROW()/10000000,"")</f>
        <v/>
      </c>
      <c r="U3697" s="29" t="n">
        <f aca="false">IF(AND($S3697="VENCIDO",$K3697="KG",OR(Painel!$B$5="(Todos)",A3697=Painel!$B$5)*OR(Painel!$E$5="(Todos)",P3697=Painel!$E$5)),$J3697+ROW()/10000000,"")</f>
        <v>4.0003697</v>
      </c>
    </row>
    <row r="3698" customFormat="false" ht="15" hidden="false" customHeight="false" outlineLevel="0" collapsed="false">
      <c r="A3698" s="29" t="s">
        <v>55</v>
      </c>
      <c r="B3698" s="29" t="s">
        <v>6774</v>
      </c>
      <c r="C3698" s="29" t="s">
        <v>626</v>
      </c>
      <c r="D3698" s="29" t="s">
        <v>628</v>
      </c>
      <c r="E3698" s="29" t="n">
        <v>6</v>
      </c>
      <c r="F3698" s="29"/>
      <c r="G3698" s="29" t="s">
        <v>6776</v>
      </c>
      <c r="H3698" s="30" t="n">
        <v>4</v>
      </c>
      <c r="I3698" s="31" t="n">
        <v>46262</v>
      </c>
      <c r="J3698" s="30" t="n">
        <v>4</v>
      </c>
      <c r="K3698" s="29" t="s">
        <v>120</v>
      </c>
      <c r="L3698" s="29" t="s">
        <v>190</v>
      </c>
      <c r="M3698" s="29"/>
      <c r="N3698" s="29" t="s">
        <v>122</v>
      </c>
      <c r="O3698" s="29"/>
      <c r="P3698" s="29" t="s">
        <v>123</v>
      </c>
      <c r="Q3698" s="29" t="n">
        <f aca="false">IFERROR(VALUE(L3698),"")</f>
        <v>23</v>
      </c>
      <c r="R3698" s="29" t="str">
        <f aca="true">IF(O3698="","",O3698-TODAY())</f>
        <v/>
      </c>
      <c r="S3698" s="29" t="str">
        <f aca="false">IF(C3698="&lt;&lt; vazio &gt;&gt;","VAZIA",IF(AND(O3698&lt;&gt;"",R3698&lt;0),"VENCIDO",IF(AND(O3698&lt;&gt;"",R3698&lt;=Parametros!$B$10),"PRÓX. VENCIMENTO",IF(F3698="Q","QUALIDADE",IF(F3698="S","BLOQUEADO",IF(F3698="R","RESTRITO/DEVOLUÇÃO",IF(OR(N3698="QUAR",N3698="QRES"),"QUARENTENA",IF(OR(B3698="DESCARTE",B3698="DEVOLUÇÃO"),"DESCARTE/DEVOLUÇÃO",IF(AND(D3698="",K3698&lt;&gt;""),"SEM LOTE",IF(AND(Q3698&lt;&gt;"",Q3698&gt;=Parametros!$B$11),"PARADO/SEM GIRO","OK"))))))))))</f>
        <v>OK</v>
      </c>
      <c r="T3698" s="29" t="str">
        <f aca="false">IF(AND($S3698="PARADO/SEM GIRO",$K3698="KG",OR(Painel!$B$5="(Todos)",A3698=Painel!$B$5)*OR(Painel!$E$5="(Todos)",P3698=Painel!$E$5)),$J3698+ROW()/10000000,"")</f>
        <v/>
      </c>
      <c r="U3698" s="29" t="str">
        <f aca="false">IF(AND($S3698="VENCIDO",$K3698="KG",OR(Painel!$B$5="(Todos)",A3698=Painel!$B$5)*OR(Painel!$E$5="(Todos)",P3698=Painel!$E$5)),$J3698+ROW()/10000000,"")</f>
        <v/>
      </c>
    </row>
    <row r="3699" customFormat="false" ht="15" hidden="false" customHeight="false" outlineLevel="0" collapsed="false">
      <c r="A3699" s="29" t="s">
        <v>55</v>
      </c>
      <c r="B3699" s="29" t="s">
        <v>6774</v>
      </c>
      <c r="C3699" s="29" t="s">
        <v>629</v>
      </c>
      <c r="D3699" s="29" t="s">
        <v>630</v>
      </c>
      <c r="E3699" s="29" t="n">
        <v>6</v>
      </c>
      <c r="F3699" s="29"/>
      <c r="G3699" s="29" t="s">
        <v>6777</v>
      </c>
      <c r="H3699" s="30" t="n">
        <v>28</v>
      </c>
      <c r="I3699" s="31" t="n">
        <v>46262</v>
      </c>
      <c r="J3699" s="30" t="n">
        <v>28</v>
      </c>
      <c r="K3699" s="29" t="s">
        <v>120</v>
      </c>
      <c r="L3699" s="29" t="s">
        <v>190</v>
      </c>
      <c r="M3699" s="29"/>
      <c r="N3699" s="29" t="s">
        <v>122</v>
      </c>
      <c r="O3699" s="31" t="n">
        <v>45940</v>
      </c>
      <c r="P3699" s="29" t="s">
        <v>123</v>
      </c>
      <c r="Q3699" s="29" t="n">
        <f aca="false">IFERROR(VALUE(L3699),"")</f>
        <v>23</v>
      </c>
      <c r="R3699" s="29" t="n">
        <f aca="true">IF(O3699="","",O3699-TODAY())</f>
        <v>-345</v>
      </c>
      <c r="S3699" s="29" t="str">
        <f aca="false">IF(C3699="&lt;&lt; vazio &gt;&gt;","VAZIA",IF(AND(O3699&lt;&gt;"",R3699&lt;0),"VENCIDO",IF(AND(O3699&lt;&gt;"",R3699&lt;=Parametros!$B$10),"PRÓX. VENCIMENTO",IF(F3699="Q","QUALIDADE",IF(F3699="S","BLOQUEADO",IF(F3699="R","RESTRITO/DEVOLUÇÃO",IF(OR(N3699="QUAR",N3699="QRES"),"QUARENTENA",IF(OR(B3699="DESCARTE",B3699="DEVOLUÇÃO"),"DESCARTE/DEVOLUÇÃO",IF(AND(D3699="",K3699&lt;&gt;""),"SEM LOTE",IF(AND(Q3699&lt;&gt;"",Q3699&gt;=Parametros!$B$11),"PARADO/SEM GIRO","OK"))))))))))</f>
        <v>VENCIDO</v>
      </c>
      <c r="T3699" s="29" t="str">
        <f aca="false">IF(AND($S3699="PARADO/SEM GIRO",$K3699="KG",OR(Painel!$B$5="(Todos)",A3699=Painel!$B$5)*OR(Painel!$E$5="(Todos)",P3699=Painel!$E$5)),$J3699+ROW()/10000000,"")</f>
        <v/>
      </c>
      <c r="U3699" s="29" t="n">
        <f aca="false">IF(AND($S3699="VENCIDO",$K3699="KG",OR(Painel!$B$5="(Todos)",A3699=Painel!$B$5)*OR(Painel!$E$5="(Todos)",P3699=Painel!$E$5)),$J3699+ROW()/10000000,"")</f>
        <v>28.0003699</v>
      </c>
    </row>
    <row r="3700" customFormat="false" ht="15" hidden="false" customHeight="false" outlineLevel="0" collapsed="false">
      <c r="A3700" s="29" t="s">
        <v>55</v>
      </c>
      <c r="B3700" s="29" t="s">
        <v>6774</v>
      </c>
      <c r="C3700" s="29" t="s">
        <v>631</v>
      </c>
      <c r="D3700" s="29" t="s">
        <v>632</v>
      </c>
      <c r="E3700" s="29" t="n">
        <v>6</v>
      </c>
      <c r="F3700" s="29"/>
      <c r="G3700" s="29" t="s">
        <v>6778</v>
      </c>
      <c r="H3700" s="30" t="n">
        <v>7.2</v>
      </c>
      <c r="I3700" s="31" t="n">
        <v>46262</v>
      </c>
      <c r="J3700" s="30" t="n">
        <v>7.2</v>
      </c>
      <c r="K3700" s="29" t="s">
        <v>120</v>
      </c>
      <c r="L3700" s="29" t="s">
        <v>190</v>
      </c>
      <c r="M3700" s="29"/>
      <c r="N3700" s="29" t="s">
        <v>122</v>
      </c>
      <c r="O3700" s="31" t="n">
        <v>45907</v>
      </c>
      <c r="P3700" s="29" t="s">
        <v>123</v>
      </c>
      <c r="Q3700" s="29" t="n">
        <f aca="false">IFERROR(VALUE(L3700),"")</f>
        <v>23</v>
      </c>
      <c r="R3700" s="29" t="n">
        <f aca="true">IF(O3700="","",O3700-TODAY())</f>
        <v>-378</v>
      </c>
      <c r="S3700" s="29" t="str">
        <f aca="false">IF(C3700="&lt;&lt; vazio &gt;&gt;","VAZIA",IF(AND(O3700&lt;&gt;"",R3700&lt;0),"VENCIDO",IF(AND(O3700&lt;&gt;"",R3700&lt;=Parametros!$B$10),"PRÓX. VENCIMENTO",IF(F3700="Q","QUALIDADE",IF(F3700="S","BLOQUEADO",IF(F3700="R","RESTRITO/DEVOLUÇÃO",IF(OR(N3700="QUAR",N3700="QRES"),"QUARENTENA",IF(OR(B3700="DESCARTE",B3700="DEVOLUÇÃO"),"DESCARTE/DEVOLUÇÃO",IF(AND(D3700="",K3700&lt;&gt;""),"SEM LOTE",IF(AND(Q3700&lt;&gt;"",Q3700&gt;=Parametros!$B$11),"PARADO/SEM GIRO","OK"))))))))))</f>
        <v>VENCIDO</v>
      </c>
      <c r="T3700" s="29" t="str">
        <f aca="false">IF(AND($S3700="PARADO/SEM GIRO",$K3700="KG",OR(Painel!$B$5="(Todos)",A3700=Painel!$B$5)*OR(Painel!$E$5="(Todos)",P3700=Painel!$E$5)),$J3700+ROW()/10000000,"")</f>
        <v/>
      </c>
      <c r="U3700" s="29" t="n">
        <f aca="false">IF(AND($S3700="VENCIDO",$K3700="KG",OR(Painel!$B$5="(Todos)",A3700=Painel!$B$5)*OR(Painel!$E$5="(Todos)",P3700=Painel!$E$5)),$J3700+ROW()/10000000,"")</f>
        <v>7.20037</v>
      </c>
    </row>
    <row r="3701" customFormat="false" ht="15" hidden="false" customHeight="false" outlineLevel="0" collapsed="false">
      <c r="A3701" s="29" t="s">
        <v>55</v>
      </c>
      <c r="B3701" s="29" t="s">
        <v>6774</v>
      </c>
      <c r="C3701" s="29" t="s">
        <v>631</v>
      </c>
      <c r="D3701" s="29" t="s">
        <v>633</v>
      </c>
      <c r="E3701" s="29" t="n">
        <v>6</v>
      </c>
      <c r="F3701" s="29"/>
      <c r="G3701" s="29" t="s">
        <v>6779</v>
      </c>
      <c r="H3701" s="30" t="n">
        <v>14.4</v>
      </c>
      <c r="I3701" s="31" t="n">
        <v>46262</v>
      </c>
      <c r="J3701" s="30" t="n">
        <v>14.4</v>
      </c>
      <c r="K3701" s="29" t="s">
        <v>120</v>
      </c>
      <c r="L3701" s="29" t="s">
        <v>190</v>
      </c>
      <c r="M3701" s="29"/>
      <c r="N3701" s="29" t="s">
        <v>122</v>
      </c>
      <c r="O3701" s="31" t="n">
        <v>46087</v>
      </c>
      <c r="P3701" s="29" t="s">
        <v>123</v>
      </c>
      <c r="Q3701" s="29" t="n">
        <f aca="false">IFERROR(VALUE(L3701),"")</f>
        <v>23</v>
      </c>
      <c r="R3701" s="29" t="n">
        <f aca="true">IF(O3701="","",O3701-TODAY())</f>
        <v>-198</v>
      </c>
      <c r="S3701" s="29" t="str">
        <f aca="false">IF(C3701="&lt;&lt; vazio &gt;&gt;","VAZIA",IF(AND(O3701&lt;&gt;"",R3701&lt;0),"VENCIDO",IF(AND(O3701&lt;&gt;"",R3701&lt;=Parametros!$B$10),"PRÓX. VENCIMENTO",IF(F3701="Q","QUALIDADE",IF(F3701="S","BLOQUEADO",IF(F3701="R","RESTRITO/DEVOLUÇÃO",IF(OR(N3701="QUAR",N3701="QRES"),"QUARENTENA",IF(OR(B3701="DESCARTE",B3701="DEVOLUÇÃO"),"DESCARTE/DEVOLUÇÃO",IF(AND(D3701="",K3701&lt;&gt;""),"SEM LOTE",IF(AND(Q3701&lt;&gt;"",Q3701&gt;=Parametros!$B$11),"PARADO/SEM GIRO","OK"))))))))))</f>
        <v>VENCIDO</v>
      </c>
      <c r="T3701" s="29" t="str">
        <f aca="false">IF(AND($S3701="PARADO/SEM GIRO",$K3701="KG",OR(Painel!$B$5="(Todos)",A3701=Painel!$B$5)*OR(Painel!$E$5="(Todos)",P3701=Painel!$E$5)),$J3701+ROW()/10000000,"")</f>
        <v/>
      </c>
      <c r="U3701" s="29" t="n">
        <f aca="false">IF(AND($S3701="VENCIDO",$K3701="KG",OR(Painel!$B$5="(Todos)",A3701=Painel!$B$5)*OR(Painel!$E$5="(Todos)",P3701=Painel!$E$5)),$J3701+ROW()/10000000,"")</f>
        <v>14.4003701</v>
      </c>
    </row>
    <row r="3702" customFormat="false" ht="15" hidden="false" customHeight="false" outlineLevel="0" collapsed="false">
      <c r="A3702" s="29" t="s">
        <v>55</v>
      </c>
      <c r="B3702" s="29" t="s">
        <v>6774</v>
      </c>
      <c r="C3702" s="29" t="s">
        <v>634</v>
      </c>
      <c r="D3702" s="29" t="s">
        <v>635</v>
      </c>
      <c r="E3702" s="29" t="n">
        <v>6</v>
      </c>
      <c r="F3702" s="29"/>
      <c r="G3702" s="29" t="s">
        <v>6780</v>
      </c>
      <c r="H3702" s="30" t="n">
        <v>60.6</v>
      </c>
      <c r="I3702" s="31" t="n">
        <v>46262</v>
      </c>
      <c r="J3702" s="30" t="n">
        <v>60.6</v>
      </c>
      <c r="K3702" s="29" t="s">
        <v>120</v>
      </c>
      <c r="L3702" s="29" t="s">
        <v>190</v>
      </c>
      <c r="M3702" s="29"/>
      <c r="N3702" s="29" t="s">
        <v>122</v>
      </c>
      <c r="O3702" s="31" t="n">
        <v>45822</v>
      </c>
      <c r="P3702" s="29" t="s">
        <v>123</v>
      </c>
      <c r="Q3702" s="29" t="n">
        <f aca="false">IFERROR(VALUE(L3702),"")</f>
        <v>23</v>
      </c>
      <c r="R3702" s="29" t="n">
        <f aca="true">IF(O3702="","",O3702-TODAY())</f>
        <v>-463</v>
      </c>
      <c r="S3702" s="29" t="str">
        <f aca="false">IF(C3702="&lt;&lt; vazio &gt;&gt;","VAZIA",IF(AND(O3702&lt;&gt;"",R3702&lt;0),"VENCIDO",IF(AND(O3702&lt;&gt;"",R3702&lt;=Parametros!$B$10),"PRÓX. VENCIMENTO",IF(F3702="Q","QUALIDADE",IF(F3702="S","BLOQUEADO",IF(F3702="R","RESTRITO/DEVOLUÇÃO",IF(OR(N3702="QUAR",N3702="QRES"),"QUARENTENA",IF(OR(B3702="DESCARTE",B3702="DEVOLUÇÃO"),"DESCARTE/DEVOLUÇÃO",IF(AND(D3702="",K3702&lt;&gt;""),"SEM LOTE",IF(AND(Q3702&lt;&gt;"",Q3702&gt;=Parametros!$B$11),"PARADO/SEM GIRO","OK"))))))))))</f>
        <v>VENCIDO</v>
      </c>
      <c r="T3702" s="29" t="str">
        <f aca="false">IF(AND($S3702="PARADO/SEM GIRO",$K3702="KG",OR(Painel!$B$5="(Todos)",A3702=Painel!$B$5)*OR(Painel!$E$5="(Todos)",P3702=Painel!$E$5)),$J3702+ROW()/10000000,"")</f>
        <v/>
      </c>
      <c r="U3702" s="29" t="n">
        <f aca="false">IF(AND($S3702="VENCIDO",$K3702="KG",OR(Painel!$B$5="(Todos)",A3702=Painel!$B$5)*OR(Painel!$E$5="(Todos)",P3702=Painel!$E$5)),$J3702+ROW()/10000000,"")</f>
        <v>60.6003702</v>
      </c>
    </row>
    <row r="3703" customFormat="false" ht="15" hidden="false" customHeight="false" outlineLevel="0" collapsed="false">
      <c r="A3703" s="29" t="s">
        <v>55</v>
      </c>
      <c r="B3703" s="29" t="s">
        <v>6781</v>
      </c>
      <c r="C3703" s="29" t="s">
        <v>2561</v>
      </c>
      <c r="D3703" s="29" t="s">
        <v>2562</v>
      </c>
      <c r="E3703" s="29" t="n">
        <v>3</v>
      </c>
      <c r="F3703" s="29" t="s">
        <v>268</v>
      </c>
      <c r="G3703" s="29" t="s">
        <v>6782</v>
      </c>
      <c r="H3703" s="30" t="n">
        <v>590.4</v>
      </c>
      <c r="I3703" s="31" t="n">
        <v>46284</v>
      </c>
      <c r="J3703" s="30" t="n">
        <v>590.4</v>
      </c>
      <c r="K3703" s="29" t="s">
        <v>120</v>
      </c>
      <c r="L3703" s="29" t="s">
        <v>388</v>
      </c>
      <c r="M3703" s="29"/>
      <c r="N3703" s="29" t="s">
        <v>122</v>
      </c>
      <c r="O3703" s="31" t="n">
        <v>47014</v>
      </c>
      <c r="P3703" s="29" t="s">
        <v>123</v>
      </c>
      <c r="Q3703" s="29" t="n">
        <f aca="false">IFERROR(VALUE(L3703),"")</f>
        <v>1</v>
      </c>
      <c r="R3703" s="29" t="n">
        <f aca="true">IF(O3703="","",O3703-TODAY())</f>
        <v>729</v>
      </c>
      <c r="S3703" s="29" t="str">
        <f aca="false">IF(C3703="&lt;&lt; vazio &gt;&gt;","VAZIA",IF(AND(O3703&lt;&gt;"",R3703&lt;0),"VENCIDO",IF(AND(O3703&lt;&gt;"",R3703&lt;=Parametros!$B$10),"PRÓX. VENCIMENTO",IF(F3703="Q","QUALIDADE",IF(F3703="S","BLOQUEADO",IF(F3703="R","RESTRITO/DEVOLUÇÃO",IF(OR(N3703="QUAR",N3703="QRES"),"QUARENTENA",IF(OR(B3703="DESCARTE",B3703="DEVOLUÇÃO"),"DESCARTE/DEVOLUÇÃO",IF(AND(D3703="",K3703&lt;&gt;""),"SEM LOTE",IF(AND(Q3703&lt;&gt;"",Q3703&gt;=Parametros!$B$11),"PARADO/SEM GIRO","OK"))))))))))</f>
        <v>QUALIDADE</v>
      </c>
      <c r="T3703" s="29" t="str">
        <f aca="false">IF(AND($S3703="PARADO/SEM GIRO",$K3703="KG",OR(Painel!$B$5="(Todos)",A3703=Painel!$B$5)*OR(Painel!$E$5="(Todos)",P3703=Painel!$E$5)),$J3703+ROW()/10000000,"")</f>
        <v/>
      </c>
      <c r="U3703" s="29" t="str">
        <f aca="false">IF(AND($S3703="VENCIDO",$K3703="KG",OR(Painel!$B$5="(Todos)",A3703=Painel!$B$5)*OR(Painel!$E$5="(Todos)",P3703=Painel!$E$5)),$J3703+ROW()/10000000,"")</f>
        <v/>
      </c>
    </row>
    <row r="3704" customFormat="false" ht="15" hidden="false" customHeight="false" outlineLevel="0" collapsed="false">
      <c r="A3704" s="29" t="s">
        <v>55</v>
      </c>
      <c r="B3704" s="29" t="s">
        <v>6781</v>
      </c>
      <c r="C3704" s="29" t="s">
        <v>2561</v>
      </c>
      <c r="D3704" s="29" t="s">
        <v>2562</v>
      </c>
      <c r="E3704" s="29" t="n">
        <v>3</v>
      </c>
      <c r="F3704" s="29" t="s">
        <v>268</v>
      </c>
      <c r="G3704" s="29" t="s">
        <v>6783</v>
      </c>
      <c r="H3704" s="30" t="n">
        <v>590.4</v>
      </c>
      <c r="I3704" s="31" t="n">
        <v>46284</v>
      </c>
      <c r="J3704" s="30" t="n">
        <v>590.4</v>
      </c>
      <c r="K3704" s="29" t="s">
        <v>120</v>
      </c>
      <c r="L3704" s="29" t="s">
        <v>388</v>
      </c>
      <c r="M3704" s="29"/>
      <c r="N3704" s="29" t="s">
        <v>122</v>
      </c>
      <c r="O3704" s="31" t="n">
        <v>47014</v>
      </c>
      <c r="P3704" s="29" t="s">
        <v>123</v>
      </c>
      <c r="Q3704" s="29" t="n">
        <f aca="false">IFERROR(VALUE(L3704),"")</f>
        <v>1</v>
      </c>
      <c r="R3704" s="29" t="n">
        <f aca="true">IF(O3704="","",O3704-TODAY())</f>
        <v>729</v>
      </c>
      <c r="S3704" s="29" t="str">
        <f aca="false">IF(C3704="&lt;&lt; vazio &gt;&gt;","VAZIA",IF(AND(O3704&lt;&gt;"",R3704&lt;0),"VENCIDO",IF(AND(O3704&lt;&gt;"",R3704&lt;=Parametros!$B$10),"PRÓX. VENCIMENTO",IF(F3704="Q","QUALIDADE",IF(F3704="S","BLOQUEADO",IF(F3704="R","RESTRITO/DEVOLUÇÃO",IF(OR(N3704="QUAR",N3704="QRES"),"QUARENTENA",IF(OR(B3704="DESCARTE",B3704="DEVOLUÇÃO"),"DESCARTE/DEVOLUÇÃO",IF(AND(D3704="",K3704&lt;&gt;""),"SEM LOTE",IF(AND(Q3704&lt;&gt;"",Q3704&gt;=Parametros!$B$11),"PARADO/SEM GIRO","OK"))))))))))</f>
        <v>QUALIDADE</v>
      </c>
      <c r="T3704" s="29" t="str">
        <f aca="false">IF(AND($S3704="PARADO/SEM GIRO",$K3704="KG",OR(Painel!$B$5="(Todos)",A3704=Painel!$B$5)*OR(Painel!$E$5="(Todos)",P3704=Painel!$E$5)),$J3704+ROW()/10000000,"")</f>
        <v/>
      </c>
      <c r="U3704" s="29" t="str">
        <f aca="false">IF(AND($S3704="VENCIDO",$K3704="KG",OR(Painel!$B$5="(Todos)",A3704=Painel!$B$5)*OR(Painel!$E$5="(Todos)",P3704=Painel!$E$5)),$J3704+ROW()/10000000,"")</f>
        <v/>
      </c>
    </row>
    <row r="3705" customFormat="false" ht="15" hidden="false" customHeight="false" outlineLevel="0" collapsed="false">
      <c r="A3705" s="29" t="s">
        <v>55</v>
      </c>
      <c r="B3705" s="29" t="s">
        <v>6781</v>
      </c>
      <c r="C3705" s="29" t="s">
        <v>980</v>
      </c>
      <c r="D3705" s="29" t="s">
        <v>6784</v>
      </c>
      <c r="E3705" s="29" t="n">
        <v>3</v>
      </c>
      <c r="F3705" s="29" t="s">
        <v>137</v>
      </c>
      <c r="G3705" s="29" t="s">
        <v>6785</v>
      </c>
      <c r="H3705" s="30" t="n">
        <v>363.6</v>
      </c>
      <c r="I3705" s="31" t="n">
        <v>46272</v>
      </c>
      <c r="J3705" s="30" t="n">
        <v>363.6</v>
      </c>
      <c r="K3705" s="29" t="s">
        <v>120</v>
      </c>
      <c r="L3705" s="29" t="s">
        <v>126</v>
      </c>
      <c r="M3705" s="29"/>
      <c r="N3705" s="29" t="s">
        <v>122</v>
      </c>
      <c r="O3705" s="31" t="n">
        <v>46749</v>
      </c>
      <c r="P3705" s="29" t="s">
        <v>123</v>
      </c>
      <c r="Q3705" s="29" t="n">
        <f aca="false">IFERROR(VALUE(L3705),"")</f>
        <v>13</v>
      </c>
      <c r="R3705" s="29" t="n">
        <f aca="true">IF(O3705="","",O3705-TODAY())</f>
        <v>464</v>
      </c>
      <c r="S3705" s="29" t="str">
        <f aca="false">IF(C3705="&lt;&lt; vazio &gt;&gt;","VAZIA",IF(AND(O3705&lt;&gt;"",R3705&lt;0),"VENCIDO",IF(AND(O3705&lt;&gt;"",R3705&lt;=Parametros!$B$10),"PRÓX. VENCIMENTO",IF(F3705="Q","QUALIDADE",IF(F3705="S","BLOQUEADO",IF(F3705="R","RESTRITO/DEVOLUÇÃO",IF(OR(N3705="QUAR",N3705="QRES"),"QUARENTENA",IF(OR(B3705="DESCARTE",B3705="DEVOLUÇÃO"),"DESCARTE/DEVOLUÇÃO",IF(AND(D3705="",K3705&lt;&gt;""),"SEM LOTE",IF(AND(Q3705&lt;&gt;"",Q3705&gt;=Parametros!$B$11),"PARADO/SEM GIRO","OK"))))))))))</f>
        <v>BLOQUEADO</v>
      </c>
      <c r="T3705" s="29" t="str">
        <f aca="false">IF(AND($S3705="PARADO/SEM GIRO",$K3705="KG",OR(Painel!$B$5="(Todos)",A3705=Painel!$B$5)*OR(Painel!$E$5="(Todos)",P3705=Painel!$E$5)),$J3705+ROW()/10000000,"")</f>
        <v/>
      </c>
      <c r="U3705" s="29" t="str">
        <f aca="false">IF(AND($S3705="VENCIDO",$K3705="KG",OR(Painel!$B$5="(Todos)",A3705=Painel!$B$5)*OR(Painel!$E$5="(Todos)",P3705=Painel!$E$5)),$J3705+ROW()/10000000,"")</f>
        <v/>
      </c>
    </row>
    <row r="3706" customFormat="false" ht="15" hidden="false" customHeight="false" outlineLevel="0" collapsed="false">
      <c r="A3706" s="29" t="s">
        <v>52</v>
      </c>
      <c r="B3706" s="29" t="s">
        <v>6786</v>
      </c>
      <c r="C3706" s="29" t="s">
        <v>222</v>
      </c>
      <c r="D3706" s="29" t="s">
        <v>738</v>
      </c>
      <c r="E3706" s="29" t="n">
        <v>1</v>
      </c>
      <c r="F3706" s="29" t="s">
        <v>268</v>
      </c>
      <c r="G3706" s="29" t="s">
        <v>6787</v>
      </c>
      <c r="H3706" s="30" t="n">
        <v>1000</v>
      </c>
      <c r="I3706" s="31" t="n">
        <v>46279</v>
      </c>
      <c r="J3706" s="30" t="n">
        <v>1000</v>
      </c>
      <c r="K3706" s="29" t="s">
        <v>120</v>
      </c>
      <c r="L3706" s="29" t="s">
        <v>350</v>
      </c>
      <c r="M3706" s="29"/>
      <c r="N3706" s="29" t="s">
        <v>122</v>
      </c>
      <c r="O3706" s="31" t="n">
        <v>46826</v>
      </c>
      <c r="P3706" s="29" t="s">
        <v>123</v>
      </c>
      <c r="Q3706" s="29" t="n">
        <f aca="false">IFERROR(VALUE(L3706),"")</f>
        <v>6</v>
      </c>
      <c r="R3706" s="29" t="n">
        <f aca="true">IF(O3706="","",O3706-TODAY())</f>
        <v>541</v>
      </c>
      <c r="S3706" s="29" t="str">
        <f aca="false">IF(C3706="&lt;&lt; vazio &gt;&gt;","VAZIA",IF(AND(O3706&lt;&gt;"",R3706&lt;0),"VENCIDO",IF(AND(O3706&lt;&gt;"",R3706&lt;=Parametros!$B$10),"PRÓX. VENCIMENTO",IF(F3706="Q","QUALIDADE",IF(F3706="S","BLOQUEADO",IF(F3706="R","RESTRITO/DEVOLUÇÃO",IF(OR(N3706="QUAR",N3706="QRES"),"QUARENTENA",IF(OR(B3706="DESCARTE",B3706="DEVOLUÇÃO"),"DESCARTE/DEVOLUÇÃO",IF(AND(D3706="",K3706&lt;&gt;""),"SEM LOTE",IF(AND(Q3706&lt;&gt;"",Q3706&gt;=Parametros!$B$11),"PARADO/SEM GIRO","OK"))))))))))</f>
        <v>QUALIDADE</v>
      </c>
      <c r="T3706" s="29" t="str">
        <f aca="false">IF(AND($S3706="PARADO/SEM GIRO",$K3706="KG",OR(Painel!$B$5="(Todos)",A3706=Painel!$B$5)*OR(Painel!$E$5="(Todos)",P3706=Painel!$E$5)),$J3706+ROW()/10000000,"")</f>
        <v/>
      </c>
      <c r="U3706" s="29" t="str">
        <f aca="false">IF(AND($S3706="VENCIDO",$K3706="KG",OR(Painel!$B$5="(Todos)",A3706=Painel!$B$5)*OR(Painel!$E$5="(Todos)",P3706=Painel!$E$5)),$J3706+ROW()/10000000,"")</f>
        <v/>
      </c>
    </row>
    <row r="3707" customFormat="false" ht="15" hidden="false" customHeight="false" outlineLevel="0" collapsed="false">
      <c r="A3707" s="29" t="s">
        <v>52</v>
      </c>
      <c r="B3707" s="29" t="s">
        <v>6788</v>
      </c>
      <c r="C3707" s="29" t="s">
        <v>258</v>
      </c>
      <c r="D3707" s="29" t="s">
        <v>6131</v>
      </c>
      <c r="E3707" s="29" t="n">
        <v>1</v>
      </c>
      <c r="F3707" s="29" t="s">
        <v>137</v>
      </c>
      <c r="G3707" s="29" t="s">
        <v>6789</v>
      </c>
      <c r="H3707" s="30" t="n">
        <v>472.68</v>
      </c>
      <c r="I3707" s="31" t="n">
        <v>46271</v>
      </c>
      <c r="J3707" s="30" t="n">
        <v>472.68</v>
      </c>
      <c r="K3707" s="29" t="s">
        <v>120</v>
      </c>
      <c r="L3707" s="29" t="s">
        <v>221</v>
      </c>
      <c r="M3707" s="29"/>
      <c r="N3707" s="29" t="s">
        <v>134</v>
      </c>
      <c r="O3707" s="31" t="n">
        <v>46281</v>
      </c>
      <c r="P3707" s="29" t="s">
        <v>123</v>
      </c>
      <c r="Q3707" s="29" t="n">
        <f aca="false">IFERROR(VALUE(L3707),"")</f>
        <v>14</v>
      </c>
      <c r="R3707" s="29" t="n">
        <f aca="true">IF(O3707="","",O3707-TODAY())</f>
        <v>-4</v>
      </c>
      <c r="S3707" s="29" t="str">
        <f aca="false">IF(C3707="&lt;&lt; vazio &gt;&gt;","VAZIA",IF(AND(O3707&lt;&gt;"",R3707&lt;0),"VENCIDO",IF(AND(O3707&lt;&gt;"",R3707&lt;=Parametros!$B$10),"PRÓX. VENCIMENTO",IF(F3707="Q","QUALIDADE",IF(F3707="S","BLOQUEADO",IF(F3707="R","RESTRITO/DEVOLUÇÃO",IF(OR(N3707="QUAR",N3707="QRES"),"QUARENTENA",IF(OR(B3707="DESCARTE",B3707="DEVOLUÇÃO"),"DESCARTE/DEVOLUÇÃO",IF(AND(D3707="",K3707&lt;&gt;""),"SEM LOTE",IF(AND(Q3707&lt;&gt;"",Q3707&gt;=Parametros!$B$11),"PARADO/SEM GIRO","OK"))))))))))</f>
        <v>VENCIDO</v>
      </c>
      <c r="T3707" s="29" t="str">
        <f aca="false">IF(AND($S3707="PARADO/SEM GIRO",$K3707="KG",OR(Painel!$B$5="(Todos)",A3707=Painel!$B$5)*OR(Painel!$E$5="(Todos)",P3707=Painel!$E$5)),$J3707+ROW()/10000000,"")</f>
        <v/>
      </c>
      <c r="U3707" s="29" t="n">
        <f aca="false">IF(AND($S3707="VENCIDO",$K3707="KG",OR(Painel!$B$5="(Todos)",A3707=Painel!$B$5)*OR(Painel!$E$5="(Todos)",P3707=Painel!$E$5)),$J3707+ROW()/10000000,"")</f>
        <v>472.6803707</v>
      </c>
    </row>
    <row r="3708" customFormat="false" ht="15" hidden="false" customHeight="false" outlineLevel="0" collapsed="false">
      <c r="A3708" s="29" t="s">
        <v>52</v>
      </c>
      <c r="B3708" s="29" t="s">
        <v>6790</v>
      </c>
      <c r="C3708" s="29" t="s">
        <v>196</v>
      </c>
      <c r="D3708" s="29" t="s">
        <v>6791</v>
      </c>
      <c r="E3708" s="29" t="n">
        <v>1</v>
      </c>
      <c r="F3708" s="29"/>
      <c r="G3708" s="29" t="s">
        <v>6792</v>
      </c>
      <c r="H3708" s="30" t="n">
        <v>1000</v>
      </c>
      <c r="I3708" s="31" t="n">
        <v>46211</v>
      </c>
      <c r="J3708" s="30" t="n">
        <v>1000</v>
      </c>
      <c r="K3708" s="29" t="s">
        <v>120</v>
      </c>
      <c r="L3708" s="29" t="s">
        <v>2615</v>
      </c>
      <c r="M3708" s="29"/>
      <c r="N3708" s="29" t="s">
        <v>122</v>
      </c>
      <c r="O3708" s="31" t="n">
        <v>46756</v>
      </c>
      <c r="P3708" s="29" t="s">
        <v>123</v>
      </c>
      <c r="Q3708" s="29" t="n">
        <f aca="false">IFERROR(VALUE(L3708),"")</f>
        <v>74</v>
      </c>
      <c r="R3708" s="29" t="n">
        <f aca="true">IF(O3708="","",O3708-TODAY())</f>
        <v>471</v>
      </c>
      <c r="S3708" s="29" t="str">
        <f aca="false">IF(C3708="&lt;&lt; vazio &gt;&gt;","VAZIA",IF(AND(O3708&lt;&gt;"",R3708&lt;0),"VENCIDO",IF(AND(O3708&lt;&gt;"",R3708&lt;=Parametros!$B$10),"PRÓX. VENCIMENTO",IF(F3708="Q","QUALIDADE",IF(F3708="S","BLOQUEADO",IF(F3708="R","RESTRITO/DEVOLUÇÃO",IF(OR(N3708="QUAR",N3708="QRES"),"QUARENTENA",IF(OR(B3708="DESCARTE",B3708="DEVOLUÇÃO"),"DESCARTE/DEVOLUÇÃO",IF(AND(D3708="",K3708&lt;&gt;""),"SEM LOTE",IF(AND(Q3708&lt;&gt;"",Q3708&gt;=Parametros!$B$11),"PARADO/SEM GIRO","OK"))))))))))</f>
        <v>OK</v>
      </c>
      <c r="T3708" s="29" t="str">
        <f aca="false">IF(AND($S3708="PARADO/SEM GIRO",$K3708="KG",OR(Painel!$B$5="(Todos)",A3708=Painel!$B$5)*OR(Painel!$E$5="(Todos)",P3708=Painel!$E$5)),$J3708+ROW()/10000000,"")</f>
        <v/>
      </c>
      <c r="U3708" s="29" t="str">
        <f aca="false">IF(AND($S3708="VENCIDO",$K3708="KG",OR(Painel!$B$5="(Todos)",A3708=Painel!$B$5)*OR(Painel!$E$5="(Todos)",P3708=Painel!$E$5)),$J3708+ROW()/10000000,"")</f>
        <v/>
      </c>
    </row>
    <row r="3709" customFormat="false" ht="15" hidden="false" customHeight="false" outlineLevel="0" collapsed="false">
      <c r="A3709" s="29" t="s">
        <v>52</v>
      </c>
      <c r="B3709" s="29" t="s">
        <v>6793</v>
      </c>
      <c r="C3709" s="29" t="s">
        <v>980</v>
      </c>
      <c r="D3709" s="29" t="s">
        <v>981</v>
      </c>
      <c r="E3709" s="29" t="n">
        <v>1</v>
      </c>
      <c r="F3709" s="29" t="s">
        <v>268</v>
      </c>
      <c r="G3709" s="29" t="s">
        <v>6794</v>
      </c>
      <c r="H3709" s="30" t="n">
        <v>727.2</v>
      </c>
      <c r="I3709" s="31" t="n">
        <v>46280</v>
      </c>
      <c r="J3709" s="30" t="n">
        <v>727.2</v>
      </c>
      <c r="K3709" s="29" t="s">
        <v>120</v>
      </c>
      <c r="L3709" s="29" t="s">
        <v>144</v>
      </c>
      <c r="M3709" s="29"/>
      <c r="N3709" s="29" t="s">
        <v>122</v>
      </c>
      <c r="O3709" s="31" t="n">
        <v>46827</v>
      </c>
      <c r="P3709" s="29" t="s">
        <v>123</v>
      </c>
      <c r="Q3709" s="29" t="n">
        <f aca="false">IFERROR(VALUE(L3709),"")</f>
        <v>5</v>
      </c>
      <c r="R3709" s="29" t="n">
        <f aca="true">IF(O3709="","",O3709-TODAY())</f>
        <v>542</v>
      </c>
      <c r="S3709" s="29" t="str">
        <f aca="false">IF(C3709="&lt;&lt; vazio &gt;&gt;","VAZIA",IF(AND(O3709&lt;&gt;"",R3709&lt;0),"VENCIDO",IF(AND(O3709&lt;&gt;"",R3709&lt;=Parametros!$B$10),"PRÓX. VENCIMENTO",IF(F3709="Q","QUALIDADE",IF(F3709="S","BLOQUEADO",IF(F3709="R","RESTRITO/DEVOLUÇÃO",IF(OR(N3709="QUAR",N3709="QRES"),"QUARENTENA",IF(OR(B3709="DESCARTE",B3709="DEVOLUÇÃO"),"DESCARTE/DEVOLUÇÃO",IF(AND(D3709="",K3709&lt;&gt;""),"SEM LOTE",IF(AND(Q3709&lt;&gt;"",Q3709&gt;=Parametros!$B$11),"PARADO/SEM GIRO","OK"))))))))))</f>
        <v>QUALIDADE</v>
      </c>
      <c r="T3709" s="29" t="str">
        <f aca="false">IF(AND($S3709="PARADO/SEM GIRO",$K3709="KG",OR(Painel!$B$5="(Todos)",A3709=Painel!$B$5)*OR(Painel!$E$5="(Todos)",P3709=Painel!$E$5)),$J3709+ROW()/10000000,"")</f>
        <v/>
      </c>
      <c r="U3709" s="29" t="str">
        <f aca="false">IF(AND($S3709="VENCIDO",$K3709="KG",OR(Painel!$B$5="(Todos)",A3709=Painel!$B$5)*OR(Painel!$E$5="(Todos)",P3709=Painel!$E$5)),$J3709+ROW()/10000000,"")</f>
        <v/>
      </c>
    </row>
    <row r="3710" customFormat="false" ht="15" hidden="false" customHeight="false" outlineLevel="0" collapsed="false">
      <c r="A3710" s="29" t="s">
        <v>52</v>
      </c>
      <c r="B3710" s="29" t="s">
        <v>6795</v>
      </c>
      <c r="C3710" s="29" t="s">
        <v>115</v>
      </c>
      <c r="D3710" s="29"/>
      <c r="E3710" s="29" t="n">
        <v>0</v>
      </c>
      <c r="F3710" s="29"/>
      <c r="G3710" s="29"/>
      <c r="H3710" s="30" t="n">
        <v>0</v>
      </c>
      <c r="I3710" s="29"/>
      <c r="J3710" s="30" t="n">
        <v>0</v>
      </c>
      <c r="K3710" s="29"/>
      <c r="L3710" s="29" t="s">
        <v>116</v>
      </c>
      <c r="M3710" s="29"/>
      <c r="N3710" s="29"/>
      <c r="O3710" s="29"/>
      <c r="P3710" s="29"/>
      <c r="Q3710" s="29" t="n">
        <f aca="false">IFERROR(VALUE(L3710),"")</f>
        <v>0</v>
      </c>
      <c r="R3710" s="29" t="str">
        <f aca="true">IF(O3710="","",O3710-TODAY())</f>
        <v/>
      </c>
      <c r="S3710" s="29" t="str">
        <f aca="false">IF(C3710="&lt;&lt; vazio &gt;&gt;","VAZIA",IF(AND(O3710&lt;&gt;"",R3710&lt;0),"VENCIDO",IF(AND(O3710&lt;&gt;"",R3710&lt;=Parametros!$B$10),"PRÓX. VENCIMENTO",IF(F3710="Q","QUALIDADE",IF(F3710="S","BLOQUEADO",IF(F3710="R","RESTRITO/DEVOLUÇÃO",IF(OR(N3710="QUAR",N3710="QRES"),"QUARENTENA",IF(OR(B3710="DESCARTE",B3710="DEVOLUÇÃO"),"DESCARTE/DEVOLUÇÃO",IF(AND(D3710="",K3710&lt;&gt;""),"SEM LOTE",IF(AND(Q3710&lt;&gt;"",Q3710&gt;=Parametros!$B$11),"PARADO/SEM GIRO","OK"))))))))))</f>
        <v>VAZIA</v>
      </c>
      <c r="T3710" s="29" t="str">
        <f aca="false">IF(AND($S3710="PARADO/SEM GIRO",$K3710="KG",OR(Painel!$B$5="(Todos)",A3710=Painel!$B$5)*OR(Painel!$E$5="(Todos)",P3710=Painel!$E$5)),$J3710+ROW()/10000000,"")</f>
        <v/>
      </c>
      <c r="U3710" s="29" t="str">
        <f aca="false">IF(AND($S3710="VENCIDO",$K3710="KG",OR(Painel!$B$5="(Todos)",A3710=Painel!$B$5)*OR(Painel!$E$5="(Todos)",P3710=Painel!$E$5)),$J3710+ROW()/10000000,"")</f>
        <v/>
      </c>
    </row>
    <row r="3711" customFormat="false" ht="15" hidden="false" customHeight="false" outlineLevel="0" collapsed="false">
      <c r="A3711" s="29" t="s">
        <v>52</v>
      </c>
      <c r="B3711" s="29" t="s">
        <v>6796</v>
      </c>
      <c r="C3711" s="29" t="s">
        <v>115</v>
      </c>
      <c r="D3711" s="29"/>
      <c r="E3711" s="29" t="n">
        <v>0</v>
      </c>
      <c r="F3711" s="29"/>
      <c r="G3711" s="29"/>
      <c r="H3711" s="30" t="n">
        <v>0</v>
      </c>
      <c r="I3711" s="29"/>
      <c r="J3711" s="30" t="n">
        <v>0</v>
      </c>
      <c r="K3711" s="29"/>
      <c r="L3711" s="29" t="s">
        <v>116</v>
      </c>
      <c r="M3711" s="29"/>
      <c r="N3711" s="29"/>
      <c r="O3711" s="29"/>
      <c r="P3711" s="29"/>
      <c r="Q3711" s="29" t="n">
        <f aca="false">IFERROR(VALUE(L3711),"")</f>
        <v>0</v>
      </c>
      <c r="R3711" s="29" t="str">
        <f aca="true">IF(O3711="","",O3711-TODAY())</f>
        <v/>
      </c>
      <c r="S3711" s="29" t="str">
        <f aca="false">IF(C3711="&lt;&lt; vazio &gt;&gt;","VAZIA",IF(AND(O3711&lt;&gt;"",R3711&lt;0),"VENCIDO",IF(AND(O3711&lt;&gt;"",R3711&lt;=Parametros!$B$10),"PRÓX. VENCIMENTO",IF(F3711="Q","QUALIDADE",IF(F3711="S","BLOQUEADO",IF(F3711="R","RESTRITO/DEVOLUÇÃO",IF(OR(N3711="QUAR",N3711="QRES"),"QUARENTENA",IF(OR(B3711="DESCARTE",B3711="DEVOLUÇÃO"),"DESCARTE/DEVOLUÇÃO",IF(AND(D3711="",K3711&lt;&gt;""),"SEM LOTE",IF(AND(Q3711&lt;&gt;"",Q3711&gt;=Parametros!$B$11),"PARADO/SEM GIRO","OK"))))))))))</f>
        <v>VAZIA</v>
      </c>
      <c r="T3711" s="29" t="str">
        <f aca="false">IF(AND($S3711="PARADO/SEM GIRO",$K3711="KG",OR(Painel!$B$5="(Todos)",A3711=Painel!$B$5)*OR(Painel!$E$5="(Todos)",P3711=Painel!$E$5)),$J3711+ROW()/10000000,"")</f>
        <v/>
      </c>
      <c r="U3711" s="29" t="str">
        <f aca="false">IF(AND($S3711="VENCIDO",$K3711="KG",OR(Painel!$B$5="(Todos)",A3711=Painel!$B$5)*OR(Painel!$E$5="(Todos)",P3711=Painel!$E$5)),$J3711+ROW()/10000000,"")</f>
        <v/>
      </c>
    </row>
    <row r="3712" customFormat="false" ht="15" hidden="false" customHeight="false" outlineLevel="0" collapsed="false">
      <c r="A3712" s="29" t="s">
        <v>52</v>
      </c>
      <c r="B3712" s="29" t="s">
        <v>6797</v>
      </c>
      <c r="C3712" s="29" t="s">
        <v>115</v>
      </c>
      <c r="D3712" s="29"/>
      <c r="E3712" s="29" t="n">
        <v>0</v>
      </c>
      <c r="F3712" s="29"/>
      <c r="G3712" s="29"/>
      <c r="H3712" s="30" t="n">
        <v>0</v>
      </c>
      <c r="I3712" s="29"/>
      <c r="J3712" s="30" t="n">
        <v>0</v>
      </c>
      <c r="K3712" s="29"/>
      <c r="L3712" s="29" t="s">
        <v>116</v>
      </c>
      <c r="M3712" s="29"/>
      <c r="N3712" s="29"/>
      <c r="O3712" s="29"/>
      <c r="P3712" s="29"/>
      <c r="Q3712" s="29" t="n">
        <f aca="false">IFERROR(VALUE(L3712),"")</f>
        <v>0</v>
      </c>
      <c r="R3712" s="29" t="str">
        <f aca="true">IF(O3712="","",O3712-TODAY())</f>
        <v/>
      </c>
      <c r="S3712" s="29" t="str">
        <f aca="false">IF(C3712="&lt;&lt; vazio &gt;&gt;","VAZIA",IF(AND(O3712&lt;&gt;"",R3712&lt;0),"VENCIDO",IF(AND(O3712&lt;&gt;"",R3712&lt;=Parametros!$B$10),"PRÓX. VENCIMENTO",IF(F3712="Q","QUALIDADE",IF(F3712="S","BLOQUEADO",IF(F3712="R","RESTRITO/DEVOLUÇÃO",IF(OR(N3712="QUAR",N3712="QRES"),"QUARENTENA",IF(OR(B3712="DESCARTE",B3712="DEVOLUÇÃO"),"DESCARTE/DEVOLUÇÃO",IF(AND(D3712="",K3712&lt;&gt;""),"SEM LOTE",IF(AND(Q3712&lt;&gt;"",Q3712&gt;=Parametros!$B$11),"PARADO/SEM GIRO","OK"))))))))))</f>
        <v>VAZIA</v>
      </c>
      <c r="T3712" s="29" t="str">
        <f aca="false">IF(AND($S3712="PARADO/SEM GIRO",$K3712="KG",OR(Painel!$B$5="(Todos)",A3712=Painel!$B$5)*OR(Painel!$E$5="(Todos)",P3712=Painel!$E$5)),$J3712+ROW()/10000000,"")</f>
        <v/>
      </c>
      <c r="U3712" s="29" t="str">
        <f aca="false">IF(AND($S3712="VENCIDO",$K3712="KG",OR(Painel!$B$5="(Todos)",A3712=Painel!$B$5)*OR(Painel!$E$5="(Todos)",P3712=Painel!$E$5)),$J3712+ROW()/10000000,"")</f>
        <v/>
      </c>
    </row>
    <row r="3713" customFormat="false" ht="15" hidden="false" customHeight="false" outlineLevel="0" collapsed="false">
      <c r="A3713" s="29" t="s">
        <v>52</v>
      </c>
      <c r="B3713" s="29" t="s">
        <v>6798</v>
      </c>
      <c r="C3713" s="29" t="s">
        <v>224</v>
      </c>
      <c r="D3713" s="29" t="s">
        <v>6799</v>
      </c>
      <c r="E3713" s="29" t="n">
        <v>1</v>
      </c>
      <c r="F3713" s="29"/>
      <c r="G3713" s="29" t="s">
        <v>6800</v>
      </c>
      <c r="H3713" s="30" t="n">
        <v>480</v>
      </c>
      <c r="I3713" s="31" t="n">
        <v>46270</v>
      </c>
      <c r="J3713" s="30" t="n">
        <v>480</v>
      </c>
      <c r="K3713" s="29" t="s">
        <v>120</v>
      </c>
      <c r="L3713" s="29" t="s">
        <v>267</v>
      </c>
      <c r="M3713" s="29"/>
      <c r="N3713" s="29" t="s">
        <v>122</v>
      </c>
      <c r="O3713" s="31" t="n">
        <v>46658</v>
      </c>
      <c r="P3713" s="29" t="s">
        <v>123</v>
      </c>
      <c r="Q3713" s="29" t="n">
        <f aca="false">IFERROR(VALUE(L3713),"")</f>
        <v>15</v>
      </c>
      <c r="R3713" s="29" t="n">
        <f aca="true">IF(O3713="","",O3713-TODAY())</f>
        <v>373</v>
      </c>
      <c r="S3713" s="29" t="str">
        <f aca="false">IF(C3713="&lt;&lt; vazio &gt;&gt;","VAZIA",IF(AND(O3713&lt;&gt;"",R3713&lt;0),"VENCIDO",IF(AND(O3713&lt;&gt;"",R3713&lt;=Parametros!$B$10),"PRÓX. VENCIMENTO",IF(F3713="Q","QUALIDADE",IF(F3713="S","BLOQUEADO",IF(F3713="R","RESTRITO/DEVOLUÇÃO",IF(OR(N3713="QUAR",N3713="QRES"),"QUARENTENA",IF(OR(B3713="DESCARTE",B3713="DEVOLUÇÃO"),"DESCARTE/DEVOLUÇÃO",IF(AND(D3713="",K3713&lt;&gt;""),"SEM LOTE",IF(AND(Q3713&lt;&gt;"",Q3713&gt;=Parametros!$B$11),"PARADO/SEM GIRO","OK"))))))))))</f>
        <v>OK</v>
      </c>
      <c r="T3713" s="29" t="str">
        <f aca="false">IF(AND($S3713="PARADO/SEM GIRO",$K3713="KG",OR(Painel!$B$5="(Todos)",A3713=Painel!$B$5)*OR(Painel!$E$5="(Todos)",P3713=Painel!$E$5)),$J3713+ROW()/10000000,"")</f>
        <v/>
      </c>
      <c r="U3713" s="29" t="str">
        <f aca="false">IF(AND($S3713="VENCIDO",$K3713="KG",OR(Painel!$B$5="(Todos)",A3713=Painel!$B$5)*OR(Painel!$E$5="(Todos)",P3713=Painel!$E$5)),$J3713+ROW()/10000000,"")</f>
        <v/>
      </c>
    </row>
    <row r="3714" customFormat="false" ht="15" hidden="false" customHeight="false" outlineLevel="0" collapsed="false">
      <c r="A3714" s="29" t="s">
        <v>52</v>
      </c>
      <c r="B3714" s="29" t="s">
        <v>6801</v>
      </c>
      <c r="C3714" s="29" t="s">
        <v>2927</v>
      </c>
      <c r="D3714" s="29" t="s">
        <v>2928</v>
      </c>
      <c r="E3714" s="29" t="n">
        <v>1</v>
      </c>
      <c r="F3714" s="29"/>
      <c r="G3714" s="29" t="s">
        <v>6802</v>
      </c>
      <c r="H3714" s="30" t="n">
        <v>360</v>
      </c>
      <c r="I3714" s="31" t="n">
        <v>46273</v>
      </c>
      <c r="J3714" s="30" t="n">
        <v>360</v>
      </c>
      <c r="K3714" s="29" t="s">
        <v>120</v>
      </c>
      <c r="L3714" s="29" t="s">
        <v>149</v>
      </c>
      <c r="M3714" s="29"/>
      <c r="N3714" s="29" t="s">
        <v>122</v>
      </c>
      <c r="O3714" s="31" t="n">
        <v>46613</v>
      </c>
      <c r="P3714" s="29" t="s">
        <v>123</v>
      </c>
      <c r="Q3714" s="29" t="n">
        <f aca="false">IFERROR(VALUE(L3714),"")</f>
        <v>12</v>
      </c>
      <c r="R3714" s="29" t="n">
        <f aca="true">IF(O3714="","",O3714-TODAY())</f>
        <v>328</v>
      </c>
      <c r="S3714" s="29" t="str">
        <f aca="false">IF(C3714="&lt;&lt; vazio &gt;&gt;","VAZIA",IF(AND(O3714&lt;&gt;"",R3714&lt;0),"VENCIDO",IF(AND(O3714&lt;&gt;"",R3714&lt;=Parametros!$B$10),"PRÓX. VENCIMENTO",IF(F3714="Q","QUALIDADE",IF(F3714="S","BLOQUEADO",IF(F3714="R","RESTRITO/DEVOLUÇÃO",IF(OR(N3714="QUAR",N3714="QRES"),"QUARENTENA",IF(OR(B3714="DESCARTE",B3714="DEVOLUÇÃO"),"DESCARTE/DEVOLUÇÃO",IF(AND(D3714="",K3714&lt;&gt;""),"SEM LOTE",IF(AND(Q3714&lt;&gt;"",Q3714&gt;=Parametros!$B$11),"PARADO/SEM GIRO","OK"))))))))))</f>
        <v>OK</v>
      </c>
      <c r="T3714" s="29" t="str">
        <f aca="false">IF(AND($S3714="PARADO/SEM GIRO",$K3714="KG",OR(Painel!$B$5="(Todos)",A3714=Painel!$B$5)*OR(Painel!$E$5="(Todos)",P3714=Painel!$E$5)),$J3714+ROW()/10000000,"")</f>
        <v/>
      </c>
      <c r="U3714" s="29" t="str">
        <f aca="false">IF(AND($S3714="VENCIDO",$K3714="KG",OR(Painel!$B$5="(Todos)",A3714=Painel!$B$5)*OR(Painel!$E$5="(Todos)",P3714=Painel!$E$5)),$J3714+ROW()/10000000,"")</f>
        <v/>
      </c>
    </row>
    <row r="3715" customFormat="false" ht="15" hidden="false" customHeight="false" outlineLevel="0" collapsed="false">
      <c r="A3715" s="29" t="s">
        <v>52</v>
      </c>
      <c r="B3715" s="29" t="s">
        <v>6803</v>
      </c>
      <c r="C3715" s="29" t="s">
        <v>313</v>
      </c>
      <c r="D3715" s="29" t="s">
        <v>457</v>
      </c>
      <c r="E3715" s="29" t="n">
        <v>1</v>
      </c>
      <c r="F3715" s="29"/>
      <c r="G3715" s="29" t="s">
        <v>6804</v>
      </c>
      <c r="H3715" s="30" t="n">
        <v>999.9</v>
      </c>
      <c r="I3715" s="31" t="n">
        <v>46217</v>
      </c>
      <c r="J3715" s="30" t="n">
        <v>999.9</v>
      </c>
      <c r="K3715" s="29" t="s">
        <v>120</v>
      </c>
      <c r="L3715" s="29" t="s">
        <v>2586</v>
      </c>
      <c r="M3715" s="29"/>
      <c r="N3715" s="29" t="s">
        <v>122</v>
      </c>
      <c r="O3715" s="31" t="n">
        <v>46761</v>
      </c>
      <c r="P3715" s="29" t="s">
        <v>123</v>
      </c>
      <c r="Q3715" s="29" t="n">
        <f aca="false">IFERROR(VALUE(L3715),"")</f>
        <v>68</v>
      </c>
      <c r="R3715" s="29" t="n">
        <f aca="true">IF(O3715="","",O3715-TODAY())</f>
        <v>476</v>
      </c>
      <c r="S3715" s="29" t="str">
        <f aca="false">IF(C3715="&lt;&lt; vazio &gt;&gt;","VAZIA",IF(AND(O3715&lt;&gt;"",R3715&lt;0),"VENCIDO",IF(AND(O3715&lt;&gt;"",R3715&lt;=Parametros!$B$10),"PRÓX. VENCIMENTO",IF(F3715="Q","QUALIDADE",IF(F3715="S","BLOQUEADO",IF(F3715="R","RESTRITO/DEVOLUÇÃO",IF(OR(N3715="QUAR",N3715="QRES"),"QUARENTENA",IF(OR(B3715="DESCARTE",B3715="DEVOLUÇÃO"),"DESCARTE/DEVOLUÇÃO",IF(AND(D3715="",K3715&lt;&gt;""),"SEM LOTE",IF(AND(Q3715&lt;&gt;"",Q3715&gt;=Parametros!$B$11),"PARADO/SEM GIRO","OK"))))))))))</f>
        <v>OK</v>
      </c>
      <c r="T3715" s="29" t="str">
        <f aca="false">IF(AND($S3715="PARADO/SEM GIRO",$K3715="KG",OR(Painel!$B$5="(Todos)",A3715=Painel!$B$5)*OR(Painel!$E$5="(Todos)",P3715=Painel!$E$5)),$J3715+ROW()/10000000,"")</f>
        <v/>
      </c>
      <c r="U3715" s="29" t="str">
        <f aca="false">IF(AND($S3715="VENCIDO",$K3715="KG",OR(Painel!$B$5="(Todos)",A3715=Painel!$B$5)*OR(Painel!$E$5="(Todos)",P3715=Painel!$E$5)),$J3715+ROW()/10000000,"")</f>
        <v/>
      </c>
    </row>
    <row r="3716" customFormat="false" ht="15" hidden="false" customHeight="false" outlineLevel="0" collapsed="false">
      <c r="A3716" s="29" t="s">
        <v>52</v>
      </c>
      <c r="B3716" s="29" t="s">
        <v>6805</v>
      </c>
      <c r="C3716" s="29" t="s">
        <v>154</v>
      </c>
      <c r="D3716" s="29" t="s">
        <v>155</v>
      </c>
      <c r="E3716" s="29" t="n">
        <v>1</v>
      </c>
      <c r="F3716" s="29"/>
      <c r="G3716" s="29" t="s">
        <v>6806</v>
      </c>
      <c r="H3716" s="30" t="n">
        <v>727.2</v>
      </c>
      <c r="I3716" s="31" t="n">
        <v>46218</v>
      </c>
      <c r="J3716" s="30" t="n">
        <v>727.2</v>
      </c>
      <c r="K3716" s="29" t="s">
        <v>120</v>
      </c>
      <c r="L3716" s="29" t="s">
        <v>1605</v>
      </c>
      <c r="M3716" s="29"/>
      <c r="N3716" s="29" t="s">
        <v>122</v>
      </c>
      <c r="O3716" s="31" t="n">
        <v>46762</v>
      </c>
      <c r="P3716" s="29" t="s">
        <v>123</v>
      </c>
      <c r="Q3716" s="29" t="n">
        <f aca="false">IFERROR(VALUE(L3716),"")</f>
        <v>67</v>
      </c>
      <c r="R3716" s="29" t="n">
        <f aca="true">IF(O3716="","",O3716-TODAY())</f>
        <v>477</v>
      </c>
      <c r="S3716" s="29" t="str">
        <f aca="false">IF(C3716="&lt;&lt; vazio &gt;&gt;","VAZIA",IF(AND(O3716&lt;&gt;"",R3716&lt;0),"VENCIDO",IF(AND(O3716&lt;&gt;"",R3716&lt;=Parametros!$B$10),"PRÓX. VENCIMENTO",IF(F3716="Q","QUALIDADE",IF(F3716="S","BLOQUEADO",IF(F3716="R","RESTRITO/DEVOLUÇÃO",IF(OR(N3716="QUAR",N3716="QRES"),"QUARENTENA",IF(OR(B3716="DESCARTE",B3716="DEVOLUÇÃO"),"DESCARTE/DEVOLUÇÃO",IF(AND(D3716="",K3716&lt;&gt;""),"SEM LOTE",IF(AND(Q3716&lt;&gt;"",Q3716&gt;=Parametros!$B$11),"PARADO/SEM GIRO","OK"))))))))))</f>
        <v>OK</v>
      </c>
      <c r="T3716" s="29" t="str">
        <f aca="false">IF(AND($S3716="PARADO/SEM GIRO",$K3716="KG",OR(Painel!$B$5="(Todos)",A3716=Painel!$B$5)*OR(Painel!$E$5="(Todos)",P3716=Painel!$E$5)),$J3716+ROW()/10000000,"")</f>
        <v/>
      </c>
      <c r="U3716" s="29" t="str">
        <f aca="false">IF(AND($S3716="VENCIDO",$K3716="KG",OR(Painel!$B$5="(Todos)",A3716=Painel!$B$5)*OR(Painel!$E$5="(Todos)",P3716=Painel!$E$5)),$J3716+ROW()/10000000,"")</f>
        <v/>
      </c>
    </row>
    <row r="3717" customFormat="false" ht="15" hidden="false" customHeight="false" outlineLevel="0" collapsed="false">
      <c r="A3717" s="29" t="s">
        <v>52</v>
      </c>
      <c r="B3717" s="29" t="s">
        <v>6807</v>
      </c>
      <c r="C3717" s="29" t="s">
        <v>1292</v>
      </c>
      <c r="D3717" s="29" t="s">
        <v>1293</v>
      </c>
      <c r="E3717" s="29" t="n">
        <v>1</v>
      </c>
      <c r="F3717" s="29" t="s">
        <v>268</v>
      </c>
      <c r="G3717" s="29" t="s">
        <v>6808</v>
      </c>
      <c r="H3717" s="30" t="n">
        <v>800</v>
      </c>
      <c r="I3717" s="31" t="n">
        <v>46279</v>
      </c>
      <c r="J3717" s="30" t="n">
        <v>800</v>
      </c>
      <c r="K3717" s="29" t="s">
        <v>120</v>
      </c>
      <c r="L3717" s="29" t="s">
        <v>350</v>
      </c>
      <c r="M3717" s="29"/>
      <c r="N3717" s="29" t="s">
        <v>122</v>
      </c>
      <c r="O3717" s="31" t="n">
        <v>46826</v>
      </c>
      <c r="P3717" s="29" t="s">
        <v>123</v>
      </c>
      <c r="Q3717" s="29" t="n">
        <f aca="false">IFERROR(VALUE(L3717),"")</f>
        <v>6</v>
      </c>
      <c r="R3717" s="29" t="n">
        <f aca="true">IF(O3717="","",O3717-TODAY())</f>
        <v>541</v>
      </c>
      <c r="S3717" s="29" t="str">
        <f aca="false">IF(C3717="&lt;&lt; vazio &gt;&gt;","VAZIA",IF(AND(O3717&lt;&gt;"",R3717&lt;0),"VENCIDO",IF(AND(O3717&lt;&gt;"",R3717&lt;=Parametros!$B$10),"PRÓX. VENCIMENTO",IF(F3717="Q","QUALIDADE",IF(F3717="S","BLOQUEADO",IF(F3717="R","RESTRITO/DEVOLUÇÃO",IF(OR(N3717="QUAR",N3717="QRES"),"QUARENTENA",IF(OR(B3717="DESCARTE",B3717="DEVOLUÇÃO"),"DESCARTE/DEVOLUÇÃO",IF(AND(D3717="",K3717&lt;&gt;""),"SEM LOTE",IF(AND(Q3717&lt;&gt;"",Q3717&gt;=Parametros!$B$11),"PARADO/SEM GIRO","OK"))))))))))</f>
        <v>QUALIDADE</v>
      </c>
      <c r="T3717" s="29" t="str">
        <f aca="false">IF(AND($S3717="PARADO/SEM GIRO",$K3717="KG",OR(Painel!$B$5="(Todos)",A3717=Painel!$B$5)*OR(Painel!$E$5="(Todos)",P3717=Painel!$E$5)),$J3717+ROW()/10000000,"")</f>
        <v/>
      </c>
      <c r="U3717" s="29" t="str">
        <f aca="false">IF(AND($S3717="VENCIDO",$K3717="KG",OR(Painel!$B$5="(Todos)",A3717=Painel!$B$5)*OR(Painel!$E$5="(Todos)",P3717=Painel!$E$5)),$J3717+ROW()/10000000,"")</f>
        <v/>
      </c>
    </row>
    <row r="3718" customFormat="false" ht="15" hidden="false" customHeight="false" outlineLevel="0" collapsed="false">
      <c r="A3718" s="29" t="s">
        <v>52</v>
      </c>
      <c r="B3718" s="29" t="s">
        <v>6809</v>
      </c>
      <c r="C3718" s="29" t="s">
        <v>454</v>
      </c>
      <c r="D3718" s="29" t="s">
        <v>455</v>
      </c>
      <c r="E3718" s="29" t="n">
        <v>1</v>
      </c>
      <c r="F3718" s="29" t="s">
        <v>268</v>
      </c>
      <c r="G3718" s="29" t="s">
        <v>6810</v>
      </c>
      <c r="H3718" s="30" t="n">
        <v>384</v>
      </c>
      <c r="I3718" s="31" t="n">
        <v>46125</v>
      </c>
      <c r="J3718" s="30" t="n">
        <v>384</v>
      </c>
      <c r="K3718" s="29" t="s">
        <v>120</v>
      </c>
      <c r="L3718" s="29" t="s">
        <v>5578</v>
      </c>
      <c r="M3718" s="29"/>
      <c r="N3718" s="29" t="s">
        <v>122</v>
      </c>
      <c r="O3718" s="31" t="n">
        <v>46394</v>
      </c>
      <c r="P3718" s="29" t="s">
        <v>123</v>
      </c>
      <c r="Q3718" s="29" t="n">
        <f aca="false">IFERROR(VALUE(L3718),"")</f>
        <v>160</v>
      </c>
      <c r="R3718" s="29" t="n">
        <f aca="true">IF(O3718="","",O3718-TODAY())</f>
        <v>109</v>
      </c>
      <c r="S3718" s="29" t="str">
        <f aca="false">IF(C3718="&lt;&lt; vazio &gt;&gt;","VAZIA",IF(AND(O3718&lt;&gt;"",R3718&lt;0),"VENCIDO",IF(AND(O3718&lt;&gt;"",R3718&lt;=Parametros!$B$10),"PRÓX. VENCIMENTO",IF(F3718="Q","QUALIDADE",IF(F3718="S","BLOQUEADO",IF(F3718="R","RESTRITO/DEVOLUÇÃO",IF(OR(N3718="QUAR",N3718="QRES"),"QUARENTENA",IF(OR(B3718="DESCARTE",B3718="DEVOLUÇÃO"),"DESCARTE/DEVOLUÇÃO",IF(AND(D3718="",K3718&lt;&gt;""),"SEM LOTE",IF(AND(Q3718&lt;&gt;"",Q3718&gt;=Parametros!$B$11),"PARADO/SEM GIRO","OK"))))))))))</f>
        <v>QUALIDADE</v>
      </c>
      <c r="T3718" s="29" t="str">
        <f aca="false">IF(AND($S3718="PARADO/SEM GIRO",$K3718="KG",OR(Painel!$B$5="(Todos)",A3718=Painel!$B$5)*OR(Painel!$E$5="(Todos)",P3718=Painel!$E$5)),$J3718+ROW()/10000000,"")</f>
        <v/>
      </c>
      <c r="U3718" s="29" t="str">
        <f aca="false">IF(AND($S3718="VENCIDO",$K3718="KG",OR(Painel!$B$5="(Todos)",A3718=Painel!$B$5)*OR(Painel!$E$5="(Todos)",P3718=Painel!$E$5)),$J3718+ROW()/10000000,"")</f>
        <v/>
      </c>
    </row>
    <row r="3719" customFormat="false" ht="15" hidden="false" customHeight="false" outlineLevel="0" collapsed="false">
      <c r="A3719" s="29" t="s">
        <v>52</v>
      </c>
      <c r="B3719" s="29" t="s">
        <v>6811</v>
      </c>
      <c r="C3719" s="29" t="s">
        <v>741</v>
      </c>
      <c r="D3719" s="29" t="s">
        <v>742</v>
      </c>
      <c r="E3719" s="29" t="n">
        <v>1</v>
      </c>
      <c r="F3719" s="29" t="s">
        <v>268</v>
      </c>
      <c r="G3719" s="29" t="s">
        <v>6812</v>
      </c>
      <c r="H3719" s="30" t="n">
        <v>400</v>
      </c>
      <c r="I3719" s="31" t="n">
        <v>46281</v>
      </c>
      <c r="J3719" s="30" t="n">
        <v>400</v>
      </c>
      <c r="K3719" s="29" t="s">
        <v>120</v>
      </c>
      <c r="L3719" s="29" t="s">
        <v>284</v>
      </c>
      <c r="M3719" s="29"/>
      <c r="N3719" s="29" t="s">
        <v>122</v>
      </c>
      <c r="O3719" s="31" t="n">
        <v>46645</v>
      </c>
      <c r="P3719" s="29" t="s">
        <v>123</v>
      </c>
      <c r="Q3719" s="29" t="n">
        <f aca="false">IFERROR(VALUE(L3719),"")</f>
        <v>4</v>
      </c>
      <c r="R3719" s="29" t="n">
        <f aca="true">IF(O3719="","",O3719-TODAY())</f>
        <v>360</v>
      </c>
      <c r="S3719" s="29" t="str">
        <f aca="false">IF(C3719="&lt;&lt; vazio &gt;&gt;","VAZIA",IF(AND(O3719&lt;&gt;"",R3719&lt;0),"VENCIDO",IF(AND(O3719&lt;&gt;"",R3719&lt;=Parametros!$B$10),"PRÓX. VENCIMENTO",IF(F3719="Q","QUALIDADE",IF(F3719="S","BLOQUEADO",IF(F3719="R","RESTRITO/DEVOLUÇÃO",IF(OR(N3719="QUAR",N3719="QRES"),"QUARENTENA",IF(OR(B3719="DESCARTE",B3719="DEVOLUÇÃO"),"DESCARTE/DEVOLUÇÃO",IF(AND(D3719="",K3719&lt;&gt;""),"SEM LOTE",IF(AND(Q3719&lt;&gt;"",Q3719&gt;=Parametros!$B$11),"PARADO/SEM GIRO","OK"))))))))))</f>
        <v>QUALIDADE</v>
      </c>
      <c r="T3719" s="29" t="str">
        <f aca="false">IF(AND($S3719="PARADO/SEM GIRO",$K3719="KG",OR(Painel!$B$5="(Todos)",A3719=Painel!$B$5)*OR(Painel!$E$5="(Todos)",P3719=Painel!$E$5)),$J3719+ROW()/10000000,"")</f>
        <v/>
      </c>
      <c r="U3719" s="29" t="str">
        <f aca="false">IF(AND($S3719="VENCIDO",$K3719="KG",OR(Painel!$B$5="(Todos)",A3719=Painel!$B$5)*OR(Painel!$E$5="(Todos)",P3719=Painel!$E$5)),$J3719+ROW()/10000000,"")</f>
        <v/>
      </c>
    </row>
    <row r="3720" customFormat="false" ht="15" hidden="false" customHeight="false" outlineLevel="0" collapsed="false">
      <c r="A3720" s="29" t="s">
        <v>52</v>
      </c>
      <c r="B3720" s="29" t="s">
        <v>6813</v>
      </c>
      <c r="C3720" s="29" t="s">
        <v>191</v>
      </c>
      <c r="D3720" s="29" t="s">
        <v>192</v>
      </c>
      <c r="E3720" s="29" t="n">
        <v>1</v>
      </c>
      <c r="F3720" s="29"/>
      <c r="G3720" s="29" t="s">
        <v>6814</v>
      </c>
      <c r="H3720" s="30" t="n">
        <v>176</v>
      </c>
      <c r="I3720" s="31" t="n">
        <v>46281</v>
      </c>
      <c r="J3720" s="30" t="n">
        <v>176</v>
      </c>
      <c r="K3720" s="29" t="s">
        <v>120</v>
      </c>
      <c r="L3720" s="29" t="s">
        <v>180</v>
      </c>
      <c r="M3720" s="29"/>
      <c r="N3720" s="29" t="s">
        <v>122</v>
      </c>
      <c r="O3720" s="31" t="n">
        <v>46360</v>
      </c>
      <c r="P3720" s="29" t="s">
        <v>123</v>
      </c>
      <c r="Q3720" s="29" t="n">
        <f aca="false">IFERROR(VALUE(L3720),"")</f>
        <v>19</v>
      </c>
      <c r="R3720" s="29" t="n">
        <f aca="true">IF(O3720="","",O3720-TODAY())</f>
        <v>75</v>
      </c>
      <c r="S3720" s="29" t="str">
        <f aca="false">IF(C3720="&lt;&lt; vazio &gt;&gt;","VAZIA",IF(AND(O3720&lt;&gt;"",R3720&lt;0),"VENCIDO",IF(AND(O3720&lt;&gt;"",R3720&lt;=Parametros!$B$10),"PRÓX. VENCIMENTO",IF(F3720="Q","QUALIDADE",IF(F3720="S","BLOQUEADO",IF(F3720="R","RESTRITO/DEVOLUÇÃO",IF(OR(N3720="QUAR",N3720="QRES"),"QUARENTENA",IF(OR(B3720="DESCARTE",B3720="DEVOLUÇÃO"),"DESCARTE/DEVOLUÇÃO",IF(AND(D3720="",K3720&lt;&gt;""),"SEM LOTE",IF(AND(Q3720&lt;&gt;"",Q3720&gt;=Parametros!$B$11),"PARADO/SEM GIRO","OK"))))))))))</f>
        <v>OK</v>
      </c>
      <c r="T3720" s="29" t="str">
        <f aca="false">IF(AND($S3720="PARADO/SEM GIRO",$K3720="KG",OR(Painel!$B$5="(Todos)",A3720=Painel!$B$5)*OR(Painel!$E$5="(Todos)",P3720=Painel!$E$5)),$J3720+ROW()/10000000,"")</f>
        <v/>
      </c>
      <c r="U3720" s="29" t="str">
        <f aca="false">IF(AND($S3720="VENCIDO",$K3720="KG",OR(Painel!$B$5="(Todos)",A3720=Painel!$B$5)*OR(Painel!$E$5="(Todos)",P3720=Painel!$E$5)),$J3720+ROW()/10000000,"")</f>
        <v/>
      </c>
    </row>
    <row r="3721" customFormat="false" ht="15" hidden="false" customHeight="false" outlineLevel="0" collapsed="false">
      <c r="A3721" s="29" t="s">
        <v>52</v>
      </c>
      <c r="B3721" s="29" t="s">
        <v>6815</v>
      </c>
      <c r="C3721" s="29" t="s">
        <v>894</v>
      </c>
      <c r="D3721" s="29" t="s">
        <v>6816</v>
      </c>
      <c r="E3721" s="29" t="n">
        <v>1</v>
      </c>
      <c r="F3721" s="29"/>
      <c r="G3721" s="29" t="s">
        <v>6817</v>
      </c>
      <c r="H3721" s="30" t="n">
        <v>580</v>
      </c>
      <c r="I3721" s="31" t="n">
        <v>46266</v>
      </c>
      <c r="J3721" s="30" t="n">
        <v>580</v>
      </c>
      <c r="K3721" s="29" t="s">
        <v>120</v>
      </c>
      <c r="L3721" s="29" t="s">
        <v>180</v>
      </c>
      <c r="M3721" s="29"/>
      <c r="N3721" s="29" t="s">
        <v>122</v>
      </c>
      <c r="O3721" s="31" t="n">
        <v>46780</v>
      </c>
      <c r="P3721" s="29" t="s">
        <v>123</v>
      </c>
      <c r="Q3721" s="29" t="n">
        <f aca="false">IFERROR(VALUE(L3721),"")</f>
        <v>19</v>
      </c>
      <c r="R3721" s="29" t="n">
        <f aca="true">IF(O3721="","",O3721-TODAY())</f>
        <v>495</v>
      </c>
      <c r="S3721" s="29" t="str">
        <f aca="false">IF(C3721="&lt;&lt; vazio &gt;&gt;","VAZIA",IF(AND(O3721&lt;&gt;"",R3721&lt;0),"VENCIDO",IF(AND(O3721&lt;&gt;"",R3721&lt;=Parametros!$B$10),"PRÓX. VENCIMENTO",IF(F3721="Q","QUALIDADE",IF(F3721="S","BLOQUEADO",IF(F3721="R","RESTRITO/DEVOLUÇÃO",IF(OR(N3721="QUAR",N3721="QRES"),"QUARENTENA",IF(OR(B3721="DESCARTE",B3721="DEVOLUÇÃO"),"DESCARTE/DEVOLUÇÃO",IF(AND(D3721="",K3721&lt;&gt;""),"SEM LOTE",IF(AND(Q3721&lt;&gt;"",Q3721&gt;=Parametros!$B$11),"PARADO/SEM GIRO","OK"))))))))))</f>
        <v>OK</v>
      </c>
      <c r="T3721" s="29" t="str">
        <f aca="false">IF(AND($S3721="PARADO/SEM GIRO",$K3721="KG",OR(Painel!$B$5="(Todos)",A3721=Painel!$B$5)*OR(Painel!$E$5="(Todos)",P3721=Painel!$E$5)),$J3721+ROW()/10000000,"")</f>
        <v/>
      </c>
      <c r="U3721" s="29" t="str">
        <f aca="false">IF(AND($S3721="VENCIDO",$K3721="KG",OR(Painel!$B$5="(Todos)",A3721=Painel!$B$5)*OR(Painel!$E$5="(Todos)",P3721=Painel!$E$5)),$J3721+ROW()/10000000,"")</f>
        <v/>
      </c>
    </row>
    <row r="3722" customFormat="false" ht="15" hidden="false" customHeight="false" outlineLevel="0" collapsed="false">
      <c r="A3722" s="29" t="s">
        <v>52</v>
      </c>
      <c r="B3722" s="29" t="s">
        <v>6818</v>
      </c>
      <c r="C3722" s="29" t="s">
        <v>325</v>
      </c>
      <c r="D3722" s="29" t="s">
        <v>6819</v>
      </c>
      <c r="E3722" s="29" t="n">
        <v>1</v>
      </c>
      <c r="F3722" s="29" t="s">
        <v>268</v>
      </c>
      <c r="G3722" s="29" t="s">
        <v>6820</v>
      </c>
      <c r="H3722" s="30" t="n">
        <v>808.5</v>
      </c>
      <c r="I3722" s="31" t="n">
        <v>46279</v>
      </c>
      <c r="J3722" s="30" t="n">
        <v>808.5</v>
      </c>
      <c r="K3722" s="29" t="s">
        <v>120</v>
      </c>
      <c r="L3722" s="29" t="s">
        <v>350</v>
      </c>
      <c r="M3722" s="29"/>
      <c r="N3722" s="29" t="s">
        <v>122</v>
      </c>
      <c r="O3722" s="31" t="n">
        <v>46644</v>
      </c>
      <c r="P3722" s="29" t="s">
        <v>123</v>
      </c>
      <c r="Q3722" s="29" t="n">
        <f aca="false">IFERROR(VALUE(L3722),"")</f>
        <v>6</v>
      </c>
      <c r="R3722" s="29" t="n">
        <f aca="true">IF(O3722="","",O3722-TODAY())</f>
        <v>359</v>
      </c>
      <c r="S3722" s="29" t="str">
        <f aca="false">IF(C3722="&lt;&lt; vazio &gt;&gt;","VAZIA",IF(AND(O3722&lt;&gt;"",R3722&lt;0),"VENCIDO",IF(AND(O3722&lt;&gt;"",R3722&lt;=Parametros!$B$10),"PRÓX. VENCIMENTO",IF(F3722="Q","QUALIDADE",IF(F3722="S","BLOQUEADO",IF(F3722="R","RESTRITO/DEVOLUÇÃO",IF(OR(N3722="QUAR",N3722="QRES"),"QUARENTENA",IF(OR(B3722="DESCARTE",B3722="DEVOLUÇÃO"),"DESCARTE/DEVOLUÇÃO",IF(AND(D3722="",K3722&lt;&gt;""),"SEM LOTE",IF(AND(Q3722&lt;&gt;"",Q3722&gt;=Parametros!$B$11),"PARADO/SEM GIRO","OK"))))))))))</f>
        <v>QUALIDADE</v>
      </c>
      <c r="T3722" s="29" t="str">
        <f aca="false">IF(AND($S3722="PARADO/SEM GIRO",$K3722="KG",OR(Painel!$B$5="(Todos)",A3722=Painel!$B$5)*OR(Painel!$E$5="(Todos)",P3722=Painel!$E$5)),$J3722+ROW()/10000000,"")</f>
        <v/>
      </c>
      <c r="U3722" s="29" t="str">
        <f aca="false">IF(AND($S3722="VENCIDO",$K3722="KG",OR(Painel!$B$5="(Todos)",A3722=Painel!$B$5)*OR(Painel!$E$5="(Todos)",P3722=Painel!$E$5)),$J3722+ROW()/10000000,"")</f>
        <v/>
      </c>
    </row>
    <row r="3723" customFormat="false" ht="15" hidden="false" customHeight="false" outlineLevel="0" collapsed="false">
      <c r="A3723" s="29" t="s">
        <v>52</v>
      </c>
      <c r="B3723" s="29" t="s">
        <v>6821</v>
      </c>
      <c r="C3723" s="29" t="s">
        <v>386</v>
      </c>
      <c r="D3723" s="29" t="s">
        <v>6822</v>
      </c>
      <c r="E3723" s="29" t="n">
        <v>1</v>
      </c>
      <c r="F3723" s="29"/>
      <c r="G3723" s="29" t="s">
        <v>6823</v>
      </c>
      <c r="H3723" s="30" t="n">
        <v>1080</v>
      </c>
      <c r="I3723" s="31" t="n">
        <v>46226</v>
      </c>
      <c r="J3723" s="30" t="n">
        <v>1080</v>
      </c>
      <c r="K3723" s="29" t="s">
        <v>120</v>
      </c>
      <c r="L3723" s="29" t="s">
        <v>5877</v>
      </c>
      <c r="M3723" s="29"/>
      <c r="N3723" s="29" t="s">
        <v>122</v>
      </c>
      <c r="O3723" s="31" t="n">
        <v>46772</v>
      </c>
      <c r="P3723" s="29" t="s">
        <v>123</v>
      </c>
      <c r="Q3723" s="29" t="n">
        <f aca="false">IFERROR(VALUE(L3723),"")</f>
        <v>59</v>
      </c>
      <c r="R3723" s="29" t="n">
        <f aca="true">IF(O3723="","",O3723-TODAY())</f>
        <v>487</v>
      </c>
      <c r="S3723" s="29" t="str">
        <f aca="false">IF(C3723="&lt;&lt; vazio &gt;&gt;","VAZIA",IF(AND(O3723&lt;&gt;"",R3723&lt;0),"VENCIDO",IF(AND(O3723&lt;&gt;"",R3723&lt;=Parametros!$B$10),"PRÓX. VENCIMENTO",IF(F3723="Q","QUALIDADE",IF(F3723="S","BLOQUEADO",IF(F3723="R","RESTRITO/DEVOLUÇÃO",IF(OR(N3723="QUAR",N3723="QRES"),"QUARENTENA",IF(OR(B3723="DESCARTE",B3723="DEVOLUÇÃO"),"DESCARTE/DEVOLUÇÃO",IF(AND(D3723="",K3723&lt;&gt;""),"SEM LOTE",IF(AND(Q3723&lt;&gt;"",Q3723&gt;=Parametros!$B$11),"PARADO/SEM GIRO","OK"))))))))))</f>
        <v>OK</v>
      </c>
      <c r="T3723" s="29" t="str">
        <f aca="false">IF(AND($S3723="PARADO/SEM GIRO",$K3723="KG",OR(Painel!$B$5="(Todos)",A3723=Painel!$B$5)*OR(Painel!$E$5="(Todos)",P3723=Painel!$E$5)),$J3723+ROW()/10000000,"")</f>
        <v/>
      </c>
      <c r="U3723" s="29" t="str">
        <f aca="false">IF(AND($S3723="VENCIDO",$K3723="KG",OR(Painel!$B$5="(Todos)",A3723=Painel!$B$5)*OR(Painel!$E$5="(Todos)",P3723=Painel!$E$5)),$J3723+ROW()/10000000,"")</f>
        <v/>
      </c>
    </row>
    <row r="3724" customFormat="false" ht="15" hidden="false" customHeight="false" outlineLevel="0" collapsed="false">
      <c r="A3724" s="29" t="s">
        <v>52</v>
      </c>
      <c r="B3724" s="29" t="s">
        <v>6824</v>
      </c>
      <c r="C3724" s="29" t="s">
        <v>768</v>
      </c>
      <c r="D3724" s="29" t="s">
        <v>809</v>
      </c>
      <c r="E3724" s="29" t="n">
        <v>1</v>
      </c>
      <c r="F3724" s="29"/>
      <c r="G3724" s="29" t="s">
        <v>6825</v>
      </c>
      <c r="H3724" s="30" t="n">
        <v>800</v>
      </c>
      <c r="I3724" s="31" t="n">
        <v>46256</v>
      </c>
      <c r="J3724" s="30" t="n">
        <v>800</v>
      </c>
      <c r="K3724" s="29" t="s">
        <v>120</v>
      </c>
      <c r="L3724" s="29" t="s">
        <v>811</v>
      </c>
      <c r="M3724" s="29"/>
      <c r="N3724" s="29" t="s">
        <v>122</v>
      </c>
      <c r="O3724" s="31" t="n">
        <v>46617</v>
      </c>
      <c r="P3724" s="29" t="s">
        <v>123</v>
      </c>
      <c r="Q3724" s="29" t="n">
        <f aca="false">IFERROR(VALUE(L3724),"")</f>
        <v>29</v>
      </c>
      <c r="R3724" s="29" t="n">
        <f aca="true">IF(O3724="","",O3724-TODAY())</f>
        <v>332</v>
      </c>
      <c r="S3724" s="29" t="str">
        <f aca="false">IF(C3724="&lt;&lt; vazio &gt;&gt;","VAZIA",IF(AND(O3724&lt;&gt;"",R3724&lt;0),"VENCIDO",IF(AND(O3724&lt;&gt;"",R3724&lt;=Parametros!$B$10),"PRÓX. VENCIMENTO",IF(F3724="Q","QUALIDADE",IF(F3724="S","BLOQUEADO",IF(F3724="R","RESTRITO/DEVOLUÇÃO",IF(OR(N3724="QUAR",N3724="QRES"),"QUARENTENA",IF(OR(B3724="DESCARTE",B3724="DEVOLUÇÃO"),"DESCARTE/DEVOLUÇÃO",IF(AND(D3724="",K3724&lt;&gt;""),"SEM LOTE",IF(AND(Q3724&lt;&gt;"",Q3724&gt;=Parametros!$B$11),"PARADO/SEM GIRO","OK"))))))))))</f>
        <v>OK</v>
      </c>
      <c r="T3724" s="29" t="str">
        <f aca="false">IF(AND($S3724="PARADO/SEM GIRO",$K3724="KG",OR(Painel!$B$5="(Todos)",A3724=Painel!$B$5)*OR(Painel!$E$5="(Todos)",P3724=Painel!$E$5)),$J3724+ROW()/10000000,"")</f>
        <v/>
      </c>
      <c r="U3724" s="29" t="str">
        <f aca="false">IF(AND($S3724="VENCIDO",$K3724="KG",OR(Painel!$B$5="(Todos)",A3724=Painel!$B$5)*OR(Painel!$E$5="(Todos)",P3724=Painel!$E$5)),$J3724+ROW()/10000000,"")</f>
        <v/>
      </c>
    </row>
    <row r="3725" customFormat="false" ht="15" hidden="false" customHeight="false" outlineLevel="0" collapsed="false">
      <c r="A3725" s="29" t="s">
        <v>52</v>
      </c>
      <c r="B3725" s="29" t="s">
        <v>6826</v>
      </c>
      <c r="C3725" s="29" t="s">
        <v>222</v>
      </c>
      <c r="D3725" s="29" t="s">
        <v>738</v>
      </c>
      <c r="E3725" s="29" t="n">
        <v>1</v>
      </c>
      <c r="F3725" s="29" t="s">
        <v>268</v>
      </c>
      <c r="G3725" s="29" t="s">
        <v>6827</v>
      </c>
      <c r="H3725" s="30" t="n">
        <v>1000</v>
      </c>
      <c r="I3725" s="31" t="n">
        <v>46279</v>
      </c>
      <c r="J3725" s="30" t="n">
        <v>1000</v>
      </c>
      <c r="K3725" s="29" t="s">
        <v>120</v>
      </c>
      <c r="L3725" s="29" t="s">
        <v>350</v>
      </c>
      <c r="M3725" s="29"/>
      <c r="N3725" s="29" t="s">
        <v>122</v>
      </c>
      <c r="O3725" s="31" t="n">
        <v>46826</v>
      </c>
      <c r="P3725" s="29" t="s">
        <v>123</v>
      </c>
      <c r="Q3725" s="29" t="n">
        <f aca="false">IFERROR(VALUE(L3725),"")</f>
        <v>6</v>
      </c>
      <c r="R3725" s="29" t="n">
        <f aca="true">IF(O3725="","",O3725-TODAY())</f>
        <v>541</v>
      </c>
      <c r="S3725" s="29" t="str">
        <f aca="false">IF(C3725="&lt;&lt; vazio &gt;&gt;","VAZIA",IF(AND(O3725&lt;&gt;"",R3725&lt;0),"VENCIDO",IF(AND(O3725&lt;&gt;"",R3725&lt;=Parametros!$B$10),"PRÓX. VENCIMENTO",IF(F3725="Q","QUALIDADE",IF(F3725="S","BLOQUEADO",IF(F3725="R","RESTRITO/DEVOLUÇÃO",IF(OR(N3725="QUAR",N3725="QRES"),"QUARENTENA",IF(OR(B3725="DESCARTE",B3725="DEVOLUÇÃO"),"DESCARTE/DEVOLUÇÃO",IF(AND(D3725="",K3725&lt;&gt;""),"SEM LOTE",IF(AND(Q3725&lt;&gt;"",Q3725&gt;=Parametros!$B$11),"PARADO/SEM GIRO","OK"))))))))))</f>
        <v>QUALIDADE</v>
      </c>
      <c r="T3725" s="29" t="str">
        <f aca="false">IF(AND($S3725="PARADO/SEM GIRO",$K3725="KG",OR(Painel!$B$5="(Todos)",A3725=Painel!$B$5)*OR(Painel!$E$5="(Todos)",P3725=Painel!$E$5)),$J3725+ROW()/10000000,"")</f>
        <v/>
      </c>
      <c r="U3725" s="29" t="str">
        <f aca="false">IF(AND($S3725="VENCIDO",$K3725="KG",OR(Painel!$B$5="(Todos)",A3725=Painel!$B$5)*OR(Painel!$E$5="(Todos)",P3725=Painel!$E$5)),$J3725+ROW()/10000000,"")</f>
        <v/>
      </c>
    </row>
    <row r="3726" customFormat="false" ht="15" hidden="false" customHeight="false" outlineLevel="0" collapsed="false">
      <c r="A3726" s="29" t="s">
        <v>52</v>
      </c>
      <c r="B3726" s="29" t="s">
        <v>6828</v>
      </c>
      <c r="C3726" s="29" t="s">
        <v>1381</v>
      </c>
      <c r="D3726" s="29" t="s">
        <v>2544</v>
      </c>
      <c r="E3726" s="29" t="n">
        <v>1</v>
      </c>
      <c r="F3726" s="29"/>
      <c r="G3726" s="29" t="s">
        <v>6829</v>
      </c>
      <c r="H3726" s="30" t="n">
        <v>800</v>
      </c>
      <c r="I3726" s="31" t="n">
        <v>46231</v>
      </c>
      <c r="J3726" s="30" t="n">
        <v>800</v>
      </c>
      <c r="K3726" s="29" t="s">
        <v>120</v>
      </c>
      <c r="L3726" s="29" t="s">
        <v>2246</v>
      </c>
      <c r="M3726" s="29"/>
      <c r="N3726" s="29" t="s">
        <v>122</v>
      </c>
      <c r="O3726" s="31" t="n">
        <v>46591</v>
      </c>
      <c r="P3726" s="29" t="s">
        <v>123</v>
      </c>
      <c r="Q3726" s="29" t="n">
        <f aca="false">IFERROR(VALUE(L3726),"")</f>
        <v>54</v>
      </c>
      <c r="R3726" s="29" t="n">
        <f aca="true">IF(O3726="","",O3726-TODAY())</f>
        <v>306</v>
      </c>
      <c r="S3726" s="29" t="str">
        <f aca="false">IF(C3726="&lt;&lt; vazio &gt;&gt;","VAZIA",IF(AND(O3726&lt;&gt;"",R3726&lt;0),"VENCIDO",IF(AND(O3726&lt;&gt;"",R3726&lt;=Parametros!$B$10),"PRÓX. VENCIMENTO",IF(F3726="Q","QUALIDADE",IF(F3726="S","BLOQUEADO",IF(F3726="R","RESTRITO/DEVOLUÇÃO",IF(OR(N3726="QUAR",N3726="QRES"),"QUARENTENA",IF(OR(B3726="DESCARTE",B3726="DEVOLUÇÃO"),"DESCARTE/DEVOLUÇÃO",IF(AND(D3726="",K3726&lt;&gt;""),"SEM LOTE",IF(AND(Q3726&lt;&gt;"",Q3726&gt;=Parametros!$B$11),"PARADO/SEM GIRO","OK"))))))))))</f>
        <v>OK</v>
      </c>
      <c r="T3726" s="29" t="str">
        <f aca="false">IF(AND($S3726="PARADO/SEM GIRO",$K3726="KG",OR(Painel!$B$5="(Todos)",A3726=Painel!$B$5)*OR(Painel!$E$5="(Todos)",P3726=Painel!$E$5)),$J3726+ROW()/10000000,"")</f>
        <v/>
      </c>
      <c r="U3726" s="29" t="str">
        <f aca="false">IF(AND($S3726="VENCIDO",$K3726="KG",OR(Painel!$B$5="(Todos)",A3726=Painel!$B$5)*OR(Painel!$E$5="(Todos)",P3726=Painel!$E$5)),$J3726+ROW()/10000000,"")</f>
        <v/>
      </c>
    </row>
    <row r="3727" customFormat="false" ht="15" hidden="false" customHeight="false" outlineLevel="0" collapsed="false">
      <c r="A3727" s="29" t="s">
        <v>52</v>
      </c>
      <c r="B3727" s="29" t="s">
        <v>6830</v>
      </c>
      <c r="C3727" s="29" t="s">
        <v>167</v>
      </c>
      <c r="D3727" s="29" t="s">
        <v>765</v>
      </c>
      <c r="E3727" s="29" t="n">
        <v>1</v>
      </c>
      <c r="F3727" s="29" t="s">
        <v>268</v>
      </c>
      <c r="G3727" s="29" t="s">
        <v>6831</v>
      </c>
      <c r="H3727" s="30" t="n">
        <v>590.4</v>
      </c>
      <c r="I3727" s="31" t="n">
        <v>46283</v>
      </c>
      <c r="J3727" s="30" t="n">
        <v>590.4</v>
      </c>
      <c r="K3727" s="29" t="s">
        <v>120</v>
      </c>
      <c r="L3727" s="29" t="s">
        <v>176</v>
      </c>
      <c r="M3727" s="29"/>
      <c r="N3727" s="29" t="s">
        <v>122</v>
      </c>
      <c r="O3727" s="31" t="n">
        <v>46830</v>
      </c>
      <c r="P3727" s="29" t="s">
        <v>123</v>
      </c>
      <c r="Q3727" s="29" t="n">
        <f aca="false">IFERROR(VALUE(L3727),"")</f>
        <v>2</v>
      </c>
      <c r="R3727" s="29" t="n">
        <f aca="true">IF(O3727="","",O3727-TODAY())</f>
        <v>545</v>
      </c>
      <c r="S3727" s="29" t="str">
        <f aca="false">IF(C3727="&lt;&lt; vazio &gt;&gt;","VAZIA",IF(AND(O3727&lt;&gt;"",R3727&lt;0),"VENCIDO",IF(AND(O3727&lt;&gt;"",R3727&lt;=Parametros!$B$10),"PRÓX. VENCIMENTO",IF(F3727="Q","QUALIDADE",IF(F3727="S","BLOQUEADO",IF(F3727="R","RESTRITO/DEVOLUÇÃO",IF(OR(N3727="QUAR",N3727="QRES"),"QUARENTENA",IF(OR(B3727="DESCARTE",B3727="DEVOLUÇÃO"),"DESCARTE/DEVOLUÇÃO",IF(AND(D3727="",K3727&lt;&gt;""),"SEM LOTE",IF(AND(Q3727&lt;&gt;"",Q3727&gt;=Parametros!$B$11),"PARADO/SEM GIRO","OK"))))))))))</f>
        <v>QUALIDADE</v>
      </c>
      <c r="T3727" s="29" t="str">
        <f aca="false">IF(AND($S3727="PARADO/SEM GIRO",$K3727="KG",OR(Painel!$B$5="(Todos)",A3727=Painel!$B$5)*OR(Painel!$E$5="(Todos)",P3727=Painel!$E$5)),$J3727+ROW()/10000000,"")</f>
        <v/>
      </c>
      <c r="U3727" s="29" t="str">
        <f aca="false">IF(AND($S3727="VENCIDO",$K3727="KG",OR(Painel!$B$5="(Todos)",A3727=Painel!$B$5)*OR(Painel!$E$5="(Todos)",P3727=Painel!$E$5)),$J3727+ROW()/10000000,"")</f>
        <v/>
      </c>
    </row>
    <row r="3728" customFormat="false" ht="15" hidden="false" customHeight="false" outlineLevel="0" collapsed="false">
      <c r="A3728" s="29" t="s">
        <v>52</v>
      </c>
      <c r="B3728" s="29" t="s">
        <v>6832</v>
      </c>
      <c r="C3728" s="29" t="s">
        <v>325</v>
      </c>
      <c r="D3728" s="29" t="s">
        <v>6833</v>
      </c>
      <c r="E3728" s="29" t="n">
        <v>1</v>
      </c>
      <c r="F3728" s="29" t="s">
        <v>137</v>
      </c>
      <c r="G3728" s="29" t="s">
        <v>6834</v>
      </c>
      <c r="H3728" s="30" t="n">
        <v>600</v>
      </c>
      <c r="I3728" s="31" t="n">
        <v>46281</v>
      </c>
      <c r="J3728" s="30" t="n">
        <v>600</v>
      </c>
      <c r="K3728" s="29" t="s">
        <v>120</v>
      </c>
      <c r="L3728" s="29" t="s">
        <v>284</v>
      </c>
      <c r="M3728" s="29"/>
      <c r="N3728" s="29" t="s">
        <v>122</v>
      </c>
      <c r="O3728" s="31" t="n">
        <v>46643</v>
      </c>
      <c r="P3728" s="29" t="s">
        <v>123</v>
      </c>
      <c r="Q3728" s="29" t="n">
        <f aca="false">IFERROR(VALUE(L3728),"")</f>
        <v>4</v>
      </c>
      <c r="R3728" s="29" t="n">
        <f aca="true">IF(O3728="","",O3728-TODAY())</f>
        <v>358</v>
      </c>
      <c r="S3728" s="29" t="str">
        <f aca="false">IF(C3728="&lt;&lt; vazio &gt;&gt;","VAZIA",IF(AND(O3728&lt;&gt;"",R3728&lt;0),"VENCIDO",IF(AND(O3728&lt;&gt;"",R3728&lt;=Parametros!$B$10),"PRÓX. VENCIMENTO",IF(F3728="Q","QUALIDADE",IF(F3728="S","BLOQUEADO",IF(F3728="R","RESTRITO/DEVOLUÇÃO",IF(OR(N3728="QUAR",N3728="QRES"),"QUARENTENA",IF(OR(B3728="DESCARTE",B3728="DEVOLUÇÃO"),"DESCARTE/DEVOLUÇÃO",IF(AND(D3728="",K3728&lt;&gt;""),"SEM LOTE",IF(AND(Q3728&lt;&gt;"",Q3728&gt;=Parametros!$B$11),"PARADO/SEM GIRO","OK"))))))))))</f>
        <v>BLOQUEADO</v>
      </c>
      <c r="T3728" s="29" t="str">
        <f aca="false">IF(AND($S3728="PARADO/SEM GIRO",$K3728="KG",OR(Painel!$B$5="(Todos)",A3728=Painel!$B$5)*OR(Painel!$E$5="(Todos)",P3728=Painel!$E$5)),$J3728+ROW()/10000000,"")</f>
        <v/>
      </c>
      <c r="U3728" s="29" t="str">
        <f aca="false">IF(AND($S3728="VENCIDO",$K3728="KG",OR(Painel!$B$5="(Todos)",A3728=Painel!$B$5)*OR(Painel!$E$5="(Todos)",P3728=Painel!$E$5)),$J3728+ROW()/10000000,"")</f>
        <v/>
      </c>
    </row>
    <row r="3729" customFormat="false" ht="15" hidden="false" customHeight="false" outlineLevel="0" collapsed="false">
      <c r="A3729" s="29" t="s">
        <v>52</v>
      </c>
      <c r="B3729" s="29" t="s">
        <v>6835</v>
      </c>
      <c r="C3729" s="29" t="s">
        <v>785</v>
      </c>
      <c r="D3729" s="29" t="s">
        <v>841</v>
      </c>
      <c r="E3729" s="29" t="n">
        <v>1</v>
      </c>
      <c r="F3729" s="29"/>
      <c r="G3729" s="29" t="s">
        <v>6836</v>
      </c>
      <c r="H3729" s="30" t="n">
        <v>1000</v>
      </c>
      <c r="I3729" s="31" t="n">
        <v>46282</v>
      </c>
      <c r="J3729" s="30" t="n">
        <v>1000</v>
      </c>
      <c r="K3729" s="29" t="s">
        <v>120</v>
      </c>
      <c r="L3729" s="29" t="s">
        <v>400</v>
      </c>
      <c r="M3729" s="29"/>
      <c r="N3729" s="29" t="s">
        <v>122</v>
      </c>
      <c r="O3729" s="31" t="n">
        <v>46825</v>
      </c>
      <c r="P3729" s="29" t="s">
        <v>123</v>
      </c>
      <c r="Q3729" s="29" t="n">
        <f aca="false">IFERROR(VALUE(L3729),"")</f>
        <v>3</v>
      </c>
      <c r="R3729" s="29" t="n">
        <f aca="true">IF(O3729="","",O3729-TODAY())</f>
        <v>540</v>
      </c>
      <c r="S3729" s="29" t="str">
        <f aca="false">IF(C3729="&lt;&lt; vazio &gt;&gt;","VAZIA",IF(AND(O3729&lt;&gt;"",R3729&lt;0),"VENCIDO",IF(AND(O3729&lt;&gt;"",R3729&lt;=Parametros!$B$10),"PRÓX. VENCIMENTO",IF(F3729="Q","QUALIDADE",IF(F3729="S","BLOQUEADO",IF(F3729="R","RESTRITO/DEVOLUÇÃO",IF(OR(N3729="QUAR",N3729="QRES"),"QUARENTENA",IF(OR(B3729="DESCARTE",B3729="DEVOLUÇÃO"),"DESCARTE/DEVOLUÇÃO",IF(AND(D3729="",K3729&lt;&gt;""),"SEM LOTE",IF(AND(Q3729&lt;&gt;"",Q3729&gt;=Parametros!$B$11),"PARADO/SEM GIRO","OK"))))))))))</f>
        <v>OK</v>
      </c>
      <c r="T3729" s="29" t="str">
        <f aca="false">IF(AND($S3729="PARADO/SEM GIRO",$K3729="KG",OR(Painel!$B$5="(Todos)",A3729=Painel!$B$5)*OR(Painel!$E$5="(Todos)",P3729=Painel!$E$5)),$J3729+ROW()/10000000,"")</f>
        <v/>
      </c>
      <c r="U3729" s="29" t="str">
        <f aca="false">IF(AND($S3729="VENCIDO",$K3729="KG",OR(Painel!$B$5="(Todos)",A3729=Painel!$B$5)*OR(Painel!$E$5="(Todos)",P3729=Painel!$E$5)),$J3729+ROW()/10000000,"")</f>
        <v/>
      </c>
    </row>
    <row r="3730" customFormat="false" ht="15" hidden="false" customHeight="false" outlineLevel="0" collapsed="false">
      <c r="A3730" s="29" t="s">
        <v>52</v>
      </c>
      <c r="B3730" s="29" t="s">
        <v>6837</v>
      </c>
      <c r="C3730" s="29" t="s">
        <v>679</v>
      </c>
      <c r="D3730" s="29" t="s">
        <v>2860</v>
      </c>
      <c r="E3730" s="29" t="n">
        <v>1</v>
      </c>
      <c r="F3730" s="29"/>
      <c r="G3730" s="29" t="s">
        <v>6838</v>
      </c>
      <c r="H3730" s="30" t="n">
        <v>1080</v>
      </c>
      <c r="I3730" s="31" t="n">
        <v>46276</v>
      </c>
      <c r="J3730" s="30" t="n">
        <v>1080</v>
      </c>
      <c r="K3730" s="29" t="s">
        <v>120</v>
      </c>
      <c r="L3730" s="29" t="s">
        <v>133</v>
      </c>
      <c r="M3730" s="29"/>
      <c r="N3730" s="29" t="s">
        <v>122</v>
      </c>
      <c r="O3730" s="31" t="n">
        <v>46610</v>
      </c>
      <c r="P3730" s="29" t="s">
        <v>123</v>
      </c>
      <c r="Q3730" s="29" t="n">
        <f aca="false">IFERROR(VALUE(L3730),"")</f>
        <v>9</v>
      </c>
      <c r="R3730" s="29" t="n">
        <f aca="true">IF(O3730="","",O3730-TODAY())</f>
        <v>325</v>
      </c>
      <c r="S3730" s="29" t="str">
        <f aca="false">IF(C3730="&lt;&lt; vazio &gt;&gt;","VAZIA",IF(AND(O3730&lt;&gt;"",R3730&lt;0),"VENCIDO",IF(AND(O3730&lt;&gt;"",R3730&lt;=Parametros!$B$10),"PRÓX. VENCIMENTO",IF(F3730="Q","QUALIDADE",IF(F3730="S","BLOQUEADO",IF(F3730="R","RESTRITO/DEVOLUÇÃO",IF(OR(N3730="QUAR",N3730="QRES"),"QUARENTENA",IF(OR(B3730="DESCARTE",B3730="DEVOLUÇÃO"),"DESCARTE/DEVOLUÇÃO",IF(AND(D3730="",K3730&lt;&gt;""),"SEM LOTE",IF(AND(Q3730&lt;&gt;"",Q3730&gt;=Parametros!$B$11),"PARADO/SEM GIRO","OK"))))))))))</f>
        <v>OK</v>
      </c>
      <c r="T3730" s="29" t="str">
        <f aca="false">IF(AND($S3730="PARADO/SEM GIRO",$K3730="KG",OR(Painel!$B$5="(Todos)",A3730=Painel!$B$5)*OR(Painel!$E$5="(Todos)",P3730=Painel!$E$5)),$J3730+ROW()/10000000,"")</f>
        <v/>
      </c>
      <c r="U3730" s="29" t="str">
        <f aca="false">IF(AND($S3730="VENCIDO",$K3730="KG",OR(Painel!$B$5="(Todos)",A3730=Painel!$B$5)*OR(Painel!$E$5="(Todos)",P3730=Painel!$E$5)),$J3730+ROW()/10000000,"")</f>
        <v/>
      </c>
    </row>
    <row r="3731" customFormat="false" ht="15" hidden="false" customHeight="false" outlineLevel="0" collapsed="false">
      <c r="A3731" s="29" t="s">
        <v>52</v>
      </c>
      <c r="B3731" s="29" t="s">
        <v>6839</v>
      </c>
      <c r="C3731" s="29" t="s">
        <v>785</v>
      </c>
      <c r="D3731" s="29" t="s">
        <v>841</v>
      </c>
      <c r="E3731" s="29" t="n">
        <v>1</v>
      </c>
      <c r="F3731" s="29"/>
      <c r="G3731" s="29" t="s">
        <v>6840</v>
      </c>
      <c r="H3731" s="30" t="n">
        <v>1000</v>
      </c>
      <c r="I3731" s="31" t="n">
        <v>46282</v>
      </c>
      <c r="J3731" s="30" t="n">
        <v>1000</v>
      </c>
      <c r="K3731" s="29" t="s">
        <v>120</v>
      </c>
      <c r="L3731" s="29" t="s">
        <v>400</v>
      </c>
      <c r="M3731" s="29"/>
      <c r="N3731" s="29" t="s">
        <v>122</v>
      </c>
      <c r="O3731" s="31" t="n">
        <v>46825</v>
      </c>
      <c r="P3731" s="29" t="s">
        <v>123</v>
      </c>
      <c r="Q3731" s="29" t="n">
        <f aca="false">IFERROR(VALUE(L3731),"")</f>
        <v>3</v>
      </c>
      <c r="R3731" s="29" t="n">
        <f aca="true">IF(O3731="","",O3731-TODAY())</f>
        <v>540</v>
      </c>
      <c r="S3731" s="29" t="str">
        <f aca="false">IF(C3731="&lt;&lt; vazio &gt;&gt;","VAZIA",IF(AND(O3731&lt;&gt;"",R3731&lt;0),"VENCIDO",IF(AND(O3731&lt;&gt;"",R3731&lt;=Parametros!$B$10),"PRÓX. VENCIMENTO",IF(F3731="Q","QUALIDADE",IF(F3731="S","BLOQUEADO",IF(F3731="R","RESTRITO/DEVOLUÇÃO",IF(OR(N3731="QUAR",N3731="QRES"),"QUARENTENA",IF(OR(B3731="DESCARTE",B3731="DEVOLUÇÃO"),"DESCARTE/DEVOLUÇÃO",IF(AND(D3731="",K3731&lt;&gt;""),"SEM LOTE",IF(AND(Q3731&lt;&gt;"",Q3731&gt;=Parametros!$B$11),"PARADO/SEM GIRO","OK"))))))))))</f>
        <v>OK</v>
      </c>
      <c r="T3731" s="29" t="str">
        <f aca="false">IF(AND($S3731="PARADO/SEM GIRO",$K3731="KG",OR(Painel!$B$5="(Todos)",A3731=Painel!$B$5)*OR(Painel!$E$5="(Todos)",P3731=Painel!$E$5)),$J3731+ROW()/10000000,"")</f>
        <v/>
      </c>
      <c r="U3731" s="29" t="str">
        <f aca="false">IF(AND($S3731="VENCIDO",$K3731="KG",OR(Painel!$B$5="(Todos)",A3731=Painel!$B$5)*OR(Painel!$E$5="(Todos)",P3731=Painel!$E$5)),$J3731+ROW()/10000000,"")</f>
        <v/>
      </c>
    </row>
    <row r="3732" customFormat="false" ht="15" hidden="false" customHeight="false" outlineLevel="0" collapsed="false">
      <c r="A3732" s="29" t="s">
        <v>52</v>
      </c>
      <c r="B3732" s="29" t="s">
        <v>6841</v>
      </c>
      <c r="C3732" s="29" t="s">
        <v>691</v>
      </c>
      <c r="D3732" s="29" t="s">
        <v>6842</v>
      </c>
      <c r="E3732" s="29" t="n">
        <v>1</v>
      </c>
      <c r="F3732" s="29"/>
      <c r="G3732" s="29" t="s">
        <v>6843</v>
      </c>
      <c r="H3732" s="30" t="n">
        <v>1000</v>
      </c>
      <c r="I3732" s="31" t="n">
        <v>46258</v>
      </c>
      <c r="J3732" s="30" t="n">
        <v>1000</v>
      </c>
      <c r="K3732" s="29" t="s">
        <v>120</v>
      </c>
      <c r="L3732" s="29" t="s">
        <v>294</v>
      </c>
      <c r="M3732" s="29"/>
      <c r="N3732" s="29" t="s">
        <v>122</v>
      </c>
      <c r="O3732" s="31" t="n">
        <v>46979</v>
      </c>
      <c r="P3732" s="29" t="s">
        <v>123</v>
      </c>
      <c r="Q3732" s="29" t="n">
        <f aca="false">IFERROR(VALUE(L3732),"")</f>
        <v>27</v>
      </c>
      <c r="R3732" s="29" t="n">
        <f aca="true">IF(O3732="","",O3732-TODAY())</f>
        <v>694</v>
      </c>
      <c r="S3732" s="29" t="str">
        <f aca="false">IF(C3732="&lt;&lt; vazio &gt;&gt;","VAZIA",IF(AND(O3732&lt;&gt;"",R3732&lt;0),"VENCIDO",IF(AND(O3732&lt;&gt;"",R3732&lt;=Parametros!$B$10),"PRÓX. VENCIMENTO",IF(F3732="Q","QUALIDADE",IF(F3732="S","BLOQUEADO",IF(F3732="R","RESTRITO/DEVOLUÇÃO",IF(OR(N3732="QUAR",N3732="QRES"),"QUARENTENA",IF(OR(B3732="DESCARTE",B3732="DEVOLUÇÃO"),"DESCARTE/DEVOLUÇÃO",IF(AND(D3732="",K3732&lt;&gt;""),"SEM LOTE",IF(AND(Q3732&lt;&gt;"",Q3732&gt;=Parametros!$B$11),"PARADO/SEM GIRO","OK"))))))))))</f>
        <v>OK</v>
      </c>
      <c r="T3732" s="29" t="str">
        <f aca="false">IF(AND($S3732="PARADO/SEM GIRO",$K3732="KG",OR(Painel!$B$5="(Todos)",A3732=Painel!$B$5)*OR(Painel!$E$5="(Todos)",P3732=Painel!$E$5)),$J3732+ROW()/10000000,"")</f>
        <v/>
      </c>
      <c r="U3732" s="29" t="str">
        <f aca="false">IF(AND($S3732="VENCIDO",$K3732="KG",OR(Painel!$B$5="(Todos)",A3732=Painel!$B$5)*OR(Painel!$E$5="(Todos)",P3732=Painel!$E$5)),$J3732+ROW()/10000000,"")</f>
        <v/>
      </c>
    </row>
    <row r="3733" customFormat="false" ht="15" hidden="false" customHeight="false" outlineLevel="0" collapsed="false">
      <c r="A3733" s="29" t="s">
        <v>52</v>
      </c>
      <c r="B3733" s="29" t="s">
        <v>6844</v>
      </c>
      <c r="C3733" s="29" t="s">
        <v>131</v>
      </c>
      <c r="D3733" s="29" t="s">
        <v>6845</v>
      </c>
      <c r="E3733" s="29" t="n">
        <v>1</v>
      </c>
      <c r="F3733" s="29"/>
      <c r="G3733" s="29" t="s">
        <v>6846</v>
      </c>
      <c r="H3733" s="30" t="n">
        <v>20.2</v>
      </c>
      <c r="I3733" s="31" t="n">
        <v>46280</v>
      </c>
      <c r="J3733" s="30" t="n">
        <v>20.2</v>
      </c>
      <c r="K3733" s="29" t="s">
        <v>120</v>
      </c>
      <c r="L3733" s="29" t="s">
        <v>144</v>
      </c>
      <c r="M3733" s="29"/>
      <c r="N3733" s="29" t="s">
        <v>134</v>
      </c>
      <c r="O3733" s="31" t="n">
        <v>46353</v>
      </c>
      <c r="P3733" s="29" t="s">
        <v>123</v>
      </c>
      <c r="Q3733" s="29" t="n">
        <f aca="false">IFERROR(VALUE(L3733),"")</f>
        <v>5</v>
      </c>
      <c r="R3733" s="29" t="n">
        <f aca="true">IF(O3733="","",O3733-TODAY())</f>
        <v>68</v>
      </c>
      <c r="S3733" s="29" t="str">
        <f aca="false">IF(C3733="&lt;&lt; vazio &gt;&gt;","VAZIA",IF(AND(O3733&lt;&gt;"",R3733&lt;0),"VENCIDO",IF(AND(O3733&lt;&gt;"",R3733&lt;=Parametros!$B$10),"PRÓX. VENCIMENTO",IF(F3733="Q","QUALIDADE",IF(F3733="S","BLOQUEADO",IF(F3733="R","RESTRITO/DEVOLUÇÃO",IF(OR(N3733="QUAR",N3733="QRES"),"QUARENTENA",IF(OR(B3733="DESCARTE",B3733="DEVOLUÇÃO"),"DESCARTE/DEVOLUÇÃO",IF(AND(D3733="",K3733&lt;&gt;""),"SEM LOTE",IF(AND(Q3733&lt;&gt;"",Q3733&gt;=Parametros!$B$11),"PARADO/SEM GIRO","OK"))))))))))</f>
        <v>OK</v>
      </c>
      <c r="T3733" s="29" t="str">
        <f aca="false">IF(AND($S3733="PARADO/SEM GIRO",$K3733="KG",OR(Painel!$B$5="(Todos)",A3733=Painel!$B$5)*OR(Painel!$E$5="(Todos)",P3733=Painel!$E$5)),$J3733+ROW()/10000000,"")</f>
        <v/>
      </c>
      <c r="U3733" s="29" t="str">
        <f aca="false">IF(AND($S3733="VENCIDO",$K3733="KG",OR(Painel!$B$5="(Todos)",A3733=Painel!$B$5)*OR(Painel!$E$5="(Todos)",P3733=Painel!$E$5)),$J3733+ROW()/10000000,"")</f>
        <v/>
      </c>
    </row>
    <row r="3734" customFormat="false" ht="15" hidden="false" customHeight="false" outlineLevel="0" collapsed="false">
      <c r="A3734" s="29" t="s">
        <v>52</v>
      </c>
      <c r="B3734" s="29" t="s">
        <v>6847</v>
      </c>
      <c r="C3734" s="29" t="s">
        <v>1381</v>
      </c>
      <c r="D3734" s="29" t="s">
        <v>2544</v>
      </c>
      <c r="E3734" s="29" t="n">
        <v>1</v>
      </c>
      <c r="F3734" s="29"/>
      <c r="G3734" s="29" t="s">
        <v>6848</v>
      </c>
      <c r="H3734" s="30" t="n">
        <v>800</v>
      </c>
      <c r="I3734" s="31" t="n">
        <v>46231</v>
      </c>
      <c r="J3734" s="30" t="n">
        <v>800</v>
      </c>
      <c r="K3734" s="29" t="s">
        <v>120</v>
      </c>
      <c r="L3734" s="29" t="s">
        <v>2246</v>
      </c>
      <c r="M3734" s="29"/>
      <c r="N3734" s="29" t="s">
        <v>122</v>
      </c>
      <c r="O3734" s="31" t="n">
        <v>46591</v>
      </c>
      <c r="P3734" s="29" t="s">
        <v>123</v>
      </c>
      <c r="Q3734" s="29" t="n">
        <f aca="false">IFERROR(VALUE(L3734),"")</f>
        <v>54</v>
      </c>
      <c r="R3734" s="29" t="n">
        <f aca="true">IF(O3734="","",O3734-TODAY())</f>
        <v>306</v>
      </c>
      <c r="S3734" s="29" t="str">
        <f aca="false">IF(C3734="&lt;&lt; vazio &gt;&gt;","VAZIA",IF(AND(O3734&lt;&gt;"",R3734&lt;0),"VENCIDO",IF(AND(O3734&lt;&gt;"",R3734&lt;=Parametros!$B$10),"PRÓX. VENCIMENTO",IF(F3734="Q","QUALIDADE",IF(F3734="S","BLOQUEADO",IF(F3734="R","RESTRITO/DEVOLUÇÃO",IF(OR(N3734="QUAR",N3734="QRES"),"QUARENTENA",IF(OR(B3734="DESCARTE",B3734="DEVOLUÇÃO"),"DESCARTE/DEVOLUÇÃO",IF(AND(D3734="",K3734&lt;&gt;""),"SEM LOTE",IF(AND(Q3734&lt;&gt;"",Q3734&gt;=Parametros!$B$11),"PARADO/SEM GIRO","OK"))))))))))</f>
        <v>OK</v>
      </c>
      <c r="T3734" s="29" t="str">
        <f aca="false">IF(AND($S3734="PARADO/SEM GIRO",$K3734="KG",OR(Painel!$B$5="(Todos)",A3734=Painel!$B$5)*OR(Painel!$E$5="(Todos)",P3734=Painel!$E$5)),$J3734+ROW()/10000000,"")</f>
        <v/>
      </c>
      <c r="U3734" s="29" t="str">
        <f aca="false">IF(AND($S3734="VENCIDO",$K3734="KG",OR(Painel!$B$5="(Todos)",A3734=Painel!$B$5)*OR(Painel!$E$5="(Todos)",P3734=Painel!$E$5)),$J3734+ROW()/10000000,"")</f>
        <v/>
      </c>
    </row>
    <row r="3735" customFormat="false" ht="15" hidden="false" customHeight="false" outlineLevel="0" collapsed="false">
      <c r="A3735" s="29" t="s">
        <v>52</v>
      </c>
      <c r="B3735" s="29" t="s">
        <v>6849</v>
      </c>
      <c r="C3735" s="29" t="s">
        <v>679</v>
      </c>
      <c r="D3735" s="29" t="s">
        <v>680</v>
      </c>
      <c r="E3735" s="29" t="n">
        <v>1</v>
      </c>
      <c r="F3735" s="29"/>
      <c r="G3735" s="29" t="s">
        <v>6850</v>
      </c>
      <c r="H3735" s="30" t="n">
        <v>1080</v>
      </c>
      <c r="I3735" s="31" t="n">
        <v>46279</v>
      </c>
      <c r="J3735" s="30" t="n">
        <v>1080</v>
      </c>
      <c r="K3735" s="29" t="s">
        <v>120</v>
      </c>
      <c r="L3735" s="29" t="s">
        <v>350</v>
      </c>
      <c r="M3735" s="29"/>
      <c r="N3735" s="29" t="s">
        <v>122</v>
      </c>
      <c r="O3735" s="31" t="n">
        <v>46598</v>
      </c>
      <c r="P3735" s="29" t="s">
        <v>123</v>
      </c>
      <c r="Q3735" s="29" t="n">
        <f aca="false">IFERROR(VALUE(L3735),"")</f>
        <v>6</v>
      </c>
      <c r="R3735" s="29" t="n">
        <f aca="true">IF(O3735="","",O3735-TODAY())</f>
        <v>313</v>
      </c>
      <c r="S3735" s="29" t="str">
        <f aca="false">IF(C3735="&lt;&lt; vazio &gt;&gt;","VAZIA",IF(AND(O3735&lt;&gt;"",R3735&lt;0),"VENCIDO",IF(AND(O3735&lt;&gt;"",R3735&lt;=Parametros!$B$10),"PRÓX. VENCIMENTO",IF(F3735="Q","QUALIDADE",IF(F3735="S","BLOQUEADO",IF(F3735="R","RESTRITO/DEVOLUÇÃO",IF(OR(N3735="QUAR",N3735="QRES"),"QUARENTENA",IF(OR(B3735="DESCARTE",B3735="DEVOLUÇÃO"),"DESCARTE/DEVOLUÇÃO",IF(AND(D3735="",K3735&lt;&gt;""),"SEM LOTE",IF(AND(Q3735&lt;&gt;"",Q3735&gt;=Parametros!$B$11),"PARADO/SEM GIRO","OK"))))))))))</f>
        <v>OK</v>
      </c>
      <c r="T3735" s="29" t="str">
        <f aca="false">IF(AND($S3735="PARADO/SEM GIRO",$K3735="KG",OR(Painel!$B$5="(Todos)",A3735=Painel!$B$5)*OR(Painel!$E$5="(Todos)",P3735=Painel!$E$5)),$J3735+ROW()/10000000,"")</f>
        <v/>
      </c>
      <c r="U3735" s="29" t="str">
        <f aca="false">IF(AND($S3735="VENCIDO",$K3735="KG",OR(Painel!$B$5="(Todos)",A3735=Painel!$B$5)*OR(Painel!$E$5="(Todos)",P3735=Painel!$E$5)),$J3735+ROW()/10000000,"")</f>
        <v/>
      </c>
    </row>
    <row r="3736" customFormat="false" ht="15" hidden="false" customHeight="false" outlineLevel="0" collapsed="false">
      <c r="A3736" s="29" t="s">
        <v>52</v>
      </c>
      <c r="B3736" s="29" t="s">
        <v>6851</v>
      </c>
      <c r="C3736" s="29" t="s">
        <v>5516</v>
      </c>
      <c r="D3736" s="29" t="s">
        <v>6852</v>
      </c>
      <c r="E3736" s="29" t="n">
        <v>1</v>
      </c>
      <c r="F3736" s="29"/>
      <c r="G3736" s="29" t="s">
        <v>6853</v>
      </c>
      <c r="H3736" s="30" t="n">
        <v>124</v>
      </c>
      <c r="I3736" s="31" t="n">
        <v>46195</v>
      </c>
      <c r="J3736" s="30" t="n">
        <v>124</v>
      </c>
      <c r="K3736" s="29" t="s">
        <v>120</v>
      </c>
      <c r="L3736" s="29" t="s">
        <v>2744</v>
      </c>
      <c r="M3736" s="29"/>
      <c r="N3736" s="29" t="s">
        <v>134</v>
      </c>
      <c r="O3736" s="31" t="n">
        <v>46316</v>
      </c>
      <c r="P3736" s="29" t="s">
        <v>123</v>
      </c>
      <c r="Q3736" s="29" t="n">
        <f aca="false">IFERROR(VALUE(L3736),"")</f>
        <v>90</v>
      </c>
      <c r="R3736" s="29" t="n">
        <f aca="true">IF(O3736="","",O3736-TODAY())</f>
        <v>31</v>
      </c>
      <c r="S3736" s="29" t="str">
        <f aca="false">IF(C3736="&lt;&lt; vazio &gt;&gt;","VAZIA",IF(AND(O3736&lt;&gt;"",R3736&lt;0),"VENCIDO",IF(AND(O3736&lt;&gt;"",R3736&lt;=Parametros!$B$10),"PRÓX. VENCIMENTO",IF(F3736="Q","QUALIDADE",IF(F3736="S","BLOQUEADO",IF(F3736="R","RESTRITO/DEVOLUÇÃO",IF(OR(N3736="QUAR",N3736="QRES"),"QUARENTENA",IF(OR(B3736="DESCARTE",B3736="DEVOLUÇÃO"),"DESCARTE/DEVOLUÇÃO",IF(AND(D3736="",K3736&lt;&gt;""),"SEM LOTE",IF(AND(Q3736&lt;&gt;"",Q3736&gt;=Parametros!$B$11),"PARADO/SEM GIRO","OK"))))))))))</f>
        <v>PRÓX. VENCIMENTO</v>
      </c>
      <c r="T3736" s="29" t="str">
        <f aca="false">IF(AND($S3736="PARADO/SEM GIRO",$K3736="KG",OR(Painel!$B$5="(Todos)",A3736=Painel!$B$5)*OR(Painel!$E$5="(Todos)",P3736=Painel!$E$5)),$J3736+ROW()/10000000,"")</f>
        <v/>
      </c>
      <c r="U3736" s="29" t="str">
        <f aca="false">IF(AND($S3736="VENCIDO",$K3736="KG",OR(Painel!$B$5="(Todos)",A3736=Painel!$B$5)*OR(Painel!$E$5="(Todos)",P3736=Painel!$E$5)),$J3736+ROW()/10000000,"")</f>
        <v/>
      </c>
    </row>
    <row r="3737" customFormat="false" ht="15" hidden="false" customHeight="false" outlineLevel="0" collapsed="false">
      <c r="A3737" s="29" t="s">
        <v>52</v>
      </c>
      <c r="B3737" s="29" t="s">
        <v>6854</v>
      </c>
      <c r="C3737" s="29" t="s">
        <v>115</v>
      </c>
      <c r="D3737" s="29"/>
      <c r="E3737" s="29" t="n">
        <v>0</v>
      </c>
      <c r="F3737" s="29"/>
      <c r="G3737" s="29"/>
      <c r="H3737" s="30" t="n">
        <v>0</v>
      </c>
      <c r="I3737" s="29"/>
      <c r="J3737" s="30" t="n">
        <v>0</v>
      </c>
      <c r="K3737" s="29"/>
      <c r="L3737" s="29" t="s">
        <v>116</v>
      </c>
      <c r="M3737" s="29"/>
      <c r="N3737" s="29"/>
      <c r="O3737" s="29"/>
      <c r="P3737" s="29"/>
      <c r="Q3737" s="29" t="n">
        <f aca="false">IFERROR(VALUE(L3737),"")</f>
        <v>0</v>
      </c>
      <c r="R3737" s="29" t="str">
        <f aca="true">IF(O3737="","",O3737-TODAY())</f>
        <v/>
      </c>
      <c r="S3737" s="29" t="str">
        <f aca="false">IF(C3737="&lt;&lt; vazio &gt;&gt;","VAZIA",IF(AND(O3737&lt;&gt;"",R3737&lt;0),"VENCIDO",IF(AND(O3737&lt;&gt;"",R3737&lt;=Parametros!$B$10),"PRÓX. VENCIMENTO",IF(F3737="Q","QUALIDADE",IF(F3737="S","BLOQUEADO",IF(F3737="R","RESTRITO/DEVOLUÇÃO",IF(OR(N3737="QUAR",N3737="QRES"),"QUARENTENA",IF(OR(B3737="DESCARTE",B3737="DEVOLUÇÃO"),"DESCARTE/DEVOLUÇÃO",IF(AND(D3737="",K3737&lt;&gt;""),"SEM LOTE",IF(AND(Q3737&lt;&gt;"",Q3737&gt;=Parametros!$B$11),"PARADO/SEM GIRO","OK"))))))))))</f>
        <v>VAZIA</v>
      </c>
      <c r="T3737" s="29" t="str">
        <f aca="false">IF(AND($S3737="PARADO/SEM GIRO",$K3737="KG",OR(Painel!$B$5="(Todos)",A3737=Painel!$B$5)*OR(Painel!$E$5="(Todos)",P3737=Painel!$E$5)),$J3737+ROW()/10000000,"")</f>
        <v/>
      </c>
      <c r="U3737" s="29" t="str">
        <f aca="false">IF(AND($S3737="VENCIDO",$K3737="KG",OR(Painel!$B$5="(Todos)",A3737=Painel!$B$5)*OR(Painel!$E$5="(Todos)",P3737=Painel!$E$5)),$J3737+ROW()/10000000,"")</f>
        <v/>
      </c>
    </row>
    <row r="3738" customFormat="false" ht="15" hidden="false" customHeight="false" outlineLevel="0" collapsed="false">
      <c r="A3738" s="29" t="s">
        <v>52</v>
      </c>
      <c r="B3738" s="29" t="s">
        <v>6855</v>
      </c>
      <c r="C3738" s="29" t="s">
        <v>442</v>
      </c>
      <c r="D3738" s="29" t="s">
        <v>443</v>
      </c>
      <c r="E3738" s="29" t="n">
        <v>1</v>
      </c>
      <c r="F3738" s="29"/>
      <c r="G3738" s="29" t="s">
        <v>6856</v>
      </c>
      <c r="H3738" s="30" t="n">
        <v>13.2</v>
      </c>
      <c r="I3738" s="31" t="n">
        <v>46270</v>
      </c>
      <c r="J3738" s="30" t="n">
        <v>13.2</v>
      </c>
      <c r="K3738" s="29" t="s">
        <v>120</v>
      </c>
      <c r="L3738" s="29" t="s">
        <v>267</v>
      </c>
      <c r="M3738" s="29"/>
      <c r="N3738" s="29" t="s">
        <v>122</v>
      </c>
      <c r="O3738" s="31" t="n">
        <v>46681</v>
      </c>
      <c r="P3738" s="29" t="s">
        <v>123</v>
      </c>
      <c r="Q3738" s="29" t="n">
        <f aca="false">IFERROR(VALUE(L3738),"")</f>
        <v>15</v>
      </c>
      <c r="R3738" s="29" t="n">
        <f aca="true">IF(O3738="","",O3738-TODAY())</f>
        <v>396</v>
      </c>
      <c r="S3738" s="29" t="str">
        <f aca="false">IF(C3738="&lt;&lt; vazio &gt;&gt;","VAZIA",IF(AND(O3738&lt;&gt;"",R3738&lt;0),"VENCIDO",IF(AND(O3738&lt;&gt;"",R3738&lt;=Parametros!$B$10),"PRÓX. VENCIMENTO",IF(F3738="Q","QUALIDADE",IF(F3738="S","BLOQUEADO",IF(F3738="R","RESTRITO/DEVOLUÇÃO",IF(OR(N3738="QUAR",N3738="QRES"),"QUARENTENA",IF(OR(B3738="DESCARTE",B3738="DEVOLUÇÃO"),"DESCARTE/DEVOLUÇÃO",IF(AND(D3738="",K3738&lt;&gt;""),"SEM LOTE",IF(AND(Q3738&lt;&gt;"",Q3738&gt;=Parametros!$B$11),"PARADO/SEM GIRO","OK"))))))))))</f>
        <v>OK</v>
      </c>
      <c r="T3738" s="29" t="str">
        <f aca="false">IF(AND($S3738="PARADO/SEM GIRO",$K3738="KG",OR(Painel!$B$5="(Todos)",A3738=Painel!$B$5)*OR(Painel!$E$5="(Todos)",P3738=Painel!$E$5)),$J3738+ROW()/10000000,"")</f>
        <v/>
      </c>
      <c r="U3738" s="29" t="str">
        <f aca="false">IF(AND($S3738="VENCIDO",$K3738="KG",OR(Painel!$B$5="(Todos)",A3738=Painel!$B$5)*OR(Painel!$E$5="(Todos)",P3738=Painel!$E$5)),$J3738+ROW()/10000000,"")</f>
        <v/>
      </c>
    </row>
    <row r="3739" customFormat="false" ht="15" hidden="false" customHeight="false" outlineLevel="0" collapsed="false">
      <c r="A3739" s="29" t="s">
        <v>52</v>
      </c>
      <c r="B3739" s="29" t="s">
        <v>6857</v>
      </c>
      <c r="C3739" s="29" t="s">
        <v>785</v>
      </c>
      <c r="D3739" s="29" t="s">
        <v>841</v>
      </c>
      <c r="E3739" s="29" t="n">
        <v>1</v>
      </c>
      <c r="F3739" s="29"/>
      <c r="G3739" s="29" t="s">
        <v>6858</v>
      </c>
      <c r="H3739" s="30" t="n">
        <v>1000</v>
      </c>
      <c r="I3739" s="31" t="n">
        <v>46282</v>
      </c>
      <c r="J3739" s="30" t="n">
        <v>1000</v>
      </c>
      <c r="K3739" s="29" t="s">
        <v>120</v>
      </c>
      <c r="L3739" s="29" t="s">
        <v>400</v>
      </c>
      <c r="M3739" s="29"/>
      <c r="N3739" s="29" t="s">
        <v>122</v>
      </c>
      <c r="O3739" s="31" t="n">
        <v>46825</v>
      </c>
      <c r="P3739" s="29" t="s">
        <v>123</v>
      </c>
      <c r="Q3739" s="29" t="n">
        <f aca="false">IFERROR(VALUE(L3739),"")</f>
        <v>3</v>
      </c>
      <c r="R3739" s="29" t="n">
        <f aca="true">IF(O3739="","",O3739-TODAY())</f>
        <v>540</v>
      </c>
      <c r="S3739" s="29" t="str">
        <f aca="false">IF(C3739="&lt;&lt; vazio &gt;&gt;","VAZIA",IF(AND(O3739&lt;&gt;"",R3739&lt;0),"VENCIDO",IF(AND(O3739&lt;&gt;"",R3739&lt;=Parametros!$B$10),"PRÓX. VENCIMENTO",IF(F3739="Q","QUALIDADE",IF(F3739="S","BLOQUEADO",IF(F3739="R","RESTRITO/DEVOLUÇÃO",IF(OR(N3739="QUAR",N3739="QRES"),"QUARENTENA",IF(OR(B3739="DESCARTE",B3739="DEVOLUÇÃO"),"DESCARTE/DEVOLUÇÃO",IF(AND(D3739="",K3739&lt;&gt;""),"SEM LOTE",IF(AND(Q3739&lt;&gt;"",Q3739&gt;=Parametros!$B$11),"PARADO/SEM GIRO","OK"))))))))))</f>
        <v>OK</v>
      </c>
      <c r="T3739" s="29" t="str">
        <f aca="false">IF(AND($S3739="PARADO/SEM GIRO",$K3739="KG",OR(Painel!$B$5="(Todos)",A3739=Painel!$B$5)*OR(Painel!$E$5="(Todos)",P3739=Painel!$E$5)),$J3739+ROW()/10000000,"")</f>
        <v/>
      </c>
      <c r="U3739" s="29" t="str">
        <f aca="false">IF(AND($S3739="VENCIDO",$K3739="KG",OR(Painel!$B$5="(Todos)",A3739=Painel!$B$5)*OR(Painel!$E$5="(Todos)",P3739=Painel!$E$5)),$J3739+ROW()/10000000,"")</f>
        <v/>
      </c>
    </row>
    <row r="3740" customFormat="false" ht="15" hidden="false" customHeight="false" outlineLevel="0" collapsed="false">
      <c r="A3740" s="29" t="s">
        <v>52</v>
      </c>
      <c r="B3740" s="29" t="s">
        <v>6859</v>
      </c>
      <c r="C3740" s="29" t="s">
        <v>115</v>
      </c>
      <c r="D3740" s="29"/>
      <c r="E3740" s="29" t="n">
        <v>0</v>
      </c>
      <c r="F3740" s="29"/>
      <c r="G3740" s="29"/>
      <c r="H3740" s="30" t="n">
        <v>0</v>
      </c>
      <c r="I3740" s="29"/>
      <c r="J3740" s="30" t="n">
        <v>0</v>
      </c>
      <c r="K3740" s="29"/>
      <c r="L3740" s="29" t="s">
        <v>116</v>
      </c>
      <c r="M3740" s="29"/>
      <c r="N3740" s="29"/>
      <c r="O3740" s="29"/>
      <c r="P3740" s="29"/>
      <c r="Q3740" s="29" t="n">
        <f aca="false">IFERROR(VALUE(L3740),"")</f>
        <v>0</v>
      </c>
      <c r="R3740" s="29" t="str">
        <f aca="true">IF(O3740="","",O3740-TODAY())</f>
        <v/>
      </c>
      <c r="S3740" s="29" t="str">
        <f aca="false">IF(C3740="&lt;&lt; vazio &gt;&gt;","VAZIA",IF(AND(O3740&lt;&gt;"",R3740&lt;0),"VENCIDO",IF(AND(O3740&lt;&gt;"",R3740&lt;=Parametros!$B$10),"PRÓX. VENCIMENTO",IF(F3740="Q","QUALIDADE",IF(F3740="S","BLOQUEADO",IF(F3740="R","RESTRITO/DEVOLUÇÃO",IF(OR(N3740="QUAR",N3740="QRES"),"QUARENTENA",IF(OR(B3740="DESCARTE",B3740="DEVOLUÇÃO"),"DESCARTE/DEVOLUÇÃO",IF(AND(D3740="",K3740&lt;&gt;""),"SEM LOTE",IF(AND(Q3740&lt;&gt;"",Q3740&gt;=Parametros!$B$11),"PARADO/SEM GIRO","OK"))))))))))</f>
        <v>VAZIA</v>
      </c>
      <c r="T3740" s="29" t="str">
        <f aca="false">IF(AND($S3740="PARADO/SEM GIRO",$K3740="KG",OR(Painel!$B$5="(Todos)",A3740=Painel!$B$5)*OR(Painel!$E$5="(Todos)",P3740=Painel!$E$5)),$J3740+ROW()/10000000,"")</f>
        <v/>
      </c>
      <c r="U3740" s="29" t="str">
        <f aca="false">IF(AND($S3740="VENCIDO",$K3740="KG",OR(Painel!$B$5="(Todos)",A3740=Painel!$B$5)*OR(Painel!$E$5="(Todos)",P3740=Painel!$E$5)),$J3740+ROW()/10000000,"")</f>
        <v/>
      </c>
    </row>
    <row r="3741" customFormat="false" ht="15" hidden="false" customHeight="false" outlineLevel="0" collapsed="false">
      <c r="A3741" s="29" t="s">
        <v>52</v>
      </c>
      <c r="B3741" s="29" t="s">
        <v>6860</v>
      </c>
      <c r="C3741" s="29" t="s">
        <v>768</v>
      </c>
      <c r="D3741" s="29" t="s">
        <v>2268</v>
      </c>
      <c r="E3741" s="29" t="n">
        <v>1</v>
      </c>
      <c r="F3741" s="29"/>
      <c r="G3741" s="29" t="s">
        <v>6861</v>
      </c>
      <c r="H3741" s="30" t="n">
        <v>800</v>
      </c>
      <c r="I3741" s="31" t="n">
        <v>46275</v>
      </c>
      <c r="J3741" s="30" t="n">
        <v>800</v>
      </c>
      <c r="K3741" s="29" t="s">
        <v>120</v>
      </c>
      <c r="L3741" s="29" t="s">
        <v>121</v>
      </c>
      <c r="M3741" s="29"/>
      <c r="N3741" s="29" t="s">
        <v>122</v>
      </c>
      <c r="O3741" s="31" t="n">
        <v>46621</v>
      </c>
      <c r="P3741" s="29" t="s">
        <v>123</v>
      </c>
      <c r="Q3741" s="29" t="n">
        <f aca="false">IFERROR(VALUE(L3741),"")</f>
        <v>10</v>
      </c>
      <c r="R3741" s="29" t="n">
        <f aca="true">IF(O3741="","",O3741-TODAY())</f>
        <v>336</v>
      </c>
      <c r="S3741" s="29" t="str">
        <f aca="false">IF(C3741="&lt;&lt; vazio &gt;&gt;","VAZIA",IF(AND(O3741&lt;&gt;"",R3741&lt;0),"VENCIDO",IF(AND(O3741&lt;&gt;"",R3741&lt;=Parametros!$B$10),"PRÓX. VENCIMENTO",IF(F3741="Q","QUALIDADE",IF(F3741="S","BLOQUEADO",IF(F3741="R","RESTRITO/DEVOLUÇÃO",IF(OR(N3741="QUAR",N3741="QRES"),"QUARENTENA",IF(OR(B3741="DESCARTE",B3741="DEVOLUÇÃO"),"DESCARTE/DEVOLUÇÃO",IF(AND(D3741="",K3741&lt;&gt;""),"SEM LOTE",IF(AND(Q3741&lt;&gt;"",Q3741&gt;=Parametros!$B$11),"PARADO/SEM GIRO","OK"))))))))))</f>
        <v>OK</v>
      </c>
      <c r="T3741" s="29" t="str">
        <f aca="false">IF(AND($S3741="PARADO/SEM GIRO",$K3741="KG",OR(Painel!$B$5="(Todos)",A3741=Painel!$B$5)*OR(Painel!$E$5="(Todos)",P3741=Painel!$E$5)),$J3741+ROW()/10000000,"")</f>
        <v/>
      </c>
      <c r="U3741" s="29" t="str">
        <f aca="false">IF(AND($S3741="VENCIDO",$K3741="KG",OR(Painel!$B$5="(Todos)",A3741=Painel!$B$5)*OR(Painel!$E$5="(Todos)",P3741=Painel!$E$5)),$J3741+ROW()/10000000,"")</f>
        <v/>
      </c>
    </row>
    <row r="3742" customFormat="false" ht="15" hidden="false" customHeight="false" outlineLevel="0" collapsed="false">
      <c r="A3742" s="29" t="s">
        <v>52</v>
      </c>
      <c r="B3742" s="29" t="s">
        <v>6862</v>
      </c>
      <c r="C3742" s="29" t="s">
        <v>801</v>
      </c>
      <c r="D3742" s="29" t="s">
        <v>4315</v>
      </c>
      <c r="E3742" s="29" t="n">
        <v>1</v>
      </c>
      <c r="F3742" s="29"/>
      <c r="G3742" s="29" t="s">
        <v>6863</v>
      </c>
      <c r="H3742" s="30" t="n">
        <v>1108.8</v>
      </c>
      <c r="I3742" s="31" t="n">
        <v>46275</v>
      </c>
      <c r="J3742" s="30" t="n">
        <v>1108.8</v>
      </c>
      <c r="K3742" s="29" t="s">
        <v>120</v>
      </c>
      <c r="L3742" s="29" t="s">
        <v>121</v>
      </c>
      <c r="M3742" s="29"/>
      <c r="N3742" s="29" t="s">
        <v>122</v>
      </c>
      <c r="O3742" s="31" t="n">
        <v>46812</v>
      </c>
      <c r="P3742" s="29" t="s">
        <v>123</v>
      </c>
      <c r="Q3742" s="29" t="n">
        <f aca="false">IFERROR(VALUE(L3742),"")</f>
        <v>10</v>
      </c>
      <c r="R3742" s="29" t="n">
        <f aca="true">IF(O3742="","",O3742-TODAY())</f>
        <v>527</v>
      </c>
      <c r="S3742" s="29" t="str">
        <f aca="false">IF(C3742="&lt;&lt; vazio &gt;&gt;","VAZIA",IF(AND(O3742&lt;&gt;"",R3742&lt;0),"VENCIDO",IF(AND(O3742&lt;&gt;"",R3742&lt;=Parametros!$B$10),"PRÓX. VENCIMENTO",IF(F3742="Q","QUALIDADE",IF(F3742="S","BLOQUEADO",IF(F3742="R","RESTRITO/DEVOLUÇÃO",IF(OR(N3742="QUAR",N3742="QRES"),"QUARENTENA",IF(OR(B3742="DESCARTE",B3742="DEVOLUÇÃO"),"DESCARTE/DEVOLUÇÃO",IF(AND(D3742="",K3742&lt;&gt;""),"SEM LOTE",IF(AND(Q3742&lt;&gt;"",Q3742&gt;=Parametros!$B$11),"PARADO/SEM GIRO","OK"))))))))))</f>
        <v>OK</v>
      </c>
      <c r="T3742" s="29" t="str">
        <f aca="false">IF(AND($S3742="PARADO/SEM GIRO",$K3742="KG",OR(Painel!$B$5="(Todos)",A3742=Painel!$B$5)*OR(Painel!$E$5="(Todos)",P3742=Painel!$E$5)),$J3742+ROW()/10000000,"")</f>
        <v/>
      </c>
      <c r="U3742" s="29" t="str">
        <f aca="false">IF(AND($S3742="VENCIDO",$K3742="KG",OR(Painel!$B$5="(Todos)",A3742=Painel!$B$5)*OR(Painel!$E$5="(Todos)",P3742=Painel!$E$5)),$J3742+ROW()/10000000,"")</f>
        <v/>
      </c>
    </row>
    <row r="3743" customFormat="false" ht="15" hidden="false" customHeight="false" outlineLevel="0" collapsed="false">
      <c r="A3743" s="29" t="s">
        <v>52</v>
      </c>
      <c r="B3743" s="29" t="s">
        <v>6864</v>
      </c>
      <c r="C3743" s="29" t="s">
        <v>447</v>
      </c>
      <c r="D3743" s="29" t="s">
        <v>448</v>
      </c>
      <c r="E3743" s="29" t="n">
        <v>1</v>
      </c>
      <c r="F3743" s="29"/>
      <c r="G3743" s="29" t="s">
        <v>6865</v>
      </c>
      <c r="H3743" s="30" t="n">
        <v>727.2</v>
      </c>
      <c r="I3743" s="31" t="n">
        <v>46261</v>
      </c>
      <c r="J3743" s="30" t="n">
        <v>727.2</v>
      </c>
      <c r="K3743" s="29" t="s">
        <v>120</v>
      </c>
      <c r="L3743" s="29" t="s">
        <v>938</v>
      </c>
      <c r="M3743" s="29"/>
      <c r="N3743" s="29" t="s">
        <v>122</v>
      </c>
      <c r="O3743" s="31" t="n">
        <v>46805</v>
      </c>
      <c r="P3743" s="29" t="s">
        <v>123</v>
      </c>
      <c r="Q3743" s="29" t="n">
        <f aca="false">IFERROR(VALUE(L3743),"")</f>
        <v>24</v>
      </c>
      <c r="R3743" s="29" t="n">
        <f aca="true">IF(O3743="","",O3743-TODAY())</f>
        <v>520</v>
      </c>
      <c r="S3743" s="29" t="str">
        <f aca="false">IF(C3743="&lt;&lt; vazio &gt;&gt;","VAZIA",IF(AND(O3743&lt;&gt;"",R3743&lt;0),"VENCIDO",IF(AND(O3743&lt;&gt;"",R3743&lt;=Parametros!$B$10),"PRÓX. VENCIMENTO",IF(F3743="Q","QUALIDADE",IF(F3743="S","BLOQUEADO",IF(F3743="R","RESTRITO/DEVOLUÇÃO",IF(OR(N3743="QUAR",N3743="QRES"),"QUARENTENA",IF(OR(B3743="DESCARTE",B3743="DEVOLUÇÃO"),"DESCARTE/DEVOLUÇÃO",IF(AND(D3743="",K3743&lt;&gt;""),"SEM LOTE",IF(AND(Q3743&lt;&gt;"",Q3743&gt;=Parametros!$B$11),"PARADO/SEM GIRO","OK"))))))))))</f>
        <v>OK</v>
      </c>
      <c r="T3743" s="29" t="str">
        <f aca="false">IF(AND($S3743="PARADO/SEM GIRO",$K3743="KG",OR(Painel!$B$5="(Todos)",A3743=Painel!$B$5)*OR(Painel!$E$5="(Todos)",P3743=Painel!$E$5)),$J3743+ROW()/10000000,"")</f>
        <v/>
      </c>
      <c r="U3743" s="29" t="str">
        <f aca="false">IF(AND($S3743="VENCIDO",$K3743="KG",OR(Painel!$B$5="(Todos)",A3743=Painel!$B$5)*OR(Painel!$E$5="(Todos)",P3743=Painel!$E$5)),$J3743+ROW()/10000000,"")</f>
        <v/>
      </c>
    </row>
    <row r="3744" customFormat="false" ht="15" hidden="false" customHeight="false" outlineLevel="0" collapsed="false">
      <c r="A3744" s="29" t="s">
        <v>52</v>
      </c>
      <c r="B3744" s="29" t="s">
        <v>6866</v>
      </c>
      <c r="C3744" s="29" t="s">
        <v>801</v>
      </c>
      <c r="D3744" s="29" t="s">
        <v>4315</v>
      </c>
      <c r="E3744" s="29" t="n">
        <v>1</v>
      </c>
      <c r="F3744" s="29"/>
      <c r="G3744" s="29" t="s">
        <v>6867</v>
      </c>
      <c r="H3744" s="30" t="n">
        <v>1108.8</v>
      </c>
      <c r="I3744" s="31" t="n">
        <v>46275</v>
      </c>
      <c r="J3744" s="30" t="n">
        <v>1108.8</v>
      </c>
      <c r="K3744" s="29" t="s">
        <v>120</v>
      </c>
      <c r="L3744" s="29" t="s">
        <v>121</v>
      </c>
      <c r="M3744" s="29"/>
      <c r="N3744" s="29" t="s">
        <v>122</v>
      </c>
      <c r="O3744" s="31" t="n">
        <v>46812</v>
      </c>
      <c r="P3744" s="29" t="s">
        <v>123</v>
      </c>
      <c r="Q3744" s="29" t="n">
        <f aca="false">IFERROR(VALUE(L3744),"")</f>
        <v>10</v>
      </c>
      <c r="R3744" s="29" t="n">
        <f aca="true">IF(O3744="","",O3744-TODAY())</f>
        <v>527</v>
      </c>
      <c r="S3744" s="29" t="str">
        <f aca="false">IF(C3744="&lt;&lt; vazio &gt;&gt;","VAZIA",IF(AND(O3744&lt;&gt;"",R3744&lt;0),"VENCIDO",IF(AND(O3744&lt;&gt;"",R3744&lt;=Parametros!$B$10),"PRÓX. VENCIMENTO",IF(F3744="Q","QUALIDADE",IF(F3744="S","BLOQUEADO",IF(F3744="R","RESTRITO/DEVOLUÇÃO",IF(OR(N3744="QUAR",N3744="QRES"),"QUARENTENA",IF(OR(B3744="DESCARTE",B3744="DEVOLUÇÃO"),"DESCARTE/DEVOLUÇÃO",IF(AND(D3744="",K3744&lt;&gt;""),"SEM LOTE",IF(AND(Q3744&lt;&gt;"",Q3744&gt;=Parametros!$B$11),"PARADO/SEM GIRO","OK"))))))))))</f>
        <v>OK</v>
      </c>
      <c r="T3744" s="29" t="str">
        <f aca="false">IF(AND($S3744="PARADO/SEM GIRO",$K3744="KG",OR(Painel!$B$5="(Todos)",A3744=Painel!$B$5)*OR(Painel!$E$5="(Todos)",P3744=Painel!$E$5)),$J3744+ROW()/10000000,"")</f>
        <v/>
      </c>
      <c r="U3744" s="29" t="str">
        <f aca="false">IF(AND($S3744="VENCIDO",$K3744="KG",OR(Painel!$B$5="(Todos)",A3744=Painel!$B$5)*OR(Painel!$E$5="(Todos)",P3744=Painel!$E$5)),$J3744+ROW()/10000000,"")</f>
        <v/>
      </c>
    </row>
    <row r="3745" customFormat="false" ht="15" hidden="false" customHeight="false" outlineLevel="0" collapsed="false">
      <c r="A3745" s="29" t="s">
        <v>52</v>
      </c>
      <c r="B3745" s="29" t="s">
        <v>6868</v>
      </c>
      <c r="C3745" s="29" t="s">
        <v>250</v>
      </c>
      <c r="D3745" s="29" t="s">
        <v>1233</v>
      </c>
      <c r="E3745" s="29" t="n">
        <v>1</v>
      </c>
      <c r="F3745" s="29"/>
      <c r="G3745" s="29" t="s">
        <v>6869</v>
      </c>
      <c r="H3745" s="30" t="n">
        <v>1000</v>
      </c>
      <c r="I3745" s="31" t="n">
        <v>46273</v>
      </c>
      <c r="J3745" s="30" t="n">
        <v>1000</v>
      </c>
      <c r="K3745" s="29" t="s">
        <v>120</v>
      </c>
      <c r="L3745" s="29" t="s">
        <v>149</v>
      </c>
      <c r="M3745" s="29"/>
      <c r="N3745" s="29" t="s">
        <v>122</v>
      </c>
      <c r="O3745" s="31" t="n">
        <v>46812</v>
      </c>
      <c r="P3745" s="29" t="s">
        <v>123</v>
      </c>
      <c r="Q3745" s="29" t="n">
        <f aca="false">IFERROR(VALUE(L3745),"")</f>
        <v>12</v>
      </c>
      <c r="R3745" s="29" t="n">
        <f aca="true">IF(O3745="","",O3745-TODAY())</f>
        <v>527</v>
      </c>
      <c r="S3745" s="29" t="str">
        <f aca="false">IF(C3745="&lt;&lt; vazio &gt;&gt;","VAZIA",IF(AND(O3745&lt;&gt;"",R3745&lt;0),"VENCIDO",IF(AND(O3745&lt;&gt;"",R3745&lt;=Parametros!$B$10),"PRÓX. VENCIMENTO",IF(F3745="Q","QUALIDADE",IF(F3745="S","BLOQUEADO",IF(F3745="R","RESTRITO/DEVOLUÇÃO",IF(OR(N3745="QUAR",N3745="QRES"),"QUARENTENA",IF(OR(B3745="DESCARTE",B3745="DEVOLUÇÃO"),"DESCARTE/DEVOLUÇÃO",IF(AND(D3745="",K3745&lt;&gt;""),"SEM LOTE",IF(AND(Q3745&lt;&gt;"",Q3745&gt;=Parametros!$B$11),"PARADO/SEM GIRO","OK"))))))))))</f>
        <v>OK</v>
      </c>
      <c r="T3745" s="29" t="str">
        <f aca="false">IF(AND($S3745="PARADO/SEM GIRO",$K3745="KG",OR(Painel!$B$5="(Todos)",A3745=Painel!$B$5)*OR(Painel!$E$5="(Todos)",P3745=Painel!$E$5)),$J3745+ROW()/10000000,"")</f>
        <v/>
      </c>
      <c r="U3745" s="29" t="str">
        <f aca="false">IF(AND($S3745="VENCIDO",$K3745="KG",OR(Painel!$B$5="(Todos)",A3745=Painel!$B$5)*OR(Painel!$E$5="(Todos)",P3745=Painel!$E$5)),$J3745+ROW()/10000000,"")</f>
        <v/>
      </c>
    </row>
    <row r="3746" customFormat="false" ht="15" hidden="false" customHeight="false" outlineLevel="0" collapsed="false">
      <c r="A3746" s="29" t="s">
        <v>52</v>
      </c>
      <c r="B3746" s="29" t="s">
        <v>6870</v>
      </c>
      <c r="C3746" s="29" t="s">
        <v>1381</v>
      </c>
      <c r="D3746" s="29" t="s">
        <v>2544</v>
      </c>
      <c r="E3746" s="29" t="n">
        <v>1</v>
      </c>
      <c r="F3746" s="29"/>
      <c r="G3746" s="29" t="s">
        <v>6871</v>
      </c>
      <c r="H3746" s="30" t="n">
        <v>800</v>
      </c>
      <c r="I3746" s="31" t="n">
        <v>46231</v>
      </c>
      <c r="J3746" s="30" t="n">
        <v>800</v>
      </c>
      <c r="K3746" s="29" t="s">
        <v>120</v>
      </c>
      <c r="L3746" s="29" t="s">
        <v>2246</v>
      </c>
      <c r="M3746" s="29"/>
      <c r="N3746" s="29" t="s">
        <v>122</v>
      </c>
      <c r="O3746" s="31" t="n">
        <v>46591</v>
      </c>
      <c r="P3746" s="29" t="s">
        <v>123</v>
      </c>
      <c r="Q3746" s="29" t="n">
        <f aca="false">IFERROR(VALUE(L3746),"")</f>
        <v>54</v>
      </c>
      <c r="R3746" s="29" t="n">
        <f aca="true">IF(O3746="","",O3746-TODAY())</f>
        <v>306</v>
      </c>
      <c r="S3746" s="29" t="str">
        <f aca="false">IF(C3746="&lt;&lt; vazio &gt;&gt;","VAZIA",IF(AND(O3746&lt;&gt;"",R3746&lt;0),"VENCIDO",IF(AND(O3746&lt;&gt;"",R3746&lt;=Parametros!$B$10),"PRÓX. VENCIMENTO",IF(F3746="Q","QUALIDADE",IF(F3746="S","BLOQUEADO",IF(F3746="R","RESTRITO/DEVOLUÇÃO",IF(OR(N3746="QUAR",N3746="QRES"),"QUARENTENA",IF(OR(B3746="DESCARTE",B3746="DEVOLUÇÃO"),"DESCARTE/DEVOLUÇÃO",IF(AND(D3746="",K3746&lt;&gt;""),"SEM LOTE",IF(AND(Q3746&lt;&gt;"",Q3746&gt;=Parametros!$B$11),"PARADO/SEM GIRO","OK"))))))))))</f>
        <v>OK</v>
      </c>
      <c r="T3746" s="29" t="str">
        <f aca="false">IF(AND($S3746="PARADO/SEM GIRO",$K3746="KG",OR(Painel!$B$5="(Todos)",A3746=Painel!$B$5)*OR(Painel!$E$5="(Todos)",P3746=Painel!$E$5)),$J3746+ROW()/10000000,"")</f>
        <v/>
      </c>
      <c r="U3746" s="29" t="str">
        <f aca="false">IF(AND($S3746="VENCIDO",$K3746="KG",OR(Painel!$B$5="(Todos)",A3746=Painel!$B$5)*OR(Painel!$E$5="(Todos)",P3746=Painel!$E$5)),$J3746+ROW()/10000000,"")</f>
        <v/>
      </c>
    </row>
    <row r="3747" customFormat="false" ht="15" hidden="false" customHeight="false" outlineLevel="0" collapsed="false">
      <c r="A3747" s="29" t="s">
        <v>52</v>
      </c>
      <c r="B3747" s="29" t="s">
        <v>6872</v>
      </c>
      <c r="C3747" s="29" t="s">
        <v>115</v>
      </c>
      <c r="D3747" s="29"/>
      <c r="E3747" s="29" t="n">
        <v>0</v>
      </c>
      <c r="F3747" s="29"/>
      <c r="G3747" s="29"/>
      <c r="H3747" s="30" t="n">
        <v>0</v>
      </c>
      <c r="I3747" s="29"/>
      <c r="J3747" s="30" t="n">
        <v>0</v>
      </c>
      <c r="K3747" s="29"/>
      <c r="L3747" s="29" t="s">
        <v>116</v>
      </c>
      <c r="M3747" s="29"/>
      <c r="N3747" s="29"/>
      <c r="O3747" s="29"/>
      <c r="P3747" s="29"/>
      <c r="Q3747" s="29" t="n">
        <f aca="false">IFERROR(VALUE(L3747),"")</f>
        <v>0</v>
      </c>
      <c r="R3747" s="29" t="str">
        <f aca="true">IF(O3747="","",O3747-TODAY())</f>
        <v/>
      </c>
      <c r="S3747" s="29" t="str">
        <f aca="false">IF(C3747="&lt;&lt; vazio &gt;&gt;","VAZIA",IF(AND(O3747&lt;&gt;"",R3747&lt;0),"VENCIDO",IF(AND(O3747&lt;&gt;"",R3747&lt;=Parametros!$B$10),"PRÓX. VENCIMENTO",IF(F3747="Q","QUALIDADE",IF(F3747="S","BLOQUEADO",IF(F3747="R","RESTRITO/DEVOLUÇÃO",IF(OR(N3747="QUAR",N3747="QRES"),"QUARENTENA",IF(OR(B3747="DESCARTE",B3747="DEVOLUÇÃO"),"DESCARTE/DEVOLUÇÃO",IF(AND(D3747="",K3747&lt;&gt;""),"SEM LOTE",IF(AND(Q3747&lt;&gt;"",Q3747&gt;=Parametros!$B$11),"PARADO/SEM GIRO","OK"))))))))))</f>
        <v>VAZIA</v>
      </c>
      <c r="T3747" s="29" t="str">
        <f aca="false">IF(AND($S3747="PARADO/SEM GIRO",$K3747="KG",OR(Painel!$B$5="(Todos)",A3747=Painel!$B$5)*OR(Painel!$E$5="(Todos)",P3747=Painel!$E$5)),$J3747+ROW()/10000000,"")</f>
        <v/>
      </c>
      <c r="U3747" s="29" t="str">
        <f aca="false">IF(AND($S3747="VENCIDO",$K3747="KG",OR(Painel!$B$5="(Todos)",A3747=Painel!$B$5)*OR(Painel!$E$5="(Todos)",P3747=Painel!$E$5)),$J3747+ROW()/10000000,"")</f>
        <v/>
      </c>
    </row>
    <row r="3748" customFormat="false" ht="15" hidden="false" customHeight="false" outlineLevel="0" collapsed="false">
      <c r="A3748" s="29" t="s">
        <v>52</v>
      </c>
      <c r="B3748" s="29" t="s">
        <v>6873</v>
      </c>
      <c r="C3748" s="29" t="s">
        <v>194</v>
      </c>
      <c r="D3748" s="29" t="s">
        <v>6874</v>
      </c>
      <c r="E3748" s="29" t="n">
        <v>1</v>
      </c>
      <c r="F3748" s="29"/>
      <c r="G3748" s="29" t="s">
        <v>6875</v>
      </c>
      <c r="H3748" s="30" t="n">
        <v>1000</v>
      </c>
      <c r="I3748" s="31" t="n">
        <v>46270</v>
      </c>
      <c r="J3748" s="30" t="n">
        <v>1000</v>
      </c>
      <c r="K3748" s="29" t="s">
        <v>120</v>
      </c>
      <c r="L3748" s="29" t="s">
        <v>267</v>
      </c>
      <c r="M3748" s="29"/>
      <c r="N3748" s="29" t="s">
        <v>122</v>
      </c>
      <c r="O3748" s="31" t="n">
        <v>46775</v>
      </c>
      <c r="P3748" s="29" t="s">
        <v>123</v>
      </c>
      <c r="Q3748" s="29" t="n">
        <f aca="false">IFERROR(VALUE(L3748),"")</f>
        <v>15</v>
      </c>
      <c r="R3748" s="29" t="n">
        <f aca="true">IF(O3748="","",O3748-TODAY())</f>
        <v>490</v>
      </c>
      <c r="S3748" s="29" t="str">
        <f aca="false">IF(C3748="&lt;&lt; vazio &gt;&gt;","VAZIA",IF(AND(O3748&lt;&gt;"",R3748&lt;0),"VENCIDO",IF(AND(O3748&lt;&gt;"",R3748&lt;=Parametros!$B$10),"PRÓX. VENCIMENTO",IF(F3748="Q","QUALIDADE",IF(F3748="S","BLOQUEADO",IF(F3748="R","RESTRITO/DEVOLUÇÃO",IF(OR(N3748="QUAR",N3748="QRES"),"QUARENTENA",IF(OR(B3748="DESCARTE",B3748="DEVOLUÇÃO"),"DESCARTE/DEVOLUÇÃO",IF(AND(D3748="",K3748&lt;&gt;""),"SEM LOTE",IF(AND(Q3748&lt;&gt;"",Q3748&gt;=Parametros!$B$11),"PARADO/SEM GIRO","OK"))))))))))</f>
        <v>OK</v>
      </c>
      <c r="T3748" s="29" t="str">
        <f aca="false">IF(AND($S3748="PARADO/SEM GIRO",$K3748="KG",OR(Painel!$B$5="(Todos)",A3748=Painel!$B$5)*OR(Painel!$E$5="(Todos)",P3748=Painel!$E$5)),$J3748+ROW()/10000000,"")</f>
        <v/>
      </c>
      <c r="U3748" s="29" t="str">
        <f aca="false">IF(AND($S3748="VENCIDO",$K3748="KG",OR(Painel!$B$5="(Todos)",A3748=Painel!$B$5)*OR(Painel!$E$5="(Todos)",P3748=Painel!$E$5)),$J3748+ROW()/10000000,"")</f>
        <v/>
      </c>
    </row>
    <row r="3749" customFormat="false" ht="15" hidden="false" customHeight="false" outlineLevel="0" collapsed="false">
      <c r="A3749" s="29" t="s">
        <v>52</v>
      </c>
      <c r="B3749" s="29" t="s">
        <v>6876</v>
      </c>
      <c r="C3749" s="29" t="s">
        <v>369</v>
      </c>
      <c r="D3749" s="29" t="s">
        <v>4395</v>
      </c>
      <c r="E3749" s="29" t="n">
        <v>1</v>
      </c>
      <c r="F3749" s="29"/>
      <c r="G3749" s="29" t="s">
        <v>6877</v>
      </c>
      <c r="H3749" s="30" t="n">
        <v>999.9</v>
      </c>
      <c r="I3749" s="31" t="n">
        <v>46266</v>
      </c>
      <c r="J3749" s="30" t="n">
        <v>999.9</v>
      </c>
      <c r="K3749" s="29" t="s">
        <v>120</v>
      </c>
      <c r="L3749" s="29" t="s">
        <v>180</v>
      </c>
      <c r="M3749" s="29"/>
      <c r="N3749" s="29" t="s">
        <v>122</v>
      </c>
      <c r="O3749" s="31" t="n">
        <v>46802</v>
      </c>
      <c r="P3749" s="29" t="s">
        <v>123</v>
      </c>
      <c r="Q3749" s="29" t="n">
        <f aca="false">IFERROR(VALUE(L3749),"")</f>
        <v>19</v>
      </c>
      <c r="R3749" s="29" t="n">
        <f aca="true">IF(O3749="","",O3749-TODAY())</f>
        <v>517</v>
      </c>
      <c r="S3749" s="29" t="str">
        <f aca="false">IF(C3749="&lt;&lt; vazio &gt;&gt;","VAZIA",IF(AND(O3749&lt;&gt;"",R3749&lt;0),"VENCIDO",IF(AND(O3749&lt;&gt;"",R3749&lt;=Parametros!$B$10),"PRÓX. VENCIMENTO",IF(F3749="Q","QUALIDADE",IF(F3749="S","BLOQUEADO",IF(F3749="R","RESTRITO/DEVOLUÇÃO",IF(OR(N3749="QUAR",N3749="QRES"),"QUARENTENA",IF(OR(B3749="DESCARTE",B3749="DEVOLUÇÃO"),"DESCARTE/DEVOLUÇÃO",IF(AND(D3749="",K3749&lt;&gt;""),"SEM LOTE",IF(AND(Q3749&lt;&gt;"",Q3749&gt;=Parametros!$B$11),"PARADO/SEM GIRO","OK"))))))))))</f>
        <v>OK</v>
      </c>
      <c r="T3749" s="29" t="str">
        <f aca="false">IF(AND($S3749="PARADO/SEM GIRO",$K3749="KG",OR(Painel!$B$5="(Todos)",A3749=Painel!$B$5)*OR(Painel!$E$5="(Todos)",P3749=Painel!$E$5)),$J3749+ROW()/10000000,"")</f>
        <v/>
      </c>
      <c r="U3749" s="29" t="str">
        <f aca="false">IF(AND($S3749="VENCIDO",$K3749="KG",OR(Painel!$B$5="(Todos)",A3749=Painel!$B$5)*OR(Painel!$E$5="(Todos)",P3749=Painel!$E$5)),$J3749+ROW()/10000000,"")</f>
        <v/>
      </c>
    </row>
    <row r="3750" customFormat="false" ht="15" hidden="false" customHeight="false" outlineLevel="0" collapsed="false">
      <c r="A3750" s="29" t="s">
        <v>52</v>
      </c>
      <c r="B3750" s="29" t="s">
        <v>6878</v>
      </c>
      <c r="C3750" s="29" t="s">
        <v>369</v>
      </c>
      <c r="D3750" s="29" t="s">
        <v>6879</v>
      </c>
      <c r="E3750" s="29" t="n">
        <v>1</v>
      </c>
      <c r="F3750" s="29"/>
      <c r="G3750" s="29" t="s">
        <v>6880</v>
      </c>
      <c r="H3750" s="30" t="n">
        <v>999.9</v>
      </c>
      <c r="I3750" s="31" t="n">
        <v>46270</v>
      </c>
      <c r="J3750" s="30" t="n">
        <v>999.9</v>
      </c>
      <c r="K3750" s="29" t="s">
        <v>120</v>
      </c>
      <c r="L3750" s="29" t="s">
        <v>267</v>
      </c>
      <c r="M3750" s="29"/>
      <c r="N3750" s="29" t="s">
        <v>122</v>
      </c>
      <c r="O3750" s="31" t="n">
        <v>46741</v>
      </c>
      <c r="P3750" s="29" t="s">
        <v>123</v>
      </c>
      <c r="Q3750" s="29" t="n">
        <f aca="false">IFERROR(VALUE(L3750),"")</f>
        <v>15</v>
      </c>
      <c r="R3750" s="29" t="n">
        <f aca="true">IF(O3750="","",O3750-TODAY())</f>
        <v>456</v>
      </c>
      <c r="S3750" s="29" t="str">
        <f aca="false">IF(C3750="&lt;&lt; vazio &gt;&gt;","VAZIA",IF(AND(O3750&lt;&gt;"",R3750&lt;0),"VENCIDO",IF(AND(O3750&lt;&gt;"",R3750&lt;=Parametros!$B$10),"PRÓX. VENCIMENTO",IF(F3750="Q","QUALIDADE",IF(F3750="S","BLOQUEADO",IF(F3750="R","RESTRITO/DEVOLUÇÃO",IF(OR(N3750="QUAR",N3750="QRES"),"QUARENTENA",IF(OR(B3750="DESCARTE",B3750="DEVOLUÇÃO"),"DESCARTE/DEVOLUÇÃO",IF(AND(D3750="",K3750&lt;&gt;""),"SEM LOTE",IF(AND(Q3750&lt;&gt;"",Q3750&gt;=Parametros!$B$11),"PARADO/SEM GIRO","OK"))))))))))</f>
        <v>OK</v>
      </c>
      <c r="T3750" s="29" t="str">
        <f aca="false">IF(AND($S3750="PARADO/SEM GIRO",$K3750="KG",OR(Painel!$B$5="(Todos)",A3750=Painel!$B$5)*OR(Painel!$E$5="(Todos)",P3750=Painel!$E$5)),$J3750+ROW()/10000000,"")</f>
        <v/>
      </c>
      <c r="U3750" s="29" t="str">
        <f aca="false">IF(AND($S3750="VENCIDO",$K3750="KG",OR(Painel!$B$5="(Todos)",A3750=Painel!$B$5)*OR(Painel!$E$5="(Todos)",P3750=Painel!$E$5)),$J3750+ROW()/10000000,"")</f>
        <v/>
      </c>
    </row>
    <row r="3751" customFormat="false" ht="15" hidden="false" customHeight="false" outlineLevel="0" collapsed="false">
      <c r="A3751" s="29" t="s">
        <v>52</v>
      </c>
      <c r="B3751" s="29" t="s">
        <v>6881</v>
      </c>
      <c r="C3751" s="29" t="s">
        <v>222</v>
      </c>
      <c r="D3751" s="29" t="s">
        <v>815</v>
      </c>
      <c r="E3751" s="29" t="n">
        <v>1</v>
      </c>
      <c r="F3751" s="29"/>
      <c r="G3751" s="29" t="s">
        <v>6882</v>
      </c>
      <c r="H3751" s="30" t="n">
        <v>1000</v>
      </c>
      <c r="I3751" s="31" t="n">
        <v>46283</v>
      </c>
      <c r="J3751" s="30" t="n">
        <v>1000</v>
      </c>
      <c r="K3751" s="29" t="s">
        <v>120</v>
      </c>
      <c r="L3751" s="29" t="s">
        <v>176</v>
      </c>
      <c r="M3751" s="29"/>
      <c r="N3751" s="29" t="s">
        <v>122</v>
      </c>
      <c r="O3751" s="31" t="n">
        <v>46825</v>
      </c>
      <c r="P3751" s="29" t="s">
        <v>123</v>
      </c>
      <c r="Q3751" s="29" t="n">
        <f aca="false">IFERROR(VALUE(L3751),"")</f>
        <v>2</v>
      </c>
      <c r="R3751" s="29" t="n">
        <f aca="true">IF(O3751="","",O3751-TODAY())</f>
        <v>540</v>
      </c>
      <c r="S3751" s="29" t="str">
        <f aca="false">IF(C3751="&lt;&lt; vazio &gt;&gt;","VAZIA",IF(AND(O3751&lt;&gt;"",R3751&lt;0),"VENCIDO",IF(AND(O3751&lt;&gt;"",R3751&lt;=Parametros!$B$10),"PRÓX. VENCIMENTO",IF(F3751="Q","QUALIDADE",IF(F3751="S","BLOQUEADO",IF(F3751="R","RESTRITO/DEVOLUÇÃO",IF(OR(N3751="QUAR",N3751="QRES"),"QUARENTENA",IF(OR(B3751="DESCARTE",B3751="DEVOLUÇÃO"),"DESCARTE/DEVOLUÇÃO",IF(AND(D3751="",K3751&lt;&gt;""),"SEM LOTE",IF(AND(Q3751&lt;&gt;"",Q3751&gt;=Parametros!$B$11),"PARADO/SEM GIRO","OK"))))))))))</f>
        <v>OK</v>
      </c>
      <c r="T3751" s="29" t="str">
        <f aca="false">IF(AND($S3751="PARADO/SEM GIRO",$K3751="KG",OR(Painel!$B$5="(Todos)",A3751=Painel!$B$5)*OR(Painel!$E$5="(Todos)",P3751=Painel!$E$5)),$J3751+ROW()/10000000,"")</f>
        <v/>
      </c>
      <c r="U3751" s="29" t="str">
        <f aca="false">IF(AND($S3751="VENCIDO",$K3751="KG",OR(Painel!$B$5="(Todos)",A3751=Painel!$B$5)*OR(Painel!$E$5="(Todos)",P3751=Painel!$E$5)),$J3751+ROW()/10000000,"")</f>
        <v/>
      </c>
    </row>
    <row r="3752" customFormat="false" ht="15" hidden="false" customHeight="false" outlineLevel="0" collapsed="false">
      <c r="A3752" s="29" t="s">
        <v>52</v>
      </c>
      <c r="B3752" s="29" t="s">
        <v>6883</v>
      </c>
      <c r="C3752" s="29" t="s">
        <v>5571</v>
      </c>
      <c r="D3752" s="29" t="s">
        <v>6884</v>
      </c>
      <c r="E3752" s="29" t="n">
        <v>1</v>
      </c>
      <c r="F3752" s="29"/>
      <c r="G3752" s="29" t="s">
        <v>6885</v>
      </c>
      <c r="H3752" s="30" t="n">
        <v>408</v>
      </c>
      <c r="I3752" s="31" t="n">
        <v>46227</v>
      </c>
      <c r="J3752" s="30" t="n">
        <v>408</v>
      </c>
      <c r="K3752" s="29" t="s">
        <v>120</v>
      </c>
      <c r="L3752" s="29" t="s">
        <v>1096</v>
      </c>
      <c r="M3752" s="29"/>
      <c r="N3752" s="29" t="s">
        <v>122</v>
      </c>
      <c r="O3752" s="31" t="n">
        <v>46456</v>
      </c>
      <c r="P3752" s="29" t="s">
        <v>123</v>
      </c>
      <c r="Q3752" s="29" t="n">
        <f aca="false">IFERROR(VALUE(L3752),"")</f>
        <v>102</v>
      </c>
      <c r="R3752" s="29" t="n">
        <f aca="true">IF(O3752="","",O3752-TODAY())</f>
        <v>171</v>
      </c>
      <c r="S3752" s="29" t="str">
        <f aca="false">IF(C3752="&lt;&lt; vazio &gt;&gt;","VAZIA",IF(AND(O3752&lt;&gt;"",R3752&lt;0),"VENCIDO",IF(AND(O3752&lt;&gt;"",R3752&lt;=Parametros!$B$10),"PRÓX. VENCIMENTO",IF(F3752="Q","QUALIDADE",IF(F3752="S","BLOQUEADO",IF(F3752="R","RESTRITO/DEVOLUÇÃO",IF(OR(N3752="QUAR",N3752="QRES"),"QUARENTENA",IF(OR(B3752="DESCARTE",B3752="DEVOLUÇÃO"),"DESCARTE/DEVOLUÇÃO",IF(AND(D3752="",K3752&lt;&gt;""),"SEM LOTE",IF(AND(Q3752&lt;&gt;"",Q3752&gt;=Parametros!$B$11),"PARADO/SEM GIRO","OK"))))))))))</f>
        <v>PARADO/SEM GIRO</v>
      </c>
      <c r="T3752" s="29" t="n">
        <f aca="false">IF(AND($S3752="PARADO/SEM GIRO",$K3752="KG",OR(Painel!$B$5="(Todos)",A3752=Painel!$B$5)*OR(Painel!$E$5="(Todos)",P3752=Painel!$E$5)),$J3752+ROW()/10000000,"")</f>
        <v>408.0003752</v>
      </c>
      <c r="U3752" s="29" t="str">
        <f aca="false">IF(AND($S3752="VENCIDO",$K3752="KG",OR(Painel!$B$5="(Todos)",A3752=Painel!$B$5)*OR(Painel!$E$5="(Todos)",P3752=Painel!$E$5)),$J3752+ROW()/10000000,"")</f>
        <v/>
      </c>
    </row>
    <row r="3753" customFormat="false" ht="15" hidden="false" customHeight="false" outlineLevel="0" collapsed="false">
      <c r="A3753" s="29" t="s">
        <v>52</v>
      </c>
      <c r="B3753" s="29" t="s">
        <v>6886</v>
      </c>
      <c r="C3753" s="29" t="s">
        <v>115</v>
      </c>
      <c r="D3753" s="29"/>
      <c r="E3753" s="29" t="n">
        <v>0</v>
      </c>
      <c r="F3753" s="29"/>
      <c r="G3753" s="29"/>
      <c r="H3753" s="30" t="n">
        <v>0</v>
      </c>
      <c r="I3753" s="29"/>
      <c r="J3753" s="30" t="n">
        <v>0</v>
      </c>
      <c r="K3753" s="29"/>
      <c r="L3753" s="29" t="s">
        <v>116</v>
      </c>
      <c r="M3753" s="29"/>
      <c r="N3753" s="29"/>
      <c r="O3753" s="29"/>
      <c r="P3753" s="29"/>
      <c r="Q3753" s="29" t="n">
        <f aca="false">IFERROR(VALUE(L3753),"")</f>
        <v>0</v>
      </c>
      <c r="R3753" s="29" t="str">
        <f aca="true">IF(O3753="","",O3753-TODAY())</f>
        <v/>
      </c>
      <c r="S3753" s="29" t="str">
        <f aca="false">IF(C3753="&lt;&lt; vazio &gt;&gt;","VAZIA",IF(AND(O3753&lt;&gt;"",R3753&lt;0),"VENCIDO",IF(AND(O3753&lt;&gt;"",R3753&lt;=Parametros!$B$10),"PRÓX. VENCIMENTO",IF(F3753="Q","QUALIDADE",IF(F3753="S","BLOQUEADO",IF(F3753="R","RESTRITO/DEVOLUÇÃO",IF(OR(N3753="QUAR",N3753="QRES"),"QUARENTENA",IF(OR(B3753="DESCARTE",B3753="DEVOLUÇÃO"),"DESCARTE/DEVOLUÇÃO",IF(AND(D3753="",K3753&lt;&gt;""),"SEM LOTE",IF(AND(Q3753&lt;&gt;"",Q3753&gt;=Parametros!$B$11),"PARADO/SEM GIRO","OK"))))))))))</f>
        <v>VAZIA</v>
      </c>
      <c r="T3753" s="29" t="str">
        <f aca="false">IF(AND($S3753="PARADO/SEM GIRO",$K3753="KG",OR(Painel!$B$5="(Todos)",A3753=Painel!$B$5)*OR(Painel!$E$5="(Todos)",P3753=Painel!$E$5)),$J3753+ROW()/10000000,"")</f>
        <v/>
      </c>
      <c r="U3753" s="29" t="str">
        <f aca="false">IF(AND($S3753="VENCIDO",$K3753="KG",OR(Painel!$B$5="(Todos)",A3753=Painel!$B$5)*OR(Painel!$E$5="(Todos)",P3753=Painel!$E$5)),$J3753+ROW()/10000000,"")</f>
        <v/>
      </c>
    </row>
    <row r="3754" customFormat="false" ht="15" hidden="false" customHeight="false" outlineLevel="0" collapsed="false">
      <c r="A3754" s="29" t="s">
        <v>52</v>
      </c>
      <c r="B3754" s="29" t="s">
        <v>6887</v>
      </c>
      <c r="C3754" s="29" t="s">
        <v>250</v>
      </c>
      <c r="D3754" s="29" t="s">
        <v>6888</v>
      </c>
      <c r="E3754" s="29" t="n">
        <v>1</v>
      </c>
      <c r="F3754" s="29"/>
      <c r="G3754" s="29" t="s">
        <v>6889</v>
      </c>
      <c r="H3754" s="30" t="n">
        <v>900</v>
      </c>
      <c r="I3754" s="31" t="n">
        <v>46277</v>
      </c>
      <c r="J3754" s="30" t="n">
        <v>900</v>
      </c>
      <c r="K3754" s="29" t="s">
        <v>120</v>
      </c>
      <c r="L3754" s="29" t="s">
        <v>1096</v>
      </c>
      <c r="M3754" s="29"/>
      <c r="N3754" s="29" t="s">
        <v>122</v>
      </c>
      <c r="O3754" s="31" t="n">
        <v>46626</v>
      </c>
      <c r="P3754" s="29" t="s">
        <v>123</v>
      </c>
      <c r="Q3754" s="29" t="n">
        <f aca="false">IFERROR(VALUE(L3754),"")</f>
        <v>102</v>
      </c>
      <c r="R3754" s="29" t="n">
        <f aca="true">IF(O3754="","",O3754-TODAY())</f>
        <v>341</v>
      </c>
      <c r="S3754" s="29" t="str">
        <f aca="false">IF(C3754="&lt;&lt; vazio &gt;&gt;","VAZIA",IF(AND(O3754&lt;&gt;"",R3754&lt;0),"VENCIDO",IF(AND(O3754&lt;&gt;"",R3754&lt;=Parametros!$B$10),"PRÓX. VENCIMENTO",IF(F3754="Q","QUALIDADE",IF(F3754="S","BLOQUEADO",IF(F3754="R","RESTRITO/DEVOLUÇÃO",IF(OR(N3754="QUAR",N3754="QRES"),"QUARENTENA",IF(OR(B3754="DESCARTE",B3754="DEVOLUÇÃO"),"DESCARTE/DEVOLUÇÃO",IF(AND(D3754="",K3754&lt;&gt;""),"SEM LOTE",IF(AND(Q3754&lt;&gt;"",Q3754&gt;=Parametros!$B$11),"PARADO/SEM GIRO","OK"))))))))))</f>
        <v>PARADO/SEM GIRO</v>
      </c>
      <c r="T3754" s="29" t="n">
        <f aca="false">IF(AND($S3754="PARADO/SEM GIRO",$K3754="KG",OR(Painel!$B$5="(Todos)",A3754=Painel!$B$5)*OR(Painel!$E$5="(Todos)",P3754=Painel!$E$5)),$J3754+ROW()/10000000,"")</f>
        <v>900.0003754</v>
      </c>
      <c r="U3754" s="29" t="str">
        <f aca="false">IF(AND($S3754="VENCIDO",$K3754="KG",OR(Painel!$B$5="(Todos)",A3754=Painel!$B$5)*OR(Painel!$E$5="(Todos)",P3754=Painel!$E$5)),$J3754+ROW()/10000000,"")</f>
        <v/>
      </c>
    </row>
    <row r="3755" customFormat="false" ht="15" hidden="false" customHeight="false" outlineLevel="0" collapsed="false">
      <c r="A3755" s="29" t="s">
        <v>52</v>
      </c>
      <c r="B3755" s="29" t="s">
        <v>6890</v>
      </c>
      <c r="C3755" s="29" t="s">
        <v>157</v>
      </c>
      <c r="D3755" s="29" t="s">
        <v>2584</v>
      </c>
      <c r="E3755" s="29" t="n">
        <v>1</v>
      </c>
      <c r="F3755" s="29"/>
      <c r="G3755" s="29" t="s">
        <v>6891</v>
      </c>
      <c r="H3755" s="30" t="n">
        <v>661.5</v>
      </c>
      <c r="I3755" s="31" t="n">
        <v>46217</v>
      </c>
      <c r="J3755" s="30" t="n">
        <v>661.5</v>
      </c>
      <c r="K3755" s="29" t="s">
        <v>120</v>
      </c>
      <c r="L3755" s="29" t="s">
        <v>2586</v>
      </c>
      <c r="M3755" s="29"/>
      <c r="N3755" s="29" t="s">
        <v>122</v>
      </c>
      <c r="O3755" s="31" t="n">
        <v>46759</v>
      </c>
      <c r="P3755" s="29" t="s">
        <v>123</v>
      </c>
      <c r="Q3755" s="29" t="n">
        <f aca="false">IFERROR(VALUE(L3755),"")</f>
        <v>68</v>
      </c>
      <c r="R3755" s="29" t="n">
        <f aca="true">IF(O3755="","",O3755-TODAY())</f>
        <v>474</v>
      </c>
      <c r="S3755" s="29" t="str">
        <f aca="false">IF(C3755="&lt;&lt; vazio &gt;&gt;","VAZIA",IF(AND(O3755&lt;&gt;"",R3755&lt;0),"VENCIDO",IF(AND(O3755&lt;&gt;"",R3755&lt;=Parametros!$B$10),"PRÓX. VENCIMENTO",IF(F3755="Q","QUALIDADE",IF(F3755="S","BLOQUEADO",IF(F3755="R","RESTRITO/DEVOLUÇÃO",IF(OR(N3755="QUAR",N3755="QRES"),"QUARENTENA",IF(OR(B3755="DESCARTE",B3755="DEVOLUÇÃO"),"DESCARTE/DEVOLUÇÃO",IF(AND(D3755="",K3755&lt;&gt;""),"SEM LOTE",IF(AND(Q3755&lt;&gt;"",Q3755&gt;=Parametros!$B$11),"PARADO/SEM GIRO","OK"))))))))))</f>
        <v>OK</v>
      </c>
      <c r="T3755" s="29" t="str">
        <f aca="false">IF(AND($S3755="PARADO/SEM GIRO",$K3755="KG",OR(Painel!$B$5="(Todos)",A3755=Painel!$B$5)*OR(Painel!$E$5="(Todos)",P3755=Painel!$E$5)),$J3755+ROW()/10000000,"")</f>
        <v/>
      </c>
      <c r="U3755" s="29" t="str">
        <f aca="false">IF(AND($S3755="VENCIDO",$K3755="KG",OR(Painel!$B$5="(Todos)",A3755=Painel!$B$5)*OR(Painel!$E$5="(Todos)",P3755=Painel!$E$5)),$J3755+ROW()/10000000,"")</f>
        <v/>
      </c>
    </row>
    <row r="3756" customFormat="false" ht="15" hidden="false" customHeight="false" outlineLevel="0" collapsed="false">
      <c r="A3756" s="29" t="s">
        <v>52</v>
      </c>
      <c r="B3756" s="29" t="s">
        <v>6892</v>
      </c>
      <c r="C3756" s="29" t="s">
        <v>369</v>
      </c>
      <c r="D3756" s="29" t="s">
        <v>2221</v>
      </c>
      <c r="E3756" s="29" t="n">
        <v>1</v>
      </c>
      <c r="F3756" s="29"/>
      <c r="G3756" s="29" t="s">
        <v>6893</v>
      </c>
      <c r="H3756" s="30" t="n">
        <v>999.9</v>
      </c>
      <c r="I3756" s="31" t="n">
        <v>46260</v>
      </c>
      <c r="J3756" s="30" t="n">
        <v>999.9</v>
      </c>
      <c r="K3756" s="29" t="s">
        <v>120</v>
      </c>
      <c r="L3756" s="29" t="s">
        <v>2223</v>
      </c>
      <c r="M3756" s="29"/>
      <c r="N3756" s="29" t="s">
        <v>122</v>
      </c>
      <c r="O3756" s="31" t="n">
        <v>46801</v>
      </c>
      <c r="P3756" s="29" t="s">
        <v>123</v>
      </c>
      <c r="Q3756" s="29" t="n">
        <f aca="false">IFERROR(VALUE(L3756),"")</f>
        <v>25</v>
      </c>
      <c r="R3756" s="29" t="n">
        <f aca="true">IF(O3756="","",O3756-TODAY())</f>
        <v>516</v>
      </c>
      <c r="S3756" s="29" t="str">
        <f aca="false">IF(C3756="&lt;&lt; vazio &gt;&gt;","VAZIA",IF(AND(O3756&lt;&gt;"",R3756&lt;0),"VENCIDO",IF(AND(O3756&lt;&gt;"",R3756&lt;=Parametros!$B$10),"PRÓX. VENCIMENTO",IF(F3756="Q","QUALIDADE",IF(F3756="S","BLOQUEADO",IF(F3756="R","RESTRITO/DEVOLUÇÃO",IF(OR(N3756="QUAR",N3756="QRES"),"QUARENTENA",IF(OR(B3756="DESCARTE",B3756="DEVOLUÇÃO"),"DESCARTE/DEVOLUÇÃO",IF(AND(D3756="",K3756&lt;&gt;""),"SEM LOTE",IF(AND(Q3756&lt;&gt;"",Q3756&gt;=Parametros!$B$11),"PARADO/SEM GIRO","OK"))))))))))</f>
        <v>OK</v>
      </c>
      <c r="T3756" s="29" t="str">
        <f aca="false">IF(AND($S3756="PARADO/SEM GIRO",$K3756="KG",OR(Painel!$B$5="(Todos)",A3756=Painel!$B$5)*OR(Painel!$E$5="(Todos)",P3756=Painel!$E$5)),$J3756+ROW()/10000000,"")</f>
        <v/>
      </c>
      <c r="U3756" s="29" t="str">
        <f aca="false">IF(AND($S3756="VENCIDO",$K3756="KG",OR(Painel!$B$5="(Todos)",A3756=Painel!$B$5)*OR(Painel!$E$5="(Todos)",P3756=Painel!$E$5)),$J3756+ROW()/10000000,"")</f>
        <v/>
      </c>
    </row>
    <row r="3757" customFormat="false" ht="15" hidden="false" customHeight="false" outlineLevel="0" collapsed="false">
      <c r="A3757" s="29" t="s">
        <v>52</v>
      </c>
      <c r="B3757" s="29" t="s">
        <v>6894</v>
      </c>
      <c r="C3757" s="29" t="s">
        <v>581</v>
      </c>
      <c r="D3757" s="29" t="s">
        <v>511</v>
      </c>
      <c r="E3757" s="29" t="n">
        <v>1</v>
      </c>
      <c r="F3757" s="29" t="s">
        <v>268</v>
      </c>
      <c r="G3757" s="29" t="s">
        <v>6895</v>
      </c>
      <c r="H3757" s="30" t="n">
        <v>315</v>
      </c>
      <c r="I3757" s="31" t="n">
        <v>46273</v>
      </c>
      <c r="J3757" s="30" t="n">
        <v>315</v>
      </c>
      <c r="K3757" s="29" t="s">
        <v>120</v>
      </c>
      <c r="L3757" s="29" t="s">
        <v>149</v>
      </c>
      <c r="M3757" s="29"/>
      <c r="N3757" s="29" t="s">
        <v>122</v>
      </c>
      <c r="O3757" s="31" t="n">
        <v>46819</v>
      </c>
      <c r="P3757" s="29" t="s">
        <v>123</v>
      </c>
      <c r="Q3757" s="29" t="n">
        <f aca="false">IFERROR(VALUE(L3757),"")</f>
        <v>12</v>
      </c>
      <c r="R3757" s="29" t="n">
        <f aca="true">IF(O3757="","",O3757-TODAY())</f>
        <v>534</v>
      </c>
      <c r="S3757" s="29" t="str">
        <f aca="false">IF(C3757="&lt;&lt; vazio &gt;&gt;","VAZIA",IF(AND(O3757&lt;&gt;"",R3757&lt;0),"VENCIDO",IF(AND(O3757&lt;&gt;"",R3757&lt;=Parametros!$B$10),"PRÓX. VENCIMENTO",IF(F3757="Q","QUALIDADE",IF(F3757="S","BLOQUEADO",IF(F3757="R","RESTRITO/DEVOLUÇÃO",IF(OR(N3757="QUAR",N3757="QRES"),"QUARENTENA",IF(OR(B3757="DESCARTE",B3757="DEVOLUÇÃO"),"DESCARTE/DEVOLUÇÃO",IF(AND(D3757="",K3757&lt;&gt;""),"SEM LOTE",IF(AND(Q3757&lt;&gt;"",Q3757&gt;=Parametros!$B$11),"PARADO/SEM GIRO","OK"))))))))))</f>
        <v>QUALIDADE</v>
      </c>
      <c r="T3757" s="29" t="str">
        <f aca="false">IF(AND($S3757="PARADO/SEM GIRO",$K3757="KG",OR(Painel!$B$5="(Todos)",A3757=Painel!$B$5)*OR(Painel!$E$5="(Todos)",P3757=Painel!$E$5)),$J3757+ROW()/10000000,"")</f>
        <v/>
      </c>
      <c r="U3757" s="29" t="str">
        <f aca="false">IF(AND($S3757="VENCIDO",$K3757="KG",OR(Painel!$B$5="(Todos)",A3757=Painel!$B$5)*OR(Painel!$E$5="(Todos)",P3757=Painel!$E$5)),$J3757+ROW()/10000000,"")</f>
        <v/>
      </c>
    </row>
    <row r="3758" customFormat="false" ht="15" hidden="false" customHeight="false" outlineLevel="0" collapsed="false">
      <c r="A3758" s="29" t="s">
        <v>52</v>
      </c>
      <c r="B3758" s="29" t="s">
        <v>6896</v>
      </c>
      <c r="C3758" s="29" t="s">
        <v>894</v>
      </c>
      <c r="D3758" s="29" t="s">
        <v>6897</v>
      </c>
      <c r="E3758" s="29" t="n">
        <v>1</v>
      </c>
      <c r="F3758" s="29"/>
      <c r="G3758" s="29" t="s">
        <v>6898</v>
      </c>
      <c r="H3758" s="30" t="n">
        <v>1000</v>
      </c>
      <c r="I3758" s="31" t="n">
        <v>46240</v>
      </c>
      <c r="J3758" s="30" t="n">
        <v>1000</v>
      </c>
      <c r="K3758" s="29" t="s">
        <v>120</v>
      </c>
      <c r="L3758" s="29" t="s">
        <v>1330</v>
      </c>
      <c r="M3758" s="29"/>
      <c r="N3758" s="29" t="s">
        <v>122</v>
      </c>
      <c r="O3758" s="31" t="n">
        <v>46780</v>
      </c>
      <c r="P3758" s="29" t="s">
        <v>123</v>
      </c>
      <c r="Q3758" s="29" t="n">
        <f aca="false">IFERROR(VALUE(L3758),"")</f>
        <v>45</v>
      </c>
      <c r="R3758" s="29" t="n">
        <f aca="true">IF(O3758="","",O3758-TODAY())</f>
        <v>495</v>
      </c>
      <c r="S3758" s="29" t="str">
        <f aca="false">IF(C3758="&lt;&lt; vazio &gt;&gt;","VAZIA",IF(AND(O3758&lt;&gt;"",R3758&lt;0),"VENCIDO",IF(AND(O3758&lt;&gt;"",R3758&lt;=Parametros!$B$10),"PRÓX. VENCIMENTO",IF(F3758="Q","QUALIDADE",IF(F3758="S","BLOQUEADO",IF(F3758="R","RESTRITO/DEVOLUÇÃO",IF(OR(N3758="QUAR",N3758="QRES"),"QUARENTENA",IF(OR(B3758="DESCARTE",B3758="DEVOLUÇÃO"),"DESCARTE/DEVOLUÇÃO",IF(AND(D3758="",K3758&lt;&gt;""),"SEM LOTE",IF(AND(Q3758&lt;&gt;"",Q3758&gt;=Parametros!$B$11),"PARADO/SEM GIRO","OK"))))))))))</f>
        <v>OK</v>
      </c>
      <c r="T3758" s="29" t="str">
        <f aca="false">IF(AND($S3758="PARADO/SEM GIRO",$K3758="KG",OR(Painel!$B$5="(Todos)",A3758=Painel!$B$5)*OR(Painel!$E$5="(Todos)",P3758=Painel!$E$5)),$J3758+ROW()/10000000,"")</f>
        <v/>
      </c>
      <c r="U3758" s="29" t="str">
        <f aca="false">IF(AND($S3758="VENCIDO",$K3758="KG",OR(Painel!$B$5="(Todos)",A3758=Painel!$B$5)*OR(Painel!$E$5="(Todos)",P3758=Painel!$E$5)),$J3758+ROW()/10000000,"")</f>
        <v/>
      </c>
    </row>
    <row r="3759" customFormat="false" ht="15" hidden="false" customHeight="false" outlineLevel="0" collapsed="false">
      <c r="A3759" s="29" t="s">
        <v>52</v>
      </c>
      <c r="B3759" s="29" t="s">
        <v>6899</v>
      </c>
      <c r="C3759" s="29" t="s">
        <v>222</v>
      </c>
      <c r="D3759" s="29" t="s">
        <v>815</v>
      </c>
      <c r="E3759" s="29" t="n">
        <v>1</v>
      </c>
      <c r="F3759" s="29"/>
      <c r="G3759" s="29" t="s">
        <v>6900</v>
      </c>
      <c r="H3759" s="30" t="n">
        <v>1000</v>
      </c>
      <c r="I3759" s="31" t="n">
        <v>46283</v>
      </c>
      <c r="J3759" s="30" t="n">
        <v>1000</v>
      </c>
      <c r="K3759" s="29" t="s">
        <v>120</v>
      </c>
      <c r="L3759" s="29" t="s">
        <v>176</v>
      </c>
      <c r="M3759" s="29"/>
      <c r="N3759" s="29" t="s">
        <v>122</v>
      </c>
      <c r="O3759" s="31" t="n">
        <v>46825</v>
      </c>
      <c r="P3759" s="29" t="s">
        <v>123</v>
      </c>
      <c r="Q3759" s="29" t="n">
        <f aca="false">IFERROR(VALUE(L3759),"")</f>
        <v>2</v>
      </c>
      <c r="R3759" s="29" t="n">
        <f aca="true">IF(O3759="","",O3759-TODAY())</f>
        <v>540</v>
      </c>
      <c r="S3759" s="29" t="str">
        <f aca="false">IF(C3759="&lt;&lt; vazio &gt;&gt;","VAZIA",IF(AND(O3759&lt;&gt;"",R3759&lt;0),"VENCIDO",IF(AND(O3759&lt;&gt;"",R3759&lt;=Parametros!$B$10),"PRÓX. VENCIMENTO",IF(F3759="Q","QUALIDADE",IF(F3759="S","BLOQUEADO",IF(F3759="R","RESTRITO/DEVOLUÇÃO",IF(OR(N3759="QUAR",N3759="QRES"),"QUARENTENA",IF(OR(B3759="DESCARTE",B3759="DEVOLUÇÃO"),"DESCARTE/DEVOLUÇÃO",IF(AND(D3759="",K3759&lt;&gt;""),"SEM LOTE",IF(AND(Q3759&lt;&gt;"",Q3759&gt;=Parametros!$B$11),"PARADO/SEM GIRO","OK"))))))))))</f>
        <v>OK</v>
      </c>
      <c r="T3759" s="29" t="str">
        <f aca="false">IF(AND($S3759="PARADO/SEM GIRO",$K3759="KG",OR(Painel!$B$5="(Todos)",A3759=Painel!$B$5)*OR(Painel!$E$5="(Todos)",P3759=Painel!$E$5)),$J3759+ROW()/10000000,"")</f>
        <v/>
      </c>
      <c r="U3759" s="29" t="str">
        <f aca="false">IF(AND($S3759="VENCIDO",$K3759="KG",OR(Painel!$B$5="(Todos)",A3759=Painel!$B$5)*OR(Painel!$E$5="(Todos)",P3759=Painel!$E$5)),$J3759+ROW()/10000000,"")</f>
        <v/>
      </c>
    </row>
    <row r="3760" customFormat="false" ht="15" hidden="false" customHeight="false" outlineLevel="0" collapsed="false">
      <c r="A3760" s="29" t="s">
        <v>52</v>
      </c>
      <c r="B3760" s="29" t="s">
        <v>6901</v>
      </c>
      <c r="C3760" s="29" t="s">
        <v>129</v>
      </c>
      <c r="D3760" s="29" t="s">
        <v>130</v>
      </c>
      <c r="E3760" s="29" t="n">
        <v>1</v>
      </c>
      <c r="F3760" s="29"/>
      <c r="G3760" s="29" t="s">
        <v>6902</v>
      </c>
      <c r="H3760" s="30" t="n">
        <v>960</v>
      </c>
      <c r="I3760" s="31" t="n">
        <v>46283</v>
      </c>
      <c r="J3760" s="30" t="n">
        <v>960</v>
      </c>
      <c r="K3760" s="29" t="s">
        <v>120</v>
      </c>
      <c r="L3760" s="29" t="s">
        <v>2312</v>
      </c>
      <c r="M3760" s="29"/>
      <c r="N3760" s="29" t="s">
        <v>122</v>
      </c>
      <c r="O3760" s="31" t="n">
        <v>46970</v>
      </c>
      <c r="P3760" s="29" t="s">
        <v>123</v>
      </c>
      <c r="Q3760" s="29" t="n">
        <f aca="false">IFERROR(VALUE(L3760),"")</f>
        <v>40</v>
      </c>
      <c r="R3760" s="29" t="n">
        <f aca="true">IF(O3760="","",O3760-TODAY())</f>
        <v>685</v>
      </c>
      <c r="S3760" s="29" t="str">
        <f aca="false">IF(C3760="&lt;&lt; vazio &gt;&gt;","VAZIA",IF(AND(O3760&lt;&gt;"",R3760&lt;0),"VENCIDO",IF(AND(O3760&lt;&gt;"",R3760&lt;=Parametros!$B$10),"PRÓX. VENCIMENTO",IF(F3760="Q","QUALIDADE",IF(F3760="S","BLOQUEADO",IF(F3760="R","RESTRITO/DEVOLUÇÃO",IF(OR(N3760="QUAR",N3760="QRES"),"QUARENTENA",IF(OR(B3760="DESCARTE",B3760="DEVOLUÇÃO"),"DESCARTE/DEVOLUÇÃO",IF(AND(D3760="",K3760&lt;&gt;""),"SEM LOTE",IF(AND(Q3760&lt;&gt;"",Q3760&gt;=Parametros!$B$11),"PARADO/SEM GIRO","OK"))))))))))</f>
        <v>OK</v>
      </c>
      <c r="T3760" s="29" t="str">
        <f aca="false">IF(AND($S3760="PARADO/SEM GIRO",$K3760="KG",OR(Painel!$B$5="(Todos)",A3760=Painel!$B$5)*OR(Painel!$E$5="(Todos)",P3760=Painel!$E$5)),$J3760+ROW()/10000000,"")</f>
        <v/>
      </c>
      <c r="U3760" s="29" t="str">
        <f aca="false">IF(AND($S3760="VENCIDO",$K3760="KG",OR(Painel!$B$5="(Todos)",A3760=Painel!$B$5)*OR(Painel!$E$5="(Todos)",P3760=Painel!$E$5)),$J3760+ROW()/10000000,"")</f>
        <v/>
      </c>
    </row>
    <row r="3761" customFormat="false" ht="15" hidden="false" customHeight="false" outlineLevel="0" collapsed="false">
      <c r="A3761" s="29" t="s">
        <v>52</v>
      </c>
      <c r="B3761" s="29" t="s">
        <v>6903</v>
      </c>
      <c r="C3761" s="29" t="s">
        <v>222</v>
      </c>
      <c r="D3761" s="29" t="s">
        <v>6904</v>
      </c>
      <c r="E3761" s="29" t="n">
        <v>1</v>
      </c>
      <c r="F3761" s="29"/>
      <c r="G3761" s="29" t="s">
        <v>6905</v>
      </c>
      <c r="H3761" s="30" t="n">
        <v>20</v>
      </c>
      <c r="I3761" s="31" t="n">
        <v>46271</v>
      </c>
      <c r="J3761" s="30" t="n">
        <v>20</v>
      </c>
      <c r="K3761" s="29" t="s">
        <v>120</v>
      </c>
      <c r="L3761" s="29" t="s">
        <v>677</v>
      </c>
      <c r="M3761" s="29"/>
      <c r="N3761" s="29" t="s">
        <v>122</v>
      </c>
      <c r="O3761" s="31" t="n">
        <v>46801</v>
      </c>
      <c r="P3761" s="29" t="s">
        <v>123</v>
      </c>
      <c r="Q3761" s="29" t="n">
        <f aca="false">IFERROR(VALUE(L3761),"")</f>
        <v>26</v>
      </c>
      <c r="R3761" s="29" t="n">
        <f aca="true">IF(O3761="","",O3761-TODAY())</f>
        <v>516</v>
      </c>
      <c r="S3761" s="29" t="str">
        <f aca="false">IF(C3761="&lt;&lt; vazio &gt;&gt;","VAZIA",IF(AND(O3761&lt;&gt;"",R3761&lt;0),"VENCIDO",IF(AND(O3761&lt;&gt;"",R3761&lt;=Parametros!$B$10),"PRÓX. VENCIMENTO",IF(F3761="Q","QUALIDADE",IF(F3761="S","BLOQUEADO",IF(F3761="R","RESTRITO/DEVOLUÇÃO",IF(OR(N3761="QUAR",N3761="QRES"),"QUARENTENA",IF(OR(B3761="DESCARTE",B3761="DEVOLUÇÃO"),"DESCARTE/DEVOLUÇÃO",IF(AND(D3761="",K3761&lt;&gt;""),"SEM LOTE",IF(AND(Q3761&lt;&gt;"",Q3761&gt;=Parametros!$B$11),"PARADO/SEM GIRO","OK"))))))))))</f>
        <v>OK</v>
      </c>
      <c r="T3761" s="29" t="str">
        <f aca="false">IF(AND($S3761="PARADO/SEM GIRO",$K3761="KG",OR(Painel!$B$5="(Todos)",A3761=Painel!$B$5)*OR(Painel!$E$5="(Todos)",P3761=Painel!$E$5)),$J3761+ROW()/10000000,"")</f>
        <v/>
      </c>
      <c r="U3761" s="29" t="str">
        <f aca="false">IF(AND($S3761="VENCIDO",$K3761="KG",OR(Painel!$B$5="(Todos)",A3761=Painel!$B$5)*OR(Painel!$E$5="(Todos)",P3761=Painel!$E$5)),$J3761+ROW()/10000000,"")</f>
        <v/>
      </c>
    </row>
    <row r="3762" customFormat="false" ht="15" hidden="false" customHeight="false" outlineLevel="0" collapsed="false">
      <c r="A3762" s="29" t="s">
        <v>52</v>
      </c>
      <c r="B3762" s="29" t="s">
        <v>6906</v>
      </c>
      <c r="C3762" s="29" t="s">
        <v>369</v>
      </c>
      <c r="D3762" s="29" t="s">
        <v>2221</v>
      </c>
      <c r="E3762" s="29" t="n">
        <v>1</v>
      </c>
      <c r="F3762" s="29"/>
      <c r="G3762" s="29" t="s">
        <v>6907</v>
      </c>
      <c r="H3762" s="30" t="n">
        <v>999.9</v>
      </c>
      <c r="I3762" s="31" t="n">
        <v>46260</v>
      </c>
      <c r="J3762" s="30" t="n">
        <v>999.9</v>
      </c>
      <c r="K3762" s="29" t="s">
        <v>120</v>
      </c>
      <c r="L3762" s="29" t="s">
        <v>2223</v>
      </c>
      <c r="M3762" s="29"/>
      <c r="N3762" s="29" t="s">
        <v>122</v>
      </c>
      <c r="O3762" s="31" t="n">
        <v>46801</v>
      </c>
      <c r="P3762" s="29" t="s">
        <v>123</v>
      </c>
      <c r="Q3762" s="29" t="n">
        <f aca="false">IFERROR(VALUE(L3762),"")</f>
        <v>25</v>
      </c>
      <c r="R3762" s="29" t="n">
        <f aca="true">IF(O3762="","",O3762-TODAY())</f>
        <v>516</v>
      </c>
      <c r="S3762" s="29" t="str">
        <f aca="false">IF(C3762="&lt;&lt; vazio &gt;&gt;","VAZIA",IF(AND(O3762&lt;&gt;"",R3762&lt;0),"VENCIDO",IF(AND(O3762&lt;&gt;"",R3762&lt;=Parametros!$B$10),"PRÓX. VENCIMENTO",IF(F3762="Q","QUALIDADE",IF(F3762="S","BLOQUEADO",IF(F3762="R","RESTRITO/DEVOLUÇÃO",IF(OR(N3762="QUAR",N3762="QRES"),"QUARENTENA",IF(OR(B3762="DESCARTE",B3762="DEVOLUÇÃO"),"DESCARTE/DEVOLUÇÃO",IF(AND(D3762="",K3762&lt;&gt;""),"SEM LOTE",IF(AND(Q3762&lt;&gt;"",Q3762&gt;=Parametros!$B$11),"PARADO/SEM GIRO","OK"))))))))))</f>
        <v>OK</v>
      </c>
      <c r="T3762" s="29" t="str">
        <f aca="false">IF(AND($S3762="PARADO/SEM GIRO",$K3762="KG",OR(Painel!$B$5="(Todos)",A3762=Painel!$B$5)*OR(Painel!$E$5="(Todos)",P3762=Painel!$E$5)),$J3762+ROW()/10000000,"")</f>
        <v/>
      </c>
      <c r="U3762" s="29" t="str">
        <f aca="false">IF(AND($S3762="VENCIDO",$K3762="KG",OR(Painel!$B$5="(Todos)",A3762=Painel!$B$5)*OR(Painel!$E$5="(Todos)",P3762=Painel!$E$5)),$J3762+ROW()/10000000,"")</f>
        <v/>
      </c>
    </row>
    <row r="3763" customFormat="false" ht="15" hidden="false" customHeight="false" outlineLevel="0" collapsed="false">
      <c r="A3763" s="29" t="s">
        <v>52</v>
      </c>
      <c r="B3763" s="29" t="s">
        <v>6908</v>
      </c>
      <c r="C3763" s="29" t="s">
        <v>115</v>
      </c>
      <c r="D3763" s="29"/>
      <c r="E3763" s="29" t="n">
        <v>0</v>
      </c>
      <c r="F3763" s="29"/>
      <c r="G3763" s="29"/>
      <c r="H3763" s="30" t="n">
        <v>0</v>
      </c>
      <c r="I3763" s="29"/>
      <c r="J3763" s="30" t="n">
        <v>0</v>
      </c>
      <c r="K3763" s="29"/>
      <c r="L3763" s="29" t="s">
        <v>116</v>
      </c>
      <c r="M3763" s="29"/>
      <c r="N3763" s="29"/>
      <c r="O3763" s="29"/>
      <c r="P3763" s="29"/>
      <c r="Q3763" s="29" t="n">
        <f aca="false">IFERROR(VALUE(L3763),"")</f>
        <v>0</v>
      </c>
      <c r="R3763" s="29" t="str">
        <f aca="true">IF(O3763="","",O3763-TODAY())</f>
        <v/>
      </c>
      <c r="S3763" s="29" t="str">
        <f aca="false">IF(C3763="&lt;&lt; vazio &gt;&gt;","VAZIA",IF(AND(O3763&lt;&gt;"",R3763&lt;0),"VENCIDO",IF(AND(O3763&lt;&gt;"",R3763&lt;=Parametros!$B$10),"PRÓX. VENCIMENTO",IF(F3763="Q","QUALIDADE",IF(F3763="S","BLOQUEADO",IF(F3763="R","RESTRITO/DEVOLUÇÃO",IF(OR(N3763="QUAR",N3763="QRES"),"QUARENTENA",IF(OR(B3763="DESCARTE",B3763="DEVOLUÇÃO"),"DESCARTE/DEVOLUÇÃO",IF(AND(D3763="",K3763&lt;&gt;""),"SEM LOTE",IF(AND(Q3763&lt;&gt;"",Q3763&gt;=Parametros!$B$11),"PARADO/SEM GIRO","OK"))))))))))</f>
        <v>VAZIA</v>
      </c>
      <c r="T3763" s="29" t="str">
        <f aca="false">IF(AND($S3763="PARADO/SEM GIRO",$K3763="KG",OR(Painel!$B$5="(Todos)",A3763=Painel!$B$5)*OR(Painel!$E$5="(Todos)",P3763=Painel!$E$5)),$J3763+ROW()/10000000,"")</f>
        <v/>
      </c>
      <c r="U3763" s="29" t="str">
        <f aca="false">IF(AND($S3763="VENCIDO",$K3763="KG",OR(Painel!$B$5="(Todos)",A3763=Painel!$B$5)*OR(Painel!$E$5="(Todos)",P3763=Painel!$E$5)),$J3763+ROW()/10000000,"")</f>
        <v/>
      </c>
    </row>
    <row r="3764" customFormat="false" ht="15" hidden="false" customHeight="false" outlineLevel="0" collapsed="false">
      <c r="A3764" s="29" t="s">
        <v>52</v>
      </c>
      <c r="B3764" s="29" t="s">
        <v>6909</v>
      </c>
      <c r="C3764" s="29" t="s">
        <v>115</v>
      </c>
      <c r="D3764" s="29"/>
      <c r="E3764" s="29" t="n">
        <v>0</v>
      </c>
      <c r="F3764" s="29"/>
      <c r="G3764" s="29"/>
      <c r="H3764" s="30" t="n">
        <v>0</v>
      </c>
      <c r="I3764" s="29"/>
      <c r="J3764" s="30" t="n">
        <v>0</v>
      </c>
      <c r="K3764" s="29"/>
      <c r="L3764" s="29" t="s">
        <v>116</v>
      </c>
      <c r="M3764" s="29"/>
      <c r="N3764" s="29"/>
      <c r="O3764" s="29"/>
      <c r="P3764" s="29"/>
      <c r="Q3764" s="29" t="n">
        <f aca="false">IFERROR(VALUE(L3764),"")</f>
        <v>0</v>
      </c>
      <c r="R3764" s="29" t="str">
        <f aca="true">IF(O3764="","",O3764-TODAY())</f>
        <v/>
      </c>
      <c r="S3764" s="29" t="str">
        <f aca="false">IF(C3764="&lt;&lt; vazio &gt;&gt;","VAZIA",IF(AND(O3764&lt;&gt;"",R3764&lt;0),"VENCIDO",IF(AND(O3764&lt;&gt;"",R3764&lt;=Parametros!$B$10),"PRÓX. VENCIMENTO",IF(F3764="Q","QUALIDADE",IF(F3764="S","BLOQUEADO",IF(F3764="R","RESTRITO/DEVOLUÇÃO",IF(OR(N3764="QUAR",N3764="QRES"),"QUARENTENA",IF(OR(B3764="DESCARTE",B3764="DEVOLUÇÃO"),"DESCARTE/DEVOLUÇÃO",IF(AND(D3764="",K3764&lt;&gt;""),"SEM LOTE",IF(AND(Q3764&lt;&gt;"",Q3764&gt;=Parametros!$B$11),"PARADO/SEM GIRO","OK"))))))))))</f>
        <v>VAZIA</v>
      </c>
      <c r="T3764" s="29" t="str">
        <f aca="false">IF(AND($S3764="PARADO/SEM GIRO",$K3764="KG",OR(Painel!$B$5="(Todos)",A3764=Painel!$B$5)*OR(Painel!$E$5="(Todos)",P3764=Painel!$E$5)),$J3764+ROW()/10000000,"")</f>
        <v/>
      </c>
      <c r="U3764" s="29" t="str">
        <f aca="false">IF(AND($S3764="VENCIDO",$K3764="KG",OR(Painel!$B$5="(Todos)",A3764=Painel!$B$5)*OR(Painel!$E$5="(Todos)",P3764=Painel!$E$5)),$J3764+ROW()/10000000,"")</f>
        <v/>
      </c>
    </row>
    <row r="3765" customFormat="false" ht="15" hidden="false" customHeight="false" outlineLevel="0" collapsed="false">
      <c r="A3765" s="29" t="s">
        <v>52</v>
      </c>
      <c r="B3765" s="29" t="s">
        <v>6910</v>
      </c>
      <c r="C3765" s="29" t="s">
        <v>115</v>
      </c>
      <c r="D3765" s="29"/>
      <c r="E3765" s="29" t="n">
        <v>0</v>
      </c>
      <c r="F3765" s="29"/>
      <c r="G3765" s="29"/>
      <c r="H3765" s="30" t="n">
        <v>0</v>
      </c>
      <c r="I3765" s="29"/>
      <c r="J3765" s="30" t="n">
        <v>0</v>
      </c>
      <c r="K3765" s="29"/>
      <c r="L3765" s="29" t="s">
        <v>116</v>
      </c>
      <c r="M3765" s="29"/>
      <c r="N3765" s="29"/>
      <c r="O3765" s="29"/>
      <c r="P3765" s="29"/>
      <c r="Q3765" s="29" t="n">
        <f aca="false">IFERROR(VALUE(L3765),"")</f>
        <v>0</v>
      </c>
      <c r="R3765" s="29" t="str">
        <f aca="true">IF(O3765="","",O3765-TODAY())</f>
        <v/>
      </c>
      <c r="S3765" s="29" t="str">
        <f aca="false">IF(C3765="&lt;&lt; vazio &gt;&gt;","VAZIA",IF(AND(O3765&lt;&gt;"",R3765&lt;0),"VENCIDO",IF(AND(O3765&lt;&gt;"",R3765&lt;=Parametros!$B$10),"PRÓX. VENCIMENTO",IF(F3765="Q","QUALIDADE",IF(F3765="S","BLOQUEADO",IF(F3765="R","RESTRITO/DEVOLUÇÃO",IF(OR(N3765="QUAR",N3765="QRES"),"QUARENTENA",IF(OR(B3765="DESCARTE",B3765="DEVOLUÇÃO"),"DESCARTE/DEVOLUÇÃO",IF(AND(D3765="",K3765&lt;&gt;""),"SEM LOTE",IF(AND(Q3765&lt;&gt;"",Q3765&gt;=Parametros!$B$11),"PARADO/SEM GIRO","OK"))))))))))</f>
        <v>VAZIA</v>
      </c>
      <c r="T3765" s="29" t="str">
        <f aca="false">IF(AND($S3765="PARADO/SEM GIRO",$K3765="KG",OR(Painel!$B$5="(Todos)",A3765=Painel!$B$5)*OR(Painel!$E$5="(Todos)",P3765=Painel!$E$5)),$J3765+ROW()/10000000,"")</f>
        <v/>
      </c>
      <c r="U3765" s="29" t="str">
        <f aca="false">IF(AND($S3765="VENCIDO",$K3765="KG",OR(Painel!$B$5="(Todos)",A3765=Painel!$B$5)*OR(Painel!$E$5="(Todos)",P3765=Painel!$E$5)),$J3765+ROW()/10000000,"")</f>
        <v/>
      </c>
    </row>
    <row r="3766" customFormat="false" ht="15" hidden="false" customHeight="false" outlineLevel="0" collapsed="false">
      <c r="A3766" s="29" t="s">
        <v>52</v>
      </c>
      <c r="B3766" s="29" t="s">
        <v>6911</v>
      </c>
      <c r="C3766" s="29" t="s">
        <v>801</v>
      </c>
      <c r="D3766" s="29" t="s">
        <v>4315</v>
      </c>
      <c r="E3766" s="29" t="n">
        <v>1</v>
      </c>
      <c r="F3766" s="29"/>
      <c r="G3766" s="29" t="s">
        <v>6912</v>
      </c>
      <c r="H3766" s="30" t="n">
        <v>1108.8</v>
      </c>
      <c r="I3766" s="31" t="n">
        <v>46275</v>
      </c>
      <c r="J3766" s="30" t="n">
        <v>1108.8</v>
      </c>
      <c r="K3766" s="29" t="s">
        <v>120</v>
      </c>
      <c r="L3766" s="29" t="s">
        <v>121</v>
      </c>
      <c r="M3766" s="29"/>
      <c r="N3766" s="29" t="s">
        <v>122</v>
      </c>
      <c r="O3766" s="31" t="n">
        <v>46812</v>
      </c>
      <c r="P3766" s="29" t="s">
        <v>123</v>
      </c>
      <c r="Q3766" s="29" t="n">
        <f aca="false">IFERROR(VALUE(L3766),"")</f>
        <v>10</v>
      </c>
      <c r="R3766" s="29" t="n">
        <f aca="true">IF(O3766="","",O3766-TODAY())</f>
        <v>527</v>
      </c>
      <c r="S3766" s="29" t="str">
        <f aca="false">IF(C3766="&lt;&lt; vazio &gt;&gt;","VAZIA",IF(AND(O3766&lt;&gt;"",R3766&lt;0),"VENCIDO",IF(AND(O3766&lt;&gt;"",R3766&lt;=Parametros!$B$10),"PRÓX. VENCIMENTO",IF(F3766="Q","QUALIDADE",IF(F3766="S","BLOQUEADO",IF(F3766="R","RESTRITO/DEVOLUÇÃO",IF(OR(N3766="QUAR",N3766="QRES"),"QUARENTENA",IF(OR(B3766="DESCARTE",B3766="DEVOLUÇÃO"),"DESCARTE/DEVOLUÇÃO",IF(AND(D3766="",K3766&lt;&gt;""),"SEM LOTE",IF(AND(Q3766&lt;&gt;"",Q3766&gt;=Parametros!$B$11),"PARADO/SEM GIRO","OK"))))))))))</f>
        <v>OK</v>
      </c>
      <c r="T3766" s="29" t="str">
        <f aca="false">IF(AND($S3766="PARADO/SEM GIRO",$K3766="KG",OR(Painel!$B$5="(Todos)",A3766=Painel!$B$5)*OR(Painel!$E$5="(Todos)",P3766=Painel!$E$5)),$J3766+ROW()/10000000,"")</f>
        <v/>
      </c>
      <c r="U3766" s="29" t="str">
        <f aca="false">IF(AND($S3766="VENCIDO",$K3766="KG",OR(Painel!$B$5="(Todos)",A3766=Painel!$B$5)*OR(Painel!$E$5="(Todos)",P3766=Painel!$E$5)),$J3766+ROW()/10000000,"")</f>
        <v/>
      </c>
    </row>
    <row r="3767" customFormat="false" ht="15" hidden="false" customHeight="false" outlineLevel="0" collapsed="false">
      <c r="A3767" s="29" t="s">
        <v>52</v>
      </c>
      <c r="B3767" s="29" t="s">
        <v>6913</v>
      </c>
      <c r="C3767" s="29" t="s">
        <v>567</v>
      </c>
      <c r="D3767" s="29" t="s">
        <v>568</v>
      </c>
      <c r="E3767" s="29" t="n">
        <v>1</v>
      </c>
      <c r="F3767" s="29"/>
      <c r="G3767" s="29" t="s">
        <v>6914</v>
      </c>
      <c r="H3767" s="30" t="n">
        <v>278.76</v>
      </c>
      <c r="I3767" s="31" t="n">
        <v>46283</v>
      </c>
      <c r="J3767" s="30" t="n">
        <v>278.76</v>
      </c>
      <c r="K3767" s="29" t="s">
        <v>120</v>
      </c>
      <c r="L3767" s="29" t="s">
        <v>1096</v>
      </c>
      <c r="M3767" s="29"/>
      <c r="N3767" s="29" t="s">
        <v>122</v>
      </c>
      <c r="O3767" s="31" t="n">
        <v>46421</v>
      </c>
      <c r="P3767" s="29" t="s">
        <v>123</v>
      </c>
      <c r="Q3767" s="29" t="n">
        <f aca="false">IFERROR(VALUE(L3767),"")</f>
        <v>102</v>
      </c>
      <c r="R3767" s="29" t="n">
        <f aca="true">IF(O3767="","",O3767-TODAY())</f>
        <v>136</v>
      </c>
      <c r="S3767" s="29" t="str">
        <f aca="false">IF(C3767="&lt;&lt; vazio &gt;&gt;","VAZIA",IF(AND(O3767&lt;&gt;"",R3767&lt;0),"VENCIDO",IF(AND(O3767&lt;&gt;"",R3767&lt;=Parametros!$B$10),"PRÓX. VENCIMENTO",IF(F3767="Q","QUALIDADE",IF(F3767="S","BLOQUEADO",IF(F3767="R","RESTRITO/DEVOLUÇÃO",IF(OR(N3767="QUAR",N3767="QRES"),"QUARENTENA",IF(OR(B3767="DESCARTE",B3767="DEVOLUÇÃO"),"DESCARTE/DEVOLUÇÃO",IF(AND(D3767="",K3767&lt;&gt;""),"SEM LOTE",IF(AND(Q3767&lt;&gt;"",Q3767&gt;=Parametros!$B$11),"PARADO/SEM GIRO","OK"))))))))))</f>
        <v>PARADO/SEM GIRO</v>
      </c>
      <c r="T3767" s="29" t="n">
        <f aca="false">IF(AND($S3767="PARADO/SEM GIRO",$K3767="KG",OR(Painel!$B$5="(Todos)",A3767=Painel!$B$5)*OR(Painel!$E$5="(Todos)",P3767=Painel!$E$5)),$J3767+ROW()/10000000,"")</f>
        <v>278.7603767</v>
      </c>
      <c r="U3767" s="29" t="str">
        <f aca="false">IF(AND($S3767="VENCIDO",$K3767="KG",OR(Painel!$B$5="(Todos)",A3767=Painel!$B$5)*OR(Painel!$E$5="(Todos)",P3767=Painel!$E$5)),$J3767+ROW()/10000000,"")</f>
        <v/>
      </c>
    </row>
    <row r="3768" customFormat="false" ht="15" hidden="false" customHeight="false" outlineLevel="0" collapsed="false">
      <c r="A3768" s="29" t="s">
        <v>52</v>
      </c>
      <c r="B3768" s="29" t="s">
        <v>6915</v>
      </c>
      <c r="C3768" s="29" t="s">
        <v>1259</v>
      </c>
      <c r="D3768" s="29" t="s">
        <v>4971</v>
      </c>
      <c r="E3768" s="29" t="n">
        <v>1</v>
      </c>
      <c r="F3768" s="29" t="s">
        <v>137</v>
      </c>
      <c r="G3768" s="29" t="s">
        <v>6916</v>
      </c>
      <c r="H3768" s="30" t="n">
        <v>252</v>
      </c>
      <c r="I3768" s="31" t="n">
        <v>46273</v>
      </c>
      <c r="J3768" s="30" t="n">
        <v>252</v>
      </c>
      <c r="K3768" s="29" t="s">
        <v>120</v>
      </c>
      <c r="L3768" s="29" t="s">
        <v>149</v>
      </c>
      <c r="M3768" s="29"/>
      <c r="N3768" s="29" t="s">
        <v>134</v>
      </c>
      <c r="O3768" s="31" t="n">
        <v>46296</v>
      </c>
      <c r="P3768" s="29" t="s">
        <v>123</v>
      </c>
      <c r="Q3768" s="29" t="n">
        <f aca="false">IFERROR(VALUE(L3768),"")</f>
        <v>12</v>
      </c>
      <c r="R3768" s="29" t="n">
        <f aca="true">IF(O3768="","",O3768-TODAY())</f>
        <v>11</v>
      </c>
      <c r="S3768" s="29" t="str">
        <f aca="false">IF(C3768="&lt;&lt; vazio &gt;&gt;","VAZIA",IF(AND(O3768&lt;&gt;"",R3768&lt;0),"VENCIDO",IF(AND(O3768&lt;&gt;"",R3768&lt;=Parametros!$B$10),"PRÓX. VENCIMENTO",IF(F3768="Q","QUALIDADE",IF(F3768="S","BLOQUEADO",IF(F3768="R","RESTRITO/DEVOLUÇÃO",IF(OR(N3768="QUAR",N3768="QRES"),"QUARENTENA",IF(OR(B3768="DESCARTE",B3768="DEVOLUÇÃO"),"DESCARTE/DEVOLUÇÃO",IF(AND(D3768="",K3768&lt;&gt;""),"SEM LOTE",IF(AND(Q3768&lt;&gt;"",Q3768&gt;=Parametros!$B$11),"PARADO/SEM GIRO","OK"))))))))))</f>
        <v>PRÓX. VENCIMENTO</v>
      </c>
      <c r="T3768" s="29" t="str">
        <f aca="false">IF(AND($S3768="PARADO/SEM GIRO",$K3768="KG",OR(Painel!$B$5="(Todos)",A3768=Painel!$B$5)*OR(Painel!$E$5="(Todos)",P3768=Painel!$E$5)),$J3768+ROW()/10000000,"")</f>
        <v/>
      </c>
      <c r="U3768" s="29" t="str">
        <f aca="false">IF(AND($S3768="VENCIDO",$K3768="KG",OR(Painel!$B$5="(Todos)",A3768=Painel!$B$5)*OR(Painel!$E$5="(Todos)",P3768=Painel!$E$5)),$J3768+ROW()/10000000,"")</f>
        <v/>
      </c>
    </row>
    <row r="3769" customFormat="false" ht="15" hidden="false" customHeight="false" outlineLevel="0" collapsed="false">
      <c r="A3769" s="29" t="s">
        <v>52</v>
      </c>
      <c r="B3769" s="29" t="s">
        <v>6917</v>
      </c>
      <c r="C3769" s="29" t="s">
        <v>139</v>
      </c>
      <c r="D3769" s="29" t="s">
        <v>140</v>
      </c>
      <c r="E3769" s="29" t="n">
        <v>1</v>
      </c>
      <c r="F3769" s="29"/>
      <c r="G3769" s="29" t="s">
        <v>6918</v>
      </c>
      <c r="H3769" s="30" t="n">
        <v>1000</v>
      </c>
      <c r="I3769" s="31" t="n">
        <v>46235</v>
      </c>
      <c r="J3769" s="30" t="n">
        <v>1000</v>
      </c>
      <c r="K3769" s="29" t="s">
        <v>120</v>
      </c>
      <c r="L3769" s="29" t="s">
        <v>694</v>
      </c>
      <c r="M3769" s="29"/>
      <c r="N3769" s="29" t="s">
        <v>122</v>
      </c>
      <c r="O3769" s="31" t="n">
        <v>46593</v>
      </c>
      <c r="P3769" s="29" t="s">
        <v>123</v>
      </c>
      <c r="Q3769" s="29" t="n">
        <f aca="false">IFERROR(VALUE(L3769),"")</f>
        <v>50</v>
      </c>
      <c r="R3769" s="29" t="n">
        <f aca="true">IF(O3769="","",O3769-TODAY())</f>
        <v>308</v>
      </c>
      <c r="S3769" s="29" t="str">
        <f aca="false">IF(C3769="&lt;&lt; vazio &gt;&gt;","VAZIA",IF(AND(O3769&lt;&gt;"",R3769&lt;0),"VENCIDO",IF(AND(O3769&lt;&gt;"",R3769&lt;=Parametros!$B$10),"PRÓX. VENCIMENTO",IF(F3769="Q","QUALIDADE",IF(F3769="S","BLOQUEADO",IF(F3769="R","RESTRITO/DEVOLUÇÃO",IF(OR(N3769="QUAR",N3769="QRES"),"QUARENTENA",IF(OR(B3769="DESCARTE",B3769="DEVOLUÇÃO"),"DESCARTE/DEVOLUÇÃO",IF(AND(D3769="",K3769&lt;&gt;""),"SEM LOTE",IF(AND(Q3769&lt;&gt;"",Q3769&gt;=Parametros!$B$11),"PARADO/SEM GIRO","OK"))))))))))</f>
        <v>OK</v>
      </c>
      <c r="T3769" s="29" t="str">
        <f aca="false">IF(AND($S3769="PARADO/SEM GIRO",$K3769="KG",OR(Painel!$B$5="(Todos)",A3769=Painel!$B$5)*OR(Painel!$E$5="(Todos)",P3769=Painel!$E$5)),$J3769+ROW()/10000000,"")</f>
        <v/>
      </c>
      <c r="U3769" s="29" t="str">
        <f aca="false">IF(AND($S3769="VENCIDO",$K3769="KG",OR(Painel!$B$5="(Todos)",A3769=Painel!$B$5)*OR(Painel!$E$5="(Todos)",P3769=Painel!$E$5)),$J3769+ROW()/10000000,"")</f>
        <v/>
      </c>
    </row>
    <row r="3770" customFormat="false" ht="15" hidden="false" customHeight="false" outlineLevel="0" collapsed="false">
      <c r="A3770" s="29" t="s">
        <v>52</v>
      </c>
      <c r="B3770" s="29" t="s">
        <v>6919</v>
      </c>
      <c r="C3770" s="29" t="s">
        <v>1381</v>
      </c>
      <c r="D3770" s="29" t="s">
        <v>2544</v>
      </c>
      <c r="E3770" s="29" t="n">
        <v>1</v>
      </c>
      <c r="F3770" s="29"/>
      <c r="G3770" s="29" t="s">
        <v>6920</v>
      </c>
      <c r="H3770" s="30" t="n">
        <v>800</v>
      </c>
      <c r="I3770" s="31" t="n">
        <v>46231</v>
      </c>
      <c r="J3770" s="30" t="n">
        <v>800</v>
      </c>
      <c r="K3770" s="29" t="s">
        <v>120</v>
      </c>
      <c r="L3770" s="29" t="s">
        <v>2246</v>
      </c>
      <c r="M3770" s="29"/>
      <c r="N3770" s="29" t="s">
        <v>122</v>
      </c>
      <c r="O3770" s="31" t="n">
        <v>46591</v>
      </c>
      <c r="P3770" s="29" t="s">
        <v>123</v>
      </c>
      <c r="Q3770" s="29" t="n">
        <f aca="false">IFERROR(VALUE(L3770),"")</f>
        <v>54</v>
      </c>
      <c r="R3770" s="29" t="n">
        <f aca="true">IF(O3770="","",O3770-TODAY())</f>
        <v>306</v>
      </c>
      <c r="S3770" s="29" t="str">
        <f aca="false">IF(C3770="&lt;&lt; vazio &gt;&gt;","VAZIA",IF(AND(O3770&lt;&gt;"",R3770&lt;0),"VENCIDO",IF(AND(O3770&lt;&gt;"",R3770&lt;=Parametros!$B$10),"PRÓX. VENCIMENTO",IF(F3770="Q","QUALIDADE",IF(F3770="S","BLOQUEADO",IF(F3770="R","RESTRITO/DEVOLUÇÃO",IF(OR(N3770="QUAR",N3770="QRES"),"QUARENTENA",IF(OR(B3770="DESCARTE",B3770="DEVOLUÇÃO"),"DESCARTE/DEVOLUÇÃO",IF(AND(D3770="",K3770&lt;&gt;""),"SEM LOTE",IF(AND(Q3770&lt;&gt;"",Q3770&gt;=Parametros!$B$11),"PARADO/SEM GIRO","OK"))))))))))</f>
        <v>OK</v>
      </c>
      <c r="T3770" s="29" t="str">
        <f aca="false">IF(AND($S3770="PARADO/SEM GIRO",$K3770="KG",OR(Painel!$B$5="(Todos)",A3770=Painel!$B$5)*OR(Painel!$E$5="(Todos)",P3770=Painel!$E$5)),$J3770+ROW()/10000000,"")</f>
        <v/>
      </c>
      <c r="U3770" s="29" t="str">
        <f aca="false">IF(AND($S3770="VENCIDO",$K3770="KG",OR(Painel!$B$5="(Todos)",A3770=Painel!$B$5)*OR(Painel!$E$5="(Todos)",P3770=Painel!$E$5)),$J3770+ROW()/10000000,"")</f>
        <v/>
      </c>
    </row>
    <row r="3771" customFormat="false" ht="15" hidden="false" customHeight="false" outlineLevel="0" collapsed="false">
      <c r="A3771" s="29" t="s">
        <v>52</v>
      </c>
      <c r="B3771" s="29" t="s">
        <v>6921</v>
      </c>
      <c r="C3771" s="29" t="s">
        <v>115</v>
      </c>
      <c r="D3771" s="29"/>
      <c r="E3771" s="29" t="n">
        <v>0</v>
      </c>
      <c r="F3771" s="29"/>
      <c r="G3771" s="29"/>
      <c r="H3771" s="30" t="n">
        <v>0</v>
      </c>
      <c r="I3771" s="29"/>
      <c r="J3771" s="30" t="n">
        <v>0</v>
      </c>
      <c r="K3771" s="29"/>
      <c r="L3771" s="29" t="s">
        <v>116</v>
      </c>
      <c r="M3771" s="29"/>
      <c r="N3771" s="29"/>
      <c r="O3771" s="29"/>
      <c r="P3771" s="29"/>
      <c r="Q3771" s="29" t="n">
        <f aca="false">IFERROR(VALUE(L3771),"")</f>
        <v>0</v>
      </c>
      <c r="R3771" s="29" t="str">
        <f aca="true">IF(O3771="","",O3771-TODAY())</f>
        <v/>
      </c>
      <c r="S3771" s="29" t="str">
        <f aca="false">IF(C3771="&lt;&lt; vazio &gt;&gt;","VAZIA",IF(AND(O3771&lt;&gt;"",R3771&lt;0),"VENCIDO",IF(AND(O3771&lt;&gt;"",R3771&lt;=Parametros!$B$10),"PRÓX. VENCIMENTO",IF(F3771="Q","QUALIDADE",IF(F3771="S","BLOQUEADO",IF(F3771="R","RESTRITO/DEVOLUÇÃO",IF(OR(N3771="QUAR",N3771="QRES"),"QUARENTENA",IF(OR(B3771="DESCARTE",B3771="DEVOLUÇÃO"),"DESCARTE/DEVOLUÇÃO",IF(AND(D3771="",K3771&lt;&gt;""),"SEM LOTE",IF(AND(Q3771&lt;&gt;"",Q3771&gt;=Parametros!$B$11),"PARADO/SEM GIRO","OK"))))))))))</f>
        <v>VAZIA</v>
      </c>
      <c r="T3771" s="29" t="str">
        <f aca="false">IF(AND($S3771="PARADO/SEM GIRO",$K3771="KG",OR(Painel!$B$5="(Todos)",A3771=Painel!$B$5)*OR(Painel!$E$5="(Todos)",P3771=Painel!$E$5)),$J3771+ROW()/10000000,"")</f>
        <v/>
      </c>
      <c r="U3771" s="29" t="str">
        <f aca="false">IF(AND($S3771="VENCIDO",$K3771="KG",OR(Painel!$B$5="(Todos)",A3771=Painel!$B$5)*OR(Painel!$E$5="(Todos)",P3771=Painel!$E$5)),$J3771+ROW()/10000000,"")</f>
        <v/>
      </c>
    </row>
    <row r="3772" customFormat="false" ht="15" hidden="false" customHeight="false" outlineLevel="0" collapsed="false">
      <c r="A3772" s="29" t="s">
        <v>52</v>
      </c>
      <c r="B3772" s="29" t="s">
        <v>6922</v>
      </c>
      <c r="C3772" s="29" t="s">
        <v>691</v>
      </c>
      <c r="D3772" s="29" t="s">
        <v>6923</v>
      </c>
      <c r="E3772" s="29" t="n">
        <v>1</v>
      </c>
      <c r="F3772" s="29" t="s">
        <v>137</v>
      </c>
      <c r="G3772" s="29" t="s">
        <v>6924</v>
      </c>
      <c r="H3772" s="30" t="n">
        <v>400</v>
      </c>
      <c r="I3772" s="31" t="n">
        <v>46281</v>
      </c>
      <c r="J3772" s="30" t="n">
        <v>400</v>
      </c>
      <c r="K3772" s="29" t="s">
        <v>120</v>
      </c>
      <c r="L3772" s="29" t="s">
        <v>284</v>
      </c>
      <c r="M3772" s="29"/>
      <c r="N3772" s="29" t="s">
        <v>122</v>
      </c>
      <c r="O3772" s="31" t="n">
        <v>46642</v>
      </c>
      <c r="P3772" s="29" t="s">
        <v>123</v>
      </c>
      <c r="Q3772" s="29" t="n">
        <f aca="false">IFERROR(VALUE(L3772),"")</f>
        <v>4</v>
      </c>
      <c r="R3772" s="29" t="n">
        <f aca="true">IF(O3772="","",O3772-TODAY())</f>
        <v>357</v>
      </c>
      <c r="S3772" s="29" t="str">
        <f aca="false">IF(C3772="&lt;&lt; vazio &gt;&gt;","VAZIA",IF(AND(O3772&lt;&gt;"",R3772&lt;0),"VENCIDO",IF(AND(O3772&lt;&gt;"",R3772&lt;=Parametros!$B$10),"PRÓX. VENCIMENTO",IF(F3772="Q","QUALIDADE",IF(F3772="S","BLOQUEADO",IF(F3772="R","RESTRITO/DEVOLUÇÃO",IF(OR(N3772="QUAR",N3772="QRES"),"QUARENTENA",IF(OR(B3772="DESCARTE",B3772="DEVOLUÇÃO"),"DESCARTE/DEVOLUÇÃO",IF(AND(D3772="",K3772&lt;&gt;""),"SEM LOTE",IF(AND(Q3772&lt;&gt;"",Q3772&gt;=Parametros!$B$11),"PARADO/SEM GIRO","OK"))))))))))</f>
        <v>BLOQUEADO</v>
      </c>
      <c r="T3772" s="29" t="str">
        <f aca="false">IF(AND($S3772="PARADO/SEM GIRO",$K3772="KG",OR(Painel!$B$5="(Todos)",A3772=Painel!$B$5)*OR(Painel!$E$5="(Todos)",P3772=Painel!$E$5)),$J3772+ROW()/10000000,"")</f>
        <v/>
      </c>
      <c r="U3772" s="29" t="str">
        <f aca="false">IF(AND($S3772="VENCIDO",$K3772="KG",OR(Painel!$B$5="(Todos)",A3772=Painel!$B$5)*OR(Painel!$E$5="(Todos)",P3772=Painel!$E$5)),$J3772+ROW()/10000000,"")</f>
        <v/>
      </c>
    </row>
    <row r="3773" customFormat="false" ht="15" hidden="false" customHeight="false" outlineLevel="0" collapsed="false">
      <c r="A3773" s="29" t="s">
        <v>52</v>
      </c>
      <c r="B3773" s="29" t="s">
        <v>6925</v>
      </c>
      <c r="C3773" s="29" t="s">
        <v>876</v>
      </c>
      <c r="D3773" s="29" t="s">
        <v>920</v>
      </c>
      <c r="E3773" s="29" t="n">
        <v>1</v>
      </c>
      <c r="F3773" s="29" t="s">
        <v>137</v>
      </c>
      <c r="G3773" s="29" t="s">
        <v>6926</v>
      </c>
      <c r="H3773" s="30" t="n">
        <v>720</v>
      </c>
      <c r="I3773" s="31" t="n">
        <v>46261</v>
      </c>
      <c r="J3773" s="30" t="n">
        <v>720</v>
      </c>
      <c r="K3773" s="29" t="s">
        <v>120</v>
      </c>
      <c r="L3773" s="29" t="s">
        <v>938</v>
      </c>
      <c r="M3773" s="29"/>
      <c r="N3773" s="29" t="s">
        <v>122</v>
      </c>
      <c r="O3773" s="31" t="n">
        <v>46493</v>
      </c>
      <c r="P3773" s="29" t="s">
        <v>123</v>
      </c>
      <c r="Q3773" s="29" t="n">
        <f aca="false">IFERROR(VALUE(L3773),"")</f>
        <v>24</v>
      </c>
      <c r="R3773" s="29" t="n">
        <f aca="true">IF(O3773="","",O3773-TODAY())</f>
        <v>208</v>
      </c>
      <c r="S3773" s="29" t="str">
        <f aca="false">IF(C3773="&lt;&lt; vazio &gt;&gt;","VAZIA",IF(AND(O3773&lt;&gt;"",R3773&lt;0),"VENCIDO",IF(AND(O3773&lt;&gt;"",R3773&lt;=Parametros!$B$10),"PRÓX. VENCIMENTO",IF(F3773="Q","QUALIDADE",IF(F3773="S","BLOQUEADO",IF(F3773="R","RESTRITO/DEVOLUÇÃO",IF(OR(N3773="QUAR",N3773="QRES"),"QUARENTENA",IF(OR(B3773="DESCARTE",B3773="DEVOLUÇÃO"),"DESCARTE/DEVOLUÇÃO",IF(AND(D3773="",K3773&lt;&gt;""),"SEM LOTE",IF(AND(Q3773&lt;&gt;"",Q3773&gt;=Parametros!$B$11),"PARADO/SEM GIRO","OK"))))))))))</f>
        <v>BLOQUEADO</v>
      </c>
      <c r="T3773" s="29" t="str">
        <f aca="false">IF(AND($S3773="PARADO/SEM GIRO",$K3773="KG",OR(Painel!$B$5="(Todos)",A3773=Painel!$B$5)*OR(Painel!$E$5="(Todos)",P3773=Painel!$E$5)),$J3773+ROW()/10000000,"")</f>
        <v/>
      </c>
      <c r="U3773" s="29" t="str">
        <f aca="false">IF(AND($S3773="VENCIDO",$K3773="KG",OR(Painel!$B$5="(Todos)",A3773=Painel!$B$5)*OR(Painel!$E$5="(Todos)",P3773=Painel!$E$5)),$J3773+ROW()/10000000,"")</f>
        <v/>
      </c>
    </row>
    <row r="3774" customFormat="false" ht="15" hidden="false" customHeight="false" outlineLevel="0" collapsed="false">
      <c r="A3774" s="29" t="s">
        <v>52</v>
      </c>
      <c r="B3774" s="29" t="s">
        <v>6927</v>
      </c>
      <c r="C3774" s="29" t="s">
        <v>4484</v>
      </c>
      <c r="D3774" s="29" t="s">
        <v>5873</v>
      </c>
      <c r="E3774" s="29" t="n">
        <v>1</v>
      </c>
      <c r="F3774" s="29"/>
      <c r="G3774" s="29" t="s">
        <v>6928</v>
      </c>
      <c r="H3774" s="30" t="n">
        <v>420</v>
      </c>
      <c r="I3774" s="31" t="n">
        <v>46270</v>
      </c>
      <c r="J3774" s="30" t="n">
        <v>420</v>
      </c>
      <c r="K3774" s="29" t="s">
        <v>120</v>
      </c>
      <c r="L3774" s="29" t="s">
        <v>180</v>
      </c>
      <c r="M3774" s="29"/>
      <c r="N3774" s="29" t="s">
        <v>122</v>
      </c>
      <c r="O3774" s="31" t="n">
        <v>46544</v>
      </c>
      <c r="P3774" s="29" t="s">
        <v>123</v>
      </c>
      <c r="Q3774" s="29" t="n">
        <f aca="false">IFERROR(VALUE(L3774),"")</f>
        <v>19</v>
      </c>
      <c r="R3774" s="29" t="n">
        <f aca="true">IF(O3774="","",O3774-TODAY())</f>
        <v>259</v>
      </c>
      <c r="S3774" s="29" t="str">
        <f aca="false">IF(C3774="&lt;&lt; vazio &gt;&gt;","VAZIA",IF(AND(O3774&lt;&gt;"",R3774&lt;0),"VENCIDO",IF(AND(O3774&lt;&gt;"",R3774&lt;=Parametros!$B$10),"PRÓX. VENCIMENTO",IF(F3774="Q","QUALIDADE",IF(F3774="S","BLOQUEADO",IF(F3774="R","RESTRITO/DEVOLUÇÃO",IF(OR(N3774="QUAR",N3774="QRES"),"QUARENTENA",IF(OR(B3774="DESCARTE",B3774="DEVOLUÇÃO"),"DESCARTE/DEVOLUÇÃO",IF(AND(D3774="",K3774&lt;&gt;""),"SEM LOTE",IF(AND(Q3774&lt;&gt;"",Q3774&gt;=Parametros!$B$11),"PARADO/SEM GIRO","OK"))))))))))</f>
        <v>OK</v>
      </c>
      <c r="T3774" s="29" t="str">
        <f aca="false">IF(AND($S3774="PARADO/SEM GIRO",$K3774="KG",OR(Painel!$B$5="(Todos)",A3774=Painel!$B$5)*OR(Painel!$E$5="(Todos)",P3774=Painel!$E$5)),$J3774+ROW()/10000000,"")</f>
        <v/>
      </c>
      <c r="U3774" s="29" t="str">
        <f aca="false">IF(AND($S3774="VENCIDO",$K3774="KG",OR(Painel!$B$5="(Todos)",A3774=Painel!$B$5)*OR(Painel!$E$5="(Todos)",P3774=Painel!$E$5)),$J3774+ROW()/10000000,"")</f>
        <v/>
      </c>
    </row>
    <row r="3775" customFormat="false" ht="15" hidden="false" customHeight="false" outlineLevel="0" collapsed="false">
      <c r="A3775" s="29" t="s">
        <v>52</v>
      </c>
      <c r="B3775" s="29" t="s">
        <v>6929</v>
      </c>
      <c r="C3775" s="29" t="s">
        <v>322</v>
      </c>
      <c r="D3775" s="29" t="s">
        <v>688</v>
      </c>
      <c r="E3775" s="29" t="n">
        <v>1</v>
      </c>
      <c r="F3775" s="29"/>
      <c r="G3775" s="29" t="s">
        <v>6930</v>
      </c>
      <c r="H3775" s="30" t="n">
        <v>999.9</v>
      </c>
      <c r="I3775" s="31" t="n">
        <v>46280</v>
      </c>
      <c r="J3775" s="30" t="n">
        <v>999.9</v>
      </c>
      <c r="K3775" s="29" t="s">
        <v>120</v>
      </c>
      <c r="L3775" s="29" t="s">
        <v>144</v>
      </c>
      <c r="M3775" s="29"/>
      <c r="N3775" s="29" t="s">
        <v>122</v>
      </c>
      <c r="O3775" s="31" t="n">
        <v>46637</v>
      </c>
      <c r="P3775" s="29" t="s">
        <v>123</v>
      </c>
      <c r="Q3775" s="29" t="n">
        <f aca="false">IFERROR(VALUE(L3775),"")</f>
        <v>5</v>
      </c>
      <c r="R3775" s="29" t="n">
        <f aca="true">IF(O3775="","",O3775-TODAY())</f>
        <v>352</v>
      </c>
      <c r="S3775" s="29" t="str">
        <f aca="false">IF(C3775="&lt;&lt; vazio &gt;&gt;","VAZIA",IF(AND(O3775&lt;&gt;"",R3775&lt;0),"VENCIDO",IF(AND(O3775&lt;&gt;"",R3775&lt;=Parametros!$B$10),"PRÓX. VENCIMENTO",IF(F3775="Q","QUALIDADE",IF(F3775="S","BLOQUEADO",IF(F3775="R","RESTRITO/DEVOLUÇÃO",IF(OR(N3775="QUAR",N3775="QRES"),"QUARENTENA",IF(OR(B3775="DESCARTE",B3775="DEVOLUÇÃO"),"DESCARTE/DEVOLUÇÃO",IF(AND(D3775="",K3775&lt;&gt;""),"SEM LOTE",IF(AND(Q3775&lt;&gt;"",Q3775&gt;=Parametros!$B$11),"PARADO/SEM GIRO","OK"))))))))))</f>
        <v>OK</v>
      </c>
      <c r="T3775" s="29" t="str">
        <f aca="false">IF(AND($S3775="PARADO/SEM GIRO",$K3775="KG",OR(Painel!$B$5="(Todos)",A3775=Painel!$B$5)*OR(Painel!$E$5="(Todos)",P3775=Painel!$E$5)),$J3775+ROW()/10000000,"")</f>
        <v/>
      </c>
      <c r="U3775" s="29" t="str">
        <f aca="false">IF(AND($S3775="VENCIDO",$K3775="KG",OR(Painel!$B$5="(Todos)",A3775=Painel!$B$5)*OR(Painel!$E$5="(Todos)",P3775=Painel!$E$5)),$J3775+ROW()/10000000,"")</f>
        <v/>
      </c>
    </row>
    <row r="3776" customFormat="false" ht="15" hidden="false" customHeight="false" outlineLevel="0" collapsed="false">
      <c r="A3776" s="29" t="s">
        <v>52</v>
      </c>
      <c r="B3776" s="29" t="s">
        <v>6931</v>
      </c>
      <c r="C3776" s="29" t="s">
        <v>785</v>
      </c>
      <c r="D3776" s="29" t="s">
        <v>1071</v>
      </c>
      <c r="E3776" s="29" t="n">
        <v>1</v>
      </c>
      <c r="F3776" s="29" t="s">
        <v>268</v>
      </c>
      <c r="G3776" s="29" t="s">
        <v>6932</v>
      </c>
      <c r="H3776" s="30" t="n">
        <v>1000</v>
      </c>
      <c r="I3776" s="31" t="n">
        <v>46279</v>
      </c>
      <c r="J3776" s="30" t="n">
        <v>1000</v>
      </c>
      <c r="K3776" s="29" t="s">
        <v>120</v>
      </c>
      <c r="L3776" s="29" t="s">
        <v>350</v>
      </c>
      <c r="M3776" s="29"/>
      <c r="N3776" s="29" t="s">
        <v>122</v>
      </c>
      <c r="O3776" s="31" t="n">
        <v>46826</v>
      </c>
      <c r="P3776" s="29" t="s">
        <v>123</v>
      </c>
      <c r="Q3776" s="29" t="n">
        <f aca="false">IFERROR(VALUE(L3776),"")</f>
        <v>6</v>
      </c>
      <c r="R3776" s="29" t="n">
        <f aca="true">IF(O3776="","",O3776-TODAY())</f>
        <v>541</v>
      </c>
      <c r="S3776" s="29" t="str">
        <f aca="false">IF(C3776="&lt;&lt; vazio &gt;&gt;","VAZIA",IF(AND(O3776&lt;&gt;"",R3776&lt;0),"VENCIDO",IF(AND(O3776&lt;&gt;"",R3776&lt;=Parametros!$B$10),"PRÓX. VENCIMENTO",IF(F3776="Q","QUALIDADE",IF(F3776="S","BLOQUEADO",IF(F3776="R","RESTRITO/DEVOLUÇÃO",IF(OR(N3776="QUAR",N3776="QRES"),"QUARENTENA",IF(OR(B3776="DESCARTE",B3776="DEVOLUÇÃO"),"DESCARTE/DEVOLUÇÃO",IF(AND(D3776="",K3776&lt;&gt;""),"SEM LOTE",IF(AND(Q3776&lt;&gt;"",Q3776&gt;=Parametros!$B$11),"PARADO/SEM GIRO","OK"))))))))))</f>
        <v>QUALIDADE</v>
      </c>
      <c r="T3776" s="29" t="str">
        <f aca="false">IF(AND($S3776="PARADO/SEM GIRO",$K3776="KG",OR(Painel!$B$5="(Todos)",A3776=Painel!$B$5)*OR(Painel!$E$5="(Todos)",P3776=Painel!$E$5)),$J3776+ROW()/10000000,"")</f>
        <v/>
      </c>
      <c r="U3776" s="29" t="str">
        <f aca="false">IF(AND($S3776="VENCIDO",$K3776="KG",OR(Painel!$B$5="(Todos)",A3776=Painel!$B$5)*OR(Painel!$E$5="(Todos)",P3776=Painel!$E$5)),$J3776+ROW()/10000000,"")</f>
        <v/>
      </c>
    </row>
    <row r="3777" customFormat="false" ht="15" hidden="false" customHeight="false" outlineLevel="0" collapsed="false">
      <c r="A3777" s="29" t="s">
        <v>52</v>
      </c>
      <c r="B3777" s="29" t="s">
        <v>6933</v>
      </c>
      <c r="C3777" s="29" t="s">
        <v>222</v>
      </c>
      <c r="D3777" s="29" t="s">
        <v>738</v>
      </c>
      <c r="E3777" s="29" t="n">
        <v>1</v>
      </c>
      <c r="F3777" s="29" t="s">
        <v>268</v>
      </c>
      <c r="G3777" s="29" t="s">
        <v>6934</v>
      </c>
      <c r="H3777" s="30" t="n">
        <v>1000</v>
      </c>
      <c r="I3777" s="31" t="n">
        <v>46279</v>
      </c>
      <c r="J3777" s="30" t="n">
        <v>1000</v>
      </c>
      <c r="K3777" s="29" t="s">
        <v>120</v>
      </c>
      <c r="L3777" s="29" t="s">
        <v>350</v>
      </c>
      <c r="M3777" s="29"/>
      <c r="N3777" s="29" t="s">
        <v>122</v>
      </c>
      <c r="O3777" s="31" t="n">
        <v>46826</v>
      </c>
      <c r="P3777" s="29" t="s">
        <v>123</v>
      </c>
      <c r="Q3777" s="29" t="n">
        <f aca="false">IFERROR(VALUE(L3777),"")</f>
        <v>6</v>
      </c>
      <c r="R3777" s="29" t="n">
        <f aca="true">IF(O3777="","",O3777-TODAY())</f>
        <v>541</v>
      </c>
      <c r="S3777" s="29" t="str">
        <f aca="false">IF(C3777="&lt;&lt; vazio &gt;&gt;","VAZIA",IF(AND(O3777&lt;&gt;"",R3777&lt;0),"VENCIDO",IF(AND(O3777&lt;&gt;"",R3777&lt;=Parametros!$B$10),"PRÓX. VENCIMENTO",IF(F3777="Q","QUALIDADE",IF(F3777="S","BLOQUEADO",IF(F3777="R","RESTRITO/DEVOLUÇÃO",IF(OR(N3777="QUAR",N3777="QRES"),"QUARENTENA",IF(OR(B3777="DESCARTE",B3777="DEVOLUÇÃO"),"DESCARTE/DEVOLUÇÃO",IF(AND(D3777="",K3777&lt;&gt;""),"SEM LOTE",IF(AND(Q3777&lt;&gt;"",Q3777&gt;=Parametros!$B$11),"PARADO/SEM GIRO","OK"))))))))))</f>
        <v>QUALIDADE</v>
      </c>
      <c r="T3777" s="29" t="str">
        <f aca="false">IF(AND($S3777="PARADO/SEM GIRO",$K3777="KG",OR(Painel!$B$5="(Todos)",A3777=Painel!$B$5)*OR(Painel!$E$5="(Todos)",P3777=Painel!$E$5)),$J3777+ROW()/10000000,"")</f>
        <v/>
      </c>
      <c r="U3777" s="29" t="str">
        <f aca="false">IF(AND($S3777="VENCIDO",$K3777="KG",OR(Painel!$B$5="(Todos)",A3777=Painel!$B$5)*OR(Painel!$E$5="(Todos)",P3777=Painel!$E$5)),$J3777+ROW()/10000000,"")</f>
        <v/>
      </c>
    </row>
    <row r="3778" customFormat="false" ht="15" hidden="false" customHeight="false" outlineLevel="0" collapsed="false">
      <c r="A3778" s="29" t="s">
        <v>52</v>
      </c>
      <c r="B3778" s="29" t="s">
        <v>6935</v>
      </c>
      <c r="C3778" s="29" t="s">
        <v>1292</v>
      </c>
      <c r="D3778" s="29" t="s">
        <v>1293</v>
      </c>
      <c r="E3778" s="29" t="n">
        <v>1</v>
      </c>
      <c r="F3778" s="29" t="s">
        <v>268</v>
      </c>
      <c r="G3778" s="29" t="s">
        <v>6936</v>
      </c>
      <c r="H3778" s="30" t="n">
        <v>800</v>
      </c>
      <c r="I3778" s="31" t="n">
        <v>46280</v>
      </c>
      <c r="J3778" s="30" t="n">
        <v>800</v>
      </c>
      <c r="K3778" s="29" t="s">
        <v>120</v>
      </c>
      <c r="L3778" s="29" t="s">
        <v>144</v>
      </c>
      <c r="M3778" s="29"/>
      <c r="N3778" s="29" t="s">
        <v>122</v>
      </c>
      <c r="O3778" s="31" t="n">
        <v>46826</v>
      </c>
      <c r="P3778" s="29" t="s">
        <v>123</v>
      </c>
      <c r="Q3778" s="29" t="n">
        <f aca="false">IFERROR(VALUE(L3778),"")</f>
        <v>5</v>
      </c>
      <c r="R3778" s="29" t="n">
        <f aca="true">IF(O3778="","",O3778-TODAY())</f>
        <v>541</v>
      </c>
      <c r="S3778" s="29" t="str">
        <f aca="false">IF(C3778="&lt;&lt; vazio &gt;&gt;","VAZIA",IF(AND(O3778&lt;&gt;"",R3778&lt;0),"VENCIDO",IF(AND(O3778&lt;&gt;"",R3778&lt;=Parametros!$B$10),"PRÓX. VENCIMENTO",IF(F3778="Q","QUALIDADE",IF(F3778="S","BLOQUEADO",IF(F3778="R","RESTRITO/DEVOLUÇÃO",IF(OR(N3778="QUAR",N3778="QRES"),"QUARENTENA",IF(OR(B3778="DESCARTE",B3778="DEVOLUÇÃO"),"DESCARTE/DEVOLUÇÃO",IF(AND(D3778="",K3778&lt;&gt;""),"SEM LOTE",IF(AND(Q3778&lt;&gt;"",Q3778&gt;=Parametros!$B$11),"PARADO/SEM GIRO","OK"))))))))))</f>
        <v>QUALIDADE</v>
      </c>
      <c r="T3778" s="29" t="str">
        <f aca="false">IF(AND($S3778="PARADO/SEM GIRO",$K3778="KG",OR(Painel!$B$5="(Todos)",A3778=Painel!$B$5)*OR(Painel!$E$5="(Todos)",P3778=Painel!$E$5)),$J3778+ROW()/10000000,"")</f>
        <v/>
      </c>
      <c r="U3778" s="29" t="str">
        <f aca="false">IF(AND($S3778="VENCIDO",$K3778="KG",OR(Painel!$B$5="(Todos)",A3778=Painel!$B$5)*OR(Painel!$E$5="(Todos)",P3778=Painel!$E$5)),$J3778+ROW()/10000000,"")</f>
        <v/>
      </c>
    </row>
    <row r="3779" customFormat="false" ht="15" hidden="false" customHeight="false" outlineLevel="0" collapsed="false">
      <c r="A3779" s="29" t="s">
        <v>52</v>
      </c>
      <c r="B3779" s="29" t="s">
        <v>6937</v>
      </c>
      <c r="C3779" s="29" t="s">
        <v>139</v>
      </c>
      <c r="D3779" s="29" t="s">
        <v>140</v>
      </c>
      <c r="E3779" s="29" t="n">
        <v>1</v>
      </c>
      <c r="F3779" s="29"/>
      <c r="G3779" s="29" t="s">
        <v>6938</v>
      </c>
      <c r="H3779" s="30" t="n">
        <v>1000</v>
      </c>
      <c r="I3779" s="31" t="n">
        <v>46234</v>
      </c>
      <c r="J3779" s="30" t="n">
        <v>1000</v>
      </c>
      <c r="K3779" s="29" t="s">
        <v>120</v>
      </c>
      <c r="L3779" s="29" t="s">
        <v>725</v>
      </c>
      <c r="M3779" s="29"/>
      <c r="N3779" s="29" t="s">
        <v>122</v>
      </c>
      <c r="O3779" s="31" t="n">
        <v>46593</v>
      </c>
      <c r="P3779" s="29" t="s">
        <v>123</v>
      </c>
      <c r="Q3779" s="29" t="n">
        <f aca="false">IFERROR(VALUE(L3779),"")</f>
        <v>51</v>
      </c>
      <c r="R3779" s="29" t="n">
        <f aca="true">IF(O3779="","",O3779-TODAY())</f>
        <v>308</v>
      </c>
      <c r="S3779" s="29" t="str">
        <f aca="false">IF(C3779="&lt;&lt; vazio &gt;&gt;","VAZIA",IF(AND(O3779&lt;&gt;"",R3779&lt;0),"VENCIDO",IF(AND(O3779&lt;&gt;"",R3779&lt;=Parametros!$B$10),"PRÓX. VENCIMENTO",IF(F3779="Q","QUALIDADE",IF(F3779="S","BLOQUEADO",IF(F3779="R","RESTRITO/DEVOLUÇÃO",IF(OR(N3779="QUAR",N3779="QRES"),"QUARENTENA",IF(OR(B3779="DESCARTE",B3779="DEVOLUÇÃO"),"DESCARTE/DEVOLUÇÃO",IF(AND(D3779="",K3779&lt;&gt;""),"SEM LOTE",IF(AND(Q3779&lt;&gt;"",Q3779&gt;=Parametros!$B$11),"PARADO/SEM GIRO","OK"))))))))))</f>
        <v>OK</v>
      </c>
      <c r="T3779" s="29" t="str">
        <f aca="false">IF(AND($S3779="PARADO/SEM GIRO",$K3779="KG",OR(Painel!$B$5="(Todos)",A3779=Painel!$B$5)*OR(Painel!$E$5="(Todos)",P3779=Painel!$E$5)),$J3779+ROW()/10000000,"")</f>
        <v/>
      </c>
      <c r="U3779" s="29" t="str">
        <f aca="false">IF(AND($S3779="VENCIDO",$K3779="KG",OR(Painel!$B$5="(Todos)",A3779=Painel!$B$5)*OR(Painel!$E$5="(Todos)",P3779=Painel!$E$5)),$J3779+ROW()/10000000,"")</f>
        <v/>
      </c>
    </row>
    <row r="3780" customFormat="false" ht="15" hidden="false" customHeight="false" outlineLevel="0" collapsed="false">
      <c r="A3780" s="29" t="s">
        <v>52</v>
      </c>
      <c r="B3780" s="29" t="s">
        <v>6939</v>
      </c>
      <c r="C3780" s="29" t="s">
        <v>6940</v>
      </c>
      <c r="D3780" s="29" t="s">
        <v>6941</v>
      </c>
      <c r="E3780" s="29" t="n">
        <v>1</v>
      </c>
      <c r="F3780" s="29"/>
      <c r="G3780" s="29" t="s">
        <v>6942</v>
      </c>
      <c r="H3780" s="30" t="n">
        <v>260</v>
      </c>
      <c r="I3780" s="31" t="n">
        <v>46148</v>
      </c>
      <c r="J3780" s="30" t="n">
        <v>260</v>
      </c>
      <c r="K3780" s="29" t="s">
        <v>120</v>
      </c>
      <c r="L3780" s="29" t="s">
        <v>6943</v>
      </c>
      <c r="M3780" s="29"/>
      <c r="N3780" s="29" t="s">
        <v>122</v>
      </c>
      <c r="O3780" s="31" t="n">
        <v>46508</v>
      </c>
      <c r="P3780" s="29" t="s">
        <v>123</v>
      </c>
      <c r="Q3780" s="29" t="n">
        <f aca="false">IFERROR(VALUE(L3780),"")</f>
        <v>137</v>
      </c>
      <c r="R3780" s="29" t="n">
        <f aca="true">IF(O3780="","",O3780-TODAY())</f>
        <v>223</v>
      </c>
      <c r="S3780" s="29" t="str">
        <f aca="false">IF(C3780="&lt;&lt; vazio &gt;&gt;","VAZIA",IF(AND(O3780&lt;&gt;"",R3780&lt;0),"VENCIDO",IF(AND(O3780&lt;&gt;"",R3780&lt;=Parametros!$B$10),"PRÓX. VENCIMENTO",IF(F3780="Q","QUALIDADE",IF(F3780="S","BLOQUEADO",IF(F3780="R","RESTRITO/DEVOLUÇÃO",IF(OR(N3780="QUAR",N3780="QRES"),"QUARENTENA",IF(OR(B3780="DESCARTE",B3780="DEVOLUÇÃO"),"DESCARTE/DEVOLUÇÃO",IF(AND(D3780="",K3780&lt;&gt;""),"SEM LOTE",IF(AND(Q3780&lt;&gt;"",Q3780&gt;=Parametros!$B$11),"PARADO/SEM GIRO","OK"))))))))))</f>
        <v>PARADO/SEM GIRO</v>
      </c>
      <c r="T3780" s="29" t="n">
        <f aca="false">IF(AND($S3780="PARADO/SEM GIRO",$K3780="KG",OR(Painel!$B$5="(Todos)",A3780=Painel!$B$5)*OR(Painel!$E$5="(Todos)",P3780=Painel!$E$5)),$J3780+ROW()/10000000,"")</f>
        <v>260.000378</v>
      </c>
      <c r="U3780" s="29" t="str">
        <f aca="false">IF(AND($S3780="VENCIDO",$K3780="KG",OR(Painel!$B$5="(Todos)",A3780=Painel!$B$5)*OR(Painel!$E$5="(Todos)",P3780=Painel!$E$5)),$J3780+ROW()/10000000,"")</f>
        <v/>
      </c>
    </row>
    <row r="3781" customFormat="false" ht="15" hidden="false" customHeight="false" outlineLevel="0" collapsed="false">
      <c r="A3781" s="29" t="s">
        <v>52</v>
      </c>
      <c r="B3781" s="29" t="s">
        <v>6944</v>
      </c>
      <c r="C3781" s="29" t="s">
        <v>6940</v>
      </c>
      <c r="D3781" s="29" t="s">
        <v>6941</v>
      </c>
      <c r="E3781" s="29" t="n">
        <v>1</v>
      </c>
      <c r="F3781" s="29"/>
      <c r="G3781" s="29" t="s">
        <v>6945</v>
      </c>
      <c r="H3781" s="30" t="n">
        <v>640</v>
      </c>
      <c r="I3781" s="31" t="n">
        <v>46283</v>
      </c>
      <c r="J3781" s="30" t="n">
        <v>640</v>
      </c>
      <c r="K3781" s="29" t="s">
        <v>120</v>
      </c>
      <c r="L3781" s="29" t="s">
        <v>176</v>
      </c>
      <c r="M3781" s="29"/>
      <c r="N3781" s="29" t="s">
        <v>122</v>
      </c>
      <c r="O3781" s="31" t="n">
        <v>46508</v>
      </c>
      <c r="P3781" s="29" t="s">
        <v>123</v>
      </c>
      <c r="Q3781" s="29" t="n">
        <f aca="false">IFERROR(VALUE(L3781),"")</f>
        <v>2</v>
      </c>
      <c r="R3781" s="29" t="n">
        <f aca="true">IF(O3781="","",O3781-TODAY())</f>
        <v>223</v>
      </c>
      <c r="S3781" s="29" t="str">
        <f aca="false">IF(C3781="&lt;&lt; vazio &gt;&gt;","VAZIA",IF(AND(O3781&lt;&gt;"",R3781&lt;0),"VENCIDO",IF(AND(O3781&lt;&gt;"",R3781&lt;=Parametros!$B$10),"PRÓX. VENCIMENTO",IF(F3781="Q","QUALIDADE",IF(F3781="S","BLOQUEADO",IF(F3781="R","RESTRITO/DEVOLUÇÃO",IF(OR(N3781="QUAR",N3781="QRES"),"QUARENTENA",IF(OR(B3781="DESCARTE",B3781="DEVOLUÇÃO"),"DESCARTE/DEVOLUÇÃO",IF(AND(D3781="",K3781&lt;&gt;""),"SEM LOTE",IF(AND(Q3781&lt;&gt;"",Q3781&gt;=Parametros!$B$11),"PARADO/SEM GIRO","OK"))))))))))</f>
        <v>OK</v>
      </c>
      <c r="T3781" s="29" t="str">
        <f aca="false">IF(AND($S3781="PARADO/SEM GIRO",$K3781="KG",OR(Painel!$B$5="(Todos)",A3781=Painel!$B$5)*OR(Painel!$E$5="(Todos)",P3781=Painel!$E$5)),$J3781+ROW()/10000000,"")</f>
        <v/>
      </c>
      <c r="U3781" s="29" t="str">
        <f aca="false">IF(AND($S3781="VENCIDO",$K3781="KG",OR(Painel!$B$5="(Todos)",A3781=Painel!$B$5)*OR(Painel!$E$5="(Todos)",P3781=Painel!$E$5)),$J3781+ROW()/10000000,"")</f>
        <v/>
      </c>
    </row>
    <row r="3782" customFormat="false" ht="15" hidden="false" customHeight="false" outlineLevel="0" collapsed="false">
      <c r="A3782" s="29" t="s">
        <v>52</v>
      </c>
      <c r="B3782" s="29" t="s">
        <v>6946</v>
      </c>
      <c r="C3782" s="29" t="s">
        <v>6947</v>
      </c>
      <c r="D3782" s="29" t="s">
        <v>6948</v>
      </c>
      <c r="E3782" s="29" t="n">
        <v>1</v>
      </c>
      <c r="F3782" s="29"/>
      <c r="G3782" s="29" t="s">
        <v>6949</v>
      </c>
      <c r="H3782" s="30" t="n">
        <v>40</v>
      </c>
      <c r="I3782" s="31" t="n">
        <v>46270</v>
      </c>
      <c r="J3782" s="30" t="n">
        <v>40</v>
      </c>
      <c r="K3782" s="29" t="s">
        <v>120</v>
      </c>
      <c r="L3782" s="29" t="s">
        <v>267</v>
      </c>
      <c r="M3782" s="29"/>
      <c r="N3782" s="29" t="s">
        <v>122</v>
      </c>
      <c r="O3782" s="31" t="n">
        <v>46905</v>
      </c>
      <c r="P3782" s="29" t="s">
        <v>123</v>
      </c>
      <c r="Q3782" s="29" t="n">
        <f aca="false">IFERROR(VALUE(L3782),"")</f>
        <v>15</v>
      </c>
      <c r="R3782" s="29" t="n">
        <f aca="true">IF(O3782="","",O3782-TODAY())</f>
        <v>620</v>
      </c>
      <c r="S3782" s="29" t="str">
        <f aca="false">IF(C3782="&lt;&lt; vazio &gt;&gt;","VAZIA",IF(AND(O3782&lt;&gt;"",R3782&lt;0),"VENCIDO",IF(AND(O3782&lt;&gt;"",R3782&lt;=Parametros!$B$10),"PRÓX. VENCIMENTO",IF(F3782="Q","QUALIDADE",IF(F3782="S","BLOQUEADO",IF(F3782="R","RESTRITO/DEVOLUÇÃO",IF(OR(N3782="QUAR",N3782="QRES"),"QUARENTENA",IF(OR(B3782="DESCARTE",B3782="DEVOLUÇÃO"),"DESCARTE/DEVOLUÇÃO",IF(AND(D3782="",K3782&lt;&gt;""),"SEM LOTE",IF(AND(Q3782&lt;&gt;"",Q3782&gt;=Parametros!$B$11),"PARADO/SEM GIRO","OK"))))))))))</f>
        <v>OK</v>
      </c>
      <c r="T3782" s="29" t="str">
        <f aca="false">IF(AND($S3782="PARADO/SEM GIRO",$K3782="KG",OR(Painel!$B$5="(Todos)",A3782=Painel!$B$5)*OR(Painel!$E$5="(Todos)",P3782=Painel!$E$5)),$J3782+ROW()/10000000,"")</f>
        <v/>
      </c>
      <c r="U3782" s="29" t="str">
        <f aca="false">IF(AND($S3782="VENCIDO",$K3782="KG",OR(Painel!$B$5="(Todos)",A3782=Painel!$B$5)*OR(Painel!$E$5="(Todos)",P3782=Painel!$E$5)),$J3782+ROW()/10000000,"")</f>
        <v/>
      </c>
    </row>
    <row r="3783" customFormat="false" ht="15" hidden="false" customHeight="false" outlineLevel="0" collapsed="false">
      <c r="A3783" s="29" t="s">
        <v>52</v>
      </c>
      <c r="B3783" s="29" t="s">
        <v>6950</v>
      </c>
      <c r="C3783" s="29" t="s">
        <v>785</v>
      </c>
      <c r="D3783" s="29" t="s">
        <v>786</v>
      </c>
      <c r="E3783" s="29" t="n">
        <v>1</v>
      </c>
      <c r="F3783" s="29"/>
      <c r="G3783" s="29" t="s">
        <v>6951</v>
      </c>
      <c r="H3783" s="30" t="n">
        <v>1000</v>
      </c>
      <c r="I3783" s="31" t="n">
        <v>46282</v>
      </c>
      <c r="J3783" s="30" t="n">
        <v>1000</v>
      </c>
      <c r="K3783" s="29" t="s">
        <v>120</v>
      </c>
      <c r="L3783" s="29" t="s">
        <v>400</v>
      </c>
      <c r="M3783" s="29"/>
      <c r="N3783" s="29" t="s">
        <v>122</v>
      </c>
      <c r="O3783" s="31" t="n">
        <v>46824</v>
      </c>
      <c r="P3783" s="29" t="s">
        <v>123</v>
      </c>
      <c r="Q3783" s="29" t="n">
        <f aca="false">IFERROR(VALUE(L3783),"")</f>
        <v>3</v>
      </c>
      <c r="R3783" s="29" t="n">
        <f aca="true">IF(O3783="","",O3783-TODAY())</f>
        <v>539</v>
      </c>
      <c r="S3783" s="29" t="str">
        <f aca="false">IF(C3783="&lt;&lt; vazio &gt;&gt;","VAZIA",IF(AND(O3783&lt;&gt;"",R3783&lt;0),"VENCIDO",IF(AND(O3783&lt;&gt;"",R3783&lt;=Parametros!$B$10),"PRÓX. VENCIMENTO",IF(F3783="Q","QUALIDADE",IF(F3783="S","BLOQUEADO",IF(F3783="R","RESTRITO/DEVOLUÇÃO",IF(OR(N3783="QUAR",N3783="QRES"),"QUARENTENA",IF(OR(B3783="DESCARTE",B3783="DEVOLUÇÃO"),"DESCARTE/DEVOLUÇÃO",IF(AND(D3783="",K3783&lt;&gt;""),"SEM LOTE",IF(AND(Q3783&lt;&gt;"",Q3783&gt;=Parametros!$B$11),"PARADO/SEM GIRO","OK"))))))))))</f>
        <v>OK</v>
      </c>
      <c r="T3783" s="29" t="str">
        <f aca="false">IF(AND($S3783="PARADO/SEM GIRO",$K3783="KG",OR(Painel!$B$5="(Todos)",A3783=Painel!$B$5)*OR(Painel!$E$5="(Todos)",P3783=Painel!$E$5)),$J3783+ROW()/10000000,"")</f>
        <v/>
      </c>
      <c r="U3783" s="29" t="str">
        <f aca="false">IF(AND($S3783="VENCIDO",$K3783="KG",OR(Painel!$B$5="(Todos)",A3783=Painel!$B$5)*OR(Painel!$E$5="(Todos)",P3783=Painel!$E$5)),$J3783+ROW()/10000000,"")</f>
        <v/>
      </c>
    </row>
    <row r="3784" customFormat="false" ht="15" hidden="false" customHeight="false" outlineLevel="0" collapsed="false">
      <c r="A3784" s="29" t="s">
        <v>52</v>
      </c>
      <c r="B3784" s="29" t="s">
        <v>6952</v>
      </c>
      <c r="C3784" s="29" t="s">
        <v>222</v>
      </c>
      <c r="D3784" s="29" t="s">
        <v>815</v>
      </c>
      <c r="E3784" s="29" t="n">
        <v>1</v>
      </c>
      <c r="F3784" s="29"/>
      <c r="G3784" s="29" t="s">
        <v>6953</v>
      </c>
      <c r="H3784" s="30" t="n">
        <v>1000</v>
      </c>
      <c r="I3784" s="31" t="n">
        <v>46283</v>
      </c>
      <c r="J3784" s="30" t="n">
        <v>1000</v>
      </c>
      <c r="K3784" s="29" t="s">
        <v>120</v>
      </c>
      <c r="L3784" s="29" t="s">
        <v>176</v>
      </c>
      <c r="M3784" s="29"/>
      <c r="N3784" s="29" t="s">
        <v>122</v>
      </c>
      <c r="O3784" s="31" t="n">
        <v>46825</v>
      </c>
      <c r="P3784" s="29" t="s">
        <v>123</v>
      </c>
      <c r="Q3784" s="29" t="n">
        <f aca="false">IFERROR(VALUE(L3784),"")</f>
        <v>2</v>
      </c>
      <c r="R3784" s="29" t="n">
        <f aca="true">IF(O3784="","",O3784-TODAY())</f>
        <v>540</v>
      </c>
      <c r="S3784" s="29" t="str">
        <f aca="false">IF(C3784="&lt;&lt; vazio &gt;&gt;","VAZIA",IF(AND(O3784&lt;&gt;"",R3784&lt;0),"VENCIDO",IF(AND(O3784&lt;&gt;"",R3784&lt;=Parametros!$B$10),"PRÓX. VENCIMENTO",IF(F3784="Q","QUALIDADE",IF(F3784="S","BLOQUEADO",IF(F3784="R","RESTRITO/DEVOLUÇÃO",IF(OR(N3784="QUAR",N3784="QRES"),"QUARENTENA",IF(OR(B3784="DESCARTE",B3784="DEVOLUÇÃO"),"DESCARTE/DEVOLUÇÃO",IF(AND(D3784="",K3784&lt;&gt;""),"SEM LOTE",IF(AND(Q3784&lt;&gt;"",Q3784&gt;=Parametros!$B$11),"PARADO/SEM GIRO","OK"))))))))))</f>
        <v>OK</v>
      </c>
      <c r="T3784" s="29" t="str">
        <f aca="false">IF(AND($S3784="PARADO/SEM GIRO",$K3784="KG",OR(Painel!$B$5="(Todos)",A3784=Painel!$B$5)*OR(Painel!$E$5="(Todos)",P3784=Painel!$E$5)),$J3784+ROW()/10000000,"")</f>
        <v/>
      </c>
      <c r="U3784" s="29" t="str">
        <f aca="false">IF(AND($S3784="VENCIDO",$K3784="KG",OR(Painel!$B$5="(Todos)",A3784=Painel!$B$5)*OR(Painel!$E$5="(Todos)",P3784=Painel!$E$5)),$J3784+ROW()/10000000,"")</f>
        <v/>
      </c>
    </row>
    <row r="3785" customFormat="false" ht="15" hidden="false" customHeight="false" outlineLevel="0" collapsed="false">
      <c r="A3785" s="29" t="s">
        <v>52</v>
      </c>
      <c r="B3785" s="29" t="s">
        <v>6954</v>
      </c>
      <c r="C3785" s="29" t="s">
        <v>115</v>
      </c>
      <c r="D3785" s="29"/>
      <c r="E3785" s="29" t="n">
        <v>0</v>
      </c>
      <c r="F3785" s="29"/>
      <c r="G3785" s="29"/>
      <c r="H3785" s="30" t="n">
        <v>0</v>
      </c>
      <c r="I3785" s="29"/>
      <c r="J3785" s="30" t="n">
        <v>0</v>
      </c>
      <c r="K3785" s="29"/>
      <c r="L3785" s="29" t="s">
        <v>116</v>
      </c>
      <c r="M3785" s="29"/>
      <c r="N3785" s="29"/>
      <c r="O3785" s="29"/>
      <c r="P3785" s="29"/>
      <c r="Q3785" s="29" t="n">
        <f aca="false">IFERROR(VALUE(L3785),"")</f>
        <v>0</v>
      </c>
      <c r="R3785" s="29" t="str">
        <f aca="true">IF(O3785="","",O3785-TODAY())</f>
        <v/>
      </c>
      <c r="S3785" s="29" t="str">
        <f aca="false">IF(C3785="&lt;&lt; vazio &gt;&gt;","VAZIA",IF(AND(O3785&lt;&gt;"",R3785&lt;0),"VENCIDO",IF(AND(O3785&lt;&gt;"",R3785&lt;=Parametros!$B$10),"PRÓX. VENCIMENTO",IF(F3785="Q","QUALIDADE",IF(F3785="S","BLOQUEADO",IF(F3785="R","RESTRITO/DEVOLUÇÃO",IF(OR(N3785="QUAR",N3785="QRES"),"QUARENTENA",IF(OR(B3785="DESCARTE",B3785="DEVOLUÇÃO"),"DESCARTE/DEVOLUÇÃO",IF(AND(D3785="",K3785&lt;&gt;""),"SEM LOTE",IF(AND(Q3785&lt;&gt;"",Q3785&gt;=Parametros!$B$11),"PARADO/SEM GIRO","OK"))))))))))</f>
        <v>VAZIA</v>
      </c>
      <c r="T3785" s="29" t="str">
        <f aca="false">IF(AND($S3785="PARADO/SEM GIRO",$K3785="KG",OR(Painel!$B$5="(Todos)",A3785=Painel!$B$5)*OR(Painel!$E$5="(Todos)",P3785=Painel!$E$5)),$J3785+ROW()/10000000,"")</f>
        <v/>
      </c>
      <c r="U3785" s="29" t="str">
        <f aca="false">IF(AND($S3785="VENCIDO",$K3785="KG",OR(Painel!$B$5="(Todos)",A3785=Painel!$B$5)*OR(Painel!$E$5="(Todos)",P3785=Painel!$E$5)),$J3785+ROW()/10000000,"")</f>
        <v/>
      </c>
    </row>
    <row r="3786" customFormat="false" ht="15" hidden="false" customHeight="false" outlineLevel="0" collapsed="false">
      <c r="A3786" s="29" t="s">
        <v>52</v>
      </c>
      <c r="B3786" s="29" t="s">
        <v>6955</v>
      </c>
      <c r="C3786" s="29" t="s">
        <v>396</v>
      </c>
      <c r="D3786" s="29" t="s">
        <v>2981</v>
      </c>
      <c r="E3786" s="29" t="n">
        <v>1</v>
      </c>
      <c r="F3786" s="29"/>
      <c r="G3786" s="29" t="s">
        <v>6956</v>
      </c>
      <c r="H3786" s="30" t="n">
        <v>1102.5</v>
      </c>
      <c r="I3786" s="31" t="n">
        <v>46262</v>
      </c>
      <c r="J3786" s="30" t="n">
        <v>1102.5</v>
      </c>
      <c r="K3786" s="29" t="s">
        <v>120</v>
      </c>
      <c r="L3786" s="29" t="s">
        <v>190</v>
      </c>
      <c r="M3786" s="29"/>
      <c r="N3786" s="29" t="s">
        <v>122</v>
      </c>
      <c r="O3786" s="31" t="n">
        <v>46807</v>
      </c>
      <c r="P3786" s="29" t="s">
        <v>123</v>
      </c>
      <c r="Q3786" s="29" t="n">
        <f aca="false">IFERROR(VALUE(L3786),"")</f>
        <v>23</v>
      </c>
      <c r="R3786" s="29" t="n">
        <f aca="true">IF(O3786="","",O3786-TODAY())</f>
        <v>522</v>
      </c>
      <c r="S3786" s="29" t="str">
        <f aca="false">IF(C3786="&lt;&lt; vazio &gt;&gt;","VAZIA",IF(AND(O3786&lt;&gt;"",R3786&lt;0),"VENCIDO",IF(AND(O3786&lt;&gt;"",R3786&lt;=Parametros!$B$10),"PRÓX. VENCIMENTO",IF(F3786="Q","QUALIDADE",IF(F3786="S","BLOQUEADO",IF(F3786="R","RESTRITO/DEVOLUÇÃO",IF(OR(N3786="QUAR",N3786="QRES"),"QUARENTENA",IF(OR(B3786="DESCARTE",B3786="DEVOLUÇÃO"),"DESCARTE/DEVOLUÇÃO",IF(AND(D3786="",K3786&lt;&gt;""),"SEM LOTE",IF(AND(Q3786&lt;&gt;"",Q3786&gt;=Parametros!$B$11),"PARADO/SEM GIRO","OK"))))))))))</f>
        <v>OK</v>
      </c>
      <c r="T3786" s="29" t="str">
        <f aca="false">IF(AND($S3786="PARADO/SEM GIRO",$K3786="KG",OR(Painel!$B$5="(Todos)",A3786=Painel!$B$5)*OR(Painel!$E$5="(Todos)",P3786=Painel!$E$5)),$J3786+ROW()/10000000,"")</f>
        <v/>
      </c>
      <c r="U3786" s="29" t="str">
        <f aca="false">IF(AND($S3786="VENCIDO",$K3786="KG",OR(Painel!$B$5="(Todos)",A3786=Painel!$B$5)*OR(Painel!$E$5="(Todos)",P3786=Painel!$E$5)),$J3786+ROW()/10000000,"")</f>
        <v/>
      </c>
    </row>
    <row r="3787" customFormat="false" ht="15" hidden="false" customHeight="false" outlineLevel="0" collapsed="false">
      <c r="A3787" s="29" t="s">
        <v>52</v>
      </c>
      <c r="B3787" s="29" t="s">
        <v>6957</v>
      </c>
      <c r="C3787" s="29" t="s">
        <v>154</v>
      </c>
      <c r="D3787" s="29" t="s">
        <v>155</v>
      </c>
      <c r="E3787" s="29" t="n">
        <v>1</v>
      </c>
      <c r="F3787" s="29"/>
      <c r="G3787" s="29" t="s">
        <v>6958</v>
      </c>
      <c r="H3787" s="30" t="n">
        <v>727.2</v>
      </c>
      <c r="I3787" s="31" t="n">
        <v>46218</v>
      </c>
      <c r="J3787" s="30" t="n">
        <v>727.2</v>
      </c>
      <c r="K3787" s="29" t="s">
        <v>120</v>
      </c>
      <c r="L3787" s="29" t="s">
        <v>1605</v>
      </c>
      <c r="M3787" s="29"/>
      <c r="N3787" s="29" t="s">
        <v>122</v>
      </c>
      <c r="O3787" s="31" t="n">
        <v>46762</v>
      </c>
      <c r="P3787" s="29" t="s">
        <v>123</v>
      </c>
      <c r="Q3787" s="29" t="n">
        <f aca="false">IFERROR(VALUE(L3787),"")</f>
        <v>67</v>
      </c>
      <c r="R3787" s="29" t="n">
        <f aca="true">IF(O3787="","",O3787-TODAY())</f>
        <v>477</v>
      </c>
      <c r="S3787" s="29" t="str">
        <f aca="false">IF(C3787="&lt;&lt; vazio &gt;&gt;","VAZIA",IF(AND(O3787&lt;&gt;"",R3787&lt;0),"VENCIDO",IF(AND(O3787&lt;&gt;"",R3787&lt;=Parametros!$B$10),"PRÓX. VENCIMENTO",IF(F3787="Q","QUALIDADE",IF(F3787="S","BLOQUEADO",IF(F3787="R","RESTRITO/DEVOLUÇÃO",IF(OR(N3787="QUAR",N3787="QRES"),"QUARENTENA",IF(OR(B3787="DESCARTE",B3787="DEVOLUÇÃO"),"DESCARTE/DEVOLUÇÃO",IF(AND(D3787="",K3787&lt;&gt;""),"SEM LOTE",IF(AND(Q3787&lt;&gt;"",Q3787&gt;=Parametros!$B$11),"PARADO/SEM GIRO","OK"))))))))))</f>
        <v>OK</v>
      </c>
      <c r="T3787" s="29" t="str">
        <f aca="false">IF(AND($S3787="PARADO/SEM GIRO",$K3787="KG",OR(Painel!$B$5="(Todos)",A3787=Painel!$B$5)*OR(Painel!$E$5="(Todos)",P3787=Painel!$E$5)),$J3787+ROW()/10000000,"")</f>
        <v/>
      </c>
      <c r="U3787" s="29" t="str">
        <f aca="false">IF(AND($S3787="VENCIDO",$K3787="KG",OR(Painel!$B$5="(Todos)",A3787=Painel!$B$5)*OR(Painel!$E$5="(Todos)",P3787=Painel!$E$5)),$J3787+ROW()/10000000,"")</f>
        <v/>
      </c>
    </row>
    <row r="3788" customFormat="false" ht="15" hidden="false" customHeight="false" outlineLevel="0" collapsed="false">
      <c r="A3788" s="29" t="s">
        <v>52</v>
      </c>
      <c r="B3788" s="29" t="s">
        <v>6959</v>
      </c>
      <c r="C3788" s="29" t="s">
        <v>581</v>
      </c>
      <c r="D3788" s="29" t="s">
        <v>511</v>
      </c>
      <c r="E3788" s="29" t="n">
        <v>1</v>
      </c>
      <c r="F3788" s="29" t="s">
        <v>268</v>
      </c>
      <c r="G3788" s="29" t="s">
        <v>6960</v>
      </c>
      <c r="H3788" s="30" t="n">
        <v>315</v>
      </c>
      <c r="I3788" s="31" t="n">
        <v>46273</v>
      </c>
      <c r="J3788" s="30" t="n">
        <v>315</v>
      </c>
      <c r="K3788" s="29" t="s">
        <v>120</v>
      </c>
      <c r="L3788" s="29" t="s">
        <v>149</v>
      </c>
      <c r="M3788" s="29"/>
      <c r="N3788" s="29" t="s">
        <v>122</v>
      </c>
      <c r="O3788" s="31" t="n">
        <v>46819</v>
      </c>
      <c r="P3788" s="29" t="s">
        <v>123</v>
      </c>
      <c r="Q3788" s="29" t="n">
        <f aca="false">IFERROR(VALUE(L3788),"")</f>
        <v>12</v>
      </c>
      <c r="R3788" s="29" t="n">
        <f aca="true">IF(O3788="","",O3788-TODAY())</f>
        <v>534</v>
      </c>
      <c r="S3788" s="29" t="str">
        <f aca="false">IF(C3788="&lt;&lt; vazio &gt;&gt;","VAZIA",IF(AND(O3788&lt;&gt;"",R3788&lt;0),"VENCIDO",IF(AND(O3788&lt;&gt;"",R3788&lt;=Parametros!$B$10),"PRÓX. VENCIMENTO",IF(F3788="Q","QUALIDADE",IF(F3788="S","BLOQUEADO",IF(F3788="R","RESTRITO/DEVOLUÇÃO",IF(OR(N3788="QUAR",N3788="QRES"),"QUARENTENA",IF(OR(B3788="DESCARTE",B3788="DEVOLUÇÃO"),"DESCARTE/DEVOLUÇÃO",IF(AND(D3788="",K3788&lt;&gt;""),"SEM LOTE",IF(AND(Q3788&lt;&gt;"",Q3788&gt;=Parametros!$B$11),"PARADO/SEM GIRO","OK"))))))))))</f>
        <v>QUALIDADE</v>
      </c>
      <c r="T3788" s="29" t="str">
        <f aca="false">IF(AND($S3788="PARADO/SEM GIRO",$K3788="KG",OR(Painel!$B$5="(Todos)",A3788=Painel!$B$5)*OR(Painel!$E$5="(Todos)",P3788=Painel!$E$5)),$J3788+ROW()/10000000,"")</f>
        <v/>
      </c>
      <c r="U3788" s="29" t="str">
        <f aca="false">IF(AND($S3788="VENCIDO",$K3788="KG",OR(Painel!$B$5="(Todos)",A3788=Painel!$B$5)*OR(Painel!$E$5="(Todos)",P3788=Painel!$E$5)),$J3788+ROW()/10000000,"")</f>
        <v/>
      </c>
    </row>
    <row r="3789" customFormat="false" ht="15" hidden="false" customHeight="false" outlineLevel="0" collapsed="false">
      <c r="A3789" s="29" t="s">
        <v>52</v>
      </c>
      <c r="B3789" s="29" t="s">
        <v>6961</v>
      </c>
      <c r="C3789" s="29" t="s">
        <v>186</v>
      </c>
      <c r="D3789" s="29" t="s">
        <v>392</v>
      </c>
      <c r="E3789" s="29" t="n">
        <v>1</v>
      </c>
      <c r="F3789" s="29"/>
      <c r="G3789" s="29" t="s">
        <v>6962</v>
      </c>
      <c r="H3789" s="30" t="n">
        <v>545.4</v>
      </c>
      <c r="I3789" s="31" t="n">
        <v>46274</v>
      </c>
      <c r="J3789" s="30" t="n">
        <v>545.4</v>
      </c>
      <c r="K3789" s="29" t="s">
        <v>120</v>
      </c>
      <c r="L3789" s="29" t="s">
        <v>138</v>
      </c>
      <c r="M3789" s="29"/>
      <c r="N3789" s="29" t="s">
        <v>122</v>
      </c>
      <c r="O3789" s="31" t="n">
        <v>46812</v>
      </c>
      <c r="P3789" s="29" t="s">
        <v>123</v>
      </c>
      <c r="Q3789" s="29" t="n">
        <f aca="false">IFERROR(VALUE(L3789),"")</f>
        <v>11</v>
      </c>
      <c r="R3789" s="29" t="n">
        <f aca="true">IF(O3789="","",O3789-TODAY())</f>
        <v>527</v>
      </c>
      <c r="S3789" s="29" t="str">
        <f aca="false">IF(C3789="&lt;&lt; vazio &gt;&gt;","VAZIA",IF(AND(O3789&lt;&gt;"",R3789&lt;0),"VENCIDO",IF(AND(O3789&lt;&gt;"",R3789&lt;=Parametros!$B$10),"PRÓX. VENCIMENTO",IF(F3789="Q","QUALIDADE",IF(F3789="S","BLOQUEADO",IF(F3789="R","RESTRITO/DEVOLUÇÃO",IF(OR(N3789="QUAR",N3789="QRES"),"QUARENTENA",IF(OR(B3789="DESCARTE",B3789="DEVOLUÇÃO"),"DESCARTE/DEVOLUÇÃO",IF(AND(D3789="",K3789&lt;&gt;""),"SEM LOTE",IF(AND(Q3789&lt;&gt;"",Q3789&gt;=Parametros!$B$11),"PARADO/SEM GIRO","OK"))))))))))</f>
        <v>OK</v>
      </c>
      <c r="T3789" s="29" t="str">
        <f aca="false">IF(AND($S3789="PARADO/SEM GIRO",$K3789="KG",OR(Painel!$B$5="(Todos)",A3789=Painel!$B$5)*OR(Painel!$E$5="(Todos)",P3789=Painel!$E$5)),$J3789+ROW()/10000000,"")</f>
        <v/>
      </c>
      <c r="U3789" s="29" t="str">
        <f aca="false">IF(AND($S3789="VENCIDO",$K3789="KG",OR(Painel!$B$5="(Todos)",A3789=Painel!$B$5)*OR(Painel!$E$5="(Todos)",P3789=Painel!$E$5)),$J3789+ROW()/10000000,"")</f>
        <v/>
      </c>
    </row>
    <row r="3790" customFormat="false" ht="15" hidden="false" customHeight="false" outlineLevel="0" collapsed="false">
      <c r="A3790" s="29" t="s">
        <v>52</v>
      </c>
      <c r="B3790" s="29" t="s">
        <v>6963</v>
      </c>
      <c r="C3790" s="29" t="s">
        <v>1274</v>
      </c>
      <c r="D3790" s="29" t="s">
        <v>1275</v>
      </c>
      <c r="E3790" s="29" t="n">
        <v>1</v>
      </c>
      <c r="F3790" s="29"/>
      <c r="G3790" s="29" t="s">
        <v>6964</v>
      </c>
      <c r="H3790" s="30" t="n">
        <v>1000</v>
      </c>
      <c r="I3790" s="31" t="n">
        <v>46230</v>
      </c>
      <c r="J3790" s="30" t="n">
        <v>1000</v>
      </c>
      <c r="K3790" s="29" t="s">
        <v>120</v>
      </c>
      <c r="L3790" s="29" t="s">
        <v>1277</v>
      </c>
      <c r="M3790" s="29"/>
      <c r="N3790" s="29" t="s">
        <v>122</v>
      </c>
      <c r="O3790" s="31" t="n">
        <v>46588</v>
      </c>
      <c r="P3790" s="29" t="s">
        <v>123</v>
      </c>
      <c r="Q3790" s="29" t="n">
        <f aca="false">IFERROR(VALUE(L3790),"")</f>
        <v>55</v>
      </c>
      <c r="R3790" s="29" t="n">
        <f aca="true">IF(O3790="","",O3790-TODAY())</f>
        <v>303</v>
      </c>
      <c r="S3790" s="29" t="str">
        <f aca="false">IF(C3790="&lt;&lt; vazio &gt;&gt;","VAZIA",IF(AND(O3790&lt;&gt;"",R3790&lt;0),"VENCIDO",IF(AND(O3790&lt;&gt;"",R3790&lt;=Parametros!$B$10),"PRÓX. VENCIMENTO",IF(F3790="Q","QUALIDADE",IF(F3790="S","BLOQUEADO",IF(F3790="R","RESTRITO/DEVOLUÇÃO",IF(OR(N3790="QUAR",N3790="QRES"),"QUARENTENA",IF(OR(B3790="DESCARTE",B3790="DEVOLUÇÃO"),"DESCARTE/DEVOLUÇÃO",IF(AND(D3790="",K3790&lt;&gt;""),"SEM LOTE",IF(AND(Q3790&lt;&gt;"",Q3790&gt;=Parametros!$B$11),"PARADO/SEM GIRO","OK"))))))))))</f>
        <v>OK</v>
      </c>
      <c r="T3790" s="29" t="str">
        <f aca="false">IF(AND($S3790="PARADO/SEM GIRO",$K3790="KG",OR(Painel!$B$5="(Todos)",A3790=Painel!$B$5)*OR(Painel!$E$5="(Todos)",P3790=Painel!$E$5)),$J3790+ROW()/10000000,"")</f>
        <v/>
      </c>
      <c r="U3790" s="29" t="str">
        <f aca="false">IF(AND($S3790="VENCIDO",$K3790="KG",OR(Painel!$B$5="(Todos)",A3790=Painel!$B$5)*OR(Painel!$E$5="(Todos)",P3790=Painel!$E$5)),$J3790+ROW()/10000000,"")</f>
        <v/>
      </c>
    </row>
    <row r="3791" customFormat="false" ht="15" hidden="false" customHeight="false" outlineLevel="0" collapsed="false">
      <c r="A3791" s="29" t="s">
        <v>52</v>
      </c>
      <c r="B3791" s="29" t="s">
        <v>6965</v>
      </c>
      <c r="C3791" s="29" t="s">
        <v>115</v>
      </c>
      <c r="D3791" s="29"/>
      <c r="E3791" s="29" t="n">
        <v>0</v>
      </c>
      <c r="F3791" s="29"/>
      <c r="G3791" s="29"/>
      <c r="H3791" s="30" t="n">
        <v>0</v>
      </c>
      <c r="I3791" s="29"/>
      <c r="J3791" s="30" t="n">
        <v>0</v>
      </c>
      <c r="K3791" s="29"/>
      <c r="L3791" s="29" t="s">
        <v>116</v>
      </c>
      <c r="M3791" s="29"/>
      <c r="N3791" s="29"/>
      <c r="O3791" s="29"/>
      <c r="P3791" s="29"/>
      <c r="Q3791" s="29" t="n">
        <f aca="false">IFERROR(VALUE(L3791),"")</f>
        <v>0</v>
      </c>
      <c r="R3791" s="29" t="str">
        <f aca="true">IF(O3791="","",O3791-TODAY())</f>
        <v/>
      </c>
      <c r="S3791" s="29" t="str">
        <f aca="false">IF(C3791="&lt;&lt; vazio &gt;&gt;","VAZIA",IF(AND(O3791&lt;&gt;"",R3791&lt;0),"VENCIDO",IF(AND(O3791&lt;&gt;"",R3791&lt;=Parametros!$B$10),"PRÓX. VENCIMENTO",IF(F3791="Q","QUALIDADE",IF(F3791="S","BLOQUEADO",IF(F3791="R","RESTRITO/DEVOLUÇÃO",IF(OR(N3791="QUAR",N3791="QRES"),"QUARENTENA",IF(OR(B3791="DESCARTE",B3791="DEVOLUÇÃO"),"DESCARTE/DEVOLUÇÃO",IF(AND(D3791="",K3791&lt;&gt;""),"SEM LOTE",IF(AND(Q3791&lt;&gt;"",Q3791&gt;=Parametros!$B$11),"PARADO/SEM GIRO","OK"))))))))))</f>
        <v>VAZIA</v>
      </c>
      <c r="T3791" s="29" t="str">
        <f aca="false">IF(AND($S3791="PARADO/SEM GIRO",$K3791="KG",OR(Painel!$B$5="(Todos)",A3791=Painel!$B$5)*OR(Painel!$E$5="(Todos)",P3791=Painel!$E$5)),$J3791+ROW()/10000000,"")</f>
        <v/>
      </c>
      <c r="U3791" s="29" t="str">
        <f aca="false">IF(AND($S3791="VENCIDO",$K3791="KG",OR(Painel!$B$5="(Todos)",A3791=Painel!$B$5)*OR(Painel!$E$5="(Todos)",P3791=Painel!$E$5)),$J3791+ROW()/10000000,"")</f>
        <v/>
      </c>
    </row>
    <row r="3792" customFormat="false" ht="15" hidden="false" customHeight="false" outlineLevel="0" collapsed="false">
      <c r="A3792" s="29" t="s">
        <v>52</v>
      </c>
      <c r="B3792" s="29" t="s">
        <v>6966</v>
      </c>
      <c r="C3792" s="29" t="s">
        <v>159</v>
      </c>
      <c r="D3792" s="29" t="s">
        <v>6967</v>
      </c>
      <c r="E3792" s="29" t="n">
        <v>1</v>
      </c>
      <c r="F3792" s="29"/>
      <c r="G3792" s="29" t="s">
        <v>6968</v>
      </c>
      <c r="H3792" s="30" t="n">
        <v>210</v>
      </c>
      <c r="I3792" s="31" t="n">
        <v>46270</v>
      </c>
      <c r="J3792" s="30" t="n">
        <v>210</v>
      </c>
      <c r="K3792" s="29" t="s">
        <v>120</v>
      </c>
      <c r="L3792" s="29" t="s">
        <v>267</v>
      </c>
      <c r="M3792" s="29"/>
      <c r="N3792" s="29" t="s">
        <v>122</v>
      </c>
      <c r="O3792" s="31" t="n">
        <v>46573</v>
      </c>
      <c r="P3792" s="29" t="s">
        <v>123</v>
      </c>
      <c r="Q3792" s="29" t="n">
        <f aca="false">IFERROR(VALUE(L3792),"")</f>
        <v>15</v>
      </c>
      <c r="R3792" s="29" t="n">
        <f aca="true">IF(O3792="","",O3792-TODAY())</f>
        <v>288</v>
      </c>
      <c r="S3792" s="29" t="str">
        <f aca="false">IF(C3792="&lt;&lt; vazio &gt;&gt;","VAZIA",IF(AND(O3792&lt;&gt;"",R3792&lt;0),"VENCIDO",IF(AND(O3792&lt;&gt;"",R3792&lt;=Parametros!$B$10),"PRÓX. VENCIMENTO",IF(F3792="Q","QUALIDADE",IF(F3792="S","BLOQUEADO",IF(F3792="R","RESTRITO/DEVOLUÇÃO",IF(OR(N3792="QUAR",N3792="QRES"),"QUARENTENA",IF(OR(B3792="DESCARTE",B3792="DEVOLUÇÃO"),"DESCARTE/DEVOLUÇÃO",IF(AND(D3792="",K3792&lt;&gt;""),"SEM LOTE",IF(AND(Q3792&lt;&gt;"",Q3792&gt;=Parametros!$B$11),"PARADO/SEM GIRO","OK"))))))))))</f>
        <v>OK</v>
      </c>
      <c r="T3792" s="29" t="str">
        <f aca="false">IF(AND($S3792="PARADO/SEM GIRO",$K3792="KG",OR(Painel!$B$5="(Todos)",A3792=Painel!$B$5)*OR(Painel!$E$5="(Todos)",P3792=Painel!$E$5)),$J3792+ROW()/10000000,"")</f>
        <v/>
      </c>
      <c r="U3792" s="29" t="str">
        <f aca="false">IF(AND($S3792="VENCIDO",$K3792="KG",OR(Painel!$B$5="(Todos)",A3792=Painel!$B$5)*OR(Painel!$E$5="(Todos)",P3792=Painel!$E$5)),$J3792+ROW()/10000000,"")</f>
        <v/>
      </c>
    </row>
    <row r="3793" customFormat="false" ht="15" hidden="false" customHeight="false" outlineLevel="0" collapsed="false">
      <c r="A3793" s="29" t="s">
        <v>52</v>
      </c>
      <c r="B3793" s="29" t="s">
        <v>6969</v>
      </c>
      <c r="C3793" s="29" t="s">
        <v>253</v>
      </c>
      <c r="D3793" s="29" t="s">
        <v>6036</v>
      </c>
      <c r="E3793" s="29" t="n">
        <v>1</v>
      </c>
      <c r="F3793" s="29" t="s">
        <v>137</v>
      </c>
      <c r="G3793" s="29" t="s">
        <v>6970</v>
      </c>
      <c r="H3793" s="30" t="n">
        <v>12.12</v>
      </c>
      <c r="I3793" s="31" t="n">
        <v>46271</v>
      </c>
      <c r="J3793" s="30" t="n">
        <v>12.12</v>
      </c>
      <c r="K3793" s="29" t="s">
        <v>120</v>
      </c>
      <c r="L3793" s="29" t="s">
        <v>221</v>
      </c>
      <c r="M3793" s="29"/>
      <c r="N3793" s="29" t="s">
        <v>134</v>
      </c>
      <c r="O3793" s="31" t="n">
        <v>46277</v>
      </c>
      <c r="P3793" s="29" t="s">
        <v>123</v>
      </c>
      <c r="Q3793" s="29" t="n">
        <f aca="false">IFERROR(VALUE(L3793),"")</f>
        <v>14</v>
      </c>
      <c r="R3793" s="29" t="n">
        <f aca="true">IF(O3793="","",O3793-TODAY())</f>
        <v>-8</v>
      </c>
      <c r="S3793" s="29" t="str">
        <f aca="false">IF(C3793="&lt;&lt; vazio &gt;&gt;","VAZIA",IF(AND(O3793&lt;&gt;"",R3793&lt;0),"VENCIDO",IF(AND(O3793&lt;&gt;"",R3793&lt;=Parametros!$B$10),"PRÓX. VENCIMENTO",IF(F3793="Q","QUALIDADE",IF(F3793="S","BLOQUEADO",IF(F3793="R","RESTRITO/DEVOLUÇÃO",IF(OR(N3793="QUAR",N3793="QRES"),"QUARENTENA",IF(OR(B3793="DESCARTE",B3793="DEVOLUÇÃO"),"DESCARTE/DEVOLUÇÃO",IF(AND(D3793="",K3793&lt;&gt;""),"SEM LOTE",IF(AND(Q3793&lt;&gt;"",Q3793&gt;=Parametros!$B$11),"PARADO/SEM GIRO","OK"))))))))))</f>
        <v>VENCIDO</v>
      </c>
      <c r="T3793" s="29" t="str">
        <f aca="false">IF(AND($S3793="PARADO/SEM GIRO",$K3793="KG",OR(Painel!$B$5="(Todos)",A3793=Painel!$B$5)*OR(Painel!$E$5="(Todos)",P3793=Painel!$E$5)),$J3793+ROW()/10000000,"")</f>
        <v/>
      </c>
      <c r="U3793" s="29" t="n">
        <f aca="false">IF(AND($S3793="VENCIDO",$K3793="KG",OR(Painel!$B$5="(Todos)",A3793=Painel!$B$5)*OR(Painel!$E$5="(Todos)",P3793=Painel!$E$5)),$J3793+ROW()/10000000,"")</f>
        <v>12.1203793</v>
      </c>
    </row>
    <row r="3794" customFormat="false" ht="15" hidden="false" customHeight="false" outlineLevel="0" collapsed="false">
      <c r="A3794" s="29" t="s">
        <v>52</v>
      </c>
      <c r="B3794" s="29" t="s">
        <v>6971</v>
      </c>
      <c r="C3794" s="29" t="s">
        <v>785</v>
      </c>
      <c r="D3794" s="29" t="s">
        <v>841</v>
      </c>
      <c r="E3794" s="29" t="n">
        <v>1</v>
      </c>
      <c r="F3794" s="29"/>
      <c r="G3794" s="29" t="s">
        <v>6972</v>
      </c>
      <c r="H3794" s="30" t="n">
        <v>1000</v>
      </c>
      <c r="I3794" s="31" t="n">
        <v>46282</v>
      </c>
      <c r="J3794" s="30" t="n">
        <v>1000</v>
      </c>
      <c r="K3794" s="29" t="s">
        <v>120</v>
      </c>
      <c r="L3794" s="29" t="s">
        <v>400</v>
      </c>
      <c r="M3794" s="29"/>
      <c r="N3794" s="29" t="s">
        <v>122</v>
      </c>
      <c r="O3794" s="31" t="n">
        <v>46825</v>
      </c>
      <c r="P3794" s="29" t="s">
        <v>123</v>
      </c>
      <c r="Q3794" s="29" t="n">
        <f aca="false">IFERROR(VALUE(L3794),"")</f>
        <v>3</v>
      </c>
      <c r="R3794" s="29" t="n">
        <f aca="true">IF(O3794="","",O3794-TODAY())</f>
        <v>540</v>
      </c>
      <c r="S3794" s="29" t="str">
        <f aca="false">IF(C3794="&lt;&lt; vazio &gt;&gt;","VAZIA",IF(AND(O3794&lt;&gt;"",R3794&lt;0),"VENCIDO",IF(AND(O3794&lt;&gt;"",R3794&lt;=Parametros!$B$10),"PRÓX. VENCIMENTO",IF(F3794="Q","QUALIDADE",IF(F3794="S","BLOQUEADO",IF(F3794="R","RESTRITO/DEVOLUÇÃO",IF(OR(N3794="QUAR",N3794="QRES"),"QUARENTENA",IF(OR(B3794="DESCARTE",B3794="DEVOLUÇÃO"),"DESCARTE/DEVOLUÇÃO",IF(AND(D3794="",K3794&lt;&gt;""),"SEM LOTE",IF(AND(Q3794&lt;&gt;"",Q3794&gt;=Parametros!$B$11),"PARADO/SEM GIRO","OK"))))))))))</f>
        <v>OK</v>
      </c>
      <c r="T3794" s="29" t="str">
        <f aca="false">IF(AND($S3794="PARADO/SEM GIRO",$K3794="KG",OR(Painel!$B$5="(Todos)",A3794=Painel!$B$5)*OR(Painel!$E$5="(Todos)",P3794=Painel!$E$5)),$J3794+ROW()/10000000,"")</f>
        <v/>
      </c>
      <c r="U3794" s="29" t="str">
        <f aca="false">IF(AND($S3794="VENCIDO",$K3794="KG",OR(Painel!$B$5="(Todos)",A3794=Painel!$B$5)*OR(Painel!$E$5="(Todos)",P3794=Painel!$E$5)),$J3794+ROW()/10000000,"")</f>
        <v/>
      </c>
    </row>
    <row r="3795" customFormat="false" ht="15" hidden="false" customHeight="false" outlineLevel="0" collapsed="false">
      <c r="A3795" s="29" t="s">
        <v>52</v>
      </c>
      <c r="B3795" s="29" t="s">
        <v>6973</v>
      </c>
      <c r="C3795" s="29" t="s">
        <v>4508</v>
      </c>
      <c r="D3795" s="29" t="s">
        <v>4509</v>
      </c>
      <c r="E3795" s="29" t="n">
        <v>1</v>
      </c>
      <c r="F3795" s="29"/>
      <c r="G3795" s="29" t="s">
        <v>6974</v>
      </c>
      <c r="H3795" s="30" t="n">
        <v>6</v>
      </c>
      <c r="I3795" s="31" t="n">
        <v>46239</v>
      </c>
      <c r="J3795" s="30" t="n">
        <v>6</v>
      </c>
      <c r="K3795" s="29" t="s">
        <v>120</v>
      </c>
      <c r="L3795" s="29" t="s">
        <v>5403</v>
      </c>
      <c r="M3795" s="29"/>
      <c r="N3795" s="29" t="s">
        <v>122</v>
      </c>
      <c r="O3795" s="31" t="n">
        <v>46392</v>
      </c>
      <c r="P3795" s="29" t="s">
        <v>123</v>
      </c>
      <c r="Q3795" s="29" t="n">
        <f aca="false">IFERROR(VALUE(L3795),"")</f>
        <v>46</v>
      </c>
      <c r="R3795" s="29" t="n">
        <f aca="true">IF(O3795="","",O3795-TODAY())</f>
        <v>107</v>
      </c>
      <c r="S3795" s="29" t="str">
        <f aca="false">IF(C3795="&lt;&lt; vazio &gt;&gt;","VAZIA",IF(AND(O3795&lt;&gt;"",R3795&lt;0),"VENCIDO",IF(AND(O3795&lt;&gt;"",R3795&lt;=Parametros!$B$10),"PRÓX. VENCIMENTO",IF(F3795="Q","QUALIDADE",IF(F3795="S","BLOQUEADO",IF(F3795="R","RESTRITO/DEVOLUÇÃO",IF(OR(N3795="QUAR",N3795="QRES"),"QUARENTENA",IF(OR(B3795="DESCARTE",B3795="DEVOLUÇÃO"),"DESCARTE/DEVOLUÇÃO",IF(AND(D3795="",K3795&lt;&gt;""),"SEM LOTE",IF(AND(Q3795&lt;&gt;"",Q3795&gt;=Parametros!$B$11),"PARADO/SEM GIRO","OK"))))))))))</f>
        <v>OK</v>
      </c>
      <c r="T3795" s="29" t="str">
        <f aca="false">IF(AND($S3795="PARADO/SEM GIRO",$K3795="KG",OR(Painel!$B$5="(Todos)",A3795=Painel!$B$5)*OR(Painel!$E$5="(Todos)",P3795=Painel!$E$5)),$J3795+ROW()/10000000,"")</f>
        <v/>
      </c>
      <c r="U3795" s="29" t="str">
        <f aca="false">IF(AND($S3795="VENCIDO",$K3795="KG",OR(Painel!$B$5="(Todos)",A3795=Painel!$B$5)*OR(Painel!$E$5="(Todos)",P3795=Painel!$E$5)),$J3795+ROW()/10000000,"")</f>
        <v/>
      </c>
    </row>
    <row r="3796" customFormat="false" ht="15" hidden="false" customHeight="false" outlineLevel="0" collapsed="false">
      <c r="A3796" s="29" t="s">
        <v>52</v>
      </c>
      <c r="B3796" s="29" t="s">
        <v>6975</v>
      </c>
      <c r="C3796" s="29" t="s">
        <v>481</v>
      </c>
      <c r="D3796" s="29" t="s">
        <v>6751</v>
      </c>
      <c r="E3796" s="29" t="n">
        <v>1</v>
      </c>
      <c r="F3796" s="29" t="s">
        <v>137</v>
      </c>
      <c r="G3796" s="29" t="s">
        <v>6976</v>
      </c>
      <c r="H3796" s="30" t="n">
        <v>164</v>
      </c>
      <c r="I3796" s="31" t="n">
        <v>46248</v>
      </c>
      <c r="J3796" s="30" t="n">
        <v>164</v>
      </c>
      <c r="K3796" s="29" t="s">
        <v>120</v>
      </c>
      <c r="L3796" s="29" t="s">
        <v>1723</v>
      </c>
      <c r="M3796" s="29"/>
      <c r="N3796" s="29" t="s">
        <v>122</v>
      </c>
      <c r="O3796" s="31" t="n">
        <v>46504</v>
      </c>
      <c r="P3796" s="29" t="s">
        <v>123</v>
      </c>
      <c r="Q3796" s="29" t="n">
        <f aca="false">IFERROR(VALUE(L3796),"")</f>
        <v>37</v>
      </c>
      <c r="R3796" s="29" t="n">
        <f aca="true">IF(O3796="","",O3796-TODAY())</f>
        <v>219</v>
      </c>
      <c r="S3796" s="29" t="str">
        <f aca="false">IF(C3796="&lt;&lt; vazio &gt;&gt;","VAZIA",IF(AND(O3796&lt;&gt;"",R3796&lt;0),"VENCIDO",IF(AND(O3796&lt;&gt;"",R3796&lt;=Parametros!$B$10),"PRÓX. VENCIMENTO",IF(F3796="Q","QUALIDADE",IF(F3796="S","BLOQUEADO",IF(F3796="R","RESTRITO/DEVOLUÇÃO",IF(OR(N3796="QUAR",N3796="QRES"),"QUARENTENA",IF(OR(B3796="DESCARTE",B3796="DEVOLUÇÃO"),"DESCARTE/DEVOLUÇÃO",IF(AND(D3796="",K3796&lt;&gt;""),"SEM LOTE",IF(AND(Q3796&lt;&gt;"",Q3796&gt;=Parametros!$B$11),"PARADO/SEM GIRO","OK"))))))))))</f>
        <v>BLOQUEADO</v>
      </c>
      <c r="T3796" s="29" t="str">
        <f aca="false">IF(AND($S3796="PARADO/SEM GIRO",$K3796="KG",OR(Painel!$B$5="(Todos)",A3796=Painel!$B$5)*OR(Painel!$E$5="(Todos)",P3796=Painel!$E$5)),$J3796+ROW()/10000000,"")</f>
        <v/>
      </c>
      <c r="U3796" s="29" t="str">
        <f aca="false">IF(AND($S3796="VENCIDO",$K3796="KG",OR(Painel!$B$5="(Todos)",A3796=Painel!$B$5)*OR(Painel!$E$5="(Todos)",P3796=Painel!$E$5)),$J3796+ROW()/10000000,"")</f>
        <v/>
      </c>
    </row>
    <row r="3797" customFormat="false" ht="15" hidden="false" customHeight="false" outlineLevel="0" collapsed="false">
      <c r="A3797" s="29" t="s">
        <v>52</v>
      </c>
      <c r="B3797" s="29" t="s">
        <v>6977</v>
      </c>
      <c r="C3797" s="29" t="s">
        <v>3666</v>
      </c>
      <c r="D3797" s="29" t="s">
        <v>6978</v>
      </c>
      <c r="E3797" s="29" t="n">
        <v>1</v>
      </c>
      <c r="F3797" s="29"/>
      <c r="G3797" s="29" t="s">
        <v>6979</v>
      </c>
      <c r="H3797" s="30" t="n">
        <v>300</v>
      </c>
      <c r="I3797" s="31" t="n">
        <v>46249</v>
      </c>
      <c r="J3797" s="30" t="n">
        <v>300</v>
      </c>
      <c r="K3797" s="29" t="s">
        <v>120</v>
      </c>
      <c r="L3797" s="29" t="s">
        <v>725</v>
      </c>
      <c r="M3797" s="29"/>
      <c r="N3797" s="29" t="s">
        <v>122</v>
      </c>
      <c r="O3797" s="31" t="n">
        <v>46624</v>
      </c>
      <c r="P3797" s="29" t="s">
        <v>123</v>
      </c>
      <c r="Q3797" s="29" t="n">
        <f aca="false">IFERROR(VALUE(L3797),"")</f>
        <v>51</v>
      </c>
      <c r="R3797" s="29" t="n">
        <f aca="true">IF(O3797="","",O3797-TODAY())</f>
        <v>339</v>
      </c>
      <c r="S3797" s="29" t="str">
        <f aca="false">IF(C3797="&lt;&lt; vazio &gt;&gt;","VAZIA",IF(AND(O3797&lt;&gt;"",R3797&lt;0),"VENCIDO",IF(AND(O3797&lt;&gt;"",R3797&lt;=Parametros!$B$10),"PRÓX. VENCIMENTO",IF(F3797="Q","QUALIDADE",IF(F3797="S","BLOQUEADO",IF(F3797="R","RESTRITO/DEVOLUÇÃO",IF(OR(N3797="QUAR",N3797="QRES"),"QUARENTENA",IF(OR(B3797="DESCARTE",B3797="DEVOLUÇÃO"),"DESCARTE/DEVOLUÇÃO",IF(AND(D3797="",K3797&lt;&gt;""),"SEM LOTE",IF(AND(Q3797&lt;&gt;"",Q3797&gt;=Parametros!$B$11),"PARADO/SEM GIRO","OK"))))))))))</f>
        <v>OK</v>
      </c>
      <c r="T3797" s="29" t="str">
        <f aca="false">IF(AND($S3797="PARADO/SEM GIRO",$K3797="KG",OR(Painel!$B$5="(Todos)",A3797=Painel!$B$5)*OR(Painel!$E$5="(Todos)",P3797=Painel!$E$5)),$J3797+ROW()/10000000,"")</f>
        <v/>
      </c>
      <c r="U3797" s="29" t="str">
        <f aca="false">IF(AND($S3797="VENCIDO",$K3797="KG",OR(Painel!$B$5="(Todos)",A3797=Painel!$B$5)*OR(Painel!$E$5="(Todos)",P3797=Painel!$E$5)),$J3797+ROW()/10000000,"")</f>
        <v/>
      </c>
    </row>
    <row r="3798" customFormat="false" ht="15" hidden="false" customHeight="false" outlineLevel="0" collapsed="false">
      <c r="A3798" s="29" t="s">
        <v>52</v>
      </c>
      <c r="B3798" s="29" t="s">
        <v>6980</v>
      </c>
      <c r="C3798" s="29" t="s">
        <v>1259</v>
      </c>
      <c r="D3798" s="29" t="s">
        <v>6267</v>
      </c>
      <c r="E3798" s="29" t="n">
        <v>1</v>
      </c>
      <c r="F3798" s="29"/>
      <c r="G3798" s="29" t="s">
        <v>6981</v>
      </c>
      <c r="H3798" s="30" t="n">
        <v>378</v>
      </c>
      <c r="I3798" s="31" t="n">
        <v>45826</v>
      </c>
      <c r="J3798" s="30" t="n">
        <v>378</v>
      </c>
      <c r="K3798" s="29" t="s">
        <v>120</v>
      </c>
      <c r="L3798" s="29" t="s">
        <v>6982</v>
      </c>
      <c r="M3798" s="29"/>
      <c r="N3798" s="29" t="s">
        <v>122</v>
      </c>
      <c r="O3798" s="31" t="n">
        <v>46434</v>
      </c>
      <c r="P3798" s="29" t="s">
        <v>123</v>
      </c>
      <c r="Q3798" s="29" t="n">
        <f aca="false">IFERROR(VALUE(L3798),"")</f>
        <v>459</v>
      </c>
      <c r="R3798" s="29" t="n">
        <f aca="true">IF(O3798="","",O3798-TODAY())</f>
        <v>149</v>
      </c>
      <c r="S3798" s="29" t="str">
        <f aca="false">IF(C3798="&lt;&lt; vazio &gt;&gt;","VAZIA",IF(AND(O3798&lt;&gt;"",R3798&lt;0),"VENCIDO",IF(AND(O3798&lt;&gt;"",R3798&lt;=Parametros!$B$10),"PRÓX. VENCIMENTO",IF(F3798="Q","QUALIDADE",IF(F3798="S","BLOQUEADO",IF(F3798="R","RESTRITO/DEVOLUÇÃO",IF(OR(N3798="QUAR",N3798="QRES"),"QUARENTENA",IF(OR(B3798="DESCARTE",B3798="DEVOLUÇÃO"),"DESCARTE/DEVOLUÇÃO",IF(AND(D3798="",K3798&lt;&gt;""),"SEM LOTE",IF(AND(Q3798&lt;&gt;"",Q3798&gt;=Parametros!$B$11),"PARADO/SEM GIRO","OK"))))))))))</f>
        <v>PARADO/SEM GIRO</v>
      </c>
      <c r="T3798" s="29" t="n">
        <f aca="false">IF(AND($S3798="PARADO/SEM GIRO",$K3798="KG",OR(Painel!$B$5="(Todos)",A3798=Painel!$B$5)*OR(Painel!$E$5="(Todos)",P3798=Painel!$E$5)),$J3798+ROW()/10000000,"")</f>
        <v>378.0003798</v>
      </c>
      <c r="U3798" s="29" t="str">
        <f aca="false">IF(AND($S3798="VENCIDO",$K3798="KG",OR(Painel!$B$5="(Todos)",A3798=Painel!$B$5)*OR(Painel!$E$5="(Todos)",P3798=Painel!$E$5)),$J3798+ROW()/10000000,"")</f>
        <v/>
      </c>
    </row>
    <row r="3799" customFormat="false" ht="15" hidden="false" customHeight="false" outlineLevel="0" collapsed="false">
      <c r="A3799" s="29" t="s">
        <v>52</v>
      </c>
      <c r="B3799" s="29" t="s">
        <v>6983</v>
      </c>
      <c r="C3799" s="29" t="s">
        <v>1292</v>
      </c>
      <c r="D3799" s="29" t="s">
        <v>1293</v>
      </c>
      <c r="E3799" s="29" t="n">
        <v>1</v>
      </c>
      <c r="F3799" s="29" t="s">
        <v>268</v>
      </c>
      <c r="G3799" s="29" t="s">
        <v>6984</v>
      </c>
      <c r="H3799" s="30" t="n">
        <v>800</v>
      </c>
      <c r="I3799" s="31" t="n">
        <v>46280</v>
      </c>
      <c r="J3799" s="30" t="n">
        <v>800</v>
      </c>
      <c r="K3799" s="29" t="s">
        <v>120</v>
      </c>
      <c r="L3799" s="29" t="s">
        <v>144</v>
      </c>
      <c r="M3799" s="29"/>
      <c r="N3799" s="29" t="s">
        <v>122</v>
      </c>
      <c r="O3799" s="31" t="n">
        <v>46826</v>
      </c>
      <c r="P3799" s="29" t="s">
        <v>123</v>
      </c>
      <c r="Q3799" s="29" t="n">
        <f aca="false">IFERROR(VALUE(L3799),"")</f>
        <v>5</v>
      </c>
      <c r="R3799" s="29" t="n">
        <f aca="true">IF(O3799="","",O3799-TODAY())</f>
        <v>541</v>
      </c>
      <c r="S3799" s="29" t="str">
        <f aca="false">IF(C3799="&lt;&lt; vazio &gt;&gt;","VAZIA",IF(AND(O3799&lt;&gt;"",R3799&lt;0),"VENCIDO",IF(AND(O3799&lt;&gt;"",R3799&lt;=Parametros!$B$10),"PRÓX. VENCIMENTO",IF(F3799="Q","QUALIDADE",IF(F3799="S","BLOQUEADO",IF(F3799="R","RESTRITO/DEVOLUÇÃO",IF(OR(N3799="QUAR",N3799="QRES"),"QUARENTENA",IF(OR(B3799="DESCARTE",B3799="DEVOLUÇÃO"),"DESCARTE/DEVOLUÇÃO",IF(AND(D3799="",K3799&lt;&gt;""),"SEM LOTE",IF(AND(Q3799&lt;&gt;"",Q3799&gt;=Parametros!$B$11),"PARADO/SEM GIRO","OK"))))))))))</f>
        <v>QUALIDADE</v>
      </c>
      <c r="T3799" s="29" t="str">
        <f aca="false">IF(AND($S3799="PARADO/SEM GIRO",$K3799="KG",OR(Painel!$B$5="(Todos)",A3799=Painel!$B$5)*OR(Painel!$E$5="(Todos)",P3799=Painel!$E$5)),$J3799+ROW()/10000000,"")</f>
        <v/>
      </c>
      <c r="U3799" s="29" t="str">
        <f aca="false">IF(AND($S3799="VENCIDO",$K3799="KG",OR(Painel!$B$5="(Todos)",A3799=Painel!$B$5)*OR(Painel!$E$5="(Todos)",P3799=Painel!$E$5)),$J3799+ROW()/10000000,"")</f>
        <v/>
      </c>
    </row>
    <row r="3800" customFormat="false" ht="15" hidden="false" customHeight="false" outlineLevel="0" collapsed="false">
      <c r="A3800" s="29" t="s">
        <v>52</v>
      </c>
      <c r="B3800" s="29" t="s">
        <v>6985</v>
      </c>
      <c r="C3800" s="29" t="s">
        <v>1381</v>
      </c>
      <c r="D3800" s="29" t="s">
        <v>2544</v>
      </c>
      <c r="E3800" s="29" t="n">
        <v>1</v>
      </c>
      <c r="F3800" s="29"/>
      <c r="G3800" s="29" t="s">
        <v>6986</v>
      </c>
      <c r="H3800" s="30" t="n">
        <v>800</v>
      </c>
      <c r="I3800" s="31" t="n">
        <v>46231</v>
      </c>
      <c r="J3800" s="30" t="n">
        <v>800</v>
      </c>
      <c r="K3800" s="29" t="s">
        <v>120</v>
      </c>
      <c r="L3800" s="29" t="s">
        <v>2246</v>
      </c>
      <c r="M3800" s="29"/>
      <c r="N3800" s="29" t="s">
        <v>122</v>
      </c>
      <c r="O3800" s="31" t="n">
        <v>46591</v>
      </c>
      <c r="P3800" s="29" t="s">
        <v>123</v>
      </c>
      <c r="Q3800" s="29" t="n">
        <f aca="false">IFERROR(VALUE(L3800),"")</f>
        <v>54</v>
      </c>
      <c r="R3800" s="29" t="n">
        <f aca="true">IF(O3800="","",O3800-TODAY())</f>
        <v>306</v>
      </c>
      <c r="S3800" s="29" t="str">
        <f aca="false">IF(C3800="&lt;&lt; vazio &gt;&gt;","VAZIA",IF(AND(O3800&lt;&gt;"",R3800&lt;0),"VENCIDO",IF(AND(O3800&lt;&gt;"",R3800&lt;=Parametros!$B$10),"PRÓX. VENCIMENTO",IF(F3800="Q","QUALIDADE",IF(F3800="S","BLOQUEADO",IF(F3800="R","RESTRITO/DEVOLUÇÃO",IF(OR(N3800="QUAR",N3800="QRES"),"QUARENTENA",IF(OR(B3800="DESCARTE",B3800="DEVOLUÇÃO"),"DESCARTE/DEVOLUÇÃO",IF(AND(D3800="",K3800&lt;&gt;""),"SEM LOTE",IF(AND(Q3800&lt;&gt;"",Q3800&gt;=Parametros!$B$11),"PARADO/SEM GIRO","OK"))))))))))</f>
        <v>OK</v>
      </c>
      <c r="T3800" s="29" t="str">
        <f aca="false">IF(AND($S3800="PARADO/SEM GIRO",$K3800="KG",OR(Painel!$B$5="(Todos)",A3800=Painel!$B$5)*OR(Painel!$E$5="(Todos)",P3800=Painel!$E$5)),$J3800+ROW()/10000000,"")</f>
        <v/>
      </c>
      <c r="U3800" s="29" t="str">
        <f aca="false">IF(AND($S3800="VENCIDO",$K3800="KG",OR(Painel!$B$5="(Todos)",A3800=Painel!$B$5)*OR(Painel!$E$5="(Todos)",P3800=Painel!$E$5)),$J3800+ROW()/10000000,"")</f>
        <v/>
      </c>
    </row>
    <row r="3801" customFormat="false" ht="15" hidden="false" customHeight="false" outlineLevel="0" collapsed="false">
      <c r="A3801" s="29" t="s">
        <v>52</v>
      </c>
      <c r="B3801" s="29" t="s">
        <v>6987</v>
      </c>
      <c r="C3801" s="29" t="s">
        <v>115</v>
      </c>
      <c r="D3801" s="29"/>
      <c r="E3801" s="29" t="n">
        <v>0</v>
      </c>
      <c r="F3801" s="29"/>
      <c r="G3801" s="29"/>
      <c r="H3801" s="30" t="n">
        <v>0</v>
      </c>
      <c r="I3801" s="29"/>
      <c r="J3801" s="30" t="n">
        <v>0</v>
      </c>
      <c r="K3801" s="29"/>
      <c r="L3801" s="29" t="s">
        <v>116</v>
      </c>
      <c r="M3801" s="29"/>
      <c r="N3801" s="29"/>
      <c r="O3801" s="29"/>
      <c r="P3801" s="29"/>
      <c r="Q3801" s="29" t="n">
        <f aca="false">IFERROR(VALUE(L3801),"")</f>
        <v>0</v>
      </c>
      <c r="R3801" s="29" t="str">
        <f aca="true">IF(O3801="","",O3801-TODAY())</f>
        <v/>
      </c>
      <c r="S3801" s="29" t="str">
        <f aca="false">IF(C3801="&lt;&lt; vazio &gt;&gt;","VAZIA",IF(AND(O3801&lt;&gt;"",R3801&lt;0),"VENCIDO",IF(AND(O3801&lt;&gt;"",R3801&lt;=Parametros!$B$10),"PRÓX. VENCIMENTO",IF(F3801="Q","QUALIDADE",IF(F3801="S","BLOQUEADO",IF(F3801="R","RESTRITO/DEVOLUÇÃO",IF(OR(N3801="QUAR",N3801="QRES"),"QUARENTENA",IF(OR(B3801="DESCARTE",B3801="DEVOLUÇÃO"),"DESCARTE/DEVOLUÇÃO",IF(AND(D3801="",K3801&lt;&gt;""),"SEM LOTE",IF(AND(Q3801&lt;&gt;"",Q3801&gt;=Parametros!$B$11),"PARADO/SEM GIRO","OK"))))))))))</f>
        <v>VAZIA</v>
      </c>
      <c r="T3801" s="29" t="str">
        <f aca="false">IF(AND($S3801="PARADO/SEM GIRO",$K3801="KG",OR(Painel!$B$5="(Todos)",A3801=Painel!$B$5)*OR(Painel!$E$5="(Todos)",P3801=Painel!$E$5)),$J3801+ROW()/10000000,"")</f>
        <v/>
      </c>
      <c r="U3801" s="29" t="str">
        <f aca="false">IF(AND($S3801="VENCIDO",$K3801="KG",OR(Painel!$B$5="(Todos)",A3801=Painel!$B$5)*OR(Painel!$E$5="(Todos)",P3801=Painel!$E$5)),$J3801+ROW()/10000000,"")</f>
        <v/>
      </c>
    </row>
    <row r="3802" customFormat="false" ht="15" hidden="false" customHeight="false" outlineLevel="0" collapsed="false">
      <c r="A3802" s="29" t="s">
        <v>52</v>
      </c>
      <c r="B3802" s="29" t="s">
        <v>6988</v>
      </c>
      <c r="C3802" s="29" t="s">
        <v>313</v>
      </c>
      <c r="D3802" s="29" t="s">
        <v>5959</v>
      </c>
      <c r="E3802" s="29" t="n">
        <v>1</v>
      </c>
      <c r="F3802" s="29" t="s">
        <v>137</v>
      </c>
      <c r="G3802" s="29" t="s">
        <v>6989</v>
      </c>
      <c r="H3802" s="30" t="n">
        <v>10.1</v>
      </c>
      <c r="I3802" s="31" t="n">
        <v>46271</v>
      </c>
      <c r="J3802" s="30" t="n">
        <v>10.1</v>
      </c>
      <c r="K3802" s="29" t="s">
        <v>120</v>
      </c>
      <c r="L3802" s="29" t="s">
        <v>221</v>
      </c>
      <c r="M3802" s="29"/>
      <c r="N3802" s="29" t="s">
        <v>134</v>
      </c>
      <c r="O3802" s="31" t="n">
        <v>46287</v>
      </c>
      <c r="P3802" s="29" t="s">
        <v>123</v>
      </c>
      <c r="Q3802" s="29" t="n">
        <f aca="false">IFERROR(VALUE(L3802),"")</f>
        <v>14</v>
      </c>
      <c r="R3802" s="29" t="n">
        <f aca="true">IF(O3802="","",O3802-TODAY())</f>
        <v>2</v>
      </c>
      <c r="S3802" s="29" t="str">
        <f aca="false">IF(C3802="&lt;&lt; vazio &gt;&gt;","VAZIA",IF(AND(O3802&lt;&gt;"",R3802&lt;0),"VENCIDO",IF(AND(O3802&lt;&gt;"",R3802&lt;=Parametros!$B$10),"PRÓX. VENCIMENTO",IF(F3802="Q","QUALIDADE",IF(F3802="S","BLOQUEADO",IF(F3802="R","RESTRITO/DEVOLUÇÃO",IF(OR(N3802="QUAR",N3802="QRES"),"QUARENTENA",IF(OR(B3802="DESCARTE",B3802="DEVOLUÇÃO"),"DESCARTE/DEVOLUÇÃO",IF(AND(D3802="",K3802&lt;&gt;""),"SEM LOTE",IF(AND(Q3802&lt;&gt;"",Q3802&gt;=Parametros!$B$11),"PARADO/SEM GIRO","OK"))))))))))</f>
        <v>PRÓX. VENCIMENTO</v>
      </c>
      <c r="T3802" s="29" t="str">
        <f aca="false">IF(AND($S3802="PARADO/SEM GIRO",$K3802="KG",OR(Painel!$B$5="(Todos)",A3802=Painel!$B$5)*OR(Painel!$E$5="(Todos)",P3802=Painel!$E$5)),$J3802+ROW()/10000000,"")</f>
        <v/>
      </c>
      <c r="U3802" s="29" t="str">
        <f aca="false">IF(AND($S3802="VENCIDO",$K3802="KG",OR(Painel!$B$5="(Todos)",A3802=Painel!$B$5)*OR(Painel!$E$5="(Todos)",P3802=Painel!$E$5)),$J3802+ROW()/10000000,"")</f>
        <v/>
      </c>
    </row>
    <row r="3803" customFormat="false" ht="15" hidden="false" customHeight="false" outlineLevel="0" collapsed="false">
      <c r="A3803" s="29" t="s">
        <v>52</v>
      </c>
      <c r="B3803" s="29" t="s">
        <v>6990</v>
      </c>
      <c r="C3803" s="29" t="s">
        <v>876</v>
      </c>
      <c r="D3803" s="29" t="s">
        <v>6612</v>
      </c>
      <c r="E3803" s="29" t="n">
        <v>1</v>
      </c>
      <c r="F3803" s="29" t="s">
        <v>137</v>
      </c>
      <c r="G3803" s="29" t="s">
        <v>6991</v>
      </c>
      <c r="H3803" s="30" t="n">
        <v>720</v>
      </c>
      <c r="I3803" s="31" t="n">
        <v>46261</v>
      </c>
      <c r="J3803" s="30" t="n">
        <v>720</v>
      </c>
      <c r="K3803" s="29" t="s">
        <v>120</v>
      </c>
      <c r="L3803" s="29" t="s">
        <v>938</v>
      </c>
      <c r="M3803" s="29"/>
      <c r="N3803" s="29" t="s">
        <v>122</v>
      </c>
      <c r="O3803" s="31" t="n">
        <v>46449</v>
      </c>
      <c r="P3803" s="29" t="s">
        <v>123</v>
      </c>
      <c r="Q3803" s="29" t="n">
        <f aca="false">IFERROR(VALUE(L3803),"")</f>
        <v>24</v>
      </c>
      <c r="R3803" s="29" t="n">
        <f aca="true">IF(O3803="","",O3803-TODAY())</f>
        <v>164</v>
      </c>
      <c r="S3803" s="29" t="str">
        <f aca="false">IF(C3803="&lt;&lt; vazio &gt;&gt;","VAZIA",IF(AND(O3803&lt;&gt;"",R3803&lt;0),"VENCIDO",IF(AND(O3803&lt;&gt;"",R3803&lt;=Parametros!$B$10),"PRÓX. VENCIMENTO",IF(F3803="Q","QUALIDADE",IF(F3803="S","BLOQUEADO",IF(F3803="R","RESTRITO/DEVOLUÇÃO",IF(OR(N3803="QUAR",N3803="QRES"),"QUARENTENA",IF(OR(B3803="DESCARTE",B3803="DEVOLUÇÃO"),"DESCARTE/DEVOLUÇÃO",IF(AND(D3803="",K3803&lt;&gt;""),"SEM LOTE",IF(AND(Q3803&lt;&gt;"",Q3803&gt;=Parametros!$B$11),"PARADO/SEM GIRO","OK"))))))))))</f>
        <v>BLOQUEADO</v>
      </c>
      <c r="T3803" s="29" t="str">
        <f aca="false">IF(AND($S3803="PARADO/SEM GIRO",$K3803="KG",OR(Painel!$B$5="(Todos)",A3803=Painel!$B$5)*OR(Painel!$E$5="(Todos)",P3803=Painel!$E$5)),$J3803+ROW()/10000000,"")</f>
        <v/>
      </c>
      <c r="U3803" s="29" t="str">
        <f aca="false">IF(AND($S3803="VENCIDO",$K3803="KG",OR(Painel!$B$5="(Todos)",A3803=Painel!$B$5)*OR(Painel!$E$5="(Todos)",P3803=Painel!$E$5)),$J3803+ROW()/10000000,"")</f>
        <v/>
      </c>
    </row>
    <row r="3804" customFormat="false" ht="15" hidden="false" customHeight="false" outlineLevel="0" collapsed="false">
      <c r="A3804" s="29" t="s">
        <v>52</v>
      </c>
      <c r="B3804" s="29" t="s">
        <v>6992</v>
      </c>
      <c r="C3804" s="29" t="s">
        <v>876</v>
      </c>
      <c r="D3804" s="29" t="s">
        <v>6993</v>
      </c>
      <c r="E3804" s="29" t="n">
        <v>1</v>
      </c>
      <c r="F3804" s="29" t="s">
        <v>268</v>
      </c>
      <c r="G3804" s="29" t="s">
        <v>6994</v>
      </c>
      <c r="H3804" s="30" t="n">
        <v>720</v>
      </c>
      <c r="I3804" s="31" t="n">
        <v>46281</v>
      </c>
      <c r="J3804" s="30" t="n">
        <v>720</v>
      </c>
      <c r="K3804" s="29" t="s">
        <v>120</v>
      </c>
      <c r="L3804" s="29" t="s">
        <v>284</v>
      </c>
      <c r="M3804" s="29"/>
      <c r="N3804" s="29" t="s">
        <v>122</v>
      </c>
      <c r="O3804" s="31" t="n">
        <v>46828</v>
      </c>
      <c r="P3804" s="29" t="s">
        <v>123</v>
      </c>
      <c r="Q3804" s="29" t="n">
        <f aca="false">IFERROR(VALUE(L3804),"")</f>
        <v>4</v>
      </c>
      <c r="R3804" s="29" t="n">
        <f aca="true">IF(O3804="","",O3804-TODAY())</f>
        <v>543</v>
      </c>
      <c r="S3804" s="29" t="str">
        <f aca="false">IF(C3804="&lt;&lt; vazio &gt;&gt;","VAZIA",IF(AND(O3804&lt;&gt;"",R3804&lt;0),"VENCIDO",IF(AND(O3804&lt;&gt;"",R3804&lt;=Parametros!$B$10),"PRÓX. VENCIMENTO",IF(F3804="Q","QUALIDADE",IF(F3804="S","BLOQUEADO",IF(F3804="R","RESTRITO/DEVOLUÇÃO",IF(OR(N3804="QUAR",N3804="QRES"),"QUARENTENA",IF(OR(B3804="DESCARTE",B3804="DEVOLUÇÃO"),"DESCARTE/DEVOLUÇÃO",IF(AND(D3804="",K3804&lt;&gt;""),"SEM LOTE",IF(AND(Q3804&lt;&gt;"",Q3804&gt;=Parametros!$B$11),"PARADO/SEM GIRO","OK"))))))))))</f>
        <v>QUALIDADE</v>
      </c>
      <c r="T3804" s="29" t="str">
        <f aca="false">IF(AND($S3804="PARADO/SEM GIRO",$K3804="KG",OR(Painel!$B$5="(Todos)",A3804=Painel!$B$5)*OR(Painel!$E$5="(Todos)",P3804=Painel!$E$5)),$J3804+ROW()/10000000,"")</f>
        <v/>
      </c>
      <c r="U3804" s="29" t="str">
        <f aca="false">IF(AND($S3804="VENCIDO",$K3804="KG",OR(Painel!$B$5="(Todos)",A3804=Painel!$B$5)*OR(Painel!$E$5="(Todos)",P3804=Painel!$E$5)),$J3804+ROW()/10000000,"")</f>
        <v/>
      </c>
    </row>
    <row r="3805" customFormat="false" ht="15" hidden="false" customHeight="false" outlineLevel="0" collapsed="false">
      <c r="A3805" s="29" t="s">
        <v>52</v>
      </c>
      <c r="B3805" s="29" t="s">
        <v>6995</v>
      </c>
      <c r="C3805" s="29" t="s">
        <v>247</v>
      </c>
      <c r="D3805" s="29" t="s">
        <v>1049</v>
      </c>
      <c r="E3805" s="29" t="n">
        <v>1</v>
      </c>
      <c r="F3805" s="29"/>
      <c r="G3805" s="29" t="s">
        <v>6996</v>
      </c>
      <c r="H3805" s="30" t="n">
        <v>400</v>
      </c>
      <c r="I3805" s="31" t="n">
        <v>46195</v>
      </c>
      <c r="J3805" s="30" t="n">
        <v>400</v>
      </c>
      <c r="K3805" s="29" t="s">
        <v>120</v>
      </c>
      <c r="L3805" s="29" t="s">
        <v>2744</v>
      </c>
      <c r="M3805" s="29"/>
      <c r="N3805" s="29" t="s">
        <v>122</v>
      </c>
      <c r="O3805" s="31" t="n">
        <v>46722</v>
      </c>
      <c r="P3805" s="29" t="s">
        <v>123</v>
      </c>
      <c r="Q3805" s="29" t="n">
        <f aca="false">IFERROR(VALUE(L3805),"")</f>
        <v>90</v>
      </c>
      <c r="R3805" s="29" t="n">
        <f aca="true">IF(O3805="","",O3805-TODAY())</f>
        <v>437</v>
      </c>
      <c r="S3805" s="29" t="str">
        <f aca="false">IF(C3805="&lt;&lt; vazio &gt;&gt;","VAZIA",IF(AND(O3805&lt;&gt;"",R3805&lt;0),"VENCIDO",IF(AND(O3805&lt;&gt;"",R3805&lt;=Parametros!$B$10),"PRÓX. VENCIMENTO",IF(F3805="Q","QUALIDADE",IF(F3805="S","BLOQUEADO",IF(F3805="R","RESTRITO/DEVOLUÇÃO",IF(OR(N3805="QUAR",N3805="QRES"),"QUARENTENA",IF(OR(B3805="DESCARTE",B3805="DEVOLUÇÃO"),"DESCARTE/DEVOLUÇÃO",IF(AND(D3805="",K3805&lt;&gt;""),"SEM LOTE",IF(AND(Q3805&lt;&gt;"",Q3805&gt;=Parametros!$B$11),"PARADO/SEM GIRO","OK"))))))))))</f>
        <v>PARADO/SEM GIRO</v>
      </c>
      <c r="T3805" s="29" t="n">
        <f aca="false">IF(AND($S3805="PARADO/SEM GIRO",$K3805="KG",OR(Painel!$B$5="(Todos)",A3805=Painel!$B$5)*OR(Painel!$E$5="(Todos)",P3805=Painel!$E$5)),$J3805+ROW()/10000000,"")</f>
        <v>400.0003805</v>
      </c>
      <c r="U3805" s="29" t="str">
        <f aca="false">IF(AND($S3805="VENCIDO",$K3805="KG",OR(Painel!$B$5="(Todos)",A3805=Painel!$B$5)*OR(Painel!$E$5="(Todos)",P3805=Painel!$E$5)),$J3805+ROW()/10000000,"")</f>
        <v/>
      </c>
    </row>
    <row r="3806" customFormat="false" ht="15" hidden="false" customHeight="false" outlineLevel="0" collapsed="false">
      <c r="A3806" s="29" t="s">
        <v>52</v>
      </c>
      <c r="B3806" s="29" t="s">
        <v>6997</v>
      </c>
      <c r="C3806" s="29" t="s">
        <v>679</v>
      </c>
      <c r="D3806" s="29" t="s">
        <v>6998</v>
      </c>
      <c r="E3806" s="29" t="n">
        <v>1</v>
      </c>
      <c r="F3806" s="29"/>
      <c r="G3806" s="29" t="s">
        <v>6999</v>
      </c>
      <c r="H3806" s="30" t="n">
        <v>579</v>
      </c>
      <c r="I3806" s="31" t="n">
        <v>46239</v>
      </c>
      <c r="J3806" s="30" t="n">
        <v>579</v>
      </c>
      <c r="K3806" s="29" t="s">
        <v>120</v>
      </c>
      <c r="L3806" s="29" t="s">
        <v>5403</v>
      </c>
      <c r="M3806" s="29"/>
      <c r="N3806" s="29" t="s">
        <v>122</v>
      </c>
      <c r="O3806" s="31" t="n">
        <v>46595</v>
      </c>
      <c r="P3806" s="29" t="s">
        <v>123</v>
      </c>
      <c r="Q3806" s="29" t="n">
        <f aca="false">IFERROR(VALUE(L3806),"")</f>
        <v>46</v>
      </c>
      <c r="R3806" s="29" t="n">
        <f aca="true">IF(O3806="","",O3806-TODAY())</f>
        <v>310</v>
      </c>
      <c r="S3806" s="29" t="str">
        <f aca="false">IF(C3806="&lt;&lt; vazio &gt;&gt;","VAZIA",IF(AND(O3806&lt;&gt;"",R3806&lt;0),"VENCIDO",IF(AND(O3806&lt;&gt;"",R3806&lt;=Parametros!$B$10),"PRÓX. VENCIMENTO",IF(F3806="Q","QUALIDADE",IF(F3806="S","BLOQUEADO",IF(F3806="R","RESTRITO/DEVOLUÇÃO",IF(OR(N3806="QUAR",N3806="QRES"),"QUARENTENA",IF(OR(B3806="DESCARTE",B3806="DEVOLUÇÃO"),"DESCARTE/DEVOLUÇÃO",IF(AND(D3806="",K3806&lt;&gt;""),"SEM LOTE",IF(AND(Q3806&lt;&gt;"",Q3806&gt;=Parametros!$B$11),"PARADO/SEM GIRO","OK"))))))))))</f>
        <v>OK</v>
      </c>
      <c r="T3806" s="29" t="str">
        <f aca="false">IF(AND($S3806="PARADO/SEM GIRO",$K3806="KG",OR(Painel!$B$5="(Todos)",A3806=Painel!$B$5)*OR(Painel!$E$5="(Todos)",P3806=Painel!$E$5)),$J3806+ROW()/10000000,"")</f>
        <v/>
      </c>
      <c r="U3806" s="29" t="str">
        <f aca="false">IF(AND($S3806="VENCIDO",$K3806="KG",OR(Painel!$B$5="(Todos)",A3806=Painel!$B$5)*OR(Painel!$E$5="(Todos)",P3806=Painel!$E$5)),$J3806+ROW()/10000000,"")</f>
        <v/>
      </c>
    </row>
    <row r="3807" customFormat="false" ht="15" hidden="false" customHeight="false" outlineLevel="0" collapsed="false">
      <c r="A3807" s="29" t="s">
        <v>52</v>
      </c>
      <c r="B3807" s="29" t="s">
        <v>7000</v>
      </c>
      <c r="C3807" s="29" t="s">
        <v>313</v>
      </c>
      <c r="D3807" s="29" t="s">
        <v>432</v>
      </c>
      <c r="E3807" s="29" t="n">
        <v>1</v>
      </c>
      <c r="F3807" s="29"/>
      <c r="G3807" s="29" t="s">
        <v>7001</v>
      </c>
      <c r="H3807" s="30" t="n">
        <v>999.9</v>
      </c>
      <c r="I3807" s="31" t="n">
        <v>46235</v>
      </c>
      <c r="J3807" s="30" t="n">
        <v>999.9</v>
      </c>
      <c r="K3807" s="29" t="s">
        <v>120</v>
      </c>
      <c r="L3807" s="29" t="s">
        <v>694</v>
      </c>
      <c r="M3807" s="29"/>
      <c r="N3807" s="29" t="s">
        <v>122</v>
      </c>
      <c r="O3807" s="31" t="n">
        <v>46731</v>
      </c>
      <c r="P3807" s="29" t="s">
        <v>123</v>
      </c>
      <c r="Q3807" s="29" t="n">
        <f aca="false">IFERROR(VALUE(L3807),"")</f>
        <v>50</v>
      </c>
      <c r="R3807" s="29" t="n">
        <f aca="true">IF(O3807="","",O3807-TODAY())</f>
        <v>446</v>
      </c>
      <c r="S3807" s="29" t="str">
        <f aca="false">IF(C3807="&lt;&lt; vazio &gt;&gt;","VAZIA",IF(AND(O3807&lt;&gt;"",R3807&lt;0),"VENCIDO",IF(AND(O3807&lt;&gt;"",R3807&lt;=Parametros!$B$10),"PRÓX. VENCIMENTO",IF(F3807="Q","QUALIDADE",IF(F3807="S","BLOQUEADO",IF(F3807="R","RESTRITO/DEVOLUÇÃO",IF(OR(N3807="QUAR",N3807="QRES"),"QUARENTENA",IF(OR(B3807="DESCARTE",B3807="DEVOLUÇÃO"),"DESCARTE/DEVOLUÇÃO",IF(AND(D3807="",K3807&lt;&gt;""),"SEM LOTE",IF(AND(Q3807&lt;&gt;"",Q3807&gt;=Parametros!$B$11),"PARADO/SEM GIRO","OK"))))))))))</f>
        <v>OK</v>
      </c>
      <c r="T3807" s="29" t="str">
        <f aca="false">IF(AND($S3807="PARADO/SEM GIRO",$K3807="KG",OR(Painel!$B$5="(Todos)",A3807=Painel!$B$5)*OR(Painel!$E$5="(Todos)",P3807=Painel!$E$5)),$J3807+ROW()/10000000,"")</f>
        <v/>
      </c>
      <c r="U3807" s="29" t="str">
        <f aca="false">IF(AND($S3807="VENCIDO",$K3807="KG",OR(Painel!$B$5="(Todos)",A3807=Painel!$B$5)*OR(Painel!$E$5="(Todos)",P3807=Painel!$E$5)),$J3807+ROW()/10000000,"")</f>
        <v/>
      </c>
    </row>
    <row r="3808" customFormat="false" ht="15" hidden="false" customHeight="false" outlineLevel="0" collapsed="false">
      <c r="A3808" s="29" t="s">
        <v>52</v>
      </c>
      <c r="B3808" s="29" t="s">
        <v>7002</v>
      </c>
      <c r="C3808" s="29" t="s">
        <v>186</v>
      </c>
      <c r="D3808" s="29" t="s">
        <v>392</v>
      </c>
      <c r="E3808" s="29" t="n">
        <v>1</v>
      </c>
      <c r="F3808" s="29"/>
      <c r="G3808" s="29" t="s">
        <v>7003</v>
      </c>
      <c r="H3808" s="30" t="n">
        <v>545.4</v>
      </c>
      <c r="I3808" s="31" t="n">
        <v>46274</v>
      </c>
      <c r="J3808" s="30" t="n">
        <v>545.4</v>
      </c>
      <c r="K3808" s="29" t="s">
        <v>120</v>
      </c>
      <c r="L3808" s="29" t="s">
        <v>138</v>
      </c>
      <c r="M3808" s="29"/>
      <c r="N3808" s="29" t="s">
        <v>122</v>
      </c>
      <c r="O3808" s="31" t="n">
        <v>46812</v>
      </c>
      <c r="P3808" s="29" t="s">
        <v>123</v>
      </c>
      <c r="Q3808" s="29" t="n">
        <f aca="false">IFERROR(VALUE(L3808),"")</f>
        <v>11</v>
      </c>
      <c r="R3808" s="29" t="n">
        <f aca="true">IF(O3808="","",O3808-TODAY())</f>
        <v>527</v>
      </c>
      <c r="S3808" s="29" t="str">
        <f aca="false">IF(C3808="&lt;&lt; vazio &gt;&gt;","VAZIA",IF(AND(O3808&lt;&gt;"",R3808&lt;0),"VENCIDO",IF(AND(O3808&lt;&gt;"",R3808&lt;=Parametros!$B$10),"PRÓX. VENCIMENTO",IF(F3808="Q","QUALIDADE",IF(F3808="S","BLOQUEADO",IF(F3808="R","RESTRITO/DEVOLUÇÃO",IF(OR(N3808="QUAR",N3808="QRES"),"QUARENTENA",IF(OR(B3808="DESCARTE",B3808="DEVOLUÇÃO"),"DESCARTE/DEVOLUÇÃO",IF(AND(D3808="",K3808&lt;&gt;""),"SEM LOTE",IF(AND(Q3808&lt;&gt;"",Q3808&gt;=Parametros!$B$11),"PARADO/SEM GIRO","OK"))))))))))</f>
        <v>OK</v>
      </c>
      <c r="T3808" s="29" t="str">
        <f aca="false">IF(AND($S3808="PARADO/SEM GIRO",$K3808="KG",OR(Painel!$B$5="(Todos)",A3808=Painel!$B$5)*OR(Painel!$E$5="(Todos)",P3808=Painel!$E$5)),$J3808+ROW()/10000000,"")</f>
        <v/>
      </c>
      <c r="U3808" s="29" t="str">
        <f aca="false">IF(AND($S3808="VENCIDO",$K3808="KG",OR(Painel!$B$5="(Todos)",A3808=Painel!$B$5)*OR(Painel!$E$5="(Todos)",P3808=Painel!$E$5)),$J3808+ROW()/10000000,"")</f>
        <v/>
      </c>
    </row>
    <row r="3809" customFormat="false" ht="15" hidden="false" customHeight="false" outlineLevel="0" collapsed="false">
      <c r="A3809" s="29" t="s">
        <v>52</v>
      </c>
      <c r="B3809" s="29" t="s">
        <v>7004</v>
      </c>
      <c r="C3809" s="29" t="s">
        <v>396</v>
      </c>
      <c r="D3809" s="29" t="s">
        <v>397</v>
      </c>
      <c r="E3809" s="29" t="n">
        <v>1</v>
      </c>
      <c r="F3809" s="29"/>
      <c r="G3809" s="29" t="s">
        <v>7005</v>
      </c>
      <c r="H3809" s="30" t="n">
        <v>1102.5</v>
      </c>
      <c r="I3809" s="31" t="n">
        <v>46261</v>
      </c>
      <c r="J3809" s="30" t="n">
        <v>1102.5</v>
      </c>
      <c r="K3809" s="29" t="s">
        <v>120</v>
      </c>
      <c r="L3809" s="29" t="s">
        <v>938</v>
      </c>
      <c r="M3809" s="29"/>
      <c r="N3809" s="29" t="s">
        <v>122</v>
      </c>
      <c r="O3809" s="31" t="n">
        <v>46806</v>
      </c>
      <c r="P3809" s="29" t="s">
        <v>123</v>
      </c>
      <c r="Q3809" s="29" t="n">
        <f aca="false">IFERROR(VALUE(L3809),"")</f>
        <v>24</v>
      </c>
      <c r="R3809" s="29" t="n">
        <f aca="true">IF(O3809="","",O3809-TODAY())</f>
        <v>521</v>
      </c>
      <c r="S3809" s="29" t="str">
        <f aca="false">IF(C3809="&lt;&lt; vazio &gt;&gt;","VAZIA",IF(AND(O3809&lt;&gt;"",R3809&lt;0),"VENCIDO",IF(AND(O3809&lt;&gt;"",R3809&lt;=Parametros!$B$10),"PRÓX. VENCIMENTO",IF(F3809="Q","QUALIDADE",IF(F3809="S","BLOQUEADO",IF(F3809="R","RESTRITO/DEVOLUÇÃO",IF(OR(N3809="QUAR",N3809="QRES"),"QUARENTENA",IF(OR(B3809="DESCARTE",B3809="DEVOLUÇÃO"),"DESCARTE/DEVOLUÇÃO",IF(AND(D3809="",K3809&lt;&gt;""),"SEM LOTE",IF(AND(Q3809&lt;&gt;"",Q3809&gt;=Parametros!$B$11),"PARADO/SEM GIRO","OK"))))))))))</f>
        <v>OK</v>
      </c>
      <c r="T3809" s="29" t="str">
        <f aca="false">IF(AND($S3809="PARADO/SEM GIRO",$K3809="KG",OR(Painel!$B$5="(Todos)",A3809=Painel!$B$5)*OR(Painel!$E$5="(Todos)",P3809=Painel!$E$5)),$J3809+ROW()/10000000,"")</f>
        <v/>
      </c>
      <c r="U3809" s="29" t="str">
        <f aca="false">IF(AND($S3809="VENCIDO",$K3809="KG",OR(Painel!$B$5="(Todos)",A3809=Painel!$B$5)*OR(Painel!$E$5="(Todos)",P3809=Painel!$E$5)),$J3809+ROW()/10000000,"")</f>
        <v/>
      </c>
    </row>
    <row r="3810" customFormat="false" ht="15" hidden="false" customHeight="false" outlineLevel="0" collapsed="false">
      <c r="A3810" s="29" t="s">
        <v>52</v>
      </c>
      <c r="B3810" s="29" t="s">
        <v>7006</v>
      </c>
      <c r="C3810" s="29" t="s">
        <v>6940</v>
      </c>
      <c r="D3810" s="29" t="s">
        <v>6941</v>
      </c>
      <c r="E3810" s="29" t="n">
        <v>1</v>
      </c>
      <c r="F3810" s="29"/>
      <c r="G3810" s="29" t="s">
        <v>7007</v>
      </c>
      <c r="H3810" s="30" t="n">
        <v>640</v>
      </c>
      <c r="I3810" s="31" t="n">
        <v>46283</v>
      </c>
      <c r="J3810" s="30" t="n">
        <v>640</v>
      </c>
      <c r="K3810" s="29" t="s">
        <v>120</v>
      </c>
      <c r="L3810" s="29" t="s">
        <v>176</v>
      </c>
      <c r="M3810" s="29"/>
      <c r="N3810" s="29" t="s">
        <v>122</v>
      </c>
      <c r="O3810" s="31" t="n">
        <v>46508</v>
      </c>
      <c r="P3810" s="29" t="s">
        <v>123</v>
      </c>
      <c r="Q3810" s="29" t="n">
        <f aca="false">IFERROR(VALUE(L3810),"")</f>
        <v>2</v>
      </c>
      <c r="R3810" s="29" t="n">
        <f aca="true">IF(O3810="","",O3810-TODAY())</f>
        <v>223</v>
      </c>
      <c r="S3810" s="29" t="str">
        <f aca="false">IF(C3810="&lt;&lt; vazio &gt;&gt;","VAZIA",IF(AND(O3810&lt;&gt;"",R3810&lt;0),"VENCIDO",IF(AND(O3810&lt;&gt;"",R3810&lt;=Parametros!$B$10),"PRÓX. VENCIMENTO",IF(F3810="Q","QUALIDADE",IF(F3810="S","BLOQUEADO",IF(F3810="R","RESTRITO/DEVOLUÇÃO",IF(OR(N3810="QUAR",N3810="QRES"),"QUARENTENA",IF(OR(B3810="DESCARTE",B3810="DEVOLUÇÃO"),"DESCARTE/DEVOLUÇÃO",IF(AND(D3810="",K3810&lt;&gt;""),"SEM LOTE",IF(AND(Q3810&lt;&gt;"",Q3810&gt;=Parametros!$B$11),"PARADO/SEM GIRO","OK"))))))))))</f>
        <v>OK</v>
      </c>
      <c r="T3810" s="29" t="str">
        <f aca="false">IF(AND($S3810="PARADO/SEM GIRO",$K3810="KG",OR(Painel!$B$5="(Todos)",A3810=Painel!$B$5)*OR(Painel!$E$5="(Todos)",P3810=Painel!$E$5)),$J3810+ROW()/10000000,"")</f>
        <v/>
      </c>
      <c r="U3810" s="29" t="str">
        <f aca="false">IF(AND($S3810="VENCIDO",$K3810="KG",OR(Painel!$B$5="(Todos)",A3810=Painel!$B$5)*OR(Painel!$E$5="(Todos)",P3810=Painel!$E$5)),$J3810+ROW()/10000000,"")</f>
        <v/>
      </c>
    </row>
    <row r="3811" customFormat="false" ht="15" hidden="false" customHeight="false" outlineLevel="0" collapsed="false">
      <c r="A3811" s="29" t="s">
        <v>52</v>
      </c>
      <c r="B3811" s="29" t="s">
        <v>7008</v>
      </c>
      <c r="C3811" s="29" t="s">
        <v>115</v>
      </c>
      <c r="D3811" s="29"/>
      <c r="E3811" s="29" t="n">
        <v>0</v>
      </c>
      <c r="F3811" s="29"/>
      <c r="G3811" s="29"/>
      <c r="H3811" s="30" t="n">
        <v>0</v>
      </c>
      <c r="I3811" s="29"/>
      <c r="J3811" s="30" t="n">
        <v>0</v>
      </c>
      <c r="K3811" s="29"/>
      <c r="L3811" s="29" t="s">
        <v>116</v>
      </c>
      <c r="M3811" s="29"/>
      <c r="N3811" s="29"/>
      <c r="O3811" s="29"/>
      <c r="P3811" s="29"/>
      <c r="Q3811" s="29" t="n">
        <f aca="false">IFERROR(VALUE(L3811),"")</f>
        <v>0</v>
      </c>
      <c r="R3811" s="29" t="str">
        <f aca="true">IF(O3811="","",O3811-TODAY())</f>
        <v/>
      </c>
      <c r="S3811" s="29" t="str">
        <f aca="false">IF(C3811="&lt;&lt; vazio &gt;&gt;","VAZIA",IF(AND(O3811&lt;&gt;"",R3811&lt;0),"VENCIDO",IF(AND(O3811&lt;&gt;"",R3811&lt;=Parametros!$B$10),"PRÓX. VENCIMENTO",IF(F3811="Q","QUALIDADE",IF(F3811="S","BLOQUEADO",IF(F3811="R","RESTRITO/DEVOLUÇÃO",IF(OR(N3811="QUAR",N3811="QRES"),"QUARENTENA",IF(OR(B3811="DESCARTE",B3811="DEVOLUÇÃO"),"DESCARTE/DEVOLUÇÃO",IF(AND(D3811="",K3811&lt;&gt;""),"SEM LOTE",IF(AND(Q3811&lt;&gt;"",Q3811&gt;=Parametros!$B$11),"PARADO/SEM GIRO","OK"))))))))))</f>
        <v>VAZIA</v>
      </c>
      <c r="T3811" s="29" t="str">
        <f aca="false">IF(AND($S3811="PARADO/SEM GIRO",$K3811="KG",OR(Painel!$B$5="(Todos)",A3811=Painel!$B$5)*OR(Painel!$E$5="(Todos)",P3811=Painel!$E$5)),$J3811+ROW()/10000000,"")</f>
        <v/>
      </c>
      <c r="U3811" s="29" t="str">
        <f aca="false">IF(AND($S3811="VENCIDO",$K3811="KG",OR(Painel!$B$5="(Todos)",A3811=Painel!$B$5)*OR(Painel!$E$5="(Todos)",P3811=Painel!$E$5)),$J3811+ROW()/10000000,"")</f>
        <v/>
      </c>
    </row>
    <row r="3812" customFormat="false" ht="15" hidden="false" customHeight="false" outlineLevel="0" collapsed="false">
      <c r="A3812" s="29" t="s">
        <v>52</v>
      </c>
      <c r="B3812" s="29" t="s">
        <v>7009</v>
      </c>
      <c r="C3812" s="29" t="s">
        <v>785</v>
      </c>
      <c r="D3812" s="29" t="s">
        <v>7010</v>
      </c>
      <c r="E3812" s="29" t="n">
        <v>1</v>
      </c>
      <c r="F3812" s="29" t="s">
        <v>137</v>
      </c>
      <c r="G3812" s="29" t="s">
        <v>7011</v>
      </c>
      <c r="H3812" s="30" t="n">
        <v>650</v>
      </c>
      <c r="I3812" s="31" t="n">
        <v>46281</v>
      </c>
      <c r="J3812" s="30" t="n">
        <v>650</v>
      </c>
      <c r="K3812" s="29" t="s">
        <v>120</v>
      </c>
      <c r="L3812" s="29" t="s">
        <v>284</v>
      </c>
      <c r="M3812" s="29"/>
      <c r="N3812" s="29" t="s">
        <v>122</v>
      </c>
      <c r="O3812" s="31" t="n">
        <v>46824</v>
      </c>
      <c r="P3812" s="29" t="s">
        <v>123</v>
      </c>
      <c r="Q3812" s="29" t="n">
        <f aca="false">IFERROR(VALUE(L3812),"")</f>
        <v>4</v>
      </c>
      <c r="R3812" s="29" t="n">
        <f aca="true">IF(O3812="","",O3812-TODAY())</f>
        <v>539</v>
      </c>
      <c r="S3812" s="29" t="str">
        <f aca="false">IF(C3812="&lt;&lt; vazio &gt;&gt;","VAZIA",IF(AND(O3812&lt;&gt;"",R3812&lt;0),"VENCIDO",IF(AND(O3812&lt;&gt;"",R3812&lt;=Parametros!$B$10),"PRÓX. VENCIMENTO",IF(F3812="Q","QUALIDADE",IF(F3812="S","BLOQUEADO",IF(F3812="R","RESTRITO/DEVOLUÇÃO",IF(OR(N3812="QUAR",N3812="QRES"),"QUARENTENA",IF(OR(B3812="DESCARTE",B3812="DEVOLUÇÃO"),"DESCARTE/DEVOLUÇÃO",IF(AND(D3812="",K3812&lt;&gt;""),"SEM LOTE",IF(AND(Q3812&lt;&gt;"",Q3812&gt;=Parametros!$B$11),"PARADO/SEM GIRO","OK"))))))))))</f>
        <v>BLOQUEADO</v>
      </c>
      <c r="T3812" s="29" t="str">
        <f aca="false">IF(AND($S3812="PARADO/SEM GIRO",$K3812="KG",OR(Painel!$B$5="(Todos)",A3812=Painel!$B$5)*OR(Painel!$E$5="(Todos)",P3812=Painel!$E$5)),$J3812+ROW()/10000000,"")</f>
        <v/>
      </c>
      <c r="U3812" s="29" t="str">
        <f aca="false">IF(AND($S3812="VENCIDO",$K3812="KG",OR(Painel!$B$5="(Todos)",A3812=Painel!$B$5)*OR(Painel!$E$5="(Todos)",P3812=Painel!$E$5)),$J3812+ROW()/10000000,"")</f>
        <v/>
      </c>
    </row>
    <row r="3813" customFormat="false" ht="15" hidden="false" customHeight="false" outlineLevel="0" collapsed="false">
      <c r="A3813" s="29" t="s">
        <v>52</v>
      </c>
      <c r="B3813" s="29" t="s">
        <v>7012</v>
      </c>
      <c r="C3813" s="29" t="s">
        <v>157</v>
      </c>
      <c r="D3813" s="29" t="s">
        <v>2584</v>
      </c>
      <c r="E3813" s="29" t="n">
        <v>1</v>
      </c>
      <c r="F3813" s="29"/>
      <c r="G3813" s="29" t="s">
        <v>7013</v>
      </c>
      <c r="H3813" s="30" t="n">
        <v>1102.5</v>
      </c>
      <c r="I3813" s="31" t="n">
        <v>46217</v>
      </c>
      <c r="J3813" s="30" t="n">
        <v>1102.5</v>
      </c>
      <c r="K3813" s="29" t="s">
        <v>120</v>
      </c>
      <c r="L3813" s="29" t="s">
        <v>2586</v>
      </c>
      <c r="M3813" s="29"/>
      <c r="N3813" s="29" t="s">
        <v>122</v>
      </c>
      <c r="O3813" s="31" t="n">
        <v>46759</v>
      </c>
      <c r="P3813" s="29" t="s">
        <v>123</v>
      </c>
      <c r="Q3813" s="29" t="n">
        <f aca="false">IFERROR(VALUE(L3813),"")</f>
        <v>68</v>
      </c>
      <c r="R3813" s="29" t="n">
        <f aca="true">IF(O3813="","",O3813-TODAY())</f>
        <v>474</v>
      </c>
      <c r="S3813" s="29" t="str">
        <f aca="false">IF(C3813="&lt;&lt; vazio &gt;&gt;","VAZIA",IF(AND(O3813&lt;&gt;"",R3813&lt;0),"VENCIDO",IF(AND(O3813&lt;&gt;"",R3813&lt;=Parametros!$B$10),"PRÓX. VENCIMENTO",IF(F3813="Q","QUALIDADE",IF(F3813="S","BLOQUEADO",IF(F3813="R","RESTRITO/DEVOLUÇÃO",IF(OR(N3813="QUAR",N3813="QRES"),"QUARENTENA",IF(OR(B3813="DESCARTE",B3813="DEVOLUÇÃO"),"DESCARTE/DEVOLUÇÃO",IF(AND(D3813="",K3813&lt;&gt;""),"SEM LOTE",IF(AND(Q3813&lt;&gt;"",Q3813&gt;=Parametros!$B$11),"PARADO/SEM GIRO","OK"))))))))))</f>
        <v>OK</v>
      </c>
      <c r="T3813" s="29" t="str">
        <f aca="false">IF(AND($S3813="PARADO/SEM GIRO",$K3813="KG",OR(Painel!$B$5="(Todos)",A3813=Painel!$B$5)*OR(Painel!$E$5="(Todos)",P3813=Painel!$E$5)),$J3813+ROW()/10000000,"")</f>
        <v/>
      </c>
      <c r="U3813" s="29" t="str">
        <f aca="false">IF(AND($S3813="VENCIDO",$K3813="KG",OR(Painel!$B$5="(Todos)",A3813=Painel!$B$5)*OR(Painel!$E$5="(Todos)",P3813=Painel!$E$5)),$J3813+ROW()/10000000,"")</f>
        <v/>
      </c>
    </row>
    <row r="3814" customFormat="false" ht="15" hidden="false" customHeight="false" outlineLevel="0" collapsed="false">
      <c r="A3814" s="29" t="s">
        <v>52</v>
      </c>
      <c r="B3814" s="29" t="s">
        <v>7014</v>
      </c>
      <c r="C3814" s="29" t="s">
        <v>3884</v>
      </c>
      <c r="D3814" s="29" t="s">
        <v>3885</v>
      </c>
      <c r="E3814" s="29" t="n">
        <v>1</v>
      </c>
      <c r="F3814" s="29" t="s">
        <v>137</v>
      </c>
      <c r="G3814" s="29" t="s">
        <v>7015</v>
      </c>
      <c r="H3814" s="30" t="n">
        <v>78</v>
      </c>
      <c r="I3814" s="31" t="n">
        <v>46195</v>
      </c>
      <c r="J3814" s="30" t="n">
        <v>78</v>
      </c>
      <c r="K3814" s="29" t="s">
        <v>120</v>
      </c>
      <c r="L3814" s="29" t="s">
        <v>2744</v>
      </c>
      <c r="M3814" s="29"/>
      <c r="N3814" s="29" t="s">
        <v>134</v>
      </c>
      <c r="O3814" s="31" t="n">
        <v>46306</v>
      </c>
      <c r="P3814" s="29" t="s">
        <v>123</v>
      </c>
      <c r="Q3814" s="29" t="n">
        <f aca="false">IFERROR(VALUE(L3814),"")</f>
        <v>90</v>
      </c>
      <c r="R3814" s="29" t="n">
        <f aca="true">IF(O3814="","",O3814-TODAY())</f>
        <v>21</v>
      </c>
      <c r="S3814" s="29" t="str">
        <f aca="false">IF(C3814="&lt;&lt; vazio &gt;&gt;","VAZIA",IF(AND(O3814&lt;&gt;"",R3814&lt;0),"VENCIDO",IF(AND(O3814&lt;&gt;"",R3814&lt;=Parametros!$B$10),"PRÓX. VENCIMENTO",IF(F3814="Q","QUALIDADE",IF(F3814="S","BLOQUEADO",IF(F3814="R","RESTRITO/DEVOLUÇÃO",IF(OR(N3814="QUAR",N3814="QRES"),"QUARENTENA",IF(OR(B3814="DESCARTE",B3814="DEVOLUÇÃO"),"DESCARTE/DEVOLUÇÃO",IF(AND(D3814="",K3814&lt;&gt;""),"SEM LOTE",IF(AND(Q3814&lt;&gt;"",Q3814&gt;=Parametros!$B$11),"PARADO/SEM GIRO","OK"))))))))))</f>
        <v>PRÓX. VENCIMENTO</v>
      </c>
      <c r="T3814" s="29" t="str">
        <f aca="false">IF(AND($S3814="PARADO/SEM GIRO",$K3814="KG",OR(Painel!$B$5="(Todos)",A3814=Painel!$B$5)*OR(Painel!$E$5="(Todos)",P3814=Painel!$E$5)),$J3814+ROW()/10000000,"")</f>
        <v/>
      </c>
      <c r="U3814" s="29" t="str">
        <f aca="false">IF(AND($S3814="VENCIDO",$K3814="KG",OR(Painel!$B$5="(Todos)",A3814=Painel!$B$5)*OR(Painel!$E$5="(Todos)",P3814=Painel!$E$5)),$J3814+ROW()/10000000,"")</f>
        <v/>
      </c>
    </row>
    <row r="3815" customFormat="false" ht="15" hidden="false" customHeight="false" outlineLevel="0" collapsed="false">
      <c r="A3815" s="29" t="s">
        <v>52</v>
      </c>
      <c r="B3815" s="29" t="s">
        <v>7016</v>
      </c>
      <c r="C3815" s="29" t="s">
        <v>253</v>
      </c>
      <c r="D3815" s="29" t="s">
        <v>7017</v>
      </c>
      <c r="E3815" s="29" t="n">
        <v>1</v>
      </c>
      <c r="F3815" s="29" t="s">
        <v>137</v>
      </c>
      <c r="G3815" s="29" t="s">
        <v>7018</v>
      </c>
      <c r="H3815" s="30" t="n">
        <v>12.12</v>
      </c>
      <c r="I3815" s="31" t="n">
        <v>46271</v>
      </c>
      <c r="J3815" s="30" t="n">
        <v>12.12</v>
      </c>
      <c r="K3815" s="29" t="s">
        <v>120</v>
      </c>
      <c r="L3815" s="29" t="s">
        <v>221</v>
      </c>
      <c r="M3815" s="29"/>
      <c r="N3815" s="29" t="s">
        <v>134</v>
      </c>
      <c r="O3815" s="31" t="n">
        <v>46275</v>
      </c>
      <c r="P3815" s="29" t="s">
        <v>123</v>
      </c>
      <c r="Q3815" s="29" t="n">
        <f aca="false">IFERROR(VALUE(L3815),"")</f>
        <v>14</v>
      </c>
      <c r="R3815" s="29" t="n">
        <f aca="true">IF(O3815="","",O3815-TODAY())</f>
        <v>-10</v>
      </c>
      <c r="S3815" s="29" t="str">
        <f aca="false">IF(C3815="&lt;&lt; vazio &gt;&gt;","VAZIA",IF(AND(O3815&lt;&gt;"",R3815&lt;0),"VENCIDO",IF(AND(O3815&lt;&gt;"",R3815&lt;=Parametros!$B$10),"PRÓX. VENCIMENTO",IF(F3815="Q","QUALIDADE",IF(F3815="S","BLOQUEADO",IF(F3815="R","RESTRITO/DEVOLUÇÃO",IF(OR(N3815="QUAR",N3815="QRES"),"QUARENTENA",IF(OR(B3815="DESCARTE",B3815="DEVOLUÇÃO"),"DESCARTE/DEVOLUÇÃO",IF(AND(D3815="",K3815&lt;&gt;""),"SEM LOTE",IF(AND(Q3815&lt;&gt;"",Q3815&gt;=Parametros!$B$11),"PARADO/SEM GIRO","OK"))))))))))</f>
        <v>VENCIDO</v>
      </c>
      <c r="T3815" s="29" t="str">
        <f aca="false">IF(AND($S3815="PARADO/SEM GIRO",$K3815="KG",OR(Painel!$B$5="(Todos)",A3815=Painel!$B$5)*OR(Painel!$E$5="(Todos)",P3815=Painel!$E$5)),$J3815+ROW()/10000000,"")</f>
        <v/>
      </c>
      <c r="U3815" s="29" t="n">
        <f aca="false">IF(AND($S3815="VENCIDO",$K3815="KG",OR(Painel!$B$5="(Todos)",A3815=Painel!$B$5)*OR(Painel!$E$5="(Todos)",P3815=Painel!$E$5)),$J3815+ROW()/10000000,"")</f>
        <v>12.1203815</v>
      </c>
    </row>
    <row r="3816" customFormat="false" ht="15" hidden="false" customHeight="false" outlineLevel="0" collapsed="false">
      <c r="A3816" s="29" t="s">
        <v>52</v>
      </c>
      <c r="B3816" s="29" t="s">
        <v>7019</v>
      </c>
      <c r="C3816" s="29" t="s">
        <v>115</v>
      </c>
      <c r="D3816" s="29"/>
      <c r="E3816" s="29" t="n">
        <v>0</v>
      </c>
      <c r="F3816" s="29"/>
      <c r="G3816" s="29"/>
      <c r="H3816" s="30" t="n">
        <v>0</v>
      </c>
      <c r="I3816" s="29"/>
      <c r="J3816" s="30" t="n">
        <v>0</v>
      </c>
      <c r="K3816" s="29"/>
      <c r="L3816" s="29" t="s">
        <v>116</v>
      </c>
      <c r="M3816" s="29"/>
      <c r="N3816" s="29"/>
      <c r="O3816" s="29"/>
      <c r="P3816" s="29"/>
      <c r="Q3816" s="29" t="n">
        <f aca="false">IFERROR(VALUE(L3816),"")</f>
        <v>0</v>
      </c>
      <c r="R3816" s="29" t="str">
        <f aca="true">IF(O3816="","",O3816-TODAY())</f>
        <v/>
      </c>
      <c r="S3816" s="29" t="str">
        <f aca="false">IF(C3816="&lt;&lt; vazio &gt;&gt;","VAZIA",IF(AND(O3816&lt;&gt;"",R3816&lt;0),"VENCIDO",IF(AND(O3816&lt;&gt;"",R3816&lt;=Parametros!$B$10),"PRÓX. VENCIMENTO",IF(F3816="Q","QUALIDADE",IF(F3816="S","BLOQUEADO",IF(F3816="R","RESTRITO/DEVOLUÇÃO",IF(OR(N3816="QUAR",N3816="QRES"),"QUARENTENA",IF(OR(B3816="DESCARTE",B3816="DEVOLUÇÃO"),"DESCARTE/DEVOLUÇÃO",IF(AND(D3816="",K3816&lt;&gt;""),"SEM LOTE",IF(AND(Q3816&lt;&gt;"",Q3816&gt;=Parametros!$B$11),"PARADO/SEM GIRO","OK"))))))))))</f>
        <v>VAZIA</v>
      </c>
      <c r="T3816" s="29" t="str">
        <f aca="false">IF(AND($S3816="PARADO/SEM GIRO",$K3816="KG",OR(Painel!$B$5="(Todos)",A3816=Painel!$B$5)*OR(Painel!$E$5="(Todos)",P3816=Painel!$E$5)),$J3816+ROW()/10000000,"")</f>
        <v/>
      </c>
      <c r="U3816" s="29" t="str">
        <f aca="false">IF(AND($S3816="VENCIDO",$K3816="KG",OR(Painel!$B$5="(Todos)",A3816=Painel!$B$5)*OR(Painel!$E$5="(Todos)",P3816=Painel!$E$5)),$J3816+ROW()/10000000,"")</f>
        <v/>
      </c>
    </row>
    <row r="3817" customFormat="false" ht="15" hidden="false" customHeight="false" outlineLevel="0" collapsed="false">
      <c r="A3817" s="29" t="s">
        <v>52</v>
      </c>
      <c r="B3817" s="29" t="s">
        <v>7020</v>
      </c>
      <c r="C3817" s="29" t="s">
        <v>186</v>
      </c>
      <c r="D3817" s="29" t="s">
        <v>2157</v>
      </c>
      <c r="E3817" s="29" t="n">
        <v>1</v>
      </c>
      <c r="F3817" s="29" t="s">
        <v>137</v>
      </c>
      <c r="G3817" s="29" t="s">
        <v>7021</v>
      </c>
      <c r="H3817" s="30" t="n">
        <v>545.4</v>
      </c>
      <c r="I3817" s="31" t="n">
        <v>46280</v>
      </c>
      <c r="J3817" s="30" t="n">
        <v>545.4</v>
      </c>
      <c r="K3817" s="29" t="s">
        <v>120</v>
      </c>
      <c r="L3817" s="29" t="s">
        <v>144</v>
      </c>
      <c r="M3817" s="29"/>
      <c r="N3817" s="29" t="s">
        <v>122</v>
      </c>
      <c r="O3817" s="31" t="n">
        <v>46812</v>
      </c>
      <c r="P3817" s="29" t="s">
        <v>123</v>
      </c>
      <c r="Q3817" s="29" t="n">
        <f aca="false">IFERROR(VALUE(L3817),"")</f>
        <v>5</v>
      </c>
      <c r="R3817" s="29" t="n">
        <f aca="true">IF(O3817="","",O3817-TODAY())</f>
        <v>527</v>
      </c>
      <c r="S3817" s="29" t="str">
        <f aca="false">IF(C3817="&lt;&lt; vazio &gt;&gt;","VAZIA",IF(AND(O3817&lt;&gt;"",R3817&lt;0),"VENCIDO",IF(AND(O3817&lt;&gt;"",R3817&lt;=Parametros!$B$10),"PRÓX. VENCIMENTO",IF(F3817="Q","QUALIDADE",IF(F3817="S","BLOQUEADO",IF(F3817="R","RESTRITO/DEVOLUÇÃO",IF(OR(N3817="QUAR",N3817="QRES"),"QUARENTENA",IF(OR(B3817="DESCARTE",B3817="DEVOLUÇÃO"),"DESCARTE/DEVOLUÇÃO",IF(AND(D3817="",K3817&lt;&gt;""),"SEM LOTE",IF(AND(Q3817&lt;&gt;"",Q3817&gt;=Parametros!$B$11),"PARADO/SEM GIRO","OK"))))))))))</f>
        <v>BLOQUEADO</v>
      </c>
      <c r="T3817" s="29" t="str">
        <f aca="false">IF(AND($S3817="PARADO/SEM GIRO",$K3817="KG",OR(Painel!$B$5="(Todos)",A3817=Painel!$B$5)*OR(Painel!$E$5="(Todos)",P3817=Painel!$E$5)),$J3817+ROW()/10000000,"")</f>
        <v/>
      </c>
      <c r="U3817" s="29" t="str">
        <f aca="false">IF(AND($S3817="VENCIDO",$K3817="KG",OR(Painel!$B$5="(Todos)",A3817=Painel!$B$5)*OR(Painel!$E$5="(Todos)",P3817=Painel!$E$5)),$J3817+ROW()/10000000,"")</f>
        <v/>
      </c>
    </row>
    <row r="3818" customFormat="false" ht="15" hidden="false" customHeight="false" outlineLevel="0" collapsed="false">
      <c r="A3818" s="29" t="s">
        <v>52</v>
      </c>
      <c r="B3818" s="29" t="s">
        <v>7022</v>
      </c>
      <c r="C3818" s="29" t="s">
        <v>222</v>
      </c>
      <c r="D3818" s="29" t="s">
        <v>738</v>
      </c>
      <c r="E3818" s="29" t="n">
        <v>1</v>
      </c>
      <c r="F3818" s="29" t="s">
        <v>268</v>
      </c>
      <c r="G3818" s="29" t="s">
        <v>7023</v>
      </c>
      <c r="H3818" s="30" t="n">
        <v>1000</v>
      </c>
      <c r="I3818" s="31" t="n">
        <v>46279</v>
      </c>
      <c r="J3818" s="30" t="n">
        <v>1000</v>
      </c>
      <c r="K3818" s="29" t="s">
        <v>120</v>
      </c>
      <c r="L3818" s="29" t="s">
        <v>350</v>
      </c>
      <c r="M3818" s="29"/>
      <c r="N3818" s="29" t="s">
        <v>122</v>
      </c>
      <c r="O3818" s="31" t="n">
        <v>46826</v>
      </c>
      <c r="P3818" s="29" t="s">
        <v>123</v>
      </c>
      <c r="Q3818" s="29" t="n">
        <f aca="false">IFERROR(VALUE(L3818),"")</f>
        <v>6</v>
      </c>
      <c r="R3818" s="29" t="n">
        <f aca="true">IF(O3818="","",O3818-TODAY())</f>
        <v>541</v>
      </c>
      <c r="S3818" s="29" t="str">
        <f aca="false">IF(C3818="&lt;&lt; vazio &gt;&gt;","VAZIA",IF(AND(O3818&lt;&gt;"",R3818&lt;0),"VENCIDO",IF(AND(O3818&lt;&gt;"",R3818&lt;=Parametros!$B$10),"PRÓX. VENCIMENTO",IF(F3818="Q","QUALIDADE",IF(F3818="S","BLOQUEADO",IF(F3818="R","RESTRITO/DEVOLUÇÃO",IF(OR(N3818="QUAR",N3818="QRES"),"QUARENTENA",IF(OR(B3818="DESCARTE",B3818="DEVOLUÇÃO"),"DESCARTE/DEVOLUÇÃO",IF(AND(D3818="",K3818&lt;&gt;""),"SEM LOTE",IF(AND(Q3818&lt;&gt;"",Q3818&gt;=Parametros!$B$11),"PARADO/SEM GIRO","OK"))))))))))</f>
        <v>QUALIDADE</v>
      </c>
      <c r="T3818" s="29" t="str">
        <f aca="false">IF(AND($S3818="PARADO/SEM GIRO",$K3818="KG",OR(Painel!$B$5="(Todos)",A3818=Painel!$B$5)*OR(Painel!$E$5="(Todos)",P3818=Painel!$E$5)),$J3818+ROW()/10000000,"")</f>
        <v/>
      </c>
      <c r="U3818" s="29" t="str">
        <f aca="false">IF(AND($S3818="VENCIDO",$K3818="KG",OR(Painel!$B$5="(Todos)",A3818=Painel!$B$5)*OR(Painel!$E$5="(Todos)",P3818=Painel!$E$5)),$J3818+ROW()/10000000,"")</f>
        <v/>
      </c>
    </row>
    <row r="3819" customFormat="false" ht="15" hidden="false" customHeight="false" outlineLevel="0" collapsed="false">
      <c r="A3819" s="29" t="s">
        <v>52</v>
      </c>
      <c r="B3819" s="29" t="s">
        <v>7024</v>
      </c>
      <c r="C3819" s="29" t="s">
        <v>139</v>
      </c>
      <c r="D3819" s="29" t="s">
        <v>140</v>
      </c>
      <c r="E3819" s="29" t="n">
        <v>1</v>
      </c>
      <c r="F3819" s="29"/>
      <c r="G3819" s="29" t="s">
        <v>7025</v>
      </c>
      <c r="H3819" s="30" t="n">
        <v>1000</v>
      </c>
      <c r="I3819" s="31" t="n">
        <v>46234</v>
      </c>
      <c r="J3819" s="30" t="n">
        <v>1000</v>
      </c>
      <c r="K3819" s="29" t="s">
        <v>120</v>
      </c>
      <c r="L3819" s="29" t="s">
        <v>725</v>
      </c>
      <c r="M3819" s="29"/>
      <c r="N3819" s="29" t="s">
        <v>122</v>
      </c>
      <c r="O3819" s="31" t="n">
        <v>46593</v>
      </c>
      <c r="P3819" s="29" t="s">
        <v>123</v>
      </c>
      <c r="Q3819" s="29" t="n">
        <f aca="false">IFERROR(VALUE(L3819),"")</f>
        <v>51</v>
      </c>
      <c r="R3819" s="29" t="n">
        <f aca="true">IF(O3819="","",O3819-TODAY())</f>
        <v>308</v>
      </c>
      <c r="S3819" s="29" t="str">
        <f aca="false">IF(C3819="&lt;&lt; vazio &gt;&gt;","VAZIA",IF(AND(O3819&lt;&gt;"",R3819&lt;0),"VENCIDO",IF(AND(O3819&lt;&gt;"",R3819&lt;=Parametros!$B$10),"PRÓX. VENCIMENTO",IF(F3819="Q","QUALIDADE",IF(F3819="S","BLOQUEADO",IF(F3819="R","RESTRITO/DEVOLUÇÃO",IF(OR(N3819="QUAR",N3819="QRES"),"QUARENTENA",IF(OR(B3819="DESCARTE",B3819="DEVOLUÇÃO"),"DESCARTE/DEVOLUÇÃO",IF(AND(D3819="",K3819&lt;&gt;""),"SEM LOTE",IF(AND(Q3819&lt;&gt;"",Q3819&gt;=Parametros!$B$11),"PARADO/SEM GIRO","OK"))))))))))</f>
        <v>OK</v>
      </c>
      <c r="T3819" s="29" t="str">
        <f aca="false">IF(AND($S3819="PARADO/SEM GIRO",$K3819="KG",OR(Painel!$B$5="(Todos)",A3819=Painel!$B$5)*OR(Painel!$E$5="(Todos)",P3819=Painel!$E$5)),$J3819+ROW()/10000000,"")</f>
        <v/>
      </c>
      <c r="U3819" s="29" t="str">
        <f aca="false">IF(AND($S3819="VENCIDO",$K3819="KG",OR(Painel!$B$5="(Todos)",A3819=Painel!$B$5)*OR(Painel!$E$5="(Todos)",P3819=Painel!$E$5)),$J3819+ROW()/10000000,"")</f>
        <v/>
      </c>
    </row>
    <row r="3820" customFormat="false" ht="15" hidden="false" customHeight="false" outlineLevel="0" collapsed="false">
      <c r="A3820" s="29" t="s">
        <v>52</v>
      </c>
      <c r="B3820" s="29" t="s">
        <v>7026</v>
      </c>
      <c r="C3820" s="29" t="s">
        <v>204</v>
      </c>
      <c r="D3820" s="29" t="s">
        <v>7027</v>
      </c>
      <c r="E3820" s="29" t="n">
        <v>1</v>
      </c>
      <c r="F3820" s="29"/>
      <c r="G3820" s="29" t="s">
        <v>7028</v>
      </c>
      <c r="H3820" s="30" t="n">
        <v>3.2</v>
      </c>
      <c r="I3820" s="31" t="n">
        <v>46270</v>
      </c>
      <c r="J3820" s="30" t="n">
        <v>3.2</v>
      </c>
      <c r="K3820" s="29" t="s">
        <v>120</v>
      </c>
      <c r="L3820" s="29" t="s">
        <v>267</v>
      </c>
      <c r="M3820" s="29"/>
      <c r="N3820" s="29" t="s">
        <v>122</v>
      </c>
      <c r="O3820" s="31" t="n">
        <v>46514</v>
      </c>
      <c r="P3820" s="29" t="s">
        <v>123</v>
      </c>
      <c r="Q3820" s="29" t="n">
        <f aca="false">IFERROR(VALUE(L3820),"")</f>
        <v>15</v>
      </c>
      <c r="R3820" s="29" t="n">
        <f aca="true">IF(O3820="","",O3820-TODAY())</f>
        <v>229</v>
      </c>
      <c r="S3820" s="29" t="str">
        <f aca="false">IF(C3820="&lt;&lt; vazio &gt;&gt;","VAZIA",IF(AND(O3820&lt;&gt;"",R3820&lt;0),"VENCIDO",IF(AND(O3820&lt;&gt;"",R3820&lt;=Parametros!$B$10),"PRÓX. VENCIMENTO",IF(F3820="Q","QUALIDADE",IF(F3820="S","BLOQUEADO",IF(F3820="R","RESTRITO/DEVOLUÇÃO",IF(OR(N3820="QUAR",N3820="QRES"),"QUARENTENA",IF(OR(B3820="DESCARTE",B3820="DEVOLUÇÃO"),"DESCARTE/DEVOLUÇÃO",IF(AND(D3820="",K3820&lt;&gt;""),"SEM LOTE",IF(AND(Q3820&lt;&gt;"",Q3820&gt;=Parametros!$B$11),"PARADO/SEM GIRO","OK"))))))))))</f>
        <v>OK</v>
      </c>
      <c r="T3820" s="29" t="str">
        <f aca="false">IF(AND($S3820="PARADO/SEM GIRO",$K3820="KG",OR(Painel!$B$5="(Todos)",A3820=Painel!$B$5)*OR(Painel!$E$5="(Todos)",P3820=Painel!$E$5)),$J3820+ROW()/10000000,"")</f>
        <v/>
      </c>
      <c r="U3820" s="29" t="str">
        <f aca="false">IF(AND($S3820="VENCIDO",$K3820="KG",OR(Painel!$B$5="(Todos)",A3820=Painel!$B$5)*OR(Painel!$E$5="(Todos)",P3820=Painel!$E$5)),$J3820+ROW()/10000000,"")</f>
        <v/>
      </c>
    </row>
    <row r="3821" customFormat="false" ht="15" hidden="false" customHeight="false" outlineLevel="0" collapsed="false">
      <c r="A3821" s="29" t="s">
        <v>52</v>
      </c>
      <c r="B3821" s="29" t="s">
        <v>7029</v>
      </c>
      <c r="C3821" s="29" t="s">
        <v>115</v>
      </c>
      <c r="D3821" s="29"/>
      <c r="E3821" s="29" t="n">
        <v>0</v>
      </c>
      <c r="F3821" s="29"/>
      <c r="G3821" s="29"/>
      <c r="H3821" s="30" t="n">
        <v>0</v>
      </c>
      <c r="I3821" s="29"/>
      <c r="J3821" s="30" t="n">
        <v>0</v>
      </c>
      <c r="K3821" s="29"/>
      <c r="L3821" s="29" t="s">
        <v>116</v>
      </c>
      <c r="M3821" s="29"/>
      <c r="N3821" s="29"/>
      <c r="O3821" s="29"/>
      <c r="P3821" s="29"/>
      <c r="Q3821" s="29" t="n">
        <f aca="false">IFERROR(VALUE(L3821),"")</f>
        <v>0</v>
      </c>
      <c r="R3821" s="29" t="str">
        <f aca="true">IF(O3821="","",O3821-TODAY())</f>
        <v/>
      </c>
      <c r="S3821" s="29" t="str">
        <f aca="false">IF(C3821="&lt;&lt; vazio &gt;&gt;","VAZIA",IF(AND(O3821&lt;&gt;"",R3821&lt;0),"VENCIDO",IF(AND(O3821&lt;&gt;"",R3821&lt;=Parametros!$B$10),"PRÓX. VENCIMENTO",IF(F3821="Q","QUALIDADE",IF(F3821="S","BLOQUEADO",IF(F3821="R","RESTRITO/DEVOLUÇÃO",IF(OR(N3821="QUAR",N3821="QRES"),"QUARENTENA",IF(OR(B3821="DESCARTE",B3821="DEVOLUÇÃO"),"DESCARTE/DEVOLUÇÃO",IF(AND(D3821="",K3821&lt;&gt;""),"SEM LOTE",IF(AND(Q3821&lt;&gt;"",Q3821&gt;=Parametros!$B$11),"PARADO/SEM GIRO","OK"))))))))))</f>
        <v>VAZIA</v>
      </c>
      <c r="T3821" s="29" t="str">
        <f aca="false">IF(AND($S3821="PARADO/SEM GIRO",$K3821="KG",OR(Painel!$B$5="(Todos)",A3821=Painel!$B$5)*OR(Painel!$E$5="(Todos)",P3821=Painel!$E$5)),$J3821+ROW()/10000000,"")</f>
        <v/>
      </c>
      <c r="U3821" s="29" t="str">
        <f aca="false">IF(AND($S3821="VENCIDO",$K3821="KG",OR(Painel!$B$5="(Todos)",A3821=Painel!$B$5)*OR(Painel!$E$5="(Todos)",P3821=Painel!$E$5)),$J3821+ROW()/10000000,"")</f>
        <v/>
      </c>
    </row>
    <row r="3822" customFormat="false" ht="15" hidden="false" customHeight="false" outlineLevel="0" collapsed="false">
      <c r="A3822" s="29" t="s">
        <v>52</v>
      </c>
      <c r="B3822" s="29" t="s">
        <v>7030</v>
      </c>
      <c r="C3822" s="29" t="s">
        <v>115</v>
      </c>
      <c r="D3822" s="29"/>
      <c r="E3822" s="29" t="n">
        <v>0</v>
      </c>
      <c r="F3822" s="29"/>
      <c r="G3822" s="29"/>
      <c r="H3822" s="30" t="n">
        <v>0</v>
      </c>
      <c r="I3822" s="29"/>
      <c r="J3822" s="30" t="n">
        <v>0</v>
      </c>
      <c r="K3822" s="29"/>
      <c r="L3822" s="29" t="s">
        <v>116</v>
      </c>
      <c r="M3822" s="29"/>
      <c r="N3822" s="29"/>
      <c r="O3822" s="29"/>
      <c r="P3822" s="29"/>
      <c r="Q3822" s="29" t="n">
        <f aca="false">IFERROR(VALUE(L3822),"")</f>
        <v>0</v>
      </c>
      <c r="R3822" s="29" t="str">
        <f aca="true">IF(O3822="","",O3822-TODAY())</f>
        <v/>
      </c>
      <c r="S3822" s="29" t="str">
        <f aca="false">IF(C3822="&lt;&lt; vazio &gt;&gt;","VAZIA",IF(AND(O3822&lt;&gt;"",R3822&lt;0),"VENCIDO",IF(AND(O3822&lt;&gt;"",R3822&lt;=Parametros!$B$10),"PRÓX. VENCIMENTO",IF(F3822="Q","QUALIDADE",IF(F3822="S","BLOQUEADO",IF(F3822="R","RESTRITO/DEVOLUÇÃO",IF(OR(N3822="QUAR",N3822="QRES"),"QUARENTENA",IF(OR(B3822="DESCARTE",B3822="DEVOLUÇÃO"),"DESCARTE/DEVOLUÇÃO",IF(AND(D3822="",K3822&lt;&gt;""),"SEM LOTE",IF(AND(Q3822&lt;&gt;"",Q3822&gt;=Parametros!$B$11),"PARADO/SEM GIRO","OK"))))))))))</f>
        <v>VAZIA</v>
      </c>
      <c r="T3822" s="29" t="str">
        <f aca="false">IF(AND($S3822="PARADO/SEM GIRO",$K3822="KG",OR(Painel!$B$5="(Todos)",A3822=Painel!$B$5)*OR(Painel!$E$5="(Todos)",P3822=Painel!$E$5)),$J3822+ROW()/10000000,"")</f>
        <v/>
      </c>
      <c r="U3822" s="29" t="str">
        <f aca="false">IF(AND($S3822="VENCIDO",$K3822="KG",OR(Painel!$B$5="(Todos)",A3822=Painel!$B$5)*OR(Painel!$E$5="(Todos)",P3822=Painel!$E$5)),$J3822+ROW()/10000000,"")</f>
        <v/>
      </c>
    </row>
    <row r="3823" customFormat="false" ht="15" hidden="false" customHeight="false" outlineLevel="0" collapsed="false">
      <c r="A3823" s="29" t="s">
        <v>52</v>
      </c>
      <c r="B3823" s="29" t="s">
        <v>7031</v>
      </c>
      <c r="C3823" s="29" t="s">
        <v>935</v>
      </c>
      <c r="D3823" s="29" t="s">
        <v>5832</v>
      </c>
      <c r="E3823" s="29" t="n">
        <v>1</v>
      </c>
      <c r="F3823" s="29" t="s">
        <v>137</v>
      </c>
      <c r="G3823" s="29" t="s">
        <v>7032</v>
      </c>
      <c r="H3823" s="30" t="n">
        <v>12.12</v>
      </c>
      <c r="I3823" s="31" t="n">
        <v>46271</v>
      </c>
      <c r="J3823" s="30" t="n">
        <v>12.12</v>
      </c>
      <c r="K3823" s="29" t="s">
        <v>120</v>
      </c>
      <c r="L3823" s="29" t="s">
        <v>221</v>
      </c>
      <c r="M3823" s="29"/>
      <c r="N3823" s="29" t="s">
        <v>134</v>
      </c>
      <c r="O3823" s="31" t="n">
        <v>46287</v>
      </c>
      <c r="P3823" s="29" t="s">
        <v>123</v>
      </c>
      <c r="Q3823" s="29" t="n">
        <f aca="false">IFERROR(VALUE(L3823),"")</f>
        <v>14</v>
      </c>
      <c r="R3823" s="29" t="n">
        <f aca="true">IF(O3823="","",O3823-TODAY())</f>
        <v>2</v>
      </c>
      <c r="S3823" s="29" t="str">
        <f aca="false">IF(C3823="&lt;&lt; vazio &gt;&gt;","VAZIA",IF(AND(O3823&lt;&gt;"",R3823&lt;0),"VENCIDO",IF(AND(O3823&lt;&gt;"",R3823&lt;=Parametros!$B$10),"PRÓX. VENCIMENTO",IF(F3823="Q","QUALIDADE",IF(F3823="S","BLOQUEADO",IF(F3823="R","RESTRITO/DEVOLUÇÃO",IF(OR(N3823="QUAR",N3823="QRES"),"QUARENTENA",IF(OR(B3823="DESCARTE",B3823="DEVOLUÇÃO"),"DESCARTE/DEVOLUÇÃO",IF(AND(D3823="",K3823&lt;&gt;""),"SEM LOTE",IF(AND(Q3823&lt;&gt;"",Q3823&gt;=Parametros!$B$11),"PARADO/SEM GIRO","OK"))))))))))</f>
        <v>PRÓX. VENCIMENTO</v>
      </c>
      <c r="T3823" s="29" t="str">
        <f aca="false">IF(AND($S3823="PARADO/SEM GIRO",$K3823="KG",OR(Painel!$B$5="(Todos)",A3823=Painel!$B$5)*OR(Painel!$E$5="(Todos)",P3823=Painel!$E$5)),$J3823+ROW()/10000000,"")</f>
        <v/>
      </c>
      <c r="U3823" s="29" t="str">
        <f aca="false">IF(AND($S3823="VENCIDO",$K3823="KG",OR(Painel!$B$5="(Todos)",A3823=Painel!$B$5)*OR(Painel!$E$5="(Todos)",P3823=Painel!$E$5)),$J3823+ROW()/10000000,"")</f>
        <v/>
      </c>
    </row>
    <row r="3824" customFormat="false" ht="15" hidden="false" customHeight="false" outlineLevel="0" collapsed="false">
      <c r="A3824" s="29" t="s">
        <v>52</v>
      </c>
      <c r="B3824" s="29" t="s">
        <v>7033</v>
      </c>
      <c r="C3824" s="29" t="s">
        <v>785</v>
      </c>
      <c r="D3824" s="29" t="s">
        <v>841</v>
      </c>
      <c r="E3824" s="29" t="n">
        <v>1</v>
      </c>
      <c r="F3824" s="29"/>
      <c r="G3824" s="29" t="s">
        <v>7034</v>
      </c>
      <c r="H3824" s="30" t="n">
        <v>1000</v>
      </c>
      <c r="I3824" s="31" t="n">
        <v>46282</v>
      </c>
      <c r="J3824" s="30" t="n">
        <v>1000</v>
      </c>
      <c r="K3824" s="29" t="s">
        <v>120</v>
      </c>
      <c r="L3824" s="29" t="s">
        <v>400</v>
      </c>
      <c r="M3824" s="29"/>
      <c r="N3824" s="29" t="s">
        <v>122</v>
      </c>
      <c r="O3824" s="31" t="n">
        <v>46825</v>
      </c>
      <c r="P3824" s="29" t="s">
        <v>123</v>
      </c>
      <c r="Q3824" s="29" t="n">
        <f aca="false">IFERROR(VALUE(L3824),"")</f>
        <v>3</v>
      </c>
      <c r="R3824" s="29" t="n">
        <f aca="true">IF(O3824="","",O3824-TODAY())</f>
        <v>540</v>
      </c>
      <c r="S3824" s="29" t="str">
        <f aca="false">IF(C3824="&lt;&lt; vazio &gt;&gt;","VAZIA",IF(AND(O3824&lt;&gt;"",R3824&lt;0),"VENCIDO",IF(AND(O3824&lt;&gt;"",R3824&lt;=Parametros!$B$10),"PRÓX. VENCIMENTO",IF(F3824="Q","QUALIDADE",IF(F3824="S","BLOQUEADO",IF(F3824="R","RESTRITO/DEVOLUÇÃO",IF(OR(N3824="QUAR",N3824="QRES"),"QUARENTENA",IF(OR(B3824="DESCARTE",B3824="DEVOLUÇÃO"),"DESCARTE/DEVOLUÇÃO",IF(AND(D3824="",K3824&lt;&gt;""),"SEM LOTE",IF(AND(Q3824&lt;&gt;"",Q3824&gt;=Parametros!$B$11),"PARADO/SEM GIRO","OK"))))))))))</f>
        <v>OK</v>
      </c>
      <c r="T3824" s="29" t="str">
        <f aca="false">IF(AND($S3824="PARADO/SEM GIRO",$K3824="KG",OR(Painel!$B$5="(Todos)",A3824=Painel!$B$5)*OR(Painel!$E$5="(Todos)",P3824=Painel!$E$5)),$J3824+ROW()/10000000,"")</f>
        <v/>
      </c>
      <c r="U3824" s="29" t="str">
        <f aca="false">IF(AND($S3824="VENCIDO",$K3824="KG",OR(Painel!$B$5="(Todos)",A3824=Painel!$B$5)*OR(Painel!$E$5="(Todos)",P3824=Painel!$E$5)),$J3824+ROW()/10000000,"")</f>
        <v/>
      </c>
    </row>
    <row r="3825" customFormat="false" ht="15" hidden="false" customHeight="false" outlineLevel="0" collapsed="false">
      <c r="A3825" s="29" t="s">
        <v>52</v>
      </c>
      <c r="B3825" s="29" t="s">
        <v>7035</v>
      </c>
      <c r="C3825" s="29" t="s">
        <v>222</v>
      </c>
      <c r="D3825" s="29" t="s">
        <v>815</v>
      </c>
      <c r="E3825" s="29" t="n">
        <v>1</v>
      </c>
      <c r="F3825" s="29"/>
      <c r="G3825" s="29" t="s">
        <v>7036</v>
      </c>
      <c r="H3825" s="30" t="n">
        <v>1000</v>
      </c>
      <c r="I3825" s="31" t="n">
        <v>46283</v>
      </c>
      <c r="J3825" s="30" t="n">
        <v>1000</v>
      </c>
      <c r="K3825" s="29" t="s">
        <v>120</v>
      </c>
      <c r="L3825" s="29" t="s">
        <v>176</v>
      </c>
      <c r="M3825" s="29"/>
      <c r="N3825" s="29" t="s">
        <v>122</v>
      </c>
      <c r="O3825" s="31" t="n">
        <v>46825</v>
      </c>
      <c r="P3825" s="29" t="s">
        <v>123</v>
      </c>
      <c r="Q3825" s="29" t="n">
        <f aca="false">IFERROR(VALUE(L3825),"")</f>
        <v>2</v>
      </c>
      <c r="R3825" s="29" t="n">
        <f aca="true">IF(O3825="","",O3825-TODAY())</f>
        <v>540</v>
      </c>
      <c r="S3825" s="29" t="str">
        <f aca="false">IF(C3825="&lt;&lt; vazio &gt;&gt;","VAZIA",IF(AND(O3825&lt;&gt;"",R3825&lt;0),"VENCIDO",IF(AND(O3825&lt;&gt;"",R3825&lt;=Parametros!$B$10),"PRÓX. VENCIMENTO",IF(F3825="Q","QUALIDADE",IF(F3825="S","BLOQUEADO",IF(F3825="R","RESTRITO/DEVOLUÇÃO",IF(OR(N3825="QUAR",N3825="QRES"),"QUARENTENA",IF(OR(B3825="DESCARTE",B3825="DEVOLUÇÃO"),"DESCARTE/DEVOLUÇÃO",IF(AND(D3825="",K3825&lt;&gt;""),"SEM LOTE",IF(AND(Q3825&lt;&gt;"",Q3825&gt;=Parametros!$B$11),"PARADO/SEM GIRO","OK"))))))))))</f>
        <v>OK</v>
      </c>
      <c r="T3825" s="29" t="str">
        <f aca="false">IF(AND($S3825="PARADO/SEM GIRO",$K3825="KG",OR(Painel!$B$5="(Todos)",A3825=Painel!$B$5)*OR(Painel!$E$5="(Todos)",P3825=Painel!$E$5)),$J3825+ROW()/10000000,"")</f>
        <v/>
      </c>
      <c r="U3825" s="29" t="str">
        <f aca="false">IF(AND($S3825="VENCIDO",$K3825="KG",OR(Painel!$B$5="(Todos)",A3825=Painel!$B$5)*OR(Painel!$E$5="(Todos)",P3825=Painel!$E$5)),$J3825+ROW()/10000000,"")</f>
        <v/>
      </c>
    </row>
    <row r="3826" customFormat="false" ht="15" hidden="false" customHeight="false" outlineLevel="0" collapsed="false">
      <c r="A3826" s="29" t="s">
        <v>52</v>
      </c>
      <c r="B3826" s="29" t="s">
        <v>7037</v>
      </c>
      <c r="C3826" s="29" t="s">
        <v>707</v>
      </c>
      <c r="D3826" s="29" t="s">
        <v>7038</v>
      </c>
      <c r="E3826" s="29" t="n">
        <v>1</v>
      </c>
      <c r="F3826" s="29"/>
      <c r="G3826" s="29" t="s">
        <v>7039</v>
      </c>
      <c r="H3826" s="30" t="n">
        <v>260</v>
      </c>
      <c r="I3826" s="31" t="n">
        <v>46270</v>
      </c>
      <c r="J3826" s="30" t="n">
        <v>260</v>
      </c>
      <c r="K3826" s="29" t="s">
        <v>120</v>
      </c>
      <c r="L3826" s="29" t="s">
        <v>5403</v>
      </c>
      <c r="M3826" s="29"/>
      <c r="N3826" s="29" t="s">
        <v>122</v>
      </c>
      <c r="O3826" s="31" t="n">
        <v>46459</v>
      </c>
      <c r="P3826" s="29" t="s">
        <v>123</v>
      </c>
      <c r="Q3826" s="29" t="n">
        <f aca="false">IFERROR(VALUE(L3826),"")</f>
        <v>46</v>
      </c>
      <c r="R3826" s="29" t="n">
        <f aca="true">IF(O3826="","",O3826-TODAY())</f>
        <v>174</v>
      </c>
      <c r="S3826" s="29" t="str">
        <f aca="false">IF(C3826="&lt;&lt; vazio &gt;&gt;","VAZIA",IF(AND(O3826&lt;&gt;"",R3826&lt;0),"VENCIDO",IF(AND(O3826&lt;&gt;"",R3826&lt;=Parametros!$B$10),"PRÓX. VENCIMENTO",IF(F3826="Q","QUALIDADE",IF(F3826="S","BLOQUEADO",IF(F3826="R","RESTRITO/DEVOLUÇÃO",IF(OR(N3826="QUAR",N3826="QRES"),"QUARENTENA",IF(OR(B3826="DESCARTE",B3826="DEVOLUÇÃO"),"DESCARTE/DEVOLUÇÃO",IF(AND(D3826="",K3826&lt;&gt;""),"SEM LOTE",IF(AND(Q3826&lt;&gt;"",Q3826&gt;=Parametros!$B$11),"PARADO/SEM GIRO","OK"))))))))))</f>
        <v>OK</v>
      </c>
      <c r="T3826" s="29" t="str">
        <f aca="false">IF(AND($S3826="PARADO/SEM GIRO",$K3826="KG",OR(Painel!$B$5="(Todos)",A3826=Painel!$B$5)*OR(Painel!$E$5="(Todos)",P3826=Painel!$E$5)),$J3826+ROW()/10000000,"")</f>
        <v/>
      </c>
      <c r="U3826" s="29" t="str">
        <f aca="false">IF(AND($S3826="VENCIDO",$K3826="KG",OR(Painel!$B$5="(Todos)",A3826=Painel!$B$5)*OR(Painel!$E$5="(Todos)",P3826=Painel!$E$5)),$J3826+ROW()/10000000,"")</f>
        <v/>
      </c>
    </row>
    <row r="3827" customFormat="false" ht="15" hidden="false" customHeight="false" outlineLevel="0" collapsed="false">
      <c r="A3827" s="29" t="s">
        <v>52</v>
      </c>
      <c r="B3827" s="29" t="s">
        <v>7040</v>
      </c>
      <c r="C3827" s="29" t="s">
        <v>1381</v>
      </c>
      <c r="D3827" s="29" t="s">
        <v>2544</v>
      </c>
      <c r="E3827" s="29" t="n">
        <v>1</v>
      </c>
      <c r="F3827" s="29"/>
      <c r="G3827" s="29" t="s">
        <v>7041</v>
      </c>
      <c r="H3827" s="30" t="n">
        <v>800</v>
      </c>
      <c r="I3827" s="31" t="n">
        <v>46231</v>
      </c>
      <c r="J3827" s="30" t="n">
        <v>800</v>
      </c>
      <c r="K3827" s="29" t="s">
        <v>120</v>
      </c>
      <c r="L3827" s="29" t="s">
        <v>2246</v>
      </c>
      <c r="M3827" s="29"/>
      <c r="N3827" s="29" t="s">
        <v>122</v>
      </c>
      <c r="O3827" s="31" t="n">
        <v>46591</v>
      </c>
      <c r="P3827" s="29" t="s">
        <v>123</v>
      </c>
      <c r="Q3827" s="29" t="n">
        <f aca="false">IFERROR(VALUE(L3827),"")</f>
        <v>54</v>
      </c>
      <c r="R3827" s="29" t="n">
        <f aca="true">IF(O3827="","",O3827-TODAY())</f>
        <v>306</v>
      </c>
      <c r="S3827" s="29" t="str">
        <f aca="false">IF(C3827="&lt;&lt; vazio &gt;&gt;","VAZIA",IF(AND(O3827&lt;&gt;"",R3827&lt;0),"VENCIDO",IF(AND(O3827&lt;&gt;"",R3827&lt;=Parametros!$B$10),"PRÓX. VENCIMENTO",IF(F3827="Q","QUALIDADE",IF(F3827="S","BLOQUEADO",IF(F3827="R","RESTRITO/DEVOLUÇÃO",IF(OR(N3827="QUAR",N3827="QRES"),"QUARENTENA",IF(OR(B3827="DESCARTE",B3827="DEVOLUÇÃO"),"DESCARTE/DEVOLUÇÃO",IF(AND(D3827="",K3827&lt;&gt;""),"SEM LOTE",IF(AND(Q3827&lt;&gt;"",Q3827&gt;=Parametros!$B$11),"PARADO/SEM GIRO","OK"))))))))))</f>
        <v>OK</v>
      </c>
      <c r="T3827" s="29" t="str">
        <f aca="false">IF(AND($S3827="PARADO/SEM GIRO",$K3827="KG",OR(Painel!$B$5="(Todos)",A3827=Painel!$B$5)*OR(Painel!$E$5="(Todos)",P3827=Painel!$E$5)),$J3827+ROW()/10000000,"")</f>
        <v/>
      </c>
      <c r="U3827" s="29" t="str">
        <f aca="false">IF(AND($S3827="VENCIDO",$K3827="KG",OR(Painel!$B$5="(Todos)",A3827=Painel!$B$5)*OR(Painel!$E$5="(Todos)",P3827=Painel!$E$5)),$J3827+ROW()/10000000,"")</f>
        <v/>
      </c>
    </row>
    <row r="3828" customFormat="false" ht="15" hidden="false" customHeight="false" outlineLevel="0" collapsed="false">
      <c r="A3828" s="29" t="s">
        <v>52</v>
      </c>
      <c r="B3828" s="29" t="s">
        <v>7042</v>
      </c>
      <c r="C3828" s="29" t="s">
        <v>917</v>
      </c>
      <c r="D3828" s="29" t="s">
        <v>7043</v>
      </c>
      <c r="E3828" s="29" t="n">
        <v>1</v>
      </c>
      <c r="F3828" s="29"/>
      <c r="G3828" s="29" t="s">
        <v>7044</v>
      </c>
      <c r="H3828" s="30" t="n">
        <v>600</v>
      </c>
      <c r="I3828" s="31" t="n">
        <v>46267</v>
      </c>
      <c r="J3828" s="30" t="n">
        <v>600</v>
      </c>
      <c r="K3828" s="29" t="s">
        <v>120</v>
      </c>
      <c r="L3828" s="29" t="s">
        <v>2513</v>
      </c>
      <c r="M3828" s="29"/>
      <c r="N3828" s="29" t="s">
        <v>122</v>
      </c>
      <c r="O3828" s="31" t="n">
        <v>46777</v>
      </c>
      <c r="P3828" s="29" t="s">
        <v>123</v>
      </c>
      <c r="Q3828" s="29" t="n">
        <f aca="false">IFERROR(VALUE(L3828),"")</f>
        <v>18</v>
      </c>
      <c r="R3828" s="29" t="n">
        <f aca="true">IF(O3828="","",O3828-TODAY())</f>
        <v>492</v>
      </c>
      <c r="S3828" s="29" t="str">
        <f aca="false">IF(C3828="&lt;&lt; vazio &gt;&gt;","VAZIA",IF(AND(O3828&lt;&gt;"",R3828&lt;0),"VENCIDO",IF(AND(O3828&lt;&gt;"",R3828&lt;=Parametros!$B$10),"PRÓX. VENCIMENTO",IF(F3828="Q","QUALIDADE",IF(F3828="S","BLOQUEADO",IF(F3828="R","RESTRITO/DEVOLUÇÃO",IF(OR(N3828="QUAR",N3828="QRES"),"QUARENTENA",IF(OR(B3828="DESCARTE",B3828="DEVOLUÇÃO"),"DESCARTE/DEVOLUÇÃO",IF(AND(D3828="",K3828&lt;&gt;""),"SEM LOTE",IF(AND(Q3828&lt;&gt;"",Q3828&gt;=Parametros!$B$11),"PARADO/SEM GIRO","OK"))))))))))</f>
        <v>OK</v>
      </c>
      <c r="T3828" s="29" t="str">
        <f aca="false">IF(AND($S3828="PARADO/SEM GIRO",$K3828="KG",OR(Painel!$B$5="(Todos)",A3828=Painel!$B$5)*OR(Painel!$E$5="(Todos)",P3828=Painel!$E$5)),$J3828+ROW()/10000000,"")</f>
        <v/>
      </c>
      <c r="U3828" s="29" t="str">
        <f aca="false">IF(AND($S3828="VENCIDO",$K3828="KG",OR(Painel!$B$5="(Todos)",A3828=Painel!$B$5)*OR(Painel!$E$5="(Todos)",P3828=Painel!$E$5)),$J3828+ROW()/10000000,"")</f>
        <v/>
      </c>
    </row>
    <row r="3829" customFormat="false" ht="15" hidden="false" customHeight="false" outlineLevel="0" collapsed="false">
      <c r="A3829" s="29" t="s">
        <v>52</v>
      </c>
      <c r="B3829" s="29" t="s">
        <v>7045</v>
      </c>
      <c r="C3829" s="29" t="s">
        <v>398</v>
      </c>
      <c r="D3829" s="29" t="s">
        <v>402</v>
      </c>
      <c r="E3829" s="29" t="n">
        <v>1</v>
      </c>
      <c r="F3829" s="29"/>
      <c r="G3829" s="29" t="s">
        <v>7046</v>
      </c>
      <c r="H3829" s="30" t="n">
        <v>1092</v>
      </c>
      <c r="I3829" s="31" t="n">
        <v>46282</v>
      </c>
      <c r="J3829" s="30" t="n">
        <v>1092</v>
      </c>
      <c r="K3829" s="29" t="s">
        <v>120</v>
      </c>
      <c r="L3829" s="29" t="s">
        <v>144</v>
      </c>
      <c r="M3829" s="29"/>
      <c r="N3829" s="29" t="s">
        <v>122</v>
      </c>
      <c r="O3829" s="31" t="n">
        <v>46641</v>
      </c>
      <c r="P3829" s="29" t="s">
        <v>123</v>
      </c>
      <c r="Q3829" s="29" t="n">
        <f aca="false">IFERROR(VALUE(L3829),"")</f>
        <v>5</v>
      </c>
      <c r="R3829" s="29" t="n">
        <f aca="true">IF(O3829="","",O3829-TODAY())</f>
        <v>356</v>
      </c>
      <c r="S3829" s="29" t="str">
        <f aca="false">IF(C3829="&lt;&lt; vazio &gt;&gt;","VAZIA",IF(AND(O3829&lt;&gt;"",R3829&lt;0),"VENCIDO",IF(AND(O3829&lt;&gt;"",R3829&lt;=Parametros!$B$10),"PRÓX. VENCIMENTO",IF(F3829="Q","QUALIDADE",IF(F3829="S","BLOQUEADO",IF(F3829="R","RESTRITO/DEVOLUÇÃO",IF(OR(N3829="QUAR",N3829="QRES"),"QUARENTENA",IF(OR(B3829="DESCARTE",B3829="DEVOLUÇÃO"),"DESCARTE/DEVOLUÇÃO",IF(AND(D3829="",K3829&lt;&gt;""),"SEM LOTE",IF(AND(Q3829&lt;&gt;"",Q3829&gt;=Parametros!$B$11),"PARADO/SEM GIRO","OK"))))))))))</f>
        <v>OK</v>
      </c>
      <c r="T3829" s="29" t="str">
        <f aca="false">IF(AND($S3829="PARADO/SEM GIRO",$K3829="KG",OR(Painel!$B$5="(Todos)",A3829=Painel!$B$5)*OR(Painel!$E$5="(Todos)",P3829=Painel!$E$5)),$J3829+ROW()/10000000,"")</f>
        <v/>
      </c>
      <c r="U3829" s="29" t="str">
        <f aca="false">IF(AND($S3829="VENCIDO",$K3829="KG",OR(Painel!$B$5="(Todos)",A3829=Painel!$B$5)*OR(Painel!$E$5="(Todos)",P3829=Painel!$E$5)),$J3829+ROW()/10000000,"")</f>
        <v/>
      </c>
    </row>
    <row r="3830" customFormat="false" ht="15" hidden="false" customHeight="false" outlineLevel="0" collapsed="false">
      <c r="A3830" s="29" t="s">
        <v>52</v>
      </c>
      <c r="B3830" s="29" t="s">
        <v>7047</v>
      </c>
      <c r="C3830" s="29" t="s">
        <v>7048</v>
      </c>
      <c r="D3830" s="29" t="s">
        <v>7049</v>
      </c>
      <c r="E3830" s="29" t="n">
        <v>1</v>
      </c>
      <c r="F3830" s="29" t="s">
        <v>268</v>
      </c>
      <c r="G3830" s="29" t="s">
        <v>7050</v>
      </c>
      <c r="H3830" s="30" t="n">
        <v>640</v>
      </c>
      <c r="I3830" s="31" t="n">
        <v>46095</v>
      </c>
      <c r="J3830" s="30" t="n">
        <v>640</v>
      </c>
      <c r="K3830" s="29" t="s">
        <v>120</v>
      </c>
      <c r="L3830" s="29" t="s">
        <v>7051</v>
      </c>
      <c r="M3830" s="29"/>
      <c r="N3830" s="29" t="s">
        <v>122</v>
      </c>
      <c r="O3830" s="31" t="n">
        <v>46610</v>
      </c>
      <c r="P3830" s="29" t="s">
        <v>123</v>
      </c>
      <c r="Q3830" s="29" t="n">
        <f aca="false">IFERROR(VALUE(L3830),"")</f>
        <v>190</v>
      </c>
      <c r="R3830" s="29" t="n">
        <f aca="true">IF(O3830="","",O3830-TODAY())</f>
        <v>325</v>
      </c>
      <c r="S3830" s="29" t="str">
        <f aca="false">IF(C3830="&lt;&lt; vazio &gt;&gt;","VAZIA",IF(AND(O3830&lt;&gt;"",R3830&lt;0),"VENCIDO",IF(AND(O3830&lt;&gt;"",R3830&lt;=Parametros!$B$10),"PRÓX. VENCIMENTO",IF(F3830="Q","QUALIDADE",IF(F3830="S","BLOQUEADO",IF(F3830="R","RESTRITO/DEVOLUÇÃO",IF(OR(N3830="QUAR",N3830="QRES"),"QUARENTENA",IF(OR(B3830="DESCARTE",B3830="DEVOLUÇÃO"),"DESCARTE/DEVOLUÇÃO",IF(AND(D3830="",K3830&lt;&gt;""),"SEM LOTE",IF(AND(Q3830&lt;&gt;"",Q3830&gt;=Parametros!$B$11),"PARADO/SEM GIRO","OK"))))))))))</f>
        <v>QUALIDADE</v>
      </c>
      <c r="T3830" s="29" t="str">
        <f aca="false">IF(AND($S3830="PARADO/SEM GIRO",$K3830="KG",OR(Painel!$B$5="(Todos)",A3830=Painel!$B$5)*OR(Painel!$E$5="(Todos)",P3830=Painel!$E$5)),$J3830+ROW()/10000000,"")</f>
        <v/>
      </c>
      <c r="U3830" s="29" t="str">
        <f aca="false">IF(AND($S3830="VENCIDO",$K3830="KG",OR(Painel!$B$5="(Todos)",A3830=Painel!$B$5)*OR(Painel!$E$5="(Todos)",P3830=Painel!$E$5)),$J3830+ROW()/10000000,"")</f>
        <v/>
      </c>
    </row>
    <row r="3831" customFormat="false" ht="15" hidden="false" customHeight="false" outlineLevel="0" collapsed="false">
      <c r="A3831" s="29" t="s">
        <v>52</v>
      </c>
      <c r="B3831" s="29" t="s">
        <v>7052</v>
      </c>
      <c r="C3831" s="29" t="s">
        <v>191</v>
      </c>
      <c r="D3831" s="29" t="s">
        <v>4975</v>
      </c>
      <c r="E3831" s="29" t="n">
        <v>1</v>
      </c>
      <c r="F3831" s="29"/>
      <c r="G3831" s="29" t="s">
        <v>7053</v>
      </c>
      <c r="H3831" s="30" t="n">
        <v>416</v>
      </c>
      <c r="I3831" s="31" t="n">
        <v>46246</v>
      </c>
      <c r="J3831" s="30" t="n">
        <v>416</v>
      </c>
      <c r="K3831" s="29" t="s">
        <v>120</v>
      </c>
      <c r="L3831" s="29" t="s">
        <v>2586</v>
      </c>
      <c r="M3831" s="29"/>
      <c r="N3831" s="29" t="s">
        <v>134</v>
      </c>
      <c r="O3831" s="31" t="n">
        <v>46340</v>
      </c>
      <c r="P3831" s="29" t="s">
        <v>123</v>
      </c>
      <c r="Q3831" s="29" t="n">
        <f aca="false">IFERROR(VALUE(L3831),"")</f>
        <v>68</v>
      </c>
      <c r="R3831" s="29" t="n">
        <f aca="true">IF(O3831="","",O3831-TODAY())</f>
        <v>55</v>
      </c>
      <c r="S3831" s="29" t="str">
        <f aca="false">IF(C3831="&lt;&lt; vazio &gt;&gt;","VAZIA",IF(AND(O3831&lt;&gt;"",R3831&lt;0),"VENCIDO",IF(AND(O3831&lt;&gt;"",R3831&lt;=Parametros!$B$10),"PRÓX. VENCIMENTO",IF(F3831="Q","QUALIDADE",IF(F3831="S","BLOQUEADO",IF(F3831="R","RESTRITO/DEVOLUÇÃO",IF(OR(N3831="QUAR",N3831="QRES"),"QUARENTENA",IF(OR(B3831="DESCARTE",B3831="DEVOLUÇÃO"),"DESCARTE/DEVOLUÇÃO",IF(AND(D3831="",K3831&lt;&gt;""),"SEM LOTE",IF(AND(Q3831&lt;&gt;"",Q3831&gt;=Parametros!$B$11),"PARADO/SEM GIRO","OK"))))))))))</f>
        <v>PRÓX. VENCIMENTO</v>
      </c>
      <c r="T3831" s="29" t="str">
        <f aca="false">IF(AND($S3831="PARADO/SEM GIRO",$K3831="KG",OR(Painel!$B$5="(Todos)",A3831=Painel!$B$5)*OR(Painel!$E$5="(Todos)",P3831=Painel!$E$5)),$J3831+ROW()/10000000,"")</f>
        <v/>
      </c>
      <c r="U3831" s="29" t="str">
        <f aca="false">IF(AND($S3831="VENCIDO",$K3831="KG",OR(Painel!$B$5="(Todos)",A3831=Painel!$B$5)*OR(Painel!$E$5="(Todos)",P3831=Painel!$E$5)),$J3831+ROW()/10000000,"")</f>
        <v/>
      </c>
    </row>
    <row r="3832" customFormat="false" ht="15" hidden="false" customHeight="false" outlineLevel="0" collapsed="false">
      <c r="A3832" s="29" t="s">
        <v>52</v>
      </c>
      <c r="B3832" s="29" t="s">
        <v>7054</v>
      </c>
      <c r="C3832" s="29" t="s">
        <v>371</v>
      </c>
      <c r="D3832" s="29" t="s">
        <v>370</v>
      </c>
      <c r="E3832" s="29" t="n">
        <v>1</v>
      </c>
      <c r="F3832" s="29"/>
      <c r="G3832" s="29" t="s">
        <v>7055</v>
      </c>
      <c r="H3832" s="30" t="n">
        <v>505</v>
      </c>
      <c r="I3832" s="31" t="n">
        <v>46282</v>
      </c>
      <c r="J3832" s="30" t="n">
        <v>505</v>
      </c>
      <c r="K3832" s="29" t="s">
        <v>120</v>
      </c>
      <c r="L3832" s="29" t="s">
        <v>267</v>
      </c>
      <c r="M3832" s="29"/>
      <c r="N3832" s="29" t="s">
        <v>122</v>
      </c>
      <c r="O3832" s="31" t="n">
        <v>46800</v>
      </c>
      <c r="P3832" s="29" t="s">
        <v>123</v>
      </c>
      <c r="Q3832" s="29" t="n">
        <f aca="false">IFERROR(VALUE(L3832),"")</f>
        <v>15</v>
      </c>
      <c r="R3832" s="29" t="n">
        <f aca="true">IF(O3832="","",O3832-TODAY())</f>
        <v>515</v>
      </c>
      <c r="S3832" s="29" t="str">
        <f aca="false">IF(C3832="&lt;&lt; vazio &gt;&gt;","VAZIA",IF(AND(O3832&lt;&gt;"",R3832&lt;0),"VENCIDO",IF(AND(O3832&lt;&gt;"",R3832&lt;=Parametros!$B$10),"PRÓX. VENCIMENTO",IF(F3832="Q","QUALIDADE",IF(F3832="S","BLOQUEADO",IF(F3832="R","RESTRITO/DEVOLUÇÃO",IF(OR(N3832="QUAR",N3832="QRES"),"QUARENTENA",IF(OR(B3832="DESCARTE",B3832="DEVOLUÇÃO"),"DESCARTE/DEVOLUÇÃO",IF(AND(D3832="",K3832&lt;&gt;""),"SEM LOTE",IF(AND(Q3832&lt;&gt;"",Q3832&gt;=Parametros!$B$11),"PARADO/SEM GIRO","OK"))))))))))</f>
        <v>OK</v>
      </c>
      <c r="T3832" s="29" t="str">
        <f aca="false">IF(AND($S3832="PARADO/SEM GIRO",$K3832="KG",OR(Painel!$B$5="(Todos)",A3832=Painel!$B$5)*OR(Painel!$E$5="(Todos)",P3832=Painel!$E$5)),$J3832+ROW()/10000000,"")</f>
        <v/>
      </c>
      <c r="U3832" s="29" t="str">
        <f aca="false">IF(AND($S3832="VENCIDO",$K3832="KG",OR(Painel!$B$5="(Todos)",A3832=Painel!$B$5)*OR(Painel!$E$5="(Todos)",P3832=Painel!$E$5)),$J3832+ROW()/10000000,"")</f>
        <v/>
      </c>
    </row>
    <row r="3833" customFormat="false" ht="15" hidden="false" customHeight="false" outlineLevel="0" collapsed="false">
      <c r="A3833" s="29" t="s">
        <v>52</v>
      </c>
      <c r="B3833" s="29" t="s">
        <v>7056</v>
      </c>
      <c r="C3833" s="29" t="s">
        <v>250</v>
      </c>
      <c r="D3833" s="29" t="s">
        <v>672</v>
      </c>
      <c r="E3833" s="29" t="n">
        <v>1</v>
      </c>
      <c r="F3833" s="29" t="s">
        <v>268</v>
      </c>
      <c r="G3833" s="29" t="s">
        <v>7057</v>
      </c>
      <c r="H3833" s="30" t="n">
        <v>1000</v>
      </c>
      <c r="I3833" s="31" t="n">
        <v>46283</v>
      </c>
      <c r="J3833" s="30" t="n">
        <v>1000</v>
      </c>
      <c r="K3833" s="29" t="s">
        <v>120</v>
      </c>
      <c r="L3833" s="29" t="s">
        <v>176</v>
      </c>
      <c r="M3833" s="29"/>
      <c r="N3833" s="29" t="s">
        <v>122</v>
      </c>
      <c r="O3833" s="31" t="n">
        <v>46829</v>
      </c>
      <c r="P3833" s="29" t="s">
        <v>123</v>
      </c>
      <c r="Q3833" s="29" t="n">
        <f aca="false">IFERROR(VALUE(L3833),"")</f>
        <v>2</v>
      </c>
      <c r="R3833" s="29" t="n">
        <f aca="true">IF(O3833="","",O3833-TODAY())</f>
        <v>544</v>
      </c>
      <c r="S3833" s="29" t="str">
        <f aca="false">IF(C3833="&lt;&lt; vazio &gt;&gt;","VAZIA",IF(AND(O3833&lt;&gt;"",R3833&lt;0),"VENCIDO",IF(AND(O3833&lt;&gt;"",R3833&lt;=Parametros!$B$10),"PRÓX. VENCIMENTO",IF(F3833="Q","QUALIDADE",IF(F3833="S","BLOQUEADO",IF(F3833="R","RESTRITO/DEVOLUÇÃO",IF(OR(N3833="QUAR",N3833="QRES"),"QUARENTENA",IF(OR(B3833="DESCARTE",B3833="DEVOLUÇÃO"),"DESCARTE/DEVOLUÇÃO",IF(AND(D3833="",K3833&lt;&gt;""),"SEM LOTE",IF(AND(Q3833&lt;&gt;"",Q3833&gt;=Parametros!$B$11),"PARADO/SEM GIRO","OK"))))))))))</f>
        <v>QUALIDADE</v>
      </c>
      <c r="T3833" s="29" t="str">
        <f aca="false">IF(AND($S3833="PARADO/SEM GIRO",$K3833="KG",OR(Painel!$B$5="(Todos)",A3833=Painel!$B$5)*OR(Painel!$E$5="(Todos)",P3833=Painel!$E$5)),$J3833+ROW()/10000000,"")</f>
        <v/>
      </c>
      <c r="U3833" s="29" t="str">
        <f aca="false">IF(AND($S3833="VENCIDO",$K3833="KG",OR(Painel!$B$5="(Todos)",A3833=Painel!$B$5)*OR(Painel!$E$5="(Todos)",P3833=Painel!$E$5)),$J3833+ROW()/10000000,"")</f>
        <v/>
      </c>
    </row>
    <row r="3834" customFormat="false" ht="15" hidden="false" customHeight="false" outlineLevel="0" collapsed="false">
      <c r="A3834" s="29" t="s">
        <v>52</v>
      </c>
      <c r="B3834" s="29" t="s">
        <v>7058</v>
      </c>
      <c r="C3834" s="29" t="s">
        <v>2561</v>
      </c>
      <c r="D3834" s="29" t="s">
        <v>2562</v>
      </c>
      <c r="E3834" s="29" t="n">
        <v>1</v>
      </c>
      <c r="F3834" s="29" t="s">
        <v>268</v>
      </c>
      <c r="G3834" s="29" t="s">
        <v>7059</v>
      </c>
      <c r="H3834" s="30" t="n">
        <v>590.4</v>
      </c>
      <c r="I3834" s="31" t="n">
        <v>46284</v>
      </c>
      <c r="J3834" s="30" t="n">
        <v>590.4</v>
      </c>
      <c r="K3834" s="29" t="s">
        <v>120</v>
      </c>
      <c r="L3834" s="29" t="s">
        <v>388</v>
      </c>
      <c r="M3834" s="29"/>
      <c r="N3834" s="29" t="s">
        <v>122</v>
      </c>
      <c r="O3834" s="31" t="n">
        <v>47014</v>
      </c>
      <c r="P3834" s="29" t="s">
        <v>123</v>
      </c>
      <c r="Q3834" s="29" t="n">
        <f aca="false">IFERROR(VALUE(L3834),"")</f>
        <v>1</v>
      </c>
      <c r="R3834" s="29" t="n">
        <f aca="true">IF(O3834="","",O3834-TODAY())</f>
        <v>729</v>
      </c>
      <c r="S3834" s="29" t="str">
        <f aca="false">IF(C3834="&lt;&lt; vazio &gt;&gt;","VAZIA",IF(AND(O3834&lt;&gt;"",R3834&lt;0),"VENCIDO",IF(AND(O3834&lt;&gt;"",R3834&lt;=Parametros!$B$10),"PRÓX. VENCIMENTO",IF(F3834="Q","QUALIDADE",IF(F3834="S","BLOQUEADO",IF(F3834="R","RESTRITO/DEVOLUÇÃO",IF(OR(N3834="QUAR",N3834="QRES"),"QUARENTENA",IF(OR(B3834="DESCARTE",B3834="DEVOLUÇÃO"),"DESCARTE/DEVOLUÇÃO",IF(AND(D3834="",K3834&lt;&gt;""),"SEM LOTE",IF(AND(Q3834&lt;&gt;"",Q3834&gt;=Parametros!$B$11),"PARADO/SEM GIRO","OK"))))))))))</f>
        <v>QUALIDADE</v>
      </c>
      <c r="T3834" s="29" t="str">
        <f aca="false">IF(AND($S3834="PARADO/SEM GIRO",$K3834="KG",OR(Painel!$B$5="(Todos)",A3834=Painel!$B$5)*OR(Painel!$E$5="(Todos)",P3834=Painel!$E$5)),$J3834+ROW()/10000000,"")</f>
        <v/>
      </c>
      <c r="U3834" s="29" t="str">
        <f aca="false">IF(AND($S3834="VENCIDO",$K3834="KG",OR(Painel!$B$5="(Todos)",A3834=Painel!$B$5)*OR(Painel!$E$5="(Todos)",P3834=Painel!$E$5)),$J3834+ROW()/10000000,"")</f>
        <v/>
      </c>
    </row>
    <row r="3835" customFormat="false" ht="15" hidden="false" customHeight="false" outlineLevel="0" collapsed="false">
      <c r="A3835" s="29" t="s">
        <v>52</v>
      </c>
      <c r="B3835" s="29" t="s">
        <v>7060</v>
      </c>
      <c r="C3835" s="29" t="s">
        <v>222</v>
      </c>
      <c r="D3835" s="29" t="s">
        <v>815</v>
      </c>
      <c r="E3835" s="29" t="n">
        <v>1</v>
      </c>
      <c r="F3835" s="29"/>
      <c r="G3835" s="29" t="s">
        <v>7061</v>
      </c>
      <c r="H3835" s="30" t="n">
        <v>1000</v>
      </c>
      <c r="I3835" s="31" t="n">
        <v>46283</v>
      </c>
      <c r="J3835" s="30" t="n">
        <v>1000</v>
      </c>
      <c r="K3835" s="29" t="s">
        <v>120</v>
      </c>
      <c r="L3835" s="29" t="s">
        <v>176</v>
      </c>
      <c r="M3835" s="29"/>
      <c r="N3835" s="29" t="s">
        <v>122</v>
      </c>
      <c r="O3835" s="31" t="n">
        <v>46825</v>
      </c>
      <c r="P3835" s="29" t="s">
        <v>123</v>
      </c>
      <c r="Q3835" s="29" t="n">
        <f aca="false">IFERROR(VALUE(L3835),"")</f>
        <v>2</v>
      </c>
      <c r="R3835" s="29" t="n">
        <f aca="true">IF(O3835="","",O3835-TODAY())</f>
        <v>540</v>
      </c>
      <c r="S3835" s="29" t="str">
        <f aca="false">IF(C3835="&lt;&lt; vazio &gt;&gt;","VAZIA",IF(AND(O3835&lt;&gt;"",R3835&lt;0),"VENCIDO",IF(AND(O3835&lt;&gt;"",R3835&lt;=Parametros!$B$10),"PRÓX. VENCIMENTO",IF(F3835="Q","QUALIDADE",IF(F3835="S","BLOQUEADO",IF(F3835="R","RESTRITO/DEVOLUÇÃO",IF(OR(N3835="QUAR",N3835="QRES"),"QUARENTENA",IF(OR(B3835="DESCARTE",B3835="DEVOLUÇÃO"),"DESCARTE/DEVOLUÇÃO",IF(AND(D3835="",K3835&lt;&gt;""),"SEM LOTE",IF(AND(Q3835&lt;&gt;"",Q3835&gt;=Parametros!$B$11),"PARADO/SEM GIRO","OK"))))))))))</f>
        <v>OK</v>
      </c>
      <c r="T3835" s="29" t="str">
        <f aca="false">IF(AND($S3835="PARADO/SEM GIRO",$K3835="KG",OR(Painel!$B$5="(Todos)",A3835=Painel!$B$5)*OR(Painel!$E$5="(Todos)",P3835=Painel!$E$5)),$J3835+ROW()/10000000,"")</f>
        <v/>
      </c>
      <c r="U3835" s="29" t="str">
        <f aca="false">IF(AND($S3835="VENCIDO",$K3835="KG",OR(Painel!$B$5="(Todos)",A3835=Painel!$B$5)*OR(Painel!$E$5="(Todos)",P3835=Painel!$E$5)),$J3835+ROW()/10000000,"")</f>
        <v/>
      </c>
    </row>
    <row r="3836" customFormat="false" ht="15" hidden="false" customHeight="false" outlineLevel="0" collapsed="false">
      <c r="A3836" s="29" t="s">
        <v>52</v>
      </c>
      <c r="B3836" s="29" t="s">
        <v>7062</v>
      </c>
      <c r="C3836" s="29" t="s">
        <v>250</v>
      </c>
      <c r="D3836" s="29" t="s">
        <v>7063</v>
      </c>
      <c r="E3836" s="29" t="n">
        <v>1</v>
      </c>
      <c r="F3836" s="29" t="s">
        <v>137</v>
      </c>
      <c r="G3836" s="29" t="s">
        <v>7064</v>
      </c>
      <c r="H3836" s="30" t="n">
        <v>700</v>
      </c>
      <c r="I3836" s="31" t="n">
        <v>46239</v>
      </c>
      <c r="J3836" s="30" t="n">
        <v>700</v>
      </c>
      <c r="K3836" s="29" t="s">
        <v>120</v>
      </c>
      <c r="L3836" s="29" t="s">
        <v>5403</v>
      </c>
      <c r="M3836" s="29"/>
      <c r="N3836" s="29" t="s">
        <v>122</v>
      </c>
      <c r="O3836" s="31" t="n">
        <v>46515</v>
      </c>
      <c r="P3836" s="29" t="s">
        <v>123</v>
      </c>
      <c r="Q3836" s="29" t="n">
        <f aca="false">IFERROR(VALUE(L3836),"")</f>
        <v>46</v>
      </c>
      <c r="R3836" s="29" t="n">
        <f aca="true">IF(O3836="","",O3836-TODAY())</f>
        <v>230</v>
      </c>
      <c r="S3836" s="29" t="str">
        <f aca="false">IF(C3836="&lt;&lt; vazio &gt;&gt;","VAZIA",IF(AND(O3836&lt;&gt;"",R3836&lt;0),"VENCIDO",IF(AND(O3836&lt;&gt;"",R3836&lt;=Parametros!$B$10),"PRÓX. VENCIMENTO",IF(F3836="Q","QUALIDADE",IF(F3836="S","BLOQUEADO",IF(F3836="R","RESTRITO/DEVOLUÇÃO",IF(OR(N3836="QUAR",N3836="QRES"),"QUARENTENA",IF(OR(B3836="DESCARTE",B3836="DEVOLUÇÃO"),"DESCARTE/DEVOLUÇÃO",IF(AND(D3836="",K3836&lt;&gt;""),"SEM LOTE",IF(AND(Q3836&lt;&gt;"",Q3836&gt;=Parametros!$B$11),"PARADO/SEM GIRO","OK"))))))))))</f>
        <v>BLOQUEADO</v>
      </c>
      <c r="T3836" s="29" t="str">
        <f aca="false">IF(AND($S3836="PARADO/SEM GIRO",$K3836="KG",OR(Painel!$B$5="(Todos)",A3836=Painel!$B$5)*OR(Painel!$E$5="(Todos)",P3836=Painel!$E$5)),$J3836+ROW()/10000000,"")</f>
        <v/>
      </c>
      <c r="U3836" s="29" t="str">
        <f aca="false">IF(AND($S3836="VENCIDO",$K3836="KG",OR(Painel!$B$5="(Todos)",A3836=Painel!$B$5)*OR(Painel!$E$5="(Todos)",P3836=Painel!$E$5)),$J3836+ROW()/10000000,"")</f>
        <v/>
      </c>
    </row>
    <row r="3837" customFormat="false" ht="15" hidden="false" customHeight="false" outlineLevel="0" collapsed="false">
      <c r="A3837" s="29" t="s">
        <v>52</v>
      </c>
      <c r="B3837" s="29" t="s">
        <v>7065</v>
      </c>
      <c r="C3837" s="29" t="s">
        <v>258</v>
      </c>
      <c r="D3837" s="29" t="s">
        <v>6131</v>
      </c>
      <c r="E3837" s="29" t="n">
        <v>1</v>
      </c>
      <c r="F3837" s="29" t="s">
        <v>137</v>
      </c>
      <c r="G3837" s="29" t="s">
        <v>7066</v>
      </c>
      <c r="H3837" s="30" t="n">
        <v>727.2</v>
      </c>
      <c r="I3837" s="31" t="n">
        <v>46271</v>
      </c>
      <c r="J3837" s="30" t="n">
        <v>727.2</v>
      </c>
      <c r="K3837" s="29" t="s">
        <v>120</v>
      </c>
      <c r="L3837" s="29" t="s">
        <v>221</v>
      </c>
      <c r="M3837" s="29"/>
      <c r="N3837" s="29" t="s">
        <v>134</v>
      </c>
      <c r="O3837" s="31" t="n">
        <v>46281</v>
      </c>
      <c r="P3837" s="29" t="s">
        <v>123</v>
      </c>
      <c r="Q3837" s="29" t="n">
        <f aca="false">IFERROR(VALUE(L3837),"")</f>
        <v>14</v>
      </c>
      <c r="R3837" s="29" t="n">
        <f aca="true">IF(O3837="","",O3837-TODAY())</f>
        <v>-4</v>
      </c>
      <c r="S3837" s="29" t="str">
        <f aca="false">IF(C3837="&lt;&lt; vazio &gt;&gt;","VAZIA",IF(AND(O3837&lt;&gt;"",R3837&lt;0),"VENCIDO",IF(AND(O3837&lt;&gt;"",R3837&lt;=Parametros!$B$10),"PRÓX. VENCIMENTO",IF(F3837="Q","QUALIDADE",IF(F3837="S","BLOQUEADO",IF(F3837="R","RESTRITO/DEVOLUÇÃO",IF(OR(N3837="QUAR",N3837="QRES"),"QUARENTENA",IF(OR(B3837="DESCARTE",B3837="DEVOLUÇÃO"),"DESCARTE/DEVOLUÇÃO",IF(AND(D3837="",K3837&lt;&gt;""),"SEM LOTE",IF(AND(Q3837&lt;&gt;"",Q3837&gt;=Parametros!$B$11),"PARADO/SEM GIRO","OK"))))))))))</f>
        <v>VENCIDO</v>
      </c>
      <c r="T3837" s="29" t="str">
        <f aca="false">IF(AND($S3837="PARADO/SEM GIRO",$K3837="KG",OR(Painel!$B$5="(Todos)",A3837=Painel!$B$5)*OR(Painel!$E$5="(Todos)",P3837=Painel!$E$5)),$J3837+ROW()/10000000,"")</f>
        <v/>
      </c>
      <c r="U3837" s="29" t="n">
        <f aca="false">IF(AND($S3837="VENCIDO",$K3837="KG",OR(Painel!$B$5="(Todos)",A3837=Painel!$B$5)*OR(Painel!$E$5="(Todos)",P3837=Painel!$E$5)),$J3837+ROW()/10000000,"")</f>
        <v>727.2003837</v>
      </c>
    </row>
    <row r="3838" customFormat="false" ht="15" hidden="false" customHeight="false" outlineLevel="0" collapsed="false">
      <c r="A3838" s="29" t="s">
        <v>52</v>
      </c>
      <c r="B3838" s="29" t="s">
        <v>7067</v>
      </c>
      <c r="C3838" s="29" t="s">
        <v>161</v>
      </c>
      <c r="D3838" s="29" t="s">
        <v>1657</v>
      </c>
      <c r="E3838" s="29" t="n">
        <v>1</v>
      </c>
      <c r="F3838" s="29"/>
      <c r="G3838" s="29" t="s">
        <v>7068</v>
      </c>
      <c r="H3838" s="30" t="n">
        <v>999.9</v>
      </c>
      <c r="I3838" s="31" t="n">
        <v>46219</v>
      </c>
      <c r="J3838" s="30" t="n">
        <v>999.9</v>
      </c>
      <c r="K3838" s="29" t="s">
        <v>120</v>
      </c>
      <c r="L3838" s="29" t="s">
        <v>959</v>
      </c>
      <c r="M3838" s="29"/>
      <c r="N3838" s="29" t="s">
        <v>122</v>
      </c>
      <c r="O3838" s="31" t="n">
        <v>46764</v>
      </c>
      <c r="P3838" s="29" t="s">
        <v>123</v>
      </c>
      <c r="Q3838" s="29" t="n">
        <f aca="false">IFERROR(VALUE(L3838),"")</f>
        <v>66</v>
      </c>
      <c r="R3838" s="29" t="n">
        <f aca="true">IF(O3838="","",O3838-TODAY())</f>
        <v>479</v>
      </c>
      <c r="S3838" s="29" t="str">
        <f aca="false">IF(C3838="&lt;&lt; vazio &gt;&gt;","VAZIA",IF(AND(O3838&lt;&gt;"",R3838&lt;0),"VENCIDO",IF(AND(O3838&lt;&gt;"",R3838&lt;=Parametros!$B$10),"PRÓX. VENCIMENTO",IF(F3838="Q","QUALIDADE",IF(F3838="S","BLOQUEADO",IF(F3838="R","RESTRITO/DEVOLUÇÃO",IF(OR(N3838="QUAR",N3838="QRES"),"QUARENTENA",IF(OR(B3838="DESCARTE",B3838="DEVOLUÇÃO"),"DESCARTE/DEVOLUÇÃO",IF(AND(D3838="",K3838&lt;&gt;""),"SEM LOTE",IF(AND(Q3838&lt;&gt;"",Q3838&gt;=Parametros!$B$11),"PARADO/SEM GIRO","OK"))))))))))</f>
        <v>OK</v>
      </c>
      <c r="T3838" s="29" t="str">
        <f aca="false">IF(AND($S3838="PARADO/SEM GIRO",$K3838="KG",OR(Painel!$B$5="(Todos)",A3838=Painel!$B$5)*OR(Painel!$E$5="(Todos)",P3838=Painel!$E$5)),$J3838+ROW()/10000000,"")</f>
        <v/>
      </c>
      <c r="U3838" s="29" t="str">
        <f aca="false">IF(AND($S3838="VENCIDO",$K3838="KG",OR(Painel!$B$5="(Todos)",A3838=Painel!$B$5)*OR(Painel!$E$5="(Todos)",P3838=Painel!$E$5)),$J3838+ROW()/10000000,"")</f>
        <v/>
      </c>
    </row>
    <row r="3839" customFormat="false" ht="15" hidden="false" customHeight="false" outlineLevel="0" collapsed="false">
      <c r="A3839" s="29" t="s">
        <v>52</v>
      </c>
      <c r="B3839" s="29" t="s">
        <v>7069</v>
      </c>
      <c r="C3839" s="29" t="s">
        <v>322</v>
      </c>
      <c r="D3839" s="29" t="s">
        <v>688</v>
      </c>
      <c r="E3839" s="29" t="n">
        <v>1</v>
      </c>
      <c r="F3839" s="29"/>
      <c r="G3839" s="29" t="s">
        <v>7070</v>
      </c>
      <c r="H3839" s="30" t="n">
        <v>999.9</v>
      </c>
      <c r="I3839" s="31" t="n">
        <v>46280</v>
      </c>
      <c r="J3839" s="30" t="n">
        <v>999.9</v>
      </c>
      <c r="K3839" s="29" t="s">
        <v>120</v>
      </c>
      <c r="L3839" s="29" t="s">
        <v>144</v>
      </c>
      <c r="M3839" s="29"/>
      <c r="N3839" s="29" t="s">
        <v>122</v>
      </c>
      <c r="O3839" s="31" t="n">
        <v>46637</v>
      </c>
      <c r="P3839" s="29" t="s">
        <v>123</v>
      </c>
      <c r="Q3839" s="29" t="n">
        <f aca="false">IFERROR(VALUE(L3839),"")</f>
        <v>5</v>
      </c>
      <c r="R3839" s="29" t="n">
        <f aca="true">IF(O3839="","",O3839-TODAY())</f>
        <v>352</v>
      </c>
      <c r="S3839" s="29" t="str">
        <f aca="false">IF(C3839="&lt;&lt; vazio &gt;&gt;","VAZIA",IF(AND(O3839&lt;&gt;"",R3839&lt;0),"VENCIDO",IF(AND(O3839&lt;&gt;"",R3839&lt;=Parametros!$B$10),"PRÓX. VENCIMENTO",IF(F3839="Q","QUALIDADE",IF(F3839="S","BLOQUEADO",IF(F3839="R","RESTRITO/DEVOLUÇÃO",IF(OR(N3839="QUAR",N3839="QRES"),"QUARENTENA",IF(OR(B3839="DESCARTE",B3839="DEVOLUÇÃO"),"DESCARTE/DEVOLUÇÃO",IF(AND(D3839="",K3839&lt;&gt;""),"SEM LOTE",IF(AND(Q3839&lt;&gt;"",Q3839&gt;=Parametros!$B$11),"PARADO/SEM GIRO","OK"))))))))))</f>
        <v>OK</v>
      </c>
      <c r="T3839" s="29" t="str">
        <f aca="false">IF(AND($S3839="PARADO/SEM GIRO",$K3839="KG",OR(Painel!$B$5="(Todos)",A3839=Painel!$B$5)*OR(Painel!$E$5="(Todos)",P3839=Painel!$E$5)),$J3839+ROW()/10000000,"")</f>
        <v/>
      </c>
      <c r="U3839" s="29" t="str">
        <f aca="false">IF(AND($S3839="VENCIDO",$K3839="KG",OR(Painel!$B$5="(Todos)",A3839=Painel!$B$5)*OR(Painel!$E$5="(Todos)",P3839=Painel!$E$5)),$J3839+ROW()/10000000,"")</f>
        <v/>
      </c>
    </row>
    <row r="3840" customFormat="false" ht="15" hidden="false" customHeight="false" outlineLevel="0" collapsed="false">
      <c r="A3840" s="29" t="s">
        <v>52</v>
      </c>
      <c r="B3840" s="29" t="s">
        <v>7071</v>
      </c>
      <c r="C3840" s="29" t="s">
        <v>1782</v>
      </c>
      <c r="D3840" s="29" t="s">
        <v>7072</v>
      </c>
      <c r="E3840" s="29" t="n">
        <v>1</v>
      </c>
      <c r="F3840" s="29"/>
      <c r="G3840" s="29" t="s">
        <v>7073</v>
      </c>
      <c r="H3840" s="30" t="n">
        <v>432</v>
      </c>
      <c r="I3840" s="31" t="n">
        <v>46235</v>
      </c>
      <c r="J3840" s="30" t="n">
        <v>432</v>
      </c>
      <c r="K3840" s="29" t="s">
        <v>120</v>
      </c>
      <c r="L3840" s="29" t="s">
        <v>694</v>
      </c>
      <c r="M3840" s="29"/>
      <c r="N3840" s="29" t="s">
        <v>122</v>
      </c>
      <c r="O3840" s="31" t="n">
        <v>46833</v>
      </c>
      <c r="P3840" s="29" t="s">
        <v>123</v>
      </c>
      <c r="Q3840" s="29" t="n">
        <f aca="false">IFERROR(VALUE(L3840),"")</f>
        <v>50</v>
      </c>
      <c r="R3840" s="29" t="n">
        <f aca="true">IF(O3840="","",O3840-TODAY())</f>
        <v>548</v>
      </c>
      <c r="S3840" s="29" t="str">
        <f aca="false">IF(C3840="&lt;&lt; vazio &gt;&gt;","VAZIA",IF(AND(O3840&lt;&gt;"",R3840&lt;0),"VENCIDO",IF(AND(O3840&lt;&gt;"",R3840&lt;=Parametros!$B$10),"PRÓX. VENCIMENTO",IF(F3840="Q","QUALIDADE",IF(F3840="S","BLOQUEADO",IF(F3840="R","RESTRITO/DEVOLUÇÃO",IF(OR(N3840="QUAR",N3840="QRES"),"QUARENTENA",IF(OR(B3840="DESCARTE",B3840="DEVOLUÇÃO"),"DESCARTE/DEVOLUÇÃO",IF(AND(D3840="",K3840&lt;&gt;""),"SEM LOTE",IF(AND(Q3840&lt;&gt;"",Q3840&gt;=Parametros!$B$11),"PARADO/SEM GIRO","OK"))))))))))</f>
        <v>OK</v>
      </c>
      <c r="T3840" s="29" t="str">
        <f aca="false">IF(AND($S3840="PARADO/SEM GIRO",$K3840="KG",OR(Painel!$B$5="(Todos)",A3840=Painel!$B$5)*OR(Painel!$E$5="(Todos)",P3840=Painel!$E$5)),$J3840+ROW()/10000000,"")</f>
        <v/>
      </c>
      <c r="U3840" s="29" t="str">
        <f aca="false">IF(AND($S3840="VENCIDO",$K3840="KG",OR(Painel!$B$5="(Todos)",A3840=Painel!$B$5)*OR(Painel!$E$5="(Todos)",P3840=Painel!$E$5)),$J3840+ROW()/10000000,"")</f>
        <v/>
      </c>
    </row>
    <row r="3841" customFormat="false" ht="15" hidden="false" customHeight="false" outlineLevel="0" collapsed="false">
      <c r="A3841" s="29" t="s">
        <v>52</v>
      </c>
      <c r="B3841" s="29" t="s">
        <v>7074</v>
      </c>
      <c r="C3841" s="29" t="s">
        <v>115</v>
      </c>
      <c r="D3841" s="29"/>
      <c r="E3841" s="29" t="n">
        <v>0</v>
      </c>
      <c r="F3841" s="29"/>
      <c r="G3841" s="29"/>
      <c r="H3841" s="30" t="n">
        <v>0</v>
      </c>
      <c r="I3841" s="29"/>
      <c r="J3841" s="30" t="n">
        <v>0</v>
      </c>
      <c r="K3841" s="29"/>
      <c r="L3841" s="29" t="s">
        <v>116</v>
      </c>
      <c r="M3841" s="29"/>
      <c r="N3841" s="29"/>
      <c r="O3841" s="29"/>
      <c r="P3841" s="29"/>
      <c r="Q3841" s="29" t="n">
        <f aca="false">IFERROR(VALUE(L3841),"")</f>
        <v>0</v>
      </c>
      <c r="R3841" s="29" t="str">
        <f aca="true">IF(O3841="","",O3841-TODAY())</f>
        <v/>
      </c>
      <c r="S3841" s="29" t="str">
        <f aca="false">IF(C3841="&lt;&lt; vazio &gt;&gt;","VAZIA",IF(AND(O3841&lt;&gt;"",R3841&lt;0),"VENCIDO",IF(AND(O3841&lt;&gt;"",R3841&lt;=Parametros!$B$10),"PRÓX. VENCIMENTO",IF(F3841="Q","QUALIDADE",IF(F3841="S","BLOQUEADO",IF(F3841="R","RESTRITO/DEVOLUÇÃO",IF(OR(N3841="QUAR",N3841="QRES"),"QUARENTENA",IF(OR(B3841="DESCARTE",B3841="DEVOLUÇÃO"),"DESCARTE/DEVOLUÇÃO",IF(AND(D3841="",K3841&lt;&gt;""),"SEM LOTE",IF(AND(Q3841&lt;&gt;"",Q3841&gt;=Parametros!$B$11),"PARADO/SEM GIRO","OK"))))))))))</f>
        <v>VAZIA</v>
      </c>
      <c r="T3841" s="29" t="str">
        <f aca="false">IF(AND($S3841="PARADO/SEM GIRO",$K3841="KG",OR(Painel!$B$5="(Todos)",A3841=Painel!$B$5)*OR(Painel!$E$5="(Todos)",P3841=Painel!$E$5)),$J3841+ROW()/10000000,"")</f>
        <v/>
      </c>
      <c r="U3841" s="29" t="str">
        <f aca="false">IF(AND($S3841="VENCIDO",$K3841="KG",OR(Painel!$B$5="(Todos)",A3841=Painel!$B$5)*OR(Painel!$E$5="(Todos)",P3841=Painel!$E$5)),$J3841+ROW()/10000000,"")</f>
        <v/>
      </c>
    </row>
    <row r="3842" customFormat="false" ht="15" hidden="false" customHeight="false" outlineLevel="0" collapsed="false">
      <c r="A3842" s="29" t="s">
        <v>52</v>
      </c>
      <c r="B3842" s="29" t="s">
        <v>7075</v>
      </c>
      <c r="C3842" s="29" t="s">
        <v>222</v>
      </c>
      <c r="D3842" s="29" t="s">
        <v>815</v>
      </c>
      <c r="E3842" s="29" t="n">
        <v>1</v>
      </c>
      <c r="F3842" s="29"/>
      <c r="G3842" s="29" t="s">
        <v>7076</v>
      </c>
      <c r="H3842" s="30" t="n">
        <v>1000</v>
      </c>
      <c r="I3842" s="31" t="n">
        <v>46283</v>
      </c>
      <c r="J3842" s="30" t="n">
        <v>1000</v>
      </c>
      <c r="K3842" s="29" t="s">
        <v>120</v>
      </c>
      <c r="L3842" s="29" t="s">
        <v>176</v>
      </c>
      <c r="M3842" s="29"/>
      <c r="N3842" s="29" t="s">
        <v>122</v>
      </c>
      <c r="O3842" s="31" t="n">
        <v>46825</v>
      </c>
      <c r="P3842" s="29" t="s">
        <v>123</v>
      </c>
      <c r="Q3842" s="29" t="n">
        <f aca="false">IFERROR(VALUE(L3842),"")</f>
        <v>2</v>
      </c>
      <c r="R3842" s="29" t="n">
        <f aca="true">IF(O3842="","",O3842-TODAY())</f>
        <v>540</v>
      </c>
      <c r="S3842" s="29" t="str">
        <f aca="false">IF(C3842="&lt;&lt; vazio &gt;&gt;","VAZIA",IF(AND(O3842&lt;&gt;"",R3842&lt;0),"VENCIDO",IF(AND(O3842&lt;&gt;"",R3842&lt;=Parametros!$B$10),"PRÓX. VENCIMENTO",IF(F3842="Q","QUALIDADE",IF(F3842="S","BLOQUEADO",IF(F3842="R","RESTRITO/DEVOLUÇÃO",IF(OR(N3842="QUAR",N3842="QRES"),"QUARENTENA",IF(OR(B3842="DESCARTE",B3842="DEVOLUÇÃO"),"DESCARTE/DEVOLUÇÃO",IF(AND(D3842="",K3842&lt;&gt;""),"SEM LOTE",IF(AND(Q3842&lt;&gt;"",Q3842&gt;=Parametros!$B$11),"PARADO/SEM GIRO","OK"))))))))))</f>
        <v>OK</v>
      </c>
      <c r="T3842" s="29" t="str">
        <f aca="false">IF(AND($S3842="PARADO/SEM GIRO",$K3842="KG",OR(Painel!$B$5="(Todos)",A3842=Painel!$B$5)*OR(Painel!$E$5="(Todos)",P3842=Painel!$E$5)),$J3842+ROW()/10000000,"")</f>
        <v/>
      </c>
      <c r="U3842" s="29" t="str">
        <f aca="false">IF(AND($S3842="VENCIDO",$K3842="KG",OR(Painel!$B$5="(Todos)",A3842=Painel!$B$5)*OR(Painel!$E$5="(Todos)",P3842=Painel!$E$5)),$J3842+ROW()/10000000,"")</f>
        <v/>
      </c>
    </row>
    <row r="3843" customFormat="false" ht="15" hidden="false" customHeight="false" outlineLevel="0" collapsed="false">
      <c r="A3843" s="29" t="s">
        <v>52</v>
      </c>
      <c r="B3843" s="29" t="s">
        <v>7077</v>
      </c>
      <c r="C3843" s="29" t="s">
        <v>1742</v>
      </c>
      <c r="D3843" s="29" t="s">
        <v>7078</v>
      </c>
      <c r="E3843" s="29" t="n">
        <v>1</v>
      </c>
      <c r="F3843" s="29"/>
      <c r="G3843" s="29" t="s">
        <v>7079</v>
      </c>
      <c r="H3843" s="30" t="n">
        <v>450</v>
      </c>
      <c r="I3843" s="31" t="n">
        <v>46270</v>
      </c>
      <c r="J3843" s="30" t="n">
        <v>450</v>
      </c>
      <c r="K3843" s="29" t="s">
        <v>120</v>
      </c>
      <c r="L3843" s="29" t="s">
        <v>267</v>
      </c>
      <c r="M3843" s="29"/>
      <c r="N3843" s="29" t="s">
        <v>122</v>
      </c>
      <c r="O3843" s="31" t="n">
        <v>46407</v>
      </c>
      <c r="P3843" s="29" t="s">
        <v>123</v>
      </c>
      <c r="Q3843" s="29" t="n">
        <f aca="false">IFERROR(VALUE(L3843),"")</f>
        <v>15</v>
      </c>
      <c r="R3843" s="29" t="n">
        <f aca="true">IF(O3843="","",O3843-TODAY())</f>
        <v>122</v>
      </c>
      <c r="S3843" s="29" t="str">
        <f aca="false">IF(C3843="&lt;&lt; vazio &gt;&gt;","VAZIA",IF(AND(O3843&lt;&gt;"",R3843&lt;0),"VENCIDO",IF(AND(O3843&lt;&gt;"",R3843&lt;=Parametros!$B$10),"PRÓX. VENCIMENTO",IF(F3843="Q","QUALIDADE",IF(F3843="S","BLOQUEADO",IF(F3843="R","RESTRITO/DEVOLUÇÃO",IF(OR(N3843="QUAR",N3843="QRES"),"QUARENTENA",IF(OR(B3843="DESCARTE",B3843="DEVOLUÇÃO"),"DESCARTE/DEVOLUÇÃO",IF(AND(D3843="",K3843&lt;&gt;""),"SEM LOTE",IF(AND(Q3843&lt;&gt;"",Q3843&gt;=Parametros!$B$11),"PARADO/SEM GIRO","OK"))))))))))</f>
        <v>OK</v>
      </c>
      <c r="T3843" s="29" t="str">
        <f aca="false">IF(AND($S3843="PARADO/SEM GIRO",$K3843="KG",OR(Painel!$B$5="(Todos)",A3843=Painel!$B$5)*OR(Painel!$E$5="(Todos)",P3843=Painel!$E$5)),$J3843+ROW()/10000000,"")</f>
        <v/>
      </c>
      <c r="U3843" s="29" t="str">
        <f aca="false">IF(AND($S3843="VENCIDO",$K3843="KG",OR(Painel!$B$5="(Todos)",A3843=Painel!$B$5)*OR(Painel!$E$5="(Todos)",P3843=Painel!$E$5)),$J3843+ROW()/10000000,"")</f>
        <v/>
      </c>
    </row>
    <row r="3844" customFormat="false" ht="15" hidden="false" customHeight="false" outlineLevel="0" collapsed="false">
      <c r="A3844" s="29" t="s">
        <v>52</v>
      </c>
      <c r="B3844" s="29" t="s">
        <v>7080</v>
      </c>
      <c r="C3844" s="29" t="s">
        <v>666</v>
      </c>
      <c r="D3844" s="29" t="s">
        <v>667</v>
      </c>
      <c r="E3844" s="29" t="n">
        <v>1</v>
      </c>
      <c r="F3844" s="29" t="s">
        <v>268</v>
      </c>
      <c r="G3844" s="29" t="s">
        <v>7081</v>
      </c>
      <c r="H3844" s="30" t="n">
        <v>590.4</v>
      </c>
      <c r="I3844" s="31" t="n">
        <v>46284</v>
      </c>
      <c r="J3844" s="30" t="n">
        <v>590.4</v>
      </c>
      <c r="K3844" s="29" t="s">
        <v>120</v>
      </c>
      <c r="L3844" s="29" t="s">
        <v>388</v>
      </c>
      <c r="M3844" s="29"/>
      <c r="N3844" s="29" t="s">
        <v>122</v>
      </c>
      <c r="O3844" s="31" t="n">
        <v>46831</v>
      </c>
      <c r="P3844" s="29" t="s">
        <v>123</v>
      </c>
      <c r="Q3844" s="29" t="n">
        <f aca="false">IFERROR(VALUE(L3844),"")</f>
        <v>1</v>
      </c>
      <c r="R3844" s="29" t="n">
        <f aca="true">IF(O3844="","",O3844-TODAY())</f>
        <v>546</v>
      </c>
      <c r="S3844" s="29" t="str">
        <f aca="false">IF(C3844="&lt;&lt; vazio &gt;&gt;","VAZIA",IF(AND(O3844&lt;&gt;"",R3844&lt;0),"VENCIDO",IF(AND(O3844&lt;&gt;"",R3844&lt;=Parametros!$B$10),"PRÓX. VENCIMENTO",IF(F3844="Q","QUALIDADE",IF(F3844="S","BLOQUEADO",IF(F3844="R","RESTRITO/DEVOLUÇÃO",IF(OR(N3844="QUAR",N3844="QRES"),"QUARENTENA",IF(OR(B3844="DESCARTE",B3844="DEVOLUÇÃO"),"DESCARTE/DEVOLUÇÃO",IF(AND(D3844="",K3844&lt;&gt;""),"SEM LOTE",IF(AND(Q3844&lt;&gt;"",Q3844&gt;=Parametros!$B$11),"PARADO/SEM GIRO","OK"))))))))))</f>
        <v>QUALIDADE</v>
      </c>
      <c r="T3844" s="29" t="str">
        <f aca="false">IF(AND($S3844="PARADO/SEM GIRO",$K3844="KG",OR(Painel!$B$5="(Todos)",A3844=Painel!$B$5)*OR(Painel!$E$5="(Todos)",P3844=Painel!$E$5)),$J3844+ROW()/10000000,"")</f>
        <v/>
      </c>
      <c r="U3844" s="29" t="str">
        <f aca="false">IF(AND($S3844="VENCIDO",$K3844="KG",OR(Painel!$B$5="(Todos)",A3844=Painel!$B$5)*OR(Painel!$E$5="(Todos)",P3844=Painel!$E$5)),$J3844+ROW()/10000000,"")</f>
        <v/>
      </c>
    </row>
    <row r="3845" customFormat="false" ht="15" hidden="false" customHeight="false" outlineLevel="0" collapsed="false">
      <c r="A3845" s="29" t="s">
        <v>52</v>
      </c>
      <c r="B3845" s="29" t="s">
        <v>7082</v>
      </c>
      <c r="C3845" s="29" t="s">
        <v>785</v>
      </c>
      <c r="D3845" s="29" t="s">
        <v>841</v>
      </c>
      <c r="E3845" s="29" t="n">
        <v>1</v>
      </c>
      <c r="F3845" s="29"/>
      <c r="G3845" s="29" t="s">
        <v>7083</v>
      </c>
      <c r="H3845" s="30" t="n">
        <v>1000</v>
      </c>
      <c r="I3845" s="31" t="n">
        <v>46282</v>
      </c>
      <c r="J3845" s="30" t="n">
        <v>1000</v>
      </c>
      <c r="K3845" s="29" t="s">
        <v>120</v>
      </c>
      <c r="L3845" s="29" t="s">
        <v>400</v>
      </c>
      <c r="M3845" s="29"/>
      <c r="N3845" s="29" t="s">
        <v>122</v>
      </c>
      <c r="O3845" s="31" t="n">
        <v>46825</v>
      </c>
      <c r="P3845" s="29" t="s">
        <v>123</v>
      </c>
      <c r="Q3845" s="29" t="n">
        <f aca="false">IFERROR(VALUE(L3845),"")</f>
        <v>3</v>
      </c>
      <c r="R3845" s="29" t="n">
        <f aca="true">IF(O3845="","",O3845-TODAY())</f>
        <v>540</v>
      </c>
      <c r="S3845" s="29" t="str">
        <f aca="false">IF(C3845="&lt;&lt; vazio &gt;&gt;","VAZIA",IF(AND(O3845&lt;&gt;"",R3845&lt;0),"VENCIDO",IF(AND(O3845&lt;&gt;"",R3845&lt;=Parametros!$B$10),"PRÓX. VENCIMENTO",IF(F3845="Q","QUALIDADE",IF(F3845="S","BLOQUEADO",IF(F3845="R","RESTRITO/DEVOLUÇÃO",IF(OR(N3845="QUAR",N3845="QRES"),"QUARENTENA",IF(OR(B3845="DESCARTE",B3845="DEVOLUÇÃO"),"DESCARTE/DEVOLUÇÃO",IF(AND(D3845="",K3845&lt;&gt;""),"SEM LOTE",IF(AND(Q3845&lt;&gt;"",Q3845&gt;=Parametros!$B$11),"PARADO/SEM GIRO","OK"))))))))))</f>
        <v>OK</v>
      </c>
      <c r="T3845" s="29" t="str">
        <f aca="false">IF(AND($S3845="PARADO/SEM GIRO",$K3845="KG",OR(Painel!$B$5="(Todos)",A3845=Painel!$B$5)*OR(Painel!$E$5="(Todos)",P3845=Painel!$E$5)),$J3845+ROW()/10000000,"")</f>
        <v/>
      </c>
      <c r="U3845" s="29" t="str">
        <f aca="false">IF(AND($S3845="VENCIDO",$K3845="KG",OR(Painel!$B$5="(Todos)",A3845=Painel!$B$5)*OR(Painel!$E$5="(Todos)",P3845=Painel!$E$5)),$J3845+ROW()/10000000,"")</f>
        <v/>
      </c>
    </row>
    <row r="3846" customFormat="false" ht="15" hidden="false" customHeight="false" outlineLevel="0" collapsed="false">
      <c r="A3846" s="29" t="s">
        <v>52</v>
      </c>
      <c r="B3846" s="29" t="s">
        <v>7084</v>
      </c>
      <c r="C3846" s="29" t="s">
        <v>549</v>
      </c>
      <c r="D3846" s="29" t="s">
        <v>550</v>
      </c>
      <c r="E3846" s="29" t="n">
        <v>1</v>
      </c>
      <c r="F3846" s="29"/>
      <c r="G3846" s="29" t="s">
        <v>7085</v>
      </c>
      <c r="H3846" s="30" t="n">
        <v>1102.5</v>
      </c>
      <c r="I3846" s="31" t="n">
        <v>46263</v>
      </c>
      <c r="J3846" s="30" t="n">
        <v>1102.5</v>
      </c>
      <c r="K3846" s="29" t="s">
        <v>120</v>
      </c>
      <c r="L3846" s="29" t="s">
        <v>771</v>
      </c>
      <c r="M3846" s="29"/>
      <c r="N3846" s="29" t="s">
        <v>122</v>
      </c>
      <c r="O3846" s="31" t="n">
        <v>46991</v>
      </c>
      <c r="P3846" s="29" t="s">
        <v>123</v>
      </c>
      <c r="Q3846" s="29" t="n">
        <f aca="false">IFERROR(VALUE(L3846),"")</f>
        <v>22</v>
      </c>
      <c r="R3846" s="29" t="n">
        <f aca="true">IF(O3846="","",O3846-TODAY())</f>
        <v>706</v>
      </c>
      <c r="S3846" s="29" t="str">
        <f aca="false">IF(C3846="&lt;&lt; vazio &gt;&gt;","VAZIA",IF(AND(O3846&lt;&gt;"",R3846&lt;0),"VENCIDO",IF(AND(O3846&lt;&gt;"",R3846&lt;=Parametros!$B$10),"PRÓX. VENCIMENTO",IF(F3846="Q","QUALIDADE",IF(F3846="S","BLOQUEADO",IF(F3846="R","RESTRITO/DEVOLUÇÃO",IF(OR(N3846="QUAR",N3846="QRES"),"QUARENTENA",IF(OR(B3846="DESCARTE",B3846="DEVOLUÇÃO"),"DESCARTE/DEVOLUÇÃO",IF(AND(D3846="",K3846&lt;&gt;""),"SEM LOTE",IF(AND(Q3846&lt;&gt;"",Q3846&gt;=Parametros!$B$11),"PARADO/SEM GIRO","OK"))))))))))</f>
        <v>OK</v>
      </c>
      <c r="T3846" s="29" t="str">
        <f aca="false">IF(AND($S3846="PARADO/SEM GIRO",$K3846="KG",OR(Painel!$B$5="(Todos)",A3846=Painel!$B$5)*OR(Painel!$E$5="(Todos)",P3846=Painel!$E$5)),$J3846+ROW()/10000000,"")</f>
        <v/>
      </c>
      <c r="U3846" s="29" t="str">
        <f aca="false">IF(AND($S3846="VENCIDO",$K3846="KG",OR(Painel!$B$5="(Todos)",A3846=Painel!$B$5)*OR(Painel!$E$5="(Todos)",P3846=Painel!$E$5)),$J3846+ROW()/10000000,"")</f>
        <v/>
      </c>
    </row>
    <row r="3847" customFormat="false" ht="15" hidden="false" customHeight="false" outlineLevel="0" collapsed="false">
      <c r="A3847" s="29" t="s">
        <v>52</v>
      </c>
      <c r="B3847" s="29" t="s">
        <v>7086</v>
      </c>
      <c r="C3847" s="29" t="s">
        <v>785</v>
      </c>
      <c r="D3847" s="29" t="s">
        <v>1071</v>
      </c>
      <c r="E3847" s="29" t="n">
        <v>1</v>
      </c>
      <c r="F3847" s="29" t="s">
        <v>268</v>
      </c>
      <c r="G3847" s="29" t="s">
        <v>7087</v>
      </c>
      <c r="H3847" s="30" t="n">
        <v>1000</v>
      </c>
      <c r="I3847" s="31" t="n">
        <v>46279</v>
      </c>
      <c r="J3847" s="30" t="n">
        <v>1000</v>
      </c>
      <c r="K3847" s="29" t="s">
        <v>120</v>
      </c>
      <c r="L3847" s="29" t="s">
        <v>350</v>
      </c>
      <c r="M3847" s="29"/>
      <c r="N3847" s="29" t="s">
        <v>122</v>
      </c>
      <c r="O3847" s="31" t="n">
        <v>46826</v>
      </c>
      <c r="P3847" s="29" t="s">
        <v>123</v>
      </c>
      <c r="Q3847" s="29" t="n">
        <f aca="false">IFERROR(VALUE(L3847),"")</f>
        <v>6</v>
      </c>
      <c r="R3847" s="29" t="n">
        <f aca="true">IF(O3847="","",O3847-TODAY())</f>
        <v>541</v>
      </c>
      <c r="S3847" s="29" t="str">
        <f aca="false">IF(C3847="&lt;&lt; vazio &gt;&gt;","VAZIA",IF(AND(O3847&lt;&gt;"",R3847&lt;0),"VENCIDO",IF(AND(O3847&lt;&gt;"",R3847&lt;=Parametros!$B$10),"PRÓX. VENCIMENTO",IF(F3847="Q","QUALIDADE",IF(F3847="S","BLOQUEADO",IF(F3847="R","RESTRITO/DEVOLUÇÃO",IF(OR(N3847="QUAR",N3847="QRES"),"QUARENTENA",IF(OR(B3847="DESCARTE",B3847="DEVOLUÇÃO"),"DESCARTE/DEVOLUÇÃO",IF(AND(D3847="",K3847&lt;&gt;""),"SEM LOTE",IF(AND(Q3847&lt;&gt;"",Q3847&gt;=Parametros!$B$11),"PARADO/SEM GIRO","OK"))))))))))</f>
        <v>QUALIDADE</v>
      </c>
      <c r="T3847" s="29" t="str">
        <f aca="false">IF(AND($S3847="PARADO/SEM GIRO",$K3847="KG",OR(Painel!$B$5="(Todos)",A3847=Painel!$B$5)*OR(Painel!$E$5="(Todos)",P3847=Painel!$E$5)),$J3847+ROW()/10000000,"")</f>
        <v/>
      </c>
      <c r="U3847" s="29" t="str">
        <f aca="false">IF(AND($S3847="VENCIDO",$K3847="KG",OR(Painel!$B$5="(Todos)",A3847=Painel!$B$5)*OR(Painel!$E$5="(Todos)",P3847=Painel!$E$5)),$J3847+ROW()/10000000,"")</f>
        <v/>
      </c>
    </row>
    <row r="3848" customFormat="false" ht="15" hidden="false" customHeight="false" outlineLevel="0" collapsed="false">
      <c r="A3848" s="29" t="s">
        <v>52</v>
      </c>
      <c r="B3848" s="29" t="s">
        <v>7088</v>
      </c>
      <c r="C3848" s="29" t="s">
        <v>222</v>
      </c>
      <c r="D3848" s="29" t="s">
        <v>738</v>
      </c>
      <c r="E3848" s="29" t="n">
        <v>1</v>
      </c>
      <c r="F3848" s="29" t="s">
        <v>268</v>
      </c>
      <c r="G3848" s="29" t="s">
        <v>7089</v>
      </c>
      <c r="H3848" s="30" t="n">
        <v>1000</v>
      </c>
      <c r="I3848" s="31" t="n">
        <v>46280</v>
      </c>
      <c r="J3848" s="30" t="n">
        <v>1000</v>
      </c>
      <c r="K3848" s="29" t="s">
        <v>120</v>
      </c>
      <c r="L3848" s="29" t="s">
        <v>144</v>
      </c>
      <c r="M3848" s="29"/>
      <c r="N3848" s="29" t="s">
        <v>122</v>
      </c>
      <c r="O3848" s="31" t="n">
        <v>46826</v>
      </c>
      <c r="P3848" s="29" t="s">
        <v>123</v>
      </c>
      <c r="Q3848" s="29" t="n">
        <f aca="false">IFERROR(VALUE(L3848),"")</f>
        <v>5</v>
      </c>
      <c r="R3848" s="29" t="n">
        <f aca="true">IF(O3848="","",O3848-TODAY())</f>
        <v>541</v>
      </c>
      <c r="S3848" s="29" t="str">
        <f aca="false">IF(C3848="&lt;&lt; vazio &gt;&gt;","VAZIA",IF(AND(O3848&lt;&gt;"",R3848&lt;0),"VENCIDO",IF(AND(O3848&lt;&gt;"",R3848&lt;=Parametros!$B$10),"PRÓX. VENCIMENTO",IF(F3848="Q","QUALIDADE",IF(F3848="S","BLOQUEADO",IF(F3848="R","RESTRITO/DEVOLUÇÃO",IF(OR(N3848="QUAR",N3848="QRES"),"QUARENTENA",IF(OR(B3848="DESCARTE",B3848="DEVOLUÇÃO"),"DESCARTE/DEVOLUÇÃO",IF(AND(D3848="",K3848&lt;&gt;""),"SEM LOTE",IF(AND(Q3848&lt;&gt;"",Q3848&gt;=Parametros!$B$11),"PARADO/SEM GIRO","OK"))))))))))</f>
        <v>QUALIDADE</v>
      </c>
      <c r="T3848" s="29" t="str">
        <f aca="false">IF(AND($S3848="PARADO/SEM GIRO",$K3848="KG",OR(Painel!$B$5="(Todos)",A3848=Painel!$B$5)*OR(Painel!$E$5="(Todos)",P3848=Painel!$E$5)),$J3848+ROW()/10000000,"")</f>
        <v/>
      </c>
      <c r="U3848" s="29" t="str">
        <f aca="false">IF(AND($S3848="VENCIDO",$K3848="KG",OR(Painel!$B$5="(Todos)",A3848=Painel!$B$5)*OR(Painel!$E$5="(Todos)",P3848=Painel!$E$5)),$J3848+ROW()/10000000,"")</f>
        <v/>
      </c>
    </row>
    <row r="3849" customFormat="false" ht="15" hidden="false" customHeight="false" outlineLevel="0" collapsed="false">
      <c r="A3849" s="29" t="s">
        <v>52</v>
      </c>
      <c r="B3849" s="29" t="s">
        <v>7090</v>
      </c>
      <c r="C3849" s="29" t="s">
        <v>917</v>
      </c>
      <c r="D3849" s="29" t="s">
        <v>7091</v>
      </c>
      <c r="E3849" s="29" t="n">
        <v>1</v>
      </c>
      <c r="F3849" s="29"/>
      <c r="G3849" s="29" t="s">
        <v>7092</v>
      </c>
      <c r="H3849" s="30" t="n">
        <v>800</v>
      </c>
      <c r="I3849" s="31" t="n">
        <v>46232</v>
      </c>
      <c r="J3849" s="30" t="n">
        <v>800</v>
      </c>
      <c r="K3849" s="29" t="s">
        <v>120</v>
      </c>
      <c r="L3849" s="29" t="s">
        <v>1035</v>
      </c>
      <c r="M3849" s="29"/>
      <c r="N3849" s="29" t="s">
        <v>122</v>
      </c>
      <c r="O3849" s="31" t="n">
        <v>46776</v>
      </c>
      <c r="P3849" s="29" t="s">
        <v>123</v>
      </c>
      <c r="Q3849" s="29" t="n">
        <f aca="false">IFERROR(VALUE(L3849),"")</f>
        <v>53</v>
      </c>
      <c r="R3849" s="29" t="n">
        <f aca="true">IF(O3849="","",O3849-TODAY())</f>
        <v>491</v>
      </c>
      <c r="S3849" s="29" t="str">
        <f aca="false">IF(C3849="&lt;&lt; vazio &gt;&gt;","VAZIA",IF(AND(O3849&lt;&gt;"",R3849&lt;0),"VENCIDO",IF(AND(O3849&lt;&gt;"",R3849&lt;=Parametros!$B$10),"PRÓX. VENCIMENTO",IF(F3849="Q","QUALIDADE",IF(F3849="S","BLOQUEADO",IF(F3849="R","RESTRITO/DEVOLUÇÃO",IF(OR(N3849="QUAR",N3849="QRES"),"QUARENTENA",IF(OR(B3849="DESCARTE",B3849="DEVOLUÇÃO"),"DESCARTE/DEVOLUÇÃO",IF(AND(D3849="",K3849&lt;&gt;""),"SEM LOTE",IF(AND(Q3849&lt;&gt;"",Q3849&gt;=Parametros!$B$11),"PARADO/SEM GIRO","OK"))))))))))</f>
        <v>OK</v>
      </c>
      <c r="T3849" s="29" t="str">
        <f aca="false">IF(AND($S3849="PARADO/SEM GIRO",$K3849="KG",OR(Painel!$B$5="(Todos)",A3849=Painel!$B$5)*OR(Painel!$E$5="(Todos)",P3849=Painel!$E$5)),$J3849+ROW()/10000000,"")</f>
        <v/>
      </c>
      <c r="U3849" s="29" t="str">
        <f aca="false">IF(AND($S3849="VENCIDO",$K3849="KG",OR(Painel!$B$5="(Todos)",A3849=Painel!$B$5)*OR(Painel!$E$5="(Todos)",P3849=Painel!$E$5)),$J3849+ROW()/10000000,"")</f>
        <v/>
      </c>
    </row>
    <row r="3850" customFormat="false" ht="15" hidden="false" customHeight="false" outlineLevel="0" collapsed="false">
      <c r="A3850" s="29" t="s">
        <v>52</v>
      </c>
      <c r="B3850" s="29" t="s">
        <v>7093</v>
      </c>
      <c r="C3850" s="29" t="s">
        <v>222</v>
      </c>
      <c r="D3850" s="29" t="s">
        <v>738</v>
      </c>
      <c r="E3850" s="29" t="n">
        <v>1</v>
      </c>
      <c r="F3850" s="29" t="s">
        <v>268</v>
      </c>
      <c r="G3850" s="29" t="s">
        <v>7094</v>
      </c>
      <c r="H3850" s="30" t="n">
        <v>1000</v>
      </c>
      <c r="I3850" s="31" t="n">
        <v>46280</v>
      </c>
      <c r="J3850" s="30" t="n">
        <v>1000</v>
      </c>
      <c r="K3850" s="29" t="s">
        <v>120</v>
      </c>
      <c r="L3850" s="29" t="s">
        <v>144</v>
      </c>
      <c r="M3850" s="29"/>
      <c r="N3850" s="29" t="s">
        <v>122</v>
      </c>
      <c r="O3850" s="31" t="n">
        <v>46826</v>
      </c>
      <c r="P3850" s="29" t="s">
        <v>123</v>
      </c>
      <c r="Q3850" s="29" t="n">
        <f aca="false">IFERROR(VALUE(L3850),"")</f>
        <v>5</v>
      </c>
      <c r="R3850" s="29" t="n">
        <f aca="true">IF(O3850="","",O3850-TODAY())</f>
        <v>541</v>
      </c>
      <c r="S3850" s="29" t="str">
        <f aca="false">IF(C3850="&lt;&lt; vazio &gt;&gt;","VAZIA",IF(AND(O3850&lt;&gt;"",R3850&lt;0),"VENCIDO",IF(AND(O3850&lt;&gt;"",R3850&lt;=Parametros!$B$10),"PRÓX. VENCIMENTO",IF(F3850="Q","QUALIDADE",IF(F3850="S","BLOQUEADO",IF(F3850="R","RESTRITO/DEVOLUÇÃO",IF(OR(N3850="QUAR",N3850="QRES"),"QUARENTENA",IF(OR(B3850="DESCARTE",B3850="DEVOLUÇÃO"),"DESCARTE/DEVOLUÇÃO",IF(AND(D3850="",K3850&lt;&gt;""),"SEM LOTE",IF(AND(Q3850&lt;&gt;"",Q3850&gt;=Parametros!$B$11),"PARADO/SEM GIRO","OK"))))))))))</f>
        <v>QUALIDADE</v>
      </c>
      <c r="T3850" s="29" t="str">
        <f aca="false">IF(AND($S3850="PARADO/SEM GIRO",$K3850="KG",OR(Painel!$B$5="(Todos)",A3850=Painel!$B$5)*OR(Painel!$E$5="(Todos)",P3850=Painel!$E$5)),$J3850+ROW()/10000000,"")</f>
        <v/>
      </c>
      <c r="U3850" s="29" t="str">
        <f aca="false">IF(AND($S3850="VENCIDO",$K3850="KG",OR(Painel!$B$5="(Todos)",A3850=Painel!$B$5)*OR(Painel!$E$5="(Todos)",P3850=Painel!$E$5)),$J3850+ROW()/10000000,"")</f>
        <v/>
      </c>
    </row>
    <row r="3851" customFormat="false" ht="15" hidden="false" customHeight="false" outlineLevel="0" collapsed="false">
      <c r="A3851" s="29" t="s">
        <v>52</v>
      </c>
      <c r="B3851" s="29" t="s">
        <v>7095</v>
      </c>
      <c r="C3851" s="29" t="s">
        <v>191</v>
      </c>
      <c r="D3851" s="29" t="s">
        <v>7096</v>
      </c>
      <c r="E3851" s="29" t="n">
        <v>1</v>
      </c>
      <c r="F3851" s="29"/>
      <c r="G3851" s="29" t="s">
        <v>7097</v>
      </c>
      <c r="H3851" s="30" t="n">
        <v>441.6</v>
      </c>
      <c r="I3851" s="31" t="n">
        <v>46269</v>
      </c>
      <c r="J3851" s="30" t="n">
        <v>441.6</v>
      </c>
      <c r="K3851" s="29" t="s">
        <v>120</v>
      </c>
      <c r="L3851" s="29" t="s">
        <v>2925</v>
      </c>
      <c r="M3851" s="29"/>
      <c r="N3851" s="29" t="s">
        <v>134</v>
      </c>
      <c r="O3851" s="31" t="n">
        <v>46343</v>
      </c>
      <c r="P3851" s="29" t="s">
        <v>123</v>
      </c>
      <c r="Q3851" s="29" t="n">
        <f aca="false">IFERROR(VALUE(L3851),"")</f>
        <v>65</v>
      </c>
      <c r="R3851" s="29" t="n">
        <f aca="true">IF(O3851="","",O3851-TODAY())</f>
        <v>58</v>
      </c>
      <c r="S3851" s="29" t="str">
        <f aca="false">IF(C3851="&lt;&lt; vazio &gt;&gt;","VAZIA",IF(AND(O3851&lt;&gt;"",R3851&lt;0),"VENCIDO",IF(AND(O3851&lt;&gt;"",R3851&lt;=Parametros!$B$10),"PRÓX. VENCIMENTO",IF(F3851="Q","QUALIDADE",IF(F3851="S","BLOQUEADO",IF(F3851="R","RESTRITO/DEVOLUÇÃO",IF(OR(N3851="QUAR",N3851="QRES"),"QUARENTENA",IF(OR(B3851="DESCARTE",B3851="DEVOLUÇÃO"),"DESCARTE/DEVOLUÇÃO",IF(AND(D3851="",K3851&lt;&gt;""),"SEM LOTE",IF(AND(Q3851&lt;&gt;"",Q3851&gt;=Parametros!$B$11),"PARADO/SEM GIRO","OK"))))))))))</f>
        <v>PRÓX. VENCIMENTO</v>
      </c>
      <c r="T3851" s="29" t="str">
        <f aca="false">IF(AND($S3851="PARADO/SEM GIRO",$K3851="KG",OR(Painel!$B$5="(Todos)",A3851=Painel!$B$5)*OR(Painel!$E$5="(Todos)",P3851=Painel!$E$5)),$J3851+ROW()/10000000,"")</f>
        <v/>
      </c>
      <c r="U3851" s="29" t="str">
        <f aca="false">IF(AND($S3851="VENCIDO",$K3851="KG",OR(Painel!$B$5="(Todos)",A3851=Painel!$B$5)*OR(Painel!$E$5="(Todos)",P3851=Painel!$E$5)),$J3851+ROW()/10000000,"")</f>
        <v/>
      </c>
    </row>
    <row r="3852" customFormat="false" ht="15" hidden="false" customHeight="false" outlineLevel="0" collapsed="false">
      <c r="A3852" s="29" t="s">
        <v>52</v>
      </c>
      <c r="B3852" s="29" t="s">
        <v>7098</v>
      </c>
      <c r="C3852" s="29" t="s">
        <v>876</v>
      </c>
      <c r="D3852" s="29" t="s">
        <v>6993</v>
      </c>
      <c r="E3852" s="29" t="n">
        <v>1</v>
      </c>
      <c r="F3852" s="29" t="s">
        <v>268</v>
      </c>
      <c r="G3852" s="29" t="s">
        <v>7099</v>
      </c>
      <c r="H3852" s="30" t="n">
        <v>720</v>
      </c>
      <c r="I3852" s="31" t="n">
        <v>46281</v>
      </c>
      <c r="J3852" s="30" t="n">
        <v>720</v>
      </c>
      <c r="K3852" s="29" t="s">
        <v>120</v>
      </c>
      <c r="L3852" s="29" t="s">
        <v>284</v>
      </c>
      <c r="M3852" s="29"/>
      <c r="N3852" s="29" t="s">
        <v>122</v>
      </c>
      <c r="O3852" s="31" t="n">
        <v>46828</v>
      </c>
      <c r="P3852" s="29" t="s">
        <v>123</v>
      </c>
      <c r="Q3852" s="29" t="n">
        <f aca="false">IFERROR(VALUE(L3852),"")</f>
        <v>4</v>
      </c>
      <c r="R3852" s="29" t="n">
        <f aca="true">IF(O3852="","",O3852-TODAY())</f>
        <v>543</v>
      </c>
      <c r="S3852" s="29" t="str">
        <f aca="false">IF(C3852="&lt;&lt; vazio &gt;&gt;","VAZIA",IF(AND(O3852&lt;&gt;"",R3852&lt;0),"VENCIDO",IF(AND(O3852&lt;&gt;"",R3852&lt;=Parametros!$B$10),"PRÓX. VENCIMENTO",IF(F3852="Q","QUALIDADE",IF(F3852="S","BLOQUEADO",IF(F3852="R","RESTRITO/DEVOLUÇÃO",IF(OR(N3852="QUAR",N3852="QRES"),"QUARENTENA",IF(OR(B3852="DESCARTE",B3852="DEVOLUÇÃO"),"DESCARTE/DEVOLUÇÃO",IF(AND(D3852="",K3852&lt;&gt;""),"SEM LOTE",IF(AND(Q3852&lt;&gt;"",Q3852&gt;=Parametros!$B$11),"PARADO/SEM GIRO","OK"))))))))))</f>
        <v>QUALIDADE</v>
      </c>
      <c r="T3852" s="29" t="str">
        <f aca="false">IF(AND($S3852="PARADO/SEM GIRO",$K3852="KG",OR(Painel!$B$5="(Todos)",A3852=Painel!$B$5)*OR(Painel!$E$5="(Todos)",P3852=Painel!$E$5)),$J3852+ROW()/10000000,"")</f>
        <v/>
      </c>
      <c r="U3852" s="29" t="str">
        <f aca="false">IF(AND($S3852="VENCIDO",$K3852="KG",OR(Painel!$B$5="(Todos)",A3852=Painel!$B$5)*OR(Painel!$E$5="(Todos)",P3852=Painel!$E$5)),$J3852+ROW()/10000000,"")</f>
        <v/>
      </c>
    </row>
    <row r="3853" customFormat="false" ht="15" hidden="false" customHeight="false" outlineLevel="0" collapsed="false">
      <c r="A3853" s="29" t="s">
        <v>52</v>
      </c>
      <c r="B3853" s="29" t="s">
        <v>7100</v>
      </c>
      <c r="C3853" s="29" t="s">
        <v>167</v>
      </c>
      <c r="D3853" s="29" t="s">
        <v>1022</v>
      </c>
      <c r="E3853" s="29" t="n">
        <v>1</v>
      </c>
      <c r="F3853" s="29" t="s">
        <v>268</v>
      </c>
      <c r="G3853" s="29" t="s">
        <v>7101</v>
      </c>
      <c r="H3853" s="30" t="n">
        <v>590.4</v>
      </c>
      <c r="I3853" s="31" t="n">
        <v>46284</v>
      </c>
      <c r="J3853" s="30" t="n">
        <v>590.4</v>
      </c>
      <c r="K3853" s="29" t="s">
        <v>120</v>
      </c>
      <c r="L3853" s="29" t="s">
        <v>388</v>
      </c>
      <c r="M3853" s="29"/>
      <c r="N3853" s="29" t="s">
        <v>122</v>
      </c>
      <c r="O3853" s="31" t="n">
        <v>46831</v>
      </c>
      <c r="P3853" s="29" t="s">
        <v>123</v>
      </c>
      <c r="Q3853" s="29" t="n">
        <f aca="false">IFERROR(VALUE(L3853),"")</f>
        <v>1</v>
      </c>
      <c r="R3853" s="29" t="n">
        <f aca="true">IF(O3853="","",O3853-TODAY())</f>
        <v>546</v>
      </c>
      <c r="S3853" s="29" t="str">
        <f aca="false">IF(C3853="&lt;&lt; vazio &gt;&gt;","VAZIA",IF(AND(O3853&lt;&gt;"",R3853&lt;0),"VENCIDO",IF(AND(O3853&lt;&gt;"",R3853&lt;=Parametros!$B$10),"PRÓX. VENCIMENTO",IF(F3853="Q","QUALIDADE",IF(F3853="S","BLOQUEADO",IF(F3853="R","RESTRITO/DEVOLUÇÃO",IF(OR(N3853="QUAR",N3853="QRES"),"QUARENTENA",IF(OR(B3853="DESCARTE",B3853="DEVOLUÇÃO"),"DESCARTE/DEVOLUÇÃO",IF(AND(D3853="",K3853&lt;&gt;""),"SEM LOTE",IF(AND(Q3853&lt;&gt;"",Q3853&gt;=Parametros!$B$11),"PARADO/SEM GIRO","OK"))))))))))</f>
        <v>QUALIDADE</v>
      </c>
      <c r="T3853" s="29" t="str">
        <f aca="false">IF(AND($S3853="PARADO/SEM GIRO",$K3853="KG",OR(Painel!$B$5="(Todos)",A3853=Painel!$B$5)*OR(Painel!$E$5="(Todos)",P3853=Painel!$E$5)),$J3853+ROW()/10000000,"")</f>
        <v/>
      </c>
      <c r="U3853" s="29" t="str">
        <f aca="false">IF(AND($S3853="VENCIDO",$K3853="KG",OR(Painel!$B$5="(Todos)",A3853=Painel!$B$5)*OR(Painel!$E$5="(Todos)",P3853=Painel!$E$5)),$J3853+ROW()/10000000,"")</f>
        <v/>
      </c>
    </row>
    <row r="3854" customFormat="false" ht="15" hidden="false" customHeight="false" outlineLevel="0" collapsed="false">
      <c r="A3854" s="29" t="s">
        <v>52</v>
      </c>
      <c r="B3854" s="29" t="s">
        <v>7102</v>
      </c>
      <c r="C3854" s="29" t="s">
        <v>691</v>
      </c>
      <c r="D3854" s="29" t="s">
        <v>7103</v>
      </c>
      <c r="E3854" s="29" t="n">
        <v>1</v>
      </c>
      <c r="F3854" s="29"/>
      <c r="G3854" s="29" t="s">
        <v>7104</v>
      </c>
      <c r="H3854" s="30" t="n">
        <v>1000</v>
      </c>
      <c r="I3854" s="31" t="n">
        <v>46281</v>
      </c>
      <c r="J3854" s="30" t="n">
        <v>1000</v>
      </c>
      <c r="K3854" s="29" t="s">
        <v>120</v>
      </c>
      <c r="L3854" s="29" t="s">
        <v>284</v>
      </c>
      <c r="M3854" s="29"/>
      <c r="N3854" s="29" t="s">
        <v>122</v>
      </c>
      <c r="O3854" s="31" t="n">
        <v>47003</v>
      </c>
      <c r="P3854" s="29" t="s">
        <v>123</v>
      </c>
      <c r="Q3854" s="29" t="n">
        <f aca="false">IFERROR(VALUE(L3854),"")</f>
        <v>4</v>
      </c>
      <c r="R3854" s="29" t="n">
        <f aca="true">IF(O3854="","",O3854-TODAY())</f>
        <v>718</v>
      </c>
      <c r="S3854" s="29" t="str">
        <f aca="false">IF(C3854="&lt;&lt; vazio &gt;&gt;","VAZIA",IF(AND(O3854&lt;&gt;"",R3854&lt;0),"VENCIDO",IF(AND(O3854&lt;&gt;"",R3854&lt;=Parametros!$B$10),"PRÓX. VENCIMENTO",IF(F3854="Q","QUALIDADE",IF(F3854="S","BLOQUEADO",IF(F3854="R","RESTRITO/DEVOLUÇÃO",IF(OR(N3854="QUAR",N3854="QRES"),"QUARENTENA",IF(OR(B3854="DESCARTE",B3854="DEVOLUÇÃO"),"DESCARTE/DEVOLUÇÃO",IF(AND(D3854="",K3854&lt;&gt;""),"SEM LOTE",IF(AND(Q3854&lt;&gt;"",Q3854&gt;=Parametros!$B$11),"PARADO/SEM GIRO","OK"))))))))))</f>
        <v>OK</v>
      </c>
      <c r="T3854" s="29" t="str">
        <f aca="false">IF(AND($S3854="PARADO/SEM GIRO",$K3854="KG",OR(Painel!$B$5="(Todos)",A3854=Painel!$B$5)*OR(Painel!$E$5="(Todos)",P3854=Painel!$E$5)),$J3854+ROW()/10000000,"")</f>
        <v/>
      </c>
      <c r="U3854" s="29" t="str">
        <f aca="false">IF(AND($S3854="VENCIDO",$K3854="KG",OR(Painel!$B$5="(Todos)",A3854=Painel!$B$5)*OR(Painel!$E$5="(Todos)",P3854=Painel!$E$5)),$J3854+ROW()/10000000,"")</f>
        <v/>
      </c>
    </row>
    <row r="3855" customFormat="false" ht="15" hidden="false" customHeight="false" outlineLevel="0" collapsed="false">
      <c r="A3855" s="29" t="s">
        <v>52</v>
      </c>
      <c r="B3855" s="29" t="s">
        <v>7105</v>
      </c>
      <c r="C3855" s="29" t="s">
        <v>785</v>
      </c>
      <c r="D3855" s="29" t="s">
        <v>841</v>
      </c>
      <c r="E3855" s="29" t="n">
        <v>1</v>
      </c>
      <c r="F3855" s="29"/>
      <c r="G3855" s="29" t="s">
        <v>7106</v>
      </c>
      <c r="H3855" s="30" t="n">
        <v>1000</v>
      </c>
      <c r="I3855" s="31" t="n">
        <v>46282</v>
      </c>
      <c r="J3855" s="30" t="n">
        <v>1000</v>
      </c>
      <c r="K3855" s="29" t="s">
        <v>120</v>
      </c>
      <c r="L3855" s="29" t="s">
        <v>400</v>
      </c>
      <c r="M3855" s="29"/>
      <c r="N3855" s="29" t="s">
        <v>122</v>
      </c>
      <c r="O3855" s="31" t="n">
        <v>46825</v>
      </c>
      <c r="P3855" s="29" t="s">
        <v>123</v>
      </c>
      <c r="Q3855" s="29" t="n">
        <f aca="false">IFERROR(VALUE(L3855),"")</f>
        <v>3</v>
      </c>
      <c r="R3855" s="29" t="n">
        <f aca="true">IF(O3855="","",O3855-TODAY())</f>
        <v>540</v>
      </c>
      <c r="S3855" s="29" t="str">
        <f aca="false">IF(C3855="&lt;&lt; vazio &gt;&gt;","VAZIA",IF(AND(O3855&lt;&gt;"",R3855&lt;0),"VENCIDO",IF(AND(O3855&lt;&gt;"",R3855&lt;=Parametros!$B$10),"PRÓX. VENCIMENTO",IF(F3855="Q","QUALIDADE",IF(F3855="S","BLOQUEADO",IF(F3855="R","RESTRITO/DEVOLUÇÃO",IF(OR(N3855="QUAR",N3855="QRES"),"QUARENTENA",IF(OR(B3855="DESCARTE",B3855="DEVOLUÇÃO"),"DESCARTE/DEVOLUÇÃO",IF(AND(D3855="",K3855&lt;&gt;""),"SEM LOTE",IF(AND(Q3855&lt;&gt;"",Q3855&gt;=Parametros!$B$11),"PARADO/SEM GIRO","OK"))))))))))</f>
        <v>OK</v>
      </c>
      <c r="T3855" s="29" t="str">
        <f aca="false">IF(AND($S3855="PARADO/SEM GIRO",$K3855="KG",OR(Painel!$B$5="(Todos)",A3855=Painel!$B$5)*OR(Painel!$E$5="(Todos)",P3855=Painel!$E$5)),$J3855+ROW()/10000000,"")</f>
        <v/>
      </c>
      <c r="U3855" s="29" t="str">
        <f aca="false">IF(AND($S3855="VENCIDO",$K3855="KG",OR(Painel!$B$5="(Todos)",A3855=Painel!$B$5)*OR(Painel!$E$5="(Todos)",P3855=Painel!$E$5)),$J3855+ROW()/10000000,"")</f>
        <v/>
      </c>
    </row>
    <row r="3856" customFormat="false" ht="15" hidden="false" customHeight="false" outlineLevel="0" collapsed="false">
      <c r="A3856" s="29" t="s">
        <v>52</v>
      </c>
      <c r="B3856" s="29" t="s">
        <v>7107</v>
      </c>
      <c r="C3856" s="29" t="s">
        <v>917</v>
      </c>
      <c r="D3856" s="29" t="s">
        <v>7108</v>
      </c>
      <c r="E3856" s="29" t="n">
        <v>1</v>
      </c>
      <c r="F3856" s="29"/>
      <c r="G3856" s="29" t="s">
        <v>7109</v>
      </c>
      <c r="H3856" s="30" t="n">
        <v>800</v>
      </c>
      <c r="I3856" s="31" t="n">
        <v>46265</v>
      </c>
      <c r="J3856" s="30" t="n">
        <v>800</v>
      </c>
      <c r="K3856" s="29" t="s">
        <v>120</v>
      </c>
      <c r="L3856" s="29" t="s">
        <v>216</v>
      </c>
      <c r="M3856" s="29"/>
      <c r="N3856" s="29" t="s">
        <v>122</v>
      </c>
      <c r="O3856" s="31" t="n">
        <v>46775</v>
      </c>
      <c r="P3856" s="29" t="s">
        <v>123</v>
      </c>
      <c r="Q3856" s="29" t="n">
        <f aca="false">IFERROR(VALUE(L3856),"")</f>
        <v>20</v>
      </c>
      <c r="R3856" s="29" t="n">
        <f aca="true">IF(O3856="","",O3856-TODAY())</f>
        <v>490</v>
      </c>
      <c r="S3856" s="29" t="str">
        <f aca="false">IF(C3856="&lt;&lt; vazio &gt;&gt;","VAZIA",IF(AND(O3856&lt;&gt;"",R3856&lt;0),"VENCIDO",IF(AND(O3856&lt;&gt;"",R3856&lt;=Parametros!$B$10),"PRÓX. VENCIMENTO",IF(F3856="Q","QUALIDADE",IF(F3856="S","BLOQUEADO",IF(F3856="R","RESTRITO/DEVOLUÇÃO",IF(OR(N3856="QUAR",N3856="QRES"),"QUARENTENA",IF(OR(B3856="DESCARTE",B3856="DEVOLUÇÃO"),"DESCARTE/DEVOLUÇÃO",IF(AND(D3856="",K3856&lt;&gt;""),"SEM LOTE",IF(AND(Q3856&lt;&gt;"",Q3856&gt;=Parametros!$B$11),"PARADO/SEM GIRO","OK"))))))))))</f>
        <v>OK</v>
      </c>
      <c r="T3856" s="29" t="str">
        <f aca="false">IF(AND($S3856="PARADO/SEM GIRO",$K3856="KG",OR(Painel!$B$5="(Todos)",A3856=Painel!$B$5)*OR(Painel!$E$5="(Todos)",P3856=Painel!$E$5)),$J3856+ROW()/10000000,"")</f>
        <v/>
      </c>
      <c r="U3856" s="29" t="str">
        <f aca="false">IF(AND($S3856="VENCIDO",$K3856="KG",OR(Painel!$B$5="(Todos)",A3856=Painel!$B$5)*OR(Painel!$E$5="(Todos)",P3856=Painel!$E$5)),$J3856+ROW()/10000000,"")</f>
        <v/>
      </c>
    </row>
    <row r="3857" customFormat="false" ht="15" hidden="false" customHeight="false" outlineLevel="0" collapsed="false">
      <c r="A3857" s="29" t="s">
        <v>52</v>
      </c>
      <c r="B3857" s="29" t="s">
        <v>7110</v>
      </c>
      <c r="C3857" s="29" t="s">
        <v>7111</v>
      </c>
      <c r="D3857" s="29" t="s">
        <v>7112</v>
      </c>
      <c r="E3857" s="29" t="n">
        <v>1</v>
      </c>
      <c r="F3857" s="29"/>
      <c r="G3857" s="29" t="s">
        <v>7113</v>
      </c>
      <c r="H3857" s="30" t="n">
        <v>1000</v>
      </c>
      <c r="I3857" s="31" t="n">
        <v>46182</v>
      </c>
      <c r="J3857" s="30" t="n">
        <v>1000</v>
      </c>
      <c r="K3857" s="29" t="s">
        <v>120</v>
      </c>
      <c r="L3857" s="29" t="s">
        <v>7114</v>
      </c>
      <c r="M3857" s="29"/>
      <c r="N3857" s="29" t="s">
        <v>122</v>
      </c>
      <c r="O3857" s="31" t="n">
        <v>46668</v>
      </c>
      <c r="P3857" s="29" t="s">
        <v>123</v>
      </c>
      <c r="Q3857" s="29" t="n">
        <f aca="false">IFERROR(VALUE(L3857),"")</f>
        <v>103</v>
      </c>
      <c r="R3857" s="29" t="n">
        <f aca="true">IF(O3857="","",O3857-TODAY())</f>
        <v>383</v>
      </c>
      <c r="S3857" s="29" t="str">
        <f aca="false">IF(C3857="&lt;&lt; vazio &gt;&gt;","VAZIA",IF(AND(O3857&lt;&gt;"",R3857&lt;0),"VENCIDO",IF(AND(O3857&lt;&gt;"",R3857&lt;=Parametros!$B$10),"PRÓX. VENCIMENTO",IF(F3857="Q","QUALIDADE",IF(F3857="S","BLOQUEADO",IF(F3857="R","RESTRITO/DEVOLUÇÃO",IF(OR(N3857="QUAR",N3857="QRES"),"QUARENTENA",IF(OR(B3857="DESCARTE",B3857="DEVOLUÇÃO"),"DESCARTE/DEVOLUÇÃO",IF(AND(D3857="",K3857&lt;&gt;""),"SEM LOTE",IF(AND(Q3857&lt;&gt;"",Q3857&gt;=Parametros!$B$11),"PARADO/SEM GIRO","OK"))))))))))</f>
        <v>PARADO/SEM GIRO</v>
      </c>
      <c r="T3857" s="29" t="n">
        <f aca="false">IF(AND($S3857="PARADO/SEM GIRO",$K3857="KG",OR(Painel!$B$5="(Todos)",A3857=Painel!$B$5)*OR(Painel!$E$5="(Todos)",P3857=Painel!$E$5)),$J3857+ROW()/10000000,"")</f>
        <v>1000.0003857</v>
      </c>
      <c r="U3857" s="29" t="str">
        <f aca="false">IF(AND($S3857="VENCIDO",$K3857="KG",OR(Painel!$B$5="(Todos)",A3857=Painel!$B$5)*OR(Painel!$E$5="(Todos)",P3857=Painel!$E$5)),$J3857+ROW()/10000000,"")</f>
        <v/>
      </c>
    </row>
    <row r="3858" customFormat="false" ht="15" hidden="false" customHeight="false" outlineLevel="0" collapsed="false">
      <c r="A3858" s="29" t="s">
        <v>52</v>
      </c>
      <c r="B3858" s="29" t="s">
        <v>7115</v>
      </c>
      <c r="C3858" s="29" t="s">
        <v>1292</v>
      </c>
      <c r="D3858" s="29" t="s">
        <v>1293</v>
      </c>
      <c r="E3858" s="29" t="n">
        <v>1</v>
      </c>
      <c r="F3858" s="29" t="s">
        <v>268</v>
      </c>
      <c r="G3858" s="29" t="s">
        <v>7116</v>
      </c>
      <c r="H3858" s="30" t="n">
        <v>800</v>
      </c>
      <c r="I3858" s="31" t="n">
        <v>46280</v>
      </c>
      <c r="J3858" s="30" t="n">
        <v>800</v>
      </c>
      <c r="K3858" s="29" t="s">
        <v>120</v>
      </c>
      <c r="L3858" s="29" t="s">
        <v>144</v>
      </c>
      <c r="M3858" s="29"/>
      <c r="N3858" s="29" t="s">
        <v>122</v>
      </c>
      <c r="O3858" s="31" t="n">
        <v>46826</v>
      </c>
      <c r="P3858" s="29" t="s">
        <v>123</v>
      </c>
      <c r="Q3858" s="29" t="n">
        <f aca="false">IFERROR(VALUE(L3858),"")</f>
        <v>5</v>
      </c>
      <c r="R3858" s="29" t="n">
        <f aca="true">IF(O3858="","",O3858-TODAY())</f>
        <v>541</v>
      </c>
      <c r="S3858" s="29" t="str">
        <f aca="false">IF(C3858="&lt;&lt; vazio &gt;&gt;","VAZIA",IF(AND(O3858&lt;&gt;"",R3858&lt;0),"VENCIDO",IF(AND(O3858&lt;&gt;"",R3858&lt;=Parametros!$B$10),"PRÓX. VENCIMENTO",IF(F3858="Q","QUALIDADE",IF(F3858="S","BLOQUEADO",IF(F3858="R","RESTRITO/DEVOLUÇÃO",IF(OR(N3858="QUAR",N3858="QRES"),"QUARENTENA",IF(OR(B3858="DESCARTE",B3858="DEVOLUÇÃO"),"DESCARTE/DEVOLUÇÃO",IF(AND(D3858="",K3858&lt;&gt;""),"SEM LOTE",IF(AND(Q3858&lt;&gt;"",Q3858&gt;=Parametros!$B$11),"PARADO/SEM GIRO","OK"))))))))))</f>
        <v>QUALIDADE</v>
      </c>
      <c r="T3858" s="29" t="str">
        <f aca="false">IF(AND($S3858="PARADO/SEM GIRO",$K3858="KG",OR(Painel!$B$5="(Todos)",A3858=Painel!$B$5)*OR(Painel!$E$5="(Todos)",P3858=Painel!$E$5)),$J3858+ROW()/10000000,"")</f>
        <v/>
      </c>
      <c r="U3858" s="29" t="str">
        <f aca="false">IF(AND($S3858="VENCIDO",$K3858="KG",OR(Painel!$B$5="(Todos)",A3858=Painel!$B$5)*OR(Painel!$E$5="(Todos)",P3858=Painel!$E$5)),$J3858+ROW()/10000000,"")</f>
        <v/>
      </c>
    </row>
    <row r="3859" customFormat="false" ht="15" hidden="false" customHeight="false" outlineLevel="0" collapsed="false">
      <c r="A3859" s="29" t="s">
        <v>52</v>
      </c>
      <c r="B3859" s="29" t="s">
        <v>7117</v>
      </c>
      <c r="C3859" s="29" t="s">
        <v>876</v>
      </c>
      <c r="D3859" s="29" t="s">
        <v>6612</v>
      </c>
      <c r="E3859" s="29" t="n">
        <v>1</v>
      </c>
      <c r="F3859" s="29" t="s">
        <v>137</v>
      </c>
      <c r="G3859" s="29" t="s">
        <v>7118</v>
      </c>
      <c r="H3859" s="30" t="n">
        <v>630</v>
      </c>
      <c r="I3859" s="31" t="n">
        <v>46224</v>
      </c>
      <c r="J3859" s="30" t="n">
        <v>630</v>
      </c>
      <c r="K3859" s="29" t="s">
        <v>120</v>
      </c>
      <c r="L3859" s="29" t="s">
        <v>4160</v>
      </c>
      <c r="M3859" s="29"/>
      <c r="N3859" s="29" t="s">
        <v>122</v>
      </c>
      <c r="O3859" s="31" t="n">
        <v>46449</v>
      </c>
      <c r="P3859" s="29" t="s">
        <v>123</v>
      </c>
      <c r="Q3859" s="29" t="n">
        <f aca="false">IFERROR(VALUE(L3859),"")</f>
        <v>61</v>
      </c>
      <c r="R3859" s="29" t="n">
        <f aca="true">IF(O3859="","",O3859-TODAY())</f>
        <v>164</v>
      </c>
      <c r="S3859" s="29" t="str">
        <f aca="false">IF(C3859="&lt;&lt; vazio &gt;&gt;","VAZIA",IF(AND(O3859&lt;&gt;"",R3859&lt;0),"VENCIDO",IF(AND(O3859&lt;&gt;"",R3859&lt;=Parametros!$B$10),"PRÓX. VENCIMENTO",IF(F3859="Q","QUALIDADE",IF(F3859="S","BLOQUEADO",IF(F3859="R","RESTRITO/DEVOLUÇÃO",IF(OR(N3859="QUAR",N3859="QRES"),"QUARENTENA",IF(OR(B3859="DESCARTE",B3859="DEVOLUÇÃO"),"DESCARTE/DEVOLUÇÃO",IF(AND(D3859="",K3859&lt;&gt;""),"SEM LOTE",IF(AND(Q3859&lt;&gt;"",Q3859&gt;=Parametros!$B$11),"PARADO/SEM GIRO","OK"))))))))))</f>
        <v>BLOQUEADO</v>
      </c>
      <c r="T3859" s="29" t="str">
        <f aca="false">IF(AND($S3859="PARADO/SEM GIRO",$K3859="KG",OR(Painel!$B$5="(Todos)",A3859=Painel!$B$5)*OR(Painel!$E$5="(Todos)",P3859=Painel!$E$5)),$J3859+ROW()/10000000,"")</f>
        <v/>
      </c>
      <c r="U3859" s="29" t="str">
        <f aca="false">IF(AND($S3859="VENCIDO",$K3859="KG",OR(Painel!$B$5="(Todos)",A3859=Painel!$B$5)*OR(Painel!$E$5="(Todos)",P3859=Painel!$E$5)),$J3859+ROW()/10000000,"")</f>
        <v/>
      </c>
    </row>
    <row r="3860" customFormat="false" ht="15" hidden="false" customHeight="false" outlineLevel="0" collapsed="false">
      <c r="A3860" s="29" t="s">
        <v>52</v>
      </c>
      <c r="B3860" s="29" t="s">
        <v>7119</v>
      </c>
      <c r="C3860" s="29" t="s">
        <v>210</v>
      </c>
      <c r="D3860" s="29" t="s">
        <v>7120</v>
      </c>
      <c r="E3860" s="29" t="n">
        <v>1</v>
      </c>
      <c r="F3860" s="29"/>
      <c r="G3860" s="29" t="s">
        <v>7121</v>
      </c>
      <c r="H3860" s="30" t="n">
        <v>371.2</v>
      </c>
      <c r="I3860" s="31" t="n">
        <v>46183</v>
      </c>
      <c r="J3860" s="30" t="n">
        <v>371.2</v>
      </c>
      <c r="K3860" s="29" t="s">
        <v>120</v>
      </c>
      <c r="L3860" s="29" t="s">
        <v>1096</v>
      </c>
      <c r="M3860" s="29"/>
      <c r="N3860" s="29" t="s">
        <v>122</v>
      </c>
      <c r="O3860" s="31" t="n">
        <v>46422</v>
      </c>
      <c r="P3860" s="29" t="s">
        <v>123</v>
      </c>
      <c r="Q3860" s="29" t="n">
        <f aca="false">IFERROR(VALUE(L3860),"")</f>
        <v>102</v>
      </c>
      <c r="R3860" s="29" t="n">
        <f aca="true">IF(O3860="","",O3860-TODAY())</f>
        <v>137</v>
      </c>
      <c r="S3860" s="29" t="str">
        <f aca="false">IF(C3860="&lt;&lt; vazio &gt;&gt;","VAZIA",IF(AND(O3860&lt;&gt;"",R3860&lt;0),"VENCIDO",IF(AND(O3860&lt;&gt;"",R3860&lt;=Parametros!$B$10),"PRÓX. VENCIMENTO",IF(F3860="Q","QUALIDADE",IF(F3860="S","BLOQUEADO",IF(F3860="R","RESTRITO/DEVOLUÇÃO",IF(OR(N3860="QUAR",N3860="QRES"),"QUARENTENA",IF(OR(B3860="DESCARTE",B3860="DEVOLUÇÃO"),"DESCARTE/DEVOLUÇÃO",IF(AND(D3860="",K3860&lt;&gt;""),"SEM LOTE",IF(AND(Q3860&lt;&gt;"",Q3860&gt;=Parametros!$B$11),"PARADO/SEM GIRO","OK"))))))))))</f>
        <v>PARADO/SEM GIRO</v>
      </c>
      <c r="T3860" s="29" t="n">
        <f aca="false">IF(AND($S3860="PARADO/SEM GIRO",$K3860="KG",OR(Painel!$B$5="(Todos)",A3860=Painel!$B$5)*OR(Painel!$E$5="(Todos)",P3860=Painel!$E$5)),$J3860+ROW()/10000000,"")</f>
        <v>371.200386</v>
      </c>
      <c r="U3860" s="29" t="str">
        <f aca="false">IF(AND($S3860="VENCIDO",$K3860="KG",OR(Painel!$B$5="(Todos)",A3860=Painel!$B$5)*OR(Painel!$E$5="(Todos)",P3860=Painel!$E$5)),$J3860+ROW()/10000000,"")</f>
        <v/>
      </c>
    </row>
    <row r="3861" customFormat="false" ht="15" hidden="false" customHeight="false" outlineLevel="0" collapsed="false">
      <c r="A3861" s="29" t="s">
        <v>52</v>
      </c>
      <c r="B3861" s="29" t="s">
        <v>7122</v>
      </c>
      <c r="C3861" s="29" t="s">
        <v>115</v>
      </c>
      <c r="D3861" s="29"/>
      <c r="E3861" s="29" t="n">
        <v>0</v>
      </c>
      <c r="F3861" s="29"/>
      <c r="G3861" s="29"/>
      <c r="H3861" s="30" t="n">
        <v>0</v>
      </c>
      <c r="I3861" s="29"/>
      <c r="J3861" s="30" t="n">
        <v>0</v>
      </c>
      <c r="K3861" s="29"/>
      <c r="L3861" s="29" t="s">
        <v>116</v>
      </c>
      <c r="M3861" s="29"/>
      <c r="N3861" s="29"/>
      <c r="O3861" s="29"/>
      <c r="P3861" s="29"/>
      <c r="Q3861" s="29" t="n">
        <f aca="false">IFERROR(VALUE(L3861),"")</f>
        <v>0</v>
      </c>
      <c r="R3861" s="29" t="str">
        <f aca="true">IF(O3861="","",O3861-TODAY())</f>
        <v/>
      </c>
      <c r="S3861" s="29" t="str">
        <f aca="false">IF(C3861="&lt;&lt; vazio &gt;&gt;","VAZIA",IF(AND(O3861&lt;&gt;"",R3861&lt;0),"VENCIDO",IF(AND(O3861&lt;&gt;"",R3861&lt;=Parametros!$B$10),"PRÓX. VENCIMENTO",IF(F3861="Q","QUALIDADE",IF(F3861="S","BLOQUEADO",IF(F3861="R","RESTRITO/DEVOLUÇÃO",IF(OR(N3861="QUAR",N3861="QRES"),"QUARENTENA",IF(OR(B3861="DESCARTE",B3861="DEVOLUÇÃO"),"DESCARTE/DEVOLUÇÃO",IF(AND(D3861="",K3861&lt;&gt;""),"SEM LOTE",IF(AND(Q3861&lt;&gt;"",Q3861&gt;=Parametros!$B$11),"PARADO/SEM GIRO","OK"))))))))))</f>
        <v>VAZIA</v>
      </c>
      <c r="T3861" s="29" t="str">
        <f aca="false">IF(AND($S3861="PARADO/SEM GIRO",$K3861="KG",OR(Painel!$B$5="(Todos)",A3861=Painel!$B$5)*OR(Painel!$E$5="(Todos)",P3861=Painel!$E$5)),$J3861+ROW()/10000000,"")</f>
        <v/>
      </c>
      <c r="U3861" s="29" t="str">
        <f aca="false">IF(AND($S3861="VENCIDO",$K3861="KG",OR(Painel!$B$5="(Todos)",A3861=Painel!$B$5)*OR(Painel!$E$5="(Todos)",P3861=Painel!$E$5)),$J3861+ROW()/10000000,"")</f>
        <v/>
      </c>
    </row>
    <row r="3862" customFormat="false" ht="15" hidden="false" customHeight="false" outlineLevel="0" collapsed="false">
      <c r="A3862" s="29" t="s">
        <v>52</v>
      </c>
      <c r="B3862" s="29" t="s">
        <v>7123</v>
      </c>
      <c r="C3862" s="29" t="s">
        <v>876</v>
      </c>
      <c r="D3862" s="29" t="s">
        <v>6993</v>
      </c>
      <c r="E3862" s="29" t="n">
        <v>1</v>
      </c>
      <c r="F3862" s="29" t="s">
        <v>268</v>
      </c>
      <c r="G3862" s="29" t="s">
        <v>7124</v>
      </c>
      <c r="H3862" s="30" t="n">
        <v>720</v>
      </c>
      <c r="I3862" s="31" t="n">
        <v>46281</v>
      </c>
      <c r="J3862" s="30" t="n">
        <v>720</v>
      </c>
      <c r="K3862" s="29" t="s">
        <v>120</v>
      </c>
      <c r="L3862" s="29" t="s">
        <v>284</v>
      </c>
      <c r="M3862" s="29"/>
      <c r="N3862" s="29" t="s">
        <v>122</v>
      </c>
      <c r="O3862" s="31" t="n">
        <v>46828</v>
      </c>
      <c r="P3862" s="29" t="s">
        <v>123</v>
      </c>
      <c r="Q3862" s="29" t="n">
        <f aca="false">IFERROR(VALUE(L3862),"")</f>
        <v>4</v>
      </c>
      <c r="R3862" s="29" t="n">
        <f aca="true">IF(O3862="","",O3862-TODAY())</f>
        <v>543</v>
      </c>
      <c r="S3862" s="29" t="str">
        <f aca="false">IF(C3862="&lt;&lt; vazio &gt;&gt;","VAZIA",IF(AND(O3862&lt;&gt;"",R3862&lt;0),"VENCIDO",IF(AND(O3862&lt;&gt;"",R3862&lt;=Parametros!$B$10),"PRÓX. VENCIMENTO",IF(F3862="Q","QUALIDADE",IF(F3862="S","BLOQUEADO",IF(F3862="R","RESTRITO/DEVOLUÇÃO",IF(OR(N3862="QUAR",N3862="QRES"),"QUARENTENA",IF(OR(B3862="DESCARTE",B3862="DEVOLUÇÃO"),"DESCARTE/DEVOLUÇÃO",IF(AND(D3862="",K3862&lt;&gt;""),"SEM LOTE",IF(AND(Q3862&lt;&gt;"",Q3862&gt;=Parametros!$B$11),"PARADO/SEM GIRO","OK"))))))))))</f>
        <v>QUALIDADE</v>
      </c>
      <c r="T3862" s="29" t="str">
        <f aca="false">IF(AND($S3862="PARADO/SEM GIRO",$K3862="KG",OR(Painel!$B$5="(Todos)",A3862=Painel!$B$5)*OR(Painel!$E$5="(Todos)",P3862=Painel!$E$5)),$J3862+ROW()/10000000,"")</f>
        <v/>
      </c>
      <c r="U3862" s="29" t="str">
        <f aca="false">IF(AND($S3862="VENCIDO",$K3862="KG",OR(Painel!$B$5="(Todos)",A3862=Painel!$B$5)*OR(Painel!$E$5="(Todos)",P3862=Painel!$E$5)),$J3862+ROW()/10000000,"")</f>
        <v/>
      </c>
    </row>
    <row r="3863" customFormat="false" ht="15" hidden="false" customHeight="false" outlineLevel="0" collapsed="false">
      <c r="A3863" s="29" t="s">
        <v>52</v>
      </c>
      <c r="B3863" s="29" t="s">
        <v>7125</v>
      </c>
      <c r="C3863" s="29" t="s">
        <v>222</v>
      </c>
      <c r="D3863" s="29" t="s">
        <v>815</v>
      </c>
      <c r="E3863" s="29" t="n">
        <v>1</v>
      </c>
      <c r="F3863" s="29"/>
      <c r="G3863" s="29" t="s">
        <v>7126</v>
      </c>
      <c r="H3863" s="30" t="n">
        <v>1000</v>
      </c>
      <c r="I3863" s="31" t="n">
        <v>46283</v>
      </c>
      <c r="J3863" s="30" t="n">
        <v>1000</v>
      </c>
      <c r="K3863" s="29" t="s">
        <v>120</v>
      </c>
      <c r="L3863" s="29" t="s">
        <v>176</v>
      </c>
      <c r="M3863" s="29"/>
      <c r="N3863" s="29" t="s">
        <v>122</v>
      </c>
      <c r="O3863" s="31" t="n">
        <v>46825</v>
      </c>
      <c r="P3863" s="29" t="s">
        <v>123</v>
      </c>
      <c r="Q3863" s="29" t="n">
        <f aca="false">IFERROR(VALUE(L3863),"")</f>
        <v>2</v>
      </c>
      <c r="R3863" s="29" t="n">
        <f aca="true">IF(O3863="","",O3863-TODAY())</f>
        <v>540</v>
      </c>
      <c r="S3863" s="29" t="str">
        <f aca="false">IF(C3863="&lt;&lt; vazio &gt;&gt;","VAZIA",IF(AND(O3863&lt;&gt;"",R3863&lt;0),"VENCIDO",IF(AND(O3863&lt;&gt;"",R3863&lt;=Parametros!$B$10),"PRÓX. VENCIMENTO",IF(F3863="Q","QUALIDADE",IF(F3863="S","BLOQUEADO",IF(F3863="R","RESTRITO/DEVOLUÇÃO",IF(OR(N3863="QUAR",N3863="QRES"),"QUARENTENA",IF(OR(B3863="DESCARTE",B3863="DEVOLUÇÃO"),"DESCARTE/DEVOLUÇÃO",IF(AND(D3863="",K3863&lt;&gt;""),"SEM LOTE",IF(AND(Q3863&lt;&gt;"",Q3863&gt;=Parametros!$B$11),"PARADO/SEM GIRO","OK"))))))))))</f>
        <v>OK</v>
      </c>
      <c r="T3863" s="29" t="str">
        <f aca="false">IF(AND($S3863="PARADO/SEM GIRO",$K3863="KG",OR(Painel!$B$5="(Todos)",A3863=Painel!$B$5)*OR(Painel!$E$5="(Todos)",P3863=Painel!$E$5)),$J3863+ROW()/10000000,"")</f>
        <v/>
      </c>
      <c r="U3863" s="29" t="str">
        <f aca="false">IF(AND($S3863="VENCIDO",$K3863="KG",OR(Painel!$B$5="(Todos)",A3863=Painel!$B$5)*OR(Painel!$E$5="(Todos)",P3863=Painel!$E$5)),$J3863+ROW()/10000000,"")</f>
        <v/>
      </c>
    </row>
    <row r="3864" customFormat="false" ht="15" hidden="false" customHeight="false" outlineLevel="0" collapsed="false">
      <c r="A3864" s="29" t="s">
        <v>52</v>
      </c>
      <c r="B3864" s="29" t="s">
        <v>7127</v>
      </c>
      <c r="C3864" s="29" t="s">
        <v>322</v>
      </c>
      <c r="D3864" s="29" t="s">
        <v>688</v>
      </c>
      <c r="E3864" s="29" t="n">
        <v>1</v>
      </c>
      <c r="F3864" s="29"/>
      <c r="G3864" s="29" t="s">
        <v>7128</v>
      </c>
      <c r="H3864" s="30" t="n">
        <v>999.9</v>
      </c>
      <c r="I3864" s="31" t="n">
        <v>46280</v>
      </c>
      <c r="J3864" s="30" t="n">
        <v>999.9</v>
      </c>
      <c r="K3864" s="29" t="s">
        <v>120</v>
      </c>
      <c r="L3864" s="29" t="s">
        <v>144</v>
      </c>
      <c r="M3864" s="29"/>
      <c r="N3864" s="29" t="s">
        <v>122</v>
      </c>
      <c r="O3864" s="31" t="n">
        <v>46637</v>
      </c>
      <c r="P3864" s="29" t="s">
        <v>123</v>
      </c>
      <c r="Q3864" s="29" t="n">
        <f aca="false">IFERROR(VALUE(L3864),"")</f>
        <v>5</v>
      </c>
      <c r="R3864" s="29" t="n">
        <f aca="true">IF(O3864="","",O3864-TODAY())</f>
        <v>352</v>
      </c>
      <c r="S3864" s="29" t="str">
        <f aca="false">IF(C3864="&lt;&lt; vazio &gt;&gt;","VAZIA",IF(AND(O3864&lt;&gt;"",R3864&lt;0),"VENCIDO",IF(AND(O3864&lt;&gt;"",R3864&lt;=Parametros!$B$10),"PRÓX. VENCIMENTO",IF(F3864="Q","QUALIDADE",IF(F3864="S","BLOQUEADO",IF(F3864="R","RESTRITO/DEVOLUÇÃO",IF(OR(N3864="QUAR",N3864="QRES"),"QUARENTENA",IF(OR(B3864="DESCARTE",B3864="DEVOLUÇÃO"),"DESCARTE/DEVOLUÇÃO",IF(AND(D3864="",K3864&lt;&gt;""),"SEM LOTE",IF(AND(Q3864&lt;&gt;"",Q3864&gt;=Parametros!$B$11),"PARADO/SEM GIRO","OK"))))))))))</f>
        <v>OK</v>
      </c>
      <c r="T3864" s="29" t="str">
        <f aca="false">IF(AND($S3864="PARADO/SEM GIRO",$K3864="KG",OR(Painel!$B$5="(Todos)",A3864=Painel!$B$5)*OR(Painel!$E$5="(Todos)",P3864=Painel!$E$5)),$J3864+ROW()/10000000,"")</f>
        <v/>
      </c>
      <c r="U3864" s="29" t="str">
        <f aca="false">IF(AND($S3864="VENCIDO",$K3864="KG",OR(Painel!$B$5="(Todos)",A3864=Painel!$B$5)*OR(Painel!$E$5="(Todos)",P3864=Painel!$E$5)),$J3864+ROW()/10000000,"")</f>
        <v/>
      </c>
    </row>
    <row r="3865" customFormat="false" ht="15" hidden="false" customHeight="false" outlineLevel="0" collapsed="false">
      <c r="A3865" s="29" t="s">
        <v>52</v>
      </c>
      <c r="B3865" s="29" t="s">
        <v>7129</v>
      </c>
      <c r="C3865" s="29" t="s">
        <v>334</v>
      </c>
      <c r="D3865" s="29" t="s">
        <v>7130</v>
      </c>
      <c r="E3865" s="29" t="n">
        <v>1</v>
      </c>
      <c r="F3865" s="29" t="s">
        <v>137</v>
      </c>
      <c r="G3865" s="29" t="s">
        <v>7131</v>
      </c>
      <c r="H3865" s="30" t="n">
        <v>120.6</v>
      </c>
      <c r="I3865" s="31" t="n">
        <v>46195</v>
      </c>
      <c r="J3865" s="30" t="n">
        <v>120.6</v>
      </c>
      <c r="K3865" s="29" t="s">
        <v>120</v>
      </c>
      <c r="L3865" s="29" t="s">
        <v>2744</v>
      </c>
      <c r="M3865" s="29"/>
      <c r="N3865" s="29" t="s">
        <v>122</v>
      </c>
      <c r="O3865" s="31" t="n">
        <v>46287</v>
      </c>
      <c r="P3865" s="29" t="s">
        <v>123</v>
      </c>
      <c r="Q3865" s="29" t="n">
        <f aca="false">IFERROR(VALUE(L3865),"")</f>
        <v>90</v>
      </c>
      <c r="R3865" s="29" t="n">
        <f aca="true">IF(O3865="","",O3865-TODAY())</f>
        <v>2</v>
      </c>
      <c r="S3865" s="29" t="str">
        <f aca="false">IF(C3865="&lt;&lt; vazio &gt;&gt;","VAZIA",IF(AND(O3865&lt;&gt;"",R3865&lt;0),"VENCIDO",IF(AND(O3865&lt;&gt;"",R3865&lt;=Parametros!$B$10),"PRÓX. VENCIMENTO",IF(F3865="Q","QUALIDADE",IF(F3865="S","BLOQUEADO",IF(F3865="R","RESTRITO/DEVOLUÇÃO",IF(OR(N3865="QUAR",N3865="QRES"),"QUARENTENA",IF(OR(B3865="DESCARTE",B3865="DEVOLUÇÃO"),"DESCARTE/DEVOLUÇÃO",IF(AND(D3865="",K3865&lt;&gt;""),"SEM LOTE",IF(AND(Q3865&lt;&gt;"",Q3865&gt;=Parametros!$B$11),"PARADO/SEM GIRO","OK"))))))))))</f>
        <v>PRÓX. VENCIMENTO</v>
      </c>
      <c r="T3865" s="29" t="str">
        <f aca="false">IF(AND($S3865="PARADO/SEM GIRO",$K3865="KG",OR(Painel!$B$5="(Todos)",A3865=Painel!$B$5)*OR(Painel!$E$5="(Todos)",P3865=Painel!$E$5)),$J3865+ROW()/10000000,"")</f>
        <v/>
      </c>
      <c r="U3865" s="29" t="str">
        <f aca="false">IF(AND($S3865="VENCIDO",$K3865="KG",OR(Painel!$B$5="(Todos)",A3865=Painel!$B$5)*OR(Painel!$E$5="(Todos)",P3865=Painel!$E$5)),$J3865+ROW()/10000000,"")</f>
        <v/>
      </c>
    </row>
    <row r="3866" customFormat="false" ht="15" hidden="false" customHeight="false" outlineLevel="0" collapsed="false">
      <c r="A3866" s="29" t="s">
        <v>52</v>
      </c>
      <c r="B3866" s="29" t="s">
        <v>7132</v>
      </c>
      <c r="C3866" s="29" t="s">
        <v>115</v>
      </c>
      <c r="D3866" s="29"/>
      <c r="E3866" s="29" t="n">
        <v>0</v>
      </c>
      <c r="F3866" s="29"/>
      <c r="G3866" s="29"/>
      <c r="H3866" s="30" t="n">
        <v>0</v>
      </c>
      <c r="I3866" s="29"/>
      <c r="J3866" s="30" t="n">
        <v>0</v>
      </c>
      <c r="K3866" s="29"/>
      <c r="L3866" s="29" t="s">
        <v>116</v>
      </c>
      <c r="M3866" s="29"/>
      <c r="N3866" s="29"/>
      <c r="O3866" s="29"/>
      <c r="P3866" s="29"/>
      <c r="Q3866" s="29" t="n">
        <f aca="false">IFERROR(VALUE(L3866),"")</f>
        <v>0</v>
      </c>
      <c r="R3866" s="29" t="str">
        <f aca="true">IF(O3866="","",O3866-TODAY())</f>
        <v/>
      </c>
      <c r="S3866" s="29" t="str">
        <f aca="false">IF(C3866="&lt;&lt; vazio &gt;&gt;","VAZIA",IF(AND(O3866&lt;&gt;"",R3866&lt;0),"VENCIDO",IF(AND(O3866&lt;&gt;"",R3866&lt;=Parametros!$B$10),"PRÓX. VENCIMENTO",IF(F3866="Q","QUALIDADE",IF(F3866="S","BLOQUEADO",IF(F3866="R","RESTRITO/DEVOLUÇÃO",IF(OR(N3866="QUAR",N3866="QRES"),"QUARENTENA",IF(OR(B3866="DESCARTE",B3866="DEVOLUÇÃO"),"DESCARTE/DEVOLUÇÃO",IF(AND(D3866="",K3866&lt;&gt;""),"SEM LOTE",IF(AND(Q3866&lt;&gt;"",Q3866&gt;=Parametros!$B$11),"PARADO/SEM GIRO","OK"))))))))))</f>
        <v>VAZIA</v>
      </c>
      <c r="T3866" s="29" t="str">
        <f aca="false">IF(AND($S3866="PARADO/SEM GIRO",$K3866="KG",OR(Painel!$B$5="(Todos)",A3866=Painel!$B$5)*OR(Painel!$E$5="(Todos)",P3866=Painel!$E$5)),$J3866+ROW()/10000000,"")</f>
        <v/>
      </c>
      <c r="U3866" s="29" t="str">
        <f aca="false">IF(AND($S3866="VENCIDO",$K3866="KG",OR(Painel!$B$5="(Todos)",A3866=Painel!$B$5)*OR(Painel!$E$5="(Todos)",P3866=Painel!$E$5)),$J3866+ROW()/10000000,"")</f>
        <v/>
      </c>
    </row>
    <row r="3867" customFormat="false" ht="15" hidden="false" customHeight="false" outlineLevel="0" collapsed="false">
      <c r="A3867" s="29" t="s">
        <v>52</v>
      </c>
      <c r="B3867" s="29" t="s">
        <v>7133</v>
      </c>
      <c r="C3867" s="29" t="s">
        <v>115</v>
      </c>
      <c r="D3867" s="29"/>
      <c r="E3867" s="29" t="n">
        <v>0</v>
      </c>
      <c r="F3867" s="29"/>
      <c r="G3867" s="29"/>
      <c r="H3867" s="30" t="n">
        <v>0</v>
      </c>
      <c r="I3867" s="29"/>
      <c r="J3867" s="30" t="n">
        <v>0</v>
      </c>
      <c r="K3867" s="29"/>
      <c r="L3867" s="29" t="s">
        <v>116</v>
      </c>
      <c r="M3867" s="29"/>
      <c r="N3867" s="29"/>
      <c r="O3867" s="29"/>
      <c r="P3867" s="29"/>
      <c r="Q3867" s="29" t="n">
        <f aca="false">IFERROR(VALUE(L3867),"")</f>
        <v>0</v>
      </c>
      <c r="R3867" s="29" t="str">
        <f aca="true">IF(O3867="","",O3867-TODAY())</f>
        <v/>
      </c>
      <c r="S3867" s="29" t="str">
        <f aca="false">IF(C3867="&lt;&lt; vazio &gt;&gt;","VAZIA",IF(AND(O3867&lt;&gt;"",R3867&lt;0),"VENCIDO",IF(AND(O3867&lt;&gt;"",R3867&lt;=Parametros!$B$10),"PRÓX. VENCIMENTO",IF(F3867="Q","QUALIDADE",IF(F3867="S","BLOQUEADO",IF(F3867="R","RESTRITO/DEVOLUÇÃO",IF(OR(N3867="QUAR",N3867="QRES"),"QUARENTENA",IF(OR(B3867="DESCARTE",B3867="DEVOLUÇÃO"),"DESCARTE/DEVOLUÇÃO",IF(AND(D3867="",K3867&lt;&gt;""),"SEM LOTE",IF(AND(Q3867&lt;&gt;"",Q3867&gt;=Parametros!$B$11),"PARADO/SEM GIRO","OK"))))))))))</f>
        <v>VAZIA</v>
      </c>
      <c r="T3867" s="29" t="str">
        <f aca="false">IF(AND($S3867="PARADO/SEM GIRO",$K3867="KG",OR(Painel!$B$5="(Todos)",A3867=Painel!$B$5)*OR(Painel!$E$5="(Todos)",P3867=Painel!$E$5)),$J3867+ROW()/10000000,"")</f>
        <v/>
      </c>
      <c r="U3867" s="29" t="str">
        <f aca="false">IF(AND($S3867="VENCIDO",$K3867="KG",OR(Painel!$B$5="(Todos)",A3867=Painel!$B$5)*OR(Painel!$E$5="(Todos)",P3867=Painel!$E$5)),$J3867+ROW()/10000000,"")</f>
        <v/>
      </c>
    </row>
    <row r="3868" customFormat="false" ht="15" hidden="false" customHeight="false" outlineLevel="0" collapsed="false">
      <c r="A3868" s="29" t="s">
        <v>52</v>
      </c>
      <c r="B3868" s="29" t="s">
        <v>7134</v>
      </c>
      <c r="C3868" s="29" t="s">
        <v>115</v>
      </c>
      <c r="D3868" s="29"/>
      <c r="E3868" s="29" t="n">
        <v>0</v>
      </c>
      <c r="F3868" s="29"/>
      <c r="G3868" s="29"/>
      <c r="H3868" s="30" t="n">
        <v>0</v>
      </c>
      <c r="I3868" s="29"/>
      <c r="J3868" s="30" t="n">
        <v>0</v>
      </c>
      <c r="K3868" s="29"/>
      <c r="L3868" s="29" t="s">
        <v>116</v>
      </c>
      <c r="M3868" s="29"/>
      <c r="N3868" s="29"/>
      <c r="O3868" s="29"/>
      <c r="P3868" s="29"/>
      <c r="Q3868" s="29" t="n">
        <f aca="false">IFERROR(VALUE(L3868),"")</f>
        <v>0</v>
      </c>
      <c r="R3868" s="29" t="str">
        <f aca="true">IF(O3868="","",O3868-TODAY())</f>
        <v/>
      </c>
      <c r="S3868" s="29" t="str">
        <f aca="false">IF(C3868="&lt;&lt; vazio &gt;&gt;","VAZIA",IF(AND(O3868&lt;&gt;"",R3868&lt;0),"VENCIDO",IF(AND(O3868&lt;&gt;"",R3868&lt;=Parametros!$B$10),"PRÓX. VENCIMENTO",IF(F3868="Q","QUALIDADE",IF(F3868="S","BLOQUEADO",IF(F3868="R","RESTRITO/DEVOLUÇÃO",IF(OR(N3868="QUAR",N3868="QRES"),"QUARENTENA",IF(OR(B3868="DESCARTE",B3868="DEVOLUÇÃO"),"DESCARTE/DEVOLUÇÃO",IF(AND(D3868="",K3868&lt;&gt;""),"SEM LOTE",IF(AND(Q3868&lt;&gt;"",Q3868&gt;=Parametros!$B$11),"PARADO/SEM GIRO","OK"))))))))))</f>
        <v>VAZIA</v>
      </c>
      <c r="T3868" s="29" t="str">
        <f aca="false">IF(AND($S3868="PARADO/SEM GIRO",$K3868="KG",OR(Painel!$B$5="(Todos)",A3868=Painel!$B$5)*OR(Painel!$E$5="(Todos)",P3868=Painel!$E$5)),$J3868+ROW()/10000000,"")</f>
        <v/>
      </c>
      <c r="U3868" s="29" t="str">
        <f aca="false">IF(AND($S3868="VENCIDO",$K3868="KG",OR(Painel!$B$5="(Todos)",A3868=Painel!$B$5)*OR(Painel!$E$5="(Todos)",P3868=Painel!$E$5)),$J3868+ROW()/10000000,"")</f>
        <v/>
      </c>
    </row>
    <row r="3869" customFormat="false" ht="15" hidden="false" customHeight="false" outlineLevel="0" collapsed="false">
      <c r="A3869" s="29" t="s">
        <v>52</v>
      </c>
      <c r="B3869" s="29" t="s">
        <v>7135</v>
      </c>
      <c r="C3869" s="29" t="s">
        <v>785</v>
      </c>
      <c r="D3869" s="29" t="s">
        <v>880</v>
      </c>
      <c r="E3869" s="29" t="n">
        <v>1</v>
      </c>
      <c r="F3869" s="29"/>
      <c r="G3869" s="29" t="s">
        <v>7136</v>
      </c>
      <c r="H3869" s="30" t="n">
        <v>1000</v>
      </c>
      <c r="I3869" s="31" t="n">
        <v>46280</v>
      </c>
      <c r="J3869" s="30" t="n">
        <v>1000</v>
      </c>
      <c r="K3869" s="29" t="s">
        <v>120</v>
      </c>
      <c r="L3869" s="29" t="s">
        <v>144</v>
      </c>
      <c r="M3869" s="29"/>
      <c r="N3869" s="29" t="s">
        <v>122</v>
      </c>
      <c r="O3869" s="31" t="n">
        <v>46823</v>
      </c>
      <c r="P3869" s="29" t="s">
        <v>123</v>
      </c>
      <c r="Q3869" s="29" t="n">
        <f aca="false">IFERROR(VALUE(L3869),"")</f>
        <v>5</v>
      </c>
      <c r="R3869" s="29" t="n">
        <f aca="true">IF(O3869="","",O3869-TODAY())</f>
        <v>538</v>
      </c>
      <c r="S3869" s="29" t="str">
        <f aca="false">IF(C3869="&lt;&lt; vazio &gt;&gt;","VAZIA",IF(AND(O3869&lt;&gt;"",R3869&lt;0),"VENCIDO",IF(AND(O3869&lt;&gt;"",R3869&lt;=Parametros!$B$10),"PRÓX. VENCIMENTO",IF(F3869="Q","QUALIDADE",IF(F3869="S","BLOQUEADO",IF(F3869="R","RESTRITO/DEVOLUÇÃO",IF(OR(N3869="QUAR",N3869="QRES"),"QUARENTENA",IF(OR(B3869="DESCARTE",B3869="DEVOLUÇÃO"),"DESCARTE/DEVOLUÇÃO",IF(AND(D3869="",K3869&lt;&gt;""),"SEM LOTE",IF(AND(Q3869&lt;&gt;"",Q3869&gt;=Parametros!$B$11),"PARADO/SEM GIRO","OK"))))))))))</f>
        <v>OK</v>
      </c>
      <c r="T3869" s="29" t="str">
        <f aca="false">IF(AND($S3869="PARADO/SEM GIRO",$K3869="KG",OR(Painel!$B$5="(Todos)",A3869=Painel!$B$5)*OR(Painel!$E$5="(Todos)",P3869=Painel!$E$5)),$J3869+ROW()/10000000,"")</f>
        <v/>
      </c>
      <c r="U3869" s="29" t="str">
        <f aca="false">IF(AND($S3869="VENCIDO",$K3869="KG",OR(Painel!$B$5="(Todos)",A3869=Painel!$B$5)*OR(Painel!$E$5="(Todos)",P3869=Painel!$E$5)),$J3869+ROW()/10000000,"")</f>
        <v/>
      </c>
    </row>
    <row r="3870" customFormat="false" ht="15" hidden="false" customHeight="false" outlineLevel="0" collapsed="false">
      <c r="A3870" s="29" t="s">
        <v>52</v>
      </c>
      <c r="B3870" s="29" t="s">
        <v>7137</v>
      </c>
      <c r="C3870" s="29" t="s">
        <v>556</v>
      </c>
      <c r="D3870" s="29" t="s">
        <v>4809</v>
      </c>
      <c r="E3870" s="29" t="n">
        <v>1</v>
      </c>
      <c r="F3870" s="29"/>
      <c r="G3870" s="29" t="s">
        <v>7138</v>
      </c>
      <c r="H3870" s="30" t="n">
        <v>32.8</v>
      </c>
      <c r="I3870" s="31" t="n">
        <v>46270</v>
      </c>
      <c r="J3870" s="30" t="n">
        <v>32.8</v>
      </c>
      <c r="K3870" s="29" t="s">
        <v>120</v>
      </c>
      <c r="L3870" s="29" t="s">
        <v>267</v>
      </c>
      <c r="M3870" s="29"/>
      <c r="N3870" s="29" t="s">
        <v>122</v>
      </c>
      <c r="O3870" s="31" t="n">
        <v>46789</v>
      </c>
      <c r="P3870" s="29" t="s">
        <v>123</v>
      </c>
      <c r="Q3870" s="29" t="n">
        <f aca="false">IFERROR(VALUE(L3870),"")</f>
        <v>15</v>
      </c>
      <c r="R3870" s="29" t="n">
        <f aca="true">IF(O3870="","",O3870-TODAY())</f>
        <v>504</v>
      </c>
      <c r="S3870" s="29" t="str">
        <f aca="false">IF(C3870="&lt;&lt; vazio &gt;&gt;","VAZIA",IF(AND(O3870&lt;&gt;"",R3870&lt;0),"VENCIDO",IF(AND(O3870&lt;&gt;"",R3870&lt;=Parametros!$B$10),"PRÓX. VENCIMENTO",IF(F3870="Q","QUALIDADE",IF(F3870="S","BLOQUEADO",IF(F3870="R","RESTRITO/DEVOLUÇÃO",IF(OR(N3870="QUAR",N3870="QRES"),"QUARENTENA",IF(OR(B3870="DESCARTE",B3870="DEVOLUÇÃO"),"DESCARTE/DEVOLUÇÃO",IF(AND(D3870="",K3870&lt;&gt;""),"SEM LOTE",IF(AND(Q3870&lt;&gt;"",Q3870&gt;=Parametros!$B$11),"PARADO/SEM GIRO","OK"))))))))))</f>
        <v>OK</v>
      </c>
      <c r="T3870" s="29" t="str">
        <f aca="false">IF(AND($S3870="PARADO/SEM GIRO",$K3870="KG",OR(Painel!$B$5="(Todos)",A3870=Painel!$B$5)*OR(Painel!$E$5="(Todos)",P3870=Painel!$E$5)),$J3870+ROW()/10000000,"")</f>
        <v/>
      </c>
      <c r="U3870" s="29" t="str">
        <f aca="false">IF(AND($S3870="VENCIDO",$K3870="KG",OR(Painel!$B$5="(Todos)",A3870=Painel!$B$5)*OR(Painel!$E$5="(Todos)",P3870=Painel!$E$5)),$J3870+ROW()/10000000,"")</f>
        <v/>
      </c>
    </row>
    <row r="3871" customFormat="false" ht="15" hidden="false" customHeight="false" outlineLevel="0" collapsed="false">
      <c r="A3871" s="29" t="s">
        <v>52</v>
      </c>
      <c r="B3871" s="29" t="s">
        <v>7139</v>
      </c>
      <c r="C3871" s="29" t="s">
        <v>115</v>
      </c>
      <c r="D3871" s="29"/>
      <c r="E3871" s="29" t="n">
        <v>0</v>
      </c>
      <c r="F3871" s="29"/>
      <c r="G3871" s="29"/>
      <c r="H3871" s="30" t="n">
        <v>0</v>
      </c>
      <c r="I3871" s="29"/>
      <c r="J3871" s="30" t="n">
        <v>0</v>
      </c>
      <c r="K3871" s="29"/>
      <c r="L3871" s="29" t="s">
        <v>116</v>
      </c>
      <c r="M3871" s="29"/>
      <c r="N3871" s="29"/>
      <c r="O3871" s="29"/>
      <c r="P3871" s="29"/>
      <c r="Q3871" s="29" t="n">
        <f aca="false">IFERROR(VALUE(L3871),"")</f>
        <v>0</v>
      </c>
      <c r="R3871" s="29" t="str">
        <f aca="true">IF(O3871="","",O3871-TODAY())</f>
        <v/>
      </c>
      <c r="S3871" s="29" t="str">
        <f aca="false">IF(C3871="&lt;&lt; vazio &gt;&gt;","VAZIA",IF(AND(O3871&lt;&gt;"",R3871&lt;0),"VENCIDO",IF(AND(O3871&lt;&gt;"",R3871&lt;=Parametros!$B$10),"PRÓX. VENCIMENTO",IF(F3871="Q","QUALIDADE",IF(F3871="S","BLOQUEADO",IF(F3871="R","RESTRITO/DEVOLUÇÃO",IF(OR(N3871="QUAR",N3871="QRES"),"QUARENTENA",IF(OR(B3871="DESCARTE",B3871="DEVOLUÇÃO"),"DESCARTE/DEVOLUÇÃO",IF(AND(D3871="",K3871&lt;&gt;""),"SEM LOTE",IF(AND(Q3871&lt;&gt;"",Q3871&gt;=Parametros!$B$11),"PARADO/SEM GIRO","OK"))))))))))</f>
        <v>VAZIA</v>
      </c>
      <c r="T3871" s="29" t="str">
        <f aca="false">IF(AND($S3871="PARADO/SEM GIRO",$K3871="KG",OR(Painel!$B$5="(Todos)",A3871=Painel!$B$5)*OR(Painel!$E$5="(Todos)",P3871=Painel!$E$5)),$J3871+ROW()/10000000,"")</f>
        <v/>
      </c>
      <c r="U3871" s="29" t="str">
        <f aca="false">IF(AND($S3871="VENCIDO",$K3871="KG",OR(Painel!$B$5="(Todos)",A3871=Painel!$B$5)*OR(Painel!$E$5="(Todos)",P3871=Painel!$E$5)),$J3871+ROW()/10000000,"")</f>
        <v/>
      </c>
    </row>
    <row r="3872" customFormat="false" ht="15" hidden="false" customHeight="false" outlineLevel="0" collapsed="false">
      <c r="A3872" s="29" t="s">
        <v>52</v>
      </c>
      <c r="B3872" s="29" t="s">
        <v>7140</v>
      </c>
      <c r="C3872" s="29" t="s">
        <v>142</v>
      </c>
      <c r="D3872" s="29" t="s">
        <v>143</v>
      </c>
      <c r="E3872" s="29" t="n">
        <v>1</v>
      </c>
      <c r="F3872" s="29"/>
      <c r="G3872" s="29" t="s">
        <v>7141</v>
      </c>
      <c r="H3872" s="30" t="n">
        <v>103.6</v>
      </c>
      <c r="I3872" s="31" t="n">
        <v>46270</v>
      </c>
      <c r="J3872" s="30" t="n">
        <v>103.6</v>
      </c>
      <c r="K3872" s="29" t="s">
        <v>120</v>
      </c>
      <c r="L3872" s="29" t="s">
        <v>267</v>
      </c>
      <c r="M3872" s="29"/>
      <c r="N3872" s="29" t="s">
        <v>122</v>
      </c>
      <c r="O3872" s="31" t="n">
        <v>46550</v>
      </c>
      <c r="P3872" s="29" t="s">
        <v>123</v>
      </c>
      <c r="Q3872" s="29" t="n">
        <f aca="false">IFERROR(VALUE(L3872),"")</f>
        <v>15</v>
      </c>
      <c r="R3872" s="29" t="n">
        <f aca="true">IF(O3872="","",O3872-TODAY())</f>
        <v>265</v>
      </c>
      <c r="S3872" s="29" t="str">
        <f aca="false">IF(C3872="&lt;&lt; vazio &gt;&gt;","VAZIA",IF(AND(O3872&lt;&gt;"",R3872&lt;0),"VENCIDO",IF(AND(O3872&lt;&gt;"",R3872&lt;=Parametros!$B$10),"PRÓX. VENCIMENTO",IF(F3872="Q","QUALIDADE",IF(F3872="S","BLOQUEADO",IF(F3872="R","RESTRITO/DEVOLUÇÃO",IF(OR(N3872="QUAR",N3872="QRES"),"QUARENTENA",IF(OR(B3872="DESCARTE",B3872="DEVOLUÇÃO"),"DESCARTE/DEVOLUÇÃO",IF(AND(D3872="",K3872&lt;&gt;""),"SEM LOTE",IF(AND(Q3872&lt;&gt;"",Q3872&gt;=Parametros!$B$11),"PARADO/SEM GIRO","OK"))))))))))</f>
        <v>OK</v>
      </c>
      <c r="T3872" s="29" t="str">
        <f aca="false">IF(AND($S3872="PARADO/SEM GIRO",$K3872="KG",OR(Painel!$B$5="(Todos)",A3872=Painel!$B$5)*OR(Painel!$E$5="(Todos)",P3872=Painel!$E$5)),$J3872+ROW()/10000000,"")</f>
        <v/>
      </c>
      <c r="U3872" s="29" t="str">
        <f aca="false">IF(AND($S3872="VENCIDO",$K3872="KG",OR(Painel!$B$5="(Todos)",A3872=Painel!$B$5)*OR(Painel!$E$5="(Todos)",P3872=Painel!$E$5)),$J3872+ROW()/10000000,"")</f>
        <v/>
      </c>
    </row>
    <row r="3873" customFormat="false" ht="15" hidden="false" customHeight="false" outlineLevel="0" collapsed="false">
      <c r="A3873" s="29" t="s">
        <v>52</v>
      </c>
      <c r="B3873" s="29" t="s">
        <v>7142</v>
      </c>
      <c r="C3873" s="29" t="s">
        <v>4869</v>
      </c>
      <c r="D3873" s="29" t="s">
        <v>5525</v>
      </c>
      <c r="E3873" s="29" t="n">
        <v>1</v>
      </c>
      <c r="F3873" s="29" t="s">
        <v>268</v>
      </c>
      <c r="G3873" s="29" t="s">
        <v>7143</v>
      </c>
      <c r="H3873" s="30" t="n">
        <v>220</v>
      </c>
      <c r="I3873" s="31" t="n">
        <v>46171</v>
      </c>
      <c r="J3873" s="30" t="n">
        <v>220</v>
      </c>
      <c r="K3873" s="29" t="s">
        <v>120</v>
      </c>
      <c r="L3873" s="29" t="s">
        <v>7144</v>
      </c>
      <c r="M3873" s="29"/>
      <c r="N3873" s="29" t="s">
        <v>122</v>
      </c>
      <c r="O3873" s="31" t="n">
        <v>46283</v>
      </c>
      <c r="P3873" s="29" t="s">
        <v>123</v>
      </c>
      <c r="Q3873" s="29" t="n">
        <f aca="false">IFERROR(VALUE(L3873),"")</f>
        <v>114</v>
      </c>
      <c r="R3873" s="29" t="n">
        <f aca="true">IF(O3873="","",O3873-TODAY())</f>
        <v>-2</v>
      </c>
      <c r="S3873" s="29" t="str">
        <f aca="false">IF(C3873="&lt;&lt; vazio &gt;&gt;","VAZIA",IF(AND(O3873&lt;&gt;"",R3873&lt;0),"VENCIDO",IF(AND(O3873&lt;&gt;"",R3873&lt;=Parametros!$B$10),"PRÓX. VENCIMENTO",IF(F3873="Q","QUALIDADE",IF(F3873="S","BLOQUEADO",IF(F3873="R","RESTRITO/DEVOLUÇÃO",IF(OR(N3873="QUAR",N3873="QRES"),"QUARENTENA",IF(OR(B3873="DESCARTE",B3873="DEVOLUÇÃO"),"DESCARTE/DEVOLUÇÃO",IF(AND(D3873="",K3873&lt;&gt;""),"SEM LOTE",IF(AND(Q3873&lt;&gt;"",Q3873&gt;=Parametros!$B$11),"PARADO/SEM GIRO","OK"))))))))))</f>
        <v>VENCIDO</v>
      </c>
      <c r="T3873" s="29" t="str">
        <f aca="false">IF(AND($S3873="PARADO/SEM GIRO",$K3873="KG",OR(Painel!$B$5="(Todos)",A3873=Painel!$B$5)*OR(Painel!$E$5="(Todos)",P3873=Painel!$E$5)),$J3873+ROW()/10000000,"")</f>
        <v/>
      </c>
      <c r="U3873" s="29" t="n">
        <f aca="false">IF(AND($S3873="VENCIDO",$K3873="KG",OR(Painel!$B$5="(Todos)",A3873=Painel!$B$5)*OR(Painel!$E$5="(Todos)",P3873=Painel!$E$5)),$J3873+ROW()/10000000,"")</f>
        <v>220.0003873</v>
      </c>
    </row>
    <row r="3874" customFormat="false" ht="15" hidden="false" customHeight="false" outlineLevel="0" collapsed="false">
      <c r="A3874" s="29" t="s">
        <v>52</v>
      </c>
      <c r="B3874" s="29" t="s">
        <v>7145</v>
      </c>
      <c r="C3874" s="29" t="s">
        <v>222</v>
      </c>
      <c r="D3874" s="29" t="s">
        <v>815</v>
      </c>
      <c r="E3874" s="29" t="n">
        <v>1</v>
      </c>
      <c r="F3874" s="29"/>
      <c r="G3874" s="29" t="s">
        <v>7146</v>
      </c>
      <c r="H3874" s="30" t="n">
        <v>1000</v>
      </c>
      <c r="I3874" s="31" t="n">
        <v>46283</v>
      </c>
      <c r="J3874" s="30" t="n">
        <v>1000</v>
      </c>
      <c r="K3874" s="29" t="s">
        <v>120</v>
      </c>
      <c r="L3874" s="29" t="s">
        <v>176</v>
      </c>
      <c r="M3874" s="29"/>
      <c r="N3874" s="29" t="s">
        <v>122</v>
      </c>
      <c r="O3874" s="31" t="n">
        <v>46825</v>
      </c>
      <c r="P3874" s="29" t="s">
        <v>123</v>
      </c>
      <c r="Q3874" s="29" t="n">
        <f aca="false">IFERROR(VALUE(L3874),"")</f>
        <v>2</v>
      </c>
      <c r="R3874" s="29" t="n">
        <f aca="true">IF(O3874="","",O3874-TODAY())</f>
        <v>540</v>
      </c>
      <c r="S3874" s="29" t="str">
        <f aca="false">IF(C3874="&lt;&lt; vazio &gt;&gt;","VAZIA",IF(AND(O3874&lt;&gt;"",R3874&lt;0),"VENCIDO",IF(AND(O3874&lt;&gt;"",R3874&lt;=Parametros!$B$10),"PRÓX. VENCIMENTO",IF(F3874="Q","QUALIDADE",IF(F3874="S","BLOQUEADO",IF(F3874="R","RESTRITO/DEVOLUÇÃO",IF(OR(N3874="QUAR",N3874="QRES"),"QUARENTENA",IF(OR(B3874="DESCARTE",B3874="DEVOLUÇÃO"),"DESCARTE/DEVOLUÇÃO",IF(AND(D3874="",K3874&lt;&gt;""),"SEM LOTE",IF(AND(Q3874&lt;&gt;"",Q3874&gt;=Parametros!$B$11),"PARADO/SEM GIRO","OK"))))))))))</f>
        <v>OK</v>
      </c>
      <c r="T3874" s="29" t="str">
        <f aca="false">IF(AND($S3874="PARADO/SEM GIRO",$K3874="KG",OR(Painel!$B$5="(Todos)",A3874=Painel!$B$5)*OR(Painel!$E$5="(Todos)",P3874=Painel!$E$5)),$J3874+ROW()/10000000,"")</f>
        <v/>
      </c>
      <c r="U3874" s="29" t="str">
        <f aca="false">IF(AND($S3874="VENCIDO",$K3874="KG",OR(Painel!$B$5="(Todos)",A3874=Painel!$B$5)*OR(Painel!$E$5="(Todos)",P3874=Painel!$E$5)),$J3874+ROW()/10000000,"")</f>
        <v/>
      </c>
    </row>
    <row r="3875" customFormat="false" ht="15" hidden="false" customHeight="false" outlineLevel="0" collapsed="false">
      <c r="A3875" s="29" t="s">
        <v>52</v>
      </c>
      <c r="B3875" s="29" t="s">
        <v>7147</v>
      </c>
      <c r="C3875" s="29" t="s">
        <v>135</v>
      </c>
      <c r="D3875" s="29" t="s">
        <v>7148</v>
      </c>
      <c r="E3875" s="29" t="n">
        <v>1</v>
      </c>
      <c r="F3875" s="29"/>
      <c r="G3875" s="29" t="s">
        <v>7149</v>
      </c>
      <c r="H3875" s="30" t="n">
        <v>363.6</v>
      </c>
      <c r="I3875" s="31" t="n">
        <v>46274</v>
      </c>
      <c r="J3875" s="30" t="n">
        <v>363.6</v>
      </c>
      <c r="K3875" s="29" t="s">
        <v>120</v>
      </c>
      <c r="L3875" s="29" t="s">
        <v>138</v>
      </c>
      <c r="M3875" s="29"/>
      <c r="N3875" s="29" t="s">
        <v>122</v>
      </c>
      <c r="O3875" s="31" t="n">
        <v>46609</v>
      </c>
      <c r="P3875" s="29" t="s">
        <v>123</v>
      </c>
      <c r="Q3875" s="29" t="n">
        <f aca="false">IFERROR(VALUE(L3875),"")</f>
        <v>11</v>
      </c>
      <c r="R3875" s="29" t="n">
        <f aca="true">IF(O3875="","",O3875-TODAY())</f>
        <v>324</v>
      </c>
      <c r="S3875" s="29" t="str">
        <f aca="false">IF(C3875="&lt;&lt; vazio &gt;&gt;","VAZIA",IF(AND(O3875&lt;&gt;"",R3875&lt;0),"VENCIDO",IF(AND(O3875&lt;&gt;"",R3875&lt;=Parametros!$B$10),"PRÓX. VENCIMENTO",IF(F3875="Q","QUALIDADE",IF(F3875="S","BLOQUEADO",IF(F3875="R","RESTRITO/DEVOLUÇÃO",IF(OR(N3875="QUAR",N3875="QRES"),"QUARENTENA",IF(OR(B3875="DESCARTE",B3875="DEVOLUÇÃO"),"DESCARTE/DEVOLUÇÃO",IF(AND(D3875="",K3875&lt;&gt;""),"SEM LOTE",IF(AND(Q3875&lt;&gt;"",Q3875&gt;=Parametros!$B$11),"PARADO/SEM GIRO","OK"))))))))))</f>
        <v>OK</v>
      </c>
      <c r="T3875" s="29" t="str">
        <f aca="false">IF(AND($S3875="PARADO/SEM GIRO",$K3875="KG",OR(Painel!$B$5="(Todos)",A3875=Painel!$B$5)*OR(Painel!$E$5="(Todos)",P3875=Painel!$E$5)),$J3875+ROW()/10000000,"")</f>
        <v/>
      </c>
      <c r="U3875" s="29" t="str">
        <f aca="false">IF(AND($S3875="VENCIDO",$K3875="KG",OR(Painel!$B$5="(Todos)",A3875=Painel!$B$5)*OR(Painel!$E$5="(Todos)",P3875=Painel!$E$5)),$J3875+ROW()/10000000,"")</f>
        <v/>
      </c>
    </row>
    <row r="3876" customFormat="false" ht="15" hidden="false" customHeight="false" outlineLevel="0" collapsed="false">
      <c r="A3876" s="29" t="s">
        <v>52</v>
      </c>
      <c r="B3876" s="29" t="s">
        <v>7150</v>
      </c>
      <c r="C3876" s="29" t="s">
        <v>115</v>
      </c>
      <c r="D3876" s="29"/>
      <c r="E3876" s="29" t="n">
        <v>0</v>
      </c>
      <c r="F3876" s="29"/>
      <c r="G3876" s="29"/>
      <c r="H3876" s="30" t="n">
        <v>0</v>
      </c>
      <c r="I3876" s="29"/>
      <c r="J3876" s="30" t="n">
        <v>0</v>
      </c>
      <c r="K3876" s="29"/>
      <c r="L3876" s="29" t="s">
        <v>116</v>
      </c>
      <c r="M3876" s="29"/>
      <c r="N3876" s="29"/>
      <c r="O3876" s="29"/>
      <c r="P3876" s="29"/>
      <c r="Q3876" s="29" t="n">
        <f aca="false">IFERROR(VALUE(L3876),"")</f>
        <v>0</v>
      </c>
      <c r="R3876" s="29" t="str">
        <f aca="true">IF(O3876="","",O3876-TODAY())</f>
        <v/>
      </c>
      <c r="S3876" s="29" t="str">
        <f aca="false">IF(C3876="&lt;&lt; vazio &gt;&gt;","VAZIA",IF(AND(O3876&lt;&gt;"",R3876&lt;0),"VENCIDO",IF(AND(O3876&lt;&gt;"",R3876&lt;=Parametros!$B$10),"PRÓX. VENCIMENTO",IF(F3876="Q","QUALIDADE",IF(F3876="S","BLOQUEADO",IF(F3876="R","RESTRITO/DEVOLUÇÃO",IF(OR(N3876="QUAR",N3876="QRES"),"QUARENTENA",IF(OR(B3876="DESCARTE",B3876="DEVOLUÇÃO"),"DESCARTE/DEVOLUÇÃO",IF(AND(D3876="",K3876&lt;&gt;""),"SEM LOTE",IF(AND(Q3876&lt;&gt;"",Q3876&gt;=Parametros!$B$11),"PARADO/SEM GIRO","OK"))))))))))</f>
        <v>VAZIA</v>
      </c>
      <c r="T3876" s="29" t="str">
        <f aca="false">IF(AND($S3876="PARADO/SEM GIRO",$K3876="KG",OR(Painel!$B$5="(Todos)",A3876=Painel!$B$5)*OR(Painel!$E$5="(Todos)",P3876=Painel!$E$5)),$J3876+ROW()/10000000,"")</f>
        <v/>
      </c>
      <c r="U3876" s="29" t="str">
        <f aca="false">IF(AND($S3876="VENCIDO",$K3876="KG",OR(Painel!$B$5="(Todos)",A3876=Painel!$B$5)*OR(Painel!$E$5="(Todos)",P3876=Painel!$E$5)),$J3876+ROW()/10000000,"")</f>
        <v/>
      </c>
    </row>
    <row r="3877" customFormat="false" ht="15" hidden="false" customHeight="false" outlineLevel="0" collapsed="false">
      <c r="A3877" s="29" t="s">
        <v>52</v>
      </c>
      <c r="B3877" s="29" t="s">
        <v>7151</v>
      </c>
      <c r="C3877" s="29" t="s">
        <v>369</v>
      </c>
      <c r="D3877" s="29" t="s">
        <v>2221</v>
      </c>
      <c r="E3877" s="29" t="n">
        <v>1</v>
      </c>
      <c r="F3877" s="29"/>
      <c r="G3877" s="29" t="s">
        <v>7152</v>
      </c>
      <c r="H3877" s="30" t="n">
        <v>999.9</v>
      </c>
      <c r="I3877" s="31" t="n">
        <v>46260</v>
      </c>
      <c r="J3877" s="30" t="n">
        <v>999.9</v>
      </c>
      <c r="K3877" s="29" t="s">
        <v>120</v>
      </c>
      <c r="L3877" s="29" t="s">
        <v>2223</v>
      </c>
      <c r="M3877" s="29"/>
      <c r="N3877" s="29" t="s">
        <v>122</v>
      </c>
      <c r="O3877" s="31" t="n">
        <v>46801</v>
      </c>
      <c r="P3877" s="29" t="s">
        <v>123</v>
      </c>
      <c r="Q3877" s="29" t="n">
        <f aca="false">IFERROR(VALUE(L3877),"")</f>
        <v>25</v>
      </c>
      <c r="R3877" s="29" t="n">
        <f aca="true">IF(O3877="","",O3877-TODAY())</f>
        <v>516</v>
      </c>
      <c r="S3877" s="29" t="str">
        <f aca="false">IF(C3877="&lt;&lt; vazio &gt;&gt;","VAZIA",IF(AND(O3877&lt;&gt;"",R3877&lt;0),"VENCIDO",IF(AND(O3877&lt;&gt;"",R3877&lt;=Parametros!$B$10),"PRÓX. VENCIMENTO",IF(F3877="Q","QUALIDADE",IF(F3877="S","BLOQUEADO",IF(F3877="R","RESTRITO/DEVOLUÇÃO",IF(OR(N3877="QUAR",N3877="QRES"),"QUARENTENA",IF(OR(B3877="DESCARTE",B3877="DEVOLUÇÃO"),"DESCARTE/DEVOLUÇÃO",IF(AND(D3877="",K3877&lt;&gt;""),"SEM LOTE",IF(AND(Q3877&lt;&gt;"",Q3877&gt;=Parametros!$B$11),"PARADO/SEM GIRO","OK"))))))))))</f>
        <v>OK</v>
      </c>
      <c r="T3877" s="29" t="str">
        <f aca="false">IF(AND($S3877="PARADO/SEM GIRO",$K3877="KG",OR(Painel!$B$5="(Todos)",A3877=Painel!$B$5)*OR(Painel!$E$5="(Todos)",P3877=Painel!$E$5)),$J3877+ROW()/10000000,"")</f>
        <v/>
      </c>
      <c r="U3877" s="29" t="str">
        <f aca="false">IF(AND($S3877="VENCIDO",$K3877="KG",OR(Painel!$B$5="(Todos)",A3877=Painel!$B$5)*OR(Painel!$E$5="(Todos)",P3877=Painel!$E$5)),$J3877+ROW()/10000000,"")</f>
        <v/>
      </c>
    </row>
    <row r="3878" customFormat="false" ht="15" hidden="false" customHeight="false" outlineLevel="0" collapsed="false">
      <c r="A3878" s="29" t="s">
        <v>52</v>
      </c>
      <c r="B3878" s="29" t="s">
        <v>7153</v>
      </c>
      <c r="C3878" s="29" t="s">
        <v>115</v>
      </c>
      <c r="D3878" s="29"/>
      <c r="E3878" s="29" t="n">
        <v>0</v>
      </c>
      <c r="F3878" s="29"/>
      <c r="G3878" s="29"/>
      <c r="H3878" s="30" t="n">
        <v>0</v>
      </c>
      <c r="I3878" s="29"/>
      <c r="J3878" s="30" t="n">
        <v>0</v>
      </c>
      <c r="K3878" s="29"/>
      <c r="L3878" s="29" t="s">
        <v>116</v>
      </c>
      <c r="M3878" s="29"/>
      <c r="N3878" s="29"/>
      <c r="O3878" s="29"/>
      <c r="P3878" s="29"/>
      <c r="Q3878" s="29" t="n">
        <f aca="false">IFERROR(VALUE(L3878),"")</f>
        <v>0</v>
      </c>
      <c r="R3878" s="29" t="str">
        <f aca="true">IF(O3878="","",O3878-TODAY())</f>
        <v/>
      </c>
      <c r="S3878" s="29" t="str">
        <f aca="false">IF(C3878="&lt;&lt; vazio &gt;&gt;","VAZIA",IF(AND(O3878&lt;&gt;"",R3878&lt;0),"VENCIDO",IF(AND(O3878&lt;&gt;"",R3878&lt;=Parametros!$B$10),"PRÓX. VENCIMENTO",IF(F3878="Q","QUALIDADE",IF(F3878="S","BLOQUEADO",IF(F3878="R","RESTRITO/DEVOLUÇÃO",IF(OR(N3878="QUAR",N3878="QRES"),"QUARENTENA",IF(OR(B3878="DESCARTE",B3878="DEVOLUÇÃO"),"DESCARTE/DEVOLUÇÃO",IF(AND(D3878="",K3878&lt;&gt;""),"SEM LOTE",IF(AND(Q3878&lt;&gt;"",Q3878&gt;=Parametros!$B$11),"PARADO/SEM GIRO","OK"))))))))))</f>
        <v>VAZIA</v>
      </c>
      <c r="T3878" s="29" t="str">
        <f aca="false">IF(AND($S3878="PARADO/SEM GIRO",$K3878="KG",OR(Painel!$B$5="(Todos)",A3878=Painel!$B$5)*OR(Painel!$E$5="(Todos)",P3878=Painel!$E$5)),$J3878+ROW()/10000000,"")</f>
        <v/>
      </c>
      <c r="U3878" s="29" t="str">
        <f aca="false">IF(AND($S3878="VENCIDO",$K3878="KG",OR(Painel!$B$5="(Todos)",A3878=Painel!$B$5)*OR(Painel!$E$5="(Todos)",P3878=Painel!$E$5)),$J3878+ROW()/10000000,"")</f>
        <v/>
      </c>
    </row>
    <row r="3879" customFormat="false" ht="15" hidden="false" customHeight="false" outlineLevel="0" collapsed="false">
      <c r="A3879" s="29" t="s">
        <v>52</v>
      </c>
      <c r="B3879" s="29" t="s">
        <v>7154</v>
      </c>
      <c r="C3879" s="29" t="s">
        <v>917</v>
      </c>
      <c r="D3879" s="29" t="s">
        <v>7091</v>
      </c>
      <c r="E3879" s="29" t="n">
        <v>1</v>
      </c>
      <c r="F3879" s="29"/>
      <c r="G3879" s="29" t="s">
        <v>7155</v>
      </c>
      <c r="H3879" s="30" t="n">
        <v>800</v>
      </c>
      <c r="I3879" s="31" t="n">
        <v>46232</v>
      </c>
      <c r="J3879" s="30" t="n">
        <v>800</v>
      </c>
      <c r="K3879" s="29" t="s">
        <v>120</v>
      </c>
      <c r="L3879" s="29" t="s">
        <v>1035</v>
      </c>
      <c r="M3879" s="29"/>
      <c r="N3879" s="29" t="s">
        <v>122</v>
      </c>
      <c r="O3879" s="31" t="n">
        <v>46776</v>
      </c>
      <c r="P3879" s="29" t="s">
        <v>123</v>
      </c>
      <c r="Q3879" s="29" t="n">
        <f aca="false">IFERROR(VALUE(L3879),"")</f>
        <v>53</v>
      </c>
      <c r="R3879" s="29" t="n">
        <f aca="true">IF(O3879="","",O3879-TODAY())</f>
        <v>491</v>
      </c>
      <c r="S3879" s="29" t="str">
        <f aca="false">IF(C3879="&lt;&lt; vazio &gt;&gt;","VAZIA",IF(AND(O3879&lt;&gt;"",R3879&lt;0),"VENCIDO",IF(AND(O3879&lt;&gt;"",R3879&lt;=Parametros!$B$10),"PRÓX. VENCIMENTO",IF(F3879="Q","QUALIDADE",IF(F3879="S","BLOQUEADO",IF(F3879="R","RESTRITO/DEVOLUÇÃO",IF(OR(N3879="QUAR",N3879="QRES"),"QUARENTENA",IF(OR(B3879="DESCARTE",B3879="DEVOLUÇÃO"),"DESCARTE/DEVOLUÇÃO",IF(AND(D3879="",K3879&lt;&gt;""),"SEM LOTE",IF(AND(Q3879&lt;&gt;"",Q3879&gt;=Parametros!$B$11),"PARADO/SEM GIRO","OK"))))))))))</f>
        <v>OK</v>
      </c>
      <c r="T3879" s="29" t="str">
        <f aca="false">IF(AND($S3879="PARADO/SEM GIRO",$K3879="KG",OR(Painel!$B$5="(Todos)",A3879=Painel!$B$5)*OR(Painel!$E$5="(Todos)",P3879=Painel!$E$5)),$J3879+ROW()/10000000,"")</f>
        <v/>
      </c>
      <c r="U3879" s="29" t="str">
        <f aca="false">IF(AND($S3879="VENCIDO",$K3879="KG",OR(Painel!$B$5="(Todos)",A3879=Painel!$B$5)*OR(Painel!$E$5="(Todos)",P3879=Painel!$E$5)),$J3879+ROW()/10000000,"")</f>
        <v/>
      </c>
    </row>
    <row r="3880" customFormat="false" ht="15" hidden="false" customHeight="false" outlineLevel="0" collapsed="false">
      <c r="A3880" s="29" t="s">
        <v>52</v>
      </c>
      <c r="B3880" s="29" t="s">
        <v>7156</v>
      </c>
      <c r="C3880" s="29" t="s">
        <v>139</v>
      </c>
      <c r="D3880" s="29" t="s">
        <v>140</v>
      </c>
      <c r="E3880" s="29" t="n">
        <v>1</v>
      </c>
      <c r="F3880" s="29"/>
      <c r="G3880" s="29" t="s">
        <v>7157</v>
      </c>
      <c r="H3880" s="30" t="n">
        <v>1000</v>
      </c>
      <c r="I3880" s="31" t="n">
        <v>46235</v>
      </c>
      <c r="J3880" s="30" t="n">
        <v>1000</v>
      </c>
      <c r="K3880" s="29" t="s">
        <v>120</v>
      </c>
      <c r="L3880" s="29" t="s">
        <v>694</v>
      </c>
      <c r="M3880" s="29"/>
      <c r="N3880" s="29" t="s">
        <v>122</v>
      </c>
      <c r="O3880" s="31" t="n">
        <v>46593</v>
      </c>
      <c r="P3880" s="29" t="s">
        <v>123</v>
      </c>
      <c r="Q3880" s="29" t="n">
        <f aca="false">IFERROR(VALUE(L3880),"")</f>
        <v>50</v>
      </c>
      <c r="R3880" s="29" t="n">
        <f aca="true">IF(O3880="","",O3880-TODAY())</f>
        <v>308</v>
      </c>
      <c r="S3880" s="29" t="str">
        <f aca="false">IF(C3880="&lt;&lt; vazio &gt;&gt;","VAZIA",IF(AND(O3880&lt;&gt;"",R3880&lt;0),"VENCIDO",IF(AND(O3880&lt;&gt;"",R3880&lt;=Parametros!$B$10),"PRÓX. VENCIMENTO",IF(F3880="Q","QUALIDADE",IF(F3880="S","BLOQUEADO",IF(F3880="R","RESTRITO/DEVOLUÇÃO",IF(OR(N3880="QUAR",N3880="QRES"),"QUARENTENA",IF(OR(B3880="DESCARTE",B3880="DEVOLUÇÃO"),"DESCARTE/DEVOLUÇÃO",IF(AND(D3880="",K3880&lt;&gt;""),"SEM LOTE",IF(AND(Q3880&lt;&gt;"",Q3880&gt;=Parametros!$B$11),"PARADO/SEM GIRO","OK"))))))))))</f>
        <v>OK</v>
      </c>
      <c r="T3880" s="29" t="str">
        <f aca="false">IF(AND($S3880="PARADO/SEM GIRO",$K3880="KG",OR(Painel!$B$5="(Todos)",A3880=Painel!$B$5)*OR(Painel!$E$5="(Todos)",P3880=Painel!$E$5)),$J3880+ROW()/10000000,"")</f>
        <v/>
      </c>
      <c r="U3880" s="29" t="str">
        <f aca="false">IF(AND($S3880="VENCIDO",$K3880="KG",OR(Painel!$B$5="(Todos)",A3880=Painel!$B$5)*OR(Painel!$E$5="(Todos)",P3880=Painel!$E$5)),$J3880+ROW()/10000000,"")</f>
        <v/>
      </c>
    </row>
    <row r="3881" customFormat="false" ht="15" hidden="false" customHeight="false" outlineLevel="0" collapsed="false">
      <c r="A3881" s="29" t="s">
        <v>52</v>
      </c>
      <c r="B3881" s="29" t="s">
        <v>7158</v>
      </c>
      <c r="C3881" s="29" t="s">
        <v>177</v>
      </c>
      <c r="D3881" s="29" t="s">
        <v>7159</v>
      </c>
      <c r="E3881" s="29" t="n">
        <v>1</v>
      </c>
      <c r="F3881" s="29"/>
      <c r="G3881" s="29" t="s">
        <v>7160</v>
      </c>
      <c r="H3881" s="30" t="n">
        <v>603</v>
      </c>
      <c r="I3881" s="31" t="n">
        <v>46183</v>
      </c>
      <c r="J3881" s="30" t="n">
        <v>603</v>
      </c>
      <c r="K3881" s="29" t="s">
        <v>120</v>
      </c>
      <c r="L3881" s="29" t="s">
        <v>1096</v>
      </c>
      <c r="M3881" s="29"/>
      <c r="N3881" s="29" t="s">
        <v>122</v>
      </c>
      <c r="O3881" s="31" t="n">
        <v>46550</v>
      </c>
      <c r="P3881" s="29" t="s">
        <v>123</v>
      </c>
      <c r="Q3881" s="29" t="n">
        <f aca="false">IFERROR(VALUE(L3881),"")</f>
        <v>102</v>
      </c>
      <c r="R3881" s="29" t="n">
        <f aca="true">IF(O3881="","",O3881-TODAY())</f>
        <v>265</v>
      </c>
      <c r="S3881" s="29" t="str">
        <f aca="false">IF(C3881="&lt;&lt; vazio &gt;&gt;","VAZIA",IF(AND(O3881&lt;&gt;"",R3881&lt;0),"VENCIDO",IF(AND(O3881&lt;&gt;"",R3881&lt;=Parametros!$B$10),"PRÓX. VENCIMENTO",IF(F3881="Q","QUALIDADE",IF(F3881="S","BLOQUEADO",IF(F3881="R","RESTRITO/DEVOLUÇÃO",IF(OR(N3881="QUAR",N3881="QRES"),"QUARENTENA",IF(OR(B3881="DESCARTE",B3881="DEVOLUÇÃO"),"DESCARTE/DEVOLUÇÃO",IF(AND(D3881="",K3881&lt;&gt;""),"SEM LOTE",IF(AND(Q3881&lt;&gt;"",Q3881&gt;=Parametros!$B$11),"PARADO/SEM GIRO","OK"))))))))))</f>
        <v>PARADO/SEM GIRO</v>
      </c>
      <c r="T3881" s="29" t="n">
        <f aca="false">IF(AND($S3881="PARADO/SEM GIRO",$K3881="KG",OR(Painel!$B$5="(Todos)",A3881=Painel!$B$5)*OR(Painel!$E$5="(Todos)",P3881=Painel!$E$5)),$J3881+ROW()/10000000,"")</f>
        <v>603.0003881</v>
      </c>
      <c r="U3881" s="29" t="str">
        <f aca="false">IF(AND($S3881="VENCIDO",$K3881="KG",OR(Painel!$B$5="(Todos)",A3881=Painel!$B$5)*OR(Painel!$E$5="(Todos)",P3881=Painel!$E$5)),$J3881+ROW()/10000000,"")</f>
        <v/>
      </c>
    </row>
    <row r="3882" customFormat="false" ht="15" hidden="false" customHeight="false" outlineLevel="0" collapsed="false">
      <c r="A3882" s="29" t="s">
        <v>52</v>
      </c>
      <c r="B3882" s="29" t="s">
        <v>7161</v>
      </c>
      <c r="C3882" s="29" t="s">
        <v>167</v>
      </c>
      <c r="D3882" s="29" t="s">
        <v>1022</v>
      </c>
      <c r="E3882" s="29" t="n">
        <v>1</v>
      </c>
      <c r="F3882" s="29" t="s">
        <v>268</v>
      </c>
      <c r="G3882" s="29" t="s">
        <v>7162</v>
      </c>
      <c r="H3882" s="30" t="n">
        <v>590.4</v>
      </c>
      <c r="I3882" s="31" t="n">
        <v>46284</v>
      </c>
      <c r="J3882" s="30" t="n">
        <v>590.4</v>
      </c>
      <c r="K3882" s="29" t="s">
        <v>120</v>
      </c>
      <c r="L3882" s="29" t="s">
        <v>388</v>
      </c>
      <c r="M3882" s="29"/>
      <c r="N3882" s="29" t="s">
        <v>122</v>
      </c>
      <c r="O3882" s="31" t="n">
        <v>46831</v>
      </c>
      <c r="P3882" s="29" t="s">
        <v>123</v>
      </c>
      <c r="Q3882" s="29" t="n">
        <f aca="false">IFERROR(VALUE(L3882),"")</f>
        <v>1</v>
      </c>
      <c r="R3882" s="29" t="n">
        <f aca="true">IF(O3882="","",O3882-TODAY())</f>
        <v>546</v>
      </c>
      <c r="S3882" s="29" t="str">
        <f aca="false">IF(C3882="&lt;&lt; vazio &gt;&gt;","VAZIA",IF(AND(O3882&lt;&gt;"",R3882&lt;0),"VENCIDO",IF(AND(O3882&lt;&gt;"",R3882&lt;=Parametros!$B$10),"PRÓX. VENCIMENTO",IF(F3882="Q","QUALIDADE",IF(F3882="S","BLOQUEADO",IF(F3882="R","RESTRITO/DEVOLUÇÃO",IF(OR(N3882="QUAR",N3882="QRES"),"QUARENTENA",IF(OR(B3882="DESCARTE",B3882="DEVOLUÇÃO"),"DESCARTE/DEVOLUÇÃO",IF(AND(D3882="",K3882&lt;&gt;""),"SEM LOTE",IF(AND(Q3882&lt;&gt;"",Q3882&gt;=Parametros!$B$11),"PARADO/SEM GIRO","OK"))))))))))</f>
        <v>QUALIDADE</v>
      </c>
      <c r="T3882" s="29" t="str">
        <f aca="false">IF(AND($S3882="PARADO/SEM GIRO",$K3882="KG",OR(Painel!$B$5="(Todos)",A3882=Painel!$B$5)*OR(Painel!$E$5="(Todos)",P3882=Painel!$E$5)),$J3882+ROW()/10000000,"")</f>
        <v/>
      </c>
      <c r="U3882" s="29" t="str">
        <f aca="false">IF(AND($S3882="VENCIDO",$K3882="KG",OR(Painel!$B$5="(Todos)",A3882=Painel!$B$5)*OR(Painel!$E$5="(Todos)",P3882=Painel!$E$5)),$J3882+ROW()/10000000,"")</f>
        <v/>
      </c>
    </row>
    <row r="3883" customFormat="false" ht="15" hidden="false" customHeight="false" outlineLevel="0" collapsed="false">
      <c r="A3883" s="29" t="s">
        <v>52</v>
      </c>
      <c r="B3883" s="29" t="s">
        <v>7163</v>
      </c>
      <c r="C3883" s="29" t="s">
        <v>186</v>
      </c>
      <c r="D3883" s="29" t="s">
        <v>823</v>
      </c>
      <c r="E3883" s="29" t="n">
        <v>1</v>
      </c>
      <c r="F3883" s="29" t="s">
        <v>268</v>
      </c>
      <c r="G3883" s="29" t="s">
        <v>7164</v>
      </c>
      <c r="H3883" s="30" t="n">
        <v>545.4</v>
      </c>
      <c r="I3883" s="31" t="n">
        <v>46284</v>
      </c>
      <c r="J3883" s="30" t="n">
        <v>545.4</v>
      </c>
      <c r="K3883" s="29" t="s">
        <v>120</v>
      </c>
      <c r="L3883" s="29" t="s">
        <v>388</v>
      </c>
      <c r="M3883" s="29"/>
      <c r="N3883" s="29" t="s">
        <v>122</v>
      </c>
      <c r="O3883" s="31" t="n">
        <v>46831</v>
      </c>
      <c r="P3883" s="29" t="s">
        <v>123</v>
      </c>
      <c r="Q3883" s="29" t="n">
        <f aca="false">IFERROR(VALUE(L3883),"")</f>
        <v>1</v>
      </c>
      <c r="R3883" s="29" t="n">
        <f aca="true">IF(O3883="","",O3883-TODAY())</f>
        <v>546</v>
      </c>
      <c r="S3883" s="29" t="str">
        <f aca="false">IF(C3883="&lt;&lt; vazio &gt;&gt;","VAZIA",IF(AND(O3883&lt;&gt;"",R3883&lt;0),"VENCIDO",IF(AND(O3883&lt;&gt;"",R3883&lt;=Parametros!$B$10),"PRÓX. VENCIMENTO",IF(F3883="Q","QUALIDADE",IF(F3883="S","BLOQUEADO",IF(F3883="R","RESTRITO/DEVOLUÇÃO",IF(OR(N3883="QUAR",N3883="QRES"),"QUARENTENA",IF(OR(B3883="DESCARTE",B3883="DEVOLUÇÃO"),"DESCARTE/DEVOLUÇÃO",IF(AND(D3883="",K3883&lt;&gt;""),"SEM LOTE",IF(AND(Q3883&lt;&gt;"",Q3883&gt;=Parametros!$B$11),"PARADO/SEM GIRO","OK"))))))))))</f>
        <v>QUALIDADE</v>
      </c>
      <c r="T3883" s="29" t="str">
        <f aca="false">IF(AND($S3883="PARADO/SEM GIRO",$K3883="KG",OR(Painel!$B$5="(Todos)",A3883=Painel!$B$5)*OR(Painel!$E$5="(Todos)",P3883=Painel!$E$5)),$J3883+ROW()/10000000,"")</f>
        <v/>
      </c>
      <c r="U3883" s="29" t="str">
        <f aca="false">IF(AND($S3883="VENCIDO",$K3883="KG",OR(Painel!$B$5="(Todos)",A3883=Painel!$B$5)*OR(Painel!$E$5="(Todos)",P3883=Painel!$E$5)),$J3883+ROW()/10000000,"")</f>
        <v/>
      </c>
    </row>
    <row r="3884" customFormat="false" ht="15" hidden="false" customHeight="false" outlineLevel="0" collapsed="false">
      <c r="A3884" s="29" t="s">
        <v>52</v>
      </c>
      <c r="B3884" s="29" t="s">
        <v>7165</v>
      </c>
      <c r="C3884" s="29" t="s">
        <v>741</v>
      </c>
      <c r="D3884" s="29" t="s">
        <v>2906</v>
      </c>
      <c r="E3884" s="29" t="n">
        <v>1</v>
      </c>
      <c r="F3884" s="29" t="s">
        <v>268</v>
      </c>
      <c r="G3884" s="29" t="s">
        <v>7166</v>
      </c>
      <c r="H3884" s="30" t="n">
        <v>1080</v>
      </c>
      <c r="I3884" s="31" t="n">
        <v>46281</v>
      </c>
      <c r="J3884" s="30" t="n">
        <v>1080</v>
      </c>
      <c r="K3884" s="29" t="s">
        <v>120</v>
      </c>
      <c r="L3884" s="29" t="s">
        <v>284</v>
      </c>
      <c r="M3884" s="29"/>
      <c r="N3884" s="29" t="s">
        <v>122</v>
      </c>
      <c r="O3884" s="31" t="n">
        <v>46646</v>
      </c>
      <c r="P3884" s="29" t="s">
        <v>123</v>
      </c>
      <c r="Q3884" s="29" t="n">
        <f aca="false">IFERROR(VALUE(L3884),"")</f>
        <v>4</v>
      </c>
      <c r="R3884" s="29" t="n">
        <f aca="true">IF(O3884="","",O3884-TODAY())</f>
        <v>361</v>
      </c>
      <c r="S3884" s="29" t="str">
        <f aca="false">IF(C3884="&lt;&lt; vazio &gt;&gt;","VAZIA",IF(AND(O3884&lt;&gt;"",R3884&lt;0),"VENCIDO",IF(AND(O3884&lt;&gt;"",R3884&lt;=Parametros!$B$10),"PRÓX. VENCIMENTO",IF(F3884="Q","QUALIDADE",IF(F3884="S","BLOQUEADO",IF(F3884="R","RESTRITO/DEVOLUÇÃO",IF(OR(N3884="QUAR",N3884="QRES"),"QUARENTENA",IF(OR(B3884="DESCARTE",B3884="DEVOLUÇÃO"),"DESCARTE/DEVOLUÇÃO",IF(AND(D3884="",K3884&lt;&gt;""),"SEM LOTE",IF(AND(Q3884&lt;&gt;"",Q3884&gt;=Parametros!$B$11),"PARADO/SEM GIRO","OK"))))))))))</f>
        <v>QUALIDADE</v>
      </c>
      <c r="T3884" s="29" t="str">
        <f aca="false">IF(AND($S3884="PARADO/SEM GIRO",$K3884="KG",OR(Painel!$B$5="(Todos)",A3884=Painel!$B$5)*OR(Painel!$E$5="(Todos)",P3884=Painel!$E$5)),$J3884+ROW()/10000000,"")</f>
        <v/>
      </c>
      <c r="U3884" s="29" t="str">
        <f aca="false">IF(AND($S3884="VENCIDO",$K3884="KG",OR(Painel!$B$5="(Todos)",A3884=Painel!$B$5)*OR(Painel!$E$5="(Todos)",P3884=Painel!$E$5)),$J3884+ROW()/10000000,"")</f>
        <v/>
      </c>
    </row>
    <row r="3885" customFormat="false" ht="15" hidden="false" customHeight="false" outlineLevel="0" collapsed="false">
      <c r="A3885" s="29" t="s">
        <v>52</v>
      </c>
      <c r="B3885" s="29" t="s">
        <v>7167</v>
      </c>
      <c r="C3885" s="29" t="s">
        <v>186</v>
      </c>
      <c r="D3885" s="29" t="s">
        <v>823</v>
      </c>
      <c r="E3885" s="29" t="n">
        <v>1</v>
      </c>
      <c r="F3885" s="29" t="s">
        <v>268</v>
      </c>
      <c r="G3885" s="29" t="s">
        <v>7168</v>
      </c>
      <c r="H3885" s="30" t="n">
        <v>545.4</v>
      </c>
      <c r="I3885" s="31" t="n">
        <v>46284</v>
      </c>
      <c r="J3885" s="30" t="n">
        <v>545.4</v>
      </c>
      <c r="K3885" s="29" t="s">
        <v>120</v>
      </c>
      <c r="L3885" s="29" t="s">
        <v>388</v>
      </c>
      <c r="M3885" s="29"/>
      <c r="N3885" s="29" t="s">
        <v>122</v>
      </c>
      <c r="O3885" s="31" t="n">
        <v>46831</v>
      </c>
      <c r="P3885" s="29" t="s">
        <v>123</v>
      </c>
      <c r="Q3885" s="29" t="n">
        <f aca="false">IFERROR(VALUE(L3885),"")</f>
        <v>1</v>
      </c>
      <c r="R3885" s="29" t="n">
        <f aca="true">IF(O3885="","",O3885-TODAY())</f>
        <v>546</v>
      </c>
      <c r="S3885" s="29" t="str">
        <f aca="false">IF(C3885="&lt;&lt; vazio &gt;&gt;","VAZIA",IF(AND(O3885&lt;&gt;"",R3885&lt;0),"VENCIDO",IF(AND(O3885&lt;&gt;"",R3885&lt;=Parametros!$B$10),"PRÓX. VENCIMENTO",IF(F3885="Q","QUALIDADE",IF(F3885="S","BLOQUEADO",IF(F3885="R","RESTRITO/DEVOLUÇÃO",IF(OR(N3885="QUAR",N3885="QRES"),"QUARENTENA",IF(OR(B3885="DESCARTE",B3885="DEVOLUÇÃO"),"DESCARTE/DEVOLUÇÃO",IF(AND(D3885="",K3885&lt;&gt;""),"SEM LOTE",IF(AND(Q3885&lt;&gt;"",Q3885&gt;=Parametros!$B$11),"PARADO/SEM GIRO","OK"))))))))))</f>
        <v>QUALIDADE</v>
      </c>
      <c r="T3885" s="29" t="str">
        <f aca="false">IF(AND($S3885="PARADO/SEM GIRO",$K3885="KG",OR(Painel!$B$5="(Todos)",A3885=Painel!$B$5)*OR(Painel!$E$5="(Todos)",P3885=Painel!$E$5)),$J3885+ROW()/10000000,"")</f>
        <v/>
      </c>
      <c r="U3885" s="29" t="str">
        <f aca="false">IF(AND($S3885="VENCIDO",$K3885="KG",OR(Painel!$B$5="(Todos)",A3885=Painel!$B$5)*OR(Painel!$E$5="(Todos)",P3885=Painel!$E$5)),$J3885+ROW()/10000000,"")</f>
        <v/>
      </c>
    </row>
    <row r="3886" customFormat="false" ht="15" hidden="false" customHeight="false" outlineLevel="0" collapsed="false">
      <c r="A3886" s="29" t="s">
        <v>52</v>
      </c>
      <c r="B3886" s="29" t="s">
        <v>7169</v>
      </c>
      <c r="C3886" s="29" t="s">
        <v>115</v>
      </c>
      <c r="D3886" s="29"/>
      <c r="E3886" s="29" t="n">
        <v>0</v>
      </c>
      <c r="F3886" s="29"/>
      <c r="G3886" s="29"/>
      <c r="H3886" s="30" t="n">
        <v>0</v>
      </c>
      <c r="I3886" s="29"/>
      <c r="J3886" s="30" t="n">
        <v>0</v>
      </c>
      <c r="K3886" s="29"/>
      <c r="L3886" s="29" t="s">
        <v>116</v>
      </c>
      <c r="M3886" s="29"/>
      <c r="N3886" s="29"/>
      <c r="O3886" s="29"/>
      <c r="P3886" s="29"/>
      <c r="Q3886" s="29" t="n">
        <f aca="false">IFERROR(VALUE(L3886),"")</f>
        <v>0</v>
      </c>
      <c r="R3886" s="29" t="str">
        <f aca="true">IF(O3886="","",O3886-TODAY())</f>
        <v/>
      </c>
      <c r="S3886" s="29" t="str">
        <f aca="false">IF(C3886="&lt;&lt; vazio &gt;&gt;","VAZIA",IF(AND(O3886&lt;&gt;"",R3886&lt;0),"VENCIDO",IF(AND(O3886&lt;&gt;"",R3886&lt;=Parametros!$B$10),"PRÓX. VENCIMENTO",IF(F3886="Q","QUALIDADE",IF(F3886="S","BLOQUEADO",IF(F3886="R","RESTRITO/DEVOLUÇÃO",IF(OR(N3886="QUAR",N3886="QRES"),"QUARENTENA",IF(OR(B3886="DESCARTE",B3886="DEVOLUÇÃO"),"DESCARTE/DEVOLUÇÃO",IF(AND(D3886="",K3886&lt;&gt;""),"SEM LOTE",IF(AND(Q3886&lt;&gt;"",Q3886&gt;=Parametros!$B$11),"PARADO/SEM GIRO","OK"))))))))))</f>
        <v>VAZIA</v>
      </c>
      <c r="T3886" s="29" t="str">
        <f aca="false">IF(AND($S3886="PARADO/SEM GIRO",$K3886="KG",OR(Painel!$B$5="(Todos)",A3886=Painel!$B$5)*OR(Painel!$E$5="(Todos)",P3886=Painel!$E$5)),$J3886+ROW()/10000000,"")</f>
        <v/>
      </c>
      <c r="U3886" s="29" t="str">
        <f aca="false">IF(AND($S3886="VENCIDO",$K3886="KG",OR(Painel!$B$5="(Todos)",A3886=Painel!$B$5)*OR(Painel!$E$5="(Todos)",P3886=Painel!$E$5)),$J3886+ROW()/10000000,"")</f>
        <v/>
      </c>
    </row>
    <row r="3887" customFormat="false" ht="15" hidden="false" customHeight="false" outlineLevel="0" collapsed="false">
      <c r="A3887" s="29" t="s">
        <v>52</v>
      </c>
      <c r="B3887" s="29" t="s">
        <v>7170</v>
      </c>
      <c r="C3887" s="29" t="s">
        <v>801</v>
      </c>
      <c r="D3887" s="29" t="s">
        <v>4315</v>
      </c>
      <c r="E3887" s="29" t="n">
        <v>1</v>
      </c>
      <c r="F3887" s="29"/>
      <c r="G3887" s="29" t="s">
        <v>7171</v>
      </c>
      <c r="H3887" s="30" t="n">
        <v>1108.8</v>
      </c>
      <c r="I3887" s="31" t="n">
        <v>46275</v>
      </c>
      <c r="J3887" s="30" t="n">
        <v>1108.8</v>
      </c>
      <c r="K3887" s="29" t="s">
        <v>120</v>
      </c>
      <c r="L3887" s="29" t="s">
        <v>121</v>
      </c>
      <c r="M3887" s="29"/>
      <c r="N3887" s="29" t="s">
        <v>122</v>
      </c>
      <c r="O3887" s="31" t="n">
        <v>46812</v>
      </c>
      <c r="P3887" s="29" t="s">
        <v>123</v>
      </c>
      <c r="Q3887" s="29" t="n">
        <f aca="false">IFERROR(VALUE(L3887),"")</f>
        <v>10</v>
      </c>
      <c r="R3887" s="29" t="n">
        <f aca="true">IF(O3887="","",O3887-TODAY())</f>
        <v>527</v>
      </c>
      <c r="S3887" s="29" t="str">
        <f aca="false">IF(C3887="&lt;&lt; vazio &gt;&gt;","VAZIA",IF(AND(O3887&lt;&gt;"",R3887&lt;0),"VENCIDO",IF(AND(O3887&lt;&gt;"",R3887&lt;=Parametros!$B$10),"PRÓX. VENCIMENTO",IF(F3887="Q","QUALIDADE",IF(F3887="S","BLOQUEADO",IF(F3887="R","RESTRITO/DEVOLUÇÃO",IF(OR(N3887="QUAR",N3887="QRES"),"QUARENTENA",IF(OR(B3887="DESCARTE",B3887="DEVOLUÇÃO"),"DESCARTE/DEVOLUÇÃO",IF(AND(D3887="",K3887&lt;&gt;""),"SEM LOTE",IF(AND(Q3887&lt;&gt;"",Q3887&gt;=Parametros!$B$11),"PARADO/SEM GIRO","OK"))))))))))</f>
        <v>OK</v>
      </c>
      <c r="T3887" s="29" t="str">
        <f aca="false">IF(AND($S3887="PARADO/SEM GIRO",$K3887="KG",OR(Painel!$B$5="(Todos)",A3887=Painel!$B$5)*OR(Painel!$E$5="(Todos)",P3887=Painel!$E$5)),$J3887+ROW()/10000000,"")</f>
        <v/>
      </c>
      <c r="U3887" s="29" t="str">
        <f aca="false">IF(AND($S3887="VENCIDO",$K3887="KG",OR(Painel!$B$5="(Todos)",A3887=Painel!$B$5)*OR(Painel!$E$5="(Todos)",P3887=Painel!$E$5)),$J3887+ROW()/10000000,"")</f>
        <v/>
      </c>
    </row>
    <row r="3888" customFormat="false" ht="15" hidden="false" customHeight="false" outlineLevel="0" collapsed="false">
      <c r="A3888" s="29" t="s">
        <v>52</v>
      </c>
      <c r="B3888" s="29" t="s">
        <v>7172</v>
      </c>
      <c r="C3888" s="29" t="s">
        <v>334</v>
      </c>
      <c r="D3888" s="29" t="s">
        <v>6772</v>
      </c>
      <c r="E3888" s="29" t="n">
        <v>1</v>
      </c>
      <c r="F3888" s="29" t="s">
        <v>137</v>
      </c>
      <c r="G3888" s="29" t="s">
        <v>7173</v>
      </c>
      <c r="H3888" s="30" t="n">
        <v>120.6</v>
      </c>
      <c r="I3888" s="31" t="n">
        <v>46271</v>
      </c>
      <c r="J3888" s="30" t="n">
        <v>120.6</v>
      </c>
      <c r="K3888" s="29" t="s">
        <v>120</v>
      </c>
      <c r="L3888" s="29" t="s">
        <v>221</v>
      </c>
      <c r="M3888" s="29"/>
      <c r="N3888" s="29" t="s">
        <v>134</v>
      </c>
      <c r="O3888" s="31" t="n">
        <v>46289</v>
      </c>
      <c r="P3888" s="29" t="s">
        <v>123</v>
      </c>
      <c r="Q3888" s="29" t="n">
        <f aca="false">IFERROR(VALUE(L3888),"")</f>
        <v>14</v>
      </c>
      <c r="R3888" s="29" t="n">
        <f aca="true">IF(O3888="","",O3888-TODAY())</f>
        <v>4</v>
      </c>
      <c r="S3888" s="29" t="str">
        <f aca="false">IF(C3888="&lt;&lt; vazio &gt;&gt;","VAZIA",IF(AND(O3888&lt;&gt;"",R3888&lt;0),"VENCIDO",IF(AND(O3888&lt;&gt;"",R3888&lt;=Parametros!$B$10),"PRÓX. VENCIMENTO",IF(F3888="Q","QUALIDADE",IF(F3888="S","BLOQUEADO",IF(F3888="R","RESTRITO/DEVOLUÇÃO",IF(OR(N3888="QUAR",N3888="QRES"),"QUARENTENA",IF(OR(B3888="DESCARTE",B3888="DEVOLUÇÃO"),"DESCARTE/DEVOLUÇÃO",IF(AND(D3888="",K3888&lt;&gt;""),"SEM LOTE",IF(AND(Q3888&lt;&gt;"",Q3888&gt;=Parametros!$B$11),"PARADO/SEM GIRO","OK"))))))))))</f>
        <v>PRÓX. VENCIMENTO</v>
      </c>
      <c r="T3888" s="29" t="str">
        <f aca="false">IF(AND($S3888="PARADO/SEM GIRO",$K3888="KG",OR(Painel!$B$5="(Todos)",A3888=Painel!$B$5)*OR(Painel!$E$5="(Todos)",P3888=Painel!$E$5)),$J3888+ROW()/10000000,"")</f>
        <v/>
      </c>
      <c r="U3888" s="29" t="str">
        <f aca="false">IF(AND($S3888="VENCIDO",$K3888="KG",OR(Painel!$B$5="(Todos)",A3888=Painel!$B$5)*OR(Painel!$E$5="(Todos)",P3888=Painel!$E$5)),$J3888+ROW()/10000000,"")</f>
        <v/>
      </c>
    </row>
    <row r="3889" customFormat="false" ht="15" hidden="false" customHeight="false" outlineLevel="0" collapsed="false">
      <c r="A3889" s="29" t="s">
        <v>52</v>
      </c>
      <c r="B3889" s="29" t="s">
        <v>7174</v>
      </c>
      <c r="C3889" s="29" t="s">
        <v>567</v>
      </c>
      <c r="D3889" s="29" t="s">
        <v>568</v>
      </c>
      <c r="E3889" s="29" t="n">
        <v>1</v>
      </c>
      <c r="F3889" s="29"/>
      <c r="G3889" s="29" t="s">
        <v>7175</v>
      </c>
      <c r="H3889" s="30" t="n">
        <v>84.84</v>
      </c>
      <c r="I3889" s="31" t="n">
        <v>46282</v>
      </c>
      <c r="J3889" s="30" t="n">
        <v>448.44</v>
      </c>
      <c r="K3889" s="29" t="s">
        <v>120</v>
      </c>
      <c r="L3889" s="29" t="s">
        <v>1096</v>
      </c>
      <c r="M3889" s="29"/>
      <c r="N3889" s="29" t="s">
        <v>122</v>
      </c>
      <c r="O3889" s="31" t="n">
        <v>46421</v>
      </c>
      <c r="P3889" s="29" t="s">
        <v>123</v>
      </c>
      <c r="Q3889" s="29" t="n">
        <f aca="false">IFERROR(VALUE(L3889),"")</f>
        <v>102</v>
      </c>
      <c r="R3889" s="29" t="n">
        <f aca="true">IF(O3889="","",O3889-TODAY())</f>
        <v>136</v>
      </c>
      <c r="S3889" s="29" t="str">
        <f aca="false">IF(C3889="&lt;&lt; vazio &gt;&gt;","VAZIA",IF(AND(O3889&lt;&gt;"",R3889&lt;0),"VENCIDO",IF(AND(O3889&lt;&gt;"",R3889&lt;=Parametros!$B$10),"PRÓX. VENCIMENTO",IF(F3889="Q","QUALIDADE",IF(F3889="S","BLOQUEADO",IF(F3889="R","RESTRITO/DEVOLUÇÃO",IF(OR(N3889="QUAR",N3889="QRES"),"QUARENTENA",IF(OR(B3889="DESCARTE",B3889="DEVOLUÇÃO"),"DESCARTE/DEVOLUÇÃO",IF(AND(D3889="",K3889&lt;&gt;""),"SEM LOTE",IF(AND(Q3889&lt;&gt;"",Q3889&gt;=Parametros!$B$11),"PARADO/SEM GIRO","OK"))))))))))</f>
        <v>PARADO/SEM GIRO</v>
      </c>
      <c r="T3889" s="29" t="n">
        <f aca="false">IF(AND($S3889="PARADO/SEM GIRO",$K3889="KG",OR(Painel!$B$5="(Todos)",A3889=Painel!$B$5)*OR(Painel!$E$5="(Todos)",P3889=Painel!$E$5)),$J3889+ROW()/10000000,"")</f>
        <v>448.4403889</v>
      </c>
      <c r="U3889" s="29" t="str">
        <f aca="false">IF(AND($S3889="VENCIDO",$K3889="KG",OR(Painel!$B$5="(Todos)",A3889=Painel!$B$5)*OR(Painel!$E$5="(Todos)",P3889=Painel!$E$5)),$J3889+ROW()/10000000,"")</f>
        <v/>
      </c>
    </row>
    <row r="3890" customFormat="false" ht="15" hidden="false" customHeight="false" outlineLevel="0" collapsed="false">
      <c r="A3890" s="29" t="s">
        <v>52</v>
      </c>
      <c r="B3890" s="29" t="s">
        <v>7176</v>
      </c>
      <c r="C3890" s="29" t="s">
        <v>198</v>
      </c>
      <c r="D3890" s="29" t="s">
        <v>199</v>
      </c>
      <c r="E3890" s="29" t="n">
        <v>1</v>
      </c>
      <c r="F3890" s="29"/>
      <c r="G3890" s="29" t="s">
        <v>7177</v>
      </c>
      <c r="H3890" s="30" t="n">
        <v>36.36</v>
      </c>
      <c r="I3890" s="31" t="n">
        <v>46280</v>
      </c>
      <c r="J3890" s="30" t="n">
        <v>36.36</v>
      </c>
      <c r="K3890" s="29" t="s">
        <v>120</v>
      </c>
      <c r="L3890" s="29" t="s">
        <v>144</v>
      </c>
      <c r="M3890" s="29"/>
      <c r="N3890" s="29" t="s">
        <v>122</v>
      </c>
      <c r="O3890" s="31" t="n">
        <v>46592</v>
      </c>
      <c r="P3890" s="29" t="s">
        <v>123</v>
      </c>
      <c r="Q3890" s="29" t="n">
        <f aca="false">IFERROR(VALUE(L3890),"")</f>
        <v>5</v>
      </c>
      <c r="R3890" s="29" t="n">
        <f aca="true">IF(O3890="","",O3890-TODAY())</f>
        <v>307</v>
      </c>
      <c r="S3890" s="29" t="str">
        <f aca="false">IF(C3890="&lt;&lt; vazio &gt;&gt;","VAZIA",IF(AND(O3890&lt;&gt;"",R3890&lt;0),"VENCIDO",IF(AND(O3890&lt;&gt;"",R3890&lt;=Parametros!$B$10),"PRÓX. VENCIMENTO",IF(F3890="Q","QUALIDADE",IF(F3890="S","BLOQUEADO",IF(F3890="R","RESTRITO/DEVOLUÇÃO",IF(OR(N3890="QUAR",N3890="QRES"),"QUARENTENA",IF(OR(B3890="DESCARTE",B3890="DEVOLUÇÃO"),"DESCARTE/DEVOLUÇÃO",IF(AND(D3890="",K3890&lt;&gt;""),"SEM LOTE",IF(AND(Q3890&lt;&gt;"",Q3890&gt;=Parametros!$B$11),"PARADO/SEM GIRO","OK"))))))))))</f>
        <v>OK</v>
      </c>
      <c r="T3890" s="29" t="str">
        <f aca="false">IF(AND($S3890="PARADO/SEM GIRO",$K3890="KG",OR(Painel!$B$5="(Todos)",A3890=Painel!$B$5)*OR(Painel!$E$5="(Todos)",P3890=Painel!$E$5)),$J3890+ROW()/10000000,"")</f>
        <v/>
      </c>
      <c r="U3890" s="29" t="str">
        <f aca="false">IF(AND($S3890="VENCIDO",$K3890="KG",OR(Painel!$B$5="(Todos)",A3890=Painel!$B$5)*OR(Painel!$E$5="(Todos)",P3890=Painel!$E$5)),$J3890+ROW()/10000000,"")</f>
        <v/>
      </c>
    </row>
    <row r="3891" customFormat="false" ht="15" hidden="false" customHeight="false" outlineLevel="0" collapsed="false">
      <c r="A3891" s="29" t="s">
        <v>52</v>
      </c>
      <c r="B3891" s="29" t="s">
        <v>7178</v>
      </c>
      <c r="C3891" s="29" t="s">
        <v>6940</v>
      </c>
      <c r="D3891" s="29" t="s">
        <v>7179</v>
      </c>
      <c r="E3891" s="29" t="n">
        <v>1</v>
      </c>
      <c r="F3891" s="29"/>
      <c r="G3891" s="29" t="s">
        <v>7180</v>
      </c>
      <c r="H3891" s="30" t="n">
        <v>640</v>
      </c>
      <c r="I3891" s="31" t="n">
        <v>46283</v>
      </c>
      <c r="J3891" s="30" t="n">
        <v>640</v>
      </c>
      <c r="K3891" s="29" t="s">
        <v>120</v>
      </c>
      <c r="L3891" s="29" t="s">
        <v>176</v>
      </c>
      <c r="M3891" s="29"/>
      <c r="N3891" s="29" t="s">
        <v>122</v>
      </c>
      <c r="O3891" s="31" t="n">
        <v>46509</v>
      </c>
      <c r="P3891" s="29" t="s">
        <v>123</v>
      </c>
      <c r="Q3891" s="29" t="n">
        <f aca="false">IFERROR(VALUE(L3891),"")</f>
        <v>2</v>
      </c>
      <c r="R3891" s="29" t="n">
        <f aca="true">IF(O3891="","",O3891-TODAY())</f>
        <v>224</v>
      </c>
      <c r="S3891" s="29" t="str">
        <f aca="false">IF(C3891="&lt;&lt; vazio &gt;&gt;","VAZIA",IF(AND(O3891&lt;&gt;"",R3891&lt;0),"VENCIDO",IF(AND(O3891&lt;&gt;"",R3891&lt;=Parametros!$B$10),"PRÓX. VENCIMENTO",IF(F3891="Q","QUALIDADE",IF(F3891="S","BLOQUEADO",IF(F3891="R","RESTRITO/DEVOLUÇÃO",IF(OR(N3891="QUAR",N3891="QRES"),"QUARENTENA",IF(OR(B3891="DESCARTE",B3891="DEVOLUÇÃO"),"DESCARTE/DEVOLUÇÃO",IF(AND(D3891="",K3891&lt;&gt;""),"SEM LOTE",IF(AND(Q3891&lt;&gt;"",Q3891&gt;=Parametros!$B$11),"PARADO/SEM GIRO","OK"))))))))))</f>
        <v>OK</v>
      </c>
      <c r="T3891" s="29" t="str">
        <f aca="false">IF(AND($S3891="PARADO/SEM GIRO",$K3891="KG",OR(Painel!$B$5="(Todos)",A3891=Painel!$B$5)*OR(Painel!$E$5="(Todos)",P3891=Painel!$E$5)),$J3891+ROW()/10000000,"")</f>
        <v/>
      </c>
      <c r="U3891" s="29" t="str">
        <f aca="false">IF(AND($S3891="VENCIDO",$K3891="KG",OR(Painel!$B$5="(Todos)",A3891=Painel!$B$5)*OR(Painel!$E$5="(Todos)",P3891=Painel!$E$5)),$J3891+ROW()/10000000,"")</f>
        <v/>
      </c>
    </row>
    <row r="3892" customFormat="false" ht="15" hidden="false" customHeight="false" outlineLevel="0" collapsed="false">
      <c r="A3892" s="29" t="s">
        <v>52</v>
      </c>
      <c r="B3892" s="29" t="s">
        <v>7181</v>
      </c>
      <c r="C3892" s="29" t="s">
        <v>169</v>
      </c>
      <c r="D3892" s="29" t="s">
        <v>377</v>
      </c>
      <c r="E3892" s="29" t="n">
        <v>1</v>
      </c>
      <c r="F3892" s="29"/>
      <c r="G3892" s="29" t="s">
        <v>7182</v>
      </c>
      <c r="H3892" s="30" t="n">
        <v>252.5</v>
      </c>
      <c r="I3892" s="31" t="n">
        <v>46284</v>
      </c>
      <c r="J3892" s="30" t="n">
        <v>252.5</v>
      </c>
      <c r="K3892" s="29" t="s">
        <v>120</v>
      </c>
      <c r="L3892" s="29" t="s">
        <v>267</v>
      </c>
      <c r="M3892" s="29"/>
      <c r="N3892" s="29" t="s">
        <v>122</v>
      </c>
      <c r="O3892" s="31" t="n">
        <v>46603</v>
      </c>
      <c r="P3892" s="29" t="s">
        <v>123</v>
      </c>
      <c r="Q3892" s="29" t="n">
        <f aca="false">IFERROR(VALUE(L3892),"")</f>
        <v>15</v>
      </c>
      <c r="R3892" s="29" t="n">
        <f aca="true">IF(O3892="","",O3892-TODAY())</f>
        <v>318</v>
      </c>
      <c r="S3892" s="29" t="str">
        <f aca="false">IF(C3892="&lt;&lt; vazio &gt;&gt;","VAZIA",IF(AND(O3892&lt;&gt;"",R3892&lt;0),"VENCIDO",IF(AND(O3892&lt;&gt;"",R3892&lt;=Parametros!$B$10),"PRÓX. VENCIMENTO",IF(F3892="Q","QUALIDADE",IF(F3892="S","BLOQUEADO",IF(F3892="R","RESTRITO/DEVOLUÇÃO",IF(OR(N3892="QUAR",N3892="QRES"),"QUARENTENA",IF(OR(B3892="DESCARTE",B3892="DEVOLUÇÃO"),"DESCARTE/DEVOLUÇÃO",IF(AND(D3892="",K3892&lt;&gt;""),"SEM LOTE",IF(AND(Q3892&lt;&gt;"",Q3892&gt;=Parametros!$B$11),"PARADO/SEM GIRO","OK"))))))))))</f>
        <v>OK</v>
      </c>
      <c r="T3892" s="29" t="str">
        <f aca="false">IF(AND($S3892="PARADO/SEM GIRO",$K3892="KG",OR(Painel!$B$5="(Todos)",A3892=Painel!$B$5)*OR(Painel!$E$5="(Todos)",P3892=Painel!$E$5)),$J3892+ROW()/10000000,"")</f>
        <v/>
      </c>
      <c r="U3892" s="29" t="str">
        <f aca="false">IF(AND($S3892="VENCIDO",$K3892="KG",OR(Painel!$B$5="(Todos)",A3892=Painel!$B$5)*OR(Painel!$E$5="(Todos)",P3892=Painel!$E$5)),$J3892+ROW()/10000000,"")</f>
        <v/>
      </c>
    </row>
    <row r="3893" customFormat="false" ht="15" hidden="false" customHeight="false" outlineLevel="0" collapsed="false">
      <c r="A3893" s="29" t="s">
        <v>52</v>
      </c>
      <c r="B3893" s="29" t="s">
        <v>7183</v>
      </c>
      <c r="C3893" s="29" t="s">
        <v>666</v>
      </c>
      <c r="D3893" s="29" t="s">
        <v>667</v>
      </c>
      <c r="E3893" s="29" t="n">
        <v>1</v>
      </c>
      <c r="F3893" s="29" t="s">
        <v>268</v>
      </c>
      <c r="G3893" s="29" t="s">
        <v>7184</v>
      </c>
      <c r="H3893" s="30" t="n">
        <v>590.4</v>
      </c>
      <c r="I3893" s="31" t="n">
        <v>46284</v>
      </c>
      <c r="J3893" s="30" t="n">
        <v>590.4</v>
      </c>
      <c r="K3893" s="29" t="s">
        <v>120</v>
      </c>
      <c r="L3893" s="29" t="s">
        <v>388</v>
      </c>
      <c r="M3893" s="29"/>
      <c r="N3893" s="29" t="s">
        <v>122</v>
      </c>
      <c r="O3893" s="31" t="n">
        <v>46831</v>
      </c>
      <c r="P3893" s="29" t="s">
        <v>123</v>
      </c>
      <c r="Q3893" s="29" t="n">
        <f aca="false">IFERROR(VALUE(L3893),"")</f>
        <v>1</v>
      </c>
      <c r="R3893" s="29" t="n">
        <f aca="true">IF(O3893="","",O3893-TODAY())</f>
        <v>546</v>
      </c>
      <c r="S3893" s="29" t="str">
        <f aca="false">IF(C3893="&lt;&lt; vazio &gt;&gt;","VAZIA",IF(AND(O3893&lt;&gt;"",R3893&lt;0),"VENCIDO",IF(AND(O3893&lt;&gt;"",R3893&lt;=Parametros!$B$10),"PRÓX. VENCIMENTO",IF(F3893="Q","QUALIDADE",IF(F3893="S","BLOQUEADO",IF(F3893="R","RESTRITO/DEVOLUÇÃO",IF(OR(N3893="QUAR",N3893="QRES"),"QUARENTENA",IF(OR(B3893="DESCARTE",B3893="DEVOLUÇÃO"),"DESCARTE/DEVOLUÇÃO",IF(AND(D3893="",K3893&lt;&gt;""),"SEM LOTE",IF(AND(Q3893&lt;&gt;"",Q3893&gt;=Parametros!$B$11),"PARADO/SEM GIRO","OK"))))))))))</f>
        <v>QUALIDADE</v>
      </c>
      <c r="T3893" s="29" t="str">
        <f aca="false">IF(AND($S3893="PARADO/SEM GIRO",$K3893="KG",OR(Painel!$B$5="(Todos)",A3893=Painel!$B$5)*OR(Painel!$E$5="(Todos)",P3893=Painel!$E$5)),$J3893+ROW()/10000000,"")</f>
        <v/>
      </c>
      <c r="U3893" s="29" t="str">
        <f aca="false">IF(AND($S3893="VENCIDO",$K3893="KG",OR(Painel!$B$5="(Todos)",A3893=Painel!$B$5)*OR(Painel!$E$5="(Todos)",P3893=Painel!$E$5)),$J3893+ROW()/10000000,"")</f>
        <v/>
      </c>
    </row>
    <row r="3894" customFormat="false" ht="15" hidden="false" customHeight="false" outlineLevel="0" collapsed="false">
      <c r="A3894" s="29" t="s">
        <v>52</v>
      </c>
      <c r="B3894" s="29" t="s">
        <v>7185</v>
      </c>
      <c r="C3894" s="29" t="s">
        <v>473</v>
      </c>
      <c r="D3894" s="29" t="s">
        <v>474</v>
      </c>
      <c r="E3894" s="29" t="n">
        <v>1</v>
      </c>
      <c r="F3894" s="29"/>
      <c r="G3894" s="29" t="s">
        <v>7186</v>
      </c>
      <c r="H3894" s="30" t="n">
        <v>315</v>
      </c>
      <c r="I3894" s="31" t="n">
        <v>46270</v>
      </c>
      <c r="J3894" s="30" t="n">
        <v>315</v>
      </c>
      <c r="K3894" s="29" t="s">
        <v>120</v>
      </c>
      <c r="L3894" s="29" t="s">
        <v>267</v>
      </c>
      <c r="M3894" s="29"/>
      <c r="N3894" s="29" t="s">
        <v>122</v>
      </c>
      <c r="O3894" s="31" t="n">
        <v>46708</v>
      </c>
      <c r="P3894" s="29" t="s">
        <v>123</v>
      </c>
      <c r="Q3894" s="29" t="n">
        <f aca="false">IFERROR(VALUE(L3894),"")</f>
        <v>15</v>
      </c>
      <c r="R3894" s="29" t="n">
        <f aca="true">IF(O3894="","",O3894-TODAY())</f>
        <v>423</v>
      </c>
      <c r="S3894" s="29" t="str">
        <f aca="false">IF(C3894="&lt;&lt; vazio &gt;&gt;","VAZIA",IF(AND(O3894&lt;&gt;"",R3894&lt;0),"VENCIDO",IF(AND(O3894&lt;&gt;"",R3894&lt;=Parametros!$B$10),"PRÓX. VENCIMENTO",IF(F3894="Q","QUALIDADE",IF(F3894="S","BLOQUEADO",IF(F3894="R","RESTRITO/DEVOLUÇÃO",IF(OR(N3894="QUAR",N3894="QRES"),"QUARENTENA",IF(OR(B3894="DESCARTE",B3894="DEVOLUÇÃO"),"DESCARTE/DEVOLUÇÃO",IF(AND(D3894="",K3894&lt;&gt;""),"SEM LOTE",IF(AND(Q3894&lt;&gt;"",Q3894&gt;=Parametros!$B$11),"PARADO/SEM GIRO","OK"))))))))))</f>
        <v>OK</v>
      </c>
      <c r="T3894" s="29" t="str">
        <f aca="false">IF(AND($S3894="PARADO/SEM GIRO",$K3894="KG",OR(Painel!$B$5="(Todos)",A3894=Painel!$B$5)*OR(Painel!$E$5="(Todos)",P3894=Painel!$E$5)),$J3894+ROW()/10000000,"")</f>
        <v/>
      </c>
      <c r="U3894" s="29" t="str">
        <f aca="false">IF(AND($S3894="VENCIDO",$K3894="KG",OR(Painel!$B$5="(Todos)",A3894=Painel!$B$5)*OR(Painel!$E$5="(Todos)",P3894=Painel!$E$5)),$J3894+ROW()/10000000,"")</f>
        <v/>
      </c>
    </row>
    <row r="3895" customFormat="false" ht="15" hidden="false" customHeight="false" outlineLevel="0" collapsed="false">
      <c r="A3895" s="29" t="s">
        <v>52</v>
      </c>
      <c r="B3895" s="29" t="s">
        <v>7187</v>
      </c>
      <c r="C3895" s="29" t="s">
        <v>115</v>
      </c>
      <c r="D3895" s="29"/>
      <c r="E3895" s="29" t="n">
        <v>0</v>
      </c>
      <c r="F3895" s="29"/>
      <c r="G3895" s="29"/>
      <c r="H3895" s="30" t="n">
        <v>0</v>
      </c>
      <c r="I3895" s="29"/>
      <c r="J3895" s="30" t="n">
        <v>0</v>
      </c>
      <c r="K3895" s="29"/>
      <c r="L3895" s="29" t="s">
        <v>116</v>
      </c>
      <c r="M3895" s="29"/>
      <c r="N3895" s="29"/>
      <c r="O3895" s="29"/>
      <c r="P3895" s="29"/>
      <c r="Q3895" s="29" t="n">
        <f aca="false">IFERROR(VALUE(L3895),"")</f>
        <v>0</v>
      </c>
      <c r="R3895" s="29" t="str">
        <f aca="true">IF(O3895="","",O3895-TODAY())</f>
        <v/>
      </c>
      <c r="S3895" s="29" t="str">
        <f aca="false">IF(C3895="&lt;&lt; vazio &gt;&gt;","VAZIA",IF(AND(O3895&lt;&gt;"",R3895&lt;0),"VENCIDO",IF(AND(O3895&lt;&gt;"",R3895&lt;=Parametros!$B$10),"PRÓX. VENCIMENTO",IF(F3895="Q","QUALIDADE",IF(F3895="S","BLOQUEADO",IF(F3895="R","RESTRITO/DEVOLUÇÃO",IF(OR(N3895="QUAR",N3895="QRES"),"QUARENTENA",IF(OR(B3895="DESCARTE",B3895="DEVOLUÇÃO"),"DESCARTE/DEVOLUÇÃO",IF(AND(D3895="",K3895&lt;&gt;""),"SEM LOTE",IF(AND(Q3895&lt;&gt;"",Q3895&gt;=Parametros!$B$11),"PARADO/SEM GIRO","OK"))))))))))</f>
        <v>VAZIA</v>
      </c>
      <c r="T3895" s="29" t="str">
        <f aca="false">IF(AND($S3895="PARADO/SEM GIRO",$K3895="KG",OR(Painel!$B$5="(Todos)",A3895=Painel!$B$5)*OR(Painel!$E$5="(Todos)",P3895=Painel!$E$5)),$J3895+ROW()/10000000,"")</f>
        <v/>
      </c>
      <c r="U3895" s="29" t="str">
        <f aca="false">IF(AND($S3895="VENCIDO",$K3895="KG",OR(Painel!$B$5="(Todos)",A3895=Painel!$B$5)*OR(Painel!$E$5="(Todos)",P3895=Painel!$E$5)),$J3895+ROW()/10000000,"")</f>
        <v/>
      </c>
    </row>
    <row r="3896" customFormat="false" ht="15" hidden="false" customHeight="false" outlineLevel="0" collapsed="false">
      <c r="A3896" s="29" t="s">
        <v>52</v>
      </c>
      <c r="B3896" s="29" t="s">
        <v>7188</v>
      </c>
      <c r="C3896" s="29" t="s">
        <v>1292</v>
      </c>
      <c r="D3896" s="29" t="s">
        <v>1293</v>
      </c>
      <c r="E3896" s="29" t="n">
        <v>1</v>
      </c>
      <c r="F3896" s="29" t="s">
        <v>268</v>
      </c>
      <c r="G3896" s="29" t="s">
        <v>7189</v>
      </c>
      <c r="H3896" s="30" t="n">
        <v>800</v>
      </c>
      <c r="I3896" s="31" t="n">
        <v>46280</v>
      </c>
      <c r="J3896" s="30" t="n">
        <v>800</v>
      </c>
      <c r="K3896" s="29" t="s">
        <v>120</v>
      </c>
      <c r="L3896" s="29" t="s">
        <v>144</v>
      </c>
      <c r="M3896" s="29"/>
      <c r="N3896" s="29" t="s">
        <v>122</v>
      </c>
      <c r="O3896" s="31" t="n">
        <v>46826</v>
      </c>
      <c r="P3896" s="29" t="s">
        <v>123</v>
      </c>
      <c r="Q3896" s="29" t="n">
        <f aca="false">IFERROR(VALUE(L3896),"")</f>
        <v>5</v>
      </c>
      <c r="R3896" s="29" t="n">
        <f aca="true">IF(O3896="","",O3896-TODAY())</f>
        <v>541</v>
      </c>
      <c r="S3896" s="29" t="str">
        <f aca="false">IF(C3896="&lt;&lt; vazio &gt;&gt;","VAZIA",IF(AND(O3896&lt;&gt;"",R3896&lt;0),"VENCIDO",IF(AND(O3896&lt;&gt;"",R3896&lt;=Parametros!$B$10),"PRÓX. VENCIMENTO",IF(F3896="Q","QUALIDADE",IF(F3896="S","BLOQUEADO",IF(F3896="R","RESTRITO/DEVOLUÇÃO",IF(OR(N3896="QUAR",N3896="QRES"),"QUARENTENA",IF(OR(B3896="DESCARTE",B3896="DEVOLUÇÃO"),"DESCARTE/DEVOLUÇÃO",IF(AND(D3896="",K3896&lt;&gt;""),"SEM LOTE",IF(AND(Q3896&lt;&gt;"",Q3896&gt;=Parametros!$B$11),"PARADO/SEM GIRO","OK"))))))))))</f>
        <v>QUALIDADE</v>
      </c>
      <c r="T3896" s="29" t="str">
        <f aca="false">IF(AND($S3896="PARADO/SEM GIRO",$K3896="KG",OR(Painel!$B$5="(Todos)",A3896=Painel!$B$5)*OR(Painel!$E$5="(Todos)",P3896=Painel!$E$5)),$J3896+ROW()/10000000,"")</f>
        <v/>
      </c>
      <c r="U3896" s="29" t="str">
        <f aca="false">IF(AND($S3896="VENCIDO",$K3896="KG",OR(Painel!$B$5="(Todos)",A3896=Painel!$B$5)*OR(Painel!$E$5="(Todos)",P3896=Painel!$E$5)),$J3896+ROW()/10000000,"")</f>
        <v/>
      </c>
    </row>
    <row r="3897" customFormat="false" ht="15" hidden="false" customHeight="false" outlineLevel="0" collapsed="false">
      <c r="A3897" s="29" t="s">
        <v>52</v>
      </c>
      <c r="B3897" s="29" t="s">
        <v>7190</v>
      </c>
      <c r="C3897" s="29" t="s">
        <v>139</v>
      </c>
      <c r="D3897" s="29" t="s">
        <v>140</v>
      </c>
      <c r="E3897" s="29" t="n">
        <v>1</v>
      </c>
      <c r="F3897" s="29"/>
      <c r="G3897" s="29" t="s">
        <v>7191</v>
      </c>
      <c r="H3897" s="30" t="n">
        <v>1000</v>
      </c>
      <c r="I3897" s="31" t="n">
        <v>46234</v>
      </c>
      <c r="J3897" s="30" t="n">
        <v>1000</v>
      </c>
      <c r="K3897" s="29" t="s">
        <v>120</v>
      </c>
      <c r="L3897" s="29" t="s">
        <v>725</v>
      </c>
      <c r="M3897" s="29"/>
      <c r="N3897" s="29" t="s">
        <v>122</v>
      </c>
      <c r="O3897" s="31" t="n">
        <v>46593</v>
      </c>
      <c r="P3897" s="29" t="s">
        <v>123</v>
      </c>
      <c r="Q3897" s="29" t="n">
        <f aca="false">IFERROR(VALUE(L3897),"")</f>
        <v>51</v>
      </c>
      <c r="R3897" s="29" t="n">
        <f aca="true">IF(O3897="","",O3897-TODAY())</f>
        <v>308</v>
      </c>
      <c r="S3897" s="29" t="str">
        <f aca="false">IF(C3897="&lt;&lt; vazio &gt;&gt;","VAZIA",IF(AND(O3897&lt;&gt;"",R3897&lt;0),"VENCIDO",IF(AND(O3897&lt;&gt;"",R3897&lt;=Parametros!$B$10),"PRÓX. VENCIMENTO",IF(F3897="Q","QUALIDADE",IF(F3897="S","BLOQUEADO",IF(F3897="R","RESTRITO/DEVOLUÇÃO",IF(OR(N3897="QUAR",N3897="QRES"),"QUARENTENA",IF(OR(B3897="DESCARTE",B3897="DEVOLUÇÃO"),"DESCARTE/DEVOLUÇÃO",IF(AND(D3897="",K3897&lt;&gt;""),"SEM LOTE",IF(AND(Q3897&lt;&gt;"",Q3897&gt;=Parametros!$B$11),"PARADO/SEM GIRO","OK"))))))))))</f>
        <v>OK</v>
      </c>
      <c r="T3897" s="29" t="str">
        <f aca="false">IF(AND($S3897="PARADO/SEM GIRO",$K3897="KG",OR(Painel!$B$5="(Todos)",A3897=Painel!$B$5)*OR(Painel!$E$5="(Todos)",P3897=Painel!$E$5)),$J3897+ROW()/10000000,"")</f>
        <v/>
      </c>
      <c r="U3897" s="29" t="str">
        <f aca="false">IF(AND($S3897="VENCIDO",$K3897="KG",OR(Painel!$B$5="(Todos)",A3897=Painel!$B$5)*OR(Painel!$E$5="(Todos)",P3897=Painel!$E$5)),$J3897+ROW()/10000000,"")</f>
        <v/>
      </c>
    </row>
    <row r="3898" customFormat="false" ht="15" hidden="false" customHeight="false" outlineLevel="0" collapsed="false">
      <c r="A3898" s="29" t="s">
        <v>52</v>
      </c>
      <c r="B3898" s="29" t="s">
        <v>7192</v>
      </c>
      <c r="C3898" s="29" t="s">
        <v>139</v>
      </c>
      <c r="D3898" s="29" t="s">
        <v>140</v>
      </c>
      <c r="E3898" s="29" t="n">
        <v>1</v>
      </c>
      <c r="F3898" s="29"/>
      <c r="G3898" s="29" t="s">
        <v>7193</v>
      </c>
      <c r="H3898" s="30" t="n">
        <v>1000</v>
      </c>
      <c r="I3898" s="31" t="n">
        <v>46234</v>
      </c>
      <c r="J3898" s="30" t="n">
        <v>1000</v>
      </c>
      <c r="K3898" s="29" t="s">
        <v>120</v>
      </c>
      <c r="L3898" s="29" t="s">
        <v>725</v>
      </c>
      <c r="M3898" s="29"/>
      <c r="N3898" s="29" t="s">
        <v>122</v>
      </c>
      <c r="O3898" s="31" t="n">
        <v>46593</v>
      </c>
      <c r="P3898" s="29" t="s">
        <v>123</v>
      </c>
      <c r="Q3898" s="29" t="n">
        <f aca="false">IFERROR(VALUE(L3898),"")</f>
        <v>51</v>
      </c>
      <c r="R3898" s="29" t="n">
        <f aca="true">IF(O3898="","",O3898-TODAY())</f>
        <v>308</v>
      </c>
      <c r="S3898" s="29" t="str">
        <f aca="false">IF(C3898="&lt;&lt; vazio &gt;&gt;","VAZIA",IF(AND(O3898&lt;&gt;"",R3898&lt;0),"VENCIDO",IF(AND(O3898&lt;&gt;"",R3898&lt;=Parametros!$B$10),"PRÓX. VENCIMENTO",IF(F3898="Q","QUALIDADE",IF(F3898="S","BLOQUEADO",IF(F3898="R","RESTRITO/DEVOLUÇÃO",IF(OR(N3898="QUAR",N3898="QRES"),"QUARENTENA",IF(OR(B3898="DESCARTE",B3898="DEVOLUÇÃO"),"DESCARTE/DEVOLUÇÃO",IF(AND(D3898="",K3898&lt;&gt;""),"SEM LOTE",IF(AND(Q3898&lt;&gt;"",Q3898&gt;=Parametros!$B$11),"PARADO/SEM GIRO","OK"))))))))))</f>
        <v>OK</v>
      </c>
      <c r="T3898" s="29" t="str">
        <f aca="false">IF(AND($S3898="PARADO/SEM GIRO",$K3898="KG",OR(Painel!$B$5="(Todos)",A3898=Painel!$B$5)*OR(Painel!$E$5="(Todos)",P3898=Painel!$E$5)),$J3898+ROW()/10000000,"")</f>
        <v/>
      </c>
      <c r="U3898" s="29" t="str">
        <f aca="false">IF(AND($S3898="VENCIDO",$K3898="KG",OR(Painel!$B$5="(Todos)",A3898=Painel!$B$5)*OR(Painel!$E$5="(Todos)",P3898=Painel!$E$5)),$J3898+ROW()/10000000,"")</f>
        <v/>
      </c>
    </row>
    <row r="3899" customFormat="false" ht="15" hidden="false" customHeight="false" outlineLevel="0" collapsed="false">
      <c r="A3899" s="29" t="s">
        <v>52</v>
      </c>
      <c r="B3899" s="29" t="s">
        <v>7194</v>
      </c>
      <c r="C3899" s="29" t="s">
        <v>917</v>
      </c>
      <c r="D3899" s="29" t="s">
        <v>7091</v>
      </c>
      <c r="E3899" s="29" t="n">
        <v>1</v>
      </c>
      <c r="F3899" s="29"/>
      <c r="G3899" s="29" t="s">
        <v>7195</v>
      </c>
      <c r="H3899" s="30" t="n">
        <v>800</v>
      </c>
      <c r="I3899" s="31" t="n">
        <v>46232</v>
      </c>
      <c r="J3899" s="30" t="n">
        <v>800</v>
      </c>
      <c r="K3899" s="29" t="s">
        <v>120</v>
      </c>
      <c r="L3899" s="29" t="s">
        <v>1035</v>
      </c>
      <c r="M3899" s="29"/>
      <c r="N3899" s="29" t="s">
        <v>122</v>
      </c>
      <c r="O3899" s="31" t="n">
        <v>46776</v>
      </c>
      <c r="P3899" s="29" t="s">
        <v>123</v>
      </c>
      <c r="Q3899" s="29" t="n">
        <f aca="false">IFERROR(VALUE(L3899),"")</f>
        <v>53</v>
      </c>
      <c r="R3899" s="29" t="n">
        <f aca="true">IF(O3899="","",O3899-TODAY())</f>
        <v>491</v>
      </c>
      <c r="S3899" s="29" t="str">
        <f aca="false">IF(C3899="&lt;&lt; vazio &gt;&gt;","VAZIA",IF(AND(O3899&lt;&gt;"",R3899&lt;0),"VENCIDO",IF(AND(O3899&lt;&gt;"",R3899&lt;=Parametros!$B$10),"PRÓX. VENCIMENTO",IF(F3899="Q","QUALIDADE",IF(F3899="S","BLOQUEADO",IF(F3899="R","RESTRITO/DEVOLUÇÃO",IF(OR(N3899="QUAR",N3899="QRES"),"QUARENTENA",IF(OR(B3899="DESCARTE",B3899="DEVOLUÇÃO"),"DESCARTE/DEVOLUÇÃO",IF(AND(D3899="",K3899&lt;&gt;""),"SEM LOTE",IF(AND(Q3899&lt;&gt;"",Q3899&gt;=Parametros!$B$11),"PARADO/SEM GIRO","OK"))))))))))</f>
        <v>OK</v>
      </c>
      <c r="T3899" s="29" t="str">
        <f aca="false">IF(AND($S3899="PARADO/SEM GIRO",$K3899="KG",OR(Painel!$B$5="(Todos)",A3899=Painel!$B$5)*OR(Painel!$E$5="(Todos)",P3899=Painel!$E$5)),$J3899+ROW()/10000000,"")</f>
        <v/>
      </c>
      <c r="U3899" s="29" t="str">
        <f aca="false">IF(AND($S3899="VENCIDO",$K3899="KG",OR(Painel!$B$5="(Todos)",A3899=Painel!$B$5)*OR(Painel!$E$5="(Todos)",P3899=Painel!$E$5)),$J3899+ROW()/10000000,"")</f>
        <v/>
      </c>
    </row>
    <row r="3900" customFormat="false" ht="15" hidden="false" customHeight="false" outlineLevel="0" collapsed="false">
      <c r="A3900" s="29" t="s">
        <v>52</v>
      </c>
      <c r="B3900" s="29" t="s">
        <v>7196</v>
      </c>
      <c r="C3900" s="29" t="s">
        <v>386</v>
      </c>
      <c r="D3900" s="29" t="s">
        <v>7197</v>
      </c>
      <c r="E3900" s="29" t="n">
        <v>1</v>
      </c>
      <c r="F3900" s="29"/>
      <c r="G3900" s="29" t="s">
        <v>7198</v>
      </c>
      <c r="H3900" s="30" t="n">
        <v>1080</v>
      </c>
      <c r="I3900" s="31" t="n">
        <v>46235</v>
      </c>
      <c r="J3900" s="30" t="n">
        <v>1080</v>
      </c>
      <c r="K3900" s="29" t="s">
        <v>120</v>
      </c>
      <c r="L3900" s="29" t="s">
        <v>694</v>
      </c>
      <c r="M3900" s="29"/>
      <c r="N3900" s="29" t="s">
        <v>122</v>
      </c>
      <c r="O3900" s="31" t="n">
        <v>46694</v>
      </c>
      <c r="P3900" s="29" t="s">
        <v>123</v>
      </c>
      <c r="Q3900" s="29" t="n">
        <f aca="false">IFERROR(VALUE(L3900),"")</f>
        <v>50</v>
      </c>
      <c r="R3900" s="29" t="n">
        <f aca="true">IF(O3900="","",O3900-TODAY())</f>
        <v>409</v>
      </c>
      <c r="S3900" s="29" t="str">
        <f aca="false">IF(C3900="&lt;&lt; vazio &gt;&gt;","VAZIA",IF(AND(O3900&lt;&gt;"",R3900&lt;0),"VENCIDO",IF(AND(O3900&lt;&gt;"",R3900&lt;=Parametros!$B$10),"PRÓX. VENCIMENTO",IF(F3900="Q","QUALIDADE",IF(F3900="S","BLOQUEADO",IF(F3900="R","RESTRITO/DEVOLUÇÃO",IF(OR(N3900="QUAR",N3900="QRES"),"QUARENTENA",IF(OR(B3900="DESCARTE",B3900="DEVOLUÇÃO"),"DESCARTE/DEVOLUÇÃO",IF(AND(D3900="",K3900&lt;&gt;""),"SEM LOTE",IF(AND(Q3900&lt;&gt;"",Q3900&gt;=Parametros!$B$11),"PARADO/SEM GIRO","OK"))))))))))</f>
        <v>OK</v>
      </c>
      <c r="T3900" s="29" t="str">
        <f aca="false">IF(AND($S3900="PARADO/SEM GIRO",$K3900="KG",OR(Painel!$B$5="(Todos)",A3900=Painel!$B$5)*OR(Painel!$E$5="(Todos)",P3900=Painel!$E$5)),$J3900+ROW()/10000000,"")</f>
        <v/>
      </c>
      <c r="U3900" s="29" t="str">
        <f aca="false">IF(AND($S3900="VENCIDO",$K3900="KG",OR(Painel!$B$5="(Todos)",A3900=Painel!$B$5)*OR(Painel!$E$5="(Todos)",P3900=Painel!$E$5)),$J3900+ROW()/10000000,"")</f>
        <v/>
      </c>
    </row>
    <row r="3901" customFormat="false" ht="15" hidden="false" customHeight="false" outlineLevel="0" collapsed="false">
      <c r="A3901" s="29" t="s">
        <v>52</v>
      </c>
      <c r="B3901" s="29" t="s">
        <v>7199</v>
      </c>
      <c r="C3901" s="29" t="s">
        <v>177</v>
      </c>
      <c r="D3901" s="29" t="s">
        <v>7159</v>
      </c>
      <c r="E3901" s="29" t="n">
        <v>1</v>
      </c>
      <c r="F3901" s="29"/>
      <c r="G3901" s="29" t="s">
        <v>7200</v>
      </c>
      <c r="H3901" s="30" t="n">
        <v>603</v>
      </c>
      <c r="I3901" s="31" t="n">
        <v>46183</v>
      </c>
      <c r="J3901" s="30" t="n">
        <v>603</v>
      </c>
      <c r="K3901" s="29" t="s">
        <v>120</v>
      </c>
      <c r="L3901" s="29" t="s">
        <v>1096</v>
      </c>
      <c r="M3901" s="29"/>
      <c r="N3901" s="29" t="s">
        <v>122</v>
      </c>
      <c r="O3901" s="31" t="n">
        <v>46550</v>
      </c>
      <c r="P3901" s="29" t="s">
        <v>123</v>
      </c>
      <c r="Q3901" s="29" t="n">
        <f aca="false">IFERROR(VALUE(L3901),"")</f>
        <v>102</v>
      </c>
      <c r="R3901" s="29" t="n">
        <f aca="true">IF(O3901="","",O3901-TODAY())</f>
        <v>265</v>
      </c>
      <c r="S3901" s="29" t="str">
        <f aca="false">IF(C3901="&lt;&lt; vazio &gt;&gt;","VAZIA",IF(AND(O3901&lt;&gt;"",R3901&lt;0),"VENCIDO",IF(AND(O3901&lt;&gt;"",R3901&lt;=Parametros!$B$10),"PRÓX. VENCIMENTO",IF(F3901="Q","QUALIDADE",IF(F3901="S","BLOQUEADO",IF(F3901="R","RESTRITO/DEVOLUÇÃO",IF(OR(N3901="QUAR",N3901="QRES"),"QUARENTENA",IF(OR(B3901="DESCARTE",B3901="DEVOLUÇÃO"),"DESCARTE/DEVOLUÇÃO",IF(AND(D3901="",K3901&lt;&gt;""),"SEM LOTE",IF(AND(Q3901&lt;&gt;"",Q3901&gt;=Parametros!$B$11),"PARADO/SEM GIRO","OK"))))))))))</f>
        <v>PARADO/SEM GIRO</v>
      </c>
      <c r="T3901" s="29" t="n">
        <f aca="false">IF(AND($S3901="PARADO/SEM GIRO",$K3901="KG",OR(Painel!$B$5="(Todos)",A3901=Painel!$B$5)*OR(Painel!$E$5="(Todos)",P3901=Painel!$E$5)),$J3901+ROW()/10000000,"")</f>
        <v>603.0003901</v>
      </c>
      <c r="U3901" s="29" t="str">
        <f aca="false">IF(AND($S3901="VENCIDO",$K3901="KG",OR(Painel!$B$5="(Todos)",A3901=Painel!$B$5)*OR(Painel!$E$5="(Todos)",P3901=Painel!$E$5)),$J3901+ROW()/10000000,"")</f>
        <v/>
      </c>
    </row>
    <row r="3902" customFormat="false" ht="15" hidden="false" customHeight="false" outlineLevel="0" collapsed="false">
      <c r="A3902" s="29" t="s">
        <v>52</v>
      </c>
      <c r="B3902" s="29" t="s">
        <v>7201</v>
      </c>
      <c r="C3902" s="29" t="s">
        <v>3915</v>
      </c>
      <c r="D3902" s="29" t="s">
        <v>3916</v>
      </c>
      <c r="E3902" s="29" t="n">
        <v>1</v>
      </c>
      <c r="F3902" s="29"/>
      <c r="G3902" s="29" t="s">
        <v>7202</v>
      </c>
      <c r="H3902" s="30" t="n">
        <v>40</v>
      </c>
      <c r="I3902" s="31" t="n">
        <v>46273</v>
      </c>
      <c r="J3902" s="30" t="n">
        <v>40</v>
      </c>
      <c r="K3902" s="29" t="s">
        <v>120</v>
      </c>
      <c r="L3902" s="29" t="s">
        <v>149</v>
      </c>
      <c r="M3902" s="29"/>
      <c r="N3902" s="29" t="s">
        <v>134</v>
      </c>
      <c r="O3902" s="31" t="n">
        <v>46357</v>
      </c>
      <c r="P3902" s="29" t="s">
        <v>123</v>
      </c>
      <c r="Q3902" s="29" t="n">
        <f aca="false">IFERROR(VALUE(L3902),"")</f>
        <v>12</v>
      </c>
      <c r="R3902" s="29" t="n">
        <f aca="true">IF(O3902="","",O3902-TODAY())</f>
        <v>72</v>
      </c>
      <c r="S3902" s="29" t="str">
        <f aca="false">IF(C3902="&lt;&lt; vazio &gt;&gt;","VAZIA",IF(AND(O3902&lt;&gt;"",R3902&lt;0),"VENCIDO",IF(AND(O3902&lt;&gt;"",R3902&lt;=Parametros!$B$10),"PRÓX. VENCIMENTO",IF(F3902="Q","QUALIDADE",IF(F3902="S","BLOQUEADO",IF(F3902="R","RESTRITO/DEVOLUÇÃO",IF(OR(N3902="QUAR",N3902="QRES"),"QUARENTENA",IF(OR(B3902="DESCARTE",B3902="DEVOLUÇÃO"),"DESCARTE/DEVOLUÇÃO",IF(AND(D3902="",K3902&lt;&gt;""),"SEM LOTE",IF(AND(Q3902&lt;&gt;"",Q3902&gt;=Parametros!$B$11),"PARADO/SEM GIRO","OK"))))))))))</f>
        <v>OK</v>
      </c>
      <c r="T3902" s="29" t="str">
        <f aca="false">IF(AND($S3902="PARADO/SEM GIRO",$K3902="KG",OR(Painel!$B$5="(Todos)",A3902=Painel!$B$5)*OR(Painel!$E$5="(Todos)",P3902=Painel!$E$5)),$J3902+ROW()/10000000,"")</f>
        <v/>
      </c>
      <c r="U3902" s="29" t="str">
        <f aca="false">IF(AND($S3902="VENCIDO",$K3902="KG",OR(Painel!$B$5="(Todos)",A3902=Painel!$B$5)*OR(Painel!$E$5="(Todos)",P3902=Painel!$E$5)),$J3902+ROW()/10000000,"")</f>
        <v/>
      </c>
    </row>
    <row r="3903" customFormat="false" ht="15" hidden="false" customHeight="false" outlineLevel="0" collapsed="false">
      <c r="A3903" s="29" t="s">
        <v>52</v>
      </c>
      <c r="B3903" s="29" t="s">
        <v>7203</v>
      </c>
      <c r="C3903" s="29" t="s">
        <v>2561</v>
      </c>
      <c r="D3903" s="29" t="s">
        <v>2562</v>
      </c>
      <c r="E3903" s="29" t="n">
        <v>1</v>
      </c>
      <c r="F3903" s="29" t="s">
        <v>268</v>
      </c>
      <c r="G3903" s="29" t="s">
        <v>7204</v>
      </c>
      <c r="H3903" s="30" t="n">
        <v>590.4</v>
      </c>
      <c r="I3903" s="31" t="n">
        <v>46284</v>
      </c>
      <c r="J3903" s="30" t="n">
        <v>590.4</v>
      </c>
      <c r="K3903" s="29" t="s">
        <v>120</v>
      </c>
      <c r="L3903" s="29" t="s">
        <v>388</v>
      </c>
      <c r="M3903" s="29"/>
      <c r="N3903" s="29" t="s">
        <v>122</v>
      </c>
      <c r="O3903" s="31" t="n">
        <v>47014</v>
      </c>
      <c r="P3903" s="29" t="s">
        <v>123</v>
      </c>
      <c r="Q3903" s="29" t="n">
        <f aca="false">IFERROR(VALUE(L3903),"")</f>
        <v>1</v>
      </c>
      <c r="R3903" s="29" t="n">
        <f aca="true">IF(O3903="","",O3903-TODAY())</f>
        <v>729</v>
      </c>
      <c r="S3903" s="29" t="str">
        <f aca="false">IF(C3903="&lt;&lt; vazio &gt;&gt;","VAZIA",IF(AND(O3903&lt;&gt;"",R3903&lt;0),"VENCIDO",IF(AND(O3903&lt;&gt;"",R3903&lt;=Parametros!$B$10),"PRÓX. VENCIMENTO",IF(F3903="Q","QUALIDADE",IF(F3903="S","BLOQUEADO",IF(F3903="R","RESTRITO/DEVOLUÇÃO",IF(OR(N3903="QUAR",N3903="QRES"),"QUARENTENA",IF(OR(B3903="DESCARTE",B3903="DEVOLUÇÃO"),"DESCARTE/DEVOLUÇÃO",IF(AND(D3903="",K3903&lt;&gt;""),"SEM LOTE",IF(AND(Q3903&lt;&gt;"",Q3903&gt;=Parametros!$B$11),"PARADO/SEM GIRO","OK"))))))))))</f>
        <v>QUALIDADE</v>
      </c>
      <c r="T3903" s="29" t="str">
        <f aca="false">IF(AND($S3903="PARADO/SEM GIRO",$K3903="KG",OR(Painel!$B$5="(Todos)",A3903=Painel!$B$5)*OR(Painel!$E$5="(Todos)",P3903=Painel!$E$5)),$J3903+ROW()/10000000,"")</f>
        <v/>
      </c>
      <c r="U3903" s="29" t="str">
        <f aca="false">IF(AND($S3903="VENCIDO",$K3903="KG",OR(Painel!$B$5="(Todos)",A3903=Painel!$B$5)*OR(Painel!$E$5="(Todos)",P3903=Painel!$E$5)),$J3903+ROW()/10000000,"")</f>
        <v/>
      </c>
    </row>
    <row r="3904" customFormat="false" ht="15" hidden="false" customHeight="false" outlineLevel="0" collapsed="false">
      <c r="A3904" s="29" t="s">
        <v>52</v>
      </c>
      <c r="B3904" s="29" t="s">
        <v>7205</v>
      </c>
      <c r="C3904" s="29" t="s">
        <v>1259</v>
      </c>
      <c r="D3904" s="29" t="s">
        <v>7206</v>
      </c>
      <c r="E3904" s="29" t="n">
        <v>1</v>
      </c>
      <c r="F3904" s="29" t="s">
        <v>137</v>
      </c>
      <c r="G3904" s="29" t="s">
        <v>7207</v>
      </c>
      <c r="H3904" s="30" t="n">
        <v>384</v>
      </c>
      <c r="I3904" s="31" t="n">
        <v>46273</v>
      </c>
      <c r="J3904" s="30" t="n">
        <v>384</v>
      </c>
      <c r="K3904" s="29" t="s">
        <v>120</v>
      </c>
      <c r="L3904" s="29" t="s">
        <v>149</v>
      </c>
      <c r="M3904" s="29"/>
      <c r="N3904" s="29" t="s">
        <v>134</v>
      </c>
      <c r="O3904" s="31" t="n">
        <v>46297</v>
      </c>
      <c r="P3904" s="29" t="s">
        <v>123</v>
      </c>
      <c r="Q3904" s="29" t="n">
        <f aca="false">IFERROR(VALUE(L3904),"")</f>
        <v>12</v>
      </c>
      <c r="R3904" s="29" t="n">
        <f aca="true">IF(O3904="","",O3904-TODAY())</f>
        <v>12</v>
      </c>
      <c r="S3904" s="29" t="str">
        <f aca="false">IF(C3904="&lt;&lt; vazio &gt;&gt;","VAZIA",IF(AND(O3904&lt;&gt;"",R3904&lt;0),"VENCIDO",IF(AND(O3904&lt;&gt;"",R3904&lt;=Parametros!$B$10),"PRÓX. VENCIMENTO",IF(F3904="Q","QUALIDADE",IF(F3904="S","BLOQUEADO",IF(F3904="R","RESTRITO/DEVOLUÇÃO",IF(OR(N3904="QUAR",N3904="QRES"),"QUARENTENA",IF(OR(B3904="DESCARTE",B3904="DEVOLUÇÃO"),"DESCARTE/DEVOLUÇÃO",IF(AND(D3904="",K3904&lt;&gt;""),"SEM LOTE",IF(AND(Q3904&lt;&gt;"",Q3904&gt;=Parametros!$B$11),"PARADO/SEM GIRO","OK"))))))))))</f>
        <v>PRÓX. VENCIMENTO</v>
      </c>
      <c r="T3904" s="29" t="str">
        <f aca="false">IF(AND($S3904="PARADO/SEM GIRO",$K3904="KG",OR(Painel!$B$5="(Todos)",A3904=Painel!$B$5)*OR(Painel!$E$5="(Todos)",P3904=Painel!$E$5)),$J3904+ROW()/10000000,"")</f>
        <v/>
      </c>
      <c r="U3904" s="29" t="str">
        <f aca="false">IF(AND($S3904="VENCIDO",$K3904="KG",OR(Painel!$B$5="(Todos)",A3904=Painel!$B$5)*OR(Painel!$E$5="(Todos)",P3904=Painel!$E$5)),$J3904+ROW()/10000000,"")</f>
        <v/>
      </c>
    </row>
    <row r="3905" customFormat="false" ht="15" hidden="false" customHeight="false" outlineLevel="0" collapsed="false">
      <c r="A3905" s="29" t="s">
        <v>52</v>
      </c>
      <c r="B3905" s="29" t="s">
        <v>7208</v>
      </c>
      <c r="C3905" s="29" t="s">
        <v>2561</v>
      </c>
      <c r="D3905" s="29" t="s">
        <v>7209</v>
      </c>
      <c r="E3905" s="29" t="n">
        <v>1</v>
      </c>
      <c r="F3905" s="29" t="s">
        <v>268</v>
      </c>
      <c r="G3905" s="29" t="s">
        <v>7210</v>
      </c>
      <c r="H3905" s="30" t="n">
        <v>590.4</v>
      </c>
      <c r="I3905" s="31" t="n">
        <v>46284</v>
      </c>
      <c r="J3905" s="30" t="n">
        <v>590.4</v>
      </c>
      <c r="K3905" s="29" t="s">
        <v>120</v>
      </c>
      <c r="L3905" s="29" t="s">
        <v>388</v>
      </c>
      <c r="M3905" s="29"/>
      <c r="N3905" s="29" t="s">
        <v>122</v>
      </c>
      <c r="O3905" s="31" t="n">
        <v>47015</v>
      </c>
      <c r="P3905" s="29" t="s">
        <v>123</v>
      </c>
      <c r="Q3905" s="29" t="n">
        <f aca="false">IFERROR(VALUE(L3905),"")</f>
        <v>1</v>
      </c>
      <c r="R3905" s="29" t="n">
        <f aca="true">IF(O3905="","",O3905-TODAY())</f>
        <v>730</v>
      </c>
      <c r="S3905" s="29" t="str">
        <f aca="false">IF(C3905="&lt;&lt; vazio &gt;&gt;","VAZIA",IF(AND(O3905&lt;&gt;"",R3905&lt;0),"VENCIDO",IF(AND(O3905&lt;&gt;"",R3905&lt;=Parametros!$B$10),"PRÓX. VENCIMENTO",IF(F3905="Q","QUALIDADE",IF(F3905="S","BLOQUEADO",IF(F3905="R","RESTRITO/DEVOLUÇÃO",IF(OR(N3905="QUAR",N3905="QRES"),"QUARENTENA",IF(OR(B3905="DESCARTE",B3905="DEVOLUÇÃO"),"DESCARTE/DEVOLUÇÃO",IF(AND(D3905="",K3905&lt;&gt;""),"SEM LOTE",IF(AND(Q3905&lt;&gt;"",Q3905&gt;=Parametros!$B$11),"PARADO/SEM GIRO","OK"))))))))))</f>
        <v>QUALIDADE</v>
      </c>
      <c r="T3905" s="29" t="str">
        <f aca="false">IF(AND($S3905="PARADO/SEM GIRO",$K3905="KG",OR(Painel!$B$5="(Todos)",A3905=Painel!$B$5)*OR(Painel!$E$5="(Todos)",P3905=Painel!$E$5)),$J3905+ROW()/10000000,"")</f>
        <v/>
      </c>
      <c r="U3905" s="29" t="str">
        <f aca="false">IF(AND($S3905="VENCIDO",$K3905="KG",OR(Painel!$B$5="(Todos)",A3905=Painel!$B$5)*OR(Painel!$E$5="(Todos)",P3905=Painel!$E$5)),$J3905+ROW()/10000000,"")</f>
        <v/>
      </c>
    </row>
    <row r="3906" customFormat="false" ht="15" hidden="false" customHeight="false" outlineLevel="0" collapsed="false">
      <c r="A3906" s="29" t="s">
        <v>52</v>
      </c>
      <c r="B3906" s="29" t="s">
        <v>7211</v>
      </c>
      <c r="C3906" s="29" t="s">
        <v>115</v>
      </c>
      <c r="D3906" s="29"/>
      <c r="E3906" s="29" t="n">
        <v>0</v>
      </c>
      <c r="F3906" s="29"/>
      <c r="G3906" s="29"/>
      <c r="H3906" s="30" t="n">
        <v>0</v>
      </c>
      <c r="I3906" s="29"/>
      <c r="J3906" s="30" t="n">
        <v>0</v>
      </c>
      <c r="K3906" s="29"/>
      <c r="L3906" s="29" t="s">
        <v>116</v>
      </c>
      <c r="M3906" s="29"/>
      <c r="N3906" s="29"/>
      <c r="O3906" s="29"/>
      <c r="P3906" s="29"/>
      <c r="Q3906" s="29" t="n">
        <f aca="false">IFERROR(VALUE(L3906),"")</f>
        <v>0</v>
      </c>
      <c r="R3906" s="29" t="str">
        <f aca="true">IF(O3906="","",O3906-TODAY())</f>
        <v/>
      </c>
      <c r="S3906" s="29" t="str">
        <f aca="false">IF(C3906="&lt;&lt; vazio &gt;&gt;","VAZIA",IF(AND(O3906&lt;&gt;"",R3906&lt;0),"VENCIDO",IF(AND(O3906&lt;&gt;"",R3906&lt;=Parametros!$B$10),"PRÓX. VENCIMENTO",IF(F3906="Q","QUALIDADE",IF(F3906="S","BLOQUEADO",IF(F3906="R","RESTRITO/DEVOLUÇÃO",IF(OR(N3906="QUAR",N3906="QRES"),"QUARENTENA",IF(OR(B3906="DESCARTE",B3906="DEVOLUÇÃO"),"DESCARTE/DEVOLUÇÃO",IF(AND(D3906="",K3906&lt;&gt;""),"SEM LOTE",IF(AND(Q3906&lt;&gt;"",Q3906&gt;=Parametros!$B$11),"PARADO/SEM GIRO","OK"))))))))))</f>
        <v>VAZIA</v>
      </c>
      <c r="T3906" s="29" t="str">
        <f aca="false">IF(AND($S3906="PARADO/SEM GIRO",$K3906="KG",OR(Painel!$B$5="(Todos)",A3906=Painel!$B$5)*OR(Painel!$E$5="(Todos)",P3906=Painel!$E$5)),$J3906+ROW()/10000000,"")</f>
        <v/>
      </c>
      <c r="U3906" s="29" t="str">
        <f aca="false">IF(AND($S3906="VENCIDO",$K3906="KG",OR(Painel!$B$5="(Todos)",A3906=Painel!$B$5)*OR(Painel!$E$5="(Todos)",P3906=Painel!$E$5)),$J3906+ROW()/10000000,"")</f>
        <v/>
      </c>
    </row>
    <row r="3907" customFormat="false" ht="15" hidden="false" customHeight="false" outlineLevel="0" collapsed="false">
      <c r="A3907" s="29" t="s">
        <v>52</v>
      </c>
      <c r="B3907" s="29" t="s">
        <v>7212</v>
      </c>
      <c r="C3907" s="29" t="s">
        <v>386</v>
      </c>
      <c r="D3907" s="29" t="s">
        <v>7213</v>
      </c>
      <c r="E3907" s="29" t="n">
        <v>1</v>
      </c>
      <c r="F3907" s="29"/>
      <c r="G3907" s="29" t="s">
        <v>7214</v>
      </c>
      <c r="H3907" s="30" t="n">
        <v>997</v>
      </c>
      <c r="I3907" s="31" t="n">
        <v>46233</v>
      </c>
      <c r="J3907" s="30" t="n">
        <v>997</v>
      </c>
      <c r="K3907" s="29" t="s">
        <v>120</v>
      </c>
      <c r="L3907" s="29" t="s">
        <v>1636</v>
      </c>
      <c r="M3907" s="29"/>
      <c r="N3907" s="29" t="s">
        <v>122</v>
      </c>
      <c r="O3907" s="31" t="n">
        <v>46772</v>
      </c>
      <c r="P3907" s="29" t="s">
        <v>123</v>
      </c>
      <c r="Q3907" s="29" t="n">
        <f aca="false">IFERROR(VALUE(L3907),"")</f>
        <v>52</v>
      </c>
      <c r="R3907" s="29" t="n">
        <f aca="true">IF(O3907="","",O3907-TODAY())</f>
        <v>487</v>
      </c>
      <c r="S3907" s="29" t="str">
        <f aca="false">IF(C3907="&lt;&lt; vazio &gt;&gt;","VAZIA",IF(AND(O3907&lt;&gt;"",R3907&lt;0),"VENCIDO",IF(AND(O3907&lt;&gt;"",R3907&lt;=Parametros!$B$10),"PRÓX. VENCIMENTO",IF(F3907="Q","QUALIDADE",IF(F3907="S","BLOQUEADO",IF(F3907="R","RESTRITO/DEVOLUÇÃO",IF(OR(N3907="QUAR",N3907="QRES"),"QUARENTENA",IF(OR(B3907="DESCARTE",B3907="DEVOLUÇÃO"),"DESCARTE/DEVOLUÇÃO",IF(AND(D3907="",K3907&lt;&gt;""),"SEM LOTE",IF(AND(Q3907&lt;&gt;"",Q3907&gt;=Parametros!$B$11),"PARADO/SEM GIRO","OK"))))))))))</f>
        <v>OK</v>
      </c>
      <c r="T3907" s="29" t="str">
        <f aca="false">IF(AND($S3907="PARADO/SEM GIRO",$K3907="KG",OR(Painel!$B$5="(Todos)",A3907=Painel!$B$5)*OR(Painel!$E$5="(Todos)",P3907=Painel!$E$5)),$J3907+ROW()/10000000,"")</f>
        <v/>
      </c>
      <c r="U3907" s="29" t="str">
        <f aca="false">IF(AND($S3907="VENCIDO",$K3907="KG",OR(Painel!$B$5="(Todos)",A3907=Painel!$B$5)*OR(Painel!$E$5="(Todos)",P3907=Painel!$E$5)),$J3907+ROW()/10000000,"")</f>
        <v/>
      </c>
    </row>
    <row r="3908" customFormat="false" ht="15" hidden="false" customHeight="false" outlineLevel="0" collapsed="false">
      <c r="A3908" s="29" t="s">
        <v>52</v>
      </c>
      <c r="B3908" s="29" t="s">
        <v>7215</v>
      </c>
      <c r="C3908" s="29" t="s">
        <v>2927</v>
      </c>
      <c r="D3908" s="29" t="s">
        <v>2928</v>
      </c>
      <c r="E3908" s="29" t="n">
        <v>1</v>
      </c>
      <c r="F3908" s="29"/>
      <c r="G3908" s="29" t="s">
        <v>7216</v>
      </c>
      <c r="H3908" s="30" t="n">
        <v>960</v>
      </c>
      <c r="I3908" s="31" t="n">
        <v>46273</v>
      </c>
      <c r="J3908" s="30" t="n">
        <v>960</v>
      </c>
      <c r="K3908" s="29" t="s">
        <v>120</v>
      </c>
      <c r="L3908" s="29" t="s">
        <v>149</v>
      </c>
      <c r="M3908" s="29"/>
      <c r="N3908" s="29" t="s">
        <v>122</v>
      </c>
      <c r="O3908" s="31" t="n">
        <v>46613</v>
      </c>
      <c r="P3908" s="29" t="s">
        <v>123</v>
      </c>
      <c r="Q3908" s="29" t="n">
        <f aca="false">IFERROR(VALUE(L3908),"")</f>
        <v>12</v>
      </c>
      <c r="R3908" s="29" t="n">
        <f aca="true">IF(O3908="","",O3908-TODAY())</f>
        <v>328</v>
      </c>
      <c r="S3908" s="29" t="str">
        <f aca="false">IF(C3908="&lt;&lt; vazio &gt;&gt;","VAZIA",IF(AND(O3908&lt;&gt;"",R3908&lt;0),"VENCIDO",IF(AND(O3908&lt;&gt;"",R3908&lt;=Parametros!$B$10),"PRÓX. VENCIMENTO",IF(F3908="Q","QUALIDADE",IF(F3908="S","BLOQUEADO",IF(F3908="R","RESTRITO/DEVOLUÇÃO",IF(OR(N3908="QUAR",N3908="QRES"),"QUARENTENA",IF(OR(B3908="DESCARTE",B3908="DEVOLUÇÃO"),"DESCARTE/DEVOLUÇÃO",IF(AND(D3908="",K3908&lt;&gt;""),"SEM LOTE",IF(AND(Q3908&lt;&gt;"",Q3908&gt;=Parametros!$B$11),"PARADO/SEM GIRO","OK"))))))))))</f>
        <v>OK</v>
      </c>
      <c r="T3908" s="29" t="str">
        <f aca="false">IF(AND($S3908="PARADO/SEM GIRO",$K3908="KG",OR(Painel!$B$5="(Todos)",A3908=Painel!$B$5)*OR(Painel!$E$5="(Todos)",P3908=Painel!$E$5)),$J3908+ROW()/10000000,"")</f>
        <v/>
      </c>
      <c r="U3908" s="29" t="str">
        <f aca="false">IF(AND($S3908="VENCIDO",$K3908="KG",OR(Painel!$B$5="(Todos)",A3908=Painel!$B$5)*OR(Painel!$E$5="(Todos)",P3908=Painel!$E$5)),$J3908+ROW()/10000000,"")</f>
        <v/>
      </c>
    </row>
    <row r="3909" customFormat="false" ht="15" hidden="false" customHeight="false" outlineLevel="0" collapsed="false">
      <c r="A3909" s="29" t="s">
        <v>52</v>
      </c>
      <c r="B3909" s="29" t="s">
        <v>7217</v>
      </c>
      <c r="C3909" s="29" t="s">
        <v>313</v>
      </c>
      <c r="D3909" s="29" t="s">
        <v>457</v>
      </c>
      <c r="E3909" s="29" t="n">
        <v>1</v>
      </c>
      <c r="F3909" s="29"/>
      <c r="G3909" s="29" t="s">
        <v>7218</v>
      </c>
      <c r="H3909" s="30" t="n">
        <v>999.9</v>
      </c>
      <c r="I3909" s="31" t="n">
        <v>46217</v>
      </c>
      <c r="J3909" s="30" t="n">
        <v>999.9</v>
      </c>
      <c r="K3909" s="29" t="s">
        <v>120</v>
      </c>
      <c r="L3909" s="29" t="s">
        <v>2586</v>
      </c>
      <c r="M3909" s="29"/>
      <c r="N3909" s="29" t="s">
        <v>122</v>
      </c>
      <c r="O3909" s="31" t="n">
        <v>46761</v>
      </c>
      <c r="P3909" s="29" t="s">
        <v>123</v>
      </c>
      <c r="Q3909" s="29" t="n">
        <f aca="false">IFERROR(VALUE(L3909),"")</f>
        <v>68</v>
      </c>
      <c r="R3909" s="29" t="n">
        <f aca="true">IF(O3909="","",O3909-TODAY())</f>
        <v>476</v>
      </c>
      <c r="S3909" s="29" t="str">
        <f aca="false">IF(C3909="&lt;&lt; vazio &gt;&gt;","VAZIA",IF(AND(O3909&lt;&gt;"",R3909&lt;0),"VENCIDO",IF(AND(O3909&lt;&gt;"",R3909&lt;=Parametros!$B$10),"PRÓX. VENCIMENTO",IF(F3909="Q","QUALIDADE",IF(F3909="S","BLOQUEADO",IF(F3909="R","RESTRITO/DEVOLUÇÃO",IF(OR(N3909="QUAR",N3909="QRES"),"QUARENTENA",IF(OR(B3909="DESCARTE",B3909="DEVOLUÇÃO"),"DESCARTE/DEVOLUÇÃO",IF(AND(D3909="",K3909&lt;&gt;""),"SEM LOTE",IF(AND(Q3909&lt;&gt;"",Q3909&gt;=Parametros!$B$11),"PARADO/SEM GIRO","OK"))))))))))</f>
        <v>OK</v>
      </c>
      <c r="T3909" s="29" t="str">
        <f aca="false">IF(AND($S3909="PARADO/SEM GIRO",$K3909="KG",OR(Painel!$B$5="(Todos)",A3909=Painel!$B$5)*OR(Painel!$E$5="(Todos)",P3909=Painel!$E$5)),$J3909+ROW()/10000000,"")</f>
        <v/>
      </c>
      <c r="U3909" s="29" t="str">
        <f aca="false">IF(AND($S3909="VENCIDO",$K3909="KG",OR(Painel!$B$5="(Todos)",A3909=Painel!$B$5)*OR(Painel!$E$5="(Todos)",P3909=Painel!$E$5)),$J3909+ROW()/10000000,"")</f>
        <v/>
      </c>
    </row>
    <row r="3910" customFormat="false" ht="15" hidden="false" customHeight="false" outlineLevel="0" collapsed="false">
      <c r="A3910" s="29" t="s">
        <v>52</v>
      </c>
      <c r="B3910" s="29" t="s">
        <v>7219</v>
      </c>
      <c r="C3910" s="29" t="s">
        <v>447</v>
      </c>
      <c r="D3910" s="29" t="s">
        <v>448</v>
      </c>
      <c r="E3910" s="29" t="n">
        <v>1</v>
      </c>
      <c r="F3910" s="29"/>
      <c r="G3910" s="29" t="s">
        <v>7220</v>
      </c>
      <c r="H3910" s="30" t="n">
        <v>727.2</v>
      </c>
      <c r="I3910" s="31" t="n">
        <v>46261</v>
      </c>
      <c r="J3910" s="30" t="n">
        <v>727.2</v>
      </c>
      <c r="K3910" s="29" t="s">
        <v>120</v>
      </c>
      <c r="L3910" s="29" t="s">
        <v>938</v>
      </c>
      <c r="M3910" s="29"/>
      <c r="N3910" s="29" t="s">
        <v>122</v>
      </c>
      <c r="O3910" s="31" t="n">
        <v>46805</v>
      </c>
      <c r="P3910" s="29" t="s">
        <v>123</v>
      </c>
      <c r="Q3910" s="29" t="n">
        <f aca="false">IFERROR(VALUE(L3910),"")</f>
        <v>24</v>
      </c>
      <c r="R3910" s="29" t="n">
        <f aca="true">IF(O3910="","",O3910-TODAY())</f>
        <v>520</v>
      </c>
      <c r="S3910" s="29" t="str">
        <f aca="false">IF(C3910="&lt;&lt; vazio &gt;&gt;","VAZIA",IF(AND(O3910&lt;&gt;"",R3910&lt;0),"VENCIDO",IF(AND(O3910&lt;&gt;"",R3910&lt;=Parametros!$B$10),"PRÓX. VENCIMENTO",IF(F3910="Q","QUALIDADE",IF(F3910="S","BLOQUEADO",IF(F3910="R","RESTRITO/DEVOLUÇÃO",IF(OR(N3910="QUAR",N3910="QRES"),"QUARENTENA",IF(OR(B3910="DESCARTE",B3910="DEVOLUÇÃO"),"DESCARTE/DEVOLUÇÃO",IF(AND(D3910="",K3910&lt;&gt;""),"SEM LOTE",IF(AND(Q3910&lt;&gt;"",Q3910&gt;=Parametros!$B$11),"PARADO/SEM GIRO","OK"))))))))))</f>
        <v>OK</v>
      </c>
      <c r="T3910" s="29" t="str">
        <f aca="false">IF(AND($S3910="PARADO/SEM GIRO",$K3910="KG",OR(Painel!$B$5="(Todos)",A3910=Painel!$B$5)*OR(Painel!$E$5="(Todos)",P3910=Painel!$E$5)),$J3910+ROW()/10000000,"")</f>
        <v/>
      </c>
      <c r="U3910" s="29" t="str">
        <f aca="false">IF(AND($S3910="VENCIDO",$K3910="KG",OR(Painel!$B$5="(Todos)",A3910=Painel!$B$5)*OR(Painel!$E$5="(Todos)",P3910=Painel!$E$5)),$J3910+ROW()/10000000,"")</f>
        <v/>
      </c>
    </row>
    <row r="3911" customFormat="false" ht="15" hidden="false" customHeight="false" outlineLevel="0" collapsed="false">
      <c r="A3911" s="29" t="s">
        <v>52</v>
      </c>
      <c r="B3911" s="29" t="s">
        <v>7221</v>
      </c>
      <c r="C3911" s="29" t="s">
        <v>115</v>
      </c>
      <c r="D3911" s="29"/>
      <c r="E3911" s="29" t="n">
        <v>0</v>
      </c>
      <c r="F3911" s="29"/>
      <c r="G3911" s="29"/>
      <c r="H3911" s="30" t="n">
        <v>0</v>
      </c>
      <c r="I3911" s="29"/>
      <c r="J3911" s="30" t="n">
        <v>0</v>
      </c>
      <c r="K3911" s="29"/>
      <c r="L3911" s="29" t="s">
        <v>116</v>
      </c>
      <c r="M3911" s="29"/>
      <c r="N3911" s="29"/>
      <c r="O3911" s="29"/>
      <c r="P3911" s="29"/>
      <c r="Q3911" s="29" t="n">
        <f aca="false">IFERROR(VALUE(L3911),"")</f>
        <v>0</v>
      </c>
      <c r="R3911" s="29" t="str">
        <f aca="true">IF(O3911="","",O3911-TODAY())</f>
        <v/>
      </c>
      <c r="S3911" s="29" t="str">
        <f aca="false">IF(C3911="&lt;&lt; vazio &gt;&gt;","VAZIA",IF(AND(O3911&lt;&gt;"",R3911&lt;0),"VENCIDO",IF(AND(O3911&lt;&gt;"",R3911&lt;=Parametros!$B$10),"PRÓX. VENCIMENTO",IF(F3911="Q","QUALIDADE",IF(F3911="S","BLOQUEADO",IF(F3911="R","RESTRITO/DEVOLUÇÃO",IF(OR(N3911="QUAR",N3911="QRES"),"QUARENTENA",IF(OR(B3911="DESCARTE",B3911="DEVOLUÇÃO"),"DESCARTE/DEVOLUÇÃO",IF(AND(D3911="",K3911&lt;&gt;""),"SEM LOTE",IF(AND(Q3911&lt;&gt;"",Q3911&gt;=Parametros!$B$11),"PARADO/SEM GIRO","OK"))))))))))</f>
        <v>VAZIA</v>
      </c>
      <c r="T3911" s="29" t="str">
        <f aca="false">IF(AND($S3911="PARADO/SEM GIRO",$K3911="KG",OR(Painel!$B$5="(Todos)",A3911=Painel!$B$5)*OR(Painel!$E$5="(Todos)",P3911=Painel!$E$5)),$J3911+ROW()/10000000,"")</f>
        <v/>
      </c>
      <c r="U3911" s="29" t="str">
        <f aca="false">IF(AND($S3911="VENCIDO",$K3911="KG",OR(Painel!$B$5="(Todos)",A3911=Painel!$B$5)*OR(Painel!$E$5="(Todos)",P3911=Painel!$E$5)),$J3911+ROW()/10000000,"")</f>
        <v/>
      </c>
    </row>
    <row r="3912" customFormat="false" ht="15" hidden="false" customHeight="false" outlineLevel="0" collapsed="false">
      <c r="A3912" s="29" t="s">
        <v>52</v>
      </c>
      <c r="B3912" s="29" t="s">
        <v>7222</v>
      </c>
      <c r="C3912" s="29" t="s">
        <v>167</v>
      </c>
      <c r="D3912" s="29" t="s">
        <v>1022</v>
      </c>
      <c r="E3912" s="29" t="n">
        <v>1</v>
      </c>
      <c r="F3912" s="29" t="s">
        <v>268</v>
      </c>
      <c r="G3912" s="29" t="s">
        <v>7223</v>
      </c>
      <c r="H3912" s="30" t="n">
        <v>590.4</v>
      </c>
      <c r="I3912" s="31" t="n">
        <v>46284</v>
      </c>
      <c r="J3912" s="30" t="n">
        <v>590.4</v>
      </c>
      <c r="K3912" s="29" t="s">
        <v>120</v>
      </c>
      <c r="L3912" s="29" t="s">
        <v>388</v>
      </c>
      <c r="M3912" s="29"/>
      <c r="N3912" s="29" t="s">
        <v>122</v>
      </c>
      <c r="O3912" s="31" t="n">
        <v>46831</v>
      </c>
      <c r="P3912" s="29" t="s">
        <v>123</v>
      </c>
      <c r="Q3912" s="29" t="n">
        <f aca="false">IFERROR(VALUE(L3912),"")</f>
        <v>1</v>
      </c>
      <c r="R3912" s="29" t="n">
        <f aca="true">IF(O3912="","",O3912-TODAY())</f>
        <v>546</v>
      </c>
      <c r="S3912" s="29" t="str">
        <f aca="false">IF(C3912="&lt;&lt; vazio &gt;&gt;","VAZIA",IF(AND(O3912&lt;&gt;"",R3912&lt;0),"VENCIDO",IF(AND(O3912&lt;&gt;"",R3912&lt;=Parametros!$B$10),"PRÓX. VENCIMENTO",IF(F3912="Q","QUALIDADE",IF(F3912="S","BLOQUEADO",IF(F3912="R","RESTRITO/DEVOLUÇÃO",IF(OR(N3912="QUAR",N3912="QRES"),"QUARENTENA",IF(OR(B3912="DESCARTE",B3912="DEVOLUÇÃO"),"DESCARTE/DEVOLUÇÃO",IF(AND(D3912="",K3912&lt;&gt;""),"SEM LOTE",IF(AND(Q3912&lt;&gt;"",Q3912&gt;=Parametros!$B$11),"PARADO/SEM GIRO","OK"))))))))))</f>
        <v>QUALIDADE</v>
      </c>
      <c r="T3912" s="29" t="str">
        <f aca="false">IF(AND($S3912="PARADO/SEM GIRO",$K3912="KG",OR(Painel!$B$5="(Todos)",A3912=Painel!$B$5)*OR(Painel!$E$5="(Todos)",P3912=Painel!$E$5)),$J3912+ROW()/10000000,"")</f>
        <v/>
      </c>
      <c r="U3912" s="29" t="str">
        <f aca="false">IF(AND($S3912="VENCIDO",$K3912="KG",OR(Painel!$B$5="(Todos)",A3912=Painel!$B$5)*OR(Painel!$E$5="(Todos)",P3912=Painel!$E$5)),$J3912+ROW()/10000000,"")</f>
        <v/>
      </c>
    </row>
    <row r="3913" customFormat="false" ht="15" hidden="false" customHeight="false" outlineLevel="0" collapsed="false">
      <c r="A3913" s="29" t="s">
        <v>52</v>
      </c>
      <c r="B3913" s="29" t="s">
        <v>7224</v>
      </c>
      <c r="C3913" s="29" t="s">
        <v>3884</v>
      </c>
      <c r="D3913" s="29" t="s">
        <v>3885</v>
      </c>
      <c r="E3913" s="29" t="n">
        <v>1</v>
      </c>
      <c r="F3913" s="29"/>
      <c r="G3913" s="29" t="s">
        <v>7225</v>
      </c>
      <c r="H3913" s="30" t="n">
        <v>6</v>
      </c>
      <c r="I3913" s="31" t="n">
        <v>46241</v>
      </c>
      <c r="J3913" s="30" t="n">
        <v>6</v>
      </c>
      <c r="K3913" s="29" t="s">
        <v>120</v>
      </c>
      <c r="L3913" s="29" t="s">
        <v>4450</v>
      </c>
      <c r="M3913" s="29"/>
      <c r="N3913" s="29" t="s">
        <v>134</v>
      </c>
      <c r="O3913" s="31" t="n">
        <v>46306</v>
      </c>
      <c r="P3913" s="29" t="s">
        <v>123</v>
      </c>
      <c r="Q3913" s="29" t="n">
        <f aca="false">IFERROR(VALUE(L3913),"")</f>
        <v>44</v>
      </c>
      <c r="R3913" s="29" t="n">
        <f aca="true">IF(O3913="","",O3913-TODAY())</f>
        <v>21</v>
      </c>
      <c r="S3913" s="29" t="str">
        <f aca="false">IF(C3913="&lt;&lt; vazio &gt;&gt;","VAZIA",IF(AND(O3913&lt;&gt;"",R3913&lt;0),"VENCIDO",IF(AND(O3913&lt;&gt;"",R3913&lt;=Parametros!$B$10),"PRÓX. VENCIMENTO",IF(F3913="Q","QUALIDADE",IF(F3913="S","BLOQUEADO",IF(F3913="R","RESTRITO/DEVOLUÇÃO",IF(OR(N3913="QUAR",N3913="QRES"),"QUARENTENA",IF(OR(B3913="DESCARTE",B3913="DEVOLUÇÃO"),"DESCARTE/DEVOLUÇÃO",IF(AND(D3913="",K3913&lt;&gt;""),"SEM LOTE",IF(AND(Q3913&lt;&gt;"",Q3913&gt;=Parametros!$B$11),"PARADO/SEM GIRO","OK"))))))))))</f>
        <v>PRÓX. VENCIMENTO</v>
      </c>
      <c r="T3913" s="29" t="str">
        <f aca="false">IF(AND($S3913="PARADO/SEM GIRO",$K3913="KG",OR(Painel!$B$5="(Todos)",A3913=Painel!$B$5)*OR(Painel!$E$5="(Todos)",P3913=Painel!$E$5)),$J3913+ROW()/10000000,"")</f>
        <v/>
      </c>
      <c r="U3913" s="29" t="str">
        <f aca="false">IF(AND($S3913="VENCIDO",$K3913="KG",OR(Painel!$B$5="(Todos)",A3913=Painel!$B$5)*OR(Painel!$E$5="(Todos)",P3913=Painel!$E$5)),$J3913+ROW()/10000000,"")</f>
        <v/>
      </c>
    </row>
    <row r="3914" customFormat="false" ht="15" hidden="false" customHeight="false" outlineLevel="0" collapsed="false">
      <c r="A3914" s="29" t="s">
        <v>52</v>
      </c>
      <c r="B3914" s="29" t="s">
        <v>7226</v>
      </c>
      <c r="C3914" s="29" t="s">
        <v>159</v>
      </c>
      <c r="D3914" s="29" t="s">
        <v>7227</v>
      </c>
      <c r="E3914" s="29" t="n">
        <v>1</v>
      </c>
      <c r="F3914" s="29"/>
      <c r="G3914" s="29" t="s">
        <v>7228</v>
      </c>
      <c r="H3914" s="30" t="n">
        <v>10.5</v>
      </c>
      <c r="I3914" s="31" t="n">
        <v>46270</v>
      </c>
      <c r="J3914" s="30" t="n">
        <v>10.5</v>
      </c>
      <c r="K3914" s="29" t="s">
        <v>120</v>
      </c>
      <c r="L3914" s="29" t="s">
        <v>267</v>
      </c>
      <c r="M3914" s="29"/>
      <c r="N3914" s="29" t="s">
        <v>122</v>
      </c>
      <c r="O3914" s="31" t="n">
        <v>46446</v>
      </c>
      <c r="P3914" s="29" t="s">
        <v>123</v>
      </c>
      <c r="Q3914" s="29" t="n">
        <f aca="false">IFERROR(VALUE(L3914),"")</f>
        <v>15</v>
      </c>
      <c r="R3914" s="29" t="n">
        <f aca="true">IF(O3914="","",O3914-TODAY())</f>
        <v>161</v>
      </c>
      <c r="S3914" s="29" t="str">
        <f aca="false">IF(C3914="&lt;&lt; vazio &gt;&gt;","VAZIA",IF(AND(O3914&lt;&gt;"",R3914&lt;0),"VENCIDO",IF(AND(O3914&lt;&gt;"",R3914&lt;=Parametros!$B$10),"PRÓX. VENCIMENTO",IF(F3914="Q","QUALIDADE",IF(F3914="S","BLOQUEADO",IF(F3914="R","RESTRITO/DEVOLUÇÃO",IF(OR(N3914="QUAR",N3914="QRES"),"QUARENTENA",IF(OR(B3914="DESCARTE",B3914="DEVOLUÇÃO"),"DESCARTE/DEVOLUÇÃO",IF(AND(D3914="",K3914&lt;&gt;""),"SEM LOTE",IF(AND(Q3914&lt;&gt;"",Q3914&gt;=Parametros!$B$11),"PARADO/SEM GIRO","OK"))))))))))</f>
        <v>OK</v>
      </c>
      <c r="T3914" s="29" t="str">
        <f aca="false">IF(AND($S3914="PARADO/SEM GIRO",$K3914="KG",OR(Painel!$B$5="(Todos)",A3914=Painel!$B$5)*OR(Painel!$E$5="(Todos)",P3914=Painel!$E$5)),$J3914+ROW()/10000000,"")</f>
        <v/>
      </c>
      <c r="U3914" s="29" t="str">
        <f aca="false">IF(AND($S3914="VENCIDO",$K3914="KG",OR(Painel!$B$5="(Todos)",A3914=Painel!$B$5)*OR(Painel!$E$5="(Todos)",P3914=Painel!$E$5)),$J3914+ROW()/10000000,"")</f>
        <v/>
      </c>
    </row>
    <row r="3915" customFormat="false" ht="15" hidden="false" customHeight="false" outlineLevel="0" collapsed="false">
      <c r="A3915" s="29" t="s">
        <v>52</v>
      </c>
      <c r="B3915" s="29" t="s">
        <v>7229</v>
      </c>
      <c r="C3915" s="29" t="s">
        <v>204</v>
      </c>
      <c r="D3915" s="29" t="s">
        <v>206</v>
      </c>
      <c r="E3915" s="29" t="n">
        <v>1</v>
      </c>
      <c r="F3915" s="29" t="s">
        <v>137</v>
      </c>
      <c r="G3915" s="29" t="s">
        <v>7230</v>
      </c>
      <c r="H3915" s="30" t="n">
        <v>3.2</v>
      </c>
      <c r="I3915" s="31" t="n">
        <v>46271</v>
      </c>
      <c r="J3915" s="30" t="n">
        <v>3.2</v>
      </c>
      <c r="K3915" s="29" t="s">
        <v>120</v>
      </c>
      <c r="L3915" s="29" t="s">
        <v>221</v>
      </c>
      <c r="M3915" s="29"/>
      <c r="N3915" s="29" t="s">
        <v>134</v>
      </c>
      <c r="O3915" s="31" t="n">
        <v>46290</v>
      </c>
      <c r="P3915" s="29" t="s">
        <v>123</v>
      </c>
      <c r="Q3915" s="29" t="n">
        <f aca="false">IFERROR(VALUE(L3915),"")</f>
        <v>14</v>
      </c>
      <c r="R3915" s="29" t="n">
        <f aca="true">IF(O3915="","",O3915-TODAY())</f>
        <v>5</v>
      </c>
      <c r="S3915" s="29" t="str">
        <f aca="false">IF(C3915="&lt;&lt; vazio &gt;&gt;","VAZIA",IF(AND(O3915&lt;&gt;"",R3915&lt;0),"VENCIDO",IF(AND(O3915&lt;&gt;"",R3915&lt;=Parametros!$B$10),"PRÓX. VENCIMENTO",IF(F3915="Q","QUALIDADE",IF(F3915="S","BLOQUEADO",IF(F3915="R","RESTRITO/DEVOLUÇÃO",IF(OR(N3915="QUAR",N3915="QRES"),"QUARENTENA",IF(OR(B3915="DESCARTE",B3915="DEVOLUÇÃO"),"DESCARTE/DEVOLUÇÃO",IF(AND(D3915="",K3915&lt;&gt;""),"SEM LOTE",IF(AND(Q3915&lt;&gt;"",Q3915&gt;=Parametros!$B$11),"PARADO/SEM GIRO","OK"))))))))))</f>
        <v>PRÓX. VENCIMENTO</v>
      </c>
      <c r="T3915" s="29" t="str">
        <f aca="false">IF(AND($S3915="PARADO/SEM GIRO",$K3915="KG",OR(Painel!$B$5="(Todos)",A3915=Painel!$B$5)*OR(Painel!$E$5="(Todos)",P3915=Painel!$E$5)),$J3915+ROW()/10000000,"")</f>
        <v/>
      </c>
      <c r="U3915" s="29" t="str">
        <f aca="false">IF(AND($S3915="VENCIDO",$K3915="KG",OR(Painel!$B$5="(Todos)",A3915=Painel!$B$5)*OR(Painel!$E$5="(Todos)",P3915=Painel!$E$5)),$J3915+ROW()/10000000,"")</f>
        <v/>
      </c>
    </row>
    <row r="3916" customFormat="false" ht="15" hidden="false" customHeight="false" outlineLevel="0" collapsed="false">
      <c r="A3916" s="29" t="s">
        <v>52</v>
      </c>
      <c r="B3916" s="29" t="s">
        <v>7231</v>
      </c>
      <c r="C3916" s="29" t="s">
        <v>1292</v>
      </c>
      <c r="D3916" s="29" t="s">
        <v>7232</v>
      </c>
      <c r="E3916" s="29" t="n">
        <v>1</v>
      </c>
      <c r="F3916" s="29" t="s">
        <v>137</v>
      </c>
      <c r="G3916" s="29" t="s">
        <v>7233</v>
      </c>
      <c r="H3916" s="30" t="n">
        <v>600</v>
      </c>
      <c r="I3916" s="31" t="n">
        <v>46281</v>
      </c>
      <c r="J3916" s="30" t="n">
        <v>600</v>
      </c>
      <c r="K3916" s="29" t="s">
        <v>120</v>
      </c>
      <c r="L3916" s="29" t="s">
        <v>284</v>
      </c>
      <c r="M3916" s="29"/>
      <c r="N3916" s="29" t="s">
        <v>122</v>
      </c>
      <c r="O3916" s="31" t="n">
        <v>46826</v>
      </c>
      <c r="P3916" s="29" t="s">
        <v>123</v>
      </c>
      <c r="Q3916" s="29" t="n">
        <f aca="false">IFERROR(VALUE(L3916),"")</f>
        <v>4</v>
      </c>
      <c r="R3916" s="29" t="n">
        <f aca="true">IF(O3916="","",O3916-TODAY())</f>
        <v>541</v>
      </c>
      <c r="S3916" s="29" t="str">
        <f aca="false">IF(C3916="&lt;&lt; vazio &gt;&gt;","VAZIA",IF(AND(O3916&lt;&gt;"",R3916&lt;0),"VENCIDO",IF(AND(O3916&lt;&gt;"",R3916&lt;=Parametros!$B$10),"PRÓX. VENCIMENTO",IF(F3916="Q","QUALIDADE",IF(F3916="S","BLOQUEADO",IF(F3916="R","RESTRITO/DEVOLUÇÃO",IF(OR(N3916="QUAR",N3916="QRES"),"QUARENTENA",IF(OR(B3916="DESCARTE",B3916="DEVOLUÇÃO"),"DESCARTE/DEVOLUÇÃO",IF(AND(D3916="",K3916&lt;&gt;""),"SEM LOTE",IF(AND(Q3916&lt;&gt;"",Q3916&gt;=Parametros!$B$11),"PARADO/SEM GIRO","OK"))))))))))</f>
        <v>BLOQUEADO</v>
      </c>
      <c r="T3916" s="29" t="str">
        <f aca="false">IF(AND($S3916="PARADO/SEM GIRO",$K3916="KG",OR(Painel!$B$5="(Todos)",A3916=Painel!$B$5)*OR(Painel!$E$5="(Todos)",P3916=Painel!$E$5)),$J3916+ROW()/10000000,"")</f>
        <v/>
      </c>
      <c r="U3916" s="29" t="str">
        <f aca="false">IF(AND($S3916="VENCIDO",$K3916="KG",OR(Painel!$B$5="(Todos)",A3916=Painel!$B$5)*OR(Painel!$E$5="(Todos)",P3916=Painel!$E$5)),$J3916+ROW()/10000000,"")</f>
        <v/>
      </c>
    </row>
    <row r="3917" customFormat="false" ht="15" hidden="false" customHeight="false" outlineLevel="0" collapsed="false">
      <c r="A3917" s="29" t="s">
        <v>52</v>
      </c>
      <c r="B3917" s="29" t="s">
        <v>7234</v>
      </c>
      <c r="C3917" s="29" t="s">
        <v>222</v>
      </c>
      <c r="D3917" s="29" t="s">
        <v>738</v>
      </c>
      <c r="E3917" s="29" t="n">
        <v>1</v>
      </c>
      <c r="F3917" s="29" t="s">
        <v>268</v>
      </c>
      <c r="G3917" s="29" t="s">
        <v>7235</v>
      </c>
      <c r="H3917" s="30" t="n">
        <v>1000</v>
      </c>
      <c r="I3917" s="31" t="n">
        <v>46280</v>
      </c>
      <c r="J3917" s="30" t="n">
        <v>1000</v>
      </c>
      <c r="K3917" s="29" t="s">
        <v>120</v>
      </c>
      <c r="L3917" s="29" t="s">
        <v>144</v>
      </c>
      <c r="M3917" s="29"/>
      <c r="N3917" s="29" t="s">
        <v>122</v>
      </c>
      <c r="O3917" s="31" t="n">
        <v>46826</v>
      </c>
      <c r="P3917" s="29" t="s">
        <v>123</v>
      </c>
      <c r="Q3917" s="29" t="n">
        <f aca="false">IFERROR(VALUE(L3917),"")</f>
        <v>5</v>
      </c>
      <c r="R3917" s="29" t="n">
        <f aca="true">IF(O3917="","",O3917-TODAY())</f>
        <v>541</v>
      </c>
      <c r="S3917" s="29" t="str">
        <f aca="false">IF(C3917="&lt;&lt; vazio &gt;&gt;","VAZIA",IF(AND(O3917&lt;&gt;"",R3917&lt;0),"VENCIDO",IF(AND(O3917&lt;&gt;"",R3917&lt;=Parametros!$B$10),"PRÓX. VENCIMENTO",IF(F3917="Q","QUALIDADE",IF(F3917="S","BLOQUEADO",IF(F3917="R","RESTRITO/DEVOLUÇÃO",IF(OR(N3917="QUAR",N3917="QRES"),"QUARENTENA",IF(OR(B3917="DESCARTE",B3917="DEVOLUÇÃO"),"DESCARTE/DEVOLUÇÃO",IF(AND(D3917="",K3917&lt;&gt;""),"SEM LOTE",IF(AND(Q3917&lt;&gt;"",Q3917&gt;=Parametros!$B$11),"PARADO/SEM GIRO","OK"))))))))))</f>
        <v>QUALIDADE</v>
      </c>
      <c r="T3917" s="29" t="str">
        <f aca="false">IF(AND($S3917="PARADO/SEM GIRO",$K3917="KG",OR(Painel!$B$5="(Todos)",A3917=Painel!$B$5)*OR(Painel!$E$5="(Todos)",P3917=Painel!$E$5)),$J3917+ROW()/10000000,"")</f>
        <v/>
      </c>
      <c r="U3917" s="29" t="str">
        <f aca="false">IF(AND($S3917="VENCIDO",$K3917="KG",OR(Painel!$B$5="(Todos)",A3917=Painel!$B$5)*OR(Painel!$E$5="(Todos)",P3917=Painel!$E$5)),$J3917+ROW()/10000000,"")</f>
        <v/>
      </c>
    </row>
    <row r="3918" customFormat="false" ht="15" hidden="false" customHeight="false" outlineLevel="0" collapsed="false">
      <c r="A3918" s="29" t="s">
        <v>52</v>
      </c>
      <c r="B3918" s="29" t="s">
        <v>7236</v>
      </c>
      <c r="C3918" s="29" t="s">
        <v>785</v>
      </c>
      <c r="D3918" s="29" t="s">
        <v>880</v>
      </c>
      <c r="E3918" s="29" t="n">
        <v>1</v>
      </c>
      <c r="F3918" s="29"/>
      <c r="G3918" s="29" t="s">
        <v>7237</v>
      </c>
      <c r="H3918" s="30" t="n">
        <v>1000</v>
      </c>
      <c r="I3918" s="31" t="n">
        <v>46280</v>
      </c>
      <c r="J3918" s="30" t="n">
        <v>1000</v>
      </c>
      <c r="K3918" s="29" t="s">
        <v>120</v>
      </c>
      <c r="L3918" s="29" t="s">
        <v>144</v>
      </c>
      <c r="M3918" s="29"/>
      <c r="N3918" s="29" t="s">
        <v>122</v>
      </c>
      <c r="O3918" s="31" t="n">
        <v>46823</v>
      </c>
      <c r="P3918" s="29" t="s">
        <v>123</v>
      </c>
      <c r="Q3918" s="29" t="n">
        <f aca="false">IFERROR(VALUE(L3918),"")</f>
        <v>5</v>
      </c>
      <c r="R3918" s="29" t="n">
        <f aca="true">IF(O3918="","",O3918-TODAY())</f>
        <v>538</v>
      </c>
      <c r="S3918" s="29" t="str">
        <f aca="false">IF(C3918="&lt;&lt; vazio &gt;&gt;","VAZIA",IF(AND(O3918&lt;&gt;"",R3918&lt;0),"VENCIDO",IF(AND(O3918&lt;&gt;"",R3918&lt;=Parametros!$B$10),"PRÓX. VENCIMENTO",IF(F3918="Q","QUALIDADE",IF(F3918="S","BLOQUEADO",IF(F3918="R","RESTRITO/DEVOLUÇÃO",IF(OR(N3918="QUAR",N3918="QRES"),"QUARENTENA",IF(OR(B3918="DESCARTE",B3918="DEVOLUÇÃO"),"DESCARTE/DEVOLUÇÃO",IF(AND(D3918="",K3918&lt;&gt;""),"SEM LOTE",IF(AND(Q3918&lt;&gt;"",Q3918&gt;=Parametros!$B$11),"PARADO/SEM GIRO","OK"))))))))))</f>
        <v>OK</v>
      </c>
      <c r="T3918" s="29" t="str">
        <f aca="false">IF(AND($S3918="PARADO/SEM GIRO",$K3918="KG",OR(Painel!$B$5="(Todos)",A3918=Painel!$B$5)*OR(Painel!$E$5="(Todos)",P3918=Painel!$E$5)),$J3918+ROW()/10000000,"")</f>
        <v/>
      </c>
      <c r="U3918" s="29" t="str">
        <f aca="false">IF(AND($S3918="VENCIDO",$K3918="KG",OR(Painel!$B$5="(Todos)",A3918=Painel!$B$5)*OR(Painel!$E$5="(Todos)",P3918=Painel!$E$5)),$J3918+ROW()/10000000,"")</f>
        <v/>
      </c>
    </row>
    <row r="3919" customFormat="false" ht="15" hidden="false" customHeight="false" outlineLevel="0" collapsed="false">
      <c r="A3919" s="29" t="s">
        <v>52</v>
      </c>
      <c r="B3919" s="29" t="s">
        <v>7238</v>
      </c>
      <c r="C3919" s="29" t="s">
        <v>325</v>
      </c>
      <c r="D3919" s="29" t="s">
        <v>495</v>
      </c>
      <c r="E3919" s="29" t="n">
        <v>1</v>
      </c>
      <c r="F3919" s="29"/>
      <c r="G3919" s="29" t="s">
        <v>7239</v>
      </c>
      <c r="H3919" s="30" t="n">
        <v>1102.5</v>
      </c>
      <c r="I3919" s="31" t="n">
        <v>46189</v>
      </c>
      <c r="J3919" s="30" t="n">
        <v>1102.5</v>
      </c>
      <c r="K3919" s="29" t="s">
        <v>120</v>
      </c>
      <c r="L3919" s="29" t="s">
        <v>749</v>
      </c>
      <c r="M3919" s="29"/>
      <c r="N3919" s="29" t="s">
        <v>122</v>
      </c>
      <c r="O3919" s="31" t="n">
        <v>46542</v>
      </c>
      <c r="P3919" s="29" t="s">
        <v>123</v>
      </c>
      <c r="Q3919" s="29" t="n">
        <f aca="false">IFERROR(VALUE(L3919),"")</f>
        <v>96</v>
      </c>
      <c r="R3919" s="29" t="n">
        <f aca="true">IF(O3919="","",O3919-TODAY())</f>
        <v>257</v>
      </c>
      <c r="S3919" s="29" t="str">
        <f aca="false">IF(C3919="&lt;&lt; vazio &gt;&gt;","VAZIA",IF(AND(O3919&lt;&gt;"",R3919&lt;0),"VENCIDO",IF(AND(O3919&lt;&gt;"",R3919&lt;=Parametros!$B$10),"PRÓX. VENCIMENTO",IF(F3919="Q","QUALIDADE",IF(F3919="S","BLOQUEADO",IF(F3919="R","RESTRITO/DEVOLUÇÃO",IF(OR(N3919="QUAR",N3919="QRES"),"QUARENTENA",IF(OR(B3919="DESCARTE",B3919="DEVOLUÇÃO"),"DESCARTE/DEVOLUÇÃO",IF(AND(D3919="",K3919&lt;&gt;""),"SEM LOTE",IF(AND(Q3919&lt;&gt;"",Q3919&gt;=Parametros!$B$11),"PARADO/SEM GIRO","OK"))))))))))</f>
        <v>PARADO/SEM GIRO</v>
      </c>
      <c r="T3919" s="29" t="n">
        <f aca="false">IF(AND($S3919="PARADO/SEM GIRO",$K3919="KG",OR(Painel!$B$5="(Todos)",A3919=Painel!$B$5)*OR(Painel!$E$5="(Todos)",P3919=Painel!$E$5)),$J3919+ROW()/10000000,"")</f>
        <v>1102.5003919</v>
      </c>
      <c r="U3919" s="29" t="str">
        <f aca="false">IF(AND($S3919="VENCIDO",$K3919="KG",OR(Painel!$B$5="(Todos)",A3919=Painel!$B$5)*OR(Painel!$E$5="(Todos)",P3919=Painel!$E$5)),$J3919+ROW()/10000000,"")</f>
        <v/>
      </c>
    </row>
    <row r="3920" customFormat="false" ht="15" hidden="false" customHeight="false" outlineLevel="0" collapsed="false">
      <c r="A3920" s="29" t="s">
        <v>52</v>
      </c>
      <c r="B3920" s="29" t="s">
        <v>7240</v>
      </c>
      <c r="C3920" s="29" t="s">
        <v>174</v>
      </c>
      <c r="D3920" s="29" t="s">
        <v>470</v>
      </c>
      <c r="E3920" s="29" t="n">
        <v>1</v>
      </c>
      <c r="F3920" s="29"/>
      <c r="G3920" s="29" t="s">
        <v>7241</v>
      </c>
      <c r="H3920" s="30" t="n">
        <v>5.6</v>
      </c>
      <c r="I3920" s="31" t="n">
        <v>46285</v>
      </c>
      <c r="J3920" s="30" t="n">
        <v>5.6</v>
      </c>
      <c r="K3920" s="29" t="s">
        <v>120</v>
      </c>
      <c r="L3920" s="29" t="s">
        <v>190</v>
      </c>
      <c r="M3920" s="29"/>
      <c r="N3920" s="29" t="s">
        <v>122</v>
      </c>
      <c r="O3920" s="31" t="n">
        <v>46513</v>
      </c>
      <c r="P3920" s="29" t="s">
        <v>123</v>
      </c>
      <c r="Q3920" s="29" t="n">
        <f aca="false">IFERROR(VALUE(L3920),"")</f>
        <v>23</v>
      </c>
      <c r="R3920" s="29" t="n">
        <f aca="true">IF(O3920="","",O3920-TODAY())</f>
        <v>228</v>
      </c>
      <c r="S3920" s="29" t="str">
        <f aca="false">IF(C3920="&lt;&lt; vazio &gt;&gt;","VAZIA",IF(AND(O3920&lt;&gt;"",R3920&lt;0),"VENCIDO",IF(AND(O3920&lt;&gt;"",R3920&lt;=Parametros!$B$10),"PRÓX. VENCIMENTO",IF(F3920="Q","QUALIDADE",IF(F3920="S","BLOQUEADO",IF(F3920="R","RESTRITO/DEVOLUÇÃO",IF(OR(N3920="QUAR",N3920="QRES"),"QUARENTENA",IF(OR(B3920="DESCARTE",B3920="DEVOLUÇÃO"),"DESCARTE/DEVOLUÇÃO",IF(AND(D3920="",K3920&lt;&gt;""),"SEM LOTE",IF(AND(Q3920&lt;&gt;"",Q3920&gt;=Parametros!$B$11),"PARADO/SEM GIRO","OK"))))))))))</f>
        <v>OK</v>
      </c>
      <c r="T3920" s="29" t="str">
        <f aca="false">IF(AND($S3920="PARADO/SEM GIRO",$K3920="KG",OR(Painel!$B$5="(Todos)",A3920=Painel!$B$5)*OR(Painel!$E$5="(Todos)",P3920=Painel!$E$5)),$J3920+ROW()/10000000,"")</f>
        <v/>
      </c>
      <c r="U3920" s="29" t="str">
        <f aca="false">IF(AND($S3920="VENCIDO",$K3920="KG",OR(Painel!$B$5="(Todos)",A3920=Painel!$B$5)*OR(Painel!$E$5="(Todos)",P3920=Painel!$E$5)),$J3920+ROW()/10000000,"")</f>
        <v/>
      </c>
    </row>
    <row r="3921" customFormat="false" ht="15" hidden="false" customHeight="false" outlineLevel="0" collapsed="false">
      <c r="A3921" s="29" t="s">
        <v>52</v>
      </c>
      <c r="B3921" s="29" t="s">
        <v>7242</v>
      </c>
      <c r="C3921" s="29" t="s">
        <v>115</v>
      </c>
      <c r="D3921" s="29"/>
      <c r="E3921" s="29" t="n">
        <v>0</v>
      </c>
      <c r="F3921" s="29"/>
      <c r="G3921" s="29"/>
      <c r="H3921" s="30" t="n">
        <v>0</v>
      </c>
      <c r="I3921" s="29"/>
      <c r="J3921" s="30" t="n">
        <v>0</v>
      </c>
      <c r="K3921" s="29"/>
      <c r="L3921" s="29" t="s">
        <v>116</v>
      </c>
      <c r="M3921" s="29"/>
      <c r="N3921" s="29"/>
      <c r="O3921" s="29"/>
      <c r="P3921" s="29"/>
      <c r="Q3921" s="29" t="n">
        <f aca="false">IFERROR(VALUE(L3921),"")</f>
        <v>0</v>
      </c>
      <c r="R3921" s="29" t="str">
        <f aca="true">IF(O3921="","",O3921-TODAY())</f>
        <v/>
      </c>
      <c r="S3921" s="29" t="str">
        <f aca="false">IF(C3921="&lt;&lt; vazio &gt;&gt;","VAZIA",IF(AND(O3921&lt;&gt;"",R3921&lt;0),"VENCIDO",IF(AND(O3921&lt;&gt;"",R3921&lt;=Parametros!$B$10),"PRÓX. VENCIMENTO",IF(F3921="Q","QUALIDADE",IF(F3921="S","BLOQUEADO",IF(F3921="R","RESTRITO/DEVOLUÇÃO",IF(OR(N3921="QUAR",N3921="QRES"),"QUARENTENA",IF(OR(B3921="DESCARTE",B3921="DEVOLUÇÃO"),"DESCARTE/DEVOLUÇÃO",IF(AND(D3921="",K3921&lt;&gt;""),"SEM LOTE",IF(AND(Q3921&lt;&gt;"",Q3921&gt;=Parametros!$B$11),"PARADO/SEM GIRO","OK"))))))))))</f>
        <v>VAZIA</v>
      </c>
      <c r="T3921" s="29" t="str">
        <f aca="false">IF(AND($S3921="PARADO/SEM GIRO",$K3921="KG",OR(Painel!$B$5="(Todos)",A3921=Painel!$B$5)*OR(Painel!$E$5="(Todos)",P3921=Painel!$E$5)),$J3921+ROW()/10000000,"")</f>
        <v/>
      </c>
      <c r="U3921" s="29" t="str">
        <f aca="false">IF(AND($S3921="VENCIDO",$K3921="KG",OR(Painel!$B$5="(Todos)",A3921=Painel!$B$5)*OR(Painel!$E$5="(Todos)",P3921=Painel!$E$5)),$J3921+ROW()/10000000,"")</f>
        <v/>
      </c>
    </row>
    <row r="3922" customFormat="false" ht="15" hidden="false" customHeight="false" outlineLevel="0" collapsed="false">
      <c r="A3922" s="29" t="s">
        <v>52</v>
      </c>
      <c r="B3922" s="29" t="s">
        <v>7243</v>
      </c>
      <c r="C3922" s="29" t="s">
        <v>348</v>
      </c>
      <c r="D3922" s="29" t="s">
        <v>525</v>
      </c>
      <c r="E3922" s="29" t="n">
        <v>1</v>
      </c>
      <c r="F3922" s="29"/>
      <c r="G3922" s="29" t="s">
        <v>7244</v>
      </c>
      <c r="H3922" s="30" t="n">
        <v>20.1</v>
      </c>
      <c r="I3922" s="31" t="n">
        <v>46239</v>
      </c>
      <c r="J3922" s="30" t="n">
        <v>20.1</v>
      </c>
      <c r="K3922" s="29" t="s">
        <v>120</v>
      </c>
      <c r="L3922" s="29" t="s">
        <v>5403</v>
      </c>
      <c r="M3922" s="29"/>
      <c r="N3922" s="29" t="s">
        <v>122</v>
      </c>
      <c r="O3922" s="31" t="n">
        <v>46666</v>
      </c>
      <c r="P3922" s="29" t="s">
        <v>123</v>
      </c>
      <c r="Q3922" s="29" t="n">
        <f aca="false">IFERROR(VALUE(L3922),"")</f>
        <v>46</v>
      </c>
      <c r="R3922" s="29" t="n">
        <f aca="true">IF(O3922="","",O3922-TODAY())</f>
        <v>381</v>
      </c>
      <c r="S3922" s="29" t="str">
        <f aca="false">IF(C3922="&lt;&lt; vazio &gt;&gt;","VAZIA",IF(AND(O3922&lt;&gt;"",R3922&lt;0),"VENCIDO",IF(AND(O3922&lt;&gt;"",R3922&lt;=Parametros!$B$10),"PRÓX. VENCIMENTO",IF(F3922="Q","QUALIDADE",IF(F3922="S","BLOQUEADO",IF(F3922="R","RESTRITO/DEVOLUÇÃO",IF(OR(N3922="QUAR",N3922="QRES"),"QUARENTENA",IF(OR(B3922="DESCARTE",B3922="DEVOLUÇÃO"),"DESCARTE/DEVOLUÇÃO",IF(AND(D3922="",K3922&lt;&gt;""),"SEM LOTE",IF(AND(Q3922&lt;&gt;"",Q3922&gt;=Parametros!$B$11),"PARADO/SEM GIRO","OK"))))))))))</f>
        <v>OK</v>
      </c>
      <c r="T3922" s="29" t="str">
        <f aca="false">IF(AND($S3922="PARADO/SEM GIRO",$K3922="KG",OR(Painel!$B$5="(Todos)",A3922=Painel!$B$5)*OR(Painel!$E$5="(Todos)",P3922=Painel!$E$5)),$J3922+ROW()/10000000,"")</f>
        <v/>
      </c>
      <c r="U3922" s="29" t="str">
        <f aca="false">IF(AND($S3922="VENCIDO",$K3922="KG",OR(Painel!$B$5="(Todos)",A3922=Painel!$B$5)*OR(Painel!$E$5="(Todos)",P3922=Painel!$E$5)),$J3922+ROW()/10000000,"")</f>
        <v/>
      </c>
    </row>
    <row r="3923" customFormat="false" ht="15" hidden="false" customHeight="false" outlineLevel="0" collapsed="false">
      <c r="A3923" s="29" t="s">
        <v>52</v>
      </c>
      <c r="B3923" s="29" t="s">
        <v>7245</v>
      </c>
      <c r="C3923" s="29" t="s">
        <v>785</v>
      </c>
      <c r="D3923" s="29" t="s">
        <v>7246</v>
      </c>
      <c r="E3923" s="29" t="n">
        <v>1</v>
      </c>
      <c r="F3923" s="29"/>
      <c r="G3923" s="29" t="s">
        <v>7247</v>
      </c>
      <c r="H3923" s="30" t="n">
        <v>1000</v>
      </c>
      <c r="I3923" s="31" t="n">
        <v>46270</v>
      </c>
      <c r="J3923" s="30" t="n">
        <v>1000</v>
      </c>
      <c r="K3923" s="29" t="s">
        <v>120</v>
      </c>
      <c r="L3923" s="29" t="s">
        <v>267</v>
      </c>
      <c r="M3923" s="29"/>
      <c r="N3923" s="29" t="s">
        <v>122</v>
      </c>
      <c r="O3923" s="31" t="n">
        <v>46803</v>
      </c>
      <c r="P3923" s="29" t="s">
        <v>123</v>
      </c>
      <c r="Q3923" s="29" t="n">
        <f aca="false">IFERROR(VALUE(L3923),"")</f>
        <v>15</v>
      </c>
      <c r="R3923" s="29" t="n">
        <f aca="true">IF(O3923="","",O3923-TODAY())</f>
        <v>518</v>
      </c>
      <c r="S3923" s="29" t="str">
        <f aca="false">IF(C3923="&lt;&lt; vazio &gt;&gt;","VAZIA",IF(AND(O3923&lt;&gt;"",R3923&lt;0),"VENCIDO",IF(AND(O3923&lt;&gt;"",R3923&lt;=Parametros!$B$10),"PRÓX. VENCIMENTO",IF(F3923="Q","QUALIDADE",IF(F3923="S","BLOQUEADO",IF(F3923="R","RESTRITO/DEVOLUÇÃO",IF(OR(N3923="QUAR",N3923="QRES"),"QUARENTENA",IF(OR(B3923="DESCARTE",B3923="DEVOLUÇÃO"),"DESCARTE/DEVOLUÇÃO",IF(AND(D3923="",K3923&lt;&gt;""),"SEM LOTE",IF(AND(Q3923&lt;&gt;"",Q3923&gt;=Parametros!$B$11),"PARADO/SEM GIRO","OK"))))))))))</f>
        <v>OK</v>
      </c>
      <c r="T3923" s="29" t="str">
        <f aca="false">IF(AND($S3923="PARADO/SEM GIRO",$K3923="KG",OR(Painel!$B$5="(Todos)",A3923=Painel!$B$5)*OR(Painel!$E$5="(Todos)",P3923=Painel!$E$5)),$J3923+ROW()/10000000,"")</f>
        <v/>
      </c>
      <c r="U3923" s="29" t="str">
        <f aca="false">IF(AND($S3923="VENCIDO",$K3923="KG",OR(Painel!$B$5="(Todos)",A3923=Painel!$B$5)*OR(Painel!$E$5="(Todos)",P3923=Painel!$E$5)),$J3923+ROW()/10000000,"")</f>
        <v/>
      </c>
    </row>
    <row r="3924" customFormat="false" ht="15" hidden="false" customHeight="false" outlineLevel="0" collapsed="false">
      <c r="A3924" s="29" t="s">
        <v>52</v>
      </c>
      <c r="B3924" s="29" t="s">
        <v>7248</v>
      </c>
      <c r="C3924" s="29" t="s">
        <v>115</v>
      </c>
      <c r="D3924" s="29"/>
      <c r="E3924" s="29" t="n">
        <v>0</v>
      </c>
      <c r="F3924" s="29"/>
      <c r="G3924" s="29"/>
      <c r="H3924" s="30" t="n">
        <v>0</v>
      </c>
      <c r="I3924" s="29"/>
      <c r="J3924" s="30" t="n">
        <v>0</v>
      </c>
      <c r="K3924" s="29"/>
      <c r="L3924" s="29" t="s">
        <v>116</v>
      </c>
      <c r="M3924" s="29"/>
      <c r="N3924" s="29"/>
      <c r="O3924" s="29"/>
      <c r="P3924" s="29"/>
      <c r="Q3924" s="29" t="n">
        <f aca="false">IFERROR(VALUE(L3924),"")</f>
        <v>0</v>
      </c>
      <c r="R3924" s="29" t="str">
        <f aca="true">IF(O3924="","",O3924-TODAY())</f>
        <v/>
      </c>
      <c r="S3924" s="29" t="str">
        <f aca="false">IF(C3924="&lt;&lt; vazio &gt;&gt;","VAZIA",IF(AND(O3924&lt;&gt;"",R3924&lt;0),"VENCIDO",IF(AND(O3924&lt;&gt;"",R3924&lt;=Parametros!$B$10),"PRÓX. VENCIMENTO",IF(F3924="Q","QUALIDADE",IF(F3924="S","BLOQUEADO",IF(F3924="R","RESTRITO/DEVOLUÇÃO",IF(OR(N3924="QUAR",N3924="QRES"),"QUARENTENA",IF(OR(B3924="DESCARTE",B3924="DEVOLUÇÃO"),"DESCARTE/DEVOLUÇÃO",IF(AND(D3924="",K3924&lt;&gt;""),"SEM LOTE",IF(AND(Q3924&lt;&gt;"",Q3924&gt;=Parametros!$B$11),"PARADO/SEM GIRO","OK"))))))))))</f>
        <v>VAZIA</v>
      </c>
      <c r="T3924" s="29" t="str">
        <f aca="false">IF(AND($S3924="PARADO/SEM GIRO",$K3924="KG",OR(Painel!$B$5="(Todos)",A3924=Painel!$B$5)*OR(Painel!$E$5="(Todos)",P3924=Painel!$E$5)),$J3924+ROW()/10000000,"")</f>
        <v/>
      </c>
      <c r="U3924" s="29" t="str">
        <f aca="false">IF(AND($S3924="VENCIDO",$K3924="KG",OR(Painel!$B$5="(Todos)",A3924=Painel!$B$5)*OR(Painel!$E$5="(Todos)",P3924=Painel!$E$5)),$J3924+ROW()/10000000,"")</f>
        <v/>
      </c>
    </row>
    <row r="3925" customFormat="false" ht="15" hidden="false" customHeight="false" outlineLevel="0" collapsed="false">
      <c r="A3925" s="29" t="s">
        <v>52</v>
      </c>
      <c r="B3925" s="29" t="s">
        <v>7249</v>
      </c>
      <c r="C3925" s="29" t="s">
        <v>167</v>
      </c>
      <c r="D3925" s="29" t="s">
        <v>1022</v>
      </c>
      <c r="E3925" s="29" t="n">
        <v>1</v>
      </c>
      <c r="F3925" s="29" t="s">
        <v>268</v>
      </c>
      <c r="G3925" s="29" t="s">
        <v>7250</v>
      </c>
      <c r="H3925" s="30" t="n">
        <v>590.4</v>
      </c>
      <c r="I3925" s="31" t="n">
        <v>46284</v>
      </c>
      <c r="J3925" s="30" t="n">
        <v>590.4</v>
      </c>
      <c r="K3925" s="29" t="s">
        <v>120</v>
      </c>
      <c r="L3925" s="29" t="s">
        <v>388</v>
      </c>
      <c r="M3925" s="29"/>
      <c r="N3925" s="29" t="s">
        <v>122</v>
      </c>
      <c r="O3925" s="31" t="n">
        <v>46831</v>
      </c>
      <c r="P3925" s="29" t="s">
        <v>123</v>
      </c>
      <c r="Q3925" s="29" t="n">
        <f aca="false">IFERROR(VALUE(L3925),"")</f>
        <v>1</v>
      </c>
      <c r="R3925" s="29" t="n">
        <f aca="true">IF(O3925="","",O3925-TODAY())</f>
        <v>546</v>
      </c>
      <c r="S3925" s="29" t="str">
        <f aca="false">IF(C3925="&lt;&lt; vazio &gt;&gt;","VAZIA",IF(AND(O3925&lt;&gt;"",R3925&lt;0),"VENCIDO",IF(AND(O3925&lt;&gt;"",R3925&lt;=Parametros!$B$10),"PRÓX. VENCIMENTO",IF(F3925="Q","QUALIDADE",IF(F3925="S","BLOQUEADO",IF(F3925="R","RESTRITO/DEVOLUÇÃO",IF(OR(N3925="QUAR",N3925="QRES"),"QUARENTENA",IF(OR(B3925="DESCARTE",B3925="DEVOLUÇÃO"),"DESCARTE/DEVOLUÇÃO",IF(AND(D3925="",K3925&lt;&gt;""),"SEM LOTE",IF(AND(Q3925&lt;&gt;"",Q3925&gt;=Parametros!$B$11),"PARADO/SEM GIRO","OK"))))))))))</f>
        <v>QUALIDADE</v>
      </c>
      <c r="T3925" s="29" t="str">
        <f aca="false">IF(AND($S3925="PARADO/SEM GIRO",$K3925="KG",OR(Painel!$B$5="(Todos)",A3925=Painel!$B$5)*OR(Painel!$E$5="(Todos)",P3925=Painel!$E$5)),$J3925+ROW()/10000000,"")</f>
        <v/>
      </c>
      <c r="U3925" s="29" t="str">
        <f aca="false">IF(AND($S3925="VENCIDO",$K3925="KG",OR(Painel!$B$5="(Todos)",A3925=Painel!$B$5)*OR(Painel!$E$5="(Todos)",P3925=Painel!$E$5)),$J3925+ROW()/10000000,"")</f>
        <v/>
      </c>
    </row>
    <row r="3926" customFormat="false" ht="15" hidden="false" customHeight="false" outlineLevel="0" collapsed="false">
      <c r="A3926" s="29" t="s">
        <v>52</v>
      </c>
      <c r="B3926" s="29" t="s">
        <v>7251</v>
      </c>
      <c r="C3926" s="29" t="s">
        <v>186</v>
      </c>
      <c r="D3926" s="29" t="s">
        <v>2157</v>
      </c>
      <c r="E3926" s="29" t="n">
        <v>1</v>
      </c>
      <c r="F3926" s="29" t="s">
        <v>137</v>
      </c>
      <c r="G3926" s="29" t="s">
        <v>7252</v>
      </c>
      <c r="H3926" s="30" t="n">
        <v>545.4</v>
      </c>
      <c r="I3926" s="31" t="n">
        <v>46280</v>
      </c>
      <c r="J3926" s="30" t="n">
        <v>545.4</v>
      </c>
      <c r="K3926" s="29" t="s">
        <v>120</v>
      </c>
      <c r="L3926" s="29" t="s">
        <v>144</v>
      </c>
      <c r="M3926" s="29"/>
      <c r="N3926" s="29" t="s">
        <v>122</v>
      </c>
      <c r="O3926" s="31" t="n">
        <v>46812</v>
      </c>
      <c r="P3926" s="29" t="s">
        <v>123</v>
      </c>
      <c r="Q3926" s="29" t="n">
        <f aca="false">IFERROR(VALUE(L3926),"")</f>
        <v>5</v>
      </c>
      <c r="R3926" s="29" t="n">
        <f aca="true">IF(O3926="","",O3926-TODAY())</f>
        <v>527</v>
      </c>
      <c r="S3926" s="29" t="str">
        <f aca="false">IF(C3926="&lt;&lt; vazio &gt;&gt;","VAZIA",IF(AND(O3926&lt;&gt;"",R3926&lt;0),"VENCIDO",IF(AND(O3926&lt;&gt;"",R3926&lt;=Parametros!$B$10),"PRÓX. VENCIMENTO",IF(F3926="Q","QUALIDADE",IF(F3926="S","BLOQUEADO",IF(F3926="R","RESTRITO/DEVOLUÇÃO",IF(OR(N3926="QUAR",N3926="QRES"),"QUARENTENA",IF(OR(B3926="DESCARTE",B3926="DEVOLUÇÃO"),"DESCARTE/DEVOLUÇÃO",IF(AND(D3926="",K3926&lt;&gt;""),"SEM LOTE",IF(AND(Q3926&lt;&gt;"",Q3926&gt;=Parametros!$B$11),"PARADO/SEM GIRO","OK"))))))))))</f>
        <v>BLOQUEADO</v>
      </c>
      <c r="T3926" s="29" t="str">
        <f aca="false">IF(AND($S3926="PARADO/SEM GIRO",$K3926="KG",OR(Painel!$B$5="(Todos)",A3926=Painel!$B$5)*OR(Painel!$E$5="(Todos)",P3926=Painel!$E$5)),$J3926+ROW()/10000000,"")</f>
        <v/>
      </c>
      <c r="U3926" s="29" t="str">
        <f aca="false">IF(AND($S3926="VENCIDO",$K3926="KG",OR(Painel!$B$5="(Todos)",A3926=Painel!$B$5)*OR(Painel!$E$5="(Todos)",P3926=Painel!$E$5)),$J3926+ROW()/10000000,"")</f>
        <v/>
      </c>
    </row>
    <row r="3927" customFormat="false" ht="15" hidden="false" customHeight="false" outlineLevel="0" collapsed="false">
      <c r="A3927" s="29" t="s">
        <v>52</v>
      </c>
      <c r="B3927" s="29" t="s">
        <v>7253</v>
      </c>
      <c r="C3927" s="29" t="s">
        <v>139</v>
      </c>
      <c r="D3927" s="29" t="s">
        <v>140</v>
      </c>
      <c r="E3927" s="29" t="n">
        <v>1</v>
      </c>
      <c r="F3927" s="29"/>
      <c r="G3927" s="29" t="s">
        <v>7254</v>
      </c>
      <c r="H3927" s="30" t="n">
        <v>1000</v>
      </c>
      <c r="I3927" s="31" t="n">
        <v>46234</v>
      </c>
      <c r="J3927" s="30" t="n">
        <v>1000</v>
      </c>
      <c r="K3927" s="29" t="s">
        <v>120</v>
      </c>
      <c r="L3927" s="29" t="s">
        <v>725</v>
      </c>
      <c r="M3927" s="29"/>
      <c r="N3927" s="29" t="s">
        <v>122</v>
      </c>
      <c r="O3927" s="31" t="n">
        <v>46593</v>
      </c>
      <c r="P3927" s="29" t="s">
        <v>123</v>
      </c>
      <c r="Q3927" s="29" t="n">
        <f aca="false">IFERROR(VALUE(L3927),"")</f>
        <v>51</v>
      </c>
      <c r="R3927" s="29" t="n">
        <f aca="true">IF(O3927="","",O3927-TODAY())</f>
        <v>308</v>
      </c>
      <c r="S3927" s="29" t="str">
        <f aca="false">IF(C3927="&lt;&lt; vazio &gt;&gt;","VAZIA",IF(AND(O3927&lt;&gt;"",R3927&lt;0),"VENCIDO",IF(AND(O3927&lt;&gt;"",R3927&lt;=Parametros!$B$10),"PRÓX. VENCIMENTO",IF(F3927="Q","QUALIDADE",IF(F3927="S","BLOQUEADO",IF(F3927="R","RESTRITO/DEVOLUÇÃO",IF(OR(N3927="QUAR",N3927="QRES"),"QUARENTENA",IF(OR(B3927="DESCARTE",B3927="DEVOLUÇÃO"),"DESCARTE/DEVOLUÇÃO",IF(AND(D3927="",K3927&lt;&gt;""),"SEM LOTE",IF(AND(Q3927&lt;&gt;"",Q3927&gt;=Parametros!$B$11),"PARADO/SEM GIRO","OK"))))))))))</f>
        <v>OK</v>
      </c>
      <c r="T3927" s="29" t="str">
        <f aca="false">IF(AND($S3927="PARADO/SEM GIRO",$K3927="KG",OR(Painel!$B$5="(Todos)",A3927=Painel!$B$5)*OR(Painel!$E$5="(Todos)",P3927=Painel!$E$5)),$J3927+ROW()/10000000,"")</f>
        <v/>
      </c>
      <c r="U3927" s="29" t="str">
        <f aca="false">IF(AND($S3927="VENCIDO",$K3927="KG",OR(Painel!$B$5="(Todos)",A3927=Painel!$B$5)*OR(Painel!$E$5="(Todos)",P3927=Painel!$E$5)),$J3927+ROW()/10000000,"")</f>
        <v/>
      </c>
    </row>
    <row r="3928" customFormat="false" ht="15" hidden="false" customHeight="false" outlineLevel="0" collapsed="false">
      <c r="A3928" s="29" t="s">
        <v>52</v>
      </c>
      <c r="B3928" s="29" t="s">
        <v>7255</v>
      </c>
      <c r="C3928" s="29" t="s">
        <v>5682</v>
      </c>
      <c r="D3928" s="29" t="s">
        <v>7256</v>
      </c>
      <c r="E3928" s="29" t="n">
        <v>1</v>
      </c>
      <c r="F3928" s="29"/>
      <c r="G3928" s="29" t="s">
        <v>7257</v>
      </c>
      <c r="H3928" s="30" t="n">
        <v>240</v>
      </c>
      <c r="I3928" s="31" t="n">
        <v>46231</v>
      </c>
      <c r="J3928" s="30" t="n">
        <v>240</v>
      </c>
      <c r="K3928" s="29" t="s">
        <v>120</v>
      </c>
      <c r="L3928" s="29" t="s">
        <v>2246</v>
      </c>
      <c r="M3928" s="29"/>
      <c r="N3928" s="29" t="s">
        <v>134</v>
      </c>
      <c r="O3928" s="31" t="n">
        <v>46339</v>
      </c>
      <c r="P3928" s="29" t="s">
        <v>123</v>
      </c>
      <c r="Q3928" s="29" t="n">
        <f aca="false">IFERROR(VALUE(L3928),"")</f>
        <v>54</v>
      </c>
      <c r="R3928" s="29" t="n">
        <f aca="true">IF(O3928="","",O3928-TODAY())</f>
        <v>54</v>
      </c>
      <c r="S3928" s="29" t="str">
        <f aca="false">IF(C3928="&lt;&lt; vazio &gt;&gt;","VAZIA",IF(AND(O3928&lt;&gt;"",R3928&lt;0),"VENCIDO",IF(AND(O3928&lt;&gt;"",R3928&lt;=Parametros!$B$10),"PRÓX. VENCIMENTO",IF(F3928="Q","QUALIDADE",IF(F3928="S","BLOQUEADO",IF(F3928="R","RESTRITO/DEVOLUÇÃO",IF(OR(N3928="QUAR",N3928="QRES"),"QUARENTENA",IF(OR(B3928="DESCARTE",B3928="DEVOLUÇÃO"),"DESCARTE/DEVOLUÇÃO",IF(AND(D3928="",K3928&lt;&gt;""),"SEM LOTE",IF(AND(Q3928&lt;&gt;"",Q3928&gt;=Parametros!$B$11),"PARADO/SEM GIRO","OK"))))))))))</f>
        <v>PRÓX. VENCIMENTO</v>
      </c>
      <c r="T3928" s="29" t="str">
        <f aca="false">IF(AND($S3928="PARADO/SEM GIRO",$K3928="KG",OR(Painel!$B$5="(Todos)",A3928=Painel!$B$5)*OR(Painel!$E$5="(Todos)",P3928=Painel!$E$5)),$J3928+ROW()/10000000,"")</f>
        <v/>
      </c>
      <c r="U3928" s="29" t="str">
        <f aca="false">IF(AND($S3928="VENCIDO",$K3928="KG",OR(Painel!$B$5="(Todos)",A3928=Painel!$B$5)*OR(Painel!$E$5="(Todos)",P3928=Painel!$E$5)),$J3928+ROW()/10000000,"")</f>
        <v/>
      </c>
    </row>
    <row r="3929" customFormat="false" ht="15" hidden="false" customHeight="false" outlineLevel="0" collapsed="false">
      <c r="A3929" s="29" t="s">
        <v>52</v>
      </c>
      <c r="B3929" s="29" t="s">
        <v>7258</v>
      </c>
      <c r="C3929" s="29" t="s">
        <v>265</v>
      </c>
      <c r="D3929" s="29" t="s">
        <v>266</v>
      </c>
      <c r="E3929" s="29" t="n">
        <v>1</v>
      </c>
      <c r="F3929" s="29"/>
      <c r="G3929" s="29" t="s">
        <v>7259</v>
      </c>
      <c r="H3929" s="30" t="n">
        <v>620</v>
      </c>
      <c r="I3929" s="31" t="n">
        <v>46235</v>
      </c>
      <c r="J3929" s="30" t="n">
        <v>620</v>
      </c>
      <c r="K3929" s="29" t="s">
        <v>120</v>
      </c>
      <c r="L3929" s="29" t="s">
        <v>694</v>
      </c>
      <c r="M3929" s="29"/>
      <c r="N3929" s="29" t="s">
        <v>122</v>
      </c>
      <c r="O3929" s="31" t="n">
        <v>46602</v>
      </c>
      <c r="P3929" s="29" t="s">
        <v>123</v>
      </c>
      <c r="Q3929" s="29" t="n">
        <f aca="false">IFERROR(VALUE(L3929),"")</f>
        <v>50</v>
      </c>
      <c r="R3929" s="29" t="n">
        <f aca="true">IF(O3929="","",O3929-TODAY())</f>
        <v>317</v>
      </c>
      <c r="S3929" s="29" t="str">
        <f aca="false">IF(C3929="&lt;&lt; vazio &gt;&gt;","VAZIA",IF(AND(O3929&lt;&gt;"",R3929&lt;0),"VENCIDO",IF(AND(O3929&lt;&gt;"",R3929&lt;=Parametros!$B$10),"PRÓX. VENCIMENTO",IF(F3929="Q","QUALIDADE",IF(F3929="S","BLOQUEADO",IF(F3929="R","RESTRITO/DEVOLUÇÃO",IF(OR(N3929="QUAR",N3929="QRES"),"QUARENTENA",IF(OR(B3929="DESCARTE",B3929="DEVOLUÇÃO"),"DESCARTE/DEVOLUÇÃO",IF(AND(D3929="",K3929&lt;&gt;""),"SEM LOTE",IF(AND(Q3929&lt;&gt;"",Q3929&gt;=Parametros!$B$11),"PARADO/SEM GIRO","OK"))))))))))</f>
        <v>OK</v>
      </c>
      <c r="T3929" s="29" t="str">
        <f aca="false">IF(AND($S3929="PARADO/SEM GIRO",$K3929="KG",OR(Painel!$B$5="(Todos)",A3929=Painel!$B$5)*OR(Painel!$E$5="(Todos)",P3929=Painel!$E$5)),$J3929+ROW()/10000000,"")</f>
        <v/>
      </c>
      <c r="U3929" s="29" t="str">
        <f aca="false">IF(AND($S3929="VENCIDO",$K3929="KG",OR(Painel!$B$5="(Todos)",A3929=Painel!$B$5)*OR(Painel!$E$5="(Todos)",P3929=Painel!$E$5)),$J3929+ROW()/10000000,"")</f>
        <v/>
      </c>
    </row>
    <row r="3930" customFormat="false" ht="15" hidden="false" customHeight="false" outlineLevel="0" collapsed="false">
      <c r="A3930" s="29" t="s">
        <v>52</v>
      </c>
      <c r="B3930" s="29" t="s">
        <v>7260</v>
      </c>
      <c r="C3930" s="29" t="s">
        <v>115</v>
      </c>
      <c r="D3930" s="29"/>
      <c r="E3930" s="29" t="n">
        <v>0</v>
      </c>
      <c r="F3930" s="29"/>
      <c r="G3930" s="29"/>
      <c r="H3930" s="30" t="n">
        <v>0</v>
      </c>
      <c r="I3930" s="29"/>
      <c r="J3930" s="30" t="n">
        <v>0</v>
      </c>
      <c r="K3930" s="29"/>
      <c r="L3930" s="29" t="s">
        <v>116</v>
      </c>
      <c r="M3930" s="29"/>
      <c r="N3930" s="29"/>
      <c r="O3930" s="29"/>
      <c r="P3930" s="29"/>
      <c r="Q3930" s="29" t="n">
        <f aca="false">IFERROR(VALUE(L3930),"")</f>
        <v>0</v>
      </c>
      <c r="R3930" s="29" t="str">
        <f aca="true">IF(O3930="","",O3930-TODAY())</f>
        <v/>
      </c>
      <c r="S3930" s="29" t="str">
        <f aca="false">IF(C3930="&lt;&lt; vazio &gt;&gt;","VAZIA",IF(AND(O3930&lt;&gt;"",R3930&lt;0),"VENCIDO",IF(AND(O3930&lt;&gt;"",R3930&lt;=Parametros!$B$10),"PRÓX. VENCIMENTO",IF(F3930="Q","QUALIDADE",IF(F3930="S","BLOQUEADO",IF(F3930="R","RESTRITO/DEVOLUÇÃO",IF(OR(N3930="QUAR",N3930="QRES"),"QUARENTENA",IF(OR(B3930="DESCARTE",B3930="DEVOLUÇÃO"),"DESCARTE/DEVOLUÇÃO",IF(AND(D3930="",K3930&lt;&gt;""),"SEM LOTE",IF(AND(Q3930&lt;&gt;"",Q3930&gt;=Parametros!$B$11),"PARADO/SEM GIRO","OK"))))))))))</f>
        <v>VAZIA</v>
      </c>
      <c r="T3930" s="29" t="str">
        <f aca="false">IF(AND($S3930="PARADO/SEM GIRO",$K3930="KG",OR(Painel!$B$5="(Todos)",A3930=Painel!$B$5)*OR(Painel!$E$5="(Todos)",P3930=Painel!$E$5)),$J3930+ROW()/10000000,"")</f>
        <v/>
      </c>
      <c r="U3930" s="29" t="str">
        <f aca="false">IF(AND($S3930="VENCIDO",$K3930="KG",OR(Painel!$B$5="(Todos)",A3930=Painel!$B$5)*OR(Painel!$E$5="(Todos)",P3930=Painel!$E$5)),$J3930+ROW()/10000000,"")</f>
        <v/>
      </c>
    </row>
    <row r="3931" customFormat="false" ht="15" hidden="false" customHeight="false" outlineLevel="0" collapsed="false">
      <c r="A3931" s="29" t="s">
        <v>52</v>
      </c>
      <c r="B3931" s="29" t="s">
        <v>7261</v>
      </c>
      <c r="C3931" s="29" t="s">
        <v>115</v>
      </c>
      <c r="D3931" s="29"/>
      <c r="E3931" s="29" t="n">
        <v>0</v>
      </c>
      <c r="F3931" s="29"/>
      <c r="G3931" s="29"/>
      <c r="H3931" s="30" t="n">
        <v>0</v>
      </c>
      <c r="I3931" s="29"/>
      <c r="J3931" s="30" t="n">
        <v>0</v>
      </c>
      <c r="K3931" s="29"/>
      <c r="L3931" s="29" t="s">
        <v>116</v>
      </c>
      <c r="M3931" s="29"/>
      <c r="N3931" s="29"/>
      <c r="O3931" s="29"/>
      <c r="P3931" s="29"/>
      <c r="Q3931" s="29" t="n">
        <f aca="false">IFERROR(VALUE(L3931),"")</f>
        <v>0</v>
      </c>
      <c r="R3931" s="29" t="str">
        <f aca="true">IF(O3931="","",O3931-TODAY())</f>
        <v/>
      </c>
      <c r="S3931" s="29" t="str">
        <f aca="false">IF(C3931="&lt;&lt; vazio &gt;&gt;","VAZIA",IF(AND(O3931&lt;&gt;"",R3931&lt;0),"VENCIDO",IF(AND(O3931&lt;&gt;"",R3931&lt;=Parametros!$B$10),"PRÓX. VENCIMENTO",IF(F3931="Q","QUALIDADE",IF(F3931="S","BLOQUEADO",IF(F3931="R","RESTRITO/DEVOLUÇÃO",IF(OR(N3931="QUAR",N3931="QRES"),"QUARENTENA",IF(OR(B3931="DESCARTE",B3931="DEVOLUÇÃO"),"DESCARTE/DEVOLUÇÃO",IF(AND(D3931="",K3931&lt;&gt;""),"SEM LOTE",IF(AND(Q3931&lt;&gt;"",Q3931&gt;=Parametros!$B$11),"PARADO/SEM GIRO","OK"))))))))))</f>
        <v>VAZIA</v>
      </c>
      <c r="T3931" s="29" t="str">
        <f aca="false">IF(AND($S3931="PARADO/SEM GIRO",$K3931="KG",OR(Painel!$B$5="(Todos)",A3931=Painel!$B$5)*OR(Painel!$E$5="(Todos)",P3931=Painel!$E$5)),$J3931+ROW()/10000000,"")</f>
        <v/>
      </c>
      <c r="U3931" s="29" t="str">
        <f aca="false">IF(AND($S3931="VENCIDO",$K3931="KG",OR(Painel!$B$5="(Todos)",A3931=Painel!$B$5)*OR(Painel!$E$5="(Todos)",P3931=Painel!$E$5)),$J3931+ROW()/10000000,"")</f>
        <v/>
      </c>
    </row>
    <row r="3932" customFormat="false" ht="15" hidden="false" customHeight="false" outlineLevel="0" collapsed="false">
      <c r="A3932" s="29" t="s">
        <v>52</v>
      </c>
      <c r="B3932" s="29" t="s">
        <v>7262</v>
      </c>
      <c r="C3932" s="29" t="s">
        <v>167</v>
      </c>
      <c r="D3932" s="29" t="s">
        <v>1022</v>
      </c>
      <c r="E3932" s="29" t="n">
        <v>1</v>
      </c>
      <c r="F3932" s="29" t="s">
        <v>268</v>
      </c>
      <c r="G3932" s="29" t="s">
        <v>7263</v>
      </c>
      <c r="H3932" s="30" t="n">
        <v>590.4</v>
      </c>
      <c r="I3932" s="31" t="n">
        <v>46284</v>
      </c>
      <c r="J3932" s="30" t="n">
        <v>590.4</v>
      </c>
      <c r="K3932" s="29" t="s">
        <v>120</v>
      </c>
      <c r="L3932" s="29" t="s">
        <v>388</v>
      </c>
      <c r="M3932" s="29"/>
      <c r="N3932" s="29" t="s">
        <v>122</v>
      </c>
      <c r="O3932" s="31" t="n">
        <v>46831</v>
      </c>
      <c r="P3932" s="29" t="s">
        <v>123</v>
      </c>
      <c r="Q3932" s="29" t="n">
        <f aca="false">IFERROR(VALUE(L3932),"")</f>
        <v>1</v>
      </c>
      <c r="R3932" s="29" t="n">
        <f aca="true">IF(O3932="","",O3932-TODAY())</f>
        <v>546</v>
      </c>
      <c r="S3932" s="29" t="str">
        <f aca="false">IF(C3932="&lt;&lt; vazio &gt;&gt;","VAZIA",IF(AND(O3932&lt;&gt;"",R3932&lt;0),"VENCIDO",IF(AND(O3932&lt;&gt;"",R3932&lt;=Parametros!$B$10),"PRÓX. VENCIMENTO",IF(F3932="Q","QUALIDADE",IF(F3932="S","BLOQUEADO",IF(F3932="R","RESTRITO/DEVOLUÇÃO",IF(OR(N3932="QUAR",N3932="QRES"),"QUARENTENA",IF(OR(B3932="DESCARTE",B3932="DEVOLUÇÃO"),"DESCARTE/DEVOLUÇÃO",IF(AND(D3932="",K3932&lt;&gt;""),"SEM LOTE",IF(AND(Q3932&lt;&gt;"",Q3932&gt;=Parametros!$B$11),"PARADO/SEM GIRO","OK"))))))))))</f>
        <v>QUALIDADE</v>
      </c>
      <c r="T3932" s="29" t="str">
        <f aca="false">IF(AND($S3932="PARADO/SEM GIRO",$K3932="KG",OR(Painel!$B$5="(Todos)",A3932=Painel!$B$5)*OR(Painel!$E$5="(Todos)",P3932=Painel!$E$5)),$J3932+ROW()/10000000,"")</f>
        <v/>
      </c>
      <c r="U3932" s="29" t="str">
        <f aca="false">IF(AND($S3932="VENCIDO",$K3932="KG",OR(Painel!$B$5="(Todos)",A3932=Painel!$B$5)*OR(Painel!$E$5="(Todos)",P3932=Painel!$E$5)),$J3932+ROW()/10000000,"")</f>
        <v/>
      </c>
    </row>
    <row r="3933" customFormat="false" ht="15" hidden="false" customHeight="false" outlineLevel="0" collapsed="false">
      <c r="A3933" s="29" t="s">
        <v>52</v>
      </c>
      <c r="B3933" s="29" t="s">
        <v>7264</v>
      </c>
      <c r="C3933" s="29" t="s">
        <v>5516</v>
      </c>
      <c r="D3933" s="29" t="s">
        <v>7265</v>
      </c>
      <c r="E3933" s="29" t="n">
        <v>1</v>
      </c>
      <c r="F3933" s="29"/>
      <c r="G3933" s="29" t="s">
        <v>7266</v>
      </c>
      <c r="H3933" s="30" t="n">
        <v>240</v>
      </c>
      <c r="I3933" s="31" t="n">
        <v>46198</v>
      </c>
      <c r="J3933" s="30" t="n">
        <v>240</v>
      </c>
      <c r="K3933" s="29" t="s">
        <v>120</v>
      </c>
      <c r="L3933" s="29" t="s">
        <v>2566</v>
      </c>
      <c r="M3933" s="29"/>
      <c r="N3933" s="29" t="s">
        <v>134</v>
      </c>
      <c r="O3933" s="31" t="n">
        <v>46408</v>
      </c>
      <c r="P3933" s="29" t="s">
        <v>123</v>
      </c>
      <c r="Q3933" s="29" t="n">
        <f aca="false">IFERROR(VALUE(L3933),"")</f>
        <v>87</v>
      </c>
      <c r="R3933" s="29" t="n">
        <f aca="true">IF(O3933="","",O3933-TODAY())</f>
        <v>123</v>
      </c>
      <c r="S3933" s="29" t="str">
        <f aca="false">IF(C3933="&lt;&lt; vazio &gt;&gt;","VAZIA",IF(AND(O3933&lt;&gt;"",R3933&lt;0),"VENCIDO",IF(AND(O3933&lt;&gt;"",R3933&lt;=Parametros!$B$10),"PRÓX. VENCIMENTO",IF(F3933="Q","QUALIDADE",IF(F3933="S","BLOQUEADO",IF(F3933="R","RESTRITO/DEVOLUÇÃO",IF(OR(N3933="QUAR",N3933="QRES"),"QUARENTENA",IF(OR(B3933="DESCARTE",B3933="DEVOLUÇÃO"),"DESCARTE/DEVOLUÇÃO",IF(AND(D3933="",K3933&lt;&gt;""),"SEM LOTE",IF(AND(Q3933&lt;&gt;"",Q3933&gt;=Parametros!$B$11),"PARADO/SEM GIRO","OK"))))))))))</f>
        <v>OK</v>
      </c>
      <c r="T3933" s="29" t="str">
        <f aca="false">IF(AND($S3933="PARADO/SEM GIRO",$K3933="KG",OR(Painel!$B$5="(Todos)",A3933=Painel!$B$5)*OR(Painel!$E$5="(Todos)",P3933=Painel!$E$5)),$J3933+ROW()/10000000,"")</f>
        <v/>
      </c>
      <c r="U3933" s="29" t="str">
        <f aca="false">IF(AND($S3933="VENCIDO",$K3933="KG",OR(Painel!$B$5="(Todos)",A3933=Painel!$B$5)*OR(Painel!$E$5="(Todos)",P3933=Painel!$E$5)),$J3933+ROW()/10000000,"")</f>
        <v/>
      </c>
    </row>
    <row r="3934" customFormat="false" ht="15" hidden="false" customHeight="false" outlineLevel="0" collapsed="false">
      <c r="A3934" s="29" t="s">
        <v>52</v>
      </c>
      <c r="B3934" s="29" t="s">
        <v>7267</v>
      </c>
      <c r="C3934" s="29" t="s">
        <v>115</v>
      </c>
      <c r="D3934" s="29"/>
      <c r="E3934" s="29" t="n">
        <v>0</v>
      </c>
      <c r="F3934" s="29"/>
      <c r="G3934" s="29"/>
      <c r="H3934" s="30" t="n">
        <v>0</v>
      </c>
      <c r="I3934" s="29"/>
      <c r="J3934" s="30" t="n">
        <v>0</v>
      </c>
      <c r="K3934" s="29"/>
      <c r="L3934" s="29" t="s">
        <v>116</v>
      </c>
      <c r="M3934" s="29"/>
      <c r="N3934" s="29"/>
      <c r="O3934" s="29"/>
      <c r="P3934" s="29"/>
      <c r="Q3934" s="29" t="n">
        <f aca="false">IFERROR(VALUE(L3934),"")</f>
        <v>0</v>
      </c>
      <c r="R3934" s="29" t="str">
        <f aca="true">IF(O3934="","",O3934-TODAY())</f>
        <v/>
      </c>
      <c r="S3934" s="29" t="str">
        <f aca="false">IF(C3934="&lt;&lt; vazio &gt;&gt;","VAZIA",IF(AND(O3934&lt;&gt;"",R3934&lt;0),"VENCIDO",IF(AND(O3934&lt;&gt;"",R3934&lt;=Parametros!$B$10),"PRÓX. VENCIMENTO",IF(F3934="Q","QUALIDADE",IF(F3934="S","BLOQUEADO",IF(F3934="R","RESTRITO/DEVOLUÇÃO",IF(OR(N3934="QUAR",N3934="QRES"),"QUARENTENA",IF(OR(B3934="DESCARTE",B3934="DEVOLUÇÃO"),"DESCARTE/DEVOLUÇÃO",IF(AND(D3934="",K3934&lt;&gt;""),"SEM LOTE",IF(AND(Q3934&lt;&gt;"",Q3934&gt;=Parametros!$B$11),"PARADO/SEM GIRO","OK"))))))))))</f>
        <v>VAZIA</v>
      </c>
      <c r="T3934" s="29" t="str">
        <f aca="false">IF(AND($S3934="PARADO/SEM GIRO",$K3934="KG",OR(Painel!$B$5="(Todos)",A3934=Painel!$B$5)*OR(Painel!$E$5="(Todos)",P3934=Painel!$E$5)),$J3934+ROW()/10000000,"")</f>
        <v/>
      </c>
      <c r="U3934" s="29" t="str">
        <f aca="false">IF(AND($S3934="VENCIDO",$K3934="KG",OR(Painel!$B$5="(Todos)",A3934=Painel!$B$5)*OR(Painel!$E$5="(Todos)",P3934=Painel!$E$5)),$J3934+ROW()/10000000,"")</f>
        <v/>
      </c>
    </row>
    <row r="3935" customFormat="false" ht="15" hidden="false" customHeight="false" outlineLevel="0" collapsed="false">
      <c r="A3935" s="29" t="s">
        <v>52</v>
      </c>
      <c r="B3935" s="29" t="s">
        <v>7268</v>
      </c>
      <c r="C3935" s="29" t="s">
        <v>115</v>
      </c>
      <c r="D3935" s="29"/>
      <c r="E3935" s="29" t="n">
        <v>0</v>
      </c>
      <c r="F3935" s="29"/>
      <c r="G3935" s="29"/>
      <c r="H3935" s="30" t="n">
        <v>0</v>
      </c>
      <c r="I3935" s="29"/>
      <c r="J3935" s="30" t="n">
        <v>0</v>
      </c>
      <c r="K3935" s="29"/>
      <c r="L3935" s="29" t="s">
        <v>116</v>
      </c>
      <c r="M3935" s="29"/>
      <c r="N3935" s="29"/>
      <c r="O3935" s="29"/>
      <c r="P3935" s="29"/>
      <c r="Q3935" s="29" t="n">
        <f aca="false">IFERROR(VALUE(L3935),"")</f>
        <v>0</v>
      </c>
      <c r="R3935" s="29" t="str">
        <f aca="true">IF(O3935="","",O3935-TODAY())</f>
        <v/>
      </c>
      <c r="S3935" s="29" t="str">
        <f aca="false">IF(C3935="&lt;&lt; vazio &gt;&gt;","VAZIA",IF(AND(O3935&lt;&gt;"",R3935&lt;0),"VENCIDO",IF(AND(O3935&lt;&gt;"",R3935&lt;=Parametros!$B$10),"PRÓX. VENCIMENTO",IF(F3935="Q","QUALIDADE",IF(F3935="S","BLOQUEADO",IF(F3935="R","RESTRITO/DEVOLUÇÃO",IF(OR(N3935="QUAR",N3935="QRES"),"QUARENTENA",IF(OR(B3935="DESCARTE",B3935="DEVOLUÇÃO"),"DESCARTE/DEVOLUÇÃO",IF(AND(D3935="",K3935&lt;&gt;""),"SEM LOTE",IF(AND(Q3935&lt;&gt;"",Q3935&gt;=Parametros!$B$11),"PARADO/SEM GIRO","OK"))))))))))</f>
        <v>VAZIA</v>
      </c>
      <c r="T3935" s="29" t="str">
        <f aca="false">IF(AND($S3935="PARADO/SEM GIRO",$K3935="KG",OR(Painel!$B$5="(Todos)",A3935=Painel!$B$5)*OR(Painel!$E$5="(Todos)",P3935=Painel!$E$5)),$J3935+ROW()/10000000,"")</f>
        <v/>
      </c>
      <c r="U3935" s="29" t="str">
        <f aca="false">IF(AND($S3935="VENCIDO",$K3935="KG",OR(Painel!$B$5="(Todos)",A3935=Painel!$B$5)*OR(Painel!$E$5="(Todos)",P3935=Painel!$E$5)),$J3935+ROW()/10000000,"")</f>
        <v/>
      </c>
    </row>
    <row r="3936" customFormat="false" ht="15" hidden="false" customHeight="false" outlineLevel="0" collapsed="false">
      <c r="A3936" s="29" t="s">
        <v>52</v>
      </c>
      <c r="B3936" s="29" t="s">
        <v>7269</v>
      </c>
      <c r="C3936" s="29" t="s">
        <v>691</v>
      </c>
      <c r="D3936" s="29" t="s">
        <v>7270</v>
      </c>
      <c r="E3936" s="29" t="n">
        <v>1</v>
      </c>
      <c r="F3936" s="29" t="s">
        <v>137</v>
      </c>
      <c r="G3936" s="29" t="s">
        <v>7271</v>
      </c>
      <c r="H3936" s="30" t="n">
        <v>600</v>
      </c>
      <c r="I3936" s="31" t="n">
        <v>46281</v>
      </c>
      <c r="J3936" s="30" t="n">
        <v>600</v>
      </c>
      <c r="K3936" s="29" t="s">
        <v>120</v>
      </c>
      <c r="L3936" s="29" t="s">
        <v>284</v>
      </c>
      <c r="M3936" s="29"/>
      <c r="N3936" s="29" t="s">
        <v>122</v>
      </c>
      <c r="O3936" s="31" t="n">
        <v>46644</v>
      </c>
      <c r="P3936" s="29" t="s">
        <v>123</v>
      </c>
      <c r="Q3936" s="29" t="n">
        <f aca="false">IFERROR(VALUE(L3936),"")</f>
        <v>4</v>
      </c>
      <c r="R3936" s="29" t="n">
        <f aca="true">IF(O3936="","",O3936-TODAY())</f>
        <v>359</v>
      </c>
      <c r="S3936" s="29" t="str">
        <f aca="false">IF(C3936="&lt;&lt; vazio &gt;&gt;","VAZIA",IF(AND(O3936&lt;&gt;"",R3936&lt;0),"VENCIDO",IF(AND(O3936&lt;&gt;"",R3936&lt;=Parametros!$B$10),"PRÓX. VENCIMENTO",IF(F3936="Q","QUALIDADE",IF(F3936="S","BLOQUEADO",IF(F3936="R","RESTRITO/DEVOLUÇÃO",IF(OR(N3936="QUAR",N3936="QRES"),"QUARENTENA",IF(OR(B3936="DESCARTE",B3936="DEVOLUÇÃO"),"DESCARTE/DEVOLUÇÃO",IF(AND(D3936="",K3936&lt;&gt;""),"SEM LOTE",IF(AND(Q3936&lt;&gt;"",Q3936&gt;=Parametros!$B$11),"PARADO/SEM GIRO","OK"))))))))))</f>
        <v>BLOQUEADO</v>
      </c>
      <c r="T3936" s="29" t="str">
        <f aca="false">IF(AND($S3936="PARADO/SEM GIRO",$K3936="KG",OR(Painel!$B$5="(Todos)",A3936=Painel!$B$5)*OR(Painel!$E$5="(Todos)",P3936=Painel!$E$5)),$J3936+ROW()/10000000,"")</f>
        <v/>
      </c>
      <c r="U3936" s="29" t="str">
        <f aca="false">IF(AND($S3936="VENCIDO",$K3936="KG",OR(Painel!$B$5="(Todos)",A3936=Painel!$B$5)*OR(Painel!$E$5="(Todos)",P3936=Painel!$E$5)),$J3936+ROW()/10000000,"")</f>
        <v/>
      </c>
    </row>
    <row r="3937" customFormat="false" ht="15" hidden="false" customHeight="false" outlineLevel="0" collapsed="false">
      <c r="A3937" s="29" t="s">
        <v>52</v>
      </c>
      <c r="B3937" s="29" t="s">
        <v>7272</v>
      </c>
      <c r="C3937" s="29" t="s">
        <v>139</v>
      </c>
      <c r="D3937" s="29" t="s">
        <v>140</v>
      </c>
      <c r="E3937" s="29" t="n">
        <v>1</v>
      </c>
      <c r="F3937" s="29"/>
      <c r="G3937" s="29" t="s">
        <v>7273</v>
      </c>
      <c r="H3937" s="30" t="n">
        <v>1000</v>
      </c>
      <c r="I3937" s="31" t="n">
        <v>46234</v>
      </c>
      <c r="J3937" s="30" t="n">
        <v>1000</v>
      </c>
      <c r="K3937" s="29" t="s">
        <v>120</v>
      </c>
      <c r="L3937" s="29" t="s">
        <v>725</v>
      </c>
      <c r="M3937" s="29"/>
      <c r="N3937" s="29" t="s">
        <v>122</v>
      </c>
      <c r="O3937" s="31" t="n">
        <v>46593</v>
      </c>
      <c r="P3937" s="29" t="s">
        <v>123</v>
      </c>
      <c r="Q3937" s="29" t="n">
        <f aca="false">IFERROR(VALUE(L3937),"")</f>
        <v>51</v>
      </c>
      <c r="R3937" s="29" t="n">
        <f aca="true">IF(O3937="","",O3937-TODAY())</f>
        <v>308</v>
      </c>
      <c r="S3937" s="29" t="str">
        <f aca="false">IF(C3937="&lt;&lt; vazio &gt;&gt;","VAZIA",IF(AND(O3937&lt;&gt;"",R3937&lt;0),"VENCIDO",IF(AND(O3937&lt;&gt;"",R3937&lt;=Parametros!$B$10),"PRÓX. VENCIMENTO",IF(F3937="Q","QUALIDADE",IF(F3937="S","BLOQUEADO",IF(F3937="R","RESTRITO/DEVOLUÇÃO",IF(OR(N3937="QUAR",N3937="QRES"),"QUARENTENA",IF(OR(B3937="DESCARTE",B3937="DEVOLUÇÃO"),"DESCARTE/DEVOLUÇÃO",IF(AND(D3937="",K3937&lt;&gt;""),"SEM LOTE",IF(AND(Q3937&lt;&gt;"",Q3937&gt;=Parametros!$B$11),"PARADO/SEM GIRO","OK"))))))))))</f>
        <v>OK</v>
      </c>
      <c r="T3937" s="29" t="str">
        <f aca="false">IF(AND($S3937="PARADO/SEM GIRO",$K3937="KG",OR(Painel!$B$5="(Todos)",A3937=Painel!$B$5)*OR(Painel!$E$5="(Todos)",P3937=Painel!$E$5)),$J3937+ROW()/10000000,"")</f>
        <v/>
      </c>
      <c r="U3937" s="29" t="str">
        <f aca="false">IF(AND($S3937="VENCIDO",$K3937="KG",OR(Painel!$B$5="(Todos)",A3937=Painel!$B$5)*OR(Painel!$E$5="(Todos)",P3937=Painel!$E$5)),$J3937+ROW()/10000000,"")</f>
        <v/>
      </c>
    </row>
    <row r="3938" customFormat="false" ht="15" hidden="false" customHeight="false" outlineLevel="0" collapsed="false">
      <c r="A3938" s="29" t="s">
        <v>52</v>
      </c>
      <c r="B3938" s="29" t="s">
        <v>7274</v>
      </c>
      <c r="C3938" s="29" t="s">
        <v>222</v>
      </c>
      <c r="D3938" s="29" t="s">
        <v>738</v>
      </c>
      <c r="E3938" s="29" t="n">
        <v>1</v>
      </c>
      <c r="F3938" s="29" t="s">
        <v>268</v>
      </c>
      <c r="G3938" s="29" t="s">
        <v>7275</v>
      </c>
      <c r="H3938" s="30" t="n">
        <v>1000</v>
      </c>
      <c r="I3938" s="31" t="n">
        <v>46280</v>
      </c>
      <c r="J3938" s="30" t="n">
        <v>1000</v>
      </c>
      <c r="K3938" s="29" t="s">
        <v>120</v>
      </c>
      <c r="L3938" s="29" t="s">
        <v>144</v>
      </c>
      <c r="M3938" s="29"/>
      <c r="N3938" s="29" t="s">
        <v>122</v>
      </c>
      <c r="O3938" s="31" t="n">
        <v>46826</v>
      </c>
      <c r="P3938" s="29" t="s">
        <v>123</v>
      </c>
      <c r="Q3938" s="29" t="n">
        <f aca="false">IFERROR(VALUE(L3938),"")</f>
        <v>5</v>
      </c>
      <c r="R3938" s="29" t="n">
        <f aca="true">IF(O3938="","",O3938-TODAY())</f>
        <v>541</v>
      </c>
      <c r="S3938" s="29" t="str">
        <f aca="false">IF(C3938="&lt;&lt; vazio &gt;&gt;","VAZIA",IF(AND(O3938&lt;&gt;"",R3938&lt;0),"VENCIDO",IF(AND(O3938&lt;&gt;"",R3938&lt;=Parametros!$B$10),"PRÓX. VENCIMENTO",IF(F3938="Q","QUALIDADE",IF(F3938="S","BLOQUEADO",IF(F3938="R","RESTRITO/DEVOLUÇÃO",IF(OR(N3938="QUAR",N3938="QRES"),"QUARENTENA",IF(OR(B3938="DESCARTE",B3938="DEVOLUÇÃO"),"DESCARTE/DEVOLUÇÃO",IF(AND(D3938="",K3938&lt;&gt;""),"SEM LOTE",IF(AND(Q3938&lt;&gt;"",Q3938&gt;=Parametros!$B$11),"PARADO/SEM GIRO","OK"))))))))))</f>
        <v>QUALIDADE</v>
      </c>
      <c r="T3938" s="29" t="str">
        <f aca="false">IF(AND($S3938="PARADO/SEM GIRO",$K3938="KG",OR(Painel!$B$5="(Todos)",A3938=Painel!$B$5)*OR(Painel!$E$5="(Todos)",P3938=Painel!$E$5)),$J3938+ROW()/10000000,"")</f>
        <v/>
      </c>
      <c r="U3938" s="29" t="str">
        <f aca="false">IF(AND($S3938="VENCIDO",$K3938="KG",OR(Painel!$B$5="(Todos)",A3938=Painel!$B$5)*OR(Painel!$E$5="(Todos)",P3938=Painel!$E$5)),$J3938+ROW()/10000000,"")</f>
        <v/>
      </c>
    </row>
    <row r="3939" customFormat="false" ht="15" hidden="false" customHeight="false" outlineLevel="0" collapsed="false">
      <c r="A3939" s="29" t="s">
        <v>52</v>
      </c>
      <c r="B3939" s="29" t="s">
        <v>7276</v>
      </c>
      <c r="C3939" s="29" t="s">
        <v>6940</v>
      </c>
      <c r="D3939" s="29" t="s">
        <v>7277</v>
      </c>
      <c r="E3939" s="29" t="n">
        <v>1</v>
      </c>
      <c r="F3939" s="29"/>
      <c r="G3939" s="29" t="s">
        <v>7278</v>
      </c>
      <c r="H3939" s="30" t="n">
        <v>640</v>
      </c>
      <c r="I3939" s="31" t="n">
        <v>46283</v>
      </c>
      <c r="J3939" s="30" t="n">
        <v>640</v>
      </c>
      <c r="K3939" s="29" t="s">
        <v>120</v>
      </c>
      <c r="L3939" s="29" t="s">
        <v>176</v>
      </c>
      <c r="M3939" s="29"/>
      <c r="N3939" s="29" t="s">
        <v>122</v>
      </c>
      <c r="O3939" s="31" t="n">
        <v>46509</v>
      </c>
      <c r="P3939" s="29" t="s">
        <v>123</v>
      </c>
      <c r="Q3939" s="29" t="n">
        <f aca="false">IFERROR(VALUE(L3939),"")</f>
        <v>2</v>
      </c>
      <c r="R3939" s="29" t="n">
        <f aca="true">IF(O3939="","",O3939-TODAY())</f>
        <v>224</v>
      </c>
      <c r="S3939" s="29" t="str">
        <f aca="false">IF(C3939="&lt;&lt; vazio &gt;&gt;","VAZIA",IF(AND(O3939&lt;&gt;"",R3939&lt;0),"VENCIDO",IF(AND(O3939&lt;&gt;"",R3939&lt;=Parametros!$B$10),"PRÓX. VENCIMENTO",IF(F3939="Q","QUALIDADE",IF(F3939="S","BLOQUEADO",IF(F3939="R","RESTRITO/DEVOLUÇÃO",IF(OR(N3939="QUAR",N3939="QRES"),"QUARENTENA",IF(OR(B3939="DESCARTE",B3939="DEVOLUÇÃO"),"DESCARTE/DEVOLUÇÃO",IF(AND(D3939="",K3939&lt;&gt;""),"SEM LOTE",IF(AND(Q3939&lt;&gt;"",Q3939&gt;=Parametros!$B$11),"PARADO/SEM GIRO","OK"))))))))))</f>
        <v>OK</v>
      </c>
      <c r="T3939" s="29" t="str">
        <f aca="false">IF(AND($S3939="PARADO/SEM GIRO",$K3939="KG",OR(Painel!$B$5="(Todos)",A3939=Painel!$B$5)*OR(Painel!$E$5="(Todos)",P3939=Painel!$E$5)),$J3939+ROW()/10000000,"")</f>
        <v/>
      </c>
      <c r="U3939" s="29" t="str">
        <f aca="false">IF(AND($S3939="VENCIDO",$K3939="KG",OR(Painel!$B$5="(Todos)",A3939=Painel!$B$5)*OR(Painel!$E$5="(Todos)",P3939=Painel!$E$5)),$J3939+ROW()/10000000,"")</f>
        <v/>
      </c>
    </row>
    <row r="3940" customFormat="false" ht="15" hidden="false" customHeight="false" outlineLevel="0" collapsed="false">
      <c r="A3940" s="29" t="s">
        <v>52</v>
      </c>
      <c r="B3940" s="29" t="s">
        <v>7279</v>
      </c>
      <c r="C3940" s="29" t="s">
        <v>115</v>
      </c>
      <c r="D3940" s="29"/>
      <c r="E3940" s="29" t="n">
        <v>0</v>
      </c>
      <c r="F3940" s="29"/>
      <c r="G3940" s="29"/>
      <c r="H3940" s="30" t="n">
        <v>0</v>
      </c>
      <c r="I3940" s="29"/>
      <c r="J3940" s="30" t="n">
        <v>0</v>
      </c>
      <c r="K3940" s="29"/>
      <c r="L3940" s="29" t="s">
        <v>116</v>
      </c>
      <c r="M3940" s="29"/>
      <c r="N3940" s="29"/>
      <c r="O3940" s="29"/>
      <c r="P3940" s="29"/>
      <c r="Q3940" s="29" t="n">
        <f aca="false">IFERROR(VALUE(L3940),"")</f>
        <v>0</v>
      </c>
      <c r="R3940" s="29" t="str">
        <f aca="true">IF(O3940="","",O3940-TODAY())</f>
        <v/>
      </c>
      <c r="S3940" s="29" t="str">
        <f aca="false">IF(C3940="&lt;&lt; vazio &gt;&gt;","VAZIA",IF(AND(O3940&lt;&gt;"",R3940&lt;0),"VENCIDO",IF(AND(O3940&lt;&gt;"",R3940&lt;=Parametros!$B$10),"PRÓX. VENCIMENTO",IF(F3940="Q","QUALIDADE",IF(F3940="S","BLOQUEADO",IF(F3940="R","RESTRITO/DEVOLUÇÃO",IF(OR(N3940="QUAR",N3940="QRES"),"QUARENTENA",IF(OR(B3940="DESCARTE",B3940="DEVOLUÇÃO"),"DESCARTE/DEVOLUÇÃO",IF(AND(D3940="",K3940&lt;&gt;""),"SEM LOTE",IF(AND(Q3940&lt;&gt;"",Q3940&gt;=Parametros!$B$11),"PARADO/SEM GIRO","OK"))))))))))</f>
        <v>VAZIA</v>
      </c>
      <c r="T3940" s="29" t="str">
        <f aca="false">IF(AND($S3940="PARADO/SEM GIRO",$K3940="KG",OR(Painel!$B$5="(Todos)",A3940=Painel!$B$5)*OR(Painel!$E$5="(Todos)",P3940=Painel!$E$5)),$J3940+ROW()/10000000,"")</f>
        <v/>
      </c>
      <c r="U3940" s="29" t="str">
        <f aca="false">IF(AND($S3940="VENCIDO",$K3940="KG",OR(Painel!$B$5="(Todos)",A3940=Painel!$B$5)*OR(Painel!$E$5="(Todos)",P3940=Painel!$E$5)),$J3940+ROW()/10000000,"")</f>
        <v/>
      </c>
    </row>
    <row r="3941" customFormat="false" ht="15" hidden="false" customHeight="false" outlineLevel="0" collapsed="false">
      <c r="A3941" s="29" t="s">
        <v>52</v>
      </c>
      <c r="B3941" s="29" t="s">
        <v>7280</v>
      </c>
      <c r="C3941" s="29" t="s">
        <v>177</v>
      </c>
      <c r="D3941" s="29" t="s">
        <v>7159</v>
      </c>
      <c r="E3941" s="29" t="n">
        <v>1</v>
      </c>
      <c r="F3941" s="29"/>
      <c r="G3941" s="29" t="s">
        <v>7281</v>
      </c>
      <c r="H3941" s="30" t="n">
        <v>603</v>
      </c>
      <c r="I3941" s="31" t="n">
        <v>46183</v>
      </c>
      <c r="J3941" s="30" t="n">
        <v>603</v>
      </c>
      <c r="K3941" s="29" t="s">
        <v>120</v>
      </c>
      <c r="L3941" s="29" t="s">
        <v>1096</v>
      </c>
      <c r="M3941" s="29"/>
      <c r="N3941" s="29" t="s">
        <v>122</v>
      </c>
      <c r="O3941" s="31" t="n">
        <v>46550</v>
      </c>
      <c r="P3941" s="29" t="s">
        <v>123</v>
      </c>
      <c r="Q3941" s="29" t="n">
        <f aca="false">IFERROR(VALUE(L3941),"")</f>
        <v>102</v>
      </c>
      <c r="R3941" s="29" t="n">
        <f aca="true">IF(O3941="","",O3941-TODAY())</f>
        <v>265</v>
      </c>
      <c r="S3941" s="29" t="str">
        <f aca="false">IF(C3941="&lt;&lt; vazio &gt;&gt;","VAZIA",IF(AND(O3941&lt;&gt;"",R3941&lt;0),"VENCIDO",IF(AND(O3941&lt;&gt;"",R3941&lt;=Parametros!$B$10),"PRÓX. VENCIMENTO",IF(F3941="Q","QUALIDADE",IF(F3941="S","BLOQUEADO",IF(F3941="R","RESTRITO/DEVOLUÇÃO",IF(OR(N3941="QUAR",N3941="QRES"),"QUARENTENA",IF(OR(B3941="DESCARTE",B3941="DEVOLUÇÃO"),"DESCARTE/DEVOLUÇÃO",IF(AND(D3941="",K3941&lt;&gt;""),"SEM LOTE",IF(AND(Q3941&lt;&gt;"",Q3941&gt;=Parametros!$B$11),"PARADO/SEM GIRO","OK"))))))))))</f>
        <v>PARADO/SEM GIRO</v>
      </c>
      <c r="T3941" s="29" t="n">
        <f aca="false">IF(AND($S3941="PARADO/SEM GIRO",$K3941="KG",OR(Painel!$B$5="(Todos)",A3941=Painel!$B$5)*OR(Painel!$E$5="(Todos)",P3941=Painel!$E$5)),$J3941+ROW()/10000000,"")</f>
        <v>603.0003941</v>
      </c>
      <c r="U3941" s="29" t="str">
        <f aca="false">IF(AND($S3941="VENCIDO",$K3941="KG",OR(Painel!$B$5="(Todos)",A3941=Painel!$B$5)*OR(Painel!$E$5="(Todos)",P3941=Painel!$E$5)),$J3941+ROW()/10000000,"")</f>
        <v/>
      </c>
    </row>
    <row r="3942" customFormat="false" ht="15" hidden="false" customHeight="false" outlineLevel="0" collapsed="false">
      <c r="A3942" s="29" t="s">
        <v>52</v>
      </c>
      <c r="B3942" s="29" t="s">
        <v>7282</v>
      </c>
      <c r="C3942" s="29" t="s">
        <v>4869</v>
      </c>
      <c r="D3942" s="29" t="s">
        <v>5525</v>
      </c>
      <c r="E3942" s="29" t="n">
        <v>1</v>
      </c>
      <c r="F3942" s="29" t="s">
        <v>137</v>
      </c>
      <c r="G3942" s="29" t="s">
        <v>7283</v>
      </c>
      <c r="H3942" s="30" t="n">
        <v>140</v>
      </c>
      <c r="I3942" s="31" t="n">
        <v>46171</v>
      </c>
      <c r="J3942" s="30" t="n">
        <v>140</v>
      </c>
      <c r="K3942" s="29" t="s">
        <v>120</v>
      </c>
      <c r="L3942" s="29" t="s">
        <v>7144</v>
      </c>
      <c r="M3942" s="29"/>
      <c r="N3942" s="29" t="s">
        <v>122</v>
      </c>
      <c r="O3942" s="31" t="n">
        <v>46283</v>
      </c>
      <c r="P3942" s="29" t="s">
        <v>123</v>
      </c>
      <c r="Q3942" s="29" t="n">
        <f aca="false">IFERROR(VALUE(L3942),"")</f>
        <v>114</v>
      </c>
      <c r="R3942" s="29" t="n">
        <f aca="true">IF(O3942="","",O3942-TODAY())</f>
        <v>-2</v>
      </c>
      <c r="S3942" s="29" t="str">
        <f aca="false">IF(C3942="&lt;&lt; vazio &gt;&gt;","VAZIA",IF(AND(O3942&lt;&gt;"",R3942&lt;0),"VENCIDO",IF(AND(O3942&lt;&gt;"",R3942&lt;=Parametros!$B$10),"PRÓX. VENCIMENTO",IF(F3942="Q","QUALIDADE",IF(F3942="S","BLOQUEADO",IF(F3942="R","RESTRITO/DEVOLUÇÃO",IF(OR(N3942="QUAR",N3942="QRES"),"QUARENTENA",IF(OR(B3942="DESCARTE",B3942="DEVOLUÇÃO"),"DESCARTE/DEVOLUÇÃO",IF(AND(D3942="",K3942&lt;&gt;""),"SEM LOTE",IF(AND(Q3942&lt;&gt;"",Q3942&gt;=Parametros!$B$11),"PARADO/SEM GIRO","OK"))))))))))</f>
        <v>VENCIDO</v>
      </c>
      <c r="T3942" s="29" t="str">
        <f aca="false">IF(AND($S3942="PARADO/SEM GIRO",$K3942="KG",OR(Painel!$B$5="(Todos)",A3942=Painel!$B$5)*OR(Painel!$E$5="(Todos)",P3942=Painel!$E$5)),$J3942+ROW()/10000000,"")</f>
        <v/>
      </c>
      <c r="U3942" s="29" t="n">
        <f aca="false">IF(AND($S3942="VENCIDO",$K3942="KG",OR(Painel!$B$5="(Todos)",A3942=Painel!$B$5)*OR(Painel!$E$5="(Todos)",P3942=Painel!$E$5)),$J3942+ROW()/10000000,"")</f>
        <v>140.0003942</v>
      </c>
    </row>
    <row r="3943" customFormat="false" ht="15" hidden="false" customHeight="false" outlineLevel="0" collapsed="false">
      <c r="A3943" s="29" t="s">
        <v>52</v>
      </c>
      <c r="B3943" s="29" t="s">
        <v>7284</v>
      </c>
      <c r="C3943" s="29" t="s">
        <v>691</v>
      </c>
      <c r="D3943" s="29" t="s">
        <v>7285</v>
      </c>
      <c r="E3943" s="29" t="n">
        <v>1</v>
      </c>
      <c r="F3943" s="29"/>
      <c r="G3943" s="29" t="s">
        <v>7286</v>
      </c>
      <c r="H3943" s="30" t="n">
        <v>1000</v>
      </c>
      <c r="I3943" s="31" t="n">
        <v>46278</v>
      </c>
      <c r="J3943" s="30" t="n">
        <v>1000</v>
      </c>
      <c r="K3943" s="29" t="s">
        <v>120</v>
      </c>
      <c r="L3943" s="29" t="s">
        <v>328</v>
      </c>
      <c r="M3943" s="29"/>
      <c r="N3943" s="29" t="s">
        <v>122</v>
      </c>
      <c r="O3943" s="31" t="n">
        <v>46585</v>
      </c>
      <c r="P3943" s="29" t="s">
        <v>123</v>
      </c>
      <c r="Q3943" s="29" t="n">
        <f aca="false">IFERROR(VALUE(L3943),"")</f>
        <v>7</v>
      </c>
      <c r="R3943" s="29" t="n">
        <f aca="true">IF(O3943="","",O3943-TODAY())</f>
        <v>300</v>
      </c>
      <c r="S3943" s="29" t="str">
        <f aca="false">IF(C3943="&lt;&lt; vazio &gt;&gt;","VAZIA",IF(AND(O3943&lt;&gt;"",R3943&lt;0),"VENCIDO",IF(AND(O3943&lt;&gt;"",R3943&lt;=Parametros!$B$10),"PRÓX. VENCIMENTO",IF(F3943="Q","QUALIDADE",IF(F3943="S","BLOQUEADO",IF(F3943="R","RESTRITO/DEVOLUÇÃO",IF(OR(N3943="QUAR",N3943="QRES"),"QUARENTENA",IF(OR(B3943="DESCARTE",B3943="DEVOLUÇÃO"),"DESCARTE/DEVOLUÇÃO",IF(AND(D3943="",K3943&lt;&gt;""),"SEM LOTE",IF(AND(Q3943&lt;&gt;"",Q3943&gt;=Parametros!$B$11),"PARADO/SEM GIRO","OK"))))))))))</f>
        <v>OK</v>
      </c>
      <c r="T3943" s="29" t="str">
        <f aca="false">IF(AND($S3943="PARADO/SEM GIRO",$K3943="KG",OR(Painel!$B$5="(Todos)",A3943=Painel!$B$5)*OR(Painel!$E$5="(Todos)",P3943=Painel!$E$5)),$J3943+ROW()/10000000,"")</f>
        <v/>
      </c>
      <c r="U3943" s="29" t="str">
        <f aca="false">IF(AND($S3943="VENCIDO",$K3943="KG",OR(Painel!$B$5="(Todos)",A3943=Painel!$B$5)*OR(Painel!$E$5="(Todos)",P3943=Painel!$E$5)),$J3943+ROW()/10000000,"")</f>
        <v/>
      </c>
    </row>
    <row r="3944" customFormat="false" ht="15" hidden="false" customHeight="false" outlineLevel="0" collapsed="false">
      <c r="A3944" s="29" t="s">
        <v>52</v>
      </c>
      <c r="B3944" s="29" t="s">
        <v>7287</v>
      </c>
      <c r="C3944" s="29" t="s">
        <v>785</v>
      </c>
      <c r="D3944" s="29" t="s">
        <v>880</v>
      </c>
      <c r="E3944" s="29" t="n">
        <v>1</v>
      </c>
      <c r="F3944" s="29"/>
      <c r="G3944" s="29" t="s">
        <v>7288</v>
      </c>
      <c r="H3944" s="30" t="n">
        <v>1000</v>
      </c>
      <c r="I3944" s="31" t="n">
        <v>46280</v>
      </c>
      <c r="J3944" s="30" t="n">
        <v>1000</v>
      </c>
      <c r="K3944" s="29" t="s">
        <v>120</v>
      </c>
      <c r="L3944" s="29" t="s">
        <v>144</v>
      </c>
      <c r="M3944" s="29"/>
      <c r="N3944" s="29" t="s">
        <v>122</v>
      </c>
      <c r="O3944" s="31" t="n">
        <v>46823</v>
      </c>
      <c r="P3944" s="29" t="s">
        <v>123</v>
      </c>
      <c r="Q3944" s="29" t="n">
        <f aca="false">IFERROR(VALUE(L3944),"")</f>
        <v>5</v>
      </c>
      <c r="R3944" s="29" t="n">
        <f aca="true">IF(O3944="","",O3944-TODAY())</f>
        <v>538</v>
      </c>
      <c r="S3944" s="29" t="str">
        <f aca="false">IF(C3944="&lt;&lt; vazio &gt;&gt;","VAZIA",IF(AND(O3944&lt;&gt;"",R3944&lt;0),"VENCIDO",IF(AND(O3944&lt;&gt;"",R3944&lt;=Parametros!$B$10),"PRÓX. VENCIMENTO",IF(F3944="Q","QUALIDADE",IF(F3944="S","BLOQUEADO",IF(F3944="R","RESTRITO/DEVOLUÇÃO",IF(OR(N3944="QUAR",N3944="QRES"),"QUARENTENA",IF(OR(B3944="DESCARTE",B3944="DEVOLUÇÃO"),"DESCARTE/DEVOLUÇÃO",IF(AND(D3944="",K3944&lt;&gt;""),"SEM LOTE",IF(AND(Q3944&lt;&gt;"",Q3944&gt;=Parametros!$B$11),"PARADO/SEM GIRO","OK"))))))))))</f>
        <v>OK</v>
      </c>
      <c r="T3944" s="29" t="str">
        <f aca="false">IF(AND($S3944="PARADO/SEM GIRO",$K3944="KG",OR(Painel!$B$5="(Todos)",A3944=Painel!$B$5)*OR(Painel!$E$5="(Todos)",P3944=Painel!$E$5)),$J3944+ROW()/10000000,"")</f>
        <v/>
      </c>
      <c r="U3944" s="29" t="str">
        <f aca="false">IF(AND($S3944="VENCIDO",$K3944="KG",OR(Painel!$B$5="(Todos)",A3944=Painel!$B$5)*OR(Painel!$E$5="(Todos)",P3944=Painel!$E$5)),$J3944+ROW()/10000000,"")</f>
        <v/>
      </c>
    </row>
    <row r="3945" customFormat="false" ht="15" hidden="false" customHeight="false" outlineLevel="0" collapsed="false">
      <c r="A3945" s="29" t="s">
        <v>52</v>
      </c>
      <c r="B3945" s="29" t="s">
        <v>7289</v>
      </c>
      <c r="C3945" s="29" t="s">
        <v>115</v>
      </c>
      <c r="D3945" s="29"/>
      <c r="E3945" s="29" t="n">
        <v>0</v>
      </c>
      <c r="F3945" s="29"/>
      <c r="G3945" s="29"/>
      <c r="H3945" s="30" t="n">
        <v>0</v>
      </c>
      <c r="I3945" s="29"/>
      <c r="J3945" s="30" t="n">
        <v>0</v>
      </c>
      <c r="K3945" s="29"/>
      <c r="L3945" s="29" t="s">
        <v>116</v>
      </c>
      <c r="M3945" s="29"/>
      <c r="N3945" s="29"/>
      <c r="O3945" s="29"/>
      <c r="P3945" s="29"/>
      <c r="Q3945" s="29" t="n">
        <f aca="false">IFERROR(VALUE(L3945),"")</f>
        <v>0</v>
      </c>
      <c r="R3945" s="29" t="str">
        <f aca="true">IF(O3945="","",O3945-TODAY())</f>
        <v/>
      </c>
      <c r="S3945" s="29" t="str">
        <f aca="false">IF(C3945="&lt;&lt; vazio &gt;&gt;","VAZIA",IF(AND(O3945&lt;&gt;"",R3945&lt;0),"VENCIDO",IF(AND(O3945&lt;&gt;"",R3945&lt;=Parametros!$B$10),"PRÓX. VENCIMENTO",IF(F3945="Q","QUALIDADE",IF(F3945="S","BLOQUEADO",IF(F3945="R","RESTRITO/DEVOLUÇÃO",IF(OR(N3945="QUAR",N3945="QRES"),"QUARENTENA",IF(OR(B3945="DESCARTE",B3945="DEVOLUÇÃO"),"DESCARTE/DEVOLUÇÃO",IF(AND(D3945="",K3945&lt;&gt;""),"SEM LOTE",IF(AND(Q3945&lt;&gt;"",Q3945&gt;=Parametros!$B$11),"PARADO/SEM GIRO","OK"))))))))))</f>
        <v>VAZIA</v>
      </c>
      <c r="T3945" s="29" t="str">
        <f aca="false">IF(AND($S3945="PARADO/SEM GIRO",$K3945="KG",OR(Painel!$B$5="(Todos)",A3945=Painel!$B$5)*OR(Painel!$E$5="(Todos)",P3945=Painel!$E$5)),$J3945+ROW()/10000000,"")</f>
        <v/>
      </c>
      <c r="U3945" s="29" t="str">
        <f aca="false">IF(AND($S3945="VENCIDO",$K3945="KG",OR(Painel!$B$5="(Todos)",A3945=Painel!$B$5)*OR(Painel!$E$5="(Todos)",P3945=Painel!$E$5)),$J3945+ROW()/10000000,"")</f>
        <v/>
      </c>
    </row>
    <row r="3946" customFormat="false" ht="15" hidden="false" customHeight="false" outlineLevel="0" collapsed="false">
      <c r="A3946" s="29" t="s">
        <v>52</v>
      </c>
      <c r="B3946" s="29" t="s">
        <v>7290</v>
      </c>
      <c r="C3946" s="29" t="s">
        <v>7291</v>
      </c>
      <c r="D3946" s="29" t="s">
        <v>7292</v>
      </c>
      <c r="E3946" s="29" t="n">
        <v>1</v>
      </c>
      <c r="F3946" s="29" t="s">
        <v>268</v>
      </c>
      <c r="G3946" s="29" t="s">
        <v>7293</v>
      </c>
      <c r="H3946" s="30" t="n">
        <v>640</v>
      </c>
      <c r="I3946" s="31" t="n">
        <v>46095</v>
      </c>
      <c r="J3946" s="30" t="n">
        <v>640</v>
      </c>
      <c r="K3946" s="29" t="s">
        <v>120</v>
      </c>
      <c r="L3946" s="29" t="s">
        <v>7051</v>
      </c>
      <c r="M3946" s="29"/>
      <c r="N3946" s="29" t="s">
        <v>122</v>
      </c>
      <c r="O3946" s="31" t="n">
        <v>46701</v>
      </c>
      <c r="P3946" s="29" t="s">
        <v>123</v>
      </c>
      <c r="Q3946" s="29" t="n">
        <f aca="false">IFERROR(VALUE(L3946),"")</f>
        <v>190</v>
      </c>
      <c r="R3946" s="29" t="n">
        <f aca="true">IF(O3946="","",O3946-TODAY())</f>
        <v>416</v>
      </c>
      <c r="S3946" s="29" t="str">
        <f aca="false">IF(C3946="&lt;&lt; vazio &gt;&gt;","VAZIA",IF(AND(O3946&lt;&gt;"",R3946&lt;0),"VENCIDO",IF(AND(O3946&lt;&gt;"",R3946&lt;=Parametros!$B$10),"PRÓX. VENCIMENTO",IF(F3946="Q","QUALIDADE",IF(F3946="S","BLOQUEADO",IF(F3946="R","RESTRITO/DEVOLUÇÃO",IF(OR(N3946="QUAR",N3946="QRES"),"QUARENTENA",IF(OR(B3946="DESCARTE",B3946="DEVOLUÇÃO"),"DESCARTE/DEVOLUÇÃO",IF(AND(D3946="",K3946&lt;&gt;""),"SEM LOTE",IF(AND(Q3946&lt;&gt;"",Q3946&gt;=Parametros!$B$11),"PARADO/SEM GIRO","OK"))))))))))</f>
        <v>QUALIDADE</v>
      </c>
      <c r="T3946" s="29" t="str">
        <f aca="false">IF(AND($S3946="PARADO/SEM GIRO",$K3946="KG",OR(Painel!$B$5="(Todos)",A3946=Painel!$B$5)*OR(Painel!$E$5="(Todos)",P3946=Painel!$E$5)),$J3946+ROW()/10000000,"")</f>
        <v/>
      </c>
      <c r="U3946" s="29" t="str">
        <f aca="false">IF(AND($S3946="VENCIDO",$K3946="KG",OR(Painel!$B$5="(Todos)",A3946=Painel!$B$5)*OR(Painel!$E$5="(Todos)",P3946=Painel!$E$5)),$J3946+ROW()/10000000,"")</f>
        <v/>
      </c>
    </row>
    <row r="3947" customFormat="false" ht="15" hidden="false" customHeight="false" outlineLevel="0" collapsed="false">
      <c r="A3947" s="29" t="s">
        <v>52</v>
      </c>
      <c r="B3947" s="29" t="s">
        <v>7294</v>
      </c>
      <c r="C3947" s="29" t="s">
        <v>313</v>
      </c>
      <c r="D3947" s="29" t="s">
        <v>457</v>
      </c>
      <c r="E3947" s="29" t="n">
        <v>1</v>
      </c>
      <c r="F3947" s="29"/>
      <c r="G3947" s="29" t="s">
        <v>7295</v>
      </c>
      <c r="H3947" s="30" t="n">
        <v>999.9</v>
      </c>
      <c r="I3947" s="31" t="n">
        <v>46235</v>
      </c>
      <c r="J3947" s="30" t="n">
        <v>999.9</v>
      </c>
      <c r="K3947" s="29" t="s">
        <v>120</v>
      </c>
      <c r="L3947" s="29" t="s">
        <v>694</v>
      </c>
      <c r="M3947" s="29"/>
      <c r="N3947" s="29" t="s">
        <v>122</v>
      </c>
      <c r="O3947" s="31" t="n">
        <v>46761</v>
      </c>
      <c r="P3947" s="29" t="s">
        <v>123</v>
      </c>
      <c r="Q3947" s="29" t="n">
        <f aca="false">IFERROR(VALUE(L3947),"")</f>
        <v>50</v>
      </c>
      <c r="R3947" s="29" t="n">
        <f aca="true">IF(O3947="","",O3947-TODAY())</f>
        <v>476</v>
      </c>
      <c r="S3947" s="29" t="str">
        <f aca="false">IF(C3947="&lt;&lt; vazio &gt;&gt;","VAZIA",IF(AND(O3947&lt;&gt;"",R3947&lt;0),"VENCIDO",IF(AND(O3947&lt;&gt;"",R3947&lt;=Parametros!$B$10),"PRÓX. VENCIMENTO",IF(F3947="Q","QUALIDADE",IF(F3947="S","BLOQUEADO",IF(F3947="R","RESTRITO/DEVOLUÇÃO",IF(OR(N3947="QUAR",N3947="QRES"),"QUARENTENA",IF(OR(B3947="DESCARTE",B3947="DEVOLUÇÃO"),"DESCARTE/DEVOLUÇÃO",IF(AND(D3947="",K3947&lt;&gt;""),"SEM LOTE",IF(AND(Q3947&lt;&gt;"",Q3947&gt;=Parametros!$B$11),"PARADO/SEM GIRO","OK"))))))))))</f>
        <v>OK</v>
      </c>
      <c r="T3947" s="29" t="str">
        <f aca="false">IF(AND($S3947="PARADO/SEM GIRO",$K3947="KG",OR(Painel!$B$5="(Todos)",A3947=Painel!$B$5)*OR(Painel!$E$5="(Todos)",P3947=Painel!$E$5)),$J3947+ROW()/10000000,"")</f>
        <v/>
      </c>
      <c r="U3947" s="29" t="str">
        <f aca="false">IF(AND($S3947="VENCIDO",$K3947="KG",OR(Painel!$B$5="(Todos)",A3947=Painel!$B$5)*OR(Painel!$E$5="(Todos)",P3947=Painel!$E$5)),$J3947+ROW()/10000000,"")</f>
        <v/>
      </c>
    </row>
    <row r="3948" customFormat="false" ht="15" hidden="false" customHeight="false" outlineLevel="0" collapsed="false">
      <c r="A3948" s="29" t="s">
        <v>52</v>
      </c>
      <c r="B3948" s="29" t="s">
        <v>7296</v>
      </c>
      <c r="C3948" s="29" t="s">
        <v>115</v>
      </c>
      <c r="D3948" s="29"/>
      <c r="E3948" s="29" t="n">
        <v>0</v>
      </c>
      <c r="F3948" s="29"/>
      <c r="G3948" s="29"/>
      <c r="H3948" s="30" t="n">
        <v>0</v>
      </c>
      <c r="I3948" s="29"/>
      <c r="J3948" s="30" t="n">
        <v>0</v>
      </c>
      <c r="K3948" s="29"/>
      <c r="L3948" s="29" t="s">
        <v>116</v>
      </c>
      <c r="M3948" s="29"/>
      <c r="N3948" s="29"/>
      <c r="O3948" s="29"/>
      <c r="P3948" s="29"/>
      <c r="Q3948" s="29" t="n">
        <f aca="false">IFERROR(VALUE(L3948),"")</f>
        <v>0</v>
      </c>
      <c r="R3948" s="29" t="str">
        <f aca="true">IF(O3948="","",O3948-TODAY())</f>
        <v/>
      </c>
      <c r="S3948" s="29" t="str">
        <f aca="false">IF(C3948="&lt;&lt; vazio &gt;&gt;","VAZIA",IF(AND(O3948&lt;&gt;"",R3948&lt;0),"VENCIDO",IF(AND(O3948&lt;&gt;"",R3948&lt;=Parametros!$B$10),"PRÓX. VENCIMENTO",IF(F3948="Q","QUALIDADE",IF(F3948="S","BLOQUEADO",IF(F3948="R","RESTRITO/DEVOLUÇÃO",IF(OR(N3948="QUAR",N3948="QRES"),"QUARENTENA",IF(OR(B3948="DESCARTE",B3948="DEVOLUÇÃO"),"DESCARTE/DEVOLUÇÃO",IF(AND(D3948="",K3948&lt;&gt;""),"SEM LOTE",IF(AND(Q3948&lt;&gt;"",Q3948&gt;=Parametros!$B$11),"PARADO/SEM GIRO","OK"))))))))))</f>
        <v>VAZIA</v>
      </c>
      <c r="T3948" s="29" t="str">
        <f aca="false">IF(AND($S3948="PARADO/SEM GIRO",$K3948="KG",OR(Painel!$B$5="(Todos)",A3948=Painel!$B$5)*OR(Painel!$E$5="(Todos)",P3948=Painel!$E$5)),$J3948+ROW()/10000000,"")</f>
        <v/>
      </c>
      <c r="U3948" s="29" t="str">
        <f aca="false">IF(AND($S3948="VENCIDO",$K3948="KG",OR(Painel!$B$5="(Todos)",A3948=Painel!$B$5)*OR(Painel!$E$5="(Todos)",P3948=Painel!$E$5)),$J3948+ROW()/10000000,"")</f>
        <v/>
      </c>
    </row>
    <row r="3949" customFormat="false" ht="15" hidden="false" customHeight="false" outlineLevel="0" collapsed="false">
      <c r="A3949" s="29" t="s">
        <v>52</v>
      </c>
      <c r="B3949" s="29" t="s">
        <v>7297</v>
      </c>
      <c r="C3949" s="29" t="s">
        <v>115</v>
      </c>
      <c r="D3949" s="29"/>
      <c r="E3949" s="29" t="n">
        <v>0</v>
      </c>
      <c r="F3949" s="29"/>
      <c r="G3949" s="29"/>
      <c r="H3949" s="30" t="n">
        <v>0</v>
      </c>
      <c r="I3949" s="29"/>
      <c r="J3949" s="30" t="n">
        <v>0</v>
      </c>
      <c r="K3949" s="29"/>
      <c r="L3949" s="29" t="s">
        <v>116</v>
      </c>
      <c r="M3949" s="29"/>
      <c r="N3949" s="29"/>
      <c r="O3949" s="29"/>
      <c r="P3949" s="29"/>
      <c r="Q3949" s="29" t="n">
        <f aca="false">IFERROR(VALUE(L3949),"")</f>
        <v>0</v>
      </c>
      <c r="R3949" s="29" t="str">
        <f aca="true">IF(O3949="","",O3949-TODAY())</f>
        <v/>
      </c>
      <c r="S3949" s="29" t="str">
        <f aca="false">IF(C3949="&lt;&lt; vazio &gt;&gt;","VAZIA",IF(AND(O3949&lt;&gt;"",R3949&lt;0),"VENCIDO",IF(AND(O3949&lt;&gt;"",R3949&lt;=Parametros!$B$10),"PRÓX. VENCIMENTO",IF(F3949="Q","QUALIDADE",IF(F3949="S","BLOQUEADO",IF(F3949="R","RESTRITO/DEVOLUÇÃO",IF(OR(N3949="QUAR",N3949="QRES"),"QUARENTENA",IF(OR(B3949="DESCARTE",B3949="DEVOLUÇÃO"),"DESCARTE/DEVOLUÇÃO",IF(AND(D3949="",K3949&lt;&gt;""),"SEM LOTE",IF(AND(Q3949&lt;&gt;"",Q3949&gt;=Parametros!$B$11),"PARADO/SEM GIRO","OK"))))))))))</f>
        <v>VAZIA</v>
      </c>
      <c r="T3949" s="29" t="str">
        <f aca="false">IF(AND($S3949="PARADO/SEM GIRO",$K3949="KG",OR(Painel!$B$5="(Todos)",A3949=Painel!$B$5)*OR(Painel!$E$5="(Todos)",P3949=Painel!$E$5)),$J3949+ROW()/10000000,"")</f>
        <v/>
      </c>
      <c r="U3949" s="29" t="str">
        <f aca="false">IF(AND($S3949="VENCIDO",$K3949="KG",OR(Painel!$B$5="(Todos)",A3949=Painel!$B$5)*OR(Painel!$E$5="(Todos)",P3949=Painel!$E$5)),$J3949+ROW()/10000000,"")</f>
        <v/>
      </c>
    </row>
    <row r="3950" customFormat="false" ht="15" hidden="false" customHeight="false" outlineLevel="0" collapsed="false">
      <c r="A3950" s="29" t="s">
        <v>52</v>
      </c>
      <c r="B3950" s="29" t="s">
        <v>7298</v>
      </c>
      <c r="C3950" s="29" t="s">
        <v>785</v>
      </c>
      <c r="D3950" s="29" t="s">
        <v>786</v>
      </c>
      <c r="E3950" s="29" t="n">
        <v>1</v>
      </c>
      <c r="F3950" s="29"/>
      <c r="G3950" s="29" t="s">
        <v>7299</v>
      </c>
      <c r="H3950" s="30" t="n">
        <v>1000</v>
      </c>
      <c r="I3950" s="31" t="n">
        <v>46282</v>
      </c>
      <c r="J3950" s="30" t="n">
        <v>1000</v>
      </c>
      <c r="K3950" s="29" t="s">
        <v>120</v>
      </c>
      <c r="L3950" s="29" t="s">
        <v>400</v>
      </c>
      <c r="M3950" s="29"/>
      <c r="N3950" s="29" t="s">
        <v>122</v>
      </c>
      <c r="O3950" s="31" t="n">
        <v>46824</v>
      </c>
      <c r="P3950" s="29" t="s">
        <v>123</v>
      </c>
      <c r="Q3950" s="29" t="n">
        <f aca="false">IFERROR(VALUE(L3950),"")</f>
        <v>3</v>
      </c>
      <c r="R3950" s="29" t="n">
        <f aca="true">IF(O3950="","",O3950-TODAY())</f>
        <v>539</v>
      </c>
      <c r="S3950" s="29" t="str">
        <f aca="false">IF(C3950="&lt;&lt; vazio &gt;&gt;","VAZIA",IF(AND(O3950&lt;&gt;"",R3950&lt;0),"VENCIDO",IF(AND(O3950&lt;&gt;"",R3950&lt;=Parametros!$B$10),"PRÓX. VENCIMENTO",IF(F3950="Q","QUALIDADE",IF(F3950="S","BLOQUEADO",IF(F3950="R","RESTRITO/DEVOLUÇÃO",IF(OR(N3950="QUAR",N3950="QRES"),"QUARENTENA",IF(OR(B3950="DESCARTE",B3950="DEVOLUÇÃO"),"DESCARTE/DEVOLUÇÃO",IF(AND(D3950="",K3950&lt;&gt;""),"SEM LOTE",IF(AND(Q3950&lt;&gt;"",Q3950&gt;=Parametros!$B$11),"PARADO/SEM GIRO","OK"))))))))))</f>
        <v>OK</v>
      </c>
      <c r="T3950" s="29" t="str">
        <f aca="false">IF(AND($S3950="PARADO/SEM GIRO",$K3950="KG",OR(Painel!$B$5="(Todos)",A3950=Painel!$B$5)*OR(Painel!$E$5="(Todos)",P3950=Painel!$E$5)),$J3950+ROW()/10000000,"")</f>
        <v/>
      </c>
      <c r="U3950" s="29" t="str">
        <f aca="false">IF(AND($S3950="VENCIDO",$K3950="KG",OR(Painel!$B$5="(Todos)",A3950=Painel!$B$5)*OR(Painel!$E$5="(Todos)",P3950=Painel!$E$5)),$J3950+ROW()/10000000,"")</f>
        <v/>
      </c>
    </row>
    <row r="3951" customFormat="false" ht="15" hidden="false" customHeight="false" outlineLevel="0" collapsed="false">
      <c r="A3951" s="29" t="s">
        <v>52</v>
      </c>
      <c r="B3951" s="29" t="s">
        <v>7300</v>
      </c>
      <c r="C3951" s="29" t="s">
        <v>785</v>
      </c>
      <c r="D3951" s="29" t="s">
        <v>786</v>
      </c>
      <c r="E3951" s="29" t="n">
        <v>1</v>
      </c>
      <c r="F3951" s="29"/>
      <c r="G3951" s="29" t="s">
        <v>7301</v>
      </c>
      <c r="H3951" s="30" t="n">
        <v>1000</v>
      </c>
      <c r="I3951" s="31" t="n">
        <v>46282</v>
      </c>
      <c r="J3951" s="30" t="n">
        <v>1000</v>
      </c>
      <c r="K3951" s="29" t="s">
        <v>120</v>
      </c>
      <c r="L3951" s="29" t="s">
        <v>400</v>
      </c>
      <c r="M3951" s="29"/>
      <c r="N3951" s="29" t="s">
        <v>122</v>
      </c>
      <c r="O3951" s="31" t="n">
        <v>46824</v>
      </c>
      <c r="P3951" s="29" t="s">
        <v>123</v>
      </c>
      <c r="Q3951" s="29" t="n">
        <f aca="false">IFERROR(VALUE(L3951),"")</f>
        <v>3</v>
      </c>
      <c r="R3951" s="29" t="n">
        <f aca="true">IF(O3951="","",O3951-TODAY())</f>
        <v>539</v>
      </c>
      <c r="S3951" s="29" t="str">
        <f aca="false">IF(C3951="&lt;&lt; vazio &gt;&gt;","VAZIA",IF(AND(O3951&lt;&gt;"",R3951&lt;0),"VENCIDO",IF(AND(O3951&lt;&gt;"",R3951&lt;=Parametros!$B$10),"PRÓX. VENCIMENTO",IF(F3951="Q","QUALIDADE",IF(F3951="S","BLOQUEADO",IF(F3951="R","RESTRITO/DEVOLUÇÃO",IF(OR(N3951="QUAR",N3951="QRES"),"QUARENTENA",IF(OR(B3951="DESCARTE",B3951="DEVOLUÇÃO"),"DESCARTE/DEVOLUÇÃO",IF(AND(D3951="",K3951&lt;&gt;""),"SEM LOTE",IF(AND(Q3951&lt;&gt;"",Q3951&gt;=Parametros!$B$11),"PARADO/SEM GIRO","OK"))))))))))</f>
        <v>OK</v>
      </c>
      <c r="T3951" s="29" t="str">
        <f aca="false">IF(AND($S3951="PARADO/SEM GIRO",$K3951="KG",OR(Painel!$B$5="(Todos)",A3951=Painel!$B$5)*OR(Painel!$E$5="(Todos)",P3951=Painel!$E$5)),$J3951+ROW()/10000000,"")</f>
        <v/>
      </c>
      <c r="U3951" s="29" t="str">
        <f aca="false">IF(AND($S3951="VENCIDO",$K3951="KG",OR(Painel!$B$5="(Todos)",A3951=Painel!$B$5)*OR(Painel!$E$5="(Todos)",P3951=Painel!$E$5)),$J3951+ROW()/10000000,"")</f>
        <v/>
      </c>
    </row>
    <row r="3952" customFormat="false" ht="15" hidden="false" customHeight="false" outlineLevel="0" collapsed="false">
      <c r="A3952" s="29" t="s">
        <v>52</v>
      </c>
      <c r="B3952" s="29" t="s">
        <v>7302</v>
      </c>
      <c r="C3952" s="29" t="s">
        <v>917</v>
      </c>
      <c r="D3952" s="29" t="s">
        <v>4349</v>
      </c>
      <c r="E3952" s="29" t="n">
        <v>1</v>
      </c>
      <c r="F3952" s="29"/>
      <c r="G3952" s="29" t="s">
        <v>7303</v>
      </c>
      <c r="H3952" s="30" t="n">
        <v>800</v>
      </c>
      <c r="I3952" s="31" t="n">
        <v>46264</v>
      </c>
      <c r="J3952" s="30" t="n">
        <v>800</v>
      </c>
      <c r="K3952" s="29" t="s">
        <v>120</v>
      </c>
      <c r="L3952" s="29" t="s">
        <v>2571</v>
      </c>
      <c r="M3952" s="29"/>
      <c r="N3952" s="29" t="s">
        <v>122</v>
      </c>
      <c r="O3952" s="31" t="n">
        <v>46811</v>
      </c>
      <c r="P3952" s="29" t="s">
        <v>123</v>
      </c>
      <c r="Q3952" s="29" t="n">
        <f aca="false">IFERROR(VALUE(L3952),"")</f>
        <v>21</v>
      </c>
      <c r="R3952" s="29" t="n">
        <f aca="true">IF(O3952="","",O3952-TODAY())</f>
        <v>526</v>
      </c>
      <c r="S3952" s="29" t="str">
        <f aca="false">IF(C3952="&lt;&lt; vazio &gt;&gt;","VAZIA",IF(AND(O3952&lt;&gt;"",R3952&lt;0),"VENCIDO",IF(AND(O3952&lt;&gt;"",R3952&lt;=Parametros!$B$10),"PRÓX. VENCIMENTO",IF(F3952="Q","QUALIDADE",IF(F3952="S","BLOQUEADO",IF(F3952="R","RESTRITO/DEVOLUÇÃO",IF(OR(N3952="QUAR",N3952="QRES"),"QUARENTENA",IF(OR(B3952="DESCARTE",B3952="DEVOLUÇÃO"),"DESCARTE/DEVOLUÇÃO",IF(AND(D3952="",K3952&lt;&gt;""),"SEM LOTE",IF(AND(Q3952&lt;&gt;"",Q3952&gt;=Parametros!$B$11),"PARADO/SEM GIRO","OK"))))))))))</f>
        <v>OK</v>
      </c>
      <c r="T3952" s="29" t="str">
        <f aca="false">IF(AND($S3952="PARADO/SEM GIRO",$K3952="KG",OR(Painel!$B$5="(Todos)",A3952=Painel!$B$5)*OR(Painel!$E$5="(Todos)",P3952=Painel!$E$5)),$J3952+ROW()/10000000,"")</f>
        <v/>
      </c>
      <c r="U3952" s="29" t="str">
        <f aca="false">IF(AND($S3952="VENCIDO",$K3952="KG",OR(Painel!$B$5="(Todos)",A3952=Painel!$B$5)*OR(Painel!$E$5="(Todos)",P3952=Painel!$E$5)),$J3952+ROW()/10000000,"")</f>
        <v/>
      </c>
    </row>
    <row r="3953" customFormat="false" ht="15" hidden="false" customHeight="false" outlineLevel="0" collapsed="false">
      <c r="A3953" s="29" t="s">
        <v>52</v>
      </c>
      <c r="B3953" s="29" t="s">
        <v>7304</v>
      </c>
      <c r="C3953" s="29" t="s">
        <v>222</v>
      </c>
      <c r="D3953" s="29" t="s">
        <v>738</v>
      </c>
      <c r="E3953" s="29" t="n">
        <v>1</v>
      </c>
      <c r="F3953" s="29" t="s">
        <v>268</v>
      </c>
      <c r="G3953" s="29" t="s">
        <v>7305</v>
      </c>
      <c r="H3953" s="30" t="n">
        <v>1000</v>
      </c>
      <c r="I3953" s="31" t="n">
        <v>46280</v>
      </c>
      <c r="J3953" s="30" t="n">
        <v>1000</v>
      </c>
      <c r="K3953" s="29" t="s">
        <v>120</v>
      </c>
      <c r="L3953" s="29" t="s">
        <v>144</v>
      </c>
      <c r="M3953" s="29"/>
      <c r="N3953" s="29" t="s">
        <v>122</v>
      </c>
      <c r="O3953" s="31" t="n">
        <v>46826</v>
      </c>
      <c r="P3953" s="29" t="s">
        <v>123</v>
      </c>
      <c r="Q3953" s="29" t="n">
        <f aca="false">IFERROR(VALUE(L3953),"")</f>
        <v>5</v>
      </c>
      <c r="R3953" s="29" t="n">
        <f aca="true">IF(O3953="","",O3953-TODAY())</f>
        <v>541</v>
      </c>
      <c r="S3953" s="29" t="str">
        <f aca="false">IF(C3953="&lt;&lt; vazio &gt;&gt;","VAZIA",IF(AND(O3953&lt;&gt;"",R3953&lt;0),"VENCIDO",IF(AND(O3953&lt;&gt;"",R3953&lt;=Parametros!$B$10),"PRÓX. VENCIMENTO",IF(F3953="Q","QUALIDADE",IF(F3953="S","BLOQUEADO",IF(F3953="R","RESTRITO/DEVOLUÇÃO",IF(OR(N3953="QUAR",N3953="QRES"),"QUARENTENA",IF(OR(B3953="DESCARTE",B3953="DEVOLUÇÃO"),"DESCARTE/DEVOLUÇÃO",IF(AND(D3953="",K3953&lt;&gt;""),"SEM LOTE",IF(AND(Q3953&lt;&gt;"",Q3953&gt;=Parametros!$B$11),"PARADO/SEM GIRO","OK"))))))))))</f>
        <v>QUALIDADE</v>
      </c>
      <c r="T3953" s="29" t="str">
        <f aca="false">IF(AND($S3953="PARADO/SEM GIRO",$K3953="KG",OR(Painel!$B$5="(Todos)",A3953=Painel!$B$5)*OR(Painel!$E$5="(Todos)",P3953=Painel!$E$5)),$J3953+ROW()/10000000,"")</f>
        <v/>
      </c>
      <c r="U3953" s="29" t="str">
        <f aca="false">IF(AND($S3953="VENCIDO",$K3953="KG",OR(Painel!$B$5="(Todos)",A3953=Painel!$B$5)*OR(Painel!$E$5="(Todos)",P3953=Painel!$E$5)),$J3953+ROW()/10000000,"")</f>
        <v/>
      </c>
    </row>
    <row r="3954" customFormat="false" ht="15" hidden="false" customHeight="false" outlineLevel="0" collapsed="false">
      <c r="A3954" s="29" t="s">
        <v>52</v>
      </c>
      <c r="B3954" s="29" t="s">
        <v>7306</v>
      </c>
      <c r="C3954" s="29" t="s">
        <v>741</v>
      </c>
      <c r="D3954" s="29" t="s">
        <v>742</v>
      </c>
      <c r="E3954" s="29" t="n">
        <v>1</v>
      </c>
      <c r="F3954" s="29" t="s">
        <v>268</v>
      </c>
      <c r="G3954" s="29" t="s">
        <v>7307</v>
      </c>
      <c r="H3954" s="30" t="n">
        <v>1080</v>
      </c>
      <c r="I3954" s="31" t="n">
        <v>46281</v>
      </c>
      <c r="J3954" s="30" t="n">
        <v>1080</v>
      </c>
      <c r="K3954" s="29" t="s">
        <v>120</v>
      </c>
      <c r="L3954" s="29" t="s">
        <v>284</v>
      </c>
      <c r="M3954" s="29"/>
      <c r="N3954" s="29" t="s">
        <v>122</v>
      </c>
      <c r="O3954" s="31" t="n">
        <v>46645</v>
      </c>
      <c r="P3954" s="29" t="s">
        <v>123</v>
      </c>
      <c r="Q3954" s="29" t="n">
        <f aca="false">IFERROR(VALUE(L3954),"")</f>
        <v>4</v>
      </c>
      <c r="R3954" s="29" t="n">
        <f aca="true">IF(O3954="","",O3954-TODAY())</f>
        <v>360</v>
      </c>
      <c r="S3954" s="29" t="str">
        <f aca="false">IF(C3954="&lt;&lt; vazio &gt;&gt;","VAZIA",IF(AND(O3954&lt;&gt;"",R3954&lt;0),"VENCIDO",IF(AND(O3954&lt;&gt;"",R3954&lt;=Parametros!$B$10),"PRÓX. VENCIMENTO",IF(F3954="Q","QUALIDADE",IF(F3954="S","BLOQUEADO",IF(F3954="R","RESTRITO/DEVOLUÇÃO",IF(OR(N3954="QUAR",N3954="QRES"),"QUARENTENA",IF(OR(B3954="DESCARTE",B3954="DEVOLUÇÃO"),"DESCARTE/DEVOLUÇÃO",IF(AND(D3954="",K3954&lt;&gt;""),"SEM LOTE",IF(AND(Q3954&lt;&gt;"",Q3954&gt;=Parametros!$B$11),"PARADO/SEM GIRO","OK"))))))))))</f>
        <v>QUALIDADE</v>
      </c>
      <c r="T3954" s="29" t="str">
        <f aca="false">IF(AND($S3954="PARADO/SEM GIRO",$K3954="KG",OR(Painel!$B$5="(Todos)",A3954=Painel!$B$5)*OR(Painel!$E$5="(Todos)",P3954=Painel!$E$5)),$J3954+ROW()/10000000,"")</f>
        <v/>
      </c>
      <c r="U3954" s="29" t="str">
        <f aca="false">IF(AND($S3954="VENCIDO",$K3954="KG",OR(Painel!$B$5="(Todos)",A3954=Painel!$B$5)*OR(Painel!$E$5="(Todos)",P3954=Painel!$E$5)),$J3954+ROW()/10000000,"")</f>
        <v/>
      </c>
    </row>
    <row r="3955" customFormat="false" ht="15" hidden="false" customHeight="false" outlineLevel="0" collapsed="false">
      <c r="A3955" s="29" t="s">
        <v>52</v>
      </c>
      <c r="B3955" s="29" t="s">
        <v>7308</v>
      </c>
      <c r="C3955" s="29" t="s">
        <v>115</v>
      </c>
      <c r="D3955" s="29"/>
      <c r="E3955" s="29" t="n">
        <v>0</v>
      </c>
      <c r="F3955" s="29"/>
      <c r="G3955" s="29"/>
      <c r="H3955" s="30" t="n">
        <v>0</v>
      </c>
      <c r="I3955" s="29"/>
      <c r="J3955" s="30" t="n">
        <v>0</v>
      </c>
      <c r="K3955" s="29"/>
      <c r="L3955" s="29" t="s">
        <v>116</v>
      </c>
      <c r="M3955" s="29"/>
      <c r="N3955" s="29"/>
      <c r="O3955" s="29"/>
      <c r="P3955" s="29"/>
      <c r="Q3955" s="29" t="n">
        <f aca="false">IFERROR(VALUE(L3955),"")</f>
        <v>0</v>
      </c>
      <c r="R3955" s="29" t="str">
        <f aca="true">IF(O3955="","",O3955-TODAY())</f>
        <v/>
      </c>
      <c r="S3955" s="29" t="str">
        <f aca="false">IF(C3955="&lt;&lt; vazio &gt;&gt;","VAZIA",IF(AND(O3955&lt;&gt;"",R3955&lt;0),"VENCIDO",IF(AND(O3955&lt;&gt;"",R3955&lt;=Parametros!$B$10),"PRÓX. VENCIMENTO",IF(F3955="Q","QUALIDADE",IF(F3955="S","BLOQUEADO",IF(F3955="R","RESTRITO/DEVOLUÇÃO",IF(OR(N3955="QUAR",N3955="QRES"),"QUARENTENA",IF(OR(B3955="DESCARTE",B3955="DEVOLUÇÃO"),"DESCARTE/DEVOLUÇÃO",IF(AND(D3955="",K3955&lt;&gt;""),"SEM LOTE",IF(AND(Q3955&lt;&gt;"",Q3955&gt;=Parametros!$B$11),"PARADO/SEM GIRO","OK"))))))))))</f>
        <v>VAZIA</v>
      </c>
      <c r="T3955" s="29" t="str">
        <f aca="false">IF(AND($S3955="PARADO/SEM GIRO",$K3955="KG",OR(Painel!$B$5="(Todos)",A3955=Painel!$B$5)*OR(Painel!$E$5="(Todos)",P3955=Painel!$E$5)),$J3955+ROW()/10000000,"")</f>
        <v/>
      </c>
      <c r="U3955" s="29" t="str">
        <f aca="false">IF(AND($S3955="VENCIDO",$K3955="KG",OR(Painel!$B$5="(Todos)",A3955=Painel!$B$5)*OR(Painel!$E$5="(Todos)",P3955=Painel!$E$5)),$J3955+ROW()/10000000,"")</f>
        <v/>
      </c>
    </row>
    <row r="3956" customFormat="false" ht="15" hidden="false" customHeight="false" outlineLevel="0" collapsed="false">
      <c r="A3956" s="29" t="s">
        <v>52</v>
      </c>
      <c r="B3956" s="29" t="s">
        <v>7309</v>
      </c>
      <c r="C3956" s="29" t="s">
        <v>186</v>
      </c>
      <c r="D3956" s="29" t="s">
        <v>7310</v>
      </c>
      <c r="E3956" s="29" t="n">
        <v>1</v>
      </c>
      <c r="F3956" s="29"/>
      <c r="G3956" s="29" t="s">
        <v>7311</v>
      </c>
      <c r="H3956" s="30" t="n">
        <v>534</v>
      </c>
      <c r="I3956" s="31" t="n">
        <v>46235</v>
      </c>
      <c r="J3956" s="30" t="n">
        <v>534</v>
      </c>
      <c r="K3956" s="29" t="s">
        <v>120</v>
      </c>
      <c r="L3956" s="29" t="s">
        <v>694</v>
      </c>
      <c r="M3956" s="29"/>
      <c r="N3956" s="29" t="s">
        <v>122</v>
      </c>
      <c r="O3956" s="31" t="n">
        <v>46696</v>
      </c>
      <c r="P3956" s="29" t="s">
        <v>123</v>
      </c>
      <c r="Q3956" s="29" t="n">
        <f aca="false">IFERROR(VALUE(L3956),"")</f>
        <v>50</v>
      </c>
      <c r="R3956" s="29" t="n">
        <f aca="true">IF(O3956="","",O3956-TODAY())</f>
        <v>411</v>
      </c>
      <c r="S3956" s="29" t="str">
        <f aca="false">IF(C3956="&lt;&lt; vazio &gt;&gt;","VAZIA",IF(AND(O3956&lt;&gt;"",R3956&lt;0),"VENCIDO",IF(AND(O3956&lt;&gt;"",R3956&lt;=Parametros!$B$10),"PRÓX. VENCIMENTO",IF(F3956="Q","QUALIDADE",IF(F3956="S","BLOQUEADO",IF(F3956="R","RESTRITO/DEVOLUÇÃO",IF(OR(N3956="QUAR",N3956="QRES"),"QUARENTENA",IF(OR(B3956="DESCARTE",B3956="DEVOLUÇÃO"),"DESCARTE/DEVOLUÇÃO",IF(AND(D3956="",K3956&lt;&gt;""),"SEM LOTE",IF(AND(Q3956&lt;&gt;"",Q3956&gt;=Parametros!$B$11),"PARADO/SEM GIRO","OK"))))))))))</f>
        <v>OK</v>
      </c>
      <c r="T3956" s="29" t="str">
        <f aca="false">IF(AND($S3956="PARADO/SEM GIRO",$K3956="KG",OR(Painel!$B$5="(Todos)",A3956=Painel!$B$5)*OR(Painel!$E$5="(Todos)",P3956=Painel!$E$5)),$J3956+ROW()/10000000,"")</f>
        <v/>
      </c>
      <c r="U3956" s="29" t="str">
        <f aca="false">IF(AND($S3956="VENCIDO",$K3956="KG",OR(Painel!$B$5="(Todos)",A3956=Painel!$B$5)*OR(Painel!$E$5="(Todos)",P3956=Painel!$E$5)),$J3956+ROW()/10000000,"")</f>
        <v/>
      </c>
    </row>
    <row r="3957" customFormat="false" ht="15" hidden="false" customHeight="false" outlineLevel="0" collapsed="false">
      <c r="A3957" s="29" t="s">
        <v>52</v>
      </c>
      <c r="B3957" s="29" t="s">
        <v>7312</v>
      </c>
      <c r="C3957" s="29" t="s">
        <v>6940</v>
      </c>
      <c r="D3957" s="29" t="s">
        <v>7277</v>
      </c>
      <c r="E3957" s="29" t="n">
        <v>1</v>
      </c>
      <c r="F3957" s="29"/>
      <c r="G3957" s="29" t="s">
        <v>7313</v>
      </c>
      <c r="H3957" s="30" t="n">
        <v>640</v>
      </c>
      <c r="I3957" s="31" t="n">
        <v>46283</v>
      </c>
      <c r="J3957" s="30" t="n">
        <v>640</v>
      </c>
      <c r="K3957" s="29" t="s">
        <v>120</v>
      </c>
      <c r="L3957" s="29" t="s">
        <v>176</v>
      </c>
      <c r="M3957" s="29"/>
      <c r="N3957" s="29" t="s">
        <v>122</v>
      </c>
      <c r="O3957" s="31" t="n">
        <v>46509</v>
      </c>
      <c r="P3957" s="29" t="s">
        <v>123</v>
      </c>
      <c r="Q3957" s="29" t="n">
        <f aca="false">IFERROR(VALUE(L3957),"")</f>
        <v>2</v>
      </c>
      <c r="R3957" s="29" t="n">
        <f aca="true">IF(O3957="","",O3957-TODAY())</f>
        <v>224</v>
      </c>
      <c r="S3957" s="29" t="str">
        <f aca="false">IF(C3957="&lt;&lt; vazio &gt;&gt;","VAZIA",IF(AND(O3957&lt;&gt;"",R3957&lt;0),"VENCIDO",IF(AND(O3957&lt;&gt;"",R3957&lt;=Parametros!$B$10),"PRÓX. VENCIMENTO",IF(F3957="Q","QUALIDADE",IF(F3957="S","BLOQUEADO",IF(F3957="R","RESTRITO/DEVOLUÇÃO",IF(OR(N3957="QUAR",N3957="QRES"),"QUARENTENA",IF(OR(B3957="DESCARTE",B3957="DEVOLUÇÃO"),"DESCARTE/DEVOLUÇÃO",IF(AND(D3957="",K3957&lt;&gt;""),"SEM LOTE",IF(AND(Q3957&lt;&gt;"",Q3957&gt;=Parametros!$B$11),"PARADO/SEM GIRO","OK"))))))))))</f>
        <v>OK</v>
      </c>
      <c r="T3957" s="29" t="str">
        <f aca="false">IF(AND($S3957="PARADO/SEM GIRO",$K3957="KG",OR(Painel!$B$5="(Todos)",A3957=Painel!$B$5)*OR(Painel!$E$5="(Todos)",P3957=Painel!$E$5)),$J3957+ROW()/10000000,"")</f>
        <v/>
      </c>
      <c r="U3957" s="29" t="str">
        <f aca="false">IF(AND($S3957="VENCIDO",$K3957="KG",OR(Painel!$B$5="(Todos)",A3957=Painel!$B$5)*OR(Painel!$E$5="(Todos)",P3957=Painel!$E$5)),$J3957+ROW()/10000000,"")</f>
        <v/>
      </c>
    </row>
    <row r="3958" customFormat="false" ht="15" hidden="false" customHeight="false" outlineLevel="0" collapsed="false">
      <c r="A3958" s="29" t="s">
        <v>52</v>
      </c>
      <c r="B3958" s="29" t="s">
        <v>7314</v>
      </c>
      <c r="C3958" s="29" t="s">
        <v>115</v>
      </c>
      <c r="D3958" s="29"/>
      <c r="E3958" s="29" t="n">
        <v>0</v>
      </c>
      <c r="F3958" s="29"/>
      <c r="G3958" s="29"/>
      <c r="H3958" s="30" t="n">
        <v>0</v>
      </c>
      <c r="I3958" s="29"/>
      <c r="J3958" s="30" t="n">
        <v>0</v>
      </c>
      <c r="K3958" s="29"/>
      <c r="L3958" s="29" t="s">
        <v>116</v>
      </c>
      <c r="M3958" s="29"/>
      <c r="N3958" s="29"/>
      <c r="O3958" s="29"/>
      <c r="P3958" s="29"/>
      <c r="Q3958" s="29" t="n">
        <f aca="false">IFERROR(VALUE(L3958),"")</f>
        <v>0</v>
      </c>
      <c r="R3958" s="29" t="str">
        <f aca="true">IF(O3958="","",O3958-TODAY())</f>
        <v/>
      </c>
      <c r="S3958" s="29" t="str">
        <f aca="false">IF(C3958="&lt;&lt; vazio &gt;&gt;","VAZIA",IF(AND(O3958&lt;&gt;"",R3958&lt;0),"VENCIDO",IF(AND(O3958&lt;&gt;"",R3958&lt;=Parametros!$B$10),"PRÓX. VENCIMENTO",IF(F3958="Q","QUALIDADE",IF(F3958="S","BLOQUEADO",IF(F3958="R","RESTRITO/DEVOLUÇÃO",IF(OR(N3958="QUAR",N3958="QRES"),"QUARENTENA",IF(OR(B3958="DESCARTE",B3958="DEVOLUÇÃO"),"DESCARTE/DEVOLUÇÃO",IF(AND(D3958="",K3958&lt;&gt;""),"SEM LOTE",IF(AND(Q3958&lt;&gt;"",Q3958&gt;=Parametros!$B$11),"PARADO/SEM GIRO","OK"))))))))))</f>
        <v>VAZIA</v>
      </c>
      <c r="T3958" s="29" t="str">
        <f aca="false">IF(AND($S3958="PARADO/SEM GIRO",$K3958="KG",OR(Painel!$B$5="(Todos)",A3958=Painel!$B$5)*OR(Painel!$E$5="(Todos)",P3958=Painel!$E$5)),$J3958+ROW()/10000000,"")</f>
        <v/>
      </c>
      <c r="U3958" s="29" t="str">
        <f aca="false">IF(AND($S3958="VENCIDO",$K3958="KG",OR(Painel!$B$5="(Todos)",A3958=Painel!$B$5)*OR(Painel!$E$5="(Todos)",P3958=Painel!$E$5)),$J3958+ROW()/10000000,"")</f>
        <v/>
      </c>
    </row>
    <row r="3959" customFormat="false" ht="15" hidden="false" customHeight="false" outlineLevel="0" collapsed="false">
      <c r="A3959" s="29" t="s">
        <v>52</v>
      </c>
      <c r="B3959" s="29" t="s">
        <v>7315</v>
      </c>
      <c r="C3959" s="29" t="s">
        <v>186</v>
      </c>
      <c r="D3959" s="29" t="s">
        <v>823</v>
      </c>
      <c r="E3959" s="29" t="n">
        <v>1</v>
      </c>
      <c r="F3959" s="29" t="s">
        <v>268</v>
      </c>
      <c r="G3959" s="29" t="s">
        <v>7316</v>
      </c>
      <c r="H3959" s="30" t="n">
        <v>545.4</v>
      </c>
      <c r="I3959" s="31" t="n">
        <v>46284</v>
      </c>
      <c r="J3959" s="30" t="n">
        <v>545.4</v>
      </c>
      <c r="K3959" s="29" t="s">
        <v>120</v>
      </c>
      <c r="L3959" s="29" t="s">
        <v>388</v>
      </c>
      <c r="M3959" s="29"/>
      <c r="N3959" s="29" t="s">
        <v>122</v>
      </c>
      <c r="O3959" s="31" t="n">
        <v>46831</v>
      </c>
      <c r="P3959" s="29" t="s">
        <v>123</v>
      </c>
      <c r="Q3959" s="29" t="n">
        <f aca="false">IFERROR(VALUE(L3959),"")</f>
        <v>1</v>
      </c>
      <c r="R3959" s="29" t="n">
        <f aca="true">IF(O3959="","",O3959-TODAY())</f>
        <v>546</v>
      </c>
      <c r="S3959" s="29" t="str">
        <f aca="false">IF(C3959="&lt;&lt; vazio &gt;&gt;","VAZIA",IF(AND(O3959&lt;&gt;"",R3959&lt;0),"VENCIDO",IF(AND(O3959&lt;&gt;"",R3959&lt;=Parametros!$B$10),"PRÓX. VENCIMENTO",IF(F3959="Q","QUALIDADE",IF(F3959="S","BLOQUEADO",IF(F3959="R","RESTRITO/DEVOLUÇÃO",IF(OR(N3959="QUAR",N3959="QRES"),"QUARENTENA",IF(OR(B3959="DESCARTE",B3959="DEVOLUÇÃO"),"DESCARTE/DEVOLUÇÃO",IF(AND(D3959="",K3959&lt;&gt;""),"SEM LOTE",IF(AND(Q3959&lt;&gt;"",Q3959&gt;=Parametros!$B$11),"PARADO/SEM GIRO","OK"))))))))))</f>
        <v>QUALIDADE</v>
      </c>
      <c r="T3959" s="29" t="str">
        <f aca="false">IF(AND($S3959="PARADO/SEM GIRO",$K3959="KG",OR(Painel!$B$5="(Todos)",A3959=Painel!$B$5)*OR(Painel!$E$5="(Todos)",P3959=Painel!$E$5)),$J3959+ROW()/10000000,"")</f>
        <v/>
      </c>
      <c r="U3959" s="29" t="str">
        <f aca="false">IF(AND($S3959="VENCIDO",$K3959="KG",OR(Painel!$B$5="(Todos)",A3959=Painel!$B$5)*OR(Painel!$E$5="(Todos)",P3959=Painel!$E$5)),$J3959+ROW()/10000000,"")</f>
        <v/>
      </c>
    </row>
    <row r="3960" customFormat="false" ht="15" hidden="false" customHeight="false" outlineLevel="0" collapsed="false">
      <c r="A3960" s="29" t="s">
        <v>52</v>
      </c>
      <c r="B3960" s="29" t="s">
        <v>7317</v>
      </c>
      <c r="C3960" s="29" t="s">
        <v>115</v>
      </c>
      <c r="D3960" s="29"/>
      <c r="E3960" s="29" t="n">
        <v>0</v>
      </c>
      <c r="F3960" s="29"/>
      <c r="G3960" s="29"/>
      <c r="H3960" s="30" t="n">
        <v>0</v>
      </c>
      <c r="I3960" s="29"/>
      <c r="J3960" s="30" t="n">
        <v>0</v>
      </c>
      <c r="K3960" s="29"/>
      <c r="L3960" s="29" t="s">
        <v>116</v>
      </c>
      <c r="M3960" s="29"/>
      <c r="N3960" s="29"/>
      <c r="O3960" s="29"/>
      <c r="P3960" s="29"/>
      <c r="Q3960" s="29" t="n">
        <f aca="false">IFERROR(VALUE(L3960),"")</f>
        <v>0</v>
      </c>
      <c r="R3960" s="29" t="str">
        <f aca="true">IF(O3960="","",O3960-TODAY())</f>
        <v/>
      </c>
      <c r="S3960" s="29" t="str">
        <f aca="false">IF(C3960="&lt;&lt; vazio &gt;&gt;","VAZIA",IF(AND(O3960&lt;&gt;"",R3960&lt;0),"VENCIDO",IF(AND(O3960&lt;&gt;"",R3960&lt;=Parametros!$B$10),"PRÓX. VENCIMENTO",IF(F3960="Q","QUALIDADE",IF(F3960="S","BLOQUEADO",IF(F3960="R","RESTRITO/DEVOLUÇÃO",IF(OR(N3960="QUAR",N3960="QRES"),"QUARENTENA",IF(OR(B3960="DESCARTE",B3960="DEVOLUÇÃO"),"DESCARTE/DEVOLUÇÃO",IF(AND(D3960="",K3960&lt;&gt;""),"SEM LOTE",IF(AND(Q3960&lt;&gt;"",Q3960&gt;=Parametros!$B$11),"PARADO/SEM GIRO","OK"))))))))))</f>
        <v>VAZIA</v>
      </c>
      <c r="T3960" s="29" t="str">
        <f aca="false">IF(AND($S3960="PARADO/SEM GIRO",$K3960="KG",OR(Painel!$B$5="(Todos)",A3960=Painel!$B$5)*OR(Painel!$E$5="(Todos)",P3960=Painel!$E$5)),$J3960+ROW()/10000000,"")</f>
        <v/>
      </c>
      <c r="U3960" s="29" t="str">
        <f aca="false">IF(AND($S3960="VENCIDO",$K3960="KG",OR(Painel!$B$5="(Todos)",A3960=Painel!$B$5)*OR(Painel!$E$5="(Todos)",P3960=Painel!$E$5)),$J3960+ROW()/10000000,"")</f>
        <v/>
      </c>
    </row>
    <row r="3961" customFormat="false" ht="15" hidden="false" customHeight="false" outlineLevel="0" collapsed="false">
      <c r="A3961" s="29" t="s">
        <v>52</v>
      </c>
      <c r="B3961" s="29" t="s">
        <v>7318</v>
      </c>
      <c r="C3961" s="29" t="s">
        <v>115</v>
      </c>
      <c r="D3961" s="29"/>
      <c r="E3961" s="29" t="n">
        <v>0</v>
      </c>
      <c r="F3961" s="29"/>
      <c r="G3961" s="29"/>
      <c r="H3961" s="30" t="n">
        <v>0</v>
      </c>
      <c r="I3961" s="29"/>
      <c r="J3961" s="30" t="n">
        <v>0</v>
      </c>
      <c r="K3961" s="29"/>
      <c r="L3961" s="29" t="s">
        <v>116</v>
      </c>
      <c r="M3961" s="29"/>
      <c r="N3961" s="29"/>
      <c r="O3961" s="29"/>
      <c r="P3961" s="29"/>
      <c r="Q3961" s="29" t="n">
        <f aca="false">IFERROR(VALUE(L3961),"")</f>
        <v>0</v>
      </c>
      <c r="R3961" s="29" t="str">
        <f aca="true">IF(O3961="","",O3961-TODAY())</f>
        <v/>
      </c>
      <c r="S3961" s="29" t="str">
        <f aca="false">IF(C3961="&lt;&lt; vazio &gt;&gt;","VAZIA",IF(AND(O3961&lt;&gt;"",R3961&lt;0),"VENCIDO",IF(AND(O3961&lt;&gt;"",R3961&lt;=Parametros!$B$10),"PRÓX. VENCIMENTO",IF(F3961="Q","QUALIDADE",IF(F3961="S","BLOQUEADO",IF(F3961="R","RESTRITO/DEVOLUÇÃO",IF(OR(N3961="QUAR",N3961="QRES"),"QUARENTENA",IF(OR(B3961="DESCARTE",B3961="DEVOLUÇÃO"),"DESCARTE/DEVOLUÇÃO",IF(AND(D3961="",K3961&lt;&gt;""),"SEM LOTE",IF(AND(Q3961&lt;&gt;"",Q3961&gt;=Parametros!$B$11),"PARADO/SEM GIRO","OK"))))))))))</f>
        <v>VAZIA</v>
      </c>
      <c r="T3961" s="29" t="str">
        <f aca="false">IF(AND($S3961="PARADO/SEM GIRO",$K3961="KG",OR(Painel!$B$5="(Todos)",A3961=Painel!$B$5)*OR(Painel!$E$5="(Todos)",P3961=Painel!$E$5)),$J3961+ROW()/10000000,"")</f>
        <v/>
      </c>
      <c r="U3961" s="29" t="str">
        <f aca="false">IF(AND($S3961="VENCIDO",$K3961="KG",OR(Painel!$B$5="(Todos)",A3961=Painel!$B$5)*OR(Painel!$E$5="(Todos)",P3961=Painel!$E$5)),$J3961+ROW()/10000000,"")</f>
        <v/>
      </c>
    </row>
    <row r="3962" customFormat="false" ht="15" hidden="false" customHeight="false" outlineLevel="0" collapsed="false">
      <c r="A3962" s="29" t="s">
        <v>52</v>
      </c>
      <c r="B3962" s="29" t="s">
        <v>7319</v>
      </c>
      <c r="C3962" s="29" t="s">
        <v>768</v>
      </c>
      <c r="D3962" s="29" t="s">
        <v>769</v>
      </c>
      <c r="E3962" s="29" t="n">
        <v>1</v>
      </c>
      <c r="F3962" s="29"/>
      <c r="G3962" s="29" t="s">
        <v>7320</v>
      </c>
      <c r="H3962" s="30" t="n">
        <v>800</v>
      </c>
      <c r="I3962" s="31" t="n">
        <v>46263</v>
      </c>
      <c r="J3962" s="30" t="n">
        <v>800</v>
      </c>
      <c r="K3962" s="29" t="s">
        <v>120</v>
      </c>
      <c r="L3962" s="29" t="s">
        <v>771</v>
      </c>
      <c r="M3962" s="29"/>
      <c r="N3962" s="29" t="s">
        <v>122</v>
      </c>
      <c r="O3962" s="31" t="n">
        <v>46622</v>
      </c>
      <c r="P3962" s="29" t="s">
        <v>123</v>
      </c>
      <c r="Q3962" s="29" t="n">
        <f aca="false">IFERROR(VALUE(L3962),"")</f>
        <v>22</v>
      </c>
      <c r="R3962" s="29" t="n">
        <f aca="true">IF(O3962="","",O3962-TODAY())</f>
        <v>337</v>
      </c>
      <c r="S3962" s="29" t="str">
        <f aca="false">IF(C3962="&lt;&lt; vazio &gt;&gt;","VAZIA",IF(AND(O3962&lt;&gt;"",R3962&lt;0),"VENCIDO",IF(AND(O3962&lt;&gt;"",R3962&lt;=Parametros!$B$10),"PRÓX. VENCIMENTO",IF(F3962="Q","QUALIDADE",IF(F3962="S","BLOQUEADO",IF(F3962="R","RESTRITO/DEVOLUÇÃO",IF(OR(N3962="QUAR",N3962="QRES"),"QUARENTENA",IF(OR(B3962="DESCARTE",B3962="DEVOLUÇÃO"),"DESCARTE/DEVOLUÇÃO",IF(AND(D3962="",K3962&lt;&gt;""),"SEM LOTE",IF(AND(Q3962&lt;&gt;"",Q3962&gt;=Parametros!$B$11),"PARADO/SEM GIRO","OK"))))))))))</f>
        <v>OK</v>
      </c>
      <c r="T3962" s="29" t="str">
        <f aca="false">IF(AND($S3962="PARADO/SEM GIRO",$K3962="KG",OR(Painel!$B$5="(Todos)",A3962=Painel!$B$5)*OR(Painel!$E$5="(Todos)",P3962=Painel!$E$5)),$J3962+ROW()/10000000,"")</f>
        <v/>
      </c>
      <c r="U3962" s="29" t="str">
        <f aca="false">IF(AND($S3962="VENCIDO",$K3962="KG",OR(Painel!$B$5="(Todos)",A3962=Painel!$B$5)*OR(Painel!$E$5="(Todos)",P3962=Painel!$E$5)),$J3962+ROW()/10000000,"")</f>
        <v/>
      </c>
    </row>
    <row r="3963" customFormat="false" ht="15" hidden="false" customHeight="false" outlineLevel="0" collapsed="false">
      <c r="A3963" s="29" t="s">
        <v>52</v>
      </c>
      <c r="B3963" s="29" t="s">
        <v>7321</v>
      </c>
      <c r="C3963" s="29" t="s">
        <v>876</v>
      </c>
      <c r="D3963" s="29" t="s">
        <v>1238</v>
      </c>
      <c r="E3963" s="29" t="n">
        <v>1</v>
      </c>
      <c r="F3963" s="29" t="s">
        <v>268</v>
      </c>
      <c r="G3963" s="29" t="s">
        <v>7322</v>
      </c>
      <c r="H3963" s="30" t="n">
        <v>720</v>
      </c>
      <c r="I3963" s="31" t="n">
        <v>46281</v>
      </c>
      <c r="J3963" s="30" t="n">
        <v>720</v>
      </c>
      <c r="K3963" s="29" t="s">
        <v>120</v>
      </c>
      <c r="L3963" s="29" t="s">
        <v>284</v>
      </c>
      <c r="M3963" s="29"/>
      <c r="N3963" s="29" t="s">
        <v>122</v>
      </c>
      <c r="O3963" s="31" t="n">
        <v>46827</v>
      </c>
      <c r="P3963" s="29" t="s">
        <v>123</v>
      </c>
      <c r="Q3963" s="29" t="n">
        <f aca="false">IFERROR(VALUE(L3963),"")</f>
        <v>4</v>
      </c>
      <c r="R3963" s="29" t="n">
        <f aca="true">IF(O3963="","",O3963-TODAY())</f>
        <v>542</v>
      </c>
      <c r="S3963" s="29" t="str">
        <f aca="false">IF(C3963="&lt;&lt; vazio &gt;&gt;","VAZIA",IF(AND(O3963&lt;&gt;"",R3963&lt;0),"VENCIDO",IF(AND(O3963&lt;&gt;"",R3963&lt;=Parametros!$B$10),"PRÓX. VENCIMENTO",IF(F3963="Q","QUALIDADE",IF(F3963="S","BLOQUEADO",IF(F3963="R","RESTRITO/DEVOLUÇÃO",IF(OR(N3963="QUAR",N3963="QRES"),"QUARENTENA",IF(OR(B3963="DESCARTE",B3963="DEVOLUÇÃO"),"DESCARTE/DEVOLUÇÃO",IF(AND(D3963="",K3963&lt;&gt;""),"SEM LOTE",IF(AND(Q3963&lt;&gt;"",Q3963&gt;=Parametros!$B$11),"PARADO/SEM GIRO","OK"))))))))))</f>
        <v>QUALIDADE</v>
      </c>
      <c r="T3963" s="29" t="str">
        <f aca="false">IF(AND($S3963="PARADO/SEM GIRO",$K3963="KG",OR(Painel!$B$5="(Todos)",A3963=Painel!$B$5)*OR(Painel!$E$5="(Todos)",P3963=Painel!$E$5)),$J3963+ROW()/10000000,"")</f>
        <v/>
      </c>
      <c r="U3963" s="29" t="str">
        <f aca="false">IF(AND($S3963="VENCIDO",$K3963="KG",OR(Painel!$B$5="(Todos)",A3963=Painel!$B$5)*OR(Painel!$E$5="(Todos)",P3963=Painel!$E$5)),$J3963+ROW()/10000000,"")</f>
        <v/>
      </c>
    </row>
    <row r="3964" customFormat="false" ht="15" hidden="false" customHeight="false" outlineLevel="0" collapsed="false">
      <c r="A3964" s="29" t="s">
        <v>52</v>
      </c>
      <c r="B3964" s="29" t="s">
        <v>7323</v>
      </c>
      <c r="C3964" s="29" t="s">
        <v>186</v>
      </c>
      <c r="D3964" s="29" t="s">
        <v>2306</v>
      </c>
      <c r="E3964" s="29" t="n">
        <v>1</v>
      </c>
      <c r="F3964" s="29"/>
      <c r="G3964" s="29" t="s">
        <v>7324</v>
      </c>
      <c r="H3964" s="30" t="n">
        <v>473</v>
      </c>
      <c r="I3964" s="31" t="n">
        <v>46264</v>
      </c>
      <c r="J3964" s="30" t="n">
        <v>473</v>
      </c>
      <c r="K3964" s="29" t="s">
        <v>120</v>
      </c>
      <c r="L3964" s="29" t="s">
        <v>2571</v>
      </c>
      <c r="M3964" s="29"/>
      <c r="N3964" s="29" t="s">
        <v>122</v>
      </c>
      <c r="O3964" s="31" t="n">
        <v>46293</v>
      </c>
      <c r="P3964" s="29" t="s">
        <v>123</v>
      </c>
      <c r="Q3964" s="29" t="n">
        <f aca="false">IFERROR(VALUE(L3964),"")</f>
        <v>21</v>
      </c>
      <c r="R3964" s="29" t="n">
        <f aca="true">IF(O3964="","",O3964-TODAY())</f>
        <v>8</v>
      </c>
      <c r="S3964" s="29" t="str">
        <f aca="false">IF(C3964="&lt;&lt; vazio &gt;&gt;","VAZIA",IF(AND(O3964&lt;&gt;"",R3964&lt;0),"VENCIDO",IF(AND(O3964&lt;&gt;"",R3964&lt;=Parametros!$B$10),"PRÓX. VENCIMENTO",IF(F3964="Q","QUALIDADE",IF(F3964="S","BLOQUEADO",IF(F3964="R","RESTRITO/DEVOLUÇÃO",IF(OR(N3964="QUAR",N3964="QRES"),"QUARENTENA",IF(OR(B3964="DESCARTE",B3964="DEVOLUÇÃO"),"DESCARTE/DEVOLUÇÃO",IF(AND(D3964="",K3964&lt;&gt;""),"SEM LOTE",IF(AND(Q3964&lt;&gt;"",Q3964&gt;=Parametros!$B$11),"PARADO/SEM GIRO","OK"))))))))))</f>
        <v>PRÓX. VENCIMENTO</v>
      </c>
      <c r="T3964" s="29" t="str">
        <f aca="false">IF(AND($S3964="PARADO/SEM GIRO",$K3964="KG",OR(Painel!$B$5="(Todos)",A3964=Painel!$B$5)*OR(Painel!$E$5="(Todos)",P3964=Painel!$E$5)),$J3964+ROW()/10000000,"")</f>
        <v/>
      </c>
      <c r="U3964" s="29" t="str">
        <f aca="false">IF(AND($S3964="VENCIDO",$K3964="KG",OR(Painel!$B$5="(Todos)",A3964=Painel!$B$5)*OR(Painel!$E$5="(Todos)",P3964=Painel!$E$5)),$J3964+ROW()/10000000,"")</f>
        <v/>
      </c>
    </row>
    <row r="3965" customFormat="false" ht="15" hidden="false" customHeight="false" outlineLevel="0" collapsed="false">
      <c r="A3965" s="29" t="s">
        <v>52</v>
      </c>
      <c r="B3965" s="29" t="s">
        <v>7325</v>
      </c>
      <c r="C3965" s="29" t="s">
        <v>115</v>
      </c>
      <c r="D3965" s="29"/>
      <c r="E3965" s="29" t="n">
        <v>0</v>
      </c>
      <c r="F3965" s="29"/>
      <c r="G3965" s="29"/>
      <c r="H3965" s="30" t="n">
        <v>0</v>
      </c>
      <c r="I3965" s="29"/>
      <c r="J3965" s="30" t="n">
        <v>0</v>
      </c>
      <c r="K3965" s="29"/>
      <c r="L3965" s="29" t="s">
        <v>116</v>
      </c>
      <c r="M3965" s="29"/>
      <c r="N3965" s="29"/>
      <c r="O3965" s="29"/>
      <c r="P3965" s="29"/>
      <c r="Q3965" s="29" t="n">
        <f aca="false">IFERROR(VALUE(L3965),"")</f>
        <v>0</v>
      </c>
      <c r="R3965" s="29" t="str">
        <f aca="true">IF(O3965="","",O3965-TODAY())</f>
        <v/>
      </c>
      <c r="S3965" s="29" t="str">
        <f aca="false">IF(C3965="&lt;&lt; vazio &gt;&gt;","VAZIA",IF(AND(O3965&lt;&gt;"",R3965&lt;0),"VENCIDO",IF(AND(O3965&lt;&gt;"",R3965&lt;=Parametros!$B$10),"PRÓX. VENCIMENTO",IF(F3965="Q","QUALIDADE",IF(F3965="S","BLOQUEADO",IF(F3965="R","RESTRITO/DEVOLUÇÃO",IF(OR(N3965="QUAR",N3965="QRES"),"QUARENTENA",IF(OR(B3965="DESCARTE",B3965="DEVOLUÇÃO"),"DESCARTE/DEVOLUÇÃO",IF(AND(D3965="",K3965&lt;&gt;""),"SEM LOTE",IF(AND(Q3965&lt;&gt;"",Q3965&gt;=Parametros!$B$11),"PARADO/SEM GIRO","OK"))))))))))</f>
        <v>VAZIA</v>
      </c>
      <c r="T3965" s="29" t="str">
        <f aca="false">IF(AND($S3965="PARADO/SEM GIRO",$K3965="KG",OR(Painel!$B$5="(Todos)",A3965=Painel!$B$5)*OR(Painel!$E$5="(Todos)",P3965=Painel!$E$5)),$J3965+ROW()/10000000,"")</f>
        <v/>
      </c>
      <c r="U3965" s="29" t="str">
        <f aca="false">IF(AND($S3965="VENCIDO",$K3965="KG",OR(Painel!$B$5="(Todos)",A3965=Painel!$B$5)*OR(Painel!$E$5="(Todos)",P3965=Painel!$E$5)),$J3965+ROW()/10000000,"")</f>
        <v/>
      </c>
    </row>
    <row r="3966" customFormat="false" ht="15" hidden="false" customHeight="false" outlineLevel="0" collapsed="false">
      <c r="A3966" s="29" t="s">
        <v>52</v>
      </c>
      <c r="B3966" s="29" t="s">
        <v>7326</v>
      </c>
      <c r="C3966" s="29" t="s">
        <v>115</v>
      </c>
      <c r="D3966" s="29"/>
      <c r="E3966" s="29" t="n">
        <v>0</v>
      </c>
      <c r="F3966" s="29"/>
      <c r="G3966" s="29"/>
      <c r="H3966" s="30" t="n">
        <v>0</v>
      </c>
      <c r="I3966" s="29"/>
      <c r="J3966" s="30" t="n">
        <v>0</v>
      </c>
      <c r="K3966" s="29"/>
      <c r="L3966" s="29" t="s">
        <v>116</v>
      </c>
      <c r="M3966" s="29"/>
      <c r="N3966" s="29"/>
      <c r="O3966" s="29"/>
      <c r="P3966" s="29"/>
      <c r="Q3966" s="29" t="n">
        <f aca="false">IFERROR(VALUE(L3966),"")</f>
        <v>0</v>
      </c>
      <c r="R3966" s="29" t="str">
        <f aca="true">IF(O3966="","",O3966-TODAY())</f>
        <v/>
      </c>
      <c r="S3966" s="29" t="str">
        <f aca="false">IF(C3966="&lt;&lt; vazio &gt;&gt;","VAZIA",IF(AND(O3966&lt;&gt;"",R3966&lt;0),"VENCIDO",IF(AND(O3966&lt;&gt;"",R3966&lt;=Parametros!$B$10),"PRÓX. VENCIMENTO",IF(F3966="Q","QUALIDADE",IF(F3966="S","BLOQUEADO",IF(F3966="R","RESTRITO/DEVOLUÇÃO",IF(OR(N3966="QUAR",N3966="QRES"),"QUARENTENA",IF(OR(B3966="DESCARTE",B3966="DEVOLUÇÃO"),"DESCARTE/DEVOLUÇÃO",IF(AND(D3966="",K3966&lt;&gt;""),"SEM LOTE",IF(AND(Q3966&lt;&gt;"",Q3966&gt;=Parametros!$B$11),"PARADO/SEM GIRO","OK"))))))))))</f>
        <v>VAZIA</v>
      </c>
      <c r="T3966" s="29" t="str">
        <f aca="false">IF(AND($S3966="PARADO/SEM GIRO",$K3966="KG",OR(Painel!$B$5="(Todos)",A3966=Painel!$B$5)*OR(Painel!$E$5="(Todos)",P3966=Painel!$E$5)),$J3966+ROW()/10000000,"")</f>
        <v/>
      </c>
      <c r="U3966" s="29" t="str">
        <f aca="false">IF(AND($S3966="VENCIDO",$K3966="KG",OR(Painel!$B$5="(Todos)",A3966=Painel!$B$5)*OR(Painel!$E$5="(Todos)",P3966=Painel!$E$5)),$J3966+ROW()/10000000,"")</f>
        <v/>
      </c>
    </row>
    <row r="3967" customFormat="false" ht="15" hidden="false" customHeight="false" outlineLevel="0" collapsed="false">
      <c r="A3967" s="29" t="s">
        <v>52</v>
      </c>
      <c r="B3967" s="29" t="s">
        <v>7327</v>
      </c>
      <c r="C3967" s="29" t="s">
        <v>177</v>
      </c>
      <c r="D3967" s="29" t="s">
        <v>7159</v>
      </c>
      <c r="E3967" s="29" t="n">
        <v>1</v>
      </c>
      <c r="F3967" s="29"/>
      <c r="G3967" s="29" t="s">
        <v>7328</v>
      </c>
      <c r="H3967" s="30" t="n">
        <v>603</v>
      </c>
      <c r="I3967" s="31" t="n">
        <v>46183</v>
      </c>
      <c r="J3967" s="30" t="n">
        <v>603</v>
      </c>
      <c r="K3967" s="29" t="s">
        <v>120</v>
      </c>
      <c r="L3967" s="29" t="s">
        <v>1096</v>
      </c>
      <c r="M3967" s="29"/>
      <c r="N3967" s="29" t="s">
        <v>122</v>
      </c>
      <c r="O3967" s="31" t="n">
        <v>46550</v>
      </c>
      <c r="P3967" s="29" t="s">
        <v>123</v>
      </c>
      <c r="Q3967" s="29" t="n">
        <f aca="false">IFERROR(VALUE(L3967),"")</f>
        <v>102</v>
      </c>
      <c r="R3967" s="29" t="n">
        <f aca="true">IF(O3967="","",O3967-TODAY())</f>
        <v>265</v>
      </c>
      <c r="S3967" s="29" t="str">
        <f aca="false">IF(C3967="&lt;&lt; vazio &gt;&gt;","VAZIA",IF(AND(O3967&lt;&gt;"",R3967&lt;0),"VENCIDO",IF(AND(O3967&lt;&gt;"",R3967&lt;=Parametros!$B$10),"PRÓX. VENCIMENTO",IF(F3967="Q","QUALIDADE",IF(F3967="S","BLOQUEADO",IF(F3967="R","RESTRITO/DEVOLUÇÃO",IF(OR(N3967="QUAR",N3967="QRES"),"QUARENTENA",IF(OR(B3967="DESCARTE",B3967="DEVOLUÇÃO"),"DESCARTE/DEVOLUÇÃO",IF(AND(D3967="",K3967&lt;&gt;""),"SEM LOTE",IF(AND(Q3967&lt;&gt;"",Q3967&gt;=Parametros!$B$11),"PARADO/SEM GIRO","OK"))))))))))</f>
        <v>PARADO/SEM GIRO</v>
      </c>
      <c r="T3967" s="29" t="n">
        <f aca="false">IF(AND($S3967="PARADO/SEM GIRO",$K3967="KG",OR(Painel!$B$5="(Todos)",A3967=Painel!$B$5)*OR(Painel!$E$5="(Todos)",P3967=Painel!$E$5)),$J3967+ROW()/10000000,"")</f>
        <v>603.0003967</v>
      </c>
      <c r="U3967" s="29" t="str">
        <f aca="false">IF(AND($S3967="VENCIDO",$K3967="KG",OR(Painel!$B$5="(Todos)",A3967=Painel!$B$5)*OR(Painel!$E$5="(Todos)",P3967=Painel!$E$5)),$J3967+ROW()/10000000,"")</f>
        <v/>
      </c>
    </row>
    <row r="3968" customFormat="false" ht="15" hidden="false" customHeight="false" outlineLevel="0" collapsed="false">
      <c r="A3968" s="29" t="s">
        <v>52</v>
      </c>
      <c r="B3968" s="29" t="s">
        <v>7329</v>
      </c>
      <c r="C3968" s="29" t="s">
        <v>334</v>
      </c>
      <c r="D3968" s="29" t="s">
        <v>335</v>
      </c>
      <c r="E3968" s="29" t="n">
        <v>1</v>
      </c>
      <c r="F3968" s="29"/>
      <c r="G3968" s="29" t="s">
        <v>7330</v>
      </c>
      <c r="H3968" s="30" t="n">
        <v>60.3</v>
      </c>
      <c r="I3968" s="31" t="n">
        <v>46270</v>
      </c>
      <c r="J3968" s="30" t="n">
        <v>60.3</v>
      </c>
      <c r="K3968" s="29" t="s">
        <v>120</v>
      </c>
      <c r="L3968" s="29" t="s">
        <v>267</v>
      </c>
      <c r="M3968" s="29"/>
      <c r="N3968" s="29" t="s">
        <v>122</v>
      </c>
      <c r="O3968" s="31" t="n">
        <v>46558</v>
      </c>
      <c r="P3968" s="29" t="s">
        <v>123</v>
      </c>
      <c r="Q3968" s="29" t="n">
        <f aca="false">IFERROR(VALUE(L3968),"")</f>
        <v>15</v>
      </c>
      <c r="R3968" s="29" t="n">
        <f aca="true">IF(O3968="","",O3968-TODAY())</f>
        <v>273</v>
      </c>
      <c r="S3968" s="29" t="str">
        <f aca="false">IF(C3968="&lt;&lt; vazio &gt;&gt;","VAZIA",IF(AND(O3968&lt;&gt;"",R3968&lt;0),"VENCIDO",IF(AND(O3968&lt;&gt;"",R3968&lt;=Parametros!$B$10),"PRÓX. VENCIMENTO",IF(F3968="Q","QUALIDADE",IF(F3968="S","BLOQUEADO",IF(F3968="R","RESTRITO/DEVOLUÇÃO",IF(OR(N3968="QUAR",N3968="QRES"),"QUARENTENA",IF(OR(B3968="DESCARTE",B3968="DEVOLUÇÃO"),"DESCARTE/DEVOLUÇÃO",IF(AND(D3968="",K3968&lt;&gt;""),"SEM LOTE",IF(AND(Q3968&lt;&gt;"",Q3968&gt;=Parametros!$B$11),"PARADO/SEM GIRO","OK"))))))))))</f>
        <v>OK</v>
      </c>
      <c r="T3968" s="29" t="str">
        <f aca="false">IF(AND($S3968="PARADO/SEM GIRO",$K3968="KG",OR(Painel!$B$5="(Todos)",A3968=Painel!$B$5)*OR(Painel!$E$5="(Todos)",P3968=Painel!$E$5)),$J3968+ROW()/10000000,"")</f>
        <v/>
      </c>
      <c r="U3968" s="29" t="str">
        <f aca="false">IF(AND($S3968="VENCIDO",$K3968="KG",OR(Painel!$B$5="(Todos)",A3968=Painel!$B$5)*OR(Painel!$E$5="(Todos)",P3968=Painel!$E$5)),$J3968+ROW()/10000000,"")</f>
        <v/>
      </c>
    </row>
    <row r="3969" customFormat="false" ht="15" hidden="false" customHeight="false" outlineLevel="0" collapsed="false">
      <c r="A3969" s="29" t="s">
        <v>52</v>
      </c>
      <c r="B3969" s="29" t="s">
        <v>7331</v>
      </c>
      <c r="C3969" s="29" t="s">
        <v>666</v>
      </c>
      <c r="D3969" s="29" t="s">
        <v>667</v>
      </c>
      <c r="E3969" s="29" t="n">
        <v>1</v>
      </c>
      <c r="F3969" s="29" t="s">
        <v>268</v>
      </c>
      <c r="G3969" s="29" t="s">
        <v>7332</v>
      </c>
      <c r="H3969" s="30" t="n">
        <v>590.4</v>
      </c>
      <c r="I3969" s="31" t="n">
        <v>46284</v>
      </c>
      <c r="J3969" s="30" t="n">
        <v>590.4</v>
      </c>
      <c r="K3969" s="29" t="s">
        <v>120</v>
      </c>
      <c r="L3969" s="29" t="s">
        <v>388</v>
      </c>
      <c r="M3969" s="29"/>
      <c r="N3969" s="29" t="s">
        <v>122</v>
      </c>
      <c r="O3969" s="31" t="n">
        <v>46831</v>
      </c>
      <c r="P3969" s="29" t="s">
        <v>123</v>
      </c>
      <c r="Q3969" s="29" t="n">
        <f aca="false">IFERROR(VALUE(L3969),"")</f>
        <v>1</v>
      </c>
      <c r="R3969" s="29" t="n">
        <f aca="true">IF(O3969="","",O3969-TODAY())</f>
        <v>546</v>
      </c>
      <c r="S3969" s="29" t="str">
        <f aca="false">IF(C3969="&lt;&lt; vazio &gt;&gt;","VAZIA",IF(AND(O3969&lt;&gt;"",R3969&lt;0),"VENCIDO",IF(AND(O3969&lt;&gt;"",R3969&lt;=Parametros!$B$10),"PRÓX. VENCIMENTO",IF(F3969="Q","QUALIDADE",IF(F3969="S","BLOQUEADO",IF(F3969="R","RESTRITO/DEVOLUÇÃO",IF(OR(N3969="QUAR",N3969="QRES"),"QUARENTENA",IF(OR(B3969="DESCARTE",B3969="DEVOLUÇÃO"),"DESCARTE/DEVOLUÇÃO",IF(AND(D3969="",K3969&lt;&gt;""),"SEM LOTE",IF(AND(Q3969&lt;&gt;"",Q3969&gt;=Parametros!$B$11),"PARADO/SEM GIRO","OK"))))))))))</f>
        <v>QUALIDADE</v>
      </c>
      <c r="T3969" s="29" t="str">
        <f aca="false">IF(AND($S3969="PARADO/SEM GIRO",$K3969="KG",OR(Painel!$B$5="(Todos)",A3969=Painel!$B$5)*OR(Painel!$E$5="(Todos)",P3969=Painel!$E$5)),$J3969+ROW()/10000000,"")</f>
        <v/>
      </c>
      <c r="U3969" s="29" t="str">
        <f aca="false">IF(AND($S3969="VENCIDO",$K3969="KG",OR(Painel!$B$5="(Todos)",A3969=Painel!$B$5)*OR(Painel!$E$5="(Todos)",P3969=Painel!$E$5)),$J3969+ROW()/10000000,"")</f>
        <v/>
      </c>
    </row>
    <row r="3970" customFormat="false" ht="15" hidden="false" customHeight="false" outlineLevel="0" collapsed="false">
      <c r="A3970" s="29" t="s">
        <v>52</v>
      </c>
      <c r="B3970" s="29" t="s">
        <v>7333</v>
      </c>
      <c r="C3970" s="29" t="s">
        <v>115</v>
      </c>
      <c r="D3970" s="29"/>
      <c r="E3970" s="29" t="n">
        <v>0</v>
      </c>
      <c r="F3970" s="29"/>
      <c r="G3970" s="29"/>
      <c r="H3970" s="30" t="n">
        <v>0</v>
      </c>
      <c r="I3970" s="29"/>
      <c r="J3970" s="30" t="n">
        <v>0</v>
      </c>
      <c r="K3970" s="29"/>
      <c r="L3970" s="29" t="s">
        <v>116</v>
      </c>
      <c r="M3970" s="29"/>
      <c r="N3970" s="29"/>
      <c r="O3970" s="29"/>
      <c r="P3970" s="29"/>
      <c r="Q3970" s="29" t="n">
        <f aca="false">IFERROR(VALUE(L3970),"")</f>
        <v>0</v>
      </c>
      <c r="R3970" s="29" t="str">
        <f aca="true">IF(O3970="","",O3970-TODAY())</f>
        <v/>
      </c>
      <c r="S3970" s="29" t="str">
        <f aca="false">IF(C3970="&lt;&lt; vazio &gt;&gt;","VAZIA",IF(AND(O3970&lt;&gt;"",R3970&lt;0),"VENCIDO",IF(AND(O3970&lt;&gt;"",R3970&lt;=Parametros!$B$10),"PRÓX. VENCIMENTO",IF(F3970="Q","QUALIDADE",IF(F3970="S","BLOQUEADO",IF(F3970="R","RESTRITO/DEVOLUÇÃO",IF(OR(N3970="QUAR",N3970="QRES"),"QUARENTENA",IF(OR(B3970="DESCARTE",B3970="DEVOLUÇÃO"),"DESCARTE/DEVOLUÇÃO",IF(AND(D3970="",K3970&lt;&gt;""),"SEM LOTE",IF(AND(Q3970&lt;&gt;"",Q3970&gt;=Parametros!$B$11),"PARADO/SEM GIRO","OK"))))))))))</f>
        <v>VAZIA</v>
      </c>
      <c r="T3970" s="29" t="str">
        <f aca="false">IF(AND($S3970="PARADO/SEM GIRO",$K3970="KG",OR(Painel!$B$5="(Todos)",A3970=Painel!$B$5)*OR(Painel!$E$5="(Todos)",P3970=Painel!$E$5)),$J3970+ROW()/10000000,"")</f>
        <v/>
      </c>
      <c r="U3970" s="29" t="str">
        <f aca="false">IF(AND($S3970="VENCIDO",$K3970="KG",OR(Painel!$B$5="(Todos)",A3970=Painel!$B$5)*OR(Painel!$E$5="(Todos)",P3970=Painel!$E$5)),$J3970+ROW()/10000000,"")</f>
        <v/>
      </c>
    </row>
    <row r="3971" customFormat="false" ht="15" hidden="false" customHeight="false" outlineLevel="0" collapsed="false">
      <c r="A3971" s="29" t="s">
        <v>52</v>
      </c>
      <c r="B3971" s="29" t="s">
        <v>7334</v>
      </c>
      <c r="C3971" s="29" t="s">
        <v>115</v>
      </c>
      <c r="D3971" s="29"/>
      <c r="E3971" s="29" t="n">
        <v>0</v>
      </c>
      <c r="F3971" s="29"/>
      <c r="G3971" s="29"/>
      <c r="H3971" s="30" t="n">
        <v>0</v>
      </c>
      <c r="I3971" s="29"/>
      <c r="J3971" s="30" t="n">
        <v>0</v>
      </c>
      <c r="K3971" s="29"/>
      <c r="L3971" s="29" t="s">
        <v>116</v>
      </c>
      <c r="M3971" s="29"/>
      <c r="N3971" s="29"/>
      <c r="O3971" s="29"/>
      <c r="P3971" s="29"/>
      <c r="Q3971" s="29" t="n">
        <f aca="false">IFERROR(VALUE(L3971),"")</f>
        <v>0</v>
      </c>
      <c r="R3971" s="29" t="str">
        <f aca="true">IF(O3971="","",O3971-TODAY())</f>
        <v/>
      </c>
      <c r="S3971" s="29" t="str">
        <f aca="false">IF(C3971="&lt;&lt; vazio &gt;&gt;","VAZIA",IF(AND(O3971&lt;&gt;"",R3971&lt;0),"VENCIDO",IF(AND(O3971&lt;&gt;"",R3971&lt;=Parametros!$B$10),"PRÓX. VENCIMENTO",IF(F3971="Q","QUALIDADE",IF(F3971="S","BLOQUEADO",IF(F3971="R","RESTRITO/DEVOLUÇÃO",IF(OR(N3971="QUAR",N3971="QRES"),"QUARENTENA",IF(OR(B3971="DESCARTE",B3971="DEVOLUÇÃO"),"DESCARTE/DEVOLUÇÃO",IF(AND(D3971="",K3971&lt;&gt;""),"SEM LOTE",IF(AND(Q3971&lt;&gt;"",Q3971&gt;=Parametros!$B$11),"PARADO/SEM GIRO","OK"))))))))))</f>
        <v>VAZIA</v>
      </c>
      <c r="T3971" s="29" t="str">
        <f aca="false">IF(AND($S3971="PARADO/SEM GIRO",$K3971="KG",OR(Painel!$B$5="(Todos)",A3971=Painel!$B$5)*OR(Painel!$E$5="(Todos)",P3971=Painel!$E$5)),$J3971+ROW()/10000000,"")</f>
        <v/>
      </c>
      <c r="U3971" s="29" t="str">
        <f aca="false">IF(AND($S3971="VENCIDO",$K3971="KG",OR(Painel!$B$5="(Todos)",A3971=Painel!$B$5)*OR(Painel!$E$5="(Todos)",P3971=Painel!$E$5)),$J3971+ROW()/10000000,"")</f>
        <v/>
      </c>
    </row>
    <row r="3972" customFormat="false" ht="15" hidden="false" customHeight="false" outlineLevel="0" collapsed="false">
      <c r="A3972" s="29" t="s">
        <v>52</v>
      </c>
      <c r="B3972" s="29" t="s">
        <v>7335</v>
      </c>
      <c r="C3972" s="29" t="s">
        <v>139</v>
      </c>
      <c r="D3972" s="29" t="s">
        <v>5792</v>
      </c>
      <c r="E3972" s="29" t="n">
        <v>1</v>
      </c>
      <c r="F3972" s="29" t="s">
        <v>137</v>
      </c>
      <c r="G3972" s="29" t="s">
        <v>7336</v>
      </c>
      <c r="H3972" s="30" t="n">
        <v>1000</v>
      </c>
      <c r="I3972" s="31" t="n">
        <v>46271</v>
      </c>
      <c r="J3972" s="30" t="n">
        <v>1000</v>
      </c>
      <c r="K3972" s="29" t="s">
        <v>120</v>
      </c>
      <c r="L3972" s="29" t="s">
        <v>221</v>
      </c>
      <c r="M3972" s="29"/>
      <c r="N3972" s="29" t="s">
        <v>134</v>
      </c>
      <c r="O3972" s="31" t="n">
        <v>46291</v>
      </c>
      <c r="P3972" s="29" t="s">
        <v>123</v>
      </c>
      <c r="Q3972" s="29" t="n">
        <f aca="false">IFERROR(VALUE(L3972),"")</f>
        <v>14</v>
      </c>
      <c r="R3972" s="29" t="n">
        <f aca="true">IF(O3972="","",O3972-TODAY())</f>
        <v>6</v>
      </c>
      <c r="S3972" s="29" t="str">
        <f aca="false">IF(C3972="&lt;&lt; vazio &gt;&gt;","VAZIA",IF(AND(O3972&lt;&gt;"",R3972&lt;0),"VENCIDO",IF(AND(O3972&lt;&gt;"",R3972&lt;=Parametros!$B$10),"PRÓX. VENCIMENTO",IF(F3972="Q","QUALIDADE",IF(F3972="S","BLOQUEADO",IF(F3972="R","RESTRITO/DEVOLUÇÃO",IF(OR(N3972="QUAR",N3972="QRES"),"QUARENTENA",IF(OR(B3972="DESCARTE",B3972="DEVOLUÇÃO"),"DESCARTE/DEVOLUÇÃO",IF(AND(D3972="",K3972&lt;&gt;""),"SEM LOTE",IF(AND(Q3972&lt;&gt;"",Q3972&gt;=Parametros!$B$11),"PARADO/SEM GIRO","OK"))))))))))</f>
        <v>PRÓX. VENCIMENTO</v>
      </c>
      <c r="T3972" s="29" t="str">
        <f aca="false">IF(AND($S3972="PARADO/SEM GIRO",$K3972="KG",OR(Painel!$B$5="(Todos)",A3972=Painel!$B$5)*OR(Painel!$E$5="(Todos)",P3972=Painel!$E$5)),$J3972+ROW()/10000000,"")</f>
        <v/>
      </c>
      <c r="U3972" s="29" t="str">
        <f aca="false">IF(AND($S3972="VENCIDO",$K3972="KG",OR(Painel!$B$5="(Todos)",A3972=Painel!$B$5)*OR(Painel!$E$5="(Todos)",P3972=Painel!$E$5)),$J3972+ROW()/10000000,"")</f>
        <v/>
      </c>
    </row>
    <row r="3973" customFormat="false" ht="15" hidden="false" customHeight="false" outlineLevel="0" collapsed="false">
      <c r="A3973" s="29" t="s">
        <v>52</v>
      </c>
      <c r="B3973" s="29" t="s">
        <v>7337</v>
      </c>
      <c r="C3973" s="29" t="s">
        <v>222</v>
      </c>
      <c r="D3973" s="29" t="s">
        <v>2651</v>
      </c>
      <c r="E3973" s="29" t="n">
        <v>1</v>
      </c>
      <c r="F3973" s="29"/>
      <c r="G3973" s="29" t="s">
        <v>7338</v>
      </c>
      <c r="H3973" s="30" t="n">
        <v>1000</v>
      </c>
      <c r="I3973" s="31" t="n">
        <v>46282</v>
      </c>
      <c r="J3973" s="30" t="n">
        <v>1000</v>
      </c>
      <c r="K3973" s="29" t="s">
        <v>120</v>
      </c>
      <c r="L3973" s="29" t="s">
        <v>400</v>
      </c>
      <c r="M3973" s="29"/>
      <c r="N3973" s="29" t="s">
        <v>122</v>
      </c>
      <c r="O3973" s="31" t="n">
        <v>46824</v>
      </c>
      <c r="P3973" s="29" t="s">
        <v>123</v>
      </c>
      <c r="Q3973" s="29" t="n">
        <f aca="false">IFERROR(VALUE(L3973),"")</f>
        <v>3</v>
      </c>
      <c r="R3973" s="29" t="n">
        <f aca="true">IF(O3973="","",O3973-TODAY())</f>
        <v>539</v>
      </c>
      <c r="S3973" s="29" t="str">
        <f aca="false">IF(C3973="&lt;&lt; vazio &gt;&gt;","VAZIA",IF(AND(O3973&lt;&gt;"",R3973&lt;0),"VENCIDO",IF(AND(O3973&lt;&gt;"",R3973&lt;=Parametros!$B$10),"PRÓX. VENCIMENTO",IF(F3973="Q","QUALIDADE",IF(F3973="S","BLOQUEADO",IF(F3973="R","RESTRITO/DEVOLUÇÃO",IF(OR(N3973="QUAR",N3973="QRES"),"QUARENTENA",IF(OR(B3973="DESCARTE",B3973="DEVOLUÇÃO"),"DESCARTE/DEVOLUÇÃO",IF(AND(D3973="",K3973&lt;&gt;""),"SEM LOTE",IF(AND(Q3973&lt;&gt;"",Q3973&gt;=Parametros!$B$11),"PARADO/SEM GIRO","OK"))))))))))</f>
        <v>OK</v>
      </c>
      <c r="T3973" s="29" t="str">
        <f aca="false">IF(AND($S3973="PARADO/SEM GIRO",$K3973="KG",OR(Painel!$B$5="(Todos)",A3973=Painel!$B$5)*OR(Painel!$E$5="(Todos)",P3973=Painel!$E$5)),$J3973+ROW()/10000000,"")</f>
        <v/>
      </c>
      <c r="U3973" s="29" t="str">
        <f aca="false">IF(AND($S3973="VENCIDO",$K3973="KG",OR(Painel!$B$5="(Todos)",A3973=Painel!$B$5)*OR(Painel!$E$5="(Todos)",P3973=Painel!$E$5)),$J3973+ROW()/10000000,"")</f>
        <v/>
      </c>
    </row>
    <row r="3974" customFormat="false" ht="15" hidden="false" customHeight="false" outlineLevel="0" collapsed="false">
      <c r="A3974" s="29" t="s">
        <v>52</v>
      </c>
      <c r="B3974" s="29" t="s">
        <v>7339</v>
      </c>
      <c r="C3974" s="29" t="s">
        <v>876</v>
      </c>
      <c r="D3974" s="29" t="s">
        <v>1238</v>
      </c>
      <c r="E3974" s="29" t="n">
        <v>1</v>
      </c>
      <c r="F3974" s="29" t="s">
        <v>268</v>
      </c>
      <c r="G3974" s="29" t="s">
        <v>7340</v>
      </c>
      <c r="H3974" s="30" t="n">
        <v>720</v>
      </c>
      <c r="I3974" s="31" t="n">
        <v>46281</v>
      </c>
      <c r="J3974" s="30" t="n">
        <v>720</v>
      </c>
      <c r="K3974" s="29" t="s">
        <v>120</v>
      </c>
      <c r="L3974" s="29" t="s">
        <v>284</v>
      </c>
      <c r="M3974" s="29"/>
      <c r="N3974" s="29" t="s">
        <v>122</v>
      </c>
      <c r="O3974" s="31" t="n">
        <v>46827</v>
      </c>
      <c r="P3974" s="29" t="s">
        <v>123</v>
      </c>
      <c r="Q3974" s="29" t="n">
        <f aca="false">IFERROR(VALUE(L3974),"")</f>
        <v>4</v>
      </c>
      <c r="R3974" s="29" t="n">
        <f aca="true">IF(O3974="","",O3974-TODAY())</f>
        <v>542</v>
      </c>
      <c r="S3974" s="29" t="str">
        <f aca="false">IF(C3974="&lt;&lt; vazio &gt;&gt;","VAZIA",IF(AND(O3974&lt;&gt;"",R3974&lt;0),"VENCIDO",IF(AND(O3974&lt;&gt;"",R3974&lt;=Parametros!$B$10),"PRÓX. VENCIMENTO",IF(F3974="Q","QUALIDADE",IF(F3974="S","BLOQUEADO",IF(F3974="R","RESTRITO/DEVOLUÇÃO",IF(OR(N3974="QUAR",N3974="QRES"),"QUARENTENA",IF(OR(B3974="DESCARTE",B3974="DEVOLUÇÃO"),"DESCARTE/DEVOLUÇÃO",IF(AND(D3974="",K3974&lt;&gt;""),"SEM LOTE",IF(AND(Q3974&lt;&gt;"",Q3974&gt;=Parametros!$B$11),"PARADO/SEM GIRO","OK"))))))))))</f>
        <v>QUALIDADE</v>
      </c>
      <c r="T3974" s="29" t="str">
        <f aca="false">IF(AND($S3974="PARADO/SEM GIRO",$K3974="KG",OR(Painel!$B$5="(Todos)",A3974=Painel!$B$5)*OR(Painel!$E$5="(Todos)",P3974=Painel!$E$5)),$J3974+ROW()/10000000,"")</f>
        <v/>
      </c>
      <c r="U3974" s="29" t="str">
        <f aca="false">IF(AND($S3974="VENCIDO",$K3974="KG",OR(Painel!$B$5="(Todos)",A3974=Painel!$B$5)*OR(Painel!$E$5="(Todos)",P3974=Painel!$E$5)),$J3974+ROW()/10000000,"")</f>
        <v/>
      </c>
    </row>
    <row r="3975" customFormat="false" ht="15" hidden="false" customHeight="false" outlineLevel="0" collapsed="false">
      <c r="A3975" s="29" t="s">
        <v>52</v>
      </c>
      <c r="B3975" s="29" t="s">
        <v>7341</v>
      </c>
      <c r="C3975" s="29" t="s">
        <v>4402</v>
      </c>
      <c r="D3975" s="29" t="s">
        <v>4403</v>
      </c>
      <c r="E3975" s="29" t="n">
        <v>1</v>
      </c>
      <c r="F3975" s="29"/>
      <c r="G3975" s="29" t="s">
        <v>7342</v>
      </c>
      <c r="H3975" s="30" t="n">
        <v>727.2</v>
      </c>
      <c r="I3975" s="31" t="n">
        <v>46217</v>
      </c>
      <c r="J3975" s="30" t="n">
        <v>727.2</v>
      </c>
      <c r="K3975" s="29" t="s">
        <v>120</v>
      </c>
      <c r="L3975" s="29" t="s">
        <v>2586</v>
      </c>
      <c r="M3975" s="29"/>
      <c r="N3975" s="29" t="s">
        <v>122</v>
      </c>
      <c r="O3975" s="31" t="n">
        <v>46756</v>
      </c>
      <c r="P3975" s="29" t="s">
        <v>123</v>
      </c>
      <c r="Q3975" s="29" t="n">
        <f aca="false">IFERROR(VALUE(L3975),"")</f>
        <v>68</v>
      </c>
      <c r="R3975" s="29" t="n">
        <f aca="true">IF(O3975="","",O3975-TODAY())</f>
        <v>471</v>
      </c>
      <c r="S3975" s="29" t="str">
        <f aca="false">IF(C3975="&lt;&lt; vazio &gt;&gt;","VAZIA",IF(AND(O3975&lt;&gt;"",R3975&lt;0),"VENCIDO",IF(AND(O3975&lt;&gt;"",R3975&lt;=Parametros!$B$10),"PRÓX. VENCIMENTO",IF(F3975="Q","QUALIDADE",IF(F3975="S","BLOQUEADO",IF(F3975="R","RESTRITO/DEVOLUÇÃO",IF(OR(N3975="QUAR",N3975="QRES"),"QUARENTENA",IF(OR(B3975="DESCARTE",B3975="DEVOLUÇÃO"),"DESCARTE/DEVOLUÇÃO",IF(AND(D3975="",K3975&lt;&gt;""),"SEM LOTE",IF(AND(Q3975&lt;&gt;"",Q3975&gt;=Parametros!$B$11),"PARADO/SEM GIRO","OK"))))))))))</f>
        <v>OK</v>
      </c>
      <c r="T3975" s="29" t="str">
        <f aca="false">IF(AND($S3975="PARADO/SEM GIRO",$K3975="KG",OR(Painel!$B$5="(Todos)",A3975=Painel!$B$5)*OR(Painel!$E$5="(Todos)",P3975=Painel!$E$5)),$J3975+ROW()/10000000,"")</f>
        <v/>
      </c>
      <c r="U3975" s="29" t="str">
        <f aca="false">IF(AND($S3975="VENCIDO",$K3975="KG",OR(Painel!$B$5="(Todos)",A3975=Painel!$B$5)*OR(Painel!$E$5="(Todos)",P3975=Painel!$E$5)),$J3975+ROW()/10000000,"")</f>
        <v/>
      </c>
    </row>
    <row r="3976" customFormat="false" ht="15" hidden="false" customHeight="false" outlineLevel="0" collapsed="false">
      <c r="A3976" s="29" t="s">
        <v>52</v>
      </c>
      <c r="B3976" s="29" t="s">
        <v>7343</v>
      </c>
      <c r="C3976" s="29" t="s">
        <v>115</v>
      </c>
      <c r="D3976" s="29"/>
      <c r="E3976" s="29" t="n">
        <v>0</v>
      </c>
      <c r="F3976" s="29"/>
      <c r="G3976" s="29"/>
      <c r="H3976" s="30" t="n">
        <v>0</v>
      </c>
      <c r="I3976" s="29"/>
      <c r="J3976" s="30" t="n">
        <v>0</v>
      </c>
      <c r="K3976" s="29"/>
      <c r="L3976" s="29" t="s">
        <v>116</v>
      </c>
      <c r="M3976" s="29"/>
      <c r="N3976" s="29"/>
      <c r="O3976" s="29"/>
      <c r="P3976" s="29"/>
      <c r="Q3976" s="29" t="n">
        <f aca="false">IFERROR(VALUE(L3976),"")</f>
        <v>0</v>
      </c>
      <c r="R3976" s="29" t="str">
        <f aca="true">IF(O3976="","",O3976-TODAY())</f>
        <v/>
      </c>
      <c r="S3976" s="29" t="str">
        <f aca="false">IF(C3976="&lt;&lt; vazio &gt;&gt;","VAZIA",IF(AND(O3976&lt;&gt;"",R3976&lt;0),"VENCIDO",IF(AND(O3976&lt;&gt;"",R3976&lt;=Parametros!$B$10),"PRÓX. VENCIMENTO",IF(F3976="Q","QUALIDADE",IF(F3976="S","BLOQUEADO",IF(F3976="R","RESTRITO/DEVOLUÇÃO",IF(OR(N3976="QUAR",N3976="QRES"),"QUARENTENA",IF(OR(B3976="DESCARTE",B3976="DEVOLUÇÃO"),"DESCARTE/DEVOLUÇÃO",IF(AND(D3976="",K3976&lt;&gt;""),"SEM LOTE",IF(AND(Q3976&lt;&gt;"",Q3976&gt;=Parametros!$B$11),"PARADO/SEM GIRO","OK"))))))))))</f>
        <v>VAZIA</v>
      </c>
      <c r="T3976" s="29" t="str">
        <f aca="false">IF(AND($S3976="PARADO/SEM GIRO",$K3976="KG",OR(Painel!$B$5="(Todos)",A3976=Painel!$B$5)*OR(Painel!$E$5="(Todos)",P3976=Painel!$E$5)),$J3976+ROW()/10000000,"")</f>
        <v/>
      </c>
      <c r="U3976" s="29" t="str">
        <f aca="false">IF(AND($S3976="VENCIDO",$K3976="KG",OR(Painel!$B$5="(Todos)",A3976=Painel!$B$5)*OR(Painel!$E$5="(Todos)",P3976=Painel!$E$5)),$J3976+ROW()/10000000,"")</f>
        <v/>
      </c>
    </row>
    <row r="3977" customFormat="false" ht="15" hidden="false" customHeight="false" outlineLevel="0" collapsed="false">
      <c r="A3977" s="29" t="s">
        <v>52</v>
      </c>
      <c r="B3977" s="29" t="s">
        <v>7344</v>
      </c>
      <c r="C3977" s="29" t="s">
        <v>115</v>
      </c>
      <c r="D3977" s="29"/>
      <c r="E3977" s="29" t="n">
        <v>0</v>
      </c>
      <c r="F3977" s="29"/>
      <c r="G3977" s="29"/>
      <c r="H3977" s="30" t="n">
        <v>0</v>
      </c>
      <c r="I3977" s="29"/>
      <c r="J3977" s="30" t="n">
        <v>0</v>
      </c>
      <c r="K3977" s="29"/>
      <c r="L3977" s="29" t="s">
        <v>116</v>
      </c>
      <c r="M3977" s="29"/>
      <c r="N3977" s="29"/>
      <c r="O3977" s="29"/>
      <c r="P3977" s="29"/>
      <c r="Q3977" s="29" t="n">
        <f aca="false">IFERROR(VALUE(L3977),"")</f>
        <v>0</v>
      </c>
      <c r="R3977" s="29" t="str">
        <f aca="true">IF(O3977="","",O3977-TODAY())</f>
        <v/>
      </c>
      <c r="S3977" s="29" t="str">
        <f aca="false">IF(C3977="&lt;&lt; vazio &gt;&gt;","VAZIA",IF(AND(O3977&lt;&gt;"",R3977&lt;0),"VENCIDO",IF(AND(O3977&lt;&gt;"",R3977&lt;=Parametros!$B$10),"PRÓX. VENCIMENTO",IF(F3977="Q","QUALIDADE",IF(F3977="S","BLOQUEADO",IF(F3977="R","RESTRITO/DEVOLUÇÃO",IF(OR(N3977="QUAR",N3977="QRES"),"QUARENTENA",IF(OR(B3977="DESCARTE",B3977="DEVOLUÇÃO"),"DESCARTE/DEVOLUÇÃO",IF(AND(D3977="",K3977&lt;&gt;""),"SEM LOTE",IF(AND(Q3977&lt;&gt;"",Q3977&gt;=Parametros!$B$11),"PARADO/SEM GIRO","OK"))))))))))</f>
        <v>VAZIA</v>
      </c>
      <c r="T3977" s="29" t="str">
        <f aca="false">IF(AND($S3977="PARADO/SEM GIRO",$K3977="KG",OR(Painel!$B$5="(Todos)",A3977=Painel!$B$5)*OR(Painel!$E$5="(Todos)",P3977=Painel!$E$5)),$J3977+ROW()/10000000,"")</f>
        <v/>
      </c>
      <c r="U3977" s="29" t="str">
        <f aca="false">IF(AND($S3977="VENCIDO",$K3977="KG",OR(Painel!$B$5="(Todos)",A3977=Painel!$B$5)*OR(Painel!$E$5="(Todos)",P3977=Painel!$E$5)),$J3977+ROW()/10000000,"")</f>
        <v/>
      </c>
    </row>
    <row r="3978" customFormat="false" ht="15" hidden="false" customHeight="false" outlineLevel="0" collapsed="false">
      <c r="A3978" s="29" t="s">
        <v>52</v>
      </c>
      <c r="B3978" s="29" t="s">
        <v>7345</v>
      </c>
      <c r="C3978" s="29" t="s">
        <v>2561</v>
      </c>
      <c r="D3978" s="29" t="s">
        <v>2562</v>
      </c>
      <c r="E3978" s="29" t="n">
        <v>1</v>
      </c>
      <c r="F3978" s="29" t="s">
        <v>268</v>
      </c>
      <c r="G3978" s="29" t="s">
        <v>7346</v>
      </c>
      <c r="H3978" s="30" t="n">
        <v>590.4</v>
      </c>
      <c r="I3978" s="31" t="n">
        <v>46284</v>
      </c>
      <c r="J3978" s="30" t="n">
        <v>590.4</v>
      </c>
      <c r="K3978" s="29" t="s">
        <v>120</v>
      </c>
      <c r="L3978" s="29" t="s">
        <v>388</v>
      </c>
      <c r="M3978" s="29"/>
      <c r="N3978" s="29" t="s">
        <v>122</v>
      </c>
      <c r="O3978" s="31" t="n">
        <v>47014</v>
      </c>
      <c r="P3978" s="29" t="s">
        <v>123</v>
      </c>
      <c r="Q3978" s="29" t="n">
        <f aca="false">IFERROR(VALUE(L3978),"")</f>
        <v>1</v>
      </c>
      <c r="R3978" s="29" t="n">
        <f aca="true">IF(O3978="","",O3978-TODAY())</f>
        <v>729</v>
      </c>
      <c r="S3978" s="29" t="str">
        <f aca="false">IF(C3978="&lt;&lt; vazio &gt;&gt;","VAZIA",IF(AND(O3978&lt;&gt;"",R3978&lt;0),"VENCIDO",IF(AND(O3978&lt;&gt;"",R3978&lt;=Parametros!$B$10),"PRÓX. VENCIMENTO",IF(F3978="Q","QUALIDADE",IF(F3978="S","BLOQUEADO",IF(F3978="R","RESTRITO/DEVOLUÇÃO",IF(OR(N3978="QUAR",N3978="QRES"),"QUARENTENA",IF(OR(B3978="DESCARTE",B3978="DEVOLUÇÃO"),"DESCARTE/DEVOLUÇÃO",IF(AND(D3978="",K3978&lt;&gt;""),"SEM LOTE",IF(AND(Q3978&lt;&gt;"",Q3978&gt;=Parametros!$B$11),"PARADO/SEM GIRO","OK"))))))))))</f>
        <v>QUALIDADE</v>
      </c>
      <c r="T3978" s="29" t="str">
        <f aca="false">IF(AND($S3978="PARADO/SEM GIRO",$K3978="KG",OR(Painel!$B$5="(Todos)",A3978=Painel!$B$5)*OR(Painel!$E$5="(Todos)",P3978=Painel!$E$5)),$J3978+ROW()/10000000,"")</f>
        <v/>
      </c>
      <c r="U3978" s="29" t="str">
        <f aca="false">IF(AND($S3978="VENCIDO",$K3978="KG",OR(Painel!$B$5="(Todos)",A3978=Painel!$B$5)*OR(Painel!$E$5="(Todos)",P3978=Painel!$E$5)),$J3978+ROW()/10000000,"")</f>
        <v/>
      </c>
    </row>
    <row r="3979" customFormat="false" ht="15" hidden="false" customHeight="false" outlineLevel="0" collapsed="false">
      <c r="A3979" s="29" t="s">
        <v>52</v>
      </c>
      <c r="B3979" s="29" t="s">
        <v>7347</v>
      </c>
      <c r="C3979" s="29" t="s">
        <v>161</v>
      </c>
      <c r="D3979" s="29" t="s">
        <v>1657</v>
      </c>
      <c r="E3979" s="29" t="n">
        <v>1</v>
      </c>
      <c r="F3979" s="29"/>
      <c r="G3979" s="29" t="s">
        <v>7348</v>
      </c>
      <c r="H3979" s="30" t="n">
        <v>999.9</v>
      </c>
      <c r="I3979" s="31" t="n">
        <v>46266</v>
      </c>
      <c r="J3979" s="30" t="n">
        <v>999.9</v>
      </c>
      <c r="K3979" s="29" t="s">
        <v>120</v>
      </c>
      <c r="L3979" s="29" t="s">
        <v>180</v>
      </c>
      <c r="M3979" s="29"/>
      <c r="N3979" s="29" t="s">
        <v>122</v>
      </c>
      <c r="O3979" s="31" t="n">
        <v>46764</v>
      </c>
      <c r="P3979" s="29" t="s">
        <v>123</v>
      </c>
      <c r="Q3979" s="29" t="n">
        <f aca="false">IFERROR(VALUE(L3979),"")</f>
        <v>19</v>
      </c>
      <c r="R3979" s="29" t="n">
        <f aca="true">IF(O3979="","",O3979-TODAY())</f>
        <v>479</v>
      </c>
      <c r="S3979" s="29" t="str">
        <f aca="false">IF(C3979="&lt;&lt; vazio &gt;&gt;","VAZIA",IF(AND(O3979&lt;&gt;"",R3979&lt;0),"VENCIDO",IF(AND(O3979&lt;&gt;"",R3979&lt;=Parametros!$B$10),"PRÓX. VENCIMENTO",IF(F3979="Q","QUALIDADE",IF(F3979="S","BLOQUEADO",IF(F3979="R","RESTRITO/DEVOLUÇÃO",IF(OR(N3979="QUAR",N3979="QRES"),"QUARENTENA",IF(OR(B3979="DESCARTE",B3979="DEVOLUÇÃO"),"DESCARTE/DEVOLUÇÃO",IF(AND(D3979="",K3979&lt;&gt;""),"SEM LOTE",IF(AND(Q3979&lt;&gt;"",Q3979&gt;=Parametros!$B$11),"PARADO/SEM GIRO","OK"))))))))))</f>
        <v>OK</v>
      </c>
      <c r="T3979" s="29" t="str">
        <f aca="false">IF(AND($S3979="PARADO/SEM GIRO",$K3979="KG",OR(Painel!$B$5="(Todos)",A3979=Painel!$B$5)*OR(Painel!$E$5="(Todos)",P3979=Painel!$E$5)),$J3979+ROW()/10000000,"")</f>
        <v/>
      </c>
      <c r="U3979" s="29" t="str">
        <f aca="false">IF(AND($S3979="VENCIDO",$K3979="KG",OR(Painel!$B$5="(Todos)",A3979=Painel!$B$5)*OR(Painel!$E$5="(Todos)",P3979=Painel!$E$5)),$J3979+ROW()/10000000,"")</f>
        <v/>
      </c>
    </row>
    <row r="3980" customFormat="false" ht="15" hidden="false" customHeight="false" outlineLevel="0" collapsed="false">
      <c r="A3980" s="29" t="s">
        <v>52</v>
      </c>
      <c r="B3980" s="29" t="s">
        <v>7349</v>
      </c>
      <c r="C3980" s="29" t="s">
        <v>147</v>
      </c>
      <c r="D3980" s="29" t="s">
        <v>148</v>
      </c>
      <c r="E3980" s="29" t="n">
        <v>1</v>
      </c>
      <c r="F3980" s="29"/>
      <c r="G3980" s="29" t="s">
        <v>7350</v>
      </c>
      <c r="H3980" s="30" t="n">
        <v>254.8</v>
      </c>
      <c r="I3980" s="31" t="n">
        <v>46277</v>
      </c>
      <c r="J3980" s="30" t="n">
        <v>254.8</v>
      </c>
      <c r="K3980" s="29" t="s">
        <v>120</v>
      </c>
      <c r="L3980" s="29" t="s">
        <v>267</v>
      </c>
      <c r="M3980" s="29"/>
      <c r="N3980" s="29" t="s">
        <v>122</v>
      </c>
      <c r="O3980" s="31" t="n">
        <v>46416</v>
      </c>
      <c r="P3980" s="29" t="s">
        <v>123</v>
      </c>
      <c r="Q3980" s="29" t="n">
        <f aca="false">IFERROR(VALUE(L3980),"")</f>
        <v>15</v>
      </c>
      <c r="R3980" s="29" t="n">
        <f aca="true">IF(O3980="","",O3980-TODAY())</f>
        <v>131</v>
      </c>
      <c r="S3980" s="29" t="str">
        <f aca="false">IF(C3980="&lt;&lt; vazio &gt;&gt;","VAZIA",IF(AND(O3980&lt;&gt;"",R3980&lt;0),"VENCIDO",IF(AND(O3980&lt;&gt;"",R3980&lt;=Parametros!$B$10),"PRÓX. VENCIMENTO",IF(F3980="Q","QUALIDADE",IF(F3980="S","BLOQUEADO",IF(F3980="R","RESTRITO/DEVOLUÇÃO",IF(OR(N3980="QUAR",N3980="QRES"),"QUARENTENA",IF(OR(B3980="DESCARTE",B3980="DEVOLUÇÃO"),"DESCARTE/DEVOLUÇÃO",IF(AND(D3980="",K3980&lt;&gt;""),"SEM LOTE",IF(AND(Q3980&lt;&gt;"",Q3980&gt;=Parametros!$B$11),"PARADO/SEM GIRO","OK"))))))))))</f>
        <v>OK</v>
      </c>
      <c r="T3980" s="29" t="str">
        <f aca="false">IF(AND($S3980="PARADO/SEM GIRO",$K3980="KG",OR(Painel!$B$5="(Todos)",A3980=Painel!$B$5)*OR(Painel!$E$5="(Todos)",P3980=Painel!$E$5)),$J3980+ROW()/10000000,"")</f>
        <v/>
      </c>
      <c r="U3980" s="29" t="str">
        <f aca="false">IF(AND($S3980="VENCIDO",$K3980="KG",OR(Painel!$B$5="(Todos)",A3980=Painel!$B$5)*OR(Painel!$E$5="(Todos)",P3980=Painel!$E$5)),$J3980+ROW()/10000000,"")</f>
        <v/>
      </c>
    </row>
    <row r="3981" customFormat="false" ht="15" hidden="false" customHeight="false" outlineLevel="0" collapsed="false">
      <c r="A3981" s="29" t="s">
        <v>52</v>
      </c>
      <c r="B3981" s="29" t="s">
        <v>7351</v>
      </c>
      <c r="C3981" s="29" t="s">
        <v>785</v>
      </c>
      <c r="D3981" s="29" t="s">
        <v>7352</v>
      </c>
      <c r="E3981" s="29" t="n">
        <v>1</v>
      </c>
      <c r="F3981" s="29"/>
      <c r="G3981" s="29" t="s">
        <v>7353</v>
      </c>
      <c r="H3981" s="30" t="n">
        <v>1000</v>
      </c>
      <c r="I3981" s="31" t="n">
        <v>46270</v>
      </c>
      <c r="J3981" s="30" t="n">
        <v>1000</v>
      </c>
      <c r="K3981" s="29" t="s">
        <v>120</v>
      </c>
      <c r="L3981" s="29" t="s">
        <v>267</v>
      </c>
      <c r="M3981" s="29"/>
      <c r="N3981" s="29" t="s">
        <v>122</v>
      </c>
      <c r="O3981" s="31" t="n">
        <v>46798</v>
      </c>
      <c r="P3981" s="29" t="s">
        <v>123</v>
      </c>
      <c r="Q3981" s="29" t="n">
        <f aca="false">IFERROR(VALUE(L3981),"")</f>
        <v>15</v>
      </c>
      <c r="R3981" s="29" t="n">
        <f aca="true">IF(O3981="","",O3981-TODAY())</f>
        <v>513</v>
      </c>
      <c r="S3981" s="29" t="str">
        <f aca="false">IF(C3981="&lt;&lt; vazio &gt;&gt;","VAZIA",IF(AND(O3981&lt;&gt;"",R3981&lt;0),"VENCIDO",IF(AND(O3981&lt;&gt;"",R3981&lt;=Parametros!$B$10),"PRÓX. VENCIMENTO",IF(F3981="Q","QUALIDADE",IF(F3981="S","BLOQUEADO",IF(F3981="R","RESTRITO/DEVOLUÇÃO",IF(OR(N3981="QUAR",N3981="QRES"),"QUARENTENA",IF(OR(B3981="DESCARTE",B3981="DEVOLUÇÃO"),"DESCARTE/DEVOLUÇÃO",IF(AND(D3981="",K3981&lt;&gt;""),"SEM LOTE",IF(AND(Q3981&lt;&gt;"",Q3981&gt;=Parametros!$B$11),"PARADO/SEM GIRO","OK"))))))))))</f>
        <v>OK</v>
      </c>
      <c r="T3981" s="29" t="str">
        <f aca="false">IF(AND($S3981="PARADO/SEM GIRO",$K3981="KG",OR(Painel!$B$5="(Todos)",A3981=Painel!$B$5)*OR(Painel!$E$5="(Todos)",P3981=Painel!$E$5)),$J3981+ROW()/10000000,"")</f>
        <v/>
      </c>
      <c r="U3981" s="29" t="str">
        <f aca="false">IF(AND($S3981="VENCIDO",$K3981="KG",OR(Painel!$B$5="(Todos)",A3981=Painel!$B$5)*OR(Painel!$E$5="(Todos)",P3981=Painel!$E$5)),$J3981+ROW()/10000000,"")</f>
        <v/>
      </c>
    </row>
    <row r="3982" customFormat="false" ht="15" hidden="false" customHeight="false" outlineLevel="0" collapsed="false">
      <c r="A3982" s="29" t="s">
        <v>52</v>
      </c>
      <c r="B3982" s="29" t="s">
        <v>7354</v>
      </c>
      <c r="C3982" s="29" t="s">
        <v>115</v>
      </c>
      <c r="D3982" s="29"/>
      <c r="E3982" s="29" t="n">
        <v>0</v>
      </c>
      <c r="F3982" s="29"/>
      <c r="G3982" s="29"/>
      <c r="H3982" s="30" t="n">
        <v>0</v>
      </c>
      <c r="I3982" s="29"/>
      <c r="J3982" s="30" t="n">
        <v>0</v>
      </c>
      <c r="K3982" s="29"/>
      <c r="L3982" s="29" t="s">
        <v>116</v>
      </c>
      <c r="M3982" s="29"/>
      <c r="N3982" s="29"/>
      <c r="O3982" s="29"/>
      <c r="P3982" s="29"/>
      <c r="Q3982" s="29" t="n">
        <f aca="false">IFERROR(VALUE(L3982),"")</f>
        <v>0</v>
      </c>
      <c r="R3982" s="29" t="str">
        <f aca="true">IF(O3982="","",O3982-TODAY())</f>
        <v/>
      </c>
      <c r="S3982" s="29" t="str">
        <f aca="false">IF(C3982="&lt;&lt; vazio &gt;&gt;","VAZIA",IF(AND(O3982&lt;&gt;"",R3982&lt;0),"VENCIDO",IF(AND(O3982&lt;&gt;"",R3982&lt;=Parametros!$B$10),"PRÓX. VENCIMENTO",IF(F3982="Q","QUALIDADE",IF(F3982="S","BLOQUEADO",IF(F3982="R","RESTRITO/DEVOLUÇÃO",IF(OR(N3982="QUAR",N3982="QRES"),"QUARENTENA",IF(OR(B3982="DESCARTE",B3982="DEVOLUÇÃO"),"DESCARTE/DEVOLUÇÃO",IF(AND(D3982="",K3982&lt;&gt;""),"SEM LOTE",IF(AND(Q3982&lt;&gt;"",Q3982&gt;=Parametros!$B$11),"PARADO/SEM GIRO","OK"))))))))))</f>
        <v>VAZIA</v>
      </c>
      <c r="T3982" s="29" t="str">
        <f aca="false">IF(AND($S3982="PARADO/SEM GIRO",$K3982="KG",OR(Painel!$B$5="(Todos)",A3982=Painel!$B$5)*OR(Painel!$E$5="(Todos)",P3982=Painel!$E$5)),$J3982+ROW()/10000000,"")</f>
        <v/>
      </c>
      <c r="U3982" s="29" t="str">
        <f aca="false">IF(AND($S3982="VENCIDO",$K3982="KG",OR(Painel!$B$5="(Todos)",A3982=Painel!$B$5)*OR(Painel!$E$5="(Todos)",P3982=Painel!$E$5)),$J3982+ROW()/10000000,"")</f>
        <v/>
      </c>
    </row>
    <row r="3983" customFormat="false" ht="15" hidden="false" customHeight="false" outlineLevel="0" collapsed="false">
      <c r="A3983" s="29" t="s">
        <v>52</v>
      </c>
      <c r="B3983" s="29" t="s">
        <v>7355</v>
      </c>
      <c r="C3983" s="29" t="s">
        <v>161</v>
      </c>
      <c r="D3983" s="29" t="s">
        <v>2923</v>
      </c>
      <c r="E3983" s="29" t="n">
        <v>1</v>
      </c>
      <c r="F3983" s="29"/>
      <c r="G3983" s="29" t="s">
        <v>7356</v>
      </c>
      <c r="H3983" s="30" t="n">
        <v>999.9</v>
      </c>
      <c r="I3983" s="31" t="n">
        <v>46220</v>
      </c>
      <c r="J3983" s="30" t="n">
        <v>999.9</v>
      </c>
      <c r="K3983" s="29" t="s">
        <v>120</v>
      </c>
      <c r="L3983" s="29" t="s">
        <v>2925</v>
      </c>
      <c r="M3983" s="29"/>
      <c r="N3983" s="29" t="s">
        <v>122</v>
      </c>
      <c r="O3983" s="31" t="n">
        <v>46765</v>
      </c>
      <c r="P3983" s="29" t="s">
        <v>123</v>
      </c>
      <c r="Q3983" s="29" t="n">
        <f aca="false">IFERROR(VALUE(L3983),"")</f>
        <v>65</v>
      </c>
      <c r="R3983" s="29" t="n">
        <f aca="true">IF(O3983="","",O3983-TODAY())</f>
        <v>480</v>
      </c>
      <c r="S3983" s="29" t="str">
        <f aca="false">IF(C3983="&lt;&lt; vazio &gt;&gt;","VAZIA",IF(AND(O3983&lt;&gt;"",R3983&lt;0),"VENCIDO",IF(AND(O3983&lt;&gt;"",R3983&lt;=Parametros!$B$10),"PRÓX. VENCIMENTO",IF(F3983="Q","QUALIDADE",IF(F3983="S","BLOQUEADO",IF(F3983="R","RESTRITO/DEVOLUÇÃO",IF(OR(N3983="QUAR",N3983="QRES"),"QUARENTENA",IF(OR(B3983="DESCARTE",B3983="DEVOLUÇÃO"),"DESCARTE/DEVOLUÇÃO",IF(AND(D3983="",K3983&lt;&gt;""),"SEM LOTE",IF(AND(Q3983&lt;&gt;"",Q3983&gt;=Parametros!$B$11),"PARADO/SEM GIRO","OK"))))))))))</f>
        <v>OK</v>
      </c>
      <c r="T3983" s="29" t="str">
        <f aca="false">IF(AND($S3983="PARADO/SEM GIRO",$K3983="KG",OR(Painel!$B$5="(Todos)",A3983=Painel!$B$5)*OR(Painel!$E$5="(Todos)",P3983=Painel!$E$5)),$J3983+ROW()/10000000,"")</f>
        <v/>
      </c>
      <c r="U3983" s="29" t="str">
        <f aca="false">IF(AND($S3983="VENCIDO",$K3983="KG",OR(Painel!$B$5="(Todos)",A3983=Painel!$B$5)*OR(Painel!$E$5="(Todos)",P3983=Painel!$E$5)),$J3983+ROW()/10000000,"")</f>
        <v/>
      </c>
    </row>
    <row r="3984" customFormat="false" ht="15" hidden="false" customHeight="false" outlineLevel="0" collapsed="false">
      <c r="A3984" s="29" t="s">
        <v>52</v>
      </c>
      <c r="B3984" s="29" t="s">
        <v>7357</v>
      </c>
      <c r="C3984" s="29" t="s">
        <v>115</v>
      </c>
      <c r="D3984" s="29"/>
      <c r="E3984" s="29" t="n">
        <v>0</v>
      </c>
      <c r="F3984" s="29"/>
      <c r="G3984" s="29"/>
      <c r="H3984" s="30" t="n">
        <v>0</v>
      </c>
      <c r="I3984" s="29"/>
      <c r="J3984" s="30" t="n">
        <v>0</v>
      </c>
      <c r="K3984" s="29"/>
      <c r="L3984" s="29" t="s">
        <v>116</v>
      </c>
      <c r="M3984" s="29"/>
      <c r="N3984" s="29"/>
      <c r="O3984" s="29"/>
      <c r="P3984" s="29"/>
      <c r="Q3984" s="29" t="n">
        <f aca="false">IFERROR(VALUE(L3984),"")</f>
        <v>0</v>
      </c>
      <c r="R3984" s="29" t="str">
        <f aca="true">IF(O3984="","",O3984-TODAY())</f>
        <v/>
      </c>
      <c r="S3984" s="29" t="str">
        <f aca="false">IF(C3984="&lt;&lt; vazio &gt;&gt;","VAZIA",IF(AND(O3984&lt;&gt;"",R3984&lt;0),"VENCIDO",IF(AND(O3984&lt;&gt;"",R3984&lt;=Parametros!$B$10),"PRÓX. VENCIMENTO",IF(F3984="Q","QUALIDADE",IF(F3984="S","BLOQUEADO",IF(F3984="R","RESTRITO/DEVOLUÇÃO",IF(OR(N3984="QUAR",N3984="QRES"),"QUARENTENA",IF(OR(B3984="DESCARTE",B3984="DEVOLUÇÃO"),"DESCARTE/DEVOLUÇÃO",IF(AND(D3984="",K3984&lt;&gt;""),"SEM LOTE",IF(AND(Q3984&lt;&gt;"",Q3984&gt;=Parametros!$B$11),"PARADO/SEM GIRO","OK"))))))))))</f>
        <v>VAZIA</v>
      </c>
      <c r="T3984" s="29" t="str">
        <f aca="false">IF(AND($S3984="PARADO/SEM GIRO",$K3984="KG",OR(Painel!$B$5="(Todos)",A3984=Painel!$B$5)*OR(Painel!$E$5="(Todos)",P3984=Painel!$E$5)),$J3984+ROW()/10000000,"")</f>
        <v/>
      </c>
      <c r="U3984" s="29" t="str">
        <f aca="false">IF(AND($S3984="VENCIDO",$K3984="KG",OR(Painel!$B$5="(Todos)",A3984=Painel!$B$5)*OR(Painel!$E$5="(Todos)",P3984=Painel!$E$5)),$J3984+ROW()/10000000,"")</f>
        <v/>
      </c>
    </row>
    <row r="3985" customFormat="false" ht="15" hidden="false" customHeight="false" outlineLevel="0" collapsed="false">
      <c r="A3985" s="29" t="s">
        <v>52</v>
      </c>
      <c r="B3985" s="29" t="s">
        <v>7358</v>
      </c>
      <c r="C3985" s="29" t="s">
        <v>4402</v>
      </c>
      <c r="D3985" s="29" t="s">
        <v>4403</v>
      </c>
      <c r="E3985" s="29" t="n">
        <v>1</v>
      </c>
      <c r="F3985" s="29"/>
      <c r="G3985" s="29" t="s">
        <v>7359</v>
      </c>
      <c r="H3985" s="30" t="n">
        <v>727.2</v>
      </c>
      <c r="I3985" s="31" t="n">
        <v>46217</v>
      </c>
      <c r="J3985" s="30" t="n">
        <v>727.2</v>
      </c>
      <c r="K3985" s="29" t="s">
        <v>120</v>
      </c>
      <c r="L3985" s="29" t="s">
        <v>2586</v>
      </c>
      <c r="M3985" s="29"/>
      <c r="N3985" s="29" t="s">
        <v>122</v>
      </c>
      <c r="O3985" s="31" t="n">
        <v>46756</v>
      </c>
      <c r="P3985" s="29" t="s">
        <v>123</v>
      </c>
      <c r="Q3985" s="29" t="n">
        <f aca="false">IFERROR(VALUE(L3985),"")</f>
        <v>68</v>
      </c>
      <c r="R3985" s="29" t="n">
        <f aca="true">IF(O3985="","",O3985-TODAY())</f>
        <v>471</v>
      </c>
      <c r="S3985" s="29" t="str">
        <f aca="false">IF(C3985="&lt;&lt; vazio &gt;&gt;","VAZIA",IF(AND(O3985&lt;&gt;"",R3985&lt;0),"VENCIDO",IF(AND(O3985&lt;&gt;"",R3985&lt;=Parametros!$B$10),"PRÓX. VENCIMENTO",IF(F3985="Q","QUALIDADE",IF(F3985="S","BLOQUEADO",IF(F3985="R","RESTRITO/DEVOLUÇÃO",IF(OR(N3985="QUAR",N3985="QRES"),"QUARENTENA",IF(OR(B3985="DESCARTE",B3985="DEVOLUÇÃO"),"DESCARTE/DEVOLUÇÃO",IF(AND(D3985="",K3985&lt;&gt;""),"SEM LOTE",IF(AND(Q3985&lt;&gt;"",Q3985&gt;=Parametros!$B$11),"PARADO/SEM GIRO","OK"))))))))))</f>
        <v>OK</v>
      </c>
      <c r="T3985" s="29" t="str">
        <f aca="false">IF(AND($S3985="PARADO/SEM GIRO",$K3985="KG",OR(Painel!$B$5="(Todos)",A3985=Painel!$B$5)*OR(Painel!$E$5="(Todos)",P3985=Painel!$E$5)),$J3985+ROW()/10000000,"")</f>
        <v/>
      </c>
      <c r="U3985" s="29" t="str">
        <f aca="false">IF(AND($S3985="VENCIDO",$K3985="KG",OR(Painel!$B$5="(Todos)",A3985=Painel!$B$5)*OR(Painel!$E$5="(Todos)",P3985=Painel!$E$5)),$J3985+ROW()/10000000,"")</f>
        <v/>
      </c>
    </row>
    <row r="3986" customFormat="false" ht="15" hidden="false" customHeight="false" outlineLevel="0" collapsed="false">
      <c r="A3986" s="29" t="s">
        <v>52</v>
      </c>
      <c r="B3986" s="29" t="s">
        <v>7360</v>
      </c>
      <c r="C3986" s="29" t="s">
        <v>177</v>
      </c>
      <c r="D3986" s="29" t="s">
        <v>7159</v>
      </c>
      <c r="E3986" s="29" t="n">
        <v>1</v>
      </c>
      <c r="F3986" s="29"/>
      <c r="G3986" s="29" t="s">
        <v>7361</v>
      </c>
      <c r="H3986" s="30" t="n">
        <v>603</v>
      </c>
      <c r="I3986" s="31" t="n">
        <v>46183</v>
      </c>
      <c r="J3986" s="30" t="n">
        <v>603</v>
      </c>
      <c r="K3986" s="29" t="s">
        <v>120</v>
      </c>
      <c r="L3986" s="29" t="s">
        <v>1096</v>
      </c>
      <c r="M3986" s="29"/>
      <c r="N3986" s="29" t="s">
        <v>122</v>
      </c>
      <c r="O3986" s="31" t="n">
        <v>46550</v>
      </c>
      <c r="P3986" s="29" t="s">
        <v>123</v>
      </c>
      <c r="Q3986" s="29" t="n">
        <f aca="false">IFERROR(VALUE(L3986),"")</f>
        <v>102</v>
      </c>
      <c r="R3986" s="29" t="n">
        <f aca="true">IF(O3986="","",O3986-TODAY())</f>
        <v>265</v>
      </c>
      <c r="S3986" s="29" t="str">
        <f aca="false">IF(C3986="&lt;&lt; vazio &gt;&gt;","VAZIA",IF(AND(O3986&lt;&gt;"",R3986&lt;0),"VENCIDO",IF(AND(O3986&lt;&gt;"",R3986&lt;=Parametros!$B$10),"PRÓX. VENCIMENTO",IF(F3986="Q","QUALIDADE",IF(F3986="S","BLOQUEADO",IF(F3986="R","RESTRITO/DEVOLUÇÃO",IF(OR(N3986="QUAR",N3986="QRES"),"QUARENTENA",IF(OR(B3986="DESCARTE",B3986="DEVOLUÇÃO"),"DESCARTE/DEVOLUÇÃO",IF(AND(D3986="",K3986&lt;&gt;""),"SEM LOTE",IF(AND(Q3986&lt;&gt;"",Q3986&gt;=Parametros!$B$11),"PARADO/SEM GIRO","OK"))))))))))</f>
        <v>PARADO/SEM GIRO</v>
      </c>
      <c r="T3986" s="29" t="n">
        <f aca="false">IF(AND($S3986="PARADO/SEM GIRO",$K3986="KG",OR(Painel!$B$5="(Todos)",A3986=Painel!$B$5)*OR(Painel!$E$5="(Todos)",P3986=Painel!$E$5)),$J3986+ROW()/10000000,"")</f>
        <v>603.0003986</v>
      </c>
      <c r="U3986" s="29" t="str">
        <f aca="false">IF(AND($S3986="VENCIDO",$K3986="KG",OR(Painel!$B$5="(Todos)",A3986=Painel!$B$5)*OR(Painel!$E$5="(Todos)",P3986=Painel!$E$5)),$J3986+ROW()/10000000,"")</f>
        <v/>
      </c>
    </row>
    <row r="3987" customFormat="false" ht="15" hidden="false" customHeight="false" outlineLevel="0" collapsed="false">
      <c r="A3987" s="29" t="s">
        <v>52</v>
      </c>
      <c r="B3987" s="29" t="s">
        <v>7362</v>
      </c>
      <c r="C3987" s="29" t="s">
        <v>666</v>
      </c>
      <c r="D3987" s="29" t="s">
        <v>667</v>
      </c>
      <c r="E3987" s="29" t="n">
        <v>1</v>
      </c>
      <c r="F3987" s="29" t="s">
        <v>268</v>
      </c>
      <c r="G3987" s="29" t="s">
        <v>7363</v>
      </c>
      <c r="H3987" s="30" t="n">
        <v>590.4</v>
      </c>
      <c r="I3987" s="31" t="n">
        <v>46284</v>
      </c>
      <c r="J3987" s="30" t="n">
        <v>590.4</v>
      </c>
      <c r="K3987" s="29" t="s">
        <v>120</v>
      </c>
      <c r="L3987" s="29" t="s">
        <v>388</v>
      </c>
      <c r="M3987" s="29"/>
      <c r="N3987" s="29" t="s">
        <v>122</v>
      </c>
      <c r="O3987" s="31" t="n">
        <v>46831</v>
      </c>
      <c r="P3987" s="29" t="s">
        <v>123</v>
      </c>
      <c r="Q3987" s="29" t="n">
        <f aca="false">IFERROR(VALUE(L3987),"")</f>
        <v>1</v>
      </c>
      <c r="R3987" s="29" t="n">
        <f aca="true">IF(O3987="","",O3987-TODAY())</f>
        <v>546</v>
      </c>
      <c r="S3987" s="29" t="str">
        <f aca="false">IF(C3987="&lt;&lt; vazio &gt;&gt;","VAZIA",IF(AND(O3987&lt;&gt;"",R3987&lt;0),"VENCIDO",IF(AND(O3987&lt;&gt;"",R3987&lt;=Parametros!$B$10),"PRÓX. VENCIMENTO",IF(F3987="Q","QUALIDADE",IF(F3987="S","BLOQUEADO",IF(F3987="R","RESTRITO/DEVOLUÇÃO",IF(OR(N3987="QUAR",N3987="QRES"),"QUARENTENA",IF(OR(B3987="DESCARTE",B3987="DEVOLUÇÃO"),"DESCARTE/DEVOLUÇÃO",IF(AND(D3987="",K3987&lt;&gt;""),"SEM LOTE",IF(AND(Q3987&lt;&gt;"",Q3987&gt;=Parametros!$B$11),"PARADO/SEM GIRO","OK"))))))))))</f>
        <v>QUALIDADE</v>
      </c>
      <c r="T3987" s="29" t="str">
        <f aca="false">IF(AND($S3987="PARADO/SEM GIRO",$K3987="KG",OR(Painel!$B$5="(Todos)",A3987=Painel!$B$5)*OR(Painel!$E$5="(Todos)",P3987=Painel!$E$5)),$J3987+ROW()/10000000,"")</f>
        <v/>
      </c>
      <c r="U3987" s="29" t="str">
        <f aca="false">IF(AND($S3987="VENCIDO",$K3987="KG",OR(Painel!$B$5="(Todos)",A3987=Painel!$B$5)*OR(Painel!$E$5="(Todos)",P3987=Painel!$E$5)),$J3987+ROW()/10000000,"")</f>
        <v/>
      </c>
    </row>
    <row r="3988" customFormat="false" ht="15" hidden="false" customHeight="false" outlineLevel="0" collapsed="false">
      <c r="A3988" s="29" t="s">
        <v>52</v>
      </c>
      <c r="B3988" s="29" t="s">
        <v>7364</v>
      </c>
      <c r="C3988" s="29" t="s">
        <v>161</v>
      </c>
      <c r="D3988" s="29" t="s">
        <v>1657</v>
      </c>
      <c r="E3988" s="29" t="n">
        <v>1</v>
      </c>
      <c r="F3988" s="29"/>
      <c r="G3988" s="29" t="s">
        <v>7365</v>
      </c>
      <c r="H3988" s="30" t="n">
        <v>999.9</v>
      </c>
      <c r="I3988" s="31" t="n">
        <v>46219</v>
      </c>
      <c r="J3988" s="30" t="n">
        <v>999.9</v>
      </c>
      <c r="K3988" s="29" t="s">
        <v>120</v>
      </c>
      <c r="L3988" s="29" t="s">
        <v>959</v>
      </c>
      <c r="M3988" s="29"/>
      <c r="N3988" s="29" t="s">
        <v>122</v>
      </c>
      <c r="O3988" s="31" t="n">
        <v>46764</v>
      </c>
      <c r="P3988" s="29" t="s">
        <v>123</v>
      </c>
      <c r="Q3988" s="29" t="n">
        <f aca="false">IFERROR(VALUE(L3988),"")</f>
        <v>66</v>
      </c>
      <c r="R3988" s="29" t="n">
        <f aca="true">IF(O3988="","",O3988-TODAY())</f>
        <v>479</v>
      </c>
      <c r="S3988" s="29" t="str">
        <f aca="false">IF(C3988="&lt;&lt; vazio &gt;&gt;","VAZIA",IF(AND(O3988&lt;&gt;"",R3988&lt;0),"VENCIDO",IF(AND(O3988&lt;&gt;"",R3988&lt;=Parametros!$B$10),"PRÓX. VENCIMENTO",IF(F3988="Q","QUALIDADE",IF(F3988="S","BLOQUEADO",IF(F3988="R","RESTRITO/DEVOLUÇÃO",IF(OR(N3988="QUAR",N3988="QRES"),"QUARENTENA",IF(OR(B3988="DESCARTE",B3988="DEVOLUÇÃO"),"DESCARTE/DEVOLUÇÃO",IF(AND(D3988="",K3988&lt;&gt;""),"SEM LOTE",IF(AND(Q3988&lt;&gt;"",Q3988&gt;=Parametros!$B$11),"PARADO/SEM GIRO","OK"))))))))))</f>
        <v>OK</v>
      </c>
      <c r="T3988" s="29" t="str">
        <f aca="false">IF(AND($S3988="PARADO/SEM GIRO",$K3988="KG",OR(Painel!$B$5="(Todos)",A3988=Painel!$B$5)*OR(Painel!$E$5="(Todos)",P3988=Painel!$E$5)),$J3988+ROW()/10000000,"")</f>
        <v/>
      </c>
      <c r="U3988" s="29" t="str">
        <f aca="false">IF(AND($S3988="VENCIDO",$K3988="KG",OR(Painel!$B$5="(Todos)",A3988=Painel!$B$5)*OR(Painel!$E$5="(Todos)",P3988=Painel!$E$5)),$J3988+ROW()/10000000,"")</f>
        <v/>
      </c>
    </row>
    <row r="3989" customFormat="false" ht="15" hidden="false" customHeight="false" outlineLevel="0" collapsed="false">
      <c r="A3989" s="29" t="s">
        <v>52</v>
      </c>
      <c r="B3989" s="29" t="s">
        <v>7366</v>
      </c>
      <c r="C3989" s="29" t="s">
        <v>115</v>
      </c>
      <c r="D3989" s="29"/>
      <c r="E3989" s="29" t="n">
        <v>0</v>
      </c>
      <c r="F3989" s="29"/>
      <c r="G3989" s="29"/>
      <c r="H3989" s="30" t="n">
        <v>0</v>
      </c>
      <c r="I3989" s="29"/>
      <c r="J3989" s="30" t="n">
        <v>0</v>
      </c>
      <c r="K3989" s="29"/>
      <c r="L3989" s="29" t="s">
        <v>116</v>
      </c>
      <c r="M3989" s="29"/>
      <c r="N3989" s="29"/>
      <c r="O3989" s="29"/>
      <c r="P3989" s="29"/>
      <c r="Q3989" s="29" t="n">
        <f aca="false">IFERROR(VALUE(L3989),"")</f>
        <v>0</v>
      </c>
      <c r="R3989" s="29" t="str">
        <f aca="true">IF(O3989="","",O3989-TODAY())</f>
        <v/>
      </c>
      <c r="S3989" s="29" t="str">
        <f aca="false">IF(C3989="&lt;&lt; vazio &gt;&gt;","VAZIA",IF(AND(O3989&lt;&gt;"",R3989&lt;0),"VENCIDO",IF(AND(O3989&lt;&gt;"",R3989&lt;=Parametros!$B$10),"PRÓX. VENCIMENTO",IF(F3989="Q","QUALIDADE",IF(F3989="S","BLOQUEADO",IF(F3989="R","RESTRITO/DEVOLUÇÃO",IF(OR(N3989="QUAR",N3989="QRES"),"QUARENTENA",IF(OR(B3989="DESCARTE",B3989="DEVOLUÇÃO"),"DESCARTE/DEVOLUÇÃO",IF(AND(D3989="",K3989&lt;&gt;""),"SEM LOTE",IF(AND(Q3989&lt;&gt;"",Q3989&gt;=Parametros!$B$11),"PARADO/SEM GIRO","OK"))))))))))</f>
        <v>VAZIA</v>
      </c>
      <c r="T3989" s="29" t="str">
        <f aca="false">IF(AND($S3989="PARADO/SEM GIRO",$K3989="KG",OR(Painel!$B$5="(Todos)",A3989=Painel!$B$5)*OR(Painel!$E$5="(Todos)",P3989=Painel!$E$5)),$J3989+ROW()/10000000,"")</f>
        <v/>
      </c>
      <c r="U3989" s="29" t="str">
        <f aca="false">IF(AND($S3989="VENCIDO",$K3989="KG",OR(Painel!$B$5="(Todos)",A3989=Painel!$B$5)*OR(Painel!$E$5="(Todos)",P3989=Painel!$E$5)),$J3989+ROW()/10000000,"")</f>
        <v/>
      </c>
    </row>
    <row r="3990" customFormat="false" ht="15" hidden="false" customHeight="false" outlineLevel="0" collapsed="false">
      <c r="A3990" s="29" t="s">
        <v>52</v>
      </c>
      <c r="B3990" s="29" t="s">
        <v>7367</v>
      </c>
      <c r="C3990" s="29" t="s">
        <v>115</v>
      </c>
      <c r="D3990" s="29"/>
      <c r="E3990" s="29" t="n">
        <v>0</v>
      </c>
      <c r="F3990" s="29"/>
      <c r="G3990" s="29"/>
      <c r="H3990" s="30" t="n">
        <v>0</v>
      </c>
      <c r="I3990" s="29"/>
      <c r="J3990" s="30" t="n">
        <v>0</v>
      </c>
      <c r="K3990" s="29"/>
      <c r="L3990" s="29" t="s">
        <v>116</v>
      </c>
      <c r="M3990" s="29"/>
      <c r="N3990" s="29"/>
      <c r="O3990" s="29"/>
      <c r="P3990" s="29"/>
      <c r="Q3990" s="29" t="n">
        <f aca="false">IFERROR(VALUE(L3990),"")</f>
        <v>0</v>
      </c>
      <c r="R3990" s="29" t="str">
        <f aca="true">IF(O3990="","",O3990-TODAY())</f>
        <v/>
      </c>
      <c r="S3990" s="29" t="str">
        <f aca="false">IF(C3990="&lt;&lt; vazio &gt;&gt;","VAZIA",IF(AND(O3990&lt;&gt;"",R3990&lt;0),"VENCIDO",IF(AND(O3990&lt;&gt;"",R3990&lt;=Parametros!$B$10),"PRÓX. VENCIMENTO",IF(F3990="Q","QUALIDADE",IF(F3990="S","BLOQUEADO",IF(F3990="R","RESTRITO/DEVOLUÇÃO",IF(OR(N3990="QUAR",N3990="QRES"),"QUARENTENA",IF(OR(B3990="DESCARTE",B3990="DEVOLUÇÃO"),"DESCARTE/DEVOLUÇÃO",IF(AND(D3990="",K3990&lt;&gt;""),"SEM LOTE",IF(AND(Q3990&lt;&gt;"",Q3990&gt;=Parametros!$B$11),"PARADO/SEM GIRO","OK"))))))))))</f>
        <v>VAZIA</v>
      </c>
      <c r="T3990" s="29" t="str">
        <f aca="false">IF(AND($S3990="PARADO/SEM GIRO",$K3990="KG",OR(Painel!$B$5="(Todos)",A3990=Painel!$B$5)*OR(Painel!$E$5="(Todos)",P3990=Painel!$E$5)),$J3990+ROW()/10000000,"")</f>
        <v/>
      </c>
      <c r="U3990" s="29" t="str">
        <f aca="false">IF(AND($S3990="VENCIDO",$K3990="KG",OR(Painel!$B$5="(Todos)",A3990=Painel!$B$5)*OR(Painel!$E$5="(Todos)",P3990=Painel!$E$5)),$J3990+ROW()/10000000,"")</f>
        <v/>
      </c>
    </row>
    <row r="3991" customFormat="false" ht="15" hidden="false" customHeight="false" outlineLevel="0" collapsed="false">
      <c r="A3991" s="29" t="s">
        <v>52</v>
      </c>
      <c r="B3991" s="29" t="s">
        <v>7368</v>
      </c>
      <c r="C3991" s="29" t="s">
        <v>115</v>
      </c>
      <c r="D3991" s="29"/>
      <c r="E3991" s="29" t="n">
        <v>0</v>
      </c>
      <c r="F3991" s="29"/>
      <c r="G3991" s="29"/>
      <c r="H3991" s="30" t="n">
        <v>0</v>
      </c>
      <c r="I3991" s="29"/>
      <c r="J3991" s="30" t="n">
        <v>0</v>
      </c>
      <c r="K3991" s="29"/>
      <c r="L3991" s="29" t="s">
        <v>116</v>
      </c>
      <c r="M3991" s="29"/>
      <c r="N3991" s="29"/>
      <c r="O3991" s="29"/>
      <c r="P3991" s="29"/>
      <c r="Q3991" s="29" t="n">
        <f aca="false">IFERROR(VALUE(L3991),"")</f>
        <v>0</v>
      </c>
      <c r="R3991" s="29" t="str">
        <f aca="true">IF(O3991="","",O3991-TODAY())</f>
        <v/>
      </c>
      <c r="S3991" s="29" t="str">
        <f aca="false">IF(C3991="&lt;&lt; vazio &gt;&gt;","VAZIA",IF(AND(O3991&lt;&gt;"",R3991&lt;0),"VENCIDO",IF(AND(O3991&lt;&gt;"",R3991&lt;=Parametros!$B$10),"PRÓX. VENCIMENTO",IF(F3991="Q","QUALIDADE",IF(F3991="S","BLOQUEADO",IF(F3991="R","RESTRITO/DEVOLUÇÃO",IF(OR(N3991="QUAR",N3991="QRES"),"QUARENTENA",IF(OR(B3991="DESCARTE",B3991="DEVOLUÇÃO"),"DESCARTE/DEVOLUÇÃO",IF(AND(D3991="",K3991&lt;&gt;""),"SEM LOTE",IF(AND(Q3991&lt;&gt;"",Q3991&gt;=Parametros!$B$11),"PARADO/SEM GIRO","OK"))))))))))</f>
        <v>VAZIA</v>
      </c>
      <c r="T3991" s="29" t="str">
        <f aca="false">IF(AND($S3991="PARADO/SEM GIRO",$K3991="KG",OR(Painel!$B$5="(Todos)",A3991=Painel!$B$5)*OR(Painel!$E$5="(Todos)",P3991=Painel!$E$5)),$J3991+ROW()/10000000,"")</f>
        <v/>
      </c>
      <c r="U3991" s="29" t="str">
        <f aca="false">IF(AND($S3991="VENCIDO",$K3991="KG",OR(Painel!$B$5="(Todos)",A3991=Painel!$B$5)*OR(Painel!$E$5="(Todos)",P3991=Painel!$E$5)),$J3991+ROW()/10000000,"")</f>
        <v/>
      </c>
    </row>
    <row r="3992" customFormat="false" ht="15" hidden="false" customHeight="false" outlineLevel="0" collapsed="false">
      <c r="A3992" s="29" t="s">
        <v>52</v>
      </c>
      <c r="B3992" s="29" t="s">
        <v>7369</v>
      </c>
      <c r="C3992" s="29" t="s">
        <v>876</v>
      </c>
      <c r="D3992" s="29" t="s">
        <v>1238</v>
      </c>
      <c r="E3992" s="29" t="n">
        <v>1</v>
      </c>
      <c r="F3992" s="29" t="s">
        <v>268</v>
      </c>
      <c r="G3992" s="29" t="s">
        <v>7370</v>
      </c>
      <c r="H3992" s="30" t="n">
        <v>720</v>
      </c>
      <c r="I3992" s="31" t="n">
        <v>46281</v>
      </c>
      <c r="J3992" s="30" t="n">
        <v>720</v>
      </c>
      <c r="K3992" s="29" t="s">
        <v>120</v>
      </c>
      <c r="L3992" s="29" t="s">
        <v>284</v>
      </c>
      <c r="M3992" s="29"/>
      <c r="N3992" s="29" t="s">
        <v>122</v>
      </c>
      <c r="O3992" s="31" t="n">
        <v>46827</v>
      </c>
      <c r="P3992" s="29" t="s">
        <v>123</v>
      </c>
      <c r="Q3992" s="29" t="n">
        <f aca="false">IFERROR(VALUE(L3992),"")</f>
        <v>4</v>
      </c>
      <c r="R3992" s="29" t="n">
        <f aca="true">IF(O3992="","",O3992-TODAY())</f>
        <v>542</v>
      </c>
      <c r="S3992" s="29" t="str">
        <f aca="false">IF(C3992="&lt;&lt; vazio &gt;&gt;","VAZIA",IF(AND(O3992&lt;&gt;"",R3992&lt;0),"VENCIDO",IF(AND(O3992&lt;&gt;"",R3992&lt;=Parametros!$B$10),"PRÓX. VENCIMENTO",IF(F3992="Q","QUALIDADE",IF(F3992="S","BLOQUEADO",IF(F3992="R","RESTRITO/DEVOLUÇÃO",IF(OR(N3992="QUAR",N3992="QRES"),"QUARENTENA",IF(OR(B3992="DESCARTE",B3992="DEVOLUÇÃO"),"DESCARTE/DEVOLUÇÃO",IF(AND(D3992="",K3992&lt;&gt;""),"SEM LOTE",IF(AND(Q3992&lt;&gt;"",Q3992&gt;=Parametros!$B$11),"PARADO/SEM GIRO","OK"))))))))))</f>
        <v>QUALIDADE</v>
      </c>
      <c r="T3992" s="29" t="str">
        <f aca="false">IF(AND($S3992="PARADO/SEM GIRO",$K3992="KG",OR(Painel!$B$5="(Todos)",A3992=Painel!$B$5)*OR(Painel!$E$5="(Todos)",P3992=Painel!$E$5)),$J3992+ROW()/10000000,"")</f>
        <v/>
      </c>
      <c r="U3992" s="29" t="str">
        <f aca="false">IF(AND($S3992="VENCIDO",$K3992="KG",OR(Painel!$B$5="(Todos)",A3992=Painel!$B$5)*OR(Painel!$E$5="(Todos)",P3992=Painel!$E$5)),$J3992+ROW()/10000000,"")</f>
        <v/>
      </c>
    </row>
    <row r="3993" customFormat="false" ht="15" hidden="false" customHeight="false" outlineLevel="0" collapsed="false">
      <c r="A3993" s="29" t="s">
        <v>52</v>
      </c>
      <c r="B3993" s="29" t="s">
        <v>7371</v>
      </c>
      <c r="C3993" s="29" t="s">
        <v>139</v>
      </c>
      <c r="D3993" s="29" t="s">
        <v>140</v>
      </c>
      <c r="E3993" s="29" t="n">
        <v>1</v>
      </c>
      <c r="F3993" s="29"/>
      <c r="G3993" s="29" t="s">
        <v>7372</v>
      </c>
      <c r="H3993" s="30" t="n">
        <v>1000</v>
      </c>
      <c r="I3993" s="31" t="n">
        <v>46235</v>
      </c>
      <c r="J3993" s="30" t="n">
        <v>1000</v>
      </c>
      <c r="K3993" s="29" t="s">
        <v>120</v>
      </c>
      <c r="L3993" s="29" t="s">
        <v>694</v>
      </c>
      <c r="M3993" s="29"/>
      <c r="N3993" s="29" t="s">
        <v>122</v>
      </c>
      <c r="O3993" s="31" t="n">
        <v>46593</v>
      </c>
      <c r="P3993" s="29" t="s">
        <v>123</v>
      </c>
      <c r="Q3993" s="29" t="n">
        <f aca="false">IFERROR(VALUE(L3993),"")</f>
        <v>50</v>
      </c>
      <c r="R3993" s="29" t="n">
        <f aca="true">IF(O3993="","",O3993-TODAY())</f>
        <v>308</v>
      </c>
      <c r="S3993" s="29" t="str">
        <f aca="false">IF(C3993="&lt;&lt; vazio &gt;&gt;","VAZIA",IF(AND(O3993&lt;&gt;"",R3993&lt;0),"VENCIDO",IF(AND(O3993&lt;&gt;"",R3993&lt;=Parametros!$B$10),"PRÓX. VENCIMENTO",IF(F3993="Q","QUALIDADE",IF(F3993="S","BLOQUEADO",IF(F3993="R","RESTRITO/DEVOLUÇÃO",IF(OR(N3993="QUAR",N3993="QRES"),"QUARENTENA",IF(OR(B3993="DESCARTE",B3993="DEVOLUÇÃO"),"DESCARTE/DEVOLUÇÃO",IF(AND(D3993="",K3993&lt;&gt;""),"SEM LOTE",IF(AND(Q3993&lt;&gt;"",Q3993&gt;=Parametros!$B$11),"PARADO/SEM GIRO","OK"))))))))))</f>
        <v>OK</v>
      </c>
      <c r="T3993" s="29" t="str">
        <f aca="false">IF(AND($S3993="PARADO/SEM GIRO",$K3993="KG",OR(Painel!$B$5="(Todos)",A3993=Painel!$B$5)*OR(Painel!$E$5="(Todos)",P3993=Painel!$E$5)),$J3993+ROW()/10000000,"")</f>
        <v/>
      </c>
      <c r="U3993" s="29" t="str">
        <f aca="false">IF(AND($S3993="VENCIDO",$K3993="KG",OR(Painel!$B$5="(Todos)",A3993=Painel!$B$5)*OR(Painel!$E$5="(Todos)",P3993=Painel!$E$5)),$J3993+ROW()/10000000,"")</f>
        <v/>
      </c>
    </row>
    <row r="3994" customFormat="false" ht="15" hidden="false" customHeight="false" outlineLevel="0" collapsed="false">
      <c r="A3994" s="29" t="s">
        <v>52</v>
      </c>
      <c r="B3994" s="29" t="s">
        <v>7373</v>
      </c>
      <c r="C3994" s="29" t="s">
        <v>186</v>
      </c>
      <c r="D3994" s="29" t="s">
        <v>7310</v>
      </c>
      <c r="E3994" s="29" t="n">
        <v>1</v>
      </c>
      <c r="F3994" s="29"/>
      <c r="G3994" s="29" t="s">
        <v>7374</v>
      </c>
      <c r="H3994" s="30" t="n">
        <v>610</v>
      </c>
      <c r="I3994" s="31" t="n">
        <v>46153</v>
      </c>
      <c r="J3994" s="30" t="n">
        <v>610</v>
      </c>
      <c r="K3994" s="29" t="s">
        <v>120</v>
      </c>
      <c r="L3994" s="29" t="s">
        <v>7375</v>
      </c>
      <c r="M3994" s="29"/>
      <c r="N3994" s="29" t="s">
        <v>122</v>
      </c>
      <c r="O3994" s="31" t="n">
        <v>46696</v>
      </c>
      <c r="P3994" s="29" t="s">
        <v>123</v>
      </c>
      <c r="Q3994" s="29" t="n">
        <f aca="false">IFERROR(VALUE(L3994),"")</f>
        <v>132</v>
      </c>
      <c r="R3994" s="29" t="n">
        <f aca="true">IF(O3994="","",O3994-TODAY())</f>
        <v>411</v>
      </c>
      <c r="S3994" s="29" t="str">
        <f aca="false">IF(C3994="&lt;&lt; vazio &gt;&gt;","VAZIA",IF(AND(O3994&lt;&gt;"",R3994&lt;0),"VENCIDO",IF(AND(O3994&lt;&gt;"",R3994&lt;=Parametros!$B$10),"PRÓX. VENCIMENTO",IF(F3994="Q","QUALIDADE",IF(F3994="S","BLOQUEADO",IF(F3994="R","RESTRITO/DEVOLUÇÃO",IF(OR(N3994="QUAR",N3994="QRES"),"QUARENTENA",IF(OR(B3994="DESCARTE",B3994="DEVOLUÇÃO"),"DESCARTE/DEVOLUÇÃO",IF(AND(D3994="",K3994&lt;&gt;""),"SEM LOTE",IF(AND(Q3994&lt;&gt;"",Q3994&gt;=Parametros!$B$11),"PARADO/SEM GIRO","OK"))))))))))</f>
        <v>PARADO/SEM GIRO</v>
      </c>
      <c r="T3994" s="29" t="n">
        <f aca="false">IF(AND($S3994="PARADO/SEM GIRO",$K3994="KG",OR(Painel!$B$5="(Todos)",A3994=Painel!$B$5)*OR(Painel!$E$5="(Todos)",P3994=Painel!$E$5)),$J3994+ROW()/10000000,"")</f>
        <v>610.0003994</v>
      </c>
      <c r="U3994" s="29" t="str">
        <f aca="false">IF(AND($S3994="VENCIDO",$K3994="KG",OR(Painel!$B$5="(Todos)",A3994=Painel!$B$5)*OR(Painel!$E$5="(Todos)",P3994=Painel!$E$5)),$J3994+ROW()/10000000,"")</f>
        <v/>
      </c>
    </row>
    <row r="3995" customFormat="false" ht="15" hidden="false" customHeight="false" outlineLevel="0" collapsed="false">
      <c r="A3995" s="29" t="s">
        <v>52</v>
      </c>
      <c r="B3995" s="29" t="s">
        <v>7376</v>
      </c>
      <c r="C3995" s="29" t="s">
        <v>115</v>
      </c>
      <c r="D3995" s="29"/>
      <c r="E3995" s="29" t="n">
        <v>0</v>
      </c>
      <c r="F3995" s="29"/>
      <c r="G3995" s="29"/>
      <c r="H3995" s="30" t="n">
        <v>0</v>
      </c>
      <c r="I3995" s="29"/>
      <c r="J3995" s="30" t="n">
        <v>0</v>
      </c>
      <c r="K3995" s="29"/>
      <c r="L3995" s="29" t="s">
        <v>116</v>
      </c>
      <c r="M3995" s="29"/>
      <c r="N3995" s="29"/>
      <c r="O3995" s="29"/>
      <c r="P3995" s="29"/>
      <c r="Q3995" s="29" t="n">
        <f aca="false">IFERROR(VALUE(L3995),"")</f>
        <v>0</v>
      </c>
      <c r="R3995" s="29" t="str">
        <f aca="true">IF(O3995="","",O3995-TODAY())</f>
        <v/>
      </c>
      <c r="S3995" s="29" t="str">
        <f aca="false">IF(C3995="&lt;&lt; vazio &gt;&gt;","VAZIA",IF(AND(O3995&lt;&gt;"",R3995&lt;0),"VENCIDO",IF(AND(O3995&lt;&gt;"",R3995&lt;=Parametros!$B$10),"PRÓX. VENCIMENTO",IF(F3995="Q","QUALIDADE",IF(F3995="S","BLOQUEADO",IF(F3995="R","RESTRITO/DEVOLUÇÃO",IF(OR(N3995="QUAR",N3995="QRES"),"QUARENTENA",IF(OR(B3995="DESCARTE",B3995="DEVOLUÇÃO"),"DESCARTE/DEVOLUÇÃO",IF(AND(D3995="",K3995&lt;&gt;""),"SEM LOTE",IF(AND(Q3995&lt;&gt;"",Q3995&gt;=Parametros!$B$11),"PARADO/SEM GIRO","OK"))))))))))</f>
        <v>VAZIA</v>
      </c>
      <c r="T3995" s="29" t="str">
        <f aca="false">IF(AND($S3995="PARADO/SEM GIRO",$K3995="KG",OR(Painel!$B$5="(Todos)",A3995=Painel!$B$5)*OR(Painel!$E$5="(Todos)",P3995=Painel!$E$5)),$J3995+ROW()/10000000,"")</f>
        <v/>
      </c>
      <c r="U3995" s="29" t="str">
        <f aca="false">IF(AND($S3995="VENCIDO",$K3995="KG",OR(Painel!$B$5="(Todos)",A3995=Painel!$B$5)*OR(Painel!$E$5="(Todos)",P3995=Painel!$E$5)),$J3995+ROW()/10000000,"")</f>
        <v/>
      </c>
    </row>
    <row r="3996" customFormat="false" ht="15" hidden="false" customHeight="false" outlineLevel="0" collapsed="false">
      <c r="A3996" s="29" t="s">
        <v>52</v>
      </c>
      <c r="B3996" s="29" t="s">
        <v>7377</v>
      </c>
      <c r="C3996" s="29" t="s">
        <v>7111</v>
      </c>
      <c r="D3996" s="29" t="s">
        <v>7112</v>
      </c>
      <c r="E3996" s="29" t="n">
        <v>1</v>
      </c>
      <c r="F3996" s="29"/>
      <c r="G3996" s="29" t="s">
        <v>7378</v>
      </c>
      <c r="H3996" s="30" t="n">
        <v>20</v>
      </c>
      <c r="I3996" s="31" t="n">
        <v>46270</v>
      </c>
      <c r="J3996" s="30" t="n">
        <v>20</v>
      </c>
      <c r="K3996" s="29" t="s">
        <v>120</v>
      </c>
      <c r="L3996" s="29" t="s">
        <v>267</v>
      </c>
      <c r="M3996" s="29"/>
      <c r="N3996" s="29" t="s">
        <v>122</v>
      </c>
      <c r="O3996" s="31" t="n">
        <v>46668</v>
      </c>
      <c r="P3996" s="29" t="s">
        <v>123</v>
      </c>
      <c r="Q3996" s="29" t="n">
        <f aca="false">IFERROR(VALUE(L3996),"")</f>
        <v>15</v>
      </c>
      <c r="R3996" s="29" t="n">
        <f aca="true">IF(O3996="","",O3996-TODAY())</f>
        <v>383</v>
      </c>
      <c r="S3996" s="29" t="str">
        <f aca="false">IF(C3996="&lt;&lt; vazio &gt;&gt;","VAZIA",IF(AND(O3996&lt;&gt;"",R3996&lt;0),"VENCIDO",IF(AND(O3996&lt;&gt;"",R3996&lt;=Parametros!$B$10),"PRÓX. VENCIMENTO",IF(F3996="Q","QUALIDADE",IF(F3996="S","BLOQUEADO",IF(F3996="R","RESTRITO/DEVOLUÇÃO",IF(OR(N3996="QUAR",N3996="QRES"),"QUARENTENA",IF(OR(B3996="DESCARTE",B3996="DEVOLUÇÃO"),"DESCARTE/DEVOLUÇÃO",IF(AND(D3996="",K3996&lt;&gt;""),"SEM LOTE",IF(AND(Q3996&lt;&gt;"",Q3996&gt;=Parametros!$B$11),"PARADO/SEM GIRO","OK"))))))))))</f>
        <v>OK</v>
      </c>
      <c r="T3996" s="29" t="str">
        <f aca="false">IF(AND($S3996="PARADO/SEM GIRO",$K3996="KG",OR(Painel!$B$5="(Todos)",A3996=Painel!$B$5)*OR(Painel!$E$5="(Todos)",P3996=Painel!$E$5)),$J3996+ROW()/10000000,"")</f>
        <v/>
      </c>
      <c r="U3996" s="29" t="str">
        <f aca="false">IF(AND($S3996="VENCIDO",$K3996="KG",OR(Painel!$B$5="(Todos)",A3996=Painel!$B$5)*OR(Painel!$E$5="(Todos)",P3996=Painel!$E$5)),$J3996+ROW()/10000000,"")</f>
        <v/>
      </c>
    </row>
    <row r="3997" customFormat="false" ht="15" hidden="false" customHeight="false" outlineLevel="0" collapsed="false">
      <c r="A3997" s="29" t="s">
        <v>52</v>
      </c>
      <c r="B3997" s="29" t="s">
        <v>7379</v>
      </c>
      <c r="C3997" s="29" t="s">
        <v>161</v>
      </c>
      <c r="D3997" s="29" t="s">
        <v>1657</v>
      </c>
      <c r="E3997" s="29" t="n">
        <v>1</v>
      </c>
      <c r="F3997" s="29"/>
      <c r="G3997" s="29" t="s">
        <v>7380</v>
      </c>
      <c r="H3997" s="30" t="n">
        <v>999.9</v>
      </c>
      <c r="I3997" s="31" t="n">
        <v>46219</v>
      </c>
      <c r="J3997" s="30" t="n">
        <v>999.9</v>
      </c>
      <c r="K3997" s="29" t="s">
        <v>120</v>
      </c>
      <c r="L3997" s="29" t="s">
        <v>959</v>
      </c>
      <c r="M3997" s="29"/>
      <c r="N3997" s="29" t="s">
        <v>122</v>
      </c>
      <c r="O3997" s="31" t="n">
        <v>46764</v>
      </c>
      <c r="P3997" s="29" t="s">
        <v>123</v>
      </c>
      <c r="Q3997" s="29" t="n">
        <f aca="false">IFERROR(VALUE(L3997),"")</f>
        <v>66</v>
      </c>
      <c r="R3997" s="29" t="n">
        <f aca="true">IF(O3997="","",O3997-TODAY())</f>
        <v>479</v>
      </c>
      <c r="S3997" s="29" t="str">
        <f aca="false">IF(C3997="&lt;&lt; vazio &gt;&gt;","VAZIA",IF(AND(O3997&lt;&gt;"",R3997&lt;0),"VENCIDO",IF(AND(O3997&lt;&gt;"",R3997&lt;=Parametros!$B$10),"PRÓX. VENCIMENTO",IF(F3997="Q","QUALIDADE",IF(F3997="S","BLOQUEADO",IF(F3997="R","RESTRITO/DEVOLUÇÃO",IF(OR(N3997="QUAR",N3997="QRES"),"QUARENTENA",IF(OR(B3997="DESCARTE",B3997="DEVOLUÇÃO"),"DESCARTE/DEVOLUÇÃO",IF(AND(D3997="",K3997&lt;&gt;""),"SEM LOTE",IF(AND(Q3997&lt;&gt;"",Q3997&gt;=Parametros!$B$11),"PARADO/SEM GIRO","OK"))))))))))</f>
        <v>OK</v>
      </c>
      <c r="T3997" s="29" t="str">
        <f aca="false">IF(AND($S3997="PARADO/SEM GIRO",$K3997="KG",OR(Painel!$B$5="(Todos)",A3997=Painel!$B$5)*OR(Painel!$E$5="(Todos)",P3997=Painel!$E$5)),$J3997+ROW()/10000000,"")</f>
        <v/>
      </c>
      <c r="U3997" s="29" t="str">
        <f aca="false">IF(AND($S3997="VENCIDO",$K3997="KG",OR(Painel!$B$5="(Todos)",A3997=Painel!$B$5)*OR(Painel!$E$5="(Todos)",P3997=Painel!$E$5)),$J3997+ROW()/10000000,"")</f>
        <v/>
      </c>
    </row>
    <row r="3998" customFormat="false" ht="15" hidden="false" customHeight="false" outlineLevel="0" collapsed="false">
      <c r="A3998" s="29" t="s">
        <v>52</v>
      </c>
      <c r="B3998" s="29" t="s">
        <v>7381</v>
      </c>
      <c r="C3998" s="29" t="s">
        <v>167</v>
      </c>
      <c r="D3998" s="29" t="s">
        <v>1022</v>
      </c>
      <c r="E3998" s="29" t="n">
        <v>1</v>
      </c>
      <c r="F3998" s="29" t="s">
        <v>268</v>
      </c>
      <c r="G3998" s="29" t="s">
        <v>7382</v>
      </c>
      <c r="H3998" s="30" t="n">
        <v>590.4</v>
      </c>
      <c r="I3998" s="31" t="n">
        <v>46284</v>
      </c>
      <c r="J3998" s="30" t="n">
        <v>590.4</v>
      </c>
      <c r="K3998" s="29" t="s">
        <v>120</v>
      </c>
      <c r="L3998" s="29" t="s">
        <v>388</v>
      </c>
      <c r="M3998" s="29"/>
      <c r="N3998" s="29" t="s">
        <v>122</v>
      </c>
      <c r="O3998" s="31" t="n">
        <v>46831</v>
      </c>
      <c r="P3998" s="29" t="s">
        <v>123</v>
      </c>
      <c r="Q3998" s="29" t="n">
        <f aca="false">IFERROR(VALUE(L3998),"")</f>
        <v>1</v>
      </c>
      <c r="R3998" s="29" t="n">
        <f aca="true">IF(O3998="","",O3998-TODAY())</f>
        <v>546</v>
      </c>
      <c r="S3998" s="29" t="str">
        <f aca="false">IF(C3998="&lt;&lt; vazio &gt;&gt;","VAZIA",IF(AND(O3998&lt;&gt;"",R3998&lt;0),"VENCIDO",IF(AND(O3998&lt;&gt;"",R3998&lt;=Parametros!$B$10),"PRÓX. VENCIMENTO",IF(F3998="Q","QUALIDADE",IF(F3998="S","BLOQUEADO",IF(F3998="R","RESTRITO/DEVOLUÇÃO",IF(OR(N3998="QUAR",N3998="QRES"),"QUARENTENA",IF(OR(B3998="DESCARTE",B3998="DEVOLUÇÃO"),"DESCARTE/DEVOLUÇÃO",IF(AND(D3998="",K3998&lt;&gt;""),"SEM LOTE",IF(AND(Q3998&lt;&gt;"",Q3998&gt;=Parametros!$B$11),"PARADO/SEM GIRO","OK"))))))))))</f>
        <v>QUALIDADE</v>
      </c>
      <c r="T3998" s="29" t="str">
        <f aca="false">IF(AND($S3998="PARADO/SEM GIRO",$K3998="KG",OR(Painel!$B$5="(Todos)",A3998=Painel!$B$5)*OR(Painel!$E$5="(Todos)",P3998=Painel!$E$5)),$J3998+ROW()/10000000,"")</f>
        <v/>
      </c>
      <c r="U3998" s="29" t="str">
        <f aca="false">IF(AND($S3998="VENCIDO",$K3998="KG",OR(Painel!$B$5="(Todos)",A3998=Painel!$B$5)*OR(Painel!$E$5="(Todos)",P3998=Painel!$E$5)),$J3998+ROW()/10000000,"")</f>
        <v/>
      </c>
    </row>
    <row r="3999" customFormat="false" ht="15" hidden="false" customHeight="false" outlineLevel="0" collapsed="false">
      <c r="A3999" s="29" t="s">
        <v>52</v>
      </c>
      <c r="B3999" s="29" t="s">
        <v>7383</v>
      </c>
      <c r="C3999" s="29" t="s">
        <v>785</v>
      </c>
      <c r="D3999" s="29" t="s">
        <v>7352</v>
      </c>
      <c r="E3999" s="29" t="n">
        <v>1</v>
      </c>
      <c r="F3999" s="29"/>
      <c r="G3999" s="29" t="s">
        <v>7384</v>
      </c>
      <c r="H3999" s="30" t="n">
        <v>1000</v>
      </c>
      <c r="I3999" s="31" t="n">
        <v>46270</v>
      </c>
      <c r="J3999" s="30" t="n">
        <v>1000</v>
      </c>
      <c r="K3999" s="29" t="s">
        <v>120</v>
      </c>
      <c r="L3999" s="29" t="s">
        <v>267</v>
      </c>
      <c r="M3999" s="29"/>
      <c r="N3999" s="29" t="s">
        <v>122</v>
      </c>
      <c r="O3999" s="31" t="n">
        <v>46798</v>
      </c>
      <c r="P3999" s="29" t="s">
        <v>123</v>
      </c>
      <c r="Q3999" s="29" t="n">
        <f aca="false">IFERROR(VALUE(L3999),"")</f>
        <v>15</v>
      </c>
      <c r="R3999" s="29" t="n">
        <f aca="true">IF(O3999="","",O3999-TODAY())</f>
        <v>513</v>
      </c>
      <c r="S3999" s="29" t="str">
        <f aca="false">IF(C3999="&lt;&lt; vazio &gt;&gt;","VAZIA",IF(AND(O3999&lt;&gt;"",R3999&lt;0),"VENCIDO",IF(AND(O3999&lt;&gt;"",R3999&lt;=Parametros!$B$10),"PRÓX. VENCIMENTO",IF(F3999="Q","QUALIDADE",IF(F3999="S","BLOQUEADO",IF(F3999="R","RESTRITO/DEVOLUÇÃO",IF(OR(N3999="QUAR",N3999="QRES"),"QUARENTENA",IF(OR(B3999="DESCARTE",B3999="DEVOLUÇÃO"),"DESCARTE/DEVOLUÇÃO",IF(AND(D3999="",K3999&lt;&gt;""),"SEM LOTE",IF(AND(Q3999&lt;&gt;"",Q3999&gt;=Parametros!$B$11),"PARADO/SEM GIRO","OK"))))))))))</f>
        <v>OK</v>
      </c>
      <c r="T3999" s="29" t="str">
        <f aca="false">IF(AND($S3999="PARADO/SEM GIRO",$K3999="KG",OR(Painel!$B$5="(Todos)",A3999=Painel!$B$5)*OR(Painel!$E$5="(Todos)",P3999=Painel!$E$5)),$J3999+ROW()/10000000,"")</f>
        <v/>
      </c>
      <c r="U3999" s="29" t="str">
        <f aca="false">IF(AND($S3999="VENCIDO",$K3999="KG",OR(Painel!$B$5="(Todos)",A3999=Painel!$B$5)*OR(Painel!$E$5="(Todos)",P3999=Painel!$E$5)),$J3999+ROW()/10000000,"")</f>
        <v/>
      </c>
    </row>
    <row r="4000" customFormat="false" ht="15" hidden="false" customHeight="false" outlineLevel="0" collapsed="false">
      <c r="A4000" s="29" t="s">
        <v>52</v>
      </c>
      <c r="B4000" s="29" t="s">
        <v>7385</v>
      </c>
      <c r="C4000" s="29" t="s">
        <v>115</v>
      </c>
      <c r="D4000" s="29"/>
      <c r="E4000" s="29" t="n">
        <v>0</v>
      </c>
      <c r="F4000" s="29"/>
      <c r="G4000" s="29"/>
      <c r="H4000" s="30" t="n">
        <v>0</v>
      </c>
      <c r="I4000" s="29"/>
      <c r="J4000" s="30" t="n">
        <v>0</v>
      </c>
      <c r="K4000" s="29"/>
      <c r="L4000" s="29" t="s">
        <v>116</v>
      </c>
      <c r="M4000" s="29"/>
      <c r="N4000" s="29"/>
      <c r="O4000" s="29"/>
      <c r="P4000" s="29"/>
      <c r="Q4000" s="29" t="n">
        <f aca="false">IFERROR(VALUE(L4000),"")</f>
        <v>0</v>
      </c>
      <c r="R4000" s="29" t="str">
        <f aca="true">IF(O4000="","",O4000-TODAY())</f>
        <v/>
      </c>
      <c r="S4000" s="29" t="str">
        <f aca="false">IF(C4000="&lt;&lt; vazio &gt;&gt;","VAZIA",IF(AND(O4000&lt;&gt;"",R4000&lt;0),"VENCIDO",IF(AND(O4000&lt;&gt;"",R4000&lt;=Parametros!$B$10),"PRÓX. VENCIMENTO",IF(F4000="Q","QUALIDADE",IF(F4000="S","BLOQUEADO",IF(F4000="R","RESTRITO/DEVOLUÇÃO",IF(OR(N4000="QUAR",N4000="QRES"),"QUARENTENA",IF(OR(B4000="DESCARTE",B4000="DEVOLUÇÃO"),"DESCARTE/DEVOLUÇÃO",IF(AND(D4000="",K4000&lt;&gt;""),"SEM LOTE",IF(AND(Q4000&lt;&gt;"",Q4000&gt;=Parametros!$B$11),"PARADO/SEM GIRO","OK"))))))))))</f>
        <v>VAZIA</v>
      </c>
      <c r="T4000" s="29" t="str">
        <f aca="false">IF(AND($S4000="PARADO/SEM GIRO",$K4000="KG",OR(Painel!$B$5="(Todos)",A4000=Painel!$B$5)*OR(Painel!$E$5="(Todos)",P4000=Painel!$E$5)),$J4000+ROW()/10000000,"")</f>
        <v/>
      </c>
      <c r="U4000" s="29" t="str">
        <f aca="false">IF(AND($S4000="VENCIDO",$K4000="KG",OR(Painel!$B$5="(Todos)",A4000=Painel!$B$5)*OR(Painel!$E$5="(Todos)",P4000=Painel!$E$5)),$J4000+ROW()/10000000,"")</f>
        <v/>
      </c>
    </row>
    <row r="4001" customFormat="false" ht="15" hidden="false" customHeight="false" outlineLevel="0" collapsed="false">
      <c r="A4001" s="29" t="s">
        <v>52</v>
      </c>
      <c r="B4001" s="29" t="s">
        <v>7386</v>
      </c>
      <c r="C4001" s="29" t="s">
        <v>894</v>
      </c>
      <c r="D4001" s="29" t="s">
        <v>6897</v>
      </c>
      <c r="E4001" s="29" t="n">
        <v>1</v>
      </c>
      <c r="F4001" s="29"/>
      <c r="G4001" s="29" t="s">
        <v>7387</v>
      </c>
      <c r="H4001" s="30" t="n">
        <v>1000</v>
      </c>
      <c r="I4001" s="31" t="n">
        <v>46240</v>
      </c>
      <c r="J4001" s="30" t="n">
        <v>1000</v>
      </c>
      <c r="K4001" s="29" t="s">
        <v>120</v>
      </c>
      <c r="L4001" s="29" t="s">
        <v>1330</v>
      </c>
      <c r="M4001" s="29"/>
      <c r="N4001" s="29" t="s">
        <v>122</v>
      </c>
      <c r="O4001" s="31" t="n">
        <v>46780</v>
      </c>
      <c r="P4001" s="29" t="s">
        <v>123</v>
      </c>
      <c r="Q4001" s="29" t="n">
        <f aca="false">IFERROR(VALUE(L4001),"")</f>
        <v>45</v>
      </c>
      <c r="R4001" s="29" t="n">
        <f aca="true">IF(O4001="","",O4001-TODAY())</f>
        <v>495</v>
      </c>
      <c r="S4001" s="29" t="str">
        <f aca="false">IF(C4001="&lt;&lt; vazio &gt;&gt;","VAZIA",IF(AND(O4001&lt;&gt;"",R4001&lt;0),"VENCIDO",IF(AND(O4001&lt;&gt;"",R4001&lt;=Parametros!$B$10),"PRÓX. VENCIMENTO",IF(F4001="Q","QUALIDADE",IF(F4001="S","BLOQUEADO",IF(F4001="R","RESTRITO/DEVOLUÇÃO",IF(OR(N4001="QUAR",N4001="QRES"),"QUARENTENA",IF(OR(B4001="DESCARTE",B4001="DEVOLUÇÃO"),"DESCARTE/DEVOLUÇÃO",IF(AND(D4001="",K4001&lt;&gt;""),"SEM LOTE",IF(AND(Q4001&lt;&gt;"",Q4001&gt;=Parametros!$B$11),"PARADO/SEM GIRO","OK"))))))))))</f>
        <v>OK</v>
      </c>
      <c r="T4001" s="29" t="str">
        <f aca="false">IF(AND($S4001="PARADO/SEM GIRO",$K4001="KG",OR(Painel!$B$5="(Todos)",A4001=Painel!$B$5)*OR(Painel!$E$5="(Todos)",P4001=Painel!$E$5)),$J4001+ROW()/10000000,"")</f>
        <v/>
      </c>
      <c r="U4001" s="29" t="str">
        <f aca="false">IF(AND($S4001="VENCIDO",$K4001="KG",OR(Painel!$B$5="(Todos)",A4001=Painel!$B$5)*OR(Painel!$E$5="(Todos)",P4001=Painel!$E$5)),$J4001+ROW()/10000000,"")</f>
        <v/>
      </c>
    </row>
    <row r="4002" customFormat="false" ht="15" hidden="false" customHeight="false" outlineLevel="0" collapsed="false">
      <c r="A4002" s="29" t="s">
        <v>52</v>
      </c>
      <c r="B4002" s="29" t="s">
        <v>7388</v>
      </c>
      <c r="C4002" s="29" t="s">
        <v>139</v>
      </c>
      <c r="D4002" s="29" t="s">
        <v>140</v>
      </c>
      <c r="E4002" s="29" t="n">
        <v>1</v>
      </c>
      <c r="F4002" s="29"/>
      <c r="G4002" s="29" t="s">
        <v>7389</v>
      </c>
      <c r="H4002" s="30" t="n">
        <v>1000</v>
      </c>
      <c r="I4002" s="31" t="n">
        <v>46235</v>
      </c>
      <c r="J4002" s="30" t="n">
        <v>1000</v>
      </c>
      <c r="K4002" s="29" t="s">
        <v>120</v>
      </c>
      <c r="L4002" s="29" t="s">
        <v>694</v>
      </c>
      <c r="M4002" s="29"/>
      <c r="N4002" s="29" t="s">
        <v>122</v>
      </c>
      <c r="O4002" s="31" t="n">
        <v>46593</v>
      </c>
      <c r="P4002" s="29" t="s">
        <v>123</v>
      </c>
      <c r="Q4002" s="29" t="n">
        <f aca="false">IFERROR(VALUE(L4002),"")</f>
        <v>50</v>
      </c>
      <c r="R4002" s="29" t="n">
        <f aca="true">IF(O4002="","",O4002-TODAY())</f>
        <v>308</v>
      </c>
      <c r="S4002" s="29" t="str">
        <f aca="false">IF(C4002="&lt;&lt; vazio &gt;&gt;","VAZIA",IF(AND(O4002&lt;&gt;"",R4002&lt;0),"VENCIDO",IF(AND(O4002&lt;&gt;"",R4002&lt;=Parametros!$B$10),"PRÓX. VENCIMENTO",IF(F4002="Q","QUALIDADE",IF(F4002="S","BLOQUEADO",IF(F4002="R","RESTRITO/DEVOLUÇÃO",IF(OR(N4002="QUAR",N4002="QRES"),"QUARENTENA",IF(OR(B4002="DESCARTE",B4002="DEVOLUÇÃO"),"DESCARTE/DEVOLUÇÃO",IF(AND(D4002="",K4002&lt;&gt;""),"SEM LOTE",IF(AND(Q4002&lt;&gt;"",Q4002&gt;=Parametros!$B$11),"PARADO/SEM GIRO","OK"))))))))))</f>
        <v>OK</v>
      </c>
      <c r="T4002" s="29" t="str">
        <f aca="false">IF(AND($S4002="PARADO/SEM GIRO",$K4002="KG",OR(Painel!$B$5="(Todos)",A4002=Painel!$B$5)*OR(Painel!$E$5="(Todos)",P4002=Painel!$E$5)),$J4002+ROW()/10000000,"")</f>
        <v/>
      </c>
      <c r="U4002" s="29" t="str">
        <f aca="false">IF(AND($S4002="VENCIDO",$K4002="KG",OR(Painel!$B$5="(Todos)",A4002=Painel!$B$5)*OR(Painel!$E$5="(Todos)",P4002=Painel!$E$5)),$J4002+ROW()/10000000,"")</f>
        <v/>
      </c>
    </row>
    <row r="4003" customFormat="false" ht="15" hidden="false" customHeight="false" outlineLevel="0" collapsed="false">
      <c r="A4003" s="29" t="s">
        <v>52</v>
      </c>
      <c r="B4003" s="29" t="s">
        <v>7390</v>
      </c>
      <c r="C4003" s="29" t="s">
        <v>186</v>
      </c>
      <c r="D4003" s="29" t="s">
        <v>7391</v>
      </c>
      <c r="E4003" s="29" t="n">
        <v>1</v>
      </c>
      <c r="F4003" s="29"/>
      <c r="G4003" s="29" t="s">
        <v>7392</v>
      </c>
      <c r="H4003" s="30" t="n">
        <v>560</v>
      </c>
      <c r="I4003" s="31" t="n">
        <v>46235</v>
      </c>
      <c r="J4003" s="30" t="n">
        <v>560</v>
      </c>
      <c r="K4003" s="29" t="s">
        <v>120</v>
      </c>
      <c r="L4003" s="29" t="s">
        <v>694</v>
      </c>
      <c r="M4003" s="29"/>
      <c r="N4003" s="29" t="s">
        <v>122</v>
      </c>
      <c r="O4003" s="31" t="n">
        <v>46761</v>
      </c>
      <c r="P4003" s="29" t="s">
        <v>123</v>
      </c>
      <c r="Q4003" s="29" t="n">
        <f aca="false">IFERROR(VALUE(L4003),"")</f>
        <v>50</v>
      </c>
      <c r="R4003" s="29" t="n">
        <f aca="true">IF(O4003="","",O4003-TODAY())</f>
        <v>476</v>
      </c>
      <c r="S4003" s="29" t="str">
        <f aca="false">IF(C4003="&lt;&lt; vazio &gt;&gt;","VAZIA",IF(AND(O4003&lt;&gt;"",R4003&lt;0),"VENCIDO",IF(AND(O4003&lt;&gt;"",R4003&lt;=Parametros!$B$10),"PRÓX. VENCIMENTO",IF(F4003="Q","QUALIDADE",IF(F4003="S","BLOQUEADO",IF(F4003="R","RESTRITO/DEVOLUÇÃO",IF(OR(N4003="QUAR",N4003="QRES"),"QUARENTENA",IF(OR(B4003="DESCARTE",B4003="DEVOLUÇÃO"),"DESCARTE/DEVOLUÇÃO",IF(AND(D4003="",K4003&lt;&gt;""),"SEM LOTE",IF(AND(Q4003&lt;&gt;"",Q4003&gt;=Parametros!$B$11),"PARADO/SEM GIRO","OK"))))))))))</f>
        <v>OK</v>
      </c>
      <c r="T4003" s="29" t="str">
        <f aca="false">IF(AND($S4003="PARADO/SEM GIRO",$K4003="KG",OR(Painel!$B$5="(Todos)",A4003=Painel!$B$5)*OR(Painel!$E$5="(Todos)",P4003=Painel!$E$5)),$J4003+ROW()/10000000,"")</f>
        <v/>
      </c>
      <c r="U4003" s="29" t="str">
        <f aca="false">IF(AND($S4003="VENCIDO",$K4003="KG",OR(Painel!$B$5="(Todos)",A4003=Painel!$B$5)*OR(Painel!$E$5="(Todos)",P4003=Painel!$E$5)),$J4003+ROW()/10000000,"")</f>
        <v/>
      </c>
    </row>
    <row r="4004" customFormat="false" ht="15" hidden="false" customHeight="false" outlineLevel="0" collapsed="false">
      <c r="A4004" s="29" t="s">
        <v>52</v>
      </c>
      <c r="B4004" s="29" t="s">
        <v>7393</v>
      </c>
      <c r="C4004" s="29" t="s">
        <v>186</v>
      </c>
      <c r="D4004" s="29" t="s">
        <v>7394</v>
      </c>
      <c r="E4004" s="29" t="n">
        <v>1</v>
      </c>
      <c r="F4004" s="29"/>
      <c r="G4004" s="29" t="s">
        <v>7395</v>
      </c>
      <c r="H4004" s="30" t="n">
        <v>400</v>
      </c>
      <c r="I4004" s="31" t="n">
        <v>46245</v>
      </c>
      <c r="J4004" s="30" t="n">
        <v>400</v>
      </c>
      <c r="K4004" s="29" t="s">
        <v>120</v>
      </c>
      <c r="L4004" s="29" t="s">
        <v>2312</v>
      </c>
      <c r="M4004" s="29"/>
      <c r="N4004" s="29" t="s">
        <v>122</v>
      </c>
      <c r="O4004" s="31" t="n">
        <v>46788</v>
      </c>
      <c r="P4004" s="29" t="s">
        <v>123</v>
      </c>
      <c r="Q4004" s="29" t="n">
        <f aca="false">IFERROR(VALUE(L4004),"")</f>
        <v>40</v>
      </c>
      <c r="R4004" s="29" t="n">
        <f aca="true">IF(O4004="","",O4004-TODAY())</f>
        <v>503</v>
      </c>
      <c r="S4004" s="29" t="str">
        <f aca="false">IF(C4004="&lt;&lt; vazio &gt;&gt;","VAZIA",IF(AND(O4004&lt;&gt;"",R4004&lt;0),"VENCIDO",IF(AND(O4004&lt;&gt;"",R4004&lt;=Parametros!$B$10),"PRÓX. VENCIMENTO",IF(F4004="Q","QUALIDADE",IF(F4004="S","BLOQUEADO",IF(F4004="R","RESTRITO/DEVOLUÇÃO",IF(OR(N4004="QUAR",N4004="QRES"),"QUARENTENA",IF(OR(B4004="DESCARTE",B4004="DEVOLUÇÃO"),"DESCARTE/DEVOLUÇÃO",IF(AND(D4004="",K4004&lt;&gt;""),"SEM LOTE",IF(AND(Q4004&lt;&gt;"",Q4004&gt;=Parametros!$B$11),"PARADO/SEM GIRO","OK"))))))))))</f>
        <v>OK</v>
      </c>
      <c r="T4004" s="29" t="str">
        <f aca="false">IF(AND($S4004="PARADO/SEM GIRO",$K4004="KG",OR(Painel!$B$5="(Todos)",A4004=Painel!$B$5)*OR(Painel!$E$5="(Todos)",P4004=Painel!$E$5)),$J4004+ROW()/10000000,"")</f>
        <v/>
      </c>
      <c r="U4004" s="29" t="str">
        <f aca="false">IF(AND($S4004="VENCIDO",$K4004="KG",OR(Painel!$B$5="(Todos)",A4004=Painel!$B$5)*OR(Painel!$E$5="(Todos)",P4004=Painel!$E$5)),$J4004+ROW()/10000000,"")</f>
        <v/>
      </c>
    </row>
    <row r="4005" customFormat="false" ht="15" hidden="false" customHeight="false" outlineLevel="0" collapsed="false">
      <c r="A4005" s="29" t="s">
        <v>52</v>
      </c>
      <c r="B4005" s="29" t="s">
        <v>7396</v>
      </c>
      <c r="C4005" s="29" t="s">
        <v>115</v>
      </c>
      <c r="D4005" s="29"/>
      <c r="E4005" s="29" t="n">
        <v>0</v>
      </c>
      <c r="F4005" s="29"/>
      <c r="G4005" s="29"/>
      <c r="H4005" s="30" t="n">
        <v>0</v>
      </c>
      <c r="I4005" s="29"/>
      <c r="J4005" s="30" t="n">
        <v>0</v>
      </c>
      <c r="K4005" s="29"/>
      <c r="L4005" s="29" t="s">
        <v>116</v>
      </c>
      <c r="M4005" s="29"/>
      <c r="N4005" s="29"/>
      <c r="O4005" s="29"/>
      <c r="P4005" s="29"/>
      <c r="Q4005" s="29" t="n">
        <f aca="false">IFERROR(VALUE(L4005),"")</f>
        <v>0</v>
      </c>
      <c r="R4005" s="29" t="str">
        <f aca="true">IF(O4005="","",O4005-TODAY())</f>
        <v/>
      </c>
      <c r="S4005" s="29" t="str">
        <f aca="false">IF(C4005="&lt;&lt; vazio &gt;&gt;","VAZIA",IF(AND(O4005&lt;&gt;"",R4005&lt;0),"VENCIDO",IF(AND(O4005&lt;&gt;"",R4005&lt;=Parametros!$B$10),"PRÓX. VENCIMENTO",IF(F4005="Q","QUALIDADE",IF(F4005="S","BLOQUEADO",IF(F4005="R","RESTRITO/DEVOLUÇÃO",IF(OR(N4005="QUAR",N4005="QRES"),"QUARENTENA",IF(OR(B4005="DESCARTE",B4005="DEVOLUÇÃO"),"DESCARTE/DEVOLUÇÃO",IF(AND(D4005="",K4005&lt;&gt;""),"SEM LOTE",IF(AND(Q4005&lt;&gt;"",Q4005&gt;=Parametros!$B$11),"PARADO/SEM GIRO","OK"))))))))))</f>
        <v>VAZIA</v>
      </c>
      <c r="T4005" s="29" t="str">
        <f aca="false">IF(AND($S4005="PARADO/SEM GIRO",$K4005="KG",OR(Painel!$B$5="(Todos)",A4005=Painel!$B$5)*OR(Painel!$E$5="(Todos)",P4005=Painel!$E$5)),$J4005+ROW()/10000000,"")</f>
        <v/>
      </c>
      <c r="U4005" s="29" t="str">
        <f aca="false">IF(AND($S4005="VENCIDO",$K4005="KG",OR(Painel!$B$5="(Todos)",A4005=Painel!$B$5)*OR(Painel!$E$5="(Todos)",P4005=Painel!$E$5)),$J4005+ROW()/10000000,"")</f>
        <v/>
      </c>
    </row>
    <row r="4006" customFormat="false" ht="15" hidden="false" customHeight="false" outlineLevel="0" collapsed="false">
      <c r="A4006" s="29" t="s">
        <v>52</v>
      </c>
      <c r="B4006" s="29" t="s">
        <v>7397</v>
      </c>
      <c r="C4006" s="29" t="s">
        <v>202</v>
      </c>
      <c r="D4006" s="29" t="s">
        <v>7398</v>
      </c>
      <c r="E4006" s="29" t="n">
        <v>1</v>
      </c>
      <c r="F4006" s="29"/>
      <c r="G4006" s="29" t="s">
        <v>7399</v>
      </c>
      <c r="H4006" s="30" t="n">
        <v>18</v>
      </c>
      <c r="I4006" s="31" t="n">
        <v>46284</v>
      </c>
      <c r="J4006" s="30" t="n">
        <v>18</v>
      </c>
      <c r="K4006" s="29" t="s">
        <v>120</v>
      </c>
      <c r="L4006" s="29" t="s">
        <v>267</v>
      </c>
      <c r="M4006" s="29"/>
      <c r="N4006" s="29" t="s">
        <v>122</v>
      </c>
      <c r="O4006" s="31" t="n">
        <v>46458</v>
      </c>
      <c r="P4006" s="29" t="s">
        <v>123</v>
      </c>
      <c r="Q4006" s="29" t="n">
        <f aca="false">IFERROR(VALUE(L4006),"")</f>
        <v>15</v>
      </c>
      <c r="R4006" s="29" t="n">
        <f aca="true">IF(O4006="","",O4006-TODAY())</f>
        <v>173</v>
      </c>
      <c r="S4006" s="29" t="str">
        <f aca="false">IF(C4006="&lt;&lt; vazio &gt;&gt;","VAZIA",IF(AND(O4006&lt;&gt;"",R4006&lt;0),"VENCIDO",IF(AND(O4006&lt;&gt;"",R4006&lt;=Parametros!$B$10),"PRÓX. VENCIMENTO",IF(F4006="Q","QUALIDADE",IF(F4006="S","BLOQUEADO",IF(F4006="R","RESTRITO/DEVOLUÇÃO",IF(OR(N4006="QUAR",N4006="QRES"),"QUARENTENA",IF(OR(B4006="DESCARTE",B4006="DEVOLUÇÃO"),"DESCARTE/DEVOLUÇÃO",IF(AND(D4006="",K4006&lt;&gt;""),"SEM LOTE",IF(AND(Q4006&lt;&gt;"",Q4006&gt;=Parametros!$B$11),"PARADO/SEM GIRO","OK"))))))))))</f>
        <v>OK</v>
      </c>
      <c r="T4006" s="29" t="str">
        <f aca="false">IF(AND($S4006="PARADO/SEM GIRO",$K4006="KG",OR(Painel!$B$5="(Todos)",A4006=Painel!$B$5)*OR(Painel!$E$5="(Todos)",P4006=Painel!$E$5)),$J4006+ROW()/10000000,"")</f>
        <v/>
      </c>
      <c r="U4006" s="29" t="str">
        <f aca="false">IF(AND($S4006="VENCIDO",$K4006="KG",OR(Painel!$B$5="(Todos)",A4006=Painel!$B$5)*OR(Painel!$E$5="(Todos)",P4006=Painel!$E$5)),$J4006+ROW()/10000000,"")</f>
        <v/>
      </c>
    </row>
    <row r="4007" customFormat="false" ht="15" hidden="false" customHeight="false" outlineLevel="0" collapsed="false">
      <c r="A4007" s="29" t="s">
        <v>52</v>
      </c>
      <c r="B4007" s="29" t="s">
        <v>7400</v>
      </c>
      <c r="C4007" s="29" t="s">
        <v>2561</v>
      </c>
      <c r="D4007" s="29" t="s">
        <v>2562</v>
      </c>
      <c r="E4007" s="29" t="n">
        <v>1</v>
      </c>
      <c r="F4007" s="29" t="s">
        <v>268</v>
      </c>
      <c r="G4007" s="29" t="s">
        <v>7401</v>
      </c>
      <c r="H4007" s="30" t="n">
        <v>590.4</v>
      </c>
      <c r="I4007" s="31" t="n">
        <v>46284</v>
      </c>
      <c r="J4007" s="30" t="n">
        <v>590.4</v>
      </c>
      <c r="K4007" s="29" t="s">
        <v>120</v>
      </c>
      <c r="L4007" s="29" t="s">
        <v>388</v>
      </c>
      <c r="M4007" s="29"/>
      <c r="N4007" s="29" t="s">
        <v>122</v>
      </c>
      <c r="O4007" s="31" t="n">
        <v>47014</v>
      </c>
      <c r="P4007" s="29" t="s">
        <v>123</v>
      </c>
      <c r="Q4007" s="29" t="n">
        <f aca="false">IFERROR(VALUE(L4007),"")</f>
        <v>1</v>
      </c>
      <c r="R4007" s="29" t="n">
        <f aca="true">IF(O4007="","",O4007-TODAY())</f>
        <v>729</v>
      </c>
      <c r="S4007" s="29" t="str">
        <f aca="false">IF(C4007="&lt;&lt; vazio &gt;&gt;","VAZIA",IF(AND(O4007&lt;&gt;"",R4007&lt;0),"VENCIDO",IF(AND(O4007&lt;&gt;"",R4007&lt;=Parametros!$B$10),"PRÓX. VENCIMENTO",IF(F4007="Q","QUALIDADE",IF(F4007="S","BLOQUEADO",IF(F4007="R","RESTRITO/DEVOLUÇÃO",IF(OR(N4007="QUAR",N4007="QRES"),"QUARENTENA",IF(OR(B4007="DESCARTE",B4007="DEVOLUÇÃO"),"DESCARTE/DEVOLUÇÃO",IF(AND(D4007="",K4007&lt;&gt;""),"SEM LOTE",IF(AND(Q4007&lt;&gt;"",Q4007&gt;=Parametros!$B$11),"PARADO/SEM GIRO","OK"))))))))))</f>
        <v>QUALIDADE</v>
      </c>
      <c r="T4007" s="29" t="str">
        <f aca="false">IF(AND($S4007="PARADO/SEM GIRO",$K4007="KG",OR(Painel!$B$5="(Todos)",A4007=Painel!$B$5)*OR(Painel!$E$5="(Todos)",P4007=Painel!$E$5)),$J4007+ROW()/10000000,"")</f>
        <v/>
      </c>
      <c r="U4007" s="29" t="str">
        <f aca="false">IF(AND($S4007="VENCIDO",$K4007="KG",OR(Painel!$B$5="(Todos)",A4007=Painel!$B$5)*OR(Painel!$E$5="(Todos)",P4007=Painel!$E$5)),$J4007+ROW()/10000000,"")</f>
        <v/>
      </c>
    </row>
    <row r="4008" customFormat="false" ht="15" hidden="false" customHeight="false" outlineLevel="0" collapsed="false">
      <c r="A4008" s="29" t="s">
        <v>52</v>
      </c>
      <c r="B4008" s="29" t="s">
        <v>7402</v>
      </c>
      <c r="C4008" s="29" t="s">
        <v>430</v>
      </c>
      <c r="D4008" s="29" t="s">
        <v>7403</v>
      </c>
      <c r="E4008" s="29" t="n">
        <v>1</v>
      </c>
      <c r="F4008" s="29" t="s">
        <v>137</v>
      </c>
      <c r="G4008" s="29" t="s">
        <v>7404</v>
      </c>
      <c r="H4008" s="30" t="n">
        <v>30.3</v>
      </c>
      <c r="I4008" s="31" t="n">
        <v>46243</v>
      </c>
      <c r="J4008" s="30" t="n">
        <v>30.3</v>
      </c>
      <c r="K4008" s="29" t="s">
        <v>120</v>
      </c>
      <c r="L4008" s="29" t="s">
        <v>7405</v>
      </c>
      <c r="M4008" s="29"/>
      <c r="N4008" s="29" t="s">
        <v>122</v>
      </c>
      <c r="O4008" s="29"/>
      <c r="P4008" s="29" t="s">
        <v>123</v>
      </c>
      <c r="Q4008" s="29" t="n">
        <f aca="false">IFERROR(VALUE(L4008),"")</f>
        <v>42</v>
      </c>
      <c r="R4008" s="29" t="str">
        <f aca="true">IF(O4008="","",O4008-TODAY())</f>
        <v/>
      </c>
      <c r="S4008" s="29" t="str">
        <f aca="false">IF(C4008="&lt;&lt; vazio &gt;&gt;","VAZIA",IF(AND(O4008&lt;&gt;"",R4008&lt;0),"VENCIDO",IF(AND(O4008&lt;&gt;"",R4008&lt;=Parametros!$B$10),"PRÓX. VENCIMENTO",IF(F4008="Q","QUALIDADE",IF(F4008="S","BLOQUEADO",IF(F4008="R","RESTRITO/DEVOLUÇÃO",IF(OR(N4008="QUAR",N4008="QRES"),"QUARENTENA",IF(OR(B4008="DESCARTE",B4008="DEVOLUÇÃO"),"DESCARTE/DEVOLUÇÃO",IF(AND(D4008="",K4008&lt;&gt;""),"SEM LOTE",IF(AND(Q4008&lt;&gt;"",Q4008&gt;=Parametros!$B$11),"PARADO/SEM GIRO","OK"))))))))))</f>
        <v>BLOQUEADO</v>
      </c>
      <c r="T4008" s="29" t="str">
        <f aca="false">IF(AND($S4008="PARADO/SEM GIRO",$K4008="KG",OR(Painel!$B$5="(Todos)",A4008=Painel!$B$5)*OR(Painel!$E$5="(Todos)",P4008=Painel!$E$5)),$J4008+ROW()/10000000,"")</f>
        <v/>
      </c>
      <c r="U4008" s="29" t="str">
        <f aca="false">IF(AND($S4008="VENCIDO",$K4008="KG",OR(Painel!$B$5="(Todos)",A4008=Painel!$B$5)*OR(Painel!$E$5="(Todos)",P4008=Painel!$E$5)),$J4008+ROW()/10000000,"")</f>
        <v/>
      </c>
    </row>
    <row r="4009" customFormat="false" ht="15" hidden="false" customHeight="false" outlineLevel="0" collapsed="false">
      <c r="A4009" s="29" t="s">
        <v>52</v>
      </c>
      <c r="B4009" s="29" t="s">
        <v>7406</v>
      </c>
      <c r="C4009" s="29" t="s">
        <v>291</v>
      </c>
      <c r="D4009" s="29" t="s">
        <v>7407</v>
      </c>
      <c r="E4009" s="29" t="n">
        <v>1</v>
      </c>
      <c r="F4009" s="29"/>
      <c r="G4009" s="29" t="s">
        <v>7408</v>
      </c>
      <c r="H4009" s="30" t="n">
        <v>10.1</v>
      </c>
      <c r="I4009" s="31" t="n">
        <v>46270</v>
      </c>
      <c r="J4009" s="30" t="n">
        <v>10.1</v>
      </c>
      <c r="K4009" s="29" t="s">
        <v>120</v>
      </c>
      <c r="L4009" s="29" t="s">
        <v>267</v>
      </c>
      <c r="M4009" s="29"/>
      <c r="N4009" s="29" t="s">
        <v>122</v>
      </c>
      <c r="O4009" s="31" t="n">
        <v>46833</v>
      </c>
      <c r="P4009" s="29" t="s">
        <v>123</v>
      </c>
      <c r="Q4009" s="29" t="n">
        <f aca="false">IFERROR(VALUE(L4009),"")</f>
        <v>15</v>
      </c>
      <c r="R4009" s="29" t="n">
        <f aca="true">IF(O4009="","",O4009-TODAY())</f>
        <v>548</v>
      </c>
      <c r="S4009" s="29" t="str">
        <f aca="false">IF(C4009="&lt;&lt; vazio &gt;&gt;","VAZIA",IF(AND(O4009&lt;&gt;"",R4009&lt;0),"VENCIDO",IF(AND(O4009&lt;&gt;"",R4009&lt;=Parametros!$B$10),"PRÓX. VENCIMENTO",IF(F4009="Q","QUALIDADE",IF(F4009="S","BLOQUEADO",IF(F4009="R","RESTRITO/DEVOLUÇÃO",IF(OR(N4009="QUAR",N4009="QRES"),"QUARENTENA",IF(OR(B4009="DESCARTE",B4009="DEVOLUÇÃO"),"DESCARTE/DEVOLUÇÃO",IF(AND(D4009="",K4009&lt;&gt;""),"SEM LOTE",IF(AND(Q4009&lt;&gt;"",Q4009&gt;=Parametros!$B$11),"PARADO/SEM GIRO","OK"))))))))))</f>
        <v>OK</v>
      </c>
      <c r="T4009" s="29" t="str">
        <f aca="false">IF(AND($S4009="PARADO/SEM GIRO",$K4009="KG",OR(Painel!$B$5="(Todos)",A4009=Painel!$B$5)*OR(Painel!$E$5="(Todos)",P4009=Painel!$E$5)),$J4009+ROW()/10000000,"")</f>
        <v/>
      </c>
      <c r="U4009" s="29" t="str">
        <f aca="false">IF(AND($S4009="VENCIDO",$K4009="KG",OR(Painel!$B$5="(Todos)",A4009=Painel!$B$5)*OR(Painel!$E$5="(Todos)",P4009=Painel!$E$5)),$J4009+ROW()/10000000,"")</f>
        <v/>
      </c>
    </row>
    <row r="4010" customFormat="false" ht="15" hidden="false" customHeight="false" outlineLevel="0" collapsed="false">
      <c r="A4010" s="29" t="s">
        <v>52</v>
      </c>
      <c r="B4010" s="29" t="s">
        <v>7409</v>
      </c>
      <c r="C4010" s="29" t="s">
        <v>115</v>
      </c>
      <c r="D4010" s="29"/>
      <c r="E4010" s="29" t="n">
        <v>0</v>
      </c>
      <c r="F4010" s="29"/>
      <c r="G4010" s="29"/>
      <c r="H4010" s="30" t="n">
        <v>0</v>
      </c>
      <c r="I4010" s="29"/>
      <c r="J4010" s="30" t="n">
        <v>0</v>
      </c>
      <c r="K4010" s="29"/>
      <c r="L4010" s="29" t="s">
        <v>116</v>
      </c>
      <c r="M4010" s="29"/>
      <c r="N4010" s="29"/>
      <c r="O4010" s="29"/>
      <c r="P4010" s="29"/>
      <c r="Q4010" s="29" t="n">
        <f aca="false">IFERROR(VALUE(L4010),"")</f>
        <v>0</v>
      </c>
      <c r="R4010" s="29" t="str">
        <f aca="true">IF(O4010="","",O4010-TODAY())</f>
        <v/>
      </c>
      <c r="S4010" s="29" t="str">
        <f aca="false">IF(C4010="&lt;&lt; vazio &gt;&gt;","VAZIA",IF(AND(O4010&lt;&gt;"",R4010&lt;0),"VENCIDO",IF(AND(O4010&lt;&gt;"",R4010&lt;=Parametros!$B$10),"PRÓX. VENCIMENTO",IF(F4010="Q","QUALIDADE",IF(F4010="S","BLOQUEADO",IF(F4010="R","RESTRITO/DEVOLUÇÃO",IF(OR(N4010="QUAR",N4010="QRES"),"QUARENTENA",IF(OR(B4010="DESCARTE",B4010="DEVOLUÇÃO"),"DESCARTE/DEVOLUÇÃO",IF(AND(D4010="",K4010&lt;&gt;""),"SEM LOTE",IF(AND(Q4010&lt;&gt;"",Q4010&gt;=Parametros!$B$11),"PARADO/SEM GIRO","OK"))))))))))</f>
        <v>VAZIA</v>
      </c>
      <c r="T4010" s="29" t="str">
        <f aca="false">IF(AND($S4010="PARADO/SEM GIRO",$K4010="KG",OR(Painel!$B$5="(Todos)",A4010=Painel!$B$5)*OR(Painel!$E$5="(Todos)",P4010=Painel!$E$5)),$J4010+ROW()/10000000,"")</f>
        <v/>
      </c>
      <c r="U4010" s="29" t="str">
        <f aca="false">IF(AND($S4010="VENCIDO",$K4010="KG",OR(Painel!$B$5="(Todos)",A4010=Painel!$B$5)*OR(Painel!$E$5="(Todos)",P4010=Painel!$E$5)),$J4010+ROW()/10000000,"")</f>
        <v/>
      </c>
    </row>
    <row r="4011" customFormat="false" ht="15" hidden="false" customHeight="false" outlineLevel="0" collapsed="false">
      <c r="A4011" s="29" t="s">
        <v>52</v>
      </c>
      <c r="B4011" s="29" t="s">
        <v>7410</v>
      </c>
      <c r="C4011" s="29" t="s">
        <v>1274</v>
      </c>
      <c r="D4011" s="29" t="s">
        <v>1275</v>
      </c>
      <c r="E4011" s="29" t="n">
        <v>1</v>
      </c>
      <c r="F4011" s="29"/>
      <c r="G4011" s="29" t="s">
        <v>7411</v>
      </c>
      <c r="H4011" s="30" t="n">
        <v>1000</v>
      </c>
      <c r="I4011" s="31" t="n">
        <v>46230</v>
      </c>
      <c r="J4011" s="30" t="n">
        <v>1000</v>
      </c>
      <c r="K4011" s="29" t="s">
        <v>120</v>
      </c>
      <c r="L4011" s="29" t="s">
        <v>1277</v>
      </c>
      <c r="M4011" s="29"/>
      <c r="N4011" s="29" t="s">
        <v>122</v>
      </c>
      <c r="O4011" s="31" t="n">
        <v>46588</v>
      </c>
      <c r="P4011" s="29" t="s">
        <v>123</v>
      </c>
      <c r="Q4011" s="29" t="n">
        <f aca="false">IFERROR(VALUE(L4011),"")</f>
        <v>55</v>
      </c>
      <c r="R4011" s="29" t="n">
        <f aca="true">IF(O4011="","",O4011-TODAY())</f>
        <v>303</v>
      </c>
      <c r="S4011" s="29" t="str">
        <f aca="false">IF(C4011="&lt;&lt; vazio &gt;&gt;","VAZIA",IF(AND(O4011&lt;&gt;"",R4011&lt;0),"VENCIDO",IF(AND(O4011&lt;&gt;"",R4011&lt;=Parametros!$B$10),"PRÓX. VENCIMENTO",IF(F4011="Q","QUALIDADE",IF(F4011="S","BLOQUEADO",IF(F4011="R","RESTRITO/DEVOLUÇÃO",IF(OR(N4011="QUAR",N4011="QRES"),"QUARENTENA",IF(OR(B4011="DESCARTE",B4011="DEVOLUÇÃO"),"DESCARTE/DEVOLUÇÃO",IF(AND(D4011="",K4011&lt;&gt;""),"SEM LOTE",IF(AND(Q4011&lt;&gt;"",Q4011&gt;=Parametros!$B$11),"PARADO/SEM GIRO","OK"))))))))))</f>
        <v>OK</v>
      </c>
      <c r="T4011" s="29" t="str">
        <f aca="false">IF(AND($S4011="PARADO/SEM GIRO",$K4011="KG",OR(Painel!$B$5="(Todos)",A4011=Painel!$B$5)*OR(Painel!$E$5="(Todos)",P4011=Painel!$E$5)),$J4011+ROW()/10000000,"")</f>
        <v/>
      </c>
      <c r="U4011" s="29" t="str">
        <f aca="false">IF(AND($S4011="VENCIDO",$K4011="KG",OR(Painel!$B$5="(Todos)",A4011=Painel!$B$5)*OR(Painel!$E$5="(Todos)",P4011=Painel!$E$5)),$J4011+ROW()/10000000,"")</f>
        <v/>
      </c>
    </row>
    <row r="4012" customFormat="false" ht="15" hidden="false" customHeight="false" outlineLevel="0" collapsed="false">
      <c r="A4012" s="29" t="s">
        <v>52</v>
      </c>
      <c r="B4012" s="29" t="s">
        <v>7412</v>
      </c>
      <c r="C4012" s="29" t="s">
        <v>157</v>
      </c>
      <c r="D4012" s="29" t="s">
        <v>3095</v>
      </c>
      <c r="E4012" s="29" t="n">
        <v>1</v>
      </c>
      <c r="F4012" s="29"/>
      <c r="G4012" s="29" t="s">
        <v>7413</v>
      </c>
      <c r="H4012" s="30" t="n">
        <v>1102.5</v>
      </c>
      <c r="I4012" s="31" t="n">
        <v>46274</v>
      </c>
      <c r="J4012" s="30" t="n">
        <v>1102.5</v>
      </c>
      <c r="K4012" s="29" t="s">
        <v>120</v>
      </c>
      <c r="L4012" s="29" t="s">
        <v>138</v>
      </c>
      <c r="M4012" s="29"/>
      <c r="N4012" s="29" t="s">
        <v>122</v>
      </c>
      <c r="O4012" s="31" t="n">
        <v>46738</v>
      </c>
      <c r="P4012" s="29" t="s">
        <v>123</v>
      </c>
      <c r="Q4012" s="29" t="n">
        <f aca="false">IFERROR(VALUE(L4012),"")</f>
        <v>11</v>
      </c>
      <c r="R4012" s="29" t="n">
        <f aca="true">IF(O4012="","",O4012-TODAY())</f>
        <v>453</v>
      </c>
      <c r="S4012" s="29" t="str">
        <f aca="false">IF(C4012="&lt;&lt; vazio &gt;&gt;","VAZIA",IF(AND(O4012&lt;&gt;"",R4012&lt;0),"VENCIDO",IF(AND(O4012&lt;&gt;"",R4012&lt;=Parametros!$B$10),"PRÓX. VENCIMENTO",IF(F4012="Q","QUALIDADE",IF(F4012="S","BLOQUEADO",IF(F4012="R","RESTRITO/DEVOLUÇÃO",IF(OR(N4012="QUAR",N4012="QRES"),"QUARENTENA",IF(OR(B4012="DESCARTE",B4012="DEVOLUÇÃO"),"DESCARTE/DEVOLUÇÃO",IF(AND(D4012="",K4012&lt;&gt;""),"SEM LOTE",IF(AND(Q4012&lt;&gt;"",Q4012&gt;=Parametros!$B$11),"PARADO/SEM GIRO","OK"))))))))))</f>
        <v>OK</v>
      </c>
      <c r="T4012" s="29" t="str">
        <f aca="false">IF(AND($S4012="PARADO/SEM GIRO",$K4012="KG",OR(Painel!$B$5="(Todos)",A4012=Painel!$B$5)*OR(Painel!$E$5="(Todos)",P4012=Painel!$E$5)),$J4012+ROW()/10000000,"")</f>
        <v/>
      </c>
      <c r="U4012" s="29" t="str">
        <f aca="false">IF(AND($S4012="VENCIDO",$K4012="KG",OR(Painel!$B$5="(Todos)",A4012=Painel!$B$5)*OR(Painel!$E$5="(Todos)",P4012=Painel!$E$5)),$J4012+ROW()/10000000,"")</f>
        <v/>
      </c>
    </row>
    <row r="4013" customFormat="false" ht="15" hidden="false" customHeight="false" outlineLevel="0" collapsed="false">
      <c r="A4013" s="29" t="s">
        <v>52</v>
      </c>
      <c r="B4013" s="29" t="s">
        <v>7414</v>
      </c>
      <c r="C4013" s="29" t="s">
        <v>115</v>
      </c>
      <c r="D4013" s="29"/>
      <c r="E4013" s="29" t="n">
        <v>0</v>
      </c>
      <c r="F4013" s="29"/>
      <c r="G4013" s="29"/>
      <c r="H4013" s="30" t="n">
        <v>0</v>
      </c>
      <c r="I4013" s="29"/>
      <c r="J4013" s="30" t="n">
        <v>0</v>
      </c>
      <c r="K4013" s="29"/>
      <c r="L4013" s="29" t="s">
        <v>116</v>
      </c>
      <c r="M4013" s="29"/>
      <c r="N4013" s="29"/>
      <c r="O4013" s="29"/>
      <c r="P4013" s="29"/>
      <c r="Q4013" s="29" t="n">
        <f aca="false">IFERROR(VALUE(L4013),"")</f>
        <v>0</v>
      </c>
      <c r="R4013" s="29" t="str">
        <f aca="true">IF(O4013="","",O4013-TODAY())</f>
        <v/>
      </c>
      <c r="S4013" s="29" t="str">
        <f aca="false">IF(C4013="&lt;&lt; vazio &gt;&gt;","VAZIA",IF(AND(O4013&lt;&gt;"",R4013&lt;0),"VENCIDO",IF(AND(O4013&lt;&gt;"",R4013&lt;=Parametros!$B$10),"PRÓX. VENCIMENTO",IF(F4013="Q","QUALIDADE",IF(F4013="S","BLOQUEADO",IF(F4013="R","RESTRITO/DEVOLUÇÃO",IF(OR(N4013="QUAR",N4013="QRES"),"QUARENTENA",IF(OR(B4013="DESCARTE",B4013="DEVOLUÇÃO"),"DESCARTE/DEVOLUÇÃO",IF(AND(D4013="",K4013&lt;&gt;""),"SEM LOTE",IF(AND(Q4013&lt;&gt;"",Q4013&gt;=Parametros!$B$11),"PARADO/SEM GIRO","OK"))))))))))</f>
        <v>VAZIA</v>
      </c>
      <c r="T4013" s="29" t="str">
        <f aca="false">IF(AND($S4013="PARADO/SEM GIRO",$K4013="KG",OR(Painel!$B$5="(Todos)",A4013=Painel!$B$5)*OR(Painel!$E$5="(Todos)",P4013=Painel!$E$5)),$J4013+ROW()/10000000,"")</f>
        <v/>
      </c>
      <c r="U4013" s="29" t="str">
        <f aca="false">IF(AND($S4013="VENCIDO",$K4013="KG",OR(Painel!$B$5="(Todos)",A4013=Painel!$B$5)*OR(Painel!$E$5="(Todos)",P4013=Painel!$E$5)),$J4013+ROW()/10000000,"")</f>
        <v/>
      </c>
    </row>
    <row r="4014" customFormat="false" ht="15" hidden="false" customHeight="false" outlineLevel="0" collapsed="false">
      <c r="A4014" s="29" t="s">
        <v>52</v>
      </c>
      <c r="B4014" s="29" t="s">
        <v>7415</v>
      </c>
      <c r="C4014" s="29" t="s">
        <v>157</v>
      </c>
      <c r="D4014" s="29" t="s">
        <v>3095</v>
      </c>
      <c r="E4014" s="29" t="n">
        <v>1</v>
      </c>
      <c r="F4014" s="29"/>
      <c r="G4014" s="29" t="s">
        <v>7416</v>
      </c>
      <c r="H4014" s="30" t="n">
        <v>1102.5</v>
      </c>
      <c r="I4014" s="31" t="n">
        <v>46195</v>
      </c>
      <c r="J4014" s="30" t="n">
        <v>1102.5</v>
      </c>
      <c r="K4014" s="29" t="s">
        <v>120</v>
      </c>
      <c r="L4014" s="29" t="s">
        <v>2744</v>
      </c>
      <c r="M4014" s="29"/>
      <c r="N4014" s="29" t="s">
        <v>122</v>
      </c>
      <c r="O4014" s="31" t="n">
        <v>46738</v>
      </c>
      <c r="P4014" s="29" t="s">
        <v>123</v>
      </c>
      <c r="Q4014" s="29" t="n">
        <f aca="false">IFERROR(VALUE(L4014),"")</f>
        <v>90</v>
      </c>
      <c r="R4014" s="29" t="n">
        <f aca="true">IF(O4014="","",O4014-TODAY())</f>
        <v>453</v>
      </c>
      <c r="S4014" s="29" t="str">
        <f aca="false">IF(C4014="&lt;&lt; vazio &gt;&gt;","VAZIA",IF(AND(O4014&lt;&gt;"",R4014&lt;0),"VENCIDO",IF(AND(O4014&lt;&gt;"",R4014&lt;=Parametros!$B$10),"PRÓX. VENCIMENTO",IF(F4014="Q","QUALIDADE",IF(F4014="S","BLOQUEADO",IF(F4014="R","RESTRITO/DEVOLUÇÃO",IF(OR(N4014="QUAR",N4014="QRES"),"QUARENTENA",IF(OR(B4014="DESCARTE",B4014="DEVOLUÇÃO"),"DESCARTE/DEVOLUÇÃO",IF(AND(D4014="",K4014&lt;&gt;""),"SEM LOTE",IF(AND(Q4014&lt;&gt;"",Q4014&gt;=Parametros!$B$11),"PARADO/SEM GIRO","OK"))))))))))</f>
        <v>PARADO/SEM GIRO</v>
      </c>
      <c r="T4014" s="29" t="n">
        <f aca="false">IF(AND($S4014="PARADO/SEM GIRO",$K4014="KG",OR(Painel!$B$5="(Todos)",A4014=Painel!$B$5)*OR(Painel!$E$5="(Todos)",P4014=Painel!$E$5)),$J4014+ROW()/10000000,"")</f>
        <v>1102.5004014</v>
      </c>
      <c r="U4014" s="29" t="str">
        <f aca="false">IF(AND($S4014="VENCIDO",$K4014="KG",OR(Painel!$B$5="(Todos)",A4014=Painel!$B$5)*OR(Painel!$E$5="(Todos)",P4014=Painel!$E$5)),$J4014+ROW()/10000000,"")</f>
        <v/>
      </c>
    </row>
    <row r="4015" customFormat="false" ht="15" hidden="false" customHeight="false" outlineLevel="0" collapsed="false">
      <c r="A4015" s="29" t="s">
        <v>52</v>
      </c>
      <c r="B4015" s="29" t="s">
        <v>7417</v>
      </c>
      <c r="C4015" s="29" t="s">
        <v>115</v>
      </c>
      <c r="D4015" s="29"/>
      <c r="E4015" s="29" t="n">
        <v>0</v>
      </c>
      <c r="F4015" s="29"/>
      <c r="G4015" s="29"/>
      <c r="H4015" s="30" t="n">
        <v>0</v>
      </c>
      <c r="I4015" s="29"/>
      <c r="J4015" s="30" t="n">
        <v>0</v>
      </c>
      <c r="K4015" s="29"/>
      <c r="L4015" s="29" t="s">
        <v>116</v>
      </c>
      <c r="M4015" s="29"/>
      <c r="N4015" s="29"/>
      <c r="O4015" s="29"/>
      <c r="P4015" s="29"/>
      <c r="Q4015" s="29" t="n">
        <f aca="false">IFERROR(VALUE(L4015),"")</f>
        <v>0</v>
      </c>
      <c r="R4015" s="29" t="str">
        <f aca="true">IF(O4015="","",O4015-TODAY())</f>
        <v/>
      </c>
      <c r="S4015" s="29" t="str">
        <f aca="false">IF(C4015="&lt;&lt; vazio &gt;&gt;","VAZIA",IF(AND(O4015&lt;&gt;"",R4015&lt;0),"VENCIDO",IF(AND(O4015&lt;&gt;"",R4015&lt;=Parametros!$B$10),"PRÓX. VENCIMENTO",IF(F4015="Q","QUALIDADE",IF(F4015="S","BLOQUEADO",IF(F4015="R","RESTRITO/DEVOLUÇÃO",IF(OR(N4015="QUAR",N4015="QRES"),"QUARENTENA",IF(OR(B4015="DESCARTE",B4015="DEVOLUÇÃO"),"DESCARTE/DEVOLUÇÃO",IF(AND(D4015="",K4015&lt;&gt;""),"SEM LOTE",IF(AND(Q4015&lt;&gt;"",Q4015&gt;=Parametros!$B$11),"PARADO/SEM GIRO","OK"))))))))))</f>
        <v>VAZIA</v>
      </c>
      <c r="T4015" s="29" t="str">
        <f aca="false">IF(AND($S4015="PARADO/SEM GIRO",$K4015="KG",OR(Painel!$B$5="(Todos)",A4015=Painel!$B$5)*OR(Painel!$E$5="(Todos)",P4015=Painel!$E$5)),$J4015+ROW()/10000000,"")</f>
        <v/>
      </c>
      <c r="U4015" s="29" t="str">
        <f aca="false">IF(AND($S4015="VENCIDO",$K4015="KG",OR(Painel!$B$5="(Todos)",A4015=Painel!$B$5)*OR(Painel!$E$5="(Todos)",P4015=Painel!$E$5)),$J4015+ROW()/10000000,"")</f>
        <v/>
      </c>
    </row>
    <row r="4016" customFormat="false" ht="15" hidden="false" customHeight="false" outlineLevel="0" collapsed="false">
      <c r="A4016" s="29" t="s">
        <v>52</v>
      </c>
      <c r="B4016" s="29" t="s">
        <v>7418</v>
      </c>
      <c r="C4016" s="29" t="s">
        <v>3915</v>
      </c>
      <c r="D4016" s="29" t="s">
        <v>7419</v>
      </c>
      <c r="E4016" s="29" t="n">
        <v>1</v>
      </c>
      <c r="F4016" s="29" t="s">
        <v>137</v>
      </c>
      <c r="G4016" s="29" t="s">
        <v>7420</v>
      </c>
      <c r="H4016" s="30" t="n">
        <v>12</v>
      </c>
      <c r="I4016" s="31" t="n">
        <v>46271</v>
      </c>
      <c r="J4016" s="30" t="n">
        <v>12</v>
      </c>
      <c r="K4016" s="29" t="s">
        <v>120</v>
      </c>
      <c r="L4016" s="29" t="s">
        <v>221</v>
      </c>
      <c r="M4016" s="29"/>
      <c r="N4016" s="29" t="s">
        <v>122</v>
      </c>
      <c r="O4016" s="29"/>
      <c r="P4016" s="29" t="s">
        <v>123</v>
      </c>
      <c r="Q4016" s="29" t="n">
        <f aca="false">IFERROR(VALUE(L4016),"")</f>
        <v>14</v>
      </c>
      <c r="R4016" s="29" t="str">
        <f aca="true">IF(O4016="","",O4016-TODAY())</f>
        <v/>
      </c>
      <c r="S4016" s="29" t="str">
        <f aca="false">IF(C4016="&lt;&lt; vazio &gt;&gt;","VAZIA",IF(AND(O4016&lt;&gt;"",R4016&lt;0),"VENCIDO",IF(AND(O4016&lt;&gt;"",R4016&lt;=Parametros!$B$10),"PRÓX. VENCIMENTO",IF(F4016="Q","QUALIDADE",IF(F4016="S","BLOQUEADO",IF(F4016="R","RESTRITO/DEVOLUÇÃO",IF(OR(N4016="QUAR",N4016="QRES"),"QUARENTENA",IF(OR(B4016="DESCARTE",B4016="DEVOLUÇÃO"),"DESCARTE/DEVOLUÇÃO",IF(AND(D4016="",K4016&lt;&gt;""),"SEM LOTE",IF(AND(Q4016&lt;&gt;"",Q4016&gt;=Parametros!$B$11),"PARADO/SEM GIRO","OK"))))))))))</f>
        <v>BLOQUEADO</v>
      </c>
      <c r="T4016" s="29" t="str">
        <f aca="false">IF(AND($S4016="PARADO/SEM GIRO",$K4016="KG",OR(Painel!$B$5="(Todos)",A4016=Painel!$B$5)*OR(Painel!$E$5="(Todos)",P4016=Painel!$E$5)),$J4016+ROW()/10000000,"")</f>
        <v/>
      </c>
      <c r="U4016" s="29" t="str">
        <f aca="false">IF(AND($S4016="VENCIDO",$K4016="KG",OR(Painel!$B$5="(Todos)",A4016=Painel!$B$5)*OR(Painel!$E$5="(Todos)",P4016=Painel!$E$5)),$J4016+ROW()/10000000,"")</f>
        <v/>
      </c>
    </row>
    <row r="4017" customFormat="false" ht="15" hidden="false" customHeight="false" outlineLevel="0" collapsed="false">
      <c r="A4017" s="29" t="s">
        <v>52</v>
      </c>
      <c r="B4017" s="29" t="s">
        <v>7421</v>
      </c>
      <c r="C4017" s="29" t="s">
        <v>247</v>
      </c>
      <c r="D4017" s="29" t="s">
        <v>747</v>
      </c>
      <c r="E4017" s="29" t="n">
        <v>1</v>
      </c>
      <c r="F4017" s="29"/>
      <c r="G4017" s="29" t="s">
        <v>7422</v>
      </c>
      <c r="H4017" s="30" t="n">
        <v>800</v>
      </c>
      <c r="I4017" s="31" t="n">
        <v>46189</v>
      </c>
      <c r="J4017" s="30" t="n">
        <v>800</v>
      </c>
      <c r="K4017" s="29" t="s">
        <v>120</v>
      </c>
      <c r="L4017" s="29" t="s">
        <v>749</v>
      </c>
      <c r="M4017" s="29"/>
      <c r="N4017" s="29" t="s">
        <v>122</v>
      </c>
      <c r="O4017" s="31" t="n">
        <v>46723</v>
      </c>
      <c r="P4017" s="29" t="s">
        <v>123</v>
      </c>
      <c r="Q4017" s="29" t="n">
        <f aca="false">IFERROR(VALUE(L4017),"")</f>
        <v>96</v>
      </c>
      <c r="R4017" s="29" t="n">
        <f aca="true">IF(O4017="","",O4017-TODAY())</f>
        <v>438</v>
      </c>
      <c r="S4017" s="29" t="str">
        <f aca="false">IF(C4017="&lt;&lt; vazio &gt;&gt;","VAZIA",IF(AND(O4017&lt;&gt;"",R4017&lt;0),"VENCIDO",IF(AND(O4017&lt;&gt;"",R4017&lt;=Parametros!$B$10),"PRÓX. VENCIMENTO",IF(F4017="Q","QUALIDADE",IF(F4017="S","BLOQUEADO",IF(F4017="R","RESTRITO/DEVOLUÇÃO",IF(OR(N4017="QUAR",N4017="QRES"),"QUARENTENA",IF(OR(B4017="DESCARTE",B4017="DEVOLUÇÃO"),"DESCARTE/DEVOLUÇÃO",IF(AND(D4017="",K4017&lt;&gt;""),"SEM LOTE",IF(AND(Q4017&lt;&gt;"",Q4017&gt;=Parametros!$B$11),"PARADO/SEM GIRO","OK"))))))))))</f>
        <v>PARADO/SEM GIRO</v>
      </c>
      <c r="T4017" s="29" t="n">
        <f aca="false">IF(AND($S4017="PARADO/SEM GIRO",$K4017="KG",OR(Painel!$B$5="(Todos)",A4017=Painel!$B$5)*OR(Painel!$E$5="(Todos)",P4017=Painel!$E$5)),$J4017+ROW()/10000000,"")</f>
        <v>800.0004017</v>
      </c>
      <c r="U4017" s="29" t="str">
        <f aca="false">IF(AND($S4017="VENCIDO",$K4017="KG",OR(Painel!$B$5="(Todos)",A4017=Painel!$B$5)*OR(Painel!$E$5="(Todos)",P4017=Painel!$E$5)),$J4017+ROW()/10000000,"")</f>
        <v/>
      </c>
    </row>
    <row r="4018" customFormat="false" ht="15" hidden="false" customHeight="false" outlineLevel="0" collapsed="false">
      <c r="A4018" s="29" t="s">
        <v>52</v>
      </c>
      <c r="B4018" s="29" t="s">
        <v>7423</v>
      </c>
      <c r="C4018" s="29" t="s">
        <v>167</v>
      </c>
      <c r="D4018" s="29" t="s">
        <v>1022</v>
      </c>
      <c r="E4018" s="29" t="n">
        <v>1</v>
      </c>
      <c r="F4018" s="29" t="s">
        <v>268</v>
      </c>
      <c r="G4018" s="29" t="s">
        <v>7424</v>
      </c>
      <c r="H4018" s="30" t="n">
        <v>590.4</v>
      </c>
      <c r="I4018" s="31" t="n">
        <v>46284</v>
      </c>
      <c r="J4018" s="30" t="n">
        <v>590.4</v>
      </c>
      <c r="K4018" s="29" t="s">
        <v>120</v>
      </c>
      <c r="L4018" s="29" t="s">
        <v>388</v>
      </c>
      <c r="M4018" s="29"/>
      <c r="N4018" s="29" t="s">
        <v>122</v>
      </c>
      <c r="O4018" s="31" t="n">
        <v>46831</v>
      </c>
      <c r="P4018" s="29" t="s">
        <v>123</v>
      </c>
      <c r="Q4018" s="29" t="n">
        <f aca="false">IFERROR(VALUE(L4018),"")</f>
        <v>1</v>
      </c>
      <c r="R4018" s="29" t="n">
        <f aca="true">IF(O4018="","",O4018-TODAY())</f>
        <v>546</v>
      </c>
      <c r="S4018" s="29" t="str">
        <f aca="false">IF(C4018="&lt;&lt; vazio &gt;&gt;","VAZIA",IF(AND(O4018&lt;&gt;"",R4018&lt;0),"VENCIDO",IF(AND(O4018&lt;&gt;"",R4018&lt;=Parametros!$B$10),"PRÓX. VENCIMENTO",IF(F4018="Q","QUALIDADE",IF(F4018="S","BLOQUEADO",IF(F4018="R","RESTRITO/DEVOLUÇÃO",IF(OR(N4018="QUAR",N4018="QRES"),"QUARENTENA",IF(OR(B4018="DESCARTE",B4018="DEVOLUÇÃO"),"DESCARTE/DEVOLUÇÃO",IF(AND(D4018="",K4018&lt;&gt;""),"SEM LOTE",IF(AND(Q4018&lt;&gt;"",Q4018&gt;=Parametros!$B$11),"PARADO/SEM GIRO","OK"))))))))))</f>
        <v>QUALIDADE</v>
      </c>
      <c r="T4018" s="29" t="str">
        <f aca="false">IF(AND($S4018="PARADO/SEM GIRO",$K4018="KG",OR(Painel!$B$5="(Todos)",A4018=Painel!$B$5)*OR(Painel!$E$5="(Todos)",P4018=Painel!$E$5)),$J4018+ROW()/10000000,"")</f>
        <v/>
      </c>
      <c r="U4018" s="29" t="str">
        <f aca="false">IF(AND($S4018="VENCIDO",$K4018="KG",OR(Painel!$B$5="(Todos)",A4018=Painel!$B$5)*OR(Painel!$E$5="(Todos)",P4018=Painel!$E$5)),$J4018+ROW()/10000000,"")</f>
        <v/>
      </c>
    </row>
    <row r="4019" customFormat="false" ht="15" hidden="false" customHeight="false" outlineLevel="0" collapsed="false">
      <c r="A4019" s="29" t="s">
        <v>52</v>
      </c>
      <c r="B4019" s="29" t="s">
        <v>7425</v>
      </c>
      <c r="C4019" s="29" t="s">
        <v>115</v>
      </c>
      <c r="D4019" s="29"/>
      <c r="E4019" s="29" t="n">
        <v>0</v>
      </c>
      <c r="F4019" s="29"/>
      <c r="G4019" s="29"/>
      <c r="H4019" s="30" t="n">
        <v>0</v>
      </c>
      <c r="I4019" s="29"/>
      <c r="J4019" s="30" t="n">
        <v>0</v>
      </c>
      <c r="K4019" s="29"/>
      <c r="L4019" s="29" t="s">
        <v>116</v>
      </c>
      <c r="M4019" s="29"/>
      <c r="N4019" s="29"/>
      <c r="O4019" s="29"/>
      <c r="P4019" s="29"/>
      <c r="Q4019" s="29" t="n">
        <f aca="false">IFERROR(VALUE(L4019),"")</f>
        <v>0</v>
      </c>
      <c r="R4019" s="29" t="str">
        <f aca="true">IF(O4019="","",O4019-TODAY())</f>
        <v/>
      </c>
      <c r="S4019" s="29" t="str">
        <f aca="false">IF(C4019="&lt;&lt; vazio &gt;&gt;","VAZIA",IF(AND(O4019&lt;&gt;"",R4019&lt;0),"VENCIDO",IF(AND(O4019&lt;&gt;"",R4019&lt;=Parametros!$B$10),"PRÓX. VENCIMENTO",IF(F4019="Q","QUALIDADE",IF(F4019="S","BLOQUEADO",IF(F4019="R","RESTRITO/DEVOLUÇÃO",IF(OR(N4019="QUAR",N4019="QRES"),"QUARENTENA",IF(OR(B4019="DESCARTE",B4019="DEVOLUÇÃO"),"DESCARTE/DEVOLUÇÃO",IF(AND(D4019="",K4019&lt;&gt;""),"SEM LOTE",IF(AND(Q4019&lt;&gt;"",Q4019&gt;=Parametros!$B$11),"PARADO/SEM GIRO","OK"))))))))))</f>
        <v>VAZIA</v>
      </c>
      <c r="T4019" s="29" t="str">
        <f aca="false">IF(AND($S4019="PARADO/SEM GIRO",$K4019="KG",OR(Painel!$B$5="(Todos)",A4019=Painel!$B$5)*OR(Painel!$E$5="(Todos)",P4019=Painel!$E$5)),$J4019+ROW()/10000000,"")</f>
        <v/>
      </c>
      <c r="U4019" s="29" t="str">
        <f aca="false">IF(AND($S4019="VENCIDO",$K4019="KG",OR(Painel!$B$5="(Todos)",A4019=Painel!$B$5)*OR(Painel!$E$5="(Todos)",P4019=Painel!$E$5)),$J4019+ROW()/10000000,"")</f>
        <v/>
      </c>
    </row>
    <row r="4020" customFormat="false" ht="15" hidden="false" customHeight="false" outlineLevel="0" collapsed="false">
      <c r="A4020" s="29" t="s">
        <v>52</v>
      </c>
      <c r="B4020" s="29" t="s">
        <v>7426</v>
      </c>
      <c r="C4020" s="29" t="s">
        <v>1742</v>
      </c>
      <c r="D4020" s="29" t="s">
        <v>7427</v>
      </c>
      <c r="E4020" s="29" t="n">
        <v>1</v>
      </c>
      <c r="F4020" s="29"/>
      <c r="G4020" s="29" t="s">
        <v>7428</v>
      </c>
      <c r="H4020" s="30" t="n">
        <v>980</v>
      </c>
      <c r="I4020" s="31" t="n">
        <v>46239</v>
      </c>
      <c r="J4020" s="30" t="n">
        <v>980</v>
      </c>
      <c r="K4020" s="29" t="s">
        <v>120</v>
      </c>
      <c r="L4020" s="29" t="s">
        <v>5403</v>
      </c>
      <c r="M4020" s="29"/>
      <c r="N4020" s="29" t="s">
        <v>122</v>
      </c>
      <c r="O4020" s="31" t="n">
        <v>46513</v>
      </c>
      <c r="P4020" s="29" t="s">
        <v>123</v>
      </c>
      <c r="Q4020" s="29" t="n">
        <f aca="false">IFERROR(VALUE(L4020),"")</f>
        <v>46</v>
      </c>
      <c r="R4020" s="29" t="n">
        <f aca="true">IF(O4020="","",O4020-TODAY())</f>
        <v>228</v>
      </c>
      <c r="S4020" s="29" t="str">
        <f aca="false">IF(C4020="&lt;&lt; vazio &gt;&gt;","VAZIA",IF(AND(O4020&lt;&gt;"",R4020&lt;0),"VENCIDO",IF(AND(O4020&lt;&gt;"",R4020&lt;=Parametros!$B$10),"PRÓX. VENCIMENTO",IF(F4020="Q","QUALIDADE",IF(F4020="S","BLOQUEADO",IF(F4020="R","RESTRITO/DEVOLUÇÃO",IF(OR(N4020="QUAR",N4020="QRES"),"QUARENTENA",IF(OR(B4020="DESCARTE",B4020="DEVOLUÇÃO"),"DESCARTE/DEVOLUÇÃO",IF(AND(D4020="",K4020&lt;&gt;""),"SEM LOTE",IF(AND(Q4020&lt;&gt;"",Q4020&gt;=Parametros!$B$11),"PARADO/SEM GIRO","OK"))))))))))</f>
        <v>OK</v>
      </c>
      <c r="T4020" s="29" t="str">
        <f aca="false">IF(AND($S4020="PARADO/SEM GIRO",$K4020="KG",OR(Painel!$B$5="(Todos)",A4020=Painel!$B$5)*OR(Painel!$E$5="(Todos)",P4020=Painel!$E$5)),$J4020+ROW()/10000000,"")</f>
        <v/>
      </c>
      <c r="U4020" s="29" t="str">
        <f aca="false">IF(AND($S4020="VENCIDO",$K4020="KG",OR(Painel!$B$5="(Todos)",A4020=Painel!$B$5)*OR(Painel!$E$5="(Todos)",P4020=Painel!$E$5)),$J4020+ROW()/10000000,"")</f>
        <v/>
      </c>
    </row>
    <row r="4021" customFormat="false" ht="15" hidden="false" customHeight="false" outlineLevel="0" collapsed="false">
      <c r="A4021" s="29" t="s">
        <v>52</v>
      </c>
      <c r="B4021" s="29" t="s">
        <v>7429</v>
      </c>
      <c r="C4021" s="29" t="s">
        <v>876</v>
      </c>
      <c r="D4021" s="29" t="s">
        <v>7430</v>
      </c>
      <c r="E4021" s="29" t="n">
        <v>1</v>
      </c>
      <c r="F4021" s="29"/>
      <c r="G4021" s="29" t="s">
        <v>7431</v>
      </c>
      <c r="H4021" s="30" t="n">
        <v>720</v>
      </c>
      <c r="I4021" s="31" t="n">
        <v>46279</v>
      </c>
      <c r="J4021" s="30" t="n">
        <v>720</v>
      </c>
      <c r="K4021" s="29" t="s">
        <v>120</v>
      </c>
      <c r="L4021" s="29" t="s">
        <v>350</v>
      </c>
      <c r="M4021" s="29"/>
      <c r="N4021" s="29" t="s">
        <v>122</v>
      </c>
      <c r="O4021" s="31" t="n">
        <v>46820</v>
      </c>
      <c r="P4021" s="29" t="s">
        <v>123</v>
      </c>
      <c r="Q4021" s="29" t="n">
        <f aca="false">IFERROR(VALUE(L4021),"")</f>
        <v>6</v>
      </c>
      <c r="R4021" s="29" t="n">
        <f aca="true">IF(O4021="","",O4021-TODAY())</f>
        <v>535</v>
      </c>
      <c r="S4021" s="29" t="str">
        <f aca="false">IF(C4021="&lt;&lt; vazio &gt;&gt;","VAZIA",IF(AND(O4021&lt;&gt;"",R4021&lt;0),"VENCIDO",IF(AND(O4021&lt;&gt;"",R4021&lt;=Parametros!$B$10),"PRÓX. VENCIMENTO",IF(F4021="Q","QUALIDADE",IF(F4021="S","BLOQUEADO",IF(F4021="R","RESTRITO/DEVOLUÇÃO",IF(OR(N4021="QUAR",N4021="QRES"),"QUARENTENA",IF(OR(B4021="DESCARTE",B4021="DEVOLUÇÃO"),"DESCARTE/DEVOLUÇÃO",IF(AND(D4021="",K4021&lt;&gt;""),"SEM LOTE",IF(AND(Q4021&lt;&gt;"",Q4021&gt;=Parametros!$B$11),"PARADO/SEM GIRO","OK"))))))))))</f>
        <v>OK</v>
      </c>
      <c r="T4021" s="29" t="str">
        <f aca="false">IF(AND($S4021="PARADO/SEM GIRO",$K4021="KG",OR(Painel!$B$5="(Todos)",A4021=Painel!$B$5)*OR(Painel!$E$5="(Todos)",P4021=Painel!$E$5)),$J4021+ROW()/10000000,"")</f>
        <v/>
      </c>
      <c r="U4021" s="29" t="str">
        <f aca="false">IF(AND($S4021="VENCIDO",$K4021="KG",OR(Painel!$B$5="(Todos)",A4021=Painel!$B$5)*OR(Painel!$E$5="(Todos)",P4021=Painel!$E$5)),$J4021+ROW()/10000000,"")</f>
        <v/>
      </c>
    </row>
    <row r="4022" customFormat="false" ht="15" hidden="false" customHeight="false" outlineLevel="0" collapsed="false">
      <c r="A4022" s="29" t="s">
        <v>52</v>
      </c>
      <c r="B4022" s="29" t="s">
        <v>7432</v>
      </c>
      <c r="C4022" s="29" t="s">
        <v>369</v>
      </c>
      <c r="D4022" s="29" t="s">
        <v>370</v>
      </c>
      <c r="E4022" s="29" t="n">
        <v>1</v>
      </c>
      <c r="F4022" s="29"/>
      <c r="G4022" s="29" t="s">
        <v>7433</v>
      </c>
      <c r="H4022" s="30" t="n">
        <v>999.9</v>
      </c>
      <c r="I4022" s="31" t="n">
        <v>46260</v>
      </c>
      <c r="J4022" s="30" t="n">
        <v>999.9</v>
      </c>
      <c r="K4022" s="29" t="s">
        <v>120</v>
      </c>
      <c r="L4022" s="29" t="s">
        <v>2223</v>
      </c>
      <c r="M4022" s="29"/>
      <c r="N4022" s="29" t="s">
        <v>122</v>
      </c>
      <c r="O4022" s="31" t="n">
        <v>46800</v>
      </c>
      <c r="P4022" s="29" t="s">
        <v>123</v>
      </c>
      <c r="Q4022" s="29" t="n">
        <f aca="false">IFERROR(VALUE(L4022),"")</f>
        <v>25</v>
      </c>
      <c r="R4022" s="29" t="n">
        <f aca="true">IF(O4022="","",O4022-TODAY())</f>
        <v>515</v>
      </c>
      <c r="S4022" s="29" t="str">
        <f aca="false">IF(C4022="&lt;&lt; vazio &gt;&gt;","VAZIA",IF(AND(O4022&lt;&gt;"",R4022&lt;0),"VENCIDO",IF(AND(O4022&lt;&gt;"",R4022&lt;=Parametros!$B$10),"PRÓX. VENCIMENTO",IF(F4022="Q","QUALIDADE",IF(F4022="S","BLOQUEADO",IF(F4022="R","RESTRITO/DEVOLUÇÃO",IF(OR(N4022="QUAR",N4022="QRES"),"QUARENTENA",IF(OR(B4022="DESCARTE",B4022="DEVOLUÇÃO"),"DESCARTE/DEVOLUÇÃO",IF(AND(D4022="",K4022&lt;&gt;""),"SEM LOTE",IF(AND(Q4022&lt;&gt;"",Q4022&gt;=Parametros!$B$11),"PARADO/SEM GIRO","OK"))))))))))</f>
        <v>OK</v>
      </c>
      <c r="T4022" s="29" t="str">
        <f aca="false">IF(AND($S4022="PARADO/SEM GIRO",$K4022="KG",OR(Painel!$B$5="(Todos)",A4022=Painel!$B$5)*OR(Painel!$E$5="(Todos)",P4022=Painel!$E$5)),$J4022+ROW()/10000000,"")</f>
        <v/>
      </c>
      <c r="U4022" s="29" t="str">
        <f aca="false">IF(AND($S4022="VENCIDO",$K4022="KG",OR(Painel!$B$5="(Todos)",A4022=Painel!$B$5)*OR(Painel!$E$5="(Todos)",P4022=Painel!$E$5)),$J4022+ROW()/10000000,"")</f>
        <v/>
      </c>
    </row>
    <row r="4023" customFormat="false" ht="15" hidden="false" customHeight="false" outlineLevel="0" collapsed="false">
      <c r="A4023" s="29" t="s">
        <v>52</v>
      </c>
      <c r="B4023" s="29" t="s">
        <v>7434</v>
      </c>
      <c r="C4023" s="29" t="s">
        <v>115</v>
      </c>
      <c r="D4023" s="29"/>
      <c r="E4023" s="29" t="n">
        <v>0</v>
      </c>
      <c r="F4023" s="29"/>
      <c r="G4023" s="29"/>
      <c r="H4023" s="30" t="n">
        <v>0</v>
      </c>
      <c r="I4023" s="29"/>
      <c r="J4023" s="30" t="n">
        <v>0</v>
      </c>
      <c r="K4023" s="29"/>
      <c r="L4023" s="29" t="s">
        <v>116</v>
      </c>
      <c r="M4023" s="29"/>
      <c r="N4023" s="29"/>
      <c r="O4023" s="29"/>
      <c r="P4023" s="29"/>
      <c r="Q4023" s="29" t="n">
        <f aca="false">IFERROR(VALUE(L4023),"")</f>
        <v>0</v>
      </c>
      <c r="R4023" s="29" t="str">
        <f aca="true">IF(O4023="","",O4023-TODAY())</f>
        <v/>
      </c>
      <c r="S4023" s="29" t="str">
        <f aca="false">IF(C4023="&lt;&lt; vazio &gt;&gt;","VAZIA",IF(AND(O4023&lt;&gt;"",R4023&lt;0),"VENCIDO",IF(AND(O4023&lt;&gt;"",R4023&lt;=Parametros!$B$10),"PRÓX. VENCIMENTO",IF(F4023="Q","QUALIDADE",IF(F4023="S","BLOQUEADO",IF(F4023="R","RESTRITO/DEVOLUÇÃO",IF(OR(N4023="QUAR",N4023="QRES"),"QUARENTENA",IF(OR(B4023="DESCARTE",B4023="DEVOLUÇÃO"),"DESCARTE/DEVOLUÇÃO",IF(AND(D4023="",K4023&lt;&gt;""),"SEM LOTE",IF(AND(Q4023&lt;&gt;"",Q4023&gt;=Parametros!$B$11),"PARADO/SEM GIRO","OK"))))))))))</f>
        <v>VAZIA</v>
      </c>
      <c r="T4023" s="29" t="str">
        <f aca="false">IF(AND($S4023="PARADO/SEM GIRO",$K4023="KG",OR(Painel!$B$5="(Todos)",A4023=Painel!$B$5)*OR(Painel!$E$5="(Todos)",P4023=Painel!$E$5)),$J4023+ROW()/10000000,"")</f>
        <v/>
      </c>
      <c r="U4023" s="29" t="str">
        <f aca="false">IF(AND($S4023="VENCIDO",$K4023="KG",OR(Painel!$B$5="(Todos)",A4023=Painel!$B$5)*OR(Painel!$E$5="(Todos)",P4023=Painel!$E$5)),$J4023+ROW()/10000000,"")</f>
        <v/>
      </c>
    </row>
    <row r="4024" customFormat="false" ht="15" hidden="false" customHeight="false" outlineLevel="0" collapsed="false">
      <c r="A4024" s="29" t="s">
        <v>52</v>
      </c>
      <c r="B4024" s="29" t="s">
        <v>7435</v>
      </c>
      <c r="C4024" s="29" t="s">
        <v>247</v>
      </c>
      <c r="D4024" s="29" t="s">
        <v>747</v>
      </c>
      <c r="E4024" s="29" t="n">
        <v>1</v>
      </c>
      <c r="F4024" s="29"/>
      <c r="G4024" s="29" t="s">
        <v>7436</v>
      </c>
      <c r="H4024" s="30" t="n">
        <v>800</v>
      </c>
      <c r="I4024" s="31" t="n">
        <v>46194</v>
      </c>
      <c r="J4024" s="30" t="n">
        <v>800</v>
      </c>
      <c r="K4024" s="29" t="s">
        <v>120</v>
      </c>
      <c r="L4024" s="29" t="s">
        <v>1824</v>
      </c>
      <c r="M4024" s="29"/>
      <c r="N4024" s="29" t="s">
        <v>122</v>
      </c>
      <c r="O4024" s="31" t="n">
        <v>46723</v>
      </c>
      <c r="P4024" s="29" t="s">
        <v>123</v>
      </c>
      <c r="Q4024" s="29" t="n">
        <f aca="false">IFERROR(VALUE(L4024),"")</f>
        <v>91</v>
      </c>
      <c r="R4024" s="29" t="n">
        <f aca="true">IF(O4024="","",O4024-TODAY())</f>
        <v>438</v>
      </c>
      <c r="S4024" s="29" t="str">
        <f aca="false">IF(C4024="&lt;&lt; vazio &gt;&gt;","VAZIA",IF(AND(O4024&lt;&gt;"",R4024&lt;0),"VENCIDO",IF(AND(O4024&lt;&gt;"",R4024&lt;=Parametros!$B$10),"PRÓX. VENCIMENTO",IF(F4024="Q","QUALIDADE",IF(F4024="S","BLOQUEADO",IF(F4024="R","RESTRITO/DEVOLUÇÃO",IF(OR(N4024="QUAR",N4024="QRES"),"QUARENTENA",IF(OR(B4024="DESCARTE",B4024="DEVOLUÇÃO"),"DESCARTE/DEVOLUÇÃO",IF(AND(D4024="",K4024&lt;&gt;""),"SEM LOTE",IF(AND(Q4024&lt;&gt;"",Q4024&gt;=Parametros!$B$11),"PARADO/SEM GIRO","OK"))))))))))</f>
        <v>PARADO/SEM GIRO</v>
      </c>
      <c r="T4024" s="29" t="n">
        <f aca="false">IF(AND($S4024="PARADO/SEM GIRO",$K4024="KG",OR(Painel!$B$5="(Todos)",A4024=Painel!$B$5)*OR(Painel!$E$5="(Todos)",P4024=Painel!$E$5)),$J4024+ROW()/10000000,"")</f>
        <v>800.0004024</v>
      </c>
      <c r="U4024" s="29" t="str">
        <f aca="false">IF(AND($S4024="VENCIDO",$K4024="KG",OR(Painel!$B$5="(Todos)",A4024=Painel!$B$5)*OR(Painel!$E$5="(Todos)",P4024=Painel!$E$5)),$J4024+ROW()/10000000,"")</f>
        <v/>
      </c>
    </row>
    <row r="4025" customFormat="false" ht="15" hidden="false" customHeight="false" outlineLevel="0" collapsed="false">
      <c r="A4025" s="29" t="s">
        <v>52</v>
      </c>
      <c r="B4025" s="29" t="s">
        <v>7437</v>
      </c>
      <c r="C4025" s="29" t="s">
        <v>115</v>
      </c>
      <c r="D4025" s="29"/>
      <c r="E4025" s="29" t="n">
        <v>0</v>
      </c>
      <c r="F4025" s="29"/>
      <c r="G4025" s="29"/>
      <c r="H4025" s="30" t="n">
        <v>0</v>
      </c>
      <c r="I4025" s="29"/>
      <c r="J4025" s="30" t="n">
        <v>0</v>
      </c>
      <c r="K4025" s="29"/>
      <c r="L4025" s="29" t="s">
        <v>116</v>
      </c>
      <c r="M4025" s="29"/>
      <c r="N4025" s="29"/>
      <c r="O4025" s="29"/>
      <c r="P4025" s="29"/>
      <c r="Q4025" s="29" t="n">
        <f aca="false">IFERROR(VALUE(L4025),"")</f>
        <v>0</v>
      </c>
      <c r="R4025" s="29" t="str">
        <f aca="true">IF(O4025="","",O4025-TODAY())</f>
        <v/>
      </c>
      <c r="S4025" s="29" t="str">
        <f aca="false">IF(C4025="&lt;&lt; vazio &gt;&gt;","VAZIA",IF(AND(O4025&lt;&gt;"",R4025&lt;0),"VENCIDO",IF(AND(O4025&lt;&gt;"",R4025&lt;=Parametros!$B$10),"PRÓX. VENCIMENTO",IF(F4025="Q","QUALIDADE",IF(F4025="S","BLOQUEADO",IF(F4025="R","RESTRITO/DEVOLUÇÃO",IF(OR(N4025="QUAR",N4025="QRES"),"QUARENTENA",IF(OR(B4025="DESCARTE",B4025="DEVOLUÇÃO"),"DESCARTE/DEVOLUÇÃO",IF(AND(D4025="",K4025&lt;&gt;""),"SEM LOTE",IF(AND(Q4025&lt;&gt;"",Q4025&gt;=Parametros!$B$11),"PARADO/SEM GIRO","OK"))))))))))</f>
        <v>VAZIA</v>
      </c>
      <c r="T4025" s="29" t="str">
        <f aca="false">IF(AND($S4025="PARADO/SEM GIRO",$K4025="KG",OR(Painel!$B$5="(Todos)",A4025=Painel!$B$5)*OR(Painel!$E$5="(Todos)",P4025=Painel!$E$5)),$J4025+ROW()/10000000,"")</f>
        <v/>
      </c>
      <c r="U4025" s="29" t="str">
        <f aca="false">IF(AND($S4025="VENCIDO",$K4025="KG",OR(Painel!$B$5="(Todos)",A4025=Painel!$B$5)*OR(Painel!$E$5="(Todos)",P4025=Painel!$E$5)),$J4025+ROW()/10000000,"")</f>
        <v/>
      </c>
    </row>
    <row r="4026" customFormat="false" ht="15" hidden="false" customHeight="false" outlineLevel="0" collapsed="false">
      <c r="A4026" s="29" t="s">
        <v>52</v>
      </c>
      <c r="B4026" s="29" t="s">
        <v>7438</v>
      </c>
      <c r="C4026" s="29" t="s">
        <v>410</v>
      </c>
      <c r="D4026" s="29" t="s">
        <v>7439</v>
      </c>
      <c r="E4026" s="29" t="n">
        <v>1</v>
      </c>
      <c r="F4026" s="29"/>
      <c r="G4026" s="29" t="s">
        <v>7440</v>
      </c>
      <c r="H4026" s="30" t="n">
        <v>12</v>
      </c>
      <c r="I4026" s="31" t="n">
        <v>46270</v>
      </c>
      <c r="J4026" s="30" t="n">
        <v>12</v>
      </c>
      <c r="K4026" s="29" t="s">
        <v>120</v>
      </c>
      <c r="L4026" s="29" t="s">
        <v>267</v>
      </c>
      <c r="M4026" s="29"/>
      <c r="N4026" s="29" t="s">
        <v>122</v>
      </c>
      <c r="O4026" s="31" t="n">
        <v>46605</v>
      </c>
      <c r="P4026" s="29" t="s">
        <v>123</v>
      </c>
      <c r="Q4026" s="29" t="n">
        <f aca="false">IFERROR(VALUE(L4026),"")</f>
        <v>15</v>
      </c>
      <c r="R4026" s="29" t="n">
        <f aca="true">IF(O4026="","",O4026-TODAY())</f>
        <v>320</v>
      </c>
      <c r="S4026" s="29" t="str">
        <f aca="false">IF(C4026="&lt;&lt; vazio &gt;&gt;","VAZIA",IF(AND(O4026&lt;&gt;"",R4026&lt;0),"VENCIDO",IF(AND(O4026&lt;&gt;"",R4026&lt;=Parametros!$B$10),"PRÓX. VENCIMENTO",IF(F4026="Q","QUALIDADE",IF(F4026="S","BLOQUEADO",IF(F4026="R","RESTRITO/DEVOLUÇÃO",IF(OR(N4026="QUAR",N4026="QRES"),"QUARENTENA",IF(OR(B4026="DESCARTE",B4026="DEVOLUÇÃO"),"DESCARTE/DEVOLUÇÃO",IF(AND(D4026="",K4026&lt;&gt;""),"SEM LOTE",IF(AND(Q4026&lt;&gt;"",Q4026&gt;=Parametros!$B$11),"PARADO/SEM GIRO","OK"))))))))))</f>
        <v>OK</v>
      </c>
      <c r="T4026" s="29" t="str">
        <f aca="false">IF(AND($S4026="PARADO/SEM GIRO",$K4026="KG",OR(Painel!$B$5="(Todos)",A4026=Painel!$B$5)*OR(Painel!$E$5="(Todos)",P4026=Painel!$E$5)),$J4026+ROW()/10000000,"")</f>
        <v/>
      </c>
      <c r="U4026" s="29" t="str">
        <f aca="false">IF(AND($S4026="VENCIDO",$K4026="KG",OR(Painel!$B$5="(Todos)",A4026=Painel!$B$5)*OR(Painel!$E$5="(Todos)",P4026=Painel!$E$5)),$J4026+ROW()/10000000,"")</f>
        <v/>
      </c>
    </row>
    <row r="4027" customFormat="false" ht="15" hidden="false" customHeight="false" outlineLevel="0" collapsed="false">
      <c r="A4027" s="29" t="s">
        <v>52</v>
      </c>
      <c r="B4027" s="29" t="s">
        <v>7441</v>
      </c>
      <c r="C4027" s="29" t="s">
        <v>167</v>
      </c>
      <c r="D4027" s="29" t="s">
        <v>1022</v>
      </c>
      <c r="E4027" s="29" t="n">
        <v>1</v>
      </c>
      <c r="F4027" s="29" t="s">
        <v>268</v>
      </c>
      <c r="G4027" s="29" t="s">
        <v>7442</v>
      </c>
      <c r="H4027" s="30" t="n">
        <v>590.4</v>
      </c>
      <c r="I4027" s="31" t="n">
        <v>46284</v>
      </c>
      <c r="J4027" s="30" t="n">
        <v>590.4</v>
      </c>
      <c r="K4027" s="29" t="s">
        <v>120</v>
      </c>
      <c r="L4027" s="29" t="s">
        <v>388</v>
      </c>
      <c r="M4027" s="29"/>
      <c r="N4027" s="29" t="s">
        <v>122</v>
      </c>
      <c r="O4027" s="31" t="n">
        <v>46831</v>
      </c>
      <c r="P4027" s="29" t="s">
        <v>123</v>
      </c>
      <c r="Q4027" s="29" t="n">
        <f aca="false">IFERROR(VALUE(L4027),"")</f>
        <v>1</v>
      </c>
      <c r="R4027" s="29" t="n">
        <f aca="true">IF(O4027="","",O4027-TODAY())</f>
        <v>546</v>
      </c>
      <c r="S4027" s="29" t="str">
        <f aca="false">IF(C4027="&lt;&lt; vazio &gt;&gt;","VAZIA",IF(AND(O4027&lt;&gt;"",R4027&lt;0),"VENCIDO",IF(AND(O4027&lt;&gt;"",R4027&lt;=Parametros!$B$10),"PRÓX. VENCIMENTO",IF(F4027="Q","QUALIDADE",IF(F4027="S","BLOQUEADO",IF(F4027="R","RESTRITO/DEVOLUÇÃO",IF(OR(N4027="QUAR",N4027="QRES"),"QUARENTENA",IF(OR(B4027="DESCARTE",B4027="DEVOLUÇÃO"),"DESCARTE/DEVOLUÇÃO",IF(AND(D4027="",K4027&lt;&gt;""),"SEM LOTE",IF(AND(Q4027&lt;&gt;"",Q4027&gt;=Parametros!$B$11),"PARADO/SEM GIRO","OK"))))))))))</f>
        <v>QUALIDADE</v>
      </c>
      <c r="T4027" s="29" t="str">
        <f aca="false">IF(AND($S4027="PARADO/SEM GIRO",$K4027="KG",OR(Painel!$B$5="(Todos)",A4027=Painel!$B$5)*OR(Painel!$E$5="(Todos)",P4027=Painel!$E$5)),$J4027+ROW()/10000000,"")</f>
        <v/>
      </c>
      <c r="U4027" s="29" t="str">
        <f aca="false">IF(AND($S4027="VENCIDO",$K4027="KG",OR(Painel!$B$5="(Todos)",A4027=Painel!$B$5)*OR(Painel!$E$5="(Todos)",P4027=Painel!$E$5)),$J4027+ROW()/10000000,"")</f>
        <v/>
      </c>
    </row>
    <row r="4028" customFormat="false" ht="15" hidden="false" customHeight="false" outlineLevel="0" collapsed="false">
      <c r="A4028" s="29" t="s">
        <v>52</v>
      </c>
      <c r="B4028" s="29" t="s">
        <v>7443</v>
      </c>
      <c r="C4028" s="29" t="s">
        <v>115</v>
      </c>
      <c r="D4028" s="29"/>
      <c r="E4028" s="29" t="n">
        <v>0</v>
      </c>
      <c r="F4028" s="29"/>
      <c r="G4028" s="29"/>
      <c r="H4028" s="30" t="n">
        <v>0</v>
      </c>
      <c r="I4028" s="29"/>
      <c r="J4028" s="30" t="n">
        <v>0</v>
      </c>
      <c r="K4028" s="29"/>
      <c r="L4028" s="29" t="s">
        <v>116</v>
      </c>
      <c r="M4028" s="29"/>
      <c r="N4028" s="29"/>
      <c r="O4028" s="29"/>
      <c r="P4028" s="29"/>
      <c r="Q4028" s="29" t="n">
        <f aca="false">IFERROR(VALUE(L4028),"")</f>
        <v>0</v>
      </c>
      <c r="R4028" s="29" t="str">
        <f aca="true">IF(O4028="","",O4028-TODAY())</f>
        <v/>
      </c>
      <c r="S4028" s="29" t="str">
        <f aca="false">IF(C4028="&lt;&lt; vazio &gt;&gt;","VAZIA",IF(AND(O4028&lt;&gt;"",R4028&lt;0),"VENCIDO",IF(AND(O4028&lt;&gt;"",R4028&lt;=Parametros!$B$10),"PRÓX. VENCIMENTO",IF(F4028="Q","QUALIDADE",IF(F4028="S","BLOQUEADO",IF(F4028="R","RESTRITO/DEVOLUÇÃO",IF(OR(N4028="QUAR",N4028="QRES"),"QUARENTENA",IF(OR(B4028="DESCARTE",B4028="DEVOLUÇÃO"),"DESCARTE/DEVOLUÇÃO",IF(AND(D4028="",K4028&lt;&gt;""),"SEM LOTE",IF(AND(Q4028&lt;&gt;"",Q4028&gt;=Parametros!$B$11),"PARADO/SEM GIRO","OK"))))))))))</f>
        <v>VAZIA</v>
      </c>
      <c r="T4028" s="29" t="str">
        <f aca="false">IF(AND($S4028="PARADO/SEM GIRO",$K4028="KG",OR(Painel!$B$5="(Todos)",A4028=Painel!$B$5)*OR(Painel!$E$5="(Todos)",P4028=Painel!$E$5)),$J4028+ROW()/10000000,"")</f>
        <v/>
      </c>
      <c r="U4028" s="29" t="str">
        <f aca="false">IF(AND($S4028="VENCIDO",$K4028="KG",OR(Painel!$B$5="(Todos)",A4028=Painel!$B$5)*OR(Painel!$E$5="(Todos)",P4028=Painel!$E$5)),$J4028+ROW()/10000000,"")</f>
        <v/>
      </c>
    </row>
    <row r="4029" customFormat="false" ht="15" hidden="false" customHeight="false" outlineLevel="0" collapsed="false">
      <c r="A4029" s="29" t="s">
        <v>52</v>
      </c>
      <c r="B4029" s="29" t="s">
        <v>7444</v>
      </c>
      <c r="C4029" s="29" t="s">
        <v>115</v>
      </c>
      <c r="D4029" s="29"/>
      <c r="E4029" s="29" t="n">
        <v>0</v>
      </c>
      <c r="F4029" s="29"/>
      <c r="G4029" s="29"/>
      <c r="H4029" s="30" t="n">
        <v>0</v>
      </c>
      <c r="I4029" s="29"/>
      <c r="J4029" s="30" t="n">
        <v>0</v>
      </c>
      <c r="K4029" s="29"/>
      <c r="L4029" s="29" t="s">
        <v>116</v>
      </c>
      <c r="M4029" s="29"/>
      <c r="N4029" s="29"/>
      <c r="O4029" s="29"/>
      <c r="P4029" s="29"/>
      <c r="Q4029" s="29" t="n">
        <f aca="false">IFERROR(VALUE(L4029),"")</f>
        <v>0</v>
      </c>
      <c r="R4029" s="29" t="str">
        <f aca="true">IF(O4029="","",O4029-TODAY())</f>
        <v/>
      </c>
      <c r="S4029" s="29" t="str">
        <f aca="false">IF(C4029="&lt;&lt; vazio &gt;&gt;","VAZIA",IF(AND(O4029&lt;&gt;"",R4029&lt;0),"VENCIDO",IF(AND(O4029&lt;&gt;"",R4029&lt;=Parametros!$B$10),"PRÓX. VENCIMENTO",IF(F4029="Q","QUALIDADE",IF(F4029="S","BLOQUEADO",IF(F4029="R","RESTRITO/DEVOLUÇÃO",IF(OR(N4029="QUAR",N4029="QRES"),"QUARENTENA",IF(OR(B4029="DESCARTE",B4029="DEVOLUÇÃO"),"DESCARTE/DEVOLUÇÃO",IF(AND(D4029="",K4029&lt;&gt;""),"SEM LOTE",IF(AND(Q4029&lt;&gt;"",Q4029&gt;=Parametros!$B$11),"PARADO/SEM GIRO","OK"))))))))))</f>
        <v>VAZIA</v>
      </c>
      <c r="T4029" s="29" t="str">
        <f aca="false">IF(AND($S4029="PARADO/SEM GIRO",$K4029="KG",OR(Painel!$B$5="(Todos)",A4029=Painel!$B$5)*OR(Painel!$E$5="(Todos)",P4029=Painel!$E$5)),$J4029+ROW()/10000000,"")</f>
        <v/>
      </c>
      <c r="U4029" s="29" t="str">
        <f aca="false">IF(AND($S4029="VENCIDO",$K4029="KG",OR(Painel!$B$5="(Todos)",A4029=Painel!$B$5)*OR(Painel!$E$5="(Todos)",P4029=Painel!$E$5)),$J4029+ROW()/10000000,"")</f>
        <v/>
      </c>
    </row>
    <row r="4030" customFormat="false" ht="15" hidden="false" customHeight="false" outlineLevel="0" collapsed="false">
      <c r="A4030" s="29" t="s">
        <v>52</v>
      </c>
      <c r="B4030" s="29" t="s">
        <v>7445</v>
      </c>
      <c r="C4030" s="29" t="s">
        <v>691</v>
      </c>
      <c r="D4030" s="29" t="s">
        <v>7446</v>
      </c>
      <c r="E4030" s="29" t="n">
        <v>1</v>
      </c>
      <c r="F4030" s="29"/>
      <c r="G4030" s="29" t="s">
        <v>7447</v>
      </c>
      <c r="H4030" s="30" t="n">
        <v>1150</v>
      </c>
      <c r="I4030" s="31" t="n">
        <v>46281</v>
      </c>
      <c r="J4030" s="30" t="n">
        <v>1150</v>
      </c>
      <c r="K4030" s="29" t="s">
        <v>120</v>
      </c>
      <c r="L4030" s="29" t="s">
        <v>284</v>
      </c>
      <c r="M4030" s="29"/>
      <c r="N4030" s="29" t="s">
        <v>122</v>
      </c>
      <c r="O4030" s="31" t="n">
        <v>46638</v>
      </c>
      <c r="P4030" s="29" t="s">
        <v>123</v>
      </c>
      <c r="Q4030" s="29" t="n">
        <f aca="false">IFERROR(VALUE(L4030),"")</f>
        <v>4</v>
      </c>
      <c r="R4030" s="29" t="n">
        <f aca="true">IF(O4030="","",O4030-TODAY())</f>
        <v>353</v>
      </c>
      <c r="S4030" s="29" t="str">
        <f aca="false">IF(C4030="&lt;&lt; vazio &gt;&gt;","VAZIA",IF(AND(O4030&lt;&gt;"",R4030&lt;0),"VENCIDO",IF(AND(O4030&lt;&gt;"",R4030&lt;=Parametros!$B$10),"PRÓX. VENCIMENTO",IF(F4030="Q","QUALIDADE",IF(F4030="S","BLOQUEADO",IF(F4030="R","RESTRITO/DEVOLUÇÃO",IF(OR(N4030="QUAR",N4030="QRES"),"QUARENTENA",IF(OR(B4030="DESCARTE",B4030="DEVOLUÇÃO"),"DESCARTE/DEVOLUÇÃO",IF(AND(D4030="",K4030&lt;&gt;""),"SEM LOTE",IF(AND(Q4030&lt;&gt;"",Q4030&gt;=Parametros!$B$11),"PARADO/SEM GIRO","OK"))))))))))</f>
        <v>OK</v>
      </c>
      <c r="T4030" s="29" t="str">
        <f aca="false">IF(AND($S4030="PARADO/SEM GIRO",$K4030="KG",OR(Painel!$B$5="(Todos)",A4030=Painel!$B$5)*OR(Painel!$E$5="(Todos)",P4030=Painel!$E$5)),$J4030+ROW()/10000000,"")</f>
        <v/>
      </c>
      <c r="U4030" s="29" t="str">
        <f aca="false">IF(AND($S4030="VENCIDO",$K4030="KG",OR(Painel!$B$5="(Todos)",A4030=Painel!$B$5)*OR(Painel!$E$5="(Todos)",P4030=Painel!$E$5)),$J4030+ROW()/10000000,"")</f>
        <v/>
      </c>
    </row>
    <row r="4031" customFormat="false" ht="15" hidden="false" customHeight="false" outlineLevel="0" collapsed="false">
      <c r="A4031" s="29" t="s">
        <v>52</v>
      </c>
      <c r="B4031" s="29" t="s">
        <v>7448</v>
      </c>
      <c r="C4031" s="29" t="s">
        <v>876</v>
      </c>
      <c r="D4031" s="29" t="s">
        <v>7430</v>
      </c>
      <c r="E4031" s="29" t="n">
        <v>1</v>
      </c>
      <c r="F4031" s="29"/>
      <c r="G4031" s="29" t="s">
        <v>7449</v>
      </c>
      <c r="H4031" s="30" t="n">
        <v>720</v>
      </c>
      <c r="I4031" s="31" t="n">
        <v>46279</v>
      </c>
      <c r="J4031" s="30" t="n">
        <v>720</v>
      </c>
      <c r="K4031" s="29" t="s">
        <v>120</v>
      </c>
      <c r="L4031" s="29" t="s">
        <v>350</v>
      </c>
      <c r="M4031" s="29"/>
      <c r="N4031" s="29" t="s">
        <v>122</v>
      </c>
      <c r="O4031" s="31" t="n">
        <v>46820</v>
      </c>
      <c r="P4031" s="29" t="s">
        <v>123</v>
      </c>
      <c r="Q4031" s="29" t="n">
        <f aca="false">IFERROR(VALUE(L4031),"")</f>
        <v>6</v>
      </c>
      <c r="R4031" s="29" t="n">
        <f aca="true">IF(O4031="","",O4031-TODAY())</f>
        <v>535</v>
      </c>
      <c r="S4031" s="29" t="str">
        <f aca="false">IF(C4031="&lt;&lt; vazio &gt;&gt;","VAZIA",IF(AND(O4031&lt;&gt;"",R4031&lt;0),"VENCIDO",IF(AND(O4031&lt;&gt;"",R4031&lt;=Parametros!$B$10),"PRÓX. VENCIMENTO",IF(F4031="Q","QUALIDADE",IF(F4031="S","BLOQUEADO",IF(F4031="R","RESTRITO/DEVOLUÇÃO",IF(OR(N4031="QUAR",N4031="QRES"),"QUARENTENA",IF(OR(B4031="DESCARTE",B4031="DEVOLUÇÃO"),"DESCARTE/DEVOLUÇÃO",IF(AND(D4031="",K4031&lt;&gt;""),"SEM LOTE",IF(AND(Q4031&lt;&gt;"",Q4031&gt;=Parametros!$B$11),"PARADO/SEM GIRO","OK"))))))))))</f>
        <v>OK</v>
      </c>
      <c r="T4031" s="29" t="str">
        <f aca="false">IF(AND($S4031="PARADO/SEM GIRO",$K4031="KG",OR(Painel!$B$5="(Todos)",A4031=Painel!$B$5)*OR(Painel!$E$5="(Todos)",P4031=Painel!$E$5)),$J4031+ROW()/10000000,"")</f>
        <v/>
      </c>
      <c r="U4031" s="29" t="str">
        <f aca="false">IF(AND($S4031="VENCIDO",$K4031="KG",OR(Painel!$B$5="(Todos)",A4031=Painel!$B$5)*OR(Painel!$E$5="(Todos)",P4031=Painel!$E$5)),$J4031+ROW()/10000000,"")</f>
        <v/>
      </c>
    </row>
    <row r="4032" customFormat="false" ht="15" hidden="false" customHeight="false" outlineLevel="0" collapsed="false">
      <c r="A4032" s="29" t="s">
        <v>52</v>
      </c>
      <c r="B4032" s="29" t="s">
        <v>7450</v>
      </c>
      <c r="C4032" s="29" t="s">
        <v>161</v>
      </c>
      <c r="D4032" s="29" t="s">
        <v>2643</v>
      </c>
      <c r="E4032" s="29" t="n">
        <v>1</v>
      </c>
      <c r="F4032" s="29"/>
      <c r="G4032" s="29" t="s">
        <v>7451</v>
      </c>
      <c r="H4032" s="30" t="n">
        <v>999.9</v>
      </c>
      <c r="I4032" s="31" t="n">
        <v>46235</v>
      </c>
      <c r="J4032" s="30" t="n">
        <v>999.9</v>
      </c>
      <c r="K4032" s="29" t="s">
        <v>120</v>
      </c>
      <c r="L4032" s="29" t="s">
        <v>694</v>
      </c>
      <c r="M4032" s="29"/>
      <c r="N4032" s="29" t="s">
        <v>122</v>
      </c>
      <c r="O4032" s="31" t="n">
        <v>46763</v>
      </c>
      <c r="P4032" s="29" t="s">
        <v>123</v>
      </c>
      <c r="Q4032" s="29" t="n">
        <f aca="false">IFERROR(VALUE(L4032),"")</f>
        <v>50</v>
      </c>
      <c r="R4032" s="29" t="n">
        <f aca="true">IF(O4032="","",O4032-TODAY())</f>
        <v>478</v>
      </c>
      <c r="S4032" s="29" t="str">
        <f aca="false">IF(C4032="&lt;&lt; vazio &gt;&gt;","VAZIA",IF(AND(O4032&lt;&gt;"",R4032&lt;0),"VENCIDO",IF(AND(O4032&lt;&gt;"",R4032&lt;=Parametros!$B$10),"PRÓX. VENCIMENTO",IF(F4032="Q","QUALIDADE",IF(F4032="S","BLOQUEADO",IF(F4032="R","RESTRITO/DEVOLUÇÃO",IF(OR(N4032="QUAR",N4032="QRES"),"QUARENTENA",IF(OR(B4032="DESCARTE",B4032="DEVOLUÇÃO"),"DESCARTE/DEVOLUÇÃO",IF(AND(D4032="",K4032&lt;&gt;""),"SEM LOTE",IF(AND(Q4032&lt;&gt;"",Q4032&gt;=Parametros!$B$11),"PARADO/SEM GIRO","OK"))))))))))</f>
        <v>OK</v>
      </c>
      <c r="T4032" s="29" t="str">
        <f aca="false">IF(AND($S4032="PARADO/SEM GIRO",$K4032="KG",OR(Painel!$B$5="(Todos)",A4032=Painel!$B$5)*OR(Painel!$E$5="(Todos)",P4032=Painel!$E$5)),$J4032+ROW()/10000000,"")</f>
        <v/>
      </c>
      <c r="U4032" s="29" t="str">
        <f aca="false">IF(AND($S4032="VENCIDO",$K4032="KG",OR(Painel!$B$5="(Todos)",A4032=Painel!$B$5)*OR(Painel!$E$5="(Todos)",P4032=Painel!$E$5)),$J4032+ROW()/10000000,"")</f>
        <v/>
      </c>
    </row>
    <row r="4033" customFormat="false" ht="15" hidden="false" customHeight="false" outlineLevel="0" collapsed="false">
      <c r="A4033" s="29" t="s">
        <v>52</v>
      </c>
      <c r="B4033" s="29" t="s">
        <v>7452</v>
      </c>
      <c r="C4033" s="29" t="s">
        <v>876</v>
      </c>
      <c r="D4033" s="29" t="s">
        <v>7430</v>
      </c>
      <c r="E4033" s="29" t="n">
        <v>1</v>
      </c>
      <c r="F4033" s="29"/>
      <c r="G4033" s="29" t="s">
        <v>7453</v>
      </c>
      <c r="H4033" s="30" t="n">
        <v>720</v>
      </c>
      <c r="I4033" s="31" t="n">
        <v>46279</v>
      </c>
      <c r="J4033" s="30" t="n">
        <v>720</v>
      </c>
      <c r="K4033" s="29" t="s">
        <v>120</v>
      </c>
      <c r="L4033" s="29" t="s">
        <v>350</v>
      </c>
      <c r="M4033" s="29"/>
      <c r="N4033" s="29" t="s">
        <v>122</v>
      </c>
      <c r="O4033" s="31" t="n">
        <v>46820</v>
      </c>
      <c r="P4033" s="29" t="s">
        <v>123</v>
      </c>
      <c r="Q4033" s="29" t="n">
        <f aca="false">IFERROR(VALUE(L4033),"")</f>
        <v>6</v>
      </c>
      <c r="R4033" s="29" t="n">
        <f aca="true">IF(O4033="","",O4033-TODAY())</f>
        <v>535</v>
      </c>
      <c r="S4033" s="29" t="str">
        <f aca="false">IF(C4033="&lt;&lt; vazio &gt;&gt;","VAZIA",IF(AND(O4033&lt;&gt;"",R4033&lt;0),"VENCIDO",IF(AND(O4033&lt;&gt;"",R4033&lt;=Parametros!$B$10),"PRÓX. VENCIMENTO",IF(F4033="Q","QUALIDADE",IF(F4033="S","BLOQUEADO",IF(F4033="R","RESTRITO/DEVOLUÇÃO",IF(OR(N4033="QUAR",N4033="QRES"),"QUARENTENA",IF(OR(B4033="DESCARTE",B4033="DEVOLUÇÃO"),"DESCARTE/DEVOLUÇÃO",IF(AND(D4033="",K4033&lt;&gt;""),"SEM LOTE",IF(AND(Q4033&lt;&gt;"",Q4033&gt;=Parametros!$B$11),"PARADO/SEM GIRO","OK"))))))))))</f>
        <v>OK</v>
      </c>
      <c r="T4033" s="29" t="str">
        <f aca="false">IF(AND($S4033="PARADO/SEM GIRO",$K4033="KG",OR(Painel!$B$5="(Todos)",A4033=Painel!$B$5)*OR(Painel!$E$5="(Todos)",P4033=Painel!$E$5)),$J4033+ROW()/10000000,"")</f>
        <v/>
      </c>
      <c r="U4033" s="29" t="str">
        <f aca="false">IF(AND($S4033="VENCIDO",$K4033="KG",OR(Painel!$B$5="(Todos)",A4033=Painel!$B$5)*OR(Painel!$E$5="(Todos)",P4033=Painel!$E$5)),$J4033+ROW()/10000000,"")</f>
        <v/>
      </c>
    </row>
    <row r="4034" customFormat="false" ht="15" hidden="false" customHeight="false" outlineLevel="0" collapsed="false">
      <c r="A4034" s="29" t="s">
        <v>52</v>
      </c>
      <c r="B4034" s="29" t="s">
        <v>7454</v>
      </c>
      <c r="C4034" s="29" t="s">
        <v>115</v>
      </c>
      <c r="D4034" s="29"/>
      <c r="E4034" s="29" t="n">
        <v>0</v>
      </c>
      <c r="F4034" s="29"/>
      <c r="G4034" s="29"/>
      <c r="H4034" s="30" t="n">
        <v>0</v>
      </c>
      <c r="I4034" s="29"/>
      <c r="J4034" s="30" t="n">
        <v>0</v>
      </c>
      <c r="K4034" s="29"/>
      <c r="L4034" s="29" t="s">
        <v>116</v>
      </c>
      <c r="M4034" s="29"/>
      <c r="N4034" s="29"/>
      <c r="O4034" s="29"/>
      <c r="P4034" s="29"/>
      <c r="Q4034" s="29" t="n">
        <f aca="false">IFERROR(VALUE(L4034),"")</f>
        <v>0</v>
      </c>
      <c r="R4034" s="29" t="str">
        <f aca="true">IF(O4034="","",O4034-TODAY())</f>
        <v/>
      </c>
      <c r="S4034" s="29" t="str">
        <f aca="false">IF(C4034="&lt;&lt; vazio &gt;&gt;","VAZIA",IF(AND(O4034&lt;&gt;"",R4034&lt;0),"VENCIDO",IF(AND(O4034&lt;&gt;"",R4034&lt;=Parametros!$B$10),"PRÓX. VENCIMENTO",IF(F4034="Q","QUALIDADE",IF(F4034="S","BLOQUEADO",IF(F4034="R","RESTRITO/DEVOLUÇÃO",IF(OR(N4034="QUAR",N4034="QRES"),"QUARENTENA",IF(OR(B4034="DESCARTE",B4034="DEVOLUÇÃO"),"DESCARTE/DEVOLUÇÃO",IF(AND(D4034="",K4034&lt;&gt;""),"SEM LOTE",IF(AND(Q4034&lt;&gt;"",Q4034&gt;=Parametros!$B$11),"PARADO/SEM GIRO","OK"))))))))))</f>
        <v>VAZIA</v>
      </c>
      <c r="T4034" s="29" t="str">
        <f aca="false">IF(AND($S4034="PARADO/SEM GIRO",$K4034="KG",OR(Painel!$B$5="(Todos)",A4034=Painel!$B$5)*OR(Painel!$E$5="(Todos)",P4034=Painel!$E$5)),$J4034+ROW()/10000000,"")</f>
        <v/>
      </c>
      <c r="U4034" s="29" t="str">
        <f aca="false">IF(AND($S4034="VENCIDO",$K4034="KG",OR(Painel!$B$5="(Todos)",A4034=Painel!$B$5)*OR(Painel!$E$5="(Todos)",P4034=Painel!$E$5)),$J4034+ROW()/10000000,"")</f>
        <v/>
      </c>
    </row>
    <row r="4035" customFormat="false" ht="15" hidden="false" customHeight="false" outlineLevel="0" collapsed="false">
      <c r="A4035" s="29" t="s">
        <v>52</v>
      </c>
      <c r="B4035" s="29" t="s">
        <v>7455</v>
      </c>
      <c r="C4035" s="29" t="s">
        <v>115</v>
      </c>
      <c r="D4035" s="29"/>
      <c r="E4035" s="29" t="n">
        <v>0</v>
      </c>
      <c r="F4035" s="29"/>
      <c r="G4035" s="29"/>
      <c r="H4035" s="30" t="n">
        <v>0</v>
      </c>
      <c r="I4035" s="29"/>
      <c r="J4035" s="30" t="n">
        <v>0</v>
      </c>
      <c r="K4035" s="29"/>
      <c r="L4035" s="29" t="s">
        <v>116</v>
      </c>
      <c r="M4035" s="29"/>
      <c r="N4035" s="29"/>
      <c r="O4035" s="29"/>
      <c r="P4035" s="29"/>
      <c r="Q4035" s="29" t="n">
        <f aca="false">IFERROR(VALUE(L4035),"")</f>
        <v>0</v>
      </c>
      <c r="R4035" s="29" t="str">
        <f aca="true">IF(O4035="","",O4035-TODAY())</f>
        <v/>
      </c>
      <c r="S4035" s="29" t="str">
        <f aca="false">IF(C4035="&lt;&lt; vazio &gt;&gt;","VAZIA",IF(AND(O4035&lt;&gt;"",R4035&lt;0),"VENCIDO",IF(AND(O4035&lt;&gt;"",R4035&lt;=Parametros!$B$10),"PRÓX. VENCIMENTO",IF(F4035="Q","QUALIDADE",IF(F4035="S","BLOQUEADO",IF(F4035="R","RESTRITO/DEVOLUÇÃO",IF(OR(N4035="QUAR",N4035="QRES"),"QUARENTENA",IF(OR(B4035="DESCARTE",B4035="DEVOLUÇÃO"),"DESCARTE/DEVOLUÇÃO",IF(AND(D4035="",K4035&lt;&gt;""),"SEM LOTE",IF(AND(Q4035&lt;&gt;"",Q4035&gt;=Parametros!$B$11),"PARADO/SEM GIRO","OK"))))))))))</f>
        <v>VAZIA</v>
      </c>
      <c r="T4035" s="29" t="str">
        <f aca="false">IF(AND($S4035="PARADO/SEM GIRO",$K4035="KG",OR(Painel!$B$5="(Todos)",A4035=Painel!$B$5)*OR(Painel!$E$5="(Todos)",P4035=Painel!$E$5)),$J4035+ROW()/10000000,"")</f>
        <v/>
      </c>
      <c r="U4035" s="29" t="str">
        <f aca="false">IF(AND($S4035="VENCIDO",$K4035="KG",OR(Painel!$B$5="(Todos)",A4035=Painel!$B$5)*OR(Painel!$E$5="(Todos)",P4035=Painel!$E$5)),$J4035+ROW()/10000000,"")</f>
        <v/>
      </c>
    </row>
    <row r="4036" customFormat="false" ht="15" hidden="false" customHeight="false" outlineLevel="0" collapsed="false">
      <c r="A4036" s="29" t="s">
        <v>52</v>
      </c>
      <c r="B4036" s="29" t="s">
        <v>7456</v>
      </c>
      <c r="C4036" s="29" t="s">
        <v>666</v>
      </c>
      <c r="D4036" s="29" t="s">
        <v>667</v>
      </c>
      <c r="E4036" s="29" t="n">
        <v>1</v>
      </c>
      <c r="F4036" s="29" t="s">
        <v>268</v>
      </c>
      <c r="G4036" s="29" t="s">
        <v>7457</v>
      </c>
      <c r="H4036" s="30" t="n">
        <v>590.4</v>
      </c>
      <c r="I4036" s="31" t="n">
        <v>46284</v>
      </c>
      <c r="J4036" s="30" t="n">
        <v>590.4</v>
      </c>
      <c r="K4036" s="29" t="s">
        <v>120</v>
      </c>
      <c r="L4036" s="29" t="s">
        <v>388</v>
      </c>
      <c r="M4036" s="29"/>
      <c r="N4036" s="29" t="s">
        <v>122</v>
      </c>
      <c r="O4036" s="31" t="n">
        <v>46831</v>
      </c>
      <c r="P4036" s="29" t="s">
        <v>123</v>
      </c>
      <c r="Q4036" s="29" t="n">
        <f aca="false">IFERROR(VALUE(L4036),"")</f>
        <v>1</v>
      </c>
      <c r="R4036" s="29" t="n">
        <f aca="true">IF(O4036="","",O4036-TODAY())</f>
        <v>546</v>
      </c>
      <c r="S4036" s="29" t="str">
        <f aca="false">IF(C4036="&lt;&lt; vazio &gt;&gt;","VAZIA",IF(AND(O4036&lt;&gt;"",R4036&lt;0),"VENCIDO",IF(AND(O4036&lt;&gt;"",R4036&lt;=Parametros!$B$10),"PRÓX. VENCIMENTO",IF(F4036="Q","QUALIDADE",IF(F4036="S","BLOQUEADO",IF(F4036="R","RESTRITO/DEVOLUÇÃO",IF(OR(N4036="QUAR",N4036="QRES"),"QUARENTENA",IF(OR(B4036="DESCARTE",B4036="DEVOLUÇÃO"),"DESCARTE/DEVOLUÇÃO",IF(AND(D4036="",K4036&lt;&gt;""),"SEM LOTE",IF(AND(Q4036&lt;&gt;"",Q4036&gt;=Parametros!$B$11),"PARADO/SEM GIRO","OK"))))))))))</f>
        <v>QUALIDADE</v>
      </c>
      <c r="T4036" s="29" t="str">
        <f aca="false">IF(AND($S4036="PARADO/SEM GIRO",$K4036="KG",OR(Painel!$B$5="(Todos)",A4036=Painel!$B$5)*OR(Painel!$E$5="(Todos)",P4036=Painel!$E$5)),$J4036+ROW()/10000000,"")</f>
        <v/>
      </c>
      <c r="U4036" s="29" t="str">
        <f aca="false">IF(AND($S4036="VENCIDO",$K4036="KG",OR(Painel!$B$5="(Todos)",A4036=Painel!$B$5)*OR(Painel!$E$5="(Todos)",P4036=Painel!$E$5)),$J4036+ROW()/10000000,"")</f>
        <v/>
      </c>
    </row>
    <row r="4037" customFormat="false" ht="15" hidden="false" customHeight="false" outlineLevel="0" collapsed="false">
      <c r="A4037" s="29" t="s">
        <v>52</v>
      </c>
      <c r="B4037" s="29" t="s">
        <v>7458</v>
      </c>
      <c r="C4037" s="29" t="s">
        <v>454</v>
      </c>
      <c r="D4037" s="29" t="s">
        <v>455</v>
      </c>
      <c r="E4037" s="29" t="n">
        <v>1</v>
      </c>
      <c r="F4037" s="29"/>
      <c r="G4037" s="29" t="s">
        <v>7459</v>
      </c>
      <c r="H4037" s="30" t="n">
        <v>36</v>
      </c>
      <c r="I4037" s="31" t="n">
        <v>46239</v>
      </c>
      <c r="J4037" s="30" t="n">
        <v>36</v>
      </c>
      <c r="K4037" s="29" t="s">
        <v>120</v>
      </c>
      <c r="L4037" s="29" t="s">
        <v>5403</v>
      </c>
      <c r="M4037" s="29"/>
      <c r="N4037" s="29" t="s">
        <v>122</v>
      </c>
      <c r="O4037" s="31" t="n">
        <v>46394</v>
      </c>
      <c r="P4037" s="29" t="s">
        <v>123</v>
      </c>
      <c r="Q4037" s="29" t="n">
        <f aca="false">IFERROR(VALUE(L4037),"")</f>
        <v>46</v>
      </c>
      <c r="R4037" s="29" t="n">
        <f aca="true">IF(O4037="","",O4037-TODAY())</f>
        <v>109</v>
      </c>
      <c r="S4037" s="29" t="str">
        <f aca="false">IF(C4037="&lt;&lt; vazio &gt;&gt;","VAZIA",IF(AND(O4037&lt;&gt;"",R4037&lt;0),"VENCIDO",IF(AND(O4037&lt;&gt;"",R4037&lt;=Parametros!$B$10),"PRÓX. VENCIMENTO",IF(F4037="Q","QUALIDADE",IF(F4037="S","BLOQUEADO",IF(F4037="R","RESTRITO/DEVOLUÇÃO",IF(OR(N4037="QUAR",N4037="QRES"),"QUARENTENA",IF(OR(B4037="DESCARTE",B4037="DEVOLUÇÃO"),"DESCARTE/DEVOLUÇÃO",IF(AND(D4037="",K4037&lt;&gt;""),"SEM LOTE",IF(AND(Q4037&lt;&gt;"",Q4037&gt;=Parametros!$B$11),"PARADO/SEM GIRO","OK"))))))))))</f>
        <v>OK</v>
      </c>
      <c r="T4037" s="29" t="str">
        <f aca="false">IF(AND($S4037="PARADO/SEM GIRO",$K4037="KG",OR(Painel!$B$5="(Todos)",A4037=Painel!$B$5)*OR(Painel!$E$5="(Todos)",P4037=Painel!$E$5)),$J4037+ROW()/10000000,"")</f>
        <v/>
      </c>
      <c r="U4037" s="29" t="str">
        <f aca="false">IF(AND($S4037="VENCIDO",$K4037="KG",OR(Painel!$B$5="(Todos)",A4037=Painel!$B$5)*OR(Painel!$E$5="(Todos)",P4037=Painel!$E$5)),$J4037+ROW()/10000000,"")</f>
        <v/>
      </c>
    </row>
    <row r="4038" customFormat="false" ht="15" hidden="false" customHeight="false" outlineLevel="0" collapsed="false">
      <c r="A4038" s="29" t="s">
        <v>52</v>
      </c>
      <c r="B4038" s="29" t="s">
        <v>7460</v>
      </c>
      <c r="C4038" s="29" t="s">
        <v>722</v>
      </c>
      <c r="D4038" s="29" t="s">
        <v>7461</v>
      </c>
      <c r="E4038" s="29" t="n">
        <v>1</v>
      </c>
      <c r="F4038" s="29"/>
      <c r="G4038" s="29" t="s">
        <v>7462</v>
      </c>
      <c r="H4038" s="30" t="n">
        <v>24</v>
      </c>
      <c r="I4038" s="31" t="n">
        <v>46261</v>
      </c>
      <c r="J4038" s="30" t="n">
        <v>24</v>
      </c>
      <c r="K4038" s="29" t="s">
        <v>120</v>
      </c>
      <c r="L4038" s="29" t="s">
        <v>5403</v>
      </c>
      <c r="M4038" s="29"/>
      <c r="N4038" s="29" t="s">
        <v>122</v>
      </c>
      <c r="O4038" s="31" t="n">
        <v>46671</v>
      </c>
      <c r="P4038" s="29" t="s">
        <v>123</v>
      </c>
      <c r="Q4038" s="29" t="n">
        <f aca="false">IFERROR(VALUE(L4038),"")</f>
        <v>46</v>
      </c>
      <c r="R4038" s="29" t="n">
        <f aca="true">IF(O4038="","",O4038-TODAY())</f>
        <v>386</v>
      </c>
      <c r="S4038" s="29" t="str">
        <f aca="false">IF(C4038="&lt;&lt; vazio &gt;&gt;","VAZIA",IF(AND(O4038&lt;&gt;"",R4038&lt;0),"VENCIDO",IF(AND(O4038&lt;&gt;"",R4038&lt;=Parametros!$B$10),"PRÓX. VENCIMENTO",IF(F4038="Q","QUALIDADE",IF(F4038="S","BLOQUEADO",IF(F4038="R","RESTRITO/DEVOLUÇÃO",IF(OR(N4038="QUAR",N4038="QRES"),"QUARENTENA",IF(OR(B4038="DESCARTE",B4038="DEVOLUÇÃO"),"DESCARTE/DEVOLUÇÃO",IF(AND(D4038="",K4038&lt;&gt;""),"SEM LOTE",IF(AND(Q4038&lt;&gt;"",Q4038&gt;=Parametros!$B$11),"PARADO/SEM GIRO","OK"))))))))))</f>
        <v>OK</v>
      </c>
      <c r="T4038" s="29" t="str">
        <f aca="false">IF(AND($S4038="PARADO/SEM GIRO",$K4038="KG",OR(Painel!$B$5="(Todos)",A4038=Painel!$B$5)*OR(Painel!$E$5="(Todos)",P4038=Painel!$E$5)),$J4038+ROW()/10000000,"")</f>
        <v/>
      </c>
      <c r="U4038" s="29" t="str">
        <f aca="false">IF(AND($S4038="VENCIDO",$K4038="KG",OR(Painel!$B$5="(Todos)",A4038=Painel!$B$5)*OR(Painel!$E$5="(Todos)",P4038=Painel!$E$5)),$J4038+ROW()/10000000,"")</f>
        <v/>
      </c>
    </row>
    <row r="4039" customFormat="false" ht="15" hidden="false" customHeight="false" outlineLevel="0" collapsed="false">
      <c r="A4039" s="29" t="s">
        <v>52</v>
      </c>
      <c r="B4039" s="29" t="s">
        <v>7463</v>
      </c>
      <c r="C4039" s="29" t="s">
        <v>115</v>
      </c>
      <c r="D4039" s="29"/>
      <c r="E4039" s="29" t="n">
        <v>0</v>
      </c>
      <c r="F4039" s="29"/>
      <c r="G4039" s="29"/>
      <c r="H4039" s="30" t="n">
        <v>0</v>
      </c>
      <c r="I4039" s="29"/>
      <c r="J4039" s="30" t="n">
        <v>0</v>
      </c>
      <c r="K4039" s="29"/>
      <c r="L4039" s="29" t="s">
        <v>116</v>
      </c>
      <c r="M4039" s="29"/>
      <c r="N4039" s="29"/>
      <c r="O4039" s="29"/>
      <c r="P4039" s="29"/>
      <c r="Q4039" s="29" t="n">
        <f aca="false">IFERROR(VALUE(L4039),"")</f>
        <v>0</v>
      </c>
      <c r="R4039" s="29" t="str">
        <f aca="true">IF(O4039="","",O4039-TODAY())</f>
        <v/>
      </c>
      <c r="S4039" s="29" t="str">
        <f aca="false">IF(C4039="&lt;&lt; vazio &gt;&gt;","VAZIA",IF(AND(O4039&lt;&gt;"",R4039&lt;0),"VENCIDO",IF(AND(O4039&lt;&gt;"",R4039&lt;=Parametros!$B$10),"PRÓX. VENCIMENTO",IF(F4039="Q","QUALIDADE",IF(F4039="S","BLOQUEADO",IF(F4039="R","RESTRITO/DEVOLUÇÃO",IF(OR(N4039="QUAR",N4039="QRES"),"QUARENTENA",IF(OR(B4039="DESCARTE",B4039="DEVOLUÇÃO"),"DESCARTE/DEVOLUÇÃO",IF(AND(D4039="",K4039&lt;&gt;""),"SEM LOTE",IF(AND(Q4039&lt;&gt;"",Q4039&gt;=Parametros!$B$11),"PARADO/SEM GIRO","OK"))))))))))</f>
        <v>VAZIA</v>
      </c>
      <c r="T4039" s="29" t="str">
        <f aca="false">IF(AND($S4039="PARADO/SEM GIRO",$K4039="KG",OR(Painel!$B$5="(Todos)",A4039=Painel!$B$5)*OR(Painel!$E$5="(Todos)",P4039=Painel!$E$5)),$J4039+ROW()/10000000,"")</f>
        <v/>
      </c>
      <c r="U4039" s="29" t="str">
        <f aca="false">IF(AND($S4039="VENCIDO",$K4039="KG",OR(Painel!$B$5="(Todos)",A4039=Painel!$B$5)*OR(Painel!$E$5="(Todos)",P4039=Painel!$E$5)),$J4039+ROW()/10000000,"")</f>
        <v/>
      </c>
    </row>
    <row r="4040" customFormat="false" ht="15" hidden="false" customHeight="false" outlineLevel="0" collapsed="false">
      <c r="A4040" s="29" t="s">
        <v>52</v>
      </c>
      <c r="B4040" s="29" t="s">
        <v>7464</v>
      </c>
      <c r="C4040" s="29" t="s">
        <v>115</v>
      </c>
      <c r="D4040" s="29"/>
      <c r="E4040" s="29" t="n">
        <v>0</v>
      </c>
      <c r="F4040" s="29"/>
      <c r="G4040" s="29"/>
      <c r="H4040" s="30" t="n">
        <v>0</v>
      </c>
      <c r="I4040" s="29"/>
      <c r="J4040" s="30" t="n">
        <v>0</v>
      </c>
      <c r="K4040" s="29"/>
      <c r="L4040" s="29" t="s">
        <v>116</v>
      </c>
      <c r="M4040" s="29"/>
      <c r="N4040" s="29"/>
      <c r="O4040" s="29"/>
      <c r="P4040" s="29"/>
      <c r="Q4040" s="29" t="n">
        <f aca="false">IFERROR(VALUE(L4040),"")</f>
        <v>0</v>
      </c>
      <c r="R4040" s="29" t="str">
        <f aca="true">IF(O4040="","",O4040-TODAY())</f>
        <v/>
      </c>
      <c r="S4040" s="29" t="str">
        <f aca="false">IF(C4040="&lt;&lt; vazio &gt;&gt;","VAZIA",IF(AND(O4040&lt;&gt;"",R4040&lt;0),"VENCIDO",IF(AND(O4040&lt;&gt;"",R4040&lt;=Parametros!$B$10),"PRÓX. VENCIMENTO",IF(F4040="Q","QUALIDADE",IF(F4040="S","BLOQUEADO",IF(F4040="R","RESTRITO/DEVOLUÇÃO",IF(OR(N4040="QUAR",N4040="QRES"),"QUARENTENA",IF(OR(B4040="DESCARTE",B4040="DEVOLUÇÃO"),"DESCARTE/DEVOLUÇÃO",IF(AND(D4040="",K4040&lt;&gt;""),"SEM LOTE",IF(AND(Q4040&lt;&gt;"",Q4040&gt;=Parametros!$B$11),"PARADO/SEM GIRO","OK"))))))))))</f>
        <v>VAZIA</v>
      </c>
      <c r="T4040" s="29" t="str">
        <f aca="false">IF(AND($S4040="PARADO/SEM GIRO",$K4040="KG",OR(Painel!$B$5="(Todos)",A4040=Painel!$B$5)*OR(Painel!$E$5="(Todos)",P4040=Painel!$E$5)),$J4040+ROW()/10000000,"")</f>
        <v/>
      </c>
      <c r="U4040" s="29" t="str">
        <f aca="false">IF(AND($S4040="VENCIDO",$K4040="KG",OR(Painel!$B$5="(Todos)",A4040=Painel!$B$5)*OR(Painel!$E$5="(Todos)",P4040=Painel!$E$5)),$J4040+ROW()/10000000,"")</f>
        <v/>
      </c>
    </row>
    <row r="4041" customFormat="false" ht="15" hidden="false" customHeight="false" outlineLevel="0" collapsed="false">
      <c r="A4041" s="29" t="s">
        <v>52</v>
      </c>
      <c r="B4041" s="29" t="s">
        <v>7465</v>
      </c>
      <c r="C4041" s="29" t="s">
        <v>691</v>
      </c>
      <c r="D4041" s="29" t="s">
        <v>7466</v>
      </c>
      <c r="E4041" s="29" t="n">
        <v>1</v>
      </c>
      <c r="F4041" s="29"/>
      <c r="G4041" s="29" t="s">
        <v>7467</v>
      </c>
      <c r="H4041" s="30" t="n">
        <v>1000</v>
      </c>
      <c r="I4041" s="31" t="n">
        <v>46225</v>
      </c>
      <c r="J4041" s="30" t="n">
        <v>1000</v>
      </c>
      <c r="K4041" s="29" t="s">
        <v>120</v>
      </c>
      <c r="L4041" s="29" t="s">
        <v>1020</v>
      </c>
      <c r="M4041" s="29"/>
      <c r="N4041" s="29" t="s">
        <v>122</v>
      </c>
      <c r="O4041" s="31" t="n">
        <v>46585</v>
      </c>
      <c r="P4041" s="29" t="s">
        <v>123</v>
      </c>
      <c r="Q4041" s="29" t="n">
        <f aca="false">IFERROR(VALUE(L4041),"")</f>
        <v>60</v>
      </c>
      <c r="R4041" s="29" t="n">
        <f aca="true">IF(O4041="","",O4041-TODAY())</f>
        <v>300</v>
      </c>
      <c r="S4041" s="29" t="str">
        <f aca="false">IF(C4041="&lt;&lt; vazio &gt;&gt;","VAZIA",IF(AND(O4041&lt;&gt;"",R4041&lt;0),"VENCIDO",IF(AND(O4041&lt;&gt;"",R4041&lt;=Parametros!$B$10),"PRÓX. VENCIMENTO",IF(F4041="Q","QUALIDADE",IF(F4041="S","BLOQUEADO",IF(F4041="R","RESTRITO/DEVOLUÇÃO",IF(OR(N4041="QUAR",N4041="QRES"),"QUARENTENA",IF(OR(B4041="DESCARTE",B4041="DEVOLUÇÃO"),"DESCARTE/DEVOLUÇÃO",IF(AND(D4041="",K4041&lt;&gt;""),"SEM LOTE",IF(AND(Q4041&lt;&gt;"",Q4041&gt;=Parametros!$B$11),"PARADO/SEM GIRO","OK"))))))))))</f>
        <v>OK</v>
      </c>
      <c r="T4041" s="29" t="str">
        <f aca="false">IF(AND($S4041="PARADO/SEM GIRO",$K4041="KG",OR(Painel!$B$5="(Todos)",A4041=Painel!$B$5)*OR(Painel!$E$5="(Todos)",P4041=Painel!$E$5)),$J4041+ROW()/10000000,"")</f>
        <v/>
      </c>
      <c r="U4041" s="29" t="str">
        <f aca="false">IF(AND($S4041="VENCIDO",$K4041="KG",OR(Painel!$B$5="(Todos)",A4041=Painel!$B$5)*OR(Painel!$E$5="(Todos)",P4041=Painel!$E$5)),$J4041+ROW()/10000000,"")</f>
        <v/>
      </c>
    </row>
    <row r="4042" customFormat="false" ht="15" hidden="false" customHeight="false" outlineLevel="0" collapsed="false">
      <c r="A4042" s="29" t="s">
        <v>52</v>
      </c>
      <c r="B4042" s="29" t="s">
        <v>7468</v>
      </c>
      <c r="C4042" s="29" t="s">
        <v>876</v>
      </c>
      <c r="D4042" s="29" t="s">
        <v>7430</v>
      </c>
      <c r="E4042" s="29" t="n">
        <v>1</v>
      </c>
      <c r="F4042" s="29"/>
      <c r="G4042" s="29" t="s">
        <v>7469</v>
      </c>
      <c r="H4042" s="30" t="n">
        <v>720</v>
      </c>
      <c r="I4042" s="31" t="n">
        <v>46279</v>
      </c>
      <c r="J4042" s="30" t="n">
        <v>720</v>
      </c>
      <c r="K4042" s="29" t="s">
        <v>120</v>
      </c>
      <c r="L4042" s="29" t="s">
        <v>350</v>
      </c>
      <c r="M4042" s="29"/>
      <c r="N4042" s="29" t="s">
        <v>122</v>
      </c>
      <c r="O4042" s="31" t="n">
        <v>46820</v>
      </c>
      <c r="P4042" s="29" t="s">
        <v>123</v>
      </c>
      <c r="Q4042" s="29" t="n">
        <f aca="false">IFERROR(VALUE(L4042),"")</f>
        <v>6</v>
      </c>
      <c r="R4042" s="29" t="n">
        <f aca="true">IF(O4042="","",O4042-TODAY())</f>
        <v>535</v>
      </c>
      <c r="S4042" s="29" t="str">
        <f aca="false">IF(C4042="&lt;&lt; vazio &gt;&gt;","VAZIA",IF(AND(O4042&lt;&gt;"",R4042&lt;0),"VENCIDO",IF(AND(O4042&lt;&gt;"",R4042&lt;=Parametros!$B$10),"PRÓX. VENCIMENTO",IF(F4042="Q","QUALIDADE",IF(F4042="S","BLOQUEADO",IF(F4042="R","RESTRITO/DEVOLUÇÃO",IF(OR(N4042="QUAR",N4042="QRES"),"QUARENTENA",IF(OR(B4042="DESCARTE",B4042="DEVOLUÇÃO"),"DESCARTE/DEVOLUÇÃO",IF(AND(D4042="",K4042&lt;&gt;""),"SEM LOTE",IF(AND(Q4042&lt;&gt;"",Q4042&gt;=Parametros!$B$11),"PARADO/SEM GIRO","OK"))))))))))</f>
        <v>OK</v>
      </c>
      <c r="T4042" s="29" t="str">
        <f aca="false">IF(AND($S4042="PARADO/SEM GIRO",$K4042="KG",OR(Painel!$B$5="(Todos)",A4042=Painel!$B$5)*OR(Painel!$E$5="(Todos)",P4042=Painel!$E$5)),$J4042+ROW()/10000000,"")</f>
        <v/>
      </c>
      <c r="U4042" s="29" t="str">
        <f aca="false">IF(AND($S4042="VENCIDO",$K4042="KG",OR(Painel!$B$5="(Todos)",A4042=Painel!$B$5)*OR(Painel!$E$5="(Todos)",P4042=Painel!$E$5)),$J4042+ROW()/10000000,"")</f>
        <v/>
      </c>
    </row>
    <row r="4043" customFormat="false" ht="15" hidden="false" customHeight="false" outlineLevel="0" collapsed="false">
      <c r="A4043" s="29" t="s">
        <v>52</v>
      </c>
      <c r="B4043" s="29" t="s">
        <v>7470</v>
      </c>
      <c r="C4043" s="29" t="s">
        <v>768</v>
      </c>
      <c r="D4043" s="29" t="s">
        <v>1087</v>
      </c>
      <c r="E4043" s="29" t="n">
        <v>1</v>
      </c>
      <c r="F4043" s="29"/>
      <c r="G4043" s="29" t="s">
        <v>7471</v>
      </c>
      <c r="H4043" s="30" t="n">
        <v>800</v>
      </c>
      <c r="I4043" s="31" t="n">
        <v>46261</v>
      </c>
      <c r="J4043" s="30" t="n">
        <v>800</v>
      </c>
      <c r="K4043" s="29" t="s">
        <v>120</v>
      </c>
      <c r="L4043" s="29" t="s">
        <v>938</v>
      </c>
      <c r="M4043" s="29"/>
      <c r="N4043" s="29" t="s">
        <v>122</v>
      </c>
      <c r="O4043" s="31" t="n">
        <v>46619</v>
      </c>
      <c r="P4043" s="29" t="s">
        <v>123</v>
      </c>
      <c r="Q4043" s="29" t="n">
        <f aca="false">IFERROR(VALUE(L4043),"")</f>
        <v>24</v>
      </c>
      <c r="R4043" s="29" t="n">
        <f aca="true">IF(O4043="","",O4043-TODAY())</f>
        <v>334</v>
      </c>
      <c r="S4043" s="29" t="str">
        <f aca="false">IF(C4043="&lt;&lt; vazio &gt;&gt;","VAZIA",IF(AND(O4043&lt;&gt;"",R4043&lt;0),"VENCIDO",IF(AND(O4043&lt;&gt;"",R4043&lt;=Parametros!$B$10),"PRÓX. VENCIMENTO",IF(F4043="Q","QUALIDADE",IF(F4043="S","BLOQUEADO",IF(F4043="R","RESTRITO/DEVOLUÇÃO",IF(OR(N4043="QUAR",N4043="QRES"),"QUARENTENA",IF(OR(B4043="DESCARTE",B4043="DEVOLUÇÃO"),"DESCARTE/DEVOLUÇÃO",IF(AND(D4043="",K4043&lt;&gt;""),"SEM LOTE",IF(AND(Q4043&lt;&gt;"",Q4043&gt;=Parametros!$B$11),"PARADO/SEM GIRO","OK"))))))))))</f>
        <v>OK</v>
      </c>
      <c r="T4043" s="29" t="str">
        <f aca="false">IF(AND($S4043="PARADO/SEM GIRO",$K4043="KG",OR(Painel!$B$5="(Todos)",A4043=Painel!$B$5)*OR(Painel!$E$5="(Todos)",P4043=Painel!$E$5)),$J4043+ROW()/10000000,"")</f>
        <v/>
      </c>
      <c r="U4043" s="29" t="str">
        <f aca="false">IF(AND($S4043="VENCIDO",$K4043="KG",OR(Painel!$B$5="(Todos)",A4043=Painel!$B$5)*OR(Painel!$E$5="(Todos)",P4043=Painel!$E$5)),$J4043+ROW()/10000000,"")</f>
        <v/>
      </c>
    </row>
    <row r="4044" customFormat="false" ht="15" hidden="false" customHeight="false" outlineLevel="0" collapsed="false">
      <c r="A4044" s="29" t="s">
        <v>52</v>
      </c>
      <c r="B4044" s="29" t="s">
        <v>7472</v>
      </c>
      <c r="C4044" s="29" t="s">
        <v>115</v>
      </c>
      <c r="D4044" s="29"/>
      <c r="E4044" s="29" t="n">
        <v>0</v>
      </c>
      <c r="F4044" s="29"/>
      <c r="G4044" s="29"/>
      <c r="H4044" s="30" t="n">
        <v>0</v>
      </c>
      <c r="I4044" s="29"/>
      <c r="J4044" s="30" t="n">
        <v>0</v>
      </c>
      <c r="K4044" s="29"/>
      <c r="L4044" s="29" t="s">
        <v>116</v>
      </c>
      <c r="M4044" s="29"/>
      <c r="N4044" s="29"/>
      <c r="O4044" s="29"/>
      <c r="P4044" s="29"/>
      <c r="Q4044" s="29" t="n">
        <f aca="false">IFERROR(VALUE(L4044),"")</f>
        <v>0</v>
      </c>
      <c r="R4044" s="29" t="str">
        <f aca="true">IF(O4044="","",O4044-TODAY())</f>
        <v/>
      </c>
      <c r="S4044" s="29" t="str">
        <f aca="false">IF(C4044="&lt;&lt; vazio &gt;&gt;","VAZIA",IF(AND(O4044&lt;&gt;"",R4044&lt;0),"VENCIDO",IF(AND(O4044&lt;&gt;"",R4044&lt;=Parametros!$B$10),"PRÓX. VENCIMENTO",IF(F4044="Q","QUALIDADE",IF(F4044="S","BLOQUEADO",IF(F4044="R","RESTRITO/DEVOLUÇÃO",IF(OR(N4044="QUAR",N4044="QRES"),"QUARENTENA",IF(OR(B4044="DESCARTE",B4044="DEVOLUÇÃO"),"DESCARTE/DEVOLUÇÃO",IF(AND(D4044="",K4044&lt;&gt;""),"SEM LOTE",IF(AND(Q4044&lt;&gt;"",Q4044&gt;=Parametros!$B$11),"PARADO/SEM GIRO","OK"))))))))))</f>
        <v>VAZIA</v>
      </c>
      <c r="T4044" s="29" t="str">
        <f aca="false">IF(AND($S4044="PARADO/SEM GIRO",$K4044="KG",OR(Painel!$B$5="(Todos)",A4044=Painel!$B$5)*OR(Painel!$E$5="(Todos)",P4044=Painel!$E$5)),$J4044+ROW()/10000000,"")</f>
        <v/>
      </c>
      <c r="U4044" s="29" t="str">
        <f aca="false">IF(AND($S4044="VENCIDO",$K4044="KG",OR(Painel!$B$5="(Todos)",A4044=Painel!$B$5)*OR(Painel!$E$5="(Todos)",P4044=Painel!$E$5)),$J4044+ROW()/10000000,"")</f>
        <v/>
      </c>
    </row>
    <row r="4045" customFormat="false" ht="15" hidden="false" customHeight="false" outlineLevel="0" collapsed="false">
      <c r="A4045" s="29" t="s">
        <v>52</v>
      </c>
      <c r="B4045" s="29" t="s">
        <v>7473</v>
      </c>
      <c r="C4045" s="29" t="s">
        <v>115</v>
      </c>
      <c r="D4045" s="29"/>
      <c r="E4045" s="29" t="n">
        <v>0</v>
      </c>
      <c r="F4045" s="29"/>
      <c r="G4045" s="29"/>
      <c r="H4045" s="30" t="n">
        <v>0</v>
      </c>
      <c r="I4045" s="29"/>
      <c r="J4045" s="30" t="n">
        <v>0</v>
      </c>
      <c r="K4045" s="29"/>
      <c r="L4045" s="29" t="s">
        <v>116</v>
      </c>
      <c r="M4045" s="29"/>
      <c r="N4045" s="29"/>
      <c r="O4045" s="29"/>
      <c r="P4045" s="29"/>
      <c r="Q4045" s="29" t="n">
        <f aca="false">IFERROR(VALUE(L4045),"")</f>
        <v>0</v>
      </c>
      <c r="R4045" s="29" t="str">
        <f aca="true">IF(O4045="","",O4045-TODAY())</f>
        <v/>
      </c>
      <c r="S4045" s="29" t="str">
        <f aca="false">IF(C4045="&lt;&lt; vazio &gt;&gt;","VAZIA",IF(AND(O4045&lt;&gt;"",R4045&lt;0),"VENCIDO",IF(AND(O4045&lt;&gt;"",R4045&lt;=Parametros!$B$10),"PRÓX. VENCIMENTO",IF(F4045="Q","QUALIDADE",IF(F4045="S","BLOQUEADO",IF(F4045="R","RESTRITO/DEVOLUÇÃO",IF(OR(N4045="QUAR",N4045="QRES"),"QUARENTENA",IF(OR(B4045="DESCARTE",B4045="DEVOLUÇÃO"),"DESCARTE/DEVOLUÇÃO",IF(AND(D4045="",K4045&lt;&gt;""),"SEM LOTE",IF(AND(Q4045&lt;&gt;"",Q4045&gt;=Parametros!$B$11),"PARADO/SEM GIRO","OK"))))))))))</f>
        <v>VAZIA</v>
      </c>
      <c r="T4045" s="29" t="str">
        <f aca="false">IF(AND($S4045="PARADO/SEM GIRO",$K4045="KG",OR(Painel!$B$5="(Todos)",A4045=Painel!$B$5)*OR(Painel!$E$5="(Todos)",P4045=Painel!$E$5)),$J4045+ROW()/10000000,"")</f>
        <v/>
      </c>
      <c r="U4045" s="29" t="str">
        <f aca="false">IF(AND($S4045="VENCIDO",$K4045="KG",OR(Painel!$B$5="(Todos)",A4045=Painel!$B$5)*OR(Painel!$E$5="(Todos)",P4045=Painel!$E$5)),$J4045+ROW()/10000000,"")</f>
        <v/>
      </c>
    </row>
    <row r="4046" customFormat="false" ht="15" hidden="false" customHeight="false" outlineLevel="0" collapsed="false">
      <c r="A4046" s="29" t="s">
        <v>52</v>
      </c>
      <c r="B4046" s="29" t="s">
        <v>7474</v>
      </c>
      <c r="C4046" s="29" t="s">
        <v>169</v>
      </c>
      <c r="D4046" s="29" t="s">
        <v>7475</v>
      </c>
      <c r="E4046" s="29" t="n">
        <v>1</v>
      </c>
      <c r="F4046" s="29" t="s">
        <v>137</v>
      </c>
      <c r="G4046" s="29" t="s">
        <v>7476</v>
      </c>
      <c r="H4046" s="30" t="n">
        <v>10.1</v>
      </c>
      <c r="I4046" s="31" t="n">
        <v>46243</v>
      </c>
      <c r="J4046" s="30" t="n">
        <v>10.1</v>
      </c>
      <c r="K4046" s="29" t="s">
        <v>120</v>
      </c>
      <c r="L4046" s="29" t="s">
        <v>7405</v>
      </c>
      <c r="M4046" s="29"/>
      <c r="N4046" s="29" t="s">
        <v>122</v>
      </c>
      <c r="O4046" s="29"/>
      <c r="P4046" s="29" t="s">
        <v>123</v>
      </c>
      <c r="Q4046" s="29" t="n">
        <f aca="false">IFERROR(VALUE(L4046),"")</f>
        <v>42</v>
      </c>
      <c r="R4046" s="29" t="str">
        <f aca="true">IF(O4046="","",O4046-TODAY())</f>
        <v/>
      </c>
      <c r="S4046" s="29" t="str">
        <f aca="false">IF(C4046="&lt;&lt; vazio &gt;&gt;","VAZIA",IF(AND(O4046&lt;&gt;"",R4046&lt;0),"VENCIDO",IF(AND(O4046&lt;&gt;"",R4046&lt;=Parametros!$B$10),"PRÓX. VENCIMENTO",IF(F4046="Q","QUALIDADE",IF(F4046="S","BLOQUEADO",IF(F4046="R","RESTRITO/DEVOLUÇÃO",IF(OR(N4046="QUAR",N4046="QRES"),"QUARENTENA",IF(OR(B4046="DESCARTE",B4046="DEVOLUÇÃO"),"DESCARTE/DEVOLUÇÃO",IF(AND(D4046="",K4046&lt;&gt;""),"SEM LOTE",IF(AND(Q4046&lt;&gt;"",Q4046&gt;=Parametros!$B$11),"PARADO/SEM GIRO","OK"))))))))))</f>
        <v>BLOQUEADO</v>
      </c>
      <c r="T4046" s="29" t="str">
        <f aca="false">IF(AND($S4046="PARADO/SEM GIRO",$K4046="KG",OR(Painel!$B$5="(Todos)",A4046=Painel!$B$5)*OR(Painel!$E$5="(Todos)",P4046=Painel!$E$5)),$J4046+ROW()/10000000,"")</f>
        <v/>
      </c>
      <c r="U4046" s="29" t="str">
        <f aca="false">IF(AND($S4046="VENCIDO",$K4046="KG",OR(Painel!$B$5="(Todos)",A4046=Painel!$B$5)*OR(Painel!$E$5="(Todos)",P4046=Painel!$E$5)),$J4046+ROW()/10000000,"")</f>
        <v/>
      </c>
    </row>
    <row r="4047" customFormat="false" ht="15" hidden="false" customHeight="false" outlineLevel="0" collapsed="false">
      <c r="A4047" s="29" t="s">
        <v>52</v>
      </c>
      <c r="B4047" s="29" t="s">
        <v>7477</v>
      </c>
      <c r="C4047" s="29" t="s">
        <v>167</v>
      </c>
      <c r="D4047" s="29" t="s">
        <v>1022</v>
      </c>
      <c r="E4047" s="29" t="n">
        <v>1</v>
      </c>
      <c r="F4047" s="29" t="s">
        <v>268</v>
      </c>
      <c r="G4047" s="29" t="s">
        <v>7478</v>
      </c>
      <c r="H4047" s="30" t="n">
        <v>590.4</v>
      </c>
      <c r="I4047" s="31" t="n">
        <v>46284</v>
      </c>
      <c r="J4047" s="30" t="n">
        <v>590.4</v>
      </c>
      <c r="K4047" s="29" t="s">
        <v>120</v>
      </c>
      <c r="L4047" s="29" t="s">
        <v>388</v>
      </c>
      <c r="M4047" s="29"/>
      <c r="N4047" s="29" t="s">
        <v>122</v>
      </c>
      <c r="O4047" s="31" t="n">
        <v>46831</v>
      </c>
      <c r="P4047" s="29" t="s">
        <v>123</v>
      </c>
      <c r="Q4047" s="29" t="n">
        <f aca="false">IFERROR(VALUE(L4047),"")</f>
        <v>1</v>
      </c>
      <c r="R4047" s="29" t="n">
        <f aca="true">IF(O4047="","",O4047-TODAY())</f>
        <v>546</v>
      </c>
      <c r="S4047" s="29" t="str">
        <f aca="false">IF(C4047="&lt;&lt; vazio &gt;&gt;","VAZIA",IF(AND(O4047&lt;&gt;"",R4047&lt;0),"VENCIDO",IF(AND(O4047&lt;&gt;"",R4047&lt;=Parametros!$B$10),"PRÓX. VENCIMENTO",IF(F4047="Q","QUALIDADE",IF(F4047="S","BLOQUEADO",IF(F4047="R","RESTRITO/DEVOLUÇÃO",IF(OR(N4047="QUAR",N4047="QRES"),"QUARENTENA",IF(OR(B4047="DESCARTE",B4047="DEVOLUÇÃO"),"DESCARTE/DEVOLUÇÃO",IF(AND(D4047="",K4047&lt;&gt;""),"SEM LOTE",IF(AND(Q4047&lt;&gt;"",Q4047&gt;=Parametros!$B$11),"PARADO/SEM GIRO","OK"))))))))))</f>
        <v>QUALIDADE</v>
      </c>
      <c r="T4047" s="29" t="str">
        <f aca="false">IF(AND($S4047="PARADO/SEM GIRO",$K4047="KG",OR(Painel!$B$5="(Todos)",A4047=Painel!$B$5)*OR(Painel!$E$5="(Todos)",P4047=Painel!$E$5)),$J4047+ROW()/10000000,"")</f>
        <v/>
      </c>
      <c r="U4047" s="29" t="str">
        <f aca="false">IF(AND($S4047="VENCIDO",$K4047="KG",OR(Painel!$B$5="(Todos)",A4047=Painel!$B$5)*OR(Painel!$E$5="(Todos)",P4047=Painel!$E$5)),$J4047+ROW()/10000000,"")</f>
        <v/>
      </c>
    </row>
    <row r="4048" customFormat="false" ht="15" hidden="false" customHeight="false" outlineLevel="0" collapsed="false">
      <c r="A4048" s="29" t="s">
        <v>52</v>
      </c>
      <c r="B4048" s="29" t="s">
        <v>7479</v>
      </c>
      <c r="C4048" s="29" t="s">
        <v>430</v>
      </c>
      <c r="D4048" s="29" t="s">
        <v>7480</v>
      </c>
      <c r="E4048" s="29" t="n">
        <v>1</v>
      </c>
      <c r="F4048" s="29"/>
      <c r="G4048" s="29" t="s">
        <v>7481</v>
      </c>
      <c r="H4048" s="30" t="n">
        <v>10.1</v>
      </c>
      <c r="I4048" s="31" t="n">
        <v>46264</v>
      </c>
      <c r="J4048" s="30" t="n">
        <v>10.1</v>
      </c>
      <c r="K4048" s="29" t="s">
        <v>120</v>
      </c>
      <c r="L4048" s="29" t="s">
        <v>5403</v>
      </c>
      <c r="M4048" s="29"/>
      <c r="N4048" s="29" t="s">
        <v>122</v>
      </c>
      <c r="O4048" s="31" t="n">
        <v>46710</v>
      </c>
      <c r="P4048" s="29" t="s">
        <v>123</v>
      </c>
      <c r="Q4048" s="29" t="n">
        <f aca="false">IFERROR(VALUE(L4048),"")</f>
        <v>46</v>
      </c>
      <c r="R4048" s="29" t="n">
        <f aca="true">IF(O4048="","",O4048-TODAY())</f>
        <v>425</v>
      </c>
      <c r="S4048" s="29" t="str">
        <f aca="false">IF(C4048="&lt;&lt; vazio &gt;&gt;","VAZIA",IF(AND(O4048&lt;&gt;"",R4048&lt;0),"VENCIDO",IF(AND(O4048&lt;&gt;"",R4048&lt;=Parametros!$B$10),"PRÓX. VENCIMENTO",IF(F4048="Q","QUALIDADE",IF(F4048="S","BLOQUEADO",IF(F4048="R","RESTRITO/DEVOLUÇÃO",IF(OR(N4048="QUAR",N4048="QRES"),"QUARENTENA",IF(OR(B4048="DESCARTE",B4048="DEVOLUÇÃO"),"DESCARTE/DEVOLUÇÃO",IF(AND(D4048="",K4048&lt;&gt;""),"SEM LOTE",IF(AND(Q4048&lt;&gt;"",Q4048&gt;=Parametros!$B$11),"PARADO/SEM GIRO","OK"))))))))))</f>
        <v>OK</v>
      </c>
      <c r="T4048" s="29" t="str">
        <f aca="false">IF(AND($S4048="PARADO/SEM GIRO",$K4048="KG",OR(Painel!$B$5="(Todos)",A4048=Painel!$B$5)*OR(Painel!$E$5="(Todos)",P4048=Painel!$E$5)),$J4048+ROW()/10000000,"")</f>
        <v/>
      </c>
      <c r="U4048" s="29" t="str">
        <f aca="false">IF(AND($S4048="VENCIDO",$K4048="KG",OR(Painel!$B$5="(Todos)",A4048=Painel!$B$5)*OR(Painel!$E$5="(Todos)",P4048=Painel!$E$5)),$J4048+ROW()/10000000,"")</f>
        <v/>
      </c>
    </row>
    <row r="4049" customFormat="false" ht="15" hidden="false" customHeight="false" outlineLevel="0" collapsed="false">
      <c r="A4049" s="29" t="s">
        <v>52</v>
      </c>
      <c r="B4049" s="29" t="s">
        <v>7482</v>
      </c>
      <c r="C4049" s="29" t="s">
        <v>115</v>
      </c>
      <c r="D4049" s="29"/>
      <c r="E4049" s="29" t="n">
        <v>0</v>
      </c>
      <c r="F4049" s="29"/>
      <c r="G4049" s="29"/>
      <c r="H4049" s="30" t="n">
        <v>0</v>
      </c>
      <c r="I4049" s="29"/>
      <c r="J4049" s="30" t="n">
        <v>0</v>
      </c>
      <c r="K4049" s="29"/>
      <c r="L4049" s="29" t="s">
        <v>116</v>
      </c>
      <c r="M4049" s="29"/>
      <c r="N4049" s="29"/>
      <c r="O4049" s="29"/>
      <c r="P4049" s="29"/>
      <c r="Q4049" s="29" t="n">
        <f aca="false">IFERROR(VALUE(L4049),"")</f>
        <v>0</v>
      </c>
      <c r="R4049" s="29" t="str">
        <f aca="true">IF(O4049="","",O4049-TODAY())</f>
        <v/>
      </c>
      <c r="S4049" s="29" t="str">
        <f aca="false">IF(C4049="&lt;&lt; vazio &gt;&gt;","VAZIA",IF(AND(O4049&lt;&gt;"",R4049&lt;0),"VENCIDO",IF(AND(O4049&lt;&gt;"",R4049&lt;=Parametros!$B$10),"PRÓX. VENCIMENTO",IF(F4049="Q","QUALIDADE",IF(F4049="S","BLOQUEADO",IF(F4049="R","RESTRITO/DEVOLUÇÃO",IF(OR(N4049="QUAR",N4049="QRES"),"QUARENTENA",IF(OR(B4049="DESCARTE",B4049="DEVOLUÇÃO"),"DESCARTE/DEVOLUÇÃO",IF(AND(D4049="",K4049&lt;&gt;""),"SEM LOTE",IF(AND(Q4049&lt;&gt;"",Q4049&gt;=Parametros!$B$11),"PARADO/SEM GIRO","OK"))))))))))</f>
        <v>VAZIA</v>
      </c>
      <c r="T4049" s="29" t="str">
        <f aca="false">IF(AND($S4049="PARADO/SEM GIRO",$K4049="KG",OR(Painel!$B$5="(Todos)",A4049=Painel!$B$5)*OR(Painel!$E$5="(Todos)",P4049=Painel!$E$5)),$J4049+ROW()/10000000,"")</f>
        <v/>
      </c>
      <c r="U4049" s="29" t="str">
        <f aca="false">IF(AND($S4049="VENCIDO",$K4049="KG",OR(Painel!$B$5="(Todos)",A4049=Painel!$B$5)*OR(Painel!$E$5="(Todos)",P4049=Painel!$E$5)),$J4049+ROW()/10000000,"")</f>
        <v/>
      </c>
    </row>
    <row r="4050" customFormat="false" ht="15" hidden="false" customHeight="false" outlineLevel="0" collapsed="false">
      <c r="A4050" s="29" t="s">
        <v>52</v>
      </c>
      <c r="B4050" s="29" t="s">
        <v>7483</v>
      </c>
      <c r="C4050" s="29" t="s">
        <v>115</v>
      </c>
      <c r="D4050" s="29"/>
      <c r="E4050" s="29" t="n">
        <v>0</v>
      </c>
      <c r="F4050" s="29"/>
      <c r="G4050" s="29"/>
      <c r="H4050" s="30" t="n">
        <v>0</v>
      </c>
      <c r="I4050" s="29"/>
      <c r="J4050" s="30" t="n">
        <v>0</v>
      </c>
      <c r="K4050" s="29"/>
      <c r="L4050" s="29" t="s">
        <v>116</v>
      </c>
      <c r="M4050" s="29"/>
      <c r="N4050" s="29"/>
      <c r="O4050" s="29"/>
      <c r="P4050" s="29"/>
      <c r="Q4050" s="29" t="n">
        <f aca="false">IFERROR(VALUE(L4050),"")</f>
        <v>0</v>
      </c>
      <c r="R4050" s="29" t="str">
        <f aca="true">IF(O4050="","",O4050-TODAY())</f>
        <v/>
      </c>
      <c r="S4050" s="29" t="str">
        <f aca="false">IF(C4050="&lt;&lt; vazio &gt;&gt;","VAZIA",IF(AND(O4050&lt;&gt;"",R4050&lt;0),"VENCIDO",IF(AND(O4050&lt;&gt;"",R4050&lt;=Parametros!$B$10),"PRÓX. VENCIMENTO",IF(F4050="Q","QUALIDADE",IF(F4050="S","BLOQUEADO",IF(F4050="R","RESTRITO/DEVOLUÇÃO",IF(OR(N4050="QUAR",N4050="QRES"),"QUARENTENA",IF(OR(B4050="DESCARTE",B4050="DEVOLUÇÃO"),"DESCARTE/DEVOLUÇÃO",IF(AND(D4050="",K4050&lt;&gt;""),"SEM LOTE",IF(AND(Q4050&lt;&gt;"",Q4050&gt;=Parametros!$B$11),"PARADO/SEM GIRO","OK"))))))))))</f>
        <v>VAZIA</v>
      </c>
      <c r="T4050" s="29" t="str">
        <f aca="false">IF(AND($S4050="PARADO/SEM GIRO",$K4050="KG",OR(Painel!$B$5="(Todos)",A4050=Painel!$B$5)*OR(Painel!$E$5="(Todos)",P4050=Painel!$E$5)),$J4050+ROW()/10000000,"")</f>
        <v/>
      </c>
      <c r="U4050" s="29" t="str">
        <f aca="false">IF(AND($S4050="VENCIDO",$K4050="KG",OR(Painel!$B$5="(Todos)",A4050=Painel!$B$5)*OR(Painel!$E$5="(Todos)",P4050=Painel!$E$5)),$J4050+ROW()/10000000,"")</f>
        <v/>
      </c>
    </row>
    <row r="4051" customFormat="false" ht="15" hidden="false" customHeight="false" outlineLevel="0" collapsed="false">
      <c r="A4051" s="29" t="s">
        <v>52</v>
      </c>
      <c r="B4051" s="29" t="s">
        <v>7484</v>
      </c>
      <c r="C4051" s="29" t="s">
        <v>785</v>
      </c>
      <c r="D4051" s="29" t="s">
        <v>786</v>
      </c>
      <c r="E4051" s="29" t="n">
        <v>1</v>
      </c>
      <c r="F4051" s="29"/>
      <c r="G4051" s="29" t="s">
        <v>7485</v>
      </c>
      <c r="H4051" s="30" t="n">
        <v>1000</v>
      </c>
      <c r="I4051" s="31" t="n">
        <v>46282</v>
      </c>
      <c r="J4051" s="30" t="n">
        <v>1000</v>
      </c>
      <c r="K4051" s="29" t="s">
        <v>120</v>
      </c>
      <c r="L4051" s="29" t="s">
        <v>400</v>
      </c>
      <c r="M4051" s="29"/>
      <c r="N4051" s="29" t="s">
        <v>122</v>
      </c>
      <c r="O4051" s="31" t="n">
        <v>46824</v>
      </c>
      <c r="P4051" s="29" t="s">
        <v>123</v>
      </c>
      <c r="Q4051" s="29" t="n">
        <f aca="false">IFERROR(VALUE(L4051),"")</f>
        <v>3</v>
      </c>
      <c r="R4051" s="29" t="n">
        <f aca="true">IF(O4051="","",O4051-TODAY())</f>
        <v>539</v>
      </c>
      <c r="S4051" s="29" t="str">
        <f aca="false">IF(C4051="&lt;&lt; vazio &gt;&gt;","VAZIA",IF(AND(O4051&lt;&gt;"",R4051&lt;0),"VENCIDO",IF(AND(O4051&lt;&gt;"",R4051&lt;=Parametros!$B$10),"PRÓX. VENCIMENTO",IF(F4051="Q","QUALIDADE",IF(F4051="S","BLOQUEADO",IF(F4051="R","RESTRITO/DEVOLUÇÃO",IF(OR(N4051="QUAR",N4051="QRES"),"QUARENTENA",IF(OR(B4051="DESCARTE",B4051="DEVOLUÇÃO"),"DESCARTE/DEVOLUÇÃO",IF(AND(D4051="",K4051&lt;&gt;""),"SEM LOTE",IF(AND(Q4051&lt;&gt;"",Q4051&gt;=Parametros!$B$11),"PARADO/SEM GIRO","OK"))))))))))</f>
        <v>OK</v>
      </c>
      <c r="T4051" s="29" t="str">
        <f aca="false">IF(AND($S4051="PARADO/SEM GIRO",$K4051="KG",OR(Painel!$B$5="(Todos)",A4051=Painel!$B$5)*OR(Painel!$E$5="(Todos)",P4051=Painel!$E$5)),$J4051+ROW()/10000000,"")</f>
        <v/>
      </c>
      <c r="U4051" s="29" t="str">
        <f aca="false">IF(AND($S4051="VENCIDO",$K4051="KG",OR(Painel!$B$5="(Todos)",A4051=Painel!$B$5)*OR(Painel!$E$5="(Todos)",P4051=Painel!$E$5)),$J4051+ROW()/10000000,"")</f>
        <v/>
      </c>
    </row>
    <row r="4052" customFormat="false" ht="15" hidden="false" customHeight="false" outlineLevel="0" collapsed="false">
      <c r="A4052" s="29" t="s">
        <v>52</v>
      </c>
      <c r="B4052" s="29" t="s">
        <v>7486</v>
      </c>
      <c r="C4052" s="29" t="s">
        <v>549</v>
      </c>
      <c r="D4052" s="29" t="s">
        <v>550</v>
      </c>
      <c r="E4052" s="29" t="n">
        <v>1</v>
      </c>
      <c r="F4052" s="29"/>
      <c r="G4052" s="29" t="s">
        <v>7487</v>
      </c>
      <c r="H4052" s="30" t="n">
        <v>1102.5</v>
      </c>
      <c r="I4052" s="31" t="n">
        <v>46263</v>
      </c>
      <c r="J4052" s="30" t="n">
        <v>1102.5</v>
      </c>
      <c r="K4052" s="29" t="s">
        <v>120</v>
      </c>
      <c r="L4052" s="29" t="s">
        <v>771</v>
      </c>
      <c r="M4052" s="29"/>
      <c r="N4052" s="29" t="s">
        <v>122</v>
      </c>
      <c r="O4052" s="31" t="n">
        <v>46991</v>
      </c>
      <c r="P4052" s="29" t="s">
        <v>123</v>
      </c>
      <c r="Q4052" s="29" t="n">
        <f aca="false">IFERROR(VALUE(L4052),"")</f>
        <v>22</v>
      </c>
      <c r="R4052" s="29" t="n">
        <f aca="true">IF(O4052="","",O4052-TODAY())</f>
        <v>706</v>
      </c>
      <c r="S4052" s="29" t="str">
        <f aca="false">IF(C4052="&lt;&lt; vazio &gt;&gt;","VAZIA",IF(AND(O4052&lt;&gt;"",R4052&lt;0),"VENCIDO",IF(AND(O4052&lt;&gt;"",R4052&lt;=Parametros!$B$10),"PRÓX. VENCIMENTO",IF(F4052="Q","QUALIDADE",IF(F4052="S","BLOQUEADO",IF(F4052="R","RESTRITO/DEVOLUÇÃO",IF(OR(N4052="QUAR",N4052="QRES"),"QUARENTENA",IF(OR(B4052="DESCARTE",B4052="DEVOLUÇÃO"),"DESCARTE/DEVOLUÇÃO",IF(AND(D4052="",K4052&lt;&gt;""),"SEM LOTE",IF(AND(Q4052&lt;&gt;"",Q4052&gt;=Parametros!$B$11),"PARADO/SEM GIRO","OK"))))))))))</f>
        <v>OK</v>
      </c>
      <c r="T4052" s="29" t="str">
        <f aca="false">IF(AND($S4052="PARADO/SEM GIRO",$K4052="KG",OR(Painel!$B$5="(Todos)",A4052=Painel!$B$5)*OR(Painel!$E$5="(Todos)",P4052=Painel!$E$5)),$J4052+ROW()/10000000,"")</f>
        <v/>
      </c>
      <c r="U4052" s="29" t="str">
        <f aca="false">IF(AND($S4052="VENCIDO",$K4052="KG",OR(Painel!$B$5="(Todos)",A4052=Painel!$B$5)*OR(Painel!$E$5="(Todos)",P4052=Painel!$E$5)),$J4052+ROW()/10000000,"")</f>
        <v/>
      </c>
    </row>
    <row r="4053" customFormat="false" ht="15" hidden="false" customHeight="false" outlineLevel="0" collapsed="false">
      <c r="A4053" s="29" t="s">
        <v>52</v>
      </c>
      <c r="B4053" s="29" t="s">
        <v>7488</v>
      </c>
      <c r="C4053" s="29" t="s">
        <v>115</v>
      </c>
      <c r="D4053" s="29"/>
      <c r="E4053" s="29" t="n">
        <v>0</v>
      </c>
      <c r="F4053" s="29"/>
      <c r="G4053" s="29"/>
      <c r="H4053" s="30" t="n">
        <v>0</v>
      </c>
      <c r="I4053" s="29"/>
      <c r="J4053" s="30" t="n">
        <v>0</v>
      </c>
      <c r="K4053" s="29"/>
      <c r="L4053" s="29" t="s">
        <v>116</v>
      </c>
      <c r="M4053" s="29"/>
      <c r="N4053" s="29"/>
      <c r="O4053" s="29"/>
      <c r="P4053" s="29"/>
      <c r="Q4053" s="29" t="n">
        <f aca="false">IFERROR(VALUE(L4053),"")</f>
        <v>0</v>
      </c>
      <c r="R4053" s="29" t="str">
        <f aca="true">IF(O4053="","",O4053-TODAY())</f>
        <v/>
      </c>
      <c r="S4053" s="29" t="str">
        <f aca="false">IF(C4053="&lt;&lt; vazio &gt;&gt;","VAZIA",IF(AND(O4053&lt;&gt;"",R4053&lt;0),"VENCIDO",IF(AND(O4053&lt;&gt;"",R4053&lt;=Parametros!$B$10),"PRÓX. VENCIMENTO",IF(F4053="Q","QUALIDADE",IF(F4053="S","BLOQUEADO",IF(F4053="R","RESTRITO/DEVOLUÇÃO",IF(OR(N4053="QUAR",N4053="QRES"),"QUARENTENA",IF(OR(B4053="DESCARTE",B4053="DEVOLUÇÃO"),"DESCARTE/DEVOLUÇÃO",IF(AND(D4053="",K4053&lt;&gt;""),"SEM LOTE",IF(AND(Q4053&lt;&gt;"",Q4053&gt;=Parametros!$B$11),"PARADO/SEM GIRO","OK"))))))))))</f>
        <v>VAZIA</v>
      </c>
      <c r="T4053" s="29" t="str">
        <f aca="false">IF(AND($S4053="PARADO/SEM GIRO",$K4053="KG",OR(Painel!$B$5="(Todos)",A4053=Painel!$B$5)*OR(Painel!$E$5="(Todos)",P4053=Painel!$E$5)),$J4053+ROW()/10000000,"")</f>
        <v/>
      </c>
      <c r="U4053" s="29" t="str">
        <f aca="false">IF(AND($S4053="VENCIDO",$K4053="KG",OR(Painel!$B$5="(Todos)",A4053=Painel!$B$5)*OR(Painel!$E$5="(Todos)",P4053=Painel!$E$5)),$J4053+ROW()/10000000,"")</f>
        <v/>
      </c>
    </row>
    <row r="4054" customFormat="false" ht="15" hidden="false" customHeight="false" outlineLevel="0" collapsed="false">
      <c r="A4054" s="29" t="s">
        <v>52</v>
      </c>
      <c r="B4054" s="29" t="s">
        <v>7489</v>
      </c>
      <c r="C4054" s="29" t="s">
        <v>115</v>
      </c>
      <c r="D4054" s="29"/>
      <c r="E4054" s="29" t="n">
        <v>0</v>
      </c>
      <c r="F4054" s="29"/>
      <c r="G4054" s="29"/>
      <c r="H4054" s="30" t="n">
        <v>0</v>
      </c>
      <c r="I4054" s="29"/>
      <c r="J4054" s="30" t="n">
        <v>0</v>
      </c>
      <c r="K4054" s="29"/>
      <c r="L4054" s="29" t="s">
        <v>116</v>
      </c>
      <c r="M4054" s="29"/>
      <c r="N4054" s="29"/>
      <c r="O4054" s="29"/>
      <c r="P4054" s="29"/>
      <c r="Q4054" s="29" t="n">
        <f aca="false">IFERROR(VALUE(L4054),"")</f>
        <v>0</v>
      </c>
      <c r="R4054" s="29" t="str">
        <f aca="true">IF(O4054="","",O4054-TODAY())</f>
        <v/>
      </c>
      <c r="S4054" s="29" t="str">
        <f aca="false">IF(C4054="&lt;&lt; vazio &gt;&gt;","VAZIA",IF(AND(O4054&lt;&gt;"",R4054&lt;0),"VENCIDO",IF(AND(O4054&lt;&gt;"",R4054&lt;=Parametros!$B$10),"PRÓX. VENCIMENTO",IF(F4054="Q","QUALIDADE",IF(F4054="S","BLOQUEADO",IF(F4054="R","RESTRITO/DEVOLUÇÃO",IF(OR(N4054="QUAR",N4054="QRES"),"QUARENTENA",IF(OR(B4054="DESCARTE",B4054="DEVOLUÇÃO"),"DESCARTE/DEVOLUÇÃO",IF(AND(D4054="",K4054&lt;&gt;""),"SEM LOTE",IF(AND(Q4054&lt;&gt;"",Q4054&gt;=Parametros!$B$11),"PARADO/SEM GIRO","OK"))))))))))</f>
        <v>VAZIA</v>
      </c>
      <c r="T4054" s="29" t="str">
        <f aca="false">IF(AND($S4054="PARADO/SEM GIRO",$K4054="KG",OR(Painel!$B$5="(Todos)",A4054=Painel!$B$5)*OR(Painel!$E$5="(Todos)",P4054=Painel!$E$5)),$J4054+ROW()/10000000,"")</f>
        <v/>
      </c>
      <c r="U4054" s="29" t="str">
        <f aca="false">IF(AND($S4054="VENCIDO",$K4054="KG",OR(Painel!$B$5="(Todos)",A4054=Painel!$B$5)*OR(Painel!$E$5="(Todos)",P4054=Painel!$E$5)),$J4054+ROW()/10000000,"")</f>
        <v/>
      </c>
    </row>
    <row r="4055" customFormat="false" ht="15" hidden="false" customHeight="false" outlineLevel="0" collapsed="false">
      <c r="A4055" s="29" t="s">
        <v>52</v>
      </c>
      <c r="B4055" s="29" t="s">
        <v>7490</v>
      </c>
      <c r="C4055" s="29" t="s">
        <v>348</v>
      </c>
      <c r="D4055" s="29" t="s">
        <v>7491</v>
      </c>
      <c r="E4055" s="29" t="n">
        <v>1</v>
      </c>
      <c r="F4055" s="29"/>
      <c r="G4055" s="29" t="s">
        <v>7492</v>
      </c>
      <c r="H4055" s="30" t="n">
        <v>60.3</v>
      </c>
      <c r="I4055" s="31" t="n">
        <v>46261</v>
      </c>
      <c r="J4055" s="30" t="n">
        <v>60.3</v>
      </c>
      <c r="K4055" s="29" t="s">
        <v>120</v>
      </c>
      <c r="L4055" s="29" t="s">
        <v>938</v>
      </c>
      <c r="M4055" s="29"/>
      <c r="N4055" s="29" t="s">
        <v>122</v>
      </c>
      <c r="O4055" s="31" t="n">
        <v>46513</v>
      </c>
      <c r="P4055" s="29" t="s">
        <v>123</v>
      </c>
      <c r="Q4055" s="29" t="n">
        <f aca="false">IFERROR(VALUE(L4055),"")</f>
        <v>24</v>
      </c>
      <c r="R4055" s="29" t="n">
        <f aca="true">IF(O4055="","",O4055-TODAY())</f>
        <v>228</v>
      </c>
      <c r="S4055" s="29" t="str">
        <f aca="false">IF(C4055="&lt;&lt; vazio &gt;&gt;","VAZIA",IF(AND(O4055&lt;&gt;"",R4055&lt;0),"VENCIDO",IF(AND(O4055&lt;&gt;"",R4055&lt;=Parametros!$B$10),"PRÓX. VENCIMENTO",IF(F4055="Q","QUALIDADE",IF(F4055="S","BLOQUEADO",IF(F4055="R","RESTRITO/DEVOLUÇÃO",IF(OR(N4055="QUAR",N4055="QRES"),"QUARENTENA",IF(OR(B4055="DESCARTE",B4055="DEVOLUÇÃO"),"DESCARTE/DEVOLUÇÃO",IF(AND(D4055="",K4055&lt;&gt;""),"SEM LOTE",IF(AND(Q4055&lt;&gt;"",Q4055&gt;=Parametros!$B$11),"PARADO/SEM GIRO","OK"))))))))))</f>
        <v>OK</v>
      </c>
      <c r="T4055" s="29" t="str">
        <f aca="false">IF(AND($S4055="PARADO/SEM GIRO",$K4055="KG",OR(Painel!$B$5="(Todos)",A4055=Painel!$B$5)*OR(Painel!$E$5="(Todos)",P4055=Painel!$E$5)),$J4055+ROW()/10000000,"")</f>
        <v/>
      </c>
      <c r="U4055" s="29" t="str">
        <f aca="false">IF(AND($S4055="VENCIDO",$K4055="KG",OR(Painel!$B$5="(Todos)",A4055=Painel!$B$5)*OR(Painel!$E$5="(Todos)",P4055=Painel!$E$5)),$J4055+ROW()/10000000,"")</f>
        <v/>
      </c>
    </row>
    <row r="4056" customFormat="false" ht="15" hidden="false" customHeight="false" outlineLevel="0" collapsed="false">
      <c r="A4056" s="29" t="s">
        <v>52</v>
      </c>
      <c r="B4056" s="29" t="s">
        <v>7493</v>
      </c>
      <c r="C4056" s="29" t="s">
        <v>2561</v>
      </c>
      <c r="D4056" s="29" t="s">
        <v>2562</v>
      </c>
      <c r="E4056" s="29" t="n">
        <v>1</v>
      </c>
      <c r="F4056" s="29" t="s">
        <v>268</v>
      </c>
      <c r="G4056" s="29" t="s">
        <v>7494</v>
      </c>
      <c r="H4056" s="30" t="n">
        <v>590.4</v>
      </c>
      <c r="I4056" s="31" t="n">
        <v>46284</v>
      </c>
      <c r="J4056" s="30" t="n">
        <v>590.4</v>
      </c>
      <c r="K4056" s="29" t="s">
        <v>120</v>
      </c>
      <c r="L4056" s="29" t="s">
        <v>388</v>
      </c>
      <c r="M4056" s="29"/>
      <c r="N4056" s="29" t="s">
        <v>122</v>
      </c>
      <c r="O4056" s="31" t="n">
        <v>47014</v>
      </c>
      <c r="P4056" s="29" t="s">
        <v>123</v>
      </c>
      <c r="Q4056" s="29" t="n">
        <f aca="false">IFERROR(VALUE(L4056),"")</f>
        <v>1</v>
      </c>
      <c r="R4056" s="29" t="n">
        <f aca="true">IF(O4056="","",O4056-TODAY())</f>
        <v>729</v>
      </c>
      <c r="S4056" s="29" t="str">
        <f aca="false">IF(C4056="&lt;&lt; vazio &gt;&gt;","VAZIA",IF(AND(O4056&lt;&gt;"",R4056&lt;0),"VENCIDO",IF(AND(O4056&lt;&gt;"",R4056&lt;=Parametros!$B$10),"PRÓX. VENCIMENTO",IF(F4056="Q","QUALIDADE",IF(F4056="S","BLOQUEADO",IF(F4056="R","RESTRITO/DEVOLUÇÃO",IF(OR(N4056="QUAR",N4056="QRES"),"QUARENTENA",IF(OR(B4056="DESCARTE",B4056="DEVOLUÇÃO"),"DESCARTE/DEVOLUÇÃO",IF(AND(D4056="",K4056&lt;&gt;""),"SEM LOTE",IF(AND(Q4056&lt;&gt;"",Q4056&gt;=Parametros!$B$11),"PARADO/SEM GIRO","OK"))))))))))</f>
        <v>QUALIDADE</v>
      </c>
      <c r="T4056" s="29" t="str">
        <f aca="false">IF(AND($S4056="PARADO/SEM GIRO",$K4056="KG",OR(Painel!$B$5="(Todos)",A4056=Painel!$B$5)*OR(Painel!$E$5="(Todos)",P4056=Painel!$E$5)),$J4056+ROW()/10000000,"")</f>
        <v/>
      </c>
      <c r="U4056" s="29" t="str">
        <f aca="false">IF(AND($S4056="VENCIDO",$K4056="KG",OR(Painel!$B$5="(Todos)",A4056=Painel!$B$5)*OR(Painel!$E$5="(Todos)",P4056=Painel!$E$5)),$J4056+ROW()/10000000,"")</f>
        <v/>
      </c>
    </row>
    <row r="4057" customFormat="false" ht="15" hidden="false" customHeight="false" outlineLevel="0" collapsed="false">
      <c r="A4057" s="29" t="s">
        <v>52</v>
      </c>
      <c r="B4057" s="29" t="s">
        <v>7495</v>
      </c>
      <c r="C4057" s="29" t="s">
        <v>768</v>
      </c>
      <c r="D4057" s="29" t="s">
        <v>769</v>
      </c>
      <c r="E4057" s="29" t="n">
        <v>1</v>
      </c>
      <c r="F4057" s="29"/>
      <c r="G4057" s="29" t="s">
        <v>7496</v>
      </c>
      <c r="H4057" s="30" t="n">
        <v>800</v>
      </c>
      <c r="I4057" s="31" t="n">
        <v>46263</v>
      </c>
      <c r="J4057" s="30" t="n">
        <v>800</v>
      </c>
      <c r="K4057" s="29" t="s">
        <v>120</v>
      </c>
      <c r="L4057" s="29" t="s">
        <v>771</v>
      </c>
      <c r="M4057" s="29"/>
      <c r="N4057" s="29" t="s">
        <v>122</v>
      </c>
      <c r="O4057" s="31" t="n">
        <v>46622</v>
      </c>
      <c r="P4057" s="29" t="s">
        <v>123</v>
      </c>
      <c r="Q4057" s="29" t="n">
        <f aca="false">IFERROR(VALUE(L4057),"")</f>
        <v>22</v>
      </c>
      <c r="R4057" s="29" t="n">
        <f aca="true">IF(O4057="","",O4057-TODAY())</f>
        <v>337</v>
      </c>
      <c r="S4057" s="29" t="str">
        <f aca="false">IF(C4057="&lt;&lt; vazio &gt;&gt;","VAZIA",IF(AND(O4057&lt;&gt;"",R4057&lt;0),"VENCIDO",IF(AND(O4057&lt;&gt;"",R4057&lt;=Parametros!$B$10),"PRÓX. VENCIMENTO",IF(F4057="Q","QUALIDADE",IF(F4057="S","BLOQUEADO",IF(F4057="R","RESTRITO/DEVOLUÇÃO",IF(OR(N4057="QUAR",N4057="QRES"),"QUARENTENA",IF(OR(B4057="DESCARTE",B4057="DEVOLUÇÃO"),"DESCARTE/DEVOLUÇÃO",IF(AND(D4057="",K4057&lt;&gt;""),"SEM LOTE",IF(AND(Q4057&lt;&gt;"",Q4057&gt;=Parametros!$B$11),"PARADO/SEM GIRO","OK"))))))))))</f>
        <v>OK</v>
      </c>
      <c r="T4057" s="29" t="str">
        <f aca="false">IF(AND($S4057="PARADO/SEM GIRO",$K4057="KG",OR(Painel!$B$5="(Todos)",A4057=Painel!$B$5)*OR(Painel!$E$5="(Todos)",P4057=Painel!$E$5)),$J4057+ROW()/10000000,"")</f>
        <v/>
      </c>
      <c r="U4057" s="29" t="str">
        <f aca="false">IF(AND($S4057="VENCIDO",$K4057="KG",OR(Painel!$B$5="(Todos)",A4057=Painel!$B$5)*OR(Painel!$E$5="(Todos)",P4057=Painel!$E$5)),$J4057+ROW()/10000000,"")</f>
        <v/>
      </c>
    </row>
    <row r="4058" customFormat="false" ht="15" hidden="false" customHeight="false" outlineLevel="0" collapsed="false">
      <c r="A4058" s="29" t="s">
        <v>52</v>
      </c>
      <c r="B4058" s="29" t="s">
        <v>7497</v>
      </c>
      <c r="C4058" s="29" t="s">
        <v>115</v>
      </c>
      <c r="D4058" s="29"/>
      <c r="E4058" s="29" t="n">
        <v>0</v>
      </c>
      <c r="F4058" s="29"/>
      <c r="G4058" s="29"/>
      <c r="H4058" s="30" t="n">
        <v>0</v>
      </c>
      <c r="I4058" s="29"/>
      <c r="J4058" s="30" t="n">
        <v>0</v>
      </c>
      <c r="K4058" s="29"/>
      <c r="L4058" s="29" t="s">
        <v>116</v>
      </c>
      <c r="M4058" s="29"/>
      <c r="N4058" s="29"/>
      <c r="O4058" s="29"/>
      <c r="P4058" s="29"/>
      <c r="Q4058" s="29" t="n">
        <f aca="false">IFERROR(VALUE(L4058),"")</f>
        <v>0</v>
      </c>
      <c r="R4058" s="29" t="str">
        <f aca="true">IF(O4058="","",O4058-TODAY())</f>
        <v/>
      </c>
      <c r="S4058" s="29" t="str">
        <f aca="false">IF(C4058="&lt;&lt; vazio &gt;&gt;","VAZIA",IF(AND(O4058&lt;&gt;"",R4058&lt;0),"VENCIDO",IF(AND(O4058&lt;&gt;"",R4058&lt;=Parametros!$B$10),"PRÓX. VENCIMENTO",IF(F4058="Q","QUALIDADE",IF(F4058="S","BLOQUEADO",IF(F4058="R","RESTRITO/DEVOLUÇÃO",IF(OR(N4058="QUAR",N4058="QRES"),"QUARENTENA",IF(OR(B4058="DESCARTE",B4058="DEVOLUÇÃO"),"DESCARTE/DEVOLUÇÃO",IF(AND(D4058="",K4058&lt;&gt;""),"SEM LOTE",IF(AND(Q4058&lt;&gt;"",Q4058&gt;=Parametros!$B$11),"PARADO/SEM GIRO","OK"))))))))))</f>
        <v>VAZIA</v>
      </c>
      <c r="T4058" s="29" t="str">
        <f aca="false">IF(AND($S4058="PARADO/SEM GIRO",$K4058="KG",OR(Painel!$B$5="(Todos)",A4058=Painel!$B$5)*OR(Painel!$E$5="(Todos)",P4058=Painel!$E$5)),$J4058+ROW()/10000000,"")</f>
        <v/>
      </c>
      <c r="U4058" s="29" t="str">
        <f aca="false">IF(AND($S4058="VENCIDO",$K4058="KG",OR(Painel!$B$5="(Todos)",A4058=Painel!$B$5)*OR(Painel!$E$5="(Todos)",P4058=Painel!$E$5)),$J4058+ROW()/10000000,"")</f>
        <v/>
      </c>
    </row>
    <row r="4059" customFormat="false" ht="15" hidden="false" customHeight="false" outlineLevel="0" collapsed="false">
      <c r="A4059" s="29" t="s">
        <v>52</v>
      </c>
      <c r="B4059" s="29" t="s">
        <v>7498</v>
      </c>
      <c r="C4059" s="29" t="s">
        <v>157</v>
      </c>
      <c r="D4059" s="29" t="s">
        <v>2607</v>
      </c>
      <c r="E4059" s="29" t="n">
        <v>1</v>
      </c>
      <c r="F4059" s="29"/>
      <c r="G4059" s="29" t="s">
        <v>7499</v>
      </c>
      <c r="H4059" s="30" t="n">
        <v>1102.5</v>
      </c>
      <c r="I4059" s="31" t="n">
        <v>46197</v>
      </c>
      <c r="J4059" s="30" t="n">
        <v>1102.5</v>
      </c>
      <c r="K4059" s="29" t="s">
        <v>120</v>
      </c>
      <c r="L4059" s="29" t="s">
        <v>2609</v>
      </c>
      <c r="M4059" s="29"/>
      <c r="N4059" s="29" t="s">
        <v>122</v>
      </c>
      <c r="O4059" s="31" t="n">
        <v>46741</v>
      </c>
      <c r="P4059" s="29" t="s">
        <v>123</v>
      </c>
      <c r="Q4059" s="29" t="n">
        <f aca="false">IFERROR(VALUE(L4059),"")</f>
        <v>88</v>
      </c>
      <c r="R4059" s="29" t="n">
        <f aca="true">IF(O4059="","",O4059-TODAY())</f>
        <v>456</v>
      </c>
      <c r="S4059" s="29" t="str">
        <f aca="false">IF(C4059="&lt;&lt; vazio &gt;&gt;","VAZIA",IF(AND(O4059&lt;&gt;"",R4059&lt;0),"VENCIDO",IF(AND(O4059&lt;&gt;"",R4059&lt;=Parametros!$B$10),"PRÓX. VENCIMENTO",IF(F4059="Q","QUALIDADE",IF(F4059="S","BLOQUEADO",IF(F4059="R","RESTRITO/DEVOLUÇÃO",IF(OR(N4059="QUAR",N4059="QRES"),"QUARENTENA",IF(OR(B4059="DESCARTE",B4059="DEVOLUÇÃO"),"DESCARTE/DEVOLUÇÃO",IF(AND(D4059="",K4059&lt;&gt;""),"SEM LOTE",IF(AND(Q4059&lt;&gt;"",Q4059&gt;=Parametros!$B$11),"PARADO/SEM GIRO","OK"))))))))))</f>
        <v>OK</v>
      </c>
      <c r="T4059" s="29" t="str">
        <f aca="false">IF(AND($S4059="PARADO/SEM GIRO",$K4059="KG",OR(Painel!$B$5="(Todos)",A4059=Painel!$B$5)*OR(Painel!$E$5="(Todos)",P4059=Painel!$E$5)),$J4059+ROW()/10000000,"")</f>
        <v/>
      </c>
      <c r="U4059" s="29" t="str">
        <f aca="false">IF(AND($S4059="VENCIDO",$K4059="KG",OR(Painel!$B$5="(Todos)",A4059=Painel!$B$5)*OR(Painel!$E$5="(Todos)",P4059=Painel!$E$5)),$J4059+ROW()/10000000,"")</f>
        <v/>
      </c>
    </row>
    <row r="4060" customFormat="false" ht="15" hidden="false" customHeight="false" outlineLevel="0" collapsed="false">
      <c r="A4060" s="29" t="s">
        <v>52</v>
      </c>
      <c r="B4060" s="29" t="s">
        <v>7500</v>
      </c>
      <c r="C4060" s="29" t="s">
        <v>2927</v>
      </c>
      <c r="D4060" s="29" t="s">
        <v>2928</v>
      </c>
      <c r="E4060" s="29" t="n">
        <v>1</v>
      </c>
      <c r="F4060" s="29"/>
      <c r="G4060" s="29" t="s">
        <v>7501</v>
      </c>
      <c r="H4060" s="30" t="n">
        <v>960</v>
      </c>
      <c r="I4060" s="31" t="n">
        <v>46273</v>
      </c>
      <c r="J4060" s="30" t="n">
        <v>960</v>
      </c>
      <c r="K4060" s="29" t="s">
        <v>120</v>
      </c>
      <c r="L4060" s="29" t="s">
        <v>149</v>
      </c>
      <c r="M4060" s="29"/>
      <c r="N4060" s="29" t="s">
        <v>122</v>
      </c>
      <c r="O4060" s="31" t="n">
        <v>46613</v>
      </c>
      <c r="P4060" s="29" t="s">
        <v>123</v>
      </c>
      <c r="Q4060" s="29" t="n">
        <f aca="false">IFERROR(VALUE(L4060),"")</f>
        <v>12</v>
      </c>
      <c r="R4060" s="29" t="n">
        <f aca="true">IF(O4060="","",O4060-TODAY())</f>
        <v>328</v>
      </c>
      <c r="S4060" s="29" t="str">
        <f aca="false">IF(C4060="&lt;&lt; vazio &gt;&gt;","VAZIA",IF(AND(O4060&lt;&gt;"",R4060&lt;0),"VENCIDO",IF(AND(O4060&lt;&gt;"",R4060&lt;=Parametros!$B$10),"PRÓX. VENCIMENTO",IF(F4060="Q","QUALIDADE",IF(F4060="S","BLOQUEADO",IF(F4060="R","RESTRITO/DEVOLUÇÃO",IF(OR(N4060="QUAR",N4060="QRES"),"QUARENTENA",IF(OR(B4060="DESCARTE",B4060="DEVOLUÇÃO"),"DESCARTE/DEVOLUÇÃO",IF(AND(D4060="",K4060&lt;&gt;""),"SEM LOTE",IF(AND(Q4060&lt;&gt;"",Q4060&gt;=Parametros!$B$11),"PARADO/SEM GIRO","OK"))))))))))</f>
        <v>OK</v>
      </c>
      <c r="T4060" s="29" t="str">
        <f aca="false">IF(AND($S4060="PARADO/SEM GIRO",$K4060="KG",OR(Painel!$B$5="(Todos)",A4060=Painel!$B$5)*OR(Painel!$E$5="(Todos)",P4060=Painel!$E$5)),$J4060+ROW()/10000000,"")</f>
        <v/>
      </c>
      <c r="U4060" s="29" t="str">
        <f aca="false">IF(AND($S4060="VENCIDO",$K4060="KG",OR(Painel!$B$5="(Todos)",A4060=Painel!$B$5)*OR(Painel!$E$5="(Todos)",P4060=Painel!$E$5)),$J4060+ROW()/10000000,"")</f>
        <v/>
      </c>
    </row>
    <row r="4061" customFormat="false" ht="15" hidden="false" customHeight="false" outlineLevel="0" collapsed="false">
      <c r="A4061" s="29" t="s">
        <v>52</v>
      </c>
      <c r="B4061" s="29" t="s">
        <v>7502</v>
      </c>
      <c r="C4061" s="29" t="s">
        <v>115</v>
      </c>
      <c r="D4061" s="29"/>
      <c r="E4061" s="29" t="n">
        <v>0</v>
      </c>
      <c r="F4061" s="29"/>
      <c r="G4061" s="29"/>
      <c r="H4061" s="30" t="n">
        <v>0</v>
      </c>
      <c r="I4061" s="29"/>
      <c r="J4061" s="30" t="n">
        <v>0</v>
      </c>
      <c r="K4061" s="29"/>
      <c r="L4061" s="29" t="s">
        <v>116</v>
      </c>
      <c r="M4061" s="29"/>
      <c r="N4061" s="29"/>
      <c r="O4061" s="29"/>
      <c r="P4061" s="29"/>
      <c r="Q4061" s="29" t="n">
        <f aca="false">IFERROR(VALUE(L4061),"")</f>
        <v>0</v>
      </c>
      <c r="R4061" s="29" t="str">
        <f aca="true">IF(O4061="","",O4061-TODAY())</f>
        <v/>
      </c>
      <c r="S4061" s="29" t="str">
        <f aca="false">IF(C4061="&lt;&lt; vazio &gt;&gt;","VAZIA",IF(AND(O4061&lt;&gt;"",R4061&lt;0),"VENCIDO",IF(AND(O4061&lt;&gt;"",R4061&lt;=Parametros!$B$10),"PRÓX. VENCIMENTO",IF(F4061="Q","QUALIDADE",IF(F4061="S","BLOQUEADO",IF(F4061="R","RESTRITO/DEVOLUÇÃO",IF(OR(N4061="QUAR",N4061="QRES"),"QUARENTENA",IF(OR(B4061="DESCARTE",B4061="DEVOLUÇÃO"),"DESCARTE/DEVOLUÇÃO",IF(AND(D4061="",K4061&lt;&gt;""),"SEM LOTE",IF(AND(Q4061&lt;&gt;"",Q4061&gt;=Parametros!$B$11),"PARADO/SEM GIRO","OK"))))))))))</f>
        <v>VAZIA</v>
      </c>
      <c r="T4061" s="29" t="str">
        <f aca="false">IF(AND($S4061="PARADO/SEM GIRO",$K4061="KG",OR(Painel!$B$5="(Todos)",A4061=Painel!$B$5)*OR(Painel!$E$5="(Todos)",P4061=Painel!$E$5)),$J4061+ROW()/10000000,"")</f>
        <v/>
      </c>
      <c r="U4061" s="29" t="str">
        <f aca="false">IF(AND($S4061="VENCIDO",$K4061="KG",OR(Painel!$B$5="(Todos)",A4061=Painel!$B$5)*OR(Painel!$E$5="(Todos)",P4061=Painel!$E$5)),$J4061+ROW()/10000000,"")</f>
        <v/>
      </c>
    </row>
    <row r="4062" customFormat="false" ht="15" hidden="false" customHeight="false" outlineLevel="0" collapsed="false">
      <c r="A4062" s="29" t="s">
        <v>52</v>
      </c>
      <c r="B4062" s="29" t="s">
        <v>7503</v>
      </c>
      <c r="C4062" s="29" t="s">
        <v>396</v>
      </c>
      <c r="D4062" s="29" t="s">
        <v>397</v>
      </c>
      <c r="E4062" s="29" t="n">
        <v>1</v>
      </c>
      <c r="F4062" s="29"/>
      <c r="G4062" s="29" t="s">
        <v>7504</v>
      </c>
      <c r="H4062" s="30" t="n">
        <v>1102.5</v>
      </c>
      <c r="I4062" s="31" t="n">
        <v>46261</v>
      </c>
      <c r="J4062" s="30" t="n">
        <v>1102.5</v>
      </c>
      <c r="K4062" s="29" t="s">
        <v>120</v>
      </c>
      <c r="L4062" s="29" t="s">
        <v>938</v>
      </c>
      <c r="M4062" s="29"/>
      <c r="N4062" s="29" t="s">
        <v>122</v>
      </c>
      <c r="O4062" s="31" t="n">
        <v>46806</v>
      </c>
      <c r="P4062" s="29" t="s">
        <v>123</v>
      </c>
      <c r="Q4062" s="29" t="n">
        <f aca="false">IFERROR(VALUE(L4062),"")</f>
        <v>24</v>
      </c>
      <c r="R4062" s="29" t="n">
        <f aca="true">IF(O4062="","",O4062-TODAY())</f>
        <v>521</v>
      </c>
      <c r="S4062" s="29" t="str">
        <f aca="false">IF(C4062="&lt;&lt; vazio &gt;&gt;","VAZIA",IF(AND(O4062&lt;&gt;"",R4062&lt;0),"VENCIDO",IF(AND(O4062&lt;&gt;"",R4062&lt;=Parametros!$B$10),"PRÓX. VENCIMENTO",IF(F4062="Q","QUALIDADE",IF(F4062="S","BLOQUEADO",IF(F4062="R","RESTRITO/DEVOLUÇÃO",IF(OR(N4062="QUAR",N4062="QRES"),"QUARENTENA",IF(OR(B4062="DESCARTE",B4062="DEVOLUÇÃO"),"DESCARTE/DEVOLUÇÃO",IF(AND(D4062="",K4062&lt;&gt;""),"SEM LOTE",IF(AND(Q4062&lt;&gt;"",Q4062&gt;=Parametros!$B$11),"PARADO/SEM GIRO","OK"))))))))))</f>
        <v>OK</v>
      </c>
      <c r="T4062" s="29" t="str">
        <f aca="false">IF(AND($S4062="PARADO/SEM GIRO",$K4062="KG",OR(Painel!$B$5="(Todos)",A4062=Painel!$B$5)*OR(Painel!$E$5="(Todos)",P4062=Painel!$E$5)),$J4062+ROW()/10000000,"")</f>
        <v/>
      </c>
      <c r="U4062" s="29" t="str">
        <f aca="false">IF(AND($S4062="VENCIDO",$K4062="KG",OR(Painel!$B$5="(Todos)",A4062=Painel!$B$5)*OR(Painel!$E$5="(Todos)",P4062=Painel!$E$5)),$J4062+ROW()/10000000,"")</f>
        <v/>
      </c>
    </row>
    <row r="4063" customFormat="false" ht="15" hidden="false" customHeight="false" outlineLevel="0" collapsed="false">
      <c r="A4063" s="29" t="s">
        <v>52</v>
      </c>
      <c r="B4063" s="29" t="s">
        <v>7505</v>
      </c>
      <c r="C4063" s="29" t="s">
        <v>876</v>
      </c>
      <c r="D4063" s="29" t="s">
        <v>7430</v>
      </c>
      <c r="E4063" s="29" t="n">
        <v>1</v>
      </c>
      <c r="F4063" s="29"/>
      <c r="G4063" s="29" t="s">
        <v>7506</v>
      </c>
      <c r="H4063" s="30" t="n">
        <v>720</v>
      </c>
      <c r="I4063" s="31" t="n">
        <v>46279</v>
      </c>
      <c r="J4063" s="30" t="n">
        <v>720</v>
      </c>
      <c r="K4063" s="29" t="s">
        <v>120</v>
      </c>
      <c r="L4063" s="29" t="s">
        <v>350</v>
      </c>
      <c r="M4063" s="29"/>
      <c r="N4063" s="29" t="s">
        <v>122</v>
      </c>
      <c r="O4063" s="31" t="n">
        <v>46820</v>
      </c>
      <c r="P4063" s="29" t="s">
        <v>123</v>
      </c>
      <c r="Q4063" s="29" t="n">
        <f aca="false">IFERROR(VALUE(L4063),"")</f>
        <v>6</v>
      </c>
      <c r="R4063" s="29" t="n">
        <f aca="true">IF(O4063="","",O4063-TODAY())</f>
        <v>535</v>
      </c>
      <c r="S4063" s="29" t="str">
        <f aca="false">IF(C4063="&lt;&lt; vazio &gt;&gt;","VAZIA",IF(AND(O4063&lt;&gt;"",R4063&lt;0),"VENCIDO",IF(AND(O4063&lt;&gt;"",R4063&lt;=Parametros!$B$10),"PRÓX. VENCIMENTO",IF(F4063="Q","QUALIDADE",IF(F4063="S","BLOQUEADO",IF(F4063="R","RESTRITO/DEVOLUÇÃO",IF(OR(N4063="QUAR",N4063="QRES"),"QUARENTENA",IF(OR(B4063="DESCARTE",B4063="DEVOLUÇÃO"),"DESCARTE/DEVOLUÇÃO",IF(AND(D4063="",K4063&lt;&gt;""),"SEM LOTE",IF(AND(Q4063&lt;&gt;"",Q4063&gt;=Parametros!$B$11),"PARADO/SEM GIRO","OK"))))))))))</f>
        <v>OK</v>
      </c>
      <c r="T4063" s="29" t="str">
        <f aca="false">IF(AND($S4063="PARADO/SEM GIRO",$K4063="KG",OR(Painel!$B$5="(Todos)",A4063=Painel!$B$5)*OR(Painel!$E$5="(Todos)",P4063=Painel!$E$5)),$J4063+ROW()/10000000,"")</f>
        <v/>
      </c>
      <c r="U4063" s="29" t="str">
        <f aca="false">IF(AND($S4063="VENCIDO",$K4063="KG",OR(Painel!$B$5="(Todos)",A4063=Painel!$B$5)*OR(Painel!$E$5="(Todos)",P4063=Painel!$E$5)),$J4063+ROW()/10000000,"")</f>
        <v/>
      </c>
    </row>
    <row r="4064" customFormat="false" ht="15" hidden="false" customHeight="false" outlineLevel="0" collapsed="false">
      <c r="A4064" s="29" t="s">
        <v>52</v>
      </c>
      <c r="B4064" s="29" t="s">
        <v>7507</v>
      </c>
      <c r="C4064" s="29" t="s">
        <v>115</v>
      </c>
      <c r="D4064" s="29"/>
      <c r="E4064" s="29" t="n">
        <v>0</v>
      </c>
      <c r="F4064" s="29"/>
      <c r="G4064" s="29"/>
      <c r="H4064" s="30" t="n">
        <v>0</v>
      </c>
      <c r="I4064" s="29"/>
      <c r="J4064" s="30" t="n">
        <v>0</v>
      </c>
      <c r="K4064" s="29"/>
      <c r="L4064" s="29" t="s">
        <v>116</v>
      </c>
      <c r="M4064" s="29"/>
      <c r="N4064" s="29"/>
      <c r="O4064" s="29"/>
      <c r="P4064" s="29"/>
      <c r="Q4064" s="29" t="n">
        <f aca="false">IFERROR(VALUE(L4064),"")</f>
        <v>0</v>
      </c>
      <c r="R4064" s="29" t="str">
        <f aca="true">IF(O4064="","",O4064-TODAY())</f>
        <v/>
      </c>
      <c r="S4064" s="29" t="str">
        <f aca="false">IF(C4064="&lt;&lt; vazio &gt;&gt;","VAZIA",IF(AND(O4064&lt;&gt;"",R4064&lt;0),"VENCIDO",IF(AND(O4064&lt;&gt;"",R4064&lt;=Parametros!$B$10),"PRÓX. VENCIMENTO",IF(F4064="Q","QUALIDADE",IF(F4064="S","BLOQUEADO",IF(F4064="R","RESTRITO/DEVOLUÇÃO",IF(OR(N4064="QUAR",N4064="QRES"),"QUARENTENA",IF(OR(B4064="DESCARTE",B4064="DEVOLUÇÃO"),"DESCARTE/DEVOLUÇÃO",IF(AND(D4064="",K4064&lt;&gt;""),"SEM LOTE",IF(AND(Q4064&lt;&gt;"",Q4064&gt;=Parametros!$B$11),"PARADO/SEM GIRO","OK"))))))))))</f>
        <v>VAZIA</v>
      </c>
      <c r="T4064" s="29" t="str">
        <f aca="false">IF(AND($S4064="PARADO/SEM GIRO",$K4064="KG",OR(Painel!$B$5="(Todos)",A4064=Painel!$B$5)*OR(Painel!$E$5="(Todos)",P4064=Painel!$E$5)),$J4064+ROW()/10000000,"")</f>
        <v/>
      </c>
      <c r="U4064" s="29" t="str">
        <f aca="false">IF(AND($S4064="VENCIDO",$K4064="KG",OR(Painel!$B$5="(Todos)",A4064=Painel!$B$5)*OR(Painel!$E$5="(Todos)",P4064=Painel!$E$5)),$J4064+ROW()/10000000,"")</f>
        <v/>
      </c>
    </row>
    <row r="4065" customFormat="false" ht="15" hidden="false" customHeight="false" outlineLevel="0" collapsed="false">
      <c r="A4065" s="29" t="s">
        <v>52</v>
      </c>
      <c r="B4065" s="29" t="s">
        <v>7508</v>
      </c>
      <c r="C4065" s="29" t="s">
        <v>473</v>
      </c>
      <c r="D4065" s="29" t="s">
        <v>6465</v>
      </c>
      <c r="E4065" s="29" t="n">
        <v>1</v>
      </c>
      <c r="F4065" s="29"/>
      <c r="G4065" s="29" t="s">
        <v>7509</v>
      </c>
      <c r="H4065" s="30" t="n">
        <v>5</v>
      </c>
      <c r="I4065" s="31" t="n">
        <v>46262</v>
      </c>
      <c r="J4065" s="30" t="n">
        <v>5</v>
      </c>
      <c r="K4065" s="29" t="s">
        <v>120</v>
      </c>
      <c r="L4065" s="29" t="s">
        <v>190</v>
      </c>
      <c r="M4065" s="29"/>
      <c r="N4065" s="29" t="s">
        <v>122</v>
      </c>
      <c r="O4065" s="31" t="n">
        <v>46558</v>
      </c>
      <c r="P4065" s="29" t="s">
        <v>123</v>
      </c>
      <c r="Q4065" s="29" t="n">
        <f aca="false">IFERROR(VALUE(L4065),"")</f>
        <v>23</v>
      </c>
      <c r="R4065" s="29" t="n">
        <f aca="true">IF(O4065="","",O4065-TODAY())</f>
        <v>273</v>
      </c>
      <c r="S4065" s="29" t="str">
        <f aca="false">IF(C4065="&lt;&lt; vazio &gt;&gt;","VAZIA",IF(AND(O4065&lt;&gt;"",R4065&lt;0),"VENCIDO",IF(AND(O4065&lt;&gt;"",R4065&lt;=Parametros!$B$10),"PRÓX. VENCIMENTO",IF(F4065="Q","QUALIDADE",IF(F4065="S","BLOQUEADO",IF(F4065="R","RESTRITO/DEVOLUÇÃO",IF(OR(N4065="QUAR",N4065="QRES"),"QUARENTENA",IF(OR(B4065="DESCARTE",B4065="DEVOLUÇÃO"),"DESCARTE/DEVOLUÇÃO",IF(AND(D4065="",K4065&lt;&gt;""),"SEM LOTE",IF(AND(Q4065&lt;&gt;"",Q4065&gt;=Parametros!$B$11),"PARADO/SEM GIRO","OK"))))))))))</f>
        <v>OK</v>
      </c>
      <c r="T4065" s="29" t="str">
        <f aca="false">IF(AND($S4065="PARADO/SEM GIRO",$K4065="KG",OR(Painel!$B$5="(Todos)",A4065=Painel!$B$5)*OR(Painel!$E$5="(Todos)",P4065=Painel!$E$5)),$J4065+ROW()/10000000,"")</f>
        <v/>
      </c>
      <c r="U4065" s="29" t="str">
        <f aca="false">IF(AND($S4065="VENCIDO",$K4065="KG",OR(Painel!$B$5="(Todos)",A4065=Painel!$B$5)*OR(Painel!$E$5="(Todos)",P4065=Painel!$E$5)),$J4065+ROW()/10000000,"")</f>
        <v/>
      </c>
    </row>
    <row r="4066" customFormat="false" ht="15" hidden="false" customHeight="false" outlineLevel="0" collapsed="false">
      <c r="A4066" s="29" t="s">
        <v>52</v>
      </c>
      <c r="B4066" s="29" t="s">
        <v>7510</v>
      </c>
      <c r="C4066" s="29" t="s">
        <v>473</v>
      </c>
      <c r="D4066" s="29" t="s">
        <v>474</v>
      </c>
      <c r="E4066" s="29" t="n">
        <v>1</v>
      </c>
      <c r="F4066" s="29"/>
      <c r="G4066" s="29" t="s">
        <v>7511</v>
      </c>
      <c r="H4066" s="30" t="n">
        <v>50</v>
      </c>
      <c r="I4066" s="31" t="n">
        <v>46281</v>
      </c>
      <c r="J4066" s="30" t="n">
        <v>50</v>
      </c>
      <c r="K4066" s="29" t="s">
        <v>120</v>
      </c>
      <c r="L4066" s="29" t="s">
        <v>267</v>
      </c>
      <c r="M4066" s="29"/>
      <c r="N4066" s="29" t="s">
        <v>122</v>
      </c>
      <c r="O4066" s="31" t="n">
        <v>46708</v>
      </c>
      <c r="P4066" s="29" t="s">
        <v>123</v>
      </c>
      <c r="Q4066" s="29" t="n">
        <f aca="false">IFERROR(VALUE(L4066),"")</f>
        <v>15</v>
      </c>
      <c r="R4066" s="29" t="n">
        <f aca="true">IF(O4066="","",O4066-TODAY())</f>
        <v>423</v>
      </c>
      <c r="S4066" s="29" t="str">
        <f aca="false">IF(C4066="&lt;&lt; vazio &gt;&gt;","VAZIA",IF(AND(O4066&lt;&gt;"",R4066&lt;0),"VENCIDO",IF(AND(O4066&lt;&gt;"",R4066&lt;=Parametros!$B$10),"PRÓX. VENCIMENTO",IF(F4066="Q","QUALIDADE",IF(F4066="S","BLOQUEADO",IF(F4066="R","RESTRITO/DEVOLUÇÃO",IF(OR(N4066="QUAR",N4066="QRES"),"QUARENTENA",IF(OR(B4066="DESCARTE",B4066="DEVOLUÇÃO"),"DESCARTE/DEVOLUÇÃO",IF(AND(D4066="",K4066&lt;&gt;""),"SEM LOTE",IF(AND(Q4066&lt;&gt;"",Q4066&gt;=Parametros!$B$11),"PARADO/SEM GIRO","OK"))))))))))</f>
        <v>OK</v>
      </c>
      <c r="T4066" s="29" t="str">
        <f aca="false">IF(AND($S4066="PARADO/SEM GIRO",$K4066="KG",OR(Painel!$B$5="(Todos)",A4066=Painel!$B$5)*OR(Painel!$E$5="(Todos)",P4066=Painel!$E$5)),$J4066+ROW()/10000000,"")</f>
        <v/>
      </c>
      <c r="U4066" s="29" t="str">
        <f aca="false">IF(AND($S4066="VENCIDO",$K4066="KG",OR(Painel!$B$5="(Todos)",A4066=Painel!$B$5)*OR(Painel!$E$5="(Todos)",P4066=Painel!$E$5)),$J4066+ROW()/10000000,"")</f>
        <v/>
      </c>
    </row>
    <row r="4067" customFormat="false" ht="15" hidden="false" customHeight="false" outlineLevel="0" collapsed="false">
      <c r="A4067" s="29" t="s">
        <v>52</v>
      </c>
      <c r="B4067" s="29" t="s">
        <v>7512</v>
      </c>
      <c r="C4067" s="29" t="s">
        <v>186</v>
      </c>
      <c r="D4067" s="29" t="s">
        <v>823</v>
      </c>
      <c r="E4067" s="29" t="n">
        <v>1</v>
      </c>
      <c r="F4067" s="29" t="s">
        <v>268</v>
      </c>
      <c r="G4067" s="29" t="s">
        <v>7513</v>
      </c>
      <c r="H4067" s="30" t="n">
        <v>545.4</v>
      </c>
      <c r="I4067" s="31" t="n">
        <v>46284</v>
      </c>
      <c r="J4067" s="30" t="n">
        <v>545.4</v>
      </c>
      <c r="K4067" s="29" t="s">
        <v>120</v>
      </c>
      <c r="L4067" s="29" t="s">
        <v>388</v>
      </c>
      <c r="M4067" s="29"/>
      <c r="N4067" s="29" t="s">
        <v>122</v>
      </c>
      <c r="O4067" s="31" t="n">
        <v>46831</v>
      </c>
      <c r="P4067" s="29" t="s">
        <v>123</v>
      </c>
      <c r="Q4067" s="29" t="n">
        <f aca="false">IFERROR(VALUE(L4067),"")</f>
        <v>1</v>
      </c>
      <c r="R4067" s="29" t="n">
        <f aca="true">IF(O4067="","",O4067-TODAY())</f>
        <v>546</v>
      </c>
      <c r="S4067" s="29" t="str">
        <f aca="false">IF(C4067="&lt;&lt; vazio &gt;&gt;","VAZIA",IF(AND(O4067&lt;&gt;"",R4067&lt;0),"VENCIDO",IF(AND(O4067&lt;&gt;"",R4067&lt;=Parametros!$B$10),"PRÓX. VENCIMENTO",IF(F4067="Q","QUALIDADE",IF(F4067="S","BLOQUEADO",IF(F4067="R","RESTRITO/DEVOLUÇÃO",IF(OR(N4067="QUAR",N4067="QRES"),"QUARENTENA",IF(OR(B4067="DESCARTE",B4067="DEVOLUÇÃO"),"DESCARTE/DEVOLUÇÃO",IF(AND(D4067="",K4067&lt;&gt;""),"SEM LOTE",IF(AND(Q4067&lt;&gt;"",Q4067&gt;=Parametros!$B$11),"PARADO/SEM GIRO","OK"))))))))))</f>
        <v>QUALIDADE</v>
      </c>
      <c r="T4067" s="29" t="str">
        <f aca="false">IF(AND($S4067="PARADO/SEM GIRO",$K4067="KG",OR(Painel!$B$5="(Todos)",A4067=Painel!$B$5)*OR(Painel!$E$5="(Todos)",P4067=Painel!$E$5)),$J4067+ROW()/10000000,"")</f>
        <v/>
      </c>
      <c r="U4067" s="29" t="str">
        <f aca="false">IF(AND($S4067="VENCIDO",$K4067="KG",OR(Painel!$B$5="(Todos)",A4067=Painel!$B$5)*OR(Painel!$E$5="(Todos)",P4067=Painel!$E$5)),$J4067+ROW()/10000000,"")</f>
        <v/>
      </c>
    </row>
    <row r="4068" customFormat="false" ht="15" hidden="false" customHeight="false" outlineLevel="0" collapsed="false">
      <c r="A4068" s="29" t="s">
        <v>52</v>
      </c>
      <c r="B4068" s="29" t="s">
        <v>7514</v>
      </c>
      <c r="C4068" s="29" t="s">
        <v>6947</v>
      </c>
      <c r="D4068" s="29" t="s">
        <v>6948</v>
      </c>
      <c r="E4068" s="29" t="n">
        <v>1</v>
      </c>
      <c r="F4068" s="29"/>
      <c r="G4068" s="29" t="s">
        <v>7515</v>
      </c>
      <c r="H4068" s="30" t="n">
        <v>1000</v>
      </c>
      <c r="I4068" s="31" t="n">
        <v>46178</v>
      </c>
      <c r="J4068" s="30" t="n">
        <v>1000</v>
      </c>
      <c r="K4068" s="29" t="s">
        <v>120</v>
      </c>
      <c r="L4068" s="29" t="s">
        <v>1478</v>
      </c>
      <c r="M4068" s="29"/>
      <c r="N4068" s="29" t="s">
        <v>122</v>
      </c>
      <c r="O4068" s="31" t="n">
        <v>46905</v>
      </c>
      <c r="P4068" s="29" t="s">
        <v>123</v>
      </c>
      <c r="Q4068" s="29" t="n">
        <f aca="false">IFERROR(VALUE(L4068),"")</f>
        <v>107</v>
      </c>
      <c r="R4068" s="29" t="n">
        <f aca="true">IF(O4068="","",O4068-TODAY())</f>
        <v>620</v>
      </c>
      <c r="S4068" s="29" t="str">
        <f aca="false">IF(C4068="&lt;&lt; vazio &gt;&gt;","VAZIA",IF(AND(O4068&lt;&gt;"",R4068&lt;0),"VENCIDO",IF(AND(O4068&lt;&gt;"",R4068&lt;=Parametros!$B$10),"PRÓX. VENCIMENTO",IF(F4068="Q","QUALIDADE",IF(F4068="S","BLOQUEADO",IF(F4068="R","RESTRITO/DEVOLUÇÃO",IF(OR(N4068="QUAR",N4068="QRES"),"QUARENTENA",IF(OR(B4068="DESCARTE",B4068="DEVOLUÇÃO"),"DESCARTE/DEVOLUÇÃO",IF(AND(D4068="",K4068&lt;&gt;""),"SEM LOTE",IF(AND(Q4068&lt;&gt;"",Q4068&gt;=Parametros!$B$11),"PARADO/SEM GIRO","OK"))))))))))</f>
        <v>PARADO/SEM GIRO</v>
      </c>
      <c r="T4068" s="29" t="n">
        <f aca="false">IF(AND($S4068="PARADO/SEM GIRO",$K4068="KG",OR(Painel!$B$5="(Todos)",A4068=Painel!$B$5)*OR(Painel!$E$5="(Todos)",P4068=Painel!$E$5)),$J4068+ROW()/10000000,"")</f>
        <v>1000.0004068</v>
      </c>
      <c r="U4068" s="29" t="str">
        <f aca="false">IF(AND($S4068="VENCIDO",$K4068="KG",OR(Painel!$B$5="(Todos)",A4068=Painel!$B$5)*OR(Painel!$E$5="(Todos)",P4068=Painel!$E$5)),$J4068+ROW()/10000000,"")</f>
        <v/>
      </c>
    </row>
    <row r="4069" customFormat="false" ht="15" hidden="false" customHeight="false" outlineLevel="0" collapsed="false">
      <c r="A4069" s="29" t="s">
        <v>52</v>
      </c>
      <c r="B4069" s="29" t="s">
        <v>7516</v>
      </c>
      <c r="C4069" s="29" t="s">
        <v>115</v>
      </c>
      <c r="D4069" s="29"/>
      <c r="E4069" s="29" t="n">
        <v>0</v>
      </c>
      <c r="F4069" s="29"/>
      <c r="G4069" s="29"/>
      <c r="H4069" s="30" t="n">
        <v>0</v>
      </c>
      <c r="I4069" s="29"/>
      <c r="J4069" s="30" t="n">
        <v>0</v>
      </c>
      <c r="K4069" s="29"/>
      <c r="L4069" s="29" t="s">
        <v>116</v>
      </c>
      <c r="M4069" s="29"/>
      <c r="N4069" s="29"/>
      <c r="O4069" s="29"/>
      <c r="P4069" s="29"/>
      <c r="Q4069" s="29" t="n">
        <f aca="false">IFERROR(VALUE(L4069),"")</f>
        <v>0</v>
      </c>
      <c r="R4069" s="29" t="str">
        <f aca="true">IF(O4069="","",O4069-TODAY())</f>
        <v/>
      </c>
      <c r="S4069" s="29" t="str">
        <f aca="false">IF(C4069="&lt;&lt; vazio &gt;&gt;","VAZIA",IF(AND(O4069&lt;&gt;"",R4069&lt;0),"VENCIDO",IF(AND(O4069&lt;&gt;"",R4069&lt;=Parametros!$B$10),"PRÓX. VENCIMENTO",IF(F4069="Q","QUALIDADE",IF(F4069="S","BLOQUEADO",IF(F4069="R","RESTRITO/DEVOLUÇÃO",IF(OR(N4069="QUAR",N4069="QRES"),"QUARENTENA",IF(OR(B4069="DESCARTE",B4069="DEVOLUÇÃO"),"DESCARTE/DEVOLUÇÃO",IF(AND(D4069="",K4069&lt;&gt;""),"SEM LOTE",IF(AND(Q4069&lt;&gt;"",Q4069&gt;=Parametros!$B$11),"PARADO/SEM GIRO","OK"))))))))))</f>
        <v>VAZIA</v>
      </c>
      <c r="T4069" s="29" t="str">
        <f aca="false">IF(AND($S4069="PARADO/SEM GIRO",$K4069="KG",OR(Painel!$B$5="(Todos)",A4069=Painel!$B$5)*OR(Painel!$E$5="(Todos)",P4069=Painel!$E$5)),$J4069+ROW()/10000000,"")</f>
        <v/>
      </c>
      <c r="U4069" s="29" t="str">
        <f aca="false">IF(AND($S4069="VENCIDO",$K4069="KG",OR(Painel!$B$5="(Todos)",A4069=Painel!$B$5)*OR(Painel!$E$5="(Todos)",P4069=Painel!$E$5)),$J4069+ROW()/10000000,"")</f>
        <v/>
      </c>
    </row>
    <row r="4070" customFormat="false" ht="15" hidden="false" customHeight="false" outlineLevel="0" collapsed="false">
      <c r="A4070" s="29" t="s">
        <v>52</v>
      </c>
      <c r="B4070" s="29" t="s">
        <v>7517</v>
      </c>
      <c r="C4070" s="29" t="s">
        <v>115</v>
      </c>
      <c r="D4070" s="29"/>
      <c r="E4070" s="29" t="n">
        <v>0</v>
      </c>
      <c r="F4070" s="29"/>
      <c r="G4070" s="29"/>
      <c r="H4070" s="30" t="n">
        <v>0</v>
      </c>
      <c r="I4070" s="29"/>
      <c r="J4070" s="30" t="n">
        <v>0</v>
      </c>
      <c r="K4070" s="29"/>
      <c r="L4070" s="29" t="s">
        <v>116</v>
      </c>
      <c r="M4070" s="29"/>
      <c r="N4070" s="29"/>
      <c r="O4070" s="29"/>
      <c r="P4070" s="29"/>
      <c r="Q4070" s="29" t="n">
        <f aca="false">IFERROR(VALUE(L4070),"")</f>
        <v>0</v>
      </c>
      <c r="R4070" s="29" t="str">
        <f aca="true">IF(O4070="","",O4070-TODAY())</f>
        <v/>
      </c>
      <c r="S4070" s="29" t="str">
        <f aca="false">IF(C4070="&lt;&lt; vazio &gt;&gt;","VAZIA",IF(AND(O4070&lt;&gt;"",R4070&lt;0),"VENCIDO",IF(AND(O4070&lt;&gt;"",R4070&lt;=Parametros!$B$10),"PRÓX. VENCIMENTO",IF(F4070="Q","QUALIDADE",IF(F4070="S","BLOQUEADO",IF(F4070="R","RESTRITO/DEVOLUÇÃO",IF(OR(N4070="QUAR",N4070="QRES"),"QUARENTENA",IF(OR(B4070="DESCARTE",B4070="DEVOLUÇÃO"),"DESCARTE/DEVOLUÇÃO",IF(AND(D4070="",K4070&lt;&gt;""),"SEM LOTE",IF(AND(Q4070&lt;&gt;"",Q4070&gt;=Parametros!$B$11),"PARADO/SEM GIRO","OK"))))))))))</f>
        <v>VAZIA</v>
      </c>
      <c r="T4070" s="29" t="str">
        <f aca="false">IF(AND($S4070="PARADO/SEM GIRO",$K4070="KG",OR(Painel!$B$5="(Todos)",A4070=Painel!$B$5)*OR(Painel!$E$5="(Todos)",P4070=Painel!$E$5)),$J4070+ROW()/10000000,"")</f>
        <v/>
      </c>
      <c r="U4070" s="29" t="str">
        <f aca="false">IF(AND($S4070="VENCIDO",$K4070="KG",OR(Painel!$B$5="(Todos)",A4070=Painel!$B$5)*OR(Painel!$E$5="(Todos)",P4070=Painel!$E$5)),$J4070+ROW()/10000000,"")</f>
        <v/>
      </c>
    </row>
    <row r="4071" customFormat="false" ht="15" hidden="false" customHeight="false" outlineLevel="0" collapsed="false">
      <c r="A4071" s="29" t="s">
        <v>52</v>
      </c>
      <c r="B4071" s="29" t="s">
        <v>7518</v>
      </c>
      <c r="C4071" s="29" t="s">
        <v>247</v>
      </c>
      <c r="D4071" s="29" t="s">
        <v>7519</v>
      </c>
      <c r="E4071" s="29" t="n">
        <v>1</v>
      </c>
      <c r="F4071" s="29"/>
      <c r="G4071" s="29" t="s">
        <v>7520</v>
      </c>
      <c r="H4071" s="30" t="n">
        <v>800</v>
      </c>
      <c r="I4071" s="31" t="n">
        <v>46235</v>
      </c>
      <c r="J4071" s="30" t="n">
        <v>800</v>
      </c>
      <c r="K4071" s="29" t="s">
        <v>120</v>
      </c>
      <c r="L4071" s="29" t="s">
        <v>694</v>
      </c>
      <c r="M4071" s="29"/>
      <c r="N4071" s="29" t="s">
        <v>122</v>
      </c>
      <c r="O4071" s="31" t="n">
        <v>46721</v>
      </c>
      <c r="P4071" s="29" t="s">
        <v>123</v>
      </c>
      <c r="Q4071" s="29" t="n">
        <f aca="false">IFERROR(VALUE(L4071),"")</f>
        <v>50</v>
      </c>
      <c r="R4071" s="29" t="n">
        <f aca="true">IF(O4071="","",O4071-TODAY())</f>
        <v>436</v>
      </c>
      <c r="S4071" s="29" t="str">
        <f aca="false">IF(C4071="&lt;&lt; vazio &gt;&gt;","VAZIA",IF(AND(O4071&lt;&gt;"",R4071&lt;0),"VENCIDO",IF(AND(O4071&lt;&gt;"",R4071&lt;=Parametros!$B$10),"PRÓX. VENCIMENTO",IF(F4071="Q","QUALIDADE",IF(F4071="S","BLOQUEADO",IF(F4071="R","RESTRITO/DEVOLUÇÃO",IF(OR(N4071="QUAR",N4071="QRES"),"QUARENTENA",IF(OR(B4071="DESCARTE",B4071="DEVOLUÇÃO"),"DESCARTE/DEVOLUÇÃO",IF(AND(D4071="",K4071&lt;&gt;""),"SEM LOTE",IF(AND(Q4071&lt;&gt;"",Q4071&gt;=Parametros!$B$11),"PARADO/SEM GIRO","OK"))))))))))</f>
        <v>OK</v>
      </c>
      <c r="T4071" s="29" t="str">
        <f aca="false">IF(AND($S4071="PARADO/SEM GIRO",$K4071="KG",OR(Painel!$B$5="(Todos)",A4071=Painel!$B$5)*OR(Painel!$E$5="(Todos)",P4071=Painel!$E$5)),$J4071+ROW()/10000000,"")</f>
        <v/>
      </c>
      <c r="U4071" s="29" t="str">
        <f aca="false">IF(AND($S4071="VENCIDO",$K4071="KG",OR(Painel!$B$5="(Todos)",A4071=Painel!$B$5)*OR(Painel!$E$5="(Todos)",P4071=Painel!$E$5)),$J4071+ROW()/10000000,"")</f>
        <v/>
      </c>
    </row>
    <row r="4072" customFormat="false" ht="15" hidden="false" customHeight="false" outlineLevel="0" collapsed="false">
      <c r="A4072" s="29" t="s">
        <v>52</v>
      </c>
      <c r="B4072" s="29" t="s">
        <v>7521</v>
      </c>
      <c r="C4072" s="29" t="s">
        <v>473</v>
      </c>
      <c r="D4072" s="29" t="s">
        <v>7522</v>
      </c>
      <c r="E4072" s="29" t="n">
        <v>1</v>
      </c>
      <c r="F4072" s="29"/>
      <c r="G4072" s="29" t="s">
        <v>7523</v>
      </c>
      <c r="H4072" s="30" t="n">
        <v>315</v>
      </c>
      <c r="I4072" s="31" t="n">
        <v>46280</v>
      </c>
      <c r="J4072" s="30" t="n">
        <v>315</v>
      </c>
      <c r="K4072" s="29" t="s">
        <v>120</v>
      </c>
      <c r="L4072" s="29" t="s">
        <v>144</v>
      </c>
      <c r="M4072" s="29"/>
      <c r="N4072" s="29" t="s">
        <v>122</v>
      </c>
      <c r="O4072" s="31" t="n">
        <v>46821</v>
      </c>
      <c r="P4072" s="29" t="s">
        <v>123</v>
      </c>
      <c r="Q4072" s="29" t="n">
        <f aca="false">IFERROR(VALUE(L4072),"")</f>
        <v>5</v>
      </c>
      <c r="R4072" s="29" t="n">
        <f aca="true">IF(O4072="","",O4072-TODAY())</f>
        <v>536</v>
      </c>
      <c r="S4072" s="29" t="str">
        <f aca="false">IF(C4072="&lt;&lt; vazio &gt;&gt;","VAZIA",IF(AND(O4072&lt;&gt;"",R4072&lt;0),"VENCIDO",IF(AND(O4072&lt;&gt;"",R4072&lt;=Parametros!$B$10),"PRÓX. VENCIMENTO",IF(F4072="Q","QUALIDADE",IF(F4072="S","BLOQUEADO",IF(F4072="R","RESTRITO/DEVOLUÇÃO",IF(OR(N4072="QUAR",N4072="QRES"),"QUARENTENA",IF(OR(B4072="DESCARTE",B4072="DEVOLUÇÃO"),"DESCARTE/DEVOLUÇÃO",IF(AND(D4072="",K4072&lt;&gt;""),"SEM LOTE",IF(AND(Q4072&lt;&gt;"",Q4072&gt;=Parametros!$B$11),"PARADO/SEM GIRO","OK"))))))))))</f>
        <v>OK</v>
      </c>
      <c r="T4072" s="29" t="str">
        <f aca="false">IF(AND($S4072="PARADO/SEM GIRO",$K4072="KG",OR(Painel!$B$5="(Todos)",A4072=Painel!$B$5)*OR(Painel!$E$5="(Todos)",P4072=Painel!$E$5)),$J4072+ROW()/10000000,"")</f>
        <v/>
      </c>
      <c r="U4072" s="29" t="str">
        <f aca="false">IF(AND($S4072="VENCIDO",$K4072="KG",OR(Painel!$B$5="(Todos)",A4072=Painel!$B$5)*OR(Painel!$E$5="(Todos)",P4072=Painel!$E$5)),$J4072+ROW()/10000000,"")</f>
        <v/>
      </c>
    </row>
    <row r="4073" customFormat="false" ht="15" hidden="false" customHeight="false" outlineLevel="0" collapsed="false">
      <c r="A4073" s="29" t="s">
        <v>52</v>
      </c>
      <c r="B4073" s="29" t="s">
        <v>7524</v>
      </c>
      <c r="C4073" s="29" t="s">
        <v>115</v>
      </c>
      <c r="D4073" s="29"/>
      <c r="E4073" s="29" t="n">
        <v>0</v>
      </c>
      <c r="F4073" s="29"/>
      <c r="G4073" s="29"/>
      <c r="H4073" s="30" t="n">
        <v>0</v>
      </c>
      <c r="I4073" s="29"/>
      <c r="J4073" s="30" t="n">
        <v>0</v>
      </c>
      <c r="K4073" s="29"/>
      <c r="L4073" s="29" t="s">
        <v>116</v>
      </c>
      <c r="M4073" s="29"/>
      <c r="N4073" s="29"/>
      <c r="O4073" s="29"/>
      <c r="P4073" s="29"/>
      <c r="Q4073" s="29" t="n">
        <f aca="false">IFERROR(VALUE(L4073),"")</f>
        <v>0</v>
      </c>
      <c r="R4073" s="29" t="str">
        <f aca="true">IF(O4073="","",O4073-TODAY())</f>
        <v/>
      </c>
      <c r="S4073" s="29" t="str">
        <f aca="false">IF(C4073="&lt;&lt; vazio &gt;&gt;","VAZIA",IF(AND(O4073&lt;&gt;"",R4073&lt;0),"VENCIDO",IF(AND(O4073&lt;&gt;"",R4073&lt;=Parametros!$B$10),"PRÓX. VENCIMENTO",IF(F4073="Q","QUALIDADE",IF(F4073="S","BLOQUEADO",IF(F4073="R","RESTRITO/DEVOLUÇÃO",IF(OR(N4073="QUAR",N4073="QRES"),"QUARENTENA",IF(OR(B4073="DESCARTE",B4073="DEVOLUÇÃO"),"DESCARTE/DEVOLUÇÃO",IF(AND(D4073="",K4073&lt;&gt;""),"SEM LOTE",IF(AND(Q4073&lt;&gt;"",Q4073&gt;=Parametros!$B$11),"PARADO/SEM GIRO","OK"))))))))))</f>
        <v>VAZIA</v>
      </c>
      <c r="T4073" s="29" t="str">
        <f aca="false">IF(AND($S4073="PARADO/SEM GIRO",$K4073="KG",OR(Painel!$B$5="(Todos)",A4073=Painel!$B$5)*OR(Painel!$E$5="(Todos)",P4073=Painel!$E$5)),$J4073+ROW()/10000000,"")</f>
        <v/>
      </c>
      <c r="U4073" s="29" t="str">
        <f aca="false">IF(AND($S4073="VENCIDO",$K4073="KG",OR(Painel!$B$5="(Todos)",A4073=Painel!$B$5)*OR(Painel!$E$5="(Todos)",P4073=Painel!$E$5)),$J4073+ROW()/10000000,"")</f>
        <v/>
      </c>
    </row>
    <row r="4074" customFormat="false" ht="15" hidden="false" customHeight="false" outlineLevel="0" collapsed="false">
      <c r="A4074" s="29" t="s">
        <v>52</v>
      </c>
      <c r="B4074" s="29" t="s">
        <v>7525</v>
      </c>
      <c r="C4074" s="29" t="s">
        <v>115</v>
      </c>
      <c r="D4074" s="29"/>
      <c r="E4074" s="29" t="n">
        <v>0</v>
      </c>
      <c r="F4074" s="29"/>
      <c r="G4074" s="29"/>
      <c r="H4074" s="30" t="n">
        <v>0</v>
      </c>
      <c r="I4074" s="29"/>
      <c r="J4074" s="30" t="n">
        <v>0</v>
      </c>
      <c r="K4074" s="29"/>
      <c r="L4074" s="29" t="s">
        <v>116</v>
      </c>
      <c r="M4074" s="29"/>
      <c r="N4074" s="29"/>
      <c r="O4074" s="29"/>
      <c r="P4074" s="29"/>
      <c r="Q4074" s="29" t="n">
        <f aca="false">IFERROR(VALUE(L4074),"")</f>
        <v>0</v>
      </c>
      <c r="R4074" s="29" t="str">
        <f aca="true">IF(O4074="","",O4074-TODAY())</f>
        <v/>
      </c>
      <c r="S4074" s="29" t="str">
        <f aca="false">IF(C4074="&lt;&lt; vazio &gt;&gt;","VAZIA",IF(AND(O4074&lt;&gt;"",R4074&lt;0),"VENCIDO",IF(AND(O4074&lt;&gt;"",R4074&lt;=Parametros!$B$10),"PRÓX. VENCIMENTO",IF(F4074="Q","QUALIDADE",IF(F4074="S","BLOQUEADO",IF(F4074="R","RESTRITO/DEVOLUÇÃO",IF(OR(N4074="QUAR",N4074="QRES"),"QUARENTENA",IF(OR(B4074="DESCARTE",B4074="DEVOLUÇÃO"),"DESCARTE/DEVOLUÇÃO",IF(AND(D4074="",K4074&lt;&gt;""),"SEM LOTE",IF(AND(Q4074&lt;&gt;"",Q4074&gt;=Parametros!$B$11),"PARADO/SEM GIRO","OK"))))))))))</f>
        <v>VAZIA</v>
      </c>
      <c r="T4074" s="29" t="str">
        <f aca="false">IF(AND($S4074="PARADO/SEM GIRO",$K4074="KG",OR(Painel!$B$5="(Todos)",A4074=Painel!$B$5)*OR(Painel!$E$5="(Todos)",P4074=Painel!$E$5)),$J4074+ROW()/10000000,"")</f>
        <v/>
      </c>
      <c r="U4074" s="29" t="str">
        <f aca="false">IF(AND($S4074="VENCIDO",$K4074="KG",OR(Painel!$B$5="(Todos)",A4074=Painel!$B$5)*OR(Painel!$E$5="(Todos)",P4074=Painel!$E$5)),$J4074+ROW()/10000000,"")</f>
        <v/>
      </c>
    </row>
    <row r="4075" customFormat="false" ht="15" hidden="false" customHeight="false" outlineLevel="0" collapsed="false">
      <c r="A4075" s="29" t="s">
        <v>52</v>
      </c>
      <c r="B4075" s="29" t="s">
        <v>7526</v>
      </c>
      <c r="C4075" s="29" t="s">
        <v>115</v>
      </c>
      <c r="D4075" s="29"/>
      <c r="E4075" s="29" t="n">
        <v>0</v>
      </c>
      <c r="F4075" s="29"/>
      <c r="G4075" s="29"/>
      <c r="H4075" s="30" t="n">
        <v>0</v>
      </c>
      <c r="I4075" s="29"/>
      <c r="J4075" s="30" t="n">
        <v>0</v>
      </c>
      <c r="K4075" s="29"/>
      <c r="L4075" s="29" t="s">
        <v>116</v>
      </c>
      <c r="M4075" s="29"/>
      <c r="N4075" s="29"/>
      <c r="O4075" s="29"/>
      <c r="P4075" s="29"/>
      <c r="Q4075" s="29" t="n">
        <f aca="false">IFERROR(VALUE(L4075),"")</f>
        <v>0</v>
      </c>
      <c r="R4075" s="29" t="str">
        <f aca="true">IF(O4075="","",O4075-TODAY())</f>
        <v/>
      </c>
      <c r="S4075" s="29" t="str">
        <f aca="false">IF(C4075="&lt;&lt; vazio &gt;&gt;","VAZIA",IF(AND(O4075&lt;&gt;"",R4075&lt;0),"VENCIDO",IF(AND(O4075&lt;&gt;"",R4075&lt;=Parametros!$B$10),"PRÓX. VENCIMENTO",IF(F4075="Q","QUALIDADE",IF(F4075="S","BLOQUEADO",IF(F4075="R","RESTRITO/DEVOLUÇÃO",IF(OR(N4075="QUAR",N4075="QRES"),"QUARENTENA",IF(OR(B4075="DESCARTE",B4075="DEVOLUÇÃO"),"DESCARTE/DEVOLUÇÃO",IF(AND(D4075="",K4075&lt;&gt;""),"SEM LOTE",IF(AND(Q4075&lt;&gt;"",Q4075&gt;=Parametros!$B$11),"PARADO/SEM GIRO","OK"))))))))))</f>
        <v>VAZIA</v>
      </c>
      <c r="T4075" s="29" t="str">
        <f aca="false">IF(AND($S4075="PARADO/SEM GIRO",$K4075="KG",OR(Painel!$B$5="(Todos)",A4075=Painel!$B$5)*OR(Painel!$E$5="(Todos)",P4075=Painel!$E$5)),$J4075+ROW()/10000000,"")</f>
        <v/>
      </c>
      <c r="U4075" s="29" t="str">
        <f aca="false">IF(AND($S4075="VENCIDO",$K4075="KG",OR(Painel!$B$5="(Todos)",A4075=Painel!$B$5)*OR(Painel!$E$5="(Todos)",P4075=Painel!$E$5)),$J4075+ROW()/10000000,"")</f>
        <v/>
      </c>
    </row>
    <row r="4076" customFormat="false" ht="15" hidden="false" customHeight="false" outlineLevel="0" collapsed="false">
      <c r="A4076" s="29" t="s">
        <v>52</v>
      </c>
      <c r="B4076" s="29" t="s">
        <v>7527</v>
      </c>
      <c r="C4076" s="29" t="s">
        <v>2561</v>
      </c>
      <c r="D4076" s="29" t="s">
        <v>7209</v>
      </c>
      <c r="E4076" s="29" t="n">
        <v>1</v>
      </c>
      <c r="F4076" s="29" t="s">
        <v>268</v>
      </c>
      <c r="G4076" s="29" t="s">
        <v>7528</v>
      </c>
      <c r="H4076" s="30" t="n">
        <v>590.4</v>
      </c>
      <c r="I4076" s="31" t="n">
        <v>46284</v>
      </c>
      <c r="J4076" s="30" t="n">
        <v>590.4</v>
      </c>
      <c r="K4076" s="29" t="s">
        <v>120</v>
      </c>
      <c r="L4076" s="29" t="s">
        <v>388</v>
      </c>
      <c r="M4076" s="29"/>
      <c r="N4076" s="29" t="s">
        <v>122</v>
      </c>
      <c r="O4076" s="31" t="n">
        <v>47015</v>
      </c>
      <c r="P4076" s="29" t="s">
        <v>123</v>
      </c>
      <c r="Q4076" s="29" t="n">
        <f aca="false">IFERROR(VALUE(L4076),"")</f>
        <v>1</v>
      </c>
      <c r="R4076" s="29" t="n">
        <f aca="true">IF(O4076="","",O4076-TODAY())</f>
        <v>730</v>
      </c>
      <c r="S4076" s="29" t="str">
        <f aca="false">IF(C4076="&lt;&lt; vazio &gt;&gt;","VAZIA",IF(AND(O4076&lt;&gt;"",R4076&lt;0),"VENCIDO",IF(AND(O4076&lt;&gt;"",R4076&lt;=Parametros!$B$10),"PRÓX. VENCIMENTO",IF(F4076="Q","QUALIDADE",IF(F4076="S","BLOQUEADO",IF(F4076="R","RESTRITO/DEVOLUÇÃO",IF(OR(N4076="QUAR",N4076="QRES"),"QUARENTENA",IF(OR(B4076="DESCARTE",B4076="DEVOLUÇÃO"),"DESCARTE/DEVOLUÇÃO",IF(AND(D4076="",K4076&lt;&gt;""),"SEM LOTE",IF(AND(Q4076&lt;&gt;"",Q4076&gt;=Parametros!$B$11),"PARADO/SEM GIRO","OK"))))))))))</f>
        <v>QUALIDADE</v>
      </c>
      <c r="T4076" s="29" t="str">
        <f aca="false">IF(AND($S4076="PARADO/SEM GIRO",$K4076="KG",OR(Painel!$B$5="(Todos)",A4076=Painel!$B$5)*OR(Painel!$E$5="(Todos)",P4076=Painel!$E$5)),$J4076+ROW()/10000000,"")</f>
        <v/>
      </c>
      <c r="U4076" s="29" t="str">
        <f aca="false">IF(AND($S4076="VENCIDO",$K4076="KG",OR(Painel!$B$5="(Todos)",A4076=Painel!$B$5)*OR(Painel!$E$5="(Todos)",P4076=Painel!$E$5)),$J4076+ROW()/10000000,"")</f>
        <v/>
      </c>
    </row>
    <row r="4077" customFormat="false" ht="15" hidden="false" customHeight="false" outlineLevel="0" collapsed="false">
      <c r="A4077" s="29" t="s">
        <v>52</v>
      </c>
      <c r="B4077" s="29" t="s">
        <v>7529</v>
      </c>
      <c r="C4077" s="29" t="s">
        <v>186</v>
      </c>
      <c r="D4077" s="29" t="s">
        <v>823</v>
      </c>
      <c r="E4077" s="29" t="n">
        <v>1</v>
      </c>
      <c r="F4077" s="29" t="s">
        <v>268</v>
      </c>
      <c r="G4077" s="29" t="s">
        <v>7530</v>
      </c>
      <c r="H4077" s="30" t="n">
        <v>545.4</v>
      </c>
      <c r="I4077" s="31" t="n">
        <v>46284</v>
      </c>
      <c r="J4077" s="30" t="n">
        <v>545.4</v>
      </c>
      <c r="K4077" s="29" t="s">
        <v>120</v>
      </c>
      <c r="L4077" s="29" t="s">
        <v>388</v>
      </c>
      <c r="M4077" s="29"/>
      <c r="N4077" s="29" t="s">
        <v>122</v>
      </c>
      <c r="O4077" s="31" t="n">
        <v>46831</v>
      </c>
      <c r="P4077" s="29" t="s">
        <v>123</v>
      </c>
      <c r="Q4077" s="29" t="n">
        <f aca="false">IFERROR(VALUE(L4077),"")</f>
        <v>1</v>
      </c>
      <c r="R4077" s="29" t="n">
        <f aca="true">IF(O4077="","",O4077-TODAY())</f>
        <v>546</v>
      </c>
      <c r="S4077" s="29" t="str">
        <f aca="false">IF(C4077="&lt;&lt; vazio &gt;&gt;","VAZIA",IF(AND(O4077&lt;&gt;"",R4077&lt;0),"VENCIDO",IF(AND(O4077&lt;&gt;"",R4077&lt;=Parametros!$B$10),"PRÓX. VENCIMENTO",IF(F4077="Q","QUALIDADE",IF(F4077="S","BLOQUEADO",IF(F4077="R","RESTRITO/DEVOLUÇÃO",IF(OR(N4077="QUAR",N4077="QRES"),"QUARENTENA",IF(OR(B4077="DESCARTE",B4077="DEVOLUÇÃO"),"DESCARTE/DEVOLUÇÃO",IF(AND(D4077="",K4077&lt;&gt;""),"SEM LOTE",IF(AND(Q4077&lt;&gt;"",Q4077&gt;=Parametros!$B$11),"PARADO/SEM GIRO","OK"))))))))))</f>
        <v>QUALIDADE</v>
      </c>
      <c r="T4077" s="29" t="str">
        <f aca="false">IF(AND($S4077="PARADO/SEM GIRO",$K4077="KG",OR(Painel!$B$5="(Todos)",A4077=Painel!$B$5)*OR(Painel!$E$5="(Todos)",P4077=Painel!$E$5)),$J4077+ROW()/10000000,"")</f>
        <v/>
      </c>
      <c r="U4077" s="29" t="str">
        <f aca="false">IF(AND($S4077="VENCIDO",$K4077="KG",OR(Painel!$B$5="(Todos)",A4077=Painel!$B$5)*OR(Painel!$E$5="(Todos)",P4077=Painel!$E$5)),$J4077+ROW()/10000000,"")</f>
        <v/>
      </c>
    </row>
    <row r="4078" customFormat="false" ht="15" hidden="false" customHeight="false" outlineLevel="0" collapsed="false">
      <c r="A4078" s="29" t="s">
        <v>52</v>
      </c>
      <c r="B4078" s="29" t="s">
        <v>7531</v>
      </c>
      <c r="C4078" s="29" t="s">
        <v>369</v>
      </c>
      <c r="D4078" s="29" t="s">
        <v>7532</v>
      </c>
      <c r="E4078" s="29" t="n">
        <v>1</v>
      </c>
      <c r="F4078" s="29" t="s">
        <v>137</v>
      </c>
      <c r="G4078" s="29" t="s">
        <v>7533</v>
      </c>
      <c r="H4078" s="30" t="n">
        <v>20.2</v>
      </c>
      <c r="I4078" s="31" t="n">
        <v>46271</v>
      </c>
      <c r="J4078" s="30" t="n">
        <v>20.2</v>
      </c>
      <c r="K4078" s="29" t="s">
        <v>120</v>
      </c>
      <c r="L4078" s="29" t="s">
        <v>221</v>
      </c>
      <c r="M4078" s="29"/>
      <c r="N4078" s="29" t="s">
        <v>134</v>
      </c>
      <c r="O4078" s="31" t="n">
        <v>46288</v>
      </c>
      <c r="P4078" s="29" t="s">
        <v>123</v>
      </c>
      <c r="Q4078" s="29" t="n">
        <f aca="false">IFERROR(VALUE(L4078),"")</f>
        <v>14</v>
      </c>
      <c r="R4078" s="29" t="n">
        <f aca="true">IF(O4078="","",O4078-TODAY())</f>
        <v>3</v>
      </c>
      <c r="S4078" s="29" t="str">
        <f aca="false">IF(C4078="&lt;&lt; vazio &gt;&gt;","VAZIA",IF(AND(O4078&lt;&gt;"",R4078&lt;0),"VENCIDO",IF(AND(O4078&lt;&gt;"",R4078&lt;=Parametros!$B$10),"PRÓX. VENCIMENTO",IF(F4078="Q","QUALIDADE",IF(F4078="S","BLOQUEADO",IF(F4078="R","RESTRITO/DEVOLUÇÃO",IF(OR(N4078="QUAR",N4078="QRES"),"QUARENTENA",IF(OR(B4078="DESCARTE",B4078="DEVOLUÇÃO"),"DESCARTE/DEVOLUÇÃO",IF(AND(D4078="",K4078&lt;&gt;""),"SEM LOTE",IF(AND(Q4078&lt;&gt;"",Q4078&gt;=Parametros!$B$11),"PARADO/SEM GIRO","OK"))))))))))</f>
        <v>PRÓX. VENCIMENTO</v>
      </c>
      <c r="T4078" s="29" t="str">
        <f aca="false">IF(AND($S4078="PARADO/SEM GIRO",$K4078="KG",OR(Painel!$B$5="(Todos)",A4078=Painel!$B$5)*OR(Painel!$E$5="(Todos)",P4078=Painel!$E$5)),$J4078+ROW()/10000000,"")</f>
        <v/>
      </c>
      <c r="U4078" s="29" t="str">
        <f aca="false">IF(AND($S4078="VENCIDO",$K4078="KG",OR(Painel!$B$5="(Todos)",A4078=Painel!$B$5)*OR(Painel!$E$5="(Todos)",P4078=Painel!$E$5)),$J4078+ROW()/10000000,"")</f>
        <v/>
      </c>
    </row>
    <row r="4079" customFormat="false" ht="15" hidden="false" customHeight="false" outlineLevel="0" collapsed="false">
      <c r="A4079" s="29" t="s">
        <v>52</v>
      </c>
      <c r="B4079" s="29" t="s">
        <v>7534</v>
      </c>
      <c r="C4079" s="29" t="s">
        <v>115</v>
      </c>
      <c r="D4079" s="29"/>
      <c r="E4079" s="29" t="n">
        <v>0</v>
      </c>
      <c r="F4079" s="29"/>
      <c r="G4079" s="29"/>
      <c r="H4079" s="30" t="n">
        <v>0</v>
      </c>
      <c r="I4079" s="29"/>
      <c r="J4079" s="30" t="n">
        <v>0</v>
      </c>
      <c r="K4079" s="29"/>
      <c r="L4079" s="29" t="s">
        <v>116</v>
      </c>
      <c r="M4079" s="29"/>
      <c r="N4079" s="29"/>
      <c r="O4079" s="29"/>
      <c r="P4079" s="29"/>
      <c r="Q4079" s="29" t="n">
        <f aca="false">IFERROR(VALUE(L4079),"")</f>
        <v>0</v>
      </c>
      <c r="R4079" s="29" t="str">
        <f aca="true">IF(O4079="","",O4079-TODAY())</f>
        <v/>
      </c>
      <c r="S4079" s="29" t="str">
        <f aca="false">IF(C4079="&lt;&lt; vazio &gt;&gt;","VAZIA",IF(AND(O4079&lt;&gt;"",R4079&lt;0),"VENCIDO",IF(AND(O4079&lt;&gt;"",R4079&lt;=Parametros!$B$10),"PRÓX. VENCIMENTO",IF(F4079="Q","QUALIDADE",IF(F4079="S","BLOQUEADO",IF(F4079="R","RESTRITO/DEVOLUÇÃO",IF(OR(N4079="QUAR",N4079="QRES"),"QUARENTENA",IF(OR(B4079="DESCARTE",B4079="DEVOLUÇÃO"),"DESCARTE/DEVOLUÇÃO",IF(AND(D4079="",K4079&lt;&gt;""),"SEM LOTE",IF(AND(Q4079&lt;&gt;"",Q4079&gt;=Parametros!$B$11),"PARADO/SEM GIRO","OK"))))))))))</f>
        <v>VAZIA</v>
      </c>
      <c r="T4079" s="29" t="str">
        <f aca="false">IF(AND($S4079="PARADO/SEM GIRO",$K4079="KG",OR(Painel!$B$5="(Todos)",A4079=Painel!$B$5)*OR(Painel!$E$5="(Todos)",P4079=Painel!$E$5)),$J4079+ROW()/10000000,"")</f>
        <v/>
      </c>
      <c r="U4079" s="29" t="str">
        <f aca="false">IF(AND($S4079="VENCIDO",$K4079="KG",OR(Painel!$B$5="(Todos)",A4079=Painel!$B$5)*OR(Painel!$E$5="(Todos)",P4079=Painel!$E$5)),$J4079+ROW()/10000000,"")</f>
        <v/>
      </c>
    </row>
    <row r="4080" customFormat="false" ht="15" hidden="false" customHeight="false" outlineLevel="0" collapsed="false">
      <c r="A4080" s="29" t="s">
        <v>52</v>
      </c>
      <c r="B4080" s="29" t="s">
        <v>7535</v>
      </c>
      <c r="C4080" s="29" t="s">
        <v>369</v>
      </c>
      <c r="D4080" s="29" t="s">
        <v>7536</v>
      </c>
      <c r="E4080" s="29" t="n">
        <v>1</v>
      </c>
      <c r="F4080" s="29"/>
      <c r="G4080" s="29" t="s">
        <v>7537</v>
      </c>
      <c r="H4080" s="30" t="n">
        <v>999.9</v>
      </c>
      <c r="I4080" s="31" t="n">
        <v>46258</v>
      </c>
      <c r="J4080" s="30" t="n">
        <v>999.9</v>
      </c>
      <c r="K4080" s="29" t="s">
        <v>120</v>
      </c>
      <c r="L4080" s="29" t="s">
        <v>294</v>
      </c>
      <c r="M4080" s="29"/>
      <c r="N4080" s="29" t="s">
        <v>122</v>
      </c>
      <c r="O4080" s="31" t="n">
        <v>46803</v>
      </c>
      <c r="P4080" s="29" t="s">
        <v>123</v>
      </c>
      <c r="Q4080" s="29" t="n">
        <f aca="false">IFERROR(VALUE(L4080),"")</f>
        <v>27</v>
      </c>
      <c r="R4080" s="29" t="n">
        <f aca="true">IF(O4080="","",O4080-TODAY())</f>
        <v>518</v>
      </c>
      <c r="S4080" s="29" t="str">
        <f aca="false">IF(C4080="&lt;&lt; vazio &gt;&gt;","VAZIA",IF(AND(O4080&lt;&gt;"",R4080&lt;0),"VENCIDO",IF(AND(O4080&lt;&gt;"",R4080&lt;=Parametros!$B$10),"PRÓX. VENCIMENTO",IF(F4080="Q","QUALIDADE",IF(F4080="S","BLOQUEADO",IF(F4080="R","RESTRITO/DEVOLUÇÃO",IF(OR(N4080="QUAR",N4080="QRES"),"QUARENTENA",IF(OR(B4080="DESCARTE",B4080="DEVOLUÇÃO"),"DESCARTE/DEVOLUÇÃO",IF(AND(D4080="",K4080&lt;&gt;""),"SEM LOTE",IF(AND(Q4080&lt;&gt;"",Q4080&gt;=Parametros!$B$11),"PARADO/SEM GIRO","OK"))))))))))</f>
        <v>OK</v>
      </c>
      <c r="T4080" s="29" t="str">
        <f aca="false">IF(AND($S4080="PARADO/SEM GIRO",$K4080="KG",OR(Painel!$B$5="(Todos)",A4080=Painel!$B$5)*OR(Painel!$E$5="(Todos)",P4080=Painel!$E$5)),$J4080+ROW()/10000000,"")</f>
        <v/>
      </c>
      <c r="U4080" s="29" t="str">
        <f aca="false">IF(AND($S4080="VENCIDO",$K4080="KG",OR(Painel!$B$5="(Todos)",A4080=Painel!$B$5)*OR(Painel!$E$5="(Todos)",P4080=Painel!$E$5)),$J4080+ROW()/10000000,"")</f>
        <v/>
      </c>
    </row>
    <row r="4081" customFormat="false" ht="15" hidden="false" customHeight="false" outlineLevel="0" collapsed="false">
      <c r="A4081" s="29" t="s">
        <v>52</v>
      </c>
      <c r="B4081" s="29" t="s">
        <v>7538</v>
      </c>
      <c r="C4081" s="29" t="s">
        <v>785</v>
      </c>
      <c r="D4081" s="29" t="s">
        <v>786</v>
      </c>
      <c r="E4081" s="29" t="n">
        <v>1</v>
      </c>
      <c r="F4081" s="29"/>
      <c r="G4081" s="29" t="s">
        <v>7539</v>
      </c>
      <c r="H4081" s="30" t="n">
        <v>1000</v>
      </c>
      <c r="I4081" s="31" t="n">
        <v>46282</v>
      </c>
      <c r="J4081" s="30" t="n">
        <v>1000</v>
      </c>
      <c r="K4081" s="29" t="s">
        <v>120</v>
      </c>
      <c r="L4081" s="29" t="s">
        <v>400</v>
      </c>
      <c r="M4081" s="29"/>
      <c r="N4081" s="29" t="s">
        <v>122</v>
      </c>
      <c r="O4081" s="31" t="n">
        <v>46824</v>
      </c>
      <c r="P4081" s="29" t="s">
        <v>123</v>
      </c>
      <c r="Q4081" s="29" t="n">
        <f aca="false">IFERROR(VALUE(L4081),"")</f>
        <v>3</v>
      </c>
      <c r="R4081" s="29" t="n">
        <f aca="true">IF(O4081="","",O4081-TODAY())</f>
        <v>539</v>
      </c>
      <c r="S4081" s="29" t="str">
        <f aca="false">IF(C4081="&lt;&lt; vazio &gt;&gt;","VAZIA",IF(AND(O4081&lt;&gt;"",R4081&lt;0),"VENCIDO",IF(AND(O4081&lt;&gt;"",R4081&lt;=Parametros!$B$10),"PRÓX. VENCIMENTO",IF(F4081="Q","QUALIDADE",IF(F4081="S","BLOQUEADO",IF(F4081="R","RESTRITO/DEVOLUÇÃO",IF(OR(N4081="QUAR",N4081="QRES"),"QUARENTENA",IF(OR(B4081="DESCARTE",B4081="DEVOLUÇÃO"),"DESCARTE/DEVOLUÇÃO",IF(AND(D4081="",K4081&lt;&gt;""),"SEM LOTE",IF(AND(Q4081&lt;&gt;"",Q4081&gt;=Parametros!$B$11),"PARADO/SEM GIRO","OK"))))))))))</f>
        <v>OK</v>
      </c>
      <c r="T4081" s="29" t="str">
        <f aca="false">IF(AND($S4081="PARADO/SEM GIRO",$K4081="KG",OR(Painel!$B$5="(Todos)",A4081=Painel!$B$5)*OR(Painel!$E$5="(Todos)",P4081=Painel!$E$5)),$J4081+ROW()/10000000,"")</f>
        <v/>
      </c>
      <c r="U4081" s="29" t="str">
        <f aca="false">IF(AND($S4081="VENCIDO",$K4081="KG",OR(Painel!$B$5="(Todos)",A4081=Painel!$B$5)*OR(Painel!$E$5="(Todos)",P4081=Painel!$E$5)),$J4081+ROW()/10000000,"")</f>
        <v/>
      </c>
    </row>
    <row r="4082" customFormat="false" ht="15" hidden="false" customHeight="false" outlineLevel="0" collapsed="false">
      <c r="A4082" s="29" t="s">
        <v>52</v>
      </c>
      <c r="B4082" s="29" t="s">
        <v>7540</v>
      </c>
      <c r="C4082" s="29" t="s">
        <v>876</v>
      </c>
      <c r="D4082" s="29" t="s">
        <v>877</v>
      </c>
      <c r="E4082" s="29" t="n">
        <v>1</v>
      </c>
      <c r="F4082" s="29"/>
      <c r="G4082" s="29" t="s">
        <v>7541</v>
      </c>
      <c r="H4082" s="30" t="n">
        <v>720</v>
      </c>
      <c r="I4082" s="31" t="n">
        <v>46279</v>
      </c>
      <c r="J4082" s="30" t="n">
        <v>720</v>
      </c>
      <c r="K4082" s="29" t="s">
        <v>120</v>
      </c>
      <c r="L4082" s="29" t="s">
        <v>350</v>
      </c>
      <c r="M4082" s="29"/>
      <c r="N4082" s="29" t="s">
        <v>122</v>
      </c>
      <c r="O4082" s="31" t="n">
        <v>46821</v>
      </c>
      <c r="P4082" s="29" t="s">
        <v>123</v>
      </c>
      <c r="Q4082" s="29" t="n">
        <f aca="false">IFERROR(VALUE(L4082),"")</f>
        <v>6</v>
      </c>
      <c r="R4082" s="29" t="n">
        <f aca="true">IF(O4082="","",O4082-TODAY())</f>
        <v>536</v>
      </c>
      <c r="S4082" s="29" t="str">
        <f aca="false">IF(C4082="&lt;&lt; vazio &gt;&gt;","VAZIA",IF(AND(O4082&lt;&gt;"",R4082&lt;0),"VENCIDO",IF(AND(O4082&lt;&gt;"",R4082&lt;=Parametros!$B$10),"PRÓX. VENCIMENTO",IF(F4082="Q","QUALIDADE",IF(F4082="S","BLOQUEADO",IF(F4082="R","RESTRITO/DEVOLUÇÃO",IF(OR(N4082="QUAR",N4082="QRES"),"QUARENTENA",IF(OR(B4082="DESCARTE",B4082="DEVOLUÇÃO"),"DESCARTE/DEVOLUÇÃO",IF(AND(D4082="",K4082&lt;&gt;""),"SEM LOTE",IF(AND(Q4082&lt;&gt;"",Q4082&gt;=Parametros!$B$11),"PARADO/SEM GIRO","OK"))))))))))</f>
        <v>OK</v>
      </c>
      <c r="T4082" s="29" t="str">
        <f aca="false">IF(AND($S4082="PARADO/SEM GIRO",$K4082="KG",OR(Painel!$B$5="(Todos)",A4082=Painel!$B$5)*OR(Painel!$E$5="(Todos)",P4082=Painel!$E$5)),$J4082+ROW()/10000000,"")</f>
        <v/>
      </c>
      <c r="U4082" s="29" t="str">
        <f aca="false">IF(AND($S4082="VENCIDO",$K4082="KG",OR(Painel!$B$5="(Todos)",A4082=Painel!$B$5)*OR(Painel!$E$5="(Todos)",P4082=Painel!$E$5)),$J4082+ROW()/10000000,"")</f>
        <v/>
      </c>
    </row>
    <row r="4083" customFormat="false" ht="15" hidden="false" customHeight="false" outlineLevel="0" collapsed="false">
      <c r="A4083" s="29" t="s">
        <v>52</v>
      </c>
      <c r="B4083" s="29" t="s">
        <v>7542</v>
      </c>
      <c r="C4083" s="29" t="s">
        <v>161</v>
      </c>
      <c r="D4083" s="29" t="s">
        <v>1657</v>
      </c>
      <c r="E4083" s="29" t="n">
        <v>1</v>
      </c>
      <c r="F4083" s="29"/>
      <c r="G4083" s="29" t="s">
        <v>7543</v>
      </c>
      <c r="H4083" s="30" t="n">
        <v>999.9</v>
      </c>
      <c r="I4083" s="31" t="n">
        <v>46219</v>
      </c>
      <c r="J4083" s="30" t="n">
        <v>999.9</v>
      </c>
      <c r="K4083" s="29" t="s">
        <v>120</v>
      </c>
      <c r="L4083" s="29" t="s">
        <v>959</v>
      </c>
      <c r="M4083" s="29"/>
      <c r="N4083" s="29" t="s">
        <v>122</v>
      </c>
      <c r="O4083" s="31" t="n">
        <v>46764</v>
      </c>
      <c r="P4083" s="29" t="s">
        <v>123</v>
      </c>
      <c r="Q4083" s="29" t="n">
        <f aca="false">IFERROR(VALUE(L4083),"")</f>
        <v>66</v>
      </c>
      <c r="R4083" s="29" t="n">
        <f aca="true">IF(O4083="","",O4083-TODAY())</f>
        <v>479</v>
      </c>
      <c r="S4083" s="29" t="str">
        <f aca="false">IF(C4083="&lt;&lt; vazio &gt;&gt;","VAZIA",IF(AND(O4083&lt;&gt;"",R4083&lt;0),"VENCIDO",IF(AND(O4083&lt;&gt;"",R4083&lt;=Parametros!$B$10),"PRÓX. VENCIMENTO",IF(F4083="Q","QUALIDADE",IF(F4083="S","BLOQUEADO",IF(F4083="R","RESTRITO/DEVOLUÇÃO",IF(OR(N4083="QUAR",N4083="QRES"),"QUARENTENA",IF(OR(B4083="DESCARTE",B4083="DEVOLUÇÃO"),"DESCARTE/DEVOLUÇÃO",IF(AND(D4083="",K4083&lt;&gt;""),"SEM LOTE",IF(AND(Q4083&lt;&gt;"",Q4083&gt;=Parametros!$B$11),"PARADO/SEM GIRO","OK"))))))))))</f>
        <v>OK</v>
      </c>
      <c r="T4083" s="29" t="str">
        <f aca="false">IF(AND($S4083="PARADO/SEM GIRO",$K4083="KG",OR(Painel!$B$5="(Todos)",A4083=Painel!$B$5)*OR(Painel!$E$5="(Todos)",P4083=Painel!$E$5)),$J4083+ROW()/10000000,"")</f>
        <v/>
      </c>
      <c r="U4083" s="29" t="str">
        <f aca="false">IF(AND($S4083="VENCIDO",$K4083="KG",OR(Painel!$B$5="(Todos)",A4083=Painel!$B$5)*OR(Painel!$E$5="(Todos)",P4083=Painel!$E$5)),$J4083+ROW()/10000000,"")</f>
        <v/>
      </c>
    </row>
    <row r="4084" customFormat="false" ht="15" hidden="false" customHeight="false" outlineLevel="0" collapsed="false">
      <c r="A4084" s="29" t="s">
        <v>52</v>
      </c>
      <c r="B4084" s="29" t="s">
        <v>7544</v>
      </c>
      <c r="C4084" s="29" t="s">
        <v>4402</v>
      </c>
      <c r="D4084" s="29" t="s">
        <v>4403</v>
      </c>
      <c r="E4084" s="29" t="n">
        <v>1</v>
      </c>
      <c r="F4084" s="29"/>
      <c r="G4084" s="29" t="s">
        <v>7545</v>
      </c>
      <c r="H4084" s="30" t="n">
        <v>727.2</v>
      </c>
      <c r="I4084" s="31" t="n">
        <v>46217</v>
      </c>
      <c r="J4084" s="30" t="n">
        <v>727.2</v>
      </c>
      <c r="K4084" s="29" t="s">
        <v>120</v>
      </c>
      <c r="L4084" s="29" t="s">
        <v>2586</v>
      </c>
      <c r="M4084" s="29"/>
      <c r="N4084" s="29" t="s">
        <v>122</v>
      </c>
      <c r="O4084" s="31" t="n">
        <v>46756</v>
      </c>
      <c r="P4084" s="29" t="s">
        <v>123</v>
      </c>
      <c r="Q4084" s="29" t="n">
        <f aca="false">IFERROR(VALUE(L4084),"")</f>
        <v>68</v>
      </c>
      <c r="R4084" s="29" t="n">
        <f aca="true">IF(O4084="","",O4084-TODAY())</f>
        <v>471</v>
      </c>
      <c r="S4084" s="29" t="str">
        <f aca="false">IF(C4084="&lt;&lt; vazio &gt;&gt;","VAZIA",IF(AND(O4084&lt;&gt;"",R4084&lt;0),"VENCIDO",IF(AND(O4084&lt;&gt;"",R4084&lt;=Parametros!$B$10),"PRÓX. VENCIMENTO",IF(F4084="Q","QUALIDADE",IF(F4084="S","BLOQUEADO",IF(F4084="R","RESTRITO/DEVOLUÇÃO",IF(OR(N4084="QUAR",N4084="QRES"),"QUARENTENA",IF(OR(B4084="DESCARTE",B4084="DEVOLUÇÃO"),"DESCARTE/DEVOLUÇÃO",IF(AND(D4084="",K4084&lt;&gt;""),"SEM LOTE",IF(AND(Q4084&lt;&gt;"",Q4084&gt;=Parametros!$B$11),"PARADO/SEM GIRO","OK"))))))))))</f>
        <v>OK</v>
      </c>
      <c r="T4084" s="29" t="str">
        <f aca="false">IF(AND($S4084="PARADO/SEM GIRO",$K4084="KG",OR(Painel!$B$5="(Todos)",A4084=Painel!$B$5)*OR(Painel!$E$5="(Todos)",P4084=Painel!$E$5)),$J4084+ROW()/10000000,"")</f>
        <v/>
      </c>
      <c r="U4084" s="29" t="str">
        <f aca="false">IF(AND($S4084="VENCIDO",$K4084="KG",OR(Painel!$B$5="(Todos)",A4084=Painel!$B$5)*OR(Painel!$E$5="(Todos)",P4084=Painel!$E$5)),$J4084+ROW()/10000000,"")</f>
        <v/>
      </c>
    </row>
    <row r="4085" customFormat="false" ht="15" hidden="false" customHeight="false" outlineLevel="0" collapsed="false">
      <c r="A4085" s="29" t="s">
        <v>52</v>
      </c>
      <c r="B4085" s="29" t="s">
        <v>7546</v>
      </c>
      <c r="C4085" s="29" t="s">
        <v>115</v>
      </c>
      <c r="D4085" s="29"/>
      <c r="E4085" s="29" t="n">
        <v>0</v>
      </c>
      <c r="F4085" s="29"/>
      <c r="G4085" s="29"/>
      <c r="H4085" s="30" t="n">
        <v>0</v>
      </c>
      <c r="I4085" s="29"/>
      <c r="J4085" s="30" t="n">
        <v>0</v>
      </c>
      <c r="K4085" s="29"/>
      <c r="L4085" s="29" t="s">
        <v>116</v>
      </c>
      <c r="M4085" s="29"/>
      <c r="N4085" s="29"/>
      <c r="O4085" s="29"/>
      <c r="P4085" s="29"/>
      <c r="Q4085" s="29" t="n">
        <f aca="false">IFERROR(VALUE(L4085),"")</f>
        <v>0</v>
      </c>
      <c r="R4085" s="29" t="str">
        <f aca="true">IF(O4085="","",O4085-TODAY())</f>
        <v/>
      </c>
      <c r="S4085" s="29" t="str">
        <f aca="false">IF(C4085="&lt;&lt; vazio &gt;&gt;","VAZIA",IF(AND(O4085&lt;&gt;"",R4085&lt;0),"VENCIDO",IF(AND(O4085&lt;&gt;"",R4085&lt;=Parametros!$B$10),"PRÓX. VENCIMENTO",IF(F4085="Q","QUALIDADE",IF(F4085="S","BLOQUEADO",IF(F4085="R","RESTRITO/DEVOLUÇÃO",IF(OR(N4085="QUAR",N4085="QRES"),"QUARENTENA",IF(OR(B4085="DESCARTE",B4085="DEVOLUÇÃO"),"DESCARTE/DEVOLUÇÃO",IF(AND(D4085="",K4085&lt;&gt;""),"SEM LOTE",IF(AND(Q4085&lt;&gt;"",Q4085&gt;=Parametros!$B$11),"PARADO/SEM GIRO","OK"))))))))))</f>
        <v>VAZIA</v>
      </c>
      <c r="T4085" s="29" t="str">
        <f aca="false">IF(AND($S4085="PARADO/SEM GIRO",$K4085="KG",OR(Painel!$B$5="(Todos)",A4085=Painel!$B$5)*OR(Painel!$E$5="(Todos)",P4085=Painel!$E$5)),$J4085+ROW()/10000000,"")</f>
        <v/>
      </c>
      <c r="U4085" s="29" t="str">
        <f aca="false">IF(AND($S4085="VENCIDO",$K4085="KG",OR(Painel!$B$5="(Todos)",A4085=Painel!$B$5)*OR(Painel!$E$5="(Todos)",P4085=Painel!$E$5)),$J4085+ROW()/10000000,"")</f>
        <v/>
      </c>
    </row>
    <row r="4086" customFormat="false" ht="15" hidden="false" customHeight="false" outlineLevel="0" collapsed="false">
      <c r="A4086" s="29" t="s">
        <v>52</v>
      </c>
      <c r="B4086" s="29" t="s">
        <v>7547</v>
      </c>
      <c r="C4086" s="29" t="s">
        <v>115</v>
      </c>
      <c r="D4086" s="29"/>
      <c r="E4086" s="29" t="n">
        <v>0</v>
      </c>
      <c r="F4086" s="29"/>
      <c r="G4086" s="29"/>
      <c r="H4086" s="30" t="n">
        <v>0</v>
      </c>
      <c r="I4086" s="29"/>
      <c r="J4086" s="30" t="n">
        <v>0</v>
      </c>
      <c r="K4086" s="29"/>
      <c r="L4086" s="29" t="s">
        <v>116</v>
      </c>
      <c r="M4086" s="29"/>
      <c r="N4086" s="29"/>
      <c r="O4086" s="29"/>
      <c r="P4086" s="29"/>
      <c r="Q4086" s="29" t="n">
        <f aca="false">IFERROR(VALUE(L4086),"")</f>
        <v>0</v>
      </c>
      <c r="R4086" s="29" t="str">
        <f aca="true">IF(O4086="","",O4086-TODAY())</f>
        <v/>
      </c>
      <c r="S4086" s="29" t="str">
        <f aca="false">IF(C4086="&lt;&lt; vazio &gt;&gt;","VAZIA",IF(AND(O4086&lt;&gt;"",R4086&lt;0),"VENCIDO",IF(AND(O4086&lt;&gt;"",R4086&lt;=Parametros!$B$10),"PRÓX. VENCIMENTO",IF(F4086="Q","QUALIDADE",IF(F4086="S","BLOQUEADO",IF(F4086="R","RESTRITO/DEVOLUÇÃO",IF(OR(N4086="QUAR",N4086="QRES"),"QUARENTENA",IF(OR(B4086="DESCARTE",B4086="DEVOLUÇÃO"),"DESCARTE/DEVOLUÇÃO",IF(AND(D4086="",K4086&lt;&gt;""),"SEM LOTE",IF(AND(Q4086&lt;&gt;"",Q4086&gt;=Parametros!$B$11),"PARADO/SEM GIRO","OK"))))))))))</f>
        <v>VAZIA</v>
      </c>
      <c r="T4086" s="29" t="str">
        <f aca="false">IF(AND($S4086="PARADO/SEM GIRO",$K4086="KG",OR(Painel!$B$5="(Todos)",A4086=Painel!$B$5)*OR(Painel!$E$5="(Todos)",P4086=Painel!$E$5)),$J4086+ROW()/10000000,"")</f>
        <v/>
      </c>
      <c r="U4086" s="29" t="str">
        <f aca="false">IF(AND($S4086="VENCIDO",$K4086="KG",OR(Painel!$B$5="(Todos)",A4086=Painel!$B$5)*OR(Painel!$E$5="(Todos)",P4086=Painel!$E$5)),$J4086+ROW()/10000000,"")</f>
        <v/>
      </c>
    </row>
    <row r="4087" customFormat="false" ht="15" hidden="false" customHeight="false" outlineLevel="0" collapsed="false">
      <c r="A4087" s="29" t="s">
        <v>52</v>
      </c>
      <c r="B4087" s="29" t="s">
        <v>7548</v>
      </c>
      <c r="C4087" s="29" t="s">
        <v>351</v>
      </c>
      <c r="D4087" s="29" t="s">
        <v>7549</v>
      </c>
      <c r="E4087" s="29" t="n">
        <v>1</v>
      </c>
      <c r="F4087" s="29"/>
      <c r="G4087" s="29" t="s">
        <v>7550</v>
      </c>
      <c r="H4087" s="30" t="n">
        <v>120.6</v>
      </c>
      <c r="I4087" s="31" t="n">
        <v>46249</v>
      </c>
      <c r="J4087" s="30" t="n">
        <v>120.6</v>
      </c>
      <c r="K4087" s="29" t="s">
        <v>120</v>
      </c>
      <c r="L4087" s="29" t="s">
        <v>182</v>
      </c>
      <c r="M4087" s="29"/>
      <c r="N4087" s="29" t="s">
        <v>122</v>
      </c>
      <c r="O4087" s="31" t="n">
        <v>46533</v>
      </c>
      <c r="P4087" s="29" t="s">
        <v>123</v>
      </c>
      <c r="Q4087" s="29" t="n">
        <f aca="false">IFERROR(VALUE(L4087),"")</f>
        <v>41</v>
      </c>
      <c r="R4087" s="29" t="n">
        <f aca="true">IF(O4087="","",O4087-TODAY())</f>
        <v>248</v>
      </c>
      <c r="S4087" s="29" t="str">
        <f aca="false">IF(C4087="&lt;&lt; vazio &gt;&gt;","VAZIA",IF(AND(O4087&lt;&gt;"",R4087&lt;0),"VENCIDO",IF(AND(O4087&lt;&gt;"",R4087&lt;=Parametros!$B$10),"PRÓX. VENCIMENTO",IF(F4087="Q","QUALIDADE",IF(F4087="S","BLOQUEADO",IF(F4087="R","RESTRITO/DEVOLUÇÃO",IF(OR(N4087="QUAR",N4087="QRES"),"QUARENTENA",IF(OR(B4087="DESCARTE",B4087="DEVOLUÇÃO"),"DESCARTE/DEVOLUÇÃO",IF(AND(D4087="",K4087&lt;&gt;""),"SEM LOTE",IF(AND(Q4087&lt;&gt;"",Q4087&gt;=Parametros!$B$11),"PARADO/SEM GIRO","OK"))))))))))</f>
        <v>OK</v>
      </c>
      <c r="T4087" s="29" t="str">
        <f aca="false">IF(AND($S4087="PARADO/SEM GIRO",$K4087="KG",OR(Painel!$B$5="(Todos)",A4087=Painel!$B$5)*OR(Painel!$E$5="(Todos)",P4087=Painel!$E$5)),$J4087+ROW()/10000000,"")</f>
        <v/>
      </c>
      <c r="U4087" s="29" t="str">
        <f aca="false">IF(AND($S4087="VENCIDO",$K4087="KG",OR(Painel!$B$5="(Todos)",A4087=Painel!$B$5)*OR(Painel!$E$5="(Todos)",P4087=Painel!$E$5)),$J4087+ROW()/10000000,"")</f>
        <v/>
      </c>
    </row>
    <row r="4088" customFormat="false" ht="15" hidden="false" customHeight="false" outlineLevel="0" collapsed="false">
      <c r="A4088" s="29" t="s">
        <v>52</v>
      </c>
      <c r="B4088" s="29" t="s">
        <v>7551</v>
      </c>
      <c r="C4088" s="29" t="s">
        <v>161</v>
      </c>
      <c r="D4088" s="29" t="s">
        <v>1657</v>
      </c>
      <c r="E4088" s="29" t="n">
        <v>1</v>
      </c>
      <c r="F4088" s="29"/>
      <c r="G4088" s="29" t="s">
        <v>7552</v>
      </c>
      <c r="H4088" s="30" t="n">
        <v>999.9</v>
      </c>
      <c r="I4088" s="31" t="n">
        <v>46219</v>
      </c>
      <c r="J4088" s="30" t="n">
        <v>999.9</v>
      </c>
      <c r="K4088" s="29" t="s">
        <v>120</v>
      </c>
      <c r="L4088" s="29" t="s">
        <v>959</v>
      </c>
      <c r="M4088" s="29"/>
      <c r="N4088" s="29" t="s">
        <v>122</v>
      </c>
      <c r="O4088" s="31" t="n">
        <v>46764</v>
      </c>
      <c r="P4088" s="29" t="s">
        <v>123</v>
      </c>
      <c r="Q4088" s="29" t="n">
        <f aca="false">IFERROR(VALUE(L4088),"")</f>
        <v>66</v>
      </c>
      <c r="R4088" s="29" t="n">
        <f aca="true">IF(O4088="","",O4088-TODAY())</f>
        <v>479</v>
      </c>
      <c r="S4088" s="29" t="str">
        <f aca="false">IF(C4088="&lt;&lt; vazio &gt;&gt;","VAZIA",IF(AND(O4088&lt;&gt;"",R4088&lt;0),"VENCIDO",IF(AND(O4088&lt;&gt;"",R4088&lt;=Parametros!$B$10),"PRÓX. VENCIMENTO",IF(F4088="Q","QUALIDADE",IF(F4088="S","BLOQUEADO",IF(F4088="R","RESTRITO/DEVOLUÇÃO",IF(OR(N4088="QUAR",N4088="QRES"),"QUARENTENA",IF(OR(B4088="DESCARTE",B4088="DEVOLUÇÃO"),"DESCARTE/DEVOLUÇÃO",IF(AND(D4088="",K4088&lt;&gt;""),"SEM LOTE",IF(AND(Q4088&lt;&gt;"",Q4088&gt;=Parametros!$B$11),"PARADO/SEM GIRO","OK"))))))))))</f>
        <v>OK</v>
      </c>
      <c r="T4088" s="29" t="str">
        <f aca="false">IF(AND($S4088="PARADO/SEM GIRO",$K4088="KG",OR(Painel!$B$5="(Todos)",A4088=Painel!$B$5)*OR(Painel!$E$5="(Todos)",P4088=Painel!$E$5)),$J4088+ROW()/10000000,"")</f>
        <v/>
      </c>
      <c r="U4088" s="29" t="str">
        <f aca="false">IF(AND($S4088="VENCIDO",$K4088="KG",OR(Painel!$B$5="(Todos)",A4088=Painel!$B$5)*OR(Painel!$E$5="(Todos)",P4088=Painel!$E$5)),$J4088+ROW()/10000000,"")</f>
        <v/>
      </c>
    </row>
    <row r="4089" customFormat="false" ht="15" hidden="false" customHeight="false" outlineLevel="0" collapsed="false">
      <c r="A4089" s="29" t="s">
        <v>52</v>
      </c>
      <c r="B4089" s="29" t="s">
        <v>7553</v>
      </c>
      <c r="C4089" s="29" t="s">
        <v>115</v>
      </c>
      <c r="D4089" s="29"/>
      <c r="E4089" s="29" t="n">
        <v>0</v>
      </c>
      <c r="F4089" s="29"/>
      <c r="G4089" s="29"/>
      <c r="H4089" s="30" t="n">
        <v>0</v>
      </c>
      <c r="I4089" s="29"/>
      <c r="J4089" s="30" t="n">
        <v>0</v>
      </c>
      <c r="K4089" s="29"/>
      <c r="L4089" s="29" t="s">
        <v>116</v>
      </c>
      <c r="M4089" s="29"/>
      <c r="N4089" s="29"/>
      <c r="O4089" s="29"/>
      <c r="P4089" s="29"/>
      <c r="Q4089" s="29" t="n">
        <f aca="false">IFERROR(VALUE(L4089),"")</f>
        <v>0</v>
      </c>
      <c r="R4089" s="29" t="str">
        <f aca="true">IF(O4089="","",O4089-TODAY())</f>
        <v/>
      </c>
      <c r="S4089" s="29" t="str">
        <f aca="false">IF(C4089="&lt;&lt; vazio &gt;&gt;","VAZIA",IF(AND(O4089&lt;&gt;"",R4089&lt;0),"VENCIDO",IF(AND(O4089&lt;&gt;"",R4089&lt;=Parametros!$B$10),"PRÓX. VENCIMENTO",IF(F4089="Q","QUALIDADE",IF(F4089="S","BLOQUEADO",IF(F4089="R","RESTRITO/DEVOLUÇÃO",IF(OR(N4089="QUAR",N4089="QRES"),"QUARENTENA",IF(OR(B4089="DESCARTE",B4089="DEVOLUÇÃO"),"DESCARTE/DEVOLUÇÃO",IF(AND(D4089="",K4089&lt;&gt;""),"SEM LOTE",IF(AND(Q4089&lt;&gt;"",Q4089&gt;=Parametros!$B$11),"PARADO/SEM GIRO","OK"))))))))))</f>
        <v>VAZIA</v>
      </c>
      <c r="T4089" s="29" t="str">
        <f aca="false">IF(AND($S4089="PARADO/SEM GIRO",$K4089="KG",OR(Painel!$B$5="(Todos)",A4089=Painel!$B$5)*OR(Painel!$E$5="(Todos)",P4089=Painel!$E$5)),$J4089+ROW()/10000000,"")</f>
        <v/>
      </c>
      <c r="U4089" s="29" t="str">
        <f aca="false">IF(AND($S4089="VENCIDO",$K4089="KG",OR(Painel!$B$5="(Todos)",A4089=Painel!$B$5)*OR(Painel!$E$5="(Todos)",P4089=Painel!$E$5)),$J4089+ROW()/10000000,"")</f>
        <v/>
      </c>
    </row>
    <row r="4090" customFormat="false" ht="15" hidden="false" customHeight="false" outlineLevel="0" collapsed="false">
      <c r="A4090" s="29" t="s">
        <v>52</v>
      </c>
      <c r="B4090" s="29" t="s">
        <v>7554</v>
      </c>
      <c r="C4090" s="29" t="s">
        <v>229</v>
      </c>
      <c r="D4090" s="29" t="s">
        <v>7555</v>
      </c>
      <c r="E4090" s="29" t="n">
        <v>1</v>
      </c>
      <c r="F4090" s="29"/>
      <c r="G4090" s="29" t="s">
        <v>7556</v>
      </c>
      <c r="H4090" s="30" t="n">
        <v>10</v>
      </c>
      <c r="I4090" s="31" t="n">
        <v>46239</v>
      </c>
      <c r="J4090" s="30" t="n">
        <v>10</v>
      </c>
      <c r="K4090" s="29" t="s">
        <v>120</v>
      </c>
      <c r="L4090" s="29" t="s">
        <v>5403</v>
      </c>
      <c r="M4090" s="29"/>
      <c r="N4090" s="29" t="s">
        <v>122</v>
      </c>
      <c r="O4090" s="31" t="n">
        <v>46532</v>
      </c>
      <c r="P4090" s="29" t="s">
        <v>123</v>
      </c>
      <c r="Q4090" s="29" t="n">
        <f aca="false">IFERROR(VALUE(L4090),"")</f>
        <v>46</v>
      </c>
      <c r="R4090" s="29" t="n">
        <f aca="true">IF(O4090="","",O4090-TODAY())</f>
        <v>247</v>
      </c>
      <c r="S4090" s="29" t="str">
        <f aca="false">IF(C4090="&lt;&lt; vazio &gt;&gt;","VAZIA",IF(AND(O4090&lt;&gt;"",R4090&lt;0),"VENCIDO",IF(AND(O4090&lt;&gt;"",R4090&lt;=Parametros!$B$10),"PRÓX. VENCIMENTO",IF(F4090="Q","QUALIDADE",IF(F4090="S","BLOQUEADO",IF(F4090="R","RESTRITO/DEVOLUÇÃO",IF(OR(N4090="QUAR",N4090="QRES"),"QUARENTENA",IF(OR(B4090="DESCARTE",B4090="DEVOLUÇÃO"),"DESCARTE/DEVOLUÇÃO",IF(AND(D4090="",K4090&lt;&gt;""),"SEM LOTE",IF(AND(Q4090&lt;&gt;"",Q4090&gt;=Parametros!$B$11),"PARADO/SEM GIRO","OK"))))))))))</f>
        <v>OK</v>
      </c>
      <c r="T4090" s="29" t="str">
        <f aca="false">IF(AND($S4090="PARADO/SEM GIRO",$K4090="KG",OR(Painel!$B$5="(Todos)",A4090=Painel!$B$5)*OR(Painel!$E$5="(Todos)",P4090=Painel!$E$5)),$J4090+ROW()/10000000,"")</f>
        <v/>
      </c>
      <c r="U4090" s="29" t="str">
        <f aca="false">IF(AND($S4090="VENCIDO",$K4090="KG",OR(Painel!$B$5="(Todos)",A4090=Painel!$B$5)*OR(Painel!$E$5="(Todos)",P4090=Painel!$E$5)),$J4090+ROW()/10000000,"")</f>
        <v/>
      </c>
    </row>
    <row r="4091" customFormat="false" ht="15" hidden="false" customHeight="false" outlineLevel="0" collapsed="false">
      <c r="A4091" s="29" t="s">
        <v>52</v>
      </c>
      <c r="B4091" s="29" t="s">
        <v>7557</v>
      </c>
      <c r="C4091" s="29" t="s">
        <v>876</v>
      </c>
      <c r="D4091" s="29" t="s">
        <v>877</v>
      </c>
      <c r="E4091" s="29" t="n">
        <v>1</v>
      </c>
      <c r="F4091" s="29"/>
      <c r="G4091" s="29" t="s">
        <v>7558</v>
      </c>
      <c r="H4091" s="30" t="n">
        <v>720</v>
      </c>
      <c r="I4091" s="31" t="n">
        <v>46279</v>
      </c>
      <c r="J4091" s="30" t="n">
        <v>720</v>
      </c>
      <c r="K4091" s="29" t="s">
        <v>120</v>
      </c>
      <c r="L4091" s="29" t="s">
        <v>350</v>
      </c>
      <c r="M4091" s="29"/>
      <c r="N4091" s="29" t="s">
        <v>122</v>
      </c>
      <c r="O4091" s="31" t="n">
        <v>46821</v>
      </c>
      <c r="P4091" s="29" t="s">
        <v>123</v>
      </c>
      <c r="Q4091" s="29" t="n">
        <f aca="false">IFERROR(VALUE(L4091),"")</f>
        <v>6</v>
      </c>
      <c r="R4091" s="29" t="n">
        <f aca="true">IF(O4091="","",O4091-TODAY())</f>
        <v>536</v>
      </c>
      <c r="S4091" s="29" t="str">
        <f aca="false">IF(C4091="&lt;&lt; vazio &gt;&gt;","VAZIA",IF(AND(O4091&lt;&gt;"",R4091&lt;0),"VENCIDO",IF(AND(O4091&lt;&gt;"",R4091&lt;=Parametros!$B$10),"PRÓX. VENCIMENTO",IF(F4091="Q","QUALIDADE",IF(F4091="S","BLOQUEADO",IF(F4091="R","RESTRITO/DEVOLUÇÃO",IF(OR(N4091="QUAR",N4091="QRES"),"QUARENTENA",IF(OR(B4091="DESCARTE",B4091="DEVOLUÇÃO"),"DESCARTE/DEVOLUÇÃO",IF(AND(D4091="",K4091&lt;&gt;""),"SEM LOTE",IF(AND(Q4091&lt;&gt;"",Q4091&gt;=Parametros!$B$11),"PARADO/SEM GIRO","OK"))))))))))</f>
        <v>OK</v>
      </c>
      <c r="T4091" s="29" t="str">
        <f aca="false">IF(AND($S4091="PARADO/SEM GIRO",$K4091="KG",OR(Painel!$B$5="(Todos)",A4091=Painel!$B$5)*OR(Painel!$E$5="(Todos)",P4091=Painel!$E$5)),$J4091+ROW()/10000000,"")</f>
        <v/>
      </c>
      <c r="U4091" s="29" t="str">
        <f aca="false">IF(AND($S4091="VENCIDO",$K4091="KG",OR(Painel!$B$5="(Todos)",A4091=Painel!$B$5)*OR(Painel!$E$5="(Todos)",P4091=Painel!$E$5)),$J4091+ROW()/10000000,"")</f>
        <v/>
      </c>
    </row>
    <row r="4092" customFormat="false" ht="15" hidden="false" customHeight="false" outlineLevel="0" collapsed="false">
      <c r="A4092" s="29" t="s">
        <v>52</v>
      </c>
      <c r="B4092" s="29" t="s">
        <v>7559</v>
      </c>
      <c r="C4092" s="29" t="s">
        <v>533</v>
      </c>
      <c r="D4092" s="29" t="s">
        <v>5879</v>
      </c>
      <c r="E4092" s="29" t="n">
        <v>1</v>
      </c>
      <c r="F4092" s="29"/>
      <c r="G4092" s="29" t="s">
        <v>7560</v>
      </c>
      <c r="H4092" s="30" t="n">
        <v>6</v>
      </c>
      <c r="I4092" s="31" t="n">
        <v>46239</v>
      </c>
      <c r="J4092" s="30" t="n">
        <v>6</v>
      </c>
      <c r="K4092" s="29" t="s">
        <v>120</v>
      </c>
      <c r="L4092" s="29" t="s">
        <v>5403</v>
      </c>
      <c r="M4092" s="29"/>
      <c r="N4092" s="29" t="s">
        <v>122</v>
      </c>
      <c r="O4092" s="31" t="n">
        <v>46529</v>
      </c>
      <c r="P4092" s="29" t="s">
        <v>123</v>
      </c>
      <c r="Q4092" s="29" t="n">
        <f aca="false">IFERROR(VALUE(L4092),"")</f>
        <v>46</v>
      </c>
      <c r="R4092" s="29" t="n">
        <f aca="true">IF(O4092="","",O4092-TODAY())</f>
        <v>244</v>
      </c>
      <c r="S4092" s="29" t="str">
        <f aca="false">IF(C4092="&lt;&lt; vazio &gt;&gt;","VAZIA",IF(AND(O4092&lt;&gt;"",R4092&lt;0),"VENCIDO",IF(AND(O4092&lt;&gt;"",R4092&lt;=Parametros!$B$10),"PRÓX. VENCIMENTO",IF(F4092="Q","QUALIDADE",IF(F4092="S","BLOQUEADO",IF(F4092="R","RESTRITO/DEVOLUÇÃO",IF(OR(N4092="QUAR",N4092="QRES"),"QUARENTENA",IF(OR(B4092="DESCARTE",B4092="DEVOLUÇÃO"),"DESCARTE/DEVOLUÇÃO",IF(AND(D4092="",K4092&lt;&gt;""),"SEM LOTE",IF(AND(Q4092&lt;&gt;"",Q4092&gt;=Parametros!$B$11),"PARADO/SEM GIRO","OK"))))))))))</f>
        <v>OK</v>
      </c>
      <c r="T4092" s="29" t="str">
        <f aca="false">IF(AND($S4092="PARADO/SEM GIRO",$K4092="KG",OR(Painel!$B$5="(Todos)",A4092=Painel!$B$5)*OR(Painel!$E$5="(Todos)",P4092=Painel!$E$5)),$J4092+ROW()/10000000,"")</f>
        <v/>
      </c>
      <c r="U4092" s="29" t="str">
        <f aca="false">IF(AND($S4092="VENCIDO",$K4092="KG",OR(Painel!$B$5="(Todos)",A4092=Painel!$B$5)*OR(Painel!$E$5="(Todos)",P4092=Painel!$E$5)),$J4092+ROW()/10000000,"")</f>
        <v/>
      </c>
    </row>
    <row r="4093" customFormat="false" ht="15" hidden="false" customHeight="false" outlineLevel="0" collapsed="false">
      <c r="A4093" s="29" t="s">
        <v>52</v>
      </c>
      <c r="B4093" s="29" t="s">
        <v>7561</v>
      </c>
      <c r="C4093" s="29" t="s">
        <v>115</v>
      </c>
      <c r="D4093" s="29"/>
      <c r="E4093" s="29" t="n">
        <v>0</v>
      </c>
      <c r="F4093" s="29"/>
      <c r="G4093" s="29"/>
      <c r="H4093" s="30" t="n">
        <v>0</v>
      </c>
      <c r="I4093" s="29"/>
      <c r="J4093" s="30" t="n">
        <v>0</v>
      </c>
      <c r="K4093" s="29"/>
      <c r="L4093" s="29" t="s">
        <v>116</v>
      </c>
      <c r="M4093" s="29"/>
      <c r="N4093" s="29"/>
      <c r="O4093" s="29"/>
      <c r="P4093" s="29"/>
      <c r="Q4093" s="29" t="n">
        <f aca="false">IFERROR(VALUE(L4093),"")</f>
        <v>0</v>
      </c>
      <c r="R4093" s="29" t="str">
        <f aca="true">IF(O4093="","",O4093-TODAY())</f>
        <v/>
      </c>
      <c r="S4093" s="29" t="str">
        <f aca="false">IF(C4093="&lt;&lt; vazio &gt;&gt;","VAZIA",IF(AND(O4093&lt;&gt;"",R4093&lt;0),"VENCIDO",IF(AND(O4093&lt;&gt;"",R4093&lt;=Parametros!$B$10),"PRÓX. VENCIMENTO",IF(F4093="Q","QUALIDADE",IF(F4093="S","BLOQUEADO",IF(F4093="R","RESTRITO/DEVOLUÇÃO",IF(OR(N4093="QUAR",N4093="QRES"),"QUARENTENA",IF(OR(B4093="DESCARTE",B4093="DEVOLUÇÃO"),"DESCARTE/DEVOLUÇÃO",IF(AND(D4093="",K4093&lt;&gt;""),"SEM LOTE",IF(AND(Q4093&lt;&gt;"",Q4093&gt;=Parametros!$B$11),"PARADO/SEM GIRO","OK"))))))))))</f>
        <v>VAZIA</v>
      </c>
      <c r="T4093" s="29" t="str">
        <f aca="false">IF(AND($S4093="PARADO/SEM GIRO",$K4093="KG",OR(Painel!$B$5="(Todos)",A4093=Painel!$B$5)*OR(Painel!$E$5="(Todos)",P4093=Painel!$E$5)),$J4093+ROW()/10000000,"")</f>
        <v/>
      </c>
      <c r="U4093" s="29" t="str">
        <f aca="false">IF(AND($S4093="VENCIDO",$K4093="KG",OR(Painel!$B$5="(Todos)",A4093=Painel!$B$5)*OR(Painel!$E$5="(Todos)",P4093=Painel!$E$5)),$J4093+ROW()/10000000,"")</f>
        <v/>
      </c>
    </row>
    <row r="4094" customFormat="false" ht="15" hidden="false" customHeight="false" outlineLevel="0" collapsed="false">
      <c r="A4094" s="29" t="s">
        <v>52</v>
      </c>
      <c r="B4094" s="29" t="s">
        <v>7562</v>
      </c>
      <c r="C4094" s="29" t="s">
        <v>129</v>
      </c>
      <c r="D4094" s="29" t="s">
        <v>130</v>
      </c>
      <c r="E4094" s="29" t="n">
        <v>1</v>
      </c>
      <c r="F4094" s="29"/>
      <c r="G4094" s="29" t="s">
        <v>7563</v>
      </c>
      <c r="H4094" s="30" t="n">
        <v>1000</v>
      </c>
      <c r="I4094" s="31" t="n">
        <v>46245</v>
      </c>
      <c r="J4094" s="30" t="n">
        <v>1000</v>
      </c>
      <c r="K4094" s="29" t="s">
        <v>120</v>
      </c>
      <c r="L4094" s="29" t="s">
        <v>2312</v>
      </c>
      <c r="M4094" s="29"/>
      <c r="N4094" s="29" t="s">
        <v>122</v>
      </c>
      <c r="O4094" s="31" t="n">
        <v>46970</v>
      </c>
      <c r="P4094" s="29" t="s">
        <v>123</v>
      </c>
      <c r="Q4094" s="29" t="n">
        <f aca="false">IFERROR(VALUE(L4094),"")</f>
        <v>40</v>
      </c>
      <c r="R4094" s="29" t="n">
        <f aca="true">IF(O4094="","",O4094-TODAY())</f>
        <v>685</v>
      </c>
      <c r="S4094" s="29" t="str">
        <f aca="false">IF(C4094="&lt;&lt; vazio &gt;&gt;","VAZIA",IF(AND(O4094&lt;&gt;"",R4094&lt;0),"VENCIDO",IF(AND(O4094&lt;&gt;"",R4094&lt;=Parametros!$B$10),"PRÓX. VENCIMENTO",IF(F4094="Q","QUALIDADE",IF(F4094="S","BLOQUEADO",IF(F4094="R","RESTRITO/DEVOLUÇÃO",IF(OR(N4094="QUAR",N4094="QRES"),"QUARENTENA",IF(OR(B4094="DESCARTE",B4094="DEVOLUÇÃO"),"DESCARTE/DEVOLUÇÃO",IF(AND(D4094="",K4094&lt;&gt;""),"SEM LOTE",IF(AND(Q4094&lt;&gt;"",Q4094&gt;=Parametros!$B$11),"PARADO/SEM GIRO","OK"))))))))))</f>
        <v>OK</v>
      </c>
      <c r="T4094" s="29" t="str">
        <f aca="false">IF(AND($S4094="PARADO/SEM GIRO",$K4094="KG",OR(Painel!$B$5="(Todos)",A4094=Painel!$B$5)*OR(Painel!$E$5="(Todos)",P4094=Painel!$E$5)),$J4094+ROW()/10000000,"")</f>
        <v/>
      </c>
      <c r="U4094" s="29" t="str">
        <f aca="false">IF(AND($S4094="VENCIDO",$K4094="KG",OR(Painel!$B$5="(Todos)",A4094=Painel!$B$5)*OR(Painel!$E$5="(Todos)",P4094=Painel!$E$5)),$J4094+ROW()/10000000,"")</f>
        <v/>
      </c>
    </row>
    <row r="4095" customFormat="false" ht="15" hidden="false" customHeight="false" outlineLevel="0" collapsed="false">
      <c r="A4095" s="29" t="s">
        <v>52</v>
      </c>
      <c r="B4095" s="29" t="s">
        <v>7564</v>
      </c>
      <c r="C4095" s="29" t="s">
        <v>115</v>
      </c>
      <c r="D4095" s="29"/>
      <c r="E4095" s="29" t="n">
        <v>0</v>
      </c>
      <c r="F4095" s="29"/>
      <c r="G4095" s="29"/>
      <c r="H4095" s="30" t="n">
        <v>0</v>
      </c>
      <c r="I4095" s="29"/>
      <c r="J4095" s="30" t="n">
        <v>0</v>
      </c>
      <c r="K4095" s="29"/>
      <c r="L4095" s="29" t="s">
        <v>116</v>
      </c>
      <c r="M4095" s="29"/>
      <c r="N4095" s="29"/>
      <c r="O4095" s="29"/>
      <c r="P4095" s="29"/>
      <c r="Q4095" s="29" t="n">
        <f aca="false">IFERROR(VALUE(L4095),"")</f>
        <v>0</v>
      </c>
      <c r="R4095" s="29" t="str">
        <f aca="true">IF(O4095="","",O4095-TODAY())</f>
        <v/>
      </c>
      <c r="S4095" s="29" t="str">
        <f aca="false">IF(C4095="&lt;&lt; vazio &gt;&gt;","VAZIA",IF(AND(O4095&lt;&gt;"",R4095&lt;0),"VENCIDO",IF(AND(O4095&lt;&gt;"",R4095&lt;=Parametros!$B$10),"PRÓX. VENCIMENTO",IF(F4095="Q","QUALIDADE",IF(F4095="S","BLOQUEADO",IF(F4095="R","RESTRITO/DEVOLUÇÃO",IF(OR(N4095="QUAR",N4095="QRES"),"QUARENTENA",IF(OR(B4095="DESCARTE",B4095="DEVOLUÇÃO"),"DESCARTE/DEVOLUÇÃO",IF(AND(D4095="",K4095&lt;&gt;""),"SEM LOTE",IF(AND(Q4095&lt;&gt;"",Q4095&gt;=Parametros!$B$11),"PARADO/SEM GIRO","OK"))))))))))</f>
        <v>VAZIA</v>
      </c>
      <c r="T4095" s="29" t="str">
        <f aca="false">IF(AND($S4095="PARADO/SEM GIRO",$K4095="KG",OR(Painel!$B$5="(Todos)",A4095=Painel!$B$5)*OR(Painel!$E$5="(Todos)",P4095=Painel!$E$5)),$J4095+ROW()/10000000,"")</f>
        <v/>
      </c>
      <c r="U4095" s="29" t="str">
        <f aca="false">IF(AND($S4095="VENCIDO",$K4095="KG",OR(Painel!$B$5="(Todos)",A4095=Painel!$B$5)*OR(Painel!$E$5="(Todos)",P4095=Painel!$E$5)),$J4095+ROW()/10000000,"")</f>
        <v/>
      </c>
    </row>
    <row r="4096" customFormat="false" ht="15" hidden="false" customHeight="false" outlineLevel="0" collapsed="false">
      <c r="A4096" s="29" t="s">
        <v>52</v>
      </c>
      <c r="B4096" s="29" t="s">
        <v>7565</v>
      </c>
      <c r="C4096" s="29" t="s">
        <v>2561</v>
      </c>
      <c r="D4096" s="29" t="s">
        <v>2562</v>
      </c>
      <c r="E4096" s="29" t="n">
        <v>1</v>
      </c>
      <c r="F4096" s="29" t="s">
        <v>268</v>
      </c>
      <c r="G4096" s="29" t="s">
        <v>7566</v>
      </c>
      <c r="H4096" s="30" t="n">
        <v>590.4</v>
      </c>
      <c r="I4096" s="31" t="n">
        <v>46284</v>
      </c>
      <c r="J4096" s="30" t="n">
        <v>590.4</v>
      </c>
      <c r="K4096" s="29" t="s">
        <v>120</v>
      </c>
      <c r="L4096" s="29" t="s">
        <v>388</v>
      </c>
      <c r="M4096" s="29"/>
      <c r="N4096" s="29" t="s">
        <v>122</v>
      </c>
      <c r="O4096" s="31" t="n">
        <v>47014</v>
      </c>
      <c r="P4096" s="29" t="s">
        <v>123</v>
      </c>
      <c r="Q4096" s="29" t="n">
        <f aca="false">IFERROR(VALUE(L4096),"")</f>
        <v>1</v>
      </c>
      <c r="R4096" s="29" t="n">
        <f aca="true">IF(O4096="","",O4096-TODAY())</f>
        <v>729</v>
      </c>
      <c r="S4096" s="29" t="str">
        <f aca="false">IF(C4096="&lt;&lt; vazio &gt;&gt;","VAZIA",IF(AND(O4096&lt;&gt;"",R4096&lt;0),"VENCIDO",IF(AND(O4096&lt;&gt;"",R4096&lt;=Parametros!$B$10),"PRÓX. VENCIMENTO",IF(F4096="Q","QUALIDADE",IF(F4096="S","BLOQUEADO",IF(F4096="R","RESTRITO/DEVOLUÇÃO",IF(OR(N4096="QUAR",N4096="QRES"),"QUARENTENA",IF(OR(B4096="DESCARTE",B4096="DEVOLUÇÃO"),"DESCARTE/DEVOLUÇÃO",IF(AND(D4096="",K4096&lt;&gt;""),"SEM LOTE",IF(AND(Q4096&lt;&gt;"",Q4096&gt;=Parametros!$B$11),"PARADO/SEM GIRO","OK"))))))))))</f>
        <v>QUALIDADE</v>
      </c>
      <c r="T4096" s="29" t="str">
        <f aca="false">IF(AND($S4096="PARADO/SEM GIRO",$K4096="KG",OR(Painel!$B$5="(Todos)",A4096=Painel!$B$5)*OR(Painel!$E$5="(Todos)",P4096=Painel!$E$5)),$J4096+ROW()/10000000,"")</f>
        <v/>
      </c>
      <c r="U4096" s="29" t="str">
        <f aca="false">IF(AND($S4096="VENCIDO",$K4096="KG",OR(Painel!$B$5="(Todos)",A4096=Painel!$B$5)*OR(Painel!$E$5="(Todos)",P4096=Painel!$E$5)),$J4096+ROW()/10000000,"")</f>
        <v/>
      </c>
    </row>
    <row r="4097" customFormat="false" ht="15" hidden="false" customHeight="false" outlineLevel="0" collapsed="false">
      <c r="A4097" s="29" t="s">
        <v>52</v>
      </c>
      <c r="B4097" s="29" t="s">
        <v>7567</v>
      </c>
      <c r="C4097" s="29" t="s">
        <v>115</v>
      </c>
      <c r="D4097" s="29"/>
      <c r="E4097" s="29" t="n">
        <v>0</v>
      </c>
      <c r="F4097" s="29"/>
      <c r="G4097" s="29"/>
      <c r="H4097" s="30" t="n">
        <v>0</v>
      </c>
      <c r="I4097" s="29"/>
      <c r="J4097" s="30" t="n">
        <v>0</v>
      </c>
      <c r="K4097" s="29"/>
      <c r="L4097" s="29" t="s">
        <v>116</v>
      </c>
      <c r="M4097" s="29"/>
      <c r="N4097" s="29"/>
      <c r="O4097" s="29"/>
      <c r="P4097" s="29"/>
      <c r="Q4097" s="29" t="n">
        <f aca="false">IFERROR(VALUE(L4097),"")</f>
        <v>0</v>
      </c>
      <c r="R4097" s="29" t="str">
        <f aca="true">IF(O4097="","",O4097-TODAY())</f>
        <v/>
      </c>
      <c r="S4097" s="29" t="str">
        <f aca="false">IF(C4097="&lt;&lt; vazio &gt;&gt;","VAZIA",IF(AND(O4097&lt;&gt;"",R4097&lt;0),"VENCIDO",IF(AND(O4097&lt;&gt;"",R4097&lt;=Parametros!$B$10),"PRÓX. VENCIMENTO",IF(F4097="Q","QUALIDADE",IF(F4097="S","BLOQUEADO",IF(F4097="R","RESTRITO/DEVOLUÇÃO",IF(OR(N4097="QUAR",N4097="QRES"),"QUARENTENA",IF(OR(B4097="DESCARTE",B4097="DEVOLUÇÃO"),"DESCARTE/DEVOLUÇÃO",IF(AND(D4097="",K4097&lt;&gt;""),"SEM LOTE",IF(AND(Q4097&lt;&gt;"",Q4097&gt;=Parametros!$B$11),"PARADO/SEM GIRO","OK"))))))))))</f>
        <v>VAZIA</v>
      </c>
      <c r="T4097" s="29" t="str">
        <f aca="false">IF(AND($S4097="PARADO/SEM GIRO",$K4097="KG",OR(Painel!$B$5="(Todos)",A4097=Painel!$B$5)*OR(Painel!$E$5="(Todos)",P4097=Painel!$E$5)),$J4097+ROW()/10000000,"")</f>
        <v/>
      </c>
      <c r="U4097" s="29" t="str">
        <f aca="false">IF(AND($S4097="VENCIDO",$K4097="KG",OR(Painel!$B$5="(Todos)",A4097=Painel!$B$5)*OR(Painel!$E$5="(Todos)",P4097=Painel!$E$5)),$J4097+ROW()/10000000,"")</f>
        <v/>
      </c>
    </row>
    <row r="4098" customFormat="false" ht="15" hidden="false" customHeight="false" outlineLevel="0" collapsed="false">
      <c r="A4098" s="29" t="s">
        <v>52</v>
      </c>
      <c r="B4098" s="29" t="s">
        <v>7568</v>
      </c>
      <c r="C4098" s="29" t="s">
        <v>115</v>
      </c>
      <c r="D4098" s="29"/>
      <c r="E4098" s="29" t="n">
        <v>0</v>
      </c>
      <c r="F4098" s="29"/>
      <c r="G4098" s="29"/>
      <c r="H4098" s="30" t="n">
        <v>0</v>
      </c>
      <c r="I4098" s="29"/>
      <c r="J4098" s="30" t="n">
        <v>0</v>
      </c>
      <c r="K4098" s="29"/>
      <c r="L4098" s="29" t="s">
        <v>116</v>
      </c>
      <c r="M4098" s="29"/>
      <c r="N4098" s="29"/>
      <c r="O4098" s="29"/>
      <c r="P4098" s="29"/>
      <c r="Q4098" s="29" t="n">
        <f aca="false">IFERROR(VALUE(L4098),"")</f>
        <v>0</v>
      </c>
      <c r="R4098" s="29" t="str">
        <f aca="true">IF(O4098="","",O4098-TODAY())</f>
        <v/>
      </c>
      <c r="S4098" s="29" t="str">
        <f aca="false">IF(C4098="&lt;&lt; vazio &gt;&gt;","VAZIA",IF(AND(O4098&lt;&gt;"",R4098&lt;0),"VENCIDO",IF(AND(O4098&lt;&gt;"",R4098&lt;=Parametros!$B$10),"PRÓX. VENCIMENTO",IF(F4098="Q","QUALIDADE",IF(F4098="S","BLOQUEADO",IF(F4098="R","RESTRITO/DEVOLUÇÃO",IF(OR(N4098="QUAR",N4098="QRES"),"QUARENTENA",IF(OR(B4098="DESCARTE",B4098="DEVOLUÇÃO"),"DESCARTE/DEVOLUÇÃO",IF(AND(D4098="",K4098&lt;&gt;""),"SEM LOTE",IF(AND(Q4098&lt;&gt;"",Q4098&gt;=Parametros!$B$11),"PARADO/SEM GIRO","OK"))))))))))</f>
        <v>VAZIA</v>
      </c>
      <c r="T4098" s="29" t="str">
        <f aca="false">IF(AND($S4098="PARADO/SEM GIRO",$K4098="KG",OR(Painel!$B$5="(Todos)",A4098=Painel!$B$5)*OR(Painel!$E$5="(Todos)",P4098=Painel!$E$5)),$J4098+ROW()/10000000,"")</f>
        <v/>
      </c>
      <c r="U4098" s="29" t="str">
        <f aca="false">IF(AND($S4098="VENCIDO",$K4098="KG",OR(Painel!$B$5="(Todos)",A4098=Painel!$B$5)*OR(Painel!$E$5="(Todos)",P4098=Painel!$E$5)),$J4098+ROW()/10000000,"")</f>
        <v/>
      </c>
    </row>
    <row r="4099" customFormat="false" ht="15" hidden="false" customHeight="false" outlineLevel="0" collapsed="false">
      <c r="A4099" s="29" t="s">
        <v>52</v>
      </c>
      <c r="B4099" s="29" t="s">
        <v>7569</v>
      </c>
      <c r="C4099" s="29" t="s">
        <v>115</v>
      </c>
      <c r="D4099" s="29"/>
      <c r="E4099" s="29" t="n">
        <v>0</v>
      </c>
      <c r="F4099" s="29"/>
      <c r="G4099" s="29"/>
      <c r="H4099" s="30" t="n">
        <v>0</v>
      </c>
      <c r="I4099" s="29"/>
      <c r="J4099" s="30" t="n">
        <v>0</v>
      </c>
      <c r="K4099" s="29"/>
      <c r="L4099" s="29" t="s">
        <v>116</v>
      </c>
      <c r="M4099" s="29"/>
      <c r="N4099" s="29"/>
      <c r="O4099" s="29"/>
      <c r="P4099" s="29"/>
      <c r="Q4099" s="29" t="n">
        <f aca="false">IFERROR(VALUE(L4099),"")</f>
        <v>0</v>
      </c>
      <c r="R4099" s="29" t="str">
        <f aca="true">IF(O4099="","",O4099-TODAY())</f>
        <v/>
      </c>
      <c r="S4099" s="29" t="str">
        <f aca="false">IF(C4099="&lt;&lt; vazio &gt;&gt;","VAZIA",IF(AND(O4099&lt;&gt;"",R4099&lt;0),"VENCIDO",IF(AND(O4099&lt;&gt;"",R4099&lt;=Parametros!$B$10),"PRÓX. VENCIMENTO",IF(F4099="Q","QUALIDADE",IF(F4099="S","BLOQUEADO",IF(F4099="R","RESTRITO/DEVOLUÇÃO",IF(OR(N4099="QUAR",N4099="QRES"),"QUARENTENA",IF(OR(B4099="DESCARTE",B4099="DEVOLUÇÃO"),"DESCARTE/DEVOLUÇÃO",IF(AND(D4099="",K4099&lt;&gt;""),"SEM LOTE",IF(AND(Q4099&lt;&gt;"",Q4099&gt;=Parametros!$B$11),"PARADO/SEM GIRO","OK"))))))))))</f>
        <v>VAZIA</v>
      </c>
      <c r="T4099" s="29" t="str">
        <f aca="false">IF(AND($S4099="PARADO/SEM GIRO",$K4099="KG",OR(Painel!$B$5="(Todos)",A4099=Painel!$B$5)*OR(Painel!$E$5="(Todos)",P4099=Painel!$E$5)),$J4099+ROW()/10000000,"")</f>
        <v/>
      </c>
      <c r="U4099" s="29" t="str">
        <f aca="false">IF(AND($S4099="VENCIDO",$K4099="KG",OR(Painel!$B$5="(Todos)",A4099=Painel!$B$5)*OR(Painel!$E$5="(Todos)",P4099=Painel!$E$5)),$J4099+ROW()/10000000,"")</f>
        <v/>
      </c>
    </row>
    <row r="4100" customFormat="false" ht="15" hidden="false" customHeight="false" outlineLevel="0" collapsed="false">
      <c r="A4100" s="29" t="s">
        <v>52</v>
      </c>
      <c r="B4100" s="29" t="s">
        <v>7570</v>
      </c>
      <c r="C4100" s="29" t="s">
        <v>909</v>
      </c>
      <c r="D4100" s="29" t="s">
        <v>1015</v>
      </c>
      <c r="E4100" s="29" t="n">
        <v>1</v>
      </c>
      <c r="F4100" s="29"/>
      <c r="G4100" s="29" t="s">
        <v>7571</v>
      </c>
      <c r="H4100" s="30" t="n">
        <v>1000</v>
      </c>
      <c r="I4100" s="31" t="n">
        <v>46279</v>
      </c>
      <c r="J4100" s="30" t="n">
        <v>1000</v>
      </c>
      <c r="K4100" s="29" t="s">
        <v>120</v>
      </c>
      <c r="L4100" s="29" t="s">
        <v>350</v>
      </c>
      <c r="M4100" s="29"/>
      <c r="N4100" s="29" t="s">
        <v>122</v>
      </c>
      <c r="O4100" s="31" t="n">
        <v>46821</v>
      </c>
      <c r="P4100" s="29" t="s">
        <v>123</v>
      </c>
      <c r="Q4100" s="29" t="n">
        <f aca="false">IFERROR(VALUE(L4100),"")</f>
        <v>6</v>
      </c>
      <c r="R4100" s="29" t="n">
        <f aca="true">IF(O4100="","",O4100-TODAY())</f>
        <v>536</v>
      </c>
      <c r="S4100" s="29" t="str">
        <f aca="false">IF(C4100="&lt;&lt; vazio &gt;&gt;","VAZIA",IF(AND(O4100&lt;&gt;"",R4100&lt;0),"VENCIDO",IF(AND(O4100&lt;&gt;"",R4100&lt;=Parametros!$B$10),"PRÓX. VENCIMENTO",IF(F4100="Q","QUALIDADE",IF(F4100="S","BLOQUEADO",IF(F4100="R","RESTRITO/DEVOLUÇÃO",IF(OR(N4100="QUAR",N4100="QRES"),"QUARENTENA",IF(OR(B4100="DESCARTE",B4100="DEVOLUÇÃO"),"DESCARTE/DEVOLUÇÃO",IF(AND(D4100="",K4100&lt;&gt;""),"SEM LOTE",IF(AND(Q4100&lt;&gt;"",Q4100&gt;=Parametros!$B$11),"PARADO/SEM GIRO","OK"))))))))))</f>
        <v>OK</v>
      </c>
      <c r="T4100" s="29" t="str">
        <f aca="false">IF(AND($S4100="PARADO/SEM GIRO",$K4100="KG",OR(Painel!$B$5="(Todos)",A4100=Painel!$B$5)*OR(Painel!$E$5="(Todos)",P4100=Painel!$E$5)),$J4100+ROW()/10000000,"")</f>
        <v/>
      </c>
      <c r="U4100" s="29" t="str">
        <f aca="false">IF(AND($S4100="VENCIDO",$K4100="KG",OR(Painel!$B$5="(Todos)",A4100=Painel!$B$5)*OR(Painel!$E$5="(Todos)",P4100=Painel!$E$5)),$J4100+ROW()/10000000,"")</f>
        <v/>
      </c>
    </row>
    <row r="4101" customFormat="false" ht="15" hidden="false" customHeight="false" outlineLevel="0" collapsed="false">
      <c r="A4101" s="29" t="s">
        <v>52</v>
      </c>
      <c r="B4101" s="29" t="s">
        <v>7572</v>
      </c>
      <c r="C4101" s="29" t="s">
        <v>5516</v>
      </c>
      <c r="D4101" s="29" t="s">
        <v>7573</v>
      </c>
      <c r="E4101" s="29" t="n">
        <v>1</v>
      </c>
      <c r="F4101" s="29"/>
      <c r="G4101" s="29" t="s">
        <v>7574</v>
      </c>
      <c r="H4101" s="30" t="n">
        <v>240</v>
      </c>
      <c r="I4101" s="31" t="n">
        <v>46198</v>
      </c>
      <c r="J4101" s="30" t="n">
        <v>240</v>
      </c>
      <c r="K4101" s="29" t="s">
        <v>120</v>
      </c>
      <c r="L4101" s="29" t="s">
        <v>2566</v>
      </c>
      <c r="M4101" s="29"/>
      <c r="N4101" s="29" t="s">
        <v>134</v>
      </c>
      <c r="O4101" s="31" t="n">
        <v>46316</v>
      </c>
      <c r="P4101" s="29" t="s">
        <v>123</v>
      </c>
      <c r="Q4101" s="29" t="n">
        <f aca="false">IFERROR(VALUE(L4101),"")</f>
        <v>87</v>
      </c>
      <c r="R4101" s="29" t="n">
        <f aca="true">IF(O4101="","",O4101-TODAY())</f>
        <v>31</v>
      </c>
      <c r="S4101" s="29" t="str">
        <f aca="false">IF(C4101="&lt;&lt; vazio &gt;&gt;","VAZIA",IF(AND(O4101&lt;&gt;"",R4101&lt;0),"VENCIDO",IF(AND(O4101&lt;&gt;"",R4101&lt;=Parametros!$B$10),"PRÓX. VENCIMENTO",IF(F4101="Q","QUALIDADE",IF(F4101="S","BLOQUEADO",IF(F4101="R","RESTRITO/DEVOLUÇÃO",IF(OR(N4101="QUAR",N4101="QRES"),"QUARENTENA",IF(OR(B4101="DESCARTE",B4101="DEVOLUÇÃO"),"DESCARTE/DEVOLUÇÃO",IF(AND(D4101="",K4101&lt;&gt;""),"SEM LOTE",IF(AND(Q4101&lt;&gt;"",Q4101&gt;=Parametros!$B$11),"PARADO/SEM GIRO","OK"))))))))))</f>
        <v>PRÓX. VENCIMENTO</v>
      </c>
      <c r="T4101" s="29" t="str">
        <f aca="false">IF(AND($S4101="PARADO/SEM GIRO",$K4101="KG",OR(Painel!$B$5="(Todos)",A4101=Painel!$B$5)*OR(Painel!$E$5="(Todos)",P4101=Painel!$E$5)),$J4101+ROW()/10000000,"")</f>
        <v/>
      </c>
      <c r="U4101" s="29" t="str">
        <f aca="false">IF(AND($S4101="VENCIDO",$K4101="KG",OR(Painel!$B$5="(Todos)",A4101=Painel!$B$5)*OR(Painel!$E$5="(Todos)",P4101=Painel!$E$5)),$J4101+ROW()/10000000,"")</f>
        <v/>
      </c>
    </row>
    <row r="4102" customFormat="false" ht="15" hidden="false" customHeight="false" outlineLevel="0" collapsed="false">
      <c r="A4102" s="29" t="s">
        <v>52</v>
      </c>
      <c r="B4102" s="29" t="s">
        <v>7575</v>
      </c>
      <c r="C4102" s="29" t="s">
        <v>115</v>
      </c>
      <c r="D4102" s="29"/>
      <c r="E4102" s="29" t="n">
        <v>0</v>
      </c>
      <c r="F4102" s="29"/>
      <c r="G4102" s="29"/>
      <c r="H4102" s="30" t="n">
        <v>0</v>
      </c>
      <c r="I4102" s="29"/>
      <c r="J4102" s="30" t="n">
        <v>0</v>
      </c>
      <c r="K4102" s="29"/>
      <c r="L4102" s="29" t="s">
        <v>116</v>
      </c>
      <c r="M4102" s="29"/>
      <c r="N4102" s="29"/>
      <c r="O4102" s="29"/>
      <c r="P4102" s="29"/>
      <c r="Q4102" s="29" t="n">
        <f aca="false">IFERROR(VALUE(L4102),"")</f>
        <v>0</v>
      </c>
      <c r="R4102" s="29" t="str">
        <f aca="true">IF(O4102="","",O4102-TODAY())</f>
        <v/>
      </c>
      <c r="S4102" s="29" t="str">
        <f aca="false">IF(C4102="&lt;&lt; vazio &gt;&gt;","VAZIA",IF(AND(O4102&lt;&gt;"",R4102&lt;0),"VENCIDO",IF(AND(O4102&lt;&gt;"",R4102&lt;=Parametros!$B$10),"PRÓX. VENCIMENTO",IF(F4102="Q","QUALIDADE",IF(F4102="S","BLOQUEADO",IF(F4102="R","RESTRITO/DEVOLUÇÃO",IF(OR(N4102="QUAR",N4102="QRES"),"QUARENTENA",IF(OR(B4102="DESCARTE",B4102="DEVOLUÇÃO"),"DESCARTE/DEVOLUÇÃO",IF(AND(D4102="",K4102&lt;&gt;""),"SEM LOTE",IF(AND(Q4102&lt;&gt;"",Q4102&gt;=Parametros!$B$11),"PARADO/SEM GIRO","OK"))))))))))</f>
        <v>VAZIA</v>
      </c>
      <c r="T4102" s="29" t="str">
        <f aca="false">IF(AND($S4102="PARADO/SEM GIRO",$K4102="KG",OR(Painel!$B$5="(Todos)",A4102=Painel!$B$5)*OR(Painel!$E$5="(Todos)",P4102=Painel!$E$5)),$J4102+ROW()/10000000,"")</f>
        <v/>
      </c>
      <c r="U4102" s="29" t="str">
        <f aca="false">IF(AND($S4102="VENCIDO",$K4102="KG",OR(Painel!$B$5="(Todos)",A4102=Painel!$B$5)*OR(Painel!$E$5="(Todos)",P4102=Painel!$E$5)),$J4102+ROW()/10000000,"")</f>
        <v/>
      </c>
    </row>
    <row r="4103" customFormat="false" ht="15" hidden="false" customHeight="false" outlineLevel="0" collapsed="false">
      <c r="A4103" s="29" t="s">
        <v>52</v>
      </c>
      <c r="B4103" s="29" t="s">
        <v>7576</v>
      </c>
      <c r="C4103" s="29" t="s">
        <v>876</v>
      </c>
      <c r="D4103" s="29" t="s">
        <v>7430</v>
      </c>
      <c r="E4103" s="29" t="n">
        <v>1</v>
      </c>
      <c r="F4103" s="29"/>
      <c r="G4103" s="29" t="s">
        <v>7577</v>
      </c>
      <c r="H4103" s="30" t="n">
        <v>720</v>
      </c>
      <c r="I4103" s="31" t="n">
        <v>46279</v>
      </c>
      <c r="J4103" s="30" t="n">
        <v>720</v>
      </c>
      <c r="K4103" s="29" t="s">
        <v>120</v>
      </c>
      <c r="L4103" s="29" t="s">
        <v>350</v>
      </c>
      <c r="M4103" s="29"/>
      <c r="N4103" s="29" t="s">
        <v>122</v>
      </c>
      <c r="O4103" s="31" t="n">
        <v>46820</v>
      </c>
      <c r="P4103" s="29" t="s">
        <v>123</v>
      </c>
      <c r="Q4103" s="29" t="n">
        <f aca="false">IFERROR(VALUE(L4103),"")</f>
        <v>6</v>
      </c>
      <c r="R4103" s="29" t="n">
        <f aca="true">IF(O4103="","",O4103-TODAY())</f>
        <v>535</v>
      </c>
      <c r="S4103" s="29" t="str">
        <f aca="false">IF(C4103="&lt;&lt; vazio &gt;&gt;","VAZIA",IF(AND(O4103&lt;&gt;"",R4103&lt;0),"VENCIDO",IF(AND(O4103&lt;&gt;"",R4103&lt;=Parametros!$B$10),"PRÓX. VENCIMENTO",IF(F4103="Q","QUALIDADE",IF(F4103="S","BLOQUEADO",IF(F4103="R","RESTRITO/DEVOLUÇÃO",IF(OR(N4103="QUAR",N4103="QRES"),"QUARENTENA",IF(OR(B4103="DESCARTE",B4103="DEVOLUÇÃO"),"DESCARTE/DEVOLUÇÃO",IF(AND(D4103="",K4103&lt;&gt;""),"SEM LOTE",IF(AND(Q4103&lt;&gt;"",Q4103&gt;=Parametros!$B$11),"PARADO/SEM GIRO","OK"))))))))))</f>
        <v>OK</v>
      </c>
      <c r="T4103" s="29" t="str">
        <f aca="false">IF(AND($S4103="PARADO/SEM GIRO",$K4103="KG",OR(Painel!$B$5="(Todos)",A4103=Painel!$B$5)*OR(Painel!$E$5="(Todos)",P4103=Painel!$E$5)),$J4103+ROW()/10000000,"")</f>
        <v/>
      </c>
      <c r="U4103" s="29" t="str">
        <f aca="false">IF(AND($S4103="VENCIDO",$K4103="KG",OR(Painel!$B$5="(Todos)",A4103=Painel!$B$5)*OR(Painel!$E$5="(Todos)",P4103=Painel!$E$5)),$J4103+ROW()/10000000,"")</f>
        <v/>
      </c>
    </row>
    <row r="4104" customFormat="false" ht="15" hidden="false" customHeight="false" outlineLevel="0" collapsed="false">
      <c r="A4104" s="29" t="s">
        <v>52</v>
      </c>
      <c r="B4104" s="29" t="s">
        <v>7578</v>
      </c>
      <c r="C4104" s="29" t="s">
        <v>115</v>
      </c>
      <c r="D4104" s="29"/>
      <c r="E4104" s="29" t="n">
        <v>0</v>
      </c>
      <c r="F4104" s="29"/>
      <c r="G4104" s="29"/>
      <c r="H4104" s="30" t="n">
        <v>0</v>
      </c>
      <c r="I4104" s="29"/>
      <c r="J4104" s="30" t="n">
        <v>0</v>
      </c>
      <c r="K4104" s="29"/>
      <c r="L4104" s="29" t="s">
        <v>116</v>
      </c>
      <c r="M4104" s="29"/>
      <c r="N4104" s="29"/>
      <c r="O4104" s="29"/>
      <c r="P4104" s="29"/>
      <c r="Q4104" s="29" t="n">
        <f aca="false">IFERROR(VALUE(L4104),"")</f>
        <v>0</v>
      </c>
      <c r="R4104" s="29" t="str">
        <f aca="true">IF(O4104="","",O4104-TODAY())</f>
        <v/>
      </c>
      <c r="S4104" s="29" t="str">
        <f aca="false">IF(C4104="&lt;&lt; vazio &gt;&gt;","VAZIA",IF(AND(O4104&lt;&gt;"",R4104&lt;0),"VENCIDO",IF(AND(O4104&lt;&gt;"",R4104&lt;=Parametros!$B$10),"PRÓX. VENCIMENTO",IF(F4104="Q","QUALIDADE",IF(F4104="S","BLOQUEADO",IF(F4104="R","RESTRITO/DEVOLUÇÃO",IF(OR(N4104="QUAR",N4104="QRES"),"QUARENTENA",IF(OR(B4104="DESCARTE",B4104="DEVOLUÇÃO"),"DESCARTE/DEVOLUÇÃO",IF(AND(D4104="",K4104&lt;&gt;""),"SEM LOTE",IF(AND(Q4104&lt;&gt;"",Q4104&gt;=Parametros!$B$11),"PARADO/SEM GIRO","OK"))))))))))</f>
        <v>VAZIA</v>
      </c>
      <c r="T4104" s="29" t="str">
        <f aca="false">IF(AND($S4104="PARADO/SEM GIRO",$K4104="KG",OR(Painel!$B$5="(Todos)",A4104=Painel!$B$5)*OR(Painel!$E$5="(Todos)",P4104=Painel!$E$5)),$J4104+ROW()/10000000,"")</f>
        <v/>
      </c>
      <c r="U4104" s="29" t="str">
        <f aca="false">IF(AND($S4104="VENCIDO",$K4104="KG",OR(Painel!$B$5="(Todos)",A4104=Painel!$B$5)*OR(Painel!$E$5="(Todos)",P4104=Painel!$E$5)),$J4104+ROW()/10000000,"")</f>
        <v/>
      </c>
    </row>
    <row r="4105" customFormat="false" ht="15" hidden="false" customHeight="false" outlineLevel="0" collapsed="false">
      <c r="A4105" s="29" t="s">
        <v>52</v>
      </c>
      <c r="B4105" s="29" t="s">
        <v>7579</v>
      </c>
      <c r="C4105" s="29" t="s">
        <v>115</v>
      </c>
      <c r="D4105" s="29"/>
      <c r="E4105" s="29" t="n">
        <v>0</v>
      </c>
      <c r="F4105" s="29"/>
      <c r="G4105" s="29"/>
      <c r="H4105" s="30" t="n">
        <v>0</v>
      </c>
      <c r="I4105" s="29"/>
      <c r="J4105" s="30" t="n">
        <v>0</v>
      </c>
      <c r="K4105" s="29"/>
      <c r="L4105" s="29" t="s">
        <v>116</v>
      </c>
      <c r="M4105" s="29"/>
      <c r="N4105" s="29"/>
      <c r="O4105" s="29"/>
      <c r="P4105" s="29"/>
      <c r="Q4105" s="29" t="n">
        <f aca="false">IFERROR(VALUE(L4105),"")</f>
        <v>0</v>
      </c>
      <c r="R4105" s="29" t="str">
        <f aca="true">IF(O4105="","",O4105-TODAY())</f>
        <v/>
      </c>
      <c r="S4105" s="29" t="str">
        <f aca="false">IF(C4105="&lt;&lt; vazio &gt;&gt;","VAZIA",IF(AND(O4105&lt;&gt;"",R4105&lt;0),"VENCIDO",IF(AND(O4105&lt;&gt;"",R4105&lt;=Parametros!$B$10),"PRÓX. VENCIMENTO",IF(F4105="Q","QUALIDADE",IF(F4105="S","BLOQUEADO",IF(F4105="R","RESTRITO/DEVOLUÇÃO",IF(OR(N4105="QUAR",N4105="QRES"),"QUARENTENA",IF(OR(B4105="DESCARTE",B4105="DEVOLUÇÃO"),"DESCARTE/DEVOLUÇÃO",IF(AND(D4105="",K4105&lt;&gt;""),"SEM LOTE",IF(AND(Q4105&lt;&gt;"",Q4105&gt;=Parametros!$B$11),"PARADO/SEM GIRO","OK"))))))))))</f>
        <v>VAZIA</v>
      </c>
      <c r="T4105" s="29" t="str">
        <f aca="false">IF(AND($S4105="PARADO/SEM GIRO",$K4105="KG",OR(Painel!$B$5="(Todos)",A4105=Painel!$B$5)*OR(Painel!$E$5="(Todos)",P4105=Painel!$E$5)),$J4105+ROW()/10000000,"")</f>
        <v/>
      </c>
      <c r="U4105" s="29" t="str">
        <f aca="false">IF(AND($S4105="VENCIDO",$K4105="KG",OR(Painel!$B$5="(Todos)",A4105=Painel!$B$5)*OR(Painel!$E$5="(Todos)",P4105=Painel!$E$5)),$J4105+ROW()/10000000,"")</f>
        <v/>
      </c>
    </row>
    <row r="4106" customFormat="false" ht="15" hidden="false" customHeight="false" outlineLevel="0" collapsed="false">
      <c r="A4106" s="29" t="s">
        <v>52</v>
      </c>
      <c r="B4106" s="29" t="s">
        <v>7580</v>
      </c>
      <c r="C4106" s="29" t="s">
        <v>2561</v>
      </c>
      <c r="D4106" s="29" t="s">
        <v>2562</v>
      </c>
      <c r="E4106" s="29" t="n">
        <v>1</v>
      </c>
      <c r="F4106" s="29" t="s">
        <v>268</v>
      </c>
      <c r="G4106" s="29" t="s">
        <v>7581</v>
      </c>
      <c r="H4106" s="30" t="n">
        <v>590.4</v>
      </c>
      <c r="I4106" s="31" t="n">
        <v>46284</v>
      </c>
      <c r="J4106" s="30" t="n">
        <v>590.4</v>
      </c>
      <c r="K4106" s="29" t="s">
        <v>120</v>
      </c>
      <c r="L4106" s="29" t="s">
        <v>388</v>
      </c>
      <c r="M4106" s="29"/>
      <c r="N4106" s="29" t="s">
        <v>122</v>
      </c>
      <c r="O4106" s="31" t="n">
        <v>47014</v>
      </c>
      <c r="P4106" s="29" t="s">
        <v>123</v>
      </c>
      <c r="Q4106" s="29" t="n">
        <f aca="false">IFERROR(VALUE(L4106),"")</f>
        <v>1</v>
      </c>
      <c r="R4106" s="29" t="n">
        <f aca="true">IF(O4106="","",O4106-TODAY())</f>
        <v>729</v>
      </c>
      <c r="S4106" s="29" t="str">
        <f aca="false">IF(C4106="&lt;&lt; vazio &gt;&gt;","VAZIA",IF(AND(O4106&lt;&gt;"",R4106&lt;0),"VENCIDO",IF(AND(O4106&lt;&gt;"",R4106&lt;=Parametros!$B$10),"PRÓX. VENCIMENTO",IF(F4106="Q","QUALIDADE",IF(F4106="S","BLOQUEADO",IF(F4106="R","RESTRITO/DEVOLUÇÃO",IF(OR(N4106="QUAR",N4106="QRES"),"QUARENTENA",IF(OR(B4106="DESCARTE",B4106="DEVOLUÇÃO"),"DESCARTE/DEVOLUÇÃO",IF(AND(D4106="",K4106&lt;&gt;""),"SEM LOTE",IF(AND(Q4106&lt;&gt;"",Q4106&gt;=Parametros!$B$11),"PARADO/SEM GIRO","OK"))))))))))</f>
        <v>QUALIDADE</v>
      </c>
      <c r="T4106" s="29" t="str">
        <f aca="false">IF(AND($S4106="PARADO/SEM GIRO",$K4106="KG",OR(Painel!$B$5="(Todos)",A4106=Painel!$B$5)*OR(Painel!$E$5="(Todos)",P4106=Painel!$E$5)),$J4106+ROW()/10000000,"")</f>
        <v/>
      </c>
      <c r="U4106" s="29" t="str">
        <f aca="false">IF(AND($S4106="VENCIDO",$K4106="KG",OR(Painel!$B$5="(Todos)",A4106=Painel!$B$5)*OR(Painel!$E$5="(Todos)",P4106=Painel!$E$5)),$J4106+ROW()/10000000,"")</f>
        <v/>
      </c>
    </row>
    <row r="4107" customFormat="false" ht="15" hidden="false" customHeight="false" outlineLevel="0" collapsed="false">
      <c r="A4107" s="29" t="s">
        <v>52</v>
      </c>
      <c r="B4107" s="29" t="s">
        <v>7582</v>
      </c>
      <c r="C4107" s="29" t="s">
        <v>7583</v>
      </c>
      <c r="D4107" s="29" t="s">
        <v>7584</v>
      </c>
      <c r="E4107" s="29" t="n">
        <v>1</v>
      </c>
      <c r="F4107" s="29"/>
      <c r="G4107" s="29" t="s">
        <v>7585</v>
      </c>
      <c r="H4107" s="30" t="n">
        <v>360</v>
      </c>
      <c r="I4107" s="31" t="n">
        <v>46282</v>
      </c>
      <c r="J4107" s="30" t="n">
        <v>360</v>
      </c>
      <c r="K4107" s="29" t="s">
        <v>120</v>
      </c>
      <c r="L4107" s="29" t="s">
        <v>400</v>
      </c>
      <c r="M4107" s="29"/>
      <c r="N4107" s="29" t="s">
        <v>134</v>
      </c>
      <c r="O4107" s="31" t="n">
        <v>46330</v>
      </c>
      <c r="P4107" s="29" t="s">
        <v>123</v>
      </c>
      <c r="Q4107" s="29" t="n">
        <f aca="false">IFERROR(VALUE(L4107),"")</f>
        <v>3</v>
      </c>
      <c r="R4107" s="29" t="n">
        <f aca="true">IF(O4107="","",O4107-TODAY())</f>
        <v>45</v>
      </c>
      <c r="S4107" s="29" t="str">
        <f aca="false">IF(C4107="&lt;&lt; vazio &gt;&gt;","VAZIA",IF(AND(O4107&lt;&gt;"",R4107&lt;0),"VENCIDO",IF(AND(O4107&lt;&gt;"",R4107&lt;=Parametros!$B$10),"PRÓX. VENCIMENTO",IF(F4107="Q","QUALIDADE",IF(F4107="S","BLOQUEADO",IF(F4107="R","RESTRITO/DEVOLUÇÃO",IF(OR(N4107="QUAR",N4107="QRES"),"QUARENTENA",IF(OR(B4107="DESCARTE",B4107="DEVOLUÇÃO"),"DESCARTE/DEVOLUÇÃO",IF(AND(D4107="",K4107&lt;&gt;""),"SEM LOTE",IF(AND(Q4107&lt;&gt;"",Q4107&gt;=Parametros!$B$11),"PARADO/SEM GIRO","OK"))))))))))</f>
        <v>PRÓX. VENCIMENTO</v>
      </c>
      <c r="T4107" s="29" t="str">
        <f aca="false">IF(AND($S4107="PARADO/SEM GIRO",$K4107="KG",OR(Painel!$B$5="(Todos)",A4107=Painel!$B$5)*OR(Painel!$E$5="(Todos)",P4107=Painel!$E$5)),$J4107+ROW()/10000000,"")</f>
        <v/>
      </c>
      <c r="U4107" s="29" t="str">
        <f aca="false">IF(AND($S4107="VENCIDO",$K4107="KG",OR(Painel!$B$5="(Todos)",A4107=Painel!$B$5)*OR(Painel!$E$5="(Todos)",P4107=Painel!$E$5)),$J4107+ROW()/10000000,"")</f>
        <v/>
      </c>
    </row>
    <row r="4108" customFormat="false" ht="15" hidden="false" customHeight="false" outlineLevel="0" collapsed="false">
      <c r="A4108" s="29" t="s">
        <v>52</v>
      </c>
      <c r="B4108" s="29" t="s">
        <v>7586</v>
      </c>
      <c r="C4108" s="29" t="s">
        <v>115</v>
      </c>
      <c r="D4108" s="29"/>
      <c r="E4108" s="29" t="n">
        <v>0</v>
      </c>
      <c r="F4108" s="29"/>
      <c r="G4108" s="29"/>
      <c r="H4108" s="30" t="n">
        <v>0</v>
      </c>
      <c r="I4108" s="29"/>
      <c r="J4108" s="30" t="n">
        <v>0</v>
      </c>
      <c r="K4108" s="29"/>
      <c r="L4108" s="29" t="s">
        <v>116</v>
      </c>
      <c r="M4108" s="29"/>
      <c r="N4108" s="29"/>
      <c r="O4108" s="29"/>
      <c r="P4108" s="29"/>
      <c r="Q4108" s="29" t="n">
        <f aca="false">IFERROR(VALUE(L4108),"")</f>
        <v>0</v>
      </c>
      <c r="R4108" s="29" t="str">
        <f aca="true">IF(O4108="","",O4108-TODAY())</f>
        <v/>
      </c>
      <c r="S4108" s="29" t="str">
        <f aca="false">IF(C4108="&lt;&lt; vazio &gt;&gt;","VAZIA",IF(AND(O4108&lt;&gt;"",R4108&lt;0),"VENCIDO",IF(AND(O4108&lt;&gt;"",R4108&lt;=Parametros!$B$10),"PRÓX. VENCIMENTO",IF(F4108="Q","QUALIDADE",IF(F4108="S","BLOQUEADO",IF(F4108="R","RESTRITO/DEVOLUÇÃO",IF(OR(N4108="QUAR",N4108="QRES"),"QUARENTENA",IF(OR(B4108="DESCARTE",B4108="DEVOLUÇÃO"),"DESCARTE/DEVOLUÇÃO",IF(AND(D4108="",K4108&lt;&gt;""),"SEM LOTE",IF(AND(Q4108&lt;&gt;"",Q4108&gt;=Parametros!$B$11),"PARADO/SEM GIRO","OK"))))))))))</f>
        <v>VAZIA</v>
      </c>
      <c r="T4108" s="29" t="str">
        <f aca="false">IF(AND($S4108="PARADO/SEM GIRO",$K4108="KG",OR(Painel!$B$5="(Todos)",A4108=Painel!$B$5)*OR(Painel!$E$5="(Todos)",P4108=Painel!$E$5)),$J4108+ROW()/10000000,"")</f>
        <v/>
      </c>
      <c r="U4108" s="29" t="str">
        <f aca="false">IF(AND($S4108="VENCIDO",$K4108="KG",OR(Painel!$B$5="(Todos)",A4108=Painel!$B$5)*OR(Painel!$E$5="(Todos)",P4108=Painel!$E$5)),$J4108+ROW()/10000000,"")</f>
        <v/>
      </c>
    </row>
    <row r="4109" customFormat="false" ht="15" hidden="false" customHeight="false" outlineLevel="0" collapsed="false">
      <c r="A4109" s="29" t="s">
        <v>52</v>
      </c>
      <c r="B4109" s="29" t="s">
        <v>7587</v>
      </c>
      <c r="C4109" s="29" t="s">
        <v>115</v>
      </c>
      <c r="D4109" s="29"/>
      <c r="E4109" s="29" t="n">
        <v>0</v>
      </c>
      <c r="F4109" s="29"/>
      <c r="G4109" s="29"/>
      <c r="H4109" s="30" t="n">
        <v>0</v>
      </c>
      <c r="I4109" s="29"/>
      <c r="J4109" s="30" t="n">
        <v>0</v>
      </c>
      <c r="K4109" s="29"/>
      <c r="L4109" s="29" t="s">
        <v>116</v>
      </c>
      <c r="M4109" s="29"/>
      <c r="N4109" s="29"/>
      <c r="O4109" s="29"/>
      <c r="P4109" s="29"/>
      <c r="Q4109" s="29" t="n">
        <f aca="false">IFERROR(VALUE(L4109),"")</f>
        <v>0</v>
      </c>
      <c r="R4109" s="29" t="str">
        <f aca="true">IF(O4109="","",O4109-TODAY())</f>
        <v/>
      </c>
      <c r="S4109" s="29" t="str">
        <f aca="false">IF(C4109="&lt;&lt; vazio &gt;&gt;","VAZIA",IF(AND(O4109&lt;&gt;"",R4109&lt;0),"VENCIDO",IF(AND(O4109&lt;&gt;"",R4109&lt;=Parametros!$B$10),"PRÓX. VENCIMENTO",IF(F4109="Q","QUALIDADE",IF(F4109="S","BLOQUEADO",IF(F4109="R","RESTRITO/DEVOLUÇÃO",IF(OR(N4109="QUAR",N4109="QRES"),"QUARENTENA",IF(OR(B4109="DESCARTE",B4109="DEVOLUÇÃO"),"DESCARTE/DEVOLUÇÃO",IF(AND(D4109="",K4109&lt;&gt;""),"SEM LOTE",IF(AND(Q4109&lt;&gt;"",Q4109&gt;=Parametros!$B$11),"PARADO/SEM GIRO","OK"))))))))))</f>
        <v>VAZIA</v>
      </c>
      <c r="T4109" s="29" t="str">
        <f aca="false">IF(AND($S4109="PARADO/SEM GIRO",$K4109="KG",OR(Painel!$B$5="(Todos)",A4109=Painel!$B$5)*OR(Painel!$E$5="(Todos)",P4109=Painel!$E$5)),$J4109+ROW()/10000000,"")</f>
        <v/>
      </c>
      <c r="U4109" s="29" t="str">
        <f aca="false">IF(AND($S4109="VENCIDO",$K4109="KG",OR(Painel!$B$5="(Todos)",A4109=Painel!$B$5)*OR(Painel!$E$5="(Todos)",P4109=Painel!$E$5)),$J4109+ROW()/10000000,"")</f>
        <v/>
      </c>
    </row>
    <row r="4110" customFormat="false" ht="15" hidden="false" customHeight="false" outlineLevel="0" collapsed="false">
      <c r="A4110" s="29" t="s">
        <v>52</v>
      </c>
      <c r="B4110" s="29" t="s">
        <v>7588</v>
      </c>
      <c r="C4110" s="29" t="s">
        <v>909</v>
      </c>
      <c r="D4110" s="29" t="s">
        <v>1015</v>
      </c>
      <c r="E4110" s="29" t="n">
        <v>1</v>
      </c>
      <c r="F4110" s="29"/>
      <c r="G4110" s="29" t="s">
        <v>7589</v>
      </c>
      <c r="H4110" s="30" t="n">
        <v>1000</v>
      </c>
      <c r="I4110" s="31" t="n">
        <v>46279</v>
      </c>
      <c r="J4110" s="30" t="n">
        <v>1000</v>
      </c>
      <c r="K4110" s="29" t="s">
        <v>120</v>
      </c>
      <c r="L4110" s="29" t="s">
        <v>350</v>
      </c>
      <c r="M4110" s="29"/>
      <c r="N4110" s="29" t="s">
        <v>122</v>
      </c>
      <c r="O4110" s="31" t="n">
        <v>46821</v>
      </c>
      <c r="P4110" s="29" t="s">
        <v>123</v>
      </c>
      <c r="Q4110" s="29" t="n">
        <f aca="false">IFERROR(VALUE(L4110),"")</f>
        <v>6</v>
      </c>
      <c r="R4110" s="29" t="n">
        <f aca="true">IF(O4110="","",O4110-TODAY())</f>
        <v>536</v>
      </c>
      <c r="S4110" s="29" t="str">
        <f aca="false">IF(C4110="&lt;&lt; vazio &gt;&gt;","VAZIA",IF(AND(O4110&lt;&gt;"",R4110&lt;0),"VENCIDO",IF(AND(O4110&lt;&gt;"",R4110&lt;=Parametros!$B$10),"PRÓX. VENCIMENTO",IF(F4110="Q","QUALIDADE",IF(F4110="S","BLOQUEADO",IF(F4110="R","RESTRITO/DEVOLUÇÃO",IF(OR(N4110="QUAR",N4110="QRES"),"QUARENTENA",IF(OR(B4110="DESCARTE",B4110="DEVOLUÇÃO"),"DESCARTE/DEVOLUÇÃO",IF(AND(D4110="",K4110&lt;&gt;""),"SEM LOTE",IF(AND(Q4110&lt;&gt;"",Q4110&gt;=Parametros!$B$11),"PARADO/SEM GIRO","OK"))))))))))</f>
        <v>OK</v>
      </c>
      <c r="T4110" s="29" t="str">
        <f aca="false">IF(AND($S4110="PARADO/SEM GIRO",$K4110="KG",OR(Painel!$B$5="(Todos)",A4110=Painel!$B$5)*OR(Painel!$E$5="(Todos)",P4110=Painel!$E$5)),$J4110+ROW()/10000000,"")</f>
        <v/>
      </c>
      <c r="U4110" s="29" t="str">
        <f aca="false">IF(AND($S4110="VENCIDO",$K4110="KG",OR(Painel!$B$5="(Todos)",A4110=Painel!$B$5)*OR(Painel!$E$5="(Todos)",P4110=Painel!$E$5)),$J4110+ROW()/10000000,"")</f>
        <v/>
      </c>
    </row>
    <row r="4111" customFormat="false" ht="15" hidden="false" customHeight="false" outlineLevel="0" collapsed="false">
      <c r="A4111" s="29" t="s">
        <v>52</v>
      </c>
      <c r="B4111" s="29" t="s">
        <v>7590</v>
      </c>
      <c r="C4111" s="29" t="s">
        <v>909</v>
      </c>
      <c r="D4111" s="29" t="s">
        <v>1015</v>
      </c>
      <c r="E4111" s="29" t="n">
        <v>1</v>
      </c>
      <c r="F4111" s="29"/>
      <c r="G4111" s="29" t="s">
        <v>7591</v>
      </c>
      <c r="H4111" s="30" t="n">
        <v>1000</v>
      </c>
      <c r="I4111" s="31" t="n">
        <v>46279</v>
      </c>
      <c r="J4111" s="30" t="n">
        <v>1000</v>
      </c>
      <c r="K4111" s="29" t="s">
        <v>120</v>
      </c>
      <c r="L4111" s="29" t="s">
        <v>350</v>
      </c>
      <c r="M4111" s="29"/>
      <c r="N4111" s="29" t="s">
        <v>122</v>
      </c>
      <c r="O4111" s="31" t="n">
        <v>46821</v>
      </c>
      <c r="P4111" s="29" t="s">
        <v>123</v>
      </c>
      <c r="Q4111" s="29" t="n">
        <f aca="false">IFERROR(VALUE(L4111),"")</f>
        <v>6</v>
      </c>
      <c r="R4111" s="29" t="n">
        <f aca="true">IF(O4111="","",O4111-TODAY())</f>
        <v>536</v>
      </c>
      <c r="S4111" s="29" t="str">
        <f aca="false">IF(C4111="&lt;&lt; vazio &gt;&gt;","VAZIA",IF(AND(O4111&lt;&gt;"",R4111&lt;0),"VENCIDO",IF(AND(O4111&lt;&gt;"",R4111&lt;=Parametros!$B$10),"PRÓX. VENCIMENTO",IF(F4111="Q","QUALIDADE",IF(F4111="S","BLOQUEADO",IF(F4111="R","RESTRITO/DEVOLUÇÃO",IF(OR(N4111="QUAR",N4111="QRES"),"QUARENTENA",IF(OR(B4111="DESCARTE",B4111="DEVOLUÇÃO"),"DESCARTE/DEVOLUÇÃO",IF(AND(D4111="",K4111&lt;&gt;""),"SEM LOTE",IF(AND(Q4111&lt;&gt;"",Q4111&gt;=Parametros!$B$11),"PARADO/SEM GIRO","OK"))))))))))</f>
        <v>OK</v>
      </c>
      <c r="T4111" s="29" t="str">
        <f aca="false">IF(AND($S4111="PARADO/SEM GIRO",$K4111="KG",OR(Painel!$B$5="(Todos)",A4111=Painel!$B$5)*OR(Painel!$E$5="(Todos)",P4111=Painel!$E$5)),$J4111+ROW()/10000000,"")</f>
        <v/>
      </c>
      <c r="U4111" s="29" t="str">
        <f aca="false">IF(AND($S4111="VENCIDO",$K4111="KG",OR(Painel!$B$5="(Todos)",A4111=Painel!$B$5)*OR(Painel!$E$5="(Todos)",P4111=Painel!$E$5)),$J4111+ROW()/10000000,"")</f>
        <v/>
      </c>
    </row>
    <row r="4112" customFormat="false" ht="15" hidden="false" customHeight="false" outlineLevel="0" collapsed="false">
      <c r="A4112" s="29" t="s">
        <v>52</v>
      </c>
      <c r="B4112" s="29" t="s">
        <v>7592</v>
      </c>
      <c r="C4112" s="29" t="s">
        <v>115</v>
      </c>
      <c r="D4112" s="29"/>
      <c r="E4112" s="29" t="n">
        <v>0</v>
      </c>
      <c r="F4112" s="29"/>
      <c r="G4112" s="29"/>
      <c r="H4112" s="30" t="n">
        <v>0</v>
      </c>
      <c r="I4112" s="29"/>
      <c r="J4112" s="30" t="n">
        <v>0</v>
      </c>
      <c r="K4112" s="29"/>
      <c r="L4112" s="29" t="s">
        <v>116</v>
      </c>
      <c r="M4112" s="29"/>
      <c r="N4112" s="29"/>
      <c r="O4112" s="29"/>
      <c r="P4112" s="29"/>
      <c r="Q4112" s="29" t="n">
        <f aca="false">IFERROR(VALUE(L4112),"")</f>
        <v>0</v>
      </c>
      <c r="R4112" s="29" t="str">
        <f aca="true">IF(O4112="","",O4112-TODAY())</f>
        <v/>
      </c>
      <c r="S4112" s="29" t="str">
        <f aca="false">IF(C4112="&lt;&lt; vazio &gt;&gt;","VAZIA",IF(AND(O4112&lt;&gt;"",R4112&lt;0),"VENCIDO",IF(AND(O4112&lt;&gt;"",R4112&lt;=Parametros!$B$10),"PRÓX. VENCIMENTO",IF(F4112="Q","QUALIDADE",IF(F4112="S","BLOQUEADO",IF(F4112="R","RESTRITO/DEVOLUÇÃO",IF(OR(N4112="QUAR",N4112="QRES"),"QUARENTENA",IF(OR(B4112="DESCARTE",B4112="DEVOLUÇÃO"),"DESCARTE/DEVOLUÇÃO",IF(AND(D4112="",K4112&lt;&gt;""),"SEM LOTE",IF(AND(Q4112&lt;&gt;"",Q4112&gt;=Parametros!$B$11),"PARADO/SEM GIRO","OK"))))))))))</f>
        <v>VAZIA</v>
      </c>
      <c r="T4112" s="29" t="str">
        <f aca="false">IF(AND($S4112="PARADO/SEM GIRO",$K4112="KG",OR(Painel!$B$5="(Todos)",A4112=Painel!$B$5)*OR(Painel!$E$5="(Todos)",P4112=Painel!$E$5)),$J4112+ROW()/10000000,"")</f>
        <v/>
      </c>
      <c r="U4112" s="29" t="str">
        <f aca="false">IF(AND($S4112="VENCIDO",$K4112="KG",OR(Painel!$B$5="(Todos)",A4112=Painel!$B$5)*OR(Painel!$E$5="(Todos)",P4112=Painel!$E$5)),$J4112+ROW()/10000000,"")</f>
        <v/>
      </c>
    </row>
    <row r="4113" customFormat="false" ht="15" hidden="false" customHeight="false" outlineLevel="0" collapsed="false">
      <c r="A4113" s="29" t="s">
        <v>52</v>
      </c>
      <c r="B4113" s="29" t="s">
        <v>7593</v>
      </c>
      <c r="C4113" s="29" t="s">
        <v>186</v>
      </c>
      <c r="D4113" s="29" t="s">
        <v>7310</v>
      </c>
      <c r="E4113" s="29" t="n">
        <v>1</v>
      </c>
      <c r="F4113" s="29"/>
      <c r="G4113" s="29" t="s">
        <v>7594</v>
      </c>
      <c r="H4113" s="30" t="n">
        <v>542</v>
      </c>
      <c r="I4113" s="31" t="n">
        <v>46147</v>
      </c>
      <c r="J4113" s="30" t="n">
        <v>542</v>
      </c>
      <c r="K4113" s="29" t="s">
        <v>120</v>
      </c>
      <c r="L4113" s="29" t="s">
        <v>4153</v>
      </c>
      <c r="M4113" s="29"/>
      <c r="N4113" s="29" t="s">
        <v>122</v>
      </c>
      <c r="O4113" s="31" t="n">
        <v>46696</v>
      </c>
      <c r="P4113" s="29" t="s">
        <v>123</v>
      </c>
      <c r="Q4113" s="29" t="n">
        <f aca="false">IFERROR(VALUE(L4113),"")</f>
        <v>138</v>
      </c>
      <c r="R4113" s="29" t="n">
        <f aca="true">IF(O4113="","",O4113-TODAY())</f>
        <v>411</v>
      </c>
      <c r="S4113" s="29" t="str">
        <f aca="false">IF(C4113="&lt;&lt; vazio &gt;&gt;","VAZIA",IF(AND(O4113&lt;&gt;"",R4113&lt;0),"VENCIDO",IF(AND(O4113&lt;&gt;"",R4113&lt;=Parametros!$B$10),"PRÓX. VENCIMENTO",IF(F4113="Q","QUALIDADE",IF(F4113="S","BLOQUEADO",IF(F4113="R","RESTRITO/DEVOLUÇÃO",IF(OR(N4113="QUAR",N4113="QRES"),"QUARENTENA",IF(OR(B4113="DESCARTE",B4113="DEVOLUÇÃO"),"DESCARTE/DEVOLUÇÃO",IF(AND(D4113="",K4113&lt;&gt;""),"SEM LOTE",IF(AND(Q4113&lt;&gt;"",Q4113&gt;=Parametros!$B$11),"PARADO/SEM GIRO","OK"))))))))))</f>
        <v>PARADO/SEM GIRO</v>
      </c>
      <c r="T4113" s="29" t="n">
        <f aca="false">IF(AND($S4113="PARADO/SEM GIRO",$K4113="KG",OR(Painel!$B$5="(Todos)",A4113=Painel!$B$5)*OR(Painel!$E$5="(Todos)",P4113=Painel!$E$5)),$J4113+ROW()/10000000,"")</f>
        <v>542.0004113</v>
      </c>
      <c r="U4113" s="29" t="str">
        <f aca="false">IF(AND($S4113="VENCIDO",$K4113="KG",OR(Painel!$B$5="(Todos)",A4113=Painel!$B$5)*OR(Painel!$E$5="(Todos)",P4113=Painel!$E$5)),$J4113+ROW()/10000000,"")</f>
        <v/>
      </c>
    </row>
    <row r="4114" customFormat="false" ht="15" hidden="false" customHeight="false" outlineLevel="0" collapsed="false">
      <c r="A4114" s="29" t="s">
        <v>52</v>
      </c>
      <c r="B4114" s="29" t="s">
        <v>7595</v>
      </c>
      <c r="C4114" s="29" t="s">
        <v>115</v>
      </c>
      <c r="D4114" s="29"/>
      <c r="E4114" s="29" t="n">
        <v>0</v>
      </c>
      <c r="F4114" s="29"/>
      <c r="G4114" s="29"/>
      <c r="H4114" s="30" t="n">
        <v>0</v>
      </c>
      <c r="I4114" s="29"/>
      <c r="J4114" s="30" t="n">
        <v>0</v>
      </c>
      <c r="K4114" s="29"/>
      <c r="L4114" s="29" t="s">
        <v>116</v>
      </c>
      <c r="M4114" s="29"/>
      <c r="N4114" s="29"/>
      <c r="O4114" s="29"/>
      <c r="P4114" s="29"/>
      <c r="Q4114" s="29" t="n">
        <f aca="false">IFERROR(VALUE(L4114),"")</f>
        <v>0</v>
      </c>
      <c r="R4114" s="29" t="str">
        <f aca="true">IF(O4114="","",O4114-TODAY())</f>
        <v/>
      </c>
      <c r="S4114" s="29" t="str">
        <f aca="false">IF(C4114="&lt;&lt; vazio &gt;&gt;","VAZIA",IF(AND(O4114&lt;&gt;"",R4114&lt;0),"VENCIDO",IF(AND(O4114&lt;&gt;"",R4114&lt;=Parametros!$B$10),"PRÓX. VENCIMENTO",IF(F4114="Q","QUALIDADE",IF(F4114="S","BLOQUEADO",IF(F4114="R","RESTRITO/DEVOLUÇÃO",IF(OR(N4114="QUAR",N4114="QRES"),"QUARENTENA",IF(OR(B4114="DESCARTE",B4114="DEVOLUÇÃO"),"DESCARTE/DEVOLUÇÃO",IF(AND(D4114="",K4114&lt;&gt;""),"SEM LOTE",IF(AND(Q4114&lt;&gt;"",Q4114&gt;=Parametros!$B$11),"PARADO/SEM GIRO","OK"))))))))))</f>
        <v>VAZIA</v>
      </c>
      <c r="T4114" s="29" t="str">
        <f aca="false">IF(AND($S4114="PARADO/SEM GIRO",$K4114="KG",OR(Painel!$B$5="(Todos)",A4114=Painel!$B$5)*OR(Painel!$E$5="(Todos)",P4114=Painel!$E$5)),$J4114+ROW()/10000000,"")</f>
        <v/>
      </c>
      <c r="U4114" s="29" t="str">
        <f aca="false">IF(AND($S4114="VENCIDO",$K4114="KG",OR(Painel!$B$5="(Todos)",A4114=Painel!$B$5)*OR(Painel!$E$5="(Todos)",P4114=Painel!$E$5)),$J4114+ROW()/10000000,"")</f>
        <v/>
      </c>
    </row>
    <row r="4115" customFormat="false" ht="15" hidden="false" customHeight="false" outlineLevel="0" collapsed="false">
      <c r="A4115" s="29" t="s">
        <v>52</v>
      </c>
      <c r="B4115" s="29" t="s">
        <v>7596</v>
      </c>
      <c r="C4115" s="29" t="s">
        <v>226</v>
      </c>
      <c r="D4115" s="29" t="s">
        <v>227</v>
      </c>
      <c r="E4115" s="29" t="n">
        <v>1</v>
      </c>
      <c r="F4115" s="29"/>
      <c r="G4115" s="29" t="s">
        <v>7597</v>
      </c>
      <c r="H4115" s="30" t="n">
        <v>12.12</v>
      </c>
      <c r="I4115" s="31" t="n">
        <v>46278</v>
      </c>
      <c r="J4115" s="30" t="n">
        <v>12.12</v>
      </c>
      <c r="K4115" s="29" t="s">
        <v>120</v>
      </c>
      <c r="L4115" s="29" t="s">
        <v>328</v>
      </c>
      <c r="M4115" s="29"/>
      <c r="N4115" s="29" t="s">
        <v>122</v>
      </c>
      <c r="O4115" s="31" t="n">
        <v>46614</v>
      </c>
      <c r="P4115" s="29" t="s">
        <v>123</v>
      </c>
      <c r="Q4115" s="29" t="n">
        <f aca="false">IFERROR(VALUE(L4115),"")</f>
        <v>7</v>
      </c>
      <c r="R4115" s="29" t="n">
        <f aca="true">IF(O4115="","",O4115-TODAY())</f>
        <v>329</v>
      </c>
      <c r="S4115" s="29" t="str">
        <f aca="false">IF(C4115="&lt;&lt; vazio &gt;&gt;","VAZIA",IF(AND(O4115&lt;&gt;"",R4115&lt;0),"VENCIDO",IF(AND(O4115&lt;&gt;"",R4115&lt;=Parametros!$B$10),"PRÓX. VENCIMENTO",IF(F4115="Q","QUALIDADE",IF(F4115="S","BLOQUEADO",IF(F4115="R","RESTRITO/DEVOLUÇÃO",IF(OR(N4115="QUAR",N4115="QRES"),"QUARENTENA",IF(OR(B4115="DESCARTE",B4115="DEVOLUÇÃO"),"DESCARTE/DEVOLUÇÃO",IF(AND(D4115="",K4115&lt;&gt;""),"SEM LOTE",IF(AND(Q4115&lt;&gt;"",Q4115&gt;=Parametros!$B$11),"PARADO/SEM GIRO","OK"))))))))))</f>
        <v>OK</v>
      </c>
      <c r="T4115" s="29" t="str">
        <f aca="false">IF(AND($S4115="PARADO/SEM GIRO",$K4115="KG",OR(Painel!$B$5="(Todos)",A4115=Painel!$B$5)*OR(Painel!$E$5="(Todos)",P4115=Painel!$E$5)),$J4115+ROW()/10000000,"")</f>
        <v/>
      </c>
      <c r="U4115" s="29" t="str">
        <f aca="false">IF(AND($S4115="VENCIDO",$K4115="KG",OR(Painel!$B$5="(Todos)",A4115=Painel!$B$5)*OR(Painel!$E$5="(Todos)",P4115=Painel!$E$5)),$J4115+ROW()/10000000,"")</f>
        <v/>
      </c>
    </row>
    <row r="4116" customFormat="false" ht="15" hidden="false" customHeight="false" outlineLevel="0" collapsed="false">
      <c r="A4116" s="29" t="s">
        <v>52</v>
      </c>
      <c r="B4116" s="29" t="s">
        <v>7598</v>
      </c>
      <c r="C4116" s="29" t="s">
        <v>666</v>
      </c>
      <c r="D4116" s="29" t="s">
        <v>667</v>
      </c>
      <c r="E4116" s="29" t="n">
        <v>1</v>
      </c>
      <c r="F4116" s="29" t="s">
        <v>268</v>
      </c>
      <c r="G4116" s="29" t="s">
        <v>7599</v>
      </c>
      <c r="H4116" s="30" t="n">
        <v>590.4</v>
      </c>
      <c r="I4116" s="31" t="n">
        <v>46284</v>
      </c>
      <c r="J4116" s="30" t="n">
        <v>590.4</v>
      </c>
      <c r="K4116" s="29" t="s">
        <v>120</v>
      </c>
      <c r="L4116" s="29" t="s">
        <v>388</v>
      </c>
      <c r="M4116" s="29"/>
      <c r="N4116" s="29" t="s">
        <v>122</v>
      </c>
      <c r="O4116" s="31" t="n">
        <v>46831</v>
      </c>
      <c r="P4116" s="29" t="s">
        <v>123</v>
      </c>
      <c r="Q4116" s="29" t="n">
        <f aca="false">IFERROR(VALUE(L4116),"")</f>
        <v>1</v>
      </c>
      <c r="R4116" s="29" t="n">
        <f aca="true">IF(O4116="","",O4116-TODAY())</f>
        <v>546</v>
      </c>
      <c r="S4116" s="29" t="str">
        <f aca="false">IF(C4116="&lt;&lt; vazio &gt;&gt;","VAZIA",IF(AND(O4116&lt;&gt;"",R4116&lt;0),"VENCIDO",IF(AND(O4116&lt;&gt;"",R4116&lt;=Parametros!$B$10),"PRÓX. VENCIMENTO",IF(F4116="Q","QUALIDADE",IF(F4116="S","BLOQUEADO",IF(F4116="R","RESTRITO/DEVOLUÇÃO",IF(OR(N4116="QUAR",N4116="QRES"),"QUARENTENA",IF(OR(B4116="DESCARTE",B4116="DEVOLUÇÃO"),"DESCARTE/DEVOLUÇÃO",IF(AND(D4116="",K4116&lt;&gt;""),"SEM LOTE",IF(AND(Q4116&lt;&gt;"",Q4116&gt;=Parametros!$B$11),"PARADO/SEM GIRO","OK"))))))))))</f>
        <v>QUALIDADE</v>
      </c>
      <c r="T4116" s="29" t="str">
        <f aca="false">IF(AND($S4116="PARADO/SEM GIRO",$K4116="KG",OR(Painel!$B$5="(Todos)",A4116=Painel!$B$5)*OR(Painel!$E$5="(Todos)",P4116=Painel!$E$5)),$J4116+ROW()/10000000,"")</f>
        <v/>
      </c>
      <c r="U4116" s="29" t="str">
        <f aca="false">IF(AND($S4116="VENCIDO",$K4116="KG",OR(Painel!$B$5="(Todos)",A4116=Painel!$B$5)*OR(Painel!$E$5="(Todos)",P4116=Painel!$E$5)),$J4116+ROW()/10000000,"")</f>
        <v/>
      </c>
    </row>
    <row r="4117" customFormat="false" ht="15" hidden="false" customHeight="false" outlineLevel="0" collapsed="false">
      <c r="A4117" s="29" t="s">
        <v>52</v>
      </c>
      <c r="B4117" s="29" t="s">
        <v>7600</v>
      </c>
      <c r="C4117" s="29" t="s">
        <v>115</v>
      </c>
      <c r="D4117" s="29"/>
      <c r="E4117" s="29" t="n">
        <v>0</v>
      </c>
      <c r="F4117" s="29"/>
      <c r="G4117" s="29"/>
      <c r="H4117" s="30" t="n">
        <v>0</v>
      </c>
      <c r="I4117" s="29"/>
      <c r="J4117" s="30" t="n">
        <v>0</v>
      </c>
      <c r="K4117" s="29"/>
      <c r="L4117" s="29" t="s">
        <v>116</v>
      </c>
      <c r="M4117" s="29"/>
      <c r="N4117" s="29"/>
      <c r="O4117" s="29"/>
      <c r="P4117" s="29"/>
      <c r="Q4117" s="29" t="n">
        <f aca="false">IFERROR(VALUE(L4117),"")</f>
        <v>0</v>
      </c>
      <c r="R4117" s="29" t="str">
        <f aca="true">IF(O4117="","",O4117-TODAY())</f>
        <v/>
      </c>
      <c r="S4117" s="29" t="str">
        <f aca="false">IF(C4117="&lt;&lt; vazio &gt;&gt;","VAZIA",IF(AND(O4117&lt;&gt;"",R4117&lt;0),"VENCIDO",IF(AND(O4117&lt;&gt;"",R4117&lt;=Parametros!$B$10),"PRÓX. VENCIMENTO",IF(F4117="Q","QUALIDADE",IF(F4117="S","BLOQUEADO",IF(F4117="R","RESTRITO/DEVOLUÇÃO",IF(OR(N4117="QUAR",N4117="QRES"),"QUARENTENA",IF(OR(B4117="DESCARTE",B4117="DEVOLUÇÃO"),"DESCARTE/DEVOLUÇÃO",IF(AND(D4117="",K4117&lt;&gt;""),"SEM LOTE",IF(AND(Q4117&lt;&gt;"",Q4117&gt;=Parametros!$B$11),"PARADO/SEM GIRO","OK"))))))))))</f>
        <v>VAZIA</v>
      </c>
      <c r="T4117" s="29" t="str">
        <f aca="false">IF(AND($S4117="PARADO/SEM GIRO",$K4117="KG",OR(Painel!$B$5="(Todos)",A4117=Painel!$B$5)*OR(Painel!$E$5="(Todos)",P4117=Painel!$E$5)),$J4117+ROW()/10000000,"")</f>
        <v/>
      </c>
      <c r="U4117" s="29" t="str">
        <f aca="false">IF(AND($S4117="VENCIDO",$K4117="KG",OR(Painel!$B$5="(Todos)",A4117=Painel!$B$5)*OR(Painel!$E$5="(Todos)",P4117=Painel!$E$5)),$J4117+ROW()/10000000,"")</f>
        <v/>
      </c>
    </row>
    <row r="4118" customFormat="false" ht="15" hidden="false" customHeight="false" outlineLevel="0" collapsed="false">
      <c r="A4118" s="29" t="s">
        <v>52</v>
      </c>
      <c r="B4118" s="29" t="s">
        <v>7601</v>
      </c>
      <c r="C4118" s="29" t="s">
        <v>115</v>
      </c>
      <c r="D4118" s="29"/>
      <c r="E4118" s="29" t="n">
        <v>0</v>
      </c>
      <c r="F4118" s="29"/>
      <c r="G4118" s="29"/>
      <c r="H4118" s="30" t="n">
        <v>0</v>
      </c>
      <c r="I4118" s="29"/>
      <c r="J4118" s="30" t="n">
        <v>0</v>
      </c>
      <c r="K4118" s="29"/>
      <c r="L4118" s="29" t="s">
        <v>116</v>
      </c>
      <c r="M4118" s="29"/>
      <c r="N4118" s="29"/>
      <c r="O4118" s="29"/>
      <c r="P4118" s="29"/>
      <c r="Q4118" s="29" t="n">
        <f aca="false">IFERROR(VALUE(L4118),"")</f>
        <v>0</v>
      </c>
      <c r="R4118" s="29" t="str">
        <f aca="true">IF(O4118="","",O4118-TODAY())</f>
        <v/>
      </c>
      <c r="S4118" s="29" t="str">
        <f aca="false">IF(C4118="&lt;&lt; vazio &gt;&gt;","VAZIA",IF(AND(O4118&lt;&gt;"",R4118&lt;0),"VENCIDO",IF(AND(O4118&lt;&gt;"",R4118&lt;=Parametros!$B$10),"PRÓX. VENCIMENTO",IF(F4118="Q","QUALIDADE",IF(F4118="S","BLOQUEADO",IF(F4118="R","RESTRITO/DEVOLUÇÃO",IF(OR(N4118="QUAR",N4118="QRES"),"QUARENTENA",IF(OR(B4118="DESCARTE",B4118="DEVOLUÇÃO"),"DESCARTE/DEVOLUÇÃO",IF(AND(D4118="",K4118&lt;&gt;""),"SEM LOTE",IF(AND(Q4118&lt;&gt;"",Q4118&gt;=Parametros!$B$11),"PARADO/SEM GIRO","OK"))))))))))</f>
        <v>VAZIA</v>
      </c>
      <c r="T4118" s="29" t="str">
        <f aca="false">IF(AND($S4118="PARADO/SEM GIRO",$K4118="KG",OR(Painel!$B$5="(Todos)",A4118=Painel!$B$5)*OR(Painel!$E$5="(Todos)",P4118=Painel!$E$5)),$J4118+ROW()/10000000,"")</f>
        <v/>
      </c>
      <c r="U4118" s="29" t="str">
        <f aca="false">IF(AND($S4118="VENCIDO",$K4118="KG",OR(Painel!$B$5="(Todos)",A4118=Painel!$B$5)*OR(Painel!$E$5="(Todos)",P4118=Painel!$E$5)),$J4118+ROW()/10000000,"")</f>
        <v/>
      </c>
    </row>
    <row r="4119" customFormat="false" ht="15" hidden="false" customHeight="false" outlineLevel="0" collapsed="false">
      <c r="A4119" s="29" t="s">
        <v>52</v>
      </c>
      <c r="B4119" s="29" t="s">
        <v>7602</v>
      </c>
      <c r="C4119" s="29" t="s">
        <v>115</v>
      </c>
      <c r="D4119" s="29"/>
      <c r="E4119" s="29" t="n">
        <v>0</v>
      </c>
      <c r="F4119" s="29"/>
      <c r="G4119" s="29"/>
      <c r="H4119" s="30" t="n">
        <v>0</v>
      </c>
      <c r="I4119" s="29"/>
      <c r="J4119" s="30" t="n">
        <v>0</v>
      </c>
      <c r="K4119" s="29"/>
      <c r="L4119" s="29" t="s">
        <v>116</v>
      </c>
      <c r="M4119" s="29"/>
      <c r="N4119" s="29"/>
      <c r="O4119" s="29"/>
      <c r="P4119" s="29"/>
      <c r="Q4119" s="29" t="n">
        <f aca="false">IFERROR(VALUE(L4119),"")</f>
        <v>0</v>
      </c>
      <c r="R4119" s="29" t="str">
        <f aca="true">IF(O4119="","",O4119-TODAY())</f>
        <v/>
      </c>
      <c r="S4119" s="29" t="str">
        <f aca="false">IF(C4119="&lt;&lt; vazio &gt;&gt;","VAZIA",IF(AND(O4119&lt;&gt;"",R4119&lt;0),"VENCIDO",IF(AND(O4119&lt;&gt;"",R4119&lt;=Parametros!$B$10),"PRÓX. VENCIMENTO",IF(F4119="Q","QUALIDADE",IF(F4119="S","BLOQUEADO",IF(F4119="R","RESTRITO/DEVOLUÇÃO",IF(OR(N4119="QUAR",N4119="QRES"),"QUARENTENA",IF(OR(B4119="DESCARTE",B4119="DEVOLUÇÃO"),"DESCARTE/DEVOLUÇÃO",IF(AND(D4119="",K4119&lt;&gt;""),"SEM LOTE",IF(AND(Q4119&lt;&gt;"",Q4119&gt;=Parametros!$B$11),"PARADO/SEM GIRO","OK"))))))))))</f>
        <v>VAZIA</v>
      </c>
      <c r="T4119" s="29" t="str">
        <f aca="false">IF(AND($S4119="PARADO/SEM GIRO",$K4119="KG",OR(Painel!$B$5="(Todos)",A4119=Painel!$B$5)*OR(Painel!$E$5="(Todos)",P4119=Painel!$E$5)),$J4119+ROW()/10000000,"")</f>
        <v/>
      </c>
      <c r="U4119" s="29" t="str">
        <f aca="false">IF(AND($S4119="VENCIDO",$K4119="KG",OR(Painel!$B$5="(Todos)",A4119=Painel!$B$5)*OR(Painel!$E$5="(Todos)",P4119=Painel!$E$5)),$J4119+ROW()/10000000,"")</f>
        <v/>
      </c>
    </row>
    <row r="4120" customFormat="false" ht="15" hidden="false" customHeight="false" outlineLevel="0" collapsed="false">
      <c r="A4120" s="29" t="s">
        <v>52</v>
      </c>
      <c r="B4120" s="29" t="s">
        <v>7603</v>
      </c>
      <c r="C4120" s="29" t="s">
        <v>876</v>
      </c>
      <c r="D4120" s="29" t="s">
        <v>877</v>
      </c>
      <c r="E4120" s="29" t="n">
        <v>1</v>
      </c>
      <c r="F4120" s="29"/>
      <c r="G4120" s="29" t="s">
        <v>7604</v>
      </c>
      <c r="H4120" s="30" t="n">
        <v>720</v>
      </c>
      <c r="I4120" s="31" t="n">
        <v>46279</v>
      </c>
      <c r="J4120" s="30" t="n">
        <v>720</v>
      </c>
      <c r="K4120" s="29" t="s">
        <v>120</v>
      </c>
      <c r="L4120" s="29" t="s">
        <v>350</v>
      </c>
      <c r="M4120" s="29"/>
      <c r="N4120" s="29" t="s">
        <v>122</v>
      </c>
      <c r="O4120" s="31" t="n">
        <v>46821</v>
      </c>
      <c r="P4120" s="29" t="s">
        <v>123</v>
      </c>
      <c r="Q4120" s="29" t="n">
        <f aca="false">IFERROR(VALUE(L4120),"")</f>
        <v>6</v>
      </c>
      <c r="R4120" s="29" t="n">
        <f aca="true">IF(O4120="","",O4120-TODAY())</f>
        <v>536</v>
      </c>
      <c r="S4120" s="29" t="str">
        <f aca="false">IF(C4120="&lt;&lt; vazio &gt;&gt;","VAZIA",IF(AND(O4120&lt;&gt;"",R4120&lt;0),"VENCIDO",IF(AND(O4120&lt;&gt;"",R4120&lt;=Parametros!$B$10),"PRÓX. VENCIMENTO",IF(F4120="Q","QUALIDADE",IF(F4120="S","BLOQUEADO",IF(F4120="R","RESTRITO/DEVOLUÇÃO",IF(OR(N4120="QUAR",N4120="QRES"),"QUARENTENA",IF(OR(B4120="DESCARTE",B4120="DEVOLUÇÃO"),"DESCARTE/DEVOLUÇÃO",IF(AND(D4120="",K4120&lt;&gt;""),"SEM LOTE",IF(AND(Q4120&lt;&gt;"",Q4120&gt;=Parametros!$B$11),"PARADO/SEM GIRO","OK"))))))))))</f>
        <v>OK</v>
      </c>
      <c r="T4120" s="29" t="str">
        <f aca="false">IF(AND($S4120="PARADO/SEM GIRO",$K4120="KG",OR(Painel!$B$5="(Todos)",A4120=Painel!$B$5)*OR(Painel!$E$5="(Todos)",P4120=Painel!$E$5)),$J4120+ROW()/10000000,"")</f>
        <v/>
      </c>
      <c r="U4120" s="29" t="str">
        <f aca="false">IF(AND($S4120="VENCIDO",$K4120="KG",OR(Painel!$B$5="(Todos)",A4120=Painel!$B$5)*OR(Painel!$E$5="(Todos)",P4120=Painel!$E$5)),$J4120+ROW()/10000000,"")</f>
        <v/>
      </c>
    </row>
    <row r="4121" customFormat="false" ht="15" hidden="false" customHeight="false" outlineLevel="0" collapsed="false">
      <c r="A4121" s="29" t="s">
        <v>52</v>
      </c>
      <c r="B4121" s="29" t="s">
        <v>7605</v>
      </c>
      <c r="C4121" s="29" t="s">
        <v>398</v>
      </c>
      <c r="D4121" s="29" t="s">
        <v>402</v>
      </c>
      <c r="E4121" s="29" t="n">
        <v>1</v>
      </c>
      <c r="F4121" s="29"/>
      <c r="G4121" s="29" t="s">
        <v>7606</v>
      </c>
      <c r="H4121" s="30" t="n">
        <v>1102.5</v>
      </c>
      <c r="I4121" s="31" t="n">
        <v>46280</v>
      </c>
      <c r="J4121" s="30" t="n">
        <v>1102.5</v>
      </c>
      <c r="K4121" s="29" t="s">
        <v>120</v>
      </c>
      <c r="L4121" s="29" t="s">
        <v>144</v>
      </c>
      <c r="M4121" s="29"/>
      <c r="N4121" s="29" t="s">
        <v>122</v>
      </c>
      <c r="O4121" s="31" t="n">
        <v>46641</v>
      </c>
      <c r="P4121" s="29" t="s">
        <v>123</v>
      </c>
      <c r="Q4121" s="29" t="n">
        <f aca="false">IFERROR(VALUE(L4121),"")</f>
        <v>5</v>
      </c>
      <c r="R4121" s="29" t="n">
        <f aca="true">IF(O4121="","",O4121-TODAY())</f>
        <v>356</v>
      </c>
      <c r="S4121" s="29" t="str">
        <f aca="false">IF(C4121="&lt;&lt; vazio &gt;&gt;","VAZIA",IF(AND(O4121&lt;&gt;"",R4121&lt;0),"VENCIDO",IF(AND(O4121&lt;&gt;"",R4121&lt;=Parametros!$B$10),"PRÓX. VENCIMENTO",IF(F4121="Q","QUALIDADE",IF(F4121="S","BLOQUEADO",IF(F4121="R","RESTRITO/DEVOLUÇÃO",IF(OR(N4121="QUAR",N4121="QRES"),"QUARENTENA",IF(OR(B4121="DESCARTE",B4121="DEVOLUÇÃO"),"DESCARTE/DEVOLUÇÃO",IF(AND(D4121="",K4121&lt;&gt;""),"SEM LOTE",IF(AND(Q4121&lt;&gt;"",Q4121&gt;=Parametros!$B$11),"PARADO/SEM GIRO","OK"))))))))))</f>
        <v>OK</v>
      </c>
      <c r="T4121" s="29" t="str">
        <f aca="false">IF(AND($S4121="PARADO/SEM GIRO",$K4121="KG",OR(Painel!$B$5="(Todos)",A4121=Painel!$B$5)*OR(Painel!$E$5="(Todos)",P4121=Painel!$E$5)),$J4121+ROW()/10000000,"")</f>
        <v/>
      </c>
      <c r="U4121" s="29" t="str">
        <f aca="false">IF(AND($S4121="VENCIDO",$K4121="KG",OR(Painel!$B$5="(Todos)",A4121=Painel!$B$5)*OR(Painel!$E$5="(Todos)",P4121=Painel!$E$5)),$J4121+ROW()/10000000,"")</f>
        <v/>
      </c>
    </row>
    <row r="4122" customFormat="false" ht="15" hidden="false" customHeight="false" outlineLevel="0" collapsed="false">
      <c r="A4122" s="29" t="s">
        <v>52</v>
      </c>
      <c r="B4122" s="29" t="s">
        <v>7607</v>
      </c>
      <c r="C4122" s="29" t="s">
        <v>876</v>
      </c>
      <c r="D4122" s="29" t="s">
        <v>877</v>
      </c>
      <c r="E4122" s="29" t="n">
        <v>1</v>
      </c>
      <c r="F4122" s="29"/>
      <c r="G4122" s="29" t="s">
        <v>7608</v>
      </c>
      <c r="H4122" s="30" t="n">
        <v>720</v>
      </c>
      <c r="I4122" s="31" t="n">
        <v>46279</v>
      </c>
      <c r="J4122" s="30" t="n">
        <v>720</v>
      </c>
      <c r="K4122" s="29" t="s">
        <v>120</v>
      </c>
      <c r="L4122" s="29" t="s">
        <v>350</v>
      </c>
      <c r="M4122" s="29"/>
      <c r="N4122" s="29" t="s">
        <v>122</v>
      </c>
      <c r="O4122" s="31" t="n">
        <v>46821</v>
      </c>
      <c r="P4122" s="29" t="s">
        <v>123</v>
      </c>
      <c r="Q4122" s="29" t="n">
        <f aca="false">IFERROR(VALUE(L4122),"")</f>
        <v>6</v>
      </c>
      <c r="R4122" s="29" t="n">
        <f aca="true">IF(O4122="","",O4122-TODAY())</f>
        <v>536</v>
      </c>
      <c r="S4122" s="29" t="str">
        <f aca="false">IF(C4122="&lt;&lt; vazio &gt;&gt;","VAZIA",IF(AND(O4122&lt;&gt;"",R4122&lt;0),"VENCIDO",IF(AND(O4122&lt;&gt;"",R4122&lt;=Parametros!$B$10),"PRÓX. VENCIMENTO",IF(F4122="Q","QUALIDADE",IF(F4122="S","BLOQUEADO",IF(F4122="R","RESTRITO/DEVOLUÇÃO",IF(OR(N4122="QUAR",N4122="QRES"),"QUARENTENA",IF(OR(B4122="DESCARTE",B4122="DEVOLUÇÃO"),"DESCARTE/DEVOLUÇÃO",IF(AND(D4122="",K4122&lt;&gt;""),"SEM LOTE",IF(AND(Q4122&lt;&gt;"",Q4122&gt;=Parametros!$B$11),"PARADO/SEM GIRO","OK"))))))))))</f>
        <v>OK</v>
      </c>
      <c r="T4122" s="29" t="str">
        <f aca="false">IF(AND($S4122="PARADO/SEM GIRO",$K4122="KG",OR(Painel!$B$5="(Todos)",A4122=Painel!$B$5)*OR(Painel!$E$5="(Todos)",P4122=Painel!$E$5)),$J4122+ROW()/10000000,"")</f>
        <v/>
      </c>
      <c r="U4122" s="29" t="str">
        <f aca="false">IF(AND($S4122="VENCIDO",$K4122="KG",OR(Painel!$B$5="(Todos)",A4122=Painel!$B$5)*OR(Painel!$E$5="(Todos)",P4122=Painel!$E$5)),$J4122+ROW()/10000000,"")</f>
        <v/>
      </c>
    </row>
    <row r="4123" customFormat="false" ht="15" hidden="false" customHeight="false" outlineLevel="0" collapsed="false">
      <c r="A4123" s="29" t="s">
        <v>52</v>
      </c>
      <c r="B4123" s="29" t="s">
        <v>7609</v>
      </c>
      <c r="C4123" s="29" t="s">
        <v>115</v>
      </c>
      <c r="D4123" s="29"/>
      <c r="E4123" s="29" t="n">
        <v>0</v>
      </c>
      <c r="F4123" s="29"/>
      <c r="G4123" s="29"/>
      <c r="H4123" s="30" t="n">
        <v>0</v>
      </c>
      <c r="I4123" s="29"/>
      <c r="J4123" s="30" t="n">
        <v>0</v>
      </c>
      <c r="K4123" s="29"/>
      <c r="L4123" s="29" t="s">
        <v>116</v>
      </c>
      <c r="M4123" s="29"/>
      <c r="N4123" s="29"/>
      <c r="O4123" s="29"/>
      <c r="P4123" s="29"/>
      <c r="Q4123" s="29" t="n">
        <f aca="false">IFERROR(VALUE(L4123),"")</f>
        <v>0</v>
      </c>
      <c r="R4123" s="29" t="str">
        <f aca="true">IF(O4123="","",O4123-TODAY())</f>
        <v/>
      </c>
      <c r="S4123" s="29" t="str">
        <f aca="false">IF(C4123="&lt;&lt; vazio &gt;&gt;","VAZIA",IF(AND(O4123&lt;&gt;"",R4123&lt;0),"VENCIDO",IF(AND(O4123&lt;&gt;"",R4123&lt;=Parametros!$B$10),"PRÓX. VENCIMENTO",IF(F4123="Q","QUALIDADE",IF(F4123="S","BLOQUEADO",IF(F4123="R","RESTRITO/DEVOLUÇÃO",IF(OR(N4123="QUAR",N4123="QRES"),"QUARENTENA",IF(OR(B4123="DESCARTE",B4123="DEVOLUÇÃO"),"DESCARTE/DEVOLUÇÃO",IF(AND(D4123="",K4123&lt;&gt;""),"SEM LOTE",IF(AND(Q4123&lt;&gt;"",Q4123&gt;=Parametros!$B$11),"PARADO/SEM GIRO","OK"))))))))))</f>
        <v>VAZIA</v>
      </c>
      <c r="T4123" s="29" t="str">
        <f aca="false">IF(AND($S4123="PARADO/SEM GIRO",$K4123="KG",OR(Painel!$B$5="(Todos)",A4123=Painel!$B$5)*OR(Painel!$E$5="(Todos)",P4123=Painel!$E$5)),$J4123+ROW()/10000000,"")</f>
        <v/>
      </c>
      <c r="U4123" s="29" t="str">
        <f aca="false">IF(AND($S4123="VENCIDO",$K4123="KG",OR(Painel!$B$5="(Todos)",A4123=Painel!$B$5)*OR(Painel!$E$5="(Todos)",P4123=Painel!$E$5)),$J4123+ROW()/10000000,"")</f>
        <v/>
      </c>
    </row>
    <row r="4124" customFormat="false" ht="15" hidden="false" customHeight="false" outlineLevel="0" collapsed="false">
      <c r="A4124" s="29" t="s">
        <v>52</v>
      </c>
      <c r="B4124" s="29" t="s">
        <v>7610</v>
      </c>
      <c r="C4124" s="29" t="s">
        <v>115</v>
      </c>
      <c r="D4124" s="29"/>
      <c r="E4124" s="29" t="n">
        <v>0</v>
      </c>
      <c r="F4124" s="29"/>
      <c r="G4124" s="29"/>
      <c r="H4124" s="30" t="n">
        <v>0</v>
      </c>
      <c r="I4124" s="29"/>
      <c r="J4124" s="30" t="n">
        <v>0</v>
      </c>
      <c r="K4124" s="29"/>
      <c r="L4124" s="29" t="s">
        <v>116</v>
      </c>
      <c r="M4124" s="29"/>
      <c r="N4124" s="29"/>
      <c r="O4124" s="29"/>
      <c r="P4124" s="29"/>
      <c r="Q4124" s="29" t="n">
        <f aca="false">IFERROR(VALUE(L4124),"")</f>
        <v>0</v>
      </c>
      <c r="R4124" s="29" t="str">
        <f aca="true">IF(O4124="","",O4124-TODAY())</f>
        <v/>
      </c>
      <c r="S4124" s="29" t="str">
        <f aca="false">IF(C4124="&lt;&lt; vazio &gt;&gt;","VAZIA",IF(AND(O4124&lt;&gt;"",R4124&lt;0),"VENCIDO",IF(AND(O4124&lt;&gt;"",R4124&lt;=Parametros!$B$10),"PRÓX. VENCIMENTO",IF(F4124="Q","QUALIDADE",IF(F4124="S","BLOQUEADO",IF(F4124="R","RESTRITO/DEVOLUÇÃO",IF(OR(N4124="QUAR",N4124="QRES"),"QUARENTENA",IF(OR(B4124="DESCARTE",B4124="DEVOLUÇÃO"),"DESCARTE/DEVOLUÇÃO",IF(AND(D4124="",K4124&lt;&gt;""),"SEM LOTE",IF(AND(Q4124&lt;&gt;"",Q4124&gt;=Parametros!$B$11),"PARADO/SEM GIRO","OK"))))))))))</f>
        <v>VAZIA</v>
      </c>
      <c r="T4124" s="29" t="str">
        <f aca="false">IF(AND($S4124="PARADO/SEM GIRO",$K4124="KG",OR(Painel!$B$5="(Todos)",A4124=Painel!$B$5)*OR(Painel!$E$5="(Todos)",P4124=Painel!$E$5)),$J4124+ROW()/10000000,"")</f>
        <v/>
      </c>
      <c r="U4124" s="29" t="str">
        <f aca="false">IF(AND($S4124="VENCIDO",$K4124="KG",OR(Painel!$B$5="(Todos)",A4124=Painel!$B$5)*OR(Painel!$E$5="(Todos)",P4124=Painel!$E$5)),$J4124+ROW()/10000000,"")</f>
        <v/>
      </c>
    </row>
    <row r="4125" customFormat="false" ht="15" hidden="false" customHeight="false" outlineLevel="0" collapsed="false">
      <c r="A4125" s="29" t="s">
        <v>52</v>
      </c>
      <c r="B4125" s="29" t="s">
        <v>7611</v>
      </c>
      <c r="C4125" s="29" t="s">
        <v>115</v>
      </c>
      <c r="D4125" s="29"/>
      <c r="E4125" s="29" t="n">
        <v>0</v>
      </c>
      <c r="F4125" s="29"/>
      <c r="G4125" s="29"/>
      <c r="H4125" s="30" t="n">
        <v>0</v>
      </c>
      <c r="I4125" s="29"/>
      <c r="J4125" s="30" t="n">
        <v>0</v>
      </c>
      <c r="K4125" s="29"/>
      <c r="L4125" s="29" t="s">
        <v>116</v>
      </c>
      <c r="M4125" s="29"/>
      <c r="N4125" s="29"/>
      <c r="O4125" s="29"/>
      <c r="P4125" s="29"/>
      <c r="Q4125" s="29" t="n">
        <f aca="false">IFERROR(VALUE(L4125),"")</f>
        <v>0</v>
      </c>
      <c r="R4125" s="29" t="str">
        <f aca="true">IF(O4125="","",O4125-TODAY())</f>
        <v/>
      </c>
      <c r="S4125" s="29" t="str">
        <f aca="false">IF(C4125="&lt;&lt; vazio &gt;&gt;","VAZIA",IF(AND(O4125&lt;&gt;"",R4125&lt;0),"VENCIDO",IF(AND(O4125&lt;&gt;"",R4125&lt;=Parametros!$B$10),"PRÓX. VENCIMENTO",IF(F4125="Q","QUALIDADE",IF(F4125="S","BLOQUEADO",IF(F4125="R","RESTRITO/DEVOLUÇÃO",IF(OR(N4125="QUAR",N4125="QRES"),"QUARENTENA",IF(OR(B4125="DESCARTE",B4125="DEVOLUÇÃO"),"DESCARTE/DEVOLUÇÃO",IF(AND(D4125="",K4125&lt;&gt;""),"SEM LOTE",IF(AND(Q4125&lt;&gt;"",Q4125&gt;=Parametros!$B$11),"PARADO/SEM GIRO","OK"))))))))))</f>
        <v>VAZIA</v>
      </c>
      <c r="T4125" s="29" t="str">
        <f aca="false">IF(AND($S4125="PARADO/SEM GIRO",$K4125="KG",OR(Painel!$B$5="(Todos)",A4125=Painel!$B$5)*OR(Painel!$E$5="(Todos)",P4125=Painel!$E$5)),$J4125+ROW()/10000000,"")</f>
        <v/>
      </c>
      <c r="U4125" s="29" t="str">
        <f aca="false">IF(AND($S4125="VENCIDO",$K4125="KG",OR(Painel!$B$5="(Todos)",A4125=Painel!$B$5)*OR(Painel!$E$5="(Todos)",P4125=Painel!$E$5)),$J4125+ROW()/10000000,"")</f>
        <v/>
      </c>
    </row>
    <row r="4126" customFormat="false" ht="15" hidden="false" customHeight="false" outlineLevel="0" collapsed="false">
      <c r="A4126" s="29" t="s">
        <v>52</v>
      </c>
      <c r="B4126" s="29" t="s">
        <v>7612</v>
      </c>
      <c r="C4126" s="29" t="s">
        <v>2561</v>
      </c>
      <c r="D4126" s="29" t="s">
        <v>2562</v>
      </c>
      <c r="E4126" s="29" t="n">
        <v>1</v>
      </c>
      <c r="F4126" s="29" t="s">
        <v>268</v>
      </c>
      <c r="G4126" s="29" t="s">
        <v>7613</v>
      </c>
      <c r="H4126" s="30" t="n">
        <v>590.4</v>
      </c>
      <c r="I4126" s="31" t="n">
        <v>46284</v>
      </c>
      <c r="J4126" s="30" t="n">
        <v>590.4</v>
      </c>
      <c r="K4126" s="29" t="s">
        <v>120</v>
      </c>
      <c r="L4126" s="29" t="s">
        <v>388</v>
      </c>
      <c r="M4126" s="29"/>
      <c r="N4126" s="29" t="s">
        <v>122</v>
      </c>
      <c r="O4126" s="31" t="n">
        <v>47014</v>
      </c>
      <c r="P4126" s="29" t="s">
        <v>123</v>
      </c>
      <c r="Q4126" s="29" t="n">
        <f aca="false">IFERROR(VALUE(L4126),"")</f>
        <v>1</v>
      </c>
      <c r="R4126" s="29" t="n">
        <f aca="true">IF(O4126="","",O4126-TODAY())</f>
        <v>729</v>
      </c>
      <c r="S4126" s="29" t="str">
        <f aca="false">IF(C4126="&lt;&lt; vazio &gt;&gt;","VAZIA",IF(AND(O4126&lt;&gt;"",R4126&lt;0),"VENCIDO",IF(AND(O4126&lt;&gt;"",R4126&lt;=Parametros!$B$10),"PRÓX. VENCIMENTO",IF(F4126="Q","QUALIDADE",IF(F4126="S","BLOQUEADO",IF(F4126="R","RESTRITO/DEVOLUÇÃO",IF(OR(N4126="QUAR",N4126="QRES"),"QUARENTENA",IF(OR(B4126="DESCARTE",B4126="DEVOLUÇÃO"),"DESCARTE/DEVOLUÇÃO",IF(AND(D4126="",K4126&lt;&gt;""),"SEM LOTE",IF(AND(Q4126&lt;&gt;"",Q4126&gt;=Parametros!$B$11),"PARADO/SEM GIRO","OK"))))))))))</f>
        <v>QUALIDADE</v>
      </c>
      <c r="T4126" s="29" t="str">
        <f aca="false">IF(AND($S4126="PARADO/SEM GIRO",$K4126="KG",OR(Painel!$B$5="(Todos)",A4126=Painel!$B$5)*OR(Painel!$E$5="(Todos)",P4126=Painel!$E$5)),$J4126+ROW()/10000000,"")</f>
        <v/>
      </c>
      <c r="U4126" s="29" t="str">
        <f aca="false">IF(AND($S4126="VENCIDO",$K4126="KG",OR(Painel!$B$5="(Todos)",A4126=Painel!$B$5)*OR(Painel!$E$5="(Todos)",P4126=Painel!$E$5)),$J4126+ROW()/10000000,"")</f>
        <v/>
      </c>
    </row>
    <row r="4127" customFormat="false" ht="15" hidden="false" customHeight="false" outlineLevel="0" collapsed="false">
      <c r="A4127" s="29" t="s">
        <v>52</v>
      </c>
      <c r="B4127" s="29" t="s">
        <v>7614</v>
      </c>
      <c r="C4127" s="29" t="s">
        <v>1381</v>
      </c>
      <c r="D4127" s="29" t="s">
        <v>7615</v>
      </c>
      <c r="E4127" s="29" t="n">
        <v>1</v>
      </c>
      <c r="F4127" s="29" t="s">
        <v>137</v>
      </c>
      <c r="G4127" s="29" t="s">
        <v>7616</v>
      </c>
      <c r="H4127" s="30" t="n">
        <v>210</v>
      </c>
      <c r="I4127" s="31" t="n">
        <v>46243</v>
      </c>
      <c r="J4127" s="30" t="n">
        <v>210</v>
      </c>
      <c r="K4127" s="29" t="s">
        <v>120</v>
      </c>
      <c r="L4127" s="29" t="s">
        <v>7405</v>
      </c>
      <c r="M4127" s="29"/>
      <c r="N4127" s="29" t="s">
        <v>122</v>
      </c>
      <c r="O4127" s="29"/>
      <c r="P4127" s="29" t="s">
        <v>123</v>
      </c>
      <c r="Q4127" s="29" t="n">
        <f aca="false">IFERROR(VALUE(L4127),"")</f>
        <v>42</v>
      </c>
      <c r="R4127" s="29" t="str">
        <f aca="true">IF(O4127="","",O4127-TODAY())</f>
        <v/>
      </c>
      <c r="S4127" s="29" t="str">
        <f aca="false">IF(C4127="&lt;&lt; vazio &gt;&gt;","VAZIA",IF(AND(O4127&lt;&gt;"",R4127&lt;0),"VENCIDO",IF(AND(O4127&lt;&gt;"",R4127&lt;=Parametros!$B$10),"PRÓX. VENCIMENTO",IF(F4127="Q","QUALIDADE",IF(F4127="S","BLOQUEADO",IF(F4127="R","RESTRITO/DEVOLUÇÃO",IF(OR(N4127="QUAR",N4127="QRES"),"QUARENTENA",IF(OR(B4127="DESCARTE",B4127="DEVOLUÇÃO"),"DESCARTE/DEVOLUÇÃO",IF(AND(D4127="",K4127&lt;&gt;""),"SEM LOTE",IF(AND(Q4127&lt;&gt;"",Q4127&gt;=Parametros!$B$11),"PARADO/SEM GIRO","OK"))))))))))</f>
        <v>BLOQUEADO</v>
      </c>
      <c r="T4127" s="29" t="str">
        <f aca="false">IF(AND($S4127="PARADO/SEM GIRO",$K4127="KG",OR(Painel!$B$5="(Todos)",A4127=Painel!$B$5)*OR(Painel!$E$5="(Todos)",P4127=Painel!$E$5)),$J4127+ROW()/10000000,"")</f>
        <v/>
      </c>
      <c r="U4127" s="29" t="str">
        <f aca="false">IF(AND($S4127="VENCIDO",$K4127="KG",OR(Painel!$B$5="(Todos)",A4127=Painel!$B$5)*OR(Painel!$E$5="(Todos)",P4127=Painel!$E$5)),$J4127+ROW()/10000000,"")</f>
        <v/>
      </c>
    </row>
    <row r="4128" customFormat="false" ht="15" hidden="false" customHeight="false" outlineLevel="0" collapsed="false">
      <c r="A4128" s="29" t="s">
        <v>52</v>
      </c>
      <c r="B4128" s="29" t="s">
        <v>7617</v>
      </c>
      <c r="C4128" s="29" t="s">
        <v>115</v>
      </c>
      <c r="D4128" s="29"/>
      <c r="E4128" s="29" t="n">
        <v>0</v>
      </c>
      <c r="F4128" s="29"/>
      <c r="G4128" s="29"/>
      <c r="H4128" s="30" t="n">
        <v>0</v>
      </c>
      <c r="I4128" s="29"/>
      <c r="J4128" s="30" t="n">
        <v>0</v>
      </c>
      <c r="K4128" s="29"/>
      <c r="L4128" s="29" t="s">
        <v>116</v>
      </c>
      <c r="M4128" s="29"/>
      <c r="N4128" s="29"/>
      <c r="O4128" s="29"/>
      <c r="P4128" s="29"/>
      <c r="Q4128" s="29" t="n">
        <f aca="false">IFERROR(VALUE(L4128),"")</f>
        <v>0</v>
      </c>
      <c r="R4128" s="29" t="str">
        <f aca="true">IF(O4128="","",O4128-TODAY())</f>
        <v/>
      </c>
      <c r="S4128" s="29" t="str">
        <f aca="false">IF(C4128="&lt;&lt; vazio &gt;&gt;","VAZIA",IF(AND(O4128&lt;&gt;"",R4128&lt;0),"VENCIDO",IF(AND(O4128&lt;&gt;"",R4128&lt;=Parametros!$B$10),"PRÓX. VENCIMENTO",IF(F4128="Q","QUALIDADE",IF(F4128="S","BLOQUEADO",IF(F4128="R","RESTRITO/DEVOLUÇÃO",IF(OR(N4128="QUAR",N4128="QRES"),"QUARENTENA",IF(OR(B4128="DESCARTE",B4128="DEVOLUÇÃO"),"DESCARTE/DEVOLUÇÃO",IF(AND(D4128="",K4128&lt;&gt;""),"SEM LOTE",IF(AND(Q4128&lt;&gt;"",Q4128&gt;=Parametros!$B$11),"PARADO/SEM GIRO","OK"))))))))))</f>
        <v>VAZIA</v>
      </c>
      <c r="T4128" s="29" t="str">
        <f aca="false">IF(AND($S4128="PARADO/SEM GIRO",$K4128="KG",OR(Painel!$B$5="(Todos)",A4128=Painel!$B$5)*OR(Painel!$E$5="(Todos)",P4128=Painel!$E$5)),$J4128+ROW()/10000000,"")</f>
        <v/>
      </c>
      <c r="U4128" s="29" t="str">
        <f aca="false">IF(AND($S4128="VENCIDO",$K4128="KG",OR(Painel!$B$5="(Todos)",A4128=Painel!$B$5)*OR(Painel!$E$5="(Todos)",P4128=Painel!$E$5)),$J4128+ROW()/10000000,"")</f>
        <v/>
      </c>
    </row>
    <row r="4129" customFormat="false" ht="15" hidden="false" customHeight="false" outlineLevel="0" collapsed="false">
      <c r="A4129" s="29" t="s">
        <v>52</v>
      </c>
      <c r="B4129" s="29" t="s">
        <v>7618</v>
      </c>
      <c r="C4129" s="29" t="s">
        <v>768</v>
      </c>
      <c r="D4129" s="29" t="s">
        <v>961</v>
      </c>
      <c r="E4129" s="29" t="n">
        <v>1</v>
      </c>
      <c r="F4129" s="29"/>
      <c r="G4129" s="29" t="s">
        <v>7619</v>
      </c>
      <c r="H4129" s="30" t="n">
        <v>800</v>
      </c>
      <c r="I4129" s="31" t="n">
        <v>46266</v>
      </c>
      <c r="J4129" s="30" t="n">
        <v>800</v>
      </c>
      <c r="K4129" s="29" t="s">
        <v>120</v>
      </c>
      <c r="L4129" s="29" t="s">
        <v>180</v>
      </c>
      <c r="M4129" s="29"/>
      <c r="N4129" s="29" t="s">
        <v>122</v>
      </c>
      <c r="O4129" s="31" t="n">
        <v>46620</v>
      </c>
      <c r="P4129" s="29" t="s">
        <v>123</v>
      </c>
      <c r="Q4129" s="29" t="n">
        <f aca="false">IFERROR(VALUE(L4129),"")</f>
        <v>19</v>
      </c>
      <c r="R4129" s="29" t="n">
        <f aca="true">IF(O4129="","",O4129-TODAY())</f>
        <v>335</v>
      </c>
      <c r="S4129" s="29" t="str">
        <f aca="false">IF(C4129="&lt;&lt; vazio &gt;&gt;","VAZIA",IF(AND(O4129&lt;&gt;"",R4129&lt;0),"VENCIDO",IF(AND(O4129&lt;&gt;"",R4129&lt;=Parametros!$B$10),"PRÓX. VENCIMENTO",IF(F4129="Q","QUALIDADE",IF(F4129="S","BLOQUEADO",IF(F4129="R","RESTRITO/DEVOLUÇÃO",IF(OR(N4129="QUAR",N4129="QRES"),"QUARENTENA",IF(OR(B4129="DESCARTE",B4129="DEVOLUÇÃO"),"DESCARTE/DEVOLUÇÃO",IF(AND(D4129="",K4129&lt;&gt;""),"SEM LOTE",IF(AND(Q4129&lt;&gt;"",Q4129&gt;=Parametros!$B$11),"PARADO/SEM GIRO","OK"))))))))))</f>
        <v>OK</v>
      </c>
      <c r="T4129" s="29" t="str">
        <f aca="false">IF(AND($S4129="PARADO/SEM GIRO",$K4129="KG",OR(Painel!$B$5="(Todos)",A4129=Painel!$B$5)*OR(Painel!$E$5="(Todos)",P4129=Painel!$E$5)),$J4129+ROW()/10000000,"")</f>
        <v/>
      </c>
      <c r="U4129" s="29" t="str">
        <f aca="false">IF(AND($S4129="VENCIDO",$K4129="KG",OR(Painel!$B$5="(Todos)",A4129=Painel!$B$5)*OR(Painel!$E$5="(Todos)",P4129=Painel!$E$5)),$J4129+ROW()/10000000,"")</f>
        <v/>
      </c>
    </row>
    <row r="4130" customFormat="false" ht="15" hidden="false" customHeight="false" outlineLevel="0" collapsed="false">
      <c r="A4130" s="29" t="s">
        <v>52</v>
      </c>
      <c r="B4130" s="29" t="s">
        <v>7620</v>
      </c>
      <c r="C4130" s="29" t="s">
        <v>691</v>
      </c>
      <c r="D4130" s="29" t="s">
        <v>7621</v>
      </c>
      <c r="E4130" s="29" t="n">
        <v>1</v>
      </c>
      <c r="F4130" s="29"/>
      <c r="G4130" s="29" t="s">
        <v>7622</v>
      </c>
      <c r="H4130" s="30" t="n">
        <v>200</v>
      </c>
      <c r="I4130" s="31" t="n">
        <v>46276</v>
      </c>
      <c r="J4130" s="30" t="n">
        <v>200</v>
      </c>
      <c r="K4130" s="29" t="s">
        <v>120</v>
      </c>
      <c r="L4130" s="29" t="s">
        <v>133</v>
      </c>
      <c r="M4130" s="29"/>
      <c r="N4130" s="29" t="s">
        <v>122</v>
      </c>
      <c r="O4130" s="31" t="n">
        <v>47007</v>
      </c>
      <c r="P4130" s="29" t="s">
        <v>123</v>
      </c>
      <c r="Q4130" s="29" t="n">
        <f aca="false">IFERROR(VALUE(L4130),"")</f>
        <v>9</v>
      </c>
      <c r="R4130" s="29" t="n">
        <f aca="true">IF(O4130="","",O4130-TODAY())</f>
        <v>722</v>
      </c>
      <c r="S4130" s="29" t="str">
        <f aca="false">IF(C4130="&lt;&lt; vazio &gt;&gt;","VAZIA",IF(AND(O4130&lt;&gt;"",R4130&lt;0),"VENCIDO",IF(AND(O4130&lt;&gt;"",R4130&lt;=Parametros!$B$10),"PRÓX. VENCIMENTO",IF(F4130="Q","QUALIDADE",IF(F4130="S","BLOQUEADO",IF(F4130="R","RESTRITO/DEVOLUÇÃO",IF(OR(N4130="QUAR",N4130="QRES"),"QUARENTENA",IF(OR(B4130="DESCARTE",B4130="DEVOLUÇÃO"),"DESCARTE/DEVOLUÇÃO",IF(AND(D4130="",K4130&lt;&gt;""),"SEM LOTE",IF(AND(Q4130&lt;&gt;"",Q4130&gt;=Parametros!$B$11),"PARADO/SEM GIRO","OK"))))))))))</f>
        <v>OK</v>
      </c>
      <c r="T4130" s="29" t="str">
        <f aca="false">IF(AND($S4130="PARADO/SEM GIRO",$K4130="KG",OR(Painel!$B$5="(Todos)",A4130=Painel!$B$5)*OR(Painel!$E$5="(Todos)",P4130=Painel!$E$5)),$J4130+ROW()/10000000,"")</f>
        <v/>
      </c>
      <c r="U4130" s="29" t="str">
        <f aca="false">IF(AND($S4130="VENCIDO",$K4130="KG",OR(Painel!$B$5="(Todos)",A4130=Painel!$B$5)*OR(Painel!$E$5="(Todos)",P4130=Painel!$E$5)),$J4130+ROW()/10000000,"")</f>
        <v/>
      </c>
    </row>
    <row r="4131" customFormat="false" ht="15" hidden="false" customHeight="false" outlineLevel="0" collapsed="false">
      <c r="A4131" s="29" t="s">
        <v>52</v>
      </c>
      <c r="B4131" s="29" t="s">
        <v>7623</v>
      </c>
      <c r="C4131" s="29" t="s">
        <v>276</v>
      </c>
      <c r="D4131" s="29" t="s">
        <v>698</v>
      </c>
      <c r="E4131" s="29" t="n">
        <v>1</v>
      </c>
      <c r="F4131" s="29" t="s">
        <v>268</v>
      </c>
      <c r="G4131" s="29" t="s">
        <v>7624</v>
      </c>
      <c r="H4131" s="30" t="n">
        <v>415.8</v>
      </c>
      <c r="I4131" s="31" t="n">
        <v>46276</v>
      </c>
      <c r="J4131" s="30" t="n">
        <v>415.8</v>
      </c>
      <c r="K4131" s="29" t="s">
        <v>120</v>
      </c>
      <c r="L4131" s="29" t="s">
        <v>133</v>
      </c>
      <c r="M4131" s="29"/>
      <c r="N4131" s="29" t="s">
        <v>122</v>
      </c>
      <c r="O4131" s="31" t="n">
        <v>46823</v>
      </c>
      <c r="P4131" s="29" t="s">
        <v>123</v>
      </c>
      <c r="Q4131" s="29" t="n">
        <f aca="false">IFERROR(VALUE(L4131),"")</f>
        <v>9</v>
      </c>
      <c r="R4131" s="29" t="n">
        <f aca="true">IF(O4131="","",O4131-TODAY())</f>
        <v>538</v>
      </c>
      <c r="S4131" s="29" t="str">
        <f aca="false">IF(C4131="&lt;&lt; vazio &gt;&gt;","VAZIA",IF(AND(O4131&lt;&gt;"",R4131&lt;0),"VENCIDO",IF(AND(O4131&lt;&gt;"",R4131&lt;=Parametros!$B$10),"PRÓX. VENCIMENTO",IF(F4131="Q","QUALIDADE",IF(F4131="S","BLOQUEADO",IF(F4131="R","RESTRITO/DEVOLUÇÃO",IF(OR(N4131="QUAR",N4131="QRES"),"QUARENTENA",IF(OR(B4131="DESCARTE",B4131="DEVOLUÇÃO"),"DESCARTE/DEVOLUÇÃO",IF(AND(D4131="",K4131&lt;&gt;""),"SEM LOTE",IF(AND(Q4131&lt;&gt;"",Q4131&gt;=Parametros!$B$11),"PARADO/SEM GIRO","OK"))))))))))</f>
        <v>QUALIDADE</v>
      </c>
      <c r="T4131" s="29" t="str">
        <f aca="false">IF(AND($S4131="PARADO/SEM GIRO",$K4131="KG",OR(Painel!$B$5="(Todos)",A4131=Painel!$B$5)*OR(Painel!$E$5="(Todos)",P4131=Painel!$E$5)),$J4131+ROW()/10000000,"")</f>
        <v/>
      </c>
      <c r="U4131" s="29" t="str">
        <f aca="false">IF(AND($S4131="VENCIDO",$K4131="KG",OR(Painel!$B$5="(Todos)",A4131=Painel!$B$5)*OR(Painel!$E$5="(Todos)",P4131=Painel!$E$5)),$J4131+ROW()/10000000,"")</f>
        <v/>
      </c>
    </row>
    <row r="4132" customFormat="false" ht="15" hidden="false" customHeight="false" outlineLevel="0" collapsed="false">
      <c r="A4132" s="29" t="s">
        <v>52</v>
      </c>
      <c r="B4132" s="29" t="s">
        <v>7625</v>
      </c>
      <c r="C4132" s="29" t="s">
        <v>876</v>
      </c>
      <c r="D4132" s="29" t="s">
        <v>877</v>
      </c>
      <c r="E4132" s="29" t="n">
        <v>1</v>
      </c>
      <c r="F4132" s="29"/>
      <c r="G4132" s="29" t="s">
        <v>7626</v>
      </c>
      <c r="H4132" s="30" t="n">
        <v>720</v>
      </c>
      <c r="I4132" s="31" t="n">
        <v>46279</v>
      </c>
      <c r="J4132" s="30" t="n">
        <v>720</v>
      </c>
      <c r="K4132" s="29" t="s">
        <v>120</v>
      </c>
      <c r="L4132" s="29" t="s">
        <v>350</v>
      </c>
      <c r="M4132" s="29"/>
      <c r="N4132" s="29" t="s">
        <v>122</v>
      </c>
      <c r="O4132" s="31" t="n">
        <v>46821</v>
      </c>
      <c r="P4132" s="29" t="s">
        <v>123</v>
      </c>
      <c r="Q4132" s="29" t="n">
        <f aca="false">IFERROR(VALUE(L4132),"")</f>
        <v>6</v>
      </c>
      <c r="R4132" s="29" t="n">
        <f aca="true">IF(O4132="","",O4132-TODAY())</f>
        <v>536</v>
      </c>
      <c r="S4132" s="29" t="str">
        <f aca="false">IF(C4132="&lt;&lt; vazio &gt;&gt;","VAZIA",IF(AND(O4132&lt;&gt;"",R4132&lt;0),"VENCIDO",IF(AND(O4132&lt;&gt;"",R4132&lt;=Parametros!$B$10),"PRÓX. VENCIMENTO",IF(F4132="Q","QUALIDADE",IF(F4132="S","BLOQUEADO",IF(F4132="R","RESTRITO/DEVOLUÇÃO",IF(OR(N4132="QUAR",N4132="QRES"),"QUARENTENA",IF(OR(B4132="DESCARTE",B4132="DEVOLUÇÃO"),"DESCARTE/DEVOLUÇÃO",IF(AND(D4132="",K4132&lt;&gt;""),"SEM LOTE",IF(AND(Q4132&lt;&gt;"",Q4132&gt;=Parametros!$B$11),"PARADO/SEM GIRO","OK"))))))))))</f>
        <v>OK</v>
      </c>
      <c r="T4132" s="29" t="str">
        <f aca="false">IF(AND($S4132="PARADO/SEM GIRO",$K4132="KG",OR(Painel!$B$5="(Todos)",A4132=Painel!$B$5)*OR(Painel!$E$5="(Todos)",P4132=Painel!$E$5)),$J4132+ROW()/10000000,"")</f>
        <v/>
      </c>
      <c r="U4132" s="29" t="str">
        <f aca="false">IF(AND($S4132="VENCIDO",$K4132="KG",OR(Painel!$B$5="(Todos)",A4132=Painel!$B$5)*OR(Painel!$E$5="(Todos)",P4132=Painel!$E$5)),$J4132+ROW()/10000000,"")</f>
        <v/>
      </c>
    </row>
    <row r="4133" customFormat="false" ht="15" hidden="false" customHeight="false" outlineLevel="0" collapsed="false">
      <c r="A4133" s="29" t="s">
        <v>52</v>
      </c>
      <c r="B4133" s="29" t="s">
        <v>7627</v>
      </c>
      <c r="C4133" s="29" t="s">
        <v>115</v>
      </c>
      <c r="D4133" s="29"/>
      <c r="E4133" s="29" t="n">
        <v>0</v>
      </c>
      <c r="F4133" s="29"/>
      <c r="G4133" s="29"/>
      <c r="H4133" s="30" t="n">
        <v>0</v>
      </c>
      <c r="I4133" s="29"/>
      <c r="J4133" s="30" t="n">
        <v>0</v>
      </c>
      <c r="K4133" s="29"/>
      <c r="L4133" s="29" t="s">
        <v>116</v>
      </c>
      <c r="M4133" s="29"/>
      <c r="N4133" s="29"/>
      <c r="O4133" s="29"/>
      <c r="P4133" s="29"/>
      <c r="Q4133" s="29" t="n">
        <f aca="false">IFERROR(VALUE(L4133),"")</f>
        <v>0</v>
      </c>
      <c r="R4133" s="29" t="str">
        <f aca="true">IF(O4133="","",O4133-TODAY())</f>
        <v/>
      </c>
      <c r="S4133" s="29" t="str">
        <f aca="false">IF(C4133="&lt;&lt; vazio &gt;&gt;","VAZIA",IF(AND(O4133&lt;&gt;"",R4133&lt;0),"VENCIDO",IF(AND(O4133&lt;&gt;"",R4133&lt;=Parametros!$B$10),"PRÓX. VENCIMENTO",IF(F4133="Q","QUALIDADE",IF(F4133="S","BLOQUEADO",IF(F4133="R","RESTRITO/DEVOLUÇÃO",IF(OR(N4133="QUAR",N4133="QRES"),"QUARENTENA",IF(OR(B4133="DESCARTE",B4133="DEVOLUÇÃO"),"DESCARTE/DEVOLUÇÃO",IF(AND(D4133="",K4133&lt;&gt;""),"SEM LOTE",IF(AND(Q4133&lt;&gt;"",Q4133&gt;=Parametros!$B$11),"PARADO/SEM GIRO","OK"))))))))))</f>
        <v>VAZIA</v>
      </c>
      <c r="T4133" s="29" t="str">
        <f aca="false">IF(AND($S4133="PARADO/SEM GIRO",$K4133="KG",OR(Painel!$B$5="(Todos)",A4133=Painel!$B$5)*OR(Painel!$E$5="(Todos)",P4133=Painel!$E$5)),$J4133+ROW()/10000000,"")</f>
        <v/>
      </c>
      <c r="U4133" s="29" t="str">
        <f aca="false">IF(AND($S4133="VENCIDO",$K4133="KG",OR(Painel!$B$5="(Todos)",A4133=Painel!$B$5)*OR(Painel!$E$5="(Todos)",P4133=Painel!$E$5)),$J4133+ROW()/10000000,"")</f>
        <v/>
      </c>
    </row>
    <row r="4134" customFormat="false" ht="15" hidden="false" customHeight="false" outlineLevel="0" collapsed="false">
      <c r="A4134" s="29" t="s">
        <v>52</v>
      </c>
      <c r="B4134" s="29" t="s">
        <v>7628</v>
      </c>
      <c r="C4134" s="29" t="s">
        <v>909</v>
      </c>
      <c r="D4134" s="29" t="s">
        <v>1015</v>
      </c>
      <c r="E4134" s="29" t="n">
        <v>1</v>
      </c>
      <c r="F4134" s="29"/>
      <c r="G4134" s="29" t="s">
        <v>7629</v>
      </c>
      <c r="H4134" s="30" t="n">
        <v>600</v>
      </c>
      <c r="I4134" s="31" t="n">
        <v>46279</v>
      </c>
      <c r="J4134" s="30" t="n">
        <v>600</v>
      </c>
      <c r="K4134" s="29" t="s">
        <v>120</v>
      </c>
      <c r="L4134" s="29" t="s">
        <v>350</v>
      </c>
      <c r="M4134" s="29"/>
      <c r="N4134" s="29" t="s">
        <v>122</v>
      </c>
      <c r="O4134" s="31" t="n">
        <v>46821</v>
      </c>
      <c r="P4134" s="29" t="s">
        <v>123</v>
      </c>
      <c r="Q4134" s="29" t="n">
        <f aca="false">IFERROR(VALUE(L4134),"")</f>
        <v>6</v>
      </c>
      <c r="R4134" s="29" t="n">
        <f aca="true">IF(O4134="","",O4134-TODAY())</f>
        <v>536</v>
      </c>
      <c r="S4134" s="29" t="str">
        <f aca="false">IF(C4134="&lt;&lt; vazio &gt;&gt;","VAZIA",IF(AND(O4134&lt;&gt;"",R4134&lt;0),"VENCIDO",IF(AND(O4134&lt;&gt;"",R4134&lt;=Parametros!$B$10),"PRÓX. VENCIMENTO",IF(F4134="Q","QUALIDADE",IF(F4134="S","BLOQUEADO",IF(F4134="R","RESTRITO/DEVOLUÇÃO",IF(OR(N4134="QUAR",N4134="QRES"),"QUARENTENA",IF(OR(B4134="DESCARTE",B4134="DEVOLUÇÃO"),"DESCARTE/DEVOLUÇÃO",IF(AND(D4134="",K4134&lt;&gt;""),"SEM LOTE",IF(AND(Q4134&lt;&gt;"",Q4134&gt;=Parametros!$B$11),"PARADO/SEM GIRO","OK"))))))))))</f>
        <v>OK</v>
      </c>
      <c r="T4134" s="29" t="str">
        <f aca="false">IF(AND($S4134="PARADO/SEM GIRO",$K4134="KG",OR(Painel!$B$5="(Todos)",A4134=Painel!$B$5)*OR(Painel!$E$5="(Todos)",P4134=Painel!$E$5)),$J4134+ROW()/10000000,"")</f>
        <v/>
      </c>
      <c r="U4134" s="29" t="str">
        <f aca="false">IF(AND($S4134="VENCIDO",$K4134="KG",OR(Painel!$B$5="(Todos)",A4134=Painel!$B$5)*OR(Painel!$E$5="(Todos)",P4134=Painel!$E$5)),$J4134+ROW()/10000000,"")</f>
        <v/>
      </c>
    </row>
    <row r="4135" customFormat="false" ht="15" hidden="false" customHeight="false" outlineLevel="0" collapsed="false">
      <c r="A4135" s="29" t="s">
        <v>52</v>
      </c>
      <c r="B4135" s="29" t="s">
        <v>7630</v>
      </c>
      <c r="C4135" s="29" t="s">
        <v>556</v>
      </c>
      <c r="D4135" s="29" t="s">
        <v>7631</v>
      </c>
      <c r="E4135" s="29" t="n">
        <v>1</v>
      </c>
      <c r="F4135" s="29"/>
      <c r="G4135" s="29" t="s">
        <v>7632</v>
      </c>
      <c r="H4135" s="30" t="n">
        <v>16.4</v>
      </c>
      <c r="I4135" s="31" t="n">
        <v>46262</v>
      </c>
      <c r="J4135" s="30" t="n">
        <v>16.4</v>
      </c>
      <c r="K4135" s="29" t="s">
        <v>120</v>
      </c>
      <c r="L4135" s="29" t="s">
        <v>190</v>
      </c>
      <c r="M4135" s="29"/>
      <c r="N4135" s="29" t="s">
        <v>122</v>
      </c>
      <c r="O4135" s="31" t="n">
        <v>46442</v>
      </c>
      <c r="P4135" s="29" t="s">
        <v>123</v>
      </c>
      <c r="Q4135" s="29" t="n">
        <f aca="false">IFERROR(VALUE(L4135),"")</f>
        <v>23</v>
      </c>
      <c r="R4135" s="29" t="n">
        <f aca="true">IF(O4135="","",O4135-TODAY())</f>
        <v>157</v>
      </c>
      <c r="S4135" s="29" t="str">
        <f aca="false">IF(C4135="&lt;&lt; vazio &gt;&gt;","VAZIA",IF(AND(O4135&lt;&gt;"",R4135&lt;0),"VENCIDO",IF(AND(O4135&lt;&gt;"",R4135&lt;=Parametros!$B$10),"PRÓX. VENCIMENTO",IF(F4135="Q","QUALIDADE",IF(F4135="S","BLOQUEADO",IF(F4135="R","RESTRITO/DEVOLUÇÃO",IF(OR(N4135="QUAR",N4135="QRES"),"QUARENTENA",IF(OR(B4135="DESCARTE",B4135="DEVOLUÇÃO"),"DESCARTE/DEVOLUÇÃO",IF(AND(D4135="",K4135&lt;&gt;""),"SEM LOTE",IF(AND(Q4135&lt;&gt;"",Q4135&gt;=Parametros!$B$11),"PARADO/SEM GIRO","OK"))))))))))</f>
        <v>OK</v>
      </c>
      <c r="T4135" s="29" t="str">
        <f aca="false">IF(AND($S4135="PARADO/SEM GIRO",$K4135="KG",OR(Painel!$B$5="(Todos)",A4135=Painel!$B$5)*OR(Painel!$E$5="(Todos)",P4135=Painel!$E$5)),$J4135+ROW()/10000000,"")</f>
        <v/>
      </c>
      <c r="U4135" s="29" t="str">
        <f aca="false">IF(AND($S4135="VENCIDO",$K4135="KG",OR(Painel!$B$5="(Todos)",A4135=Painel!$B$5)*OR(Painel!$E$5="(Todos)",P4135=Painel!$E$5)),$J4135+ROW()/10000000,"")</f>
        <v/>
      </c>
    </row>
    <row r="4136" customFormat="false" ht="15" hidden="false" customHeight="false" outlineLevel="0" collapsed="false">
      <c r="A4136" s="29" t="s">
        <v>52</v>
      </c>
      <c r="B4136" s="29" t="s">
        <v>7633</v>
      </c>
      <c r="C4136" s="29" t="s">
        <v>2561</v>
      </c>
      <c r="D4136" s="29" t="s">
        <v>7209</v>
      </c>
      <c r="E4136" s="29" t="n">
        <v>1</v>
      </c>
      <c r="F4136" s="29" t="s">
        <v>268</v>
      </c>
      <c r="G4136" s="29" t="s">
        <v>7634</v>
      </c>
      <c r="H4136" s="30" t="n">
        <v>590.4</v>
      </c>
      <c r="I4136" s="31" t="n">
        <v>46284</v>
      </c>
      <c r="J4136" s="30" t="n">
        <v>590.4</v>
      </c>
      <c r="K4136" s="29" t="s">
        <v>120</v>
      </c>
      <c r="L4136" s="29" t="s">
        <v>388</v>
      </c>
      <c r="M4136" s="29"/>
      <c r="N4136" s="29" t="s">
        <v>122</v>
      </c>
      <c r="O4136" s="31" t="n">
        <v>47015</v>
      </c>
      <c r="P4136" s="29" t="s">
        <v>123</v>
      </c>
      <c r="Q4136" s="29" t="n">
        <f aca="false">IFERROR(VALUE(L4136),"")</f>
        <v>1</v>
      </c>
      <c r="R4136" s="29" t="n">
        <f aca="true">IF(O4136="","",O4136-TODAY())</f>
        <v>730</v>
      </c>
      <c r="S4136" s="29" t="str">
        <f aca="false">IF(C4136="&lt;&lt; vazio &gt;&gt;","VAZIA",IF(AND(O4136&lt;&gt;"",R4136&lt;0),"VENCIDO",IF(AND(O4136&lt;&gt;"",R4136&lt;=Parametros!$B$10),"PRÓX. VENCIMENTO",IF(F4136="Q","QUALIDADE",IF(F4136="S","BLOQUEADO",IF(F4136="R","RESTRITO/DEVOLUÇÃO",IF(OR(N4136="QUAR",N4136="QRES"),"QUARENTENA",IF(OR(B4136="DESCARTE",B4136="DEVOLUÇÃO"),"DESCARTE/DEVOLUÇÃO",IF(AND(D4136="",K4136&lt;&gt;""),"SEM LOTE",IF(AND(Q4136&lt;&gt;"",Q4136&gt;=Parametros!$B$11),"PARADO/SEM GIRO","OK"))))))))))</f>
        <v>QUALIDADE</v>
      </c>
      <c r="T4136" s="29" t="str">
        <f aca="false">IF(AND($S4136="PARADO/SEM GIRO",$K4136="KG",OR(Painel!$B$5="(Todos)",A4136=Painel!$B$5)*OR(Painel!$E$5="(Todos)",P4136=Painel!$E$5)),$J4136+ROW()/10000000,"")</f>
        <v/>
      </c>
      <c r="U4136" s="29" t="str">
        <f aca="false">IF(AND($S4136="VENCIDO",$K4136="KG",OR(Painel!$B$5="(Todos)",A4136=Painel!$B$5)*OR(Painel!$E$5="(Todos)",P4136=Painel!$E$5)),$J4136+ROW()/10000000,"")</f>
        <v/>
      </c>
    </row>
    <row r="4137" customFormat="false" ht="15" hidden="false" customHeight="false" outlineLevel="0" collapsed="false">
      <c r="A4137" s="29" t="s">
        <v>52</v>
      </c>
      <c r="B4137" s="29" t="s">
        <v>7635</v>
      </c>
      <c r="C4137" s="29" t="s">
        <v>768</v>
      </c>
      <c r="D4137" s="29" t="s">
        <v>961</v>
      </c>
      <c r="E4137" s="29" t="n">
        <v>1</v>
      </c>
      <c r="F4137" s="29"/>
      <c r="G4137" s="29" t="s">
        <v>7636</v>
      </c>
      <c r="H4137" s="30" t="n">
        <v>800</v>
      </c>
      <c r="I4137" s="31" t="n">
        <v>46266</v>
      </c>
      <c r="J4137" s="30" t="n">
        <v>800</v>
      </c>
      <c r="K4137" s="29" t="s">
        <v>120</v>
      </c>
      <c r="L4137" s="29" t="s">
        <v>180</v>
      </c>
      <c r="M4137" s="29"/>
      <c r="N4137" s="29" t="s">
        <v>122</v>
      </c>
      <c r="O4137" s="31" t="n">
        <v>46620</v>
      </c>
      <c r="P4137" s="29" t="s">
        <v>123</v>
      </c>
      <c r="Q4137" s="29" t="n">
        <f aca="false">IFERROR(VALUE(L4137),"")</f>
        <v>19</v>
      </c>
      <c r="R4137" s="29" t="n">
        <f aca="true">IF(O4137="","",O4137-TODAY())</f>
        <v>335</v>
      </c>
      <c r="S4137" s="29" t="str">
        <f aca="false">IF(C4137="&lt;&lt; vazio &gt;&gt;","VAZIA",IF(AND(O4137&lt;&gt;"",R4137&lt;0),"VENCIDO",IF(AND(O4137&lt;&gt;"",R4137&lt;=Parametros!$B$10),"PRÓX. VENCIMENTO",IF(F4137="Q","QUALIDADE",IF(F4137="S","BLOQUEADO",IF(F4137="R","RESTRITO/DEVOLUÇÃO",IF(OR(N4137="QUAR",N4137="QRES"),"QUARENTENA",IF(OR(B4137="DESCARTE",B4137="DEVOLUÇÃO"),"DESCARTE/DEVOLUÇÃO",IF(AND(D4137="",K4137&lt;&gt;""),"SEM LOTE",IF(AND(Q4137&lt;&gt;"",Q4137&gt;=Parametros!$B$11),"PARADO/SEM GIRO","OK"))))))))))</f>
        <v>OK</v>
      </c>
      <c r="T4137" s="29" t="str">
        <f aca="false">IF(AND($S4137="PARADO/SEM GIRO",$K4137="KG",OR(Painel!$B$5="(Todos)",A4137=Painel!$B$5)*OR(Painel!$E$5="(Todos)",P4137=Painel!$E$5)),$J4137+ROW()/10000000,"")</f>
        <v/>
      </c>
      <c r="U4137" s="29" t="str">
        <f aca="false">IF(AND($S4137="VENCIDO",$K4137="KG",OR(Painel!$B$5="(Todos)",A4137=Painel!$B$5)*OR(Painel!$E$5="(Todos)",P4137=Painel!$E$5)),$J4137+ROW()/10000000,"")</f>
        <v/>
      </c>
    </row>
    <row r="4138" customFormat="false" ht="15" hidden="false" customHeight="false" outlineLevel="0" collapsed="false">
      <c r="A4138" s="29" t="s">
        <v>52</v>
      </c>
      <c r="B4138" s="29" t="s">
        <v>7637</v>
      </c>
      <c r="C4138" s="29" t="s">
        <v>115</v>
      </c>
      <c r="D4138" s="29"/>
      <c r="E4138" s="29" t="n">
        <v>0</v>
      </c>
      <c r="F4138" s="29"/>
      <c r="G4138" s="29"/>
      <c r="H4138" s="30" t="n">
        <v>0</v>
      </c>
      <c r="I4138" s="29"/>
      <c r="J4138" s="30" t="n">
        <v>0</v>
      </c>
      <c r="K4138" s="29"/>
      <c r="L4138" s="29" t="s">
        <v>116</v>
      </c>
      <c r="M4138" s="29"/>
      <c r="N4138" s="29"/>
      <c r="O4138" s="29"/>
      <c r="P4138" s="29"/>
      <c r="Q4138" s="29" t="n">
        <f aca="false">IFERROR(VALUE(L4138),"")</f>
        <v>0</v>
      </c>
      <c r="R4138" s="29" t="str">
        <f aca="true">IF(O4138="","",O4138-TODAY())</f>
        <v/>
      </c>
      <c r="S4138" s="29" t="str">
        <f aca="false">IF(C4138="&lt;&lt; vazio &gt;&gt;","VAZIA",IF(AND(O4138&lt;&gt;"",R4138&lt;0),"VENCIDO",IF(AND(O4138&lt;&gt;"",R4138&lt;=Parametros!$B$10),"PRÓX. VENCIMENTO",IF(F4138="Q","QUALIDADE",IF(F4138="S","BLOQUEADO",IF(F4138="R","RESTRITO/DEVOLUÇÃO",IF(OR(N4138="QUAR",N4138="QRES"),"QUARENTENA",IF(OR(B4138="DESCARTE",B4138="DEVOLUÇÃO"),"DESCARTE/DEVOLUÇÃO",IF(AND(D4138="",K4138&lt;&gt;""),"SEM LOTE",IF(AND(Q4138&lt;&gt;"",Q4138&gt;=Parametros!$B$11),"PARADO/SEM GIRO","OK"))))))))))</f>
        <v>VAZIA</v>
      </c>
      <c r="T4138" s="29" t="str">
        <f aca="false">IF(AND($S4138="PARADO/SEM GIRO",$K4138="KG",OR(Painel!$B$5="(Todos)",A4138=Painel!$B$5)*OR(Painel!$E$5="(Todos)",P4138=Painel!$E$5)),$J4138+ROW()/10000000,"")</f>
        <v/>
      </c>
      <c r="U4138" s="29" t="str">
        <f aca="false">IF(AND($S4138="VENCIDO",$K4138="KG",OR(Painel!$B$5="(Todos)",A4138=Painel!$B$5)*OR(Painel!$E$5="(Todos)",P4138=Painel!$E$5)),$J4138+ROW()/10000000,"")</f>
        <v/>
      </c>
    </row>
    <row r="4139" customFormat="false" ht="15" hidden="false" customHeight="false" outlineLevel="0" collapsed="false">
      <c r="A4139" s="29" t="s">
        <v>52</v>
      </c>
      <c r="B4139" s="29" t="s">
        <v>7638</v>
      </c>
      <c r="C4139" s="29" t="s">
        <v>161</v>
      </c>
      <c r="D4139" s="29" t="s">
        <v>1657</v>
      </c>
      <c r="E4139" s="29" t="n">
        <v>1</v>
      </c>
      <c r="F4139" s="29"/>
      <c r="G4139" s="29" t="s">
        <v>7639</v>
      </c>
      <c r="H4139" s="30" t="n">
        <v>999.9</v>
      </c>
      <c r="I4139" s="31" t="n">
        <v>46219</v>
      </c>
      <c r="J4139" s="30" t="n">
        <v>999.9</v>
      </c>
      <c r="K4139" s="29" t="s">
        <v>120</v>
      </c>
      <c r="L4139" s="29" t="s">
        <v>959</v>
      </c>
      <c r="M4139" s="29"/>
      <c r="N4139" s="29" t="s">
        <v>122</v>
      </c>
      <c r="O4139" s="31" t="n">
        <v>46764</v>
      </c>
      <c r="P4139" s="29" t="s">
        <v>123</v>
      </c>
      <c r="Q4139" s="29" t="n">
        <f aca="false">IFERROR(VALUE(L4139),"")</f>
        <v>66</v>
      </c>
      <c r="R4139" s="29" t="n">
        <f aca="true">IF(O4139="","",O4139-TODAY())</f>
        <v>479</v>
      </c>
      <c r="S4139" s="29" t="str">
        <f aca="false">IF(C4139="&lt;&lt; vazio &gt;&gt;","VAZIA",IF(AND(O4139&lt;&gt;"",R4139&lt;0),"VENCIDO",IF(AND(O4139&lt;&gt;"",R4139&lt;=Parametros!$B$10),"PRÓX. VENCIMENTO",IF(F4139="Q","QUALIDADE",IF(F4139="S","BLOQUEADO",IF(F4139="R","RESTRITO/DEVOLUÇÃO",IF(OR(N4139="QUAR",N4139="QRES"),"QUARENTENA",IF(OR(B4139="DESCARTE",B4139="DEVOLUÇÃO"),"DESCARTE/DEVOLUÇÃO",IF(AND(D4139="",K4139&lt;&gt;""),"SEM LOTE",IF(AND(Q4139&lt;&gt;"",Q4139&gt;=Parametros!$B$11),"PARADO/SEM GIRO","OK"))))))))))</f>
        <v>OK</v>
      </c>
      <c r="T4139" s="29" t="str">
        <f aca="false">IF(AND($S4139="PARADO/SEM GIRO",$K4139="KG",OR(Painel!$B$5="(Todos)",A4139=Painel!$B$5)*OR(Painel!$E$5="(Todos)",P4139=Painel!$E$5)),$J4139+ROW()/10000000,"")</f>
        <v/>
      </c>
      <c r="U4139" s="29" t="str">
        <f aca="false">IF(AND($S4139="VENCIDO",$K4139="KG",OR(Painel!$B$5="(Todos)",A4139=Painel!$B$5)*OR(Painel!$E$5="(Todos)",P4139=Painel!$E$5)),$J4139+ROW()/10000000,"")</f>
        <v/>
      </c>
    </row>
    <row r="4140" customFormat="false" ht="15" hidden="false" customHeight="false" outlineLevel="0" collapsed="false">
      <c r="A4140" s="29" t="s">
        <v>52</v>
      </c>
      <c r="B4140" s="29" t="s">
        <v>7640</v>
      </c>
      <c r="C4140" s="29" t="s">
        <v>147</v>
      </c>
      <c r="D4140" s="29" t="s">
        <v>148</v>
      </c>
      <c r="E4140" s="29" t="n">
        <v>1</v>
      </c>
      <c r="F4140" s="29"/>
      <c r="G4140" s="29" t="s">
        <v>7641</v>
      </c>
      <c r="H4140" s="30" t="n">
        <v>2.8</v>
      </c>
      <c r="I4140" s="31" t="n">
        <v>46239</v>
      </c>
      <c r="J4140" s="30" t="n">
        <v>2.8</v>
      </c>
      <c r="K4140" s="29" t="s">
        <v>120</v>
      </c>
      <c r="L4140" s="29" t="s">
        <v>5403</v>
      </c>
      <c r="M4140" s="29"/>
      <c r="N4140" s="29" t="s">
        <v>122</v>
      </c>
      <c r="O4140" s="31" t="n">
        <v>46416</v>
      </c>
      <c r="P4140" s="29" t="s">
        <v>123</v>
      </c>
      <c r="Q4140" s="29" t="n">
        <f aca="false">IFERROR(VALUE(L4140),"")</f>
        <v>46</v>
      </c>
      <c r="R4140" s="29" t="n">
        <f aca="true">IF(O4140="","",O4140-TODAY())</f>
        <v>131</v>
      </c>
      <c r="S4140" s="29" t="str">
        <f aca="false">IF(C4140="&lt;&lt; vazio &gt;&gt;","VAZIA",IF(AND(O4140&lt;&gt;"",R4140&lt;0),"VENCIDO",IF(AND(O4140&lt;&gt;"",R4140&lt;=Parametros!$B$10),"PRÓX. VENCIMENTO",IF(F4140="Q","QUALIDADE",IF(F4140="S","BLOQUEADO",IF(F4140="R","RESTRITO/DEVOLUÇÃO",IF(OR(N4140="QUAR",N4140="QRES"),"QUARENTENA",IF(OR(B4140="DESCARTE",B4140="DEVOLUÇÃO"),"DESCARTE/DEVOLUÇÃO",IF(AND(D4140="",K4140&lt;&gt;""),"SEM LOTE",IF(AND(Q4140&lt;&gt;"",Q4140&gt;=Parametros!$B$11),"PARADO/SEM GIRO","OK"))))))))))</f>
        <v>OK</v>
      </c>
      <c r="T4140" s="29" t="str">
        <f aca="false">IF(AND($S4140="PARADO/SEM GIRO",$K4140="KG",OR(Painel!$B$5="(Todos)",A4140=Painel!$B$5)*OR(Painel!$E$5="(Todos)",P4140=Painel!$E$5)),$J4140+ROW()/10000000,"")</f>
        <v/>
      </c>
      <c r="U4140" s="29" t="str">
        <f aca="false">IF(AND($S4140="VENCIDO",$K4140="KG",OR(Painel!$B$5="(Todos)",A4140=Painel!$B$5)*OR(Painel!$E$5="(Todos)",P4140=Painel!$E$5)),$J4140+ROW()/10000000,"")</f>
        <v/>
      </c>
    </row>
    <row r="4141" customFormat="false" ht="15" hidden="false" customHeight="false" outlineLevel="0" collapsed="false">
      <c r="A4141" s="29" t="s">
        <v>52</v>
      </c>
      <c r="B4141" s="29" t="s">
        <v>7642</v>
      </c>
      <c r="C4141" s="29" t="s">
        <v>4402</v>
      </c>
      <c r="D4141" s="29" t="s">
        <v>4403</v>
      </c>
      <c r="E4141" s="29" t="n">
        <v>1</v>
      </c>
      <c r="F4141" s="29"/>
      <c r="G4141" s="29" t="s">
        <v>7643</v>
      </c>
      <c r="H4141" s="30" t="n">
        <v>727.2</v>
      </c>
      <c r="I4141" s="31" t="n">
        <v>46235</v>
      </c>
      <c r="J4141" s="30" t="n">
        <v>727.2</v>
      </c>
      <c r="K4141" s="29" t="s">
        <v>120</v>
      </c>
      <c r="L4141" s="29" t="s">
        <v>694</v>
      </c>
      <c r="M4141" s="29"/>
      <c r="N4141" s="29" t="s">
        <v>122</v>
      </c>
      <c r="O4141" s="31" t="n">
        <v>46756</v>
      </c>
      <c r="P4141" s="29" t="s">
        <v>123</v>
      </c>
      <c r="Q4141" s="29" t="n">
        <f aca="false">IFERROR(VALUE(L4141),"")</f>
        <v>50</v>
      </c>
      <c r="R4141" s="29" t="n">
        <f aca="true">IF(O4141="","",O4141-TODAY())</f>
        <v>471</v>
      </c>
      <c r="S4141" s="29" t="str">
        <f aca="false">IF(C4141="&lt;&lt; vazio &gt;&gt;","VAZIA",IF(AND(O4141&lt;&gt;"",R4141&lt;0),"VENCIDO",IF(AND(O4141&lt;&gt;"",R4141&lt;=Parametros!$B$10),"PRÓX. VENCIMENTO",IF(F4141="Q","QUALIDADE",IF(F4141="S","BLOQUEADO",IF(F4141="R","RESTRITO/DEVOLUÇÃO",IF(OR(N4141="QUAR",N4141="QRES"),"QUARENTENA",IF(OR(B4141="DESCARTE",B4141="DEVOLUÇÃO"),"DESCARTE/DEVOLUÇÃO",IF(AND(D4141="",K4141&lt;&gt;""),"SEM LOTE",IF(AND(Q4141&lt;&gt;"",Q4141&gt;=Parametros!$B$11),"PARADO/SEM GIRO","OK"))))))))))</f>
        <v>OK</v>
      </c>
      <c r="T4141" s="29" t="str">
        <f aca="false">IF(AND($S4141="PARADO/SEM GIRO",$K4141="KG",OR(Painel!$B$5="(Todos)",A4141=Painel!$B$5)*OR(Painel!$E$5="(Todos)",P4141=Painel!$E$5)),$J4141+ROW()/10000000,"")</f>
        <v/>
      </c>
      <c r="U4141" s="29" t="str">
        <f aca="false">IF(AND($S4141="VENCIDO",$K4141="KG",OR(Painel!$B$5="(Todos)",A4141=Painel!$B$5)*OR(Painel!$E$5="(Todos)",P4141=Painel!$E$5)),$J4141+ROW()/10000000,"")</f>
        <v/>
      </c>
    </row>
    <row r="4142" customFormat="false" ht="15" hidden="false" customHeight="false" outlineLevel="0" collapsed="false">
      <c r="A4142" s="29" t="s">
        <v>52</v>
      </c>
      <c r="B4142" s="29" t="s">
        <v>7644</v>
      </c>
      <c r="C4142" s="29" t="s">
        <v>876</v>
      </c>
      <c r="D4142" s="29" t="s">
        <v>877</v>
      </c>
      <c r="E4142" s="29" t="n">
        <v>1</v>
      </c>
      <c r="F4142" s="29"/>
      <c r="G4142" s="29" t="s">
        <v>7645</v>
      </c>
      <c r="H4142" s="30" t="n">
        <v>720</v>
      </c>
      <c r="I4142" s="31" t="n">
        <v>46279</v>
      </c>
      <c r="J4142" s="30" t="n">
        <v>720</v>
      </c>
      <c r="K4142" s="29" t="s">
        <v>120</v>
      </c>
      <c r="L4142" s="29" t="s">
        <v>350</v>
      </c>
      <c r="M4142" s="29"/>
      <c r="N4142" s="29" t="s">
        <v>122</v>
      </c>
      <c r="O4142" s="31" t="n">
        <v>46821</v>
      </c>
      <c r="P4142" s="29" t="s">
        <v>123</v>
      </c>
      <c r="Q4142" s="29" t="n">
        <f aca="false">IFERROR(VALUE(L4142),"")</f>
        <v>6</v>
      </c>
      <c r="R4142" s="29" t="n">
        <f aca="true">IF(O4142="","",O4142-TODAY())</f>
        <v>536</v>
      </c>
      <c r="S4142" s="29" t="str">
        <f aca="false">IF(C4142="&lt;&lt; vazio &gt;&gt;","VAZIA",IF(AND(O4142&lt;&gt;"",R4142&lt;0),"VENCIDO",IF(AND(O4142&lt;&gt;"",R4142&lt;=Parametros!$B$10),"PRÓX. VENCIMENTO",IF(F4142="Q","QUALIDADE",IF(F4142="S","BLOQUEADO",IF(F4142="R","RESTRITO/DEVOLUÇÃO",IF(OR(N4142="QUAR",N4142="QRES"),"QUARENTENA",IF(OR(B4142="DESCARTE",B4142="DEVOLUÇÃO"),"DESCARTE/DEVOLUÇÃO",IF(AND(D4142="",K4142&lt;&gt;""),"SEM LOTE",IF(AND(Q4142&lt;&gt;"",Q4142&gt;=Parametros!$B$11),"PARADO/SEM GIRO","OK"))))))))))</f>
        <v>OK</v>
      </c>
      <c r="T4142" s="29" t="str">
        <f aca="false">IF(AND($S4142="PARADO/SEM GIRO",$K4142="KG",OR(Painel!$B$5="(Todos)",A4142=Painel!$B$5)*OR(Painel!$E$5="(Todos)",P4142=Painel!$E$5)),$J4142+ROW()/10000000,"")</f>
        <v/>
      </c>
      <c r="U4142" s="29" t="str">
        <f aca="false">IF(AND($S4142="VENCIDO",$K4142="KG",OR(Painel!$B$5="(Todos)",A4142=Painel!$B$5)*OR(Painel!$E$5="(Todos)",P4142=Painel!$E$5)),$J4142+ROW()/10000000,"")</f>
        <v/>
      </c>
    </row>
    <row r="4143" customFormat="false" ht="15" hidden="false" customHeight="false" outlineLevel="0" collapsed="false">
      <c r="A4143" s="29" t="s">
        <v>52</v>
      </c>
      <c r="B4143" s="29" t="s">
        <v>7646</v>
      </c>
      <c r="C4143" s="29" t="s">
        <v>348</v>
      </c>
      <c r="D4143" s="29" t="s">
        <v>543</v>
      </c>
      <c r="E4143" s="29" t="n">
        <v>1</v>
      </c>
      <c r="F4143" s="29"/>
      <c r="G4143" s="29" t="s">
        <v>7647</v>
      </c>
      <c r="H4143" s="30" t="n">
        <v>20.1</v>
      </c>
      <c r="I4143" s="31" t="n">
        <v>46239</v>
      </c>
      <c r="J4143" s="30" t="n">
        <v>20.1</v>
      </c>
      <c r="K4143" s="29" t="s">
        <v>120</v>
      </c>
      <c r="L4143" s="29" t="s">
        <v>5403</v>
      </c>
      <c r="M4143" s="29"/>
      <c r="N4143" s="29" t="s">
        <v>122</v>
      </c>
      <c r="O4143" s="31" t="n">
        <v>46666</v>
      </c>
      <c r="P4143" s="29" t="s">
        <v>123</v>
      </c>
      <c r="Q4143" s="29" t="n">
        <f aca="false">IFERROR(VALUE(L4143),"")</f>
        <v>46</v>
      </c>
      <c r="R4143" s="29" t="n">
        <f aca="true">IF(O4143="","",O4143-TODAY())</f>
        <v>381</v>
      </c>
      <c r="S4143" s="29" t="str">
        <f aca="false">IF(C4143="&lt;&lt; vazio &gt;&gt;","VAZIA",IF(AND(O4143&lt;&gt;"",R4143&lt;0),"VENCIDO",IF(AND(O4143&lt;&gt;"",R4143&lt;=Parametros!$B$10),"PRÓX. VENCIMENTO",IF(F4143="Q","QUALIDADE",IF(F4143="S","BLOQUEADO",IF(F4143="R","RESTRITO/DEVOLUÇÃO",IF(OR(N4143="QUAR",N4143="QRES"),"QUARENTENA",IF(OR(B4143="DESCARTE",B4143="DEVOLUÇÃO"),"DESCARTE/DEVOLUÇÃO",IF(AND(D4143="",K4143&lt;&gt;""),"SEM LOTE",IF(AND(Q4143&lt;&gt;"",Q4143&gt;=Parametros!$B$11),"PARADO/SEM GIRO","OK"))))))))))</f>
        <v>OK</v>
      </c>
      <c r="T4143" s="29" t="str">
        <f aca="false">IF(AND($S4143="PARADO/SEM GIRO",$K4143="KG",OR(Painel!$B$5="(Todos)",A4143=Painel!$B$5)*OR(Painel!$E$5="(Todos)",P4143=Painel!$E$5)),$J4143+ROW()/10000000,"")</f>
        <v/>
      </c>
      <c r="U4143" s="29" t="str">
        <f aca="false">IF(AND($S4143="VENCIDO",$K4143="KG",OR(Painel!$B$5="(Todos)",A4143=Painel!$B$5)*OR(Painel!$E$5="(Todos)",P4143=Painel!$E$5)),$J4143+ROW()/10000000,"")</f>
        <v/>
      </c>
    </row>
    <row r="4144" customFormat="false" ht="15" hidden="false" customHeight="false" outlineLevel="0" collapsed="false">
      <c r="A4144" s="29" t="s">
        <v>52</v>
      </c>
      <c r="B4144" s="29" t="s">
        <v>7648</v>
      </c>
      <c r="C4144" s="29" t="s">
        <v>1381</v>
      </c>
      <c r="D4144" s="29" t="s">
        <v>7649</v>
      </c>
      <c r="E4144" s="29" t="n">
        <v>1</v>
      </c>
      <c r="F4144" s="29"/>
      <c r="G4144" s="29" t="s">
        <v>7650</v>
      </c>
      <c r="H4144" s="30" t="n">
        <v>800</v>
      </c>
      <c r="I4144" s="31" t="n">
        <v>46202</v>
      </c>
      <c r="J4144" s="30" t="n">
        <v>800</v>
      </c>
      <c r="K4144" s="29" t="s">
        <v>120</v>
      </c>
      <c r="L4144" s="29" t="s">
        <v>1181</v>
      </c>
      <c r="M4144" s="29"/>
      <c r="N4144" s="29" t="s">
        <v>122</v>
      </c>
      <c r="O4144" s="31" t="n">
        <v>46556</v>
      </c>
      <c r="P4144" s="29" t="s">
        <v>123</v>
      </c>
      <c r="Q4144" s="29" t="n">
        <f aca="false">IFERROR(VALUE(L4144),"")</f>
        <v>83</v>
      </c>
      <c r="R4144" s="29" t="n">
        <f aca="true">IF(O4144="","",O4144-TODAY())</f>
        <v>271</v>
      </c>
      <c r="S4144" s="29" t="str">
        <f aca="false">IF(C4144="&lt;&lt; vazio &gt;&gt;","VAZIA",IF(AND(O4144&lt;&gt;"",R4144&lt;0),"VENCIDO",IF(AND(O4144&lt;&gt;"",R4144&lt;=Parametros!$B$10),"PRÓX. VENCIMENTO",IF(F4144="Q","QUALIDADE",IF(F4144="S","BLOQUEADO",IF(F4144="R","RESTRITO/DEVOLUÇÃO",IF(OR(N4144="QUAR",N4144="QRES"),"QUARENTENA",IF(OR(B4144="DESCARTE",B4144="DEVOLUÇÃO"),"DESCARTE/DEVOLUÇÃO",IF(AND(D4144="",K4144&lt;&gt;""),"SEM LOTE",IF(AND(Q4144&lt;&gt;"",Q4144&gt;=Parametros!$B$11),"PARADO/SEM GIRO","OK"))))))))))</f>
        <v>OK</v>
      </c>
      <c r="T4144" s="29" t="str">
        <f aca="false">IF(AND($S4144="PARADO/SEM GIRO",$K4144="KG",OR(Painel!$B$5="(Todos)",A4144=Painel!$B$5)*OR(Painel!$E$5="(Todos)",P4144=Painel!$E$5)),$J4144+ROW()/10000000,"")</f>
        <v/>
      </c>
      <c r="U4144" s="29" t="str">
        <f aca="false">IF(AND($S4144="VENCIDO",$K4144="KG",OR(Painel!$B$5="(Todos)",A4144=Painel!$B$5)*OR(Painel!$E$5="(Todos)",P4144=Painel!$E$5)),$J4144+ROW()/10000000,"")</f>
        <v/>
      </c>
    </row>
    <row r="4145" customFormat="false" ht="15" hidden="false" customHeight="false" outlineLevel="0" collapsed="false">
      <c r="A4145" s="29" t="s">
        <v>52</v>
      </c>
      <c r="B4145" s="29" t="s">
        <v>7651</v>
      </c>
      <c r="C4145" s="29" t="s">
        <v>115</v>
      </c>
      <c r="D4145" s="29"/>
      <c r="E4145" s="29" t="n">
        <v>0</v>
      </c>
      <c r="F4145" s="29"/>
      <c r="G4145" s="29"/>
      <c r="H4145" s="30" t="n">
        <v>0</v>
      </c>
      <c r="I4145" s="29"/>
      <c r="J4145" s="30" t="n">
        <v>0</v>
      </c>
      <c r="K4145" s="29"/>
      <c r="L4145" s="29" t="s">
        <v>116</v>
      </c>
      <c r="M4145" s="29"/>
      <c r="N4145" s="29"/>
      <c r="O4145" s="29"/>
      <c r="P4145" s="29"/>
      <c r="Q4145" s="29" t="n">
        <f aca="false">IFERROR(VALUE(L4145),"")</f>
        <v>0</v>
      </c>
      <c r="R4145" s="29" t="str">
        <f aca="true">IF(O4145="","",O4145-TODAY())</f>
        <v/>
      </c>
      <c r="S4145" s="29" t="str">
        <f aca="false">IF(C4145="&lt;&lt; vazio &gt;&gt;","VAZIA",IF(AND(O4145&lt;&gt;"",R4145&lt;0),"VENCIDO",IF(AND(O4145&lt;&gt;"",R4145&lt;=Parametros!$B$10),"PRÓX. VENCIMENTO",IF(F4145="Q","QUALIDADE",IF(F4145="S","BLOQUEADO",IF(F4145="R","RESTRITO/DEVOLUÇÃO",IF(OR(N4145="QUAR",N4145="QRES"),"QUARENTENA",IF(OR(B4145="DESCARTE",B4145="DEVOLUÇÃO"),"DESCARTE/DEVOLUÇÃO",IF(AND(D4145="",K4145&lt;&gt;""),"SEM LOTE",IF(AND(Q4145&lt;&gt;"",Q4145&gt;=Parametros!$B$11),"PARADO/SEM GIRO","OK"))))))))))</f>
        <v>VAZIA</v>
      </c>
      <c r="T4145" s="29" t="str">
        <f aca="false">IF(AND($S4145="PARADO/SEM GIRO",$K4145="KG",OR(Painel!$B$5="(Todos)",A4145=Painel!$B$5)*OR(Painel!$E$5="(Todos)",P4145=Painel!$E$5)),$J4145+ROW()/10000000,"")</f>
        <v/>
      </c>
      <c r="U4145" s="29" t="str">
        <f aca="false">IF(AND($S4145="VENCIDO",$K4145="KG",OR(Painel!$B$5="(Todos)",A4145=Painel!$B$5)*OR(Painel!$E$5="(Todos)",P4145=Painel!$E$5)),$J4145+ROW()/10000000,"")</f>
        <v/>
      </c>
    </row>
    <row r="4146" customFormat="false" ht="15" hidden="false" customHeight="false" outlineLevel="0" collapsed="false">
      <c r="A4146" s="29" t="s">
        <v>52</v>
      </c>
      <c r="B4146" s="29" t="s">
        <v>7652</v>
      </c>
      <c r="C4146" s="29" t="s">
        <v>115</v>
      </c>
      <c r="D4146" s="29"/>
      <c r="E4146" s="29" t="n">
        <v>0</v>
      </c>
      <c r="F4146" s="29"/>
      <c r="G4146" s="29"/>
      <c r="H4146" s="30" t="n">
        <v>0</v>
      </c>
      <c r="I4146" s="29"/>
      <c r="J4146" s="30" t="n">
        <v>0</v>
      </c>
      <c r="K4146" s="29"/>
      <c r="L4146" s="29" t="s">
        <v>116</v>
      </c>
      <c r="M4146" s="29"/>
      <c r="N4146" s="29"/>
      <c r="O4146" s="29"/>
      <c r="P4146" s="29"/>
      <c r="Q4146" s="29" t="n">
        <f aca="false">IFERROR(VALUE(L4146),"")</f>
        <v>0</v>
      </c>
      <c r="R4146" s="29" t="str">
        <f aca="true">IF(O4146="","",O4146-TODAY())</f>
        <v/>
      </c>
      <c r="S4146" s="29" t="str">
        <f aca="false">IF(C4146="&lt;&lt; vazio &gt;&gt;","VAZIA",IF(AND(O4146&lt;&gt;"",R4146&lt;0),"VENCIDO",IF(AND(O4146&lt;&gt;"",R4146&lt;=Parametros!$B$10),"PRÓX. VENCIMENTO",IF(F4146="Q","QUALIDADE",IF(F4146="S","BLOQUEADO",IF(F4146="R","RESTRITO/DEVOLUÇÃO",IF(OR(N4146="QUAR",N4146="QRES"),"QUARENTENA",IF(OR(B4146="DESCARTE",B4146="DEVOLUÇÃO"),"DESCARTE/DEVOLUÇÃO",IF(AND(D4146="",K4146&lt;&gt;""),"SEM LOTE",IF(AND(Q4146&lt;&gt;"",Q4146&gt;=Parametros!$B$11),"PARADO/SEM GIRO","OK"))))))))))</f>
        <v>VAZIA</v>
      </c>
      <c r="T4146" s="29" t="str">
        <f aca="false">IF(AND($S4146="PARADO/SEM GIRO",$K4146="KG",OR(Painel!$B$5="(Todos)",A4146=Painel!$B$5)*OR(Painel!$E$5="(Todos)",P4146=Painel!$E$5)),$J4146+ROW()/10000000,"")</f>
        <v/>
      </c>
      <c r="U4146" s="29" t="str">
        <f aca="false">IF(AND($S4146="VENCIDO",$K4146="KG",OR(Painel!$B$5="(Todos)",A4146=Painel!$B$5)*OR(Painel!$E$5="(Todos)",P4146=Painel!$E$5)),$J4146+ROW()/10000000,"")</f>
        <v/>
      </c>
    </row>
    <row r="4147" customFormat="false" ht="15" hidden="false" customHeight="false" outlineLevel="0" collapsed="false">
      <c r="A4147" s="29" t="s">
        <v>52</v>
      </c>
      <c r="B4147" s="29" t="s">
        <v>7653</v>
      </c>
      <c r="C4147" s="29" t="s">
        <v>768</v>
      </c>
      <c r="D4147" s="29" t="s">
        <v>961</v>
      </c>
      <c r="E4147" s="29" t="n">
        <v>1</v>
      </c>
      <c r="F4147" s="29"/>
      <c r="G4147" s="29" t="s">
        <v>7654</v>
      </c>
      <c r="H4147" s="30" t="n">
        <v>800</v>
      </c>
      <c r="I4147" s="31" t="n">
        <v>46261</v>
      </c>
      <c r="J4147" s="30" t="n">
        <v>800</v>
      </c>
      <c r="K4147" s="29" t="s">
        <v>120</v>
      </c>
      <c r="L4147" s="29" t="s">
        <v>938</v>
      </c>
      <c r="M4147" s="29"/>
      <c r="N4147" s="29" t="s">
        <v>122</v>
      </c>
      <c r="O4147" s="31" t="n">
        <v>46620</v>
      </c>
      <c r="P4147" s="29" t="s">
        <v>123</v>
      </c>
      <c r="Q4147" s="29" t="n">
        <f aca="false">IFERROR(VALUE(L4147),"")</f>
        <v>24</v>
      </c>
      <c r="R4147" s="29" t="n">
        <f aca="true">IF(O4147="","",O4147-TODAY())</f>
        <v>335</v>
      </c>
      <c r="S4147" s="29" t="str">
        <f aca="false">IF(C4147="&lt;&lt; vazio &gt;&gt;","VAZIA",IF(AND(O4147&lt;&gt;"",R4147&lt;0),"VENCIDO",IF(AND(O4147&lt;&gt;"",R4147&lt;=Parametros!$B$10),"PRÓX. VENCIMENTO",IF(F4147="Q","QUALIDADE",IF(F4147="S","BLOQUEADO",IF(F4147="R","RESTRITO/DEVOLUÇÃO",IF(OR(N4147="QUAR",N4147="QRES"),"QUARENTENA",IF(OR(B4147="DESCARTE",B4147="DEVOLUÇÃO"),"DESCARTE/DEVOLUÇÃO",IF(AND(D4147="",K4147&lt;&gt;""),"SEM LOTE",IF(AND(Q4147&lt;&gt;"",Q4147&gt;=Parametros!$B$11),"PARADO/SEM GIRO","OK"))))))))))</f>
        <v>OK</v>
      </c>
      <c r="T4147" s="29" t="str">
        <f aca="false">IF(AND($S4147="PARADO/SEM GIRO",$K4147="KG",OR(Painel!$B$5="(Todos)",A4147=Painel!$B$5)*OR(Painel!$E$5="(Todos)",P4147=Painel!$E$5)),$J4147+ROW()/10000000,"")</f>
        <v/>
      </c>
      <c r="U4147" s="29" t="str">
        <f aca="false">IF(AND($S4147="VENCIDO",$K4147="KG",OR(Painel!$B$5="(Todos)",A4147=Painel!$B$5)*OR(Painel!$E$5="(Todos)",P4147=Painel!$E$5)),$J4147+ROW()/10000000,"")</f>
        <v/>
      </c>
    </row>
    <row r="4148" customFormat="false" ht="15" hidden="false" customHeight="false" outlineLevel="0" collapsed="false">
      <c r="A4148" s="29" t="s">
        <v>52</v>
      </c>
      <c r="B4148" s="29" t="s">
        <v>7655</v>
      </c>
      <c r="C4148" s="29" t="s">
        <v>115</v>
      </c>
      <c r="D4148" s="29"/>
      <c r="E4148" s="29" t="n">
        <v>0</v>
      </c>
      <c r="F4148" s="29"/>
      <c r="G4148" s="29"/>
      <c r="H4148" s="30" t="n">
        <v>0</v>
      </c>
      <c r="I4148" s="29"/>
      <c r="J4148" s="30" t="n">
        <v>0</v>
      </c>
      <c r="K4148" s="29"/>
      <c r="L4148" s="29" t="s">
        <v>116</v>
      </c>
      <c r="M4148" s="29"/>
      <c r="N4148" s="29"/>
      <c r="O4148" s="29"/>
      <c r="P4148" s="29"/>
      <c r="Q4148" s="29" t="n">
        <f aca="false">IFERROR(VALUE(L4148),"")</f>
        <v>0</v>
      </c>
      <c r="R4148" s="29" t="str">
        <f aca="true">IF(O4148="","",O4148-TODAY())</f>
        <v/>
      </c>
      <c r="S4148" s="29" t="str">
        <f aca="false">IF(C4148="&lt;&lt; vazio &gt;&gt;","VAZIA",IF(AND(O4148&lt;&gt;"",R4148&lt;0),"VENCIDO",IF(AND(O4148&lt;&gt;"",R4148&lt;=Parametros!$B$10),"PRÓX. VENCIMENTO",IF(F4148="Q","QUALIDADE",IF(F4148="S","BLOQUEADO",IF(F4148="R","RESTRITO/DEVOLUÇÃO",IF(OR(N4148="QUAR",N4148="QRES"),"QUARENTENA",IF(OR(B4148="DESCARTE",B4148="DEVOLUÇÃO"),"DESCARTE/DEVOLUÇÃO",IF(AND(D4148="",K4148&lt;&gt;""),"SEM LOTE",IF(AND(Q4148&lt;&gt;"",Q4148&gt;=Parametros!$B$11),"PARADO/SEM GIRO","OK"))))))))))</f>
        <v>VAZIA</v>
      </c>
      <c r="T4148" s="29" t="str">
        <f aca="false">IF(AND($S4148="PARADO/SEM GIRO",$K4148="KG",OR(Painel!$B$5="(Todos)",A4148=Painel!$B$5)*OR(Painel!$E$5="(Todos)",P4148=Painel!$E$5)),$J4148+ROW()/10000000,"")</f>
        <v/>
      </c>
      <c r="U4148" s="29" t="str">
        <f aca="false">IF(AND($S4148="VENCIDO",$K4148="KG",OR(Painel!$B$5="(Todos)",A4148=Painel!$B$5)*OR(Painel!$E$5="(Todos)",P4148=Painel!$E$5)),$J4148+ROW()/10000000,"")</f>
        <v/>
      </c>
    </row>
    <row r="4149" customFormat="false" ht="15" hidden="false" customHeight="false" outlineLevel="0" collapsed="false">
      <c r="A4149" s="29" t="s">
        <v>52</v>
      </c>
      <c r="B4149" s="29" t="s">
        <v>7656</v>
      </c>
      <c r="C4149" s="29" t="s">
        <v>115</v>
      </c>
      <c r="D4149" s="29"/>
      <c r="E4149" s="29" t="n">
        <v>0</v>
      </c>
      <c r="F4149" s="29"/>
      <c r="G4149" s="29"/>
      <c r="H4149" s="30" t="n">
        <v>0</v>
      </c>
      <c r="I4149" s="29"/>
      <c r="J4149" s="30" t="n">
        <v>0</v>
      </c>
      <c r="K4149" s="29"/>
      <c r="L4149" s="29" t="s">
        <v>116</v>
      </c>
      <c r="M4149" s="29"/>
      <c r="N4149" s="29"/>
      <c r="O4149" s="29"/>
      <c r="P4149" s="29"/>
      <c r="Q4149" s="29" t="n">
        <f aca="false">IFERROR(VALUE(L4149),"")</f>
        <v>0</v>
      </c>
      <c r="R4149" s="29" t="str">
        <f aca="true">IF(O4149="","",O4149-TODAY())</f>
        <v/>
      </c>
      <c r="S4149" s="29" t="str">
        <f aca="false">IF(C4149="&lt;&lt; vazio &gt;&gt;","VAZIA",IF(AND(O4149&lt;&gt;"",R4149&lt;0),"VENCIDO",IF(AND(O4149&lt;&gt;"",R4149&lt;=Parametros!$B$10),"PRÓX. VENCIMENTO",IF(F4149="Q","QUALIDADE",IF(F4149="S","BLOQUEADO",IF(F4149="R","RESTRITO/DEVOLUÇÃO",IF(OR(N4149="QUAR",N4149="QRES"),"QUARENTENA",IF(OR(B4149="DESCARTE",B4149="DEVOLUÇÃO"),"DESCARTE/DEVOLUÇÃO",IF(AND(D4149="",K4149&lt;&gt;""),"SEM LOTE",IF(AND(Q4149&lt;&gt;"",Q4149&gt;=Parametros!$B$11),"PARADO/SEM GIRO","OK"))))))))))</f>
        <v>VAZIA</v>
      </c>
      <c r="T4149" s="29" t="str">
        <f aca="false">IF(AND($S4149="PARADO/SEM GIRO",$K4149="KG",OR(Painel!$B$5="(Todos)",A4149=Painel!$B$5)*OR(Painel!$E$5="(Todos)",P4149=Painel!$E$5)),$J4149+ROW()/10000000,"")</f>
        <v/>
      </c>
      <c r="U4149" s="29" t="str">
        <f aca="false">IF(AND($S4149="VENCIDO",$K4149="KG",OR(Painel!$B$5="(Todos)",A4149=Painel!$B$5)*OR(Painel!$E$5="(Todos)",P4149=Painel!$E$5)),$J4149+ROW()/10000000,"")</f>
        <v/>
      </c>
    </row>
    <row r="4150" customFormat="false" ht="15" hidden="false" customHeight="false" outlineLevel="0" collapsed="false">
      <c r="A4150" s="29" t="s">
        <v>52</v>
      </c>
      <c r="B4150" s="29" t="s">
        <v>7657</v>
      </c>
      <c r="C4150" s="29" t="s">
        <v>549</v>
      </c>
      <c r="D4150" s="29" t="s">
        <v>550</v>
      </c>
      <c r="E4150" s="29" t="n">
        <v>1</v>
      </c>
      <c r="F4150" s="29"/>
      <c r="G4150" s="29" t="s">
        <v>7658</v>
      </c>
      <c r="H4150" s="30" t="n">
        <v>1102.5</v>
      </c>
      <c r="I4150" s="31" t="n">
        <v>46263</v>
      </c>
      <c r="J4150" s="30" t="n">
        <v>1102.5</v>
      </c>
      <c r="K4150" s="29" t="s">
        <v>120</v>
      </c>
      <c r="L4150" s="29" t="s">
        <v>771</v>
      </c>
      <c r="M4150" s="29"/>
      <c r="N4150" s="29" t="s">
        <v>122</v>
      </c>
      <c r="O4150" s="31" t="n">
        <v>46991</v>
      </c>
      <c r="P4150" s="29" t="s">
        <v>123</v>
      </c>
      <c r="Q4150" s="29" t="n">
        <f aca="false">IFERROR(VALUE(L4150),"")</f>
        <v>22</v>
      </c>
      <c r="R4150" s="29" t="n">
        <f aca="true">IF(O4150="","",O4150-TODAY())</f>
        <v>706</v>
      </c>
      <c r="S4150" s="29" t="str">
        <f aca="false">IF(C4150="&lt;&lt; vazio &gt;&gt;","VAZIA",IF(AND(O4150&lt;&gt;"",R4150&lt;0),"VENCIDO",IF(AND(O4150&lt;&gt;"",R4150&lt;=Parametros!$B$10),"PRÓX. VENCIMENTO",IF(F4150="Q","QUALIDADE",IF(F4150="S","BLOQUEADO",IF(F4150="R","RESTRITO/DEVOLUÇÃO",IF(OR(N4150="QUAR",N4150="QRES"),"QUARENTENA",IF(OR(B4150="DESCARTE",B4150="DEVOLUÇÃO"),"DESCARTE/DEVOLUÇÃO",IF(AND(D4150="",K4150&lt;&gt;""),"SEM LOTE",IF(AND(Q4150&lt;&gt;"",Q4150&gt;=Parametros!$B$11),"PARADO/SEM GIRO","OK"))))))))))</f>
        <v>OK</v>
      </c>
      <c r="T4150" s="29" t="str">
        <f aca="false">IF(AND($S4150="PARADO/SEM GIRO",$K4150="KG",OR(Painel!$B$5="(Todos)",A4150=Painel!$B$5)*OR(Painel!$E$5="(Todos)",P4150=Painel!$E$5)),$J4150+ROW()/10000000,"")</f>
        <v/>
      </c>
      <c r="U4150" s="29" t="str">
        <f aca="false">IF(AND($S4150="VENCIDO",$K4150="KG",OR(Painel!$B$5="(Todos)",A4150=Painel!$B$5)*OR(Painel!$E$5="(Todos)",P4150=Painel!$E$5)),$J4150+ROW()/10000000,"")</f>
        <v/>
      </c>
    </row>
    <row r="4151" customFormat="false" ht="15" hidden="false" customHeight="false" outlineLevel="0" collapsed="false">
      <c r="A4151" s="29" t="s">
        <v>52</v>
      </c>
      <c r="B4151" s="29" t="s">
        <v>7659</v>
      </c>
      <c r="C4151" s="29" t="s">
        <v>785</v>
      </c>
      <c r="D4151" s="29" t="s">
        <v>880</v>
      </c>
      <c r="E4151" s="29" t="n">
        <v>1</v>
      </c>
      <c r="F4151" s="29"/>
      <c r="G4151" s="29" t="s">
        <v>7660</v>
      </c>
      <c r="H4151" s="30" t="n">
        <v>1000</v>
      </c>
      <c r="I4151" s="31" t="n">
        <v>46280</v>
      </c>
      <c r="J4151" s="30" t="n">
        <v>1000</v>
      </c>
      <c r="K4151" s="29" t="s">
        <v>120</v>
      </c>
      <c r="L4151" s="29" t="s">
        <v>144</v>
      </c>
      <c r="M4151" s="29"/>
      <c r="N4151" s="29" t="s">
        <v>122</v>
      </c>
      <c r="O4151" s="31" t="n">
        <v>46823</v>
      </c>
      <c r="P4151" s="29" t="s">
        <v>123</v>
      </c>
      <c r="Q4151" s="29" t="n">
        <f aca="false">IFERROR(VALUE(L4151),"")</f>
        <v>5</v>
      </c>
      <c r="R4151" s="29" t="n">
        <f aca="true">IF(O4151="","",O4151-TODAY())</f>
        <v>538</v>
      </c>
      <c r="S4151" s="29" t="str">
        <f aca="false">IF(C4151="&lt;&lt; vazio &gt;&gt;","VAZIA",IF(AND(O4151&lt;&gt;"",R4151&lt;0),"VENCIDO",IF(AND(O4151&lt;&gt;"",R4151&lt;=Parametros!$B$10),"PRÓX. VENCIMENTO",IF(F4151="Q","QUALIDADE",IF(F4151="S","BLOQUEADO",IF(F4151="R","RESTRITO/DEVOLUÇÃO",IF(OR(N4151="QUAR",N4151="QRES"),"QUARENTENA",IF(OR(B4151="DESCARTE",B4151="DEVOLUÇÃO"),"DESCARTE/DEVOLUÇÃO",IF(AND(D4151="",K4151&lt;&gt;""),"SEM LOTE",IF(AND(Q4151&lt;&gt;"",Q4151&gt;=Parametros!$B$11),"PARADO/SEM GIRO","OK"))))))))))</f>
        <v>OK</v>
      </c>
      <c r="T4151" s="29" t="str">
        <f aca="false">IF(AND($S4151="PARADO/SEM GIRO",$K4151="KG",OR(Painel!$B$5="(Todos)",A4151=Painel!$B$5)*OR(Painel!$E$5="(Todos)",P4151=Painel!$E$5)),$J4151+ROW()/10000000,"")</f>
        <v/>
      </c>
      <c r="U4151" s="29" t="str">
        <f aca="false">IF(AND($S4151="VENCIDO",$K4151="KG",OR(Painel!$B$5="(Todos)",A4151=Painel!$B$5)*OR(Painel!$E$5="(Todos)",P4151=Painel!$E$5)),$J4151+ROW()/10000000,"")</f>
        <v/>
      </c>
    </row>
    <row r="4152" customFormat="false" ht="15" hidden="false" customHeight="false" outlineLevel="0" collapsed="false">
      <c r="A4152" s="29" t="s">
        <v>52</v>
      </c>
      <c r="B4152" s="29" t="s">
        <v>7661</v>
      </c>
      <c r="C4152" s="29" t="s">
        <v>489</v>
      </c>
      <c r="D4152" s="29" t="s">
        <v>7662</v>
      </c>
      <c r="E4152" s="29" t="n">
        <v>1</v>
      </c>
      <c r="F4152" s="29"/>
      <c r="G4152" s="29" t="s">
        <v>7663</v>
      </c>
      <c r="H4152" s="30" t="n">
        <v>630</v>
      </c>
      <c r="I4152" s="31" t="n">
        <v>46282</v>
      </c>
      <c r="J4152" s="30" t="n">
        <v>630</v>
      </c>
      <c r="K4152" s="29" t="s">
        <v>120</v>
      </c>
      <c r="L4152" s="29" t="s">
        <v>400</v>
      </c>
      <c r="M4152" s="29"/>
      <c r="N4152" s="29" t="s">
        <v>134</v>
      </c>
      <c r="O4152" s="31" t="n">
        <v>46357</v>
      </c>
      <c r="P4152" s="29" t="s">
        <v>123</v>
      </c>
      <c r="Q4152" s="29" t="n">
        <f aca="false">IFERROR(VALUE(L4152),"")</f>
        <v>3</v>
      </c>
      <c r="R4152" s="29" t="n">
        <f aca="true">IF(O4152="","",O4152-TODAY())</f>
        <v>72</v>
      </c>
      <c r="S4152" s="29" t="str">
        <f aca="false">IF(C4152="&lt;&lt; vazio &gt;&gt;","VAZIA",IF(AND(O4152&lt;&gt;"",R4152&lt;0),"VENCIDO",IF(AND(O4152&lt;&gt;"",R4152&lt;=Parametros!$B$10),"PRÓX. VENCIMENTO",IF(F4152="Q","QUALIDADE",IF(F4152="S","BLOQUEADO",IF(F4152="R","RESTRITO/DEVOLUÇÃO",IF(OR(N4152="QUAR",N4152="QRES"),"QUARENTENA",IF(OR(B4152="DESCARTE",B4152="DEVOLUÇÃO"),"DESCARTE/DEVOLUÇÃO",IF(AND(D4152="",K4152&lt;&gt;""),"SEM LOTE",IF(AND(Q4152&lt;&gt;"",Q4152&gt;=Parametros!$B$11),"PARADO/SEM GIRO","OK"))))))))))</f>
        <v>OK</v>
      </c>
      <c r="T4152" s="29" t="str">
        <f aca="false">IF(AND($S4152="PARADO/SEM GIRO",$K4152="KG",OR(Painel!$B$5="(Todos)",A4152=Painel!$B$5)*OR(Painel!$E$5="(Todos)",P4152=Painel!$E$5)),$J4152+ROW()/10000000,"")</f>
        <v/>
      </c>
      <c r="U4152" s="29" t="str">
        <f aca="false">IF(AND($S4152="VENCIDO",$K4152="KG",OR(Painel!$B$5="(Todos)",A4152=Painel!$B$5)*OR(Painel!$E$5="(Todos)",P4152=Painel!$E$5)),$J4152+ROW()/10000000,"")</f>
        <v/>
      </c>
    </row>
    <row r="4153" customFormat="false" ht="15" hidden="false" customHeight="false" outlineLevel="0" collapsed="false">
      <c r="A4153" s="29" t="s">
        <v>52</v>
      </c>
      <c r="B4153" s="29" t="s">
        <v>7664</v>
      </c>
      <c r="C4153" s="29" t="s">
        <v>4402</v>
      </c>
      <c r="D4153" s="29" t="s">
        <v>4403</v>
      </c>
      <c r="E4153" s="29" t="n">
        <v>1</v>
      </c>
      <c r="F4153" s="29"/>
      <c r="G4153" s="29" t="s">
        <v>7665</v>
      </c>
      <c r="H4153" s="30" t="n">
        <v>727.2</v>
      </c>
      <c r="I4153" s="31" t="n">
        <v>46217</v>
      </c>
      <c r="J4153" s="30" t="n">
        <v>727.2</v>
      </c>
      <c r="K4153" s="29" t="s">
        <v>120</v>
      </c>
      <c r="L4153" s="29" t="s">
        <v>2586</v>
      </c>
      <c r="M4153" s="29"/>
      <c r="N4153" s="29" t="s">
        <v>122</v>
      </c>
      <c r="O4153" s="31" t="n">
        <v>46756</v>
      </c>
      <c r="P4153" s="29" t="s">
        <v>123</v>
      </c>
      <c r="Q4153" s="29" t="n">
        <f aca="false">IFERROR(VALUE(L4153),"")</f>
        <v>68</v>
      </c>
      <c r="R4153" s="29" t="n">
        <f aca="true">IF(O4153="","",O4153-TODAY())</f>
        <v>471</v>
      </c>
      <c r="S4153" s="29" t="str">
        <f aca="false">IF(C4153="&lt;&lt; vazio &gt;&gt;","VAZIA",IF(AND(O4153&lt;&gt;"",R4153&lt;0),"VENCIDO",IF(AND(O4153&lt;&gt;"",R4153&lt;=Parametros!$B$10),"PRÓX. VENCIMENTO",IF(F4153="Q","QUALIDADE",IF(F4153="S","BLOQUEADO",IF(F4153="R","RESTRITO/DEVOLUÇÃO",IF(OR(N4153="QUAR",N4153="QRES"),"QUARENTENA",IF(OR(B4153="DESCARTE",B4153="DEVOLUÇÃO"),"DESCARTE/DEVOLUÇÃO",IF(AND(D4153="",K4153&lt;&gt;""),"SEM LOTE",IF(AND(Q4153&lt;&gt;"",Q4153&gt;=Parametros!$B$11),"PARADO/SEM GIRO","OK"))))))))))</f>
        <v>OK</v>
      </c>
      <c r="T4153" s="29" t="str">
        <f aca="false">IF(AND($S4153="PARADO/SEM GIRO",$K4153="KG",OR(Painel!$B$5="(Todos)",A4153=Painel!$B$5)*OR(Painel!$E$5="(Todos)",P4153=Painel!$E$5)),$J4153+ROW()/10000000,"")</f>
        <v/>
      </c>
      <c r="U4153" s="29" t="str">
        <f aca="false">IF(AND($S4153="VENCIDO",$K4153="KG",OR(Painel!$B$5="(Todos)",A4153=Painel!$B$5)*OR(Painel!$E$5="(Todos)",P4153=Painel!$E$5)),$J4153+ROW()/10000000,"")</f>
        <v/>
      </c>
    </row>
    <row r="4154" customFormat="false" ht="15" hidden="false" customHeight="false" outlineLevel="0" collapsed="false">
      <c r="A4154" s="29" t="s">
        <v>52</v>
      </c>
      <c r="B4154" s="29" t="s">
        <v>7666</v>
      </c>
      <c r="C4154" s="29" t="s">
        <v>157</v>
      </c>
      <c r="D4154" s="29" t="s">
        <v>2742</v>
      </c>
      <c r="E4154" s="29" t="n">
        <v>1</v>
      </c>
      <c r="F4154" s="29"/>
      <c r="G4154" s="29" t="s">
        <v>7667</v>
      </c>
      <c r="H4154" s="30" t="n">
        <v>1102.5</v>
      </c>
      <c r="I4154" s="31" t="n">
        <v>46195</v>
      </c>
      <c r="J4154" s="30" t="n">
        <v>1102.5</v>
      </c>
      <c r="K4154" s="29" t="s">
        <v>120</v>
      </c>
      <c r="L4154" s="29" t="s">
        <v>2744</v>
      </c>
      <c r="M4154" s="29"/>
      <c r="N4154" s="29" t="s">
        <v>122</v>
      </c>
      <c r="O4154" s="31" t="n">
        <v>46739</v>
      </c>
      <c r="P4154" s="29" t="s">
        <v>123</v>
      </c>
      <c r="Q4154" s="29" t="n">
        <f aca="false">IFERROR(VALUE(L4154),"")</f>
        <v>90</v>
      </c>
      <c r="R4154" s="29" t="n">
        <f aca="true">IF(O4154="","",O4154-TODAY())</f>
        <v>454</v>
      </c>
      <c r="S4154" s="29" t="str">
        <f aca="false">IF(C4154="&lt;&lt; vazio &gt;&gt;","VAZIA",IF(AND(O4154&lt;&gt;"",R4154&lt;0),"VENCIDO",IF(AND(O4154&lt;&gt;"",R4154&lt;=Parametros!$B$10),"PRÓX. VENCIMENTO",IF(F4154="Q","QUALIDADE",IF(F4154="S","BLOQUEADO",IF(F4154="R","RESTRITO/DEVOLUÇÃO",IF(OR(N4154="QUAR",N4154="QRES"),"QUARENTENA",IF(OR(B4154="DESCARTE",B4154="DEVOLUÇÃO"),"DESCARTE/DEVOLUÇÃO",IF(AND(D4154="",K4154&lt;&gt;""),"SEM LOTE",IF(AND(Q4154&lt;&gt;"",Q4154&gt;=Parametros!$B$11),"PARADO/SEM GIRO","OK"))))))))))</f>
        <v>PARADO/SEM GIRO</v>
      </c>
      <c r="T4154" s="29" t="n">
        <f aca="false">IF(AND($S4154="PARADO/SEM GIRO",$K4154="KG",OR(Painel!$B$5="(Todos)",A4154=Painel!$B$5)*OR(Painel!$E$5="(Todos)",P4154=Painel!$E$5)),$J4154+ROW()/10000000,"")</f>
        <v>1102.5004154</v>
      </c>
      <c r="U4154" s="29" t="str">
        <f aca="false">IF(AND($S4154="VENCIDO",$K4154="KG",OR(Painel!$B$5="(Todos)",A4154=Painel!$B$5)*OR(Painel!$E$5="(Todos)",P4154=Painel!$E$5)),$J4154+ROW()/10000000,"")</f>
        <v/>
      </c>
    </row>
    <row r="4155" customFormat="false" ht="15" hidden="false" customHeight="false" outlineLevel="0" collapsed="false">
      <c r="A4155" s="29" t="s">
        <v>52</v>
      </c>
      <c r="B4155" s="29" t="s">
        <v>7668</v>
      </c>
      <c r="C4155" s="29" t="s">
        <v>115</v>
      </c>
      <c r="D4155" s="29"/>
      <c r="E4155" s="29" t="n">
        <v>0</v>
      </c>
      <c r="F4155" s="29"/>
      <c r="G4155" s="29"/>
      <c r="H4155" s="30" t="n">
        <v>0</v>
      </c>
      <c r="I4155" s="29"/>
      <c r="J4155" s="30" t="n">
        <v>0</v>
      </c>
      <c r="K4155" s="29"/>
      <c r="L4155" s="29" t="s">
        <v>116</v>
      </c>
      <c r="M4155" s="29"/>
      <c r="N4155" s="29"/>
      <c r="O4155" s="29"/>
      <c r="P4155" s="29"/>
      <c r="Q4155" s="29" t="n">
        <f aca="false">IFERROR(VALUE(L4155),"")</f>
        <v>0</v>
      </c>
      <c r="R4155" s="29" t="str">
        <f aca="true">IF(O4155="","",O4155-TODAY())</f>
        <v/>
      </c>
      <c r="S4155" s="29" t="str">
        <f aca="false">IF(C4155="&lt;&lt; vazio &gt;&gt;","VAZIA",IF(AND(O4155&lt;&gt;"",R4155&lt;0),"VENCIDO",IF(AND(O4155&lt;&gt;"",R4155&lt;=Parametros!$B$10),"PRÓX. VENCIMENTO",IF(F4155="Q","QUALIDADE",IF(F4155="S","BLOQUEADO",IF(F4155="R","RESTRITO/DEVOLUÇÃO",IF(OR(N4155="QUAR",N4155="QRES"),"QUARENTENA",IF(OR(B4155="DESCARTE",B4155="DEVOLUÇÃO"),"DESCARTE/DEVOLUÇÃO",IF(AND(D4155="",K4155&lt;&gt;""),"SEM LOTE",IF(AND(Q4155&lt;&gt;"",Q4155&gt;=Parametros!$B$11),"PARADO/SEM GIRO","OK"))))))))))</f>
        <v>VAZIA</v>
      </c>
      <c r="T4155" s="29" t="str">
        <f aca="false">IF(AND($S4155="PARADO/SEM GIRO",$K4155="KG",OR(Painel!$B$5="(Todos)",A4155=Painel!$B$5)*OR(Painel!$E$5="(Todos)",P4155=Painel!$E$5)),$J4155+ROW()/10000000,"")</f>
        <v/>
      </c>
      <c r="U4155" s="29" t="str">
        <f aca="false">IF(AND($S4155="VENCIDO",$K4155="KG",OR(Painel!$B$5="(Todos)",A4155=Painel!$B$5)*OR(Painel!$E$5="(Todos)",P4155=Painel!$E$5)),$J4155+ROW()/10000000,"")</f>
        <v/>
      </c>
    </row>
    <row r="4156" customFormat="false" ht="15" hidden="false" customHeight="false" outlineLevel="0" collapsed="false">
      <c r="A4156" s="29" t="s">
        <v>52</v>
      </c>
      <c r="B4156" s="29" t="s">
        <v>7669</v>
      </c>
      <c r="C4156" s="29" t="s">
        <v>115</v>
      </c>
      <c r="D4156" s="29"/>
      <c r="E4156" s="29" t="n">
        <v>0</v>
      </c>
      <c r="F4156" s="29"/>
      <c r="G4156" s="29"/>
      <c r="H4156" s="30" t="n">
        <v>0</v>
      </c>
      <c r="I4156" s="29"/>
      <c r="J4156" s="30" t="n">
        <v>0</v>
      </c>
      <c r="K4156" s="29"/>
      <c r="L4156" s="29" t="s">
        <v>116</v>
      </c>
      <c r="M4156" s="29"/>
      <c r="N4156" s="29"/>
      <c r="O4156" s="29"/>
      <c r="P4156" s="29"/>
      <c r="Q4156" s="29" t="n">
        <f aca="false">IFERROR(VALUE(L4156),"")</f>
        <v>0</v>
      </c>
      <c r="R4156" s="29" t="str">
        <f aca="true">IF(O4156="","",O4156-TODAY())</f>
        <v/>
      </c>
      <c r="S4156" s="29" t="str">
        <f aca="false">IF(C4156="&lt;&lt; vazio &gt;&gt;","VAZIA",IF(AND(O4156&lt;&gt;"",R4156&lt;0),"VENCIDO",IF(AND(O4156&lt;&gt;"",R4156&lt;=Parametros!$B$10),"PRÓX. VENCIMENTO",IF(F4156="Q","QUALIDADE",IF(F4156="S","BLOQUEADO",IF(F4156="R","RESTRITO/DEVOLUÇÃO",IF(OR(N4156="QUAR",N4156="QRES"),"QUARENTENA",IF(OR(B4156="DESCARTE",B4156="DEVOLUÇÃO"),"DESCARTE/DEVOLUÇÃO",IF(AND(D4156="",K4156&lt;&gt;""),"SEM LOTE",IF(AND(Q4156&lt;&gt;"",Q4156&gt;=Parametros!$B$11),"PARADO/SEM GIRO","OK"))))))))))</f>
        <v>VAZIA</v>
      </c>
      <c r="T4156" s="29" t="str">
        <f aca="false">IF(AND($S4156="PARADO/SEM GIRO",$K4156="KG",OR(Painel!$B$5="(Todos)",A4156=Painel!$B$5)*OR(Painel!$E$5="(Todos)",P4156=Painel!$E$5)),$J4156+ROW()/10000000,"")</f>
        <v/>
      </c>
      <c r="U4156" s="29" t="str">
        <f aca="false">IF(AND($S4156="VENCIDO",$K4156="KG",OR(Painel!$B$5="(Todos)",A4156=Painel!$B$5)*OR(Painel!$E$5="(Todos)",P4156=Painel!$E$5)),$J4156+ROW()/10000000,"")</f>
        <v/>
      </c>
    </row>
    <row r="4157" customFormat="false" ht="15" hidden="false" customHeight="false" outlineLevel="0" collapsed="false">
      <c r="A4157" s="29" t="s">
        <v>52</v>
      </c>
      <c r="B4157" s="29" t="s">
        <v>7670</v>
      </c>
      <c r="C4157" s="29" t="s">
        <v>768</v>
      </c>
      <c r="D4157" s="29" t="s">
        <v>961</v>
      </c>
      <c r="E4157" s="29" t="n">
        <v>1</v>
      </c>
      <c r="F4157" s="29"/>
      <c r="G4157" s="29" t="s">
        <v>7671</v>
      </c>
      <c r="H4157" s="30" t="n">
        <v>800</v>
      </c>
      <c r="I4157" s="31" t="n">
        <v>46261</v>
      </c>
      <c r="J4157" s="30" t="n">
        <v>800</v>
      </c>
      <c r="K4157" s="29" t="s">
        <v>120</v>
      </c>
      <c r="L4157" s="29" t="s">
        <v>938</v>
      </c>
      <c r="M4157" s="29"/>
      <c r="N4157" s="29" t="s">
        <v>122</v>
      </c>
      <c r="O4157" s="31" t="n">
        <v>46620</v>
      </c>
      <c r="P4157" s="29" t="s">
        <v>123</v>
      </c>
      <c r="Q4157" s="29" t="n">
        <f aca="false">IFERROR(VALUE(L4157),"")</f>
        <v>24</v>
      </c>
      <c r="R4157" s="29" t="n">
        <f aca="true">IF(O4157="","",O4157-TODAY())</f>
        <v>335</v>
      </c>
      <c r="S4157" s="29" t="str">
        <f aca="false">IF(C4157="&lt;&lt; vazio &gt;&gt;","VAZIA",IF(AND(O4157&lt;&gt;"",R4157&lt;0),"VENCIDO",IF(AND(O4157&lt;&gt;"",R4157&lt;=Parametros!$B$10),"PRÓX. VENCIMENTO",IF(F4157="Q","QUALIDADE",IF(F4157="S","BLOQUEADO",IF(F4157="R","RESTRITO/DEVOLUÇÃO",IF(OR(N4157="QUAR",N4157="QRES"),"QUARENTENA",IF(OR(B4157="DESCARTE",B4157="DEVOLUÇÃO"),"DESCARTE/DEVOLUÇÃO",IF(AND(D4157="",K4157&lt;&gt;""),"SEM LOTE",IF(AND(Q4157&lt;&gt;"",Q4157&gt;=Parametros!$B$11),"PARADO/SEM GIRO","OK"))))))))))</f>
        <v>OK</v>
      </c>
      <c r="T4157" s="29" t="str">
        <f aca="false">IF(AND($S4157="PARADO/SEM GIRO",$K4157="KG",OR(Painel!$B$5="(Todos)",A4157=Painel!$B$5)*OR(Painel!$E$5="(Todos)",P4157=Painel!$E$5)),$J4157+ROW()/10000000,"")</f>
        <v/>
      </c>
      <c r="U4157" s="29" t="str">
        <f aca="false">IF(AND($S4157="VENCIDO",$K4157="KG",OR(Painel!$B$5="(Todos)",A4157=Painel!$B$5)*OR(Painel!$E$5="(Todos)",P4157=Painel!$E$5)),$J4157+ROW()/10000000,"")</f>
        <v/>
      </c>
    </row>
    <row r="4158" customFormat="false" ht="15" hidden="false" customHeight="false" outlineLevel="0" collapsed="false">
      <c r="A4158" s="29" t="s">
        <v>52</v>
      </c>
      <c r="B4158" s="29" t="s">
        <v>7672</v>
      </c>
      <c r="C4158" s="29" t="s">
        <v>115</v>
      </c>
      <c r="D4158" s="29"/>
      <c r="E4158" s="29" t="n">
        <v>0</v>
      </c>
      <c r="F4158" s="29"/>
      <c r="G4158" s="29"/>
      <c r="H4158" s="30" t="n">
        <v>0</v>
      </c>
      <c r="I4158" s="29"/>
      <c r="J4158" s="30" t="n">
        <v>0</v>
      </c>
      <c r="K4158" s="29"/>
      <c r="L4158" s="29" t="s">
        <v>116</v>
      </c>
      <c r="M4158" s="29"/>
      <c r="N4158" s="29"/>
      <c r="O4158" s="29"/>
      <c r="P4158" s="29"/>
      <c r="Q4158" s="29" t="n">
        <f aca="false">IFERROR(VALUE(L4158),"")</f>
        <v>0</v>
      </c>
      <c r="R4158" s="29" t="str">
        <f aca="true">IF(O4158="","",O4158-TODAY())</f>
        <v/>
      </c>
      <c r="S4158" s="29" t="str">
        <f aca="false">IF(C4158="&lt;&lt; vazio &gt;&gt;","VAZIA",IF(AND(O4158&lt;&gt;"",R4158&lt;0),"VENCIDO",IF(AND(O4158&lt;&gt;"",R4158&lt;=Parametros!$B$10),"PRÓX. VENCIMENTO",IF(F4158="Q","QUALIDADE",IF(F4158="S","BLOQUEADO",IF(F4158="R","RESTRITO/DEVOLUÇÃO",IF(OR(N4158="QUAR",N4158="QRES"),"QUARENTENA",IF(OR(B4158="DESCARTE",B4158="DEVOLUÇÃO"),"DESCARTE/DEVOLUÇÃO",IF(AND(D4158="",K4158&lt;&gt;""),"SEM LOTE",IF(AND(Q4158&lt;&gt;"",Q4158&gt;=Parametros!$B$11),"PARADO/SEM GIRO","OK"))))))))))</f>
        <v>VAZIA</v>
      </c>
      <c r="T4158" s="29" t="str">
        <f aca="false">IF(AND($S4158="PARADO/SEM GIRO",$K4158="KG",OR(Painel!$B$5="(Todos)",A4158=Painel!$B$5)*OR(Painel!$E$5="(Todos)",P4158=Painel!$E$5)),$J4158+ROW()/10000000,"")</f>
        <v/>
      </c>
      <c r="U4158" s="29" t="str">
        <f aca="false">IF(AND($S4158="VENCIDO",$K4158="KG",OR(Painel!$B$5="(Todos)",A4158=Painel!$B$5)*OR(Painel!$E$5="(Todos)",P4158=Painel!$E$5)),$J4158+ROW()/10000000,"")</f>
        <v/>
      </c>
    </row>
    <row r="4159" customFormat="false" ht="15" hidden="false" customHeight="false" outlineLevel="0" collapsed="false">
      <c r="A4159" s="29" t="s">
        <v>52</v>
      </c>
      <c r="B4159" s="29" t="s">
        <v>7673</v>
      </c>
      <c r="C4159" s="29" t="s">
        <v>115</v>
      </c>
      <c r="D4159" s="29"/>
      <c r="E4159" s="29" t="n">
        <v>0</v>
      </c>
      <c r="F4159" s="29"/>
      <c r="G4159" s="29"/>
      <c r="H4159" s="30" t="n">
        <v>0</v>
      </c>
      <c r="I4159" s="29"/>
      <c r="J4159" s="30" t="n">
        <v>0</v>
      </c>
      <c r="K4159" s="29"/>
      <c r="L4159" s="29" t="s">
        <v>116</v>
      </c>
      <c r="M4159" s="29"/>
      <c r="N4159" s="29"/>
      <c r="O4159" s="29"/>
      <c r="P4159" s="29"/>
      <c r="Q4159" s="29" t="n">
        <f aca="false">IFERROR(VALUE(L4159),"")</f>
        <v>0</v>
      </c>
      <c r="R4159" s="29" t="str">
        <f aca="true">IF(O4159="","",O4159-TODAY())</f>
        <v/>
      </c>
      <c r="S4159" s="29" t="str">
        <f aca="false">IF(C4159="&lt;&lt; vazio &gt;&gt;","VAZIA",IF(AND(O4159&lt;&gt;"",R4159&lt;0),"VENCIDO",IF(AND(O4159&lt;&gt;"",R4159&lt;=Parametros!$B$10),"PRÓX. VENCIMENTO",IF(F4159="Q","QUALIDADE",IF(F4159="S","BLOQUEADO",IF(F4159="R","RESTRITO/DEVOLUÇÃO",IF(OR(N4159="QUAR",N4159="QRES"),"QUARENTENA",IF(OR(B4159="DESCARTE",B4159="DEVOLUÇÃO"),"DESCARTE/DEVOLUÇÃO",IF(AND(D4159="",K4159&lt;&gt;""),"SEM LOTE",IF(AND(Q4159&lt;&gt;"",Q4159&gt;=Parametros!$B$11),"PARADO/SEM GIRO","OK"))))))))))</f>
        <v>VAZIA</v>
      </c>
      <c r="T4159" s="29" t="str">
        <f aca="false">IF(AND($S4159="PARADO/SEM GIRO",$K4159="KG",OR(Painel!$B$5="(Todos)",A4159=Painel!$B$5)*OR(Painel!$E$5="(Todos)",P4159=Painel!$E$5)),$J4159+ROW()/10000000,"")</f>
        <v/>
      </c>
      <c r="U4159" s="29" t="str">
        <f aca="false">IF(AND($S4159="VENCIDO",$K4159="KG",OR(Painel!$B$5="(Todos)",A4159=Painel!$B$5)*OR(Painel!$E$5="(Todos)",P4159=Painel!$E$5)),$J4159+ROW()/10000000,"")</f>
        <v/>
      </c>
    </row>
    <row r="4160" customFormat="false" ht="15" hidden="false" customHeight="false" outlineLevel="0" collapsed="false">
      <c r="A4160" s="29" t="s">
        <v>52</v>
      </c>
      <c r="B4160" s="29" t="s">
        <v>7674</v>
      </c>
      <c r="C4160" s="29" t="s">
        <v>276</v>
      </c>
      <c r="D4160" s="29" t="s">
        <v>698</v>
      </c>
      <c r="E4160" s="29" t="n">
        <v>1</v>
      </c>
      <c r="F4160" s="29" t="s">
        <v>268</v>
      </c>
      <c r="G4160" s="29" t="s">
        <v>7675</v>
      </c>
      <c r="H4160" s="30" t="n">
        <v>415.8</v>
      </c>
      <c r="I4160" s="31" t="n">
        <v>46276</v>
      </c>
      <c r="J4160" s="30" t="n">
        <v>415.8</v>
      </c>
      <c r="K4160" s="29" t="s">
        <v>120</v>
      </c>
      <c r="L4160" s="29" t="s">
        <v>133</v>
      </c>
      <c r="M4160" s="29"/>
      <c r="N4160" s="29" t="s">
        <v>122</v>
      </c>
      <c r="O4160" s="31" t="n">
        <v>46823</v>
      </c>
      <c r="P4160" s="29" t="s">
        <v>123</v>
      </c>
      <c r="Q4160" s="29" t="n">
        <f aca="false">IFERROR(VALUE(L4160),"")</f>
        <v>9</v>
      </c>
      <c r="R4160" s="29" t="n">
        <f aca="true">IF(O4160="","",O4160-TODAY())</f>
        <v>538</v>
      </c>
      <c r="S4160" s="29" t="str">
        <f aca="false">IF(C4160="&lt;&lt; vazio &gt;&gt;","VAZIA",IF(AND(O4160&lt;&gt;"",R4160&lt;0),"VENCIDO",IF(AND(O4160&lt;&gt;"",R4160&lt;=Parametros!$B$10),"PRÓX. VENCIMENTO",IF(F4160="Q","QUALIDADE",IF(F4160="S","BLOQUEADO",IF(F4160="R","RESTRITO/DEVOLUÇÃO",IF(OR(N4160="QUAR",N4160="QRES"),"QUARENTENA",IF(OR(B4160="DESCARTE",B4160="DEVOLUÇÃO"),"DESCARTE/DEVOLUÇÃO",IF(AND(D4160="",K4160&lt;&gt;""),"SEM LOTE",IF(AND(Q4160&lt;&gt;"",Q4160&gt;=Parametros!$B$11),"PARADO/SEM GIRO","OK"))))))))))</f>
        <v>QUALIDADE</v>
      </c>
      <c r="T4160" s="29" t="str">
        <f aca="false">IF(AND($S4160="PARADO/SEM GIRO",$K4160="KG",OR(Painel!$B$5="(Todos)",A4160=Painel!$B$5)*OR(Painel!$E$5="(Todos)",P4160=Painel!$E$5)),$J4160+ROW()/10000000,"")</f>
        <v/>
      </c>
      <c r="U4160" s="29" t="str">
        <f aca="false">IF(AND($S4160="VENCIDO",$K4160="KG",OR(Painel!$B$5="(Todos)",A4160=Painel!$B$5)*OR(Painel!$E$5="(Todos)",P4160=Painel!$E$5)),$J4160+ROW()/10000000,"")</f>
        <v/>
      </c>
    </row>
    <row r="4161" customFormat="false" ht="15" hidden="false" customHeight="false" outlineLevel="0" collapsed="false">
      <c r="A4161" s="29" t="s">
        <v>52</v>
      </c>
      <c r="B4161" s="29" t="s">
        <v>7676</v>
      </c>
      <c r="C4161" s="29" t="s">
        <v>115</v>
      </c>
      <c r="D4161" s="29"/>
      <c r="E4161" s="29" t="n">
        <v>0</v>
      </c>
      <c r="F4161" s="29"/>
      <c r="G4161" s="29"/>
      <c r="H4161" s="30" t="n">
        <v>0</v>
      </c>
      <c r="I4161" s="29"/>
      <c r="J4161" s="30" t="n">
        <v>0</v>
      </c>
      <c r="K4161" s="29"/>
      <c r="L4161" s="29" t="s">
        <v>116</v>
      </c>
      <c r="M4161" s="29"/>
      <c r="N4161" s="29"/>
      <c r="O4161" s="29"/>
      <c r="P4161" s="29"/>
      <c r="Q4161" s="29" t="n">
        <f aca="false">IFERROR(VALUE(L4161),"")</f>
        <v>0</v>
      </c>
      <c r="R4161" s="29" t="str">
        <f aca="true">IF(O4161="","",O4161-TODAY())</f>
        <v/>
      </c>
      <c r="S4161" s="29" t="str">
        <f aca="false">IF(C4161="&lt;&lt; vazio &gt;&gt;","VAZIA",IF(AND(O4161&lt;&gt;"",R4161&lt;0),"VENCIDO",IF(AND(O4161&lt;&gt;"",R4161&lt;=Parametros!$B$10),"PRÓX. VENCIMENTO",IF(F4161="Q","QUALIDADE",IF(F4161="S","BLOQUEADO",IF(F4161="R","RESTRITO/DEVOLUÇÃO",IF(OR(N4161="QUAR",N4161="QRES"),"QUARENTENA",IF(OR(B4161="DESCARTE",B4161="DEVOLUÇÃO"),"DESCARTE/DEVOLUÇÃO",IF(AND(D4161="",K4161&lt;&gt;""),"SEM LOTE",IF(AND(Q4161&lt;&gt;"",Q4161&gt;=Parametros!$B$11),"PARADO/SEM GIRO","OK"))))))))))</f>
        <v>VAZIA</v>
      </c>
      <c r="T4161" s="29" t="str">
        <f aca="false">IF(AND($S4161="PARADO/SEM GIRO",$K4161="KG",OR(Painel!$B$5="(Todos)",A4161=Painel!$B$5)*OR(Painel!$E$5="(Todos)",P4161=Painel!$E$5)),$J4161+ROW()/10000000,"")</f>
        <v/>
      </c>
      <c r="U4161" s="29" t="str">
        <f aca="false">IF(AND($S4161="VENCIDO",$K4161="KG",OR(Painel!$B$5="(Todos)",A4161=Painel!$B$5)*OR(Painel!$E$5="(Todos)",P4161=Painel!$E$5)),$J4161+ROW()/10000000,"")</f>
        <v/>
      </c>
    </row>
    <row r="4162" customFormat="false" ht="15" hidden="false" customHeight="false" outlineLevel="0" collapsed="false">
      <c r="A4162" s="29" t="s">
        <v>52</v>
      </c>
      <c r="B4162" s="29" t="s">
        <v>7677</v>
      </c>
      <c r="C4162" s="29" t="s">
        <v>876</v>
      </c>
      <c r="D4162" s="29" t="s">
        <v>7678</v>
      </c>
      <c r="E4162" s="29" t="n">
        <v>1</v>
      </c>
      <c r="F4162" s="29"/>
      <c r="G4162" s="29" t="s">
        <v>7679</v>
      </c>
      <c r="H4162" s="30" t="n">
        <v>10</v>
      </c>
      <c r="I4162" s="31" t="n">
        <v>46233</v>
      </c>
      <c r="J4162" s="30" t="n">
        <v>10</v>
      </c>
      <c r="K4162" s="29" t="s">
        <v>120</v>
      </c>
      <c r="L4162" s="29" t="s">
        <v>1096</v>
      </c>
      <c r="M4162" s="29"/>
      <c r="N4162" s="29" t="s">
        <v>122</v>
      </c>
      <c r="O4162" s="31" t="n">
        <v>46722</v>
      </c>
      <c r="P4162" s="29" t="s">
        <v>123</v>
      </c>
      <c r="Q4162" s="29" t="n">
        <f aca="false">IFERROR(VALUE(L4162),"")</f>
        <v>102</v>
      </c>
      <c r="R4162" s="29" t="n">
        <f aca="true">IF(O4162="","",O4162-TODAY())</f>
        <v>437</v>
      </c>
      <c r="S4162" s="29" t="str">
        <f aca="false">IF(C4162="&lt;&lt; vazio &gt;&gt;","VAZIA",IF(AND(O4162&lt;&gt;"",R4162&lt;0),"VENCIDO",IF(AND(O4162&lt;&gt;"",R4162&lt;=Parametros!$B$10),"PRÓX. VENCIMENTO",IF(F4162="Q","QUALIDADE",IF(F4162="S","BLOQUEADO",IF(F4162="R","RESTRITO/DEVOLUÇÃO",IF(OR(N4162="QUAR",N4162="QRES"),"QUARENTENA",IF(OR(B4162="DESCARTE",B4162="DEVOLUÇÃO"),"DESCARTE/DEVOLUÇÃO",IF(AND(D4162="",K4162&lt;&gt;""),"SEM LOTE",IF(AND(Q4162&lt;&gt;"",Q4162&gt;=Parametros!$B$11),"PARADO/SEM GIRO","OK"))))))))))</f>
        <v>PARADO/SEM GIRO</v>
      </c>
      <c r="T4162" s="29" t="n">
        <f aca="false">IF(AND($S4162="PARADO/SEM GIRO",$K4162="KG",OR(Painel!$B$5="(Todos)",A4162=Painel!$B$5)*OR(Painel!$E$5="(Todos)",P4162=Painel!$E$5)),$J4162+ROW()/10000000,"")</f>
        <v>10.0004162</v>
      </c>
      <c r="U4162" s="29" t="str">
        <f aca="false">IF(AND($S4162="VENCIDO",$K4162="KG",OR(Painel!$B$5="(Todos)",A4162=Painel!$B$5)*OR(Painel!$E$5="(Todos)",P4162=Painel!$E$5)),$J4162+ROW()/10000000,"")</f>
        <v/>
      </c>
    </row>
    <row r="4163" customFormat="false" ht="15" hidden="false" customHeight="false" outlineLevel="0" collapsed="false">
      <c r="A4163" s="29" t="s">
        <v>52</v>
      </c>
      <c r="B4163" s="29" t="s">
        <v>7680</v>
      </c>
      <c r="C4163" s="29" t="s">
        <v>115</v>
      </c>
      <c r="D4163" s="29"/>
      <c r="E4163" s="29" t="n">
        <v>0</v>
      </c>
      <c r="F4163" s="29"/>
      <c r="G4163" s="29"/>
      <c r="H4163" s="30" t="n">
        <v>0</v>
      </c>
      <c r="I4163" s="29"/>
      <c r="J4163" s="30" t="n">
        <v>0</v>
      </c>
      <c r="K4163" s="29"/>
      <c r="L4163" s="29" t="s">
        <v>116</v>
      </c>
      <c r="M4163" s="29"/>
      <c r="N4163" s="29"/>
      <c r="O4163" s="29"/>
      <c r="P4163" s="29"/>
      <c r="Q4163" s="29" t="n">
        <f aca="false">IFERROR(VALUE(L4163),"")</f>
        <v>0</v>
      </c>
      <c r="R4163" s="29" t="str">
        <f aca="true">IF(O4163="","",O4163-TODAY())</f>
        <v/>
      </c>
      <c r="S4163" s="29" t="str">
        <f aca="false">IF(C4163="&lt;&lt; vazio &gt;&gt;","VAZIA",IF(AND(O4163&lt;&gt;"",R4163&lt;0),"VENCIDO",IF(AND(O4163&lt;&gt;"",R4163&lt;=Parametros!$B$10),"PRÓX. VENCIMENTO",IF(F4163="Q","QUALIDADE",IF(F4163="S","BLOQUEADO",IF(F4163="R","RESTRITO/DEVOLUÇÃO",IF(OR(N4163="QUAR",N4163="QRES"),"QUARENTENA",IF(OR(B4163="DESCARTE",B4163="DEVOLUÇÃO"),"DESCARTE/DEVOLUÇÃO",IF(AND(D4163="",K4163&lt;&gt;""),"SEM LOTE",IF(AND(Q4163&lt;&gt;"",Q4163&gt;=Parametros!$B$11),"PARADO/SEM GIRO","OK"))))))))))</f>
        <v>VAZIA</v>
      </c>
      <c r="T4163" s="29" t="str">
        <f aca="false">IF(AND($S4163="PARADO/SEM GIRO",$K4163="KG",OR(Painel!$B$5="(Todos)",A4163=Painel!$B$5)*OR(Painel!$E$5="(Todos)",P4163=Painel!$E$5)),$J4163+ROW()/10000000,"")</f>
        <v/>
      </c>
      <c r="U4163" s="29" t="str">
        <f aca="false">IF(AND($S4163="VENCIDO",$K4163="KG",OR(Painel!$B$5="(Todos)",A4163=Painel!$B$5)*OR(Painel!$E$5="(Todos)",P4163=Painel!$E$5)),$J4163+ROW()/10000000,"")</f>
        <v/>
      </c>
    </row>
    <row r="4164" customFormat="false" ht="15" hidden="false" customHeight="false" outlineLevel="0" collapsed="false">
      <c r="A4164" s="29" t="s">
        <v>52</v>
      </c>
      <c r="B4164" s="29" t="s">
        <v>7681</v>
      </c>
      <c r="C4164" s="29" t="s">
        <v>115</v>
      </c>
      <c r="D4164" s="29"/>
      <c r="E4164" s="29" t="n">
        <v>0</v>
      </c>
      <c r="F4164" s="29"/>
      <c r="G4164" s="29"/>
      <c r="H4164" s="30" t="n">
        <v>0</v>
      </c>
      <c r="I4164" s="29"/>
      <c r="J4164" s="30" t="n">
        <v>0</v>
      </c>
      <c r="K4164" s="29"/>
      <c r="L4164" s="29" t="s">
        <v>116</v>
      </c>
      <c r="M4164" s="29"/>
      <c r="N4164" s="29"/>
      <c r="O4164" s="29"/>
      <c r="P4164" s="29"/>
      <c r="Q4164" s="29" t="n">
        <f aca="false">IFERROR(VALUE(L4164),"")</f>
        <v>0</v>
      </c>
      <c r="R4164" s="29" t="str">
        <f aca="true">IF(O4164="","",O4164-TODAY())</f>
        <v/>
      </c>
      <c r="S4164" s="29" t="str">
        <f aca="false">IF(C4164="&lt;&lt; vazio &gt;&gt;","VAZIA",IF(AND(O4164&lt;&gt;"",R4164&lt;0),"VENCIDO",IF(AND(O4164&lt;&gt;"",R4164&lt;=Parametros!$B$10),"PRÓX. VENCIMENTO",IF(F4164="Q","QUALIDADE",IF(F4164="S","BLOQUEADO",IF(F4164="R","RESTRITO/DEVOLUÇÃO",IF(OR(N4164="QUAR",N4164="QRES"),"QUARENTENA",IF(OR(B4164="DESCARTE",B4164="DEVOLUÇÃO"),"DESCARTE/DEVOLUÇÃO",IF(AND(D4164="",K4164&lt;&gt;""),"SEM LOTE",IF(AND(Q4164&lt;&gt;"",Q4164&gt;=Parametros!$B$11),"PARADO/SEM GIRO","OK"))))))))))</f>
        <v>VAZIA</v>
      </c>
      <c r="T4164" s="29" t="str">
        <f aca="false">IF(AND($S4164="PARADO/SEM GIRO",$K4164="KG",OR(Painel!$B$5="(Todos)",A4164=Painel!$B$5)*OR(Painel!$E$5="(Todos)",P4164=Painel!$E$5)),$J4164+ROW()/10000000,"")</f>
        <v/>
      </c>
      <c r="U4164" s="29" t="str">
        <f aca="false">IF(AND($S4164="VENCIDO",$K4164="KG",OR(Painel!$B$5="(Todos)",A4164=Painel!$B$5)*OR(Painel!$E$5="(Todos)",P4164=Painel!$E$5)),$J4164+ROW()/10000000,"")</f>
        <v/>
      </c>
    </row>
    <row r="4165" customFormat="false" ht="15" hidden="false" customHeight="false" outlineLevel="0" collapsed="false">
      <c r="A4165" s="29" t="s">
        <v>52</v>
      </c>
      <c r="B4165" s="29" t="s">
        <v>7682</v>
      </c>
      <c r="C4165" s="29" t="s">
        <v>115</v>
      </c>
      <c r="D4165" s="29"/>
      <c r="E4165" s="29" t="n">
        <v>0</v>
      </c>
      <c r="F4165" s="29"/>
      <c r="G4165" s="29"/>
      <c r="H4165" s="30" t="n">
        <v>0</v>
      </c>
      <c r="I4165" s="29"/>
      <c r="J4165" s="30" t="n">
        <v>0</v>
      </c>
      <c r="K4165" s="29"/>
      <c r="L4165" s="29" t="s">
        <v>116</v>
      </c>
      <c r="M4165" s="29"/>
      <c r="N4165" s="29"/>
      <c r="O4165" s="29"/>
      <c r="P4165" s="29"/>
      <c r="Q4165" s="29" t="n">
        <f aca="false">IFERROR(VALUE(L4165),"")</f>
        <v>0</v>
      </c>
      <c r="R4165" s="29" t="str">
        <f aca="true">IF(O4165="","",O4165-TODAY())</f>
        <v/>
      </c>
      <c r="S4165" s="29" t="str">
        <f aca="false">IF(C4165="&lt;&lt; vazio &gt;&gt;","VAZIA",IF(AND(O4165&lt;&gt;"",R4165&lt;0),"VENCIDO",IF(AND(O4165&lt;&gt;"",R4165&lt;=Parametros!$B$10),"PRÓX. VENCIMENTO",IF(F4165="Q","QUALIDADE",IF(F4165="S","BLOQUEADO",IF(F4165="R","RESTRITO/DEVOLUÇÃO",IF(OR(N4165="QUAR",N4165="QRES"),"QUARENTENA",IF(OR(B4165="DESCARTE",B4165="DEVOLUÇÃO"),"DESCARTE/DEVOLUÇÃO",IF(AND(D4165="",K4165&lt;&gt;""),"SEM LOTE",IF(AND(Q4165&lt;&gt;"",Q4165&gt;=Parametros!$B$11),"PARADO/SEM GIRO","OK"))))))))))</f>
        <v>VAZIA</v>
      </c>
      <c r="T4165" s="29" t="str">
        <f aca="false">IF(AND($S4165="PARADO/SEM GIRO",$K4165="KG",OR(Painel!$B$5="(Todos)",A4165=Painel!$B$5)*OR(Painel!$E$5="(Todos)",P4165=Painel!$E$5)),$J4165+ROW()/10000000,"")</f>
        <v/>
      </c>
      <c r="U4165" s="29" t="str">
        <f aca="false">IF(AND($S4165="VENCIDO",$K4165="KG",OR(Painel!$B$5="(Todos)",A4165=Painel!$B$5)*OR(Painel!$E$5="(Todos)",P4165=Painel!$E$5)),$J4165+ROW()/10000000,"")</f>
        <v/>
      </c>
    </row>
    <row r="4166" customFormat="false" ht="15" hidden="false" customHeight="false" outlineLevel="0" collapsed="false">
      <c r="A4166" s="29" t="s">
        <v>52</v>
      </c>
      <c r="B4166" s="29" t="s">
        <v>7683</v>
      </c>
      <c r="C4166" s="29" t="s">
        <v>135</v>
      </c>
      <c r="D4166" s="29" t="s">
        <v>7148</v>
      </c>
      <c r="E4166" s="29" t="n">
        <v>1</v>
      </c>
      <c r="F4166" s="29"/>
      <c r="G4166" s="29" t="s">
        <v>7684</v>
      </c>
      <c r="H4166" s="30" t="n">
        <v>989.8</v>
      </c>
      <c r="I4166" s="31" t="n">
        <v>46274</v>
      </c>
      <c r="J4166" s="30" t="n">
        <v>989.8</v>
      </c>
      <c r="K4166" s="29" t="s">
        <v>120</v>
      </c>
      <c r="L4166" s="29" t="s">
        <v>138</v>
      </c>
      <c r="M4166" s="29"/>
      <c r="N4166" s="29" t="s">
        <v>122</v>
      </c>
      <c r="O4166" s="31" t="n">
        <v>46609</v>
      </c>
      <c r="P4166" s="29" t="s">
        <v>123</v>
      </c>
      <c r="Q4166" s="29" t="n">
        <f aca="false">IFERROR(VALUE(L4166),"")</f>
        <v>11</v>
      </c>
      <c r="R4166" s="29" t="n">
        <f aca="true">IF(O4166="","",O4166-TODAY())</f>
        <v>324</v>
      </c>
      <c r="S4166" s="29" t="str">
        <f aca="false">IF(C4166="&lt;&lt; vazio &gt;&gt;","VAZIA",IF(AND(O4166&lt;&gt;"",R4166&lt;0),"VENCIDO",IF(AND(O4166&lt;&gt;"",R4166&lt;=Parametros!$B$10),"PRÓX. VENCIMENTO",IF(F4166="Q","QUALIDADE",IF(F4166="S","BLOQUEADO",IF(F4166="R","RESTRITO/DEVOLUÇÃO",IF(OR(N4166="QUAR",N4166="QRES"),"QUARENTENA",IF(OR(B4166="DESCARTE",B4166="DEVOLUÇÃO"),"DESCARTE/DEVOLUÇÃO",IF(AND(D4166="",K4166&lt;&gt;""),"SEM LOTE",IF(AND(Q4166&lt;&gt;"",Q4166&gt;=Parametros!$B$11),"PARADO/SEM GIRO","OK"))))))))))</f>
        <v>OK</v>
      </c>
      <c r="T4166" s="29" t="str">
        <f aca="false">IF(AND($S4166="PARADO/SEM GIRO",$K4166="KG",OR(Painel!$B$5="(Todos)",A4166=Painel!$B$5)*OR(Painel!$E$5="(Todos)",P4166=Painel!$E$5)),$J4166+ROW()/10000000,"")</f>
        <v/>
      </c>
      <c r="U4166" s="29" t="str">
        <f aca="false">IF(AND($S4166="VENCIDO",$K4166="KG",OR(Painel!$B$5="(Todos)",A4166=Painel!$B$5)*OR(Painel!$E$5="(Todos)",P4166=Painel!$E$5)),$J4166+ROW()/10000000,"")</f>
        <v/>
      </c>
    </row>
    <row r="4167" customFormat="false" ht="15" hidden="false" customHeight="false" outlineLevel="0" collapsed="false">
      <c r="A4167" s="29" t="s">
        <v>52</v>
      </c>
      <c r="B4167" s="29" t="s">
        <v>7685</v>
      </c>
      <c r="C4167" s="29" t="s">
        <v>785</v>
      </c>
      <c r="D4167" s="29" t="s">
        <v>880</v>
      </c>
      <c r="E4167" s="29" t="n">
        <v>1</v>
      </c>
      <c r="F4167" s="29"/>
      <c r="G4167" s="29" t="s">
        <v>7686</v>
      </c>
      <c r="H4167" s="30" t="n">
        <v>1000</v>
      </c>
      <c r="I4167" s="31" t="n">
        <v>46280</v>
      </c>
      <c r="J4167" s="30" t="n">
        <v>1000</v>
      </c>
      <c r="K4167" s="29" t="s">
        <v>120</v>
      </c>
      <c r="L4167" s="29" t="s">
        <v>144</v>
      </c>
      <c r="M4167" s="29"/>
      <c r="N4167" s="29" t="s">
        <v>122</v>
      </c>
      <c r="O4167" s="31" t="n">
        <v>46823</v>
      </c>
      <c r="P4167" s="29" t="s">
        <v>123</v>
      </c>
      <c r="Q4167" s="29" t="n">
        <f aca="false">IFERROR(VALUE(L4167),"")</f>
        <v>5</v>
      </c>
      <c r="R4167" s="29" t="n">
        <f aca="true">IF(O4167="","",O4167-TODAY())</f>
        <v>538</v>
      </c>
      <c r="S4167" s="29" t="str">
        <f aca="false">IF(C4167="&lt;&lt; vazio &gt;&gt;","VAZIA",IF(AND(O4167&lt;&gt;"",R4167&lt;0),"VENCIDO",IF(AND(O4167&lt;&gt;"",R4167&lt;=Parametros!$B$10),"PRÓX. VENCIMENTO",IF(F4167="Q","QUALIDADE",IF(F4167="S","BLOQUEADO",IF(F4167="R","RESTRITO/DEVOLUÇÃO",IF(OR(N4167="QUAR",N4167="QRES"),"QUARENTENA",IF(OR(B4167="DESCARTE",B4167="DEVOLUÇÃO"),"DESCARTE/DEVOLUÇÃO",IF(AND(D4167="",K4167&lt;&gt;""),"SEM LOTE",IF(AND(Q4167&lt;&gt;"",Q4167&gt;=Parametros!$B$11),"PARADO/SEM GIRO","OK"))))))))))</f>
        <v>OK</v>
      </c>
      <c r="T4167" s="29" t="str">
        <f aca="false">IF(AND($S4167="PARADO/SEM GIRO",$K4167="KG",OR(Painel!$B$5="(Todos)",A4167=Painel!$B$5)*OR(Painel!$E$5="(Todos)",P4167=Painel!$E$5)),$J4167+ROW()/10000000,"")</f>
        <v/>
      </c>
      <c r="U4167" s="29" t="str">
        <f aca="false">IF(AND($S4167="VENCIDO",$K4167="KG",OR(Painel!$B$5="(Todos)",A4167=Painel!$B$5)*OR(Painel!$E$5="(Todos)",P4167=Painel!$E$5)),$J4167+ROW()/10000000,"")</f>
        <v/>
      </c>
    </row>
    <row r="4168" customFormat="false" ht="15" hidden="false" customHeight="false" outlineLevel="0" collapsed="false">
      <c r="A4168" s="29" t="s">
        <v>52</v>
      </c>
      <c r="B4168" s="29" t="s">
        <v>7687</v>
      </c>
      <c r="C4168" s="29" t="s">
        <v>115</v>
      </c>
      <c r="D4168" s="29"/>
      <c r="E4168" s="29" t="n">
        <v>0</v>
      </c>
      <c r="F4168" s="29"/>
      <c r="G4168" s="29"/>
      <c r="H4168" s="30" t="n">
        <v>0</v>
      </c>
      <c r="I4168" s="29"/>
      <c r="J4168" s="30" t="n">
        <v>0</v>
      </c>
      <c r="K4168" s="29"/>
      <c r="L4168" s="29" t="s">
        <v>116</v>
      </c>
      <c r="M4168" s="29"/>
      <c r="N4168" s="29"/>
      <c r="O4168" s="29"/>
      <c r="P4168" s="29"/>
      <c r="Q4168" s="29" t="n">
        <f aca="false">IFERROR(VALUE(L4168),"")</f>
        <v>0</v>
      </c>
      <c r="R4168" s="29" t="str">
        <f aca="true">IF(O4168="","",O4168-TODAY())</f>
        <v/>
      </c>
      <c r="S4168" s="29" t="str">
        <f aca="false">IF(C4168="&lt;&lt; vazio &gt;&gt;","VAZIA",IF(AND(O4168&lt;&gt;"",R4168&lt;0),"VENCIDO",IF(AND(O4168&lt;&gt;"",R4168&lt;=Parametros!$B$10),"PRÓX. VENCIMENTO",IF(F4168="Q","QUALIDADE",IF(F4168="S","BLOQUEADO",IF(F4168="R","RESTRITO/DEVOLUÇÃO",IF(OR(N4168="QUAR",N4168="QRES"),"QUARENTENA",IF(OR(B4168="DESCARTE",B4168="DEVOLUÇÃO"),"DESCARTE/DEVOLUÇÃO",IF(AND(D4168="",K4168&lt;&gt;""),"SEM LOTE",IF(AND(Q4168&lt;&gt;"",Q4168&gt;=Parametros!$B$11),"PARADO/SEM GIRO","OK"))))))))))</f>
        <v>VAZIA</v>
      </c>
      <c r="T4168" s="29" t="str">
        <f aca="false">IF(AND($S4168="PARADO/SEM GIRO",$K4168="KG",OR(Painel!$B$5="(Todos)",A4168=Painel!$B$5)*OR(Painel!$E$5="(Todos)",P4168=Painel!$E$5)),$J4168+ROW()/10000000,"")</f>
        <v/>
      </c>
      <c r="U4168" s="29" t="str">
        <f aca="false">IF(AND($S4168="VENCIDO",$K4168="KG",OR(Painel!$B$5="(Todos)",A4168=Painel!$B$5)*OR(Painel!$E$5="(Todos)",P4168=Painel!$E$5)),$J4168+ROW()/10000000,"")</f>
        <v/>
      </c>
    </row>
    <row r="4169" customFormat="false" ht="15" hidden="false" customHeight="false" outlineLevel="0" collapsed="false">
      <c r="A4169" s="29" t="s">
        <v>52</v>
      </c>
      <c r="B4169" s="29" t="s">
        <v>7688</v>
      </c>
      <c r="C4169" s="29" t="s">
        <v>115</v>
      </c>
      <c r="D4169" s="29"/>
      <c r="E4169" s="29" t="n">
        <v>0</v>
      </c>
      <c r="F4169" s="29"/>
      <c r="G4169" s="29"/>
      <c r="H4169" s="30" t="n">
        <v>0</v>
      </c>
      <c r="I4169" s="29"/>
      <c r="J4169" s="30" t="n">
        <v>0</v>
      </c>
      <c r="K4169" s="29"/>
      <c r="L4169" s="29" t="s">
        <v>116</v>
      </c>
      <c r="M4169" s="29"/>
      <c r="N4169" s="29"/>
      <c r="O4169" s="29"/>
      <c r="P4169" s="29"/>
      <c r="Q4169" s="29" t="n">
        <f aca="false">IFERROR(VALUE(L4169),"")</f>
        <v>0</v>
      </c>
      <c r="R4169" s="29" t="str">
        <f aca="true">IF(O4169="","",O4169-TODAY())</f>
        <v/>
      </c>
      <c r="S4169" s="29" t="str">
        <f aca="false">IF(C4169="&lt;&lt; vazio &gt;&gt;","VAZIA",IF(AND(O4169&lt;&gt;"",R4169&lt;0),"VENCIDO",IF(AND(O4169&lt;&gt;"",R4169&lt;=Parametros!$B$10),"PRÓX. VENCIMENTO",IF(F4169="Q","QUALIDADE",IF(F4169="S","BLOQUEADO",IF(F4169="R","RESTRITO/DEVOLUÇÃO",IF(OR(N4169="QUAR",N4169="QRES"),"QUARENTENA",IF(OR(B4169="DESCARTE",B4169="DEVOLUÇÃO"),"DESCARTE/DEVOLUÇÃO",IF(AND(D4169="",K4169&lt;&gt;""),"SEM LOTE",IF(AND(Q4169&lt;&gt;"",Q4169&gt;=Parametros!$B$11),"PARADO/SEM GIRO","OK"))))))))))</f>
        <v>VAZIA</v>
      </c>
      <c r="T4169" s="29" t="str">
        <f aca="false">IF(AND($S4169="PARADO/SEM GIRO",$K4169="KG",OR(Painel!$B$5="(Todos)",A4169=Painel!$B$5)*OR(Painel!$E$5="(Todos)",P4169=Painel!$E$5)),$J4169+ROW()/10000000,"")</f>
        <v/>
      </c>
      <c r="U4169" s="29" t="str">
        <f aca="false">IF(AND($S4169="VENCIDO",$K4169="KG",OR(Painel!$B$5="(Todos)",A4169=Painel!$B$5)*OR(Painel!$E$5="(Todos)",P4169=Painel!$E$5)),$J4169+ROW()/10000000,"")</f>
        <v/>
      </c>
    </row>
    <row r="4170" customFormat="false" ht="15" hidden="false" customHeight="false" outlineLevel="0" collapsed="false">
      <c r="A4170" s="29" t="s">
        <v>52</v>
      </c>
      <c r="B4170" s="29" t="s">
        <v>7689</v>
      </c>
      <c r="C4170" s="29" t="s">
        <v>5175</v>
      </c>
      <c r="D4170" s="29" t="s">
        <v>7690</v>
      </c>
      <c r="E4170" s="29" t="n">
        <v>1</v>
      </c>
      <c r="F4170" s="29"/>
      <c r="G4170" s="29" t="s">
        <v>7691</v>
      </c>
      <c r="H4170" s="30" t="n">
        <v>20</v>
      </c>
      <c r="I4170" s="31" t="n">
        <v>46246</v>
      </c>
      <c r="J4170" s="30" t="n">
        <v>20</v>
      </c>
      <c r="K4170" s="29" t="s">
        <v>120</v>
      </c>
      <c r="L4170" s="29" t="s">
        <v>5403</v>
      </c>
      <c r="M4170" s="29"/>
      <c r="N4170" s="29" t="s">
        <v>122</v>
      </c>
      <c r="O4170" s="31" t="n">
        <v>46550</v>
      </c>
      <c r="P4170" s="29" t="s">
        <v>123</v>
      </c>
      <c r="Q4170" s="29" t="n">
        <f aca="false">IFERROR(VALUE(L4170),"")</f>
        <v>46</v>
      </c>
      <c r="R4170" s="29" t="n">
        <f aca="true">IF(O4170="","",O4170-TODAY())</f>
        <v>265</v>
      </c>
      <c r="S4170" s="29" t="str">
        <f aca="false">IF(C4170="&lt;&lt; vazio &gt;&gt;","VAZIA",IF(AND(O4170&lt;&gt;"",R4170&lt;0),"VENCIDO",IF(AND(O4170&lt;&gt;"",R4170&lt;=Parametros!$B$10),"PRÓX. VENCIMENTO",IF(F4170="Q","QUALIDADE",IF(F4170="S","BLOQUEADO",IF(F4170="R","RESTRITO/DEVOLUÇÃO",IF(OR(N4170="QUAR",N4170="QRES"),"QUARENTENA",IF(OR(B4170="DESCARTE",B4170="DEVOLUÇÃO"),"DESCARTE/DEVOLUÇÃO",IF(AND(D4170="",K4170&lt;&gt;""),"SEM LOTE",IF(AND(Q4170&lt;&gt;"",Q4170&gt;=Parametros!$B$11),"PARADO/SEM GIRO","OK"))))))))))</f>
        <v>OK</v>
      </c>
      <c r="T4170" s="29" t="str">
        <f aca="false">IF(AND($S4170="PARADO/SEM GIRO",$K4170="KG",OR(Painel!$B$5="(Todos)",A4170=Painel!$B$5)*OR(Painel!$E$5="(Todos)",P4170=Painel!$E$5)),$J4170+ROW()/10000000,"")</f>
        <v/>
      </c>
      <c r="U4170" s="29" t="str">
        <f aca="false">IF(AND($S4170="VENCIDO",$K4170="KG",OR(Painel!$B$5="(Todos)",A4170=Painel!$B$5)*OR(Painel!$E$5="(Todos)",P4170=Painel!$E$5)),$J4170+ROW()/10000000,"")</f>
        <v/>
      </c>
    </row>
    <row r="4171" customFormat="false" ht="15" hidden="false" customHeight="false" outlineLevel="0" collapsed="false">
      <c r="A4171" s="29" t="s">
        <v>52</v>
      </c>
      <c r="B4171" s="29" t="s">
        <v>7692</v>
      </c>
      <c r="C4171" s="29" t="s">
        <v>115</v>
      </c>
      <c r="D4171" s="29"/>
      <c r="E4171" s="29" t="n">
        <v>0</v>
      </c>
      <c r="F4171" s="29"/>
      <c r="G4171" s="29"/>
      <c r="H4171" s="30" t="n">
        <v>0</v>
      </c>
      <c r="I4171" s="29"/>
      <c r="J4171" s="30" t="n">
        <v>0</v>
      </c>
      <c r="K4171" s="29"/>
      <c r="L4171" s="29" t="s">
        <v>116</v>
      </c>
      <c r="M4171" s="29"/>
      <c r="N4171" s="29"/>
      <c r="O4171" s="29"/>
      <c r="P4171" s="29"/>
      <c r="Q4171" s="29" t="n">
        <f aca="false">IFERROR(VALUE(L4171),"")</f>
        <v>0</v>
      </c>
      <c r="R4171" s="29" t="str">
        <f aca="true">IF(O4171="","",O4171-TODAY())</f>
        <v/>
      </c>
      <c r="S4171" s="29" t="str">
        <f aca="false">IF(C4171="&lt;&lt; vazio &gt;&gt;","VAZIA",IF(AND(O4171&lt;&gt;"",R4171&lt;0),"VENCIDO",IF(AND(O4171&lt;&gt;"",R4171&lt;=Parametros!$B$10),"PRÓX. VENCIMENTO",IF(F4171="Q","QUALIDADE",IF(F4171="S","BLOQUEADO",IF(F4171="R","RESTRITO/DEVOLUÇÃO",IF(OR(N4171="QUAR",N4171="QRES"),"QUARENTENA",IF(OR(B4171="DESCARTE",B4171="DEVOLUÇÃO"),"DESCARTE/DEVOLUÇÃO",IF(AND(D4171="",K4171&lt;&gt;""),"SEM LOTE",IF(AND(Q4171&lt;&gt;"",Q4171&gt;=Parametros!$B$11),"PARADO/SEM GIRO","OK"))))))))))</f>
        <v>VAZIA</v>
      </c>
      <c r="T4171" s="29" t="str">
        <f aca="false">IF(AND($S4171="PARADO/SEM GIRO",$K4171="KG",OR(Painel!$B$5="(Todos)",A4171=Painel!$B$5)*OR(Painel!$E$5="(Todos)",P4171=Painel!$E$5)),$J4171+ROW()/10000000,"")</f>
        <v/>
      </c>
      <c r="U4171" s="29" t="str">
        <f aca="false">IF(AND($S4171="VENCIDO",$K4171="KG",OR(Painel!$B$5="(Todos)",A4171=Painel!$B$5)*OR(Painel!$E$5="(Todos)",P4171=Painel!$E$5)),$J4171+ROW()/10000000,"")</f>
        <v/>
      </c>
    </row>
    <row r="4172" customFormat="false" ht="15" hidden="false" customHeight="false" outlineLevel="0" collapsed="false">
      <c r="A4172" s="29" t="s">
        <v>52</v>
      </c>
      <c r="B4172" s="29" t="s">
        <v>7693</v>
      </c>
      <c r="C4172" s="29" t="s">
        <v>785</v>
      </c>
      <c r="D4172" s="29" t="s">
        <v>786</v>
      </c>
      <c r="E4172" s="29" t="n">
        <v>1</v>
      </c>
      <c r="F4172" s="29"/>
      <c r="G4172" s="29" t="s">
        <v>7694</v>
      </c>
      <c r="H4172" s="30" t="n">
        <v>1000</v>
      </c>
      <c r="I4172" s="31" t="n">
        <v>46282</v>
      </c>
      <c r="J4172" s="30" t="n">
        <v>1000</v>
      </c>
      <c r="K4172" s="29" t="s">
        <v>120</v>
      </c>
      <c r="L4172" s="29" t="s">
        <v>400</v>
      </c>
      <c r="M4172" s="29"/>
      <c r="N4172" s="29" t="s">
        <v>122</v>
      </c>
      <c r="O4172" s="31" t="n">
        <v>46824</v>
      </c>
      <c r="P4172" s="29" t="s">
        <v>123</v>
      </c>
      <c r="Q4172" s="29" t="n">
        <f aca="false">IFERROR(VALUE(L4172),"")</f>
        <v>3</v>
      </c>
      <c r="R4172" s="29" t="n">
        <f aca="true">IF(O4172="","",O4172-TODAY())</f>
        <v>539</v>
      </c>
      <c r="S4172" s="29" t="str">
        <f aca="false">IF(C4172="&lt;&lt; vazio &gt;&gt;","VAZIA",IF(AND(O4172&lt;&gt;"",R4172&lt;0),"VENCIDO",IF(AND(O4172&lt;&gt;"",R4172&lt;=Parametros!$B$10),"PRÓX. VENCIMENTO",IF(F4172="Q","QUALIDADE",IF(F4172="S","BLOQUEADO",IF(F4172="R","RESTRITO/DEVOLUÇÃO",IF(OR(N4172="QUAR",N4172="QRES"),"QUARENTENA",IF(OR(B4172="DESCARTE",B4172="DEVOLUÇÃO"),"DESCARTE/DEVOLUÇÃO",IF(AND(D4172="",K4172&lt;&gt;""),"SEM LOTE",IF(AND(Q4172&lt;&gt;"",Q4172&gt;=Parametros!$B$11),"PARADO/SEM GIRO","OK"))))))))))</f>
        <v>OK</v>
      </c>
      <c r="T4172" s="29" t="str">
        <f aca="false">IF(AND($S4172="PARADO/SEM GIRO",$K4172="KG",OR(Painel!$B$5="(Todos)",A4172=Painel!$B$5)*OR(Painel!$E$5="(Todos)",P4172=Painel!$E$5)),$J4172+ROW()/10000000,"")</f>
        <v/>
      </c>
      <c r="U4172" s="29" t="str">
        <f aca="false">IF(AND($S4172="VENCIDO",$K4172="KG",OR(Painel!$B$5="(Todos)",A4172=Painel!$B$5)*OR(Painel!$E$5="(Todos)",P4172=Painel!$E$5)),$J4172+ROW()/10000000,"")</f>
        <v/>
      </c>
    </row>
    <row r="4173" customFormat="false" ht="15" hidden="false" customHeight="false" outlineLevel="0" collapsed="false">
      <c r="A4173" s="29" t="s">
        <v>52</v>
      </c>
      <c r="B4173" s="29" t="s">
        <v>7695</v>
      </c>
      <c r="C4173" s="29" t="s">
        <v>785</v>
      </c>
      <c r="D4173" s="29" t="s">
        <v>786</v>
      </c>
      <c r="E4173" s="29" t="n">
        <v>1</v>
      </c>
      <c r="F4173" s="29"/>
      <c r="G4173" s="29" t="s">
        <v>7696</v>
      </c>
      <c r="H4173" s="30" t="n">
        <v>1000</v>
      </c>
      <c r="I4173" s="31" t="n">
        <v>46282</v>
      </c>
      <c r="J4173" s="30" t="n">
        <v>1000</v>
      </c>
      <c r="K4173" s="29" t="s">
        <v>120</v>
      </c>
      <c r="L4173" s="29" t="s">
        <v>400</v>
      </c>
      <c r="M4173" s="29"/>
      <c r="N4173" s="29" t="s">
        <v>122</v>
      </c>
      <c r="O4173" s="31" t="n">
        <v>46824</v>
      </c>
      <c r="P4173" s="29" t="s">
        <v>123</v>
      </c>
      <c r="Q4173" s="29" t="n">
        <f aca="false">IFERROR(VALUE(L4173),"")</f>
        <v>3</v>
      </c>
      <c r="R4173" s="29" t="n">
        <f aca="true">IF(O4173="","",O4173-TODAY())</f>
        <v>539</v>
      </c>
      <c r="S4173" s="29" t="str">
        <f aca="false">IF(C4173="&lt;&lt; vazio &gt;&gt;","VAZIA",IF(AND(O4173&lt;&gt;"",R4173&lt;0),"VENCIDO",IF(AND(O4173&lt;&gt;"",R4173&lt;=Parametros!$B$10),"PRÓX. VENCIMENTO",IF(F4173="Q","QUALIDADE",IF(F4173="S","BLOQUEADO",IF(F4173="R","RESTRITO/DEVOLUÇÃO",IF(OR(N4173="QUAR",N4173="QRES"),"QUARENTENA",IF(OR(B4173="DESCARTE",B4173="DEVOLUÇÃO"),"DESCARTE/DEVOLUÇÃO",IF(AND(D4173="",K4173&lt;&gt;""),"SEM LOTE",IF(AND(Q4173&lt;&gt;"",Q4173&gt;=Parametros!$B$11),"PARADO/SEM GIRO","OK"))))))))))</f>
        <v>OK</v>
      </c>
      <c r="T4173" s="29" t="str">
        <f aca="false">IF(AND($S4173="PARADO/SEM GIRO",$K4173="KG",OR(Painel!$B$5="(Todos)",A4173=Painel!$B$5)*OR(Painel!$E$5="(Todos)",P4173=Painel!$E$5)),$J4173+ROW()/10000000,"")</f>
        <v/>
      </c>
      <c r="U4173" s="29" t="str">
        <f aca="false">IF(AND($S4173="VENCIDO",$K4173="KG",OR(Painel!$B$5="(Todos)",A4173=Painel!$B$5)*OR(Painel!$E$5="(Todos)",P4173=Painel!$E$5)),$J4173+ROW()/10000000,"")</f>
        <v/>
      </c>
    </row>
    <row r="4174" customFormat="false" ht="15" hidden="false" customHeight="false" outlineLevel="0" collapsed="false">
      <c r="A4174" s="29" t="s">
        <v>52</v>
      </c>
      <c r="B4174" s="29" t="s">
        <v>7697</v>
      </c>
      <c r="C4174" s="29" t="s">
        <v>115</v>
      </c>
      <c r="D4174" s="29"/>
      <c r="E4174" s="29" t="n">
        <v>0</v>
      </c>
      <c r="F4174" s="29"/>
      <c r="G4174" s="29"/>
      <c r="H4174" s="30" t="n">
        <v>0</v>
      </c>
      <c r="I4174" s="29"/>
      <c r="J4174" s="30" t="n">
        <v>0</v>
      </c>
      <c r="K4174" s="29"/>
      <c r="L4174" s="29" t="s">
        <v>116</v>
      </c>
      <c r="M4174" s="29"/>
      <c r="N4174" s="29"/>
      <c r="O4174" s="29"/>
      <c r="P4174" s="29"/>
      <c r="Q4174" s="29" t="n">
        <f aca="false">IFERROR(VALUE(L4174),"")</f>
        <v>0</v>
      </c>
      <c r="R4174" s="29" t="str">
        <f aca="true">IF(O4174="","",O4174-TODAY())</f>
        <v/>
      </c>
      <c r="S4174" s="29" t="str">
        <f aca="false">IF(C4174="&lt;&lt; vazio &gt;&gt;","VAZIA",IF(AND(O4174&lt;&gt;"",R4174&lt;0),"VENCIDO",IF(AND(O4174&lt;&gt;"",R4174&lt;=Parametros!$B$10),"PRÓX. VENCIMENTO",IF(F4174="Q","QUALIDADE",IF(F4174="S","BLOQUEADO",IF(F4174="R","RESTRITO/DEVOLUÇÃO",IF(OR(N4174="QUAR",N4174="QRES"),"QUARENTENA",IF(OR(B4174="DESCARTE",B4174="DEVOLUÇÃO"),"DESCARTE/DEVOLUÇÃO",IF(AND(D4174="",K4174&lt;&gt;""),"SEM LOTE",IF(AND(Q4174&lt;&gt;"",Q4174&gt;=Parametros!$B$11),"PARADO/SEM GIRO","OK"))))))))))</f>
        <v>VAZIA</v>
      </c>
      <c r="T4174" s="29" t="str">
        <f aca="false">IF(AND($S4174="PARADO/SEM GIRO",$K4174="KG",OR(Painel!$B$5="(Todos)",A4174=Painel!$B$5)*OR(Painel!$E$5="(Todos)",P4174=Painel!$E$5)),$J4174+ROW()/10000000,"")</f>
        <v/>
      </c>
      <c r="U4174" s="29" t="str">
        <f aca="false">IF(AND($S4174="VENCIDO",$K4174="KG",OR(Painel!$B$5="(Todos)",A4174=Painel!$B$5)*OR(Painel!$E$5="(Todos)",P4174=Painel!$E$5)),$J4174+ROW()/10000000,"")</f>
        <v/>
      </c>
    </row>
    <row r="4175" customFormat="false" ht="15" hidden="false" customHeight="false" outlineLevel="0" collapsed="false">
      <c r="A4175" s="29" t="s">
        <v>52</v>
      </c>
      <c r="B4175" s="29" t="s">
        <v>7698</v>
      </c>
      <c r="C4175" s="29" t="s">
        <v>115</v>
      </c>
      <c r="D4175" s="29"/>
      <c r="E4175" s="29" t="n">
        <v>0</v>
      </c>
      <c r="F4175" s="29"/>
      <c r="G4175" s="29"/>
      <c r="H4175" s="30" t="n">
        <v>0</v>
      </c>
      <c r="I4175" s="29"/>
      <c r="J4175" s="30" t="n">
        <v>0</v>
      </c>
      <c r="K4175" s="29"/>
      <c r="L4175" s="29" t="s">
        <v>116</v>
      </c>
      <c r="M4175" s="29"/>
      <c r="N4175" s="29"/>
      <c r="O4175" s="29"/>
      <c r="P4175" s="29"/>
      <c r="Q4175" s="29" t="n">
        <f aca="false">IFERROR(VALUE(L4175),"")</f>
        <v>0</v>
      </c>
      <c r="R4175" s="29" t="str">
        <f aca="true">IF(O4175="","",O4175-TODAY())</f>
        <v/>
      </c>
      <c r="S4175" s="29" t="str">
        <f aca="false">IF(C4175="&lt;&lt; vazio &gt;&gt;","VAZIA",IF(AND(O4175&lt;&gt;"",R4175&lt;0),"VENCIDO",IF(AND(O4175&lt;&gt;"",R4175&lt;=Parametros!$B$10),"PRÓX. VENCIMENTO",IF(F4175="Q","QUALIDADE",IF(F4175="S","BLOQUEADO",IF(F4175="R","RESTRITO/DEVOLUÇÃO",IF(OR(N4175="QUAR",N4175="QRES"),"QUARENTENA",IF(OR(B4175="DESCARTE",B4175="DEVOLUÇÃO"),"DESCARTE/DEVOLUÇÃO",IF(AND(D4175="",K4175&lt;&gt;""),"SEM LOTE",IF(AND(Q4175&lt;&gt;"",Q4175&gt;=Parametros!$B$11),"PARADO/SEM GIRO","OK"))))))))))</f>
        <v>VAZIA</v>
      </c>
      <c r="T4175" s="29" t="str">
        <f aca="false">IF(AND($S4175="PARADO/SEM GIRO",$K4175="KG",OR(Painel!$B$5="(Todos)",A4175=Painel!$B$5)*OR(Painel!$E$5="(Todos)",P4175=Painel!$E$5)),$J4175+ROW()/10000000,"")</f>
        <v/>
      </c>
      <c r="U4175" s="29" t="str">
        <f aca="false">IF(AND($S4175="VENCIDO",$K4175="KG",OR(Painel!$B$5="(Todos)",A4175=Painel!$B$5)*OR(Painel!$E$5="(Todos)",P4175=Painel!$E$5)),$J4175+ROW()/10000000,"")</f>
        <v/>
      </c>
    </row>
    <row r="4176" customFormat="false" ht="15" hidden="false" customHeight="false" outlineLevel="0" collapsed="false">
      <c r="A4176" s="29" t="s">
        <v>52</v>
      </c>
      <c r="B4176" s="29" t="s">
        <v>7699</v>
      </c>
      <c r="C4176" s="29" t="s">
        <v>398</v>
      </c>
      <c r="D4176" s="29" t="s">
        <v>885</v>
      </c>
      <c r="E4176" s="29" t="n">
        <v>1</v>
      </c>
      <c r="F4176" s="29"/>
      <c r="G4176" s="29" t="s">
        <v>7700</v>
      </c>
      <c r="H4176" s="30" t="n">
        <v>640.5</v>
      </c>
      <c r="I4176" s="31" t="n">
        <v>46282</v>
      </c>
      <c r="J4176" s="30" t="n">
        <v>640.5</v>
      </c>
      <c r="K4176" s="29" t="s">
        <v>120</v>
      </c>
      <c r="L4176" s="29" t="s">
        <v>400</v>
      </c>
      <c r="M4176" s="29"/>
      <c r="N4176" s="29" t="s">
        <v>122</v>
      </c>
      <c r="O4176" s="31" t="n">
        <v>46642</v>
      </c>
      <c r="P4176" s="29" t="s">
        <v>123</v>
      </c>
      <c r="Q4176" s="29" t="n">
        <f aca="false">IFERROR(VALUE(L4176),"")</f>
        <v>3</v>
      </c>
      <c r="R4176" s="29" t="n">
        <f aca="true">IF(O4176="","",O4176-TODAY())</f>
        <v>357</v>
      </c>
      <c r="S4176" s="29" t="str">
        <f aca="false">IF(C4176="&lt;&lt; vazio &gt;&gt;","VAZIA",IF(AND(O4176&lt;&gt;"",R4176&lt;0),"VENCIDO",IF(AND(O4176&lt;&gt;"",R4176&lt;=Parametros!$B$10),"PRÓX. VENCIMENTO",IF(F4176="Q","QUALIDADE",IF(F4176="S","BLOQUEADO",IF(F4176="R","RESTRITO/DEVOLUÇÃO",IF(OR(N4176="QUAR",N4176="QRES"),"QUARENTENA",IF(OR(B4176="DESCARTE",B4176="DEVOLUÇÃO"),"DESCARTE/DEVOLUÇÃO",IF(AND(D4176="",K4176&lt;&gt;""),"SEM LOTE",IF(AND(Q4176&lt;&gt;"",Q4176&gt;=Parametros!$B$11),"PARADO/SEM GIRO","OK"))))))))))</f>
        <v>OK</v>
      </c>
      <c r="T4176" s="29" t="str">
        <f aca="false">IF(AND($S4176="PARADO/SEM GIRO",$K4176="KG",OR(Painel!$B$5="(Todos)",A4176=Painel!$B$5)*OR(Painel!$E$5="(Todos)",P4176=Painel!$E$5)),$J4176+ROW()/10000000,"")</f>
        <v/>
      </c>
      <c r="U4176" s="29" t="str">
        <f aca="false">IF(AND($S4176="VENCIDO",$K4176="KG",OR(Painel!$B$5="(Todos)",A4176=Painel!$B$5)*OR(Painel!$E$5="(Todos)",P4176=Painel!$E$5)),$J4176+ROW()/10000000,"")</f>
        <v/>
      </c>
    </row>
    <row r="4177" customFormat="false" ht="15" hidden="false" customHeight="false" outlineLevel="0" collapsed="false">
      <c r="A4177" s="29" t="s">
        <v>52</v>
      </c>
      <c r="B4177" s="29" t="s">
        <v>7701</v>
      </c>
      <c r="C4177" s="29" t="s">
        <v>115</v>
      </c>
      <c r="D4177" s="29"/>
      <c r="E4177" s="29" t="n">
        <v>0</v>
      </c>
      <c r="F4177" s="29"/>
      <c r="G4177" s="29"/>
      <c r="H4177" s="30" t="n">
        <v>0</v>
      </c>
      <c r="I4177" s="29"/>
      <c r="J4177" s="30" t="n">
        <v>0</v>
      </c>
      <c r="K4177" s="29"/>
      <c r="L4177" s="29" t="s">
        <v>116</v>
      </c>
      <c r="M4177" s="29"/>
      <c r="N4177" s="29"/>
      <c r="O4177" s="29"/>
      <c r="P4177" s="29"/>
      <c r="Q4177" s="29" t="n">
        <f aca="false">IFERROR(VALUE(L4177),"")</f>
        <v>0</v>
      </c>
      <c r="R4177" s="29" t="str">
        <f aca="true">IF(O4177="","",O4177-TODAY())</f>
        <v/>
      </c>
      <c r="S4177" s="29" t="str">
        <f aca="false">IF(C4177="&lt;&lt; vazio &gt;&gt;","VAZIA",IF(AND(O4177&lt;&gt;"",R4177&lt;0),"VENCIDO",IF(AND(O4177&lt;&gt;"",R4177&lt;=Parametros!$B$10),"PRÓX. VENCIMENTO",IF(F4177="Q","QUALIDADE",IF(F4177="S","BLOQUEADO",IF(F4177="R","RESTRITO/DEVOLUÇÃO",IF(OR(N4177="QUAR",N4177="QRES"),"QUARENTENA",IF(OR(B4177="DESCARTE",B4177="DEVOLUÇÃO"),"DESCARTE/DEVOLUÇÃO",IF(AND(D4177="",K4177&lt;&gt;""),"SEM LOTE",IF(AND(Q4177&lt;&gt;"",Q4177&gt;=Parametros!$B$11),"PARADO/SEM GIRO","OK"))))))))))</f>
        <v>VAZIA</v>
      </c>
      <c r="T4177" s="29" t="str">
        <f aca="false">IF(AND($S4177="PARADO/SEM GIRO",$K4177="KG",OR(Painel!$B$5="(Todos)",A4177=Painel!$B$5)*OR(Painel!$E$5="(Todos)",P4177=Painel!$E$5)),$J4177+ROW()/10000000,"")</f>
        <v/>
      </c>
      <c r="U4177" s="29" t="str">
        <f aca="false">IF(AND($S4177="VENCIDO",$K4177="KG",OR(Painel!$B$5="(Todos)",A4177=Painel!$B$5)*OR(Painel!$E$5="(Todos)",P4177=Painel!$E$5)),$J4177+ROW()/10000000,"")</f>
        <v/>
      </c>
    </row>
    <row r="4178" customFormat="false" ht="15" hidden="false" customHeight="false" outlineLevel="0" collapsed="false">
      <c r="A4178" s="29" t="s">
        <v>52</v>
      </c>
      <c r="B4178" s="29" t="s">
        <v>7702</v>
      </c>
      <c r="C4178" s="29" t="s">
        <v>313</v>
      </c>
      <c r="D4178" s="29" t="s">
        <v>375</v>
      </c>
      <c r="E4178" s="29" t="n">
        <v>1</v>
      </c>
      <c r="F4178" s="29"/>
      <c r="G4178" s="29" t="s">
        <v>7703</v>
      </c>
      <c r="H4178" s="30" t="n">
        <v>10.1</v>
      </c>
      <c r="I4178" s="31" t="n">
        <v>46239</v>
      </c>
      <c r="J4178" s="30" t="n">
        <v>10.1</v>
      </c>
      <c r="K4178" s="29" t="s">
        <v>120</v>
      </c>
      <c r="L4178" s="29" t="s">
        <v>5403</v>
      </c>
      <c r="M4178" s="29"/>
      <c r="N4178" s="29" t="s">
        <v>122</v>
      </c>
      <c r="O4178" s="31" t="n">
        <v>46525</v>
      </c>
      <c r="P4178" s="29" t="s">
        <v>123</v>
      </c>
      <c r="Q4178" s="29" t="n">
        <f aca="false">IFERROR(VALUE(L4178),"")</f>
        <v>46</v>
      </c>
      <c r="R4178" s="29" t="n">
        <f aca="true">IF(O4178="","",O4178-TODAY())</f>
        <v>240</v>
      </c>
      <c r="S4178" s="29" t="str">
        <f aca="false">IF(C4178="&lt;&lt; vazio &gt;&gt;","VAZIA",IF(AND(O4178&lt;&gt;"",R4178&lt;0),"VENCIDO",IF(AND(O4178&lt;&gt;"",R4178&lt;=Parametros!$B$10),"PRÓX. VENCIMENTO",IF(F4178="Q","QUALIDADE",IF(F4178="S","BLOQUEADO",IF(F4178="R","RESTRITO/DEVOLUÇÃO",IF(OR(N4178="QUAR",N4178="QRES"),"QUARENTENA",IF(OR(B4178="DESCARTE",B4178="DEVOLUÇÃO"),"DESCARTE/DEVOLUÇÃO",IF(AND(D4178="",K4178&lt;&gt;""),"SEM LOTE",IF(AND(Q4178&lt;&gt;"",Q4178&gt;=Parametros!$B$11),"PARADO/SEM GIRO","OK"))))))))))</f>
        <v>OK</v>
      </c>
      <c r="T4178" s="29" t="str">
        <f aca="false">IF(AND($S4178="PARADO/SEM GIRO",$K4178="KG",OR(Painel!$B$5="(Todos)",A4178=Painel!$B$5)*OR(Painel!$E$5="(Todos)",P4178=Painel!$E$5)),$J4178+ROW()/10000000,"")</f>
        <v/>
      </c>
      <c r="U4178" s="29" t="str">
        <f aca="false">IF(AND($S4178="VENCIDO",$K4178="KG",OR(Painel!$B$5="(Todos)",A4178=Painel!$B$5)*OR(Painel!$E$5="(Todos)",P4178=Painel!$E$5)),$J4178+ROW()/10000000,"")</f>
        <v/>
      </c>
    </row>
    <row r="4179" customFormat="false" ht="15" hidden="false" customHeight="false" outlineLevel="0" collapsed="false">
      <c r="A4179" s="29" t="s">
        <v>52</v>
      </c>
      <c r="B4179" s="29" t="s">
        <v>7704</v>
      </c>
      <c r="C4179" s="29" t="s">
        <v>4402</v>
      </c>
      <c r="D4179" s="29" t="s">
        <v>4403</v>
      </c>
      <c r="E4179" s="29" t="n">
        <v>1</v>
      </c>
      <c r="F4179" s="29"/>
      <c r="G4179" s="29" t="s">
        <v>7705</v>
      </c>
      <c r="H4179" s="30" t="n">
        <v>727.2</v>
      </c>
      <c r="I4179" s="31" t="n">
        <v>46217</v>
      </c>
      <c r="J4179" s="30" t="n">
        <v>727.2</v>
      </c>
      <c r="K4179" s="29" t="s">
        <v>120</v>
      </c>
      <c r="L4179" s="29" t="s">
        <v>2586</v>
      </c>
      <c r="M4179" s="29"/>
      <c r="N4179" s="29" t="s">
        <v>122</v>
      </c>
      <c r="O4179" s="31" t="n">
        <v>46756</v>
      </c>
      <c r="P4179" s="29" t="s">
        <v>123</v>
      </c>
      <c r="Q4179" s="29" t="n">
        <f aca="false">IFERROR(VALUE(L4179),"")</f>
        <v>68</v>
      </c>
      <c r="R4179" s="29" t="n">
        <f aca="true">IF(O4179="","",O4179-TODAY())</f>
        <v>471</v>
      </c>
      <c r="S4179" s="29" t="str">
        <f aca="false">IF(C4179="&lt;&lt; vazio &gt;&gt;","VAZIA",IF(AND(O4179&lt;&gt;"",R4179&lt;0),"VENCIDO",IF(AND(O4179&lt;&gt;"",R4179&lt;=Parametros!$B$10),"PRÓX. VENCIMENTO",IF(F4179="Q","QUALIDADE",IF(F4179="S","BLOQUEADO",IF(F4179="R","RESTRITO/DEVOLUÇÃO",IF(OR(N4179="QUAR",N4179="QRES"),"QUARENTENA",IF(OR(B4179="DESCARTE",B4179="DEVOLUÇÃO"),"DESCARTE/DEVOLUÇÃO",IF(AND(D4179="",K4179&lt;&gt;""),"SEM LOTE",IF(AND(Q4179&lt;&gt;"",Q4179&gt;=Parametros!$B$11),"PARADO/SEM GIRO","OK"))))))))))</f>
        <v>OK</v>
      </c>
      <c r="T4179" s="29" t="str">
        <f aca="false">IF(AND($S4179="PARADO/SEM GIRO",$K4179="KG",OR(Painel!$B$5="(Todos)",A4179=Painel!$B$5)*OR(Painel!$E$5="(Todos)",P4179=Painel!$E$5)),$J4179+ROW()/10000000,"")</f>
        <v/>
      </c>
      <c r="U4179" s="29" t="str">
        <f aca="false">IF(AND($S4179="VENCIDO",$K4179="KG",OR(Painel!$B$5="(Todos)",A4179=Painel!$B$5)*OR(Painel!$E$5="(Todos)",P4179=Painel!$E$5)),$J4179+ROW()/10000000,"")</f>
        <v/>
      </c>
    </row>
    <row r="4180" customFormat="false" ht="15" hidden="false" customHeight="false" outlineLevel="0" collapsed="false">
      <c r="A4180" s="29" t="s">
        <v>52</v>
      </c>
      <c r="B4180" s="29" t="s">
        <v>7706</v>
      </c>
      <c r="C4180" s="29" t="s">
        <v>115</v>
      </c>
      <c r="D4180" s="29"/>
      <c r="E4180" s="29" t="n">
        <v>0</v>
      </c>
      <c r="F4180" s="29"/>
      <c r="G4180" s="29"/>
      <c r="H4180" s="30" t="n">
        <v>0</v>
      </c>
      <c r="I4180" s="29"/>
      <c r="J4180" s="30" t="n">
        <v>0</v>
      </c>
      <c r="K4180" s="29"/>
      <c r="L4180" s="29" t="s">
        <v>116</v>
      </c>
      <c r="M4180" s="29"/>
      <c r="N4180" s="29"/>
      <c r="O4180" s="29"/>
      <c r="P4180" s="29"/>
      <c r="Q4180" s="29" t="n">
        <f aca="false">IFERROR(VALUE(L4180),"")</f>
        <v>0</v>
      </c>
      <c r="R4180" s="29" t="str">
        <f aca="true">IF(O4180="","",O4180-TODAY())</f>
        <v/>
      </c>
      <c r="S4180" s="29" t="str">
        <f aca="false">IF(C4180="&lt;&lt; vazio &gt;&gt;","VAZIA",IF(AND(O4180&lt;&gt;"",R4180&lt;0),"VENCIDO",IF(AND(O4180&lt;&gt;"",R4180&lt;=Parametros!$B$10),"PRÓX. VENCIMENTO",IF(F4180="Q","QUALIDADE",IF(F4180="S","BLOQUEADO",IF(F4180="R","RESTRITO/DEVOLUÇÃO",IF(OR(N4180="QUAR",N4180="QRES"),"QUARENTENA",IF(OR(B4180="DESCARTE",B4180="DEVOLUÇÃO"),"DESCARTE/DEVOLUÇÃO",IF(AND(D4180="",K4180&lt;&gt;""),"SEM LOTE",IF(AND(Q4180&lt;&gt;"",Q4180&gt;=Parametros!$B$11),"PARADO/SEM GIRO","OK"))))))))))</f>
        <v>VAZIA</v>
      </c>
      <c r="T4180" s="29" t="str">
        <f aca="false">IF(AND($S4180="PARADO/SEM GIRO",$K4180="KG",OR(Painel!$B$5="(Todos)",A4180=Painel!$B$5)*OR(Painel!$E$5="(Todos)",P4180=Painel!$E$5)),$J4180+ROW()/10000000,"")</f>
        <v/>
      </c>
      <c r="U4180" s="29" t="str">
        <f aca="false">IF(AND($S4180="VENCIDO",$K4180="KG",OR(Painel!$B$5="(Todos)",A4180=Painel!$B$5)*OR(Painel!$E$5="(Todos)",P4180=Painel!$E$5)),$J4180+ROW()/10000000,"")</f>
        <v/>
      </c>
    </row>
    <row r="4181" customFormat="false" ht="15" hidden="false" customHeight="false" outlineLevel="0" collapsed="false">
      <c r="A4181" s="29" t="s">
        <v>52</v>
      </c>
      <c r="B4181" s="29" t="s">
        <v>7707</v>
      </c>
      <c r="C4181" s="29" t="s">
        <v>115</v>
      </c>
      <c r="D4181" s="29"/>
      <c r="E4181" s="29" t="n">
        <v>0</v>
      </c>
      <c r="F4181" s="29"/>
      <c r="G4181" s="29"/>
      <c r="H4181" s="30" t="n">
        <v>0</v>
      </c>
      <c r="I4181" s="29"/>
      <c r="J4181" s="30" t="n">
        <v>0</v>
      </c>
      <c r="K4181" s="29"/>
      <c r="L4181" s="29" t="s">
        <v>116</v>
      </c>
      <c r="M4181" s="29"/>
      <c r="N4181" s="29"/>
      <c r="O4181" s="29"/>
      <c r="P4181" s="29"/>
      <c r="Q4181" s="29" t="n">
        <f aca="false">IFERROR(VALUE(L4181),"")</f>
        <v>0</v>
      </c>
      <c r="R4181" s="29" t="str">
        <f aca="true">IF(O4181="","",O4181-TODAY())</f>
        <v/>
      </c>
      <c r="S4181" s="29" t="str">
        <f aca="false">IF(C4181="&lt;&lt; vazio &gt;&gt;","VAZIA",IF(AND(O4181&lt;&gt;"",R4181&lt;0),"VENCIDO",IF(AND(O4181&lt;&gt;"",R4181&lt;=Parametros!$B$10),"PRÓX. VENCIMENTO",IF(F4181="Q","QUALIDADE",IF(F4181="S","BLOQUEADO",IF(F4181="R","RESTRITO/DEVOLUÇÃO",IF(OR(N4181="QUAR",N4181="QRES"),"QUARENTENA",IF(OR(B4181="DESCARTE",B4181="DEVOLUÇÃO"),"DESCARTE/DEVOLUÇÃO",IF(AND(D4181="",K4181&lt;&gt;""),"SEM LOTE",IF(AND(Q4181&lt;&gt;"",Q4181&gt;=Parametros!$B$11),"PARADO/SEM GIRO","OK"))))))))))</f>
        <v>VAZIA</v>
      </c>
      <c r="T4181" s="29" t="str">
        <f aca="false">IF(AND($S4181="PARADO/SEM GIRO",$K4181="KG",OR(Painel!$B$5="(Todos)",A4181=Painel!$B$5)*OR(Painel!$E$5="(Todos)",P4181=Painel!$E$5)),$J4181+ROW()/10000000,"")</f>
        <v/>
      </c>
      <c r="U4181" s="29" t="str">
        <f aca="false">IF(AND($S4181="VENCIDO",$K4181="KG",OR(Painel!$B$5="(Todos)",A4181=Painel!$B$5)*OR(Painel!$E$5="(Todos)",P4181=Painel!$E$5)),$J4181+ROW()/10000000,"")</f>
        <v/>
      </c>
    </row>
    <row r="4182" customFormat="false" ht="15" hidden="false" customHeight="false" outlineLevel="0" collapsed="false">
      <c r="A4182" s="29" t="s">
        <v>52</v>
      </c>
      <c r="B4182" s="29" t="s">
        <v>7708</v>
      </c>
      <c r="C4182" s="29" t="s">
        <v>5213</v>
      </c>
      <c r="D4182" s="29" t="s">
        <v>4931</v>
      </c>
      <c r="E4182" s="29" t="n">
        <v>1</v>
      </c>
      <c r="F4182" s="29"/>
      <c r="G4182" s="29" t="s">
        <v>7709</v>
      </c>
      <c r="H4182" s="30" t="n">
        <v>700</v>
      </c>
      <c r="I4182" s="31" t="n">
        <v>46247</v>
      </c>
      <c r="J4182" s="30" t="n">
        <v>700</v>
      </c>
      <c r="K4182" s="29" t="s">
        <v>120</v>
      </c>
      <c r="L4182" s="29" t="s">
        <v>1719</v>
      </c>
      <c r="M4182" s="29"/>
      <c r="N4182" s="29" t="s">
        <v>122</v>
      </c>
      <c r="O4182" s="31" t="n">
        <v>46787</v>
      </c>
      <c r="P4182" s="29" t="s">
        <v>123</v>
      </c>
      <c r="Q4182" s="29" t="n">
        <f aca="false">IFERROR(VALUE(L4182),"")</f>
        <v>38</v>
      </c>
      <c r="R4182" s="29" t="n">
        <f aca="true">IF(O4182="","",O4182-TODAY())</f>
        <v>502</v>
      </c>
      <c r="S4182" s="29" t="str">
        <f aca="false">IF(C4182="&lt;&lt; vazio &gt;&gt;","VAZIA",IF(AND(O4182&lt;&gt;"",R4182&lt;0),"VENCIDO",IF(AND(O4182&lt;&gt;"",R4182&lt;=Parametros!$B$10),"PRÓX. VENCIMENTO",IF(F4182="Q","QUALIDADE",IF(F4182="S","BLOQUEADO",IF(F4182="R","RESTRITO/DEVOLUÇÃO",IF(OR(N4182="QUAR",N4182="QRES"),"QUARENTENA",IF(OR(B4182="DESCARTE",B4182="DEVOLUÇÃO"),"DESCARTE/DEVOLUÇÃO",IF(AND(D4182="",K4182&lt;&gt;""),"SEM LOTE",IF(AND(Q4182&lt;&gt;"",Q4182&gt;=Parametros!$B$11),"PARADO/SEM GIRO","OK"))))))))))</f>
        <v>OK</v>
      </c>
      <c r="T4182" s="29" t="str">
        <f aca="false">IF(AND($S4182="PARADO/SEM GIRO",$K4182="KG",OR(Painel!$B$5="(Todos)",A4182=Painel!$B$5)*OR(Painel!$E$5="(Todos)",P4182=Painel!$E$5)),$J4182+ROW()/10000000,"")</f>
        <v/>
      </c>
      <c r="U4182" s="29" t="str">
        <f aca="false">IF(AND($S4182="VENCIDO",$K4182="KG",OR(Painel!$B$5="(Todos)",A4182=Painel!$B$5)*OR(Painel!$E$5="(Todos)",P4182=Painel!$E$5)),$J4182+ROW()/10000000,"")</f>
        <v/>
      </c>
    </row>
    <row r="4183" customFormat="false" ht="15" hidden="false" customHeight="false" outlineLevel="0" collapsed="false">
      <c r="A4183" s="29" t="s">
        <v>52</v>
      </c>
      <c r="B4183" s="29" t="s">
        <v>7710</v>
      </c>
      <c r="C4183" s="29" t="s">
        <v>115</v>
      </c>
      <c r="D4183" s="29"/>
      <c r="E4183" s="29" t="n">
        <v>0</v>
      </c>
      <c r="F4183" s="29"/>
      <c r="G4183" s="29"/>
      <c r="H4183" s="30" t="n">
        <v>0</v>
      </c>
      <c r="I4183" s="29"/>
      <c r="J4183" s="30" t="n">
        <v>0</v>
      </c>
      <c r="K4183" s="29"/>
      <c r="L4183" s="29" t="s">
        <v>116</v>
      </c>
      <c r="M4183" s="29"/>
      <c r="N4183" s="29"/>
      <c r="O4183" s="29"/>
      <c r="P4183" s="29"/>
      <c r="Q4183" s="29" t="n">
        <f aca="false">IFERROR(VALUE(L4183),"")</f>
        <v>0</v>
      </c>
      <c r="R4183" s="29" t="str">
        <f aca="true">IF(O4183="","",O4183-TODAY())</f>
        <v/>
      </c>
      <c r="S4183" s="29" t="str">
        <f aca="false">IF(C4183="&lt;&lt; vazio &gt;&gt;","VAZIA",IF(AND(O4183&lt;&gt;"",R4183&lt;0),"VENCIDO",IF(AND(O4183&lt;&gt;"",R4183&lt;=Parametros!$B$10),"PRÓX. VENCIMENTO",IF(F4183="Q","QUALIDADE",IF(F4183="S","BLOQUEADO",IF(F4183="R","RESTRITO/DEVOLUÇÃO",IF(OR(N4183="QUAR",N4183="QRES"),"QUARENTENA",IF(OR(B4183="DESCARTE",B4183="DEVOLUÇÃO"),"DESCARTE/DEVOLUÇÃO",IF(AND(D4183="",K4183&lt;&gt;""),"SEM LOTE",IF(AND(Q4183&lt;&gt;"",Q4183&gt;=Parametros!$B$11),"PARADO/SEM GIRO","OK"))))))))))</f>
        <v>VAZIA</v>
      </c>
      <c r="T4183" s="29" t="str">
        <f aca="false">IF(AND($S4183="PARADO/SEM GIRO",$K4183="KG",OR(Painel!$B$5="(Todos)",A4183=Painel!$B$5)*OR(Painel!$E$5="(Todos)",P4183=Painel!$E$5)),$J4183+ROW()/10000000,"")</f>
        <v/>
      </c>
      <c r="U4183" s="29" t="str">
        <f aca="false">IF(AND($S4183="VENCIDO",$K4183="KG",OR(Painel!$B$5="(Todos)",A4183=Painel!$B$5)*OR(Painel!$E$5="(Todos)",P4183=Painel!$E$5)),$J4183+ROW()/10000000,"")</f>
        <v/>
      </c>
    </row>
    <row r="4184" customFormat="false" ht="15" hidden="false" customHeight="false" outlineLevel="0" collapsed="false">
      <c r="A4184" s="29" t="s">
        <v>52</v>
      </c>
      <c r="B4184" s="29" t="s">
        <v>7711</v>
      </c>
      <c r="C4184" s="29" t="s">
        <v>222</v>
      </c>
      <c r="D4184" s="29" t="s">
        <v>2651</v>
      </c>
      <c r="E4184" s="29" t="n">
        <v>1</v>
      </c>
      <c r="F4184" s="29"/>
      <c r="G4184" s="29" t="s">
        <v>7712</v>
      </c>
      <c r="H4184" s="30" t="n">
        <v>1000</v>
      </c>
      <c r="I4184" s="31" t="n">
        <v>46282</v>
      </c>
      <c r="J4184" s="30" t="n">
        <v>1000</v>
      </c>
      <c r="K4184" s="29" t="s">
        <v>120</v>
      </c>
      <c r="L4184" s="29" t="s">
        <v>400</v>
      </c>
      <c r="M4184" s="29"/>
      <c r="N4184" s="29" t="s">
        <v>122</v>
      </c>
      <c r="O4184" s="31" t="n">
        <v>46824</v>
      </c>
      <c r="P4184" s="29" t="s">
        <v>123</v>
      </c>
      <c r="Q4184" s="29" t="n">
        <f aca="false">IFERROR(VALUE(L4184),"")</f>
        <v>3</v>
      </c>
      <c r="R4184" s="29" t="n">
        <f aca="true">IF(O4184="","",O4184-TODAY())</f>
        <v>539</v>
      </c>
      <c r="S4184" s="29" t="str">
        <f aca="false">IF(C4184="&lt;&lt; vazio &gt;&gt;","VAZIA",IF(AND(O4184&lt;&gt;"",R4184&lt;0),"VENCIDO",IF(AND(O4184&lt;&gt;"",R4184&lt;=Parametros!$B$10),"PRÓX. VENCIMENTO",IF(F4184="Q","QUALIDADE",IF(F4184="S","BLOQUEADO",IF(F4184="R","RESTRITO/DEVOLUÇÃO",IF(OR(N4184="QUAR",N4184="QRES"),"QUARENTENA",IF(OR(B4184="DESCARTE",B4184="DEVOLUÇÃO"),"DESCARTE/DEVOLUÇÃO",IF(AND(D4184="",K4184&lt;&gt;""),"SEM LOTE",IF(AND(Q4184&lt;&gt;"",Q4184&gt;=Parametros!$B$11),"PARADO/SEM GIRO","OK"))))))))))</f>
        <v>OK</v>
      </c>
      <c r="T4184" s="29" t="str">
        <f aca="false">IF(AND($S4184="PARADO/SEM GIRO",$K4184="KG",OR(Painel!$B$5="(Todos)",A4184=Painel!$B$5)*OR(Painel!$E$5="(Todos)",P4184=Painel!$E$5)),$J4184+ROW()/10000000,"")</f>
        <v/>
      </c>
      <c r="U4184" s="29" t="str">
        <f aca="false">IF(AND($S4184="VENCIDO",$K4184="KG",OR(Painel!$B$5="(Todos)",A4184=Painel!$B$5)*OR(Painel!$E$5="(Todos)",P4184=Painel!$E$5)),$J4184+ROW()/10000000,"")</f>
        <v/>
      </c>
    </row>
    <row r="4185" customFormat="false" ht="15" hidden="false" customHeight="false" outlineLevel="0" collapsed="false">
      <c r="A4185" s="29" t="s">
        <v>52</v>
      </c>
      <c r="B4185" s="29" t="s">
        <v>7713</v>
      </c>
      <c r="C4185" s="29" t="s">
        <v>115</v>
      </c>
      <c r="D4185" s="29"/>
      <c r="E4185" s="29" t="n">
        <v>0</v>
      </c>
      <c r="F4185" s="29"/>
      <c r="G4185" s="29"/>
      <c r="H4185" s="30" t="n">
        <v>0</v>
      </c>
      <c r="I4185" s="29"/>
      <c r="J4185" s="30" t="n">
        <v>0</v>
      </c>
      <c r="K4185" s="29"/>
      <c r="L4185" s="29" t="s">
        <v>116</v>
      </c>
      <c r="M4185" s="29"/>
      <c r="N4185" s="29"/>
      <c r="O4185" s="29"/>
      <c r="P4185" s="29"/>
      <c r="Q4185" s="29" t="n">
        <f aca="false">IFERROR(VALUE(L4185),"")</f>
        <v>0</v>
      </c>
      <c r="R4185" s="29" t="str">
        <f aca="true">IF(O4185="","",O4185-TODAY())</f>
        <v/>
      </c>
      <c r="S4185" s="29" t="str">
        <f aca="false">IF(C4185="&lt;&lt; vazio &gt;&gt;","VAZIA",IF(AND(O4185&lt;&gt;"",R4185&lt;0),"VENCIDO",IF(AND(O4185&lt;&gt;"",R4185&lt;=Parametros!$B$10),"PRÓX. VENCIMENTO",IF(F4185="Q","QUALIDADE",IF(F4185="S","BLOQUEADO",IF(F4185="R","RESTRITO/DEVOLUÇÃO",IF(OR(N4185="QUAR",N4185="QRES"),"QUARENTENA",IF(OR(B4185="DESCARTE",B4185="DEVOLUÇÃO"),"DESCARTE/DEVOLUÇÃO",IF(AND(D4185="",K4185&lt;&gt;""),"SEM LOTE",IF(AND(Q4185&lt;&gt;"",Q4185&gt;=Parametros!$B$11),"PARADO/SEM GIRO","OK"))))))))))</f>
        <v>VAZIA</v>
      </c>
      <c r="T4185" s="29" t="str">
        <f aca="false">IF(AND($S4185="PARADO/SEM GIRO",$K4185="KG",OR(Painel!$B$5="(Todos)",A4185=Painel!$B$5)*OR(Painel!$E$5="(Todos)",P4185=Painel!$E$5)),$J4185+ROW()/10000000,"")</f>
        <v/>
      </c>
      <c r="U4185" s="29" t="str">
        <f aca="false">IF(AND($S4185="VENCIDO",$K4185="KG",OR(Painel!$B$5="(Todos)",A4185=Painel!$B$5)*OR(Painel!$E$5="(Todos)",P4185=Painel!$E$5)),$J4185+ROW()/10000000,"")</f>
        <v/>
      </c>
    </row>
    <row r="4186" customFormat="false" ht="15" hidden="false" customHeight="false" outlineLevel="0" collapsed="false">
      <c r="A4186" s="29" t="s">
        <v>52</v>
      </c>
      <c r="B4186" s="29" t="s">
        <v>7714</v>
      </c>
      <c r="C4186" s="29" t="s">
        <v>1602</v>
      </c>
      <c r="D4186" s="29" t="s">
        <v>7715</v>
      </c>
      <c r="E4186" s="29" t="n">
        <v>1</v>
      </c>
      <c r="F4186" s="29"/>
      <c r="G4186" s="29" t="s">
        <v>7716</v>
      </c>
      <c r="H4186" s="30" t="n">
        <v>1000</v>
      </c>
      <c r="I4186" s="31" t="n">
        <v>46218</v>
      </c>
      <c r="J4186" s="30" t="n">
        <v>1000</v>
      </c>
      <c r="K4186" s="29" t="s">
        <v>120</v>
      </c>
      <c r="L4186" s="29" t="s">
        <v>1605</v>
      </c>
      <c r="M4186" s="29"/>
      <c r="N4186" s="29" t="s">
        <v>122</v>
      </c>
      <c r="O4186" s="31" t="n">
        <v>46756</v>
      </c>
      <c r="P4186" s="29" t="s">
        <v>123</v>
      </c>
      <c r="Q4186" s="29" t="n">
        <f aca="false">IFERROR(VALUE(L4186),"")</f>
        <v>67</v>
      </c>
      <c r="R4186" s="29" t="n">
        <f aca="true">IF(O4186="","",O4186-TODAY())</f>
        <v>471</v>
      </c>
      <c r="S4186" s="29" t="str">
        <f aca="false">IF(C4186="&lt;&lt; vazio &gt;&gt;","VAZIA",IF(AND(O4186&lt;&gt;"",R4186&lt;0),"VENCIDO",IF(AND(O4186&lt;&gt;"",R4186&lt;=Parametros!$B$10),"PRÓX. VENCIMENTO",IF(F4186="Q","QUALIDADE",IF(F4186="S","BLOQUEADO",IF(F4186="R","RESTRITO/DEVOLUÇÃO",IF(OR(N4186="QUAR",N4186="QRES"),"QUARENTENA",IF(OR(B4186="DESCARTE",B4186="DEVOLUÇÃO"),"DESCARTE/DEVOLUÇÃO",IF(AND(D4186="",K4186&lt;&gt;""),"SEM LOTE",IF(AND(Q4186&lt;&gt;"",Q4186&gt;=Parametros!$B$11),"PARADO/SEM GIRO","OK"))))))))))</f>
        <v>OK</v>
      </c>
      <c r="T4186" s="29" t="str">
        <f aca="false">IF(AND($S4186="PARADO/SEM GIRO",$K4186="KG",OR(Painel!$B$5="(Todos)",A4186=Painel!$B$5)*OR(Painel!$E$5="(Todos)",P4186=Painel!$E$5)),$J4186+ROW()/10000000,"")</f>
        <v/>
      </c>
      <c r="U4186" s="29" t="str">
        <f aca="false">IF(AND($S4186="VENCIDO",$K4186="KG",OR(Painel!$B$5="(Todos)",A4186=Painel!$B$5)*OR(Painel!$E$5="(Todos)",P4186=Painel!$E$5)),$J4186+ROW()/10000000,"")</f>
        <v/>
      </c>
    </row>
    <row r="4187" customFormat="false" ht="15" hidden="false" customHeight="false" outlineLevel="0" collapsed="false">
      <c r="A4187" s="29" t="s">
        <v>52</v>
      </c>
      <c r="B4187" s="29" t="s">
        <v>7717</v>
      </c>
      <c r="C4187" s="29" t="s">
        <v>115</v>
      </c>
      <c r="D4187" s="29"/>
      <c r="E4187" s="29" t="n">
        <v>0</v>
      </c>
      <c r="F4187" s="29"/>
      <c r="G4187" s="29"/>
      <c r="H4187" s="30" t="n">
        <v>0</v>
      </c>
      <c r="I4187" s="29"/>
      <c r="J4187" s="30" t="n">
        <v>0</v>
      </c>
      <c r="K4187" s="29"/>
      <c r="L4187" s="29" t="s">
        <v>116</v>
      </c>
      <c r="M4187" s="29"/>
      <c r="N4187" s="29"/>
      <c r="O4187" s="29"/>
      <c r="P4187" s="29"/>
      <c r="Q4187" s="29" t="n">
        <f aca="false">IFERROR(VALUE(L4187),"")</f>
        <v>0</v>
      </c>
      <c r="R4187" s="29" t="str">
        <f aca="true">IF(O4187="","",O4187-TODAY())</f>
        <v/>
      </c>
      <c r="S4187" s="29" t="str">
        <f aca="false">IF(C4187="&lt;&lt; vazio &gt;&gt;","VAZIA",IF(AND(O4187&lt;&gt;"",R4187&lt;0),"VENCIDO",IF(AND(O4187&lt;&gt;"",R4187&lt;=Parametros!$B$10),"PRÓX. VENCIMENTO",IF(F4187="Q","QUALIDADE",IF(F4187="S","BLOQUEADO",IF(F4187="R","RESTRITO/DEVOLUÇÃO",IF(OR(N4187="QUAR",N4187="QRES"),"QUARENTENA",IF(OR(B4187="DESCARTE",B4187="DEVOLUÇÃO"),"DESCARTE/DEVOLUÇÃO",IF(AND(D4187="",K4187&lt;&gt;""),"SEM LOTE",IF(AND(Q4187&lt;&gt;"",Q4187&gt;=Parametros!$B$11),"PARADO/SEM GIRO","OK"))))))))))</f>
        <v>VAZIA</v>
      </c>
      <c r="T4187" s="29" t="str">
        <f aca="false">IF(AND($S4187="PARADO/SEM GIRO",$K4187="KG",OR(Painel!$B$5="(Todos)",A4187=Painel!$B$5)*OR(Painel!$E$5="(Todos)",P4187=Painel!$E$5)),$J4187+ROW()/10000000,"")</f>
        <v/>
      </c>
      <c r="U4187" s="29" t="str">
        <f aca="false">IF(AND($S4187="VENCIDO",$K4187="KG",OR(Painel!$B$5="(Todos)",A4187=Painel!$B$5)*OR(Painel!$E$5="(Todos)",P4187=Painel!$E$5)),$J4187+ROW()/10000000,"")</f>
        <v/>
      </c>
    </row>
    <row r="4188" customFormat="false" ht="15" hidden="false" customHeight="false" outlineLevel="0" collapsed="false">
      <c r="A4188" s="29" t="s">
        <v>52</v>
      </c>
      <c r="B4188" s="29" t="s">
        <v>7718</v>
      </c>
      <c r="C4188" s="29" t="s">
        <v>5213</v>
      </c>
      <c r="D4188" s="29" t="s">
        <v>7719</v>
      </c>
      <c r="E4188" s="29" t="n">
        <v>1</v>
      </c>
      <c r="F4188" s="29"/>
      <c r="G4188" s="29" t="s">
        <v>7720</v>
      </c>
      <c r="H4188" s="30" t="n">
        <v>700</v>
      </c>
      <c r="I4188" s="31" t="n">
        <v>46245</v>
      </c>
      <c r="J4188" s="30" t="n">
        <v>700</v>
      </c>
      <c r="K4188" s="29" t="s">
        <v>120</v>
      </c>
      <c r="L4188" s="29" t="s">
        <v>2312</v>
      </c>
      <c r="M4188" s="29"/>
      <c r="N4188" s="29" t="s">
        <v>122</v>
      </c>
      <c r="O4188" s="31" t="n">
        <v>46788</v>
      </c>
      <c r="P4188" s="29" t="s">
        <v>123</v>
      </c>
      <c r="Q4188" s="29" t="n">
        <f aca="false">IFERROR(VALUE(L4188),"")</f>
        <v>40</v>
      </c>
      <c r="R4188" s="29" t="n">
        <f aca="true">IF(O4188="","",O4188-TODAY())</f>
        <v>503</v>
      </c>
      <c r="S4188" s="29" t="str">
        <f aca="false">IF(C4188="&lt;&lt; vazio &gt;&gt;","VAZIA",IF(AND(O4188&lt;&gt;"",R4188&lt;0),"VENCIDO",IF(AND(O4188&lt;&gt;"",R4188&lt;=Parametros!$B$10),"PRÓX. VENCIMENTO",IF(F4188="Q","QUALIDADE",IF(F4188="S","BLOQUEADO",IF(F4188="R","RESTRITO/DEVOLUÇÃO",IF(OR(N4188="QUAR",N4188="QRES"),"QUARENTENA",IF(OR(B4188="DESCARTE",B4188="DEVOLUÇÃO"),"DESCARTE/DEVOLUÇÃO",IF(AND(D4188="",K4188&lt;&gt;""),"SEM LOTE",IF(AND(Q4188&lt;&gt;"",Q4188&gt;=Parametros!$B$11),"PARADO/SEM GIRO","OK"))))))))))</f>
        <v>OK</v>
      </c>
      <c r="T4188" s="29" t="str">
        <f aca="false">IF(AND($S4188="PARADO/SEM GIRO",$K4188="KG",OR(Painel!$B$5="(Todos)",A4188=Painel!$B$5)*OR(Painel!$E$5="(Todos)",P4188=Painel!$E$5)),$J4188+ROW()/10000000,"")</f>
        <v/>
      </c>
      <c r="U4188" s="29" t="str">
        <f aca="false">IF(AND($S4188="VENCIDO",$K4188="KG",OR(Painel!$B$5="(Todos)",A4188=Painel!$B$5)*OR(Painel!$E$5="(Todos)",P4188=Painel!$E$5)),$J4188+ROW()/10000000,"")</f>
        <v/>
      </c>
    </row>
    <row r="4189" customFormat="false" ht="15" hidden="false" customHeight="false" outlineLevel="0" collapsed="false">
      <c r="A4189" s="29" t="s">
        <v>52</v>
      </c>
      <c r="B4189" s="29" t="s">
        <v>7721</v>
      </c>
      <c r="C4189" s="29" t="s">
        <v>115</v>
      </c>
      <c r="D4189" s="29"/>
      <c r="E4189" s="29" t="n">
        <v>0</v>
      </c>
      <c r="F4189" s="29"/>
      <c r="G4189" s="29"/>
      <c r="H4189" s="30" t="n">
        <v>0</v>
      </c>
      <c r="I4189" s="29"/>
      <c r="J4189" s="30" t="n">
        <v>0</v>
      </c>
      <c r="K4189" s="29"/>
      <c r="L4189" s="29" t="s">
        <v>116</v>
      </c>
      <c r="M4189" s="29"/>
      <c r="N4189" s="29"/>
      <c r="O4189" s="29"/>
      <c r="P4189" s="29"/>
      <c r="Q4189" s="29" t="n">
        <f aca="false">IFERROR(VALUE(L4189),"")</f>
        <v>0</v>
      </c>
      <c r="R4189" s="29" t="str">
        <f aca="true">IF(O4189="","",O4189-TODAY())</f>
        <v/>
      </c>
      <c r="S4189" s="29" t="str">
        <f aca="false">IF(C4189="&lt;&lt; vazio &gt;&gt;","VAZIA",IF(AND(O4189&lt;&gt;"",R4189&lt;0),"VENCIDO",IF(AND(O4189&lt;&gt;"",R4189&lt;=Parametros!$B$10),"PRÓX. VENCIMENTO",IF(F4189="Q","QUALIDADE",IF(F4189="S","BLOQUEADO",IF(F4189="R","RESTRITO/DEVOLUÇÃO",IF(OR(N4189="QUAR",N4189="QRES"),"QUARENTENA",IF(OR(B4189="DESCARTE",B4189="DEVOLUÇÃO"),"DESCARTE/DEVOLUÇÃO",IF(AND(D4189="",K4189&lt;&gt;""),"SEM LOTE",IF(AND(Q4189&lt;&gt;"",Q4189&gt;=Parametros!$B$11),"PARADO/SEM GIRO","OK"))))))))))</f>
        <v>VAZIA</v>
      </c>
      <c r="T4189" s="29" t="str">
        <f aca="false">IF(AND($S4189="PARADO/SEM GIRO",$K4189="KG",OR(Painel!$B$5="(Todos)",A4189=Painel!$B$5)*OR(Painel!$E$5="(Todos)",P4189=Painel!$E$5)),$J4189+ROW()/10000000,"")</f>
        <v/>
      </c>
      <c r="U4189" s="29" t="str">
        <f aca="false">IF(AND($S4189="VENCIDO",$K4189="KG",OR(Painel!$B$5="(Todos)",A4189=Painel!$B$5)*OR(Painel!$E$5="(Todos)",P4189=Painel!$E$5)),$J4189+ROW()/10000000,"")</f>
        <v/>
      </c>
    </row>
    <row r="4190" customFormat="false" ht="15" hidden="false" customHeight="false" outlineLevel="0" collapsed="false">
      <c r="A4190" s="29" t="s">
        <v>52</v>
      </c>
      <c r="B4190" s="29" t="s">
        <v>7722</v>
      </c>
      <c r="C4190" s="29" t="s">
        <v>785</v>
      </c>
      <c r="D4190" s="29" t="s">
        <v>786</v>
      </c>
      <c r="E4190" s="29" t="n">
        <v>1</v>
      </c>
      <c r="F4190" s="29"/>
      <c r="G4190" s="29" t="s">
        <v>7723</v>
      </c>
      <c r="H4190" s="30" t="n">
        <v>1000</v>
      </c>
      <c r="I4190" s="31" t="n">
        <v>46282</v>
      </c>
      <c r="J4190" s="30" t="n">
        <v>1000</v>
      </c>
      <c r="K4190" s="29" t="s">
        <v>120</v>
      </c>
      <c r="L4190" s="29" t="s">
        <v>400</v>
      </c>
      <c r="M4190" s="29"/>
      <c r="N4190" s="29" t="s">
        <v>122</v>
      </c>
      <c r="O4190" s="31" t="n">
        <v>46824</v>
      </c>
      <c r="P4190" s="29" t="s">
        <v>123</v>
      </c>
      <c r="Q4190" s="29" t="n">
        <f aca="false">IFERROR(VALUE(L4190),"")</f>
        <v>3</v>
      </c>
      <c r="R4190" s="29" t="n">
        <f aca="true">IF(O4190="","",O4190-TODAY())</f>
        <v>539</v>
      </c>
      <c r="S4190" s="29" t="str">
        <f aca="false">IF(C4190="&lt;&lt; vazio &gt;&gt;","VAZIA",IF(AND(O4190&lt;&gt;"",R4190&lt;0),"VENCIDO",IF(AND(O4190&lt;&gt;"",R4190&lt;=Parametros!$B$10),"PRÓX. VENCIMENTO",IF(F4190="Q","QUALIDADE",IF(F4190="S","BLOQUEADO",IF(F4190="R","RESTRITO/DEVOLUÇÃO",IF(OR(N4190="QUAR",N4190="QRES"),"QUARENTENA",IF(OR(B4190="DESCARTE",B4190="DEVOLUÇÃO"),"DESCARTE/DEVOLUÇÃO",IF(AND(D4190="",K4190&lt;&gt;""),"SEM LOTE",IF(AND(Q4190&lt;&gt;"",Q4190&gt;=Parametros!$B$11),"PARADO/SEM GIRO","OK"))))))))))</f>
        <v>OK</v>
      </c>
      <c r="T4190" s="29" t="str">
        <f aca="false">IF(AND($S4190="PARADO/SEM GIRO",$K4190="KG",OR(Painel!$B$5="(Todos)",A4190=Painel!$B$5)*OR(Painel!$E$5="(Todos)",P4190=Painel!$E$5)),$J4190+ROW()/10000000,"")</f>
        <v/>
      </c>
      <c r="U4190" s="29" t="str">
        <f aca="false">IF(AND($S4190="VENCIDO",$K4190="KG",OR(Painel!$B$5="(Todos)",A4190=Painel!$B$5)*OR(Painel!$E$5="(Todos)",P4190=Painel!$E$5)),$J4190+ROW()/10000000,"")</f>
        <v/>
      </c>
    </row>
    <row r="4191" customFormat="false" ht="15" hidden="false" customHeight="false" outlineLevel="0" collapsed="false">
      <c r="A4191" s="29" t="s">
        <v>52</v>
      </c>
      <c r="B4191" s="29" t="s">
        <v>7724</v>
      </c>
      <c r="C4191" s="29" t="s">
        <v>115</v>
      </c>
      <c r="D4191" s="29"/>
      <c r="E4191" s="29" t="n">
        <v>0</v>
      </c>
      <c r="F4191" s="29"/>
      <c r="G4191" s="29"/>
      <c r="H4191" s="30" t="n">
        <v>0</v>
      </c>
      <c r="I4191" s="29"/>
      <c r="J4191" s="30" t="n">
        <v>0</v>
      </c>
      <c r="K4191" s="29"/>
      <c r="L4191" s="29" t="s">
        <v>116</v>
      </c>
      <c r="M4191" s="29"/>
      <c r="N4191" s="29"/>
      <c r="O4191" s="29"/>
      <c r="P4191" s="29"/>
      <c r="Q4191" s="29" t="n">
        <f aca="false">IFERROR(VALUE(L4191),"")</f>
        <v>0</v>
      </c>
      <c r="R4191" s="29" t="str">
        <f aca="true">IF(O4191="","",O4191-TODAY())</f>
        <v/>
      </c>
      <c r="S4191" s="29" t="str">
        <f aca="false">IF(C4191="&lt;&lt; vazio &gt;&gt;","VAZIA",IF(AND(O4191&lt;&gt;"",R4191&lt;0),"VENCIDO",IF(AND(O4191&lt;&gt;"",R4191&lt;=Parametros!$B$10),"PRÓX. VENCIMENTO",IF(F4191="Q","QUALIDADE",IF(F4191="S","BLOQUEADO",IF(F4191="R","RESTRITO/DEVOLUÇÃO",IF(OR(N4191="QUAR",N4191="QRES"),"QUARENTENA",IF(OR(B4191="DESCARTE",B4191="DEVOLUÇÃO"),"DESCARTE/DEVOLUÇÃO",IF(AND(D4191="",K4191&lt;&gt;""),"SEM LOTE",IF(AND(Q4191&lt;&gt;"",Q4191&gt;=Parametros!$B$11),"PARADO/SEM GIRO","OK"))))))))))</f>
        <v>VAZIA</v>
      </c>
      <c r="T4191" s="29" t="str">
        <f aca="false">IF(AND($S4191="PARADO/SEM GIRO",$K4191="KG",OR(Painel!$B$5="(Todos)",A4191=Painel!$B$5)*OR(Painel!$E$5="(Todos)",P4191=Painel!$E$5)),$J4191+ROW()/10000000,"")</f>
        <v/>
      </c>
      <c r="U4191" s="29" t="str">
        <f aca="false">IF(AND($S4191="VENCIDO",$K4191="KG",OR(Painel!$B$5="(Todos)",A4191=Painel!$B$5)*OR(Painel!$E$5="(Todos)",P4191=Painel!$E$5)),$J4191+ROW()/10000000,"")</f>
        <v/>
      </c>
    </row>
    <row r="4192" customFormat="false" ht="15" hidden="false" customHeight="false" outlineLevel="0" collapsed="false">
      <c r="A4192" s="29" t="s">
        <v>52</v>
      </c>
      <c r="B4192" s="29" t="s">
        <v>7725</v>
      </c>
      <c r="C4192" s="29" t="s">
        <v>115</v>
      </c>
      <c r="D4192" s="29"/>
      <c r="E4192" s="29" t="n">
        <v>0</v>
      </c>
      <c r="F4192" s="29"/>
      <c r="G4192" s="29"/>
      <c r="H4192" s="30" t="n">
        <v>0</v>
      </c>
      <c r="I4192" s="29"/>
      <c r="J4192" s="30" t="n">
        <v>0</v>
      </c>
      <c r="K4192" s="29"/>
      <c r="L4192" s="29" t="s">
        <v>116</v>
      </c>
      <c r="M4192" s="29"/>
      <c r="N4192" s="29"/>
      <c r="O4192" s="29"/>
      <c r="P4192" s="29"/>
      <c r="Q4192" s="29" t="n">
        <f aca="false">IFERROR(VALUE(L4192),"")</f>
        <v>0</v>
      </c>
      <c r="R4192" s="29" t="str">
        <f aca="true">IF(O4192="","",O4192-TODAY())</f>
        <v/>
      </c>
      <c r="S4192" s="29" t="str">
        <f aca="false">IF(C4192="&lt;&lt; vazio &gt;&gt;","VAZIA",IF(AND(O4192&lt;&gt;"",R4192&lt;0),"VENCIDO",IF(AND(O4192&lt;&gt;"",R4192&lt;=Parametros!$B$10),"PRÓX. VENCIMENTO",IF(F4192="Q","QUALIDADE",IF(F4192="S","BLOQUEADO",IF(F4192="R","RESTRITO/DEVOLUÇÃO",IF(OR(N4192="QUAR",N4192="QRES"),"QUARENTENA",IF(OR(B4192="DESCARTE",B4192="DEVOLUÇÃO"),"DESCARTE/DEVOLUÇÃO",IF(AND(D4192="",K4192&lt;&gt;""),"SEM LOTE",IF(AND(Q4192&lt;&gt;"",Q4192&gt;=Parametros!$B$11),"PARADO/SEM GIRO","OK"))))))))))</f>
        <v>VAZIA</v>
      </c>
      <c r="T4192" s="29" t="str">
        <f aca="false">IF(AND($S4192="PARADO/SEM GIRO",$K4192="KG",OR(Painel!$B$5="(Todos)",A4192=Painel!$B$5)*OR(Painel!$E$5="(Todos)",P4192=Painel!$E$5)),$J4192+ROW()/10000000,"")</f>
        <v/>
      </c>
      <c r="U4192" s="29" t="str">
        <f aca="false">IF(AND($S4192="VENCIDO",$K4192="KG",OR(Painel!$B$5="(Todos)",A4192=Painel!$B$5)*OR(Painel!$E$5="(Todos)",P4192=Painel!$E$5)),$J4192+ROW()/10000000,"")</f>
        <v/>
      </c>
    </row>
    <row r="4193" customFormat="false" ht="15" hidden="false" customHeight="false" outlineLevel="0" collapsed="false">
      <c r="A4193" s="29" t="s">
        <v>52</v>
      </c>
      <c r="B4193" s="29" t="s">
        <v>7726</v>
      </c>
      <c r="C4193" s="29" t="s">
        <v>115</v>
      </c>
      <c r="D4193" s="29"/>
      <c r="E4193" s="29" t="n">
        <v>0</v>
      </c>
      <c r="F4193" s="29"/>
      <c r="G4193" s="29"/>
      <c r="H4193" s="30" t="n">
        <v>0</v>
      </c>
      <c r="I4193" s="29"/>
      <c r="J4193" s="30" t="n">
        <v>0</v>
      </c>
      <c r="K4193" s="29"/>
      <c r="L4193" s="29" t="s">
        <v>116</v>
      </c>
      <c r="M4193" s="29"/>
      <c r="N4193" s="29"/>
      <c r="O4193" s="29"/>
      <c r="P4193" s="29"/>
      <c r="Q4193" s="29" t="n">
        <f aca="false">IFERROR(VALUE(L4193),"")</f>
        <v>0</v>
      </c>
      <c r="R4193" s="29" t="str">
        <f aca="true">IF(O4193="","",O4193-TODAY())</f>
        <v/>
      </c>
      <c r="S4193" s="29" t="str">
        <f aca="false">IF(C4193="&lt;&lt; vazio &gt;&gt;","VAZIA",IF(AND(O4193&lt;&gt;"",R4193&lt;0),"VENCIDO",IF(AND(O4193&lt;&gt;"",R4193&lt;=Parametros!$B$10),"PRÓX. VENCIMENTO",IF(F4193="Q","QUALIDADE",IF(F4193="S","BLOQUEADO",IF(F4193="R","RESTRITO/DEVOLUÇÃO",IF(OR(N4193="QUAR",N4193="QRES"),"QUARENTENA",IF(OR(B4193="DESCARTE",B4193="DEVOLUÇÃO"),"DESCARTE/DEVOLUÇÃO",IF(AND(D4193="",K4193&lt;&gt;""),"SEM LOTE",IF(AND(Q4193&lt;&gt;"",Q4193&gt;=Parametros!$B$11),"PARADO/SEM GIRO","OK"))))))))))</f>
        <v>VAZIA</v>
      </c>
      <c r="T4193" s="29" t="str">
        <f aca="false">IF(AND($S4193="PARADO/SEM GIRO",$K4193="KG",OR(Painel!$B$5="(Todos)",A4193=Painel!$B$5)*OR(Painel!$E$5="(Todos)",P4193=Painel!$E$5)),$J4193+ROW()/10000000,"")</f>
        <v/>
      </c>
      <c r="U4193" s="29" t="str">
        <f aca="false">IF(AND($S4193="VENCIDO",$K4193="KG",OR(Painel!$B$5="(Todos)",A4193=Painel!$B$5)*OR(Painel!$E$5="(Todos)",P4193=Painel!$E$5)),$J4193+ROW()/10000000,"")</f>
        <v/>
      </c>
    </row>
    <row r="4194" customFormat="false" ht="15" hidden="false" customHeight="false" outlineLevel="0" collapsed="false">
      <c r="A4194" s="29" t="s">
        <v>52</v>
      </c>
      <c r="B4194" s="29" t="s">
        <v>7727</v>
      </c>
      <c r="C4194" s="29" t="s">
        <v>115</v>
      </c>
      <c r="D4194" s="29"/>
      <c r="E4194" s="29" t="n">
        <v>0</v>
      </c>
      <c r="F4194" s="29"/>
      <c r="G4194" s="29"/>
      <c r="H4194" s="30" t="n">
        <v>0</v>
      </c>
      <c r="I4194" s="29"/>
      <c r="J4194" s="30" t="n">
        <v>0</v>
      </c>
      <c r="K4194" s="29"/>
      <c r="L4194" s="29" t="s">
        <v>116</v>
      </c>
      <c r="M4194" s="29"/>
      <c r="N4194" s="29"/>
      <c r="O4194" s="29"/>
      <c r="P4194" s="29"/>
      <c r="Q4194" s="29" t="n">
        <f aca="false">IFERROR(VALUE(L4194),"")</f>
        <v>0</v>
      </c>
      <c r="R4194" s="29" t="str">
        <f aca="true">IF(O4194="","",O4194-TODAY())</f>
        <v/>
      </c>
      <c r="S4194" s="29" t="str">
        <f aca="false">IF(C4194="&lt;&lt; vazio &gt;&gt;","VAZIA",IF(AND(O4194&lt;&gt;"",R4194&lt;0),"VENCIDO",IF(AND(O4194&lt;&gt;"",R4194&lt;=Parametros!$B$10),"PRÓX. VENCIMENTO",IF(F4194="Q","QUALIDADE",IF(F4194="S","BLOQUEADO",IF(F4194="R","RESTRITO/DEVOLUÇÃO",IF(OR(N4194="QUAR",N4194="QRES"),"QUARENTENA",IF(OR(B4194="DESCARTE",B4194="DEVOLUÇÃO"),"DESCARTE/DEVOLUÇÃO",IF(AND(D4194="",K4194&lt;&gt;""),"SEM LOTE",IF(AND(Q4194&lt;&gt;"",Q4194&gt;=Parametros!$B$11),"PARADO/SEM GIRO","OK"))))))))))</f>
        <v>VAZIA</v>
      </c>
      <c r="T4194" s="29" t="str">
        <f aca="false">IF(AND($S4194="PARADO/SEM GIRO",$K4194="KG",OR(Painel!$B$5="(Todos)",A4194=Painel!$B$5)*OR(Painel!$E$5="(Todos)",P4194=Painel!$E$5)),$J4194+ROW()/10000000,"")</f>
        <v/>
      </c>
      <c r="U4194" s="29" t="str">
        <f aca="false">IF(AND($S4194="VENCIDO",$K4194="KG",OR(Painel!$B$5="(Todos)",A4194=Painel!$B$5)*OR(Painel!$E$5="(Todos)",P4194=Painel!$E$5)),$J4194+ROW()/10000000,"")</f>
        <v/>
      </c>
    </row>
    <row r="4195" customFormat="false" ht="15" hidden="false" customHeight="false" outlineLevel="0" collapsed="false">
      <c r="A4195" s="29" t="s">
        <v>52</v>
      </c>
      <c r="B4195" s="29" t="s">
        <v>7728</v>
      </c>
      <c r="C4195" s="29" t="s">
        <v>115</v>
      </c>
      <c r="D4195" s="29"/>
      <c r="E4195" s="29" t="n">
        <v>0</v>
      </c>
      <c r="F4195" s="29"/>
      <c r="G4195" s="29"/>
      <c r="H4195" s="30" t="n">
        <v>0</v>
      </c>
      <c r="I4195" s="29"/>
      <c r="J4195" s="30" t="n">
        <v>0</v>
      </c>
      <c r="K4195" s="29"/>
      <c r="L4195" s="29" t="s">
        <v>116</v>
      </c>
      <c r="M4195" s="29"/>
      <c r="N4195" s="29"/>
      <c r="O4195" s="29"/>
      <c r="P4195" s="29"/>
      <c r="Q4195" s="29" t="n">
        <f aca="false">IFERROR(VALUE(L4195),"")</f>
        <v>0</v>
      </c>
      <c r="R4195" s="29" t="str">
        <f aca="true">IF(O4195="","",O4195-TODAY())</f>
        <v/>
      </c>
      <c r="S4195" s="29" t="str">
        <f aca="false">IF(C4195="&lt;&lt; vazio &gt;&gt;","VAZIA",IF(AND(O4195&lt;&gt;"",R4195&lt;0),"VENCIDO",IF(AND(O4195&lt;&gt;"",R4195&lt;=Parametros!$B$10),"PRÓX. VENCIMENTO",IF(F4195="Q","QUALIDADE",IF(F4195="S","BLOQUEADO",IF(F4195="R","RESTRITO/DEVOLUÇÃO",IF(OR(N4195="QUAR",N4195="QRES"),"QUARENTENA",IF(OR(B4195="DESCARTE",B4195="DEVOLUÇÃO"),"DESCARTE/DEVOLUÇÃO",IF(AND(D4195="",K4195&lt;&gt;""),"SEM LOTE",IF(AND(Q4195&lt;&gt;"",Q4195&gt;=Parametros!$B$11),"PARADO/SEM GIRO","OK"))))))))))</f>
        <v>VAZIA</v>
      </c>
      <c r="T4195" s="29" t="str">
        <f aca="false">IF(AND($S4195="PARADO/SEM GIRO",$K4195="KG",OR(Painel!$B$5="(Todos)",A4195=Painel!$B$5)*OR(Painel!$E$5="(Todos)",P4195=Painel!$E$5)),$J4195+ROW()/10000000,"")</f>
        <v/>
      </c>
      <c r="U4195" s="29" t="str">
        <f aca="false">IF(AND($S4195="VENCIDO",$K4195="KG",OR(Painel!$B$5="(Todos)",A4195=Painel!$B$5)*OR(Painel!$E$5="(Todos)",P4195=Painel!$E$5)),$J4195+ROW()/10000000,"")</f>
        <v/>
      </c>
    </row>
    <row r="4196" customFormat="false" ht="15" hidden="false" customHeight="false" outlineLevel="0" collapsed="false">
      <c r="A4196" s="29" t="s">
        <v>52</v>
      </c>
      <c r="B4196" s="29" t="s">
        <v>7729</v>
      </c>
      <c r="C4196" s="29" t="s">
        <v>5457</v>
      </c>
      <c r="D4196" s="29" t="s">
        <v>7730</v>
      </c>
      <c r="E4196" s="29" t="n">
        <v>1</v>
      </c>
      <c r="F4196" s="29"/>
      <c r="G4196" s="29" t="s">
        <v>7731</v>
      </c>
      <c r="H4196" s="30" t="n">
        <v>40</v>
      </c>
      <c r="I4196" s="31" t="n">
        <v>46273</v>
      </c>
      <c r="J4196" s="30" t="n">
        <v>40</v>
      </c>
      <c r="K4196" s="29" t="s">
        <v>120</v>
      </c>
      <c r="L4196" s="29" t="s">
        <v>149</v>
      </c>
      <c r="M4196" s="29"/>
      <c r="N4196" s="29" t="s">
        <v>134</v>
      </c>
      <c r="O4196" s="31" t="n">
        <v>46364</v>
      </c>
      <c r="P4196" s="29" t="s">
        <v>123</v>
      </c>
      <c r="Q4196" s="29" t="n">
        <f aca="false">IFERROR(VALUE(L4196),"")</f>
        <v>12</v>
      </c>
      <c r="R4196" s="29" t="n">
        <f aca="true">IF(O4196="","",O4196-TODAY())</f>
        <v>79</v>
      </c>
      <c r="S4196" s="29" t="str">
        <f aca="false">IF(C4196="&lt;&lt; vazio &gt;&gt;","VAZIA",IF(AND(O4196&lt;&gt;"",R4196&lt;0),"VENCIDO",IF(AND(O4196&lt;&gt;"",R4196&lt;=Parametros!$B$10),"PRÓX. VENCIMENTO",IF(F4196="Q","QUALIDADE",IF(F4196="S","BLOQUEADO",IF(F4196="R","RESTRITO/DEVOLUÇÃO",IF(OR(N4196="QUAR",N4196="QRES"),"QUARENTENA",IF(OR(B4196="DESCARTE",B4196="DEVOLUÇÃO"),"DESCARTE/DEVOLUÇÃO",IF(AND(D4196="",K4196&lt;&gt;""),"SEM LOTE",IF(AND(Q4196&lt;&gt;"",Q4196&gt;=Parametros!$B$11),"PARADO/SEM GIRO","OK"))))))))))</f>
        <v>OK</v>
      </c>
      <c r="T4196" s="29" t="str">
        <f aca="false">IF(AND($S4196="PARADO/SEM GIRO",$K4196="KG",OR(Painel!$B$5="(Todos)",A4196=Painel!$B$5)*OR(Painel!$E$5="(Todos)",P4196=Painel!$E$5)),$J4196+ROW()/10000000,"")</f>
        <v/>
      </c>
      <c r="U4196" s="29" t="str">
        <f aca="false">IF(AND($S4196="VENCIDO",$K4196="KG",OR(Painel!$B$5="(Todos)",A4196=Painel!$B$5)*OR(Painel!$E$5="(Todos)",P4196=Painel!$E$5)),$J4196+ROW()/10000000,"")</f>
        <v/>
      </c>
    </row>
    <row r="4197" customFormat="false" ht="15" hidden="false" customHeight="false" outlineLevel="0" collapsed="false">
      <c r="A4197" s="29" t="s">
        <v>52</v>
      </c>
      <c r="B4197" s="29" t="s">
        <v>7732</v>
      </c>
      <c r="C4197" s="29" t="s">
        <v>115</v>
      </c>
      <c r="D4197" s="29"/>
      <c r="E4197" s="29" t="n">
        <v>0</v>
      </c>
      <c r="F4197" s="29"/>
      <c r="G4197" s="29"/>
      <c r="H4197" s="30" t="n">
        <v>0</v>
      </c>
      <c r="I4197" s="29"/>
      <c r="J4197" s="30" t="n">
        <v>0</v>
      </c>
      <c r="K4197" s="29"/>
      <c r="L4197" s="29" t="s">
        <v>116</v>
      </c>
      <c r="M4197" s="29"/>
      <c r="N4197" s="29"/>
      <c r="O4197" s="29"/>
      <c r="P4197" s="29"/>
      <c r="Q4197" s="29" t="n">
        <f aca="false">IFERROR(VALUE(L4197),"")</f>
        <v>0</v>
      </c>
      <c r="R4197" s="29" t="str">
        <f aca="true">IF(O4197="","",O4197-TODAY())</f>
        <v/>
      </c>
      <c r="S4197" s="29" t="str">
        <f aca="false">IF(C4197="&lt;&lt; vazio &gt;&gt;","VAZIA",IF(AND(O4197&lt;&gt;"",R4197&lt;0),"VENCIDO",IF(AND(O4197&lt;&gt;"",R4197&lt;=Parametros!$B$10),"PRÓX. VENCIMENTO",IF(F4197="Q","QUALIDADE",IF(F4197="S","BLOQUEADO",IF(F4197="R","RESTRITO/DEVOLUÇÃO",IF(OR(N4197="QUAR",N4197="QRES"),"QUARENTENA",IF(OR(B4197="DESCARTE",B4197="DEVOLUÇÃO"),"DESCARTE/DEVOLUÇÃO",IF(AND(D4197="",K4197&lt;&gt;""),"SEM LOTE",IF(AND(Q4197&lt;&gt;"",Q4197&gt;=Parametros!$B$11),"PARADO/SEM GIRO","OK"))))))))))</f>
        <v>VAZIA</v>
      </c>
      <c r="T4197" s="29" t="str">
        <f aca="false">IF(AND($S4197="PARADO/SEM GIRO",$K4197="KG",OR(Painel!$B$5="(Todos)",A4197=Painel!$B$5)*OR(Painel!$E$5="(Todos)",P4197=Painel!$E$5)),$J4197+ROW()/10000000,"")</f>
        <v/>
      </c>
      <c r="U4197" s="29" t="str">
        <f aca="false">IF(AND($S4197="VENCIDO",$K4197="KG",OR(Painel!$B$5="(Todos)",A4197=Painel!$B$5)*OR(Painel!$E$5="(Todos)",P4197=Painel!$E$5)),$J4197+ROW()/10000000,"")</f>
        <v/>
      </c>
    </row>
    <row r="4198" customFormat="false" ht="15" hidden="false" customHeight="false" outlineLevel="0" collapsed="false">
      <c r="A4198" s="29" t="s">
        <v>52</v>
      </c>
      <c r="B4198" s="29" t="s">
        <v>7733</v>
      </c>
      <c r="C4198" s="29" t="s">
        <v>115</v>
      </c>
      <c r="D4198" s="29"/>
      <c r="E4198" s="29" t="n">
        <v>0</v>
      </c>
      <c r="F4198" s="29"/>
      <c r="G4198" s="29"/>
      <c r="H4198" s="30" t="n">
        <v>0</v>
      </c>
      <c r="I4198" s="29"/>
      <c r="J4198" s="30" t="n">
        <v>0</v>
      </c>
      <c r="K4198" s="29"/>
      <c r="L4198" s="29" t="s">
        <v>116</v>
      </c>
      <c r="M4198" s="29"/>
      <c r="N4198" s="29"/>
      <c r="O4198" s="29"/>
      <c r="P4198" s="29"/>
      <c r="Q4198" s="29" t="n">
        <f aca="false">IFERROR(VALUE(L4198),"")</f>
        <v>0</v>
      </c>
      <c r="R4198" s="29" t="str">
        <f aca="true">IF(O4198="","",O4198-TODAY())</f>
        <v/>
      </c>
      <c r="S4198" s="29" t="str">
        <f aca="false">IF(C4198="&lt;&lt; vazio &gt;&gt;","VAZIA",IF(AND(O4198&lt;&gt;"",R4198&lt;0),"VENCIDO",IF(AND(O4198&lt;&gt;"",R4198&lt;=Parametros!$B$10),"PRÓX. VENCIMENTO",IF(F4198="Q","QUALIDADE",IF(F4198="S","BLOQUEADO",IF(F4198="R","RESTRITO/DEVOLUÇÃO",IF(OR(N4198="QUAR",N4198="QRES"),"QUARENTENA",IF(OR(B4198="DESCARTE",B4198="DEVOLUÇÃO"),"DESCARTE/DEVOLUÇÃO",IF(AND(D4198="",K4198&lt;&gt;""),"SEM LOTE",IF(AND(Q4198&lt;&gt;"",Q4198&gt;=Parametros!$B$11),"PARADO/SEM GIRO","OK"))))))))))</f>
        <v>VAZIA</v>
      </c>
      <c r="T4198" s="29" t="str">
        <f aca="false">IF(AND($S4198="PARADO/SEM GIRO",$K4198="KG",OR(Painel!$B$5="(Todos)",A4198=Painel!$B$5)*OR(Painel!$E$5="(Todos)",P4198=Painel!$E$5)),$J4198+ROW()/10000000,"")</f>
        <v/>
      </c>
      <c r="U4198" s="29" t="str">
        <f aca="false">IF(AND($S4198="VENCIDO",$K4198="KG",OR(Painel!$B$5="(Todos)",A4198=Painel!$B$5)*OR(Painel!$E$5="(Todos)",P4198=Painel!$E$5)),$J4198+ROW()/10000000,"")</f>
        <v/>
      </c>
    </row>
    <row r="4199" customFormat="false" ht="15" hidden="false" customHeight="false" outlineLevel="0" collapsed="false">
      <c r="A4199" s="29" t="s">
        <v>52</v>
      </c>
      <c r="B4199" s="29" t="s">
        <v>7734</v>
      </c>
      <c r="C4199" s="29" t="s">
        <v>115</v>
      </c>
      <c r="D4199" s="29"/>
      <c r="E4199" s="29" t="n">
        <v>0</v>
      </c>
      <c r="F4199" s="29"/>
      <c r="G4199" s="29"/>
      <c r="H4199" s="30" t="n">
        <v>0</v>
      </c>
      <c r="I4199" s="29"/>
      <c r="J4199" s="30" t="n">
        <v>0</v>
      </c>
      <c r="K4199" s="29"/>
      <c r="L4199" s="29" t="s">
        <v>116</v>
      </c>
      <c r="M4199" s="29"/>
      <c r="N4199" s="29"/>
      <c r="O4199" s="29"/>
      <c r="P4199" s="29"/>
      <c r="Q4199" s="29" t="n">
        <f aca="false">IFERROR(VALUE(L4199),"")</f>
        <v>0</v>
      </c>
      <c r="R4199" s="29" t="str">
        <f aca="true">IF(O4199="","",O4199-TODAY())</f>
        <v/>
      </c>
      <c r="S4199" s="29" t="str">
        <f aca="false">IF(C4199="&lt;&lt; vazio &gt;&gt;","VAZIA",IF(AND(O4199&lt;&gt;"",R4199&lt;0),"VENCIDO",IF(AND(O4199&lt;&gt;"",R4199&lt;=Parametros!$B$10),"PRÓX. VENCIMENTO",IF(F4199="Q","QUALIDADE",IF(F4199="S","BLOQUEADO",IF(F4199="R","RESTRITO/DEVOLUÇÃO",IF(OR(N4199="QUAR",N4199="QRES"),"QUARENTENA",IF(OR(B4199="DESCARTE",B4199="DEVOLUÇÃO"),"DESCARTE/DEVOLUÇÃO",IF(AND(D4199="",K4199&lt;&gt;""),"SEM LOTE",IF(AND(Q4199&lt;&gt;"",Q4199&gt;=Parametros!$B$11),"PARADO/SEM GIRO","OK"))))))))))</f>
        <v>VAZIA</v>
      </c>
      <c r="T4199" s="29" t="str">
        <f aca="false">IF(AND($S4199="PARADO/SEM GIRO",$K4199="KG",OR(Painel!$B$5="(Todos)",A4199=Painel!$B$5)*OR(Painel!$E$5="(Todos)",P4199=Painel!$E$5)),$J4199+ROW()/10000000,"")</f>
        <v/>
      </c>
      <c r="U4199" s="29" t="str">
        <f aca="false">IF(AND($S4199="VENCIDO",$K4199="KG",OR(Painel!$B$5="(Todos)",A4199=Painel!$B$5)*OR(Painel!$E$5="(Todos)",P4199=Painel!$E$5)),$J4199+ROW()/10000000,"")</f>
        <v/>
      </c>
    </row>
    <row r="4200" customFormat="false" ht="15" hidden="false" customHeight="false" outlineLevel="0" collapsed="false">
      <c r="A4200" s="29" t="s">
        <v>52</v>
      </c>
      <c r="B4200" s="29" t="s">
        <v>7735</v>
      </c>
      <c r="C4200" s="29" t="s">
        <v>5213</v>
      </c>
      <c r="D4200" s="29" t="s">
        <v>7719</v>
      </c>
      <c r="E4200" s="29" t="n">
        <v>1</v>
      </c>
      <c r="F4200" s="29"/>
      <c r="G4200" s="29" t="s">
        <v>7736</v>
      </c>
      <c r="H4200" s="30" t="n">
        <v>700</v>
      </c>
      <c r="I4200" s="31" t="n">
        <v>46245</v>
      </c>
      <c r="J4200" s="30" t="n">
        <v>700</v>
      </c>
      <c r="K4200" s="29" t="s">
        <v>120</v>
      </c>
      <c r="L4200" s="29" t="s">
        <v>2312</v>
      </c>
      <c r="M4200" s="29"/>
      <c r="N4200" s="29" t="s">
        <v>122</v>
      </c>
      <c r="O4200" s="31" t="n">
        <v>46788</v>
      </c>
      <c r="P4200" s="29" t="s">
        <v>123</v>
      </c>
      <c r="Q4200" s="29" t="n">
        <f aca="false">IFERROR(VALUE(L4200),"")</f>
        <v>40</v>
      </c>
      <c r="R4200" s="29" t="n">
        <f aca="true">IF(O4200="","",O4200-TODAY())</f>
        <v>503</v>
      </c>
      <c r="S4200" s="29" t="str">
        <f aca="false">IF(C4200="&lt;&lt; vazio &gt;&gt;","VAZIA",IF(AND(O4200&lt;&gt;"",R4200&lt;0),"VENCIDO",IF(AND(O4200&lt;&gt;"",R4200&lt;=Parametros!$B$10),"PRÓX. VENCIMENTO",IF(F4200="Q","QUALIDADE",IF(F4200="S","BLOQUEADO",IF(F4200="R","RESTRITO/DEVOLUÇÃO",IF(OR(N4200="QUAR",N4200="QRES"),"QUARENTENA",IF(OR(B4200="DESCARTE",B4200="DEVOLUÇÃO"),"DESCARTE/DEVOLUÇÃO",IF(AND(D4200="",K4200&lt;&gt;""),"SEM LOTE",IF(AND(Q4200&lt;&gt;"",Q4200&gt;=Parametros!$B$11),"PARADO/SEM GIRO","OK"))))))))))</f>
        <v>OK</v>
      </c>
      <c r="T4200" s="29" t="str">
        <f aca="false">IF(AND($S4200="PARADO/SEM GIRO",$K4200="KG",OR(Painel!$B$5="(Todos)",A4200=Painel!$B$5)*OR(Painel!$E$5="(Todos)",P4200=Painel!$E$5)),$J4200+ROW()/10000000,"")</f>
        <v/>
      </c>
      <c r="U4200" s="29" t="str">
        <f aca="false">IF(AND($S4200="VENCIDO",$K4200="KG",OR(Painel!$B$5="(Todos)",A4200=Painel!$B$5)*OR(Painel!$E$5="(Todos)",P4200=Painel!$E$5)),$J4200+ROW()/10000000,"")</f>
        <v/>
      </c>
    </row>
    <row r="4201" customFormat="false" ht="15" hidden="false" customHeight="false" outlineLevel="0" collapsed="false">
      <c r="A4201" s="29" t="s">
        <v>52</v>
      </c>
      <c r="B4201" s="29" t="s">
        <v>7737</v>
      </c>
      <c r="C4201" s="29" t="s">
        <v>177</v>
      </c>
      <c r="D4201" s="29" t="s">
        <v>7159</v>
      </c>
      <c r="E4201" s="29" t="n">
        <v>1</v>
      </c>
      <c r="F4201" s="29"/>
      <c r="G4201" s="29" t="s">
        <v>7738</v>
      </c>
      <c r="H4201" s="30" t="n">
        <v>603</v>
      </c>
      <c r="I4201" s="31" t="n">
        <v>46183</v>
      </c>
      <c r="J4201" s="30" t="n">
        <v>603</v>
      </c>
      <c r="K4201" s="29" t="s">
        <v>120</v>
      </c>
      <c r="L4201" s="29" t="s">
        <v>1096</v>
      </c>
      <c r="M4201" s="29"/>
      <c r="N4201" s="29" t="s">
        <v>122</v>
      </c>
      <c r="O4201" s="31" t="n">
        <v>46550</v>
      </c>
      <c r="P4201" s="29" t="s">
        <v>123</v>
      </c>
      <c r="Q4201" s="29" t="n">
        <f aca="false">IFERROR(VALUE(L4201),"")</f>
        <v>102</v>
      </c>
      <c r="R4201" s="29" t="n">
        <f aca="true">IF(O4201="","",O4201-TODAY())</f>
        <v>265</v>
      </c>
      <c r="S4201" s="29" t="str">
        <f aca="false">IF(C4201="&lt;&lt; vazio &gt;&gt;","VAZIA",IF(AND(O4201&lt;&gt;"",R4201&lt;0),"VENCIDO",IF(AND(O4201&lt;&gt;"",R4201&lt;=Parametros!$B$10),"PRÓX. VENCIMENTO",IF(F4201="Q","QUALIDADE",IF(F4201="S","BLOQUEADO",IF(F4201="R","RESTRITO/DEVOLUÇÃO",IF(OR(N4201="QUAR",N4201="QRES"),"QUARENTENA",IF(OR(B4201="DESCARTE",B4201="DEVOLUÇÃO"),"DESCARTE/DEVOLUÇÃO",IF(AND(D4201="",K4201&lt;&gt;""),"SEM LOTE",IF(AND(Q4201&lt;&gt;"",Q4201&gt;=Parametros!$B$11),"PARADO/SEM GIRO","OK"))))))))))</f>
        <v>PARADO/SEM GIRO</v>
      </c>
      <c r="T4201" s="29" t="n">
        <f aca="false">IF(AND($S4201="PARADO/SEM GIRO",$K4201="KG",OR(Painel!$B$5="(Todos)",A4201=Painel!$B$5)*OR(Painel!$E$5="(Todos)",P4201=Painel!$E$5)),$J4201+ROW()/10000000,"")</f>
        <v>603.0004201</v>
      </c>
      <c r="U4201" s="29" t="str">
        <f aca="false">IF(AND($S4201="VENCIDO",$K4201="KG",OR(Painel!$B$5="(Todos)",A4201=Painel!$B$5)*OR(Painel!$E$5="(Todos)",P4201=Painel!$E$5)),$J4201+ROW()/10000000,"")</f>
        <v/>
      </c>
    </row>
    <row r="4202" customFormat="false" ht="15" hidden="false" customHeight="false" outlineLevel="0" collapsed="false">
      <c r="A4202" s="29" t="s">
        <v>52</v>
      </c>
      <c r="B4202" s="29" t="s">
        <v>7739</v>
      </c>
      <c r="C4202" s="29" t="s">
        <v>222</v>
      </c>
      <c r="D4202" s="29" t="s">
        <v>2651</v>
      </c>
      <c r="E4202" s="29" t="n">
        <v>1</v>
      </c>
      <c r="F4202" s="29"/>
      <c r="G4202" s="29" t="s">
        <v>7740</v>
      </c>
      <c r="H4202" s="30" t="n">
        <v>1000</v>
      </c>
      <c r="I4202" s="31" t="n">
        <v>46282</v>
      </c>
      <c r="J4202" s="30" t="n">
        <v>1000</v>
      </c>
      <c r="K4202" s="29" t="s">
        <v>120</v>
      </c>
      <c r="L4202" s="29" t="s">
        <v>400</v>
      </c>
      <c r="M4202" s="29"/>
      <c r="N4202" s="29" t="s">
        <v>122</v>
      </c>
      <c r="O4202" s="31" t="n">
        <v>46824</v>
      </c>
      <c r="P4202" s="29" t="s">
        <v>123</v>
      </c>
      <c r="Q4202" s="29" t="n">
        <f aca="false">IFERROR(VALUE(L4202),"")</f>
        <v>3</v>
      </c>
      <c r="R4202" s="29" t="n">
        <f aca="true">IF(O4202="","",O4202-TODAY())</f>
        <v>539</v>
      </c>
      <c r="S4202" s="29" t="str">
        <f aca="false">IF(C4202="&lt;&lt; vazio &gt;&gt;","VAZIA",IF(AND(O4202&lt;&gt;"",R4202&lt;0),"VENCIDO",IF(AND(O4202&lt;&gt;"",R4202&lt;=Parametros!$B$10),"PRÓX. VENCIMENTO",IF(F4202="Q","QUALIDADE",IF(F4202="S","BLOQUEADO",IF(F4202="R","RESTRITO/DEVOLUÇÃO",IF(OR(N4202="QUAR",N4202="QRES"),"QUARENTENA",IF(OR(B4202="DESCARTE",B4202="DEVOLUÇÃO"),"DESCARTE/DEVOLUÇÃO",IF(AND(D4202="",K4202&lt;&gt;""),"SEM LOTE",IF(AND(Q4202&lt;&gt;"",Q4202&gt;=Parametros!$B$11),"PARADO/SEM GIRO","OK"))))))))))</f>
        <v>OK</v>
      </c>
      <c r="T4202" s="29" t="str">
        <f aca="false">IF(AND($S4202="PARADO/SEM GIRO",$K4202="KG",OR(Painel!$B$5="(Todos)",A4202=Painel!$B$5)*OR(Painel!$E$5="(Todos)",P4202=Painel!$E$5)),$J4202+ROW()/10000000,"")</f>
        <v/>
      </c>
      <c r="U4202" s="29" t="str">
        <f aca="false">IF(AND($S4202="VENCIDO",$K4202="KG",OR(Painel!$B$5="(Todos)",A4202=Painel!$B$5)*OR(Painel!$E$5="(Todos)",P4202=Painel!$E$5)),$J4202+ROW()/10000000,"")</f>
        <v/>
      </c>
    </row>
    <row r="4203" customFormat="false" ht="15" hidden="false" customHeight="false" outlineLevel="0" collapsed="false">
      <c r="A4203" s="29" t="s">
        <v>52</v>
      </c>
      <c r="B4203" s="29" t="s">
        <v>7741</v>
      </c>
      <c r="C4203" s="29" t="s">
        <v>129</v>
      </c>
      <c r="D4203" s="29" t="s">
        <v>130</v>
      </c>
      <c r="E4203" s="29" t="n">
        <v>1</v>
      </c>
      <c r="F4203" s="29"/>
      <c r="G4203" s="29" t="s">
        <v>7742</v>
      </c>
      <c r="H4203" s="30" t="n">
        <v>1000</v>
      </c>
      <c r="I4203" s="31" t="n">
        <v>46245</v>
      </c>
      <c r="J4203" s="30" t="n">
        <v>1000</v>
      </c>
      <c r="K4203" s="29" t="s">
        <v>120</v>
      </c>
      <c r="L4203" s="29" t="s">
        <v>2312</v>
      </c>
      <c r="M4203" s="29"/>
      <c r="N4203" s="29" t="s">
        <v>122</v>
      </c>
      <c r="O4203" s="31" t="n">
        <v>46970</v>
      </c>
      <c r="P4203" s="29" t="s">
        <v>123</v>
      </c>
      <c r="Q4203" s="29" t="n">
        <f aca="false">IFERROR(VALUE(L4203),"")</f>
        <v>40</v>
      </c>
      <c r="R4203" s="29" t="n">
        <f aca="true">IF(O4203="","",O4203-TODAY())</f>
        <v>685</v>
      </c>
      <c r="S4203" s="29" t="str">
        <f aca="false">IF(C4203="&lt;&lt; vazio &gt;&gt;","VAZIA",IF(AND(O4203&lt;&gt;"",R4203&lt;0),"VENCIDO",IF(AND(O4203&lt;&gt;"",R4203&lt;=Parametros!$B$10),"PRÓX. VENCIMENTO",IF(F4203="Q","QUALIDADE",IF(F4203="S","BLOQUEADO",IF(F4203="R","RESTRITO/DEVOLUÇÃO",IF(OR(N4203="QUAR",N4203="QRES"),"QUARENTENA",IF(OR(B4203="DESCARTE",B4203="DEVOLUÇÃO"),"DESCARTE/DEVOLUÇÃO",IF(AND(D4203="",K4203&lt;&gt;""),"SEM LOTE",IF(AND(Q4203&lt;&gt;"",Q4203&gt;=Parametros!$B$11),"PARADO/SEM GIRO","OK"))))))))))</f>
        <v>OK</v>
      </c>
      <c r="T4203" s="29" t="str">
        <f aca="false">IF(AND($S4203="PARADO/SEM GIRO",$K4203="KG",OR(Painel!$B$5="(Todos)",A4203=Painel!$B$5)*OR(Painel!$E$5="(Todos)",P4203=Painel!$E$5)),$J4203+ROW()/10000000,"")</f>
        <v/>
      </c>
      <c r="U4203" s="29" t="str">
        <f aca="false">IF(AND($S4203="VENCIDO",$K4203="KG",OR(Painel!$B$5="(Todos)",A4203=Painel!$B$5)*OR(Painel!$E$5="(Todos)",P4203=Painel!$E$5)),$J4203+ROW()/10000000,"")</f>
        <v/>
      </c>
    </row>
    <row r="4204" customFormat="false" ht="15" hidden="false" customHeight="false" outlineLevel="0" collapsed="false">
      <c r="A4204" s="29" t="s">
        <v>52</v>
      </c>
      <c r="B4204" s="29" t="s">
        <v>7743</v>
      </c>
      <c r="C4204" s="29" t="s">
        <v>115</v>
      </c>
      <c r="D4204" s="29"/>
      <c r="E4204" s="29" t="n">
        <v>0</v>
      </c>
      <c r="F4204" s="29"/>
      <c r="G4204" s="29"/>
      <c r="H4204" s="30" t="n">
        <v>0</v>
      </c>
      <c r="I4204" s="29"/>
      <c r="J4204" s="30" t="n">
        <v>0</v>
      </c>
      <c r="K4204" s="29"/>
      <c r="L4204" s="29" t="s">
        <v>116</v>
      </c>
      <c r="M4204" s="29"/>
      <c r="N4204" s="29"/>
      <c r="O4204" s="29"/>
      <c r="P4204" s="29"/>
      <c r="Q4204" s="29" t="n">
        <f aca="false">IFERROR(VALUE(L4204),"")</f>
        <v>0</v>
      </c>
      <c r="R4204" s="29" t="str">
        <f aca="true">IF(O4204="","",O4204-TODAY())</f>
        <v/>
      </c>
      <c r="S4204" s="29" t="str">
        <f aca="false">IF(C4204="&lt;&lt; vazio &gt;&gt;","VAZIA",IF(AND(O4204&lt;&gt;"",R4204&lt;0),"VENCIDO",IF(AND(O4204&lt;&gt;"",R4204&lt;=Parametros!$B$10),"PRÓX. VENCIMENTO",IF(F4204="Q","QUALIDADE",IF(F4204="S","BLOQUEADO",IF(F4204="R","RESTRITO/DEVOLUÇÃO",IF(OR(N4204="QUAR",N4204="QRES"),"QUARENTENA",IF(OR(B4204="DESCARTE",B4204="DEVOLUÇÃO"),"DESCARTE/DEVOLUÇÃO",IF(AND(D4204="",K4204&lt;&gt;""),"SEM LOTE",IF(AND(Q4204&lt;&gt;"",Q4204&gt;=Parametros!$B$11),"PARADO/SEM GIRO","OK"))))))))))</f>
        <v>VAZIA</v>
      </c>
      <c r="T4204" s="29" t="str">
        <f aca="false">IF(AND($S4204="PARADO/SEM GIRO",$K4204="KG",OR(Painel!$B$5="(Todos)",A4204=Painel!$B$5)*OR(Painel!$E$5="(Todos)",P4204=Painel!$E$5)),$J4204+ROW()/10000000,"")</f>
        <v/>
      </c>
      <c r="U4204" s="29" t="str">
        <f aca="false">IF(AND($S4204="VENCIDO",$K4204="KG",OR(Painel!$B$5="(Todos)",A4204=Painel!$B$5)*OR(Painel!$E$5="(Todos)",P4204=Painel!$E$5)),$J4204+ROW()/10000000,"")</f>
        <v/>
      </c>
    </row>
    <row r="4205" customFormat="false" ht="15" hidden="false" customHeight="false" outlineLevel="0" collapsed="false">
      <c r="A4205" s="29" t="s">
        <v>52</v>
      </c>
      <c r="B4205" s="29" t="s">
        <v>7744</v>
      </c>
      <c r="C4205" s="29" t="s">
        <v>115</v>
      </c>
      <c r="D4205" s="29"/>
      <c r="E4205" s="29" t="n">
        <v>0</v>
      </c>
      <c r="F4205" s="29"/>
      <c r="G4205" s="29"/>
      <c r="H4205" s="30" t="n">
        <v>0</v>
      </c>
      <c r="I4205" s="29"/>
      <c r="J4205" s="30" t="n">
        <v>0</v>
      </c>
      <c r="K4205" s="29"/>
      <c r="L4205" s="29" t="s">
        <v>116</v>
      </c>
      <c r="M4205" s="29"/>
      <c r="N4205" s="29"/>
      <c r="O4205" s="29"/>
      <c r="P4205" s="29"/>
      <c r="Q4205" s="29" t="n">
        <f aca="false">IFERROR(VALUE(L4205),"")</f>
        <v>0</v>
      </c>
      <c r="R4205" s="29" t="str">
        <f aca="true">IF(O4205="","",O4205-TODAY())</f>
        <v/>
      </c>
      <c r="S4205" s="29" t="str">
        <f aca="false">IF(C4205="&lt;&lt; vazio &gt;&gt;","VAZIA",IF(AND(O4205&lt;&gt;"",R4205&lt;0),"VENCIDO",IF(AND(O4205&lt;&gt;"",R4205&lt;=Parametros!$B$10),"PRÓX. VENCIMENTO",IF(F4205="Q","QUALIDADE",IF(F4205="S","BLOQUEADO",IF(F4205="R","RESTRITO/DEVOLUÇÃO",IF(OR(N4205="QUAR",N4205="QRES"),"QUARENTENA",IF(OR(B4205="DESCARTE",B4205="DEVOLUÇÃO"),"DESCARTE/DEVOLUÇÃO",IF(AND(D4205="",K4205&lt;&gt;""),"SEM LOTE",IF(AND(Q4205&lt;&gt;"",Q4205&gt;=Parametros!$B$11),"PARADO/SEM GIRO","OK"))))))))))</f>
        <v>VAZIA</v>
      </c>
      <c r="T4205" s="29" t="str">
        <f aca="false">IF(AND($S4205="PARADO/SEM GIRO",$K4205="KG",OR(Painel!$B$5="(Todos)",A4205=Painel!$B$5)*OR(Painel!$E$5="(Todos)",P4205=Painel!$E$5)),$J4205+ROW()/10000000,"")</f>
        <v/>
      </c>
      <c r="U4205" s="29" t="str">
        <f aca="false">IF(AND($S4205="VENCIDO",$K4205="KG",OR(Painel!$B$5="(Todos)",A4205=Painel!$B$5)*OR(Painel!$E$5="(Todos)",P4205=Painel!$E$5)),$J4205+ROW()/10000000,"")</f>
        <v/>
      </c>
    </row>
    <row r="4206" customFormat="false" ht="15" hidden="false" customHeight="false" outlineLevel="0" collapsed="false">
      <c r="A4206" s="29" t="s">
        <v>52</v>
      </c>
      <c r="B4206" s="29" t="s">
        <v>7745</v>
      </c>
      <c r="C4206" s="29" t="s">
        <v>115</v>
      </c>
      <c r="D4206" s="29"/>
      <c r="E4206" s="29" t="n">
        <v>0</v>
      </c>
      <c r="F4206" s="29"/>
      <c r="G4206" s="29"/>
      <c r="H4206" s="30" t="n">
        <v>0</v>
      </c>
      <c r="I4206" s="29"/>
      <c r="J4206" s="30" t="n">
        <v>0</v>
      </c>
      <c r="K4206" s="29"/>
      <c r="L4206" s="29" t="s">
        <v>116</v>
      </c>
      <c r="M4206" s="29"/>
      <c r="N4206" s="29"/>
      <c r="O4206" s="29"/>
      <c r="P4206" s="29"/>
      <c r="Q4206" s="29" t="n">
        <f aca="false">IFERROR(VALUE(L4206),"")</f>
        <v>0</v>
      </c>
      <c r="R4206" s="29" t="str">
        <f aca="true">IF(O4206="","",O4206-TODAY())</f>
        <v/>
      </c>
      <c r="S4206" s="29" t="str">
        <f aca="false">IF(C4206="&lt;&lt; vazio &gt;&gt;","VAZIA",IF(AND(O4206&lt;&gt;"",R4206&lt;0),"VENCIDO",IF(AND(O4206&lt;&gt;"",R4206&lt;=Parametros!$B$10),"PRÓX. VENCIMENTO",IF(F4206="Q","QUALIDADE",IF(F4206="S","BLOQUEADO",IF(F4206="R","RESTRITO/DEVOLUÇÃO",IF(OR(N4206="QUAR",N4206="QRES"),"QUARENTENA",IF(OR(B4206="DESCARTE",B4206="DEVOLUÇÃO"),"DESCARTE/DEVOLUÇÃO",IF(AND(D4206="",K4206&lt;&gt;""),"SEM LOTE",IF(AND(Q4206&lt;&gt;"",Q4206&gt;=Parametros!$B$11),"PARADO/SEM GIRO","OK"))))))))))</f>
        <v>VAZIA</v>
      </c>
      <c r="T4206" s="29" t="str">
        <f aca="false">IF(AND($S4206="PARADO/SEM GIRO",$K4206="KG",OR(Painel!$B$5="(Todos)",A4206=Painel!$B$5)*OR(Painel!$E$5="(Todos)",P4206=Painel!$E$5)),$J4206+ROW()/10000000,"")</f>
        <v/>
      </c>
      <c r="U4206" s="29" t="str">
        <f aca="false">IF(AND($S4206="VENCIDO",$K4206="KG",OR(Painel!$B$5="(Todos)",A4206=Painel!$B$5)*OR(Painel!$E$5="(Todos)",P4206=Painel!$E$5)),$J4206+ROW()/10000000,"")</f>
        <v/>
      </c>
    </row>
    <row r="4207" customFormat="false" ht="15" hidden="false" customHeight="false" outlineLevel="0" collapsed="false">
      <c r="A4207" s="29" t="s">
        <v>52</v>
      </c>
      <c r="B4207" s="29" t="s">
        <v>7746</v>
      </c>
      <c r="C4207" s="29" t="s">
        <v>115</v>
      </c>
      <c r="D4207" s="29"/>
      <c r="E4207" s="29" t="n">
        <v>0</v>
      </c>
      <c r="F4207" s="29"/>
      <c r="G4207" s="29"/>
      <c r="H4207" s="30" t="n">
        <v>0</v>
      </c>
      <c r="I4207" s="29"/>
      <c r="J4207" s="30" t="n">
        <v>0</v>
      </c>
      <c r="K4207" s="29"/>
      <c r="L4207" s="29" t="s">
        <v>116</v>
      </c>
      <c r="M4207" s="29"/>
      <c r="N4207" s="29"/>
      <c r="O4207" s="29"/>
      <c r="P4207" s="29"/>
      <c r="Q4207" s="29" t="n">
        <f aca="false">IFERROR(VALUE(L4207),"")</f>
        <v>0</v>
      </c>
      <c r="R4207" s="29" t="str">
        <f aca="true">IF(O4207="","",O4207-TODAY())</f>
        <v/>
      </c>
      <c r="S4207" s="29" t="str">
        <f aca="false">IF(C4207="&lt;&lt; vazio &gt;&gt;","VAZIA",IF(AND(O4207&lt;&gt;"",R4207&lt;0),"VENCIDO",IF(AND(O4207&lt;&gt;"",R4207&lt;=Parametros!$B$10),"PRÓX. VENCIMENTO",IF(F4207="Q","QUALIDADE",IF(F4207="S","BLOQUEADO",IF(F4207="R","RESTRITO/DEVOLUÇÃO",IF(OR(N4207="QUAR",N4207="QRES"),"QUARENTENA",IF(OR(B4207="DESCARTE",B4207="DEVOLUÇÃO"),"DESCARTE/DEVOLUÇÃO",IF(AND(D4207="",K4207&lt;&gt;""),"SEM LOTE",IF(AND(Q4207&lt;&gt;"",Q4207&gt;=Parametros!$B$11),"PARADO/SEM GIRO","OK"))))))))))</f>
        <v>VAZIA</v>
      </c>
      <c r="T4207" s="29" t="str">
        <f aca="false">IF(AND($S4207="PARADO/SEM GIRO",$K4207="KG",OR(Painel!$B$5="(Todos)",A4207=Painel!$B$5)*OR(Painel!$E$5="(Todos)",P4207=Painel!$E$5)),$J4207+ROW()/10000000,"")</f>
        <v/>
      </c>
      <c r="U4207" s="29" t="str">
        <f aca="false">IF(AND($S4207="VENCIDO",$K4207="KG",OR(Painel!$B$5="(Todos)",A4207=Painel!$B$5)*OR(Painel!$E$5="(Todos)",P4207=Painel!$E$5)),$J4207+ROW()/10000000,"")</f>
        <v/>
      </c>
    </row>
    <row r="4208" customFormat="false" ht="15" hidden="false" customHeight="false" outlineLevel="0" collapsed="false">
      <c r="A4208" s="29" t="s">
        <v>52</v>
      </c>
      <c r="B4208" s="29" t="s">
        <v>7747</v>
      </c>
      <c r="C4208" s="29" t="s">
        <v>917</v>
      </c>
      <c r="D4208" s="29" t="s">
        <v>1391</v>
      </c>
      <c r="E4208" s="29" t="n">
        <v>1</v>
      </c>
      <c r="F4208" s="29"/>
      <c r="G4208" s="29" t="s">
        <v>7748</v>
      </c>
      <c r="H4208" s="30" t="n">
        <v>800</v>
      </c>
      <c r="I4208" s="31" t="n">
        <v>46263</v>
      </c>
      <c r="J4208" s="30" t="n">
        <v>800</v>
      </c>
      <c r="K4208" s="29" t="s">
        <v>120</v>
      </c>
      <c r="L4208" s="29" t="s">
        <v>771</v>
      </c>
      <c r="M4208" s="29"/>
      <c r="N4208" s="29" t="s">
        <v>122</v>
      </c>
      <c r="O4208" s="31" t="n">
        <v>46808</v>
      </c>
      <c r="P4208" s="29" t="s">
        <v>123</v>
      </c>
      <c r="Q4208" s="29" t="n">
        <f aca="false">IFERROR(VALUE(L4208),"")</f>
        <v>22</v>
      </c>
      <c r="R4208" s="29" t="n">
        <f aca="true">IF(O4208="","",O4208-TODAY())</f>
        <v>523</v>
      </c>
      <c r="S4208" s="29" t="str">
        <f aca="false">IF(C4208="&lt;&lt; vazio &gt;&gt;","VAZIA",IF(AND(O4208&lt;&gt;"",R4208&lt;0),"VENCIDO",IF(AND(O4208&lt;&gt;"",R4208&lt;=Parametros!$B$10),"PRÓX. VENCIMENTO",IF(F4208="Q","QUALIDADE",IF(F4208="S","BLOQUEADO",IF(F4208="R","RESTRITO/DEVOLUÇÃO",IF(OR(N4208="QUAR",N4208="QRES"),"QUARENTENA",IF(OR(B4208="DESCARTE",B4208="DEVOLUÇÃO"),"DESCARTE/DEVOLUÇÃO",IF(AND(D4208="",K4208&lt;&gt;""),"SEM LOTE",IF(AND(Q4208&lt;&gt;"",Q4208&gt;=Parametros!$B$11),"PARADO/SEM GIRO","OK"))))))))))</f>
        <v>OK</v>
      </c>
      <c r="T4208" s="29" t="str">
        <f aca="false">IF(AND($S4208="PARADO/SEM GIRO",$K4208="KG",OR(Painel!$B$5="(Todos)",A4208=Painel!$B$5)*OR(Painel!$E$5="(Todos)",P4208=Painel!$E$5)),$J4208+ROW()/10000000,"")</f>
        <v/>
      </c>
      <c r="U4208" s="29" t="str">
        <f aca="false">IF(AND($S4208="VENCIDO",$K4208="KG",OR(Painel!$B$5="(Todos)",A4208=Painel!$B$5)*OR(Painel!$E$5="(Todos)",P4208=Painel!$E$5)),$J4208+ROW()/10000000,"")</f>
        <v/>
      </c>
    </row>
    <row r="4209" customFormat="false" ht="15" hidden="false" customHeight="false" outlineLevel="0" collapsed="false">
      <c r="A4209" s="29" t="s">
        <v>52</v>
      </c>
      <c r="B4209" s="29" t="s">
        <v>7749</v>
      </c>
      <c r="C4209" s="29" t="s">
        <v>196</v>
      </c>
      <c r="D4209" s="29" t="s">
        <v>6791</v>
      </c>
      <c r="E4209" s="29" t="n">
        <v>1</v>
      </c>
      <c r="F4209" s="29"/>
      <c r="G4209" s="29" t="s">
        <v>7750</v>
      </c>
      <c r="H4209" s="30" t="n">
        <v>1000</v>
      </c>
      <c r="I4209" s="31" t="n">
        <v>46235</v>
      </c>
      <c r="J4209" s="30" t="n">
        <v>1000</v>
      </c>
      <c r="K4209" s="29" t="s">
        <v>120</v>
      </c>
      <c r="L4209" s="29" t="s">
        <v>694</v>
      </c>
      <c r="M4209" s="29"/>
      <c r="N4209" s="29" t="s">
        <v>122</v>
      </c>
      <c r="O4209" s="31" t="n">
        <v>46756</v>
      </c>
      <c r="P4209" s="29" t="s">
        <v>123</v>
      </c>
      <c r="Q4209" s="29" t="n">
        <f aca="false">IFERROR(VALUE(L4209),"")</f>
        <v>50</v>
      </c>
      <c r="R4209" s="29" t="n">
        <f aca="true">IF(O4209="","",O4209-TODAY())</f>
        <v>471</v>
      </c>
      <c r="S4209" s="29" t="str">
        <f aca="false">IF(C4209="&lt;&lt; vazio &gt;&gt;","VAZIA",IF(AND(O4209&lt;&gt;"",R4209&lt;0),"VENCIDO",IF(AND(O4209&lt;&gt;"",R4209&lt;=Parametros!$B$10),"PRÓX. VENCIMENTO",IF(F4209="Q","QUALIDADE",IF(F4209="S","BLOQUEADO",IF(F4209="R","RESTRITO/DEVOLUÇÃO",IF(OR(N4209="QUAR",N4209="QRES"),"QUARENTENA",IF(OR(B4209="DESCARTE",B4209="DEVOLUÇÃO"),"DESCARTE/DEVOLUÇÃO",IF(AND(D4209="",K4209&lt;&gt;""),"SEM LOTE",IF(AND(Q4209&lt;&gt;"",Q4209&gt;=Parametros!$B$11),"PARADO/SEM GIRO","OK"))))))))))</f>
        <v>OK</v>
      </c>
      <c r="T4209" s="29" t="str">
        <f aca="false">IF(AND($S4209="PARADO/SEM GIRO",$K4209="KG",OR(Painel!$B$5="(Todos)",A4209=Painel!$B$5)*OR(Painel!$E$5="(Todos)",P4209=Painel!$E$5)),$J4209+ROW()/10000000,"")</f>
        <v/>
      </c>
      <c r="U4209" s="29" t="str">
        <f aca="false">IF(AND($S4209="VENCIDO",$K4209="KG",OR(Painel!$B$5="(Todos)",A4209=Painel!$B$5)*OR(Painel!$E$5="(Todos)",P4209=Painel!$E$5)),$J4209+ROW()/10000000,"")</f>
        <v/>
      </c>
    </row>
    <row r="4210" customFormat="false" ht="15" hidden="false" customHeight="false" outlineLevel="0" collapsed="false">
      <c r="A4210" s="29" t="s">
        <v>52</v>
      </c>
      <c r="B4210" s="29" t="s">
        <v>7751</v>
      </c>
      <c r="C4210" s="29" t="s">
        <v>157</v>
      </c>
      <c r="D4210" s="29" t="s">
        <v>2742</v>
      </c>
      <c r="E4210" s="29" t="n">
        <v>1</v>
      </c>
      <c r="F4210" s="29"/>
      <c r="G4210" s="29" t="s">
        <v>7752</v>
      </c>
      <c r="H4210" s="30" t="n">
        <v>1102.5</v>
      </c>
      <c r="I4210" s="31" t="n">
        <v>46195</v>
      </c>
      <c r="J4210" s="30" t="n">
        <v>1102.5</v>
      </c>
      <c r="K4210" s="29" t="s">
        <v>120</v>
      </c>
      <c r="L4210" s="29" t="s">
        <v>2744</v>
      </c>
      <c r="M4210" s="29"/>
      <c r="N4210" s="29" t="s">
        <v>122</v>
      </c>
      <c r="O4210" s="31" t="n">
        <v>46739</v>
      </c>
      <c r="P4210" s="29" t="s">
        <v>123</v>
      </c>
      <c r="Q4210" s="29" t="n">
        <f aca="false">IFERROR(VALUE(L4210),"")</f>
        <v>90</v>
      </c>
      <c r="R4210" s="29" t="n">
        <f aca="true">IF(O4210="","",O4210-TODAY())</f>
        <v>454</v>
      </c>
      <c r="S4210" s="29" t="str">
        <f aca="false">IF(C4210="&lt;&lt; vazio &gt;&gt;","VAZIA",IF(AND(O4210&lt;&gt;"",R4210&lt;0),"VENCIDO",IF(AND(O4210&lt;&gt;"",R4210&lt;=Parametros!$B$10),"PRÓX. VENCIMENTO",IF(F4210="Q","QUALIDADE",IF(F4210="S","BLOQUEADO",IF(F4210="R","RESTRITO/DEVOLUÇÃO",IF(OR(N4210="QUAR",N4210="QRES"),"QUARENTENA",IF(OR(B4210="DESCARTE",B4210="DEVOLUÇÃO"),"DESCARTE/DEVOLUÇÃO",IF(AND(D4210="",K4210&lt;&gt;""),"SEM LOTE",IF(AND(Q4210&lt;&gt;"",Q4210&gt;=Parametros!$B$11),"PARADO/SEM GIRO","OK"))))))))))</f>
        <v>PARADO/SEM GIRO</v>
      </c>
      <c r="T4210" s="29" t="n">
        <f aca="false">IF(AND($S4210="PARADO/SEM GIRO",$K4210="KG",OR(Painel!$B$5="(Todos)",A4210=Painel!$B$5)*OR(Painel!$E$5="(Todos)",P4210=Painel!$E$5)),$J4210+ROW()/10000000,"")</f>
        <v>1102.500421</v>
      </c>
      <c r="U4210" s="29" t="str">
        <f aca="false">IF(AND($S4210="VENCIDO",$K4210="KG",OR(Painel!$B$5="(Todos)",A4210=Painel!$B$5)*OR(Painel!$E$5="(Todos)",P4210=Painel!$E$5)),$J4210+ROW()/10000000,"")</f>
        <v/>
      </c>
    </row>
    <row r="4211" customFormat="false" ht="15" hidden="false" customHeight="false" outlineLevel="0" collapsed="false">
      <c r="A4211" s="29" t="s">
        <v>52</v>
      </c>
      <c r="B4211" s="29" t="s">
        <v>7753</v>
      </c>
      <c r="C4211" s="29" t="s">
        <v>115</v>
      </c>
      <c r="D4211" s="29"/>
      <c r="E4211" s="29" t="n">
        <v>0</v>
      </c>
      <c r="F4211" s="29"/>
      <c r="G4211" s="29"/>
      <c r="H4211" s="30" t="n">
        <v>0</v>
      </c>
      <c r="I4211" s="29"/>
      <c r="J4211" s="30" t="n">
        <v>0</v>
      </c>
      <c r="K4211" s="29"/>
      <c r="L4211" s="29" t="s">
        <v>116</v>
      </c>
      <c r="M4211" s="29"/>
      <c r="N4211" s="29"/>
      <c r="O4211" s="29"/>
      <c r="P4211" s="29"/>
      <c r="Q4211" s="29" t="n">
        <f aca="false">IFERROR(VALUE(L4211),"")</f>
        <v>0</v>
      </c>
      <c r="R4211" s="29" t="str">
        <f aca="true">IF(O4211="","",O4211-TODAY())</f>
        <v/>
      </c>
      <c r="S4211" s="29" t="str">
        <f aca="false">IF(C4211="&lt;&lt; vazio &gt;&gt;","VAZIA",IF(AND(O4211&lt;&gt;"",R4211&lt;0),"VENCIDO",IF(AND(O4211&lt;&gt;"",R4211&lt;=Parametros!$B$10),"PRÓX. VENCIMENTO",IF(F4211="Q","QUALIDADE",IF(F4211="S","BLOQUEADO",IF(F4211="R","RESTRITO/DEVOLUÇÃO",IF(OR(N4211="QUAR",N4211="QRES"),"QUARENTENA",IF(OR(B4211="DESCARTE",B4211="DEVOLUÇÃO"),"DESCARTE/DEVOLUÇÃO",IF(AND(D4211="",K4211&lt;&gt;""),"SEM LOTE",IF(AND(Q4211&lt;&gt;"",Q4211&gt;=Parametros!$B$11),"PARADO/SEM GIRO","OK"))))))))))</f>
        <v>VAZIA</v>
      </c>
      <c r="T4211" s="29" t="str">
        <f aca="false">IF(AND($S4211="PARADO/SEM GIRO",$K4211="KG",OR(Painel!$B$5="(Todos)",A4211=Painel!$B$5)*OR(Painel!$E$5="(Todos)",P4211=Painel!$E$5)),$J4211+ROW()/10000000,"")</f>
        <v/>
      </c>
      <c r="U4211" s="29" t="str">
        <f aca="false">IF(AND($S4211="VENCIDO",$K4211="KG",OR(Painel!$B$5="(Todos)",A4211=Painel!$B$5)*OR(Painel!$E$5="(Todos)",P4211=Painel!$E$5)),$J4211+ROW()/10000000,"")</f>
        <v/>
      </c>
    </row>
    <row r="4212" customFormat="false" ht="15" hidden="false" customHeight="false" outlineLevel="0" collapsed="false">
      <c r="A4212" s="29" t="s">
        <v>52</v>
      </c>
      <c r="B4212" s="29" t="s">
        <v>7754</v>
      </c>
      <c r="C4212" s="29" t="s">
        <v>115</v>
      </c>
      <c r="D4212" s="29"/>
      <c r="E4212" s="29" t="n">
        <v>0</v>
      </c>
      <c r="F4212" s="29"/>
      <c r="G4212" s="29"/>
      <c r="H4212" s="30" t="n">
        <v>0</v>
      </c>
      <c r="I4212" s="29"/>
      <c r="J4212" s="30" t="n">
        <v>0</v>
      </c>
      <c r="K4212" s="29"/>
      <c r="L4212" s="29" t="s">
        <v>116</v>
      </c>
      <c r="M4212" s="29"/>
      <c r="N4212" s="29"/>
      <c r="O4212" s="29"/>
      <c r="P4212" s="29"/>
      <c r="Q4212" s="29" t="n">
        <f aca="false">IFERROR(VALUE(L4212),"")</f>
        <v>0</v>
      </c>
      <c r="R4212" s="29" t="str">
        <f aca="true">IF(O4212="","",O4212-TODAY())</f>
        <v/>
      </c>
      <c r="S4212" s="29" t="str">
        <f aca="false">IF(C4212="&lt;&lt; vazio &gt;&gt;","VAZIA",IF(AND(O4212&lt;&gt;"",R4212&lt;0),"VENCIDO",IF(AND(O4212&lt;&gt;"",R4212&lt;=Parametros!$B$10),"PRÓX. VENCIMENTO",IF(F4212="Q","QUALIDADE",IF(F4212="S","BLOQUEADO",IF(F4212="R","RESTRITO/DEVOLUÇÃO",IF(OR(N4212="QUAR",N4212="QRES"),"QUARENTENA",IF(OR(B4212="DESCARTE",B4212="DEVOLUÇÃO"),"DESCARTE/DEVOLUÇÃO",IF(AND(D4212="",K4212&lt;&gt;""),"SEM LOTE",IF(AND(Q4212&lt;&gt;"",Q4212&gt;=Parametros!$B$11),"PARADO/SEM GIRO","OK"))))))))))</f>
        <v>VAZIA</v>
      </c>
      <c r="T4212" s="29" t="str">
        <f aca="false">IF(AND($S4212="PARADO/SEM GIRO",$K4212="KG",OR(Painel!$B$5="(Todos)",A4212=Painel!$B$5)*OR(Painel!$E$5="(Todos)",P4212=Painel!$E$5)),$J4212+ROW()/10000000,"")</f>
        <v/>
      </c>
      <c r="U4212" s="29" t="str">
        <f aca="false">IF(AND($S4212="VENCIDO",$K4212="KG",OR(Painel!$B$5="(Todos)",A4212=Painel!$B$5)*OR(Painel!$E$5="(Todos)",P4212=Painel!$E$5)),$J4212+ROW()/10000000,"")</f>
        <v/>
      </c>
    </row>
    <row r="4213" customFormat="false" ht="15" hidden="false" customHeight="false" outlineLevel="0" collapsed="false">
      <c r="A4213" s="29" t="s">
        <v>52</v>
      </c>
      <c r="B4213" s="29" t="s">
        <v>7755</v>
      </c>
      <c r="C4213" s="29" t="s">
        <v>115</v>
      </c>
      <c r="D4213" s="29"/>
      <c r="E4213" s="29" t="n">
        <v>0</v>
      </c>
      <c r="F4213" s="29"/>
      <c r="G4213" s="29"/>
      <c r="H4213" s="30" t="n">
        <v>0</v>
      </c>
      <c r="I4213" s="29"/>
      <c r="J4213" s="30" t="n">
        <v>0</v>
      </c>
      <c r="K4213" s="29"/>
      <c r="L4213" s="29" t="s">
        <v>116</v>
      </c>
      <c r="M4213" s="29"/>
      <c r="N4213" s="29"/>
      <c r="O4213" s="29"/>
      <c r="P4213" s="29"/>
      <c r="Q4213" s="29" t="n">
        <f aca="false">IFERROR(VALUE(L4213),"")</f>
        <v>0</v>
      </c>
      <c r="R4213" s="29" t="str">
        <f aca="true">IF(O4213="","",O4213-TODAY())</f>
        <v/>
      </c>
      <c r="S4213" s="29" t="str">
        <f aca="false">IF(C4213="&lt;&lt; vazio &gt;&gt;","VAZIA",IF(AND(O4213&lt;&gt;"",R4213&lt;0),"VENCIDO",IF(AND(O4213&lt;&gt;"",R4213&lt;=Parametros!$B$10),"PRÓX. VENCIMENTO",IF(F4213="Q","QUALIDADE",IF(F4213="S","BLOQUEADO",IF(F4213="R","RESTRITO/DEVOLUÇÃO",IF(OR(N4213="QUAR",N4213="QRES"),"QUARENTENA",IF(OR(B4213="DESCARTE",B4213="DEVOLUÇÃO"),"DESCARTE/DEVOLUÇÃO",IF(AND(D4213="",K4213&lt;&gt;""),"SEM LOTE",IF(AND(Q4213&lt;&gt;"",Q4213&gt;=Parametros!$B$11),"PARADO/SEM GIRO","OK"))))))))))</f>
        <v>VAZIA</v>
      </c>
      <c r="T4213" s="29" t="str">
        <f aca="false">IF(AND($S4213="PARADO/SEM GIRO",$K4213="KG",OR(Painel!$B$5="(Todos)",A4213=Painel!$B$5)*OR(Painel!$E$5="(Todos)",P4213=Painel!$E$5)),$J4213+ROW()/10000000,"")</f>
        <v/>
      </c>
      <c r="U4213" s="29" t="str">
        <f aca="false">IF(AND($S4213="VENCIDO",$K4213="KG",OR(Painel!$B$5="(Todos)",A4213=Painel!$B$5)*OR(Painel!$E$5="(Todos)",P4213=Painel!$E$5)),$J4213+ROW()/10000000,"")</f>
        <v/>
      </c>
    </row>
    <row r="4214" customFormat="false" ht="15" hidden="false" customHeight="false" outlineLevel="0" collapsed="false">
      <c r="A4214" s="29" t="s">
        <v>52</v>
      </c>
      <c r="B4214" s="29" t="s">
        <v>7756</v>
      </c>
      <c r="C4214" s="29" t="s">
        <v>917</v>
      </c>
      <c r="D4214" s="29" t="s">
        <v>1391</v>
      </c>
      <c r="E4214" s="29" t="n">
        <v>1</v>
      </c>
      <c r="F4214" s="29"/>
      <c r="G4214" s="29" t="s">
        <v>7757</v>
      </c>
      <c r="H4214" s="30" t="n">
        <v>800</v>
      </c>
      <c r="I4214" s="31" t="n">
        <v>46263</v>
      </c>
      <c r="J4214" s="30" t="n">
        <v>800</v>
      </c>
      <c r="K4214" s="29" t="s">
        <v>120</v>
      </c>
      <c r="L4214" s="29" t="s">
        <v>771</v>
      </c>
      <c r="M4214" s="29"/>
      <c r="N4214" s="29" t="s">
        <v>122</v>
      </c>
      <c r="O4214" s="31" t="n">
        <v>46808</v>
      </c>
      <c r="P4214" s="29" t="s">
        <v>123</v>
      </c>
      <c r="Q4214" s="29" t="n">
        <f aca="false">IFERROR(VALUE(L4214),"")</f>
        <v>22</v>
      </c>
      <c r="R4214" s="29" t="n">
        <f aca="true">IF(O4214="","",O4214-TODAY())</f>
        <v>523</v>
      </c>
      <c r="S4214" s="29" t="str">
        <f aca="false">IF(C4214="&lt;&lt; vazio &gt;&gt;","VAZIA",IF(AND(O4214&lt;&gt;"",R4214&lt;0),"VENCIDO",IF(AND(O4214&lt;&gt;"",R4214&lt;=Parametros!$B$10),"PRÓX. VENCIMENTO",IF(F4214="Q","QUALIDADE",IF(F4214="S","BLOQUEADO",IF(F4214="R","RESTRITO/DEVOLUÇÃO",IF(OR(N4214="QUAR",N4214="QRES"),"QUARENTENA",IF(OR(B4214="DESCARTE",B4214="DEVOLUÇÃO"),"DESCARTE/DEVOLUÇÃO",IF(AND(D4214="",K4214&lt;&gt;""),"SEM LOTE",IF(AND(Q4214&lt;&gt;"",Q4214&gt;=Parametros!$B$11),"PARADO/SEM GIRO","OK"))))))))))</f>
        <v>OK</v>
      </c>
      <c r="T4214" s="29" t="str">
        <f aca="false">IF(AND($S4214="PARADO/SEM GIRO",$K4214="KG",OR(Painel!$B$5="(Todos)",A4214=Painel!$B$5)*OR(Painel!$E$5="(Todos)",P4214=Painel!$E$5)),$J4214+ROW()/10000000,"")</f>
        <v/>
      </c>
      <c r="U4214" s="29" t="str">
        <f aca="false">IF(AND($S4214="VENCIDO",$K4214="KG",OR(Painel!$B$5="(Todos)",A4214=Painel!$B$5)*OR(Painel!$E$5="(Todos)",P4214=Painel!$E$5)),$J4214+ROW()/10000000,"")</f>
        <v/>
      </c>
    </row>
    <row r="4215" customFormat="false" ht="15" hidden="false" customHeight="false" outlineLevel="0" collapsed="false">
      <c r="A4215" s="29" t="s">
        <v>52</v>
      </c>
      <c r="B4215" s="29" t="s">
        <v>7758</v>
      </c>
      <c r="C4215" s="29" t="s">
        <v>115</v>
      </c>
      <c r="D4215" s="29"/>
      <c r="E4215" s="29" t="n">
        <v>0</v>
      </c>
      <c r="F4215" s="29"/>
      <c r="G4215" s="29"/>
      <c r="H4215" s="30" t="n">
        <v>0</v>
      </c>
      <c r="I4215" s="29"/>
      <c r="J4215" s="30" t="n">
        <v>0</v>
      </c>
      <c r="K4215" s="29"/>
      <c r="L4215" s="29" t="s">
        <v>116</v>
      </c>
      <c r="M4215" s="29"/>
      <c r="N4215" s="29"/>
      <c r="O4215" s="29"/>
      <c r="P4215" s="29"/>
      <c r="Q4215" s="29" t="n">
        <f aca="false">IFERROR(VALUE(L4215),"")</f>
        <v>0</v>
      </c>
      <c r="R4215" s="29" t="str">
        <f aca="true">IF(O4215="","",O4215-TODAY())</f>
        <v/>
      </c>
      <c r="S4215" s="29" t="str">
        <f aca="false">IF(C4215="&lt;&lt; vazio &gt;&gt;","VAZIA",IF(AND(O4215&lt;&gt;"",R4215&lt;0),"VENCIDO",IF(AND(O4215&lt;&gt;"",R4215&lt;=Parametros!$B$10),"PRÓX. VENCIMENTO",IF(F4215="Q","QUALIDADE",IF(F4215="S","BLOQUEADO",IF(F4215="R","RESTRITO/DEVOLUÇÃO",IF(OR(N4215="QUAR",N4215="QRES"),"QUARENTENA",IF(OR(B4215="DESCARTE",B4215="DEVOLUÇÃO"),"DESCARTE/DEVOLUÇÃO",IF(AND(D4215="",K4215&lt;&gt;""),"SEM LOTE",IF(AND(Q4215&lt;&gt;"",Q4215&gt;=Parametros!$B$11),"PARADO/SEM GIRO","OK"))))))))))</f>
        <v>VAZIA</v>
      </c>
      <c r="T4215" s="29" t="str">
        <f aca="false">IF(AND($S4215="PARADO/SEM GIRO",$K4215="KG",OR(Painel!$B$5="(Todos)",A4215=Painel!$B$5)*OR(Painel!$E$5="(Todos)",P4215=Painel!$E$5)),$J4215+ROW()/10000000,"")</f>
        <v/>
      </c>
      <c r="U4215" s="29" t="str">
        <f aca="false">IF(AND($S4215="VENCIDO",$K4215="KG",OR(Painel!$B$5="(Todos)",A4215=Painel!$B$5)*OR(Painel!$E$5="(Todos)",P4215=Painel!$E$5)),$J4215+ROW()/10000000,"")</f>
        <v/>
      </c>
    </row>
    <row r="4216" customFormat="false" ht="15" hidden="false" customHeight="false" outlineLevel="0" collapsed="false">
      <c r="A4216" s="29" t="s">
        <v>52</v>
      </c>
      <c r="B4216" s="29" t="s">
        <v>7759</v>
      </c>
      <c r="C4216" s="29" t="s">
        <v>115</v>
      </c>
      <c r="D4216" s="29"/>
      <c r="E4216" s="29" t="n">
        <v>0</v>
      </c>
      <c r="F4216" s="29"/>
      <c r="G4216" s="29"/>
      <c r="H4216" s="30" t="n">
        <v>0</v>
      </c>
      <c r="I4216" s="29"/>
      <c r="J4216" s="30" t="n">
        <v>0</v>
      </c>
      <c r="K4216" s="29"/>
      <c r="L4216" s="29" t="s">
        <v>116</v>
      </c>
      <c r="M4216" s="29"/>
      <c r="N4216" s="29"/>
      <c r="O4216" s="29"/>
      <c r="P4216" s="29"/>
      <c r="Q4216" s="29" t="n">
        <f aca="false">IFERROR(VALUE(L4216),"")</f>
        <v>0</v>
      </c>
      <c r="R4216" s="29" t="str">
        <f aca="true">IF(O4216="","",O4216-TODAY())</f>
        <v/>
      </c>
      <c r="S4216" s="29" t="str">
        <f aca="false">IF(C4216="&lt;&lt; vazio &gt;&gt;","VAZIA",IF(AND(O4216&lt;&gt;"",R4216&lt;0),"VENCIDO",IF(AND(O4216&lt;&gt;"",R4216&lt;=Parametros!$B$10),"PRÓX. VENCIMENTO",IF(F4216="Q","QUALIDADE",IF(F4216="S","BLOQUEADO",IF(F4216="R","RESTRITO/DEVOLUÇÃO",IF(OR(N4216="QUAR",N4216="QRES"),"QUARENTENA",IF(OR(B4216="DESCARTE",B4216="DEVOLUÇÃO"),"DESCARTE/DEVOLUÇÃO",IF(AND(D4216="",K4216&lt;&gt;""),"SEM LOTE",IF(AND(Q4216&lt;&gt;"",Q4216&gt;=Parametros!$B$11),"PARADO/SEM GIRO","OK"))))))))))</f>
        <v>VAZIA</v>
      </c>
      <c r="T4216" s="29" t="str">
        <f aca="false">IF(AND($S4216="PARADO/SEM GIRO",$K4216="KG",OR(Painel!$B$5="(Todos)",A4216=Painel!$B$5)*OR(Painel!$E$5="(Todos)",P4216=Painel!$E$5)),$J4216+ROW()/10000000,"")</f>
        <v/>
      </c>
      <c r="U4216" s="29" t="str">
        <f aca="false">IF(AND($S4216="VENCIDO",$K4216="KG",OR(Painel!$B$5="(Todos)",A4216=Painel!$B$5)*OR(Painel!$E$5="(Todos)",P4216=Painel!$E$5)),$J4216+ROW()/10000000,"")</f>
        <v/>
      </c>
    </row>
    <row r="4217" customFormat="false" ht="15" hidden="false" customHeight="false" outlineLevel="0" collapsed="false">
      <c r="A4217" s="29" t="s">
        <v>52</v>
      </c>
      <c r="B4217" s="29" t="s">
        <v>7760</v>
      </c>
      <c r="C4217" s="29" t="s">
        <v>115</v>
      </c>
      <c r="D4217" s="29"/>
      <c r="E4217" s="29" t="n">
        <v>0</v>
      </c>
      <c r="F4217" s="29"/>
      <c r="G4217" s="29"/>
      <c r="H4217" s="30" t="n">
        <v>0</v>
      </c>
      <c r="I4217" s="29"/>
      <c r="J4217" s="30" t="n">
        <v>0</v>
      </c>
      <c r="K4217" s="29"/>
      <c r="L4217" s="29" t="s">
        <v>116</v>
      </c>
      <c r="M4217" s="29"/>
      <c r="N4217" s="29"/>
      <c r="O4217" s="29"/>
      <c r="P4217" s="29"/>
      <c r="Q4217" s="29" t="n">
        <f aca="false">IFERROR(VALUE(L4217),"")</f>
        <v>0</v>
      </c>
      <c r="R4217" s="29" t="str">
        <f aca="true">IF(O4217="","",O4217-TODAY())</f>
        <v/>
      </c>
      <c r="S4217" s="29" t="str">
        <f aca="false">IF(C4217="&lt;&lt; vazio &gt;&gt;","VAZIA",IF(AND(O4217&lt;&gt;"",R4217&lt;0),"VENCIDO",IF(AND(O4217&lt;&gt;"",R4217&lt;=Parametros!$B$10),"PRÓX. VENCIMENTO",IF(F4217="Q","QUALIDADE",IF(F4217="S","BLOQUEADO",IF(F4217="R","RESTRITO/DEVOLUÇÃO",IF(OR(N4217="QUAR",N4217="QRES"),"QUARENTENA",IF(OR(B4217="DESCARTE",B4217="DEVOLUÇÃO"),"DESCARTE/DEVOLUÇÃO",IF(AND(D4217="",K4217&lt;&gt;""),"SEM LOTE",IF(AND(Q4217&lt;&gt;"",Q4217&gt;=Parametros!$B$11),"PARADO/SEM GIRO","OK"))))))))))</f>
        <v>VAZIA</v>
      </c>
      <c r="T4217" s="29" t="str">
        <f aca="false">IF(AND($S4217="PARADO/SEM GIRO",$K4217="KG",OR(Painel!$B$5="(Todos)",A4217=Painel!$B$5)*OR(Painel!$E$5="(Todos)",P4217=Painel!$E$5)),$J4217+ROW()/10000000,"")</f>
        <v/>
      </c>
      <c r="U4217" s="29" t="str">
        <f aca="false">IF(AND($S4217="VENCIDO",$K4217="KG",OR(Painel!$B$5="(Todos)",A4217=Painel!$B$5)*OR(Painel!$E$5="(Todos)",P4217=Painel!$E$5)),$J4217+ROW()/10000000,"")</f>
        <v/>
      </c>
    </row>
    <row r="4218" customFormat="false" ht="15" hidden="false" customHeight="false" outlineLevel="0" collapsed="false">
      <c r="A4218" s="29" t="s">
        <v>52</v>
      </c>
      <c r="B4218" s="29" t="s">
        <v>7761</v>
      </c>
      <c r="C4218" s="29" t="s">
        <v>115</v>
      </c>
      <c r="D4218" s="29"/>
      <c r="E4218" s="29" t="n">
        <v>0</v>
      </c>
      <c r="F4218" s="29"/>
      <c r="G4218" s="29"/>
      <c r="H4218" s="30" t="n">
        <v>0</v>
      </c>
      <c r="I4218" s="29"/>
      <c r="J4218" s="30" t="n">
        <v>0</v>
      </c>
      <c r="K4218" s="29"/>
      <c r="L4218" s="29" t="s">
        <v>116</v>
      </c>
      <c r="M4218" s="29"/>
      <c r="N4218" s="29"/>
      <c r="O4218" s="29"/>
      <c r="P4218" s="29"/>
      <c r="Q4218" s="29" t="n">
        <f aca="false">IFERROR(VALUE(L4218),"")</f>
        <v>0</v>
      </c>
      <c r="R4218" s="29" t="str">
        <f aca="true">IF(O4218="","",O4218-TODAY())</f>
        <v/>
      </c>
      <c r="S4218" s="29" t="str">
        <f aca="false">IF(C4218="&lt;&lt; vazio &gt;&gt;","VAZIA",IF(AND(O4218&lt;&gt;"",R4218&lt;0),"VENCIDO",IF(AND(O4218&lt;&gt;"",R4218&lt;=Parametros!$B$10),"PRÓX. VENCIMENTO",IF(F4218="Q","QUALIDADE",IF(F4218="S","BLOQUEADO",IF(F4218="R","RESTRITO/DEVOLUÇÃO",IF(OR(N4218="QUAR",N4218="QRES"),"QUARENTENA",IF(OR(B4218="DESCARTE",B4218="DEVOLUÇÃO"),"DESCARTE/DEVOLUÇÃO",IF(AND(D4218="",K4218&lt;&gt;""),"SEM LOTE",IF(AND(Q4218&lt;&gt;"",Q4218&gt;=Parametros!$B$11),"PARADO/SEM GIRO","OK"))))))))))</f>
        <v>VAZIA</v>
      </c>
      <c r="T4218" s="29" t="str">
        <f aca="false">IF(AND($S4218="PARADO/SEM GIRO",$K4218="KG",OR(Painel!$B$5="(Todos)",A4218=Painel!$B$5)*OR(Painel!$E$5="(Todos)",P4218=Painel!$E$5)),$J4218+ROW()/10000000,"")</f>
        <v/>
      </c>
      <c r="U4218" s="29" t="str">
        <f aca="false">IF(AND($S4218="VENCIDO",$K4218="KG",OR(Painel!$B$5="(Todos)",A4218=Painel!$B$5)*OR(Painel!$E$5="(Todos)",P4218=Painel!$E$5)),$J4218+ROW()/10000000,"")</f>
        <v/>
      </c>
    </row>
    <row r="4219" customFormat="false" ht="15" hidden="false" customHeight="false" outlineLevel="0" collapsed="false">
      <c r="A4219" s="29" t="s">
        <v>52</v>
      </c>
      <c r="B4219" s="29" t="s">
        <v>7762</v>
      </c>
      <c r="C4219" s="29" t="s">
        <v>115</v>
      </c>
      <c r="D4219" s="29"/>
      <c r="E4219" s="29" t="n">
        <v>0</v>
      </c>
      <c r="F4219" s="29"/>
      <c r="G4219" s="29"/>
      <c r="H4219" s="30" t="n">
        <v>0</v>
      </c>
      <c r="I4219" s="29"/>
      <c r="J4219" s="30" t="n">
        <v>0</v>
      </c>
      <c r="K4219" s="29"/>
      <c r="L4219" s="29" t="s">
        <v>116</v>
      </c>
      <c r="M4219" s="29"/>
      <c r="N4219" s="29"/>
      <c r="O4219" s="29"/>
      <c r="P4219" s="29"/>
      <c r="Q4219" s="29" t="n">
        <f aca="false">IFERROR(VALUE(L4219),"")</f>
        <v>0</v>
      </c>
      <c r="R4219" s="29" t="str">
        <f aca="true">IF(O4219="","",O4219-TODAY())</f>
        <v/>
      </c>
      <c r="S4219" s="29" t="str">
        <f aca="false">IF(C4219="&lt;&lt; vazio &gt;&gt;","VAZIA",IF(AND(O4219&lt;&gt;"",R4219&lt;0),"VENCIDO",IF(AND(O4219&lt;&gt;"",R4219&lt;=Parametros!$B$10),"PRÓX. VENCIMENTO",IF(F4219="Q","QUALIDADE",IF(F4219="S","BLOQUEADO",IF(F4219="R","RESTRITO/DEVOLUÇÃO",IF(OR(N4219="QUAR",N4219="QRES"),"QUARENTENA",IF(OR(B4219="DESCARTE",B4219="DEVOLUÇÃO"),"DESCARTE/DEVOLUÇÃO",IF(AND(D4219="",K4219&lt;&gt;""),"SEM LOTE",IF(AND(Q4219&lt;&gt;"",Q4219&gt;=Parametros!$B$11),"PARADO/SEM GIRO","OK"))))))))))</f>
        <v>VAZIA</v>
      </c>
      <c r="T4219" s="29" t="str">
        <f aca="false">IF(AND($S4219="PARADO/SEM GIRO",$K4219="KG",OR(Painel!$B$5="(Todos)",A4219=Painel!$B$5)*OR(Painel!$E$5="(Todos)",P4219=Painel!$E$5)),$J4219+ROW()/10000000,"")</f>
        <v/>
      </c>
      <c r="U4219" s="29" t="str">
        <f aca="false">IF(AND($S4219="VENCIDO",$K4219="KG",OR(Painel!$B$5="(Todos)",A4219=Painel!$B$5)*OR(Painel!$E$5="(Todos)",P4219=Painel!$E$5)),$J4219+ROW()/10000000,"")</f>
        <v/>
      </c>
    </row>
    <row r="4220" customFormat="false" ht="15" hidden="false" customHeight="false" outlineLevel="0" collapsed="false">
      <c r="A4220" s="29" t="s">
        <v>52</v>
      </c>
      <c r="B4220" s="29" t="s">
        <v>7763</v>
      </c>
      <c r="C4220" s="29" t="s">
        <v>917</v>
      </c>
      <c r="D4220" s="29" t="s">
        <v>1391</v>
      </c>
      <c r="E4220" s="29" t="n">
        <v>1</v>
      </c>
      <c r="F4220" s="29"/>
      <c r="G4220" s="29" t="s">
        <v>7764</v>
      </c>
      <c r="H4220" s="30" t="n">
        <v>800</v>
      </c>
      <c r="I4220" s="31" t="n">
        <v>46263</v>
      </c>
      <c r="J4220" s="30" t="n">
        <v>800</v>
      </c>
      <c r="K4220" s="29" t="s">
        <v>120</v>
      </c>
      <c r="L4220" s="29" t="s">
        <v>771</v>
      </c>
      <c r="M4220" s="29"/>
      <c r="N4220" s="29" t="s">
        <v>122</v>
      </c>
      <c r="O4220" s="31" t="n">
        <v>46808</v>
      </c>
      <c r="P4220" s="29" t="s">
        <v>123</v>
      </c>
      <c r="Q4220" s="29" t="n">
        <f aca="false">IFERROR(VALUE(L4220),"")</f>
        <v>22</v>
      </c>
      <c r="R4220" s="29" t="n">
        <f aca="true">IF(O4220="","",O4220-TODAY())</f>
        <v>523</v>
      </c>
      <c r="S4220" s="29" t="str">
        <f aca="false">IF(C4220="&lt;&lt; vazio &gt;&gt;","VAZIA",IF(AND(O4220&lt;&gt;"",R4220&lt;0),"VENCIDO",IF(AND(O4220&lt;&gt;"",R4220&lt;=Parametros!$B$10),"PRÓX. VENCIMENTO",IF(F4220="Q","QUALIDADE",IF(F4220="S","BLOQUEADO",IF(F4220="R","RESTRITO/DEVOLUÇÃO",IF(OR(N4220="QUAR",N4220="QRES"),"QUARENTENA",IF(OR(B4220="DESCARTE",B4220="DEVOLUÇÃO"),"DESCARTE/DEVOLUÇÃO",IF(AND(D4220="",K4220&lt;&gt;""),"SEM LOTE",IF(AND(Q4220&lt;&gt;"",Q4220&gt;=Parametros!$B$11),"PARADO/SEM GIRO","OK"))))))))))</f>
        <v>OK</v>
      </c>
      <c r="T4220" s="29" t="str">
        <f aca="false">IF(AND($S4220="PARADO/SEM GIRO",$K4220="KG",OR(Painel!$B$5="(Todos)",A4220=Painel!$B$5)*OR(Painel!$E$5="(Todos)",P4220=Painel!$E$5)),$J4220+ROW()/10000000,"")</f>
        <v/>
      </c>
      <c r="U4220" s="29" t="str">
        <f aca="false">IF(AND($S4220="VENCIDO",$K4220="KG",OR(Painel!$B$5="(Todos)",A4220=Painel!$B$5)*OR(Painel!$E$5="(Todos)",P4220=Painel!$E$5)),$J4220+ROW()/10000000,"")</f>
        <v/>
      </c>
    </row>
    <row r="4221" customFormat="false" ht="15" hidden="false" customHeight="false" outlineLevel="0" collapsed="false">
      <c r="A4221" s="29" t="s">
        <v>52</v>
      </c>
      <c r="B4221" s="29" t="s">
        <v>7765</v>
      </c>
      <c r="C4221" s="29" t="s">
        <v>115</v>
      </c>
      <c r="D4221" s="29"/>
      <c r="E4221" s="29" t="n">
        <v>0</v>
      </c>
      <c r="F4221" s="29"/>
      <c r="G4221" s="29"/>
      <c r="H4221" s="30" t="n">
        <v>0</v>
      </c>
      <c r="I4221" s="29"/>
      <c r="J4221" s="30" t="n">
        <v>0</v>
      </c>
      <c r="K4221" s="29"/>
      <c r="L4221" s="29" t="s">
        <v>116</v>
      </c>
      <c r="M4221" s="29"/>
      <c r="N4221" s="29"/>
      <c r="O4221" s="29"/>
      <c r="P4221" s="29"/>
      <c r="Q4221" s="29" t="n">
        <f aca="false">IFERROR(VALUE(L4221),"")</f>
        <v>0</v>
      </c>
      <c r="R4221" s="29" t="str">
        <f aca="true">IF(O4221="","",O4221-TODAY())</f>
        <v/>
      </c>
      <c r="S4221" s="29" t="str">
        <f aca="false">IF(C4221="&lt;&lt; vazio &gt;&gt;","VAZIA",IF(AND(O4221&lt;&gt;"",R4221&lt;0),"VENCIDO",IF(AND(O4221&lt;&gt;"",R4221&lt;=Parametros!$B$10),"PRÓX. VENCIMENTO",IF(F4221="Q","QUALIDADE",IF(F4221="S","BLOQUEADO",IF(F4221="R","RESTRITO/DEVOLUÇÃO",IF(OR(N4221="QUAR",N4221="QRES"),"QUARENTENA",IF(OR(B4221="DESCARTE",B4221="DEVOLUÇÃO"),"DESCARTE/DEVOLUÇÃO",IF(AND(D4221="",K4221&lt;&gt;""),"SEM LOTE",IF(AND(Q4221&lt;&gt;"",Q4221&gt;=Parametros!$B$11),"PARADO/SEM GIRO","OK"))))))))))</f>
        <v>VAZIA</v>
      </c>
      <c r="T4221" s="29" t="str">
        <f aca="false">IF(AND($S4221="PARADO/SEM GIRO",$K4221="KG",OR(Painel!$B$5="(Todos)",A4221=Painel!$B$5)*OR(Painel!$E$5="(Todos)",P4221=Painel!$E$5)),$J4221+ROW()/10000000,"")</f>
        <v/>
      </c>
      <c r="U4221" s="29" t="str">
        <f aca="false">IF(AND($S4221="VENCIDO",$K4221="KG",OR(Painel!$B$5="(Todos)",A4221=Painel!$B$5)*OR(Painel!$E$5="(Todos)",P4221=Painel!$E$5)),$J4221+ROW()/10000000,"")</f>
        <v/>
      </c>
    </row>
    <row r="4222" customFormat="false" ht="15" hidden="false" customHeight="false" outlineLevel="0" collapsed="false">
      <c r="A4222" s="29" t="s">
        <v>52</v>
      </c>
      <c r="B4222" s="29" t="s">
        <v>7766</v>
      </c>
      <c r="C4222" s="29" t="s">
        <v>115</v>
      </c>
      <c r="D4222" s="29"/>
      <c r="E4222" s="29" t="n">
        <v>0</v>
      </c>
      <c r="F4222" s="29"/>
      <c r="G4222" s="29"/>
      <c r="H4222" s="30" t="n">
        <v>0</v>
      </c>
      <c r="I4222" s="29"/>
      <c r="J4222" s="30" t="n">
        <v>0</v>
      </c>
      <c r="K4222" s="29"/>
      <c r="L4222" s="29" t="s">
        <v>116</v>
      </c>
      <c r="M4222" s="29"/>
      <c r="N4222" s="29"/>
      <c r="O4222" s="29"/>
      <c r="P4222" s="29"/>
      <c r="Q4222" s="29" t="n">
        <f aca="false">IFERROR(VALUE(L4222),"")</f>
        <v>0</v>
      </c>
      <c r="R4222" s="29" t="str">
        <f aca="true">IF(O4222="","",O4222-TODAY())</f>
        <v/>
      </c>
      <c r="S4222" s="29" t="str">
        <f aca="false">IF(C4222="&lt;&lt; vazio &gt;&gt;","VAZIA",IF(AND(O4222&lt;&gt;"",R4222&lt;0),"VENCIDO",IF(AND(O4222&lt;&gt;"",R4222&lt;=Parametros!$B$10),"PRÓX. VENCIMENTO",IF(F4222="Q","QUALIDADE",IF(F4222="S","BLOQUEADO",IF(F4222="R","RESTRITO/DEVOLUÇÃO",IF(OR(N4222="QUAR",N4222="QRES"),"QUARENTENA",IF(OR(B4222="DESCARTE",B4222="DEVOLUÇÃO"),"DESCARTE/DEVOLUÇÃO",IF(AND(D4222="",K4222&lt;&gt;""),"SEM LOTE",IF(AND(Q4222&lt;&gt;"",Q4222&gt;=Parametros!$B$11),"PARADO/SEM GIRO","OK"))))))))))</f>
        <v>VAZIA</v>
      </c>
      <c r="T4222" s="29" t="str">
        <f aca="false">IF(AND($S4222="PARADO/SEM GIRO",$K4222="KG",OR(Painel!$B$5="(Todos)",A4222=Painel!$B$5)*OR(Painel!$E$5="(Todos)",P4222=Painel!$E$5)),$J4222+ROW()/10000000,"")</f>
        <v/>
      </c>
      <c r="U4222" s="29" t="str">
        <f aca="false">IF(AND($S4222="VENCIDO",$K4222="KG",OR(Painel!$B$5="(Todos)",A4222=Painel!$B$5)*OR(Painel!$E$5="(Todos)",P4222=Painel!$E$5)),$J4222+ROW()/10000000,"")</f>
        <v/>
      </c>
    </row>
    <row r="4223" customFormat="false" ht="15" hidden="false" customHeight="false" outlineLevel="0" collapsed="false">
      <c r="A4223" s="29" t="s">
        <v>52</v>
      </c>
      <c r="B4223" s="29" t="s">
        <v>7767</v>
      </c>
      <c r="C4223" s="29" t="s">
        <v>115</v>
      </c>
      <c r="D4223" s="29"/>
      <c r="E4223" s="29" t="n">
        <v>0</v>
      </c>
      <c r="F4223" s="29"/>
      <c r="G4223" s="29"/>
      <c r="H4223" s="30" t="n">
        <v>0</v>
      </c>
      <c r="I4223" s="29"/>
      <c r="J4223" s="30" t="n">
        <v>0</v>
      </c>
      <c r="K4223" s="29"/>
      <c r="L4223" s="29" t="s">
        <v>116</v>
      </c>
      <c r="M4223" s="29"/>
      <c r="N4223" s="29"/>
      <c r="O4223" s="29"/>
      <c r="P4223" s="29"/>
      <c r="Q4223" s="29" t="n">
        <f aca="false">IFERROR(VALUE(L4223),"")</f>
        <v>0</v>
      </c>
      <c r="R4223" s="29" t="str">
        <f aca="true">IF(O4223="","",O4223-TODAY())</f>
        <v/>
      </c>
      <c r="S4223" s="29" t="str">
        <f aca="false">IF(C4223="&lt;&lt; vazio &gt;&gt;","VAZIA",IF(AND(O4223&lt;&gt;"",R4223&lt;0),"VENCIDO",IF(AND(O4223&lt;&gt;"",R4223&lt;=Parametros!$B$10),"PRÓX. VENCIMENTO",IF(F4223="Q","QUALIDADE",IF(F4223="S","BLOQUEADO",IF(F4223="R","RESTRITO/DEVOLUÇÃO",IF(OR(N4223="QUAR",N4223="QRES"),"QUARENTENA",IF(OR(B4223="DESCARTE",B4223="DEVOLUÇÃO"),"DESCARTE/DEVOLUÇÃO",IF(AND(D4223="",K4223&lt;&gt;""),"SEM LOTE",IF(AND(Q4223&lt;&gt;"",Q4223&gt;=Parametros!$B$11),"PARADO/SEM GIRO","OK"))))))))))</f>
        <v>VAZIA</v>
      </c>
      <c r="T4223" s="29" t="str">
        <f aca="false">IF(AND($S4223="PARADO/SEM GIRO",$K4223="KG",OR(Painel!$B$5="(Todos)",A4223=Painel!$B$5)*OR(Painel!$E$5="(Todos)",P4223=Painel!$E$5)),$J4223+ROW()/10000000,"")</f>
        <v/>
      </c>
      <c r="U4223" s="29" t="str">
        <f aca="false">IF(AND($S4223="VENCIDO",$K4223="KG",OR(Painel!$B$5="(Todos)",A4223=Painel!$B$5)*OR(Painel!$E$5="(Todos)",P4223=Painel!$E$5)),$J4223+ROW()/10000000,"")</f>
        <v/>
      </c>
    </row>
    <row r="4224" customFormat="false" ht="15" hidden="false" customHeight="false" outlineLevel="0" collapsed="false">
      <c r="A4224" s="29" t="s">
        <v>52</v>
      </c>
      <c r="B4224" s="29" t="s">
        <v>7768</v>
      </c>
      <c r="C4224" s="29" t="s">
        <v>115</v>
      </c>
      <c r="D4224" s="29"/>
      <c r="E4224" s="29" t="n">
        <v>0</v>
      </c>
      <c r="F4224" s="29"/>
      <c r="G4224" s="29"/>
      <c r="H4224" s="30" t="n">
        <v>0</v>
      </c>
      <c r="I4224" s="29"/>
      <c r="J4224" s="30" t="n">
        <v>0</v>
      </c>
      <c r="K4224" s="29"/>
      <c r="L4224" s="29" t="s">
        <v>116</v>
      </c>
      <c r="M4224" s="29"/>
      <c r="N4224" s="29"/>
      <c r="O4224" s="29"/>
      <c r="P4224" s="29"/>
      <c r="Q4224" s="29" t="n">
        <f aca="false">IFERROR(VALUE(L4224),"")</f>
        <v>0</v>
      </c>
      <c r="R4224" s="29" t="str">
        <f aca="true">IF(O4224="","",O4224-TODAY())</f>
        <v/>
      </c>
      <c r="S4224" s="29" t="str">
        <f aca="false">IF(C4224="&lt;&lt; vazio &gt;&gt;","VAZIA",IF(AND(O4224&lt;&gt;"",R4224&lt;0),"VENCIDO",IF(AND(O4224&lt;&gt;"",R4224&lt;=Parametros!$B$10),"PRÓX. VENCIMENTO",IF(F4224="Q","QUALIDADE",IF(F4224="S","BLOQUEADO",IF(F4224="R","RESTRITO/DEVOLUÇÃO",IF(OR(N4224="QUAR",N4224="QRES"),"QUARENTENA",IF(OR(B4224="DESCARTE",B4224="DEVOLUÇÃO"),"DESCARTE/DEVOLUÇÃO",IF(AND(D4224="",K4224&lt;&gt;""),"SEM LOTE",IF(AND(Q4224&lt;&gt;"",Q4224&gt;=Parametros!$B$11),"PARADO/SEM GIRO","OK"))))))))))</f>
        <v>VAZIA</v>
      </c>
      <c r="T4224" s="29" t="str">
        <f aca="false">IF(AND($S4224="PARADO/SEM GIRO",$K4224="KG",OR(Painel!$B$5="(Todos)",A4224=Painel!$B$5)*OR(Painel!$E$5="(Todos)",P4224=Painel!$E$5)),$J4224+ROW()/10000000,"")</f>
        <v/>
      </c>
      <c r="U4224" s="29" t="str">
        <f aca="false">IF(AND($S4224="VENCIDO",$K4224="KG",OR(Painel!$B$5="(Todos)",A4224=Painel!$B$5)*OR(Painel!$E$5="(Todos)",P4224=Painel!$E$5)),$J4224+ROW()/10000000,"")</f>
        <v/>
      </c>
    </row>
    <row r="4225" customFormat="false" ht="15" hidden="false" customHeight="false" outlineLevel="0" collapsed="false">
      <c r="A4225" s="29" t="s">
        <v>52</v>
      </c>
      <c r="B4225" s="29" t="s">
        <v>7769</v>
      </c>
      <c r="C4225" s="29" t="s">
        <v>115</v>
      </c>
      <c r="D4225" s="29"/>
      <c r="E4225" s="29" t="n">
        <v>0</v>
      </c>
      <c r="F4225" s="29"/>
      <c r="G4225" s="29"/>
      <c r="H4225" s="30" t="n">
        <v>0</v>
      </c>
      <c r="I4225" s="29"/>
      <c r="J4225" s="30" t="n">
        <v>0</v>
      </c>
      <c r="K4225" s="29"/>
      <c r="L4225" s="29" t="s">
        <v>116</v>
      </c>
      <c r="M4225" s="29"/>
      <c r="N4225" s="29"/>
      <c r="O4225" s="29"/>
      <c r="P4225" s="29"/>
      <c r="Q4225" s="29" t="n">
        <f aca="false">IFERROR(VALUE(L4225),"")</f>
        <v>0</v>
      </c>
      <c r="R4225" s="29" t="str">
        <f aca="true">IF(O4225="","",O4225-TODAY())</f>
        <v/>
      </c>
      <c r="S4225" s="29" t="str">
        <f aca="false">IF(C4225="&lt;&lt; vazio &gt;&gt;","VAZIA",IF(AND(O4225&lt;&gt;"",R4225&lt;0),"VENCIDO",IF(AND(O4225&lt;&gt;"",R4225&lt;=Parametros!$B$10),"PRÓX. VENCIMENTO",IF(F4225="Q","QUALIDADE",IF(F4225="S","BLOQUEADO",IF(F4225="R","RESTRITO/DEVOLUÇÃO",IF(OR(N4225="QUAR",N4225="QRES"),"QUARENTENA",IF(OR(B4225="DESCARTE",B4225="DEVOLUÇÃO"),"DESCARTE/DEVOLUÇÃO",IF(AND(D4225="",K4225&lt;&gt;""),"SEM LOTE",IF(AND(Q4225&lt;&gt;"",Q4225&gt;=Parametros!$B$11),"PARADO/SEM GIRO","OK"))))))))))</f>
        <v>VAZIA</v>
      </c>
      <c r="T4225" s="29" t="str">
        <f aca="false">IF(AND($S4225="PARADO/SEM GIRO",$K4225="KG",OR(Painel!$B$5="(Todos)",A4225=Painel!$B$5)*OR(Painel!$E$5="(Todos)",P4225=Painel!$E$5)),$J4225+ROW()/10000000,"")</f>
        <v/>
      </c>
      <c r="U4225" s="29" t="str">
        <f aca="false">IF(AND($S4225="VENCIDO",$K4225="KG",OR(Painel!$B$5="(Todos)",A4225=Painel!$B$5)*OR(Painel!$E$5="(Todos)",P4225=Painel!$E$5)),$J4225+ROW()/10000000,"")</f>
        <v/>
      </c>
    </row>
    <row r="4226" customFormat="false" ht="15" hidden="false" customHeight="false" outlineLevel="0" collapsed="false">
      <c r="A4226" s="29" t="s">
        <v>52</v>
      </c>
      <c r="B4226" s="29" t="s">
        <v>7770</v>
      </c>
      <c r="C4226" s="29" t="s">
        <v>917</v>
      </c>
      <c r="D4226" s="29" t="s">
        <v>1391</v>
      </c>
      <c r="E4226" s="29" t="n">
        <v>1</v>
      </c>
      <c r="F4226" s="29"/>
      <c r="G4226" s="29" t="s">
        <v>7771</v>
      </c>
      <c r="H4226" s="30" t="n">
        <v>600</v>
      </c>
      <c r="I4226" s="31" t="n">
        <v>46263</v>
      </c>
      <c r="J4226" s="30" t="n">
        <v>600</v>
      </c>
      <c r="K4226" s="29" t="s">
        <v>120</v>
      </c>
      <c r="L4226" s="29" t="s">
        <v>771</v>
      </c>
      <c r="M4226" s="29"/>
      <c r="N4226" s="29" t="s">
        <v>122</v>
      </c>
      <c r="O4226" s="31" t="n">
        <v>46808</v>
      </c>
      <c r="P4226" s="29" t="s">
        <v>123</v>
      </c>
      <c r="Q4226" s="29" t="n">
        <f aca="false">IFERROR(VALUE(L4226),"")</f>
        <v>22</v>
      </c>
      <c r="R4226" s="29" t="n">
        <f aca="true">IF(O4226="","",O4226-TODAY())</f>
        <v>523</v>
      </c>
      <c r="S4226" s="29" t="str">
        <f aca="false">IF(C4226="&lt;&lt; vazio &gt;&gt;","VAZIA",IF(AND(O4226&lt;&gt;"",R4226&lt;0),"VENCIDO",IF(AND(O4226&lt;&gt;"",R4226&lt;=Parametros!$B$10),"PRÓX. VENCIMENTO",IF(F4226="Q","QUALIDADE",IF(F4226="S","BLOQUEADO",IF(F4226="R","RESTRITO/DEVOLUÇÃO",IF(OR(N4226="QUAR",N4226="QRES"),"QUARENTENA",IF(OR(B4226="DESCARTE",B4226="DEVOLUÇÃO"),"DESCARTE/DEVOLUÇÃO",IF(AND(D4226="",K4226&lt;&gt;""),"SEM LOTE",IF(AND(Q4226&lt;&gt;"",Q4226&gt;=Parametros!$B$11),"PARADO/SEM GIRO","OK"))))))))))</f>
        <v>OK</v>
      </c>
      <c r="T4226" s="29" t="str">
        <f aca="false">IF(AND($S4226="PARADO/SEM GIRO",$K4226="KG",OR(Painel!$B$5="(Todos)",A4226=Painel!$B$5)*OR(Painel!$E$5="(Todos)",P4226=Painel!$E$5)),$J4226+ROW()/10000000,"")</f>
        <v/>
      </c>
      <c r="U4226" s="29" t="str">
        <f aca="false">IF(AND($S4226="VENCIDO",$K4226="KG",OR(Painel!$B$5="(Todos)",A4226=Painel!$B$5)*OR(Painel!$E$5="(Todos)",P4226=Painel!$E$5)),$J4226+ROW()/10000000,"")</f>
        <v/>
      </c>
    </row>
    <row r="4227" customFormat="false" ht="15" hidden="false" customHeight="false" outlineLevel="0" collapsed="false">
      <c r="A4227" s="29" t="s">
        <v>52</v>
      </c>
      <c r="B4227" s="29" t="s">
        <v>7772</v>
      </c>
      <c r="C4227" s="29" t="s">
        <v>115</v>
      </c>
      <c r="D4227" s="29"/>
      <c r="E4227" s="29" t="n">
        <v>0</v>
      </c>
      <c r="F4227" s="29"/>
      <c r="G4227" s="29"/>
      <c r="H4227" s="30" t="n">
        <v>0</v>
      </c>
      <c r="I4227" s="29"/>
      <c r="J4227" s="30" t="n">
        <v>0</v>
      </c>
      <c r="K4227" s="29"/>
      <c r="L4227" s="29" t="s">
        <v>116</v>
      </c>
      <c r="M4227" s="29"/>
      <c r="N4227" s="29"/>
      <c r="O4227" s="29"/>
      <c r="P4227" s="29"/>
      <c r="Q4227" s="29" t="n">
        <f aca="false">IFERROR(VALUE(L4227),"")</f>
        <v>0</v>
      </c>
      <c r="R4227" s="29" t="str">
        <f aca="true">IF(O4227="","",O4227-TODAY())</f>
        <v/>
      </c>
      <c r="S4227" s="29" t="str">
        <f aca="false">IF(C4227="&lt;&lt; vazio &gt;&gt;","VAZIA",IF(AND(O4227&lt;&gt;"",R4227&lt;0),"VENCIDO",IF(AND(O4227&lt;&gt;"",R4227&lt;=Parametros!$B$10),"PRÓX. VENCIMENTO",IF(F4227="Q","QUALIDADE",IF(F4227="S","BLOQUEADO",IF(F4227="R","RESTRITO/DEVOLUÇÃO",IF(OR(N4227="QUAR",N4227="QRES"),"QUARENTENA",IF(OR(B4227="DESCARTE",B4227="DEVOLUÇÃO"),"DESCARTE/DEVOLUÇÃO",IF(AND(D4227="",K4227&lt;&gt;""),"SEM LOTE",IF(AND(Q4227&lt;&gt;"",Q4227&gt;=Parametros!$B$11),"PARADO/SEM GIRO","OK"))))))))))</f>
        <v>VAZIA</v>
      </c>
      <c r="T4227" s="29" t="str">
        <f aca="false">IF(AND($S4227="PARADO/SEM GIRO",$K4227="KG",OR(Painel!$B$5="(Todos)",A4227=Painel!$B$5)*OR(Painel!$E$5="(Todos)",P4227=Painel!$E$5)),$J4227+ROW()/10000000,"")</f>
        <v/>
      </c>
      <c r="U4227" s="29" t="str">
        <f aca="false">IF(AND($S4227="VENCIDO",$K4227="KG",OR(Painel!$B$5="(Todos)",A4227=Painel!$B$5)*OR(Painel!$E$5="(Todos)",P4227=Painel!$E$5)),$J4227+ROW()/10000000,"")</f>
        <v/>
      </c>
    </row>
    <row r="4228" customFormat="false" ht="15" hidden="false" customHeight="false" outlineLevel="0" collapsed="false">
      <c r="A4228" s="29" t="s">
        <v>52</v>
      </c>
      <c r="B4228" s="29" t="s">
        <v>7773</v>
      </c>
      <c r="C4228" s="29" t="s">
        <v>1259</v>
      </c>
      <c r="D4228" s="29" t="s">
        <v>4971</v>
      </c>
      <c r="E4228" s="29" t="n">
        <v>1</v>
      </c>
      <c r="F4228" s="29" t="s">
        <v>137</v>
      </c>
      <c r="G4228" s="29" t="s">
        <v>7774</v>
      </c>
      <c r="H4228" s="30" t="n">
        <v>384</v>
      </c>
      <c r="I4228" s="31" t="n">
        <v>46273</v>
      </c>
      <c r="J4228" s="30" t="n">
        <v>384</v>
      </c>
      <c r="K4228" s="29" t="s">
        <v>120</v>
      </c>
      <c r="L4228" s="29" t="s">
        <v>149</v>
      </c>
      <c r="M4228" s="29"/>
      <c r="N4228" s="29" t="s">
        <v>134</v>
      </c>
      <c r="O4228" s="31" t="n">
        <v>46296</v>
      </c>
      <c r="P4228" s="29" t="s">
        <v>123</v>
      </c>
      <c r="Q4228" s="29" t="n">
        <f aca="false">IFERROR(VALUE(L4228),"")</f>
        <v>12</v>
      </c>
      <c r="R4228" s="29" t="n">
        <f aca="true">IF(O4228="","",O4228-TODAY())</f>
        <v>11</v>
      </c>
      <c r="S4228" s="29" t="str">
        <f aca="false">IF(C4228="&lt;&lt; vazio &gt;&gt;","VAZIA",IF(AND(O4228&lt;&gt;"",R4228&lt;0),"VENCIDO",IF(AND(O4228&lt;&gt;"",R4228&lt;=Parametros!$B$10),"PRÓX. VENCIMENTO",IF(F4228="Q","QUALIDADE",IF(F4228="S","BLOQUEADO",IF(F4228="R","RESTRITO/DEVOLUÇÃO",IF(OR(N4228="QUAR",N4228="QRES"),"QUARENTENA",IF(OR(B4228="DESCARTE",B4228="DEVOLUÇÃO"),"DESCARTE/DEVOLUÇÃO",IF(AND(D4228="",K4228&lt;&gt;""),"SEM LOTE",IF(AND(Q4228&lt;&gt;"",Q4228&gt;=Parametros!$B$11),"PARADO/SEM GIRO","OK"))))))))))</f>
        <v>PRÓX. VENCIMENTO</v>
      </c>
      <c r="T4228" s="29" t="str">
        <f aca="false">IF(AND($S4228="PARADO/SEM GIRO",$K4228="KG",OR(Painel!$B$5="(Todos)",A4228=Painel!$B$5)*OR(Painel!$E$5="(Todos)",P4228=Painel!$E$5)),$J4228+ROW()/10000000,"")</f>
        <v/>
      </c>
      <c r="U4228" s="29" t="str">
        <f aca="false">IF(AND($S4228="VENCIDO",$K4228="KG",OR(Painel!$B$5="(Todos)",A4228=Painel!$B$5)*OR(Painel!$E$5="(Todos)",P4228=Painel!$E$5)),$J4228+ROW()/10000000,"")</f>
        <v/>
      </c>
    </row>
    <row r="4229" customFormat="false" ht="15" hidden="false" customHeight="false" outlineLevel="0" collapsed="false">
      <c r="A4229" s="29" t="s">
        <v>52</v>
      </c>
      <c r="B4229" s="29" t="s">
        <v>7775</v>
      </c>
      <c r="C4229" s="29" t="s">
        <v>115</v>
      </c>
      <c r="D4229" s="29"/>
      <c r="E4229" s="29" t="n">
        <v>0</v>
      </c>
      <c r="F4229" s="29"/>
      <c r="G4229" s="29"/>
      <c r="H4229" s="30" t="n">
        <v>0</v>
      </c>
      <c r="I4229" s="29"/>
      <c r="J4229" s="30" t="n">
        <v>0</v>
      </c>
      <c r="K4229" s="29"/>
      <c r="L4229" s="29" t="s">
        <v>116</v>
      </c>
      <c r="M4229" s="29"/>
      <c r="N4229" s="29"/>
      <c r="O4229" s="29"/>
      <c r="P4229" s="29"/>
      <c r="Q4229" s="29" t="n">
        <f aca="false">IFERROR(VALUE(L4229),"")</f>
        <v>0</v>
      </c>
      <c r="R4229" s="29" t="str">
        <f aca="true">IF(O4229="","",O4229-TODAY())</f>
        <v/>
      </c>
      <c r="S4229" s="29" t="str">
        <f aca="false">IF(C4229="&lt;&lt; vazio &gt;&gt;","VAZIA",IF(AND(O4229&lt;&gt;"",R4229&lt;0),"VENCIDO",IF(AND(O4229&lt;&gt;"",R4229&lt;=Parametros!$B$10),"PRÓX. VENCIMENTO",IF(F4229="Q","QUALIDADE",IF(F4229="S","BLOQUEADO",IF(F4229="R","RESTRITO/DEVOLUÇÃO",IF(OR(N4229="QUAR",N4229="QRES"),"QUARENTENA",IF(OR(B4229="DESCARTE",B4229="DEVOLUÇÃO"),"DESCARTE/DEVOLUÇÃO",IF(AND(D4229="",K4229&lt;&gt;""),"SEM LOTE",IF(AND(Q4229&lt;&gt;"",Q4229&gt;=Parametros!$B$11),"PARADO/SEM GIRO","OK"))))))))))</f>
        <v>VAZIA</v>
      </c>
      <c r="T4229" s="29" t="str">
        <f aca="false">IF(AND($S4229="PARADO/SEM GIRO",$K4229="KG",OR(Painel!$B$5="(Todos)",A4229=Painel!$B$5)*OR(Painel!$E$5="(Todos)",P4229=Painel!$E$5)),$J4229+ROW()/10000000,"")</f>
        <v/>
      </c>
      <c r="U4229" s="29" t="str">
        <f aca="false">IF(AND($S4229="VENCIDO",$K4229="KG",OR(Painel!$B$5="(Todos)",A4229=Painel!$B$5)*OR(Painel!$E$5="(Todos)",P4229=Painel!$E$5)),$J4229+ROW()/10000000,"")</f>
        <v/>
      </c>
    </row>
    <row r="4230" customFormat="false" ht="15" hidden="false" customHeight="false" outlineLevel="0" collapsed="false">
      <c r="A4230" s="29" t="s">
        <v>52</v>
      </c>
      <c r="B4230" s="29" t="s">
        <v>7776</v>
      </c>
      <c r="C4230" s="29" t="s">
        <v>115</v>
      </c>
      <c r="D4230" s="29"/>
      <c r="E4230" s="29" t="n">
        <v>0</v>
      </c>
      <c r="F4230" s="29"/>
      <c r="G4230" s="29"/>
      <c r="H4230" s="30" t="n">
        <v>0</v>
      </c>
      <c r="I4230" s="29"/>
      <c r="J4230" s="30" t="n">
        <v>0</v>
      </c>
      <c r="K4230" s="29"/>
      <c r="L4230" s="29" t="s">
        <v>116</v>
      </c>
      <c r="M4230" s="29"/>
      <c r="N4230" s="29"/>
      <c r="O4230" s="29"/>
      <c r="P4230" s="29"/>
      <c r="Q4230" s="29" t="n">
        <f aca="false">IFERROR(VALUE(L4230),"")</f>
        <v>0</v>
      </c>
      <c r="R4230" s="29" t="str">
        <f aca="true">IF(O4230="","",O4230-TODAY())</f>
        <v/>
      </c>
      <c r="S4230" s="29" t="str">
        <f aca="false">IF(C4230="&lt;&lt; vazio &gt;&gt;","VAZIA",IF(AND(O4230&lt;&gt;"",R4230&lt;0),"VENCIDO",IF(AND(O4230&lt;&gt;"",R4230&lt;=Parametros!$B$10),"PRÓX. VENCIMENTO",IF(F4230="Q","QUALIDADE",IF(F4230="S","BLOQUEADO",IF(F4230="R","RESTRITO/DEVOLUÇÃO",IF(OR(N4230="QUAR",N4230="QRES"),"QUARENTENA",IF(OR(B4230="DESCARTE",B4230="DEVOLUÇÃO"),"DESCARTE/DEVOLUÇÃO",IF(AND(D4230="",K4230&lt;&gt;""),"SEM LOTE",IF(AND(Q4230&lt;&gt;"",Q4230&gt;=Parametros!$B$11),"PARADO/SEM GIRO","OK"))))))))))</f>
        <v>VAZIA</v>
      </c>
      <c r="T4230" s="29" t="str">
        <f aca="false">IF(AND($S4230="PARADO/SEM GIRO",$K4230="KG",OR(Painel!$B$5="(Todos)",A4230=Painel!$B$5)*OR(Painel!$E$5="(Todos)",P4230=Painel!$E$5)),$J4230+ROW()/10000000,"")</f>
        <v/>
      </c>
      <c r="U4230" s="29" t="str">
        <f aca="false">IF(AND($S4230="VENCIDO",$K4230="KG",OR(Painel!$B$5="(Todos)",A4230=Painel!$B$5)*OR(Painel!$E$5="(Todos)",P4230=Painel!$E$5)),$J4230+ROW()/10000000,"")</f>
        <v/>
      </c>
    </row>
    <row r="4231" customFormat="false" ht="15" hidden="false" customHeight="false" outlineLevel="0" collapsed="false">
      <c r="A4231" s="29" t="s">
        <v>52</v>
      </c>
      <c r="B4231" s="29" t="s">
        <v>7777</v>
      </c>
      <c r="C4231" s="29" t="s">
        <v>1259</v>
      </c>
      <c r="D4231" s="29" t="s">
        <v>6269</v>
      </c>
      <c r="E4231" s="29" t="n">
        <v>1</v>
      </c>
      <c r="F4231" s="29"/>
      <c r="G4231" s="29" t="s">
        <v>7778</v>
      </c>
      <c r="H4231" s="30" t="n">
        <v>384</v>
      </c>
      <c r="I4231" s="31" t="n">
        <v>45881</v>
      </c>
      <c r="J4231" s="30" t="n">
        <v>384</v>
      </c>
      <c r="K4231" s="29" t="s">
        <v>120</v>
      </c>
      <c r="L4231" s="29" t="s">
        <v>7779</v>
      </c>
      <c r="M4231" s="29"/>
      <c r="N4231" s="29" t="s">
        <v>122</v>
      </c>
      <c r="O4231" s="31" t="n">
        <v>46437</v>
      </c>
      <c r="P4231" s="29" t="s">
        <v>123</v>
      </c>
      <c r="Q4231" s="29" t="n">
        <f aca="false">IFERROR(VALUE(L4231),"")</f>
        <v>404</v>
      </c>
      <c r="R4231" s="29" t="n">
        <f aca="true">IF(O4231="","",O4231-TODAY())</f>
        <v>152</v>
      </c>
      <c r="S4231" s="29" t="str">
        <f aca="false">IF(C4231="&lt;&lt; vazio &gt;&gt;","VAZIA",IF(AND(O4231&lt;&gt;"",R4231&lt;0),"VENCIDO",IF(AND(O4231&lt;&gt;"",R4231&lt;=Parametros!$B$10),"PRÓX. VENCIMENTO",IF(F4231="Q","QUALIDADE",IF(F4231="S","BLOQUEADO",IF(F4231="R","RESTRITO/DEVOLUÇÃO",IF(OR(N4231="QUAR",N4231="QRES"),"QUARENTENA",IF(OR(B4231="DESCARTE",B4231="DEVOLUÇÃO"),"DESCARTE/DEVOLUÇÃO",IF(AND(D4231="",K4231&lt;&gt;""),"SEM LOTE",IF(AND(Q4231&lt;&gt;"",Q4231&gt;=Parametros!$B$11),"PARADO/SEM GIRO","OK"))))))))))</f>
        <v>PARADO/SEM GIRO</v>
      </c>
      <c r="T4231" s="29" t="n">
        <f aca="false">IF(AND($S4231="PARADO/SEM GIRO",$K4231="KG",OR(Painel!$B$5="(Todos)",A4231=Painel!$B$5)*OR(Painel!$E$5="(Todos)",P4231=Painel!$E$5)),$J4231+ROW()/10000000,"")</f>
        <v>384.0004231</v>
      </c>
      <c r="U4231" s="29" t="str">
        <f aca="false">IF(AND($S4231="VENCIDO",$K4231="KG",OR(Painel!$B$5="(Todos)",A4231=Painel!$B$5)*OR(Painel!$E$5="(Todos)",P4231=Painel!$E$5)),$J4231+ROW()/10000000,"")</f>
        <v/>
      </c>
    </row>
    <row r="4232" customFormat="false" ht="15" hidden="false" customHeight="false" outlineLevel="0" collapsed="false">
      <c r="A4232" s="29" t="s">
        <v>52</v>
      </c>
      <c r="B4232" s="29" t="s">
        <v>7780</v>
      </c>
      <c r="C4232" s="29" t="s">
        <v>135</v>
      </c>
      <c r="D4232" s="29" t="s">
        <v>7148</v>
      </c>
      <c r="E4232" s="29" t="n">
        <v>1</v>
      </c>
      <c r="F4232" s="29"/>
      <c r="G4232" s="29" t="s">
        <v>7781</v>
      </c>
      <c r="H4232" s="30" t="n">
        <v>989.8</v>
      </c>
      <c r="I4232" s="31" t="n">
        <v>46274</v>
      </c>
      <c r="J4232" s="30" t="n">
        <v>989.8</v>
      </c>
      <c r="K4232" s="29" t="s">
        <v>120</v>
      </c>
      <c r="L4232" s="29" t="s">
        <v>138</v>
      </c>
      <c r="M4232" s="29"/>
      <c r="N4232" s="29" t="s">
        <v>122</v>
      </c>
      <c r="O4232" s="31" t="n">
        <v>46609</v>
      </c>
      <c r="P4232" s="29" t="s">
        <v>123</v>
      </c>
      <c r="Q4232" s="29" t="n">
        <f aca="false">IFERROR(VALUE(L4232),"")</f>
        <v>11</v>
      </c>
      <c r="R4232" s="29" t="n">
        <f aca="true">IF(O4232="","",O4232-TODAY())</f>
        <v>324</v>
      </c>
      <c r="S4232" s="29" t="str">
        <f aca="false">IF(C4232="&lt;&lt; vazio &gt;&gt;","VAZIA",IF(AND(O4232&lt;&gt;"",R4232&lt;0),"VENCIDO",IF(AND(O4232&lt;&gt;"",R4232&lt;=Parametros!$B$10),"PRÓX. VENCIMENTO",IF(F4232="Q","QUALIDADE",IF(F4232="S","BLOQUEADO",IF(F4232="R","RESTRITO/DEVOLUÇÃO",IF(OR(N4232="QUAR",N4232="QRES"),"QUARENTENA",IF(OR(B4232="DESCARTE",B4232="DEVOLUÇÃO"),"DESCARTE/DEVOLUÇÃO",IF(AND(D4232="",K4232&lt;&gt;""),"SEM LOTE",IF(AND(Q4232&lt;&gt;"",Q4232&gt;=Parametros!$B$11),"PARADO/SEM GIRO","OK"))))))))))</f>
        <v>OK</v>
      </c>
      <c r="T4232" s="29" t="str">
        <f aca="false">IF(AND($S4232="PARADO/SEM GIRO",$K4232="KG",OR(Painel!$B$5="(Todos)",A4232=Painel!$B$5)*OR(Painel!$E$5="(Todos)",P4232=Painel!$E$5)),$J4232+ROW()/10000000,"")</f>
        <v/>
      </c>
      <c r="U4232" s="29" t="str">
        <f aca="false">IF(AND($S4232="VENCIDO",$K4232="KG",OR(Painel!$B$5="(Todos)",A4232=Painel!$B$5)*OR(Painel!$E$5="(Todos)",P4232=Painel!$E$5)),$J4232+ROW()/10000000,"")</f>
        <v/>
      </c>
    </row>
    <row r="4233" customFormat="false" ht="15" hidden="false" customHeight="false" outlineLevel="0" collapsed="false">
      <c r="A4233" s="29" t="s">
        <v>52</v>
      </c>
      <c r="B4233" s="29" t="s">
        <v>7782</v>
      </c>
      <c r="C4233" s="29" t="s">
        <v>396</v>
      </c>
      <c r="D4233" s="29" t="s">
        <v>2710</v>
      </c>
      <c r="E4233" s="29" t="n">
        <v>1</v>
      </c>
      <c r="F4233" s="29"/>
      <c r="G4233" s="29" t="s">
        <v>7783</v>
      </c>
      <c r="H4233" s="30" t="n">
        <v>1102.5</v>
      </c>
      <c r="I4233" s="31" t="n">
        <v>46263</v>
      </c>
      <c r="J4233" s="30" t="n">
        <v>1102.5</v>
      </c>
      <c r="K4233" s="29" t="s">
        <v>120</v>
      </c>
      <c r="L4233" s="29" t="s">
        <v>771</v>
      </c>
      <c r="M4233" s="29"/>
      <c r="N4233" s="29" t="s">
        <v>122</v>
      </c>
      <c r="O4233" s="31" t="n">
        <v>46808</v>
      </c>
      <c r="P4233" s="29" t="s">
        <v>123</v>
      </c>
      <c r="Q4233" s="29" t="n">
        <f aca="false">IFERROR(VALUE(L4233),"")</f>
        <v>22</v>
      </c>
      <c r="R4233" s="29" t="n">
        <f aca="true">IF(O4233="","",O4233-TODAY())</f>
        <v>523</v>
      </c>
      <c r="S4233" s="29" t="str">
        <f aca="false">IF(C4233="&lt;&lt; vazio &gt;&gt;","VAZIA",IF(AND(O4233&lt;&gt;"",R4233&lt;0),"VENCIDO",IF(AND(O4233&lt;&gt;"",R4233&lt;=Parametros!$B$10),"PRÓX. VENCIMENTO",IF(F4233="Q","QUALIDADE",IF(F4233="S","BLOQUEADO",IF(F4233="R","RESTRITO/DEVOLUÇÃO",IF(OR(N4233="QUAR",N4233="QRES"),"QUARENTENA",IF(OR(B4233="DESCARTE",B4233="DEVOLUÇÃO"),"DESCARTE/DEVOLUÇÃO",IF(AND(D4233="",K4233&lt;&gt;""),"SEM LOTE",IF(AND(Q4233&lt;&gt;"",Q4233&gt;=Parametros!$B$11),"PARADO/SEM GIRO","OK"))))))))))</f>
        <v>OK</v>
      </c>
      <c r="T4233" s="29" t="str">
        <f aca="false">IF(AND($S4233="PARADO/SEM GIRO",$K4233="KG",OR(Painel!$B$5="(Todos)",A4233=Painel!$B$5)*OR(Painel!$E$5="(Todos)",P4233=Painel!$E$5)),$J4233+ROW()/10000000,"")</f>
        <v/>
      </c>
      <c r="U4233" s="29" t="str">
        <f aca="false">IF(AND($S4233="VENCIDO",$K4233="KG",OR(Painel!$B$5="(Todos)",A4233=Painel!$B$5)*OR(Painel!$E$5="(Todos)",P4233=Painel!$E$5)),$J4233+ROW()/10000000,"")</f>
        <v/>
      </c>
    </row>
    <row r="4234" customFormat="false" ht="15" hidden="false" customHeight="false" outlineLevel="0" collapsed="false">
      <c r="A4234" s="29" t="s">
        <v>52</v>
      </c>
      <c r="B4234" s="29" t="s">
        <v>7784</v>
      </c>
      <c r="C4234" s="29" t="s">
        <v>115</v>
      </c>
      <c r="D4234" s="29"/>
      <c r="E4234" s="29" t="n">
        <v>0</v>
      </c>
      <c r="F4234" s="29"/>
      <c r="G4234" s="29"/>
      <c r="H4234" s="30" t="n">
        <v>0</v>
      </c>
      <c r="I4234" s="29"/>
      <c r="J4234" s="30" t="n">
        <v>0</v>
      </c>
      <c r="K4234" s="29"/>
      <c r="L4234" s="29" t="s">
        <v>116</v>
      </c>
      <c r="M4234" s="29"/>
      <c r="N4234" s="29"/>
      <c r="O4234" s="29"/>
      <c r="P4234" s="29"/>
      <c r="Q4234" s="29" t="n">
        <f aca="false">IFERROR(VALUE(L4234),"")</f>
        <v>0</v>
      </c>
      <c r="R4234" s="29" t="str">
        <f aca="true">IF(O4234="","",O4234-TODAY())</f>
        <v/>
      </c>
      <c r="S4234" s="29" t="str">
        <f aca="false">IF(C4234="&lt;&lt; vazio &gt;&gt;","VAZIA",IF(AND(O4234&lt;&gt;"",R4234&lt;0),"VENCIDO",IF(AND(O4234&lt;&gt;"",R4234&lt;=Parametros!$B$10),"PRÓX. VENCIMENTO",IF(F4234="Q","QUALIDADE",IF(F4234="S","BLOQUEADO",IF(F4234="R","RESTRITO/DEVOLUÇÃO",IF(OR(N4234="QUAR",N4234="QRES"),"QUARENTENA",IF(OR(B4234="DESCARTE",B4234="DEVOLUÇÃO"),"DESCARTE/DEVOLUÇÃO",IF(AND(D4234="",K4234&lt;&gt;""),"SEM LOTE",IF(AND(Q4234&lt;&gt;"",Q4234&gt;=Parametros!$B$11),"PARADO/SEM GIRO","OK"))))))))))</f>
        <v>VAZIA</v>
      </c>
      <c r="T4234" s="29" t="str">
        <f aca="false">IF(AND($S4234="PARADO/SEM GIRO",$K4234="KG",OR(Painel!$B$5="(Todos)",A4234=Painel!$B$5)*OR(Painel!$E$5="(Todos)",P4234=Painel!$E$5)),$J4234+ROW()/10000000,"")</f>
        <v/>
      </c>
      <c r="U4234" s="29" t="str">
        <f aca="false">IF(AND($S4234="VENCIDO",$K4234="KG",OR(Painel!$B$5="(Todos)",A4234=Painel!$B$5)*OR(Painel!$E$5="(Todos)",P4234=Painel!$E$5)),$J4234+ROW()/10000000,"")</f>
        <v/>
      </c>
    </row>
    <row r="4235" customFormat="false" ht="15" hidden="false" customHeight="false" outlineLevel="0" collapsed="false">
      <c r="A4235" s="29" t="s">
        <v>52</v>
      </c>
      <c r="B4235" s="29" t="s">
        <v>7785</v>
      </c>
      <c r="C4235" s="29" t="s">
        <v>115</v>
      </c>
      <c r="D4235" s="29"/>
      <c r="E4235" s="29" t="n">
        <v>0</v>
      </c>
      <c r="F4235" s="29"/>
      <c r="G4235" s="29"/>
      <c r="H4235" s="30" t="n">
        <v>0</v>
      </c>
      <c r="I4235" s="29"/>
      <c r="J4235" s="30" t="n">
        <v>0</v>
      </c>
      <c r="K4235" s="29"/>
      <c r="L4235" s="29" t="s">
        <v>116</v>
      </c>
      <c r="M4235" s="29"/>
      <c r="N4235" s="29"/>
      <c r="O4235" s="29"/>
      <c r="P4235" s="29"/>
      <c r="Q4235" s="29" t="n">
        <f aca="false">IFERROR(VALUE(L4235),"")</f>
        <v>0</v>
      </c>
      <c r="R4235" s="29" t="str">
        <f aca="true">IF(O4235="","",O4235-TODAY())</f>
        <v/>
      </c>
      <c r="S4235" s="29" t="str">
        <f aca="false">IF(C4235="&lt;&lt; vazio &gt;&gt;","VAZIA",IF(AND(O4235&lt;&gt;"",R4235&lt;0),"VENCIDO",IF(AND(O4235&lt;&gt;"",R4235&lt;=Parametros!$B$10),"PRÓX. VENCIMENTO",IF(F4235="Q","QUALIDADE",IF(F4235="S","BLOQUEADO",IF(F4235="R","RESTRITO/DEVOLUÇÃO",IF(OR(N4235="QUAR",N4235="QRES"),"QUARENTENA",IF(OR(B4235="DESCARTE",B4235="DEVOLUÇÃO"),"DESCARTE/DEVOLUÇÃO",IF(AND(D4235="",K4235&lt;&gt;""),"SEM LOTE",IF(AND(Q4235&lt;&gt;"",Q4235&gt;=Parametros!$B$11),"PARADO/SEM GIRO","OK"))))))))))</f>
        <v>VAZIA</v>
      </c>
      <c r="T4235" s="29" t="str">
        <f aca="false">IF(AND($S4235="PARADO/SEM GIRO",$K4235="KG",OR(Painel!$B$5="(Todos)",A4235=Painel!$B$5)*OR(Painel!$E$5="(Todos)",P4235=Painel!$E$5)),$J4235+ROW()/10000000,"")</f>
        <v/>
      </c>
      <c r="U4235" s="29" t="str">
        <f aca="false">IF(AND($S4235="VENCIDO",$K4235="KG",OR(Painel!$B$5="(Todos)",A4235=Painel!$B$5)*OR(Painel!$E$5="(Todos)",P4235=Painel!$E$5)),$J4235+ROW()/10000000,"")</f>
        <v/>
      </c>
    </row>
    <row r="4236" customFormat="false" ht="15" hidden="false" customHeight="false" outlineLevel="0" collapsed="false">
      <c r="A4236" s="29" t="s">
        <v>52</v>
      </c>
      <c r="B4236" s="29" t="s">
        <v>7786</v>
      </c>
      <c r="C4236" s="29" t="s">
        <v>115</v>
      </c>
      <c r="D4236" s="29"/>
      <c r="E4236" s="29" t="n">
        <v>0</v>
      </c>
      <c r="F4236" s="29"/>
      <c r="G4236" s="29"/>
      <c r="H4236" s="30" t="n">
        <v>0</v>
      </c>
      <c r="I4236" s="29"/>
      <c r="J4236" s="30" t="n">
        <v>0</v>
      </c>
      <c r="K4236" s="29"/>
      <c r="L4236" s="29" t="s">
        <v>116</v>
      </c>
      <c r="M4236" s="29"/>
      <c r="N4236" s="29"/>
      <c r="O4236" s="29"/>
      <c r="P4236" s="29"/>
      <c r="Q4236" s="29" t="n">
        <f aca="false">IFERROR(VALUE(L4236),"")</f>
        <v>0</v>
      </c>
      <c r="R4236" s="29" t="str">
        <f aca="true">IF(O4236="","",O4236-TODAY())</f>
        <v/>
      </c>
      <c r="S4236" s="29" t="str">
        <f aca="false">IF(C4236="&lt;&lt; vazio &gt;&gt;","VAZIA",IF(AND(O4236&lt;&gt;"",R4236&lt;0),"VENCIDO",IF(AND(O4236&lt;&gt;"",R4236&lt;=Parametros!$B$10),"PRÓX. VENCIMENTO",IF(F4236="Q","QUALIDADE",IF(F4236="S","BLOQUEADO",IF(F4236="R","RESTRITO/DEVOLUÇÃO",IF(OR(N4236="QUAR",N4236="QRES"),"QUARENTENA",IF(OR(B4236="DESCARTE",B4236="DEVOLUÇÃO"),"DESCARTE/DEVOLUÇÃO",IF(AND(D4236="",K4236&lt;&gt;""),"SEM LOTE",IF(AND(Q4236&lt;&gt;"",Q4236&gt;=Parametros!$B$11),"PARADO/SEM GIRO","OK"))))))))))</f>
        <v>VAZIA</v>
      </c>
      <c r="T4236" s="29" t="str">
        <f aca="false">IF(AND($S4236="PARADO/SEM GIRO",$K4236="KG",OR(Painel!$B$5="(Todos)",A4236=Painel!$B$5)*OR(Painel!$E$5="(Todos)",P4236=Painel!$E$5)),$J4236+ROW()/10000000,"")</f>
        <v/>
      </c>
      <c r="U4236" s="29" t="str">
        <f aca="false">IF(AND($S4236="VENCIDO",$K4236="KG",OR(Painel!$B$5="(Todos)",A4236=Painel!$B$5)*OR(Painel!$E$5="(Todos)",P4236=Painel!$E$5)),$J4236+ROW()/10000000,"")</f>
        <v/>
      </c>
    </row>
    <row r="4237" customFormat="false" ht="15" hidden="false" customHeight="false" outlineLevel="0" collapsed="false">
      <c r="A4237" s="29" t="s">
        <v>52</v>
      </c>
      <c r="B4237" s="29" t="s">
        <v>7787</v>
      </c>
      <c r="C4237" s="29" t="s">
        <v>115</v>
      </c>
      <c r="D4237" s="29"/>
      <c r="E4237" s="29" t="n">
        <v>0</v>
      </c>
      <c r="F4237" s="29"/>
      <c r="G4237" s="29"/>
      <c r="H4237" s="30" t="n">
        <v>0</v>
      </c>
      <c r="I4237" s="29"/>
      <c r="J4237" s="30" t="n">
        <v>0</v>
      </c>
      <c r="K4237" s="29"/>
      <c r="L4237" s="29" t="s">
        <v>116</v>
      </c>
      <c r="M4237" s="29"/>
      <c r="N4237" s="29"/>
      <c r="O4237" s="29"/>
      <c r="P4237" s="29"/>
      <c r="Q4237" s="29" t="n">
        <f aca="false">IFERROR(VALUE(L4237),"")</f>
        <v>0</v>
      </c>
      <c r="R4237" s="29" t="str">
        <f aca="true">IF(O4237="","",O4237-TODAY())</f>
        <v/>
      </c>
      <c r="S4237" s="29" t="str">
        <f aca="false">IF(C4237="&lt;&lt; vazio &gt;&gt;","VAZIA",IF(AND(O4237&lt;&gt;"",R4237&lt;0),"VENCIDO",IF(AND(O4237&lt;&gt;"",R4237&lt;=Parametros!$B$10),"PRÓX. VENCIMENTO",IF(F4237="Q","QUALIDADE",IF(F4237="S","BLOQUEADO",IF(F4237="R","RESTRITO/DEVOLUÇÃO",IF(OR(N4237="QUAR",N4237="QRES"),"QUARENTENA",IF(OR(B4237="DESCARTE",B4237="DEVOLUÇÃO"),"DESCARTE/DEVOLUÇÃO",IF(AND(D4237="",K4237&lt;&gt;""),"SEM LOTE",IF(AND(Q4237&lt;&gt;"",Q4237&gt;=Parametros!$B$11),"PARADO/SEM GIRO","OK"))))))))))</f>
        <v>VAZIA</v>
      </c>
      <c r="T4237" s="29" t="str">
        <f aca="false">IF(AND($S4237="PARADO/SEM GIRO",$K4237="KG",OR(Painel!$B$5="(Todos)",A4237=Painel!$B$5)*OR(Painel!$E$5="(Todos)",P4237=Painel!$E$5)),$J4237+ROW()/10000000,"")</f>
        <v/>
      </c>
      <c r="U4237" s="29" t="str">
        <f aca="false">IF(AND($S4237="VENCIDO",$K4237="KG",OR(Painel!$B$5="(Todos)",A4237=Painel!$B$5)*OR(Painel!$E$5="(Todos)",P4237=Painel!$E$5)),$J4237+ROW()/10000000,"")</f>
        <v/>
      </c>
    </row>
    <row r="4238" customFormat="false" ht="15" hidden="false" customHeight="false" outlineLevel="0" collapsed="false">
      <c r="A4238" s="29" t="s">
        <v>52</v>
      </c>
      <c r="B4238" s="29" t="s">
        <v>7788</v>
      </c>
      <c r="C4238" s="29" t="s">
        <v>161</v>
      </c>
      <c r="D4238" s="29" t="s">
        <v>7789</v>
      </c>
      <c r="E4238" s="29" t="n">
        <v>1</v>
      </c>
      <c r="F4238" s="29"/>
      <c r="G4238" s="29" t="s">
        <v>7790</v>
      </c>
      <c r="H4238" s="30" t="n">
        <v>40.4</v>
      </c>
      <c r="I4238" s="31" t="n">
        <v>46270</v>
      </c>
      <c r="J4238" s="30" t="n">
        <v>40.4</v>
      </c>
      <c r="K4238" s="29" t="s">
        <v>120</v>
      </c>
      <c r="L4238" s="29" t="s">
        <v>267</v>
      </c>
      <c r="M4238" s="29"/>
      <c r="N4238" s="29" t="s">
        <v>122</v>
      </c>
      <c r="O4238" s="31" t="n">
        <v>46729</v>
      </c>
      <c r="P4238" s="29" t="s">
        <v>123</v>
      </c>
      <c r="Q4238" s="29" t="n">
        <f aca="false">IFERROR(VALUE(L4238),"")</f>
        <v>15</v>
      </c>
      <c r="R4238" s="29" t="n">
        <f aca="true">IF(O4238="","",O4238-TODAY())</f>
        <v>444</v>
      </c>
      <c r="S4238" s="29" t="str">
        <f aca="false">IF(C4238="&lt;&lt; vazio &gt;&gt;","VAZIA",IF(AND(O4238&lt;&gt;"",R4238&lt;0),"VENCIDO",IF(AND(O4238&lt;&gt;"",R4238&lt;=Parametros!$B$10),"PRÓX. VENCIMENTO",IF(F4238="Q","QUALIDADE",IF(F4238="S","BLOQUEADO",IF(F4238="R","RESTRITO/DEVOLUÇÃO",IF(OR(N4238="QUAR",N4238="QRES"),"QUARENTENA",IF(OR(B4238="DESCARTE",B4238="DEVOLUÇÃO"),"DESCARTE/DEVOLUÇÃO",IF(AND(D4238="",K4238&lt;&gt;""),"SEM LOTE",IF(AND(Q4238&lt;&gt;"",Q4238&gt;=Parametros!$B$11),"PARADO/SEM GIRO","OK"))))))))))</f>
        <v>OK</v>
      </c>
      <c r="T4238" s="29" t="str">
        <f aca="false">IF(AND($S4238="PARADO/SEM GIRO",$K4238="KG",OR(Painel!$B$5="(Todos)",A4238=Painel!$B$5)*OR(Painel!$E$5="(Todos)",P4238=Painel!$E$5)),$J4238+ROW()/10000000,"")</f>
        <v/>
      </c>
      <c r="U4238" s="29" t="str">
        <f aca="false">IF(AND($S4238="VENCIDO",$K4238="KG",OR(Painel!$B$5="(Todos)",A4238=Painel!$B$5)*OR(Painel!$E$5="(Todos)",P4238=Painel!$E$5)),$J4238+ROW()/10000000,"")</f>
        <v/>
      </c>
    </row>
    <row r="4239" customFormat="false" ht="15" hidden="false" customHeight="false" outlineLevel="0" collapsed="false">
      <c r="A4239" s="29" t="s">
        <v>52</v>
      </c>
      <c r="B4239" s="29" t="s">
        <v>7791</v>
      </c>
      <c r="C4239" s="29" t="s">
        <v>115</v>
      </c>
      <c r="D4239" s="29"/>
      <c r="E4239" s="29" t="n">
        <v>0</v>
      </c>
      <c r="F4239" s="29"/>
      <c r="G4239" s="29"/>
      <c r="H4239" s="30" t="n">
        <v>0</v>
      </c>
      <c r="I4239" s="29"/>
      <c r="J4239" s="30" t="n">
        <v>0</v>
      </c>
      <c r="K4239" s="29"/>
      <c r="L4239" s="29" t="s">
        <v>116</v>
      </c>
      <c r="M4239" s="29"/>
      <c r="N4239" s="29"/>
      <c r="O4239" s="29"/>
      <c r="P4239" s="29"/>
      <c r="Q4239" s="29" t="n">
        <f aca="false">IFERROR(VALUE(L4239),"")</f>
        <v>0</v>
      </c>
      <c r="R4239" s="29" t="str">
        <f aca="true">IF(O4239="","",O4239-TODAY())</f>
        <v/>
      </c>
      <c r="S4239" s="29" t="str">
        <f aca="false">IF(C4239="&lt;&lt; vazio &gt;&gt;","VAZIA",IF(AND(O4239&lt;&gt;"",R4239&lt;0),"VENCIDO",IF(AND(O4239&lt;&gt;"",R4239&lt;=Parametros!$B$10),"PRÓX. VENCIMENTO",IF(F4239="Q","QUALIDADE",IF(F4239="S","BLOQUEADO",IF(F4239="R","RESTRITO/DEVOLUÇÃO",IF(OR(N4239="QUAR",N4239="QRES"),"QUARENTENA",IF(OR(B4239="DESCARTE",B4239="DEVOLUÇÃO"),"DESCARTE/DEVOLUÇÃO",IF(AND(D4239="",K4239&lt;&gt;""),"SEM LOTE",IF(AND(Q4239&lt;&gt;"",Q4239&gt;=Parametros!$B$11),"PARADO/SEM GIRO","OK"))))))))))</f>
        <v>VAZIA</v>
      </c>
      <c r="T4239" s="29" t="str">
        <f aca="false">IF(AND($S4239="PARADO/SEM GIRO",$K4239="KG",OR(Painel!$B$5="(Todos)",A4239=Painel!$B$5)*OR(Painel!$E$5="(Todos)",P4239=Painel!$E$5)),$J4239+ROW()/10000000,"")</f>
        <v/>
      </c>
      <c r="U4239" s="29" t="str">
        <f aca="false">IF(AND($S4239="VENCIDO",$K4239="KG",OR(Painel!$B$5="(Todos)",A4239=Painel!$B$5)*OR(Painel!$E$5="(Todos)",P4239=Painel!$E$5)),$J4239+ROW()/10000000,"")</f>
        <v/>
      </c>
    </row>
    <row r="4240" customFormat="false" ht="15" hidden="false" customHeight="false" outlineLevel="0" collapsed="false">
      <c r="A4240" s="29" t="s">
        <v>52</v>
      </c>
      <c r="B4240" s="29" t="s">
        <v>7792</v>
      </c>
      <c r="C4240" s="29" t="s">
        <v>115</v>
      </c>
      <c r="D4240" s="29"/>
      <c r="E4240" s="29" t="n">
        <v>0</v>
      </c>
      <c r="F4240" s="29"/>
      <c r="G4240" s="29"/>
      <c r="H4240" s="30" t="n">
        <v>0</v>
      </c>
      <c r="I4240" s="29"/>
      <c r="J4240" s="30" t="n">
        <v>0</v>
      </c>
      <c r="K4240" s="29"/>
      <c r="L4240" s="29" t="s">
        <v>116</v>
      </c>
      <c r="M4240" s="29"/>
      <c r="N4240" s="29"/>
      <c r="O4240" s="29"/>
      <c r="P4240" s="29"/>
      <c r="Q4240" s="29" t="n">
        <f aca="false">IFERROR(VALUE(L4240),"")</f>
        <v>0</v>
      </c>
      <c r="R4240" s="29" t="str">
        <f aca="true">IF(O4240="","",O4240-TODAY())</f>
        <v/>
      </c>
      <c r="S4240" s="29" t="str">
        <f aca="false">IF(C4240="&lt;&lt; vazio &gt;&gt;","VAZIA",IF(AND(O4240&lt;&gt;"",R4240&lt;0),"VENCIDO",IF(AND(O4240&lt;&gt;"",R4240&lt;=Parametros!$B$10),"PRÓX. VENCIMENTO",IF(F4240="Q","QUALIDADE",IF(F4240="S","BLOQUEADO",IF(F4240="R","RESTRITO/DEVOLUÇÃO",IF(OR(N4240="QUAR",N4240="QRES"),"QUARENTENA",IF(OR(B4240="DESCARTE",B4240="DEVOLUÇÃO"),"DESCARTE/DEVOLUÇÃO",IF(AND(D4240="",K4240&lt;&gt;""),"SEM LOTE",IF(AND(Q4240&lt;&gt;"",Q4240&gt;=Parametros!$B$11),"PARADO/SEM GIRO","OK"))))))))))</f>
        <v>VAZIA</v>
      </c>
      <c r="T4240" s="29" t="str">
        <f aca="false">IF(AND($S4240="PARADO/SEM GIRO",$K4240="KG",OR(Painel!$B$5="(Todos)",A4240=Painel!$B$5)*OR(Painel!$E$5="(Todos)",P4240=Painel!$E$5)),$J4240+ROW()/10000000,"")</f>
        <v/>
      </c>
      <c r="U4240" s="29" t="str">
        <f aca="false">IF(AND($S4240="VENCIDO",$K4240="KG",OR(Painel!$B$5="(Todos)",A4240=Painel!$B$5)*OR(Painel!$E$5="(Todos)",P4240=Painel!$E$5)),$J4240+ROW()/10000000,"")</f>
        <v/>
      </c>
    </row>
    <row r="4241" customFormat="false" ht="15" hidden="false" customHeight="false" outlineLevel="0" collapsed="false">
      <c r="A4241" s="29" t="s">
        <v>52</v>
      </c>
      <c r="B4241" s="29" t="s">
        <v>7793</v>
      </c>
      <c r="C4241" s="29" t="s">
        <v>115</v>
      </c>
      <c r="D4241" s="29"/>
      <c r="E4241" s="29" t="n">
        <v>0</v>
      </c>
      <c r="F4241" s="29"/>
      <c r="G4241" s="29"/>
      <c r="H4241" s="30" t="n">
        <v>0</v>
      </c>
      <c r="I4241" s="29"/>
      <c r="J4241" s="30" t="n">
        <v>0</v>
      </c>
      <c r="K4241" s="29"/>
      <c r="L4241" s="29" t="s">
        <v>116</v>
      </c>
      <c r="M4241" s="29"/>
      <c r="N4241" s="29"/>
      <c r="O4241" s="29"/>
      <c r="P4241" s="29"/>
      <c r="Q4241" s="29" t="n">
        <f aca="false">IFERROR(VALUE(L4241),"")</f>
        <v>0</v>
      </c>
      <c r="R4241" s="29" t="str">
        <f aca="true">IF(O4241="","",O4241-TODAY())</f>
        <v/>
      </c>
      <c r="S4241" s="29" t="str">
        <f aca="false">IF(C4241="&lt;&lt; vazio &gt;&gt;","VAZIA",IF(AND(O4241&lt;&gt;"",R4241&lt;0),"VENCIDO",IF(AND(O4241&lt;&gt;"",R4241&lt;=Parametros!$B$10),"PRÓX. VENCIMENTO",IF(F4241="Q","QUALIDADE",IF(F4241="S","BLOQUEADO",IF(F4241="R","RESTRITO/DEVOLUÇÃO",IF(OR(N4241="QUAR",N4241="QRES"),"QUARENTENA",IF(OR(B4241="DESCARTE",B4241="DEVOLUÇÃO"),"DESCARTE/DEVOLUÇÃO",IF(AND(D4241="",K4241&lt;&gt;""),"SEM LOTE",IF(AND(Q4241&lt;&gt;"",Q4241&gt;=Parametros!$B$11),"PARADO/SEM GIRO","OK"))))))))))</f>
        <v>VAZIA</v>
      </c>
      <c r="T4241" s="29" t="str">
        <f aca="false">IF(AND($S4241="PARADO/SEM GIRO",$K4241="KG",OR(Painel!$B$5="(Todos)",A4241=Painel!$B$5)*OR(Painel!$E$5="(Todos)",P4241=Painel!$E$5)),$J4241+ROW()/10000000,"")</f>
        <v/>
      </c>
      <c r="U4241" s="29" t="str">
        <f aca="false">IF(AND($S4241="VENCIDO",$K4241="KG",OR(Painel!$B$5="(Todos)",A4241=Painel!$B$5)*OR(Painel!$E$5="(Todos)",P4241=Painel!$E$5)),$J4241+ROW()/10000000,"")</f>
        <v/>
      </c>
    </row>
    <row r="4242" customFormat="false" ht="15" hidden="false" customHeight="false" outlineLevel="0" collapsed="false">
      <c r="A4242" s="29" t="s">
        <v>52</v>
      </c>
      <c r="B4242" s="29" t="s">
        <v>7794</v>
      </c>
      <c r="C4242" s="29" t="s">
        <v>161</v>
      </c>
      <c r="D4242" s="29" t="s">
        <v>1179</v>
      </c>
      <c r="E4242" s="29" t="n">
        <v>1</v>
      </c>
      <c r="F4242" s="29"/>
      <c r="G4242" s="29" t="s">
        <v>7795</v>
      </c>
      <c r="H4242" s="30" t="n">
        <v>20.2</v>
      </c>
      <c r="I4242" s="31" t="n">
        <v>46239</v>
      </c>
      <c r="J4242" s="30" t="n">
        <v>20.2</v>
      </c>
      <c r="K4242" s="29" t="s">
        <v>120</v>
      </c>
      <c r="L4242" s="29" t="s">
        <v>5403</v>
      </c>
      <c r="M4242" s="29"/>
      <c r="N4242" s="29" t="s">
        <v>122</v>
      </c>
      <c r="O4242" s="31" t="n">
        <v>46743</v>
      </c>
      <c r="P4242" s="29" t="s">
        <v>123</v>
      </c>
      <c r="Q4242" s="29" t="n">
        <f aca="false">IFERROR(VALUE(L4242),"")</f>
        <v>46</v>
      </c>
      <c r="R4242" s="29" t="n">
        <f aca="true">IF(O4242="","",O4242-TODAY())</f>
        <v>458</v>
      </c>
      <c r="S4242" s="29" t="str">
        <f aca="false">IF(C4242="&lt;&lt; vazio &gt;&gt;","VAZIA",IF(AND(O4242&lt;&gt;"",R4242&lt;0),"VENCIDO",IF(AND(O4242&lt;&gt;"",R4242&lt;=Parametros!$B$10),"PRÓX. VENCIMENTO",IF(F4242="Q","QUALIDADE",IF(F4242="S","BLOQUEADO",IF(F4242="R","RESTRITO/DEVOLUÇÃO",IF(OR(N4242="QUAR",N4242="QRES"),"QUARENTENA",IF(OR(B4242="DESCARTE",B4242="DEVOLUÇÃO"),"DESCARTE/DEVOLUÇÃO",IF(AND(D4242="",K4242&lt;&gt;""),"SEM LOTE",IF(AND(Q4242&lt;&gt;"",Q4242&gt;=Parametros!$B$11),"PARADO/SEM GIRO","OK"))))))))))</f>
        <v>OK</v>
      </c>
      <c r="T4242" s="29" t="str">
        <f aca="false">IF(AND($S4242="PARADO/SEM GIRO",$K4242="KG",OR(Painel!$B$5="(Todos)",A4242=Painel!$B$5)*OR(Painel!$E$5="(Todos)",P4242=Painel!$E$5)),$J4242+ROW()/10000000,"")</f>
        <v/>
      </c>
      <c r="U4242" s="29" t="str">
        <f aca="false">IF(AND($S4242="VENCIDO",$K4242="KG",OR(Painel!$B$5="(Todos)",A4242=Painel!$B$5)*OR(Painel!$E$5="(Todos)",P4242=Painel!$E$5)),$J4242+ROW()/10000000,"")</f>
        <v/>
      </c>
    </row>
    <row r="4243" customFormat="false" ht="15" hidden="false" customHeight="false" outlineLevel="0" collapsed="false">
      <c r="A4243" s="29" t="s">
        <v>52</v>
      </c>
      <c r="B4243" s="29" t="s">
        <v>7796</v>
      </c>
      <c r="C4243" s="29" t="s">
        <v>177</v>
      </c>
      <c r="D4243" s="29" t="s">
        <v>7797</v>
      </c>
      <c r="E4243" s="29" t="n">
        <v>1</v>
      </c>
      <c r="F4243" s="29"/>
      <c r="G4243" s="29" t="s">
        <v>7798</v>
      </c>
      <c r="H4243" s="30" t="n">
        <v>603</v>
      </c>
      <c r="I4243" s="31" t="n">
        <v>46183</v>
      </c>
      <c r="J4243" s="30" t="n">
        <v>603</v>
      </c>
      <c r="K4243" s="29" t="s">
        <v>120</v>
      </c>
      <c r="L4243" s="29" t="s">
        <v>1096</v>
      </c>
      <c r="M4243" s="29"/>
      <c r="N4243" s="29" t="s">
        <v>122</v>
      </c>
      <c r="O4243" s="31" t="n">
        <v>46550</v>
      </c>
      <c r="P4243" s="29" t="s">
        <v>123</v>
      </c>
      <c r="Q4243" s="29" t="n">
        <f aca="false">IFERROR(VALUE(L4243),"")</f>
        <v>102</v>
      </c>
      <c r="R4243" s="29" t="n">
        <f aca="true">IF(O4243="","",O4243-TODAY())</f>
        <v>265</v>
      </c>
      <c r="S4243" s="29" t="str">
        <f aca="false">IF(C4243="&lt;&lt; vazio &gt;&gt;","VAZIA",IF(AND(O4243&lt;&gt;"",R4243&lt;0),"VENCIDO",IF(AND(O4243&lt;&gt;"",R4243&lt;=Parametros!$B$10),"PRÓX. VENCIMENTO",IF(F4243="Q","QUALIDADE",IF(F4243="S","BLOQUEADO",IF(F4243="R","RESTRITO/DEVOLUÇÃO",IF(OR(N4243="QUAR",N4243="QRES"),"QUARENTENA",IF(OR(B4243="DESCARTE",B4243="DEVOLUÇÃO"),"DESCARTE/DEVOLUÇÃO",IF(AND(D4243="",K4243&lt;&gt;""),"SEM LOTE",IF(AND(Q4243&lt;&gt;"",Q4243&gt;=Parametros!$B$11),"PARADO/SEM GIRO","OK"))))))))))</f>
        <v>PARADO/SEM GIRO</v>
      </c>
      <c r="T4243" s="29" t="n">
        <f aca="false">IF(AND($S4243="PARADO/SEM GIRO",$K4243="KG",OR(Painel!$B$5="(Todos)",A4243=Painel!$B$5)*OR(Painel!$E$5="(Todos)",P4243=Painel!$E$5)),$J4243+ROW()/10000000,"")</f>
        <v>603.0004243</v>
      </c>
      <c r="U4243" s="29" t="str">
        <f aca="false">IF(AND($S4243="VENCIDO",$K4243="KG",OR(Painel!$B$5="(Todos)",A4243=Painel!$B$5)*OR(Painel!$E$5="(Todos)",P4243=Painel!$E$5)),$J4243+ROW()/10000000,"")</f>
        <v/>
      </c>
    </row>
    <row r="4244" customFormat="false" ht="15" hidden="false" customHeight="false" outlineLevel="0" collapsed="false">
      <c r="A4244" s="29" t="s">
        <v>52</v>
      </c>
      <c r="B4244" s="29" t="s">
        <v>7799</v>
      </c>
      <c r="C4244" s="29" t="s">
        <v>115</v>
      </c>
      <c r="D4244" s="29"/>
      <c r="E4244" s="29" t="n">
        <v>0</v>
      </c>
      <c r="F4244" s="29"/>
      <c r="G4244" s="29"/>
      <c r="H4244" s="30" t="n">
        <v>0</v>
      </c>
      <c r="I4244" s="29"/>
      <c r="J4244" s="30" t="n">
        <v>0</v>
      </c>
      <c r="K4244" s="29"/>
      <c r="L4244" s="29" t="s">
        <v>116</v>
      </c>
      <c r="M4244" s="29"/>
      <c r="N4244" s="29"/>
      <c r="O4244" s="29"/>
      <c r="P4244" s="29"/>
      <c r="Q4244" s="29" t="n">
        <f aca="false">IFERROR(VALUE(L4244),"")</f>
        <v>0</v>
      </c>
      <c r="R4244" s="29" t="str">
        <f aca="true">IF(O4244="","",O4244-TODAY())</f>
        <v/>
      </c>
      <c r="S4244" s="29" t="str">
        <f aca="false">IF(C4244="&lt;&lt; vazio &gt;&gt;","VAZIA",IF(AND(O4244&lt;&gt;"",R4244&lt;0),"VENCIDO",IF(AND(O4244&lt;&gt;"",R4244&lt;=Parametros!$B$10),"PRÓX. VENCIMENTO",IF(F4244="Q","QUALIDADE",IF(F4244="S","BLOQUEADO",IF(F4244="R","RESTRITO/DEVOLUÇÃO",IF(OR(N4244="QUAR",N4244="QRES"),"QUARENTENA",IF(OR(B4244="DESCARTE",B4244="DEVOLUÇÃO"),"DESCARTE/DEVOLUÇÃO",IF(AND(D4244="",K4244&lt;&gt;""),"SEM LOTE",IF(AND(Q4244&lt;&gt;"",Q4244&gt;=Parametros!$B$11),"PARADO/SEM GIRO","OK"))))))))))</f>
        <v>VAZIA</v>
      </c>
      <c r="T4244" s="29" t="str">
        <f aca="false">IF(AND($S4244="PARADO/SEM GIRO",$K4244="KG",OR(Painel!$B$5="(Todos)",A4244=Painel!$B$5)*OR(Painel!$E$5="(Todos)",P4244=Painel!$E$5)),$J4244+ROW()/10000000,"")</f>
        <v/>
      </c>
      <c r="U4244" s="29" t="str">
        <f aca="false">IF(AND($S4244="VENCIDO",$K4244="KG",OR(Painel!$B$5="(Todos)",A4244=Painel!$B$5)*OR(Painel!$E$5="(Todos)",P4244=Painel!$E$5)),$J4244+ROW()/10000000,"")</f>
        <v/>
      </c>
    </row>
    <row r="4245" customFormat="false" ht="15" hidden="false" customHeight="false" outlineLevel="0" collapsed="false">
      <c r="A4245" s="29" t="s">
        <v>52</v>
      </c>
      <c r="B4245" s="29" t="s">
        <v>7800</v>
      </c>
      <c r="C4245" s="29" t="s">
        <v>115</v>
      </c>
      <c r="D4245" s="29"/>
      <c r="E4245" s="29" t="n">
        <v>0</v>
      </c>
      <c r="F4245" s="29"/>
      <c r="G4245" s="29"/>
      <c r="H4245" s="30" t="n">
        <v>0</v>
      </c>
      <c r="I4245" s="29"/>
      <c r="J4245" s="30" t="n">
        <v>0</v>
      </c>
      <c r="K4245" s="29"/>
      <c r="L4245" s="29" t="s">
        <v>116</v>
      </c>
      <c r="M4245" s="29"/>
      <c r="N4245" s="29"/>
      <c r="O4245" s="29"/>
      <c r="P4245" s="29"/>
      <c r="Q4245" s="29" t="n">
        <f aca="false">IFERROR(VALUE(L4245),"")</f>
        <v>0</v>
      </c>
      <c r="R4245" s="29" t="str">
        <f aca="true">IF(O4245="","",O4245-TODAY())</f>
        <v/>
      </c>
      <c r="S4245" s="29" t="str">
        <f aca="false">IF(C4245="&lt;&lt; vazio &gt;&gt;","VAZIA",IF(AND(O4245&lt;&gt;"",R4245&lt;0),"VENCIDO",IF(AND(O4245&lt;&gt;"",R4245&lt;=Parametros!$B$10),"PRÓX. VENCIMENTO",IF(F4245="Q","QUALIDADE",IF(F4245="S","BLOQUEADO",IF(F4245="R","RESTRITO/DEVOLUÇÃO",IF(OR(N4245="QUAR",N4245="QRES"),"QUARENTENA",IF(OR(B4245="DESCARTE",B4245="DEVOLUÇÃO"),"DESCARTE/DEVOLUÇÃO",IF(AND(D4245="",K4245&lt;&gt;""),"SEM LOTE",IF(AND(Q4245&lt;&gt;"",Q4245&gt;=Parametros!$B$11),"PARADO/SEM GIRO","OK"))))))))))</f>
        <v>VAZIA</v>
      </c>
      <c r="T4245" s="29" t="str">
        <f aca="false">IF(AND($S4245="PARADO/SEM GIRO",$K4245="KG",OR(Painel!$B$5="(Todos)",A4245=Painel!$B$5)*OR(Painel!$E$5="(Todos)",P4245=Painel!$E$5)),$J4245+ROW()/10000000,"")</f>
        <v/>
      </c>
      <c r="U4245" s="29" t="str">
        <f aca="false">IF(AND($S4245="VENCIDO",$K4245="KG",OR(Painel!$B$5="(Todos)",A4245=Painel!$B$5)*OR(Painel!$E$5="(Todos)",P4245=Painel!$E$5)),$J4245+ROW()/10000000,"")</f>
        <v/>
      </c>
    </row>
    <row r="4246" customFormat="false" ht="15" hidden="false" customHeight="false" outlineLevel="0" collapsed="false">
      <c r="A4246" s="29" t="s">
        <v>52</v>
      </c>
      <c r="B4246" s="29" t="s">
        <v>7801</v>
      </c>
      <c r="C4246" s="29" t="s">
        <v>115</v>
      </c>
      <c r="D4246" s="29"/>
      <c r="E4246" s="29" t="n">
        <v>0</v>
      </c>
      <c r="F4246" s="29"/>
      <c r="G4246" s="29"/>
      <c r="H4246" s="30" t="n">
        <v>0</v>
      </c>
      <c r="I4246" s="29"/>
      <c r="J4246" s="30" t="n">
        <v>0</v>
      </c>
      <c r="K4246" s="29"/>
      <c r="L4246" s="29" t="s">
        <v>116</v>
      </c>
      <c r="M4246" s="29"/>
      <c r="N4246" s="29"/>
      <c r="O4246" s="29"/>
      <c r="P4246" s="29"/>
      <c r="Q4246" s="29" t="n">
        <f aca="false">IFERROR(VALUE(L4246),"")</f>
        <v>0</v>
      </c>
      <c r="R4246" s="29" t="str">
        <f aca="true">IF(O4246="","",O4246-TODAY())</f>
        <v/>
      </c>
      <c r="S4246" s="29" t="str">
        <f aca="false">IF(C4246="&lt;&lt; vazio &gt;&gt;","VAZIA",IF(AND(O4246&lt;&gt;"",R4246&lt;0),"VENCIDO",IF(AND(O4246&lt;&gt;"",R4246&lt;=Parametros!$B$10),"PRÓX. VENCIMENTO",IF(F4246="Q","QUALIDADE",IF(F4246="S","BLOQUEADO",IF(F4246="R","RESTRITO/DEVOLUÇÃO",IF(OR(N4246="QUAR",N4246="QRES"),"QUARENTENA",IF(OR(B4246="DESCARTE",B4246="DEVOLUÇÃO"),"DESCARTE/DEVOLUÇÃO",IF(AND(D4246="",K4246&lt;&gt;""),"SEM LOTE",IF(AND(Q4246&lt;&gt;"",Q4246&gt;=Parametros!$B$11),"PARADO/SEM GIRO","OK"))))))))))</f>
        <v>VAZIA</v>
      </c>
      <c r="T4246" s="29" t="str">
        <f aca="false">IF(AND($S4246="PARADO/SEM GIRO",$K4246="KG",OR(Painel!$B$5="(Todos)",A4246=Painel!$B$5)*OR(Painel!$E$5="(Todos)",P4246=Painel!$E$5)),$J4246+ROW()/10000000,"")</f>
        <v/>
      </c>
      <c r="U4246" s="29" t="str">
        <f aca="false">IF(AND($S4246="VENCIDO",$K4246="KG",OR(Painel!$B$5="(Todos)",A4246=Painel!$B$5)*OR(Painel!$E$5="(Todos)",P4246=Painel!$E$5)),$J4246+ROW()/10000000,"")</f>
        <v/>
      </c>
    </row>
    <row r="4247" customFormat="false" ht="15" hidden="false" customHeight="false" outlineLevel="0" collapsed="false">
      <c r="A4247" s="29" t="s">
        <v>52</v>
      </c>
      <c r="B4247" s="29" t="s">
        <v>7802</v>
      </c>
      <c r="C4247" s="29" t="s">
        <v>115</v>
      </c>
      <c r="D4247" s="29"/>
      <c r="E4247" s="29" t="n">
        <v>0</v>
      </c>
      <c r="F4247" s="29"/>
      <c r="G4247" s="29"/>
      <c r="H4247" s="30" t="n">
        <v>0</v>
      </c>
      <c r="I4247" s="29"/>
      <c r="J4247" s="30" t="n">
        <v>0</v>
      </c>
      <c r="K4247" s="29"/>
      <c r="L4247" s="29" t="s">
        <v>116</v>
      </c>
      <c r="M4247" s="29"/>
      <c r="N4247" s="29"/>
      <c r="O4247" s="29"/>
      <c r="P4247" s="29"/>
      <c r="Q4247" s="29" t="n">
        <f aca="false">IFERROR(VALUE(L4247),"")</f>
        <v>0</v>
      </c>
      <c r="R4247" s="29" t="str">
        <f aca="true">IF(O4247="","",O4247-TODAY())</f>
        <v/>
      </c>
      <c r="S4247" s="29" t="str">
        <f aca="false">IF(C4247="&lt;&lt; vazio &gt;&gt;","VAZIA",IF(AND(O4247&lt;&gt;"",R4247&lt;0),"VENCIDO",IF(AND(O4247&lt;&gt;"",R4247&lt;=Parametros!$B$10),"PRÓX. VENCIMENTO",IF(F4247="Q","QUALIDADE",IF(F4247="S","BLOQUEADO",IF(F4247="R","RESTRITO/DEVOLUÇÃO",IF(OR(N4247="QUAR",N4247="QRES"),"QUARENTENA",IF(OR(B4247="DESCARTE",B4247="DEVOLUÇÃO"),"DESCARTE/DEVOLUÇÃO",IF(AND(D4247="",K4247&lt;&gt;""),"SEM LOTE",IF(AND(Q4247&lt;&gt;"",Q4247&gt;=Parametros!$B$11),"PARADO/SEM GIRO","OK"))))))))))</f>
        <v>VAZIA</v>
      </c>
      <c r="T4247" s="29" t="str">
        <f aca="false">IF(AND($S4247="PARADO/SEM GIRO",$K4247="KG",OR(Painel!$B$5="(Todos)",A4247=Painel!$B$5)*OR(Painel!$E$5="(Todos)",P4247=Painel!$E$5)),$J4247+ROW()/10000000,"")</f>
        <v/>
      </c>
      <c r="U4247" s="29" t="str">
        <f aca="false">IF(AND($S4247="VENCIDO",$K4247="KG",OR(Painel!$B$5="(Todos)",A4247=Painel!$B$5)*OR(Painel!$E$5="(Todos)",P4247=Painel!$E$5)),$J4247+ROW()/10000000,"")</f>
        <v/>
      </c>
    </row>
    <row r="4248" customFormat="false" ht="15" hidden="false" customHeight="false" outlineLevel="0" collapsed="false">
      <c r="A4248" s="29" t="s">
        <v>52</v>
      </c>
      <c r="B4248" s="29" t="s">
        <v>7803</v>
      </c>
      <c r="C4248" s="29" t="s">
        <v>115</v>
      </c>
      <c r="D4248" s="29"/>
      <c r="E4248" s="29" t="n">
        <v>0</v>
      </c>
      <c r="F4248" s="29"/>
      <c r="G4248" s="29"/>
      <c r="H4248" s="30" t="n">
        <v>0</v>
      </c>
      <c r="I4248" s="29"/>
      <c r="J4248" s="30" t="n">
        <v>0</v>
      </c>
      <c r="K4248" s="29"/>
      <c r="L4248" s="29" t="s">
        <v>116</v>
      </c>
      <c r="M4248" s="29"/>
      <c r="N4248" s="29"/>
      <c r="O4248" s="29"/>
      <c r="P4248" s="29"/>
      <c r="Q4248" s="29" t="n">
        <f aca="false">IFERROR(VALUE(L4248),"")</f>
        <v>0</v>
      </c>
      <c r="R4248" s="29" t="str">
        <f aca="true">IF(O4248="","",O4248-TODAY())</f>
        <v/>
      </c>
      <c r="S4248" s="29" t="str">
        <f aca="false">IF(C4248="&lt;&lt; vazio &gt;&gt;","VAZIA",IF(AND(O4248&lt;&gt;"",R4248&lt;0),"VENCIDO",IF(AND(O4248&lt;&gt;"",R4248&lt;=Parametros!$B$10),"PRÓX. VENCIMENTO",IF(F4248="Q","QUALIDADE",IF(F4248="S","BLOQUEADO",IF(F4248="R","RESTRITO/DEVOLUÇÃO",IF(OR(N4248="QUAR",N4248="QRES"),"QUARENTENA",IF(OR(B4248="DESCARTE",B4248="DEVOLUÇÃO"),"DESCARTE/DEVOLUÇÃO",IF(AND(D4248="",K4248&lt;&gt;""),"SEM LOTE",IF(AND(Q4248&lt;&gt;"",Q4248&gt;=Parametros!$B$11),"PARADO/SEM GIRO","OK"))))))))))</f>
        <v>VAZIA</v>
      </c>
      <c r="T4248" s="29" t="str">
        <f aca="false">IF(AND($S4248="PARADO/SEM GIRO",$K4248="KG",OR(Painel!$B$5="(Todos)",A4248=Painel!$B$5)*OR(Painel!$E$5="(Todos)",P4248=Painel!$E$5)),$J4248+ROW()/10000000,"")</f>
        <v/>
      </c>
      <c r="U4248" s="29" t="str">
        <f aca="false">IF(AND($S4248="VENCIDO",$K4248="KG",OR(Painel!$B$5="(Todos)",A4248=Painel!$B$5)*OR(Painel!$E$5="(Todos)",P4248=Painel!$E$5)),$J4248+ROW()/10000000,"")</f>
        <v/>
      </c>
    </row>
    <row r="4249" customFormat="false" ht="15" hidden="false" customHeight="false" outlineLevel="0" collapsed="false">
      <c r="A4249" s="29" t="s">
        <v>52</v>
      </c>
      <c r="B4249" s="29" t="s">
        <v>7804</v>
      </c>
      <c r="C4249" s="29" t="s">
        <v>115</v>
      </c>
      <c r="D4249" s="29"/>
      <c r="E4249" s="29" t="n">
        <v>0</v>
      </c>
      <c r="F4249" s="29"/>
      <c r="G4249" s="29"/>
      <c r="H4249" s="30" t="n">
        <v>0</v>
      </c>
      <c r="I4249" s="29"/>
      <c r="J4249" s="30" t="n">
        <v>0</v>
      </c>
      <c r="K4249" s="29"/>
      <c r="L4249" s="29" t="s">
        <v>116</v>
      </c>
      <c r="M4249" s="29"/>
      <c r="N4249" s="29"/>
      <c r="O4249" s="29"/>
      <c r="P4249" s="29"/>
      <c r="Q4249" s="29" t="n">
        <f aca="false">IFERROR(VALUE(L4249),"")</f>
        <v>0</v>
      </c>
      <c r="R4249" s="29" t="str">
        <f aca="true">IF(O4249="","",O4249-TODAY())</f>
        <v/>
      </c>
      <c r="S4249" s="29" t="str">
        <f aca="false">IF(C4249="&lt;&lt; vazio &gt;&gt;","VAZIA",IF(AND(O4249&lt;&gt;"",R4249&lt;0),"VENCIDO",IF(AND(O4249&lt;&gt;"",R4249&lt;=Parametros!$B$10),"PRÓX. VENCIMENTO",IF(F4249="Q","QUALIDADE",IF(F4249="S","BLOQUEADO",IF(F4249="R","RESTRITO/DEVOLUÇÃO",IF(OR(N4249="QUAR",N4249="QRES"),"QUARENTENA",IF(OR(B4249="DESCARTE",B4249="DEVOLUÇÃO"),"DESCARTE/DEVOLUÇÃO",IF(AND(D4249="",K4249&lt;&gt;""),"SEM LOTE",IF(AND(Q4249&lt;&gt;"",Q4249&gt;=Parametros!$B$11),"PARADO/SEM GIRO","OK"))))))))))</f>
        <v>VAZIA</v>
      </c>
      <c r="T4249" s="29" t="str">
        <f aca="false">IF(AND($S4249="PARADO/SEM GIRO",$K4249="KG",OR(Painel!$B$5="(Todos)",A4249=Painel!$B$5)*OR(Painel!$E$5="(Todos)",P4249=Painel!$E$5)),$J4249+ROW()/10000000,"")</f>
        <v/>
      </c>
      <c r="U4249" s="29" t="str">
        <f aca="false">IF(AND($S4249="VENCIDO",$K4249="KG",OR(Painel!$B$5="(Todos)",A4249=Painel!$B$5)*OR(Painel!$E$5="(Todos)",P4249=Painel!$E$5)),$J4249+ROW()/10000000,"")</f>
        <v/>
      </c>
    </row>
    <row r="4250" customFormat="false" ht="15" hidden="false" customHeight="false" outlineLevel="0" collapsed="false">
      <c r="A4250" s="29" t="s">
        <v>52</v>
      </c>
      <c r="B4250" s="29" t="s">
        <v>7805</v>
      </c>
      <c r="C4250" s="29" t="s">
        <v>115</v>
      </c>
      <c r="D4250" s="29"/>
      <c r="E4250" s="29" t="n">
        <v>0</v>
      </c>
      <c r="F4250" s="29"/>
      <c r="G4250" s="29"/>
      <c r="H4250" s="30" t="n">
        <v>0</v>
      </c>
      <c r="I4250" s="29"/>
      <c r="J4250" s="30" t="n">
        <v>0</v>
      </c>
      <c r="K4250" s="29"/>
      <c r="L4250" s="29" t="s">
        <v>116</v>
      </c>
      <c r="M4250" s="29"/>
      <c r="N4250" s="29"/>
      <c r="O4250" s="29"/>
      <c r="P4250" s="29"/>
      <c r="Q4250" s="29" t="n">
        <f aca="false">IFERROR(VALUE(L4250),"")</f>
        <v>0</v>
      </c>
      <c r="R4250" s="29" t="str">
        <f aca="true">IF(O4250="","",O4250-TODAY())</f>
        <v/>
      </c>
      <c r="S4250" s="29" t="str">
        <f aca="false">IF(C4250="&lt;&lt; vazio &gt;&gt;","VAZIA",IF(AND(O4250&lt;&gt;"",R4250&lt;0),"VENCIDO",IF(AND(O4250&lt;&gt;"",R4250&lt;=Parametros!$B$10),"PRÓX. VENCIMENTO",IF(F4250="Q","QUALIDADE",IF(F4250="S","BLOQUEADO",IF(F4250="R","RESTRITO/DEVOLUÇÃO",IF(OR(N4250="QUAR",N4250="QRES"),"QUARENTENA",IF(OR(B4250="DESCARTE",B4250="DEVOLUÇÃO"),"DESCARTE/DEVOLUÇÃO",IF(AND(D4250="",K4250&lt;&gt;""),"SEM LOTE",IF(AND(Q4250&lt;&gt;"",Q4250&gt;=Parametros!$B$11),"PARADO/SEM GIRO","OK"))))))))))</f>
        <v>VAZIA</v>
      </c>
      <c r="T4250" s="29" t="str">
        <f aca="false">IF(AND($S4250="PARADO/SEM GIRO",$K4250="KG",OR(Painel!$B$5="(Todos)",A4250=Painel!$B$5)*OR(Painel!$E$5="(Todos)",P4250=Painel!$E$5)),$J4250+ROW()/10000000,"")</f>
        <v/>
      </c>
      <c r="U4250" s="29" t="str">
        <f aca="false">IF(AND($S4250="VENCIDO",$K4250="KG",OR(Painel!$B$5="(Todos)",A4250=Painel!$B$5)*OR(Painel!$E$5="(Todos)",P4250=Painel!$E$5)),$J4250+ROW()/10000000,"")</f>
        <v/>
      </c>
    </row>
    <row r="4251" customFormat="false" ht="15" hidden="false" customHeight="false" outlineLevel="0" collapsed="false">
      <c r="A4251" s="29" t="s">
        <v>52</v>
      </c>
      <c r="B4251" s="29" t="s">
        <v>7806</v>
      </c>
      <c r="C4251" s="29" t="s">
        <v>115</v>
      </c>
      <c r="D4251" s="29"/>
      <c r="E4251" s="29" t="n">
        <v>0</v>
      </c>
      <c r="F4251" s="29"/>
      <c r="G4251" s="29"/>
      <c r="H4251" s="30" t="n">
        <v>0</v>
      </c>
      <c r="I4251" s="29"/>
      <c r="J4251" s="30" t="n">
        <v>0</v>
      </c>
      <c r="K4251" s="29"/>
      <c r="L4251" s="29" t="s">
        <v>116</v>
      </c>
      <c r="M4251" s="29"/>
      <c r="N4251" s="29"/>
      <c r="O4251" s="29"/>
      <c r="P4251" s="29"/>
      <c r="Q4251" s="29" t="n">
        <f aca="false">IFERROR(VALUE(L4251),"")</f>
        <v>0</v>
      </c>
      <c r="R4251" s="29" t="str">
        <f aca="true">IF(O4251="","",O4251-TODAY())</f>
        <v/>
      </c>
      <c r="S4251" s="29" t="str">
        <f aca="false">IF(C4251="&lt;&lt; vazio &gt;&gt;","VAZIA",IF(AND(O4251&lt;&gt;"",R4251&lt;0),"VENCIDO",IF(AND(O4251&lt;&gt;"",R4251&lt;=Parametros!$B$10),"PRÓX. VENCIMENTO",IF(F4251="Q","QUALIDADE",IF(F4251="S","BLOQUEADO",IF(F4251="R","RESTRITO/DEVOLUÇÃO",IF(OR(N4251="QUAR",N4251="QRES"),"QUARENTENA",IF(OR(B4251="DESCARTE",B4251="DEVOLUÇÃO"),"DESCARTE/DEVOLUÇÃO",IF(AND(D4251="",K4251&lt;&gt;""),"SEM LOTE",IF(AND(Q4251&lt;&gt;"",Q4251&gt;=Parametros!$B$11),"PARADO/SEM GIRO","OK"))))))))))</f>
        <v>VAZIA</v>
      </c>
      <c r="T4251" s="29" t="str">
        <f aca="false">IF(AND($S4251="PARADO/SEM GIRO",$K4251="KG",OR(Painel!$B$5="(Todos)",A4251=Painel!$B$5)*OR(Painel!$E$5="(Todos)",P4251=Painel!$E$5)),$J4251+ROW()/10000000,"")</f>
        <v/>
      </c>
      <c r="U4251" s="29" t="str">
        <f aca="false">IF(AND($S4251="VENCIDO",$K4251="KG",OR(Painel!$B$5="(Todos)",A4251=Painel!$B$5)*OR(Painel!$E$5="(Todos)",P4251=Painel!$E$5)),$J4251+ROW()/10000000,"")</f>
        <v/>
      </c>
    </row>
    <row r="4252" customFormat="false" ht="15" hidden="false" customHeight="false" outlineLevel="0" collapsed="false">
      <c r="A4252" s="29" t="s">
        <v>52</v>
      </c>
      <c r="B4252" s="29" t="s">
        <v>7807</v>
      </c>
      <c r="C4252" s="29" t="s">
        <v>115</v>
      </c>
      <c r="D4252" s="29"/>
      <c r="E4252" s="29" t="n">
        <v>0</v>
      </c>
      <c r="F4252" s="29"/>
      <c r="G4252" s="29"/>
      <c r="H4252" s="30" t="n">
        <v>0</v>
      </c>
      <c r="I4252" s="29"/>
      <c r="J4252" s="30" t="n">
        <v>0</v>
      </c>
      <c r="K4252" s="29"/>
      <c r="L4252" s="29" t="s">
        <v>116</v>
      </c>
      <c r="M4252" s="29"/>
      <c r="N4252" s="29"/>
      <c r="O4252" s="29"/>
      <c r="P4252" s="29"/>
      <c r="Q4252" s="29" t="n">
        <f aca="false">IFERROR(VALUE(L4252),"")</f>
        <v>0</v>
      </c>
      <c r="R4252" s="29" t="str">
        <f aca="true">IF(O4252="","",O4252-TODAY())</f>
        <v/>
      </c>
      <c r="S4252" s="29" t="str">
        <f aca="false">IF(C4252="&lt;&lt; vazio &gt;&gt;","VAZIA",IF(AND(O4252&lt;&gt;"",R4252&lt;0),"VENCIDO",IF(AND(O4252&lt;&gt;"",R4252&lt;=Parametros!$B$10),"PRÓX. VENCIMENTO",IF(F4252="Q","QUALIDADE",IF(F4252="S","BLOQUEADO",IF(F4252="R","RESTRITO/DEVOLUÇÃO",IF(OR(N4252="QUAR",N4252="QRES"),"QUARENTENA",IF(OR(B4252="DESCARTE",B4252="DEVOLUÇÃO"),"DESCARTE/DEVOLUÇÃO",IF(AND(D4252="",K4252&lt;&gt;""),"SEM LOTE",IF(AND(Q4252&lt;&gt;"",Q4252&gt;=Parametros!$B$11),"PARADO/SEM GIRO","OK"))))))))))</f>
        <v>VAZIA</v>
      </c>
      <c r="T4252" s="29" t="str">
        <f aca="false">IF(AND($S4252="PARADO/SEM GIRO",$K4252="KG",OR(Painel!$B$5="(Todos)",A4252=Painel!$B$5)*OR(Painel!$E$5="(Todos)",P4252=Painel!$E$5)),$J4252+ROW()/10000000,"")</f>
        <v/>
      </c>
      <c r="U4252" s="29" t="str">
        <f aca="false">IF(AND($S4252="VENCIDO",$K4252="KG",OR(Painel!$B$5="(Todos)",A4252=Painel!$B$5)*OR(Painel!$E$5="(Todos)",P4252=Painel!$E$5)),$J4252+ROW()/10000000,"")</f>
        <v/>
      </c>
    </row>
    <row r="4253" customFormat="false" ht="15" hidden="false" customHeight="false" outlineLevel="0" collapsed="false">
      <c r="A4253" s="29" t="s">
        <v>52</v>
      </c>
      <c r="B4253" s="29" t="s">
        <v>7808</v>
      </c>
      <c r="C4253" s="29" t="s">
        <v>115</v>
      </c>
      <c r="D4253" s="29"/>
      <c r="E4253" s="29" t="n">
        <v>0</v>
      </c>
      <c r="F4253" s="29"/>
      <c r="G4253" s="29"/>
      <c r="H4253" s="30" t="n">
        <v>0</v>
      </c>
      <c r="I4253" s="29"/>
      <c r="J4253" s="30" t="n">
        <v>0</v>
      </c>
      <c r="K4253" s="29"/>
      <c r="L4253" s="29" t="s">
        <v>116</v>
      </c>
      <c r="M4253" s="29"/>
      <c r="N4253" s="29"/>
      <c r="O4253" s="29"/>
      <c r="P4253" s="29"/>
      <c r="Q4253" s="29" t="n">
        <f aca="false">IFERROR(VALUE(L4253),"")</f>
        <v>0</v>
      </c>
      <c r="R4253" s="29" t="str">
        <f aca="true">IF(O4253="","",O4253-TODAY())</f>
        <v/>
      </c>
      <c r="S4253" s="29" t="str">
        <f aca="false">IF(C4253="&lt;&lt; vazio &gt;&gt;","VAZIA",IF(AND(O4253&lt;&gt;"",R4253&lt;0),"VENCIDO",IF(AND(O4253&lt;&gt;"",R4253&lt;=Parametros!$B$10),"PRÓX. VENCIMENTO",IF(F4253="Q","QUALIDADE",IF(F4253="S","BLOQUEADO",IF(F4253="R","RESTRITO/DEVOLUÇÃO",IF(OR(N4253="QUAR",N4253="QRES"),"QUARENTENA",IF(OR(B4253="DESCARTE",B4253="DEVOLUÇÃO"),"DESCARTE/DEVOLUÇÃO",IF(AND(D4253="",K4253&lt;&gt;""),"SEM LOTE",IF(AND(Q4253&lt;&gt;"",Q4253&gt;=Parametros!$B$11),"PARADO/SEM GIRO","OK"))))))))))</f>
        <v>VAZIA</v>
      </c>
      <c r="T4253" s="29" t="str">
        <f aca="false">IF(AND($S4253="PARADO/SEM GIRO",$K4253="KG",OR(Painel!$B$5="(Todos)",A4253=Painel!$B$5)*OR(Painel!$E$5="(Todos)",P4253=Painel!$E$5)),$J4253+ROW()/10000000,"")</f>
        <v/>
      </c>
      <c r="U4253" s="29" t="str">
        <f aca="false">IF(AND($S4253="VENCIDO",$K4253="KG",OR(Painel!$B$5="(Todos)",A4253=Painel!$B$5)*OR(Painel!$E$5="(Todos)",P4253=Painel!$E$5)),$J4253+ROW()/10000000,"")</f>
        <v/>
      </c>
    </row>
    <row r="4254" customFormat="false" ht="15" hidden="false" customHeight="false" outlineLevel="0" collapsed="false">
      <c r="A4254" s="29" t="s">
        <v>52</v>
      </c>
      <c r="B4254" s="29" t="s">
        <v>7809</v>
      </c>
      <c r="C4254" s="29" t="s">
        <v>1742</v>
      </c>
      <c r="D4254" s="29" t="s">
        <v>7810</v>
      </c>
      <c r="E4254" s="29" t="n">
        <v>1</v>
      </c>
      <c r="F4254" s="29"/>
      <c r="G4254" s="29" t="s">
        <v>7811</v>
      </c>
      <c r="H4254" s="30" t="n">
        <v>800</v>
      </c>
      <c r="I4254" s="31" t="n">
        <v>46239</v>
      </c>
      <c r="J4254" s="30" t="n">
        <v>800</v>
      </c>
      <c r="K4254" s="29" t="s">
        <v>120</v>
      </c>
      <c r="L4254" s="29" t="s">
        <v>5403</v>
      </c>
      <c r="M4254" s="29"/>
      <c r="N4254" s="29" t="s">
        <v>122</v>
      </c>
      <c r="O4254" s="31" t="n">
        <v>46470</v>
      </c>
      <c r="P4254" s="29" t="s">
        <v>123</v>
      </c>
      <c r="Q4254" s="29" t="n">
        <f aca="false">IFERROR(VALUE(L4254),"")</f>
        <v>46</v>
      </c>
      <c r="R4254" s="29" t="n">
        <f aca="true">IF(O4254="","",O4254-TODAY())</f>
        <v>185</v>
      </c>
      <c r="S4254" s="29" t="str">
        <f aca="false">IF(C4254="&lt;&lt; vazio &gt;&gt;","VAZIA",IF(AND(O4254&lt;&gt;"",R4254&lt;0),"VENCIDO",IF(AND(O4254&lt;&gt;"",R4254&lt;=Parametros!$B$10),"PRÓX. VENCIMENTO",IF(F4254="Q","QUALIDADE",IF(F4254="S","BLOQUEADO",IF(F4254="R","RESTRITO/DEVOLUÇÃO",IF(OR(N4254="QUAR",N4254="QRES"),"QUARENTENA",IF(OR(B4254="DESCARTE",B4254="DEVOLUÇÃO"),"DESCARTE/DEVOLUÇÃO",IF(AND(D4254="",K4254&lt;&gt;""),"SEM LOTE",IF(AND(Q4254&lt;&gt;"",Q4254&gt;=Parametros!$B$11),"PARADO/SEM GIRO","OK"))))))))))</f>
        <v>OK</v>
      </c>
      <c r="T4254" s="29" t="str">
        <f aca="false">IF(AND($S4254="PARADO/SEM GIRO",$K4254="KG",OR(Painel!$B$5="(Todos)",A4254=Painel!$B$5)*OR(Painel!$E$5="(Todos)",P4254=Painel!$E$5)),$J4254+ROW()/10000000,"")</f>
        <v/>
      </c>
      <c r="U4254" s="29" t="str">
        <f aca="false">IF(AND($S4254="VENCIDO",$K4254="KG",OR(Painel!$B$5="(Todos)",A4254=Painel!$B$5)*OR(Painel!$E$5="(Todos)",P4254=Painel!$E$5)),$J4254+ROW()/10000000,"")</f>
        <v/>
      </c>
    </row>
    <row r="4255" customFormat="false" ht="15" hidden="false" customHeight="false" outlineLevel="0" collapsed="false">
      <c r="A4255" s="29" t="s">
        <v>52</v>
      </c>
      <c r="B4255" s="29" t="s">
        <v>7812</v>
      </c>
      <c r="C4255" s="29" t="s">
        <v>115</v>
      </c>
      <c r="D4255" s="29"/>
      <c r="E4255" s="29" t="n">
        <v>0</v>
      </c>
      <c r="F4255" s="29"/>
      <c r="G4255" s="29"/>
      <c r="H4255" s="30" t="n">
        <v>0</v>
      </c>
      <c r="I4255" s="29"/>
      <c r="J4255" s="30" t="n">
        <v>0</v>
      </c>
      <c r="K4255" s="29"/>
      <c r="L4255" s="29" t="s">
        <v>116</v>
      </c>
      <c r="M4255" s="29"/>
      <c r="N4255" s="29"/>
      <c r="O4255" s="29"/>
      <c r="P4255" s="29"/>
      <c r="Q4255" s="29" t="n">
        <f aca="false">IFERROR(VALUE(L4255),"")</f>
        <v>0</v>
      </c>
      <c r="R4255" s="29" t="str">
        <f aca="true">IF(O4255="","",O4255-TODAY())</f>
        <v/>
      </c>
      <c r="S4255" s="29" t="str">
        <f aca="false">IF(C4255="&lt;&lt; vazio &gt;&gt;","VAZIA",IF(AND(O4255&lt;&gt;"",R4255&lt;0),"VENCIDO",IF(AND(O4255&lt;&gt;"",R4255&lt;=Parametros!$B$10),"PRÓX. VENCIMENTO",IF(F4255="Q","QUALIDADE",IF(F4255="S","BLOQUEADO",IF(F4255="R","RESTRITO/DEVOLUÇÃO",IF(OR(N4255="QUAR",N4255="QRES"),"QUARENTENA",IF(OR(B4255="DESCARTE",B4255="DEVOLUÇÃO"),"DESCARTE/DEVOLUÇÃO",IF(AND(D4255="",K4255&lt;&gt;""),"SEM LOTE",IF(AND(Q4255&lt;&gt;"",Q4255&gt;=Parametros!$B$11),"PARADO/SEM GIRO","OK"))))))))))</f>
        <v>VAZIA</v>
      </c>
      <c r="T4255" s="29" t="str">
        <f aca="false">IF(AND($S4255="PARADO/SEM GIRO",$K4255="KG",OR(Painel!$B$5="(Todos)",A4255=Painel!$B$5)*OR(Painel!$E$5="(Todos)",P4255=Painel!$E$5)),$J4255+ROW()/10000000,"")</f>
        <v/>
      </c>
      <c r="U4255" s="29" t="str">
        <f aca="false">IF(AND($S4255="VENCIDO",$K4255="KG",OR(Painel!$B$5="(Todos)",A4255=Painel!$B$5)*OR(Painel!$E$5="(Todos)",P4255=Painel!$E$5)),$J4255+ROW()/10000000,"")</f>
        <v/>
      </c>
    </row>
    <row r="4256" customFormat="false" ht="15" hidden="false" customHeight="false" outlineLevel="0" collapsed="false">
      <c r="A4256" s="29" t="s">
        <v>52</v>
      </c>
      <c r="B4256" s="29" t="s">
        <v>7813</v>
      </c>
      <c r="C4256" s="29" t="s">
        <v>768</v>
      </c>
      <c r="D4256" s="29" t="s">
        <v>961</v>
      </c>
      <c r="E4256" s="29" t="n">
        <v>1</v>
      </c>
      <c r="F4256" s="29"/>
      <c r="G4256" s="29" t="s">
        <v>7814</v>
      </c>
      <c r="H4256" s="30" t="n">
        <v>800</v>
      </c>
      <c r="I4256" s="31" t="n">
        <v>46263</v>
      </c>
      <c r="J4256" s="30" t="n">
        <v>800</v>
      </c>
      <c r="K4256" s="29" t="s">
        <v>120</v>
      </c>
      <c r="L4256" s="29" t="s">
        <v>771</v>
      </c>
      <c r="M4256" s="29"/>
      <c r="N4256" s="29" t="s">
        <v>122</v>
      </c>
      <c r="O4256" s="31" t="n">
        <v>46620</v>
      </c>
      <c r="P4256" s="29" t="s">
        <v>123</v>
      </c>
      <c r="Q4256" s="29" t="n">
        <f aca="false">IFERROR(VALUE(L4256),"")</f>
        <v>22</v>
      </c>
      <c r="R4256" s="29" t="n">
        <f aca="true">IF(O4256="","",O4256-TODAY())</f>
        <v>335</v>
      </c>
      <c r="S4256" s="29" t="str">
        <f aca="false">IF(C4256="&lt;&lt; vazio &gt;&gt;","VAZIA",IF(AND(O4256&lt;&gt;"",R4256&lt;0),"VENCIDO",IF(AND(O4256&lt;&gt;"",R4256&lt;=Parametros!$B$10),"PRÓX. VENCIMENTO",IF(F4256="Q","QUALIDADE",IF(F4256="S","BLOQUEADO",IF(F4256="R","RESTRITO/DEVOLUÇÃO",IF(OR(N4256="QUAR",N4256="QRES"),"QUARENTENA",IF(OR(B4256="DESCARTE",B4256="DEVOLUÇÃO"),"DESCARTE/DEVOLUÇÃO",IF(AND(D4256="",K4256&lt;&gt;""),"SEM LOTE",IF(AND(Q4256&lt;&gt;"",Q4256&gt;=Parametros!$B$11),"PARADO/SEM GIRO","OK"))))))))))</f>
        <v>OK</v>
      </c>
      <c r="T4256" s="29" t="str">
        <f aca="false">IF(AND($S4256="PARADO/SEM GIRO",$K4256="KG",OR(Painel!$B$5="(Todos)",A4256=Painel!$B$5)*OR(Painel!$E$5="(Todos)",P4256=Painel!$E$5)),$J4256+ROW()/10000000,"")</f>
        <v/>
      </c>
      <c r="U4256" s="29" t="str">
        <f aca="false">IF(AND($S4256="VENCIDO",$K4256="KG",OR(Painel!$B$5="(Todos)",A4256=Painel!$B$5)*OR(Painel!$E$5="(Todos)",P4256=Painel!$E$5)),$J4256+ROW()/10000000,"")</f>
        <v/>
      </c>
    </row>
    <row r="4257" customFormat="false" ht="15" hidden="false" customHeight="false" outlineLevel="0" collapsed="false">
      <c r="A4257" s="29" t="s">
        <v>52</v>
      </c>
      <c r="B4257" s="29" t="s">
        <v>7815</v>
      </c>
      <c r="C4257" s="29" t="s">
        <v>489</v>
      </c>
      <c r="D4257" s="29" t="s">
        <v>7816</v>
      </c>
      <c r="E4257" s="29" t="n">
        <v>1</v>
      </c>
      <c r="F4257" s="29"/>
      <c r="G4257" s="29" t="s">
        <v>7817</v>
      </c>
      <c r="H4257" s="30" t="n">
        <v>1102.5</v>
      </c>
      <c r="I4257" s="31" t="n">
        <v>46235</v>
      </c>
      <c r="J4257" s="30" t="n">
        <v>1102.5</v>
      </c>
      <c r="K4257" s="29" t="s">
        <v>120</v>
      </c>
      <c r="L4257" s="29" t="s">
        <v>694</v>
      </c>
      <c r="M4257" s="29"/>
      <c r="N4257" s="29" t="s">
        <v>122</v>
      </c>
      <c r="O4257" s="31" t="n">
        <v>46728</v>
      </c>
      <c r="P4257" s="29" t="s">
        <v>123</v>
      </c>
      <c r="Q4257" s="29" t="n">
        <f aca="false">IFERROR(VALUE(L4257),"")</f>
        <v>50</v>
      </c>
      <c r="R4257" s="29" t="n">
        <f aca="true">IF(O4257="","",O4257-TODAY())</f>
        <v>443</v>
      </c>
      <c r="S4257" s="29" t="str">
        <f aca="false">IF(C4257="&lt;&lt; vazio &gt;&gt;","VAZIA",IF(AND(O4257&lt;&gt;"",R4257&lt;0),"VENCIDO",IF(AND(O4257&lt;&gt;"",R4257&lt;=Parametros!$B$10),"PRÓX. VENCIMENTO",IF(F4257="Q","QUALIDADE",IF(F4257="S","BLOQUEADO",IF(F4257="R","RESTRITO/DEVOLUÇÃO",IF(OR(N4257="QUAR",N4257="QRES"),"QUARENTENA",IF(OR(B4257="DESCARTE",B4257="DEVOLUÇÃO"),"DESCARTE/DEVOLUÇÃO",IF(AND(D4257="",K4257&lt;&gt;""),"SEM LOTE",IF(AND(Q4257&lt;&gt;"",Q4257&gt;=Parametros!$B$11),"PARADO/SEM GIRO","OK"))))))))))</f>
        <v>OK</v>
      </c>
      <c r="T4257" s="29" t="str">
        <f aca="false">IF(AND($S4257="PARADO/SEM GIRO",$K4257="KG",OR(Painel!$B$5="(Todos)",A4257=Painel!$B$5)*OR(Painel!$E$5="(Todos)",P4257=Painel!$E$5)),$J4257+ROW()/10000000,"")</f>
        <v/>
      </c>
      <c r="U4257" s="29" t="str">
        <f aca="false">IF(AND($S4257="VENCIDO",$K4257="KG",OR(Painel!$B$5="(Todos)",A4257=Painel!$B$5)*OR(Painel!$E$5="(Todos)",P4257=Painel!$E$5)),$J4257+ROW()/10000000,"")</f>
        <v/>
      </c>
    </row>
    <row r="4258" customFormat="false" ht="15" hidden="false" customHeight="false" outlineLevel="0" collapsed="false">
      <c r="A4258" s="29" t="s">
        <v>52</v>
      </c>
      <c r="B4258" s="29" t="s">
        <v>7818</v>
      </c>
      <c r="C4258" s="29" t="s">
        <v>115</v>
      </c>
      <c r="D4258" s="29"/>
      <c r="E4258" s="29" t="n">
        <v>0</v>
      </c>
      <c r="F4258" s="29"/>
      <c r="G4258" s="29"/>
      <c r="H4258" s="30" t="n">
        <v>0</v>
      </c>
      <c r="I4258" s="29"/>
      <c r="J4258" s="30" t="n">
        <v>0</v>
      </c>
      <c r="K4258" s="29"/>
      <c r="L4258" s="29" t="s">
        <v>116</v>
      </c>
      <c r="M4258" s="29"/>
      <c r="N4258" s="29"/>
      <c r="O4258" s="29"/>
      <c r="P4258" s="29"/>
      <c r="Q4258" s="29" t="n">
        <f aca="false">IFERROR(VALUE(L4258),"")</f>
        <v>0</v>
      </c>
      <c r="R4258" s="29" t="str">
        <f aca="true">IF(O4258="","",O4258-TODAY())</f>
        <v/>
      </c>
      <c r="S4258" s="29" t="str">
        <f aca="false">IF(C4258="&lt;&lt; vazio &gt;&gt;","VAZIA",IF(AND(O4258&lt;&gt;"",R4258&lt;0),"VENCIDO",IF(AND(O4258&lt;&gt;"",R4258&lt;=Parametros!$B$10),"PRÓX. VENCIMENTO",IF(F4258="Q","QUALIDADE",IF(F4258="S","BLOQUEADO",IF(F4258="R","RESTRITO/DEVOLUÇÃO",IF(OR(N4258="QUAR",N4258="QRES"),"QUARENTENA",IF(OR(B4258="DESCARTE",B4258="DEVOLUÇÃO"),"DESCARTE/DEVOLUÇÃO",IF(AND(D4258="",K4258&lt;&gt;""),"SEM LOTE",IF(AND(Q4258&lt;&gt;"",Q4258&gt;=Parametros!$B$11),"PARADO/SEM GIRO","OK"))))))))))</f>
        <v>VAZIA</v>
      </c>
      <c r="T4258" s="29" t="str">
        <f aca="false">IF(AND($S4258="PARADO/SEM GIRO",$K4258="KG",OR(Painel!$B$5="(Todos)",A4258=Painel!$B$5)*OR(Painel!$E$5="(Todos)",P4258=Painel!$E$5)),$J4258+ROW()/10000000,"")</f>
        <v/>
      </c>
      <c r="U4258" s="29" t="str">
        <f aca="false">IF(AND($S4258="VENCIDO",$K4258="KG",OR(Painel!$B$5="(Todos)",A4258=Painel!$B$5)*OR(Painel!$E$5="(Todos)",P4258=Painel!$E$5)),$J4258+ROW()/10000000,"")</f>
        <v/>
      </c>
    </row>
    <row r="4259" customFormat="false" ht="15" hidden="false" customHeight="false" outlineLevel="0" collapsed="false">
      <c r="A4259" s="29" t="s">
        <v>52</v>
      </c>
      <c r="B4259" s="29" t="s">
        <v>7819</v>
      </c>
      <c r="C4259" s="29" t="s">
        <v>115</v>
      </c>
      <c r="D4259" s="29"/>
      <c r="E4259" s="29" t="n">
        <v>0</v>
      </c>
      <c r="F4259" s="29"/>
      <c r="G4259" s="29"/>
      <c r="H4259" s="30" t="n">
        <v>0</v>
      </c>
      <c r="I4259" s="29"/>
      <c r="J4259" s="30" t="n">
        <v>0</v>
      </c>
      <c r="K4259" s="29"/>
      <c r="L4259" s="29" t="s">
        <v>116</v>
      </c>
      <c r="M4259" s="29"/>
      <c r="N4259" s="29"/>
      <c r="O4259" s="29"/>
      <c r="P4259" s="29"/>
      <c r="Q4259" s="29" t="n">
        <f aca="false">IFERROR(VALUE(L4259),"")</f>
        <v>0</v>
      </c>
      <c r="R4259" s="29" t="str">
        <f aca="true">IF(O4259="","",O4259-TODAY())</f>
        <v/>
      </c>
      <c r="S4259" s="29" t="str">
        <f aca="false">IF(C4259="&lt;&lt; vazio &gt;&gt;","VAZIA",IF(AND(O4259&lt;&gt;"",R4259&lt;0),"VENCIDO",IF(AND(O4259&lt;&gt;"",R4259&lt;=Parametros!$B$10),"PRÓX. VENCIMENTO",IF(F4259="Q","QUALIDADE",IF(F4259="S","BLOQUEADO",IF(F4259="R","RESTRITO/DEVOLUÇÃO",IF(OR(N4259="QUAR",N4259="QRES"),"QUARENTENA",IF(OR(B4259="DESCARTE",B4259="DEVOLUÇÃO"),"DESCARTE/DEVOLUÇÃO",IF(AND(D4259="",K4259&lt;&gt;""),"SEM LOTE",IF(AND(Q4259&lt;&gt;"",Q4259&gt;=Parametros!$B$11),"PARADO/SEM GIRO","OK"))))))))))</f>
        <v>VAZIA</v>
      </c>
      <c r="T4259" s="29" t="str">
        <f aca="false">IF(AND($S4259="PARADO/SEM GIRO",$K4259="KG",OR(Painel!$B$5="(Todos)",A4259=Painel!$B$5)*OR(Painel!$E$5="(Todos)",P4259=Painel!$E$5)),$J4259+ROW()/10000000,"")</f>
        <v/>
      </c>
      <c r="U4259" s="29" t="str">
        <f aca="false">IF(AND($S4259="VENCIDO",$K4259="KG",OR(Painel!$B$5="(Todos)",A4259=Painel!$B$5)*OR(Painel!$E$5="(Todos)",P4259=Painel!$E$5)),$J4259+ROW()/10000000,"")</f>
        <v/>
      </c>
    </row>
    <row r="4260" customFormat="false" ht="15" hidden="false" customHeight="false" outlineLevel="0" collapsed="false">
      <c r="A4260" s="29" t="s">
        <v>52</v>
      </c>
      <c r="B4260" s="29" t="s">
        <v>7820</v>
      </c>
      <c r="C4260" s="29" t="s">
        <v>115</v>
      </c>
      <c r="D4260" s="29"/>
      <c r="E4260" s="29" t="n">
        <v>0</v>
      </c>
      <c r="F4260" s="29"/>
      <c r="G4260" s="29"/>
      <c r="H4260" s="30" t="n">
        <v>0</v>
      </c>
      <c r="I4260" s="29"/>
      <c r="J4260" s="30" t="n">
        <v>0</v>
      </c>
      <c r="K4260" s="29"/>
      <c r="L4260" s="29" t="s">
        <v>116</v>
      </c>
      <c r="M4260" s="29"/>
      <c r="N4260" s="29"/>
      <c r="O4260" s="29"/>
      <c r="P4260" s="29"/>
      <c r="Q4260" s="29" t="n">
        <f aca="false">IFERROR(VALUE(L4260),"")</f>
        <v>0</v>
      </c>
      <c r="R4260" s="29" t="str">
        <f aca="true">IF(O4260="","",O4260-TODAY())</f>
        <v/>
      </c>
      <c r="S4260" s="29" t="str">
        <f aca="false">IF(C4260="&lt;&lt; vazio &gt;&gt;","VAZIA",IF(AND(O4260&lt;&gt;"",R4260&lt;0),"VENCIDO",IF(AND(O4260&lt;&gt;"",R4260&lt;=Parametros!$B$10),"PRÓX. VENCIMENTO",IF(F4260="Q","QUALIDADE",IF(F4260="S","BLOQUEADO",IF(F4260="R","RESTRITO/DEVOLUÇÃO",IF(OR(N4260="QUAR",N4260="QRES"),"QUARENTENA",IF(OR(B4260="DESCARTE",B4260="DEVOLUÇÃO"),"DESCARTE/DEVOLUÇÃO",IF(AND(D4260="",K4260&lt;&gt;""),"SEM LOTE",IF(AND(Q4260&lt;&gt;"",Q4260&gt;=Parametros!$B$11),"PARADO/SEM GIRO","OK"))))))))))</f>
        <v>VAZIA</v>
      </c>
      <c r="T4260" s="29" t="str">
        <f aca="false">IF(AND($S4260="PARADO/SEM GIRO",$K4260="KG",OR(Painel!$B$5="(Todos)",A4260=Painel!$B$5)*OR(Painel!$E$5="(Todos)",P4260=Painel!$E$5)),$J4260+ROW()/10000000,"")</f>
        <v/>
      </c>
      <c r="U4260" s="29" t="str">
        <f aca="false">IF(AND($S4260="VENCIDO",$K4260="KG",OR(Painel!$B$5="(Todos)",A4260=Painel!$B$5)*OR(Painel!$E$5="(Todos)",P4260=Painel!$E$5)),$J4260+ROW()/10000000,"")</f>
        <v/>
      </c>
    </row>
    <row r="4261" customFormat="false" ht="15" hidden="false" customHeight="false" outlineLevel="0" collapsed="false">
      <c r="A4261" s="29" t="s">
        <v>52</v>
      </c>
      <c r="B4261" s="29" t="s">
        <v>7821</v>
      </c>
      <c r="C4261" s="29" t="s">
        <v>115</v>
      </c>
      <c r="D4261" s="29"/>
      <c r="E4261" s="29" t="n">
        <v>0</v>
      </c>
      <c r="F4261" s="29"/>
      <c r="G4261" s="29"/>
      <c r="H4261" s="30" t="n">
        <v>0</v>
      </c>
      <c r="I4261" s="29"/>
      <c r="J4261" s="30" t="n">
        <v>0</v>
      </c>
      <c r="K4261" s="29"/>
      <c r="L4261" s="29" t="s">
        <v>116</v>
      </c>
      <c r="M4261" s="29"/>
      <c r="N4261" s="29"/>
      <c r="O4261" s="29"/>
      <c r="P4261" s="29"/>
      <c r="Q4261" s="29" t="n">
        <f aca="false">IFERROR(VALUE(L4261),"")</f>
        <v>0</v>
      </c>
      <c r="R4261" s="29" t="str">
        <f aca="true">IF(O4261="","",O4261-TODAY())</f>
        <v/>
      </c>
      <c r="S4261" s="29" t="str">
        <f aca="false">IF(C4261="&lt;&lt; vazio &gt;&gt;","VAZIA",IF(AND(O4261&lt;&gt;"",R4261&lt;0),"VENCIDO",IF(AND(O4261&lt;&gt;"",R4261&lt;=Parametros!$B$10),"PRÓX. VENCIMENTO",IF(F4261="Q","QUALIDADE",IF(F4261="S","BLOQUEADO",IF(F4261="R","RESTRITO/DEVOLUÇÃO",IF(OR(N4261="QUAR",N4261="QRES"),"QUARENTENA",IF(OR(B4261="DESCARTE",B4261="DEVOLUÇÃO"),"DESCARTE/DEVOLUÇÃO",IF(AND(D4261="",K4261&lt;&gt;""),"SEM LOTE",IF(AND(Q4261&lt;&gt;"",Q4261&gt;=Parametros!$B$11),"PARADO/SEM GIRO","OK"))))))))))</f>
        <v>VAZIA</v>
      </c>
      <c r="T4261" s="29" t="str">
        <f aca="false">IF(AND($S4261="PARADO/SEM GIRO",$K4261="KG",OR(Painel!$B$5="(Todos)",A4261=Painel!$B$5)*OR(Painel!$E$5="(Todos)",P4261=Painel!$E$5)),$J4261+ROW()/10000000,"")</f>
        <v/>
      </c>
      <c r="U4261" s="29" t="str">
        <f aca="false">IF(AND($S4261="VENCIDO",$K4261="KG",OR(Painel!$B$5="(Todos)",A4261=Painel!$B$5)*OR(Painel!$E$5="(Todos)",P4261=Painel!$E$5)),$J4261+ROW()/10000000,"")</f>
        <v/>
      </c>
    </row>
    <row r="4262" customFormat="false" ht="15" hidden="false" customHeight="false" outlineLevel="0" collapsed="false">
      <c r="A4262" s="29" t="s">
        <v>52</v>
      </c>
      <c r="B4262" s="29" t="s">
        <v>7822</v>
      </c>
      <c r="C4262" s="29" t="s">
        <v>7823</v>
      </c>
      <c r="D4262" s="29" t="s">
        <v>7824</v>
      </c>
      <c r="E4262" s="29" t="n">
        <v>1</v>
      </c>
      <c r="F4262" s="29" t="s">
        <v>137</v>
      </c>
      <c r="G4262" s="29" t="s">
        <v>7825</v>
      </c>
      <c r="H4262" s="30" t="n">
        <v>1000</v>
      </c>
      <c r="I4262" s="31" t="n">
        <v>46283</v>
      </c>
      <c r="J4262" s="30" t="n">
        <v>1000</v>
      </c>
      <c r="K4262" s="29" t="s">
        <v>120</v>
      </c>
      <c r="L4262" s="29" t="s">
        <v>176</v>
      </c>
      <c r="M4262" s="29"/>
      <c r="N4262" s="29" t="s">
        <v>122</v>
      </c>
      <c r="O4262" s="29"/>
      <c r="P4262" s="29" t="s">
        <v>123</v>
      </c>
      <c r="Q4262" s="29" t="n">
        <f aca="false">IFERROR(VALUE(L4262),"")</f>
        <v>2</v>
      </c>
      <c r="R4262" s="29" t="str">
        <f aca="true">IF(O4262="","",O4262-TODAY())</f>
        <v/>
      </c>
      <c r="S4262" s="29" t="str">
        <f aca="false">IF(C4262="&lt;&lt; vazio &gt;&gt;","VAZIA",IF(AND(O4262&lt;&gt;"",R4262&lt;0),"VENCIDO",IF(AND(O4262&lt;&gt;"",R4262&lt;=Parametros!$B$10),"PRÓX. VENCIMENTO",IF(F4262="Q","QUALIDADE",IF(F4262="S","BLOQUEADO",IF(F4262="R","RESTRITO/DEVOLUÇÃO",IF(OR(N4262="QUAR",N4262="QRES"),"QUARENTENA",IF(OR(B4262="DESCARTE",B4262="DEVOLUÇÃO"),"DESCARTE/DEVOLUÇÃO",IF(AND(D4262="",K4262&lt;&gt;""),"SEM LOTE",IF(AND(Q4262&lt;&gt;"",Q4262&gt;=Parametros!$B$11),"PARADO/SEM GIRO","OK"))))))))))</f>
        <v>BLOQUEADO</v>
      </c>
      <c r="T4262" s="29" t="str">
        <f aca="false">IF(AND($S4262="PARADO/SEM GIRO",$K4262="KG",OR(Painel!$B$5="(Todos)",A4262=Painel!$B$5)*OR(Painel!$E$5="(Todos)",P4262=Painel!$E$5)),$J4262+ROW()/10000000,"")</f>
        <v/>
      </c>
      <c r="U4262" s="29" t="str">
        <f aca="false">IF(AND($S4262="VENCIDO",$K4262="KG",OR(Painel!$B$5="(Todos)",A4262=Painel!$B$5)*OR(Painel!$E$5="(Todos)",P4262=Painel!$E$5)),$J4262+ROW()/10000000,"")</f>
        <v/>
      </c>
    </row>
    <row r="4263" customFormat="false" ht="15" hidden="false" customHeight="false" outlineLevel="0" collapsed="false">
      <c r="A4263" s="29" t="s">
        <v>52</v>
      </c>
      <c r="B4263" s="29" t="s">
        <v>7826</v>
      </c>
      <c r="C4263" s="29" t="s">
        <v>7823</v>
      </c>
      <c r="D4263" s="29" t="s">
        <v>7824</v>
      </c>
      <c r="E4263" s="29" t="n">
        <v>1</v>
      </c>
      <c r="F4263" s="29" t="s">
        <v>137</v>
      </c>
      <c r="G4263" s="29" t="s">
        <v>7827</v>
      </c>
      <c r="H4263" s="30" t="n">
        <v>1000</v>
      </c>
      <c r="I4263" s="31" t="n">
        <v>46283</v>
      </c>
      <c r="J4263" s="30" t="n">
        <v>1000</v>
      </c>
      <c r="K4263" s="29" t="s">
        <v>120</v>
      </c>
      <c r="L4263" s="29" t="s">
        <v>176</v>
      </c>
      <c r="M4263" s="29"/>
      <c r="N4263" s="29" t="s">
        <v>122</v>
      </c>
      <c r="O4263" s="29"/>
      <c r="P4263" s="29" t="s">
        <v>123</v>
      </c>
      <c r="Q4263" s="29" t="n">
        <f aca="false">IFERROR(VALUE(L4263),"")</f>
        <v>2</v>
      </c>
      <c r="R4263" s="29" t="str">
        <f aca="true">IF(O4263="","",O4263-TODAY())</f>
        <v/>
      </c>
      <c r="S4263" s="29" t="str">
        <f aca="false">IF(C4263="&lt;&lt; vazio &gt;&gt;","VAZIA",IF(AND(O4263&lt;&gt;"",R4263&lt;0),"VENCIDO",IF(AND(O4263&lt;&gt;"",R4263&lt;=Parametros!$B$10),"PRÓX. VENCIMENTO",IF(F4263="Q","QUALIDADE",IF(F4263="S","BLOQUEADO",IF(F4263="R","RESTRITO/DEVOLUÇÃO",IF(OR(N4263="QUAR",N4263="QRES"),"QUARENTENA",IF(OR(B4263="DESCARTE",B4263="DEVOLUÇÃO"),"DESCARTE/DEVOLUÇÃO",IF(AND(D4263="",K4263&lt;&gt;""),"SEM LOTE",IF(AND(Q4263&lt;&gt;"",Q4263&gt;=Parametros!$B$11),"PARADO/SEM GIRO","OK"))))))))))</f>
        <v>BLOQUEADO</v>
      </c>
      <c r="T4263" s="29" t="str">
        <f aca="false">IF(AND($S4263="PARADO/SEM GIRO",$K4263="KG",OR(Painel!$B$5="(Todos)",A4263=Painel!$B$5)*OR(Painel!$E$5="(Todos)",P4263=Painel!$E$5)),$J4263+ROW()/10000000,"")</f>
        <v/>
      </c>
      <c r="U4263" s="29" t="str">
        <f aca="false">IF(AND($S4263="VENCIDO",$K4263="KG",OR(Painel!$B$5="(Todos)",A4263=Painel!$B$5)*OR(Painel!$E$5="(Todos)",P4263=Painel!$E$5)),$J4263+ROW()/10000000,"")</f>
        <v/>
      </c>
    </row>
    <row r="4264" customFormat="false" ht="15" hidden="false" customHeight="false" outlineLevel="0" collapsed="false">
      <c r="A4264" s="29" t="s">
        <v>52</v>
      </c>
      <c r="B4264" s="29" t="s">
        <v>7828</v>
      </c>
      <c r="C4264" s="29" t="s">
        <v>7823</v>
      </c>
      <c r="D4264" s="29" t="s">
        <v>7824</v>
      </c>
      <c r="E4264" s="29" t="n">
        <v>1</v>
      </c>
      <c r="F4264" s="29" t="s">
        <v>137</v>
      </c>
      <c r="G4264" s="29" t="s">
        <v>7829</v>
      </c>
      <c r="H4264" s="30" t="n">
        <v>940</v>
      </c>
      <c r="I4264" s="31" t="n">
        <v>46283</v>
      </c>
      <c r="J4264" s="30" t="n">
        <v>940</v>
      </c>
      <c r="K4264" s="29" t="s">
        <v>120</v>
      </c>
      <c r="L4264" s="29" t="s">
        <v>176</v>
      </c>
      <c r="M4264" s="29"/>
      <c r="N4264" s="29" t="s">
        <v>122</v>
      </c>
      <c r="O4264" s="29"/>
      <c r="P4264" s="29" t="s">
        <v>123</v>
      </c>
      <c r="Q4264" s="29" t="n">
        <f aca="false">IFERROR(VALUE(L4264),"")</f>
        <v>2</v>
      </c>
      <c r="R4264" s="29" t="str">
        <f aca="true">IF(O4264="","",O4264-TODAY())</f>
        <v/>
      </c>
      <c r="S4264" s="29" t="str">
        <f aca="false">IF(C4264="&lt;&lt; vazio &gt;&gt;","VAZIA",IF(AND(O4264&lt;&gt;"",R4264&lt;0),"VENCIDO",IF(AND(O4264&lt;&gt;"",R4264&lt;=Parametros!$B$10),"PRÓX. VENCIMENTO",IF(F4264="Q","QUALIDADE",IF(F4264="S","BLOQUEADO",IF(F4264="R","RESTRITO/DEVOLUÇÃO",IF(OR(N4264="QUAR",N4264="QRES"),"QUARENTENA",IF(OR(B4264="DESCARTE",B4264="DEVOLUÇÃO"),"DESCARTE/DEVOLUÇÃO",IF(AND(D4264="",K4264&lt;&gt;""),"SEM LOTE",IF(AND(Q4264&lt;&gt;"",Q4264&gt;=Parametros!$B$11),"PARADO/SEM GIRO","OK"))))))))))</f>
        <v>BLOQUEADO</v>
      </c>
      <c r="T4264" s="29" t="str">
        <f aca="false">IF(AND($S4264="PARADO/SEM GIRO",$K4264="KG",OR(Painel!$B$5="(Todos)",A4264=Painel!$B$5)*OR(Painel!$E$5="(Todos)",P4264=Painel!$E$5)),$J4264+ROW()/10000000,"")</f>
        <v/>
      </c>
      <c r="U4264" s="29" t="str">
        <f aca="false">IF(AND($S4264="VENCIDO",$K4264="KG",OR(Painel!$B$5="(Todos)",A4264=Painel!$B$5)*OR(Painel!$E$5="(Todos)",P4264=Painel!$E$5)),$J4264+ROW()/10000000,"")</f>
        <v/>
      </c>
    </row>
    <row r="4265" customFormat="false" ht="15" hidden="false" customHeight="false" outlineLevel="0" collapsed="false">
      <c r="A4265" s="29" t="s">
        <v>52</v>
      </c>
      <c r="B4265" s="29" t="s">
        <v>7830</v>
      </c>
      <c r="C4265" s="29" t="s">
        <v>115</v>
      </c>
      <c r="D4265" s="29"/>
      <c r="E4265" s="29" t="n">
        <v>0</v>
      </c>
      <c r="F4265" s="29"/>
      <c r="G4265" s="29"/>
      <c r="H4265" s="30" t="n">
        <v>0</v>
      </c>
      <c r="I4265" s="29"/>
      <c r="J4265" s="30" t="n">
        <v>0</v>
      </c>
      <c r="K4265" s="29"/>
      <c r="L4265" s="29" t="s">
        <v>116</v>
      </c>
      <c r="M4265" s="29"/>
      <c r="N4265" s="29"/>
      <c r="O4265" s="29"/>
      <c r="P4265" s="29"/>
      <c r="Q4265" s="29" t="n">
        <f aca="false">IFERROR(VALUE(L4265),"")</f>
        <v>0</v>
      </c>
      <c r="R4265" s="29" t="str">
        <f aca="true">IF(O4265="","",O4265-TODAY())</f>
        <v/>
      </c>
      <c r="S4265" s="29" t="str">
        <f aca="false">IF(C4265="&lt;&lt; vazio &gt;&gt;","VAZIA",IF(AND(O4265&lt;&gt;"",R4265&lt;0),"VENCIDO",IF(AND(O4265&lt;&gt;"",R4265&lt;=Parametros!$B$10),"PRÓX. VENCIMENTO",IF(F4265="Q","QUALIDADE",IF(F4265="S","BLOQUEADO",IF(F4265="R","RESTRITO/DEVOLUÇÃO",IF(OR(N4265="QUAR",N4265="QRES"),"QUARENTENA",IF(OR(B4265="DESCARTE",B4265="DEVOLUÇÃO"),"DESCARTE/DEVOLUÇÃO",IF(AND(D4265="",K4265&lt;&gt;""),"SEM LOTE",IF(AND(Q4265&lt;&gt;"",Q4265&gt;=Parametros!$B$11),"PARADO/SEM GIRO","OK"))))))))))</f>
        <v>VAZIA</v>
      </c>
      <c r="T4265" s="29" t="str">
        <f aca="false">IF(AND($S4265="PARADO/SEM GIRO",$K4265="KG",OR(Painel!$B$5="(Todos)",A4265=Painel!$B$5)*OR(Painel!$E$5="(Todos)",P4265=Painel!$E$5)),$J4265+ROW()/10000000,"")</f>
        <v/>
      </c>
      <c r="U4265" s="29" t="str">
        <f aca="false">IF(AND($S4265="VENCIDO",$K4265="KG",OR(Painel!$B$5="(Todos)",A4265=Painel!$B$5)*OR(Painel!$E$5="(Todos)",P4265=Painel!$E$5)),$J4265+ROW()/10000000,"")</f>
        <v/>
      </c>
    </row>
    <row r="4266" customFormat="false" ht="15" hidden="false" customHeight="false" outlineLevel="0" collapsed="false">
      <c r="A4266" s="29" t="s">
        <v>52</v>
      </c>
      <c r="B4266" s="29" t="s">
        <v>7831</v>
      </c>
      <c r="C4266" s="29" t="s">
        <v>115</v>
      </c>
      <c r="D4266" s="29"/>
      <c r="E4266" s="29" t="n">
        <v>0</v>
      </c>
      <c r="F4266" s="29"/>
      <c r="G4266" s="29"/>
      <c r="H4266" s="30" t="n">
        <v>0</v>
      </c>
      <c r="I4266" s="29"/>
      <c r="J4266" s="30" t="n">
        <v>0</v>
      </c>
      <c r="K4266" s="29"/>
      <c r="L4266" s="29" t="s">
        <v>116</v>
      </c>
      <c r="M4266" s="29"/>
      <c r="N4266" s="29"/>
      <c r="O4266" s="29"/>
      <c r="P4266" s="29"/>
      <c r="Q4266" s="29" t="n">
        <f aca="false">IFERROR(VALUE(L4266),"")</f>
        <v>0</v>
      </c>
      <c r="R4266" s="29" t="str">
        <f aca="true">IF(O4266="","",O4266-TODAY())</f>
        <v/>
      </c>
      <c r="S4266" s="29" t="str">
        <f aca="false">IF(C4266="&lt;&lt; vazio &gt;&gt;","VAZIA",IF(AND(O4266&lt;&gt;"",R4266&lt;0),"VENCIDO",IF(AND(O4266&lt;&gt;"",R4266&lt;=Parametros!$B$10),"PRÓX. VENCIMENTO",IF(F4266="Q","QUALIDADE",IF(F4266="S","BLOQUEADO",IF(F4266="R","RESTRITO/DEVOLUÇÃO",IF(OR(N4266="QUAR",N4266="QRES"),"QUARENTENA",IF(OR(B4266="DESCARTE",B4266="DEVOLUÇÃO"),"DESCARTE/DEVOLUÇÃO",IF(AND(D4266="",K4266&lt;&gt;""),"SEM LOTE",IF(AND(Q4266&lt;&gt;"",Q4266&gt;=Parametros!$B$11),"PARADO/SEM GIRO","OK"))))))))))</f>
        <v>VAZIA</v>
      </c>
      <c r="T4266" s="29" t="str">
        <f aca="false">IF(AND($S4266="PARADO/SEM GIRO",$K4266="KG",OR(Painel!$B$5="(Todos)",A4266=Painel!$B$5)*OR(Painel!$E$5="(Todos)",P4266=Painel!$E$5)),$J4266+ROW()/10000000,"")</f>
        <v/>
      </c>
      <c r="U4266" s="29" t="str">
        <f aca="false">IF(AND($S4266="VENCIDO",$K4266="KG",OR(Painel!$B$5="(Todos)",A4266=Painel!$B$5)*OR(Painel!$E$5="(Todos)",P4266=Painel!$E$5)),$J4266+ROW()/10000000,"")</f>
        <v/>
      </c>
    </row>
    <row r="4267" customFormat="false" ht="15" hidden="false" customHeight="false" outlineLevel="0" collapsed="false">
      <c r="A4267" s="29" t="s">
        <v>52</v>
      </c>
      <c r="B4267" s="29" t="s">
        <v>7832</v>
      </c>
      <c r="C4267" s="29" t="s">
        <v>177</v>
      </c>
      <c r="D4267" s="29" t="s">
        <v>7797</v>
      </c>
      <c r="E4267" s="29" t="n">
        <v>1</v>
      </c>
      <c r="F4267" s="29"/>
      <c r="G4267" s="29" t="s">
        <v>7833</v>
      </c>
      <c r="H4267" s="30" t="n">
        <v>603</v>
      </c>
      <c r="I4267" s="31" t="n">
        <v>46183</v>
      </c>
      <c r="J4267" s="30" t="n">
        <v>603</v>
      </c>
      <c r="K4267" s="29" t="s">
        <v>120</v>
      </c>
      <c r="L4267" s="29" t="s">
        <v>1096</v>
      </c>
      <c r="M4267" s="29"/>
      <c r="N4267" s="29" t="s">
        <v>122</v>
      </c>
      <c r="O4267" s="31" t="n">
        <v>46550</v>
      </c>
      <c r="P4267" s="29" t="s">
        <v>123</v>
      </c>
      <c r="Q4267" s="29" t="n">
        <f aca="false">IFERROR(VALUE(L4267),"")</f>
        <v>102</v>
      </c>
      <c r="R4267" s="29" t="n">
        <f aca="true">IF(O4267="","",O4267-TODAY())</f>
        <v>265</v>
      </c>
      <c r="S4267" s="29" t="str">
        <f aca="false">IF(C4267="&lt;&lt; vazio &gt;&gt;","VAZIA",IF(AND(O4267&lt;&gt;"",R4267&lt;0),"VENCIDO",IF(AND(O4267&lt;&gt;"",R4267&lt;=Parametros!$B$10),"PRÓX. VENCIMENTO",IF(F4267="Q","QUALIDADE",IF(F4267="S","BLOQUEADO",IF(F4267="R","RESTRITO/DEVOLUÇÃO",IF(OR(N4267="QUAR",N4267="QRES"),"QUARENTENA",IF(OR(B4267="DESCARTE",B4267="DEVOLUÇÃO"),"DESCARTE/DEVOLUÇÃO",IF(AND(D4267="",K4267&lt;&gt;""),"SEM LOTE",IF(AND(Q4267&lt;&gt;"",Q4267&gt;=Parametros!$B$11),"PARADO/SEM GIRO","OK"))))))))))</f>
        <v>PARADO/SEM GIRO</v>
      </c>
      <c r="T4267" s="29" t="n">
        <f aca="false">IF(AND($S4267="PARADO/SEM GIRO",$K4267="KG",OR(Painel!$B$5="(Todos)",A4267=Painel!$B$5)*OR(Painel!$E$5="(Todos)",P4267=Painel!$E$5)),$J4267+ROW()/10000000,"")</f>
        <v>603.0004267</v>
      </c>
      <c r="U4267" s="29" t="str">
        <f aca="false">IF(AND($S4267="VENCIDO",$K4267="KG",OR(Painel!$B$5="(Todos)",A4267=Painel!$B$5)*OR(Painel!$E$5="(Todos)",P4267=Painel!$E$5)),$J4267+ROW()/10000000,"")</f>
        <v/>
      </c>
    </row>
    <row r="4268" customFormat="false" ht="15" hidden="false" customHeight="false" outlineLevel="0" collapsed="false">
      <c r="A4268" s="29" t="s">
        <v>52</v>
      </c>
      <c r="B4268" s="29" t="s">
        <v>7834</v>
      </c>
      <c r="C4268" s="29" t="s">
        <v>386</v>
      </c>
      <c r="D4268" s="29" t="s">
        <v>7835</v>
      </c>
      <c r="E4268" s="29" t="n">
        <v>1</v>
      </c>
      <c r="F4268" s="29"/>
      <c r="G4268" s="29" t="s">
        <v>7836</v>
      </c>
      <c r="H4268" s="30" t="n">
        <v>140</v>
      </c>
      <c r="I4268" s="31" t="n">
        <v>46262</v>
      </c>
      <c r="J4268" s="30" t="n">
        <v>140</v>
      </c>
      <c r="K4268" s="29" t="s">
        <v>120</v>
      </c>
      <c r="L4268" s="29" t="s">
        <v>190</v>
      </c>
      <c r="M4268" s="29"/>
      <c r="N4268" s="29" t="s">
        <v>122</v>
      </c>
      <c r="O4268" s="29"/>
      <c r="P4268" s="29" t="s">
        <v>123</v>
      </c>
      <c r="Q4268" s="29" t="n">
        <f aca="false">IFERROR(VALUE(L4268),"")</f>
        <v>23</v>
      </c>
      <c r="R4268" s="29" t="str">
        <f aca="true">IF(O4268="","",O4268-TODAY())</f>
        <v/>
      </c>
      <c r="S4268" s="29" t="str">
        <f aca="false">IF(C4268="&lt;&lt; vazio &gt;&gt;","VAZIA",IF(AND(O4268&lt;&gt;"",R4268&lt;0),"VENCIDO",IF(AND(O4268&lt;&gt;"",R4268&lt;=Parametros!$B$10),"PRÓX. VENCIMENTO",IF(F4268="Q","QUALIDADE",IF(F4268="S","BLOQUEADO",IF(F4268="R","RESTRITO/DEVOLUÇÃO",IF(OR(N4268="QUAR",N4268="QRES"),"QUARENTENA",IF(OR(B4268="DESCARTE",B4268="DEVOLUÇÃO"),"DESCARTE/DEVOLUÇÃO",IF(AND(D4268="",K4268&lt;&gt;""),"SEM LOTE",IF(AND(Q4268&lt;&gt;"",Q4268&gt;=Parametros!$B$11),"PARADO/SEM GIRO","OK"))))))))))</f>
        <v>OK</v>
      </c>
      <c r="T4268" s="29" t="str">
        <f aca="false">IF(AND($S4268="PARADO/SEM GIRO",$K4268="KG",OR(Painel!$B$5="(Todos)",A4268=Painel!$B$5)*OR(Painel!$E$5="(Todos)",P4268=Painel!$E$5)),$J4268+ROW()/10000000,"")</f>
        <v/>
      </c>
      <c r="U4268" s="29" t="str">
        <f aca="false">IF(AND($S4268="VENCIDO",$K4268="KG",OR(Painel!$B$5="(Todos)",A4268=Painel!$B$5)*OR(Painel!$E$5="(Todos)",P4268=Painel!$E$5)),$J4268+ROW()/10000000,"")</f>
        <v/>
      </c>
    </row>
    <row r="4269" customFormat="false" ht="15" hidden="false" customHeight="false" outlineLevel="0" collapsed="false">
      <c r="A4269" s="29" t="s">
        <v>52</v>
      </c>
      <c r="B4269" s="29" t="s">
        <v>7837</v>
      </c>
      <c r="C4269" s="29" t="s">
        <v>161</v>
      </c>
      <c r="D4269" s="29" t="s">
        <v>2643</v>
      </c>
      <c r="E4269" s="29" t="n">
        <v>1</v>
      </c>
      <c r="F4269" s="29"/>
      <c r="G4269" s="29" t="s">
        <v>7838</v>
      </c>
      <c r="H4269" s="30" t="n">
        <v>999.9</v>
      </c>
      <c r="I4269" s="31" t="n">
        <v>46219</v>
      </c>
      <c r="J4269" s="30" t="n">
        <v>999.9</v>
      </c>
      <c r="K4269" s="29" t="s">
        <v>120</v>
      </c>
      <c r="L4269" s="29" t="s">
        <v>959</v>
      </c>
      <c r="M4269" s="29"/>
      <c r="N4269" s="29" t="s">
        <v>122</v>
      </c>
      <c r="O4269" s="31" t="n">
        <v>46763</v>
      </c>
      <c r="P4269" s="29" t="s">
        <v>123</v>
      </c>
      <c r="Q4269" s="29" t="n">
        <f aca="false">IFERROR(VALUE(L4269),"")</f>
        <v>66</v>
      </c>
      <c r="R4269" s="29" t="n">
        <f aca="true">IF(O4269="","",O4269-TODAY())</f>
        <v>478</v>
      </c>
      <c r="S4269" s="29" t="str">
        <f aca="false">IF(C4269="&lt;&lt; vazio &gt;&gt;","VAZIA",IF(AND(O4269&lt;&gt;"",R4269&lt;0),"VENCIDO",IF(AND(O4269&lt;&gt;"",R4269&lt;=Parametros!$B$10),"PRÓX. VENCIMENTO",IF(F4269="Q","QUALIDADE",IF(F4269="S","BLOQUEADO",IF(F4269="R","RESTRITO/DEVOLUÇÃO",IF(OR(N4269="QUAR",N4269="QRES"),"QUARENTENA",IF(OR(B4269="DESCARTE",B4269="DEVOLUÇÃO"),"DESCARTE/DEVOLUÇÃO",IF(AND(D4269="",K4269&lt;&gt;""),"SEM LOTE",IF(AND(Q4269&lt;&gt;"",Q4269&gt;=Parametros!$B$11),"PARADO/SEM GIRO","OK"))))))))))</f>
        <v>OK</v>
      </c>
      <c r="T4269" s="29" t="str">
        <f aca="false">IF(AND($S4269="PARADO/SEM GIRO",$K4269="KG",OR(Painel!$B$5="(Todos)",A4269=Painel!$B$5)*OR(Painel!$E$5="(Todos)",P4269=Painel!$E$5)),$J4269+ROW()/10000000,"")</f>
        <v/>
      </c>
      <c r="U4269" s="29" t="str">
        <f aca="false">IF(AND($S4269="VENCIDO",$K4269="KG",OR(Painel!$B$5="(Todos)",A4269=Painel!$B$5)*OR(Painel!$E$5="(Todos)",P4269=Painel!$E$5)),$J4269+ROW()/10000000,"")</f>
        <v/>
      </c>
    </row>
    <row r="4270" customFormat="false" ht="15" hidden="false" customHeight="false" outlineLevel="0" collapsed="false">
      <c r="A4270" s="29" t="s">
        <v>52</v>
      </c>
      <c r="B4270" s="29" t="s">
        <v>7839</v>
      </c>
      <c r="C4270" s="29" t="s">
        <v>741</v>
      </c>
      <c r="D4270" s="29" t="s">
        <v>742</v>
      </c>
      <c r="E4270" s="29" t="n">
        <v>1</v>
      </c>
      <c r="F4270" s="29" t="s">
        <v>268</v>
      </c>
      <c r="G4270" s="29" t="s">
        <v>7840</v>
      </c>
      <c r="H4270" s="30" t="n">
        <v>1080</v>
      </c>
      <c r="I4270" s="31" t="n">
        <v>46281</v>
      </c>
      <c r="J4270" s="30" t="n">
        <v>1080</v>
      </c>
      <c r="K4270" s="29" t="s">
        <v>120</v>
      </c>
      <c r="L4270" s="29" t="s">
        <v>284</v>
      </c>
      <c r="M4270" s="29"/>
      <c r="N4270" s="29" t="s">
        <v>122</v>
      </c>
      <c r="O4270" s="31" t="n">
        <v>46645</v>
      </c>
      <c r="P4270" s="29" t="s">
        <v>123</v>
      </c>
      <c r="Q4270" s="29" t="n">
        <f aca="false">IFERROR(VALUE(L4270),"")</f>
        <v>4</v>
      </c>
      <c r="R4270" s="29" t="n">
        <f aca="true">IF(O4270="","",O4270-TODAY())</f>
        <v>360</v>
      </c>
      <c r="S4270" s="29" t="str">
        <f aca="false">IF(C4270="&lt;&lt; vazio &gt;&gt;","VAZIA",IF(AND(O4270&lt;&gt;"",R4270&lt;0),"VENCIDO",IF(AND(O4270&lt;&gt;"",R4270&lt;=Parametros!$B$10),"PRÓX. VENCIMENTO",IF(F4270="Q","QUALIDADE",IF(F4270="S","BLOQUEADO",IF(F4270="R","RESTRITO/DEVOLUÇÃO",IF(OR(N4270="QUAR",N4270="QRES"),"QUARENTENA",IF(OR(B4270="DESCARTE",B4270="DEVOLUÇÃO"),"DESCARTE/DEVOLUÇÃO",IF(AND(D4270="",K4270&lt;&gt;""),"SEM LOTE",IF(AND(Q4270&lt;&gt;"",Q4270&gt;=Parametros!$B$11),"PARADO/SEM GIRO","OK"))))))))))</f>
        <v>QUALIDADE</v>
      </c>
      <c r="T4270" s="29" t="str">
        <f aca="false">IF(AND($S4270="PARADO/SEM GIRO",$K4270="KG",OR(Painel!$B$5="(Todos)",A4270=Painel!$B$5)*OR(Painel!$E$5="(Todos)",P4270=Painel!$E$5)),$J4270+ROW()/10000000,"")</f>
        <v/>
      </c>
      <c r="U4270" s="29" t="str">
        <f aca="false">IF(AND($S4270="VENCIDO",$K4270="KG",OR(Painel!$B$5="(Todos)",A4270=Painel!$B$5)*OR(Painel!$E$5="(Todos)",P4270=Painel!$E$5)),$J4270+ROW()/10000000,"")</f>
        <v/>
      </c>
    </row>
    <row r="4271" customFormat="false" ht="15" hidden="false" customHeight="false" outlineLevel="0" collapsed="false">
      <c r="A4271" s="29" t="s">
        <v>52</v>
      </c>
      <c r="B4271" s="29" t="s">
        <v>7841</v>
      </c>
      <c r="C4271" s="29" t="s">
        <v>1274</v>
      </c>
      <c r="D4271" s="29" t="s">
        <v>3140</v>
      </c>
      <c r="E4271" s="29" t="n">
        <v>1</v>
      </c>
      <c r="F4271" s="29"/>
      <c r="G4271" s="29" t="s">
        <v>7842</v>
      </c>
      <c r="H4271" s="30" t="n">
        <v>1000</v>
      </c>
      <c r="I4271" s="31" t="n">
        <v>46235</v>
      </c>
      <c r="J4271" s="30" t="n">
        <v>1000</v>
      </c>
      <c r="K4271" s="29" t="s">
        <v>120</v>
      </c>
      <c r="L4271" s="29" t="s">
        <v>694</v>
      </c>
      <c r="M4271" s="29"/>
      <c r="N4271" s="29" t="s">
        <v>122</v>
      </c>
      <c r="O4271" s="31" t="n">
        <v>46548</v>
      </c>
      <c r="P4271" s="29" t="s">
        <v>123</v>
      </c>
      <c r="Q4271" s="29" t="n">
        <f aca="false">IFERROR(VALUE(L4271),"")</f>
        <v>50</v>
      </c>
      <c r="R4271" s="29" t="n">
        <f aca="true">IF(O4271="","",O4271-TODAY())</f>
        <v>263</v>
      </c>
      <c r="S4271" s="29" t="str">
        <f aca="false">IF(C4271="&lt;&lt; vazio &gt;&gt;","VAZIA",IF(AND(O4271&lt;&gt;"",R4271&lt;0),"VENCIDO",IF(AND(O4271&lt;&gt;"",R4271&lt;=Parametros!$B$10),"PRÓX. VENCIMENTO",IF(F4271="Q","QUALIDADE",IF(F4271="S","BLOQUEADO",IF(F4271="R","RESTRITO/DEVOLUÇÃO",IF(OR(N4271="QUAR",N4271="QRES"),"QUARENTENA",IF(OR(B4271="DESCARTE",B4271="DEVOLUÇÃO"),"DESCARTE/DEVOLUÇÃO",IF(AND(D4271="",K4271&lt;&gt;""),"SEM LOTE",IF(AND(Q4271&lt;&gt;"",Q4271&gt;=Parametros!$B$11),"PARADO/SEM GIRO","OK"))))))))))</f>
        <v>OK</v>
      </c>
      <c r="T4271" s="29" t="str">
        <f aca="false">IF(AND($S4271="PARADO/SEM GIRO",$K4271="KG",OR(Painel!$B$5="(Todos)",A4271=Painel!$B$5)*OR(Painel!$E$5="(Todos)",P4271=Painel!$E$5)),$J4271+ROW()/10000000,"")</f>
        <v/>
      </c>
      <c r="U4271" s="29" t="str">
        <f aca="false">IF(AND($S4271="VENCIDO",$K4271="KG",OR(Painel!$B$5="(Todos)",A4271=Painel!$B$5)*OR(Painel!$E$5="(Todos)",P4271=Painel!$E$5)),$J4271+ROW()/10000000,"")</f>
        <v/>
      </c>
    </row>
    <row r="4272" customFormat="false" ht="15" hidden="false" customHeight="false" outlineLevel="0" collapsed="false">
      <c r="A4272" s="29" t="s">
        <v>52</v>
      </c>
      <c r="B4272" s="29" t="s">
        <v>7843</v>
      </c>
      <c r="C4272" s="29" t="s">
        <v>129</v>
      </c>
      <c r="D4272" s="29" t="s">
        <v>130</v>
      </c>
      <c r="E4272" s="29" t="n">
        <v>1</v>
      </c>
      <c r="F4272" s="29"/>
      <c r="G4272" s="29" t="s">
        <v>7844</v>
      </c>
      <c r="H4272" s="30" t="n">
        <v>1000</v>
      </c>
      <c r="I4272" s="31" t="n">
        <v>46245</v>
      </c>
      <c r="J4272" s="30" t="n">
        <v>1000</v>
      </c>
      <c r="K4272" s="29" t="s">
        <v>120</v>
      </c>
      <c r="L4272" s="29" t="s">
        <v>2312</v>
      </c>
      <c r="M4272" s="29"/>
      <c r="N4272" s="29" t="s">
        <v>122</v>
      </c>
      <c r="O4272" s="31" t="n">
        <v>46970</v>
      </c>
      <c r="P4272" s="29" t="s">
        <v>123</v>
      </c>
      <c r="Q4272" s="29" t="n">
        <f aca="false">IFERROR(VALUE(L4272),"")</f>
        <v>40</v>
      </c>
      <c r="R4272" s="29" t="n">
        <f aca="true">IF(O4272="","",O4272-TODAY())</f>
        <v>685</v>
      </c>
      <c r="S4272" s="29" t="str">
        <f aca="false">IF(C4272="&lt;&lt; vazio &gt;&gt;","VAZIA",IF(AND(O4272&lt;&gt;"",R4272&lt;0),"VENCIDO",IF(AND(O4272&lt;&gt;"",R4272&lt;=Parametros!$B$10),"PRÓX. VENCIMENTO",IF(F4272="Q","QUALIDADE",IF(F4272="S","BLOQUEADO",IF(F4272="R","RESTRITO/DEVOLUÇÃO",IF(OR(N4272="QUAR",N4272="QRES"),"QUARENTENA",IF(OR(B4272="DESCARTE",B4272="DEVOLUÇÃO"),"DESCARTE/DEVOLUÇÃO",IF(AND(D4272="",K4272&lt;&gt;""),"SEM LOTE",IF(AND(Q4272&lt;&gt;"",Q4272&gt;=Parametros!$B$11),"PARADO/SEM GIRO","OK"))))))))))</f>
        <v>OK</v>
      </c>
      <c r="T4272" s="29" t="str">
        <f aca="false">IF(AND($S4272="PARADO/SEM GIRO",$K4272="KG",OR(Painel!$B$5="(Todos)",A4272=Painel!$B$5)*OR(Painel!$E$5="(Todos)",P4272=Painel!$E$5)),$J4272+ROW()/10000000,"")</f>
        <v/>
      </c>
      <c r="U4272" s="29" t="str">
        <f aca="false">IF(AND($S4272="VENCIDO",$K4272="KG",OR(Painel!$B$5="(Todos)",A4272=Painel!$B$5)*OR(Painel!$E$5="(Todos)",P4272=Painel!$E$5)),$J4272+ROW()/10000000,"")</f>
        <v/>
      </c>
    </row>
    <row r="4273" customFormat="false" ht="15" hidden="false" customHeight="false" outlineLevel="0" collapsed="false">
      <c r="A4273" s="29" t="s">
        <v>52</v>
      </c>
      <c r="B4273" s="29" t="s">
        <v>7845</v>
      </c>
      <c r="C4273" s="29" t="s">
        <v>115</v>
      </c>
      <c r="D4273" s="29"/>
      <c r="E4273" s="29" t="n">
        <v>0</v>
      </c>
      <c r="F4273" s="29"/>
      <c r="G4273" s="29"/>
      <c r="H4273" s="30" t="n">
        <v>0</v>
      </c>
      <c r="I4273" s="29"/>
      <c r="J4273" s="30" t="n">
        <v>0</v>
      </c>
      <c r="K4273" s="29"/>
      <c r="L4273" s="29" t="s">
        <v>116</v>
      </c>
      <c r="M4273" s="29"/>
      <c r="N4273" s="29"/>
      <c r="O4273" s="29"/>
      <c r="P4273" s="29"/>
      <c r="Q4273" s="29" t="n">
        <f aca="false">IFERROR(VALUE(L4273),"")</f>
        <v>0</v>
      </c>
      <c r="R4273" s="29" t="str">
        <f aca="true">IF(O4273="","",O4273-TODAY())</f>
        <v/>
      </c>
      <c r="S4273" s="29" t="str">
        <f aca="false">IF(C4273="&lt;&lt; vazio &gt;&gt;","VAZIA",IF(AND(O4273&lt;&gt;"",R4273&lt;0),"VENCIDO",IF(AND(O4273&lt;&gt;"",R4273&lt;=Parametros!$B$10),"PRÓX. VENCIMENTO",IF(F4273="Q","QUALIDADE",IF(F4273="S","BLOQUEADO",IF(F4273="R","RESTRITO/DEVOLUÇÃO",IF(OR(N4273="QUAR",N4273="QRES"),"QUARENTENA",IF(OR(B4273="DESCARTE",B4273="DEVOLUÇÃO"),"DESCARTE/DEVOLUÇÃO",IF(AND(D4273="",K4273&lt;&gt;""),"SEM LOTE",IF(AND(Q4273&lt;&gt;"",Q4273&gt;=Parametros!$B$11),"PARADO/SEM GIRO","OK"))))))))))</f>
        <v>VAZIA</v>
      </c>
      <c r="T4273" s="29" t="str">
        <f aca="false">IF(AND($S4273="PARADO/SEM GIRO",$K4273="KG",OR(Painel!$B$5="(Todos)",A4273=Painel!$B$5)*OR(Painel!$E$5="(Todos)",P4273=Painel!$E$5)),$J4273+ROW()/10000000,"")</f>
        <v/>
      </c>
      <c r="U4273" s="29" t="str">
        <f aca="false">IF(AND($S4273="VENCIDO",$K4273="KG",OR(Painel!$B$5="(Todos)",A4273=Painel!$B$5)*OR(Painel!$E$5="(Todos)",P4273=Painel!$E$5)),$J4273+ROW()/10000000,"")</f>
        <v/>
      </c>
    </row>
    <row r="4274" customFormat="false" ht="15" hidden="false" customHeight="false" outlineLevel="0" collapsed="false">
      <c r="A4274" s="29" t="s">
        <v>52</v>
      </c>
      <c r="B4274" s="29" t="s">
        <v>7846</v>
      </c>
      <c r="C4274" s="29" t="s">
        <v>768</v>
      </c>
      <c r="D4274" s="29" t="s">
        <v>1087</v>
      </c>
      <c r="E4274" s="29" t="n">
        <v>1</v>
      </c>
      <c r="F4274" s="29"/>
      <c r="G4274" s="29" t="s">
        <v>7847</v>
      </c>
      <c r="H4274" s="30" t="n">
        <v>800</v>
      </c>
      <c r="I4274" s="31" t="n">
        <v>46267</v>
      </c>
      <c r="J4274" s="30" t="n">
        <v>800</v>
      </c>
      <c r="K4274" s="29" t="s">
        <v>120</v>
      </c>
      <c r="L4274" s="29" t="s">
        <v>2513</v>
      </c>
      <c r="M4274" s="29"/>
      <c r="N4274" s="29" t="s">
        <v>122</v>
      </c>
      <c r="O4274" s="31" t="n">
        <v>46619</v>
      </c>
      <c r="P4274" s="29" t="s">
        <v>123</v>
      </c>
      <c r="Q4274" s="29" t="n">
        <f aca="false">IFERROR(VALUE(L4274),"")</f>
        <v>18</v>
      </c>
      <c r="R4274" s="29" t="n">
        <f aca="true">IF(O4274="","",O4274-TODAY())</f>
        <v>334</v>
      </c>
      <c r="S4274" s="29" t="str">
        <f aca="false">IF(C4274="&lt;&lt; vazio &gt;&gt;","VAZIA",IF(AND(O4274&lt;&gt;"",R4274&lt;0),"VENCIDO",IF(AND(O4274&lt;&gt;"",R4274&lt;=Parametros!$B$10),"PRÓX. VENCIMENTO",IF(F4274="Q","QUALIDADE",IF(F4274="S","BLOQUEADO",IF(F4274="R","RESTRITO/DEVOLUÇÃO",IF(OR(N4274="QUAR",N4274="QRES"),"QUARENTENA",IF(OR(B4274="DESCARTE",B4274="DEVOLUÇÃO"),"DESCARTE/DEVOLUÇÃO",IF(AND(D4274="",K4274&lt;&gt;""),"SEM LOTE",IF(AND(Q4274&lt;&gt;"",Q4274&gt;=Parametros!$B$11),"PARADO/SEM GIRO","OK"))))))))))</f>
        <v>OK</v>
      </c>
      <c r="T4274" s="29" t="str">
        <f aca="false">IF(AND($S4274="PARADO/SEM GIRO",$K4274="KG",OR(Painel!$B$5="(Todos)",A4274=Painel!$B$5)*OR(Painel!$E$5="(Todos)",P4274=Painel!$E$5)),$J4274+ROW()/10000000,"")</f>
        <v/>
      </c>
      <c r="U4274" s="29" t="str">
        <f aca="false">IF(AND($S4274="VENCIDO",$K4274="KG",OR(Painel!$B$5="(Todos)",A4274=Painel!$B$5)*OR(Painel!$E$5="(Todos)",P4274=Painel!$E$5)),$J4274+ROW()/10000000,"")</f>
        <v/>
      </c>
    </row>
    <row r="4275" customFormat="false" ht="15" hidden="false" customHeight="false" outlineLevel="0" collapsed="false">
      <c r="A4275" s="29" t="s">
        <v>52</v>
      </c>
      <c r="B4275" s="29" t="s">
        <v>7848</v>
      </c>
      <c r="C4275" s="29" t="s">
        <v>768</v>
      </c>
      <c r="D4275" s="29" t="s">
        <v>1426</v>
      </c>
      <c r="E4275" s="29" t="n">
        <v>1</v>
      </c>
      <c r="F4275" s="29"/>
      <c r="G4275" s="29" t="s">
        <v>7849</v>
      </c>
      <c r="H4275" s="30" t="n">
        <v>800</v>
      </c>
      <c r="I4275" s="31" t="n">
        <v>46261</v>
      </c>
      <c r="J4275" s="30" t="n">
        <v>800</v>
      </c>
      <c r="K4275" s="29" t="s">
        <v>120</v>
      </c>
      <c r="L4275" s="29" t="s">
        <v>938</v>
      </c>
      <c r="M4275" s="29"/>
      <c r="N4275" s="29" t="s">
        <v>122</v>
      </c>
      <c r="O4275" s="31" t="n">
        <v>46618</v>
      </c>
      <c r="P4275" s="29" t="s">
        <v>123</v>
      </c>
      <c r="Q4275" s="29" t="n">
        <f aca="false">IFERROR(VALUE(L4275),"")</f>
        <v>24</v>
      </c>
      <c r="R4275" s="29" t="n">
        <f aca="true">IF(O4275="","",O4275-TODAY())</f>
        <v>333</v>
      </c>
      <c r="S4275" s="29" t="str">
        <f aca="false">IF(C4275="&lt;&lt; vazio &gt;&gt;","VAZIA",IF(AND(O4275&lt;&gt;"",R4275&lt;0),"VENCIDO",IF(AND(O4275&lt;&gt;"",R4275&lt;=Parametros!$B$10),"PRÓX. VENCIMENTO",IF(F4275="Q","QUALIDADE",IF(F4275="S","BLOQUEADO",IF(F4275="R","RESTRITO/DEVOLUÇÃO",IF(OR(N4275="QUAR",N4275="QRES"),"QUARENTENA",IF(OR(B4275="DESCARTE",B4275="DEVOLUÇÃO"),"DESCARTE/DEVOLUÇÃO",IF(AND(D4275="",K4275&lt;&gt;""),"SEM LOTE",IF(AND(Q4275&lt;&gt;"",Q4275&gt;=Parametros!$B$11),"PARADO/SEM GIRO","OK"))))))))))</f>
        <v>OK</v>
      </c>
      <c r="T4275" s="29" t="str">
        <f aca="false">IF(AND($S4275="PARADO/SEM GIRO",$K4275="KG",OR(Painel!$B$5="(Todos)",A4275=Painel!$B$5)*OR(Painel!$E$5="(Todos)",P4275=Painel!$E$5)),$J4275+ROW()/10000000,"")</f>
        <v/>
      </c>
      <c r="U4275" s="29" t="str">
        <f aca="false">IF(AND($S4275="VENCIDO",$K4275="KG",OR(Painel!$B$5="(Todos)",A4275=Painel!$B$5)*OR(Painel!$E$5="(Todos)",P4275=Painel!$E$5)),$J4275+ROW()/10000000,"")</f>
        <v/>
      </c>
    </row>
    <row r="4276" customFormat="false" ht="15" hidden="false" customHeight="false" outlineLevel="0" collapsed="false">
      <c r="A4276" s="29" t="s">
        <v>52</v>
      </c>
      <c r="B4276" s="29" t="s">
        <v>7850</v>
      </c>
      <c r="C4276" s="29" t="s">
        <v>876</v>
      </c>
      <c r="D4276" s="29" t="s">
        <v>1238</v>
      </c>
      <c r="E4276" s="29" t="n">
        <v>1</v>
      </c>
      <c r="F4276" s="29" t="s">
        <v>268</v>
      </c>
      <c r="G4276" s="29" t="s">
        <v>7851</v>
      </c>
      <c r="H4276" s="30" t="n">
        <v>720</v>
      </c>
      <c r="I4276" s="31" t="n">
        <v>46281</v>
      </c>
      <c r="J4276" s="30" t="n">
        <v>720</v>
      </c>
      <c r="K4276" s="29" t="s">
        <v>120</v>
      </c>
      <c r="L4276" s="29" t="s">
        <v>284</v>
      </c>
      <c r="M4276" s="29"/>
      <c r="N4276" s="29" t="s">
        <v>122</v>
      </c>
      <c r="O4276" s="31" t="n">
        <v>46827</v>
      </c>
      <c r="P4276" s="29" t="s">
        <v>123</v>
      </c>
      <c r="Q4276" s="29" t="n">
        <f aca="false">IFERROR(VALUE(L4276),"")</f>
        <v>4</v>
      </c>
      <c r="R4276" s="29" t="n">
        <f aca="true">IF(O4276="","",O4276-TODAY())</f>
        <v>542</v>
      </c>
      <c r="S4276" s="29" t="str">
        <f aca="false">IF(C4276="&lt;&lt; vazio &gt;&gt;","VAZIA",IF(AND(O4276&lt;&gt;"",R4276&lt;0),"VENCIDO",IF(AND(O4276&lt;&gt;"",R4276&lt;=Parametros!$B$10),"PRÓX. VENCIMENTO",IF(F4276="Q","QUALIDADE",IF(F4276="S","BLOQUEADO",IF(F4276="R","RESTRITO/DEVOLUÇÃO",IF(OR(N4276="QUAR",N4276="QRES"),"QUARENTENA",IF(OR(B4276="DESCARTE",B4276="DEVOLUÇÃO"),"DESCARTE/DEVOLUÇÃO",IF(AND(D4276="",K4276&lt;&gt;""),"SEM LOTE",IF(AND(Q4276&lt;&gt;"",Q4276&gt;=Parametros!$B$11),"PARADO/SEM GIRO","OK"))))))))))</f>
        <v>QUALIDADE</v>
      </c>
      <c r="T4276" s="29" t="str">
        <f aca="false">IF(AND($S4276="PARADO/SEM GIRO",$K4276="KG",OR(Painel!$B$5="(Todos)",A4276=Painel!$B$5)*OR(Painel!$E$5="(Todos)",P4276=Painel!$E$5)),$J4276+ROW()/10000000,"")</f>
        <v/>
      </c>
      <c r="U4276" s="29" t="str">
        <f aca="false">IF(AND($S4276="VENCIDO",$K4276="KG",OR(Painel!$B$5="(Todos)",A4276=Painel!$B$5)*OR(Painel!$E$5="(Todos)",P4276=Painel!$E$5)),$J4276+ROW()/10000000,"")</f>
        <v/>
      </c>
    </row>
    <row r="4277" customFormat="false" ht="15" hidden="false" customHeight="false" outlineLevel="0" collapsed="false">
      <c r="A4277" s="29" t="s">
        <v>52</v>
      </c>
      <c r="B4277" s="29" t="s">
        <v>7852</v>
      </c>
      <c r="C4277" s="29" t="s">
        <v>876</v>
      </c>
      <c r="D4277" s="29" t="s">
        <v>1238</v>
      </c>
      <c r="E4277" s="29" t="n">
        <v>1</v>
      </c>
      <c r="F4277" s="29" t="s">
        <v>268</v>
      </c>
      <c r="G4277" s="29" t="s">
        <v>7853</v>
      </c>
      <c r="H4277" s="30" t="n">
        <v>720</v>
      </c>
      <c r="I4277" s="31" t="n">
        <v>46281</v>
      </c>
      <c r="J4277" s="30" t="n">
        <v>720</v>
      </c>
      <c r="K4277" s="29" t="s">
        <v>120</v>
      </c>
      <c r="L4277" s="29" t="s">
        <v>284</v>
      </c>
      <c r="M4277" s="29"/>
      <c r="N4277" s="29" t="s">
        <v>122</v>
      </c>
      <c r="O4277" s="31" t="n">
        <v>46827</v>
      </c>
      <c r="P4277" s="29" t="s">
        <v>123</v>
      </c>
      <c r="Q4277" s="29" t="n">
        <f aca="false">IFERROR(VALUE(L4277),"")</f>
        <v>4</v>
      </c>
      <c r="R4277" s="29" t="n">
        <f aca="true">IF(O4277="","",O4277-TODAY())</f>
        <v>542</v>
      </c>
      <c r="S4277" s="29" t="str">
        <f aca="false">IF(C4277="&lt;&lt; vazio &gt;&gt;","VAZIA",IF(AND(O4277&lt;&gt;"",R4277&lt;0),"VENCIDO",IF(AND(O4277&lt;&gt;"",R4277&lt;=Parametros!$B$10),"PRÓX. VENCIMENTO",IF(F4277="Q","QUALIDADE",IF(F4277="S","BLOQUEADO",IF(F4277="R","RESTRITO/DEVOLUÇÃO",IF(OR(N4277="QUAR",N4277="QRES"),"QUARENTENA",IF(OR(B4277="DESCARTE",B4277="DEVOLUÇÃO"),"DESCARTE/DEVOLUÇÃO",IF(AND(D4277="",K4277&lt;&gt;""),"SEM LOTE",IF(AND(Q4277&lt;&gt;"",Q4277&gt;=Parametros!$B$11),"PARADO/SEM GIRO","OK"))))))))))</f>
        <v>QUALIDADE</v>
      </c>
      <c r="T4277" s="29" t="str">
        <f aca="false">IF(AND($S4277="PARADO/SEM GIRO",$K4277="KG",OR(Painel!$B$5="(Todos)",A4277=Painel!$B$5)*OR(Painel!$E$5="(Todos)",P4277=Painel!$E$5)),$J4277+ROW()/10000000,"")</f>
        <v/>
      </c>
      <c r="U4277" s="29" t="str">
        <f aca="false">IF(AND($S4277="VENCIDO",$K4277="KG",OR(Painel!$B$5="(Todos)",A4277=Painel!$B$5)*OR(Painel!$E$5="(Todos)",P4277=Painel!$E$5)),$J4277+ROW()/10000000,"")</f>
        <v/>
      </c>
    </row>
    <row r="4278" customFormat="false" ht="15" hidden="false" customHeight="false" outlineLevel="0" collapsed="false">
      <c r="A4278" s="29" t="s">
        <v>52</v>
      </c>
      <c r="B4278" s="29" t="s">
        <v>7854</v>
      </c>
      <c r="C4278" s="29" t="s">
        <v>917</v>
      </c>
      <c r="D4278" s="29" t="s">
        <v>461</v>
      </c>
      <c r="E4278" s="29" t="n">
        <v>1</v>
      </c>
      <c r="F4278" s="29"/>
      <c r="G4278" s="29" t="s">
        <v>7855</v>
      </c>
      <c r="H4278" s="30" t="n">
        <v>800</v>
      </c>
      <c r="I4278" s="31" t="n">
        <v>46274</v>
      </c>
      <c r="J4278" s="30" t="n">
        <v>800</v>
      </c>
      <c r="K4278" s="29" t="s">
        <v>120</v>
      </c>
      <c r="L4278" s="29" t="s">
        <v>138</v>
      </c>
      <c r="M4278" s="29"/>
      <c r="N4278" s="29" t="s">
        <v>122</v>
      </c>
      <c r="O4278" s="31" t="n">
        <v>46818</v>
      </c>
      <c r="P4278" s="29" t="s">
        <v>123</v>
      </c>
      <c r="Q4278" s="29" t="n">
        <f aca="false">IFERROR(VALUE(L4278),"")</f>
        <v>11</v>
      </c>
      <c r="R4278" s="29" t="n">
        <f aca="true">IF(O4278="","",O4278-TODAY())</f>
        <v>533</v>
      </c>
      <c r="S4278" s="29" t="str">
        <f aca="false">IF(C4278="&lt;&lt; vazio &gt;&gt;","VAZIA",IF(AND(O4278&lt;&gt;"",R4278&lt;0),"VENCIDO",IF(AND(O4278&lt;&gt;"",R4278&lt;=Parametros!$B$10),"PRÓX. VENCIMENTO",IF(F4278="Q","QUALIDADE",IF(F4278="S","BLOQUEADO",IF(F4278="R","RESTRITO/DEVOLUÇÃO",IF(OR(N4278="QUAR",N4278="QRES"),"QUARENTENA",IF(OR(B4278="DESCARTE",B4278="DEVOLUÇÃO"),"DESCARTE/DEVOLUÇÃO",IF(AND(D4278="",K4278&lt;&gt;""),"SEM LOTE",IF(AND(Q4278&lt;&gt;"",Q4278&gt;=Parametros!$B$11),"PARADO/SEM GIRO","OK"))))))))))</f>
        <v>OK</v>
      </c>
      <c r="T4278" s="29" t="str">
        <f aca="false">IF(AND($S4278="PARADO/SEM GIRO",$K4278="KG",OR(Painel!$B$5="(Todos)",A4278=Painel!$B$5)*OR(Painel!$E$5="(Todos)",P4278=Painel!$E$5)),$J4278+ROW()/10000000,"")</f>
        <v/>
      </c>
      <c r="U4278" s="29" t="str">
        <f aca="false">IF(AND($S4278="VENCIDO",$K4278="KG",OR(Painel!$B$5="(Todos)",A4278=Painel!$B$5)*OR(Painel!$E$5="(Todos)",P4278=Painel!$E$5)),$J4278+ROW()/10000000,"")</f>
        <v/>
      </c>
    </row>
    <row r="4279" customFormat="false" ht="15" hidden="false" customHeight="false" outlineLevel="0" collapsed="false">
      <c r="A4279" s="29" t="s">
        <v>52</v>
      </c>
      <c r="B4279" s="29" t="s">
        <v>7856</v>
      </c>
      <c r="C4279" s="29" t="s">
        <v>679</v>
      </c>
      <c r="D4279" s="29" t="s">
        <v>685</v>
      </c>
      <c r="E4279" s="29" t="n">
        <v>1</v>
      </c>
      <c r="F4279" s="29" t="s">
        <v>268</v>
      </c>
      <c r="G4279" s="29" t="s">
        <v>7857</v>
      </c>
      <c r="H4279" s="30" t="n">
        <v>1080</v>
      </c>
      <c r="I4279" s="31" t="n">
        <v>46282</v>
      </c>
      <c r="J4279" s="30" t="n">
        <v>1080</v>
      </c>
      <c r="K4279" s="29" t="s">
        <v>120</v>
      </c>
      <c r="L4279" s="29" t="s">
        <v>400</v>
      </c>
      <c r="M4279" s="29"/>
      <c r="N4279" s="29" t="s">
        <v>122</v>
      </c>
      <c r="O4279" s="31" t="n">
        <v>46647</v>
      </c>
      <c r="P4279" s="29" t="s">
        <v>123</v>
      </c>
      <c r="Q4279" s="29" t="n">
        <f aca="false">IFERROR(VALUE(L4279),"")</f>
        <v>3</v>
      </c>
      <c r="R4279" s="29" t="n">
        <f aca="true">IF(O4279="","",O4279-TODAY())</f>
        <v>362</v>
      </c>
      <c r="S4279" s="29" t="str">
        <f aca="false">IF(C4279="&lt;&lt; vazio &gt;&gt;","VAZIA",IF(AND(O4279&lt;&gt;"",R4279&lt;0),"VENCIDO",IF(AND(O4279&lt;&gt;"",R4279&lt;=Parametros!$B$10),"PRÓX. VENCIMENTO",IF(F4279="Q","QUALIDADE",IF(F4279="S","BLOQUEADO",IF(F4279="R","RESTRITO/DEVOLUÇÃO",IF(OR(N4279="QUAR",N4279="QRES"),"QUARENTENA",IF(OR(B4279="DESCARTE",B4279="DEVOLUÇÃO"),"DESCARTE/DEVOLUÇÃO",IF(AND(D4279="",K4279&lt;&gt;""),"SEM LOTE",IF(AND(Q4279&lt;&gt;"",Q4279&gt;=Parametros!$B$11),"PARADO/SEM GIRO","OK"))))))))))</f>
        <v>QUALIDADE</v>
      </c>
      <c r="T4279" s="29" t="str">
        <f aca="false">IF(AND($S4279="PARADO/SEM GIRO",$K4279="KG",OR(Painel!$B$5="(Todos)",A4279=Painel!$B$5)*OR(Painel!$E$5="(Todos)",P4279=Painel!$E$5)),$J4279+ROW()/10000000,"")</f>
        <v/>
      </c>
      <c r="U4279" s="29" t="str">
        <f aca="false">IF(AND($S4279="VENCIDO",$K4279="KG",OR(Painel!$B$5="(Todos)",A4279=Painel!$B$5)*OR(Painel!$E$5="(Todos)",P4279=Painel!$E$5)),$J4279+ROW()/10000000,"")</f>
        <v/>
      </c>
    </row>
    <row r="4280" customFormat="false" ht="15" hidden="false" customHeight="false" outlineLevel="0" collapsed="false">
      <c r="A4280" s="29" t="s">
        <v>52</v>
      </c>
      <c r="B4280" s="29" t="s">
        <v>7858</v>
      </c>
      <c r="C4280" s="29" t="s">
        <v>1292</v>
      </c>
      <c r="D4280" s="29" t="s">
        <v>1293</v>
      </c>
      <c r="E4280" s="29" t="n">
        <v>1</v>
      </c>
      <c r="F4280" s="29" t="s">
        <v>268</v>
      </c>
      <c r="G4280" s="29" t="s">
        <v>7859</v>
      </c>
      <c r="H4280" s="30" t="n">
        <v>800</v>
      </c>
      <c r="I4280" s="31" t="n">
        <v>46280</v>
      </c>
      <c r="J4280" s="30" t="n">
        <v>800</v>
      </c>
      <c r="K4280" s="29" t="s">
        <v>120</v>
      </c>
      <c r="L4280" s="29" t="s">
        <v>144</v>
      </c>
      <c r="M4280" s="29"/>
      <c r="N4280" s="29" t="s">
        <v>122</v>
      </c>
      <c r="O4280" s="31" t="n">
        <v>46826</v>
      </c>
      <c r="P4280" s="29" t="s">
        <v>123</v>
      </c>
      <c r="Q4280" s="29" t="n">
        <f aca="false">IFERROR(VALUE(L4280),"")</f>
        <v>5</v>
      </c>
      <c r="R4280" s="29" t="n">
        <f aca="true">IF(O4280="","",O4280-TODAY())</f>
        <v>541</v>
      </c>
      <c r="S4280" s="29" t="str">
        <f aca="false">IF(C4280="&lt;&lt; vazio &gt;&gt;","VAZIA",IF(AND(O4280&lt;&gt;"",R4280&lt;0),"VENCIDO",IF(AND(O4280&lt;&gt;"",R4280&lt;=Parametros!$B$10),"PRÓX. VENCIMENTO",IF(F4280="Q","QUALIDADE",IF(F4280="S","BLOQUEADO",IF(F4280="R","RESTRITO/DEVOLUÇÃO",IF(OR(N4280="QUAR",N4280="QRES"),"QUARENTENA",IF(OR(B4280="DESCARTE",B4280="DEVOLUÇÃO"),"DESCARTE/DEVOLUÇÃO",IF(AND(D4280="",K4280&lt;&gt;""),"SEM LOTE",IF(AND(Q4280&lt;&gt;"",Q4280&gt;=Parametros!$B$11),"PARADO/SEM GIRO","OK"))))))))))</f>
        <v>QUALIDADE</v>
      </c>
      <c r="T4280" s="29" t="str">
        <f aca="false">IF(AND($S4280="PARADO/SEM GIRO",$K4280="KG",OR(Painel!$B$5="(Todos)",A4280=Painel!$B$5)*OR(Painel!$E$5="(Todos)",P4280=Painel!$E$5)),$J4280+ROW()/10000000,"")</f>
        <v/>
      </c>
      <c r="U4280" s="29" t="str">
        <f aca="false">IF(AND($S4280="VENCIDO",$K4280="KG",OR(Painel!$B$5="(Todos)",A4280=Painel!$B$5)*OR(Painel!$E$5="(Todos)",P4280=Painel!$E$5)),$J4280+ROW()/10000000,"")</f>
        <v/>
      </c>
    </row>
    <row r="4281" customFormat="false" ht="15" hidden="false" customHeight="false" outlineLevel="0" collapsed="false">
      <c r="A4281" s="29" t="s">
        <v>52</v>
      </c>
      <c r="B4281" s="29" t="s">
        <v>7860</v>
      </c>
      <c r="C4281" s="29" t="s">
        <v>1381</v>
      </c>
      <c r="D4281" s="29" t="s">
        <v>1382</v>
      </c>
      <c r="E4281" s="29" t="n">
        <v>1</v>
      </c>
      <c r="F4281" s="29"/>
      <c r="G4281" s="29" t="s">
        <v>7861</v>
      </c>
      <c r="H4281" s="30" t="n">
        <v>800</v>
      </c>
      <c r="I4281" s="31" t="n">
        <v>46231</v>
      </c>
      <c r="J4281" s="30" t="n">
        <v>800</v>
      </c>
      <c r="K4281" s="29" t="s">
        <v>120</v>
      </c>
      <c r="L4281" s="29" t="s">
        <v>2246</v>
      </c>
      <c r="M4281" s="29"/>
      <c r="N4281" s="29" t="s">
        <v>122</v>
      </c>
      <c r="O4281" s="31" t="n">
        <v>46590</v>
      </c>
      <c r="P4281" s="29" t="s">
        <v>123</v>
      </c>
      <c r="Q4281" s="29" t="n">
        <f aca="false">IFERROR(VALUE(L4281),"")</f>
        <v>54</v>
      </c>
      <c r="R4281" s="29" t="n">
        <f aca="true">IF(O4281="","",O4281-TODAY())</f>
        <v>305</v>
      </c>
      <c r="S4281" s="29" t="str">
        <f aca="false">IF(C4281="&lt;&lt; vazio &gt;&gt;","VAZIA",IF(AND(O4281&lt;&gt;"",R4281&lt;0),"VENCIDO",IF(AND(O4281&lt;&gt;"",R4281&lt;=Parametros!$B$10),"PRÓX. VENCIMENTO",IF(F4281="Q","QUALIDADE",IF(F4281="S","BLOQUEADO",IF(F4281="R","RESTRITO/DEVOLUÇÃO",IF(OR(N4281="QUAR",N4281="QRES"),"QUARENTENA",IF(OR(B4281="DESCARTE",B4281="DEVOLUÇÃO"),"DESCARTE/DEVOLUÇÃO",IF(AND(D4281="",K4281&lt;&gt;""),"SEM LOTE",IF(AND(Q4281&lt;&gt;"",Q4281&gt;=Parametros!$B$11),"PARADO/SEM GIRO","OK"))))))))))</f>
        <v>OK</v>
      </c>
      <c r="T4281" s="29" t="str">
        <f aca="false">IF(AND($S4281="PARADO/SEM GIRO",$K4281="KG",OR(Painel!$B$5="(Todos)",A4281=Painel!$B$5)*OR(Painel!$E$5="(Todos)",P4281=Painel!$E$5)),$J4281+ROW()/10000000,"")</f>
        <v/>
      </c>
      <c r="U4281" s="29" t="str">
        <f aca="false">IF(AND($S4281="VENCIDO",$K4281="KG",OR(Painel!$B$5="(Todos)",A4281=Painel!$B$5)*OR(Painel!$E$5="(Todos)",P4281=Painel!$E$5)),$J4281+ROW()/10000000,"")</f>
        <v/>
      </c>
    </row>
    <row r="4282" customFormat="false" ht="15" hidden="false" customHeight="false" outlineLevel="0" collapsed="false">
      <c r="A4282" s="29" t="s">
        <v>52</v>
      </c>
      <c r="B4282" s="29" t="s">
        <v>7862</v>
      </c>
      <c r="C4282" s="29" t="s">
        <v>785</v>
      </c>
      <c r="D4282" s="29" t="s">
        <v>841</v>
      </c>
      <c r="E4282" s="29" t="n">
        <v>1</v>
      </c>
      <c r="F4282" s="29"/>
      <c r="G4282" s="29" t="s">
        <v>7863</v>
      </c>
      <c r="H4282" s="30" t="n">
        <v>1000</v>
      </c>
      <c r="I4282" s="31" t="n">
        <v>46282</v>
      </c>
      <c r="J4282" s="30" t="n">
        <v>1000</v>
      </c>
      <c r="K4282" s="29" t="s">
        <v>120</v>
      </c>
      <c r="L4282" s="29" t="s">
        <v>400</v>
      </c>
      <c r="M4282" s="29"/>
      <c r="N4282" s="29" t="s">
        <v>122</v>
      </c>
      <c r="O4282" s="31" t="n">
        <v>46825</v>
      </c>
      <c r="P4282" s="29" t="s">
        <v>123</v>
      </c>
      <c r="Q4282" s="29" t="n">
        <f aca="false">IFERROR(VALUE(L4282),"")</f>
        <v>3</v>
      </c>
      <c r="R4282" s="29" t="n">
        <f aca="true">IF(O4282="","",O4282-TODAY())</f>
        <v>540</v>
      </c>
      <c r="S4282" s="29" t="str">
        <f aca="false">IF(C4282="&lt;&lt; vazio &gt;&gt;","VAZIA",IF(AND(O4282&lt;&gt;"",R4282&lt;0),"VENCIDO",IF(AND(O4282&lt;&gt;"",R4282&lt;=Parametros!$B$10),"PRÓX. VENCIMENTO",IF(F4282="Q","QUALIDADE",IF(F4282="S","BLOQUEADO",IF(F4282="R","RESTRITO/DEVOLUÇÃO",IF(OR(N4282="QUAR",N4282="QRES"),"QUARENTENA",IF(OR(B4282="DESCARTE",B4282="DEVOLUÇÃO"),"DESCARTE/DEVOLUÇÃO",IF(AND(D4282="",K4282&lt;&gt;""),"SEM LOTE",IF(AND(Q4282&lt;&gt;"",Q4282&gt;=Parametros!$B$11),"PARADO/SEM GIRO","OK"))))))))))</f>
        <v>OK</v>
      </c>
      <c r="T4282" s="29" t="str">
        <f aca="false">IF(AND($S4282="PARADO/SEM GIRO",$K4282="KG",OR(Painel!$B$5="(Todos)",A4282=Painel!$B$5)*OR(Painel!$E$5="(Todos)",P4282=Painel!$E$5)),$J4282+ROW()/10000000,"")</f>
        <v/>
      </c>
      <c r="U4282" s="29" t="str">
        <f aca="false">IF(AND($S4282="VENCIDO",$K4282="KG",OR(Painel!$B$5="(Todos)",A4282=Painel!$B$5)*OR(Painel!$E$5="(Todos)",P4282=Painel!$E$5)),$J4282+ROW()/10000000,"")</f>
        <v/>
      </c>
    </row>
    <row r="4283" customFormat="false" ht="15" hidden="false" customHeight="false" outlineLevel="0" collapsed="false">
      <c r="A4283" s="29" t="s">
        <v>52</v>
      </c>
      <c r="B4283" s="29" t="s">
        <v>7864</v>
      </c>
      <c r="C4283" s="29" t="s">
        <v>691</v>
      </c>
      <c r="D4283" s="29" t="s">
        <v>7865</v>
      </c>
      <c r="E4283" s="29" t="n">
        <v>1</v>
      </c>
      <c r="F4283" s="29"/>
      <c r="G4283" s="29" t="s">
        <v>7866</v>
      </c>
      <c r="H4283" s="30" t="n">
        <v>960</v>
      </c>
      <c r="I4283" s="31" t="n">
        <v>46277</v>
      </c>
      <c r="J4283" s="30" t="n">
        <v>960</v>
      </c>
      <c r="K4283" s="29" t="s">
        <v>120</v>
      </c>
      <c r="L4283" s="29" t="s">
        <v>652</v>
      </c>
      <c r="M4283" s="29"/>
      <c r="N4283" s="29" t="s">
        <v>122</v>
      </c>
      <c r="O4283" s="31" t="n">
        <v>47001</v>
      </c>
      <c r="P4283" s="29" t="s">
        <v>123</v>
      </c>
      <c r="Q4283" s="29" t="n">
        <f aca="false">IFERROR(VALUE(L4283),"")</f>
        <v>8</v>
      </c>
      <c r="R4283" s="29" t="n">
        <f aca="true">IF(O4283="","",O4283-TODAY())</f>
        <v>716</v>
      </c>
      <c r="S4283" s="29" t="str">
        <f aca="false">IF(C4283="&lt;&lt; vazio &gt;&gt;","VAZIA",IF(AND(O4283&lt;&gt;"",R4283&lt;0),"VENCIDO",IF(AND(O4283&lt;&gt;"",R4283&lt;=Parametros!$B$10),"PRÓX. VENCIMENTO",IF(F4283="Q","QUALIDADE",IF(F4283="S","BLOQUEADO",IF(F4283="R","RESTRITO/DEVOLUÇÃO",IF(OR(N4283="QUAR",N4283="QRES"),"QUARENTENA",IF(OR(B4283="DESCARTE",B4283="DEVOLUÇÃO"),"DESCARTE/DEVOLUÇÃO",IF(AND(D4283="",K4283&lt;&gt;""),"SEM LOTE",IF(AND(Q4283&lt;&gt;"",Q4283&gt;=Parametros!$B$11),"PARADO/SEM GIRO","OK"))))))))))</f>
        <v>OK</v>
      </c>
      <c r="T4283" s="29" t="str">
        <f aca="false">IF(AND($S4283="PARADO/SEM GIRO",$K4283="KG",OR(Painel!$B$5="(Todos)",A4283=Painel!$B$5)*OR(Painel!$E$5="(Todos)",P4283=Painel!$E$5)),$J4283+ROW()/10000000,"")</f>
        <v/>
      </c>
      <c r="U4283" s="29" t="str">
        <f aca="false">IF(AND($S4283="VENCIDO",$K4283="KG",OR(Painel!$B$5="(Todos)",A4283=Painel!$B$5)*OR(Painel!$E$5="(Todos)",P4283=Painel!$E$5)),$J4283+ROW()/10000000,"")</f>
        <v/>
      </c>
    </row>
    <row r="4284" customFormat="false" ht="15" hidden="false" customHeight="false" outlineLevel="0" collapsed="false">
      <c r="A4284" s="29" t="s">
        <v>52</v>
      </c>
      <c r="B4284" s="29" t="s">
        <v>7867</v>
      </c>
      <c r="C4284" s="29" t="s">
        <v>322</v>
      </c>
      <c r="D4284" s="29" t="s">
        <v>3194</v>
      </c>
      <c r="E4284" s="29" t="n">
        <v>1</v>
      </c>
      <c r="F4284" s="29"/>
      <c r="G4284" s="29" t="s">
        <v>7868</v>
      </c>
      <c r="H4284" s="30" t="n">
        <v>999.9</v>
      </c>
      <c r="I4284" s="31" t="n">
        <v>46276</v>
      </c>
      <c r="J4284" s="30" t="n">
        <v>999.9</v>
      </c>
      <c r="K4284" s="29" t="s">
        <v>120</v>
      </c>
      <c r="L4284" s="29" t="s">
        <v>133</v>
      </c>
      <c r="M4284" s="29"/>
      <c r="N4284" s="29" t="s">
        <v>122</v>
      </c>
      <c r="O4284" s="31" t="n">
        <v>46636</v>
      </c>
      <c r="P4284" s="29" t="s">
        <v>123</v>
      </c>
      <c r="Q4284" s="29" t="n">
        <f aca="false">IFERROR(VALUE(L4284),"")</f>
        <v>9</v>
      </c>
      <c r="R4284" s="29" t="n">
        <f aca="true">IF(O4284="","",O4284-TODAY())</f>
        <v>351</v>
      </c>
      <c r="S4284" s="29" t="str">
        <f aca="false">IF(C4284="&lt;&lt; vazio &gt;&gt;","VAZIA",IF(AND(O4284&lt;&gt;"",R4284&lt;0),"VENCIDO",IF(AND(O4284&lt;&gt;"",R4284&lt;=Parametros!$B$10),"PRÓX. VENCIMENTO",IF(F4284="Q","QUALIDADE",IF(F4284="S","BLOQUEADO",IF(F4284="R","RESTRITO/DEVOLUÇÃO",IF(OR(N4284="QUAR",N4284="QRES"),"QUARENTENA",IF(OR(B4284="DESCARTE",B4284="DEVOLUÇÃO"),"DESCARTE/DEVOLUÇÃO",IF(AND(D4284="",K4284&lt;&gt;""),"SEM LOTE",IF(AND(Q4284&lt;&gt;"",Q4284&gt;=Parametros!$B$11),"PARADO/SEM GIRO","OK"))))))))))</f>
        <v>OK</v>
      </c>
      <c r="T4284" s="29" t="str">
        <f aca="false">IF(AND($S4284="PARADO/SEM GIRO",$K4284="KG",OR(Painel!$B$5="(Todos)",A4284=Painel!$B$5)*OR(Painel!$E$5="(Todos)",P4284=Painel!$E$5)),$J4284+ROW()/10000000,"")</f>
        <v/>
      </c>
      <c r="U4284" s="29" t="str">
        <f aca="false">IF(AND($S4284="VENCIDO",$K4284="KG",OR(Painel!$B$5="(Todos)",A4284=Painel!$B$5)*OR(Painel!$E$5="(Todos)",P4284=Painel!$E$5)),$J4284+ROW()/10000000,"")</f>
        <v/>
      </c>
    </row>
    <row r="4285" customFormat="false" ht="15" hidden="false" customHeight="false" outlineLevel="0" collapsed="false">
      <c r="A4285" s="29" t="s">
        <v>52</v>
      </c>
      <c r="B4285" s="29" t="s">
        <v>7869</v>
      </c>
      <c r="C4285" s="29" t="s">
        <v>666</v>
      </c>
      <c r="D4285" s="29" t="s">
        <v>7870</v>
      </c>
      <c r="E4285" s="29" t="n">
        <v>1</v>
      </c>
      <c r="F4285" s="29" t="s">
        <v>268</v>
      </c>
      <c r="G4285" s="29" t="s">
        <v>7871</v>
      </c>
      <c r="H4285" s="30" t="n">
        <v>590.4</v>
      </c>
      <c r="I4285" s="31" t="n">
        <v>46285</v>
      </c>
      <c r="J4285" s="30" t="n">
        <v>590.4</v>
      </c>
      <c r="K4285" s="29" t="s">
        <v>120</v>
      </c>
      <c r="L4285" s="29" t="s">
        <v>116</v>
      </c>
      <c r="M4285" s="29"/>
      <c r="N4285" s="29" t="s">
        <v>122</v>
      </c>
      <c r="O4285" s="31" t="n">
        <v>46832</v>
      </c>
      <c r="P4285" s="29" t="s">
        <v>123</v>
      </c>
      <c r="Q4285" s="29" t="n">
        <f aca="false">IFERROR(VALUE(L4285),"")</f>
        <v>0</v>
      </c>
      <c r="R4285" s="29" t="n">
        <f aca="true">IF(O4285="","",O4285-TODAY())</f>
        <v>547</v>
      </c>
      <c r="S4285" s="29" t="str">
        <f aca="false">IF(C4285="&lt;&lt; vazio &gt;&gt;","VAZIA",IF(AND(O4285&lt;&gt;"",R4285&lt;0),"VENCIDO",IF(AND(O4285&lt;&gt;"",R4285&lt;=Parametros!$B$10),"PRÓX. VENCIMENTO",IF(F4285="Q","QUALIDADE",IF(F4285="S","BLOQUEADO",IF(F4285="R","RESTRITO/DEVOLUÇÃO",IF(OR(N4285="QUAR",N4285="QRES"),"QUARENTENA",IF(OR(B4285="DESCARTE",B4285="DEVOLUÇÃO"),"DESCARTE/DEVOLUÇÃO",IF(AND(D4285="",K4285&lt;&gt;""),"SEM LOTE",IF(AND(Q4285&lt;&gt;"",Q4285&gt;=Parametros!$B$11),"PARADO/SEM GIRO","OK"))))))))))</f>
        <v>QUALIDADE</v>
      </c>
      <c r="T4285" s="29" t="str">
        <f aca="false">IF(AND($S4285="PARADO/SEM GIRO",$K4285="KG",OR(Painel!$B$5="(Todos)",A4285=Painel!$B$5)*OR(Painel!$E$5="(Todos)",P4285=Painel!$E$5)),$J4285+ROW()/10000000,"")</f>
        <v/>
      </c>
      <c r="U4285" s="29" t="str">
        <f aca="false">IF(AND($S4285="VENCIDO",$K4285="KG",OR(Painel!$B$5="(Todos)",A4285=Painel!$B$5)*OR(Painel!$E$5="(Todos)",P4285=Painel!$E$5)),$J4285+ROW()/10000000,"")</f>
        <v/>
      </c>
    </row>
    <row r="4286" customFormat="false" ht="15" hidden="false" customHeight="false" outlineLevel="0" collapsed="false">
      <c r="A4286" s="29" t="s">
        <v>52</v>
      </c>
      <c r="B4286" s="29" t="s">
        <v>7872</v>
      </c>
      <c r="C4286" s="29" t="s">
        <v>785</v>
      </c>
      <c r="D4286" s="29" t="s">
        <v>786</v>
      </c>
      <c r="E4286" s="29" t="n">
        <v>1</v>
      </c>
      <c r="F4286" s="29"/>
      <c r="G4286" s="29" t="s">
        <v>7873</v>
      </c>
      <c r="H4286" s="30" t="n">
        <v>1000</v>
      </c>
      <c r="I4286" s="31" t="n">
        <v>46282</v>
      </c>
      <c r="J4286" s="30" t="n">
        <v>1000</v>
      </c>
      <c r="K4286" s="29" t="s">
        <v>120</v>
      </c>
      <c r="L4286" s="29" t="s">
        <v>400</v>
      </c>
      <c r="M4286" s="29"/>
      <c r="N4286" s="29" t="s">
        <v>122</v>
      </c>
      <c r="O4286" s="31" t="n">
        <v>46824</v>
      </c>
      <c r="P4286" s="29" t="s">
        <v>123</v>
      </c>
      <c r="Q4286" s="29" t="n">
        <f aca="false">IFERROR(VALUE(L4286),"")</f>
        <v>3</v>
      </c>
      <c r="R4286" s="29" t="n">
        <f aca="true">IF(O4286="","",O4286-TODAY())</f>
        <v>539</v>
      </c>
      <c r="S4286" s="29" t="str">
        <f aca="false">IF(C4286="&lt;&lt; vazio &gt;&gt;","VAZIA",IF(AND(O4286&lt;&gt;"",R4286&lt;0),"VENCIDO",IF(AND(O4286&lt;&gt;"",R4286&lt;=Parametros!$B$10),"PRÓX. VENCIMENTO",IF(F4286="Q","QUALIDADE",IF(F4286="S","BLOQUEADO",IF(F4286="R","RESTRITO/DEVOLUÇÃO",IF(OR(N4286="QUAR",N4286="QRES"),"QUARENTENA",IF(OR(B4286="DESCARTE",B4286="DEVOLUÇÃO"),"DESCARTE/DEVOLUÇÃO",IF(AND(D4286="",K4286&lt;&gt;""),"SEM LOTE",IF(AND(Q4286&lt;&gt;"",Q4286&gt;=Parametros!$B$11),"PARADO/SEM GIRO","OK"))))))))))</f>
        <v>OK</v>
      </c>
      <c r="T4286" s="29" t="str">
        <f aca="false">IF(AND($S4286="PARADO/SEM GIRO",$K4286="KG",OR(Painel!$B$5="(Todos)",A4286=Painel!$B$5)*OR(Painel!$E$5="(Todos)",P4286=Painel!$E$5)),$J4286+ROW()/10000000,"")</f>
        <v/>
      </c>
      <c r="U4286" s="29" t="str">
        <f aca="false">IF(AND($S4286="VENCIDO",$K4286="KG",OR(Painel!$B$5="(Todos)",A4286=Painel!$B$5)*OR(Painel!$E$5="(Todos)",P4286=Painel!$E$5)),$J4286+ROW()/10000000,"")</f>
        <v/>
      </c>
    </row>
    <row r="4287" customFormat="false" ht="15" hidden="false" customHeight="false" outlineLevel="0" collapsed="false">
      <c r="A4287" s="29" t="s">
        <v>52</v>
      </c>
      <c r="B4287" s="29" t="s">
        <v>7874</v>
      </c>
      <c r="C4287" s="29" t="s">
        <v>691</v>
      </c>
      <c r="D4287" s="29" t="s">
        <v>7875</v>
      </c>
      <c r="E4287" s="29" t="n">
        <v>1</v>
      </c>
      <c r="F4287" s="29"/>
      <c r="G4287" s="29" t="s">
        <v>7876</v>
      </c>
      <c r="H4287" s="30" t="n">
        <v>1201</v>
      </c>
      <c r="I4287" s="31" t="n">
        <v>46245</v>
      </c>
      <c r="J4287" s="30" t="n">
        <v>1201</v>
      </c>
      <c r="K4287" s="29" t="s">
        <v>120</v>
      </c>
      <c r="L4287" s="29" t="s">
        <v>2312</v>
      </c>
      <c r="M4287" s="29"/>
      <c r="N4287" s="29" t="s">
        <v>122</v>
      </c>
      <c r="O4287" s="31" t="n">
        <v>46604</v>
      </c>
      <c r="P4287" s="29" t="s">
        <v>123</v>
      </c>
      <c r="Q4287" s="29" t="n">
        <f aca="false">IFERROR(VALUE(L4287),"")</f>
        <v>40</v>
      </c>
      <c r="R4287" s="29" t="n">
        <f aca="true">IF(O4287="","",O4287-TODAY())</f>
        <v>319</v>
      </c>
      <c r="S4287" s="29" t="str">
        <f aca="false">IF(C4287="&lt;&lt; vazio &gt;&gt;","VAZIA",IF(AND(O4287&lt;&gt;"",R4287&lt;0),"VENCIDO",IF(AND(O4287&lt;&gt;"",R4287&lt;=Parametros!$B$10),"PRÓX. VENCIMENTO",IF(F4287="Q","QUALIDADE",IF(F4287="S","BLOQUEADO",IF(F4287="R","RESTRITO/DEVOLUÇÃO",IF(OR(N4287="QUAR",N4287="QRES"),"QUARENTENA",IF(OR(B4287="DESCARTE",B4287="DEVOLUÇÃO"),"DESCARTE/DEVOLUÇÃO",IF(AND(D4287="",K4287&lt;&gt;""),"SEM LOTE",IF(AND(Q4287&lt;&gt;"",Q4287&gt;=Parametros!$B$11),"PARADO/SEM GIRO","OK"))))))))))</f>
        <v>OK</v>
      </c>
      <c r="T4287" s="29" t="str">
        <f aca="false">IF(AND($S4287="PARADO/SEM GIRO",$K4287="KG",OR(Painel!$B$5="(Todos)",A4287=Painel!$B$5)*OR(Painel!$E$5="(Todos)",P4287=Painel!$E$5)),$J4287+ROW()/10000000,"")</f>
        <v/>
      </c>
      <c r="U4287" s="29" t="str">
        <f aca="false">IF(AND($S4287="VENCIDO",$K4287="KG",OR(Painel!$B$5="(Todos)",A4287=Painel!$B$5)*OR(Painel!$E$5="(Todos)",P4287=Painel!$E$5)),$J4287+ROW()/10000000,"")</f>
        <v/>
      </c>
    </row>
    <row r="4288" customFormat="false" ht="15" hidden="false" customHeight="false" outlineLevel="0" collapsed="false">
      <c r="A4288" s="29" t="s">
        <v>52</v>
      </c>
      <c r="B4288" s="29" t="s">
        <v>7877</v>
      </c>
      <c r="C4288" s="29" t="s">
        <v>222</v>
      </c>
      <c r="D4288" s="29" t="s">
        <v>738</v>
      </c>
      <c r="E4288" s="29" t="n">
        <v>1</v>
      </c>
      <c r="F4288" s="29" t="s">
        <v>268</v>
      </c>
      <c r="G4288" s="29" t="s">
        <v>7878</v>
      </c>
      <c r="H4288" s="30" t="n">
        <v>1000</v>
      </c>
      <c r="I4288" s="31" t="n">
        <v>46279</v>
      </c>
      <c r="J4288" s="30" t="n">
        <v>1000</v>
      </c>
      <c r="K4288" s="29" t="s">
        <v>120</v>
      </c>
      <c r="L4288" s="29" t="s">
        <v>350</v>
      </c>
      <c r="M4288" s="29"/>
      <c r="N4288" s="29" t="s">
        <v>122</v>
      </c>
      <c r="O4288" s="31" t="n">
        <v>46826</v>
      </c>
      <c r="P4288" s="29" t="s">
        <v>123</v>
      </c>
      <c r="Q4288" s="29" t="n">
        <f aca="false">IFERROR(VALUE(L4288),"")</f>
        <v>6</v>
      </c>
      <c r="R4288" s="29" t="n">
        <f aca="true">IF(O4288="","",O4288-TODAY())</f>
        <v>541</v>
      </c>
      <c r="S4288" s="29" t="str">
        <f aca="false">IF(C4288="&lt;&lt; vazio &gt;&gt;","VAZIA",IF(AND(O4288&lt;&gt;"",R4288&lt;0),"VENCIDO",IF(AND(O4288&lt;&gt;"",R4288&lt;=Parametros!$B$10),"PRÓX. VENCIMENTO",IF(F4288="Q","QUALIDADE",IF(F4288="S","BLOQUEADO",IF(F4288="R","RESTRITO/DEVOLUÇÃO",IF(OR(N4288="QUAR",N4288="QRES"),"QUARENTENA",IF(OR(B4288="DESCARTE",B4288="DEVOLUÇÃO"),"DESCARTE/DEVOLUÇÃO",IF(AND(D4288="",K4288&lt;&gt;""),"SEM LOTE",IF(AND(Q4288&lt;&gt;"",Q4288&gt;=Parametros!$B$11),"PARADO/SEM GIRO","OK"))))))))))</f>
        <v>QUALIDADE</v>
      </c>
      <c r="T4288" s="29" t="str">
        <f aca="false">IF(AND($S4288="PARADO/SEM GIRO",$K4288="KG",OR(Painel!$B$5="(Todos)",A4288=Painel!$B$5)*OR(Painel!$E$5="(Todos)",P4288=Painel!$E$5)),$J4288+ROW()/10000000,"")</f>
        <v/>
      </c>
      <c r="U4288" s="29" t="str">
        <f aca="false">IF(AND($S4288="VENCIDO",$K4288="KG",OR(Painel!$B$5="(Todos)",A4288=Painel!$B$5)*OR(Painel!$E$5="(Todos)",P4288=Painel!$E$5)),$J4288+ROW()/10000000,"")</f>
        <v/>
      </c>
    </row>
    <row r="4289" customFormat="false" ht="15" hidden="false" customHeight="false" outlineLevel="0" collapsed="false">
      <c r="A4289" s="29" t="s">
        <v>52</v>
      </c>
      <c r="B4289" s="29" t="s">
        <v>7879</v>
      </c>
      <c r="C4289" s="29" t="s">
        <v>785</v>
      </c>
      <c r="D4289" s="29" t="s">
        <v>880</v>
      </c>
      <c r="E4289" s="29" t="n">
        <v>1</v>
      </c>
      <c r="F4289" s="29"/>
      <c r="G4289" s="29" t="s">
        <v>7880</v>
      </c>
      <c r="H4289" s="30" t="n">
        <v>1000</v>
      </c>
      <c r="I4289" s="31" t="n">
        <v>46280</v>
      </c>
      <c r="J4289" s="30" t="n">
        <v>1000</v>
      </c>
      <c r="K4289" s="29" t="s">
        <v>120</v>
      </c>
      <c r="L4289" s="29" t="s">
        <v>144</v>
      </c>
      <c r="M4289" s="29"/>
      <c r="N4289" s="29" t="s">
        <v>122</v>
      </c>
      <c r="O4289" s="31" t="n">
        <v>46823</v>
      </c>
      <c r="P4289" s="29" t="s">
        <v>123</v>
      </c>
      <c r="Q4289" s="29" t="n">
        <f aca="false">IFERROR(VALUE(L4289),"")</f>
        <v>5</v>
      </c>
      <c r="R4289" s="29" t="n">
        <f aca="true">IF(O4289="","",O4289-TODAY())</f>
        <v>538</v>
      </c>
      <c r="S4289" s="29" t="str">
        <f aca="false">IF(C4289="&lt;&lt; vazio &gt;&gt;","VAZIA",IF(AND(O4289&lt;&gt;"",R4289&lt;0),"VENCIDO",IF(AND(O4289&lt;&gt;"",R4289&lt;=Parametros!$B$10),"PRÓX. VENCIMENTO",IF(F4289="Q","QUALIDADE",IF(F4289="S","BLOQUEADO",IF(F4289="R","RESTRITO/DEVOLUÇÃO",IF(OR(N4289="QUAR",N4289="QRES"),"QUARENTENA",IF(OR(B4289="DESCARTE",B4289="DEVOLUÇÃO"),"DESCARTE/DEVOLUÇÃO",IF(AND(D4289="",K4289&lt;&gt;""),"SEM LOTE",IF(AND(Q4289&lt;&gt;"",Q4289&gt;=Parametros!$B$11),"PARADO/SEM GIRO","OK"))))))))))</f>
        <v>OK</v>
      </c>
      <c r="T4289" s="29" t="str">
        <f aca="false">IF(AND($S4289="PARADO/SEM GIRO",$K4289="KG",OR(Painel!$B$5="(Todos)",A4289=Painel!$B$5)*OR(Painel!$E$5="(Todos)",P4289=Painel!$E$5)),$J4289+ROW()/10000000,"")</f>
        <v/>
      </c>
      <c r="U4289" s="29" t="str">
        <f aca="false">IF(AND($S4289="VENCIDO",$K4289="KG",OR(Painel!$B$5="(Todos)",A4289=Painel!$B$5)*OR(Painel!$E$5="(Todos)",P4289=Painel!$E$5)),$J4289+ROW()/10000000,"")</f>
        <v/>
      </c>
    </row>
    <row r="4290" customFormat="false" ht="15" hidden="false" customHeight="false" outlineLevel="0" collapsed="false">
      <c r="A4290" s="29" t="s">
        <v>52</v>
      </c>
      <c r="B4290" s="29" t="s">
        <v>7881</v>
      </c>
      <c r="C4290" s="29" t="s">
        <v>917</v>
      </c>
      <c r="D4290" s="29" t="s">
        <v>461</v>
      </c>
      <c r="E4290" s="29" t="n">
        <v>1</v>
      </c>
      <c r="F4290" s="29"/>
      <c r="G4290" s="29" t="s">
        <v>7882</v>
      </c>
      <c r="H4290" s="30" t="n">
        <v>800</v>
      </c>
      <c r="I4290" s="31" t="n">
        <v>46274</v>
      </c>
      <c r="J4290" s="30" t="n">
        <v>800</v>
      </c>
      <c r="K4290" s="29" t="s">
        <v>120</v>
      </c>
      <c r="L4290" s="29" t="s">
        <v>138</v>
      </c>
      <c r="M4290" s="29"/>
      <c r="N4290" s="29" t="s">
        <v>122</v>
      </c>
      <c r="O4290" s="31" t="n">
        <v>46818</v>
      </c>
      <c r="P4290" s="29" t="s">
        <v>123</v>
      </c>
      <c r="Q4290" s="29" t="n">
        <f aca="false">IFERROR(VALUE(L4290),"")</f>
        <v>11</v>
      </c>
      <c r="R4290" s="29" t="n">
        <f aca="true">IF(O4290="","",O4290-TODAY())</f>
        <v>533</v>
      </c>
      <c r="S4290" s="29" t="str">
        <f aca="false">IF(C4290="&lt;&lt; vazio &gt;&gt;","VAZIA",IF(AND(O4290&lt;&gt;"",R4290&lt;0),"VENCIDO",IF(AND(O4290&lt;&gt;"",R4290&lt;=Parametros!$B$10),"PRÓX. VENCIMENTO",IF(F4290="Q","QUALIDADE",IF(F4290="S","BLOQUEADO",IF(F4290="R","RESTRITO/DEVOLUÇÃO",IF(OR(N4290="QUAR",N4290="QRES"),"QUARENTENA",IF(OR(B4290="DESCARTE",B4290="DEVOLUÇÃO"),"DESCARTE/DEVOLUÇÃO",IF(AND(D4290="",K4290&lt;&gt;""),"SEM LOTE",IF(AND(Q4290&lt;&gt;"",Q4290&gt;=Parametros!$B$11),"PARADO/SEM GIRO","OK"))))))))))</f>
        <v>OK</v>
      </c>
      <c r="T4290" s="29" t="str">
        <f aca="false">IF(AND($S4290="PARADO/SEM GIRO",$K4290="KG",OR(Painel!$B$5="(Todos)",A4290=Painel!$B$5)*OR(Painel!$E$5="(Todos)",P4290=Painel!$E$5)),$J4290+ROW()/10000000,"")</f>
        <v/>
      </c>
      <c r="U4290" s="29" t="str">
        <f aca="false">IF(AND($S4290="VENCIDO",$K4290="KG",OR(Painel!$B$5="(Todos)",A4290=Painel!$B$5)*OR(Painel!$E$5="(Todos)",P4290=Painel!$E$5)),$J4290+ROW()/10000000,"")</f>
        <v/>
      </c>
    </row>
    <row r="4291" customFormat="false" ht="15" hidden="false" customHeight="false" outlineLevel="0" collapsed="false">
      <c r="A4291" s="29" t="s">
        <v>52</v>
      </c>
      <c r="B4291" s="29" t="s">
        <v>7883</v>
      </c>
      <c r="C4291" s="29" t="s">
        <v>276</v>
      </c>
      <c r="D4291" s="29" t="s">
        <v>698</v>
      </c>
      <c r="E4291" s="29" t="n">
        <v>1</v>
      </c>
      <c r="F4291" s="29" t="s">
        <v>268</v>
      </c>
      <c r="G4291" s="29" t="s">
        <v>7884</v>
      </c>
      <c r="H4291" s="30" t="n">
        <v>415.8</v>
      </c>
      <c r="I4291" s="31" t="n">
        <v>46277</v>
      </c>
      <c r="J4291" s="30" t="n">
        <v>415.8</v>
      </c>
      <c r="K4291" s="29" t="s">
        <v>120</v>
      </c>
      <c r="L4291" s="29" t="s">
        <v>652</v>
      </c>
      <c r="M4291" s="29"/>
      <c r="N4291" s="29" t="s">
        <v>122</v>
      </c>
      <c r="O4291" s="31" t="n">
        <v>46823</v>
      </c>
      <c r="P4291" s="29" t="s">
        <v>123</v>
      </c>
      <c r="Q4291" s="29" t="n">
        <f aca="false">IFERROR(VALUE(L4291),"")</f>
        <v>8</v>
      </c>
      <c r="R4291" s="29" t="n">
        <f aca="true">IF(O4291="","",O4291-TODAY())</f>
        <v>538</v>
      </c>
      <c r="S4291" s="29" t="str">
        <f aca="false">IF(C4291="&lt;&lt; vazio &gt;&gt;","VAZIA",IF(AND(O4291&lt;&gt;"",R4291&lt;0),"VENCIDO",IF(AND(O4291&lt;&gt;"",R4291&lt;=Parametros!$B$10),"PRÓX. VENCIMENTO",IF(F4291="Q","QUALIDADE",IF(F4291="S","BLOQUEADO",IF(F4291="R","RESTRITO/DEVOLUÇÃO",IF(OR(N4291="QUAR",N4291="QRES"),"QUARENTENA",IF(OR(B4291="DESCARTE",B4291="DEVOLUÇÃO"),"DESCARTE/DEVOLUÇÃO",IF(AND(D4291="",K4291&lt;&gt;""),"SEM LOTE",IF(AND(Q4291&lt;&gt;"",Q4291&gt;=Parametros!$B$11),"PARADO/SEM GIRO","OK"))))))))))</f>
        <v>QUALIDADE</v>
      </c>
      <c r="T4291" s="29" t="str">
        <f aca="false">IF(AND($S4291="PARADO/SEM GIRO",$K4291="KG",OR(Painel!$B$5="(Todos)",A4291=Painel!$B$5)*OR(Painel!$E$5="(Todos)",P4291=Painel!$E$5)),$J4291+ROW()/10000000,"")</f>
        <v/>
      </c>
      <c r="U4291" s="29" t="str">
        <f aca="false">IF(AND($S4291="VENCIDO",$K4291="KG",OR(Painel!$B$5="(Todos)",A4291=Painel!$B$5)*OR(Painel!$E$5="(Todos)",P4291=Painel!$E$5)),$J4291+ROW()/10000000,"")</f>
        <v/>
      </c>
    </row>
    <row r="4292" customFormat="false" ht="15" hidden="false" customHeight="false" outlineLevel="0" collapsed="false">
      <c r="A4292" s="29" t="s">
        <v>52</v>
      </c>
      <c r="B4292" s="29" t="s">
        <v>7885</v>
      </c>
      <c r="C4292" s="29" t="s">
        <v>222</v>
      </c>
      <c r="D4292" s="29" t="s">
        <v>2746</v>
      </c>
      <c r="E4292" s="29" t="n">
        <v>1</v>
      </c>
      <c r="F4292" s="29"/>
      <c r="G4292" s="29" t="s">
        <v>7886</v>
      </c>
      <c r="H4292" s="30" t="n">
        <v>1000</v>
      </c>
      <c r="I4292" s="31" t="n">
        <v>46277</v>
      </c>
      <c r="J4292" s="30" t="n">
        <v>1000</v>
      </c>
      <c r="K4292" s="29" t="s">
        <v>120</v>
      </c>
      <c r="L4292" s="29" t="s">
        <v>652</v>
      </c>
      <c r="M4292" s="29"/>
      <c r="N4292" s="29" t="s">
        <v>122</v>
      </c>
      <c r="O4292" s="31" t="n">
        <v>46823</v>
      </c>
      <c r="P4292" s="29" t="s">
        <v>123</v>
      </c>
      <c r="Q4292" s="29" t="n">
        <f aca="false">IFERROR(VALUE(L4292),"")</f>
        <v>8</v>
      </c>
      <c r="R4292" s="29" t="n">
        <f aca="true">IF(O4292="","",O4292-TODAY())</f>
        <v>538</v>
      </c>
      <c r="S4292" s="29" t="str">
        <f aca="false">IF(C4292="&lt;&lt; vazio &gt;&gt;","VAZIA",IF(AND(O4292&lt;&gt;"",R4292&lt;0),"VENCIDO",IF(AND(O4292&lt;&gt;"",R4292&lt;=Parametros!$B$10),"PRÓX. VENCIMENTO",IF(F4292="Q","QUALIDADE",IF(F4292="S","BLOQUEADO",IF(F4292="R","RESTRITO/DEVOLUÇÃO",IF(OR(N4292="QUAR",N4292="QRES"),"QUARENTENA",IF(OR(B4292="DESCARTE",B4292="DEVOLUÇÃO"),"DESCARTE/DEVOLUÇÃO",IF(AND(D4292="",K4292&lt;&gt;""),"SEM LOTE",IF(AND(Q4292&lt;&gt;"",Q4292&gt;=Parametros!$B$11),"PARADO/SEM GIRO","OK"))))))))))</f>
        <v>OK</v>
      </c>
      <c r="T4292" s="29" t="str">
        <f aca="false">IF(AND($S4292="PARADO/SEM GIRO",$K4292="KG",OR(Painel!$B$5="(Todos)",A4292=Painel!$B$5)*OR(Painel!$E$5="(Todos)",P4292=Painel!$E$5)),$J4292+ROW()/10000000,"")</f>
        <v/>
      </c>
      <c r="U4292" s="29" t="str">
        <f aca="false">IF(AND($S4292="VENCIDO",$K4292="KG",OR(Painel!$B$5="(Todos)",A4292=Painel!$B$5)*OR(Painel!$E$5="(Todos)",P4292=Painel!$E$5)),$J4292+ROW()/10000000,"")</f>
        <v/>
      </c>
    </row>
    <row r="4293" customFormat="false" ht="15" hidden="false" customHeight="false" outlineLevel="0" collapsed="false">
      <c r="A4293" s="29" t="s">
        <v>52</v>
      </c>
      <c r="B4293" s="29" t="s">
        <v>7887</v>
      </c>
      <c r="C4293" s="29" t="s">
        <v>325</v>
      </c>
      <c r="D4293" s="29" t="s">
        <v>492</v>
      </c>
      <c r="E4293" s="29" t="n">
        <v>1</v>
      </c>
      <c r="F4293" s="29"/>
      <c r="G4293" s="29" t="s">
        <v>7888</v>
      </c>
      <c r="H4293" s="30" t="n">
        <v>1102.5</v>
      </c>
      <c r="I4293" s="31" t="n">
        <v>46240</v>
      </c>
      <c r="J4293" s="30" t="n">
        <v>1102.5</v>
      </c>
      <c r="K4293" s="29" t="s">
        <v>120</v>
      </c>
      <c r="L4293" s="29" t="s">
        <v>1330</v>
      </c>
      <c r="M4293" s="29"/>
      <c r="N4293" s="29" t="s">
        <v>122</v>
      </c>
      <c r="O4293" s="31" t="n">
        <v>46600</v>
      </c>
      <c r="P4293" s="29" t="s">
        <v>123</v>
      </c>
      <c r="Q4293" s="29" t="n">
        <f aca="false">IFERROR(VALUE(L4293),"")</f>
        <v>45</v>
      </c>
      <c r="R4293" s="29" t="n">
        <f aca="true">IF(O4293="","",O4293-TODAY())</f>
        <v>315</v>
      </c>
      <c r="S4293" s="29" t="str">
        <f aca="false">IF(C4293="&lt;&lt; vazio &gt;&gt;","VAZIA",IF(AND(O4293&lt;&gt;"",R4293&lt;0),"VENCIDO",IF(AND(O4293&lt;&gt;"",R4293&lt;=Parametros!$B$10),"PRÓX. VENCIMENTO",IF(F4293="Q","QUALIDADE",IF(F4293="S","BLOQUEADO",IF(F4293="R","RESTRITO/DEVOLUÇÃO",IF(OR(N4293="QUAR",N4293="QRES"),"QUARENTENA",IF(OR(B4293="DESCARTE",B4293="DEVOLUÇÃO"),"DESCARTE/DEVOLUÇÃO",IF(AND(D4293="",K4293&lt;&gt;""),"SEM LOTE",IF(AND(Q4293&lt;&gt;"",Q4293&gt;=Parametros!$B$11),"PARADO/SEM GIRO","OK"))))))))))</f>
        <v>OK</v>
      </c>
      <c r="T4293" s="29" t="str">
        <f aca="false">IF(AND($S4293="PARADO/SEM GIRO",$K4293="KG",OR(Painel!$B$5="(Todos)",A4293=Painel!$B$5)*OR(Painel!$E$5="(Todos)",P4293=Painel!$E$5)),$J4293+ROW()/10000000,"")</f>
        <v/>
      </c>
      <c r="U4293" s="29" t="str">
        <f aca="false">IF(AND($S4293="VENCIDO",$K4293="KG",OR(Painel!$B$5="(Todos)",A4293=Painel!$B$5)*OR(Painel!$E$5="(Todos)",P4293=Painel!$E$5)),$J4293+ROW()/10000000,"")</f>
        <v/>
      </c>
    </row>
    <row r="4294" customFormat="false" ht="15" hidden="false" customHeight="false" outlineLevel="0" collapsed="false">
      <c r="A4294" s="29" t="s">
        <v>52</v>
      </c>
      <c r="B4294" s="29" t="s">
        <v>7889</v>
      </c>
      <c r="C4294" s="29" t="s">
        <v>247</v>
      </c>
      <c r="D4294" s="29" t="s">
        <v>747</v>
      </c>
      <c r="E4294" s="29" t="n">
        <v>1</v>
      </c>
      <c r="F4294" s="29"/>
      <c r="G4294" s="29" t="s">
        <v>7890</v>
      </c>
      <c r="H4294" s="30" t="n">
        <v>800</v>
      </c>
      <c r="I4294" s="31" t="n">
        <v>46194</v>
      </c>
      <c r="J4294" s="30" t="n">
        <v>800</v>
      </c>
      <c r="K4294" s="29" t="s">
        <v>120</v>
      </c>
      <c r="L4294" s="29" t="s">
        <v>1824</v>
      </c>
      <c r="M4294" s="29"/>
      <c r="N4294" s="29" t="s">
        <v>122</v>
      </c>
      <c r="O4294" s="31" t="n">
        <v>46723</v>
      </c>
      <c r="P4294" s="29" t="s">
        <v>123</v>
      </c>
      <c r="Q4294" s="29" t="n">
        <f aca="false">IFERROR(VALUE(L4294),"")</f>
        <v>91</v>
      </c>
      <c r="R4294" s="29" t="n">
        <f aca="true">IF(O4294="","",O4294-TODAY())</f>
        <v>438</v>
      </c>
      <c r="S4294" s="29" t="str">
        <f aca="false">IF(C4294="&lt;&lt; vazio &gt;&gt;","VAZIA",IF(AND(O4294&lt;&gt;"",R4294&lt;0),"VENCIDO",IF(AND(O4294&lt;&gt;"",R4294&lt;=Parametros!$B$10),"PRÓX. VENCIMENTO",IF(F4294="Q","QUALIDADE",IF(F4294="S","BLOQUEADO",IF(F4294="R","RESTRITO/DEVOLUÇÃO",IF(OR(N4294="QUAR",N4294="QRES"),"QUARENTENA",IF(OR(B4294="DESCARTE",B4294="DEVOLUÇÃO"),"DESCARTE/DEVOLUÇÃO",IF(AND(D4294="",K4294&lt;&gt;""),"SEM LOTE",IF(AND(Q4294&lt;&gt;"",Q4294&gt;=Parametros!$B$11),"PARADO/SEM GIRO","OK"))))))))))</f>
        <v>PARADO/SEM GIRO</v>
      </c>
      <c r="T4294" s="29" t="n">
        <f aca="false">IF(AND($S4294="PARADO/SEM GIRO",$K4294="KG",OR(Painel!$B$5="(Todos)",A4294=Painel!$B$5)*OR(Painel!$E$5="(Todos)",P4294=Painel!$E$5)),$J4294+ROW()/10000000,"")</f>
        <v>800.0004294</v>
      </c>
      <c r="U4294" s="29" t="str">
        <f aca="false">IF(AND($S4294="VENCIDO",$K4294="KG",OR(Painel!$B$5="(Todos)",A4294=Painel!$B$5)*OR(Painel!$E$5="(Todos)",P4294=Painel!$E$5)),$J4294+ROW()/10000000,"")</f>
        <v/>
      </c>
    </row>
    <row r="4295" customFormat="false" ht="15" hidden="false" customHeight="false" outlineLevel="0" collapsed="false">
      <c r="A4295" s="29" t="s">
        <v>52</v>
      </c>
      <c r="B4295" s="29" t="s">
        <v>7891</v>
      </c>
      <c r="C4295" s="29" t="s">
        <v>876</v>
      </c>
      <c r="D4295" s="29" t="s">
        <v>1238</v>
      </c>
      <c r="E4295" s="29" t="n">
        <v>1</v>
      </c>
      <c r="F4295" s="29" t="s">
        <v>268</v>
      </c>
      <c r="G4295" s="29" t="s">
        <v>7892</v>
      </c>
      <c r="H4295" s="30" t="n">
        <v>720</v>
      </c>
      <c r="I4295" s="31" t="n">
        <v>46281</v>
      </c>
      <c r="J4295" s="30" t="n">
        <v>720</v>
      </c>
      <c r="K4295" s="29" t="s">
        <v>120</v>
      </c>
      <c r="L4295" s="29" t="s">
        <v>284</v>
      </c>
      <c r="M4295" s="29"/>
      <c r="N4295" s="29" t="s">
        <v>122</v>
      </c>
      <c r="O4295" s="31" t="n">
        <v>46827</v>
      </c>
      <c r="P4295" s="29" t="s">
        <v>123</v>
      </c>
      <c r="Q4295" s="29" t="n">
        <f aca="false">IFERROR(VALUE(L4295),"")</f>
        <v>4</v>
      </c>
      <c r="R4295" s="29" t="n">
        <f aca="true">IF(O4295="","",O4295-TODAY())</f>
        <v>542</v>
      </c>
      <c r="S4295" s="29" t="str">
        <f aca="false">IF(C4295="&lt;&lt; vazio &gt;&gt;","VAZIA",IF(AND(O4295&lt;&gt;"",R4295&lt;0),"VENCIDO",IF(AND(O4295&lt;&gt;"",R4295&lt;=Parametros!$B$10),"PRÓX. VENCIMENTO",IF(F4295="Q","QUALIDADE",IF(F4295="S","BLOQUEADO",IF(F4295="R","RESTRITO/DEVOLUÇÃO",IF(OR(N4295="QUAR",N4295="QRES"),"QUARENTENA",IF(OR(B4295="DESCARTE",B4295="DEVOLUÇÃO"),"DESCARTE/DEVOLUÇÃO",IF(AND(D4295="",K4295&lt;&gt;""),"SEM LOTE",IF(AND(Q4295&lt;&gt;"",Q4295&gt;=Parametros!$B$11),"PARADO/SEM GIRO","OK"))))))))))</f>
        <v>QUALIDADE</v>
      </c>
      <c r="T4295" s="29" t="str">
        <f aca="false">IF(AND($S4295="PARADO/SEM GIRO",$K4295="KG",OR(Painel!$B$5="(Todos)",A4295=Painel!$B$5)*OR(Painel!$E$5="(Todos)",P4295=Painel!$E$5)),$J4295+ROW()/10000000,"")</f>
        <v/>
      </c>
      <c r="U4295" s="29" t="str">
        <f aca="false">IF(AND($S4295="VENCIDO",$K4295="KG",OR(Painel!$B$5="(Todos)",A4295=Painel!$B$5)*OR(Painel!$E$5="(Todos)",P4295=Painel!$E$5)),$J4295+ROW()/10000000,"")</f>
        <v/>
      </c>
    </row>
    <row r="4296" customFormat="false" ht="15" hidden="false" customHeight="false" outlineLevel="0" collapsed="false">
      <c r="A4296" s="29" t="s">
        <v>52</v>
      </c>
      <c r="B4296" s="29" t="s">
        <v>7893</v>
      </c>
      <c r="C4296" s="29" t="s">
        <v>129</v>
      </c>
      <c r="D4296" s="29" t="s">
        <v>130</v>
      </c>
      <c r="E4296" s="29" t="n">
        <v>1</v>
      </c>
      <c r="F4296" s="29"/>
      <c r="G4296" s="29" t="s">
        <v>7894</v>
      </c>
      <c r="H4296" s="30" t="n">
        <v>1000</v>
      </c>
      <c r="I4296" s="31" t="n">
        <v>46245</v>
      </c>
      <c r="J4296" s="30" t="n">
        <v>1000</v>
      </c>
      <c r="K4296" s="29" t="s">
        <v>120</v>
      </c>
      <c r="L4296" s="29" t="s">
        <v>2312</v>
      </c>
      <c r="M4296" s="29"/>
      <c r="N4296" s="29" t="s">
        <v>122</v>
      </c>
      <c r="O4296" s="31" t="n">
        <v>46970</v>
      </c>
      <c r="P4296" s="29" t="s">
        <v>123</v>
      </c>
      <c r="Q4296" s="29" t="n">
        <f aca="false">IFERROR(VALUE(L4296),"")</f>
        <v>40</v>
      </c>
      <c r="R4296" s="29" t="n">
        <f aca="true">IF(O4296="","",O4296-TODAY())</f>
        <v>685</v>
      </c>
      <c r="S4296" s="29" t="str">
        <f aca="false">IF(C4296="&lt;&lt; vazio &gt;&gt;","VAZIA",IF(AND(O4296&lt;&gt;"",R4296&lt;0),"VENCIDO",IF(AND(O4296&lt;&gt;"",R4296&lt;=Parametros!$B$10),"PRÓX. VENCIMENTO",IF(F4296="Q","QUALIDADE",IF(F4296="S","BLOQUEADO",IF(F4296="R","RESTRITO/DEVOLUÇÃO",IF(OR(N4296="QUAR",N4296="QRES"),"QUARENTENA",IF(OR(B4296="DESCARTE",B4296="DEVOLUÇÃO"),"DESCARTE/DEVOLUÇÃO",IF(AND(D4296="",K4296&lt;&gt;""),"SEM LOTE",IF(AND(Q4296&lt;&gt;"",Q4296&gt;=Parametros!$B$11),"PARADO/SEM GIRO","OK"))))))))))</f>
        <v>OK</v>
      </c>
      <c r="T4296" s="29" t="str">
        <f aca="false">IF(AND($S4296="PARADO/SEM GIRO",$K4296="KG",OR(Painel!$B$5="(Todos)",A4296=Painel!$B$5)*OR(Painel!$E$5="(Todos)",P4296=Painel!$E$5)),$J4296+ROW()/10000000,"")</f>
        <v/>
      </c>
      <c r="U4296" s="29" t="str">
        <f aca="false">IF(AND($S4296="VENCIDO",$K4296="KG",OR(Painel!$B$5="(Todos)",A4296=Painel!$B$5)*OR(Painel!$E$5="(Todos)",P4296=Painel!$E$5)),$J4296+ROW()/10000000,"")</f>
        <v/>
      </c>
    </row>
    <row r="4297" customFormat="false" ht="15" hidden="false" customHeight="false" outlineLevel="0" collapsed="false">
      <c r="A4297" s="29" t="s">
        <v>52</v>
      </c>
      <c r="B4297" s="29" t="s">
        <v>7895</v>
      </c>
      <c r="C4297" s="29" t="s">
        <v>442</v>
      </c>
      <c r="D4297" s="29" t="s">
        <v>7896</v>
      </c>
      <c r="E4297" s="29" t="n">
        <v>1</v>
      </c>
      <c r="F4297" s="29"/>
      <c r="G4297" s="29" t="s">
        <v>7897</v>
      </c>
      <c r="H4297" s="30" t="n">
        <v>700</v>
      </c>
      <c r="I4297" s="31" t="n">
        <v>46235</v>
      </c>
      <c r="J4297" s="30" t="n">
        <v>700</v>
      </c>
      <c r="K4297" s="29" t="s">
        <v>120</v>
      </c>
      <c r="L4297" s="29" t="s">
        <v>694</v>
      </c>
      <c r="M4297" s="29"/>
      <c r="N4297" s="29" t="s">
        <v>122</v>
      </c>
      <c r="O4297" s="31" t="n">
        <v>46337</v>
      </c>
      <c r="P4297" s="29" t="s">
        <v>123</v>
      </c>
      <c r="Q4297" s="29" t="n">
        <f aca="false">IFERROR(VALUE(L4297),"")</f>
        <v>50</v>
      </c>
      <c r="R4297" s="29" t="n">
        <f aca="true">IF(O4297="","",O4297-TODAY())</f>
        <v>52</v>
      </c>
      <c r="S4297" s="29" t="str">
        <f aca="false">IF(C4297="&lt;&lt; vazio &gt;&gt;","VAZIA",IF(AND(O4297&lt;&gt;"",R4297&lt;0),"VENCIDO",IF(AND(O4297&lt;&gt;"",R4297&lt;=Parametros!$B$10),"PRÓX. VENCIMENTO",IF(F4297="Q","QUALIDADE",IF(F4297="S","BLOQUEADO",IF(F4297="R","RESTRITO/DEVOLUÇÃO",IF(OR(N4297="QUAR",N4297="QRES"),"QUARENTENA",IF(OR(B4297="DESCARTE",B4297="DEVOLUÇÃO"),"DESCARTE/DEVOLUÇÃO",IF(AND(D4297="",K4297&lt;&gt;""),"SEM LOTE",IF(AND(Q4297&lt;&gt;"",Q4297&gt;=Parametros!$B$11),"PARADO/SEM GIRO","OK"))))))))))</f>
        <v>PRÓX. VENCIMENTO</v>
      </c>
      <c r="T4297" s="29" t="str">
        <f aca="false">IF(AND($S4297="PARADO/SEM GIRO",$K4297="KG",OR(Painel!$B$5="(Todos)",A4297=Painel!$B$5)*OR(Painel!$E$5="(Todos)",P4297=Painel!$E$5)),$J4297+ROW()/10000000,"")</f>
        <v/>
      </c>
      <c r="U4297" s="29" t="str">
        <f aca="false">IF(AND($S4297="VENCIDO",$K4297="KG",OR(Painel!$B$5="(Todos)",A4297=Painel!$B$5)*OR(Painel!$E$5="(Todos)",P4297=Painel!$E$5)),$J4297+ROW()/10000000,"")</f>
        <v/>
      </c>
    </row>
    <row r="4298" customFormat="false" ht="15" hidden="false" customHeight="false" outlineLevel="0" collapsed="false">
      <c r="A4298" s="29" t="s">
        <v>52</v>
      </c>
      <c r="B4298" s="29" t="s">
        <v>7898</v>
      </c>
      <c r="C4298" s="29" t="s">
        <v>186</v>
      </c>
      <c r="D4298" s="29" t="s">
        <v>392</v>
      </c>
      <c r="E4298" s="29" t="n">
        <v>1</v>
      </c>
      <c r="F4298" s="29"/>
      <c r="G4298" s="29" t="s">
        <v>7899</v>
      </c>
      <c r="H4298" s="30" t="n">
        <v>545.4</v>
      </c>
      <c r="I4298" s="31" t="n">
        <v>46274</v>
      </c>
      <c r="J4298" s="30" t="n">
        <v>545.4</v>
      </c>
      <c r="K4298" s="29" t="s">
        <v>120</v>
      </c>
      <c r="L4298" s="29" t="s">
        <v>138</v>
      </c>
      <c r="M4298" s="29"/>
      <c r="N4298" s="29" t="s">
        <v>122</v>
      </c>
      <c r="O4298" s="31" t="n">
        <v>46812</v>
      </c>
      <c r="P4298" s="29" t="s">
        <v>123</v>
      </c>
      <c r="Q4298" s="29" t="n">
        <f aca="false">IFERROR(VALUE(L4298),"")</f>
        <v>11</v>
      </c>
      <c r="R4298" s="29" t="n">
        <f aca="true">IF(O4298="","",O4298-TODAY())</f>
        <v>527</v>
      </c>
      <c r="S4298" s="29" t="str">
        <f aca="false">IF(C4298="&lt;&lt; vazio &gt;&gt;","VAZIA",IF(AND(O4298&lt;&gt;"",R4298&lt;0),"VENCIDO",IF(AND(O4298&lt;&gt;"",R4298&lt;=Parametros!$B$10),"PRÓX. VENCIMENTO",IF(F4298="Q","QUALIDADE",IF(F4298="S","BLOQUEADO",IF(F4298="R","RESTRITO/DEVOLUÇÃO",IF(OR(N4298="QUAR",N4298="QRES"),"QUARENTENA",IF(OR(B4298="DESCARTE",B4298="DEVOLUÇÃO"),"DESCARTE/DEVOLUÇÃO",IF(AND(D4298="",K4298&lt;&gt;""),"SEM LOTE",IF(AND(Q4298&lt;&gt;"",Q4298&gt;=Parametros!$B$11),"PARADO/SEM GIRO","OK"))))))))))</f>
        <v>OK</v>
      </c>
      <c r="T4298" s="29" t="str">
        <f aca="false">IF(AND($S4298="PARADO/SEM GIRO",$K4298="KG",OR(Painel!$B$5="(Todos)",A4298=Painel!$B$5)*OR(Painel!$E$5="(Todos)",P4298=Painel!$E$5)),$J4298+ROW()/10000000,"")</f>
        <v/>
      </c>
      <c r="U4298" s="29" t="str">
        <f aca="false">IF(AND($S4298="VENCIDO",$K4298="KG",OR(Painel!$B$5="(Todos)",A4298=Painel!$B$5)*OR(Painel!$E$5="(Todos)",P4298=Painel!$E$5)),$J4298+ROW()/10000000,"")</f>
        <v/>
      </c>
    </row>
    <row r="4299" customFormat="false" ht="15" hidden="false" customHeight="false" outlineLevel="0" collapsed="false">
      <c r="A4299" s="29" t="s">
        <v>52</v>
      </c>
      <c r="B4299" s="29" t="s">
        <v>7900</v>
      </c>
      <c r="C4299" s="29" t="s">
        <v>785</v>
      </c>
      <c r="D4299" s="29" t="s">
        <v>1071</v>
      </c>
      <c r="E4299" s="29" t="n">
        <v>1</v>
      </c>
      <c r="F4299" s="29" t="s">
        <v>268</v>
      </c>
      <c r="G4299" s="29" t="s">
        <v>7901</v>
      </c>
      <c r="H4299" s="30" t="n">
        <v>1000</v>
      </c>
      <c r="I4299" s="31" t="n">
        <v>46279</v>
      </c>
      <c r="J4299" s="30" t="n">
        <v>1000</v>
      </c>
      <c r="K4299" s="29" t="s">
        <v>120</v>
      </c>
      <c r="L4299" s="29" t="s">
        <v>350</v>
      </c>
      <c r="M4299" s="29"/>
      <c r="N4299" s="29" t="s">
        <v>122</v>
      </c>
      <c r="O4299" s="31" t="n">
        <v>46826</v>
      </c>
      <c r="P4299" s="29" t="s">
        <v>123</v>
      </c>
      <c r="Q4299" s="29" t="n">
        <f aca="false">IFERROR(VALUE(L4299),"")</f>
        <v>6</v>
      </c>
      <c r="R4299" s="29" t="n">
        <f aca="true">IF(O4299="","",O4299-TODAY())</f>
        <v>541</v>
      </c>
      <c r="S4299" s="29" t="str">
        <f aca="false">IF(C4299="&lt;&lt; vazio &gt;&gt;","VAZIA",IF(AND(O4299&lt;&gt;"",R4299&lt;0),"VENCIDO",IF(AND(O4299&lt;&gt;"",R4299&lt;=Parametros!$B$10),"PRÓX. VENCIMENTO",IF(F4299="Q","QUALIDADE",IF(F4299="S","BLOQUEADO",IF(F4299="R","RESTRITO/DEVOLUÇÃO",IF(OR(N4299="QUAR",N4299="QRES"),"QUARENTENA",IF(OR(B4299="DESCARTE",B4299="DEVOLUÇÃO"),"DESCARTE/DEVOLUÇÃO",IF(AND(D4299="",K4299&lt;&gt;""),"SEM LOTE",IF(AND(Q4299&lt;&gt;"",Q4299&gt;=Parametros!$B$11),"PARADO/SEM GIRO","OK"))))))))))</f>
        <v>QUALIDADE</v>
      </c>
      <c r="T4299" s="29" t="str">
        <f aca="false">IF(AND($S4299="PARADO/SEM GIRO",$K4299="KG",OR(Painel!$B$5="(Todos)",A4299=Painel!$B$5)*OR(Painel!$E$5="(Todos)",P4299=Painel!$E$5)),$J4299+ROW()/10000000,"")</f>
        <v/>
      </c>
      <c r="U4299" s="29" t="str">
        <f aca="false">IF(AND($S4299="VENCIDO",$K4299="KG",OR(Painel!$B$5="(Todos)",A4299=Painel!$B$5)*OR(Painel!$E$5="(Todos)",P4299=Painel!$E$5)),$J4299+ROW()/10000000,"")</f>
        <v/>
      </c>
    </row>
    <row r="4300" customFormat="false" ht="15" hidden="false" customHeight="false" outlineLevel="0" collapsed="false">
      <c r="A4300" s="29" t="s">
        <v>52</v>
      </c>
      <c r="B4300" s="29" t="s">
        <v>7902</v>
      </c>
      <c r="C4300" s="29" t="s">
        <v>785</v>
      </c>
      <c r="D4300" s="29" t="s">
        <v>786</v>
      </c>
      <c r="E4300" s="29" t="n">
        <v>1</v>
      </c>
      <c r="F4300" s="29"/>
      <c r="G4300" s="29" t="s">
        <v>7903</v>
      </c>
      <c r="H4300" s="30" t="n">
        <v>1000</v>
      </c>
      <c r="I4300" s="31" t="n">
        <v>46282</v>
      </c>
      <c r="J4300" s="30" t="n">
        <v>1000</v>
      </c>
      <c r="K4300" s="29" t="s">
        <v>120</v>
      </c>
      <c r="L4300" s="29" t="s">
        <v>400</v>
      </c>
      <c r="M4300" s="29"/>
      <c r="N4300" s="29" t="s">
        <v>122</v>
      </c>
      <c r="O4300" s="31" t="n">
        <v>46824</v>
      </c>
      <c r="P4300" s="29" t="s">
        <v>123</v>
      </c>
      <c r="Q4300" s="29" t="n">
        <f aca="false">IFERROR(VALUE(L4300),"")</f>
        <v>3</v>
      </c>
      <c r="R4300" s="29" t="n">
        <f aca="true">IF(O4300="","",O4300-TODAY())</f>
        <v>539</v>
      </c>
      <c r="S4300" s="29" t="str">
        <f aca="false">IF(C4300="&lt;&lt; vazio &gt;&gt;","VAZIA",IF(AND(O4300&lt;&gt;"",R4300&lt;0),"VENCIDO",IF(AND(O4300&lt;&gt;"",R4300&lt;=Parametros!$B$10),"PRÓX. VENCIMENTO",IF(F4300="Q","QUALIDADE",IF(F4300="S","BLOQUEADO",IF(F4300="R","RESTRITO/DEVOLUÇÃO",IF(OR(N4300="QUAR",N4300="QRES"),"QUARENTENA",IF(OR(B4300="DESCARTE",B4300="DEVOLUÇÃO"),"DESCARTE/DEVOLUÇÃO",IF(AND(D4300="",K4300&lt;&gt;""),"SEM LOTE",IF(AND(Q4300&lt;&gt;"",Q4300&gt;=Parametros!$B$11),"PARADO/SEM GIRO","OK"))))))))))</f>
        <v>OK</v>
      </c>
      <c r="T4300" s="29" t="str">
        <f aca="false">IF(AND($S4300="PARADO/SEM GIRO",$K4300="KG",OR(Painel!$B$5="(Todos)",A4300=Painel!$B$5)*OR(Painel!$E$5="(Todos)",P4300=Painel!$E$5)),$J4300+ROW()/10000000,"")</f>
        <v/>
      </c>
      <c r="U4300" s="29" t="str">
        <f aca="false">IF(AND($S4300="VENCIDO",$K4300="KG",OR(Painel!$B$5="(Todos)",A4300=Painel!$B$5)*OR(Painel!$E$5="(Todos)",P4300=Painel!$E$5)),$J4300+ROW()/10000000,"")</f>
        <v/>
      </c>
    </row>
    <row r="4301" customFormat="false" ht="15" hidden="false" customHeight="false" outlineLevel="0" collapsed="false">
      <c r="A4301" s="29" t="s">
        <v>52</v>
      </c>
      <c r="B4301" s="29" t="s">
        <v>7904</v>
      </c>
      <c r="C4301" s="29" t="s">
        <v>308</v>
      </c>
      <c r="D4301" s="29" t="s">
        <v>461</v>
      </c>
      <c r="E4301" s="29" t="n">
        <v>1</v>
      </c>
      <c r="F4301" s="29"/>
      <c r="G4301" s="29" t="s">
        <v>7905</v>
      </c>
      <c r="H4301" s="30" t="n">
        <v>315</v>
      </c>
      <c r="I4301" s="31" t="n">
        <v>46280</v>
      </c>
      <c r="J4301" s="30" t="n">
        <v>315</v>
      </c>
      <c r="K4301" s="29" t="s">
        <v>120</v>
      </c>
      <c r="L4301" s="29" t="s">
        <v>144</v>
      </c>
      <c r="M4301" s="29"/>
      <c r="N4301" s="29" t="s">
        <v>122</v>
      </c>
      <c r="O4301" s="31" t="n">
        <v>46818</v>
      </c>
      <c r="P4301" s="29" t="s">
        <v>123</v>
      </c>
      <c r="Q4301" s="29" t="n">
        <f aca="false">IFERROR(VALUE(L4301),"")</f>
        <v>5</v>
      </c>
      <c r="R4301" s="29" t="n">
        <f aca="true">IF(O4301="","",O4301-TODAY())</f>
        <v>533</v>
      </c>
      <c r="S4301" s="29" t="str">
        <f aca="false">IF(C4301="&lt;&lt; vazio &gt;&gt;","VAZIA",IF(AND(O4301&lt;&gt;"",R4301&lt;0),"VENCIDO",IF(AND(O4301&lt;&gt;"",R4301&lt;=Parametros!$B$10),"PRÓX. VENCIMENTO",IF(F4301="Q","QUALIDADE",IF(F4301="S","BLOQUEADO",IF(F4301="R","RESTRITO/DEVOLUÇÃO",IF(OR(N4301="QUAR",N4301="QRES"),"QUARENTENA",IF(OR(B4301="DESCARTE",B4301="DEVOLUÇÃO"),"DESCARTE/DEVOLUÇÃO",IF(AND(D4301="",K4301&lt;&gt;""),"SEM LOTE",IF(AND(Q4301&lt;&gt;"",Q4301&gt;=Parametros!$B$11),"PARADO/SEM GIRO","OK"))))))))))</f>
        <v>OK</v>
      </c>
      <c r="T4301" s="29" t="str">
        <f aca="false">IF(AND($S4301="PARADO/SEM GIRO",$K4301="KG",OR(Painel!$B$5="(Todos)",A4301=Painel!$B$5)*OR(Painel!$E$5="(Todos)",P4301=Painel!$E$5)),$J4301+ROW()/10000000,"")</f>
        <v/>
      </c>
      <c r="U4301" s="29" t="str">
        <f aca="false">IF(AND($S4301="VENCIDO",$K4301="KG",OR(Painel!$B$5="(Todos)",A4301=Painel!$B$5)*OR(Painel!$E$5="(Todos)",P4301=Painel!$E$5)),$J4301+ROW()/10000000,"")</f>
        <v/>
      </c>
    </row>
    <row r="4302" customFormat="false" ht="15" hidden="false" customHeight="false" outlineLevel="0" collapsed="false">
      <c r="A4302" s="29" t="s">
        <v>52</v>
      </c>
      <c r="B4302" s="29" t="s">
        <v>7906</v>
      </c>
      <c r="C4302" s="29" t="s">
        <v>317</v>
      </c>
      <c r="D4302" s="29" t="s">
        <v>1006</v>
      </c>
      <c r="E4302" s="29" t="n">
        <v>1</v>
      </c>
      <c r="F4302" s="29" t="s">
        <v>268</v>
      </c>
      <c r="G4302" s="29" t="s">
        <v>7907</v>
      </c>
      <c r="H4302" s="30" t="n">
        <v>590.4</v>
      </c>
      <c r="I4302" s="31" t="n">
        <v>46285</v>
      </c>
      <c r="J4302" s="30" t="n">
        <v>590.4</v>
      </c>
      <c r="K4302" s="29" t="s">
        <v>120</v>
      </c>
      <c r="L4302" s="29" t="s">
        <v>116</v>
      </c>
      <c r="M4302" s="29"/>
      <c r="N4302" s="29" t="s">
        <v>122</v>
      </c>
      <c r="O4302" s="31" t="n">
        <v>46831</v>
      </c>
      <c r="P4302" s="29" t="s">
        <v>123</v>
      </c>
      <c r="Q4302" s="29" t="n">
        <f aca="false">IFERROR(VALUE(L4302),"")</f>
        <v>0</v>
      </c>
      <c r="R4302" s="29" t="n">
        <f aca="true">IF(O4302="","",O4302-TODAY())</f>
        <v>546</v>
      </c>
      <c r="S4302" s="29" t="str">
        <f aca="false">IF(C4302="&lt;&lt; vazio &gt;&gt;","VAZIA",IF(AND(O4302&lt;&gt;"",R4302&lt;0),"VENCIDO",IF(AND(O4302&lt;&gt;"",R4302&lt;=Parametros!$B$10),"PRÓX. VENCIMENTO",IF(F4302="Q","QUALIDADE",IF(F4302="S","BLOQUEADO",IF(F4302="R","RESTRITO/DEVOLUÇÃO",IF(OR(N4302="QUAR",N4302="QRES"),"QUARENTENA",IF(OR(B4302="DESCARTE",B4302="DEVOLUÇÃO"),"DESCARTE/DEVOLUÇÃO",IF(AND(D4302="",K4302&lt;&gt;""),"SEM LOTE",IF(AND(Q4302&lt;&gt;"",Q4302&gt;=Parametros!$B$11),"PARADO/SEM GIRO","OK"))))))))))</f>
        <v>QUALIDADE</v>
      </c>
      <c r="T4302" s="29" t="str">
        <f aca="false">IF(AND($S4302="PARADO/SEM GIRO",$K4302="KG",OR(Painel!$B$5="(Todos)",A4302=Painel!$B$5)*OR(Painel!$E$5="(Todos)",P4302=Painel!$E$5)),$J4302+ROW()/10000000,"")</f>
        <v/>
      </c>
      <c r="U4302" s="29" t="str">
        <f aca="false">IF(AND($S4302="VENCIDO",$K4302="KG",OR(Painel!$B$5="(Todos)",A4302=Painel!$B$5)*OR(Painel!$E$5="(Todos)",P4302=Painel!$E$5)),$J4302+ROW()/10000000,"")</f>
        <v/>
      </c>
    </row>
    <row r="4303" customFormat="false" ht="15" hidden="false" customHeight="false" outlineLevel="0" collapsed="false">
      <c r="A4303" s="29" t="s">
        <v>52</v>
      </c>
      <c r="B4303" s="29" t="s">
        <v>7908</v>
      </c>
      <c r="C4303" s="29" t="s">
        <v>250</v>
      </c>
      <c r="D4303" s="29" t="s">
        <v>672</v>
      </c>
      <c r="E4303" s="29" t="n">
        <v>1</v>
      </c>
      <c r="F4303" s="29" t="s">
        <v>268</v>
      </c>
      <c r="G4303" s="29" t="s">
        <v>7909</v>
      </c>
      <c r="H4303" s="30" t="n">
        <v>1000</v>
      </c>
      <c r="I4303" s="31" t="n">
        <v>46282</v>
      </c>
      <c r="J4303" s="30" t="n">
        <v>1000</v>
      </c>
      <c r="K4303" s="29" t="s">
        <v>120</v>
      </c>
      <c r="L4303" s="29" t="s">
        <v>400</v>
      </c>
      <c r="M4303" s="29"/>
      <c r="N4303" s="29" t="s">
        <v>122</v>
      </c>
      <c r="O4303" s="31" t="n">
        <v>46829</v>
      </c>
      <c r="P4303" s="29" t="s">
        <v>123</v>
      </c>
      <c r="Q4303" s="29" t="n">
        <f aca="false">IFERROR(VALUE(L4303),"")</f>
        <v>3</v>
      </c>
      <c r="R4303" s="29" t="n">
        <f aca="true">IF(O4303="","",O4303-TODAY())</f>
        <v>544</v>
      </c>
      <c r="S4303" s="29" t="str">
        <f aca="false">IF(C4303="&lt;&lt; vazio &gt;&gt;","VAZIA",IF(AND(O4303&lt;&gt;"",R4303&lt;0),"VENCIDO",IF(AND(O4303&lt;&gt;"",R4303&lt;=Parametros!$B$10),"PRÓX. VENCIMENTO",IF(F4303="Q","QUALIDADE",IF(F4303="S","BLOQUEADO",IF(F4303="R","RESTRITO/DEVOLUÇÃO",IF(OR(N4303="QUAR",N4303="QRES"),"QUARENTENA",IF(OR(B4303="DESCARTE",B4303="DEVOLUÇÃO"),"DESCARTE/DEVOLUÇÃO",IF(AND(D4303="",K4303&lt;&gt;""),"SEM LOTE",IF(AND(Q4303&lt;&gt;"",Q4303&gt;=Parametros!$B$11),"PARADO/SEM GIRO","OK"))))))))))</f>
        <v>QUALIDADE</v>
      </c>
      <c r="T4303" s="29" t="str">
        <f aca="false">IF(AND($S4303="PARADO/SEM GIRO",$K4303="KG",OR(Painel!$B$5="(Todos)",A4303=Painel!$B$5)*OR(Painel!$E$5="(Todos)",P4303=Painel!$E$5)),$J4303+ROW()/10000000,"")</f>
        <v/>
      </c>
      <c r="U4303" s="29" t="str">
        <f aca="false">IF(AND($S4303="VENCIDO",$K4303="KG",OR(Painel!$B$5="(Todos)",A4303=Painel!$B$5)*OR(Painel!$E$5="(Todos)",P4303=Painel!$E$5)),$J4303+ROW()/10000000,"")</f>
        <v/>
      </c>
    </row>
    <row r="4304" customFormat="false" ht="15" hidden="false" customHeight="false" outlineLevel="0" collapsed="false">
      <c r="A4304" s="29" t="s">
        <v>52</v>
      </c>
      <c r="B4304" s="29" t="s">
        <v>7910</v>
      </c>
      <c r="C4304" s="29" t="s">
        <v>159</v>
      </c>
      <c r="D4304" s="29" t="s">
        <v>2500</v>
      </c>
      <c r="E4304" s="29" t="n">
        <v>1</v>
      </c>
      <c r="F4304" s="29"/>
      <c r="G4304" s="29" t="s">
        <v>7911</v>
      </c>
      <c r="H4304" s="30" t="n">
        <v>1102.5</v>
      </c>
      <c r="I4304" s="31" t="n">
        <v>46212</v>
      </c>
      <c r="J4304" s="30" t="n">
        <v>1102.5</v>
      </c>
      <c r="K4304" s="29" t="s">
        <v>120</v>
      </c>
      <c r="L4304" s="29" t="s">
        <v>2502</v>
      </c>
      <c r="M4304" s="29"/>
      <c r="N4304" s="29" t="s">
        <v>122</v>
      </c>
      <c r="O4304" s="31" t="n">
        <v>46758</v>
      </c>
      <c r="P4304" s="29" t="s">
        <v>123</v>
      </c>
      <c r="Q4304" s="29" t="n">
        <f aca="false">IFERROR(VALUE(L4304),"")</f>
        <v>73</v>
      </c>
      <c r="R4304" s="29" t="n">
        <f aca="true">IF(O4304="","",O4304-TODAY())</f>
        <v>473</v>
      </c>
      <c r="S4304" s="29" t="str">
        <f aca="false">IF(C4304="&lt;&lt; vazio &gt;&gt;","VAZIA",IF(AND(O4304&lt;&gt;"",R4304&lt;0),"VENCIDO",IF(AND(O4304&lt;&gt;"",R4304&lt;=Parametros!$B$10),"PRÓX. VENCIMENTO",IF(F4304="Q","QUALIDADE",IF(F4304="S","BLOQUEADO",IF(F4304="R","RESTRITO/DEVOLUÇÃO",IF(OR(N4304="QUAR",N4304="QRES"),"QUARENTENA",IF(OR(B4304="DESCARTE",B4304="DEVOLUÇÃO"),"DESCARTE/DEVOLUÇÃO",IF(AND(D4304="",K4304&lt;&gt;""),"SEM LOTE",IF(AND(Q4304&lt;&gt;"",Q4304&gt;=Parametros!$B$11),"PARADO/SEM GIRO","OK"))))))))))</f>
        <v>OK</v>
      </c>
      <c r="T4304" s="29" t="str">
        <f aca="false">IF(AND($S4304="PARADO/SEM GIRO",$K4304="KG",OR(Painel!$B$5="(Todos)",A4304=Painel!$B$5)*OR(Painel!$E$5="(Todos)",P4304=Painel!$E$5)),$J4304+ROW()/10000000,"")</f>
        <v/>
      </c>
      <c r="U4304" s="29" t="str">
        <f aca="false">IF(AND($S4304="VENCIDO",$K4304="KG",OR(Painel!$B$5="(Todos)",A4304=Painel!$B$5)*OR(Painel!$E$5="(Todos)",P4304=Painel!$E$5)),$J4304+ROW()/10000000,"")</f>
        <v/>
      </c>
    </row>
    <row r="4305" customFormat="false" ht="15" hidden="false" customHeight="false" outlineLevel="0" collapsed="false">
      <c r="A4305" s="29" t="s">
        <v>52</v>
      </c>
      <c r="B4305" s="29" t="s">
        <v>7912</v>
      </c>
      <c r="C4305" s="29" t="s">
        <v>801</v>
      </c>
      <c r="D4305" s="29" t="s">
        <v>7913</v>
      </c>
      <c r="E4305" s="29" t="n">
        <v>1</v>
      </c>
      <c r="F4305" s="29"/>
      <c r="G4305" s="29" t="s">
        <v>7914</v>
      </c>
      <c r="H4305" s="30" t="n">
        <v>1108.8</v>
      </c>
      <c r="I4305" s="31" t="n">
        <v>46279</v>
      </c>
      <c r="J4305" s="30" t="n">
        <v>1108.8</v>
      </c>
      <c r="K4305" s="29" t="s">
        <v>120</v>
      </c>
      <c r="L4305" s="29" t="s">
        <v>350</v>
      </c>
      <c r="M4305" s="29"/>
      <c r="N4305" s="29" t="s">
        <v>122</v>
      </c>
      <c r="O4305" s="31" t="n">
        <v>46812</v>
      </c>
      <c r="P4305" s="29" t="s">
        <v>123</v>
      </c>
      <c r="Q4305" s="29" t="n">
        <f aca="false">IFERROR(VALUE(L4305),"")</f>
        <v>6</v>
      </c>
      <c r="R4305" s="29" t="n">
        <f aca="true">IF(O4305="","",O4305-TODAY())</f>
        <v>527</v>
      </c>
      <c r="S4305" s="29" t="str">
        <f aca="false">IF(C4305="&lt;&lt; vazio &gt;&gt;","VAZIA",IF(AND(O4305&lt;&gt;"",R4305&lt;0),"VENCIDO",IF(AND(O4305&lt;&gt;"",R4305&lt;=Parametros!$B$10),"PRÓX. VENCIMENTO",IF(F4305="Q","QUALIDADE",IF(F4305="S","BLOQUEADO",IF(F4305="R","RESTRITO/DEVOLUÇÃO",IF(OR(N4305="QUAR",N4305="QRES"),"QUARENTENA",IF(OR(B4305="DESCARTE",B4305="DEVOLUÇÃO"),"DESCARTE/DEVOLUÇÃO",IF(AND(D4305="",K4305&lt;&gt;""),"SEM LOTE",IF(AND(Q4305&lt;&gt;"",Q4305&gt;=Parametros!$B$11),"PARADO/SEM GIRO","OK"))))))))))</f>
        <v>OK</v>
      </c>
      <c r="T4305" s="29" t="str">
        <f aca="false">IF(AND($S4305="PARADO/SEM GIRO",$K4305="KG",OR(Painel!$B$5="(Todos)",A4305=Painel!$B$5)*OR(Painel!$E$5="(Todos)",P4305=Painel!$E$5)),$J4305+ROW()/10000000,"")</f>
        <v/>
      </c>
      <c r="U4305" s="29" t="str">
        <f aca="false">IF(AND($S4305="VENCIDO",$K4305="KG",OR(Painel!$B$5="(Todos)",A4305=Painel!$B$5)*OR(Painel!$E$5="(Todos)",P4305=Painel!$E$5)),$J4305+ROW()/10000000,"")</f>
        <v/>
      </c>
    </row>
    <row r="4306" customFormat="false" ht="15" hidden="false" customHeight="false" outlineLevel="0" collapsed="false">
      <c r="A4306" s="29" t="s">
        <v>52</v>
      </c>
      <c r="B4306" s="29" t="s">
        <v>7915</v>
      </c>
      <c r="C4306" s="29" t="s">
        <v>396</v>
      </c>
      <c r="D4306" s="29" t="s">
        <v>2981</v>
      </c>
      <c r="E4306" s="29" t="n">
        <v>1</v>
      </c>
      <c r="F4306" s="29"/>
      <c r="G4306" s="29" t="s">
        <v>7916</v>
      </c>
      <c r="H4306" s="30" t="n">
        <v>1102.5</v>
      </c>
      <c r="I4306" s="31" t="n">
        <v>46262</v>
      </c>
      <c r="J4306" s="30" t="n">
        <v>1102.5</v>
      </c>
      <c r="K4306" s="29" t="s">
        <v>120</v>
      </c>
      <c r="L4306" s="29" t="s">
        <v>190</v>
      </c>
      <c r="M4306" s="29"/>
      <c r="N4306" s="29" t="s">
        <v>122</v>
      </c>
      <c r="O4306" s="31" t="n">
        <v>46807</v>
      </c>
      <c r="P4306" s="29" t="s">
        <v>123</v>
      </c>
      <c r="Q4306" s="29" t="n">
        <f aca="false">IFERROR(VALUE(L4306),"")</f>
        <v>23</v>
      </c>
      <c r="R4306" s="29" t="n">
        <f aca="true">IF(O4306="","",O4306-TODAY())</f>
        <v>522</v>
      </c>
      <c r="S4306" s="29" t="str">
        <f aca="false">IF(C4306="&lt;&lt; vazio &gt;&gt;","VAZIA",IF(AND(O4306&lt;&gt;"",R4306&lt;0),"VENCIDO",IF(AND(O4306&lt;&gt;"",R4306&lt;=Parametros!$B$10),"PRÓX. VENCIMENTO",IF(F4306="Q","QUALIDADE",IF(F4306="S","BLOQUEADO",IF(F4306="R","RESTRITO/DEVOLUÇÃO",IF(OR(N4306="QUAR",N4306="QRES"),"QUARENTENA",IF(OR(B4306="DESCARTE",B4306="DEVOLUÇÃO"),"DESCARTE/DEVOLUÇÃO",IF(AND(D4306="",K4306&lt;&gt;""),"SEM LOTE",IF(AND(Q4306&lt;&gt;"",Q4306&gt;=Parametros!$B$11),"PARADO/SEM GIRO","OK"))))))))))</f>
        <v>OK</v>
      </c>
      <c r="T4306" s="29" t="str">
        <f aca="false">IF(AND($S4306="PARADO/SEM GIRO",$K4306="KG",OR(Painel!$B$5="(Todos)",A4306=Painel!$B$5)*OR(Painel!$E$5="(Todos)",P4306=Painel!$E$5)),$J4306+ROW()/10000000,"")</f>
        <v/>
      </c>
      <c r="U4306" s="29" t="str">
        <f aca="false">IF(AND($S4306="VENCIDO",$K4306="KG",OR(Painel!$B$5="(Todos)",A4306=Painel!$B$5)*OR(Painel!$E$5="(Todos)",P4306=Painel!$E$5)),$J4306+ROW()/10000000,"")</f>
        <v/>
      </c>
    </row>
    <row r="4307" customFormat="false" ht="15" hidden="false" customHeight="false" outlineLevel="0" collapsed="false">
      <c r="A4307" s="29" t="s">
        <v>52</v>
      </c>
      <c r="B4307" s="29" t="s">
        <v>7917</v>
      </c>
      <c r="C4307" s="29" t="s">
        <v>876</v>
      </c>
      <c r="D4307" s="29" t="s">
        <v>1238</v>
      </c>
      <c r="E4307" s="29" t="n">
        <v>1</v>
      </c>
      <c r="F4307" s="29" t="s">
        <v>268</v>
      </c>
      <c r="G4307" s="29" t="s">
        <v>7918</v>
      </c>
      <c r="H4307" s="30" t="n">
        <v>720</v>
      </c>
      <c r="I4307" s="31" t="n">
        <v>46281</v>
      </c>
      <c r="J4307" s="30" t="n">
        <v>720</v>
      </c>
      <c r="K4307" s="29" t="s">
        <v>120</v>
      </c>
      <c r="L4307" s="29" t="s">
        <v>284</v>
      </c>
      <c r="M4307" s="29"/>
      <c r="N4307" s="29" t="s">
        <v>122</v>
      </c>
      <c r="O4307" s="31" t="n">
        <v>46827</v>
      </c>
      <c r="P4307" s="29" t="s">
        <v>123</v>
      </c>
      <c r="Q4307" s="29" t="n">
        <f aca="false">IFERROR(VALUE(L4307),"")</f>
        <v>4</v>
      </c>
      <c r="R4307" s="29" t="n">
        <f aca="true">IF(O4307="","",O4307-TODAY())</f>
        <v>542</v>
      </c>
      <c r="S4307" s="29" t="str">
        <f aca="false">IF(C4307="&lt;&lt; vazio &gt;&gt;","VAZIA",IF(AND(O4307&lt;&gt;"",R4307&lt;0),"VENCIDO",IF(AND(O4307&lt;&gt;"",R4307&lt;=Parametros!$B$10),"PRÓX. VENCIMENTO",IF(F4307="Q","QUALIDADE",IF(F4307="S","BLOQUEADO",IF(F4307="R","RESTRITO/DEVOLUÇÃO",IF(OR(N4307="QUAR",N4307="QRES"),"QUARENTENA",IF(OR(B4307="DESCARTE",B4307="DEVOLUÇÃO"),"DESCARTE/DEVOLUÇÃO",IF(AND(D4307="",K4307&lt;&gt;""),"SEM LOTE",IF(AND(Q4307&lt;&gt;"",Q4307&gt;=Parametros!$B$11),"PARADO/SEM GIRO","OK"))))))))))</f>
        <v>QUALIDADE</v>
      </c>
      <c r="T4307" s="29" t="str">
        <f aca="false">IF(AND($S4307="PARADO/SEM GIRO",$K4307="KG",OR(Painel!$B$5="(Todos)",A4307=Painel!$B$5)*OR(Painel!$E$5="(Todos)",P4307=Painel!$E$5)),$J4307+ROW()/10000000,"")</f>
        <v/>
      </c>
      <c r="U4307" s="29" t="str">
        <f aca="false">IF(AND($S4307="VENCIDO",$K4307="KG",OR(Painel!$B$5="(Todos)",A4307=Painel!$B$5)*OR(Painel!$E$5="(Todos)",P4307=Painel!$E$5)),$J4307+ROW()/10000000,"")</f>
        <v/>
      </c>
    </row>
    <row r="4308" customFormat="false" ht="15" hidden="false" customHeight="false" outlineLevel="0" collapsed="false">
      <c r="A4308" s="29" t="s">
        <v>52</v>
      </c>
      <c r="B4308" s="29" t="s">
        <v>7919</v>
      </c>
      <c r="C4308" s="29" t="s">
        <v>222</v>
      </c>
      <c r="D4308" s="29" t="s">
        <v>675</v>
      </c>
      <c r="E4308" s="29" t="n">
        <v>1</v>
      </c>
      <c r="F4308" s="29" t="s">
        <v>137</v>
      </c>
      <c r="G4308" s="29" t="s">
        <v>7920</v>
      </c>
      <c r="H4308" s="30" t="n">
        <v>380</v>
      </c>
      <c r="I4308" s="31" t="n">
        <v>46259</v>
      </c>
      <c r="J4308" s="30" t="n">
        <v>380</v>
      </c>
      <c r="K4308" s="29" t="s">
        <v>120</v>
      </c>
      <c r="L4308" s="29" t="s">
        <v>677</v>
      </c>
      <c r="M4308" s="29"/>
      <c r="N4308" s="29" t="s">
        <v>122</v>
      </c>
      <c r="O4308" s="31" t="n">
        <v>46797</v>
      </c>
      <c r="P4308" s="29" t="s">
        <v>123</v>
      </c>
      <c r="Q4308" s="29" t="n">
        <f aca="false">IFERROR(VALUE(L4308),"")</f>
        <v>26</v>
      </c>
      <c r="R4308" s="29" t="n">
        <f aca="true">IF(O4308="","",O4308-TODAY())</f>
        <v>512</v>
      </c>
      <c r="S4308" s="29" t="str">
        <f aca="false">IF(C4308="&lt;&lt; vazio &gt;&gt;","VAZIA",IF(AND(O4308&lt;&gt;"",R4308&lt;0),"VENCIDO",IF(AND(O4308&lt;&gt;"",R4308&lt;=Parametros!$B$10),"PRÓX. VENCIMENTO",IF(F4308="Q","QUALIDADE",IF(F4308="S","BLOQUEADO",IF(F4308="R","RESTRITO/DEVOLUÇÃO",IF(OR(N4308="QUAR",N4308="QRES"),"QUARENTENA",IF(OR(B4308="DESCARTE",B4308="DEVOLUÇÃO"),"DESCARTE/DEVOLUÇÃO",IF(AND(D4308="",K4308&lt;&gt;""),"SEM LOTE",IF(AND(Q4308&lt;&gt;"",Q4308&gt;=Parametros!$B$11),"PARADO/SEM GIRO","OK"))))))))))</f>
        <v>BLOQUEADO</v>
      </c>
      <c r="T4308" s="29" t="str">
        <f aca="false">IF(AND($S4308="PARADO/SEM GIRO",$K4308="KG",OR(Painel!$B$5="(Todos)",A4308=Painel!$B$5)*OR(Painel!$E$5="(Todos)",P4308=Painel!$E$5)),$J4308+ROW()/10000000,"")</f>
        <v/>
      </c>
      <c r="U4308" s="29" t="str">
        <f aca="false">IF(AND($S4308="VENCIDO",$K4308="KG",OR(Painel!$B$5="(Todos)",A4308=Painel!$B$5)*OR(Painel!$E$5="(Todos)",P4308=Painel!$E$5)),$J4308+ROW()/10000000,"")</f>
        <v/>
      </c>
    </row>
    <row r="4309" customFormat="false" ht="15" hidden="false" customHeight="false" outlineLevel="0" collapsed="false">
      <c r="A4309" s="29" t="s">
        <v>52</v>
      </c>
      <c r="B4309" s="29" t="s">
        <v>7921</v>
      </c>
      <c r="C4309" s="29" t="s">
        <v>2694</v>
      </c>
      <c r="D4309" s="29" t="s">
        <v>7922</v>
      </c>
      <c r="E4309" s="29" t="n">
        <v>1</v>
      </c>
      <c r="F4309" s="29"/>
      <c r="G4309" s="29" t="s">
        <v>7923</v>
      </c>
      <c r="H4309" s="30" t="n">
        <v>460</v>
      </c>
      <c r="I4309" s="31" t="n">
        <v>46183</v>
      </c>
      <c r="J4309" s="30" t="n">
        <v>460</v>
      </c>
      <c r="K4309" s="29" t="s">
        <v>120</v>
      </c>
      <c r="L4309" s="29" t="s">
        <v>1096</v>
      </c>
      <c r="M4309" s="29"/>
      <c r="N4309" s="29" t="s">
        <v>122</v>
      </c>
      <c r="O4309" s="31" t="n">
        <v>46663</v>
      </c>
      <c r="P4309" s="29" t="s">
        <v>123</v>
      </c>
      <c r="Q4309" s="29" t="n">
        <f aca="false">IFERROR(VALUE(L4309),"")</f>
        <v>102</v>
      </c>
      <c r="R4309" s="29" t="n">
        <f aca="true">IF(O4309="","",O4309-TODAY())</f>
        <v>378</v>
      </c>
      <c r="S4309" s="29" t="str">
        <f aca="false">IF(C4309="&lt;&lt; vazio &gt;&gt;","VAZIA",IF(AND(O4309&lt;&gt;"",R4309&lt;0),"VENCIDO",IF(AND(O4309&lt;&gt;"",R4309&lt;=Parametros!$B$10),"PRÓX. VENCIMENTO",IF(F4309="Q","QUALIDADE",IF(F4309="S","BLOQUEADO",IF(F4309="R","RESTRITO/DEVOLUÇÃO",IF(OR(N4309="QUAR",N4309="QRES"),"QUARENTENA",IF(OR(B4309="DESCARTE",B4309="DEVOLUÇÃO"),"DESCARTE/DEVOLUÇÃO",IF(AND(D4309="",K4309&lt;&gt;""),"SEM LOTE",IF(AND(Q4309&lt;&gt;"",Q4309&gt;=Parametros!$B$11),"PARADO/SEM GIRO","OK"))))))))))</f>
        <v>PARADO/SEM GIRO</v>
      </c>
      <c r="T4309" s="29" t="n">
        <f aca="false">IF(AND($S4309="PARADO/SEM GIRO",$K4309="KG",OR(Painel!$B$5="(Todos)",A4309=Painel!$B$5)*OR(Painel!$E$5="(Todos)",P4309=Painel!$E$5)),$J4309+ROW()/10000000,"")</f>
        <v>460.0004309</v>
      </c>
      <c r="U4309" s="29" t="str">
        <f aca="false">IF(AND($S4309="VENCIDO",$K4309="KG",OR(Painel!$B$5="(Todos)",A4309=Painel!$B$5)*OR(Painel!$E$5="(Todos)",P4309=Painel!$E$5)),$J4309+ROW()/10000000,"")</f>
        <v/>
      </c>
    </row>
    <row r="4310" customFormat="false" ht="15" hidden="false" customHeight="false" outlineLevel="0" collapsed="false">
      <c r="A4310" s="29" t="s">
        <v>52</v>
      </c>
      <c r="B4310" s="29" t="s">
        <v>7924</v>
      </c>
      <c r="C4310" s="29" t="s">
        <v>325</v>
      </c>
      <c r="D4310" s="29" t="s">
        <v>492</v>
      </c>
      <c r="E4310" s="29" t="n">
        <v>1</v>
      </c>
      <c r="F4310" s="29"/>
      <c r="G4310" s="29" t="s">
        <v>7925</v>
      </c>
      <c r="H4310" s="30" t="n">
        <v>1102.5</v>
      </c>
      <c r="I4310" s="31" t="n">
        <v>46240</v>
      </c>
      <c r="J4310" s="30" t="n">
        <v>1102.5</v>
      </c>
      <c r="K4310" s="29" t="s">
        <v>120</v>
      </c>
      <c r="L4310" s="29" t="s">
        <v>1330</v>
      </c>
      <c r="M4310" s="29"/>
      <c r="N4310" s="29" t="s">
        <v>122</v>
      </c>
      <c r="O4310" s="31" t="n">
        <v>46600</v>
      </c>
      <c r="P4310" s="29" t="s">
        <v>123</v>
      </c>
      <c r="Q4310" s="29" t="n">
        <f aca="false">IFERROR(VALUE(L4310),"")</f>
        <v>45</v>
      </c>
      <c r="R4310" s="29" t="n">
        <f aca="true">IF(O4310="","",O4310-TODAY())</f>
        <v>315</v>
      </c>
      <c r="S4310" s="29" t="str">
        <f aca="false">IF(C4310="&lt;&lt; vazio &gt;&gt;","VAZIA",IF(AND(O4310&lt;&gt;"",R4310&lt;0),"VENCIDO",IF(AND(O4310&lt;&gt;"",R4310&lt;=Parametros!$B$10),"PRÓX. VENCIMENTO",IF(F4310="Q","QUALIDADE",IF(F4310="S","BLOQUEADO",IF(F4310="R","RESTRITO/DEVOLUÇÃO",IF(OR(N4310="QUAR",N4310="QRES"),"QUARENTENA",IF(OR(B4310="DESCARTE",B4310="DEVOLUÇÃO"),"DESCARTE/DEVOLUÇÃO",IF(AND(D4310="",K4310&lt;&gt;""),"SEM LOTE",IF(AND(Q4310&lt;&gt;"",Q4310&gt;=Parametros!$B$11),"PARADO/SEM GIRO","OK"))))))))))</f>
        <v>OK</v>
      </c>
      <c r="T4310" s="29" t="str">
        <f aca="false">IF(AND($S4310="PARADO/SEM GIRO",$K4310="KG",OR(Painel!$B$5="(Todos)",A4310=Painel!$B$5)*OR(Painel!$E$5="(Todos)",P4310=Painel!$E$5)),$J4310+ROW()/10000000,"")</f>
        <v/>
      </c>
      <c r="U4310" s="29" t="str">
        <f aca="false">IF(AND($S4310="VENCIDO",$K4310="KG",OR(Painel!$B$5="(Todos)",A4310=Painel!$B$5)*OR(Painel!$E$5="(Todos)",P4310=Painel!$E$5)),$J4310+ROW()/10000000,"")</f>
        <v/>
      </c>
    </row>
    <row r="4311" customFormat="false" ht="15" hidden="false" customHeight="false" outlineLevel="0" collapsed="false">
      <c r="A4311" s="29" t="s">
        <v>52</v>
      </c>
      <c r="B4311" s="29" t="s">
        <v>7926</v>
      </c>
      <c r="C4311" s="29" t="s">
        <v>691</v>
      </c>
      <c r="D4311" s="29" t="s">
        <v>7927</v>
      </c>
      <c r="E4311" s="29" t="n">
        <v>1</v>
      </c>
      <c r="F4311" s="29"/>
      <c r="G4311" s="29" t="s">
        <v>7928</v>
      </c>
      <c r="H4311" s="30" t="n">
        <v>810</v>
      </c>
      <c r="I4311" s="31" t="n">
        <v>46245</v>
      </c>
      <c r="J4311" s="30" t="n">
        <v>810</v>
      </c>
      <c r="K4311" s="29" t="s">
        <v>120</v>
      </c>
      <c r="L4311" s="29" t="s">
        <v>2312</v>
      </c>
      <c r="M4311" s="29"/>
      <c r="N4311" s="29" t="s">
        <v>122</v>
      </c>
      <c r="O4311" s="31" t="n">
        <v>46604</v>
      </c>
      <c r="P4311" s="29" t="s">
        <v>123</v>
      </c>
      <c r="Q4311" s="29" t="n">
        <f aca="false">IFERROR(VALUE(L4311),"")</f>
        <v>40</v>
      </c>
      <c r="R4311" s="29" t="n">
        <f aca="true">IF(O4311="","",O4311-TODAY())</f>
        <v>319</v>
      </c>
      <c r="S4311" s="29" t="str">
        <f aca="false">IF(C4311="&lt;&lt; vazio &gt;&gt;","VAZIA",IF(AND(O4311&lt;&gt;"",R4311&lt;0),"VENCIDO",IF(AND(O4311&lt;&gt;"",R4311&lt;=Parametros!$B$10),"PRÓX. VENCIMENTO",IF(F4311="Q","QUALIDADE",IF(F4311="S","BLOQUEADO",IF(F4311="R","RESTRITO/DEVOLUÇÃO",IF(OR(N4311="QUAR",N4311="QRES"),"QUARENTENA",IF(OR(B4311="DESCARTE",B4311="DEVOLUÇÃO"),"DESCARTE/DEVOLUÇÃO",IF(AND(D4311="",K4311&lt;&gt;""),"SEM LOTE",IF(AND(Q4311&lt;&gt;"",Q4311&gt;=Parametros!$B$11),"PARADO/SEM GIRO","OK"))))))))))</f>
        <v>OK</v>
      </c>
      <c r="T4311" s="29" t="str">
        <f aca="false">IF(AND($S4311="PARADO/SEM GIRO",$K4311="KG",OR(Painel!$B$5="(Todos)",A4311=Painel!$B$5)*OR(Painel!$E$5="(Todos)",P4311=Painel!$E$5)),$J4311+ROW()/10000000,"")</f>
        <v/>
      </c>
      <c r="U4311" s="29" t="str">
        <f aca="false">IF(AND($S4311="VENCIDO",$K4311="KG",OR(Painel!$B$5="(Todos)",A4311=Painel!$B$5)*OR(Painel!$E$5="(Todos)",P4311=Painel!$E$5)),$J4311+ROW()/10000000,"")</f>
        <v/>
      </c>
    </row>
    <row r="4312" customFormat="false" ht="15" hidden="false" customHeight="false" outlineLevel="0" collapsed="false">
      <c r="A4312" s="29" t="s">
        <v>52</v>
      </c>
      <c r="B4312" s="29" t="s">
        <v>7929</v>
      </c>
      <c r="C4312" s="29" t="s">
        <v>917</v>
      </c>
      <c r="D4312" s="29" t="s">
        <v>461</v>
      </c>
      <c r="E4312" s="29" t="n">
        <v>1</v>
      </c>
      <c r="F4312" s="29"/>
      <c r="G4312" s="29" t="s">
        <v>7930</v>
      </c>
      <c r="H4312" s="30" t="n">
        <v>800</v>
      </c>
      <c r="I4312" s="31" t="n">
        <v>46274</v>
      </c>
      <c r="J4312" s="30" t="n">
        <v>800</v>
      </c>
      <c r="K4312" s="29" t="s">
        <v>120</v>
      </c>
      <c r="L4312" s="29" t="s">
        <v>138</v>
      </c>
      <c r="M4312" s="29"/>
      <c r="N4312" s="29" t="s">
        <v>122</v>
      </c>
      <c r="O4312" s="31" t="n">
        <v>46818</v>
      </c>
      <c r="P4312" s="29" t="s">
        <v>123</v>
      </c>
      <c r="Q4312" s="29" t="n">
        <f aca="false">IFERROR(VALUE(L4312),"")</f>
        <v>11</v>
      </c>
      <c r="R4312" s="29" t="n">
        <f aca="true">IF(O4312="","",O4312-TODAY())</f>
        <v>533</v>
      </c>
      <c r="S4312" s="29" t="str">
        <f aca="false">IF(C4312="&lt;&lt; vazio &gt;&gt;","VAZIA",IF(AND(O4312&lt;&gt;"",R4312&lt;0),"VENCIDO",IF(AND(O4312&lt;&gt;"",R4312&lt;=Parametros!$B$10),"PRÓX. VENCIMENTO",IF(F4312="Q","QUALIDADE",IF(F4312="S","BLOQUEADO",IF(F4312="R","RESTRITO/DEVOLUÇÃO",IF(OR(N4312="QUAR",N4312="QRES"),"QUARENTENA",IF(OR(B4312="DESCARTE",B4312="DEVOLUÇÃO"),"DESCARTE/DEVOLUÇÃO",IF(AND(D4312="",K4312&lt;&gt;""),"SEM LOTE",IF(AND(Q4312&lt;&gt;"",Q4312&gt;=Parametros!$B$11),"PARADO/SEM GIRO","OK"))))))))))</f>
        <v>OK</v>
      </c>
      <c r="T4312" s="29" t="str">
        <f aca="false">IF(AND($S4312="PARADO/SEM GIRO",$K4312="KG",OR(Painel!$B$5="(Todos)",A4312=Painel!$B$5)*OR(Painel!$E$5="(Todos)",P4312=Painel!$E$5)),$J4312+ROW()/10000000,"")</f>
        <v/>
      </c>
      <c r="U4312" s="29" t="str">
        <f aca="false">IF(AND($S4312="VENCIDO",$K4312="KG",OR(Painel!$B$5="(Todos)",A4312=Painel!$B$5)*OR(Painel!$E$5="(Todos)",P4312=Painel!$E$5)),$J4312+ROW()/10000000,"")</f>
        <v/>
      </c>
    </row>
    <row r="4313" customFormat="false" ht="15" hidden="false" customHeight="false" outlineLevel="0" collapsed="false">
      <c r="A4313" s="29" t="s">
        <v>52</v>
      </c>
      <c r="B4313" s="29" t="s">
        <v>7931</v>
      </c>
      <c r="C4313" s="29" t="s">
        <v>917</v>
      </c>
      <c r="D4313" s="29" t="s">
        <v>730</v>
      </c>
      <c r="E4313" s="29" t="n">
        <v>1</v>
      </c>
      <c r="F4313" s="29"/>
      <c r="G4313" s="29" t="s">
        <v>7932</v>
      </c>
      <c r="H4313" s="30" t="n">
        <v>800</v>
      </c>
      <c r="I4313" s="31" t="n">
        <v>46276</v>
      </c>
      <c r="J4313" s="30" t="n">
        <v>800</v>
      </c>
      <c r="K4313" s="29" t="s">
        <v>120</v>
      </c>
      <c r="L4313" s="29" t="s">
        <v>133</v>
      </c>
      <c r="M4313" s="29"/>
      <c r="N4313" s="29" t="s">
        <v>122</v>
      </c>
      <c r="O4313" s="31" t="n">
        <v>46817</v>
      </c>
      <c r="P4313" s="29" t="s">
        <v>123</v>
      </c>
      <c r="Q4313" s="29" t="n">
        <f aca="false">IFERROR(VALUE(L4313),"")</f>
        <v>9</v>
      </c>
      <c r="R4313" s="29" t="n">
        <f aca="true">IF(O4313="","",O4313-TODAY())</f>
        <v>532</v>
      </c>
      <c r="S4313" s="29" t="str">
        <f aca="false">IF(C4313="&lt;&lt; vazio &gt;&gt;","VAZIA",IF(AND(O4313&lt;&gt;"",R4313&lt;0),"VENCIDO",IF(AND(O4313&lt;&gt;"",R4313&lt;=Parametros!$B$10),"PRÓX. VENCIMENTO",IF(F4313="Q","QUALIDADE",IF(F4313="S","BLOQUEADO",IF(F4313="R","RESTRITO/DEVOLUÇÃO",IF(OR(N4313="QUAR",N4313="QRES"),"QUARENTENA",IF(OR(B4313="DESCARTE",B4313="DEVOLUÇÃO"),"DESCARTE/DEVOLUÇÃO",IF(AND(D4313="",K4313&lt;&gt;""),"SEM LOTE",IF(AND(Q4313&lt;&gt;"",Q4313&gt;=Parametros!$B$11),"PARADO/SEM GIRO","OK"))))))))))</f>
        <v>OK</v>
      </c>
      <c r="T4313" s="29" t="str">
        <f aca="false">IF(AND($S4313="PARADO/SEM GIRO",$K4313="KG",OR(Painel!$B$5="(Todos)",A4313=Painel!$B$5)*OR(Painel!$E$5="(Todos)",P4313=Painel!$E$5)),$J4313+ROW()/10000000,"")</f>
        <v/>
      </c>
      <c r="U4313" s="29" t="str">
        <f aca="false">IF(AND($S4313="VENCIDO",$K4313="KG",OR(Painel!$B$5="(Todos)",A4313=Painel!$B$5)*OR(Painel!$E$5="(Todos)",P4313=Painel!$E$5)),$J4313+ROW()/10000000,"")</f>
        <v/>
      </c>
    </row>
    <row r="4314" customFormat="false" ht="15" hidden="false" customHeight="false" outlineLevel="0" collapsed="false">
      <c r="A4314" s="29" t="s">
        <v>52</v>
      </c>
      <c r="B4314" s="29" t="s">
        <v>7933</v>
      </c>
      <c r="C4314" s="29" t="s">
        <v>325</v>
      </c>
      <c r="D4314" s="29" t="s">
        <v>492</v>
      </c>
      <c r="E4314" s="29" t="n">
        <v>1</v>
      </c>
      <c r="F4314" s="29"/>
      <c r="G4314" s="29" t="s">
        <v>7934</v>
      </c>
      <c r="H4314" s="30" t="n">
        <v>1102.5</v>
      </c>
      <c r="I4314" s="31" t="n">
        <v>46240</v>
      </c>
      <c r="J4314" s="30" t="n">
        <v>1102.5</v>
      </c>
      <c r="K4314" s="29" t="s">
        <v>120</v>
      </c>
      <c r="L4314" s="29" t="s">
        <v>1330</v>
      </c>
      <c r="M4314" s="29"/>
      <c r="N4314" s="29" t="s">
        <v>122</v>
      </c>
      <c r="O4314" s="31" t="n">
        <v>46600</v>
      </c>
      <c r="P4314" s="29" t="s">
        <v>123</v>
      </c>
      <c r="Q4314" s="29" t="n">
        <f aca="false">IFERROR(VALUE(L4314),"")</f>
        <v>45</v>
      </c>
      <c r="R4314" s="29" t="n">
        <f aca="true">IF(O4314="","",O4314-TODAY())</f>
        <v>315</v>
      </c>
      <c r="S4314" s="29" t="str">
        <f aca="false">IF(C4314="&lt;&lt; vazio &gt;&gt;","VAZIA",IF(AND(O4314&lt;&gt;"",R4314&lt;0),"VENCIDO",IF(AND(O4314&lt;&gt;"",R4314&lt;=Parametros!$B$10),"PRÓX. VENCIMENTO",IF(F4314="Q","QUALIDADE",IF(F4314="S","BLOQUEADO",IF(F4314="R","RESTRITO/DEVOLUÇÃO",IF(OR(N4314="QUAR",N4314="QRES"),"QUARENTENA",IF(OR(B4314="DESCARTE",B4314="DEVOLUÇÃO"),"DESCARTE/DEVOLUÇÃO",IF(AND(D4314="",K4314&lt;&gt;""),"SEM LOTE",IF(AND(Q4314&lt;&gt;"",Q4314&gt;=Parametros!$B$11),"PARADO/SEM GIRO","OK"))))))))))</f>
        <v>OK</v>
      </c>
      <c r="T4314" s="29" t="str">
        <f aca="false">IF(AND($S4314="PARADO/SEM GIRO",$K4314="KG",OR(Painel!$B$5="(Todos)",A4314=Painel!$B$5)*OR(Painel!$E$5="(Todos)",P4314=Painel!$E$5)),$J4314+ROW()/10000000,"")</f>
        <v/>
      </c>
      <c r="U4314" s="29" t="str">
        <f aca="false">IF(AND($S4314="VENCIDO",$K4314="KG",OR(Painel!$B$5="(Todos)",A4314=Painel!$B$5)*OR(Painel!$E$5="(Todos)",P4314=Painel!$E$5)),$J4314+ROW()/10000000,"")</f>
        <v/>
      </c>
    </row>
    <row r="4315" customFormat="false" ht="15" hidden="false" customHeight="false" outlineLevel="0" collapsed="false">
      <c r="A4315" s="29" t="s">
        <v>52</v>
      </c>
      <c r="B4315" s="29" t="s">
        <v>7935</v>
      </c>
      <c r="C4315" s="29" t="s">
        <v>785</v>
      </c>
      <c r="D4315" s="29" t="s">
        <v>880</v>
      </c>
      <c r="E4315" s="29" t="n">
        <v>1</v>
      </c>
      <c r="F4315" s="29"/>
      <c r="G4315" s="29" t="s">
        <v>7936</v>
      </c>
      <c r="H4315" s="30" t="n">
        <v>1000</v>
      </c>
      <c r="I4315" s="31" t="n">
        <v>46280</v>
      </c>
      <c r="J4315" s="30" t="n">
        <v>1000</v>
      </c>
      <c r="K4315" s="29" t="s">
        <v>120</v>
      </c>
      <c r="L4315" s="29" t="s">
        <v>144</v>
      </c>
      <c r="M4315" s="29"/>
      <c r="N4315" s="29" t="s">
        <v>122</v>
      </c>
      <c r="O4315" s="31" t="n">
        <v>46823</v>
      </c>
      <c r="P4315" s="29" t="s">
        <v>123</v>
      </c>
      <c r="Q4315" s="29" t="n">
        <f aca="false">IFERROR(VALUE(L4315),"")</f>
        <v>5</v>
      </c>
      <c r="R4315" s="29" t="n">
        <f aca="true">IF(O4315="","",O4315-TODAY())</f>
        <v>538</v>
      </c>
      <c r="S4315" s="29" t="str">
        <f aca="false">IF(C4315="&lt;&lt; vazio &gt;&gt;","VAZIA",IF(AND(O4315&lt;&gt;"",R4315&lt;0),"VENCIDO",IF(AND(O4315&lt;&gt;"",R4315&lt;=Parametros!$B$10),"PRÓX. VENCIMENTO",IF(F4315="Q","QUALIDADE",IF(F4315="S","BLOQUEADO",IF(F4315="R","RESTRITO/DEVOLUÇÃO",IF(OR(N4315="QUAR",N4315="QRES"),"QUARENTENA",IF(OR(B4315="DESCARTE",B4315="DEVOLUÇÃO"),"DESCARTE/DEVOLUÇÃO",IF(AND(D4315="",K4315&lt;&gt;""),"SEM LOTE",IF(AND(Q4315&lt;&gt;"",Q4315&gt;=Parametros!$B$11),"PARADO/SEM GIRO","OK"))))))))))</f>
        <v>OK</v>
      </c>
      <c r="T4315" s="29" t="str">
        <f aca="false">IF(AND($S4315="PARADO/SEM GIRO",$K4315="KG",OR(Painel!$B$5="(Todos)",A4315=Painel!$B$5)*OR(Painel!$E$5="(Todos)",P4315=Painel!$E$5)),$J4315+ROW()/10000000,"")</f>
        <v/>
      </c>
      <c r="U4315" s="29" t="str">
        <f aca="false">IF(AND($S4315="VENCIDO",$K4315="KG",OR(Painel!$B$5="(Todos)",A4315=Painel!$B$5)*OR(Painel!$E$5="(Todos)",P4315=Painel!$E$5)),$J4315+ROW()/10000000,"")</f>
        <v/>
      </c>
    </row>
    <row r="4316" customFormat="false" ht="15" hidden="false" customHeight="false" outlineLevel="0" collapsed="false">
      <c r="A4316" s="29" t="s">
        <v>52</v>
      </c>
      <c r="B4316" s="29" t="s">
        <v>7937</v>
      </c>
      <c r="C4316" s="29" t="s">
        <v>386</v>
      </c>
      <c r="D4316" s="29" t="s">
        <v>7938</v>
      </c>
      <c r="E4316" s="29" t="n">
        <v>1</v>
      </c>
      <c r="F4316" s="29"/>
      <c r="G4316" s="29" t="s">
        <v>7939</v>
      </c>
      <c r="H4316" s="30" t="n">
        <v>1000</v>
      </c>
      <c r="I4316" s="31" t="n">
        <v>46233</v>
      </c>
      <c r="J4316" s="30" t="n">
        <v>1000</v>
      </c>
      <c r="K4316" s="29" t="s">
        <v>120</v>
      </c>
      <c r="L4316" s="29" t="s">
        <v>1636</v>
      </c>
      <c r="M4316" s="29"/>
      <c r="N4316" s="29" t="s">
        <v>122</v>
      </c>
      <c r="O4316" s="31" t="n">
        <v>46773</v>
      </c>
      <c r="P4316" s="29" t="s">
        <v>123</v>
      </c>
      <c r="Q4316" s="29" t="n">
        <f aca="false">IFERROR(VALUE(L4316),"")</f>
        <v>52</v>
      </c>
      <c r="R4316" s="29" t="n">
        <f aca="true">IF(O4316="","",O4316-TODAY())</f>
        <v>488</v>
      </c>
      <c r="S4316" s="29" t="str">
        <f aca="false">IF(C4316="&lt;&lt; vazio &gt;&gt;","VAZIA",IF(AND(O4316&lt;&gt;"",R4316&lt;0),"VENCIDO",IF(AND(O4316&lt;&gt;"",R4316&lt;=Parametros!$B$10),"PRÓX. VENCIMENTO",IF(F4316="Q","QUALIDADE",IF(F4316="S","BLOQUEADO",IF(F4316="R","RESTRITO/DEVOLUÇÃO",IF(OR(N4316="QUAR",N4316="QRES"),"QUARENTENA",IF(OR(B4316="DESCARTE",B4316="DEVOLUÇÃO"),"DESCARTE/DEVOLUÇÃO",IF(AND(D4316="",K4316&lt;&gt;""),"SEM LOTE",IF(AND(Q4316&lt;&gt;"",Q4316&gt;=Parametros!$B$11),"PARADO/SEM GIRO","OK"))))))))))</f>
        <v>OK</v>
      </c>
      <c r="T4316" s="29" t="str">
        <f aca="false">IF(AND($S4316="PARADO/SEM GIRO",$K4316="KG",OR(Painel!$B$5="(Todos)",A4316=Painel!$B$5)*OR(Painel!$E$5="(Todos)",P4316=Painel!$E$5)),$J4316+ROW()/10000000,"")</f>
        <v/>
      </c>
      <c r="U4316" s="29" t="str">
        <f aca="false">IF(AND($S4316="VENCIDO",$K4316="KG",OR(Painel!$B$5="(Todos)",A4316=Painel!$B$5)*OR(Painel!$E$5="(Todos)",P4316=Painel!$E$5)),$J4316+ROW()/10000000,"")</f>
        <v/>
      </c>
    </row>
    <row r="4317" customFormat="false" ht="15" hidden="false" customHeight="false" outlineLevel="0" collapsed="false">
      <c r="A4317" s="29" t="s">
        <v>52</v>
      </c>
      <c r="B4317" s="29" t="s">
        <v>7940</v>
      </c>
      <c r="C4317" s="29" t="s">
        <v>894</v>
      </c>
      <c r="D4317" s="29" t="s">
        <v>6897</v>
      </c>
      <c r="E4317" s="29" t="n">
        <v>1</v>
      </c>
      <c r="F4317" s="29"/>
      <c r="G4317" s="29" t="s">
        <v>7941</v>
      </c>
      <c r="H4317" s="30" t="n">
        <v>1000</v>
      </c>
      <c r="I4317" s="31" t="n">
        <v>46240</v>
      </c>
      <c r="J4317" s="30" t="n">
        <v>1000</v>
      </c>
      <c r="K4317" s="29" t="s">
        <v>120</v>
      </c>
      <c r="L4317" s="29" t="s">
        <v>1330</v>
      </c>
      <c r="M4317" s="29"/>
      <c r="N4317" s="29" t="s">
        <v>122</v>
      </c>
      <c r="O4317" s="31" t="n">
        <v>46780</v>
      </c>
      <c r="P4317" s="29" t="s">
        <v>123</v>
      </c>
      <c r="Q4317" s="29" t="n">
        <f aca="false">IFERROR(VALUE(L4317),"")</f>
        <v>45</v>
      </c>
      <c r="R4317" s="29" t="n">
        <f aca="true">IF(O4317="","",O4317-TODAY())</f>
        <v>495</v>
      </c>
      <c r="S4317" s="29" t="str">
        <f aca="false">IF(C4317="&lt;&lt; vazio &gt;&gt;","VAZIA",IF(AND(O4317&lt;&gt;"",R4317&lt;0),"VENCIDO",IF(AND(O4317&lt;&gt;"",R4317&lt;=Parametros!$B$10),"PRÓX. VENCIMENTO",IF(F4317="Q","QUALIDADE",IF(F4317="S","BLOQUEADO",IF(F4317="R","RESTRITO/DEVOLUÇÃO",IF(OR(N4317="QUAR",N4317="QRES"),"QUARENTENA",IF(OR(B4317="DESCARTE",B4317="DEVOLUÇÃO"),"DESCARTE/DEVOLUÇÃO",IF(AND(D4317="",K4317&lt;&gt;""),"SEM LOTE",IF(AND(Q4317&lt;&gt;"",Q4317&gt;=Parametros!$B$11),"PARADO/SEM GIRO","OK"))))))))))</f>
        <v>OK</v>
      </c>
      <c r="T4317" s="29" t="str">
        <f aca="false">IF(AND($S4317="PARADO/SEM GIRO",$K4317="KG",OR(Painel!$B$5="(Todos)",A4317=Painel!$B$5)*OR(Painel!$E$5="(Todos)",P4317=Painel!$E$5)),$J4317+ROW()/10000000,"")</f>
        <v/>
      </c>
      <c r="U4317" s="29" t="str">
        <f aca="false">IF(AND($S4317="VENCIDO",$K4317="KG",OR(Painel!$B$5="(Todos)",A4317=Painel!$B$5)*OR(Painel!$E$5="(Todos)",P4317=Painel!$E$5)),$J4317+ROW()/10000000,"")</f>
        <v/>
      </c>
    </row>
    <row r="4318" customFormat="false" ht="15" hidden="false" customHeight="false" outlineLevel="0" collapsed="false">
      <c r="A4318" s="29" t="s">
        <v>52</v>
      </c>
      <c r="B4318" s="29" t="s">
        <v>7942</v>
      </c>
      <c r="C4318" s="29" t="s">
        <v>7111</v>
      </c>
      <c r="D4318" s="29" t="s">
        <v>7112</v>
      </c>
      <c r="E4318" s="29" t="n">
        <v>1</v>
      </c>
      <c r="F4318" s="29"/>
      <c r="G4318" s="29" t="s">
        <v>7943</v>
      </c>
      <c r="H4318" s="30" t="n">
        <v>980</v>
      </c>
      <c r="I4318" s="31" t="n">
        <v>46182</v>
      </c>
      <c r="J4318" s="30" t="n">
        <v>980</v>
      </c>
      <c r="K4318" s="29" t="s">
        <v>120</v>
      </c>
      <c r="L4318" s="29" t="s">
        <v>7114</v>
      </c>
      <c r="M4318" s="29"/>
      <c r="N4318" s="29" t="s">
        <v>122</v>
      </c>
      <c r="O4318" s="31" t="n">
        <v>46668</v>
      </c>
      <c r="P4318" s="29" t="s">
        <v>123</v>
      </c>
      <c r="Q4318" s="29" t="n">
        <f aca="false">IFERROR(VALUE(L4318),"")</f>
        <v>103</v>
      </c>
      <c r="R4318" s="29" t="n">
        <f aca="true">IF(O4318="","",O4318-TODAY())</f>
        <v>383</v>
      </c>
      <c r="S4318" s="29" t="str">
        <f aca="false">IF(C4318="&lt;&lt; vazio &gt;&gt;","VAZIA",IF(AND(O4318&lt;&gt;"",R4318&lt;0),"VENCIDO",IF(AND(O4318&lt;&gt;"",R4318&lt;=Parametros!$B$10),"PRÓX. VENCIMENTO",IF(F4318="Q","QUALIDADE",IF(F4318="S","BLOQUEADO",IF(F4318="R","RESTRITO/DEVOLUÇÃO",IF(OR(N4318="QUAR",N4318="QRES"),"QUARENTENA",IF(OR(B4318="DESCARTE",B4318="DEVOLUÇÃO"),"DESCARTE/DEVOLUÇÃO",IF(AND(D4318="",K4318&lt;&gt;""),"SEM LOTE",IF(AND(Q4318&lt;&gt;"",Q4318&gt;=Parametros!$B$11),"PARADO/SEM GIRO","OK"))))))))))</f>
        <v>PARADO/SEM GIRO</v>
      </c>
      <c r="T4318" s="29" t="n">
        <f aca="false">IF(AND($S4318="PARADO/SEM GIRO",$K4318="KG",OR(Painel!$B$5="(Todos)",A4318=Painel!$B$5)*OR(Painel!$E$5="(Todos)",P4318=Painel!$E$5)),$J4318+ROW()/10000000,"")</f>
        <v>980.0004318</v>
      </c>
      <c r="U4318" s="29" t="str">
        <f aca="false">IF(AND($S4318="VENCIDO",$K4318="KG",OR(Painel!$B$5="(Todos)",A4318=Painel!$B$5)*OR(Painel!$E$5="(Todos)",P4318=Painel!$E$5)),$J4318+ROW()/10000000,"")</f>
        <v/>
      </c>
    </row>
    <row r="4319" customFormat="false" ht="15" hidden="false" customHeight="false" outlineLevel="0" collapsed="false">
      <c r="A4319" s="29" t="s">
        <v>52</v>
      </c>
      <c r="B4319" s="29" t="s">
        <v>7944</v>
      </c>
      <c r="C4319" s="29" t="s">
        <v>5571</v>
      </c>
      <c r="D4319" s="29" t="s">
        <v>5574</v>
      </c>
      <c r="E4319" s="29" t="n">
        <v>1</v>
      </c>
      <c r="F4319" s="29"/>
      <c r="G4319" s="29" t="s">
        <v>7945</v>
      </c>
      <c r="H4319" s="30" t="n">
        <v>300</v>
      </c>
      <c r="I4319" s="31" t="n">
        <v>46235</v>
      </c>
      <c r="J4319" s="30" t="n">
        <v>300</v>
      </c>
      <c r="K4319" s="29" t="s">
        <v>120</v>
      </c>
      <c r="L4319" s="29" t="s">
        <v>694</v>
      </c>
      <c r="M4319" s="29"/>
      <c r="N4319" s="29" t="s">
        <v>134</v>
      </c>
      <c r="O4319" s="31" t="n">
        <v>46344</v>
      </c>
      <c r="P4319" s="29" t="s">
        <v>123</v>
      </c>
      <c r="Q4319" s="29" t="n">
        <f aca="false">IFERROR(VALUE(L4319),"")</f>
        <v>50</v>
      </c>
      <c r="R4319" s="29" t="n">
        <f aca="true">IF(O4319="","",O4319-TODAY())</f>
        <v>59</v>
      </c>
      <c r="S4319" s="29" t="str">
        <f aca="false">IF(C4319="&lt;&lt; vazio &gt;&gt;","VAZIA",IF(AND(O4319&lt;&gt;"",R4319&lt;0),"VENCIDO",IF(AND(O4319&lt;&gt;"",R4319&lt;=Parametros!$B$10),"PRÓX. VENCIMENTO",IF(F4319="Q","QUALIDADE",IF(F4319="S","BLOQUEADO",IF(F4319="R","RESTRITO/DEVOLUÇÃO",IF(OR(N4319="QUAR",N4319="QRES"),"QUARENTENA",IF(OR(B4319="DESCARTE",B4319="DEVOLUÇÃO"),"DESCARTE/DEVOLUÇÃO",IF(AND(D4319="",K4319&lt;&gt;""),"SEM LOTE",IF(AND(Q4319&lt;&gt;"",Q4319&gt;=Parametros!$B$11),"PARADO/SEM GIRO","OK"))))))))))</f>
        <v>PRÓX. VENCIMENTO</v>
      </c>
      <c r="T4319" s="29" t="str">
        <f aca="false">IF(AND($S4319="PARADO/SEM GIRO",$K4319="KG",OR(Painel!$B$5="(Todos)",A4319=Painel!$B$5)*OR(Painel!$E$5="(Todos)",P4319=Painel!$E$5)),$J4319+ROW()/10000000,"")</f>
        <v/>
      </c>
      <c r="U4319" s="29" t="str">
        <f aca="false">IF(AND($S4319="VENCIDO",$K4319="KG",OR(Painel!$B$5="(Todos)",A4319=Painel!$B$5)*OR(Painel!$E$5="(Todos)",P4319=Painel!$E$5)),$J4319+ROW()/10000000,"")</f>
        <v/>
      </c>
    </row>
    <row r="4320" customFormat="false" ht="15" hidden="false" customHeight="false" outlineLevel="0" collapsed="false">
      <c r="A4320" s="29" t="s">
        <v>52</v>
      </c>
      <c r="B4320" s="29" t="s">
        <v>7946</v>
      </c>
      <c r="C4320" s="29" t="s">
        <v>129</v>
      </c>
      <c r="D4320" s="29" t="s">
        <v>130</v>
      </c>
      <c r="E4320" s="29" t="n">
        <v>1</v>
      </c>
      <c r="F4320" s="29"/>
      <c r="G4320" s="29" t="s">
        <v>7947</v>
      </c>
      <c r="H4320" s="30" t="n">
        <v>1000</v>
      </c>
      <c r="I4320" s="31" t="n">
        <v>46245</v>
      </c>
      <c r="J4320" s="30" t="n">
        <v>1000</v>
      </c>
      <c r="K4320" s="29" t="s">
        <v>120</v>
      </c>
      <c r="L4320" s="29" t="s">
        <v>2312</v>
      </c>
      <c r="M4320" s="29"/>
      <c r="N4320" s="29" t="s">
        <v>122</v>
      </c>
      <c r="O4320" s="31" t="n">
        <v>46970</v>
      </c>
      <c r="P4320" s="29" t="s">
        <v>123</v>
      </c>
      <c r="Q4320" s="29" t="n">
        <f aca="false">IFERROR(VALUE(L4320),"")</f>
        <v>40</v>
      </c>
      <c r="R4320" s="29" t="n">
        <f aca="true">IF(O4320="","",O4320-TODAY())</f>
        <v>685</v>
      </c>
      <c r="S4320" s="29" t="str">
        <f aca="false">IF(C4320="&lt;&lt; vazio &gt;&gt;","VAZIA",IF(AND(O4320&lt;&gt;"",R4320&lt;0),"VENCIDO",IF(AND(O4320&lt;&gt;"",R4320&lt;=Parametros!$B$10),"PRÓX. VENCIMENTO",IF(F4320="Q","QUALIDADE",IF(F4320="S","BLOQUEADO",IF(F4320="R","RESTRITO/DEVOLUÇÃO",IF(OR(N4320="QUAR",N4320="QRES"),"QUARENTENA",IF(OR(B4320="DESCARTE",B4320="DEVOLUÇÃO"),"DESCARTE/DEVOLUÇÃO",IF(AND(D4320="",K4320&lt;&gt;""),"SEM LOTE",IF(AND(Q4320&lt;&gt;"",Q4320&gt;=Parametros!$B$11),"PARADO/SEM GIRO","OK"))))))))))</f>
        <v>OK</v>
      </c>
      <c r="T4320" s="29" t="str">
        <f aca="false">IF(AND($S4320="PARADO/SEM GIRO",$K4320="KG",OR(Painel!$B$5="(Todos)",A4320=Painel!$B$5)*OR(Painel!$E$5="(Todos)",P4320=Painel!$E$5)),$J4320+ROW()/10000000,"")</f>
        <v/>
      </c>
      <c r="U4320" s="29" t="str">
        <f aca="false">IF(AND($S4320="VENCIDO",$K4320="KG",OR(Painel!$B$5="(Todos)",A4320=Painel!$B$5)*OR(Painel!$E$5="(Todos)",P4320=Painel!$E$5)),$J4320+ROW()/10000000,"")</f>
        <v/>
      </c>
    </row>
    <row r="4321" customFormat="false" ht="15" hidden="false" customHeight="false" outlineLevel="0" collapsed="false">
      <c r="A4321" s="29" t="s">
        <v>52</v>
      </c>
      <c r="B4321" s="29" t="s">
        <v>7948</v>
      </c>
      <c r="C4321" s="29" t="s">
        <v>386</v>
      </c>
      <c r="D4321" s="29" t="s">
        <v>7197</v>
      </c>
      <c r="E4321" s="29" t="n">
        <v>1</v>
      </c>
      <c r="F4321" s="29"/>
      <c r="G4321" s="29" t="s">
        <v>7949</v>
      </c>
      <c r="H4321" s="30" t="n">
        <v>60</v>
      </c>
      <c r="I4321" s="31" t="n">
        <v>46244</v>
      </c>
      <c r="J4321" s="30" t="n">
        <v>60</v>
      </c>
      <c r="K4321" s="29" t="s">
        <v>120</v>
      </c>
      <c r="L4321" s="29" t="s">
        <v>1096</v>
      </c>
      <c r="M4321" s="29"/>
      <c r="N4321" s="29" t="s">
        <v>122</v>
      </c>
      <c r="O4321" s="31" t="n">
        <v>46694</v>
      </c>
      <c r="P4321" s="29" t="s">
        <v>123</v>
      </c>
      <c r="Q4321" s="29" t="n">
        <f aca="false">IFERROR(VALUE(L4321),"")</f>
        <v>102</v>
      </c>
      <c r="R4321" s="29" t="n">
        <f aca="true">IF(O4321="","",O4321-TODAY())</f>
        <v>409</v>
      </c>
      <c r="S4321" s="29" t="str">
        <f aca="false">IF(C4321="&lt;&lt; vazio &gt;&gt;","VAZIA",IF(AND(O4321&lt;&gt;"",R4321&lt;0),"VENCIDO",IF(AND(O4321&lt;&gt;"",R4321&lt;=Parametros!$B$10),"PRÓX. VENCIMENTO",IF(F4321="Q","QUALIDADE",IF(F4321="S","BLOQUEADO",IF(F4321="R","RESTRITO/DEVOLUÇÃO",IF(OR(N4321="QUAR",N4321="QRES"),"QUARENTENA",IF(OR(B4321="DESCARTE",B4321="DEVOLUÇÃO"),"DESCARTE/DEVOLUÇÃO",IF(AND(D4321="",K4321&lt;&gt;""),"SEM LOTE",IF(AND(Q4321&lt;&gt;"",Q4321&gt;=Parametros!$B$11),"PARADO/SEM GIRO","OK"))))))))))</f>
        <v>PARADO/SEM GIRO</v>
      </c>
      <c r="T4321" s="29" t="n">
        <f aca="false">IF(AND($S4321="PARADO/SEM GIRO",$K4321="KG",OR(Painel!$B$5="(Todos)",A4321=Painel!$B$5)*OR(Painel!$E$5="(Todos)",P4321=Painel!$E$5)),$J4321+ROW()/10000000,"")</f>
        <v>60.0004321</v>
      </c>
      <c r="U4321" s="29" t="str">
        <f aca="false">IF(AND($S4321="VENCIDO",$K4321="KG",OR(Painel!$B$5="(Todos)",A4321=Painel!$B$5)*OR(Painel!$E$5="(Todos)",P4321=Painel!$E$5)),$J4321+ROW()/10000000,"")</f>
        <v/>
      </c>
    </row>
    <row r="4322" customFormat="false" ht="15" hidden="false" customHeight="false" outlineLevel="0" collapsed="false">
      <c r="A4322" s="29" t="s">
        <v>52</v>
      </c>
      <c r="B4322" s="29" t="s">
        <v>7950</v>
      </c>
      <c r="C4322" s="29" t="s">
        <v>785</v>
      </c>
      <c r="D4322" s="29" t="s">
        <v>786</v>
      </c>
      <c r="E4322" s="29" t="n">
        <v>1</v>
      </c>
      <c r="F4322" s="29"/>
      <c r="G4322" s="29" t="s">
        <v>7951</v>
      </c>
      <c r="H4322" s="30" t="n">
        <v>1000</v>
      </c>
      <c r="I4322" s="31" t="n">
        <v>46282</v>
      </c>
      <c r="J4322" s="30" t="n">
        <v>1000</v>
      </c>
      <c r="K4322" s="29" t="s">
        <v>120</v>
      </c>
      <c r="L4322" s="29" t="s">
        <v>400</v>
      </c>
      <c r="M4322" s="29"/>
      <c r="N4322" s="29" t="s">
        <v>122</v>
      </c>
      <c r="O4322" s="31" t="n">
        <v>46824</v>
      </c>
      <c r="P4322" s="29" t="s">
        <v>123</v>
      </c>
      <c r="Q4322" s="29" t="n">
        <f aca="false">IFERROR(VALUE(L4322),"")</f>
        <v>3</v>
      </c>
      <c r="R4322" s="29" t="n">
        <f aca="true">IF(O4322="","",O4322-TODAY())</f>
        <v>539</v>
      </c>
      <c r="S4322" s="29" t="str">
        <f aca="false">IF(C4322="&lt;&lt; vazio &gt;&gt;","VAZIA",IF(AND(O4322&lt;&gt;"",R4322&lt;0),"VENCIDO",IF(AND(O4322&lt;&gt;"",R4322&lt;=Parametros!$B$10),"PRÓX. VENCIMENTO",IF(F4322="Q","QUALIDADE",IF(F4322="S","BLOQUEADO",IF(F4322="R","RESTRITO/DEVOLUÇÃO",IF(OR(N4322="QUAR",N4322="QRES"),"QUARENTENA",IF(OR(B4322="DESCARTE",B4322="DEVOLUÇÃO"),"DESCARTE/DEVOLUÇÃO",IF(AND(D4322="",K4322&lt;&gt;""),"SEM LOTE",IF(AND(Q4322&lt;&gt;"",Q4322&gt;=Parametros!$B$11),"PARADO/SEM GIRO","OK"))))))))))</f>
        <v>OK</v>
      </c>
      <c r="T4322" s="29" t="str">
        <f aca="false">IF(AND($S4322="PARADO/SEM GIRO",$K4322="KG",OR(Painel!$B$5="(Todos)",A4322=Painel!$B$5)*OR(Painel!$E$5="(Todos)",P4322=Painel!$E$5)),$J4322+ROW()/10000000,"")</f>
        <v/>
      </c>
      <c r="U4322" s="29" t="str">
        <f aca="false">IF(AND($S4322="VENCIDO",$K4322="KG",OR(Painel!$B$5="(Todos)",A4322=Painel!$B$5)*OR(Painel!$E$5="(Todos)",P4322=Painel!$E$5)),$J4322+ROW()/10000000,"")</f>
        <v/>
      </c>
    </row>
    <row r="4323" customFormat="false" ht="15" hidden="false" customHeight="false" outlineLevel="0" collapsed="false">
      <c r="A4323" s="29" t="s">
        <v>52</v>
      </c>
      <c r="B4323" s="29" t="s">
        <v>7952</v>
      </c>
      <c r="C4323" s="29" t="s">
        <v>876</v>
      </c>
      <c r="D4323" s="29" t="s">
        <v>1238</v>
      </c>
      <c r="E4323" s="29" t="n">
        <v>1</v>
      </c>
      <c r="F4323" s="29" t="s">
        <v>268</v>
      </c>
      <c r="G4323" s="29" t="s">
        <v>7953</v>
      </c>
      <c r="H4323" s="30" t="n">
        <v>720</v>
      </c>
      <c r="I4323" s="31" t="n">
        <v>46281</v>
      </c>
      <c r="J4323" s="30" t="n">
        <v>720</v>
      </c>
      <c r="K4323" s="29" t="s">
        <v>120</v>
      </c>
      <c r="L4323" s="29" t="s">
        <v>284</v>
      </c>
      <c r="M4323" s="29"/>
      <c r="N4323" s="29" t="s">
        <v>122</v>
      </c>
      <c r="O4323" s="31" t="n">
        <v>46827</v>
      </c>
      <c r="P4323" s="29" t="s">
        <v>123</v>
      </c>
      <c r="Q4323" s="29" t="n">
        <f aca="false">IFERROR(VALUE(L4323),"")</f>
        <v>4</v>
      </c>
      <c r="R4323" s="29" t="n">
        <f aca="true">IF(O4323="","",O4323-TODAY())</f>
        <v>542</v>
      </c>
      <c r="S4323" s="29" t="str">
        <f aca="false">IF(C4323="&lt;&lt; vazio &gt;&gt;","VAZIA",IF(AND(O4323&lt;&gt;"",R4323&lt;0),"VENCIDO",IF(AND(O4323&lt;&gt;"",R4323&lt;=Parametros!$B$10),"PRÓX. VENCIMENTO",IF(F4323="Q","QUALIDADE",IF(F4323="S","BLOQUEADO",IF(F4323="R","RESTRITO/DEVOLUÇÃO",IF(OR(N4323="QUAR",N4323="QRES"),"QUARENTENA",IF(OR(B4323="DESCARTE",B4323="DEVOLUÇÃO"),"DESCARTE/DEVOLUÇÃO",IF(AND(D4323="",K4323&lt;&gt;""),"SEM LOTE",IF(AND(Q4323&lt;&gt;"",Q4323&gt;=Parametros!$B$11),"PARADO/SEM GIRO","OK"))))))))))</f>
        <v>QUALIDADE</v>
      </c>
      <c r="T4323" s="29" t="str">
        <f aca="false">IF(AND($S4323="PARADO/SEM GIRO",$K4323="KG",OR(Painel!$B$5="(Todos)",A4323=Painel!$B$5)*OR(Painel!$E$5="(Todos)",P4323=Painel!$E$5)),$J4323+ROW()/10000000,"")</f>
        <v/>
      </c>
      <c r="U4323" s="29" t="str">
        <f aca="false">IF(AND($S4323="VENCIDO",$K4323="KG",OR(Painel!$B$5="(Todos)",A4323=Painel!$B$5)*OR(Painel!$E$5="(Todos)",P4323=Painel!$E$5)),$J4323+ROW()/10000000,"")</f>
        <v/>
      </c>
    </row>
    <row r="4324" customFormat="false" ht="15" hidden="false" customHeight="false" outlineLevel="0" collapsed="false">
      <c r="A4324" s="29" t="s">
        <v>52</v>
      </c>
      <c r="B4324" s="29" t="s">
        <v>7954</v>
      </c>
      <c r="C4324" s="29" t="s">
        <v>222</v>
      </c>
      <c r="D4324" s="29" t="s">
        <v>738</v>
      </c>
      <c r="E4324" s="29" t="n">
        <v>1</v>
      </c>
      <c r="F4324" s="29" t="s">
        <v>268</v>
      </c>
      <c r="G4324" s="29" t="s">
        <v>7955</v>
      </c>
      <c r="H4324" s="30" t="n">
        <v>1000</v>
      </c>
      <c r="I4324" s="31" t="n">
        <v>46279</v>
      </c>
      <c r="J4324" s="30" t="n">
        <v>1000</v>
      </c>
      <c r="K4324" s="29" t="s">
        <v>120</v>
      </c>
      <c r="L4324" s="29" t="s">
        <v>350</v>
      </c>
      <c r="M4324" s="29"/>
      <c r="N4324" s="29" t="s">
        <v>122</v>
      </c>
      <c r="O4324" s="31" t="n">
        <v>46826</v>
      </c>
      <c r="P4324" s="29" t="s">
        <v>123</v>
      </c>
      <c r="Q4324" s="29" t="n">
        <f aca="false">IFERROR(VALUE(L4324),"")</f>
        <v>6</v>
      </c>
      <c r="R4324" s="29" t="n">
        <f aca="true">IF(O4324="","",O4324-TODAY())</f>
        <v>541</v>
      </c>
      <c r="S4324" s="29" t="str">
        <f aca="false">IF(C4324="&lt;&lt; vazio &gt;&gt;","VAZIA",IF(AND(O4324&lt;&gt;"",R4324&lt;0),"VENCIDO",IF(AND(O4324&lt;&gt;"",R4324&lt;=Parametros!$B$10),"PRÓX. VENCIMENTO",IF(F4324="Q","QUALIDADE",IF(F4324="S","BLOQUEADO",IF(F4324="R","RESTRITO/DEVOLUÇÃO",IF(OR(N4324="QUAR",N4324="QRES"),"QUARENTENA",IF(OR(B4324="DESCARTE",B4324="DEVOLUÇÃO"),"DESCARTE/DEVOLUÇÃO",IF(AND(D4324="",K4324&lt;&gt;""),"SEM LOTE",IF(AND(Q4324&lt;&gt;"",Q4324&gt;=Parametros!$B$11),"PARADO/SEM GIRO","OK"))))))))))</f>
        <v>QUALIDADE</v>
      </c>
      <c r="T4324" s="29" t="str">
        <f aca="false">IF(AND($S4324="PARADO/SEM GIRO",$K4324="KG",OR(Painel!$B$5="(Todos)",A4324=Painel!$B$5)*OR(Painel!$E$5="(Todos)",P4324=Painel!$E$5)),$J4324+ROW()/10000000,"")</f>
        <v/>
      </c>
      <c r="U4324" s="29" t="str">
        <f aca="false">IF(AND($S4324="VENCIDO",$K4324="KG",OR(Painel!$B$5="(Todos)",A4324=Painel!$B$5)*OR(Painel!$E$5="(Todos)",P4324=Painel!$E$5)),$J4324+ROW()/10000000,"")</f>
        <v/>
      </c>
    </row>
    <row r="4325" customFormat="false" ht="15" hidden="false" customHeight="false" outlineLevel="0" collapsed="false">
      <c r="A4325" s="29" t="s">
        <v>52</v>
      </c>
      <c r="B4325" s="29" t="s">
        <v>7956</v>
      </c>
      <c r="C4325" s="29" t="s">
        <v>691</v>
      </c>
      <c r="D4325" s="29" t="s">
        <v>7957</v>
      </c>
      <c r="E4325" s="29" t="n">
        <v>1</v>
      </c>
      <c r="F4325" s="29"/>
      <c r="G4325" s="29" t="s">
        <v>7958</v>
      </c>
      <c r="H4325" s="30" t="n">
        <v>1059</v>
      </c>
      <c r="I4325" s="31" t="n">
        <v>46235</v>
      </c>
      <c r="J4325" s="30" t="n">
        <v>1059</v>
      </c>
      <c r="K4325" s="29" t="s">
        <v>120</v>
      </c>
      <c r="L4325" s="29" t="s">
        <v>694</v>
      </c>
      <c r="M4325" s="29"/>
      <c r="N4325" s="29" t="s">
        <v>122</v>
      </c>
      <c r="O4325" s="31" t="n">
        <v>46966</v>
      </c>
      <c r="P4325" s="29" t="s">
        <v>123</v>
      </c>
      <c r="Q4325" s="29" t="n">
        <f aca="false">IFERROR(VALUE(L4325),"")</f>
        <v>50</v>
      </c>
      <c r="R4325" s="29" t="n">
        <f aca="true">IF(O4325="","",O4325-TODAY())</f>
        <v>681</v>
      </c>
      <c r="S4325" s="29" t="str">
        <f aca="false">IF(C4325="&lt;&lt; vazio &gt;&gt;","VAZIA",IF(AND(O4325&lt;&gt;"",R4325&lt;0),"VENCIDO",IF(AND(O4325&lt;&gt;"",R4325&lt;=Parametros!$B$10),"PRÓX. VENCIMENTO",IF(F4325="Q","QUALIDADE",IF(F4325="S","BLOQUEADO",IF(F4325="R","RESTRITO/DEVOLUÇÃO",IF(OR(N4325="QUAR",N4325="QRES"),"QUARENTENA",IF(OR(B4325="DESCARTE",B4325="DEVOLUÇÃO"),"DESCARTE/DEVOLUÇÃO",IF(AND(D4325="",K4325&lt;&gt;""),"SEM LOTE",IF(AND(Q4325&lt;&gt;"",Q4325&gt;=Parametros!$B$11),"PARADO/SEM GIRO","OK"))))))))))</f>
        <v>OK</v>
      </c>
      <c r="T4325" s="29" t="str">
        <f aca="false">IF(AND($S4325="PARADO/SEM GIRO",$K4325="KG",OR(Painel!$B$5="(Todos)",A4325=Painel!$B$5)*OR(Painel!$E$5="(Todos)",P4325=Painel!$E$5)),$J4325+ROW()/10000000,"")</f>
        <v/>
      </c>
      <c r="U4325" s="29" t="str">
        <f aca="false">IF(AND($S4325="VENCIDO",$K4325="KG",OR(Painel!$B$5="(Todos)",A4325=Painel!$B$5)*OR(Painel!$E$5="(Todos)",P4325=Painel!$E$5)),$J4325+ROW()/10000000,"")</f>
        <v/>
      </c>
    </row>
    <row r="4326" customFormat="false" ht="15" hidden="false" customHeight="false" outlineLevel="0" collapsed="false">
      <c r="A4326" s="29" t="s">
        <v>52</v>
      </c>
      <c r="B4326" s="29" t="s">
        <v>7959</v>
      </c>
      <c r="C4326" s="29" t="s">
        <v>250</v>
      </c>
      <c r="D4326" s="29" t="s">
        <v>672</v>
      </c>
      <c r="E4326" s="29" t="n">
        <v>1</v>
      </c>
      <c r="F4326" s="29" t="s">
        <v>268</v>
      </c>
      <c r="G4326" s="29" t="s">
        <v>7960</v>
      </c>
      <c r="H4326" s="30" t="n">
        <v>1000</v>
      </c>
      <c r="I4326" s="31" t="n">
        <v>46282</v>
      </c>
      <c r="J4326" s="30" t="n">
        <v>1000</v>
      </c>
      <c r="K4326" s="29" t="s">
        <v>120</v>
      </c>
      <c r="L4326" s="29" t="s">
        <v>400</v>
      </c>
      <c r="M4326" s="29"/>
      <c r="N4326" s="29" t="s">
        <v>122</v>
      </c>
      <c r="O4326" s="31" t="n">
        <v>46829</v>
      </c>
      <c r="P4326" s="29" t="s">
        <v>123</v>
      </c>
      <c r="Q4326" s="29" t="n">
        <f aca="false">IFERROR(VALUE(L4326),"")</f>
        <v>3</v>
      </c>
      <c r="R4326" s="29" t="n">
        <f aca="true">IF(O4326="","",O4326-TODAY())</f>
        <v>544</v>
      </c>
      <c r="S4326" s="29" t="str">
        <f aca="false">IF(C4326="&lt;&lt; vazio &gt;&gt;","VAZIA",IF(AND(O4326&lt;&gt;"",R4326&lt;0),"VENCIDO",IF(AND(O4326&lt;&gt;"",R4326&lt;=Parametros!$B$10),"PRÓX. VENCIMENTO",IF(F4326="Q","QUALIDADE",IF(F4326="S","BLOQUEADO",IF(F4326="R","RESTRITO/DEVOLUÇÃO",IF(OR(N4326="QUAR",N4326="QRES"),"QUARENTENA",IF(OR(B4326="DESCARTE",B4326="DEVOLUÇÃO"),"DESCARTE/DEVOLUÇÃO",IF(AND(D4326="",K4326&lt;&gt;""),"SEM LOTE",IF(AND(Q4326&lt;&gt;"",Q4326&gt;=Parametros!$B$11),"PARADO/SEM GIRO","OK"))))))))))</f>
        <v>QUALIDADE</v>
      </c>
      <c r="T4326" s="29" t="str">
        <f aca="false">IF(AND($S4326="PARADO/SEM GIRO",$K4326="KG",OR(Painel!$B$5="(Todos)",A4326=Painel!$B$5)*OR(Painel!$E$5="(Todos)",P4326=Painel!$E$5)),$J4326+ROW()/10000000,"")</f>
        <v/>
      </c>
      <c r="U4326" s="29" t="str">
        <f aca="false">IF(AND($S4326="VENCIDO",$K4326="KG",OR(Painel!$B$5="(Todos)",A4326=Painel!$B$5)*OR(Painel!$E$5="(Todos)",P4326=Painel!$E$5)),$J4326+ROW()/10000000,"")</f>
        <v/>
      </c>
    </row>
    <row r="4327" customFormat="false" ht="15" hidden="false" customHeight="false" outlineLevel="0" collapsed="false">
      <c r="A4327" s="29" t="s">
        <v>52</v>
      </c>
      <c r="B4327" s="29" t="s">
        <v>7961</v>
      </c>
      <c r="C4327" s="29" t="s">
        <v>317</v>
      </c>
      <c r="D4327" s="29" t="s">
        <v>3446</v>
      </c>
      <c r="E4327" s="29" t="n">
        <v>1</v>
      </c>
      <c r="F4327" s="29" t="s">
        <v>268</v>
      </c>
      <c r="G4327" s="29" t="s">
        <v>7962</v>
      </c>
      <c r="H4327" s="30" t="n">
        <v>590.4</v>
      </c>
      <c r="I4327" s="31" t="n">
        <v>46285</v>
      </c>
      <c r="J4327" s="30" t="n">
        <v>590.4</v>
      </c>
      <c r="K4327" s="29" t="s">
        <v>120</v>
      </c>
      <c r="L4327" s="29" t="s">
        <v>116</v>
      </c>
      <c r="M4327" s="29"/>
      <c r="N4327" s="29" t="s">
        <v>122</v>
      </c>
      <c r="O4327" s="31" t="n">
        <v>46832</v>
      </c>
      <c r="P4327" s="29" t="s">
        <v>123</v>
      </c>
      <c r="Q4327" s="29" t="n">
        <f aca="false">IFERROR(VALUE(L4327),"")</f>
        <v>0</v>
      </c>
      <c r="R4327" s="29" t="n">
        <f aca="true">IF(O4327="","",O4327-TODAY())</f>
        <v>547</v>
      </c>
      <c r="S4327" s="29" t="str">
        <f aca="false">IF(C4327="&lt;&lt; vazio &gt;&gt;","VAZIA",IF(AND(O4327&lt;&gt;"",R4327&lt;0),"VENCIDO",IF(AND(O4327&lt;&gt;"",R4327&lt;=Parametros!$B$10),"PRÓX. VENCIMENTO",IF(F4327="Q","QUALIDADE",IF(F4327="S","BLOQUEADO",IF(F4327="R","RESTRITO/DEVOLUÇÃO",IF(OR(N4327="QUAR",N4327="QRES"),"QUARENTENA",IF(OR(B4327="DESCARTE",B4327="DEVOLUÇÃO"),"DESCARTE/DEVOLUÇÃO",IF(AND(D4327="",K4327&lt;&gt;""),"SEM LOTE",IF(AND(Q4327&lt;&gt;"",Q4327&gt;=Parametros!$B$11),"PARADO/SEM GIRO","OK"))))))))))</f>
        <v>QUALIDADE</v>
      </c>
      <c r="T4327" s="29" t="str">
        <f aca="false">IF(AND($S4327="PARADO/SEM GIRO",$K4327="KG",OR(Painel!$B$5="(Todos)",A4327=Painel!$B$5)*OR(Painel!$E$5="(Todos)",P4327=Painel!$E$5)),$J4327+ROW()/10000000,"")</f>
        <v/>
      </c>
      <c r="U4327" s="29" t="str">
        <f aca="false">IF(AND($S4327="VENCIDO",$K4327="KG",OR(Painel!$B$5="(Todos)",A4327=Painel!$B$5)*OR(Painel!$E$5="(Todos)",P4327=Painel!$E$5)),$J4327+ROW()/10000000,"")</f>
        <v/>
      </c>
    </row>
    <row r="4328" customFormat="false" ht="15" hidden="false" customHeight="false" outlineLevel="0" collapsed="false">
      <c r="A4328" s="29" t="s">
        <v>52</v>
      </c>
      <c r="B4328" s="29" t="s">
        <v>7963</v>
      </c>
      <c r="C4328" s="29" t="s">
        <v>325</v>
      </c>
      <c r="D4328" s="29" t="s">
        <v>1328</v>
      </c>
      <c r="E4328" s="29" t="n">
        <v>1</v>
      </c>
      <c r="F4328" s="29"/>
      <c r="G4328" s="29" t="s">
        <v>7964</v>
      </c>
      <c r="H4328" s="30" t="n">
        <v>441</v>
      </c>
      <c r="I4328" s="31" t="n">
        <v>46240</v>
      </c>
      <c r="J4328" s="30" t="n">
        <v>441</v>
      </c>
      <c r="K4328" s="29" t="s">
        <v>120</v>
      </c>
      <c r="L4328" s="29" t="s">
        <v>1330</v>
      </c>
      <c r="M4328" s="29"/>
      <c r="N4328" s="29" t="s">
        <v>122</v>
      </c>
      <c r="O4328" s="31" t="n">
        <v>46599</v>
      </c>
      <c r="P4328" s="29" t="s">
        <v>123</v>
      </c>
      <c r="Q4328" s="29" t="n">
        <f aca="false">IFERROR(VALUE(L4328),"")</f>
        <v>45</v>
      </c>
      <c r="R4328" s="29" t="n">
        <f aca="true">IF(O4328="","",O4328-TODAY())</f>
        <v>314</v>
      </c>
      <c r="S4328" s="29" t="str">
        <f aca="false">IF(C4328="&lt;&lt; vazio &gt;&gt;","VAZIA",IF(AND(O4328&lt;&gt;"",R4328&lt;0),"VENCIDO",IF(AND(O4328&lt;&gt;"",R4328&lt;=Parametros!$B$10),"PRÓX. VENCIMENTO",IF(F4328="Q","QUALIDADE",IF(F4328="S","BLOQUEADO",IF(F4328="R","RESTRITO/DEVOLUÇÃO",IF(OR(N4328="QUAR",N4328="QRES"),"QUARENTENA",IF(OR(B4328="DESCARTE",B4328="DEVOLUÇÃO"),"DESCARTE/DEVOLUÇÃO",IF(AND(D4328="",K4328&lt;&gt;""),"SEM LOTE",IF(AND(Q4328&lt;&gt;"",Q4328&gt;=Parametros!$B$11),"PARADO/SEM GIRO","OK"))))))))))</f>
        <v>OK</v>
      </c>
      <c r="T4328" s="29" t="str">
        <f aca="false">IF(AND($S4328="PARADO/SEM GIRO",$K4328="KG",OR(Painel!$B$5="(Todos)",A4328=Painel!$B$5)*OR(Painel!$E$5="(Todos)",P4328=Painel!$E$5)),$J4328+ROW()/10000000,"")</f>
        <v/>
      </c>
      <c r="U4328" s="29" t="str">
        <f aca="false">IF(AND($S4328="VENCIDO",$K4328="KG",OR(Painel!$B$5="(Todos)",A4328=Painel!$B$5)*OR(Painel!$E$5="(Todos)",P4328=Painel!$E$5)),$J4328+ROW()/10000000,"")</f>
        <v/>
      </c>
    </row>
    <row r="4329" customFormat="false" ht="15" hidden="false" customHeight="false" outlineLevel="0" collapsed="false">
      <c r="A4329" s="29" t="s">
        <v>52</v>
      </c>
      <c r="B4329" s="29" t="s">
        <v>7965</v>
      </c>
      <c r="C4329" s="29" t="s">
        <v>785</v>
      </c>
      <c r="D4329" s="29" t="s">
        <v>880</v>
      </c>
      <c r="E4329" s="29" t="n">
        <v>1</v>
      </c>
      <c r="F4329" s="29"/>
      <c r="G4329" s="29" t="s">
        <v>7966</v>
      </c>
      <c r="H4329" s="30" t="n">
        <v>1000</v>
      </c>
      <c r="I4329" s="31" t="n">
        <v>46280</v>
      </c>
      <c r="J4329" s="30" t="n">
        <v>1000</v>
      </c>
      <c r="K4329" s="29" t="s">
        <v>120</v>
      </c>
      <c r="L4329" s="29" t="s">
        <v>144</v>
      </c>
      <c r="M4329" s="29"/>
      <c r="N4329" s="29" t="s">
        <v>122</v>
      </c>
      <c r="O4329" s="31" t="n">
        <v>46823</v>
      </c>
      <c r="P4329" s="29" t="s">
        <v>123</v>
      </c>
      <c r="Q4329" s="29" t="n">
        <f aca="false">IFERROR(VALUE(L4329),"")</f>
        <v>5</v>
      </c>
      <c r="R4329" s="29" t="n">
        <f aca="true">IF(O4329="","",O4329-TODAY())</f>
        <v>538</v>
      </c>
      <c r="S4329" s="29" t="str">
        <f aca="false">IF(C4329="&lt;&lt; vazio &gt;&gt;","VAZIA",IF(AND(O4329&lt;&gt;"",R4329&lt;0),"VENCIDO",IF(AND(O4329&lt;&gt;"",R4329&lt;=Parametros!$B$10),"PRÓX. VENCIMENTO",IF(F4329="Q","QUALIDADE",IF(F4329="S","BLOQUEADO",IF(F4329="R","RESTRITO/DEVOLUÇÃO",IF(OR(N4329="QUAR",N4329="QRES"),"QUARENTENA",IF(OR(B4329="DESCARTE",B4329="DEVOLUÇÃO"),"DESCARTE/DEVOLUÇÃO",IF(AND(D4329="",K4329&lt;&gt;""),"SEM LOTE",IF(AND(Q4329&lt;&gt;"",Q4329&gt;=Parametros!$B$11),"PARADO/SEM GIRO","OK"))))))))))</f>
        <v>OK</v>
      </c>
      <c r="T4329" s="29" t="str">
        <f aca="false">IF(AND($S4329="PARADO/SEM GIRO",$K4329="KG",OR(Painel!$B$5="(Todos)",A4329=Painel!$B$5)*OR(Painel!$E$5="(Todos)",P4329=Painel!$E$5)),$J4329+ROW()/10000000,"")</f>
        <v/>
      </c>
      <c r="U4329" s="29" t="str">
        <f aca="false">IF(AND($S4329="VENCIDO",$K4329="KG",OR(Painel!$B$5="(Todos)",A4329=Painel!$B$5)*OR(Painel!$E$5="(Todos)",P4329=Painel!$E$5)),$J4329+ROW()/10000000,"")</f>
        <v/>
      </c>
    </row>
    <row r="4330" customFormat="false" ht="15" hidden="false" customHeight="false" outlineLevel="0" collapsed="false">
      <c r="A4330" s="29" t="s">
        <v>52</v>
      </c>
      <c r="B4330" s="29" t="s">
        <v>7967</v>
      </c>
      <c r="C4330" s="29" t="s">
        <v>222</v>
      </c>
      <c r="D4330" s="29" t="s">
        <v>738</v>
      </c>
      <c r="E4330" s="29" t="n">
        <v>1</v>
      </c>
      <c r="F4330" s="29" t="s">
        <v>268</v>
      </c>
      <c r="G4330" s="29" t="s">
        <v>7968</v>
      </c>
      <c r="H4330" s="30" t="n">
        <v>1000</v>
      </c>
      <c r="I4330" s="31" t="n">
        <v>46279</v>
      </c>
      <c r="J4330" s="30" t="n">
        <v>1000</v>
      </c>
      <c r="K4330" s="29" t="s">
        <v>120</v>
      </c>
      <c r="L4330" s="29" t="s">
        <v>350</v>
      </c>
      <c r="M4330" s="29"/>
      <c r="N4330" s="29" t="s">
        <v>122</v>
      </c>
      <c r="O4330" s="31" t="n">
        <v>46826</v>
      </c>
      <c r="P4330" s="29" t="s">
        <v>123</v>
      </c>
      <c r="Q4330" s="29" t="n">
        <f aca="false">IFERROR(VALUE(L4330),"")</f>
        <v>6</v>
      </c>
      <c r="R4330" s="29" t="n">
        <f aca="true">IF(O4330="","",O4330-TODAY())</f>
        <v>541</v>
      </c>
      <c r="S4330" s="29" t="str">
        <f aca="false">IF(C4330="&lt;&lt; vazio &gt;&gt;","VAZIA",IF(AND(O4330&lt;&gt;"",R4330&lt;0),"VENCIDO",IF(AND(O4330&lt;&gt;"",R4330&lt;=Parametros!$B$10),"PRÓX. VENCIMENTO",IF(F4330="Q","QUALIDADE",IF(F4330="S","BLOQUEADO",IF(F4330="R","RESTRITO/DEVOLUÇÃO",IF(OR(N4330="QUAR",N4330="QRES"),"QUARENTENA",IF(OR(B4330="DESCARTE",B4330="DEVOLUÇÃO"),"DESCARTE/DEVOLUÇÃO",IF(AND(D4330="",K4330&lt;&gt;""),"SEM LOTE",IF(AND(Q4330&lt;&gt;"",Q4330&gt;=Parametros!$B$11),"PARADO/SEM GIRO","OK"))))))))))</f>
        <v>QUALIDADE</v>
      </c>
      <c r="T4330" s="29" t="str">
        <f aca="false">IF(AND($S4330="PARADO/SEM GIRO",$K4330="KG",OR(Painel!$B$5="(Todos)",A4330=Painel!$B$5)*OR(Painel!$E$5="(Todos)",P4330=Painel!$E$5)),$J4330+ROW()/10000000,"")</f>
        <v/>
      </c>
      <c r="U4330" s="29" t="str">
        <f aca="false">IF(AND($S4330="VENCIDO",$K4330="KG",OR(Painel!$B$5="(Todos)",A4330=Painel!$B$5)*OR(Painel!$E$5="(Todos)",P4330=Painel!$E$5)),$J4330+ROW()/10000000,"")</f>
        <v/>
      </c>
    </row>
    <row r="4331" customFormat="false" ht="15" hidden="false" customHeight="false" outlineLevel="0" collapsed="false">
      <c r="A4331" s="29" t="s">
        <v>52</v>
      </c>
      <c r="B4331" s="29" t="s">
        <v>7969</v>
      </c>
      <c r="C4331" s="29" t="s">
        <v>325</v>
      </c>
      <c r="D4331" s="29" t="s">
        <v>492</v>
      </c>
      <c r="E4331" s="29" t="n">
        <v>1</v>
      </c>
      <c r="F4331" s="29"/>
      <c r="G4331" s="29" t="s">
        <v>7970</v>
      </c>
      <c r="H4331" s="30" t="n">
        <v>1102.5</v>
      </c>
      <c r="I4331" s="31" t="n">
        <v>46240</v>
      </c>
      <c r="J4331" s="30" t="n">
        <v>1102.5</v>
      </c>
      <c r="K4331" s="29" t="s">
        <v>120</v>
      </c>
      <c r="L4331" s="29" t="s">
        <v>1330</v>
      </c>
      <c r="M4331" s="29"/>
      <c r="N4331" s="29" t="s">
        <v>122</v>
      </c>
      <c r="O4331" s="31" t="n">
        <v>46600</v>
      </c>
      <c r="P4331" s="29" t="s">
        <v>123</v>
      </c>
      <c r="Q4331" s="29" t="n">
        <f aca="false">IFERROR(VALUE(L4331),"")</f>
        <v>45</v>
      </c>
      <c r="R4331" s="29" t="n">
        <f aca="true">IF(O4331="","",O4331-TODAY())</f>
        <v>315</v>
      </c>
      <c r="S4331" s="29" t="str">
        <f aca="false">IF(C4331="&lt;&lt; vazio &gt;&gt;","VAZIA",IF(AND(O4331&lt;&gt;"",R4331&lt;0),"VENCIDO",IF(AND(O4331&lt;&gt;"",R4331&lt;=Parametros!$B$10),"PRÓX. VENCIMENTO",IF(F4331="Q","QUALIDADE",IF(F4331="S","BLOQUEADO",IF(F4331="R","RESTRITO/DEVOLUÇÃO",IF(OR(N4331="QUAR",N4331="QRES"),"QUARENTENA",IF(OR(B4331="DESCARTE",B4331="DEVOLUÇÃO"),"DESCARTE/DEVOLUÇÃO",IF(AND(D4331="",K4331&lt;&gt;""),"SEM LOTE",IF(AND(Q4331&lt;&gt;"",Q4331&gt;=Parametros!$B$11),"PARADO/SEM GIRO","OK"))))))))))</f>
        <v>OK</v>
      </c>
      <c r="T4331" s="29" t="str">
        <f aca="false">IF(AND($S4331="PARADO/SEM GIRO",$K4331="KG",OR(Painel!$B$5="(Todos)",A4331=Painel!$B$5)*OR(Painel!$E$5="(Todos)",P4331=Painel!$E$5)),$J4331+ROW()/10000000,"")</f>
        <v/>
      </c>
      <c r="U4331" s="29" t="str">
        <f aca="false">IF(AND($S4331="VENCIDO",$K4331="KG",OR(Painel!$B$5="(Todos)",A4331=Painel!$B$5)*OR(Painel!$E$5="(Todos)",P4331=Painel!$E$5)),$J4331+ROW()/10000000,"")</f>
        <v/>
      </c>
    </row>
    <row r="4332" customFormat="false" ht="15" hidden="false" customHeight="false" outlineLevel="0" collapsed="false">
      <c r="A4332" s="29" t="s">
        <v>52</v>
      </c>
      <c r="B4332" s="29" t="s">
        <v>7971</v>
      </c>
      <c r="C4332" s="29" t="s">
        <v>167</v>
      </c>
      <c r="D4332" s="29" t="s">
        <v>765</v>
      </c>
      <c r="E4332" s="29" t="n">
        <v>1</v>
      </c>
      <c r="F4332" s="29" t="s">
        <v>268</v>
      </c>
      <c r="G4332" s="29" t="s">
        <v>7972</v>
      </c>
      <c r="H4332" s="30" t="n">
        <v>590.4</v>
      </c>
      <c r="I4332" s="31" t="n">
        <v>46283</v>
      </c>
      <c r="J4332" s="30" t="n">
        <v>590.4</v>
      </c>
      <c r="K4332" s="29" t="s">
        <v>120</v>
      </c>
      <c r="L4332" s="29" t="s">
        <v>176</v>
      </c>
      <c r="M4332" s="29"/>
      <c r="N4332" s="29" t="s">
        <v>122</v>
      </c>
      <c r="O4332" s="31" t="n">
        <v>46830</v>
      </c>
      <c r="P4332" s="29" t="s">
        <v>123</v>
      </c>
      <c r="Q4332" s="29" t="n">
        <f aca="false">IFERROR(VALUE(L4332),"")</f>
        <v>2</v>
      </c>
      <c r="R4332" s="29" t="n">
        <f aca="true">IF(O4332="","",O4332-TODAY())</f>
        <v>545</v>
      </c>
      <c r="S4332" s="29" t="str">
        <f aca="false">IF(C4332="&lt;&lt; vazio &gt;&gt;","VAZIA",IF(AND(O4332&lt;&gt;"",R4332&lt;0),"VENCIDO",IF(AND(O4332&lt;&gt;"",R4332&lt;=Parametros!$B$10),"PRÓX. VENCIMENTO",IF(F4332="Q","QUALIDADE",IF(F4332="S","BLOQUEADO",IF(F4332="R","RESTRITO/DEVOLUÇÃO",IF(OR(N4332="QUAR",N4332="QRES"),"QUARENTENA",IF(OR(B4332="DESCARTE",B4332="DEVOLUÇÃO"),"DESCARTE/DEVOLUÇÃO",IF(AND(D4332="",K4332&lt;&gt;""),"SEM LOTE",IF(AND(Q4332&lt;&gt;"",Q4332&gt;=Parametros!$B$11),"PARADO/SEM GIRO","OK"))))))))))</f>
        <v>QUALIDADE</v>
      </c>
      <c r="T4332" s="29" t="str">
        <f aca="false">IF(AND($S4332="PARADO/SEM GIRO",$K4332="KG",OR(Painel!$B$5="(Todos)",A4332=Painel!$B$5)*OR(Painel!$E$5="(Todos)",P4332=Painel!$E$5)),$J4332+ROW()/10000000,"")</f>
        <v/>
      </c>
      <c r="U4332" s="29" t="str">
        <f aca="false">IF(AND($S4332="VENCIDO",$K4332="KG",OR(Painel!$B$5="(Todos)",A4332=Painel!$B$5)*OR(Painel!$E$5="(Todos)",P4332=Painel!$E$5)),$J4332+ROW()/10000000,"")</f>
        <v/>
      </c>
    </row>
    <row r="4333" customFormat="false" ht="15" hidden="false" customHeight="false" outlineLevel="0" collapsed="false">
      <c r="A4333" s="29" t="s">
        <v>52</v>
      </c>
      <c r="B4333" s="29" t="s">
        <v>7973</v>
      </c>
      <c r="C4333" s="29" t="s">
        <v>115</v>
      </c>
      <c r="D4333" s="29"/>
      <c r="E4333" s="29" t="n">
        <v>0</v>
      </c>
      <c r="F4333" s="29"/>
      <c r="G4333" s="29"/>
      <c r="H4333" s="30" t="n">
        <v>0</v>
      </c>
      <c r="I4333" s="29"/>
      <c r="J4333" s="30" t="n">
        <v>0</v>
      </c>
      <c r="K4333" s="29"/>
      <c r="L4333" s="29" t="s">
        <v>116</v>
      </c>
      <c r="M4333" s="29"/>
      <c r="N4333" s="29"/>
      <c r="O4333" s="29"/>
      <c r="P4333" s="29"/>
      <c r="Q4333" s="29" t="n">
        <f aca="false">IFERROR(VALUE(L4333),"")</f>
        <v>0</v>
      </c>
      <c r="R4333" s="29" t="str">
        <f aca="true">IF(O4333="","",O4333-TODAY())</f>
        <v/>
      </c>
      <c r="S4333" s="29" t="str">
        <f aca="false">IF(C4333="&lt;&lt; vazio &gt;&gt;","VAZIA",IF(AND(O4333&lt;&gt;"",R4333&lt;0),"VENCIDO",IF(AND(O4333&lt;&gt;"",R4333&lt;=Parametros!$B$10),"PRÓX. VENCIMENTO",IF(F4333="Q","QUALIDADE",IF(F4333="S","BLOQUEADO",IF(F4333="R","RESTRITO/DEVOLUÇÃO",IF(OR(N4333="QUAR",N4333="QRES"),"QUARENTENA",IF(OR(B4333="DESCARTE",B4333="DEVOLUÇÃO"),"DESCARTE/DEVOLUÇÃO",IF(AND(D4333="",K4333&lt;&gt;""),"SEM LOTE",IF(AND(Q4333&lt;&gt;"",Q4333&gt;=Parametros!$B$11),"PARADO/SEM GIRO","OK"))))))))))</f>
        <v>VAZIA</v>
      </c>
      <c r="T4333" s="29" t="str">
        <f aca="false">IF(AND($S4333="PARADO/SEM GIRO",$K4333="KG",OR(Painel!$B$5="(Todos)",A4333=Painel!$B$5)*OR(Painel!$E$5="(Todos)",P4333=Painel!$E$5)),$J4333+ROW()/10000000,"")</f>
        <v/>
      </c>
      <c r="U4333" s="29" t="str">
        <f aca="false">IF(AND($S4333="VENCIDO",$K4333="KG",OR(Painel!$B$5="(Todos)",A4333=Painel!$B$5)*OR(Painel!$E$5="(Todos)",P4333=Painel!$E$5)),$J4333+ROW()/10000000,"")</f>
        <v/>
      </c>
    </row>
    <row r="4334" customFormat="false" ht="15" hidden="false" customHeight="false" outlineLevel="0" collapsed="false">
      <c r="A4334" s="29" t="s">
        <v>52</v>
      </c>
      <c r="B4334" s="29" t="s">
        <v>7974</v>
      </c>
      <c r="C4334" s="29" t="s">
        <v>481</v>
      </c>
      <c r="D4334" s="29" t="s">
        <v>6145</v>
      </c>
      <c r="E4334" s="29" t="n">
        <v>1</v>
      </c>
      <c r="F4334" s="29" t="s">
        <v>137</v>
      </c>
      <c r="G4334" s="29" t="s">
        <v>7975</v>
      </c>
      <c r="H4334" s="30" t="n">
        <v>590.4</v>
      </c>
      <c r="I4334" s="31" t="n">
        <v>46271</v>
      </c>
      <c r="J4334" s="30" t="n">
        <v>590.4</v>
      </c>
      <c r="K4334" s="29" t="s">
        <v>120</v>
      </c>
      <c r="L4334" s="29" t="s">
        <v>221</v>
      </c>
      <c r="M4334" s="29"/>
      <c r="N4334" s="29" t="s">
        <v>134</v>
      </c>
      <c r="O4334" s="31" t="n">
        <v>46281</v>
      </c>
      <c r="P4334" s="29" t="s">
        <v>123</v>
      </c>
      <c r="Q4334" s="29" t="n">
        <f aca="false">IFERROR(VALUE(L4334),"")</f>
        <v>14</v>
      </c>
      <c r="R4334" s="29" t="n">
        <f aca="true">IF(O4334="","",O4334-TODAY())</f>
        <v>-4</v>
      </c>
      <c r="S4334" s="29" t="str">
        <f aca="false">IF(C4334="&lt;&lt; vazio &gt;&gt;","VAZIA",IF(AND(O4334&lt;&gt;"",R4334&lt;0),"VENCIDO",IF(AND(O4334&lt;&gt;"",R4334&lt;=Parametros!$B$10),"PRÓX. VENCIMENTO",IF(F4334="Q","QUALIDADE",IF(F4334="S","BLOQUEADO",IF(F4334="R","RESTRITO/DEVOLUÇÃO",IF(OR(N4334="QUAR",N4334="QRES"),"QUARENTENA",IF(OR(B4334="DESCARTE",B4334="DEVOLUÇÃO"),"DESCARTE/DEVOLUÇÃO",IF(AND(D4334="",K4334&lt;&gt;""),"SEM LOTE",IF(AND(Q4334&lt;&gt;"",Q4334&gt;=Parametros!$B$11),"PARADO/SEM GIRO","OK"))))))))))</f>
        <v>VENCIDO</v>
      </c>
      <c r="T4334" s="29" t="str">
        <f aca="false">IF(AND($S4334="PARADO/SEM GIRO",$K4334="KG",OR(Painel!$B$5="(Todos)",A4334=Painel!$B$5)*OR(Painel!$E$5="(Todos)",P4334=Painel!$E$5)),$J4334+ROW()/10000000,"")</f>
        <v/>
      </c>
      <c r="U4334" s="29" t="n">
        <f aca="false">IF(AND($S4334="VENCIDO",$K4334="KG",OR(Painel!$B$5="(Todos)",A4334=Painel!$B$5)*OR(Painel!$E$5="(Todos)",P4334=Painel!$E$5)),$J4334+ROW()/10000000,"")</f>
        <v>590.4004334</v>
      </c>
    </row>
    <row r="4335" customFormat="false" ht="15" hidden="false" customHeight="false" outlineLevel="0" collapsed="false">
      <c r="A4335" s="29" t="s">
        <v>52</v>
      </c>
      <c r="B4335" s="29" t="s">
        <v>7976</v>
      </c>
      <c r="C4335" s="29" t="s">
        <v>308</v>
      </c>
      <c r="D4335" s="29" t="s">
        <v>461</v>
      </c>
      <c r="E4335" s="29" t="n">
        <v>1</v>
      </c>
      <c r="F4335" s="29"/>
      <c r="G4335" s="29" t="s">
        <v>7977</v>
      </c>
      <c r="H4335" s="30" t="n">
        <v>315</v>
      </c>
      <c r="I4335" s="31" t="n">
        <v>46280</v>
      </c>
      <c r="J4335" s="30" t="n">
        <v>315</v>
      </c>
      <c r="K4335" s="29" t="s">
        <v>120</v>
      </c>
      <c r="L4335" s="29" t="s">
        <v>144</v>
      </c>
      <c r="M4335" s="29"/>
      <c r="N4335" s="29" t="s">
        <v>122</v>
      </c>
      <c r="O4335" s="31" t="n">
        <v>46818</v>
      </c>
      <c r="P4335" s="29" t="s">
        <v>123</v>
      </c>
      <c r="Q4335" s="29" t="n">
        <f aca="false">IFERROR(VALUE(L4335),"")</f>
        <v>5</v>
      </c>
      <c r="R4335" s="29" t="n">
        <f aca="true">IF(O4335="","",O4335-TODAY())</f>
        <v>533</v>
      </c>
      <c r="S4335" s="29" t="str">
        <f aca="false">IF(C4335="&lt;&lt; vazio &gt;&gt;","VAZIA",IF(AND(O4335&lt;&gt;"",R4335&lt;0),"VENCIDO",IF(AND(O4335&lt;&gt;"",R4335&lt;=Parametros!$B$10),"PRÓX. VENCIMENTO",IF(F4335="Q","QUALIDADE",IF(F4335="S","BLOQUEADO",IF(F4335="R","RESTRITO/DEVOLUÇÃO",IF(OR(N4335="QUAR",N4335="QRES"),"QUARENTENA",IF(OR(B4335="DESCARTE",B4335="DEVOLUÇÃO"),"DESCARTE/DEVOLUÇÃO",IF(AND(D4335="",K4335&lt;&gt;""),"SEM LOTE",IF(AND(Q4335&lt;&gt;"",Q4335&gt;=Parametros!$B$11),"PARADO/SEM GIRO","OK"))))))))))</f>
        <v>OK</v>
      </c>
      <c r="T4335" s="29" t="str">
        <f aca="false">IF(AND($S4335="PARADO/SEM GIRO",$K4335="KG",OR(Painel!$B$5="(Todos)",A4335=Painel!$B$5)*OR(Painel!$E$5="(Todos)",P4335=Painel!$E$5)),$J4335+ROW()/10000000,"")</f>
        <v/>
      </c>
      <c r="U4335" s="29" t="str">
        <f aca="false">IF(AND($S4335="VENCIDO",$K4335="KG",OR(Painel!$B$5="(Todos)",A4335=Painel!$B$5)*OR(Painel!$E$5="(Todos)",P4335=Painel!$E$5)),$J4335+ROW()/10000000,"")</f>
        <v/>
      </c>
    </row>
    <row r="4336" customFormat="false" ht="15" hidden="false" customHeight="false" outlineLevel="0" collapsed="false">
      <c r="A4336" s="29" t="s">
        <v>52</v>
      </c>
      <c r="B4336" s="29" t="s">
        <v>7978</v>
      </c>
      <c r="C4336" s="29" t="s">
        <v>741</v>
      </c>
      <c r="D4336" s="29" t="s">
        <v>742</v>
      </c>
      <c r="E4336" s="29" t="n">
        <v>1</v>
      </c>
      <c r="F4336" s="29" t="s">
        <v>268</v>
      </c>
      <c r="G4336" s="29" t="s">
        <v>7979</v>
      </c>
      <c r="H4336" s="30" t="n">
        <v>1080</v>
      </c>
      <c r="I4336" s="31" t="n">
        <v>46281</v>
      </c>
      <c r="J4336" s="30" t="n">
        <v>1080</v>
      </c>
      <c r="K4336" s="29" t="s">
        <v>120</v>
      </c>
      <c r="L4336" s="29" t="s">
        <v>284</v>
      </c>
      <c r="M4336" s="29"/>
      <c r="N4336" s="29" t="s">
        <v>122</v>
      </c>
      <c r="O4336" s="31" t="n">
        <v>46645</v>
      </c>
      <c r="P4336" s="29" t="s">
        <v>123</v>
      </c>
      <c r="Q4336" s="29" t="n">
        <f aca="false">IFERROR(VALUE(L4336),"")</f>
        <v>4</v>
      </c>
      <c r="R4336" s="29" t="n">
        <f aca="true">IF(O4336="","",O4336-TODAY())</f>
        <v>360</v>
      </c>
      <c r="S4336" s="29" t="str">
        <f aca="false">IF(C4336="&lt;&lt; vazio &gt;&gt;","VAZIA",IF(AND(O4336&lt;&gt;"",R4336&lt;0),"VENCIDO",IF(AND(O4336&lt;&gt;"",R4336&lt;=Parametros!$B$10),"PRÓX. VENCIMENTO",IF(F4336="Q","QUALIDADE",IF(F4336="S","BLOQUEADO",IF(F4336="R","RESTRITO/DEVOLUÇÃO",IF(OR(N4336="QUAR",N4336="QRES"),"QUARENTENA",IF(OR(B4336="DESCARTE",B4336="DEVOLUÇÃO"),"DESCARTE/DEVOLUÇÃO",IF(AND(D4336="",K4336&lt;&gt;""),"SEM LOTE",IF(AND(Q4336&lt;&gt;"",Q4336&gt;=Parametros!$B$11),"PARADO/SEM GIRO","OK"))))))))))</f>
        <v>QUALIDADE</v>
      </c>
      <c r="T4336" s="29" t="str">
        <f aca="false">IF(AND($S4336="PARADO/SEM GIRO",$K4336="KG",OR(Painel!$B$5="(Todos)",A4336=Painel!$B$5)*OR(Painel!$E$5="(Todos)",P4336=Painel!$E$5)),$J4336+ROW()/10000000,"")</f>
        <v/>
      </c>
      <c r="U4336" s="29" t="str">
        <f aca="false">IF(AND($S4336="VENCIDO",$K4336="KG",OR(Painel!$B$5="(Todos)",A4336=Painel!$B$5)*OR(Painel!$E$5="(Todos)",P4336=Painel!$E$5)),$J4336+ROW()/10000000,"")</f>
        <v/>
      </c>
    </row>
    <row r="4337" customFormat="false" ht="15" hidden="false" customHeight="false" outlineLevel="0" collapsed="false">
      <c r="A4337" s="29" t="s">
        <v>52</v>
      </c>
      <c r="B4337" s="29" t="s">
        <v>7980</v>
      </c>
      <c r="C4337" s="29" t="s">
        <v>662</v>
      </c>
      <c r="D4337" s="29" t="s">
        <v>663</v>
      </c>
      <c r="E4337" s="29" t="n">
        <v>1</v>
      </c>
      <c r="F4337" s="29"/>
      <c r="G4337" s="29" t="s">
        <v>7981</v>
      </c>
      <c r="H4337" s="30" t="n">
        <v>1000</v>
      </c>
      <c r="I4337" s="31" t="n">
        <v>46274</v>
      </c>
      <c r="J4337" s="30" t="n">
        <v>1000</v>
      </c>
      <c r="K4337" s="29" t="s">
        <v>120</v>
      </c>
      <c r="L4337" s="29" t="s">
        <v>138</v>
      </c>
      <c r="M4337" s="29"/>
      <c r="N4337" s="29" t="s">
        <v>122</v>
      </c>
      <c r="O4337" s="31" t="n">
        <v>46818</v>
      </c>
      <c r="P4337" s="29" t="s">
        <v>123</v>
      </c>
      <c r="Q4337" s="29" t="n">
        <f aca="false">IFERROR(VALUE(L4337),"")</f>
        <v>11</v>
      </c>
      <c r="R4337" s="29" t="n">
        <f aca="true">IF(O4337="","",O4337-TODAY())</f>
        <v>533</v>
      </c>
      <c r="S4337" s="29" t="str">
        <f aca="false">IF(C4337="&lt;&lt; vazio &gt;&gt;","VAZIA",IF(AND(O4337&lt;&gt;"",R4337&lt;0),"VENCIDO",IF(AND(O4337&lt;&gt;"",R4337&lt;=Parametros!$B$10),"PRÓX. VENCIMENTO",IF(F4337="Q","QUALIDADE",IF(F4337="S","BLOQUEADO",IF(F4337="R","RESTRITO/DEVOLUÇÃO",IF(OR(N4337="QUAR",N4337="QRES"),"QUARENTENA",IF(OR(B4337="DESCARTE",B4337="DEVOLUÇÃO"),"DESCARTE/DEVOLUÇÃO",IF(AND(D4337="",K4337&lt;&gt;""),"SEM LOTE",IF(AND(Q4337&lt;&gt;"",Q4337&gt;=Parametros!$B$11),"PARADO/SEM GIRO","OK"))))))))))</f>
        <v>OK</v>
      </c>
      <c r="T4337" s="29" t="str">
        <f aca="false">IF(AND($S4337="PARADO/SEM GIRO",$K4337="KG",OR(Painel!$B$5="(Todos)",A4337=Painel!$B$5)*OR(Painel!$E$5="(Todos)",P4337=Painel!$E$5)),$J4337+ROW()/10000000,"")</f>
        <v/>
      </c>
      <c r="U4337" s="29" t="str">
        <f aca="false">IF(AND($S4337="VENCIDO",$K4337="KG",OR(Painel!$B$5="(Todos)",A4337=Painel!$B$5)*OR(Painel!$E$5="(Todos)",P4337=Painel!$E$5)),$J4337+ROW()/10000000,"")</f>
        <v/>
      </c>
    </row>
    <row r="4338" customFormat="false" ht="15" hidden="false" customHeight="false" outlineLevel="0" collapsed="false">
      <c r="A4338" s="29" t="s">
        <v>52</v>
      </c>
      <c r="B4338" s="29" t="s">
        <v>7982</v>
      </c>
      <c r="C4338" s="29" t="s">
        <v>167</v>
      </c>
      <c r="D4338" s="29" t="s">
        <v>765</v>
      </c>
      <c r="E4338" s="29" t="n">
        <v>1</v>
      </c>
      <c r="F4338" s="29" t="s">
        <v>268</v>
      </c>
      <c r="G4338" s="29" t="s">
        <v>7983</v>
      </c>
      <c r="H4338" s="30" t="n">
        <v>590.4</v>
      </c>
      <c r="I4338" s="31" t="n">
        <v>46283</v>
      </c>
      <c r="J4338" s="30" t="n">
        <v>590.4</v>
      </c>
      <c r="K4338" s="29" t="s">
        <v>120</v>
      </c>
      <c r="L4338" s="29" t="s">
        <v>176</v>
      </c>
      <c r="M4338" s="29"/>
      <c r="N4338" s="29" t="s">
        <v>122</v>
      </c>
      <c r="O4338" s="31" t="n">
        <v>46830</v>
      </c>
      <c r="P4338" s="29" t="s">
        <v>123</v>
      </c>
      <c r="Q4338" s="29" t="n">
        <f aca="false">IFERROR(VALUE(L4338),"")</f>
        <v>2</v>
      </c>
      <c r="R4338" s="29" t="n">
        <f aca="true">IF(O4338="","",O4338-TODAY())</f>
        <v>545</v>
      </c>
      <c r="S4338" s="29" t="str">
        <f aca="false">IF(C4338="&lt;&lt; vazio &gt;&gt;","VAZIA",IF(AND(O4338&lt;&gt;"",R4338&lt;0),"VENCIDO",IF(AND(O4338&lt;&gt;"",R4338&lt;=Parametros!$B$10),"PRÓX. VENCIMENTO",IF(F4338="Q","QUALIDADE",IF(F4338="S","BLOQUEADO",IF(F4338="R","RESTRITO/DEVOLUÇÃO",IF(OR(N4338="QUAR",N4338="QRES"),"QUARENTENA",IF(OR(B4338="DESCARTE",B4338="DEVOLUÇÃO"),"DESCARTE/DEVOLUÇÃO",IF(AND(D4338="",K4338&lt;&gt;""),"SEM LOTE",IF(AND(Q4338&lt;&gt;"",Q4338&gt;=Parametros!$B$11),"PARADO/SEM GIRO","OK"))))))))))</f>
        <v>QUALIDADE</v>
      </c>
      <c r="T4338" s="29" t="str">
        <f aca="false">IF(AND($S4338="PARADO/SEM GIRO",$K4338="KG",OR(Painel!$B$5="(Todos)",A4338=Painel!$B$5)*OR(Painel!$E$5="(Todos)",P4338=Painel!$E$5)),$J4338+ROW()/10000000,"")</f>
        <v/>
      </c>
      <c r="U4338" s="29" t="str">
        <f aca="false">IF(AND($S4338="VENCIDO",$K4338="KG",OR(Painel!$B$5="(Todos)",A4338=Painel!$B$5)*OR(Painel!$E$5="(Todos)",P4338=Painel!$E$5)),$J4338+ROW()/10000000,"")</f>
        <v/>
      </c>
    </row>
    <row r="4339" customFormat="false" ht="15" hidden="false" customHeight="false" outlineLevel="0" collapsed="false">
      <c r="A4339" s="29" t="s">
        <v>52</v>
      </c>
      <c r="B4339" s="29" t="s">
        <v>7984</v>
      </c>
      <c r="C4339" s="29" t="s">
        <v>115</v>
      </c>
      <c r="D4339" s="29"/>
      <c r="E4339" s="29" t="n">
        <v>0</v>
      </c>
      <c r="F4339" s="29"/>
      <c r="G4339" s="29"/>
      <c r="H4339" s="30" t="n">
        <v>0</v>
      </c>
      <c r="I4339" s="29"/>
      <c r="J4339" s="30" t="n">
        <v>0</v>
      </c>
      <c r="K4339" s="29"/>
      <c r="L4339" s="29" t="s">
        <v>116</v>
      </c>
      <c r="M4339" s="29"/>
      <c r="N4339" s="29"/>
      <c r="O4339" s="29"/>
      <c r="P4339" s="29"/>
      <c r="Q4339" s="29" t="n">
        <f aca="false">IFERROR(VALUE(L4339),"")</f>
        <v>0</v>
      </c>
      <c r="R4339" s="29" t="str">
        <f aca="true">IF(O4339="","",O4339-TODAY())</f>
        <v/>
      </c>
      <c r="S4339" s="29" t="str">
        <f aca="false">IF(C4339="&lt;&lt; vazio &gt;&gt;","VAZIA",IF(AND(O4339&lt;&gt;"",R4339&lt;0),"VENCIDO",IF(AND(O4339&lt;&gt;"",R4339&lt;=Parametros!$B$10),"PRÓX. VENCIMENTO",IF(F4339="Q","QUALIDADE",IF(F4339="S","BLOQUEADO",IF(F4339="R","RESTRITO/DEVOLUÇÃO",IF(OR(N4339="QUAR",N4339="QRES"),"QUARENTENA",IF(OR(B4339="DESCARTE",B4339="DEVOLUÇÃO"),"DESCARTE/DEVOLUÇÃO",IF(AND(D4339="",K4339&lt;&gt;""),"SEM LOTE",IF(AND(Q4339&lt;&gt;"",Q4339&gt;=Parametros!$B$11),"PARADO/SEM GIRO","OK"))))))))))</f>
        <v>VAZIA</v>
      </c>
      <c r="T4339" s="29" t="str">
        <f aca="false">IF(AND($S4339="PARADO/SEM GIRO",$K4339="KG",OR(Painel!$B$5="(Todos)",A4339=Painel!$B$5)*OR(Painel!$E$5="(Todos)",P4339=Painel!$E$5)),$J4339+ROW()/10000000,"")</f>
        <v/>
      </c>
      <c r="U4339" s="29" t="str">
        <f aca="false">IF(AND($S4339="VENCIDO",$K4339="KG",OR(Painel!$B$5="(Todos)",A4339=Painel!$B$5)*OR(Painel!$E$5="(Todos)",P4339=Painel!$E$5)),$J4339+ROW()/10000000,"")</f>
        <v/>
      </c>
    </row>
    <row r="4340" customFormat="false" ht="15" hidden="false" customHeight="false" outlineLevel="0" collapsed="false">
      <c r="A4340" s="29" t="s">
        <v>52</v>
      </c>
      <c r="B4340" s="29" t="s">
        <v>7985</v>
      </c>
      <c r="C4340" s="29" t="s">
        <v>560</v>
      </c>
      <c r="D4340" s="29" t="s">
        <v>7986</v>
      </c>
      <c r="E4340" s="29" t="n">
        <v>1</v>
      </c>
      <c r="F4340" s="29"/>
      <c r="G4340" s="29" t="s">
        <v>7987</v>
      </c>
      <c r="H4340" s="30" t="n">
        <v>225</v>
      </c>
      <c r="I4340" s="31" t="n">
        <v>46264</v>
      </c>
      <c r="J4340" s="30" t="n">
        <v>225</v>
      </c>
      <c r="K4340" s="29" t="s">
        <v>120</v>
      </c>
      <c r="L4340" s="29" t="s">
        <v>2586</v>
      </c>
      <c r="M4340" s="29"/>
      <c r="N4340" s="29" t="s">
        <v>134</v>
      </c>
      <c r="O4340" s="31" t="n">
        <v>46340</v>
      </c>
      <c r="P4340" s="29" t="s">
        <v>123</v>
      </c>
      <c r="Q4340" s="29" t="n">
        <f aca="false">IFERROR(VALUE(L4340),"")</f>
        <v>68</v>
      </c>
      <c r="R4340" s="29" t="n">
        <f aca="true">IF(O4340="","",O4340-TODAY())</f>
        <v>55</v>
      </c>
      <c r="S4340" s="29" t="str">
        <f aca="false">IF(C4340="&lt;&lt; vazio &gt;&gt;","VAZIA",IF(AND(O4340&lt;&gt;"",R4340&lt;0),"VENCIDO",IF(AND(O4340&lt;&gt;"",R4340&lt;=Parametros!$B$10),"PRÓX. VENCIMENTO",IF(F4340="Q","QUALIDADE",IF(F4340="S","BLOQUEADO",IF(F4340="R","RESTRITO/DEVOLUÇÃO",IF(OR(N4340="QUAR",N4340="QRES"),"QUARENTENA",IF(OR(B4340="DESCARTE",B4340="DEVOLUÇÃO"),"DESCARTE/DEVOLUÇÃO",IF(AND(D4340="",K4340&lt;&gt;""),"SEM LOTE",IF(AND(Q4340&lt;&gt;"",Q4340&gt;=Parametros!$B$11),"PARADO/SEM GIRO","OK"))))))))))</f>
        <v>PRÓX. VENCIMENTO</v>
      </c>
      <c r="T4340" s="29" t="str">
        <f aca="false">IF(AND($S4340="PARADO/SEM GIRO",$K4340="KG",OR(Painel!$B$5="(Todos)",A4340=Painel!$B$5)*OR(Painel!$E$5="(Todos)",P4340=Painel!$E$5)),$J4340+ROW()/10000000,"")</f>
        <v/>
      </c>
      <c r="U4340" s="29" t="str">
        <f aca="false">IF(AND($S4340="VENCIDO",$K4340="KG",OR(Painel!$B$5="(Todos)",A4340=Painel!$B$5)*OR(Painel!$E$5="(Todos)",P4340=Painel!$E$5)),$J4340+ROW()/10000000,"")</f>
        <v/>
      </c>
    </row>
    <row r="4341" customFormat="false" ht="15" hidden="false" customHeight="false" outlineLevel="0" collapsed="false">
      <c r="A4341" s="29" t="s">
        <v>52</v>
      </c>
      <c r="B4341" s="29" t="s">
        <v>7988</v>
      </c>
      <c r="C4341" s="29" t="s">
        <v>161</v>
      </c>
      <c r="D4341" s="29" t="s">
        <v>1657</v>
      </c>
      <c r="E4341" s="29" t="n">
        <v>1</v>
      </c>
      <c r="F4341" s="29"/>
      <c r="G4341" s="29" t="s">
        <v>7989</v>
      </c>
      <c r="H4341" s="30" t="n">
        <v>999.9</v>
      </c>
      <c r="I4341" s="31" t="n">
        <v>46219</v>
      </c>
      <c r="J4341" s="30" t="n">
        <v>999.9</v>
      </c>
      <c r="K4341" s="29" t="s">
        <v>120</v>
      </c>
      <c r="L4341" s="29" t="s">
        <v>959</v>
      </c>
      <c r="M4341" s="29"/>
      <c r="N4341" s="29" t="s">
        <v>122</v>
      </c>
      <c r="O4341" s="31" t="n">
        <v>46764</v>
      </c>
      <c r="P4341" s="29" t="s">
        <v>123</v>
      </c>
      <c r="Q4341" s="29" t="n">
        <f aca="false">IFERROR(VALUE(L4341),"")</f>
        <v>66</v>
      </c>
      <c r="R4341" s="29" t="n">
        <f aca="true">IF(O4341="","",O4341-TODAY())</f>
        <v>479</v>
      </c>
      <c r="S4341" s="29" t="str">
        <f aca="false">IF(C4341="&lt;&lt; vazio &gt;&gt;","VAZIA",IF(AND(O4341&lt;&gt;"",R4341&lt;0),"VENCIDO",IF(AND(O4341&lt;&gt;"",R4341&lt;=Parametros!$B$10),"PRÓX. VENCIMENTO",IF(F4341="Q","QUALIDADE",IF(F4341="S","BLOQUEADO",IF(F4341="R","RESTRITO/DEVOLUÇÃO",IF(OR(N4341="QUAR",N4341="QRES"),"QUARENTENA",IF(OR(B4341="DESCARTE",B4341="DEVOLUÇÃO"),"DESCARTE/DEVOLUÇÃO",IF(AND(D4341="",K4341&lt;&gt;""),"SEM LOTE",IF(AND(Q4341&lt;&gt;"",Q4341&gt;=Parametros!$B$11),"PARADO/SEM GIRO","OK"))))))))))</f>
        <v>OK</v>
      </c>
      <c r="T4341" s="29" t="str">
        <f aca="false">IF(AND($S4341="PARADO/SEM GIRO",$K4341="KG",OR(Painel!$B$5="(Todos)",A4341=Painel!$B$5)*OR(Painel!$E$5="(Todos)",P4341=Painel!$E$5)),$J4341+ROW()/10000000,"")</f>
        <v/>
      </c>
      <c r="U4341" s="29" t="str">
        <f aca="false">IF(AND($S4341="VENCIDO",$K4341="KG",OR(Painel!$B$5="(Todos)",A4341=Painel!$B$5)*OR(Painel!$E$5="(Todos)",P4341=Painel!$E$5)),$J4341+ROW()/10000000,"")</f>
        <v/>
      </c>
    </row>
    <row r="4342" customFormat="false" ht="15" hidden="false" customHeight="false" outlineLevel="0" collapsed="false">
      <c r="A4342" s="29" t="s">
        <v>52</v>
      </c>
      <c r="B4342" s="29" t="s">
        <v>7990</v>
      </c>
      <c r="C4342" s="29" t="s">
        <v>7111</v>
      </c>
      <c r="D4342" s="29" t="s">
        <v>7112</v>
      </c>
      <c r="E4342" s="29" t="n">
        <v>1</v>
      </c>
      <c r="F4342" s="29"/>
      <c r="G4342" s="29" t="s">
        <v>7991</v>
      </c>
      <c r="H4342" s="30" t="n">
        <v>1000</v>
      </c>
      <c r="I4342" s="31" t="n">
        <v>46182</v>
      </c>
      <c r="J4342" s="30" t="n">
        <v>1000</v>
      </c>
      <c r="K4342" s="29" t="s">
        <v>120</v>
      </c>
      <c r="L4342" s="29" t="s">
        <v>7114</v>
      </c>
      <c r="M4342" s="29"/>
      <c r="N4342" s="29" t="s">
        <v>122</v>
      </c>
      <c r="O4342" s="31" t="n">
        <v>46668</v>
      </c>
      <c r="P4342" s="29" t="s">
        <v>123</v>
      </c>
      <c r="Q4342" s="29" t="n">
        <f aca="false">IFERROR(VALUE(L4342),"")</f>
        <v>103</v>
      </c>
      <c r="R4342" s="29" t="n">
        <f aca="true">IF(O4342="","",O4342-TODAY())</f>
        <v>383</v>
      </c>
      <c r="S4342" s="29" t="str">
        <f aca="false">IF(C4342="&lt;&lt; vazio &gt;&gt;","VAZIA",IF(AND(O4342&lt;&gt;"",R4342&lt;0),"VENCIDO",IF(AND(O4342&lt;&gt;"",R4342&lt;=Parametros!$B$10),"PRÓX. VENCIMENTO",IF(F4342="Q","QUALIDADE",IF(F4342="S","BLOQUEADO",IF(F4342="R","RESTRITO/DEVOLUÇÃO",IF(OR(N4342="QUAR",N4342="QRES"),"QUARENTENA",IF(OR(B4342="DESCARTE",B4342="DEVOLUÇÃO"),"DESCARTE/DEVOLUÇÃO",IF(AND(D4342="",K4342&lt;&gt;""),"SEM LOTE",IF(AND(Q4342&lt;&gt;"",Q4342&gt;=Parametros!$B$11),"PARADO/SEM GIRO","OK"))))))))))</f>
        <v>PARADO/SEM GIRO</v>
      </c>
      <c r="T4342" s="29" t="n">
        <f aca="false">IF(AND($S4342="PARADO/SEM GIRO",$K4342="KG",OR(Painel!$B$5="(Todos)",A4342=Painel!$B$5)*OR(Painel!$E$5="(Todos)",P4342=Painel!$E$5)),$J4342+ROW()/10000000,"")</f>
        <v>1000.0004342</v>
      </c>
      <c r="U4342" s="29" t="str">
        <f aca="false">IF(AND($S4342="VENCIDO",$K4342="KG",OR(Painel!$B$5="(Todos)",A4342=Painel!$B$5)*OR(Painel!$E$5="(Todos)",P4342=Painel!$E$5)),$J4342+ROW()/10000000,"")</f>
        <v/>
      </c>
    </row>
    <row r="4343" customFormat="false" ht="15" hidden="false" customHeight="false" outlineLevel="0" collapsed="false">
      <c r="A4343" s="29" t="s">
        <v>52</v>
      </c>
      <c r="B4343" s="29" t="s">
        <v>7992</v>
      </c>
      <c r="C4343" s="29" t="s">
        <v>691</v>
      </c>
      <c r="D4343" s="29" t="s">
        <v>7993</v>
      </c>
      <c r="E4343" s="29" t="n">
        <v>1</v>
      </c>
      <c r="F4343" s="29"/>
      <c r="G4343" s="29" t="s">
        <v>7994</v>
      </c>
      <c r="H4343" s="30" t="n">
        <v>1068</v>
      </c>
      <c r="I4343" s="31" t="n">
        <v>46241</v>
      </c>
      <c r="J4343" s="30" t="n">
        <v>1068</v>
      </c>
      <c r="K4343" s="29" t="s">
        <v>120</v>
      </c>
      <c r="L4343" s="29" t="s">
        <v>4450</v>
      </c>
      <c r="M4343" s="29"/>
      <c r="N4343" s="29" t="s">
        <v>122</v>
      </c>
      <c r="O4343" s="31" t="n">
        <v>46595</v>
      </c>
      <c r="P4343" s="29" t="s">
        <v>123</v>
      </c>
      <c r="Q4343" s="29" t="n">
        <f aca="false">IFERROR(VALUE(L4343),"")</f>
        <v>44</v>
      </c>
      <c r="R4343" s="29" t="n">
        <f aca="true">IF(O4343="","",O4343-TODAY())</f>
        <v>310</v>
      </c>
      <c r="S4343" s="29" t="str">
        <f aca="false">IF(C4343="&lt;&lt; vazio &gt;&gt;","VAZIA",IF(AND(O4343&lt;&gt;"",R4343&lt;0),"VENCIDO",IF(AND(O4343&lt;&gt;"",R4343&lt;=Parametros!$B$10),"PRÓX. VENCIMENTO",IF(F4343="Q","QUALIDADE",IF(F4343="S","BLOQUEADO",IF(F4343="R","RESTRITO/DEVOLUÇÃO",IF(OR(N4343="QUAR",N4343="QRES"),"QUARENTENA",IF(OR(B4343="DESCARTE",B4343="DEVOLUÇÃO"),"DESCARTE/DEVOLUÇÃO",IF(AND(D4343="",K4343&lt;&gt;""),"SEM LOTE",IF(AND(Q4343&lt;&gt;"",Q4343&gt;=Parametros!$B$11),"PARADO/SEM GIRO","OK"))))))))))</f>
        <v>OK</v>
      </c>
      <c r="T4343" s="29" t="str">
        <f aca="false">IF(AND($S4343="PARADO/SEM GIRO",$K4343="KG",OR(Painel!$B$5="(Todos)",A4343=Painel!$B$5)*OR(Painel!$E$5="(Todos)",P4343=Painel!$E$5)),$J4343+ROW()/10000000,"")</f>
        <v/>
      </c>
      <c r="U4343" s="29" t="str">
        <f aca="false">IF(AND($S4343="VENCIDO",$K4343="KG",OR(Painel!$B$5="(Todos)",A4343=Painel!$B$5)*OR(Painel!$E$5="(Todos)",P4343=Painel!$E$5)),$J4343+ROW()/10000000,"")</f>
        <v/>
      </c>
    </row>
    <row r="4344" customFormat="false" ht="15" hidden="false" customHeight="false" outlineLevel="0" collapsed="false">
      <c r="A4344" s="29" t="s">
        <v>52</v>
      </c>
      <c r="B4344" s="29" t="s">
        <v>7995</v>
      </c>
      <c r="C4344" s="29" t="s">
        <v>129</v>
      </c>
      <c r="D4344" s="29" t="s">
        <v>130</v>
      </c>
      <c r="E4344" s="29" t="n">
        <v>1</v>
      </c>
      <c r="F4344" s="29"/>
      <c r="G4344" s="29" t="s">
        <v>7996</v>
      </c>
      <c r="H4344" s="30" t="n">
        <v>1000</v>
      </c>
      <c r="I4344" s="31" t="n">
        <v>46245</v>
      </c>
      <c r="J4344" s="30" t="n">
        <v>1000</v>
      </c>
      <c r="K4344" s="29" t="s">
        <v>120</v>
      </c>
      <c r="L4344" s="29" t="s">
        <v>2312</v>
      </c>
      <c r="M4344" s="29"/>
      <c r="N4344" s="29" t="s">
        <v>122</v>
      </c>
      <c r="O4344" s="31" t="n">
        <v>46970</v>
      </c>
      <c r="P4344" s="29" t="s">
        <v>123</v>
      </c>
      <c r="Q4344" s="29" t="n">
        <f aca="false">IFERROR(VALUE(L4344),"")</f>
        <v>40</v>
      </c>
      <c r="R4344" s="29" t="n">
        <f aca="true">IF(O4344="","",O4344-TODAY())</f>
        <v>685</v>
      </c>
      <c r="S4344" s="29" t="str">
        <f aca="false">IF(C4344="&lt;&lt; vazio &gt;&gt;","VAZIA",IF(AND(O4344&lt;&gt;"",R4344&lt;0),"VENCIDO",IF(AND(O4344&lt;&gt;"",R4344&lt;=Parametros!$B$10),"PRÓX. VENCIMENTO",IF(F4344="Q","QUALIDADE",IF(F4344="S","BLOQUEADO",IF(F4344="R","RESTRITO/DEVOLUÇÃO",IF(OR(N4344="QUAR",N4344="QRES"),"QUARENTENA",IF(OR(B4344="DESCARTE",B4344="DEVOLUÇÃO"),"DESCARTE/DEVOLUÇÃO",IF(AND(D4344="",K4344&lt;&gt;""),"SEM LOTE",IF(AND(Q4344&lt;&gt;"",Q4344&gt;=Parametros!$B$11),"PARADO/SEM GIRO","OK"))))))))))</f>
        <v>OK</v>
      </c>
      <c r="T4344" s="29" t="str">
        <f aca="false">IF(AND($S4344="PARADO/SEM GIRO",$K4344="KG",OR(Painel!$B$5="(Todos)",A4344=Painel!$B$5)*OR(Painel!$E$5="(Todos)",P4344=Painel!$E$5)),$J4344+ROW()/10000000,"")</f>
        <v/>
      </c>
      <c r="U4344" s="29" t="str">
        <f aca="false">IF(AND($S4344="VENCIDO",$K4344="KG",OR(Painel!$B$5="(Todos)",A4344=Painel!$B$5)*OR(Painel!$E$5="(Todos)",P4344=Painel!$E$5)),$J4344+ROW()/10000000,"")</f>
        <v/>
      </c>
    </row>
    <row r="4345" customFormat="false" ht="15" hidden="false" customHeight="false" outlineLevel="0" collapsed="false">
      <c r="A4345" s="29" t="s">
        <v>52</v>
      </c>
      <c r="B4345" s="29" t="s">
        <v>7997</v>
      </c>
      <c r="C4345" s="29" t="s">
        <v>801</v>
      </c>
      <c r="D4345" s="29" t="s">
        <v>873</v>
      </c>
      <c r="E4345" s="29" t="n">
        <v>1</v>
      </c>
      <c r="F4345" s="29"/>
      <c r="G4345" s="29" t="s">
        <v>7998</v>
      </c>
      <c r="H4345" s="30" t="n">
        <v>1108.8</v>
      </c>
      <c r="I4345" s="31" t="n">
        <v>46275</v>
      </c>
      <c r="J4345" s="30" t="n">
        <v>1108.8</v>
      </c>
      <c r="K4345" s="29" t="s">
        <v>120</v>
      </c>
      <c r="L4345" s="29" t="s">
        <v>121</v>
      </c>
      <c r="M4345" s="29"/>
      <c r="N4345" s="29" t="s">
        <v>122</v>
      </c>
      <c r="O4345" s="31" t="n">
        <v>46811</v>
      </c>
      <c r="P4345" s="29" t="s">
        <v>123</v>
      </c>
      <c r="Q4345" s="29" t="n">
        <f aca="false">IFERROR(VALUE(L4345),"")</f>
        <v>10</v>
      </c>
      <c r="R4345" s="29" t="n">
        <f aca="true">IF(O4345="","",O4345-TODAY())</f>
        <v>526</v>
      </c>
      <c r="S4345" s="29" t="str">
        <f aca="false">IF(C4345="&lt;&lt; vazio &gt;&gt;","VAZIA",IF(AND(O4345&lt;&gt;"",R4345&lt;0),"VENCIDO",IF(AND(O4345&lt;&gt;"",R4345&lt;=Parametros!$B$10),"PRÓX. VENCIMENTO",IF(F4345="Q","QUALIDADE",IF(F4345="S","BLOQUEADO",IF(F4345="R","RESTRITO/DEVOLUÇÃO",IF(OR(N4345="QUAR",N4345="QRES"),"QUARENTENA",IF(OR(B4345="DESCARTE",B4345="DEVOLUÇÃO"),"DESCARTE/DEVOLUÇÃO",IF(AND(D4345="",K4345&lt;&gt;""),"SEM LOTE",IF(AND(Q4345&lt;&gt;"",Q4345&gt;=Parametros!$B$11),"PARADO/SEM GIRO","OK"))))))))))</f>
        <v>OK</v>
      </c>
      <c r="T4345" s="29" t="str">
        <f aca="false">IF(AND($S4345="PARADO/SEM GIRO",$K4345="KG",OR(Painel!$B$5="(Todos)",A4345=Painel!$B$5)*OR(Painel!$E$5="(Todos)",P4345=Painel!$E$5)),$J4345+ROW()/10000000,"")</f>
        <v/>
      </c>
      <c r="U4345" s="29" t="str">
        <f aca="false">IF(AND($S4345="VENCIDO",$K4345="KG",OR(Painel!$B$5="(Todos)",A4345=Painel!$B$5)*OR(Painel!$E$5="(Todos)",P4345=Painel!$E$5)),$J4345+ROW()/10000000,"")</f>
        <v/>
      </c>
    </row>
    <row r="4346" customFormat="false" ht="15" hidden="false" customHeight="false" outlineLevel="0" collapsed="false">
      <c r="A4346" s="29" t="s">
        <v>52</v>
      </c>
      <c r="B4346" s="29" t="s">
        <v>7999</v>
      </c>
      <c r="C4346" s="29" t="s">
        <v>369</v>
      </c>
      <c r="D4346" s="29" t="s">
        <v>370</v>
      </c>
      <c r="E4346" s="29" t="n">
        <v>1</v>
      </c>
      <c r="F4346" s="29"/>
      <c r="G4346" s="29" t="s">
        <v>8000</v>
      </c>
      <c r="H4346" s="30" t="n">
        <v>999.9</v>
      </c>
      <c r="I4346" s="31" t="n">
        <v>46260</v>
      </c>
      <c r="J4346" s="30" t="n">
        <v>999.9</v>
      </c>
      <c r="K4346" s="29" t="s">
        <v>120</v>
      </c>
      <c r="L4346" s="29" t="s">
        <v>2223</v>
      </c>
      <c r="M4346" s="29"/>
      <c r="N4346" s="29" t="s">
        <v>122</v>
      </c>
      <c r="O4346" s="31" t="n">
        <v>46800</v>
      </c>
      <c r="P4346" s="29" t="s">
        <v>123</v>
      </c>
      <c r="Q4346" s="29" t="n">
        <f aca="false">IFERROR(VALUE(L4346),"")</f>
        <v>25</v>
      </c>
      <c r="R4346" s="29" t="n">
        <f aca="true">IF(O4346="","",O4346-TODAY())</f>
        <v>515</v>
      </c>
      <c r="S4346" s="29" t="str">
        <f aca="false">IF(C4346="&lt;&lt; vazio &gt;&gt;","VAZIA",IF(AND(O4346&lt;&gt;"",R4346&lt;0),"VENCIDO",IF(AND(O4346&lt;&gt;"",R4346&lt;=Parametros!$B$10),"PRÓX. VENCIMENTO",IF(F4346="Q","QUALIDADE",IF(F4346="S","BLOQUEADO",IF(F4346="R","RESTRITO/DEVOLUÇÃO",IF(OR(N4346="QUAR",N4346="QRES"),"QUARENTENA",IF(OR(B4346="DESCARTE",B4346="DEVOLUÇÃO"),"DESCARTE/DEVOLUÇÃO",IF(AND(D4346="",K4346&lt;&gt;""),"SEM LOTE",IF(AND(Q4346&lt;&gt;"",Q4346&gt;=Parametros!$B$11),"PARADO/SEM GIRO","OK"))))))))))</f>
        <v>OK</v>
      </c>
      <c r="T4346" s="29" t="str">
        <f aca="false">IF(AND($S4346="PARADO/SEM GIRO",$K4346="KG",OR(Painel!$B$5="(Todos)",A4346=Painel!$B$5)*OR(Painel!$E$5="(Todos)",P4346=Painel!$E$5)),$J4346+ROW()/10000000,"")</f>
        <v/>
      </c>
      <c r="U4346" s="29" t="str">
        <f aca="false">IF(AND($S4346="VENCIDO",$K4346="KG",OR(Painel!$B$5="(Todos)",A4346=Painel!$B$5)*OR(Painel!$E$5="(Todos)",P4346=Painel!$E$5)),$J4346+ROW()/10000000,"")</f>
        <v/>
      </c>
    </row>
    <row r="4347" customFormat="false" ht="15" hidden="false" customHeight="false" outlineLevel="0" collapsed="false">
      <c r="A4347" s="29" t="s">
        <v>52</v>
      </c>
      <c r="B4347" s="29" t="s">
        <v>8001</v>
      </c>
      <c r="C4347" s="29" t="s">
        <v>980</v>
      </c>
      <c r="D4347" s="29" t="s">
        <v>981</v>
      </c>
      <c r="E4347" s="29" t="n">
        <v>1</v>
      </c>
      <c r="F4347" s="29" t="s">
        <v>268</v>
      </c>
      <c r="G4347" s="29" t="s">
        <v>8002</v>
      </c>
      <c r="H4347" s="30" t="n">
        <v>727.2</v>
      </c>
      <c r="I4347" s="31" t="n">
        <v>46280</v>
      </c>
      <c r="J4347" s="30" t="n">
        <v>727.2</v>
      </c>
      <c r="K4347" s="29" t="s">
        <v>120</v>
      </c>
      <c r="L4347" s="29" t="s">
        <v>144</v>
      </c>
      <c r="M4347" s="29"/>
      <c r="N4347" s="29" t="s">
        <v>122</v>
      </c>
      <c r="O4347" s="31" t="n">
        <v>46827</v>
      </c>
      <c r="P4347" s="29" t="s">
        <v>123</v>
      </c>
      <c r="Q4347" s="29" t="n">
        <f aca="false">IFERROR(VALUE(L4347),"")</f>
        <v>5</v>
      </c>
      <c r="R4347" s="29" t="n">
        <f aca="true">IF(O4347="","",O4347-TODAY())</f>
        <v>542</v>
      </c>
      <c r="S4347" s="29" t="str">
        <f aca="false">IF(C4347="&lt;&lt; vazio &gt;&gt;","VAZIA",IF(AND(O4347&lt;&gt;"",R4347&lt;0),"VENCIDO",IF(AND(O4347&lt;&gt;"",R4347&lt;=Parametros!$B$10),"PRÓX. VENCIMENTO",IF(F4347="Q","QUALIDADE",IF(F4347="S","BLOQUEADO",IF(F4347="R","RESTRITO/DEVOLUÇÃO",IF(OR(N4347="QUAR",N4347="QRES"),"QUARENTENA",IF(OR(B4347="DESCARTE",B4347="DEVOLUÇÃO"),"DESCARTE/DEVOLUÇÃO",IF(AND(D4347="",K4347&lt;&gt;""),"SEM LOTE",IF(AND(Q4347&lt;&gt;"",Q4347&gt;=Parametros!$B$11),"PARADO/SEM GIRO","OK"))))))))))</f>
        <v>QUALIDADE</v>
      </c>
      <c r="T4347" s="29" t="str">
        <f aca="false">IF(AND($S4347="PARADO/SEM GIRO",$K4347="KG",OR(Painel!$B$5="(Todos)",A4347=Painel!$B$5)*OR(Painel!$E$5="(Todos)",P4347=Painel!$E$5)),$J4347+ROW()/10000000,"")</f>
        <v/>
      </c>
      <c r="U4347" s="29" t="str">
        <f aca="false">IF(AND($S4347="VENCIDO",$K4347="KG",OR(Painel!$B$5="(Todos)",A4347=Painel!$B$5)*OR(Painel!$E$5="(Todos)",P4347=Painel!$E$5)),$J4347+ROW()/10000000,"")</f>
        <v/>
      </c>
    </row>
    <row r="4348" customFormat="false" ht="15" hidden="false" customHeight="false" outlineLevel="0" collapsed="false">
      <c r="A4348" s="29" t="s">
        <v>52</v>
      </c>
      <c r="B4348" s="29" t="s">
        <v>8003</v>
      </c>
      <c r="C4348" s="29" t="s">
        <v>1602</v>
      </c>
      <c r="D4348" s="29" t="s">
        <v>3201</v>
      </c>
      <c r="E4348" s="29" t="n">
        <v>1</v>
      </c>
      <c r="F4348" s="29"/>
      <c r="G4348" s="29" t="s">
        <v>8004</v>
      </c>
      <c r="H4348" s="30" t="n">
        <v>1000</v>
      </c>
      <c r="I4348" s="31" t="n">
        <v>46218</v>
      </c>
      <c r="J4348" s="30" t="n">
        <v>1000</v>
      </c>
      <c r="K4348" s="29" t="s">
        <v>120</v>
      </c>
      <c r="L4348" s="29" t="s">
        <v>1605</v>
      </c>
      <c r="M4348" s="29"/>
      <c r="N4348" s="29" t="s">
        <v>122</v>
      </c>
      <c r="O4348" s="31" t="n">
        <v>46756</v>
      </c>
      <c r="P4348" s="29" t="s">
        <v>123</v>
      </c>
      <c r="Q4348" s="29" t="n">
        <f aca="false">IFERROR(VALUE(L4348),"")</f>
        <v>67</v>
      </c>
      <c r="R4348" s="29" t="n">
        <f aca="true">IF(O4348="","",O4348-TODAY())</f>
        <v>471</v>
      </c>
      <c r="S4348" s="29" t="str">
        <f aca="false">IF(C4348="&lt;&lt; vazio &gt;&gt;","VAZIA",IF(AND(O4348&lt;&gt;"",R4348&lt;0),"VENCIDO",IF(AND(O4348&lt;&gt;"",R4348&lt;=Parametros!$B$10),"PRÓX. VENCIMENTO",IF(F4348="Q","QUALIDADE",IF(F4348="S","BLOQUEADO",IF(F4348="R","RESTRITO/DEVOLUÇÃO",IF(OR(N4348="QUAR",N4348="QRES"),"QUARENTENA",IF(OR(B4348="DESCARTE",B4348="DEVOLUÇÃO"),"DESCARTE/DEVOLUÇÃO",IF(AND(D4348="",K4348&lt;&gt;""),"SEM LOTE",IF(AND(Q4348&lt;&gt;"",Q4348&gt;=Parametros!$B$11),"PARADO/SEM GIRO","OK"))))))))))</f>
        <v>OK</v>
      </c>
      <c r="T4348" s="29" t="str">
        <f aca="false">IF(AND($S4348="PARADO/SEM GIRO",$K4348="KG",OR(Painel!$B$5="(Todos)",A4348=Painel!$B$5)*OR(Painel!$E$5="(Todos)",P4348=Painel!$E$5)),$J4348+ROW()/10000000,"")</f>
        <v/>
      </c>
      <c r="U4348" s="29" t="str">
        <f aca="false">IF(AND($S4348="VENCIDO",$K4348="KG",OR(Painel!$B$5="(Todos)",A4348=Painel!$B$5)*OR(Painel!$E$5="(Todos)",P4348=Painel!$E$5)),$J4348+ROW()/10000000,"")</f>
        <v/>
      </c>
    </row>
    <row r="4349" customFormat="false" ht="15" hidden="false" customHeight="false" outlineLevel="0" collapsed="false">
      <c r="A4349" s="29" t="s">
        <v>52</v>
      </c>
      <c r="B4349" s="29" t="s">
        <v>8005</v>
      </c>
      <c r="C4349" s="29" t="s">
        <v>2927</v>
      </c>
      <c r="D4349" s="29" t="s">
        <v>2928</v>
      </c>
      <c r="E4349" s="29" t="n">
        <v>1</v>
      </c>
      <c r="F4349" s="29"/>
      <c r="G4349" s="29" t="s">
        <v>8006</v>
      </c>
      <c r="H4349" s="30" t="n">
        <v>960</v>
      </c>
      <c r="I4349" s="31" t="n">
        <v>46273</v>
      </c>
      <c r="J4349" s="30" t="n">
        <v>960</v>
      </c>
      <c r="K4349" s="29" t="s">
        <v>120</v>
      </c>
      <c r="L4349" s="29" t="s">
        <v>149</v>
      </c>
      <c r="M4349" s="29"/>
      <c r="N4349" s="29" t="s">
        <v>122</v>
      </c>
      <c r="O4349" s="31" t="n">
        <v>46613</v>
      </c>
      <c r="P4349" s="29" t="s">
        <v>123</v>
      </c>
      <c r="Q4349" s="29" t="n">
        <f aca="false">IFERROR(VALUE(L4349),"")</f>
        <v>12</v>
      </c>
      <c r="R4349" s="29" t="n">
        <f aca="true">IF(O4349="","",O4349-TODAY())</f>
        <v>328</v>
      </c>
      <c r="S4349" s="29" t="str">
        <f aca="false">IF(C4349="&lt;&lt; vazio &gt;&gt;","VAZIA",IF(AND(O4349&lt;&gt;"",R4349&lt;0),"VENCIDO",IF(AND(O4349&lt;&gt;"",R4349&lt;=Parametros!$B$10),"PRÓX. VENCIMENTO",IF(F4349="Q","QUALIDADE",IF(F4349="S","BLOQUEADO",IF(F4349="R","RESTRITO/DEVOLUÇÃO",IF(OR(N4349="QUAR",N4349="QRES"),"QUARENTENA",IF(OR(B4349="DESCARTE",B4349="DEVOLUÇÃO"),"DESCARTE/DEVOLUÇÃO",IF(AND(D4349="",K4349&lt;&gt;""),"SEM LOTE",IF(AND(Q4349&lt;&gt;"",Q4349&gt;=Parametros!$B$11),"PARADO/SEM GIRO","OK"))))))))))</f>
        <v>OK</v>
      </c>
      <c r="T4349" s="29" t="str">
        <f aca="false">IF(AND($S4349="PARADO/SEM GIRO",$K4349="KG",OR(Painel!$B$5="(Todos)",A4349=Painel!$B$5)*OR(Painel!$E$5="(Todos)",P4349=Painel!$E$5)),$J4349+ROW()/10000000,"")</f>
        <v/>
      </c>
      <c r="U4349" s="29" t="str">
        <f aca="false">IF(AND($S4349="VENCIDO",$K4349="KG",OR(Painel!$B$5="(Todos)",A4349=Painel!$B$5)*OR(Painel!$E$5="(Todos)",P4349=Painel!$E$5)),$J4349+ROW()/10000000,"")</f>
        <v/>
      </c>
    </row>
    <row r="4350" customFormat="false" ht="15" hidden="false" customHeight="false" outlineLevel="0" collapsed="false">
      <c r="A4350" s="29" t="s">
        <v>52</v>
      </c>
      <c r="B4350" s="29" t="s">
        <v>8007</v>
      </c>
      <c r="C4350" s="29" t="s">
        <v>129</v>
      </c>
      <c r="D4350" s="29" t="s">
        <v>130</v>
      </c>
      <c r="E4350" s="29" t="n">
        <v>1</v>
      </c>
      <c r="F4350" s="29"/>
      <c r="G4350" s="29" t="s">
        <v>8008</v>
      </c>
      <c r="H4350" s="30" t="n">
        <v>1000</v>
      </c>
      <c r="I4350" s="31" t="n">
        <v>46245</v>
      </c>
      <c r="J4350" s="30" t="n">
        <v>1000</v>
      </c>
      <c r="K4350" s="29" t="s">
        <v>120</v>
      </c>
      <c r="L4350" s="29" t="s">
        <v>2312</v>
      </c>
      <c r="M4350" s="29"/>
      <c r="N4350" s="29" t="s">
        <v>122</v>
      </c>
      <c r="O4350" s="31" t="n">
        <v>46970</v>
      </c>
      <c r="P4350" s="29" t="s">
        <v>123</v>
      </c>
      <c r="Q4350" s="29" t="n">
        <f aca="false">IFERROR(VALUE(L4350),"")</f>
        <v>40</v>
      </c>
      <c r="R4350" s="29" t="n">
        <f aca="true">IF(O4350="","",O4350-TODAY())</f>
        <v>685</v>
      </c>
      <c r="S4350" s="29" t="str">
        <f aca="false">IF(C4350="&lt;&lt; vazio &gt;&gt;","VAZIA",IF(AND(O4350&lt;&gt;"",R4350&lt;0),"VENCIDO",IF(AND(O4350&lt;&gt;"",R4350&lt;=Parametros!$B$10),"PRÓX. VENCIMENTO",IF(F4350="Q","QUALIDADE",IF(F4350="S","BLOQUEADO",IF(F4350="R","RESTRITO/DEVOLUÇÃO",IF(OR(N4350="QUAR",N4350="QRES"),"QUARENTENA",IF(OR(B4350="DESCARTE",B4350="DEVOLUÇÃO"),"DESCARTE/DEVOLUÇÃO",IF(AND(D4350="",K4350&lt;&gt;""),"SEM LOTE",IF(AND(Q4350&lt;&gt;"",Q4350&gt;=Parametros!$B$11),"PARADO/SEM GIRO","OK"))))))))))</f>
        <v>OK</v>
      </c>
      <c r="T4350" s="29" t="str">
        <f aca="false">IF(AND($S4350="PARADO/SEM GIRO",$K4350="KG",OR(Painel!$B$5="(Todos)",A4350=Painel!$B$5)*OR(Painel!$E$5="(Todos)",P4350=Painel!$E$5)),$J4350+ROW()/10000000,"")</f>
        <v/>
      </c>
      <c r="U4350" s="29" t="str">
        <f aca="false">IF(AND($S4350="VENCIDO",$K4350="KG",OR(Painel!$B$5="(Todos)",A4350=Painel!$B$5)*OR(Painel!$E$5="(Todos)",P4350=Painel!$E$5)),$J4350+ROW()/10000000,"")</f>
        <v/>
      </c>
    </row>
    <row r="4351" customFormat="false" ht="15" hidden="false" customHeight="false" outlineLevel="0" collapsed="false">
      <c r="A4351" s="29" t="s">
        <v>52</v>
      </c>
      <c r="B4351" s="29" t="s">
        <v>8009</v>
      </c>
      <c r="C4351" s="29" t="s">
        <v>317</v>
      </c>
      <c r="D4351" s="29" t="s">
        <v>1006</v>
      </c>
      <c r="E4351" s="29" t="n">
        <v>1</v>
      </c>
      <c r="F4351" s="29" t="s">
        <v>268</v>
      </c>
      <c r="G4351" s="29" t="s">
        <v>8010</v>
      </c>
      <c r="H4351" s="30" t="n">
        <v>590.4</v>
      </c>
      <c r="I4351" s="31" t="n">
        <v>46285</v>
      </c>
      <c r="J4351" s="30" t="n">
        <v>590.4</v>
      </c>
      <c r="K4351" s="29" t="s">
        <v>120</v>
      </c>
      <c r="L4351" s="29" t="s">
        <v>116</v>
      </c>
      <c r="M4351" s="29"/>
      <c r="N4351" s="29" t="s">
        <v>122</v>
      </c>
      <c r="O4351" s="31" t="n">
        <v>46831</v>
      </c>
      <c r="P4351" s="29" t="s">
        <v>123</v>
      </c>
      <c r="Q4351" s="29" t="n">
        <f aca="false">IFERROR(VALUE(L4351),"")</f>
        <v>0</v>
      </c>
      <c r="R4351" s="29" t="n">
        <f aca="true">IF(O4351="","",O4351-TODAY())</f>
        <v>546</v>
      </c>
      <c r="S4351" s="29" t="str">
        <f aca="false">IF(C4351="&lt;&lt; vazio &gt;&gt;","VAZIA",IF(AND(O4351&lt;&gt;"",R4351&lt;0),"VENCIDO",IF(AND(O4351&lt;&gt;"",R4351&lt;=Parametros!$B$10),"PRÓX. VENCIMENTO",IF(F4351="Q","QUALIDADE",IF(F4351="S","BLOQUEADO",IF(F4351="R","RESTRITO/DEVOLUÇÃO",IF(OR(N4351="QUAR",N4351="QRES"),"QUARENTENA",IF(OR(B4351="DESCARTE",B4351="DEVOLUÇÃO"),"DESCARTE/DEVOLUÇÃO",IF(AND(D4351="",K4351&lt;&gt;""),"SEM LOTE",IF(AND(Q4351&lt;&gt;"",Q4351&gt;=Parametros!$B$11),"PARADO/SEM GIRO","OK"))))))))))</f>
        <v>QUALIDADE</v>
      </c>
      <c r="T4351" s="29" t="str">
        <f aca="false">IF(AND($S4351="PARADO/SEM GIRO",$K4351="KG",OR(Painel!$B$5="(Todos)",A4351=Painel!$B$5)*OR(Painel!$E$5="(Todos)",P4351=Painel!$E$5)),$J4351+ROW()/10000000,"")</f>
        <v/>
      </c>
      <c r="U4351" s="29" t="str">
        <f aca="false">IF(AND($S4351="VENCIDO",$K4351="KG",OR(Painel!$B$5="(Todos)",A4351=Painel!$B$5)*OR(Painel!$E$5="(Todos)",P4351=Painel!$E$5)),$J4351+ROW()/10000000,"")</f>
        <v/>
      </c>
    </row>
    <row r="4352" customFormat="false" ht="15" hidden="false" customHeight="false" outlineLevel="0" collapsed="false">
      <c r="A4352" s="29" t="s">
        <v>52</v>
      </c>
      <c r="B4352" s="29" t="s">
        <v>8011</v>
      </c>
      <c r="C4352" s="29" t="s">
        <v>325</v>
      </c>
      <c r="D4352" s="29" t="s">
        <v>492</v>
      </c>
      <c r="E4352" s="29" t="n">
        <v>1</v>
      </c>
      <c r="F4352" s="29"/>
      <c r="G4352" s="29" t="s">
        <v>8012</v>
      </c>
      <c r="H4352" s="30" t="n">
        <v>1102.5</v>
      </c>
      <c r="I4352" s="31" t="n">
        <v>46240</v>
      </c>
      <c r="J4352" s="30" t="n">
        <v>1102.5</v>
      </c>
      <c r="K4352" s="29" t="s">
        <v>120</v>
      </c>
      <c r="L4352" s="29" t="s">
        <v>1330</v>
      </c>
      <c r="M4352" s="29"/>
      <c r="N4352" s="29" t="s">
        <v>122</v>
      </c>
      <c r="O4352" s="31" t="n">
        <v>46600</v>
      </c>
      <c r="P4352" s="29" t="s">
        <v>123</v>
      </c>
      <c r="Q4352" s="29" t="n">
        <f aca="false">IFERROR(VALUE(L4352),"")</f>
        <v>45</v>
      </c>
      <c r="R4352" s="29" t="n">
        <f aca="true">IF(O4352="","",O4352-TODAY())</f>
        <v>315</v>
      </c>
      <c r="S4352" s="29" t="str">
        <f aca="false">IF(C4352="&lt;&lt; vazio &gt;&gt;","VAZIA",IF(AND(O4352&lt;&gt;"",R4352&lt;0),"VENCIDO",IF(AND(O4352&lt;&gt;"",R4352&lt;=Parametros!$B$10),"PRÓX. VENCIMENTO",IF(F4352="Q","QUALIDADE",IF(F4352="S","BLOQUEADO",IF(F4352="R","RESTRITO/DEVOLUÇÃO",IF(OR(N4352="QUAR",N4352="QRES"),"QUARENTENA",IF(OR(B4352="DESCARTE",B4352="DEVOLUÇÃO"),"DESCARTE/DEVOLUÇÃO",IF(AND(D4352="",K4352&lt;&gt;""),"SEM LOTE",IF(AND(Q4352&lt;&gt;"",Q4352&gt;=Parametros!$B$11),"PARADO/SEM GIRO","OK"))))))))))</f>
        <v>OK</v>
      </c>
      <c r="T4352" s="29" t="str">
        <f aca="false">IF(AND($S4352="PARADO/SEM GIRO",$K4352="KG",OR(Painel!$B$5="(Todos)",A4352=Painel!$B$5)*OR(Painel!$E$5="(Todos)",P4352=Painel!$E$5)),$J4352+ROW()/10000000,"")</f>
        <v/>
      </c>
      <c r="U4352" s="29" t="str">
        <f aca="false">IF(AND($S4352="VENCIDO",$K4352="KG",OR(Painel!$B$5="(Todos)",A4352=Painel!$B$5)*OR(Painel!$E$5="(Todos)",P4352=Painel!$E$5)),$J4352+ROW()/10000000,"")</f>
        <v/>
      </c>
    </row>
    <row r="4353" customFormat="false" ht="15" hidden="false" customHeight="false" outlineLevel="0" collapsed="false">
      <c r="A4353" s="29" t="s">
        <v>52</v>
      </c>
      <c r="B4353" s="29" t="s">
        <v>8013</v>
      </c>
      <c r="C4353" s="29" t="s">
        <v>276</v>
      </c>
      <c r="D4353" s="29" t="s">
        <v>698</v>
      </c>
      <c r="E4353" s="29" t="n">
        <v>1</v>
      </c>
      <c r="F4353" s="29" t="s">
        <v>268</v>
      </c>
      <c r="G4353" s="29" t="s">
        <v>8014</v>
      </c>
      <c r="H4353" s="30" t="n">
        <v>415.8</v>
      </c>
      <c r="I4353" s="31" t="n">
        <v>46277</v>
      </c>
      <c r="J4353" s="30" t="n">
        <v>415.8</v>
      </c>
      <c r="K4353" s="29" t="s">
        <v>120</v>
      </c>
      <c r="L4353" s="29" t="s">
        <v>652</v>
      </c>
      <c r="M4353" s="29"/>
      <c r="N4353" s="29" t="s">
        <v>122</v>
      </c>
      <c r="O4353" s="31" t="n">
        <v>46823</v>
      </c>
      <c r="P4353" s="29" t="s">
        <v>123</v>
      </c>
      <c r="Q4353" s="29" t="n">
        <f aca="false">IFERROR(VALUE(L4353),"")</f>
        <v>8</v>
      </c>
      <c r="R4353" s="29" t="n">
        <f aca="true">IF(O4353="","",O4353-TODAY())</f>
        <v>538</v>
      </c>
      <c r="S4353" s="29" t="str">
        <f aca="false">IF(C4353="&lt;&lt; vazio &gt;&gt;","VAZIA",IF(AND(O4353&lt;&gt;"",R4353&lt;0),"VENCIDO",IF(AND(O4353&lt;&gt;"",R4353&lt;=Parametros!$B$10),"PRÓX. VENCIMENTO",IF(F4353="Q","QUALIDADE",IF(F4353="S","BLOQUEADO",IF(F4353="R","RESTRITO/DEVOLUÇÃO",IF(OR(N4353="QUAR",N4353="QRES"),"QUARENTENA",IF(OR(B4353="DESCARTE",B4353="DEVOLUÇÃO"),"DESCARTE/DEVOLUÇÃO",IF(AND(D4353="",K4353&lt;&gt;""),"SEM LOTE",IF(AND(Q4353&lt;&gt;"",Q4353&gt;=Parametros!$B$11),"PARADO/SEM GIRO","OK"))))))))))</f>
        <v>QUALIDADE</v>
      </c>
      <c r="T4353" s="29" t="str">
        <f aca="false">IF(AND($S4353="PARADO/SEM GIRO",$K4353="KG",OR(Painel!$B$5="(Todos)",A4353=Painel!$B$5)*OR(Painel!$E$5="(Todos)",P4353=Painel!$E$5)),$J4353+ROW()/10000000,"")</f>
        <v/>
      </c>
      <c r="U4353" s="29" t="str">
        <f aca="false">IF(AND($S4353="VENCIDO",$K4353="KG",OR(Painel!$B$5="(Todos)",A4353=Painel!$B$5)*OR(Painel!$E$5="(Todos)",P4353=Painel!$E$5)),$J4353+ROW()/10000000,"")</f>
        <v/>
      </c>
    </row>
    <row r="4354" customFormat="false" ht="15" hidden="false" customHeight="false" outlineLevel="0" collapsed="false">
      <c r="A4354" s="29" t="s">
        <v>52</v>
      </c>
      <c r="B4354" s="29" t="s">
        <v>8015</v>
      </c>
      <c r="C4354" s="29" t="s">
        <v>876</v>
      </c>
      <c r="D4354" s="29" t="s">
        <v>1238</v>
      </c>
      <c r="E4354" s="29" t="n">
        <v>1</v>
      </c>
      <c r="F4354" s="29" t="s">
        <v>268</v>
      </c>
      <c r="G4354" s="29" t="s">
        <v>8016</v>
      </c>
      <c r="H4354" s="30" t="n">
        <v>720</v>
      </c>
      <c r="I4354" s="31" t="n">
        <v>46281</v>
      </c>
      <c r="J4354" s="30" t="n">
        <v>720</v>
      </c>
      <c r="K4354" s="29" t="s">
        <v>120</v>
      </c>
      <c r="L4354" s="29" t="s">
        <v>284</v>
      </c>
      <c r="M4354" s="29"/>
      <c r="N4354" s="29" t="s">
        <v>122</v>
      </c>
      <c r="O4354" s="31" t="n">
        <v>46827</v>
      </c>
      <c r="P4354" s="29" t="s">
        <v>123</v>
      </c>
      <c r="Q4354" s="29" t="n">
        <f aca="false">IFERROR(VALUE(L4354),"")</f>
        <v>4</v>
      </c>
      <c r="R4354" s="29" t="n">
        <f aca="true">IF(O4354="","",O4354-TODAY())</f>
        <v>542</v>
      </c>
      <c r="S4354" s="29" t="str">
        <f aca="false">IF(C4354="&lt;&lt; vazio &gt;&gt;","VAZIA",IF(AND(O4354&lt;&gt;"",R4354&lt;0),"VENCIDO",IF(AND(O4354&lt;&gt;"",R4354&lt;=Parametros!$B$10),"PRÓX. VENCIMENTO",IF(F4354="Q","QUALIDADE",IF(F4354="S","BLOQUEADO",IF(F4354="R","RESTRITO/DEVOLUÇÃO",IF(OR(N4354="QUAR",N4354="QRES"),"QUARENTENA",IF(OR(B4354="DESCARTE",B4354="DEVOLUÇÃO"),"DESCARTE/DEVOLUÇÃO",IF(AND(D4354="",K4354&lt;&gt;""),"SEM LOTE",IF(AND(Q4354&lt;&gt;"",Q4354&gt;=Parametros!$B$11),"PARADO/SEM GIRO","OK"))))))))))</f>
        <v>QUALIDADE</v>
      </c>
      <c r="T4354" s="29" t="str">
        <f aca="false">IF(AND($S4354="PARADO/SEM GIRO",$K4354="KG",OR(Painel!$B$5="(Todos)",A4354=Painel!$B$5)*OR(Painel!$E$5="(Todos)",P4354=Painel!$E$5)),$J4354+ROW()/10000000,"")</f>
        <v/>
      </c>
      <c r="U4354" s="29" t="str">
        <f aca="false">IF(AND($S4354="VENCIDO",$K4354="KG",OR(Painel!$B$5="(Todos)",A4354=Painel!$B$5)*OR(Painel!$E$5="(Todos)",P4354=Painel!$E$5)),$J4354+ROW()/10000000,"")</f>
        <v/>
      </c>
    </row>
    <row r="4355" customFormat="false" ht="15" hidden="false" customHeight="false" outlineLevel="0" collapsed="false">
      <c r="A4355" s="29" t="s">
        <v>52</v>
      </c>
      <c r="B4355" s="29" t="s">
        <v>8017</v>
      </c>
      <c r="C4355" s="29" t="s">
        <v>785</v>
      </c>
      <c r="D4355" s="29" t="s">
        <v>1071</v>
      </c>
      <c r="E4355" s="29" t="n">
        <v>1</v>
      </c>
      <c r="F4355" s="29" t="s">
        <v>268</v>
      </c>
      <c r="G4355" s="29" t="s">
        <v>8018</v>
      </c>
      <c r="H4355" s="30" t="n">
        <v>1000</v>
      </c>
      <c r="I4355" s="31" t="n">
        <v>46279</v>
      </c>
      <c r="J4355" s="30" t="n">
        <v>1000</v>
      </c>
      <c r="K4355" s="29" t="s">
        <v>120</v>
      </c>
      <c r="L4355" s="29" t="s">
        <v>350</v>
      </c>
      <c r="M4355" s="29"/>
      <c r="N4355" s="29" t="s">
        <v>122</v>
      </c>
      <c r="O4355" s="31" t="n">
        <v>46826</v>
      </c>
      <c r="P4355" s="29" t="s">
        <v>123</v>
      </c>
      <c r="Q4355" s="29" t="n">
        <f aca="false">IFERROR(VALUE(L4355),"")</f>
        <v>6</v>
      </c>
      <c r="R4355" s="29" t="n">
        <f aca="true">IF(O4355="","",O4355-TODAY())</f>
        <v>541</v>
      </c>
      <c r="S4355" s="29" t="str">
        <f aca="false">IF(C4355="&lt;&lt; vazio &gt;&gt;","VAZIA",IF(AND(O4355&lt;&gt;"",R4355&lt;0),"VENCIDO",IF(AND(O4355&lt;&gt;"",R4355&lt;=Parametros!$B$10),"PRÓX. VENCIMENTO",IF(F4355="Q","QUALIDADE",IF(F4355="S","BLOQUEADO",IF(F4355="R","RESTRITO/DEVOLUÇÃO",IF(OR(N4355="QUAR",N4355="QRES"),"QUARENTENA",IF(OR(B4355="DESCARTE",B4355="DEVOLUÇÃO"),"DESCARTE/DEVOLUÇÃO",IF(AND(D4355="",K4355&lt;&gt;""),"SEM LOTE",IF(AND(Q4355&lt;&gt;"",Q4355&gt;=Parametros!$B$11),"PARADO/SEM GIRO","OK"))))))))))</f>
        <v>QUALIDADE</v>
      </c>
      <c r="T4355" s="29" t="str">
        <f aca="false">IF(AND($S4355="PARADO/SEM GIRO",$K4355="KG",OR(Painel!$B$5="(Todos)",A4355=Painel!$B$5)*OR(Painel!$E$5="(Todos)",P4355=Painel!$E$5)),$J4355+ROW()/10000000,"")</f>
        <v/>
      </c>
      <c r="U4355" s="29" t="str">
        <f aca="false">IF(AND($S4355="VENCIDO",$K4355="KG",OR(Painel!$B$5="(Todos)",A4355=Painel!$B$5)*OR(Painel!$E$5="(Todos)",P4355=Painel!$E$5)),$J4355+ROW()/10000000,"")</f>
        <v/>
      </c>
    </row>
    <row r="4356" customFormat="false" ht="15" hidden="false" customHeight="false" outlineLevel="0" collapsed="false">
      <c r="A4356" s="29" t="s">
        <v>52</v>
      </c>
      <c r="B4356" s="29" t="s">
        <v>8019</v>
      </c>
      <c r="C4356" s="29" t="s">
        <v>3520</v>
      </c>
      <c r="D4356" s="29" t="s">
        <v>3521</v>
      </c>
      <c r="E4356" s="29" t="n">
        <v>1</v>
      </c>
      <c r="F4356" s="29" t="s">
        <v>268</v>
      </c>
      <c r="G4356" s="29" t="s">
        <v>8020</v>
      </c>
      <c r="H4356" s="30" t="n">
        <v>960</v>
      </c>
      <c r="I4356" s="31" t="n">
        <v>46272</v>
      </c>
      <c r="J4356" s="30" t="n">
        <v>960</v>
      </c>
      <c r="K4356" s="29" t="s">
        <v>120</v>
      </c>
      <c r="L4356" s="29" t="s">
        <v>126</v>
      </c>
      <c r="M4356" s="29"/>
      <c r="N4356" s="29" t="s">
        <v>122</v>
      </c>
      <c r="O4356" s="31" t="n">
        <v>46815</v>
      </c>
      <c r="P4356" s="29" t="s">
        <v>123</v>
      </c>
      <c r="Q4356" s="29" t="n">
        <f aca="false">IFERROR(VALUE(L4356),"")</f>
        <v>13</v>
      </c>
      <c r="R4356" s="29" t="n">
        <f aca="true">IF(O4356="","",O4356-TODAY())</f>
        <v>530</v>
      </c>
      <c r="S4356" s="29" t="str">
        <f aca="false">IF(C4356="&lt;&lt; vazio &gt;&gt;","VAZIA",IF(AND(O4356&lt;&gt;"",R4356&lt;0),"VENCIDO",IF(AND(O4356&lt;&gt;"",R4356&lt;=Parametros!$B$10),"PRÓX. VENCIMENTO",IF(F4356="Q","QUALIDADE",IF(F4356="S","BLOQUEADO",IF(F4356="R","RESTRITO/DEVOLUÇÃO",IF(OR(N4356="QUAR",N4356="QRES"),"QUARENTENA",IF(OR(B4356="DESCARTE",B4356="DEVOLUÇÃO"),"DESCARTE/DEVOLUÇÃO",IF(AND(D4356="",K4356&lt;&gt;""),"SEM LOTE",IF(AND(Q4356&lt;&gt;"",Q4356&gt;=Parametros!$B$11),"PARADO/SEM GIRO","OK"))))))))))</f>
        <v>QUALIDADE</v>
      </c>
      <c r="T4356" s="29" t="str">
        <f aca="false">IF(AND($S4356="PARADO/SEM GIRO",$K4356="KG",OR(Painel!$B$5="(Todos)",A4356=Painel!$B$5)*OR(Painel!$E$5="(Todos)",P4356=Painel!$E$5)),$J4356+ROW()/10000000,"")</f>
        <v/>
      </c>
      <c r="U4356" s="29" t="str">
        <f aca="false">IF(AND($S4356="VENCIDO",$K4356="KG",OR(Painel!$B$5="(Todos)",A4356=Painel!$B$5)*OR(Painel!$E$5="(Todos)",P4356=Painel!$E$5)),$J4356+ROW()/10000000,"")</f>
        <v/>
      </c>
    </row>
    <row r="4357" customFormat="false" ht="15" hidden="false" customHeight="false" outlineLevel="0" collapsed="false">
      <c r="A4357" s="29" t="s">
        <v>52</v>
      </c>
      <c r="B4357" s="29" t="s">
        <v>8021</v>
      </c>
      <c r="C4357" s="29" t="s">
        <v>276</v>
      </c>
      <c r="D4357" s="29" t="s">
        <v>698</v>
      </c>
      <c r="E4357" s="29" t="n">
        <v>1</v>
      </c>
      <c r="F4357" s="29" t="s">
        <v>268</v>
      </c>
      <c r="G4357" s="29" t="s">
        <v>8022</v>
      </c>
      <c r="H4357" s="30" t="n">
        <v>415.8</v>
      </c>
      <c r="I4357" s="31" t="n">
        <v>46277</v>
      </c>
      <c r="J4357" s="30" t="n">
        <v>415.8</v>
      </c>
      <c r="K4357" s="29" t="s">
        <v>120</v>
      </c>
      <c r="L4357" s="29" t="s">
        <v>652</v>
      </c>
      <c r="M4357" s="29"/>
      <c r="N4357" s="29" t="s">
        <v>122</v>
      </c>
      <c r="O4357" s="31" t="n">
        <v>46823</v>
      </c>
      <c r="P4357" s="29" t="s">
        <v>123</v>
      </c>
      <c r="Q4357" s="29" t="n">
        <f aca="false">IFERROR(VALUE(L4357),"")</f>
        <v>8</v>
      </c>
      <c r="R4357" s="29" t="n">
        <f aca="true">IF(O4357="","",O4357-TODAY())</f>
        <v>538</v>
      </c>
      <c r="S4357" s="29" t="str">
        <f aca="false">IF(C4357="&lt;&lt; vazio &gt;&gt;","VAZIA",IF(AND(O4357&lt;&gt;"",R4357&lt;0),"VENCIDO",IF(AND(O4357&lt;&gt;"",R4357&lt;=Parametros!$B$10),"PRÓX. VENCIMENTO",IF(F4357="Q","QUALIDADE",IF(F4357="S","BLOQUEADO",IF(F4357="R","RESTRITO/DEVOLUÇÃO",IF(OR(N4357="QUAR",N4357="QRES"),"QUARENTENA",IF(OR(B4357="DESCARTE",B4357="DEVOLUÇÃO"),"DESCARTE/DEVOLUÇÃO",IF(AND(D4357="",K4357&lt;&gt;""),"SEM LOTE",IF(AND(Q4357&lt;&gt;"",Q4357&gt;=Parametros!$B$11),"PARADO/SEM GIRO","OK"))))))))))</f>
        <v>QUALIDADE</v>
      </c>
      <c r="T4357" s="29" t="str">
        <f aca="false">IF(AND($S4357="PARADO/SEM GIRO",$K4357="KG",OR(Painel!$B$5="(Todos)",A4357=Painel!$B$5)*OR(Painel!$E$5="(Todos)",P4357=Painel!$E$5)),$J4357+ROW()/10000000,"")</f>
        <v/>
      </c>
      <c r="U4357" s="29" t="str">
        <f aca="false">IF(AND($S4357="VENCIDO",$K4357="KG",OR(Painel!$B$5="(Todos)",A4357=Painel!$B$5)*OR(Painel!$E$5="(Todos)",P4357=Painel!$E$5)),$J4357+ROW()/10000000,"")</f>
        <v/>
      </c>
    </row>
    <row r="4358" customFormat="false" ht="15" hidden="false" customHeight="false" outlineLevel="0" collapsed="false">
      <c r="A4358" s="29" t="s">
        <v>52</v>
      </c>
      <c r="B4358" s="29" t="s">
        <v>8023</v>
      </c>
      <c r="C4358" s="29" t="s">
        <v>369</v>
      </c>
      <c r="D4358" s="29" t="s">
        <v>4395</v>
      </c>
      <c r="E4358" s="29" t="n">
        <v>1</v>
      </c>
      <c r="F4358" s="29"/>
      <c r="G4358" s="29" t="s">
        <v>8024</v>
      </c>
      <c r="H4358" s="30" t="n">
        <v>999.9</v>
      </c>
      <c r="I4358" s="31" t="n">
        <v>46258</v>
      </c>
      <c r="J4358" s="30" t="n">
        <v>999.9</v>
      </c>
      <c r="K4358" s="29" t="s">
        <v>120</v>
      </c>
      <c r="L4358" s="29" t="s">
        <v>294</v>
      </c>
      <c r="M4358" s="29"/>
      <c r="N4358" s="29" t="s">
        <v>122</v>
      </c>
      <c r="O4358" s="31" t="n">
        <v>46802</v>
      </c>
      <c r="P4358" s="29" t="s">
        <v>123</v>
      </c>
      <c r="Q4358" s="29" t="n">
        <f aca="false">IFERROR(VALUE(L4358),"")</f>
        <v>27</v>
      </c>
      <c r="R4358" s="29" t="n">
        <f aca="true">IF(O4358="","",O4358-TODAY())</f>
        <v>517</v>
      </c>
      <c r="S4358" s="29" t="str">
        <f aca="false">IF(C4358="&lt;&lt; vazio &gt;&gt;","VAZIA",IF(AND(O4358&lt;&gt;"",R4358&lt;0),"VENCIDO",IF(AND(O4358&lt;&gt;"",R4358&lt;=Parametros!$B$10),"PRÓX. VENCIMENTO",IF(F4358="Q","QUALIDADE",IF(F4358="S","BLOQUEADO",IF(F4358="R","RESTRITO/DEVOLUÇÃO",IF(OR(N4358="QUAR",N4358="QRES"),"QUARENTENA",IF(OR(B4358="DESCARTE",B4358="DEVOLUÇÃO"),"DESCARTE/DEVOLUÇÃO",IF(AND(D4358="",K4358&lt;&gt;""),"SEM LOTE",IF(AND(Q4358&lt;&gt;"",Q4358&gt;=Parametros!$B$11),"PARADO/SEM GIRO","OK"))))))))))</f>
        <v>OK</v>
      </c>
      <c r="T4358" s="29" t="str">
        <f aca="false">IF(AND($S4358="PARADO/SEM GIRO",$K4358="KG",OR(Painel!$B$5="(Todos)",A4358=Painel!$B$5)*OR(Painel!$E$5="(Todos)",P4358=Painel!$E$5)),$J4358+ROW()/10000000,"")</f>
        <v/>
      </c>
      <c r="U4358" s="29" t="str">
        <f aca="false">IF(AND($S4358="VENCIDO",$K4358="KG",OR(Painel!$B$5="(Todos)",A4358=Painel!$B$5)*OR(Painel!$E$5="(Todos)",P4358=Painel!$E$5)),$J4358+ROW()/10000000,"")</f>
        <v/>
      </c>
    </row>
    <row r="4359" customFormat="false" ht="15" hidden="false" customHeight="false" outlineLevel="0" collapsed="false">
      <c r="A4359" s="29" t="s">
        <v>52</v>
      </c>
      <c r="B4359" s="29" t="s">
        <v>8025</v>
      </c>
      <c r="C4359" s="29" t="s">
        <v>369</v>
      </c>
      <c r="D4359" s="29" t="s">
        <v>7536</v>
      </c>
      <c r="E4359" s="29" t="n">
        <v>1</v>
      </c>
      <c r="F4359" s="29"/>
      <c r="G4359" s="29" t="s">
        <v>8026</v>
      </c>
      <c r="H4359" s="30" t="n">
        <v>999.9</v>
      </c>
      <c r="I4359" s="31" t="n">
        <v>46258</v>
      </c>
      <c r="J4359" s="30" t="n">
        <v>999.9</v>
      </c>
      <c r="K4359" s="29" t="s">
        <v>120</v>
      </c>
      <c r="L4359" s="29" t="s">
        <v>294</v>
      </c>
      <c r="M4359" s="29"/>
      <c r="N4359" s="29" t="s">
        <v>122</v>
      </c>
      <c r="O4359" s="31" t="n">
        <v>46803</v>
      </c>
      <c r="P4359" s="29" t="s">
        <v>123</v>
      </c>
      <c r="Q4359" s="29" t="n">
        <f aca="false">IFERROR(VALUE(L4359),"")</f>
        <v>27</v>
      </c>
      <c r="R4359" s="29" t="n">
        <f aca="true">IF(O4359="","",O4359-TODAY())</f>
        <v>518</v>
      </c>
      <c r="S4359" s="29" t="str">
        <f aca="false">IF(C4359="&lt;&lt; vazio &gt;&gt;","VAZIA",IF(AND(O4359&lt;&gt;"",R4359&lt;0),"VENCIDO",IF(AND(O4359&lt;&gt;"",R4359&lt;=Parametros!$B$10),"PRÓX. VENCIMENTO",IF(F4359="Q","QUALIDADE",IF(F4359="S","BLOQUEADO",IF(F4359="R","RESTRITO/DEVOLUÇÃO",IF(OR(N4359="QUAR",N4359="QRES"),"QUARENTENA",IF(OR(B4359="DESCARTE",B4359="DEVOLUÇÃO"),"DESCARTE/DEVOLUÇÃO",IF(AND(D4359="",K4359&lt;&gt;""),"SEM LOTE",IF(AND(Q4359&lt;&gt;"",Q4359&gt;=Parametros!$B$11),"PARADO/SEM GIRO","OK"))))))))))</f>
        <v>OK</v>
      </c>
      <c r="T4359" s="29" t="str">
        <f aca="false">IF(AND($S4359="PARADO/SEM GIRO",$K4359="KG",OR(Painel!$B$5="(Todos)",A4359=Painel!$B$5)*OR(Painel!$E$5="(Todos)",P4359=Painel!$E$5)),$J4359+ROW()/10000000,"")</f>
        <v/>
      </c>
      <c r="U4359" s="29" t="str">
        <f aca="false">IF(AND($S4359="VENCIDO",$K4359="KG",OR(Painel!$B$5="(Todos)",A4359=Painel!$B$5)*OR(Painel!$E$5="(Todos)",P4359=Painel!$E$5)),$J4359+ROW()/10000000,"")</f>
        <v/>
      </c>
    </row>
    <row r="4360" customFormat="false" ht="15" hidden="false" customHeight="false" outlineLevel="0" collapsed="false">
      <c r="A4360" s="29" t="s">
        <v>52</v>
      </c>
      <c r="B4360" s="29" t="s">
        <v>8027</v>
      </c>
      <c r="C4360" s="29" t="s">
        <v>481</v>
      </c>
      <c r="D4360" s="29" t="s">
        <v>482</v>
      </c>
      <c r="E4360" s="29" t="n">
        <v>1</v>
      </c>
      <c r="F4360" s="29"/>
      <c r="G4360" s="29" t="s">
        <v>8028</v>
      </c>
      <c r="H4360" s="30" t="n">
        <v>590.4</v>
      </c>
      <c r="I4360" s="31" t="n">
        <v>46260</v>
      </c>
      <c r="J4360" s="30" t="n">
        <v>590.4</v>
      </c>
      <c r="K4360" s="29" t="s">
        <v>120</v>
      </c>
      <c r="L4360" s="29" t="s">
        <v>2223</v>
      </c>
      <c r="M4360" s="29"/>
      <c r="N4360" s="29" t="s">
        <v>122</v>
      </c>
      <c r="O4360" s="31" t="n">
        <v>46554</v>
      </c>
      <c r="P4360" s="29" t="s">
        <v>123</v>
      </c>
      <c r="Q4360" s="29" t="n">
        <f aca="false">IFERROR(VALUE(L4360),"")</f>
        <v>25</v>
      </c>
      <c r="R4360" s="29" t="n">
        <f aca="true">IF(O4360="","",O4360-TODAY())</f>
        <v>269</v>
      </c>
      <c r="S4360" s="29" t="str">
        <f aca="false">IF(C4360="&lt;&lt; vazio &gt;&gt;","VAZIA",IF(AND(O4360&lt;&gt;"",R4360&lt;0),"VENCIDO",IF(AND(O4360&lt;&gt;"",R4360&lt;=Parametros!$B$10),"PRÓX. VENCIMENTO",IF(F4360="Q","QUALIDADE",IF(F4360="S","BLOQUEADO",IF(F4360="R","RESTRITO/DEVOLUÇÃO",IF(OR(N4360="QUAR",N4360="QRES"),"QUARENTENA",IF(OR(B4360="DESCARTE",B4360="DEVOLUÇÃO"),"DESCARTE/DEVOLUÇÃO",IF(AND(D4360="",K4360&lt;&gt;""),"SEM LOTE",IF(AND(Q4360&lt;&gt;"",Q4360&gt;=Parametros!$B$11),"PARADO/SEM GIRO","OK"))))))))))</f>
        <v>OK</v>
      </c>
      <c r="T4360" s="29" t="str">
        <f aca="false">IF(AND($S4360="PARADO/SEM GIRO",$K4360="KG",OR(Painel!$B$5="(Todos)",A4360=Painel!$B$5)*OR(Painel!$E$5="(Todos)",P4360=Painel!$E$5)),$J4360+ROW()/10000000,"")</f>
        <v/>
      </c>
      <c r="U4360" s="29" t="str">
        <f aca="false">IF(AND($S4360="VENCIDO",$K4360="KG",OR(Painel!$B$5="(Todos)",A4360=Painel!$B$5)*OR(Painel!$E$5="(Todos)",P4360=Painel!$E$5)),$J4360+ROW()/10000000,"")</f>
        <v/>
      </c>
    </row>
    <row r="4361" customFormat="false" ht="15" hidden="false" customHeight="false" outlineLevel="0" collapsed="false">
      <c r="A4361" s="29" t="s">
        <v>52</v>
      </c>
      <c r="B4361" s="29" t="s">
        <v>8029</v>
      </c>
      <c r="C4361" s="29" t="s">
        <v>785</v>
      </c>
      <c r="D4361" s="29" t="s">
        <v>786</v>
      </c>
      <c r="E4361" s="29" t="n">
        <v>1</v>
      </c>
      <c r="F4361" s="29"/>
      <c r="G4361" s="29" t="s">
        <v>8030</v>
      </c>
      <c r="H4361" s="30" t="n">
        <v>1000</v>
      </c>
      <c r="I4361" s="31" t="n">
        <v>46282</v>
      </c>
      <c r="J4361" s="30" t="n">
        <v>1000</v>
      </c>
      <c r="K4361" s="29" t="s">
        <v>120</v>
      </c>
      <c r="L4361" s="29" t="s">
        <v>400</v>
      </c>
      <c r="M4361" s="29"/>
      <c r="N4361" s="29" t="s">
        <v>122</v>
      </c>
      <c r="O4361" s="31" t="n">
        <v>46824</v>
      </c>
      <c r="P4361" s="29" t="s">
        <v>123</v>
      </c>
      <c r="Q4361" s="29" t="n">
        <f aca="false">IFERROR(VALUE(L4361),"")</f>
        <v>3</v>
      </c>
      <c r="R4361" s="29" t="n">
        <f aca="true">IF(O4361="","",O4361-TODAY())</f>
        <v>539</v>
      </c>
      <c r="S4361" s="29" t="str">
        <f aca="false">IF(C4361="&lt;&lt; vazio &gt;&gt;","VAZIA",IF(AND(O4361&lt;&gt;"",R4361&lt;0),"VENCIDO",IF(AND(O4361&lt;&gt;"",R4361&lt;=Parametros!$B$10),"PRÓX. VENCIMENTO",IF(F4361="Q","QUALIDADE",IF(F4361="S","BLOQUEADO",IF(F4361="R","RESTRITO/DEVOLUÇÃO",IF(OR(N4361="QUAR",N4361="QRES"),"QUARENTENA",IF(OR(B4361="DESCARTE",B4361="DEVOLUÇÃO"),"DESCARTE/DEVOLUÇÃO",IF(AND(D4361="",K4361&lt;&gt;""),"SEM LOTE",IF(AND(Q4361&lt;&gt;"",Q4361&gt;=Parametros!$B$11),"PARADO/SEM GIRO","OK"))))))))))</f>
        <v>OK</v>
      </c>
      <c r="T4361" s="29" t="str">
        <f aca="false">IF(AND($S4361="PARADO/SEM GIRO",$K4361="KG",OR(Painel!$B$5="(Todos)",A4361=Painel!$B$5)*OR(Painel!$E$5="(Todos)",P4361=Painel!$E$5)),$J4361+ROW()/10000000,"")</f>
        <v/>
      </c>
      <c r="U4361" s="29" t="str">
        <f aca="false">IF(AND($S4361="VENCIDO",$K4361="KG",OR(Painel!$B$5="(Todos)",A4361=Painel!$B$5)*OR(Painel!$E$5="(Todos)",P4361=Painel!$E$5)),$J4361+ROW()/10000000,"")</f>
        <v/>
      </c>
    </row>
    <row r="4362" customFormat="false" ht="15" hidden="false" customHeight="false" outlineLevel="0" collapsed="false">
      <c r="A4362" s="29" t="s">
        <v>52</v>
      </c>
      <c r="B4362" s="29" t="s">
        <v>8031</v>
      </c>
      <c r="C4362" s="29" t="s">
        <v>917</v>
      </c>
      <c r="D4362" s="29" t="s">
        <v>461</v>
      </c>
      <c r="E4362" s="29" t="n">
        <v>1</v>
      </c>
      <c r="F4362" s="29"/>
      <c r="G4362" s="29" t="s">
        <v>8032</v>
      </c>
      <c r="H4362" s="30" t="n">
        <v>800</v>
      </c>
      <c r="I4362" s="31" t="n">
        <v>46274</v>
      </c>
      <c r="J4362" s="30" t="n">
        <v>800</v>
      </c>
      <c r="K4362" s="29" t="s">
        <v>120</v>
      </c>
      <c r="L4362" s="29" t="s">
        <v>138</v>
      </c>
      <c r="M4362" s="29"/>
      <c r="N4362" s="29" t="s">
        <v>122</v>
      </c>
      <c r="O4362" s="31" t="n">
        <v>46818</v>
      </c>
      <c r="P4362" s="29" t="s">
        <v>123</v>
      </c>
      <c r="Q4362" s="29" t="n">
        <f aca="false">IFERROR(VALUE(L4362),"")</f>
        <v>11</v>
      </c>
      <c r="R4362" s="29" t="n">
        <f aca="true">IF(O4362="","",O4362-TODAY())</f>
        <v>533</v>
      </c>
      <c r="S4362" s="29" t="str">
        <f aca="false">IF(C4362="&lt;&lt; vazio &gt;&gt;","VAZIA",IF(AND(O4362&lt;&gt;"",R4362&lt;0),"VENCIDO",IF(AND(O4362&lt;&gt;"",R4362&lt;=Parametros!$B$10),"PRÓX. VENCIMENTO",IF(F4362="Q","QUALIDADE",IF(F4362="S","BLOQUEADO",IF(F4362="R","RESTRITO/DEVOLUÇÃO",IF(OR(N4362="QUAR",N4362="QRES"),"QUARENTENA",IF(OR(B4362="DESCARTE",B4362="DEVOLUÇÃO"),"DESCARTE/DEVOLUÇÃO",IF(AND(D4362="",K4362&lt;&gt;""),"SEM LOTE",IF(AND(Q4362&lt;&gt;"",Q4362&gt;=Parametros!$B$11),"PARADO/SEM GIRO","OK"))))))))))</f>
        <v>OK</v>
      </c>
      <c r="T4362" s="29" t="str">
        <f aca="false">IF(AND($S4362="PARADO/SEM GIRO",$K4362="KG",OR(Painel!$B$5="(Todos)",A4362=Painel!$B$5)*OR(Painel!$E$5="(Todos)",P4362=Painel!$E$5)),$J4362+ROW()/10000000,"")</f>
        <v/>
      </c>
      <c r="U4362" s="29" t="str">
        <f aca="false">IF(AND($S4362="VENCIDO",$K4362="KG",OR(Painel!$B$5="(Todos)",A4362=Painel!$B$5)*OR(Painel!$E$5="(Todos)",P4362=Painel!$E$5)),$J4362+ROW()/10000000,"")</f>
        <v/>
      </c>
    </row>
    <row r="4363" customFormat="false" ht="15" hidden="false" customHeight="false" outlineLevel="0" collapsed="false">
      <c r="A4363" s="29" t="s">
        <v>52</v>
      </c>
      <c r="B4363" s="29" t="s">
        <v>8033</v>
      </c>
      <c r="C4363" s="29" t="s">
        <v>418</v>
      </c>
      <c r="D4363" s="29" t="s">
        <v>713</v>
      </c>
      <c r="E4363" s="29" t="n">
        <v>1</v>
      </c>
      <c r="F4363" s="29" t="s">
        <v>268</v>
      </c>
      <c r="G4363" s="29" t="s">
        <v>8034</v>
      </c>
      <c r="H4363" s="30" t="n">
        <v>590.4</v>
      </c>
      <c r="I4363" s="31" t="n">
        <v>46285</v>
      </c>
      <c r="J4363" s="30" t="n">
        <v>590.4</v>
      </c>
      <c r="K4363" s="29" t="s">
        <v>120</v>
      </c>
      <c r="L4363" s="29" t="s">
        <v>116</v>
      </c>
      <c r="M4363" s="29"/>
      <c r="N4363" s="29" t="s">
        <v>122</v>
      </c>
      <c r="O4363" s="31" t="n">
        <v>46832</v>
      </c>
      <c r="P4363" s="29" t="s">
        <v>123</v>
      </c>
      <c r="Q4363" s="29" t="n">
        <f aca="false">IFERROR(VALUE(L4363),"")</f>
        <v>0</v>
      </c>
      <c r="R4363" s="29" t="n">
        <f aca="true">IF(O4363="","",O4363-TODAY())</f>
        <v>547</v>
      </c>
      <c r="S4363" s="29" t="str">
        <f aca="false">IF(C4363="&lt;&lt; vazio &gt;&gt;","VAZIA",IF(AND(O4363&lt;&gt;"",R4363&lt;0),"VENCIDO",IF(AND(O4363&lt;&gt;"",R4363&lt;=Parametros!$B$10),"PRÓX. VENCIMENTO",IF(F4363="Q","QUALIDADE",IF(F4363="S","BLOQUEADO",IF(F4363="R","RESTRITO/DEVOLUÇÃO",IF(OR(N4363="QUAR",N4363="QRES"),"QUARENTENA",IF(OR(B4363="DESCARTE",B4363="DEVOLUÇÃO"),"DESCARTE/DEVOLUÇÃO",IF(AND(D4363="",K4363&lt;&gt;""),"SEM LOTE",IF(AND(Q4363&lt;&gt;"",Q4363&gt;=Parametros!$B$11),"PARADO/SEM GIRO","OK"))))))))))</f>
        <v>QUALIDADE</v>
      </c>
      <c r="T4363" s="29" t="str">
        <f aca="false">IF(AND($S4363="PARADO/SEM GIRO",$K4363="KG",OR(Painel!$B$5="(Todos)",A4363=Painel!$B$5)*OR(Painel!$E$5="(Todos)",P4363=Painel!$E$5)),$J4363+ROW()/10000000,"")</f>
        <v/>
      </c>
      <c r="U4363" s="29" t="str">
        <f aca="false">IF(AND($S4363="VENCIDO",$K4363="KG",OR(Painel!$B$5="(Todos)",A4363=Painel!$B$5)*OR(Painel!$E$5="(Todos)",P4363=Painel!$E$5)),$J4363+ROW()/10000000,"")</f>
        <v/>
      </c>
    </row>
    <row r="4364" customFormat="false" ht="15" hidden="false" customHeight="false" outlineLevel="0" collapsed="false">
      <c r="A4364" s="29" t="s">
        <v>52</v>
      </c>
      <c r="B4364" s="29" t="s">
        <v>8035</v>
      </c>
      <c r="C4364" s="29" t="s">
        <v>785</v>
      </c>
      <c r="D4364" s="29" t="s">
        <v>786</v>
      </c>
      <c r="E4364" s="29" t="n">
        <v>1</v>
      </c>
      <c r="F4364" s="29"/>
      <c r="G4364" s="29" t="s">
        <v>8036</v>
      </c>
      <c r="H4364" s="30" t="n">
        <v>1000</v>
      </c>
      <c r="I4364" s="31" t="n">
        <v>46282</v>
      </c>
      <c r="J4364" s="30" t="n">
        <v>1000</v>
      </c>
      <c r="K4364" s="29" t="s">
        <v>120</v>
      </c>
      <c r="L4364" s="29" t="s">
        <v>400</v>
      </c>
      <c r="M4364" s="29"/>
      <c r="N4364" s="29" t="s">
        <v>122</v>
      </c>
      <c r="O4364" s="31" t="n">
        <v>46824</v>
      </c>
      <c r="P4364" s="29" t="s">
        <v>123</v>
      </c>
      <c r="Q4364" s="29" t="n">
        <f aca="false">IFERROR(VALUE(L4364),"")</f>
        <v>3</v>
      </c>
      <c r="R4364" s="29" t="n">
        <f aca="true">IF(O4364="","",O4364-TODAY())</f>
        <v>539</v>
      </c>
      <c r="S4364" s="29" t="str">
        <f aca="false">IF(C4364="&lt;&lt; vazio &gt;&gt;","VAZIA",IF(AND(O4364&lt;&gt;"",R4364&lt;0),"VENCIDO",IF(AND(O4364&lt;&gt;"",R4364&lt;=Parametros!$B$10),"PRÓX. VENCIMENTO",IF(F4364="Q","QUALIDADE",IF(F4364="S","BLOQUEADO",IF(F4364="R","RESTRITO/DEVOLUÇÃO",IF(OR(N4364="QUAR",N4364="QRES"),"QUARENTENA",IF(OR(B4364="DESCARTE",B4364="DEVOLUÇÃO"),"DESCARTE/DEVOLUÇÃO",IF(AND(D4364="",K4364&lt;&gt;""),"SEM LOTE",IF(AND(Q4364&lt;&gt;"",Q4364&gt;=Parametros!$B$11),"PARADO/SEM GIRO","OK"))))))))))</f>
        <v>OK</v>
      </c>
      <c r="T4364" s="29" t="str">
        <f aca="false">IF(AND($S4364="PARADO/SEM GIRO",$K4364="KG",OR(Painel!$B$5="(Todos)",A4364=Painel!$B$5)*OR(Painel!$E$5="(Todos)",P4364=Painel!$E$5)),$J4364+ROW()/10000000,"")</f>
        <v/>
      </c>
      <c r="U4364" s="29" t="str">
        <f aca="false">IF(AND($S4364="VENCIDO",$K4364="KG",OR(Painel!$B$5="(Todos)",A4364=Painel!$B$5)*OR(Painel!$E$5="(Todos)",P4364=Painel!$E$5)),$J4364+ROW()/10000000,"")</f>
        <v/>
      </c>
    </row>
    <row r="4365" customFormat="false" ht="15" hidden="false" customHeight="false" outlineLevel="0" collapsed="false">
      <c r="A4365" s="29" t="s">
        <v>52</v>
      </c>
      <c r="B4365" s="29" t="s">
        <v>8037</v>
      </c>
      <c r="C4365" s="29" t="s">
        <v>876</v>
      </c>
      <c r="D4365" s="29" t="s">
        <v>1238</v>
      </c>
      <c r="E4365" s="29" t="n">
        <v>1</v>
      </c>
      <c r="F4365" s="29" t="s">
        <v>268</v>
      </c>
      <c r="G4365" s="29" t="s">
        <v>8038</v>
      </c>
      <c r="H4365" s="30" t="n">
        <v>720</v>
      </c>
      <c r="I4365" s="31" t="n">
        <v>46281</v>
      </c>
      <c r="J4365" s="30" t="n">
        <v>720</v>
      </c>
      <c r="K4365" s="29" t="s">
        <v>120</v>
      </c>
      <c r="L4365" s="29" t="s">
        <v>284</v>
      </c>
      <c r="M4365" s="29"/>
      <c r="N4365" s="29" t="s">
        <v>122</v>
      </c>
      <c r="O4365" s="31" t="n">
        <v>46827</v>
      </c>
      <c r="P4365" s="29" t="s">
        <v>123</v>
      </c>
      <c r="Q4365" s="29" t="n">
        <f aca="false">IFERROR(VALUE(L4365),"")</f>
        <v>4</v>
      </c>
      <c r="R4365" s="29" t="n">
        <f aca="true">IF(O4365="","",O4365-TODAY())</f>
        <v>542</v>
      </c>
      <c r="S4365" s="29" t="str">
        <f aca="false">IF(C4365="&lt;&lt; vazio &gt;&gt;","VAZIA",IF(AND(O4365&lt;&gt;"",R4365&lt;0),"VENCIDO",IF(AND(O4365&lt;&gt;"",R4365&lt;=Parametros!$B$10),"PRÓX. VENCIMENTO",IF(F4365="Q","QUALIDADE",IF(F4365="S","BLOQUEADO",IF(F4365="R","RESTRITO/DEVOLUÇÃO",IF(OR(N4365="QUAR",N4365="QRES"),"QUARENTENA",IF(OR(B4365="DESCARTE",B4365="DEVOLUÇÃO"),"DESCARTE/DEVOLUÇÃO",IF(AND(D4365="",K4365&lt;&gt;""),"SEM LOTE",IF(AND(Q4365&lt;&gt;"",Q4365&gt;=Parametros!$B$11),"PARADO/SEM GIRO","OK"))))))))))</f>
        <v>QUALIDADE</v>
      </c>
      <c r="T4365" s="29" t="str">
        <f aca="false">IF(AND($S4365="PARADO/SEM GIRO",$K4365="KG",OR(Painel!$B$5="(Todos)",A4365=Painel!$B$5)*OR(Painel!$E$5="(Todos)",P4365=Painel!$E$5)),$J4365+ROW()/10000000,"")</f>
        <v/>
      </c>
      <c r="U4365" s="29" t="str">
        <f aca="false">IF(AND($S4365="VENCIDO",$K4365="KG",OR(Painel!$B$5="(Todos)",A4365=Painel!$B$5)*OR(Painel!$E$5="(Todos)",P4365=Painel!$E$5)),$J4365+ROW()/10000000,"")</f>
        <v/>
      </c>
    </row>
    <row r="4366" customFormat="false" ht="15" hidden="false" customHeight="false" outlineLevel="0" collapsed="false">
      <c r="A4366" s="29" t="s">
        <v>52</v>
      </c>
      <c r="B4366" s="29" t="s">
        <v>8039</v>
      </c>
      <c r="C4366" s="29" t="s">
        <v>801</v>
      </c>
      <c r="D4366" s="29" t="s">
        <v>7913</v>
      </c>
      <c r="E4366" s="29" t="n">
        <v>1</v>
      </c>
      <c r="F4366" s="29"/>
      <c r="G4366" s="29" t="s">
        <v>8040</v>
      </c>
      <c r="H4366" s="30" t="n">
        <v>1108.8</v>
      </c>
      <c r="I4366" s="31" t="n">
        <v>46279</v>
      </c>
      <c r="J4366" s="30" t="n">
        <v>1108.8</v>
      </c>
      <c r="K4366" s="29" t="s">
        <v>120</v>
      </c>
      <c r="L4366" s="29" t="s">
        <v>350</v>
      </c>
      <c r="M4366" s="29"/>
      <c r="N4366" s="29" t="s">
        <v>122</v>
      </c>
      <c r="O4366" s="31" t="n">
        <v>46812</v>
      </c>
      <c r="P4366" s="29" t="s">
        <v>123</v>
      </c>
      <c r="Q4366" s="29" t="n">
        <f aca="false">IFERROR(VALUE(L4366),"")</f>
        <v>6</v>
      </c>
      <c r="R4366" s="29" t="n">
        <f aca="true">IF(O4366="","",O4366-TODAY())</f>
        <v>527</v>
      </c>
      <c r="S4366" s="29" t="str">
        <f aca="false">IF(C4366="&lt;&lt; vazio &gt;&gt;","VAZIA",IF(AND(O4366&lt;&gt;"",R4366&lt;0),"VENCIDO",IF(AND(O4366&lt;&gt;"",R4366&lt;=Parametros!$B$10),"PRÓX. VENCIMENTO",IF(F4366="Q","QUALIDADE",IF(F4366="S","BLOQUEADO",IF(F4366="R","RESTRITO/DEVOLUÇÃO",IF(OR(N4366="QUAR",N4366="QRES"),"QUARENTENA",IF(OR(B4366="DESCARTE",B4366="DEVOLUÇÃO"),"DESCARTE/DEVOLUÇÃO",IF(AND(D4366="",K4366&lt;&gt;""),"SEM LOTE",IF(AND(Q4366&lt;&gt;"",Q4366&gt;=Parametros!$B$11),"PARADO/SEM GIRO","OK"))))))))))</f>
        <v>OK</v>
      </c>
      <c r="T4366" s="29" t="str">
        <f aca="false">IF(AND($S4366="PARADO/SEM GIRO",$K4366="KG",OR(Painel!$B$5="(Todos)",A4366=Painel!$B$5)*OR(Painel!$E$5="(Todos)",P4366=Painel!$E$5)),$J4366+ROW()/10000000,"")</f>
        <v/>
      </c>
      <c r="U4366" s="29" t="str">
        <f aca="false">IF(AND($S4366="VENCIDO",$K4366="KG",OR(Painel!$B$5="(Todos)",A4366=Painel!$B$5)*OR(Painel!$E$5="(Todos)",P4366=Painel!$E$5)),$J4366+ROW()/10000000,"")</f>
        <v/>
      </c>
    </row>
    <row r="4367" customFormat="false" ht="15" hidden="false" customHeight="false" outlineLevel="0" collapsed="false">
      <c r="A4367" s="29" t="s">
        <v>52</v>
      </c>
      <c r="B4367" s="29" t="s">
        <v>8041</v>
      </c>
      <c r="C4367" s="29" t="s">
        <v>325</v>
      </c>
      <c r="D4367" s="29" t="s">
        <v>492</v>
      </c>
      <c r="E4367" s="29" t="n">
        <v>1</v>
      </c>
      <c r="F4367" s="29"/>
      <c r="G4367" s="29" t="s">
        <v>8042</v>
      </c>
      <c r="H4367" s="30" t="n">
        <v>1102.5</v>
      </c>
      <c r="I4367" s="31" t="n">
        <v>46240</v>
      </c>
      <c r="J4367" s="30" t="n">
        <v>1102.5</v>
      </c>
      <c r="K4367" s="29" t="s">
        <v>120</v>
      </c>
      <c r="L4367" s="29" t="s">
        <v>1330</v>
      </c>
      <c r="M4367" s="29"/>
      <c r="N4367" s="29" t="s">
        <v>122</v>
      </c>
      <c r="O4367" s="31" t="n">
        <v>46600</v>
      </c>
      <c r="P4367" s="29" t="s">
        <v>123</v>
      </c>
      <c r="Q4367" s="29" t="n">
        <f aca="false">IFERROR(VALUE(L4367),"")</f>
        <v>45</v>
      </c>
      <c r="R4367" s="29" t="n">
        <f aca="true">IF(O4367="","",O4367-TODAY())</f>
        <v>315</v>
      </c>
      <c r="S4367" s="29" t="str">
        <f aca="false">IF(C4367="&lt;&lt; vazio &gt;&gt;","VAZIA",IF(AND(O4367&lt;&gt;"",R4367&lt;0),"VENCIDO",IF(AND(O4367&lt;&gt;"",R4367&lt;=Parametros!$B$10),"PRÓX. VENCIMENTO",IF(F4367="Q","QUALIDADE",IF(F4367="S","BLOQUEADO",IF(F4367="R","RESTRITO/DEVOLUÇÃO",IF(OR(N4367="QUAR",N4367="QRES"),"QUARENTENA",IF(OR(B4367="DESCARTE",B4367="DEVOLUÇÃO"),"DESCARTE/DEVOLUÇÃO",IF(AND(D4367="",K4367&lt;&gt;""),"SEM LOTE",IF(AND(Q4367&lt;&gt;"",Q4367&gt;=Parametros!$B$11),"PARADO/SEM GIRO","OK"))))))))))</f>
        <v>OK</v>
      </c>
      <c r="T4367" s="29" t="str">
        <f aca="false">IF(AND($S4367="PARADO/SEM GIRO",$K4367="KG",OR(Painel!$B$5="(Todos)",A4367=Painel!$B$5)*OR(Painel!$E$5="(Todos)",P4367=Painel!$E$5)),$J4367+ROW()/10000000,"")</f>
        <v/>
      </c>
      <c r="U4367" s="29" t="str">
        <f aca="false">IF(AND($S4367="VENCIDO",$K4367="KG",OR(Painel!$B$5="(Todos)",A4367=Painel!$B$5)*OR(Painel!$E$5="(Todos)",P4367=Painel!$E$5)),$J4367+ROW()/10000000,"")</f>
        <v/>
      </c>
    </row>
    <row r="4368" customFormat="false" ht="15" hidden="false" customHeight="false" outlineLevel="0" collapsed="false">
      <c r="A4368" s="29" t="s">
        <v>52</v>
      </c>
      <c r="B4368" s="29" t="s">
        <v>8043</v>
      </c>
      <c r="C4368" s="29" t="s">
        <v>325</v>
      </c>
      <c r="D4368" s="29" t="s">
        <v>492</v>
      </c>
      <c r="E4368" s="29" t="n">
        <v>1</v>
      </c>
      <c r="F4368" s="29"/>
      <c r="G4368" s="29" t="s">
        <v>8044</v>
      </c>
      <c r="H4368" s="30" t="n">
        <v>1102.5</v>
      </c>
      <c r="I4368" s="31" t="n">
        <v>46240</v>
      </c>
      <c r="J4368" s="30" t="n">
        <v>1102.5</v>
      </c>
      <c r="K4368" s="29" t="s">
        <v>120</v>
      </c>
      <c r="L4368" s="29" t="s">
        <v>1330</v>
      </c>
      <c r="M4368" s="29"/>
      <c r="N4368" s="29" t="s">
        <v>122</v>
      </c>
      <c r="O4368" s="31" t="n">
        <v>46600</v>
      </c>
      <c r="P4368" s="29" t="s">
        <v>123</v>
      </c>
      <c r="Q4368" s="29" t="n">
        <f aca="false">IFERROR(VALUE(L4368),"")</f>
        <v>45</v>
      </c>
      <c r="R4368" s="29" t="n">
        <f aca="true">IF(O4368="","",O4368-TODAY())</f>
        <v>315</v>
      </c>
      <c r="S4368" s="29" t="str">
        <f aca="false">IF(C4368="&lt;&lt; vazio &gt;&gt;","VAZIA",IF(AND(O4368&lt;&gt;"",R4368&lt;0),"VENCIDO",IF(AND(O4368&lt;&gt;"",R4368&lt;=Parametros!$B$10),"PRÓX. VENCIMENTO",IF(F4368="Q","QUALIDADE",IF(F4368="S","BLOQUEADO",IF(F4368="R","RESTRITO/DEVOLUÇÃO",IF(OR(N4368="QUAR",N4368="QRES"),"QUARENTENA",IF(OR(B4368="DESCARTE",B4368="DEVOLUÇÃO"),"DESCARTE/DEVOLUÇÃO",IF(AND(D4368="",K4368&lt;&gt;""),"SEM LOTE",IF(AND(Q4368&lt;&gt;"",Q4368&gt;=Parametros!$B$11),"PARADO/SEM GIRO","OK"))))))))))</f>
        <v>OK</v>
      </c>
      <c r="T4368" s="29" t="str">
        <f aca="false">IF(AND($S4368="PARADO/SEM GIRO",$K4368="KG",OR(Painel!$B$5="(Todos)",A4368=Painel!$B$5)*OR(Painel!$E$5="(Todos)",P4368=Painel!$E$5)),$J4368+ROW()/10000000,"")</f>
        <v/>
      </c>
      <c r="U4368" s="29" t="str">
        <f aca="false">IF(AND($S4368="VENCIDO",$K4368="KG",OR(Painel!$B$5="(Todos)",A4368=Painel!$B$5)*OR(Painel!$E$5="(Todos)",P4368=Painel!$E$5)),$J4368+ROW()/10000000,"")</f>
        <v/>
      </c>
    </row>
    <row r="4369" customFormat="false" ht="15" hidden="false" customHeight="false" outlineLevel="0" collapsed="false">
      <c r="A4369" s="29" t="s">
        <v>52</v>
      </c>
      <c r="B4369" s="29" t="s">
        <v>8045</v>
      </c>
      <c r="C4369" s="29" t="s">
        <v>369</v>
      </c>
      <c r="D4369" s="29" t="s">
        <v>2221</v>
      </c>
      <c r="E4369" s="29" t="n">
        <v>1</v>
      </c>
      <c r="F4369" s="29"/>
      <c r="G4369" s="29" t="s">
        <v>8046</v>
      </c>
      <c r="H4369" s="30" t="n">
        <v>999.9</v>
      </c>
      <c r="I4369" s="31" t="n">
        <v>46260</v>
      </c>
      <c r="J4369" s="30" t="n">
        <v>999.9</v>
      </c>
      <c r="K4369" s="29" t="s">
        <v>120</v>
      </c>
      <c r="L4369" s="29" t="s">
        <v>2223</v>
      </c>
      <c r="M4369" s="29"/>
      <c r="N4369" s="29" t="s">
        <v>122</v>
      </c>
      <c r="O4369" s="31" t="n">
        <v>46801</v>
      </c>
      <c r="P4369" s="29" t="s">
        <v>123</v>
      </c>
      <c r="Q4369" s="29" t="n">
        <f aca="false">IFERROR(VALUE(L4369),"")</f>
        <v>25</v>
      </c>
      <c r="R4369" s="29" t="n">
        <f aca="true">IF(O4369="","",O4369-TODAY())</f>
        <v>516</v>
      </c>
      <c r="S4369" s="29" t="str">
        <f aca="false">IF(C4369="&lt;&lt; vazio &gt;&gt;","VAZIA",IF(AND(O4369&lt;&gt;"",R4369&lt;0),"VENCIDO",IF(AND(O4369&lt;&gt;"",R4369&lt;=Parametros!$B$10),"PRÓX. VENCIMENTO",IF(F4369="Q","QUALIDADE",IF(F4369="S","BLOQUEADO",IF(F4369="R","RESTRITO/DEVOLUÇÃO",IF(OR(N4369="QUAR",N4369="QRES"),"QUARENTENA",IF(OR(B4369="DESCARTE",B4369="DEVOLUÇÃO"),"DESCARTE/DEVOLUÇÃO",IF(AND(D4369="",K4369&lt;&gt;""),"SEM LOTE",IF(AND(Q4369&lt;&gt;"",Q4369&gt;=Parametros!$B$11),"PARADO/SEM GIRO","OK"))))))))))</f>
        <v>OK</v>
      </c>
      <c r="T4369" s="29" t="str">
        <f aca="false">IF(AND($S4369="PARADO/SEM GIRO",$K4369="KG",OR(Painel!$B$5="(Todos)",A4369=Painel!$B$5)*OR(Painel!$E$5="(Todos)",P4369=Painel!$E$5)),$J4369+ROW()/10000000,"")</f>
        <v/>
      </c>
      <c r="U4369" s="29" t="str">
        <f aca="false">IF(AND($S4369="VENCIDO",$K4369="KG",OR(Painel!$B$5="(Todos)",A4369=Painel!$B$5)*OR(Painel!$E$5="(Todos)",P4369=Painel!$E$5)),$J4369+ROW()/10000000,"")</f>
        <v/>
      </c>
    </row>
    <row r="4370" customFormat="false" ht="15" hidden="false" customHeight="false" outlineLevel="0" collapsed="false">
      <c r="A4370" s="29" t="s">
        <v>52</v>
      </c>
      <c r="B4370" s="29" t="s">
        <v>8047</v>
      </c>
      <c r="C4370" s="29" t="s">
        <v>186</v>
      </c>
      <c r="D4370" s="29" t="s">
        <v>392</v>
      </c>
      <c r="E4370" s="29" t="n">
        <v>1</v>
      </c>
      <c r="F4370" s="29"/>
      <c r="G4370" s="29" t="s">
        <v>8048</v>
      </c>
      <c r="H4370" s="30" t="n">
        <v>545.4</v>
      </c>
      <c r="I4370" s="31" t="n">
        <v>46274</v>
      </c>
      <c r="J4370" s="30" t="n">
        <v>545.4</v>
      </c>
      <c r="K4370" s="29" t="s">
        <v>120</v>
      </c>
      <c r="L4370" s="29" t="s">
        <v>138</v>
      </c>
      <c r="M4370" s="29"/>
      <c r="N4370" s="29" t="s">
        <v>122</v>
      </c>
      <c r="O4370" s="31" t="n">
        <v>46812</v>
      </c>
      <c r="P4370" s="29" t="s">
        <v>123</v>
      </c>
      <c r="Q4370" s="29" t="n">
        <f aca="false">IFERROR(VALUE(L4370),"")</f>
        <v>11</v>
      </c>
      <c r="R4370" s="29" t="n">
        <f aca="true">IF(O4370="","",O4370-TODAY())</f>
        <v>527</v>
      </c>
      <c r="S4370" s="29" t="str">
        <f aca="false">IF(C4370="&lt;&lt; vazio &gt;&gt;","VAZIA",IF(AND(O4370&lt;&gt;"",R4370&lt;0),"VENCIDO",IF(AND(O4370&lt;&gt;"",R4370&lt;=Parametros!$B$10),"PRÓX. VENCIMENTO",IF(F4370="Q","QUALIDADE",IF(F4370="S","BLOQUEADO",IF(F4370="R","RESTRITO/DEVOLUÇÃO",IF(OR(N4370="QUAR",N4370="QRES"),"QUARENTENA",IF(OR(B4370="DESCARTE",B4370="DEVOLUÇÃO"),"DESCARTE/DEVOLUÇÃO",IF(AND(D4370="",K4370&lt;&gt;""),"SEM LOTE",IF(AND(Q4370&lt;&gt;"",Q4370&gt;=Parametros!$B$11),"PARADO/SEM GIRO","OK"))))))))))</f>
        <v>OK</v>
      </c>
      <c r="T4370" s="29" t="str">
        <f aca="false">IF(AND($S4370="PARADO/SEM GIRO",$K4370="KG",OR(Painel!$B$5="(Todos)",A4370=Painel!$B$5)*OR(Painel!$E$5="(Todos)",P4370=Painel!$E$5)),$J4370+ROW()/10000000,"")</f>
        <v/>
      </c>
      <c r="U4370" s="29" t="str">
        <f aca="false">IF(AND($S4370="VENCIDO",$K4370="KG",OR(Painel!$B$5="(Todos)",A4370=Painel!$B$5)*OR(Painel!$E$5="(Todos)",P4370=Painel!$E$5)),$J4370+ROW()/10000000,"")</f>
        <v/>
      </c>
    </row>
    <row r="4371" customFormat="false" ht="15" hidden="false" customHeight="false" outlineLevel="0" collapsed="false">
      <c r="A4371" s="29" t="s">
        <v>52</v>
      </c>
      <c r="B4371" s="29" t="s">
        <v>8049</v>
      </c>
      <c r="C4371" s="29" t="s">
        <v>1381</v>
      </c>
      <c r="D4371" s="29" t="s">
        <v>2544</v>
      </c>
      <c r="E4371" s="29" t="n">
        <v>1</v>
      </c>
      <c r="F4371" s="29"/>
      <c r="G4371" s="29" t="s">
        <v>8050</v>
      </c>
      <c r="H4371" s="30" t="n">
        <v>800</v>
      </c>
      <c r="I4371" s="31" t="n">
        <v>46231</v>
      </c>
      <c r="J4371" s="30" t="n">
        <v>800</v>
      </c>
      <c r="K4371" s="29" t="s">
        <v>120</v>
      </c>
      <c r="L4371" s="29" t="s">
        <v>2246</v>
      </c>
      <c r="M4371" s="29"/>
      <c r="N4371" s="29" t="s">
        <v>122</v>
      </c>
      <c r="O4371" s="31" t="n">
        <v>46591</v>
      </c>
      <c r="P4371" s="29" t="s">
        <v>123</v>
      </c>
      <c r="Q4371" s="29" t="n">
        <f aca="false">IFERROR(VALUE(L4371),"")</f>
        <v>54</v>
      </c>
      <c r="R4371" s="29" t="n">
        <f aca="true">IF(O4371="","",O4371-TODAY())</f>
        <v>306</v>
      </c>
      <c r="S4371" s="29" t="str">
        <f aca="false">IF(C4371="&lt;&lt; vazio &gt;&gt;","VAZIA",IF(AND(O4371&lt;&gt;"",R4371&lt;0),"VENCIDO",IF(AND(O4371&lt;&gt;"",R4371&lt;=Parametros!$B$10),"PRÓX. VENCIMENTO",IF(F4371="Q","QUALIDADE",IF(F4371="S","BLOQUEADO",IF(F4371="R","RESTRITO/DEVOLUÇÃO",IF(OR(N4371="QUAR",N4371="QRES"),"QUARENTENA",IF(OR(B4371="DESCARTE",B4371="DEVOLUÇÃO"),"DESCARTE/DEVOLUÇÃO",IF(AND(D4371="",K4371&lt;&gt;""),"SEM LOTE",IF(AND(Q4371&lt;&gt;"",Q4371&gt;=Parametros!$B$11),"PARADO/SEM GIRO","OK"))))))))))</f>
        <v>OK</v>
      </c>
      <c r="T4371" s="29" t="str">
        <f aca="false">IF(AND($S4371="PARADO/SEM GIRO",$K4371="KG",OR(Painel!$B$5="(Todos)",A4371=Painel!$B$5)*OR(Painel!$E$5="(Todos)",P4371=Painel!$E$5)),$J4371+ROW()/10000000,"")</f>
        <v/>
      </c>
      <c r="U4371" s="29" t="str">
        <f aca="false">IF(AND($S4371="VENCIDO",$K4371="KG",OR(Painel!$B$5="(Todos)",A4371=Painel!$B$5)*OR(Painel!$E$5="(Todos)",P4371=Painel!$E$5)),$J4371+ROW()/10000000,"")</f>
        <v/>
      </c>
    </row>
    <row r="4372" customFormat="false" ht="15" hidden="false" customHeight="false" outlineLevel="0" collapsed="false">
      <c r="A4372" s="29" t="s">
        <v>52</v>
      </c>
      <c r="B4372" s="29" t="s">
        <v>8051</v>
      </c>
      <c r="C4372" s="29" t="s">
        <v>442</v>
      </c>
      <c r="D4372" s="29" t="s">
        <v>443</v>
      </c>
      <c r="E4372" s="29" t="n">
        <v>1</v>
      </c>
      <c r="F4372" s="29"/>
      <c r="G4372" s="29" t="s">
        <v>8052</v>
      </c>
      <c r="H4372" s="30" t="n">
        <v>415.8</v>
      </c>
      <c r="I4372" s="31" t="n">
        <v>46283</v>
      </c>
      <c r="J4372" s="30" t="n">
        <v>415.8</v>
      </c>
      <c r="K4372" s="29" t="s">
        <v>120</v>
      </c>
      <c r="L4372" s="29" t="s">
        <v>1096</v>
      </c>
      <c r="M4372" s="29"/>
      <c r="N4372" s="29" t="s">
        <v>122</v>
      </c>
      <c r="O4372" s="31" t="n">
        <v>46681</v>
      </c>
      <c r="P4372" s="29" t="s">
        <v>123</v>
      </c>
      <c r="Q4372" s="29" t="n">
        <f aca="false">IFERROR(VALUE(L4372),"")</f>
        <v>102</v>
      </c>
      <c r="R4372" s="29" t="n">
        <f aca="true">IF(O4372="","",O4372-TODAY())</f>
        <v>396</v>
      </c>
      <c r="S4372" s="29" t="str">
        <f aca="false">IF(C4372="&lt;&lt; vazio &gt;&gt;","VAZIA",IF(AND(O4372&lt;&gt;"",R4372&lt;0),"VENCIDO",IF(AND(O4372&lt;&gt;"",R4372&lt;=Parametros!$B$10),"PRÓX. VENCIMENTO",IF(F4372="Q","QUALIDADE",IF(F4372="S","BLOQUEADO",IF(F4372="R","RESTRITO/DEVOLUÇÃO",IF(OR(N4372="QUAR",N4372="QRES"),"QUARENTENA",IF(OR(B4372="DESCARTE",B4372="DEVOLUÇÃO"),"DESCARTE/DEVOLUÇÃO",IF(AND(D4372="",K4372&lt;&gt;""),"SEM LOTE",IF(AND(Q4372&lt;&gt;"",Q4372&gt;=Parametros!$B$11),"PARADO/SEM GIRO","OK"))))))))))</f>
        <v>PARADO/SEM GIRO</v>
      </c>
      <c r="T4372" s="29" t="n">
        <f aca="false">IF(AND($S4372="PARADO/SEM GIRO",$K4372="KG",OR(Painel!$B$5="(Todos)",A4372=Painel!$B$5)*OR(Painel!$E$5="(Todos)",P4372=Painel!$E$5)),$J4372+ROW()/10000000,"")</f>
        <v>415.8004372</v>
      </c>
      <c r="U4372" s="29" t="str">
        <f aca="false">IF(AND($S4372="VENCIDO",$K4372="KG",OR(Painel!$B$5="(Todos)",A4372=Painel!$B$5)*OR(Painel!$E$5="(Todos)",P4372=Painel!$E$5)),$J4372+ROW()/10000000,"")</f>
        <v/>
      </c>
    </row>
    <row r="4373" customFormat="false" ht="15" hidden="false" customHeight="false" outlineLevel="0" collapsed="false">
      <c r="A4373" s="29" t="s">
        <v>52</v>
      </c>
      <c r="B4373" s="29" t="s">
        <v>8053</v>
      </c>
      <c r="C4373" s="29" t="s">
        <v>222</v>
      </c>
      <c r="D4373" s="29" t="s">
        <v>675</v>
      </c>
      <c r="E4373" s="29" t="n">
        <v>1</v>
      </c>
      <c r="F4373" s="29" t="s">
        <v>137</v>
      </c>
      <c r="G4373" s="29" t="s">
        <v>8054</v>
      </c>
      <c r="H4373" s="30" t="n">
        <v>980</v>
      </c>
      <c r="I4373" s="31" t="n">
        <v>46259</v>
      </c>
      <c r="J4373" s="30" t="n">
        <v>980</v>
      </c>
      <c r="K4373" s="29" t="s">
        <v>120</v>
      </c>
      <c r="L4373" s="29" t="s">
        <v>677</v>
      </c>
      <c r="M4373" s="29"/>
      <c r="N4373" s="29" t="s">
        <v>122</v>
      </c>
      <c r="O4373" s="31" t="n">
        <v>46797</v>
      </c>
      <c r="P4373" s="29" t="s">
        <v>123</v>
      </c>
      <c r="Q4373" s="29" t="n">
        <f aca="false">IFERROR(VALUE(L4373),"")</f>
        <v>26</v>
      </c>
      <c r="R4373" s="29" t="n">
        <f aca="true">IF(O4373="","",O4373-TODAY())</f>
        <v>512</v>
      </c>
      <c r="S4373" s="29" t="str">
        <f aca="false">IF(C4373="&lt;&lt; vazio &gt;&gt;","VAZIA",IF(AND(O4373&lt;&gt;"",R4373&lt;0),"VENCIDO",IF(AND(O4373&lt;&gt;"",R4373&lt;=Parametros!$B$10),"PRÓX. VENCIMENTO",IF(F4373="Q","QUALIDADE",IF(F4373="S","BLOQUEADO",IF(F4373="R","RESTRITO/DEVOLUÇÃO",IF(OR(N4373="QUAR",N4373="QRES"),"QUARENTENA",IF(OR(B4373="DESCARTE",B4373="DEVOLUÇÃO"),"DESCARTE/DEVOLUÇÃO",IF(AND(D4373="",K4373&lt;&gt;""),"SEM LOTE",IF(AND(Q4373&lt;&gt;"",Q4373&gt;=Parametros!$B$11),"PARADO/SEM GIRO","OK"))))))))))</f>
        <v>BLOQUEADO</v>
      </c>
      <c r="T4373" s="29" t="str">
        <f aca="false">IF(AND($S4373="PARADO/SEM GIRO",$K4373="KG",OR(Painel!$B$5="(Todos)",A4373=Painel!$B$5)*OR(Painel!$E$5="(Todos)",P4373=Painel!$E$5)),$J4373+ROW()/10000000,"")</f>
        <v/>
      </c>
      <c r="U4373" s="29" t="str">
        <f aca="false">IF(AND($S4373="VENCIDO",$K4373="KG",OR(Painel!$B$5="(Todos)",A4373=Painel!$B$5)*OR(Painel!$E$5="(Todos)",P4373=Painel!$E$5)),$J4373+ROW()/10000000,"")</f>
        <v/>
      </c>
    </row>
    <row r="4374" customFormat="false" ht="15" hidden="false" customHeight="false" outlineLevel="0" collapsed="false">
      <c r="A4374" s="29" t="s">
        <v>52</v>
      </c>
      <c r="B4374" s="29" t="s">
        <v>8055</v>
      </c>
      <c r="C4374" s="29" t="s">
        <v>917</v>
      </c>
      <c r="D4374" s="29" t="s">
        <v>730</v>
      </c>
      <c r="E4374" s="29" t="n">
        <v>1</v>
      </c>
      <c r="F4374" s="29"/>
      <c r="G4374" s="29" t="s">
        <v>8056</v>
      </c>
      <c r="H4374" s="30" t="n">
        <v>800</v>
      </c>
      <c r="I4374" s="31" t="n">
        <v>46276</v>
      </c>
      <c r="J4374" s="30" t="n">
        <v>800</v>
      </c>
      <c r="K4374" s="29" t="s">
        <v>120</v>
      </c>
      <c r="L4374" s="29" t="s">
        <v>133</v>
      </c>
      <c r="M4374" s="29"/>
      <c r="N4374" s="29" t="s">
        <v>122</v>
      </c>
      <c r="O4374" s="31" t="n">
        <v>46817</v>
      </c>
      <c r="P4374" s="29" t="s">
        <v>123</v>
      </c>
      <c r="Q4374" s="29" t="n">
        <f aca="false">IFERROR(VALUE(L4374),"")</f>
        <v>9</v>
      </c>
      <c r="R4374" s="29" t="n">
        <f aca="true">IF(O4374="","",O4374-TODAY())</f>
        <v>532</v>
      </c>
      <c r="S4374" s="29" t="str">
        <f aca="false">IF(C4374="&lt;&lt; vazio &gt;&gt;","VAZIA",IF(AND(O4374&lt;&gt;"",R4374&lt;0),"VENCIDO",IF(AND(O4374&lt;&gt;"",R4374&lt;=Parametros!$B$10),"PRÓX. VENCIMENTO",IF(F4374="Q","QUALIDADE",IF(F4374="S","BLOQUEADO",IF(F4374="R","RESTRITO/DEVOLUÇÃO",IF(OR(N4374="QUAR",N4374="QRES"),"QUARENTENA",IF(OR(B4374="DESCARTE",B4374="DEVOLUÇÃO"),"DESCARTE/DEVOLUÇÃO",IF(AND(D4374="",K4374&lt;&gt;""),"SEM LOTE",IF(AND(Q4374&lt;&gt;"",Q4374&gt;=Parametros!$B$11),"PARADO/SEM GIRO","OK"))))))))))</f>
        <v>OK</v>
      </c>
      <c r="T4374" s="29" t="str">
        <f aca="false">IF(AND($S4374="PARADO/SEM GIRO",$K4374="KG",OR(Painel!$B$5="(Todos)",A4374=Painel!$B$5)*OR(Painel!$E$5="(Todos)",P4374=Painel!$E$5)),$J4374+ROW()/10000000,"")</f>
        <v/>
      </c>
      <c r="U4374" s="29" t="str">
        <f aca="false">IF(AND($S4374="VENCIDO",$K4374="KG",OR(Painel!$B$5="(Todos)",A4374=Painel!$B$5)*OR(Painel!$E$5="(Todos)",P4374=Painel!$E$5)),$J4374+ROW()/10000000,"")</f>
        <v/>
      </c>
    </row>
    <row r="4375" customFormat="false" ht="15" hidden="false" customHeight="false" outlineLevel="0" collapsed="false">
      <c r="A4375" s="29" t="s">
        <v>52</v>
      </c>
      <c r="B4375" s="29" t="s">
        <v>8057</v>
      </c>
      <c r="C4375" s="29" t="s">
        <v>2694</v>
      </c>
      <c r="D4375" s="29" t="s">
        <v>4179</v>
      </c>
      <c r="E4375" s="29" t="n">
        <v>1</v>
      </c>
      <c r="F4375" s="29"/>
      <c r="G4375" s="29" t="s">
        <v>8058</v>
      </c>
      <c r="H4375" s="30" t="n">
        <v>480</v>
      </c>
      <c r="I4375" s="31" t="n">
        <v>46183</v>
      </c>
      <c r="J4375" s="30" t="n">
        <v>480</v>
      </c>
      <c r="K4375" s="29" t="s">
        <v>120</v>
      </c>
      <c r="L4375" s="29" t="s">
        <v>1096</v>
      </c>
      <c r="M4375" s="29"/>
      <c r="N4375" s="29" t="s">
        <v>122</v>
      </c>
      <c r="O4375" s="31" t="n">
        <v>46451</v>
      </c>
      <c r="P4375" s="29" t="s">
        <v>123</v>
      </c>
      <c r="Q4375" s="29" t="n">
        <f aca="false">IFERROR(VALUE(L4375),"")</f>
        <v>102</v>
      </c>
      <c r="R4375" s="29" t="n">
        <f aca="true">IF(O4375="","",O4375-TODAY())</f>
        <v>166</v>
      </c>
      <c r="S4375" s="29" t="str">
        <f aca="false">IF(C4375="&lt;&lt; vazio &gt;&gt;","VAZIA",IF(AND(O4375&lt;&gt;"",R4375&lt;0),"VENCIDO",IF(AND(O4375&lt;&gt;"",R4375&lt;=Parametros!$B$10),"PRÓX. VENCIMENTO",IF(F4375="Q","QUALIDADE",IF(F4375="S","BLOQUEADO",IF(F4375="R","RESTRITO/DEVOLUÇÃO",IF(OR(N4375="QUAR",N4375="QRES"),"QUARENTENA",IF(OR(B4375="DESCARTE",B4375="DEVOLUÇÃO"),"DESCARTE/DEVOLUÇÃO",IF(AND(D4375="",K4375&lt;&gt;""),"SEM LOTE",IF(AND(Q4375&lt;&gt;"",Q4375&gt;=Parametros!$B$11),"PARADO/SEM GIRO","OK"))))))))))</f>
        <v>PARADO/SEM GIRO</v>
      </c>
      <c r="T4375" s="29" t="n">
        <f aca="false">IF(AND($S4375="PARADO/SEM GIRO",$K4375="KG",OR(Painel!$B$5="(Todos)",A4375=Painel!$B$5)*OR(Painel!$E$5="(Todos)",P4375=Painel!$E$5)),$J4375+ROW()/10000000,"")</f>
        <v>480.0004375</v>
      </c>
      <c r="U4375" s="29" t="str">
        <f aca="false">IF(AND($S4375="VENCIDO",$K4375="KG",OR(Painel!$B$5="(Todos)",A4375=Painel!$B$5)*OR(Painel!$E$5="(Todos)",P4375=Painel!$E$5)),$J4375+ROW()/10000000,"")</f>
        <v/>
      </c>
    </row>
    <row r="4376" customFormat="false" ht="15" hidden="false" customHeight="false" outlineLevel="0" collapsed="false">
      <c r="A4376" s="29" t="s">
        <v>52</v>
      </c>
      <c r="B4376" s="29" t="s">
        <v>8059</v>
      </c>
      <c r="C4376" s="29" t="s">
        <v>276</v>
      </c>
      <c r="D4376" s="29" t="s">
        <v>834</v>
      </c>
      <c r="E4376" s="29" t="n">
        <v>1</v>
      </c>
      <c r="F4376" s="29" t="s">
        <v>268</v>
      </c>
      <c r="G4376" s="29" t="s">
        <v>8060</v>
      </c>
      <c r="H4376" s="30" t="n">
        <v>415.8</v>
      </c>
      <c r="I4376" s="31" t="n">
        <v>46277</v>
      </c>
      <c r="J4376" s="30" t="n">
        <v>415.8</v>
      </c>
      <c r="K4376" s="29" t="s">
        <v>120</v>
      </c>
      <c r="L4376" s="29" t="s">
        <v>652</v>
      </c>
      <c r="M4376" s="29"/>
      <c r="N4376" s="29" t="s">
        <v>122</v>
      </c>
      <c r="O4376" s="31" t="n">
        <v>46824</v>
      </c>
      <c r="P4376" s="29" t="s">
        <v>123</v>
      </c>
      <c r="Q4376" s="29" t="n">
        <f aca="false">IFERROR(VALUE(L4376),"")</f>
        <v>8</v>
      </c>
      <c r="R4376" s="29" t="n">
        <f aca="true">IF(O4376="","",O4376-TODAY())</f>
        <v>539</v>
      </c>
      <c r="S4376" s="29" t="str">
        <f aca="false">IF(C4376="&lt;&lt; vazio &gt;&gt;","VAZIA",IF(AND(O4376&lt;&gt;"",R4376&lt;0),"VENCIDO",IF(AND(O4376&lt;&gt;"",R4376&lt;=Parametros!$B$10),"PRÓX. VENCIMENTO",IF(F4376="Q","QUALIDADE",IF(F4376="S","BLOQUEADO",IF(F4376="R","RESTRITO/DEVOLUÇÃO",IF(OR(N4376="QUAR",N4376="QRES"),"QUARENTENA",IF(OR(B4376="DESCARTE",B4376="DEVOLUÇÃO"),"DESCARTE/DEVOLUÇÃO",IF(AND(D4376="",K4376&lt;&gt;""),"SEM LOTE",IF(AND(Q4376&lt;&gt;"",Q4376&gt;=Parametros!$B$11),"PARADO/SEM GIRO","OK"))))))))))</f>
        <v>QUALIDADE</v>
      </c>
      <c r="T4376" s="29" t="str">
        <f aca="false">IF(AND($S4376="PARADO/SEM GIRO",$K4376="KG",OR(Painel!$B$5="(Todos)",A4376=Painel!$B$5)*OR(Painel!$E$5="(Todos)",P4376=Painel!$E$5)),$J4376+ROW()/10000000,"")</f>
        <v/>
      </c>
      <c r="U4376" s="29" t="str">
        <f aca="false">IF(AND($S4376="VENCIDO",$K4376="KG",OR(Painel!$B$5="(Todos)",A4376=Painel!$B$5)*OR(Painel!$E$5="(Todos)",P4376=Painel!$E$5)),$J4376+ROW()/10000000,"")</f>
        <v/>
      </c>
    </row>
    <row r="4377" customFormat="false" ht="15" hidden="false" customHeight="false" outlineLevel="0" collapsed="false">
      <c r="A4377" s="29" t="s">
        <v>52</v>
      </c>
      <c r="B4377" s="29" t="s">
        <v>8061</v>
      </c>
      <c r="C4377" s="29" t="s">
        <v>768</v>
      </c>
      <c r="D4377" s="29" t="s">
        <v>961</v>
      </c>
      <c r="E4377" s="29" t="n">
        <v>1</v>
      </c>
      <c r="F4377" s="29"/>
      <c r="G4377" s="29" t="s">
        <v>8062</v>
      </c>
      <c r="H4377" s="30" t="n">
        <v>800</v>
      </c>
      <c r="I4377" s="31" t="n">
        <v>46266</v>
      </c>
      <c r="J4377" s="30" t="n">
        <v>800</v>
      </c>
      <c r="K4377" s="29" t="s">
        <v>120</v>
      </c>
      <c r="L4377" s="29" t="s">
        <v>180</v>
      </c>
      <c r="M4377" s="29"/>
      <c r="N4377" s="29" t="s">
        <v>122</v>
      </c>
      <c r="O4377" s="31" t="n">
        <v>46620</v>
      </c>
      <c r="P4377" s="29" t="s">
        <v>123</v>
      </c>
      <c r="Q4377" s="29" t="n">
        <f aca="false">IFERROR(VALUE(L4377),"")</f>
        <v>19</v>
      </c>
      <c r="R4377" s="29" t="n">
        <f aca="true">IF(O4377="","",O4377-TODAY())</f>
        <v>335</v>
      </c>
      <c r="S4377" s="29" t="str">
        <f aca="false">IF(C4377="&lt;&lt; vazio &gt;&gt;","VAZIA",IF(AND(O4377&lt;&gt;"",R4377&lt;0),"VENCIDO",IF(AND(O4377&lt;&gt;"",R4377&lt;=Parametros!$B$10),"PRÓX. VENCIMENTO",IF(F4377="Q","QUALIDADE",IF(F4377="S","BLOQUEADO",IF(F4377="R","RESTRITO/DEVOLUÇÃO",IF(OR(N4377="QUAR",N4377="QRES"),"QUARENTENA",IF(OR(B4377="DESCARTE",B4377="DEVOLUÇÃO"),"DESCARTE/DEVOLUÇÃO",IF(AND(D4377="",K4377&lt;&gt;""),"SEM LOTE",IF(AND(Q4377&lt;&gt;"",Q4377&gt;=Parametros!$B$11),"PARADO/SEM GIRO","OK"))))))))))</f>
        <v>OK</v>
      </c>
      <c r="T4377" s="29" t="str">
        <f aca="false">IF(AND($S4377="PARADO/SEM GIRO",$K4377="KG",OR(Painel!$B$5="(Todos)",A4377=Painel!$B$5)*OR(Painel!$E$5="(Todos)",P4377=Painel!$E$5)),$J4377+ROW()/10000000,"")</f>
        <v/>
      </c>
      <c r="U4377" s="29" t="str">
        <f aca="false">IF(AND($S4377="VENCIDO",$K4377="KG",OR(Painel!$B$5="(Todos)",A4377=Painel!$B$5)*OR(Painel!$E$5="(Todos)",P4377=Painel!$E$5)),$J4377+ROW()/10000000,"")</f>
        <v/>
      </c>
    </row>
    <row r="4378" customFormat="false" ht="15" hidden="false" customHeight="false" outlineLevel="0" collapsed="false">
      <c r="A4378" s="29" t="s">
        <v>52</v>
      </c>
      <c r="B4378" s="29" t="s">
        <v>8063</v>
      </c>
      <c r="C4378" s="29" t="s">
        <v>308</v>
      </c>
      <c r="D4378" s="29" t="s">
        <v>461</v>
      </c>
      <c r="E4378" s="29" t="n">
        <v>1</v>
      </c>
      <c r="F4378" s="29"/>
      <c r="G4378" s="29" t="s">
        <v>8064</v>
      </c>
      <c r="H4378" s="30" t="n">
        <v>315</v>
      </c>
      <c r="I4378" s="31" t="n">
        <v>46280</v>
      </c>
      <c r="J4378" s="30" t="n">
        <v>315</v>
      </c>
      <c r="K4378" s="29" t="s">
        <v>120</v>
      </c>
      <c r="L4378" s="29" t="s">
        <v>144</v>
      </c>
      <c r="M4378" s="29"/>
      <c r="N4378" s="29" t="s">
        <v>122</v>
      </c>
      <c r="O4378" s="31" t="n">
        <v>46818</v>
      </c>
      <c r="P4378" s="29" t="s">
        <v>123</v>
      </c>
      <c r="Q4378" s="29" t="n">
        <f aca="false">IFERROR(VALUE(L4378),"")</f>
        <v>5</v>
      </c>
      <c r="R4378" s="29" t="n">
        <f aca="true">IF(O4378="","",O4378-TODAY())</f>
        <v>533</v>
      </c>
      <c r="S4378" s="29" t="str">
        <f aca="false">IF(C4378="&lt;&lt; vazio &gt;&gt;","VAZIA",IF(AND(O4378&lt;&gt;"",R4378&lt;0),"VENCIDO",IF(AND(O4378&lt;&gt;"",R4378&lt;=Parametros!$B$10),"PRÓX. VENCIMENTO",IF(F4378="Q","QUALIDADE",IF(F4378="S","BLOQUEADO",IF(F4378="R","RESTRITO/DEVOLUÇÃO",IF(OR(N4378="QUAR",N4378="QRES"),"QUARENTENA",IF(OR(B4378="DESCARTE",B4378="DEVOLUÇÃO"),"DESCARTE/DEVOLUÇÃO",IF(AND(D4378="",K4378&lt;&gt;""),"SEM LOTE",IF(AND(Q4378&lt;&gt;"",Q4378&gt;=Parametros!$B$11),"PARADO/SEM GIRO","OK"))))))))))</f>
        <v>OK</v>
      </c>
      <c r="T4378" s="29" t="str">
        <f aca="false">IF(AND($S4378="PARADO/SEM GIRO",$K4378="KG",OR(Painel!$B$5="(Todos)",A4378=Painel!$B$5)*OR(Painel!$E$5="(Todos)",P4378=Painel!$E$5)),$J4378+ROW()/10000000,"")</f>
        <v/>
      </c>
      <c r="U4378" s="29" t="str">
        <f aca="false">IF(AND($S4378="VENCIDO",$K4378="KG",OR(Painel!$B$5="(Todos)",A4378=Painel!$B$5)*OR(Painel!$E$5="(Todos)",P4378=Painel!$E$5)),$J4378+ROW()/10000000,"")</f>
        <v/>
      </c>
    </row>
    <row r="4379" customFormat="false" ht="15" hidden="false" customHeight="false" outlineLevel="0" collapsed="false">
      <c r="A4379" s="29" t="s">
        <v>52</v>
      </c>
      <c r="B4379" s="29" t="s">
        <v>8065</v>
      </c>
      <c r="C4379" s="29" t="s">
        <v>2561</v>
      </c>
      <c r="D4379" s="29" t="s">
        <v>8066</v>
      </c>
      <c r="E4379" s="29" t="n">
        <v>1</v>
      </c>
      <c r="F4379" s="29"/>
      <c r="G4379" s="29" t="s">
        <v>8067</v>
      </c>
      <c r="H4379" s="30" t="n">
        <v>232</v>
      </c>
      <c r="I4379" s="31" t="n">
        <v>46285</v>
      </c>
      <c r="J4379" s="30" t="n">
        <v>232</v>
      </c>
      <c r="K4379" s="29" t="s">
        <v>120</v>
      </c>
      <c r="L4379" s="29" t="s">
        <v>116</v>
      </c>
      <c r="M4379" s="29"/>
      <c r="N4379" s="29" t="s">
        <v>122</v>
      </c>
      <c r="O4379" s="31" t="n">
        <v>47015</v>
      </c>
      <c r="P4379" s="29" t="s">
        <v>123</v>
      </c>
      <c r="Q4379" s="29" t="n">
        <f aca="false">IFERROR(VALUE(L4379),"")</f>
        <v>0</v>
      </c>
      <c r="R4379" s="29" t="n">
        <f aca="true">IF(O4379="","",O4379-TODAY())</f>
        <v>730</v>
      </c>
      <c r="S4379" s="29" t="str">
        <f aca="false">IF(C4379="&lt;&lt; vazio &gt;&gt;","VAZIA",IF(AND(O4379&lt;&gt;"",R4379&lt;0),"VENCIDO",IF(AND(O4379&lt;&gt;"",R4379&lt;=Parametros!$B$10),"PRÓX. VENCIMENTO",IF(F4379="Q","QUALIDADE",IF(F4379="S","BLOQUEADO",IF(F4379="R","RESTRITO/DEVOLUÇÃO",IF(OR(N4379="QUAR",N4379="QRES"),"QUARENTENA",IF(OR(B4379="DESCARTE",B4379="DEVOLUÇÃO"),"DESCARTE/DEVOLUÇÃO",IF(AND(D4379="",K4379&lt;&gt;""),"SEM LOTE",IF(AND(Q4379&lt;&gt;"",Q4379&gt;=Parametros!$B$11),"PARADO/SEM GIRO","OK"))))))))))</f>
        <v>OK</v>
      </c>
      <c r="T4379" s="29" t="str">
        <f aca="false">IF(AND($S4379="PARADO/SEM GIRO",$K4379="KG",OR(Painel!$B$5="(Todos)",A4379=Painel!$B$5)*OR(Painel!$E$5="(Todos)",P4379=Painel!$E$5)),$J4379+ROW()/10000000,"")</f>
        <v/>
      </c>
      <c r="U4379" s="29" t="str">
        <f aca="false">IF(AND($S4379="VENCIDO",$K4379="KG",OR(Painel!$B$5="(Todos)",A4379=Painel!$B$5)*OR(Painel!$E$5="(Todos)",P4379=Painel!$E$5)),$J4379+ROW()/10000000,"")</f>
        <v/>
      </c>
    </row>
    <row r="4380" customFormat="false" ht="15" hidden="false" customHeight="false" outlineLevel="0" collapsed="false">
      <c r="A4380" s="29" t="s">
        <v>52</v>
      </c>
      <c r="B4380" s="29" t="s">
        <v>8068</v>
      </c>
      <c r="C4380" s="29" t="s">
        <v>325</v>
      </c>
      <c r="D4380" s="29" t="s">
        <v>492</v>
      </c>
      <c r="E4380" s="29" t="n">
        <v>1</v>
      </c>
      <c r="F4380" s="29"/>
      <c r="G4380" s="29" t="s">
        <v>8069</v>
      </c>
      <c r="H4380" s="30" t="n">
        <v>1102.5</v>
      </c>
      <c r="I4380" s="31" t="n">
        <v>46240</v>
      </c>
      <c r="J4380" s="30" t="n">
        <v>1102.5</v>
      </c>
      <c r="K4380" s="29" t="s">
        <v>120</v>
      </c>
      <c r="L4380" s="29" t="s">
        <v>1330</v>
      </c>
      <c r="M4380" s="29"/>
      <c r="N4380" s="29" t="s">
        <v>122</v>
      </c>
      <c r="O4380" s="31" t="n">
        <v>46600</v>
      </c>
      <c r="P4380" s="29" t="s">
        <v>123</v>
      </c>
      <c r="Q4380" s="29" t="n">
        <f aca="false">IFERROR(VALUE(L4380),"")</f>
        <v>45</v>
      </c>
      <c r="R4380" s="29" t="n">
        <f aca="true">IF(O4380="","",O4380-TODAY())</f>
        <v>315</v>
      </c>
      <c r="S4380" s="29" t="str">
        <f aca="false">IF(C4380="&lt;&lt; vazio &gt;&gt;","VAZIA",IF(AND(O4380&lt;&gt;"",R4380&lt;0),"VENCIDO",IF(AND(O4380&lt;&gt;"",R4380&lt;=Parametros!$B$10),"PRÓX. VENCIMENTO",IF(F4380="Q","QUALIDADE",IF(F4380="S","BLOQUEADO",IF(F4380="R","RESTRITO/DEVOLUÇÃO",IF(OR(N4380="QUAR",N4380="QRES"),"QUARENTENA",IF(OR(B4380="DESCARTE",B4380="DEVOLUÇÃO"),"DESCARTE/DEVOLUÇÃO",IF(AND(D4380="",K4380&lt;&gt;""),"SEM LOTE",IF(AND(Q4380&lt;&gt;"",Q4380&gt;=Parametros!$B$11),"PARADO/SEM GIRO","OK"))))))))))</f>
        <v>OK</v>
      </c>
      <c r="T4380" s="29" t="str">
        <f aca="false">IF(AND($S4380="PARADO/SEM GIRO",$K4380="KG",OR(Painel!$B$5="(Todos)",A4380=Painel!$B$5)*OR(Painel!$E$5="(Todos)",P4380=Painel!$E$5)),$J4380+ROW()/10000000,"")</f>
        <v/>
      </c>
      <c r="U4380" s="29" t="str">
        <f aca="false">IF(AND($S4380="VENCIDO",$K4380="KG",OR(Painel!$B$5="(Todos)",A4380=Painel!$B$5)*OR(Painel!$E$5="(Todos)",P4380=Painel!$E$5)),$J4380+ROW()/10000000,"")</f>
        <v/>
      </c>
    </row>
    <row r="4381" customFormat="false" ht="15" hidden="false" customHeight="false" outlineLevel="0" collapsed="false">
      <c r="A4381" s="29" t="s">
        <v>52</v>
      </c>
      <c r="B4381" s="29" t="s">
        <v>8070</v>
      </c>
      <c r="C4381" s="29" t="s">
        <v>186</v>
      </c>
      <c r="D4381" s="29" t="s">
        <v>823</v>
      </c>
      <c r="E4381" s="29" t="n">
        <v>1</v>
      </c>
      <c r="F4381" s="29" t="s">
        <v>268</v>
      </c>
      <c r="G4381" s="29" t="s">
        <v>8071</v>
      </c>
      <c r="H4381" s="30" t="n">
        <v>545.4</v>
      </c>
      <c r="I4381" s="31" t="n">
        <v>46285</v>
      </c>
      <c r="J4381" s="30" t="n">
        <v>545.4</v>
      </c>
      <c r="K4381" s="29" t="s">
        <v>120</v>
      </c>
      <c r="L4381" s="29" t="s">
        <v>116</v>
      </c>
      <c r="M4381" s="29"/>
      <c r="N4381" s="29" t="s">
        <v>122</v>
      </c>
      <c r="O4381" s="31" t="n">
        <v>46831</v>
      </c>
      <c r="P4381" s="29" t="s">
        <v>123</v>
      </c>
      <c r="Q4381" s="29" t="n">
        <f aca="false">IFERROR(VALUE(L4381),"")</f>
        <v>0</v>
      </c>
      <c r="R4381" s="29" t="n">
        <f aca="true">IF(O4381="","",O4381-TODAY())</f>
        <v>546</v>
      </c>
      <c r="S4381" s="29" t="str">
        <f aca="false">IF(C4381="&lt;&lt; vazio &gt;&gt;","VAZIA",IF(AND(O4381&lt;&gt;"",R4381&lt;0),"VENCIDO",IF(AND(O4381&lt;&gt;"",R4381&lt;=Parametros!$B$10),"PRÓX. VENCIMENTO",IF(F4381="Q","QUALIDADE",IF(F4381="S","BLOQUEADO",IF(F4381="R","RESTRITO/DEVOLUÇÃO",IF(OR(N4381="QUAR",N4381="QRES"),"QUARENTENA",IF(OR(B4381="DESCARTE",B4381="DEVOLUÇÃO"),"DESCARTE/DEVOLUÇÃO",IF(AND(D4381="",K4381&lt;&gt;""),"SEM LOTE",IF(AND(Q4381&lt;&gt;"",Q4381&gt;=Parametros!$B$11),"PARADO/SEM GIRO","OK"))))))))))</f>
        <v>QUALIDADE</v>
      </c>
      <c r="T4381" s="29" t="str">
        <f aca="false">IF(AND($S4381="PARADO/SEM GIRO",$K4381="KG",OR(Painel!$B$5="(Todos)",A4381=Painel!$B$5)*OR(Painel!$E$5="(Todos)",P4381=Painel!$E$5)),$J4381+ROW()/10000000,"")</f>
        <v/>
      </c>
      <c r="U4381" s="29" t="str">
        <f aca="false">IF(AND($S4381="VENCIDO",$K4381="KG",OR(Painel!$B$5="(Todos)",A4381=Painel!$B$5)*OR(Painel!$E$5="(Todos)",P4381=Painel!$E$5)),$J4381+ROW()/10000000,"")</f>
        <v/>
      </c>
    </row>
    <row r="4382" customFormat="false" ht="15" hidden="false" customHeight="false" outlineLevel="0" collapsed="false">
      <c r="A4382" s="29" t="s">
        <v>52</v>
      </c>
      <c r="B4382" s="29" t="s">
        <v>8072</v>
      </c>
      <c r="C4382" s="29" t="s">
        <v>210</v>
      </c>
      <c r="D4382" s="29" t="s">
        <v>8073</v>
      </c>
      <c r="E4382" s="29" t="n">
        <v>1</v>
      </c>
      <c r="F4382" s="29"/>
      <c r="G4382" s="29" t="s">
        <v>8074</v>
      </c>
      <c r="H4382" s="30" t="n">
        <v>185.6</v>
      </c>
      <c r="I4382" s="31" t="n">
        <v>46183</v>
      </c>
      <c r="J4382" s="30" t="n">
        <v>185.6</v>
      </c>
      <c r="K4382" s="29" t="s">
        <v>120</v>
      </c>
      <c r="L4382" s="29" t="s">
        <v>1096</v>
      </c>
      <c r="M4382" s="29"/>
      <c r="N4382" s="29" t="s">
        <v>122</v>
      </c>
      <c r="O4382" s="31" t="n">
        <v>46423</v>
      </c>
      <c r="P4382" s="29" t="s">
        <v>123</v>
      </c>
      <c r="Q4382" s="29" t="n">
        <f aca="false">IFERROR(VALUE(L4382),"")</f>
        <v>102</v>
      </c>
      <c r="R4382" s="29" t="n">
        <f aca="true">IF(O4382="","",O4382-TODAY())</f>
        <v>138</v>
      </c>
      <c r="S4382" s="29" t="str">
        <f aca="false">IF(C4382="&lt;&lt; vazio &gt;&gt;","VAZIA",IF(AND(O4382&lt;&gt;"",R4382&lt;0),"VENCIDO",IF(AND(O4382&lt;&gt;"",R4382&lt;=Parametros!$B$10),"PRÓX. VENCIMENTO",IF(F4382="Q","QUALIDADE",IF(F4382="S","BLOQUEADO",IF(F4382="R","RESTRITO/DEVOLUÇÃO",IF(OR(N4382="QUAR",N4382="QRES"),"QUARENTENA",IF(OR(B4382="DESCARTE",B4382="DEVOLUÇÃO"),"DESCARTE/DEVOLUÇÃO",IF(AND(D4382="",K4382&lt;&gt;""),"SEM LOTE",IF(AND(Q4382&lt;&gt;"",Q4382&gt;=Parametros!$B$11),"PARADO/SEM GIRO","OK"))))))))))</f>
        <v>PARADO/SEM GIRO</v>
      </c>
      <c r="T4382" s="29" t="n">
        <f aca="false">IF(AND($S4382="PARADO/SEM GIRO",$K4382="KG",OR(Painel!$B$5="(Todos)",A4382=Painel!$B$5)*OR(Painel!$E$5="(Todos)",P4382=Painel!$E$5)),$J4382+ROW()/10000000,"")</f>
        <v>185.6004382</v>
      </c>
      <c r="U4382" s="29" t="str">
        <f aca="false">IF(AND($S4382="VENCIDO",$K4382="KG",OR(Painel!$B$5="(Todos)",A4382=Painel!$B$5)*OR(Painel!$E$5="(Todos)",P4382=Painel!$E$5)),$J4382+ROW()/10000000,"")</f>
        <v/>
      </c>
    </row>
    <row r="4383" customFormat="false" ht="15" hidden="false" customHeight="false" outlineLevel="0" collapsed="false">
      <c r="A4383" s="29" t="s">
        <v>52</v>
      </c>
      <c r="B4383" s="29" t="s">
        <v>8075</v>
      </c>
      <c r="C4383" s="29" t="s">
        <v>334</v>
      </c>
      <c r="D4383" s="29" t="s">
        <v>6772</v>
      </c>
      <c r="E4383" s="29" t="n">
        <v>1</v>
      </c>
      <c r="F4383" s="29" t="s">
        <v>137</v>
      </c>
      <c r="G4383" s="29" t="s">
        <v>8076</v>
      </c>
      <c r="H4383" s="30" t="n">
        <v>40.2</v>
      </c>
      <c r="I4383" s="31" t="n">
        <v>46271</v>
      </c>
      <c r="J4383" s="30" t="n">
        <v>40.2</v>
      </c>
      <c r="K4383" s="29" t="s">
        <v>120</v>
      </c>
      <c r="L4383" s="29" t="s">
        <v>221</v>
      </c>
      <c r="M4383" s="29"/>
      <c r="N4383" s="29" t="s">
        <v>134</v>
      </c>
      <c r="O4383" s="31" t="n">
        <v>46289</v>
      </c>
      <c r="P4383" s="29" t="s">
        <v>123</v>
      </c>
      <c r="Q4383" s="29" t="n">
        <f aca="false">IFERROR(VALUE(L4383),"")</f>
        <v>14</v>
      </c>
      <c r="R4383" s="29" t="n">
        <f aca="true">IF(O4383="","",O4383-TODAY())</f>
        <v>4</v>
      </c>
      <c r="S4383" s="29" t="str">
        <f aca="false">IF(C4383="&lt;&lt; vazio &gt;&gt;","VAZIA",IF(AND(O4383&lt;&gt;"",R4383&lt;0),"VENCIDO",IF(AND(O4383&lt;&gt;"",R4383&lt;=Parametros!$B$10),"PRÓX. VENCIMENTO",IF(F4383="Q","QUALIDADE",IF(F4383="S","BLOQUEADO",IF(F4383="R","RESTRITO/DEVOLUÇÃO",IF(OR(N4383="QUAR",N4383="QRES"),"QUARENTENA",IF(OR(B4383="DESCARTE",B4383="DEVOLUÇÃO"),"DESCARTE/DEVOLUÇÃO",IF(AND(D4383="",K4383&lt;&gt;""),"SEM LOTE",IF(AND(Q4383&lt;&gt;"",Q4383&gt;=Parametros!$B$11),"PARADO/SEM GIRO","OK"))))))))))</f>
        <v>PRÓX. VENCIMENTO</v>
      </c>
      <c r="T4383" s="29" t="str">
        <f aca="false">IF(AND($S4383="PARADO/SEM GIRO",$K4383="KG",OR(Painel!$B$5="(Todos)",A4383=Painel!$B$5)*OR(Painel!$E$5="(Todos)",P4383=Painel!$E$5)),$J4383+ROW()/10000000,"")</f>
        <v/>
      </c>
      <c r="U4383" s="29" t="str">
        <f aca="false">IF(AND($S4383="VENCIDO",$K4383="KG",OR(Painel!$B$5="(Todos)",A4383=Painel!$B$5)*OR(Painel!$E$5="(Todos)",P4383=Painel!$E$5)),$J4383+ROW()/10000000,"")</f>
        <v/>
      </c>
    </row>
    <row r="4384" customFormat="false" ht="15" hidden="false" customHeight="false" outlineLevel="0" collapsed="false">
      <c r="A4384" s="29" t="s">
        <v>52</v>
      </c>
      <c r="B4384" s="29" t="s">
        <v>8077</v>
      </c>
      <c r="C4384" s="29" t="s">
        <v>396</v>
      </c>
      <c r="D4384" s="29" t="s">
        <v>2981</v>
      </c>
      <c r="E4384" s="29" t="n">
        <v>1</v>
      </c>
      <c r="F4384" s="29"/>
      <c r="G4384" s="29" t="s">
        <v>8078</v>
      </c>
      <c r="H4384" s="30" t="n">
        <v>1102.5</v>
      </c>
      <c r="I4384" s="31" t="n">
        <v>46262</v>
      </c>
      <c r="J4384" s="30" t="n">
        <v>1102.5</v>
      </c>
      <c r="K4384" s="29" t="s">
        <v>120</v>
      </c>
      <c r="L4384" s="29" t="s">
        <v>190</v>
      </c>
      <c r="M4384" s="29"/>
      <c r="N4384" s="29" t="s">
        <v>122</v>
      </c>
      <c r="O4384" s="31" t="n">
        <v>46807</v>
      </c>
      <c r="P4384" s="29" t="s">
        <v>123</v>
      </c>
      <c r="Q4384" s="29" t="n">
        <f aca="false">IFERROR(VALUE(L4384),"")</f>
        <v>23</v>
      </c>
      <c r="R4384" s="29" t="n">
        <f aca="true">IF(O4384="","",O4384-TODAY())</f>
        <v>522</v>
      </c>
      <c r="S4384" s="29" t="str">
        <f aca="false">IF(C4384="&lt;&lt; vazio &gt;&gt;","VAZIA",IF(AND(O4384&lt;&gt;"",R4384&lt;0),"VENCIDO",IF(AND(O4384&lt;&gt;"",R4384&lt;=Parametros!$B$10),"PRÓX. VENCIMENTO",IF(F4384="Q","QUALIDADE",IF(F4384="S","BLOQUEADO",IF(F4384="R","RESTRITO/DEVOLUÇÃO",IF(OR(N4384="QUAR",N4384="QRES"),"QUARENTENA",IF(OR(B4384="DESCARTE",B4384="DEVOLUÇÃO"),"DESCARTE/DEVOLUÇÃO",IF(AND(D4384="",K4384&lt;&gt;""),"SEM LOTE",IF(AND(Q4384&lt;&gt;"",Q4384&gt;=Parametros!$B$11),"PARADO/SEM GIRO","OK"))))))))))</f>
        <v>OK</v>
      </c>
      <c r="T4384" s="29" t="str">
        <f aca="false">IF(AND($S4384="PARADO/SEM GIRO",$K4384="KG",OR(Painel!$B$5="(Todos)",A4384=Painel!$B$5)*OR(Painel!$E$5="(Todos)",P4384=Painel!$E$5)),$J4384+ROW()/10000000,"")</f>
        <v/>
      </c>
      <c r="U4384" s="29" t="str">
        <f aca="false">IF(AND($S4384="VENCIDO",$K4384="KG",OR(Painel!$B$5="(Todos)",A4384=Painel!$B$5)*OR(Painel!$E$5="(Todos)",P4384=Painel!$E$5)),$J4384+ROW()/10000000,"")</f>
        <v/>
      </c>
    </row>
    <row r="4385" customFormat="false" ht="15" hidden="false" customHeight="false" outlineLevel="0" collapsed="false">
      <c r="A4385" s="29" t="s">
        <v>52</v>
      </c>
      <c r="B4385" s="29" t="s">
        <v>8079</v>
      </c>
      <c r="C4385" s="29" t="s">
        <v>4484</v>
      </c>
      <c r="D4385" s="29" t="s">
        <v>8080</v>
      </c>
      <c r="E4385" s="29" t="n">
        <v>1</v>
      </c>
      <c r="F4385" s="29"/>
      <c r="G4385" s="29" t="s">
        <v>8081</v>
      </c>
      <c r="H4385" s="30" t="n">
        <v>480</v>
      </c>
      <c r="I4385" s="31" t="n">
        <v>46058</v>
      </c>
      <c r="J4385" s="30" t="n">
        <v>480</v>
      </c>
      <c r="K4385" s="29" t="s">
        <v>120</v>
      </c>
      <c r="L4385" s="29" t="s">
        <v>8082</v>
      </c>
      <c r="M4385" s="29"/>
      <c r="N4385" s="29" t="s">
        <v>122</v>
      </c>
      <c r="O4385" s="31" t="n">
        <v>46577</v>
      </c>
      <c r="P4385" s="29" t="s">
        <v>123</v>
      </c>
      <c r="Q4385" s="29" t="n">
        <f aca="false">IFERROR(VALUE(L4385),"")</f>
        <v>227</v>
      </c>
      <c r="R4385" s="29" t="n">
        <f aca="true">IF(O4385="","",O4385-TODAY())</f>
        <v>292</v>
      </c>
      <c r="S4385" s="29" t="str">
        <f aca="false">IF(C4385="&lt;&lt; vazio &gt;&gt;","VAZIA",IF(AND(O4385&lt;&gt;"",R4385&lt;0),"VENCIDO",IF(AND(O4385&lt;&gt;"",R4385&lt;=Parametros!$B$10),"PRÓX. VENCIMENTO",IF(F4385="Q","QUALIDADE",IF(F4385="S","BLOQUEADO",IF(F4385="R","RESTRITO/DEVOLUÇÃO",IF(OR(N4385="QUAR",N4385="QRES"),"QUARENTENA",IF(OR(B4385="DESCARTE",B4385="DEVOLUÇÃO"),"DESCARTE/DEVOLUÇÃO",IF(AND(D4385="",K4385&lt;&gt;""),"SEM LOTE",IF(AND(Q4385&lt;&gt;"",Q4385&gt;=Parametros!$B$11),"PARADO/SEM GIRO","OK"))))))))))</f>
        <v>PARADO/SEM GIRO</v>
      </c>
      <c r="T4385" s="29" t="n">
        <f aca="false">IF(AND($S4385="PARADO/SEM GIRO",$K4385="KG",OR(Painel!$B$5="(Todos)",A4385=Painel!$B$5)*OR(Painel!$E$5="(Todos)",P4385=Painel!$E$5)),$J4385+ROW()/10000000,"")</f>
        <v>480.0004385</v>
      </c>
      <c r="U4385" s="29" t="str">
        <f aca="false">IF(AND($S4385="VENCIDO",$K4385="KG",OR(Painel!$B$5="(Todos)",A4385=Painel!$B$5)*OR(Painel!$E$5="(Todos)",P4385=Painel!$E$5)),$J4385+ROW()/10000000,"")</f>
        <v/>
      </c>
    </row>
    <row r="4386" customFormat="false" ht="15" hidden="false" customHeight="false" outlineLevel="0" collapsed="false">
      <c r="A4386" s="29" t="s">
        <v>52</v>
      </c>
      <c r="B4386" s="29" t="s">
        <v>8083</v>
      </c>
      <c r="C4386" s="29" t="s">
        <v>129</v>
      </c>
      <c r="D4386" s="29" t="s">
        <v>130</v>
      </c>
      <c r="E4386" s="29" t="n">
        <v>1</v>
      </c>
      <c r="F4386" s="29"/>
      <c r="G4386" s="29" t="s">
        <v>8084</v>
      </c>
      <c r="H4386" s="30" t="n">
        <v>1000</v>
      </c>
      <c r="I4386" s="31" t="n">
        <v>46245</v>
      </c>
      <c r="J4386" s="30" t="n">
        <v>1000</v>
      </c>
      <c r="K4386" s="29" t="s">
        <v>120</v>
      </c>
      <c r="L4386" s="29" t="s">
        <v>2312</v>
      </c>
      <c r="M4386" s="29"/>
      <c r="N4386" s="29" t="s">
        <v>122</v>
      </c>
      <c r="O4386" s="31" t="n">
        <v>46970</v>
      </c>
      <c r="P4386" s="29" t="s">
        <v>123</v>
      </c>
      <c r="Q4386" s="29" t="n">
        <f aca="false">IFERROR(VALUE(L4386),"")</f>
        <v>40</v>
      </c>
      <c r="R4386" s="29" t="n">
        <f aca="true">IF(O4386="","",O4386-TODAY())</f>
        <v>685</v>
      </c>
      <c r="S4386" s="29" t="str">
        <f aca="false">IF(C4386="&lt;&lt; vazio &gt;&gt;","VAZIA",IF(AND(O4386&lt;&gt;"",R4386&lt;0),"VENCIDO",IF(AND(O4386&lt;&gt;"",R4386&lt;=Parametros!$B$10),"PRÓX. VENCIMENTO",IF(F4386="Q","QUALIDADE",IF(F4386="S","BLOQUEADO",IF(F4386="R","RESTRITO/DEVOLUÇÃO",IF(OR(N4386="QUAR",N4386="QRES"),"QUARENTENA",IF(OR(B4386="DESCARTE",B4386="DEVOLUÇÃO"),"DESCARTE/DEVOLUÇÃO",IF(AND(D4386="",K4386&lt;&gt;""),"SEM LOTE",IF(AND(Q4386&lt;&gt;"",Q4386&gt;=Parametros!$B$11),"PARADO/SEM GIRO","OK"))))))))))</f>
        <v>OK</v>
      </c>
      <c r="T4386" s="29" t="str">
        <f aca="false">IF(AND($S4386="PARADO/SEM GIRO",$K4386="KG",OR(Painel!$B$5="(Todos)",A4386=Painel!$B$5)*OR(Painel!$E$5="(Todos)",P4386=Painel!$E$5)),$J4386+ROW()/10000000,"")</f>
        <v/>
      </c>
      <c r="U4386" s="29" t="str">
        <f aca="false">IF(AND($S4386="VENCIDO",$K4386="KG",OR(Painel!$B$5="(Todos)",A4386=Painel!$B$5)*OR(Painel!$E$5="(Todos)",P4386=Painel!$E$5)),$J4386+ROW()/10000000,"")</f>
        <v/>
      </c>
    </row>
    <row r="4387" customFormat="false" ht="15" hidden="false" customHeight="false" outlineLevel="0" collapsed="false">
      <c r="A4387" s="29" t="s">
        <v>52</v>
      </c>
      <c r="B4387" s="29" t="s">
        <v>8085</v>
      </c>
      <c r="C4387" s="29" t="s">
        <v>222</v>
      </c>
      <c r="D4387" s="29" t="s">
        <v>1249</v>
      </c>
      <c r="E4387" s="29" t="n">
        <v>1</v>
      </c>
      <c r="F4387" s="29" t="s">
        <v>268</v>
      </c>
      <c r="G4387" s="29" t="s">
        <v>8086</v>
      </c>
      <c r="H4387" s="30" t="n">
        <v>1000</v>
      </c>
      <c r="I4387" s="31" t="n">
        <v>46285</v>
      </c>
      <c r="J4387" s="30" t="n">
        <v>1000</v>
      </c>
      <c r="K4387" s="29" t="s">
        <v>120</v>
      </c>
      <c r="L4387" s="29" t="s">
        <v>116</v>
      </c>
      <c r="M4387" s="29"/>
      <c r="N4387" s="29" t="s">
        <v>122</v>
      </c>
      <c r="O4387" s="31" t="n">
        <v>46832</v>
      </c>
      <c r="P4387" s="29" t="s">
        <v>123</v>
      </c>
      <c r="Q4387" s="29" t="n">
        <f aca="false">IFERROR(VALUE(L4387),"")</f>
        <v>0</v>
      </c>
      <c r="R4387" s="29" t="n">
        <f aca="true">IF(O4387="","",O4387-TODAY())</f>
        <v>547</v>
      </c>
      <c r="S4387" s="29" t="str">
        <f aca="false">IF(C4387="&lt;&lt; vazio &gt;&gt;","VAZIA",IF(AND(O4387&lt;&gt;"",R4387&lt;0),"VENCIDO",IF(AND(O4387&lt;&gt;"",R4387&lt;=Parametros!$B$10),"PRÓX. VENCIMENTO",IF(F4387="Q","QUALIDADE",IF(F4387="S","BLOQUEADO",IF(F4387="R","RESTRITO/DEVOLUÇÃO",IF(OR(N4387="QUAR",N4387="QRES"),"QUARENTENA",IF(OR(B4387="DESCARTE",B4387="DEVOLUÇÃO"),"DESCARTE/DEVOLUÇÃO",IF(AND(D4387="",K4387&lt;&gt;""),"SEM LOTE",IF(AND(Q4387&lt;&gt;"",Q4387&gt;=Parametros!$B$11),"PARADO/SEM GIRO","OK"))))))))))</f>
        <v>QUALIDADE</v>
      </c>
      <c r="T4387" s="29" t="str">
        <f aca="false">IF(AND($S4387="PARADO/SEM GIRO",$K4387="KG",OR(Painel!$B$5="(Todos)",A4387=Painel!$B$5)*OR(Painel!$E$5="(Todos)",P4387=Painel!$E$5)),$J4387+ROW()/10000000,"")</f>
        <v/>
      </c>
      <c r="U4387" s="29" t="str">
        <f aca="false">IF(AND($S4387="VENCIDO",$K4387="KG",OR(Painel!$B$5="(Todos)",A4387=Painel!$B$5)*OR(Painel!$E$5="(Todos)",P4387=Painel!$E$5)),$J4387+ROW()/10000000,"")</f>
        <v/>
      </c>
    </row>
    <row r="4388" customFormat="false" ht="15" hidden="false" customHeight="false" outlineLevel="0" collapsed="false">
      <c r="A4388" s="29" t="s">
        <v>52</v>
      </c>
      <c r="B4388" s="29" t="s">
        <v>8087</v>
      </c>
      <c r="C4388" s="29" t="s">
        <v>549</v>
      </c>
      <c r="D4388" s="29" t="s">
        <v>550</v>
      </c>
      <c r="E4388" s="29" t="n">
        <v>1</v>
      </c>
      <c r="F4388" s="29"/>
      <c r="G4388" s="29" t="s">
        <v>8088</v>
      </c>
      <c r="H4388" s="30" t="n">
        <v>1102.5</v>
      </c>
      <c r="I4388" s="31" t="n">
        <v>46263</v>
      </c>
      <c r="J4388" s="30" t="n">
        <v>1102.5</v>
      </c>
      <c r="K4388" s="29" t="s">
        <v>120</v>
      </c>
      <c r="L4388" s="29" t="s">
        <v>771</v>
      </c>
      <c r="M4388" s="29"/>
      <c r="N4388" s="29" t="s">
        <v>122</v>
      </c>
      <c r="O4388" s="31" t="n">
        <v>46991</v>
      </c>
      <c r="P4388" s="29" t="s">
        <v>123</v>
      </c>
      <c r="Q4388" s="29" t="n">
        <f aca="false">IFERROR(VALUE(L4388),"")</f>
        <v>22</v>
      </c>
      <c r="R4388" s="29" t="n">
        <f aca="true">IF(O4388="","",O4388-TODAY())</f>
        <v>706</v>
      </c>
      <c r="S4388" s="29" t="str">
        <f aca="false">IF(C4388="&lt;&lt; vazio &gt;&gt;","VAZIA",IF(AND(O4388&lt;&gt;"",R4388&lt;0),"VENCIDO",IF(AND(O4388&lt;&gt;"",R4388&lt;=Parametros!$B$10),"PRÓX. VENCIMENTO",IF(F4388="Q","QUALIDADE",IF(F4388="S","BLOQUEADO",IF(F4388="R","RESTRITO/DEVOLUÇÃO",IF(OR(N4388="QUAR",N4388="QRES"),"QUARENTENA",IF(OR(B4388="DESCARTE",B4388="DEVOLUÇÃO"),"DESCARTE/DEVOLUÇÃO",IF(AND(D4388="",K4388&lt;&gt;""),"SEM LOTE",IF(AND(Q4388&lt;&gt;"",Q4388&gt;=Parametros!$B$11),"PARADO/SEM GIRO","OK"))))))))))</f>
        <v>OK</v>
      </c>
      <c r="T4388" s="29" t="str">
        <f aca="false">IF(AND($S4388="PARADO/SEM GIRO",$K4388="KG",OR(Painel!$B$5="(Todos)",A4388=Painel!$B$5)*OR(Painel!$E$5="(Todos)",P4388=Painel!$E$5)),$J4388+ROW()/10000000,"")</f>
        <v/>
      </c>
      <c r="U4388" s="29" t="str">
        <f aca="false">IF(AND($S4388="VENCIDO",$K4388="KG",OR(Painel!$B$5="(Todos)",A4388=Painel!$B$5)*OR(Painel!$E$5="(Todos)",P4388=Painel!$E$5)),$J4388+ROW()/10000000,"")</f>
        <v/>
      </c>
    </row>
    <row r="4389" customFormat="false" ht="15" hidden="false" customHeight="false" outlineLevel="0" collapsed="false">
      <c r="A4389" s="29" t="s">
        <v>52</v>
      </c>
      <c r="B4389" s="29" t="s">
        <v>8089</v>
      </c>
      <c r="C4389" s="29" t="s">
        <v>322</v>
      </c>
      <c r="D4389" s="29" t="s">
        <v>3194</v>
      </c>
      <c r="E4389" s="29" t="n">
        <v>1</v>
      </c>
      <c r="F4389" s="29"/>
      <c r="G4389" s="29" t="s">
        <v>8090</v>
      </c>
      <c r="H4389" s="30" t="n">
        <v>999.9</v>
      </c>
      <c r="I4389" s="31" t="n">
        <v>46276</v>
      </c>
      <c r="J4389" s="30" t="n">
        <v>999.9</v>
      </c>
      <c r="K4389" s="29" t="s">
        <v>120</v>
      </c>
      <c r="L4389" s="29" t="s">
        <v>133</v>
      </c>
      <c r="M4389" s="29"/>
      <c r="N4389" s="29" t="s">
        <v>122</v>
      </c>
      <c r="O4389" s="31" t="n">
        <v>46636</v>
      </c>
      <c r="P4389" s="29" t="s">
        <v>123</v>
      </c>
      <c r="Q4389" s="29" t="n">
        <f aca="false">IFERROR(VALUE(L4389),"")</f>
        <v>9</v>
      </c>
      <c r="R4389" s="29" t="n">
        <f aca="true">IF(O4389="","",O4389-TODAY())</f>
        <v>351</v>
      </c>
      <c r="S4389" s="29" t="str">
        <f aca="false">IF(C4389="&lt;&lt; vazio &gt;&gt;","VAZIA",IF(AND(O4389&lt;&gt;"",R4389&lt;0),"VENCIDO",IF(AND(O4389&lt;&gt;"",R4389&lt;=Parametros!$B$10),"PRÓX. VENCIMENTO",IF(F4389="Q","QUALIDADE",IF(F4389="S","BLOQUEADO",IF(F4389="R","RESTRITO/DEVOLUÇÃO",IF(OR(N4389="QUAR",N4389="QRES"),"QUARENTENA",IF(OR(B4389="DESCARTE",B4389="DEVOLUÇÃO"),"DESCARTE/DEVOLUÇÃO",IF(AND(D4389="",K4389&lt;&gt;""),"SEM LOTE",IF(AND(Q4389&lt;&gt;"",Q4389&gt;=Parametros!$B$11),"PARADO/SEM GIRO","OK"))))))))))</f>
        <v>OK</v>
      </c>
      <c r="T4389" s="29" t="str">
        <f aca="false">IF(AND($S4389="PARADO/SEM GIRO",$K4389="KG",OR(Painel!$B$5="(Todos)",A4389=Painel!$B$5)*OR(Painel!$E$5="(Todos)",P4389=Painel!$E$5)),$J4389+ROW()/10000000,"")</f>
        <v/>
      </c>
      <c r="U4389" s="29" t="str">
        <f aca="false">IF(AND($S4389="VENCIDO",$K4389="KG",OR(Painel!$B$5="(Todos)",A4389=Painel!$B$5)*OR(Painel!$E$5="(Todos)",P4389=Painel!$E$5)),$J4389+ROW()/10000000,"")</f>
        <v/>
      </c>
    </row>
    <row r="4390" customFormat="false" ht="15" hidden="false" customHeight="false" outlineLevel="0" collapsed="false">
      <c r="A4390" s="29" t="s">
        <v>52</v>
      </c>
      <c r="B4390" s="29" t="s">
        <v>8091</v>
      </c>
      <c r="C4390" s="29" t="s">
        <v>325</v>
      </c>
      <c r="D4390" s="29" t="s">
        <v>492</v>
      </c>
      <c r="E4390" s="29" t="n">
        <v>1</v>
      </c>
      <c r="F4390" s="29"/>
      <c r="G4390" s="29" t="s">
        <v>8092</v>
      </c>
      <c r="H4390" s="30" t="n">
        <v>1102.5</v>
      </c>
      <c r="I4390" s="31" t="n">
        <v>46240</v>
      </c>
      <c r="J4390" s="30" t="n">
        <v>1102.5</v>
      </c>
      <c r="K4390" s="29" t="s">
        <v>120</v>
      </c>
      <c r="L4390" s="29" t="s">
        <v>1330</v>
      </c>
      <c r="M4390" s="29"/>
      <c r="N4390" s="29" t="s">
        <v>122</v>
      </c>
      <c r="O4390" s="31" t="n">
        <v>46600</v>
      </c>
      <c r="P4390" s="29" t="s">
        <v>123</v>
      </c>
      <c r="Q4390" s="29" t="n">
        <f aca="false">IFERROR(VALUE(L4390),"")</f>
        <v>45</v>
      </c>
      <c r="R4390" s="29" t="n">
        <f aca="true">IF(O4390="","",O4390-TODAY())</f>
        <v>315</v>
      </c>
      <c r="S4390" s="29" t="str">
        <f aca="false">IF(C4390="&lt;&lt; vazio &gt;&gt;","VAZIA",IF(AND(O4390&lt;&gt;"",R4390&lt;0),"VENCIDO",IF(AND(O4390&lt;&gt;"",R4390&lt;=Parametros!$B$10),"PRÓX. VENCIMENTO",IF(F4390="Q","QUALIDADE",IF(F4390="S","BLOQUEADO",IF(F4390="R","RESTRITO/DEVOLUÇÃO",IF(OR(N4390="QUAR",N4390="QRES"),"QUARENTENA",IF(OR(B4390="DESCARTE",B4390="DEVOLUÇÃO"),"DESCARTE/DEVOLUÇÃO",IF(AND(D4390="",K4390&lt;&gt;""),"SEM LOTE",IF(AND(Q4390&lt;&gt;"",Q4390&gt;=Parametros!$B$11),"PARADO/SEM GIRO","OK"))))))))))</f>
        <v>OK</v>
      </c>
      <c r="T4390" s="29" t="str">
        <f aca="false">IF(AND($S4390="PARADO/SEM GIRO",$K4390="KG",OR(Painel!$B$5="(Todos)",A4390=Painel!$B$5)*OR(Painel!$E$5="(Todos)",P4390=Painel!$E$5)),$J4390+ROW()/10000000,"")</f>
        <v/>
      </c>
      <c r="U4390" s="29" t="str">
        <f aca="false">IF(AND($S4390="VENCIDO",$K4390="KG",OR(Painel!$B$5="(Todos)",A4390=Painel!$B$5)*OR(Painel!$E$5="(Todos)",P4390=Painel!$E$5)),$J4390+ROW()/10000000,"")</f>
        <v/>
      </c>
    </row>
    <row r="4391" customFormat="false" ht="15" hidden="false" customHeight="false" outlineLevel="0" collapsed="false">
      <c r="A4391" s="29" t="s">
        <v>52</v>
      </c>
      <c r="B4391" s="29" t="s">
        <v>8093</v>
      </c>
      <c r="C4391" s="29" t="s">
        <v>785</v>
      </c>
      <c r="D4391" s="29" t="s">
        <v>880</v>
      </c>
      <c r="E4391" s="29" t="n">
        <v>1</v>
      </c>
      <c r="F4391" s="29"/>
      <c r="G4391" s="29" t="s">
        <v>8094</v>
      </c>
      <c r="H4391" s="30" t="n">
        <v>1000</v>
      </c>
      <c r="I4391" s="31" t="n">
        <v>46280</v>
      </c>
      <c r="J4391" s="30" t="n">
        <v>1000</v>
      </c>
      <c r="K4391" s="29" t="s">
        <v>120</v>
      </c>
      <c r="L4391" s="29" t="s">
        <v>144</v>
      </c>
      <c r="M4391" s="29"/>
      <c r="N4391" s="29" t="s">
        <v>122</v>
      </c>
      <c r="O4391" s="31" t="n">
        <v>46823</v>
      </c>
      <c r="P4391" s="29" t="s">
        <v>123</v>
      </c>
      <c r="Q4391" s="29" t="n">
        <f aca="false">IFERROR(VALUE(L4391),"")</f>
        <v>5</v>
      </c>
      <c r="R4391" s="29" t="n">
        <f aca="true">IF(O4391="","",O4391-TODAY())</f>
        <v>538</v>
      </c>
      <c r="S4391" s="29" t="str">
        <f aca="false">IF(C4391="&lt;&lt; vazio &gt;&gt;","VAZIA",IF(AND(O4391&lt;&gt;"",R4391&lt;0),"VENCIDO",IF(AND(O4391&lt;&gt;"",R4391&lt;=Parametros!$B$10),"PRÓX. VENCIMENTO",IF(F4391="Q","QUALIDADE",IF(F4391="S","BLOQUEADO",IF(F4391="R","RESTRITO/DEVOLUÇÃO",IF(OR(N4391="QUAR",N4391="QRES"),"QUARENTENA",IF(OR(B4391="DESCARTE",B4391="DEVOLUÇÃO"),"DESCARTE/DEVOLUÇÃO",IF(AND(D4391="",K4391&lt;&gt;""),"SEM LOTE",IF(AND(Q4391&lt;&gt;"",Q4391&gt;=Parametros!$B$11),"PARADO/SEM GIRO","OK"))))))))))</f>
        <v>OK</v>
      </c>
      <c r="T4391" s="29" t="str">
        <f aca="false">IF(AND($S4391="PARADO/SEM GIRO",$K4391="KG",OR(Painel!$B$5="(Todos)",A4391=Painel!$B$5)*OR(Painel!$E$5="(Todos)",P4391=Painel!$E$5)),$J4391+ROW()/10000000,"")</f>
        <v/>
      </c>
      <c r="U4391" s="29" t="str">
        <f aca="false">IF(AND($S4391="VENCIDO",$K4391="KG",OR(Painel!$B$5="(Todos)",A4391=Painel!$B$5)*OR(Painel!$E$5="(Todos)",P4391=Painel!$E$5)),$J4391+ROW()/10000000,"")</f>
        <v/>
      </c>
    </row>
    <row r="4392" customFormat="false" ht="15" hidden="false" customHeight="false" outlineLevel="0" collapsed="false">
      <c r="A4392" s="29" t="s">
        <v>52</v>
      </c>
      <c r="B4392" s="29" t="s">
        <v>8095</v>
      </c>
      <c r="C4392" s="29" t="s">
        <v>876</v>
      </c>
      <c r="D4392" s="29" t="s">
        <v>1238</v>
      </c>
      <c r="E4392" s="29" t="n">
        <v>1</v>
      </c>
      <c r="F4392" s="29" t="s">
        <v>268</v>
      </c>
      <c r="G4392" s="29" t="s">
        <v>8096</v>
      </c>
      <c r="H4392" s="30" t="n">
        <v>720</v>
      </c>
      <c r="I4392" s="31" t="n">
        <v>46281</v>
      </c>
      <c r="J4392" s="30" t="n">
        <v>720</v>
      </c>
      <c r="K4392" s="29" t="s">
        <v>120</v>
      </c>
      <c r="L4392" s="29" t="s">
        <v>284</v>
      </c>
      <c r="M4392" s="29"/>
      <c r="N4392" s="29" t="s">
        <v>122</v>
      </c>
      <c r="O4392" s="31" t="n">
        <v>46827</v>
      </c>
      <c r="P4392" s="29" t="s">
        <v>123</v>
      </c>
      <c r="Q4392" s="29" t="n">
        <f aca="false">IFERROR(VALUE(L4392),"")</f>
        <v>4</v>
      </c>
      <c r="R4392" s="29" t="n">
        <f aca="true">IF(O4392="","",O4392-TODAY())</f>
        <v>542</v>
      </c>
      <c r="S4392" s="29" t="str">
        <f aca="false">IF(C4392="&lt;&lt; vazio &gt;&gt;","VAZIA",IF(AND(O4392&lt;&gt;"",R4392&lt;0),"VENCIDO",IF(AND(O4392&lt;&gt;"",R4392&lt;=Parametros!$B$10),"PRÓX. VENCIMENTO",IF(F4392="Q","QUALIDADE",IF(F4392="S","BLOQUEADO",IF(F4392="R","RESTRITO/DEVOLUÇÃO",IF(OR(N4392="QUAR",N4392="QRES"),"QUARENTENA",IF(OR(B4392="DESCARTE",B4392="DEVOLUÇÃO"),"DESCARTE/DEVOLUÇÃO",IF(AND(D4392="",K4392&lt;&gt;""),"SEM LOTE",IF(AND(Q4392&lt;&gt;"",Q4392&gt;=Parametros!$B$11),"PARADO/SEM GIRO","OK"))))))))))</f>
        <v>QUALIDADE</v>
      </c>
      <c r="T4392" s="29" t="str">
        <f aca="false">IF(AND($S4392="PARADO/SEM GIRO",$K4392="KG",OR(Painel!$B$5="(Todos)",A4392=Painel!$B$5)*OR(Painel!$E$5="(Todos)",P4392=Painel!$E$5)),$J4392+ROW()/10000000,"")</f>
        <v/>
      </c>
      <c r="U4392" s="29" t="str">
        <f aca="false">IF(AND($S4392="VENCIDO",$K4392="KG",OR(Painel!$B$5="(Todos)",A4392=Painel!$B$5)*OR(Painel!$E$5="(Todos)",P4392=Painel!$E$5)),$J4392+ROW()/10000000,"")</f>
        <v/>
      </c>
    </row>
    <row r="4393" customFormat="false" ht="15" hidden="false" customHeight="false" outlineLevel="0" collapsed="false">
      <c r="A4393" s="29" t="s">
        <v>52</v>
      </c>
      <c r="B4393" s="29" t="s">
        <v>8097</v>
      </c>
      <c r="C4393" s="29" t="s">
        <v>276</v>
      </c>
      <c r="D4393" s="29" t="s">
        <v>698</v>
      </c>
      <c r="E4393" s="29" t="n">
        <v>1</v>
      </c>
      <c r="F4393" s="29" t="s">
        <v>268</v>
      </c>
      <c r="G4393" s="29" t="s">
        <v>8098</v>
      </c>
      <c r="H4393" s="30" t="n">
        <v>415.8</v>
      </c>
      <c r="I4393" s="31" t="n">
        <v>46278</v>
      </c>
      <c r="J4393" s="30" t="n">
        <v>415.8</v>
      </c>
      <c r="K4393" s="29" t="s">
        <v>120</v>
      </c>
      <c r="L4393" s="29" t="s">
        <v>328</v>
      </c>
      <c r="M4393" s="29"/>
      <c r="N4393" s="29" t="s">
        <v>122</v>
      </c>
      <c r="O4393" s="31" t="n">
        <v>46823</v>
      </c>
      <c r="P4393" s="29" t="s">
        <v>123</v>
      </c>
      <c r="Q4393" s="29" t="n">
        <f aca="false">IFERROR(VALUE(L4393),"")</f>
        <v>7</v>
      </c>
      <c r="R4393" s="29" t="n">
        <f aca="true">IF(O4393="","",O4393-TODAY())</f>
        <v>538</v>
      </c>
      <c r="S4393" s="29" t="str">
        <f aca="false">IF(C4393="&lt;&lt; vazio &gt;&gt;","VAZIA",IF(AND(O4393&lt;&gt;"",R4393&lt;0),"VENCIDO",IF(AND(O4393&lt;&gt;"",R4393&lt;=Parametros!$B$10),"PRÓX. VENCIMENTO",IF(F4393="Q","QUALIDADE",IF(F4393="S","BLOQUEADO",IF(F4393="R","RESTRITO/DEVOLUÇÃO",IF(OR(N4393="QUAR",N4393="QRES"),"QUARENTENA",IF(OR(B4393="DESCARTE",B4393="DEVOLUÇÃO"),"DESCARTE/DEVOLUÇÃO",IF(AND(D4393="",K4393&lt;&gt;""),"SEM LOTE",IF(AND(Q4393&lt;&gt;"",Q4393&gt;=Parametros!$B$11),"PARADO/SEM GIRO","OK"))))))))))</f>
        <v>QUALIDADE</v>
      </c>
      <c r="T4393" s="29" t="str">
        <f aca="false">IF(AND($S4393="PARADO/SEM GIRO",$K4393="KG",OR(Painel!$B$5="(Todos)",A4393=Painel!$B$5)*OR(Painel!$E$5="(Todos)",P4393=Painel!$E$5)),$J4393+ROW()/10000000,"")</f>
        <v/>
      </c>
      <c r="U4393" s="29" t="str">
        <f aca="false">IF(AND($S4393="VENCIDO",$K4393="KG",OR(Painel!$B$5="(Todos)",A4393=Painel!$B$5)*OR(Painel!$E$5="(Todos)",P4393=Painel!$E$5)),$J4393+ROW()/10000000,"")</f>
        <v/>
      </c>
    </row>
    <row r="4394" customFormat="false" ht="15" hidden="false" customHeight="false" outlineLevel="0" collapsed="false">
      <c r="A4394" s="29" t="s">
        <v>52</v>
      </c>
      <c r="B4394" s="29" t="s">
        <v>8099</v>
      </c>
      <c r="C4394" s="29" t="s">
        <v>196</v>
      </c>
      <c r="D4394" s="29" t="s">
        <v>6791</v>
      </c>
      <c r="E4394" s="29" t="n">
        <v>1</v>
      </c>
      <c r="F4394" s="29"/>
      <c r="G4394" s="29" t="s">
        <v>8100</v>
      </c>
      <c r="H4394" s="30" t="n">
        <v>1000</v>
      </c>
      <c r="I4394" s="31" t="n">
        <v>46235</v>
      </c>
      <c r="J4394" s="30" t="n">
        <v>1000</v>
      </c>
      <c r="K4394" s="29" t="s">
        <v>120</v>
      </c>
      <c r="L4394" s="29" t="s">
        <v>694</v>
      </c>
      <c r="M4394" s="29"/>
      <c r="N4394" s="29" t="s">
        <v>122</v>
      </c>
      <c r="O4394" s="31" t="n">
        <v>46756</v>
      </c>
      <c r="P4394" s="29" t="s">
        <v>123</v>
      </c>
      <c r="Q4394" s="29" t="n">
        <f aca="false">IFERROR(VALUE(L4394),"")</f>
        <v>50</v>
      </c>
      <c r="R4394" s="29" t="n">
        <f aca="true">IF(O4394="","",O4394-TODAY())</f>
        <v>471</v>
      </c>
      <c r="S4394" s="29" t="str">
        <f aca="false">IF(C4394="&lt;&lt; vazio &gt;&gt;","VAZIA",IF(AND(O4394&lt;&gt;"",R4394&lt;0),"VENCIDO",IF(AND(O4394&lt;&gt;"",R4394&lt;=Parametros!$B$10),"PRÓX. VENCIMENTO",IF(F4394="Q","QUALIDADE",IF(F4394="S","BLOQUEADO",IF(F4394="R","RESTRITO/DEVOLUÇÃO",IF(OR(N4394="QUAR",N4394="QRES"),"QUARENTENA",IF(OR(B4394="DESCARTE",B4394="DEVOLUÇÃO"),"DESCARTE/DEVOLUÇÃO",IF(AND(D4394="",K4394&lt;&gt;""),"SEM LOTE",IF(AND(Q4394&lt;&gt;"",Q4394&gt;=Parametros!$B$11),"PARADO/SEM GIRO","OK"))))))))))</f>
        <v>OK</v>
      </c>
      <c r="T4394" s="29" t="str">
        <f aca="false">IF(AND($S4394="PARADO/SEM GIRO",$K4394="KG",OR(Painel!$B$5="(Todos)",A4394=Painel!$B$5)*OR(Painel!$E$5="(Todos)",P4394=Painel!$E$5)),$J4394+ROW()/10000000,"")</f>
        <v/>
      </c>
      <c r="U4394" s="29" t="str">
        <f aca="false">IF(AND($S4394="VENCIDO",$K4394="KG",OR(Painel!$B$5="(Todos)",A4394=Painel!$B$5)*OR(Painel!$E$5="(Todos)",P4394=Painel!$E$5)),$J4394+ROW()/10000000,"")</f>
        <v/>
      </c>
    </row>
    <row r="4395" customFormat="false" ht="15" hidden="false" customHeight="false" outlineLevel="0" collapsed="false">
      <c r="A4395" s="29" t="s">
        <v>52</v>
      </c>
      <c r="B4395" s="29" t="s">
        <v>8101</v>
      </c>
      <c r="C4395" s="29" t="s">
        <v>437</v>
      </c>
      <c r="D4395" s="29" t="s">
        <v>438</v>
      </c>
      <c r="E4395" s="29" t="n">
        <v>1</v>
      </c>
      <c r="F4395" s="29"/>
      <c r="G4395" s="29" t="s">
        <v>8102</v>
      </c>
      <c r="H4395" s="30" t="n">
        <v>242.4</v>
      </c>
      <c r="I4395" s="31" t="n">
        <v>46283</v>
      </c>
      <c r="J4395" s="30" t="n">
        <v>242.4</v>
      </c>
      <c r="K4395" s="29" t="s">
        <v>120</v>
      </c>
      <c r="L4395" s="29" t="s">
        <v>1458</v>
      </c>
      <c r="M4395" s="29"/>
      <c r="N4395" s="29" t="s">
        <v>122</v>
      </c>
      <c r="O4395" s="31" t="n">
        <v>46797</v>
      </c>
      <c r="P4395" s="29" t="s">
        <v>123</v>
      </c>
      <c r="Q4395" s="29" t="n">
        <f aca="false">IFERROR(VALUE(L4395),"")</f>
        <v>31</v>
      </c>
      <c r="R4395" s="29" t="n">
        <f aca="true">IF(O4395="","",O4395-TODAY())</f>
        <v>512</v>
      </c>
      <c r="S4395" s="29" t="str">
        <f aca="false">IF(C4395="&lt;&lt; vazio &gt;&gt;","VAZIA",IF(AND(O4395&lt;&gt;"",R4395&lt;0),"VENCIDO",IF(AND(O4395&lt;&gt;"",R4395&lt;=Parametros!$B$10),"PRÓX. VENCIMENTO",IF(F4395="Q","QUALIDADE",IF(F4395="S","BLOQUEADO",IF(F4395="R","RESTRITO/DEVOLUÇÃO",IF(OR(N4395="QUAR",N4395="QRES"),"QUARENTENA",IF(OR(B4395="DESCARTE",B4395="DEVOLUÇÃO"),"DESCARTE/DEVOLUÇÃO",IF(AND(D4395="",K4395&lt;&gt;""),"SEM LOTE",IF(AND(Q4395&lt;&gt;"",Q4395&gt;=Parametros!$B$11),"PARADO/SEM GIRO","OK"))))))))))</f>
        <v>OK</v>
      </c>
      <c r="T4395" s="29" t="str">
        <f aca="false">IF(AND($S4395="PARADO/SEM GIRO",$K4395="KG",OR(Painel!$B$5="(Todos)",A4395=Painel!$B$5)*OR(Painel!$E$5="(Todos)",P4395=Painel!$E$5)),$J4395+ROW()/10000000,"")</f>
        <v/>
      </c>
      <c r="U4395" s="29" t="str">
        <f aca="false">IF(AND($S4395="VENCIDO",$K4395="KG",OR(Painel!$B$5="(Todos)",A4395=Painel!$B$5)*OR(Painel!$E$5="(Todos)",P4395=Painel!$E$5)),$J4395+ROW()/10000000,"")</f>
        <v/>
      </c>
    </row>
    <row r="4396" customFormat="false" ht="15" hidden="false" customHeight="false" outlineLevel="0" collapsed="false">
      <c r="A4396" s="29" t="s">
        <v>52</v>
      </c>
      <c r="B4396" s="29" t="s">
        <v>8103</v>
      </c>
      <c r="C4396" s="29" t="s">
        <v>785</v>
      </c>
      <c r="D4396" s="29" t="s">
        <v>786</v>
      </c>
      <c r="E4396" s="29" t="n">
        <v>1</v>
      </c>
      <c r="F4396" s="29"/>
      <c r="G4396" s="29" t="s">
        <v>8104</v>
      </c>
      <c r="H4396" s="30" t="n">
        <v>1000</v>
      </c>
      <c r="I4396" s="31" t="n">
        <v>46282</v>
      </c>
      <c r="J4396" s="30" t="n">
        <v>1000</v>
      </c>
      <c r="K4396" s="29" t="s">
        <v>120</v>
      </c>
      <c r="L4396" s="29" t="s">
        <v>400</v>
      </c>
      <c r="M4396" s="29"/>
      <c r="N4396" s="29" t="s">
        <v>122</v>
      </c>
      <c r="O4396" s="31" t="n">
        <v>46824</v>
      </c>
      <c r="P4396" s="29" t="s">
        <v>123</v>
      </c>
      <c r="Q4396" s="29" t="n">
        <f aca="false">IFERROR(VALUE(L4396),"")</f>
        <v>3</v>
      </c>
      <c r="R4396" s="29" t="n">
        <f aca="true">IF(O4396="","",O4396-TODAY())</f>
        <v>539</v>
      </c>
      <c r="S4396" s="29" t="str">
        <f aca="false">IF(C4396="&lt;&lt; vazio &gt;&gt;","VAZIA",IF(AND(O4396&lt;&gt;"",R4396&lt;0),"VENCIDO",IF(AND(O4396&lt;&gt;"",R4396&lt;=Parametros!$B$10),"PRÓX. VENCIMENTO",IF(F4396="Q","QUALIDADE",IF(F4396="S","BLOQUEADO",IF(F4396="R","RESTRITO/DEVOLUÇÃO",IF(OR(N4396="QUAR",N4396="QRES"),"QUARENTENA",IF(OR(B4396="DESCARTE",B4396="DEVOLUÇÃO"),"DESCARTE/DEVOLUÇÃO",IF(AND(D4396="",K4396&lt;&gt;""),"SEM LOTE",IF(AND(Q4396&lt;&gt;"",Q4396&gt;=Parametros!$B$11),"PARADO/SEM GIRO","OK"))))))))))</f>
        <v>OK</v>
      </c>
      <c r="T4396" s="29" t="str">
        <f aca="false">IF(AND($S4396="PARADO/SEM GIRO",$K4396="KG",OR(Painel!$B$5="(Todos)",A4396=Painel!$B$5)*OR(Painel!$E$5="(Todos)",P4396=Painel!$E$5)),$J4396+ROW()/10000000,"")</f>
        <v/>
      </c>
      <c r="U4396" s="29" t="str">
        <f aca="false">IF(AND($S4396="VENCIDO",$K4396="KG",OR(Painel!$B$5="(Todos)",A4396=Painel!$B$5)*OR(Painel!$E$5="(Todos)",P4396=Painel!$E$5)),$J4396+ROW()/10000000,"")</f>
        <v/>
      </c>
    </row>
    <row r="4397" customFormat="false" ht="15" hidden="false" customHeight="false" outlineLevel="0" collapsed="false">
      <c r="A4397" s="29" t="s">
        <v>52</v>
      </c>
      <c r="B4397" s="29" t="s">
        <v>8105</v>
      </c>
      <c r="C4397" s="29" t="s">
        <v>396</v>
      </c>
      <c r="D4397" s="29" t="s">
        <v>397</v>
      </c>
      <c r="E4397" s="29" t="n">
        <v>1</v>
      </c>
      <c r="F4397" s="29"/>
      <c r="G4397" s="29" t="s">
        <v>8106</v>
      </c>
      <c r="H4397" s="30" t="n">
        <v>1102.5</v>
      </c>
      <c r="I4397" s="31" t="n">
        <v>46261</v>
      </c>
      <c r="J4397" s="30" t="n">
        <v>1102.5</v>
      </c>
      <c r="K4397" s="29" t="s">
        <v>120</v>
      </c>
      <c r="L4397" s="29" t="s">
        <v>938</v>
      </c>
      <c r="M4397" s="29"/>
      <c r="N4397" s="29" t="s">
        <v>122</v>
      </c>
      <c r="O4397" s="31" t="n">
        <v>46806</v>
      </c>
      <c r="P4397" s="29" t="s">
        <v>123</v>
      </c>
      <c r="Q4397" s="29" t="n">
        <f aca="false">IFERROR(VALUE(L4397),"")</f>
        <v>24</v>
      </c>
      <c r="R4397" s="29" t="n">
        <f aca="true">IF(O4397="","",O4397-TODAY())</f>
        <v>521</v>
      </c>
      <c r="S4397" s="29" t="str">
        <f aca="false">IF(C4397="&lt;&lt; vazio &gt;&gt;","VAZIA",IF(AND(O4397&lt;&gt;"",R4397&lt;0),"VENCIDO",IF(AND(O4397&lt;&gt;"",R4397&lt;=Parametros!$B$10),"PRÓX. VENCIMENTO",IF(F4397="Q","QUALIDADE",IF(F4397="S","BLOQUEADO",IF(F4397="R","RESTRITO/DEVOLUÇÃO",IF(OR(N4397="QUAR",N4397="QRES"),"QUARENTENA",IF(OR(B4397="DESCARTE",B4397="DEVOLUÇÃO"),"DESCARTE/DEVOLUÇÃO",IF(AND(D4397="",K4397&lt;&gt;""),"SEM LOTE",IF(AND(Q4397&lt;&gt;"",Q4397&gt;=Parametros!$B$11),"PARADO/SEM GIRO","OK"))))))))))</f>
        <v>OK</v>
      </c>
      <c r="T4397" s="29" t="str">
        <f aca="false">IF(AND($S4397="PARADO/SEM GIRO",$K4397="KG",OR(Painel!$B$5="(Todos)",A4397=Painel!$B$5)*OR(Painel!$E$5="(Todos)",P4397=Painel!$E$5)),$J4397+ROW()/10000000,"")</f>
        <v/>
      </c>
      <c r="U4397" s="29" t="str">
        <f aca="false">IF(AND($S4397="VENCIDO",$K4397="KG",OR(Painel!$B$5="(Todos)",A4397=Painel!$B$5)*OR(Painel!$E$5="(Todos)",P4397=Painel!$E$5)),$J4397+ROW()/10000000,"")</f>
        <v/>
      </c>
    </row>
    <row r="4398" customFormat="false" ht="15" hidden="false" customHeight="false" outlineLevel="0" collapsed="false">
      <c r="A4398" s="29" t="s">
        <v>52</v>
      </c>
      <c r="B4398" s="29" t="s">
        <v>8107</v>
      </c>
      <c r="C4398" s="29" t="s">
        <v>3520</v>
      </c>
      <c r="D4398" s="29" t="s">
        <v>3521</v>
      </c>
      <c r="E4398" s="29" t="n">
        <v>1</v>
      </c>
      <c r="F4398" s="29" t="s">
        <v>268</v>
      </c>
      <c r="G4398" s="29" t="s">
        <v>8108</v>
      </c>
      <c r="H4398" s="30" t="n">
        <v>960</v>
      </c>
      <c r="I4398" s="31" t="n">
        <v>46272</v>
      </c>
      <c r="J4398" s="30" t="n">
        <v>960</v>
      </c>
      <c r="K4398" s="29" t="s">
        <v>120</v>
      </c>
      <c r="L4398" s="29" t="s">
        <v>126</v>
      </c>
      <c r="M4398" s="29"/>
      <c r="N4398" s="29" t="s">
        <v>122</v>
      </c>
      <c r="O4398" s="31" t="n">
        <v>46815</v>
      </c>
      <c r="P4398" s="29" t="s">
        <v>123</v>
      </c>
      <c r="Q4398" s="29" t="n">
        <f aca="false">IFERROR(VALUE(L4398),"")</f>
        <v>13</v>
      </c>
      <c r="R4398" s="29" t="n">
        <f aca="true">IF(O4398="","",O4398-TODAY())</f>
        <v>530</v>
      </c>
      <c r="S4398" s="29" t="str">
        <f aca="false">IF(C4398="&lt;&lt; vazio &gt;&gt;","VAZIA",IF(AND(O4398&lt;&gt;"",R4398&lt;0),"VENCIDO",IF(AND(O4398&lt;&gt;"",R4398&lt;=Parametros!$B$10),"PRÓX. VENCIMENTO",IF(F4398="Q","QUALIDADE",IF(F4398="S","BLOQUEADO",IF(F4398="R","RESTRITO/DEVOLUÇÃO",IF(OR(N4398="QUAR",N4398="QRES"),"QUARENTENA",IF(OR(B4398="DESCARTE",B4398="DEVOLUÇÃO"),"DESCARTE/DEVOLUÇÃO",IF(AND(D4398="",K4398&lt;&gt;""),"SEM LOTE",IF(AND(Q4398&lt;&gt;"",Q4398&gt;=Parametros!$B$11),"PARADO/SEM GIRO","OK"))))))))))</f>
        <v>QUALIDADE</v>
      </c>
      <c r="T4398" s="29" t="str">
        <f aca="false">IF(AND($S4398="PARADO/SEM GIRO",$K4398="KG",OR(Painel!$B$5="(Todos)",A4398=Painel!$B$5)*OR(Painel!$E$5="(Todos)",P4398=Painel!$E$5)),$J4398+ROW()/10000000,"")</f>
        <v/>
      </c>
      <c r="U4398" s="29" t="str">
        <f aca="false">IF(AND($S4398="VENCIDO",$K4398="KG",OR(Painel!$B$5="(Todos)",A4398=Painel!$B$5)*OR(Painel!$E$5="(Todos)",P4398=Painel!$E$5)),$J4398+ROW()/10000000,"")</f>
        <v/>
      </c>
    </row>
    <row r="4399" customFormat="false" ht="15" hidden="false" customHeight="false" outlineLevel="0" collapsed="false">
      <c r="A4399" s="29" t="s">
        <v>52</v>
      </c>
      <c r="B4399" s="29" t="s">
        <v>8109</v>
      </c>
      <c r="C4399" s="29" t="s">
        <v>115</v>
      </c>
      <c r="D4399" s="29"/>
      <c r="E4399" s="29" t="n">
        <v>0</v>
      </c>
      <c r="F4399" s="29"/>
      <c r="G4399" s="29"/>
      <c r="H4399" s="30" t="n">
        <v>0</v>
      </c>
      <c r="I4399" s="29"/>
      <c r="J4399" s="30" t="n">
        <v>0</v>
      </c>
      <c r="K4399" s="29"/>
      <c r="L4399" s="29" t="s">
        <v>116</v>
      </c>
      <c r="M4399" s="29"/>
      <c r="N4399" s="29"/>
      <c r="O4399" s="29"/>
      <c r="P4399" s="29"/>
      <c r="Q4399" s="29" t="n">
        <f aca="false">IFERROR(VALUE(L4399),"")</f>
        <v>0</v>
      </c>
      <c r="R4399" s="29" t="str">
        <f aca="true">IF(O4399="","",O4399-TODAY())</f>
        <v/>
      </c>
      <c r="S4399" s="29" t="str">
        <f aca="false">IF(C4399="&lt;&lt; vazio &gt;&gt;","VAZIA",IF(AND(O4399&lt;&gt;"",R4399&lt;0),"VENCIDO",IF(AND(O4399&lt;&gt;"",R4399&lt;=Parametros!$B$10),"PRÓX. VENCIMENTO",IF(F4399="Q","QUALIDADE",IF(F4399="S","BLOQUEADO",IF(F4399="R","RESTRITO/DEVOLUÇÃO",IF(OR(N4399="QUAR",N4399="QRES"),"QUARENTENA",IF(OR(B4399="DESCARTE",B4399="DEVOLUÇÃO"),"DESCARTE/DEVOLUÇÃO",IF(AND(D4399="",K4399&lt;&gt;""),"SEM LOTE",IF(AND(Q4399&lt;&gt;"",Q4399&gt;=Parametros!$B$11),"PARADO/SEM GIRO","OK"))))))))))</f>
        <v>VAZIA</v>
      </c>
      <c r="T4399" s="29" t="str">
        <f aca="false">IF(AND($S4399="PARADO/SEM GIRO",$K4399="KG",OR(Painel!$B$5="(Todos)",A4399=Painel!$B$5)*OR(Painel!$E$5="(Todos)",P4399=Painel!$E$5)),$J4399+ROW()/10000000,"")</f>
        <v/>
      </c>
      <c r="U4399" s="29" t="str">
        <f aca="false">IF(AND($S4399="VENCIDO",$K4399="KG",OR(Painel!$B$5="(Todos)",A4399=Painel!$B$5)*OR(Painel!$E$5="(Todos)",P4399=Painel!$E$5)),$J4399+ROW()/10000000,"")</f>
        <v/>
      </c>
    </row>
    <row r="4400" customFormat="false" ht="15" hidden="false" customHeight="false" outlineLevel="0" collapsed="false">
      <c r="A4400" s="29" t="s">
        <v>52</v>
      </c>
      <c r="B4400" s="29" t="s">
        <v>8110</v>
      </c>
      <c r="C4400" s="29" t="s">
        <v>447</v>
      </c>
      <c r="D4400" s="29" t="s">
        <v>448</v>
      </c>
      <c r="E4400" s="29" t="n">
        <v>1</v>
      </c>
      <c r="F4400" s="29"/>
      <c r="G4400" s="29" t="s">
        <v>8111</v>
      </c>
      <c r="H4400" s="30" t="n">
        <v>727.2</v>
      </c>
      <c r="I4400" s="31" t="n">
        <v>46261</v>
      </c>
      <c r="J4400" s="30" t="n">
        <v>727.2</v>
      </c>
      <c r="K4400" s="29" t="s">
        <v>120</v>
      </c>
      <c r="L4400" s="29" t="s">
        <v>938</v>
      </c>
      <c r="M4400" s="29"/>
      <c r="N4400" s="29" t="s">
        <v>122</v>
      </c>
      <c r="O4400" s="31" t="n">
        <v>46805</v>
      </c>
      <c r="P4400" s="29" t="s">
        <v>123</v>
      </c>
      <c r="Q4400" s="29" t="n">
        <f aca="false">IFERROR(VALUE(L4400),"")</f>
        <v>24</v>
      </c>
      <c r="R4400" s="29" t="n">
        <f aca="true">IF(O4400="","",O4400-TODAY())</f>
        <v>520</v>
      </c>
      <c r="S4400" s="29" t="str">
        <f aca="false">IF(C4400="&lt;&lt; vazio &gt;&gt;","VAZIA",IF(AND(O4400&lt;&gt;"",R4400&lt;0),"VENCIDO",IF(AND(O4400&lt;&gt;"",R4400&lt;=Parametros!$B$10),"PRÓX. VENCIMENTO",IF(F4400="Q","QUALIDADE",IF(F4400="S","BLOQUEADO",IF(F4400="R","RESTRITO/DEVOLUÇÃO",IF(OR(N4400="QUAR",N4400="QRES"),"QUARENTENA",IF(OR(B4400="DESCARTE",B4400="DEVOLUÇÃO"),"DESCARTE/DEVOLUÇÃO",IF(AND(D4400="",K4400&lt;&gt;""),"SEM LOTE",IF(AND(Q4400&lt;&gt;"",Q4400&gt;=Parametros!$B$11),"PARADO/SEM GIRO","OK"))))))))))</f>
        <v>OK</v>
      </c>
      <c r="T4400" s="29" t="str">
        <f aca="false">IF(AND($S4400="PARADO/SEM GIRO",$K4400="KG",OR(Painel!$B$5="(Todos)",A4400=Painel!$B$5)*OR(Painel!$E$5="(Todos)",P4400=Painel!$E$5)),$J4400+ROW()/10000000,"")</f>
        <v/>
      </c>
      <c r="U4400" s="29" t="str">
        <f aca="false">IF(AND($S4400="VENCIDO",$K4400="KG",OR(Painel!$B$5="(Todos)",A4400=Painel!$B$5)*OR(Painel!$E$5="(Todos)",P4400=Painel!$E$5)),$J4400+ROW()/10000000,"")</f>
        <v/>
      </c>
    </row>
    <row r="4401" customFormat="false" ht="15" hidden="false" customHeight="false" outlineLevel="0" collapsed="false">
      <c r="A4401" s="29" t="s">
        <v>52</v>
      </c>
      <c r="B4401" s="29" t="s">
        <v>8112</v>
      </c>
      <c r="C4401" s="29" t="s">
        <v>917</v>
      </c>
      <c r="D4401" s="29" t="s">
        <v>730</v>
      </c>
      <c r="E4401" s="29" t="n">
        <v>1</v>
      </c>
      <c r="F4401" s="29"/>
      <c r="G4401" s="29" t="s">
        <v>8113</v>
      </c>
      <c r="H4401" s="30" t="n">
        <v>800</v>
      </c>
      <c r="I4401" s="31" t="n">
        <v>46276</v>
      </c>
      <c r="J4401" s="30" t="n">
        <v>800</v>
      </c>
      <c r="K4401" s="29" t="s">
        <v>120</v>
      </c>
      <c r="L4401" s="29" t="s">
        <v>133</v>
      </c>
      <c r="M4401" s="29"/>
      <c r="N4401" s="29" t="s">
        <v>122</v>
      </c>
      <c r="O4401" s="31" t="n">
        <v>46817</v>
      </c>
      <c r="P4401" s="29" t="s">
        <v>123</v>
      </c>
      <c r="Q4401" s="29" t="n">
        <f aca="false">IFERROR(VALUE(L4401),"")</f>
        <v>9</v>
      </c>
      <c r="R4401" s="29" t="n">
        <f aca="true">IF(O4401="","",O4401-TODAY())</f>
        <v>532</v>
      </c>
      <c r="S4401" s="29" t="str">
        <f aca="false">IF(C4401="&lt;&lt; vazio &gt;&gt;","VAZIA",IF(AND(O4401&lt;&gt;"",R4401&lt;0),"VENCIDO",IF(AND(O4401&lt;&gt;"",R4401&lt;=Parametros!$B$10),"PRÓX. VENCIMENTO",IF(F4401="Q","QUALIDADE",IF(F4401="S","BLOQUEADO",IF(F4401="R","RESTRITO/DEVOLUÇÃO",IF(OR(N4401="QUAR",N4401="QRES"),"QUARENTENA",IF(OR(B4401="DESCARTE",B4401="DEVOLUÇÃO"),"DESCARTE/DEVOLUÇÃO",IF(AND(D4401="",K4401&lt;&gt;""),"SEM LOTE",IF(AND(Q4401&lt;&gt;"",Q4401&gt;=Parametros!$B$11),"PARADO/SEM GIRO","OK"))))))))))</f>
        <v>OK</v>
      </c>
      <c r="T4401" s="29" t="str">
        <f aca="false">IF(AND($S4401="PARADO/SEM GIRO",$K4401="KG",OR(Painel!$B$5="(Todos)",A4401=Painel!$B$5)*OR(Painel!$E$5="(Todos)",P4401=Painel!$E$5)),$J4401+ROW()/10000000,"")</f>
        <v/>
      </c>
      <c r="U4401" s="29" t="str">
        <f aca="false">IF(AND($S4401="VENCIDO",$K4401="KG",OR(Painel!$B$5="(Todos)",A4401=Painel!$B$5)*OR(Painel!$E$5="(Todos)",P4401=Painel!$E$5)),$J4401+ROW()/10000000,"")</f>
        <v/>
      </c>
    </row>
    <row r="4402" customFormat="false" ht="15" hidden="false" customHeight="false" outlineLevel="0" collapsed="false">
      <c r="A4402" s="29" t="s">
        <v>52</v>
      </c>
      <c r="B4402" s="29" t="s">
        <v>8114</v>
      </c>
      <c r="C4402" s="29" t="s">
        <v>768</v>
      </c>
      <c r="D4402" s="29" t="s">
        <v>769</v>
      </c>
      <c r="E4402" s="29" t="n">
        <v>1</v>
      </c>
      <c r="F4402" s="29"/>
      <c r="G4402" s="29" t="s">
        <v>8115</v>
      </c>
      <c r="H4402" s="30" t="n">
        <v>800</v>
      </c>
      <c r="I4402" s="31" t="n">
        <v>46263</v>
      </c>
      <c r="J4402" s="30" t="n">
        <v>800</v>
      </c>
      <c r="K4402" s="29" t="s">
        <v>120</v>
      </c>
      <c r="L4402" s="29" t="s">
        <v>771</v>
      </c>
      <c r="M4402" s="29"/>
      <c r="N4402" s="29" t="s">
        <v>122</v>
      </c>
      <c r="O4402" s="31" t="n">
        <v>46622</v>
      </c>
      <c r="P4402" s="29" t="s">
        <v>123</v>
      </c>
      <c r="Q4402" s="29" t="n">
        <f aca="false">IFERROR(VALUE(L4402),"")</f>
        <v>22</v>
      </c>
      <c r="R4402" s="29" t="n">
        <f aca="true">IF(O4402="","",O4402-TODAY())</f>
        <v>337</v>
      </c>
      <c r="S4402" s="29" t="str">
        <f aca="false">IF(C4402="&lt;&lt; vazio &gt;&gt;","VAZIA",IF(AND(O4402&lt;&gt;"",R4402&lt;0),"VENCIDO",IF(AND(O4402&lt;&gt;"",R4402&lt;=Parametros!$B$10),"PRÓX. VENCIMENTO",IF(F4402="Q","QUALIDADE",IF(F4402="S","BLOQUEADO",IF(F4402="R","RESTRITO/DEVOLUÇÃO",IF(OR(N4402="QUAR",N4402="QRES"),"QUARENTENA",IF(OR(B4402="DESCARTE",B4402="DEVOLUÇÃO"),"DESCARTE/DEVOLUÇÃO",IF(AND(D4402="",K4402&lt;&gt;""),"SEM LOTE",IF(AND(Q4402&lt;&gt;"",Q4402&gt;=Parametros!$B$11),"PARADO/SEM GIRO","OK"))))))))))</f>
        <v>OK</v>
      </c>
      <c r="T4402" s="29" t="str">
        <f aca="false">IF(AND($S4402="PARADO/SEM GIRO",$K4402="KG",OR(Painel!$B$5="(Todos)",A4402=Painel!$B$5)*OR(Painel!$E$5="(Todos)",P4402=Painel!$E$5)),$J4402+ROW()/10000000,"")</f>
        <v/>
      </c>
      <c r="U4402" s="29" t="str">
        <f aca="false">IF(AND($S4402="VENCIDO",$K4402="KG",OR(Painel!$B$5="(Todos)",A4402=Painel!$B$5)*OR(Painel!$E$5="(Todos)",P4402=Painel!$E$5)),$J4402+ROW()/10000000,"")</f>
        <v/>
      </c>
    </row>
    <row r="4403" customFormat="false" ht="15" hidden="false" customHeight="false" outlineLevel="0" collapsed="false">
      <c r="A4403" s="29" t="s">
        <v>52</v>
      </c>
      <c r="B4403" s="29" t="s">
        <v>8116</v>
      </c>
      <c r="C4403" s="29" t="s">
        <v>369</v>
      </c>
      <c r="D4403" s="29" t="s">
        <v>370</v>
      </c>
      <c r="E4403" s="29" t="n">
        <v>1</v>
      </c>
      <c r="F4403" s="29"/>
      <c r="G4403" s="29" t="s">
        <v>8117</v>
      </c>
      <c r="H4403" s="30" t="n">
        <v>999.9</v>
      </c>
      <c r="I4403" s="31" t="n">
        <v>46260</v>
      </c>
      <c r="J4403" s="30" t="n">
        <v>999.9</v>
      </c>
      <c r="K4403" s="29" t="s">
        <v>120</v>
      </c>
      <c r="L4403" s="29" t="s">
        <v>2223</v>
      </c>
      <c r="M4403" s="29"/>
      <c r="N4403" s="29" t="s">
        <v>122</v>
      </c>
      <c r="O4403" s="31" t="n">
        <v>46800</v>
      </c>
      <c r="P4403" s="29" t="s">
        <v>123</v>
      </c>
      <c r="Q4403" s="29" t="n">
        <f aca="false">IFERROR(VALUE(L4403),"")</f>
        <v>25</v>
      </c>
      <c r="R4403" s="29" t="n">
        <f aca="true">IF(O4403="","",O4403-TODAY())</f>
        <v>515</v>
      </c>
      <c r="S4403" s="29" t="str">
        <f aca="false">IF(C4403="&lt;&lt; vazio &gt;&gt;","VAZIA",IF(AND(O4403&lt;&gt;"",R4403&lt;0),"VENCIDO",IF(AND(O4403&lt;&gt;"",R4403&lt;=Parametros!$B$10),"PRÓX. VENCIMENTO",IF(F4403="Q","QUALIDADE",IF(F4403="S","BLOQUEADO",IF(F4403="R","RESTRITO/DEVOLUÇÃO",IF(OR(N4403="QUAR",N4403="QRES"),"QUARENTENA",IF(OR(B4403="DESCARTE",B4403="DEVOLUÇÃO"),"DESCARTE/DEVOLUÇÃO",IF(AND(D4403="",K4403&lt;&gt;""),"SEM LOTE",IF(AND(Q4403&lt;&gt;"",Q4403&gt;=Parametros!$B$11),"PARADO/SEM GIRO","OK"))))))))))</f>
        <v>OK</v>
      </c>
      <c r="T4403" s="29" t="str">
        <f aca="false">IF(AND($S4403="PARADO/SEM GIRO",$K4403="KG",OR(Painel!$B$5="(Todos)",A4403=Painel!$B$5)*OR(Painel!$E$5="(Todos)",P4403=Painel!$E$5)),$J4403+ROW()/10000000,"")</f>
        <v/>
      </c>
      <c r="U4403" s="29" t="str">
        <f aca="false">IF(AND($S4403="VENCIDO",$K4403="KG",OR(Painel!$B$5="(Todos)",A4403=Painel!$B$5)*OR(Painel!$E$5="(Todos)",P4403=Painel!$E$5)),$J4403+ROW()/10000000,"")</f>
        <v/>
      </c>
    </row>
    <row r="4404" customFormat="false" ht="15" hidden="false" customHeight="false" outlineLevel="0" collapsed="false">
      <c r="A4404" s="29" t="s">
        <v>52</v>
      </c>
      <c r="B4404" s="29" t="s">
        <v>8118</v>
      </c>
      <c r="C4404" s="29" t="s">
        <v>876</v>
      </c>
      <c r="D4404" s="29" t="s">
        <v>6993</v>
      </c>
      <c r="E4404" s="29" t="n">
        <v>1</v>
      </c>
      <c r="F4404" s="29" t="s">
        <v>268</v>
      </c>
      <c r="G4404" s="29" t="s">
        <v>8119</v>
      </c>
      <c r="H4404" s="30" t="n">
        <v>720</v>
      </c>
      <c r="I4404" s="31" t="n">
        <v>46281</v>
      </c>
      <c r="J4404" s="30" t="n">
        <v>720</v>
      </c>
      <c r="K4404" s="29" t="s">
        <v>120</v>
      </c>
      <c r="L4404" s="29" t="s">
        <v>284</v>
      </c>
      <c r="M4404" s="29"/>
      <c r="N4404" s="29" t="s">
        <v>122</v>
      </c>
      <c r="O4404" s="31" t="n">
        <v>46828</v>
      </c>
      <c r="P4404" s="29" t="s">
        <v>123</v>
      </c>
      <c r="Q4404" s="29" t="n">
        <f aca="false">IFERROR(VALUE(L4404),"")</f>
        <v>4</v>
      </c>
      <c r="R4404" s="29" t="n">
        <f aca="true">IF(O4404="","",O4404-TODAY())</f>
        <v>543</v>
      </c>
      <c r="S4404" s="29" t="str">
        <f aca="false">IF(C4404="&lt;&lt; vazio &gt;&gt;","VAZIA",IF(AND(O4404&lt;&gt;"",R4404&lt;0),"VENCIDO",IF(AND(O4404&lt;&gt;"",R4404&lt;=Parametros!$B$10),"PRÓX. VENCIMENTO",IF(F4404="Q","QUALIDADE",IF(F4404="S","BLOQUEADO",IF(F4404="R","RESTRITO/DEVOLUÇÃO",IF(OR(N4404="QUAR",N4404="QRES"),"QUARENTENA",IF(OR(B4404="DESCARTE",B4404="DEVOLUÇÃO"),"DESCARTE/DEVOLUÇÃO",IF(AND(D4404="",K4404&lt;&gt;""),"SEM LOTE",IF(AND(Q4404&lt;&gt;"",Q4404&gt;=Parametros!$B$11),"PARADO/SEM GIRO","OK"))))))))))</f>
        <v>QUALIDADE</v>
      </c>
      <c r="T4404" s="29" t="str">
        <f aca="false">IF(AND($S4404="PARADO/SEM GIRO",$K4404="KG",OR(Painel!$B$5="(Todos)",A4404=Painel!$B$5)*OR(Painel!$E$5="(Todos)",P4404=Painel!$E$5)),$J4404+ROW()/10000000,"")</f>
        <v/>
      </c>
      <c r="U4404" s="29" t="str">
        <f aca="false">IF(AND($S4404="VENCIDO",$K4404="KG",OR(Painel!$B$5="(Todos)",A4404=Painel!$B$5)*OR(Painel!$E$5="(Todos)",P4404=Painel!$E$5)),$J4404+ROW()/10000000,"")</f>
        <v/>
      </c>
    </row>
    <row r="4405" customFormat="false" ht="15" hidden="false" customHeight="false" outlineLevel="0" collapsed="false">
      <c r="A4405" s="29" t="s">
        <v>52</v>
      </c>
      <c r="B4405" s="29" t="s">
        <v>8120</v>
      </c>
      <c r="C4405" s="29" t="s">
        <v>398</v>
      </c>
      <c r="D4405" s="29" t="s">
        <v>402</v>
      </c>
      <c r="E4405" s="29" t="n">
        <v>1</v>
      </c>
      <c r="F4405" s="29"/>
      <c r="G4405" s="29" t="s">
        <v>8121</v>
      </c>
      <c r="H4405" s="30" t="n">
        <v>1102.5</v>
      </c>
      <c r="I4405" s="31" t="n">
        <v>46280</v>
      </c>
      <c r="J4405" s="30" t="n">
        <v>1102.5</v>
      </c>
      <c r="K4405" s="29" t="s">
        <v>120</v>
      </c>
      <c r="L4405" s="29" t="s">
        <v>144</v>
      </c>
      <c r="M4405" s="29"/>
      <c r="N4405" s="29" t="s">
        <v>122</v>
      </c>
      <c r="O4405" s="31" t="n">
        <v>46641</v>
      </c>
      <c r="P4405" s="29" t="s">
        <v>123</v>
      </c>
      <c r="Q4405" s="29" t="n">
        <f aca="false">IFERROR(VALUE(L4405),"")</f>
        <v>5</v>
      </c>
      <c r="R4405" s="29" t="n">
        <f aca="true">IF(O4405="","",O4405-TODAY())</f>
        <v>356</v>
      </c>
      <c r="S4405" s="29" t="str">
        <f aca="false">IF(C4405="&lt;&lt; vazio &gt;&gt;","VAZIA",IF(AND(O4405&lt;&gt;"",R4405&lt;0),"VENCIDO",IF(AND(O4405&lt;&gt;"",R4405&lt;=Parametros!$B$10),"PRÓX. VENCIMENTO",IF(F4405="Q","QUALIDADE",IF(F4405="S","BLOQUEADO",IF(F4405="R","RESTRITO/DEVOLUÇÃO",IF(OR(N4405="QUAR",N4405="QRES"),"QUARENTENA",IF(OR(B4405="DESCARTE",B4405="DEVOLUÇÃO"),"DESCARTE/DEVOLUÇÃO",IF(AND(D4405="",K4405&lt;&gt;""),"SEM LOTE",IF(AND(Q4405&lt;&gt;"",Q4405&gt;=Parametros!$B$11),"PARADO/SEM GIRO","OK"))))))))))</f>
        <v>OK</v>
      </c>
      <c r="T4405" s="29" t="str">
        <f aca="false">IF(AND($S4405="PARADO/SEM GIRO",$K4405="KG",OR(Painel!$B$5="(Todos)",A4405=Painel!$B$5)*OR(Painel!$E$5="(Todos)",P4405=Painel!$E$5)),$J4405+ROW()/10000000,"")</f>
        <v/>
      </c>
      <c r="U4405" s="29" t="str">
        <f aca="false">IF(AND($S4405="VENCIDO",$K4405="KG",OR(Painel!$B$5="(Todos)",A4405=Painel!$B$5)*OR(Painel!$E$5="(Todos)",P4405=Painel!$E$5)),$J4405+ROW()/10000000,"")</f>
        <v/>
      </c>
    </row>
    <row r="4406" customFormat="false" ht="15" hidden="false" customHeight="false" outlineLevel="0" collapsed="false">
      <c r="A4406" s="29" t="s">
        <v>52</v>
      </c>
      <c r="B4406" s="29" t="s">
        <v>8122</v>
      </c>
      <c r="C4406" s="29" t="s">
        <v>317</v>
      </c>
      <c r="D4406" s="29" t="s">
        <v>3446</v>
      </c>
      <c r="E4406" s="29" t="n">
        <v>1</v>
      </c>
      <c r="F4406" s="29" t="s">
        <v>268</v>
      </c>
      <c r="G4406" s="29" t="s">
        <v>8123</v>
      </c>
      <c r="H4406" s="30" t="n">
        <v>590.4</v>
      </c>
      <c r="I4406" s="31" t="n">
        <v>46285</v>
      </c>
      <c r="J4406" s="30" t="n">
        <v>590.4</v>
      </c>
      <c r="K4406" s="29" t="s">
        <v>120</v>
      </c>
      <c r="L4406" s="29" t="s">
        <v>116</v>
      </c>
      <c r="M4406" s="29"/>
      <c r="N4406" s="29" t="s">
        <v>122</v>
      </c>
      <c r="O4406" s="31" t="n">
        <v>46832</v>
      </c>
      <c r="P4406" s="29" t="s">
        <v>123</v>
      </c>
      <c r="Q4406" s="29" t="n">
        <f aca="false">IFERROR(VALUE(L4406),"")</f>
        <v>0</v>
      </c>
      <c r="R4406" s="29" t="n">
        <f aca="true">IF(O4406="","",O4406-TODAY())</f>
        <v>547</v>
      </c>
      <c r="S4406" s="29" t="str">
        <f aca="false">IF(C4406="&lt;&lt; vazio &gt;&gt;","VAZIA",IF(AND(O4406&lt;&gt;"",R4406&lt;0),"VENCIDO",IF(AND(O4406&lt;&gt;"",R4406&lt;=Parametros!$B$10),"PRÓX. VENCIMENTO",IF(F4406="Q","QUALIDADE",IF(F4406="S","BLOQUEADO",IF(F4406="R","RESTRITO/DEVOLUÇÃO",IF(OR(N4406="QUAR",N4406="QRES"),"QUARENTENA",IF(OR(B4406="DESCARTE",B4406="DEVOLUÇÃO"),"DESCARTE/DEVOLUÇÃO",IF(AND(D4406="",K4406&lt;&gt;""),"SEM LOTE",IF(AND(Q4406&lt;&gt;"",Q4406&gt;=Parametros!$B$11),"PARADO/SEM GIRO","OK"))))))))))</f>
        <v>QUALIDADE</v>
      </c>
      <c r="T4406" s="29" t="str">
        <f aca="false">IF(AND($S4406="PARADO/SEM GIRO",$K4406="KG",OR(Painel!$B$5="(Todos)",A4406=Painel!$B$5)*OR(Painel!$E$5="(Todos)",P4406=Painel!$E$5)),$J4406+ROW()/10000000,"")</f>
        <v/>
      </c>
      <c r="U4406" s="29" t="str">
        <f aca="false">IF(AND($S4406="VENCIDO",$K4406="KG",OR(Painel!$B$5="(Todos)",A4406=Painel!$B$5)*OR(Painel!$E$5="(Todos)",P4406=Painel!$E$5)),$J4406+ROW()/10000000,"")</f>
        <v/>
      </c>
    </row>
    <row r="4407" customFormat="false" ht="15" hidden="false" customHeight="false" outlineLevel="0" collapsed="false">
      <c r="A4407" s="29" t="s">
        <v>52</v>
      </c>
      <c r="B4407" s="29" t="s">
        <v>8124</v>
      </c>
      <c r="C4407" s="29" t="s">
        <v>707</v>
      </c>
      <c r="D4407" s="29" t="s">
        <v>1001</v>
      </c>
      <c r="E4407" s="29" t="n">
        <v>1</v>
      </c>
      <c r="F4407" s="29" t="s">
        <v>268</v>
      </c>
      <c r="G4407" s="29" t="s">
        <v>8125</v>
      </c>
      <c r="H4407" s="30" t="n">
        <v>800</v>
      </c>
      <c r="I4407" s="31" t="n">
        <v>46285</v>
      </c>
      <c r="J4407" s="30" t="n">
        <v>800</v>
      </c>
      <c r="K4407" s="29" t="s">
        <v>120</v>
      </c>
      <c r="L4407" s="29" t="s">
        <v>116</v>
      </c>
      <c r="M4407" s="29"/>
      <c r="N4407" s="29" t="s">
        <v>122</v>
      </c>
      <c r="O4407" s="31" t="n">
        <v>46827</v>
      </c>
      <c r="P4407" s="29" t="s">
        <v>123</v>
      </c>
      <c r="Q4407" s="29" t="n">
        <f aca="false">IFERROR(VALUE(L4407),"")</f>
        <v>0</v>
      </c>
      <c r="R4407" s="29" t="n">
        <f aca="true">IF(O4407="","",O4407-TODAY())</f>
        <v>542</v>
      </c>
      <c r="S4407" s="29" t="str">
        <f aca="false">IF(C4407="&lt;&lt; vazio &gt;&gt;","VAZIA",IF(AND(O4407&lt;&gt;"",R4407&lt;0),"VENCIDO",IF(AND(O4407&lt;&gt;"",R4407&lt;=Parametros!$B$10),"PRÓX. VENCIMENTO",IF(F4407="Q","QUALIDADE",IF(F4407="S","BLOQUEADO",IF(F4407="R","RESTRITO/DEVOLUÇÃO",IF(OR(N4407="QUAR",N4407="QRES"),"QUARENTENA",IF(OR(B4407="DESCARTE",B4407="DEVOLUÇÃO"),"DESCARTE/DEVOLUÇÃO",IF(AND(D4407="",K4407&lt;&gt;""),"SEM LOTE",IF(AND(Q4407&lt;&gt;"",Q4407&gt;=Parametros!$B$11),"PARADO/SEM GIRO","OK"))))))))))</f>
        <v>QUALIDADE</v>
      </c>
      <c r="T4407" s="29" t="str">
        <f aca="false">IF(AND($S4407="PARADO/SEM GIRO",$K4407="KG",OR(Painel!$B$5="(Todos)",A4407=Painel!$B$5)*OR(Painel!$E$5="(Todos)",P4407=Painel!$E$5)),$J4407+ROW()/10000000,"")</f>
        <v/>
      </c>
      <c r="U4407" s="29" t="str">
        <f aca="false">IF(AND($S4407="VENCIDO",$K4407="KG",OR(Painel!$B$5="(Todos)",A4407=Painel!$B$5)*OR(Painel!$E$5="(Todos)",P4407=Painel!$E$5)),$J4407+ROW()/10000000,"")</f>
        <v/>
      </c>
    </row>
    <row r="4408" customFormat="false" ht="15" hidden="false" customHeight="false" outlineLevel="0" collapsed="false">
      <c r="A4408" s="29" t="s">
        <v>52</v>
      </c>
      <c r="B4408" s="29" t="s">
        <v>8126</v>
      </c>
      <c r="C4408" s="29" t="s">
        <v>1381</v>
      </c>
      <c r="D4408" s="29" t="s">
        <v>2544</v>
      </c>
      <c r="E4408" s="29" t="n">
        <v>1</v>
      </c>
      <c r="F4408" s="29"/>
      <c r="G4408" s="29" t="s">
        <v>8127</v>
      </c>
      <c r="H4408" s="30" t="n">
        <v>800</v>
      </c>
      <c r="I4408" s="31" t="n">
        <v>46231</v>
      </c>
      <c r="J4408" s="30" t="n">
        <v>800</v>
      </c>
      <c r="K4408" s="29" t="s">
        <v>120</v>
      </c>
      <c r="L4408" s="29" t="s">
        <v>2246</v>
      </c>
      <c r="M4408" s="29"/>
      <c r="N4408" s="29" t="s">
        <v>122</v>
      </c>
      <c r="O4408" s="31" t="n">
        <v>46591</v>
      </c>
      <c r="P4408" s="29" t="s">
        <v>123</v>
      </c>
      <c r="Q4408" s="29" t="n">
        <f aca="false">IFERROR(VALUE(L4408),"")</f>
        <v>54</v>
      </c>
      <c r="R4408" s="29" t="n">
        <f aca="true">IF(O4408="","",O4408-TODAY())</f>
        <v>306</v>
      </c>
      <c r="S4408" s="29" t="str">
        <f aca="false">IF(C4408="&lt;&lt; vazio &gt;&gt;","VAZIA",IF(AND(O4408&lt;&gt;"",R4408&lt;0),"VENCIDO",IF(AND(O4408&lt;&gt;"",R4408&lt;=Parametros!$B$10),"PRÓX. VENCIMENTO",IF(F4408="Q","QUALIDADE",IF(F4408="S","BLOQUEADO",IF(F4408="R","RESTRITO/DEVOLUÇÃO",IF(OR(N4408="QUAR",N4408="QRES"),"QUARENTENA",IF(OR(B4408="DESCARTE",B4408="DEVOLUÇÃO"),"DESCARTE/DEVOLUÇÃO",IF(AND(D4408="",K4408&lt;&gt;""),"SEM LOTE",IF(AND(Q4408&lt;&gt;"",Q4408&gt;=Parametros!$B$11),"PARADO/SEM GIRO","OK"))))))))))</f>
        <v>OK</v>
      </c>
      <c r="T4408" s="29" t="str">
        <f aca="false">IF(AND($S4408="PARADO/SEM GIRO",$K4408="KG",OR(Painel!$B$5="(Todos)",A4408=Painel!$B$5)*OR(Painel!$E$5="(Todos)",P4408=Painel!$E$5)),$J4408+ROW()/10000000,"")</f>
        <v/>
      </c>
      <c r="U4408" s="29" t="str">
        <f aca="false">IF(AND($S4408="VENCIDO",$K4408="KG",OR(Painel!$B$5="(Todos)",A4408=Painel!$B$5)*OR(Painel!$E$5="(Todos)",P4408=Painel!$E$5)),$J4408+ROW()/10000000,"")</f>
        <v/>
      </c>
    </row>
    <row r="4409" customFormat="false" ht="15" hidden="false" customHeight="false" outlineLevel="0" collapsed="false">
      <c r="A4409" s="29" t="s">
        <v>52</v>
      </c>
      <c r="B4409" s="29" t="s">
        <v>8128</v>
      </c>
      <c r="C4409" s="29" t="s">
        <v>398</v>
      </c>
      <c r="D4409" s="29" t="s">
        <v>885</v>
      </c>
      <c r="E4409" s="29" t="n">
        <v>1</v>
      </c>
      <c r="F4409" s="29"/>
      <c r="G4409" s="29" t="s">
        <v>8129</v>
      </c>
      <c r="H4409" s="30" t="n">
        <v>1102.5</v>
      </c>
      <c r="I4409" s="31" t="n">
        <v>46282</v>
      </c>
      <c r="J4409" s="30" t="n">
        <v>1102.5</v>
      </c>
      <c r="K4409" s="29" t="s">
        <v>120</v>
      </c>
      <c r="L4409" s="29" t="s">
        <v>400</v>
      </c>
      <c r="M4409" s="29"/>
      <c r="N4409" s="29" t="s">
        <v>122</v>
      </c>
      <c r="O4409" s="31" t="n">
        <v>46642</v>
      </c>
      <c r="P4409" s="29" t="s">
        <v>123</v>
      </c>
      <c r="Q4409" s="29" t="n">
        <f aca="false">IFERROR(VALUE(L4409),"")</f>
        <v>3</v>
      </c>
      <c r="R4409" s="29" t="n">
        <f aca="true">IF(O4409="","",O4409-TODAY())</f>
        <v>357</v>
      </c>
      <c r="S4409" s="29" t="str">
        <f aca="false">IF(C4409="&lt;&lt; vazio &gt;&gt;","VAZIA",IF(AND(O4409&lt;&gt;"",R4409&lt;0),"VENCIDO",IF(AND(O4409&lt;&gt;"",R4409&lt;=Parametros!$B$10),"PRÓX. VENCIMENTO",IF(F4409="Q","QUALIDADE",IF(F4409="S","BLOQUEADO",IF(F4409="R","RESTRITO/DEVOLUÇÃO",IF(OR(N4409="QUAR",N4409="QRES"),"QUARENTENA",IF(OR(B4409="DESCARTE",B4409="DEVOLUÇÃO"),"DESCARTE/DEVOLUÇÃO",IF(AND(D4409="",K4409&lt;&gt;""),"SEM LOTE",IF(AND(Q4409&lt;&gt;"",Q4409&gt;=Parametros!$B$11),"PARADO/SEM GIRO","OK"))))))))))</f>
        <v>OK</v>
      </c>
      <c r="T4409" s="29" t="str">
        <f aca="false">IF(AND($S4409="PARADO/SEM GIRO",$K4409="KG",OR(Painel!$B$5="(Todos)",A4409=Painel!$B$5)*OR(Painel!$E$5="(Todos)",P4409=Painel!$E$5)),$J4409+ROW()/10000000,"")</f>
        <v/>
      </c>
      <c r="U4409" s="29" t="str">
        <f aca="false">IF(AND($S4409="VENCIDO",$K4409="KG",OR(Painel!$B$5="(Todos)",A4409=Painel!$B$5)*OR(Painel!$E$5="(Todos)",P4409=Painel!$E$5)),$J4409+ROW()/10000000,"")</f>
        <v/>
      </c>
    </row>
    <row r="4410" customFormat="false" ht="15" hidden="false" customHeight="false" outlineLevel="0" collapsed="false">
      <c r="A4410" s="29" t="s">
        <v>52</v>
      </c>
      <c r="B4410" s="29" t="s">
        <v>8130</v>
      </c>
      <c r="C4410" s="29" t="s">
        <v>129</v>
      </c>
      <c r="D4410" s="29" t="s">
        <v>130</v>
      </c>
      <c r="E4410" s="29" t="n">
        <v>1</v>
      </c>
      <c r="F4410" s="29"/>
      <c r="G4410" s="29" t="s">
        <v>8131</v>
      </c>
      <c r="H4410" s="30" t="n">
        <v>1000</v>
      </c>
      <c r="I4410" s="31" t="n">
        <v>46245</v>
      </c>
      <c r="J4410" s="30" t="n">
        <v>1000</v>
      </c>
      <c r="K4410" s="29" t="s">
        <v>120</v>
      </c>
      <c r="L4410" s="29" t="s">
        <v>2312</v>
      </c>
      <c r="M4410" s="29"/>
      <c r="N4410" s="29" t="s">
        <v>122</v>
      </c>
      <c r="O4410" s="31" t="n">
        <v>46970</v>
      </c>
      <c r="P4410" s="29" t="s">
        <v>123</v>
      </c>
      <c r="Q4410" s="29" t="n">
        <f aca="false">IFERROR(VALUE(L4410),"")</f>
        <v>40</v>
      </c>
      <c r="R4410" s="29" t="n">
        <f aca="true">IF(O4410="","",O4410-TODAY())</f>
        <v>685</v>
      </c>
      <c r="S4410" s="29" t="str">
        <f aca="false">IF(C4410="&lt;&lt; vazio &gt;&gt;","VAZIA",IF(AND(O4410&lt;&gt;"",R4410&lt;0),"VENCIDO",IF(AND(O4410&lt;&gt;"",R4410&lt;=Parametros!$B$10),"PRÓX. VENCIMENTO",IF(F4410="Q","QUALIDADE",IF(F4410="S","BLOQUEADO",IF(F4410="R","RESTRITO/DEVOLUÇÃO",IF(OR(N4410="QUAR",N4410="QRES"),"QUARENTENA",IF(OR(B4410="DESCARTE",B4410="DEVOLUÇÃO"),"DESCARTE/DEVOLUÇÃO",IF(AND(D4410="",K4410&lt;&gt;""),"SEM LOTE",IF(AND(Q4410&lt;&gt;"",Q4410&gt;=Parametros!$B$11),"PARADO/SEM GIRO","OK"))))))))))</f>
        <v>OK</v>
      </c>
      <c r="T4410" s="29" t="str">
        <f aca="false">IF(AND($S4410="PARADO/SEM GIRO",$K4410="KG",OR(Painel!$B$5="(Todos)",A4410=Painel!$B$5)*OR(Painel!$E$5="(Todos)",P4410=Painel!$E$5)),$J4410+ROW()/10000000,"")</f>
        <v/>
      </c>
      <c r="U4410" s="29" t="str">
        <f aca="false">IF(AND($S4410="VENCIDO",$K4410="KG",OR(Painel!$B$5="(Todos)",A4410=Painel!$B$5)*OR(Painel!$E$5="(Todos)",P4410=Painel!$E$5)),$J4410+ROW()/10000000,"")</f>
        <v/>
      </c>
    </row>
    <row r="4411" customFormat="false" ht="15" hidden="false" customHeight="false" outlineLevel="0" collapsed="false">
      <c r="A4411" s="29" t="s">
        <v>52</v>
      </c>
      <c r="B4411" s="29" t="s">
        <v>8132</v>
      </c>
      <c r="C4411" s="29" t="s">
        <v>115</v>
      </c>
      <c r="D4411" s="29"/>
      <c r="E4411" s="29" t="n">
        <v>0</v>
      </c>
      <c r="F4411" s="29"/>
      <c r="G4411" s="29"/>
      <c r="H4411" s="30" t="n">
        <v>0</v>
      </c>
      <c r="I4411" s="29"/>
      <c r="J4411" s="30" t="n">
        <v>0</v>
      </c>
      <c r="K4411" s="29"/>
      <c r="L4411" s="29" t="s">
        <v>116</v>
      </c>
      <c r="M4411" s="29"/>
      <c r="N4411" s="29"/>
      <c r="O4411" s="29"/>
      <c r="P4411" s="29"/>
      <c r="Q4411" s="29" t="n">
        <f aca="false">IFERROR(VALUE(L4411),"")</f>
        <v>0</v>
      </c>
      <c r="R4411" s="29" t="str">
        <f aca="true">IF(O4411="","",O4411-TODAY())</f>
        <v/>
      </c>
      <c r="S4411" s="29" t="str">
        <f aca="false">IF(C4411="&lt;&lt; vazio &gt;&gt;","VAZIA",IF(AND(O4411&lt;&gt;"",R4411&lt;0),"VENCIDO",IF(AND(O4411&lt;&gt;"",R4411&lt;=Parametros!$B$10),"PRÓX. VENCIMENTO",IF(F4411="Q","QUALIDADE",IF(F4411="S","BLOQUEADO",IF(F4411="R","RESTRITO/DEVOLUÇÃO",IF(OR(N4411="QUAR",N4411="QRES"),"QUARENTENA",IF(OR(B4411="DESCARTE",B4411="DEVOLUÇÃO"),"DESCARTE/DEVOLUÇÃO",IF(AND(D4411="",K4411&lt;&gt;""),"SEM LOTE",IF(AND(Q4411&lt;&gt;"",Q4411&gt;=Parametros!$B$11),"PARADO/SEM GIRO","OK"))))))))))</f>
        <v>VAZIA</v>
      </c>
      <c r="T4411" s="29" t="str">
        <f aca="false">IF(AND($S4411="PARADO/SEM GIRO",$K4411="KG",OR(Painel!$B$5="(Todos)",A4411=Painel!$B$5)*OR(Painel!$E$5="(Todos)",P4411=Painel!$E$5)),$J4411+ROW()/10000000,"")</f>
        <v/>
      </c>
      <c r="U4411" s="29" t="str">
        <f aca="false">IF(AND($S4411="VENCIDO",$K4411="KG",OR(Painel!$B$5="(Todos)",A4411=Painel!$B$5)*OR(Painel!$E$5="(Todos)",P4411=Painel!$E$5)),$J4411+ROW()/10000000,"")</f>
        <v/>
      </c>
    </row>
    <row r="4412" customFormat="false" ht="15" hidden="false" customHeight="false" outlineLevel="0" collapsed="false">
      <c r="A4412" s="29" t="s">
        <v>52</v>
      </c>
      <c r="B4412" s="29" t="s">
        <v>8133</v>
      </c>
      <c r="C4412" s="29" t="s">
        <v>325</v>
      </c>
      <c r="D4412" s="29" t="s">
        <v>492</v>
      </c>
      <c r="E4412" s="29" t="n">
        <v>1</v>
      </c>
      <c r="F4412" s="29"/>
      <c r="G4412" s="29" t="s">
        <v>8134</v>
      </c>
      <c r="H4412" s="30" t="n">
        <v>1102.5</v>
      </c>
      <c r="I4412" s="31" t="n">
        <v>46240</v>
      </c>
      <c r="J4412" s="30" t="n">
        <v>1102.5</v>
      </c>
      <c r="K4412" s="29" t="s">
        <v>120</v>
      </c>
      <c r="L4412" s="29" t="s">
        <v>1330</v>
      </c>
      <c r="M4412" s="29"/>
      <c r="N4412" s="29" t="s">
        <v>122</v>
      </c>
      <c r="O4412" s="31" t="n">
        <v>46600</v>
      </c>
      <c r="P4412" s="29" t="s">
        <v>123</v>
      </c>
      <c r="Q4412" s="29" t="n">
        <f aca="false">IFERROR(VALUE(L4412),"")</f>
        <v>45</v>
      </c>
      <c r="R4412" s="29" t="n">
        <f aca="true">IF(O4412="","",O4412-TODAY())</f>
        <v>315</v>
      </c>
      <c r="S4412" s="29" t="str">
        <f aca="false">IF(C4412="&lt;&lt; vazio &gt;&gt;","VAZIA",IF(AND(O4412&lt;&gt;"",R4412&lt;0),"VENCIDO",IF(AND(O4412&lt;&gt;"",R4412&lt;=Parametros!$B$10),"PRÓX. VENCIMENTO",IF(F4412="Q","QUALIDADE",IF(F4412="S","BLOQUEADO",IF(F4412="R","RESTRITO/DEVOLUÇÃO",IF(OR(N4412="QUAR",N4412="QRES"),"QUARENTENA",IF(OR(B4412="DESCARTE",B4412="DEVOLUÇÃO"),"DESCARTE/DEVOLUÇÃO",IF(AND(D4412="",K4412&lt;&gt;""),"SEM LOTE",IF(AND(Q4412&lt;&gt;"",Q4412&gt;=Parametros!$B$11),"PARADO/SEM GIRO","OK"))))))))))</f>
        <v>OK</v>
      </c>
      <c r="T4412" s="29" t="str">
        <f aca="false">IF(AND($S4412="PARADO/SEM GIRO",$K4412="KG",OR(Painel!$B$5="(Todos)",A4412=Painel!$B$5)*OR(Painel!$E$5="(Todos)",P4412=Painel!$E$5)),$J4412+ROW()/10000000,"")</f>
        <v/>
      </c>
      <c r="U4412" s="29" t="str">
        <f aca="false">IF(AND($S4412="VENCIDO",$K4412="KG",OR(Painel!$B$5="(Todos)",A4412=Painel!$B$5)*OR(Painel!$E$5="(Todos)",P4412=Painel!$E$5)),$J4412+ROW()/10000000,"")</f>
        <v/>
      </c>
    </row>
    <row r="4413" customFormat="false" ht="15" hidden="false" customHeight="false" outlineLevel="0" collapsed="false">
      <c r="A4413" s="29" t="s">
        <v>52</v>
      </c>
      <c r="B4413" s="29" t="s">
        <v>8135</v>
      </c>
      <c r="C4413" s="29" t="s">
        <v>801</v>
      </c>
      <c r="D4413" s="29" t="s">
        <v>7913</v>
      </c>
      <c r="E4413" s="29" t="n">
        <v>1</v>
      </c>
      <c r="F4413" s="29"/>
      <c r="G4413" s="29" t="s">
        <v>8136</v>
      </c>
      <c r="H4413" s="30" t="n">
        <v>1108.8</v>
      </c>
      <c r="I4413" s="31" t="n">
        <v>46279</v>
      </c>
      <c r="J4413" s="30" t="n">
        <v>1108.8</v>
      </c>
      <c r="K4413" s="29" t="s">
        <v>120</v>
      </c>
      <c r="L4413" s="29" t="s">
        <v>350</v>
      </c>
      <c r="M4413" s="29"/>
      <c r="N4413" s="29" t="s">
        <v>122</v>
      </c>
      <c r="O4413" s="31" t="n">
        <v>46812</v>
      </c>
      <c r="P4413" s="29" t="s">
        <v>123</v>
      </c>
      <c r="Q4413" s="29" t="n">
        <f aca="false">IFERROR(VALUE(L4413),"")</f>
        <v>6</v>
      </c>
      <c r="R4413" s="29" t="n">
        <f aca="true">IF(O4413="","",O4413-TODAY())</f>
        <v>527</v>
      </c>
      <c r="S4413" s="29" t="str">
        <f aca="false">IF(C4413="&lt;&lt; vazio &gt;&gt;","VAZIA",IF(AND(O4413&lt;&gt;"",R4413&lt;0),"VENCIDO",IF(AND(O4413&lt;&gt;"",R4413&lt;=Parametros!$B$10),"PRÓX. VENCIMENTO",IF(F4413="Q","QUALIDADE",IF(F4413="S","BLOQUEADO",IF(F4413="R","RESTRITO/DEVOLUÇÃO",IF(OR(N4413="QUAR",N4413="QRES"),"QUARENTENA",IF(OR(B4413="DESCARTE",B4413="DEVOLUÇÃO"),"DESCARTE/DEVOLUÇÃO",IF(AND(D4413="",K4413&lt;&gt;""),"SEM LOTE",IF(AND(Q4413&lt;&gt;"",Q4413&gt;=Parametros!$B$11),"PARADO/SEM GIRO","OK"))))))))))</f>
        <v>OK</v>
      </c>
      <c r="T4413" s="29" t="str">
        <f aca="false">IF(AND($S4413="PARADO/SEM GIRO",$K4413="KG",OR(Painel!$B$5="(Todos)",A4413=Painel!$B$5)*OR(Painel!$E$5="(Todos)",P4413=Painel!$E$5)),$J4413+ROW()/10000000,"")</f>
        <v/>
      </c>
      <c r="U4413" s="29" t="str">
        <f aca="false">IF(AND($S4413="VENCIDO",$K4413="KG",OR(Painel!$B$5="(Todos)",A4413=Painel!$B$5)*OR(Painel!$E$5="(Todos)",P4413=Painel!$E$5)),$J4413+ROW()/10000000,"")</f>
        <v/>
      </c>
    </row>
    <row r="4414" customFormat="false" ht="15" hidden="false" customHeight="false" outlineLevel="0" collapsed="false">
      <c r="A4414" s="29" t="s">
        <v>52</v>
      </c>
      <c r="B4414" s="29" t="s">
        <v>8137</v>
      </c>
      <c r="C4414" s="29" t="s">
        <v>186</v>
      </c>
      <c r="D4414" s="29" t="s">
        <v>392</v>
      </c>
      <c r="E4414" s="29" t="n">
        <v>1</v>
      </c>
      <c r="F4414" s="29"/>
      <c r="G4414" s="29" t="s">
        <v>8138</v>
      </c>
      <c r="H4414" s="30" t="n">
        <v>545.4</v>
      </c>
      <c r="I4414" s="31" t="n">
        <v>46274</v>
      </c>
      <c r="J4414" s="30" t="n">
        <v>545.4</v>
      </c>
      <c r="K4414" s="29" t="s">
        <v>120</v>
      </c>
      <c r="L4414" s="29" t="s">
        <v>138</v>
      </c>
      <c r="M4414" s="29"/>
      <c r="N4414" s="29" t="s">
        <v>122</v>
      </c>
      <c r="O4414" s="31" t="n">
        <v>46812</v>
      </c>
      <c r="P4414" s="29" t="s">
        <v>123</v>
      </c>
      <c r="Q4414" s="29" t="n">
        <f aca="false">IFERROR(VALUE(L4414),"")</f>
        <v>11</v>
      </c>
      <c r="R4414" s="29" t="n">
        <f aca="true">IF(O4414="","",O4414-TODAY())</f>
        <v>527</v>
      </c>
      <c r="S4414" s="29" t="str">
        <f aca="false">IF(C4414="&lt;&lt; vazio &gt;&gt;","VAZIA",IF(AND(O4414&lt;&gt;"",R4414&lt;0),"VENCIDO",IF(AND(O4414&lt;&gt;"",R4414&lt;=Parametros!$B$10),"PRÓX. VENCIMENTO",IF(F4414="Q","QUALIDADE",IF(F4414="S","BLOQUEADO",IF(F4414="R","RESTRITO/DEVOLUÇÃO",IF(OR(N4414="QUAR",N4414="QRES"),"QUARENTENA",IF(OR(B4414="DESCARTE",B4414="DEVOLUÇÃO"),"DESCARTE/DEVOLUÇÃO",IF(AND(D4414="",K4414&lt;&gt;""),"SEM LOTE",IF(AND(Q4414&lt;&gt;"",Q4414&gt;=Parametros!$B$11),"PARADO/SEM GIRO","OK"))))))))))</f>
        <v>OK</v>
      </c>
      <c r="T4414" s="29" t="str">
        <f aca="false">IF(AND($S4414="PARADO/SEM GIRO",$K4414="KG",OR(Painel!$B$5="(Todos)",A4414=Painel!$B$5)*OR(Painel!$E$5="(Todos)",P4414=Painel!$E$5)),$J4414+ROW()/10000000,"")</f>
        <v/>
      </c>
      <c r="U4414" s="29" t="str">
        <f aca="false">IF(AND($S4414="VENCIDO",$K4414="KG",OR(Painel!$B$5="(Todos)",A4414=Painel!$B$5)*OR(Painel!$E$5="(Todos)",P4414=Painel!$E$5)),$J4414+ROW()/10000000,"")</f>
        <v/>
      </c>
    </row>
    <row r="4415" customFormat="false" ht="15" hidden="false" customHeight="false" outlineLevel="0" collapsed="false">
      <c r="A4415" s="29" t="s">
        <v>52</v>
      </c>
      <c r="B4415" s="29" t="s">
        <v>8139</v>
      </c>
      <c r="C4415" s="29" t="s">
        <v>325</v>
      </c>
      <c r="D4415" s="29" t="s">
        <v>6819</v>
      </c>
      <c r="E4415" s="29" t="n">
        <v>1</v>
      </c>
      <c r="F4415" s="29" t="s">
        <v>268</v>
      </c>
      <c r="G4415" s="29" t="s">
        <v>8140</v>
      </c>
      <c r="H4415" s="30" t="n">
        <v>1102.5</v>
      </c>
      <c r="I4415" s="31" t="n">
        <v>46279</v>
      </c>
      <c r="J4415" s="30" t="n">
        <v>1102.5</v>
      </c>
      <c r="K4415" s="29" t="s">
        <v>120</v>
      </c>
      <c r="L4415" s="29" t="s">
        <v>350</v>
      </c>
      <c r="M4415" s="29"/>
      <c r="N4415" s="29" t="s">
        <v>122</v>
      </c>
      <c r="O4415" s="31" t="n">
        <v>46644</v>
      </c>
      <c r="P4415" s="29" t="s">
        <v>123</v>
      </c>
      <c r="Q4415" s="29" t="n">
        <f aca="false">IFERROR(VALUE(L4415),"")</f>
        <v>6</v>
      </c>
      <c r="R4415" s="29" t="n">
        <f aca="true">IF(O4415="","",O4415-TODAY())</f>
        <v>359</v>
      </c>
      <c r="S4415" s="29" t="str">
        <f aca="false">IF(C4415="&lt;&lt; vazio &gt;&gt;","VAZIA",IF(AND(O4415&lt;&gt;"",R4415&lt;0),"VENCIDO",IF(AND(O4415&lt;&gt;"",R4415&lt;=Parametros!$B$10),"PRÓX. VENCIMENTO",IF(F4415="Q","QUALIDADE",IF(F4415="S","BLOQUEADO",IF(F4415="R","RESTRITO/DEVOLUÇÃO",IF(OR(N4415="QUAR",N4415="QRES"),"QUARENTENA",IF(OR(B4415="DESCARTE",B4415="DEVOLUÇÃO"),"DESCARTE/DEVOLUÇÃO",IF(AND(D4415="",K4415&lt;&gt;""),"SEM LOTE",IF(AND(Q4415&lt;&gt;"",Q4415&gt;=Parametros!$B$11),"PARADO/SEM GIRO","OK"))))))))))</f>
        <v>QUALIDADE</v>
      </c>
      <c r="T4415" s="29" t="str">
        <f aca="false">IF(AND($S4415="PARADO/SEM GIRO",$K4415="KG",OR(Painel!$B$5="(Todos)",A4415=Painel!$B$5)*OR(Painel!$E$5="(Todos)",P4415=Painel!$E$5)),$J4415+ROW()/10000000,"")</f>
        <v/>
      </c>
      <c r="U4415" s="29" t="str">
        <f aca="false">IF(AND($S4415="VENCIDO",$K4415="KG",OR(Painel!$B$5="(Todos)",A4415=Painel!$B$5)*OR(Painel!$E$5="(Todos)",P4415=Painel!$E$5)),$J4415+ROW()/10000000,"")</f>
        <v/>
      </c>
    </row>
    <row r="4416" customFormat="false" ht="15" hidden="false" customHeight="false" outlineLevel="0" collapsed="false">
      <c r="A4416" s="29" t="s">
        <v>52</v>
      </c>
      <c r="B4416" s="29" t="s">
        <v>8141</v>
      </c>
      <c r="C4416" s="29" t="s">
        <v>876</v>
      </c>
      <c r="D4416" s="29" t="s">
        <v>6993</v>
      </c>
      <c r="E4416" s="29" t="n">
        <v>1</v>
      </c>
      <c r="F4416" s="29" t="s">
        <v>268</v>
      </c>
      <c r="G4416" s="29" t="s">
        <v>8142</v>
      </c>
      <c r="H4416" s="30" t="n">
        <v>720</v>
      </c>
      <c r="I4416" s="31" t="n">
        <v>46281</v>
      </c>
      <c r="J4416" s="30" t="n">
        <v>720</v>
      </c>
      <c r="K4416" s="29" t="s">
        <v>120</v>
      </c>
      <c r="L4416" s="29" t="s">
        <v>284</v>
      </c>
      <c r="M4416" s="29"/>
      <c r="N4416" s="29" t="s">
        <v>122</v>
      </c>
      <c r="O4416" s="31" t="n">
        <v>46828</v>
      </c>
      <c r="P4416" s="29" t="s">
        <v>123</v>
      </c>
      <c r="Q4416" s="29" t="n">
        <f aca="false">IFERROR(VALUE(L4416),"")</f>
        <v>4</v>
      </c>
      <c r="R4416" s="29" t="n">
        <f aca="true">IF(O4416="","",O4416-TODAY())</f>
        <v>543</v>
      </c>
      <c r="S4416" s="29" t="str">
        <f aca="false">IF(C4416="&lt;&lt; vazio &gt;&gt;","VAZIA",IF(AND(O4416&lt;&gt;"",R4416&lt;0),"VENCIDO",IF(AND(O4416&lt;&gt;"",R4416&lt;=Parametros!$B$10),"PRÓX. VENCIMENTO",IF(F4416="Q","QUALIDADE",IF(F4416="S","BLOQUEADO",IF(F4416="R","RESTRITO/DEVOLUÇÃO",IF(OR(N4416="QUAR",N4416="QRES"),"QUARENTENA",IF(OR(B4416="DESCARTE",B4416="DEVOLUÇÃO"),"DESCARTE/DEVOLUÇÃO",IF(AND(D4416="",K4416&lt;&gt;""),"SEM LOTE",IF(AND(Q4416&lt;&gt;"",Q4416&gt;=Parametros!$B$11),"PARADO/SEM GIRO","OK"))))))))))</f>
        <v>QUALIDADE</v>
      </c>
      <c r="T4416" s="29" t="str">
        <f aca="false">IF(AND($S4416="PARADO/SEM GIRO",$K4416="KG",OR(Painel!$B$5="(Todos)",A4416=Painel!$B$5)*OR(Painel!$E$5="(Todos)",P4416=Painel!$E$5)),$J4416+ROW()/10000000,"")</f>
        <v/>
      </c>
      <c r="U4416" s="29" t="str">
        <f aca="false">IF(AND($S4416="VENCIDO",$K4416="KG",OR(Painel!$B$5="(Todos)",A4416=Painel!$B$5)*OR(Painel!$E$5="(Todos)",P4416=Painel!$E$5)),$J4416+ROW()/10000000,"")</f>
        <v/>
      </c>
    </row>
    <row r="4417" customFormat="false" ht="15" hidden="false" customHeight="false" outlineLevel="0" collapsed="false">
      <c r="A4417" s="29" t="s">
        <v>52</v>
      </c>
      <c r="B4417" s="29" t="s">
        <v>8143</v>
      </c>
      <c r="C4417" s="29" t="s">
        <v>785</v>
      </c>
      <c r="D4417" s="29" t="s">
        <v>880</v>
      </c>
      <c r="E4417" s="29" t="n">
        <v>1</v>
      </c>
      <c r="F4417" s="29"/>
      <c r="G4417" s="29" t="s">
        <v>8144</v>
      </c>
      <c r="H4417" s="30" t="n">
        <v>1000</v>
      </c>
      <c r="I4417" s="31" t="n">
        <v>46280</v>
      </c>
      <c r="J4417" s="30" t="n">
        <v>1000</v>
      </c>
      <c r="K4417" s="29" t="s">
        <v>120</v>
      </c>
      <c r="L4417" s="29" t="s">
        <v>144</v>
      </c>
      <c r="M4417" s="29"/>
      <c r="N4417" s="29" t="s">
        <v>122</v>
      </c>
      <c r="O4417" s="31" t="n">
        <v>46823</v>
      </c>
      <c r="P4417" s="29" t="s">
        <v>123</v>
      </c>
      <c r="Q4417" s="29" t="n">
        <f aca="false">IFERROR(VALUE(L4417),"")</f>
        <v>5</v>
      </c>
      <c r="R4417" s="29" t="n">
        <f aca="true">IF(O4417="","",O4417-TODAY())</f>
        <v>538</v>
      </c>
      <c r="S4417" s="29" t="str">
        <f aca="false">IF(C4417="&lt;&lt; vazio &gt;&gt;","VAZIA",IF(AND(O4417&lt;&gt;"",R4417&lt;0),"VENCIDO",IF(AND(O4417&lt;&gt;"",R4417&lt;=Parametros!$B$10),"PRÓX. VENCIMENTO",IF(F4417="Q","QUALIDADE",IF(F4417="S","BLOQUEADO",IF(F4417="R","RESTRITO/DEVOLUÇÃO",IF(OR(N4417="QUAR",N4417="QRES"),"QUARENTENA",IF(OR(B4417="DESCARTE",B4417="DEVOLUÇÃO"),"DESCARTE/DEVOLUÇÃO",IF(AND(D4417="",K4417&lt;&gt;""),"SEM LOTE",IF(AND(Q4417&lt;&gt;"",Q4417&gt;=Parametros!$B$11),"PARADO/SEM GIRO","OK"))))))))))</f>
        <v>OK</v>
      </c>
      <c r="T4417" s="29" t="str">
        <f aca="false">IF(AND($S4417="PARADO/SEM GIRO",$K4417="KG",OR(Painel!$B$5="(Todos)",A4417=Painel!$B$5)*OR(Painel!$E$5="(Todos)",P4417=Painel!$E$5)),$J4417+ROW()/10000000,"")</f>
        <v/>
      </c>
      <c r="U4417" s="29" t="str">
        <f aca="false">IF(AND($S4417="VENCIDO",$K4417="KG",OR(Painel!$B$5="(Todos)",A4417=Painel!$B$5)*OR(Painel!$E$5="(Todos)",P4417=Painel!$E$5)),$J4417+ROW()/10000000,"")</f>
        <v/>
      </c>
    </row>
    <row r="4418" customFormat="false" ht="15" hidden="false" customHeight="false" outlineLevel="0" collapsed="false">
      <c r="A4418" s="29" t="s">
        <v>52</v>
      </c>
      <c r="B4418" s="29" t="s">
        <v>8145</v>
      </c>
      <c r="C4418" s="29" t="s">
        <v>741</v>
      </c>
      <c r="D4418" s="29" t="s">
        <v>742</v>
      </c>
      <c r="E4418" s="29" t="n">
        <v>1</v>
      </c>
      <c r="F4418" s="29" t="s">
        <v>268</v>
      </c>
      <c r="G4418" s="29" t="s">
        <v>8146</v>
      </c>
      <c r="H4418" s="30" t="n">
        <v>1080</v>
      </c>
      <c r="I4418" s="31" t="n">
        <v>46281</v>
      </c>
      <c r="J4418" s="30" t="n">
        <v>1080</v>
      </c>
      <c r="K4418" s="29" t="s">
        <v>120</v>
      </c>
      <c r="L4418" s="29" t="s">
        <v>284</v>
      </c>
      <c r="M4418" s="29"/>
      <c r="N4418" s="29" t="s">
        <v>122</v>
      </c>
      <c r="O4418" s="31" t="n">
        <v>46645</v>
      </c>
      <c r="P4418" s="29" t="s">
        <v>123</v>
      </c>
      <c r="Q4418" s="29" t="n">
        <f aca="false">IFERROR(VALUE(L4418),"")</f>
        <v>4</v>
      </c>
      <c r="R4418" s="29" t="n">
        <f aca="true">IF(O4418="","",O4418-TODAY())</f>
        <v>360</v>
      </c>
      <c r="S4418" s="29" t="str">
        <f aca="false">IF(C4418="&lt;&lt; vazio &gt;&gt;","VAZIA",IF(AND(O4418&lt;&gt;"",R4418&lt;0),"VENCIDO",IF(AND(O4418&lt;&gt;"",R4418&lt;=Parametros!$B$10),"PRÓX. VENCIMENTO",IF(F4418="Q","QUALIDADE",IF(F4418="S","BLOQUEADO",IF(F4418="R","RESTRITO/DEVOLUÇÃO",IF(OR(N4418="QUAR",N4418="QRES"),"QUARENTENA",IF(OR(B4418="DESCARTE",B4418="DEVOLUÇÃO"),"DESCARTE/DEVOLUÇÃO",IF(AND(D4418="",K4418&lt;&gt;""),"SEM LOTE",IF(AND(Q4418&lt;&gt;"",Q4418&gt;=Parametros!$B$11),"PARADO/SEM GIRO","OK"))))))))))</f>
        <v>QUALIDADE</v>
      </c>
      <c r="T4418" s="29" t="str">
        <f aca="false">IF(AND($S4418="PARADO/SEM GIRO",$K4418="KG",OR(Painel!$B$5="(Todos)",A4418=Painel!$B$5)*OR(Painel!$E$5="(Todos)",P4418=Painel!$E$5)),$J4418+ROW()/10000000,"")</f>
        <v/>
      </c>
      <c r="U4418" s="29" t="str">
        <f aca="false">IF(AND($S4418="VENCIDO",$K4418="KG",OR(Painel!$B$5="(Todos)",A4418=Painel!$B$5)*OR(Painel!$E$5="(Todos)",P4418=Painel!$E$5)),$J4418+ROW()/10000000,"")</f>
        <v/>
      </c>
    </row>
    <row r="4419" customFormat="false" ht="15" hidden="false" customHeight="false" outlineLevel="0" collapsed="false">
      <c r="A4419" s="29" t="s">
        <v>52</v>
      </c>
      <c r="B4419" s="29" t="s">
        <v>8147</v>
      </c>
      <c r="C4419" s="29" t="s">
        <v>1742</v>
      </c>
      <c r="D4419" s="29" t="s">
        <v>8148</v>
      </c>
      <c r="E4419" s="29" t="n">
        <v>1</v>
      </c>
      <c r="F4419" s="29"/>
      <c r="G4419" s="29" t="s">
        <v>8149</v>
      </c>
      <c r="H4419" s="30" t="n">
        <v>1000</v>
      </c>
      <c r="I4419" s="31" t="n">
        <v>46274</v>
      </c>
      <c r="J4419" s="30" t="n">
        <v>1000</v>
      </c>
      <c r="K4419" s="29" t="s">
        <v>120</v>
      </c>
      <c r="L4419" s="29" t="s">
        <v>138</v>
      </c>
      <c r="M4419" s="29"/>
      <c r="N4419" s="29" t="s">
        <v>122</v>
      </c>
      <c r="O4419" s="31" t="n">
        <v>46514</v>
      </c>
      <c r="P4419" s="29" t="s">
        <v>123</v>
      </c>
      <c r="Q4419" s="29" t="n">
        <f aca="false">IFERROR(VALUE(L4419),"")</f>
        <v>11</v>
      </c>
      <c r="R4419" s="29" t="n">
        <f aca="true">IF(O4419="","",O4419-TODAY())</f>
        <v>229</v>
      </c>
      <c r="S4419" s="29" t="str">
        <f aca="false">IF(C4419="&lt;&lt; vazio &gt;&gt;","VAZIA",IF(AND(O4419&lt;&gt;"",R4419&lt;0),"VENCIDO",IF(AND(O4419&lt;&gt;"",R4419&lt;=Parametros!$B$10),"PRÓX. VENCIMENTO",IF(F4419="Q","QUALIDADE",IF(F4419="S","BLOQUEADO",IF(F4419="R","RESTRITO/DEVOLUÇÃO",IF(OR(N4419="QUAR",N4419="QRES"),"QUARENTENA",IF(OR(B4419="DESCARTE",B4419="DEVOLUÇÃO"),"DESCARTE/DEVOLUÇÃO",IF(AND(D4419="",K4419&lt;&gt;""),"SEM LOTE",IF(AND(Q4419&lt;&gt;"",Q4419&gt;=Parametros!$B$11),"PARADO/SEM GIRO","OK"))))))))))</f>
        <v>OK</v>
      </c>
      <c r="T4419" s="29" t="str">
        <f aca="false">IF(AND($S4419="PARADO/SEM GIRO",$K4419="KG",OR(Painel!$B$5="(Todos)",A4419=Painel!$B$5)*OR(Painel!$E$5="(Todos)",P4419=Painel!$E$5)),$J4419+ROW()/10000000,"")</f>
        <v/>
      </c>
      <c r="U4419" s="29" t="str">
        <f aca="false">IF(AND($S4419="VENCIDO",$K4419="KG",OR(Painel!$B$5="(Todos)",A4419=Painel!$B$5)*OR(Painel!$E$5="(Todos)",P4419=Painel!$E$5)),$J4419+ROW()/10000000,"")</f>
        <v/>
      </c>
    </row>
    <row r="4420" customFormat="false" ht="15" hidden="false" customHeight="false" outlineLevel="0" collapsed="false">
      <c r="A4420" s="29" t="s">
        <v>52</v>
      </c>
      <c r="B4420" s="29" t="s">
        <v>8150</v>
      </c>
      <c r="C4420" s="29" t="s">
        <v>222</v>
      </c>
      <c r="D4420" s="29" t="s">
        <v>2746</v>
      </c>
      <c r="E4420" s="29" t="n">
        <v>1</v>
      </c>
      <c r="F4420" s="29"/>
      <c r="G4420" s="29" t="s">
        <v>8151</v>
      </c>
      <c r="H4420" s="30" t="n">
        <v>375</v>
      </c>
      <c r="I4420" s="31" t="n">
        <v>46277</v>
      </c>
      <c r="J4420" s="30" t="n">
        <v>375</v>
      </c>
      <c r="K4420" s="29" t="s">
        <v>120</v>
      </c>
      <c r="L4420" s="29" t="s">
        <v>652</v>
      </c>
      <c r="M4420" s="29"/>
      <c r="N4420" s="29" t="s">
        <v>122</v>
      </c>
      <c r="O4420" s="31" t="n">
        <v>46823</v>
      </c>
      <c r="P4420" s="29" t="s">
        <v>123</v>
      </c>
      <c r="Q4420" s="29" t="n">
        <f aca="false">IFERROR(VALUE(L4420),"")</f>
        <v>8</v>
      </c>
      <c r="R4420" s="29" t="n">
        <f aca="true">IF(O4420="","",O4420-TODAY())</f>
        <v>538</v>
      </c>
      <c r="S4420" s="29" t="str">
        <f aca="false">IF(C4420="&lt;&lt; vazio &gt;&gt;","VAZIA",IF(AND(O4420&lt;&gt;"",R4420&lt;0),"VENCIDO",IF(AND(O4420&lt;&gt;"",R4420&lt;=Parametros!$B$10),"PRÓX. VENCIMENTO",IF(F4420="Q","QUALIDADE",IF(F4420="S","BLOQUEADO",IF(F4420="R","RESTRITO/DEVOLUÇÃO",IF(OR(N4420="QUAR",N4420="QRES"),"QUARENTENA",IF(OR(B4420="DESCARTE",B4420="DEVOLUÇÃO"),"DESCARTE/DEVOLUÇÃO",IF(AND(D4420="",K4420&lt;&gt;""),"SEM LOTE",IF(AND(Q4420&lt;&gt;"",Q4420&gt;=Parametros!$B$11),"PARADO/SEM GIRO","OK"))))))))))</f>
        <v>OK</v>
      </c>
      <c r="T4420" s="29" t="str">
        <f aca="false">IF(AND($S4420="PARADO/SEM GIRO",$K4420="KG",OR(Painel!$B$5="(Todos)",A4420=Painel!$B$5)*OR(Painel!$E$5="(Todos)",P4420=Painel!$E$5)),$J4420+ROW()/10000000,"")</f>
        <v/>
      </c>
      <c r="U4420" s="29" t="str">
        <f aca="false">IF(AND($S4420="VENCIDO",$K4420="KG",OR(Painel!$B$5="(Todos)",A4420=Painel!$B$5)*OR(Painel!$E$5="(Todos)",P4420=Painel!$E$5)),$J4420+ROW()/10000000,"")</f>
        <v/>
      </c>
    </row>
    <row r="4421" customFormat="false" ht="15" hidden="false" customHeight="false" outlineLevel="0" collapsed="false">
      <c r="A4421" s="29" t="s">
        <v>52</v>
      </c>
      <c r="B4421" s="29" t="s">
        <v>8152</v>
      </c>
      <c r="C4421" s="29" t="s">
        <v>3520</v>
      </c>
      <c r="D4421" s="29" t="s">
        <v>656</v>
      </c>
      <c r="E4421" s="29" t="n">
        <v>1</v>
      </c>
      <c r="F4421" s="29" t="s">
        <v>268</v>
      </c>
      <c r="G4421" s="29" t="s">
        <v>8153</v>
      </c>
      <c r="H4421" s="30" t="n">
        <v>960</v>
      </c>
      <c r="I4421" s="31" t="n">
        <v>46272</v>
      </c>
      <c r="J4421" s="30" t="n">
        <v>960</v>
      </c>
      <c r="K4421" s="29" t="s">
        <v>120</v>
      </c>
      <c r="L4421" s="29" t="s">
        <v>126</v>
      </c>
      <c r="M4421" s="29"/>
      <c r="N4421" s="29" t="s">
        <v>122</v>
      </c>
      <c r="O4421" s="31" t="n">
        <v>46816</v>
      </c>
      <c r="P4421" s="29" t="s">
        <v>123</v>
      </c>
      <c r="Q4421" s="29" t="n">
        <f aca="false">IFERROR(VALUE(L4421),"")</f>
        <v>13</v>
      </c>
      <c r="R4421" s="29" t="n">
        <f aca="true">IF(O4421="","",O4421-TODAY())</f>
        <v>531</v>
      </c>
      <c r="S4421" s="29" t="str">
        <f aca="false">IF(C4421="&lt;&lt; vazio &gt;&gt;","VAZIA",IF(AND(O4421&lt;&gt;"",R4421&lt;0),"VENCIDO",IF(AND(O4421&lt;&gt;"",R4421&lt;=Parametros!$B$10),"PRÓX. VENCIMENTO",IF(F4421="Q","QUALIDADE",IF(F4421="S","BLOQUEADO",IF(F4421="R","RESTRITO/DEVOLUÇÃO",IF(OR(N4421="QUAR",N4421="QRES"),"QUARENTENA",IF(OR(B4421="DESCARTE",B4421="DEVOLUÇÃO"),"DESCARTE/DEVOLUÇÃO",IF(AND(D4421="",K4421&lt;&gt;""),"SEM LOTE",IF(AND(Q4421&lt;&gt;"",Q4421&gt;=Parametros!$B$11),"PARADO/SEM GIRO","OK"))))))))))</f>
        <v>QUALIDADE</v>
      </c>
      <c r="T4421" s="29" t="str">
        <f aca="false">IF(AND($S4421="PARADO/SEM GIRO",$K4421="KG",OR(Painel!$B$5="(Todos)",A4421=Painel!$B$5)*OR(Painel!$E$5="(Todos)",P4421=Painel!$E$5)),$J4421+ROW()/10000000,"")</f>
        <v/>
      </c>
      <c r="U4421" s="29" t="str">
        <f aca="false">IF(AND($S4421="VENCIDO",$K4421="KG",OR(Painel!$B$5="(Todos)",A4421=Painel!$B$5)*OR(Painel!$E$5="(Todos)",P4421=Painel!$E$5)),$J4421+ROW()/10000000,"")</f>
        <v/>
      </c>
    </row>
    <row r="4422" customFormat="false" ht="15" hidden="false" customHeight="false" outlineLevel="0" collapsed="false">
      <c r="A4422" s="29" t="s">
        <v>52</v>
      </c>
      <c r="B4422" s="29" t="s">
        <v>8154</v>
      </c>
      <c r="C4422" s="29" t="s">
        <v>707</v>
      </c>
      <c r="D4422" s="29" t="s">
        <v>1001</v>
      </c>
      <c r="E4422" s="29" t="n">
        <v>1</v>
      </c>
      <c r="F4422" s="29" t="s">
        <v>268</v>
      </c>
      <c r="G4422" s="29" t="s">
        <v>8155</v>
      </c>
      <c r="H4422" s="30" t="n">
        <v>800</v>
      </c>
      <c r="I4422" s="31" t="n">
        <v>46285</v>
      </c>
      <c r="J4422" s="30" t="n">
        <v>800</v>
      </c>
      <c r="K4422" s="29" t="s">
        <v>120</v>
      </c>
      <c r="L4422" s="29" t="s">
        <v>116</v>
      </c>
      <c r="M4422" s="29"/>
      <c r="N4422" s="29" t="s">
        <v>122</v>
      </c>
      <c r="O4422" s="31" t="n">
        <v>46827</v>
      </c>
      <c r="P4422" s="29" t="s">
        <v>123</v>
      </c>
      <c r="Q4422" s="29" t="n">
        <f aca="false">IFERROR(VALUE(L4422),"")</f>
        <v>0</v>
      </c>
      <c r="R4422" s="29" t="n">
        <f aca="true">IF(O4422="","",O4422-TODAY())</f>
        <v>542</v>
      </c>
      <c r="S4422" s="29" t="str">
        <f aca="false">IF(C4422="&lt;&lt; vazio &gt;&gt;","VAZIA",IF(AND(O4422&lt;&gt;"",R4422&lt;0),"VENCIDO",IF(AND(O4422&lt;&gt;"",R4422&lt;=Parametros!$B$10),"PRÓX. VENCIMENTO",IF(F4422="Q","QUALIDADE",IF(F4422="S","BLOQUEADO",IF(F4422="R","RESTRITO/DEVOLUÇÃO",IF(OR(N4422="QUAR",N4422="QRES"),"QUARENTENA",IF(OR(B4422="DESCARTE",B4422="DEVOLUÇÃO"),"DESCARTE/DEVOLUÇÃO",IF(AND(D4422="",K4422&lt;&gt;""),"SEM LOTE",IF(AND(Q4422&lt;&gt;"",Q4422&gt;=Parametros!$B$11),"PARADO/SEM GIRO","OK"))))))))))</f>
        <v>QUALIDADE</v>
      </c>
      <c r="T4422" s="29" t="str">
        <f aca="false">IF(AND($S4422="PARADO/SEM GIRO",$K4422="KG",OR(Painel!$B$5="(Todos)",A4422=Painel!$B$5)*OR(Painel!$E$5="(Todos)",P4422=Painel!$E$5)),$J4422+ROW()/10000000,"")</f>
        <v/>
      </c>
      <c r="U4422" s="29" t="str">
        <f aca="false">IF(AND($S4422="VENCIDO",$K4422="KG",OR(Painel!$B$5="(Todos)",A4422=Painel!$B$5)*OR(Painel!$E$5="(Todos)",P4422=Painel!$E$5)),$J4422+ROW()/10000000,"")</f>
        <v/>
      </c>
    </row>
    <row r="4423" customFormat="false" ht="15" hidden="false" customHeight="false" outlineLevel="0" collapsed="false">
      <c r="A4423" s="29" t="s">
        <v>52</v>
      </c>
      <c r="B4423" s="29" t="s">
        <v>8156</v>
      </c>
      <c r="C4423" s="29" t="s">
        <v>115</v>
      </c>
      <c r="D4423" s="29"/>
      <c r="E4423" s="29" t="n">
        <v>0</v>
      </c>
      <c r="F4423" s="29"/>
      <c r="G4423" s="29"/>
      <c r="H4423" s="30" t="n">
        <v>0</v>
      </c>
      <c r="I4423" s="29"/>
      <c r="J4423" s="30" t="n">
        <v>0</v>
      </c>
      <c r="K4423" s="29"/>
      <c r="L4423" s="29" t="s">
        <v>116</v>
      </c>
      <c r="M4423" s="29"/>
      <c r="N4423" s="29"/>
      <c r="O4423" s="29"/>
      <c r="P4423" s="29"/>
      <c r="Q4423" s="29" t="n">
        <f aca="false">IFERROR(VALUE(L4423),"")</f>
        <v>0</v>
      </c>
      <c r="R4423" s="29" t="str">
        <f aca="true">IF(O4423="","",O4423-TODAY())</f>
        <v/>
      </c>
      <c r="S4423" s="29" t="str">
        <f aca="false">IF(C4423="&lt;&lt; vazio &gt;&gt;","VAZIA",IF(AND(O4423&lt;&gt;"",R4423&lt;0),"VENCIDO",IF(AND(O4423&lt;&gt;"",R4423&lt;=Parametros!$B$10),"PRÓX. VENCIMENTO",IF(F4423="Q","QUALIDADE",IF(F4423="S","BLOQUEADO",IF(F4423="R","RESTRITO/DEVOLUÇÃO",IF(OR(N4423="QUAR",N4423="QRES"),"QUARENTENA",IF(OR(B4423="DESCARTE",B4423="DEVOLUÇÃO"),"DESCARTE/DEVOLUÇÃO",IF(AND(D4423="",K4423&lt;&gt;""),"SEM LOTE",IF(AND(Q4423&lt;&gt;"",Q4423&gt;=Parametros!$B$11),"PARADO/SEM GIRO","OK"))))))))))</f>
        <v>VAZIA</v>
      </c>
      <c r="T4423" s="29" t="str">
        <f aca="false">IF(AND($S4423="PARADO/SEM GIRO",$K4423="KG",OR(Painel!$B$5="(Todos)",A4423=Painel!$B$5)*OR(Painel!$E$5="(Todos)",P4423=Painel!$E$5)),$J4423+ROW()/10000000,"")</f>
        <v/>
      </c>
      <c r="U4423" s="29" t="str">
        <f aca="false">IF(AND($S4423="VENCIDO",$K4423="KG",OR(Painel!$B$5="(Todos)",A4423=Painel!$B$5)*OR(Painel!$E$5="(Todos)",P4423=Painel!$E$5)),$J4423+ROW()/10000000,"")</f>
        <v/>
      </c>
    </row>
    <row r="4424" customFormat="false" ht="15" hidden="false" customHeight="false" outlineLevel="0" collapsed="false">
      <c r="A4424" s="29" t="s">
        <v>52</v>
      </c>
      <c r="B4424" s="29" t="s">
        <v>8157</v>
      </c>
      <c r="C4424" s="29" t="s">
        <v>396</v>
      </c>
      <c r="D4424" s="29" t="s">
        <v>397</v>
      </c>
      <c r="E4424" s="29" t="n">
        <v>1</v>
      </c>
      <c r="F4424" s="29"/>
      <c r="G4424" s="29" t="s">
        <v>8158</v>
      </c>
      <c r="H4424" s="30" t="n">
        <v>1102.5</v>
      </c>
      <c r="I4424" s="31" t="n">
        <v>46261</v>
      </c>
      <c r="J4424" s="30" t="n">
        <v>1102.5</v>
      </c>
      <c r="K4424" s="29" t="s">
        <v>120</v>
      </c>
      <c r="L4424" s="29" t="s">
        <v>938</v>
      </c>
      <c r="M4424" s="29"/>
      <c r="N4424" s="29" t="s">
        <v>122</v>
      </c>
      <c r="O4424" s="31" t="n">
        <v>46806</v>
      </c>
      <c r="P4424" s="29" t="s">
        <v>123</v>
      </c>
      <c r="Q4424" s="29" t="n">
        <f aca="false">IFERROR(VALUE(L4424),"")</f>
        <v>24</v>
      </c>
      <c r="R4424" s="29" t="n">
        <f aca="true">IF(O4424="","",O4424-TODAY())</f>
        <v>521</v>
      </c>
      <c r="S4424" s="29" t="str">
        <f aca="false">IF(C4424="&lt;&lt; vazio &gt;&gt;","VAZIA",IF(AND(O4424&lt;&gt;"",R4424&lt;0),"VENCIDO",IF(AND(O4424&lt;&gt;"",R4424&lt;=Parametros!$B$10),"PRÓX. VENCIMENTO",IF(F4424="Q","QUALIDADE",IF(F4424="S","BLOQUEADO",IF(F4424="R","RESTRITO/DEVOLUÇÃO",IF(OR(N4424="QUAR",N4424="QRES"),"QUARENTENA",IF(OR(B4424="DESCARTE",B4424="DEVOLUÇÃO"),"DESCARTE/DEVOLUÇÃO",IF(AND(D4424="",K4424&lt;&gt;""),"SEM LOTE",IF(AND(Q4424&lt;&gt;"",Q4424&gt;=Parametros!$B$11),"PARADO/SEM GIRO","OK"))))))))))</f>
        <v>OK</v>
      </c>
      <c r="T4424" s="29" t="str">
        <f aca="false">IF(AND($S4424="PARADO/SEM GIRO",$K4424="KG",OR(Painel!$B$5="(Todos)",A4424=Painel!$B$5)*OR(Painel!$E$5="(Todos)",P4424=Painel!$E$5)),$J4424+ROW()/10000000,"")</f>
        <v/>
      </c>
      <c r="U4424" s="29" t="str">
        <f aca="false">IF(AND($S4424="VENCIDO",$K4424="KG",OR(Painel!$B$5="(Todos)",A4424=Painel!$B$5)*OR(Painel!$E$5="(Todos)",P4424=Painel!$E$5)),$J4424+ROW()/10000000,"")</f>
        <v/>
      </c>
    </row>
    <row r="4425" customFormat="false" ht="15" hidden="false" customHeight="false" outlineLevel="0" collapsed="false">
      <c r="A4425" s="29" t="s">
        <v>52</v>
      </c>
      <c r="B4425" s="29" t="s">
        <v>8159</v>
      </c>
      <c r="C4425" s="29" t="s">
        <v>222</v>
      </c>
      <c r="D4425" s="29" t="s">
        <v>738</v>
      </c>
      <c r="E4425" s="29" t="n">
        <v>1</v>
      </c>
      <c r="F4425" s="29" t="s">
        <v>268</v>
      </c>
      <c r="G4425" s="29" t="s">
        <v>8160</v>
      </c>
      <c r="H4425" s="30" t="n">
        <v>1000</v>
      </c>
      <c r="I4425" s="31" t="n">
        <v>46280</v>
      </c>
      <c r="J4425" s="30" t="n">
        <v>1000</v>
      </c>
      <c r="K4425" s="29" t="s">
        <v>120</v>
      </c>
      <c r="L4425" s="29" t="s">
        <v>144</v>
      </c>
      <c r="M4425" s="29"/>
      <c r="N4425" s="29" t="s">
        <v>122</v>
      </c>
      <c r="O4425" s="31" t="n">
        <v>46826</v>
      </c>
      <c r="P4425" s="29" t="s">
        <v>123</v>
      </c>
      <c r="Q4425" s="29" t="n">
        <f aca="false">IFERROR(VALUE(L4425),"")</f>
        <v>5</v>
      </c>
      <c r="R4425" s="29" t="n">
        <f aca="true">IF(O4425="","",O4425-TODAY())</f>
        <v>541</v>
      </c>
      <c r="S4425" s="29" t="str">
        <f aca="false">IF(C4425="&lt;&lt; vazio &gt;&gt;","VAZIA",IF(AND(O4425&lt;&gt;"",R4425&lt;0),"VENCIDO",IF(AND(O4425&lt;&gt;"",R4425&lt;=Parametros!$B$10),"PRÓX. VENCIMENTO",IF(F4425="Q","QUALIDADE",IF(F4425="S","BLOQUEADO",IF(F4425="R","RESTRITO/DEVOLUÇÃO",IF(OR(N4425="QUAR",N4425="QRES"),"QUARENTENA",IF(OR(B4425="DESCARTE",B4425="DEVOLUÇÃO"),"DESCARTE/DEVOLUÇÃO",IF(AND(D4425="",K4425&lt;&gt;""),"SEM LOTE",IF(AND(Q4425&lt;&gt;"",Q4425&gt;=Parametros!$B$11),"PARADO/SEM GIRO","OK"))))))))))</f>
        <v>QUALIDADE</v>
      </c>
      <c r="T4425" s="29" t="str">
        <f aca="false">IF(AND($S4425="PARADO/SEM GIRO",$K4425="KG",OR(Painel!$B$5="(Todos)",A4425=Painel!$B$5)*OR(Painel!$E$5="(Todos)",P4425=Painel!$E$5)),$J4425+ROW()/10000000,"")</f>
        <v/>
      </c>
      <c r="U4425" s="29" t="str">
        <f aca="false">IF(AND($S4425="VENCIDO",$K4425="KG",OR(Painel!$B$5="(Todos)",A4425=Painel!$B$5)*OR(Painel!$E$5="(Todos)",P4425=Painel!$E$5)),$J4425+ROW()/10000000,"")</f>
        <v/>
      </c>
    </row>
    <row r="4426" customFormat="false" ht="15" hidden="false" customHeight="false" outlineLevel="0" collapsed="false">
      <c r="A4426" s="29" t="s">
        <v>52</v>
      </c>
      <c r="B4426" s="29" t="s">
        <v>8161</v>
      </c>
      <c r="C4426" s="29" t="s">
        <v>801</v>
      </c>
      <c r="D4426" s="29" t="s">
        <v>7913</v>
      </c>
      <c r="E4426" s="29" t="n">
        <v>1</v>
      </c>
      <c r="F4426" s="29"/>
      <c r="G4426" s="29" t="s">
        <v>8162</v>
      </c>
      <c r="H4426" s="30" t="n">
        <v>1108.8</v>
      </c>
      <c r="I4426" s="31" t="n">
        <v>46279</v>
      </c>
      <c r="J4426" s="30" t="n">
        <v>1108.8</v>
      </c>
      <c r="K4426" s="29" t="s">
        <v>120</v>
      </c>
      <c r="L4426" s="29" t="s">
        <v>350</v>
      </c>
      <c r="M4426" s="29"/>
      <c r="N4426" s="29" t="s">
        <v>122</v>
      </c>
      <c r="O4426" s="31" t="n">
        <v>46812</v>
      </c>
      <c r="P4426" s="29" t="s">
        <v>123</v>
      </c>
      <c r="Q4426" s="29" t="n">
        <f aca="false">IFERROR(VALUE(L4426),"")</f>
        <v>6</v>
      </c>
      <c r="R4426" s="29" t="n">
        <f aca="true">IF(O4426="","",O4426-TODAY())</f>
        <v>527</v>
      </c>
      <c r="S4426" s="29" t="str">
        <f aca="false">IF(C4426="&lt;&lt; vazio &gt;&gt;","VAZIA",IF(AND(O4426&lt;&gt;"",R4426&lt;0),"VENCIDO",IF(AND(O4426&lt;&gt;"",R4426&lt;=Parametros!$B$10),"PRÓX. VENCIMENTO",IF(F4426="Q","QUALIDADE",IF(F4426="S","BLOQUEADO",IF(F4426="R","RESTRITO/DEVOLUÇÃO",IF(OR(N4426="QUAR",N4426="QRES"),"QUARENTENA",IF(OR(B4426="DESCARTE",B4426="DEVOLUÇÃO"),"DESCARTE/DEVOLUÇÃO",IF(AND(D4426="",K4426&lt;&gt;""),"SEM LOTE",IF(AND(Q4426&lt;&gt;"",Q4426&gt;=Parametros!$B$11),"PARADO/SEM GIRO","OK"))))))))))</f>
        <v>OK</v>
      </c>
      <c r="T4426" s="29" t="str">
        <f aca="false">IF(AND($S4426="PARADO/SEM GIRO",$K4426="KG",OR(Painel!$B$5="(Todos)",A4426=Painel!$B$5)*OR(Painel!$E$5="(Todos)",P4426=Painel!$E$5)),$J4426+ROW()/10000000,"")</f>
        <v/>
      </c>
      <c r="U4426" s="29" t="str">
        <f aca="false">IF(AND($S4426="VENCIDO",$K4426="KG",OR(Painel!$B$5="(Todos)",A4426=Painel!$B$5)*OR(Painel!$E$5="(Todos)",P4426=Painel!$E$5)),$J4426+ROW()/10000000,"")</f>
        <v/>
      </c>
    </row>
    <row r="4427" customFormat="false" ht="15" hidden="false" customHeight="false" outlineLevel="0" collapsed="false">
      <c r="A4427" s="29" t="s">
        <v>52</v>
      </c>
      <c r="B4427" s="29" t="s">
        <v>8163</v>
      </c>
      <c r="C4427" s="29" t="s">
        <v>691</v>
      </c>
      <c r="D4427" s="29" t="s">
        <v>8164</v>
      </c>
      <c r="E4427" s="29" t="n">
        <v>1</v>
      </c>
      <c r="F4427" s="29"/>
      <c r="G4427" s="29" t="s">
        <v>8165</v>
      </c>
      <c r="H4427" s="30" t="n">
        <v>1000</v>
      </c>
      <c r="I4427" s="31" t="n">
        <v>46265</v>
      </c>
      <c r="J4427" s="30" t="n">
        <v>1000</v>
      </c>
      <c r="K4427" s="29" t="s">
        <v>120</v>
      </c>
      <c r="L4427" s="29" t="s">
        <v>216</v>
      </c>
      <c r="M4427" s="29"/>
      <c r="N4427" s="29" t="s">
        <v>122</v>
      </c>
      <c r="O4427" s="31" t="n">
        <v>46991</v>
      </c>
      <c r="P4427" s="29" t="s">
        <v>123</v>
      </c>
      <c r="Q4427" s="29" t="n">
        <f aca="false">IFERROR(VALUE(L4427),"")</f>
        <v>20</v>
      </c>
      <c r="R4427" s="29" t="n">
        <f aca="true">IF(O4427="","",O4427-TODAY())</f>
        <v>706</v>
      </c>
      <c r="S4427" s="29" t="str">
        <f aca="false">IF(C4427="&lt;&lt; vazio &gt;&gt;","VAZIA",IF(AND(O4427&lt;&gt;"",R4427&lt;0),"VENCIDO",IF(AND(O4427&lt;&gt;"",R4427&lt;=Parametros!$B$10),"PRÓX. VENCIMENTO",IF(F4427="Q","QUALIDADE",IF(F4427="S","BLOQUEADO",IF(F4427="R","RESTRITO/DEVOLUÇÃO",IF(OR(N4427="QUAR",N4427="QRES"),"QUARENTENA",IF(OR(B4427="DESCARTE",B4427="DEVOLUÇÃO"),"DESCARTE/DEVOLUÇÃO",IF(AND(D4427="",K4427&lt;&gt;""),"SEM LOTE",IF(AND(Q4427&lt;&gt;"",Q4427&gt;=Parametros!$B$11),"PARADO/SEM GIRO","OK"))))))))))</f>
        <v>OK</v>
      </c>
      <c r="T4427" s="29" t="str">
        <f aca="false">IF(AND($S4427="PARADO/SEM GIRO",$K4427="KG",OR(Painel!$B$5="(Todos)",A4427=Painel!$B$5)*OR(Painel!$E$5="(Todos)",P4427=Painel!$E$5)),$J4427+ROW()/10000000,"")</f>
        <v/>
      </c>
      <c r="U4427" s="29" t="str">
        <f aca="false">IF(AND($S4427="VENCIDO",$K4427="KG",OR(Painel!$B$5="(Todos)",A4427=Painel!$B$5)*OR(Painel!$E$5="(Todos)",P4427=Painel!$E$5)),$J4427+ROW()/10000000,"")</f>
        <v/>
      </c>
    </row>
    <row r="4428" customFormat="false" ht="15" hidden="false" customHeight="false" outlineLevel="0" collapsed="false">
      <c r="A4428" s="29" t="s">
        <v>52</v>
      </c>
      <c r="B4428" s="29" t="s">
        <v>8166</v>
      </c>
      <c r="C4428" s="29" t="s">
        <v>3520</v>
      </c>
      <c r="D4428" s="29" t="s">
        <v>3521</v>
      </c>
      <c r="E4428" s="29" t="n">
        <v>1</v>
      </c>
      <c r="F4428" s="29" t="s">
        <v>268</v>
      </c>
      <c r="G4428" s="29" t="s">
        <v>8167</v>
      </c>
      <c r="H4428" s="30" t="n">
        <v>960</v>
      </c>
      <c r="I4428" s="31" t="n">
        <v>46272</v>
      </c>
      <c r="J4428" s="30" t="n">
        <v>960</v>
      </c>
      <c r="K4428" s="29" t="s">
        <v>120</v>
      </c>
      <c r="L4428" s="29" t="s">
        <v>126</v>
      </c>
      <c r="M4428" s="29"/>
      <c r="N4428" s="29" t="s">
        <v>122</v>
      </c>
      <c r="O4428" s="31" t="n">
        <v>46815</v>
      </c>
      <c r="P4428" s="29" t="s">
        <v>123</v>
      </c>
      <c r="Q4428" s="29" t="n">
        <f aca="false">IFERROR(VALUE(L4428),"")</f>
        <v>13</v>
      </c>
      <c r="R4428" s="29" t="n">
        <f aca="true">IF(O4428="","",O4428-TODAY())</f>
        <v>530</v>
      </c>
      <c r="S4428" s="29" t="str">
        <f aca="false">IF(C4428="&lt;&lt; vazio &gt;&gt;","VAZIA",IF(AND(O4428&lt;&gt;"",R4428&lt;0),"VENCIDO",IF(AND(O4428&lt;&gt;"",R4428&lt;=Parametros!$B$10),"PRÓX. VENCIMENTO",IF(F4428="Q","QUALIDADE",IF(F4428="S","BLOQUEADO",IF(F4428="R","RESTRITO/DEVOLUÇÃO",IF(OR(N4428="QUAR",N4428="QRES"),"QUARENTENA",IF(OR(B4428="DESCARTE",B4428="DEVOLUÇÃO"),"DESCARTE/DEVOLUÇÃO",IF(AND(D4428="",K4428&lt;&gt;""),"SEM LOTE",IF(AND(Q4428&lt;&gt;"",Q4428&gt;=Parametros!$B$11),"PARADO/SEM GIRO","OK"))))))))))</f>
        <v>QUALIDADE</v>
      </c>
      <c r="T4428" s="29" t="str">
        <f aca="false">IF(AND($S4428="PARADO/SEM GIRO",$K4428="KG",OR(Painel!$B$5="(Todos)",A4428=Painel!$B$5)*OR(Painel!$E$5="(Todos)",P4428=Painel!$E$5)),$J4428+ROW()/10000000,"")</f>
        <v/>
      </c>
      <c r="U4428" s="29" t="str">
        <f aca="false">IF(AND($S4428="VENCIDO",$K4428="KG",OR(Painel!$B$5="(Todos)",A4428=Painel!$B$5)*OR(Painel!$E$5="(Todos)",P4428=Painel!$E$5)),$J4428+ROW()/10000000,"")</f>
        <v/>
      </c>
    </row>
    <row r="4429" customFormat="false" ht="15" hidden="false" customHeight="false" outlineLevel="0" collapsed="false">
      <c r="A4429" s="29" t="s">
        <v>52</v>
      </c>
      <c r="B4429" s="29" t="s">
        <v>8168</v>
      </c>
      <c r="C4429" s="29" t="s">
        <v>317</v>
      </c>
      <c r="D4429" s="29" t="s">
        <v>1006</v>
      </c>
      <c r="E4429" s="29" t="n">
        <v>1</v>
      </c>
      <c r="F4429" s="29" t="s">
        <v>268</v>
      </c>
      <c r="G4429" s="29" t="s">
        <v>8169</v>
      </c>
      <c r="H4429" s="30" t="n">
        <v>590.4</v>
      </c>
      <c r="I4429" s="31" t="n">
        <v>46285</v>
      </c>
      <c r="J4429" s="30" t="n">
        <v>590.4</v>
      </c>
      <c r="K4429" s="29" t="s">
        <v>120</v>
      </c>
      <c r="L4429" s="29" t="s">
        <v>116</v>
      </c>
      <c r="M4429" s="29"/>
      <c r="N4429" s="29" t="s">
        <v>122</v>
      </c>
      <c r="O4429" s="31" t="n">
        <v>46831</v>
      </c>
      <c r="P4429" s="29" t="s">
        <v>123</v>
      </c>
      <c r="Q4429" s="29" t="n">
        <f aca="false">IFERROR(VALUE(L4429),"")</f>
        <v>0</v>
      </c>
      <c r="R4429" s="29" t="n">
        <f aca="true">IF(O4429="","",O4429-TODAY())</f>
        <v>546</v>
      </c>
      <c r="S4429" s="29" t="str">
        <f aca="false">IF(C4429="&lt;&lt; vazio &gt;&gt;","VAZIA",IF(AND(O4429&lt;&gt;"",R4429&lt;0),"VENCIDO",IF(AND(O4429&lt;&gt;"",R4429&lt;=Parametros!$B$10),"PRÓX. VENCIMENTO",IF(F4429="Q","QUALIDADE",IF(F4429="S","BLOQUEADO",IF(F4429="R","RESTRITO/DEVOLUÇÃO",IF(OR(N4429="QUAR",N4429="QRES"),"QUARENTENA",IF(OR(B4429="DESCARTE",B4429="DEVOLUÇÃO"),"DESCARTE/DEVOLUÇÃO",IF(AND(D4429="",K4429&lt;&gt;""),"SEM LOTE",IF(AND(Q4429&lt;&gt;"",Q4429&gt;=Parametros!$B$11),"PARADO/SEM GIRO","OK"))))))))))</f>
        <v>QUALIDADE</v>
      </c>
      <c r="T4429" s="29" t="str">
        <f aca="false">IF(AND($S4429="PARADO/SEM GIRO",$K4429="KG",OR(Painel!$B$5="(Todos)",A4429=Painel!$B$5)*OR(Painel!$E$5="(Todos)",P4429=Painel!$E$5)),$J4429+ROW()/10000000,"")</f>
        <v/>
      </c>
      <c r="U4429" s="29" t="str">
        <f aca="false">IF(AND($S4429="VENCIDO",$K4429="KG",OR(Painel!$B$5="(Todos)",A4429=Painel!$B$5)*OR(Painel!$E$5="(Todos)",P4429=Painel!$E$5)),$J4429+ROW()/10000000,"")</f>
        <v/>
      </c>
    </row>
    <row r="4430" customFormat="false" ht="15" hidden="false" customHeight="false" outlineLevel="0" collapsed="false">
      <c r="A4430" s="29" t="s">
        <v>52</v>
      </c>
      <c r="B4430" s="29" t="s">
        <v>8170</v>
      </c>
      <c r="C4430" s="29" t="s">
        <v>386</v>
      </c>
      <c r="D4430" s="29" t="s">
        <v>3804</v>
      </c>
      <c r="E4430" s="29" t="n">
        <v>1</v>
      </c>
      <c r="F4430" s="29"/>
      <c r="G4430" s="29" t="s">
        <v>8171</v>
      </c>
      <c r="H4430" s="30" t="n">
        <v>1080</v>
      </c>
      <c r="I4430" s="31" t="n">
        <v>46231</v>
      </c>
      <c r="J4430" s="30" t="n">
        <v>1080</v>
      </c>
      <c r="K4430" s="29" t="s">
        <v>120</v>
      </c>
      <c r="L4430" s="29" t="s">
        <v>2246</v>
      </c>
      <c r="M4430" s="29"/>
      <c r="N4430" s="29" t="s">
        <v>122</v>
      </c>
      <c r="O4430" s="31" t="n">
        <v>46773</v>
      </c>
      <c r="P4430" s="29" t="s">
        <v>123</v>
      </c>
      <c r="Q4430" s="29" t="n">
        <f aca="false">IFERROR(VALUE(L4430),"")</f>
        <v>54</v>
      </c>
      <c r="R4430" s="29" t="n">
        <f aca="true">IF(O4430="","",O4430-TODAY())</f>
        <v>488</v>
      </c>
      <c r="S4430" s="29" t="str">
        <f aca="false">IF(C4430="&lt;&lt; vazio &gt;&gt;","VAZIA",IF(AND(O4430&lt;&gt;"",R4430&lt;0),"VENCIDO",IF(AND(O4430&lt;&gt;"",R4430&lt;=Parametros!$B$10),"PRÓX. VENCIMENTO",IF(F4430="Q","QUALIDADE",IF(F4430="S","BLOQUEADO",IF(F4430="R","RESTRITO/DEVOLUÇÃO",IF(OR(N4430="QUAR",N4430="QRES"),"QUARENTENA",IF(OR(B4430="DESCARTE",B4430="DEVOLUÇÃO"),"DESCARTE/DEVOLUÇÃO",IF(AND(D4430="",K4430&lt;&gt;""),"SEM LOTE",IF(AND(Q4430&lt;&gt;"",Q4430&gt;=Parametros!$B$11),"PARADO/SEM GIRO","OK"))))))))))</f>
        <v>OK</v>
      </c>
      <c r="T4430" s="29" t="str">
        <f aca="false">IF(AND($S4430="PARADO/SEM GIRO",$K4430="KG",OR(Painel!$B$5="(Todos)",A4430=Painel!$B$5)*OR(Painel!$E$5="(Todos)",P4430=Painel!$E$5)),$J4430+ROW()/10000000,"")</f>
        <v/>
      </c>
      <c r="U4430" s="29" t="str">
        <f aca="false">IF(AND($S4430="VENCIDO",$K4430="KG",OR(Painel!$B$5="(Todos)",A4430=Painel!$B$5)*OR(Painel!$E$5="(Todos)",P4430=Painel!$E$5)),$J4430+ROW()/10000000,"")</f>
        <v/>
      </c>
    </row>
    <row r="4431" customFormat="false" ht="15" hidden="false" customHeight="false" outlineLevel="0" collapsed="false">
      <c r="A4431" s="29" t="s">
        <v>52</v>
      </c>
      <c r="B4431" s="29" t="s">
        <v>8172</v>
      </c>
      <c r="C4431" s="29" t="s">
        <v>3520</v>
      </c>
      <c r="D4431" s="29" t="s">
        <v>3521</v>
      </c>
      <c r="E4431" s="29" t="n">
        <v>1</v>
      </c>
      <c r="F4431" s="29" t="s">
        <v>268</v>
      </c>
      <c r="G4431" s="29" t="s">
        <v>8173</v>
      </c>
      <c r="H4431" s="30" t="n">
        <v>960</v>
      </c>
      <c r="I4431" s="31" t="n">
        <v>46272</v>
      </c>
      <c r="J4431" s="30" t="n">
        <v>960</v>
      </c>
      <c r="K4431" s="29" t="s">
        <v>120</v>
      </c>
      <c r="L4431" s="29" t="s">
        <v>126</v>
      </c>
      <c r="M4431" s="29"/>
      <c r="N4431" s="29" t="s">
        <v>122</v>
      </c>
      <c r="O4431" s="31" t="n">
        <v>46815</v>
      </c>
      <c r="P4431" s="29" t="s">
        <v>123</v>
      </c>
      <c r="Q4431" s="29" t="n">
        <f aca="false">IFERROR(VALUE(L4431),"")</f>
        <v>13</v>
      </c>
      <c r="R4431" s="29" t="n">
        <f aca="true">IF(O4431="","",O4431-TODAY())</f>
        <v>530</v>
      </c>
      <c r="S4431" s="29" t="str">
        <f aca="false">IF(C4431="&lt;&lt; vazio &gt;&gt;","VAZIA",IF(AND(O4431&lt;&gt;"",R4431&lt;0),"VENCIDO",IF(AND(O4431&lt;&gt;"",R4431&lt;=Parametros!$B$10),"PRÓX. VENCIMENTO",IF(F4431="Q","QUALIDADE",IF(F4431="S","BLOQUEADO",IF(F4431="R","RESTRITO/DEVOLUÇÃO",IF(OR(N4431="QUAR",N4431="QRES"),"QUARENTENA",IF(OR(B4431="DESCARTE",B4431="DEVOLUÇÃO"),"DESCARTE/DEVOLUÇÃO",IF(AND(D4431="",K4431&lt;&gt;""),"SEM LOTE",IF(AND(Q4431&lt;&gt;"",Q4431&gt;=Parametros!$B$11),"PARADO/SEM GIRO","OK"))))))))))</f>
        <v>QUALIDADE</v>
      </c>
      <c r="T4431" s="29" t="str">
        <f aca="false">IF(AND($S4431="PARADO/SEM GIRO",$K4431="KG",OR(Painel!$B$5="(Todos)",A4431=Painel!$B$5)*OR(Painel!$E$5="(Todos)",P4431=Painel!$E$5)),$J4431+ROW()/10000000,"")</f>
        <v/>
      </c>
      <c r="U4431" s="29" t="str">
        <f aca="false">IF(AND($S4431="VENCIDO",$K4431="KG",OR(Painel!$B$5="(Todos)",A4431=Painel!$B$5)*OR(Painel!$E$5="(Todos)",P4431=Painel!$E$5)),$J4431+ROW()/10000000,"")</f>
        <v/>
      </c>
    </row>
    <row r="4432" customFormat="false" ht="15" hidden="false" customHeight="false" outlineLevel="0" collapsed="false">
      <c r="A4432" s="29" t="s">
        <v>52</v>
      </c>
      <c r="B4432" s="29" t="s">
        <v>8174</v>
      </c>
      <c r="C4432" s="29" t="s">
        <v>662</v>
      </c>
      <c r="D4432" s="29" t="s">
        <v>663</v>
      </c>
      <c r="E4432" s="29" t="n">
        <v>1</v>
      </c>
      <c r="F4432" s="29"/>
      <c r="G4432" s="29" t="s">
        <v>8175</v>
      </c>
      <c r="H4432" s="30" t="n">
        <v>1000</v>
      </c>
      <c r="I4432" s="31" t="n">
        <v>46274</v>
      </c>
      <c r="J4432" s="30" t="n">
        <v>1000</v>
      </c>
      <c r="K4432" s="29" t="s">
        <v>120</v>
      </c>
      <c r="L4432" s="29" t="s">
        <v>138</v>
      </c>
      <c r="M4432" s="29"/>
      <c r="N4432" s="29" t="s">
        <v>122</v>
      </c>
      <c r="O4432" s="31" t="n">
        <v>46818</v>
      </c>
      <c r="P4432" s="29" t="s">
        <v>123</v>
      </c>
      <c r="Q4432" s="29" t="n">
        <f aca="false">IFERROR(VALUE(L4432),"")</f>
        <v>11</v>
      </c>
      <c r="R4432" s="29" t="n">
        <f aca="true">IF(O4432="","",O4432-TODAY())</f>
        <v>533</v>
      </c>
      <c r="S4432" s="29" t="str">
        <f aca="false">IF(C4432="&lt;&lt; vazio &gt;&gt;","VAZIA",IF(AND(O4432&lt;&gt;"",R4432&lt;0),"VENCIDO",IF(AND(O4432&lt;&gt;"",R4432&lt;=Parametros!$B$10),"PRÓX. VENCIMENTO",IF(F4432="Q","QUALIDADE",IF(F4432="S","BLOQUEADO",IF(F4432="R","RESTRITO/DEVOLUÇÃO",IF(OR(N4432="QUAR",N4432="QRES"),"QUARENTENA",IF(OR(B4432="DESCARTE",B4432="DEVOLUÇÃO"),"DESCARTE/DEVOLUÇÃO",IF(AND(D4432="",K4432&lt;&gt;""),"SEM LOTE",IF(AND(Q4432&lt;&gt;"",Q4432&gt;=Parametros!$B$11),"PARADO/SEM GIRO","OK"))))))))))</f>
        <v>OK</v>
      </c>
      <c r="T4432" s="29" t="str">
        <f aca="false">IF(AND($S4432="PARADO/SEM GIRO",$K4432="KG",OR(Painel!$B$5="(Todos)",A4432=Painel!$B$5)*OR(Painel!$E$5="(Todos)",P4432=Painel!$E$5)),$J4432+ROW()/10000000,"")</f>
        <v/>
      </c>
      <c r="U4432" s="29" t="str">
        <f aca="false">IF(AND($S4432="VENCIDO",$K4432="KG",OR(Painel!$B$5="(Todos)",A4432=Painel!$B$5)*OR(Painel!$E$5="(Todos)",P4432=Painel!$E$5)),$J4432+ROW()/10000000,"")</f>
        <v/>
      </c>
    </row>
    <row r="4433" customFormat="false" ht="15" hidden="false" customHeight="false" outlineLevel="0" collapsed="false">
      <c r="A4433" s="29" t="s">
        <v>52</v>
      </c>
      <c r="B4433" s="29" t="s">
        <v>8176</v>
      </c>
      <c r="C4433" s="29" t="s">
        <v>217</v>
      </c>
      <c r="D4433" s="29" t="s">
        <v>218</v>
      </c>
      <c r="E4433" s="29" t="n">
        <v>1</v>
      </c>
      <c r="F4433" s="29"/>
      <c r="G4433" s="29" t="s">
        <v>8177</v>
      </c>
      <c r="H4433" s="30" t="n">
        <v>882</v>
      </c>
      <c r="I4433" s="31" t="n">
        <v>46279</v>
      </c>
      <c r="J4433" s="30" t="n">
        <v>882</v>
      </c>
      <c r="K4433" s="29" t="s">
        <v>120</v>
      </c>
      <c r="L4433" s="29" t="s">
        <v>350</v>
      </c>
      <c r="M4433" s="29"/>
      <c r="N4433" s="29" t="s">
        <v>122</v>
      </c>
      <c r="O4433" s="31" t="n">
        <v>46660</v>
      </c>
      <c r="P4433" s="29" t="s">
        <v>123</v>
      </c>
      <c r="Q4433" s="29" t="n">
        <f aca="false">IFERROR(VALUE(L4433),"")</f>
        <v>6</v>
      </c>
      <c r="R4433" s="29" t="n">
        <f aca="true">IF(O4433="","",O4433-TODAY())</f>
        <v>375</v>
      </c>
      <c r="S4433" s="29" t="str">
        <f aca="false">IF(C4433="&lt;&lt; vazio &gt;&gt;","VAZIA",IF(AND(O4433&lt;&gt;"",R4433&lt;0),"VENCIDO",IF(AND(O4433&lt;&gt;"",R4433&lt;=Parametros!$B$10),"PRÓX. VENCIMENTO",IF(F4433="Q","QUALIDADE",IF(F4433="S","BLOQUEADO",IF(F4433="R","RESTRITO/DEVOLUÇÃO",IF(OR(N4433="QUAR",N4433="QRES"),"QUARENTENA",IF(OR(B4433="DESCARTE",B4433="DEVOLUÇÃO"),"DESCARTE/DEVOLUÇÃO",IF(AND(D4433="",K4433&lt;&gt;""),"SEM LOTE",IF(AND(Q4433&lt;&gt;"",Q4433&gt;=Parametros!$B$11),"PARADO/SEM GIRO","OK"))))))))))</f>
        <v>OK</v>
      </c>
      <c r="T4433" s="29" t="str">
        <f aca="false">IF(AND($S4433="PARADO/SEM GIRO",$K4433="KG",OR(Painel!$B$5="(Todos)",A4433=Painel!$B$5)*OR(Painel!$E$5="(Todos)",P4433=Painel!$E$5)),$J4433+ROW()/10000000,"")</f>
        <v/>
      </c>
      <c r="U4433" s="29" t="str">
        <f aca="false">IF(AND($S4433="VENCIDO",$K4433="KG",OR(Painel!$B$5="(Todos)",A4433=Painel!$B$5)*OR(Painel!$E$5="(Todos)",P4433=Painel!$E$5)),$J4433+ROW()/10000000,"")</f>
        <v/>
      </c>
    </row>
    <row r="4434" customFormat="false" ht="15" hidden="false" customHeight="false" outlineLevel="0" collapsed="false">
      <c r="A4434" s="29" t="s">
        <v>52</v>
      </c>
      <c r="B4434" s="29" t="s">
        <v>8178</v>
      </c>
      <c r="C4434" s="29" t="s">
        <v>222</v>
      </c>
      <c r="D4434" s="29" t="s">
        <v>675</v>
      </c>
      <c r="E4434" s="29" t="n">
        <v>1</v>
      </c>
      <c r="F4434" s="29" t="s">
        <v>137</v>
      </c>
      <c r="G4434" s="29" t="s">
        <v>8179</v>
      </c>
      <c r="H4434" s="30" t="n">
        <v>980</v>
      </c>
      <c r="I4434" s="31" t="n">
        <v>46259</v>
      </c>
      <c r="J4434" s="30" t="n">
        <v>980</v>
      </c>
      <c r="K4434" s="29" t="s">
        <v>120</v>
      </c>
      <c r="L4434" s="29" t="s">
        <v>677</v>
      </c>
      <c r="M4434" s="29"/>
      <c r="N4434" s="29" t="s">
        <v>122</v>
      </c>
      <c r="O4434" s="31" t="n">
        <v>46797</v>
      </c>
      <c r="P4434" s="29" t="s">
        <v>123</v>
      </c>
      <c r="Q4434" s="29" t="n">
        <f aca="false">IFERROR(VALUE(L4434),"")</f>
        <v>26</v>
      </c>
      <c r="R4434" s="29" t="n">
        <f aca="true">IF(O4434="","",O4434-TODAY())</f>
        <v>512</v>
      </c>
      <c r="S4434" s="29" t="str">
        <f aca="false">IF(C4434="&lt;&lt; vazio &gt;&gt;","VAZIA",IF(AND(O4434&lt;&gt;"",R4434&lt;0),"VENCIDO",IF(AND(O4434&lt;&gt;"",R4434&lt;=Parametros!$B$10),"PRÓX. VENCIMENTO",IF(F4434="Q","QUALIDADE",IF(F4434="S","BLOQUEADO",IF(F4434="R","RESTRITO/DEVOLUÇÃO",IF(OR(N4434="QUAR",N4434="QRES"),"QUARENTENA",IF(OR(B4434="DESCARTE",B4434="DEVOLUÇÃO"),"DESCARTE/DEVOLUÇÃO",IF(AND(D4434="",K4434&lt;&gt;""),"SEM LOTE",IF(AND(Q4434&lt;&gt;"",Q4434&gt;=Parametros!$B$11),"PARADO/SEM GIRO","OK"))))))))))</f>
        <v>BLOQUEADO</v>
      </c>
      <c r="T4434" s="29" t="str">
        <f aca="false">IF(AND($S4434="PARADO/SEM GIRO",$K4434="KG",OR(Painel!$B$5="(Todos)",A4434=Painel!$B$5)*OR(Painel!$E$5="(Todos)",P4434=Painel!$E$5)),$J4434+ROW()/10000000,"")</f>
        <v/>
      </c>
      <c r="U4434" s="29" t="str">
        <f aca="false">IF(AND($S4434="VENCIDO",$K4434="KG",OR(Painel!$B$5="(Todos)",A4434=Painel!$B$5)*OR(Painel!$E$5="(Todos)",P4434=Painel!$E$5)),$J4434+ROW()/10000000,"")</f>
        <v/>
      </c>
    </row>
    <row r="4435" customFormat="false" ht="15" hidden="false" customHeight="false" outlineLevel="0" collapsed="false">
      <c r="A4435" s="29" t="s">
        <v>52</v>
      </c>
      <c r="B4435" s="29" t="s">
        <v>8180</v>
      </c>
      <c r="C4435" s="29" t="s">
        <v>115</v>
      </c>
      <c r="D4435" s="29"/>
      <c r="E4435" s="29" t="n">
        <v>0</v>
      </c>
      <c r="F4435" s="29"/>
      <c r="G4435" s="29"/>
      <c r="H4435" s="30" t="n">
        <v>0</v>
      </c>
      <c r="I4435" s="29"/>
      <c r="J4435" s="30" t="n">
        <v>0</v>
      </c>
      <c r="K4435" s="29"/>
      <c r="L4435" s="29" t="s">
        <v>116</v>
      </c>
      <c r="M4435" s="29"/>
      <c r="N4435" s="29"/>
      <c r="O4435" s="29"/>
      <c r="P4435" s="29"/>
      <c r="Q4435" s="29" t="n">
        <f aca="false">IFERROR(VALUE(L4435),"")</f>
        <v>0</v>
      </c>
      <c r="R4435" s="29" t="str">
        <f aca="true">IF(O4435="","",O4435-TODAY())</f>
        <v/>
      </c>
      <c r="S4435" s="29" t="str">
        <f aca="false">IF(C4435="&lt;&lt; vazio &gt;&gt;","VAZIA",IF(AND(O4435&lt;&gt;"",R4435&lt;0),"VENCIDO",IF(AND(O4435&lt;&gt;"",R4435&lt;=Parametros!$B$10),"PRÓX. VENCIMENTO",IF(F4435="Q","QUALIDADE",IF(F4435="S","BLOQUEADO",IF(F4435="R","RESTRITO/DEVOLUÇÃO",IF(OR(N4435="QUAR",N4435="QRES"),"QUARENTENA",IF(OR(B4435="DESCARTE",B4435="DEVOLUÇÃO"),"DESCARTE/DEVOLUÇÃO",IF(AND(D4435="",K4435&lt;&gt;""),"SEM LOTE",IF(AND(Q4435&lt;&gt;"",Q4435&gt;=Parametros!$B$11),"PARADO/SEM GIRO","OK"))))))))))</f>
        <v>VAZIA</v>
      </c>
      <c r="T4435" s="29" t="str">
        <f aca="false">IF(AND($S4435="PARADO/SEM GIRO",$K4435="KG",OR(Painel!$B$5="(Todos)",A4435=Painel!$B$5)*OR(Painel!$E$5="(Todos)",P4435=Painel!$E$5)),$J4435+ROW()/10000000,"")</f>
        <v/>
      </c>
      <c r="U4435" s="29" t="str">
        <f aca="false">IF(AND($S4435="VENCIDO",$K4435="KG",OR(Painel!$B$5="(Todos)",A4435=Painel!$B$5)*OR(Painel!$E$5="(Todos)",P4435=Painel!$E$5)),$J4435+ROW()/10000000,"")</f>
        <v/>
      </c>
    </row>
    <row r="4436" customFormat="false" ht="15" hidden="false" customHeight="false" outlineLevel="0" collapsed="false">
      <c r="A4436" s="29" t="s">
        <v>52</v>
      </c>
      <c r="B4436" s="29" t="s">
        <v>8181</v>
      </c>
      <c r="C4436" s="29" t="s">
        <v>1292</v>
      </c>
      <c r="D4436" s="29" t="s">
        <v>1293</v>
      </c>
      <c r="E4436" s="29" t="n">
        <v>1</v>
      </c>
      <c r="F4436" s="29" t="s">
        <v>268</v>
      </c>
      <c r="G4436" s="29" t="s">
        <v>8182</v>
      </c>
      <c r="H4436" s="30" t="n">
        <v>800</v>
      </c>
      <c r="I4436" s="31" t="n">
        <v>46280</v>
      </c>
      <c r="J4436" s="30" t="n">
        <v>800</v>
      </c>
      <c r="K4436" s="29" t="s">
        <v>120</v>
      </c>
      <c r="L4436" s="29" t="s">
        <v>144</v>
      </c>
      <c r="M4436" s="29"/>
      <c r="N4436" s="29" t="s">
        <v>122</v>
      </c>
      <c r="O4436" s="31" t="n">
        <v>46826</v>
      </c>
      <c r="P4436" s="29" t="s">
        <v>123</v>
      </c>
      <c r="Q4436" s="29" t="n">
        <f aca="false">IFERROR(VALUE(L4436),"")</f>
        <v>5</v>
      </c>
      <c r="R4436" s="29" t="n">
        <f aca="true">IF(O4436="","",O4436-TODAY())</f>
        <v>541</v>
      </c>
      <c r="S4436" s="29" t="str">
        <f aca="false">IF(C4436="&lt;&lt; vazio &gt;&gt;","VAZIA",IF(AND(O4436&lt;&gt;"",R4436&lt;0),"VENCIDO",IF(AND(O4436&lt;&gt;"",R4436&lt;=Parametros!$B$10),"PRÓX. VENCIMENTO",IF(F4436="Q","QUALIDADE",IF(F4436="S","BLOQUEADO",IF(F4436="R","RESTRITO/DEVOLUÇÃO",IF(OR(N4436="QUAR",N4436="QRES"),"QUARENTENA",IF(OR(B4436="DESCARTE",B4436="DEVOLUÇÃO"),"DESCARTE/DEVOLUÇÃO",IF(AND(D4436="",K4436&lt;&gt;""),"SEM LOTE",IF(AND(Q4436&lt;&gt;"",Q4436&gt;=Parametros!$B$11),"PARADO/SEM GIRO","OK"))))))))))</f>
        <v>QUALIDADE</v>
      </c>
      <c r="T4436" s="29" t="str">
        <f aca="false">IF(AND($S4436="PARADO/SEM GIRO",$K4436="KG",OR(Painel!$B$5="(Todos)",A4436=Painel!$B$5)*OR(Painel!$E$5="(Todos)",P4436=Painel!$E$5)),$J4436+ROW()/10000000,"")</f>
        <v/>
      </c>
      <c r="U4436" s="29" t="str">
        <f aca="false">IF(AND($S4436="VENCIDO",$K4436="KG",OR(Painel!$B$5="(Todos)",A4436=Painel!$B$5)*OR(Painel!$E$5="(Todos)",P4436=Painel!$E$5)),$J4436+ROW()/10000000,"")</f>
        <v/>
      </c>
    </row>
    <row r="4437" customFormat="false" ht="15" hidden="false" customHeight="false" outlineLevel="0" collapsed="false">
      <c r="A4437" s="29" t="s">
        <v>52</v>
      </c>
      <c r="B4437" s="29" t="s">
        <v>8183</v>
      </c>
      <c r="C4437" s="29" t="s">
        <v>481</v>
      </c>
      <c r="D4437" s="29" t="s">
        <v>6145</v>
      </c>
      <c r="E4437" s="29" t="n">
        <v>1</v>
      </c>
      <c r="F4437" s="29" t="s">
        <v>137</v>
      </c>
      <c r="G4437" s="29" t="s">
        <v>8184</v>
      </c>
      <c r="H4437" s="30" t="n">
        <v>196.8</v>
      </c>
      <c r="I4437" s="31" t="n">
        <v>46271</v>
      </c>
      <c r="J4437" s="30" t="n">
        <v>196.8</v>
      </c>
      <c r="K4437" s="29" t="s">
        <v>120</v>
      </c>
      <c r="L4437" s="29" t="s">
        <v>221</v>
      </c>
      <c r="M4437" s="29"/>
      <c r="N4437" s="29" t="s">
        <v>134</v>
      </c>
      <c r="O4437" s="31" t="n">
        <v>46281</v>
      </c>
      <c r="P4437" s="29" t="s">
        <v>123</v>
      </c>
      <c r="Q4437" s="29" t="n">
        <f aca="false">IFERROR(VALUE(L4437),"")</f>
        <v>14</v>
      </c>
      <c r="R4437" s="29" t="n">
        <f aca="true">IF(O4437="","",O4437-TODAY())</f>
        <v>-4</v>
      </c>
      <c r="S4437" s="29" t="str">
        <f aca="false">IF(C4437="&lt;&lt; vazio &gt;&gt;","VAZIA",IF(AND(O4437&lt;&gt;"",R4437&lt;0),"VENCIDO",IF(AND(O4437&lt;&gt;"",R4437&lt;=Parametros!$B$10),"PRÓX. VENCIMENTO",IF(F4437="Q","QUALIDADE",IF(F4437="S","BLOQUEADO",IF(F4437="R","RESTRITO/DEVOLUÇÃO",IF(OR(N4437="QUAR",N4437="QRES"),"QUARENTENA",IF(OR(B4437="DESCARTE",B4437="DEVOLUÇÃO"),"DESCARTE/DEVOLUÇÃO",IF(AND(D4437="",K4437&lt;&gt;""),"SEM LOTE",IF(AND(Q4437&lt;&gt;"",Q4437&gt;=Parametros!$B$11),"PARADO/SEM GIRO","OK"))))))))))</f>
        <v>VENCIDO</v>
      </c>
      <c r="T4437" s="29" t="str">
        <f aca="false">IF(AND($S4437="PARADO/SEM GIRO",$K4437="KG",OR(Painel!$B$5="(Todos)",A4437=Painel!$B$5)*OR(Painel!$E$5="(Todos)",P4437=Painel!$E$5)),$J4437+ROW()/10000000,"")</f>
        <v/>
      </c>
      <c r="U4437" s="29" t="n">
        <f aca="false">IF(AND($S4437="VENCIDO",$K4437="KG",OR(Painel!$B$5="(Todos)",A4437=Painel!$B$5)*OR(Painel!$E$5="(Todos)",P4437=Painel!$E$5)),$J4437+ROW()/10000000,"")</f>
        <v>196.8004437</v>
      </c>
    </row>
    <row r="4438" customFormat="false" ht="15" hidden="false" customHeight="false" outlineLevel="0" collapsed="false">
      <c r="A4438" s="29" t="s">
        <v>52</v>
      </c>
      <c r="B4438" s="29" t="s">
        <v>8185</v>
      </c>
      <c r="C4438" s="29" t="s">
        <v>325</v>
      </c>
      <c r="D4438" s="29" t="s">
        <v>492</v>
      </c>
      <c r="E4438" s="29" t="n">
        <v>1</v>
      </c>
      <c r="F4438" s="29"/>
      <c r="G4438" s="29" t="s">
        <v>8186</v>
      </c>
      <c r="H4438" s="30" t="n">
        <v>1102.5</v>
      </c>
      <c r="I4438" s="31" t="n">
        <v>46240</v>
      </c>
      <c r="J4438" s="30" t="n">
        <v>1102.5</v>
      </c>
      <c r="K4438" s="29" t="s">
        <v>120</v>
      </c>
      <c r="L4438" s="29" t="s">
        <v>1330</v>
      </c>
      <c r="M4438" s="29"/>
      <c r="N4438" s="29" t="s">
        <v>122</v>
      </c>
      <c r="O4438" s="31" t="n">
        <v>46600</v>
      </c>
      <c r="P4438" s="29" t="s">
        <v>123</v>
      </c>
      <c r="Q4438" s="29" t="n">
        <f aca="false">IFERROR(VALUE(L4438),"")</f>
        <v>45</v>
      </c>
      <c r="R4438" s="29" t="n">
        <f aca="true">IF(O4438="","",O4438-TODAY())</f>
        <v>315</v>
      </c>
      <c r="S4438" s="29" t="str">
        <f aca="false">IF(C4438="&lt;&lt; vazio &gt;&gt;","VAZIA",IF(AND(O4438&lt;&gt;"",R4438&lt;0),"VENCIDO",IF(AND(O4438&lt;&gt;"",R4438&lt;=Parametros!$B$10),"PRÓX. VENCIMENTO",IF(F4438="Q","QUALIDADE",IF(F4438="S","BLOQUEADO",IF(F4438="R","RESTRITO/DEVOLUÇÃO",IF(OR(N4438="QUAR",N4438="QRES"),"QUARENTENA",IF(OR(B4438="DESCARTE",B4438="DEVOLUÇÃO"),"DESCARTE/DEVOLUÇÃO",IF(AND(D4438="",K4438&lt;&gt;""),"SEM LOTE",IF(AND(Q4438&lt;&gt;"",Q4438&gt;=Parametros!$B$11),"PARADO/SEM GIRO","OK"))))))))))</f>
        <v>OK</v>
      </c>
      <c r="T4438" s="29" t="str">
        <f aca="false">IF(AND($S4438="PARADO/SEM GIRO",$K4438="KG",OR(Painel!$B$5="(Todos)",A4438=Painel!$B$5)*OR(Painel!$E$5="(Todos)",P4438=Painel!$E$5)),$J4438+ROW()/10000000,"")</f>
        <v/>
      </c>
      <c r="U4438" s="29" t="str">
        <f aca="false">IF(AND($S4438="VENCIDO",$K4438="KG",OR(Painel!$B$5="(Todos)",A4438=Painel!$B$5)*OR(Painel!$E$5="(Todos)",P4438=Painel!$E$5)),$J4438+ROW()/10000000,"")</f>
        <v/>
      </c>
    </row>
    <row r="4439" customFormat="false" ht="15" hidden="false" customHeight="false" outlineLevel="0" collapsed="false">
      <c r="A4439" s="29" t="s">
        <v>52</v>
      </c>
      <c r="B4439" s="29" t="s">
        <v>8187</v>
      </c>
      <c r="C4439" s="29" t="s">
        <v>325</v>
      </c>
      <c r="D4439" s="29" t="s">
        <v>492</v>
      </c>
      <c r="E4439" s="29" t="n">
        <v>1</v>
      </c>
      <c r="F4439" s="29"/>
      <c r="G4439" s="29" t="s">
        <v>8188</v>
      </c>
      <c r="H4439" s="30" t="n">
        <v>1102.5</v>
      </c>
      <c r="I4439" s="31" t="n">
        <v>46240</v>
      </c>
      <c r="J4439" s="30" t="n">
        <v>1102.5</v>
      </c>
      <c r="K4439" s="29" t="s">
        <v>120</v>
      </c>
      <c r="L4439" s="29" t="s">
        <v>1330</v>
      </c>
      <c r="M4439" s="29"/>
      <c r="N4439" s="29" t="s">
        <v>122</v>
      </c>
      <c r="O4439" s="31" t="n">
        <v>46600</v>
      </c>
      <c r="P4439" s="29" t="s">
        <v>123</v>
      </c>
      <c r="Q4439" s="29" t="n">
        <f aca="false">IFERROR(VALUE(L4439),"")</f>
        <v>45</v>
      </c>
      <c r="R4439" s="29" t="n">
        <f aca="true">IF(O4439="","",O4439-TODAY())</f>
        <v>315</v>
      </c>
      <c r="S4439" s="29" t="str">
        <f aca="false">IF(C4439="&lt;&lt; vazio &gt;&gt;","VAZIA",IF(AND(O4439&lt;&gt;"",R4439&lt;0),"VENCIDO",IF(AND(O4439&lt;&gt;"",R4439&lt;=Parametros!$B$10),"PRÓX. VENCIMENTO",IF(F4439="Q","QUALIDADE",IF(F4439="S","BLOQUEADO",IF(F4439="R","RESTRITO/DEVOLUÇÃO",IF(OR(N4439="QUAR",N4439="QRES"),"QUARENTENA",IF(OR(B4439="DESCARTE",B4439="DEVOLUÇÃO"),"DESCARTE/DEVOLUÇÃO",IF(AND(D4439="",K4439&lt;&gt;""),"SEM LOTE",IF(AND(Q4439&lt;&gt;"",Q4439&gt;=Parametros!$B$11),"PARADO/SEM GIRO","OK"))))))))))</f>
        <v>OK</v>
      </c>
      <c r="T4439" s="29" t="str">
        <f aca="false">IF(AND($S4439="PARADO/SEM GIRO",$K4439="KG",OR(Painel!$B$5="(Todos)",A4439=Painel!$B$5)*OR(Painel!$E$5="(Todos)",P4439=Painel!$E$5)),$J4439+ROW()/10000000,"")</f>
        <v/>
      </c>
      <c r="U4439" s="29" t="str">
        <f aca="false">IF(AND($S4439="VENCIDO",$K4439="KG",OR(Painel!$B$5="(Todos)",A4439=Painel!$B$5)*OR(Painel!$E$5="(Todos)",P4439=Painel!$E$5)),$J4439+ROW()/10000000,"")</f>
        <v/>
      </c>
    </row>
    <row r="4440" customFormat="false" ht="15" hidden="false" customHeight="false" outlineLevel="0" collapsed="false">
      <c r="A4440" s="29" t="s">
        <v>52</v>
      </c>
      <c r="B4440" s="29" t="s">
        <v>8189</v>
      </c>
      <c r="C4440" s="29" t="s">
        <v>917</v>
      </c>
      <c r="D4440" s="29" t="s">
        <v>8190</v>
      </c>
      <c r="E4440" s="29" t="n">
        <v>1</v>
      </c>
      <c r="F4440" s="29"/>
      <c r="G4440" s="29" t="s">
        <v>8191</v>
      </c>
      <c r="H4440" s="30" t="n">
        <v>800</v>
      </c>
      <c r="I4440" s="31" t="n">
        <v>46272</v>
      </c>
      <c r="J4440" s="30" t="n">
        <v>800</v>
      </c>
      <c r="K4440" s="29" t="s">
        <v>120</v>
      </c>
      <c r="L4440" s="29" t="s">
        <v>126</v>
      </c>
      <c r="M4440" s="29"/>
      <c r="N4440" s="29" t="s">
        <v>122</v>
      </c>
      <c r="O4440" s="31" t="n">
        <v>46817</v>
      </c>
      <c r="P4440" s="29" t="s">
        <v>123</v>
      </c>
      <c r="Q4440" s="29" t="n">
        <f aca="false">IFERROR(VALUE(L4440),"")</f>
        <v>13</v>
      </c>
      <c r="R4440" s="29" t="n">
        <f aca="true">IF(O4440="","",O4440-TODAY())</f>
        <v>532</v>
      </c>
      <c r="S4440" s="29" t="str">
        <f aca="false">IF(C4440="&lt;&lt; vazio &gt;&gt;","VAZIA",IF(AND(O4440&lt;&gt;"",R4440&lt;0),"VENCIDO",IF(AND(O4440&lt;&gt;"",R4440&lt;=Parametros!$B$10),"PRÓX. VENCIMENTO",IF(F4440="Q","QUALIDADE",IF(F4440="S","BLOQUEADO",IF(F4440="R","RESTRITO/DEVOLUÇÃO",IF(OR(N4440="QUAR",N4440="QRES"),"QUARENTENA",IF(OR(B4440="DESCARTE",B4440="DEVOLUÇÃO"),"DESCARTE/DEVOLUÇÃO",IF(AND(D4440="",K4440&lt;&gt;""),"SEM LOTE",IF(AND(Q4440&lt;&gt;"",Q4440&gt;=Parametros!$B$11),"PARADO/SEM GIRO","OK"))))))))))</f>
        <v>OK</v>
      </c>
      <c r="T4440" s="29" t="str">
        <f aca="false">IF(AND($S4440="PARADO/SEM GIRO",$K4440="KG",OR(Painel!$B$5="(Todos)",A4440=Painel!$B$5)*OR(Painel!$E$5="(Todos)",P4440=Painel!$E$5)),$J4440+ROW()/10000000,"")</f>
        <v/>
      </c>
      <c r="U4440" s="29" t="str">
        <f aca="false">IF(AND($S4440="VENCIDO",$K4440="KG",OR(Painel!$B$5="(Todos)",A4440=Painel!$B$5)*OR(Painel!$E$5="(Todos)",P4440=Painel!$E$5)),$J4440+ROW()/10000000,"")</f>
        <v/>
      </c>
    </row>
    <row r="4441" customFormat="false" ht="15" hidden="false" customHeight="false" outlineLevel="0" collapsed="false">
      <c r="A4441" s="29" t="s">
        <v>52</v>
      </c>
      <c r="B4441" s="29" t="s">
        <v>8192</v>
      </c>
      <c r="C4441" s="29" t="s">
        <v>418</v>
      </c>
      <c r="D4441" s="29" t="s">
        <v>713</v>
      </c>
      <c r="E4441" s="29" t="n">
        <v>1</v>
      </c>
      <c r="F4441" s="29" t="s">
        <v>268</v>
      </c>
      <c r="G4441" s="29" t="s">
        <v>8193</v>
      </c>
      <c r="H4441" s="30" t="n">
        <v>590.4</v>
      </c>
      <c r="I4441" s="31" t="n">
        <v>46285</v>
      </c>
      <c r="J4441" s="30" t="n">
        <v>590.4</v>
      </c>
      <c r="K4441" s="29" t="s">
        <v>120</v>
      </c>
      <c r="L4441" s="29" t="s">
        <v>116</v>
      </c>
      <c r="M4441" s="29"/>
      <c r="N4441" s="29" t="s">
        <v>122</v>
      </c>
      <c r="O4441" s="31" t="n">
        <v>46832</v>
      </c>
      <c r="P4441" s="29" t="s">
        <v>123</v>
      </c>
      <c r="Q4441" s="29" t="n">
        <f aca="false">IFERROR(VALUE(L4441),"")</f>
        <v>0</v>
      </c>
      <c r="R4441" s="29" t="n">
        <f aca="true">IF(O4441="","",O4441-TODAY())</f>
        <v>547</v>
      </c>
      <c r="S4441" s="29" t="str">
        <f aca="false">IF(C4441="&lt;&lt; vazio &gt;&gt;","VAZIA",IF(AND(O4441&lt;&gt;"",R4441&lt;0),"VENCIDO",IF(AND(O4441&lt;&gt;"",R4441&lt;=Parametros!$B$10),"PRÓX. VENCIMENTO",IF(F4441="Q","QUALIDADE",IF(F4441="S","BLOQUEADO",IF(F4441="R","RESTRITO/DEVOLUÇÃO",IF(OR(N4441="QUAR",N4441="QRES"),"QUARENTENA",IF(OR(B4441="DESCARTE",B4441="DEVOLUÇÃO"),"DESCARTE/DEVOLUÇÃO",IF(AND(D4441="",K4441&lt;&gt;""),"SEM LOTE",IF(AND(Q4441&lt;&gt;"",Q4441&gt;=Parametros!$B$11),"PARADO/SEM GIRO","OK"))))))))))</f>
        <v>QUALIDADE</v>
      </c>
      <c r="T4441" s="29" t="str">
        <f aca="false">IF(AND($S4441="PARADO/SEM GIRO",$K4441="KG",OR(Painel!$B$5="(Todos)",A4441=Painel!$B$5)*OR(Painel!$E$5="(Todos)",P4441=Painel!$E$5)),$J4441+ROW()/10000000,"")</f>
        <v/>
      </c>
      <c r="U4441" s="29" t="str">
        <f aca="false">IF(AND($S4441="VENCIDO",$K4441="KG",OR(Painel!$B$5="(Todos)",A4441=Painel!$B$5)*OR(Painel!$E$5="(Todos)",P4441=Painel!$E$5)),$J4441+ROW()/10000000,"")</f>
        <v/>
      </c>
    </row>
    <row r="4442" customFormat="false" ht="15" hidden="false" customHeight="false" outlineLevel="0" collapsed="false">
      <c r="A4442" s="29" t="s">
        <v>52</v>
      </c>
      <c r="B4442" s="29" t="s">
        <v>8194</v>
      </c>
      <c r="C4442" s="29" t="s">
        <v>785</v>
      </c>
      <c r="D4442" s="29" t="s">
        <v>880</v>
      </c>
      <c r="E4442" s="29" t="n">
        <v>1</v>
      </c>
      <c r="F4442" s="29"/>
      <c r="G4442" s="29" t="s">
        <v>8195</v>
      </c>
      <c r="H4442" s="30" t="n">
        <v>1000</v>
      </c>
      <c r="I4442" s="31" t="n">
        <v>46280</v>
      </c>
      <c r="J4442" s="30" t="n">
        <v>1000</v>
      </c>
      <c r="K4442" s="29" t="s">
        <v>120</v>
      </c>
      <c r="L4442" s="29" t="s">
        <v>144</v>
      </c>
      <c r="M4442" s="29"/>
      <c r="N4442" s="29" t="s">
        <v>122</v>
      </c>
      <c r="O4442" s="31" t="n">
        <v>46823</v>
      </c>
      <c r="P4442" s="29" t="s">
        <v>123</v>
      </c>
      <c r="Q4442" s="29" t="n">
        <f aca="false">IFERROR(VALUE(L4442),"")</f>
        <v>5</v>
      </c>
      <c r="R4442" s="29" t="n">
        <f aca="true">IF(O4442="","",O4442-TODAY())</f>
        <v>538</v>
      </c>
      <c r="S4442" s="29" t="str">
        <f aca="false">IF(C4442="&lt;&lt; vazio &gt;&gt;","VAZIA",IF(AND(O4442&lt;&gt;"",R4442&lt;0),"VENCIDO",IF(AND(O4442&lt;&gt;"",R4442&lt;=Parametros!$B$10),"PRÓX. VENCIMENTO",IF(F4442="Q","QUALIDADE",IF(F4442="S","BLOQUEADO",IF(F4442="R","RESTRITO/DEVOLUÇÃO",IF(OR(N4442="QUAR",N4442="QRES"),"QUARENTENA",IF(OR(B4442="DESCARTE",B4442="DEVOLUÇÃO"),"DESCARTE/DEVOLUÇÃO",IF(AND(D4442="",K4442&lt;&gt;""),"SEM LOTE",IF(AND(Q4442&lt;&gt;"",Q4442&gt;=Parametros!$B$11),"PARADO/SEM GIRO","OK"))))))))))</f>
        <v>OK</v>
      </c>
      <c r="T4442" s="29" t="str">
        <f aca="false">IF(AND($S4442="PARADO/SEM GIRO",$K4442="KG",OR(Painel!$B$5="(Todos)",A4442=Painel!$B$5)*OR(Painel!$E$5="(Todos)",P4442=Painel!$E$5)),$J4442+ROW()/10000000,"")</f>
        <v/>
      </c>
      <c r="U4442" s="29" t="str">
        <f aca="false">IF(AND($S4442="VENCIDO",$K4442="KG",OR(Painel!$B$5="(Todos)",A4442=Painel!$B$5)*OR(Painel!$E$5="(Todos)",P4442=Painel!$E$5)),$J4442+ROW()/10000000,"")</f>
        <v/>
      </c>
    </row>
    <row r="4443" customFormat="false" ht="15" hidden="false" customHeight="false" outlineLevel="0" collapsed="false">
      <c r="A4443" s="29" t="s">
        <v>52</v>
      </c>
      <c r="B4443" s="29" t="s">
        <v>8196</v>
      </c>
      <c r="C4443" s="29" t="s">
        <v>1093</v>
      </c>
      <c r="D4443" s="29" t="s">
        <v>1094</v>
      </c>
      <c r="E4443" s="29" t="n">
        <v>1</v>
      </c>
      <c r="F4443" s="29"/>
      <c r="G4443" s="29" t="s">
        <v>8197</v>
      </c>
      <c r="H4443" s="30" t="n">
        <v>1000</v>
      </c>
      <c r="I4443" s="31" t="n">
        <v>46183</v>
      </c>
      <c r="J4443" s="30" t="n">
        <v>1000</v>
      </c>
      <c r="K4443" s="29" t="s">
        <v>120</v>
      </c>
      <c r="L4443" s="29" t="s">
        <v>1096</v>
      </c>
      <c r="M4443" s="29"/>
      <c r="N4443" s="29" t="s">
        <v>122</v>
      </c>
      <c r="O4443" s="31" t="n">
        <v>46881</v>
      </c>
      <c r="P4443" s="29" t="s">
        <v>123</v>
      </c>
      <c r="Q4443" s="29" t="n">
        <f aca="false">IFERROR(VALUE(L4443),"")</f>
        <v>102</v>
      </c>
      <c r="R4443" s="29" t="n">
        <f aca="true">IF(O4443="","",O4443-TODAY())</f>
        <v>596</v>
      </c>
      <c r="S4443" s="29" t="str">
        <f aca="false">IF(C4443="&lt;&lt; vazio &gt;&gt;","VAZIA",IF(AND(O4443&lt;&gt;"",R4443&lt;0),"VENCIDO",IF(AND(O4443&lt;&gt;"",R4443&lt;=Parametros!$B$10),"PRÓX. VENCIMENTO",IF(F4443="Q","QUALIDADE",IF(F4443="S","BLOQUEADO",IF(F4443="R","RESTRITO/DEVOLUÇÃO",IF(OR(N4443="QUAR",N4443="QRES"),"QUARENTENA",IF(OR(B4443="DESCARTE",B4443="DEVOLUÇÃO"),"DESCARTE/DEVOLUÇÃO",IF(AND(D4443="",K4443&lt;&gt;""),"SEM LOTE",IF(AND(Q4443&lt;&gt;"",Q4443&gt;=Parametros!$B$11),"PARADO/SEM GIRO","OK"))))))))))</f>
        <v>PARADO/SEM GIRO</v>
      </c>
      <c r="T4443" s="29" t="n">
        <f aca="false">IF(AND($S4443="PARADO/SEM GIRO",$K4443="KG",OR(Painel!$B$5="(Todos)",A4443=Painel!$B$5)*OR(Painel!$E$5="(Todos)",P4443=Painel!$E$5)),$J4443+ROW()/10000000,"")</f>
        <v>1000.0004443</v>
      </c>
      <c r="U4443" s="29" t="str">
        <f aca="false">IF(AND($S4443="VENCIDO",$K4443="KG",OR(Painel!$B$5="(Todos)",A4443=Painel!$B$5)*OR(Painel!$E$5="(Todos)",P4443=Painel!$E$5)),$J4443+ROW()/10000000,"")</f>
        <v/>
      </c>
    </row>
    <row r="4444" customFormat="false" ht="15" hidden="false" customHeight="false" outlineLevel="0" collapsed="false">
      <c r="A4444" s="29" t="s">
        <v>52</v>
      </c>
      <c r="B4444" s="29" t="s">
        <v>8198</v>
      </c>
      <c r="C4444" s="29" t="s">
        <v>722</v>
      </c>
      <c r="D4444" s="29" t="s">
        <v>723</v>
      </c>
      <c r="E4444" s="29" t="n">
        <v>1</v>
      </c>
      <c r="F4444" s="29"/>
      <c r="G4444" s="29" t="s">
        <v>8199</v>
      </c>
      <c r="H4444" s="30" t="n">
        <v>12</v>
      </c>
      <c r="I4444" s="31" t="n">
        <v>46262</v>
      </c>
      <c r="J4444" s="30" t="n">
        <v>12</v>
      </c>
      <c r="K4444" s="29" t="s">
        <v>120</v>
      </c>
      <c r="L4444" s="29" t="s">
        <v>296</v>
      </c>
      <c r="M4444" s="29"/>
      <c r="N4444" s="29" t="s">
        <v>122</v>
      </c>
      <c r="O4444" s="31" t="n">
        <v>46809</v>
      </c>
      <c r="P4444" s="29" t="s">
        <v>123</v>
      </c>
      <c r="Q4444" s="29" t="n">
        <f aca="false">IFERROR(VALUE(L4444),"")</f>
        <v>30</v>
      </c>
      <c r="R4444" s="29" t="n">
        <f aca="true">IF(O4444="","",O4444-TODAY())</f>
        <v>524</v>
      </c>
      <c r="S4444" s="29" t="str">
        <f aca="false">IF(C4444="&lt;&lt; vazio &gt;&gt;","VAZIA",IF(AND(O4444&lt;&gt;"",R4444&lt;0),"VENCIDO",IF(AND(O4444&lt;&gt;"",R4444&lt;=Parametros!$B$10),"PRÓX. VENCIMENTO",IF(F4444="Q","QUALIDADE",IF(F4444="S","BLOQUEADO",IF(F4444="R","RESTRITO/DEVOLUÇÃO",IF(OR(N4444="QUAR",N4444="QRES"),"QUARENTENA",IF(OR(B4444="DESCARTE",B4444="DEVOLUÇÃO"),"DESCARTE/DEVOLUÇÃO",IF(AND(D4444="",K4444&lt;&gt;""),"SEM LOTE",IF(AND(Q4444&lt;&gt;"",Q4444&gt;=Parametros!$B$11),"PARADO/SEM GIRO","OK"))))))))))</f>
        <v>OK</v>
      </c>
      <c r="T4444" s="29" t="str">
        <f aca="false">IF(AND($S4444="PARADO/SEM GIRO",$K4444="KG",OR(Painel!$B$5="(Todos)",A4444=Painel!$B$5)*OR(Painel!$E$5="(Todos)",P4444=Painel!$E$5)),$J4444+ROW()/10000000,"")</f>
        <v/>
      </c>
      <c r="U4444" s="29" t="str">
        <f aca="false">IF(AND($S4444="VENCIDO",$K4444="KG",OR(Painel!$B$5="(Todos)",A4444=Painel!$B$5)*OR(Painel!$E$5="(Todos)",P4444=Painel!$E$5)),$J4444+ROW()/10000000,"")</f>
        <v/>
      </c>
    </row>
    <row r="4445" customFormat="false" ht="15" hidden="false" customHeight="false" outlineLevel="0" collapsed="false">
      <c r="A4445" s="29" t="s">
        <v>52</v>
      </c>
      <c r="B4445" s="29" t="s">
        <v>8200</v>
      </c>
      <c r="C4445" s="29" t="s">
        <v>322</v>
      </c>
      <c r="D4445" s="29" t="s">
        <v>688</v>
      </c>
      <c r="E4445" s="29" t="n">
        <v>1</v>
      </c>
      <c r="F4445" s="29"/>
      <c r="G4445" s="29" t="s">
        <v>8201</v>
      </c>
      <c r="H4445" s="30" t="n">
        <v>999.9</v>
      </c>
      <c r="I4445" s="31" t="n">
        <v>46280</v>
      </c>
      <c r="J4445" s="30" t="n">
        <v>999.9</v>
      </c>
      <c r="K4445" s="29" t="s">
        <v>120</v>
      </c>
      <c r="L4445" s="29" t="s">
        <v>144</v>
      </c>
      <c r="M4445" s="29"/>
      <c r="N4445" s="29" t="s">
        <v>122</v>
      </c>
      <c r="O4445" s="31" t="n">
        <v>46637</v>
      </c>
      <c r="P4445" s="29" t="s">
        <v>123</v>
      </c>
      <c r="Q4445" s="29" t="n">
        <f aca="false">IFERROR(VALUE(L4445),"")</f>
        <v>5</v>
      </c>
      <c r="R4445" s="29" t="n">
        <f aca="true">IF(O4445="","",O4445-TODAY())</f>
        <v>352</v>
      </c>
      <c r="S4445" s="29" t="str">
        <f aca="false">IF(C4445="&lt;&lt; vazio &gt;&gt;","VAZIA",IF(AND(O4445&lt;&gt;"",R4445&lt;0),"VENCIDO",IF(AND(O4445&lt;&gt;"",R4445&lt;=Parametros!$B$10),"PRÓX. VENCIMENTO",IF(F4445="Q","QUALIDADE",IF(F4445="S","BLOQUEADO",IF(F4445="R","RESTRITO/DEVOLUÇÃO",IF(OR(N4445="QUAR",N4445="QRES"),"QUARENTENA",IF(OR(B4445="DESCARTE",B4445="DEVOLUÇÃO"),"DESCARTE/DEVOLUÇÃO",IF(AND(D4445="",K4445&lt;&gt;""),"SEM LOTE",IF(AND(Q4445&lt;&gt;"",Q4445&gt;=Parametros!$B$11),"PARADO/SEM GIRO","OK"))))))))))</f>
        <v>OK</v>
      </c>
      <c r="T4445" s="29" t="str">
        <f aca="false">IF(AND($S4445="PARADO/SEM GIRO",$K4445="KG",OR(Painel!$B$5="(Todos)",A4445=Painel!$B$5)*OR(Painel!$E$5="(Todos)",P4445=Painel!$E$5)),$J4445+ROW()/10000000,"")</f>
        <v/>
      </c>
      <c r="U4445" s="29" t="str">
        <f aca="false">IF(AND($S4445="VENCIDO",$K4445="KG",OR(Painel!$B$5="(Todos)",A4445=Painel!$B$5)*OR(Painel!$E$5="(Todos)",P4445=Painel!$E$5)),$J4445+ROW()/10000000,"")</f>
        <v/>
      </c>
    </row>
    <row r="4446" customFormat="false" ht="15" hidden="false" customHeight="false" outlineLevel="0" collapsed="false">
      <c r="A4446" s="29" t="s">
        <v>52</v>
      </c>
      <c r="B4446" s="29" t="s">
        <v>8202</v>
      </c>
      <c r="C4446" s="29" t="s">
        <v>222</v>
      </c>
      <c r="D4446" s="29" t="s">
        <v>675</v>
      </c>
      <c r="E4446" s="29" t="n">
        <v>1</v>
      </c>
      <c r="F4446" s="29" t="s">
        <v>137</v>
      </c>
      <c r="G4446" s="29" t="s">
        <v>8203</v>
      </c>
      <c r="H4446" s="30" t="n">
        <v>980</v>
      </c>
      <c r="I4446" s="31" t="n">
        <v>46259</v>
      </c>
      <c r="J4446" s="30" t="n">
        <v>980</v>
      </c>
      <c r="K4446" s="29" t="s">
        <v>120</v>
      </c>
      <c r="L4446" s="29" t="s">
        <v>677</v>
      </c>
      <c r="M4446" s="29"/>
      <c r="N4446" s="29" t="s">
        <v>122</v>
      </c>
      <c r="O4446" s="31" t="n">
        <v>46797</v>
      </c>
      <c r="P4446" s="29" t="s">
        <v>123</v>
      </c>
      <c r="Q4446" s="29" t="n">
        <f aca="false">IFERROR(VALUE(L4446),"")</f>
        <v>26</v>
      </c>
      <c r="R4446" s="29" t="n">
        <f aca="true">IF(O4446="","",O4446-TODAY())</f>
        <v>512</v>
      </c>
      <c r="S4446" s="29" t="str">
        <f aca="false">IF(C4446="&lt;&lt; vazio &gt;&gt;","VAZIA",IF(AND(O4446&lt;&gt;"",R4446&lt;0),"VENCIDO",IF(AND(O4446&lt;&gt;"",R4446&lt;=Parametros!$B$10),"PRÓX. VENCIMENTO",IF(F4446="Q","QUALIDADE",IF(F4446="S","BLOQUEADO",IF(F4446="R","RESTRITO/DEVOLUÇÃO",IF(OR(N4446="QUAR",N4446="QRES"),"QUARENTENA",IF(OR(B4446="DESCARTE",B4446="DEVOLUÇÃO"),"DESCARTE/DEVOLUÇÃO",IF(AND(D4446="",K4446&lt;&gt;""),"SEM LOTE",IF(AND(Q4446&lt;&gt;"",Q4446&gt;=Parametros!$B$11),"PARADO/SEM GIRO","OK"))))))))))</f>
        <v>BLOQUEADO</v>
      </c>
      <c r="T4446" s="29" t="str">
        <f aca="false">IF(AND($S4446="PARADO/SEM GIRO",$K4446="KG",OR(Painel!$B$5="(Todos)",A4446=Painel!$B$5)*OR(Painel!$E$5="(Todos)",P4446=Painel!$E$5)),$J4446+ROW()/10000000,"")</f>
        <v/>
      </c>
      <c r="U4446" s="29" t="str">
        <f aca="false">IF(AND($S4446="VENCIDO",$K4446="KG",OR(Painel!$B$5="(Todos)",A4446=Painel!$B$5)*OR(Painel!$E$5="(Todos)",P4446=Painel!$E$5)),$J4446+ROW()/10000000,"")</f>
        <v/>
      </c>
    </row>
    <row r="4447" customFormat="false" ht="15" hidden="false" customHeight="false" outlineLevel="0" collapsed="false">
      <c r="A4447" s="29" t="s">
        <v>52</v>
      </c>
      <c r="B4447" s="29" t="s">
        <v>8204</v>
      </c>
      <c r="C4447" s="29" t="s">
        <v>115</v>
      </c>
      <c r="D4447" s="29"/>
      <c r="E4447" s="29" t="n">
        <v>0</v>
      </c>
      <c r="F4447" s="29"/>
      <c r="G4447" s="29"/>
      <c r="H4447" s="30" t="n">
        <v>0</v>
      </c>
      <c r="I4447" s="29"/>
      <c r="J4447" s="30" t="n">
        <v>0</v>
      </c>
      <c r="K4447" s="29"/>
      <c r="L4447" s="29" t="s">
        <v>116</v>
      </c>
      <c r="M4447" s="29"/>
      <c r="N4447" s="29"/>
      <c r="O4447" s="29"/>
      <c r="P4447" s="29"/>
      <c r="Q4447" s="29" t="n">
        <f aca="false">IFERROR(VALUE(L4447),"")</f>
        <v>0</v>
      </c>
      <c r="R4447" s="29" t="str">
        <f aca="true">IF(O4447="","",O4447-TODAY())</f>
        <v/>
      </c>
      <c r="S4447" s="29" t="str">
        <f aca="false">IF(C4447="&lt;&lt; vazio &gt;&gt;","VAZIA",IF(AND(O4447&lt;&gt;"",R4447&lt;0),"VENCIDO",IF(AND(O4447&lt;&gt;"",R4447&lt;=Parametros!$B$10),"PRÓX. VENCIMENTO",IF(F4447="Q","QUALIDADE",IF(F4447="S","BLOQUEADO",IF(F4447="R","RESTRITO/DEVOLUÇÃO",IF(OR(N4447="QUAR",N4447="QRES"),"QUARENTENA",IF(OR(B4447="DESCARTE",B4447="DEVOLUÇÃO"),"DESCARTE/DEVOLUÇÃO",IF(AND(D4447="",K4447&lt;&gt;""),"SEM LOTE",IF(AND(Q4447&lt;&gt;"",Q4447&gt;=Parametros!$B$11),"PARADO/SEM GIRO","OK"))))))))))</f>
        <v>VAZIA</v>
      </c>
      <c r="T4447" s="29" t="str">
        <f aca="false">IF(AND($S4447="PARADO/SEM GIRO",$K4447="KG",OR(Painel!$B$5="(Todos)",A4447=Painel!$B$5)*OR(Painel!$E$5="(Todos)",P4447=Painel!$E$5)),$J4447+ROW()/10000000,"")</f>
        <v/>
      </c>
      <c r="U4447" s="29" t="str">
        <f aca="false">IF(AND($S4447="VENCIDO",$K4447="KG",OR(Painel!$B$5="(Todos)",A4447=Painel!$B$5)*OR(Painel!$E$5="(Todos)",P4447=Painel!$E$5)),$J4447+ROW()/10000000,"")</f>
        <v/>
      </c>
    </row>
    <row r="4448" customFormat="false" ht="15" hidden="false" customHeight="false" outlineLevel="0" collapsed="false">
      <c r="A4448" s="29" t="s">
        <v>52</v>
      </c>
      <c r="B4448" s="29" t="s">
        <v>8205</v>
      </c>
      <c r="C4448" s="29" t="s">
        <v>135</v>
      </c>
      <c r="D4448" s="29" t="s">
        <v>561</v>
      </c>
      <c r="E4448" s="29" t="n">
        <v>1</v>
      </c>
      <c r="F4448" s="29"/>
      <c r="G4448" s="29" t="s">
        <v>8206</v>
      </c>
      <c r="H4448" s="30" t="n">
        <v>999.9</v>
      </c>
      <c r="I4448" s="31" t="n">
        <v>46280</v>
      </c>
      <c r="J4448" s="30" t="n">
        <v>999.9</v>
      </c>
      <c r="K4448" s="29" t="s">
        <v>120</v>
      </c>
      <c r="L4448" s="29" t="s">
        <v>144</v>
      </c>
      <c r="M4448" s="29"/>
      <c r="N4448" s="29" t="s">
        <v>122</v>
      </c>
      <c r="O4448" s="31" t="n">
        <v>46638</v>
      </c>
      <c r="P4448" s="29" t="s">
        <v>123</v>
      </c>
      <c r="Q4448" s="29" t="n">
        <f aca="false">IFERROR(VALUE(L4448),"")</f>
        <v>5</v>
      </c>
      <c r="R4448" s="29" t="n">
        <f aca="true">IF(O4448="","",O4448-TODAY())</f>
        <v>353</v>
      </c>
      <c r="S4448" s="29" t="str">
        <f aca="false">IF(C4448="&lt;&lt; vazio &gt;&gt;","VAZIA",IF(AND(O4448&lt;&gt;"",R4448&lt;0),"VENCIDO",IF(AND(O4448&lt;&gt;"",R4448&lt;=Parametros!$B$10),"PRÓX. VENCIMENTO",IF(F4448="Q","QUALIDADE",IF(F4448="S","BLOQUEADO",IF(F4448="R","RESTRITO/DEVOLUÇÃO",IF(OR(N4448="QUAR",N4448="QRES"),"QUARENTENA",IF(OR(B4448="DESCARTE",B4448="DEVOLUÇÃO"),"DESCARTE/DEVOLUÇÃO",IF(AND(D4448="",K4448&lt;&gt;""),"SEM LOTE",IF(AND(Q4448&lt;&gt;"",Q4448&gt;=Parametros!$B$11),"PARADO/SEM GIRO","OK"))))))))))</f>
        <v>OK</v>
      </c>
      <c r="T4448" s="29" t="str">
        <f aca="false">IF(AND($S4448="PARADO/SEM GIRO",$K4448="KG",OR(Painel!$B$5="(Todos)",A4448=Painel!$B$5)*OR(Painel!$E$5="(Todos)",P4448=Painel!$E$5)),$J4448+ROW()/10000000,"")</f>
        <v/>
      </c>
      <c r="U4448" s="29" t="str">
        <f aca="false">IF(AND($S4448="VENCIDO",$K4448="KG",OR(Painel!$B$5="(Todos)",A4448=Painel!$B$5)*OR(Painel!$E$5="(Todos)",P4448=Painel!$E$5)),$J4448+ROW()/10000000,"")</f>
        <v/>
      </c>
    </row>
    <row r="4449" customFormat="false" ht="15" hidden="false" customHeight="false" outlineLevel="0" collapsed="false">
      <c r="A4449" s="29" t="s">
        <v>52</v>
      </c>
      <c r="B4449" s="29" t="s">
        <v>8207</v>
      </c>
      <c r="C4449" s="29" t="s">
        <v>325</v>
      </c>
      <c r="D4449" s="29" t="s">
        <v>492</v>
      </c>
      <c r="E4449" s="29" t="n">
        <v>1</v>
      </c>
      <c r="F4449" s="29"/>
      <c r="G4449" s="29" t="s">
        <v>8208</v>
      </c>
      <c r="H4449" s="30" t="n">
        <v>1102.5</v>
      </c>
      <c r="I4449" s="31" t="n">
        <v>46240</v>
      </c>
      <c r="J4449" s="30" t="n">
        <v>1102.5</v>
      </c>
      <c r="K4449" s="29" t="s">
        <v>120</v>
      </c>
      <c r="L4449" s="29" t="s">
        <v>1330</v>
      </c>
      <c r="M4449" s="29"/>
      <c r="N4449" s="29" t="s">
        <v>122</v>
      </c>
      <c r="O4449" s="31" t="n">
        <v>46600</v>
      </c>
      <c r="P4449" s="29" t="s">
        <v>123</v>
      </c>
      <c r="Q4449" s="29" t="n">
        <f aca="false">IFERROR(VALUE(L4449),"")</f>
        <v>45</v>
      </c>
      <c r="R4449" s="29" t="n">
        <f aca="true">IF(O4449="","",O4449-TODAY())</f>
        <v>315</v>
      </c>
      <c r="S4449" s="29" t="str">
        <f aca="false">IF(C4449="&lt;&lt; vazio &gt;&gt;","VAZIA",IF(AND(O4449&lt;&gt;"",R4449&lt;0),"VENCIDO",IF(AND(O4449&lt;&gt;"",R4449&lt;=Parametros!$B$10),"PRÓX. VENCIMENTO",IF(F4449="Q","QUALIDADE",IF(F4449="S","BLOQUEADO",IF(F4449="R","RESTRITO/DEVOLUÇÃO",IF(OR(N4449="QUAR",N4449="QRES"),"QUARENTENA",IF(OR(B4449="DESCARTE",B4449="DEVOLUÇÃO"),"DESCARTE/DEVOLUÇÃO",IF(AND(D4449="",K4449&lt;&gt;""),"SEM LOTE",IF(AND(Q4449&lt;&gt;"",Q4449&gt;=Parametros!$B$11),"PARADO/SEM GIRO","OK"))))))))))</f>
        <v>OK</v>
      </c>
      <c r="T4449" s="29" t="str">
        <f aca="false">IF(AND($S4449="PARADO/SEM GIRO",$K4449="KG",OR(Painel!$B$5="(Todos)",A4449=Painel!$B$5)*OR(Painel!$E$5="(Todos)",P4449=Painel!$E$5)),$J4449+ROW()/10000000,"")</f>
        <v/>
      </c>
      <c r="U4449" s="29" t="str">
        <f aca="false">IF(AND($S4449="VENCIDO",$K4449="KG",OR(Painel!$B$5="(Todos)",A4449=Painel!$B$5)*OR(Painel!$E$5="(Todos)",P4449=Painel!$E$5)),$J4449+ROW()/10000000,"")</f>
        <v/>
      </c>
    </row>
    <row r="4450" customFormat="false" ht="15" hidden="false" customHeight="false" outlineLevel="0" collapsed="false">
      <c r="A4450" s="29" t="s">
        <v>52</v>
      </c>
      <c r="B4450" s="29" t="s">
        <v>8209</v>
      </c>
      <c r="C4450" s="29" t="s">
        <v>325</v>
      </c>
      <c r="D4450" s="29" t="s">
        <v>492</v>
      </c>
      <c r="E4450" s="29" t="n">
        <v>1</v>
      </c>
      <c r="F4450" s="29"/>
      <c r="G4450" s="29" t="s">
        <v>8210</v>
      </c>
      <c r="H4450" s="30" t="n">
        <v>1102.5</v>
      </c>
      <c r="I4450" s="31" t="n">
        <v>46240</v>
      </c>
      <c r="J4450" s="30" t="n">
        <v>1102.5</v>
      </c>
      <c r="K4450" s="29" t="s">
        <v>120</v>
      </c>
      <c r="L4450" s="29" t="s">
        <v>1330</v>
      </c>
      <c r="M4450" s="29"/>
      <c r="N4450" s="29" t="s">
        <v>122</v>
      </c>
      <c r="O4450" s="31" t="n">
        <v>46600</v>
      </c>
      <c r="P4450" s="29" t="s">
        <v>123</v>
      </c>
      <c r="Q4450" s="29" t="n">
        <f aca="false">IFERROR(VALUE(L4450),"")</f>
        <v>45</v>
      </c>
      <c r="R4450" s="29" t="n">
        <f aca="true">IF(O4450="","",O4450-TODAY())</f>
        <v>315</v>
      </c>
      <c r="S4450" s="29" t="str">
        <f aca="false">IF(C4450="&lt;&lt; vazio &gt;&gt;","VAZIA",IF(AND(O4450&lt;&gt;"",R4450&lt;0),"VENCIDO",IF(AND(O4450&lt;&gt;"",R4450&lt;=Parametros!$B$10),"PRÓX. VENCIMENTO",IF(F4450="Q","QUALIDADE",IF(F4450="S","BLOQUEADO",IF(F4450="R","RESTRITO/DEVOLUÇÃO",IF(OR(N4450="QUAR",N4450="QRES"),"QUARENTENA",IF(OR(B4450="DESCARTE",B4450="DEVOLUÇÃO"),"DESCARTE/DEVOLUÇÃO",IF(AND(D4450="",K4450&lt;&gt;""),"SEM LOTE",IF(AND(Q4450&lt;&gt;"",Q4450&gt;=Parametros!$B$11),"PARADO/SEM GIRO","OK"))))))))))</f>
        <v>OK</v>
      </c>
      <c r="T4450" s="29" t="str">
        <f aca="false">IF(AND($S4450="PARADO/SEM GIRO",$K4450="KG",OR(Painel!$B$5="(Todos)",A4450=Painel!$B$5)*OR(Painel!$E$5="(Todos)",P4450=Painel!$E$5)),$J4450+ROW()/10000000,"")</f>
        <v/>
      </c>
      <c r="U4450" s="29" t="str">
        <f aca="false">IF(AND($S4450="VENCIDO",$K4450="KG",OR(Painel!$B$5="(Todos)",A4450=Painel!$B$5)*OR(Painel!$E$5="(Todos)",P4450=Painel!$E$5)),$J4450+ROW()/10000000,"")</f>
        <v/>
      </c>
    </row>
    <row r="4451" customFormat="false" ht="15" hidden="false" customHeight="false" outlineLevel="0" collapsed="false">
      <c r="A4451" s="29" t="s">
        <v>52</v>
      </c>
      <c r="B4451" s="29" t="s">
        <v>8211</v>
      </c>
      <c r="C4451" s="29" t="s">
        <v>325</v>
      </c>
      <c r="D4451" s="29" t="s">
        <v>492</v>
      </c>
      <c r="E4451" s="29" t="n">
        <v>1</v>
      </c>
      <c r="F4451" s="29"/>
      <c r="G4451" s="29" t="s">
        <v>8212</v>
      </c>
      <c r="H4451" s="30" t="n">
        <v>1102.5</v>
      </c>
      <c r="I4451" s="31" t="n">
        <v>46240</v>
      </c>
      <c r="J4451" s="30" t="n">
        <v>1102.5</v>
      </c>
      <c r="K4451" s="29" t="s">
        <v>120</v>
      </c>
      <c r="L4451" s="29" t="s">
        <v>1330</v>
      </c>
      <c r="M4451" s="29"/>
      <c r="N4451" s="29" t="s">
        <v>122</v>
      </c>
      <c r="O4451" s="31" t="n">
        <v>46600</v>
      </c>
      <c r="P4451" s="29" t="s">
        <v>123</v>
      </c>
      <c r="Q4451" s="29" t="n">
        <f aca="false">IFERROR(VALUE(L4451),"")</f>
        <v>45</v>
      </c>
      <c r="R4451" s="29" t="n">
        <f aca="true">IF(O4451="","",O4451-TODAY())</f>
        <v>315</v>
      </c>
      <c r="S4451" s="29" t="str">
        <f aca="false">IF(C4451="&lt;&lt; vazio &gt;&gt;","VAZIA",IF(AND(O4451&lt;&gt;"",R4451&lt;0),"VENCIDO",IF(AND(O4451&lt;&gt;"",R4451&lt;=Parametros!$B$10),"PRÓX. VENCIMENTO",IF(F4451="Q","QUALIDADE",IF(F4451="S","BLOQUEADO",IF(F4451="R","RESTRITO/DEVOLUÇÃO",IF(OR(N4451="QUAR",N4451="QRES"),"QUARENTENA",IF(OR(B4451="DESCARTE",B4451="DEVOLUÇÃO"),"DESCARTE/DEVOLUÇÃO",IF(AND(D4451="",K4451&lt;&gt;""),"SEM LOTE",IF(AND(Q4451&lt;&gt;"",Q4451&gt;=Parametros!$B$11),"PARADO/SEM GIRO","OK"))))))))))</f>
        <v>OK</v>
      </c>
      <c r="T4451" s="29" t="str">
        <f aca="false">IF(AND($S4451="PARADO/SEM GIRO",$K4451="KG",OR(Painel!$B$5="(Todos)",A4451=Painel!$B$5)*OR(Painel!$E$5="(Todos)",P4451=Painel!$E$5)),$J4451+ROW()/10000000,"")</f>
        <v/>
      </c>
      <c r="U4451" s="29" t="str">
        <f aca="false">IF(AND($S4451="VENCIDO",$K4451="KG",OR(Painel!$B$5="(Todos)",A4451=Painel!$B$5)*OR(Painel!$E$5="(Todos)",P4451=Painel!$E$5)),$J4451+ROW()/10000000,"")</f>
        <v/>
      </c>
    </row>
    <row r="4452" customFormat="false" ht="15" hidden="false" customHeight="false" outlineLevel="0" collapsed="false">
      <c r="A4452" s="29" t="s">
        <v>52</v>
      </c>
      <c r="B4452" s="29" t="s">
        <v>8213</v>
      </c>
      <c r="C4452" s="29" t="s">
        <v>801</v>
      </c>
      <c r="D4452" s="29" t="s">
        <v>7913</v>
      </c>
      <c r="E4452" s="29" t="n">
        <v>1</v>
      </c>
      <c r="F4452" s="29"/>
      <c r="G4452" s="29" t="s">
        <v>8214</v>
      </c>
      <c r="H4452" s="30" t="n">
        <v>1108.8</v>
      </c>
      <c r="I4452" s="31" t="n">
        <v>46279</v>
      </c>
      <c r="J4452" s="30" t="n">
        <v>1108.8</v>
      </c>
      <c r="K4452" s="29" t="s">
        <v>120</v>
      </c>
      <c r="L4452" s="29" t="s">
        <v>350</v>
      </c>
      <c r="M4452" s="29"/>
      <c r="N4452" s="29" t="s">
        <v>122</v>
      </c>
      <c r="O4452" s="31" t="n">
        <v>46812</v>
      </c>
      <c r="P4452" s="29" t="s">
        <v>123</v>
      </c>
      <c r="Q4452" s="29" t="n">
        <f aca="false">IFERROR(VALUE(L4452),"")</f>
        <v>6</v>
      </c>
      <c r="R4452" s="29" t="n">
        <f aca="true">IF(O4452="","",O4452-TODAY())</f>
        <v>527</v>
      </c>
      <c r="S4452" s="29" t="str">
        <f aca="false">IF(C4452="&lt;&lt; vazio &gt;&gt;","VAZIA",IF(AND(O4452&lt;&gt;"",R4452&lt;0),"VENCIDO",IF(AND(O4452&lt;&gt;"",R4452&lt;=Parametros!$B$10),"PRÓX. VENCIMENTO",IF(F4452="Q","QUALIDADE",IF(F4452="S","BLOQUEADO",IF(F4452="R","RESTRITO/DEVOLUÇÃO",IF(OR(N4452="QUAR",N4452="QRES"),"QUARENTENA",IF(OR(B4452="DESCARTE",B4452="DEVOLUÇÃO"),"DESCARTE/DEVOLUÇÃO",IF(AND(D4452="",K4452&lt;&gt;""),"SEM LOTE",IF(AND(Q4452&lt;&gt;"",Q4452&gt;=Parametros!$B$11),"PARADO/SEM GIRO","OK"))))))))))</f>
        <v>OK</v>
      </c>
      <c r="T4452" s="29" t="str">
        <f aca="false">IF(AND($S4452="PARADO/SEM GIRO",$K4452="KG",OR(Painel!$B$5="(Todos)",A4452=Painel!$B$5)*OR(Painel!$E$5="(Todos)",P4452=Painel!$E$5)),$J4452+ROW()/10000000,"")</f>
        <v/>
      </c>
      <c r="U4452" s="29" t="str">
        <f aca="false">IF(AND($S4452="VENCIDO",$K4452="KG",OR(Painel!$B$5="(Todos)",A4452=Painel!$B$5)*OR(Painel!$E$5="(Todos)",P4452=Painel!$E$5)),$J4452+ROW()/10000000,"")</f>
        <v/>
      </c>
    </row>
    <row r="4453" customFormat="false" ht="15" hidden="false" customHeight="false" outlineLevel="0" collapsed="false">
      <c r="A4453" s="29" t="s">
        <v>52</v>
      </c>
      <c r="B4453" s="29" t="s">
        <v>8215</v>
      </c>
      <c r="C4453" s="29" t="s">
        <v>317</v>
      </c>
      <c r="D4453" s="29" t="s">
        <v>1006</v>
      </c>
      <c r="E4453" s="29" t="n">
        <v>1</v>
      </c>
      <c r="F4453" s="29" t="s">
        <v>268</v>
      </c>
      <c r="G4453" s="29" t="s">
        <v>8216</v>
      </c>
      <c r="H4453" s="30" t="n">
        <v>590.4</v>
      </c>
      <c r="I4453" s="31" t="n">
        <v>46285</v>
      </c>
      <c r="J4453" s="30" t="n">
        <v>590.4</v>
      </c>
      <c r="K4453" s="29" t="s">
        <v>120</v>
      </c>
      <c r="L4453" s="29" t="s">
        <v>116</v>
      </c>
      <c r="M4453" s="29"/>
      <c r="N4453" s="29" t="s">
        <v>122</v>
      </c>
      <c r="O4453" s="31" t="n">
        <v>46831</v>
      </c>
      <c r="P4453" s="29" t="s">
        <v>123</v>
      </c>
      <c r="Q4453" s="29" t="n">
        <f aca="false">IFERROR(VALUE(L4453),"")</f>
        <v>0</v>
      </c>
      <c r="R4453" s="29" t="n">
        <f aca="true">IF(O4453="","",O4453-TODAY())</f>
        <v>546</v>
      </c>
      <c r="S4453" s="29" t="str">
        <f aca="false">IF(C4453="&lt;&lt; vazio &gt;&gt;","VAZIA",IF(AND(O4453&lt;&gt;"",R4453&lt;0),"VENCIDO",IF(AND(O4453&lt;&gt;"",R4453&lt;=Parametros!$B$10),"PRÓX. VENCIMENTO",IF(F4453="Q","QUALIDADE",IF(F4453="S","BLOQUEADO",IF(F4453="R","RESTRITO/DEVOLUÇÃO",IF(OR(N4453="QUAR",N4453="QRES"),"QUARENTENA",IF(OR(B4453="DESCARTE",B4453="DEVOLUÇÃO"),"DESCARTE/DEVOLUÇÃO",IF(AND(D4453="",K4453&lt;&gt;""),"SEM LOTE",IF(AND(Q4453&lt;&gt;"",Q4453&gt;=Parametros!$B$11),"PARADO/SEM GIRO","OK"))))))))))</f>
        <v>QUALIDADE</v>
      </c>
      <c r="T4453" s="29" t="str">
        <f aca="false">IF(AND($S4453="PARADO/SEM GIRO",$K4453="KG",OR(Painel!$B$5="(Todos)",A4453=Painel!$B$5)*OR(Painel!$E$5="(Todos)",P4453=Painel!$E$5)),$J4453+ROW()/10000000,"")</f>
        <v/>
      </c>
      <c r="U4453" s="29" t="str">
        <f aca="false">IF(AND($S4453="VENCIDO",$K4453="KG",OR(Painel!$B$5="(Todos)",A4453=Painel!$B$5)*OR(Painel!$E$5="(Todos)",P4453=Painel!$E$5)),$J4453+ROW()/10000000,"")</f>
        <v/>
      </c>
    </row>
    <row r="4454" customFormat="false" ht="15" hidden="false" customHeight="false" outlineLevel="0" collapsed="false">
      <c r="A4454" s="29" t="s">
        <v>52</v>
      </c>
      <c r="B4454" s="29" t="s">
        <v>8217</v>
      </c>
      <c r="C4454" s="29" t="s">
        <v>876</v>
      </c>
      <c r="D4454" s="29" t="s">
        <v>6993</v>
      </c>
      <c r="E4454" s="29" t="n">
        <v>1</v>
      </c>
      <c r="F4454" s="29" t="s">
        <v>268</v>
      </c>
      <c r="G4454" s="29" t="s">
        <v>8218</v>
      </c>
      <c r="H4454" s="30" t="n">
        <v>720</v>
      </c>
      <c r="I4454" s="31" t="n">
        <v>46281</v>
      </c>
      <c r="J4454" s="30" t="n">
        <v>720</v>
      </c>
      <c r="K4454" s="29" t="s">
        <v>120</v>
      </c>
      <c r="L4454" s="29" t="s">
        <v>284</v>
      </c>
      <c r="M4454" s="29"/>
      <c r="N4454" s="29" t="s">
        <v>122</v>
      </c>
      <c r="O4454" s="31" t="n">
        <v>46828</v>
      </c>
      <c r="P4454" s="29" t="s">
        <v>123</v>
      </c>
      <c r="Q4454" s="29" t="n">
        <f aca="false">IFERROR(VALUE(L4454),"")</f>
        <v>4</v>
      </c>
      <c r="R4454" s="29" t="n">
        <f aca="true">IF(O4454="","",O4454-TODAY())</f>
        <v>543</v>
      </c>
      <c r="S4454" s="29" t="str">
        <f aca="false">IF(C4454="&lt;&lt; vazio &gt;&gt;","VAZIA",IF(AND(O4454&lt;&gt;"",R4454&lt;0),"VENCIDO",IF(AND(O4454&lt;&gt;"",R4454&lt;=Parametros!$B$10),"PRÓX. VENCIMENTO",IF(F4454="Q","QUALIDADE",IF(F4454="S","BLOQUEADO",IF(F4454="R","RESTRITO/DEVOLUÇÃO",IF(OR(N4454="QUAR",N4454="QRES"),"QUARENTENA",IF(OR(B4454="DESCARTE",B4454="DEVOLUÇÃO"),"DESCARTE/DEVOLUÇÃO",IF(AND(D4454="",K4454&lt;&gt;""),"SEM LOTE",IF(AND(Q4454&lt;&gt;"",Q4454&gt;=Parametros!$B$11),"PARADO/SEM GIRO","OK"))))))))))</f>
        <v>QUALIDADE</v>
      </c>
      <c r="T4454" s="29" t="str">
        <f aca="false">IF(AND($S4454="PARADO/SEM GIRO",$K4454="KG",OR(Painel!$B$5="(Todos)",A4454=Painel!$B$5)*OR(Painel!$E$5="(Todos)",P4454=Painel!$E$5)),$J4454+ROW()/10000000,"")</f>
        <v/>
      </c>
      <c r="U4454" s="29" t="str">
        <f aca="false">IF(AND($S4454="VENCIDO",$K4454="KG",OR(Painel!$B$5="(Todos)",A4454=Painel!$B$5)*OR(Painel!$E$5="(Todos)",P4454=Painel!$E$5)),$J4454+ROW()/10000000,"")</f>
        <v/>
      </c>
    </row>
    <row r="4455" customFormat="false" ht="15" hidden="false" customHeight="false" outlineLevel="0" collapsed="false">
      <c r="A4455" s="29" t="s">
        <v>52</v>
      </c>
      <c r="B4455" s="29" t="s">
        <v>8219</v>
      </c>
      <c r="C4455" s="29" t="s">
        <v>666</v>
      </c>
      <c r="D4455" s="29" t="s">
        <v>7870</v>
      </c>
      <c r="E4455" s="29" t="n">
        <v>1</v>
      </c>
      <c r="F4455" s="29" t="s">
        <v>268</v>
      </c>
      <c r="G4455" s="29" t="s">
        <v>8220</v>
      </c>
      <c r="H4455" s="30" t="n">
        <v>590.4</v>
      </c>
      <c r="I4455" s="31" t="n">
        <v>46285</v>
      </c>
      <c r="J4455" s="30" t="n">
        <v>590.4</v>
      </c>
      <c r="K4455" s="29" t="s">
        <v>120</v>
      </c>
      <c r="L4455" s="29" t="s">
        <v>116</v>
      </c>
      <c r="M4455" s="29"/>
      <c r="N4455" s="29" t="s">
        <v>122</v>
      </c>
      <c r="O4455" s="31" t="n">
        <v>46832</v>
      </c>
      <c r="P4455" s="29" t="s">
        <v>123</v>
      </c>
      <c r="Q4455" s="29" t="n">
        <f aca="false">IFERROR(VALUE(L4455),"")</f>
        <v>0</v>
      </c>
      <c r="R4455" s="29" t="n">
        <f aca="true">IF(O4455="","",O4455-TODAY())</f>
        <v>547</v>
      </c>
      <c r="S4455" s="29" t="str">
        <f aca="false">IF(C4455="&lt;&lt; vazio &gt;&gt;","VAZIA",IF(AND(O4455&lt;&gt;"",R4455&lt;0),"VENCIDO",IF(AND(O4455&lt;&gt;"",R4455&lt;=Parametros!$B$10),"PRÓX. VENCIMENTO",IF(F4455="Q","QUALIDADE",IF(F4455="S","BLOQUEADO",IF(F4455="R","RESTRITO/DEVOLUÇÃO",IF(OR(N4455="QUAR",N4455="QRES"),"QUARENTENA",IF(OR(B4455="DESCARTE",B4455="DEVOLUÇÃO"),"DESCARTE/DEVOLUÇÃO",IF(AND(D4455="",K4455&lt;&gt;""),"SEM LOTE",IF(AND(Q4455&lt;&gt;"",Q4455&gt;=Parametros!$B$11),"PARADO/SEM GIRO","OK"))))))))))</f>
        <v>QUALIDADE</v>
      </c>
      <c r="T4455" s="29" t="str">
        <f aca="false">IF(AND($S4455="PARADO/SEM GIRO",$K4455="KG",OR(Painel!$B$5="(Todos)",A4455=Painel!$B$5)*OR(Painel!$E$5="(Todos)",P4455=Painel!$E$5)),$J4455+ROW()/10000000,"")</f>
        <v/>
      </c>
      <c r="U4455" s="29" t="str">
        <f aca="false">IF(AND($S4455="VENCIDO",$K4455="KG",OR(Painel!$B$5="(Todos)",A4455=Painel!$B$5)*OR(Painel!$E$5="(Todos)",P4455=Painel!$E$5)),$J4455+ROW()/10000000,"")</f>
        <v/>
      </c>
    </row>
    <row r="4456" customFormat="false" ht="15" hidden="false" customHeight="false" outlineLevel="0" collapsed="false">
      <c r="A4456" s="29" t="s">
        <v>52</v>
      </c>
      <c r="B4456" s="29" t="s">
        <v>8221</v>
      </c>
      <c r="C4456" s="29" t="s">
        <v>276</v>
      </c>
      <c r="D4456" s="29" t="s">
        <v>834</v>
      </c>
      <c r="E4456" s="29" t="n">
        <v>1</v>
      </c>
      <c r="F4456" s="29" t="s">
        <v>268</v>
      </c>
      <c r="G4456" s="29" t="s">
        <v>8222</v>
      </c>
      <c r="H4456" s="30" t="n">
        <v>415.8</v>
      </c>
      <c r="I4456" s="31" t="n">
        <v>46277</v>
      </c>
      <c r="J4456" s="30" t="n">
        <v>415.8</v>
      </c>
      <c r="K4456" s="29" t="s">
        <v>120</v>
      </c>
      <c r="L4456" s="29" t="s">
        <v>652</v>
      </c>
      <c r="M4456" s="29"/>
      <c r="N4456" s="29" t="s">
        <v>122</v>
      </c>
      <c r="O4456" s="31" t="n">
        <v>46824</v>
      </c>
      <c r="P4456" s="29" t="s">
        <v>123</v>
      </c>
      <c r="Q4456" s="29" t="n">
        <f aca="false">IFERROR(VALUE(L4456),"")</f>
        <v>8</v>
      </c>
      <c r="R4456" s="29" t="n">
        <f aca="true">IF(O4456="","",O4456-TODAY())</f>
        <v>539</v>
      </c>
      <c r="S4456" s="29" t="str">
        <f aca="false">IF(C4456="&lt;&lt; vazio &gt;&gt;","VAZIA",IF(AND(O4456&lt;&gt;"",R4456&lt;0),"VENCIDO",IF(AND(O4456&lt;&gt;"",R4456&lt;=Parametros!$B$10),"PRÓX. VENCIMENTO",IF(F4456="Q","QUALIDADE",IF(F4456="S","BLOQUEADO",IF(F4456="R","RESTRITO/DEVOLUÇÃO",IF(OR(N4456="QUAR",N4456="QRES"),"QUARENTENA",IF(OR(B4456="DESCARTE",B4456="DEVOLUÇÃO"),"DESCARTE/DEVOLUÇÃO",IF(AND(D4456="",K4456&lt;&gt;""),"SEM LOTE",IF(AND(Q4456&lt;&gt;"",Q4456&gt;=Parametros!$B$11),"PARADO/SEM GIRO","OK"))))))))))</f>
        <v>QUALIDADE</v>
      </c>
      <c r="T4456" s="29" t="str">
        <f aca="false">IF(AND($S4456="PARADO/SEM GIRO",$K4456="KG",OR(Painel!$B$5="(Todos)",A4456=Painel!$B$5)*OR(Painel!$E$5="(Todos)",P4456=Painel!$E$5)),$J4456+ROW()/10000000,"")</f>
        <v/>
      </c>
      <c r="U4456" s="29" t="str">
        <f aca="false">IF(AND($S4456="VENCIDO",$K4456="KG",OR(Painel!$B$5="(Todos)",A4456=Painel!$B$5)*OR(Painel!$E$5="(Todos)",P4456=Painel!$E$5)),$J4456+ROW()/10000000,"")</f>
        <v/>
      </c>
    </row>
    <row r="4457" customFormat="false" ht="15" hidden="false" customHeight="false" outlineLevel="0" collapsed="false">
      <c r="A4457" s="29" t="s">
        <v>52</v>
      </c>
      <c r="B4457" s="29" t="s">
        <v>8223</v>
      </c>
      <c r="C4457" s="29" t="s">
        <v>322</v>
      </c>
      <c r="D4457" s="29" t="s">
        <v>688</v>
      </c>
      <c r="E4457" s="29" t="n">
        <v>1</v>
      </c>
      <c r="F4457" s="29"/>
      <c r="G4457" s="29" t="s">
        <v>8224</v>
      </c>
      <c r="H4457" s="30" t="n">
        <v>999.9</v>
      </c>
      <c r="I4457" s="31" t="n">
        <v>46280</v>
      </c>
      <c r="J4457" s="30" t="n">
        <v>999.9</v>
      </c>
      <c r="K4457" s="29" t="s">
        <v>120</v>
      </c>
      <c r="L4457" s="29" t="s">
        <v>144</v>
      </c>
      <c r="M4457" s="29"/>
      <c r="N4457" s="29" t="s">
        <v>122</v>
      </c>
      <c r="O4457" s="31" t="n">
        <v>46637</v>
      </c>
      <c r="P4457" s="29" t="s">
        <v>123</v>
      </c>
      <c r="Q4457" s="29" t="n">
        <f aca="false">IFERROR(VALUE(L4457),"")</f>
        <v>5</v>
      </c>
      <c r="R4457" s="29" t="n">
        <f aca="true">IF(O4457="","",O4457-TODAY())</f>
        <v>352</v>
      </c>
      <c r="S4457" s="29" t="str">
        <f aca="false">IF(C4457="&lt;&lt; vazio &gt;&gt;","VAZIA",IF(AND(O4457&lt;&gt;"",R4457&lt;0),"VENCIDO",IF(AND(O4457&lt;&gt;"",R4457&lt;=Parametros!$B$10),"PRÓX. VENCIMENTO",IF(F4457="Q","QUALIDADE",IF(F4457="S","BLOQUEADO",IF(F4457="R","RESTRITO/DEVOLUÇÃO",IF(OR(N4457="QUAR",N4457="QRES"),"QUARENTENA",IF(OR(B4457="DESCARTE",B4457="DEVOLUÇÃO"),"DESCARTE/DEVOLUÇÃO",IF(AND(D4457="",K4457&lt;&gt;""),"SEM LOTE",IF(AND(Q4457&lt;&gt;"",Q4457&gt;=Parametros!$B$11),"PARADO/SEM GIRO","OK"))))))))))</f>
        <v>OK</v>
      </c>
      <c r="T4457" s="29" t="str">
        <f aca="false">IF(AND($S4457="PARADO/SEM GIRO",$K4457="KG",OR(Painel!$B$5="(Todos)",A4457=Painel!$B$5)*OR(Painel!$E$5="(Todos)",P4457=Painel!$E$5)),$J4457+ROW()/10000000,"")</f>
        <v/>
      </c>
      <c r="U4457" s="29" t="str">
        <f aca="false">IF(AND($S4457="VENCIDO",$K4457="KG",OR(Painel!$B$5="(Todos)",A4457=Painel!$B$5)*OR(Painel!$E$5="(Todos)",P4457=Painel!$E$5)),$J4457+ROW()/10000000,"")</f>
        <v/>
      </c>
    </row>
    <row r="4458" customFormat="false" ht="15" hidden="false" customHeight="false" outlineLevel="0" collapsed="false">
      <c r="A4458" s="29" t="s">
        <v>52</v>
      </c>
      <c r="B4458" s="29" t="s">
        <v>8225</v>
      </c>
      <c r="C4458" s="29" t="s">
        <v>186</v>
      </c>
      <c r="D4458" s="29" t="s">
        <v>3527</v>
      </c>
      <c r="E4458" s="29" t="n">
        <v>1</v>
      </c>
      <c r="F4458" s="29" t="s">
        <v>268</v>
      </c>
      <c r="G4458" s="29" t="s">
        <v>8226</v>
      </c>
      <c r="H4458" s="30" t="n">
        <v>545.4</v>
      </c>
      <c r="I4458" s="31" t="n">
        <v>46285</v>
      </c>
      <c r="J4458" s="30" t="n">
        <v>545.4</v>
      </c>
      <c r="K4458" s="29" t="s">
        <v>120</v>
      </c>
      <c r="L4458" s="29" t="s">
        <v>116</v>
      </c>
      <c r="M4458" s="29"/>
      <c r="N4458" s="29" t="s">
        <v>122</v>
      </c>
      <c r="O4458" s="31" t="n">
        <v>46832</v>
      </c>
      <c r="P4458" s="29" t="s">
        <v>123</v>
      </c>
      <c r="Q4458" s="29" t="n">
        <f aca="false">IFERROR(VALUE(L4458),"")</f>
        <v>0</v>
      </c>
      <c r="R4458" s="29" t="n">
        <f aca="true">IF(O4458="","",O4458-TODAY())</f>
        <v>547</v>
      </c>
      <c r="S4458" s="29" t="str">
        <f aca="false">IF(C4458="&lt;&lt; vazio &gt;&gt;","VAZIA",IF(AND(O4458&lt;&gt;"",R4458&lt;0),"VENCIDO",IF(AND(O4458&lt;&gt;"",R4458&lt;=Parametros!$B$10),"PRÓX. VENCIMENTO",IF(F4458="Q","QUALIDADE",IF(F4458="S","BLOQUEADO",IF(F4458="R","RESTRITO/DEVOLUÇÃO",IF(OR(N4458="QUAR",N4458="QRES"),"QUARENTENA",IF(OR(B4458="DESCARTE",B4458="DEVOLUÇÃO"),"DESCARTE/DEVOLUÇÃO",IF(AND(D4458="",K4458&lt;&gt;""),"SEM LOTE",IF(AND(Q4458&lt;&gt;"",Q4458&gt;=Parametros!$B$11),"PARADO/SEM GIRO","OK"))))))))))</f>
        <v>QUALIDADE</v>
      </c>
      <c r="T4458" s="29" t="str">
        <f aca="false">IF(AND($S4458="PARADO/SEM GIRO",$K4458="KG",OR(Painel!$B$5="(Todos)",A4458=Painel!$B$5)*OR(Painel!$E$5="(Todos)",P4458=Painel!$E$5)),$J4458+ROW()/10000000,"")</f>
        <v/>
      </c>
      <c r="U4458" s="29" t="str">
        <f aca="false">IF(AND($S4458="VENCIDO",$K4458="KG",OR(Painel!$B$5="(Todos)",A4458=Painel!$B$5)*OR(Painel!$E$5="(Todos)",P4458=Painel!$E$5)),$J4458+ROW()/10000000,"")</f>
        <v/>
      </c>
    </row>
    <row r="4459" customFormat="false" ht="15" hidden="false" customHeight="false" outlineLevel="0" collapsed="false">
      <c r="A4459" s="29" t="s">
        <v>52</v>
      </c>
      <c r="B4459" s="29" t="s">
        <v>8227</v>
      </c>
      <c r="C4459" s="29" t="s">
        <v>115</v>
      </c>
      <c r="D4459" s="29"/>
      <c r="E4459" s="29" t="n">
        <v>0</v>
      </c>
      <c r="F4459" s="29"/>
      <c r="G4459" s="29"/>
      <c r="H4459" s="30" t="n">
        <v>0</v>
      </c>
      <c r="I4459" s="29"/>
      <c r="J4459" s="30" t="n">
        <v>0</v>
      </c>
      <c r="K4459" s="29"/>
      <c r="L4459" s="29" t="s">
        <v>116</v>
      </c>
      <c r="M4459" s="29"/>
      <c r="N4459" s="29"/>
      <c r="O4459" s="29"/>
      <c r="P4459" s="29"/>
      <c r="Q4459" s="29" t="n">
        <f aca="false">IFERROR(VALUE(L4459),"")</f>
        <v>0</v>
      </c>
      <c r="R4459" s="29" t="str">
        <f aca="true">IF(O4459="","",O4459-TODAY())</f>
        <v/>
      </c>
      <c r="S4459" s="29" t="str">
        <f aca="false">IF(C4459="&lt;&lt; vazio &gt;&gt;","VAZIA",IF(AND(O4459&lt;&gt;"",R4459&lt;0),"VENCIDO",IF(AND(O4459&lt;&gt;"",R4459&lt;=Parametros!$B$10),"PRÓX. VENCIMENTO",IF(F4459="Q","QUALIDADE",IF(F4459="S","BLOQUEADO",IF(F4459="R","RESTRITO/DEVOLUÇÃO",IF(OR(N4459="QUAR",N4459="QRES"),"QUARENTENA",IF(OR(B4459="DESCARTE",B4459="DEVOLUÇÃO"),"DESCARTE/DEVOLUÇÃO",IF(AND(D4459="",K4459&lt;&gt;""),"SEM LOTE",IF(AND(Q4459&lt;&gt;"",Q4459&gt;=Parametros!$B$11),"PARADO/SEM GIRO","OK"))))))))))</f>
        <v>VAZIA</v>
      </c>
      <c r="T4459" s="29" t="str">
        <f aca="false">IF(AND($S4459="PARADO/SEM GIRO",$K4459="KG",OR(Painel!$B$5="(Todos)",A4459=Painel!$B$5)*OR(Painel!$E$5="(Todos)",P4459=Painel!$E$5)),$J4459+ROW()/10000000,"")</f>
        <v/>
      </c>
      <c r="U4459" s="29" t="str">
        <f aca="false">IF(AND($S4459="VENCIDO",$K4459="KG",OR(Painel!$B$5="(Todos)",A4459=Painel!$B$5)*OR(Painel!$E$5="(Todos)",P4459=Painel!$E$5)),$J4459+ROW()/10000000,"")</f>
        <v/>
      </c>
    </row>
    <row r="4460" customFormat="false" ht="15" hidden="false" customHeight="false" outlineLevel="0" collapsed="false">
      <c r="A4460" s="29" t="s">
        <v>52</v>
      </c>
      <c r="B4460" s="29" t="s">
        <v>8228</v>
      </c>
      <c r="C4460" s="29" t="s">
        <v>186</v>
      </c>
      <c r="D4460" s="29" t="s">
        <v>8229</v>
      </c>
      <c r="E4460" s="29" t="n">
        <v>1</v>
      </c>
      <c r="F4460" s="29"/>
      <c r="G4460" s="29" t="s">
        <v>8230</v>
      </c>
      <c r="H4460" s="30" t="n">
        <v>573</v>
      </c>
      <c r="I4460" s="31" t="n">
        <v>46235</v>
      </c>
      <c r="J4460" s="30" t="n">
        <v>573</v>
      </c>
      <c r="K4460" s="29" t="s">
        <v>120</v>
      </c>
      <c r="L4460" s="29" t="s">
        <v>694</v>
      </c>
      <c r="M4460" s="29"/>
      <c r="N4460" s="29" t="s">
        <v>122</v>
      </c>
      <c r="O4460" s="31" t="n">
        <v>46783</v>
      </c>
      <c r="P4460" s="29" t="s">
        <v>123</v>
      </c>
      <c r="Q4460" s="29" t="n">
        <f aca="false">IFERROR(VALUE(L4460),"")</f>
        <v>50</v>
      </c>
      <c r="R4460" s="29" t="n">
        <f aca="true">IF(O4460="","",O4460-TODAY())</f>
        <v>498</v>
      </c>
      <c r="S4460" s="29" t="str">
        <f aca="false">IF(C4460="&lt;&lt; vazio &gt;&gt;","VAZIA",IF(AND(O4460&lt;&gt;"",R4460&lt;0),"VENCIDO",IF(AND(O4460&lt;&gt;"",R4460&lt;=Parametros!$B$10),"PRÓX. VENCIMENTO",IF(F4460="Q","QUALIDADE",IF(F4460="S","BLOQUEADO",IF(F4460="R","RESTRITO/DEVOLUÇÃO",IF(OR(N4460="QUAR",N4460="QRES"),"QUARENTENA",IF(OR(B4460="DESCARTE",B4460="DEVOLUÇÃO"),"DESCARTE/DEVOLUÇÃO",IF(AND(D4460="",K4460&lt;&gt;""),"SEM LOTE",IF(AND(Q4460&lt;&gt;"",Q4460&gt;=Parametros!$B$11),"PARADO/SEM GIRO","OK"))))))))))</f>
        <v>OK</v>
      </c>
      <c r="T4460" s="29" t="str">
        <f aca="false">IF(AND($S4460="PARADO/SEM GIRO",$K4460="KG",OR(Painel!$B$5="(Todos)",A4460=Painel!$B$5)*OR(Painel!$E$5="(Todos)",P4460=Painel!$E$5)),$J4460+ROW()/10000000,"")</f>
        <v/>
      </c>
      <c r="U4460" s="29" t="str">
        <f aca="false">IF(AND($S4460="VENCIDO",$K4460="KG",OR(Painel!$B$5="(Todos)",A4460=Painel!$B$5)*OR(Painel!$E$5="(Todos)",P4460=Painel!$E$5)),$J4460+ROW()/10000000,"")</f>
        <v/>
      </c>
    </row>
    <row r="4461" customFormat="false" ht="15" hidden="false" customHeight="false" outlineLevel="0" collapsed="false">
      <c r="A4461" s="29" t="s">
        <v>52</v>
      </c>
      <c r="B4461" s="29" t="s">
        <v>8231</v>
      </c>
      <c r="C4461" s="29" t="s">
        <v>917</v>
      </c>
      <c r="D4461" s="29" t="s">
        <v>461</v>
      </c>
      <c r="E4461" s="29" t="n">
        <v>1</v>
      </c>
      <c r="F4461" s="29"/>
      <c r="G4461" s="29" t="s">
        <v>8232</v>
      </c>
      <c r="H4461" s="30" t="n">
        <v>660</v>
      </c>
      <c r="I4461" s="31" t="n">
        <v>46274</v>
      </c>
      <c r="J4461" s="30" t="n">
        <v>660</v>
      </c>
      <c r="K4461" s="29" t="s">
        <v>120</v>
      </c>
      <c r="L4461" s="29" t="s">
        <v>138</v>
      </c>
      <c r="M4461" s="29"/>
      <c r="N4461" s="29" t="s">
        <v>122</v>
      </c>
      <c r="O4461" s="31" t="n">
        <v>46818</v>
      </c>
      <c r="P4461" s="29" t="s">
        <v>123</v>
      </c>
      <c r="Q4461" s="29" t="n">
        <f aca="false">IFERROR(VALUE(L4461),"")</f>
        <v>11</v>
      </c>
      <c r="R4461" s="29" t="n">
        <f aca="true">IF(O4461="","",O4461-TODAY())</f>
        <v>533</v>
      </c>
      <c r="S4461" s="29" t="str">
        <f aca="false">IF(C4461="&lt;&lt; vazio &gt;&gt;","VAZIA",IF(AND(O4461&lt;&gt;"",R4461&lt;0),"VENCIDO",IF(AND(O4461&lt;&gt;"",R4461&lt;=Parametros!$B$10),"PRÓX. VENCIMENTO",IF(F4461="Q","QUALIDADE",IF(F4461="S","BLOQUEADO",IF(F4461="R","RESTRITO/DEVOLUÇÃO",IF(OR(N4461="QUAR",N4461="QRES"),"QUARENTENA",IF(OR(B4461="DESCARTE",B4461="DEVOLUÇÃO"),"DESCARTE/DEVOLUÇÃO",IF(AND(D4461="",K4461&lt;&gt;""),"SEM LOTE",IF(AND(Q4461&lt;&gt;"",Q4461&gt;=Parametros!$B$11),"PARADO/SEM GIRO","OK"))))))))))</f>
        <v>OK</v>
      </c>
      <c r="T4461" s="29" t="str">
        <f aca="false">IF(AND($S4461="PARADO/SEM GIRO",$K4461="KG",OR(Painel!$B$5="(Todos)",A4461=Painel!$B$5)*OR(Painel!$E$5="(Todos)",P4461=Painel!$E$5)),$J4461+ROW()/10000000,"")</f>
        <v/>
      </c>
      <c r="U4461" s="29" t="str">
        <f aca="false">IF(AND($S4461="VENCIDO",$K4461="KG",OR(Painel!$B$5="(Todos)",A4461=Painel!$B$5)*OR(Painel!$E$5="(Todos)",P4461=Painel!$E$5)),$J4461+ROW()/10000000,"")</f>
        <v/>
      </c>
    </row>
    <row r="4462" customFormat="false" ht="15" hidden="false" customHeight="false" outlineLevel="0" collapsed="false">
      <c r="A4462" s="29" t="s">
        <v>52</v>
      </c>
      <c r="B4462" s="29" t="s">
        <v>8233</v>
      </c>
      <c r="C4462" s="29" t="s">
        <v>691</v>
      </c>
      <c r="D4462" s="29" t="s">
        <v>8234</v>
      </c>
      <c r="E4462" s="29" t="n">
        <v>1</v>
      </c>
      <c r="F4462" s="29"/>
      <c r="G4462" s="29" t="s">
        <v>8235</v>
      </c>
      <c r="H4462" s="30" t="n">
        <v>970</v>
      </c>
      <c r="I4462" s="31" t="n">
        <v>46277</v>
      </c>
      <c r="J4462" s="30" t="n">
        <v>970</v>
      </c>
      <c r="K4462" s="29" t="s">
        <v>120</v>
      </c>
      <c r="L4462" s="29" t="s">
        <v>652</v>
      </c>
      <c r="M4462" s="29"/>
      <c r="N4462" s="29" t="s">
        <v>122</v>
      </c>
      <c r="O4462" s="31" t="n">
        <v>47001</v>
      </c>
      <c r="P4462" s="29" t="s">
        <v>123</v>
      </c>
      <c r="Q4462" s="29" t="n">
        <f aca="false">IFERROR(VALUE(L4462),"")</f>
        <v>8</v>
      </c>
      <c r="R4462" s="29" t="n">
        <f aca="true">IF(O4462="","",O4462-TODAY())</f>
        <v>716</v>
      </c>
      <c r="S4462" s="29" t="str">
        <f aca="false">IF(C4462="&lt;&lt; vazio &gt;&gt;","VAZIA",IF(AND(O4462&lt;&gt;"",R4462&lt;0),"VENCIDO",IF(AND(O4462&lt;&gt;"",R4462&lt;=Parametros!$B$10),"PRÓX. VENCIMENTO",IF(F4462="Q","QUALIDADE",IF(F4462="S","BLOQUEADO",IF(F4462="R","RESTRITO/DEVOLUÇÃO",IF(OR(N4462="QUAR",N4462="QRES"),"QUARENTENA",IF(OR(B4462="DESCARTE",B4462="DEVOLUÇÃO"),"DESCARTE/DEVOLUÇÃO",IF(AND(D4462="",K4462&lt;&gt;""),"SEM LOTE",IF(AND(Q4462&lt;&gt;"",Q4462&gt;=Parametros!$B$11),"PARADO/SEM GIRO","OK"))))))))))</f>
        <v>OK</v>
      </c>
      <c r="T4462" s="29" t="str">
        <f aca="false">IF(AND($S4462="PARADO/SEM GIRO",$K4462="KG",OR(Painel!$B$5="(Todos)",A4462=Painel!$B$5)*OR(Painel!$E$5="(Todos)",P4462=Painel!$E$5)),$J4462+ROW()/10000000,"")</f>
        <v/>
      </c>
      <c r="U4462" s="29" t="str">
        <f aca="false">IF(AND($S4462="VENCIDO",$K4462="KG",OR(Painel!$B$5="(Todos)",A4462=Painel!$B$5)*OR(Painel!$E$5="(Todos)",P4462=Painel!$E$5)),$J4462+ROW()/10000000,"")</f>
        <v/>
      </c>
    </row>
    <row r="4463" customFormat="false" ht="15" hidden="false" customHeight="false" outlineLevel="0" collapsed="false">
      <c r="A4463" s="29" t="s">
        <v>52</v>
      </c>
      <c r="B4463" s="29" t="s">
        <v>8236</v>
      </c>
      <c r="C4463" s="29" t="s">
        <v>917</v>
      </c>
      <c r="D4463" s="29" t="s">
        <v>730</v>
      </c>
      <c r="E4463" s="29" t="n">
        <v>1</v>
      </c>
      <c r="F4463" s="29"/>
      <c r="G4463" s="29" t="s">
        <v>8237</v>
      </c>
      <c r="H4463" s="30" t="n">
        <v>800</v>
      </c>
      <c r="I4463" s="31" t="n">
        <v>46276</v>
      </c>
      <c r="J4463" s="30" t="n">
        <v>800</v>
      </c>
      <c r="K4463" s="29" t="s">
        <v>120</v>
      </c>
      <c r="L4463" s="29" t="s">
        <v>133</v>
      </c>
      <c r="M4463" s="29"/>
      <c r="N4463" s="29" t="s">
        <v>122</v>
      </c>
      <c r="O4463" s="31" t="n">
        <v>46817</v>
      </c>
      <c r="P4463" s="29" t="s">
        <v>123</v>
      </c>
      <c r="Q4463" s="29" t="n">
        <f aca="false">IFERROR(VALUE(L4463),"")</f>
        <v>9</v>
      </c>
      <c r="R4463" s="29" t="n">
        <f aca="true">IF(O4463="","",O4463-TODAY())</f>
        <v>532</v>
      </c>
      <c r="S4463" s="29" t="str">
        <f aca="false">IF(C4463="&lt;&lt; vazio &gt;&gt;","VAZIA",IF(AND(O4463&lt;&gt;"",R4463&lt;0),"VENCIDO",IF(AND(O4463&lt;&gt;"",R4463&lt;=Parametros!$B$10),"PRÓX. VENCIMENTO",IF(F4463="Q","QUALIDADE",IF(F4463="S","BLOQUEADO",IF(F4463="R","RESTRITO/DEVOLUÇÃO",IF(OR(N4463="QUAR",N4463="QRES"),"QUARENTENA",IF(OR(B4463="DESCARTE",B4463="DEVOLUÇÃO"),"DESCARTE/DEVOLUÇÃO",IF(AND(D4463="",K4463&lt;&gt;""),"SEM LOTE",IF(AND(Q4463&lt;&gt;"",Q4463&gt;=Parametros!$B$11),"PARADO/SEM GIRO","OK"))))))))))</f>
        <v>OK</v>
      </c>
      <c r="T4463" s="29" t="str">
        <f aca="false">IF(AND($S4463="PARADO/SEM GIRO",$K4463="KG",OR(Painel!$B$5="(Todos)",A4463=Painel!$B$5)*OR(Painel!$E$5="(Todos)",P4463=Painel!$E$5)),$J4463+ROW()/10000000,"")</f>
        <v/>
      </c>
      <c r="U4463" s="29" t="str">
        <f aca="false">IF(AND($S4463="VENCIDO",$K4463="KG",OR(Painel!$B$5="(Todos)",A4463=Painel!$B$5)*OR(Painel!$E$5="(Todos)",P4463=Painel!$E$5)),$J4463+ROW()/10000000,"")</f>
        <v/>
      </c>
    </row>
    <row r="4464" customFormat="false" ht="15" hidden="false" customHeight="false" outlineLevel="0" collapsed="false">
      <c r="A4464" s="29" t="s">
        <v>52</v>
      </c>
      <c r="B4464" s="29" t="s">
        <v>8238</v>
      </c>
      <c r="C4464" s="29" t="s">
        <v>549</v>
      </c>
      <c r="D4464" s="29" t="s">
        <v>550</v>
      </c>
      <c r="E4464" s="29" t="n">
        <v>1</v>
      </c>
      <c r="F4464" s="29"/>
      <c r="G4464" s="29" t="s">
        <v>8239</v>
      </c>
      <c r="H4464" s="30" t="n">
        <v>1102.5</v>
      </c>
      <c r="I4464" s="31" t="n">
        <v>46263</v>
      </c>
      <c r="J4464" s="30" t="n">
        <v>1102.5</v>
      </c>
      <c r="K4464" s="29" t="s">
        <v>120</v>
      </c>
      <c r="L4464" s="29" t="s">
        <v>771</v>
      </c>
      <c r="M4464" s="29"/>
      <c r="N4464" s="29" t="s">
        <v>122</v>
      </c>
      <c r="O4464" s="31" t="n">
        <v>46991</v>
      </c>
      <c r="P4464" s="29" t="s">
        <v>123</v>
      </c>
      <c r="Q4464" s="29" t="n">
        <f aca="false">IFERROR(VALUE(L4464),"")</f>
        <v>22</v>
      </c>
      <c r="R4464" s="29" t="n">
        <f aca="true">IF(O4464="","",O4464-TODAY())</f>
        <v>706</v>
      </c>
      <c r="S4464" s="29" t="str">
        <f aca="false">IF(C4464="&lt;&lt; vazio &gt;&gt;","VAZIA",IF(AND(O4464&lt;&gt;"",R4464&lt;0),"VENCIDO",IF(AND(O4464&lt;&gt;"",R4464&lt;=Parametros!$B$10),"PRÓX. VENCIMENTO",IF(F4464="Q","QUALIDADE",IF(F4464="S","BLOQUEADO",IF(F4464="R","RESTRITO/DEVOLUÇÃO",IF(OR(N4464="QUAR",N4464="QRES"),"QUARENTENA",IF(OR(B4464="DESCARTE",B4464="DEVOLUÇÃO"),"DESCARTE/DEVOLUÇÃO",IF(AND(D4464="",K4464&lt;&gt;""),"SEM LOTE",IF(AND(Q4464&lt;&gt;"",Q4464&gt;=Parametros!$B$11),"PARADO/SEM GIRO","OK"))))))))))</f>
        <v>OK</v>
      </c>
      <c r="T4464" s="29" t="str">
        <f aca="false">IF(AND($S4464="PARADO/SEM GIRO",$K4464="KG",OR(Painel!$B$5="(Todos)",A4464=Painel!$B$5)*OR(Painel!$E$5="(Todos)",P4464=Painel!$E$5)),$J4464+ROW()/10000000,"")</f>
        <v/>
      </c>
      <c r="U4464" s="29" t="str">
        <f aca="false">IF(AND($S4464="VENCIDO",$K4464="KG",OR(Painel!$B$5="(Todos)",A4464=Painel!$B$5)*OR(Painel!$E$5="(Todos)",P4464=Painel!$E$5)),$J4464+ROW()/10000000,"")</f>
        <v/>
      </c>
    </row>
    <row r="4465" customFormat="false" ht="15" hidden="false" customHeight="false" outlineLevel="0" collapsed="false">
      <c r="A4465" s="29" t="s">
        <v>52</v>
      </c>
      <c r="B4465" s="29" t="s">
        <v>8240</v>
      </c>
      <c r="C4465" s="29" t="s">
        <v>785</v>
      </c>
      <c r="D4465" s="29" t="s">
        <v>880</v>
      </c>
      <c r="E4465" s="29" t="n">
        <v>1</v>
      </c>
      <c r="F4465" s="29"/>
      <c r="G4465" s="29" t="s">
        <v>8241</v>
      </c>
      <c r="H4465" s="30" t="n">
        <v>1000</v>
      </c>
      <c r="I4465" s="31" t="n">
        <v>46280</v>
      </c>
      <c r="J4465" s="30" t="n">
        <v>1000</v>
      </c>
      <c r="K4465" s="29" t="s">
        <v>120</v>
      </c>
      <c r="L4465" s="29" t="s">
        <v>144</v>
      </c>
      <c r="M4465" s="29"/>
      <c r="N4465" s="29" t="s">
        <v>122</v>
      </c>
      <c r="O4465" s="31" t="n">
        <v>46823</v>
      </c>
      <c r="P4465" s="29" t="s">
        <v>123</v>
      </c>
      <c r="Q4465" s="29" t="n">
        <f aca="false">IFERROR(VALUE(L4465),"")</f>
        <v>5</v>
      </c>
      <c r="R4465" s="29" t="n">
        <f aca="true">IF(O4465="","",O4465-TODAY())</f>
        <v>538</v>
      </c>
      <c r="S4465" s="29" t="str">
        <f aca="false">IF(C4465="&lt;&lt; vazio &gt;&gt;","VAZIA",IF(AND(O4465&lt;&gt;"",R4465&lt;0),"VENCIDO",IF(AND(O4465&lt;&gt;"",R4465&lt;=Parametros!$B$10),"PRÓX. VENCIMENTO",IF(F4465="Q","QUALIDADE",IF(F4465="S","BLOQUEADO",IF(F4465="R","RESTRITO/DEVOLUÇÃO",IF(OR(N4465="QUAR",N4465="QRES"),"QUARENTENA",IF(OR(B4465="DESCARTE",B4465="DEVOLUÇÃO"),"DESCARTE/DEVOLUÇÃO",IF(AND(D4465="",K4465&lt;&gt;""),"SEM LOTE",IF(AND(Q4465&lt;&gt;"",Q4465&gt;=Parametros!$B$11),"PARADO/SEM GIRO","OK"))))))))))</f>
        <v>OK</v>
      </c>
      <c r="T4465" s="29" t="str">
        <f aca="false">IF(AND($S4465="PARADO/SEM GIRO",$K4465="KG",OR(Painel!$B$5="(Todos)",A4465=Painel!$B$5)*OR(Painel!$E$5="(Todos)",P4465=Painel!$E$5)),$J4465+ROW()/10000000,"")</f>
        <v/>
      </c>
      <c r="U4465" s="29" t="str">
        <f aca="false">IF(AND($S4465="VENCIDO",$K4465="KG",OR(Painel!$B$5="(Todos)",A4465=Painel!$B$5)*OR(Painel!$E$5="(Todos)",P4465=Painel!$E$5)),$J4465+ROW()/10000000,"")</f>
        <v/>
      </c>
    </row>
    <row r="4466" customFormat="false" ht="15" hidden="false" customHeight="false" outlineLevel="0" collapsed="false">
      <c r="A4466" s="29" t="s">
        <v>52</v>
      </c>
      <c r="B4466" s="29" t="s">
        <v>8242</v>
      </c>
      <c r="C4466" s="29" t="s">
        <v>396</v>
      </c>
      <c r="D4466" s="29" t="s">
        <v>397</v>
      </c>
      <c r="E4466" s="29" t="n">
        <v>1</v>
      </c>
      <c r="F4466" s="29"/>
      <c r="G4466" s="29" t="s">
        <v>8243</v>
      </c>
      <c r="H4466" s="30" t="n">
        <v>1102.5</v>
      </c>
      <c r="I4466" s="31" t="n">
        <v>46261</v>
      </c>
      <c r="J4466" s="30" t="n">
        <v>1102.5</v>
      </c>
      <c r="K4466" s="29" t="s">
        <v>120</v>
      </c>
      <c r="L4466" s="29" t="s">
        <v>938</v>
      </c>
      <c r="M4466" s="29"/>
      <c r="N4466" s="29" t="s">
        <v>122</v>
      </c>
      <c r="O4466" s="31" t="n">
        <v>46806</v>
      </c>
      <c r="P4466" s="29" t="s">
        <v>123</v>
      </c>
      <c r="Q4466" s="29" t="n">
        <f aca="false">IFERROR(VALUE(L4466),"")</f>
        <v>24</v>
      </c>
      <c r="R4466" s="29" t="n">
        <f aca="true">IF(O4466="","",O4466-TODAY())</f>
        <v>521</v>
      </c>
      <c r="S4466" s="29" t="str">
        <f aca="false">IF(C4466="&lt;&lt; vazio &gt;&gt;","VAZIA",IF(AND(O4466&lt;&gt;"",R4466&lt;0),"VENCIDO",IF(AND(O4466&lt;&gt;"",R4466&lt;=Parametros!$B$10),"PRÓX. VENCIMENTO",IF(F4466="Q","QUALIDADE",IF(F4466="S","BLOQUEADO",IF(F4466="R","RESTRITO/DEVOLUÇÃO",IF(OR(N4466="QUAR",N4466="QRES"),"QUARENTENA",IF(OR(B4466="DESCARTE",B4466="DEVOLUÇÃO"),"DESCARTE/DEVOLUÇÃO",IF(AND(D4466="",K4466&lt;&gt;""),"SEM LOTE",IF(AND(Q4466&lt;&gt;"",Q4466&gt;=Parametros!$B$11),"PARADO/SEM GIRO","OK"))))))))))</f>
        <v>OK</v>
      </c>
      <c r="T4466" s="29" t="str">
        <f aca="false">IF(AND($S4466="PARADO/SEM GIRO",$K4466="KG",OR(Painel!$B$5="(Todos)",A4466=Painel!$B$5)*OR(Painel!$E$5="(Todos)",P4466=Painel!$E$5)),$J4466+ROW()/10000000,"")</f>
        <v/>
      </c>
      <c r="U4466" s="29" t="str">
        <f aca="false">IF(AND($S4466="VENCIDO",$K4466="KG",OR(Painel!$B$5="(Todos)",A4466=Painel!$B$5)*OR(Painel!$E$5="(Todos)",P4466=Painel!$E$5)),$J4466+ROW()/10000000,"")</f>
        <v/>
      </c>
    </row>
    <row r="4467" customFormat="false" ht="15" hidden="false" customHeight="false" outlineLevel="0" collapsed="false">
      <c r="A4467" s="29" t="s">
        <v>52</v>
      </c>
      <c r="B4467" s="29" t="s">
        <v>8244</v>
      </c>
      <c r="C4467" s="29" t="s">
        <v>131</v>
      </c>
      <c r="D4467" s="29" t="s">
        <v>5048</v>
      </c>
      <c r="E4467" s="29" t="n">
        <v>1</v>
      </c>
      <c r="F4467" s="29"/>
      <c r="G4467" s="29" t="s">
        <v>8245</v>
      </c>
      <c r="H4467" s="30" t="n">
        <v>999.9</v>
      </c>
      <c r="I4467" s="31" t="n">
        <v>46184</v>
      </c>
      <c r="J4467" s="30" t="n">
        <v>999.9</v>
      </c>
      <c r="K4467" s="29" t="s">
        <v>120</v>
      </c>
      <c r="L4467" s="29" t="s">
        <v>1809</v>
      </c>
      <c r="M4467" s="29"/>
      <c r="N4467" s="29" t="s">
        <v>122</v>
      </c>
      <c r="O4467" s="31" t="n">
        <v>46594</v>
      </c>
      <c r="P4467" s="29" t="s">
        <v>123</v>
      </c>
      <c r="Q4467" s="29" t="n">
        <f aca="false">IFERROR(VALUE(L4467),"")</f>
        <v>101</v>
      </c>
      <c r="R4467" s="29" t="n">
        <f aca="true">IF(O4467="","",O4467-TODAY())</f>
        <v>309</v>
      </c>
      <c r="S4467" s="29" t="str">
        <f aca="false">IF(C4467="&lt;&lt; vazio &gt;&gt;","VAZIA",IF(AND(O4467&lt;&gt;"",R4467&lt;0),"VENCIDO",IF(AND(O4467&lt;&gt;"",R4467&lt;=Parametros!$B$10),"PRÓX. VENCIMENTO",IF(F4467="Q","QUALIDADE",IF(F4467="S","BLOQUEADO",IF(F4467="R","RESTRITO/DEVOLUÇÃO",IF(OR(N4467="QUAR",N4467="QRES"),"QUARENTENA",IF(OR(B4467="DESCARTE",B4467="DEVOLUÇÃO"),"DESCARTE/DEVOLUÇÃO",IF(AND(D4467="",K4467&lt;&gt;""),"SEM LOTE",IF(AND(Q4467&lt;&gt;"",Q4467&gt;=Parametros!$B$11),"PARADO/SEM GIRO","OK"))))))))))</f>
        <v>PARADO/SEM GIRO</v>
      </c>
      <c r="T4467" s="29" t="n">
        <f aca="false">IF(AND($S4467="PARADO/SEM GIRO",$K4467="KG",OR(Painel!$B$5="(Todos)",A4467=Painel!$B$5)*OR(Painel!$E$5="(Todos)",P4467=Painel!$E$5)),$J4467+ROW()/10000000,"")</f>
        <v>999.9004467</v>
      </c>
      <c r="U4467" s="29" t="str">
        <f aca="false">IF(AND($S4467="VENCIDO",$K4467="KG",OR(Painel!$B$5="(Todos)",A4467=Painel!$B$5)*OR(Painel!$E$5="(Todos)",P4467=Painel!$E$5)),$J4467+ROW()/10000000,"")</f>
        <v/>
      </c>
    </row>
    <row r="4468" customFormat="false" ht="15" hidden="false" customHeight="false" outlineLevel="0" collapsed="false">
      <c r="A4468" s="29" t="s">
        <v>52</v>
      </c>
      <c r="B4468" s="29" t="s">
        <v>8246</v>
      </c>
      <c r="C4468" s="29" t="s">
        <v>186</v>
      </c>
      <c r="D4468" s="29" t="s">
        <v>3527</v>
      </c>
      <c r="E4468" s="29" t="n">
        <v>1</v>
      </c>
      <c r="F4468" s="29" t="s">
        <v>268</v>
      </c>
      <c r="G4468" s="29" t="s">
        <v>8247</v>
      </c>
      <c r="H4468" s="30" t="n">
        <v>545.4</v>
      </c>
      <c r="I4468" s="31" t="n">
        <v>46285</v>
      </c>
      <c r="J4468" s="30" t="n">
        <v>545.4</v>
      </c>
      <c r="K4468" s="29" t="s">
        <v>120</v>
      </c>
      <c r="L4468" s="29" t="s">
        <v>116</v>
      </c>
      <c r="M4468" s="29"/>
      <c r="N4468" s="29" t="s">
        <v>122</v>
      </c>
      <c r="O4468" s="31" t="n">
        <v>46832</v>
      </c>
      <c r="P4468" s="29" t="s">
        <v>123</v>
      </c>
      <c r="Q4468" s="29" t="n">
        <f aca="false">IFERROR(VALUE(L4468),"")</f>
        <v>0</v>
      </c>
      <c r="R4468" s="29" t="n">
        <f aca="true">IF(O4468="","",O4468-TODAY())</f>
        <v>547</v>
      </c>
      <c r="S4468" s="29" t="str">
        <f aca="false">IF(C4468="&lt;&lt; vazio &gt;&gt;","VAZIA",IF(AND(O4468&lt;&gt;"",R4468&lt;0),"VENCIDO",IF(AND(O4468&lt;&gt;"",R4468&lt;=Parametros!$B$10),"PRÓX. VENCIMENTO",IF(F4468="Q","QUALIDADE",IF(F4468="S","BLOQUEADO",IF(F4468="R","RESTRITO/DEVOLUÇÃO",IF(OR(N4468="QUAR",N4468="QRES"),"QUARENTENA",IF(OR(B4468="DESCARTE",B4468="DEVOLUÇÃO"),"DESCARTE/DEVOLUÇÃO",IF(AND(D4468="",K4468&lt;&gt;""),"SEM LOTE",IF(AND(Q4468&lt;&gt;"",Q4468&gt;=Parametros!$B$11),"PARADO/SEM GIRO","OK"))))))))))</f>
        <v>QUALIDADE</v>
      </c>
      <c r="T4468" s="29" t="str">
        <f aca="false">IF(AND($S4468="PARADO/SEM GIRO",$K4468="KG",OR(Painel!$B$5="(Todos)",A4468=Painel!$B$5)*OR(Painel!$E$5="(Todos)",P4468=Painel!$E$5)),$J4468+ROW()/10000000,"")</f>
        <v/>
      </c>
      <c r="U4468" s="29" t="str">
        <f aca="false">IF(AND($S4468="VENCIDO",$K4468="KG",OR(Painel!$B$5="(Todos)",A4468=Painel!$B$5)*OR(Painel!$E$5="(Todos)",P4468=Painel!$E$5)),$J4468+ROW()/10000000,"")</f>
        <v/>
      </c>
    </row>
    <row r="4469" customFormat="false" ht="15" hidden="false" customHeight="false" outlineLevel="0" collapsed="false">
      <c r="A4469" s="29" t="s">
        <v>52</v>
      </c>
      <c r="B4469" s="29" t="s">
        <v>8248</v>
      </c>
      <c r="C4469" s="29" t="s">
        <v>876</v>
      </c>
      <c r="D4469" s="29" t="s">
        <v>1238</v>
      </c>
      <c r="E4469" s="29" t="n">
        <v>1</v>
      </c>
      <c r="F4469" s="29" t="s">
        <v>268</v>
      </c>
      <c r="G4469" s="29" t="s">
        <v>8249</v>
      </c>
      <c r="H4469" s="30" t="n">
        <v>720</v>
      </c>
      <c r="I4469" s="31" t="n">
        <v>46281</v>
      </c>
      <c r="J4469" s="30" t="n">
        <v>720</v>
      </c>
      <c r="K4469" s="29" t="s">
        <v>120</v>
      </c>
      <c r="L4469" s="29" t="s">
        <v>284</v>
      </c>
      <c r="M4469" s="29"/>
      <c r="N4469" s="29" t="s">
        <v>122</v>
      </c>
      <c r="O4469" s="31" t="n">
        <v>46827</v>
      </c>
      <c r="P4469" s="29" t="s">
        <v>123</v>
      </c>
      <c r="Q4469" s="29" t="n">
        <f aca="false">IFERROR(VALUE(L4469),"")</f>
        <v>4</v>
      </c>
      <c r="R4469" s="29" t="n">
        <f aca="true">IF(O4469="","",O4469-TODAY())</f>
        <v>542</v>
      </c>
      <c r="S4469" s="29" t="str">
        <f aca="false">IF(C4469="&lt;&lt; vazio &gt;&gt;","VAZIA",IF(AND(O4469&lt;&gt;"",R4469&lt;0),"VENCIDO",IF(AND(O4469&lt;&gt;"",R4469&lt;=Parametros!$B$10),"PRÓX. VENCIMENTO",IF(F4469="Q","QUALIDADE",IF(F4469="S","BLOQUEADO",IF(F4469="R","RESTRITO/DEVOLUÇÃO",IF(OR(N4469="QUAR",N4469="QRES"),"QUARENTENA",IF(OR(B4469="DESCARTE",B4469="DEVOLUÇÃO"),"DESCARTE/DEVOLUÇÃO",IF(AND(D4469="",K4469&lt;&gt;""),"SEM LOTE",IF(AND(Q4469&lt;&gt;"",Q4469&gt;=Parametros!$B$11),"PARADO/SEM GIRO","OK"))))))))))</f>
        <v>QUALIDADE</v>
      </c>
      <c r="T4469" s="29" t="str">
        <f aca="false">IF(AND($S4469="PARADO/SEM GIRO",$K4469="KG",OR(Painel!$B$5="(Todos)",A4469=Painel!$B$5)*OR(Painel!$E$5="(Todos)",P4469=Painel!$E$5)),$J4469+ROW()/10000000,"")</f>
        <v/>
      </c>
      <c r="U4469" s="29" t="str">
        <f aca="false">IF(AND($S4469="VENCIDO",$K4469="KG",OR(Painel!$B$5="(Todos)",A4469=Painel!$B$5)*OR(Painel!$E$5="(Todos)",P4469=Painel!$E$5)),$J4469+ROW()/10000000,"")</f>
        <v/>
      </c>
    </row>
    <row r="4470" customFormat="false" ht="15" hidden="false" customHeight="false" outlineLevel="0" collapsed="false">
      <c r="A4470" s="29" t="s">
        <v>52</v>
      </c>
      <c r="B4470" s="29" t="s">
        <v>8250</v>
      </c>
      <c r="C4470" s="29" t="s">
        <v>741</v>
      </c>
      <c r="D4470" s="29" t="s">
        <v>2906</v>
      </c>
      <c r="E4470" s="29" t="n">
        <v>1</v>
      </c>
      <c r="F4470" s="29" t="s">
        <v>268</v>
      </c>
      <c r="G4470" s="29" t="s">
        <v>8251</v>
      </c>
      <c r="H4470" s="30" t="n">
        <v>1080</v>
      </c>
      <c r="I4470" s="31" t="n">
        <v>46281</v>
      </c>
      <c r="J4470" s="30" t="n">
        <v>1080</v>
      </c>
      <c r="K4470" s="29" t="s">
        <v>120</v>
      </c>
      <c r="L4470" s="29" t="s">
        <v>284</v>
      </c>
      <c r="M4470" s="29"/>
      <c r="N4470" s="29" t="s">
        <v>122</v>
      </c>
      <c r="O4470" s="31" t="n">
        <v>46646</v>
      </c>
      <c r="P4470" s="29" t="s">
        <v>123</v>
      </c>
      <c r="Q4470" s="29" t="n">
        <f aca="false">IFERROR(VALUE(L4470),"")</f>
        <v>4</v>
      </c>
      <c r="R4470" s="29" t="n">
        <f aca="true">IF(O4470="","",O4470-TODAY())</f>
        <v>361</v>
      </c>
      <c r="S4470" s="29" t="str">
        <f aca="false">IF(C4470="&lt;&lt; vazio &gt;&gt;","VAZIA",IF(AND(O4470&lt;&gt;"",R4470&lt;0),"VENCIDO",IF(AND(O4470&lt;&gt;"",R4470&lt;=Parametros!$B$10),"PRÓX. VENCIMENTO",IF(F4470="Q","QUALIDADE",IF(F4470="S","BLOQUEADO",IF(F4470="R","RESTRITO/DEVOLUÇÃO",IF(OR(N4470="QUAR",N4470="QRES"),"QUARENTENA",IF(OR(B4470="DESCARTE",B4470="DEVOLUÇÃO"),"DESCARTE/DEVOLUÇÃO",IF(AND(D4470="",K4470&lt;&gt;""),"SEM LOTE",IF(AND(Q4470&lt;&gt;"",Q4470&gt;=Parametros!$B$11),"PARADO/SEM GIRO","OK"))))))))))</f>
        <v>QUALIDADE</v>
      </c>
      <c r="T4470" s="29" t="str">
        <f aca="false">IF(AND($S4470="PARADO/SEM GIRO",$K4470="KG",OR(Painel!$B$5="(Todos)",A4470=Painel!$B$5)*OR(Painel!$E$5="(Todos)",P4470=Painel!$E$5)),$J4470+ROW()/10000000,"")</f>
        <v/>
      </c>
      <c r="U4470" s="29" t="str">
        <f aca="false">IF(AND($S4470="VENCIDO",$K4470="KG",OR(Painel!$B$5="(Todos)",A4470=Painel!$B$5)*OR(Painel!$E$5="(Todos)",P4470=Painel!$E$5)),$J4470+ROW()/10000000,"")</f>
        <v/>
      </c>
    </row>
    <row r="4471" customFormat="false" ht="15" hidden="false" customHeight="false" outlineLevel="0" collapsed="false">
      <c r="A4471" s="29" t="s">
        <v>52</v>
      </c>
      <c r="B4471" s="29" t="s">
        <v>8252</v>
      </c>
      <c r="C4471" s="29" t="s">
        <v>115</v>
      </c>
      <c r="D4471" s="29"/>
      <c r="E4471" s="29" t="n">
        <v>0</v>
      </c>
      <c r="F4471" s="29"/>
      <c r="G4471" s="29"/>
      <c r="H4471" s="30" t="n">
        <v>0</v>
      </c>
      <c r="I4471" s="29"/>
      <c r="J4471" s="30" t="n">
        <v>0</v>
      </c>
      <c r="K4471" s="29"/>
      <c r="L4471" s="29" t="s">
        <v>116</v>
      </c>
      <c r="M4471" s="29"/>
      <c r="N4471" s="29"/>
      <c r="O4471" s="29"/>
      <c r="P4471" s="29"/>
      <c r="Q4471" s="29" t="n">
        <f aca="false">IFERROR(VALUE(L4471),"")</f>
        <v>0</v>
      </c>
      <c r="R4471" s="29" t="str">
        <f aca="true">IF(O4471="","",O4471-TODAY())</f>
        <v/>
      </c>
      <c r="S4471" s="29" t="str">
        <f aca="false">IF(C4471="&lt;&lt; vazio &gt;&gt;","VAZIA",IF(AND(O4471&lt;&gt;"",R4471&lt;0),"VENCIDO",IF(AND(O4471&lt;&gt;"",R4471&lt;=Parametros!$B$10),"PRÓX. VENCIMENTO",IF(F4471="Q","QUALIDADE",IF(F4471="S","BLOQUEADO",IF(F4471="R","RESTRITO/DEVOLUÇÃO",IF(OR(N4471="QUAR",N4471="QRES"),"QUARENTENA",IF(OR(B4471="DESCARTE",B4471="DEVOLUÇÃO"),"DESCARTE/DEVOLUÇÃO",IF(AND(D4471="",K4471&lt;&gt;""),"SEM LOTE",IF(AND(Q4471&lt;&gt;"",Q4471&gt;=Parametros!$B$11),"PARADO/SEM GIRO","OK"))))))))))</f>
        <v>VAZIA</v>
      </c>
      <c r="T4471" s="29" t="str">
        <f aca="false">IF(AND($S4471="PARADO/SEM GIRO",$K4471="KG",OR(Painel!$B$5="(Todos)",A4471=Painel!$B$5)*OR(Painel!$E$5="(Todos)",P4471=Painel!$E$5)),$J4471+ROW()/10000000,"")</f>
        <v/>
      </c>
      <c r="U4471" s="29" t="str">
        <f aca="false">IF(AND($S4471="VENCIDO",$K4471="KG",OR(Painel!$B$5="(Todos)",A4471=Painel!$B$5)*OR(Painel!$E$5="(Todos)",P4471=Painel!$E$5)),$J4471+ROW()/10000000,"")</f>
        <v/>
      </c>
    </row>
    <row r="4472" customFormat="false" ht="15" hidden="false" customHeight="false" outlineLevel="0" collapsed="false">
      <c r="A4472" s="29" t="s">
        <v>52</v>
      </c>
      <c r="B4472" s="29" t="s">
        <v>8253</v>
      </c>
      <c r="C4472" s="29" t="s">
        <v>679</v>
      </c>
      <c r="D4472" s="29" t="s">
        <v>8254</v>
      </c>
      <c r="E4472" s="29" t="n">
        <v>1</v>
      </c>
      <c r="F4472" s="29"/>
      <c r="G4472" s="29" t="s">
        <v>8255</v>
      </c>
      <c r="H4472" s="30" t="n">
        <v>1080</v>
      </c>
      <c r="I4472" s="31" t="n">
        <v>46276</v>
      </c>
      <c r="J4472" s="30" t="n">
        <v>1080</v>
      </c>
      <c r="K4472" s="29" t="s">
        <v>120</v>
      </c>
      <c r="L4472" s="29" t="s">
        <v>133</v>
      </c>
      <c r="M4472" s="29"/>
      <c r="N4472" s="29" t="s">
        <v>122</v>
      </c>
      <c r="O4472" s="31" t="n">
        <v>46611</v>
      </c>
      <c r="P4472" s="29" t="s">
        <v>123</v>
      </c>
      <c r="Q4472" s="29" t="n">
        <f aca="false">IFERROR(VALUE(L4472),"")</f>
        <v>9</v>
      </c>
      <c r="R4472" s="29" t="n">
        <f aca="true">IF(O4472="","",O4472-TODAY())</f>
        <v>326</v>
      </c>
      <c r="S4472" s="29" t="str">
        <f aca="false">IF(C4472="&lt;&lt; vazio &gt;&gt;","VAZIA",IF(AND(O4472&lt;&gt;"",R4472&lt;0),"VENCIDO",IF(AND(O4472&lt;&gt;"",R4472&lt;=Parametros!$B$10),"PRÓX. VENCIMENTO",IF(F4472="Q","QUALIDADE",IF(F4472="S","BLOQUEADO",IF(F4472="R","RESTRITO/DEVOLUÇÃO",IF(OR(N4472="QUAR",N4472="QRES"),"QUARENTENA",IF(OR(B4472="DESCARTE",B4472="DEVOLUÇÃO"),"DESCARTE/DEVOLUÇÃO",IF(AND(D4472="",K4472&lt;&gt;""),"SEM LOTE",IF(AND(Q4472&lt;&gt;"",Q4472&gt;=Parametros!$B$11),"PARADO/SEM GIRO","OK"))))))))))</f>
        <v>OK</v>
      </c>
      <c r="T4472" s="29" t="str">
        <f aca="false">IF(AND($S4472="PARADO/SEM GIRO",$K4472="KG",OR(Painel!$B$5="(Todos)",A4472=Painel!$B$5)*OR(Painel!$E$5="(Todos)",P4472=Painel!$E$5)),$J4472+ROW()/10000000,"")</f>
        <v/>
      </c>
      <c r="U4472" s="29" t="str">
        <f aca="false">IF(AND($S4472="VENCIDO",$K4472="KG",OR(Painel!$B$5="(Todos)",A4472=Painel!$B$5)*OR(Painel!$E$5="(Todos)",P4472=Painel!$E$5)),$J4472+ROW()/10000000,"")</f>
        <v/>
      </c>
    </row>
    <row r="4473" customFormat="false" ht="15" hidden="false" customHeight="false" outlineLevel="0" collapsed="false">
      <c r="A4473" s="29" t="s">
        <v>52</v>
      </c>
      <c r="B4473" s="29" t="s">
        <v>8256</v>
      </c>
      <c r="C4473" s="29" t="s">
        <v>325</v>
      </c>
      <c r="D4473" s="29" t="s">
        <v>492</v>
      </c>
      <c r="E4473" s="29" t="n">
        <v>1</v>
      </c>
      <c r="F4473" s="29"/>
      <c r="G4473" s="29" t="s">
        <v>8257</v>
      </c>
      <c r="H4473" s="30" t="n">
        <v>1102.5</v>
      </c>
      <c r="I4473" s="31" t="n">
        <v>46240</v>
      </c>
      <c r="J4473" s="30" t="n">
        <v>1102.5</v>
      </c>
      <c r="K4473" s="29" t="s">
        <v>120</v>
      </c>
      <c r="L4473" s="29" t="s">
        <v>1330</v>
      </c>
      <c r="M4473" s="29"/>
      <c r="N4473" s="29" t="s">
        <v>122</v>
      </c>
      <c r="O4473" s="31" t="n">
        <v>46600</v>
      </c>
      <c r="P4473" s="29" t="s">
        <v>123</v>
      </c>
      <c r="Q4473" s="29" t="n">
        <f aca="false">IFERROR(VALUE(L4473),"")</f>
        <v>45</v>
      </c>
      <c r="R4473" s="29" t="n">
        <f aca="true">IF(O4473="","",O4473-TODAY())</f>
        <v>315</v>
      </c>
      <c r="S4473" s="29" t="str">
        <f aca="false">IF(C4473="&lt;&lt; vazio &gt;&gt;","VAZIA",IF(AND(O4473&lt;&gt;"",R4473&lt;0),"VENCIDO",IF(AND(O4473&lt;&gt;"",R4473&lt;=Parametros!$B$10),"PRÓX. VENCIMENTO",IF(F4473="Q","QUALIDADE",IF(F4473="S","BLOQUEADO",IF(F4473="R","RESTRITO/DEVOLUÇÃO",IF(OR(N4473="QUAR",N4473="QRES"),"QUARENTENA",IF(OR(B4473="DESCARTE",B4473="DEVOLUÇÃO"),"DESCARTE/DEVOLUÇÃO",IF(AND(D4473="",K4473&lt;&gt;""),"SEM LOTE",IF(AND(Q4473&lt;&gt;"",Q4473&gt;=Parametros!$B$11),"PARADO/SEM GIRO","OK"))))))))))</f>
        <v>OK</v>
      </c>
      <c r="T4473" s="29" t="str">
        <f aca="false">IF(AND($S4473="PARADO/SEM GIRO",$K4473="KG",OR(Painel!$B$5="(Todos)",A4473=Painel!$B$5)*OR(Painel!$E$5="(Todos)",P4473=Painel!$E$5)),$J4473+ROW()/10000000,"")</f>
        <v/>
      </c>
      <c r="U4473" s="29" t="str">
        <f aca="false">IF(AND($S4473="VENCIDO",$K4473="KG",OR(Painel!$B$5="(Todos)",A4473=Painel!$B$5)*OR(Painel!$E$5="(Todos)",P4473=Painel!$E$5)),$J4473+ROW()/10000000,"")</f>
        <v/>
      </c>
    </row>
    <row r="4474" customFormat="false" ht="15" hidden="false" customHeight="false" outlineLevel="0" collapsed="false">
      <c r="A4474" s="29" t="s">
        <v>52</v>
      </c>
      <c r="B4474" s="29" t="s">
        <v>8258</v>
      </c>
      <c r="C4474" s="29" t="s">
        <v>325</v>
      </c>
      <c r="D4474" s="29" t="s">
        <v>492</v>
      </c>
      <c r="E4474" s="29" t="n">
        <v>1</v>
      </c>
      <c r="F4474" s="29"/>
      <c r="G4474" s="29" t="s">
        <v>8259</v>
      </c>
      <c r="H4474" s="30" t="n">
        <v>1102.5</v>
      </c>
      <c r="I4474" s="31" t="n">
        <v>46240</v>
      </c>
      <c r="J4474" s="30" t="n">
        <v>1102.5</v>
      </c>
      <c r="K4474" s="29" t="s">
        <v>120</v>
      </c>
      <c r="L4474" s="29" t="s">
        <v>1330</v>
      </c>
      <c r="M4474" s="29"/>
      <c r="N4474" s="29" t="s">
        <v>122</v>
      </c>
      <c r="O4474" s="31" t="n">
        <v>46600</v>
      </c>
      <c r="P4474" s="29" t="s">
        <v>123</v>
      </c>
      <c r="Q4474" s="29" t="n">
        <f aca="false">IFERROR(VALUE(L4474),"")</f>
        <v>45</v>
      </c>
      <c r="R4474" s="29" t="n">
        <f aca="true">IF(O4474="","",O4474-TODAY())</f>
        <v>315</v>
      </c>
      <c r="S4474" s="29" t="str">
        <f aca="false">IF(C4474="&lt;&lt; vazio &gt;&gt;","VAZIA",IF(AND(O4474&lt;&gt;"",R4474&lt;0),"VENCIDO",IF(AND(O4474&lt;&gt;"",R4474&lt;=Parametros!$B$10),"PRÓX. VENCIMENTO",IF(F4474="Q","QUALIDADE",IF(F4474="S","BLOQUEADO",IF(F4474="R","RESTRITO/DEVOLUÇÃO",IF(OR(N4474="QUAR",N4474="QRES"),"QUARENTENA",IF(OR(B4474="DESCARTE",B4474="DEVOLUÇÃO"),"DESCARTE/DEVOLUÇÃO",IF(AND(D4474="",K4474&lt;&gt;""),"SEM LOTE",IF(AND(Q4474&lt;&gt;"",Q4474&gt;=Parametros!$B$11),"PARADO/SEM GIRO","OK"))))))))))</f>
        <v>OK</v>
      </c>
      <c r="T4474" s="29" t="str">
        <f aca="false">IF(AND($S4474="PARADO/SEM GIRO",$K4474="KG",OR(Painel!$B$5="(Todos)",A4474=Painel!$B$5)*OR(Painel!$E$5="(Todos)",P4474=Painel!$E$5)),$J4474+ROW()/10000000,"")</f>
        <v/>
      </c>
      <c r="U4474" s="29" t="str">
        <f aca="false">IF(AND($S4474="VENCIDO",$K4474="KG",OR(Painel!$B$5="(Todos)",A4474=Painel!$B$5)*OR(Painel!$E$5="(Todos)",P4474=Painel!$E$5)),$J4474+ROW()/10000000,"")</f>
        <v/>
      </c>
    </row>
    <row r="4475" customFormat="false" ht="15" hidden="false" customHeight="false" outlineLevel="0" collapsed="false">
      <c r="A4475" s="29" t="s">
        <v>52</v>
      </c>
      <c r="B4475" s="29" t="s">
        <v>8260</v>
      </c>
      <c r="C4475" s="29" t="s">
        <v>917</v>
      </c>
      <c r="D4475" s="29" t="s">
        <v>461</v>
      </c>
      <c r="E4475" s="29" t="n">
        <v>1</v>
      </c>
      <c r="F4475" s="29"/>
      <c r="G4475" s="29" t="s">
        <v>8261</v>
      </c>
      <c r="H4475" s="30" t="n">
        <v>800</v>
      </c>
      <c r="I4475" s="31" t="n">
        <v>46274</v>
      </c>
      <c r="J4475" s="30" t="n">
        <v>800</v>
      </c>
      <c r="K4475" s="29" t="s">
        <v>120</v>
      </c>
      <c r="L4475" s="29" t="s">
        <v>138</v>
      </c>
      <c r="M4475" s="29"/>
      <c r="N4475" s="29" t="s">
        <v>122</v>
      </c>
      <c r="O4475" s="31" t="n">
        <v>46818</v>
      </c>
      <c r="P4475" s="29" t="s">
        <v>123</v>
      </c>
      <c r="Q4475" s="29" t="n">
        <f aca="false">IFERROR(VALUE(L4475),"")</f>
        <v>11</v>
      </c>
      <c r="R4475" s="29" t="n">
        <f aca="true">IF(O4475="","",O4475-TODAY())</f>
        <v>533</v>
      </c>
      <c r="S4475" s="29" t="str">
        <f aca="false">IF(C4475="&lt;&lt; vazio &gt;&gt;","VAZIA",IF(AND(O4475&lt;&gt;"",R4475&lt;0),"VENCIDO",IF(AND(O4475&lt;&gt;"",R4475&lt;=Parametros!$B$10),"PRÓX. VENCIMENTO",IF(F4475="Q","QUALIDADE",IF(F4475="S","BLOQUEADO",IF(F4475="R","RESTRITO/DEVOLUÇÃO",IF(OR(N4475="QUAR",N4475="QRES"),"QUARENTENA",IF(OR(B4475="DESCARTE",B4475="DEVOLUÇÃO"),"DESCARTE/DEVOLUÇÃO",IF(AND(D4475="",K4475&lt;&gt;""),"SEM LOTE",IF(AND(Q4475&lt;&gt;"",Q4475&gt;=Parametros!$B$11),"PARADO/SEM GIRO","OK"))))))))))</f>
        <v>OK</v>
      </c>
      <c r="T4475" s="29" t="str">
        <f aca="false">IF(AND($S4475="PARADO/SEM GIRO",$K4475="KG",OR(Painel!$B$5="(Todos)",A4475=Painel!$B$5)*OR(Painel!$E$5="(Todos)",P4475=Painel!$E$5)),$J4475+ROW()/10000000,"")</f>
        <v/>
      </c>
      <c r="U4475" s="29" t="str">
        <f aca="false">IF(AND($S4475="VENCIDO",$K4475="KG",OR(Painel!$B$5="(Todos)",A4475=Painel!$B$5)*OR(Painel!$E$5="(Todos)",P4475=Painel!$E$5)),$J4475+ROW()/10000000,"")</f>
        <v/>
      </c>
    </row>
    <row r="4476" customFormat="false" ht="15" hidden="false" customHeight="false" outlineLevel="0" collapsed="false">
      <c r="A4476" s="29" t="s">
        <v>52</v>
      </c>
      <c r="B4476" s="29" t="s">
        <v>8262</v>
      </c>
      <c r="C4476" s="29" t="s">
        <v>3520</v>
      </c>
      <c r="D4476" s="29" t="s">
        <v>3521</v>
      </c>
      <c r="E4476" s="29" t="n">
        <v>1</v>
      </c>
      <c r="F4476" s="29" t="s">
        <v>268</v>
      </c>
      <c r="G4476" s="29" t="s">
        <v>8263</v>
      </c>
      <c r="H4476" s="30" t="n">
        <v>960</v>
      </c>
      <c r="I4476" s="31" t="n">
        <v>46272</v>
      </c>
      <c r="J4476" s="30" t="n">
        <v>960</v>
      </c>
      <c r="K4476" s="29" t="s">
        <v>120</v>
      </c>
      <c r="L4476" s="29" t="s">
        <v>126</v>
      </c>
      <c r="M4476" s="29"/>
      <c r="N4476" s="29" t="s">
        <v>122</v>
      </c>
      <c r="O4476" s="31" t="n">
        <v>46815</v>
      </c>
      <c r="P4476" s="29" t="s">
        <v>123</v>
      </c>
      <c r="Q4476" s="29" t="n">
        <f aca="false">IFERROR(VALUE(L4476),"")</f>
        <v>13</v>
      </c>
      <c r="R4476" s="29" t="n">
        <f aca="true">IF(O4476="","",O4476-TODAY())</f>
        <v>530</v>
      </c>
      <c r="S4476" s="29" t="str">
        <f aca="false">IF(C4476="&lt;&lt; vazio &gt;&gt;","VAZIA",IF(AND(O4476&lt;&gt;"",R4476&lt;0),"VENCIDO",IF(AND(O4476&lt;&gt;"",R4476&lt;=Parametros!$B$10),"PRÓX. VENCIMENTO",IF(F4476="Q","QUALIDADE",IF(F4476="S","BLOQUEADO",IF(F4476="R","RESTRITO/DEVOLUÇÃO",IF(OR(N4476="QUAR",N4476="QRES"),"QUARENTENA",IF(OR(B4476="DESCARTE",B4476="DEVOLUÇÃO"),"DESCARTE/DEVOLUÇÃO",IF(AND(D4476="",K4476&lt;&gt;""),"SEM LOTE",IF(AND(Q4476&lt;&gt;"",Q4476&gt;=Parametros!$B$11),"PARADO/SEM GIRO","OK"))))))))))</f>
        <v>QUALIDADE</v>
      </c>
      <c r="T4476" s="29" t="str">
        <f aca="false">IF(AND($S4476="PARADO/SEM GIRO",$K4476="KG",OR(Painel!$B$5="(Todos)",A4476=Painel!$B$5)*OR(Painel!$E$5="(Todos)",P4476=Painel!$E$5)),$J4476+ROW()/10000000,"")</f>
        <v/>
      </c>
      <c r="U4476" s="29" t="str">
        <f aca="false">IF(AND($S4476="VENCIDO",$K4476="KG",OR(Painel!$B$5="(Todos)",A4476=Painel!$B$5)*OR(Painel!$E$5="(Todos)",P4476=Painel!$E$5)),$J4476+ROW()/10000000,"")</f>
        <v/>
      </c>
    </row>
    <row r="4477" customFormat="false" ht="15" hidden="false" customHeight="false" outlineLevel="0" collapsed="false">
      <c r="A4477" s="29" t="s">
        <v>52</v>
      </c>
      <c r="B4477" s="29" t="s">
        <v>8264</v>
      </c>
      <c r="C4477" s="29" t="s">
        <v>276</v>
      </c>
      <c r="D4477" s="29" t="s">
        <v>698</v>
      </c>
      <c r="E4477" s="29" t="n">
        <v>1</v>
      </c>
      <c r="F4477" s="29" t="s">
        <v>268</v>
      </c>
      <c r="G4477" s="29" t="s">
        <v>8265</v>
      </c>
      <c r="H4477" s="30" t="n">
        <v>415.8</v>
      </c>
      <c r="I4477" s="31" t="n">
        <v>46277</v>
      </c>
      <c r="J4477" s="30" t="n">
        <v>415.8</v>
      </c>
      <c r="K4477" s="29" t="s">
        <v>120</v>
      </c>
      <c r="L4477" s="29" t="s">
        <v>652</v>
      </c>
      <c r="M4477" s="29"/>
      <c r="N4477" s="29" t="s">
        <v>122</v>
      </c>
      <c r="O4477" s="31" t="n">
        <v>46823</v>
      </c>
      <c r="P4477" s="29" t="s">
        <v>123</v>
      </c>
      <c r="Q4477" s="29" t="n">
        <f aca="false">IFERROR(VALUE(L4477),"")</f>
        <v>8</v>
      </c>
      <c r="R4477" s="29" t="n">
        <f aca="true">IF(O4477="","",O4477-TODAY())</f>
        <v>538</v>
      </c>
      <c r="S4477" s="29" t="str">
        <f aca="false">IF(C4477="&lt;&lt; vazio &gt;&gt;","VAZIA",IF(AND(O4477&lt;&gt;"",R4477&lt;0),"VENCIDO",IF(AND(O4477&lt;&gt;"",R4477&lt;=Parametros!$B$10),"PRÓX. VENCIMENTO",IF(F4477="Q","QUALIDADE",IF(F4477="S","BLOQUEADO",IF(F4477="R","RESTRITO/DEVOLUÇÃO",IF(OR(N4477="QUAR",N4477="QRES"),"QUARENTENA",IF(OR(B4477="DESCARTE",B4477="DEVOLUÇÃO"),"DESCARTE/DEVOLUÇÃO",IF(AND(D4477="",K4477&lt;&gt;""),"SEM LOTE",IF(AND(Q4477&lt;&gt;"",Q4477&gt;=Parametros!$B$11),"PARADO/SEM GIRO","OK"))))))))))</f>
        <v>QUALIDADE</v>
      </c>
      <c r="T4477" s="29" t="str">
        <f aca="false">IF(AND($S4477="PARADO/SEM GIRO",$K4477="KG",OR(Painel!$B$5="(Todos)",A4477=Painel!$B$5)*OR(Painel!$E$5="(Todos)",P4477=Painel!$E$5)),$J4477+ROW()/10000000,"")</f>
        <v/>
      </c>
      <c r="U4477" s="29" t="str">
        <f aca="false">IF(AND($S4477="VENCIDO",$K4477="KG",OR(Painel!$B$5="(Todos)",A4477=Painel!$B$5)*OR(Painel!$E$5="(Todos)",P4477=Painel!$E$5)),$J4477+ROW()/10000000,"")</f>
        <v/>
      </c>
    </row>
    <row r="4478" customFormat="false" ht="15" hidden="false" customHeight="false" outlineLevel="0" collapsed="false">
      <c r="A4478" s="29" t="s">
        <v>52</v>
      </c>
      <c r="B4478" s="29" t="s">
        <v>8266</v>
      </c>
      <c r="C4478" s="29" t="s">
        <v>876</v>
      </c>
      <c r="D4478" s="29" t="s">
        <v>6993</v>
      </c>
      <c r="E4478" s="29" t="n">
        <v>1</v>
      </c>
      <c r="F4478" s="29" t="s">
        <v>268</v>
      </c>
      <c r="G4478" s="29" t="s">
        <v>8267</v>
      </c>
      <c r="H4478" s="30" t="n">
        <v>720</v>
      </c>
      <c r="I4478" s="31" t="n">
        <v>46281</v>
      </c>
      <c r="J4478" s="30" t="n">
        <v>720</v>
      </c>
      <c r="K4478" s="29" t="s">
        <v>120</v>
      </c>
      <c r="L4478" s="29" t="s">
        <v>284</v>
      </c>
      <c r="M4478" s="29"/>
      <c r="N4478" s="29" t="s">
        <v>122</v>
      </c>
      <c r="O4478" s="31" t="n">
        <v>46828</v>
      </c>
      <c r="P4478" s="29" t="s">
        <v>123</v>
      </c>
      <c r="Q4478" s="29" t="n">
        <f aca="false">IFERROR(VALUE(L4478),"")</f>
        <v>4</v>
      </c>
      <c r="R4478" s="29" t="n">
        <f aca="true">IF(O4478="","",O4478-TODAY())</f>
        <v>543</v>
      </c>
      <c r="S4478" s="29" t="str">
        <f aca="false">IF(C4478="&lt;&lt; vazio &gt;&gt;","VAZIA",IF(AND(O4478&lt;&gt;"",R4478&lt;0),"VENCIDO",IF(AND(O4478&lt;&gt;"",R4478&lt;=Parametros!$B$10),"PRÓX. VENCIMENTO",IF(F4478="Q","QUALIDADE",IF(F4478="S","BLOQUEADO",IF(F4478="R","RESTRITO/DEVOLUÇÃO",IF(OR(N4478="QUAR",N4478="QRES"),"QUARENTENA",IF(OR(B4478="DESCARTE",B4478="DEVOLUÇÃO"),"DESCARTE/DEVOLUÇÃO",IF(AND(D4478="",K4478&lt;&gt;""),"SEM LOTE",IF(AND(Q4478&lt;&gt;"",Q4478&gt;=Parametros!$B$11),"PARADO/SEM GIRO","OK"))))))))))</f>
        <v>QUALIDADE</v>
      </c>
      <c r="T4478" s="29" t="str">
        <f aca="false">IF(AND($S4478="PARADO/SEM GIRO",$K4478="KG",OR(Painel!$B$5="(Todos)",A4478=Painel!$B$5)*OR(Painel!$E$5="(Todos)",P4478=Painel!$E$5)),$J4478+ROW()/10000000,"")</f>
        <v/>
      </c>
      <c r="U4478" s="29" t="str">
        <f aca="false">IF(AND($S4478="VENCIDO",$K4478="KG",OR(Painel!$B$5="(Todos)",A4478=Painel!$B$5)*OR(Painel!$E$5="(Todos)",P4478=Painel!$E$5)),$J4478+ROW()/10000000,"")</f>
        <v/>
      </c>
    </row>
    <row r="4479" customFormat="false" ht="15" hidden="false" customHeight="false" outlineLevel="0" collapsed="false">
      <c r="A4479" s="29" t="s">
        <v>52</v>
      </c>
      <c r="B4479" s="29" t="s">
        <v>8268</v>
      </c>
      <c r="C4479" s="29" t="s">
        <v>1742</v>
      </c>
      <c r="D4479" s="29" t="s">
        <v>8148</v>
      </c>
      <c r="E4479" s="29" t="n">
        <v>1</v>
      </c>
      <c r="F4479" s="29"/>
      <c r="G4479" s="29" t="s">
        <v>8269</v>
      </c>
      <c r="H4479" s="30" t="n">
        <v>1000</v>
      </c>
      <c r="I4479" s="31" t="n">
        <v>46274</v>
      </c>
      <c r="J4479" s="30" t="n">
        <v>1000</v>
      </c>
      <c r="K4479" s="29" t="s">
        <v>120</v>
      </c>
      <c r="L4479" s="29" t="s">
        <v>138</v>
      </c>
      <c r="M4479" s="29"/>
      <c r="N4479" s="29" t="s">
        <v>122</v>
      </c>
      <c r="O4479" s="31" t="n">
        <v>46514</v>
      </c>
      <c r="P4479" s="29" t="s">
        <v>123</v>
      </c>
      <c r="Q4479" s="29" t="n">
        <f aca="false">IFERROR(VALUE(L4479),"")</f>
        <v>11</v>
      </c>
      <c r="R4479" s="29" t="n">
        <f aca="true">IF(O4479="","",O4479-TODAY())</f>
        <v>229</v>
      </c>
      <c r="S4479" s="29" t="str">
        <f aca="false">IF(C4479="&lt;&lt; vazio &gt;&gt;","VAZIA",IF(AND(O4479&lt;&gt;"",R4479&lt;0),"VENCIDO",IF(AND(O4479&lt;&gt;"",R4479&lt;=Parametros!$B$10),"PRÓX. VENCIMENTO",IF(F4479="Q","QUALIDADE",IF(F4479="S","BLOQUEADO",IF(F4479="R","RESTRITO/DEVOLUÇÃO",IF(OR(N4479="QUAR",N4479="QRES"),"QUARENTENA",IF(OR(B4479="DESCARTE",B4479="DEVOLUÇÃO"),"DESCARTE/DEVOLUÇÃO",IF(AND(D4479="",K4479&lt;&gt;""),"SEM LOTE",IF(AND(Q4479&lt;&gt;"",Q4479&gt;=Parametros!$B$11),"PARADO/SEM GIRO","OK"))))))))))</f>
        <v>OK</v>
      </c>
      <c r="T4479" s="29" t="str">
        <f aca="false">IF(AND($S4479="PARADO/SEM GIRO",$K4479="KG",OR(Painel!$B$5="(Todos)",A4479=Painel!$B$5)*OR(Painel!$E$5="(Todos)",P4479=Painel!$E$5)),$J4479+ROW()/10000000,"")</f>
        <v/>
      </c>
      <c r="U4479" s="29" t="str">
        <f aca="false">IF(AND($S4479="VENCIDO",$K4479="KG",OR(Painel!$B$5="(Todos)",A4479=Painel!$B$5)*OR(Painel!$E$5="(Todos)",P4479=Painel!$E$5)),$J4479+ROW()/10000000,"")</f>
        <v/>
      </c>
    </row>
    <row r="4480" customFormat="false" ht="15" hidden="false" customHeight="false" outlineLevel="0" collapsed="false">
      <c r="A4480" s="29" t="s">
        <v>52</v>
      </c>
      <c r="B4480" s="29" t="s">
        <v>8270</v>
      </c>
      <c r="C4480" s="29" t="s">
        <v>8271</v>
      </c>
      <c r="D4480" s="29" t="s">
        <v>8272</v>
      </c>
      <c r="E4480" s="29" t="n">
        <v>1</v>
      </c>
      <c r="F4480" s="29"/>
      <c r="G4480" s="29" t="s">
        <v>8273</v>
      </c>
      <c r="H4480" s="30" t="n">
        <v>100</v>
      </c>
      <c r="I4480" s="31" t="n">
        <v>46183</v>
      </c>
      <c r="J4480" s="30" t="n">
        <v>100</v>
      </c>
      <c r="K4480" s="29" t="s">
        <v>120</v>
      </c>
      <c r="L4480" s="29" t="s">
        <v>1096</v>
      </c>
      <c r="M4480" s="29"/>
      <c r="N4480" s="29" t="s">
        <v>122</v>
      </c>
      <c r="O4480" s="31" t="n">
        <v>46518</v>
      </c>
      <c r="P4480" s="29" t="s">
        <v>123</v>
      </c>
      <c r="Q4480" s="29" t="n">
        <f aca="false">IFERROR(VALUE(L4480),"")</f>
        <v>102</v>
      </c>
      <c r="R4480" s="29" t="n">
        <f aca="true">IF(O4480="","",O4480-TODAY())</f>
        <v>233</v>
      </c>
      <c r="S4480" s="29" t="str">
        <f aca="false">IF(C4480="&lt;&lt; vazio &gt;&gt;","VAZIA",IF(AND(O4480&lt;&gt;"",R4480&lt;0),"VENCIDO",IF(AND(O4480&lt;&gt;"",R4480&lt;=Parametros!$B$10),"PRÓX. VENCIMENTO",IF(F4480="Q","QUALIDADE",IF(F4480="S","BLOQUEADO",IF(F4480="R","RESTRITO/DEVOLUÇÃO",IF(OR(N4480="QUAR",N4480="QRES"),"QUARENTENA",IF(OR(B4480="DESCARTE",B4480="DEVOLUÇÃO"),"DESCARTE/DEVOLUÇÃO",IF(AND(D4480="",K4480&lt;&gt;""),"SEM LOTE",IF(AND(Q4480&lt;&gt;"",Q4480&gt;=Parametros!$B$11),"PARADO/SEM GIRO","OK"))))))))))</f>
        <v>PARADO/SEM GIRO</v>
      </c>
      <c r="T4480" s="29" t="n">
        <f aca="false">IF(AND($S4480="PARADO/SEM GIRO",$K4480="KG",OR(Painel!$B$5="(Todos)",A4480=Painel!$B$5)*OR(Painel!$E$5="(Todos)",P4480=Painel!$E$5)),$J4480+ROW()/10000000,"")</f>
        <v>100.000448</v>
      </c>
      <c r="U4480" s="29" t="str">
        <f aca="false">IF(AND($S4480="VENCIDO",$K4480="KG",OR(Painel!$B$5="(Todos)",A4480=Painel!$B$5)*OR(Painel!$E$5="(Todos)",P4480=Painel!$E$5)),$J4480+ROW()/10000000,"")</f>
        <v/>
      </c>
    </row>
    <row r="4481" customFormat="false" ht="15" hidden="false" customHeight="false" outlineLevel="0" collapsed="false">
      <c r="A4481" s="29" t="s">
        <v>52</v>
      </c>
      <c r="B4481" s="29" t="s">
        <v>8274</v>
      </c>
      <c r="C4481" s="29" t="s">
        <v>691</v>
      </c>
      <c r="D4481" s="29" t="s">
        <v>8275</v>
      </c>
      <c r="E4481" s="29" t="n">
        <v>1</v>
      </c>
      <c r="F4481" s="29"/>
      <c r="G4481" s="29" t="s">
        <v>8276</v>
      </c>
      <c r="H4481" s="30" t="n">
        <v>400</v>
      </c>
      <c r="I4481" s="31" t="n">
        <v>46223</v>
      </c>
      <c r="J4481" s="30" t="n">
        <v>400</v>
      </c>
      <c r="K4481" s="29" t="s">
        <v>120</v>
      </c>
      <c r="L4481" s="29" t="s">
        <v>3890</v>
      </c>
      <c r="M4481" s="29"/>
      <c r="N4481" s="29" t="s">
        <v>122</v>
      </c>
      <c r="O4481" s="31" t="n">
        <v>46946</v>
      </c>
      <c r="P4481" s="29" t="s">
        <v>123</v>
      </c>
      <c r="Q4481" s="29" t="n">
        <f aca="false">IFERROR(VALUE(L4481),"")</f>
        <v>62</v>
      </c>
      <c r="R4481" s="29" t="n">
        <f aca="true">IF(O4481="","",O4481-TODAY())</f>
        <v>661</v>
      </c>
      <c r="S4481" s="29" t="str">
        <f aca="false">IF(C4481="&lt;&lt; vazio &gt;&gt;","VAZIA",IF(AND(O4481&lt;&gt;"",R4481&lt;0),"VENCIDO",IF(AND(O4481&lt;&gt;"",R4481&lt;=Parametros!$B$10),"PRÓX. VENCIMENTO",IF(F4481="Q","QUALIDADE",IF(F4481="S","BLOQUEADO",IF(F4481="R","RESTRITO/DEVOLUÇÃO",IF(OR(N4481="QUAR",N4481="QRES"),"QUARENTENA",IF(OR(B4481="DESCARTE",B4481="DEVOLUÇÃO"),"DESCARTE/DEVOLUÇÃO",IF(AND(D4481="",K4481&lt;&gt;""),"SEM LOTE",IF(AND(Q4481&lt;&gt;"",Q4481&gt;=Parametros!$B$11),"PARADO/SEM GIRO","OK"))))))))))</f>
        <v>OK</v>
      </c>
      <c r="T4481" s="29" t="str">
        <f aca="false">IF(AND($S4481="PARADO/SEM GIRO",$K4481="KG",OR(Painel!$B$5="(Todos)",A4481=Painel!$B$5)*OR(Painel!$E$5="(Todos)",P4481=Painel!$E$5)),$J4481+ROW()/10000000,"")</f>
        <v/>
      </c>
      <c r="U4481" s="29" t="str">
        <f aca="false">IF(AND($S4481="VENCIDO",$K4481="KG",OR(Painel!$B$5="(Todos)",A4481=Painel!$B$5)*OR(Painel!$E$5="(Todos)",P4481=Painel!$E$5)),$J4481+ROW()/10000000,"")</f>
        <v/>
      </c>
    </row>
    <row r="4482" customFormat="false" ht="15" hidden="false" customHeight="false" outlineLevel="0" collapsed="false">
      <c r="A4482" s="29" t="s">
        <v>52</v>
      </c>
      <c r="B4482" s="29" t="s">
        <v>8277</v>
      </c>
      <c r="C4482" s="29" t="s">
        <v>222</v>
      </c>
      <c r="D4482" s="29" t="s">
        <v>2746</v>
      </c>
      <c r="E4482" s="29" t="n">
        <v>1</v>
      </c>
      <c r="F4482" s="29"/>
      <c r="G4482" s="29" t="s">
        <v>8278</v>
      </c>
      <c r="H4482" s="30" t="n">
        <v>1000</v>
      </c>
      <c r="I4482" s="31" t="n">
        <v>46277</v>
      </c>
      <c r="J4482" s="30" t="n">
        <v>1000</v>
      </c>
      <c r="K4482" s="29" t="s">
        <v>120</v>
      </c>
      <c r="L4482" s="29" t="s">
        <v>652</v>
      </c>
      <c r="M4482" s="29"/>
      <c r="N4482" s="29" t="s">
        <v>122</v>
      </c>
      <c r="O4482" s="31" t="n">
        <v>46823</v>
      </c>
      <c r="P4482" s="29" t="s">
        <v>123</v>
      </c>
      <c r="Q4482" s="29" t="n">
        <f aca="false">IFERROR(VALUE(L4482),"")</f>
        <v>8</v>
      </c>
      <c r="R4482" s="29" t="n">
        <f aca="true">IF(O4482="","",O4482-TODAY())</f>
        <v>538</v>
      </c>
      <c r="S4482" s="29" t="str">
        <f aca="false">IF(C4482="&lt;&lt; vazio &gt;&gt;","VAZIA",IF(AND(O4482&lt;&gt;"",R4482&lt;0),"VENCIDO",IF(AND(O4482&lt;&gt;"",R4482&lt;=Parametros!$B$10),"PRÓX. VENCIMENTO",IF(F4482="Q","QUALIDADE",IF(F4482="S","BLOQUEADO",IF(F4482="R","RESTRITO/DEVOLUÇÃO",IF(OR(N4482="QUAR",N4482="QRES"),"QUARENTENA",IF(OR(B4482="DESCARTE",B4482="DEVOLUÇÃO"),"DESCARTE/DEVOLUÇÃO",IF(AND(D4482="",K4482&lt;&gt;""),"SEM LOTE",IF(AND(Q4482&lt;&gt;"",Q4482&gt;=Parametros!$B$11),"PARADO/SEM GIRO","OK"))))))))))</f>
        <v>OK</v>
      </c>
      <c r="T4482" s="29" t="str">
        <f aca="false">IF(AND($S4482="PARADO/SEM GIRO",$K4482="KG",OR(Painel!$B$5="(Todos)",A4482=Painel!$B$5)*OR(Painel!$E$5="(Todos)",P4482=Painel!$E$5)),$J4482+ROW()/10000000,"")</f>
        <v/>
      </c>
      <c r="U4482" s="29" t="str">
        <f aca="false">IF(AND($S4482="VENCIDO",$K4482="KG",OR(Painel!$B$5="(Todos)",A4482=Painel!$B$5)*OR(Painel!$E$5="(Todos)",P4482=Painel!$E$5)),$J4482+ROW()/10000000,"")</f>
        <v/>
      </c>
    </row>
    <row r="4483" customFormat="false" ht="15" hidden="false" customHeight="false" outlineLevel="0" collapsed="false">
      <c r="A4483" s="29" t="s">
        <v>52</v>
      </c>
      <c r="B4483" s="29" t="s">
        <v>8279</v>
      </c>
      <c r="C4483" s="29" t="s">
        <v>115</v>
      </c>
      <c r="D4483" s="29"/>
      <c r="E4483" s="29" t="n">
        <v>0</v>
      </c>
      <c r="F4483" s="29"/>
      <c r="G4483" s="29"/>
      <c r="H4483" s="30" t="n">
        <v>0</v>
      </c>
      <c r="I4483" s="29"/>
      <c r="J4483" s="30" t="n">
        <v>0</v>
      </c>
      <c r="K4483" s="29"/>
      <c r="L4483" s="29" t="s">
        <v>116</v>
      </c>
      <c r="M4483" s="29"/>
      <c r="N4483" s="29"/>
      <c r="O4483" s="29"/>
      <c r="P4483" s="29"/>
      <c r="Q4483" s="29" t="n">
        <f aca="false">IFERROR(VALUE(L4483),"")</f>
        <v>0</v>
      </c>
      <c r="R4483" s="29" t="str">
        <f aca="true">IF(O4483="","",O4483-TODAY())</f>
        <v/>
      </c>
      <c r="S4483" s="29" t="str">
        <f aca="false">IF(C4483="&lt;&lt; vazio &gt;&gt;","VAZIA",IF(AND(O4483&lt;&gt;"",R4483&lt;0),"VENCIDO",IF(AND(O4483&lt;&gt;"",R4483&lt;=Parametros!$B$10),"PRÓX. VENCIMENTO",IF(F4483="Q","QUALIDADE",IF(F4483="S","BLOQUEADO",IF(F4483="R","RESTRITO/DEVOLUÇÃO",IF(OR(N4483="QUAR",N4483="QRES"),"QUARENTENA",IF(OR(B4483="DESCARTE",B4483="DEVOLUÇÃO"),"DESCARTE/DEVOLUÇÃO",IF(AND(D4483="",K4483&lt;&gt;""),"SEM LOTE",IF(AND(Q4483&lt;&gt;"",Q4483&gt;=Parametros!$B$11),"PARADO/SEM GIRO","OK"))))))))))</f>
        <v>VAZIA</v>
      </c>
      <c r="T4483" s="29" t="str">
        <f aca="false">IF(AND($S4483="PARADO/SEM GIRO",$K4483="KG",OR(Painel!$B$5="(Todos)",A4483=Painel!$B$5)*OR(Painel!$E$5="(Todos)",P4483=Painel!$E$5)),$J4483+ROW()/10000000,"")</f>
        <v/>
      </c>
      <c r="U4483" s="29" t="str">
        <f aca="false">IF(AND($S4483="VENCIDO",$K4483="KG",OR(Painel!$B$5="(Todos)",A4483=Painel!$B$5)*OR(Painel!$E$5="(Todos)",P4483=Painel!$E$5)),$J4483+ROW()/10000000,"")</f>
        <v/>
      </c>
    </row>
    <row r="4484" customFormat="false" ht="15" hidden="false" customHeight="false" outlineLevel="0" collapsed="false">
      <c r="A4484" s="29" t="s">
        <v>52</v>
      </c>
      <c r="B4484" s="29" t="s">
        <v>8280</v>
      </c>
      <c r="C4484" s="29" t="s">
        <v>785</v>
      </c>
      <c r="D4484" s="29" t="s">
        <v>1071</v>
      </c>
      <c r="E4484" s="29" t="n">
        <v>1</v>
      </c>
      <c r="F4484" s="29" t="s">
        <v>268</v>
      </c>
      <c r="G4484" s="29" t="s">
        <v>8281</v>
      </c>
      <c r="H4484" s="30" t="n">
        <v>1000</v>
      </c>
      <c r="I4484" s="31" t="n">
        <v>46279</v>
      </c>
      <c r="J4484" s="30" t="n">
        <v>1000</v>
      </c>
      <c r="K4484" s="29" t="s">
        <v>120</v>
      </c>
      <c r="L4484" s="29" t="s">
        <v>350</v>
      </c>
      <c r="M4484" s="29"/>
      <c r="N4484" s="29" t="s">
        <v>122</v>
      </c>
      <c r="O4484" s="31" t="n">
        <v>46826</v>
      </c>
      <c r="P4484" s="29" t="s">
        <v>123</v>
      </c>
      <c r="Q4484" s="29" t="n">
        <f aca="false">IFERROR(VALUE(L4484),"")</f>
        <v>6</v>
      </c>
      <c r="R4484" s="29" t="n">
        <f aca="true">IF(O4484="","",O4484-TODAY())</f>
        <v>541</v>
      </c>
      <c r="S4484" s="29" t="str">
        <f aca="false">IF(C4484="&lt;&lt; vazio &gt;&gt;","VAZIA",IF(AND(O4484&lt;&gt;"",R4484&lt;0),"VENCIDO",IF(AND(O4484&lt;&gt;"",R4484&lt;=Parametros!$B$10),"PRÓX. VENCIMENTO",IF(F4484="Q","QUALIDADE",IF(F4484="S","BLOQUEADO",IF(F4484="R","RESTRITO/DEVOLUÇÃO",IF(OR(N4484="QUAR",N4484="QRES"),"QUARENTENA",IF(OR(B4484="DESCARTE",B4484="DEVOLUÇÃO"),"DESCARTE/DEVOLUÇÃO",IF(AND(D4484="",K4484&lt;&gt;""),"SEM LOTE",IF(AND(Q4484&lt;&gt;"",Q4484&gt;=Parametros!$B$11),"PARADO/SEM GIRO","OK"))))))))))</f>
        <v>QUALIDADE</v>
      </c>
      <c r="T4484" s="29" t="str">
        <f aca="false">IF(AND($S4484="PARADO/SEM GIRO",$K4484="KG",OR(Painel!$B$5="(Todos)",A4484=Painel!$B$5)*OR(Painel!$E$5="(Todos)",P4484=Painel!$E$5)),$J4484+ROW()/10000000,"")</f>
        <v/>
      </c>
      <c r="U4484" s="29" t="str">
        <f aca="false">IF(AND($S4484="VENCIDO",$K4484="KG",OR(Painel!$B$5="(Todos)",A4484=Painel!$B$5)*OR(Painel!$E$5="(Todos)",P4484=Painel!$E$5)),$J4484+ROW()/10000000,"")</f>
        <v/>
      </c>
    </row>
    <row r="4485" customFormat="false" ht="15" hidden="false" customHeight="false" outlineLevel="0" collapsed="false">
      <c r="A4485" s="29" t="s">
        <v>52</v>
      </c>
      <c r="B4485" s="29" t="s">
        <v>8282</v>
      </c>
      <c r="C4485" s="29" t="s">
        <v>325</v>
      </c>
      <c r="D4485" s="29" t="s">
        <v>492</v>
      </c>
      <c r="E4485" s="29" t="n">
        <v>1</v>
      </c>
      <c r="F4485" s="29"/>
      <c r="G4485" s="29" t="s">
        <v>8283</v>
      </c>
      <c r="H4485" s="30" t="n">
        <v>1102.5</v>
      </c>
      <c r="I4485" s="31" t="n">
        <v>46240</v>
      </c>
      <c r="J4485" s="30" t="n">
        <v>1102.5</v>
      </c>
      <c r="K4485" s="29" t="s">
        <v>120</v>
      </c>
      <c r="L4485" s="29" t="s">
        <v>1330</v>
      </c>
      <c r="M4485" s="29"/>
      <c r="N4485" s="29" t="s">
        <v>122</v>
      </c>
      <c r="O4485" s="31" t="n">
        <v>46600</v>
      </c>
      <c r="P4485" s="29" t="s">
        <v>123</v>
      </c>
      <c r="Q4485" s="29" t="n">
        <f aca="false">IFERROR(VALUE(L4485),"")</f>
        <v>45</v>
      </c>
      <c r="R4485" s="29" t="n">
        <f aca="true">IF(O4485="","",O4485-TODAY())</f>
        <v>315</v>
      </c>
      <c r="S4485" s="29" t="str">
        <f aca="false">IF(C4485="&lt;&lt; vazio &gt;&gt;","VAZIA",IF(AND(O4485&lt;&gt;"",R4485&lt;0),"VENCIDO",IF(AND(O4485&lt;&gt;"",R4485&lt;=Parametros!$B$10),"PRÓX. VENCIMENTO",IF(F4485="Q","QUALIDADE",IF(F4485="S","BLOQUEADO",IF(F4485="R","RESTRITO/DEVOLUÇÃO",IF(OR(N4485="QUAR",N4485="QRES"),"QUARENTENA",IF(OR(B4485="DESCARTE",B4485="DEVOLUÇÃO"),"DESCARTE/DEVOLUÇÃO",IF(AND(D4485="",K4485&lt;&gt;""),"SEM LOTE",IF(AND(Q4485&lt;&gt;"",Q4485&gt;=Parametros!$B$11),"PARADO/SEM GIRO","OK"))))))))))</f>
        <v>OK</v>
      </c>
      <c r="T4485" s="29" t="str">
        <f aca="false">IF(AND($S4485="PARADO/SEM GIRO",$K4485="KG",OR(Painel!$B$5="(Todos)",A4485=Painel!$B$5)*OR(Painel!$E$5="(Todos)",P4485=Painel!$E$5)),$J4485+ROW()/10000000,"")</f>
        <v/>
      </c>
      <c r="U4485" s="29" t="str">
        <f aca="false">IF(AND($S4485="VENCIDO",$K4485="KG",OR(Painel!$B$5="(Todos)",A4485=Painel!$B$5)*OR(Painel!$E$5="(Todos)",P4485=Painel!$E$5)),$J4485+ROW()/10000000,"")</f>
        <v/>
      </c>
    </row>
    <row r="4486" customFormat="false" ht="15" hidden="false" customHeight="false" outlineLevel="0" collapsed="false">
      <c r="A4486" s="29" t="s">
        <v>52</v>
      </c>
      <c r="B4486" s="29" t="s">
        <v>8284</v>
      </c>
      <c r="C4486" s="29" t="s">
        <v>741</v>
      </c>
      <c r="D4486" s="29" t="s">
        <v>2906</v>
      </c>
      <c r="E4486" s="29" t="n">
        <v>1</v>
      </c>
      <c r="F4486" s="29" t="s">
        <v>268</v>
      </c>
      <c r="G4486" s="29" t="s">
        <v>8285</v>
      </c>
      <c r="H4486" s="30" t="n">
        <v>1080</v>
      </c>
      <c r="I4486" s="31" t="n">
        <v>46281</v>
      </c>
      <c r="J4486" s="30" t="n">
        <v>1080</v>
      </c>
      <c r="K4486" s="29" t="s">
        <v>120</v>
      </c>
      <c r="L4486" s="29" t="s">
        <v>284</v>
      </c>
      <c r="M4486" s="29"/>
      <c r="N4486" s="29" t="s">
        <v>122</v>
      </c>
      <c r="O4486" s="31" t="n">
        <v>46646</v>
      </c>
      <c r="P4486" s="29" t="s">
        <v>123</v>
      </c>
      <c r="Q4486" s="29" t="n">
        <f aca="false">IFERROR(VALUE(L4486),"")</f>
        <v>4</v>
      </c>
      <c r="R4486" s="29" t="n">
        <f aca="true">IF(O4486="","",O4486-TODAY())</f>
        <v>361</v>
      </c>
      <c r="S4486" s="29" t="str">
        <f aca="false">IF(C4486="&lt;&lt; vazio &gt;&gt;","VAZIA",IF(AND(O4486&lt;&gt;"",R4486&lt;0),"VENCIDO",IF(AND(O4486&lt;&gt;"",R4486&lt;=Parametros!$B$10),"PRÓX. VENCIMENTO",IF(F4486="Q","QUALIDADE",IF(F4486="S","BLOQUEADO",IF(F4486="R","RESTRITO/DEVOLUÇÃO",IF(OR(N4486="QUAR",N4486="QRES"),"QUARENTENA",IF(OR(B4486="DESCARTE",B4486="DEVOLUÇÃO"),"DESCARTE/DEVOLUÇÃO",IF(AND(D4486="",K4486&lt;&gt;""),"SEM LOTE",IF(AND(Q4486&lt;&gt;"",Q4486&gt;=Parametros!$B$11),"PARADO/SEM GIRO","OK"))))))))))</f>
        <v>QUALIDADE</v>
      </c>
      <c r="T4486" s="29" t="str">
        <f aca="false">IF(AND($S4486="PARADO/SEM GIRO",$K4486="KG",OR(Painel!$B$5="(Todos)",A4486=Painel!$B$5)*OR(Painel!$E$5="(Todos)",P4486=Painel!$E$5)),$J4486+ROW()/10000000,"")</f>
        <v/>
      </c>
      <c r="U4486" s="29" t="str">
        <f aca="false">IF(AND($S4486="VENCIDO",$K4486="KG",OR(Painel!$B$5="(Todos)",A4486=Painel!$B$5)*OR(Painel!$E$5="(Todos)",P4486=Painel!$E$5)),$J4486+ROW()/10000000,"")</f>
        <v/>
      </c>
    </row>
    <row r="4487" customFormat="false" ht="15" hidden="false" customHeight="false" outlineLevel="0" collapsed="false">
      <c r="A4487" s="29" t="s">
        <v>52</v>
      </c>
      <c r="B4487" s="29" t="s">
        <v>8286</v>
      </c>
      <c r="C4487" s="29" t="s">
        <v>917</v>
      </c>
      <c r="D4487" s="29" t="s">
        <v>8190</v>
      </c>
      <c r="E4487" s="29" t="n">
        <v>1</v>
      </c>
      <c r="F4487" s="29"/>
      <c r="G4487" s="29" t="s">
        <v>8287</v>
      </c>
      <c r="H4487" s="30" t="n">
        <v>800</v>
      </c>
      <c r="I4487" s="31" t="n">
        <v>46272</v>
      </c>
      <c r="J4487" s="30" t="n">
        <v>800</v>
      </c>
      <c r="K4487" s="29" t="s">
        <v>120</v>
      </c>
      <c r="L4487" s="29" t="s">
        <v>126</v>
      </c>
      <c r="M4487" s="29"/>
      <c r="N4487" s="29" t="s">
        <v>122</v>
      </c>
      <c r="O4487" s="31" t="n">
        <v>46817</v>
      </c>
      <c r="P4487" s="29" t="s">
        <v>123</v>
      </c>
      <c r="Q4487" s="29" t="n">
        <f aca="false">IFERROR(VALUE(L4487),"")</f>
        <v>13</v>
      </c>
      <c r="R4487" s="29" t="n">
        <f aca="true">IF(O4487="","",O4487-TODAY())</f>
        <v>532</v>
      </c>
      <c r="S4487" s="29" t="str">
        <f aca="false">IF(C4487="&lt;&lt; vazio &gt;&gt;","VAZIA",IF(AND(O4487&lt;&gt;"",R4487&lt;0),"VENCIDO",IF(AND(O4487&lt;&gt;"",R4487&lt;=Parametros!$B$10),"PRÓX. VENCIMENTO",IF(F4487="Q","QUALIDADE",IF(F4487="S","BLOQUEADO",IF(F4487="R","RESTRITO/DEVOLUÇÃO",IF(OR(N4487="QUAR",N4487="QRES"),"QUARENTENA",IF(OR(B4487="DESCARTE",B4487="DEVOLUÇÃO"),"DESCARTE/DEVOLUÇÃO",IF(AND(D4487="",K4487&lt;&gt;""),"SEM LOTE",IF(AND(Q4487&lt;&gt;"",Q4487&gt;=Parametros!$B$11),"PARADO/SEM GIRO","OK"))))))))))</f>
        <v>OK</v>
      </c>
      <c r="T4487" s="29" t="str">
        <f aca="false">IF(AND($S4487="PARADO/SEM GIRO",$K4487="KG",OR(Painel!$B$5="(Todos)",A4487=Painel!$B$5)*OR(Painel!$E$5="(Todos)",P4487=Painel!$E$5)),$J4487+ROW()/10000000,"")</f>
        <v/>
      </c>
      <c r="U4487" s="29" t="str">
        <f aca="false">IF(AND($S4487="VENCIDO",$K4487="KG",OR(Painel!$B$5="(Todos)",A4487=Painel!$B$5)*OR(Painel!$E$5="(Todos)",P4487=Painel!$E$5)),$J4487+ROW()/10000000,"")</f>
        <v/>
      </c>
    </row>
    <row r="4488" customFormat="false" ht="15" hidden="false" customHeight="false" outlineLevel="0" collapsed="false">
      <c r="A4488" s="29" t="s">
        <v>52</v>
      </c>
      <c r="B4488" s="29" t="s">
        <v>8288</v>
      </c>
      <c r="C4488" s="29" t="s">
        <v>917</v>
      </c>
      <c r="D4488" s="29" t="s">
        <v>730</v>
      </c>
      <c r="E4488" s="29" t="n">
        <v>1</v>
      </c>
      <c r="F4488" s="29"/>
      <c r="G4488" s="29" t="s">
        <v>8289</v>
      </c>
      <c r="H4488" s="30" t="n">
        <v>800</v>
      </c>
      <c r="I4488" s="31" t="n">
        <v>46276</v>
      </c>
      <c r="J4488" s="30" t="n">
        <v>800</v>
      </c>
      <c r="K4488" s="29" t="s">
        <v>120</v>
      </c>
      <c r="L4488" s="29" t="s">
        <v>133</v>
      </c>
      <c r="M4488" s="29"/>
      <c r="N4488" s="29" t="s">
        <v>122</v>
      </c>
      <c r="O4488" s="31" t="n">
        <v>46817</v>
      </c>
      <c r="P4488" s="29" t="s">
        <v>123</v>
      </c>
      <c r="Q4488" s="29" t="n">
        <f aca="false">IFERROR(VALUE(L4488),"")</f>
        <v>9</v>
      </c>
      <c r="R4488" s="29" t="n">
        <f aca="true">IF(O4488="","",O4488-TODAY())</f>
        <v>532</v>
      </c>
      <c r="S4488" s="29" t="str">
        <f aca="false">IF(C4488="&lt;&lt; vazio &gt;&gt;","VAZIA",IF(AND(O4488&lt;&gt;"",R4488&lt;0),"VENCIDO",IF(AND(O4488&lt;&gt;"",R4488&lt;=Parametros!$B$10),"PRÓX. VENCIMENTO",IF(F4488="Q","QUALIDADE",IF(F4488="S","BLOQUEADO",IF(F4488="R","RESTRITO/DEVOLUÇÃO",IF(OR(N4488="QUAR",N4488="QRES"),"QUARENTENA",IF(OR(B4488="DESCARTE",B4488="DEVOLUÇÃO"),"DESCARTE/DEVOLUÇÃO",IF(AND(D4488="",K4488&lt;&gt;""),"SEM LOTE",IF(AND(Q4488&lt;&gt;"",Q4488&gt;=Parametros!$B$11),"PARADO/SEM GIRO","OK"))))))))))</f>
        <v>OK</v>
      </c>
      <c r="T4488" s="29" t="str">
        <f aca="false">IF(AND($S4488="PARADO/SEM GIRO",$K4488="KG",OR(Painel!$B$5="(Todos)",A4488=Painel!$B$5)*OR(Painel!$E$5="(Todos)",P4488=Painel!$E$5)),$J4488+ROW()/10000000,"")</f>
        <v/>
      </c>
      <c r="U4488" s="29" t="str">
        <f aca="false">IF(AND($S4488="VENCIDO",$K4488="KG",OR(Painel!$B$5="(Todos)",A4488=Painel!$B$5)*OR(Painel!$E$5="(Todos)",P4488=Painel!$E$5)),$J4488+ROW()/10000000,"")</f>
        <v/>
      </c>
    </row>
    <row r="4489" customFormat="false" ht="15" hidden="false" customHeight="false" outlineLevel="0" collapsed="false">
      <c r="A4489" s="29" t="s">
        <v>52</v>
      </c>
      <c r="B4489" s="29" t="s">
        <v>8290</v>
      </c>
      <c r="C4489" s="29" t="s">
        <v>398</v>
      </c>
      <c r="D4489" s="29" t="s">
        <v>402</v>
      </c>
      <c r="E4489" s="29" t="n">
        <v>1</v>
      </c>
      <c r="F4489" s="29"/>
      <c r="G4489" s="29" t="s">
        <v>8291</v>
      </c>
      <c r="H4489" s="30" t="n">
        <v>1102.5</v>
      </c>
      <c r="I4489" s="31" t="n">
        <v>46280</v>
      </c>
      <c r="J4489" s="30" t="n">
        <v>1102.5</v>
      </c>
      <c r="K4489" s="29" t="s">
        <v>120</v>
      </c>
      <c r="L4489" s="29" t="s">
        <v>144</v>
      </c>
      <c r="M4489" s="29"/>
      <c r="N4489" s="29" t="s">
        <v>122</v>
      </c>
      <c r="O4489" s="31" t="n">
        <v>46641</v>
      </c>
      <c r="P4489" s="29" t="s">
        <v>123</v>
      </c>
      <c r="Q4489" s="29" t="n">
        <f aca="false">IFERROR(VALUE(L4489),"")</f>
        <v>5</v>
      </c>
      <c r="R4489" s="29" t="n">
        <f aca="true">IF(O4489="","",O4489-TODAY())</f>
        <v>356</v>
      </c>
      <c r="S4489" s="29" t="str">
        <f aca="false">IF(C4489="&lt;&lt; vazio &gt;&gt;","VAZIA",IF(AND(O4489&lt;&gt;"",R4489&lt;0),"VENCIDO",IF(AND(O4489&lt;&gt;"",R4489&lt;=Parametros!$B$10),"PRÓX. VENCIMENTO",IF(F4489="Q","QUALIDADE",IF(F4489="S","BLOQUEADO",IF(F4489="R","RESTRITO/DEVOLUÇÃO",IF(OR(N4489="QUAR",N4489="QRES"),"QUARENTENA",IF(OR(B4489="DESCARTE",B4489="DEVOLUÇÃO"),"DESCARTE/DEVOLUÇÃO",IF(AND(D4489="",K4489&lt;&gt;""),"SEM LOTE",IF(AND(Q4489&lt;&gt;"",Q4489&gt;=Parametros!$B$11),"PARADO/SEM GIRO","OK"))))))))))</f>
        <v>OK</v>
      </c>
      <c r="T4489" s="29" t="str">
        <f aca="false">IF(AND($S4489="PARADO/SEM GIRO",$K4489="KG",OR(Painel!$B$5="(Todos)",A4489=Painel!$B$5)*OR(Painel!$E$5="(Todos)",P4489=Painel!$E$5)),$J4489+ROW()/10000000,"")</f>
        <v/>
      </c>
      <c r="U4489" s="29" t="str">
        <f aca="false">IF(AND($S4489="VENCIDO",$K4489="KG",OR(Painel!$B$5="(Todos)",A4489=Painel!$B$5)*OR(Painel!$E$5="(Todos)",P4489=Painel!$E$5)),$J4489+ROW()/10000000,"")</f>
        <v/>
      </c>
    </row>
    <row r="4490" customFormat="false" ht="15" hidden="false" customHeight="false" outlineLevel="0" collapsed="false">
      <c r="A4490" s="29" t="s">
        <v>52</v>
      </c>
      <c r="B4490" s="29" t="s">
        <v>8292</v>
      </c>
      <c r="C4490" s="29" t="s">
        <v>1093</v>
      </c>
      <c r="D4490" s="29" t="s">
        <v>1094</v>
      </c>
      <c r="E4490" s="29" t="n">
        <v>1</v>
      </c>
      <c r="F4490" s="29"/>
      <c r="G4490" s="29" t="s">
        <v>8293</v>
      </c>
      <c r="H4490" s="30" t="n">
        <v>1000</v>
      </c>
      <c r="I4490" s="31" t="n">
        <v>46183</v>
      </c>
      <c r="J4490" s="30" t="n">
        <v>1000</v>
      </c>
      <c r="K4490" s="29" t="s">
        <v>120</v>
      </c>
      <c r="L4490" s="29" t="s">
        <v>1096</v>
      </c>
      <c r="M4490" s="29"/>
      <c r="N4490" s="29" t="s">
        <v>122</v>
      </c>
      <c r="O4490" s="31" t="n">
        <v>46881</v>
      </c>
      <c r="P4490" s="29" t="s">
        <v>123</v>
      </c>
      <c r="Q4490" s="29" t="n">
        <f aca="false">IFERROR(VALUE(L4490),"")</f>
        <v>102</v>
      </c>
      <c r="R4490" s="29" t="n">
        <f aca="true">IF(O4490="","",O4490-TODAY())</f>
        <v>596</v>
      </c>
      <c r="S4490" s="29" t="str">
        <f aca="false">IF(C4490="&lt;&lt; vazio &gt;&gt;","VAZIA",IF(AND(O4490&lt;&gt;"",R4490&lt;0),"VENCIDO",IF(AND(O4490&lt;&gt;"",R4490&lt;=Parametros!$B$10),"PRÓX. VENCIMENTO",IF(F4490="Q","QUALIDADE",IF(F4490="S","BLOQUEADO",IF(F4490="R","RESTRITO/DEVOLUÇÃO",IF(OR(N4490="QUAR",N4490="QRES"),"QUARENTENA",IF(OR(B4490="DESCARTE",B4490="DEVOLUÇÃO"),"DESCARTE/DEVOLUÇÃO",IF(AND(D4490="",K4490&lt;&gt;""),"SEM LOTE",IF(AND(Q4490&lt;&gt;"",Q4490&gt;=Parametros!$B$11),"PARADO/SEM GIRO","OK"))))))))))</f>
        <v>PARADO/SEM GIRO</v>
      </c>
      <c r="T4490" s="29" t="n">
        <f aca="false">IF(AND($S4490="PARADO/SEM GIRO",$K4490="KG",OR(Painel!$B$5="(Todos)",A4490=Painel!$B$5)*OR(Painel!$E$5="(Todos)",P4490=Painel!$E$5)),$J4490+ROW()/10000000,"")</f>
        <v>1000.000449</v>
      </c>
      <c r="U4490" s="29" t="str">
        <f aca="false">IF(AND($S4490="VENCIDO",$K4490="KG",OR(Painel!$B$5="(Todos)",A4490=Painel!$B$5)*OR(Painel!$E$5="(Todos)",P4490=Painel!$E$5)),$J4490+ROW()/10000000,"")</f>
        <v/>
      </c>
    </row>
    <row r="4491" customFormat="false" ht="15" hidden="false" customHeight="false" outlineLevel="0" collapsed="false">
      <c r="A4491" s="29" t="s">
        <v>52</v>
      </c>
      <c r="B4491" s="29" t="s">
        <v>8294</v>
      </c>
      <c r="C4491" s="29" t="s">
        <v>212</v>
      </c>
      <c r="D4491" s="29" t="s">
        <v>8295</v>
      </c>
      <c r="E4491" s="29" t="n">
        <v>1</v>
      </c>
      <c r="F4491" s="29" t="s">
        <v>137</v>
      </c>
      <c r="G4491" s="29" t="s">
        <v>8296</v>
      </c>
      <c r="H4491" s="30" t="n">
        <v>18</v>
      </c>
      <c r="I4491" s="31" t="n">
        <v>46273</v>
      </c>
      <c r="J4491" s="30" t="n">
        <v>18</v>
      </c>
      <c r="K4491" s="29" t="s">
        <v>120</v>
      </c>
      <c r="L4491" s="29" t="s">
        <v>149</v>
      </c>
      <c r="M4491" s="29"/>
      <c r="N4491" s="29" t="s">
        <v>134</v>
      </c>
      <c r="O4491" s="31" t="n">
        <v>46303</v>
      </c>
      <c r="P4491" s="29" t="s">
        <v>123</v>
      </c>
      <c r="Q4491" s="29" t="n">
        <f aca="false">IFERROR(VALUE(L4491),"")</f>
        <v>12</v>
      </c>
      <c r="R4491" s="29" t="n">
        <f aca="true">IF(O4491="","",O4491-TODAY())</f>
        <v>18</v>
      </c>
      <c r="S4491" s="29" t="str">
        <f aca="false">IF(C4491="&lt;&lt; vazio &gt;&gt;","VAZIA",IF(AND(O4491&lt;&gt;"",R4491&lt;0),"VENCIDO",IF(AND(O4491&lt;&gt;"",R4491&lt;=Parametros!$B$10),"PRÓX. VENCIMENTO",IF(F4491="Q","QUALIDADE",IF(F4491="S","BLOQUEADO",IF(F4491="R","RESTRITO/DEVOLUÇÃO",IF(OR(N4491="QUAR",N4491="QRES"),"QUARENTENA",IF(OR(B4491="DESCARTE",B4491="DEVOLUÇÃO"),"DESCARTE/DEVOLUÇÃO",IF(AND(D4491="",K4491&lt;&gt;""),"SEM LOTE",IF(AND(Q4491&lt;&gt;"",Q4491&gt;=Parametros!$B$11),"PARADO/SEM GIRO","OK"))))))))))</f>
        <v>PRÓX. VENCIMENTO</v>
      </c>
      <c r="T4491" s="29" t="str">
        <f aca="false">IF(AND($S4491="PARADO/SEM GIRO",$K4491="KG",OR(Painel!$B$5="(Todos)",A4491=Painel!$B$5)*OR(Painel!$E$5="(Todos)",P4491=Painel!$E$5)),$J4491+ROW()/10000000,"")</f>
        <v/>
      </c>
      <c r="U4491" s="29" t="str">
        <f aca="false">IF(AND($S4491="VENCIDO",$K4491="KG",OR(Painel!$B$5="(Todos)",A4491=Painel!$B$5)*OR(Painel!$E$5="(Todos)",P4491=Painel!$E$5)),$J4491+ROW()/10000000,"")</f>
        <v/>
      </c>
    </row>
    <row r="4492" customFormat="false" ht="15" hidden="false" customHeight="false" outlineLevel="0" collapsed="false">
      <c r="A4492" s="29" t="s">
        <v>52</v>
      </c>
      <c r="B4492" s="29" t="s">
        <v>8297</v>
      </c>
      <c r="C4492" s="29" t="s">
        <v>1381</v>
      </c>
      <c r="D4492" s="29" t="s">
        <v>1382</v>
      </c>
      <c r="E4492" s="29" t="n">
        <v>1</v>
      </c>
      <c r="F4492" s="29"/>
      <c r="G4492" s="29" t="s">
        <v>8298</v>
      </c>
      <c r="H4492" s="30" t="n">
        <v>800</v>
      </c>
      <c r="I4492" s="31" t="n">
        <v>46235</v>
      </c>
      <c r="J4492" s="30" t="n">
        <v>800</v>
      </c>
      <c r="K4492" s="29" t="s">
        <v>120</v>
      </c>
      <c r="L4492" s="29" t="s">
        <v>694</v>
      </c>
      <c r="M4492" s="29"/>
      <c r="N4492" s="29" t="s">
        <v>122</v>
      </c>
      <c r="O4492" s="31" t="n">
        <v>46590</v>
      </c>
      <c r="P4492" s="29" t="s">
        <v>123</v>
      </c>
      <c r="Q4492" s="29" t="n">
        <f aca="false">IFERROR(VALUE(L4492),"")</f>
        <v>50</v>
      </c>
      <c r="R4492" s="29" t="n">
        <f aca="true">IF(O4492="","",O4492-TODAY())</f>
        <v>305</v>
      </c>
      <c r="S4492" s="29" t="str">
        <f aca="false">IF(C4492="&lt;&lt; vazio &gt;&gt;","VAZIA",IF(AND(O4492&lt;&gt;"",R4492&lt;0),"VENCIDO",IF(AND(O4492&lt;&gt;"",R4492&lt;=Parametros!$B$10),"PRÓX. VENCIMENTO",IF(F4492="Q","QUALIDADE",IF(F4492="S","BLOQUEADO",IF(F4492="R","RESTRITO/DEVOLUÇÃO",IF(OR(N4492="QUAR",N4492="QRES"),"QUARENTENA",IF(OR(B4492="DESCARTE",B4492="DEVOLUÇÃO"),"DESCARTE/DEVOLUÇÃO",IF(AND(D4492="",K4492&lt;&gt;""),"SEM LOTE",IF(AND(Q4492&lt;&gt;"",Q4492&gt;=Parametros!$B$11),"PARADO/SEM GIRO","OK"))))))))))</f>
        <v>OK</v>
      </c>
      <c r="T4492" s="29" t="str">
        <f aca="false">IF(AND($S4492="PARADO/SEM GIRO",$K4492="KG",OR(Painel!$B$5="(Todos)",A4492=Painel!$B$5)*OR(Painel!$E$5="(Todos)",P4492=Painel!$E$5)),$J4492+ROW()/10000000,"")</f>
        <v/>
      </c>
      <c r="U4492" s="29" t="str">
        <f aca="false">IF(AND($S4492="VENCIDO",$K4492="KG",OR(Painel!$B$5="(Todos)",A4492=Painel!$B$5)*OR(Painel!$E$5="(Todos)",P4492=Painel!$E$5)),$J4492+ROW()/10000000,"")</f>
        <v/>
      </c>
    </row>
    <row r="4493" customFormat="false" ht="15" hidden="false" customHeight="false" outlineLevel="0" collapsed="false">
      <c r="A4493" s="29" t="s">
        <v>52</v>
      </c>
      <c r="B4493" s="29" t="s">
        <v>8299</v>
      </c>
      <c r="C4493" s="29" t="s">
        <v>785</v>
      </c>
      <c r="D4493" s="29" t="s">
        <v>786</v>
      </c>
      <c r="E4493" s="29" t="n">
        <v>1</v>
      </c>
      <c r="F4493" s="29"/>
      <c r="G4493" s="29" t="s">
        <v>8300</v>
      </c>
      <c r="H4493" s="30" t="n">
        <v>1000</v>
      </c>
      <c r="I4493" s="31" t="n">
        <v>46282</v>
      </c>
      <c r="J4493" s="30" t="n">
        <v>1000</v>
      </c>
      <c r="K4493" s="29" t="s">
        <v>120</v>
      </c>
      <c r="L4493" s="29" t="s">
        <v>400</v>
      </c>
      <c r="M4493" s="29"/>
      <c r="N4493" s="29" t="s">
        <v>122</v>
      </c>
      <c r="O4493" s="31" t="n">
        <v>46824</v>
      </c>
      <c r="P4493" s="29" t="s">
        <v>123</v>
      </c>
      <c r="Q4493" s="29" t="n">
        <f aca="false">IFERROR(VALUE(L4493),"")</f>
        <v>3</v>
      </c>
      <c r="R4493" s="29" t="n">
        <f aca="true">IF(O4493="","",O4493-TODAY())</f>
        <v>539</v>
      </c>
      <c r="S4493" s="29" t="str">
        <f aca="false">IF(C4493="&lt;&lt; vazio &gt;&gt;","VAZIA",IF(AND(O4493&lt;&gt;"",R4493&lt;0),"VENCIDO",IF(AND(O4493&lt;&gt;"",R4493&lt;=Parametros!$B$10),"PRÓX. VENCIMENTO",IF(F4493="Q","QUALIDADE",IF(F4493="S","BLOQUEADO",IF(F4493="R","RESTRITO/DEVOLUÇÃO",IF(OR(N4493="QUAR",N4493="QRES"),"QUARENTENA",IF(OR(B4493="DESCARTE",B4493="DEVOLUÇÃO"),"DESCARTE/DEVOLUÇÃO",IF(AND(D4493="",K4493&lt;&gt;""),"SEM LOTE",IF(AND(Q4493&lt;&gt;"",Q4493&gt;=Parametros!$B$11),"PARADO/SEM GIRO","OK"))))))))))</f>
        <v>OK</v>
      </c>
      <c r="T4493" s="29" t="str">
        <f aca="false">IF(AND($S4493="PARADO/SEM GIRO",$K4493="KG",OR(Painel!$B$5="(Todos)",A4493=Painel!$B$5)*OR(Painel!$E$5="(Todos)",P4493=Painel!$E$5)),$J4493+ROW()/10000000,"")</f>
        <v/>
      </c>
      <c r="U4493" s="29" t="str">
        <f aca="false">IF(AND($S4493="VENCIDO",$K4493="KG",OR(Painel!$B$5="(Todos)",A4493=Painel!$B$5)*OR(Painel!$E$5="(Todos)",P4493=Painel!$E$5)),$J4493+ROW()/10000000,"")</f>
        <v/>
      </c>
    </row>
    <row r="4494" customFormat="false" ht="15" hidden="false" customHeight="false" outlineLevel="0" collapsed="false">
      <c r="A4494" s="29" t="s">
        <v>52</v>
      </c>
      <c r="B4494" s="29" t="s">
        <v>8301</v>
      </c>
      <c r="C4494" s="29" t="s">
        <v>876</v>
      </c>
      <c r="D4494" s="29" t="s">
        <v>6993</v>
      </c>
      <c r="E4494" s="29" t="n">
        <v>1</v>
      </c>
      <c r="F4494" s="29" t="s">
        <v>268</v>
      </c>
      <c r="G4494" s="29" t="s">
        <v>8302</v>
      </c>
      <c r="H4494" s="30" t="n">
        <v>720</v>
      </c>
      <c r="I4494" s="31" t="n">
        <v>46281</v>
      </c>
      <c r="J4494" s="30" t="n">
        <v>720</v>
      </c>
      <c r="K4494" s="29" t="s">
        <v>120</v>
      </c>
      <c r="L4494" s="29" t="s">
        <v>284</v>
      </c>
      <c r="M4494" s="29"/>
      <c r="N4494" s="29" t="s">
        <v>122</v>
      </c>
      <c r="O4494" s="31" t="n">
        <v>46828</v>
      </c>
      <c r="P4494" s="29" t="s">
        <v>123</v>
      </c>
      <c r="Q4494" s="29" t="n">
        <f aca="false">IFERROR(VALUE(L4494),"")</f>
        <v>4</v>
      </c>
      <c r="R4494" s="29" t="n">
        <f aca="true">IF(O4494="","",O4494-TODAY())</f>
        <v>543</v>
      </c>
      <c r="S4494" s="29" t="str">
        <f aca="false">IF(C4494="&lt;&lt; vazio &gt;&gt;","VAZIA",IF(AND(O4494&lt;&gt;"",R4494&lt;0),"VENCIDO",IF(AND(O4494&lt;&gt;"",R4494&lt;=Parametros!$B$10),"PRÓX. VENCIMENTO",IF(F4494="Q","QUALIDADE",IF(F4494="S","BLOQUEADO",IF(F4494="R","RESTRITO/DEVOLUÇÃO",IF(OR(N4494="QUAR",N4494="QRES"),"QUARENTENA",IF(OR(B4494="DESCARTE",B4494="DEVOLUÇÃO"),"DESCARTE/DEVOLUÇÃO",IF(AND(D4494="",K4494&lt;&gt;""),"SEM LOTE",IF(AND(Q4494&lt;&gt;"",Q4494&gt;=Parametros!$B$11),"PARADO/SEM GIRO","OK"))))))))))</f>
        <v>QUALIDADE</v>
      </c>
      <c r="T4494" s="29" t="str">
        <f aca="false">IF(AND($S4494="PARADO/SEM GIRO",$K4494="KG",OR(Painel!$B$5="(Todos)",A4494=Painel!$B$5)*OR(Painel!$E$5="(Todos)",P4494=Painel!$E$5)),$J4494+ROW()/10000000,"")</f>
        <v/>
      </c>
      <c r="U4494" s="29" t="str">
        <f aca="false">IF(AND($S4494="VENCIDO",$K4494="KG",OR(Painel!$B$5="(Todos)",A4494=Painel!$B$5)*OR(Painel!$E$5="(Todos)",P4494=Painel!$E$5)),$J4494+ROW()/10000000,"")</f>
        <v/>
      </c>
    </row>
    <row r="4495" customFormat="false" ht="15" hidden="false" customHeight="false" outlineLevel="0" collapsed="false">
      <c r="A4495" s="29" t="s">
        <v>52</v>
      </c>
      <c r="B4495" s="29" t="s">
        <v>8303</v>
      </c>
      <c r="C4495" s="29" t="s">
        <v>876</v>
      </c>
      <c r="D4495" s="29" t="s">
        <v>7430</v>
      </c>
      <c r="E4495" s="29" t="n">
        <v>1</v>
      </c>
      <c r="F4495" s="29"/>
      <c r="G4495" s="29" t="s">
        <v>8304</v>
      </c>
      <c r="H4495" s="30" t="n">
        <v>720</v>
      </c>
      <c r="I4495" s="31" t="n">
        <v>46279</v>
      </c>
      <c r="J4495" s="30" t="n">
        <v>720</v>
      </c>
      <c r="K4495" s="29" t="s">
        <v>120</v>
      </c>
      <c r="L4495" s="29" t="s">
        <v>350</v>
      </c>
      <c r="M4495" s="29"/>
      <c r="N4495" s="29" t="s">
        <v>122</v>
      </c>
      <c r="O4495" s="31" t="n">
        <v>46820</v>
      </c>
      <c r="P4495" s="29" t="s">
        <v>123</v>
      </c>
      <c r="Q4495" s="29" t="n">
        <f aca="false">IFERROR(VALUE(L4495),"")</f>
        <v>6</v>
      </c>
      <c r="R4495" s="29" t="n">
        <f aca="true">IF(O4495="","",O4495-TODAY())</f>
        <v>535</v>
      </c>
      <c r="S4495" s="29" t="str">
        <f aca="false">IF(C4495="&lt;&lt; vazio &gt;&gt;","VAZIA",IF(AND(O4495&lt;&gt;"",R4495&lt;0),"VENCIDO",IF(AND(O4495&lt;&gt;"",R4495&lt;=Parametros!$B$10),"PRÓX. VENCIMENTO",IF(F4495="Q","QUALIDADE",IF(F4495="S","BLOQUEADO",IF(F4495="R","RESTRITO/DEVOLUÇÃO",IF(OR(N4495="QUAR",N4495="QRES"),"QUARENTENA",IF(OR(B4495="DESCARTE",B4495="DEVOLUÇÃO"),"DESCARTE/DEVOLUÇÃO",IF(AND(D4495="",K4495&lt;&gt;""),"SEM LOTE",IF(AND(Q4495&lt;&gt;"",Q4495&gt;=Parametros!$B$11),"PARADO/SEM GIRO","OK"))))))))))</f>
        <v>OK</v>
      </c>
      <c r="T4495" s="29" t="str">
        <f aca="false">IF(AND($S4495="PARADO/SEM GIRO",$K4495="KG",OR(Painel!$B$5="(Todos)",A4495=Painel!$B$5)*OR(Painel!$E$5="(Todos)",P4495=Painel!$E$5)),$J4495+ROW()/10000000,"")</f>
        <v/>
      </c>
      <c r="U4495" s="29" t="str">
        <f aca="false">IF(AND($S4495="VENCIDO",$K4495="KG",OR(Painel!$B$5="(Todos)",A4495=Painel!$B$5)*OR(Painel!$E$5="(Todos)",P4495=Painel!$E$5)),$J4495+ROW()/10000000,"")</f>
        <v/>
      </c>
    </row>
    <row r="4496" customFormat="false" ht="15" hidden="false" customHeight="false" outlineLevel="0" collapsed="false">
      <c r="A4496" s="29" t="s">
        <v>52</v>
      </c>
      <c r="B4496" s="29" t="s">
        <v>8305</v>
      </c>
      <c r="C4496" s="29" t="s">
        <v>785</v>
      </c>
      <c r="D4496" s="29" t="s">
        <v>1071</v>
      </c>
      <c r="E4496" s="29" t="n">
        <v>1</v>
      </c>
      <c r="F4496" s="29" t="s">
        <v>268</v>
      </c>
      <c r="G4496" s="29" t="s">
        <v>8306</v>
      </c>
      <c r="H4496" s="30" t="n">
        <v>1000</v>
      </c>
      <c r="I4496" s="31" t="n">
        <v>46279</v>
      </c>
      <c r="J4496" s="30" t="n">
        <v>1000</v>
      </c>
      <c r="K4496" s="29" t="s">
        <v>120</v>
      </c>
      <c r="L4496" s="29" t="s">
        <v>350</v>
      </c>
      <c r="M4496" s="29"/>
      <c r="N4496" s="29" t="s">
        <v>122</v>
      </c>
      <c r="O4496" s="31" t="n">
        <v>46826</v>
      </c>
      <c r="P4496" s="29" t="s">
        <v>123</v>
      </c>
      <c r="Q4496" s="29" t="n">
        <f aca="false">IFERROR(VALUE(L4496),"")</f>
        <v>6</v>
      </c>
      <c r="R4496" s="29" t="n">
        <f aca="true">IF(O4496="","",O4496-TODAY())</f>
        <v>541</v>
      </c>
      <c r="S4496" s="29" t="str">
        <f aca="false">IF(C4496="&lt;&lt; vazio &gt;&gt;","VAZIA",IF(AND(O4496&lt;&gt;"",R4496&lt;0),"VENCIDO",IF(AND(O4496&lt;&gt;"",R4496&lt;=Parametros!$B$10),"PRÓX. VENCIMENTO",IF(F4496="Q","QUALIDADE",IF(F4496="S","BLOQUEADO",IF(F4496="R","RESTRITO/DEVOLUÇÃO",IF(OR(N4496="QUAR",N4496="QRES"),"QUARENTENA",IF(OR(B4496="DESCARTE",B4496="DEVOLUÇÃO"),"DESCARTE/DEVOLUÇÃO",IF(AND(D4496="",K4496&lt;&gt;""),"SEM LOTE",IF(AND(Q4496&lt;&gt;"",Q4496&gt;=Parametros!$B$11),"PARADO/SEM GIRO","OK"))))))))))</f>
        <v>QUALIDADE</v>
      </c>
      <c r="T4496" s="29" t="str">
        <f aca="false">IF(AND($S4496="PARADO/SEM GIRO",$K4496="KG",OR(Painel!$B$5="(Todos)",A4496=Painel!$B$5)*OR(Painel!$E$5="(Todos)",P4496=Painel!$E$5)),$J4496+ROW()/10000000,"")</f>
        <v/>
      </c>
      <c r="U4496" s="29" t="str">
        <f aca="false">IF(AND($S4496="VENCIDO",$K4496="KG",OR(Painel!$B$5="(Todos)",A4496=Painel!$B$5)*OR(Painel!$E$5="(Todos)",P4496=Painel!$E$5)),$J4496+ROW()/10000000,"")</f>
        <v/>
      </c>
    </row>
    <row r="4497" customFormat="false" ht="15" hidden="false" customHeight="false" outlineLevel="0" collapsed="false">
      <c r="A4497" s="29" t="s">
        <v>52</v>
      </c>
      <c r="B4497" s="29" t="s">
        <v>8307</v>
      </c>
      <c r="C4497" s="29" t="s">
        <v>325</v>
      </c>
      <c r="D4497" s="29" t="s">
        <v>6819</v>
      </c>
      <c r="E4497" s="29" t="n">
        <v>1</v>
      </c>
      <c r="F4497" s="29" t="s">
        <v>268</v>
      </c>
      <c r="G4497" s="29" t="s">
        <v>8308</v>
      </c>
      <c r="H4497" s="30" t="n">
        <v>1102.5</v>
      </c>
      <c r="I4497" s="31" t="n">
        <v>46279</v>
      </c>
      <c r="J4497" s="30" t="n">
        <v>1102.5</v>
      </c>
      <c r="K4497" s="29" t="s">
        <v>120</v>
      </c>
      <c r="L4497" s="29" t="s">
        <v>350</v>
      </c>
      <c r="M4497" s="29"/>
      <c r="N4497" s="29" t="s">
        <v>122</v>
      </c>
      <c r="O4497" s="31" t="n">
        <v>46644</v>
      </c>
      <c r="P4497" s="29" t="s">
        <v>123</v>
      </c>
      <c r="Q4497" s="29" t="n">
        <f aca="false">IFERROR(VALUE(L4497),"")</f>
        <v>6</v>
      </c>
      <c r="R4497" s="29" t="n">
        <f aca="true">IF(O4497="","",O4497-TODAY())</f>
        <v>359</v>
      </c>
      <c r="S4497" s="29" t="str">
        <f aca="false">IF(C4497="&lt;&lt; vazio &gt;&gt;","VAZIA",IF(AND(O4497&lt;&gt;"",R4497&lt;0),"VENCIDO",IF(AND(O4497&lt;&gt;"",R4497&lt;=Parametros!$B$10),"PRÓX. VENCIMENTO",IF(F4497="Q","QUALIDADE",IF(F4497="S","BLOQUEADO",IF(F4497="R","RESTRITO/DEVOLUÇÃO",IF(OR(N4497="QUAR",N4497="QRES"),"QUARENTENA",IF(OR(B4497="DESCARTE",B4497="DEVOLUÇÃO"),"DESCARTE/DEVOLUÇÃO",IF(AND(D4497="",K4497&lt;&gt;""),"SEM LOTE",IF(AND(Q4497&lt;&gt;"",Q4497&gt;=Parametros!$B$11),"PARADO/SEM GIRO","OK"))))))))))</f>
        <v>QUALIDADE</v>
      </c>
      <c r="T4497" s="29" t="str">
        <f aca="false">IF(AND($S4497="PARADO/SEM GIRO",$K4497="KG",OR(Painel!$B$5="(Todos)",A4497=Painel!$B$5)*OR(Painel!$E$5="(Todos)",P4497=Painel!$E$5)),$J4497+ROW()/10000000,"")</f>
        <v/>
      </c>
      <c r="U4497" s="29" t="str">
        <f aca="false">IF(AND($S4497="VENCIDO",$K4497="KG",OR(Painel!$B$5="(Todos)",A4497=Painel!$B$5)*OR(Painel!$E$5="(Todos)",P4497=Painel!$E$5)),$J4497+ROW()/10000000,"")</f>
        <v/>
      </c>
    </row>
    <row r="4498" customFormat="false" ht="15" hidden="false" customHeight="false" outlineLevel="0" collapsed="false">
      <c r="A4498" s="29" t="s">
        <v>52</v>
      </c>
      <c r="B4498" s="29" t="s">
        <v>8309</v>
      </c>
      <c r="C4498" s="29" t="s">
        <v>876</v>
      </c>
      <c r="D4498" s="29" t="s">
        <v>6993</v>
      </c>
      <c r="E4498" s="29" t="n">
        <v>1</v>
      </c>
      <c r="F4498" s="29" t="s">
        <v>268</v>
      </c>
      <c r="G4498" s="29" t="s">
        <v>8310</v>
      </c>
      <c r="H4498" s="30" t="n">
        <v>720</v>
      </c>
      <c r="I4498" s="31" t="n">
        <v>46281</v>
      </c>
      <c r="J4498" s="30" t="n">
        <v>720</v>
      </c>
      <c r="K4498" s="29" t="s">
        <v>120</v>
      </c>
      <c r="L4498" s="29" t="s">
        <v>284</v>
      </c>
      <c r="M4498" s="29"/>
      <c r="N4498" s="29" t="s">
        <v>122</v>
      </c>
      <c r="O4498" s="31" t="n">
        <v>46828</v>
      </c>
      <c r="P4498" s="29" t="s">
        <v>123</v>
      </c>
      <c r="Q4498" s="29" t="n">
        <f aca="false">IFERROR(VALUE(L4498),"")</f>
        <v>4</v>
      </c>
      <c r="R4498" s="29" t="n">
        <f aca="true">IF(O4498="","",O4498-TODAY())</f>
        <v>543</v>
      </c>
      <c r="S4498" s="29" t="str">
        <f aca="false">IF(C4498="&lt;&lt; vazio &gt;&gt;","VAZIA",IF(AND(O4498&lt;&gt;"",R4498&lt;0),"VENCIDO",IF(AND(O4498&lt;&gt;"",R4498&lt;=Parametros!$B$10),"PRÓX. VENCIMENTO",IF(F4498="Q","QUALIDADE",IF(F4498="S","BLOQUEADO",IF(F4498="R","RESTRITO/DEVOLUÇÃO",IF(OR(N4498="QUAR",N4498="QRES"),"QUARENTENA",IF(OR(B4498="DESCARTE",B4498="DEVOLUÇÃO"),"DESCARTE/DEVOLUÇÃO",IF(AND(D4498="",K4498&lt;&gt;""),"SEM LOTE",IF(AND(Q4498&lt;&gt;"",Q4498&gt;=Parametros!$B$11),"PARADO/SEM GIRO","OK"))))))))))</f>
        <v>QUALIDADE</v>
      </c>
      <c r="T4498" s="29" t="str">
        <f aca="false">IF(AND($S4498="PARADO/SEM GIRO",$K4498="KG",OR(Painel!$B$5="(Todos)",A4498=Painel!$B$5)*OR(Painel!$E$5="(Todos)",P4498=Painel!$E$5)),$J4498+ROW()/10000000,"")</f>
        <v/>
      </c>
      <c r="U4498" s="29" t="str">
        <f aca="false">IF(AND($S4498="VENCIDO",$K4498="KG",OR(Painel!$B$5="(Todos)",A4498=Painel!$B$5)*OR(Painel!$E$5="(Todos)",P4498=Painel!$E$5)),$J4498+ROW()/10000000,"")</f>
        <v/>
      </c>
    </row>
    <row r="4499" customFormat="false" ht="15" hidden="false" customHeight="false" outlineLevel="0" collapsed="false">
      <c r="A4499" s="29" t="s">
        <v>52</v>
      </c>
      <c r="B4499" s="29" t="s">
        <v>8311</v>
      </c>
      <c r="C4499" s="29" t="s">
        <v>325</v>
      </c>
      <c r="D4499" s="29" t="s">
        <v>492</v>
      </c>
      <c r="E4499" s="29" t="n">
        <v>1</v>
      </c>
      <c r="F4499" s="29"/>
      <c r="G4499" s="29" t="s">
        <v>8312</v>
      </c>
      <c r="H4499" s="30" t="n">
        <v>1102.5</v>
      </c>
      <c r="I4499" s="31" t="n">
        <v>46240</v>
      </c>
      <c r="J4499" s="30" t="n">
        <v>1102.5</v>
      </c>
      <c r="K4499" s="29" t="s">
        <v>120</v>
      </c>
      <c r="L4499" s="29" t="s">
        <v>1330</v>
      </c>
      <c r="M4499" s="29"/>
      <c r="N4499" s="29" t="s">
        <v>122</v>
      </c>
      <c r="O4499" s="31" t="n">
        <v>46600</v>
      </c>
      <c r="P4499" s="29" t="s">
        <v>123</v>
      </c>
      <c r="Q4499" s="29" t="n">
        <f aca="false">IFERROR(VALUE(L4499),"")</f>
        <v>45</v>
      </c>
      <c r="R4499" s="29" t="n">
        <f aca="true">IF(O4499="","",O4499-TODAY())</f>
        <v>315</v>
      </c>
      <c r="S4499" s="29" t="str">
        <f aca="false">IF(C4499="&lt;&lt; vazio &gt;&gt;","VAZIA",IF(AND(O4499&lt;&gt;"",R4499&lt;0),"VENCIDO",IF(AND(O4499&lt;&gt;"",R4499&lt;=Parametros!$B$10),"PRÓX. VENCIMENTO",IF(F4499="Q","QUALIDADE",IF(F4499="S","BLOQUEADO",IF(F4499="R","RESTRITO/DEVOLUÇÃO",IF(OR(N4499="QUAR",N4499="QRES"),"QUARENTENA",IF(OR(B4499="DESCARTE",B4499="DEVOLUÇÃO"),"DESCARTE/DEVOLUÇÃO",IF(AND(D4499="",K4499&lt;&gt;""),"SEM LOTE",IF(AND(Q4499&lt;&gt;"",Q4499&gt;=Parametros!$B$11),"PARADO/SEM GIRO","OK"))))))))))</f>
        <v>OK</v>
      </c>
      <c r="T4499" s="29" t="str">
        <f aca="false">IF(AND($S4499="PARADO/SEM GIRO",$K4499="KG",OR(Painel!$B$5="(Todos)",A4499=Painel!$B$5)*OR(Painel!$E$5="(Todos)",P4499=Painel!$E$5)),$J4499+ROW()/10000000,"")</f>
        <v/>
      </c>
      <c r="U4499" s="29" t="str">
        <f aca="false">IF(AND($S4499="VENCIDO",$K4499="KG",OR(Painel!$B$5="(Todos)",A4499=Painel!$B$5)*OR(Painel!$E$5="(Todos)",P4499=Painel!$E$5)),$J4499+ROW()/10000000,"")</f>
        <v/>
      </c>
    </row>
    <row r="4500" customFormat="false" ht="15" hidden="false" customHeight="false" outlineLevel="0" collapsed="false">
      <c r="A4500" s="29" t="s">
        <v>52</v>
      </c>
      <c r="B4500" s="29" t="s">
        <v>8313</v>
      </c>
      <c r="C4500" s="29" t="s">
        <v>3520</v>
      </c>
      <c r="D4500" s="29" t="s">
        <v>656</v>
      </c>
      <c r="E4500" s="29" t="n">
        <v>1</v>
      </c>
      <c r="F4500" s="29" t="s">
        <v>268</v>
      </c>
      <c r="G4500" s="29" t="s">
        <v>8314</v>
      </c>
      <c r="H4500" s="30" t="n">
        <v>960</v>
      </c>
      <c r="I4500" s="31" t="n">
        <v>46272</v>
      </c>
      <c r="J4500" s="30" t="n">
        <v>960</v>
      </c>
      <c r="K4500" s="29" t="s">
        <v>120</v>
      </c>
      <c r="L4500" s="29" t="s">
        <v>126</v>
      </c>
      <c r="M4500" s="29"/>
      <c r="N4500" s="29" t="s">
        <v>122</v>
      </c>
      <c r="O4500" s="31" t="n">
        <v>46816</v>
      </c>
      <c r="P4500" s="29" t="s">
        <v>123</v>
      </c>
      <c r="Q4500" s="29" t="n">
        <f aca="false">IFERROR(VALUE(L4500),"")</f>
        <v>13</v>
      </c>
      <c r="R4500" s="29" t="n">
        <f aca="true">IF(O4500="","",O4500-TODAY())</f>
        <v>531</v>
      </c>
      <c r="S4500" s="29" t="str">
        <f aca="false">IF(C4500="&lt;&lt; vazio &gt;&gt;","VAZIA",IF(AND(O4500&lt;&gt;"",R4500&lt;0),"VENCIDO",IF(AND(O4500&lt;&gt;"",R4500&lt;=Parametros!$B$10),"PRÓX. VENCIMENTO",IF(F4500="Q","QUALIDADE",IF(F4500="S","BLOQUEADO",IF(F4500="R","RESTRITO/DEVOLUÇÃO",IF(OR(N4500="QUAR",N4500="QRES"),"QUARENTENA",IF(OR(B4500="DESCARTE",B4500="DEVOLUÇÃO"),"DESCARTE/DEVOLUÇÃO",IF(AND(D4500="",K4500&lt;&gt;""),"SEM LOTE",IF(AND(Q4500&lt;&gt;"",Q4500&gt;=Parametros!$B$11),"PARADO/SEM GIRO","OK"))))))))))</f>
        <v>QUALIDADE</v>
      </c>
      <c r="T4500" s="29" t="str">
        <f aca="false">IF(AND($S4500="PARADO/SEM GIRO",$K4500="KG",OR(Painel!$B$5="(Todos)",A4500=Painel!$B$5)*OR(Painel!$E$5="(Todos)",P4500=Painel!$E$5)),$J4500+ROW()/10000000,"")</f>
        <v/>
      </c>
      <c r="U4500" s="29" t="str">
        <f aca="false">IF(AND($S4500="VENCIDO",$K4500="KG",OR(Painel!$B$5="(Todos)",A4500=Painel!$B$5)*OR(Painel!$E$5="(Todos)",P4500=Painel!$E$5)),$J4500+ROW()/10000000,"")</f>
        <v/>
      </c>
    </row>
    <row r="4501" customFormat="false" ht="15" hidden="false" customHeight="false" outlineLevel="0" collapsed="false">
      <c r="A4501" s="29" t="s">
        <v>52</v>
      </c>
      <c r="B4501" s="29" t="s">
        <v>8315</v>
      </c>
      <c r="C4501" s="29" t="s">
        <v>115</v>
      </c>
      <c r="D4501" s="29"/>
      <c r="E4501" s="29" t="n">
        <v>0</v>
      </c>
      <c r="F4501" s="29"/>
      <c r="G4501" s="29"/>
      <c r="H4501" s="30" t="n">
        <v>0</v>
      </c>
      <c r="I4501" s="29"/>
      <c r="J4501" s="30" t="n">
        <v>0</v>
      </c>
      <c r="K4501" s="29"/>
      <c r="L4501" s="29" t="s">
        <v>116</v>
      </c>
      <c r="M4501" s="29"/>
      <c r="N4501" s="29"/>
      <c r="O4501" s="29"/>
      <c r="P4501" s="29"/>
      <c r="Q4501" s="29" t="n">
        <f aca="false">IFERROR(VALUE(L4501),"")</f>
        <v>0</v>
      </c>
      <c r="R4501" s="29" t="str">
        <f aca="true">IF(O4501="","",O4501-TODAY())</f>
        <v/>
      </c>
      <c r="S4501" s="29" t="str">
        <f aca="false">IF(C4501="&lt;&lt; vazio &gt;&gt;","VAZIA",IF(AND(O4501&lt;&gt;"",R4501&lt;0),"VENCIDO",IF(AND(O4501&lt;&gt;"",R4501&lt;=Parametros!$B$10),"PRÓX. VENCIMENTO",IF(F4501="Q","QUALIDADE",IF(F4501="S","BLOQUEADO",IF(F4501="R","RESTRITO/DEVOLUÇÃO",IF(OR(N4501="QUAR",N4501="QRES"),"QUARENTENA",IF(OR(B4501="DESCARTE",B4501="DEVOLUÇÃO"),"DESCARTE/DEVOLUÇÃO",IF(AND(D4501="",K4501&lt;&gt;""),"SEM LOTE",IF(AND(Q4501&lt;&gt;"",Q4501&gt;=Parametros!$B$11),"PARADO/SEM GIRO","OK"))))))))))</f>
        <v>VAZIA</v>
      </c>
      <c r="T4501" s="29" t="str">
        <f aca="false">IF(AND($S4501="PARADO/SEM GIRO",$K4501="KG",OR(Painel!$B$5="(Todos)",A4501=Painel!$B$5)*OR(Painel!$E$5="(Todos)",P4501=Painel!$E$5)),$J4501+ROW()/10000000,"")</f>
        <v/>
      </c>
      <c r="U4501" s="29" t="str">
        <f aca="false">IF(AND($S4501="VENCIDO",$K4501="KG",OR(Painel!$B$5="(Todos)",A4501=Painel!$B$5)*OR(Painel!$E$5="(Todos)",P4501=Painel!$E$5)),$J4501+ROW()/10000000,"")</f>
        <v/>
      </c>
    </row>
    <row r="4502" customFormat="false" ht="15" hidden="false" customHeight="false" outlineLevel="0" collapsed="false">
      <c r="A4502" s="29" t="s">
        <v>52</v>
      </c>
      <c r="B4502" s="29" t="s">
        <v>8316</v>
      </c>
      <c r="C4502" s="29" t="s">
        <v>161</v>
      </c>
      <c r="D4502" s="29" t="s">
        <v>8317</v>
      </c>
      <c r="E4502" s="29" t="n">
        <v>1</v>
      </c>
      <c r="F4502" s="29"/>
      <c r="G4502" s="29" t="s">
        <v>8318</v>
      </c>
      <c r="H4502" s="30" t="n">
        <v>999.9</v>
      </c>
      <c r="I4502" s="31" t="n">
        <v>46283</v>
      </c>
      <c r="J4502" s="30" t="n">
        <v>999.9</v>
      </c>
      <c r="K4502" s="29" t="s">
        <v>120</v>
      </c>
      <c r="L4502" s="29" t="s">
        <v>2566</v>
      </c>
      <c r="M4502" s="29"/>
      <c r="N4502" s="29" t="s">
        <v>122</v>
      </c>
      <c r="O4502" s="31" t="n">
        <v>46742</v>
      </c>
      <c r="P4502" s="29" t="s">
        <v>123</v>
      </c>
      <c r="Q4502" s="29" t="n">
        <f aca="false">IFERROR(VALUE(L4502),"")</f>
        <v>87</v>
      </c>
      <c r="R4502" s="29" t="n">
        <f aca="true">IF(O4502="","",O4502-TODAY())</f>
        <v>457</v>
      </c>
      <c r="S4502" s="29" t="str">
        <f aca="false">IF(C4502="&lt;&lt; vazio &gt;&gt;","VAZIA",IF(AND(O4502&lt;&gt;"",R4502&lt;0),"VENCIDO",IF(AND(O4502&lt;&gt;"",R4502&lt;=Parametros!$B$10),"PRÓX. VENCIMENTO",IF(F4502="Q","QUALIDADE",IF(F4502="S","BLOQUEADO",IF(F4502="R","RESTRITO/DEVOLUÇÃO",IF(OR(N4502="QUAR",N4502="QRES"),"QUARENTENA",IF(OR(B4502="DESCARTE",B4502="DEVOLUÇÃO"),"DESCARTE/DEVOLUÇÃO",IF(AND(D4502="",K4502&lt;&gt;""),"SEM LOTE",IF(AND(Q4502&lt;&gt;"",Q4502&gt;=Parametros!$B$11),"PARADO/SEM GIRO","OK"))))))))))</f>
        <v>OK</v>
      </c>
      <c r="T4502" s="29" t="str">
        <f aca="false">IF(AND($S4502="PARADO/SEM GIRO",$K4502="KG",OR(Painel!$B$5="(Todos)",A4502=Painel!$B$5)*OR(Painel!$E$5="(Todos)",P4502=Painel!$E$5)),$J4502+ROW()/10000000,"")</f>
        <v/>
      </c>
      <c r="U4502" s="29" t="str">
        <f aca="false">IF(AND($S4502="VENCIDO",$K4502="KG",OR(Painel!$B$5="(Todos)",A4502=Painel!$B$5)*OR(Painel!$E$5="(Todos)",P4502=Painel!$E$5)),$J4502+ROW()/10000000,"")</f>
        <v/>
      </c>
    </row>
    <row r="4503" customFormat="false" ht="15" hidden="false" customHeight="false" outlineLevel="0" collapsed="false">
      <c r="A4503" s="29" t="s">
        <v>52</v>
      </c>
      <c r="B4503" s="29" t="s">
        <v>8319</v>
      </c>
      <c r="C4503" s="29" t="s">
        <v>430</v>
      </c>
      <c r="D4503" s="29" t="s">
        <v>8320</v>
      </c>
      <c r="E4503" s="29" t="n">
        <v>1</v>
      </c>
      <c r="F4503" s="29"/>
      <c r="G4503" s="29" t="s">
        <v>8321</v>
      </c>
      <c r="H4503" s="30" t="n">
        <v>151.5</v>
      </c>
      <c r="I4503" s="31" t="n">
        <v>46283</v>
      </c>
      <c r="J4503" s="30" t="n">
        <v>151.5</v>
      </c>
      <c r="K4503" s="29" t="s">
        <v>120</v>
      </c>
      <c r="L4503" s="29" t="s">
        <v>938</v>
      </c>
      <c r="M4503" s="29"/>
      <c r="N4503" s="29" t="s">
        <v>122</v>
      </c>
      <c r="O4503" s="31" t="n">
        <v>46459</v>
      </c>
      <c r="P4503" s="29" t="s">
        <v>123</v>
      </c>
      <c r="Q4503" s="29" t="n">
        <f aca="false">IFERROR(VALUE(L4503),"")</f>
        <v>24</v>
      </c>
      <c r="R4503" s="29" t="n">
        <f aca="true">IF(O4503="","",O4503-TODAY())</f>
        <v>174</v>
      </c>
      <c r="S4503" s="29" t="str">
        <f aca="false">IF(C4503="&lt;&lt; vazio &gt;&gt;","VAZIA",IF(AND(O4503&lt;&gt;"",R4503&lt;0),"VENCIDO",IF(AND(O4503&lt;&gt;"",R4503&lt;=Parametros!$B$10),"PRÓX. VENCIMENTO",IF(F4503="Q","QUALIDADE",IF(F4503="S","BLOQUEADO",IF(F4503="R","RESTRITO/DEVOLUÇÃO",IF(OR(N4503="QUAR",N4503="QRES"),"QUARENTENA",IF(OR(B4503="DESCARTE",B4503="DEVOLUÇÃO"),"DESCARTE/DEVOLUÇÃO",IF(AND(D4503="",K4503&lt;&gt;""),"SEM LOTE",IF(AND(Q4503&lt;&gt;"",Q4503&gt;=Parametros!$B$11),"PARADO/SEM GIRO","OK"))))))))))</f>
        <v>OK</v>
      </c>
      <c r="T4503" s="29" t="str">
        <f aca="false">IF(AND($S4503="PARADO/SEM GIRO",$K4503="KG",OR(Painel!$B$5="(Todos)",A4503=Painel!$B$5)*OR(Painel!$E$5="(Todos)",P4503=Painel!$E$5)),$J4503+ROW()/10000000,"")</f>
        <v/>
      </c>
      <c r="U4503" s="29" t="str">
        <f aca="false">IF(AND($S4503="VENCIDO",$K4503="KG",OR(Painel!$B$5="(Todos)",A4503=Painel!$B$5)*OR(Painel!$E$5="(Todos)",P4503=Painel!$E$5)),$J4503+ROW()/10000000,"")</f>
        <v/>
      </c>
    </row>
    <row r="4504" customFormat="false" ht="15" hidden="false" customHeight="false" outlineLevel="0" collapsed="false">
      <c r="A4504" s="29" t="s">
        <v>52</v>
      </c>
      <c r="B4504" s="29" t="s">
        <v>8322</v>
      </c>
      <c r="C4504" s="29" t="s">
        <v>6947</v>
      </c>
      <c r="D4504" s="29" t="s">
        <v>6948</v>
      </c>
      <c r="E4504" s="29" t="n">
        <v>1</v>
      </c>
      <c r="F4504" s="29"/>
      <c r="G4504" s="29" t="s">
        <v>8323</v>
      </c>
      <c r="H4504" s="30" t="n">
        <v>1000</v>
      </c>
      <c r="I4504" s="31" t="n">
        <v>46235</v>
      </c>
      <c r="J4504" s="30" t="n">
        <v>1000</v>
      </c>
      <c r="K4504" s="29" t="s">
        <v>120</v>
      </c>
      <c r="L4504" s="29" t="s">
        <v>694</v>
      </c>
      <c r="M4504" s="29"/>
      <c r="N4504" s="29" t="s">
        <v>122</v>
      </c>
      <c r="O4504" s="31" t="n">
        <v>46905</v>
      </c>
      <c r="P4504" s="29" t="s">
        <v>123</v>
      </c>
      <c r="Q4504" s="29" t="n">
        <f aca="false">IFERROR(VALUE(L4504),"")</f>
        <v>50</v>
      </c>
      <c r="R4504" s="29" t="n">
        <f aca="true">IF(O4504="","",O4504-TODAY())</f>
        <v>620</v>
      </c>
      <c r="S4504" s="29" t="str">
        <f aca="false">IF(C4504="&lt;&lt; vazio &gt;&gt;","VAZIA",IF(AND(O4504&lt;&gt;"",R4504&lt;0),"VENCIDO",IF(AND(O4504&lt;&gt;"",R4504&lt;=Parametros!$B$10),"PRÓX. VENCIMENTO",IF(F4504="Q","QUALIDADE",IF(F4504="S","BLOQUEADO",IF(F4504="R","RESTRITO/DEVOLUÇÃO",IF(OR(N4504="QUAR",N4504="QRES"),"QUARENTENA",IF(OR(B4504="DESCARTE",B4504="DEVOLUÇÃO"),"DESCARTE/DEVOLUÇÃO",IF(AND(D4504="",K4504&lt;&gt;""),"SEM LOTE",IF(AND(Q4504&lt;&gt;"",Q4504&gt;=Parametros!$B$11),"PARADO/SEM GIRO","OK"))))))))))</f>
        <v>OK</v>
      </c>
      <c r="T4504" s="29" t="str">
        <f aca="false">IF(AND($S4504="PARADO/SEM GIRO",$K4504="KG",OR(Painel!$B$5="(Todos)",A4504=Painel!$B$5)*OR(Painel!$E$5="(Todos)",P4504=Painel!$E$5)),$J4504+ROW()/10000000,"")</f>
        <v/>
      </c>
      <c r="U4504" s="29" t="str">
        <f aca="false">IF(AND($S4504="VENCIDO",$K4504="KG",OR(Painel!$B$5="(Todos)",A4504=Painel!$B$5)*OR(Painel!$E$5="(Todos)",P4504=Painel!$E$5)),$J4504+ROW()/10000000,"")</f>
        <v/>
      </c>
    </row>
    <row r="4505" customFormat="false" ht="15" hidden="false" customHeight="false" outlineLevel="0" collapsed="false">
      <c r="A4505" s="29" t="s">
        <v>52</v>
      </c>
      <c r="B4505" s="29" t="s">
        <v>8324</v>
      </c>
      <c r="C4505" s="29" t="s">
        <v>876</v>
      </c>
      <c r="D4505" s="29" t="s">
        <v>6993</v>
      </c>
      <c r="E4505" s="29" t="n">
        <v>1</v>
      </c>
      <c r="F4505" s="29" t="s">
        <v>268</v>
      </c>
      <c r="G4505" s="29" t="s">
        <v>8325</v>
      </c>
      <c r="H4505" s="30" t="n">
        <v>720</v>
      </c>
      <c r="I4505" s="31" t="n">
        <v>46281</v>
      </c>
      <c r="J4505" s="30" t="n">
        <v>720</v>
      </c>
      <c r="K4505" s="29" t="s">
        <v>120</v>
      </c>
      <c r="L4505" s="29" t="s">
        <v>284</v>
      </c>
      <c r="M4505" s="29"/>
      <c r="N4505" s="29" t="s">
        <v>122</v>
      </c>
      <c r="O4505" s="31" t="n">
        <v>46828</v>
      </c>
      <c r="P4505" s="29" t="s">
        <v>123</v>
      </c>
      <c r="Q4505" s="29" t="n">
        <f aca="false">IFERROR(VALUE(L4505),"")</f>
        <v>4</v>
      </c>
      <c r="R4505" s="29" t="n">
        <f aca="true">IF(O4505="","",O4505-TODAY())</f>
        <v>543</v>
      </c>
      <c r="S4505" s="29" t="str">
        <f aca="false">IF(C4505="&lt;&lt; vazio &gt;&gt;","VAZIA",IF(AND(O4505&lt;&gt;"",R4505&lt;0),"VENCIDO",IF(AND(O4505&lt;&gt;"",R4505&lt;=Parametros!$B$10),"PRÓX. VENCIMENTO",IF(F4505="Q","QUALIDADE",IF(F4505="S","BLOQUEADO",IF(F4505="R","RESTRITO/DEVOLUÇÃO",IF(OR(N4505="QUAR",N4505="QRES"),"QUARENTENA",IF(OR(B4505="DESCARTE",B4505="DEVOLUÇÃO"),"DESCARTE/DEVOLUÇÃO",IF(AND(D4505="",K4505&lt;&gt;""),"SEM LOTE",IF(AND(Q4505&lt;&gt;"",Q4505&gt;=Parametros!$B$11),"PARADO/SEM GIRO","OK"))))))))))</f>
        <v>QUALIDADE</v>
      </c>
      <c r="T4505" s="29" t="str">
        <f aca="false">IF(AND($S4505="PARADO/SEM GIRO",$K4505="KG",OR(Painel!$B$5="(Todos)",A4505=Painel!$B$5)*OR(Painel!$E$5="(Todos)",P4505=Painel!$E$5)),$J4505+ROW()/10000000,"")</f>
        <v/>
      </c>
      <c r="U4505" s="29" t="str">
        <f aca="false">IF(AND($S4505="VENCIDO",$K4505="KG",OR(Painel!$B$5="(Todos)",A4505=Painel!$B$5)*OR(Painel!$E$5="(Todos)",P4505=Painel!$E$5)),$J4505+ROW()/10000000,"")</f>
        <v/>
      </c>
    </row>
    <row r="4506" customFormat="false" ht="15" hidden="false" customHeight="false" outlineLevel="0" collapsed="false">
      <c r="A4506" s="29" t="s">
        <v>52</v>
      </c>
      <c r="B4506" s="29" t="s">
        <v>8326</v>
      </c>
      <c r="C4506" s="29" t="s">
        <v>894</v>
      </c>
      <c r="D4506" s="29" t="s">
        <v>6897</v>
      </c>
      <c r="E4506" s="29" t="n">
        <v>1</v>
      </c>
      <c r="F4506" s="29"/>
      <c r="G4506" s="29" t="s">
        <v>8327</v>
      </c>
      <c r="H4506" s="30" t="n">
        <v>1000</v>
      </c>
      <c r="I4506" s="31" t="n">
        <v>46240</v>
      </c>
      <c r="J4506" s="30" t="n">
        <v>1000</v>
      </c>
      <c r="K4506" s="29" t="s">
        <v>120</v>
      </c>
      <c r="L4506" s="29" t="s">
        <v>1330</v>
      </c>
      <c r="M4506" s="29"/>
      <c r="N4506" s="29" t="s">
        <v>122</v>
      </c>
      <c r="O4506" s="31" t="n">
        <v>46780</v>
      </c>
      <c r="P4506" s="29" t="s">
        <v>123</v>
      </c>
      <c r="Q4506" s="29" t="n">
        <f aca="false">IFERROR(VALUE(L4506),"")</f>
        <v>45</v>
      </c>
      <c r="R4506" s="29" t="n">
        <f aca="true">IF(O4506="","",O4506-TODAY())</f>
        <v>495</v>
      </c>
      <c r="S4506" s="29" t="str">
        <f aca="false">IF(C4506="&lt;&lt; vazio &gt;&gt;","VAZIA",IF(AND(O4506&lt;&gt;"",R4506&lt;0),"VENCIDO",IF(AND(O4506&lt;&gt;"",R4506&lt;=Parametros!$B$10),"PRÓX. VENCIMENTO",IF(F4506="Q","QUALIDADE",IF(F4506="S","BLOQUEADO",IF(F4506="R","RESTRITO/DEVOLUÇÃO",IF(OR(N4506="QUAR",N4506="QRES"),"QUARENTENA",IF(OR(B4506="DESCARTE",B4506="DEVOLUÇÃO"),"DESCARTE/DEVOLUÇÃO",IF(AND(D4506="",K4506&lt;&gt;""),"SEM LOTE",IF(AND(Q4506&lt;&gt;"",Q4506&gt;=Parametros!$B$11),"PARADO/SEM GIRO","OK"))))))))))</f>
        <v>OK</v>
      </c>
      <c r="T4506" s="29" t="str">
        <f aca="false">IF(AND($S4506="PARADO/SEM GIRO",$K4506="KG",OR(Painel!$B$5="(Todos)",A4506=Painel!$B$5)*OR(Painel!$E$5="(Todos)",P4506=Painel!$E$5)),$J4506+ROW()/10000000,"")</f>
        <v/>
      </c>
      <c r="U4506" s="29" t="str">
        <f aca="false">IF(AND($S4506="VENCIDO",$K4506="KG",OR(Painel!$B$5="(Todos)",A4506=Painel!$B$5)*OR(Painel!$E$5="(Todos)",P4506=Painel!$E$5)),$J4506+ROW()/10000000,"")</f>
        <v/>
      </c>
    </row>
    <row r="4507" customFormat="false" ht="15" hidden="false" customHeight="false" outlineLevel="0" collapsed="false">
      <c r="A4507" s="29" t="s">
        <v>52</v>
      </c>
      <c r="B4507" s="29" t="s">
        <v>8328</v>
      </c>
      <c r="C4507" s="29" t="s">
        <v>157</v>
      </c>
      <c r="D4507" s="29" t="s">
        <v>8329</v>
      </c>
      <c r="E4507" s="29" t="n">
        <v>1</v>
      </c>
      <c r="F4507" s="29"/>
      <c r="G4507" s="29" t="s">
        <v>8330</v>
      </c>
      <c r="H4507" s="30" t="n">
        <v>1102.5</v>
      </c>
      <c r="I4507" s="31" t="n">
        <v>46212</v>
      </c>
      <c r="J4507" s="30" t="n">
        <v>1102.5</v>
      </c>
      <c r="K4507" s="29" t="s">
        <v>120</v>
      </c>
      <c r="L4507" s="29" t="s">
        <v>2502</v>
      </c>
      <c r="M4507" s="29"/>
      <c r="N4507" s="29" t="s">
        <v>122</v>
      </c>
      <c r="O4507" s="31" t="n">
        <v>46758</v>
      </c>
      <c r="P4507" s="29" t="s">
        <v>123</v>
      </c>
      <c r="Q4507" s="29" t="n">
        <f aca="false">IFERROR(VALUE(L4507),"")</f>
        <v>73</v>
      </c>
      <c r="R4507" s="29" t="n">
        <f aca="true">IF(O4507="","",O4507-TODAY())</f>
        <v>473</v>
      </c>
      <c r="S4507" s="29" t="str">
        <f aca="false">IF(C4507="&lt;&lt; vazio &gt;&gt;","VAZIA",IF(AND(O4507&lt;&gt;"",R4507&lt;0),"VENCIDO",IF(AND(O4507&lt;&gt;"",R4507&lt;=Parametros!$B$10),"PRÓX. VENCIMENTO",IF(F4507="Q","QUALIDADE",IF(F4507="S","BLOQUEADO",IF(F4507="R","RESTRITO/DEVOLUÇÃO",IF(OR(N4507="QUAR",N4507="QRES"),"QUARENTENA",IF(OR(B4507="DESCARTE",B4507="DEVOLUÇÃO"),"DESCARTE/DEVOLUÇÃO",IF(AND(D4507="",K4507&lt;&gt;""),"SEM LOTE",IF(AND(Q4507&lt;&gt;"",Q4507&gt;=Parametros!$B$11),"PARADO/SEM GIRO","OK"))))))))))</f>
        <v>OK</v>
      </c>
      <c r="T4507" s="29" t="str">
        <f aca="false">IF(AND($S4507="PARADO/SEM GIRO",$K4507="KG",OR(Painel!$B$5="(Todos)",A4507=Painel!$B$5)*OR(Painel!$E$5="(Todos)",P4507=Painel!$E$5)),$J4507+ROW()/10000000,"")</f>
        <v/>
      </c>
      <c r="U4507" s="29" t="str">
        <f aca="false">IF(AND($S4507="VENCIDO",$K4507="KG",OR(Painel!$B$5="(Todos)",A4507=Painel!$B$5)*OR(Painel!$E$5="(Todos)",P4507=Painel!$E$5)),$J4507+ROW()/10000000,"")</f>
        <v/>
      </c>
    </row>
    <row r="4508" customFormat="false" ht="15" hidden="false" customHeight="false" outlineLevel="0" collapsed="false">
      <c r="A4508" s="29" t="s">
        <v>52</v>
      </c>
      <c r="B4508" s="29" t="s">
        <v>8331</v>
      </c>
      <c r="C4508" s="29" t="s">
        <v>325</v>
      </c>
      <c r="D4508" s="29" t="s">
        <v>492</v>
      </c>
      <c r="E4508" s="29" t="n">
        <v>1</v>
      </c>
      <c r="F4508" s="29"/>
      <c r="G4508" s="29" t="s">
        <v>8332</v>
      </c>
      <c r="H4508" s="30" t="n">
        <v>1102.5</v>
      </c>
      <c r="I4508" s="31" t="n">
        <v>46240</v>
      </c>
      <c r="J4508" s="30" t="n">
        <v>1102.5</v>
      </c>
      <c r="K4508" s="29" t="s">
        <v>120</v>
      </c>
      <c r="L4508" s="29" t="s">
        <v>1330</v>
      </c>
      <c r="M4508" s="29"/>
      <c r="N4508" s="29" t="s">
        <v>122</v>
      </c>
      <c r="O4508" s="31" t="n">
        <v>46600</v>
      </c>
      <c r="P4508" s="29" t="s">
        <v>123</v>
      </c>
      <c r="Q4508" s="29" t="n">
        <f aca="false">IFERROR(VALUE(L4508),"")</f>
        <v>45</v>
      </c>
      <c r="R4508" s="29" t="n">
        <f aca="true">IF(O4508="","",O4508-TODAY())</f>
        <v>315</v>
      </c>
      <c r="S4508" s="29" t="str">
        <f aca="false">IF(C4508="&lt;&lt; vazio &gt;&gt;","VAZIA",IF(AND(O4508&lt;&gt;"",R4508&lt;0),"VENCIDO",IF(AND(O4508&lt;&gt;"",R4508&lt;=Parametros!$B$10),"PRÓX. VENCIMENTO",IF(F4508="Q","QUALIDADE",IF(F4508="S","BLOQUEADO",IF(F4508="R","RESTRITO/DEVOLUÇÃO",IF(OR(N4508="QUAR",N4508="QRES"),"QUARENTENA",IF(OR(B4508="DESCARTE",B4508="DEVOLUÇÃO"),"DESCARTE/DEVOLUÇÃO",IF(AND(D4508="",K4508&lt;&gt;""),"SEM LOTE",IF(AND(Q4508&lt;&gt;"",Q4508&gt;=Parametros!$B$11),"PARADO/SEM GIRO","OK"))))))))))</f>
        <v>OK</v>
      </c>
      <c r="T4508" s="29" t="str">
        <f aca="false">IF(AND($S4508="PARADO/SEM GIRO",$K4508="KG",OR(Painel!$B$5="(Todos)",A4508=Painel!$B$5)*OR(Painel!$E$5="(Todos)",P4508=Painel!$E$5)),$J4508+ROW()/10000000,"")</f>
        <v/>
      </c>
      <c r="U4508" s="29" t="str">
        <f aca="false">IF(AND($S4508="VENCIDO",$K4508="KG",OR(Painel!$B$5="(Todos)",A4508=Painel!$B$5)*OR(Painel!$E$5="(Todos)",P4508=Painel!$E$5)),$J4508+ROW()/10000000,"")</f>
        <v/>
      </c>
    </row>
    <row r="4509" customFormat="false" ht="15" hidden="false" customHeight="false" outlineLevel="0" collapsed="false">
      <c r="A4509" s="29" t="s">
        <v>52</v>
      </c>
      <c r="B4509" s="29" t="s">
        <v>8333</v>
      </c>
      <c r="C4509" s="29" t="s">
        <v>396</v>
      </c>
      <c r="D4509" s="29" t="s">
        <v>397</v>
      </c>
      <c r="E4509" s="29" t="n">
        <v>1</v>
      </c>
      <c r="F4509" s="29"/>
      <c r="G4509" s="29" t="s">
        <v>8334</v>
      </c>
      <c r="H4509" s="30" t="n">
        <v>1102.5</v>
      </c>
      <c r="I4509" s="31" t="n">
        <v>46261</v>
      </c>
      <c r="J4509" s="30" t="n">
        <v>1102.5</v>
      </c>
      <c r="K4509" s="29" t="s">
        <v>120</v>
      </c>
      <c r="L4509" s="29" t="s">
        <v>938</v>
      </c>
      <c r="M4509" s="29"/>
      <c r="N4509" s="29" t="s">
        <v>122</v>
      </c>
      <c r="O4509" s="31" t="n">
        <v>46806</v>
      </c>
      <c r="P4509" s="29" t="s">
        <v>123</v>
      </c>
      <c r="Q4509" s="29" t="n">
        <f aca="false">IFERROR(VALUE(L4509),"")</f>
        <v>24</v>
      </c>
      <c r="R4509" s="29" t="n">
        <f aca="true">IF(O4509="","",O4509-TODAY())</f>
        <v>521</v>
      </c>
      <c r="S4509" s="29" t="str">
        <f aca="false">IF(C4509="&lt;&lt; vazio &gt;&gt;","VAZIA",IF(AND(O4509&lt;&gt;"",R4509&lt;0),"VENCIDO",IF(AND(O4509&lt;&gt;"",R4509&lt;=Parametros!$B$10),"PRÓX. VENCIMENTO",IF(F4509="Q","QUALIDADE",IF(F4509="S","BLOQUEADO",IF(F4509="R","RESTRITO/DEVOLUÇÃO",IF(OR(N4509="QUAR",N4509="QRES"),"QUARENTENA",IF(OR(B4509="DESCARTE",B4509="DEVOLUÇÃO"),"DESCARTE/DEVOLUÇÃO",IF(AND(D4509="",K4509&lt;&gt;""),"SEM LOTE",IF(AND(Q4509&lt;&gt;"",Q4509&gt;=Parametros!$B$11),"PARADO/SEM GIRO","OK"))))))))))</f>
        <v>OK</v>
      </c>
      <c r="T4509" s="29" t="str">
        <f aca="false">IF(AND($S4509="PARADO/SEM GIRO",$K4509="KG",OR(Painel!$B$5="(Todos)",A4509=Painel!$B$5)*OR(Painel!$E$5="(Todos)",P4509=Painel!$E$5)),$J4509+ROW()/10000000,"")</f>
        <v/>
      </c>
      <c r="U4509" s="29" t="str">
        <f aca="false">IF(AND($S4509="VENCIDO",$K4509="KG",OR(Painel!$B$5="(Todos)",A4509=Painel!$B$5)*OR(Painel!$E$5="(Todos)",P4509=Painel!$E$5)),$J4509+ROW()/10000000,"")</f>
        <v/>
      </c>
    </row>
    <row r="4510" customFormat="false" ht="15" hidden="false" customHeight="false" outlineLevel="0" collapsed="false">
      <c r="A4510" s="29" t="s">
        <v>52</v>
      </c>
      <c r="B4510" s="29" t="s">
        <v>8335</v>
      </c>
      <c r="C4510" s="29" t="s">
        <v>396</v>
      </c>
      <c r="D4510" s="29" t="s">
        <v>397</v>
      </c>
      <c r="E4510" s="29" t="n">
        <v>1</v>
      </c>
      <c r="F4510" s="29"/>
      <c r="G4510" s="29" t="s">
        <v>8336</v>
      </c>
      <c r="H4510" s="30" t="n">
        <v>1102.5</v>
      </c>
      <c r="I4510" s="31" t="n">
        <v>46261</v>
      </c>
      <c r="J4510" s="30" t="n">
        <v>1102.5</v>
      </c>
      <c r="K4510" s="29" t="s">
        <v>120</v>
      </c>
      <c r="L4510" s="29" t="s">
        <v>938</v>
      </c>
      <c r="M4510" s="29"/>
      <c r="N4510" s="29" t="s">
        <v>122</v>
      </c>
      <c r="O4510" s="31" t="n">
        <v>46806</v>
      </c>
      <c r="P4510" s="29" t="s">
        <v>123</v>
      </c>
      <c r="Q4510" s="29" t="n">
        <f aca="false">IFERROR(VALUE(L4510),"")</f>
        <v>24</v>
      </c>
      <c r="R4510" s="29" t="n">
        <f aca="true">IF(O4510="","",O4510-TODAY())</f>
        <v>521</v>
      </c>
      <c r="S4510" s="29" t="str">
        <f aca="false">IF(C4510="&lt;&lt; vazio &gt;&gt;","VAZIA",IF(AND(O4510&lt;&gt;"",R4510&lt;0),"VENCIDO",IF(AND(O4510&lt;&gt;"",R4510&lt;=Parametros!$B$10),"PRÓX. VENCIMENTO",IF(F4510="Q","QUALIDADE",IF(F4510="S","BLOQUEADO",IF(F4510="R","RESTRITO/DEVOLUÇÃO",IF(OR(N4510="QUAR",N4510="QRES"),"QUARENTENA",IF(OR(B4510="DESCARTE",B4510="DEVOLUÇÃO"),"DESCARTE/DEVOLUÇÃO",IF(AND(D4510="",K4510&lt;&gt;""),"SEM LOTE",IF(AND(Q4510&lt;&gt;"",Q4510&gt;=Parametros!$B$11),"PARADO/SEM GIRO","OK"))))))))))</f>
        <v>OK</v>
      </c>
      <c r="T4510" s="29" t="str">
        <f aca="false">IF(AND($S4510="PARADO/SEM GIRO",$K4510="KG",OR(Painel!$B$5="(Todos)",A4510=Painel!$B$5)*OR(Painel!$E$5="(Todos)",P4510=Painel!$E$5)),$J4510+ROW()/10000000,"")</f>
        <v/>
      </c>
      <c r="U4510" s="29" t="str">
        <f aca="false">IF(AND($S4510="VENCIDO",$K4510="KG",OR(Painel!$B$5="(Todos)",A4510=Painel!$B$5)*OR(Painel!$E$5="(Todos)",P4510=Painel!$E$5)),$J4510+ROW()/10000000,"")</f>
        <v/>
      </c>
    </row>
    <row r="4511" customFormat="false" ht="15" hidden="false" customHeight="false" outlineLevel="0" collapsed="false">
      <c r="A4511" s="29" t="s">
        <v>52</v>
      </c>
      <c r="B4511" s="29" t="s">
        <v>8337</v>
      </c>
      <c r="C4511" s="29" t="s">
        <v>549</v>
      </c>
      <c r="D4511" s="29" t="s">
        <v>550</v>
      </c>
      <c r="E4511" s="29" t="n">
        <v>1</v>
      </c>
      <c r="F4511" s="29"/>
      <c r="G4511" s="29" t="s">
        <v>8338</v>
      </c>
      <c r="H4511" s="30" t="n">
        <v>1102.5</v>
      </c>
      <c r="I4511" s="31" t="n">
        <v>46263</v>
      </c>
      <c r="J4511" s="30" t="n">
        <v>1102.5</v>
      </c>
      <c r="K4511" s="29" t="s">
        <v>120</v>
      </c>
      <c r="L4511" s="29" t="s">
        <v>771</v>
      </c>
      <c r="M4511" s="29"/>
      <c r="N4511" s="29" t="s">
        <v>122</v>
      </c>
      <c r="O4511" s="31" t="n">
        <v>46991</v>
      </c>
      <c r="P4511" s="29" t="s">
        <v>123</v>
      </c>
      <c r="Q4511" s="29" t="n">
        <f aca="false">IFERROR(VALUE(L4511),"")</f>
        <v>22</v>
      </c>
      <c r="R4511" s="29" t="n">
        <f aca="true">IF(O4511="","",O4511-TODAY())</f>
        <v>706</v>
      </c>
      <c r="S4511" s="29" t="str">
        <f aca="false">IF(C4511="&lt;&lt; vazio &gt;&gt;","VAZIA",IF(AND(O4511&lt;&gt;"",R4511&lt;0),"VENCIDO",IF(AND(O4511&lt;&gt;"",R4511&lt;=Parametros!$B$10),"PRÓX. VENCIMENTO",IF(F4511="Q","QUALIDADE",IF(F4511="S","BLOQUEADO",IF(F4511="R","RESTRITO/DEVOLUÇÃO",IF(OR(N4511="QUAR",N4511="QRES"),"QUARENTENA",IF(OR(B4511="DESCARTE",B4511="DEVOLUÇÃO"),"DESCARTE/DEVOLUÇÃO",IF(AND(D4511="",K4511&lt;&gt;""),"SEM LOTE",IF(AND(Q4511&lt;&gt;"",Q4511&gt;=Parametros!$B$11),"PARADO/SEM GIRO","OK"))))))))))</f>
        <v>OK</v>
      </c>
      <c r="T4511" s="29" t="str">
        <f aca="false">IF(AND($S4511="PARADO/SEM GIRO",$K4511="KG",OR(Painel!$B$5="(Todos)",A4511=Painel!$B$5)*OR(Painel!$E$5="(Todos)",P4511=Painel!$E$5)),$J4511+ROW()/10000000,"")</f>
        <v/>
      </c>
      <c r="U4511" s="29" t="str">
        <f aca="false">IF(AND($S4511="VENCIDO",$K4511="KG",OR(Painel!$B$5="(Todos)",A4511=Painel!$B$5)*OR(Painel!$E$5="(Todos)",P4511=Painel!$E$5)),$J4511+ROW()/10000000,"")</f>
        <v/>
      </c>
    </row>
    <row r="4512" customFormat="false" ht="15" hidden="false" customHeight="false" outlineLevel="0" collapsed="false">
      <c r="A4512" s="29" t="s">
        <v>52</v>
      </c>
      <c r="B4512" s="29" t="s">
        <v>8339</v>
      </c>
      <c r="C4512" s="29" t="s">
        <v>876</v>
      </c>
      <c r="D4512" s="29" t="s">
        <v>6993</v>
      </c>
      <c r="E4512" s="29" t="n">
        <v>1</v>
      </c>
      <c r="F4512" s="29" t="s">
        <v>268</v>
      </c>
      <c r="G4512" s="29" t="s">
        <v>8340</v>
      </c>
      <c r="H4512" s="30" t="n">
        <v>720</v>
      </c>
      <c r="I4512" s="31" t="n">
        <v>46281</v>
      </c>
      <c r="J4512" s="30" t="n">
        <v>720</v>
      </c>
      <c r="K4512" s="29" t="s">
        <v>120</v>
      </c>
      <c r="L4512" s="29" t="s">
        <v>284</v>
      </c>
      <c r="M4512" s="29"/>
      <c r="N4512" s="29" t="s">
        <v>122</v>
      </c>
      <c r="O4512" s="31" t="n">
        <v>46828</v>
      </c>
      <c r="P4512" s="29" t="s">
        <v>123</v>
      </c>
      <c r="Q4512" s="29" t="n">
        <f aca="false">IFERROR(VALUE(L4512),"")</f>
        <v>4</v>
      </c>
      <c r="R4512" s="29" t="n">
        <f aca="true">IF(O4512="","",O4512-TODAY())</f>
        <v>543</v>
      </c>
      <c r="S4512" s="29" t="str">
        <f aca="false">IF(C4512="&lt;&lt; vazio &gt;&gt;","VAZIA",IF(AND(O4512&lt;&gt;"",R4512&lt;0),"VENCIDO",IF(AND(O4512&lt;&gt;"",R4512&lt;=Parametros!$B$10),"PRÓX. VENCIMENTO",IF(F4512="Q","QUALIDADE",IF(F4512="S","BLOQUEADO",IF(F4512="R","RESTRITO/DEVOLUÇÃO",IF(OR(N4512="QUAR",N4512="QRES"),"QUARENTENA",IF(OR(B4512="DESCARTE",B4512="DEVOLUÇÃO"),"DESCARTE/DEVOLUÇÃO",IF(AND(D4512="",K4512&lt;&gt;""),"SEM LOTE",IF(AND(Q4512&lt;&gt;"",Q4512&gt;=Parametros!$B$11),"PARADO/SEM GIRO","OK"))))))))))</f>
        <v>QUALIDADE</v>
      </c>
      <c r="T4512" s="29" t="str">
        <f aca="false">IF(AND($S4512="PARADO/SEM GIRO",$K4512="KG",OR(Painel!$B$5="(Todos)",A4512=Painel!$B$5)*OR(Painel!$E$5="(Todos)",P4512=Painel!$E$5)),$J4512+ROW()/10000000,"")</f>
        <v/>
      </c>
      <c r="U4512" s="29" t="str">
        <f aca="false">IF(AND($S4512="VENCIDO",$K4512="KG",OR(Painel!$B$5="(Todos)",A4512=Painel!$B$5)*OR(Painel!$E$5="(Todos)",P4512=Painel!$E$5)),$J4512+ROW()/10000000,"")</f>
        <v/>
      </c>
    </row>
    <row r="4513" customFormat="false" ht="15" hidden="false" customHeight="false" outlineLevel="0" collapsed="false">
      <c r="A4513" s="29" t="s">
        <v>52</v>
      </c>
      <c r="B4513" s="29" t="s">
        <v>8341</v>
      </c>
      <c r="C4513" s="29" t="s">
        <v>115</v>
      </c>
      <c r="D4513" s="29"/>
      <c r="E4513" s="29" t="n">
        <v>0</v>
      </c>
      <c r="F4513" s="29"/>
      <c r="G4513" s="29"/>
      <c r="H4513" s="30" t="n">
        <v>0</v>
      </c>
      <c r="I4513" s="29"/>
      <c r="J4513" s="30" t="n">
        <v>0</v>
      </c>
      <c r="K4513" s="29"/>
      <c r="L4513" s="29" t="s">
        <v>116</v>
      </c>
      <c r="M4513" s="29"/>
      <c r="N4513" s="29"/>
      <c r="O4513" s="29"/>
      <c r="P4513" s="29"/>
      <c r="Q4513" s="29" t="n">
        <f aca="false">IFERROR(VALUE(L4513),"")</f>
        <v>0</v>
      </c>
      <c r="R4513" s="29" t="str">
        <f aca="true">IF(O4513="","",O4513-TODAY())</f>
        <v/>
      </c>
      <c r="S4513" s="29" t="str">
        <f aca="false">IF(C4513="&lt;&lt; vazio &gt;&gt;","VAZIA",IF(AND(O4513&lt;&gt;"",R4513&lt;0),"VENCIDO",IF(AND(O4513&lt;&gt;"",R4513&lt;=Parametros!$B$10),"PRÓX. VENCIMENTO",IF(F4513="Q","QUALIDADE",IF(F4513="S","BLOQUEADO",IF(F4513="R","RESTRITO/DEVOLUÇÃO",IF(OR(N4513="QUAR",N4513="QRES"),"QUARENTENA",IF(OR(B4513="DESCARTE",B4513="DEVOLUÇÃO"),"DESCARTE/DEVOLUÇÃO",IF(AND(D4513="",K4513&lt;&gt;""),"SEM LOTE",IF(AND(Q4513&lt;&gt;"",Q4513&gt;=Parametros!$B$11),"PARADO/SEM GIRO","OK"))))))))))</f>
        <v>VAZIA</v>
      </c>
      <c r="T4513" s="29" t="str">
        <f aca="false">IF(AND($S4513="PARADO/SEM GIRO",$K4513="KG",OR(Painel!$B$5="(Todos)",A4513=Painel!$B$5)*OR(Painel!$E$5="(Todos)",P4513=Painel!$E$5)),$J4513+ROW()/10000000,"")</f>
        <v/>
      </c>
      <c r="U4513" s="29" t="str">
        <f aca="false">IF(AND($S4513="VENCIDO",$K4513="KG",OR(Painel!$B$5="(Todos)",A4513=Painel!$B$5)*OR(Painel!$E$5="(Todos)",P4513=Painel!$E$5)),$J4513+ROW()/10000000,"")</f>
        <v/>
      </c>
    </row>
    <row r="4514" customFormat="false" ht="15" hidden="false" customHeight="false" outlineLevel="0" collapsed="false">
      <c r="A4514" s="29" t="s">
        <v>52</v>
      </c>
      <c r="B4514" s="29" t="s">
        <v>8342</v>
      </c>
      <c r="C4514" s="29" t="s">
        <v>785</v>
      </c>
      <c r="D4514" s="29" t="s">
        <v>786</v>
      </c>
      <c r="E4514" s="29" t="n">
        <v>1</v>
      </c>
      <c r="F4514" s="29"/>
      <c r="G4514" s="29" t="s">
        <v>8343</v>
      </c>
      <c r="H4514" s="30" t="n">
        <v>1000</v>
      </c>
      <c r="I4514" s="31" t="n">
        <v>46282</v>
      </c>
      <c r="J4514" s="30" t="n">
        <v>1000</v>
      </c>
      <c r="K4514" s="29" t="s">
        <v>120</v>
      </c>
      <c r="L4514" s="29" t="s">
        <v>400</v>
      </c>
      <c r="M4514" s="29"/>
      <c r="N4514" s="29" t="s">
        <v>122</v>
      </c>
      <c r="O4514" s="31" t="n">
        <v>46824</v>
      </c>
      <c r="P4514" s="29" t="s">
        <v>123</v>
      </c>
      <c r="Q4514" s="29" t="n">
        <f aca="false">IFERROR(VALUE(L4514),"")</f>
        <v>3</v>
      </c>
      <c r="R4514" s="29" t="n">
        <f aca="true">IF(O4514="","",O4514-TODAY())</f>
        <v>539</v>
      </c>
      <c r="S4514" s="29" t="str">
        <f aca="false">IF(C4514="&lt;&lt; vazio &gt;&gt;","VAZIA",IF(AND(O4514&lt;&gt;"",R4514&lt;0),"VENCIDO",IF(AND(O4514&lt;&gt;"",R4514&lt;=Parametros!$B$10),"PRÓX. VENCIMENTO",IF(F4514="Q","QUALIDADE",IF(F4514="S","BLOQUEADO",IF(F4514="R","RESTRITO/DEVOLUÇÃO",IF(OR(N4514="QUAR",N4514="QRES"),"QUARENTENA",IF(OR(B4514="DESCARTE",B4514="DEVOLUÇÃO"),"DESCARTE/DEVOLUÇÃO",IF(AND(D4514="",K4514&lt;&gt;""),"SEM LOTE",IF(AND(Q4514&lt;&gt;"",Q4514&gt;=Parametros!$B$11),"PARADO/SEM GIRO","OK"))))))))))</f>
        <v>OK</v>
      </c>
      <c r="T4514" s="29" t="str">
        <f aca="false">IF(AND($S4514="PARADO/SEM GIRO",$K4514="KG",OR(Painel!$B$5="(Todos)",A4514=Painel!$B$5)*OR(Painel!$E$5="(Todos)",P4514=Painel!$E$5)),$J4514+ROW()/10000000,"")</f>
        <v/>
      </c>
      <c r="U4514" s="29" t="str">
        <f aca="false">IF(AND($S4514="VENCIDO",$K4514="KG",OR(Painel!$B$5="(Todos)",A4514=Painel!$B$5)*OR(Painel!$E$5="(Todos)",P4514=Painel!$E$5)),$J4514+ROW()/10000000,"")</f>
        <v/>
      </c>
    </row>
    <row r="4515" customFormat="false" ht="15" hidden="false" customHeight="false" outlineLevel="0" collapsed="false">
      <c r="A4515" s="29" t="s">
        <v>52</v>
      </c>
      <c r="B4515" s="29" t="s">
        <v>8344</v>
      </c>
      <c r="C4515" s="29" t="s">
        <v>876</v>
      </c>
      <c r="D4515" s="29" t="s">
        <v>8345</v>
      </c>
      <c r="E4515" s="29" t="n">
        <v>1</v>
      </c>
      <c r="F4515" s="29"/>
      <c r="G4515" s="29" t="s">
        <v>8346</v>
      </c>
      <c r="H4515" s="30" t="n">
        <v>120</v>
      </c>
      <c r="I4515" s="31" t="n">
        <v>46260</v>
      </c>
      <c r="J4515" s="30" t="n">
        <v>120</v>
      </c>
      <c r="K4515" s="29" t="s">
        <v>120</v>
      </c>
      <c r="L4515" s="29" t="s">
        <v>2223</v>
      </c>
      <c r="M4515" s="29"/>
      <c r="N4515" s="29" t="s">
        <v>122</v>
      </c>
      <c r="O4515" s="31" t="n">
        <v>46803</v>
      </c>
      <c r="P4515" s="29" t="s">
        <v>123</v>
      </c>
      <c r="Q4515" s="29" t="n">
        <f aca="false">IFERROR(VALUE(L4515),"")</f>
        <v>25</v>
      </c>
      <c r="R4515" s="29" t="n">
        <f aca="true">IF(O4515="","",O4515-TODAY())</f>
        <v>518</v>
      </c>
      <c r="S4515" s="29" t="str">
        <f aca="false">IF(C4515="&lt;&lt; vazio &gt;&gt;","VAZIA",IF(AND(O4515&lt;&gt;"",R4515&lt;0),"VENCIDO",IF(AND(O4515&lt;&gt;"",R4515&lt;=Parametros!$B$10),"PRÓX. VENCIMENTO",IF(F4515="Q","QUALIDADE",IF(F4515="S","BLOQUEADO",IF(F4515="R","RESTRITO/DEVOLUÇÃO",IF(OR(N4515="QUAR",N4515="QRES"),"QUARENTENA",IF(OR(B4515="DESCARTE",B4515="DEVOLUÇÃO"),"DESCARTE/DEVOLUÇÃO",IF(AND(D4515="",K4515&lt;&gt;""),"SEM LOTE",IF(AND(Q4515&lt;&gt;"",Q4515&gt;=Parametros!$B$11),"PARADO/SEM GIRO","OK"))))))))))</f>
        <v>OK</v>
      </c>
      <c r="T4515" s="29" t="str">
        <f aca="false">IF(AND($S4515="PARADO/SEM GIRO",$K4515="KG",OR(Painel!$B$5="(Todos)",A4515=Painel!$B$5)*OR(Painel!$E$5="(Todos)",P4515=Painel!$E$5)),$J4515+ROW()/10000000,"")</f>
        <v/>
      </c>
      <c r="U4515" s="29" t="str">
        <f aca="false">IF(AND($S4515="VENCIDO",$K4515="KG",OR(Painel!$B$5="(Todos)",A4515=Painel!$B$5)*OR(Painel!$E$5="(Todos)",P4515=Painel!$E$5)),$J4515+ROW()/10000000,"")</f>
        <v/>
      </c>
    </row>
    <row r="4516" customFormat="false" ht="15" hidden="false" customHeight="false" outlineLevel="0" collapsed="false">
      <c r="A4516" s="29" t="s">
        <v>52</v>
      </c>
      <c r="B4516" s="29" t="s">
        <v>8347</v>
      </c>
      <c r="C4516" s="29" t="s">
        <v>1274</v>
      </c>
      <c r="D4516" s="29" t="s">
        <v>3140</v>
      </c>
      <c r="E4516" s="29" t="n">
        <v>1</v>
      </c>
      <c r="F4516" s="29"/>
      <c r="G4516" s="29" t="s">
        <v>8348</v>
      </c>
      <c r="H4516" s="30" t="n">
        <v>1000</v>
      </c>
      <c r="I4516" s="31" t="n">
        <v>46191</v>
      </c>
      <c r="J4516" s="30" t="n">
        <v>1000</v>
      </c>
      <c r="K4516" s="29" t="s">
        <v>120</v>
      </c>
      <c r="L4516" s="29" t="s">
        <v>3759</v>
      </c>
      <c r="M4516" s="29"/>
      <c r="N4516" s="29" t="s">
        <v>122</v>
      </c>
      <c r="O4516" s="31" t="n">
        <v>46548</v>
      </c>
      <c r="P4516" s="29" t="s">
        <v>123</v>
      </c>
      <c r="Q4516" s="29" t="n">
        <f aca="false">IFERROR(VALUE(L4516),"")</f>
        <v>94</v>
      </c>
      <c r="R4516" s="29" t="n">
        <f aca="true">IF(O4516="","",O4516-TODAY())</f>
        <v>263</v>
      </c>
      <c r="S4516" s="29" t="str">
        <f aca="false">IF(C4516="&lt;&lt; vazio &gt;&gt;","VAZIA",IF(AND(O4516&lt;&gt;"",R4516&lt;0),"VENCIDO",IF(AND(O4516&lt;&gt;"",R4516&lt;=Parametros!$B$10),"PRÓX. VENCIMENTO",IF(F4516="Q","QUALIDADE",IF(F4516="S","BLOQUEADO",IF(F4516="R","RESTRITO/DEVOLUÇÃO",IF(OR(N4516="QUAR",N4516="QRES"),"QUARENTENA",IF(OR(B4516="DESCARTE",B4516="DEVOLUÇÃO"),"DESCARTE/DEVOLUÇÃO",IF(AND(D4516="",K4516&lt;&gt;""),"SEM LOTE",IF(AND(Q4516&lt;&gt;"",Q4516&gt;=Parametros!$B$11),"PARADO/SEM GIRO","OK"))))))))))</f>
        <v>PARADO/SEM GIRO</v>
      </c>
      <c r="T4516" s="29" t="n">
        <f aca="false">IF(AND($S4516="PARADO/SEM GIRO",$K4516="KG",OR(Painel!$B$5="(Todos)",A4516=Painel!$B$5)*OR(Painel!$E$5="(Todos)",P4516=Painel!$E$5)),$J4516+ROW()/10000000,"")</f>
        <v>1000.0004516</v>
      </c>
      <c r="U4516" s="29" t="str">
        <f aca="false">IF(AND($S4516="VENCIDO",$K4516="KG",OR(Painel!$B$5="(Todos)",A4516=Painel!$B$5)*OR(Painel!$E$5="(Todos)",P4516=Painel!$E$5)),$J4516+ROW()/10000000,"")</f>
        <v/>
      </c>
    </row>
    <row r="4517" customFormat="false" ht="15" hidden="false" customHeight="false" outlineLevel="0" collapsed="false">
      <c r="A4517" s="29" t="s">
        <v>52</v>
      </c>
      <c r="B4517" s="29" t="s">
        <v>8349</v>
      </c>
      <c r="C4517" s="29" t="s">
        <v>369</v>
      </c>
      <c r="D4517" s="29" t="s">
        <v>2221</v>
      </c>
      <c r="E4517" s="29" t="n">
        <v>1</v>
      </c>
      <c r="F4517" s="29"/>
      <c r="G4517" s="29" t="s">
        <v>8350</v>
      </c>
      <c r="H4517" s="30" t="n">
        <v>999.9</v>
      </c>
      <c r="I4517" s="31" t="n">
        <v>46260</v>
      </c>
      <c r="J4517" s="30" t="n">
        <v>999.9</v>
      </c>
      <c r="K4517" s="29" t="s">
        <v>120</v>
      </c>
      <c r="L4517" s="29" t="s">
        <v>2223</v>
      </c>
      <c r="M4517" s="29"/>
      <c r="N4517" s="29" t="s">
        <v>122</v>
      </c>
      <c r="O4517" s="31" t="n">
        <v>46801</v>
      </c>
      <c r="P4517" s="29" t="s">
        <v>123</v>
      </c>
      <c r="Q4517" s="29" t="n">
        <f aca="false">IFERROR(VALUE(L4517),"")</f>
        <v>25</v>
      </c>
      <c r="R4517" s="29" t="n">
        <f aca="true">IF(O4517="","",O4517-TODAY())</f>
        <v>516</v>
      </c>
      <c r="S4517" s="29" t="str">
        <f aca="false">IF(C4517="&lt;&lt; vazio &gt;&gt;","VAZIA",IF(AND(O4517&lt;&gt;"",R4517&lt;0),"VENCIDO",IF(AND(O4517&lt;&gt;"",R4517&lt;=Parametros!$B$10),"PRÓX. VENCIMENTO",IF(F4517="Q","QUALIDADE",IF(F4517="S","BLOQUEADO",IF(F4517="R","RESTRITO/DEVOLUÇÃO",IF(OR(N4517="QUAR",N4517="QRES"),"QUARENTENA",IF(OR(B4517="DESCARTE",B4517="DEVOLUÇÃO"),"DESCARTE/DEVOLUÇÃO",IF(AND(D4517="",K4517&lt;&gt;""),"SEM LOTE",IF(AND(Q4517&lt;&gt;"",Q4517&gt;=Parametros!$B$11),"PARADO/SEM GIRO","OK"))))))))))</f>
        <v>OK</v>
      </c>
      <c r="T4517" s="29" t="str">
        <f aca="false">IF(AND($S4517="PARADO/SEM GIRO",$K4517="KG",OR(Painel!$B$5="(Todos)",A4517=Painel!$B$5)*OR(Painel!$E$5="(Todos)",P4517=Painel!$E$5)),$J4517+ROW()/10000000,"")</f>
        <v/>
      </c>
      <c r="U4517" s="29" t="str">
        <f aca="false">IF(AND($S4517="VENCIDO",$K4517="KG",OR(Painel!$B$5="(Todos)",A4517=Painel!$B$5)*OR(Painel!$E$5="(Todos)",P4517=Painel!$E$5)),$J4517+ROW()/10000000,"")</f>
        <v/>
      </c>
    </row>
    <row r="4518" customFormat="false" ht="15" hidden="false" customHeight="false" outlineLevel="0" collapsed="false">
      <c r="A4518" s="29" t="s">
        <v>52</v>
      </c>
      <c r="B4518" s="29" t="s">
        <v>8351</v>
      </c>
      <c r="C4518" s="29" t="s">
        <v>876</v>
      </c>
      <c r="D4518" s="29" t="s">
        <v>8352</v>
      </c>
      <c r="E4518" s="29" t="n">
        <v>1</v>
      </c>
      <c r="F4518" s="29"/>
      <c r="G4518" s="29" t="s">
        <v>8353</v>
      </c>
      <c r="H4518" s="30" t="n">
        <v>720</v>
      </c>
      <c r="I4518" s="31" t="n">
        <v>46265</v>
      </c>
      <c r="J4518" s="30" t="n">
        <v>720</v>
      </c>
      <c r="K4518" s="29" t="s">
        <v>120</v>
      </c>
      <c r="L4518" s="29" t="s">
        <v>216</v>
      </c>
      <c r="M4518" s="29"/>
      <c r="N4518" s="29" t="s">
        <v>122</v>
      </c>
      <c r="O4518" s="31" t="n">
        <v>46811</v>
      </c>
      <c r="P4518" s="29" t="s">
        <v>123</v>
      </c>
      <c r="Q4518" s="29" t="n">
        <f aca="false">IFERROR(VALUE(L4518),"")</f>
        <v>20</v>
      </c>
      <c r="R4518" s="29" t="n">
        <f aca="true">IF(O4518="","",O4518-TODAY())</f>
        <v>526</v>
      </c>
      <c r="S4518" s="29" t="str">
        <f aca="false">IF(C4518="&lt;&lt; vazio &gt;&gt;","VAZIA",IF(AND(O4518&lt;&gt;"",R4518&lt;0),"VENCIDO",IF(AND(O4518&lt;&gt;"",R4518&lt;=Parametros!$B$10),"PRÓX. VENCIMENTO",IF(F4518="Q","QUALIDADE",IF(F4518="S","BLOQUEADO",IF(F4518="R","RESTRITO/DEVOLUÇÃO",IF(OR(N4518="QUAR",N4518="QRES"),"QUARENTENA",IF(OR(B4518="DESCARTE",B4518="DEVOLUÇÃO"),"DESCARTE/DEVOLUÇÃO",IF(AND(D4518="",K4518&lt;&gt;""),"SEM LOTE",IF(AND(Q4518&lt;&gt;"",Q4518&gt;=Parametros!$B$11),"PARADO/SEM GIRO","OK"))))))))))</f>
        <v>OK</v>
      </c>
      <c r="T4518" s="29" t="str">
        <f aca="false">IF(AND($S4518="PARADO/SEM GIRO",$K4518="KG",OR(Painel!$B$5="(Todos)",A4518=Painel!$B$5)*OR(Painel!$E$5="(Todos)",P4518=Painel!$E$5)),$J4518+ROW()/10000000,"")</f>
        <v/>
      </c>
      <c r="U4518" s="29" t="str">
        <f aca="false">IF(AND($S4518="VENCIDO",$K4518="KG",OR(Painel!$B$5="(Todos)",A4518=Painel!$B$5)*OR(Painel!$E$5="(Todos)",P4518=Painel!$E$5)),$J4518+ROW()/10000000,"")</f>
        <v/>
      </c>
    </row>
    <row r="4519" customFormat="false" ht="15" hidden="false" customHeight="false" outlineLevel="0" collapsed="false">
      <c r="A4519" s="29" t="s">
        <v>52</v>
      </c>
      <c r="B4519" s="29" t="s">
        <v>8354</v>
      </c>
      <c r="C4519" s="29" t="s">
        <v>691</v>
      </c>
      <c r="D4519" s="29" t="s">
        <v>8355</v>
      </c>
      <c r="E4519" s="29" t="n">
        <v>1</v>
      </c>
      <c r="F4519" s="29"/>
      <c r="G4519" s="29" t="s">
        <v>8356</v>
      </c>
      <c r="H4519" s="30" t="n">
        <v>407</v>
      </c>
      <c r="I4519" s="31" t="n">
        <v>46212</v>
      </c>
      <c r="J4519" s="30" t="n">
        <v>407</v>
      </c>
      <c r="K4519" s="29" t="s">
        <v>120</v>
      </c>
      <c r="L4519" s="29" t="s">
        <v>2502</v>
      </c>
      <c r="M4519" s="29"/>
      <c r="N4519" s="29" t="s">
        <v>122</v>
      </c>
      <c r="O4519" s="31" t="n">
        <v>46572</v>
      </c>
      <c r="P4519" s="29" t="s">
        <v>123</v>
      </c>
      <c r="Q4519" s="29" t="n">
        <f aca="false">IFERROR(VALUE(L4519),"")</f>
        <v>73</v>
      </c>
      <c r="R4519" s="29" t="n">
        <f aca="true">IF(O4519="","",O4519-TODAY())</f>
        <v>287</v>
      </c>
      <c r="S4519" s="29" t="str">
        <f aca="false">IF(C4519="&lt;&lt; vazio &gt;&gt;","VAZIA",IF(AND(O4519&lt;&gt;"",R4519&lt;0),"VENCIDO",IF(AND(O4519&lt;&gt;"",R4519&lt;=Parametros!$B$10),"PRÓX. VENCIMENTO",IF(F4519="Q","QUALIDADE",IF(F4519="S","BLOQUEADO",IF(F4519="R","RESTRITO/DEVOLUÇÃO",IF(OR(N4519="QUAR",N4519="QRES"),"QUARENTENA",IF(OR(B4519="DESCARTE",B4519="DEVOLUÇÃO"),"DESCARTE/DEVOLUÇÃO",IF(AND(D4519="",K4519&lt;&gt;""),"SEM LOTE",IF(AND(Q4519&lt;&gt;"",Q4519&gt;=Parametros!$B$11),"PARADO/SEM GIRO","OK"))))))))))</f>
        <v>OK</v>
      </c>
      <c r="T4519" s="29" t="str">
        <f aca="false">IF(AND($S4519="PARADO/SEM GIRO",$K4519="KG",OR(Painel!$B$5="(Todos)",A4519=Painel!$B$5)*OR(Painel!$E$5="(Todos)",P4519=Painel!$E$5)),$J4519+ROW()/10000000,"")</f>
        <v/>
      </c>
      <c r="U4519" s="29" t="str">
        <f aca="false">IF(AND($S4519="VENCIDO",$K4519="KG",OR(Painel!$B$5="(Todos)",A4519=Painel!$B$5)*OR(Painel!$E$5="(Todos)",P4519=Painel!$E$5)),$J4519+ROW()/10000000,"")</f>
        <v/>
      </c>
    </row>
    <row r="4520" customFormat="false" ht="15" hidden="false" customHeight="false" outlineLevel="0" collapsed="false">
      <c r="A4520" s="29" t="s">
        <v>52</v>
      </c>
      <c r="B4520" s="29" t="s">
        <v>8357</v>
      </c>
      <c r="C4520" s="29" t="s">
        <v>1292</v>
      </c>
      <c r="D4520" s="29" t="s">
        <v>1293</v>
      </c>
      <c r="E4520" s="29" t="n">
        <v>1</v>
      </c>
      <c r="F4520" s="29" t="s">
        <v>268</v>
      </c>
      <c r="G4520" s="29" t="s">
        <v>8358</v>
      </c>
      <c r="H4520" s="30" t="n">
        <v>800</v>
      </c>
      <c r="I4520" s="31" t="n">
        <v>46280</v>
      </c>
      <c r="J4520" s="30" t="n">
        <v>800</v>
      </c>
      <c r="K4520" s="29" t="s">
        <v>120</v>
      </c>
      <c r="L4520" s="29" t="s">
        <v>144</v>
      </c>
      <c r="M4520" s="29"/>
      <c r="N4520" s="29" t="s">
        <v>122</v>
      </c>
      <c r="O4520" s="31" t="n">
        <v>46826</v>
      </c>
      <c r="P4520" s="29" t="s">
        <v>123</v>
      </c>
      <c r="Q4520" s="29" t="n">
        <f aca="false">IFERROR(VALUE(L4520),"")</f>
        <v>5</v>
      </c>
      <c r="R4520" s="29" t="n">
        <f aca="true">IF(O4520="","",O4520-TODAY())</f>
        <v>541</v>
      </c>
      <c r="S4520" s="29" t="str">
        <f aca="false">IF(C4520="&lt;&lt; vazio &gt;&gt;","VAZIA",IF(AND(O4520&lt;&gt;"",R4520&lt;0),"VENCIDO",IF(AND(O4520&lt;&gt;"",R4520&lt;=Parametros!$B$10),"PRÓX. VENCIMENTO",IF(F4520="Q","QUALIDADE",IF(F4520="S","BLOQUEADO",IF(F4520="R","RESTRITO/DEVOLUÇÃO",IF(OR(N4520="QUAR",N4520="QRES"),"QUARENTENA",IF(OR(B4520="DESCARTE",B4520="DEVOLUÇÃO"),"DESCARTE/DEVOLUÇÃO",IF(AND(D4520="",K4520&lt;&gt;""),"SEM LOTE",IF(AND(Q4520&lt;&gt;"",Q4520&gt;=Parametros!$B$11),"PARADO/SEM GIRO","OK"))))))))))</f>
        <v>QUALIDADE</v>
      </c>
      <c r="T4520" s="29" t="str">
        <f aca="false">IF(AND($S4520="PARADO/SEM GIRO",$K4520="KG",OR(Painel!$B$5="(Todos)",A4520=Painel!$B$5)*OR(Painel!$E$5="(Todos)",P4520=Painel!$E$5)),$J4520+ROW()/10000000,"")</f>
        <v/>
      </c>
      <c r="U4520" s="29" t="str">
        <f aca="false">IF(AND($S4520="VENCIDO",$K4520="KG",OR(Painel!$B$5="(Todos)",A4520=Painel!$B$5)*OR(Painel!$E$5="(Todos)",P4520=Painel!$E$5)),$J4520+ROW()/10000000,"")</f>
        <v/>
      </c>
    </row>
    <row r="4521" customFormat="false" ht="15" hidden="false" customHeight="false" outlineLevel="0" collapsed="false">
      <c r="A4521" s="29" t="s">
        <v>52</v>
      </c>
      <c r="B4521" s="29" t="s">
        <v>8359</v>
      </c>
      <c r="C4521" s="29" t="s">
        <v>876</v>
      </c>
      <c r="D4521" s="29" t="s">
        <v>6993</v>
      </c>
      <c r="E4521" s="29" t="n">
        <v>1</v>
      </c>
      <c r="F4521" s="29" t="s">
        <v>268</v>
      </c>
      <c r="G4521" s="29" t="s">
        <v>8360</v>
      </c>
      <c r="H4521" s="30" t="n">
        <v>720</v>
      </c>
      <c r="I4521" s="31" t="n">
        <v>46281</v>
      </c>
      <c r="J4521" s="30" t="n">
        <v>720</v>
      </c>
      <c r="K4521" s="29" t="s">
        <v>120</v>
      </c>
      <c r="L4521" s="29" t="s">
        <v>284</v>
      </c>
      <c r="M4521" s="29"/>
      <c r="N4521" s="29" t="s">
        <v>122</v>
      </c>
      <c r="O4521" s="31" t="n">
        <v>46828</v>
      </c>
      <c r="P4521" s="29" t="s">
        <v>123</v>
      </c>
      <c r="Q4521" s="29" t="n">
        <f aca="false">IFERROR(VALUE(L4521),"")</f>
        <v>4</v>
      </c>
      <c r="R4521" s="29" t="n">
        <f aca="true">IF(O4521="","",O4521-TODAY())</f>
        <v>543</v>
      </c>
      <c r="S4521" s="29" t="str">
        <f aca="false">IF(C4521="&lt;&lt; vazio &gt;&gt;","VAZIA",IF(AND(O4521&lt;&gt;"",R4521&lt;0),"VENCIDO",IF(AND(O4521&lt;&gt;"",R4521&lt;=Parametros!$B$10),"PRÓX. VENCIMENTO",IF(F4521="Q","QUALIDADE",IF(F4521="S","BLOQUEADO",IF(F4521="R","RESTRITO/DEVOLUÇÃO",IF(OR(N4521="QUAR",N4521="QRES"),"QUARENTENA",IF(OR(B4521="DESCARTE",B4521="DEVOLUÇÃO"),"DESCARTE/DEVOLUÇÃO",IF(AND(D4521="",K4521&lt;&gt;""),"SEM LOTE",IF(AND(Q4521&lt;&gt;"",Q4521&gt;=Parametros!$B$11),"PARADO/SEM GIRO","OK"))))))))))</f>
        <v>QUALIDADE</v>
      </c>
      <c r="T4521" s="29" t="str">
        <f aca="false">IF(AND($S4521="PARADO/SEM GIRO",$K4521="KG",OR(Painel!$B$5="(Todos)",A4521=Painel!$B$5)*OR(Painel!$E$5="(Todos)",P4521=Painel!$E$5)),$J4521+ROW()/10000000,"")</f>
        <v/>
      </c>
      <c r="U4521" s="29" t="str">
        <f aca="false">IF(AND($S4521="VENCIDO",$K4521="KG",OR(Painel!$B$5="(Todos)",A4521=Painel!$B$5)*OR(Painel!$E$5="(Todos)",P4521=Painel!$E$5)),$J4521+ROW()/10000000,"")</f>
        <v/>
      </c>
    </row>
    <row r="4522" customFormat="false" ht="15" hidden="false" customHeight="false" outlineLevel="0" collapsed="false">
      <c r="A4522" s="29" t="s">
        <v>52</v>
      </c>
      <c r="B4522" s="29" t="s">
        <v>8361</v>
      </c>
      <c r="C4522" s="29" t="s">
        <v>222</v>
      </c>
      <c r="D4522" s="29" t="s">
        <v>738</v>
      </c>
      <c r="E4522" s="29" t="n">
        <v>1</v>
      </c>
      <c r="F4522" s="29" t="s">
        <v>268</v>
      </c>
      <c r="G4522" s="29" t="s">
        <v>8362</v>
      </c>
      <c r="H4522" s="30" t="n">
        <v>1000</v>
      </c>
      <c r="I4522" s="31" t="n">
        <v>46279</v>
      </c>
      <c r="J4522" s="30" t="n">
        <v>1000</v>
      </c>
      <c r="K4522" s="29" t="s">
        <v>120</v>
      </c>
      <c r="L4522" s="29" t="s">
        <v>350</v>
      </c>
      <c r="M4522" s="29"/>
      <c r="N4522" s="29" t="s">
        <v>122</v>
      </c>
      <c r="O4522" s="31" t="n">
        <v>46826</v>
      </c>
      <c r="P4522" s="29" t="s">
        <v>123</v>
      </c>
      <c r="Q4522" s="29" t="n">
        <f aca="false">IFERROR(VALUE(L4522),"")</f>
        <v>6</v>
      </c>
      <c r="R4522" s="29" t="n">
        <f aca="true">IF(O4522="","",O4522-TODAY())</f>
        <v>541</v>
      </c>
      <c r="S4522" s="29" t="str">
        <f aca="false">IF(C4522="&lt;&lt; vazio &gt;&gt;","VAZIA",IF(AND(O4522&lt;&gt;"",R4522&lt;0),"VENCIDO",IF(AND(O4522&lt;&gt;"",R4522&lt;=Parametros!$B$10),"PRÓX. VENCIMENTO",IF(F4522="Q","QUALIDADE",IF(F4522="S","BLOQUEADO",IF(F4522="R","RESTRITO/DEVOLUÇÃO",IF(OR(N4522="QUAR",N4522="QRES"),"QUARENTENA",IF(OR(B4522="DESCARTE",B4522="DEVOLUÇÃO"),"DESCARTE/DEVOLUÇÃO",IF(AND(D4522="",K4522&lt;&gt;""),"SEM LOTE",IF(AND(Q4522&lt;&gt;"",Q4522&gt;=Parametros!$B$11),"PARADO/SEM GIRO","OK"))))))))))</f>
        <v>QUALIDADE</v>
      </c>
      <c r="T4522" s="29" t="str">
        <f aca="false">IF(AND($S4522="PARADO/SEM GIRO",$K4522="KG",OR(Painel!$B$5="(Todos)",A4522=Painel!$B$5)*OR(Painel!$E$5="(Todos)",P4522=Painel!$E$5)),$J4522+ROW()/10000000,"")</f>
        <v/>
      </c>
      <c r="U4522" s="29" t="str">
        <f aca="false">IF(AND($S4522="VENCIDO",$K4522="KG",OR(Painel!$B$5="(Todos)",A4522=Painel!$B$5)*OR(Painel!$E$5="(Todos)",P4522=Painel!$E$5)),$J4522+ROW()/10000000,"")</f>
        <v/>
      </c>
    </row>
    <row r="4523" customFormat="false" ht="15" hidden="false" customHeight="false" outlineLevel="0" collapsed="false">
      <c r="A4523" s="29" t="s">
        <v>52</v>
      </c>
      <c r="B4523" s="29" t="s">
        <v>8363</v>
      </c>
      <c r="C4523" s="29" t="s">
        <v>876</v>
      </c>
      <c r="D4523" s="29" t="s">
        <v>6993</v>
      </c>
      <c r="E4523" s="29" t="n">
        <v>1</v>
      </c>
      <c r="F4523" s="29" t="s">
        <v>268</v>
      </c>
      <c r="G4523" s="29" t="s">
        <v>8364</v>
      </c>
      <c r="H4523" s="30" t="n">
        <v>720</v>
      </c>
      <c r="I4523" s="31" t="n">
        <v>46281</v>
      </c>
      <c r="J4523" s="30" t="n">
        <v>720</v>
      </c>
      <c r="K4523" s="29" t="s">
        <v>120</v>
      </c>
      <c r="L4523" s="29" t="s">
        <v>284</v>
      </c>
      <c r="M4523" s="29"/>
      <c r="N4523" s="29" t="s">
        <v>122</v>
      </c>
      <c r="O4523" s="31" t="n">
        <v>46828</v>
      </c>
      <c r="P4523" s="29" t="s">
        <v>123</v>
      </c>
      <c r="Q4523" s="29" t="n">
        <f aca="false">IFERROR(VALUE(L4523),"")</f>
        <v>4</v>
      </c>
      <c r="R4523" s="29" t="n">
        <f aca="true">IF(O4523="","",O4523-TODAY())</f>
        <v>543</v>
      </c>
      <c r="S4523" s="29" t="str">
        <f aca="false">IF(C4523="&lt;&lt; vazio &gt;&gt;","VAZIA",IF(AND(O4523&lt;&gt;"",R4523&lt;0),"VENCIDO",IF(AND(O4523&lt;&gt;"",R4523&lt;=Parametros!$B$10),"PRÓX. VENCIMENTO",IF(F4523="Q","QUALIDADE",IF(F4523="S","BLOQUEADO",IF(F4523="R","RESTRITO/DEVOLUÇÃO",IF(OR(N4523="QUAR",N4523="QRES"),"QUARENTENA",IF(OR(B4523="DESCARTE",B4523="DEVOLUÇÃO"),"DESCARTE/DEVOLUÇÃO",IF(AND(D4523="",K4523&lt;&gt;""),"SEM LOTE",IF(AND(Q4523&lt;&gt;"",Q4523&gt;=Parametros!$B$11),"PARADO/SEM GIRO","OK"))))))))))</f>
        <v>QUALIDADE</v>
      </c>
      <c r="T4523" s="29" t="str">
        <f aca="false">IF(AND($S4523="PARADO/SEM GIRO",$K4523="KG",OR(Painel!$B$5="(Todos)",A4523=Painel!$B$5)*OR(Painel!$E$5="(Todos)",P4523=Painel!$E$5)),$J4523+ROW()/10000000,"")</f>
        <v/>
      </c>
      <c r="U4523" s="29" t="str">
        <f aca="false">IF(AND($S4523="VENCIDO",$K4523="KG",OR(Painel!$B$5="(Todos)",A4523=Painel!$B$5)*OR(Painel!$E$5="(Todos)",P4523=Painel!$E$5)),$J4523+ROW()/10000000,"")</f>
        <v/>
      </c>
    </row>
    <row r="4524" customFormat="false" ht="15" hidden="false" customHeight="false" outlineLevel="0" collapsed="false">
      <c r="A4524" s="29" t="s">
        <v>52</v>
      </c>
      <c r="B4524" s="29" t="s">
        <v>8365</v>
      </c>
      <c r="C4524" s="29" t="s">
        <v>876</v>
      </c>
      <c r="D4524" s="29" t="s">
        <v>6993</v>
      </c>
      <c r="E4524" s="29" t="n">
        <v>1</v>
      </c>
      <c r="F4524" s="29" t="s">
        <v>268</v>
      </c>
      <c r="G4524" s="29" t="s">
        <v>8366</v>
      </c>
      <c r="H4524" s="30" t="n">
        <v>720</v>
      </c>
      <c r="I4524" s="31" t="n">
        <v>46281</v>
      </c>
      <c r="J4524" s="30" t="n">
        <v>720</v>
      </c>
      <c r="K4524" s="29" t="s">
        <v>120</v>
      </c>
      <c r="L4524" s="29" t="s">
        <v>284</v>
      </c>
      <c r="M4524" s="29"/>
      <c r="N4524" s="29" t="s">
        <v>122</v>
      </c>
      <c r="O4524" s="31" t="n">
        <v>46828</v>
      </c>
      <c r="P4524" s="29" t="s">
        <v>123</v>
      </c>
      <c r="Q4524" s="29" t="n">
        <f aca="false">IFERROR(VALUE(L4524),"")</f>
        <v>4</v>
      </c>
      <c r="R4524" s="29" t="n">
        <f aca="true">IF(O4524="","",O4524-TODAY())</f>
        <v>543</v>
      </c>
      <c r="S4524" s="29" t="str">
        <f aca="false">IF(C4524="&lt;&lt; vazio &gt;&gt;","VAZIA",IF(AND(O4524&lt;&gt;"",R4524&lt;0),"VENCIDO",IF(AND(O4524&lt;&gt;"",R4524&lt;=Parametros!$B$10),"PRÓX. VENCIMENTO",IF(F4524="Q","QUALIDADE",IF(F4524="S","BLOQUEADO",IF(F4524="R","RESTRITO/DEVOLUÇÃO",IF(OR(N4524="QUAR",N4524="QRES"),"QUARENTENA",IF(OR(B4524="DESCARTE",B4524="DEVOLUÇÃO"),"DESCARTE/DEVOLUÇÃO",IF(AND(D4524="",K4524&lt;&gt;""),"SEM LOTE",IF(AND(Q4524&lt;&gt;"",Q4524&gt;=Parametros!$B$11),"PARADO/SEM GIRO","OK"))))))))))</f>
        <v>QUALIDADE</v>
      </c>
      <c r="T4524" s="29" t="str">
        <f aca="false">IF(AND($S4524="PARADO/SEM GIRO",$K4524="KG",OR(Painel!$B$5="(Todos)",A4524=Painel!$B$5)*OR(Painel!$E$5="(Todos)",P4524=Painel!$E$5)),$J4524+ROW()/10000000,"")</f>
        <v/>
      </c>
      <c r="U4524" s="29" t="str">
        <f aca="false">IF(AND($S4524="VENCIDO",$K4524="KG",OR(Painel!$B$5="(Todos)",A4524=Painel!$B$5)*OR(Painel!$E$5="(Todos)",P4524=Painel!$E$5)),$J4524+ROW()/10000000,"")</f>
        <v/>
      </c>
    </row>
    <row r="4525" customFormat="false" ht="15" hidden="false" customHeight="false" outlineLevel="0" collapsed="false">
      <c r="A4525" s="29" t="s">
        <v>52</v>
      </c>
      <c r="B4525" s="29" t="s">
        <v>8367</v>
      </c>
      <c r="C4525" s="29" t="s">
        <v>115</v>
      </c>
      <c r="D4525" s="29"/>
      <c r="E4525" s="29" t="n">
        <v>0</v>
      </c>
      <c r="F4525" s="29"/>
      <c r="G4525" s="29"/>
      <c r="H4525" s="30" t="n">
        <v>0</v>
      </c>
      <c r="I4525" s="29"/>
      <c r="J4525" s="30" t="n">
        <v>0</v>
      </c>
      <c r="K4525" s="29"/>
      <c r="L4525" s="29" t="s">
        <v>116</v>
      </c>
      <c r="M4525" s="29"/>
      <c r="N4525" s="29"/>
      <c r="O4525" s="29"/>
      <c r="P4525" s="29"/>
      <c r="Q4525" s="29" t="n">
        <f aca="false">IFERROR(VALUE(L4525),"")</f>
        <v>0</v>
      </c>
      <c r="R4525" s="29" t="str">
        <f aca="true">IF(O4525="","",O4525-TODAY())</f>
        <v/>
      </c>
      <c r="S4525" s="29" t="str">
        <f aca="false">IF(C4525="&lt;&lt; vazio &gt;&gt;","VAZIA",IF(AND(O4525&lt;&gt;"",R4525&lt;0),"VENCIDO",IF(AND(O4525&lt;&gt;"",R4525&lt;=Parametros!$B$10),"PRÓX. VENCIMENTO",IF(F4525="Q","QUALIDADE",IF(F4525="S","BLOQUEADO",IF(F4525="R","RESTRITO/DEVOLUÇÃO",IF(OR(N4525="QUAR",N4525="QRES"),"QUARENTENA",IF(OR(B4525="DESCARTE",B4525="DEVOLUÇÃO"),"DESCARTE/DEVOLUÇÃO",IF(AND(D4525="",K4525&lt;&gt;""),"SEM LOTE",IF(AND(Q4525&lt;&gt;"",Q4525&gt;=Parametros!$B$11),"PARADO/SEM GIRO","OK"))))))))))</f>
        <v>VAZIA</v>
      </c>
      <c r="T4525" s="29" t="str">
        <f aca="false">IF(AND($S4525="PARADO/SEM GIRO",$K4525="KG",OR(Painel!$B$5="(Todos)",A4525=Painel!$B$5)*OR(Painel!$E$5="(Todos)",P4525=Painel!$E$5)),$J4525+ROW()/10000000,"")</f>
        <v/>
      </c>
      <c r="U4525" s="29" t="str">
        <f aca="false">IF(AND($S4525="VENCIDO",$K4525="KG",OR(Painel!$B$5="(Todos)",A4525=Painel!$B$5)*OR(Painel!$E$5="(Todos)",P4525=Painel!$E$5)),$J4525+ROW()/10000000,"")</f>
        <v/>
      </c>
    </row>
    <row r="4526" customFormat="false" ht="15" hidden="false" customHeight="false" outlineLevel="0" collapsed="false">
      <c r="A4526" s="29" t="s">
        <v>52</v>
      </c>
      <c r="B4526" s="29" t="s">
        <v>8368</v>
      </c>
      <c r="C4526" s="29" t="s">
        <v>691</v>
      </c>
      <c r="D4526" s="29" t="s">
        <v>8369</v>
      </c>
      <c r="E4526" s="29" t="n">
        <v>1</v>
      </c>
      <c r="F4526" s="29"/>
      <c r="G4526" s="29" t="s">
        <v>8370</v>
      </c>
      <c r="H4526" s="30" t="n">
        <v>1010</v>
      </c>
      <c r="I4526" s="31" t="n">
        <v>46241</v>
      </c>
      <c r="J4526" s="30" t="n">
        <v>1010</v>
      </c>
      <c r="K4526" s="29" t="s">
        <v>120</v>
      </c>
      <c r="L4526" s="29" t="s">
        <v>4450</v>
      </c>
      <c r="M4526" s="29"/>
      <c r="N4526" s="29" t="s">
        <v>122</v>
      </c>
      <c r="O4526" s="31" t="n">
        <v>46595</v>
      </c>
      <c r="P4526" s="29" t="s">
        <v>123</v>
      </c>
      <c r="Q4526" s="29" t="n">
        <f aca="false">IFERROR(VALUE(L4526),"")</f>
        <v>44</v>
      </c>
      <c r="R4526" s="29" t="n">
        <f aca="true">IF(O4526="","",O4526-TODAY())</f>
        <v>310</v>
      </c>
      <c r="S4526" s="29" t="str">
        <f aca="false">IF(C4526="&lt;&lt; vazio &gt;&gt;","VAZIA",IF(AND(O4526&lt;&gt;"",R4526&lt;0),"VENCIDO",IF(AND(O4526&lt;&gt;"",R4526&lt;=Parametros!$B$10),"PRÓX. VENCIMENTO",IF(F4526="Q","QUALIDADE",IF(F4526="S","BLOQUEADO",IF(F4526="R","RESTRITO/DEVOLUÇÃO",IF(OR(N4526="QUAR",N4526="QRES"),"QUARENTENA",IF(OR(B4526="DESCARTE",B4526="DEVOLUÇÃO"),"DESCARTE/DEVOLUÇÃO",IF(AND(D4526="",K4526&lt;&gt;""),"SEM LOTE",IF(AND(Q4526&lt;&gt;"",Q4526&gt;=Parametros!$B$11),"PARADO/SEM GIRO","OK"))))))))))</f>
        <v>OK</v>
      </c>
      <c r="T4526" s="29" t="str">
        <f aca="false">IF(AND($S4526="PARADO/SEM GIRO",$K4526="KG",OR(Painel!$B$5="(Todos)",A4526=Painel!$B$5)*OR(Painel!$E$5="(Todos)",P4526=Painel!$E$5)),$J4526+ROW()/10000000,"")</f>
        <v/>
      </c>
      <c r="U4526" s="29" t="str">
        <f aca="false">IF(AND($S4526="VENCIDO",$K4526="KG",OR(Painel!$B$5="(Todos)",A4526=Painel!$B$5)*OR(Painel!$E$5="(Todos)",P4526=Painel!$E$5)),$J4526+ROW()/10000000,"")</f>
        <v/>
      </c>
    </row>
    <row r="4527" customFormat="false" ht="15" hidden="false" customHeight="false" outlineLevel="0" collapsed="false">
      <c r="A4527" s="29" t="s">
        <v>52</v>
      </c>
      <c r="B4527" s="29" t="s">
        <v>8371</v>
      </c>
      <c r="C4527" s="29" t="s">
        <v>222</v>
      </c>
      <c r="D4527" s="29" t="s">
        <v>675</v>
      </c>
      <c r="E4527" s="29" t="n">
        <v>1</v>
      </c>
      <c r="F4527" s="29" t="s">
        <v>137</v>
      </c>
      <c r="G4527" s="29" t="s">
        <v>8372</v>
      </c>
      <c r="H4527" s="30" t="n">
        <v>980</v>
      </c>
      <c r="I4527" s="31" t="n">
        <v>46259</v>
      </c>
      <c r="J4527" s="30" t="n">
        <v>980</v>
      </c>
      <c r="K4527" s="29" t="s">
        <v>120</v>
      </c>
      <c r="L4527" s="29" t="s">
        <v>677</v>
      </c>
      <c r="M4527" s="29"/>
      <c r="N4527" s="29" t="s">
        <v>122</v>
      </c>
      <c r="O4527" s="31" t="n">
        <v>46797</v>
      </c>
      <c r="P4527" s="29" t="s">
        <v>123</v>
      </c>
      <c r="Q4527" s="29" t="n">
        <f aca="false">IFERROR(VALUE(L4527),"")</f>
        <v>26</v>
      </c>
      <c r="R4527" s="29" t="n">
        <f aca="true">IF(O4527="","",O4527-TODAY())</f>
        <v>512</v>
      </c>
      <c r="S4527" s="29" t="str">
        <f aca="false">IF(C4527="&lt;&lt; vazio &gt;&gt;","VAZIA",IF(AND(O4527&lt;&gt;"",R4527&lt;0),"VENCIDO",IF(AND(O4527&lt;&gt;"",R4527&lt;=Parametros!$B$10),"PRÓX. VENCIMENTO",IF(F4527="Q","QUALIDADE",IF(F4527="S","BLOQUEADO",IF(F4527="R","RESTRITO/DEVOLUÇÃO",IF(OR(N4527="QUAR",N4527="QRES"),"QUARENTENA",IF(OR(B4527="DESCARTE",B4527="DEVOLUÇÃO"),"DESCARTE/DEVOLUÇÃO",IF(AND(D4527="",K4527&lt;&gt;""),"SEM LOTE",IF(AND(Q4527&lt;&gt;"",Q4527&gt;=Parametros!$B$11),"PARADO/SEM GIRO","OK"))))))))))</f>
        <v>BLOQUEADO</v>
      </c>
      <c r="T4527" s="29" t="str">
        <f aca="false">IF(AND($S4527="PARADO/SEM GIRO",$K4527="KG",OR(Painel!$B$5="(Todos)",A4527=Painel!$B$5)*OR(Painel!$E$5="(Todos)",P4527=Painel!$E$5)),$J4527+ROW()/10000000,"")</f>
        <v/>
      </c>
      <c r="U4527" s="29" t="str">
        <f aca="false">IF(AND($S4527="VENCIDO",$K4527="KG",OR(Painel!$B$5="(Todos)",A4527=Painel!$B$5)*OR(Painel!$E$5="(Todos)",P4527=Painel!$E$5)),$J4527+ROW()/10000000,"")</f>
        <v/>
      </c>
    </row>
    <row r="4528" customFormat="false" ht="15" hidden="false" customHeight="false" outlineLevel="0" collapsed="false">
      <c r="A4528" s="29" t="s">
        <v>52</v>
      </c>
      <c r="B4528" s="29" t="s">
        <v>8373</v>
      </c>
      <c r="C4528" s="29" t="s">
        <v>165</v>
      </c>
      <c r="D4528" s="29" t="s">
        <v>458</v>
      </c>
      <c r="E4528" s="29" t="n">
        <v>1</v>
      </c>
      <c r="F4528" s="29"/>
      <c r="G4528" s="29" t="s">
        <v>8374</v>
      </c>
      <c r="H4528" s="30" t="n">
        <v>727.2</v>
      </c>
      <c r="I4528" s="31" t="n">
        <v>46259</v>
      </c>
      <c r="J4528" s="30" t="n">
        <v>727.2</v>
      </c>
      <c r="K4528" s="29" t="s">
        <v>120</v>
      </c>
      <c r="L4528" s="29" t="s">
        <v>677</v>
      </c>
      <c r="M4528" s="29"/>
      <c r="N4528" s="29" t="s">
        <v>122</v>
      </c>
      <c r="O4528" s="31" t="n">
        <v>46799</v>
      </c>
      <c r="P4528" s="29" t="s">
        <v>123</v>
      </c>
      <c r="Q4528" s="29" t="n">
        <f aca="false">IFERROR(VALUE(L4528),"")</f>
        <v>26</v>
      </c>
      <c r="R4528" s="29" t="n">
        <f aca="true">IF(O4528="","",O4528-TODAY())</f>
        <v>514</v>
      </c>
      <c r="S4528" s="29" t="str">
        <f aca="false">IF(C4528="&lt;&lt; vazio &gt;&gt;","VAZIA",IF(AND(O4528&lt;&gt;"",R4528&lt;0),"VENCIDO",IF(AND(O4528&lt;&gt;"",R4528&lt;=Parametros!$B$10),"PRÓX. VENCIMENTO",IF(F4528="Q","QUALIDADE",IF(F4528="S","BLOQUEADO",IF(F4528="R","RESTRITO/DEVOLUÇÃO",IF(OR(N4528="QUAR",N4528="QRES"),"QUARENTENA",IF(OR(B4528="DESCARTE",B4528="DEVOLUÇÃO"),"DESCARTE/DEVOLUÇÃO",IF(AND(D4528="",K4528&lt;&gt;""),"SEM LOTE",IF(AND(Q4528&lt;&gt;"",Q4528&gt;=Parametros!$B$11),"PARADO/SEM GIRO","OK"))))))))))</f>
        <v>OK</v>
      </c>
      <c r="T4528" s="29" t="str">
        <f aca="false">IF(AND($S4528="PARADO/SEM GIRO",$K4528="KG",OR(Painel!$B$5="(Todos)",A4528=Painel!$B$5)*OR(Painel!$E$5="(Todos)",P4528=Painel!$E$5)),$J4528+ROW()/10000000,"")</f>
        <v/>
      </c>
      <c r="U4528" s="29" t="str">
        <f aca="false">IF(AND($S4528="VENCIDO",$K4528="KG",OR(Painel!$B$5="(Todos)",A4528=Painel!$B$5)*OR(Painel!$E$5="(Todos)",P4528=Painel!$E$5)),$J4528+ROW()/10000000,"")</f>
        <v/>
      </c>
    </row>
    <row r="4529" customFormat="false" ht="15" hidden="false" customHeight="false" outlineLevel="0" collapsed="false">
      <c r="A4529" s="29" t="s">
        <v>52</v>
      </c>
      <c r="B4529" s="29" t="s">
        <v>8375</v>
      </c>
      <c r="C4529" s="29" t="s">
        <v>785</v>
      </c>
      <c r="D4529" s="29" t="s">
        <v>786</v>
      </c>
      <c r="E4529" s="29" t="n">
        <v>1</v>
      </c>
      <c r="F4529" s="29"/>
      <c r="G4529" s="29" t="s">
        <v>8376</v>
      </c>
      <c r="H4529" s="30" t="n">
        <v>1000</v>
      </c>
      <c r="I4529" s="31" t="n">
        <v>46282</v>
      </c>
      <c r="J4529" s="30" t="n">
        <v>1000</v>
      </c>
      <c r="K4529" s="29" t="s">
        <v>120</v>
      </c>
      <c r="L4529" s="29" t="s">
        <v>400</v>
      </c>
      <c r="M4529" s="29"/>
      <c r="N4529" s="29" t="s">
        <v>122</v>
      </c>
      <c r="O4529" s="31" t="n">
        <v>46824</v>
      </c>
      <c r="P4529" s="29" t="s">
        <v>123</v>
      </c>
      <c r="Q4529" s="29" t="n">
        <f aca="false">IFERROR(VALUE(L4529),"")</f>
        <v>3</v>
      </c>
      <c r="R4529" s="29" t="n">
        <f aca="true">IF(O4529="","",O4529-TODAY())</f>
        <v>539</v>
      </c>
      <c r="S4529" s="29" t="str">
        <f aca="false">IF(C4529="&lt;&lt; vazio &gt;&gt;","VAZIA",IF(AND(O4529&lt;&gt;"",R4529&lt;0),"VENCIDO",IF(AND(O4529&lt;&gt;"",R4529&lt;=Parametros!$B$10),"PRÓX. VENCIMENTO",IF(F4529="Q","QUALIDADE",IF(F4529="S","BLOQUEADO",IF(F4529="R","RESTRITO/DEVOLUÇÃO",IF(OR(N4529="QUAR",N4529="QRES"),"QUARENTENA",IF(OR(B4529="DESCARTE",B4529="DEVOLUÇÃO"),"DESCARTE/DEVOLUÇÃO",IF(AND(D4529="",K4529&lt;&gt;""),"SEM LOTE",IF(AND(Q4529&lt;&gt;"",Q4529&gt;=Parametros!$B$11),"PARADO/SEM GIRO","OK"))))))))))</f>
        <v>OK</v>
      </c>
      <c r="T4529" s="29" t="str">
        <f aca="false">IF(AND($S4529="PARADO/SEM GIRO",$K4529="KG",OR(Painel!$B$5="(Todos)",A4529=Painel!$B$5)*OR(Painel!$E$5="(Todos)",P4529=Painel!$E$5)),$J4529+ROW()/10000000,"")</f>
        <v/>
      </c>
      <c r="U4529" s="29" t="str">
        <f aca="false">IF(AND($S4529="VENCIDO",$K4529="KG",OR(Painel!$B$5="(Todos)",A4529=Painel!$B$5)*OR(Painel!$E$5="(Todos)",P4529=Painel!$E$5)),$J4529+ROW()/10000000,"")</f>
        <v/>
      </c>
    </row>
    <row r="4530" customFormat="false" ht="15" hidden="false" customHeight="false" outlineLevel="0" collapsed="false">
      <c r="A4530" s="29" t="s">
        <v>52</v>
      </c>
      <c r="B4530" s="29" t="s">
        <v>8377</v>
      </c>
      <c r="C4530" s="29" t="s">
        <v>876</v>
      </c>
      <c r="D4530" s="29" t="s">
        <v>8352</v>
      </c>
      <c r="E4530" s="29" t="n">
        <v>1</v>
      </c>
      <c r="F4530" s="29"/>
      <c r="G4530" s="29" t="s">
        <v>8378</v>
      </c>
      <c r="H4530" s="30" t="n">
        <v>720</v>
      </c>
      <c r="I4530" s="31" t="n">
        <v>46265</v>
      </c>
      <c r="J4530" s="30" t="n">
        <v>720</v>
      </c>
      <c r="K4530" s="29" t="s">
        <v>120</v>
      </c>
      <c r="L4530" s="29" t="s">
        <v>216</v>
      </c>
      <c r="M4530" s="29"/>
      <c r="N4530" s="29" t="s">
        <v>122</v>
      </c>
      <c r="O4530" s="31" t="n">
        <v>46811</v>
      </c>
      <c r="P4530" s="29" t="s">
        <v>123</v>
      </c>
      <c r="Q4530" s="29" t="n">
        <f aca="false">IFERROR(VALUE(L4530),"")</f>
        <v>20</v>
      </c>
      <c r="R4530" s="29" t="n">
        <f aca="true">IF(O4530="","",O4530-TODAY())</f>
        <v>526</v>
      </c>
      <c r="S4530" s="29" t="str">
        <f aca="false">IF(C4530="&lt;&lt; vazio &gt;&gt;","VAZIA",IF(AND(O4530&lt;&gt;"",R4530&lt;0),"VENCIDO",IF(AND(O4530&lt;&gt;"",R4530&lt;=Parametros!$B$10),"PRÓX. VENCIMENTO",IF(F4530="Q","QUALIDADE",IF(F4530="S","BLOQUEADO",IF(F4530="R","RESTRITO/DEVOLUÇÃO",IF(OR(N4530="QUAR",N4530="QRES"),"QUARENTENA",IF(OR(B4530="DESCARTE",B4530="DEVOLUÇÃO"),"DESCARTE/DEVOLUÇÃO",IF(AND(D4530="",K4530&lt;&gt;""),"SEM LOTE",IF(AND(Q4530&lt;&gt;"",Q4530&gt;=Parametros!$B$11),"PARADO/SEM GIRO","OK"))))))))))</f>
        <v>OK</v>
      </c>
      <c r="T4530" s="29" t="str">
        <f aca="false">IF(AND($S4530="PARADO/SEM GIRO",$K4530="KG",OR(Painel!$B$5="(Todos)",A4530=Painel!$B$5)*OR(Painel!$E$5="(Todos)",P4530=Painel!$E$5)),$J4530+ROW()/10000000,"")</f>
        <v/>
      </c>
      <c r="U4530" s="29" t="str">
        <f aca="false">IF(AND($S4530="VENCIDO",$K4530="KG",OR(Painel!$B$5="(Todos)",A4530=Painel!$B$5)*OR(Painel!$E$5="(Todos)",P4530=Painel!$E$5)),$J4530+ROW()/10000000,"")</f>
        <v/>
      </c>
    </row>
    <row r="4531" customFormat="false" ht="15" hidden="false" customHeight="false" outlineLevel="0" collapsed="false">
      <c r="A4531" s="29" t="s">
        <v>52</v>
      </c>
      <c r="B4531" s="29" t="s">
        <v>8379</v>
      </c>
      <c r="C4531" s="29" t="s">
        <v>115</v>
      </c>
      <c r="D4531" s="29"/>
      <c r="E4531" s="29" t="n">
        <v>0</v>
      </c>
      <c r="F4531" s="29"/>
      <c r="G4531" s="29"/>
      <c r="H4531" s="30" t="n">
        <v>0</v>
      </c>
      <c r="I4531" s="29"/>
      <c r="J4531" s="30" t="n">
        <v>0</v>
      </c>
      <c r="K4531" s="29"/>
      <c r="L4531" s="29" t="s">
        <v>116</v>
      </c>
      <c r="M4531" s="29"/>
      <c r="N4531" s="29"/>
      <c r="O4531" s="29"/>
      <c r="P4531" s="29"/>
      <c r="Q4531" s="29" t="n">
        <f aca="false">IFERROR(VALUE(L4531),"")</f>
        <v>0</v>
      </c>
      <c r="R4531" s="29" t="str">
        <f aca="true">IF(O4531="","",O4531-TODAY())</f>
        <v/>
      </c>
      <c r="S4531" s="29" t="str">
        <f aca="false">IF(C4531="&lt;&lt; vazio &gt;&gt;","VAZIA",IF(AND(O4531&lt;&gt;"",R4531&lt;0),"VENCIDO",IF(AND(O4531&lt;&gt;"",R4531&lt;=Parametros!$B$10),"PRÓX. VENCIMENTO",IF(F4531="Q","QUALIDADE",IF(F4531="S","BLOQUEADO",IF(F4531="R","RESTRITO/DEVOLUÇÃO",IF(OR(N4531="QUAR",N4531="QRES"),"QUARENTENA",IF(OR(B4531="DESCARTE",B4531="DEVOLUÇÃO"),"DESCARTE/DEVOLUÇÃO",IF(AND(D4531="",K4531&lt;&gt;""),"SEM LOTE",IF(AND(Q4531&lt;&gt;"",Q4531&gt;=Parametros!$B$11),"PARADO/SEM GIRO","OK"))))))))))</f>
        <v>VAZIA</v>
      </c>
      <c r="T4531" s="29" t="str">
        <f aca="false">IF(AND($S4531="PARADO/SEM GIRO",$K4531="KG",OR(Painel!$B$5="(Todos)",A4531=Painel!$B$5)*OR(Painel!$E$5="(Todos)",P4531=Painel!$E$5)),$J4531+ROW()/10000000,"")</f>
        <v/>
      </c>
      <c r="U4531" s="29" t="str">
        <f aca="false">IF(AND($S4531="VENCIDO",$K4531="KG",OR(Painel!$B$5="(Todos)",A4531=Painel!$B$5)*OR(Painel!$E$5="(Todos)",P4531=Painel!$E$5)),$J4531+ROW()/10000000,"")</f>
        <v/>
      </c>
    </row>
    <row r="4532" customFormat="false" ht="15" hidden="false" customHeight="false" outlineLevel="0" collapsed="false">
      <c r="A4532" s="29" t="s">
        <v>52</v>
      </c>
      <c r="B4532" s="29" t="s">
        <v>8380</v>
      </c>
      <c r="C4532" s="29" t="s">
        <v>785</v>
      </c>
      <c r="D4532" s="29" t="s">
        <v>1071</v>
      </c>
      <c r="E4532" s="29" t="n">
        <v>1</v>
      </c>
      <c r="F4532" s="29" t="s">
        <v>268</v>
      </c>
      <c r="G4532" s="29" t="s">
        <v>8381</v>
      </c>
      <c r="H4532" s="30" t="n">
        <v>1000</v>
      </c>
      <c r="I4532" s="31" t="n">
        <v>46279</v>
      </c>
      <c r="J4532" s="30" t="n">
        <v>1000</v>
      </c>
      <c r="K4532" s="29" t="s">
        <v>120</v>
      </c>
      <c r="L4532" s="29" t="s">
        <v>350</v>
      </c>
      <c r="M4532" s="29"/>
      <c r="N4532" s="29" t="s">
        <v>122</v>
      </c>
      <c r="O4532" s="31" t="n">
        <v>46826</v>
      </c>
      <c r="P4532" s="29" t="s">
        <v>123</v>
      </c>
      <c r="Q4532" s="29" t="n">
        <f aca="false">IFERROR(VALUE(L4532),"")</f>
        <v>6</v>
      </c>
      <c r="R4532" s="29" t="n">
        <f aca="true">IF(O4532="","",O4532-TODAY())</f>
        <v>541</v>
      </c>
      <c r="S4532" s="29" t="str">
        <f aca="false">IF(C4532="&lt;&lt; vazio &gt;&gt;","VAZIA",IF(AND(O4532&lt;&gt;"",R4532&lt;0),"VENCIDO",IF(AND(O4532&lt;&gt;"",R4532&lt;=Parametros!$B$10),"PRÓX. VENCIMENTO",IF(F4532="Q","QUALIDADE",IF(F4532="S","BLOQUEADO",IF(F4532="R","RESTRITO/DEVOLUÇÃO",IF(OR(N4532="QUAR",N4532="QRES"),"QUARENTENA",IF(OR(B4532="DESCARTE",B4532="DEVOLUÇÃO"),"DESCARTE/DEVOLUÇÃO",IF(AND(D4532="",K4532&lt;&gt;""),"SEM LOTE",IF(AND(Q4532&lt;&gt;"",Q4532&gt;=Parametros!$B$11),"PARADO/SEM GIRO","OK"))))))))))</f>
        <v>QUALIDADE</v>
      </c>
      <c r="T4532" s="29" t="str">
        <f aca="false">IF(AND($S4532="PARADO/SEM GIRO",$K4532="KG",OR(Painel!$B$5="(Todos)",A4532=Painel!$B$5)*OR(Painel!$E$5="(Todos)",P4532=Painel!$E$5)),$J4532+ROW()/10000000,"")</f>
        <v/>
      </c>
      <c r="U4532" s="29" t="str">
        <f aca="false">IF(AND($S4532="VENCIDO",$K4532="KG",OR(Painel!$B$5="(Todos)",A4532=Painel!$B$5)*OR(Painel!$E$5="(Todos)",P4532=Painel!$E$5)),$J4532+ROW()/10000000,"")</f>
        <v/>
      </c>
    </row>
    <row r="4533" customFormat="false" ht="15" hidden="false" customHeight="false" outlineLevel="0" collapsed="false">
      <c r="A4533" s="29" t="s">
        <v>52</v>
      </c>
      <c r="B4533" s="29" t="s">
        <v>8382</v>
      </c>
      <c r="C4533" s="29" t="s">
        <v>317</v>
      </c>
      <c r="D4533" s="29" t="s">
        <v>1006</v>
      </c>
      <c r="E4533" s="29" t="n">
        <v>1</v>
      </c>
      <c r="F4533" s="29" t="s">
        <v>268</v>
      </c>
      <c r="G4533" s="29" t="s">
        <v>8383</v>
      </c>
      <c r="H4533" s="30" t="n">
        <v>590.4</v>
      </c>
      <c r="I4533" s="31" t="n">
        <v>46285</v>
      </c>
      <c r="J4533" s="30" t="n">
        <v>590.4</v>
      </c>
      <c r="K4533" s="29" t="s">
        <v>120</v>
      </c>
      <c r="L4533" s="29" t="s">
        <v>116</v>
      </c>
      <c r="M4533" s="29"/>
      <c r="N4533" s="29" t="s">
        <v>122</v>
      </c>
      <c r="O4533" s="31" t="n">
        <v>46831</v>
      </c>
      <c r="P4533" s="29" t="s">
        <v>123</v>
      </c>
      <c r="Q4533" s="29" t="n">
        <f aca="false">IFERROR(VALUE(L4533),"")</f>
        <v>0</v>
      </c>
      <c r="R4533" s="29" t="n">
        <f aca="true">IF(O4533="","",O4533-TODAY())</f>
        <v>546</v>
      </c>
      <c r="S4533" s="29" t="str">
        <f aca="false">IF(C4533="&lt;&lt; vazio &gt;&gt;","VAZIA",IF(AND(O4533&lt;&gt;"",R4533&lt;0),"VENCIDO",IF(AND(O4533&lt;&gt;"",R4533&lt;=Parametros!$B$10),"PRÓX. VENCIMENTO",IF(F4533="Q","QUALIDADE",IF(F4533="S","BLOQUEADO",IF(F4533="R","RESTRITO/DEVOLUÇÃO",IF(OR(N4533="QUAR",N4533="QRES"),"QUARENTENA",IF(OR(B4533="DESCARTE",B4533="DEVOLUÇÃO"),"DESCARTE/DEVOLUÇÃO",IF(AND(D4533="",K4533&lt;&gt;""),"SEM LOTE",IF(AND(Q4533&lt;&gt;"",Q4533&gt;=Parametros!$B$11),"PARADO/SEM GIRO","OK"))))))))))</f>
        <v>QUALIDADE</v>
      </c>
      <c r="T4533" s="29" t="str">
        <f aca="false">IF(AND($S4533="PARADO/SEM GIRO",$K4533="KG",OR(Painel!$B$5="(Todos)",A4533=Painel!$B$5)*OR(Painel!$E$5="(Todos)",P4533=Painel!$E$5)),$J4533+ROW()/10000000,"")</f>
        <v/>
      </c>
      <c r="U4533" s="29" t="str">
        <f aca="false">IF(AND($S4533="VENCIDO",$K4533="KG",OR(Painel!$B$5="(Todos)",A4533=Painel!$B$5)*OR(Painel!$E$5="(Todos)",P4533=Painel!$E$5)),$J4533+ROW()/10000000,"")</f>
        <v/>
      </c>
    </row>
    <row r="4534" customFormat="false" ht="15" hidden="false" customHeight="false" outlineLevel="0" collapsed="false">
      <c r="A4534" s="29" t="s">
        <v>52</v>
      </c>
      <c r="B4534" s="29" t="s">
        <v>8384</v>
      </c>
      <c r="C4534" s="29" t="s">
        <v>876</v>
      </c>
      <c r="D4534" s="29" t="s">
        <v>6993</v>
      </c>
      <c r="E4534" s="29" t="n">
        <v>1</v>
      </c>
      <c r="F4534" s="29" t="s">
        <v>268</v>
      </c>
      <c r="G4534" s="29" t="s">
        <v>8385</v>
      </c>
      <c r="H4534" s="30" t="n">
        <v>720</v>
      </c>
      <c r="I4534" s="31" t="n">
        <v>46281</v>
      </c>
      <c r="J4534" s="30" t="n">
        <v>720</v>
      </c>
      <c r="K4534" s="29" t="s">
        <v>120</v>
      </c>
      <c r="L4534" s="29" t="s">
        <v>284</v>
      </c>
      <c r="M4534" s="29"/>
      <c r="N4534" s="29" t="s">
        <v>122</v>
      </c>
      <c r="O4534" s="31" t="n">
        <v>46828</v>
      </c>
      <c r="P4534" s="29" t="s">
        <v>123</v>
      </c>
      <c r="Q4534" s="29" t="n">
        <f aca="false">IFERROR(VALUE(L4534),"")</f>
        <v>4</v>
      </c>
      <c r="R4534" s="29" t="n">
        <f aca="true">IF(O4534="","",O4534-TODAY())</f>
        <v>543</v>
      </c>
      <c r="S4534" s="29" t="str">
        <f aca="false">IF(C4534="&lt;&lt; vazio &gt;&gt;","VAZIA",IF(AND(O4534&lt;&gt;"",R4534&lt;0),"VENCIDO",IF(AND(O4534&lt;&gt;"",R4534&lt;=Parametros!$B$10),"PRÓX. VENCIMENTO",IF(F4534="Q","QUALIDADE",IF(F4534="S","BLOQUEADO",IF(F4534="R","RESTRITO/DEVOLUÇÃO",IF(OR(N4534="QUAR",N4534="QRES"),"QUARENTENA",IF(OR(B4534="DESCARTE",B4534="DEVOLUÇÃO"),"DESCARTE/DEVOLUÇÃO",IF(AND(D4534="",K4534&lt;&gt;""),"SEM LOTE",IF(AND(Q4534&lt;&gt;"",Q4534&gt;=Parametros!$B$11),"PARADO/SEM GIRO","OK"))))))))))</f>
        <v>QUALIDADE</v>
      </c>
      <c r="T4534" s="29" t="str">
        <f aca="false">IF(AND($S4534="PARADO/SEM GIRO",$K4534="KG",OR(Painel!$B$5="(Todos)",A4534=Painel!$B$5)*OR(Painel!$E$5="(Todos)",P4534=Painel!$E$5)),$J4534+ROW()/10000000,"")</f>
        <v/>
      </c>
      <c r="U4534" s="29" t="str">
        <f aca="false">IF(AND($S4534="VENCIDO",$K4534="KG",OR(Painel!$B$5="(Todos)",A4534=Painel!$B$5)*OR(Painel!$E$5="(Todos)",P4534=Painel!$E$5)),$J4534+ROW()/10000000,"")</f>
        <v/>
      </c>
    </row>
    <row r="4535" customFormat="false" ht="15" hidden="false" customHeight="false" outlineLevel="0" collapsed="false">
      <c r="A4535" s="29" t="s">
        <v>52</v>
      </c>
      <c r="B4535" s="29" t="s">
        <v>8386</v>
      </c>
      <c r="C4535" s="29" t="s">
        <v>362</v>
      </c>
      <c r="D4535" s="29" t="s">
        <v>450</v>
      </c>
      <c r="E4535" s="29" t="n">
        <v>1</v>
      </c>
      <c r="F4535" s="29"/>
      <c r="G4535" s="29" t="s">
        <v>8387</v>
      </c>
      <c r="H4535" s="30" t="n">
        <v>727.2</v>
      </c>
      <c r="I4535" s="31" t="n">
        <v>46244</v>
      </c>
      <c r="J4535" s="30" t="n">
        <v>727.2</v>
      </c>
      <c r="K4535" s="29" t="s">
        <v>120</v>
      </c>
      <c r="L4535" s="29" t="s">
        <v>182</v>
      </c>
      <c r="M4535" s="29"/>
      <c r="N4535" s="29" t="s">
        <v>122</v>
      </c>
      <c r="O4535" s="31" t="n">
        <v>46966</v>
      </c>
      <c r="P4535" s="29" t="s">
        <v>123</v>
      </c>
      <c r="Q4535" s="29" t="n">
        <f aca="false">IFERROR(VALUE(L4535),"")</f>
        <v>41</v>
      </c>
      <c r="R4535" s="29" t="n">
        <f aca="true">IF(O4535="","",O4535-TODAY())</f>
        <v>681</v>
      </c>
      <c r="S4535" s="29" t="str">
        <f aca="false">IF(C4535="&lt;&lt; vazio &gt;&gt;","VAZIA",IF(AND(O4535&lt;&gt;"",R4535&lt;0),"VENCIDO",IF(AND(O4535&lt;&gt;"",R4535&lt;=Parametros!$B$10),"PRÓX. VENCIMENTO",IF(F4535="Q","QUALIDADE",IF(F4535="S","BLOQUEADO",IF(F4535="R","RESTRITO/DEVOLUÇÃO",IF(OR(N4535="QUAR",N4535="QRES"),"QUARENTENA",IF(OR(B4535="DESCARTE",B4535="DEVOLUÇÃO"),"DESCARTE/DEVOLUÇÃO",IF(AND(D4535="",K4535&lt;&gt;""),"SEM LOTE",IF(AND(Q4535&lt;&gt;"",Q4535&gt;=Parametros!$B$11),"PARADO/SEM GIRO","OK"))))))))))</f>
        <v>OK</v>
      </c>
      <c r="T4535" s="29" t="str">
        <f aca="false">IF(AND($S4535="PARADO/SEM GIRO",$K4535="KG",OR(Painel!$B$5="(Todos)",A4535=Painel!$B$5)*OR(Painel!$E$5="(Todos)",P4535=Painel!$E$5)),$J4535+ROW()/10000000,"")</f>
        <v/>
      </c>
      <c r="U4535" s="29" t="str">
        <f aca="false">IF(AND($S4535="VENCIDO",$K4535="KG",OR(Painel!$B$5="(Todos)",A4535=Painel!$B$5)*OR(Painel!$E$5="(Todos)",P4535=Painel!$E$5)),$J4535+ROW()/10000000,"")</f>
        <v/>
      </c>
    </row>
    <row r="4536" customFormat="false" ht="15" hidden="false" customHeight="false" outlineLevel="0" collapsed="false">
      <c r="A4536" s="29" t="s">
        <v>52</v>
      </c>
      <c r="B4536" s="29" t="s">
        <v>8388</v>
      </c>
      <c r="C4536" s="29" t="s">
        <v>396</v>
      </c>
      <c r="D4536" s="29" t="s">
        <v>2981</v>
      </c>
      <c r="E4536" s="29" t="n">
        <v>1</v>
      </c>
      <c r="F4536" s="29"/>
      <c r="G4536" s="29" t="s">
        <v>8389</v>
      </c>
      <c r="H4536" s="30" t="n">
        <v>1102.5</v>
      </c>
      <c r="I4536" s="31" t="n">
        <v>46262</v>
      </c>
      <c r="J4536" s="30" t="n">
        <v>1102.5</v>
      </c>
      <c r="K4536" s="29" t="s">
        <v>120</v>
      </c>
      <c r="L4536" s="29" t="s">
        <v>190</v>
      </c>
      <c r="M4536" s="29"/>
      <c r="N4536" s="29" t="s">
        <v>122</v>
      </c>
      <c r="O4536" s="31" t="n">
        <v>46807</v>
      </c>
      <c r="P4536" s="29" t="s">
        <v>123</v>
      </c>
      <c r="Q4536" s="29" t="n">
        <f aca="false">IFERROR(VALUE(L4536),"")</f>
        <v>23</v>
      </c>
      <c r="R4536" s="29" t="n">
        <f aca="true">IF(O4536="","",O4536-TODAY())</f>
        <v>522</v>
      </c>
      <c r="S4536" s="29" t="str">
        <f aca="false">IF(C4536="&lt;&lt; vazio &gt;&gt;","VAZIA",IF(AND(O4536&lt;&gt;"",R4536&lt;0),"VENCIDO",IF(AND(O4536&lt;&gt;"",R4536&lt;=Parametros!$B$10),"PRÓX. VENCIMENTO",IF(F4536="Q","QUALIDADE",IF(F4536="S","BLOQUEADO",IF(F4536="R","RESTRITO/DEVOLUÇÃO",IF(OR(N4536="QUAR",N4536="QRES"),"QUARENTENA",IF(OR(B4536="DESCARTE",B4536="DEVOLUÇÃO"),"DESCARTE/DEVOLUÇÃO",IF(AND(D4536="",K4536&lt;&gt;""),"SEM LOTE",IF(AND(Q4536&lt;&gt;"",Q4536&gt;=Parametros!$B$11),"PARADO/SEM GIRO","OK"))))))))))</f>
        <v>OK</v>
      </c>
      <c r="T4536" s="29" t="str">
        <f aca="false">IF(AND($S4536="PARADO/SEM GIRO",$K4536="KG",OR(Painel!$B$5="(Todos)",A4536=Painel!$B$5)*OR(Painel!$E$5="(Todos)",P4536=Painel!$E$5)),$J4536+ROW()/10000000,"")</f>
        <v/>
      </c>
      <c r="U4536" s="29" t="str">
        <f aca="false">IF(AND($S4536="VENCIDO",$K4536="KG",OR(Painel!$B$5="(Todos)",A4536=Painel!$B$5)*OR(Painel!$E$5="(Todos)",P4536=Painel!$E$5)),$J4536+ROW()/10000000,"")</f>
        <v/>
      </c>
    </row>
    <row r="4537" customFormat="false" ht="15" hidden="false" customHeight="false" outlineLevel="0" collapsed="false">
      <c r="A4537" s="29" t="s">
        <v>52</v>
      </c>
      <c r="B4537" s="29" t="s">
        <v>8390</v>
      </c>
      <c r="C4537" s="29" t="s">
        <v>115</v>
      </c>
      <c r="D4537" s="29"/>
      <c r="E4537" s="29" t="n">
        <v>0</v>
      </c>
      <c r="F4537" s="29"/>
      <c r="G4537" s="29"/>
      <c r="H4537" s="30" t="n">
        <v>0</v>
      </c>
      <c r="I4537" s="29"/>
      <c r="J4537" s="30" t="n">
        <v>0</v>
      </c>
      <c r="K4537" s="29"/>
      <c r="L4537" s="29" t="s">
        <v>116</v>
      </c>
      <c r="M4537" s="29"/>
      <c r="N4537" s="29"/>
      <c r="O4537" s="29"/>
      <c r="P4537" s="29"/>
      <c r="Q4537" s="29" t="n">
        <f aca="false">IFERROR(VALUE(L4537),"")</f>
        <v>0</v>
      </c>
      <c r="R4537" s="29" t="str">
        <f aca="true">IF(O4537="","",O4537-TODAY())</f>
        <v/>
      </c>
      <c r="S4537" s="29" t="str">
        <f aca="false">IF(C4537="&lt;&lt; vazio &gt;&gt;","VAZIA",IF(AND(O4537&lt;&gt;"",R4537&lt;0),"VENCIDO",IF(AND(O4537&lt;&gt;"",R4537&lt;=Parametros!$B$10),"PRÓX. VENCIMENTO",IF(F4537="Q","QUALIDADE",IF(F4537="S","BLOQUEADO",IF(F4537="R","RESTRITO/DEVOLUÇÃO",IF(OR(N4537="QUAR",N4537="QRES"),"QUARENTENA",IF(OR(B4537="DESCARTE",B4537="DEVOLUÇÃO"),"DESCARTE/DEVOLUÇÃO",IF(AND(D4537="",K4537&lt;&gt;""),"SEM LOTE",IF(AND(Q4537&lt;&gt;"",Q4537&gt;=Parametros!$B$11),"PARADO/SEM GIRO","OK"))))))))))</f>
        <v>VAZIA</v>
      </c>
      <c r="T4537" s="29" t="str">
        <f aca="false">IF(AND($S4537="PARADO/SEM GIRO",$K4537="KG",OR(Painel!$B$5="(Todos)",A4537=Painel!$B$5)*OR(Painel!$E$5="(Todos)",P4537=Painel!$E$5)),$J4537+ROW()/10000000,"")</f>
        <v/>
      </c>
      <c r="U4537" s="29" t="str">
        <f aca="false">IF(AND($S4537="VENCIDO",$K4537="KG",OR(Painel!$B$5="(Todos)",A4537=Painel!$B$5)*OR(Painel!$E$5="(Todos)",P4537=Painel!$E$5)),$J4537+ROW()/10000000,"")</f>
        <v/>
      </c>
    </row>
    <row r="4538" customFormat="false" ht="15" hidden="false" customHeight="false" outlineLevel="0" collapsed="false">
      <c r="A4538" s="29" t="s">
        <v>52</v>
      </c>
      <c r="B4538" s="29" t="s">
        <v>8391</v>
      </c>
      <c r="C4538" s="29" t="s">
        <v>679</v>
      </c>
      <c r="D4538" s="29" t="s">
        <v>8254</v>
      </c>
      <c r="E4538" s="29" t="n">
        <v>1</v>
      </c>
      <c r="F4538" s="29"/>
      <c r="G4538" s="29" t="s">
        <v>8392</v>
      </c>
      <c r="H4538" s="30" t="n">
        <v>1080</v>
      </c>
      <c r="I4538" s="31" t="n">
        <v>46276</v>
      </c>
      <c r="J4538" s="30" t="n">
        <v>1080</v>
      </c>
      <c r="K4538" s="29" t="s">
        <v>120</v>
      </c>
      <c r="L4538" s="29" t="s">
        <v>133</v>
      </c>
      <c r="M4538" s="29"/>
      <c r="N4538" s="29" t="s">
        <v>122</v>
      </c>
      <c r="O4538" s="31" t="n">
        <v>46611</v>
      </c>
      <c r="P4538" s="29" t="s">
        <v>123</v>
      </c>
      <c r="Q4538" s="29" t="n">
        <f aca="false">IFERROR(VALUE(L4538),"")</f>
        <v>9</v>
      </c>
      <c r="R4538" s="29" t="n">
        <f aca="true">IF(O4538="","",O4538-TODAY())</f>
        <v>326</v>
      </c>
      <c r="S4538" s="29" t="str">
        <f aca="false">IF(C4538="&lt;&lt; vazio &gt;&gt;","VAZIA",IF(AND(O4538&lt;&gt;"",R4538&lt;0),"VENCIDO",IF(AND(O4538&lt;&gt;"",R4538&lt;=Parametros!$B$10),"PRÓX. VENCIMENTO",IF(F4538="Q","QUALIDADE",IF(F4538="S","BLOQUEADO",IF(F4538="R","RESTRITO/DEVOLUÇÃO",IF(OR(N4538="QUAR",N4538="QRES"),"QUARENTENA",IF(OR(B4538="DESCARTE",B4538="DEVOLUÇÃO"),"DESCARTE/DEVOLUÇÃO",IF(AND(D4538="",K4538&lt;&gt;""),"SEM LOTE",IF(AND(Q4538&lt;&gt;"",Q4538&gt;=Parametros!$B$11),"PARADO/SEM GIRO","OK"))))))))))</f>
        <v>OK</v>
      </c>
      <c r="T4538" s="29" t="str">
        <f aca="false">IF(AND($S4538="PARADO/SEM GIRO",$K4538="KG",OR(Painel!$B$5="(Todos)",A4538=Painel!$B$5)*OR(Painel!$E$5="(Todos)",P4538=Painel!$E$5)),$J4538+ROW()/10000000,"")</f>
        <v/>
      </c>
      <c r="U4538" s="29" t="str">
        <f aca="false">IF(AND($S4538="VENCIDO",$K4538="KG",OR(Painel!$B$5="(Todos)",A4538=Painel!$B$5)*OR(Painel!$E$5="(Todos)",P4538=Painel!$E$5)),$J4538+ROW()/10000000,"")</f>
        <v/>
      </c>
    </row>
    <row r="4539" customFormat="false" ht="15" hidden="false" customHeight="false" outlineLevel="0" collapsed="false">
      <c r="A4539" s="29" t="s">
        <v>52</v>
      </c>
      <c r="B4539" s="29" t="s">
        <v>8393</v>
      </c>
      <c r="C4539" s="29" t="s">
        <v>1381</v>
      </c>
      <c r="D4539" s="29" t="s">
        <v>2544</v>
      </c>
      <c r="E4539" s="29" t="n">
        <v>1</v>
      </c>
      <c r="F4539" s="29"/>
      <c r="G4539" s="29" t="s">
        <v>8394</v>
      </c>
      <c r="H4539" s="30" t="n">
        <v>800</v>
      </c>
      <c r="I4539" s="31" t="n">
        <v>46231</v>
      </c>
      <c r="J4539" s="30" t="n">
        <v>800</v>
      </c>
      <c r="K4539" s="29" t="s">
        <v>120</v>
      </c>
      <c r="L4539" s="29" t="s">
        <v>2246</v>
      </c>
      <c r="M4539" s="29"/>
      <c r="N4539" s="29" t="s">
        <v>122</v>
      </c>
      <c r="O4539" s="31" t="n">
        <v>46591</v>
      </c>
      <c r="P4539" s="29" t="s">
        <v>123</v>
      </c>
      <c r="Q4539" s="29" t="n">
        <f aca="false">IFERROR(VALUE(L4539),"")</f>
        <v>54</v>
      </c>
      <c r="R4539" s="29" t="n">
        <f aca="true">IF(O4539="","",O4539-TODAY())</f>
        <v>306</v>
      </c>
      <c r="S4539" s="29" t="str">
        <f aca="false">IF(C4539="&lt;&lt; vazio &gt;&gt;","VAZIA",IF(AND(O4539&lt;&gt;"",R4539&lt;0),"VENCIDO",IF(AND(O4539&lt;&gt;"",R4539&lt;=Parametros!$B$10),"PRÓX. VENCIMENTO",IF(F4539="Q","QUALIDADE",IF(F4539="S","BLOQUEADO",IF(F4539="R","RESTRITO/DEVOLUÇÃO",IF(OR(N4539="QUAR",N4539="QRES"),"QUARENTENA",IF(OR(B4539="DESCARTE",B4539="DEVOLUÇÃO"),"DESCARTE/DEVOLUÇÃO",IF(AND(D4539="",K4539&lt;&gt;""),"SEM LOTE",IF(AND(Q4539&lt;&gt;"",Q4539&gt;=Parametros!$B$11),"PARADO/SEM GIRO","OK"))))))))))</f>
        <v>OK</v>
      </c>
      <c r="T4539" s="29" t="str">
        <f aca="false">IF(AND($S4539="PARADO/SEM GIRO",$K4539="KG",OR(Painel!$B$5="(Todos)",A4539=Painel!$B$5)*OR(Painel!$E$5="(Todos)",P4539=Painel!$E$5)),$J4539+ROW()/10000000,"")</f>
        <v/>
      </c>
      <c r="U4539" s="29" t="str">
        <f aca="false">IF(AND($S4539="VENCIDO",$K4539="KG",OR(Painel!$B$5="(Todos)",A4539=Painel!$B$5)*OR(Painel!$E$5="(Todos)",P4539=Painel!$E$5)),$J4539+ROW()/10000000,"")</f>
        <v/>
      </c>
    </row>
    <row r="4540" customFormat="false" ht="15" hidden="false" customHeight="false" outlineLevel="0" collapsed="false">
      <c r="A4540" s="29" t="s">
        <v>52</v>
      </c>
      <c r="B4540" s="29" t="s">
        <v>8395</v>
      </c>
      <c r="C4540" s="29" t="s">
        <v>222</v>
      </c>
      <c r="D4540" s="29" t="s">
        <v>738</v>
      </c>
      <c r="E4540" s="29" t="n">
        <v>1</v>
      </c>
      <c r="F4540" s="29" t="s">
        <v>268</v>
      </c>
      <c r="G4540" s="29" t="s">
        <v>8396</v>
      </c>
      <c r="H4540" s="30" t="n">
        <v>1000</v>
      </c>
      <c r="I4540" s="31" t="n">
        <v>46280</v>
      </c>
      <c r="J4540" s="30" t="n">
        <v>1000</v>
      </c>
      <c r="K4540" s="29" t="s">
        <v>120</v>
      </c>
      <c r="L4540" s="29" t="s">
        <v>144</v>
      </c>
      <c r="M4540" s="29"/>
      <c r="N4540" s="29" t="s">
        <v>122</v>
      </c>
      <c r="O4540" s="31" t="n">
        <v>46826</v>
      </c>
      <c r="P4540" s="29" t="s">
        <v>123</v>
      </c>
      <c r="Q4540" s="29" t="n">
        <f aca="false">IFERROR(VALUE(L4540),"")</f>
        <v>5</v>
      </c>
      <c r="R4540" s="29" t="n">
        <f aca="true">IF(O4540="","",O4540-TODAY())</f>
        <v>541</v>
      </c>
      <c r="S4540" s="29" t="str">
        <f aca="false">IF(C4540="&lt;&lt; vazio &gt;&gt;","VAZIA",IF(AND(O4540&lt;&gt;"",R4540&lt;0),"VENCIDO",IF(AND(O4540&lt;&gt;"",R4540&lt;=Parametros!$B$10),"PRÓX. VENCIMENTO",IF(F4540="Q","QUALIDADE",IF(F4540="S","BLOQUEADO",IF(F4540="R","RESTRITO/DEVOLUÇÃO",IF(OR(N4540="QUAR",N4540="QRES"),"QUARENTENA",IF(OR(B4540="DESCARTE",B4540="DEVOLUÇÃO"),"DESCARTE/DEVOLUÇÃO",IF(AND(D4540="",K4540&lt;&gt;""),"SEM LOTE",IF(AND(Q4540&lt;&gt;"",Q4540&gt;=Parametros!$B$11),"PARADO/SEM GIRO","OK"))))))))))</f>
        <v>QUALIDADE</v>
      </c>
      <c r="T4540" s="29" t="str">
        <f aca="false">IF(AND($S4540="PARADO/SEM GIRO",$K4540="KG",OR(Painel!$B$5="(Todos)",A4540=Painel!$B$5)*OR(Painel!$E$5="(Todos)",P4540=Painel!$E$5)),$J4540+ROW()/10000000,"")</f>
        <v/>
      </c>
      <c r="U4540" s="29" t="str">
        <f aca="false">IF(AND($S4540="VENCIDO",$K4540="KG",OR(Painel!$B$5="(Todos)",A4540=Painel!$B$5)*OR(Painel!$E$5="(Todos)",P4540=Painel!$E$5)),$J4540+ROW()/10000000,"")</f>
        <v/>
      </c>
    </row>
    <row r="4541" customFormat="false" ht="15" hidden="false" customHeight="false" outlineLevel="0" collapsed="false">
      <c r="A4541" s="29" t="s">
        <v>52</v>
      </c>
      <c r="B4541" s="29" t="s">
        <v>8397</v>
      </c>
      <c r="C4541" s="29" t="s">
        <v>785</v>
      </c>
      <c r="D4541" s="29" t="s">
        <v>786</v>
      </c>
      <c r="E4541" s="29" t="n">
        <v>1</v>
      </c>
      <c r="F4541" s="29"/>
      <c r="G4541" s="29" t="s">
        <v>8398</v>
      </c>
      <c r="H4541" s="30" t="n">
        <v>1000</v>
      </c>
      <c r="I4541" s="31" t="n">
        <v>46282</v>
      </c>
      <c r="J4541" s="30" t="n">
        <v>1000</v>
      </c>
      <c r="K4541" s="29" t="s">
        <v>120</v>
      </c>
      <c r="L4541" s="29" t="s">
        <v>400</v>
      </c>
      <c r="M4541" s="29"/>
      <c r="N4541" s="29" t="s">
        <v>122</v>
      </c>
      <c r="O4541" s="31" t="n">
        <v>46824</v>
      </c>
      <c r="P4541" s="29" t="s">
        <v>123</v>
      </c>
      <c r="Q4541" s="29" t="n">
        <f aca="false">IFERROR(VALUE(L4541),"")</f>
        <v>3</v>
      </c>
      <c r="R4541" s="29" t="n">
        <f aca="true">IF(O4541="","",O4541-TODAY())</f>
        <v>539</v>
      </c>
      <c r="S4541" s="29" t="str">
        <f aca="false">IF(C4541="&lt;&lt; vazio &gt;&gt;","VAZIA",IF(AND(O4541&lt;&gt;"",R4541&lt;0),"VENCIDO",IF(AND(O4541&lt;&gt;"",R4541&lt;=Parametros!$B$10),"PRÓX. VENCIMENTO",IF(F4541="Q","QUALIDADE",IF(F4541="S","BLOQUEADO",IF(F4541="R","RESTRITO/DEVOLUÇÃO",IF(OR(N4541="QUAR",N4541="QRES"),"QUARENTENA",IF(OR(B4541="DESCARTE",B4541="DEVOLUÇÃO"),"DESCARTE/DEVOLUÇÃO",IF(AND(D4541="",K4541&lt;&gt;""),"SEM LOTE",IF(AND(Q4541&lt;&gt;"",Q4541&gt;=Parametros!$B$11),"PARADO/SEM GIRO","OK"))))))))))</f>
        <v>OK</v>
      </c>
      <c r="T4541" s="29" t="str">
        <f aca="false">IF(AND($S4541="PARADO/SEM GIRO",$K4541="KG",OR(Painel!$B$5="(Todos)",A4541=Painel!$B$5)*OR(Painel!$E$5="(Todos)",P4541=Painel!$E$5)),$J4541+ROW()/10000000,"")</f>
        <v/>
      </c>
      <c r="U4541" s="29" t="str">
        <f aca="false">IF(AND($S4541="VENCIDO",$K4541="KG",OR(Painel!$B$5="(Todos)",A4541=Painel!$B$5)*OR(Painel!$E$5="(Todos)",P4541=Painel!$E$5)),$J4541+ROW()/10000000,"")</f>
        <v/>
      </c>
    </row>
    <row r="4542" customFormat="false" ht="15" hidden="false" customHeight="false" outlineLevel="0" collapsed="false">
      <c r="A4542" s="29" t="s">
        <v>52</v>
      </c>
      <c r="B4542" s="29" t="s">
        <v>8399</v>
      </c>
      <c r="C4542" s="29" t="s">
        <v>876</v>
      </c>
      <c r="D4542" s="29" t="s">
        <v>6993</v>
      </c>
      <c r="E4542" s="29" t="n">
        <v>1</v>
      </c>
      <c r="F4542" s="29" t="s">
        <v>268</v>
      </c>
      <c r="G4542" s="29" t="s">
        <v>8400</v>
      </c>
      <c r="H4542" s="30" t="n">
        <v>720</v>
      </c>
      <c r="I4542" s="31" t="n">
        <v>46281</v>
      </c>
      <c r="J4542" s="30" t="n">
        <v>720</v>
      </c>
      <c r="K4542" s="29" t="s">
        <v>120</v>
      </c>
      <c r="L4542" s="29" t="s">
        <v>284</v>
      </c>
      <c r="M4542" s="29"/>
      <c r="N4542" s="29" t="s">
        <v>122</v>
      </c>
      <c r="O4542" s="31" t="n">
        <v>46828</v>
      </c>
      <c r="P4542" s="29" t="s">
        <v>123</v>
      </c>
      <c r="Q4542" s="29" t="n">
        <f aca="false">IFERROR(VALUE(L4542),"")</f>
        <v>4</v>
      </c>
      <c r="R4542" s="29" t="n">
        <f aca="true">IF(O4542="","",O4542-TODAY())</f>
        <v>543</v>
      </c>
      <c r="S4542" s="29" t="str">
        <f aca="false">IF(C4542="&lt;&lt; vazio &gt;&gt;","VAZIA",IF(AND(O4542&lt;&gt;"",R4542&lt;0),"VENCIDO",IF(AND(O4542&lt;&gt;"",R4542&lt;=Parametros!$B$10),"PRÓX. VENCIMENTO",IF(F4542="Q","QUALIDADE",IF(F4542="S","BLOQUEADO",IF(F4542="R","RESTRITO/DEVOLUÇÃO",IF(OR(N4542="QUAR",N4542="QRES"),"QUARENTENA",IF(OR(B4542="DESCARTE",B4542="DEVOLUÇÃO"),"DESCARTE/DEVOLUÇÃO",IF(AND(D4542="",K4542&lt;&gt;""),"SEM LOTE",IF(AND(Q4542&lt;&gt;"",Q4542&gt;=Parametros!$B$11),"PARADO/SEM GIRO","OK"))))))))))</f>
        <v>QUALIDADE</v>
      </c>
      <c r="T4542" s="29" t="str">
        <f aca="false">IF(AND($S4542="PARADO/SEM GIRO",$K4542="KG",OR(Painel!$B$5="(Todos)",A4542=Painel!$B$5)*OR(Painel!$E$5="(Todos)",P4542=Painel!$E$5)),$J4542+ROW()/10000000,"")</f>
        <v/>
      </c>
      <c r="U4542" s="29" t="str">
        <f aca="false">IF(AND($S4542="VENCIDO",$K4542="KG",OR(Painel!$B$5="(Todos)",A4542=Painel!$B$5)*OR(Painel!$E$5="(Todos)",P4542=Painel!$E$5)),$J4542+ROW()/10000000,"")</f>
        <v/>
      </c>
    </row>
    <row r="4543" customFormat="false" ht="15" hidden="false" customHeight="false" outlineLevel="0" collapsed="false">
      <c r="A4543" s="29" t="s">
        <v>52</v>
      </c>
      <c r="B4543" s="29" t="s">
        <v>8401</v>
      </c>
      <c r="C4543" s="29" t="s">
        <v>161</v>
      </c>
      <c r="D4543" s="29" t="s">
        <v>2923</v>
      </c>
      <c r="E4543" s="29" t="n">
        <v>1</v>
      </c>
      <c r="F4543" s="29"/>
      <c r="G4543" s="29" t="s">
        <v>8402</v>
      </c>
      <c r="H4543" s="30" t="n">
        <v>999.9</v>
      </c>
      <c r="I4543" s="31" t="n">
        <v>46220</v>
      </c>
      <c r="J4543" s="30" t="n">
        <v>999.9</v>
      </c>
      <c r="K4543" s="29" t="s">
        <v>120</v>
      </c>
      <c r="L4543" s="29" t="s">
        <v>2925</v>
      </c>
      <c r="M4543" s="29"/>
      <c r="N4543" s="29" t="s">
        <v>122</v>
      </c>
      <c r="O4543" s="31" t="n">
        <v>46765</v>
      </c>
      <c r="P4543" s="29" t="s">
        <v>123</v>
      </c>
      <c r="Q4543" s="29" t="n">
        <f aca="false">IFERROR(VALUE(L4543),"")</f>
        <v>65</v>
      </c>
      <c r="R4543" s="29" t="n">
        <f aca="true">IF(O4543="","",O4543-TODAY())</f>
        <v>480</v>
      </c>
      <c r="S4543" s="29" t="str">
        <f aca="false">IF(C4543="&lt;&lt; vazio &gt;&gt;","VAZIA",IF(AND(O4543&lt;&gt;"",R4543&lt;0),"VENCIDO",IF(AND(O4543&lt;&gt;"",R4543&lt;=Parametros!$B$10),"PRÓX. VENCIMENTO",IF(F4543="Q","QUALIDADE",IF(F4543="S","BLOQUEADO",IF(F4543="R","RESTRITO/DEVOLUÇÃO",IF(OR(N4543="QUAR",N4543="QRES"),"QUARENTENA",IF(OR(B4543="DESCARTE",B4543="DEVOLUÇÃO"),"DESCARTE/DEVOLUÇÃO",IF(AND(D4543="",K4543&lt;&gt;""),"SEM LOTE",IF(AND(Q4543&lt;&gt;"",Q4543&gt;=Parametros!$B$11),"PARADO/SEM GIRO","OK"))))))))))</f>
        <v>OK</v>
      </c>
      <c r="T4543" s="29" t="str">
        <f aca="false">IF(AND($S4543="PARADO/SEM GIRO",$K4543="KG",OR(Painel!$B$5="(Todos)",A4543=Painel!$B$5)*OR(Painel!$E$5="(Todos)",P4543=Painel!$E$5)),$J4543+ROW()/10000000,"")</f>
        <v/>
      </c>
      <c r="U4543" s="29" t="str">
        <f aca="false">IF(AND($S4543="VENCIDO",$K4543="KG",OR(Painel!$B$5="(Todos)",A4543=Painel!$B$5)*OR(Painel!$E$5="(Todos)",P4543=Painel!$E$5)),$J4543+ROW()/10000000,"")</f>
        <v/>
      </c>
    </row>
    <row r="4544" customFormat="false" ht="15" hidden="false" customHeight="false" outlineLevel="0" collapsed="false">
      <c r="A4544" s="29" t="s">
        <v>52</v>
      </c>
      <c r="B4544" s="29" t="s">
        <v>8403</v>
      </c>
      <c r="C4544" s="29" t="s">
        <v>876</v>
      </c>
      <c r="D4544" s="29" t="s">
        <v>6993</v>
      </c>
      <c r="E4544" s="29" t="n">
        <v>1</v>
      </c>
      <c r="F4544" s="29" t="s">
        <v>268</v>
      </c>
      <c r="G4544" s="29" t="s">
        <v>8404</v>
      </c>
      <c r="H4544" s="30" t="n">
        <v>720</v>
      </c>
      <c r="I4544" s="31" t="n">
        <v>46281</v>
      </c>
      <c r="J4544" s="30" t="n">
        <v>720</v>
      </c>
      <c r="K4544" s="29" t="s">
        <v>120</v>
      </c>
      <c r="L4544" s="29" t="s">
        <v>284</v>
      </c>
      <c r="M4544" s="29"/>
      <c r="N4544" s="29" t="s">
        <v>122</v>
      </c>
      <c r="O4544" s="31" t="n">
        <v>46828</v>
      </c>
      <c r="P4544" s="29" t="s">
        <v>123</v>
      </c>
      <c r="Q4544" s="29" t="n">
        <f aca="false">IFERROR(VALUE(L4544),"")</f>
        <v>4</v>
      </c>
      <c r="R4544" s="29" t="n">
        <f aca="true">IF(O4544="","",O4544-TODAY())</f>
        <v>543</v>
      </c>
      <c r="S4544" s="29" t="str">
        <f aca="false">IF(C4544="&lt;&lt; vazio &gt;&gt;","VAZIA",IF(AND(O4544&lt;&gt;"",R4544&lt;0),"VENCIDO",IF(AND(O4544&lt;&gt;"",R4544&lt;=Parametros!$B$10),"PRÓX. VENCIMENTO",IF(F4544="Q","QUALIDADE",IF(F4544="S","BLOQUEADO",IF(F4544="R","RESTRITO/DEVOLUÇÃO",IF(OR(N4544="QUAR",N4544="QRES"),"QUARENTENA",IF(OR(B4544="DESCARTE",B4544="DEVOLUÇÃO"),"DESCARTE/DEVOLUÇÃO",IF(AND(D4544="",K4544&lt;&gt;""),"SEM LOTE",IF(AND(Q4544&lt;&gt;"",Q4544&gt;=Parametros!$B$11),"PARADO/SEM GIRO","OK"))))))))))</f>
        <v>QUALIDADE</v>
      </c>
      <c r="T4544" s="29" t="str">
        <f aca="false">IF(AND($S4544="PARADO/SEM GIRO",$K4544="KG",OR(Painel!$B$5="(Todos)",A4544=Painel!$B$5)*OR(Painel!$E$5="(Todos)",P4544=Painel!$E$5)),$J4544+ROW()/10000000,"")</f>
        <v/>
      </c>
      <c r="U4544" s="29" t="str">
        <f aca="false">IF(AND($S4544="VENCIDO",$K4544="KG",OR(Painel!$B$5="(Todos)",A4544=Painel!$B$5)*OR(Painel!$E$5="(Todos)",P4544=Painel!$E$5)),$J4544+ROW()/10000000,"")</f>
        <v/>
      </c>
    </row>
    <row r="4545" customFormat="false" ht="15" hidden="false" customHeight="false" outlineLevel="0" collapsed="false">
      <c r="A4545" s="29" t="s">
        <v>52</v>
      </c>
      <c r="B4545" s="29" t="s">
        <v>8405</v>
      </c>
      <c r="C4545" s="29" t="s">
        <v>250</v>
      </c>
      <c r="D4545" s="29" t="s">
        <v>672</v>
      </c>
      <c r="E4545" s="29" t="n">
        <v>1</v>
      </c>
      <c r="F4545" s="29" t="s">
        <v>268</v>
      </c>
      <c r="G4545" s="29" t="s">
        <v>8406</v>
      </c>
      <c r="H4545" s="30" t="n">
        <v>1000</v>
      </c>
      <c r="I4545" s="31" t="n">
        <v>46282</v>
      </c>
      <c r="J4545" s="30" t="n">
        <v>1000</v>
      </c>
      <c r="K4545" s="29" t="s">
        <v>120</v>
      </c>
      <c r="L4545" s="29" t="s">
        <v>400</v>
      </c>
      <c r="M4545" s="29"/>
      <c r="N4545" s="29" t="s">
        <v>122</v>
      </c>
      <c r="O4545" s="31" t="n">
        <v>46829</v>
      </c>
      <c r="P4545" s="29" t="s">
        <v>123</v>
      </c>
      <c r="Q4545" s="29" t="n">
        <f aca="false">IFERROR(VALUE(L4545),"")</f>
        <v>3</v>
      </c>
      <c r="R4545" s="29" t="n">
        <f aca="true">IF(O4545="","",O4545-TODAY())</f>
        <v>544</v>
      </c>
      <c r="S4545" s="29" t="str">
        <f aca="false">IF(C4545="&lt;&lt; vazio &gt;&gt;","VAZIA",IF(AND(O4545&lt;&gt;"",R4545&lt;0),"VENCIDO",IF(AND(O4545&lt;&gt;"",R4545&lt;=Parametros!$B$10),"PRÓX. VENCIMENTO",IF(F4545="Q","QUALIDADE",IF(F4545="S","BLOQUEADO",IF(F4545="R","RESTRITO/DEVOLUÇÃO",IF(OR(N4545="QUAR",N4545="QRES"),"QUARENTENA",IF(OR(B4545="DESCARTE",B4545="DEVOLUÇÃO"),"DESCARTE/DEVOLUÇÃO",IF(AND(D4545="",K4545&lt;&gt;""),"SEM LOTE",IF(AND(Q4545&lt;&gt;"",Q4545&gt;=Parametros!$B$11),"PARADO/SEM GIRO","OK"))))))))))</f>
        <v>QUALIDADE</v>
      </c>
      <c r="T4545" s="29" t="str">
        <f aca="false">IF(AND($S4545="PARADO/SEM GIRO",$K4545="KG",OR(Painel!$B$5="(Todos)",A4545=Painel!$B$5)*OR(Painel!$E$5="(Todos)",P4545=Painel!$E$5)),$J4545+ROW()/10000000,"")</f>
        <v/>
      </c>
      <c r="U4545" s="29" t="str">
        <f aca="false">IF(AND($S4545="VENCIDO",$K4545="KG",OR(Painel!$B$5="(Todos)",A4545=Painel!$B$5)*OR(Painel!$E$5="(Todos)",P4545=Painel!$E$5)),$J4545+ROW()/10000000,"")</f>
        <v/>
      </c>
    </row>
    <row r="4546" customFormat="false" ht="15" hidden="false" customHeight="false" outlineLevel="0" collapsed="false">
      <c r="A4546" s="29" t="s">
        <v>52</v>
      </c>
      <c r="B4546" s="29" t="s">
        <v>8407</v>
      </c>
      <c r="C4546" s="29" t="s">
        <v>186</v>
      </c>
      <c r="D4546" s="29" t="s">
        <v>8408</v>
      </c>
      <c r="E4546" s="29" t="n">
        <v>1</v>
      </c>
      <c r="F4546" s="29"/>
      <c r="G4546" s="29" t="s">
        <v>8409</v>
      </c>
      <c r="H4546" s="30" t="n">
        <v>545.4</v>
      </c>
      <c r="I4546" s="31" t="n">
        <v>46283</v>
      </c>
      <c r="J4546" s="30" t="n">
        <v>545.4</v>
      </c>
      <c r="K4546" s="29" t="s">
        <v>120</v>
      </c>
      <c r="L4546" s="29" t="s">
        <v>149</v>
      </c>
      <c r="M4546" s="29"/>
      <c r="N4546" s="29" t="s">
        <v>122</v>
      </c>
      <c r="O4546" s="31" t="n">
        <v>46812</v>
      </c>
      <c r="P4546" s="29" t="s">
        <v>123</v>
      </c>
      <c r="Q4546" s="29" t="n">
        <f aca="false">IFERROR(VALUE(L4546),"")</f>
        <v>12</v>
      </c>
      <c r="R4546" s="29" t="n">
        <f aca="true">IF(O4546="","",O4546-TODAY())</f>
        <v>527</v>
      </c>
      <c r="S4546" s="29" t="str">
        <f aca="false">IF(C4546="&lt;&lt; vazio &gt;&gt;","VAZIA",IF(AND(O4546&lt;&gt;"",R4546&lt;0),"VENCIDO",IF(AND(O4546&lt;&gt;"",R4546&lt;=Parametros!$B$10),"PRÓX. VENCIMENTO",IF(F4546="Q","QUALIDADE",IF(F4546="S","BLOQUEADO",IF(F4546="R","RESTRITO/DEVOLUÇÃO",IF(OR(N4546="QUAR",N4546="QRES"),"QUARENTENA",IF(OR(B4546="DESCARTE",B4546="DEVOLUÇÃO"),"DESCARTE/DEVOLUÇÃO",IF(AND(D4546="",K4546&lt;&gt;""),"SEM LOTE",IF(AND(Q4546&lt;&gt;"",Q4546&gt;=Parametros!$B$11),"PARADO/SEM GIRO","OK"))))))))))</f>
        <v>OK</v>
      </c>
      <c r="T4546" s="29" t="str">
        <f aca="false">IF(AND($S4546="PARADO/SEM GIRO",$K4546="KG",OR(Painel!$B$5="(Todos)",A4546=Painel!$B$5)*OR(Painel!$E$5="(Todos)",P4546=Painel!$E$5)),$J4546+ROW()/10000000,"")</f>
        <v/>
      </c>
      <c r="U4546" s="29" t="str">
        <f aca="false">IF(AND($S4546="VENCIDO",$K4546="KG",OR(Painel!$B$5="(Todos)",A4546=Painel!$B$5)*OR(Painel!$E$5="(Todos)",P4546=Painel!$E$5)),$J4546+ROW()/10000000,"")</f>
        <v/>
      </c>
    </row>
    <row r="4547" customFormat="false" ht="15" hidden="false" customHeight="false" outlineLevel="0" collapsed="false">
      <c r="A4547" s="29" t="s">
        <v>52</v>
      </c>
      <c r="B4547" s="29" t="s">
        <v>8410</v>
      </c>
      <c r="C4547" s="29" t="s">
        <v>135</v>
      </c>
      <c r="D4547" s="29" t="s">
        <v>2998</v>
      </c>
      <c r="E4547" s="29" t="n">
        <v>1</v>
      </c>
      <c r="F4547" s="29"/>
      <c r="G4547" s="29" t="s">
        <v>8411</v>
      </c>
      <c r="H4547" s="30" t="n">
        <v>999.9</v>
      </c>
      <c r="I4547" s="31" t="n">
        <v>46261</v>
      </c>
      <c r="J4547" s="30" t="n">
        <v>999.9</v>
      </c>
      <c r="K4547" s="29" t="s">
        <v>120</v>
      </c>
      <c r="L4547" s="29" t="s">
        <v>938</v>
      </c>
      <c r="M4547" s="29"/>
      <c r="N4547" s="29" t="s">
        <v>122</v>
      </c>
      <c r="O4547" s="31" t="n">
        <v>46608</v>
      </c>
      <c r="P4547" s="29" t="s">
        <v>123</v>
      </c>
      <c r="Q4547" s="29" t="n">
        <f aca="false">IFERROR(VALUE(L4547),"")</f>
        <v>24</v>
      </c>
      <c r="R4547" s="29" t="n">
        <f aca="true">IF(O4547="","",O4547-TODAY())</f>
        <v>323</v>
      </c>
      <c r="S4547" s="29" t="str">
        <f aca="false">IF(C4547="&lt;&lt; vazio &gt;&gt;","VAZIA",IF(AND(O4547&lt;&gt;"",R4547&lt;0),"VENCIDO",IF(AND(O4547&lt;&gt;"",R4547&lt;=Parametros!$B$10),"PRÓX. VENCIMENTO",IF(F4547="Q","QUALIDADE",IF(F4547="S","BLOQUEADO",IF(F4547="R","RESTRITO/DEVOLUÇÃO",IF(OR(N4547="QUAR",N4547="QRES"),"QUARENTENA",IF(OR(B4547="DESCARTE",B4547="DEVOLUÇÃO"),"DESCARTE/DEVOLUÇÃO",IF(AND(D4547="",K4547&lt;&gt;""),"SEM LOTE",IF(AND(Q4547&lt;&gt;"",Q4547&gt;=Parametros!$B$11),"PARADO/SEM GIRO","OK"))))))))))</f>
        <v>OK</v>
      </c>
      <c r="T4547" s="29" t="str">
        <f aca="false">IF(AND($S4547="PARADO/SEM GIRO",$K4547="KG",OR(Painel!$B$5="(Todos)",A4547=Painel!$B$5)*OR(Painel!$E$5="(Todos)",P4547=Painel!$E$5)),$J4547+ROW()/10000000,"")</f>
        <v/>
      </c>
      <c r="U4547" s="29" t="str">
        <f aca="false">IF(AND($S4547="VENCIDO",$K4547="KG",OR(Painel!$B$5="(Todos)",A4547=Painel!$B$5)*OR(Painel!$E$5="(Todos)",P4547=Painel!$E$5)),$J4547+ROW()/10000000,"")</f>
        <v/>
      </c>
    </row>
    <row r="4548" customFormat="false" ht="15" hidden="false" customHeight="false" outlineLevel="0" collapsed="false">
      <c r="A4548" s="29" t="s">
        <v>52</v>
      </c>
      <c r="B4548" s="29" t="s">
        <v>8412</v>
      </c>
      <c r="C4548" s="29" t="s">
        <v>396</v>
      </c>
      <c r="D4548" s="29" t="s">
        <v>2981</v>
      </c>
      <c r="E4548" s="29" t="n">
        <v>1</v>
      </c>
      <c r="F4548" s="29"/>
      <c r="G4548" s="29" t="s">
        <v>8413</v>
      </c>
      <c r="H4548" s="30" t="n">
        <v>136.5</v>
      </c>
      <c r="I4548" s="31" t="n">
        <v>46276</v>
      </c>
      <c r="J4548" s="30" t="n">
        <v>136.5</v>
      </c>
      <c r="K4548" s="29" t="s">
        <v>120</v>
      </c>
      <c r="L4548" s="29" t="s">
        <v>190</v>
      </c>
      <c r="M4548" s="29"/>
      <c r="N4548" s="29" t="s">
        <v>122</v>
      </c>
      <c r="O4548" s="31" t="n">
        <v>46807</v>
      </c>
      <c r="P4548" s="29" t="s">
        <v>123</v>
      </c>
      <c r="Q4548" s="29" t="n">
        <f aca="false">IFERROR(VALUE(L4548),"")</f>
        <v>23</v>
      </c>
      <c r="R4548" s="29" t="n">
        <f aca="true">IF(O4548="","",O4548-TODAY())</f>
        <v>522</v>
      </c>
      <c r="S4548" s="29" t="str">
        <f aca="false">IF(C4548="&lt;&lt; vazio &gt;&gt;","VAZIA",IF(AND(O4548&lt;&gt;"",R4548&lt;0),"VENCIDO",IF(AND(O4548&lt;&gt;"",R4548&lt;=Parametros!$B$10),"PRÓX. VENCIMENTO",IF(F4548="Q","QUALIDADE",IF(F4548="S","BLOQUEADO",IF(F4548="R","RESTRITO/DEVOLUÇÃO",IF(OR(N4548="QUAR",N4548="QRES"),"QUARENTENA",IF(OR(B4548="DESCARTE",B4548="DEVOLUÇÃO"),"DESCARTE/DEVOLUÇÃO",IF(AND(D4548="",K4548&lt;&gt;""),"SEM LOTE",IF(AND(Q4548&lt;&gt;"",Q4548&gt;=Parametros!$B$11),"PARADO/SEM GIRO","OK"))))))))))</f>
        <v>OK</v>
      </c>
      <c r="T4548" s="29" t="str">
        <f aca="false">IF(AND($S4548="PARADO/SEM GIRO",$K4548="KG",OR(Painel!$B$5="(Todos)",A4548=Painel!$B$5)*OR(Painel!$E$5="(Todos)",P4548=Painel!$E$5)),$J4548+ROW()/10000000,"")</f>
        <v/>
      </c>
      <c r="U4548" s="29" t="str">
        <f aca="false">IF(AND($S4548="VENCIDO",$K4548="KG",OR(Painel!$B$5="(Todos)",A4548=Painel!$B$5)*OR(Painel!$E$5="(Todos)",P4548=Painel!$E$5)),$J4548+ROW()/10000000,"")</f>
        <v/>
      </c>
    </row>
    <row r="4549" customFormat="false" ht="15" hidden="false" customHeight="false" outlineLevel="0" collapsed="false">
      <c r="A4549" s="29" t="s">
        <v>52</v>
      </c>
      <c r="B4549" s="29" t="s">
        <v>8414</v>
      </c>
      <c r="C4549" s="29" t="s">
        <v>362</v>
      </c>
      <c r="D4549" s="29" t="s">
        <v>8415</v>
      </c>
      <c r="E4549" s="29" t="n">
        <v>1</v>
      </c>
      <c r="F4549" s="29"/>
      <c r="G4549" s="29" t="s">
        <v>8416</v>
      </c>
      <c r="H4549" s="30" t="n">
        <v>727.2</v>
      </c>
      <c r="I4549" s="31" t="n">
        <v>46240</v>
      </c>
      <c r="J4549" s="30" t="n">
        <v>727.2</v>
      </c>
      <c r="K4549" s="29" t="s">
        <v>120</v>
      </c>
      <c r="L4549" s="29" t="s">
        <v>1330</v>
      </c>
      <c r="M4549" s="29"/>
      <c r="N4549" s="29" t="s">
        <v>122</v>
      </c>
      <c r="O4549" s="31" t="n">
        <v>46967</v>
      </c>
      <c r="P4549" s="29" t="s">
        <v>123</v>
      </c>
      <c r="Q4549" s="29" t="n">
        <f aca="false">IFERROR(VALUE(L4549),"")</f>
        <v>45</v>
      </c>
      <c r="R4549" s="29" t="n">
        <f aca="true">IF(O4549="","",O4549-TODAY())</f>
        <v>682</v>
      </c>
      <c r="S4549" s="29" t="str">
        <f aca="false">IF(C4549="&lt;&lt; vazio &gt;&gt;","VAZIA",IF(AND(O4549&lt;&gt;"",R4549&lt;0),"VENCIDO",IF(AND(O4549&lt;&gt;"",R4549&lt;=Parametros!$B$10),"PRÓX. VENCIMENTO",IF(F4549="Q","QUALIDADE",IF(F4549="S","BLOQUEADO",IF(F4549="R","RESTRITO/DEVOLUÇÃO",IF(OR(N4549="QUAR",N4549="QRES"),"QUARENTENA",IF(OR(B4549="DESCARTE",B4549="DEVOLUÇÃO"),"DESCARTE/DEVOLUÇÃO",IF(AND(D4549="",K4549&lt;&gt;""),"SEM LOTE",IF(AND(Q4549&lt;&gt;"",Q4549&gt;=Parametros!$B$11),"PARADO/SEM GIRO","OK"))))))))))</f>
        <v>OK</v>
      </c>
      <c r="T4549" s="29" t="str">
        <f aca="false">IF(AND($S4549="PARADO/SEM GIRO",$K4549="KG",OR(Painel!$B$5="(Todos)",A4549=Painel!$B$5)*OR(Painel!$E$5="(Todos)",P4549=Painel!$E$5)),$J4549+ROW()/10000000,"")</f>
        <v/>
      </c>
      <c r="U4549" s="29" t="str">
        <f aca="false">IF(AND($S4549="VENCIDO",$K4549="KG",OR(Painel!$B$5="(Todos)",A4549=Painel!$B$5)*OR(Painel!$E$5="(Todos)",P4549=Painel!$E$5)),$J4549+ROW()/10000000,"")</f>
        <v/>
      </c>
    </row>
    <row r="4550" customFormat="false" ht="15" hidden="false" customHeight="false" outlineLevel="0" collapsed="false">
      <c r="A4550" s="29" t="s">
        <v>52</v>
      </c>
      <c r="B4550" s="29" t="s">
        <v>8417</v>
      </c>
      <c r="C4550" s="29" t="s">
        <v>594</v>
      </c>
      <c r="D4550" s="29" t="s">
        <v>8418</v>
      </c>
      <c r="E4550" s="29" t="n">
        <v>1</v>
      </c>
      <c r="F4550" s="29"/>
      <c r="G4550" s="29" t="s">
        <v>8419</v>
      </c>
      <c r="H4550" s="30" t="n">
        <v>260</v>
      </c>
      <c r="I4550" s="31" t="n">
        <v>46222</v>
      </c>
      <c r="J4550" s="30" t="n">
        <v>260</v>
      </c>
      <c r="K4550" s="29" t="s">
        <v>120</v>
      </c>
      <c r="L4550" s="29" t="s">
        <v>1096</v>
      </c>
      <c r="M4550" s="29"/>
      <c r="N4550" s="29" t="s">
        <v>122</v>
      </c>
      <c r="O4550" s="31" t="n">
        <v>46439</v>
      </c>
      <c r="P4550" s="29" t="s">
        <v>123</v>
      </c>
      <c r="Q4550" s="29" t="n">
        <f aca="false">IFERROR(VALUE(L4550),"")</f>
        <v>102</v>
      </c>
      <c r="R4550" s="29" t="n">
        <f aca="true">IF(O4550="","",O4550-TODAY())</f>
        <v>154</v>
      </c>
      <c r="S4550" s="29" t="str">
        <f aca="false">IF(C4550="&lt;&lt; vazio &gt;&gt;","VAZIA",IF(AND(O4550&lt;&gt;"",R4550&lt;0),"VENCIDO",IF(AND(O4550&lt;&gt;"",R4550&lt;=Parametros!$B$10),"PRÓX. VENCIMENTO",IF(F4550="Q","QUALIDADE",IF(F4550="S","BLOQUEADO",IF(F4550="R","RESTRITO/DEVOLUÇÃO",IF(OR(N4550="QUAR",N4550="QRES"),"QUARENTENA",IF(OR(B4550="DESCARTE",B4550="DEVOLUÇÃO"),"DESCARTE/DEVOLUÇÃO",IF(AND(D4550="",K4550&lt;&gt;""),"SEM LOTE",IF(AND(Q4550&lt;&gt;"",Q4550&gt;=Parametros!$B$11),"PARADO/SEM GIRO","OK"))))))))))</f>
        <v>PARADO/SEM GIRO</v>
      </c>
      <c r="T4550" s="29" t="n">
        <f aca="false">IF(AND($S4550="PARADO/SEM GIRO",$K4550="KG",OR(Painel!$B$5="(Todos)",A4550=Painel!$B$5)*OR(Painel!$E$5="(Todos)",P4550=Painel!$E$5)),$J4550+ROW()/10000000,"")</f>
        <v>260.000455</v>
      </c>
      <c r="U4550" s="29" t="str">
        <f aca="false">IF(AND($S4550="VENCIDO",$K4550="KG",OR(Painel!$B$5="(Todos)",A4550=Painel!$B$5)*OR(Painel!$E$5="(Todos)",P4550=Painel!$E$5)),$J4550+ROW()/10000000,"")</f>
        <v/>
      </c>
    </row>
    <row r="4551" customFormat="false" ht="15" hidden="false" customHeight="false" outlineLevel="0" collapsed="false">
      <c r="A4551" s="29" t="s">
        <v>52</v>
      </c>
      <c r="B4551" s="29" t="s">
        <v>8420</v>
      </c>
      <c r="C4551" s="29" t="s">
        <v>276</v>
      </c>
      <c r="D4551" s="29" t="s">
        <v>834</v>
      </c>
      <c r="E4551" s="29" t="n">
        <v>1</v>
      </c>
      <c r="F4551" s="29" t="s">
        <v>268</v>
      </c>
      <c r="G4551" s="29" t="s">
        <v>8421</v>
      </c>
      <c r="H4551" s="30" t="n">
        <v>415.8</v>
      </c>
      <c r="I4551" s="31" t="n">
        <v>46277</v>
      </c>
      <c r="J4551" s="30" t="n">
        <v>415.8</v>
      </c>
      <c r="K4551" s="29" t="s">
        <v>120</v>
      </c>
      <c r="L4551" s="29" t="s">
        <v>652</v>
      </c>
      <c r="M4551" s="29"/>
      <c r="N4551" s="29" t="s">
        <v>122</v>
      </c>
      <c r="O4551" s="31" t="n">
        <v>46824</v>
      </c>
      <c r="P4551" s="29" t="s">
        <v>123</v>
      </c>
      <c r="Q4551" s="29" t="n">
        <f aca="false">IFERROR(VALUE(L4551),"")</f>
        <v>8</v>
      </c>
      <c r="R4551" s="29" t="n">
        <f aca="true">IF(O4551="","",O4551-TODAY())</f>
        <v>539</v>
      </c>
      <c r="S4551" s="29" t="str">
        <f aca="false">IF(C4551="&lt;&lt; vazio &gt;&gt;","VAZIA",IF(AND(O4551&lt;&gt;"",R4551&lt;0),"VENCIDO",IF(AND(O4551&lt;&gt;"",R4551&lt;=Parametros!$B$10),"PRÓX. VENCIMENTO",IF(F4551="Q","QUALIDADE",IF(F4551="S","BLOQUEADO",IF(F4551="R","RESTRITO/DEVOLUÇÃO",IF(OR(N4551="QUAR",N4551="QRES"),"QUARENTENA",IF(OR(B4551="DESCARTE",B4551="DEVOLUÇÃO"),"DESCARTE/DEVOLUÇÃO",IF(AND(D4551="",K4551&lt;&gt;""),"SEM LOTE",IF(AND(Q4551&lt;&gt;"",Q4551&gt;=Parametros!$B$11),"PARADO/SEM GIRO","OK"))))))))))</f>
        <v>QUALIDADE</v>
      </c>
      <c r="T4551" s="29" t="str">
        <f aca="false">IF(AND($S4551="PARADO/SEM GIRO",$K4551="KG",OR(Painel!$B$5="(Todos)",A4551=Painel!$B$5)*OR(Painel!$E$5="(Todos)",P4551=Painel!$E$5)),$J4551+ROW()/10000000,"")</f>
        <v/>
      </c>
      <c r="U4551" s="29" t="str">
        <f aca="false">IF(AND($S4551="VENCIDO",$K4551="KG",OR(Painel!$B$5="(Todos)",A4551=Painel!$B$5)*OR(Painel!$E$5="(Todos)",P4551=Painel!$E$5)),$J4551+ROW()/10000000,"")</f>
        <v/>
      </c>
    </row>
    <row r="4552" customFormat="false" ht="15" hidden="false" customHeight="false" outlineLevel="0" collapsed="false">
      <c r="A4552" s="29" t="s">
        <v>52</v>
      </c>
      <c r="B4552" s="29" t="s">
        <v>8422</v>
      </c>
      <c r="C4552" s="29" t="s">
        <v>7111</v>
      </c>
      <c r="D4552" s="29" t="s">
        <v>7112</v>
      </c>
      <c r="E4552" s="29" t="n">
        <v>1</v>
      </c>
      <c r="F4552" s="29"/>
      <c r="G4552" s="29" t="s">
        <v>8423</v>
      </c>
      <c r="H4552" s="30" t="n">
        <v>1000</v>
      </c>
      <c r="I4552" s="31" t="n">
        <v>46182</v>
      </c>
      <c r="J4552" s="30" t="n">
        <v>1000</v>
      </c>
      <c r="K4552" s="29" t="s">
        <v>120</v>
      </c>
      <c r="L4552" s="29" t="s">
        <v>7114</v>
      </c>
      <c r="M4552" s="29"/>
      <c r="N4552" s="29" t="s">
        <v>122</v>
      </c>
      <c r="O4552" s="31" t="n">
        <v>46668</v>
      </c>
      <c r="P4552" s="29" t="s">
        <v>123</v>
      </c>
      <c r="Q4552" s="29" t="n">
        <f aca="false">IFERROR(VALUE(L4552),"")</f>
        <v>103</v>
      </c>
      <c r="R4552" s="29" t="n">
        <f aca="true">IF(O4552="","",O4552-TODAY())</f>
        <v>383</v>
      </c>
      <c r="S4552" s="29" t="str">
        <f aca="false">IF(C4552="&lt;&lt; vazio &gt;&gt;","VAZIA",IF(AND(O4552&lt;&gt;"",R4552&lt;0),"VENCIDO",IF(AND(O4552&lt;&gt;"",R4552&lt;=Parametros!$B$10),"PRÓX. VENCIMENTO",IF(F4552="Q","QUALIDADE",IF(F4552="S","BLOQUEADO",IF(F4552="R","RESTRITO/DEVOLUÇÃO",IF(OR(N4552="QUAR",N4552="QRES"),"QUARENTENA",IF(OR(B4552="DESCARTE",B4552="DEVOLUÇÃO"),"DESCARTE/DEVOLUÇÃO",IF(AND(D4552="",K4552&lt;&gt;""),"SEM LOTE",IF(AND(Q4552&lt;&gt;"",Q4552&gt;=Parametros!$B$11),"PARADO/SEM GIRO","OK"))))))))))</f>
        <v>PARADO/SEM GIRO</v>
      </c>
      <c r="T4552" s="29" t="n">
        <f aca="false">IF(AND($S4552="PARADO/SEM GIRO",$K4552="KG",OR(Painel!$B$5="(Todos)",A4552=Painel!$B$5)*OR(Painel!$E$5="(Todos)",P4552=Painel!$E$5)),$J4552+ROW()/10000000,"")</f>
        <v>1000.0004552</v>
      </c>
      <c r="U4552" s="29" t="str">
        <f aca="false">IF(AND($S4552="VENCIDO",$K4552="KG",OR(Painel!$B$5="(Todos)",A4552=Painel!$B$5)*OR(Painel!$E$5="(Todos)",P4552=Painel!$E$5)),$J4552+ROW()/10000000,"")</f>
        <v/>
      </c>
    </row>
    <row r="4553" customFormat="false" ht="15" hidden="false" customHeight="false" outlineLevel="0" collapsed="false">
      <c r="A4553" s="29" t="s">
        <v>52</v>
      </c>
      <c r="B4553" s="29" t="s">
        <v>8424</v>
      </c>
      <c r="C4553" s="29" t="s">
        <v>876</v>
      </c>
      <c r="D4553" s="29" t="s">
        <v>6993</v>
      </c>
      <c r="E4553" s="29" t="n">
        <v>1</v>
      </c>
      <c r="F4553" s="29" t="s">
        <v>268</v>
      </c>
      <c r="G4553" s="29" t="s">
        <v>8425</v>
      </c>
      <c r="H4553" s="30" t="n">
        <v>720</v>
      </c>
      <c r="I4553" s="31" t="n">
        <v>46281</v>
      </c>
      <c r="J4553" s="30" t="n">
        <v>720</v>
      </c>
      <c r="K4553" s="29" t="s">
        <v>120</v>
      </c>
      <c r="L4553" s="29" t="s">
        <v>284</v>
      </c>
      <c r="M4553" s="29"/>
      <c r="N4553" s="29" t="s">
        <v>122</v>
      </c>
      <c r="O4553" s="31" t="n">
        <v>46828</v>
      </c>
      <c r="P4553" s="29" t="s">
        <v>123</v>
      </c>
      <c r="Q4553" s="29" t="n">
        <f aca="false">IFERROR(VALUE(L4553),"")</f>
        <v>4</v>
      </c>
      <c r="R4553" s="29" t="n">
        <f aca="true">IF(O4553="","",O4553-TODAY())</f>
        <v>543</v>
      </c>
      <c r="S4553" s="29" t="str">
        <f aca="false">IF(C4553="&lt;&lt; vazio &gt;&gt;","VAZIA",IF(AND(O4553&lt;&gt;"",R4553&lt;0),"VENCIDO",IF(AND(O4553&lt;&gt;"",R4553&lt;=Parametros!$B$10),"PRÓX. VENCIMENTO",IF(F4553="Q","QUALIDADE",IF(F4553="S","BLOQUEADO",IF(F4553="R","RESTRITO/DEVOLUÇÃO",IF(OR(N4553="QUAR",N4553="QRES"),"QUARENTENA",IF(OR(B4553="DESCARTE",B4553="DEVOLUÇÃO"),"DESCARTE/DEVOLUÇÃO",IF(AND(D4553="",K4553&lt;&gt;""),"SEM LOTE",IF(AND(Q4553&lt;&gt;"",Q4553&gt;=Parametros!$B$11),"PARADO/SEM GIRO","OK"))))))))))</f>
        <v>QUALIDADE</v>
      </c>
      <c r="T4553" s="29" t="str">
        <f aca="false">IF(AND($S4553="PARADO/SEM GIRO",$K4553="KG",OR(Painel!$B$5="(Todos)",A4553=Painel!$B$5)*OR(Painel!$E$5="(Todos)",P4553=Painel!$E$5)),$J4553+ROW()/10000000,"")</f>
        <v/>
      </c>
      <c r="U4553" s="29" t="str">
        <f aca="false">IF(AND($S4553="VENCIDO",$K4553="KG",OR(Painel!$B$5="(Todos)",A4553=Painel!$B$5)*OR(Painel!$E$5="(Todos)",P4553=Painel!$E$5)),$J4553+ROW()/10000000,"")</f>
        <v/>
      </c>
    </row>
    <row r="4554" customFormat="false" ht="15" hidden="false" customHeight="false" outlineLevel="0" collapsed="false">
      <c r="A4554" s="29" t="s">
        <v>52</v>
      </c>
      <c r="B4554" s="29" t="s">
        <v>8426</v>
      </c>
      <c r="C4554" s="29" t="s">
        <v>894</v>
      </c>
      <c r="D4554" s="29" t="s">
        <v>895</v>
      </c>
      <c r="E4554" s="29" t="n">
        <v>1</v>
      </c>
      <c r="F4554" s="29" t="s">
        <v>268</v>
      </c>
      <c r="G4554" s="29" t="s">
        <v>8427</v>
      </c>
      <c r="H4554" s="30" t="n">
        <v>1000</v>
      </c>
      <c r="I4554" s="31" t="n">
        <v>46281</v>
      </c>
      <c r="J4554" s="30" t="n">
        <v>1000</v>
      </c>
      <c r="K4554" s="29" t="s">
        <v>120</v>
      </c>
      <c r="L4554" s="29" t="s">
        <v>284</v>
      </c>
      <c r="M4554" s="29"/>
      <c r="N4554" s="29" t="s">
        <v>122</v>
      </c>
      <c r="O4554" s="31" t="n">
        <v>46828</v>
      </c>
      <c r="P4554" s="29" t="s">
        <v>123</v>
      </c>
      <c r="Q4554" s="29" t="n">
        <f aca="false">IFERROR(VALUE(L4554),"")</f>
        <v>4</v>
      </c>
      <c r="R4554" s="29" t="n">
        <f aca="true">IF(O4554="","",O4554-TODAY())</f>
        <v>543</v>
      </c>
      <c r="S4554" s="29" t="str">
        <f aca="false">IF(C4554="&lt;&lt; vazio &gt;&gt;","VAZIA",IF(AND(O4554&lt;&gt;"",R4554&lt;0),"VENCIDO",IF(AND(O4554&lt;&gt;"",R4554&lt;=Parametros!$B$10),"PRÓX. VENCIMENTO",IF(F4554="Q","QUALIDADE",IF(F4554="S","BLOQUEADO",IF(F4554="R","RESTRITO/DEVOLUÇÃO",IF(OR(N4554="QUAR",N4554="QRES"),"QUARENTENA",IF(OR(B4554="DESCARTE",B4554="DEVOLUÇÃO"),"DESCARTE/DEVOLUÇÃO",IF(AND(D4554="",K4554&lt;&gt;""),"SEM LOTE",IF(AND(Q4554&lt;&gt;"",Q4554&gt;=Parametros!$B$11),"PARADO/SEM GIRO","OK"))))))))))</f>
        <v>QUALIDADE</v>
      </c>
      <c r="T4554" s="29" t="str">
        <f aca="false">IF(AND($S4554="PARADO/SEM GIRO",$K4554="KG",OR(Painel!$B$5="(Todos)",A4554=Painel!$B$5)*OR(Painel!$E$5="(Todos)",P4554=Painel!$E$5)),$J4554+ROW()/10000000,"")</f>
        <v/>
      </c>
      <c r="U4554" s="29" t="str">
        <f aca="false">IF(AND($S4554="VENCIDO",$K4554="KG",OR(Painel!$B$5="(Todos)",A4554=Painel!$B$5)*OR(Painel!$E$5="(Todos)",P4554=Painel!$E$5)),$J4554+ROW()/10000000,"")</f>
        <v/>
      </c>
    </row>
    <row r="4555" customFormat="false" ht="15" hidden="false" customHeight="false" outlineLevel="0" collapsed="false">
      <c r="A4555" s="29" t="s">
        <v>52</v>
      </c>
      <c r="B4555" s="29" t="s">
        <v>8428</v>
      </c>
      <c r="C4555" s="29" t="s">
        <v>115</v>
      </c>
      <c r="D4555" s="29"/>
      <c r="E4555" s="29" t="n">
        <v>0</v>
      </c>
      <c r="F4555" s="29"/>
      <c r="G4555" s="29"/>
      <c r="H4555" s="30" t="n">
        <v>0</v>
      </c>
      <c r="I4555" s="29"/>
      <c r="J4555" s="30" t="n">
        <v>0</v>
      </c>
      <c r="K4555" s="29"/>
      <c r="L4555" s="29" t="s">
        <v>116</v>
      </c>
      <c r="M4555" s="29"/>
      <c r="N4555" s="29"/>
      <c r="O4555" s="29"/>
      <c r="P4555" s="29"/>
      <c r="Q4555" s="29" t="n">
        <f aca="false">IFERROR(VALUE(L4555),"")</f>
        <v>0</v>
      </c>
      <c r="R4555" s="29" t="str">
        <f aca="true">IF(O4555="","",O4555-TODAY())</f>
        <v/>
      </c>
      <c r="S4555" s="29" t="str">
        <f aca="false">IF(C4555="&lt;&lt; vazio &gt;&gt;","VAZIA",IF(AND(O4555&lt;&gt;"",R4555&lt;0),"VENCIDO",IF(AND(O4555&lt;&gt;"",R4555&lt;=Parametros!$B$10),"PRÓX. VENCIMENTO",IF(F4555="Q","QUALIDADE",IF(F4555="S","BLOQUEADO",IF(F4555="R","RESTRITO/DEVOLUÇÃO",IF(OR(N4555="QUAR",N4555="QRES"),"QUARENTENA",IF(OR(B4555="DESCARTE",B4555="DEVOLUÇÃO"),"DESCARTE/DEVOLUÇÃO",IF(AND(D4555="",K4555&lt;&gt;""),"SEM LOTE",IF(AND(Q4555&lt;&gt;"",Q4555&gt;=Parametros!$B$11),"PARADO/SEM GIRO","OK"))))))))))</f>
        <v>VAZIA</v>
      </c>
      <c r="T4555" s="29" t="str">
        <f aca="false">IF(AND($S4555="PARADO/SEM GIRO",$K4555="KG",OR(Painel!$B$5="(Todos)",A4555=Painel!$B$5)*OR(Painel!$E$5="(Todos)",P4555=Painel!$E$5)),$J4555+ROW()/10000000,"")</f>
        <v/>
      </c>
      <c r="U4555" s="29" t="str">
        <f aca="false">IF(AND($S4555="VENCIDO",$K4555="KG",OR(Painel!$B$5="(Todos)",A4555=Painel!$B$5)*OR(Painel!$E$5="(Todos)",P4555=Painel!$E$5)),$J4555+ROW()/10000000,"")</f>
        <v/>
      </c>
    </row>
    <row r="4556" customFormat="false" ht="15" hidden="false" customHeight="false" outlineLevel="0" collapsed="false">
      <c r="A4556" s="29" t="s">
        <v>52</v>
      </c>
      <c r="B4556" s="29" t="s">
        <v>8429</v>
      </c>
      <c r="C4556" s="29" t="s">
        <v>362</v>
      </c>
      <c r="D4556" s="29" t="s">
        <v>450</v>
      </c>
      <c r="E4556" s="29" t="n">
        <v>1</v>
      </c>
      <c r="F4556" s="29"/>
      <c r="G4556" s="29" t="s">
        <v>8430</v>
      </c>
      <c r="H4556" s="30" t="n">
        <v>727.2</v>
      </c>
      <c r="I4556" s="31" t="n">
        <v>46244</v>
      </c>
      <c r="J4556" s="30" t="n">
        <v>727.2</v>
      </c>
      <c r="K4556" s="29" t="s">
        <v>120</v>
      </c>
      <c r="L4556" s="29" t="s">
        <v>182</v>
      </c>
      <c r="M4556" s="29"/>
      <c r="N4556" s="29" t="s">
        <v>122</v>
      </c>
      <c r="O4556" s="31" t="n">
        <v>46966</v>
      </c>
      <c r="P4556" s="29" t="s">
        <v>123</v>
      </c>
      <c r="Q4556" s="29" t="n">
        <f aca="false">IFERROR(VALUE(L4556),"")</f>
        <v>41</v>
      </c>
      <c r="R4556" s="29" t="n">
        <f aca="true">IF(O4556="","",O4556-TODAY())</f>
        <v>681</v>
      </c>
      <c r="S4556" s="29" t="str">
        <f aca="false">IF(C4556="&lt;&lt; vazio &gt;&gt;","VAZIA",IF(AND(O4556&lt;&gt;"",R4556&lt;0),"VENCIDO",IF(AND(O4556&lt;&gt;"",R4556&lt;=Parametros!$B$10),"PRÓX. VENCIMENTO",IF(F4556="Q","QUALIDADE",IF(F4556="S","BLOQUEADO",IF(F4556="R","RESTRITO/DEVOLUÇÃO",IF(OR(N4556="QUAR",N4556="QRES"),"QUARENTENA",IF(OR(B4556="DESCARTE",B4556="DEVOLUÇÃO"),"DESCARTE/DEVOLUÇÃO",IF(AND(D4556="",K4556&lt;&gt;""),"SEM LOTE",IF(AND(Q4556&lt;&gt;"",Q4556&gt;=Parametros!$B$11),"PARADO/SEM GIRO","OK"))))))))))</f>
        <v>OK</v>
      </c>
      <c r="T4556" s="29" t="str">
        <f aca="false">IF(AND($S4556="PARADO/SEM GIRO",$K4556="KG",OR(Painel!$B$5="(Todos)",A4556=Painel!$B$5)*OR(Painel!$E$5="(Todos)",P4556=Painel!$E$5)),$J4556+ROW()/10000000,"")</f>
        <v/>
      </c>
      <c r="U4556" s="29" t="str">
        <f aca="false">IF(AND($S4556="VENCIDO",$K4556="KG",OR(Painel!$B$5="(Todos)",A4556=Painel!$B$5)*OR(Painel!$E$5="(Todos)",P4556=Painel!$E$5)),$J4556+ROW()/10000000,"")</f>
        <v/>
      </c>
    </row>
    <row r="4557" customFormat="false" ht="15" hidden="false" customHeight="false" outlineLevel="0" collapsed="false">
      <c r="A4557" s="29" t="s">
        <v>52</v>
      </c>
      <c r="B4557" s="29" t="s">
        <v>8431</v>
      </c>
      <c r="C4557" s="29" t="s">
        <v>785</v>
      </c>
      <c r="D4557" s="29" t="s">
        <v>1071</v>
      </c>
      <c r="E4557" s="29" t="n">
        <v>1</v>
      </c>
      <c r="F4557" s="29" t="s">
        <v>268</v>
      </c>
      <c r="G4557" s="29" t="s">
        <v>8432</v>
      </c>
      <c r="H4557" s="30" t="n">
        <v>1000</v>
      </c>
      <c r="I4557" s="31" t="n">
        <v>46279</v>
      </c>
      <c r="J4557" s="30" t="n">
        <v>1000</v>
      </c>
      <c r="K4557" s="29" t="s">
        <v>120</v>
      </c>
      <c r="L4557" s="29" t="s">
        <v>350</v>
      </c>
      <c r="M4557" s="29"/>
      <c r="N4557" s="29" t="s">
        <v>122</v>
      </c>
      <c r="O4557" s="31" t="n">
        <v>46826</v>
      </c>
      <c r="P4557" s="29" t="s">
        <v>123</v>
      </c>
      <c r="Q4557" s="29" t="n">
        <f aca="false">IFERROR(VALUE(L4557),"")</f>
        <v>6</v>
      </c>
      <c r="R4557" s="29" t="n">
        <f aca="true">IF(O4557="","",O4557-TODAY())</f>
        <v>541</v>
      </c>
      <c r="S4557" s="29" t="str">
        <f aca="false">IF(C4557="&lt;&lt; vazio &gt;&gt;","VAZIA",IF(AND(O4557&lt;&gt;"",R4557&lt;0),"VENCIDO",IF(AND(O4557&lt;&gt;"",R4557&lt;=Parametros!$B$10),"PRÓX. VENCIMENTO",IF(F4557="Q","QUALIDADE",IF(F4557="S","BLOQUEADO",IF(F4557="R","RESTRITO/DEVOLUÇÃO",IF(OR(N4557="QUAR",N4557="QRES"),"QUARENTENA",IF(OR(B4557="DESCARTE",B4557="DEVOLUÇÃO"),"DESCARTE/DEVOLUÇÃO",IF(AND(D4557="",K4557&lt;&gt;""),"SEM LOTE",IF(AND(Q4557&lt;&gt;"",Q4557&gt;=Parametros!$B$11),"PARADO/SEM GIRO","OK"))))))))))</f>
        <v>QUALIDADE</v>
      </c>
      <c r="T4557" s="29" t="str">
        <f aca="false">IF(AND($S4557="PARADO/SEM GIRO",$K4557="KG",OR(Painel!$B$5="(Todos)",A4557=Painel!$B$5)*OR(Painel!$E$5="(Todos)",P4557=Painel!$E$5)),$J4557+ROW()/10000000,"")</f>
        <v/>
      </c>
      <c r="U4557" s="29" t="str">
        <f aca="false">IF(AND($S4557="VENCIDO",$K4557="KG",OR(Painel!$B$5="(Todos)",A4557=Painel!$B$5)*OR(Painel!$E$5="(Todos)",P4557=Painel!$E$5)),$J4557+ROW()/10000000,"")</f>
        <v/>
      </c>
    </row>
    <row r="4558" customFormat="false" ht="15" hidden="false" customHeight="false" outlineLevel="0" collapsed="false">
      <c r="A4558" s="29" t="s">
        <v>52</v>
      </c>
      <c r="B4558" s="29" t="s">
        <v>8433</v>
      </c>
      <c r="C4558" s="29" t="s">
        <v>135</v>
      </c>
      <c r="D4558" s="29" t="s">
        <v>2998</v>
      </c>
      <c r="E4558" s="29" t="n">
        <v>1</v>
      </c>
      <c r="F4558" s="29"/>
      <c r="G4558" s="29" t="s">
        <v>8434</v>
      </c>
      <c r="H4558" s="30" t="n">
        <v>999.9</v>
      </c>
      <c r="I4558" s="31" t="n">
        <v>46261</v>
      </c>
      <c r="J4558" s="30" t="n">
        <v>999.9</v>
      </c>
      <c r="K4558" s="29" t="s">
        <v>120</v>
      </c>
      <c r="L4558" s="29" t="s">
        <v>938</v>
      </c>
      <c r="M4558" s="29"/>
      <c r="N4558" s="29" t="s">
        <v>122</v>
      </c>
      <c r="O4558" s="31" t="n">
        <v>46608</v>
      </c>
      <c r="P4558" s="29" t="s">
        <v>123</v>
      </c>
      <c r="Q4558" s="29" t="n">
        <f aca="false">IFERROR(VALUE(L4558),"")</f>
        <v>24</v>
      </c>
      <c r="R4558" s="29" t="n">
        <f aca="true">IF(O4558="","",O4558-TODAY())</f>
        <v>323</v>
      </c>
      <c r="S4558" s="29" t="str">
        <f aca="false">IF(C4558="&lt;&lt; vazio &gt;&gt;","VAZIA",IF(AND(O4558&lt;&gt;"",R4558&lt;0),"VENCIDO",IF(AND(O4558&lt;&gt;"",R4558&lt;=Parametros!$B$10),"PRÓX. VENCIMENTO",IF(F4558="Q","QUALIDADE",IF(F4558="S","BLOQUEADO",IF(F4558="R","RESTRITO/DEVOLUÇÃO",IF(OR(N4558="QUAR",N4558="QRES"),"QUARENTENA",IF(OR(B4558="DESCARTE",B4558="DEVOLUÇÃO"),"DESCARTE/DEVOLUÇÃO",IF(AND(D4558="",K4558&lt;&gt;""),"SEM LOTE",IF(AND(Q4558&lt;&gt;"",Q4558&gt;=Parametros!$B$11),"PARADO/SEM GIRO","OK"))))))))))</f>
        <v>OK</v>
      </c>
      <c r="T4558" s="29" t="str">
        <f aca="false">IF(AND($S4558="PARADO/SEM GIRO",$K4558="KG",OR(Painel!$B$5="(Todos)",A4558=Painel!$B$5)*OR(Painel!$E$5="(Todos)",P4558=Painel!$E$5)),$J4558+ROW()/10000000,"")</f>
        <v/>
      </c>
      <c r="U4558" s="29" t="str">
        <f aca="false">IF(AND($S4558="VENCIDO",$K4558="KG",OR(Painel!$B$5="(Todos)",A4558=Painel!$B$5)*OR(Painel!$E$5="(Todos)",P4558=Painel!$E$5)),$J4558+ROW()/10000000,"")</f>
        <v/>
      </c>
    </row>
    <row r="4559" customFormat="false" ht="15" hidden="false" customHeight="false" outlineLevel="0" collapsed="false">
      <c r="A4559" s="29" t="s">
        <v>52</v>
      </c>
      <c r="B4559" s="29" t="s">
        <v>8435</v>
      </c>
      <c r="C4559" s="29" t="s">
        <v>186</v>
      </c>
      <c r="D4559" s="29" t="s">
        <v>708</v>
      </c>
      <c r="E4559" s="29" t="n">
        <v>1</v>
      </c>
      <c r="F4559" s="29" t="s">
        <v>268</v>
      </c>
      <c r="G4559" s="29" t="s">
        <v>8436</v>
      </c>
      <c r="H4559" s="30" t="n">
        <v>545.4</v>
      </c>
      <c r="I4559" s="31" t="n">
        <v>46281</v>
      </c>
      <c r="J4559" s="30" t="n">
        <v>545.4</v>
      </c>
      <c r="K4559" s="29" t="s">
        <v>120</v>
      </c>
      <c r="L4559" s="29" t="s">
        <v>284</v>
      </c>
      <c r="M4559" s="29"/>
      <c r="N4559" s="29" t="s">
        <v>122</v>
      </c>
      <c r="O4559" s="31" t="n">
        <v>46828</v>
      </c>
      <c r="P4559" s="29" t="s">
        <v>123</v>
      </c>
      <c r="Q4559" s="29" t="n">
        <f aca="false">IFERROR(VALUE(L4559),"")</f>
        <v>4</v>
      </c>
      <c r="R4559" s="29" t="n">
        <f aca="true">IF(O4559="","",O4559-TODAY())</f>
        <v>543</v>
      </c>
      <c r="S4559" s="29" t="str">
        <f aca="false">IF(C4559="&lt;&lt; vazio &gt;&gt;","VAZIA",IF(AND(O4559&lt;&gt;"",R4559&lt;0),"VENCIDO",IF(AND(O4559&lt;&gt;"",R4559&lt;=Parametros!$B$10),"PRÓX. VENCIMENTO",IF(F4559="Q","QUALIDADE",IF(F4559="S","BLOQUEADO",IF(F4559="R","RESTRITO/DEVOLUÇÃO",IF(OR(N4559="QUAR",N4559="QRES"),"QUARENTENA",IF(OR(B4559="DESCARTE",B4559="DEVOLUÇÃO"),"DESCARTE/DEVOLUÇÃO",IF(AND(D4559="",K4559&lt;&gt;""),"SEM LOTE",IF(AND(Q4559&lt;&gt;"",Q4559&gt;=Parametros!$B$11),"PARADO/SEM GIRO","OK"))))))))))</f>
        <v>QUALIDADE</v>
      </c>
      <c r="T4559" s="29" t="str">
        <f aca="false">IF(AND($S4559="PARADO/SEM GIRO",$K4559="KG",OR(Painel!$B$5="(Todos)",A4559=Painel!$B$5)*OR(Painel!$E$5="(Todos)",P4559=Painel!$E$5)),$J4559+ROW()/10000000,"")</f>
        <v/>
      </c>
      <c r="U4559" s="29" t="str">
        <f aca="false">IF(AND($S4559="VENCIDO",$K4559="KG",OR(Painel!$B$5="(Todos)",A4559=Painel!$B$5)*OR(Painel!$E$5="(Todos)",P4559=Painel!$E$5)),$J4559+ROW()/10000000,"")</f>
        <v/>
      </c>
    </row>
    <row r="4560" customFormat="false" ht="15" hidden="false" customHeight="false" outlineLevel="0" collapsed="false">
      <c r="A4560" s="29" t="s">
        <v>52</v>
      </c>
      <c r="B4560" s="29" t="s">
        <v>8437</v>
      </c>
      <c r="C4560" s="29" t="s">
        <v>768</v>
      </c>
      <c r="D4560" s="29" t="s">
        <v>8438</v>
      </c>
      <c r="E4560" s="29" t="n">
        <v>1</v>
      </c>
      <c r="F4560" s="29"/>
      <c r="G4560" s="29" t="s">
        <v>8439</v>
      </c>
      <c r="H4560" s="30" t="n">
        <v>300</v>
      </c>
      <c r="I4560" s="31" t="n">
        <v>46266</v>
      </c>
      <c r="J4560" s="30" t="n">
        <v>300</v>
      </c>
      <c r="K4560" s="29" t="s">
        <v>120</v>
      </c>
      <c r="L4560" s="29" t="s">
        <v>180</v>
      </c>
      <c r="M4560" s="29"/>
      <c r="N4560" s="29" t="s">
        <v>122</v>
      </c>
      <c r="O4560" s="31" t="n">
        <v>46622</v>
      </c>
      <c r="P4560" s="29" t="s">
        <v>123</v>
      </c>
      <c r="Q4560" s="29" t="n">
        <f aca="false">IFERROR(VALUE(L4560),"")</f>
        <v>19</v>
      </c>
      <c r="R4560" s="29" t="n">
        <f aca="true">IF(O4560="","",O4560-TODAY())</f>
        <v>337</v>
      </c>
      <c r="S4560" s="29" t="str">
        <f aca="false">IF(C4560="&lt;&lt; vazio &gt;&gt;","VAZIA",IF(AND(O4560&lt;&gt;"",R4560&lt;0),"VENCIDO",IF(AND(O4560&lt;&gt;"",R4560&lt;=Parametros!$B$10),"PRÓX. VENCIMENTO",IF(F4560="Q","QUALIDADE",IF(F4560="S","BLOQUEADO",IF(F4560="R","RESTRITO/DEVOLUÇÃO",IF(OR(N4560="QUAR",N4560="QRES"),"QUARENTENA",IF(OR(B4560="DESCARTE",B4560="DEVOLUÇÃO"),"DESCARTE/DEVOLUÇÃO",IF(AND(D4560="",K4560&lt;&gt;""),"SEM LOTE",IF(AND(Q4560&lt;&gt;"",Q4560&gt;=Parametros!$B$11),"PARADO/SEM GIRO","OK"))))))))))</f>
        <v>OK</v>
      </c>
      <c r="T4560" s="29" t="str">
        <f aca="false">IF(AND($S4560="PARADO/SEM GIRO",$K4560="KG",OR(Painel!$B$5="(Todos)",A4560=Painel!$B$5)*OR(Painel!$E$5="(Todos)",P4560=Painel!$E$5)),$J4560+ROW()/10000000,"")</f>
        <v/>
      </c>
      <c r="U4560" s="29" t="str">
        <f aca="false">IF(AND($S4560="VENCIDO",$K4560="KG",OR(Painel!$B$5="(Todos)",A4560=Painel!$B$5)*OR(Painel!$E$5="(Todos)",P4560=Painel!$E$5)),$J4560+ROW()/10000000,"")</f>
        <v/>
      </c>
    </row>
    <row r="4561" customFormat="false" ht="15" hidden="false" customHeight="false" outlineLevel="0" collapsed="false">
      <c r="A4561" s="29" t="s">
        <v>52</v>
      </c>
      <c r="B4561" s="29" t="s">
        <v>8440</v>
      </c>
      <c r="C4561" s="29" t="s">
        <v>115</v>
      </c>
      <c r="D4561" s="29"/>
      <c r="E4561" s="29" t="n">
        <v>0</v>
      </c>
      <c r="F4561" s="29"/>
      <c r="G4561" s="29"/>
      <c r="H4561" s="30" t="n">
        <v>0</v>
      </c>
      <c r="I4561" s="29"/>
      <c r="J4561" s="30" t="n">
        <v>0</v>
      </c>
      <c r="K4561" s="29"/>
      <c r="L4561" s="29" t="s">
        <v>116</v>
      </c>
      <c r="M4561" s="29"/>
      <c r="N4561" s="29"/>
      <c r="O4561" s="29"/>
      <c r="P4561" s="29"/>
      <c r="Q4561" s="29" t="n">
        <f aca="false">IFERROR(VALUE(L4561),"")</f>
        <v>0</v>
      </c>
      <c r="R4561" s="29" t="str">
        <f aca="true">IF(O4561="","",O4561-TODAY())</f>
        <v/>
      </c>
      <c r="S4561" s="29" t="str">
        <f aca="false">IF(C4561="&lt;&lt; vazio &gt;&gt;","VAZIA",IF(AND(O4561&lt;&gt;"",R4561&lt;0),"VENCIDO",IF(AND(O4561&lt;&gt;"",R4561&lt;=Parametros!$B$10),"PRÓX. VENCIMENTO",IF(F4561="Q","QUALIDADE",IF(F4561="S","BLOQUEADO",IF(F4561="R","RESTRITO/DEVOLUÇÃO",IF(OR(N4561="QUAR",N4561="QRES"),"QUARENTENA",IF(OR(B4561="DESCARTE",B4561="DEVOLUÇÃO"),"DESCARTE/DEVOLUÇÃO",IF(AND(D4561="",K4561&lt;&gt;""),"SEM LOTE",IF(AND(Q4561&lt;&gt;"",Q4561&gt;=Parametros!$B$11),"PARADO/SEM GIRO","OK"))))))))))</f>
        <v>VAZIA</v>
      </c>
      <c r="T4561" s="29" t="str">
        <f aca="false">IF(AND($S4561="PARADO/SEM GIRO",$K4561="KG",OR(Painel!$B$5="(Todos)",A4561=Painel!$B$5)*OR(Painel!$E$5="(Todos)",P4561=Painel!$E$5)),$J4561+ROW()/10000000,"")</f>
        <v/>
      </c>
      <c r="U4561" s="29" t="str">
        <f aca="false">IF(AND($S4561="VENCIDO",$K4561="KG",OR(Painel!$B$5="(Todos)",A4561=Painel!$B$5)*OR(Painel!$E$5="(Todos)",P4561=Painel!$E$5)),$J4561+ROW()/10000000,"")</f>
        <v/>
      </c>
    </row>
    <row r="4562" customFormat="false" ht="15" hidden="false" customHeight="false" outlineLevel="0" collapsed="false">
      <c r="A4562" s="29" t="s">
        <v>52</v>
      </c>
      <c r="B4562" s="29" t="s">
        <v>8441</v>
      </c>
      <c r="C4562" s="29" t="s">
        <v>131</v>
      </c>
      <c r="D4562" s="29" t="s">
        <v>5048</v>
      </c>
      <c r="E4562" s="29" t="n">
        <v>1</v>
      </c>
      <c r="F4562" s="29"/>
      <c r="G4562" s="29" t="s">
        <v>8442</v>
      </c>
      <c r="H4562" s="30" t="n">
        <v>999.9</v>
      </c>
      <c r="I4562" s="31" t="n">
        <v>46184</v>
      </c>
      <c r="J4562" s="30" t="n">
        <v>999.9</v>
      </c>
      <c r="K4562" s="29" t="s">
        <v>120</v>
      </c>
      <c r="L4562" s="29" t="s">
        <v>1809</v>
      </c>
      <c r="M4562" s="29"/>
      <c r="N4562" s="29" t="s">
        <v>122</v>
      </c>
      <c r="O4562" s="31" t="n">
        <v>46594</v>
      </c>
      <c r="P4562" s="29" t="s">
        <v>123</v>
      </c>
      <c r="Q4562" s="29" t="n">
        <f aca="false">IFERROR(VALUE(L4562),"")</f>
        <v>101</v>
      </c>
      <c r="R4562" s="29" t="n">
        <f aca="true">IF(O4562="","",O4562-TODAY())</f>
        <v>309</v>
      </c>
      <c r="S4562" s="29" t="str">
        <f aca="false">IF(C4562="&lt;&lt; vazio &gt;&gt;","VAZIA",IF(AND(O4562&lt;&gt;"",R4562&lt;0),"VENCIDO",IF(AND(O4562&lt;&gt;"",R4562&lt;=Parametros!$B$10),"PRÓX. VENCIMENTO",IF(F4562="Q","QUALIDADE",IF(F4562="S","BLOQUEADO",IF(F4562="R","RESTRITO/DEVOLUÇÃO",IF(OR(N4562="QUAR",N4562="QRES"),"QUARENTENA",IF(OR(B4562="DESCARTE",B4562="DEVOLUÇÃO"),"DESCARTE/DEVOLUÇÃO",IF(AND(D4562="",K4562&lt;&gt;""),"SEM LOTE",IF(AND(Q4562&lt;&gt;"",Q4562&gt;=Parametros!$B$11),"PARADO/SEM GIRO","OK"))))))))))</f>
        <v>PARADO/SEM GIRO</v>
      </c>
      <c r="T4562" s="29" t="n">
        <f aca="false">IF(AND($S4562="PARADO/SEM GIRO",$K4562="KG",OR(Painel!$B$5="(Todos)",A4562=Painel!$B$5)*OR(Painel!$E$5="(Todos)",P4562=Painel!$E$5)),$J4562+ROW()/10000000,"")</f>
        <v>999.9004562</v>
      </c>
      <c r="U4562" s="29" t="str">
        <f aca="false">IF(AND($S4562="VENCIDO",$K4562="KG",OR(Painel!$B$5="(Todos)",A4562=Painel!$B$5)*OR(Painel!$E$5="(Todos)",P4562=Painel!$E$5)),$J4562+ROW()/10000000,"")</f>
        <v/>
      </c>
    </row>
    <row r="4563" customFormat="false" ht="15" hidden="false" customHeight="false" outlineLevel="0" collapsed="false">
      <c r="A4563" s="29" t="s">
        <v>52</v>
      </c>
      <c r="B4563" s="29" t="s">
        <v>8443</v>
      </c>
      <c r="C4563" s="29" t="s">
        <v>313</v>
      </c>
      <c r="D4563" s="29" t="s">
        <v>432</v>
      </c>
      <c r="E4563" s="29" t="n">
        <v>1</v>
      </c>
      <c r="F4563" s="29"/>
      <c r="G4563" s="29" t="s">
        <v>8444</v>
      </c>
      <c r="H4563" s="30" t="n">
        <v>999.9</v>
      </c>
      <c r="I4563" s="31" t="n">
        <v>46235</v>
      </c>
      <c r="J4563" s="30" t="n">
        <v>999.9</v>
      </c>
      <c r="K4563" s="29" t="s">
        <v>120</v>
      </c>
      <c r="L4563" s="29" t="s">
        <v>694</v>
      </c>
      <c r="M4563" s="29"/>
      <c r="N4563" s="29" t="s">
        <v>122</v>
      </c>
      <c r="O4563" s="31" t="n">
        <v>46731</v>
      </c>
      <c r="P4563" s="29" t="s">
        <v>123</v>
      </c>
      <c r="Q4563" s="29" t="n">
        <f aca="false">IFERROR(VALUE(L4563),"")</f>
        <v>50</v>
      </c>
      <c r="R4563" s="29" t="n">
        <f aca="true">IF(O4563="","",O4563-TODAY())</f>
        <v>446</v>
      </c>
      <c r="S4563" s="29" t="str">
        <f aca="false">IF(C4563="&lt;&lt; vazio &gt;&gt;","VAZIA",IF(AND(O4563&lt;&gt;"",R4563&lt;0),"VENCIDO",IF(AND(O4563&lt;&gt;"",R4563&lt;=Parametros!$B$10),"PRÓX. VENCIMENTO",IF(F4563="Q","QUALIDADE",IF(F4563="S","BLOQUEADO",IF(F4563="R","RESTRITO/DEVOLUÇÃO",IF(OR(N4563="QUAR",N4563="QRES"),"QUARENTENA",IF(OR(B4563="DESCARTE",B4563="DEVOLUÇÃO"),"DESCARTE/DEVOLUÇÃO",IF(AND(D4563="",K4563&lt;&gt;""),"SEM LOTE",IF(AND(Q4563&lt;&gt;"",Q4563&gt;=Parametros!$B$11),"PARADO/SEM GIRO","OK"))))))))))</f>
        <v>OK</v>
      </c>
      <c r="T4563" s="29" t="str">
        <f aca="false">IF(AND($S4563="PARADO/SEM GIRO",$K4563="KG",OR(Painel!$B$5="(Todos)",A4563=Painel!$B$5)*OR(Painel!$E$5="(Todos)",P4563=Painel!$E$5)),$J4563+ROW()/10000000,"")</f>
        <v/>
      </c>
      <c r="U4563" s="29" t="str">
        <f aca="false">IF(AND($S4563="VENCIDO",$K4563="KG",OR(Painel!$B$5="(Todos)",A4563=Painel!$B$5)*OR(Painel!$E$5="(Todos)",P4563=Painel!$E$5)),$J4563+ROW()/10000000,"")</f>
        <v/>
      </c>
    </row>
    <row r="4564" customFormat="false" ht="15" hidden="false" customHeight="false" outlineLevel="0" collapsed="false">
      <c r="A4564" s="29" t="s">
        <v>52</v>
      </c>
      <c r="B4564" s="29" t="s">
        <v>8445</v>
      </c>
      <c r="C4564" s="29" t="s">
        <v>437</v>
      </c>
      <c r="D4564" s="29" t="s">
        <v>438</v>
      </c>
      <c r="E4564" s="29" t="n">
        <v>1</v>
      </c>
      <c r="F4564" s="29"/>
      <c r="G4564" s="29" t="s">
        <v>8446</v>
      </c>
      <c r="H4564" s="30" t="n">
        <v>727.2</v>
      </c>
      <c r="I4564" s="31" t="n">
        <v>46254</v>
      </c>
      <c r="J4564" s="30" t="n">
        <v>727.2</v>
      </c>
      <c r="K4564" s="29" t="s">
        <v>120</v>
      </c>
      <c r="L4564" s="29" t="s">
        <v>1458</v>
      </c>
      <c r="M4564" s="29"/>
      <c r="N4564" s="29" t="s">
        <v>122</v>
      </c>
      <c r="O4564" s="31" t="n">
        <v>46797</v>
      </c>
      <c r="P4564" s="29" t="s">
        <v>123</v>
      </c>
      <c r="Q4564" s="29" t="n">
        <f aca="false">IFERROR(VALUE(L4564),"")</f>
        <v>31</v>
      </c>
      <c r="R4564" s="29" t="n">
        <f aca="true">IF(O4564="","",O4564-TODAY())</f>
        <v>512</v>
      </c>
      <c r="S4564" s="29" t="str">
        <f aca="false">IF(C4564="&lt;&lt; vazio &gt;&gt;","VAZIA",IF(AND(O4564&lt;&gt;"",R4564&lt;0),"VENCIDO",IF(AND(O4564&lt;&gt;"",R4564&lt;=Parametros!$B$10),"PRÓX. VENCIMENTO",IF(F4564="Q","QUALIDADE",IF(F4564="S","BLOQUEADO",IF(F4564="R","RESTRITO/DEVOLUÇÃO",IF(OR(N4564="QUAR",N4564="QRES"),"QUARENTENA",IF(OR(B4564="DESCARTE",B4564="DEVOLUÇÃO"),"DESCARTE/DEVOLUÇÃO",IF(AND(D4564="",K4564&lt;&gt;""),"SEM LOTE",IF(AND(Q4564&lt;&gt;"",Q4564&gt;=Parametros!$B$11),"PARADO/SEM GIRO","OK"))))))))))</f>
        <v>OK</v>
      </c>
      <c r="T4564" s="29" t="str">
        <f aca="false">IF(AND($S4564="PARADO/SEM GIRO",$K4564="KG",OR(Painel!$B$5="(Todos)",A4564=Painel!$B$5)*OR(Painel!$E$5="(Todos)",P4564=Painel!$E$5)),$J4564+ROW()/10000000,"")</f>
        <v/>
      </c>
      <c r="U4564" s="29" t="str">
        <f aca="false">IF(AND($S4564="VENCIDO",$K4564="KG",OR(Painel!$B$5="(Todos)",A4564=Painel!$B$5)*OR(Painel!$E$5="(Todos)",P4564=Painel!$E$5)),$J4564+ROW()/10000000,"")</f>
        <v/>
      </c>
    </row>
    <row r="4565" customFormat="false" ht="15" hidden="false" customHeight="false" outlineLevel="0" collapsed="false">
      <c r="A4565" s="29" t="s">
        <v>52</v>
      </c>
      <c r="B4565" s="29" t="s">
        <v>8447</v>
      </c>
      <c r="C4565" s="29" t="s">
        <v>398</v>
      </c>
      <c r="D4565" s="29" t="s">
        <v>885</v>
      </c>
      <c r="E4565" s="29" t="n">
        <v>1</v>
      </c>
      <c r="F4565" s="29"/>
      <c r="G4565" s="29" t="s">
        <v>8448</v>
      </c>
      <c r="H4565" s="30" t="n">
        <v>1102.5</v>
      </c>
      <c r="I4565" s="31" t="n">
        <v>46282</v>
      </c>
      <c r="J4565" s="30" t="n">
        <v>1102.5</v>
      </c>
      <c r="K4565" s="29" t="s">
        <v>120</v>
      </c>
      <c r="L4565" s="29" t="s">
        <v>400</v>
      </c>
      <c r="M4565" s="29"/>
      <c r="N4565" s="29" t="s">
        <v>122</v>
      </c>
      <c r="O4565" s="31" t="n">
        <v>46642</v>
      </c>
      <c r="P4565" s="29" t="s">
        <v>123</v>
      </c>
      <c r="Q4565" s="29" t="n">
        <f aca="false">IFERROR(VALUE(L4565),"")</f>
        <v>3</v>
      </c>
      <c r="R4565" s="29" t="n">
        <f aca="true">IF(O4565="","",O4565-TODAY())</f>
        <v>357</v>
      </c>
      <c r="S4565" s="29" t="str">
        <f aca="false">IF(C4565="&lt;&lt; vazio &gt;&gt;","VAZIA",IF(AND(O4565&lt;&gt;"",R4565&lt;0),"VENCIDO",IF(AND(O4565&lt;&gt;"",R4565&lt;=Parametros!$B$10),"PRÓX. VENCIMENTO",IF(F4565="Q","QUALIDADE",IF(F4565="S","BLOQUEADO",IF(F4565="R","RESTRITO/DEVOLUÇÃO",IF(OR(N4565="QUAR",N4565="QRES"),"QUARENTENA",IF(OR(B4565="DESCARTE",B4565="DEVOLUÇÃO"),"DESCARTE/DEVOLUÇÃO",IF(AND(D4565="",K4565&lt;&gt;""),"SEM LOTE",IF(AND(Q4565&lt;&gt;"",Q4565&gt;=Parametros!$B$11),"PARADO/SEM GIRO","OK"))))))))))</f>
        <v>OK</v>
      </c>
      <c r="T4565" s="29" t="str">
        <f aca="false">IF(AND($S4565="PARADO/SEM GIRO",$K4565="KG",OR(Painel!$B$5="(Todos)",A4565=Painel!$B$5)*OR(Painel!$E$5="(Todos)",P4565=Painel!$E$5)),$J4565+ROW()/10000000,"")</f>
        <v/>
      </c>
      <c r="U4565" s="29" t="str">
        <f aca="false">IF(AND($S4565="VENCIDO",$K4565="KG",OR(Painel!$B$5="(Todos)",A4565=Painel!$B$5)*OR(Painel!$E$5="(Todos)",P4565=Painel!$E$5)),$J4565+ROW()/10000000,"")</f>
        <v/>
      </c>
    </row>
    <row r="4566" customFormat="false" ht="15" hidden="false" customHeight="false" outlineLevel="0" collapsed="false">
      <c r="A4566" s="29" t="s">
        <v>52</v>
      </c>
      <c r="B4566" s="29" t="s">
        <v>8449</v>
      </c>
      <c r="C4566" s="29" t="s">
        <v>876</v>
      </c>
      <c r="D4566" s="29" t="s">
        <v>6993</v>
      </c>
      <c r="E4566" s="29" t="n">
        <v>1</v>
      </c>
      <c r="F4566" s="29" t="s">
        <v>268</v>
      </c>
      <c r="G4566" s="29" t="s">
        <v>8450</v>
      </c>
      <c r="H4566" s="30" t="n">
        <v>720</v>
      </c>
      <c r="I4566" s="31" t="n">
        <v>46281</v>
      </c>
      <c r="J4566" s="30" t="n">
        <v>720</v>
      </c>
      <c r="K4566" s="29" t="s">
        <v>120</v>
      </c>
      <c r="L4566" s="29" t="s">
        <v>284</v>
      </c>
      <c r="M4566" s="29"/>
      <c r="N4566" s="29" t="s">
        <v>122</v>
      </c>
      <c r="O4566" s="31" t="n">
        <v>46828</v>
      </c>
      <c r="P4566" s="29" t="s">
        <v>123</v>
      </c>
      <c r="Q4566" s="29" t="n">
        <f aca="false">IFERROR(VALUE(L4566),"")</f>
        <v>4</v>
      </c>
      <c r="R4566" s="29" t="n">
        <f aca="true">IF(O4566="","",O4566-TODAY())</f>
        <v>543</v>
      </c>
      <c r="S4566" s="29" t="str">
        <f aca="false">IF(C4566="&lt;&lt; vazio &gt;&gt;","VAZIA",IF(AND(O4566&lt;&gt;"",R4566&lt;0),"VENCIDO",IF(AND(O4566&lt;&gt;"",R4566&lt;=Parametros!$B$10),"PRÓX. VENCIMENTO",IF(F4566="Q","QUALIDADE",IF(F4566="S","BLOQUEADO",IF(F4566="R","RESTRITO/DEVOLUÇÃO",IF(OR(N4566="QUAR",N4566="QRES"),"QUARENTENA",IF(OR(B4566="DESCARTE",B4566="DEVOLUÇÃO"),"DESCARTE/DEVOLUÇÃO",IF(AND(D4566="",K4566&lt;&gt;""),"SEM LOTE",IF(AND(Q4566&lt;&gt;"",Q4566&gt;=Parametros!$B$11),"PARADO/SEM GIRO","OK"))))))))))</f>
        <v>QUALIDADE</v>
      </c>
      <c r="T4566" s="29" t="str">
        <f aca="false">IF(AND($S4566="PARADO/SEM GIRO",$K4566="KG",OR(Painel!$B$5="(Todos)",A4566=Painel!$B$5)*OR(Painel!$E$5="(Todos)",P4566=Painel!$E$5)),$J4566+ROW()/10000000,"")</f>
        <v/>
      </c>
      <c r="U4566" s="29" t="str">
        <f aca="false">IF(AND($S4566="VENCIDO",$K4566="KG",OR(Painel!$B$5="(Todos)",A4566=Painel!$B$5)*OR(Painel!$E$5="(Todos)",P4566=Painel!$E$5)),$J4566+ROW()/10000000,"")</f>
        <v/>
      </c>
    </row>
    <row r="4567" customFormat="false" ht="15" hidden="false" customHeight="false" outlineLevel="0" collapsed="false">
      <c r="A4567" s="29" t="s">
        <v>52</v>
      </c>
      <c r="B4567" s="29" t="s">
        <v>8451</v>
      </c>
      <c r="C4567" s="29" t="s">
        <v>115</v>
      </c>
      <c r="D4567" s="29"/>
      <c r="E4567" s="29" t="n">
        <v>0</v>
      </c>
      <c r="F4567" s="29"/>
      <c r="G4567" s="29"/>
      <c r="H4567" s="30" t="n">
        <v>0</v>
      </c>
      <c r="I4567" s="29"/>
      <c r="J4567" s="30" t="n">
        <v>0</v>
      </c>
      <c r="K4567" s="29"/>
      <c r="L4567" s="29" t="s">
        <v>116</v>
      </c>
      <c r="M4567" s="29"/>
      <c r="N4567" s="29"/>
      <c r="O4567" s="29"/>
      <c r="P4567" s="29"/>
      <c r="Q4567" s="29" t="n">
        <f aca="false">IFERROR(VALUE(L4567),"")</f>
        <v>0</v>
      </c>
      <c r="R4567" s="29" t="str">
        <f aca="true">IF(O4567="","",O4567-TODAY())</f>
        <v/>
      </c>
      <c r="S4567" s="29" t="str">
        <f aca="false">IF(C4567="&lt;&lt; vazio &gt;&gt;","VAZIA",IF(AND(O4567&lt;&gt;"",R4567&lt;0),"VENCIDO",IF(AND(O4567&lt;&gt;"",R4567&lt;=Parametros!$B$10),"PRÓX. VENCIMENTO",IF(F4567="Q","QUALIDADE",IF(F4567="S","BLOQUEADO",IF(F4567="R","RESTRITO/DEVOLUÇÃO",IF(OR(N4567="QUAR",N4567="QRES"),"QUARENTENA",IF(OR(B4567="DESCARTE",B4567="DEVOLUÇÃO"),"DESCARTE/DEVOLUÇÃO",IF(AND(D4567="",K4567&lt;&gt;""),"SEM LOTE",IF(AND(Q4567&lt;&gt;"",Q4567&gt;=Parametros!$B$11),"PARADO/SEM GIRO","OK"))))))))))</f>
        <v>VAZIA</v>
      </c>
      <c r="T4567" s="29" t="str">
        <f aca="false">IF(AND($S4567="PARADO/SEM GIRO",$K4567="KG",OR(Painel!$B$5="(Todos)",A4567=Painel!$B$5)*OR(Painel!$E$5="(Todos)",P4567=Painel!$E$5)),$J4567+ROW()/10000000,"")</f>
        <v/>
      </c>
      <c r="U4567" s="29" t="str">
        <f aca="false">IF(AND($S4567="VENCIDO",$K4567="KG",OR(Painel!$B$5="(Todos)",A4567=Painel!$B$5)*OR(Painel!$E$5="(Todos)",P4567=Painel!$E$5)),$J4567+ROW()/10000000,"")</f>
        <v/>
      </c>
    </row>
    <row r="4568" customFormat="false" ht="15" hidden="false" customHeight="false" outlineLevel="0" collapsed="false">
      <c r="A4568" s="29" t="s">
        <v>52</v>
      </c>
      <c r="B4568" s="29" t="s">
        <v>8452</v>
      </c>
      <c r="C4568" s="29" t="s">
        <v>325</v>
      </c>
      <c r="D4568" s="29" t="s">
        <v>492</v>
      </c>
      <c r="E4568" s="29" t="n">
        <v>1</v>
      </c>
      <c r="F4568" s="29"/>
      <c r="G4568" s="29" t="s">
        <v>8453</v>
      </c>
      <c r="H4568" s="30" t="n">
        <v>1102.5</v>
      </c>
      <c r="I4568" s="31" t="n">
        <v>46240</v>
      </c>
      <c r="J4568" s="30" t="n">
        <v>1102.5</v>
      </c>
      <c r="K4568" s="29" t="s">
        <v>120</v>
      </c>
      <c r="L4568" s="29" t="s">
        <v>1330</v>
      </c>
      <c r="M4568" s="29"/>
      <c r="N4568" s="29" t="s">
        <v>122</v>
      </c>
      <c r="O4568" s="31" t="n">
        <v>46600</v>
      </c>
      <c r="P4568" s="29" t="s">
        <v>123</v>
      </c>
      <c r="Q4568" s="29" t="n">
        <f aca="false">IFERROR(VALUE(L4568),"")</f>
        <v>45</v>
      </c>
      <c r="R4568" s="29" t="n">
        <f aca="true">IF(O4568="","",O4568-TODAY())</f>
        <v>315</v>
      </c>
      <c r="S4568" s="29" t="str">
        <f aca="false">IF(C4568="&lt;&lt; vazio &gt;&gt;","VAZIA",IF(AND(O4568&lt;&gt;"",R4568&lt;0),"VENCIDO",IF(AND(O4568&lt;&gt;"",R4568&lt;=Parametros!$B$10),"PRÓX. VENCIMENTO",IF(F4568="Q","QUALIDADE",IF(F4568="S","BLOQUEADO",IF(F4568="R","RESTRITO/DEVOLUÇÃO",IF(OR(N4568="QUAR",N4568="QRES"),"QUARENTENA",IF(OR(B4568="DESCARTE",B4568="DEVOLUÇÃO"),"DESCARTE/DEVOLUÇÃO",IF(AND(D4568="",K4568&lt;&gt;""),"SEM LOTE",IF(AND(Q4568&lt;&gt;"",Q4568&gt;=Parametros!$B$11),"PARADO/SEM GIRO","OK"))))))))))</f>
        <v>OK</v>
      </c>
      <c r="T4568" s="29" t="str">
        <f aca="false">IF(AND($S4568="PARADO/SEM GIRO",$K4568="KG",OR(Painel!$B$5="(Todos)",A4568=Painel!$B$5)*OR(Painel!$E$5="(Todos)",P4568=Painel!$E$5)),$J4568+ROW()/10000000,"")</f>
        <v/>
      </c>
      <c r="U4568" s="29" t="str">
        <f aca="false">IF(AND($S4568="VENCIDO",$K4568="KG",OR(Painel!$B$5="(Todos)",A4568=Painel!$B$5)*OR(Painel!$E$5="(Todos)",P4568=Painel!$E$5)),$J4568+ROW()/10000000,"")</f>
        <v/>
      </c>
    </row>
    <row r="4569" customFormat="false" ht="15" hidden="false" customHeight="false" outlineLevel="0" collapsed="false">
      <c r="A4569" s="29" t="s">
        <v>52</v>
      </c>
      <c r="B4569" s="29" t="s">
        <v>8454</v>
      </c>
      <c r="C4569" s="29" t="s">
        <v>258</v>
      </c>
      <c r="D4569" s="29" t="s">
        <v>378</v>
      </c>
      <c r="E4569" s="29" t="n">
        <v>1</v>
      </c>
      <c r="F4569" s="29"/>
      <c r="G4569" s="29" t="s">
        <v>8455</v>
      </c>
      <c r="H4569" s="30" t="n">
        <v>678.72</v>
      </c>
      <c r="I4569" s="31" t="n">
        <v>46281</v>
      </c>
      <c r="J4569" s="30" t="n">
        <v>678.72</v>
      </c>
      <c r="K4569" s="29" t="s">
        <v>120</v>
      </c>
      <c r="L4569" s="29" t="s">
        <v>180</v>
      </c>
      <c r="M4569" s="29"/>
      <c r="N4569" s="29" t="s">
        <v>122</v>
      </c>
      <c r="O4569" s="31" t="n">
        <v>46551</v>
      </c>
      <c r="P4569" s="29" t="s">
        <v>123</v>
      </c>
      <c r="Q4569" s="29" t="n">
        <f aca="false">IFERROR(VALUE(L4569),"")</f>
        <v>19</v>
      </c>
      <c r="R4569" s="29" t="n">
        <f aca="true">IF(O4569="","",O4569-TODAY())</f>
        <v>266</v>
      </c>
      <c r="S4569" s="29" t="str">
        <f aca="false">IF(C4569="&lt;&lt; vazio &gt;&gt;","VAZIA",IF(AND(O4569&lt;&gt;"",R4569&lt;0),"VENCIDO",IF(AND(O4569&lt;&gt;"",R4569&lt;=Parametros!$B$10),"PRÓX. VENCIMENTO",IF(F4569="Q","QUALIDADE",IF(F4569="S","BLOQUEADO",IF(F4569="R","RESTRITO/DEVOLUÇÃO",IF(OR(N4569="QUAR",N4569="QRES"),"QUARENTENA",IF(OR(B4569="DESCARTE",B4569="DEVOLUÇÃO"),"DESCARTE/DEVOLUÇÃO",IF(AND(D4569="",K4569&lt;&gt;""),"SEM LOTE",IF(AND(Q4569&lt;&gt;"",Q4569&gt;=Parametros!$B$11),"PARADO/SEM GIRO","OK"))))))))))</f>
        <v>OK</v>
      </c>
      <c r="T4569" s="29" t="str">
        <f aca="false">IF(AND($S4569="PARADO/SEM GIRO",$K4569="KG",OR(Painel!$B$5="(Todos)",A4569=Painel!$B$5)*OR(Painel!$E$5="(Todos)",P4569=Painel!$E$5)),$J4569+ROW()/10000000,"")</f>
        <v/>
      </c>
      <c r="U4569" s="29" t="str">
        <f aca="false">IF(AND($S4569="VENCIDO",$K4569="KG",OR(Painel!$B$5="(Todos)",A4569=Painel!$B$5)*OR(Painel!$E$5="(Todos)",P4569=Painel!$E$5)),$J4569+ROW()/10000000,"")</f>
        <v/>
      </c>
    </row>
    <row r="4570" customFormat="false" ht="15" hidden="false" customHeight="false" outlineLevel="0" collapsed="false">
      <c r="A4570" s="29" t="s">
        <v>52</v>
      </c>
      <c r="B4570" s="29" t="s">
        <v>8456</v>
      </c>
      <c r="C4570" s="29" t="s">
        <v>2833</v>
      </c>
      <c r="D4570" s="29" t="s">
        <v>2834</v>
      </c>
      <c r="E4570" s="29" t="n">
        <v>1</v>
      </c>
      <c r="F4570" s="29"/>
      <c r="G4570" s="29" t="s">
        <v>8457</v>
      </c>
      <c r="H4570" s="30" t="n">
        <v>980</v>
      </c>
      <c r="I4570" s="31" t="n">
        <v>46266</v>
      </c>
      <c r="J4570" s="30" t="n">
        <v>980</v>
      </c>
      <c r="K4570" s="29" t="s">
        <v>120</v>
      </c>
      <c r="L4570" s="29" t="s">
        <v>180</v>
      </c>
      <c r="M4570" s="29"/>
      <c r="N4570" s="29" t="s">
        <v>122</v>
      </c>
      <c r="O4570" s="31" t="n">
        <v>46759</v>
      </c>
      <c r="P4570" s="29" t="s">
        <v>123</v>
      </c>
      <c r="Q4570" s="29" t="n">
        <f aca="false">IFERROR(VALUE(L4570),"")</f>
        <v>19</v>
      </c>
      <c r="R4570" s="29" t="n">
        <f aca="true">IF(O4570="","",O4570-TODAY())</f>
        <v>474</v>
      </c>
      <c r="S4570" s="29" t="str">
        <f aca="false">IF(C4570="&lt;&lt; vazio &gt;&gt;","VAZIA",IF(AND(O4570&lt;&gt;"",R4570&lt;0),"VENCIDO",IF(AND(O4570&lt;&gt;"",R4570&lt;=Parametros!$B$10),"PRÓX. VENCIMENTO",IF(F4570="Q","QUALIDADE",IF(F4570="S","BLOQUEADO",IF(F4570="R","RESTRITO/DEVOLUÇÃO",IF(OR(N4570="QUAR",N4570="QRES"),"QUARENTENA",IF(OR(B4570="DESCARTE",B4570="DEVOLUÇÃO"),"DESCARTE/DEVOLUÇÃO",IF(AND(D4570="",K4570&lt;&gt;""),"SEM LOTE",IF(AND(Q4570&lt;&gt;"",Q4570&gt;=Parametros!$B$11),"PARADO/SEM GIRO","OK"))))))))))</f>
        <v>OK</v>
      </c>
      <c r="T4570" s="29" t="str">
        <f aca="false">IF(AND($S4570="PARADO/SEM GIRO",$K4570="KG",OR(Painel!$B$5="(Todos)",A4570=Painel!$B$5)*OR(Painel!$E$5="(Todos)",P4570=Painel!$E$5)),$J4570+ROW()/10000000,"")</f>
        <v/>
      </c>
      <c r="U4570" s="29" t="str">
        <f aca="false">IF(AND($S4570="VENCIDO",$K4570="KG",OR(Painel!$B$5="(Todos)",A4570=Painel!$B$5)*OR(Painel!$E$5="(Todos)",P4570=Painel!$E$5)),$J4570+ROW()/10000000,"")</f>
        <v/>
      </c>
    </row>
    <row r="4571" customFormat="false" ht="15" hidden="false" customHeight="false" outlineLevel="0" collapsed="false">
      <c r="A4571" s="29" t="s">
        <v>52</v>
      </c>
      <c r="B4571" s="29" t="s">
        <v>8458</v>
      </c>
      <c r="C4571" s="29" t="s">
        <v>222</v>
      </c>
      <c r="D4571" s="29" t="s">
        <v>675</v>
      </c>
      <c r="E4571" s="29" t="n">
        <v>1</v>
      </c>
      <c r="F4571" s="29" t="s">
        <v>137</v>
      </c>
      <c r="G4571" s="29" t="s">
        <v>8459</v>
      </c>
      <c r="H4571" s="30" t="n">
        <v>980</v>
      </c>
      <c r="I4571" s="31" t="n">
        <v>46259</v>
      </c>
      <c r="J4571" s="30" t="n">
        <v>980</v>
      </c>
      <c r="K4571" s="29" t="s">
        <v>120</v>
      </c>
      <c r="L4571" s="29" t="s">
        <v>677</v>
      </c>
      <c r="M4571" s="29"/>
      <c r="N4571" s="29" t="s">
        <v>122</v>
      </c>
      <c r="O4571" s="31" t="n">
        <v>46797</v>
      </c>
      <c r="P4571" s="29" t="s">
        <v>123</v>
      </c>
      <c r="Q4571" s="29" t="n">
        <f aca="false">IFERROR(VALUE(L4571),"")</f>
        <v>26</v>
      </c>
      <c r="R4571" s="29" t="n">
        <f aca="true">IF(O4571="","",O4571-TODAY())</f>
        <v>512</v>
      </c>
      <c r="S4571" s="29" t="str">
        <f aca="false">IF(C4571="&lt;&lt; vazio &gt;&gt;","VAZIA",IF(AND(O4571&lt;&gt;"",R4571&lt;0),"VENCIDO",IF(AND(O4571&lt;&gt;"",R4571&lt;=Parametros!$B$10),"PRÓX. VENCIMENTO",IF(F4571="Q","QUALIDADE",IF(F4571="S","BLOQUEADO",IF(F4571="R","RESTRITO/DEVOLUÇÃO",IF(OR(N4571="QUAR",N4571="QRES"),"QUARENTENA",IF(OR(B4571="DESCARTE",B4571="DEVOLUÇÃO"),"DESCARTE/DEVOLUÇÃO",IF(AND(D4571="",K4571&lt;&gt;""),"SEM LOTE",IF(AND(Q4571&lt;&gt;"",Q4571&gt;=Parametros!$B$11),"PARADO/SEM GIRO","OK"))))))))))</f>
        <v>BLOQUEADO</v>
      </c>
      <c r="T4571" s="29" t="str">
        <f aca="false">IF(AND($S4571="PARADO/SEM GIRO",$K4571="KG",OR(Painel!$B$5="(Todos)",A4571=Painel!$B$5)*OR(Painel!$E$5="(Todos)",P4571=Painel!$E$5)),$J4571+ROW()/10000000,"")</f>
        <v/>
      </c>
      <c r="U4571" s="29" t="str">
        <f aca="false">IF(AND($S4571="VENCIDO",$K4571="KG",OR(Painel!$B$5="(Todos)",A4571=Painel!$B$5)*OR(Painel!$E$5="(Todos)",P4571=Painel!$E$5)),$J4571+ROW()/10000000,"")</f>
        <v/>
      </c>
    </row>
    <row r="4572" customFormat="false" ht="15" hidden="false" customHeight="false" outlineLevel="0" collapsed="false">
      <c r="A4572" s="29" t="s">
        <v>52</v>
      </c>
      <c r="B4572" s="29" t="s">
        <v>8460</v>
      </c>
      <c r="C4572" s="29" t="s">
        <v>135</v>
      </c>
      <c r="D4572" s="29" t="s">
        <v>2998</v>
      </c>
      <c r="E4572" s="29" t="n">
        <v>1</v>
      </c>
      <c r="F4572" s="29"/>
      <c r="G4572" s="29" t="s">
        <v>8461</v>
      </c>
      <c r="H4572" s="30" t="n">
        <v>999.9</v>
      </c>
      <c r="I4572" s="31" t="n">
        <v>46261</v>
      </c>
      <c r="J4572" s="30" t="n">
        <v>999.9</v>
      </c>
      <c r="K4572" s="29" t="s">
        <v>120</v>
      </c>
      <c r="L4572" s="29" t="s">
        <v>938</v>
      </c>
      <c r="M4572" s="29"/>
      <c r="N4572" s="29" t="s">
        <v>122</v>
      </c>
      <c r="O4572" s="31" t="n">
        <v>46608</v>
      </c>
      <c r="P4572" s="29" t="s">
        <v>123</v>
      </c>
      <c r="Q4572" s="29" t="n">
        <f aca="false">IFERROR(VALUE(L4572),"")</f>
        <v>24</v>
      </c>
      <c r="R4572" s="29" t="n">
        <f aca="true">IF(O4572="","",O4572-TODAY())</f>
        <v>323</v>
      </c>
      <c r="S4572" s="29" t="str">
        <f aca="false">IF(C4572="&lt;&lt; vazio &gt;&gt;","VAZIA",IF(AND(O4572&lt;&gt;"",R4572&lt;0),"VENCIDO",IF(AND(O4572&lt;&gt;"",R4572&lt;=Parametros!$B$10),"PRÓX. VENCIMENTO",IF(F4572="Q","QUALIDADE",IF(F4572="S","BLOQUEADO",IF(F4572="R","RESTRITO/DEVOLUÇÃO",IF(OR(N4572="QUAR",N4572="QRES"),"QUARENTENA",IF(OR(B4572="DESCARTE",B4572="DEVOLUÇÃO"),"DESCARTE/DEVOLUÇÃO",IF(AND(D4572="",K4572&lt;&gt;""),"SEM LOTE",IF(AND(Q4572&lt;&gt;"",Q4572&gt;=Parametros!$B$11),"PARADO/SEM GIRO","OK"))))))))))</f>
        <v>OK</v>
      </c>
      <c r="T4572" s="29" t="str">
        <f aca="false">IF(AND($S4572="PARADO/SEM GIRO",$K4572="KG",OR(Painel!$B$5="(Todos)",A4572=Painel!$B$5)*OR(Painel!$E$5="(Todos)",P4572=Painel!$E$5)),$J4572+ROW()/10000000,"")</f>
        <v/>
      </c>
      <c r="U4572" s="29" t="str">
        <f aca="false">IF(AND($S4572="VENCIDO",$K4572="KG",OR(Painel!$B$5="(Todos)",A4572=Painel!$B$5)*OR(Painel!$E$5="(Todos)",P4572=Painel!$E$5)),$J4572+ROW()/10000000,"")</f>
        <v/>
      </c>
    </row>
    <row r="4573" customFormat="false" ht="15" hidden="false" customHeight="false" outlineLevel="0" collapsed="false">
      <c r="A4573" s="29" t="s">
        <v>52</v>
      </c>
      <c r="B4573" s="29" t="s">
        <v>8462</v>
      </c>
      <c r="C4573" s="29" t="s">
        <v>115</v>
      </c>
      <c r="D4573" s="29"/>
      <c r="E4573" s="29" t="n">
        <v>0</v>
      </c>
      <c r="F4573" s="29"/>
      <c r="G4573" s="29"/>
      <c r="H4573" s="30" t="n">
        <v>0</v>
      </c>
      <c r="I4573" s="29"/>
      <c r="J4573" s="30" t="n">
        <v>0</v>
      </c>
      <c r="K4573" s="29"/>
      <c r="L4573" s="29" t="s">
        <v>116</v>
      </c>
      <c r="M4573" s="29"/>
      <c r="N4573" s="29"/>
      <c r="O4573" s="29"/>
      <c r="P4573" s="29"/>
      <c r="Q4573" s="29" t="n">
        <f aca="false">IFERROR(VALUE(L4573),"")</f>
        <v>0</v>
      </c>
      <c r="R4573" s="29" t="str">
        <f aca="true">IF(O4573="","",O4573-TODAY())</f>
        <v/>
      </c>
      <c r="S4573" s="29" t="str">
        <f aca="false">IF(C4573="&lt;&lt; vazio &gt;&gt;","VAZIA",IF(AND(O4573&lt;&gt;"",R4573&lt;0),"VENCIDO",IF(AND(O4573&lt;&gt;"",R4573&lt;=Parametros!$B$10),"PRÓX. VENCIMENTO",IF(F4573="Q","QUALIDADE",IF(F4573="S","BLOQUEADO",IF(F4573="R","RESTRITO/DEVOLUÇÃO",IF(OR(N4573="QUAR",N4573="QRES"),"QUARENTENA",IF(OR(B4573="DESCARTE",B4573="DEVOLUÇÃO"),"DESCARTE/DEVOLUÇÃO",IF(AND(D4573="",K4573&lt;&gt;""),"SEM LOTE",IF(AND(Q4573&lt;&gt;"",Q4573&gt;=Parametros!$B$11),"PARADO/SEM GIRO","OK"))))))))))</f>
        <v>VAZIA</v>
      </c>
      <c r="T4573" s="29" t="str">
        <f aca="false">IF(AND($S4573="PARADO/SEM GIRO",$K4573="KG",OR(Painel!$B$5="(Todos)",A4573=Painel!$B$5)*OR(Painel!$E$5="(Todos)",P4573=Painel!$E$5)),$J4573+ROW()/10000000,"")</f>
        <v/>
      </c>
      <c r="U4573" s="29" t="str">
        <f aca="false">IF(AND($S4573="VENCIDO",$K4573="KG",OR(Painel!$B$5="(Todos)",A4573=Painel!$B$5)*OR(Painel!$E$5="(Todos)",P4573=Painel!$E$5)),$J4573+ROW()/10000000,"")</f>
        <v/>
      </c>
    </row>
    <row r="4574" customFormat="false" ht="15" hidden="false" customHeight="false" outlineLevel="0" collapsed="false">
      <c r="A4574" s="29" t="s">
        <v>52</v>
      </c>
      <c r="B4574" s="29" t="s">
        <v>8463</v>
      </c>
      <c r="C4574" s="29" t="s">
        <v>1742</v>
      </c>
      <c r="D4574" s="29" t="s">
        <v>8148</v>
      </c>
      <c r="E4574" s="29" t="n">
        <v>1</v>
      </c>
      <c r="F4574" s="29"/>
      <c r="G4574" s="29" t="s">
        <v>8464</v>
      </c>
      <c r="H4574" s="30" t="n">
        <v>1000</v>
      </c>
      <c r="I4574" s="31" t="n">
        <v>46274</v>
      </c>
      <c r="J4574" s="30" t="n">
        <v>1000</v>
      </c>
      <c r="K4574" s="29" t="s">
        <v>120</v>
      </c>
      <c r="L4574" s="29" t="s">
        <v>138</v>
      </c>
      <c r="M4574" s="29"/>
      <c r="N4574" s="29" t="s">
        <v>122</v>
      </c>
      <c r="O4574" s="31" t="n">
        <v>46514</v>
      </c>
      <c r="P4574" s="29" t="s">
        <v>123</v>
      </c>
      <c r="Q4574" s="29" t="n">
        <f aca="false">IFERROR(VALUE(L4574),"")</f>
        <v>11</v>
      </c>
      <c r="R4574" s="29" t="n">
        <f aca="true">IF(O4574="","",O4574-TODAY())</f>
        <v>229</v>
      </c>
      <c r="S4574" s="29" t="str">
        <f aca="false">IF(C4574="&lt;&lt; vazio &gt;&gt;","VAZIA",IF(AND(O4574&lt;&gt;"",R4574&lt;0),"VENCIDO",IF(AND(O4574&lt;&gt;"",R4574&lt;=Parametros!$B$10),"PRÓX. VENCIMENTO",IF(F4574="Q","QUALIDADE",IF(F4574="S","BLOQUEADO",IF(F4574="R","RESTRITO/DEVOLUÇÃO",IF(OR(N4574="QUAR",N4574="QRES"),"QUARENTENA",IF(OR(B4574="DESCARTE",B4574="DEVOLUÇÃO"),"DESCARTE/DEVOLUÇÃO",IF(AND(D4574="",K4574&lt;&gt;""),"SEM LOTE",IF(AND(Q4574&lt;&gt;"",Q4574&gt;=Parametros!$B$11),"PARADO/SEM GIRO","OK"))))))))))</f>
        <v>OK</v>
      </c>
      <c r="T4574" s="29" t="str">
        <f aca="false">IF(AND($S4574="PARADO/SEM GIRO",$K4574="KG",OR(Painel!$B$5="(Todos)",A4574=Painel!$B$5)*OR(Painel!$E$5="(Todos)",P4574=Painel!$E$5)),$J4574+ROW()/10000000,"")</f>
        <v/>
      </c>
      <c r="U4574" s="29" t="str">
        <f aca="false">IF(AND($S4574="VENCIDO",$K4574="KG",OR(Painel!$B$5="(Todos)",A4574=Painel!$B$5)*OR(Painel!$E$5="(Todos)",P4574=Painel!$E$5)),$J4574+ROW()/10000000,"")</f>
        <v/>
      </c>
    </row>
    <row r="4575" customFormat="false" ht="15" hidden="false" customHeight="false" outlineLevel="0" collapsed="false">
      <c r="A4575" s="29" t="s">
        <v>52</v>
      </c>
      <c r="B4575" s="29" t="s">
        <v>8465</v>
      </c>
      <c r="C4575" s="29" t="s">
        <v>222</v>
      </c>
      <c r="D4575" s="29" t="s">
        <v>675</v>
      </c>
      <c r="E4575" s="29" t="n">
        <v>1</v>
      </c>
      <c r="F4575" s="29" t="s">
        <v>137</v>
      </c>
      <c r="G4575" s="29" t="s">
        <v>8466</v>
      </c>
      <c r="H4575" s="30" t="n">
        <v>980</v>
      </c>
      <c r="I4575" s="31" t="n">
        <v>46259</v>
      </c>
      <c r="J4575" s="30" t="n">
        <v>980</v>
      </c>
      <c r="K4575" s="29" t="s">
        <v>120</v>
      </c>
      <c r="L4575" s="29" t="s">
        <v>677</v>
      </c>
      <c r="M4575" s="29"/>
      <c r="N4575" s="29" t="s">
        <v>122</v>
      </c>
      <c r="O4575" s="31" t="n">
        <v>46797</v>
      </c>
      <c r="P4575" s="29" t="s">
        <v>123</v>
      </c>
      <c r="Q4575" s="29" t="n">
        <f aca="false">IFERROR(VALUE(L4575),"")</f>
        <v>26</v>
      </c>
      <c r="R4575" s="29" t="n">
        <f aca="true">IF(O4575="","",O4575-TODAY())</f>
        <v>512</v>
      </c>
      <c r="S4575" s="29" t="str">
        <f aca="false">IF(C4575="&lt;&lt; vazio &gt;&gt;","VAZIA",IF(AND(O4575&lt;&gt;"",R4575&lt;0),"VENCIDO",IF(AND(O4575&lt;&gt;"",R4575&lt;=Parametros!$B$10),"PRÓX. VENCIMENTO",IF(F4575="Q","QUALIDADE",IF(F4575="S","BLOQUEADO",IF(F4575="R","RESTRITO/DEVOLUÇÃO",IF(OR(N4575="QUAR",N4575="QRES"),"QUARENTENA",IF(OR(B4575="DESCARTE",B4575="DEVOLUÇÃO"),"DESCARTE/DEVOLUÇÃO",IF(AND(D4575="",K4575&lt;&gt;""),"SEM LOTE",IF(AND(Q4575&lt;&gt;"",Q4575&gt;=Parametros!$B$11),"PARADO/SEM GIRO","OK"))))))))))</f>
        <v>BLOQUEADO</v>
      </c>
      <c r="T4575" s="29" t="str">
        <f aca="false">IF(AND($S4575="PARADO/SEM GIRO",$K4575="KG",OR(Painel!$B$5="(Todos)",A4575=Painel!$B$5)*OR(Painel!$E$5="(Todos)",P4575=Painel!$E$5)),$J4575+ROW()/10000000,"")</f>
        <v/>
      </c>
      <c r="U4575" s="29" t="str">
        <f aca="false">IF(AND($S4575="VENCIDO",$K4575="KG",OR(Painel!$B$5="(Todos)",A4575=Painel!$B$5)*OR(Painel!$E$5="(Todos)",P4575=Painel!$E$5)),$J4575+ROW()/10000000,"")</f>
        <v/>
      </c>
    </row>
    <row r="4576" customFormat="false" ht="15" hidden="false" customHeight="false" outlineLevel="0" collapsed="false">
      <c r="A4576" s="29" t="s">
        <v>52</v>
      </c>
      <c r="B4576" s="29" t="s">
        <v>8467</v>
      </c>
      <c r="C4576" s="29" t="s">
        <v>398</v>
      </c>
      <c r="D4576" s="29" t="s">
        <v>885</v>
      </c>
      <c r="E4576" s="29" t="n">
        <v>1</v>
      </c>
      <c r="F4576" s="29"/>
      <c r="G4576" s="29" t="s">
        <v>8468</v>
      </c>
      <c r="H4576" s="30" t="n">
        <v>1102.5</v>
      </c>
      <c r="I4576" s="31" t="n">
        <v>46282</v>
      </c>
      <c r="J4576" s="30" t="n">
        <v>1102.5</v>
      </c>
      <c r="K4576" s="29" t="s">
        <v>120</v>
      </c>
      <c r="L4576" s="29" t="s">
        <v>400</v>
      </c>
      <c r="M4576" s="29"/>
      <c r="N4576" s="29" t="s">
        <v>122</v>
      </c>
      <c r="O4576" s="31" t="n">
        <v>46642</v>
      </c>
      <c r="P4576" s="29" t="s">
        <v>123</v>
      </c>
      <c r="Q4576" s="29" t="n">
        <f aca="false">IFERROR(VALUE(L4576),"")</f>
        <v>3</v>
      </c>
      <c r="R4576" s="29" t="n">
        <f aca="true">IF(O4576="","",O4576-TODAY())</f>
        <v>357</v>
      </c>
      <c r="S4576" s="29" t="str">
        <f aca="false">IF(C4576="&lt;&lt; vazio &gt;&gt;","VAZIA",IF(AND(O4576&lt;&gt;"",R4576&lt;0),"VENCIDO",IF(AND(O4576&lt;&gt;"",R4576&lt;=Parametros!$B$10),"PRÓX. VENCIMENTO",IF(F4576="Q","QUALIDADE",IF(F4576="S","BLOQUEADO",IF(F4576="R","RESTRITO/DEVOLUÇÃO",IF(OR(N4576="QUAR",N4576="QRES"),"QUARENTENA",IF(OR(B4576="DESCARTE",B4576="DEVOLUÇÃO"),"DESCARTE/DEVOLUÇÃO",IF(AND(D4576="",K4576&lt;&gt;""),"SEM LOTE",IF(AND(Q4576&lt;&gt;"",Q4576&gt;=Parametros!$B$11),"PARADO/SEM GIRO","OK"))))))))))</f>
        <v>OK</v>
      </c>
      <c r="T4576" s="29" t="str">
        <f aca="false">IF(AND($S4576="PARADO/SEM GIRO",$K4576="KG",OR(Painel!$B$5="(Todos)",A4576=Painel!$B$5)*OR(Painel!$E$5="(Todos)",P4576=Painel!$E$5)),$J4576+ROW()/10000000,"")</f>
        <v/>
      </c>
      <c r="U4576" s="29" t="str">
        <f aca="false">IF(AND($S4576="VENCIDO",$K4576="KG",OR(Painel!$B$5="(Todos)",A4576=Painel!$B$5)*OR(Painel!$E$5="(Todos)",P4576=Painel!$E$5)),$J4576+ROW()/10000000,"")</f>
        <v/>
      </c>
    </row>
    <row r="4577" customFormat="false" ht="15" hidden="false" customHeight="false" outlineLevel="0" collapsed="false">
      <c r="A4577" s="29" t="s">
        <v>52</v>
      </c>
      <c r="B4577" s="29" t="s">
        <v>8469</v>
      </c>
      <c r="C4577" s="29" t="s">
        <v>876</v>
      </c>
      <c r="D4577" s="29" t="s">
        <v>6993</v>
      </c>
      <c r="E4577" s="29" t="n">
        <v>1</v>
      </c>
      <c r="F4577" s="29" t="s">
        <v>268</v>
      </c>
      <c r="G4577" s="29" t="s">
        <v>8470</v>
      </c>
      <c r="H4577" s="30" t="n">
        <v>720</v>
      </c>
      <c r="I4577" s="31" t="n">
        <v>46281</v>
      </c>
      <c r="J4577" s="30" t="n">
        <v>720</v>
      </c>
      <c r="K4577" s="29" t="s">
        <v>120</v>
      </c>
      <c r="L4577" s="29" t="s">
        <v>284</v>
      </c>
      <c r="M4577" s="29"/>
      <c r="N4577" s="29" t="s">
        <v>122</v>
      </c>
      <c r="O4577" s="31" t="n">
        <v>46828</v>
      </c>
      <c r="P4577" s="29" t="s">
        <v>123</v>
      </c>
      <c r="Q4577" s="29" t="n">
        <f aca="false">IFERROR(VALUE(L4577),"")</f>
        <v>4</v>
      </c>
      <c r="R4577" s="29" t="n">
        <f aca="true">IF(O4577="","",O4577-TODAY())</f>
        <v>543</v>
      </c>
      <c r="S4577" s="29" t="str">
        <f aca="false">IF(C4577="&lt;&lt; vazio &gt;&gt;","VAZIA",IF(AND(O4577&lt;&gt;"",R4577&lt;0),"VENCIDO",IF(AND(O4577&lt;&gt;"",R4577&lt;=Parametros!$B$10),"PRÓX. VENCIMENTO",IF(F4577="Q","QUALIDADE",IF(F4577="S","BLOQUEADO",IF(F4577="R","RESTRITO/DEVOLUÇÃO",IF(OR(N4577="QUAR",N4577="QRES"),"QUARENTENA",IF(OR(B4577="DESCARTE",B4577="DEVOLUÇÃO"),"DESCARTE/DEVOLUÇÃO",IF(AND(D4577="",K4577&lt;&gt;""),"SEM LOTE",IF(AND(Q4577&lt;&gt;"",Q4577&gt;=Parametros!$B$11),"PARADO/SEM GIRO","OK"))))))))))</f>
        <v>QUALIDADE</v>
      </c>
      <c r="T4577" s="29" t="str">
        <f aca="false">IF(AND($S4577="PARADO/SEM GIRO",$K4577="KG",OR(Painel!$B$5="(Todos)",A4577=Painel!$B$5)*OR(Painel!$E$5="(Todos)",P4577=Painel!$E$5)),$J4577+ROW()/10000000,"")</f>
        <v/>
      </c>
      <c r="U4577" s="29" t="str">
        <f aca="false">IF(AND($S4577="VENCIDO",$K4577="KG",OR(Painel!$B$5="(Todos)",A4577=Painel!$B$5)*OR(Painel!$E$5="(Todos)",P4577=Painel!$E$5)),$J4577+ROW()/10000000,"")</f>
        <v/>
      </c>
    </row>
    <row r="4578" customFormat="false" ht="15" hidden="false" customHeight="false" outlineLevel="0" collapsed="false">
      <c r="A4578" s="29" t="s">
        <v>52</v>
      </c>
      <c r="B4578" s="29" t="s">
        <v>8471</v>
      </c>
      <c r="C4578" s="29" t="s">
        <v>741</v>
      </c>
      <c r="D4578" s="29" t="s">
        <v>2906</v>
      </c>
      <c r="E4578" s="29" t="n">
        <v>1</v>
      </c>
      <c r="F4578" s="29" t="s">
        <v>268</v>
      </c>
      <c r="G4578" s="29" t="s">
        <v>8472</v>
      </c>
      <c r="H4578" s="30" t="n">
        <v>1080</v>
      </c>
      <c r="I4578" s="31" t="n">
        <v>46281</v>
      </c>
      <c r="J4578" s="30" t="n">
        <v>1080</v>
      </c>
      <c r="K4578" s="29" t="s">
        <v>120</v>
      </c>
      <c r="L4578" s="29" t="s">
        <v>284</v>
      </c>
      <c r="M4578" s="29"/>
      <c r="N4578" s="29" t="s">
        <v>122</v>
      </c>
      <c r="O4578" s="31" t="n">
        <v>46646</v>
      </c>
      <c r="P4578" s="29" t="s">
        <v>123</v>
      </c>
      <c r="Q4578" s="29" t="n">
        <f aca="false">IFERROR(VALUE(L4578),"")</f>
        <v>4</v>
      </c>
      <c r="R4578" s="29" t="n">
        <f aca="true">IF(O4578="","",O4578-TODAY())</f>
        <v>361</v>
      </c>
      <c r="S4578" s="29" t="str">
        <f aca="false">IF(C4578="&lt;&lt; vazio &gt;&gt;","VAZIA",IF(AND(O4578&lt;&gt;"",R4578&lt;0),"VENCIDO",IF(AND(O4578&lt;&gt;"",R4578&lt;=Parametros!$B$10),"PRÓX. VENCIMENTO",IF(F4578="Q","QUALIDADE",IF(F4578="S","BLOQUEADO",IF(F4578="R","RESTRITO/DEVOLUÇÃO",IF(OR(N4578="QUAR",N4578="QRES"),"QUARENTENA",IF(OR(B4578="DESCARTE",B4578="DEVOLUÇÃO"),"DESCARTE/DEVOLUÇÃO",IF(AND(D4578="",K4578&lt;&gt;""),"SEM LOTE",IF(AND(Q4578&lt;&gt;"",Q4578&gt;=Parametros!$B$11),"PARADO/SEM GIRO","OK"))))))))))</f>
        <v>QUALIDADE</v>
      </c>
      <c r="T4578" s="29" t="str">
        <f aca="false">IF(AND($S4578="PARADO/SEM GIRO",$K4578="KG",OR(Painel!$B$5="(Todos)",A4578=Painel!$B$5)*OR(Painel!$E$5="(Todos)",P4578=Painel!$E$5)),$J4578+ROW()/10000000,"")</f>
        <v/>
      </c>
      <c r="U4578" s="29" t="str">
        <f aca="false">IF(AND($S4578="VENCIDO",$K4578="KG",OR(Painel!$B$5="(Todos)",A4578=Painel!$B$5)*OR(Painel!$E$5="(Todos)",P4578=Painel!$E$5)),$J4578+ROW()/10000000,"")</f>
        <v/>
      </c>
    </row>
    <row r="4579" customFormat="false" ht="15" hidden="false" customHeight="false" outlineLevel="0" collapsed="false">
      <c r="A4579" s="29" t="s">
        <v>52</v>
      </c>
      <c r="B4579" s="29" t="s">
        <v>8473</v>
      </c>
      <c r="C4579" s="29" t="s">
        <v>157</v>
      </c>
      <c r="D4579" s="29" t="s">
        <v>2584</v>
      </c>
      <c r="E4579" s="29" t="n">
        <v>1</v>
      </c>
      <c r="F4579" s="29"/>
      <c r="G4579" s="29" t="s">
        <v>8474</v>
      </c>
      <c r="H4579" s="30" t="n">
        <v>1102.5</v>
      </c>
      <c r="I4579" s="31" t="n">
        <v>46217</v>
      </c>
      <c r="J4579" s="30" t="n">
        <v>1102.5</v>
      </c>
      <c r="K4579" s="29" t="s">
        <v>120</v>
      </c>
      <c r="L4579" s="29" t="s">
        <v>2586</v>
      </c>
      <c r="M4579" s="29"/>
      <c r="N4579" s="29" t="s">
        <v>122</v>
      </c>
      <c r="O4579" s="31" t="n">
        <v>46759</v>
      </c>
      <c r="P4579" s="29" t="s">
        <v>123</v>
      </c>
      <c r="Q4579" s="29" t="n">
        <f aca="false">IFERROR(VALUE(L4579),"")</f>
        <v>68</v>
      </c>
      <c r="R4579" s="29" t="n">
        <f aca="true">IF(O4579="","",O4579-TODAY())</f>
        <v>474</v>
      </c>
      <c r="S4579" s="29" t="str">
        <f aca="false">IF(C4579="&lt;&lt; vazio &gt;&gt;","VAZIA",IF(AND(O4579&lt;&gt;"",R4579&lt;0),"VENCIDO",IF(AND(O4579&lt;&gt;"",R4579&lt;=Parametros!$B$10),"PRÓX. VENCIMENTO",IF(F4579="Q","QUALIDADE",IF(F4579="S","BLOQUEADO",IF(F4579="R","RESTRITO/DEVOLUÇÃO",IF(OR(N4579="QUAR",N4579="QRES"),"QUARENTENA",IF(OR(B4579="DESCARTE",B4579="DEVOLUÇÃO"),"DESCARTE/DEVOLUÇÃO",IF(AND(D4579="",K4579&lt;&gt;""),"SEM LOTE",IF(AND(Q4579&lt;&gt;"",Q4579&gt;=Parametros!$B$11),"PARADO/SEM GIRO","OK"))))))))))</f>
        <v>OK</v>
      </c>
      <c r="T4579" s="29" t="str">
        <f aca="false">IF(AND($S4579="PARADO/SEM GIRO",$K4579="KG",OR(Painel!$B$5="(Todos)",A4579=Painel!$B$5)*OR(Painel!$E$5="(Todos)",P4579=Painel!$E$5)),$J4579+ROW()/10000000,"")</f>
        <v/>
      </c>
      <c r="U4579" s="29" t="str">
        <f aca="false">IF(AND($S4579="VENCIDO",$K4579="KG",OR(Painel!$B$5="(Todos)",A4579=Painel!$B$5)*OR(Painel!$E$5="(Todos)",P4579=Painel!$E$5)),$J4579+ROW()/10000000,"")</f>
        <v/>
      </c>
    </row>
    <row r="4580" customFormat="false" ht="15" hidden="false" customHeight="false" outlineLevel="0" collapsed="false">
      <c r="A4580" s="29" t="s">
        <v>52</v>
      </c>
      <c r="B4580" s="29" t="s">
        <v>8475</v>
      </c>
      <c r="C4580" s="29" t="s">
        <v>362</v>
      </c>
      <c r="D4580" s="29" t="s">
        <v>450</v>
      </c>
      <c r="E4580" s="29" t="n">
        <v>1</v>
      </c>
      <c r="F4580" s="29"/>
      <c r="G4580" s="29" t="s">
        <v>8476</v>
      </c>
      <c r="H4580" s="30" t="n">
        <v>727.2</v>
      </c>
      <c r="I4580" s="31" t="n">
        <v>46244</v>
      </c>
      <c r="J4580" s="30" t="n">
        <v>727.2</v>
      </c>
      <c r="K4580" s="29" t="s">
        <v>120</v>
      </c>
      <c r="L4580" s="29" t="s">
        <v>182</v>
      </c>
      <c r="M4580" s="29"/>
      <c r="N4580" s="29" t="s">
        <v>122</v>
      </c>
      <c r="O4580" s="31" t="n">
        <v>46966</v>
      </c>
      <c r="P4580" s="29" t="s">
        <v>123</v>
      </c>
      <c r="Q4580" s="29" t="n">
        <f aca="false">IFERROR(VALUE(L4580),"")</f>
        <v>41</v>
      </c>
      <c r="R4580" s="29" t="n">
        <f aca="true">IF(O4580="","",O4580-TODAY())</f>
        <v>681</v>
      </c>
      <c r="S4580" s="29" t="str">
        <f aca="false">IF(C4580="&lt;&lt; vazio &gt;&gt;","VAZIA",IF(AND(O4580&lt;&gt;"",R4580&lt;0),"VENCIDO",IF(AND(O4580&lt;&gt;"",R4580&lt;=Parametros!$B$10),"PRÓX. VENCIMENTO",IF(F4580="Q","QUALIDADE",IF(F4580="S","BLOQUEADO",IF(F4580="R","RESTRITO/DEVOLUÇÃO",IF(OR(N4580="QUAR",N4580="QRES"),"QUARENTENA",IF(OR(B4580="DESCARTE",B4580="DEVOLUÇÃO"),"DESCARTE/DEVOLUÇÃO",IF(AND(D4580="",K4580&lt;&gt;""),"SEM LOTE",IF(AND(Q4580&lt;&gt;"",Q4580&gt;=Parametros!$B$11),"PARADO/SEM GIRO","OK"))))))))))</f>
        <v>OK</v>
      </c>
      <c r="T4580" s="29" t="str">
        <f aca="false">IF(AND($S4580="PARADO/SEM GIRO",$K4580="KG",OR(Painel!$B$5="(Todos)",A4580=Painel!$B$5)*OR(Painel!$E$5="(Todos)",P4580=Painel!$E$5)),$J4580+ROW()/10000000,"")</f>
        <v/>
      </c>
      <c r="U4580" s="29" t="str">
        <f aca="false">IF(AND($S4580="VENCIDO",$K4580="KG",OR(Painel!$B$5="(Todos)",A4580=Painel!$B$5)*OR(Painel!$E$5="(Todos)",P4580=Painel!$E$5)),$J4580+ROW()/10000000,"")</f>
        <v/>
      </c>
    </row>
    <row r="4581" customFormat="false" ht="15" hidden="false" customHeight="false" outlineLevel="0" collapsed="false">
      <c r="A4581" s="29" t="s">
        <v>52</v>
      </c>
      <c r="B4581" s="29" t="s">
        <v>8477</v>
      </c>
      <c r="C4581" s="29" t="s">
        <v>325</v>
      </c>
      <c r="D4581" s="29" t="s">
        <v>492</v>
      </c>
      <c r="E4581" s="29" t="n">
        <v>1</v>
      </c>
      <c r="F4581" s="29"/>
      <c r="G4581" s="29" t="s">
        <v>8478</v>
      </c>
      <c r="H4581" s="30" t="n">
        <v>1102.5</v>
      </c>
      <c r="I4581" s="31" t="n">
        <v>46240</v>
      </c>
      <c r="J4581" s="30" t="n">
        <v>1102.5</v>
      </c>
      <c r="K4581" s="29" t="s">
        <v>120</v>
      </c>
      <c r="L4581" s="29" t="s">
        <v>1330</v>
      </c>
      <c r="M4581" s="29"/>
      <c r="N4581" s="29" t="s">
        <v>122</v>
      </c>
      <c r="O4581" s="31" t="n">
        <v>46600</v>
      </c>
      <c r="P4581" s="29" t="s">
        <v>123</v>
      </c>
      <c r="Q4581" s="29" t="n">
        <f aca="false">IFERROR(VALUE(L4581),"")</f>
        <v>45</v>
      </c>
      <c r="R4581" s="29" t="n">
        <f aca="true">IF(O4581="","",O4581-TODAY())</f>
        <v>315</v>
      </c>
      <c r="S4581" s="29" t="str">
        <f aca="false">IF(C4581="&lt;&lt; vazio &gt;&gt;","VAZIA",IF(AND(O4581&lt;&gt;"",R4581&lt;0),"VENCIDO",IF(AND(O4581&lt;&gt;"",R4581&lt;=Parametros!$B$10),"PRÓX. VENCIMENTO",IF(F4581="Q","QUALIDADE",IF(F4581="S","BLOQUEADO",IF(F4581="R","RESTRITO/DEVOLUÇÃO",IF(OR(N4581="QUAR",N4581="QRES"),"QUARENTENA",IF(OR(B4581="DESCARTE",B4581="DEVOLUÇÃO"),"DESCARTE/DEVOLUÇÃO",IF(AND(D4581="",K4581&lt;&gt;""),"SEM LOTE",IF(AND(Q4581&lt;&gt;"",Q4581&gt;=Parametros!$B$11),"PARADO/SEM GIRO","OK"))))))))))</f>
        <v>OK</v>
      </c>
      <c r="T4581" s="29" t="str">
        <f aca="false">IF(AND($S4581="PARADO/SEM GIRO",$K4581="KG",OR(Painel!$B$5="(Todos)",A4581=Painel!$B$5)*OR(Painel!$E$5="(Todos)",P4581=Painel!$E$5)),$J4581+ROW()/10000000,"")</f>
        <v/>
      </c>
      <c r="U4581" s="29" t="str">
        <f aca="false">IF(AND($S4581="VENCIDO",$K4581="KG",OR(Painel!$B$5="(Todos)",A4581=Painel!$B$5)*OR(Painel!$E$5="(Todos)",P4581=Painel!$E$5)),$J4581+ROW()/10000000,"")</f>
        <v/>
      </c>
    </row>
    <row r="4582" customFormat="false" ht="15" hidden="false" customHeight="false" outlineLevel="0" collapsed="false">
      <c r="A4582" s="29" t="s">
        <v>52</v>
      </c>
      <c r="B4582" s="29" t="s">
        <v>8479</v>
      </c>
      <c r="C4582" s="29" t="s">
        <v>362</v>
      </c>
      <c r="D4582" s="29" t="s">
        <v>450</v>
      </c>
      <c r="E4582" s="29" t="n">
        <v>1</v>
      </c>
      <c r="F4582" s="29"/>
      <c r="G4582" s="29" t="s">
        <v>8480</v>
      </c>
      <c r="H4582" s="30" t="n">
        <v>727.2</v>
      </c>
      <c r="I4582" s="31" t="n">
        <v>46244</v>
      </c>
      <c r="J4582" s="30" t="n">
        <v>727.2</v>
      </c>
      <c r="K4582" s="29" t="s">
        <v>120</v>
      </c>
      <c r="L4582" s="29" t="s">
        <v>182</v>
      </c>
      <c r="M4582" s="29"/>
      <c r="N4582" s="29" t="s">
        <v>122</v>
      </c>
      <c r="O4582" s="31" t="n">
        <v>46966</v>
      </c>
      <c r="P4582" s="29" t="s">
        <v>123</v>
      </c>
      <c r="Q4582" s="29" t="n">
        <f aca="false">IFERROR(VALUE(L4582),"")</f>
        <v>41</v>
      </c>
      <c r="R4582" s="29" t="n">
        <f aca="true">IF(O4582="","",O4582-TODAY())</f>
        <v>681</v>
      </c>
      <c r="S4582" s="29" t="str">
        <f aca="false">IF(C4582="&lt;&lt; vazio &gt;&gt;","VAZIA",IF(AND(O4582&lt;&gt;"",R4582&lt;0),"VENCIDO",IF(AND(O4582&lt;&gt;"",R4582&lt;=Parametros!$B$10),"PRÓX. VENCIMENTO",IF(F4582="Q","QUALIDADE",IF(F4582="S","BLOQUEADO",IF(F4582="R","RESTRITO/DEVOLUÇÃO",IF(OR(N4582="QUAR",N4582="QRES"),"QUARENTENA",IF(OR(B4582="DESCARTE",B4582="DEVOLUÇÃO"),"DESCARTE/DEVOLUÇÃO",IF(AND(D4582="",K4582&lt;&gt;""),"SEM LOTE",IF(AND(Q4582&lt;&gt;"",Q4582&gt;=Parametros!$B$11),"PARADO/SEM GIRO","OK"))))))))))</f>
        <v>OK</v>
      </c>
      <c r="T4582" s="29" t="str">
        <f aca="false">IF(AND($S4582="PARADO/SEM GIRO",$K4582="KG",OR(Painel!$B$5="(Todos)",A4582=Painel!$B$5)*OR(Painel!$E$5="(Todos)",P4582=Painel!$E$5)),$J4582+ROW()/10000000,"")</f>
        <v/>
      </c>
      <c r="U4582" s="29" t="str">
        <f aca="false">IF(AND($S4582="VENCIDO",$K4582="KG",OR(Painel!$B$5="(Todos)",A4582=Painel!$B$5)*OR(Painel!$E$5="(Todos)",P4582=Painel!$E$5)),$J4582+ROW()/10000000,"")</f>
        <v/>
      </c>
    </row>
    <row r="4583" customFormat="false" ht="15" hidden="false" customHeight="false" outlineLevel="0" collapsed="false">
      <c r="A4583" s="29" t="s">
        <v>52</v>
      </c>
      <c r="B4583" s="29" t="s">
        <v>8481</v>
      </c>
      <c r="C4583" s="29" t="s">
        <v>186</v>
      </c>
      <c r="D4583" s="29" t="s">
        <v>8482</v>
      </c>
      <c r="E4583" s="29" t="n">
        <v>1</v>
      </c>
      <c r="F4583" s="29"/>
      <c r="G4583" s="29" t="s">
        <v>8483</v>
      </c>
      <c r="H4583" s="30" t="n">
        <v>450</v>
      </c>
      <c r="I4583" s="31" t="n">
        <v>46266</v>
      </c>
      <c r="J4583" s="30" t="n">
        <v>450</v>
      </c>
      <c r="K4583" s="29" t="s">
        <v>120</v>
      </c>
      <c r="L4583" s="29" t="s">
        <v>180</v>
      </c>
      <c r="M4583" s="29"/>
      <c r="N4583" s="29" t="s">
        <v>122</v>
      </c>
      <c r="O4583" s="31" t="n">
        <v>46812</v>
      </c>
      <c r="P4583" s="29" t="s">
        <v>123</v>
      </c>
      <c r="Q4583" s="29" t="n">
        <f aca="false">IFERROR(VALUE(L4583),"")</f>
        <v>19</v>
      </c>
      <c r="R4583" s="29" t="n">
        <f aca="true">IF(O4583="","",O4583-TODAY())</f>
        <v>527</v>
      </c>
      <c r="S4583" s="29" t="str">
        <f aca="false">IF(C4583="&lt;&lt; vazio &gt;&gt;","VAZIA",IF(AND(O4583&lt;&gt;"",R4583&lt;0),"VENCIDO",IF(AND(O4583&lt;&gt;"",R4583&lt;=Parametros!$B$10),"PRÓX. VENCIMENTO",IF(F4583="Q","QUALIDADE",IF(F4583="S","BLOQUEADO",IF(F4583="R","RESTRITO/DEVOLUÇÃO",IF(OR(N4583="QUAR",N4583="QRES"),"QUARENTENA",IF(OR(B4583="DESCARTE",B4583="DEVOLUÇÃO"),"DESCARTE/DEVOLUÇÃO",IF(AND(D4583="",K4583&lt;&gt;""),"SEM LOTE",IF(AND(Q4583&lt;&gt;"",Q4583&gt;=Parametros!$B$11),"PARADO/SEM GIRO","OK"))))))))))</f>
        <v>OK</v>
      </c>
      <c r="T4583" s="29" t="str">
        <f aca="false">IF(AND($S4583="PARADO/SEM GIRO",$K4583="KG",OR(Painel!$B$5="(Todos)",A4583=Painel!$B$5)*OR(Painel!$E$5="(Todos)",P4583=Painel!$E$5)),$J4583+ROW()/10000000,"")</f>
        <v/>
      </c>
      <c r="U4583" s="29" t="str">
        <f aca="false">IF(AND($S4583="VENCIDO",$K4583="KG",OR(Painel!$B$5="(Todos)",A4583=Painel!$B$5)*OR(Painel!$E$5="(Todos)",P4583=Painel!$E$5)),$J4583+ROW()/10000000,"")</f>
        <v/>
      </c>
    </row>
    <row r="4584" customFormat="false" ht="15" hidden="false" customHeight="false" outlineLevel="0" collapsed="false">
      <c r="A4584" s="29" t="s">
        <v>52</v>
      </c>
      <c r="B4584" s="29" t="s">
        <v>8484</v>
      </c>
      <c r="C4584" s="29" t="s">
        <v>161</v>
      </c>
      <c r="D4584" s="29" t="s">
        <v>1179</v>
      </c>
      <c r="E4584" s="29" t="n">
        <v>1</v>
      </c>
      <c r="F4584" s="29"/>
      <c r="G4584" s="29" t="s">
        <v>8485</v>
      </c>
      <c r="H4584" s="30" t="n">
        <v>999.9</v>
      </c>
      <c r="I4584" s="31" t="n">
        <v>46266</v>
      </c>
      <c r="J4584" s="30" t="n">
        <v>999.9</v>
      </c>
      <c r="K4584" s="29" t="s">
        <v>120</v>
      </c>
      <c r="L4584" s="29" t="s">
        <v>180</v>
      </c>
      <c r="M4584" s="29"/>
      <c r="N4584" s="29" t="s">
        <v>122</v>
      </c>
      <c r="O4584" s="31" t="n">
        <v>46743</v>
      </c>
      <c r="P4584" s="29" t="s">
        <v>123</v>
      </c>
      <c r="Q4584" s="29" t="n">
        <f aca="false">IFERROR(VALUE(L4584),"")</f>
        <v>19</v>
      </c>
      <c r="R4584" s="29" t="n">
        <f aca="true">IF(O4584="","",O4584-TODAY())</f>
        <v>458</v>
      </c>
      <c r="S4584" s="29" t="str">
        <f aca="false">IF(C4584="&lt;&lt; vazio &gt;&gt;","VAZIA",IF(AND(O4584&lt;&gt;"",R4584&lt;0),"VENCIDO",IF(AND(O4584&lt;&gt;"",R4584&lt;=Parametros!$B$10),"PRÓX. VENCIMENTO",IF(F4584="Q","QUALIDADE",IF(F4584="S","BLOQUEADO",IF(F4584="R","RESTRITO/DEVOLUÇÃO",IF(OR(N4584="QUAR",N4584="QRES"),"QUARENTENA",IF(OR(B4584="DESCARTE",B4584="DEVOLUÇÃO"),"DESCARTE/DEVOLUÇÃO",IF(AND(D4584="",K4584&lt;&gt;""),"SEM LOTE",IF(AND(Q4584&lt;&gt;"",Q4584&gt;=Parametros!$B$11),"PARADO/SEM GIRO","OK"))))))))))</f>
        <v>OK</v>
      </c>
      <c r="T4584" s="29" t="str">
        <f aca="false">IF(AND($S4584="PARADO/SEM GIRO",$K4584="KG",OR(Painel!$B$5="(Todos)",A4584=Painel!$B$5)*OR(Painel!$E$5="(Todos)",P4584=Painel!$E$5)),$J4584+ROW()/10000000,"")</f>
        <v/>
      </c>
      <c r="U4584" s="29" t="str">
        <f aca="false">IF(AND($S4584="VENCIDO",$K4584="KG",OR(Painel!$B$5="(Todos)",A4584=Painel!$B$5)*OR(Painel!$E$5="(Todos)",P4584=Painel!$E$5)),$J4584+ROW()/10000000,"")</f>
        <v/>
      </c>
    </row>
    <row r="4585" customFormat="false" ht="15" hidden="false" customHeight="false" outlineLevel="0" collapsed="false">
      <c r="A4585" s="29" t="s">
        <v>52</v>
      </c>
      <c r="B4585" s="29" t="s">
        <v>8486</v>
      </c>
      <c r="C4585" s="29" t="s">
        <v>362</v>
      </c>
      <c r="D4585" s="29" t="s">
        <v>8415</v>
      </c>
      <c r="E4585" s="29" t="n">
        <v>1</v>
      </c>
      <c r="F4585" s="29"/>
      <c r="G4585" s="29" t="s">
        <v>8487</v>
      </c>
      <c r="H4585" s="30" t="n">
        <v>727.2</v>
      </c>
      <c r="I4585" s="31" t="n">
        <v>46240</v>
      </c>
      <c r="J4585" s="30" t="n">
        <v>727.2</v>
      </c>
      <c r="K4585" s="29" t="s">
        <v>120</v>
      </c>
      <c r="L4585" s="29" t="s">
        <v>1330</v>
      </c>
      <c r="M4585" s="29"/>
      <c r="N4585" s="29" t="s">
        <v>122</v>
      </c>
      <c r="O4585" s="31" t="n">
        <v>46967</v>
      </c>
      <c r="P4585" s="29" t="s">
        <v>123</v>
      </c>
      <c r="Q4585" s="29" t="n">
        <f aca="false">IFERROR(VALUE(L4585),"")</f>
        <v>45</v>
      </c>
      <c r="R4585" s="29" t="n">
        <f aca="true">IF(O4585="","",O4585-TODAY())</f>
        <v>682</v>
      </c>
      <c r="S4585" s="29" t="str">
        <f aca="false">IF(C4585="&lt;&lt; vazio &gt;&gt;","VAZIA",IF(AND(O4585&lt;&gt;"",R4585&lt;0),"VENCIDO",IF(AND(O4585&lt;&gt;"",R4585&lt;=Parametros!$B$10),"PRÓX. VENCIMENTO",IF(F4585="Q","QUALIDADE",IF(F4585="S","BLOQUEADO",IF(F4585="R","RESTRITO/DEVOLUÇÃO",IF(OR(N4585="QUAR",N4585="QRES"),"QUARENTENA",IF(OR(B4585="DESCARTE",B4585="DEVOLUÇÃO"),"DESCARTE/DEVOLUÇÃO",IF(AND(D4585="",K4585&lt;&gt;""),"SEM LOTE",IF(AND(Q4585&lt;&gt;"",Q4585&gt;=Parametros!$B$11),"PARADO/SEM GIRO","OK"))))))))))</f>
        <v>OK</v>
      </c>
      <c r="T4585" s="29" t="str">
        <f aca="false">IF(AND($S4585="PARADO/SEM GIRO",$K4585="KG",OR(Painel!$B$5="(Todos)",A4585=Painel!$B$5)*OR(Painel!$E$5="(Todos)",P4585=Painel!$E$5)),$J4585+ROW()/10000000,"")</f>
        <v/>
      </c>
      <c r="U4585" s="29" t="str">
        <f aca="false">IF(AND($S4585="VENCIDO",$K4585="KG",OR(Painel!$B$5="(Todos)",A4585=Painel!$B$5)*OR(Painel!$E$5="(Todos)",P4585=Painel!$E$5)),$J4585+ROW()/10000000,"")</f>
        <v/>
      </c>
    </row>
    <row r="4586" customFormat="false" ht="15" hidden="false" customHeight="false" outlineLevel="0" collapsed="false">
      <c r="A4586" s="29" t="s">
        <v>52</v>
      </c>
      <c r="B4586" s="29" t="s">
        <v>8488</v>
      </c>
      <c r="C4586" s="29" t="s">
        <v>1742</v>
      </c>
      <c r="D4586" s="29" t="s">
        <v>8148</v>
      </c>
      <c r="E4586" s="29" t="n">
        <v>1</v>
      </c>
      <c r="F4586" s="29"/>
      <c r="G4586" s="29" t="s">
        <v>8489</v>
      </c>
      <c r="H4586" s="30" t="n">
        <v>1000</v>
      </c>
      <c r="I4586" s="31" t="n">
        <v>46274</v>
      </c>
      <c r="J4586" s="30" t="n">
        <v>1000</v>
      </c>
      <c r="K4586" s="29" t="s">
        <v>120</v>
      </c>
      <c r="L4586" s="29" t="s">
        <v>138</v>
      </c>
      <c r="M4586" s="29"/>
      <c r="N4586" s="29" t="s">
        <v>122</v>
      </c>
      <c r="O4586" s="31" t="n">
        <v>46514</v>
      </c>
      <c r="P4586" s="29" t="s">
        <v>123</v>
      </c>
      <c r="Q4586" s="29" t="n">
        <f aca="false">IFERROR(VALUE(L4586),"")</f>
        <v>11</v>
      </c>
      <c r="R4586" s="29" t="n">
        <f aca="true">IF(O4586="","",O4586-TODAY())</f>
        <v>229</v>
      </c>
      <c r="S4586" s="29" t="str">
        <f aca="false">IF(C4586="&lt;&lt; vazio &gt;&gt;","VAZIA",IF(AND(O4586&lt;&gt;"",R4586&lt;0),"VENCIDO",IF(AND(O4586&lt;&gt;"",R4586&lt;=Parametros!$B$10),"PRÓX. VENCIMENTO",IF(F4586="Q","QUALIDADE",IF(F4586="S","BLOQUEADO",IF(F4586="R","RESTRITO/DEVOLUÇÃO",IF(OR(N4586="QUAR",N4586="QRES"),"QUARENTENA",IF(OR(B4586="DESCARTE",B4586="DEVOLUÇÃO"),"DESCARTE/DEVOLUÇÃO",IF(AND(D4586="",K4586&lt;&gt;""),"SEM LOTE",IF(AND(Q4586&lt;&gt;"",Q4586&gt;=Parametros!$B$11),"PARADO/SEM GIRO","OK"))))))))))</f>
        <v>OK</v>
      </c>
      <c r="T4586" s="29" t="str">
        <f aca="false">IF(AND($S4586="PARADO/SEM GIRO",$K4586="KG",OR(Painel!$B$5="(Todos)",A4586=Painel!$B$5)*OR(Painel!$E$5="(Todos)",P4586=Painel!$E$5)),$J4586+ROW()/10000000,"")</f>
        <v/>
      </c>
      <c r="U4586" s="29" t="str">
        <f aca="false">IF(AND($S4586="VENCIDO",$K4586="KG",OR(Painel!$B$5="(Todos)",A4586=Painel!$B$5)*OR(Painel!$E$5="(Todos)",P4586=Painel!$E$5)),$J4586+ROW()/10000000,"")</f>
        <v/>
      </c>
    </row>
    <row r="4587" customFormat="false" ht="15" hidden="false" customHeight="false" outlineLevel="0" collapsed="false">
      <c r="A4587" s="29" t="s">
        <v>52</v>
      </c>
      <c r="B4587" s="29" t="s">
        <v>8490</v>
      </c>
      <c r="C4587" s="29" t="s">
        <v>169</v>
      </c>
      <c r="D4587" s="29" t="s">
        <v>433</v>
      </c>
      <c r="E4587" s="29" t="n">
        <v>1</v>
      </c>
      <c r="F4587" s="29"/>
      <c r="G4587" s="29" t="s">
        <v>8491</v>
      </c>
      <c r="H4587" s="30" t="n">
        <v>999.9</v>
      </c>
      <c r="I4587" s="31" t="n">
        <v>46280</v>
      </c>
      <c r="J4587" s="30" t="n">
        <v>999.9</v>
      </c>
      <c r="K4587" s="29" t="s">
        <v>120</v>
      </c>
      <c r="L4587" s="29" t="s">
        <v>144</v>
      </c>
      <c r="M4587" s="29"/>
      <c r="N4587" s="29" t="s">
        <v>122</v>
      </c>
      <c r="O4587" s="31" t="n">
        <v>46637</v>
      </c>
      <c r="P4587" s="29" t="s">
        <v>123</v>
      </c>
      <c r="Q4587" s="29" t="n">
        <f aca="false">IFERROR(VALUE(L4587),"")</f>
        <v>5</v>
      </c>
      <c r="R4587" s="29" t="n">
        <f aca="true">IF(O4587="","",O4587-TODAY())</f>
        <v>352</v>
      </c>
      <c r="S4587" s="29" t="str">
        <f aca="false">IF(C4587="&lt;&lt; vazio &gt;&gt;","VAZIA",IF(AND(O4587&lt;&gt;"",R4587&lt;0),"VENCIDO",IF(AND(O4587&lt;&gt;"",R4587&lt;=Parametros!$B$10),"PRÓX. VENCIMENTO",IF(F4587="Q","QUALIDADE",IF(F4587="S","BLOQUEADO",IF(F4587="R","RESTRITO/DEVOLUÇÃO",IF(OR(N4587="QUAR",N4587="QRES"),"QUARENTENA",IF(OR(B4587="DESCARTE",B4587="DEVOLUÇÃO"),"DESCARTE/DEVOLUÇÃO",IF(AND(D4587="",K4587&lt;&gt;""),"SEM LOTE",IF(AND(Q4587&lt;&gt;"",Q4587&gt;=Parametros!$B$11),"PARADO/SEM GIRO","OK"))))))))))</f>
        <v>OK</v>
      </c>
      <c r="T4587" s="29" t="str">
        <f aca="false">IF(AND($S4587="PARADO/SEM GIRO",$K4587="KG",OR(Painel!$B$5="(Todos)",A4587=Painel!$B$5)*OR(Painel!$E$5="(Todos)",P4587=Painel!$E$5)),$J4587+ROW()/10000000,"")</f>
        <v/>
      </c>
      <c r="U4587" s="29" t="str">
        <f aca="false">IF(AND($S4587="VENCIDO",$K4587="KG",OR(Painel!$B$5="(Todos)",A4587=Painel!$B$5)*OR(Painel!$E$5="(Todos)",P4587=Painel!$E$5)),$J4587+ROW()/10000000,"")</f>
        <v/>
      </c>
    </row>
    <row r="4588" customFormat="false" ht="15" hidden="false" customHeight="false" outlineLevel="0" collapsed="false">
      <c r="A4588" s="29" t="s">
        <v>52</v>
      </c>
      <c r="B4588" s="29" t="s">
        <v>8492</v>
      </c>
      <c r="C4588" s="29" t="s">
        <v>556</v>
      </c>
      <c r="D4588" s="29" t="s">
        <v>8493</v>
      </c>
      <c r="E4588" s="29" t="n">
        <v>1</v>
      </c>
      <c r="F4588" s="29"/>
      <c r="G4588" s="29" t="s">
        <v>8494</v>
      </c>
      <c r="H4588" s="30" t="n">
        <v>131.2</v>
      </c>
      <c r="I4588" s="31" t="n">
        <v>46262</v>
      </c>
      <c r="J4588" s="30" t="n">
        <v>131.2</v>
      </c>
      <c r="K4588" s="29" t="s">
        <v>120</v>
      </c>
      <c r="L4588" s="29" t="s">
        <v>190</v>
      </c>
      <c r="M4588" s="29"/>
      <c r="N4588" s="29" t="s">
        <v>122</v>
      </c>
      <c r="O4588" s="31" t="n">
        <v>46503</v>
      </c>
      <c r="P4588" s="29" t="s">
        <v>123</v>
      </c>
      <c r="Q4588" s="29" t="n">
        <f aca="false">IFERROR(VALUE(L4588),"")</f>
        <v>23</v>
      </c>
      <c r="R4588" s="29" t="n">
        <f aca="true">IF(O4588="","",O4588-TODAY())</f>
        <v>218</v>
      </c>
      <c r="S4588" s="29" t="str">
        <f aca="false">IF(C4588="&lt;&lt; vazio &gt;&gt;","VAZIA",IF(AND(O4588&lt;&gt;"",R4588&lt;0),"VENCIDO",IF(AND(O4588&lt;&gt;"",R4588&lt;=Parametros!$B$10),"PRÓX. VENCIMENTO",IF(F4588="Q","QUALIDADE",IF(F4588="S","BLOQUEADO",IF(F4588="R","RESTRITO/DEVOLUÇÃO",IF(OR(N4588="QUAR",N4588="QRES"),"QUARENTENA",IF(OR(B4588="DESCARTE",B4588="DEVOLUÇÃO"),"DESCARTE/DEVOLUÇÃO",IF(AND(D4588="",K4588&lt;&gt;""),"SEM LOTE",IF(AND(Q4588&lt;&gt;"",Q4588&gt;=Parametros!$B$11),"PARADO/SEM GIRO","OK"))))))))))</f>
        <v>OK</v>
      </c>
      <c r="T4588" s="29" t="str">
        <f aca="false">IF(AND($S4588="PARADO/SEM GIRO",$K4588="KG",OR(Painel!$B$5="(Todos)",A4588=Painel!$B$5)*OR(Painel!$E$5="(Todos)",P4588=Painel!$E$5)),$J4588+ROW()/10000000,"")</f>
        <v/>
      </c>
      <c r="U4588" s="29" t="str">
        <f aca="false">IF(AND($S4588="VENCIDO",$K4588="KG",OR(Painel!$B$5="(Todos)",A4588=Painel!$B$5)*OR(Painel!$E$5="(Todos)",P4588=Painel!$E$5)),$J4588+ROW()/10000000,"")</f>
        <v/>
      </c>
    </row>
    <row r="4589" customFormat="false" ht="15" hidden="false" customHeight="false" outlineLevel="0" collapsed="false">
      <c r="A4589" s="29" t="s">
        <v>52</v>
      </c>
      <c r="B4589" s="29" t="s">
        <v>8495</v>
      </c>
      <c r="C4589" s="29" t="s">
        <v>581</v>
      </c>
      <c r="D4589" s="29" t="s">
        <v>511</v>
      </c>
      <c r="E4589" s="29" t="n">
        <v>1</v>
      </c>
      <c r="F4589" s="29" t="s">
        <v>268</v>
      </c>
      <c r="G4589" s="29" t="s">
        <v>8496</v>
      </c>
      <c r="H4589" s="30" t="n">
        <v>315</v>
      </c>
      <c r="I4589" s="31" t="n">
        <v>46273</v>
      </c>
      <c r="J4589" s="30" t="n">
        <v>315</v>
      </c>
      <c r="K4589" s="29" t="s">
        <v>120</v>
      </c>
      <c r="L4589" s="29" t="s">
        <v>149</v>
      </c>
      <c r="M4589" s="29"/>
      <c r="N4589" s="29" t="s">
        <v>122</v>
      </c>
      <c r="O4589" s="31" t="n">
        <v>46819</v>
      </c>
      <c r="P4589" s="29" t="s">
        <v>123</v>
      </c>
      <c r="Q4589" s="29" t="n">
        <f aca="false">IFERROR(VALUE(L4589),"")</f>
        <v>12</v>
      </c>
      <c r="R4589" s="29" t="n">
        <f aca="true">IF(O4589="","",O4589-TODAY())</f>
        <v>534</v>
      </c>
      <c r="S4589" s="29" t="str">
        <f aca="false">IF(C4589="&lt;&lt; vazio &gt;&gt;","VAZIA",IF(AND(O4589&lt;&gt;"",R4589&lt;0),"VENCIDO",IF(AND(O4589&lt;&gt;"",R4589&lt;=Parametros!$B$10),"PRÓX. VENCIMENTO",IF(F4589="Q","QUALIDADE",IF(F4589="S","BLOQUEADO",IF(F4589="R","RESTRITO/DEVOLUÇÃO",IF(OR(N4589="QUAR",N4589="QRES"),"QUARENTENA",IF(OR(B4589="DESCARTE",B4589="DEVOLUÇÃO"),"DESCARTE/DEVOLUÇÃO",IF(AND(D4589="",K4589&lt;&gt;""),"SEM LOTE",IF(AND(Q4589&lt;&gt;"",Q4589&gt;=Parametros!$B$11),"PARADO/SEM GIRO","OK"))))))))))</f>
        <v>QUALIDADE</v>
      </c>
      <c r="T4589" s="29" t="str">
        <f aca="false">IF(AND($S4589="PARADO/SEM GIRO",$K4589="KG",OR(Painel!$B$5="(Todos)",A4589=Painel!$B$5)*OR(Painel!$E$5="(Todos)",P4589=Painel!$E$5)),$J4589+ROW()/10000000,"")</f>
        <v/>
      </c>
      <c r="U4589" s="29" t="str">
        <f aca="false">IF(AND($S4589="VENCIDO",$K4589="KG",OR(Painel!$B$5="(Todos)",A4589=Painel!$B$5)*OR(Painel!$E$5="(Todos)",P4589=Painel!$E$5)),$J4589+ROW()/10000000,"")</f>
        <v/>
      </c>
    </row>
    <row r="4590" customFormat="false" ht="15" hidden="false" customHeight="false" outlineLevel="0" collapsed="false">
      <c r="A4590" s="29" t="s">
        <v>52</v>
      </c>
      <c r="B4590" s="29" t="s">
        <v>8497</v>
      </c>
      <c r="C4590" s="29" t="s">
        <v>556</v>
      </c>
      <c r="D4590" s="29" t="s">
        <v>5925</v>
      </c>
      <c r="E4590" s="29" t="n">
        <v>1</v>
      </c>
      <c r="F4590" s="29"/>
      <c r="G4590" s="29" t="s">
        <v>8498</v>
      </c>
      <c r="H4590" s="30" t="n">
        <v>16.4</v>
      </c>
      <c r="I4590" s="31" t="n">
        <v>46274</v>
      </c>
      <c r="J4590" s="30" t="n">
        <v>16.4</v>
      </c>
      <c r="K4590" s="29" t="s">
        <v>120</v>
      </c>
      <c r="L4590" s="29" t="s">
        <v>2223</v>
      </c>
      <c r="M4590" s="29"/>
      <c r="N4590" s="29" t="s">
        <v>122</v>
      </c>
      <c r="O4590" s="31" t="n">
        <v>46561</v>
      </c>
      <c r="P4590" s="29" t="s">
        <v>123</v>
      </c>
      <c r="Q4590" s="29" t="n">
        <f aca="false">IFERROR(VALUE(L4590),"")</f>
        <v>25</v>
      </c>
      <c r="R4590" s="29" t="n">
        <f aca="true">IF(O4590="","",O4590-TODAY())</f>
        <v>276</v>
      </c>
      <c r="S4590" s="29" t="str">
        <f aca="false">IF(C4590="&lt;&lt; vazio &gt;&gt;","VAZIA",IF(AND(O4590&lt;&gt;"",R4590&lt;0),"VENCIDO",IF(AND(O4590&lt;&gt;"",R4590&lt;=Parametros!$B$10),"PRÓX. VENCIMENTO",IF(F4590="Q","QUALIDADE",IF(F4590="S","BLOQUEADO",IF(F4590="R","RESTRITO/DEVOLUÇÃO",IF(OR(N4590="QUAR",N4590="QRES"),"QUARENTENA",IF(OR(B4590="DESCARTE",B4590="DEVOLUÇÃO"),"DESCARTE/DEVOLUÇÃO",IF(AND(D4590="",K4590&lt;&gt;""),"SEM LOTE",IF(AND(Q4590&lt;&gt;"",Q4590&gt;=Parametros!$B$11),"PARADO/SEM GIRO","OK"))))))))))</f>
        <v>OK</v>
      </c>
      <c r="T4590" s="29" t="str">
        <f aca="false">IF(AND($S4590="PARADO/SEM GIRO",$K4590="KG",OR(Painel!$B$5="(Todos)",A4590=Painel!$B$5)*OR(Painel!$E$5="(Todos)",P4590=Painel!$E$5)),$J4590+ROW()/10000000,"")</f>
        <v/>
      </c>
      <c r="U4590" s="29" t="str">
        <f aca="false">IF(AND($S4590="VENCIDO",$K4590="KG",OR(Painel!$B$5="(Todos)",A4590=Painel!$B$5)*OR(Painel!$E$5="(Todos)",P4590=Painel!$E$5)),$J4590+ROW()/10000000,"")</f>
        <v/>
      </c>
    </row>
    <row r="4591" customFormat="false" ht="15" hidden="false" customHeight="false" outlineLevel="0" collapsed="false">
      <c r="A4591" s="29" t="s">
        <v>52</v>
      </c>
      <c r="B4591" s="29" t="s">
        <v>8499</v>
      </c>
      <c r="C4591" s="29" t="s">
        <v>115</v>
      </c>
      <c r="D4591" s="29"/>
      <c r="E4591" s="29" t="n">
        <v>0</v>
      </c>
      <c r="F4591" s="29"/>
      <c r="G4591" s="29"/>
      <c r="H4591" s="30" t="n">
        <v>0</v>
      </c>
      <c r="I4591" s="29"/>
      <c r="J4591" s="30" t="n">
        <v>0</v>
      </c>
      <c r="K4591" s="29"/>
      <c r="L4591" s="29" t="s">
        <v>116</v>
      </c>
      <c r="M4591" s="29"/>
      <c r="N4591" s="29"/>
      <c r="O4591" s="29"/>
      <c r="P4591" s="29"/>
      <c r="Q4591" s="29" t="n">
        <f aca="false">IFERROR(VALUE(L4591),"")</f>
        <v>0</v>
      </c>
      <c r="R4591" s="29" t="str">
        <f aca="true">IF(O4591="","",O4591-TODAY())</f>
        <v/>
      </c>
      <c r="S4591" s="29" t="str">
        <f aca="false">IF(C4591="&lt;&lt; vazio &gt;&gt;","VAZIA",IF(AND(O4591&lt;&gt;"",R4591&lt;0),"VENCIDO",IF(AND(O4591&lt;&gt;"",R4591&lt;=Parametros!$B$10),"PRÓX. VENCIMENTO",IF(F4591="Q","QUALIDADE",IF(F4591="S","BLOQUEADO",IF(F4591="R","RESTRITO/DEVOLUÇÃO",IF(OR(N4591="QUAR",N4591="QRES"),"QUARENTENA",IF(OR(B4591="DESCARTE",B4591="DEVOLUÇÃO"),"DESCARTE/DEVOLUÇÃO",IF(AND(D4591="",K4591&lt;&gt;""),"SEM LOTE",IF(AND(Q4591&lt;&gt;"",Q4591&gt;=Parametros!$B$11),"PARADO/SEM GIRO","OK"))))))))))</f>
        <v>VAZIA</v>
      </c>
      <c r="T4591" s="29" t="str">
        <f aca="false">IF(AND($S4591="PARADO/SEM GIRO",$K4591="KG",OR(Painel!$B$5="(Todos)",A4591=Painel!$B$5)*OR(Painel!$E$5="(Todos)",P4591=Painel!$E$5)),$J4591+ROW()/10000000,"")</f>
        <v/>
      </c>
      <c r="U4591" s="29" t="str">
        <f aca="false">IF(AND($S4591="VENCIDO",$K4591="KG",OR(Painel!$B$5="(Todos)",A4591=Painel!$B$5)*OR(Painel!$E$5="(Todos)",P4591=Painel!$E$5)),$J4591+ROW()/10000000,"")</f>
        <v/>
      </c>
    </row>
    <row r="4592" customFormat="false" ht="15" hidden="false" customHeight="false" outlineLevel="0" collapsed="false">
      <c r="A4592" s="29" t="s">
        <v>52</v>
      </c>
      <c r="B4592" s="29" t="s">
        <v>8500</v>
      </c>
      <c r="C4592" s="29" t="s">
        <v>801</v>
      </c>
      <c r="D4592" s="29" t="s">
        <v>7913</v>
      </c>
      <c r="E4592" s="29" t="n">
        <v>1</v>
      </c>
      <c r="F4592" s="29"/>
      <c r="G4592" s="29" t="s">
        <v>8501</v>
      </c>
      <c r="H4592" s="30" t="n">
        <v>126</v>
      </c>
      <c r="I4592" s="31" t="n">
        <v>46279</v>
      </c>
      <c r="J4592" s="30" t="n">
        <v>126</v>
      </c>
      <c r="K4592" s="29" t="s">
        <v>120</v>
      </c>
      <c r="L4592" s="29" t="s">
        <v>350</v>
      </c>
      <c r="M4592" s="29"/>
      <c r="N4592" s="29" t="s">
        <v>122</v>
      </c>
      <c r="O4592" s="31" t="n">
        <v>46812</v>
      </c>
      <c r="P4592" s="29" t="s">
        <v>123</v>
      </c>
      <c r="Q4592" s="29" t="n">
        <f aca="false">IFERROR(VALUE(L4592),"")</f>
        <v>6</v>
      </c>
      <c r="R4592" s="29" t="n">
        <f aca="true">IF(O4592="","",O4592-TODAY())</f>
        <v>527</v>
      </c>
      <c r="S4592" s="29" t="str">
        <f aca="false">IF(C4592="&lt;&lt; vazio &gt;&gt;","VAZIA",IF(AND(O4592&lt;&gt;"",R4592&lt;0),"VENCIDO",IF(AND(O4592&lt;&gt;"",R4592&lt;=Parametros!$B$10),"PRÓX. VENCIMENTO",IF(F4592="Q","QUALIDADE",IF(F4592="S","BLOQUEADO",IF(F4592="R","RESTRITO/DEVOLUÇÃO",IF(OR(N4592="QUAR",N4592="QRES"),"QUARENTENA",IF(OR(B4592="DESCARTE",B4592="DEVOLUÇÃO"),"DESCARTE/DEVOLUÇÃO",IF(AND(D4592="",K4592&lt;&gt;""),"SEM LOTE",IF(AND(Q4592&lt;&gt;"",Q4592&gt;=Parametros!$B$11),"PARADO/SEM GIRO","OK"))))))))))</f>
        <v>OK</v>
      </c>
      <c r="T4592" s="29" t="str">
        <f aca="false">IF(AND($S4592="PARADO/SEM GIRO",$K4592="KG",OR(Painel!$B$5="(Todos)",A4592=Painel!$B$5)*OR(Painel!$E$5="(Todos)",P4592=Painel!$E$5)),$J4592+ROW()/10000000,"")</f>
        <v/>
      </c>
      <c r="U4592" s="29" t="str">
        <f aca="false">IF(AND($S4592="VENCIDO",$K4592="KG",OR(Painel!$B$5="(Todos)",A4592=Painel!$B$5)*OR(Painel!$E$5="(Todos)",P4592=Painel!$E$5)),$J4592+ROW()/10000000,"")</f>
        <v/>
      </c>
    </row>
    <row r="4593" customFormat="false" ht="15" hidden="false" customHeight="false" outlineLevel="0" collapsed="false">
      <c r="A4593" s="29" t="s">
        <v>52</v>
      </c>
      <c r="B4593" s="29" t="s">
        <v>8502</v>
      </c>
      <c r="C4593" s="29" t="s">
        <v>679</v>
      </c>
      <c r="D4593" s="29" t="s">
        <v>8503</v>
      </c>
      <c r="E4593" s="29" t="n">
        <v>1</v>
      </c>
      <c r="F4593" s="29"/>
      <c r="G4593" s="29" t="s">
        <v>8504</v>
      </c>
      <c r="H4593" s="30" t="n">
        <v>450</v>
      </c>
      <c r="I4593" s="31" t="n">
        <v>46266</v>
      </c>
      <c r="J4593" s="30" t="n">
        <v>450</v>
      </c>
      <c r="K4593" s="29" t="s">
        <v>120</v>
      </c>
      <c r="L4593" s="29" t="s">
        <v>180</v>
      </c>
      <c r="M4593" s="29"/>
      <c r="N4593" s="29" t="s">
        <v>122</v>
      </c>
      <c r="O4593" s="31" t="n">
        <v>46611</v>
      </c>
      <c r="P4593" s="29" t="s">
        <v>123</v>
      </c>
      <c r="Q4593" s="29" t="n">
        <f aca="false">IFERROR(VALUE(L4593),"")</f>
        <v>19</v>
      </c>
      <c r="R4593" s="29" t="n">
        <f aca="true">IF(O4593="","",O4593-TODAY())</f>
        <v>326</v>
      </c>
      <c r="S4593" s="29" t="str">
        <f aca="false">IF(C4593="&lt;&lt; vazio &gt;&gt;","VAZIA",IF(AND(O4593&lt;&gt;"",R4593&lt;0),"VENCIDO",IF(AND(O4593&lt;&gt;"",R4593&lt;=Parametros!$B$10),"PRÓX. VENCIMENTO",IF(F4593="Q","QUALIDADE",IF(F4593="S","BLOQUEADO",IF(F4593="R","RESTRITO/DEVOLUÇÃO",IF(OR(N4593="QUAR",N4593="QRES"),"QUARENTENA",IF(OR(B4593="DESCARTE",B4593="DEVOLUÇÃO"),"DESCARTE/DEVOLUÇÃO",IF(AND(D4593="",K4593&lt;&gt;""),"SEM LOTE",IF(AND(Q4593&lt;&gt;"",Q4593&gt;=Parametros!$B$11),"PARADO/SEM GIRO","OK"))))))))))</f>
        <v>OK</v>
      </c>
      <c r="T4593" s="29" t="str">
        <f aca="false">IF(AND($S4593="PARADO/SEM GIRO",$K4593="KG",OR(Painel!$B$5="(Todos)",A4593=Painel!$B$5)*OR(Painel!$E$5="(Todos)",P4593=Painel!$E$5)),$J4593+ROW()/10000000,"")</f>
        <v/>
      </c>
      <c r="U4593" s="29" t="str">
        <f aca="false">IF(AND($S4593="VENCIDO",$K4593="KG",OR(Painel!$B$5="(Todos)",A4593=Painel!$B$5)*OR(Painel!$E$5="(Todos)",P4593=Painel!$E$5)),$J4593+ROW()/10000000,"")</f>
        <v/>
      </c>
    </row>
    <row r="4594" customFormat="false" ht="15" hidden="false" customHeight="false" outlineLevel="0" collapsed="false">
      <c r="A4594" s="29" t="s">
        <v>52</v>
      </c>
      <c r="B4594" s="29" t="s">
        <v>8505</v>
      </c>
      <c r="C4594" s="29" t="s">
        <v>909</v>
      </c>
      <c r="D4594" s="29" t="s">
        <v>8506</v>
      </c>
      <c r="E4594" s="29" t="n">
        <v>1</v>
      </c>
      <c r="F4594" s="29"/>
      <c r="G4594" s="29" t="s">
        <v>8507</v>
      </c>
      <c r="H4594" s="30" t="n">
        <v>1000</v>
      </c>
      <c r="I4594" s="31" t="n">
        <v>46279</v>
      </c>
      <c r="J4594" s="30" t="n">
        <v>1000</v>
      </c>
      <c r="K4594" s="29" t="s">
        <v>120</v>
      </c>
      <c r="L4594" s="29" t="s">
        <v>350</v>
      </c>
      <c r="M4594" s="29"/>
      <c r="N4594" s="29" t="s">
        <v>122</v>
      </c>
      <c r="O4594" s="31" t="n">
        <v>46820</v>
      </c>
      <c r="P4594" s="29" t="s">
        <v>123</v>
      </c>
      <c r="Q4594" s="29" t="n">
        <f aca="false">IFERROR(VALUE(L4594),"")</f>
        <v>6</v>
      </c>
      <c r="R4594" s="29" t="n">
        <f aca="true">IF(O4594="","",O4594-TODAY())</f>
        <v>535</v>
      </c>
      <c r="S4594" s="29" t="str">
        <f aca="false">IF(C4594="&lt;&lt; vazio &gt;&gt;","VAZIA",IF(AND(O4594&lt;&gt;"",R4594&lt;0),"VENCIDO",IF(AND(O4594&lt;&gt;"",R4594&lt;=Parametros!$B$10),"PRÓX. VENCIMENTO",IF(F4594="Q","QUALIDADE",IF(F4594="S","BLOQUEADO",IF(F4594="R","RESTRITO/DEVOLUÇÃO",IF(OR(N4594="QUAR",N4594="QRES"),"QUARENTENA",IF(OR(B4594="DESCARTE",B4594="DEVOLUÇÃO"),"DESCARTE/DEVOLUÇÃO",IF(AND(D4594="",K4594&lt;&gt;""),"SEM LOTE",IF(AND(Q4594&lt;&gt;"",Q4594&gt;=Parametros!$B$11),"PARADO/SEM GIRO","OK"))))))))))</f>
        <v>OK</v>
      </c>
      <c r="T4594" s="29" t="str">
        <f aca="false">IF(AND($S4594="PARADO/SEM GIRO",$K4594="KG",OR(Painel!$B$5="(Todos)",A4594=Painel!$B$5)*OR(Painel!$E$5="(Todos)",P4594=Painel!$E$5)),$J4594+ROW()/10000000,"")</f>
        <v/>
      </c>
      <c r="U4594" s="29" t="str">
        <f aca="false">IF(AND($S4594="VENCIDO",$K4594="KG",OR(Painel!$B$5="(Todos)",A4594=Painel!$B$5)*OR(Painel!$E$5="(Todos)",P4594=Painel!$E$5)),$J4594+ROW()/10000000,"")</f>
        <v/>
      </c>
    </row>
    <row r="4595" customFormat="false" ht="15" hidden="false" customHeight="false" outlineLevel="0" collapsed="false">
      <c r="A4595" s="29" t="s">
        <v>52</v>
      </c>
      <c r="B4595" s="29" t="s">
        <v>8508</v>
      </c>
      <c r="C4595" s="29" t="s">
        <v>691</v>
      </c>
      <c r="D4595" s="29" t="s">
        <v>8509</v>
      </c>
      <c r="E4595" s="29" t="n">
        <v>1</v>
      </c>
      <c r="F4595" s="29"/>
      <c r="G4595" s="29" t="s">
        <v>8510</v>
      </c>
      <c r="H4595" s="30" t="n">
        <v>1128</v>
      </c>
      <c r="I4595" s="31" t="n">
        <v>46265</v>
      </c>
      <c r="J4595" s="30" t="n">
        <v>1128</v>
      </c>
      <c r="K4595" s="29" t="s">
        <v>120</v>
      </c>
      <c r="L4595" s="29" t="s">
        <v>216</v>
      </c>
      <c r="M4595" s="29"/>
      <c r="N4595" s="29" t="s">
        <v>122</v>
      </c>
      <c r="O4595" s="31" t="n">
        <v>46992</v>
      </c>
      <c r="P4595" s="29" t="s">
        <v>123</v>
      </c>
      <c r="Q4595" s="29" t="n">
        <f aca="false">IFERROR(VALUE(L4595),"")</f>
        <v>20</v>
      </c>
      <c r="R4595" s="29" t="n">
        <f aca="true">IF(O4595="","",O4595-TODAY())</f>
        <v>707</v>
      </c>
      <c r="S4595" s="29" t="str">
        <f aca="false">IF(C4595="&lt;&lt; vazio &gt;&gt;","VAZIA",IF(AND(O4595&lt;&gt;"",R4595&lt;0),"VENCIDO",IF(AND(O4595&lt;&gt;"",R4595&lt;=Parametros!$B$10),"PRÓX. VENCIMENTO",IF(F4595="Q","QUALIDADE",IF(F4595="S","BLOQUEADO",IF(F4595="R","RESTRITO/DEVOLUÇÃO",IF(OR(N4595="QUAR",N4595="QRES"),"QUARENTENA",IF(OR(B4595="DESCARTE",B4595="DEVOLUÇÃO"),"DESCARTE/DEVOLUÇÃO",IF(AND(D4595="",K4595&lt;&gt;""),"SEM LOTE",IF(AND(Q4595&lt;&gt;"",Q4595&gt;=Parametros!$B$11),"PARADO/SEM GIRO","OK"))))))))))</f>
        <v>OK</v>
      </c>
      <c r="T4595" s="29" t="str">
        <f aca="false">IF(AND($S4595="PARADO/SEM GIRO",$K4595="KG",OR(Painel!$B$5="(Todos)",A4595=Painel!$B$5)*OR(Painel!$E$5="(Todos)",P4595=Painel!$E$5)),$J4595+ROW()/10000000,"")</f>
        <v/>
      </c>
      <c r="U4595" s="29" t="str">
        <f aca="false">IF(AND($S4595="VENCIDO",$K4595="KG",OR(Painel!$B$5="(Todos)",A4595=Painel!$B$5)*OR(Painel!$E$5="(Todos)",P4595=Painel!$E$5)),$J4595+ROW()/10000000,"")</f>
        <v/>
      </c>
    </row>
    <row r="4596" customFormat="false" ht="15" hidden="false" customHeight="false" outlineLevel="0" collapsed="false">
      <c r="A4596" s="29" t="s">
        <v>52</v>
      </c>
      <c r="B4596" s="29" t="s">
        <v>8511</v>
      </c>
      <c r="C4596" s="29" t="s">
        <v>785</v>
      </c>
      <c r="D4596" s="29" t="s">
        <v>3540</v>
      </c>
      <c r="E4596" s="29" t="n">
        <v>1</v>
      </c>
      <c r="F4596" s="29"/>
      <c r="G4596" s="29" t="s">
        <v>8512</v>
      </c>
      <c r="H4596" s="30" t="n">
        <v>1000</v>
      </c>
      <c r="I4596" s="31" t="n">
        <v>46270</v>
      </c>
      <c r="J4596" s="30" t="n">
        <v>1000</v>
      </c>
      <c r="K4596" s="29" t="s">
        <v>120</v>
      </c>
      <c r="L4596" s="29" t="s">
        <v>267</v>
      </c>
      <c r="M4596" s="29"/>
      <c r="N4596" s="29" t="s">
        <v>122</v>
      </c>
      <c r="O4596" s="31" t="n">
        <v>46812</v>
      </c>
      <c r="P4596" s="29" t="s">
        <v>123</v>
      </c>
      <c r="Q4596" s="29" t="n">
        <f aca="false">IFERROR(VALUE(L4596),"")</f>
        <v>15</v>
      </c>
      <c r="R4596" s="29" t="n">
        <f aca="true">IF(O4596="","",O4596-TODAY())</f>
        <v>527</v>
      </c>
      <c r="S4596" s="29" t="str">
        <f aca="false">IF(C4596="&lt;&lt; vazio &gt;&gt;","VAZIA",IF(AND(O4596&lt;&gt;"",R4596&lt;0),"VENCIDO",IF(AND(O4596&lt;&gt;"",R4596&lt;=Parametros!$B$10),"PRÓX. VENCIMENTO",IF(F4596="Q","QUALIDADE",IF(F4596="S","BLOQUEADO",IF(F4596="R","RESTRITO/DEVOLUÇÃO",IF(OR(N4596="QUAR",N4596="QRES"),"QUARENTENA",IF(OR(B4596="DESCARTE",B4596="DEVOLUÇÃO"),"DESCARTE/DEVOLUÇÃO",IF(AND(D4596="",K4596&lt;&gt;""),"SEM LOTE",IF(AND(Q4596&lt;&gt;"",Q4596&gt;=Parametros!$B$11),"PARADO/SEM GIRO","OK"))))))))))</f>
        <v>OK</v>
      </c>
      <c r="T4596" s="29" t="str">
        <f aca="false">IF(AND($S4596="PARADO/SEM GIRO",$K4596="KG",OR(Painel!$B$5="(Todos)",A4596=Painel!$B$5)*OR(Painel!$E$5="(Todos)",P4596=Painel!$E$5)),$J4596+ROW()/10000000,"")</f>
        <v/>
      </c>
      <c r="U4596" s="29" t="str">
        <f aca="false">IF(AND($S4596="VENCIDO",$K4596="KG",OR(Painel!$B$5="(Todos)",A4596=Painel!$B$5)*OR(Painel!$E$5="(Todos)",P4596=Painel!$E$5)),$J4596+ROW()/10000000,"")</f>
        <v/>
      </c>
    </row>
    <row r="4597" customFormat="false" ht="15" hidden="false" customHeight="false" outlineLevel="0" collapsed="false">
      <c r="A4597" s="29" t="s">
        <v>52</v>
      </c>
      <c r="B4597" s="29" t="s">
        <v>8513</v>
      </c>
      <c r="C4597" s="29" t="s">
        <v>115</v>
      </c>
      <c r="D4597" s="29"/>
      <c r="E4597" s="29" t="n">
        <v>0</v>
      </c>
      <c r="F4597" s="29"/>
      <c r="G4597" s="29"/>
      <c r="H4597" s="30" t="n">
        <v>0</v>
      </c>
      <c r="I4597" s="29"/>
      <c r="J4597" s="30" t="n">
        <v>0</v>
      </c>
      <c r="K4597" s="29"/>
      <c r="L4597" s="29" t="s">
        <v>116</v>
      </c>
      <c r="M4597" s="29"/>
      <c r="N4597" s="29"/>
      <c r="O4597" s="29"/>
      <c r="P4597" s="29"/>
      <c r="Q4597" s="29" t="n">
        <f aca="false">IFERROR(VALUE(L4597),"")</f>
        <v>0</v>
      </c>
      <c r="R4597" s="29" t="str">
        <f aca="true">IF(O4597="","",O4597-TODAY())</f>
        <v/>
      </c>
      <c r="S4597" s="29" t="str">
        <f aca="false">IF(C4597="&lt;&lt; vazio &gt;&gt;","VAZIA",IF(AND(O4597&lt;&gt;"",R4597&lt;0),"VENCIDO",IF(AND(O4597&lt;&gt;"",R4597&lt;=Parametros!$B$10),"PRÓX. VENCIMENTO",IF(F4597="Q","QUALIDADE",IF(F4597="S","BLOQUEADO",IF(F4597="R","RESTRITO/DEVOLUÇÃO",IF(OR(N4597="QUAR",N4597="QRES"),"QUARENTENA",IF(OR(B4597="DESCARTE",B4597="DEVOLUÇÃO"),"DESCARTE/DEVOLUÇÃO",IF(AND(D4597="",K4597&lt;&gt;""),"SEM LOTE",IF(AND(Q4597&lt;&gt;"",Q4597&gt;=Parametros!$B$11),"PARADO/SEM GIRO","OK"))))))))))</f>
        <v>VAZIA</v>
      </c>
      <c r="T4597" s="29" t="str">
        <f aca="false">IF(AND($S4597="PARADO/SEM GIRO",$K4597="KG",OR(Painel!$B$5="(Todos)",A4597=Painel!$B$5)*OR(Painel!$E$5="(Todos)",P4597=Painel!$E$5)),$J4597+ROW()/10000000,"")</f>
        <v/>
      </c>
      <c r="U4597" s="29" t="str">
        <f aca="false">IF(AND($S4597="VENCIDO",$K4597="KG",OR(Painel!$B$5="(Todos)",A4597=Painel!$B$5)*OR(Painel!$E$5="(Todos)",P4597=Painel!$E$5)),$J4597+ROW()/10000000,"")</f>
        <v/>
      </c>
    </row>
    <row r="4598" customFormat="false" ht="15" hidden="false" customHeight="false" outlineLevel="0" collapsed="false">
      <c r="A4598" s="29" t="s">
        <v>52</v>
      </c>
      <c r="B4598" s="29" t="s">
        <v>8514</v>
      </c>
      <c r="C4598" s="29" t="s">
        <v>369</v>
      </c>
      <c r="D4598" s="29" t="s">
        <v>370</v>
      </c>
      <c r="E4598" s="29" t="n">
        <v>1</v>
      </c>
      <c r="F4598" s="29"/>
      <c r="G4598" s="29" t="s">
        <v>8515</v>
      </c>
      <c r="H4598" s="30" t="n">
        <v>999.9</v>
      </c>
      <c r="I4598" s="31" t="n">
        <v>46260</v>
      </c>
      <c r="J4598" s="30" t="n">
        <v>999.9</v>
      </c>
      <c r="K4598" s="29" t="s">
        <v>120</v>
      </c>
      <c r="L4598" s="29" t="s">
        <v>2223</v>
      </c>
      <c r="M4598" s="29"/>
      <c r="N4598" s="29" t="s">
        <v>122</v>
      </c>
      <c r="O4598" s="31" t="n">
        <v>46800</v>
      </c>
      <c r="P4598" s="29" t="s">
        <v>123</v>
      </c>
      <c r="Q4598" s="29" t="n">
        <f aca="false">IFERROR(VALUE(L4598),"")</f>
        <v>25</v>
      </c>
      <c r="R4598" s="29" t="n">
        <f aca="true">IF(O4598="","",O4598-TODAY())</f>
        <v>515</v>
      </c>
      <c r="S4598" s="29" t="str">
        <f aca="false">IF(C4598="&lt;&lt; vazio &gt;&gt;","VAZIA",IF(AND(O4598&lt;&gt;"",R4598&lt;0),"VENCIDO",IF(AND(O4598&lt;&gt;"",R4598&lt;=Parametros!$B$10),"PRÓX. VENCIMENTO",IF(F4598="Q","QUALIDADE",IF(F4598="S","BLOQUEADO",IF(F4598="R","RESTRITO/DEVOLUÇÃO",IF(OR(N4598="QUAR",N4598="QRES"),"QUARENTENA",IF(OR(B4598="DESCARTE",B4598="DEVOLUÇÃO"),"DESCARTE/DEVOLUÇÃO",IF(AND(D4598="",K4598&lt;&gt;""),"SEM LOTE",IF(AND(Q4598&lt;&gt;"",Q4598&gt;=Parametros!$B$11),"PARADO/SEM GIRO","OK"))))))))))</f>
        <v>OK</v>
      </c>
      <c r="T4598" s="29" t="str">
        <f aca="false">IF(AND($S4598="PARADO/SEM GIRO",$K4598="KG",OR(Painel!$B$5="(Todos)",A4598=Painel!$B$5)*OR(Painel!$E$5="(Todos)",P4598=Painel!$E$5)),$J4598+ROW()/10000000,"")</f>
        <v/>
      </c>
      <c r="U4598" s="29" t="str">
        <f aca="false">IF(AND($S4598="VENCIDO",$K4598="KG",OR(Painel!$B$5="(Todos)",A4598=Painel!$B$5)*OR(Painel!$E$5="(Todos)",P4598=Painel!$E$5)),$J4598+ROW()/10000000,"")</f>
        <v/>
      </c>
    </row>
    <row r="4599" customFormat="false" ht="15" hidden="false" customHeight="false" outlineLevel="0" collapsed="false">
      <c r="A4599" s="29" t="s">
        <v>52</v>
      </c>
      <c r="B4599" s="29" t="s">
        <v>8516</v>
      </c>
      <c r="C4599" s="29" t="s">
        <v>741</v>
      </c>
      <c r="D4599" s="29" t="s">
        <v>2760</v>
      </c>
      <c r="E4599" s="29" t="n">
        <v>1</v>
      </c>
      <c r="F4599" s="29" t="s">
        <v>268</v>
      </c>
      <c r="G4599" s="29" t="s">
        <v>8517</v>
      </c>
      <c r="H4599" s="30" t="n">
        <v>1080</v>
      </c>
      <c r="I4599" s="31" t="n">
        <v>46280</v>
      </c>
      <c r="J4599" s="30" t="n">
        <v>1080</v>
      </c>
      <c r="K4599" s="29" t="s">
        <v>120</v>
      </c>
      <c r="L4599" s="29" t="s">
        <v>144</v>
      </c>
      <c r="M4599" s="29"/>
      <c r="N4599" s="29" t="s">
        <v>122</v>
      </c>
      <c r="O4599" s="31" t="n">
        <v>46644</v>
      </c>
      <c r="P4599" s="29" t="s">
        <v>123</v>
      </c>
      <c r="Q4599" s="29" t="n">
        <f aca="false">IFERROR(VALUE(L4599),"")</f>
        <v>5</v>
      </c>
      <c r="R4599" s="29" t="n">
        <f aca="true">IF(O4599="","",O4599-TODAY())</f>
        <v>359</v>
      </c>
      <c r="S4599" s="29" t="str">
        <f aca="false">IF(C4599="&lt;&lt; vazio &gt;&gt;","VAZIA",IF(AND(O4599&lt;&gt;"",R4599&lt;0),"VENCIDO",IF(AND(O4599&lt;&gt;"",R4599&lt;=Parametros!$B$10),"PRÓX. VENCIMENTO",IF(F4599="Q","QUALIDADE",IF(F4599="S","BLOQUEADO",IF(F4599="R","RESTRITO/DEVOLUÇÃO",IF(OR(N4599="QUAR",N4599="QRES"),"QUARENTENA",IF(OR(B4599="DESCARTE",B4599="DEVOLUÇÃO"),"DESCARTE/DEVOLUÇÃO",IF(AND(D4599="",K4599&lt;&gt;""),"SEM LOTE",IF(AND(Q4599&lt;&gt;"",Q4599&gt;=Parametros!$B$11),"PARADO/SEM GIRO","OK"))))))))))</f>
        <v>QUALIDADE</v>
      </c>
      <c r="T4599" s="29" t="str">
        <f aca="false">IF(AND($S4599="PARADO/SEM GIRO",$K4599="KG",OR(Painel!$B$5="(Todos)",A4599=Painel!$B$5)*OR(Painel!$E$5="(Todos)",P4599=Painel!$E$5)),$J4599+ROW()/10000000,"")</f>
        <v/>
      </c>
      <c r="U4599" s="29" t="str">
        <f aca="false">IF(AND($S4599="VENCIDO",$K4599="KG",OR(Painel!$B$5="(Todos)",A4599=Painel!$B$5)*OR(Painel!$E$5="(Todos)",P4599=Painel!$E$5)),$J4599+ROW()/10000000,"")</f>
        <v/>
      </c>
    </row>
    <row r="4600" customFormat="false" ht="15" hidden="false" customHeight="false" outlineLevel="0" collapsed="false">
      <c r="A4600" s="29" t="s">
        <v>52</v>
      </c>
      <c r="B4600" s="29" t="s">
        <v>8518</v>
      </c>
      <c r="C4600" s="29" t="s">
        <v>876</v>
      </c>
      <c r="D4600" s="29" t="s">
        <v>6993</v>
      </c>
      <c r="E4600" s="29" t="n">
        <v>1</v>
      </c>
      <c r="F4600" s="29" t="s">
        <v>268</v>
      </c>
      <c r="G4600" s="29" t="s">
        <v>8519</v>
      </c>
      <c r="H4600" s="30" t="n">
        <v>720</v>
      </c>
      <c r="I4600" s="31" t="n">
        <v>46281</v>
      </c>
      <c r="J4600" s="30" t="n">
        <v>720</v>
      </c>
      <c r="K4600" s="29" t="s">
        <v>120</v>
      </c>
      <c r="L4600" s="29" t="s">
        <v>284</v>
      </c>
      <c r="M4600" s="29"/>
      <c r="N4600" s="29" t="s">
        <v>122</v>
      </c>
      <c r="O4600" s="31" t="n">
        <v>46828</v>
      </c>
      <c r="P4600" s="29" t="s">
        <v>123</v>
      </c>
      <c r="Q4600" s="29" t="n">
        <f aca="false">IFERROR(VALUE(L4600),"")</f>
        <v>4</v>
      </c>
      <c r="R4600" s="29" t="n">
        <f aca="true">IF(O4600="","",O4600-TODAY())</f>
        <v>543</v>
      </c>
      <c r="S4600" s="29" t="str">
        <f aca="false">IF(C4600="&lt;&lt; vazio &gt;&gt;","VAZIA",IF(AND(O4600&lt;&gt;"",R4600&lt;0),"VENCIDO",IF(AND(O4600&lt;&gt;"",R4600&lt;=Parametros!$B$10),"PRÓX. VENCIMENTO",IF(F4600="Q","QUALIDADE",IF(F4600="S","BLOQUEADO",IF(F4600="R","RESTRITO/DEVOLUÇÃO",IF(OR(N4600="QUAR",N4600="QRES"),"QUARENTENA",IF(OR(B4600="DESCARTE",B4600="DEVOLUÇÃO"),"DESCARTE/DEVOLUÇÃO",IF(AND(D4600="",K4600&lt;&gt;""),"SEM LOTE",IF(AND(Q4600&lt;&gt;"",Q4600&gt;=Parametros!$B$11),"PARADO/SEM GIRO","OK"))))))))))</f>
        <v>QUALIDADE</v>
      </c>
      <c r="T4600" s="29" t="str">
        <f aca="false">IF(AND($S4600="PARADO/SEM GIRO",$K4600="KG",OR(Painel!$B$5="(Todos)",A4600=Painel!$B$5)*OR(Painel!$E$5="(Todos)",P4600=Painel!$E$5)),$J4600+ROW()/10000000,"")</f>
        <v/>
      </c>
      <c r="U4600" s="29" t="str">
        <f aca="false">IF(AND($S4600="VENCIDO",$K4600="KG",OR(Painel!$B$5="(Todos)",A4600=Painel!$B$5)*OR(Painel!$E$5="(Todos)",P4600=Painel!$E$5)),$J4600+ROW()/10000000,"")</f>
        <v/>
      </c>
    </row>
    <row r="4601" customFormat="false" ht="15" hidden="false" customHeight="false" outlineLevel="0" collapsed="false">
      <c r="A4601" s="29" t="s">
        <v>52</v>
      </c>
      <c r="B4601" s="29" t="s">
        <v>8520</v>
      </c>
      <c r="C4601" s="29" t="s">
        <v>2927</v>
      </c>
      <c r="D4601" s="29" t="s">
        <v>2928</v>
      </c>
      <c r="E4601" s="29" t="n">
        <v>1</v>
      </c>
      <c r="F4601" s="29"/>
      <c r="G4601" s="29" t="s">
        <v>8521</v>
      </c>
      <c r="H4601" s="30" t="n">
        <v>960</v>
      </c>
      <c r="I4601" s="31" t="n">
        <v>46273</v>
      </c>
      <c r="J4601" s="30" t="n">
        <v>960</v>
      </c>
      <c r="K4601" s="29" t="s">
        <v>120</v>
      </c>
      <c r="L4601" s="29" t="s">
        <v>149</v>
      </c>
      <c r="M4601" s="29"/>
      <c r="N4601" s="29" t="s">
        <v>122</v>
      </c>
      <c r="O4601" s="31" t="n">
        <v>46613</v>
      </c>
      <c r="P4601" s="29" t="s">
        <v>123</v>
      </c>
      <c r="Q4601" s="29" t="n">
        <f aca="false">IFERROR(VALUE(L4601),"")</f>
        <v>12</v>
      </c>
      <c r="R4601" s="29" t="n">
        <f aca="true">IF(O4601="","",O4601-TODAY())</f>
        <v>328</v>
      </c>
      <c r="S4601" s="29" t="str">
        <f aca="false">IF(C4601="&lt;&lt; vazio &gt;&gt;","VAZIA",IF(AND(O4601&lt;&gt;"",R4601&lt;0),"VENCIDO",IF(AND(O4601&lt;&gt;"",R4601&lt;=Parametros!$B$10),"PRÓX. VENCIMENTO",IF(F4601="Q","QUALIDADE",IF(F4601="S","BLOQUEADO",IF(F4601="R","RESTRITO/DEVOLUÇÃO",IF(OR(N4601="QUAR",N4601="QRES"),"QUARENTENA",IF(OR(B4601="DESCARTE",B4601="DEVOLUÇÃO"),"DESCARTE/DEVOLUÇÃO",IF(AND(D4601="",K4601&lt;&gt;""),"SEM LOTE",IF(AND(Q4601&lt;&gt;"",Q4601&gt;=Parametros!$B$11),"PARADO/SEM GIRO","OK"))))))))))</f>
        <v>OK</v>
      </c>
      <c r="T4601" s="29" t="str">
        <f aca="false">IF(AND($S4601="PARADO/SEM GIRO",$K4601="KG",OR(Painel!$B$5="(Todos)",A4601=Painel!$B$5)*OR(Painel!$E$5="(Todos)",P4601=Painel!$E$5)),$J4601+ROW()/10000000,"")</f>
        <v/>
      </c>
      <c r="U4601" s="29" t="str">
        <f aca="false">IF(AND($S4601="VENCIDO",$K4601="KG",OR(Painel!$B$5="(Todos)",A4601=Painel!$B$5)*OR(Painel!$E$5="(Todos)",P4601=Painel!$E$5)),$J4601+ROW()/10000000,"")</f>
        <v/>
      </c>
    </row>
    <row r="4602" customFormat="false" ht="15" hidden="false" customHeight="false" outlineLevel="0" collapsed="false">
      <c r="A4602" s="29" t="s">
        <v>52</v>
      </c>
      <c r="B4602" s="29" t="s">
        <v>8522</v>
      </c>
      <c r="C4602" s="29" t="s">
        <v>157</v>
      </c>
      <c r="D4602" s="29" t="s">
        <v>8329</v>
      </c>
      <c r="E4602" s="29" t="n">
        <v>1</v>
      </c>
      <c r="F4602" s="29"/>
      <c r="G4602" s="29" t="s">
        <v>8523</v>
      </c>
      <c r="H4602" s="30" t="n">
        <v>661.5</v>
      </c>
      <c r="I4602" s="31" t="n">
        <v>46212</v>
      </c>
      <c r="J4602" s="30" t="n">
        <v>661.5</v>
      </c>
      <c r="K4602" s="29" t="s">
        <v>120</v>
      </c>
      <c r="L4602" s="29" t="s">
        <v>2502</v>
      </c>
      <c r="M4602" s="29"/>
      <c r="N4602" s="29" t="s">
        <v>122</v>
      </c>
      <c r="O4602" s="31" t="n">
        <v>46758</v>
      </c>
      <c r="P4602" s="29" t="s">
        <v>123</v>
      </c>
      <c r="Q4602" s="29" t="n">
        <f aca="false">IFERROR(VALUE(L4602),"")</f>
        <v>73</v>
      </c>
      <c r="R4602" s="29" t="n">
        <f aca="true">IF(O4602="","",O4602-TODAY())</f>
        <v>473</v>
      </c>
      <c r="S4602" s="29" t="str">
        <f aca="false">IF(C4602="&lt;&lt; vazio &gt;&gt;","VAZIA",IF(AND(O4602&lt;&gt;"",R4602&lt;0),"VENCIDO",IF(AND(O4602&lt;&gt;"",R4602&lt;=Parametros!$B$10),"PRÓX. VENCIMENTO",IF(F4602="Q","QUALIDADE",IF(F4602="S","BLOQUEADO",IF(F4602="R","RESTRITO/DEVOLUÇÃO",IF(OR(N4602="QUAR",N4602="QRES"),"QUARENTENA",IF(OR(B4602="DESCARTE",B4602="DEVOLUÇÃO"),"DESCARTE/DEVOLUÇÃO",IF(AND(D4602="",K4602&lt;&gt;""),"SEM LOTE",IF(AND(Q4602&lt;&gt;"",Q4602&gt;=Parametros!$B$11),"PARADO/SEM GIRO","OK"))))))))))</f>
        <v>OK</v>
      </c>
      <c r="T4602" s="29" t="str">
        <f aca="false">IF(AND($S4602="PARADO/SEM GIRO",$K4602="KG",OR(Painel!$B$5="(Todos)",A4602=Painel!$B$5)*OR(Painel!$E$5="(Todos)",P4602=Painel!$E$5)),$J4602+ROW()/10000000,"")</f>
        <v/>
      </c>
      <c r="U4602" s="29" t="str">
        <f aca="false">IF(AND($S4602="VENCIDO",$K4602="KG",OR(Painel!$B$5="(Todos)",A4602=Painel!$B$5)*OR(Painel!$E$5="(Todos)",P4602=Painel!$E$5)),$J4602+ROW()/10000000,"")</f>
        <v/>
      </c>
    </row>
    <row r="4603" customFormat="false" ht="15" hidden="false" customHeight="false" outlineLevel="0" collapsed="false">
      <c r="A4603" s="29" t="s">
        <v>52</v>
      </c>
      <c r="B4603" s="29" t="s">
        <v>8524</v>
      </c>
      <c r="C4603" s="29" t="s">
        <v>186</v>
      </c>
      <c r="D4603" s="29" t="s">
        <v>7394</v>
      </c>
      <c r="E4603" s="29" t="n">
        <v>1</v>
      </c>
      <c r="F4603" s="29"/>
      <c r="G4603" s="29" t="s">
        <v>8525</v>
      </c>
      <c r="H4603" s="30" t="n">
        <v>600</v>
      </c>
      <c r="I4603" s="31" t="n">
        <v>46245</v>
      </c>
      <c r="J4603" s="30" t="n">
        <v>600</v>
      </c>
      <c r="K4603" s="29" t="s">
        <v>120</v>
      </c>
      <c r="L4603" s="29" t="s">
        <v>2312</v>
      </c>
      <c r="M4603" s="29"/>
      <c r="N4603" s="29" t="s">
        <v>122</v>
      </c>
      <c r="O4603" s="31" t="n">
        <v>46788</v>
      </c>
      <c r="P4603" s="29" t="s">
        <v>123</v>
      </c>
      <c r="Q4603" s="29" t="n">
        <f aca="false">IFERROR(VALUE(L4603),"")</f>
        <v>40</v>
      </c>
      <c r="R4603" s="29" t="n">
        <f aca="true">IF(O4603="","",O4603-TODAY())</f>
        <v>503</v>
      </c>
      <c r="S4603" s="29" t="str">
        <f aca="false">IF(C4603="&lt;&lt; vazio &gt;&gt;","VAZIA",IF(AND(O4603&lt;&gt;"",R4603&lt;0),"VENCIDO",IF(AND(O4603&lt;&gt;"",R4603&lt;=Parametros!$B$10),"PRÓX. VENCIMENTO",IF(F4603="Q","QUALIDADE",IF(F4603="S","BLOQUEADO",IF(F4603="R","RESTRITO/DEVOLUÇÃO",IF(OR(N4603="QUAR",N4603="QRES"),"QUARENTENA",IF(OR(B4603="DESCARTE",B4603="DEVOLUÇÃO"),"DESCARTE/DEVOLUÇÃO",IF(AND(D4603="",K4603&lt;&gt;""),"SEM LOTE",IF(AND(Q4603&lt;&gt;"",Q4603&gt;=Parametros!$B$11),"PARADO/SEM GIRO","OK"))))))))))</f>
        <v>OK</v>
      </c>
      <c r="T4603" s="29" t="str">
        <f aca="false">IF(AND($S4603="PARADO/SEM GIRO",$K4603="KG",OR(Painel!$B$5="(Todos)",A4603=Painel!$B$5)*OR(Painel!$E$5="(Todos)",P4603=Painel!$E$5)),$J4603+ROW()/10000000,"")</f>
        <v/>
      </c>
      <c r="U4603" s="29" t="str">
        <f aca="false">IF(AND($S4603="VENCIDO",$K4603="KG",OR(Painel!$B$5="(Todos)",A4603=Painel!$B$5)*OR(Painel!$E$5="(Todos)",P4603=Painel!$E$5)),$J4603+ROW()/10000000,"")</f>
        <v/>
      </c>
    </row>
    <row r="4604" customFormat="false" ht="15" hidden="false" customHeight="false" outlineLevel="0" collapsed="false">
      <c r="A4604" s="29" t="s">
        <v>52</v>
      </c>
      <c r="B4604" s="29" t="s">
        <v>8526</v>
      </c>
      <c r="C4604" s="29" t="s">
        <v>785</v>
      </c>
      <c r="D4604" s="29" t="s">
        <v>4333</v>
      </c>
      <c r="E4604" s="29" t="n">
        <v>1</v>
      </c>
      <c r="F4604" s="29"/>
      <c r="G4604" s="29" t="s">
        <v>8527</v>
      </c>
      <c r="H4604" s="30" t="n">
        <v>1000</v>
      </c>
      <c r="I4604" s="31" t="n">
        <v>46273</v>
      </c>
      <c r="J4604" s="30" t="n">
        <v>1000</v>
      </c>
      <c r="K4604" s="29" t="s">
        <v>120</v>
      </c>
      <c r="L4604" s="29" t="s">
        <v>149</v>
      </c>
      <c r="M4604" s="29"/>
      <c r="N4604" s="29" t="s">
        <v>122</v>
      </c>
      <c r="O4604" s="31" t="n">
        <v>46811</v>
      </c>
      <c r="P4604" s="29" t="s">
        <v>123</v>
      </c>
      <c r="Q4604" s="29" t="n">
        <f aca="false">IFERROR(VALUE(L4604),"")</f>
        <v>12</v>
      </c>
      <c r="R4604" s="29" t="n">
        <f aca="true">IF(O4604="","",O4604-TODAY())</f>
        <v>526</v>
      </c>
      <c r="S4604" s="29" t="str">
        <f aca="false">IF(C4604="&lt;&lt; vazio &gt;&gt;","VAZIA",IF(AND(O4604&lt;&gt;"",R4604&lt;0),"VENCIDO",IF(AND(O4604&lt;&gt;"",R4604&lt;=Parametros!$B$10),"PRÓX. VENCIMENTO",IF(F4604="Q","QUALIDADE",IF(F4604="S","BLOQUEADO",IF(F4604="R","RESTRITO/DEVOLUÇÃO",IF(OR(N4604="QUAR",N4604="QRES"),"QUARENTENA",IF(OR(B4604="DESCARTE",B4604="DEVOLUÇÃO"),"DESCARTE/DEVOLUÇÃO",IF(AND(D4604="",K4604&lt;&gt;""),"SEM LOTE",IF(AND(Q4604&lt;&gt;"",Q4604&gt;=Parametros!$B$11),"PARADO/SEM GIRO","OK"))))))))))</f>
        <v>OK</v>
      </c>
      <c r="T4604" s="29" t="str">
        <f aca="false">IF(AND($S4604="PARADO/SEM GIRO",$K4604="KG",OR(Painel!$B$5="(Todos)",A4604=Painel!$B$5)*OR(Painel!$E$5="(Todos)",P4604=Painel!$E$5)),$J4604+ROW()/10000000,"")</f>
        <v/>
      </c>
      <c r="U4604" s="29" t="str">
        <f aca="false">IF(AND($S4604="VENCIDO",$K4604="KG",OR(Painel!$B$5="(Todos)",A4604=Painel!$B$5)*OR(Painel!$E$5="(Todos)",P4604=Painel!$E$5)),$J4604+ROW()/10000000,"")</f>
        <v/>
      </c>
    </row>
    <row r="4605" customFormat="false" ht="15" hidden="false" customHeight="false" outlineLevel="0" collapsed="false">
      <c r="A4605" s="29" t="s">
        <v>52</v>
      </c>
      <c r="B4605" s="29" t="s">
        <v>8528</v>
      </c>
      <c r="C4605" s="29" t="s">
        <v>447</v>
      </c>
      <c r="D4605" s="29" t="s">
        <v>448</v>
      </c>
      <c r="E4605" s="29" t="n">
        <v>1</v>
      </c>
      <c r="F4605" s="29"/>
      <c r="G4605" s="29" t="s">
        <v>8529</v>
      </c>
      <c r="H4605" s="30" t="n">
        <v>727.2</v>
      </c>
      <c r="I4605" s="31" t="n">
        <v>46266</v>
      </c>
      <c r="J4605" s="30" t="n">
        <v>727.2</v>
      </c>
      <c r="K4605" s="29" t="s">
        <v>120</v>
      </c>
      <c r="L4605" s="29" t="s">
        <v>180</v>
      </c>
      <c r="M4605" s="29"/>
      <c r="N4605" s="29" t="s">
        <v>122</v>
      </c>
      <c r="O4605" s="31" t="n">
        <v>46805</v>
      </c>
      <c r="P4605" s="29" t="s">
        <v>123</v>
      </c>
      <c r="Q4605" s="29" t="n">
        <f aca="false">IFERROR(VALUE(L4605),"")</f>
        <v>19</v>
      </c>
      <c r="R4605" s="29" t="n">
        <f aca="true">IF(O4605="","",O4605-TODAY())</f>
        <v>520</v>
      </c>
      <c r="S4605" s="29" t="str">
        <f aca="false">IF(C4605="&lt;&lt; vazio &gt;&gt;","VAZIA",IF(AND(O4605&lt;&gt;"",R4605&lt;0),"VENCIDO",IF(AND(O4605&lt;&gt;"",R4605&lt;=Parametros!$B$10),"PRÓX. VENCIMENTO",IF(F4605="Q","QUALIDADE",IF(F4605="S","BLOQUEADO",IF(F4605="R","RESTRITO/DEVOLUÇÃO",IF(OR(N4605="QUAR",N4605="QRES"),"QUARENTENA",IF(OR(B4605="DESCARTE",B4605="DEVOLUÇÃO"),"DESCARTE/DEVOLUÇÃO",IF(AND(D4605="",K4605&lt;&gt;""),"SEM LOTE",IF(AND(Q4605&lt;&gt;"",Q4605&gt;=Parametros!$B$11),"PARADO/SEM GIRO","OK"))))))))))</f>
        <v>OK</v>
      </c>
      <c r="T4605" s="29" t="str">
        <f aca="false">IF(AND($S4605="PARADO/SEM GIRO",$K4605="KG",OR(Painel!$B$5="(Todos)",A4605=Painel!$B$5)*OR(Painel!$E$5="(Todos)",P4605=Painel!$E$5)),$J4605+ROW()/10000000,"")</f>
        <v/>
      </c>
      <c r="U4605" s="29" t="str">
        <f aca="false">IF(AND($S4605="VENCIDO",$K4605="KG",OR(Painel!$B$5="(Todos)",A4605=Painel!$B$5)*OR(Painel!$E$5="(Todos)",P4605=Painel!$E$5)),$J4605+ROW()/10000000,"")</f>
        <v/>
      </c>
    </row>
    <row r="4606" customFormat="false" ht="15" hidden="false" customHeight="false" outlineLevel="0" collapsed="false">
      <c r="A4606" s="29" t="s">
        <v>52</v>
      </c>
      <c r="B4606" s="29" t="s">
        <v>8530</v>
      </c>
      <c r="C4606" s="29" t="s">
        <v>679</v>
      </c>
      <c r="D4606" s="29" t="s">
        <v>2860</v>
      </c>
      <c r="E4606" s="29" t="n">
        <v>1</v>
      </c>
      <c r="F4606" s="29"/>
      <c r="G4606" s="29" t="s">
        <v>8531</v>
      </c>
      <c r="H4606" s="30" t="n">
        <v>1080</v>
      </c>
      <c r="I4606" s="31" t="n">
        <v>46276</v>
      </c>
      <c r="J4606" s="30" t="n">
        <v>1080</v>
      </c>
      <c r="K4606" s="29" t="s">
        <v>120</v>
      </c>
      <c r="L4606" s="29" t="s">
        <v>133</v>
      </c>
      <c r="M4606" s="29"/>
      <c r="N4606" s="29" t="s">
        <v>122</v>
      </c>
      <c r="O4606" s="31" t="n">
        <v>46610</v>
      </c>
      <c r="P4606" s="29" t="s">
        <v>123</v>
      </c>
      <c r="Q4606" s="29" t="n">
        <f aca="false">IFERROR(VALUE(L4606),"")</f>
        <v>9</v>
      </c>
      <c r="R4606" s="29" t="n">
        <f aca="true">IF(O4606="","",O4606-TODAY())</f>
        <v>325</v>
      </c>
      <c r="S4606" s="29" t="str">
        <f aca="false">IF(C4606="&lt;&lt; vazio &gt;&gt;","VAZIA",IF(AND(O4606&lt;&gt;"",R4606&lt;0),"VENCIDO",IF(AND(O4606&lt;&gt;"",R4606&lt;=Parametros!$B$10),"PRÓX. VENCIMENTO",IF(F4606="Q","QUALIDADE",IF(F4606="S","BLOQUEADO",IF(F4606="R","RESTRITO/DEVOLUÇÃO",IF(OR(N4606="QUAR",N4606="QRES"),"QUARENTENA",IF(OR(B4606="DESCARTE",B4606="DEVOLUÇÃO"),"DESCARTE/DEVOLUÇÃO",IF(AND(D4606="",K4606&lt;&gt;""),"SEM LOTE",IF(AND(Q4606&lt;&gt;"",Q4606&gt;=Parametros!$B$11),"PARADO/SEM GIRO","OK"))))))))))</f>
        <v>OK</v>
      </c>
      <c r="T4606" s="29" t="str">
        <f aca="false">IF(AND($S4606="PARADO/SEM GIRO",$K4606="KG",OR(Painel!$B$5="(Todos)",A4606=Painel!$B$5)*OR(Painel!$E$5="(Todos)",P4606=Painel!$E$5)),$J4606+ROW()/10000000,"")</f>
        <v/>
      </c>
      <c r="U4606" s="29" t="str">
        <f aca="false">IF(AND($S4606="VENCIDO",$K4606="KG",OR(Painel!$B$5="(Todos)",A4606=Painel!$B$5)*OR(Painel!$E$5="(Todos)",P4606=Painel!$E$5)),$J4606+ROW()/10000000,"")</f>
        <v/>
      </c>
    </row>
    <row r="4607" customFormat="false" ht="15" hidden="false" customHeight="false" outlineLevel="0" collapsed="false">
      <c r="A4607" s="29" t="s">
        <v>52</v>
      </c>
      <c r="B4607" s="29" t="s">
        <v>8532</v>
      </c>
      <c r="C4607" s="29" t="s">
        <v>447</v>
      </c>
      <c r="D4607" s="29" t="s">
        <v>448</v>
      </c>
      <c r="E4607" s="29" t="n">
        <v>1</v>
      </c>
      <c r="F4607" s="29"/>
      <c r="G4607" s="29" t="s">
        <v>8533</v>
      </c>
      <c r="H4607" s="30" t="n">
        <v>727.2</v>
      </c>
      <c r="I4607" s="31" t="n">
        <v>46266</v>
      </c>
      <c r="J4607" s="30" t="n">
        <v>727.2</v>
      </c>
      <c r="K4607" s="29" t="s">
        <v>120</v>
      </c>
      <c r="L4607" s="29" t="s">
        <v>180</v>
      </c>
      <c r="M4607" s="29"/>
      <c r="N4607" s="29" t="s">
        <v>122</v>
      </c>
      <c r="O4607" s="31" t="n">
        <v>46805</v>
      </c>
      <c r="P4607" s="29" t="s">
        <v>123</v>
      </c>
      <c r="Q4607" s="29" t="n">
        <f aca="false">IFERROR(VALUE(L4607),"")</f>
        <v>19</v>
      </c>
      <c r="R4607" s="29" t="n">
        <f aca="true">IF(O4607="","",O4607-TODAY())</f>
        <v>520</v>
      </c>
      <c r="S4607" s="29" t="str">
        <f aca="false">IF(C4607="&lt;&lt; vazio &gt;&gt;","VAZIA",IF(AND(O4607&lt;&gt;"",R4607&lt;0),"VENCIDO",IF(AND(O4607&lt;&gt;"",R4607&lt;=Parametros!$B$10),"PRÓX. VENCIMENTO",IF(F4607="Q","QUALIDADE",IF(F4607="S","BLOQUEADO",IF(F4607="R","RESTRITO/DEVOLUÇÃO",IF(OR(N4607="QUAR",N4607="QRES"),"QUARENTENA",IF(OR(B4607="DESCARTE",B4607="DEVOLUÇÃO"),"DESCARTE/DEVOLUÇÃO",IF(AND(D4607="",K4607&lt;&gt;""),"SEM LOTE",IF(AND(Q4607&lt;&gt;"",Q4607&gt;=Parametros!$B$11),"PARADO/SEM GIRO","OK"))))))))))</f>
        <v>OK</v>
      </c>
      <c r="T4607" s="29" t="str">
        <f aca="false">IF(AND($S4607="PARADO/SEM GIRO",$K4607="KG",OR(Painel!$B$5="(Todos)",A4607=Painel!$B$5)*OR(Painel!$E$5="(Todos)",P4607=Painel!$E$5)),$J4607+ROW()/10000000,"")</f>
        <v/>
      </c>
      <c r="U4607" s="29" t="str">
        <f aca="false">IF(AND($S4607="VENCIDO",$K4607="KG",OR(Painel!$B$5="(Todos)",A4607=Painel!$B$5)*OR(Painel!$E$5="(Todos)",P4607=Painel!$E$5)),$J4607+ROW()/10000000,"")</f>
        <v/>
      </c>
    </row>
    <row r="4608" customFormat="false" ht="15" hidden="false" customHeight="false" outlineLevel="0" collapsed="false">
      <c r="A4608" s="29" t="s">
        <v>52</v>
      </c>
      <c r="B4608" s="29" t="s">
        <v>8534</v>
      </c>
      <c r="C4608" s="29" t="s">
        <v>115</v>
      </c>
      <c r="D4608" s="29"/>
      <c r="E4608" s="29" t="n">
        <v>0</v>
      </c>
      <c r="F4608" s="29"/>
      <c r="G4608" s="29"/>
      <c r="H4608" s="30" t="n">
        <v>0</v>
      </c>
      <c r="I4608" s="29"/>
      <c r="J4608" s="30" t="n">
        <v>0</v>
      </c>
      <c r="K4608" s="29"/>
      <c r="L4608" s="29" t="s">
        <v>116</v>
      </c>
      <c r="M4608" s="29"/>
      <c r="N4608" s="29"/>
      <c r="O4608" s="29"/>
      <c r="P4608" s="29"/>
      <c r="Q4608" s="29" t="n">
        <f aca="false">IFERROR(VALUE(L4608),"")</f>
        <v>0</v>
      </c>
      <c r="R4608" s="29" t="str">
        <f aca="true">IF(O4608="","",O4608-TODAY())</f>
        <v/>
      </c>
      <c r="S4608" s="29" t="str">
        <f aca="false">IF(C4608="&lt;&lt; vazio &gt;&gt;","VAZIA",IF(AND(O4608&lt;&gt;"",R4608&lt;0),"VENCIDO",IF(AND(O4608&lt;&gt;"",R4608&lt;=Parametros!$B$10),"PRÓX. VENCIMENTO",IF(F4608="Q","QUALIDADE",IF(F4608="S","BLOQUEADO",IF(F4608="R","RESTRITO/DEVOLUÇÃO",IF(OR(N4608="QUAR",N4608="QRES"),"QUARENTENA",IF(OR(B4608="DESCARTE",B4608="DEVOLUÇÃO"),"DESCARTE/DEVOLUÇÃO",IF(AND(D4608="",K4608&lt;&gt;""),"SEM LOTE",IF(AND(Q4608&lt;&gt;"",Q4608&gt;=Parametros!$B$11),"PARADO/SEM GIRO","OK"))))))))))</f>
        <v>VAZIA</v>
      </c>
      <c r="T4608" s="29" t="str">
        <f aca="false">IF(AND($S4608="PARADO/SEM GIRO",$K4608="KG",OR(Painel!$B$5="(Todos)",A4608=Painel!$B$5)*OR(Painel!$E$5="(Todos)",P4608=Painel!$E$5)),$J4608+ROW()/10000000,"")</f>
        <v/>
      </c>
      <c r="U4608" s="29" t="str">
        <f aca="false">IF(AND($S4608="VENCIDO",$K4608="KG",OR(Painel!$B$5="(Todos)",A4608=Painel!$B$5)*OR(Painel!$E$5="(Todos)",P4608=Painel!$E$5)),$J4608+ROW()/10000000,"")</f>
        <v/>
      </c>
    </row>
    <row r="4609" customFormat="false" ht="15" hidden="false" customHeight="false" outlineLevel="0" collapsed="false">
      <c r="A4609" s="29" t="s">
        <v>52</v>
      </c>
      <c r="B4609" s="29" t="s">
        <v>8535</v>
      </c>
      <c r="C4609" s="29" t="s">
        <v>186</v>
      </c>
      <c r="D4609" s="29" t="s">
        <v>708</v>
      </c>
      <c r="E4609" s="29" t="n">
        <v>1</v>
      </c>
      <c r="F4609" s="29" t="s">
        <v>268</v>
      </c>
      <c r="G4609" s="29" t="s">
        <v>8536</v>
      </c>
      <c r="H4609" s="30" t="n">
        <v>545.4</v>
      </c>
      <c r="I4609" s="31" t="n">
        <v>46281</v>
      </c>
      <c r="J4609" s="30" t="n">
        <v>545.4</v>
      </c>
      <c r="K4609" s="29" t="s">
        <v>120</v>
      </c>
      <c r="L4609" s="29" t="s">
        <v>284</v>
      </c>
      <c r="M4609" s="29"/>
      <c r="N4609" s="29" t="s">
        <v>122</v>
      </c>
      <c r="O4609" s="31" t="n">
        <v>46828</v>
      </c>
      <c r="P4609" s="29" t="s">
        <v>123</v>
      </c>
      <c r="Q4609" s="29" t="n">
        <f aca="false">IFERROR(VALUE(L4609),"")</f>
        <v>4</v>
      </c>
      <c r="R4609" s="29" t="n">
        <f aca="true">IF(O4609="","",O4609-TODAY())</f>
        <v>543</v>
      </c>
      <c r="S4609" s="29" t="str">
        <f aca="false">IF(C4609="&lt;&lt; vazio &gt;&gt;","VAZIA",IF(AND(O4609&lt;&gt;"",R4609&lt;0),"VENCIDO",IF(AND(O4609&lt;&gt;"",R4609&lt;=Parametros!$B$10),"PRÓX. VENCIMENTO",IF(F4609="Q","QUALIDADE",IF(F4609="S","BLOQUEADO",IF(F4609="R","RESTRITO/DEVOLUÇÃO",IF(OR(N4609="QUAR",N4609="QRES"),"QUARENTENA",IF(OR(B4609="DESCARTE",B4609="DEVOLUÇÃO"),"DESCARTE/DEVOLUÇÃO",IF(AND(D4609="",K4609&lt;&gt;""),"SEM LOTE",IF(AND(Q4609&lt;&gt;"",Q4609&gt;=Parametros!$B$11),"PARADO/SEM GIRO","OK"))))))))))</f>
        <v>QUALIDADE</v>
      </c>
      <c r="T4609" s="29" t="str">
        <f aca="false">IF(AND($S4609="PARADO/SEM GIRO",$K4609="KG",OR(Painel!$B$5="(Todos)",A4609=Painel!$B$5)*OR(Painel!$E$5="(Todos)",P4609=Painel!$E$5)),$J4609+ROW()/10000000,"")</f>
        <v/>
      </c>
      <c r="U4609" s="29" t="str">
        <f aca="false">IF(AND($S4609="VENCIDO",$K4609="KG",OR(Painel!$B$5="(Todos)",A4609=Painel!$B$5)*OR(Painel!$E$5="(Todos)",P4609=Painel!$E$5)),$J4609+ROW()/10000000,"")</f>
        <v/>
      </c>
    </row>
    <row r="4610" customFormat="false" ht="15" hidden="false" customHeight="false" outlineLevel="0" collapsed="false">
      <c r="A4610" s="29" t="s">
        <v>52</v>
      </c>
      <c r="B4610" s="29" t="s">
        <v>8537</v>
      </c>
      <c r="C4610" s="29" t="s">
        <v>1292</v>
      </c>
      <c r="D4610" s="29" t="s">
        <v>1293</v>
      </c>
      <c r="E4610" s="29" t="n">
        <v>1</v>
      </c>
      <c r="F4610" s="29" t="s">
        <v>268</v>
      </c>
      <c r="G4610" s="29" t="s">
        <v>8538</v>
      </c>
      <c r="H4610" s="30" t="n">
        <v>800</v>
      </c>
      <c r="I4610" s="31" t="n">
        <v>46279</v>
      </c>
      <c r="J4610" s="30" t="n">
        <v>800</v>
      </c>
      <c r="K4610" s="29" t="s">
        <v>120</v>
      </c>
      <c r="L4610" s="29" t="s">
        <v>350</v>
      </c>
      <c r="M4610" s="29"/>
      <c r="N4610" s="29" t="s">
        <v>122</v>
      </c>
      <c r="O4610" s="31" t="n">
        <v>46826</v>
      </c>
      <c r="P4610" s="29" t="s">
        <v>123</v>
      </c>
      <c r="Q4610" s="29" t="n">
        <f aca="false">IFERROR(VALUE(L4610),"")</f>
        <v>6</v>
      </c>
      <c r="R4610" s="29" t="n">
        <f aca="true">IF(O4610="","",O4610-TODAY())</f>
        <v>541</v>
      </c>
      <c r="S4610" s="29" t="str">
        <f aca="false">IF(C4610="&lt;&lt; vazio &gt;&gt;","VAZIA",IF(AND(O4610&lt;&gt;"",R4610&lt;0),"VENCIDO",IF(AND(O4610&lt;&gt;"",R4610&lt;=Parametros!$B$10),"PRÓX. VENCIMENTO",IF(F4610="Q","QUALIDADE",IF(F4610="S","BLOQUEADO",IF(F4610="R","RESTRITO/DEVOLUÇÃO",IF(OR(N4610="QUAR",N4610="QRES"),"QUARENTENA",IF(OR(B4610="DESCARTE",B4610="DEVOLUÇÃO"),"DESCARTE/DEVOLUÇÃO",IF(AND(D4610="",K4610&lt;&gt;""),"SEM LOTE",IF(AND(Q4610&lt;&gt;"",Q4610&gt;=Parametros!$B$11),"PARADO/SEM GIRO","OK"))))))))))</f>
        <v>QUALIDADE</v>
      </c>
      <c r="T4610" s="29" t="str">
        <f aca="false">IF(AND($S4610="PARADO/SEM GIRO",$K4610="KG",OR(Painel!$B$5="(Todos)",A4610=Painel!$B$5)*OR(Painel!$E$5="(Todos)",P4610=Painel!$E$5)),$J4610+ROW()/10000000,"")</f>
        <v/>
      </c>
      <c r="U4610" s="29" t="str">
        <f aca="false">IF(AND($S4610="VENCIDO",$K4610="KG",OR(Painel!$B$5="(Todos)",A4610=Painel!$B$5)*OR(Painel!$E$5="(Todos)",P4610=Painel!$E$5)),$J4610+ROW()/10000000,"")</f>
        <v/>
      </c>
    </row>
    <row r="4611" customFormat="false" ht="15" hidden="false" customHeight="false" outlineLevel="0" collapsed="false">
      <c r="A4611" s="29" t="s">
        <v>52</v>
      </c>
      <c r="B4611" s="29" t="s">
        <v>8539</v>
      </c>
      <c r="C4611" s="29" t="s">
        <v>691</v>
      </c>
      <c r="D4611" s="29" t="s">
        <v>8540</v>
      </c>
      <c r="E4611" s="29" t="n">
        <v>1</v>
      </c>
      <c r="F4611" s="29"/>
      <c r="G4611" s="29" t="s">
        <v>8541</v>
      </c>
      <c r="H4611" s="30" t="n">
        <v>966</v>
      </c>
      <c r="I4611" s="31" t="n">
        <v>46235</v>
      </c>
      <c r="J4611" s="30" t="n">
        <v>966</v>
      </c>
      <c r="K4611" s="29" t="s">
        <v>120</v>
      </c>
      <c r="L4611" s="29" t="s">
        <v>694</v>
      </c>
      <c r="M4611" s="29"/>
      <c r="N4611" s="29" t="s">
        <v>122</v>
      </c>
      <c r="O4611" s="31" t="n">
        <v>46592</v>
      </c>
      <c r="P4611" s="29" t="s">
        <v>123</v>
      </c>
      <c r="Q4611" s="29" t="n">
        <f aca="false">IFERROR(VALUE(L4611),"")</f>
        <v>50</v>
      </c>
      <c r="R4611" s="29" t="n">
        <f aca="true">IF(O4611="","",O4611-TODAY())</f>
        <v>307</v>
      </c>
      <c r="S4611" s="29" t="str">
        <f aca="false">IF(C4611="&lt;&lt; vazio &gt;&gt;","VAZIA",IF(AND(O4611&lt;&gt;"",R4611&lt;0),"VENCIDO",IF(AND(O4611&lt;&gt;"",R4611&lt;=Parametros!$B$10),"PRÓX. VENCIMENTO",IF(F4611="Q","QUALIDADE",IF(F4611="S","BLOQUEADO",IF(F4611="R","RESTRITO/DEVOLUÇÃO",IF(OR(N4611="QUAR",N4611="QRES"),"QUARENTENA",IF(OR(B4611="DESCARTE",B4611="DEVOLUÇÃO"),"DESCARTE/DEVOLUÇÃO",IF(AND(D4611="",K4611&lt;&gt;""),"SEM LOTE",IF(AND(Q4611&lt;&gt;"",Q4611&gt;=Parametros!$B$11),"PARADO/SEM GIRO","OK"))))))))))</f>
        <v>OK</v>
      </c>
      <c r="T4611" s="29" t="str">
        <f aca="false">IF(AND($S4611="PARADO/SEM GIRO",$K4611="KG",OR(Painel!$B$5="(Todos)",A4611=Painel!$B$5)*OR(Painel!$E$5="(Todos)",P4611=Painel!$E$5)),$J4611+ROW()/10000000,"")</f>
        <v/>
      </c>
      <c r="U4611" s="29" t="str">
        <f aca="false">IF(AND($S4611="VENCIDO",$K4611="KG",OR(Painel!$B$5="(Todos)",A4611=Painel!$B$5)*OR(Painel!$E$5="(Todos)",P4611=Painel!$E$5)),$J4611+ROW()/10000000,"")</f>
        <v/>
      </c>
    </row>
    <row r="4612" customFormat="false" ht="15" hidden="false" customHeight="false" outlineLevel="0" collapsed="false">
      <c r="A4612" s="29" t="s">
        <v>52</v>
      </c>
      <c r="B4612" s="29" t="s">
        <v>8542</v>
      </c>
      <c r="C4612" s="29" t="s">
        <v>556</v>
      </c>
      <c r="D4612" s="29" t="s">
        <v>8543</v>
      </c>
      <c r="E4612" s="29" t="n">
        <v>1</v>
      </c>
      <c r="F4612" s="29"/>
      <c r="G4612" s="29" t="s">
        <v>8544</v>
      </c>
      <c r="H4612" s="30" t="n">
        <v>65.6</v>
      </c>
      <c r="I4612" s="31" t="n">
        <v>46258</v>
      </c>
      <c r="J4612" s="30" t="n">
        <v>65.6</v>
      </c>
      <c r="K4612" s="29" t="s">
        <v>120</v>
      </c>
      <c r="L4612" s="29" t="s">
        <v>294</v>
      </c>
      <c r="M4612" s="29"/>
      <c r="N4612" s="29" t="s">
        <v>122</v>
      </c>
      <c r="O4612" s="31" t="n">
        <v>46504</v>
      </c>
      <c r="P4612" s="29" t="s">
        <v>123</v>
      </c>
      <c r="Q4612" s="29" t="n">
        <f aca="false">IFERROR(VALUE(L4612),"")</f>
        <v>27</v>
      </c>
      <c r="R4612" s="29" t="n">
        <f aca="true">IF(O4612="","",O4612-TODAY())</f>
        <v>219</v>
      </c>
      <c r="S4612" s="29" t="str">
        <f aca="false">IF(C4612="&lt;&lt; vazio &gt;&gt;","VAZIA",IF(AND(O4612&lt;&gt;"",R4612&lt;0),"VENCIDO",IF(AND(O4612&lt;&gt;"",R4612&lt;=Parametros!$B$10),"PRÓX. VENCIMENTO",IF(F4612="Q","QUALIDADE",IF(F4612="S","BLOQUEADO",IF(F4612="R","RESTRITO/DEVOLUÇÃO",IF(OR(N4612="QUAR",N4612="QRES"),"QUARENTENA",IF(OR(B4612="DESCARTE",B4612="DEVOLUÇÃO"),"DESCARTE/DEVOLUÇÃO",IF(AND(D4612="",K4612&lt;&gt;""),"SEM LOTE",IF(AND(Q4612&lt;&gt;"",Q4612&gt;=Parametros!$B$11),"PARADO/SEM GIRO","OK"))))))))))</f>
        <v>OK</v>
      </c>
      <c r="T4612" s="29" t="str">
        <f aca="false">IF(AND($S4612="PARADO/SEM GIRO",$K4612="KG",OR(Painel!$B$5="(Todos)",A4612=Painel!$B$5)*OR(Painel!$E$5="(Todos)",P4612=Painel!$E$5)),$J4612+ROW()/10000000,"")</f>
        <v/>
      </c>
      <c r="U4612" s="29" t="str">
        <f aca="false">IF(AND($S4612="VENCIDO",$K4612="KG",OR(Painel!$B$5="(Todos)",A4612=Painel!$B$5)*OR(Painel!$E$5="(Todos)",P4612=Painel!$E$5)),$J4612+ROW()/10000000,"")</f>
        <v/>
      </c>
    </row>
    <row r="4613" customFormat="false" ht="15" hidden="false" customHeight="false" outlineLevel="0" collapsed="false">
      <c r="A4613" s="29" t="s">
        <v>52</v>
      </c>
      <c r="B4613" s="29" t="s">
        <v>8545</v>
      </c>
      <c r="C4613" s="29" t="s">
        <v>2694</v>
      </c>
      <c r="D4613" s="29" t="s">
        <v>2695</v>
      </c>
      <c r="E4613" s="29" t="n">
        <v>1</v>
      </c>
      <c r="F4613" s="29"/>
      <c r="G4613" s="29" t="s">
        <v>8546</v>
      </c>
      <c r="H4613" s="30" t="n">
        <v>480</v>
      </c>
      <c r="I4613" s="31" t="n">
        <v>46062</v>
      </c>
      <c r="J4613" s="30" t="n">
        <v>480</v>
      </c>
      <c r="K4613" s="29" t="s">
        <v>120</v>
      </c>
      <c r="L4613" s="29" t="s">
        <v>8547</v>
      </c>
      <c r="M4613" s="29"/>
      <c r="N4613" s="29" t="s">
        <v>122</v>
      </c>
      <c r="O4613" s="31" t="n">
        <v>46550</v>
      </c>
      <c r="P4613" s="29" t="s">
        <v>123</v>
      </c>
      <c r="Q4613" s="29" t="n">
        <f aca="false">IFERROR(VALUE(L4613),"")</f>
        <v>223</v>
      </c>
      <c r="R4613" s="29" t="n">
        <f aca="true">IF(O4613="","",O4613-TODAY())</f>
        <v>265</v>
      </c>
      <c r="S4613" s="29" t="str">
        <f aca="false">IF(C4613="&lt;&lt; vazio &gt;&gt;","VAZIA",IF(AND(O4613&lt;&gt;"",R4613&lt;0),"VENCIDO",IF(AND(O4613&lt;&gt;"",R4613&lt;=Parametros!$B$10),"PRÓX. VENCIMENTO",IF(F4613="Q","QUALIDADE",IF(F4613="S","BLOQUEADO",IF(F4613="R","RESTRITO/DEVOLUÇÃO",IF(OR(N4613="QUAR",N4613="QRES"),"QUARENTENA",IF(OR(B4613="DESCARTE",B4613="DEVOLUÇÃO"),"DESCARTE/DEVOLUÇÃO",IF(AND(D4613="",K4613&lt;&gt;""),"SEM LOTE",IF(AND(Q4613&lt;&gt;"",Q4613&gt;=Parametros!$B$11),"PARADO/SEM GIRO","OK"))))))))))</f>
        <v>PARADO/SEM GIRO</v>
      </c>
      <c r="T4613" s="29" t="n">
        <f aca="false">IF(AND($S4613="PARADO/SEM GIRO",$K4613="KG",OR(Painel!$B$5="(Todos)",A4613=Painel!$B$5)*OR(Painel!$E$5="(Todos)",P4613=Painel!$E$5)),$J4613+ROW()/10000000,"")</f>
        <v>480.0004613</v>
      </c>
      <c r="U4613" s="29" t="str">
        <f aca="false">IF(AND($S4613="VENCIDO",$K4613="KG",OR(Painel!$B$5="(Todos)",A4613=Painel!$B$5)*OR(Painel!$E$5="(Todos)",P4613=Painel!$E$5)),$J4613+ROW()/10000000,"")</f>
        <v/>
      </c>
    </row>
    <row r="4614" customFormat="false" ht="15" hidden="false" customHeight="false" outlineLevel="0" collapsed="false">
      <c r="A4614" s="29" t="s">
        <v>52</v>
      </c>
      <c r="B4614" s="29" t="s">
        <v>8548</v>
      </c>
      <c r="C4614" s="29" t="s">
        <v>250</v>
      </c>
      <c r="D4614" s="29" t="s">
        <v>672</v>
      </c>
      <c r="E4614" s="29" t="n">
        <v>1</v>
      </c>
      <c r="F4614" s="29" t="s">
        <v>268</v>
      </c>
      <c r="G4614" s="29" t="s">
        <v>8549</v>
      </c>
      <c r="H4614" s="30" t="n">
        <v>1000</v>
      </c>
      <c r="I4614" s="31" t="n">
        <v>46282</v>
      </c>
      <c r="J4614" s="30" t="n">
        <v>1000</v>
      </c>
      <c r="K4614" s="29" t="s">
        <v>120</v>
      </c>
      <c r="L4614" s="29" t="s">
        <v>400</v>
      </c>
      <c r="M4614" s="29"/>
      <c r="N4614" s="29" t="s">
        <v>122</v>
      </c>
      <c r="O4614" s="31" t="n">
        <v>46829</v>
      </c>
      <c r="P4614" s="29" t="s">
        <v>123</v>
      </c>
      <c r="Q4614" s="29" t="n">
        <f aca="false">IFERROR(VALUE(L4614),"")</f>
        <v>3</v>
      </c>
      <c r="R4614" s="29" t="n">
        <f aca="true">IF(O4614="","",O4614-TODAY())</f>
        <v>544</v>
      </c>
      <c r="S4614" s="29" t="str">
        <f aca="false">IF(C4614="&lt;&lt; vazio &gt;&gt;","VAZIA",IF(AND(O4614&lt;&gt;"",R4614&lt;0),"VENCIDO",IF(AND(O4614&lt;&gt;"",R4614&lt;=Parametros!$B$10),"PRÓX. VENCIMENTO",IF(F4614="Q","QUALIDADE",IF(F4614="S","BLOQUEADO",IF(F4614="R","RESTRITO/DEVOLUÇÃO",IF(OR(N4614="QUAR",N4614="QRES"),"QUARENTENA",IF(OR(B4614="DESCARTE",B4614="DEVOLUÇÃO"),"DESCARTE/DEVOLUÇÃO",IF(AND(D4614="",K4614&lt;&gt;""),"SEM LOTE",IF(AND(Q4614&lt;&gt;"",Q4614&gt;=Parametros!$B$11),"PARADO/SEM GIRO","OK"))))))))))</f>
        <v>QUALIDADE</v>
      </c>
      <c r="T4614" s="29" t="str">
        <f aca="false">IF(AND($S4614="PARADO/SEM GIRO",$K4614="KG",OR(Painel!$B$5="(Todos)",A4614=Painel!$B$5)*OR(Painel!$E$5="(Todos)",P4614=Painel!$E$5)),$J4614+ROW()/10000000,"")</f>
        <v/>
      </c>
      <c r="U4614" s="29" t="str">
        <f aca="false">IF(AND($S4614="VENCIDO",$K4614="KG",OR(Painel!$B$5="(Todos)",A4614=Painel!$B$5)*OR(Painel!$E$5="(Todos)",P4614=Painel!$E$5)),$J4614+ROW()/10000000,"")</f>
        <v/>
      </c>
    </row>
    <row r="4615" customFormat="false" ht="15" hidden="false" customHeight="false" outlineLevel="0" collapsed="false">
      <c r="A4615" s="29" t="s">
        <v>52</v>
      </c>
      <c r="B4615" s="29" t="s">
        <v>8550</v>
      </c>
      <c r="C4615" s="29" t="s">
        <v>186</v>
      </c>
      <c r="D4615" s="29" t="s">
        <v>708</v>
      </c>
      <c r="E4615" s="29" t="n">
        <v>1</v>
      </c>
      <c r="F4615" s="29" t="s">
        <v>268</v>
      </c>
      <c r="G4615" s="29" t="s">
        <v>8551</v>
      </c>
      <c r="H4615" s="30" t="n">
        <v>545.4</v>
      </c>
      <c r="I4615" s="31" t="n">
        <v>46281</v>
      </c>
      <c r="J4615" s="30" t="n">
        <v>545.4</v>
      </c>
      <c r="K4615" s="29" t="s">
        <v>120</v>
      </c>
      <c r="L4615" s="29" t="s">
        <v>284</v>
      </c>
      <c r="M4615" s="29"/>
      <c r="N4615" s="29" t="s">
        <v>122</v>
      </c>
      <c r="O4615" s="31" t="n">
        <v>46828</v>
      </c>
      <c r="P4615" s="29" t="s">
        <v>123</v>
      </c>
      <c r="Q4615" s="29" t="n">
        <f aca="false">IFERROR(VALUE(L4615),"")</f>
        <v>4</v>
      </c>
      <c r="R4615" s="29" t="n">
        <f aca="true">IF(O4615="","",O4615-TODAY())</f>
        <v>543</v>
      </c>
      <c r="S4615" s="29" t="str">
        <f aca="false">IF(C4615="&lt;&lt; vazio &gt;&gt;","VAZIA",IF(AND(O4615&lt;&gt;"",R4615&lt;0),"VENCIDO",IF(AND(O4615&lt;&gt;"",R4615&lt;=Parametros!$B$10),"PRÓX. VENCIMENTO",IF(F4615="Q","QUALIDADE",IF(F4615="S","BLOQUEADO",IF(F4615="R","RESTRITO/DEVOLUÇÃO",IF(OR(N4615="QUAR",N4615="QRES"),"QUARENTENA",IF(OR(B4615="DESCARTE",B4615="DEVOLUÇÃO"),"DESCARTE/DEVOLUÇÃO",IF(AND(D4615="",K4615&lt;&gt;""),"SEM LOTE",IF(AND(Q4615&lt;&gt;"",Q4615&gt;=Parametros!$B$11),"PARADO/SEM GIRO","OK"))))))))))</f>
        <v>QUALIDADE</v>
      </c>
      <c r="T4615" s="29" t="str">
        <f aca="false">IF(AND($S4615="PARADO/SEM GIRO",$K4615="KG",OR(Painel!$B$5="(Todos)",A4615=Painel!$B$5)*OR(Painel!$E$5="(Todos)",P4615=Painel!$E$5)),$J4615+ROW()/10000000,"")</f>
        <v/>
      </c>
      <c r="U4615" s="29" t="str">
        <f aca="false">IF(AND($S4615="VENCIDO",$K4615="KG",OR(Painel!$B$5="(Todos)",A4615=Painel!$B$5)*OR(Painel!$E$5="(Todos)",P4615=Painel!$E$5)),$J4615+ROW()/10000000,"")</f>
        <v/>
      </c>
    </row>
    <row r="4616" customFormat="false" ht="15" hidden="false" customHeight="false" outlineLevel="0" collapsed="false">
      <c r="A4616" s="29" t="s">
        <v>52</v>
      </c>
      <c r="B4616" s="29" t="s">
        <v>8552</v>
      </c>
      <c r="C4616" s="29" t="s">
        <v>115</v>
      </c>
      <c r="D4616" s="29"/>
      <c r="E4616" s="29" t="n">
        <v>0</v>
      </c>
      <c r="F4616" s="29"/>
      <c r="G4616" s="29"/>
      <c r="H4616" s="30" t="n">
        <v>0</v>
      </c>
      <c r="I4616" s="29"/>
      <c r="J4616" s="30" t="n">
        <v>0</v>
      </c>
      <c r="K4616" s="29"/>
      <c r="L4616" s="29" t="s">
        <v>116</v>
      </c>
      <c r="M4616" s="29"/>
      <c r="N4616" s="29"/>
      <c r="O4616" s="29"/>
      <c r="P4616" s="29"/>
      <c r="Q4616" s="29" t="n">
        <f aca="false">IFERROR(VALUE(L4616),"")</f>
        <v>0</v>
      </c>
      <c r="R4616" s="29" t="str">
        <f aca="true">IF(O4616="","",O4616-TODAY())</f>
        <v/>
      </c>
      <c r="S4616" s="29" t="str">
        <f aca="false">IF(C4616="&lt;&lt; vazio &gt;&gt;","VAZIA",IF(AND(O4616&lt;&gt;"",R4616&lt;0),"VENCIDO",IF(AND(O4616&lt;&gt;"",R4616&lt;=Parametros!$B$10),"PRÓX. VENCIMENTO",IF(F4616="Q","QUALIDADE",IF(F4616="S","BLOQUEADO",IF(F4616="R","RESTRITO/DEVOLUÇÃO",IF(OR(N4616="QUAR",N4616="QRES"),"QUARENTENA",IF(OR(B4616="DESCARTE",B4616="DEVOLUÇÃO"),"DESCARTE/DEVOLUÇÃO",IF(AND(D4616="",K4616&lt;&gt;""),"SEM LOTE",IF(AND(Q4616&lt;&gt;"",Q4616&gt;=Parametros!$B$11),"PARADO/SEM GIRO","OK"))))))))))</f>
        <v>VAZIA</v>
      </c>
      <c r="T4616" s="29" t="str">
        <f aca="false">IF(AND($S4616="PARADO/SEM GIRO",$K4616="KG",OR(Painel!$B$5="(Todos)",A4616=Painel!$B$5)*OR(Painel!$E$5="(Todos)",P4616=Painel!$E$5)),$J4616+ROW()/10000000,"")</f>
        <v/>
      </c>
      <c r="U4616" s="29" t="str">
        <f aca="false">IF(AND($S4616="VENCIDO",$K4616="KG",OR(Painel!$B$5="(Todos)",A4616=Painel!$B$5)*OR(Painel!$E$5="(Todos)",P4616=Painel!$E$5)),$J4616+ROW()/10000000,"")</f>
        <v/>
      </c>
    </row>
    <row r="4617" customFormat="false" ht="15" hidden="false" customHeight="false" outlineLevel="0" collapsed="false">
      <c r="A4617" s="29" t="s">
        <v>52</v>
      </c>
      <c r="B4617" s="29" t="s">
        <v>8553</v>
      </c>
      <c r="C4617" s="29" t="s">
        <v>362</v>
      </c>
      <c r="D4617" s="29" t="s">
        <v>8415</v>
      </c>
      <c r="E4617" s="29" t="n">
        <v>1</v>
      </c>
      <c r="F4617" s="29"/>
      <c r="G4617" s="29" t="s">
        <v>8554</v>
      </c>
      <c r="H4617" s="30" t="n">
        <v>727.2</v>
      </c>
      <c r="I4617" s="31" t="n">
        <v>46240</v>
      </c>
      <c r="J4617" s="30" t="n">
        <v>727.2</v>
      </c>
      <c r="K4617" s="29" t="s">
        <v>120</v>
      </c>
      <c r="L4617" s="29" t="s">
        <v>1330</v>
      </c>
      <c r="M4617" s="29"/>
      <c r="N4617" s="29" t="s">
        <v>122</v>
      </c>
      <c r="O4617" s="31" t="n">
        <v>46967</v>
      </c>
      <c r="P4617" s="29" t="s">
        <v>123</v>
      </c>
      <c r="Q4617" s="29" t="n">
        <f aca="false">IFERROR(VALUE(L4617),"")</f>
        <v>45</v>
      </c>
      <c r="R4617" s="29" t="n">
        <f aca="true">IF(O4617="","",O4617-TODAY())</f>
        <v>682</v>
      </c>
      <c r="S4617" s="29" t="str">
        <f aca="false">IF(C4617="&lt;&lt; vazio &gt;&gt;","VAZIA",IF(AND(O4617&lt;&gt;"",R4617&lt;0),"VENCIDO",IF(AND(O4617&lt;&gt;"",R4617&lt;=Parametros!$B$10),"PRÓX. VENCIMENTO",IF(F4617="Q","QUALIDADE",IF(F4617="S","BLOQUEADO",IF(F4617="R","RESTRITO/DEVOLUÇÃO",IF(OR(N4617="QUAR",N4617="QRES"),"QUARENTENA",IF(OR(B4617="DESCARTE",B4617="DEVOLUÇÃO"),"DESCARTE/DEVOLUÇÃO",IF(AND(D4617="",K4617&lt;&gt;""),"SEM LOTE",IF(AND(Q4617&lt;&gt;"",Q4617&gt;=Parametros!$B$11),"PARADO/SEM GIRO","OK"))))))))))</f>
        <v>OK</v>
      </c>
      <c r="T4617" s="29" t="str">
        <f aca="false">IF(AND($S4617="PARADO/SEM GIRO",$K4617="KG",OR(Painel!$B$5="(Todos)",A4617=Painel!$B$5)*OR(Painel!$E$5="(Todos)",P4617=Painel!$E$5)),$J4617+ROW()/10000000,"")</f>
        <v/>
      </c>
      <c r="U4617" s="29" t="str">
        <f aca="false">IF(AND($S4617="VENCIDO",$K4617="KG",OR(Painel!$B$5="(Todos)",A4617=Painel!$B$5)*OR(Painel!$E$5="(Todos)",P4617=Painel!$E$5)),$J4617+ROW()/10000000,"")</f>
        <v/>
      </c>
    </row>
    <row r="4618" customFormat="false" ht="15" hidden="false" customHeight="false" outlineLevel="0" collapsed="false">
      <c r="A4618" s="29" t="s">
        <v>52</v>
      </c>
      <c r="B4618" s="29" t="s">
        <v>8555</v>
      </c>
      <c r="C4618" s="29" t="s">
        <v>362</v>
      </c>
      <c r="D4618" s="29" t="s">
        <v>8415</v>
      </c>
      <c r="E4618" s="29" t="n">
        <v>1</v>
      </c>
      <c r="F4618" s="29"/>
      <c r="G4618" s="29" t="s">
        <v>8556</v>
      </c>
      <c r="H4618" s="30" t="n">
        <v>727.2</v>
      </c>
      <c r="I4618" s="31" t="n">
        <v>46240</v>
      </c>
      <c r="J4618" s="30" t="n">
        <v>727.2</v>
      </c>
      <c r="K4618" s="29" t="s">
        <v>120</v>
      </c>
      <c r="L4618" s="29" t="s">
        <v>1330</v>
      </c>
      <c r="M4618" s="29"/>
      <c r="N4618" s="29" t="s">
        <v>122</v>
      </c>
      <c r="O4618" s="31" t="n">
        <v>46967</v>
      </c>
      <c r="P4618" s="29" t="s">
        <v>123</v>
      </c>
      <c r="Q4618" s="29" t="n">
        <f aca="false">IFERROR(VALUE(L4618),"")</f>
        <v>45</v>
      </c>
      <c r="R4618" s="29" t="n">
        <f aca="true">IF(O4618="","",O4618-TODAY())</f>
        <v>682</v>
      </c>
      <c r="S4618" s="29" t="str">
        <f aca="false">IF(C4618="&lt;&lt; vazio &gt;&gt;","VAZIA",IF(AND(O4618&lt;&gt;"",R4618&lt;0),"VENCIDO",IF(AND(O4618&lt;&gt;"",R4618&lt;=Parametros!$B$10),"PRÓX. VENCIMENTO",IF(F4618="Q","QUALIDADE",IF(F4618="S","BLOQUEADO",IF(F4618="R","RESTRITO/DEVOLUÇÃO",IF(OR(N4618="QUAR",N4618="QRES"),"QUARENTENA",IF(OR(B4618="DESCARTE",B4618="DEVOLUÇÃO"),"DESCARTE/DEVOLUÇÃO",IF(AND(D4618="",K4618&lt;&gt;""),"SEM LOTE",IF(AND(Q4618&lt;&gt;"",Q4618&gt;=Parametros!$B$11),"PARADO/SEM GIRO","OK"))))))))))</f>
        <v>OK</v>
      </c>
      <c r="T4618" s="29" t="str">
        <f aca="false">IF(AND($S4618="PARADO/SEM GIRO",$K4618="KG",OR(Painel!$B$5="(Todos)",A4618=Painel!$B$5)*OR(Painel!$E$5="(Todos)",P4618=Painel!$E$5)),$J4618+ROW()/10000000,"")</f>
        <v/>
      </c>
      <c r="U4618" s="29" t="str">
        <f aca="false">IF(AND($S4618="VENCIDO",$K4618="KG",OR(Painel!$B$5="(Todos)",A4618=Painel!$B$5)*OR(Painel!$E$5="(Todos)",P4618=Painel!$E$5)),$J4618+ROW()/10000000,"")</f>
        <v/>
      </c>
    </row>
    <row r="4619" customFormat="false" ht="15" hidden="false" customHeight="false" outlineLevel="0" collapsed="false">
      <c r="A4619" s="29" t="s">
        <v>52</v>
      </c>
      <c r="B4619" s="29" t="s">
        <v>8557</v>
      </c>
      <c r="C4619" s="29" t="s">
        <v>186</v>
      </c>
      <c r="D4619" s="29" t="s">
        <v>3527</v>
      </c>
      <c r="E4619" s="29" t="n">
        <v>1</v>
      </c>
      <c r="F4619" s="29" t="s">
        <v>268</v>
      </c>
      <c r="G4619" s="29" t="s">
        <v>8558</v>
      </c>
      <c r="H4619" s="30" t="n">
        <v>545.4</v>
      </c>
      <c r="I4619" s="31" t="n">
        <v>46285</v>
      </c>
      <c r="J4619" s="30" t="n">
        <v>545.4</v>
      </c>
      <c r="K4619" s="29" t="s">
        <v>120</v>
      </c>
      <c r="L4619" s="29" t="s">
        <v>116</v>
      </c>
      <c r="M4619" s="29"/>
      <c r="N4619" s="29" t="s">
        <v>122</v>
      </c>
      <c r="O4619" s="31" t="n">
        <v>46832</v>
      </c>
      <c r="P4619" s="29" t="s">
        <v>123</v>
      </c>
      <c r="Q4619" s="29" t="n">
        <f aca="false">IFERROR(VALUE(L4619),"")</f>
        <v>0</v>
      </c>
      <c r="R4619" s="29" t="n">
        <f aca="true">IF(O4619="","",O4619-TODAY())</f>
        <v>547</v>
      </c>
      <c r="S4619" s="29" t="str">
        <f aca="false">IF(C4619="&lt;&lt; vazio &gt;&gt;","VAZIA",IF(AND(O4619&lt;&gt;"",R4619&lt;0),"VENCIDO",IF(AND(O4619&lt;&gt;"",R4619&lt;=Parametros!$B$10),"PRÓX. VENCIMENTO",IF(F4619="Q","QUALIDADE",IF(F4619="S","BLOQUEADO",IF(F4619="R","RESTRITO/DEVOLUÇÃO",IF(OR(N4619="QUAR",N4619="QRES"),"QUARENTENA",IF(OR(B4619="DESCARTE",B4619="DEVOLUÇÃO"),"DESCARTE/DEVOLUÇÃO",IF(AND(D4619="",K4619&lt;&gt;""),"SEM LOTE",IF(AND(Q4619&lt;&gt;"",Q4619&gt;=Parametros!$B$11),"PARADO/SEM GIRO","OK"))))))))))</f>
        <v>QUALIDADE</v>
      </c>
      <c r="T4619" s="29" t="str">
        <f aca="false">IF(AND($S4619="PARADO/SEM GIRO",$K4619="KG",OR(Painel!$B$5="(Todos)",A4619=Painel!$B$5)*OR(Painel!$E$5="(Todos)",P4619=Painel!$E$5)),$J4619+ROW()/10000000,"")</f>
        <v/>
      </c>
      <c r="U4619" s="29" t="str">
        <f aca="false">IF(AND($S4619="VENCIDO",$K4619="KG",OR(Painel!$B$5="(Todos)",A4619=Painel!$B$5)*OR(Painel!$E$5="(Todos)",P4619=Painel!$E$5)),$J4619+ROW()/10000000,"")</f>
        <v/>
      </c>
    </row>
    <row r="4620" customFormat="false" ht="15" hidden="false" customHeight="false" outlineLevel="0" collapsed="false">
      <c r="A4620" s="29" t="s">
        <v>52</v>
      </c>
      <c r="B4620" s="29" t="s">
        <v>8559</v>
      </c>
      <c r="C4620" s="29" t="s">
        <v>1292</v>
      </c>
      <c r="D4620" s="29" t="s">
        <v>1293</v>
      </c>
      <c r="E4620" s="29" t="n">
        <v>1</v>
      </c>
      <c r="F4620" s="29" t="s">
        <v>268</v>
      </c>
      <c r="G4620" s="29" t="s">
        <v>8560</v>
      </c>
      <c r="H4620" s="30" t="n">
        <v>800</v>
      </c>
      <c r="I4620" s="31" t="n">
        <v>46279</v>
      </c>
      <c r="J4620" s="30" t="n">
        <v>800</v>
      </c>
      <c r="K4620" s="29" t="s">
        <v>120</v>
      </c>
      <c r="L4620" s="29" t="s">
        <v>350</v>
      </c>
      <c r="M4620" s="29"/>
      <c r="N4620" s="29" t="s">
        <v>122</v>
      </c>
      <c r="O4620" s="31" t="n">
        <v>46826</v>
      </c>
      <c r="P4620" s="29" t="s">
        <v>123</v>
      </c>
      <c r="Q4620" s="29" t="n">
        <f aca="false">IFERROR(VALUE(L4620),"")</f>
        <v>6</v>
      </c>
      <c r="R4620" s="29" t="n">
        <f aca="true">IF(O4620="","",O4620-TODAY())</f>
        <v>541</v>
      </c>
      <c r="S4620" s="29" t="str">
        <f aca="false">IF(C4620="&lt;&lt; vazio &gt;&gt;","VAZIA",IF(AND(O4620&lt;&gt;"",R4620&lt;0),"VENCIDO",IF(AND(O4620&lt;&gt;"",R4620&lt;=Parametros!$B$10),"PRÓX. VENCIMENTO",IF(F4620="Q","QUALIDADE",IF(F4620="S","BLOQUEADO",IF(F4620="R","RESTRITO/DEVOLUÇÃO",IF(OR(N4620="QUAR",N4620="QRES"),"QUARENTENA",IF(OR(B4620="DESCARTE",B4620="DEVOLUÇÃO"),"DESCARTE/DEVOLUÇÃO",IF(AND(D4620="",K4620&lt;&gt;""),"SEM LOTE",IF(AND(Q4620&lt;&gt;"",Q4620&gt;=Parametros!$B$11),"PARADO/SEM GIRO","OK"))))))))))</f>
        <v>QUALIDADE</v>
      </c>
      <c r="T4620" s="29" t="str">
        <f aca="false">IF(AND($S4620="PARADO/SEM GIRO",$K4620="KG",OR(Painel!$B$5="(Todos)",A4620=Painel!$B$5)*OR(Painel!$E$5="(Todos)",P4620=Painel!$E$5)),$J4620+ROW()/10000000,"")</f>
        <v/>
      </c>
      <c r="U4620" s="29" t="str">
        <f aca="false">IF(AND($S4620="VENCIDO",$K4620="KG",OR(Painel!$B$5="(Todos)",A4620=Painel!$B$5)*OR(Painel!$E$5="(Todos)",P4620=Painel!$E$5)),$J4620+ROW()/10000000,"")</f>
        <v/>
      </c>
    </row>
    <row r="4621" customFormat="false" ht="15" hidden="false" customHeight="false" outlineLevel="0" collapsed="false">
      <c r="A4621" s="29" t="s">
        <v>52</v>
      </c>
      <c r="B4621" s="29" t="s">
        <v>8561</v>
      </c>
      <c r="C4621" s="29" t="s">
        <v>317</v>
      </c>
      <c r="D4621" s="29" t="s">
        <v>3446</v>
      </c>
      <c r="E4621" s="29" t="n">
        <v>1</v>
      </c>
      <c r="F4621" s="29" t="s">
        <v>268</v>
      </c>
      <c r="G4621" s="29" t="s">
        <v>8562</v>
      </c>
      <c r="H4621" s="30" t="n">
        <v>590.4</v>
      </c>
      <c r="I4621" s="31" t="n">
        <v>46285</v>
      </c>
      <c r="J4621" s="30" t="n">
        <v>590.4</v>
      </c>
      <c r="K4621" s="29" t="s">
        <v>120</v>
      </c>
      <c r="L4621" s="29" t="s">
        <v>116</v>
      </c>
      <c r="M4621" s="29"/>
      <c r="N4621" s="29" t="s">
        <v>122</v>
      </c>
      <c r="O4621" s="31" t="n">
        <v>46832</v>
      </c>
      <c r="P4621" s="29" t="s">
        <v>123</v>
      </c>
      <c r="Q4621" s="29" t="n">
        <f aca="false">IFERROR(VALUE(L4621),"")</f>
        <v>0</v>
      </c>
      <c r="R4621" s="29" t="n">
        <f aca="true">IF(O4621="","",O4621-TODAY())</f>
        <v>547</v>
      </c>
      <c r="S4621" s="29" t="str">
        <f aca="false">IF(C4621="&lt;&lt; vazio &gt;&gt;","VAZIA",IF(AND(O4621&lt;&gt;"",R4621&lt;0),"VENCIDO",IF(AND(O4621&lt;&gt;"",R4621&lt;=Parametros!$B$10),"PRÓX. VENCIMENTO",IF(F4621="Q","QUALIDADE",IF(F4621="S","BLOQUEADO",IF(F4621="R","RESTRITO/DEVOLUÇÃO",IF(OR(N4621="QUAR",N4621="QRES"),"QUARENTENA",IF(OR(B4621="DESCARTE",B4621="DEVOLUÇÃO"),"DESCARTE/DEVOLUÇÃO",IF(AND(D4621="",K4621&lt;&gt;""),"SEM LOTE",IF(AND(Q4621&lt;&gt;"",Q4621&gt;=Parametros!$B$11),"PARADO/SEM GIRO","OK"))))))))))</f>
        <v>QUALIDADE</v>
      </c>
      <c r="T4621" s="29" t="str">
        <f aca="false">IF(AND($S4621="PARADO/SEM GIRO",$K4621="KG",OR(Painel!$B$5="(Todos)",A4621=Painel!$B$5)*OR(Painel!$E$5="(Todos)",P4621=Painel!$E$5)),$J4621+ROW()/10000000,"")</f>
        <v/>
      </c>
      <c r="U4621" s="29" t="str">
        <f aca="false">IF(AND($S4621="VENCIDO",$K4621="KG",OR(Painel!$B$5="(Todos)",A4621=Painel!$B$5)*OR(Painel!$E$5="(Todos)",P4621=Painel!$E$5)),$J4621+ROW()/10000000,"")</f>
        <v/>
      </c>
    </row>
    <row r="4622" customFormat="false" ht="15" hidden="false" customHeight="false" outlineLevel="0" collapsed="false">
      <c r="A4622" s="29" t="s">
        <v>52</v>
      </c>
      <c r="B4622" s="29" t="s">
        <v>8563</v>
      </c>
      <c r="C4622" s="29" t="s">
        <v>186</v>
      </c>
      <c r="D4622" s="29" t="s">
        <v>708</v>
      </c>
      <c r="E4622" s="29" t="n">
        <v>1</v>
      </c>
      <c r="F4622" s="29" t="s">
        <v>268</v>
      </c>
      <c r="G4622" s="29" t="s">
        <v>8564</v>
      </c>
      <c r="H4622" s="30" t="n">
        <v>545.4</v>
      </c>
      <c r="I4622" s="31" t="n">
        <v>46281</v>
      </c>
      <c r="J4622" s="30" t="n">
        <v>545.4</v>
      </c>
      <c r="K4622" s="29" t="s">
        <v>120</v>
      </c>
      <c r="L4622" s="29" t="s">
        <v>284</v>
      </c>
      <c r="M4622" s="29"/>
      <c r="N4622" s="29" t="s">
        <v>122</v>
      </c>
      <c r="O4622" s="31" t="n">
        <v>46828</v>
      </c>
      <c r="P4622" s="29" t="s">
        <v>123</v>
      </c>
      <c r="Q4622" s="29" t="n">
        <f aca="false">IFERROR(VALUE(L4622),"")</f>
        <v>4</v>
      </c>
      <c r="R4622" s="29" t="n">
        <f aca="true">IF(O4622="","",O4622-TODAY())</f>
        <v>543</v>
      </c>
      <c r="S4622" s="29" t="str">
        <f aca="false">IF(C4622="&lt;&lt; vazio &gt;&gt;","VAZIA",IF(AND(O4622&lt;&gt;"",R4622&lt;0),"VENCIDO",IF(AND(O4622&lt;&gt;"",R4622&lt;=Parametros!$B$10),"PRÓX. VENCIMENTO",IF(F4622="Q","QUALIDADE",IF(F4622="S","BLOQUEADO",IF(F4622="R","RESTRITO/DEVOLUÇÃO",IF(OR(N4622="QUAR",N4622="QRES"),"QUARENTENA",IF(OR(B4622="DESCARTE",B4622="DEVOLUÇÃO"),"DESCARTE/DEVOLUÇÃO",IF(AND(D4622="",K4622&lt;&gt;""),"SEM LOTE",IF(AND(Q4622&lt;&gt;"",Q4622&gt;=Parametros!$B$11),"PARADO/SEM GIRO","OK"))))))))))</f>
        <v>QUALIDADE</v>
      </c>
      <c r="T4622" s="29" t="str">
        <f aca="false">IF(AND($S4622="PARADO/SEM GIRO",$K4622="KG",OR(Painel!$B$5="(Todos)",A4622=Painel!$B$5)*OR(Painel!$E$5="(Todos)",P4622=Painel!$E$5)),$J4622+ROW()/10000000,"")</f>
        <v/>
      </c>
      <c r="U4622" s="29" t="str">
        <f aca="false">IF(AND($S4622="VENCIDO",$K4622="KG",OR(Painel!$B$5="(Todos)",A4622=Painel!$B$5)*OR(Painel!$E$5="(Todos)",P4622=Painel!$E$5)),$J4622+ROW()/10000000,"")</f>
        <v/>
      </c>
    </row>
    <row r="4623" customFormat="false" ht="15" hidden="false" customHeight="false" outlineLevel="0" collapsed="false">
      <c r="A4623" s="29" t="s">
        <v>52</v>
      </c>
      <c r="B4623" s="29" t="s">
        <v>8565</v>
      </c>
      <c r="C4623" s="29" t="s">
        <v>115</v>
      </c>
      <c r="D4623" s="29"/>
      <c r="E4623" s="29" t="n">
        <v>0</v>
      </c>
      <c r="F4623" s="29"/>
      <c r="G4623" s="29"/>
      <c r="H4623" s="30" t="n">
        <v>0</v>
      </c>
      <c r="I4623" s="29"/>
      <c r="J4623" s="30" t="n">
        <v>0</v>
      </c>
      <c r="K4623" s="29"/>
      <c r="L4623" s="29" t="s">
        <v>116</v>
      </c>
      <c r="M4623" s="29"/>
      <c r="N4623" s="29"/>
      <c r="O4623" s="29"/>
      <c r="P4623" s="29"/>
      <c r="Q4623" s="29" t="n">
        <f aca="false">IFERROR(VALUE(L4623),"")</f>
        <v>0</v>
      </c>
      <c r="R4623" s="29" t="str">
        <f aca="true">IF(O4623="","",O4623-TODAY())</f>
        <v/>
      </c>
      <c r="S4623" s="29" t="str">
        <f aca="false">IF(C4623="&lt;&lt; vazio &gt;&gt;","VAZIA",IF(AND(O4623&lt;&gt;"",R4623&lt;0),"VENCIDO",IF(AND(O4623&lt;&gt;"",R4623&lt;=Parametros!$B$10),"PRÓX. VENCIMENTO",IF(F4623="Q","QUALIDADE",IF(F4623="S","BLOQUEADO",IF(F4623="R","RESTRITO/DEVOLUÇÃO",IF(OR(N4623="QUAR",N4623="QRES"),"QUARENTENA",IF(OR(B4623="DESCARTE",B4623="DEVOLUÇÃO"),"DESCARTE/DEVOLUÇÃO",IF(AND(D4623="",K4623&lt;&gt;""),"SEM LOTE",IF(AND(Q4623&lt;&gt;"",Q4623&gt;=Parametros!$B$11),"PARADO/SEM GIRO","OK"))))))))))</f>
        <v>VAZIA</v>
      </c>
      <c r="T4623" s="29" t="str">
        <f aca="false">IF(AND($S4623="PARADO/SEM GIRO",$K4623="KG",OR(Painel!$B$5="(Todos)",A4623=Painel!$B$5)*OR(Painel!$E$5="(Todos)",P4623=Painel!$E$5)),$J4623+ROW()/10000000,"")</f>
        <v/>
      </c>
      <c r="U4623" s="29" t="str">
        <f aca="false">IF(AND($S4623="VENCIDO",$K4623="KG",OR(Painel!$B$5="(Todos)",A4623=Painel!$B$5)*OR(Painel!$E$5="(Todos)",P4623=Painel!$E$5)),$J4623+ROW()/10000000,"")</f>
        <v/>
      </c>
    </row>
    <row r="4624" customFormat="false" ht="15" hidden="false" customHeight="false" outlineLevel="0" collapsed="false">
      <c r="A4624" s="29" t="s">
        <v>52</v>
      </c>
      <c r="B4624" s="29" t="s">
        <v>8566</v>
      </c>
      <c r="C4624" s="29" t="s">
        <v>362</v>
      </c>
      <c r="D4624" s="29" t="s">
        <v>450</v>
      </c>
      <c r="E4624" s="29" t="n">
        <v>1</v>
      </c>
      <c r="F4624" s="29"/>
      <c r="G4624" s="29" t="s">
        <v>8567</v>
      </c>
      <c r="H4624" s="30" t="n">
        <v>363.6</v>
      </c>
      <c r="I4624" s="31" t="n">
        <v>46261</v>
      </c>
      <c r="J4624" s="30" t="n">
        <v>363.6</v>
      </c>
      <c r="K4624" s="29" t="s">
        <v>120</v>
      </c>
      <c r="L4624" s="29" t="s">
        <v>182</v>
      </c>
      <c r="M4624" s="29"/>
      <c r="N4624" s="29" t="s">
        <v>122</v>
      </c>
      <c r="O4624" s="31" t="n">
        <v>46966</v>
      </c>
      <c r="P4624" s="29" t="s">
        <v>123</v>
      </c>
      <c r="Q4624" s="29" t="n">
        <f aca="false">IFERROR(VALUE(L4624),"")</f>
        <v>41</v>
      </c>
      <c r="R4624" s="29" t="n">
        <f aca="true">IF(O4624="","",O4624-TODAY())</f>
        <v>681</v>
      </c>
      <c r="S4624" s="29" t="str">
        <f aca="false">IF(C4624="&lt;&lt; vazio &gt;&gt;","VAZIA",IF(AND(O4624&lt;&gt;"",R4624&lt;0),"VENCIDO",IF(AND(O4624&lt;&gt;"",R4624&lt;=Parametros!$B$10),"PRÓX. VENCIMENTO",IF(F4624="Q","QUALIDADE",IF(F4624="S","BLOQUEADO",IF(F4624="R","RESTRITO/DEVOLUÇÃO",IF(OR(N4624="QUAR",N4624="QRES"),"QUARENTENA",IF(OR(B4624="DESCARTE",B4624="DEVOLUÇÃO"),"DESCARTE/DEVOLUÇÃO",IF(AND(D4624="",K4624&lt;&gt;""),"SEM LOTE",IF(AND(Q4624&lt;&gt;"",Q4624&gt;=Parametros!$B$11),"PARADO/SEM GIRO","OK"))))))))))</f>
        <v>OK</v>
      </c>
      <c r="T4624" s="29" t="str">
        <f aca="false">IF(AND($S4624="PARADO/SEM GIRO",$K4624="KG",OR(Painel!$B$5="(Todos)",A4624=Painel!$B$5)*OR(Painel!$E$5="(Todos)",P4624=Painel!$E$5)),$J4624+ROW()/10000000,"")</f>
        <v/>
      </c>
      <c r="U4624" s="29" t="str">
        <f aca="false">IF(AND($S4624="VENCIDO",$K4624="KG",OR(Painel!$B$5="(Todos)",A4624=Painel!$B$5)*OR(Painel!$E$5="(Todos)",P4624=Painel!$E$5)),$J4624+ROW()/10000000,"")</f>
        <v/>
      </c>
    </row>
    <row r="4625" customFormat="false" ht="15" hidden="false" customHeight="false" outlineLevel="0" collapsed="false">
      <c r="A4625" s="29" t="s">
        <v>52</v>
      </c>
      <c r="B4625" s="29" t="s">
        <v>8568</v>
      </c>
      <c r="C4625" s="29" t="s">
        <v>691</v>
      </c>
      <c r="D4625" s="29" t="s">
        <v>8569</v>
      </c>
      <c r="E4625" s="29" t="n">
        <v>1</v>
      </c>
      <c r="F4625" s="29"/>
      <c r="G4625" s="29" t="s">
        <v>8570</v>
      </c>
      <c r="H4625" s="30" t="n">
        <v>600</v>
      </c>
      <c r="I4625" s="31" t="n">
        <v>46266</v>
      </c>
      <c r="J4625" s="30" t="n">
        <v>600</v>
      </c>
      <c r="K4625" s="29" t="s">
        <v>120</v>
      </c>
      <c r="L4625" s="29" t="s">
        <v>180</v>
      </c>
      <c r="M4625" s="29"/>
      <c r="N4625" s="29" t="s">
        <v>122</v>
      </c>
      <c r="O4625" s="31" t="n">
        <v>46333</v>
      </c>
      <c r="P4625" s="29" t="s">
        <v>123</v>
      </c>
      <c r="Q4625" s="29" t="n">
        <f aca="false">IFERROR(VALUE(L4625),"")</f>
        <v>19</v>
      </c>
      <c r="R4625" s="29" t="n">
        <f aca="true">IF(O4625="","",O4625-TODAY())</f>
        <v>48</v>
      </c>
      <c r="S4625" s="29" t="str">
        <f aca="false">IF(C4625="&lt;&lt; vazio &gt;&gt;","VAZIA",IF(AND(O4625&lt;&gt;"",R4625&lt;0),"VENCIDO",IF(AND(O4625&lt;&gt;"",R4625&lt;=Parametros!$B$10),"PRÓX. VENCIMENTO",IF(F4625="Q","QUALIDADE",IF(F4625="S","BLOQUEADO",IF(F4625="R","RESTRITO/DEVOLUÇÃO",IF(OR(N4625="QUAR",N4625="QRES"),"QUARENTENA",IF(OR(B4625="DESCARTE",B4625="DEVOLUÇÃO"),"DESCARTE/DEVOLUÇÃO",IF(AND(D4625="",K4625&lt;&gt;""),"SEM LOTE",IF(AND(Q4625&lt;&gt;"",Q4625&gt;=Parametros!$B$11),"PARADO/SEM GIRO","OK"))))))))))</f>
        <v>PRÓX. VENCIMENTO</v>
      </c>
      <c r="T4625" s="29" t="str">
        <f aca="false">IF(AND($S4625="PARADO/SEM GIRO",$K4625="KG",OR(Painel!$B$5="(Todos)",A4625=Painel!$B$5)*OR(Painel!$E$5="(Todos)",P4625=Painel!$E$5)),$J4625+ROW()/10000000,"")</f>
        <v/>
      </c>
      <c r="U4625" s="29" t="str">
        <f aca="false">IF(AND($S4625="VENCIDO",$K4625="KG",OR(Painel!$B$5="(Todos)",A4625=Painel!$B$5)*OR(Painel!$E$5="(Todos)",P4625=Painel!$E$5)),$J4625+ROW()/10000000,"")</f>
        <v/>
      </c>
    </row>
    <row r="4626" customFormat="false" ht="15" hidden="false" customHeight="false" outlineLevel="0" collapsed="false">
      <c r="A4626" s="29" t="s">
        <v>52</v>
      </c>
      <c r="B4626" s="29" t="s">
        <v>8571</v>
      </c>
      <c r="C4626" s="29" t="s">
        <v>691</v>
      </c>
      <c r="D4626" s="29" t="s">
        <v>8572</v>
      </c>
      <c r="E4626" s="29" t="n">
        <v>1</v>
      </c>
      <c r="F4626" s="29"/>
      <c r="G4626" s="29" t="s">
        <v>8573</v>
      </c>
      <c r="H4626" s="30" t="n">
        <v>575</v>
      </c>
      <c r="I4626" s="31" t="n">
        <v>46262</v>
      </c>
      <c r="J4626" s="30" t="n">
        <v>575</v>
      </c>
      <c r="K4626" s="29" t="s">
        <v>120</v>
      </c>
      <c r="L4626" s="29" t="s">
        <v>190</v>
      </c>
      <c r="M4626" s="29"/>
      <c r="N4626" s="29" t="s">
        <v>122</v>
      </c>
      <c r="O4626" s="31" t="n">
        <v>46621</v>
      </c>
      <c r="P4626" s="29" t="s">
        <v>123</v>
      </c>
      <c r="Q4626" s="29" t="n">
        <f aca="false">IFERROR(VALUE(L4626),"")</f>
        <v>23</v>
      </c>
      <c r="R4626" s="29" t="n">
        <f aca="true">IF(O4626="","",O4626-TODAY())</f>
        <v>336</v>
      </c>
      <c r="S4626" s="29" t="str">
        <f aca="false">IF(C4626="&lt;&lt; vazio &gt;&gt;","VAZIA",IF(AND(O4626&lt;&gt;"",R4626&lt;0),"VENCIDO",IF(AND(O4626&lt;&gt;"",R4626&lt;=Parametros!$B$10),"PRÓX. VENCIMENTO",IF(F4626="Q","QUALIDADE",IF(F4626="S","BLOQUEADO",IF(F4626="R","RESTRITO/DEVOLUÇÃO",IF(OR(N4626="QUAR",N4626="QRES"),"QUARENTENA",IF(OR(B4626="DESCARTE",B4626="DEVOLUÇÃO"),"DESCARTE/DEVOLUÇÃO",IF(AND(D4626="",K4626&lt;&gt;""),"SEM LOTE",IF(AND(Q4626&lt;&gt;"",Q4626&gt;=Parametros!$B$11),"PARADO/SEM GIRO","OK"))))))))))</f>
        <v>OK</v>
      </c>
      <c r="T4626" s="29" t="str">
        <f aca="false">IF(AND($S4626="PARADO/SEM GIRO",$K4626="KG",OR(Painel!$B$5="(Todos)",A4626=Painel!$B$5)*OR(Painel!$E$5="(Todos)",P4626=Painel!$E$5)),$J4626+ROW()/10000000,"")</f>
        <v/>
      </c>
      <c r="U4626" s="29" t="str">
        <f aca="false">IF(AND($S4626="VENCIDO",$K4626="KG",OR(Painel!$B$5="(Todos)",A4626=Painel!$B$5)*OR(Painel!$E$5="(Todos)",P4626=Painel!$E$5)),$J4626+ROW()/10000000,"")</f>
        <v/>
      </c>
    </row>
    <row r="4627" customFormat="false" ht="15" hidden="false" customHeight="false" outlineLevel="0" collapsed="false">
      <c r="A4627" s="29" t="s">
        <v>52</v>
      </c>
      <c r="B4627" s="29" t="s">
        <v>8574</v>
      </c>
      <c r="C4627" s="29" t="s">
        <v>785</v>
      </c>
      <c r="D4627" s="29" t="s">
        <v>3540</v>
      </c>
      <c r="E4627" s="29" t="n">
        <v>1</v>
      </c>
      <c r="F4627" s="29"/>
      <c r="G4627" s="29" t="s">
        <v>8575</v>
      </c>
      <c r="H4627" s="30" t="n">
        <v>1000</v>
      </c>
      <c r="I4627" s="31" t="n">
        <v>46270</v>
      </c>
      <c r="J4627" s="30" t="n">
        <v>1000</v>
      </c>
      <c r="K4627" s="29" t="s">
        <v>120</v>
      </c>
      <c r="L4627" s="29" t="s">
        <v>267</v>
      </c>
      <c r="M4627" s="29"/>
      <c r="N4627" s="29" t="s">
        <v>122</v>
      </c>
      <c r="O4627" s="31" t="n">
        <v>46812</v>
      </c>
      <c r="P4627" s="29" t="s">
        <v>123</v>
      </c>
      <c r="Q4627" s="29" t="n">
        <f aca="false">IFERROR(VALUE(L4627),"")</f>
        <v>15</v>
      </c>
      <c r="R4627" s="29" t="n">
        <f aca="true">IF(O4627="","",O4627-TODAY())</f>
        <v>527</v>
      </c>
      <c r="S4627" s="29" t="str">
        <f aca="false">IF(C4627="&lt;&lt; vazio &gt;&gt;","VAZIA",IF(AND(O4627&lt;&gt;"",R4627&lt;0),"VENCIDO",IF(AND(O4627&lt;&gt;"",R4627&lt;=Parametros!$B$10),"PRÓX. VENCIMENTO",IF(F4627="Q","QUALIDADE",IF(F4627="S","BLOQUEADO",IF(F4627="R","RESTRITO/DEVOLUÇÃO",IF(OR(N4627="QUAR",N4627="QRES"),"QUARENTENA",IF(OR(B4627="DESCARTE",B4627="DEVOLUÇÃO"),"DESCARTE/DEVOLUÇÃO",IF(AND(D4627="",K4627&lt;&gt;""),"SEM LOTE",IF(AND(Q4627&lt;&gt;"",Q4627&gt;=Parametros!$B$11),"PARADO/SEM GIRO","OK"))))))))))</f>
        <v>OK</v>
      </c>
      <c r="T4627" s="29" t="str">
        <f aca="false">IF(AND($S4627="PARADO/SEM GIRO",$K4627="KG",OR(Painel!$B$5="(Todos)",A4627=Painel!$B$5)*OR(Painel!$E$5="(Todos)",P4627=Painel!$E$5)),$J4627+ROW()/10000000,"")</f>
        <v/>
      </c>
      <c r="U4627" s="29" t="str">
        <f aca="false">IF(AND($S4627="VENCIDO",$K4627="KG",OR(Painel!$B$5="(Todos)",A4627=Painel!$B$5)*OR(Painel!$E$5="(Todos)",P4627=Painel!$E$5)),$J4627+ROW()/10000000,"")</f>
        <v/>
      </c>
    </row>
    <row r="4628" customFormat="false" ht="15" hidden="false" customHeight="false" outlineLevel="0" collapsed="false">
      <c r="A4628" s="29" t="s">
        <v>52</v>
      </c>
      <c r="B4628" s="29" t="s">
        <v>8576</v>
      </c>
      <c r="C4628" s="29" t="s">
        <v>707</v>
      </c>
      <c r="D4628" s="29" t="s">
        <v>1001</v>
      </c>
      <c r="E4628" s="29" t="n">
        <v>1</v>
      </c>
      <c r="F4628" s="29" t="s">
        <v>268</v>
      </c>
      <c r="G4628" s="29" t="s">
        <v>8577</v>
      </c>
      <c r="H4628" s="30" t="n">
        <v>800</v>
      </c>
      <c r="I4628" s="31" t="n">
        <v>46285</v>
      </c>
      <c r="J4628" s="30" t="n">
        <v>800</v>
      </c>
      <c r="K4628" s="29" t="s">
        <v>120</v>
      </c>
      <c r="L4628" s="29" t="s">
        <v>116</v>
      </c>
      <c r="M4628" s="29"/>
      <c r="N4628" s="29" t="s">
        <v>122</v>
      </c>
      <c r="O4628" s="31" t="n">
        <v>46827</v>
      </c>
      <c r="P4628" s="29" t="s">
        <v>123</v>
      </c>
      <c r="Q4628" s="29" t="n">
        <f aca="false">IFERROR(VALUE(L4628),"")</f>
        <v>0</v>
      </c>
      <c r="R4628" s="29" t="n">
        <f aca="true">IF(O4628="","",O4628-TODAY())</f>
        <v>542</v>
      </c>
      <c r="S4628" s="29" t="str">
        <f aca="false">IF(C4628="&lt;&lt; vazio &gt;&gt;","VAZIA",IF(AND(O4628&lt;&gt;"",R4628&lt;0),"VENCIDO",IF(AND(O4628&lt;&gt;"",R4628&lt;=Parametros!$B$10),"PRÓX. VENCIMENTO",IF(F4628="Q","QUALIDADE",IF(F4628="S","BLOQUEADO",IF(F4628="R","RESTRITO/DEVOLUÇÃO",IF(OR(N4628="QUAR",N4628="QRES"),"QUARENTENA",IF(OR(B4628="DESCARTE",B4628="DEVOLUÇÃO"),"DESCARTE/DEVOLUÇÃO",IF(AND(D4628="",K4628&lt;&gt;""),"SEM LOTE",IF(AND(Q4628&lt;&gt;"",Q4628&gt;=Parametros!$B$11),"PARADO/SEM GIRO","OK"))))))))))</f>
        <v>QUALIDADE</v>
      </c>
      <c r="T4628" s="29" t="str">
        <f aca="false">IF(AND($S4628="PARADO/SEM GIRO",$K4628="KG",OR(Painel!$B$5="(Todos)",A4628=Painel!$B$5)*OR(Painel!$E$5="(Todos)",P4628=Painel!$E$5)),$J4628+ROW()/10000000,"")</f>
        <v/>
      </c>
      <c r="U4628" s="29" t="str">
        <f aca="false">IF(AND($S4628="VENCIDO",$K4628="KG",OR(Painel!$B$5="(Todos)",A4628=Painel!$B$5)*OR(Painel!$E$5="(Todos)",P4628=Painel!$E$5)),$J4628+ROW()/10000000,"")</f>
        <v/>
      </c>
    </row>
    <row r="4629" customFormat="false" ht="15" hidden="false" customHeight="false" outlineLevel="0" collapsed="false">
      <c r="A4629" s="29" t="s">
        <v>52</v>
      </c>
      <c r="B4629" s="29" t="s">
        <v>8578</v>
      </c>
      <c r="C4629" s="29" t="s">
        <v>362</v>
      </c>
      <c r="D4629" s="29" t="s">
        <v>8415</v>
      </c>
      <c r="E4629" s="29" t="n">
        <v>1</v>
      </c>
      <c r="F4629" s="29"/>
      <c r="G4629" s="29" t="s">
        <v>8579</v>
      </c>
      <c r="H4629" s="30" t="n">
        <v>727.2</v>
      </c>
      <c r="I4629" s="31" t="n">
        <v>46240</v>
      </c>
      <c r="J4629" s="30" t="n">
        <v>727.2</v>
      </c>
      <c r="K4629" s="29" t="s">
        <v>120</v>
      </c>
      <c r="L4629" s="29" t="s">
        <v>1330</v>
      </c>
      <c r="M4629" s="29"/>
      <c r="N4629" s="29" t="s">
        <v>122</v>
      </c>
      <c r="O4629" s="31" t="n">
        <v>46967</v>
      </c>
      <c r="P4629" s="29" t="s">
        <v>123</v>
      </c>
      <c r="Q4629" s="29" t="n">
        <f aca="false">IFERROR(VALUE(L4629),"")</f>
        <v>45</v>
      </c>
      <c r="R4629" s="29" t="n">
        <f aca="true">IF(O4629="","",O4629-TODAY())</f>
        <v>682</v>
      </c>
      <c r="S4629" s="29" t="str">
        <f aca="false">IF(C4629="&lt;&lt; vazio &gt;&gt;","VAZIA",IF(AND(O4629&lt;&gt;"",R4629&lt;0),"VENCIDO",IF(AND(O4629&lt;&gt;"",R4629&lt;=Parametros!$B$10),"PRÓX. VENCIMENTO",IF(F4629="Q","QUALIDADE",IF(F4629="S","BLOQUEADO",IF(F4629="R","RESTRITO/DEVOLUÇÃO",IF(OR(N4629="QUAR",N4629="QRES"),"QUARENTENA",IF(OR(B4629="DESCARTE",B4629="DEVOLUÇÃO"),"DESCARTE/DEVOLUÇÃO",IF(AND(D4629="",K4629&lt;&gt;""),"SEM LOTE",IF(AND(Q4629&lt;&gt;"",Q4629&gt;=Parametros!$B$11),"PARADO/SEM GIRO","OK"))))))))))</f>
        <v>OK</v>
      </c>
      <c r="T4629" s="29" t="str">
        <f aca="false">IF(AND($S4629="PARADO/SEM GIRO",$K4629="KG",OR(Painel!$B$5="(Todos)",A4629=Painel!$B$5)*OR(Painel!$E$5="(Todos)",P4629=Painel!$E$5)),$J4629+ROW()/10000000,"")</f>
        <v/>
      </c>
      <c r="U4629" s="29" t="str">
        <f aca="false">IF(AND($S4629="VENCIDO",$K4629="KG",OR(Painel!$B$5="(Todos)",A4629=Painel!$B$5)*OR(Painel!$E$5="(Todos)",P4629=Painel!$E$5)),$J4629+ROW()/10000000,"")</f>
        <v/>
      </c>
    </row>
    <row r="4630" customFormat="false" ht="15" hidden="false" customHeight="false" outlineLevel="0" collapsed="false">
      <c r="A4630" s="29" t="s">
        <v>52</v>
      </c>
      <c r="B4630" s="29" t="s">
        <v>8580</v>
      </c>
      <c r="C4630" s="29" t="s">
        <v>876</v>
      </c>
      <c r="D4630" s="29" t="s">
        <v>6993</v>
      </c>
      <c r="E4630" s="29" t="n">
        <v>1</v>
      </c>
      <c r="F4630" s="29" t="s">
        <v>268</v>
      </c>
      <c r="G4630" s="29" t="s">
        <v>8581</v>
      </c>
      <c r="H4630" s="30" t="n">
        <v>210</v>
      </c>
      <c r="I4630" s="31" t="n">
        <v>46281</v>
      </c>
      <c r="J4630" s="30" t="n">
        <v>210</v>
      </c>
      <c r="K4630" s="29" t="s">
        <v>120</v>
      </c>
      <c r="L4630" s="29" t="s">
        <v>284</v>
      </c>
      <c r="M4630" s="29"/>
      <c r="N4630" s="29" t="s">
        <v>122</v>
      </c>
      <c r="O4630" s="31" t="n">
        <v>46828</v>
      </c>
      <c r="P4630" s="29" t="s">
        <v>123</v>
      </c>
      <c r="Q4630" s="29" t="n">
        <f aca="false">IFERROR(VALUE(L4630),"")</f>
        <v>4</v>
      </c>
      <c r="R4630" s="29" t="n">
        <f aca="true">IF(O4630="","",O4630-TODAY())</f>
        <v>543</v>
      </c>
      <c r="S4630" s="29" t="str">
        <f aca="false">IF(C4630="&lt;&lt; vazio &gt;&gt;","VAZIA",IF(AND(O4630&lt;&gt;"",R4630&lt;0),"VENCIDO",IF(AND(O4630&lt;&gt;"",R4630&lt;=Parametros!$B$10),"PRÓX. VENCIMENTO",IF(F4630="Q","QUALIDADE",IF(F4630="S","BLOQUEADO",IF(F4630="R","RESTRITO/DEVOLUÇÃO",IF(OR(N4630="QUAR",N4630="QRES"),"QUARENTENA",IF(OR(B4630="DESCARTE",B4630="DEVOLUÇÃO"),"DESCARTE/DEVOLUÇÃO",IF(AND(D4630="",K4630&lt;&gt;""),"SEM LOTE",IF(AND(Q4630&lt;&gt;"",Q4630&gt;=Parametros!$B$11),"PARADO/SEM GIRO","OK"))))))))))</f>
        <v>QUALIDADE</v>
      </c>
      <c r="T4630" s="29" t="str">
        <f aca="false">IF(AND($S4630="PARADO/SEM GIRO",$K4630="KG",OR(Painel!$B$5="(Todos)",A4630=Painel!$B$5)*OR(Painel!$E$5="(Todos)",P4630=Painel!$E$5)),$J4630+ROW()/10000000,"")</f>
        <v/>
      </c>
      <c r="U4630" s="29" t="str">
        <f aca="false">IF(AND($S4630="VENCIDO",$K4630="KG",OR(Painel!$B$5="(Todos)",A4630=Painel!$B$5)*OR(Painel!$E$5="(Todos)",P4630=Painel!$E$5)),$J4630+ROW()/10000000,"")</f>
        <v/>
      </c>
    </row>
    <row r="4631" customFormat="false" ht="15" hidden="false" customHeight="false" outlineLevel="0" collapsed="false">
      <c r="A4631" s="29" t="s">
        <v>52</v>
      </c>
      <c r="B4631" s="29" t="s">
        <v>8582</v>
      </c>
      <c r="C4631" s="29" t="s">
        <v>2679</v>
      </c>
      <c r="D4631" s="29" t="s">
        <v>3086</v>
      </c>
      <c r="E4631" s="29" t="n">
        <v>1</v>
      </c>
      <c r="F4631" s="29"/>
      <c r="G4631" s="29" t="s">
        <v>8583</v>
      </c>
      <c r="H4631" s="30" t="n">
        <v>520</v>
      </c>
      <c r="I4631" s="31" t="n">
        <v>46253</v>
      </c>
      <c r="J4631" s="30" t="n">
        <v>520</v>
      </c>
      <c r="K4631" s="29" t="s">
        <v>120</v>
      </c>
      <c r="L4631" s="29" t="s">
        <v>2744</v>
      </c>
      <c r="M4631" s="29"/>
      <c r="N4631" s="29" t="s">
        <v>122</v>
      </c>
      <c r="O4631" s="31" t="n">
        <v>46736</v>
      </c>
      <c r="P4631" s="29" t="s">
        <v>123</v>
      </c>
      <c r="Q4631" s="29" t="n">
        <f aca="false">IFERROR(VALUE(L4631),"")</f>
        <v>90</v>
      </c>
      <c r="R4631" s="29" t="n">
        <f aca="true">IF(O4631="","",O4631-TODAY())</f>
        <v>451</v>
      </c>
      <c r="S4631" s="29" t="str">
        <f aca="false">IF(C4631="&lt;&lt; vazio &gt;&gt;","VAZIA",IF(AND(O4631&lt;&gt;"",R4631&lt;0),"VENCIDO",IF(AND(O4631&lt;&gt;"",R4631&lt;=Parametros!$B$10),"PRÓX. VENCIMENTO",IF(F4631="Q","QUALIDADE",IF(F4631="S","BLOQUEADO",IF(F4631="R","RESTRITO/DEVOLUÇÃO",IF(OR(N4631="QUAR",N4631="QRES"),"QUARENTENA",IF(OR(B4631="DESCARTE",B4631="DEVOLUÇÃO"),"DESCARTE/DEVOLUÇÃO",IF(AND(D4631="",K4631&lt;&gt;""),"SEM LOTE",IF(AND(Q4631&lt;&gt;"",Q4631&gt;=Parametros!$B$11),"PARADO/SEM GIRO","OK"))))))))))</f>
        <v>PARADO/SEM GIRO</v>
      </c>
      <c r="T4631" s="29" t="n">
        <f aca="false">IF(AND($S4631="PARADO/SEM GIRO",$K4631="KG",OR(Painel!$B$5="(Todos)",A4631=Painel!$B$5)*OR(Painel!$E$5="(Todos)",P4631=Painel!$E$5)),$J4631+ROW()/10000000,"")</f>
        <v>520.0004631</v>
      </c>
      <c r="U4631" s="29" t="str">
        <f aca="false">IF(AND($S4631="VENCIDO",$K4631="KG",OR(Painel!$B$5="(Todos)",A4631=Painel!$B$5)*OR(Painel!$E$5="(Todos)",P4631=Painel!$E$5)),$J4631+ROW()/10000000,"")</f>
        <v/>
      </c>
    </row>
    <row r="4632" customFormat="false" ht="15" hidden="false" customHeight="false" outlineLevel="0" collapsed="false">
      <c r="A4632" s="29" t="s">
        <v>52</v>
      </c>
      <c r="B4632" s="29" t="s">
        <v>8584</v>
      </c>
      <c r="C4632" s="29" t="s">
        <v>2833</v>
      </c>
      <c r="D4632" s="29" t="s">
        <v>2834</v>
      </c>
      <c r="E4632" s="29" t="n">
        <v>1</v>
      </c>
      <c r="F4632" s="29"/>
      <c r="G4632" s="29" t="s">
        <v>8585</v>
      </c>
      <c r="H4632" s="30" t="n">
        <v>1000</v>
      </c>
      <c r="I4632" s="31" t="n">
        <v>46184</v>
      </c>
      <c r="J4632" s="30" t="n">
        <v>1000</v>
      </c>
      <c r="K4632" s="29" t="s">
        <v>120</v>
      </c>
      <c r="L4632" s="29" t="s">
        <v>1809</v>
      </c>
      <c r="M4632" s="29"/>
      <c r="N4632" s="29" t="s">
        <v>122</v>
      </c>
      <c r="O4632" s="31" t="n">
        <v>46759</v>
      </c>
      <c r="P4632" s="29" t="s">
        <v>123</v>
      </c>
      <c r="Q4632" s="29" t="n">
        <f aca="false">IFERROR(VALUE(L4632),"")</f>
        <v>101</v>
      </c>
      <c r="R4632" s="29" t="n">
        <f aca="true">IF(O4632="","",O4632-TODAY())</f>
        <v>474</v>
      </c>
      <c r="S4632" s="29" t="str">
        <f aca="false">IF(C4632="&lt;&lt; vazio &gt;&gt;","VAZIA",IF(AND(O4632&lt;&gt;"",R4632&lt;0),"VENCIDO",IF(AND(O4632&lt;&gt;"",R4632&lt;=Parametros!$B$10),"PRÓX. VENCIMENTO",IF(F4632="Q","QUALIDADE",IF(F4632="S","BLOQUEADO",IF(F4632="R","RESTRITO/DEVOLUÇÃO",IF(OR(N4632="QUAR",N4632="QRES"),"QUARENTENA",IF(OR(B4632="DESCARTE",B4632="DEVOLUÇÃO"),"DESCARTE/DEVOLUÇÃO",IF(AND(D4632="",K4632&lt;&gt;""),"SEM LOTE",IF(AND(Q4632&lt;&gt;"",Q4632&gt;=Parametros!$B$11),"PARADO/SEM GIRO","OK"))))))))))</f>
        <v>PARADO/SEM GIRO</v>
      </c>
      <c r="T4632" s="29" t="n">
        <f aca="false">IF(AND($S4632="PARADO/SEM GIRO",$K4632="KG",OR(Painel!$B$5="(Todos)",A4632=Painel!$B$5)*OR(Painel!$E$5="(Todos)",P4632=Painel!$E$5)),$J4632+ROW()/10000000,"")</f>
        <v>1000.0004632</v>
      </c>
      <c r="U4632" s="29" t="str">
        <f aca="false">IF(AND($S4632="VENCIDO",$K4632="KG",OR(Painel!$B$5="(Todos)",A4632=Painel!$B$5)*OR(Painel!$E$5="(Todos)",P4632=Painel!$E$5)),$J4632+ROW()/10000000,"")</f>
        <v/>
      </c>
    </row>
    <row r="4633" customFormat="false" ht="15" hidden="false" customHeight="false" outlineLevel="0" collapsed="false">
      <c r="A4633" s="29" t="s">
        <v>52</v>
      </c>
      <c r="B4633" s="29" t="s">
        <v>8586</v>
      </c>
      <c r="C4633" s="29" t="s">
        <v>894</v>
      </c>
      <c r="D4633" s="29" t="s">
        <v>895</v>
      </c>
      <c r="E4633" s="29" t="n">
        <v>1</v>
      </c>
      <c r="F4633" s="29" t="s">
        <v>268</v>
      </c>
      <c r="G4633" s="29" t="s">
        <v>8587</v>
      </c>
      <c r="H4633" s="30" t="n">
        <v>1000</v>
      </c>
      <c r="I4633" s="31" t="n">
        <v>46281</v>
      </c>
      <c r="J4633" s="30" t="n">
        <v>1000</v>
      </c>
      <c r="K4633" s="29" t="s">
        <v>120</v>
      </c>
      <c r="L4633" s="29" t="s">
        <v>284</v>
      </c>
      <c r="M4633" s="29"/>
      <c r="N4633" s="29" t="s">
        <v>122</v>
      </c>
      <c r="O4633" s="31" t="n">
        <v>46828</v>
      </c>
      <c r="P4633" s="29" t="s">
        <v>123</v>
      </c>
      <c r="Q4633" s="29" t="n">
        <f aca="false">IFERROR(VALUE(L4633),"")</f>
        <v>4</v>
      </c>
      <c r="R4633" s="29" t="n">
        <f aca="true">IF(O4633="","",O4633-TODAY())</f>
        <v>543</v>
      </c>
      <c r="S4633" s="29" t="str">
        <f aca="false">IF(C4633="&lt;&lt; vazio &gt;&gt;","VAZIA",IF(AND(O4633&lt;&gt;"",R4633&lt;0),"VENCIDO",IF(AND(O4633&lt;&gt;"",R4633&lt;=Parametros!$B$10),"PRÓX. VENCIMENTO",IF(F4633="Q","QUALIDADE",IF(F4633="S","BLOQUEADO",IF(F4633="R","RESTRITO/DEVOLUÇÃO",IF(OR(N4633="QUAR",N4633="QRES"),"QUARENTENA",IF(OR(B4633="DESCARTE",B4633="DEVOLUÇÃO"),"DESCARTE/DEVOLUÇÃO",IF(AND(D4633="",K4633&lt;&gt;""),"SEM LOTE",IF(AND(Q4633&lt;&gt;"",Q4633&gt;=Parametros!$B$11),"PARADO/SEM GIRO","OK"))))))))))</f>
        <v>QUALIDADE</v>
      </c>
      <c r="T4633" s="29" t="str">
        <f aca="false">IF(AND($S4633="PARADO/SEM GIRO",$K4633="KG",OR(Painel!$B$5="(Todos)",A4633=Painel!$B$5)*OR(Painel!$E$5="(Todos)",P4633=Painel!$E$5)),$J4633+ROW()/10000000,"")</f>
        <v/>
      </c>
      <c r="U4633" s="29" t="str">
        <f aca="false">IF(AND($S4633="VENCIDO",$K4633="KG",OR(Painel!$B$5="(Todos)",A4633=Painel!$B$5)*OR(Painel!$E$5="(Todos)",P4633=Painel!$E$5)),$J4633+ROW()/10000000,"")</f>
        <v/>
      </c>
    </row>
    <row r="4634" customFormat="false" ht="15" hidden="false" customHeight="false" outlineLevel="0" collapsed="false">
      <c r="A4634" s="29" t="s">
        <v>52</v>
      </c>
      <c r="B4634" s="29" t="s">
        <v>8588</v>
      </c>
      <c r="C4634" s="29" t="s">
        <v>115</v>
      </c>
      <c r="D4634" s="29"/>
      <c r="E4634" s="29" t="n">
        <v>0</v>
      </c>
      <c r="F4634" s="29"/>
      <c r="G4634" s="29"/>
      <c r="H4634" s="30" t="n">
        <v>0</v>
      </c>
      <c r="I4634" s="29"/>
      <c r="J4634" s="30" t="n">
        <v>0</v>
      </c>
      <c r="K4634" s="29"/>
      <c r="L4634" s="29" t="s">
        <v>116</v>
      </c>
      <c r="M4634" s="29"/>
      <c r="N4634" s="29"/>
      <c r="O4634" s="29"/>
      <c r="P4634" s="29"/>
      <c r="Q4634" s="29" t="n">
        <f aca="false">IFERROR(VALUE(L4634),"")</f>
        <v>0</v>
      </c>
      <c r="R4634" s="29" t="str">
        <f aca="true">IF(O4634="","",O4634-TODAY())</f>
        <v/>
      </c>
      <c r="S4634" s="29" t="str">
        <f aca="false">IF(C4634="&lt;&lt; vazio &gt;&gt;","VAZIA",IF(AND(O4634&lt;&gt;"",R4634&lt;0),"VENCIDO",IF(AND(O4634&lt;&gt;"",R4634&lt;=Parametros!$B$10),"PRÓX. VENCIMENTO",IF(F4634="Q","QUALIDADE",IF(F4634="S","BLOQUEADO",IF(F4634="R","RESTRITO/DEVOLUÇÃO",IF(OR(N4634="QUAR",N4634="QRES"),"QUARENTENA",IF(OR(B4634="DESCARTE",B4634="DEVOLUÇÃO"),"DESCARTE/DEVOLUÇÃO",IF(AND(D4634="",K4634&lt;&gt;""),"SEM LOTE",IF(AND(Q4634&lt;&gt;"",Q4634&gt;=Parametros!$B$11),"PARADO/SEM GIRO","OK"))))))))))</f>
        <v>VAZIA</v>
      </c>
      <c r="T4634" s="29" t="str">
        <f aca="false">IF(AND($S4634="PARADO/SEM GIRO",$K4634="KG",OR(Painel!$B$5="(Todos)",A4634=Painel!$B$5)*OR(Painel!$E$5="(Todos)",P4634=Painel!$E$5)),$J4634+ROW()/10000000,"")</f>
        <v/>
      </c>
      <c r="U4634" s="29" t="str">
        <f aca="false">IF(AND($S4634="VENCIDO",$K4634="KG",OR(Painel!$B$5="(Todos)",A4634=Painel!$B$5)*OR(Painel!$E$5="(Todos)",P4634=Painel!$E$5)),$J4634+ROW()/10000000,"")</f>
        <v/>
      </c>
    </row>
    <row r="4635" customFormat="false" ht="15" hidden="false" customHeight="false" outlineLevel="0" collapsed="false">
      <c r="A4635" s="29" t="s">
        <v>52</v>
      </c>
      <c r="B4635" s="29" t="s">
        <v>8589</v>
      </c>
      <c r="C4635" s="29" t="s">
        <v>351</v>
      </c>
      <c r="D4635" s="29" t="s">
        <v>352</v>
      </c>
      <c r="E4635" s="29" t="n">
        <v>1</v>
      </c>
      <c r="F4635" s="29"/>
      <c r="G4635" s="29" t="s">
        <v>8590</v>
      </c>
      <c r="H4635" s="30" t="n">
        <v>562.8</v>
      </c>
      <c r="I4635" s="31" t="n">
        <v>46275</v>
      </c>
      <c r="J4635" s="30" t="n">
        <v>562.8</v>
      </c>
      <c r="K4635" s="29" t="s">
        <v>120</v>
      </c>
      <c r="L4635" s="29" t="s">
        <v>296</v>
      </c>
      <c r="M4635" s="29"/>
      <c r="N4635" s="29" t="s">
        <v>179</v>
      </c>
      <c r="O4635" s="31" t="n">
        <v>46548</v>
      </c>
      <c r="P4635" s="29" t="s">
        <v>123</v>
      </c>
      <c r="Q4635" s="29" t="n">
        <f aca="false">IFERROR(VALUE(L4635),"")</f>
        <v>30</v>
      </c>
      <c r="R4635" s="29" t="n">
        <f aca="true">IF(O4635="","",O4635-TODAY())</f>
        <v>263</v>
      </c>
      <c r="S4635" s="29" t="str">
        <f aca="false">IF(C4635="&lt;&lt; vazio &gt;&gt;","VAZIA",IF(AND(O4635&lt;&gt;"",R4635&lt;0),"VENCIDO",IF(AND(O4635&lt;&gt;"",R4635&lt;=Parametros!$B$10),"PRÓX. VENCIMENTO",IF(F4635="Q","QUALIDADE",IF(F4635="S","BLOQUEADO",IF(F4635="R","RESTRITO/DEVOLUÇÃO",IF(OR(N4635="QUAR",N4635="QRES"),"QUARENTENA",IF(OR(B4635="DESCARTE",B4635="DEVOLUÇÃO"),"DESCARTE/DEVOLUÇÃO",IF(AND(D4635="",K4635&lt;&gt;""),"SEM LOTE",IF(AND(Q4635&lt;&gt;"",Q4635&gt;=Parametros!$B$11),"PARADO/SEM GIRO","OK"))))))))))</f>
        <v>OK</v>
      </c>
      <c r="T4635" s="29" t="str">
        <f aca="false">IF(AND($S4635="PARADO/SEM GIRO",$K4635="KG",OR(Painel!$B$5="(Todos)",A4635=Painel!$B$5)*OR(Painel!$E$5="(Todos)",P4635=Painel!$E$5)),$J4635+ROW()/10000000,"")</f>
        <v/>
      </c>
      <c r="U4635" s="29" t="str">
        <f aca="false">IF(AND($S4635="VENCIDO",$K4635="KG",OR(Painel!$B$5="(Todos)",A4635=Painel!$B$5)*OR(Painel!$E$5="(Todos)",P4635=Painel!$E$5)),$J4635+ROW()/10000000,"")</f>
        <v/>
      </c>
    </row>
    <row r="4636" customFormat="false" ht="15" hidden="false" customHeight="false" outlineLevel="0" collapsed="false">
      <c r="A4636" s="29" t="s">
        <v>52</v>
      </c>
      <c r="B4636" s="29" t="s">
        <v>8591</v>
      </c>
      <c r="C4636" s="29" t="s">
        <v>325</v>
      </c>
      <c r="D4636" s="29" t="s">
        <v>492</v>
      </c>
      <c r="E4636" s="29" t="n">
        <v>1</v>
      </c>
      <c r="F4636" s="29"/>
      <c r="G4636" s="29" t="s">
        <v>8592</v>
      </c>
      <c r="H4636" s="30" t="n">
        <v>1102.5</v>
      </c>
      <c r="I4636" s="31" t="n">
        <v>46240</v>
      </c>
      <c r="J4636" s="30" t="n">
        <v>1102.5</v>
      </c>
      <c r="K4636" s="29" t="s">
        <v>120</v>
      </c>
      <c r="L4636" s="29" t="s">
        <v>1330</v>
      </c>
      <c r="M4636" s="29"/>
      <c r="N4636" s="29" t="s">
        <v>122</v>
      </c>
      <c r="O4636" s="31" t="n">
        <v>46600</v>
      </c>
      <c r="P4636" s="29" t="s">
        <v>123</v>
      </c>
      <c r="Q4636" s="29" t="n">
        <f aca="false">IFERROR(VALUE(L4636),"")</f>
        <v>45</v>
      </c>
      <c r="R4636" s="29" t="n">
        <f aca="true">IF(O4636="","",O4636-TODAY())</f>
        <v>315</v>
      </c>
      <c r="S4636" s="29" t="str">
        <f aca="false">IF(C4636="&lt;&lt; vazio &gt;&gt;","VAZIA",IF(AND(O4636&lt;&gt;"",R4636&lt;0),"VENCIDO",IF(AND(O4636&lt;&gt;"",R4636&lt;=Parametros!$B$10),"PRÓX. VENCIMENTO",IF(F4636="Q","QUALIDADE",IF(F4636="S","BLOQUEADO",IF(F4636="R","RESTRITO/DEVOLUÇÃO",IF(OR(N4636="QUAR",N4636="QRES"),"QUARENTENA",IF(OR(B4636="DESCARTE",B4636="DEVOLUÇÃO"),"DESCARTE/DEVOLUÇÃO",IF(AND(D4636="",K4636&lt;&gt;""),"SEM LOTE",IF(AND(Q4636&lt;&gt;"",Q4636&gt;=Parametros!$B$11),"PARADO/SEM GIRO","OK"))))))))))</f>
        <v>OK</v>
      </c>
      <c r="T4636" s="29" t="str">
        <f aca="false">IF(AND($S4636="PARADO/SEM GIRO",$K4636="KG",OR(Painel!$B$5="(Todos)",A4636=Painel!$B$5)*OR(Painel!$E$5="(Todos)",P4636=Painel!$E$5)),$J4636+ROW()/10000000,"")</f>
        <v/>
      </c>
      <c r="U4636" s="29" t="str">
        <f aca="false">IF(AND($S4636="VENCIDO",$K4636="KG",OR(Painel!$B$5="(Todos)",A4636=Painel!$B$5)*OR(Painel!$E$5="(Todos)",P4636=Painel!$E$5)),$J4636+ROW()/10000000,"")</f>
        <v/>
      </c>
    </row>
    <row r="4637" customFormat="false" ht="15" hidden="false" customHeight="false" outlineLevel="0" collapsed="false">
      <c r="A4637" s="29" t="s">
        <v>52</v>
      </c>
      <c r="B4637" s="29" t="s">
        <v>8593</v>
      </c>
      <c r="C4637" s="29" t="s">
        <v>691</v>
      </c>
      <c r="D4637" s="29" t="s">
        <v>8594</v>
      </c>
      <c r="E4637" s="29" t="n">
        <v>1</v>
      </c>
      <c r="F4637" s="29"/>
      <c r="G4637" s="29" t="s">
        <v>8595</v>
      </c>
      <c r="H4637" s="30" t="n">
        <v>960</v>
      </c>
      <c r="I4637" s="31" t="n">
        <v>46266</v>
      </c>
      <c r="J4637" s="30" t="n">
        <v>960</v>
      </c>
      <c r="K4637" s="29" t="s">
        <v>120</v>
      </c>
      <c r="L4637" s="29" t="s">
        <v>180</v>
      </c>
      <c r="M4637" s="29"/>
      <c r="N4637" s="29" t="s">
        <v>122</v>
      </c>
      <c r="O4637" s="31" t="n">
        <v>46367</v>
      </c>
      <c r="P4637" s="29" t="s">
        <v>123</v>
      </c>
      <c r="Q4637" s="29" t="n">
        <f aca="false">IFERROR(VALUE(L4637),"")</f>
        <v>19</v>
      </c>
      <c r="R4637" s="29" t="n">
        <f aca="true">IF(O4637="","",O4637-TODAY())</f>
        <v>82</v>
      </c>
      <c r="S4637" s="29" t="str">
        <f aca="false">IF(C4637="&lt;&lt; vazio &gt;&gt;","VAZIA",IF(AND(O4637&lt;&gt;"",R4637&lt;0),"VENCIDO",IF(AND(O4637&lt;&gt;"",R4637&lt;=Parametros!$B$10),"PRÓX. VENCIMENTO",IF(F4637="Q","QUALIDADE",IF(F4637="S","BLOQUEADO",IF(F4637="R","RESTRITO/DEVOLUÇÃO",IF(OR(N4637="QUAR",N4637="QRES"),"QUARENTENA",IF(OR(B4637="DESCARTE",B4637="DEVOLUÇÃO"),"DESCARTE/DEVOLUÇÃO",IF(AND(D4637="",K4637&lt;&gt;""),"SEM LOTE",IF(AND(Q4637&lt;&gt;"",Q4637&gt;=Parametros!$B$11),"PARADO/SEM GIRO","OK"))))))))))</f>
        <v>OK</v>
      </c>
      <c r="T4637" s="29" t="str">
        <f aca="false">IF(AND($S4637="PARADO/SEM GIRO",$K4637="KG",OR(Painel!$B$5="(Todos)",A4637=Painel!$B$5)*OR(Painel!$E$5="(Todos)",P4637=Painel!$E$5)),$J4637+ROW()/10000000,"")</f>
        <v/>
      </c>
      <c r="U4637" s="29" t="str">
        <f aca="false">IF(AND($S4637="VENCIDO",$K4637="KG",OR(Painel!$B$5="(Todos)",A4637=Painel!$B$5)*OR(Painel!$E$5="(Todos)",P4637=Painel!$E$5)),$J4637+ROW()/10000000,"")</f>
        <v/>
      </c>
    </row>
    <row r="4638" customFormat="false" ht="15" hidden="false" customHeight="false" outlineLevel="0" collapsed="false">
      <c r="A4638" s="29" t="s">
        <v>52</v>
      </c>
      <c r="B4638" s="29" t="s">
        <v>8596</v>
      </c>
      <c r="C4638" s="29" t="s">
        <v>894</v>
      </c>
      <c r="D4638" s="29" t="s">
        <v>895</v>
      </c>
      <c r="E4638" s="29" t="n">
        <v>1</v>
      </c>
      <c r="F4638" s="29" t="s">
        <v>268</v>
      </c>
      <c r="G4638" s="29" t="s">
        <v>8597</v>
      </c>
      <c r="H4638" s="30" t="n">
        <v>1000</v>
      </c>
      <c r="I4638" s="31" t="n">
        <v>46281</v>
      </c>
      <c r="J4638" s="30" t="n">
        <v>1000</v>
      </c>
      <c r="K4638" s="29" t="s">
        <v>120</v>
      </c>
      <c r="L4638" s="29" t="s">
        <v>284</v>
      </c>
      <c r="M4638" s="29"/>
      <c r="N4638" s="29" t="s">
        <v>122</v>
      </c>
      <c r="O4638" s="31" t="n">
        <v>46828</v>
      </c>
      <c r="P4638" s="29" t="s">
        <v>123</v>
      </c>
      <c r="Q4638" s="29" t="n">
        <f aca="false">IFERROR(VALUE(L4638),"")</f>
        <v>4</v>
      </c>
      <c r="R4638" s="29" t="n">
        <f aca="true">IF(O4638="","",O4638-TODAY())</f>
        <v>543</v>
      </c>
      <c r="S4638" s="29" t="str">
        <f aca="false">IF(C4638="&lt;&lt; vazio &gt;&gt;","VAZIA",IF(AND(O4638&lt;&gt;"",R4638&lt;0),"VENCIDO",IF(AND(O4638&lt;&gt;"",R4638&lt;=Parametros!$B$10),"PRÓX. VENCIMENTO",IF(F4638="Q","QUALIDADE",IF(F4638="S","BLOQUEADO",IF(F4638="R","RESTRITO/DEVOLUÇÃO",IF(OR(N4638="QUAR",N4638="QRES"),"QUARENTENA",IF(OR(B4638="DESCARTE",B4638="DEVOLUÇÃO"),"DESCARTE/DEVOLUÇÃO",IF(AND(D4638="",K4638&lt;&gt;""),"SEM LOTE",IF(AND(Q4638&lt;&gt;"",Q4638&gt;=Parametros!$B$11),"PARADO/SEM GIRO","OK"))))))))))</f>
        <v>QUALIDADE</v>
      </c>
      <c r="T4638" s="29" t="str">
        <f aca="false">IF(AND($S4638="PARADO/SEM GIRO",$K4638="KG",OR(Painel!$B$5="(Todos)",A4638=Painel!$B$5)*OR(Painel!$E$5="(Todos)",P4638=Painel!$E$5)),$J4638+ROW()/10000000,"")</f>
        <v/>
      </c>
      <c r="U4638" s="29" t="str">
        <f aca="false">IF(AND($S4638="VENCIDO",$K4638="KG",OR(Painel!$B$5="(Todos)",A4638=Painel!$B$5)*OR(Painel!$E$5="(Todos)",P4638=Painel!$E$5)),$J4638+ROW()/10000000,"")</f>
        <v/>
      </c>
    </row>
    <row r="4639" customFormat="false" ht="15" hidden="false" customHeight="false" outlineLevel="0" collapsed="false">
      <c r="A4639" s="29" t="s">
        <v>52</v>
      </c>
      <c r="B4639" s="29" t="s">
        <v>8598</v>
      </c>
      <c r="C4639" s="29" t="s">
        <v>186</v>
      </c>
      <c r="D4639" s="29" t="s">
        <v>2526</v>
      </c>
      <c r="E4639" s="29" t="n">
        <v>1</v>
      </c>
      <c r="F4639" s="29" t="s">
        <v>268</v>
      </c>
      <c r="G4639" s="29" t="s">
        <v>8599</v>
      </c>
      <c r="H4639" s="30" t="n">
        <v>545.4</v>
      </c>
      <c r="I4639" s="31" t="n">
        <v>46282</v>
      </c>
      <c r="J4639" s="30" t="n">
        <v>545.4</v>
      </c>
      <c r="K4639" s="29" t="s">
        <v>120</v>
      </c>
      <c r="L4639" s="29" t="s">
        <v>400</v>
      </c>
      <c r="M4639" s="29"/>
      <c r="N4639" s="29" t="s">
        <v>122</v>
      </c>
      <c r="O4639" s="31" t="n">
        <v>46829</v>
      </c>
      <c r="P4639" s="29" t="s">
        <v>123</v>
      </c>
      <c r="Q4639" s="29" t="n">
        <f aca="false">IFERROR(VALUE(L4639),"")</f>
        <v>3</v>
      </c>
      <c r="R4639" s="29" t="n">
        <f aca="true">IF(O4639="","",O4639-TODAY())</f>
        <v>544</v>
      </c>
      <c r="S4639" s="29" t="str">
        <f aca="false">IF(C4639="&lt;&lt; vazio &gt;&gt;","VAZIA",IF(AND(O4639&lt;&gt;"",R4639&lt;0),"VENCIDO",IF(AND(O4639&lt;&gt;"",R4639&lt;=Parametros!$B$10),"PRÓX. VENCIMENTO",IF(F4639="Q","QUALIDADE",IF(F4639="S","BLOQUEADO",IF(F4639="R","RESTRITO/DEVOLUÇÃO",IF(OR(N4639="QUAR",N4639="QRES"),"QUARENTENA",IF(OR(B4639="DESCARTE",B4639="DEVOLUÇÃO"),"DESCARTE/DEVOLUÇÃO",IF(AND(D4639="",K4639&lt;&gt;""),"SEM LOTE",IF(AND(Q4639&lt;&gt;"",Q4639&gt;=Parametros!$B$11),"PARADO/SEM GIRO","OK"))))))))))</f>
        <v>QUALIDADE</v>
      </c>
      <c r="T4639" s="29" t="str">
        <f aca="false">IF(AND($S4639="PARADO/SEM GIRO",$K4639="KG",OR(Painel!$B$5="(Todos)",A4639=Painel!$B$5)*OR(Painel!$E$5="(Todos)",P4639=Painel!$E$5)),$J4639+ROW()/10000000,"")</f>
        <v/>
      </c>
      <c r="U4639" s="29" t="str">
        <f aca="false">IF(AND($S4639="VENCIDO",$K4639="KG",OR(Painel!$B$5="(Todos)",A4639=Painel!$B$5)*OR(Painel!$E$5="(Todos)",P4639=Painel!$E$5)),$J4639+ROW()/10000000,"")</f>
        <v/>
      </c>
    </row>
    <row r="4640" customFormat="false" ht="15" hidden="false" customHeight="false" outlineLevel="0" collapsed="false">
      <c r="A4640" s="29" t="s">
        <v>52</v>
      </c>
      <c r="B4640" s="29" t="s">
        <v>8600</v>
      </c>
      <c r="C4640" s="29" t="s">
        <v>785</v>
      </c>
      <c r="D4640" s="29" t="s">
        <v>4333</v>
      </c>
      <c r="E4640" s="29" t="n">
        <v>1</v>
      </c>
      <c r="F4640" s="29"/>
      <c r="G4640" s="29" t="s">
        <v>8601</v>
      </c>
      <c r="H4640" s="30" t="n">
        <v>1000</v>
      </c>
      <c r="I4640" s="31" t="n">
        <v>46273</v>
      </c>
      <c r="J4640" s="30" t="n">
        <v>1000</v>
      </c>
      <c r="K4640" s="29" t="s">
        <v>120</v>
      </c>
      <c r="L4640" s="29" t="s">
        <v>149</v>
      </c>
      <c r="M4640" s="29"/>
      <c r="N4640" s="29" t="s">
        <v>122</v>
      </c>
      <c r="O4640" s="31" t="n">
        <v>46811</v>
      </c>
      <c r="P4640" s="29" t="s">
        <v>123</v>
      </c>
      <c r="Q4640" s="29" t="n">
        <f aca="false">IFERROR(VALUE(L4640),"")</f>
        <v>12</v>
      </c>
      <c r="R4640" s="29" t="n">
        <f aca="true">IF(O4640="","",O4640-TODAY())</f>
        <v>526</v>
      </c>
      <c r="S4640" s="29" t="str">
        <f aca="false">IF(C4640="&lt;&lt; vazio &gt;&gt;","VAZIA",IF(AND(O4640&lt;&gt;"",R4640&lt;0),"VENCIDO",IF(AND(O4640&lt;&gt;"",R4640&lt;=Parametros!$B$10),"PRÓX. VENCIMENTO",IF(F4640="Q","QUALIDADE",IF(F4640="S","BLOQUEADO",IF(F4640="R","RESTRITO/DEVOLUÇÃO",IF(OR(N4640="QUAR",N4640="QRES"),"QUARENTENA",IF(OR(B4640="DESCARTE",B4640="DEVOLUÇÃO"),"DESCARTE/DEVOLUÇÃO",IF(AND(D4640="",K4640&lt;&gt;""),"SEM LOTE",IF(AND(Q4640&lt;&gt;"",Q4640&gt;=Parametros!$B$11),"PARADO/SEM GIRO","OK"))))))))))</f>
        <v>OK</v>
      </c>
      <c r="T4640" s="29" t="str">
        <f aca="false">IF(AND($S4640="PARADO/SEM GIRO",$K4640="KG",OR(Painel!$B$5="(Todos)",A4640=Painel!$B$5)*OR(Painel!$E$5="(Todos)",P4640=Painel!$E$5)),$J4640+ROW()/10000000,"")</f>
        <v/>
      </c>
      <c r="U4640" s="29" t="str">
        <f aca="false">IF(AND($S4640="VENCIDO",$K4640="KG",OR(Painel!$B$5="(Todos)",A4640=Painel!$B$5)*OR(Painel!$E$5="(Todos)",P4640=Painel!$E$5)),$J4640+ROW()/10000000,"")</f>
        <v/>
      </c>
    </row>
    <row r="4641" customFormat="false" ht="15" hidden="false" customHeight="false" outlineLevel="0" collapsed="false">
      <c r="A4641" s="29" t="s">
        <v>52</v>
      </c>
      <c r="B4641" s="29" t="s">
        <v>8602</v>
      </c>
      <c r="C4641" s="29" t="s">
        <v>115</v>
      </c>
      <c r="D4641" s="29"/>
      <c r="E4641" s="29" t="n">
        <v>0</v>
      </c>
      <c r="F4641" s="29"/>
      <c r="G4641" s="29"/>
      <c r="H4641" s="30" t="n">
        <v>0</v>
      </c>
      <c r="I4641" s="29"/>
      <c r="J4641" s="30" t="n">
        <v>0</v>
      </c>
      <c r="K4641" s="29"/>
      <c r="L4641" s="29" t="s">
        <v>116</v>
      </c>
      <c r="M4641" s="29"/>
      <c r="N4641" s="29"/>
      <c r="O4641" s="29"/>
      <c r="P4641" s="29"/>
      <c r="Q4641" s="29" t="n">
        <f aca="false">IFERROR(VALUE(L4641),"")</f>
        <v>0</v>
      </c>
      <c r="R4641" s="29" t="str">
        <f aca="true">IF(O4641="","",O4641-TODAY())</f>
        <v/>
      </c>
      <c r="S4641" s="29" t="str">
        <f aca="false">IF(C4641="&lt;&lt; vazio &gt;&gt;","VAZIA",IF(AND(O4641&lt;&gt;"",R4641&lt;0),"VENCIDO",IF(AND(O4641&lt;&gt;"",R4641&lt;=Parametros!$B$10),"PRÓX. VENCIMENTO",IF(F4641="Q","QUALIDADE",IF(F4641="S","BLOQUEADO",IF(F4641="R","RESTRITO/DEVOLUÇÃO",IF(OR(N4641="QUAR",N4641="QRES"),"QUARENTENA",IF(OR(B4641="DESCARTE",B4641="DEVOLUÇÃO"),"DESCARTE/DEVOLUÇÃO",IF(AND(D4641="",K4641&lt;&gt;""),"SEM LOTE",IF(AND(Q4641&lt;&gt;"",Q4641&gt;=Parametros!$B$11),"PARADO/SEM GIRO","OK"))))))))))</f>
        <v>VAZIA</v>
      </c>
      <c r="T4641" s="29" t="str">
        <f aca="false">IF(AND($S4641="PARADO/SEM GIRO",$K4641="KG",OR(Painel!$B$5="(Todos)",A4641=Painel!$B$5)*OR(Painel!$E$5="(Todos)",P4641=Painel!$E$5)),$J4641+ROW()/10000000,"")</f>
        <v/>
      </c>
      <c r="U4641" s="29" t="str">
        <f aca="false">IF(AND($S4641="VENCIDO",$K4641="KG",OR(Painel!$B$5="(Todos)",A4641=Painel!$B$5)*OR(Painel!$E$5="(Todos)",P4641=Painel!$E$5)),$J4641+ROW()/10000000,"")</f>
        <v/>
      </c>
    </row>
    <row r="4642" customFormat="false" ht="15" hidden="false" customHeight="false" outlineLevel="0" collapsed="false">
      <c r="A4642" s="29" t="s">
        <v>52</v>
      </c>
      <c r="B4642" s="29" t="s">
        <v>8603</v>
      </c>
      <c r="C4642" s="29" t="s">
        <v>222</v>
      </c>
      <c r="D4642" s="29" t="s">
        <v>738</v>
      </c>
      <c r="E4642" s="29" t="n">
        <v>1</v>
      </c>
      <c r="F4642" s="29" t="s">
        <v>268</v>
      </c>
      <c r="G4642" s="29" t="s">
        <v>8604</v>
      </c>
      <c r="H4642" s="30" t="n">
        <v>1000</v>
      </c>
      <c r="I4642" s="31" t="n">
        <v>46280</v>
      </c>
      <c r="J4642" s="30" t="n">
        <v>1000</v>
      </c>
      <c r="K4642" s="29" t="s">
        <v>120</v>
      </c>
      <c r="L4642" s="29" t="s">
        <v>144</v>
      </c>
      <c r="M4642" s="29"/>
      <c r="N4642" s="29" t="s">
        <v>122</v>
      </c>
      <c r="O4642" s="31" t="n">
        <v>46826</v>
      </c>
      <c r="P4642" s="29" t="s">
        <v>123</v>
      </c>
      <c r="Q4642" s="29" t="n">
        <f aca="false">IFERROR(VALUE(L4642),"")</f>
        <v>5</v>
      </c>
      <c r="R4642" s="29" t="n">
        <f aca="true">IF(O4642="","",O4642-TODAY())</f>
        <v>541</v>
      </c>
      <c r="S4642" s="29" t="str">
        <f aca="false">IF(C4642="&lt;&lt; vazio &gt;&gt;","VAZIA",IF(AND(O4642&lt;&gt;"",R4642&lt;0),"VENCIDO",IF(AND(O4642&lt;&gt;"",R4642&lt;=Parametros!$B$10),"PRÓX. VENCIMENTO",IF(F4642="Q","QUALIDADE",IF(F4642="S","BLOQUEADO",IF(F4642="R","RESTRITO/DEVOLUÇÃO",IF(OR(N4642="QUAR",N4642="QRES"),"QUARENTENA",IF(OR(B4642="DESCARTE",B4642="DEVOLUÇÃO"),"DESCARTE/DEVOLUÇÃO",IF(AND(D4642="",K4642&lt;&gt;""),"SEM LOTE",IF(AND(Q4642&lt;&gt;"",Q4642&gt;=Parametros!$B$11),"PARADO/SEM GIRO","OK"))))))))))</f>
        <v>QUALIDADE</v>
      </c>
      <c r="T4642" s="29" t="str">
        <f aca="false">IF(AND($S4642="PARADO/SEM GIRO",$K4642="KG",OR(Painel!$B$5="(Todos)",A4642=Painel!$B$5)*OR(Painel!$E$5="(Todos)",P4642=Painel!$E$5)),$J4642+ROW()/10000000,"")</f>
        <v/>
      </c>
      <c r="U4642" s="29" t="str">
        <f aca="false">IF(AND($S4642="VENCIDO",$K4642="KG",OR(Painel!$B$5="(Todos)",A4642=Painel!$B$5)*OR(Painel!$E$5="(Todos)",P4642=Painel!$E$5)),$J4642+ROW()/10000000,"")</f>
        <v/>
      </c>
    </row>
    <row r="4643" customFormat="false" ht="15" hidden="false" customHeight="false" outlineLevel="0" collapsed="false">
      <c r="A4643" s="29" t="s">
        <v>52</v>
      </c>
      <c r="B4643" s="29" t="s">
        <v>8605</v>
      </c>
      <c r="C4643" s="29" t="s">
        <v>1292</v>
      </c>
      <c r="D4643" s="29" t="s">
        <v>1293</v>
      </c>
      <c r="E4643" s="29" t="n">
        <v>1</v>
      </c>
      <c r="F4643" s="29" t="s">
        <v>268</v>
      </c>
      <c r="G4643" s="29" t="s">
        <v>8606</v>
      </c>
      <c r="H4643" s="30" t="n">
        <v>800</v>
      </c>
      <c r="I4643" s="31" t="n">
        <v>46280</v>
      </c>
      <c r="J4643" s="30" t="n">
        <v>800</v>
      </c>
      <c r="K4643" s="29" t="s">
        <v>120</v>
      </c>
      <c r="L4643" s="29" t="s">
        <v>144</v>
      </c>
      <c r="M4643" s="29"/>
      <c r="N4643" s="29" t="s">
        <v>122</v>
      </c>
      <c r="O4643" s="31" t="n">
        <v>46826</v>
      </c>
      <c r="P4643" s="29" t="s">
        <v>123</v>
      </c>
      <c r="Q4643" s="29" t="n">
        <f aca="false">IFERROR(VALUE(L4643),"")</f>
        <v>5</v>
      </c>
      <c r="R4643" s="29" t="n">
        <f aca="true">IF(O4643="","",O4643-TODAY())</f>
        <v>541</v>
      </c>
      <c r="S4643" s="29" t="str">
        <f aca="false">IF(C4643="&lt;&lt; vazio &gt;&gt;","VAZIA",IF(AND(O4643&lt;&gt;"",R4643&lt;0),"VENCIDO",IF(AND(O4643&lt;&gt;"",R4643&lt;=Parametros!$B$10),"PRÓX. VENCIMENTO",IF(F4643="Q","QUALIDADE",IF(F4643="S","BLOQUEADO",IF(F4643="R","RESTRITO/DEVOLUÇÃO",IF(OR(N4643="QUAR",N4643="QRES"),"QUARENTENA",IF(OR(B4643="DESCARTE",B4643="DEVOLUÇÃO"),"DESCARTE/DEVOLUÇÃO",IF(AND(D4643="",K4643&lt;&gt;""),"SEM LOTE",IF(AND(Q4643&lt;&gt;"",Q4643&gt;=Parametros!$B$11),"PARADO/SEM GIRO","OK"))))))))))</f>
        <v>QUALIDADE</v>
      </c>
      <c r="T4643" s="29" t="str">
        <f aca="false">IF(AND($S4643="PARADO/SEM GIRO",$K4643="KG",OR(Painel!$B$5="(Todos)",A4643=Painel!$B$5)*OR(Painel!$E$5="(Todos)",P4643=Painel!$E$5)),$J4643+ROW()/10000000,"")</f>
        <v/>
      </c>
      <c r="U4643" s="29" t="str">
        <f aca="false">IF(AND($S4643="VENCIDO",$K4643="KG",OR(Painel!$B$5="(Todos)",A4643=Painel!$B$5)*OR(Painel!$E$5="(Todos)",P4643=Painel!$E$5)),$J4643+ROW()/10000000,"")</f>
        <v/>
      </c>
    </row>
    <row r="4644" customFormat="false" ht="15" hidden="false" customHeight="false" outlineLevel="0" collapsed="false">
      <c r="A4644" s="29" t="s">
        <v>52</v>
      </c>
      <c r="B4644" s="29" t="s">
        <v>8607</v>
      </c>
      <c r="C4644" s="29" t="s">
        <v>186</v>
      </c>
      <c r="D4644" s="29" t="s">
        <v>7310</v>
      </c>
      <c r="E4644" s="29" t="n">
        <v>1</v>
      </c>
      <c r="F4644" s="29"/>
      <c r="G4644" s="29" t="s">
        <v>8608</v>
      </c>
      <c r="H4644" s="30" t="n">
        <v>426</v>
      </c>
      <c r="I4644" s="31" t="n">
        <v>46235</v>
      </c>
      <c r="J4644" s="30" t="n">
        <v>426</v>
      </c>
      <c r="K4644" s="29" t="s">
        <v>120</v>
      </c>
      <c r="L4644" s="29" t="s">
        <v>694</v>
      </c>
      <c r="M4644" s="29"/>
      <c r="N4644" s="29" t="s">
        <v>122</v>
      </c>
      <c r="O4644" s="31" t="n">
        <v>46696</v>
      </c>
      <c r="P4644" s="29" t="s">
        <v>123</v>
      </c>
      <c r="Q4644" s="29" t="n">
        <f aca="false">IFERROR(VALUE(L4644),"")</f>
        <v>50</v>
      </c>
      <c r="R4644" s="29" t="n">
        <f aca="true">IF(O4644="","",O4644-TODAY())</f>
        <v>411</v>
      </c>
      <c r="S4644" s="29" t="str">
        <f aca="false">IF(C4644="&lt;&lt; vazio &gt;&gt;","VAZIA",IF(AND(O4644&lt;&gt;"",R4644&lt;0),"VENCIDO",IF(AND(O4644&lt;&gt;"",R4644&lt;=Parametros!$B$10),"PRÓX. VENCIMENTO",IF(F4644="Q","QUALIDADE",IF(F4644="S","BLOQUEADO",IF(F4644="R","RESTRITO/DEVOLUÇÃO",IF(OR(N4644="QUAR",N4644="QRES"),"QUARENTENA",IF(OR(B4644="DESCARTE",B4644="DEVOLUÇÃO"),"DESCARTE/DEVOLUÇÃO",IF(AND(D4644="",K4644&lt;&gt;""),"SEM LOTE",IF(AND(Q4644&lt;&gt;"",Q4644&gt;=Parametros!$B$11),"PARADO/SEM GIRO","OK"))))))))))</f>
        <v>OK</v>
      </c>
      <c r="T4644" s="29" t="str">
        <f aca="false">IF(AND($S4644="PARADO/SEM GIRO",$K4644="KG",OR(Painel!$B$5="(Todos)",A4644=Painel!$B$5)*OR(Painel!$E$5="(Todos)",P4644=Painel!$E$5)),$J4644+ROW()/10000000,"")</f>
        <v/>
      </c>
      <c r="U4644" s="29" t="str">
        <f aca="false">IF(AND($S4644="VENCIDO",$K4644="KG",OR(Painel!$B$5="(Todos)",A4644=Painel!$B$5)*OR(Painel!$E$5="(Todos)",P4644=Painel!$E$5)),$J4644+ROW()/10000000,"")</f>
        <v/>
      </c>
    </row>
    <row r="4645" customFormat="false" ht="15" hidden="false" customHeight="false" outlineLevel="0" collapsed="false">
      <c r="A4645" s="29" t="s">
        <v>52</v>
      </c>
      <c r="B4645" s="29" t="s">
        <v>8609</v>
      </c>
      <c r="C4645" s="29" t="s">
        <v>1292</v>
      </c>
      <c r="D4645" s="29" t="s">
        <v>1293</v>
      </c>
      <c r="E4645" s="29" t="n">
        <v>1</v>
      </c>
      <c r="F4645" s="29" t="s">
        <v>268</v>
      </c>
      <c r="G4645" s="29" t="s">
        <v>8610</v>
      </c>
      <c r="H4645" s="30" t="n">
        <v>800</v>
      </c>
      <c r="I4645" s="31" t="n">
        <v>46280</v>
      </c>
      <c r="J4645" s="30" t="n">
        <v>800</v>
      </c>
      <c r="K4645" s="29" t="s">
        <v>120</v>
      </c>
      <c r="L4645" s="29" t="s">
        <v>144</v>
      </c>
      <c r="M4645" s="29"/>
      <c r="N4645" s="29" t="s">
        <v>122</v>
      </c>
      <c r="O4645" s="31" t="n">
        <v>46826</v>
      </c>
      <c r="P4645" s="29" t="s">
        <v>123</v>
      </c>
      <c r="Q4645" s="29" t="n">
        <f aca="false">IFERROR(VALUE(L4645),"")</f>
        <v>5</v>
      </c>
      <c r="R4645" s="29" t="n">
        <f aca="true">IF(O4645="","",O4645-TODAY())</f>
        <v>541</v>
      </c>
      <c r="S4645" s="29" t="str">
        <f aca="false">IF(C4645="&lt;&lt; vazio &gt;&gt;","VAZIA",IF(AND(O4645&lt;&gt;"",R4645&lt;0),"VENCIDO",IF(AND(O4645&lt;&gt;"",R4645&lt;=Parametros!$B$10),"PRÓX. VENCIMENTO",IF(F4645="Q","QUALIDADE",IF(F4645="S","BLOQUEADO",IF(F4645="R","RESTRITO/DEVOLUÇÃO",IF(OR(N4645="QUAR",N4645="QRES"),"QUARENTENA",IF(OR(B4645="DESCARTE",B4645="DEVOLUÇÃO"),"DESCARTE/DEVOLUÇÃO",IF(AND(D4645="",K4645&lt;&gt;""),"SEM LOTE",IF(AND(Q4645&lt;&gt;"",Q4645&gt;=Parametros!$B$11),"PARADO/SEM GIRO","OK"))))))))))</f>
        <v>QUALIDADE</v>
      </c>
      <c r="T4645" s="29" t="str">
        <f aca="false">IF(AND($S4645="PARADO/SEM GIRO",$K4645="KG",OR(Painel!$B$5="(Todos)",A4645=Painel!$B$5)*OR(Painel!$E$5="(Todos)",P4645=Painel!$E$5)),$J4645+ROW()/10000000,"")</f>
        <v/>
      </c>
      <c r="U4645" s="29" t="str">
        <f aca="false">IF(AND($S4645="VENCIDO",$K4645="KG",OR(Painel!$B$5="(Todos)",A4645=Painel!$B$5)*OR(Painel!$E$5="(Todos)",P4645=Painel!$E$5)),$J4645+ROW()/10000000,"")</f>
        <v/>
      </c>
    </row>
    <row r="4646" customFormat="false" ht="15" hidden="false" customHeight="false" outlineLevel="0" collapsed="false">
      <c r="A4646" s="29" t="s">
        <v>52</v>
      </c>
      <c r="B4646" s="29" t="s">
        <v>8611</v>
      </c>
      <c r="C4646" s="29" t="s">
        <v>876</v>
      </c>
      <c r="D4646" s="29" t="s">
        <v>6612</v>
      </c>
      <c r="E4646" s="29" t="n">
        <v>1</v>
      </c>
      <c r="F4646" s="29" t="s">
        <v>137</v>
      </c>
      <c r="G4646" s="29" t="s">
        <v>8612</v>
      </c>
      <c r="H4646" s="30" t="n">
        <v>720</v>
      </c>
      <c r="I4646" s="31" t="n">
        <v>46224</v>
      </c>
      <c r="J4646" s="30" t="n">
        <v>720</v>
      </c>
      <c r="K4646" s="29" t="s">
        <v>120</v>
      </c>
      <c r="L4646" s="29" t="s">
        <v>4160</v>
      </c>
      <c r="M4646" s="29"/>
      <c r="N4646" s="29" t="s">
        <v>122</v>
      </c>
      <c r="O4646" s="31" t="n">
        <v>46449</v>
      </c>
      <c r="P4646" s="29" t="s">
        <v>123</v>
      </c>
      <c r="Q4646" s="29" t="n">
        <f aca="false">IFERROR(VALUE(L4646),"")</f>
        <v>61</v>
      </c>
      <c r="R4646" s="29" t="n">
        <f aca="true">IF(O4646="","",O4646-TODAY())</f>
        <v>164</v>
      </c>
      <c r="S4646" s="29" t="str">
        <f aca="false">IF(C4646="&lt;&lt; vazio &gt;&gt;","VAZIA",IF(AND(O4646&lt;&gt;"",R4646&lt;0),"VENCIDO",IF(AND(O4646&lt;&gt;"",R4646&lt;=Parametros!$B$10),"PRÓX. VENCIMENTO",IF(F4646="Q","QUALIDADE",IF(F4646="S","BLOQUEADO",IF(F4646="R","RESTRITO/DEVOLUÇÃO",IF(OR(N4646="QUAR",N4646="QRES"),"QUARENTENA",IF(OR(B4646="DESCARTE",B4646="DEVOLUÇÃO"),"DESCARTE/DEVOLUÇÃO",IF(AND(D4646="",K4646&lt;&gt;""),"SEM LOTE",IF(AND(Q4646&lt;&gt;"",Q4646&gt;=Parametros!$B$11),"PARADO/SEM GIRO","OK"))))))))))</f>
        <v>BLOQUEADO</v>
      </c>
      <c r="T4646" s="29" t="str">
        <f aca="false">IF(AND($S4646="PARADO/SEM GIRO",$K4646="KG",OR(Painel!$B$5="(Todos)",A4646=Painel!$B$5)*OR(Painel!$E$5="(Todos)",P4646=Painel!$E$5)),$J4646+ROW()/10000000,"")</f>
        <v/>
      </c>
      <c r="U4646" s="29" t="str">
        <f aca="false">IF(AND($S4646="VENCIDO",$K4646="KG",OR(Painel!$B$5="(Todos)",A4646=Painel!$B$5)*OR(Painel!$E$5="(Todos)",P4646=Painel!$E$5)),$J4646+ROW()/10000000,"")</f>
        <v/>
      </c>
    </row>
    <row r="4647" customFormat="false" ht="15" hidden="false" customHeight="false" outlineLevel="0" collapsed="false">
      <c r="A4647" s="29" t="s">
        <v>52</v>
      </c>
      <c r="B4647" s="29" t="s">
        <v>8613</v>
      </c>
      <c r="C4647" s="29" t="s">
        <v>115</v>
      </c>
      <c r="D4647" s="29"/>
      <c r="E4647" s="29" t="n">
        <v>0</v>
      </c>
      <c r="F4647" s="29"/>
      <c r="G4647" s="29"/>
      <c r="H4647" s="30" t="n">
        <v>0</v>
      </c>
      <c r="I4647" s="29"/>
      <c r="J4647" s="30" t="n">
        <v>0</v>
      </c>
      <c r="K4647" s="29"/>
      <c r="L4647" s="29" t="s">
        <v>116</v>
      </c>
      <c r="M4647" s="29"/>
      <c r="N4647" s="29"/>
      <c r="O4647" s="29"/>
      <c r="P4647" s="29"/>
      <c r="Q4647" s="29" t="n">
        <f aca="false">IFERROR(VALUE(L4647),"")</f>
        <v>0</v>
      </c>
      <c r="R4647" s="29" t="str">
        <f aca="true">IF(O4647="","",O4647-TODAY())</f>
        <v/>
      </c>
      <c r="S4647" s="29" t="str">
        <f aca="false">IF(C4647="&lt;&lt; vazio &gt;&gt;","VAZIA",IF(AND(O4647&lt;&gt;"",R4647&lt;0),"VENCIDO",IF(AND(O4647&lt;&gt;"",R4647&lt;=Parametros!$B$10),"PRÓX. VENCIMENTO",IF(F4647="Q","QUALIDADE",IF(F4647="S","BLOQUEADO",IF(F4647="R","RESTRITO/DEVOLUÇÃO",IF(OR(N4647="QUAR",N4647="QRES"),"QUARENTENA",IF(OR(B4647="DESCARTE",B4647="DEVOLUÇÃO"),"DESCARTE/DEVOLUÇÃO",IF(AND(D4647="",K4647&lt;&gt;""),"SEM LOTE",IF(AND(Q4647&lt;&gt;"",Q4647&gt;=Parametros!$B$11),"PARADO/SEM GIRO","OK"))))))))))</f>
        <v>VAZIA</v>
      </c>
      <c r="T4647" s="29" t="str">
        <f aca="false">IF(AND($S4647="PARADO/SEM GIRO",$K4647="KG",OR(Painel!$B$5="(Todos)",A4647=Painel!$B$5)*OR(Painel!$E$5="(Todos)",P4647=Painel!$E$5)),$J4647+ROW()/10000000,"")</f>
        <v/>
      </c>
      <c r="U4647" s="29" t="str">
        <f aca="false">IF(AND($S4647="VENCIDO",$K4647="KG",OR(Painel!$B$5="(Todos)",A4647=Painel!$B$5)*OR(Painel!$E$5="(Todos)",P4647=Painel!$E$5)),$J4647+ROW()/10000000,"")</f>
        <v/>
      </c>
    </row>
    <row r="4648" customFormat="false" ht="15" hidden="false" customHeight="false" outlineLevel="0" collapsed="false">
      <c r="A4648" s="29" t="s">
        <v>52</v>
      </c>
      <c r="B4648" s="29" t="s">
        <v>8614</v>
      </c>
      <c r="C4648" s="29" t="s">
        <v>325</v>
      </c>
      <c r="D4648" s="29" t="s">
        <v>492</v>
      </c>
      <c r="E4648" s="29" t="n">
        <v>1</v>
      </c>
      <c r="F4648" s="29"/>
      <c r="G4648" s="29" t="s">
        <v>8615</v>
      </c>
      <c r="H4648" s="30" t="n">
        <v>1102.5</v>
      </c>
      <c r="I4648" s="31" t="n">
        <v>46240</v>
      </c>
      <c r="J4648" s="30" t="n">
        <v>1102.5</v>
      </c>
      <c r="K4648" s="29" t="s">
        <v>120</v>
      </c>
      <c r="L4648" s="29" t="s">
        <v>1330</v>
      </c>
      <c r="M4648" s="29"/>
      <c r="N4648" s="29" t="s">
        <v>122</v>
      </c>
      <c r="O4648" s="31" t="n">
        <v>46600</v>
      </c>
      <c r="P4648" s="29" t="s">
        <v>123</v>
      </c>
      <c r="Q4648" s="29" t="n">
        <f aca="false">IFERROR(VALUE(L4648),"")</f>
        <v>45</v>
      </c>
      <c r="R4648" s="29" t="n">
        <f aca="true">IF(O4648="","",O4648-TODAY())</f>
        <v>315</v>
      </c>
      <c r="S4648" s="29" t="str">
        <f aca="false">IF(C4648="&lt;&lt; vazio &gt;&gt;","VAZIA",IF(AND(O4648&lt;&gt;"",R4648&lt;0),"VENCIDO",IF(AND(O4648&lt;&gt;"",R4648&lt;=Parametros!$B$10),"PRÓX. VENCIMENTO",IF(F4648="Q","QUALIDADE",IF(F4648="S","BLOQUEADO",IF(F4648="R","RESTRITO/DEVOLUÇÃO",IF(OR(N4648="QUAR",N4648="QRES"),"QUARENTENA",IF(OR(B4648="DESCARTE",B4648="DEVOLUÇÃO"),"DESCARTE/DEVOLUÇÃO",IF(AND(D4648="",K4648&lt;&gt;""),"SEM LOTE",IF(AND(Q4648&lt;&gt;"",Q4648&gt;=Parametros!$B$11),"PARADO/SEM GIRO","OK"))))))))))</f>
        <v>OK</v>
      </c>
      <c r="T4648" s="29" t="str">
        <f aca="false">IF(AND($S4648="PARADO/SEM GIRO",$K4648="KG",OR(Painel!$B$5="(Todos)",A4648=Painel!$B$5)*OR(Painel!$E$5="(Todos)",P4648=Painel!$E$5)),$J4648+ROW()/10000000,"")</f>
        <v/>
      </c>
      <c r="U4648" s="29" t="str">
        <f aca="false">IF(AND($S4648="VENCIDO",$K4648="KG",OR(Painel!$B$5="(Todos)",A4648=Painel!$B$5)*OR(Painel!$E$5="(Todos)",P4648=Painel!$E$5)),$J4648+ROW()/10000000,"")</f>
        <v/>
      </c>
    </row>
    <row r="4649" customFormat="false" ht="15" hidden="false" customHeight="false" outlineLevel="0" collapsed="false">
      <c r="A4649" s="29" t="s">
        <v>52</v>
      </c>
      <c r="B4649" s="29" t="s">
        <v>8616</v>
      </c>
      <c r="C4649" s="29" t="s">
        <v>186</v>
      </c>
      <c r="D4649" s="29" t="s">
        <v>708</v>
      </c>
      <c r="E4649" s="29" t="n">
        <v>1</v>
      </c>
      <c r="F4649" s="29" t="s">
        <v>268</v>
      </c>
      <c r="G4649" s="29" t="s">
        <v>8617</v>
      </c>
      <c r="H4649" s="30" t="n">
        <v>545.4</v>
      </c>
      <c r="I4649" s="31" t="n">
        <v>46281</v>
      </c>
      <c r="J4649" s="30" t="n">
        <v>545.4</v>
      </c>
      <c r="K4649" s="29" t="s">
        <v>120</v>
      </c>
      <c r="L4649" s="29" t="s">
        <v>284</v>
      </c>
      <c r="M4649" s="29"/>
      <c r="N4649" s="29" t="s">
        <v>122</v>
      </c>
      <c r="O4649" s="31" t="n">
        <v>46828</v>
      </c>
      <c r="P4649" s="29" t="s">
        <v>123</v>
      </c>
      <c r="Q4649" s="29" t="n">
        <f aca="false">IFERROR(VALUE(L4649),"")</f>
        <v>4</v>
      </c>
      <c r="R4649" s="29" t="n">
        <f aca="true">IF(O4649="","",O4649-TODAY())</f>
        <v>543</v>
      </c>
      <c r="S4649" s="29" t="str">
        <f aca="false">IF(C4649="&lt;&lt; vazio &gt;&gt;","VAZIA",IF(AND(O4649&lt;&gt;"",R4649&lt;0),"VENCIDO",IF(AND(O4649&lt;&gt;"",R4649&lt;=Parametros!$B$10),"PRÓX. VENCIMENTO",IF(F4649="Q","QUALIDADE",IF(F4649="S","BLOQUEADO",IF(F4649="R","RESTRITO/DEVOLUÇÃO",IF(OR(N4649="QUAR",N4649="QRES"),"QUARENTENA",IF(OR(B4649="DESCARTE",B4649="DEVOLUÇÃO"),"DESCARTE/DEVOLUÇÃO",IF(AND(D4649="",K4649&lt;&gt;""),"SEM LOTE",IF(AND(Q4649&lt;&gt;"",Q4649&gt;=Parametros!$B$11),"PARADO/SEM GIRO","OK"))))))))))</f>
        <v>QUALIDADE</v>
      </c>
      <c r="T4649" s="29" t="str">
        <f aca="false">IF(AND($S4649="PARADO/SEM GIRO",$K4649="KG",OR(Painel!$B$5="(Todos)",A4649=Painel!$B$5)*OR(Painel!$E$5="(Todos)",P4649=Painel!$E$5)),$J4649+ROW()/10000000,"")</f>
        <v/>
      </c>
      <c r="U4649" s="29" t="str">
        <f aca="false">IF(AND($S4649="VENCIDO",$K4649="KG",OR(Painel!$B$5="(Todos)",A4649=Painel!$B$5)*OR(Painel!$E$5="(Todos)",P4649=Painel!$E$5)),$J4649+ROW()/10000000,"")</f>
        <v/>
      </c>
    </row>
    <row r="4650" customFormat="false" ht="15" hidden="false" customHeight="false" outlineLevel="0" collapsed="false">
      <c r="A4650" s="29" t="s">
        <v>52</v>
      </c>
      <c r="B4650" s="29" t="s">
        <v>8618</v>
      </c>
      <c r="C4650" s="29" t="s">
        <v>362</v>
      </c>
      <c r="D4650" s="29" t="s">
        <v>8415</v>
      </c>
      <c r="E4650" s="29" t="n">
        <v>1</v>
      </c>
      <c r="F4650" s="29"/>
      <c r="G4650" s="29" t="s">
        <v>8619</v>
      </c>
      <c r="H4650" s="30" t="n">
        <v>727.2</v>
      </c>
      <c r="I4650" s="31" t="n">
        <v>46240</v>
      </c>
      <c r="J4650" s="30" t="n">
        <v>727.2</v>
      </c>
      <c r="K4650" s="29" t="s">
        <v>120</v>
      </c>
      <c r="L4650" s="29" t="s">
        <v>1330</v>
      </c>
      <c r="M4650" s="29"/>
      <c r="N4650" s="29" t="s">
        <v>122</v>
      </c>
      <c r="O4650" s="31" t="n">
        <v>46967</v>
      </c>
      <c r="P4650" s="29" t="s">
        <v>123</v>
      </c>
      <c r="Q4650" s="29" t="n">
        <f aca="false">IFERROR(VALUE(L4650),"")</f>
        <v>45</v>
      </c>
      <c r="R4650" s="29" t="n">
        <f aca="true">IF(O4650="","",O4650-TODAY())</f>
        <v>682</v>
      </c>
      <c r="S4650" s="29" t="str">
        <f aca="false">IF(C4650="&lt;&lt; vazio &gt;&gt;","VAZIA",IF(AND(O4650&lt;&gt;"",R4650&lt;0),"VENCIDO",IF(AND(O4650&lt;&gt;"",R4650&lt;=Parametros!$B$10),"PRÓX. VENCIMENTO",IF(F4650="Q","QUALIDADE",IF(F4650="S","BLOQUEADO",IF(F4650="R","RESTRITO/DEVOLUÇÃO",IF(OR(N4650="QUAR",N4650="QRES"),"QUARENTENA",IF(OR(B4650="DESCARTE",B4650="DEVOLUÇÃO"),"DESCARTE/DEVOLUÇÃO",IF(AND(D4650="",K4650&lt;&gt;""),"SEM LOTE",IF(AND(Q4650&lt;&gt;"",Q4650&gt;=Parametros!$B$11),"PARADO/SEM GIRO","OK"))))))))))</f>
        <v>OK</v>
      </c>
      <c r="T4650" s="29" t="str">
        <f aca="false">IF(AND($S4650="PARADO/SEM GIRO",$K4650="KG",OR(Painel!$B$5="(Todos)",A4650=Painel!$B$5)*OR(Painel!$E$5="(Todos)",P4650=Painel!$E$5)),$J4650+ROW()/10000000,"")</f>
        <v/>
      </c>
      <c r="U4650" s="29" t="str">
        <f aca="false">IF(AND($S4650="VENCIDO",$K4650="KG",OR(Painel!$B$5="(Todos)",A4650=Painel!$B$5)*OR(Painel!$E$5="(Todos)",P4650=Painel!$E$5)),$J4650+ROW()/10000000,"")</f>
        <v/>
      </c>
    </row>
    <row r="4651" customFormat="false" ht="15" hidden="false" customHeight="false" outlineLevel="0" collapsed="false">
      <c r="A4651" s="29" t="s">
        <v>52</v>
      </c>
      <c r="B4651" s="29" t="s">
        <v>8620</v>
      </c>
      <c r="C4651" s="29" t="s">
        <v>447</v>
      </c>
      <c r="D4651" s="29" t="s">
        <v>448</v>
      </c>
      <c r="E4651" s="29" t="n">
        <v>1</v>
      </c>
      <c r="F4651" s="29"/>
      <c r="G4651" s="29" t="s">
        <v>8621</v>
      </c>
      <c r="H4651" s="30" t="n">
        <v>727.2</v>
      </c>
      <c r="I4651" s="31" t="n">
        <v>46261</v>
      </c>
      <c r="J4651" s="30" t="n">
        <v>727.2</v>
      </c>
      <c r="K4651" s="29" t="s">
        <v>120</v>
      </c>
      <c r="L4651" s="29" t="s">
        <v>938</v>
      </c>
      <c r="M4651" s="29"/>
      <c r="N4651" s="29" t="s">
        <v>122</v>
      </c>
      <c r="O4651" s="31" t="n">
        <v>46805</v>
      </c>
      <c r="P4651" s="29" t="s">
        <v>123</v>
      </c>
      <c r="Q4651" s="29" t="n">
        <f aca="false">IFERROR(VALUE(L4651),"")</f>
        <v>24</v>
      </c>
      <c r="R4651" s="29" t="n">
        <f aca="true">IF(O4651="","",O4651-TODAY())</f>
        <v>520</v>
      </c>
      <c r="S4651" s="29" t="str">
        <f aca="false">IF(C4651="&lt;&lt; vazio &gt;&gt;","VAZIA",IF(AND(O4651&lt;&gt;"",R4651&lt;0),"VENCIDO",IF(AND(O4651&lt;&gt;"",R4651&lt;=Parametros!$B$10),"PRÓX. VENCIMENTO",IF(F4651="Q","QUALIDADE",IF(F4651="S","BLOQUEADO",IF(F4651="R","RESTRITO/DEVOLUÇÃO",IF(OR(N4651="QUAR",N4651="QRES"),"QUARENTENA",IF(OR(B4651="DESCARTE",B4651="DEVOLUÇÃO"),"DESCARTE/DEVOLUÇÃO",IF(AND(D4651="",K4651&lt;&gt;""),"SEM LOTE",IF(AND(Q4651&lt;&gt;"",Q4651&gt;=Parametros!$B$11),"PARADO/SEM GIRO","OK"))))))))))</f>
        <v>OK</v>
      </c>
      <c r="T4651" s="29" t="str">
        <f aca="false">IF(AND($S4651="PARADO/SEM GIRO",$K4651="KG",OR(Painel!$B$5="(Todos)",A4651=Painel!$B$5)*OR(Painel!$E$5="(Todos)",P4651=Painel!$E$5)),$J4651+ROW()/10000000,"")</f>
        <v/>
      </c>
      <c r="U4651" s="29" t="str">
        <f aca="false">IF(AND($S4651="VENCIDO",$K4651="KG",OR(Painel!$B$5="(Todos)",A4651=Painel!$B$5)*OR(Painel!$E$5="(Todos)",P4651=Painel!$E$5)),$J4651+ROW()/10000000,"")</f>
        <v/>
      </c>
    </row>
    <row r="4652" customFormat="false" ht="15" hidden="false" customHeight="false" outlineLevel="0" collapsed="false">
      <c r="A4652" s="29" t="s">
        <v>52</v>
      </c>
      <c r="B4652" s="29" t="s">
        <v>8622</v>
      </c>
      <c r="C4652" s="29" t="s">
        <v>362</v>
      </c>
      <c r="D4652" s="29" t="s">
        <v>8415</v>
      </c>
      <c r="E4652" s="29" t="n">
        <v>1</v>
      </c>
      <c r="F4652" s="29"/>
      <c r="G4652" s="29" t="s">
        <v>8623</v>
      </c>
      <c r="H4652" s="30" t="n">
        <v>727.2</v>
      </c>
      <c r="I4652" s="31" t="n">
        <v>46240</v>
      </c>
      <c r="J4652" s="30" t="n">
        <v>727.2</v>
      </c>
      <c r="K4652" s="29" t="s">
        <v>120</v>
      </c>
      <c r="L4652" s="29" t="s">
        <v>1330</v>
      </c>
      <c r="M4652" s="29"/>
      <c r="N4652" s="29" t="s">
        <v>122</v>
      </c>
      <c r="O4652" s="31" t="n">
        <v>46967</v>
      </c>
      <c r="P4652" s="29" t="s">
        <v>123</v>
      </c>
      <c r="Q4652" s="29" t="n">
        <f aca="false">IFERROR(VALUE(L4652),"")</f>
        <v>45</v>
      </c>
      <c r="R4652" s="29" t="n">
        <f aca="true">IF(O4652="","",O4652-TODAY())</f>
        <v>682</v>
      </c>
      <c r="S4652" s="29" t="str">
        <f aca="false">IF(C4652="&lt;&lt; vazio &gt;&gt;","VAZIA",IF(AND(O4652&lt;&gt;"",R4652&lt;0),"VENCIDO",IF(AND(O4652&lt;&gt;"",R4652&lt;=Parametros!$B$10),"PRÓX. VENCIMENTO",IF(F4652="Q","QUALIDADE",IF(F4652="S","BLOQUEADO",IF(F4652="R","RESTRITO/DEVOLUÇÃO",IF(OR(N4652="QUAR",N4652="QRES"),"QUARENTENA",IF(OR(B4652="DESCARTE",B4652="DEVOLUÇÃO"),"DESCARTE/DEVOLUÇÃO",IF(AND(D4652="",K4652&lt;&gt;""),"SEM LOTE",IF(AND(Q4652&lt;&gt;"",Q4652&gt;=Parametros!$B$11),"PARADO/SEM GIRO","OK"))))))))))</f>
        <v>OK</v>
      </c>
      <c r="T4652" s="29" t="str">
        <f aca="false">IF(AND($S4652="PARADO/SEM GIRO",$K4652="KG",OR(Painel!$B$5="(Todos)",A4652=Painel!$B$5)*OR(Painel!$E$5="(Todos)",P4652=Painel!$E$5)),$J4652+ROW()/10000000,"")</f>
        <v/>
      </c>
      <c r="U4652" s="29" t="str">
        <f aca="false">IF(AND($S4652="VENCIDO",$K4652="KG",OR(Painel!$B$5="(Todos)",A4652=Painel!$B$5)*OR(Painel!$E$5="(Todos)",P4652=Painel!$E$5)),$J4652+ROW()/10000000,"")</f>
        <v/>
      </c>
    </row>
    <row r="4653" customFormat="false" ht="15" hidden="false" customHeight="false" outlineLevel="0" collapsed="false">
      <c r="A4653" s="29" t="s">
        <v>52</v>
      </c>
      <c r="B4653" s="29" t="s">
        <v>8624</v>
      </c>
      <c r="C4653" s="29" t="s">
        <v>115</v>
      </c>
      <c r="D4653" s="29"/>
      <c r="E4653" s="29" t="n">
        <v>0</v>
      </c>
      <c r="F4653" s="29"/>
      <c r="G4653" s="29"/>
      <c r="H4653" s="30" t="n">
        <v>0</v>
      </c>
      <c r="I4653" s="29"/>
      <c r="J4653" s="30" t="n">
        <v>0</v>
      </c>
      <c r="K4653" s="29"/>
      <c r="L4653" s="29" t="s">
        <v>116</v>
      </c>
      <c r="M4653" s="29"/>
      <c r="N4653" s="29"/>
      <c r="O4653" s="29"/>
      <c r="P4653" s="29"/>
      <c r="Q4653" s="29" t="n">
        <f aca="false">IFERROR(VALUE(L4653),"")</f>
        <v>0</v>
      </c>
      <c r="R4653" s="29" t="str">
        <f aca="true">IF(O4653="","",O4653-TODAY())</f>
        <v/>
      </c>
      <c r="S4653" s="29" t="str">
        <f aca="false">IF(C4653="&lt;&lt; vazio &gt;&gt;","VAZIA",IF(AND(O4653&lt;&gt;"",R4653&lt;0),"VENCIDO",IF(AND(O4653&lt;&gt;"",R4653&lt;=Parametros!$B$10),"PRÓX. VENCIMENTO",IF(F4653="Q","QUALIDADE",IF(F4653="S","BLOQUEADO",IF(F4653="R","RESTRITO/DEVOLUÇÃO",IF(OR(N4653="QUAR",N4653="QRES"),"QUARENTENA",IF(OR(B4653="DESCARTE",B4653="DEVOLUÇÃO"),"DESCARTE/DEVOLUÇÃO",IF(AND(D4653="",K4653&lt;&gt;""),"SEM LOTE",IF(AND(Q4653&lt;&gt;"",Q4653&gt;=Parametros!$B$11),"PARADO/SEM GIRO","OK"))))))))))</f>
        <v>VAZIA</v>
      </c>
      <c r="T4653" s="29" t="str">
        <f aca="false">IF(AND($S4653="PARADO/SEM GIRO",$K4653="KG",OR(Painel!$B$5="(Todos)",A4653=Painel!$B$5)*OR(Painel!$E$5="(Todos)",P4653=Painel!$E$5)),$J4653+ROW()/10000000,"")</f>
        <v/>
      </c>
      <c r="U4653" s="29" t="str">
        <f aca="false">IF(AND($S4653="VENCIDO",$K4653="KG",OR(Painel!$B$5="(Todos)",A4653=Painel!$B$5)*OR(Painel!$E$5="(Todos)",P4653=Painel!$E$5)),$J4653+ROW()/10000000,"")</f>
        <v/>
      </c>
    </row>
    <row r="4654" customFormat="false" ht="15" hidden="false" customHeight="false" outlineLevel="0" collapsed="false">
      <c r="A4654" s="29" t="s">
        <v>52</v>
      </c>
      <c r="B4654" s="29" t="s">
        <v>8625</v>
      </c>
      <c r="C4654" s="29" t="s">
        <v>1742</v>
      </c>
      <c r="D4654" s="29" t="s">
        <v>8148</v>
      </c>
      <c r="E4654" s="29" t="n">
        <v>1</v>
      </c>
      <c r="F4654" s="29"/>
      <c r="G4654" s="29" t="s">
        <v>8626</v>
      </c>
      <c r="H4654" s="30" t="n">
        <v>1000</v>
      </c>
      <c r="I4654" s="31" t="n">
        <v>46274</v>
      </c>
      <c r="J4654" s="30" t="n">
        <v>1000</v>
      </c>
      <c r="K4654" s="29" t="s">
        <v>120</v>
      </c>
      <c r="L4654" s="29" t="s">
        <v>138</v>
      </c>
      <c r="M4654" s="29"/>
      <c r="N4654" s="29" t="s">
        <v>122</v>
      </c>
      <c r="O4654" s="31" t="n">
        <v>46514</v>
      </c>
      <c r="P4654" s="29" t="s">
        <v>123</v>
      </c>
      <c r="Q4654" s="29" t="n">
        <f aca="false">IFERROR(VALUE(L4654),"")</f>
        <v>11</v>
      </c>
      <c r="R4654" s="29" t="n">
        <f aca="true">IF(O4654="","",O4654-TODAY())</f>
        <v>229</v>
      </c>
      <c r="S4654" s="29" t="str">
        <f aca="false">IF(C4654="&lt;&lt; vazio &gt;&gt;","VAZIA",IF(AND(O4654&lt;&gt;"",R4654&lt;0),"VENCIDO",IF(AND(O4654&lt;&gt;"",R4654&lt;=Parametros!$B$10),"PRÓX. VENCIMENTO",IF(F4654="Q","QUALIDADE",IF(F4654="S","BLOQUEADO",IF(F4654="R","RESTRITO/DEVOLUÇÃO",IF(OR(N4654="QUAR",N4654="QRES"),"QUARENTENA",IF(OR(B4654="DESCARTE",B4654="DEVOLUÇÃO"),"DESCARTE/DEVOLUÇÃO",IF(AND(D4654="",K4654&lt;&gt;""),"SEM LOTE",IF(AND(Q4654&lt;&gt;"",Q4654&gt;=Parametros!$B$11),"PARADO/SEM GIRO","OK"))))))))))</f>
        <v>OK</v>
      </c>
      <c r="T4654" s="29" t="str">
        <f aca="false">IF(AND($S4654="PARADO/SEM GIRO",$K4654="KG",OR(Painel!$B$5="(Todos)",A4654=Painel!$B$5)*OR(Painel!$E$5="(Todos)",P4654=Painel!$E$5)),$J4654+ROW()/10000000,"")</f>
        <v/>
      </c>
      <c r="U4654" s="29" t="str">
        <f aca="false">IF(AND($S4654="VENCIDO",$K4654="KG",OR(Painel!$B$5="(Todos)",A4654=Painel!$B$5)*OR(Painel!$E$5="(Todos)",P4654=Painel!$E$5)),$J4654+ROW()/10000000,"")</f>
        <v/>
      </c>
    </row>
    <row r="4655" customFormat="false" ht="15" hidden="false" customHeight="false" outlineLevel="0" collapsed="false">
      <c r="A4655" s="29" t="s">
        <v>52</v>
      </c>
      <c r="B4655" s="29" t="s">
        <v>8627</v>
      </c>
      <c r="C4655" s="29" t="s">
        <v>1274</v>
      </c>
      <c r="D4655" s="29" t="s">
        <v>3879</v>
      </c>
      <c r="E4655" s="29" t="n">
        <v>1</v>
      </c>
      <c r="F4655" s="29"/>
      <c r="G4655" s="29" t="s">
        <v>8628</v>
      </c>
      <c r="H4655" s="30" t="n">
        <v>180</v>
      </c>
      <c r="I4655" s="31" t="n">
        <v>46271</v>
      </c>
      <c r="J4655" s="30" t="n">
        <v>180</v>
      </c>
      <c r="K4655" s="29" t="s">
        <v>120</v>
      </c>
      <c r="L4655" s="29" t="s">
        <v>1277</v>
      </c>
      <c r="M4655" s="29"/>
      <c r="N4655" s="29" t="s">
        <v>122</v>
      </c>
      <c r="O4655" s="31" t="n">
        <v>46587</v>
      </c>
      <c r="P4655" s="29" t="s">
        <v>123</v>
      </c>
      <c r="Q4655" s="29" t="n">
        <f aca="false">IFERROR(VALUE(L4655),"")</f>
        <v>55</v>
      </c>
      <c r="R4655" s="29" t="n">
        <f aca="true">IF(O4655="","",O4655-TODAY())</f>
        <v>302</v>
      </c>
      <c r="S4655" s="29" t="str">
        <f aca="false">IF(C4655="&lt;&lt; vazio &gt;&gt;","VAZIA",IF(AND(O4655&lt;&gt;"",R4655&lt;0),"VENCIDO",IF(AND(O4655&lt;&gt;"",R4655&lt;=Parametros!$B$10),"PRÓX. VENCIMENTO",IF(F4655="Q","QUALIDADE",IF(F4655="S","BLOQUEADO",IF(F4655="R","RESTRITO/DEVOLUÇÃO",IF(OR(N4655="QUAR",N4655="QRES"),"QUARENTENA",IF(OR(B4655="DESCARTE",B4655="DEVOLUÇÃO"),"DESCARTE/DEVOLUÇÃO",IF(AND(D4655="",K4655&lt;&gt;""),"SEM LOTE",IF(AND(Q4655&lt;&gt;"",Q4655&gt;=Parametros!$B$11),"PARADO/SEM GIRO","OK"))))))))))</f>
        <v>OK</v>
      </c>
      <c r="T4655" s="29" t="str">
        <f aca="false">IF(AND($S4655="PARADO/SEM GIRO",$K4655="KG",OR(Painel!$B$5="(Todos)",A4655=Painel!$B$5)*OR(Painel!$E$5="(Todos)",P4655=Painel!$E$5)),$J4655+ROW()/10000000,"")</f>
        <v/>
      </c>
      <c r="U4655" s="29" t="str">
        <f aca="false">IF(AND($S4655="VENCIDO",$K4655="KG",OR(Painel!$B$5="(Todos)",A4655=Painel!$B$5)*OR(Painel!$E$5="(Todos)",P4655=Painel!$E$5)),$J4655+ROW()/10000000,"")</f>
        <v/>
      </c>
    </row>
    <row r="4656" customFormat="false" ht="15" hidden="false" customHeight="false" outlineLevel="0" collapsed="false">
      <c r="A4656" s="29" t="s">
        <v>52</v>
      </c>
      <c r="B4656" s="29" t="s">
        <v>8629</v>
      </c>
      <c r="C4656" s="29" t="s">
        <v>161</v>
      </c>
      <c r="D4656" s="29" t="s">
        <v>8317</v>
      </c>
      <c r="E4656" s="29" t="n">
        <v>1</v>
      </c>
      <c r="F4656" s="29"/>
      <c r="G4656" s="29" t="s">
        <v>8630</v>
      </c>
      <c r="H4656" s="30" t="n">
        <v>999.9</v>
      </c>
      <c r="I4656" s="31" t="n">
        <v>46198</v>
      </c>
      <c r="J4656" s="30" t="n">
        <v>999.9</v>
      </c>
      <c r="K4656" s="29" t="s">
        <v>120</v>
      </c>
      <c r="L4656" s="29" t="s">
        <v>2566</v>
      </c>
      <c r="M4656" s="29"/>
      <c r="N4656" s="29" t="s">
        <v>122</v>
      </c>
      <c r="O4656" s="31" t="n">
        <v>46742</v>
      </c>
      <c r="P4656" s="29" t="s">
        <v>123</v>
      </c>
      <c r="Q4656" s="29" t="n">
        <f aca="false">IFERROR(VALUE(L4656),"")</f>
        <v>87</v>
      </c>
      <c r="R4656" s="29" t="n">
        <f aca="true">IF(O4656="","",O4656-TODAY())</f>
        <v>457</v>
      </c>
      <c r="S4656" s="29" t="str">
        <f aca="false">IF(C4656="&lt;&lt; vazio &gt;&gt;","VAZIA",IF(AND(O4656&lt;&gt;"",R4656&lt;0),"VENCIDO",IF(AND(O4656&lt;&gt;"",R4656&lt;=Parametros!$B$10),"PRÓX. VENCIMENTO",IF(F4656="Q","QUALIDADE",IF(F4656="S","BLOQUEADO",IF(F4656="R","RESTRITO/DEVOLUÇÃO",IF(OR(N4656="QUAR",N4656="QRES"),"QUARENTENA",IF(OR(B4656="DESCARTE",B4656="DEVOLUÇÃO"),"DESCARTE/DEVOLUÇÃO",IF(AND(D4656="",K4656&lt;&gt;""),"SEM LOTE",IF(AND(Q4656&lt;&gt;"",Q4656&gt;=Parametros!$B$11),"PARADO/SEM GIRO","OK"))))))))))</f>
        <v>OK</v>
      </c>
      <c r="T4656" s="29" t="str">
        <f aca="false">IF(AND($S4656="PARADO/SEM GIRO",$K4656="KG",OR(Painel!$B$5="(Todos)",A4656=Painel!$B$5)*OR(Painel!$E$5="(Todos)",P4656=Painel!$E$5)),$J4656+ROW()/10000000,"")</f>
        <v/>
      </c>
      <c r="U4656" s="29" t="str">
        <f aca="false">IF(AND($S4656="VENCIDO",$K4656="KG",OR(Painel!$B$5="(Todos)",A4656=Painel!$B$5)*OR(Painel!$E$5="(Todos)",P4656=Painel!$E$5)),$J4656+ROW()/10000000,"")</f>
        <v/>
      </c>
    </row>
    <row r="4657" customFormat="false" ht="15" hidden="false" customHeight="false" outlineLevel="0" collapsed="false">
      <c r="A4657" s="29" t="s">
        <v>52</v>
      </c>
      <c r="B4657" s="29" t="s">
        <v>8631</v>
      </c>
      <c r="C4657" s="29" t="s">
        <v>2285</v>
      </c>
      <c r="D4657" s="29" t="s">
        <v>8632</v>
      </c>
      <c r="E4657" s="29" t="n">
        <v>1</v>
      </c>
      <c r="F4657" s="29"/>
      <c r="G4657" s="29" t="s">
        <v>8633</v>
      </c>
      <c r="H4657" s="30" t="n">
        <v>90.9</v>
      </c>
      <c r="I4657" s="31" t="n">
        <v>46282</v>
      </c>
      <c r="J4657" s="30" t="n">
        <v>90.9</v>
      </c>
      <c r="K4657" s="29" t="s">
        <v>120</v>
      </c>
      <c r="L4657" s="29" t="s">
        <v>400</v>
      </c>
      <c r="M4657" s="29"/>
      <c r="N4657" s="29" t="s">
        <v>134</v>
      </c>
      <c r="O4657" s="31" t="n">
        <v>46313</v>
      </c>
      <c r="P4657" s="29" t="s">
        <v>123</v>
      </c>
      <c r="Q4657" s="29" t="n">
        <f aca="false">IFERROR(VALUE(L4657),"")</f>
        <v>3</v>
      </c>
      <c r="R4657" s="29" t="n">
        <f aca="true">IF(O4657="","",O4657-TODAY())</f>
        <v>28</v>
      </c>
      <c r="S4657" s="29" t="str">
        <f aca="false">IF(C4657="&lt;&lt; vazio &gt;&gt;","VAZIA",IF(AND(O4657&lt;&gt;"",R4657&lt;0),"VENCIDO",IF(AND(O4657&lt;&gt;"",R4657&lt;=Parametros!$B$10),"PRÓX. VENCIMENTO",IF(F4657="Q","QUALIDADE",IF(F4657="S","BLOQUEADO",IF(F4657="R","RESTRITO/DEVOLUÇÃO",IF(OR(N4657="QUAR",N4657="QRES"),"QUARENTENA",IF(OR(B4657="DESCARTE",B4657="DEVOLUÇÃO"),"DESCARTE/DEVOLUÇÃO",IF(AND(D4657="",K4657&lt;&gt;""),"SEM LOTE",IF(AND(Q4657&lt;&gt;"",Q4657&gt;=Parametros!$B$11),"PARADO/SEM GIRO","OK"))))))))))</f>
        <v>PRÓX. VENCIMENTO</v>
      </c>
      <c r="T4657" s="29" t="str">
        <f aca="false">IF(AND($S4657="PARADO/SEM GIRO",$K4657="KG",OR(Painel!$B$5="(Todos)",A4657=Painel!$B$5)*OR(Painel!$E$5="(Todos)",P4657=Painel!$E$5)),$J4657+ROW()/10000000,"")</f>
        <v/>
      </c>
      <c r="U4657" s="29" t="str">
        <f aca="false">IF(AND($S4657="VENCIDO",$K4657="KG",OR(Painel!$B$5="(Todos)",A4657=Painel!$B$5)*OR(Painel!$E$5="(Todos)",P4657=Painel!$E$5)),$J4657+ROW()/10000000,"")</f>
        <v/>
      </c>
    </row>
    <row r="4658" customFormat="false" ht="15" hidden="false" customHeight="false" outlineLevel="0" collapsed="false">
      <c r="A4658" s="29" t="s">
        <v>52</v>
      </c>
      <c r="B4658" s="29" t="s">
        <v>8634</v>
      </c>
      <c r="C4658" s="29" t="s">
        <v>159</v>
      </c>
      <c r="D4658" s="29" t="s">
        <v>2500</v>
      </c>
      <c r="E4658" s="29" t="n">
        <v>1</v>
      </c>
      <c r="F4658" s="29"/>
      <c r="G4658" s="29" t="s">
        <v>8635</v>
      </c>
      <c r="H4658" s="30" t="n">
        <v>1102.5</v>
      </c>
      <c r="I4658" s="31" t="n">
        <v>46212</v>
      </c>
      <c r="J4658" s="30" t="n">
        <v>1102.5</v>
      </c>
      <c r="K4658" s="29" t="s">
        <v>120</v>
      </c>
      <c r="L4658" s="29" t="s">
        <v>2502</v>
      </c>
      <c r="M4658" s="29"/>
      <c r="N4658" s="29" t="s">
        <v>122</v>
      </c>
      <c r="O4658" s="31" t="n">
        <v>46758</v>
      </c>
      <c r="P4658" s="29" t="s">
        <v>123</v>
      </c>
      <c r="Q4658" s="29" t="n">
        <f aca="false">IFERROR(VALUE(L4658),"")</f>
        <v>73</v>
      </c>
      <c r="R4658" s="29" t="n">
        <f aca="true">IF(O4658="","",O4658-TODAY())</f>
        <v>473</v>
      </c>
      <c r="S4658" s="29" t="str">
        <f aca="false">IF(C4658="&lt;&lt; vazio &gt;&gt;","VAZIA",IF(AND(O4658&lt;&gt;"",R4658&lt;0),"VENCIDO",IF(AND(O4658&lt;&gt;"",R4658&lt;=Parametros!$B$10),"PRÓX. VENCIMENTO",IF(F4658="Q","QUALIDADE",IF(F4658="S","BLOQUEADO",IF(F4658="R","RESTRITO/DEVOLUÇÃO",IF(OR(N4658="QUAR",N4658="QRES"),"QUARENTENA",IF(OR(B4658="DESCARTE",B4658="DEVOLUÇÃO"),"DESCARTE/DEVOLUÇÃO",IF(AND(D4658="",K4658&lt;&gt;""),"SEM LOTE",IF(AND(Q4658&lt;&gt;"",Q4658&gt;=Parametros!$B$11),"PARADO/SEM GIRO","OK"))))))))))</f>
        <v>OK</v>
      </c>
      <c r="T4658" s="29" t="str">
        <f aca="false">IF(AND($S4658="PARADO/SEM GIRO",$K4658="KG",OR(Painel!$B$5="(Todos)",A4658=Painel!$B$5)*OR(Painel!$E$5="(Todos)",P4658=Painel!$E$5)),$J4658+ROW()/10000000,"")</f>
        <v/>
      </c>
      <c r="U4658" s="29" t="str">
        <f aca="false">IF(AND($S4658="VENCIDO",$K4658="KG",OR(Painel!$B$5="(Todos)",A4658=Painel!$B$5)*OR(Painel!$E$5="(Todos)",P4658=Painel!$E$5)),$J4658+ROW()/10000000,"")</f>
        <v/>
      </c>
    </row>
    <row r="4659" customFormat="false" ht="15" hidden="false" customHeight="false" outlineLevel="0" collapsed="false">
      <c r="A4659" s="29" t="s">
        <v>52</v>
      </c>
      <c r="B4659" s="29" t="s">
        <v>8636</v>
      </c>
      <c r="C4659" s="29" t="s">
        <v>691</v>
      </c>
      <c r="D4659" s="29" t="s">
        <v>8637</v>
      </c>
      <c r="E4659" s="29" t="n">
        <v>1</v>
      </c>
      <c r="F4659" s="29"/>
      <c r="G4659" s="29" t="s">
        <v>8638</v>
      </c>
      <c r="H4659" s="30" t="n">
        <v>600</v>
      </c>
      <c r="I4659" s="31" t="n">
        <v>46056</v>
      </c>
      <c r="J4659" s="30" t="n">
        <v>600</v>
      </c>
      <c r="K4659" s="29" t="s">
        <v>120</v>
      </c>
      <c r="L4659" s="29" t="s">
        <v>3113</v>
      </c>
      <c r="M4659" s="29"/>
      <c r="N4659" s="29" t="s">
        <v>122</v>
      </c>
      <c r="O4659" s="31" t="n">
        <v>46333</v>
      </c>
      <c r="P4659" s="29" t="s">
        <v>123</v>
      </c>
      <c r="Q4659" s="29" t="n">
        <f aca="false">IFERROR(VALUE(L4659),"")</f>
        <v>229</v>
      </c>
      <c r="R4659" s="29" t="n">
        <f aca="true">IF(O4659="","",O4659-TODAY())</f>
        <v>48</v>
      </c>
      <c r="S4659" s="29" t="str">
        <f aca="false">IF(C4659="&lt;&lt; vazio &gt;&gt;","VAZIA",IF(AND(O4659&lt;&gt;"",R4659&lt;0),"VENCIDO",IF(AND(O4659&lt;&gt;"",R4659&lt;=Parametros!$B$10),"PRÓX. VENCIMENTO",IF(F4659="Q","QUALIDADE",IF(F4659="S","BLOQUEADO",IF(F4659="R","RESTRITO/DEVOLUÇÃO",IF(OR(N4659="QUAR",N4659="QRES"),"QUARENTENA",IF(OR(B4659="DESCARTE",B4659="DEVOLUÇÃO"),"DESCARTE/DEVOLUÇÃO",IF(AND(D4659="",K4659&lt;&gt;""),"SEM LOTE",IF(AND(Q4659&lt;&gt;"",Q4659&gt;=Parametros!$B$11),"PARADO/SEM GIRO","OK"))))))))))</f>
        <v>PRÓX. VENCIMENTO</v>
      </c>
      <c r="T4659" s="29" t="str">
        <f aca="false">IF(AND($S4659="PARADO/SEM GIRO",$K4659="KG",OR(Painel!$B$5="(Todos)",A4659=Painel!$B$5)*OR(Painel!$E$5="(Todos)",P4659=Painel!$E$5)),$J4659+ROW()/10000000,"")</f>
        <v/>
      </c>
      <c r="U4659" s="29" t="str">
        <f aca="false">IF(AND($S4659="VENCIDO",$K4659="KG",OR(Painel!$B$5="(Todos)",A4659=Painel!$B$5)*OR(Painel!$E$5="(Todos)",P4659=Painel!$E$5)),$J4659+ROW()/10000000,"")</f>
        <v/>
      </c>
    </row>
    <row r="4660" customFormat="false" ht="15" hidden="false" customHeight="false" outlineLevel="0" collapsed="false">
      <c r="A4660" s="29" t="s">
        <v>52</v>
      </c>
      <c r="B4660" s="29" t="s">
        <v>8639</v>
      </c>
      <c r="C4660" s="29" t="s">
        <v>115</v>
      </c>
      <c r="D4660" s="29"/>
      <c r="E4660" s="29" t="n">
        <v>0</v>
      </c>
      <c r="F4660" s="29"/>
      <c r="G4660" s="29"/>
      <c r="H4660" s="30" t="n">
        <v>0</v>
      </c>
      <c r="I4660" s="29"/>
      <c r="J4660" s="30" t="n">
        <v>0</v>
      </c>
      <c r="K4660" s="29"/>
      <c r="L4660" s="29" t="s">
        <v>116</v>
      </c>
      <c r="M4660" s="29"/>
      <c r="N4660" s="29"/>
      <c r="O4660" s="29"/>
      <c r="P4660" s="29"/>
      <c r="Q4660" s="29" t="n">
        <f aca="false">IFERROR(VALUE(L4660),"")</f>
        <v>0</v>
      </c>
      <c r="R4660" s="29" t="str">
        <f aca="true">IF(O4660="","",O4660-TODAY())</f>
        <v/>
      </c>
      <c r="S4660" s="29" t="str">
        <f aca="false">IF(C4660="&lt;&lt; vazio &gt;&gt;","VAZIA",IF(AND(O4660&lt;&gt;"",R4660&lt;0),"VENCIDO",IF(AND(O4660&lt;&gt;"",R4660&lt;=Parametros!$B$10),"PRÓX. VENCIMENTO",IF(F4660="Q","QUALIDADE",IF(F4660="S","BLOQUEADO",IF(F4660="R","RESTRITO/DEVOLUÇÃO",IF(OR(N4660="QUAR",N4660="QRES"),"QUARENTENA",IF(OR(B4660="DESCARTE",B4660="DEVOLUÇÃO"),"DESCARTE/DEVOLUÇÃO",IF(AND(D4660="",K4660&lt;&gt;""),"SEM LOTE",IF(AND(Q4660&lt;&gt;"",Q4660&gt;=Parametros!$B$11),"PARADO/SEM GIRO","OK"))))))))))</f>
        <v>VAZIA</v>
      </c>
      <c r="T4660" s="29" t="str">
        <f aca="false">IF(AND($S4660="PARADO/SEM GIRO",$K4660="KG",OR(Painel!$B$5="(Todos)",A4660=Painel!$B$5)*OR(Painel!$E$5="(Todos)",P4660=Painel!$E$5)),$J4660+ROW()/10000000,"")</f>
        <v/>
      </c>
      <c r="U4660" s="29" t="str">
        <f aca="false">IF(AND($S4660="VENCIDO",$K4660="KG",OR(Painel!$B$5="(Todos)",A4660=Painel!$B$5)*OR(Painel!$E$5="(Todos)",P4660=Painel!$E$5)),$J4660+ROW()/10000000,"")</f>
        <v/>
      </c>
    </row>
    <row r="4661" customFormat="false" ht="15" hidden="false" customHeight="false" outlineLevel="0" collapsed="false">
      <c r="A4661" s="29" t="s">
        <v>52</v>
      </c>
      <c r="B4661" s="29" t="s">
        <v>8640</v>
      </c>
      <c r="C4661" s="29" t="s">
        <v>362</v>
      </c>
      <c r="D4661" s="29" t="s">
        <v>450</v>
      </c>
      <c r="E4661" s="29" t="n">
        <v>1</v>
      </c>
      <c r="F4661" s="29"/>
      <c r="G4661" s="29" t="s">
        <v>8641</v>
      </c>
      <c r="H4661" s="30" t="n">
        <v>727.2</v>
      </c>
      <c r="I4661" s="31" t="n">
        <v>46285</v>
      </c>
      <c r="J4661" s="30" t="n">
        <v>727.2</v>
      </c>
      <c r="K4661" s="29" t="s">
        <v>120</v>
      </c>
      <c r="L4661" s="29" t="s">
        <v>116</v>
      </c>
      <c r="M4661" s="29"/>
      <c r="N4661" s="29" t="s">
        <v>122</v>
      </c>
      <c r="O4661" s="31" t="n">
        <v>46966</v>
      </c>
      <c r="P4661" s="29" t="s">
        <v>123</v>
      </c>
      <c r="Q4661" s="29" t="n">
        <f aca="false">IFERROR(VALUE(L4661),"")</f>
        <v>0</v>
      </c>
      <c r="R4661" s="29" t="n">
        <f aca="true">IF(O4661="","",O4661-TODAY())</f>
        <v>681</v>
      </c>
      <c r="S4661" s="29" t="str">
        <f aca="false">IF(C4661="&lt;&lt; vazio &gt;&gt;","VAZIA",IF(AND(O4661&lt;&gt;"",R4661&lt;0),"VENCIDO",IF(AND(O4661&lt;&gt;"",R4661&lt;=Parametros!$B$10),"PRÓX. VENCIMENTO",IF(F4661="Q","QUALIDADE",IF(F4661="S","BLOQUEADO",IF(F4661="R","RESTRITO/DEVOLUÇÃO",IF(OR(N4661="QUAR",N4661="QRES"),"QUARENTENA",IF(OR(B4661="DESCARTE",B4661="DEVOLUÇÃO"),"DESCARTE/DEVOLUÇÃO",IF(AND(D4661="",K4661&lt;&gt;""),"SEM LOTE",IF(AND(Q4661&lt;&gt;"",Q4661&gt;=Parametros!$B$11),"PARADO/SEM GIRO","OK"))))))))))</f>
        <v>OK</v>
      </c>
      <c r="T4661" s="29" t="str">
        <f aca="false">IF(AND($S4661="PARADO/SEM GIRO",$K4661="KG",OR(Painel!$B$5="(Todos)",A4661=Painel!$B$5)*OR(Painel!$E$5="(Todos)",P4661=Painel!$E$5)),$J4661+ROW()/10000000,"")</f>
        <v/>
      </c>
      <c r="U4661" s="29" t="str">
        <f aca="false">IF(AND($S4661="VENCIDO",$K4661="KG",OR(Painel!$B$5="(Todos)",A4661=Painel!$B$5)*OR(Painel!$E$5="(Todos)",P4661=Painel!$E$5)),$J4661+ROW()/10000000,"")</f>
        <v/>
      </c>
    </row>
    <row r="4662" customFormat="false" ht="15" hidden="false" customHeight="false" outlineLevel="0" collapsed="false">
      <c r="A4662" s="29" t="s">
        <v>52</v>
      </c>
      <c r="B4662" s="29" t="s">
        <v>8642</v>
      </c>
      <c r="C4662" s="29" t="s">
        <v>186</v>
      </c>
      <c r="D4662" s="29" t="s">
        <v>708</v>
      </c>
      <c r="E4662" s="29" t="n">
        <v>1</v>
      </c>
      <c r="F4662" s="29" t="s">
        <v>268</v>
      </c>
      <c r="G4662" s="29" t="s">
        <v>8643</v>
      </c>
      <c r="H4662" s="30" t="n">
        <v>545.4</v>
      </c>
      <c r="I4662" s="31" t="n">
        <v>46281</v>
      </c>
      <c r="J4662" s="30" t="n">
        <v>545.4</v>
      </c>
      <c r="K4662" s="29" t="s">
        <v>120</v>
      </c>
      <c r="L4662" s="29" t="s">
        <v>284</v>
      </c>
      <c r="M4662" s="29"/>
      <c r="N4662" s="29" t="s">
        <v>122</v>
      </c>
      <c r="O4662" s="31" t="n">
        <v>46828</v>
      </c>
      <c r="P4662" s="29" t="s">
        <v>123</v>
      </c>
      <c r="Q4662" s="29" t="n">
        <f aca="false">IFERROR(VALUE(L4662),"")</f>
        <v>4</v>
      </c>
      <c r="R4662" s="29" t="n">
        <f aca="true">IF(O4662="","",O4662-TODAY())</f>
        <v>543</v>
      </c>
      <c r="S4662" s="29" t="str">
        <f aca="false">IF(C4662="&lt;&lt; vazio &gt;&gt;","VAZIA",IF(AND(O4662&lt;&gt;"",R4662&lt;0),"VENCIDO",IF(AND(O4662&lt;&gt;"",R4662&lt;=Parametros!$B$10),"PRÓX. VENCIMENTO",IF(F4662="Q","QUALIDADE",IF(F4662="S","BLOQUEADO",IF(F4662="R","RESTRITO/DEVOLUÇÃO",IF(OR(N4662="QUAR",N4662="QRES"),"QUARENTENA",IF(OR(B4662="DESCARTE",B4662="DEVOLUÇÃO"),"DESCARTE/DEVOLUÇÃO",IF(AND(D4662="",K4662&lt;&gt;""),"SEM LOTE",IF(AND(Q4662&lt;&gt;"",Q4662&gt;=Parametros!$B$11),"PARADO/SEM GIRO","OK"))))))))))</f>
        <v>QUALIDADE</v>
      </c>
      <c r="T4662" s="29" t="str">
        <f aca="false">IF(AND($S4662="PARADO/SEM GIRO",$K4662="KG",OR(Painel!$B$5="(Todos)",A4662=Painel!$B$5)*OR(Painel!$E$5="(Todos)",P4662=Painel!$E$5)),$J4662+ROW()/10000000,"")</f>
        <v/>
      </c>
      <c r="U4662" s="29" t="str">
        <f aca="false">IF(AND($S4662="VENCIDO",$K4662="KG",OR(Painel!$B$5="(Todos)",A4662=Painel!$B$5)*OR(Painel!$E$5="(Todos)",P4662=Painel!$E$5)),$J4662+ROW()/10000000,"")</f>
        <v/>
      </c>
    </row>
    <row r="4663" customFormat="false" ht="15" hidden="false" customHeight="false" outlineLevel="0" collapsed="false">
      <c r="A4663" s="29" t="s">
        <v>52</v>
      </c>
      <c r="B4663" s="29" t="s">
        <v>8644</v>
      </c>
      <c r="C4663" s="29" t="s">
        <v>253</v>
      </c>
      <c r="D4663" s="29" t="s">
        <v>440</v>
      </c>
      <c r="E4663" s="29" t="n">
        <v>1</v>
      </c>
      <c r="F4663" s="29"/>
      <c r="G4663" s="29" t="s">
        <v>8645</v>
      </c>
      <c r="H4663" s="30" t="n">
        <v>727.2</v>
      </c>
      <c r="I4663" s="31" t="n">
        <v>46266</v>
      </c>
      <c r="J4663" s="30" t="n">
        <v>727.2</v>
      </c>
      <c r="K4663" s="29" t="s">
        <v>120</v>
      </c>
      <c r="L4663" s="29" t="s">
        <v>180</v>
      </c>
      <c r="M4663" s="29"/>
      <c r="N4663" s="29" t="s">
        <v>122</v>
      </c>
      <c r="O4663" s="31" t="n">
        <v>46799</v>
      </c>
      <c r="P4663" s="29" t="s">
        <v>123</v>
      </c>
      <c r="Q4663" s="29" t="n">
        <f aca="false">IFERROR(VALUE(L4663),"")</f>
        <v>19</v>
      </c>
      <c r="R4663" s="29" t="n">
        <f aca="true">IF(O4663="","",O4663-TODAY())</f>
        <v>514</v>
      </c>
      <c r="S4663" s="29" t="str">
        <f aca="false">IF(C4663="&lt;&lt; vazio &gt;&gt;","VAZIA",IF(AND(O4663&lt;&gt;"",R4663&lt;0),"VENCIDO",IF(AND(O4663&lt;&gt;"",R4663&lt;=Parametros!$B$10),"PRÓX. VENCIMENTO",IF(F4663="Q","QUALIDADE",IF(F4663="S","BLOQUEADO",IF(F4663="R","RESTRITO/DEVOLUÇÃO",IF(OR(N4663="QUAR",N4663="QRES"),"QUARENTENA",IF(OR(B4663="DESCARTE",B4663="DEVOLUÇÃO"),"DESCARTE/DEVOLUÇÃO",IF(AND(D4663="",K4663&lt;&gt;""),"SEM LOTE",IF(AND(Q4663&lt;&gt;"",Q4663&gt;=Parametros!$B$11),"PARADO/SEM GIRO","OK"))))))))))</f>
        <v>OK</v>
      </c>
      <c r="T4663" s="29" t="str">
        <f aca="false">IF(AND($S4663="PARADO/SEM GIRO",$K4663="KG",OR(Painel!$B$5="(Todos)",A4663=Painel!$B$5)*OR(Painel!$E$5="(Todos)",P4663=Painel!$E$5)),$J4663+ROW()/10000000,"")</f>
        <v/>
      </c>
      <c r="U4663" s="29" t="str">
        <f aca="false">IF(AND($S4663="VENCIDO",$K4663="KG",OR(Painel!$B$5="(Todos)",A4663=Painel!$B$5)*OR(Painel!$E$5="(Todos)",P4663=Painel!$E$5)),$J4663+ROW()/10000000,"")</f>
        <v/>
      </c>
    </row>
    <row r="4664" customFormat="false" ht="15" hidden="false" customHeight="false" outlineLevel="0" collapsed="false">
      <c r="A4664" s="29" t="s">
        <v>52</v>
      </c>
      <c r="B4664" s="29" t="s">
        <v>8646</v>
      </c>
      <c r="C4664" s="29" t="s">
        <v>362</v>
      </c>
      <c r="D4664" s="29" t="s">
        <v>8415</v>
      </c>
      <c r="E4664" s="29" t="n">
        <v>1</v>
      </c>
      <c r="F4664" s="29"/>
      <c r="G4664" s="29" t="s">
        <v>8647</v>
      </c>
      <c r="H4664" s="30" t="n">
        <v>727.2</v>
      </c>
      <c r="I4664" s="31" t="n">
        <v>46240</v>
      </c>
      <c r="J4664" s="30" t="n">
        <v>727.2</v>
      </c>
      <c r="K4664" s="29" t="s">
        <v>120</v>
      </c>
      <c r="L4664" s="29" t="s">
        <v>1330</v>
      </c>
      <c r="M4664" s="29"/>
      <c r="N4664" s="29" t="s">
        <v>122</v>
      </c>
      <c r="O4664" s="31" t="n">
        <v>46967</v>
      </c>
      <c r="P4664" s="29" t="s">
        <v>123</v>
      </c>
      <c r="Q4664" s="29" t="n">
        <f aca="false">IFERROR(VALUE(L4664),"")</f>
        <v>45</v>
      </c>
      <c r="R4664" s="29" t="n">
        <f aca="true">IF(O4664="","",O4664-TODAY())</f>
        <v>682</v>
      </c>
      <c r="S4664" s="29" t="str">
        <f aca="false">IF(C4664="&lt;&lt; vazio &gt;&gt;","VAZIA",IF(AND(O4664&lt;&gt;"",R4664&lt;0),"VENCIDO",IF(AND(O4664&lt;&gt;"",R4664&lt;=Parametros!$B$10),"PRÓX. VENCIMENTO",IF(F4664="Q","QUALIDADE",IF(F4664="S","BLOQUEADO",IF(F4664="R","RESTRITO/DEVOLUÇÃO",IF(OR(N4664="QUAR",N4664="QRES"),"QUARENTENA",IF(OR(B4664="DESCARTE",B4664="DEVOLUÇÃO"),"DESCARTE/DEVOLUÇÃO",IF(AND(D4664="",K4664&lt;&gt;""),"SEM LOTE",IF(AND(Q4664&lt;&gt;"",Q4664&gt;=Parametros!$B$11),"PARADO/SEM GIRO","OK"))))))))))</f>
        <v>OK</v>
      </c>
      <c r="T4664" s="29" t="str">
        <f aca="false">IF(AND($S4664="PARADO/SEM GIRO",$K4664="KG",OR(Painel!$B$5="(Todos)",A4664=Painel!$B$5)*OR(Painel!$E$5="(Todos)",P4664=Painel!$E$5)),$J4664+ROW()/10000000,"")</f>
        <v/>
      </c>
      <c r="U4664" s="29" t="str">
        <f aca="false">IF(AND($S4664="VENCIDO",$K4664="KG",OR(Painel!$B$5="(Todos)",A4664=Painel!$B$5)*OR(Painel!$E$5="(Todos)",P4664=Painel!$E$5)),$J4664+ROW()/10000000,"")</f>
        <v/>
      </c>
    </row>
    <row r="4665" customFormat="false" ht="15" hidden="false" customHeight="false" outlineLevel="0" collapsed="false">
      <c r="A4665" s="29" t="s">
        <v>52</v>
      </c>
      <c r="B4665" s="29" t="s">
        <v>8648</v>
      </c>
      <c r="C4665" s="29" t="s">
        <v>115</v>
      </c>
      <c r="D4665" s="29"/>
      <c r="E4665" s="29" t="n">
        <v>0</v>
      </c>
      <c r="F4665" s="29"/>
      <c r="G4665" s="29"/>
      <c r="H4665" s="30" t="n">
        <v>0</v>
      </c>
      <c r="I4665" s="29"/>
      <c r="J4665" s="30" t="n">
        <v>0</v>
      </c>
      <c r="K4665" s="29"/>
      <c r="L4665" s="29" t="s">
        <v>116</v>
      </c>
      <c r="M4665" s="29"/>
      <c r="N4665" s="29"/>
      <c r="O4665" s="29"/>
      <c r="P4665" s="29"/>
      <c r="Q4665" s="29" t="n">
        <f aca="false">IFERROR(VALUE(L4665),"")</f>
        <v>0</v>
      </c>
      <c r="R4665" s="29" t="str">
        <f aca="true">IF(O4665="","",O4665-TODAY())</f>
        <v/>
      </c>
      <c r="S4665" s="29" t="str">
        <f aca="false">IF(C4665="&lt;&lt; vazio &gt;&gt;","VAZIA",IF(AND(O4665&lt;&gt;"",R4665&lt;0),"VENCIDO",IF(AND(O4665&lt;&gt;"",R4665&lt;=Parametros!$B$10),"PRÓX. VENCIMENTO",IF(F4665="Q","QUALIDADE",IF(F4665="S","BLOQUEADO",IF(F4665="R","RESTRITO/DEVOLUÇÃO",IF(OR(N4665="QUAR",N4665="QRES"),"QUARENTENA",IF(OR(B4665="DESCARTE",B4665="DEVOLUÇÃO"),"DESCARTE/DEVOLUÇÃO",IF(AND(D4665="",K4665&lt;&gt;""),"SEM LOTE",IF(AND(Q4665&lt;&gt;"",Q4665&gt;=Parametros!$B$11),"PARADO/SEM GIRO","OK"))))))))))</f>
        <v>VAZIA</v>
      </c>
      <c r="T4665" s="29" t="str">
        <f aca="false">IF(AND($S4665="PARADO/SEM GIRO",$K4665="KG",OR(Painel!$B$5="(Todos)",A4665=Painel!$B$5)*OR(Painel!$E$5="(Todos)",P4665=Painel!$E$5)),$J4665+ROW()/10000000,"")</f>
        <v/>
      </c>
      <c r="U4665" s="29" t="str">
        <f aca="false">IF(AND($S4665="VENCIDO",$K4665="KG",OR(Painel!$B$5="(Todos)",A4665=Painel!$B$5)*OR(Painel!$E$5="(Todos)",P4665=Painel!$E$5)),$J4665+ROW()/10000000,"")</f>
        <v/>
      </c>
    </row>
    <row r="4666" customFormat="false" ht="15" hidden="false" customHeight="false" outlineLevel="0" collapsed="false">
      <c r="A4666" s="29" t="s">
        <v>52</v>
      </c>
      <c r="B4666" s="29" t="s">
        <v>8649</v>
      </c>
      <c r="C4666" s="29" t="s">
        <v>157</v>
      </c>
      <c r="D4666" s="29" t="s">
        <v>2584</v>
      </c>
      <c r="E4666" s="29" t="n">
        <v>1</v>
      </c>
      <c r="F4666" s="29"/>
      <c r="G4666" s="29" t="s">
        <v>8650</v>
      </c>
      <c r="H4666" s="30" t="n">
        <v>1102.5</v>
      </c>
      <c r="I4666" s="31" t="n">
        <v>46217</v>
      </c>
      <c r="J4666" s="30" t="n">
        <v>1102.5</v>
      </c>
      <c r="K4666" s="29" t="s">
        <v>120</v>
      </c>
      <c r="L4666" s="29" t="s">
        <v>2586</v>
      </c>
      <c r="M4666" s="29"/>
      <c r="N4666" s="29" t="s">
        <v>122</v>
      </c>
      <c r="O4666" s="31" t="n">
        <v>46759</v>
      </c>
      <c r="P4666" s="29" t="s">
        <v>123</v>
      </c>
      <c r="Q4666" s="29" t="n">
        <f aca="false">IFERROR(VALUE(L4666),"")</f>
        <v>68</v>
      </c>
      <c r="R4666" s="29" t="n">
        <f aca="true">IF(O4666="","",O4666-TODAY())</f>
        <v>474</v>
      </c>
      <c r="S4666" s="29" t="str">
        <f aca="false">IF(C4666="&lt;&lt; vazio &gt;&gt;","VAZIA",IF(AND(O4666&lt;&gt;"",R4666&lt;0),"VENCIDO",IF(AND(O4666&lt;&gt;"",R4666&lt;=Parametros!$B$10),"PRÓX. VENCIMENTO",IF(F4666="Q","QUALIDADE",IF(F4666="S","BLOQUEADO",IF(F4666="R","RESTRITO/DEVOLUÇÃO",IF(OR(N4666="QUAR",N4666="QRES"),"QUARENTENA",IF(OR(B4666="DESCARTE",B4666="DEVOLUÇÃO"),"DESCARTE/DEVOLUÇÃO",IF(AND(D4666="",K4666&lt;&gt;""),"SEM LOTE",IF(AND(Q4666&lt;&gt;"",Q4666&gt;=Parametros!$B$11),"PARADO/SEM GIRO","OK"))))))))))</f>
        <v>OK</v>
      </c>
      <c r="T4666" s="29" t="str">
        <f aca="false">IF(AND($S4666="PARADO/SEM GIRO",$K4666="KG",OR(Painel!$B$5="(Todos)",A4666=Painel!$B$5)*OR(Painel!$E$5="(Todos)",P4666=Painel!$E$5)),$J4666+ROW()/10000000,"")</f>
        <v/>
      </c>
      <c r="U4666" s="29" t="str">
        <f aca="false">IF(AND($S4666="VENCIDO",$K4666="KG",OR(Painel!$B$5="(Todos)",A4666=Painel!$B$5)*OR(Painel!$E$5="(Todos)",P4666=Painel!$E$5)),$J4666+ROW()/10000000,"")</f>
        <v/>
      </c>
    </row>
    <row r="4667" customFormat="false" ht="15" hidden="false" customHeight="false" outlineLevel="0" collapsed="false">
      <c r="A4667" s="29" t="s">
        <v>52</v>
      </c>
      <c r="B4667" s="29" t="s">
        <v>8651</v>
      </c>
      <c r="C4667" s="29" t="s">
        <v>785</v>
      </c>
      <c r="D4667" s="29" t="s">
        <v>786</v>
      </c>
      <c r="E4667" s="29" t="n">
        <v>1</v>
      </c>
      <c r="F4667" s="29"/>
      <c r="G4667" s="29" t="s">
        <v>8652</v>
      </c>
      <c r="H4667" s="30" t="n">
        <v>1000</v>
      </c>
      <c r="I4667" s="31" t="n">
        <v>46282</v>
      </c>
      <c r="J4667" s="30" t="n">
        <v>1000</v>
      </c>
      <c r="K4667" s="29" t="s">
        <v>120</v>
      </c>
      <c r="L4667" s="29" t="s">
        <v>400</v>
      </c>
      <c r="M4667" s="29"/>
      <c r="N4667" s="29" t="s">
        <v>122</v>
      </c>
      <c r="O4667" s="31" t="n">
        <v>46824</v>
      </c>
      <c r="P4667" s="29" t="s">
        <v>123</v>
      </c>
      <c r="Q4667" s="29" t="n">
        <f aca="false">IFERROR(VALUE(L4667),"")</f>
        <v>3</v>
      </c>
      <c r="R4667" s="29" t="n">
        <f aca="true">IF(O4667="","",O4667-TODAY())</f>
        <v>539</v>
      </c>
      <c r="S4667" s="29" t="str">
        <f aca="false">IF(C4667="&lt;&lt; vazio &gt;&gt;","VAZIA",IF(AND(O4667&lt;&gt;"",R4667&lt;0),"VENCIDO",IF(AND(O4667&lt;&gt;"",R4667&lt;=Parametros!$B$10),"PRÓX. VENCIMENTO",IF(F4667="Q","QUALIDADE",IF(F4667="S","BLOQUEADO",IF(F4667="R","RESTRITO/DEVOLUÇÃO",IF(OR(N4667="QUAR",N4667="QRES"),"QUARENTENA",IF(OR(B4667="DESCARTE",B4667="DEVOLUÇÃO"),"DESCARTE/DEVOLUÇÃO",IF(AND(D4667="",K4667&lt;&gt;""),"SEM LOTE",IF(AND(Q4667&lt;&gt;"",Q4667&gt;=Parametros!$B$11),"PARADO/SEM GIRO","OK"))))))))))</f>
        <v>OK</v>
      </c>
      <c r="T4667" s="29" t="str">
        <f aca="false">IF(AND($S4667="PARADO/SEM GIRO",$K4667="KG",OR(Painel!$B$5="(Todos)",A4667=Painel!$B$5)*OR(Painel!$E$5="(Todos)",P4667=Painel!$E$5)),$J4667+ROW()/10000000,"")</f>
        <v/>
      </c>
      <c r="U4667" s="29" t="str">
        <f aca="false">IF(AND($S4667="VENCIDO",$K4667="KG",OR(Painel!$B$5="(Todos)",A4667=Painel!$B$5)*OR(Painel!$E$5="(Todos)",P4667=Painel!$E$5)),$J4667+ROW()/10000000,"")</f>
        <v/>
      </c>
    </row>
    <row r="4668" customFormat="false" ht="15" hidden="false" customHeight="false" outlineLevel="0" collapsed="false">
      <c r="A4668" s="29" t="s">
        <v>52</v>
      </c>
      <c r="B4668" s="29" t="s">
        <v>8653</v>
      </c>
      <c r="C4668" s="29" t="s">
        <v>581</v>
      </c>
      <c r="D4668" s="29" t="s">
        <v>511</v>
      </c>
      <c r="E4668" s="29" t="n">
        <v>1</v>
      </c>
      <c r="F4668" s="29" t="s">
        <v>268</v>
      </c>
      <c r="G4668" s="29" t="s">
        <v>8654</v>
      </c>
      <c r="H4668" s="30" t="n">
        <v>315</v>
      </c>
      <c r="I4668" s="31" t="n">
        <v>46273</v>
      </c>
      <c r="J4668" s="30" t="n">
        <v>315</v>
      </c>
      <c r="K4668" s="29" t="s">
        <v>120</v>
      </c>
      <c r="L4668" s="29" t="s">
        <v>149</v>
      </c>
      <c r="M4668" s="29"/>
      <c r="N4668" s="29" t="s">
        <v>122</v>
      </c>
      <c r="O4668" s="31" t="n">
        <v>46819</v>
      </c>
      <c r="P4668" s="29" t="s">
        <v>123</v>
      </c>
      <c r="Q4668" s="29" t="n">
        <f aca="false">IFERROR(VALUE(L4668),"")</f>
        <v>12</v>
      </c>
      <c r="R4668" s="29" t="n">
        <f aca="true">IF(O4668="","",O4668-TODAY())</f>
        <v>534</v>
      </c>
      <c r="S4668" s="29" t="str">
        <f aca="false">IF(C4668="&lt;&lt; vazio &gt;&gt;","VAZIA",IF(AND(O4668&lt;&gt;"",R4668&lt;0),"VENCIDO",IF(AND(O4668&lt;&gt;"",R4668&lt;=Parametros!$B$10),"PRÓX. VENCIMENTO",IF(F4668="Q","QUALIDADE",IF(F4668="S","BLOQUEADO",IF(F4668="R","RESTRITO/DEVOLUÇÃO",IF(OR(N4668="QUAR",N4668="QRES"),"QUARENTENA",IF(OR(B4668="DESCARTE",B4668="DEVOLUÇÃO"),"DESCARTE/DEVOLUÇÃO",IF(AND(D4668="",K4668&lt;&gt;""),"SEM LOTE",IF(AND(Q4668&lt;&gt;"",Q4668&gt;=Parametros!$B$11),"PARADO/SEM GIRO","OK"))))))))))</f>
        <v>QUALIDADE</v>
      </c>
      <c r="T4668" s="29" t="str">
        <f aca="false">IF(AND($S4668="PARADO/SEM GIRO",$K4668="KG",OR(Painel!$B$5="(Todos)",A4668=Painel!$B$5)*OR(Painel!$E$5="(Todos)",P4668=Painel!$E$5)),$J4668+ROW()/10000000,"")</f>
        <v/>
      </c>
      <c r="U4668" s="29" t="str">
        <f aca="false">IF(AND($S4668="VENCIDO",$K4668="KG",OR(Painel!$B$5="(Todos)",A4668=Painel!$B$5)*OR(Painel!$E$5="(Todos)",P4668=Painel!$E$5)),$J4668+ROW()/10000000,"")</f>
        <v/>
      </c>
    </row>
    <row r="4669" customFormat="false" ht="15" hidden="false" customHeight="false" outlineLevel="0" collapsed="false">
      <c r="A4669" s="29" t="s">
        <v>52</v>
      </c>
      <c r="B4669" s="29" t="s">
        <v>8655</v>
      </c>
      <c r="C4669" s="29" t="s">
        <v>691</v>
      </c>
      <c r="D4669" s="29" t="s">
        <v>8656</v>
      </c>
      <c r="E4669" s="29" t="n">
        <v>1</v>
      </c>
      <c r="F4669" s="29"/>
      <c r="G4669" s="29" t="s">
        <v>8657</v>
      </c>
      <c r="H4669" s="30" t="n">
        <v>600</v>
      </c>
      <c r="I4669" s="31" t="n">
        <v>46083</v>
      </c>
      <c r="J4669" s="30" t="n">
        <v>600</v>
      </c>
      <c r="K4669" s="29" t="s">
        <v>120</v>
      </c>
      <c r="L4669" s="29" t="s">
        <v>2383</v>
      </c>
      <c r="M4669" s="29"/>
      <c r="N4669" s="29" t="s">
        <v>122</v>
      </c>
      <c r="O4669" s="31" t="n">
        <v>46333</v>
      </c>
      <c r="P4669" s="29" t="s">
        <v>123</v>
      </c>
      <c r="Q4669" s="29" t="n">
        <f aca="false">IFERROR(VALUE(L4669),"")</f>
        <v>202</v>
      </c>
      <c r="R4669" s="29" t="n">
        <f aca="true">IF(O4669="","",O4669-TODAY())</f>
        <v>48</v>
      </c>
      <c r="S4669" s="29" t="str">
        <f aca="false">IF(C4669="&lt;&lt; vazio &gt;&gt;","VAZIA",IF(AND(O4669&lt;&gt;"",R4669&lt;0),"VENCIDO",IF(AND(O4669&lt;&gt;"",R4669&lt;=Parametros!$B$10),"PRÓX. VENCIMENTO",IF(F4669="Q","QUALIDADE",IF(F4669="S","BLOQUEADO",IF(F4669="R","RESTRITO/DEVOLUÇÃO",IF(OR(N4669="QUAR",N4669="QRES"),"QUARENTENA",IF(OR(B4669="DESCARTE",B4669="DEVOLUÇÃO"),"DESCARTE/DEVOLUÇÃO",IF(AND(D4669="",K4669&lt;&gt;""),"SEM LOTE",IF(AND(Q4669&lt;&gt;"",Q4669&gt;=Parametros!$B$11),"PARADO/SEM GIRO","OK"))))))))))</f>
        <v>PRÓX. VENCIMENTO</v>
      </c>
      <c r="T4669" s="29" t="str">
        <f aca="false">IF(AND($S4669="PARADO/SEM GIRO",$K4669="KG",OR(Painel!$B$5="(Todos)",A4669=Painel!$B$5)*OR(Painel!$E$5="(Todos)",P4669=Painel!$E$5)),$J4669+ROW()/10000000,"")</f>
        <v/>
      </c>
      <c r="U4669" s="29" t="str">
        <f aca="false">IF(AND($S4669="VENCIDO",$K4669="KG",OR(Painel!$B$5="(Todos)",A4669=Painel!$B$5)*OR(Painel!$E$5="(Todos)",P4669=Painel!$E$5)),$J4669+ROW()/10000000,"")</f>
        <v/>
      </c>
    </row>
    <row r="4670" customFormat="false" ht="15" hidden="false" customHeight="false" outlineLevel="0" collapsed="false">
      <c r="A4670" s="29" t="s">
        <v>52</v>
      </c>
      <c r="B4670" s="29" t="s">
        <v>8658</v>
      </c>
      <c r="C4670" s="29" t="s">
        <v>691</v>
      </c>
      <c r="D4670" s="29" t="s">
        <v>8659</v>
      </c>
      <c r="E4670" s="29" t="n">
        <v>1</v>
      </c>
      <c r="F4670" s="29"/>
      <c r="G4670" s="29" t="s">
        <v>8660</v>
      </c>
      <c r="H4670" s="30" t="n">
        <v>300</v>
      </c>
      <c r="I4670" s="31" t="n">
        <v>46281</v>
      </c>
      <c r="J4670" s="30" t="n">
        <v>300</v>
      </c>
      <c r="K4670" s="29" t="s">
        <v>120</v>
      </c>
      <c r="L4670" s="29" t="s">
        <v>284</v>
      </c>
      <c r="M4670" s="29"/>
      <c r="N4670" s="29" t="s">
        <v>122</v>
      </c>
      <c r="O4670" s="31" t="n">
        <v>46637</v>
      </c>
      <c r="P4670" s="29" t="s">
        <v>123</v>
      </c>
      <c r="Q4670" s="29" t="n">
        <f aca="false">IFERROR(VALUE(L4670),"")</f>
        <v>4</v>
      </c>
      <c r="R4670" s="29" t="n">
        <f aca="true">IF(O4670="","",O4670-TODAY())</f>
        <v>352</v>
      </c>
      <c r="S4670" s="29" t="str">
        <f aca="false">IF(C4670="&lt;&lt; vazio &gt;&gt;","VAZIA",IF(AND(O4670&lt;&gt;"",R4670&lt;0),"VENCIDO",IF(AND(O4670&lt;&gt;"",R4670&lt;=Parametros!$B$10),"PRÓX. VENCIMENTO",IF(F4670="Q","QUALIDADE",IF(F4670="S","BLOQUEADO",IF(F4670="R","RESTRITO/DEVOLUÇÃO",IF(OR(N4670="QUAR",N4670="QRES"),"QUARENTENA",IF(OR(B4670="DESCARTE",B4670="DEVOLUÇÃO"),"DESCARTE/DEVOLUÇÃO",IF(AND(D4670="",K4670&lt;&gt;""),"SEM LOTE",IF(AND(Q4670&lt;&gt;"",Q4670&gt;=Parametros!$B$11),"PARADO/SEM GIRO","OK"))))))))))</f>
        <v>OK</v>
      </c>
      <c r="T4670" s="29" t="str">
        <f aca="false">IF(AND($S4670="PARADO/SEM GIRO",$K4670="KG",OR(Painel!$B$5="(Todos)",A4670=Painel!$B$5)*OR(Painel!$E$5="(Todos)",P4670=Painel!$E$5)),$J4670+ROW()/10000000,"")</f>
        <v/>
      </c>
      <c r="U4670" s="29" t="str">
        <f aca="false">IF(AND($S4670="VENCIDO",$K4670="KG",OR(Painel!$B$5="(Todos)",A4670=Painel!$B$5)*OR(Painel!$E$5="(Todos)",P4670=Painel!$E$5)),$J4670+ROW()/10000000,"")</f>
        <v/>
      </c>
    </row>
    <row r="4671" customFormat="false" ht="15" hidden="false" customHeight="false" outlineLevel="0" collapsed="false">
      <c r="A4671" s="29" t="s">
        <v>52</v>
      </c>
      <c r="B4671" s="29" t="s">
        <v>8661</v>
      </c>
      <c r="C4671" s="29" t="s">
        <v>4869</v>
      </c>
      <c r="D4671" s="29" t="s">
        <v>5525</v>
      </c>
      <c r="E4671" s="29" t="n">
        <v>1</v>
      </c>
      <c r="F4671" s="29" t="s">
        <v>137</v>
      </c>
      <c r="G4671" s="29" t="s">
        <v>8662</v>
      </c>
      <c r="H4671" s="30" t="n">
        <v>490</v>
      </c>
      <c r="I4671" s="31" t="n">
        <v>46271</v>
      </c>
      <c r="J4671" s="30" t="n">
        <v>490</v>
      </c>
      <c r="K4671" s="29" t="s">
        <v>120</v>
      </c>
      <c r="L4671" s="29" t="s">
        <v>221</v>
      </c>
      <c r="M4671" s="29"/>
      <c r="N4671" s="29" t="s">
        <v>134</v>
      </c>
      <c r="O4671" s="31" t="n">
        <v>46283</v>
      </c>
      <c r="P4671" s="29" t="s">
        <v>123</v>
      </c>
      <c r="Q4671" s="29" t="n">
        <f aca="false">IFERROR(VALUE(L4671),"")</f>
        <v>14</v>
      </c>
      <c r="R4671" s="29" t="n">
        <f aca="true">IF(O4671="","",O4671-TODAY())</f>
        <v>-2</v>
      </c>
      <c r="S4671" s="29" t="str">
        <f aca="false">IF(C4671="&lt;&lt; vazio &gt;&gt;","VAZIA",IF(AND(O4671&lt;&gt;"",R4671&lt;0),"VENCIDO",IF(AND(O4671&lt;&gt;"",R4671&lt;=Parametros!$B$10),"PRÓX. VENCIMENTO",IF(F4671="Q","QUALIDADE",IF(F4671="S","BLOQUEADO",IF(F4671="R","RESTRITO/DEVOLUÇÃO",IF(OR(N4671="QUAR",N4671="QRES"),"QUARENTENA",IF(OR(B4671="DESCARTE",B4671="DEVOLUÇÃO"),"DESCARTE/DEVOLUÇÃO",IF(AND(D4671="",K4671&lt;&gt;""),"SEM LOTE",IF(AND(Q4671&lt;&gt;"",Q4671&gt;=Parametros!$B$11),"PARADO/SEM GIRO","OK"))))))))))</f>
        <v>VENCIDO</v>
      </c>
      <c r="T4671" s="29" t="str">
        <f aca="false">IF(AND($S4671="PARADO/SEM GIRO",$K4671="KG",OR(Painel!$B$5="(Todos)",A4671=Painel!$B$5)*OR(Painel!$E$5="(Todos)",P4671=Painel!$E$5)),$J4671+ROW()/10000000,"")</f>
        <v/>
      </c>
      <c r="U4671" s="29" t="n">
        <f aca="false">IF(AND($S4671="VENCIDO",$K4671="KG",OR(Painel!$B$5="(Todos)",A4671=Painel!$B$5)*OR(Painel!$E$5="(Todos)",P4671=Painel!$E$5)),$J4671+ROW()/10000000,"")</f>
        <v>490.0004671</v>
      </c>
    </row>
    <row r="4672" customFormat="false" ht="15" hidden="false" customHeight="false" outlineLevel="0" collapsed="false">
      <c r="A4672" s="29" t="s">
        <v>52</v>
      </c>
      <c r="B4672" s="29" t="s">
        <v>8663</v>
      </c>
      <c r="C4672" s="29" t="s">
        <v>741</v>
      </c>
      <c r="D4672" s="29" t="s">
        <v>2906</v>
      </c>
      <c r="E4672" s="29" t="n">
        <v>1</v>
      </c>
      <c r="F4672" s="29" t="s">
        <v>268</v>
      </c>
      <c r="G4672" s="29" t="s">
        <v>8664</v>
      </c>
      <c r="H4672" s="30" t="n">
        <v>1080</v>
      </c>
      <c r="I4672" s="31" t="n">
        <v>46281</v>
      </c>
      <c r="J4672" s="30" t="n">
        <v>1080</v>
      </c>
      <c r="K4672" s="29" t="s">
        <v>120</v>
      </c>
      <c r="L4672" s="29" t="s">
        <v>284</v>
      </c>
      <c r="M4672" s="29"/>
      <c r="N4672" s="29" t="s">
        <v>122</v>
      </c>
      <c r="O4672" s="31" t="n">
        <v>46646</v>
      </c>
      <c r="P4672" s="29" t="s">
        <v>123</v>
      </c>
      <c r="Q4672" s="29" t="n">
        <f aca="false">IFERROR(VALUE(L4672),"")</f>
        <v>4</v>
      </c>
      <c r="R4672" s="29" t="n">
        <f aca="true">IF(O4672="","",O4672-TODAY())</f>
        <v>361</v>
      </c>
      <c r="S4672" s="29" t="str">
        <f aca="false">IF(C4672="&lt;&lt; vazio &gt;&gt;","VAZIA",IF(AND(O4672&lt;&gt;"",R4672&lt;0),"VENCIDO",IF(AND(O4672&lt;&gt;"",R4672&lt;=Parametros!$B$10),"PRÓX. VENCIMENTO",IF(F4672="Q","QUALIDADE",IF(F4672="S","BLOQUEADO",IF(F4672="R","RESTRITO/DEVOLUÇÃO",IF(OR(N4672="QUAR",N4672="QRES"),"QUARENTENA",IF(OR(B4672="DESCARTE",B4672="DEVOLUÇÃO"),"DESCARTE/DEVOLUÇÃO",IF(AND(D4672="",K4672&lt;&gt;""),"SEM LOTE",IF(AND(Q4672&lt;&gt;"",Q4672&gt;=Parametros!$B$11),"PARADO/SEM GIRO","OK"))))))))))</f>
        <v>QUALIDADE</v>
      </c>
      <c r="T4672" s="29" t="str">
        <f aca="false">IF(AND($S4672="PARADO/SEM GIRO",$K4672="KG",OR(Painel!$B$5="(Todos)",A4672=Painel!$B$5)*OR(Painel!$E$5="(Todos)",P4672=Painel!$E$5)),$J4672+ROW()/10000000,"")</f>
        <v/>
      </c>
      <c r="U4672" s="29" t="str">
        <f aca="false">IF(AND($S4672="VENCIDO",$K4672="KG",OR(Painel!$B$5="(Todos)",A4672=Painel!$B$5)*OR(Painel!$E$5="(Todos)",P4672=Painel!$E$5)),$J4672+ROW()/10000000,"")</f>
        <v/>
      </c>
    </row>
    <row r="4673" customFormat="false" ht="15" hidden="false" customHeight="false" outlineLevel="0" collapsed="false">
      <c r="A4673" s="29" t="s">
        <v>52</v>
      </c>
      <c r="B4673" s="29" t="s">
        <v>8665</v>
      </c>
      <c r="C4673" s="29" t="s">
        <v>679</v>
      </c>
      <c r="D4673" s="29" t="s">
        <v>2860</v>
      </c>
      <c r="E4673" s="29" t="n">
        <v>1</v>
      </c>
      <c r="F4673" s="29"/>
      <c r="G4673" s="29" t="s">
        <v>8666</v>
      </c>
      <c r="H4673" s="30" t="n">
        <v>1080</v>
      </c>
      <c r="I4673" s="31" t="n">
        <v>46276</v>
      </c>
      <c r="J4673" s="30" t="n">
        <v>1080</v>
      </c>
      <c r="K4673" s="29" t="s">
        <v>120</v>
      </c>
      <c r="L4673" s="29" t="s">
        <v>133</v>
      </c>
      <c r="M4673" s="29"/>
      <c r="N4673" s="29" t="s">
        <v>122</v>
      </c>
      <c r="O4673" s="31" t="n">
        <v>46610</v>
      </c>
      <c r="P4673" s="29" t="s">
        <v>123</v>
      </c>
      <c r="Q4673" s="29" t="n">
        <f aca="false">IFERROR(VALUE(L4673),"")</f>
        <v>9</v>
      </c>
      <c r="R4673" s="29" t="n">
        <f aca="true">IF(O4673="","",O4673-TODAY())</f>
        <v>325</v>
      </c>
      <c r="S4673" s="29" t="str">
        <f aca="false">IF(C4673="&lt;&lt; vazio &gt;&gt;","VAZIA",IF(AND(O4673&lt;&gt;"",R4673&lt;0),"VENCIDO",IF(AND(O4673&lt;&gt;"",R4673&lt;=Parametros!$B$10),"PRÓX. VENCIMENTO",IF(F4673="Q","QUALIDADE",IF(F4673="S","BLOQUEADO",IF(F4673="R","RESTRITO/DEVOLUÇÃO",IF(OR(N4673="QUAR",N4673="QRES"),"QUARENTENA",IF(OR(B4673="DESCARTE",B4673="DEVOLUÇÃO"),"DESCARTE/DEVOLUÇÃO",IF(AND(D4673="",K4673&lt;&gt;""),"SEM LOTE",IF(AND(Q4673&lt;&gt;"",Q4673&gt;=Parametros!$B$11),"PARADO/SEM GIRO","OK"))))))))))</f>
        <v>OK</v>
      </c>
      <c r="T4673" s="29" t="str">
        <f aca="false">IF(AND($S4673="PARADO/SEM GIRO",$K4673="KG",OR(Painel!$B$5="(Todos)",A4673=Painel!$B$5)*OR(Painel!$E$5="(Todos)",P4673=Painel!$E$5)),$J4673+ROW()/10000000,"")</f>
        <v/>
      </c>
      <c r="U4673" s="29" t="str">
        <f aca="false">IF(AND($S4673="VENCIDO",$K4673="KG",OR(Painel!$B$5="(Todos)",A4673=Painel!$B$5)*OR(Painel!$E$5="(Todos)",P4673=Painel!$E$5)),$J4673+ROW()/10000000,"")</f>
        <v/>
      </c>
    </row>
    <row r="4674" customFormat="false" ht="15" hidden="false" customHeight="false" outlineLevel="0" collapsed="false">
      <c r="A4674" s="29" t="s">
        <v>52</v>
      </c>
      <c r="B4674" s="29" t="s">
        <v>8667</v>
      </c>
      <c r="C4674" s="29" t="s">
        <v>894</v>
      </c>
      <c r="D4674" s="29" t="s">
        <v>1204</v>
      </c>
      <c r="E4674" s="29" t="n">
        <v>1</v>
      </c>
      <c r="F4674" s="29" t="s">
        <v>268</v>
      </c>
      <c r="G4674" s="29" t="s">
        <v>8668</v>
      </c>
      <c r="H4674" s="30" t="n">
        <v>1000</v>
      </c>
      <c r="I4674" s="31" t="n">
        <v>46282</v>
      </c>
      <c r="J4674" s="30" t="n">
        <v>1000</v>
      </c>
      <c r="K4674" s="29" t="s">
        <v>120</v>
      </c>
      <c r="L4674" s="29" t="s">
        <v>400</v>
      </c>
      <c r="M4674" s="29"/>
      <c r="N4674" s="29" t="s">
        <v>122</v>
      </c>
      <c r="O4674" s="31" t="n">
        <v>46829</v>
      </c>
      <c r="P4674" s="29" t="s">
        <v>123</v>
      </c>
      <c r="Q4674" s="29" t="n">
        <f aca="false">IFERROR(VALUE(L4674),"")</f>
        <v>3</v>
      </c>
      <c r="R4674" s="29" t="n">
        <f aca="true">IF(O4674="","",O4674-TODAY())</f>
        <v>544</v>
      </c>
      <c r="S4674" s="29" t="str">
        <f aca="false">IF(C4674="&lt;&lt; vazio &gt;&gt;","VAZIA",IF(AND(O4674&lt;&gt;"",R4674&lt;0),"VENCIDO",IF(AND(O4674&lt;&gt;"",R4674&lt;=Parametros!$B$10),"PRÓX. VENCIMENTO",IF(F4674="Q","QUALIDADE",IF(F4674="S","BLOQUEADO",IF(F4674="R","RESTRITO/DEVOLUÇÃO",IF(OR(N4674="QUAR",N4674="QRES"),"QUARENTENA",IF(OR(B4674="DESCARTE",B4674="DEVOLUÇÃO"),"DESCARTE/DEVOLUÇÃO",IF(AND(D4674="",K4674&lt;&gt;""),"SEM LOTE",IF(AND(Q4674&lt;&gt;"",Q4674&gt;=Parametros!$B$11),"PARADO/SEM GIRO","OK"))))))))))</f>
        <v>QUALIDADE</v>
      </c>
      <c r="T4674" s="29" t="str">
        <f aca="false">IF(AND($S4674="PARADO/SEM GIRO",$K4674="KG",OR(Painel!$B$5="(Todos)",A4674=Painel!$B$5)*OR(Painel!$E$5="(Todos)",P4674=Painel!$E$5)),$J4674+ROW()/10000000,"")</f>
        <v/>
      </c>
      <c r="U4674" s="29" t="str">
        <f aca="false">IF(AND($S4674="VENCIDO",$K4674="KG",OR(Painel!$B$5="(Todos)",A4674=Painel!$B$5)*OR(Painel!$E$5="(Todos)",P4674=Painel!$E$5)),$J4674+ROW()/10000000,"")</f>
        <v/>
      </c>
    </row>
    <row r="4675" customFormat="false" ht="15" hidden="false" customHeight="false" outlineLevel="0" collapsed="false">
      <c r="A4675" s="29" t="s">
        <v>52</v>
      </c>
      <c r="B4675" s="29" t="s">
        <v>8669</v>
      </c>
      <c r="C4675" s="29" t="s">
        <v>362</v>
      </c>
      <c r="D4675" s="29" t="s">
        <v>8415</v>
      </c>
      <c r="E4675" s="29" t="n">
        <v>1</v>
      </c>
      <c r="F4675" s="29"/>
      <c r="G4675" s="29" t="s">
        <v>8670</v>
      </c>
      <c r="H4675" s="30" t="n">
        <v>727.2</v>
      </c>
      <c r="I4675" s="31" t="n">
        <v>46240</v>
      </c>
      <c r="J4675" s="30" t="n">
        <v>727.2</v>
      </c>
      <c r="K4675" s="29" t="s">
        <v>120</v>
      </c>
      <c r="L4675" s="29" t="s">
        <v>1330</v>
      </c>
      <c r="M4675" s="29"/>
      <c r="N4675" s="29" t="s">
        <v>122</v>
      </c>
      <c r="O4675" s="31" t="n">
        <v>46967</v>
      </c>
      <c r="P4675" s="29" t="s">
        <v>123</v>
      </c>
      <c r="Q4675" s="29" t="n">
        <f aca="false">IFERROR(VALUE(L4675),"")</f>
        <v>45</v>
      </c>
      <c r="R4675" s="29" t="n">
        <f aca="true">IF(O4675="","",O4675-TODAY())</f>
        <v>682</v>
      </c>
      <c r="S4675" s="29" t="str">
        <f aca="false">IF(C4675="&lt;&lt; vazio &gt;&gt;","VAZIA",IF(AND(O4675&lt;&gt;"",R4675&lt;0),"VENCIDO",IF(AND(O4675&lt;&gt;"",R4675&lt;=Parametros!$B$10),"PRÓX. VENCIMENTO",IF(F4675="Q","QUALIDADE",IF(F4675="S","BLOQUEADO",IF(F4675="R","RESTRITO/DEVOLUÇÃO",IF(OR(N4675="QUAR",N4675="QRES"),"QUARENTENA",IF(OR(B4675="DESCARTE",B4675="DEVOLUÇÃO"),"DESCARTE/DEVOLUÇÃO",IF(AND(D4675="",K4675&lt;&gt;""),"SEM LOTE",IF(AND(Q4675&lt;&gt;"",Q4675&gt;=Parametros!$B$11),"PARADO/SEM GIRO","OK"))))))))))</f>
        <v>OK</v>
      </c>
      <c r="T4675" s="29" t="str">
        <f aca="false">IF(AND($S4675="PARADO/SEM GIRO",$K4675="KG",OR(Painel!$B$5="(Todos)",A4675=Painel!$B$5)*OR(Painel!$E$5="(Todos)",P4675=Painel!$E$5)),$J4675+ROW()/10000000,"")</f>
        <v/>
      </c>
      <c r="U4675" s="29" t="str">
        <f aca="false">IF(AND($S4675="VENCIDO",$K4675="KG",OR(Painel!$B$5="(Todos)",A4675=Painel!$B$5)*OR(Painel!$E$5="(Todos)",P4675=Painel!$E$5)),$J4675+ROW()/10000000,"")</f>
        <v/>
      </c>
    </row>
    <row r="4676" customFormat="false" ht="15" hidden="false" customHeight="false" outlineLevel="0" collapsed="false">
      <c r="A4676" s="29" t="s">
        <v>52</v>
      </c>
      <c r="B4676" s="29" t="s">
        <v>8671</v>
      </c>
      <c r="C4676" s="29" t="s">
        <v>362</v>
      </c>
      <c r="D4676" s="29" t="s">
        <v>8415</v>
      </c>
      <c r="E4676" s="29" t="n">
        <v>1</v>
      </c>
      <c r="F4676" s="29"/>
      <c r="G4676" s="29" t="s">
        <v>8672</v>
      </c>
      <c r="H4676" s="30" t="n">
        <v>727.2</v>
      </c>
      <c r="I4676" s="31" t="n">
        <v>46240</v>
      </c>
      <c r="J4676" s="30" t="n">
        <v>727.2</v>
      </c>
      <c r="K4676" s="29" t="s">
        <v>120</v>
      </c>
      <c r="L4676" s="29" t="s">
        <v>1330</v>
      </c>
      <c r="M4676" s="29"/>
      <c r="N4676" s="29" t="s">
        <v>122</v>
      </c>
      <c r="O4676" s="31" t="n">
        <v>46967</v>
      </c>
      <c r="P4676" s="29" t="s">
        <v>123</v>
      </c>
      <c r="Q4676" s="29" t="n">
        <f aca="false">IFERROR(VALUE(L4676),"")</f>
        <v>45</v>
      </c>
      <c r="R4676" s="29" t="n">
        <f aca="true">IF(O4676="","",O4676-TODAY())</f>
        <v>682</v>
      </c>
      <c r="S4676" s="29" t="str">
        <f aca="false">IF(C4676="&lt;&lt; vazio &gt;&gt;","VAZIA",IF(AND(O4676&lt;&gt;"",R4676&lt;0),"VENCIDO",IF(AND(O4676&lt;&gt;"",R4676&lt;=Parametros!$B$10),"PRÓX. VENCIMENTO",IF(F4676="Q","QUALIDADE",IF(F4676="S","BLOQUEADO",IF(F4676="R","RESTRITO/DEVOLUÇÃO",IF(OR(N4676="QUAR",N4676="QRES"),"QUARENTENA",IF(OR(B4676="DESCARTE",B4676="DEVOLUÇÃO"),"DESCARTE/DEVOLUÇÃO",IF(AND(D4676="",K4676&lt;&gt;""),"SEM LOTE",IF(AND(Q4676&lt;&gt;"",Q4676&gt;=Parametros!$B$11),"PARADO/SEM GIRO","OK"))))))))))</f>
        <v>OK</v>
      </c>
      <c r="T4676" s="29" t="str">
        <f aca="false">IF(AND($S4676="PARADO/SEM GIRO",$K4676="KG",OR(Painel!$B$5="(Todos)",A4676=Painel!$B$5)*OR(Painel!$E$5="(Todos)",P4676=Painel!$E$5)),$J4676+ROW()/10000000,"")</f>
        <v/>
      </c>
      <c r="U4676" s="29" t="str">
        <f aca="false">IF(AND($S4676="VENCIDO",$K4676="KG",OR(Painel!$B$5="(Todos)",A4676=Painel!$B$5)*OR(Painel!$E$5="(Todos)",P4676=Painel!$E$5)),$J4676+ROW()/10000000,"")</f>
        <v/>
      </c>
    </row>
    <row r="4677" customFormat="false" ht="15" hidden="false" customHeight="false" outlineLevel="0" collapsed="false">
      <c r="A4677" s="29" t="s">
        <v>52</v>
      </c>
      <c r="B4677" s="29" t="s">
        <v>8673</v>
      </c>
      <c r="C4677" s="29" t="s">
        <v>115</v>
      </c>
      <c r="D4677" s="29"/>
      <c r="E4677" s="29" t="n">
        <v>0</v>
      </c>
      <c r="F4677" s="29"/>
      <c r="G4677" s="29"/>
      <c r="H4677" s="30" t="n">
        <v>0</v>
      </c>
      <c r="I4677" s="29"/>
      <c r="J4677" s="30" t="n">
        <v>0</v>
      </c>
      <c r="K4677" s="29"/>
      <c r="L4677" s="29" t="s">
        <v>116</v>
      </c>
      <c r="M4677" s="29"/>
      <c r="N4677" s="29"/>
      <c r="O4677" s="29"/>
      <c r="P4677" s="29"/>
      <c r="Q4677" s="29" t="n">
        <f aca="false">IFERROR(VALUE(L4677),"")</f>
        <v>0</v>
      </c>
      <c r="R4677" s="29" t="str">
        <f aca="true">IF(O4677="","",O4677-TODAY())</f>
        <v/>
      </c>
      <c r="S4677" s="29" t="str">
        <f aca="false">IF(C4677="&lt;&lt; vazio &gt;&gt;","VAZIA",IF(AND(O4677&lt;&gt;"",R4677&lt;0),"VENCIDO",IF(AND(O4677&lt;&gt;"",R4677&lt;=Parametros!$B$10),"PRÓX. VENCIMENTO",IF(F4677="Q","QUALIDADE",IF(F4677="S","BLOQUEADO",IF(F4677="R","RESTRITO/DEVOLUÇÃO",IF(OR(N4677="QUAR",N4677="QRES"),"QUARENTENA",IF(OR(B4677="DESCARTE",B4677="DEVOLUÇÃO"),"DESCARTE/DEVOLUÇÃO",IF(AND(D4677="",K4677&lt;&gt;""),"SEM LOTE",IF(AND(Q4677&lt;&gt;"",Q4677&gt;=Parametros!$B$11),"PARADO/SEM GIRO","OK"))))))))))</f>
        <v>VAZIA</v>
      </c>
      <c r="T4677" s="29" t="str">
        <f aca="false">IF(AND($S4677="PARADO/SEM GIRO",$K4677="KG",OR(Painel!$B$5="(Todos)",A4677=Painel!$B$5)*OR(Painel!$E$5="(Todos)",P4677=Painel!$E$5)),$J4677+ROW()/10000000,"")</f>
        <v/>
      </c>
      <c r="U4677" s="29" t="str">
        <f aca="false">IF(AND($S4677="VENCIDO",$K4677="KG",OR(Painel!$B$5="(Todos)",A4677=Painel!$B$5)*OR(Painel!$E$5="(Todos)",P4677=Painel!$E$5)),$J4677+ROW()/10000000,"")</f>
        <v/>
      </c>
    </row>
    <row r="4678" customFormat="false" ht="15" hidden="false" customHeight="false" outlineLevel="0" collapsed="false">
      <c r="A4678" s="29" t="s">
        <v>52</v>
      </c>
      <c r="B4678" s="29" t="s">
        <v>8674</v>
      </c>
      <c r="C4678" s="29" t="s">
        <v>679</v>
      </c>
      <c r="D4678" s="29" t="s">
        <v>8254</v>
      </c>
      <c r="E4678" s="29" t="n">
        <v>1</v>
      </c>
      <c r="F4678" s="29"/>
      <c r="G4678" s="29" t="s">
        <v>8675</v>
      </c>
      <c r="H4678" s="30" t="n">
        <v>1080</v>
      </c>
      <c r="I4678" s="31" t="n">
        <v>46276</v>
      </c>
      <c r="J4678" s="30" t="n">
        <v>1080</v>
      </c>
      <c r="K4678" s="29" t="s">
        <v>120</v>
      </c>
      <c r="L4678" s="29" t="s">
        <v>133</v>
      </c>
      <c r="M4678" s="29"/>
      <c r="N4678" s="29" t="s">
        <v>122</v>
      </c>
      <c r="O4678" s="31" t="n">
        <v>46611</v>
      </c>
      <c r="P4678" s="29" t="s">
        <v>123</v>
      </c>
      <c r="Q4678" s="29" t="n">
        <f aca="false">IFERROR(VALUE(L4678),"")</f>
        <v>9</v>
      </c>
      <c r="R4678" s="29" t="n">
        <f aca="true">IF(O4678="","",O4678-TODAY())</f>
        <v>326</v>
      </c>
      <c r="S4678" s="29" t="str">
        <f aca="false">IF(C4678="&lt;&lt; vazio &gt;&gt;","VAZIA",IF(AND(O4678&lt;&gt;"",R4678&lt;0),"VENCIDO",IF(AND(O4678&lt;&gt;"",R4678&lt;=Parametros!$B$10),"PRÓX. VENCIMENTO",IF(F4678="Q","QUALIDADE",IF(F4678="S","BLOQUEADO",IF(F4678="R","RESTRITO/DEVOLUÇÃO",IF(OR(N4678="QUAR",N4678="QRES"),"QUARENTENA",IF(OR(B4678="DESCARTE",B4678="DEVOLUÇÃO"),"DESCARTE/DEVOLUÇÃO",IF(AND(D4678="",K4678&lt;&gt;""),"SEM LOTE",IF(AND(Q4678&lt;&gt;"",Q4678&gt;=Parametros!$B$11),"PARADO/SEM GIRO","OK"))))))))))</f>
        <v>OK</v>
      </c>
      <c r="T4678" s="29" t="str">
        <f aca="false">IF(AND($S4678="PARADO/SEM GIRO",$K4678="KG",OR(Painel!$B$5="(Todos)",A4678=Painel!$B$5)*OR(Painel!$E$5="(Todos)",P4678=Painel!$E$5)),$J4678+ROW()/10000000,"")</f>
        <v/>
      </c>
      <c r="U4678" s="29" t="str">
        <f aca="false">IF(AND($S4678="VENCIDO",$K4678="KG",OR(Painel!$B$5="(Todos)",A4678=Painel!$B$5)*OR(Painel!$E$5="(Todos)",P4678=Painel!$E$5)),$J4678+ROW()/10000000,"")</f>
        <v/>
      </c>
    </row>
    <row r="4679" customFormat="false" ht="15" hidden="false" customHeight="false" outlineLevel="0" collapsed="false">
      <c r="A4679" s="29" t="s">
        <v>52</v>
      </c>
      <c r="B4679" s="29" t="s">
        <v>8676</v>
      </c>
      <c r="C4679" s="29" t="s">
        <v>169</v>
      </c>
      <c r="D4679" s="29" t="s">
        <v>433</v>
      </c>
      <c r="E4679" s="29" t="n">
        <v>1</v>
      </c>
      <c r="F4679" s="29"/>
      <c r="G4679" s="29" t="s">
        <v>8677</v>
      </c>
      <c r="H4679" s="30" t="n">
        <v>999.9</v>
      </c>
      <c r="I4679" s="31" t="n">
        <v>46280</v>
      </c>
      <c r="J4679" s="30" t="n">
        <v>999.9</v>
      </c>
      <c r="K4679" s="29" t="s">
        <v>120</v>
      </c>
      <c r="L4679" s="29" t="s">
        <v>144</v>
      </c>
      <c r="M4679" s="29"/>
      <c r="N4679" s="29" t="s">
        <v>122</v>
      </c>
      <c r="O4679" s="31" t="n">
        <v>46637</v>
      </c>
      <c r="P4679" s="29" t="s">
        <v>123</v>
      </c>
      <c r="Q4679" s="29" t="n">
        <f aca="false">IFERROR(VALUE(L4679),"")</f>
        <v>5</v>
      </c>
      <c r="R4679" s="29" t="n">
        <f aca="true">IF(O4679="","",O4679-TODAY())</f>
        <v>352</v>
      </c>
      <c r="S4679" s="29" t="str">
        <f aca="false">IF(C4679="&lt;&lt; vazio &gt;&gt;","VAZIA",IF(AND(O4679&lt;&gt;"",R4679&lt;0),"VENCIDO",IF(AND(O4679&lt;&gt;"",R4679&lt;=Parametros!$B$10),"PRÓX. VENCIMENTO",IF(F4679="Q","QUALIDADE",IF(F4679="S","BLOQUEADO",IF(F4679="R","RESTRITO/DEVOLUÇÃO",IF(OR(N4679="QUAR",N4679="QRES"),"QUARENTENA",IF(OR(B4679="DESCARTE",B4679="DEVOLUÇÃO"),"DESCARTE/DEVOLUÇÃO",IF(AND(D4679="",K4679&lt;&gt;""),"SEM LOTE",IF(AND(Q4679&lt;&gt;"",Q4679&gt;=Parametros!$B$11),"PARADO/SEM GIRO","OK"))))))))))</f>
        <v>OK</v>
      </c>
      <c r="T4679" s="29" t="str">
        <f aca="false">IF(AND($S4679="PARADO/SEM GIRO",$K4679="KG",OR(Painel!$B$5="(Todos)",A4679=Painel!$B$5)*OR(Painel!$E$5="(Todos)",P4679=Painel!$E$5)),$J4679+ROW()/10000000,"")</f>
        <v/>
      </c>
      <c r="U4679" s="29" t="str">
        <f aca="false">IF(AND($S4679="VENCIDO",$K4679="KG",OR(Painel!$B$5="(Todos)",A4679=Painel!$B$5)*OR(Painel!$E$5="(Todos)",P4679=Painel!$E$5)),$J4679+ROW()/10000000,"")</f>
        <v/>
      </c>
    </row>
    <row r="4680" customFormat="false" ht="15" hidden="false" customHeight="false" outlineLevel="0" collapsed="false">
      <c r="A4680" s="29" t="s">
        <v>52</v>
      </c>
      <c r="B4680" s="29" t="s">
        <v>8678</v>
      </c>
      <c r="C4680" s="29" t="s">
        <v>1292</v>
      </c>
      <c r="D4680" s="29" t="s">
        <v>1293</v>
      </c>
      <c r="E4680" s="29" t="n">
        <v>1</v>
      </c>
      <c r="F4680" s="29" t="s">
        <v>268</v>
      </c>
      <c r="G4680" s="29" t="s">
        <v>8679</v>
      </c>
      <c r="H4680" s="30" t="n">
        <v>800</v>
      </c>
      <c r="I4680" s="31" t="n">
        <v>46279</v>
      </c>
      <c r="J4680" s="30" t="n">
        <v>800</v>
      </c>
      <c r="K4680" s="29" t="s">
        <v>120</v>
      </c>
      <c r="L4680" s="29" t="s">
        <v>350</v>
      </c>
      <c r="M4680" s="29"/>
      <c r="N4680" s="29" t="s">
        <v>122</v>
      </c>
      <c r="O4680" s="31" t="n">
        <v>46826</v>
      </c>
      <c r="P4680" s="29" t="s">
        <v>123</v>
      </c>
      <c r="Q4680" s="29" t="n">
        <f aca="false">IFERROR(VALUE(L4680),"")</f>
        <v>6</v>
      </c>
      <c r="R4680" s="29" t="n">
        <f aca="true">IF(O4680="","",O4680-TODAY())</f>
        <v>541</v>
      </c>
      <c r="S4680" s="29" t="str">
        <f aca="false">IF(C4680="&lt;&lt; vazio &gt;&gt;","VAZIA",IF(AND(O4680&lt;&gt;"",R4680&lt;0),"VENCIDO",IF(AND(O4680&lt;&gt;"",R4680&lt;=Parametros!$B$10),"PRÓX. VENCIMENTO",IF(F4680="Q","QUALIDADE",IF(F4680="S","BLOQUEADO",IF(F4680="R","RESTRITO/DEVOLUÇÃO",IF(OR(N4680="QUAR",N4680="QRES"),"QUARENTENA",IF(OR(B4680="DESCARTE",B4680="DEVOLUÇÃO"),"DESCARTE/DEVOLUÇÃO",IF(AND(D4680="",K4680&lt;&gt;""),"SEM LOTE",IF(AND(Q4680&lt;&gt;"",Q4680&gt;=Parametros!$B$11),"PARADO/SEM GIRO","OK"))))))))))</f>
        <v>QUALIDADE</v>
      </c>
      <c r="T4680" s="29" t="str">
        <f aca="false">IF(AND($S4680="PARADO/SEM GIRO",$K4680="KG",OR(Painel!$B$5="(Todos)",A4680=Painel!$B$5)*OR(Painel!$E$5="(Todos)",P4680=Painel!$E$5)),$J4680+ROW()/10000000,"")</f>
        <v/>
      </c>
      <c r="U4680" s="29" t="str">
        <f aca="false">IF(AND($S4680="VENCIDO",$K4680="KG",OR(Painel!$B$5="(Todos)",A4680=Painel!$B$5)*OR(Painel!$E$5="(Todos)",P4680=Painel!$E$5)),$J4680+ROW()/10000000,"")</f>
        <v/>
      </c>
    </row>
    <row r="4681" customFormat="false" ht="15" hidden="false" customHeight="false" outlineLevel="0" collapsed="false">
      <c r="A4681" s="29" t="s">
        <v>52</v>
      </c>
      <c r="B4681" s="29" t="s">
        <v>8680</v>
      </c>
      <c r="C4681" s="29" t="s">
        <v>679</v>
      </c>
      <c r="D4681" s="29" t="s">
        <v>2860</v>
      </c>
      <c r="E4681" s="29" t="n">
        <v>1</v>
      </c>
      <c r="F4681" s="29"/>
      <c r="G4681" s="29" t="s">
        <v>8681</v>
      </c>
      <c r="H4681" s="30" t="n">
        <v>1080</v>
      </c>
      <c r="I4681" s="31" t="n">
        <v>46276</v>
      </c>
      <c r="J4681" s="30" t="n">
        <v>1080</v>
      </c>
      <c r="K4681" s="29" t="s">
        <v>120</v>
      </c>
      <c r="L4681" s="29" t="s">
        <v>133</v>
      </c>
      <c r="M4681" s="29"/>
      <c r="N4681" s="29" t="s">
        <v>122</v>
      </c>
      <c r="O4681" s="31" t="n">
        <v>46610</v>
      </c>
      <c r="P4681" s="29" t="s">
        <v>123</v>
      </c>
      <c r="Q4681" s="29" t="n">
        <f aca="false">IFERROR(VALUE(L4681),"")</f>
        <v>9</v>
      </c>
      <c r="R4681" s="29" t="n">
        <f aca="true">IF(O4681="","",O4681-TODAY())</f>
        <v>325</v>
      </c>
      <c r="S4681" s="29" t="str">
        <f aca="false">IF(C4681="&lt;&lt; vazio &gt;&gt;","VAZIA",IF(AND(O4681&lt;&gt;"",R4681&lt;0),"VENCIDO",IF(AND(O4681&lt;&gt;"",R4681&lt;=Parametros!$B$10),"PRÓX. VENCIMENTO",IF(F4681="Q","QUALIDADE",IF(F4681="S","BLOQUEADO",IF(F4681="R","RESTRITO/DEVOLUÇÃO",IF(OR(N4681="QUAR",N4681="QRES"),"QUARENTENA",IF(OR(B4681="DESCARTE",B4681="DEVOLUÇÃO"),"DESCARTE/DEVOLUÇÃO",IF(AND(D4681="",K4681&lt;&gt;""),"SEM LOTE",IF(AND(Q4681&lt;&gt;"",Q4681&gt;=Parametros!$B$11),"PARADO/SEM GIRO","OK"))))))))))</f>
        <v>OK</v>
      </c>
      <c r="T4681" s="29" t="str">
        <f aca="false">IF(AND($S4681="PARADO/SEM GIRO",$K4681="KG",OR(Painel!$B$5="(Todos)",A4681=Painel!$B$5)*OR(Painel!$E$5="(Todos)",P4681=Painel!$E$5)),$J4681+ROW()/10000000,"")</f>
        <v/>
      </c>
      <c r="U4681" s="29" t="str">
        <f aca="false">IF(AND($S4681="VENCIDO",$K4681="KG",OR(Painel!$B$5="(Todos)",A4681=Painel!$B$5)*OR(Painel!$E$5="(Todos)",P4681=Painel!$E$5)),$J4681+ROW()/10000000,"")</f>
        <v/>
      </c>
    </row>
    <row r="4682" customFormat="false" ht="15" hidden="false" customHeight="false" outlineLevel="0" collapsed="false">
      <c r="A4682" s="29" t="s">
        <v>52</v>
      </c>
      <c r="B4682" s="29" t="s">
        <v>8682</v>
      </c>
      <c r="C4682" s="29" t="s">
        <v>186</v>
      </c>
      <c r="D4682" s="29" t="s">
        <v>3527</v>
      </c>
      <c r="E4682" s="29" t="n">
        <v>1</v>
      </c>
      <c r="F4682" s="29" t="s">
        <v>268</v>
      </c>
      <c r="G4682" s="29" t="s">
        <v>8683</v>
      </c>
      <c r="H4682" s="30" t="n">
        <v>545.4</v>
      </c>
      <c r="I4682" s="31" t="n">
        <v>46285</v>
      </c>
      <c r="J4682" s="30" t="n">
        <v>545.4</v>
      </c>
      <c r="K4682" s="29" t="s">
        <v>120</v>
      </c>
      <c r="L4682" s="29" t="s">
        <v>116</v>
      </c>
      <c r="M4682" s="29"/>
      <c r="N4682" s="29" t="s">
        <v>122</v>
      </c>
      <c r="O4682" s="31" t="n">
        <v>46832</v>
      </c>
      <c r="P4682" s="29" t="s">
        <v>123</v>
      </c>
      <c r="Q4682" s="29" t="n">
        <f aca="false">IFERROR(VALUE(L4682),"")</f>
        <v>0</v>
      </c>
      <c r="R4682" s="29" t="n">
        <f aca="true">IF(O4682="","",O4682-TODAY())</f>
        <v>547</v>
      </c>
      <c r="S4682" s="29" t="str">
        <f aca="false">IF(C4682="&lt;&lt; vazio &gt;&gt;","VAZIA",IF(AND(O4682&lt;&gt;"",R4682&lt;0),"VENCIDO",IF(AND(O4682&lt;&gt;"",R4682&lt;=Parametros!$B$10),"PRÓX. VENCIMENTO",IF(F4682="Q","QUALIDADE",IF(F4682="S","BLOQUEADO",IF(F4682="R","RESTRITO/DEVOLUÇÃO",IF(OR(N4682="QUAR",N4682="QRES"),"QUARENTENA",IF(OR(B4682="DESCARTE",B4682="DEVOLUÇÃO"),"DESCARTE/DEVOLUÇÃO",IF(AND(D4682="",K4682&lt;&gt;""),"SEM LOTE",IF(AND(Q4682&lt;&gt;"",Q4682&gt;=Parametros!$B$11),"PARADO/SEM GIRO","OK"))))))))))</f>
        <v>QUALIDADE</v>
      </c>
      <c r="T4682" s="29" t="str">
        <f aca="false">IF(AND($S4682="PARADO/SEM GIRO",$K4682="KG",OR(Painel!$B$5="(Todos)",A4682=Painel!$B$5)*OR(Painel!$E$5="(Todos)",P4682=Painel!$E$5)),$J4682+ROW()/10000000,"")</f>
        <v/>
      </c>
      <c r="U4682" s="29" t="str">
        <f aca="false">IF(AND($S4682="VENCIDO",$K4682="KG",OR(Painel!$B$5="(Todos)",A4682=Painel!$B$5)*OR(Painel!$E$5="(Todos)",P4682=Painel!$E$5)),$J4682+ROW()/10000000,"")</f>
        <v/>
      </c>
    </row>
    <row r="4683" customFormat="false" ht="15" hidden="false" customHeight="false" outlineLevel="0" collapsed="false">
      <c r="A4683" s="29" t="s">
        <v>52</v>
      </c>
      <c r="B4683" s="29" t="s">
        <v>8684</v>
      </c>
      <c r="C4683" s="29" t="s">
        <v>115</v>
      </c>
      <c r="D4683" s="29"/>
      <c r="E4683" s="29" t="n">
        <v>0</v>
      </c>
      <c r="F4683" s="29"/>
      <c r="G4683" s="29"/>
      <c r="H4683" s="30" t="n">
        <v>0</v>
      </c>
      <c r="I4683" s="29"/>
      <c r="J4683" s="30" t="n">
        <v>0</v>
      </c>
      <c r="K4683" s="29"/>
      <c r="L4683" s="29" t="s">
        <v>116</v>
      </c>
      <c r="M4683" s="29"/>
      <c r="N4683" s="29"/>
      <c r="O4683" s="29"/>
      <c r="P4683" s="29"/>
      <c r="Q4683" s="29" t="n">
        <f aca="false">IFERROR(VALUE(L4683),"")</f>
        <v>0</v>
      </c>
      <c r="R4683" s="29" t="str">
        <f aca="true">IF(O4683="","",O4683-TODAY())</f>
        <v/>
      </c>
      <c r="S4683" s="29" t="str">
        <f aca="false">IF(C4683="&lt;&lt; vazio &gt;&gt;","VAZIA",IF(AND(O4683&lt;&gt;"",R4683&lt;0),"VENCIDO",IF(AND(O4683&lt;&gt;"",R4683&lt;=Parametros!$B$10),"PRÓX. VENCIMENTO",IF(F4683="Q","QUALIDADE",IF(F4683="S","BLOQUEADO",IF(F4683="R","RESTRITO/DEVOLUÇÃO",IF(OR(N4683="QUAR",N4683="QRES"),"QUARENTENA",IF(OR(B4683="DESCARTE",B4683="DEVOLUÇÃO"),"DESCARTE/DEVOLUÇÃO",IF(AND(D4683="",K4683&lt;&gt;""),"SEM LOTE",IF(AND(Q4683&lt;&gt;"",Q4683&gt;=Parametros!$B$11),"PARADO/SEM GIRO","OK"))))))))))</f>
        <v>VAZIA</v>
      </c>
      <c r="T4683" s="29" t="str">
        <f aca="false">IF(AND($S4683="PARADO/SEM GIRO",$K4683="KG",OR(Painel!$B$5="(Todos)",A4683=Painel!$B$5)*OR(Painel!$E$5="(Todos)",P4683=Painel!$E$5)),$J4683+ROW()/10000000,"")</f>
        <v/>
      </c>
      <c r="U4683" s="29" t="str">
        <f aca="false">IF(AND($S4683="VENCIDO",$K4683="KG",OR(Painel!$B$5="(Todos)",A4683=Painel!$B$5)*OR(Painel!$E$5="(Todos)",P4683=Painel!$E$5)),$J4683+ROW()/10000000,"")</f>
        <v/>
      </c>
    </row>
    <row r="4684" customFormat="false" ht="15" hidden="false" customHeight="false" outlineLevel="0" collapsed="false">
      <c r="A4684" s="29" t="s">
        <v>52</v>
      </c>
      <c r="B4684" s="29" t="s">
        <v>8685</v>
      </c>
      <c r="C4684" s="29" t="s">
        <v>362</v>
      </c>
      <c r="D4684" s="29" t="s">
        <v>450</v>
      </c>
      <c r="E4684" s="29" t="n">
        <v>1</v>
      </c>
      <c r="F4684" s="29"/>
      <c r="G4684" s="29" t="s">
        <v>8686</v>
      </c>
      <c r="H4684" s="30" t="n">
        <v>727.2</v>
      </c>
      <c r="I4684" s="31" t="n">
        <v>46244</v>
      </c>
      <c r="J4684" s="30" t="n">
        <v>727.2</v>
      </c>
      <c r="K4684" s="29" t="s">
        <v>120</v>
      </c>
      <c r="L4684" s="29" t="s">
        <v>182</v>
      </c>
      <c r="M4684" s="29"/>
      <c r="N4684" s="29" t="s">
        <v>122</v>
      </c>
      <c r="O4684" s="31" t="n">
        <v>46966</v>
      </c>
      <c r="P4684" s="29" t="s">
        <v>123</v>
      </c>
      <c r="Q4684" s="29" t="n">
        <f aca="false">IFERROR(VALUE(L4684),"")</f>
        <v>41</v>
      </c>
      <c r="R4684" s="29" t="n">
        <f aca="true">IF(O4684="","",O4684-TODAY())</f>
        <v>681</v>
      </c>
      <c r="S4684" s="29" t="str">
        <f aca="false">IF(C4684="&lt;&lt; vazio &gt;&gt;","VAZIA",IF(AND(O4684&lt;&gt;"",R4684&lt;0),"VENCIDO",IF(AND(O4684&lt;&gt;"",R4684&lt;=Parametros!$B$10),"PRÓX. VENCIMENTO",IF(F4684="Q","QUALIDADE",IF(F4684="S","BLOQUEADO",IF(F4684="R","RESTRITO/DEVOLUÇÃO",IF(OR(N4684="QUAR",N4684="QRES"),"QUARENTENA",IF(OR(B4684="DESCARTE",B4684="DEVOLUÇÃO"),"DESCARTE/DEVOLUÇÃO",IF(AND(D4684="",K4684&lt;&gt;""),"SEM LOTE",IF(AND(Q4684&lt;&gt;"",Q4684&gt;=Parametros!$B$11),"PARADO/SEM GIRO","OK"))))))))))</f>
        <v>OK</v>
      </c>
      <c r="T4684" s="29" t="str">
        <f aca="false">IF(AND($S4684="PARADO/SEM GIRO",$K4684="KG",OR(Painel!$B$5="(Todos)",A4684=Painel!$B$5)*OR(Painel!$E$5="(Todos)",P4684=Painel!$E$5)),$J4684+ROW()/10000000,"")</f>
        <v/>
      </c>
      <c r="U4684" s="29" t="str">
        <f aca="false">IF(AND($S4684="VENCIDO",$K4684="KG",OR(Painel!$B$5="(Todos)",A4684=Painel!$B$5)*OR(Painel!$E$5="(Todos)",P4684=Painel!$E$5)),$J4684+ROW()/10000000,"")</f>
        <v/>
      </c>
    </row>
    <row r="4685" customFormat="false" ht="15" hidden="false" customHeight="false" outlineLevel="0" collapsed="false">
      <c r="A4685" s="29" t="s">
        <v>52</v>
      </c>
      <c r="B4685" s="29" t="s">
        <v>8687</v>
      </c>
      <c r="C4685" s="29" t="s">
        <v>362</v>
      </c>
      <c r="D4685" s="29" t="s">
        <v>450</v>
      </c>
      <c r="E4685" s="29" t="n">
        <v>1</v>
      </c>
      <c r="F4685" s="29"/>
      <c r="G4685" s="29" t="s">
        <v>8688</v>
      </c>
      <c r="H4685" s="30" t="n">
        <v>727.2</v>
      </c>
      <c r="I4685" s="31" t="n">
        <v>46244</v>
      </c>
      <c r="J4685" s="30" t="n">
        <v>727.2</v>
      </c>
      <c r="K4685" s="29" t="s">
        <v>120</v>
      </c>
      <c r="L4685" s="29" t="s">
        <v>182</v>
      </c>
      <c r="M4685" s="29"/>
      <c r="N4685" s="29" t="s">
        <v>122</v>
      </c>
      <c r="O4685" s="31" t="n">
        <v>46966</v>
      </c>
      <c r="P4685" s="29" t="s">
        <v>123</v>
      </c>
      <c r="Q4685" s="29" t="n">
        <f aca="false">IFERROR(VALUE(L4685),"")</f>
        <v>41</v>
      </c>
      <c r="R4685" s="29" t="n">
        <f aca="true">IF(O4685="","",O4685-TODAY())</f>
        <v>681</v>
      </c>
      <c r="S4685" s="29" t="str">
        <f aca="false">IF(C4685="&lt;&lt; vazio &gt;&gt;","VAZIA",IF(AND(O4685&lt;&gt;"",R4685&lt;0),"VENCIDO",IF(AND(O4685&lt;&gt;"",R4685&lt;=Parametros!$B$10),"PRÓX. VENCIMENTO",IF(F4685="Q","QUALIDADE",IF(F4685="S","BLOQUEADO",IF(F4685="R","RESTRITO/DEVOLUÇÃO",IF(OR(N4685="QUAR",N4685="QRES"),"QUARENTENA",IF(OR(B4685="DESCARTE",B4685="DEVOLUÇÃO"),"DESCARTE/DEVOLUÇÃO",IF(AND(D4685="",K4685&lt;&gt;""),"SEM LOTE",IF(AND(Q4685&lt;&gt;"",Q4685&gt;=Parametros!$B$11),"PARADO/SEM GIRO","OK"))))))))))</f>
        <v>OK</v>
      </c>
      <c r="T4685" s="29" t="str">
        <f aca="false">IF(AND($S4685="PARADO/SEM GIRO",$K4685="KG",OR(Painel!$B$5="(Todos)",A4685=Painel!$B$5)*OR(Painel!$E$5="(Todos)",P4685=Painel!$E$5)),$J4685+ROW()/10000000,"")</f>
        <v/>
      </c>
      <c r="U4685" s="29" t="str">
        <f aca="false">IF(AND($S4685="VENCIDO",$K4685="KG",OR(Painel!$B$5="(Todos)",A4685=Painel!$B$5)*OR(Painel!$E$5="(Todos)",P4685=Painel!$E$5)),$J4685+ROW()/10000000,"")</f>
        <v/>
      </c>
    </row>
    <row r="4686" customFormat="false" ht="15" hidden="false" customHeight="false" outlineLevel="0" collapsed="false">
      <c r="A4686" s="29" t="s">
        <v>52</v>
      </c>
      <c r="B4686" s="29" t="s">
        <v>8689</v>
      </c>
      <c r="C4686" s="29" t="s">
        <v>362</v>
      </c>
      <c r="D4686" s="29" t="s">
        <v>8415</v>
      </c>
      <c r="E4686" s="29" t="n">
        <v>1</v>
      </c>
      <c r="F4686" s="29"/>
      <c r="G4686" s="29" t="s">
        <v>8690</v>
      </c>
      <c r="H4686" s="30" t="n">
        <v>727.2</v>
      </c>
      <c r="I4686" s="31" t="n">
        <v>46240</v>
      </c>
      <c r="J4686" s="30" t="n">
        <v>727.2</v>
      </c>
      <c r="K4686" s="29" t="s">
        <v>120</v>
      </c>
      <c r="L4686" s="29" t="s">
        <v>1330</v>
      </c>
      <c r="M4686" s="29"/>
      <c r="N4686" s="29" t="s">
        <v>122</v>
      </c>
      <c r="O4686" s="31" t="n">
        <v>46967</v>
      </c>
      <c r="P4686" s="29" t="s">
        <v>123</v>
      </c>
      <c r="Q4686" s="29" t="n">
        <f aca="false">IFERROR(VALUE(L4686),"")</f>
        <v>45</v>
      </c>
      <c r="R4686" s="29" t="n">
        <f aca="true">IF(O4686="","",O4686-TODAY())</f>
        <v>682</v>
      </c>
      <c r="S4686" s="29" t="str">
        <f aca="false">IF(C4686="&lt;&lt; vazio &gt;&gt;","VAZIA",IF(AND(O4686&lt;&gt;"",R4686&lt;0),"VENCIDO",IF(AND(O4686&lt;&gt;"",R4686&lt;=Parametros!$B$10),"PRÓX. VENCIMENTO",IF(F4686="Q","QUALIDADE",IF(F4686="S","BLOQUEADO",IF(F4686="R","RESTRITO/DEVOLUÇÃO",IF(OR(N4686="QUAR",N4686="QRES"),"QUARENTENA",IF(OR(B4686="DESCARTE",B4686="DEVOLUÇÃO"),"DESCARTE/DEVOLUÇÃO",IF(AND(D4686="",K4686&lt;&gt;""),"SEM LOTE",IF(AND(Q4686&lt;&gt;"",Q4686&gt;=Parametros!$B$11),"PARADO/SEM GIRO","OK"))))))))))</f>
        <v>OK</v>
      </c>
      <c r="T4686" s="29" t="str">
        <f aca="false">IF(AND($S4686="PARADO/SEM GIRO",$K4686="KG",OR(Painel!$B$5="(Todos)",A4686=Painel!$B$5)*OR(Painel!$E$5="(Todos)",P4686=Painel!$E$5)),$J4686+ROW()/10000000,"")</f>
        <v/>
      </c>
      <c r="U4686" s="29" t="str">
        <f aca="false">IF(AND($S4686="VENCIDO",$K4686="KG",OR(Painel!$B$5="(Todos)",A4686=Painel!$B$5)*OR(Painel!$E$5="(Todos)",P4686=Painel!$E$5)),$J4686+ROW()/10000000,"")</f>
        <v/>
      </c>
    </row>
    <row r="4687" customFormat="false" ht="15" hidden="false" customHeight="false" outlineLevel="0" collapsed="false">
      <c r="A4687" s="29" t="s">
        <v>52</v>
      </c>
      <c r="B4687" s="29" t="s">
        <v>8691</v>
      </c>
      <c r="C4687" s="29" t="s">
        <v>222</v>
      </c>
      <c r="D4687" s="29" t="s">
        <v>675</v>
      </c>
      <c r="E4687" s="29" t="n">
        <v>1</v>
      </c>
      <c r="F4687" s="29" t="s">
        <v>137</v>
      </c>
      <c r="G4687" s="29" t="s">
        <v>8692</v>
      </c>
      <c r="H4687" s="30" t="n">
        <v>980</v>
      </c>
      <c r="I4687" s="31" t="n">
        <v>46266</v>
      </c>
      <c r="J4687" s="30" t="n">
        <v>980</v>
      </c>
      <c r="K4687" s="29" t="s">
        <v>120</v>
      </c>
      <c r="L4687" s="29" t="s">
        <v>180</v>
      </c>
      <c r="M4687" s="29"/>
      <c r="N4687" s="29" t="s">
        <v>122</v>
      </c>
      <c r="O4687" s="31" t="n">
        <v>46797</v>
      </c>
      <c r="P4687" s="29" t="s">
        <v>123</v>
      </c>
      <c r="Q4687" s="29" t="n">
        <f aca="false">IFERROR(VALUE(L4687),"")</f>
        <v>19</v>
      </c>
      <c r="R4687" s="29" t="n">
        <f aca="true">IF(O4687="","",O4687-TODAY())</f>
        <v>512</v>
      </c>
      <c r="S4687" s="29" t="str">
        <f aca="false">IF(C4687="&lt;&lt; vazio &gt;&gt;","VAZIA",IF(AND(O4687&lt;&gt;"",R4687&lt;0),"VENCIDO",IF(AND(O4687&lt;&gt;"",R4687&lt;=Parametros!$B$10),"PRÓX. VENCIMENTO",IF(F4687="Q","QUALIDADE",IF(F4687="S","BLOQUEADO",IF(F4687="R","RESTRITO/DEVOLUÇÃO",IF(OR(N4687="QUAR",N4687="QRES"),"QUARENTENA",IF(OR(B4687="DESCARTE",B4687="DEVOLUÇÃO"),"DESCARTE/DEVOLUÇÃO",IF(AND(D4687="",K4687&lt;&gt;""),"SEM LOTE",IF(AND(Q4687&lt;&gt;"",Q4687&gt;=Parametros!$B$11),"PARADO/SEM GIRO","OK"))))))))))</f>
        <v>BLOQUEADO</v>
      </c>
      <c r="T4687" s="29" t="str">
        <f aca="false">IF(AND($S4687="PARADO/SEM GIRO",$K4687="KG",OR(Painel!$B$5="(Todos)",A4687=Painel!$B$5)*OR(Painel!$E$5="(Todos)",P4687=Painel!$E$5)),$J4687+ROW()/10000000,"")</f>
        <v/>
      </c>
      <c r="U4687" s="29" t="str">
        <f aca="false">IF(AND($S4687="VENCIDO",$K4687="KG",OR(Painel!$B$5="(Todos)",A4687=Painel!$B$5)*OR(Painel!$E$5="(Todos)",P4687=Painel!$E$5)),$J4687+ROW()/10000000,"")</f>
        <v/>
      </c>
    </row>
    <row r="4688" customFormat="false" ht="15" hidden="false" customHeight="false" outlineLevel="0" collapsed="false">
      <c r="A4688" s="29" t="s">
        <v>52</v>
      </c>
      <c r="B4688" s="29" t="s">
        <v>8693</v>
      </c>
      <c r="C4688" s="29" t="s">
        <v>115</v>
      </c>
      <c r="D4688" s="29"/>
      <c r="E4688" s="29" t="n">
        <v>0</v>
      </c>
      <c r="F4688" s="29"/>
      <c r="G4688" s="29"/>
      <c r="H4688" s="30" t="n">
        <v>0</v>
      </c>
      <c r="I4688" s="29"/>
      <c r="J4688" s="30" t="n">
        <v>0</v>
      </c>
      <c r="K4688" s="29"/>
      <c r="L4688" s="29" t="s">
        <v>116</v>
      </c>
      <c r="M4688" s="29"/>
      <c r="N4688" s="29"/>
      <c r="O4688" s="29"/>
      <c r="P4688" s="29"/>
      <c r="Q4688" s="29" t="n">
        <f aca="false">IFERROR(VALUE(L4688),"")</f>
        <v>0</v>
      </c>
      <c r="R4688" s="29" t="str">
        <f aca="true">IF(O4688="","",O4688-TODAY())</f>
        <v/>
      </c>
      <c r="S4688" s="29" t="str">
        <f aca="false">IF(C4688="&lt;&lt; vazio &gt;&gt;","VAZIA",IF(AND(O4688&lt;&gt;"",R4688&lt;0),"VENCIDO",IF(AND(O4688&lt;&gt;"",R4688&lt;=Parametros!$B$10),"PRÓX. VENCIMENTO",IF(F4688="Q","QUALIDADE",IF(F4688="S","BLOQUEADO",IF(F4688="R","RESTRITO/DEVOLUÇÃO",IF(OR(N4688="QUAR",N4688="QRES"),"QUARENTENA",IF(OR(B4688="DESCARTE",B4688="DEVOLUÇÃO"),"DESCARTE/DEVOLUÇÃO",IF(AND(D4688="",K4688&lt;&gt;""),"SEM LOTE",IF(AND(Q4688&lt;&gt;"",Q4688&gt;=Parametros!$B$11),"PARADO/SEM GIRO","OK"))))))))))</f>
        <v>VAZIA</v>
      </c>
      <c r="T4688" s="29" t="str">
        <f aca="false">IF(AND($S4688="PARADO/SEM GIRO",$K4688="KG",OR(Painel!$B$5="(Todos)",A4688=Painel!$B$5)*OR(Painel!$E$5="(Todos)",P4688=Painel!$E$5)),$J4688+ROW()/10000000,"")</f>
        <v/>
      </c>
      <c r="U4688" s="29" t="str">
        <f aca="false">IF(AND($S4688="VENCIDO",$K4688="KG",OR(Painel!$B$5="(Todos)",A4688=Painel!$B$5)*OR(Painel!$E$5="(Todos)",P4688=Painel!$E$5)),$J4688+ROW()/10000000,"")</f>
        <v/>
      </c>
    </row>
    <row r="4689" customFormat="false" ht="15" hidden="false" customHeight="false" outlineLevel="0" collapsed="false">
      <c r="A4689" s="29" t="s">
        <v>52</v>
      </c>
      <c r="B4689" s="29" t="s">
        <v>8694</v>
      </c>
      <c r="C4689" s="29" t="s">
        <v>115</v>
      </c>
      <c r="D4689" s="29"/>
      <c r="E4689" s="29" t="n">
        <v>0</v>
      </c>
      <c r="F4689" s="29"/>
      <c r="G4689" s="29"/>
      <c r="H4689" s="30" t="n">
        <v>0</v>
      </c>
      <c r="I4689" s="29"/>
      <c r="J4689" s="30" t="n">
        <v>0</v>
      </c>
      <c r="K4689" s="29"/>
      <c r="L4689" s="29" t="s">
        <v>116</v>
      </c>
      <c r="M4689" s="29"/>
      <c r="N4689" s="29"/>
      <c r="O4689" s="29"/>
      <c r="P4689" s="29"/>
      <c r="Q4689" s="29" t="n">
        <f aca="false">IFERROR(VALUE(L4689),"")</f>
        <v>0</v>
      </c>
      <c r="R4689" s="29" t="str">
        <f aca="true">IF(O4689="","",O4689-TODAY())</f>
        <v/>
      </c>
      <c r="S4689" s="29" t="str">
        <f aca="false">IF(C4689="&lt;&lt; vazio &gt;&gt;","VAZIA",IF(AND(O4689&lt;&gt;"",R4689&lt;0),"VENCIDO",IF(AND(O4689&lt;&gt;"",R4689&lt;=Parametros!$B$10),"PRÓX. VENCIMENTO",IF(F4689="Q","QUALIDADE",IF(F4689="S","BLOQUEADO",IF(F4689="R","RESTRITO/DEVOLUÇÃO",IF(OR(N4689="QUAR",N4689="QRES"),"QUARENTENA",IF(OR(B4689="DESCARTE",B4689="DEVOLUÇÃO"),"DESCARTE/DEVOLUÇÃO",IF(AND(D4689="",K4689&lt;&gt;""),"SEM LOTE",IF(AND(Q4689&lt;&gt;"",Q4689&gt;=Parametros!$B$11),"PARADO/SEM GIRO","OK"))))))))))</f>
        <v>VAZIA</v>
      </c>
      <c r="T4689" s="29" t="str">
        <f aca="false">IF(AND($S4689="PARADO/SEM GIRO",$K4689="KG",OR(Painel!$B$5="(Todos)",A4689=Painel!$B$5)*OR(Painel!$E$5="(Todos)",P4689=Painel!$E$5)),$J4689+ROW()/10000000,"")</f>
        <v/>
      </c>
      <c r="U4689" s="29" t="str">
        <f aca="false">IF(AND($S4689="VENCIDO",$K4689="KG",OR(Painel!$B$5="(Todos)",A4689=Painel!$B$5)*OR(Painel!$E$5="(Todos)",P4689=Painel!$E$5)),$J4689+ROW()/10000000,"")</f>
        <v/>
      </c>
    </row>
    <row r="4690" customFormat="false" ht="15" hidden="false" customHeight="false" outlineLevel="0" collapsed="false">
      <c r="A4690" s="29" t="s">
        <v>52</v>
      </c>
      <c r="B4690" s="29" t="s">
        <v>8695</v>
      </c>
      <c r="C4690" s="29" t="s">
        <v>1742</v>
      </c>
      <c r="D4690" s="29" t="s">
        <v>8148</v>
      </c>
      <c r="E4690" s="29" t="n">
        <v>1</v>
      </c>
      <c r="F4690" s="29"/>
      <c r="G4690" s="29" t="s">
        <v>8696</v>
      </c>
      <c r="H4690" s="30" t="n">
        <v>1000</v>
      </c>
      <c r="I4690" s="31" t="n">
        <v>46274</v>
      </c>
      <c r="J4690" s="30" t="n">
        <v>1000</v>
      </c>
      <c r="K4690" s="29" t="s">
        <v>120</v>
      </c>
      <c r="L4690" s="29" t="s">
        <v>138</v>
      </c>
      <c r="M4690" s="29"/>
      <c r="N4690" s="29" t="s">
        <v>122</v>
      </c>
      <c r="O4690" s="31" t="n">
        <v>46514</v>
      </c>
      <c r="P4690" s="29" t="s">
        <v>123</v>
      </c>
      <c r="Q4690" s="29" t="n">
        <f aca="false">IFERROR(VALUE(L4690),"")</f>
        <v>11</v>
      </c>
      <c r="R4690" s="29" t="n">
        <f aca="true">IF(O4690="","",O4690-TODAY())</f>
        <v>229</v>
      </c>
      <c r="S4690" s="29" t="str">
        <f aca="false">IF(C4690="&lt;&lt; vazio &gt;&gt;","VAZIA",IF(AND(O4690&lt;&gt;"",R4690&lt;0),"VENCIDO",IF(AND(O4690&lt;&gt;"",R4690&lt;=Parametros!$B$10),"PRÓX. VENCIMENTO",IF(F4690="Q","QUALIDADE",IF(F4690="S","BLOQUEADO",IF(F4690="R","RESTRITO/DEVOLUÇÃO",IF(OR(N4690="QUAR",N4690="QRES"),"QUARENTENA",IF(OR(B4690="DESCARTE",B4690="DEVOLUÇÃO"),"DESCARTE/DEVOLUÇÃO",IF(AND(D4690="",K4690&lt;&gt;""),"SEM LOTE",IF(AND(Q4690&lt;&gt;"",Q4690&gt;=Parametros!$B$11),"PARADO/SEM GIRO","OK"))))))))))</f>
        <v>OK</v>
      </c>
      <c r="T4690" s="29" t="str">
        <f aca="false">IF(AND($S4690="PARADO/SEM GIRO",$K4690="KG",OR(Painel!$B$5="(Todos)",A4690=Painel!$B$5)*OR(Painel!$E$5="(Todos)",P4690=Painel!$E$5)),$J4690+ROW()/10000000,"")</f>
        <v/>
      </c>
      <c r="U4690" s="29" t="str">
        <f aca="false">IF(AND($S4690="VENCIDO",$K4690="KG",OR(Painel!$B$5="(Todos)",A4690=Painel!$B$5)*OR(Painel!$E$5="(Todos)",P4690=Painel!$E$5)),$J4690+ROW()/10000000,"")</f>
        <v/>
      </c>
    </row>
    <row r="4691" customFormat="false" ht="15" hidden="false" customHeight="false" outlineLevel="0" collapsed="false">
      <c r="A4691" s="29" t="s">
        <v>52</v>
      </c>
      <c r="B4691" s="29" t="s">
        <v>8697</v>
      </c>
      <c r="C4691" s="29" t="s">
        <v>222</v>
      </c>
      <c r="D4691" s="29" t="s">
        <v>2651</v>
      </c>
      <c r="E4691" s="29" t="n">
        <v>1</v>
      </c>
      <c r="F4691" s="29"/>
      <c r="G4691" s="29" t="s">
        <v>8698</v>
      </c>
      <c r="H4691" s="30" t="n">
        <v>1000</v>
      </c>
      <c r="I4691" s="31" t="n">
        <v>46282</v>
      </c>
      <c r="J4691" s="30" t="n">
        <v>1000</v>
      </c>
      <c r="K4691" s="29" t="s">
        <v>120</v>
      </c>
      <c r="L4691" s="29" t="s">
        <v>400</v>
      </c>
      <c r="M4691" s="29"/>
      <c r="N4691" s="29" t="s">
        <v>122</v>
      </c>
      <c r="O4691" s="31" t="n">
        <v>46824</v>
      </c>
      <c r="P4691" s="29" t="s">
        <v>123</v>
      </c>
      <c r="Q4691" s="29" t="n">
        <f aca="false">IFERROR(VALUE(L4691),"")</f>
        <v>3</v>
      </c>
      <c r="R4691" s="29" t="n">
        <f aca="true">IF(O4691="","",O4691-TODAY())</f>
        <v>539</v>
      </c>
      <c r="S4691" s="29" t="str">
        <f aca="false">IF(C4691="&lt;&lt; vazio &gt;&gt;","VAZIA",IF(AND(O4691&lt;&gt;"",R4691&lt;0),"VENCIDO",IF(AND(O4691&lt;&gt;"",R4691&lt;=Parametros!$B$10),"PRÓX. VENCIMENTO",IF(F4691="Q","QUALIDADE",IF(F4691="S","BLOQUEADO",IF(F4691="R","RESTRITO/DEVOLUÇÃO",IF(OR(N4691="QUAR",N4691="QRES"),"QUARENTENA",IF(OR(B4691="DESCARTE",B4691="DEVOLUÇÃO"),"DESCARTE/DEVOLUÇÃO",IF(AND(D4691="",K4691&lt;&gt;""),"SEM LOTE",IF(AND(Q4691&lt;&gt;"",Q4691&gt;=Parametros!$B$11),"PARADO/SEM GIRO","OK"))))))))))</f>
        <v>OK</v>
      </c>
      <c r="T4691" s="29" t="str">
        <f aca="false">IF(AND($S4691="PARADO/SEM GIRO",$K4691="KG",OR(Painel!$B$5="(Todos)",A4691=Painel!$B$5)*OR(Painel!$E$5="(Todos)",P4691=Painel!$E$5)),$J4691+ROW()/10000000,"")</f>
        <v/>
      </c>
      <c r="U4691" s="29" t="str">
        <f aca="false">IF(AND($S4691="VENCIDO",$K4691="KG",OR(Painel!$B$5="(Todos)",A4691=Painel!$B$5)*OR(Painel!$E$5="(Todos)",P4691=Painel!$E$5)),$J4691+ROW()/10000000,"")</f>
        <v/>
      </c>
    </row>
    <row r="4692" customFormat="false" ht="15" hidden="false" customHeight="false" outlineLevel="0" collapsed="false">
      <c r="A4692" s="29" t="s">
        <v>52</v>
      </c>
      <c r="B4692" s="29" t="s">
        <v>8699</v>
      </c>
      <c r="C4692" s="29" t="s">
        <v>1292</v>
      </c>
      <c r="D4692" s="29" t="s">
        <v>1293</v>
      </c>
      <c r="E4692" s="29" t="n">
        <v>1</v>
      </c>
      <c r="F4692" s="29" t="s">
        <v>268</v>
      </c>
      <c r="G4692" s="29" t="s">
        <v>8700</v>
      </c>
      <c r="H4692" s="30" t="n">
        <v>800</v>
      </c>
      <c r="I4692" s="31" t="n">
        <v>46280</v>
      </c>
      <c r="J4692" s="30" t="n">
        <v>800</v>
      </c>
      <c r="K4692" s="29" t="s">
        <v>120</v>
      </c>
      <c r="L4692" s="29" t="s">
        <v>144</v>
      </c>
      <c r="M4692" s="29"/>
      <c r="N4692" s="29" t="s">
        <v>122</v>
      </c>
      <c r="O4692" s="31" t="n">
        <v>46826</v>
      </c>
      <c r="P4692" s="29" t="s">
        <v>123</v>
      </c>
      <c r="Q4692" s="29" t="n">
        <f aca="false">IFERROR(VALUE(L4692),"")</f>
        <v>5</v>
      </c>
      <c r="R4692" s="29" t="n">
        <f aca="true">IF(O4692="","",O4692-TODAY())</f>
        <v>541</v>
      </c>
      <c r="S4692" s="29" t="str">
        <f aca="false">IF(C4692="&lt;&lt; vazio &gt;&gt;","VAZIA",IF(AND(O4692&lt;&gt;"",R4692&lt;0),"VENCIDO",IF(AND(O4692&lt;&gt;"",R4692&lt;=Parametros!$B$10),"PRÓX. VENCIMENTO",IF(F4692="Q","QUALIDADE",IF(F4692="S","BLOQUEADO",IF(F4692="R","RESTRITO/DEVOLUÇÃO",IF(OR(N4692="QUAR",N4692="QRES"),"QUARENTENA",IF(OR(B4692="DESCARTE",B4692="DEVOLUÇÃO"),"DESCARTE/DEVOLUÇÃO",IF(AND(D4692="",K4692&lt;&gt;""),"SEM LOTE",IF(AND(Q4692&lt;&gt;"",Q4692&gt;=Parametros!$B$11),"PARADO/SEM GIRO","OK"))))))))))</f>
        <v>QUALIDADE</v>
      </c>
      <c r="T4692" s="29" t="str">
        <f aca="false">IF(AND($S4692="PARADO/SEM GIRO",$K4692="KG",OR(Painel!$B$5="(Todos)",A4692=Painel!$B$5)*OR(Painel!$E$5="(Todos)",P4692=Painel!$E$5)),$J4692+ROW()/10000000,"")</f>
        <v/>
      </c>
      <c r="U4692" s="29" t="str">
        <f aca="false">IF(AND($S4692="VENCIDO",$K4692="KG",OR(Painel!$B$5="(Todos)",A4692=Painel!$B$5)*OR(Painel!$E$5="(Todos)",P4692=Painel!$E$5)),$J4692+ROW()/10000000,"")</f>
        <v/>
      </c>
    </row>
    <row r="4693" customFormat="false" ht="15" hidden="false" customHeight="false" outlineLevel="0" collapsed="false">
      <c r="A4693" s="29" t="s">
        <v>52</v>
      </c>
      <c r="B4693" s="29" t="s">
        <v>8701</v>
      </c>
      <c r="C4693" s="29" t="s">
        <v>679</v>
      </c>
      <c r="D4693" s="29" t="s">
        <v>2878</v>
      </c>
      <c r="E4693" s="29" t="n">
        <v>1</v>
      </c>
      <c r="F4693" s="29"/>
      <c r="G4693" s="29" t="s">
        <v>8702</v>
      </c>
      <c r="H4693" s="30" t="n">
        <v>1080</v>
      </c>
      <c r="I4693" s="31" t="n">
        <v>46276</v>
      </c>
      <c r="J4693" s="30" t="n">
        <v>1080</v>
      </c>
      <c r="K4693" s="29" t="s">
        <v>120</v>
      </c>
      <c r="L4693" s="29" t="s">
        <v>133</v>
      </c>
      <c r="M4693" s="29"/>
      <c r="N4693" s="29" t="s">
        <v>122</v>
      </c>
      <c r="O4693" s="31" t="n">
        <v>46609</v>
      </c>
      <c r="P4693" s="29" t="s">
        <v>123</v>
      </c>
      <c r="Q4693" s="29" t="n">
        <f aca="false">IFERROR(VALUE(L4693),"")</f>
        <v>9</v>
      </c>
      <c r="R4693" s="29" t="n">
        <f aca="true">IF(O4693="","",O4693-TODAY())</f>
        <v>324</v>
      </c>
      <c r="S4693" s="29" t="str">
        <f aca="false">IF(C4693="&lt;&lt; vazio &gt;&gt;","VAZIA",IF(AND(O4693&lt;&gt;"",R4693&lt;0),"VENCIDO",IF(AND(O4693&lt;&gt;"",R4693&lt;=Parametros!$B$10),"PRÓX. VENCIMENTO",IF(F4693="Q","QUALIDADE",IF(F4693="S","BLOQUEADO",IF(F4693="R","RESTRITO/DEVOLUÇÃO",IF(OR(N4693="QUAR",N4693="QRES"),"QUARENTENA",IF(OR(B4693="DESCARTE",B4693="DEVOLUÇÃO"),"DESCARTE/DEVOLUÇÃO",IF(AND(D4693="",K4693&lt;&gt;""),"SEM LOTE",IF(AND(Q4693&lt;&gt;"",Q4693&gt;=Parametros!$B$11),"PARADO/SEM GIRO","OK"))))))))))</f>
        <v>OK</v>
      </c>
      <c r="T4693" s="29" t="str">
        <f aca="false">IF(AND($S4693="PARADO/SEM GIRO",$K4693="KG",OR(Painel!$B$5="(Todos)",A4693=Painel!$B$5)*OR(Painel!$E$5="(Todos)",P4693=Painel!$E$5)),$J4693+ROW()/10000000,"")</f>
        <v/>
      </c>
      <c r="U4693" s="29" t="str">
        <f aca="false">IF(AND($S4693="VENCIDO",$K4693="KG",OR(Painel!$B$5="(Todos)",A4693=Painel!$B$5)*OR(Painel!$E$5="(Todos)",P4693=Painel!$E$5)),$J4693+ROW()/10000000,"")</f>
        <v/>
      </c>
    </row>
    <row r="4694" customFormat="false" ht="15" hidden="false" customHeight="false" outlineLevel="0" collapsed="false">
      <c r="A4694" s="29" t="s">
        <v>52</v>
      </c>
      <c r="B4694" s="29" t="s">
        <v>8703</v>
      </c>
      <c r="C4694" s="29" t="s">
        <v>1381</v>
      </c>
      <c r="D4694" s="29" t="s">
        <v>1382</v>
      </c>
      <c r="E4694" s="29" t="n">
        <v>1</v>
      </c>
      <c r="F4694" s="29"/>
      <c r="G4694" s="29" t="s">
        <v>8704</v>
      </c>
      <c r="H4694" s="30" t="n">
        <v>800</v>
      </c>
      <c r="I4694" s="31" t="n">
        <v>46235</v>
      </c>
      <c r="J4694" s="30" t="n">
        <v>800</v>
      </c>
      <c r="K4694" s="29" t="s">
        <v>120</v>
      </c>
      <c r="L4694" s="29" t="s">
        <v>694</v>
      </c>
      <c r="M4694" s="29"/>
      <c r="N4694" s="29" t="s">
        <v>122</v>
      </c>
      <c r="O4694" s="31" t="n">
        <v>46590</v>
      </c>
      <c r="P4694" s="29" t="s">
        <v>123</v>
      </c>
      <c r="Q4694" s="29" t="n">
        <f aca="false">IFERROR(VALUE(L4694),"")</f>
        <v>50</v>
      </c>
      <c r="R4694" s="29" t="n">
        <f aca="true">IF(O4694="","",O4694-TODAY())</f>
        <v>305</v>
      </c>
      <c r="S4694" s="29" t="str">
        <f aca="false">IF(C4694="&lt;&lt; vazio &gt;&gt;","VAZIA",IF(AND(O4694&lt;&gt;"",R4694&lt;0),"VENCIDO",IF(AND(O4694&lt;&gt;"",R4694&lt;=Parametros!$B$10),"PRÓX. VENCIMENTO",IF(F4694="Q","QUALIDADE",IF(F4694="S","BLOQUEADO",IF(F4694="R","RESTRITO/DEVOLUÇÃO",IF(OR(N4694="QUAR",N4694="QRES"),"QUARENTENA",IF(OR(B4694="DESCARTE",B4694="DEVOLUÇÃO"),"DESCARTE/DEVOLUÇÃO",IF(AND(D4694="",K4694&lt;&gt;""),"SEM LOTE",IF(AND(Q4694&lt;&gt;"",Q4694&gt;=Parametros!$B$11),"PARADO/SEM GIRO","OK"))))))))))</f>
        <v>OK</v>
      </c>
      <c r="T4694" s="29" t="str">
        <f aca="false">IF(AND($S4694="PARADO/SEM GIRO",$K4694="KG",OR(Painel!$B$5="(Todos)",A4694=Painel!$B$5)*OR(Painel!$E$5="(Todos)",P4694=Painel!$E$5)),$J4694+ROW()/10000000,"")</f>
        <v/>
      </c>
      <c r="U4694" s="29" t="str">
        <f aca="false">IF(AND($S4694="VENCIDO",$K4694="KG",OR(Painel!$B$5="(Todos)",A4694=Painel!$B$5)*OR(Painel!$E$5="(Todos)",P4694=Painel!$E$5)),$J4694+ROW()/10000000,"")</f>
        <v/>
      </c>
    </row>
    <row r="4695" customFormat="false" ht="15" hidden="false" customHeight="false" outlineLevel="0" collapsed="false">
      <c r="A4695" s="29" t="s">
        <v>52</v>
      </c>
      <c r="B4695" s="29" t="s">
        <v>8705</v>
      </c>
      <c r="C4695" s="29" t="s">
        <v>115</v>
      </c>
      <c r="D4695" s="29"/>
      <c r="E4695" s="29" t="n">
        <v>0</v>
      </c>
      <c r="F4695" s="29"/>
      <c r="G4695" s="29"/>
      <c r="H4695" s="30" t="n">
        <v>0</v>
      </c>
      <c r="I4695" s="29"/>
      <c r="J4695" s="30" t="n">
        <v>0</v>
      </c>
      <c r="K4695" s="29"/>
      <c r="L4695" s="29" t="s">
        <v>116</v>
      </c>
      <c r="M4695" s="29"/>
      <c r="N4695" s="29"/>
      <c r="O4695" s="29"/>
      <c r="P4695" s="29"/>
      <c r="Q4695" s="29" t="n">
        <f aca="false">IFERROR(VALUE(L4695),"")</f>
        <v>0</v>
      </c>
      <c r="R4695" s="29" t="str">
        <f aca="true">IF(O4695="","",O4695-TODAY())</f>
        <v/>
      </c>
      <c r="S4695" s="29" t="str">
        <f aca="false">IF(C4695="&lt;&lt; vazio &gt;&gt;","VAZIA",IF(AND(O4695&lt;&gt;"",R4695&lt;0),"VENCIDO",IF(AND(O4695&lt;&gt;"",R4695&lt;=Parametros!$B$10),"PRÓX. VENCIMENTO",IF(F4695="Q","QUALIDADE",IF(F4695="S","BLOQUEADO",IF(F4695="R","RESTRITO/DEVOLUÇÃO",IF(OR(N4695="QUAR",N4695="QRES"),"QUARENTENA",IF(OR(B4695="DESCARTE",B4695="DEVOLUÇÃO"),"DESCARTE/DEVOLUÇÃO",IF(AND(D4695="",K4695&lt;&gt;""),"SEM LOTE",IF(AND(Q4695&lt;&gt;"",Q4695&gt;=Parametros!$B$11),"PARADO/SEM GIRO","OK"))))))))))</f>
        <v>VAZIA</v>
      </c>
      <c r="T4695" s="29" t="str">
        <f aca="false">IF(AND($S4695="PARADO/SEM GIRO",$K4695="KG",OR(Painel!$B$5="(Todos)",A4695=Painel!$B$5)*OR(Painel!$E$5="(Todos)",P4695=Painel!$E$5)),$J4695+ROW()/10000000,"")</f>
        <v/>
      </c>
      <c r="U4695" s="29" t="str">
        <f aca="false">IF(AND($S4695="VENCIDO",$K4695="KG",OR(Painel!$B$5="(Todos)",A4695=Painel!$B$5)*OR(Painel!$E$5="(Todos)",P4695=Painel!$E$5)),$J4695+ROW()/10000000,"")</f>
        <v/>
      </c>
    </row>
    <row r="4696" customFormat="false" ht="15" hidden="false" customHeight="false" outlineLevel="0" collapsed="false">
      <c r="A4696" s="29" t="s">
        <v>52</v>
      </c>
      <c r="B4696" s="29" t="s">
        <v>8706</v>
      </c>
      <c r="C4696" s="29" t="s">
        <v>362</v>
      </c>
      <c r="D4696" s="29" t="s">
        <v>450</v>
      </c>
      <c r="E4696" s="29" t="n">
        <v>1</v>
      </c>
      <c r="F4696" s="29"/>
      <c r="G4696" s="29" t="s">
        <v>8707</v>
      </c>
      <c r="H4696" s="30" t="n">
        <v>727.2</v>
      </c>
      <c r="I4696" s="31" t="n">
        <v>46244</v>
      </c>
      <c r="J4696" s="30" t="n">
        <v>727.2</v>
      </c>
      <c r="K4696" s="29" t="s">
        <v>120</v>
      </c>
      <c r="L4696" s="29" t="s">
        <v>182</v>
      </c>
      <c r="M4696" s="29"/>
      <c r="N4696" s="29" t="s">
        <v>122</v>
      </c>
      <c r="O4696" s="31" t="n">
        <v>46966</v>
      </c>
      <c r="P4696" s="29" t="s">
        <v>123</v>
      </c>
      <c r="Q4696" s="29" t="n">
        <f aca="false">IFERROR(VALUE(L4696),"")</f>
        <v>41</v>
      </c>
      <c r="R4696" s="29" t="n">
        <f aca="true">IF(O4696="","",O4696-TODAY())</f>
        <v>681</v>
      </c>
      <c r="S4696" s="29" t="str">
        <f aca="false">IF(C4696="&lt;&lt; vazio &gt;&gt;","VAZIA",IF(AND(O4696&lt;&gt;"",R4696&lt;0),"VENCIDO",IF(AND(O4696&lt;&gt;"",R4696&lt;=Parametros!$B$10),"PRÓX. VENCIMENTO",IF(F4696="Q","QUALIDADE",IF(F4696="S","BLOQUEADO",IF(F4696="R","RESTRITO/DEVOLUÇÃO",IF(OR(N4696="QUAR",N4696="QRES"),"QUARENTENA",IF(OR(B4696="DESCARTE",B4696="DEVOLUÇÃO"),"DESCARTE/DEVOLUÇÃO",IF(AND(D4696="",K4696&lt;&gt;""),"SEM LOTE",IF(AND(Q4696&lt;&gt;"",Q4696&gt;=Parametros!$B$11),"PARADO/SEM GIRO","OK"))))))))))</f>
        <v>OK</v>
      </c>
      <c r="T4696" s="29" t="str">
        <f aca="false">IF(AND($S4696="PARADO/SEM GIRO",$K4696="KG",OR(Painel!$B$5="(Todos)",A4696=Painel!$B$5)*OR(Painel!$E$5="(Todos)",P4696=Painel!$E$5)),$J4696+ROW()/10000000,"")</f>
        <v/>
      </c>
      <c r="U4696" s="29" t="str">
        <f aca="false">IF(AND($S4696="VENCIDO",$K4696="KG",OR(Painel!$B$5="(Todos)",A4696=Painel!$B$5)*OR(Painel!$E$5="(Todos)",P4696=Painel!$E$5)),$J4696+ROW()/10000000,"")</f>
        <v/>
      </c>
    </row>
    <row r="4697" customFormat="false" ht="15" hidden="false" customHeight="false" outlineLevel="0" collapsed="false">
      <c r="A4697" s="29" t="s">
        <v>52</v>
      </c>
      <c r="B4697" s="29" t="s">
        <v>8708</v>
      </c>
      <c r="C4697" s="29" t="s">
        <v>876</v>
      </c>
      <c r="D4697" s="29" t="s">
        <v>8709</v>
      </c>
      <c r="E4697" s="29" t="n">
        <v>1</v>
      </c>
      <c r="F4697" s="29"/>
      <c r="G4697" s="29" t="s">
        <v>8710</v>
      </c>
      <c r="H4697" s="30" t="n">
        <v>370</v>
      </c>
      <c r="I4697" s="31" t="n">
        <v>46281</v>
      </c>
      <c r="J4697" s="30" t="n">
        <v>370</v>
      </c>
      <c r="K4697" s="29" t="s">
        <v>120</v>
      </c>
      <c r="L4697" s="29" t="s">
        <v>284</v>
      </c>
      <c r="M4697" s="29"/>
      <c r="N4697" s="29" t="s">
        <v>122</v>
      </c>
      <c r="O4697" s="31" t="n">
        <v>46828</v>
      </c>
      <c r="P4697" s="29" t="s">
        <v>123</v>
      </c>
      <c r="Q4697" s="29" t="n">
        <f aca="false">IFERROR(VALUE(L4697),"")</f>
        <v>4</v>
      </c>
      <c r="R4697" s="29" t="n">
        <f aca="true">IF(O4697="","",O4697-TODAY())</f>
        <v>543</v>
      </c>
      <c r="S4697" s="29" t="str">
        <f aca="false">IF(C4697="&lt;&lt; vazio &gt;&gt;","VAZIA",IF(AND(O4697&lt;&gt;"",R4697&lt;0),"VENCIDO",IF(AND(O4697&lt;&gt;"",R4697&lt;=Parametros!$B$10),"PRÓX. VENCIMENTO",IF(F4697="Q","QUALIDADE",IF(F4697="S","BLOQUEADO",IF(F4697="R","RESTRITO/DEVOLUÇÃO",IF(OR(N4697="QUAR",N4697="QRES"),"QUARENTENA",IF(OR(B4697="DESCARTE",B4697="DEVOLUÇÃO"),"DESCARTE/DEVOLUÇÃO",IF(AND(D4697="",K4697&lt;&gt;""),"SEM LOTE",IF(AND(Q4697&lt;&gt;"",Q4697&gt;=Parametros!$B$11),"PARADO/SEM GIRO","OK"))))))))))</f>
        <v>OK</v>
      </c>
      <c r="T4697" s="29" t="str">
        <f aca="false">IF(AND($S4697="PARADO/SEM GIRO",$K4697="KG",OR(Painel!$B$5="(Todos)",A4697=Painel!$B$5)*OR(Painel!$E$5="(Todos)",P4697=Painel!$E$5)),$J4697+ROW()/10000000,"")</f>
        <v/>
      </c>
      <c r="U4697" s="29" t="str">
        <f aca="false">IF(AND($S4697="VENCIDO",$K4697="KG",OR(Painel!$B$5="(Todos)",A4697=Painel!$B$5)*OR(Painel!$E$5="(Todos)",P4697=Painel!$E$5)),$J4697+ROW()/10000000,"")</f>
        <v/>
      </c>
    </row>
    <row r="4698" customFormat="false" ht="15" hidden="false" customHeight="false" outlineLevel="0" collapsed="false">
      <c r="A4698" s="29" t="s">
        <v>52</v>
      </c>
      <c r="B4698" s="29" t="s">
        <v>8711</v>
      </c>
      <c r="C4698" s="29" t="s">
        <v>691</v>
      </c>
      <c r="D4698" s="29" t="s">
        <v>8712</v>
      </c>
      <c r="E4698" s="29" t="n">
        <v>1</v>
      </c>
      <c r="F4698" s="29"/>
      <c r="G4698" s="29" t="s">
        <v>8713</v>
      </c>
      <c r="H4698" s="30" t="n">
        <v>960</v>
      </c>
      <c r="I4698" s="31" t="n">
        <v>46266</v>
      </c>
      <c r="J4698" s="30" t="n">
        <v>960</v>
      </c>
      <c r="K4698" s="29" t="s">
        <v>120</v>
      </c>
      <c r="L4698" s="29" t="s">
        <v>180</v>
      </c>
      <c r="M4698" s="29"/>
      <c r="N4698" s="29" t="s">
        <v>122</v>
      </c>
      <c r="O4698" s="31" t="n">
        <v>46608</v>
      </c>
      <c r="P4698" s="29" t="s">
        <v>123</v>
      </c>
      <c r="Q4698" s="29" t="n">
        <f aca="false">IFERROR(VALUE(L4698),"")</f>
        <v>19</v>
      </c>
      <c r="R4698" s="29" t="n">
        <f aca="true">IF(O4698="","",O4698-TODAY())</f>
        <v>323</v>
      </c>
      <c r="S4698" s="29" t="str">
        <f aca="false">IF(C4698="&lt;&lt; vazio &gt;&gt;","VAZIA",IF(AND(O4698&lt;&gt;"",R4698&lt;0),"VENCIDO",IF(AND(O4698&lt;&gt;"",R4698&lt;=Parametros!$B$10),"PRÓX. VENCIMENTO",IF(F4698="Q","QUALIDADE",IF(F4698="S","BLOQUEADO",IF(F4698="R","RESTRITO/DEVOLUÇÃO",IF(OR(N4698="QUAR",N4698="QRES"),"QUARENTENA",IF(OR(B4698="DESCARTE",B4698="DEVOLUÇÃO"),"DESCARTE/DEVOLUÇÃO",IF(AND(D4698="",K4698&lt;&gt;""),"SEM LOTE",IF(AND(Q4698&lt;&gt;"",Q4698&gt;=Parametros!$B$11),"PARADO/SEM GIRO","OK"))))))))))</f>
        <v>OK</v>
      </c>
      <c r="T4698" s="29" t="str">
        <f aca="false">IF(AND($S4698="PARADO/SEM GIRO",$K4698="KG",OR(Painel!$B$5="(Todos)",A4698=Painel!$B$5)*OR(Painel!$E$5="(Todos)",P4698=Painel!$E$5)),$J4698+ROW()/10000000,"")</f>
        <v/>
      </c>
      <c r="U4698" s="29" t="str">
        <f aca="false">IF(AND($S4698="VENCIDO",$K4698="KG",OR(Painel!$B$5="(Todos)",A4698=Painel!$B$5)*OR(Painel!$E$5="(Todos)",P4698=Painel!$E$5)),$J4698+ROW()/10000000,"")</f>
        <v/>
      </c>
    </row>
    <row r="4699" customFormat="false" ht="15" hidden="false" customHeight="false" outlineLevel="0" collapsed="false">
      <c r="A4699" s="29" t="s">
        <v>52</v>
      </c>
      <c r="B4699" s="29" t="s">
        <v>8714</v>
      </c>
      <c r="C4699" s="29" t="s">
        <v>362</v>
      </c>
      <c r="D4699" s="29" t="s">
        <v>8415</v>
      </c>
      <c r="E4699" s="29" t="n">
        <v>1</v>
      </c>
      <c r="F4699" s="29"/>
      <c r="G4699" s="29" t="s">
        <v>8715</v>
      </c>
      <c r="H4699" s="30" t="n">
        <v>727.2</v>
      </c>
      <c r="I4699" s="31" t="n">
        <v>46240</v>
      </c>
      <c r="J4699" s="30" t="n">
        <v>727.2</v>
      </c>
      <c r="K4699" s="29" t="s">
        <v>120</v>
      </c>
      <c r="L4699" s="29" t="s">
        <v>1330</v>
      </c>
      <c r="M4699" s="29"/>
      <c r="N4699" s="29" t="s">
        <v>122</v>
      </c>
      <c r="O4699" s="31" t="n">
        <v>46967</v>
      </c>
      <c r="P4699" s="29" t="s">
        <v>123</v>
      </c>
      <c r="Q4699" s="29" t="n">
        <f aca="false">IFERROR(VALUE(L4699),"")</f>
        <v>45</v>
      </c>
      <c r="R4699" s="29" t="n">
        <f aca="true">IF(O4699="","",O4699-TODAY())</f>
        <v>682</v>
      </c>
      <c r="S4699" s="29" t="str">
        <f aca="false">IF(C4699="&lt;&lt; vazio &gt;&gt;","VAZIA",IF(AND(O4699&lt;&gt;"",R4699&lt;0),"VENCIDO",IF(AND(O4699&lt;&gt;"",R4699&lt;=Parametros!$B$10),"PRÓX. VENCIMENTO",IF(F4699="Q","QUALIDADE",IF(F4699="S","BLOQUEADO",IF(F4699="R","RESTRITO/DEVOLUÇÃO",IF(OR(N4699="QUAR",N4699="QRES"),"QUARENTENA",IF(OR(B4699="DESCARTE",B4699="DEVOLUÇÃO"),"DESCARTE/DEVOLUÇÃO",IF(AND(D4699="",K4699&lt;&gt;""),"SEM LOTE",IF(AND(Q4699&lt;&gt;"",Q4699&gt;=Parametros!$B$11),"PARADO/SEM GIRO","OK"))))))))))</f>
        <v>OK</v>
      </c>
      <c r="T4699" s="29" t="str">
        <f aca="false">IF(AND($S4699="PARADO/SEM GIRO",$K4699="KG",OR(Painel!$B$5="(Todos)",A4699=Painel!$B$5)*OR(Painel!$E$5="(Todos)",P4699=Painel!$E$5)),$J4699+ROW()/10000000,"")</f>
        <v/>
      </c>
      <c r="U4699" s="29" t="str">
        <f aca="false">IF(AND($S4699="VENCIDO",$K4699="KG",OR(Painel!$B$5="(Todos)",A4699=Painel!$B$5)*OR(Painel!$E$5="(Todos)",P4699=Painel!$E$5)),$J4699+ROW()/10000000,"")</f>
        <v/>
      </c>
    </row>
    <row r="4700" customFormat="false" ht="15" hidden="false" customHeight="false" outlineLevel="0" collapsed="false">
      <c r="A4700" s="29" t="s">
        <v>52</v>
      </c>
      <c r="B4700" s="29" t="s">
        <v>8716</v>
      </c>
      <c r="C4700" s="29" t="s">
        <v>115</v>
      </c>
      <c r="D4700" s="29"/>
      <c r="E4700" s="29" t="n">
        <v>0</v>
      </c>
      <c r="F4700" s="29"/>
      <c r="G4700" s="29"/>
      <c r="H4700" s="30" t="n">
        <v>0</v>
      </c>
      <c r="I4700" s="29"/>
      <c r="J4700" s="30" t="n">
        <v>0</v>
      </c>
      <c r="K4700" s="29"/>
      <c r="L4700" s="29" t="s">
        <v>116</v>
      </c>
      <c r="M4700" s="29"/>
      <c r="N4700" s="29"/>
      <c r="O4700" s="29"/>
      <c r="P4700" s="29"/>
      <c r="Q4700" s="29" t="n">
        <f aca="false">IFERROR(VALUE(L4700),"")</f>
        <v>0</v>
      </c>
      <c r="R4700" s="29" t="str">
        <f aca="true">IF(O4700="","",O4700-TODAY())</f>
        <v/>
      </c>
      <c r="S4700" s="29" t="str">
        <f aca="false">IF(C4700="&lt;&lt; vazio &gt;&gt;","VAZIA",IF(AND(O4700&lt;&gt;"",R4700&lt;0),"VENCIDO",IF(AND(O4700&lt;&gt;"",R4700&lt;=Parametros!$B$10),"PRÓX. VENCIMENTO",IF(F4700="Q","QUALIDADE",IF(F4700="S","BLOQUEADO",IF(F4700="R","RESTRITO/DEVOLUÇÃO",IF(OR(N4700="QUAR",N4700="QRES"),"QUARENTENA",IF(OR(B4700="DESCARTE",B4700="DEVOLUÇÃO"),"DESCARTE/DEVOLUÇÃO",IF(AND(D4700="",K4700&lt;&gt;""),"SEM LOTE",IF(AND(Q4700&lt;&gt;"",Q4700&gt;=Parametros!$B$11),"PARADO/SEM GIRO","OK"))))))))))</f>
        <v>VAZIA</v>
      </c>
      <c r="T4700" s="29" t="str">
        <f aca="false">IF(AND($S4700="PARADO/SEM GIRO",$K4700="KG",OR(Painel!$B$5="(Todos)",A4700=Painel!$B$5)*OR(Painel!$E$5="(Todos)",P4700=Painel!$E$5)),$J4700+ROW()/10000000,"")</f>
        <v/>
      </c>
      <c r="U4700" s="29" t="str">
        <f aca="false">IF(AND($S4700="VENCIDO",$K4700="KG",OR(Painel!$B$5="(Todos)",A4700=Painel!$B$5)*OR(Painel!$E$5="(Todos)",P4700=Painel!$E$5)),$J4700+ROW()/10000000,"")</f>
        <v/>
      </c>
    </row>
    <row r="4701" customFormat="false" ht="15" hidden="false" customHeight="false" outlineLevel="0" collapsed="false">
      <c r="A4701" s="29" t="s">
        <v>52</v>
      </c>
      <c r="B4701" s="29" t="s">
        <v>8717</v>
      </c>
      <c r="C4701" s="29" t="s">
        <v>115</v>
      </c>
      <c r="D4701" s="29"/>
      <c r="E4701" s="29" t="n">
        <v>0</v>
      </c>
      <c r="F4701" s="29"/>
      <c r="G4701" s="29"/>
      <c r="H4701" s="30" t="n">
        <v>0</v>
      </c>
      <c r="I4701" s="29"/>
      <c r="J4701" s="30" t="n">
        <v>0</v>
      </c>
      <c r="K4701" s="29"/>
      <c r="L4701" s="29" t="s">
        <v>116</v>
      </c>
      <c r="M4701" s="29"/>
      <c r="N4701" s="29"/>
      <c r="O4701" s="29"/>
      <c r="P4701" s="29"/>
      <c r="Q4701" s="29" t="n">
        <f aca="false">IFERROR(VALUE(L4701),"")</f>
        <v>0</v>
      </c>
      <c r="R4701" s="29" t="str">
        <f aca="true">IF(O4701="","",O4701-TODAY())</f>
        <v/>
      </c>
      <c r="S4701" s="29" t="str">
        <f aca="false">IF(C4701="&lt;&lt; vazio &gt;&gt;","VAZIA",IF(AND(O4701&lt;&gt;"",R4701&lt;0),"VENCIDO",IF(AND(O4701&lt;&gt;"",R4701&lt;=Parametros!$B$10),"PRÓX. VENCIMENTO",IF(F4701="Q","QUALIDADE",IF(F4701="S","BLOQUEADO",IF(F4701="R","RESTRITO/DEVOLUÇÃO",IF(OR(N4701="QUAR",N4701="QRES"),"QUARENTENA",IF(OR(B4701="DESCARTE",B4701="DEVOLUÇÃO"),"DESCARTE/DEVOLUÇÃO",IF(AND(D4701="",K4701&lt;&gt;""),"SEM LOTE",IF(AND(Q4701&lt;&gt;"",Q4701&gt;=Parametros!$B$11),"PARADO/SEM GIRO","OK"))))))))))</f>
        <v>VAZIA</v>
      </c>
      <c r="T4701" s="29" t="str">
        <f aca="false">IF(AND($S4701="PARADO/SEM GIRO",$K4701="KG",OR(Painel!$B$5="(Todos)",A4701=Painel!$B$5)*OR(Painel!$E$5="(Todos)",P4701=Painel!$E$5)),$J4701+ROW()/10000000,"")</f>
        <v/>
      </c>
      <c r="U4701" s="29" t="str">
        <f aca="false">IF(AND($S4701="VENCIDO",$K4701="KG",OR(Painel!$B$5="(Todos)",A4701=Painel!$B$5)*OR(Painel!$E$5="(Todos)",P4701=Painel!$E$5)),$J4701+ROW()/10000000,"")</f>
        <v/>
      </c>
    </row>
    <row r="4702" customFormat="false" ht="15" hidden="false" customHeight="false" outlineLevel="0" collapsed="false">
      <c r="A4702" s="29" t="s">
        <v>52</v>
      </c>
      <c r="B4702" s="29" t="s">
        <v>8718</v>
      </c>
      <c r="C4702" s="29" t="s">
        <v>222</v>
      </c>
      <c r="D4702" s="29" t="s">
        <v>738</v>
      </c>
      <c r="E4702" s="29" t="n">
        <v>1</v>
      </c>
      <c r="F4702" s="29" t="s">
        <v>268</v>
      </c>
      <c r="G4702" s="29" t="s">
        <v>8719</v>
      </c>
      <c r="H4702" s="30" t="n">
        <v>1000</v>
      </c>
      <c r="I4702" s="31" t="n">
        <v>46280</v>
      </c>
      <c r="J4702" s="30" t="n">
        <v>1000</v>
      </c>
      <c r="K4702" s="29" t="s">
        <v>120</v>
      </c>
      <c r="L4702" s="29" t="s">
        <v>144</v>
      </c>
      <c r="M4702" s="29"/>
      <c r="N4702" s="29" t="s">
        <v>122</v>
      </c>
      <c r="O4702" s="31" t="n">
        <v>46826</v>
      </c>
      <c r="P4702" s="29" t="s">
        <v>123</v>
      </c>
      <c r="Q4702" s="29" t="n">
        <f aca="false">IFERROR(VALUE(L4702),"")</f>
        <v>5</v>
      </c>
      <c r="R4702" s="29" t="n">
        <f aca="true">IF(O4702="","",O4702-TODAY())</f>
        <v>541</v>
      </c>
      <c r="S4702" s="29" t="str">
        <f aca="false">IF(C4702="&lt;&lt; vazio &gt;&gt;","VAZIA",IF(AND(O4702&lt;&gt;"",R4702&lt;0),"VENCIDO",IF(AND(O4702&lt;&gt;"",R4702&lt;=Parametros!$B$10),"PRÓX. VENCIMENTO",IF(F4702="Q","QUALIDADE",IF(F4702="S","BLOQUEADO",IF(F4702="R","RESTRITO/DEVOLUÇÃO",IF(OR(N4702="QUAR",N4702="QRES"),"QUARENTENA",IF(OR(B4702="DESCARTE",B4702="DEVOLUÇÃO"),"DESCARTE/DEVOLUÇÃO",IF(AND(D4702="",K4702&lt;&gt;""),"SEM LOTE",IF(AND(Q4702&lt;&gt;"",Q4702&gt;=Parametros!$B$11),"PARADO/SEM GIRO","OK"))))))))))</f>
        <v>QUALIDADE</v>
      </c>
      <c r="T4702" s="29" t="str">
        <f aca="false">IF(AND($S4702="PARADO/SEM GIRO",$K4702="KG",OR(Painel!$B$5="(Todos)",A4702=Painel!$B$5)*OR(Painel!$E$5="(Todos)",P4702=Painel!$E$5)),$J4702+ROW()/10000000,"")</f>
        <v/>
      </c>
      <c r="U4702" s="29" t="str">
        <f aca="false">IF(AND($S4702="VENCIDO",$K4702="KG",OR(Painel!$B$5="(Todos)",A4702=Painel!$B$5)*OR(Painel!$E$5="(Todos)",P4702=Painel!$E$5)),$J4702+ROW()/10000000,"")</f>
        <v/>
      </c>
    </row>
    <row r="4703" customFormat="false" ht="15" hidden="false" customHeight="false" outlineLevel="0" collapsed="false">
      <c r="A4703" s="29" t="s">
        <v>52</v>
      </c>
      <c r="B4703" s="29" t="s">
        <v>8720</v>
      </c>
      <c r="C4703" s="29" t="s">
        <v>1292</v>
      </c>
      <c r="D4703" s="29" t="s">
        <v>1293</v>
      </c>
      <c r="E4703" s="29" t="n">
        <v>1</v>
      </c>
      <c r="F4703" s="29" t="s">
        <v>268</v>
      </c>
      <c r="G4703" s="29" t="s">
        <v>8721</v>
      </c>
      <c r="H4703" s="30" t="n">
        <v>800</v>
      </c>
      <c r="I4703" s="31" t="n">
        <v>46279</v>
      </c>
      <c r="J4703" s="30" t="n">
        <v>800</v>
      </c>
      <c r="K4703" s="29" t="s">
        <v>120</v>
      </c>
      <c r="L4703" s="29" t="s">
        <v>350</v>
      </c>
      <c r="M4703" s="29"/>
      <c r="N4703" s="29" t="s">
        <v>122</v>
      </c>
      <c r="O4703" s="31" t="n">
        <v>46826</v>
      </c>
      <c r="P4703" s="29" t="s">
        <v>123</v>
      </c>
      <c r="Q4703" s="29" t="n">
        <f aca="false">IFERROR(VALUE(L4703),"")</f>
        <v>6</v>
      </c>
      <c r="R4703" s="29" t="n">
        <f aca="true">IF(O4703="","",O4703-TODAY())</f>
        <v>541</v>
      </c>
      <c r="S4703" s="29" t="str">
        <f aca="false">IF(C4703="&lt;&lt; vazio &gt;&gt;","VAZIA",IF(AND(O4703&lt;&gt;"",R4703&lt;0),"VENCIDO",IF(AND(O4703&lt;&gt;"",R4703&lt;=Parametros!$B$10),"PRÓX. VENCIMENTO",IF(F4703="Q","QUALIDADE",IF(F4703="S","BLOQUEADO",IF(F4703="R","RESTRITO/DEVOLUÇÃO",IF(OR(N4703="QUAR",N4703="QRES"),"QUARENTENA",IF(OR(B4703="DESCARTE",B4703="DEVOLUÇÃO"),"DESCARTE/DEVOLUÇÃO",IF(AND(D4703="",K4703&lt;&gt;""),"SEM LOTE",IF(AND(Q4703&lt;&gt;"",Q4703&gt;=Parametros!$B$11),"PARADO/SEM GIRO","OK"))))))))))</f>
        <v>QUALIDADE</v>
      </c>
      <c r="T4703" s="29" t="str">
        <f aca="false">IF(AND($S4703="PARADO/SEM GIRO",$K4703="KG",OR(Painel!$B$5="(Todos)",A4703=Painel!$B$5)*OR(Painel!$E$5="(Todos)",P4703=Painel!$E$5)),$J4703+ROW()/10000000,"")</f>
        <v/>
      </c>
      <c r="U4703" s="29" t="str">
        <f aca="false">IF(AND($S4703="VENCIDO",$K4703="KG",OR(Painel!$B$5="(Todos)",A4703=Painel!$B$5)*OR(Painel!$E$5="(Todos)",P4703=Painel!$E$5)),$J4703+ROW()/10000000,"")</f>
        <v/>
      </c>
    </row>
    <row r="4704" customFormat="false" ht="15" hidden="false" customHeight="false" outlineLevel="0" collapsed="false">
      <c r="A4704" s="29" t="s">
        <v>52</v>
      </c>
      <c r="B4704" s="29" t="s">
        <v>8722</v>
      </c>
      <c r="C4704" s="29" t="s">
        <v>691</v>
      </c>
      <c r="D4704" s="29" t="s">
        <v>8723</v>
      </c>
      <c r="E4704" s="29" t="n">
        <v>1</v>
      </c>
      <c r="F4704" s="29"/>
      <c r="G4704" s="29" t="s">
        <v>8724</v>
      </c>
      <c r="H4704" s="30" t="n">
        <v>1000</v>
      </c>
      <c r="I4704" s="31" t="n">
        <v>46281</v>
      </c>
      <c r="J4704" s="30" t="n">
        <v>1000</v>
      </c>
      <c r="K4704" s="29" t="s">
        <v>120</v>
      </c>
      <c r="L4704" s="29" t="s">
        <v>284</v>
      </c>
      <c r="M4704" s="29"/>
      <c r="N4704" s="29" t="s">
        <v>122</v>
      </c>
      <c r="O4704" s="31" t="n">
        <v>47012</v>
      </c>
      <c r="P4704" s="29" t="s">
        <v>123</v>
      </c>
      <c r="Q4704" s="29" t="n">
        <f aca="false">IFERROR(VALUE(L4704),"")</f>
        <v>4</v>
      </c>
      <c r="R4704" s="29" t="n">
        <f aca="true">IF(O4704="","",O4704-TODAY())</f>
        <v>727</v>
      </c>
      <c r="S4704" s="29" t="str">
        <f aca="false">IF(C4704="&lt;&lt; vazio &gt;&gt;","VAZIA",IF(AND(O4704&lt;&gt;"",R4704&lt;0),"VENCIDO",IF(AND(O4704&lt;&gt;"",R4704&lt;=Parametros!$B$10),"PRÓX. VENCIMENTO",IF(F4704="Q","QUALIDADE",IF(F4704="S","BLOQUEADO",IF(F4704="R","RESTRITO/DEVOLUÇÃO",IF(OR(N4704="QUAR",N4704="QRES"),"QUARENTENA",IF(OR(B4704="DESCARTE",B4704="DEVOLUÇÃO"),"DESCARTE/DEVOLUÇÃO",IF(AND(D4704="",K4704&lt;&gt;""),"SEM LOTE",IF(AND(Q4704&lt;&gt;"",Q4704&gt;=Parametros!$B$11),"PARADO/SEM GIRO","OK"))))))))))</f>
        <v>OK</v>
      </c>
      <c r="T4704" s="29" t="str">
        <f aca="false">IF(AND($S4704="PARADO/SEM GIRO",$K4704="KG",OR(Painel!$B$5="(Todos)",A4704=Painel!$B$5)*OR(Painel!$E$5="(Todos)",P4704=Painel!$E$5)),$J4704+ROW()/10000000,"")</f>
        <v/>
      </c>
      <c r="U4704" s="29" t="str">
        <f aca="false">IF(AND($S4704="VENCIDO",$K4704="KG",OR(Painel!$B$5="(Todos)",A4704=Painel!$B$5)*OR(Painel!$E$5="(Todos)",P4704=Painel!$E$5)),$J4704+ROW()/10000000,"")</f>
        <v/>
      </c>
    </row>
    <row r="4705" customFormat="false" ht="15" hidden="false" customHeight="false" outlineLevel="0" collapsed="false">
      <c r="A4705" s="29" t="s">
        <v>52</v>
      </c>
      <c r="B4705" s="29" t="s">
        <v>8725</v>
      </c>
      <c r="C4705" s="29" t="s">
        <v>581</v>
      </c>
      <c r="D4705" s="29" t="s">
        <v>511</v>
      </c>
      <c r="E4705" s="29" t="n">
        <v>1</v>
      </c>
      <c r="F4705" s="29" t="s">
        <v>268</v>
      </c>
      <c r="G4705" s="29" t="s">
        <v>8726</v>
      </c>
      <c r="H4705" s="30" t="n">
        <v>315</v>
      </c>
      <c r="I4705" s="31" t="n">
        <v>46273</v>
      </c>
      <c r="J4705" s="30" t="n">
        <v>315</v>
      </c>
      <c r="K4705" s="29" t="s">
        <v>120</v>
      </c>
      <c r="L4705" s="29" t="s">
        <v>149</v>
      </c>
      <c r="M4705" s="29"/>
      <c r="N4705" s="29" t="s">
        <v>122</v>
      </c>
      <c r="O4705" s="31" t="n">
        <v>46819</v>
      </c>
      <c r="P4705" s="29" t="s">
        <v>123</v>
      </c>
      <c r="Q4705" s="29" t="n">
        <f aca="false">IFERROR(VALUE(L4705),"")</f>
        <v>12</v>
      </c>
      <c r="R4705" s="29" t="n">
        <f aca="true">IF(O4705="","",O4705-TODAY())</f>
        <v>534</v>
      </c>
      <c r="S4705" s="29" t="str">
        <f aca="false">IF(C4705="&lt;&lt; vazio &gt;&gt;","VAZIA",IF(AND(O4705&lt;&gt;"",R4705&lt;0),"VENCIDO",IF(AND(O4705&lt;&gt;"",R4705&lt;=Parametros!$B$10),"PRÓX. VENCIMENTO",IF(F4705="Q","QUALIDADE",IF(F4705="S","BLOQUEADO",IF(F4705="R","RESTRITO/DEVOLUÇÃO",IF(OR(N4705="QUAR",N4705="QRES"),"QUARENTENA",IF(OR(B4705="DESCARTE",B4705="DEVOLUÇÃO"),"DESCARTE/DEVOLUÇÃO",IF(AND(D4705="",K4705&lt;&gt;""),"SEM LOTE",IF(AND(Q4705&lt;&gt;"",Q4705&gt;=Parametros!$B$11),"PARADO/SEM GIRO","OK"))))))))))</f>
        <v>QUALIDADE</v>
      </c>
      <c r="T4705" s="29" t="str">
        <f aca="false">IF(AND($S4705="PARADO/SEM GIRO",$K4705="KG",OR(Painel!$B$5="(Todos)",A4705=Painel!$B$5)*OR(Painel!$E$5="(Todos)",P4705=Painel!$E$5)),$J4705+ROW()/10000000,"")</f>
        <v/>
      </c>
      <c r="U4705" s="29" t="str">
        <f aca="false">IF(AND($S4705="VENCIDO",$K4705="KG",OR(Painel!$B$5="(Todos)",A4705=Painel!$B$5)*OR(Painel!$E$5="(Todos)",P4705=Painel!$E$5)),$J4705+ROW()/10000000,"")</f>
        <v/>
      </c>
    </row>
    <row r="4706" customFormat="false" ht="15" hidden="false" customHeight="false" outlineLevel="0" collapsed="false">
      <c r="A4706" s="29" t="s">
        <v>52</v>
      </c>
      <c r="B4706" s="29" t="s">
        <v>8727</v>
      </c>
      <c r="C4706" s="29" t="s">
        <v>691</v>
      </c>
      <c r="D4706" s="29" t="s">
        <v>8728</v>
      </c>
      <c r="E4706" s="29" t="n">
        <v>1</v>
      </c>
      <c r="F4706" s="29"/>
      <c r="G4706" s="29" t="s">
        <v>8729</v>
      </c>
      <c r="H4706" s="30" t="n">
        <v>600</v>
      </c>
      <c r="I4706" s="31" t="n">
        <v>46056</v>
      </c>
      <c r="J4706" s="30" t="n">
        <v>600</v>
      </c>
      <c r="K4706" s="29" t="s">
        <v>120</v>
      </c>
      <c r="L4706" s="29" t="s">
        <v>3113</v>
      </c>
      <c r="M4706" s="29"/>
      <c r="N4706" s="29" t="s">
        <v>122</v>
      </c>
      <c r="O4706" s="31" t="n">
        <v>46333</v>
      </c>
      <c r="P4706" s="29" t="s">
        <v>123</v>
      </c>
      <c r="Q4706" s="29" t="n">
        <f aca="false">IFERROR(VALUE(L4706),"")</f>
        <v>229</v>
      </c>
      <c r="R4706" s="29" t="n">
        <f aca="true">IF(O4706="","",O4706-TODAY())</f>
        <v>48</v>
      </c>
      <c r="S4706" s="29" t="str">
        <f aca="false">IF(C4706="&lt;&lt; vazio &gt;&gt;","VAZIA",IF(AND(O4706&lt;&gt;"",R4706&lt;0),"VENCIDO",IF(AND(O4706&lt;&gt;"",R4706&lt;=Parametros!$B$10),"PRÓX. VENCIMENTO",IF(F4706="Q","QUALIDADE",IF(F4706="S","BLOQUEADO",IF(F4706="R","RESTRITO/DEVOLUÇÃO",IF(OR(N4706="QUAR",N4706="QRES"),"QUARENTENA",IF(OR(B4706="DESCARTE",B4706="DEVOLUÇÃO"),"DESCARTE/DEVOLUÇÃO",IF(AND(D4706="",K4706&lt;&gt;""),"SEM LOTE",IF(AND(Q4706&lt;&gt;"",Q4706&gt;=Parametros!$B$11),"PARADO/SEM GIRO","OK"))))))))))</f>
        <v>PRÓX. VENCIMENTO</v>
      </c>
      <c r="T4706" s="29" t="str">
        <f aca="false">IF(AND($S4706="PARADO/SEM GIRO",$K4706="KG",OR(Painel!$B$5="(Todos)",A4706=Painel!$B$5)*OR(Painel!$E$5="(Todos)",P4706=Painel!$E$5)),$J4706+ROW()/10000000,"")</f>
        <v/>
      </c>
      <c r="U4706" s="29" t="str">
        <f aca="false">IF(AND($S4706="VENCIDO",$K4706="KG",OR(Painel!$B$5="(Todos)",A4706=Painel!$B$5)*OR(Painel!$E$5="(Todos)",P4706=Painel!$E$5)),$J4706+ROW()/10000000,"")</f>
        <v/>
      </c>
    </row>
    <row r="4707" customFormat="false" ht="15" hidden="false" customHeight="false" outlineLevel="0" collapsed="false">
      <c r="A4707" s="29" t="s">
        <v>52</v>
      </c>
      <c r="B4707" s="29" t="s">
        <v>8730</v>
      </c>
      <c r="C4707" s="29" t="s">
        <v>115</v>
      </c>
      <c r="D4707" s="29"/>
      <c r="E4707" s="29" t="n">
        <v>0</v>
      </c>
      <c r="F4707" s="29"/>
      <c r="G4707" s="29"/>
      <c r="H4707" s="30" t="n">
        <v>0</v>
      </c>
      <c r="I4707" s="29"/>
      <c r="J4707" s="30" t="n">
        <v>0</v>
      </c>
      <c r="K4707" s="29"/>
      <c r="L4707" s="29" t="s">
        <v>116</v>
      </c>
      <c r="M4707" s="29"/>
      <c r="N4707" s="29"/>
      <c r="O4707" s="29"/>
      <c r="P4707" s="29"/>
      <c r="Q4707" s="29" t="n">
        <f aca="false">IFERROR(VALUE(L4707),"")</f>
        <v>0</v>
      </c>
      <c r="R4707" s="29" t="str">
        <f aca="true">IF(O4707="","",O4707-TODAY())</f>
        <v/>
      </c>
      <c r="S4707" s="29" t="str">
        <f aca="false">IF(C4707="&lt;&lt; vazio &gt;&gt;","VAZIA",IF(AND(O4707&lt;&gt;"",R4707&lt;0),"VENCIDO",IF(AND(O4707&lt;&gt;"",R4707&lt;=Parametros!$B$10),"PRÓX. VENCIMENTO",IF(F4707="Q","QUALIDADE",IF(F4707="S","BLOQUEADO",IF(F4707="R","RESTRITO/DEVOLUÇÃO",IF(OR(N4707="QUAR",N4707="QRES"),"QUARENTENA",IF(OR(B4707="DESCARTE",B4707="DEVOLUÇÃO"),"DESCARTE/DEVOLUÇÃO",IF(AND(D4707="",K4707&lt;&gt;""),"SEM LOTE",IF(AND(Q4707&lt;&gt;"",Q4707&gt;=Parametros!$B$11),"PARADO/SEM GIRO","OK"))))))))))</f>
        <v>VAZIA</v>
      </c>
      <c r="T4707" s="29" t="str">
        <f aca="false">IF(AND($S4707="PARADO/SEM GIRO",$K4707="KG",OR(Painel!$B$5="(Todos)",A4707=Painel!$B$5)*OR(Painel!$E$5="(Todos)",P4707=Painel!$E$5)),$J4707+ROW()/10000000,"")</f>
        <v/>
      </c>
      <c r="U4707" s="29" t="str">
        <f aca="false">IF(AND($S4707="VENCIDO",$K4707="KG",OR(Painel!$B$5="(Todos)",A4707=Painel!$B$5)*OR(Painel!$E$5="(Todos)",P4707=Painel!$E$5)),$J4707+ROW()/10000000,"")</f>
        <v/>
      </c>
    </row>
    <row r="4708" customFormat="false" ht="15" hidden="false" customHeight="false" outlineLevel="0" collapsed="false">
      <c r="A4708" s="29" t="s">
        <v>52</v>
      </c>
      <c r="B4708" s="29" t="s">
        <v>8731</v>
      </c>
      <c r="C4708" s="29" t="s">
        <v>691</v>
      </c>
      <c r="D4708" s="29" t="s">
        <v>8732</v>
      </c>
      <c r="E4708" s="29" t="n">
        <v>1</v>
      </c>
      <c r="F4708" s="29"/>
      <c r="G4708" s="29" t="s">
        <v>8733</v>
      </c>
      <c r="H4708" s="30" t="n">
        <v>960</v>
      </c>
      <c r="I4708" s="31" t="n">
        <v>46262</v>
      </c>
      <c r="J4708" s="30" t="n">
        <v>960</v>
      </c>
      <c r="K4708" s="29" t="s">
        <v>120</v>
      </c>
      <c r="L4708" s="29" t="s">
        <v>190</v>
      </c>
      <c r="M4708" s="29"/>
      <c r="N4708" s="29" t="s">
        <v>122</v>
      </c>
      <c r="O4708" s="31" t="n">
        <v>46613</v>
      </c>
      <c r="P4708" s="29" t="s">
        <v>123</v>
      </c>
      <c r="Q4708" s="29" t="n">
        <f aca="false">IFERROR(VALUE(L4708),"")</f>
        <v>23</v>
      </c>
      <c r="R4708" s="29" t="n">
        <f aca="true">IF(O4708="","",O4708-TODAY())</f>
        <v>328</v>
      </c>
      <c r="S4708" s="29" t="str">
        <f aca="false">IF(C4708="&lt;&lt; vazio &gt;&gt;","VAZIA",IF(AND(O4708&lt;&gt;"",R4708&lt;0),"VENCIDO",IF(AND(O4708&lt;&gt;"",R4708&lt;=Parametros!$B$10),"PRÓX. VENCIMENTO",IF(F4708="Q","QUALIDADE",IF(F4708="S","BLOQUEADO",IF(F4708="R","RESTRITO/DEVOLUÇÃO",IF(OR(N4708="QUAR",N4708="QRES"),"QUARENTENA",IF(OR(B4708="DESCARTE",B4708="DEVOLUÇÃO"),"DESCARTE/DEVOLUÇÃO",IF(AND(D4708="",K4708&lt;&gt;""),"SEM LOTE",IF(AND(Q4708&lt;&gt;"",Q4708&gt;=Parametros!$B$11),"PARADO/SEM GIRO","OK"))))))))))</f>
        <v>OK</v>
      </c>
      <c r="T4708" s="29" t="str">
        <f aca="false">IF(AND($S4708="PARADO/SEM GIRO",$K4708="KG",OR(Painel!$B$5="(Todos)",A4708=Painel!$B$5)*OR(Painel!$E$5="(Todos)",P4708=Painel!$E$5)),$J4708+ROW()/10000000,"")</f>
        <v/>
      </c>
      <c r="U4708" s="29" t="str">
        <f aca="false">IF(AND($S4708="VENCIDO",$K4708="KG",OR(Painel!$B$5="(Todos)",A4708=Painel!$B$5)*OR(Painel!$E$5="(Todos)",P4708=Painel!$E$5)),$J4708+ROW()/10000000,"")</f>
        <v/>
      </c>
    </row>
    <row r="4709" customFormat="false" ht="15" hidden="false" customHeight="false" outlineLevel="0" collapsed="false">
      <c r="A4709" s="29" t="s">
        <v>52</v>
      </c>
      <c r="B4709" s="29" t="s">
        <v>8734</v>
      </c>
      <c r="C4709" s="29" t="s">
        <v>322</v>
      </c>
      <c r="D4709" s="29" t="s">
        <v>688</v>
      </c>
      <c r="E4709" s="29" t="n">
        <v>1</v>
      </c>
      <c r="F4709" s="29"/>
      <c r="G4709" s="29" t="s">
        <v>8735</v>
      </c>
      <c r="H4709" s="30" t="n">
        <v>999.9</v>
      </c>
      <c r="I4709" s="31" t="n">
        <v>46280</v>
      </c>
      <c r="J4709" s="30" t="n">
        <v>999.9</v>
      </c>
      <c r="K4709" s="29" t="s">
        <v>120</v>
      </c>
      <c r="L4709" s="29" t="s">
        <v>144</v>
      </c>
      <c r="M4709" s="29"/>
      <c r="N4709" s="29" t="s">
        <v>122</v>
      </c>
      <c r="O4709" s="31" t="n">
        <v>46637</v>
      </c>
      <c r="P4709" s="29" t="s">
        <v>123</v>
      </c>
      <c r="Q4709" s="29" t="n">
        <f aca="false">IFERROR(VALUE(L4709),"")</f>
        <v>5</v>
      </c>
      <c r="R4709" s="29" t="n">
        <f aca="true">IF(O4709="","",O4709-TODAY())</f>
        <v>352</v>
      </c>
      <c r="S4709" s="29" t="str">
        <f aca="false">IF(C4709="&lt;&lt; vazio &gt;&gt;","VAZIA",IF(AND(O4709&lt;&gt;"",R4709&lt;0),"VENCIDO",IF(AND(O4709&lt;&gt;"",R4709&lt;=Parametros!$B$10),"PRÓX. VENCIMENTO",IF(F4709="Q","QUALIDADE",IF(F4709="S","BLOQUEADO",IF(F4709="R","RESTRITO/DEVOLUÇÃO",IF(OR(N4709="QUAR",N4709="QRES"),"QUARENTENA",IF(OR(B4709="DESCARTE",B4709="DEVOLUÇÃO"),"DESCARTE/DEVOLUÇÃO",IF(AND(D4709="",K4709&lt;&gt;""),"SEM LOTE",IF(AND(Q4709&lt;&gt;"",Q4709&gt;=Parametros!$B$11),"PARADO/SEM GIRO","OK"))))))))))</f>
        <v>OK</v>
      </c>
      <c r="T4709" s="29" t="str">
        <f aca="false">IF(AND($S4709="PARADO/SEM GIRO",$K4709="KG",OR(Painel!$B$5="(Todos)",A4709=Painel!$B$5)*OR(Painel!$E$5="(Todos)",P4709=Painel!$E$5)),$J4709+ROW()/10000000,"")</f>
        <v/>
      </c>
      <c r="U4709" s="29" t="str">
        <f aca="false">IF(AND($S4709="VENCIDO",$K4709="KG",OR(Painel!$B$5="(Todos)",A4709=Painel!$B$5)*OR(Painel!$E$5="(Todos)",P4709=Painel!$E$5)),$J4709+ROW()/10000000,"")</f>
        <v/>
      </c>
    </row>
    <row r="4710" customFormat="false" ht="15" hidden="false" customHeight="false" outlineLevel="0" collapsed="false">
      <c r="A4710" s="29" t="s">
        <v>52</v>
      </c>
      <c r="B4710" s="29" t="s">
        <v>8736</v>
      </c>
      <c r="C4710" s="29" t="s">
        <v>679</v>
      </c>
      <c r="D4710" s="29" t="s">
        <v>685</v>
      </c>
      <c r="E4710" s="29" t="n">
        <v>1</v>
      </c>
      <c r="F4710" s="29" t="s">
        <v>268</v>
      </c>
      <c r="G4710" s="29" t="s">
        <v>8737</v>
      </c>
      <c r="H4710" s="30" t="n">
        <v>1080</v>
      </c>
      <c r="I4710" s="31" t="n">
        <v>46282</v>
      </c>
      <c r="J4710" s="30" t="n">
        <v>1080</v>
      </c>
      <c r="K4710" s="29" t="s">
        <v>120</v>
      </c>
      <c r="L4710" s="29" t="s">
        <v>400</v>
      </c>
      <c r="M4710" s="29"/>
      <c r="N4710" s="29" t="s">
        <v>122</v>
      </c>
      <c r="O4710" s="31" t="n">
        <v>46647</v>
      </c>
      <c r="P4710" s="29" t="s">
        <v>123</v>
      </c>
      <c r="Q4710" s="29" t="n">
        <f aca="false">IFERROR(VALUE(L4710),"")</f>
        <v>3</v>
      </c>
      <c r="R4710" s="29" t="n">
        <f aca="true">IF(O4710="","",O4710-TODAY())</f>
        <v>362</v>
      </c>
      <c r="S4710" s="29" t="str">
        <f aca="false">IF(C4710="&lt;&lt; vazio &gt;&gt;","VAZIA",IF(AND(O4710&lt;&gt;"",R4710&lt;0),"VENCIDO",IF(AND(O4710&lt;&gt;"",R4710&lt;=Parametros!$B$10),"PRÓX. VENCIMENTO",IF(F4710="Q","QUALIDADE",IF(F4710="S","BLOQUEADO",IF(F4710="R","RESTRITO/DEVOLUÇÃO",IF(OR(N4710="QUAR",N4710="QRES"),"QUARENTENA",IF(OR(B4710="DESCARTE",B4710="DEVOLUÇÃO"),"DESCARTE/DEVOLUÇÃO",IF(AND(D4710="",K4710&lt;&gt;""),"SEM LOTE",IF(AND(Q4710&lt;&gt;"",Q4710&gt;=Parametros!$B$11),"PARADO/SEM GIRO","OK"))))))))))</f>
        <v>QUALIDADE</v>
      </c>
      <c r="T4710" s="29" t="str">
        <f aca="false">IF(AND($S4710="PARADO/SEM GIRO",$K4710="KG",OR(Painel!$B$5="(Todos)",A4710=Painel!$B$5)*OR(Painel!$E$5="(Todos)",P4710=Painel!$E$5)),$J4710+ROW()/10000000,"")</f>
        <v/>
      </c>
      <c r="U4710" s="29" t="str">
        <f aca="false">IF(AND($S4710="VENCIDO",$K4710="KG",OR(Painel!$B$5="(Todos)",A4710=Painel!$B$5)*OR(Painel!$E$5="(Todos)",P4710=Painel!$E$5)),$J4710+ROW()/10000000,"")</f>
        <v/>
      </c>
    </row>
    <row r="4711" customFormat="false" ht="15" hidden="false" customHeight="false" outlineLevel="0" collapsed="false">
      <c r="A4711" s="29" t="s">
        <v>52</v>
      </c>
      <c r="B4711" s="29" t="s">
        <v>8738</v>
      </c>
      <c r="C4711" s="29" t="s">
        <v>186</v>
      </c>
      <c r="D4711" s="29" t="s">
        <v>823</v>
      </c>
      <c r="E4711" s="29" t="n">
        <v>1</v>
      </c>
      <c r="F4711" s="29" t="s">
        <v>268</v>
      </c>
      <c r="G4711" s="29" t="s">
        <v>8739</v>
      </c>
      <c r="H4711" s="30" t="n">
        <v>545.4</v>
      </c>
      <c r="I4711" s="31" t="n">
        <v>46285</v>
      </c>
      <c r="J4711" s="30" t="n">
        <v>545.4</v>
      </c>
      <c r="K4711" s="29" t="s">
        <v>120</v>
      </c>
      <c r="L4711" s="29" t="s">
        <v>116</v>
      </c>
      <c r="M4711" s="29"/>
      <c r="N4711" s="29" t="s">
        <v>122</v>
      </c>
      <c r="O4711" s="31" t="n">
        <v>46831</v>
      </c>
      <c r="P4711" s="29" t="s">
        <v>123</v>
      </c>
      <c r="Q4711" s="29" t="n">
        <f aca="false">IFERROR(VALUE(L4711),"")</f>
        <v>0</v>
      </c>
      <c r="R4711" s="29" t="n">
        <f aca="true">IF(O4711="","",O4711-TODAY())</f>
        <v>546</v>
      </c>
      <c r="S4711" s="29" t="str">
        <f aca="false">IF(C4711="&lt;&lt; vazio &gt;&gt;","VAZIA",IF(AND(O4711&lt;&gt;"",R4711&lt;0),"VENCIDO",IF(AND(O4711&lt;&gt;"",R4711&lt;=Parametros!$B$10),"PRÓX. VENCIMENTO",IF(F4711="Q","QUALIDADE",IF(F4711="S","BLOQUEADO",IF(F4711="R","RESTRITO/DEVOLUÇÃO",IF(OR(N4711="QUAR",N4711="QRES"),"QUARENTENA",IF(OR(B4711="DESCARTE",B4711="DEVOLUÇÃO"),"DESCARTE/DEVOLUÇÃO",IF(AND(D4711="",K4711&lt;&gt;""),"SEM LOTE",IF(AND(Q4711&lt;&gt;"",Q4711&gt;=Parametros!$B$11),"PARADO/SEM GIRO","OK"))))))))))</f>
        <v>QUALIDADE</v>
      </c>
      <c r="T4711" s="29" t="str">
        <f aca="false">IF(AND($S4711="PARADO/SEM GIRO",$K4711="KG",OR(Painel!$B$5="(Todos)",A4711=Painel!$B$5)*OR(Painel!$E$5="(Todos)",P4711=Painel!$E$5)),$J4711+ROW()/10000000,"")</f>
        <v/>
      </c>
      <c r="U4711" s="29" t="str">
        <f aca="false">IF(AND($S4711="VENCIDO",$K4711="KG",OR(Painel!$B$5="(Todos)",A4711=Painel!$B$5)*OR(Painel!$E$5="(Todos)",P4711=Painel!$E$5)),$J4711+ROW()/10000000,"")</f>
        <v/>
      </c>
    </row>
    <row r="4712" customFormat="false" ht="15" hidden="false" customHeight="false" outlineLevel="0" collapsed="false">
      <c r="A4712" s="29" t="s">
        <v>52</v>
      </c>
      <c r="B4712" s="29" t="s">
        <v>8740</v>
      </c>
      <c r="C4712" s="29" t="s">
        <v>666</v>
      </c>
      <c r="D4712" s="29" t="s">
        <v>667</v>
      </c>
      <c r="E4712" s="29" t="n">
        <v>1</v>
      </c>
      <c r="F4712" s="29" t="s">
        <v>268</v>
      </c>
      <c r="G4712" s="29" t="s">
        <v>8741</v>
      </c>
      <c r="H4712" s="30" t="n">
        <v>590.4</v>
      </c>
      <c r="I4712" s="31" t="n">
        <v>46285</v>
      </c>
      <c r="J4712" s="30" t="n">
        <v>590.4</v>
      </c>
      <c r="K4712" s="29" t="s">
        <v>120</v>
      </c>
      <c r="L4712" s="29" t="s">
        <v>116</v>
      </c>
      <c r="M4712" s="29"/>
      <c r="N4712" s="29" t="s">
        <v>122</v>
      </c>
      <c r="O4712" s="31" t="n">
        <v>46831</v>
      </c>
      <c r="P4712" s="29" t="s">
        <v>123</v>
      </c>
      <c r="Q4712" s="29" t="n">
        <f aca="false">IFERROR(VALUE(L4712),"")</f>
        <v>0</v>
      </c>
      <c r="R4712" s="29" t="n">
        <f aca="true">IF(O4712="","",O4712-TODAY())</f>
        <v>546</v>
      </c>
      <c r="S4712" s="29" t="str">
        <f aca="false">IF(C4712="&lt;&lt; vazio &gt;&gt;","VAZIA",IF(AND(O4712&lt;&gt;"",R4712&lt;0),"VENCIDO",IF(AND(O4712&lt;&gt;"",R4712&lt;=Parametros!$B$10),"PRÓX. VENCIMENTO",IF(F4712="Q","QUALIDADE",IF(F4712="S","BLOQUEADO",IF(F4712="R","RESTRITO/DEVOLUÇÃO",IF(OR(N4712="QUAR",N4712="QRES"),"QUARENTENA",IF(OR(B4712="DESCARTE",B4712="DEVOLUÇÃO"),"DESCARTE/DEVOLUÇÃO",IF(AND(D4712="",K4712&lt;&gt;""),"SEM LOTE",IF(AND(Q4712&lt;&gt;"",Q4712&gt;=Parametros!$B$11),"PARADO/SEM GIRO","OK"))))))))))</f>
        <v>QUALIDADE</v>
      </c>
      <c r="T4712" s="29" t="str">
        <f aca="false">IF(AND($S4712="PARADO/SEM GIRO",$K4712="KG",OR(Painel!$B$5="(Todos)",A4712=Painel!$B$5)*OR(Painel!$E$5="(Todos)",P4712=Painel!$E$5)),$J4712+ROW()/10000000,"")</f>
        <v/>
      </c>
      <c r="U4712" s="29" t="str">
        <f aca="false">IF(AND($S4712="VENCIDO",$K4712="KG",OR(Painel!$B$5="(Todos)",A4712=Painel!$B$5)*OR(Painel!$E$5="(Todos)",P4712=Painel!$E$5)),$J4712+ROW()/10000000,"")</f>
        <v/>
      </c>
    </row>
    <row r="4713" customFormat="false" ht="15" hidden="false" customHeight="false" outlineLevel="0" collapsed="false">
      <c r="A4713" s="29" t="s">
        <v>52</v>
      </c>
      <c r="B4713" s="29" t="s">
        <v>8742</v>
      </c>
      <c r="C4713" s="29" t="s">
        <v>115</v>
      </c>
      <c r="D4713" s="29"/>
      <c r="E4713" s="29" t="n">
        <v>0</v>
      </c>
      <c r="F4713" s="29"/>
      <c r="G4713" s="29"/>
      <c r="H4713" s="30" t="n">
        <v>0</v>
      </c>
      <c r="I4713" s="29"/>
      <c r="J4713" s="30" t="n">
        <v>0</v>
      </c>
      <c r="K4713" s="29"/>
      <c r="L4713" s="29" t="s">
        <v>116</v>
      </c>
      <c r="M4713" s="29"/>
      <c r="N4713" s="29"/>
      <c r="O4713" s="29"/>
      <c r="P4713" s="29"/>
      <c r="Q4713" s="29" t="n">
        <f aca="false">IFERROR(VALUE(L4713),"")</f>
        <v>0</v>
      </c>
      <c r="R4713" s="29" t="str">
        <f aca="true">IF(O4713="","",O4713-TODAY())</f>
        <v/>
      </c>
      <c r="S4713" s="29" t="str">
        <f aca="false">IF(C4713="&lt;&lt; vazio &gt;&gt;","VAZIA",IF(AND(O4713&lt;&gt;"",R4713&lt;0),"VENCIDO",IF(AND(O4713&lt;&gt;"",R4713&lt;=Parametros!$B$10),"PRÓX. VENCIMENTO",IF(F4713="Q","QUALIDADE",IF(F4713="S","BLOQUEADO",IF(F4713="R","RESTRITO/DEVOLUÇÃO",IF(OR(N4713="QUAR",N4713="QRES"),"QUARENTENA",IF(OR(B4713="DESCARTE",B4713="DEVOLUÇÃO"),"DESCARTE/DEVOLUÇÃO",IF(AND(D4713="",K4713&lt;&gt;""),"SEM LOTE",IF(AND(Q4713&lt;&gt;"",Q4713&gt;=Parametros!$B$11),"PARADO/SEM GIRO","OK"))))))))))</f>
        <v>VAZIA</v>
      </c>
      <c r="T4713" s="29" t="str">
        <f aca="false">IF(AND($S4713="PARADO/SEM GIRO",$K4713="KG",OR(Painel!$B$5="(Todos)",A4713=Painel!$B$5)*OR(Painel!$E$5="(Todos)",P4713=Painel!$E$5)),$J4713+ROW()/10000000,"")</f>
        <v/>
      </c>
      <c r="U4713" s="29" t="str">
        <f aca="false">IF(AND($S4713="VENCIDO",$K4713="KG",OR(Painel!$B$5="(Todos)",A4713=Painel!$B$5)*OR(Painel!$E$5="(Todos)",P4713=Painel!$E$5)),$J4713+ROW()/10000000,"")</f>
        <v/>
      </c>
    </row>
    <row r="4714" customFormat="false" ht="15" hidden="false" customHeight="false" outlineLevel="0" collapsed="false">
      <c r="A4714" s="29" t="s">
        <v>52</v>
      </c>
      <c r="B4714" s="29" t="s">
        <v>8743</v>
      </c>
      <c r="C4714" s="29" t="s">
        <v>186</v>
      </c>
      <c r="D4714" s="29" t="s">
        <v>708</v>
      </c>
      <c r="E4714" s="29" t="n">
        <v>1</v>
      </c>
      <c r="F4714" s="29" t="s">
        <v>268</v>
      </c>
      <c r="G4714" s="29" t="s">
        <v>8744</v>
      </c>
      <c r="H4714" s="30" t="n">
        <v>545.4</v>
      </c>
      <c r="I4714" s="31" t="n">
        <v>46281</v>
      </c>
      <c r="J4714" s="30" t="n">
        <v>545.4</v>
      </c>
      <c r="K4714" s="29" t="s">
        <v>120</v>
      </c>
      <c r="L4714" s="29" t="s">
        <v>284</v>
      </c>
      <c r="M4714" s="29"/>
      <c r="N4714" s="29" t="s">
        <v>122</v>
      </c>
      <c r="O4714" s="31" t="n">
        <v>46828</v>
      </c>
      <c r="P4714" s="29" t="s">
        <v>123</v>
      </c>
      <c r="Q4714" s="29" t="n">
        <f aca="false">IFERROR(VALUE(L4714),"")</f>
        <v>4</v>
      </c>
      <c r="R4714" s="29" t="n">
        <f aca="true">IF(O4714="","",O4714-TODAY())</f>
        <v>543</v>
      </c>
      <c r="S4714" s="29" t="str">
        <f aca="false">IF(C4714="&lt;&lt; vazio &gt;&gt;","VAZIA",IF(AND(O4714&lt;&gt;"",R4714&lt;0),"VENCIDO",IF(AND(O4714&lt;&gt;"",R4714&lt;=Parametros!$B$10),"PRÓX. VENCIMENTO",IF(F4714="Q","QUALIDADE",IF(F4714="S","BLOQUEADO",IF(F4714="R","RESTRITO/DEVOLUÇÃO",IF(OR(N4714="QUAR",N4714="QRES"),"QUARENTENA",IF(OR(B4714="DESCARTE",B4714="DEVOLUÇÃO"),"DESCARTE/DEVOLUÇÃO",IF(AND(D4714="",K4714&lt;&gt;""),"SEM LOTE",IF(AND(Q4714&lt;&gt;"",Q4714&gt;=Parametros!$B$11),"PARADO/SEM GIRO","OK"))))))))))</f>
        <v>QUALIDADE</v>
      </c>
      <c r="T4714" s="29" t="str">
        <f aca="false">IF(AND($S4714="PARADO/SEM GIRO",$K4714="KG",OR(Painel!$B$5="(Todos)",A4714=Painel!$B$5)*OR(Painel!$E$5="(Todos)",P4714=Painel!$E$5)),$J4714+ROW()/10000000,"")</f>
        <v/>
      </c>
      <c r="U4714" s="29" t="str">
        <f aca="false">IF(AND($S4714="VENCIDO",$K4714="KG",OR(Painel!$B$5="(Todos)",A4714=Painel!$B$5)*OR(Painel!$E$5="(Todos)",P4714=Painel!$E$5)),$J4714+ROW()/10000000,"")</f>
        <v/>
      </c>
    </row>
    <row r="4715" customFormat="false" ht="15" hidden="false" customHeight="false" outlineLevel="0" collapsed="false">
      <c r="A4715" s="29" t="s">
        <v>52</v>
      </c>
      <c r="B4715" s="29" t="s">
        <v>8745</v>
      </c>
      <c r="C4715" s="29" t="s">
        <v>741</v>
      </c>
      <c r="D4715" s="29" t="s">
        <v>2760</v>
      </c>
      <c r="E4715" s="29" t="n">
        <v>1</v>
      </c>
      <c r="F4715" s="29" t="s">
        <v>268</v>
      </c>
      <c r="G4715" s="29" t="s">
        <v>8746</v>
      </c>
      <c r="H4715" s="30" t="n">
        <v>1080</v>
      </c>
      <c r="I4715" s="31" t="n">
        <v>46280</v>
      </c>
      <c r="J4715" s="30" t="n">
        <v>1080</v>
      </c>
      <c r="K4715" s="29" t="s">
        <v>120</v>
      </c>
      <c r="L4715" s="29" t="s">
        <v>144</v>
      </c>
      <c r="M4715" s="29"/>
      <c r="N4715" s="29" t="s">
        <v>122</v>
      </c>
      <c r="O4715" s="31" t="n">
        <v>46644</v>
      </c>
      <c r="P4715" s="29" t="s">
        <v>123</v>
      </c>
      <c r="Q4715" s="29" t="n">
        <f aca="false">IFERROR(VALUE(L4715),"")</f>
        <v>5</v>
      </c>
      <c r="R4715" s="29" t="n">
        <f aca="true">IF(O4715="","",O4715-TODAY())</f>
        <v>359</v>
      </c>
      <c r="S4715" s="29" t="str">
        <f aca="false">IF(C4715="&lt;&lt; vazio &gt;&gt;","VAZIA",IF(AND(O4715&lt;&gt;"",R4715&lt;0),"VENCIDO",IF(AND(O4715&lt;&gt;"",R4715&lt;=Parametros!$B$10),"PRÓX. VENCIMENTO",IF(F4715="Q","QUALIDADE",IF(F4715="S","BLOQUEADO",IF(F4715="R","RESTRITO/DEVOLUÇÃO",IF(OR(N4715="QUAR",N4715="QRES"),"QUARENTENA",IF(OR(B4715="DESCARTE",B4715="DEVOLUÇÃO"),"DESCARTE/DEVOLUÇÃO",IF(AND(D4715="",K4715&lt;&gt;""),"SEM LOTE",IF(AND(Q4715&lt;&gt;"",Q4715&gt;=Parametros!$B$11),"PARADO/SEM GIRO","OK"))))))))))</f>
        <v>QUALIDADE</v>
      </c>
      <c r="T4715" s="29" t="str">
        <f aca="false">IF(AND($S4715="PARADO/SEM GIRO",$K4715="KG",OR(Painel!$B$5="(Todos)",A4715=Painel!$B$5)*OR(Painel!$E$5="(Todos)",P4715=Painel!$E$5)),$J4715+ROW()/10000000,"")</f>
        <v/>
      </c>
      <c r="U4715" s="29" t="str">
        <f aca="false">IF(AND($S4715="VENCIDO",$K4715="KG",OR(Painel!$B$5="(Todos)",A4715=Painel!$B$5)*OR(Painel!$E$5="(Todos)",P4715=Painel!$E$5)),$J4715+ROW()/10000000,"")</f>
        <v/>
      </c>
    </row>
    <row r="4716" customFormat="false" ht="15" hidden="false" customHeight="false" outlineLevel="0" collapsed="false">
      <c r="A4716" s="29" t="s">
        <v>52</v>
      </c>
      <c r="B4716" s="29" t="s">
        <v>8747</v>
      </c>
      <c r="C4716" s="29" t="s">
        <v>5516</v>
      </c>
      <c r="D4716" s="29" t="s">
        <v>6852</v>
      </c>
      <c r="E4716" s="29" t="n">
        <v>1</v>
      </c>
      <c r="F4716" s="29"/>
      <c r="G4716" s="29" t="s">
        <v>8748</v>
      </c>
      <c r="H4716" s="30" t="n">
        <v>200</v>
      </c>
      <c r="I4716" s="31" t="n">
        <v>46195</v>
      </c>
      <c r="J4716" s="30" t="n">
        <v>200</v>
      </c>
      <c r="K4716" s="29" t="s">
        <v>120</v>
      </c>
      <c r="L4716" s="29" t="s">
        <v>2744</v>
      </c>
      <c r="M4716" s="29"/>
      <c r="N4716" s="29" t="s">
        <v>134</v>
      </c>
      <c r="O4716" s="31" t="n">
        <v>46316</v>
      </c>
      <c r="P4716" s="29" t="s">
        <v>123</v>
      </c>
      <c r="Q4716" s="29" t="n">
        <f aca="false">IFERROR(VALUE(L4716),"")</f>
        <v>90</v>
      </c>
      <c r="R4716" s="29" t="n">
        <f aca="true">IF(O4716="","",O4716-TODAY())</f>
        <v>31</v>
      </c>
      <c r="S4716" s="29" t="str">
        <f aca="false">IF(C4716="&lt;&lt; vazio &gt;&gt;","VAZIA",IF(AND(O4716&lt;&gt;"",R4716&lt;0),"VENCIDO",IF(AND(O4716&lt;&gt;"",R4716&lt;=Parametros!$B$10),"PRÓX. VENCIMENTO",IF(F4716="Q","QUALIDADE",IF(F4716="S","BLOQUEADO",IF(F4716="R","RESTRITO/DEVOLUÇÃO",IF(OR(N4716="QUAR",N4716="QRES"),"QUARENTENA",IF(OR(B4716="DESCARTE",B4716="DEVOLUÇÃO"),"DESCARTE/DEVOLUÇÃO",IF(AND(D4716="",K4716&lt;&gt;""),"SEM LOTE",IF(AND(Q4716&lt;&gt;"",Q4716&gt;=Parametros!$B$11),"PARADO/SEM GIRO","OK"))))))))))</f>
        <v>PRÓX. VENCIMENTO</v>
      </c>
      <c r="T4716" s="29" t="str">
        <f aca="false">IF(AND($S4716="PARADO/SEM GIRO",$K4716="KG",OR(Painel!$B$5="(Todos)",A4716=Painel!$B$5)*OR(Painel!$E$5="(Todos)",P4716=Painel!$E$5)),$J4716+ROW()/10000000,"")</f>
        <v/>
      </c>
      <c r="U4716" s="29" t="str">
        <f aca="false">IF(AND($S4716="VENCIDO",$K4716="KG",OR(Painel!$B$5="(Todos)",A4716=Painel!$B$5)*OR(Painel!$E$5="(Todos)",P4716=Painel!$E$5)),$J4716+ROW()/10000000,"")</f>
        <v/>
      </c>
    </row>
    <row r="4717" customFormat="false" ht="15" hidden="false" customHeight="false" outlineLevel="0" collapsed="false">
      <c r="A4717" s="29" t="s">
        <v>52</v>
      </c>
      <c r="B4717" s="29" t="s">
        <v>8749</v>
      </c>
      <c r="C4717" s="29" t="s">
        <v>1292</v>
      </c>
      <c r="D4717" s="29" t="s">
        <v>1293</v>
      </c>
      <c r="E4717" s="29" t="n">
        <v>1</v>
      </c>
      <c r="F4717" s="29" t="s">
        <v>268</v>
      </c>
      <c r="G4717" s="29" t="s">
        <v>8750</v>
      </c>
      <c r="H4717" s="30" t="n">
        <v>800</v>
      </c>
      <c r="I4717" s="31" t="n">
        <v>46280</v>
      </c>
      <c r="J4717" s="30" t="n">
        <v>800</v>
      </c>
      <c r="K4717" s="29" t="s">
        <v>120</v>
      </c>
      <c r="L4717" s="29" t="s">
        <v>144</v>
      </c>
      <c r="M4717" s="29"/>
      <c r="N4717" s="29" t="s">
        <v>122</v>
      </c>
      <c r="O4717" s="31" t="n">
        <v>46826</v>
      </c>
      <c r="P4717" s="29" t="s">
        <v>123</v>
      </c>
      <c r="Q4717" s="29" t="n">
        <f aca="false">IFERROR(VALUE(L4717),"")</f>
        <v>5</v>
      </c>
      <c r="R4717" s="29" t="n">
        <f aca="true">IF(O4717="","",O4717-TODAY())</f>
        <v>541</v>
      </c>
      <c r="S4717" s="29" t="str">
        <f aca="false">IF(C4717="&lt;&lt; vazio &gt;&gt;","VAZIA",IF(AND(O4717&lt;&gt;"",R4717&lt;0),"VENCIDO",IF(AND(O4717&lt;&gt;"",R4717&lt;=Parametros!$B$10),"PRÓX. VENCIMENTO",IF(F4717="Q","QUALIDADE",IF(F4717="S","BLOQUEADO",IF(F4717="R","RESTRITO/DEVOLUÇÃO",IF(OR(N4717="QUAR",N4717="QRES"),"QUARENTENA",IF(OR(B4717="DESCARTE",B4717="DEVOLUÇÃO"),"DESCARTE/DEVOLUÇÃO",IF(AND(D4717="",K4717&lt;&gt;""),"SEM LOTE",IF(AND(Q4717&lt;&gt;"",Q4717&gt;=Parametros!$B$11),"PARADO/SEM GIRO","OK"))))))))))</f>
        <v>QUALIDADE</v>
      </c>
      <c r="T4717" s="29" t="str">
        <f aca="false">IF(AND($S4717="PARADO/SEM GIRO",$K4717="KG",OR(Painel!$B$5="(Todos)",A4717=Painel!$B$5)*OR(Painel!$E$5="(Todos)",P4717=Painel!$E$5)),$J4717+ROW()/10000000,"")</f>
        <v/>
      </c>
      <c r="U4717" s="29" t="str">
        <f aca="false">IF(AND($S4717="VENCIDO",$K4717="KG",OR(Painel!$B$5="(Todos)",A4717=Painel!$B$5)*OR(Painel!$E$5="(Todos)",P4717=Painel!$E$5)),$J4717+ROW()/10000000,"")</f>
        <v/>
      </c>
    </row>
    <row r="4718" customFormat="false" ht="15" hidden="false" customHeight="false" outlineLevel="0" collapsed="false">
      <c r="A4718" s="29" t="s">
        <v>52</v>
      </c>
      <c r="B4718" s="29" t="s">
        <v>8751</v>
      </c>
      <c r="C4718" s="29" t="s">
        <v>115</v>
      </c>
      <c r="D4718" s="29"/>
      <c r="E4718" s="29" t="n">
        <v>0</v>
      </c>
      <c r="F4718" s="29"/>
      <c r="G4718" s="29"/>
      <c r="H4718" s="30" t="n">
        <v>0</v>
      </c>
      <c r="I4718" s="29"/>
      <c r="J4718" s="30" t="n">
        <v>0</v>
      </c>
      <c r="K4718" s="29"/>
      <c r="L4718" s="29" t="s">
        <v>116</v>
      </c>
      <c r="M4718" s="29"/>
      <c r="N4718" s="29"/>
      <c r="O4718" s="29"/>
      <c r="P4718" s="29"/>
      <c r="Q4718" s="29" t="n">
        <f aca="false">IFERROR(VALUE(L4718),"")</f>
        <v>0</v>
      </c>
      <c r="R4718" s="29" t="str">
        <f aca="true">IF(O4718="","",O4718-TODAY())</f>
        <v/>
      </c>
      <c r="S4718" s="29" t="str">
        <f aca="false">IF(C4718="&lt;&lt; vazio &gt;&gt;","VAZIA",IF(AND(O4718&lt;&gt;"",R4718&lt;0),"VENCIDO",IF(AND(O4718&lt;&gt;"",R4718&lt;=Parametros!$B$10),"PRÓX. VENCIMENTO",IF(F4718="Q","QUALIDADE",IF(F4718="S","BLOQUEADO",IF(F4718="R","RESTRITO/DEVOLUÇÃO",IF(OR(N4718="QUAR",N4718="QRES"),"QUARENTENA",IF(OR(B4718="DESCARTE",B4718="DEVOLUÇÃO"),"DESCARTE/DEVOLUÇÃO",IF(AND(D4718="",K4718&lt;&gt;""),"SEM LOTE",IF(AND(Q4718&lt;&gt;"",Q4718&gt;=Parametros!$B$11),"PARADO/SEM GIRO","OK"))))))))))</f>
        <v>VAZIA</v>
      </c>
      <c r="T4718" s="29" t="str">
        <f aca="false">IF(AND($S4718="PARADO/SEM GIRO",$K4718="KG",OR(Painel!$B$5="(Todos)",A4718=Painel!$B$5)*OR(Painel!$E$5="(Todos)",P4718=Painel!$E$5)),$J4718+ROW()/10000000,"")</f>
        <v/>
      </c>
      <c r="U4718" s="29" t="str">
        <f aca="false">IF(AND($S4718="VENCIDO",$K4718="KG",OR(Painel!$B$5="(Todos)",A4718=Painel!$B$5)*OR(Painel!$E$5="(Todos)",P4718=Painel!$E$5)),$J4718+ROW()/10000000,"")</f>
        <v/>
      </c>
    </row>
    <row r="4719" customFormat="false" ht="15" hidden="false" customHeight="false" outlineLevel="0" collapsed="false">
      <c r="A4719" s="29" t="s">
        <v>52</v>
      </c>
      <c r="B4719" s="29" t="s">
        <v>8752</v>
      </c>
      <c r="C4719" s="29" t="s">
        <v>115</v>
      </c>
      <c r="D4719" s="29"/>
      <c r="E4719" s="29" t="n">
        <v>0</v>
      </c>
      <c r="F4719" s="29"/>
      <c r="G4719" s="29"/>
      <c r="H4719" s="30" t="n">
        <v>0</v>
      </c>
      <c r="I4719" s="29"/>
      <c r="J4719" s="30" t="n">
        <v>0</v>
      </c>
      <c r="K4719" s="29"/>
      <c r="L4719" s="29" t="s">
        <v>116</v>
      </c>
      <c r="M4719" s="29"/>
      <c r="N4719" s="29"/>
      <c r="O4719" s="29"/>
      <c r="P4719" s="29"/>
      <c r="Q4719" s="29" t="n">
        <f aca="false">IFERROR(VALUE(L4719),"")</f>
        <v>0</v>
      </c>
      <c r="R4719" s="29" t="str">
        <f aca="true">IF(O4719="","",O4719-TODAY())</f>
        <v/>
      </c>
      <c r="S4719" s="29" t="str">
        <f aca="false">IF(C4719="&lt;&lt; vazio &gt;&gt;","VAZIA",IF(AND(O4719&lt;&gt;"",R4719&lt;0),"VENCIDO",IF(AND(O4719&lt;&gt;"",R4719&lt;=Parametros!$B$10),"PRÓX. VENCIMENTO",IF(F4719="Q","QUALIDADE",IF(F4719="S","BLOQUEADO",IF(F4719="R","RESTRITO/DEVOLUÇÃO",IF(OR(N4719="QUAR",N4719="QRES"),"QUARENTENA",IF(OR(B4719="DESCARTE",B4719="DEVOLUÇÃO"),"DESCARTE/DEVOLUÇÃO",IF(AND(D4719="",K4719&lt;&gt;""),"SEM LOTE",IF(AND(Q4719&lt;&gt;"",Q4719&gt;=Parametros!$B$11),"PARADO/SEM GIRO","OK"))))))))))</f>
        <v>VAZIA</v>
      </c>
      <c r="T4719" s="29" t="str">
        <f aca="false">IF(AND($S4719="PARADO/SEM GIRO",$K4719="KG",OR(Painel!$B$5="(Todos)",A4719=Painel!$B$5)*OR(Painel!$E$5="(Todos)",P4719=Painel!$E$5)),$J4719+ROW()/10000000,"")</f>
        <v/>
      </c>
      <c r="U4719" s="29" t="str">
        <f aca="false">IF(AND($S4719="VENCIDO",$K4719="KG",OR(Painel!$B$5="(Todos)",A4719=Painel!$B$5)*OR(Painel!$E$5="(Todos)",P4719=Painel!$E$5)),$J4719+ROW()/10000000,"")</f>
        <v/>
      </c>
    </row>
    <row r="4720" customFormat="false" ht="15" hidden="false" customHeight="false" outlineLevel="0" collapsed="false">
      <c r="A4720" s="29" t="s">
        <v>52</v>
      </c>
      <c r="B4720" s="29" t="s">
        <v>8753</v>
      </c>
      <c r="C4720" s="29" t="s">
        <v>362</v>
      </c>
      <c r="D4720" s="29" t="s">
        <v>450</v>
      </c>
      <c r="E4720" s="29" t="n">
        <v>1</v>
      </c>
      <c r="F4720" s="29"/>
      <c r="G4720" s="29" t="s">
        <v>8754</v>
      </c>
      <c r="H4720" s="30" t="n">
        <v>727.2</v>
      </c>
      <c r="I4720" s="31" t="n">
        <v>46244</v>
      </c>
      <c r="J4720" s="30" t="n">
        <v>727.2</v>
      </c>
      <c r="K4720" s="29" t="s">
        <v>120</v>
      </c>
      <c r="L4720" s="29" t="s">
        <v>182</v>
      </c>
      <c r="M4720" s="29"/>
      <c r="N4720" s="29" t="s">
        <v>122</v>
      </c>
      <c r="O4720" s="31" t="n">
        <v>46966</v>
      </c>
      <c r="P4720" s="29" t="s">
        <v>123</v>
      </c>
      <c r="Q4720" s="29" t="n">
        <f aca="false">IFERROR(VALUE(L4720),"")</f>
        <v>41</v>
      </c>
      <c r="R4720" s="29" t="n">
        <f aca="true">IF(O4720="","",O4720-TODAY())</f>
        <v>681</v>
      </c>
      <c r="S4720" s="29" t="str">
        <f aca="false">IF(C4720="&lt;&lt; vazio &gt;&gt;","VAZIA",IF(AND(O4720&lt;&gt;"",R4720&lt;0),"VENCIDO",IF(AND(O4720&lt;&gt;"",R4720&lt;=Parametros!$B$10),"PRÓX. VENCIMENTO",IF(F4720="Q","QUALIDADE",IF(F4720="S","BLOQUEADO",IF(F4720="R","RESTRITO/DEVOLUÇÃO",IF(OR(N4720="QUAR",N4720="QRES"),"QUARENTENA",IF(OR(B4720="DESCARTE",B4720="DEVOLUÇÃO"),"DESCARTE/DEVOLUÇÃO",IF(AND(D4720="",K4720&lt;&gt;""),"SEM LOTE",IF(AND(Q4720&lt;&gt;"",Q4720&gt;=Parametros!$B$11),"PARADO/SEM GIRO","OK"))))))))))</f>
        <v>OK</v>
      </c>
      <c r="T4720" s="29" t="str">
        <f aca="false">IF(AND($S4720="PARADO/SEM GIRO",$K4720="KG",OR(Painel!$B$5="(Todos)",A4720=Painel!$B$5)*OR(Painel!$E$5="(Todos)",P4720=Painel!$E$5)),$J4720+ROW()/10000000,"")</f>
        <v/>
      </c>
      <c r="U4720" s="29" t="str">
        <f aca="false">IF(AND($S4720="VENCIDO",$K4720="KG",OR(Painel!$B$5="(Todos)",A4720=Painel!$B$5)*OR(Painel!$E$5="(Todos)",P4720=Painel!$E$5)),$J4720+ROW()/10000000,"")</f>
        <v/>
      </c>
    </row>
    <row r="4721" customFormat="false" ht="15" hidden="false" customHeight="false" outlineLevel="0" collapsed="false">
      <c r="A4721" s="29" t="s">
        <v>52</v>
      </c>
      <c r="B4721" s="29" t="s">
        <v>8755</v>
      </c>
      <c r="C4721" s="29" t="s">
        <v>362</v>
      </c>
      <c r="D4721" s="29" t="s">
        <v>450</v>
      </c>
      <c r="E4721" s="29" t="n">
        <v>1</v>
      </c>
      <c r="F4721" s="29"/>
      <c r="G4721" s="29" t="s">
        <v>8756</v>
      </c>
      <c r="H4721" s="30" t="n">
        <v>727.2</v>
      </c>
      <c r="I4721" s="31" t="n">
        <v>46244</v>
      </c>
      <c r="J4721" s="30" t="n">
        <v>727.2</v>
      </c>
      <c r="K4721" s="29" t="s">
        <v>120</v>
      </c>
      <c r="L4721" s="29" t="s">
        <v>182</v>
      </c>
      <c r="M4721" s="29"/>
      <c r="N4721" s="29" t="s">
        <v>122</v>
      </c>
      <c r="O4721" s="31" t="n">
        <v>46966</v>
      </c>
      <c r="P4721" s="29" t="s">
        <v>123</v>
      </c>
      <c r="Q4721" s="29" t="n">
        <f aca="false">IFERROR(VALUE(L4721),"")</f>
        <v>41</v>
      </c>
      <c r="R4721" s="29" t="n">
        <f aca="true">IF(O4721="","",O4721-TODAY())</f>
        <v>681</v>
      </c>
      <c r="S4721" s="29" t="str">
        <f aca="false">IF(C4721="&lt;&lt; vazio &gt;&gt;","VAZIA",IF(AND(O4721&lt;&gt;"",R4721&lt;0),"VENCIDO",IF(AND(O4721&lt;&gt;"",R4721&lt;=Parametros!$B$10),"PRÓX. VENCIMENTO",IF(F4721="Q","QUALIDADE",IF(F4721="S","BLOQUEADO",IF(F4721="R","RESTRITO/DEVOLUÇÃO",IF(OR(N4721="QUAR",N4721="QRES"),"QUARENTENA",IF(OR(B4721="DESCARTE",B4721="DEVOLUÇÃO"),"DESCARTE/DEVOLUÇÃO",IF(AND(D4721="",K4721&lt;&gt;""),"SEM LOTE",IF(AND(Q4721&lt;&gt;"",Q4721&gt;=Parametros!$B$11),"PARADO/SEM GIRO","OK"))))))))))</f>
        <v>OK</v>
      </c>
      <c r="T4721" s="29" t="str">
        <f aca="false">IF(AND($S4721="PARADO/SEM GIRO",$K4721="KG",OR(Painel!$B$5="(Todos)",A4721=Painel!$B$5)*OR(Painel!$E$5="(Todos)",P4721=Painel!$E$5)),$J4721+ROW()/10000000,"")</f>
        <v/>
      </c>
      <c r="U4721" s="29" t="str">
        <f aca="false">IF(AND($S4721="VENCIDO",$K4721="KG",OR(Painel!$B$5="(Todos)",A4721=Painel!$B$5)*OR(Painel!$E$5="(Todos)",P4721=Painel!$E$5)),$J4721+ROW()/10000000,"")</f>
        <v/>
      </c>
    </row>
    <row r="4722" customFormat="false" ht="15" hidden="false" customHeight="false" outlineLevel="0" collapsed="false">
      <c r="A4722" s="29" t="s">
        <v>52</v>
      </c>
      <c r="B4722" s="29" t="s">
        <v>8757</v>
      </c>
      <c r="C4722" s="29" t="s">
        <v>250</v>
      </c>
      <c r="D4722" s="29" t="s">
        <v>672</v>
      </c>
      <c r="E4722" s="29" t="n">
        <v>1</v>
      </c>
      <c r="F4722" s="29" t="s">
        <v>268</v>
      </c>
      <c r="G4722" s="29" t="s">
        <v>8758</v>
      </c>
      <c r="H4722" s="30" t="n">
        <v>1000</v>
      </c>
      <c r="I4722" s="31" t="n">
        <v>46282</v>
      </c>
      <c r="J4722" s="30" t="n">
        <v>1000</v>
      </c>
      <c r="K4722" s="29" t="s">
        <v>120</v>
      </c>
      <c r="L4722" s="29" t="s">
        <v>400</v>
      </c>
      <c r="M4722" s="29"/>
      <c r="N4722" s="29" t="s">
        <v>122</v>
      </c>
      <c r="O4722" s="31" t="n">
        <v>46829</v>
      </c>
      <c r="P4722" s="29" t="s">
        <v>123</v>
      </c>
      <c r="Q4722" s="29" t="n">
        <f aca="false">IFERROR(VALUE(L4722),"")</f>
        <v>3</v>
      </c>
      <c r="R4722" s="29" t="n">
        <f aca="true">IF(O4722="","",O4722-TODAY())</f>
        <v>544</v>
      </c>
      <c r="S4722" s="29" t="str">
        <f aca="false">IF(C4722="&lt;&lt; vazio &gt;&gt;","VAZIA",IF(AND(O4722&lt;&gt;"",R4722&lt;0),"VENCIDO",IF(AND(O4722&lt;&gt;"",R4722&lt;=Parametros!$B$10),"PRÓX. VENCIMENTO",IF(F4722="Q","QUALIDADE",IF(F4722="S","BLOQUEADO",IF(F4722="R","RESTRITO/DEVOLUÇÃO",IF(OR(N4722="QUAR",N4722="QRES"),"QUARENTENA",IF(OR(B4722="DESCARTE",B4722="DEVOLUÇÃO"),"DESCARTE/DEVOLUÇÃO",IF(AND(D4722="",K4722&lt;&gt;""),"SEM LOTE",IF(AND(Q4722&lt;&gt;"",Q4722&gt;=Parametros!$B$11),"PARADO/SEM GIRO","OK"))))))))))</f>
        <v>QUALIDADE</v>
      </c>
      <c r="T4722" s="29" t="str">
        <f aca="false">IF(AND($S4722="PARADO/SEM GIRO",$K4722="KG",OR(Painel!$B$5="(Todos)",A4722=Painel!$B$5)*OR(Painel!$E$5="(Todos)",P4722=Painel!$E$5)),$J4722+ROW()/10000000,"")</f>
        <v/>
      </c>
      <c r="U4722" s="29" t="str">
        <f aca="false">IF(AND($S4722="VENCIDO",$K4722="KG",OR(Painel!$B$5="(Todos)",A4722=Painel!$B$5)*OR(Painel!$E$5="(Todos)",P4722=Painel!$E$5)),$J4722+ROW()/10000000,"")</f>
        <v/>
      </c>
    </row>
    <row r="4723" customFormat="false" ht="15" hidden="false" customHeight="false" outlineLevel="0" collapsed="false">
      <c r="A4723" s="29" t="s">
        <v>52</v>
      </c>
      <c r="B4723" s="29" t="s">
        <v>8759</v>
      </c>
      <c r="C4723" s="29" t="s">
        <v>169</v>
      </c>
      <c r="D4723" s="29" t="s">
        <v>433</v>
      </c>
      <c r="E4723" s="29" t="n">
        <v>1</v>
      </c>
      <c r="F4723" s="29"/>
      <c r="G4723" s="29" t="s">
        <v>8760</v>
      </c>
      <c r="H4723" s="30" t="n">
        <v>999.9</v>
      </c>
      <c r="I4723" s="31" t="n">
        <v>46280</v>
      </c>
      <c r="J4723" s="30" t="n">
        <v>999.9</v>
      </c>
      <c r="K4723" s="29" t="s">
        <v>120</v>
      </c>
      <c r="L4723" s="29" t="s">
        <v>144</v>
      </c>
      <c r="M4723" s="29"/>
      <c r="N4723" s="29" t="s">
        <v>122</v>
      </c>
      <c r="O4723" s="31" t="n">
        <v>46637</v>
      </c>
      <c r="P4723" s="29" t="s">
        <v>123</v>
      </c>
      <c r="Q4723" s="29" t="n">
        <f aca="false">IFERROR(VALUE(L4723),"")</f>
        <v>5</v>
      </c>
      <c r="R4723" s="29" t="n">
        <f aca="true">IF(O4723="","",O4723-TODAY())</f>
        <v>352</v>
      </c>
      <c r="S4723" s="29" t="str">
        <f aca="false">IF(C4723="&lt;&lt; vazio &gt;&gt;","VAZIA",IF(AND(O4723&lt;&gt;"",R4723&lt;0),"VENCIDO",IF(AND(O4723&lt;&gt;"",R4723&lt;=Parametros!$B$10),"PRÓX. VENCIMENTO",IF(F4723="Q","QUALIDADE",IF(F4723="S","BLOQUEADO",IF(F4723="R","RESTRITO/DEVOLUÇÃO",IF(OR(N4723="QUAR",N4723="QRES"),"QUARENTENA",IF(OR(B4723="DESCARTE",B4723="DEVOLUÇÃO"),"DESCARTE/DEVOLUÇÃO",IF(AND(D4723="",K4723&lt;&gt;""),"SEM LOTE",IF(AND(Q4723&lt;&gt;"",Q4723&gt;=Parametros!$B$11),"PARADO/SEM GIRO","OK"))))))))))</f>
        <v>OK</v>
      </c>
      <c r="T4723" s="29" t="str">
        <f aca="false">IF(AND($S4723="PARADO/SEM GIRO",$K4723="KG",OR(Painel!$B$5="(Todos)",A4723=Painel!$B$5)*OR(Painel!$E$5="(Todos)",P4723=Painel!$E$5)),$J4723+ROW()/10000000,"")</f>
        <v/>
      </c>
      <c r="U4723" s="29" t="str">
        <f aca="false">IF(AND($S4723="VENCIDO",$K4723="KG",OR(Painel!$B$5="(Todos)",A4723=Painel!$B$5)*OR(Painel!$E$5="(Todos)",P4723=Painel!$E$5)),$J4723+ROW()/10000000,"")</f>
        <v/>
      </c>
    </row>
    <row r="4724" customFormat="false" ht="15" hidden="false" customHeight="false" outlineLevel="0" collapsed="false">
      <c r="A4724" s="29" t="s">
        <v>52</v>
      </c>
      <c r="B4724" s="29" t="s">
        <v>8761</v>
      </c>
      <c r="C4724" s="29" t="s">
        <v>115</v>
      </c>
      <c r="D4724" s="29"/>
      <c r="E4724" s="29" t="n">
        <v>0</v>
      </c>
      <c r="F4724" s="29"/>
      <c r="G4724" s="29"/>
      <c r="H4724" s="30" t="n">
        <v>0</v>
      </c>
      <c r="I4724" s="29"/>
      <c r="J4724" s="30" t="n">
        <v>0</v>
      </c>
      <c r="K4724" s="29"/>
      <c r="L4724" s="29" t="s">
        <v>116</v>
      </c>
      <c r="M4724" s="29"/>
      <c r="N4724" s="29"/>
      <c r="O4724" s="29"/>
      <c r="P4724" s="29"/>
      <c r="Q4724" s="29" t="n">
        <f aca="false">IFERROR(VALUE(L4724),"")</f>
        <v>0</v>
      </c>
      <c r="R4724" s="29" t="str">
        <f aca="true">IF(O4724="","",O4724-TODAY())</f>
        <v/>
      </c>
      <c r="S4724" s="29" t="str">
        <f aca="false">IF(C4724="&lt;&lt; vazio &gt;&gt;","VAZIA",IF(AND(O4724&lt;&gt;"",R4724&lt;0),"VENCIDO",IF(AND(O4724&lt;&gt;"",R4724&lt;=Parametros!$B$10),"PRÓX. VENCIMENTO",IF(F4724="Q","QUALIDADE",IF(F4724="S","BLOQUEADO",IF(F4724="R","RESTRITO/DEVOLUÇÃO",IF(OR(N4724="QUAR",N4724="QRES"),"QUARENTENA",IF(OR(B4724="DESCARTE",B4724="DEVOLUÇÃO"),"DESCARTE/DEVOLUÇÃO",IF(AND(D4724="",K4724&lt;&gt;""),"SEM LOTE",IF(AND(Q4724&lt;&gt;"",Q4724&gt;=Parametros!$B$11),"PARADO/SEM GIRO","OK"))))))))))</f>
        <v>VAZIA</v>
      </c>
      <c r="T4724" s="29" t="str">
        <f aca="false">IF(AND($S4724="PARADO/SEM GIRO",$K4724="KG",OR(Painel!$B$5="(Todos)",A4724=Painel!$B$5)*OR(Painel!$E$5="(Todos)",P4724=Painel!$E$5)),$J4724+ROW()/10000000,"")</f>
        <v/>
      </c>
      <c r="U4724" s="29" t="str">
        <f aca="false">IF(AND($S4724="VENCIDO",$K4724="KG",OR(Painel!$B$5="(Todos)",A4724=Painel!$B$5)*OR(Painel!$E$5="(Todos)",P4724=Painel!$E$5)),$J4724+ROW()/10000000,"")</f>
        <v/>
      </c>
    </row>
    <row r="4725" customFormat="false" ht="15" hidden="false" customHeight="false" outlineLevel="0" collapsed="false">
      <c r="A4725" s="29" t="s">
        <v>52</v>
      </c>
      <c r="B4725" s="29" t="s">
        <v>8762</v>
      </c>
      <c r="C4725" s="29" t="s">
        <v>115</v>
      </c>
      <c r="D4725" s="29"/>
      <c r="E4725" s="29" t="n">
        <v>0</v>
      </c>
      <c r="F4725" s="29"/>
      <c r="G4725" s="29"/>
      <c r="H4725" s="30" t="n">
        <v>0</v>
      </c>
      <c r="I4725" s="29"/>
      <c r="J4725" s="30" t="n">
        <v>0</v>
      </c>
      <c r="K4725" s="29"/>
      <c r="L4725" s="29" t="s">
        <v>116</v>
      </c>
      <c r="M4725" s="29"/>
      <c r="N4725" s="29"/>
      <c r="O4725" s="29"/>
      <c r="P4725" s="29"/>
      <c r="Q4725" s="29" t="n">
        <f aca="false">IFERROR(VALUE(L4725),"")</f>
        <v>0</v>
      </c>
      <c r="R4725" s="29" t="str">
        <f aca="true">IF(O4725="","",O4725-TODAY())</f>
        <v/>
      </c>
      <c r="S4725" s="29" t="str">
        <f aca="false">IF(C4725="&lt;&lt; vazio &gt;&gt;","VAZIA",IF(AND(O4725&lt;&gt;"",R4725&lt;0),"VENCIDO",IF(AND(O4725&lt;&gt;"",R4725&lt;=Parametros!$B$10),"PRÓX. VENCIMENTO",IF(F4725="Q","QUALIDADE",IF(F4725="S","BLOQUEADO",IF(F4725="R","RESTRITO/DEVOLUÇÃO",IF(OR(N4725="QUAR",N4725="QRES"),"QUARENTENA",IF(OR(B4725="DESCARTE",B4725="DEVOLUÇÃO"),"DESCARTE/DEVOLUÇÃO",IF(AND(D4725="",K4725&lt;&gt;""),"SEM LOTE",IF(AND(Q4725&lt;&gt;"",Q4725&gt;=Parametros!$B$11),"PARADO/SEM GIRO","OK"))))))))))</f>
        <v>VAZIA</v>
      </c>
      <c r="T4725" s="29" t="str">
        <f aca="false">IF(AND($S4725="PARADO/SEM GIRO",$K4725="KG",OR(Painel!$B$5="(Todos)",A4725=Painel!$B$5)*OR(Painel!$E$5="(Todos)",P4725=Painel!$E$5)),$J4725+ROW()/10000000,"")</f>
        <v/>
      </c>
      <c r="U4725" s="29" t="str">
        <f aca="false">IF(AND($S4725="VENCIDO",$K4725="KG",OR(Painel!$B$5="(Todos)",A4725=Painel!$B$5)*OR(Painel!$E$5="(Todos)",P4725=Painel!$E$5)),$J4725+ROW()/10000000,"")</f>
        <v/>
      </c>
    </row>
    <row r="4726" customFormat="false" ht="15" hidden="false" customHeight="false" outlineLevel="0" collapsed="false">
      <c r="A4726" s="29" t="s">
        <v>52</v>
      </c>
      <c r="B4726" s="29" t="s">
        <v>8763</v>
      </c>
      <c r="C4726" s="29" t="s">
        <v>581</v>
      </c>
      <c r="D4726" s="29" t="s">
        <v>511</v>
      </c>
      <c r="E4726" s="29" t="n">
        <v>1</v>
      </c>
      <c r="F4726" s="29" t="s">
        <v>268</v>
      </c>
      <c r="G4726" s="29" t="s">
        <v>8764</v>
      </c>
      <c r="H4726" s="30" t="n">
        <v>315</v>
      </c>
      <c r="I4726" s="31" t="n">
        <v>46273</v>
      </c>
      <c r="J4726" s="30" t="n">
        <v>315</v>
      </c>
      <c r="K4726" s="29" t="s">
        <v>120</v>
      </c>
      <c r="L4726" s="29" t="s">
        <v>149</v>
      </c>
      <c r="M4726" s="29"/>
      <c r="N4726" s="29" t="s">
        <v>122</v>
      </c>
      <c r="O4726" s="31" t="n">
        <v>46819</v>
      </c>
      <c r="P4726" s="29" t="s">
        <v>123</v>
      </c>
      <c r="Q4726" s="29" t="n">
        <f aca="false">IFERROR(VALUE(L4726),"")</f>
        <v>12</v>
      </c>
      <c r="R4726" s="29" t="n">
        <f aca="true">IF(O4726="","",O4726-TODAY())</f>
        <v>534</v>
      </c>
      <c r="S4726" s="29" t="str">
        <f aca="false">IF(C4726="&lt;&lt; vazio &gt;&gt;","VAZIA",IF(AND(O4726&lt;&gt;"",R4726&lt;0),"VENCIDO",IF(AND(O4726&lt;&gt;"",R4726&lt;=Parametros!$B$10),"PRÓX. VENCIMENTO",IF(F4726="Q","QUALIDADE",IF(F4726="S","BLOQUEADO",IF(F4726="R","RESTRITO/DEVOLUÇÃO",IF(OR(N4726="QUAR",N4726="QRES"),"QUARENTENA",IF(OR(B4726="DESCARTE",B4726="DEVOLUÇÃO"),"DESCARTE/DEVOLUÇÃO",IF(AND(D4726="",K4726&lt;&gt;""),"SEM LOTE",IF(AND(Q4726&lt;&gt;"",Q4726&gt;=Parametros!$B$11),"PARADO/SEM GIRO","OK"))))))))))</f>
        <v>QUALIDADE</v>
      </c>
      <c r="T4726" s="29" t="str">
        <f aca="false">IF(AND($S4726="PARADO/SEM GIRO",$K4726="KG",OR(Painel!$B$5="(Todos)",A4726=Painel!$B$5)*OR(Painel!$E$5="(Todos)",P4726=Painel!$E$5)),$J4726+ROW()/10000000,"")</f>
        <v/>
      </c>
      <c r="U4726" s="29" t="str">
        <f aca="false">IF(AND($S4726="VENCIDO",$K4726="KG",OR(Painel!$B$5="(Todos)",A4726=Painel!$B$5)*OR(Painel!$E$5="(Todos)",P4726=Painel!$E$5)),$J4726+ROW()/10000000,"")</f>
        <v/>
      </c>
    </row>
    <row r="4727" customFormat="false" ht="15" hidden="false" customHeight="false" outlineLevel="0" collapsed="false">
      <c r="A4727" s="29" t="s">
        <v>52</v>
      </c>
      <c r="B4727" s="29" t="s">
        <v>8765</v>
      </c>
      <c r="C4727" s="29" t="s">
        <v>741</v>
      </c>
      <c r="D4727" s="29" t="s">
        <v>2906</v>
      </c>
      <c r="E4727" s="29" t="n">
        <v>1</v>
      </c>
      <c r="F4727" s="29" t="s">
        <v>268</v>
      </c>
      <c r="G4727" s="29" t="s">
        <v>8766</v>
      </c>
      <c r="H4727" s="30" t="n">
        <v>1080</v>
      </c>
      <c r="I4727" s="31" t="n">
        <v>46281</v>
      </c>
      <c r="J4727" s="30" t="n">
        <v>1080</v>
      </c>
      <c r="K4727" s="29" t="s">
        <v>120</v>
      </c>
      <c r="L4727" s="29" t="s">
        <v>284</v>
      </c>
      <c r="M4727" s="29"/>
      <c r="N4727" s="29" t="s">
        <v>122</v>
      </c>
      <c r="O4727" s="31" t="n">
        <v>46646</v>
      </c>
      <c r="P4727" s="29" t="s">
        <v>123</v>
      </c>
      <c r="Q4727" s="29" t="n">
        <f aca="false">IFERROR(VALUE(L4727),"")</f>
        <v>4</v>
      </c>
      <c r="R4727" s="29" t="n">
        <f aca="true">IF(O4727="","",O4727-TODAY())</f>
        <v>361</v>
      </c>
      <c r="S4727" s="29" t="str">
        <f aca="false">IF(C4727="&lt;&lt; vazio &gt;&gt;","VAZIA",IF(AND(O4727&lt;&gt;"",R4727&lt;0),"VENCIDO",IF(AND(O4727&lt;&gt;"",R4727&lt;=Parametros!$B$10),"PRÓX. VENCIMENTO",IF(F4727="Q","QUALIDADE",IF(F4727="S","BLOQUEADO",IF(F4727="R","RESTRITO/DEVOLUÇÃO",IF(OR(N4727="QUAR",N4727="QRES"),"QUARENTENA",IF(OR(B4727="DESCARTE",B4727="DEVOLUÇÃO"),"DESCARTE/DEVOLUÇÃO",IF(AND(D4727="",K4727&lt;&gt;""),"SEM LOTE",IF(AND(Q4727&lt;&gt;"",Q4727&gt;=Parametros!$B$11),"PARADO/SEM GIRO","OK"))))))))))</f>
        <v>QUALIDADE</v>
      </c>
      <c r="T4727" s="29" t="str">
        <f aca="false">IF(AND($S4727="PARADO/SEM GIRO",$K4727="KG",OR(Painel!$B$5="(Todos)",A4727=Painel!$B$5)*OR(Painel!$E$5="(Todos)",P4727=Painel!$E$5)),$J4727+ROW()/10000000,"")</f>
        <v/>
      </c>
      <c r="U4727" s="29" t="str">
        <f aca="false">IF(AND($S4727="VENCIDO",$K4727="KG",OR(Painel!$B$5="(Todos)",A4727=Painel!$B$5)*OR(Painel!$E$5="(Todos)",P4727=Painel!$E$5)),$J4727+ROW()/10000000,"")</f>
        <v/>
      </c>
    </row>
    <row r="4728" customFormat="false" ht="15" hidden="false" customHeight="false" outlineLevel="0" collapsed="false">
      <c r="A4728" s="29" t="s">
        <v>52</v>
      </c>
      <c r="B4728" s="29" t="s">
        <v>8767</v>
      </c>
      <c r="C4728" s="29" t="s">
        <v>115</v>
      </c>
      <c r="D4728" s="29"/>
      <c r="E4728" s="29" t="n">
        <v>0</v>
      </c>
      <c r="F4728" s="29"/>
      <c r="G4728" s="29"/>
      <c r="H4728" s="30" t="n">
        <v>0</v>
      </c>
      <c r="I4728" s="29"/>
      <c r="J4728" s="30" t="n">
        <v>0</v>
      </c>
      <c r="K4728" s="29"/>
      <c r="L4728" s="29" t="s">
        <v>116</v>
      </c>
      <c r="M4728" s="29"/>
      <c r="N4728" s="29"/>
      <c r="O4728" s="29"/>
      <c r="P4728" s="29"/>
      <c r="Q4728" s="29" t="n">
        <f aca="false">IFERROR(VALUE(L4728),"")</f>
        <v>0</v>
      </c>
      <c r="R4728" s="29" t="str">
        <f aca="true">IF(O4728="","",O4728-TODAY())</f>
        <v/>
      </c>
      <c r="S4728" s="29" t="str">
        <f aca="false">IF(C4728="&lt;&lt; vazio &gt;&gt;","VAZIA",IF(AND(O4728&lt;&gt;"",R4728&lt;0),"VENCIDO",IF(AND(O4728&lt;&gt;"",R4728&lt;=Parametros!$B$10),"PRÓX. VENCIMENTO",IF(F4728="Q","QUALIDADE",IF(F4728="S","BLOQUEADO",IF(F4728="R","RESTRITO/DEVOLUÇÃO",IF(OR(N4728="QUAR",N4728="QRES"),"QUARENTENA",IF(OR(B4728="DESCARTE",B4728="DEVOLUÇÃO"),"DESCARTE/DEVOLUÇÃO",IF(AND(D4728="",K4728&lt;&gt;""),"SEM LOTE",IF(AND(Q4728&lt;&gt;"",Q4728&gt;=Parametros!$B$11),"PARADO/SEM GIRO","OK"))))))))))</f>
        <v>VAZIA</v>
      </c>
      <c r="T4728" s="29" t="str">
        <f aca="false">IF(AND($S4728="PARADO/SEM GIRO",$K4728="KG",OR(Painel!$B$5="(Todos)",A4728=Painel!$B$5)*OR(Painel!$E$5="(Todos)",P4728=Painel!$E$5)),$J4728+ROW()/10000000,"")</f>
        <v/>
      </c>
      <c r="U4728" s="29" t="str">
        <f aca="false">IF(AND($S4728="VENCIDO",$K4728="KG",OR(Painel!$B$5="(Todos)",A4728=Painel!$B$5)*OR(Painel!$E$5="(Todos)",P4728=Painel!$E$5)),$J4728+ROW()/10000000,"")</f>
        <v/>
      </c>
    </row>
    <row r="4729" customFormat="false" ht="15" hidden="false" customHeight="false" outlineLevel="0" collapsed="false">
      <c r="A4729" s="29" t="s">
        <v>52</v>
      </c>
      <c r="B4729" s="29" t="s">
        <v>8768</v>
      </c>
      <c r="C4729" s="29" t="s">
        <v>115</v>
      </c>
      <c r="D4729" s="29"/>
      <c r="E4729" s="29" t="n">
        <v>0</v>
      </c>
      <c r="F4729" s="29"/>
      <c r="G4729" s="29"/>
      <c r="H4729" s="30" t="n">
        <v>0</v>
      </c>
      <c r="I4729" s="29"/>
      <c r="J4729" s="30" t="n">
        <v>0</v>
      </c>
      <c r="K4729" s="29"/>
      <c r="L4729" s="29" t="s">
        <v>116</v>
      </c>
      <c r="M4729" s="29"/>
      <c r="N4729" s="29"/>
      <c r="O4729" s="29"/>
      <c r="P4729" s="29"/>
      <c r="Q4729" s="29" t="n">
        <f aca="false">IFERROR(VALUE(L4729),"")</f>
        <v>0</v>
      </c>
      <c r="R4729" s="29" t="str">
        <f aca="true">IF(O4729="","",O4729-TODAY())</f>
        <v/>
      </c>
      <c r="S4729" s="29" t="str">
        <f aca="false">IF(C4729="&lt;&lt; vazio &gt;&gt;","VAZIA",IF(AND(O4729&lt;&gt;"",R4729&lt;0),"VENCIDO",IF(AND(O4729&lt;&gt;"",R4729&lt;=Parametros!$B$10),"PRÓX. VENCIMENTO",IF(F4729="Q","QUALIDADE",IF(F4729="S","BLOQUEADO",IF(F4729="R","RESTRITO/DEVOLUÇÃO",IF(OR(N4729="QUAR",N4729="QRES"),"QUARENTENA",IF(OR(B4729="DESCARTE",B4729="DEVOLUÇÃO"),"DESCARTE/DEVOLUÇÃO",IF(AND(D4729="",K4729&lt;&gt;""),"SEM LOTE",IF(AND(Q4729&lt;&gt;"",Q4729&gt;=Parametros!$B$11),"PARADO/SEM GIRO","OK"))))))))))</f>
        <v>VAZIA</v>
      </c>
      <c r="T4729" s="29" t="str">
        <f aca="false">IF(AND($S4729="PARADO/SEM GIRO",$K4729="KG",OR(Painel!$B$5="(Todos)",A4729=Painel!$B$5)*OR(Painel!$E$5="(Todos)",P4729=Painel!$E$5)),$J4729+ROW()/10000000,"")</f>
        <v/>
      </c>
      <c r="U4729" s="29" t="str">
        <f aca="false">IF(AND($S4729="VENCIDO",$K4729="KG",OR(Painel!$B$5="(Todos)",A4729=Painel!$B$5)*OR(Painel!$E$5="(Todos)",P4729=Painel!$E$5)),$J4729+ROW()/10000000,"")</f>
        <v/>
      </c>
    </row>
    <row r="4730" customFormat="false" ht="15" hidden="false" customHeight="false" outlineLevel="0" collapsed="false">
      <c r="A4730" s="29" t="s">
        <v>52</v>
      </c>
      <c r="B4730" s="29" t="s">
        <v>8769</v>
      </c>
      <c r="C4730" s="29" t="s">
        <v>115</v>
      </c>
      <c r="D4730" s="29"/>
      <c r="E4730" s="29" t="n">
        <v>0</v>
      </c>
      <c r="F4730" s="29"/>
      <c r="G4730" s="29"/>
      <c r="H4730" s="30" t="n">
        <v>0</v>
      </c>
      <c r="I4730" s="29"/>
      <c r="J4730" s="30" t="n">
        <v>0</v>
      </c>
      <c r="K4730" s="29"/>
      <c r="L4730" s="29" t="s">
        <v>116</v>
      </c>
      <c r="M4730" s="29"/>
      <c r="N4730" s="29"/>
      <c r="O4730" s="29"/>
      <c r="P4730" s="29"/>
      <c r="Q4730" s="29" t="n">
        <f aca="false">IFERROR(VALUE(L4730),"")</f>
        <v>0</v>
      </c>
      <c r="R4730" s="29" t="str">
        <f aca="true">IF(O4730="","",O4730-TODAY())</f>
        <v/>
      </c>
      <c r="S4730" s="29" t="str">
        <f aca="false">IF(C4730="&lt;&lt; vazio &gt;&gt;","VAZIA",IF(AND(O4730&lt;&gt;"",R4730&lt;0),"VENCIDO",IF(AND(O4730&lt;&gt;"",R4730&lt;=Parametros!$B$10),"PRÓX. VENCIMENTO",IF(F4730="Q","QUALIDADE",IF(F4730="S","BLOQUEADO",IF(F4730="R","RESTRITO/DEVOLUÇÃO",IF(OR(N4730="QUAR",N4730="QRES"),"QUARENTENA",IF(OR(B4730="DESCARTE",B4730="DEVOLUÇÃO"),"DESCARTE/DEVOLUÇÃO",IF(AND(D4730="",K4730&lt;&gt;""),"SEM LOTE",IF(AND(Q4730&lt;&gt;"",Q4730&gt;=Parametros!$B$11),"PARADO/SEM GIRO","OK"))))))))))</f>
        <v>VAZIA</v>
      </c>
      <c r="T4730" s="29" t="str">
        <f aca="false">IF(AND($S4730="PARADO/SEM GIRO",$K4730="KG",OR(Painel!$B$5="(Todos)",A4730=Painel!$B$5)*OR(Painel!$E$5="(Todos)",P4730=Painel!$E$5)),$J4730+ROW()/10000000,"")</f>
        <v/>
      </c>
      <c r="U4730" s="29" t="str">
        <f aca="false">IF(AND($S4730="VENCIDO",$K4730="KG",OR(Painel!$B$5="(Todos)",A4730=Painel!$B$5)*OR(Painel!$E$5="(Todos)",P4730=Painel!$E$5)),$J4730+ROW()/10000000,"")</f>
        <v/>
      </c>
    </row>
    <row r="4731" customFormat="false" ht="15" hidden="false" customHeight="false" outlineLevel="0" collapsed="false">
      <c r="A4731" s="29" t="s">
        <v>52</v>
      </c>
      <c r="B4731" s="29" t="s">
        <v>8770</v>
      </c>
      <c r="C4731" s="29" t="s">
        <v>115</v>
      </c>
      <c r="D4731" s="29"/>
      <c r="E4731" s="29" t="n">
        <v>0</v>
      </c>
      <c r="F4731" s="29"/>
      <c r="G4731" s="29"/>
      <c r="H4731" s="30" t="n">
        <v>0</v>
      </c>
      <c r="I4731" s="29"/>
      <c r="J4731" s="30" t="n">
        <v>0</v>
      </c>
      <c r="K4731" s="29"/>
      <c r="L4731" s="29" t="s">
        <v>116</v>
      </c>
      <c r="M4731" s="29"/>
      <c r="N4731" s="29"/>
      <c r="O4731" s="29"/>
      <c r="P4731" s="29"/>
      <c r="Q4731" s="29" t="n">
        <f aca="false">IFERROR(VALUE(L4731),"")</f>
        <v>0</v>
      </c>
      <c r="R4731" s="29" t="str">
        <f aca="true">IF(O4731="","",O4731-TODAY())</f>
        <v/>
      </c>
      <c r="S4731" s="29" t="str">
        <f aca="false">IF(C4731="&lt;&lt; vazio &gt;&gt;","VAZIA",IF(AND(O4731&lt;&gt;"",R4731&lt;0),"VENCIDO",IF(AND(O4731&lt;&gt;"",R4731&lt;=Parametros!$B$10),"PRÓX. VENCIMENTO",IF(F4731="Q","QUALIDADE",IF(F4731="S","BLOQUEADO",IF(F4731="R","RESTRITO/DEVOLUÇÃO",IF(OR(N4731="QUAR",N4731="QRES"),"QUARENTENA",IF(OR(B4731="DESCARTE",B4731="DEVOLUÇÃO"),"DESCARTE/DEVOLUÇÃO",IF(AND(D4731="",K4731&lt;&gt;""),"SEM LOTE",IF(AND(Q4731&lt;&gt;"",Q4731&gt;=Parametros!$B$11),"PARADO/SEM GIRO","OK"))))))))))</f>
        <v>VAZIA</v>
      </c>
      <c r="T4731" s="29" t="str">
        <f aca="false">IF(AND($S4731="PARADO/SEM GIRO",$K4731="KG",OR(Painel!$B$5="(Todos)",A4731=Painel!$B$5)*OR(Painel!$E$5="(Todos)",P4731=Painel!$E$5)),$J4731+ROW()/10000000,"")</f>
        <v/>
      </c>
      <c r="U4731" s="29" t="str">
        <f aca="false">IF(AND($S4731="VENCIDO",$K4731="KG",OR(Painel!$B$5="(Todos)",A4731=Painel!$B$5)*OR(Painel!$E$5="(Todos)",P4731=Painel!$E$5)),$J4731+ROW()/10000000,"")</f>
        <v/>
      </c>
    </row>
    <row r="4732" customFormat="false" ht="15" hidden="false" customHeight="false" outlineLevel="0" collapsed="false">
      <c r="A4732" s="29" t="s">
        <v>52</v>
      </c>
      <c r="B4732" s="29" t="s">
        <v>8771</v>
      </c>
      <c r="C4732" s="29" t="s">
        <v>410</v>
      </c>
      <c r="D4732" s="29" t="s">
        <v>7439</v>
      </c>
      <c r="E4732" s="29" t="n">
        <v>1</v>
      </c>
      <c r="F4732" s="29"/>
      <c r="G4732" s="29" t="s">
        <v>8772</v>
      </c>
      <c r="H4732" s="30" t="n">
        <v>210</v>
      </c>
      <c r="I4732" s="31" t="n">
        <v>46266</v>
      </c>
      <c r="J4732" s="30" t="n">
        <v>210</v>
      </c>
      <c r="K4732" s="29" t="s">
        <v>120</v>
      </c>
      <c r="L4732" s="29" t="s">
        <v>180</v>
      </c>
      <c r="M4732" s="29"/>
      <c r="N4732" s="29" t="s">
        <v>122</v>
      </c>
      <c r="O4732" s="31" t="n">
        <v>46605</v>
      </c>
      <c r="P4732" s="29" t="s">
        <v>123</v>
      </c>
      <c r="Q4732" s="29" t="n">
        <f aca="false">IFERROR(VALUE(L4732),"")</f>
        <v>19</v>
      </c>
      <c r="R4732" s="29" t="n">
        <f aca="true">IF(O4732="","",O4732-TODAY())</f>
        <v>320</v>
      </c>
      <c r="S4732" s="29" t="str">
        <f aca="false">IF(C4732="&lt;&lt; vazio &gt;&gt;","VAZIA",IF(AND(O4732&lt;&gt;"",R4732&lt;0),"VENCIDO",IF(AND(O4732&lt;&gt;"",R4732&lt;=Parametros!$B$10),"PRÓX. VENCIMENTO",IF(F4732="Q","QUALIDADE",IF(F4732="S","BLOQUEADO",IF(F4732="R","RESTRITO/DEVOLUÇÃO",IF(OR(N4732="QUAR",N4732="QRES"),"QUARENTENA",IF(OR(B4732="DESCARTE",B4732="DEVOLUÇÃO"),"DESCARTE/DEVOLUÇÃO",IF(AND(D4732="",K4732&lt;&gt;""),"SEM LOTE",IF(AND(Q4732&lt;&gt;"",Q4732&gt;=Parametros!$B$11),"PARADO/SEM GIRO","OK"))))))))))</f>
        <v>OK</v>
      </c>
      <c r="T4732" s="29" t="str">
        <f aca="false">IF(AND($S4732="PARADO/SEM GIRO",$K4732="KG",OR(Painel!$B$5="(Todos)",A4732=Painel!$B$5)*OR(Painel!$E$5="(Todos)",P4732=Painel!$E$5)),$J4732+ROW()/10000000,"")</f>
        <v/>
      </c>
      <c r="U4732" s="29" t="str">
        <f aca="false">IF(AND($S4732="VENCIDO",$K4732="KG",OR(Painel!$B$5="(Todos)",A4732=Painel!$B$5)*OR(Painel!$E$5="(Todos)",P4732=Painel!$E$5)),$J4732+ROW()/10000000,"")</f>
        <v/>
      </c>
    </row>
    <row r="4733" customFormat="false" ht="15" hidden="false" customHeight="false" outlineLevel="0" collapsed="false">
      <c r="A4733" s="29" t="s">
        <v>52</v>
      </c>
      <c r="B4733" s="29" t="s">
        <v>8773</v>
      </c>
      <c r="C4733" s="29" t="s">
        <v>186</v>
      </c>
      <c r="D4733" s="29" t="s">
        <v>2526</v>
      </c>
      <c r="E4733" s="29" t="n">
        <v>1</v>
      </c>
      <c r="F4733" s="29" t="s">
        <v>268</v>
      </c>
      <c r="G4733" s="29" t="s">
        <v>8774</v>
      </c>
      <c r="H4733" s="30" t="n">
        <v>545.4</v>
      </c>
      <c r="I4733" s="31" t="n">
        <v>46282</v>
      </c>
      <c r="J4733" s="30" t="n">
        <v>545.4</v>
      </c>
      <c r="K4733" s="29" t="s">
        <v>120</v>
      </c>
      <c r="L4733" s="29" t="s">
        <v>400</v>
      </c>
      <c r="M4733" s="29"/>
      <c r="N4733" s="29" t="s">
        <v>122</v>
      </c>
      <c r="O4733" s="31" t="n">
        <v>46829</v>
      </c>
      <c r="P4733" s="29" t="s">
        <v>123</v>
      </c>
      <c r="Q4733" s="29" t="n">
        <f aca="false">IFERROR(VALUE(L4733),"")</f>
        <v>3</v>
      </c>
      <c r="R4733" s="29" t="n">
        <f aca="true">IF(O4733="","",O4733-TODAY())</f>
        <v>544</v>
      </c>
      <c r="S4733" s="29" t="str">
        <f aca="false">IF(C4733="&lt;&lt; vazio &gt;&gt;","VAZIA",IF(AND(O4733&lt;&gt;"",R4733&lt;0),"VENCIDO",IF(AND(O4733&lt;&gt;"",R4733&lt;=Parametros!$B$10),"PRÓX. VENCIMENTO",IF(F4733="Q","QUALIDADE",IF(F4733="S","BLOQUEADO",IF(F4733="R","RESTRITO/DEVOLUÇÃO",IF(OR(N4733="QUAR",N4733="QRES"),"QUARENTENA",IF(OR(B4733="DESCARTE",B4733="DEVOLUÇÃO"),"DESCARTE/DEVOLUÇÃO",IF(AND(D4733="",K4733&lt;&gt;""),"SEM LOTE",IF(AND(Q4733&lt;&gt;"",Q4733&gt;=Parametros!$B$11),"PARADO/SEM GIRO","OK"))))))))))</f>
        <v>QUALIDADE</v>
      </c>
      <c r="T4733" s="29" t="str">
        <f aca="false">IF(AND($S4733="PARADO/SEM GIRO",$K4733="KG",OR(Painel!$B$5="(Todos)",A4733=Painel!$B$5)*OR(Painel!$E$5="(Todos)",P4733=Painel!$E$5)),$J4733+ROW()/10000000,"")</f>
        <v/>
      </c>
      <c r="U4733" s="29" t="str">
        <f aca="false">IF(AND($S4733="VENCIDO",$K4733="KG",OR(Painel!$B$5="(Todos)",A4733=Painel!$B$5)*OR(Painel!$E$5="(Todos)",P4733=Painel!$E$5)),$J4733+ROW()/10000000,"")</f>
        <v/>
      </c>
    </row>
    <row r="4734" customFormat="false" ht="15" hidden="false" customHeight="false" outlineLevel="0" collapsed="false">
      <c r="A4734" s="29" t="s">
        <v>52</v>
      </c>
      <c r="B4734" s="29" t="s">
        <v>8775</v>
      </c>
      <c r="C4734" s="29" t="s">
        <v>801</v>
      </c>
      <c r="D4734" s="29" t="s">
        <v>873</v>
      </c>
      <c r="E4734" s="29" t="n">
        <v>1</v>
      </c>
      <c r="F4734" s="29"/>
      <c r="G4734" s="29" t="s">
        <v>8776</v>
      </c>
      <c r="H4734" s="30" t="n">
        <v>1108.8</v>
      </c>
      <c r="I4734" s="31" t="n">
        <v>46275</v>
      </c>
      <c r="J4734" s="30" t="n">
        <v>1108.8</v>
      </c>
      <c r="K4734" s="29" t="s">
        <v>120</v>
      </c>
      <c r="L4734" s="29" t="s">
        <v>121</v>
      </c>
      <c r="M4734" s="29"/>
      <c r="N4734" s="29" t="s">
        <v>122</v>
      </c>
      <c r="O4734" s="31" t="n">
        <v>46811</v>
      </c>
      <c r="P4734" s="29" t="s">
        <v>123</v>
      </c>
      <c r="Q4734" s="29" t="n">
        <f aca="false">IFERROR(VALUE(L4734),"")</f>
        <v>10</v>
      </c>
      <c r="R4734" s="29" t="n">
        <f aca="true">IF(O4734="","",O4734-TODAY())</f>
        <v>526</v>
      </c>
      <c r="S4734" s="29" t="str">
        <f aca="false">IF(C4734="&lt;&lt; vazio &gt;&gt;","VAZIA",IF(AND(O4734&lt;&gt;"",R4734&lt;0),"VENCIDO",IF(AND(O4734&lt;&gt;"",R4734&lt;=Parametros!$B$10),"PRÓX. VENCIMENTO",IF(F4734="Q","QUALIDADE",IF(F4734="S","BLOQUEADO",IF(F4734="R","RESTRITO/DEVOLUÇÃO",IF(OR(N4734="QUAR",N4734="QRES"),"QUARENTENA",IF(OR(B4734="DESCARTE",B4734="DEVOLUÇÃO"),"DESCARTE/DEVOLUÇÃO",IF(AND(D4734="",K4734&lt;&gt;""),"SEM LOTE",IF(AND(Q4734&lt;&gt;"",Q4734&gt;=Parametros!$B$11),"PARADO/SEM GIRO","OK"))))))))))</f>
        <v>OK</v>
      </c>
      <c r="T4734" s="29" t="str">
        <f aca="false">IF(AND($S4734="PARADO/SEM GIRO",$K4734="KG",OR(Painel!$B$5="(Todos)",A4734=Painel!$B$5)*OR(Painel!$E$5="(Todos)",P4734=Painel!$E$5)),$J4734+ROW()/10000000,"")</f>
        <v/>
      </c>
      <c r="U4734" s="29" t="str">
        <f aca="false">IF(AND($S4734="VENCIDO",$K4734="KG",OR(Painel!$B$5="(Todos)",A4734=Painel!$B$5)*OR(Painel!$E$5="(Todos)",P4734=Painel!$E$5)),$J4734+ROW()/10000000,"")</f>
        <v/>
      </c>
    </row>
    <row r="4735" customFormat="false" ht="15" hidden="false" customHeight="false" outlineLevel="0" collapsed="false">
      <c r="A4735" s="29" t="s">
        <v>52</v>
      </c>
      <c r="B4735" s="29" t="s">
        <v>8777</v>
      </c>
      <c r="C4735" s="29" t="s">
        <v>317</v>
      </c>
      <c r="D4735" s="29" t="s">
        <v>1006</v>
      </c>
      <c r="E4735" s="29" t="n">
        <v>1</v>
      </c>
      <c r="F4735" s="29" t="s">
        <v>268</v>
      </c>
      <c r="G4735" s="29" t="s">
        <v>8778</v>
      </c>
      <c r="H4735" s="30" t="n">
        <v>590.4</v>
      </c>
      <c r="I4735" s="31" t="n">
        <v>46285</v>
      </c>
      <c r="J4735" s="30" t="n">
        <v>590.4</v>
      </c>
      <c r="K4735" s="29" t="s">
        <v>120</v>
      </c>
      <c r="L4735" s="29" t="s">
        <v>116</v>
      </c>
      <c r="M4735" s="29"/>
      <c r="N4735" s="29" t="s">
        <v>122</v>
      </c>
      <c r="O4735" s="31" t="n">
        <v>46831</v>
      </c>
      <c r="P4735" s="29" t="s">
        <v>123</v>
      </c>
      <c r="Q4735" s="29" t="n">
        <f aca="false">IFERROR(VALUE(L4735),"")</f>
        <v>0</v>
      </c>
      <c r="R4735" s="29" t="n">
        <f aca="true">IF(O4735="","",O4735-TODAY())</f>
        <v>546</v>
      </c>
      <c r="S4735" s="29" t="str">
        <f aca="false">IF(C4735="&lt;&lt; vazio &gt;&gt;","VAZIA",IF(AND(O4735&lt;&gt;"",R4735&lt;0),"VENCIDO",IF(AND(O4735&lt;&gt;"",R4735&lt;=Parametros!$B$10),"PRÓX. VENCIMENTO",IF(F4735="Q","QUALIDADE",IF(F4735="S","BLOQUEADO",IF(F4735="R","RESTRITO/DEVOLUÇÃO",IF(OR(N4735="QUAR",N4735="QRES"),"QUARENTENA",IF(OR(B4735="DESCARTE",B4735="DEVOLUÇÃO"),"DESCARTE/DEVOLUÇÃO",IF(AND(D4735="",K4735&lt;&gt;""),"SEM LOTE",IF(AND(Q4735&lt;&gt;"",Q4735&gt;=Parametros!$B$11),"PARADO/SEM GIRO","OK"))))))))))</f>
        <v>QUALIDADE</v>
      </c>
      <c r="T4735" s="29" t="str">
        <f aca="false">IF(AND($S4735="PARADO/SEM GIRO",$K4735="KG",OR(Painel!$B$5="(Todos)",A4735=Painel!$B$5)*OR(Painel!$E$5="(Todos)",P4735=Painel!$E$5)),$J4735+ROW()/10000000,"")</f>
        <v/>
      </c>
      <c r="U4735" s="29" t="str">
        <f aca="false">IF(AND($S4735="VENCIDO",$K4735="KG",OR(Painel!$B$5="(Todos)",A4735=Painel!$B$5)*OR(Painel!$E$5="(Todos)",P4735=Painel!$E$5)),$J4735+ROW()/10000000,"")</f>
        <v/>
      </c>
    </row>
    <row r="4736" customFormat="false" ht="15" hidden="false" customHeight="false" outlineLevel="0" collapsed="false">
      <c r="A4736" s="29" t="s">
        <v>52</v>
      </c>
      <c r="B4736" s="29" t="s">
        <v>8779</v>
      </c>
      <c r="C4736" s="29" t="s">
        <v>691</v>
      </c>
      <c r="D4736" s="29" t="s">
        <v>8780</v>
      </c>
      <c r="E4736" s="29" t="n">
        <v>1</v>
      </c>
      <c r="F4736" s="29"/>
      <c r="G4736" s="29" t="s">
        <v>8781</v>
      </c>
      <c r="H4736" s="30" t="n">
        <v>1000</v>
      </c>
      <c r="I4736" s="31" t="n">
        <v>46266</v>
      </c>
      <c r="J4736" s="30" t="n">
        <v>1000</v>
      </c>
      <c r="K4736" s="29" t="s">
        <v>120</v>
      </c>
      <c r="L4736" s="29" t="s">
        <v>180</v>
      </c>
      <c r="M4736" s="29"/>
      <c r="N4736" s="29" t="s">
        <v>122</v>
      </c>
      <c r="O4736" s="31" t="n">
        <v>46960</v>
      </c>
      <c r="P4736" s="29" t="s">
        <v>123</v>
      </c>
      <c r="Q4736" s="29" t="n">
        <f aca="false">IFERROR(VALUE(L4736),"")</f>
        <v>19</v>
      </c>
      <c r="R4736" s="29" t="n">
        <f aca="true">IF(O4736="","",O4736-TODAY())</f>
        <v>675</v>
      </c>
      <c r="S4736" s="29" t="str">
        <f aca="false">IF(C4736="&lt;&lt; vazio &gt;&gt;","VAZIA",IF(AND(O4736&lt;&gt;"",R4736&lt;0),"VENCIDO",IF(AND(O4736&lt;&gt;"",R4736&lt;=Parametros!$B$10),"PRÓX. VENCIMENTO",IF(F4736="Q","QUALIDADE",IF(F4736="S","BLOQUEADO",IF(F4736="R","RESTRITO/DEVOLUÇÃO",IF(OR(N4736="QUAR",N4736="QRES"),"QUARENTENA",IF(OR(B4736="DESCARTE",B4736="DEVOLUÇÃO"),"DESCARTE/DEVOLUÇÃO",IF(AND(D4736="",K4736&lt;&gt;""),"SEM LOTE",IF(AND(Q4736&lt;&gt;"",Q4736&gt;=Parametros!$B$11),"PARADO/SEM GIRO","OK"))))))))))</f>
        <v>OK</v>
      </c>
      <c r="T4736" s="29" t="str">
        <f aca="false">IF(AND($S4736="PARADO/SEM GIRO",$K4736="KG",OR(Painel!$B$5="(Todos)",A4736=Painel!$B$5)*OR(Painel!$E$5="(Todos)",P4736=Painel!$E$5)),$J4736+ROW()/10000000,"")</f>
        <v/>
      </c>
      <c r="U4736" s="29" t="str">
        <f aca="false">IF(AND($S4736="VENCIDO",$K4736="KG",OR(Painel!$B$5="(Todos)",A4736=Painel!$B$5)*OR(Painel!$E$5="(Todos)",P4736=Painel!$E$5)),$J4736+ROW()/10000000,"")</f>
        <v/>
      </c>
    </row>
    <row r="4737" customFormat="false" ht="15" hidden="false" customHeight="false" outlineLevel="0" collapsed="false">
      <c r="A4737" s="29" t="s">
        <v>52</v>
      </c>
      <c r="B4737" s="29" t="s">
        <v>8782</v>
      </c>
      <c r="C4737" s="29" t="s">
        <v>115</v>
      </c>
      <c r="D4737" s="29"/>
      <c r="E4737" s="29" t="n">
        <v>0</v>
      </c>
      <c r="F4737" s="29"/>
      <c r="G4737" s="29"/>
      <c r="H4737" s="30" t="n">
        <v>0</v>
      </c>
      <c r="I4737" s="29"/>
      <c r="J4737" s="30" t="n">
        <v>0</v>
      </c>
      <c r="K4737" s="29"/>
      <c r="L4737" s="29" t="s">
        <v>116</v>
      </c>
      <c r="M4737" s="29"/>
      <c r="N4737" s="29"/>
      <c r="O4737" s="29"/>
      <c r="P4737" s="29"/>
      <c r="Q4737" s="29" t="n">
        <f aca="false">IFERROR(VALUE(L4737),"")</f>
        <v>0</v>
      </c>
      <c r="R4737" s="29" t="str">
        <f aca="true">IF(O4737="","",O4737-TODAY())</f>
        <v/>
      </c>
      <c r="S4737" s="29" t="str">
        <f aca="false">IF(C4737="&lt;&lt; vazio &gt;&gt;","VAZIA",IF(AND(O4737&lt;&gt;"",R4737&lt;0),"VENCIDO",IF(AND(O4737&lt;&gt;"",R4737&lt;=Parametros!$B$10),"PRÓX. VENCIMENTO",IF(F4737="Q","QUALIDADE",IF(F4737="S","BLOQUEADO",IF(F4737="R","RESTRITO/DEVOLUÇÃO",IF(OR(N4737="QUAR",N4737="QRES"),"QUARENTENA",IF(OR(B4737="DESCARTE",B4737="DEVOLUÇÃO"),"DESCARTE/DEVOLUÇÃO",IF(AND(D4737="",K4737&lt;&gt;""),"SEM LOTE",IF(AND(Q4737&lt;&gt;"",Q4737&gt;=Parametros!$B$11),"PARADO/SEM GIRO","OK"))))))))))</f>
        <v>VAZIA</v>
      </c>
      <c r="T4737" s="29" t="str">
        <f aca="false">IF(AND($S4737="PARADO/SEM GIRO",$K4737="KG",OR(Painel!$B$5="(Todos)",A4737=Painel!$B$5)*OR(Painel!$E$5="(Todos)",P4737=Painel!$E$5)),$J4737+ROW()/10000000,"")</f>
        <v/>
      </c>
      <c r="U4737" s="29" t="str">
        <f aca="false">IF(AND($S4737="VENCIDO",$K4737="KG",OR(Painel!$B$5="(Todos)",A4737=Painel!$B$5)*OR(Painel!$E$5="(Todos)",P4737=Painel!$E$5)),$J4737+ROW()/10000000,"")</f>
        <v/>
      </c>
    </row>
    <row r="4738" customFormat="false" ht="15" hidden="false" customHeight="false" outlineLevel="0" collapsed="false">
      <c r="A4738" s="29" t="s">
        <v>52</v>
      </c>
      <c r="B4738" s="29" t="s">
        <v>8783</v>
      </c>
      <c r="C4738" s="29" t="s">
        <v>3666</v>
      </c>
      <c r="D4738" s="29" t="s">
        <v>3667</v>
      </c>
      <c r="E4738" s="29" t="n">
        <v>1</v>
      </c>
      <c r="F4738" s="29"/>
      <c r="G4738" s="29" t="s">
        <v>8784</v>
      </c>
      <c r="H4738" s="30" t="n">
        <v>114</v>
      </c>
      <c r="I4738" s="31" t="n">
        <v>46266</v>
      </c>
      <c r="J4738" s="30" t="n">
        <v>114</v>
      </c>
      <c r="K4738" s="29" t="s">
        <v>120</v>
      </c>
      <c r="L4738" s="29" t="s">
        <v>180</v>
      </c>
      <c r="M4738" s="29"/>
      <c r="N4738" s="29" t="s">
        <v>122</v>
      </c>
      <c r="O4738" s="31" t="n">
        <v>46625</v>
      </c>
      <c r="P4738" s="29" t="s">
        <v>123</v>
      </c>
      <c r="Q4738" s="29" t="n">
        <f aca="false">IFERROR(VALUE(L4738),"")</f>
        <v>19</v>
      </c>
      <c r="R4738" s="29" t="n">
        <f aca="true">IF(O4738="","",O4738-TODAY())</f>
        <v>340</v>
      </c>
      <c r="S4738" s="29" t="str">
        <f aca="false">IF(C4738="&lt;&lt; vazio &gt;&gt;","VAZIA",IF(AND(O4738&lt;&gt;"",R4738&lt;0),"VENCIDO",IF(AND(O4738&lt;&gt;"",R4738&lt;=Parametros!$B$10),"PRÓX. VENCIMENTO",IF(F4738="Q","QUALIDADE",IF(F4738="S","BLOQUEADO",IF(F4738="R","RESTRITO/DEVOLUÇÃO",IF(OR(N4738="QUAR",N4738="QRES"),"QUARENTENA",IF(OR(B4738="DESCARTE",B4738="DEVOLUÇÃO"),"DESCARTE/DEVOLUÇÃO",IF(AND(D4738="",K4738&lt;&gt;""),"SEM LOTE",IF(AND(Q4738&lt;&gt;"",Q4738&gt;=Parametros!$B$11),"PARADO/SEM GIRO","OK"))))))))))</f>
        <v>OK</v>
      </c>
      <c r="T4738" s="29" t="str">
        <f aca="false">IF(AND($S4738="PARADO/SEM GIRO",$K4738="KG",OR(Painel!$B$5="(Todos)",A4738=Painel!$B$5)*OR(Painel!$E$5="(Todos)",P4738=Painel!$E$5)),$J4738+ROW()/10000000,"")</f>
        <v/>
      </c>
      <c r="U4738" s="29" t="str">
        <f aca="false">IF(AND($S4738="VENCIDO",$K4738="KG",OR(Painel!$B$5="(Todos)",A4738=Painel!$B$5)*OR(Painel!$E$5="(Todos)",P4738=Painel!$E$5)),$J4738+ROW()/10000000,"")</f>
        <v/>
      </c>
    </row>
    <row r="4739" customFormat="false" ht="15" hidden="false" customHeight="false" outlineLevel="0" collapsed="false">
      <c r="A4739" s="29" t="s">
        <v>52</v>
      </c>
      <c r="B4739" s="29" t="s">
        <v>8785</v>
      </c>
      <c r="C4739" s="29" t="s">
        <v>186</v>
      </c>
      <c r="D4739" s="29" t="s">
        <v>3527</v>
      </c>
      <c r="E4739" s="29" t="n">
        <v>1</v>
      </c>
      <c r="F4739" s="29" t="s">
        <v>268</v>
      </c>
      <c r="G4739" s="29" t="s">
        <v>8786</v>
      </c>
      <c r="H4739" s="30" t="n">
        <v>545.4</v>
      </c>
      <c r="I4739" s="31" t="n">
        <v>46285</v>
      </c>
      <c r="J4739" s="30" t="n">
        <v>545.4</v>
      </c>
      <c r="K4739" s="29" t="s">
        <v>120</v>
      </c>
      <c r="L4739" s="29" t="s">
        <v>116</v>
      </c>
      <c r="M4739" s="29"/>
      <c r="N4739" s="29" t="s">
        <v>122</v>
      </c>
      <c r="O4739" s="31" t="n">
        <v>46832</v>
      </c>
      <c r="P4739" s="29" t="s">
        <v>123</v>
      </c>
      <c r="Q4739" s="29" t="n">
        <f aca="false">IFERROR(VALUE(L4739),"")</f>
        <v>0</v>
      </c>
      <c r="R4739" s="29" t="n">
        <f aca="true">IF(O4739="","",O4739-TODAY())</f>
        <v>547</v>
      </c>
      <c r="S4739" s="29" t="str">
        <f aca="false">IF(C4739="&lt;&lt; vazio &gt;&gt;","VAZIA",IF(AND(O4739&lt;&gt;"",R4739&lt;0),"VENCIDO",IF(AND(O4739&lt;&gt;"",R4739&lt;=Parametros!$B$10),"PRÓX. VENCIMENTO",IF(F4739="Q","QUALIDADE",IF(F4739="S","BLOQUEADO",IF(F4739="R","RESTRITO/DEVOLUÇÃO",IF(OR(N4739="QUAR",N4739="QRES"),"QUARENTENA",IF(OR(B4739="DESCARTE",B4739="DEVOLUÇÃO"),"DESCARTE/DEVOLUÇÃO",IF(AND(D4739="",K4739&lt;&gt;""),"SEM LOTE",IF(AND(Q4739&lt;&gt;"",Q4739&gt;=Parametros!$B$11),"PARADO/SEM GIRO","OK"))))))))))</f>
        <v>QUALIDADE</v>
      </c>
      <c r="T4739" s="29" t="str">
        <f aca="false">IF(AND($S4739="PARADO/SEM GIRO",$K4739="KG",OR(Painel!$B$5="(Todos)",A4739=Painel!$B$5)*OR(Painel!$E$5="(Todos)",P4739=Painel!$E$5)),$J4739+ROW()/10000000,"")</f>
        <v/>
      </c>
      <c r="U4739" s="29" t="str">
        <f aca="false">IF(AND($S4739="VENCIDO",$K4739="KG",OR(Painel!$B$5="(Todos)",A4739=Painel!$B$5)*OR(Painel!$E$5="(Todos)",P4739=Painel!$E$5)),$J4739+ROW()/10000000,"")</f>
        <v/>
      </c>
    </row>
    <row r="4740" customFormat="false" ht="15" hidden="false" customHeight="false" outlineLevel="0" collapsed="false">
      <c r="A4740" s="29" t="s">
        <v>52</v>
      </c>
      <c r="B4740" s="29" t="s">
        <v>8787</v>
      </c>
      <c r="C4740" s="29" t="s">
        <v>115</v>
      </c>
      <c r="D4740" s="29"/>
      <c r="E4740" s="29" t="n">
        <v>0</v>
      </c>
      <c r="F4740" s="29"/>
      <c r="G4740" s="29"/>
      <c r="H4740" s="30" t="n">
        <v>0</v>
      </c>
      <c r="I4740" s="29"/>
      <c r="J4740" s="30" t="n">
        <v>0</v>
      </c>
      <c r="K4740" s="29"/>
      <c r="L4740" s="29" t="s">
        <v>116</v>
      </c>
      <c r="M4740" s="29"/>
      <c r="N4740" s="29"/>
      <c r="O4740" s="29"/>
      <c r="P4740" s="29"/>
      <c r="Q4740" s="29" t="n">
        <f aca="false">IFERROR(VALUE(L4740),"")</f>
        <v>0</v>
      </c>
      <c r="R4740" s="29" t="str">
        <f aca="true">IF(O4740="","",O4740-TODAY())</f>
        <v/>
      </c>
      <c r="S4740" s="29" t="str">
        <f aca="false">IF(C4740="&lt;&lt; vazio &gt;&gt;","VAZIA",IF(AND(O4740&lt;&gt;"",R4740&lt;0),"VENCIDO",IF(AND(O4740&lt;&gt;"",R4740&lt;=Parametros!$B$10),"PRÓX. VENCIMENTO",IF(F4740="Q","QUALIDADE",IF(F4740="S","BLOQUEADO",IF(F4740="R","RESTRITO/DEVOLUÇÃO",IF(OR(N4740="QUAR",N4740="QRES"),"QUARENTENA",IF(OR(B4740="DESCARTE",B4740="DEVOLUÇÃO"),"DESCARTE/DEVOLUÇÃO",IF(AND(D4740="",K4740&lt;&gt;""),"SEM LOTE",IF(AND(Q4740&lt;&gt;"",Q4740&gt;=Parametros!$B$11),"PARADO/SEM GIRO","OK"))))))))))</f>
        <v>VAZIA</v>
      </c>
      <c r="T4740" s="29" t="str">
        <f aca="false">IF(AND($S4740="PARADO/SEM GIRO",$K4740="KG",OR(Painel!$B$5="(Todos)",A4740=Painel!$B$5)*OR(Painel!$E$5="(Todos)",P4740=Painel!$E$5)),$J4740+ROW()/10000000,"")</f>
        <v/>
      </c>
      <c r="U4740" s="29" t="str">
        <f aca="false">IF(AND($S4740="VENCIDO",$K4740="KG",OR(Painel!$B$5="(Todos)",A4740=Painel!$B$5)*OR(Painel!$E$5="(Todos)",P4740=Painel!$E$5)),$J4740+ROW()/10000000,"")</f>
        <v/>
      </c>
    </row>
    <row r="4741" customFormat="false" ht="15" hidden="false" customHeight="false" outlineLevel="0" collapsed="false">
      <c r="A4741" s="29" t="s">
        <v>52</v>
      </c>
      <c r="B4741" s="29" t="s">
        <v>8788</v>
      </c>
      <c r="C4741" s="29" t="s">
        <v>115</v>
      </c>
      <c r="D4741" s="29"/>
      <c r="E4741" s="29" t="n">
        <v>0</v>
      </c>
      <c r="F4741" s="29"/>
      <c r="G4741" s="29"/>
      <c r="H4741" s="30" t="n">
        <v>0</v>
      </c>
      <c r="I4741" s="29"/>
      <c r="J4741" s="30" t="n">
        <v>0</v>
      </c>
      <c r="K4741" s="29"/>
      <c r="L4741" s="29" t="s">
        <v>116</v>
      </c>
      <c r="M4741" s="29"/>
      <c r="N4741" s="29"/>
      <c r="O4741" s="29"/>
      <c r="P4741" s="29"/>
      <c r="Q4741" s="29" t="n">
        <f aca="false">IFERROR(VALUE(L4741),"")</f>
        <v>0</v>
      </c>
      <c r="R4741" s="29" t="str">
        <f aca="true">IF(O4741="","",O4741-TODAY())</f>
        <v/>
      </c>
      <c r="S4741" s="29" t="str">
        <f aca="false">IF(C4741="&lt;&lt; vazio &gt;&gt;","VAZIA",IF(AND(O4741&lt;&gt;"",R4741&lt;0),"VENCIDO",IF(AND(O4741&lt;&gt;"",R4741&lt;=Parametros!$B$10),"PRÓX. VENCIMENTO",IF(F4741="Q","QUALIDADE",IF(F4741="S","BLOQUEADO",IF(F4741="R","RESTRITO/DEVOLUÇÃO",IF(OR(N4741="QUAR",N4741="QRES"),"QUARENTENA",IF(OR(B4741="DESCARTE",B4741="DEVOLUÇÃO"),"DESCARTE/DEVOLUÇÃO",IF(AND(D4741="",K4741&lt;&gt;""),"SEM LOTE",IF(AND(Q4741&lt;&gt;"",Q4741&gt;=Parametros!$B$11),"PARADO/SEM GIRO","OK"))))))))))</f>
        <v>VAZIA</v>
      </c>
      <c r="T4741" s="29" t="str">
        <f aca="false">IF(AND($S4741="PARADO/SEM GIRO",$K4741="KG",OR(Painel!$B$5="(Todos)",A4741=Painel!$B$5)*OR(Painel!$E$5="(Todos)",P4741=Painel!$E$5)),$J4741+ROW()/10000000,"")</f>
        <v/>
      </c>
      <c r="U4741" s="29" t="str">
        <f aca="false">IF(AND($S4741="VENCIDO",$K4741="KG",OR(Painel!$B$5="(Todos)",A4741=Painel!$B$5)*OR(Painel!$E$5="(Todos)",P4741=Painel!$E$5)),$J4741+ROW()/10000000,"")</f>
        <v/>
      </c>
    </row>
    <row r="4742" customFormat="false" ht="15" hidden="false" customHeight="false" outlineLevel="0" collapsed="false">
      <c r="A4742" s="29" t="s">
        <v>52</v>
      </c>
      <c r="B4742" s="29" t="s">
        <v>8789</v>
      </c>
      <c r="C4742" s="29" t="s">
        <v>115</v>
      </c>
      <c r="D4742" s="29"/>
      <c r="E4742" s="29" t="n">
        <v>0</v>
      </c>
      <c r="F4742" s="29"/>
      <c r="G4742" s="29"/>
      <c r="H4742" s="30" t="n">
        <v>0</v>
      </c>
      <c r="I4742" s="29"/>
      <c r="J4742" s="30" t="n">
        <v>0</v>
      </c>
      <c r="K4742" s="29"/>
      <c r="L4742" s="29" t="s">
        <v>116</v>
      </c>
      <c r="M4742" s="29"/>
      <c r="N4742" s="29"/>
      <c r="O4742" s="29"/>
      <c r="P4742" s="29"/>
      <c r="Q4742" s="29" t="n">
        <f aca="false">IFERROR(VALUE(L4742),"")</f>
        <v>0</v>
      </c>
      <c r="R4742" s="29" t="str">
        <f aca="true">IF(O4742="","",O4742-TODAY())</f>
        <v/>
      </c>
      <c r="S4742" s="29" t="str">
        <f aca="false">IF(C4742="&lt;&lt; vazio &gt;&gt;","VAZIA",IF(AND(O4742&lt;&gt;"",R4742&lt;0),"VENCIDO",IF(AND(O4742&lt;&gt;"",R4742&lt;=Parametros!$B$10),"PRÓX. VENCIMENTO",IF(F4742="Q","QUALIDADE",IF(F4742="S","BLOQUEADO",IF(F4742="R","RESTRITO/DEVOLUÇÃO",IF(OR(N4742="QUAR",N4742="QRES"),"QUARENTENA",IF(OR(B4742="DESCARTE",B4742="DEVOLUÇÃO"),"DESCARTE/DEVOLUÇÃO",IF(AND(D4742="",K4742&lt;&gt;""),"SEM LOTE",IF(AND(Q4742&lt;&gt;"",Q4742&gt;=Parametros!$B$11),"PARADO/SEM GIRO","OK"))))))))))</f>
        <v>VAZIA</v>
      </c>
      <c r="T4742" s="29" t="str">
        <f aca="false">IF(AND($S4742="PARADO/SEM GIRO",$K4742="KG",OR(Painel!$B$5="(Todos)",A4742=Painel!$B$5)*OR(Painel!$E$5="(Todos)",P4742=Painel!$E$5)),$J4742+ROW()/10000000,"")</f>
        <v/>
      </c>
      <c r="U4742" s="29" t="str">
        <f aca="false">IF(AND($S4742="VENCIDO",$K4742="KG",OR(Painel!$B$5="(Todos)",A4742=Painel!$B$5)*OR(Painel!$E$5="(Todos)",P4742=Painel!$E$5)),$J4742+ROW()/10000000,"")</f>
        <v/>
      </c>
    </row>
    <row r="4743" customFormat="false" ht="15" hidden="false" customHeight="false" outlineLevel="0" collapsed="false">
      <c r="A4743" s="29" t="s">
        <v>52</v>
      </c>
      <c r="B4743" s="29" t="s">
        <v>8790</v>
      </c>
      <c r="C4743" s="29" t="s">
        <v>115</v>
      </c>
      <c r="D4743" s="29"/>
      <c r="E4743" s="29" t="n">
        <v>0</v>
      </c>
      <c r="F4743" s="29"/>
      <c r="G4743" s="29"/>
      <c r="H4743" s="30" t="n">
        <v>0</v>
      </c>
      <c r="I4743" s="29"/>
      <c r="J4743" s="30" t="n">
        <v>0</v>
      </c>
      <c r="K4743" s="29"/>
      <c r="L4743" s="29" t="s">
        <v>116</v>
      </c>
      <c r="M4743" s="29"/>
      <c r="N4743" s="29"/>
      <c r="O4743" s="29"/>
      <c r="P4743" s="29"/>
      <c r="Q4743" s="29" t="n">
        <f aca="false">IFERROR(VALUE(L4743),"")</f>
        <v>0</v>
      </c>
      <c r="R4743" s="29" t="str">
        <f aca="true">IF(O4743="","",O4743-TODAY())</f>
        <v/>
      </c>
      <c r="S4743" s="29" t="str">
        <f aca="false">IF(C4743="&lt;&lt; vazio &gt;&gt;","VAZIA",IF(AND(O4743&lt;&gt;"",R4743&lt;0),"VENCIDO",IF(AND(O4743&lt;&gt;"",R4743&lt;=Parametros!$B$10),"PRÓX. VENCIMENTO",IF(F4743="Q","QUALIDADE",IF(F4743="S","BLOQUEADO",IF(F4743="R","RESTRITO/DEVOLUÇÃO",IF(OR(N4743="QUAR",N4743="QRES"),"QUARENTENA",IF(OR(B4743="DESCARTE",B4743="DEVOLUÇÃO"),"DESCARTE/DEVOLUÇÃO",IF(AND(D4743="",K4743&lt;&gt;""),"SEM LOTE",IF(AND(Q4743&lt;&gt;"",Q4743&gt;=Parametros!$B$11),"PARADO/SEM GIRO","OK"))))))))))</f>
        <v>VAZIA</v>
      </c>
      <c r="T4743" s="29" t="str">
        <f aca="false">IF(AND($S4743="PARADO/SEM GIRO",$K4743="KG",OR(Painel!$B$5="(Todos)",A4743=Painel!$B$5)*OR(Painel!$E$5="(Todos)",P4743=Painel!$E$5)),$J4743+ROW()/10000000,"")</f>
        <v/>
      </c>
      <c r="U4743" s="29" t="str">
        <f aca="false">IF(AND($S4743="VENCIDO",$K4743="KG",OR(Painel!$B$5="(Todos)",A4743=Painel!$B$5)*OR(Painel!$E$5="(Todos)",P4743=Painel!$E$5)),$J4743+ROW()/10000000,"")</f>
        <v/>
      </c>
    </row>
    <row r="4744" customFormat="false" ht="15" hidden="false" customHeight="false" outlineLevel="0" collapsed="false">
      <c r="A4744" s="29" t="s">
        <v>52</v>
      </c>
      <c r="B4744" s="29" t="s">
        <v>8791</v>
      </c>
      <c r="C4744" s="29" t="s">
        <v>381</v>
      </c>
      <c r="D4744" s="29" t="s">
        <v>1497</v>
      </c>
      <c r="E4744" s="29" t="n">
        <v>1</v>
      </c>
      <c r="F4744" s="29"/>
      <c r="G4744" s="29" t="s">
        <v>8792</v>
      </c>
      <c r="H4744" s="30" t="n">
        <v>576</v>
      </c>
      <c r="I4744" s="31" t="n">
        <v>46266</v>
      </c>
      <c r="J4744" s="30" t="n">
        <v>576</v>
      </c>
      <c r="K4744" s="29" t="s">
        <v>120</v>
      </c>
      <c r="L4744" s="29" t="s">
        <v>180</v>
      </c>
      <c r="M4744" s="29"/>
      <c r="N4744" s="29" t="s">
        <v>122</v>
      </c>
      <c r="O4744" s="31" t="n">
        <v>46873</v>
      </c>
      <c r="P4744" s="29" t="s">
        <v>123</v>
      </c>
      <c r="Q4744" s="29" t="n">
        <f aca="false">IFERROR(VALUE(L4744),"")</f>
        <v>19</v>
      </c>
      <c r="R4744" s="29" t="n">
        <f aca="true">IF(O4744="","",O4744-TODAY())</f>
        <v>588</v>
      </c>
      <c r="S4744" s="29" t="str">
        <f aca="false">IF(C4744="&lt;&lt; vazio &gt;&gt;","VAZIA",IF(AND(O4744&lt;&gt;"",R4744&lt;0),"VENCIDO",IF(AND(O4744&lt;&gt;"",R4744&lt;=Parametros!$B$10),"PRÓX. VENCIMENTO",IF(F4744="Q","QUALIDADE",IF(F4744="S","BLOQUEADO",IF(F4744="R","RESTRITO/DEVOLUÇÃO",IF(OR(N4744="QUAR",N4744="QRES"),"QUARENTENA",IF(OR(B4744="DESCARTE",B4744="DEVOLUÇÃO"),"DESCARTE/DEVOLUÇÃO",IF(AND(D4744="",K4744&lt;&gt;""),"SEM LOTE",IF(AND(Q4744&lt;&gt;"",Q4744&gt;=Parametros!$B$11),"PARADO/SEM GIRO","OK"))))))))))</f>
        <v>OK</v>
      </c>
      <c r="T4744" s="29" t="str">
        <f aca="false">IF(AND($S4744="PARADO/SEM GIRO",$K4744="KG",OR(Painel!$B$5="(Todos)",A4744=Painel!$B$5)*OR(Painel!$E$5="(Todos)",P4744=Painel!$E$5)),$J4744+ROW()/10000000,"")</f>
        <v/>
      </c>
      <c r="U4744" s="29" t="str">
        <f aca="false">IF(AND($S4744="VENCIDO",$K4744="KG",OR(Painel!$B$5="(Todos)",A4744=Painel!$B$5)*OR(Painel!$E$5="(Todos)",P4744=Painel!$E$5)),$J4744+ROW()/10000000,"")</f>
        <v/>
      </c>
    </row>
    <row r="4745" customFormat="false" ht="15" hidden="false" customHeight="false" outlineLevel="0" collapsed="false">
      <c r="A4745" s="29" t="s">
        <v>52</v>
      </c>
      <c r="B4745" s="29" t="s">
        <v>8793</v>
      </c>
      <c r="C4745" s="29" t="s">
        <v>222</v>
      </c>
      <c r="D4745" s="29" t="s">
        <v>1249</v>
      </c>
      <c r="E4745" s="29" t="n">
        <v>1</v>
      </c>
      <c r="F4745" s="29" t="s">
        <v>268</v>
      </c>
      <c r="G4745" s="29" t="s">
        <v>8794</v>
      </c>
      <c r="H4745" s="30" t="n">
        <v>1000</v>
      </c>
      <c r="I4745" s="31" t="n">
        <v>46285</v>
      </c>
      <c r="J4745" s="30" t="n">
        <v>1000</v>
      </c>
      <c r="K4745" s="29" t="s">
        <v>120</v>
      </c>
      <c r="L4745" s="29" t="s">
        <v>116</v>
      </c>
      <c r="M4745" s="29"/>
      <c r="N4745" s="29" t="s">
        <v>122</v>
      </c>
      <c r="O4745" s="31" t="n">
        <v>46832</v>
      </c>
      <c r="P4745" s="29" t="s">
        <v>123</v>
      </c>
      <c r="Q4745" s="29" t="n">
        <f aca="false">IFERROR(VALUE(L4745),"")</f>
        <v>0</v>
      </c>
      <c r="R4745" s="29" t="n">
        <f aca="true">IF(O4745="","",O4745-TODAY())</f>
        <v>547</v>
      </c>
      <c r="S4745" s="29" t="str">
        <f aca="false">IF(C4745="&lt;&lt; vazio &gt;&gt;","VAZIA",IF(AND(O4745&lt;&gt;"",R4745&lt;0),"VENCIDO",IF(AND(O4745&lt;&gt;"",R4745&lt;=Parametros!$B$10),"PRÓX. VENCIMENTO",IF(F4745="Q","QUALIDADE",IF(F4745="S","BLOQUEADO",IF(F4745="R","RESTRITO/DEVOLUÇÃO",IF(OR(N4745="QUAR",N4745="QRES"),"QUARENTENA",IF(OR(B4745="DESCARTE",B4745="DEVOLUÇÃO"),"DESCARTE/DEVOLUÇÃO",IF(AND(D4745="",K4745&lt;&gt;""),"SEM LOTE",IF(AND(Q4745&lt;&gt;"",Q4745&gt;=Parametros!$B$11),"PARADO/SEM GIRO","OK"))))))))))</f>
        <v>QUALIDADE</v>
      </c>
      <c r="T4745" s="29" t="str">
        <f aca="false">IF(AND($S4745="PARADO/SEM GIRO",$K4745="KG",OR(Painel!$B$5="(Todos)",A4745=Painel!$B$5)*OR(Painel!$E$5="(Todos)",P4745=Painel!$E$5)),$J4745+ROW()/10000000,"")</f>
        <v/>
      </c>
      <c r="U4745" s="29" t="str">
        <f aca="false">IF(AND($S4745="VENCIDO",$K4745="KG",OR(Painel!$B$5="(Todos)",A4745=Painel!$B$5)*OR(Painel!$E$5="(Todos)",P4745=Painel!$E$5)),$J4745+ROW()/10000000,"")</f>
        <v/>
      </c>
    </row>
    <row r="4746" customFormat="false" ht="15" hidden="false" customHeight="false" outlineLevel="0" collapsed="false">
      <c r="A4746" s="29" t="s">
        <v>52</v>
      </c>
      <c r="B4746" s="29" t="s">
        <v>8795</v>
      </c>
      <c r="C4746" s="29" t="s">
        <v>186</v>
      </c>
      <c r="D4746" s="29" t="s">
        <v>3527</v>
      </c>
      <c r="E4746" s="29" t="n">
        <v>1</v>
      </c>
      <c r="F4746" s="29" t="s">
        <v>268</v>
      </c>
      <c r="G4746" s="29" t="s">
        <v>8796</v>
      </c>
      <c r="H4746" s="30" t="n">
        <v>545.4</v>
      </c>
      <c r="I4746" s="31" t="n">
        <v>46285</v>
      </c>
      <c r="J4746" s="30" t="n">
        <v>545.4</v>
      </c>
      <c r="K4746" s="29" t="s">
        <v>120</v>
      </c>
      <c r="L4746" s="29" t="s">
        <v>116</v>
      </c>
      <c r="M4746" s="29"/>
      <c r="N4746" s="29" t="s">
        <v>122</v>
      </c>
      <c r="O4746" s="31" t="n">
        <v>46832</v>
      </c>
      <c r="P4746" s="29" t="s">
        <v>123</v>
      </c>
      <c r="Q4746" s="29" t="n">
        <f aca="false">IFERROR(VALUE(L4746),"")</f>
        <v>0</v>
      </c>
      <c r="R4746" s="29" t="n">
        <f aca="true">IF(O4746="","",O4746-TODAY())</f>
        <v>547</v>
      </c>
      <c r="S4746" s="29" t="str">
        <f aca="false">IF(C4746="&lt;&lt; vazio &gt;&gt;","VAZIA",IF(AND(O4746&lt;&gt;"",R4746&lt;0),"VENCIDO",IF(AND(O4746&lt;&gt;"",R4746&lt;=Parametros!$B$10),"PRÓX. VENCIMENTO",IF(F4746="Q","QUALIDADE",IF(F4746="S","BLOQUEADO",IF(F4746="R","RESTRITO/DEVOLUÇÃO",IF(OR(N4746="QUAR",N4746="QRES"),"QUARENTENA",IF(OR(B4746="DESCARTE",B4746="DEVOLUÇÃO"),"DESCARTE/DEVOLUÇÃO",IF(AND(D4746="",K4746&lt;&gt;""),"SEM LOTE",IF(AND(Q4746&lt;&gt;"",Q4746&gt;=Parametros!$B$11),"PARADO/SEM GIRO","OK"))))))))))</f>
        <v>QUALIDADE</v>
      </c>
      <c r="T4746" s="29" t="str">
        <f aca="false">IF(AND($S4746="PARADO/SEM GIRO",$K4746="KG",OR(Painel!$B$5="(Todos)",A4746=Painel!$B$5)*OR(Painel!$E$5="(Todos)",P4746=Painel!$E$5)),$J4746+ROW()/10000000,"")</f>
        <v/>
      </c>
      <c r="U4746" s="29" t="str">
        <f aca="false">IF(AND($S4746="VENCIDO",$K4746="KG",OR(Painel!$B$5="(Todos)",A4746=Painel!$B$5)*OR(Painel!$E$5="(Todos)",P4746=Painel!$E$5)),$J4746+ROW()/10000000,"")</f>
        <v/>
      </c>
    </row>
    <row r="4747" customFormat="false" ht="15" hidden="false" customHeight="false" outlineLevel="0" collapsed="false">
      <c r="A4747" s="29" t="s">
        <v>52</v>
      </c>
      <c r="B4747" s="29" t="s">
        <v>8797</v>
      </c>
      <c r="C4747" s="29" t="s">
        <v>447</v>
      </c>
      <c r="D4747" s="29" t="s">
        <v>448</v>
      </c>
      <c r="E4747" s="29" t="n">
        <v>1</v>
      </c>
      <c r="F4747" s="29"/>
      <c r="G4747" s="29" t="s">
        <v>8798</v>
      </c>
      <c r="H4747" s="30" t="n">
        <v>727.2</v>
      </c>
      <c r="I4747" s="31" t="n">
        <v>46261</v>
      </c>
      <c r="J4747" s="30" t="n">
        <v>727.2</v>
      </c>
      <c r="K4747" s="29" t="s">
        <v>120</v>
      </c>
      <c r="L4747" s="29" t="s">
        <v>938</v>
      </c>
      <c r="M4747" s="29"/>
      <c r="N4747" s="29" t="s">
        <v>122</v>
      </c>
      <c r="O4747" s="31" t="n">
        <v>46805</v>
      </c>
      <c r="P4747" s="29" t="s">
        <v>123</v>
      </c>
      <c r="Q4747" s="29" t="n">
        <f aca="false">IFERROR(VALUE(L4747),"")</f>
        <v>24</v>
      </c>
      <c r="R4747" s="29" t="n">
        <f aca="true">IF(O4747="","",O4747-TODAY())</f>
        <v>520</v>
      </c>
      <c r="S4747" s="29" t="str">
        <f aca="false">IF(C4747="&lt;&lt; vazio &gt;&gt;","VAZIA",IF(AND(O4747&lt;&gt;"",R4747&lt;0),"VENCIDO",IF(AND(O4747&lt;&gt;"",R4747&lt;=Parametros!$B$10),"PRÓX. VENCIMENTO",IF(F4747="Q","QUALIDADE",IF(F4747="S","BLOQUEADO",IF(F4747="R","RESTRITO/DEVOLUÇÃO",IF(OR(N4747="QUAR",N4747="QRES"),"QUARENTENA",IF(OR(B4747="DESCARTE",B4747="DEVOLUÇÃO"),"DESCARTE/DEVOLUÇÃO",IF(AND(D4747="",K4747&lt;&gt;""),"SEM LOTE",IF(AND(Q4747&lt;&gt;"",Q4747&gt;=Parametros!$B$11),"PARADO/SEM GIRO","OK"))))))))))</f>
        <v>OK</v>
      </c>
      <c r="T4747" s="29" t="str">
        <f aca="false">IF(AND($S4747="PARADO/SEM GIRO",$K4747="KG",OR(Painel!$B$5="(Todos)",A4747=Painel!$B$5)*OR(Painel!$E$5="(Todos)",P4747=Painel!$E$5)),$J4747+ROW()/10000000,"")</f>
        <v/>
      </c>
      <c r="U4747" s="29" t="str">
        <f aca="false">IF(AND($S4747="VENCIDO",$K4747="KG",OR(Painel!$B$5="(Todos)",A4747=Painel!$B$5)*OR(Painel!$E$5="(Todos)",P4747=Painel!$E$5)),$J4747+ROW()/10000000,"")</f>
        <v/>
      </c>
    </row>
    <row r="4748" customFormat="false" ht="15" hidden="false" customHeight="false" outlineLevel="0" collapsed="false">
      <c r="A4748" s="29" t="s">
        <v>52</v>
      </c>
      <c r="B4748" s="29" t="s">
        <v>8799</v>
      </c>
      <c r="C4748" s="29" t="s">
        <v>115</v>
      </c>
      <c r="D4748" s="29"/>
      <c r="E4748" s="29" t="n">
        <v>0</v>
      </c>
      <c r="F4748" s="29"/>
      <c r="G4748" s="29"/>
      <c r="H4748" s="30" t="n">
        <v>0</v>
      </c>
      <c r="I4748" s="29"/>
      <c r="J4748" s="30" t="n">
        <v>0</v>
      </c>
      <c r="K4748" s="29"/>
      <c r="L4748" s="29" t="s">
        <v>116</v>
      </c>
      <c r="M4748" s="29"/>
      <c r="N4748" s="29"/>
      <c r="O4748" s="29"/>
      <c r="P4748" s="29"/>
      <c r="Q4748" s="29" t="n">
        <f aca="false">IFERROR(VALUE(L4748),"")</f>
        <v>0</v>
      </c>
      <c r="R4748" s="29" t="str">
        <f aca="true">IF(O4748="","",O4748-TODAY())</f>
        <v/>
      </c>
      <c r="S4748" s="29" t="str">
        <f aca="false">IF(C4748="&lt;&lt; vazio &gt;&gt;","VAZIA",IF(AND(O4748&lt;&gt;"",R4748&lt;0),"VENCIDO",IF(AND(O4748&lt;&gt;"",R4748&lt;=Parametros!$B$10),"PRÓX. VENCIMENTO",IF(F4748="Q","QUALIDADE",IF(F4748="S","BLOQUEADO",IF(F4748="R","RESTRITO/DEVOLUÇÃO",IF(OR(N4748="QUAR",N4748="QRES"),"QUARENTENA",IF(OR(B4748="DESCARTE",B4748="DEVOLUÇÃO"),"DESCARTE/DEVOLUÇÃO",IF(AND(D4748="",K4748&lt;&gt;""),"SEM LOTE",IF(AND(Q4748&lt;&gt;"",Q4748&gt;=Parametros!$B$11),"PARADO/SEM GIRO","OK"))))))))))</f>
        <v>VAZIA</v>
      </c>
      <c r="T4748" s="29" t="str">
        <f aca="false">IF(AND($S4748="PARADO/SEM GIRO",$K4748="KG",OR(Painel!$B$5="(Todos)",A4748=Painel!$B$5)*OR(Painel!$E$5="(Todos)",P4748=Painel!$E$5)),$J4748+ROW()/10000000,"")</f>
        <v/>
      </c>
      <c r="U4748" s="29" t="str">
        <f aca="false">IF(AND($S4748="VENCIDO",$K4748="KG",OR(Painel!$B$5="(Todos)",A4748=Painel!$B$5)*OR(Painel!$E$5="(Todos)",P4748=Painel!$E$5)),$J4748+ROW()/10000000,"")</f>
        <v/>
      </c>
    </row>
    <row r="4749" customFormat="false" ht="15" hidden="false" customHeight="false" outlineLevel="0" collapsed="false">
      <c r="A4749" s="29" t="s">
        <v>52</v>
      </c>
      <c r="B4749" s="29" t="s">
        <v>8800</v>
      </c>
      <c r="C4749" s="29" t="s">
        <v>115</v>
      </c>
      <c r="D4749" s="29"/>
      <c r="E4749" s="29" t="n">
        <v>0</v>
      </c>
      <c r="F4749" s="29"/>
      <c r="G4749" s="29"/>
      <c r="H4749" s="30" t="n">
        <v>0</v>
      </c>
      <c r="I4749" s="29"/>
      <c r="J4749" s="30" t="n">
        <v>0</v>
      </c>
      <c r="K4749" s="29"/>
      <c r="L4749" s="29" t="s">
        <v>116</v>
      </c>
      <c r="M4749" s="29"/>
      <c r="N4749" s="29"/>
      <c r="O4749" s="29"/>
      <c r="P4749" s="29"/>
      <c r="Q4749" s="29" t="n">
        <f aca="false">IFERROR(VALUE(L4749),"")</f>
        <v>0</v>
      </c>
      <c r="R4749" s="29" t="str">
        <f aca="true">IF(O4749="","",O4749-TODAY())</f>
        <v/>
      </c>
      <c r="S4749" s="29" t="str">
        <f aca="false">IF(C4749="&lt;&lt; vazio &gt;&gt;","VAZIA",IF(AND(O4749&lt;&gt;"",R4749&lt;0),"VENCIDO",IF(AND(O4749&lt;&gt;"",R4749&lt;=Parametros!$B$10),"PRÓX. VENCIMENTO",IF(F4749="Q","QUALIDADE",IF(F4749="S","BLOQUEADO",IF(F4749="R","RESTRITO/DEVOLUÇÃO",IF(OR(N4749="QUAR",N4749="QRES"),"QUARENTENA",IF(OR(B4749="DESCARTE",B4749="DEVOLUÇÃO"),"DESCARTE/DEVOLUÇÃO",IF(AND(D4749="",K4749&lt;&gt;""),"SEM LOTE",IF(AND(Q4749&lt;&gt;"",Q4749&gt;=Parametros!$B$11),"PARADO/SEM GIRO","OK"))))))))))</f>
        <v>VAZIA</v>
      </c>
      <c r="T4749" s="29" t="str">
        <f aca="false">IF(AND($S4749="PARADO/SEM GIRO",$K4749="KG",OR(Painel!$B$5="(Todos)",A4749=Painel!$B$5)*OR(Painel!$E$5="(Todos)",P4749=Painel!$E$5)),$J4749+ROW()/10000000,"")</f>
        <v/>
      </c>
      <c r="U4749" s="29" t="str">
        <f aca="false">IF(AND($S4749="VENCIDO",$K4749="KG",OR(Painel!$B$5="(Todos)",A4749=Painel!$B$5)*OR(Painel!$E$5="(Todos)",P4749=Painel!$E$5)),$J4749+ROW()/10000000,"")</f>
        <v/>
      </c>
    </row>
    <row r="4750" customFormat="false" ht="15" hidden="false" customHeight="false" outlineLevel="0" collapsed="false">
      <c r="A4750" s="29" t="s">
        <v>52</v>
      </c>
      <c r="B4750" s="29" t="s">
        <v>8801</v>
      </c>
      <c r="C4750" s="29" t="s">
        <v>442</v>
      </c>
      <c r="D4750" s="29" t="s">
        <v>480</v>
      </c>
      <c r="E4750" s="29" t="n">
        <v>1</v>
      </c>
      <c r="F4750" s="29"/>
      <c r="G4750" s="29" t="s">
        <v>8802</v>
      </c>
      <c r="H4750" s="30" t="n">
        <v>415.8</v>
      </c>
      <c r="I4750" s="31" t="n">
        <v>46146</v>
      </c>
      <c r="J4750" s="30" t="n">
        <v>415.8</v>
      </c>
      <c r="K4750" s="29" t="s">
        <v>120</v>
      </c>
      <c r="L4750" s="29" t="s">
        <v>8803</v>
      </c>
      <c r="M4750" s="29"/>
      <c r="N4750" s="29" t="s">
        <v>122</v>
      </c>
      <c r="O4750" s="31" t="n">
        <v>46682</v>
      </c>
      <c r="P4750" s="29" t="s">
        <v>123</v>
      </c>
      <c r="Q4750" s="29" t="n">
        <f aca="false">IFERROR(VALUE(L4750),"")</f>
        <v>139</v>
      </c>
      <c r="R4750" s="29" t="n">
        <f aca="true">IF(O4750="","",O4750-TODAY())</f>
        <v>397</v>
      </c>
      <c r="S4750" s="29" t="str">
        <f aca="false">IF(C4750="&lt;&lt; vazio &gt;&gt;","VAZIA",IF(AND(O4750&lt;&gt;"",R4750&lt;0),"VENCIDO",IF(AND(O4750&lt;&gt;"",R4750&lt;=Parametros!$B$10),"PRÓX. VENCIMENTO",IF(F4750="Q","QUALIDADE",IF(F4750="S","BLOQUEADO",IF(F4750="R","RESTRITO/DEVOLUÇÃO",IF(OR(N4750="QUAR",N4750="QRES"),"QUARENTENA",IF(OR(B4750="DESCARTE",B4750="DEVOLUÇÃO"),"DESCARTE/DEVOLUÇÃO",IF(AND(D4750="",K4750&lt;&gt;""),"SEM LOTE",IF(AND(Q4750&lt;&gt;"",Q4750&gt;=Parametros!$B$11),"PARADO/SEM GIRO","OK"))))))))))</f>
        <v>PARADO/SEM GIRO</v>
      </c>
      <c r="T4750" s="29" t="n">
        <f aca="false">IF(AND($S4750="PARADO/SEM GIRO",$K4750="KG",OR(Painel!$B$5="(Todos)",A4750=Painel!$B$5)*OR(Painel!$E$5="(Todos)",P4750=Painel!$E$5)),$J4750+ROW()/10000000,"")</f>
        <v>415.800475</v>
      </c>
      <c r="U4750" s="29" t="str">
        <f aca="false">IF(AND($S4750="VENCIDO",$K4750="KG",OR(Painel!$B$5="(Todos)",A4750=Painel!$B$5)*OR(Painel!$E$5="(Todos)",P4750=Painel!$E$5)),$J4750+ROW()/10000000,"")</f>
        <v/>
      </c>
    </row>
    <row r="4751" customFormat="false" ht="15" hidden="false" customHeight="false" outlineLevel="0" collapsed="false">
      <c r="A4751" s="29" t="s">
        <v>52</v>
      </c>
      <c r="B4751" s="29" t="s">
        <v>8804</v>
      </c>
      <c r="C4751" s="29" t="s">
        <v>581</v>
      </c>
      <c r="D4751" s="29" t="s">
        <v>511</v>
      </c>
      <c r="E4751" s="29" t="n">
        <v>1</v>
      </c>
      <c r="F4751" s="29" t="s">
        <v>268</v>
      </c>
      <c r="G4751" s="29" t="s">
        <v>8805</v>
      </c>
      <c r="H4751" s="30" t="n">
        <v>315</v>
      </c>
      <c r="I4751" s="31" t="n">
        <v>46273</v>
      </c>
      <c r="J4751" s="30" t="n">
        <v>315</v>
      </c>
      <c r="K4751" s="29" t="s">
        <v>120</v>
      </c>
      <c r="L4751" s="29" t="s">
        <v>149</v>
      </c>
      <c r="M4751" s="29"/>
      <c r="N4751" s="29" t="s">
        <v>122</v>
      </c>
      <c r="O4751" s="31" t="n">
        <v>46819</v>
      </c>
      <c r="P4751" s="29" t="s">
        <v>123</v>
      </c>
      <c r="Q4751" s="29" t="n">
        <f aca="false">IFERROR(VALUE(L4751),"")</f>
        <v>12</v>
      </c>
      <c r="R4751" s="29" t="n">
        <f aca="true">IF(O4751="","",O4751-TODAY())</f>
        <v>534</v>
      </c>
      <c r="S4751" s="29" t="str">
        <f aca="false">IF(C4751="&lt;&lt; vazio &gt;&gt;","VAZIA",IF(AND(O4751&lt;&gt;"",R4751&lt;0),"VENCIDO",IF(AND(O4751&lt;&gt;"",R4751&lt;=Parametros!$B$10),"PRÓX. VENCIMENTO",IF(F4751="Q","QUALIDADE",IF(F4751="S","BLOQUEADO",IF(F4751="R","RESTRITO/DEVOLUÇÃO",IF(OR(N4751="QUAR",N4751="QRES"),"QUARENTENA",IF(OR(B4751="DESCARTE",B4751="DEVOLUÇÃO"),"DESCARTE/DEVOLUÇÃO",IF(AND(D4751="",K4751&lt;&gt;""),"SEM LOTE",IF(AND(Q4751&lt;&gt;"",Q4751&gt;=Parametros!$B$11),"PARADO/SEM GIRO","OK"))))))))))</f>
        <v>QUALIDADE</v>
      </c>
      <c r="T4751" s="29" t="str">
        <f aca="false">IF(AND($S4751="PARADO/SEM GIRO",$K4751="KG",OR(Painel!$B$5="(Todos)",A4751=Painel!$B$5)*OR(Painel!$E$5="(Todos)",P4751=Painel!$E$5)),$J4751+ROW()/10000000,"")</f>
        <v/>
      </c>
      <c r="U4751" s="29" t="str">
        <f aca="false">IF(AND($S4751="VENCIDO",$K4751="KG",OR(Painel!$B$5="(Todos)",A4751=Painel!$B$5)*OR(Painel!$E$5="(Todos)",P4751=Painel!$E$5)),$J4751+ROW()/10000000,"")</f>
        <v/>
      </c>
    </row>
    <row r="4752" customFormat="false" ht="15" hidden="false" customHeight="false" outlineLevel="0" collapsed="false">
      <c r="A4752" s="29" t="s">
        <v>52</v>
      </c>
      <c r="B4752" s="29" t="s">
        <v>8806</v>
      </c>
      <c r="C4752" s="29" t="s">
        <v>1381</v>
      </c>
      <c r="D4752" s="29" t="s">
        <v>7649</v>
      </c>
      <c r="E4752" s="29" t="n">
        <v>1</v>
      </c>
      <c r="F4752" s="29"/>
      <c r="G4752" s="29" t="s">
        <v>8807</v>
      </c>
      <c r="H4752" s="30" t="n">
        <v>800</v>
      </c>
      <c r="I4752" s="31" t="n">
        <v>46235</v>
      </c>
      <c r="J4752" s="30" t="n">
        <v>800</v>
      </c>
      <c r="K4752" s="29" t="s">
        <v>120</v>
      </c>
      <c r="L4752" s="29" t="s">
        <v>694</v>
      </c>
      <c r="M4752" s="29"/>
      <c r="N4752" s="29" t="s">
        <v>122</v>
      </c>
      <c r="O4752" s="31" t="n">
        <v>46556</v>
      </c>
      <c r="P4752" s="29" t="s">
        <v>123</v>
      </c>
      <c r="Q4752" s="29" t="n">
        <f aca="false">IFERROR(VALUE(L4752),"")</f>
        <v>50</v>
      </c>
      <c r="R4752" s="29" t="n">
        <f aca="true">IF(O4752="","",O4752-TODAY())</f>
        <v>271</v>
      </c>
      <c r="S4752" s="29" t="str">
        <f aca="false">IF(C4752="&lt;&lt; vazio &gt;&gt;","VAZIA",IF(AND(O4752&lt;&gt;"",R4752&lt;0),"VENCIDO",IF(AND(O4752&lt;&gt;"",R4752&lt;=Parametros!$B$10),"PRÓX. VENCIMENTO",IF(F4752="Q","QUALIDADE",IF(F4752="S","BLOQUEADO",IF(F4752="R","RESTRITO/DEVOLUÇÃO",IF(OR(N4752="QUAR",N4752="QRES"),"QUARENTENA",IF(OR(B4752="DESCARTE",B4752="DEVOLUÇÃO"),"DESCARTE/DEVOLUÇÃO",IF(AND(D4752="",K4752&lt;&gt;""),"SEM LOTE",IF(AND(Q4752&lt;&gt;"",Q4752&gt;=Parametros!$B$11),"PARADO/SEM GIRO","OK"))))))))))</f>
        <v>OK</v>
      </c>
      <c r="T4752" s="29" t="str">
        <f aca="false">IF(AND($S4752="PARADO/SEM GIRO",$K4752="KG",OR(Painel!$B$5="(Todos)",A4752=Painel!$B$5)*OR(Painel!$E$5="(Todos)",P4752=Painel!$E$5)),$J4752+ROW()/10000000,"")</f>
        <v/>
      </c>
      <c r="U4752" s="29" t="str">
        <f aca="false">IF(AND($S4752="VENCIDO",$K4752="KG",OR(Painel!$B$5="(Todos)",A4752=Painel!$B$5)*OR(Painel!$E$5="(Todos)",P4752=Painel!$E$5)),$J4752+ROW()/10000000,"")</f>
        <v/>
      </c>
    </row>
    <row r="4753" customFormat="false" ht="15" hidden="false" customHeight="false" outlineLevel="0" collapsed="false">
      <c r="A4753" s="29" t="s">
        <v>52</v>
      </c>
      <c r="B4753" s="29" t="s">
        <v>8808</v>
      </c>
      <c r="C4753" s="29" t="s">
        <v>1381</v>
      </c>
      <c r="D4753" s="29" t="s">
        <v>7649</v>
      </c>
      <c r="E4753" s="29" t="n">
        <v>1</v>
      </c>
      <c r="F4753" s="29"/>
      <c r="G4753" s="29" t="s">
        <v>8809</v>
      </c>
      <c r="H4753" s="30" t="n">
        <v>800</v>
      </c>
      <c r="I4753" s="31" t="n">
        <v>46235</v>
      </c>
      <c r="J4753" s="30" t="n">
        <v>800</v>
      </c>
      <c r="K4753" s="29" t="s">
        <v>120</v>
      </c>
      <c r="L4753" s="29" t="s">
        <v>694</v>
      </c>
      <c r="M4753" s="29"/>
      <c r="N4753" s="29" t="s">
        <v>122</v>
      </c>
      <c r="O4753" s="31" t="n">
        <v>46556</v>
      </c>
      <c r="P4753" s="29" t="s">
        <v>123</v>
      </c>
      <c r="Q4753" s="29" t="n">
        <f aca="false">IFERROR(VALUE(L4753),"")</f>
        <v>50</v>
      </c>
      <c r="R4753" s="29" t="n">
        <f aca="true">IF(O4753="","",O4753-TODAY())</f>
        <v>271</v>
      </c>
      <c r="S4753" s="29" t="str">
        <f aca="false">IF(C4753="&lt;&lt; vazio &gt;&gt;","VAZIA",IF(AND(O4753&lt;&gt;"",R4753&lt;0),"VENCIDO",IF(AND(O4753&lt;&gt;"",R4753&lt;=Parametros!$B$10),"PRÓX. VENCIMENTO",IF(F4753="Q","QUALIDADE",IF(F4753="S","BLOQUEADO",IF(F4753="R","RESTRITO/DEVOLUÇÃO",IF(OR(N4753="QUAR",N4753="QRES"),"QUARENTENA",IF(OR(B4753="DESCARTE",B4753="DEVOLUÇÃO"),"DESCARTE/DEVOLUÇÃO",IF(AND(D4753="",K4753&lt;&gt;""),"SEM LOTE",IF(AND(Q4753&lt;&gt;"",Q4753&gt;=Parametros!$B$11),"PARADO/SEM GIRO","OK"))))))))))</f>
        <v>OK</v>
      </c>
      <c r="T4753" s="29" t="str">
        <f aca="false">IF(AND($S4753="PARADO/SEM GIRO",$K4753="KG",OR(Painel!$B$5="(Todos)",A4753=Painel!$B$5)*OR(Painel!$E$5="(Todos)",P4753=Painel!$E$5)),$J4753+ROW()/10000000,"")</f>
        <v/>
      </c>
      <c r="U4753" s="29" t="str">
        <f aca="false">IF(AND($S4753="VENCIDO",$K4753="KG",OR(Painel!$B$5="(Todos)",A4753=Painel!$B$5)*OR(Painel!$E$5="(Todos)",P4753=Painel!$E$5)),$J4753+ROW()/10000000,"")</f>
        <v/>
      </c>
    </row>
    <row r="4754" customFormat="false" ht="15" hidden="false" customHeight="false" outlineLevel="0" collapsed="false">
      <c r="A4754" s="29" t="s">
        <v>52</v>
      </c>
      <c r="B4754" s="29" t="s">
        <v>8810</v>
      </c>
      <c r="C4754" s="29" t="s">
        <v>876</v>
      </c>
      <c r="D4754" s="29" t="s">
        <v>920</v>
      </c>
      <c r="E4754" s="29" t="n">
        <v>1</v>
      </c>
      <c r="F4754" s="29" t="s">
        <v>137</v>
      </c>
      <c r="G4754" s="29" t="s">
        <v>8811</v>
      </c>
      <c r="H4754" s="30" t="n">
        <v>720</v>
      </c>
      <c r="I4754" s="31" t="n">
        <v>46224</v>
      </c>
      <c r="J4754" s="30" t="n">
        <v>720</v>
      </c>
      <c r="K4754" s="29" t="s">
        <v>120</v>
      </c>
      <c r="L4754" s="29" t="s">
        <v>4160</v>
      </c>
      <c r="M4754" s="29"/>
      <c r="N4754" s="29" t="s">
        <v>122</v>
      </c>
      <c r="O4754" s="31" t="n">
        <v>46493</v>
      </c>
      <c r="P4754" s="29" t="s">
        <v>123</v>
      </c>
      <c r="Q4754" s="29" t="n">
        <f aca="false">IFERROR(VALUE(L4754),"")</f>
        <v>61</v>
      </c>
      <c r="R4754" s="29" t="n">
        <f aca="true">IF(O4754="","",O4754-TODAY())</f>
        <v>208</v>
      </c>
      <c r="S4754" s="29" t="str">
        <f aca="false">IF(C4754="&lt;&lt; vazio &gt;&gt;","VAZIA",IF(AND(O4754&lt;&gt;"",R4754&lt;0),"VENCIDO",IF(AND(O4754&lt;&gt;"",R4754&lt;=Parametros!$B$10),"PRÓX. VENCIMENTO",IF(F4754="Q","QUALIDADE",IF(F4754="S","BLOQUEADO",IF(F4754="R","RESTRITO/DEVOLUÇÃO",IF(OR(N4754="QUAR",N4754="QRES"),"QUARENTENA",IF(OR(B4754="DESCARTE",B4754="DEVOLUÇÃO"),"DESCARTE/DEVOLUÇÃO",IF(AND(D4754="",K4754&lt;&gt;""),"SEM LOTE",IF(AND(Q4754&lt;&gt;"",Q4754&gt;=Parametros!$B$11),"PARADO/SEM GIRO","OK"))))))))))</f>
        <v>BLOQUEADO</v>
      </c>
      <c r="T4754" s="29" t="str">
        <f aca="false">IF(AND($S4754="PARADO/SEM GIRO",$K4754="KG",OR(Painel!$B$5="(Todos)",A4754=Painel!$B$5)*OR(Painel!$E$5="(Todos)",P4754=Painel!$E$5)),$J4754+ROW()/10000000,"")</f>
        <v/>
      </c>
      <c r="U4754" s="29" t="str">
        <f aca="false">IF(AND($S4754="VENCIDO",$K4754="KG",OR(Painel!$B$5="(Todos)",A4754=Painel!$B$5)*OR(Painel!$E$5="(Todos)",P4754=Painel!$E$5)),$J4754+ROW()/10000000,"")</f>
        <v/>
      </c>
    </row>
    <row r="4755" customFormat="false" ht="15" hidden="false" customHeight="false" outlineLevel="0" collapsed="false">
      <c r="A4755" s="29" t="s">
        <v>52</v>
      </c>
      <c r="B4755" s="29" t="s">
        <v>8812</v>
      </c>
      <c r="C4755" s="29" t="s">
        <v>115</v>
      </c>
      <c r="D4755" s="29"/>
      <c r="E4755" s="29" t="n">
        <v>0</v>
      </c>
      <c r="F4755" s="29"/>
      <c r="G4755" s="29"/>
      <c r="H4755" s="30" t="n">
        <v>0</v>
      </c>
      <c r="I4755" s="29"/>
      <c r="J4755" s="30" t="n">
        <v>0</v>
      </c>
      <c r="K4755" s="29"/>
      <c r="L4755" s="29" t="s">
        <v>116</v>
      </c>
      <c r="M4755" s="29"/>
      <c r="N4755" s="29"/>
      <c r="O4755" s="29"/>
      <c r="P4755" s="29"/>
      <c r="Q4755" s="29" t="n">
        <f aca="false">IFERROR(VALUE(L4755),"")</f>
        <v>0</v>
      </c>
      <c r="R4755" s="29" t="str">
        <f aca="true">IF(O4755="","",O4755-TODAY())</f>
        <v/>
      </c>
      <c r="S4755" s="29" t="str">
        <f aca="false">IF(C4755="&lt;&lt; vazio &gt;&gt;","VAZIA",IF(AND(O4755&lt;&gt;"",R4755&lt;0),"VENCIDO",IF(AND(O4755&lt;&gt;"",R4755&lt;=Parametros!$B$10),"PRÓX. VENCIMENTO",IF(F4755="Q","QUALIDADE",IF(F4755="S","BLOQUEADO",IF(F4755="R","RESTRITO/DEVOLUÇÃO",IF(OR(N4755="QUAR",N4755="QRES"),"QUARENTENA",IF(OR(B4755="DESCARTE",B4755="DEVOLUÇÃO"),"DESCARTE/DEVOLUÇÃO",IF(AND(D4755="",K4755&lt;&gt;""),"SEM LOTE",IF(AND(Q4755&lt;&gt;"",Q4755&gt;=Parametros!$B$11),"PARADO/SEM GIRO","OK"))))))))))</f>
        <v>VAZIA</v>
      </c>
      <c r="T4755" s="29" t="str">
        <f aca="false">IF(AND($S4755="PARADO/SEM GIRO",$K4755="KG",OR(Painel!$B$5="(Todos)",A4755=Painel!$B$5)*OR(Painel!$E$5="(Todos)",P4755=Painel!$E$5)),$J4755+ROW()/10000000,"")</f>
        <v/>
      </c>
      <c r="U4755" s="29" t="str">
        <f aca="false">IF(AND($S4755="VENCIDO",$K4755="KG",OR(Painel!$B$5="(Todos)",A4755=Painel!$B$5)*OR(Painel!$E$5="(Todos)",P4755=Painel!$E$5)),$J4755+ROW()/10000000,"")</f>
        <v/>
      </c>
    </row>
    <row r="4756" customFormat="false" ht="15" hidden="false" customHeight="false" outlineLevel="0" collapsed="false">
      <c r="A4756" s="29" t="s">
        <v>52</v>
      </c>
      <c r="B4756" s="29" t="s">
        <v>8813</v>
      </c>
      <c r="C4756" s="29" t="s">
        <v>115</v>
      </c>
      <c r="D4756" s="29"/>
      <c r="E4756" s="29" t="n">
        <v>0</v>
      </c>
      <c r="F4756" s="29"/>
      <c r="G4756" s="29"/>
      <c r="H4756" s="30" t="n">
        <v>0</v>
      </c>
      <c r="I4756" s="29"/>
      <c r="J4756" s="30" t="n">
        <v>0</v>
      </c>
      <c r="K4756" s="29"/>
      <c r="L4756" s="29" t="s">
        <v>116</v>
      </c>
      <c r="M4756" s="29"/>
      <c r="N4756" s="29"/>
      <c r="O4756" s="29"/>
      <c r="P4756" s="29"/>
      <c r="Q4756" s="29" t="n">
        <f aca="false">IFERROR(VALUE(L4756),"")</f>
        <v>0</v>
      </c>
      <c r="R4756" s="29" t="str">
        <f aca="true">IF(O4756="","",O4756-TODAY())</f>
        <v/>
      </c>
      <c r="S4756" s="29" t="str">
        <f aca="false">IF(C4756="&lt;&lt; vazio &gt;&gt;","VAZIA",IF(AND(O4756&lt;&gt;"",R4756&lt;0),"VENCIDO",IF(AND(O4756&lt;&gt;"",R4756&lt;=Parametros!$B$10),"PRÓX. VENCIMENTO",IF(F4756="Q","QUALIDADE",IF(F4756="S","BLOQUEADO",IF(F4756="R","RESTRITO/DEVOLUÇÃO",IF(OR(N4756="QUAR",N4756="QRES"),"QUARENTENA",IF(OR(B4756="DESCARTE",B4756="DEVOLUÇÃO"),"DESCARTE/DEVOLUÇÃO",IF(AND(D4756="",K4756&lt;&gt;""),"SEM LOTE",IF(AND(Q4756&lt;&gt;"",Q4756&gt;=Parametros!$B$11),"PARADO/SEM GIRO","OK"))))))))))</f>
        <v>VAZIA</v>
      </c>
      <c r="T4756" s="29" t="str">
        <f aca="false">IF(AND($S4756="PARADO/SEM GIRO",$K4756="KG",OR(Painel!$B$5="(Todos)",A4756=Painel!$B$5)*OR(Painel!$E$5="(Todos)",P4756=Painel!$E$5)),$J4756+ROW()/10000000,"")</f>
        <v/>
      </c>
      <c r="U4756" s="29" t="str">
        <f aca="false">IF(AND($S4756="VENCIDO",$K4756="KG",OR(Painel!$B$5="(Todos)",A4756=Painel!$B$5)*OR(Painel!$E$5="(Todos)",P4756=Painel!$E$5)),$J4756+ROW()/10000000,"")</f>
        <v/>
      </c>
    </row>
    <row r="4757" customFormat="false" ht="15" hidden="false" customHeight="false" outlineLevel="0" collapsed="false">
      <c r="A4757" s="29" t="s">
        <v>52</v>
      </c>
      <c r="B4757" s="29" t="s">
        <v>8814</v>
      </c>
      <c r="C4757" s="29" t="s">
        <v>691</v>
      </c>
      <c r="D4757" s="29" t="s">
        <v>8815</v>
      </c>
      <c r="E4757" s="29" t="n">
        <v>1</v>
      </c>
      <c r="F4757" s="29"/>
      <c r="G4757" s="29" t="s">
        <v>8816</v>
      </c>
      <c r="H4757" s="30" t="n">
        <v>800</v>
      </c>
      <c r="I4757" s="31" t="n">
        <v>46236</v>
      </c>
      <c r="J4757" s="30" t="n">
        <v>800</v>
      </c>
      <c r="K4757" s="29" t="s">
        <v>120</v>
      </c>
      <c r="L4757" s="29" t="s">
        <v>5891</v>
      </c>
      <c r="M4757" s="29"/>
      <c r="N4757" s="29" t="s">
        <v>122</v>
      </c>
      <c r="O4757" s="31" t="n">
        <v>46960</v>
      </c>
      <c r="P4757" s="29" t="s">
        <v>123</v>
      </c>
      <c r="Q4757" s="29" t="n">
        <f aca="false">IFERROR(VALUE(L4757),"")</f>
        <v>49</v>
      </c>
      <c r="R4757" s="29" t="n">
        <f aca="true">IF(O4757="","",O4757-TODAY())</f>
        <v>675</v>
      </c>
      <c r="S4757" s="29" t="str">
        <f aca="false">IF(C4757="&lt;&lt; vazio &gt;&gt;","VAZIA",IF(AND(O4757&lt;&gt;"",R4757&lt;0),"VENCIDO",IF(AND(O4757&lt;&gt;"",R4757&lt;=Parametros!$B$10),"PRÓX. VENCIMENTO",IF(F4757="Q","QUALIDADE",IF(F4757="S","BLOQUEADO",IF(F4757="R","RESTRITO/DEVOLUÇÃO",IF(OR(N4757="QUAR",N4757="QRES"),"QUARENTENA",IF(OR(B4757="DESCARTE",B4757="DEVOLUÇÃO"),"DESCARTE/DEVOLUÇÃO",IF(AND(D4757="",K4757&lt;&gt;""),"SEM LOTE",IF(AND(Q4757&lt;&gt;"",Q4757&gt;=Parametros!$B$11),"PARADO/SEM GIRO","OK"))))))))))</f>
        <v>OK</v>
      </c>
      <c r="T4757" s="29" t="str">
        <f aca="false">IF(AND($S4757="PARADO/SEM GIRO",$K4757="KG",OR(Painel!$B$5="(Todos)",A4757=Painel!$B$5)*OR(Painel!$E$5="(Todos)",P4757=Painel!$E$5)),$J4757+ROW()/10000000,"")</f>
        <v/>
      </c>
      <c r="U4757" s="29" t="str">
        <f aca="false">IF(AND($S4757="VENCIDO",$K4757="KG",OR(Painel!$B$5="(Todos)",A4757=Painel!$B$5)*OR(Painel!$E$5="(Todos)",P4757=Painel!$E$5)),$J4757+ROW()/10000000,"")</f>
        <v/>
      </c>
    </row>
    <row r="4758" customFormat="false" ht="15" hidden="false" customHeight="false" outlineLevel="0" collapsed="false">
      <c r="A4758" s="29" t="s">
        <v>52</v>
      </c>
      <c r="B4758" s="29" t="s">
        <v>8817</v>
      </c>
      <c r="C4758" s="29" t="s">
        <v>691</v>
      </c>
      <c r="D4758" s="29" t="s">
        <v>8818</v>
      </c>
      <c r="E4758" s="29" t="n">
        <v>1</v>
      </c>
      <c r="F4758" s="29"/>
      <c r="G4758" s="29" t="s">
        <v>8819</v>
      </c>
      <c r="H4758" s="30" t="n">
        <v>1000</v>
      </c>
      <c r="I4758" s="31" t="n">
        <v>46265</v>
      </c>
      <c r="J4758" s="30" t="n">
        <v>1000</v>
      </c>
      <c r="K4758" s="29" t="s">
        <v>120</v>
      </c>
      <c r="L4758" s="29" t="s">
        <v>216</v>
      </c>
      <c r="M4758" s="29"/>
      <c r="N4758" s="29" t="s">
        <v>122</v>
      </c>
      <c r="O4758" s="31" t="n">
        <v>46992</v>
      </c>
      <c r="P4758" s="29" t="s">
        <v>123</v>
      </c>
      <c r="Q4758" s="29" t="n">
        <f aca="false">IFERROR(VALUE(L4758),"")</f>
        <v>20</v>
      </c>
      <c r="R4758" s="29" t="n">
        <f aca="true">IF(O4758="","",O4758-TODAY())</f>
        <v>707</v>
      </c>
      <c r="S4758" s="29" t="str">
        <f aca="false">IF(C4758="&lt;&lt; vazio &gt;&gt;","VAZIA",IF(AND(O4758&lt;&gt;"",R4758&lt;0),"VENCIDO",IF(AND(O4758&lt;&gt;"",R4758&lt;=Parametros!$B$10),"PRÓX. VENCIMENTO",IF(F4758="Q","QUALIDADE",IF(F4758="S","BLOQUEADO",IF(F4758="R","RESTRITO/DEVOLUÇÃO",IF(OR(N4758="QUAR",N4758="QRES"),"QUARENTENA",IF(OR(B4758="DESCARTE",B4758="DEVOLUÇÃO"),"DESCARTE/DEVOLUÇÃO",IF(AND(D4758="",K4758&lt;&gt;""),"SEM LOTE",IF(AND(Q4758&lt;&gt;"",Q4758&gt;=Parametros!$B$11),"PARADO/SEM GIRO","OK"))))))))))</f>
        <v>OK</v>
      </c>
      <c r="T4758" s="29" t="str">
        <f aca="false">IF(AND($S4758="PARADO/SEM GIRO",$K4758="KG",OR(Painel!$B$5="(Todos)",A4758=Painel!$B$5)*OR(Painel!$E$5="(Todos)",P4758=Painel!$E$5)),$J4758+ROW()/10000000,"")</f>
        <v/>
      </c>
      <c r="U4758" s="29" t="str">
        <f aca="false">IF(AND($S4758="VENCIDO",$K4758="KG",OR(Painel!$B$5="(Todos)",A4758=Painel!$B$5)*OR(Painel!$E$5="(Todos)",P4758=Painel!$E$5)),$J4758+ROW()/10000000,"")</f>
        <v/>
      </c>
    </row>
    <row r="4759" customFormat="false" ht="15" hidden="false" customHeight="false" outlineLevel="0" collapsed="false">
      <c r="A4759" s="29" t="s">
        <v>52</v>
      </c>
      <c r="B4759" s="29" t="s">
        <v>8820</v>
      </c>
      <c r="C4759" s="29" t="s">
        <v>909</v>
      </c>
      <c r="D4759" s="29" t="s">
        <v>8506</v>
      </c>
      <c r="E4759" s="29" t="n">
        <v>1</v>
      </c>
      <c r="F4759" s="29"/>
      <c r="G4759" s="29" t="s">
        <v>8821</v>
      </c>
      <c r="H4759" s="30" t="n">
        <v>1000</v>
      </c>
      <c r="I4759" s="31" t="n">
        <v>46279</v>
      </c>
      <c r="J4759" s="30" t="n">
        <v>1000</v>
      </c>
      <c r="K4759" s="29" t="s">
        <v>120</v>
      </c>
      <c r="L4759" s="29" t="s">
        <v>350</v>
      </c>
      <c r="M4759" s="29"/>
      <c r="N4759" s="29" t="s">
        <v>122</v>
      </c>
      <c r="O4759" s="31" t="n">
        <v>46820</v>
      </c>
      <c r="P4759" s="29" t="s">
        <v>123</v>
      </c>
      <c r="Q4759" s="29" t="n">
        <f aca="false">IFERROR(VALUE(L4759),"")</f>
        <v>6</v>
      </c>
      <c r="R4759" s="29" t="n">
        <f aca="true">IF(O4759="","",O4759-TODAY())</f>
        <v>535</v>
      </c>
      <c r="S4759" s="29" t="str">
        <f aca="false">IF(C4759="&lt;&lt; vazio &gt;&gt;","VAZIA",IF(AND(O4759&lt;&gt;"",R4759&lt;0),"VENCIDO",IF(AND(O4759&lt;&gt;"",R4759&lt;=Parametros!$B$10),"PRÓX. VENCIMENTO",IF(F4759="Q","QUALIDADE",IF(F4759="S","BLOQUEADO",IF(F4759="R","RESTRITO/DEVOLUÇÃO",IF(OR(N4759="QUAR",N4759="QRES"),"QUARENTENA",IF(OR(B4759="DESCARTE",B4759="DEVOLUÇÃO"),"DESCARTE/DEVOLUÇÃO",IF(AND(D4759="",K4759&lt;&gt;""),"SEM LOTE",IF(AND(Q4759&lt;&gt;"",Q4759&gt;=Parametros!$B$11),"PARADO/SEM GIRO","OK"))))))))))</f>
        <v>OK</v>
      </c>
      <c r="T4759" s="29" t="str">
        <f aca="false">IF(AND($S4759="PARADO/SEM GIRO",$K4759="KG",OR(Painel!$B$5="(Todos)",A4759=Painel!$B$5)*OR(Painel!$E$5="(Todos)",P4759=Painel!$E$5)),$J4759+ROW()/10000000,"")</f>
        <v/>
      </c>
      <c r="U4759" s="29" t="str">
        <f aca="false">IF(AND($S4759="VENCIDO",$K4759="KG",OR(Painel!$B$5="(Todos)",A4759=Painel!$B$5)*OR(Painel!$E$5="(Todos)",P4759=Painel!$E$5)),$J4759+ROW()/10000000,"")</f>
        <v/>
      </c>
    </row>
    <row r="4760" customFormat="false" ht="15" hidden="false" customHeight="false" outlineLevel="0" collapsed="false">
      <c r="A4760" s="29" t="s">
        <v>52</v>
      </c>
      <c r="B4760" s="29" t="s">
        <v>8822</v>
      </c>
      <c r="C4760" s="29" t="s">
        <v>186</v>
      </c>
      <c r="D4760" s="29" t="s">
        <v>3633</v>
      </c>
      <c r="E4760" s="29" t="n">
        <v>1</v>
      </c>
      <c r="F4760" s="29"/>
      <c r="G4760" s="29" t="s">
        <v>8823</v>
      </c>
      <c r="H4760" s="30" t="n">
        <v>634</v>
      </c>
      <c r="I4760" s="31" t="n">
        <v>46266</v>
      </c>
      <c r="J4760" s="30" t="n">
        <v>634</v>
      </c>
      <c r="K4760" s="29" t="s">
        <v>120</v>
      </c>
      <c r="L4760" s="29" t="s">
        <v>180</v>
      </c>
      <c r="M4760" s="29"/>
      <c r="N4760" s="29" t="s">
        <v>122</v>
      </c>
      <c r="O4760" s="31" t="n">
        <v>46702</v>
      </c>
      <c r="P4760" s="29" t="s">
        <v>123</v>
      </c>
      <c r="Q4760" s="29" t="n">
        <f aca="false">IFERROR(VALUE(L4760),"")</f>
        <v>19</v>
      </c>
      <c r="R4760" s="29" t="n">
        <f aca="true">IF(O4760="","",O4760-TODAY())</f>
        <v>417</v>
      </c>
      <c r="S4760" s="29" t="str">
        <f aca="false">IF(C4760="&lt;&lt; vazio &gt;&gt;","VAZIA",IF(AND(O4760&lt;&gt;"",R4760&lt;0),"VENCIDO",IF(AND(O4760&lt;&gt;"",R4760&lt;=Parametros!$B$10),"PRÓX. VENCIMENTO",IF(F4760="Q","QUALIDADE",IF(F4760="S","BLOQUEADO",IF(F4760="R","RESTRITO/DEVOLUÇÃO",IF(OR(N4760="QUAR",N4760="QRES"),"QUARENTENA",IF(OR(B4760="DESCARTE",B4760="DEVOLUÇÃO"),"DESCARTE/DEVOLUÇÃO",IF(AND(D4760="",K4760&lt;&gt;""),"SEM LOTE",IF(AND(Q4760&lt;&gt;"",Q4760&gt;=Parametros!$B$11),"PARADO/SEM GIRO","OK"))))))))))</f>
        <v>OK</v>
      </c>
      <c r="T4760" s="29" t="str">
        <f aca="false">IF(AND($S4760="PARADO/SEM GIRO",$K4760="KG",OR(Painel!$B$5="(Todos)",A4760=Painel!$B$5)*OR(Painel!$E$5="(Todos)",P4760=Painel!$E$5)),$J4760+ROW()/10000000,"")</f>
        <v/>
      </c>
      <c r="U4760" s="29" t="str">
        <f aca="false">IF(AND($S4760="VENCIDO",$K4760="KG",OR(Painel!$B$5="(Todos)",A4760=Painel!$B$5)*OR(Painel!$E$5="(Todos)",P4760=Painel!$E$5)),$J4760+ROW()/10000000,"")</f>
        <v/>
      </c>
    </row>
    <row r="4761" customFormat="false" ht="15" hidden="false" customHeight="false" outlineLevel="0" collapsed="false">
      <c r="A4761" s="29" t="s">
        <v>52</v>
      </c>
      <c r="B4761" s="29" t="s">
        <v>8824</v>
      </c>
      <c r="C4761" s="29" t="s">
        <v>115</v>
      </c>
      <c r="D4761" s="29"/>
      <c r="E4761" s="29" t="n">
        <v>0</v>
      </c>
      <c r="F4761" s="29"/>
      <c r="G4761" s="29"/>
      <c r="H4761" s="30" t="n">
        <v>0</v>
      </c>
      <c r="I4761" s="29"/>
      <c r="J4761" s="30" t="n">
        <v>0</v>
      </c>
      <c r="K4761" s="29"/>
      <c r="L4761" s="29" t="s">
        <v>116</v>
      </c>
      <c r="M4761" s="29"/>
      <c r="N4761" s="29"/>
      <c r="O4761" s="29"/>
      <c r="P4761" s="29"/>
      <c r="Q4761" s="29" t="n">
        <f aca="false">IFERROR(VALUE(L4761),"")</f>
        <v>0</v>
      </c>
      <c r="R4761" s="29" t="str">
        <f aca="true">IF(O4761="","",O4761-TODAY())</f>
        <v/>
      </c>
      <c r="S4761" s="29" t="str">
        <f aca="false">IF(C4761="&lt;&lt; vazio &gt;&gt;","VAZIA",IF(AND(O4761&lt;&gt;"",R4761&lt;0),"VENCIDO",IF(AND(O4761&lt;&gt;"",R4761&lt;=Parametros!$B$10),"PRÓX. VENCIMENTO",IF(F4761="Q","QUALIDADE",IF(F4761="S","BLOQUEADO",IF(F4761="R","RESTRITO/DEVOLUÇÃO",IF(OR(N4761="QUAR",N4761="QRES"),"QUARENTENA",IF(OR(B4761="DESCARTE",B4761="DEVOLUÇÃO"),"DESCARTE/DEVOLUÇÃO",IF(AND(D4761="",K4761&lt;&gt;""),"SEM LOTE",IF(AND(Q4761&lt;&gt;"",Q4761&gt;=Parametros!$B$11),"PARADO/SEM GIRO","OK"))))))))))</f>
        <v>VAZIA</v>
      </c>
      <c r="T4761" s="29" t="str">
        <f aca="false">IF(AND($S4761="PARADO/SEM GIRO",$K4761="KG",OR(Painel!$B$5="(Todos)",A4761=Painel!$B$5)*OR(Painel!$E$5="(Todos)",P4761=Painel!$E$5)),$J4761+ROW()/10000000,"")</f>
        <v/>
      </c>
      <c r="U4761" s="29" t="str">
        <f aca="false">IF(AND($S4761="VENCIDO",$K4761="KG",OR(Painel!$B$5="(Todos)",A4761=Painel!$B$5)*OR(Painel!$E$5="(Todos)",P4761=Painel!$E$5)),$J4761+ROW()/10000000,"")</f>
        <v/>
      </c>
    </row>
    <row r="4762" customFormat="false" ht="15" hidden="false" customHeight="false" outlineLevel="0" collapsed="false">
      <c r="A4762" s="29" t="s">
        <v>52</v>
      </c>
      <c r="B4762" s="29" t="s">
        <v>8825</v>
      </c>
      <c r="C4762" s="29" t="s">
        <v>785</v>
      </c>
      <c r="D4762" s="29" t="s">
        <v>786</v>
      </c>
      <c r="E4762" s="29" t="n">
        <v>1</v>
      </c>
      <c r="F4762" s="29"/>
      <c r="G4762" s="29" t="s">
        <v>8826</v>
      </c>
      <c r="H4762" s="30" t="n">
        <v>1000</v>
      </c>
      <c r="I4762" s="31" t="n">
        <v>46282</v>
      </c>
      <c r="J4762" s="30" t="n">
        <v>1000</v>
      </c>
      <c r="K4762" s="29" t="s">
        <v>120</v>
      </c>
      <c r="L4762" s="29" t="s">
        <v>400</v>
      </c>
      <c r="M4762" s="29"/>
      <c r="N4762" s="29" t="s">
        <v>122</v>
      </c>
      <c r="O4762" s="31" t="n">
        <v>46824</v>
      </c>
      <c r="P4762" s="29" t="s">
        <v>123</v>
      </c>
      <c r="Q4762" s="29" t="n">
        <f aca="false">IFERROR(VALUE(L4762),"")</f>
        <v>3</v>
      </c>
      <c r="R4762" s="29" t="n">
        <f aca="true">IF(O4762="","",O4762-TODAY())</f>
        <v>539</v>
      </c>
      <c r="S4762" s="29" t="str">
        <f aca="false">IF(C4762="&lt;&lt; vazio &gt;&gt;","VAZIA",IF(AND(O4762&lt;&gt;"",R4762&lt;0),"VENCIDO",IF(AND(O4762&lt;&gt;"",R4762&lt;=Parametros!$B$10),"PRÓX. VENCIMENTO",IF(F4762="Q","QUALIDADE",IF(F4762="S","BLOQUEADO",IF(F4762="R","RESTRITO/DEVOLUÇÃO",IF(OR(N4762="QUAR",N4762="QRES"),"QUARENTENA",IF(OR(B4762="DESCARTE",B4762="DEVOLUÇÃO"),"DESCARTE/DEVOLUÇÃO",IF(AND(D4762="",K4762&lt;&gt;""),"SEM LOTE",IF(AND(Q4762&lt;&gt;"",Q4762&gt;=Parametros!$B$11),"PARADO/SEM GIRO","OK"))))))))))</f>
        <v>OK</v>
      </c>
      <c r="T4762" s="29" t="str">
        <f aca="false">IF(AND($S4762="PARADO/SEM GIRO",$K4762="KG",OR(Painel!$B$5="(Todos)",A4762=Painel!$B$5)*OR(Painel!$E$5="(Todos)",P4762=Painel!$E$5)),$J4762+ROW()/10000000,"")</f>
        <v/>
      </c>
      <c r="U4762" s="29" t="str">
        <f aca="false">IF(AND($S4762="VENCIDO",$K4762="KG",OR(Painel!$B$5="(Todos)",A4762=Painel!$B$5)*OR(Painel!$E$5="(Todos)",P4762=Painel!$E$5)),$J4762+ROW()/10000000,"")</f>
        <v/>
      </c>
    </row>
    <row r="4763" customFormat="false" ht="15" hidden="false" customHeight="false" outlineLevel="0" collapsed="false">
      <c r="A4763" s="29" t="s">
        <v>52</v>
      </c>
      <c r="B4763" s="29" t="s">
        <v>8827</v>
      </c>
      <c r="C4763" s="29" t="s">
        <v>4484</v>
      </c>
      <c r="D4763" s="29" t="s">
        <v>8828</v>
      </c>
      <c r="E4763" s="29" t="n">
        <v>1</v>
      </c>
      <c r="F4763" s="29"/>
      <c r="G4763" s="29" t="s">
        <v>8829</v>
      </c>
      <c r="H4763" s="30" t="n">
        <v>480</v>
      </c>
      <c r="I4763" s="31" t="n">
        <v>45903</v>
      </c>
      <c r="J4763" s="30" t="n">
        <v>480</v>
      </c>
      <c r="K4763" s="29" t="s">
        <v>120</v>
      </c>
      <c r="L4763" s="29" t="s">
        <v>8830</v>
      </c>
      <c r="M4763" s="29"/>
      <c r="N4763" s="29" t="s">
        <v>122</v>
      </c>
      <c r="O4763" s="31" t="n">
        <v>46548</v>
      </c>
      <c r="P4763" s="29" t="s">
        <v>123</v>
      </c>
      <c r="Q4763" s="29" t="n">
        <f aca="false">IFERROR(VALUE(L4763),"")</f>
        <v>382</v>
      </c>
      <c r="R4763" s="29" t="n">
        <f aca="true">IF(O4763="","",O4763-TODAY())</f>
        <v>263</v>
      </c>
      <c r="S4763" s="29" t="str">
        <f aca="false">IF(C4763="&lt;&lt; vazio &gt;&gt;","VAZIA",IF(AND(O4763&lt;&gt;"",R4763&lt;0),"VENCIDO",IF(AND(O4763&lt;&gt;"",R4763&lt;=Parametros!$B$10),"PRÓX. VENCIMENTO",IF(F4763="Q","QUALIDADE",IF(F4763="S","BLOQUEADO",IF(F4763="R","RESTRITO/DEVOLUÇÃO",IF(OR(N4763="QUAR",N4763="QRES"),"QUARENTENA",IF(OR(B4763="DESCARTE",B4763="DEVOLUÇÃO"),"DESCARTE/DEVOLUÇÃO",IF(AND(D4763="",K4763&lt;&gt;""),"SEM LOTE",IF(AND(Q4763&lt;&gt;"",Q4763&gt;=Parametros!$B$11),"PARADO/SEM GIRO","OK"))))))))))</f>
        <v>PARADO/SEM GIRO</v>
      </c>
      <c r="T4763" s="29" t="n">
        <f aca="false">IF(AND($S4763="PARADO/SEM GIRO",$K4763="KG",OR(Painel!$B$5="(Todos)",A4763=Painel!$B$5)*OR(Painel!$E$5="(Todos)",P4763=Painel!$E$5)),$J4763+ROW()/10000000,"")</f>
        <v>480.0004763</v>
      </c>
      <c r="U4763" s="29" t="str">
        <f aca="false">IF(AND($S4763="VENCIDO",$K4763="KG",OR(Painel!$B$5="(Todos)",A4763=Painel!$B$5)*OR(Painel!$E$5="(Todos)",P4763=Painel!$E$5)),$J4763+ROW()/10000000,"")</f>
        <v/>
      </c>
    </row>
    <row r="4764" customFormat="false" ht="15" hidden="false" customHeight="false" outlineLevel="0" collapsed="false">
      <c r="A4764" s="29" t="s">
        <v>52</v>
      </c>
      <c r="B4764" s="29" t="s">
        <v>8831</v>
      </c>
      <c r="C4764" s="29" t="s">
        <v>317</v>
      </c>
      <c r="D4764" s="29" t="s">
        <v>3446</v>
      </c>
      <c r="E4764" s="29" t="n">
        <v>1</v>
      </c>
      <c r="F4764" s="29" t="s">
        <v>268</v>
      </c>
      <c r="G4764" s="29" t="s">
        <v>8832</v>
      </c>
      <c r="H4764" s="30" t="n">
        <v>590.4</v>
      </c>
      <c r="I4764" s="31" t="n">
        <v>46285</v>
      </c>
      <c r="J4764" s="30" t="n">
        <v>590.4</v>
      </c>
      <c r="K4764" s="29" t="s">
        <v>120</v>
      </c>
      <c r="L4764" s="29" t="s">
        <v>116</v>
      </c>
      <c r="M4764" s="29"/>
      <c r="N4764" s="29" t="s">
        <v>122</v>
      </c>
      <c r="O4764" s="31" t="n">
        <v>46832</v>
      </c>
      <c r="P4764" s="29" t="s">
        <v>123</v>
      </c>
      <c r="Q4764" s="29" t="n">
        <f aca="false">IFERROR(VALUE(L4764),"")</f>
        <v>0</v>
      </c>
      <c r="R4764" s="29" t="n">
        <f aca="true">IF(O4764="","",O4764-TODAY())</f>
        <v>547</v>
      </c>
      <c r="S4764" s="29" t="str">
        <f aca="false">IF(C4764="&lt;&lt; vazio &gt;&gt;","VAZIA",IF(AND(O4764&lt;&gt;"",R4764&lt;0),"VENCIDO",IF(AND(O4764&lt;&gt;"",R4764&lt;=Parametros!$B$10),"PRÓX. VENCIMENTO",IF(F4764="Q","QUALIDADE",IF(F4764="S","BLOQUEADO",IF(F4764="R","RESTRITO/DEVOLUÇÃO",IF(OR(N4764="QUAR",N4764="QRES"),"QUARENTENA",IF(OR(B4764="DESCARTE",B4764="DEVOLUÇÃO"),"DESCARTE/DEVOLUÇÃO",IF(AND(D4764="",K4764&lt;&gt;""),"SEM LOTE",IF(AND(Q4764&lt;&gt;"",Q4764&gt;=Parametros!$B$11),"PARADO/SEM GIRO","OK"))))))))))</f>
        <v>QUALIDADE</v>
      </c>
      <c r="T4764" s="29" t="str">
        <f aca="false">IF(AND($S4764="PARADO/SEM GIRO",$K4764="KG",OR(Painel!$B$5="(Todos)",A4764=Painel!$B$5)*OR(Painel!$E$5="(Todos)",P4764=Painel!$E$5)),$J4764+ROW()/10000000,"")</f>
        <v/>
      </c>
      <c r="U4764" s="29" t="str">
        <f aca="false">IF(AND($S4764="VENCIDO",$K4764="KG",OR(Painel!$B$5="(Todos)",A4764=Painel!$B$5)*OR(Painel!$E$5="(Todos)",P4764=Painel!$E$5)),$J4764+ROW()/10000000,"")</f>
        <v/>
      </c>
    </row>
    <row r="4765" customFormat="false" ht="15" hidden="false" customHeight="false" outlineLevel="0" collapsed="false">
      <c r="A4765" s="29" t="s">
        <v>52</v>
      </c>
      <c r="B4765" s="29" t="s">
        <v>8833</v>
      </c>
      <c r="C4765" s="29" t="s">
        <v>317</v>
      </c>
      <c r="D4765" s="29" t="s">
        <v>3446</v>
      </c>
      <c r="E4765" s="29" t="n">
        <v>1</v>
      </c>
      <c r="F4765" s="29" t="s">
        <v>268</v>
      </c>
      <c r="G4765" s="29" t="s">
        <v>8834</v>
      </c>
      <c r="H4765" s="30" t="n">
        <v>590.4</v>
      </c>
      <c r="I4765" s="31" t="n">
        <v>46285</v>
      </c>
      <c r="J4765" s="30" t="n">
        <v>590.4</v>
      </c>
      <c r="K4765" s="29" t="s">
        <v>120</v>
      </c>
      <c r="L4765" s="29" t="s">
        <v>116</v>
      </c>
      <c r="M4765" s="29"/>
      <c r="N4765" s="29" t="s">
        <v>122</v>
      </c>
      <c r="O4765" s="31" t="n">
        <v>46832</v>
      </c>
      <c r="P4765" s="29" t="s">
        <v>123</v>
      </c>
      <c r="Q4765" s="29" t="n">
        <f aca="false">IFERROR(VALUE(L4765),"")</f>
        <v>0</v>
      </c>
      <c r="R4765" s="29" t="n">
        <f aca="true">IF(O4765="","",O4765-TODAY())</f>
        <v>547</v>
      </c>
      <c r="S4765" s="29" t="str">
        <f aca="false">IF(C4765="&lt;&lt; vazio &gt;&gt;","VAZIA",IF(AND(O4765&lt;&gt;"",R4765&lt;0),"VENCIDO",IF(AND(O4765&lt;&gt;"",R4765&lt;=Parametros!$B$10),"PRÓX. VENCIMENTO",IF(F4765="Q","QUALIDADE",IF(F4765="S","BLOQUEADO",IF(F4765="R","RESTRITO/DEVOLUÇÃO",IF(OR(N4765="QUAR",N4765="QRES"),"QUARENTENA",IF(OR(B4765="DESCARTE",B4765="DEVOLUÇÃO"),"DESCARTE/DEVOLUÇÃO",IF(AND(D4765="",K4765&lt;&gt;""),"SEM LOTE",IF(AND(Q4765&lt;&gt;"",Q4765&gt;=Parametros!$B$11),"PARADO/SEM GIRO","OK"))))))))))</f>
        <v>QUALIDADE</v>
      </c>
      <c r="T4765" s="29" t="str">
        <f aca="false">IF(AND($S4765="PARADO/SEM GIRO",$K4765="KG",OR(Painel!$B$5="(Todos)",A4765=Painel!$B$5)*OR(Painel!$E$5="(Todos)",P4765=Painel!$E$5)),$J4765+ROW()/10000000,"")</f>
        <v/>
      </c>
      <c r="U4765" s="29" t="str">
        <f aca="false">IF(AND($S4765="VENCIDO",$K4765="KG",OR(Painel!$B$5="(Todos)",A4765=Painel!$B$5)*OR(Painel!$E$5="(Todos)",P4765=Painel!$E$5)),$J4765+ROW()/10000000,"")</f>
        <v/>
      </c>
    </row>
    <row r="4766" customFormat="false" ht="15" hidden="false" customHeight="false" outlineLevel="0" collapsed="false">
      <c r="A4766" s="29" t="s">
        <v>52</v>
      </c>
      <c r="B4766" s="29" t="s">
        <v>8835</v>
      </c>
      <c r="C4766" s="29" t="s">
        <v>115</v>
      </c>
      <c r="D4766" s="29"/>
      <c r="E4766" s="29" t="n">
        <v>0</v>
      </c>
      <c r="F4766" s="29"/>
      <c r="G4766" s="29"/>
      <c r="H4766" s="30" t="n">
        <v>0</v>
      </c>
      <c r="I4766" s="29"/>
      <c r="J4766" s="30" t="n">
        <v>0</v>
      </c>
      <c r="K4766" s="29"/>
      <c r="L4766" s="29" t="s">
        <v>116</v>
      </c>
      <c r="M4766" s="29"/>
      <c r="N4766" s="29"/>
      <c r="O4766" s="29"/>
      <c r="P4766" s="29"/>
      <c r="Q4766" s="29" t="n">
        <f aca="false">IFERROR(VALUE(L4766),"")</f>
        <v>0</v>
      </c>
      <c r="R4766" s="29" t="str">
        <f aca="true">IF(O4766="","",O4766-TODAY())</f>
        <v/>
      </c>
      <c r="S4766" s="29" t="str">
        <f aca="false">IF(C4766="&lt;&lt; vazio &gt;&gt;","VAZIA",IF(AND(O4766&lt;&gt;"",R4766&lt;0),"VENCIDO",IF(AND(O4766&lt;&gt;"",R4766&lt;=Parametros!$B$10),"PRÓX. VENCIMENTO",IF(F4766="Q","QUALIDADE",IF(F4766="S","BLOQUEADO",IF(F4766="R","RESTRITO/DEVOLUÇÃO",IF(OR(N4766="QUAR",N4766="QRES"),"QUARENTENA",IF(OR(B4766="DESCARTE",B4766="DEVOLUÇÃO"),"DESCARTE/DEVOLUÇÃO",IF(AND(D4766="",K4766&lt;&gt;""),"SEM LOTE",IF(AND(Q4766&lt;&gt;"",Q4766&gt;=Parametros!$B$11),"PARADO/SEM GIRO","OK"))))))))))</f>
        <v>VAZIA</v>
      </c>
      <c r="T4766" s="29" t="str">
        <f aca="false">IF(AND($S4766="PARADO/SEM GIRO",$K4766="KG",OR(Painel!$B$5="(Todos)",A4766=Painel!$B$5)*OR(Painel!$E$5="(Todos)",P4766=Painel!$E$5)),$J4766+ROW()/10000000,"")</f>
        <v/>
      </c>
      <c r="U4766" s="29" t="str">
        <f aca="false">IF(AND($S4766="VENCIDO",$K4766="KG",OR(Painel!$B$5="(Todos)",A4766=Painel!$B$5)*OR(Painel!$E$5="(Todos)",P4766=Painel!$E$5)),$J4766+ROW()/10000000,"")</f>
        <v/>
      </c>
    </row>
    <row r="4767" customFormat="false" ht="15" hidden="false" customHeight="false" outlineLevel="0" collapsed="false">
      <c r="A4767" s="29" t="s">
        <v>52</v>
      </c>
      <c r="B4767" s="29" t="s">
        <v>8836</v>
      </c>
      <c r="C4767" s="29" t="s">
        <v>219</v>
      </c>
      <c r="D4767" s="29" t="s">
        <v>220</v>
      </c>
      <c r="E4767" s="29" t="n">
        <v>1</v>
      </c>
      <c r="F4767" s="29"/>
      <c r="G4767" s="29" t="s">
        <v>8837</v>
      </c>
      <c r="H4767" s="30" t="n">
        <v>700</v>
      </c>
      <c r="I4767" s="31" t="n">
        <v>46183</v>
      </c>
      <c r="J4767" s="30" t="n">
        <v>700</v>
      </c>
      <c r="K4767" s="29" t="s">
        <v>120</v>
      </c>
      <c r="L4767" s="29" t="s">
        <v>1096</v>
      </c>
      <c r="M4767" s="29"/>
      <c r="N4767" s="29" t="s">
        <v>122</v>
      </c>
      <c r="O4767" s="31" t="n">
        <v>46896</v>
      </c>
      <c r="P4767" s="29" t="s">
        <v>123</v>
      </c>
      <c r="Q4767" s="29" t="n">
        <f aca="false">IFERROR(VALUE(L4767),"")</f>
        <v>102</v>
      </c>
      <c r="R4767" s="29" t="n">
        <f aca="true">IF(O4767="","",O4767-TODAY())</f>
        <v>611</v>
      </c>
      <c r="S4767" s="29" t="str">
        <f aca="false">IF(C4767="&lt;&lt; vazio &gt;&gt;","VAZIA",IF(AND(O4767&lt;&gt;"",R4767&lt;0),"VENCIDO",IF(AND(O4767&lt;&gt;"",R4767&lt;=Parametros!$B$10),"PRÓX. VENCIMENTO",IF(F4767="Q","QUALIDADE",IF(F4767="S","BLOQUEADO",IF(F4767="R","RESTRITO/DEVOLUÇÃO",IF(OR(N4767="QUAR",N4767="QRES"),"QUARENTENA",IF(OR(B4767="DESCARTE",B4767="DEVOLUÇÃO"),"DESCARTE/DEVOLUÇÃO",IF(AND(D4767="",K4767&lt;&gt;""),"SEM LOTE",IF(AND(Q4767&lt;&gt;"",Q4767&gt;=Parametros!$B$11),"PARADO/SEM GIRO","OK"))))))))))</f>
        <v>PARADO/SEM GIRO</v>
      </c>
      <c r="T4767" s="29" t="n">
        <f aca="false">IF(AND($S4767="PARADO/SEM GIRO",$K4767="KG",OR(Painel!$B$5="(Todos)",A4767=Painel!$B$5)*OR(Painel!$E$5="(Todos)",P4767=Painel!$E$5)),$J4767+ROW()/10000000,"")</f>
        <v>700.0004767</v>
      </c>
      <c r="U4767" s="29" t="str">
        <f aca="false">IF(AND($S4767="VENCIDO",$K4767="KG",OR(Painel!$B$5="(Todos)",A4767=Painel!$B$5)*OR(Painel!$E$5="(Todos)",P4767=Painel!$E$5)),$J4767+ROW()/10000000,"")</f>
        <v/>
      </c>
    </row>
    <row r="4768" customFormat="false" ht="15" hidden="false" customHeight="false" outlineLevel="0" collapsed="false">
      <c r="A4768" s="29" t="s">
        <v>52</v>
      </c>
      <c r="B4768" s="29" t="s">
        <v>8838</v>
      </c>
      <c r="C4768" s="29" t="s">
        <v>369</v>
      </c>
      <c r="D4768" s="29" t="s">
        <v>370</v>
      </c>
      <c r="E4768" s="29" t="n">
        <v>1</v>
      </c>
      <c r="F4768" s="29"/>
      <c r="G4768" s="29" t="s">
        <v>8839</v>
      </c>
      <c r="H4768" s="30" t="n">
        <v>999.9</v>
      </c>
      <c r="I4768" s="31" t="n">
        <v>46260</v>
      </c>
      <c r="J4768" s="30" t="n">
        <v>999.9</v>
      </c>
      <c r="K4768" s="29" t="s">
        <v>120</v>
      </c>
      <c r="L4768" s="29" t="s">
        <v>2223</v>
      </c>
      <c r="M4768" s="29"/>
      <c r="N4768" s="29" t="s">
        <v>122</v>
      </c>
      <c r="O4768" s="31" t="n">
        <v>46800</v>
      </c>
      <c r="P4768" s="29" t="s">
        <v>123</v>
      </c>
      <c r="Q4768" s="29" t="n">
        <f aca="false">IFERROR(VALUE(L4768),"")</f>
        <v>25</v>
      </c>
      <c r="R4768" s="29" t="n">
        <f aca="true">IF(O4768="","",O4768-TODAY())</f>
        <v>515</v>
      </c>
      <c r="S4768" s="29" t="str">
        <f aca="false">IF(C4768="&lt;&lt; vazio &gt;&gt;","VAZIA",IF(AND(O4768&lt;&gt;"",R4768&lt;0),"VENCIDO",IF(AND(O4768&lt;&gt;"",R4768&lt;=Parametros!$B$10),"PRÓX. VENCIMENTO",IF(F4768="Q","QUALIDADE",IF(F4768="S","BLOQUEADO",IF(F4768="R","RESTRITO/DEVOLUÇÃO",IF(OR(N4768="QUAR",N4768="QRES"),"QUARENTENA",IF(OR(B4768="DESCARTE",B4768="DEVOLUÇÃO"),"DESCARTE/DEVOLUÇÃO",IF(AND(D4768="",K4768&lt;&gt;""),"SEM LOTE",IF(AND(Q4768&lt;&gt;"",Q4768&gt;=Parametros!$B$11),"PARADO/SEM GIRO","OK"))))))))))</f>
        <v>OK</v>
      </c>
      <c r="T4768" s="29" t="str">
        <f aca="false">IF(AND($S4768="PARADO/SEM GIRO",$K4768="KG",OR(Painel!$B$5="(Todos)",A4768=Painel!$B$5)*OR(Painel!$E$5="(Todos)",P4768=Painel!$E$5)),$J4768+ROW()/10000000,"")</f>
        <v/>
      </c>
      <c r="U4768" s="29" t="str">
        <f aca="false">IF(AND($S4768="VENCIDO",$K4768="KG",OR(Painel!$B$5="(Todos)",A4768=Painel!$B$5)*OR(Painel!$E$5="(Todos)",P4768=Painel!$E$5)),$J4768+ROW()/10000000,"")</f>
        <v/>
      </c>
    </row>
    <row r="4769" customFormat="false" ht="15" hidden="false" customHeight="false" outlineLevel="0" collapsed="false">
      <c r="A4769" s="29" t="s">
        <v>52</v>
      </c>
      <c r="B4769" s="29" t="s">
        <v>8840</v>
      </c>
      <c r="C4769" s="29" t="s">
        <v>362</v>
      </c>
      <c r="D4769" s="29" t="s">
        <v>8415</v>
      </c>
      <c r="E4769" s="29" t="n">
        <v>1</v>
      </c>
      <c r="F4769" s="29"/>
      <c r="G4769" s="29" t="s">
        <v>8841</v>
      </c>
      <c r="H4769" s="30" t="n">
        <v>727.2</v>
      </c>
      <c r="I4769" s="31" t="n">
        <v>46240</v>
      </c>
      <c r="J4769" s="30" t="n">
        <v>727.2</v>
      </c>
      <c r="K4769" s="29" t="s">
        <v>120</v>
      </c>
      <c r="L4769" s="29" t="s">
        <v>1330</v>
      </c>
      <c r="M4769" s="29"/>
      <c r="N4769" s="29" t="s">
        <v>122</v>
      </c>
      <c r="O4769" s="31" t="n">
        <v>46967</v>
      </c>
      <c r="P4769" s="29" t="s">
        <v>123</v>
      </c>
      <c r="Q4769" s="29" t="n">
        <f aca="false">IFERROR(VALUE(L4769),"")</f>
        <v>45</v>
      </c>
      <c r="R4769" s="29" t="n">
        <f aca="true">IF(O4769="","",O4769-TODAY())</f>
        <v>682</v>
      </c>
      <c r="S4769" s="29" t="str">
        <f aca="false">IF(C4769="&lt;&lt; vazio &gt;&gt;","VAZIA",IF(AND(O4769&lt;&gt;"",R4769&lt;0),"VENCIDO",IF(AND(O4769&lt;&gt;"",R4769&lt;=Parametros!$B$10),"PRÓX. VENCIMENTO",IF(F4769="Q","QUALIDADE",IF(F4769="S","BLOQUEADO",IF(F4769="R","RESTRITO/DEVOLUÇÃO",IF(OR(N4769="QUAR",N4769="QRES"),"QUARENTENA",IF(OR(B4769="DESCARTE",B4769="DEVOLUÇÃO"),"DESCARTE/DEVOLUÇÃO",IF(AND(D4769="",K4769&lt;&gt;""),"SEM LOTE",IF(AND(Q4769&lt;&gt;"",Q4769&gt;=Parametros!$B$11),"PARADO/SEM GIRO","OK"))))))))))</f>
        <v>OK</v>
      </c>
      <c r="T4769" s="29" t="str">
        <f aca="false">IF(AND($S4769="PARADO/SEM GIRO",$K4769="KG",OR(Painel!$B$5="(Todos)",A4769=Painel!$B$5)*OR(Painel!$E$5="(Todos)",P4769=Painel!$E$5)),$J4769+ROW()/10000000,"")</f>
        <v/>
      </c>
      <c r="U4769" s="29" t="str">
        <f aca="false">IF(AND($S4769="VENCIDO",$K4769="KG",OR(Painel!$B$5="(Todos)",A4769=Painel!$B$5)*OR(Painel!$E$5="(Todos)",P4769=Painel!$E$5)),$J4769+ROW()/10000000,"")</f>
        <v/>
      </c>
    </row>
    <row r="4770" customFormat="false" ht="15" hidden="false" customHeight="false" outlineLevel="0" collapsed="false">
      <c r="A4770" s="29" t="s">
        <v>52</v>
      </c>
      <c r="B4770" s="29" t="s">
        <v>8842</v>
      </c>
      <c r="C4770" s="29" t="s">
        <v>666</v>
      </c>
      <c r="D4770" s="29" t="s">
        <v>667</v>
      </c>
      <c r="E4770" s="29" t="n">
        <v>1</v>
      </c>
      <c r="F4770" s="29" t="s">
        <v>268</v>
      </c>
      <c r="G4770" s="29" t="s">
        <v>8843</v>
      </c>
      <c r="H4770" s="30" t="n">
        <v>590.4</v>
      </c>
      <c r="I4770" s="31" t="n">
        <v>46285</v>
      </c>
      <c r="J4770" s="30" t="n">
        <v>590.4</v>
      </c>
      <c r="K4770" s="29" t="s">
        <v>120</v>
      </c>
      <c r="L4770" s="29" t="s">
        <v>116</v>
      </c>
      <c r="M4770" s="29"/>
      <c r="N4770" s="29" t="s">
        <v>122</v>
      </c>
      <c r="O4770" s="31" t="n">
        <v>46831</v>
      </c>
      <c r="P4770" s="29" t="s">
        <v>123</v>
      </c>
      <c r="Q4770" s="29" t="n">
        <f aca="false">IFERROR(VALUE(L4770),"")</f>
        <v>0</v>
      </c>
      <c r="R4770" s="29" t="n">
        <f aca="true">IF(O4770="","",O4770-TODAY())</f>
        <v>546</v>
      </c>
      <c r="S4770" s="29" t="str">
        <f aca="false">IF(C4770="&lt;&lt; vazio &gt;&gt;","VAZIA",IF(AND(O4770&lt;&gt;"",R4770&lt;0),"VENCIDO",IF(AND(O4770&lt;&gt;"",R4770&lt;=Parametros!$B$10),"PRÓX. VENCIMENTO",IF(F4770="Q","QUALIDADE",IF(F4770="S","BLOQUEADO",IF(F4770="R","RESTRITO/DEVOLUÇÃO",IF(OR(N4770="QUAR",N4770="QRES"),"QUARENTENA",IF(OR(B4770="DESCARTE",B4770="DEVOLUÇÃO"),"DESCARTE/DEVOLUÇÃO",IF(AND(D4770="",K4770&lt;&gt;""),"SEM LOTE",IF(AND(Q4770&lt;&gt;"",Q4770&gt;=Parametros!$B$11),"PARADO/SEM GIRO","OK"))))))))))</f>
        <v>QUALIDADE</v>
      </c>
      <c r="T4770" s="29" t="str">
        <f aca="false">IF(AND($S4770="PARADO/SEM GIRO",$K4770="KG",OR(Painel!$B$5="(Todos)",A4770=Painel!$B$5)*OR(Painel!$E$5="(Todos)",P4770=Painel!$E$5)),$J4770+ROW()/10000000,"")</f>
        <v/>
      </c>
      <c r="U4770" s="29" t="str">
        <f aca="false">IF(AND($S4770="VENCIDO",$K4770="KG",OR(Painel!$B$5="(Todos)",A4770=Painel!$B$5)*OR(Painel!$E$5="(Todos)",P4770=Painel!$E$5)),$J4770+ROW()/10000000,"")</f>
        <v/>
      </c>
    </row>
    <row r="4771" customFormat="false" ht="15" hidden="false" customHeight="false" outlineLevel="0" collapsed="false">
      <c r="A4771" s="29" t="s">
        <v>52</v>
      </c>
      <c r="B4771" s="29" t="s">
        <v>8844</v>
      </c>
      <c r="C4771" s="29" t="s">
        <v>317</v>
      </c>
      <c r="D4771" s="29" t="s">
        <v>1006</v>
      </c>
      <c r="E4771" s="29" t="n">
        <v>1</v>
      </c>
      <c r="F4771" s="29" t="s">
        <v>268</v>
      </c>
      <c r="G4771" s="29" t="s">
        <v>8845</v>
      </c>
      <c r="H4771" s="30" t="n">
        <v>590.4</v>
      </c>
      <c r="I4771" s="31" t="n">
        <v>46285</v>
      </c>
      <c r="J4771" s="30" t="n">
        <v>590.4</v>
      </c>
      <c r="K4771" s="29" t="s">
        <v>120</v>
      </c>
      <c r="L4771" s="29" t="s">
        <v>116</v>
      </c>
      <c r="M4771" s="29"/>
      <c r="N4771" s="29" t="s">
        <v>122</v>
      </c>
      <c r="O4771" s="31" t="n">
        <v>46831</v>
      </c>
      <c r="P4771" s="29" t="s">
        <v>123</v>
      </c>
      <c r="Q4771" s="29" t="n">
        <f aca="false">IFERROR(VALUE(L4771),"")</f>
        <v>0</v>
      </c>
      <c r="R4771" s="29" t="n">
        <f aca="true">IF(O4771="","",O4771-TODAY())</f>
        <v>546</v>
      </c>
      <c r="S4771" s="29" t="str">
        <f aca="false">IF(C4771="&lt;&lt; vazio &gt;&gt;","VAZIA",IF(AND(O4771&lt;&gt;"",R4771&lt;0),"VENCIDO",IF(AND(O4771&lt;&gt;"",R4771&lt;=Parametros!$B$10),"PRÓX. VENCIMENTO",IF(F4771="Q","QUALIDADE",IF(F4771="S","BLOQUEADO",IF(F4771="R","RESTRITO/DEVOLUÇÃO",IF(OR(N4771="QUAR",N4771="QRES"),"QUARENTENA",IF(OR(B4771="DESCARTE",B4771="DEVOLUÇÃO"),"DESCARTE/DEVOLUÇÃO",IF(AND(D4771="",K4771&lt;&gt;""),"SEM LOTE",IF(AND(Q4771&lt;&gt;"",Q4771&gt;=Parametros!$B$11),"PARADO/SEM GIRO","OK"))))))))))</f>
        <v>QUALIDADE</v>
      </c>
      <c r="T4771" s="29" t="str">
        <f aca="false">IF(AND($S4771="PARADO/SEM GIRO",$K4771="KG",OR(Painel!$B$5="(Todos)",A4771=Painel!$B$5)*OR(Painel!$E$5="(Todos)",P4771=Painel!$E$5)),$J4771+ROW()/10000000,"")</f>
        <v/>
      </c>
      <c r="U4771" s="29" t="str">
        <f aca="false">IF(AND($S4771="VENCIDO",$K4771="KG",OR(Painel!$B$5="(Todos)",A4771=Painel!$B$5)*OR(Painel!$E$5="(Todos)",P4771=Painel!$E$5)),$J4771+ROW()/10000000,"")</f>
        <v/>
      </c>
    </row>
    <row r="4772" customFormat="false" ht="15" hidden="false" customHeight="false" outlineLevel="0" collapsed="false">
      <c r="A4772" s="29" t="s">
        <v>52</v>
      </c>
      <c r="B4772" s="29" t="s">
        <v>8846</v>
      </c>
      <c r="C4772" s="29" t="s">
        <v>956</v>
      </c>
      <c r="D4772" s="29" t="s">
        <v>957</v>
      </c>
      <c r="E4772" s="29" t="n">
        <v>1</v>
      </c>
      <c r="F4772" s="29"/>
      <c r="G4772" s="29" t="s">
        <v>8847</v>
      </c>
      <c r="H4772" s="30" t="n">
        <v>278.76</v>
      </c>
      <c r="I4772" s="31" t="n">
        <v>46266</v>
      </c>
      <c r="J4772" s="30" t="n">
        <v>278.76</v>
      </c>
      <c r="K4772" s="29" t="s">
        <v>120</v>
      </c>
      <c r="L4772" s="29" t="s">
        <v>180</v>
      </c>
      <c r="M4772" s="29"/>
      <c r="N4772" s="29" t="s">
        <v>122</v>
      </c>
      <c r="O4772" s="31" t="n">
        <v>46904</v>
      </c>
      <c r="P4772" s="29" t="s">
        <v>123</v>
      </c>
      <c r="Q4772" s="29" t="n">
        <f aca="false">IFERROR(VALUE(L4772),"")</f>
        <v>19</v>
      </c>
      <c r="R4772" s="29" t="n">
        <f aca="true">IF(O4772="","",O4772-TODAY())</f>
        <v>619</v>
      </c>
      <c r="S4772" s="29" t="str">
        <f aca="false">IF(C4772="&lt;&lt; vazio &gt;&gt;","VAZIA",IF(AND(O4772&lt;&gt;"",R4772&lt;0),"VENCIDO",IF(AND(O4772&lt;&gt;"",R4772&lt;=Parametros!$B$10),"PRÓX. VENCIMENTO",IF(F4772="Q","QUALIDADE",IF(F4772="S","BLOQUEADO",IF(F4772="R","RESTRITO/DEVOLUÇÃO",IF(OR(N4772="QUAR",N4772="QRES"),"QUARENTENA",IF(OR(B4772="DESCARTE",B4772="DEVOLUÇÃO"),"DESCARTE/DEVOLUÇÃO",IF(AND(D4772="",K4772&lt;&gt;""),"SEM LOTE",IF(AND(Q4772&lt;&gt;"",Q4772&gt;=Parametros!$B$11),"PARADO/SEM GIRO","OK"))))))))))</f>
        <v>OK</v>
      </c>
      <c r="T4772" s="29" t="str">
        <f aca="false">IF(AND($S4772="PARADO/SEM GIRO",$K4772="KG",OR(Painel!$B$5="(Todos)",A4772=Painel!$B$5)*OR(Painel!$E$5="(Todos)",P4772=Painel!$E$5)),$J4772+ROW()/10000000,"")</f>
        <v/>
      </c>
      <c r="U4772" s="29" t="str">
        <f aca="false">IF(AND($S4772="VENCIDO",$K4772="KG",OR(Painel!$B$5="(Todos)",A4772=Painel!$B$5)*OR(Painel!$E$5="(Todos)",P4772=Painel!$E$5)),$J4772+ROW()/10000000,"")</f>
        <v/>
      </c>
    </row>
    <row r="4773" customFormat="false" ht="15" hidden="false" customHeight="false" outlineLevel="0" collapsed="false">
      <c r="A4773" s="29" t="s">
        <v>52</v>
      </c>
      <c r="B4773" s="29" t="s">
        <v>8848</v>
      </c>
      <c r="C4773" s="29" t="s">
        <v>115</v>
      </c>
      <c r="D4773" s="29"/>
      <c r="E4773" s="29" t="n">
        <v>0</v>
      </c>
      <c r="F4773" s="29"/>
      <c r="G4773" s="29"/>
      <c r="H4773" s="30" t="n">
        <v>0</v>
      </c>
      <c r="I4773" s="29"/>
      <c r="J4773" s="30" t="n">
        <v>0</v>
      </c>
      <c r="K4773" s="29"/>
      <c r="L4773" s="29" t="s">
        <v>116</v>
      </c>
      <c r="M4773" s="29"/>
      <c r="N4773" s="29"/>
      <c r="O4773" s="29"/>
      <c r="P4773" s="29"/>
      <c r="Q4773" s="29" t="n">
        <f aca="false">IFERROR(VALUE(L4773),"")</f>
        <v>0</v>
      </c>
      <c r="R4773" s="29" t="str">
        <f aca="true">IF(O4773="","",O4773-TODAY())</f>
        <v/>
      </c>
      <c r="S4773" s="29" t="str">
        <f aca="false">IF(C4773="&lt;&lt; vazio &gt;&gt;","VAZIA",IF(AND(O4773&lt;&gt;"",R4773&lt;0),"VENCIDO",IF(AND(O4773&lt;&gt;"",R4773&lt;=Parametros!$B$10),"PRÓX. VENCIMENTO",IF(F4773="Q","QUALIDADE",IF(F4773="S","BLOQUEADO",IF(F4773="R","RESTRITO/DEVOLUÇÃO",IF(OR(N4773="QUAR",N4773="QRES"),"QUARENTENA",IF(OR(B4773="DESCARTE",B4773="DEVOLUÇÃO"),"DESCARTE/DEVOLUÇÃO",IF(AND(D4773="",K4773&lt;&gt;""),"SEM LOTE",IF(AND(Q4773&lt;&gt;"",Q4773&gt;=Parametros!$B$11),"PARADO/SEM GIRO","OK"))))))))))</f>
        <v>VAZIA</v>
      </c>
      <c r="T4773" s="29" t="str">
        <f aca="false">IF(AND($S4773="PARADO/SEM GIRO",$K4773="KG",OR(Painel!$B$5="(Todos)",A4773=Painel!$B$5)*OR(Painel!$E$5="(Todos)",P4773=Painel!$E$5)),$J4773+ROW()/10000000,"")</f>
        <v/>
      </c>
      <c r="U4773" s="29" t="str">
        <f aca="false">IF(AND($S4773="VENCIDO",$K4773="KG",OR(Painel!$B$5="(Todos)",A4773=Painel!$B$5)*OR(Painel!$E$5="(Todos)",P4773=Painel!$E$5)),$J4773+ROW()/10000000,"")</f>
        <v/>
      </c>
    </row>
    <row r="4774" customFormat="false" ht="15" hidden="false" customHeight="false" outlineLevel="0" collapsed="false">
      <c r="A4774" s="29" t="s">
        <v>52</v>
      </c>
      <c r="B4774" s="29" t="s">
        <v>8849</v>
      </c>
      <c r="C4774" s="29" t="s">
        <v>8850</v>
      </c>
      <c r="D4774" s="29" t="s">
        <v>8851</v>
      </c>
      <c r="E4774" s="29" t="n">
        <v>1</v>
      </c>
      <c r="F4774" s="29" t="s">
        <v>137</v>
      </c>
      <c r="G4774" s="29" t="s">
        <v>8852</v>
      </c>
      <c r="H4774" s="30" t="n">
        <v>960</v>
      </c>
      <c r="I4774" s="31" t="n">
        <v>46271</v>
      </c>
      <c r="J4774" s="30" t="n">
        <v>960</v>
      </c>
      <c r="K4774" s="29" t="s">
        <v>120</v>
      </c>
      <c r="L4774" s="29" t="s">
        <v>221</v>
      </c>
      <c r="M4774" s="29"/>
      <c r="N4774" s="29" t="s">
        <v>134</v>
      </c>
      <c r="O4774" s="31" t="n">
        <v>46288</v>
      </c>
      <c r="P4774" s="29" t="s">
        <v>123</v>
      </c>
      <c r="Q4774" s="29" t="n">
        <f aca="false">IFERROR(VALUE(L4774),"")</f>
        <v>14</v>
      </c>
      <c r="R4774" s="29" t="n">
        <f aca="true">IF(O4774="","",O4774-TODAY())</f>
        <v>3</v>
      </c>
      <c r="S4774" s="29" t="str">
        <f aca="false">IF(C4774="&lt;&lt; vazio &gt;&gt;","VAZIA",IF(AND(O4774&lt;&gt;"",R4774&lt;0),"VENCIDO",IF(AND(O4774&lt;&gt;"",R4774&lt;=Parametros!$B$10),"PRÓX. VENCIMENTO",IF(F4774="Q","QUALIDADE",IF(F4774="S","BLOQUEADO",IF(F4774="R","RESTRITO/DEVOLUÇÃO",IF(OR(N4774="QUAR",N4774="QRES"),"QUARENTENA",IF(OR(B4774="DESCARTE",B4774="DEVOLUÇÃO"),"DESCARTE/DEVOLUÇÃO",IF(AND(D4774="",K4774&lt;&gt;""),"SEM LOTE",IF(AND(Q4774&lt;&gt;"",Q4774&gt;=Parametros!$B$11),"PARADO/SEM GIRO","OK"))))))))))</f>
        <v>PRÓX. VENCIMENTO</v>
      </c>
      <c r="T4774" s="29" t="str">
        <f aca="false">IF(AND($S4774="PARADO/SEM GIRO",$K4774="KG",OR(Painel!$B$5="(Todos)",A4774=Painel!$B$5)*OR(Painel!$E$5="(Todos)",P4774=Painel!$E$5)),$J4774+ROW()/10000000,"")</f>
        <v/>
      </c>
      <c r="U4774" s="29" t="str">
        <f aca="false">IF(AND($S4774="VENCIDO",$K4774="KG",OR(Painel!$B$5="(Todos)",A4774=Painel!$B$5)*OR(Painel!$E$5="(Todos)",P4774=Painel!$E$5)),$J4774+ROW()/10000000,"")</f>
        <v/>
      </c>
    </row>
    <row r="4775" customFormat="false" ht="15" hidden="false" customHeight="false" outlineLevel="0" collapsed="false">
      <c r="A4775" s="29" t="s">
        <v>52</v>
      </c>
      <c r="B4775" s="29" t="s">
        <v>8853</v>
      </c>
      <c r="C4775" s="29" t="s">
        <v>581</v>
      </c>
      <c r="D4775" s="29" t="s">
        <v>584</v>
      </c>
      <c r="E4775" s="29" t="n">
        <v>1</v>
      </c>
      <c r="F4775" s="29"/>
      <c r="G4775" s="29" t="s">
        <v>8854</v>
      </c>
      <c r="H4775" s="30" t="n">
        <v>315</v>
      </c>
      <c r="I4775" s="31" t="n">
        <v>46282</v>
      </c>
      <c r="J4775" s="30" t="n">
        <v>315</v>
      </c>
      <c r="K4775" s="29" t="s">
        <v>120</v>
      </c>
      <c r="L4775" s="29" t="s">
        <v>400</v>
      </c>
      <c r="M4775" s="29"/>
      <c r="N4775" s="29" t="s">
        <v>122</v>
      </c>
      <c r="O4775" s="31" t="n">
        <v>46820</v>
      </c>
      <c r="P4775" s="29" t="s">
        <v>123</v>
      </c>
      <c r="Q4775" s="29" t="n">
        <f aca="false">IFERROR(VALUE(L4775),"")</f>
        <v>3</v>
      </c>
      <c r="R4775" s="29" t="n">
        <f aca="true">IF(O4775="","",O4775-TODAY())</f>
        <v>535</v>
      </c>
      <c r="S4775" s="29" t="str">
        <f aca="false">IF(C4775="&lt;&lt; vazio &gt;&gt;","VAZIA",IF(AND(O4775&lt;&gt;"",R4775&lt;0),"VENCIDO",IF(AND(O4775&lt;&gt;"",R4775&lt;=Parametros!$B$10),"PRÓX. VENCIMENTO",IF(F4775="Q","QUALIDADE",IF(F4775="S","BLOQUEADO",IF(F4775="R","RESTRITO/DEVOLUÇÃO",IF(OR(N4775="QUAR",N4775="QRES"),"QUARENTENA",IF(OR(B4775="DESCARTE",B4775="DEVOLUÇÃO"),"DESCARTE/DEVOLUÇÃO",IF(AND(D4775="",K4775&lt;&gt;""),"SEM LOTE",IF(AND(Q4775&lt;&gt;"",Q4775&gt;=Parametros!$B$11),"PARADO/SEM GIRO","OK"))))))))))</f>
        <v>OK</v>
      </c>
      <c r="T4775" s="29" t="str">
        <f aca="false">IF(AND($S4775="PARADO/SEM GIRO",$K4775="KG",OR(Painel!$B$5="(Todos)",A4775=Painel!$B$5)*OR(Painel!$E$5="(Todos)",P4775=Painel!$E$5)),$J4775+ROW()/10000000,"")</f>
        <v/>
      </c>
      <c r="U4775" s="29" t="str">
        <f aca="false">IF(AND($S4775="VENCIDO",$K4775="KG",OR(Painel!$B$5="(Todos)",A4775=Painel!$B$5)*OR(Painel!$E$5="(Todos)",P4775=Painel!$E$5)),$J4775+ROW()/10000000,"")</f>
        <v/>
      </c>
    </row>
    <row r="4776" customFormat="false" ht="15" hidden="false" customHeight="false" outlineLevel="0" collapsed="false">
      <c r="A4776" s="29" t="s">
        <v>52</v>
      </c>
      <c r="B4776" s="29" t="s">
        <v>8855</v>
      </c>
      <c r="C4776" s="29" t="s">
        <v>186</v>
      </c>
      <c r="D4776" s="29" t="s">
        <v>7310</v>
      </c>
      <c r="E4776" s="29" t="n">
        <v>1</v>
      </c>
      <c r="F4776" s="29"/>
      <c r="G4776" s="29" t="s">
        <v>8856</v>
      </c>
      <c r="H4776" s="30" t="n">
        <v>489</v>
      </c>
      <c r="I4776" s="31" t="n">
        <v>46235</v>
      </c>
      <c r="J4776" s="30" t="n">
        <v>489</v>
      </c>
      <c r="K4776" s="29" t="s">
        <v>120</v>
      </c>
      <c r="L4776" s="29" t="s">
        <v>694</v>
      </c>
      <c r="M4776" s="29"/>
      <c r="N4776" s="29" t="s">
        <v>122</v>
      </c>
      <c r="O4776" s="31" t="n">
        <v>46696</v>
      </c>
      <c r="P4776" s="29" t="s">
        <v>123</v>
      </c>
      <c r="Q4776" s="29" t="n">
        <f aca="false">IFERROR(VALUE(L4776),"")</f>
        <v>50</v>
      </c>
      <c r="R4776" s="29" t="n">
        <f aca="true">IF(O4776="","",O4776-TODAY())</f>
        <v>411</v>
      </c>
      <c r="S4776" s="29" t="str">
        <f aca="false">IF(C4776="&lt;&lt; vazio &gt;&gt;","VAZIA",IF(AND(O4776&lt;&gt;"",R4776&lt;0),"VENCIDO",IF(AND(O4776&lt;&gt;"",R4776&lt;=Parametros!$B$10),"PRÓX. VENCIMENTO",IF(F4776="Q","QUALIDADE",IF(F4776="S","BLOQUEADO",IF(F4776="R","RESTRITO/DEVOLUÇÃO",IF(OR(N4776="QUAR",N4776="QRES"),"QUARENTENA",IF(OR(B4776="DESCARTE",B4776="DEVOLUÇÃO"),"DESCARTE/DEVOLUÇÃO",IF(AND(D4776="",K4776&lt;&gt;""),"SEM LOTE",IF(AND(Q4776&lt;&gt;"",Q4776&gt;=Parametros!$B$11),"PARADO/SEM GIRO","OK"))))))))))</f>
        <v>OK</v>
      </c>
      <c r="T4776" s="29" t="str">
        <f aca="false">IF(AND($S4776="PARADO/SEM GIRO",$K4776="KG",OR(Painel!$B$5="(Todos)",A4776=Painel!$B$5)*OR(Painel!$E$5="(Todos)",P4776=Painel!$E$5)),$J4776+ROW()/10000000,"")</f>
        <v/>
      </c>
      <c r="U4776" s="29" t="str">
        <f aca="false">IF(AND($S4776="VENCIDO",$K4776="KG",OR(Painel!$B$5="(Todos)",A4776=Painel!$B$5)*OR(Painel!$E$5="(Todos)",P4776=Painel!$E$5)),$J4776+ROW()/10000000,"")</f>
        <v/>
      </c>
    </row>
    <row r="4777" customFormat="false" ht="15" hidden="false" customHeight="false" outlineLevel="0" collapsed="false">
      <c r="A4777" s="29" t="s">
        <v>52</v>
      </c>
      <c r="B4777" s="29" t="s">
        <v>8857</v>
      </c>
      <c r="C4777" s="29" t="s">
        <v>115</v>
      </c>
      <c r="D4777" s="29"/>
      <c r="E4777" s="29" t="n">
        <v>0</v>
      </c>
      <c r="F4777" s="29"/>
      <c r="G4777" s="29"/>
      <c r="H4777" s="30" t="n">
        <v>0</v>
      </c>
      <c r="I4777" s="29"/>
      <c r="J4777" s="30" t="n">
        <v>0</v>
      </c>
      <c r="K4777" s="29"/>
      <c r="L4777" s="29" t="s">
        <v>116</v>
      </c>
      <c r="M4777" s="29"/>
      <c r="N4777" s="29"/>
      <c r="O4777" s="29"/>
      <c r="P4777" s="29"/>
      <c r="Q4777" s="29" t="n">
        <f aca="false">IFERROR(VALUE(L4777),"")</f>
        <v>0</v>
      </c>
      <c r="R4777" s="29" t="str">
        <f aca="true">IF(O4777="","",O4777-TODAY())</f>
        <v/>
      </c>
      <c r="S4777" s="29" t="str">
        <f aca="false">IF(C4777="&lt;&lt; vazio &gt;&gt;","VAZIA",IF(AND(O4777&lt;&gt;"",R4777&lt;0),"VENCIDO",IF(AND(O4777&lt;&gt;"",R4777&lt;=Parametros!$B$10),"PRÓX. VENCIMENTO",IF(F4777="Q","QUALIDADE",IF(F4777="S","BLOQUEADO",IF(F4777="R","RESTRITO/DEVOLUÇÃO",IF(OR(N4777="QUAR",N4777="QRES"),"QUARENTENA",IF(OR(B4777="DESCARTE",B4777="DEVOLUÇÃO"),"DESCARTE/DEVOLUÇÃO",IF(AND(D4777="",K4777&lt;&gt;""),"SEM LOTE",IF(AND(Q4777&lt;&gt;"",Q4777&gt;=Parametros!$B$11),"PARADO/SEM GIRO","OK"))))))))))</f>
        <v>VAZIA</v>
      </c>
      <c r="T4777" s="29" t="str">
        <f aca="false">IF(AND($S4777="PARADO/SEM GIRO",$K4777="KG",OR(Painel!$B$5="(Todos)",A4777=Painel!$B$5)*OR(Painel!$E$5="(Todos)",P4777=Painel!$E$5)),$J4777+ROW()/10000000,"")</f>
        <v/>
      </c>
      <c r="U4777" s="29" t="str">
        <f aca="false">IF(AND($S4777="VENCIDO",$K4777="KG",OR(Painel!$B$5="(Todos)",A4777=Painel!$B$5)*OR(Painel!$E$5="(Todos)",P4777=Painel!$E$5)),$J4777+ROW()/10000000,"")</f>
        <v/>
      </c>
    </row>
    <row r="4778" customFormat="false" ht="15" hidden="false" customHeight="false" outlineLevel="0" collapsed="false">
      <c r="A4778" s="29" t="s">
        <v>52</v>
      </c>
      <c r="B4778" s="29" t="s">
        <v>8858</v>
      </c>
      <c r="C4778" s="29" t="s">
        <v>691</v>
      </c>
      <c r="D4778" s="29" t="s">
        <v>8859</v>
      </c>
      <c r="E4778" s="29" t="n">
        <v>1</v>
      </c>
      <c r="F4778" s="29"/>
      <c r="G4778" s="29" t="s">
        <v>8860</v>
      </c>
      <c r="H4778" s="30" t="n">
        <v>775</v>
      </c>
      <c r="I4778" s="31" t="n">
        <v>46056</v>
      </c>
      <c r="J4778" s="30" t="n">
        <v>775</v>
      </c>
      <c r="K4778" s="29" t="s">
        <v>120</v>
      </c>
      <c r="L4778" s="29" t="s">
        <v>3113</v>
      </c>
      <c r="M4778" s="29"/>
      <c r="N4778" s="29" t="s">
        <v>122</v>
      </c>
      <c r="O4778" s="31" t="n">
        <v>46308</v>
      </c>
      <c r="P4778" s="29" t="s">
        <v>123</v>
      </c>
      <c r="Q4778" s="29" t="n">
        <f aca="false">IFERROR(VALUE(L4778),"")</f>
        <v>229</v>
      </c>
      <c r="R4778" s="29" t="n">
        <f aca="true">IF(O4778="","",O4778-TODAY())</f>
        <v>23</v>
      </c>
      <c r="S4778" s="29" t="str">
        <f aca="false">IF(C4778="&lt;&lt; vazio &gt;&gt;","VAZIA",IF(AND(O4778&lt;&gt;"",R4778&lt;0),"VENCIDO",IF(AND(O4778&lt;&gt;"",R4778&lt;=Parametros!$B$10),"PRÓX. VENCIMENTO",IF(F4778="Q","QUALIDADE",IF(F4778="S","BLOQUEADO",IF(F4778="R","RESTRITO/DEVOLUÇÃO",IF(OR(N4778="QUAR",N4778="QRES"),"QUARENTENA",IF(OR(B4778="DESCARTE",B4778="DEVOLUÇÃO"),"DESCARTE/DEVOLUÇÃO",IF(AND(D4778="",K4778&lt;&gt;""),"SEM LOTE",IF(AND(Q4778&lt;&gt;"",Q4778&gt;=Parametros!$B$11),"PARADO/SEM GIRO","OK"))))))))))</f>
        <v>PRÓX. VENCIMENTO</v>
      </c>
      <c r="T4778" s="29" t="str">
        <f aca="false">IF(AND($S4778="PARADO/SEM GIRO",$K4778="KG",OR(Painel!$B$5="(Todos)",A4778=Painel!$B$5)*OR(Painel!$E$5="(Todos)",P4778=Painel!$E$5)),$J4778+ROW()/10000000,"")</f>
        <v/>
      </c>
      <c r="U4778" s="29" t="str">
        <f aca="false">IF(AND($S4778="VENCIDO",$K4778="KG",OR(Painel!$B$5="(Todos)",A4778=Painel!$B$5)*OR(Painel!$E$5="(Todos)",P4778=Painel!$E$5)),$J4778+ROW()/10000000,"")</f>
        <v/>
      </c>
    </row>
    <row r="4779" customFormat="false" ht="15" hidden="false" customHeight="false" outlineLevel="0" collapsed="false">
      <c r="A4779" s="29" t="s">
        <v>52</v>
      </c>
      <c r="B4779" s="29" t="s">
        <v>8861</v>
      </c>
      <c r="C4779" s="29" t="s">
        <v>115</v>
      </c>
      <c r="D4779" s="29"/>
      <c r="E4779" s="29" t="n">
        <v>0</v>
      </c>
      <c r="F4779" s="29"/>
      <c r="G4779" s="29"/>
      <c r="H4779" s="30" t="n">
        <v>0</v>
      </c>
      <c r="I4779" s="29"/>
      <c r="J4779" s="30" t="n">
        <v>0</v>
      </c>
      <c r="K4779" s="29"/>
      <c r="L4779" s="29" t="s">
        <v>116</v>
      </c>
      <c r="M4779" s="29"/>
      <c r="N4779" s="29"/>
      <c r="O4779" s="29"/>
      <c r="P4779" s="29"/>
      <c r="Q4779" s="29" t="n">
        <f aca="false">IFERROR(VALUE(L4779),"")</f>
        <v>0</v>
      </c>
      <c r="R4779" s="29" t="str">
        <f aca="true">IF(O4779="","",O4779-TODAY())</f>
        <v/>
      </c>
      <c r="S4779" s="29" t="str">
        <f aca="false">IF(C4779="&lt;&lt; vazio &gt;&gt;","VAZIA",IF(AND(O4779&lt;&gt;"",R4779&lt;0),"VENCIDO",IF(AND(O4779&lt;&gt;"",R4779&lt;=Parametros!$B$10),"PRÓX. VENCIMENTO",IF(F4779="Q","QUALIDADE",IF(F4779="S","BLOQUEADO",IF(F4779="R","RESTRITO/DEVOLUÇÃO",IF(OR(N4779="QUAR",N4779="QRES"),"QUARENTENA",IF(OR(B4779="DESCARTE",B4779="DEVOLUÇÃO"),"DESCARTE/DEVOLUÇÃO",IF(AND(D4779="",K4779&lt;&gt;""),"SEM LOTE",IF(AND(Q4779&lt;&gt;"",Q4779&gt;=Parametros!$B$11),"PARADO/SEM GIRO","OK"))))))))))</f>
        <v>VAZIA</v>
      </c>
      <c r="T4779" s="29" t="str">
        <f aca="false">IF(AND($S4779="PARADO/SEM GIRO",$K4779="KG",OR(Painel!$B$5="(Todos)",A4779=Painel!$B$5)*OR(Painel!$E$5="(Todos)",P4779=Painel!$E$5)),$J4779+ROW()/10000000,"")</f>
        <v/>
      </c>
      <c r="U4779" s="29" t="str">
        <f aca="false">IF(AND($S4779="VENCIDO",$K4779="KG",OR(Painel!$B$5="(Todos)",A4779=Painel!$B$5)*OR(Painel!$E$5="(Todos)",P4779=Painel!$E$5)),$J4779+ROW()/10000000,"")</f>
        <v/>
      </c>
    </row>
    <row r="4780" customFormat="false" ht="15" hidden="false" customHeight="false" outlineLevel="0" collapsed="false">
      <c r="A4780" s="29" t="s">
        <v>52</v>
      </c>
      <c r="B4780" s="29" t="s">
        <v>8862</v>
      </c>
      <c r="C4780" s="29" t="s">
        <v>186</v>
      </c>
      <c r="D4780" s="29" t="s">
        <v>2526</v>
      </c>
      <c r="E4780" s="29" t="n">
        <v>1</v>
      </c>
      <c r="F4780" s="29" t="s">
        <v>268</v>
      </c>
      <c r="G4780" s="29" t="s">
        <v>8863</v>
      </c>
      <c r="H4780" s="30" t="n">
        <v>545.4</v>
      </c>
      <c r="I4780" s="31" t="n">
        <v>46282</v>
      </c>
      <c r="J4780" s="30" t="n">
        <v>545.4</v>
      </c>
      <c r="K4780" s="29" t="s">
        <v>120</v>
      </c>
      <c r="L4780" s="29" t="s">
        <v>400</v>
      </c>
      <c r="M4780" s="29"/>
      <c r="N4780" s="29" t="s">
        <v>122</v>
      </c>
      <c r="O4780" s="31" t="n">
        <v>46829</v>
      </c>
      <c r="P4780" s="29" t="s">
        <v>123</v>
      </c>
      <c r="Q4780" s="29" t="n">
        <f aca="false">IFERROR(VALUE(L4780),"")</f>
        <v>3</v>
      </c>
      <c r="R4780" s="29" t="n">
        <f aca="true">IF(O4780="","",O4780-TODAY())</f>
        <v>544</v>
      </c>
      <c r="S4780" s="29" t="str">
        <f aca="false">IF(C4780="&lt;&lt; vazio &gt;&gt;","VAZIA",IF(AND(O4780&lt;&gt;"",R4780&lt;0),"VENCIDO",IF(AND(O4780&lt;&gt;"",R4780&lt;=Parametros!$B$10),"PRÓX. VENCIMENTO",IF(F4780="Q","QUALIDADE",IF(F4780="S","BLOQUEADO",IF(F4780="R","RESTRITO/DEVOLUÇÃO",IF(OR(N4780="QUAR",N4780="QRES"),"QUARENTENA",IF(OR(B4780="DESCARTE",B4780="DEVOLUÇÃO"),"DESCARTE/DEVOLUÇÃO",IF(AND(D4780="",K4780&lt;&gt;""),"SEM LOTE",IF(AND(Q4780&lt;&gt;"",Q4780&gt;=Parametros!$B$11),"PARADO/SEM GIRO","OK"))))))))))</f>
        <v>QUALIDADE</v>
      </c>
      <c r="T4780" s="29" t="str">
        <f aca="false">IF(AND($S4780="PARADO/SEM GIRO",$K4780="KG",OR(Painel!$B$5="(Todos)",A4780=Painel!$B$5)*OR(Painel!$E$5="(Todos)",P4780=Painel!$E$5)),$J4780+ROW()/10000000,"")</f>
        <v/>
      </c>
      <c r="U4780" s="29" t="str">
        <f aca="false">IF(AND($S4780="VENCIDO",$K4780="KG",OR(Painel!$B$5="(Todos)",A4780=Painel!$B$5)*OR(Painel!$E$5="(Todos)",P4780=Painel!$E$5)),$J4780+ROW()/10000000,"")</f>
        <v/>
      </c>
    </row>
    <row r="4781" customFormat="false" ht="15" hidden="false" customHeight="false" outlineLevel="0" collapsed="false">
      <c r="A4781" s="29" t="s">
        <v>52</v>
      </c>
      <c r="B4781" s="29" t="s">
        <v>8864</v>
      </c>
      <c r="C4781" s="29" t="s">
        <v>169</v>
      </c>
      <c r="D4781" s="29" t="s">
        <v>433</v>
      </c>
      <c r="E4781" s="29" t="n">
        <v>1</v>
      </c>
      <c r="F4781" s="29"/>
      <c r="G4781" s="29" t="s">
        <v>8865</v>
      </c>
      <c r="H4781" s="30" t="n">
        <v>999.9</v>
      </c>
      <c r="I4781" s="31" t="n">
        <v>46280</v>
      </c>
      <c r="J4781" s="30" t="n">
        <v>999.9</v>
      </c>
      <c r="K4781" s="29" t="s">
        <v>120</v>
      </c>
      <c r="L4781" s="29" t="s">
        <v>144</v>
      </c>
      <c r="M4781" s="29"/>
      <c r="N4781" s="29" t="s">
        <v>122</v>
      </c>
      <c r="O4781" s="31" t="n">
        <v>46637</v>
      </c>
      <c r="P4781" s="29" t="s">
        <v>123</v>
      </c>
      <c r="Q4781" s="29" t="n">
        <f aca="false">IFERROR(VALUE(L4781),"")</f>
        <v>5</v>
      </c>
      <c r="R4781" s="29" t="n">
        <f aca="true">IF(O4781="","",O4781-TODAY())</f>
        <v>352</v>
      </c>
      <c r="S4781" s="29" t="str">
        <f aca="false">IF(C4781="&lt;&lt; vazio &gt;&gt;","VAZIA",IF(AND(O4781&lt;&gt;"",R4781&lt;0),"VENCIDO",IF(AND(O4781&lt;&gt;"",R4781&lt;=Parametros!$B$10),"PRÓX. VENCIMENTO",IF(F4781="Q","QUALIDADE",IF(F4781="S","BLOQUEADO",IF(F4781="R","RESTRITO/DEVOLUÇÃO",IF(OR(N4781="QUAR",N4781="QRES"),"QUARENTENA",IF(OR(B4781="DESCARTE",B4781="DEVOLUÇÃO"),"DESCARTE/DEVOLUÇÃO",IF(AND(D4781="",K4781&lt;&gt;""),"SEM LOTE",IF(AND(Q4781&lt;&gt;"",Q4781&gt;=Parametros!$B$11),"PARADO/SEM GIRO","OK"))))))))))</f>
        <v>OK</v>
      </c>
      <c r="T4781" s="29" t="str">
        <f aca="false">IF(AND($S4781="PARADO/SEM GIRO",$K4781="KG",OR(Painel!$B$5="(Todos)",A4781=Painel!$B$5)*OR(Painel!$E$5="(Todos)",P4781=Painel!$E$5)),$J4781+ROW()/10000000,"")</f>
        <v/>
      </c>
      <c r="U4781" s="29" t="str">
        <f aca="false">IF(AND($S4781="VENCIDO",$K4781="KG",OR(Painel!$B$5="(Todos)",A4781=Painel!$B$5)*OR(Painel!$E$5="(Todos)",P4781=Painel!$E$5)),$J4781+ROW()/10000000,"")</f>
        <v/>
      </c>
    </row>
    <row r="4782" customFormat="false" ht="15" hidden="false" customHeight="false" outlineLevel="0" collapsed="false">
      <c r="A4782" s="29" t="s">
        <v>52</v>
      </c>
      <c r="B4782" s="29" t="s">
        <v>8866</v>
      </c>
      <c r="C4782" s="29" t="s">
        <v>666</v>
      </c>
      <c r="D4782" s="29" t="s">
        <v>667</v>
      </c>
      <c r="E4782" s="29" t="n">
        <v>1</v>
      </c>
      <c r="F4782" s="29" t="s">
        <v>268</v>
      </c>
      <c r="G4782" s="29" t="s">
        <v>8867</v>
      </c>
      <c r="H4782" s="30" t="n">
        <v>590.4</v>
      </c>
      <c r="I4782" s="31" t="n">
        <v>46285</v>
      </c>
      <c r="J4782" s="30" t="n">
        <v>590.4</v>
      </c>
      <c r="K4782" s="29" t="s">
        <v>120</v>
      </c>
      <c r="L4782" s="29" t="s">
        <v>116</v>
      </c>
      <c r="M4782" s="29"/>
      <c r="N4782" s="29" t="s">
        <v>122</v>
      </c>
      <c r="O4782" s="31" t="n">
        <v>46831</v>
      </c>
      <c r="P4782" s="29" t="s">
        <v>123</v>
      </c>
      <c r="Q4782" s="29" t="n">
        <f aca="false">IFERROR(VALUE(L4782),"")</f>
        <v>0</v>
      </c>
      <c r="R4782" s="29" t="n">
        <f aca="true">IF(O4782="","",O4782-TODAY())</f>
        <v>546</v>
      </c>
      <c r="S4782" s="29" t="str">
        <f aca="false">IF(C4782="&lt;&lt; vazio &gt;&gt;","VAZIA",IF(AND(O4782&lt;&gt;"",R4782&lt;0),"VENCIDO",IF(AND(O4782&lt;&gt;"",R4782&lt;=Parametros!$B$10),"PRÓX. VENCIMENTO",IF(F4782="Q","QUALIDADE",IF(F4782="S","BLOQUEADO",IF(F4782="R","RESTRITO/DEVOLUÇÃO",IF(OR(N4782="QUAR",N4782="QRES"),"QUARENTENA",IF(OR(B4782="DESCARTE",B4782="DEVOLUÇÃO"),"DESCARTE/DEVOLUÇÃO",IF(AND(D4782="",K4782&lt;&gt;""),"SEM LOTE",IF(AND(Q4782&lt;&gt;"",Q4782&gt;=Parametros!$B$11),"PARADO/SEM GIRO","OK"))))))))))</f>
        <v>QUALIDADE</v>
      </c>
      <c r="T4782" s="29" t="str">
        <f aca="false">IF(AND($S4782="PARADO/SEM GIRO",$K4782="KG",OR(Painel!$B$5="(Todos)",A4782=Painel!$B$5)*OR(Painel!$E$5="(Todos)",P4782=Painel!$E$5)),$J4782+ROW()/10000000,"")</f>
        <v/>
      </c>
      <c r="U4782" s="29" t="str">
        <f aca="false">IF(AND($S4782="VENCIDO",$K4782="KG",OR(Painel!$B$5="(Todos)",A4782=Painel!$B$5)*OR(Painel!$E$5="(Todos)",P4782=Painel!$E$5)),$J4782+ROW()/10000000,"")</f>
        <v/>
      </c>
    </row>
    <row r="4783" customFormat="false" ht="15" hidden="false" customHeight="false" outlineLevel="0" collapsed="false">
      <c r="A4783" s="29" t="s">
        <v>52</v>
      </c>
      <c r="B4783" s="29" t="s">
        <v>8868</v>
      </c>
      <c r="C4783" s="29" t="s">
        <v>186</v>
      </c>
      <c r="D4783" s="29" t="s">
        <v>823</v>
      </c>
      <c r="E4783" s="29" t="n">
        <v>1</v>
      </c>
      <c r="F4783" s="29" t="s">
        <v>268</v>
      </c>
      <c r="G4783" s="29" t="s">
        <v>8869</v>
      </c>
      <c r="H4783" s="30" t="n">
        <v>545.4</v>
      </c>
      <c r="I4783" s="31" t="n">
        <v>46285</v>
      </c>
      <c r="J4783" s="30" t="n">
        <v>545.4</v>
      </c>
      <c r="K4783" s="29" t="s">
        <v>120</v>
      </c>
      <c r="L4783" s="29" t="s">
        <v>116</v>
      </c>
      <c r="M4783" s="29"/>
      <c r="N4783" s="29" t="s">
        <v>122</v>
      </c>
      <c r="O4783" s="31" t="n">
        <v>46831</v>
      </c>
      <c r="P4783" s="29" t="s">
        <v>123</v>
      </c>
      <c r="Q4783" s="29" t="n">
        <f aca="false">IFERROR(VALUE(L4783),"")</f>
        <v>0</v>
      </c>
      <c r="R4783" s="29" t="n">
        <f aca="true">IF(O4783="","",O4783-TODAY())</f>
        <v>546</v>
      </c>
      <c r="S4783" s="29" t="str">
        <f aca="false">IF(C4783="&lt;&lt; vazio &gt;&gt;","VAZIA",IF(AND(O4783&lt;&gt;"",R4783&lt;0),"VENCIDO",IF(AND(O4783&lt;&gt;"",R4783&lt;=Parametros!$B$10),"PRÓX. VENCIMENTO",IF(F4783="Q","QUALIDADE",IF(F4783="S","BLOQUEADO",IF(F4783="R","RESTRITO/DEVOLUÇÃO",IF(OR(N4783="QUAR",N4783="QRES"),"QUARENTENA",IF(OR(B4783="DESCARTE",B4783="DEVOLUÇÃO"),"DESCARTE/DEVOLUÇÃO",IF(AND(D4783="",K4783&lt;&gt;""),"SEM LOTE",IF(AND(Q4783&lt;&gt;"",Q4783&gt;=Parametros!$B$11),"PARADO/SEM GIRO","OK"))))))))))</f>
        <v>QUALIDADE</v>
      </c>
      <c r="T4783" s="29" t="str">
        <f aca="false">IF(AND($S4783="PARADO/SEM GIRO",$K4783="KG",OR(Painel!$B$5="(Todos)",A4783=Painel!$B$5)*OR(Painel!$E$5="(Todos)",P4783=Painel!$E$5)),$J4783+ROW()/10000000,"")</f>
        <v/>
      </c>
      <c r="U4783" s="29" t="str">
        <f aca="false">IF(AND($S4783="VENCIDO",$K4783="KG",OR(Painel!$B$5="(Todos)",A4783=Painel!$B$5)*OR(Painel!$E$5="(Todos)",P4783=Painel!$E$5)),$J4783+ROW()/10000000,"")</f>
        <v/>
      </c>
    </row>
    <row r="4784" customFormat="false" ht="15" hidden="false" customHeight="false" outlineLevel="0" collapsed="false">
      <c r="A4784" s="29" t="s">
        <v>52</v>
      </c>
      <c r="B4784" s="29" t="s">
        <v>8870</v>
      </c>
      <c r="C4784" s="29" t="s">
        <v>317</v>
      </c>
      <c r="D4784" s="29" t="s">
        <v>3446</v>
      </c>
      <c r="E4784" s="29" t="n">
        <v>1</v>
      </c>
      <c r="F4784" s="29" t="s">
        <v>268</v>
      </c>
      <c r="G4784" s="29" t="s">
        <v>8871</v>
      </c>
      <c r="H4784" s="30" t="n">
        <v>590.4</v>
      </c>
      <c r="I4784" s="31" t="n">
        <v>46285</v>
      </c>
      <c r="J4784" s="30" t="n">
        <v>590.4</v>
      </c>
      <c r="K4784" s="29" t="s">
        <v>120</v>
      </c>
      <c r="L4784" s="29" t="s">
        <v>116</v>
      </c>
      <c r="M4784" s="29"/>
      <c r="N4784" s="29" t="s">
        <v>122</v>
      </c>
      <c r="O4784" s="31" t="n">
        <v>46832</v>
      </c>
      <c r="P4784" s="29" t="s">
        <v>123</v>
      </c>
      <c r="Q4784" s="29" t="n">
        <f aca="false">IFERROR(VALUE(L4784),"")</f>
        <v>0</v>
      </c>
      <c r="R4784" s="29" t="n">
        <f aca="true">IF(O4784="","",O4784-TODAY())</f>
        <v>547</v>
      </c>
      <c r="S4784" s="29" t="str">
        <f aca="false">IF(C4784="&lt;&lt; vazio &gt;&gt;","VAZIA",IF(AND(O4784&lt;&gt;"",R4784&lt;0),"VENCIDO",IF(AND(O4784&lt;&gt;"",R4784&lt;=Parametros!$B$10),"PRÓX. VENCIMENTO",IF(F4784="Q","QUALIDADE",IF(F4784="S","BLOQUEADO",IF(F4784="R","RESTRITO/DEVOLUÇÃO",IF(OR(N4784="QUAR",N4784="QRES"),"QUARENTENA",IF(OR(B4784="DESCARTE",B4784="DEVOLUÇÃO"),"DESCARTE/DEVOLUÇÃO",IF(AND(D4784="",K4784&lt;&gt;""),"SEM LOTE",IF(AND(Q4784&lt;&gt;"",Q4784&gt;=Parametros!$B$11),"PARADO/SEM GIRO","OK"))))))))))</f>
        <v>QUALIDADE</v>
      </c>
      <c r="T4784" s="29" t="str">
        <f aca="false">IF(AND($S4784="PARADO/SEM GIRO",$K4784="KG",OR(Painel!$B$5="(Todos)",A4784=Painel!$B$5)*OR(Painel!$E$5="(Todos)",P4784=Painel!$E$5)),$J4784+ROW()/10000000,"")</f>
        <v/>
      </c>
      <c r="U4784" s="29" t="str">
        <f aca="false">IF(AND($S4784="VENCIDO",$K4784="KG",OR(Painel!$B$5="(Todos)",A4784=Painel!$B$5)*OR(Painel!$E$5="(Todos)",P4784=Painel!$E$5)),$J4784+ROW()/10000000,"")</f>
        <v/>
      </c>
    </row>
    <row r="4785" customFormat="false" ht="15" hidden="false" customHeight="false" outlineLevel="0" collapsed="false">
      <c r="A4785" s="29" t="s">
        <v>52</v>
      </c>
      <c r="B4785" s="29" t="s">
        <v>8872</v>
      </c>
      <c r="C4785" s="29" t="s">
        <v>115</v>
      </c>
      <c r="D4785" s="29"/>
      <c r="E4785" s="29" t="n">
        <v>0</v>
      </c>
      <c r="F4785" s="29"/>
      <c r="G4785" s="29"/>
      <c r="H4785" s="30" t="n">
        <v>0</v>
      </c>
      <c r="I4785" s="29"/>
      <c r="J4785" s="30" t="n">
        <v>0</v>
      </c>
      <c r="K4785" s="29"/>
      <c r="L4785" s="29" t="s">
        <v>116</v>
      </c>
      <c r="M4785" s="29"/>
      <c r="N4785" s="29"/>
      <c r="O4785" s="29"/>
      <c r="P4785" s="29"/>
      <c r="Q4785" s="29" t="n">
        <f aca="false">IFERROR(VALUE(L4785),"")</f>
        <v>0</v>
      </c>
      <c r="R4785" s="29" t="str">
        <f aca="true">IF(O4785="","",O4785-TODAY())</f>
        <v/>
      </c>
      <c r="S4785" s="29" t="str">
        <f aca="false">IF(C4785="&lt;&lt; vazio &gt;&gt;","VAZIA",IF(AND(O4785&lt;&gt;"",R4785&lt;0),"VENCIDO",IF(AND(O4785&lt;&gt;"",R4785&lt;=Parametros!$B$10),"PRÓX. VENCIMENTO",IF(F4785="Q","QUALIDADE",IF(F4785="S","BLOQUEADO",IF(F4785="R","RESTRITO/DEVOLUÇÃO",IF(OR(N4785="QUAR",N4785="QRES"),"QUARENTENA",IF(OR(B4785="DESCARTE",B4785="DEVOLUÇÃO"),"DESCARTE/DEVOLUÇÃO",IF(AND(D4785="",K4785&lt;&gt;""),"SEM LOTE",IF(AND(Q4785&lt;&gt;"",Q4785&gt;=Parametros!$B$11),"PARADO/SEM GIRO","OK"))))))))))</f>
        <v>VAZIA</v>
      </c>
      <c r="T4785" s="29" t="str">
        <f aca="false">IF(AND($S4785="PARADO/SEM GIRO",$K4785="KG",OR(Painel!$B$5="(Todos)",A4785=Painel!$B$5)*OR(Painel!$E$5="(Todos)",P4785=Painel!$E$5)),$J4785+ROW()/10000000,"")</f>
        <v/>
      </c>
      <c r="U4785" s="29" t="str">
        <f aca="false">IF(AND($S4785="VENCIDO",$K4785="KG",OR(Painel!$B$5="(Todos)",A4785=Painel!$B$5)*OR(Painel!$E$5="(Todos)",P4785=Painel!$E$5)),$J4785+ROW()/10000000,"")</f>
        <v/>
      </c>
    </row>
    <row r="4786" customFormat="false" ht="15" hidden="false" customHeight="false" outlineLevel="0" collapsed="false">
      <c r="A4786" s="29" t="s">
        <v>52</v>
      </c>
      <c r="B4786" s="29" t="s">
        <v>8873</v>
      </c>
      <c r="C4786" s="29" t="s">
        <v>1259</v>
      </c>
      <c r="D4786" s="29" t="s">
        <v>6269</v>
      </c>
      <c r="E4786" s="29" t="n">
        <v>1</v>
      </c>
      <c r="F4786" s="29"/>
      <c r="G4786" s="29" t="s">
        <v>8874</v>
      </c>
      <c r="H4786" s="30" t="n">
        <v>144</v>
      </c>
      <c r="I4786" s="31" t="n">
        <v>46235</v>
      </c>
      <c r="J4786" s="30" t="n">
        <v>144</v>
      </c>
      <c r="K4786" s="29" t="s">
        <v>120</v>
      </c>
      <c r="L4786" s="29" t="s">
        <v>694</v>
      </c>
      <c r="M4786" s="29"/>
      <c r="N4786" s="29" t="s">
        <v>122</v>
      </c>
      <c r="O4786" s="31" t="n">
        <v>46437</v>
      </c>
      <c r="P4786" s="29" t="s">
        <v>123</v>
      </c>
      <c r="Q4786" s="29" t="n">
        <f aca="false">IFERROR(VALUE(L4786),"")</f>
        <v>50</v>
      </c>
      <c r="R4786" s="29" t="n">
        <f aca="true">IF(O4786="","",O4786-TODAY())</f>
        <v>152</v>
      </c>
      <c r="S4786" s="29" t="str">
        <f aca="false">IF(C4786="&lt;&lt; vazio &gt;&gt;","VAZIA",IF(AND(O4786&lt;&gt;"",R4786&lt;0),"VENCIDO",IF(AND(O4786&lt;&gt;"",R4786&lt;=Parametros!$B$10),"PRÓX. VENCIMENTO",IF(F4786="Q","QUALIDADE",IF(F4786="S","BLOQUEADO",IF(F4786="R","RESTRITO/DEVOLUÇÃO",IF(OR(N4786="QUAR",N4786="QRES"),"QUARENTENA",IF(OR(B4786="DESCARTE",B4786="DEVOLUÇÃO"),"DESCARTE/DEVOLUÇÃO",IF(AND(D4786="",K4786&lt;&gt;""),"SEM LOTE",IF(AND(Q4786&lt;&gt;"",Q4786&gt;=Parametros!$B$11),"PARADO/SEM GIRO","OK"))))))))))</f>
        <v>OK</v>
      </c>
      <c r="T4786" s="29" t="str">
        <f aca="false">IF(AND($S4786="PARADO/SEM GIRO",$K4786="KG",OR(Painel!$B$5="(Todos)",A4786=Painel!$B$5)*OR(Painel!$E$5="(Todos)",P4786=Painel!$E$5)),$J4786+ROW()/10000000,"")</f>
        <v/>
      </c>
      <c r="U4786" s="29" t="str">
        <f aca="false">IF(AND($S4786="VENCIDO",$K4786="KG",OR(Painel!$B$5="(Todos)",A4786=Painel!$B$5)*OR(Painel!$E$5="(Todos)",P4786=Painel!$E$5)),$J4786+ROW()/10000000,"")</f>
        <v/>
      </c>
    </row>
    <row r="4787" customFormat="false" ht="15" hidden="false" customHeight="false" outlineLevel="0" collapsed="false">
      <c r="A4787" s="29" t="s">
        <v>52</v>
      </c>
      <c r="B4787" s="29" t="s">
        <v>8875</v>
      </c>
      <c r="C4787" s="29" t="s">
        <v>4402</v>
      </c>
      <c r="D4787" s="29" t="s">
        <v>4403</v>
      </c>
      <c r="E4787" s="29" t="n">
        <v>1</v>
      </c>
      <c r="F4787" s="29"/>
      <c r="G4787" s="29" t="s">
        <v>8876</v>
      </c>
      <c r="H4787" s="30" t="n">
        <v>375.72</v>
      </c>
      <c r="I4787" s="31" t="n">
        <v>46235</v>
      </c>
      <c r="J4787" s="30" t="n">
        <v>375.72</v>
      </c>
      <c r="K4787" s="29" t="s">
        <v>120</v>
      </c>
      <c r="L4787" s="29" t="s">
        <v>694</v>
      </c>
      <c r="M4787" s="29"/>
      <c r="N4787" s="29" t="s">
        <v>122</v>
      </c>
      <c r="O4787" s="31" t="n">
        <v>46756</v>
      </c>
      <c r="P4787" s="29" t="s">
        <v>123</v>
      </c>
      <c r="Q4787" s="29" t="n">
        <f aca="false">IFERROR(VALUE(L4787),"")</f>
        <v>50</v>
      </c>
      <c r="R4787" s="29" t="n">
        <f aca="true">IF(O4787="","",O4787-TODAY())</f>
        <v>471</v>
      </c>
      <c r="S4787" s="29" t="str">
        <f aca="false">IF(C4787="&lt;&lt; vazio &gt;&gt;","VAZIA",IF(AND(O4787&lt;&gt;"",R4787&lt;0),"VENCIDO",IF(AND(O4787&lt;&gt;"",R4787&lt;=Parametros!$B$10),"PRÓX. VENCIMENTO",IF(F4787="Q","QUALIDADE",IF(F4787="S","BLOQUEADO",IF(F4787="R","RESTRITO/DEVOLUÇÃO",IF(OR(N4787="QUAR",N4787="QRES"),"QUARENTENA",IF(OR(B4787="DESCARTE",B4787="DEVOLUÇÃO"),"DESCARTE/DEVOLUÇÃO",IF(AND(D4787="",K4787&lt;&gt;""),"SEM LOTE",IF(AND(Q4787&lt;&gt;"",Q4787&gt;=Parametros!$B$11),"PARADO/SEM GIRO","OK"))))))))))</f>
        <v>OK</v>
      </c>
      <c r="T4787" s="29" t="str">
        <f aca="false">IF(AND($S4787="PARADO/SEM GIRO",$K4787="KG",OR(Painel!$B$5="(Todos)",A4787=Painel!$B$5)*OR(Painel!$E$5="(Todos)",P4787=Painel!$E$5)),$J4787+ROW()/10000000,"")</f>
        <v/>
      </c>
      <c r="U4787" s="29" t="str">
        <f aca="false">IF(AND($S4787="VENCIDO",$K4787="KG",OR(Painel!$B$5="(Todos)",A4787=Painel!$B$5)*OR(Painel!$E$5="(Todos)",P4787=Painel!$E$5)),$J4787+ROW()/10000000,"")</f>
        <v/>
      </c>
    </row>
    <row r="4788" customFormat="false" ht="15" hidden="false" customHeight="false" outlineLevel="0" collapsed="false">
      <c r="A4788" s="29" t="s">
        <v>52</v>
      </c>
      <c r="B4788" s="29" t="s">
        <v>8877</v>
      </c>
      <c r="C4788" s="29" t="s">
        <v>1292</v>
      </c>
      <c r="D4788" s="29" t="s">
        <v>1293</v>
      </c>
      <c r="E4788" s="29" t="n">
        <v>1</v>
      </c>
      <c r="F4788" s="29" t="s">
        <v>268</v>
      </c>
      <c r="G4788" s="29" t="s">
        <v>8878</v>
      </c>
      <c r="H4788" s="30" t="n">
        <v>800</v>
      </c>
      <c r="I4788" s="31" t="n">
        <v>46280</v>
      </c>
      <c r="J4788" s="30" t="n">
        <v>800</v>
      </c>
      <c r="K4788" s="29" t="s">
        <v>120</v>
      </c>
      <c r="L4788" s="29" t="s">
        <v>144</v>
      </c>
      <c r="M4788" s="29"/>
      <c r="N4788" s="29" t="s">
        <v>122</v>
      </c>
      <c r="O4788" s="31" t="n">
        <v>46826</v>
      </c>
      <c r="P4788" s="29" t="s">
        <v>123</v>
      </c>
      <c r="Q4788" s="29" t="n">
        <f aca="false">IFERROR(VALUE(L4788),"")</f>
        <v>5</v>
      </c>
      <c r="R4788" s="29" t="n">
        <f aca="true">IF(O4788="","",O4788-TODAY())</f>
        <v>541</v>
      </c>
      <c r="S4788" s="29" t="str">
        <f aca="false">IF(C4788="&lt;&lt; vazio &gt;&gt;","VAZIA",IF(AND(O4788&lt;&gt;"",R4788&lt;0),"VENCIDO",IF(AND(O4788&lt;&gt;"",R4788&lt;=Parametros!$B$10),"PRÓX. VENCIMENTO",IF(F4788="Q","QUALIDADE",IF(F4788="S","BLOQUEADO",IF(F4788="R","RESTRITO/DEVOLUÇÃO",IF(OR(N4788="QUAR",N4788="QRES"),"QUARENTENA",IF(OR(B4788="DESCARTE",B4788="DEVOLUÇÃO"),"DESCARTE/DEVOLUÇÃO",IF(AND(D4788="",K4788&lt;&gt;""),"SEM LOTE",IF(AND(Q4788&lt;&gt;"",Q4788&gt;=Parametros!$B$11),"PARADO/SEM GIRO","OK"))))))))))</f>
        <v>QUALIDADE</v>
      </c>
      <c r="T4788" s="29" t="str">
        <f aca="false">IF(AND($S4788="PARADO/SEM GIRO",$K4788="KG",OR(Painel!$B$5="(Todos)",A4788=Painel!$B$5)*OR(Painel!$E$5="(Todos)",P4788=Painel!$E$5)),$J4788+ROW()/10000000,"")</f>
        <v/>
      </c>
      <c r="U4788" s="29" t="str">
        <f aca="false">IF(AND($S4788="VENCIDO",$K4788="KG",OR(Painel!$B$5="(Todos)",A4788=Painel!$B$5)*OR(Painel!$E$5="(Todos)",P4788=Painel!$E$5)),$J4788+ROW()/10000000,"")</f>
        <v/>
      </c>
    </row>
    <row r="4789" customFormat="false" ht="15" hidden="false" customHeight="false" outlineLevel="0" collapsed="false">
      <c r="A4789" s="29" t="s">
        <v>52</v>
      </c>
      <c r="B4789" s="29" t="s">
        <v>8879</v>
      </c>
      <c r="C4789" s="29" t="s">
        <v>876</v>
      </c>
      <c r="D4789" s="29" t="s">
        <v>920</v>
      </c>
      <c r="E4789" s="29" t="n">
        <v>1</v>
      </c>
      <c r="F4789" s="29" t="s">
        <v>137</v>
      </c>
      <c r="G4789" s="29" t="s">
        <v>8880</v>
      </c>
      <c r="H4789" s="30" t="n">
        <v>720</v>
      </c>
      <c r="I4789" s="31" t="n">
        <v>46224</v>
      </c>
      <c r="J4789" s="30" t="n">
        <v>720</v>
      </c>
      <c r="K4789" s="29" t="s">
        <v>120</v>
      </c>
      <c r="L4789" s="29" t="s">
        <v>4160</v>
      </c>
      <c r="M4789" s="29"/>
      <c r="N4789" s="29" t="s">
        <v>122</v>
      </c>
      <c r="O4789" s="31" t="n">
        <v>46493</v>
      </c>
      <c r="P4789" s="29" t="s">
        <v>123</v>
      </c>
      <c r="Q4789" s="29" t="n">
        <f aca="false">IFERROR(VALUE(L4789),"")</f>
        <v>61</v>
      </c>
      <c r="R4789" s="29" t="n">
        <f aca="true">IF(O4789="","",O4789-TODAY())</f>
        <v>208</v>
      </c>
      <c r="S4789" s="29" t="str">
        <f aca="false">IF(C4789="&lt;&lt; vazio &gt;&gt;","VAZIA",IF(AND(O4789&lt;&gt;"",R4789&lt;0),"VENCIDO",IF(AND(O4789&lt;&gt;"",R4789&lt;=Parametros!$B$10),"PRÓX. VENCIMENTO",IF(F4789="Q","QUALIDADE",IF(F4789="S","BLOQUEADO",IF(F4789="R","RESTRITO/DEVOLUÇÃO",IF(OR(N4789="QUAR",N4789="QRES"),"QUARENTENA",IF(OR(B4789="DESCARTE",B4789="DEVOLUÇÃO"),"DESCARTE/DEVOLUÇÃO",IF(AND(D4789="",K4789&lt;&gt;""),"SEM LOTE",IF(AND(Q4789&lt;&gt;"",Q4789&gt;=Parametros!$B$11),"PARADO/SEM GIRO","OK"))))))))))</f>
        <v>BLOQUEADO</v>
      </c>
      <c r="T4789" s="29" t="str">
        <f aca="false">IF(AND($S4789="PARADO/SEM GIRO",$K4789="KG",OR(Painel!$B$5="(Todos)",A4789=Painel!$B$5)*OR(Painel!$E$5="(Todos)",P4789=Painel!$E$5)),$J4789+ROW()/10000000,"")</f>
        <v/>
      </c>
      <c r="U4789" s="29" t="str">
        <f aca="false">IF(AND($S4789="VENCIDO",$K4789="KG",OR(Painel!$B$5="(Todos)",A4789=Painel!$B$5)*OR(Painel!$E$5="(Todos)",P4789=Painel!$E$5)),$J4789+ROW()/10000000,"")</f>
        <v/>
      </c>
    </row>
    <row r="4790" customFormat="false" ht="15" hidden="false" customHeight="false" outlineLevel="0" collapsed="false">
      <c r="A4790" s="29" t="s">
        <v>52</v>
      </c>
      <c r="B4790" s="29" t="s">
        <v>8881</v>
      </c>
      <c r="C4790" s="29" t="s">
        <v>186</v>
      </c>
      <c r="D4790" s="29" t="s">
        <v>7310</v>
      </c>
      <c r="E4790" s="29" t="n">
        <v>1</v>
      </c>
      <c r="F4790" s="29"/>
      <c r="G4790" s="29" t="s">
        <v>8882</v>
      </c>
      <c r="H4790" s="30" t="n">
        <v>536</v>
      </c>
      <c r="I4790" s="31" t="n">
        <v>46235</v>
      </c>
      <c r="J4790" s="30" t="n">
        <v>536</v>
      </c>
      <c r="K4790" s="29" t="s">
        <v>120</v>
      </c>
      <c r="L4790" s="29" t="s">
        <v>694</v>
      </c>
      <c r="M4790" s="29"/>
      <c r="N4790" s="29" t="s">
        <v>122</v>
      </c>
      <c r="O4790" s="31" t="n">
        <v>46696</v>
      </c>
      <c r="P4790" s="29" t="s">
        <v>123</v>
      </c>
      <c r="Q4790" s="29" t="n">
        <f aca="false">IFERROR(VALUE(L4790),"")</f>
        <v>50</v>
      </c>
      <c r="R4790" s="29" t="n">
        <f aca="true">IF(O4790="","",O4790-TODAY())</f>
        <v>411</v>
      </c>
      <c r="S4790" s="29" t="str">
        <f aca="false">IF(C4790="&lt;&lt; vazio &gt;&gt;","VAZIA",IF(AND(O4790&lt;&gt;"",R4790&lt;0),"VENCIDO",IF(AND(O4790&lt;&gt;"",R4790&lt;=Parametros!$B$10),"PRÓX. VENCIMENTO",IF(F4790="Q","QUALIDADE",IF(F4790="S","BLOQUEADO",IF(F4790="R","RESTRITO/DEVOLUÇÃO",IF(OR(N4790="QUAR",N4790="QRES"),"QUARENTENA",IF(OR(B4790="DESCARTE",B4790="DEVOLUÇÃO"),"DESCARTE/DEVOLUÇÃO",IF(AND(D4790="",K4790&lt;&gt;""),"SEM LOTE",IF(AND(Q4790&lt;&gt;"",Q4790&gt;=Parametros!$B$11),"PARADO/SEM GIRO","OK"))))))))))</f>
        <v>OK</v>
      </c>
      <c r="T4790" s="29" t="str">
        <f aca="false">IF(AND($S4790="PARADO/SEM GIRO",$K4790="KG",OR(Painel!$B$5="(Todos)",A4790=Painel!$B$5)*OR(Painel!$E$5="(Todos)",P4790=Painel!$E$5)),$J4790+ROW()/10000000,"")</f>
        <v/>
      </c>
      <c r="U4790" s="29" t="str">
        <f aca="false">IF(AND($S4790="VENCIDO",$K4790="KG",OR(Painel!$B$5="(Todos)",A4790=Painel!$B$5)*OR(Painel!$E$5="(Todos)",P4790=Painel!$E$5)),$J4790+ROW()/10000000,"")</f>
        <v/>
      </c>
    </row>
    <row r="4791" customFormat="false" ht="15" hidden="false" customHeight="false" outlineLevel="0" collapsed="false">
      <c r="A4791" s="29" t="s">
        <v>52</v>
      </c>
      <c r="B4791" s="29" t="s">
        <v>8883</v>
      </c>
      <c r="C4791" s="29" t="s">
        <v>115</v>
      </c>
      <c r="D4791" s="29"/>
      <c r="E4791" s="29" t="n">
        <v>0</v>
      </c>
      <c r="F4791" s="29"/>
      <c r="G4791" s="29"/>
      <c r="H4791" s="30" t="n">
        <v>0</v>
      </c>
      <c r="I4791" s="29"/>
      <c r="J4791" s="30" t="n">
        <v>0</v>
      </c>
      <c r="K4791" s="29"/>
      <c r="L4791" s="29" t="s">
        <v>116</v>
      </c>
      <c r="M4791" s="29"/>
      <c r="N4791" s="29"/>
      <c r="O4791" s="29"/>
      <c r="P4791" s="29"/>
      <c r="Q4791" s="29" t="n">
        <f aca="false">IFERROR(VALUE(L4791),"")</f>
        <v>0</v>
      </c>
      <c r="R4791" s="29" t="str">
        <f aca="true">IF(O4791="","",O4791-TODAY())</f>
        <v/>
      </c>
      <c r="S4791" s="29" t="str">
        <f aca="false">IF(C4791="&lt;&lt; vazio &gt;&gt;","VAZIA",IF(AND(O4791&lt;&gt;"",R4791&lt;0),"VENCIDO",IF(AND(O4791&lt;&gt;"",R4791&lt;=Parametros!$B$10),"PRÓX. VENCIMENTO",IF(F4791="Q","QUALIDADE",IF(F4791="S","BLOQUEADO",IF(F4791="R","RESTRITO/DEVOLUÇÃO",IF(OR(N4791="QUAR",N4791="QRES"),"QUARENTENA",IF(OR(B4791="DESCARTE",B4791="DEVOLUÇÃO"),"DESCARTE/DEVOLUÇÃO",IF(AND(D4791="",K4791&lt;&gt;""),"SEM LOTE",IF(AND(Q4791&lt;&gt;"",Q4791&gt;=Parametros!$B$11),"PARADO/SEM GIRO","OK"))))))))))</f>
        <v>VAZIA</v>
      </c>
      <c r="T4791" s="29" t="str">
        <f aca="false">IF(AND($S4791="PARADO/SEM GIRO",$K4791="KG",OR(Painel!$B$5="(Todos)",A4791=Painel!$B$5)*OR(Painel!$E$5="(Todos)",P4791=Painel!$E$5)),$J4791+ROW()/10000000,"")</f>
        <v/>
      </c>
      <c r="U4791" s="29" t="str">
        <f aca="false">IF(AND($S4791="VENCIDO",$K4791="KG",OR(Painel!$B$5="(Todos)",A4791=Painel!$B$5)*OR(Painel!$E$5="(Todos)",P4791=Painel!$E$5)),$J4791+ROW()/10000000,"")</f>
        <v/>
      </c>
    </row>
    <row r="4792" customFormat="false" ht="15" hidden="false" customHeight="false" outlineLevel="0" collapsed="false">
      <c r="A4792" s="29" t="s">
        <v>52</v>
      </c>
      <c r="B4792" s="29" t="s">
        <v>8884</v>
      </c>
      <c r="C4792" s="29" t="s">
        <v>369</v>
      </c>
      <c r="D4792" s="29" t="s">
        <v>2221</v>
      </c>
      <c r="E4792" s="29" t="n">
        <v>1</v>
      </c>
      <c r="F4792" s="29"/>
      <c r="G4792" s="29" t="s">
        <v>8885</v>
      </c>
      <c r="H4792" s="30" t="n">
        <v>999.9</v>
      </c>
      <c r="I4792" s="31" t="n">
        <v>46260</v>
      </c>
      <c r="J4792" s="30" t="n">
        <v>999.9</v>
      </c>
      <c r="K4792" s="29" t="s">
        <v>120</v>
      </c>
      <c r="L4792" s="29" t="s">
        <v>2223</v>
      </c>
      <c r="M4792" s="29"/>
      <c r="N4792" s="29" t="s">
        <v>122</v>
      </c>
      <c r="O4792" s="31" t="n">
        <v>46801</v>
      </c>
      <c r="P4792" s="29" t="s">
        <v>123</v>
      </c>
      <c r="Q4792" s="29" t="n">
        <f aca="false">IFERROR(VALUE(L4792),"")</f>
        <v>25</v>
      </c>
      <c r="R4792" s="29" t="n">
        <f aca="true">IF(O4792="","",O4792-TODAY())</f>
        <v>516</v>
      </c>
      <c r="S4792" s="29" t="str">
        <f aca="false">IF(C4792="&lt;&lt; vazio &gt;&gt;","VAZIA",IF(AND(O4792&lt;&gt;"",R4792&lt;0),"VENCIDO",IF(AND(O4792&lt;&gt;"",R4792&lt;=Parametros!$B$10),"PRÓX. VENCIMENTO",IF(F4792="Q","QUALIDADE",IF(F4792="S","BLOQUEADO",IF(F4792="R","RESTRITO/DEVOLUÇÃO",IF(OR(N4792="QUAR",N4792="QRES"),"QUARENTENA",IF(OR(B4792="DESCARTE",B4792="DEVOLUÇÃO"),"DESCARTE/DEVOLUÇÃO",IF(AND(D4792="",K4792&lt;&gt;""),"SEM LOTE",IF(AND(Q4792&lt;&gt;"",Q4792&gt;=Parametros!$B$11),"PARADO/SEM GIRO","OK"))))))))))</f>
        <v>OK</v>
      </c>
      <c r="T4792" s="29" t="str">
        <f aca="false">IF(AND($S4792="PARADO/SEM GIRO",$K4792="KG",OR(Painel!$B$5="(Todos)",A4792=Painel!$B$5)*OR(Painel!$E$5="(Todos)",P4792=Painel!$E$5)),$J4792+ROW()/10000000,"")</f>
        <v/>
      </c>
      <c r="U4792" s="29" t="str">
        <f aca="false">IF(AND($S4792="VENCIDO",$K4792="KG",OR(Painel!$B$5="(Todos)",A4792=Painel!$B$5)*OR(Painel!$E$5="(Todos)",P4792=Painel!$E$5)),$J4792+ROW()/10000000,"")</f>
        <v/>
      </c>
    </row>
    <row r="4793" customFormat="false" ht="15" hidden="false" customHeight="false" outlineLevel="0" collapsed="false">
      <c r="A4793" s="29" t="s">
        <v>52</v>
      </c>
      <c r="B4793" s="29" t="s">
        <v>8886</v>
      </c>
      <c r="C4793" s="29" t="s">
        <v>115</v>
      </c>
      <c r="D4793" s="29"/>
      <c r="E4793" s="29" t="n">
        <v>0</v>
      </c>
      <c r="F4793" s="29"/>
      <c r="G4793" s="29"/>
      <c r="H4793" s="30" t="n">
        <v>0</v>
      </c>
      <c r="I4793" s="29"/>
      <c r="J4793" s="30" t="n">
        <v>0</v>
      </c>
      <c r="K4793" s="29"/>
      <c r="L4793" s="29" t="s">
        <v>116</v>
      </c>
      <c r="M4793" s="29"/>
      <c r="N4793" s="29"/>
      <c r="O4793" s="29"/>
      <c r="P4793" s="29"/>
      <c r="Q4793" s="29" t="n">
        <f aca="false">IFERROR(VALUE(L4793),"")</f>
        <v>0</v>
      </c>
      <c r="R4793" s="29" t="str">
        <f aca="true">IF(O4793="","",O4793-TODAY())</f>
        <v/>
      </c>
      <c r="S4793" s="29" t="str">
        <f aca="false">IF(C4793="&lt;&lt; vazio &gt;&gt;","VAZIA",IF(AND(O4793&lt;&gt;"",R4793&lt;0),"VENCIDO",IF(AND(O4793&lt;&gt;"",R4793&lt;=Parametros!$B$10),"PRÓX. VENCIMENTO",IF(F4793="Q","QUALIDADE",IF(F4793="S","BLOQUEADO",IF(F4793="R","RESTRITO/DEVOLUÇÃO",IF(OR(N4793="QUAR",N4793="QRES"),"QUARENTENA",IF(OR(B4793="DESCARTE",B4793="DEVOLUÇÃO"),"DESCARTE/DEVOLUÇÃO",IF(AND(D4793="",K4793&lt;&gt;""),"SEM LOTE",IF(AND(Q4793&lt;&gt;"",Q4793&gt;=Parametros!$B$11),"PARADO/SEM GIRO","OK"))))))))))</f>
        <v>VAZIA</v>
      </c>
      <c r="T4793" s="29" t="str">
        <f aca="false">IF(AND($S4793="PARADO/SEM GIRO",$K4793="KG",OR(Painel!$B$5="(Todos)",A4793=Painel!$B$5)*OR(Painel!$E$5="(Todos)",P4793=Painel!$E$5)),$J4793+ROW()/10000000,"")</f>
        <v/>
      </c>
      <c r="U4793" s="29" t="str">
        <f aca="false">IF(AND($S4793="VENCIDO",$K4793="KG",OR(Painel!$B$5="(Todos)",A4793=Painel!$B$5)*OR(Painel!$E$5="(Todos)",P4793=Painel!$E$5)),$J4793+ROW()/10000000,"")</f>
        <v/>
      </c>
    </row>
    <row r="4794" customFormat="false" ht="15" hidden="false" customHeight="false" outlineLevel="0" collapsed="false">
      <c r="A4794" s="29" t="s">
        <v>52</v>
      </c>
      <c r="B4794" s="29" t="s">
        <v>8887</v>
      </c>
      <c r="C4794" s="29" t="s">
        <v>115</v>
      </c>
      <c r="D4794" s="29"/>
      <c r="E4794" s="29" t="n">
        <v>0</v>
      </c>
      <c r="F4794" s="29"/>
      <c r="G4794" s="29"/>
      <c r="H4794" s="30" t="n">
        <v>0</v>
      </c>
      <c r="I4794" s="29"/>
      <c r="J4794" s="30" t="n">
        <v>0</v>
      </c>
      <c r="K4794" s="29"/>
      <c r="L4794" s="29" t="s">
        <v>116</v>
      </c>
      <c r="M4794" s="29"/>
      <c r="N4794" s="29"/>
      <c r="O4794" s="29"/>
      <c r="P4794" s="29"/>
      <c r="Q4794" s="29" t="n">
        <f aca="false">IFERROR(VALUE(L4794),"")</f>
        <v>0</v>
      </c>
      <c r="R4794" s="29" t="str">
        <f aca="true">IF(O4794="","",O4794-TODAY())</f>
        <v/>
      </c>
      <c r="S4794" s="29" t="str">
        <f aca="false">IF(C4794="&lt;&lt; vazio &gt;&gt;","VAZIA",IF(AND(O4794&lt;&gt;"",R4794&lt;0),"VENCIDO",IF(AND(O4794&lt;&gt;"",R4794&lt;=Parametros!$B$10),"PRÓX. VENCIMENTO",IF(F4794="Q","QUALIDADE",IF(F4794="S","BLOQUEADO",IF(F4794="R","RESTRITO/DEVOLUÇÃO",IF(OR(N4794="QUAR",N4794="QRES"),"QUARENTENA",IF(OR(B4794="DESCARTE",B4794="DEVOLUÇÃO"),"DESCARTE/DEVOLUÇÃO",IF(AND(D4794="",K4794&lt;&gt;""),"SEM LOTE",IF(AND(Q4794&lt;&gt;"",Q4794&gt;=Parametros!$B$11),"PARADO/SEM GIRO","OK"))))))))))</f>
        <v>VAZIA</v>
      </c>
      <c r="T4794" s="29" t="str">
        <f aca="false">IF(AND($S4794="PARADO/SEM GIRO",$K4794="KG",OR(Painel!$B$5="(Todos)",A4794=Painel!$B$5)*OR(Painel!$E$5="(Todos)",P4794=Painel!$E$5)),$J4794+ROW()/10000000,"")</f>
        <v/>
      </c>
      <c r="U4794" s="29" t="str">
        <f aca="false">IF(AND($S4794="VENCIDO",$K4794="KG",OR(Painel!$B$5="(Todos)",A4794=Painel!$B$5)*OR(Painel!$E$5="(Todos)",P4794=Painel!$E$5)),$J4794+ROW()/10000000,"")</f>
        <v/>
      </c>
    </row>
    <row r="4795" customFormat="false" ht="15" hidden="false" customHeight="false" outlineLevel="0" collapsed="false">
      <c r="A4795" s="29" t="s">
        <v>52</v>
      </c>
      <c r="B4795" s="29" t="s">
        <v>8888</v>
      </c>
      <c r="C4795" s="29" t="s">
        <v>115</v>
      </c>
      <c r="D4795" s="29"/>
      <c r="E4795" s="29" t="n">
        <v>0</v>
      </c>
      <c r="F4795" s="29"/>
      <c r="G4795" s="29"/>
      <c r="H4795" s="30" t="n">
        <v>0</v>
      </c>
      <c r="I4795" s="29"/>
      <c r="J4795" s="30" t="n">
        <v>0</v>
      </c>
      <c r="K4795" s="29"/>
      <c r="L4795" s="29" t="s">
        <v>116</v>
      </c>
      <c r="M4795" s="29"/>
      <c r="N4795" s="29"/>
      <c r="O4795" s="29"/>
      <c r="P4795" s="29"/>
      <c r="Q4795" s="29" t="n">
        <f aca="false">IFERROR(VALUE(L4795),"")</f>
        <v>0</v>
      </c>
      <c r="R4795" s="29" t="str">
        <f aca="true">IF(O4795="","",O4795-TODAY())</f>
        <v/>
      </c>
      <c r="S4795" s="29" t="str">
        <f aca="false">IF(C4795="&lt;&lt; vazio &gt;&gt;","VAZIA",IF(AND(O4795&lt;&gt;"",R4795&lt;0),"VENCIDO",IF(AND(O4795&lt;&gt;"",R4795&lt;=Parametros!$B$10),"PRÓX. VENCIMENTO",IF(F4795="Q","QUALIDADE",IF(F4795="S","BLOQUEADO",IF(F4795="R","RESTRITO/DEVOLUÇÃO",IF(OR(N4795="QUAR",N4795="QRES"),"QUARENTENA",IF(OR(B4795="DESCARTE",B4795="DEVOLUÇÃO"),"DESCARTE/DEVOLUÇÃO",IF(AND(D4795="",K4795&lt;&gt;""),"SEM LOTE",IF(AND(Q4795&lt;&gt;"",Q4795&gt;=Parametros!$B$11),"PARADO/SEM GIRO","OK"))))))))))</f>
        <v>VAZIA</v>
      </c>
      <c r="T4795" s="29" t="str">
        <f aca="false">IF(AND($S4795="PARADO/SEM GIRO",$K4795="KG",OR(Painel!$B$5="(Todos)",A4795=Painel!$B$5)*OR(Painel!$E$5="(Todos)",P4795=Painel!$E$5)),$J4795+ROW()/10000000,"")</f>
        <v/>
      </c>
      <c r="U4795" s="29" t="str">
        <f aca="false">IF(AND($S4795="VENCIDO",$K4795="KG",OR(Painel!$B$5="(Todos)",A4795=Painel!$B$5)*OR(Painel!$E$5="(Todos)",P4795=Painel!$E$5)),$J4795+ROW()/10000000,"")</f>
        <v/>
      </c>
    </row>
    <row r="4796" customFormat="false" ht="15" hidden="false" customHeight="false" outlineLevel="0" collapsed="false">
      <c r="A4796" s="29" t="s">
        <v>52</v>
      </c>
      <c r="B4796" s="29" t="s">
        <v>8889</v>
      </c>
      <c r="C4796" s="29" t="s">
        <v>258</v>
      </c>
      <c r="D4796" s="29" t="s">
        <v>378</v>
      </c>
      <c r="E4796" s="29" t="n">
        <v>1</v>
      </c>
      <c r="F4796" s="29"/>
      <c r="G4796" s="29" t="s">
        <v>8890</v>
      </c>
      <c r="H4796" s="30" t="n">
        <v>727.2</v>
      </c>
      <c r="I4796" s="31" t="n">
        <v>46266</v>
      </c>
      <c r="J4796" s="30" t="n">
        <v>727.2</v>
      </c>
      <c r="K4796" s="29" t="s">
        <v>120</v>
      </c>
      <c r="L4796" s="29" t="s">
        <v>180</v>
      </c>
      <c r="M4796" s="29"/>
      <c r="N4796" s="29" t="s">
        <v>122</v>
      </c>
      <c r="O4796" s="31" t="n">
        <v>46551</v>
      </c>
      <c r="P4796" s="29" t="s">
        <v>123</v>
      </c>
      <c r="Q4796" s="29" t="n">
        <f aca="false">IFERROR(VALUE(L4796),"")</f>
        <v>19</v>
      </c>
      <c r="R4796" s="29" t="n">
        <f aca="true">IF(O4796="","",O4796-TODAY())</f>
        <v>266</v>
      </c>
      <c r="S4796" s="29" t="str">
        <f aca="false">IF(C4796="&lt;&lt; vazio &gt;&gt;","VAZIA",IF(AND(O4796&lt;&gt;"",R4796&lt;0),"VENCIDO",IF(AND(O4796&lt;&gt;"",R4796&lt;=Parametros!$B$10),"PRÓX. VENCIMENTO",IF(F4796="Q","QUALIDADE",IF(F4796="S","BLOQUEADO",IF(F4796="R","RESTRITO/DEVOLUÇÃO",IF(OR(N4796="QUAR",N4796="QRES"),"QUARENTENA",IF(OR(B4796="DESCARTE",B4796="DEVOLUÇÃO"),"DESCARTE/DEVOLUÇÃO",IF(AND(D4796="",K4796&lt;&gt;""),"SEM LOTE",IF(AND(Q4796&lt;&gt;"",Q4796&gt;=Parametros!$B$11),"PARADO/SEM GIRO","OK"))))))))))</f>
        <v>OK</v>
      </c>
      <c r="T4796" s="29" t="str">
        <f aca="false">IF(AND($S4796="PARADO/SEM GIRO",$K4796="KG",OR(Painel!$B$5="(Todos)",A4796=Painel!$B$5)*OR(Painel!$E$5="(Todos)",P4796=Painel!$E$5)),$J4796+ROW()/10000000,"")</f>
        <v/>
      </c>
      <c r="U4796" s="29" t="str">
        <f aca="false">IF(AND($S4796="VENCIDO",$K4796="KG",OR(Painel!$B$5="(Todos)",A4796=Painel!$B$5)*OR(Painel!$E$5="(Todos)",P4796=Painel!$E$5)),$J4796+ROW()/10000000,"")</f>
        <v/>
      </c>
    </row>
    <row r="4797" customFormat="false" ht="15" hidden="false" customHeight="false" outlineLevel="0" collapsed="false">
      <c r="A4797" s="29" t="s">
        <v>52</v>
      </c>
      <c r="B4797" s="29" t="s">
        <v>8891</v>
      </c>
      <c r="C4797" s="29" t="s">
        <v>115</v>
      </c>
      <c r="D4797" s="29"/>
      <c r="E4797" s="29" t="n">
        <v>0</v>
      </c>
      <c r="F4797" s="29"/>
      <c r="G4797" s="29"/>
      <c r="H4797" s="30" t="n">
        <v>0</v>
      </c>
      <c r="I4797" s="29"/>
      <c r="J4797" s="30" t="n">
        <v>0</v>
      </c>
      <c r="K4797" s="29"/>
      <c r="L4797" s="29" t="s">
        <v>116</v>
      </c>
      <c r="M4797" s="29"/>
      <c r="N4797" s="29"/>
      <c r="O4797" s="29"/>
      <c r="P4797" s="29"/>
      <c r="Q4797" s="29" t="n">
        <f aca="false">IFERROR(VALUE(L4797),"")</f>
        <v>0</v>
      </c>
      <c r="R4797" s="29" t="str">
        <f aca="true">IF(O4797="","",O4797-TODAY())</f>
        <v/>
      </c>
      <c r="S4797" s="29" t="str">
        <f aca="false">IF(C4797="&lt;&lt; vazio &gt;&gt;","VAZIA",IF(AND(O4797&lt;&gt;"",R4797&lt;0),"VENCIDO",IF(AND(O4797&lt;&gt;"",R4797&lt;=Parametros!$B$10),"PRÓX. VENCIMENTO",IF(F4797="Q","QUALIDADE",IF(F4797="S","BLOQUEADO",IF(F4797="R","RESTRITO/DEVOLUÇÃO",IF(OR(N4797="QUAR",N4797="QRES"),"QUARENTENA",IF(OR(B4797="DESCARTE",B4797="DEVOLUÇÃO"),"DESCARTE/DEVOLUÇÃO",IF(AND(D4797="",K4797&lt;&gt;""),"SEM LOTE",IF(AND(Q4797&lt;&gt;"",Q4797&gt;=Parametros!$B$11),"PARADO/SEM GIRO","OK"))))))))))</f>
        <v>VAZIA</v>
      </c>
      <c r="T4797" s="29" t="str">
        <f aca="false">IF(AND($S4797="PARADO/SEM GIRO",$K4797="KG",OR(Painel!$B$5="(Todos)",A4797=Painel!$B$5)*OR(Painel!$E$5="(Todos)",P4797=Painel!$E$5)),$J4797+ROW()/10000000,"")</f>
        <v/>
      </c>
      <c r="U4797" s="29" t="str">
        <f aca="false">IF(AND($S4797="VENCIDO",$K4797="KG",OR(Painel!$B$5="(Todos)",A4797=Painel!$B$5)*OR(Painel!$E$5="(Todos)",P4797=Painel!$E$5)),$J4797+ROW()/10000000,"")</f>
        <v/>
      </c>
    </row>
    <row r="4798" customFormat="false" ht="15" hidden="false" customHeight="false" outlineLevel="0" collapsed="false">
      <c r="A4798" s="29" t="s">
        <v>52</v>
      </c>
      <c r="B4798" s="29" t="s">
        <v>8892</v>
      </c>
      <c r="C4798" s="29" t="s">
        <v>1742</v>
      </c>
      <c r="D4798" s="29" t="s">
        <v>8148</v>
      </c>
      <c r="E4798" s="29" t="n">
        <v>1</v>
      </c>
      <c r="F4798" s="29"/>
      <c r="G4798" s="29" t="s">
        <v>8893</v>
      </c>
      <c r="H4798" s="30" t="n">
        <v>1000</v>
      </c>
      <c r="I4798" s="31" t="n">
        <v>46274</v>
      </c>
      <c r="J4798" s="30" t="n">
        <v>1000</v>
      </c>
      <c r="K4798" s="29" t="s">
        <v>120</v>
      </c>
      <c r="L4798" s="29" t="s">
        <v>138</v>
      </c>
      <c r="M4798" s="29"/>
      <c r="N4798" s="29" t="s">
        <v>122</v>
      </c>
      <c r="O4798" s="31" t="n">
        <v>46514</v>
      </c>
      <c r="P4798" s="29" t="s">
        <v>123</v>
      </c>
      <c r="Q4798" s="29" t="n">
        <f aca="false">IFERROR(VALUE(L4798),"")</f>
        <v>11</v>
      </c>
      <c r="R4798" s="29" t="n">
        <f aca="true">IF(O4798="","",O4798-TODAY())</f>
        <v>229</v>
      </c>
      <c r="S4798" s="29" t="str">
        <f aca="false">IF(C4798="&lt;&lt; vazio &gt;&gt;","VAZIA",IF(AND(O4798&lt;&gt;"",R4798&lt;0),"VENCIDO",IF(AND(O4798&lt;&gt;"",R4798&lt;=Parametros!$B$10),"PRÓX. VENCIMENTO",IF(F4798="Q","QUALIDADE",IF(F4798="S","BLOQUEADO",IF(F4798="R","RESTRITO/DEVOLUÇÃO",IF(OR(N4798="QUAR",N4798="QRES"),"QUARENTENA",IF(OR(B4798="DESCARTE",B4798="DEVOLUÇÃO"),"DESCARTE/DEVOLUÇÃO",IF(AND(D4798="",K4798&lt;&gt;""),"SEM LOTE",IF(AND(Q4798&lt;&gt;"",Q4798&gt;=Parametros!$B$11),"PARADO/SEM GIRO","OK"))))))))))</f>
        <v>OK</v>
      </c>
      <c r="T4798" s="29" t="str">
        <f aca="false">IF(AND($S4798="PARADO/SEM GIRO",$K4798="KG",OR(Painel!$B$5="(Todos)",A4798=Painel!$B$5)*OR(Painel!$E$5="(Todos)",P4798=Painel!$E$5)),$J4798+ROW()/10000000,"")</f>
        <v/>
      </c>
      <c r="U4798" s="29" t="str">
        <f aca="false">IF(AND($S4798="VENCIDO",$K4798="KG",OR(Painel!$B$5="(Todos)",A4798=Painel!$B$5)*OR(Painel!$E$5="(Todos)",P4798=Painel!$E$5)),$J4798+ROW()/10000000,"")</f>
        <v/>
      </c>
    </row>
    <row r="4799" customFormat="false" ht="15" hidden="false" customHeight="false" outlineLevel="0" collapsed="false">
      <c r="A4799" s="29" t="s">
        <v>52</v>
      </c>
      <c r="B4799" s="29" t="s">
        <v>8894</v>
      </c>
      <c r="C4799" s="29" t="s">
        <v>317</v>
      </c>
      <c r="D4799" s="29" t="s">
        <v>3446</v>
      </c>
      <c r="E4799" s="29" t="n">
        <v>1</v>
      </c>
      <c r="F4799" s="29" t="s">
        <v>268</v>
      </c>
      <c r="G4799" s="29" t="s">
        <v>8895</v>
      </c>
      <c r="H4799" s="30" t="n">
        <v>590.4</v>
      </c>
      <c r="I4799" s="31" t="n">
        <v>46285</v>
      </c>
      <c r="J4799" s="30" t="n">
        <v>590.4</v>
      </c>
      <c r="K4799" s="29" t="s">
        <v>120</v>
      </c>
      <c r="L4799" s="29" t="s">
        <v>116</v>
      </c>
      <c r="M4799" s="29"/>
      <c r="N4799" s="29" t="s">
        <v>122</v>
      </c>
      <c r="O4799" s="31" t="n">
        <v>46832</v>
      </c>
      <c r="P4799" s="29" t="s">
        <v>123</v>
      </c>
      <c r="Q4799" s="29" t="n">
        <f aca="false">IFERROR(VALUE(L4799),"")</f>
        <v>0</v>
      </c>
      <c r="R4799" s="29" t="n">
        <f aca="true">IF(O4799="","",O4799-TODAY())</f>
        <v>547</v>
      </c>
      <c r="S4799" s="29" t="str">
        <f aca="false">IF(C4799="&lt;&lt; vazio &gt;&gt;","VAZIA",IF(AND(O4799&lt;&gt;"",R4799&lt;0),"VENCIDO",IF(AND(O4799&lt;&gt;"",R4799&lt;=Parametros!$B$10),"PRÓX. VENCIMENTO",IF(F4799="Q","QUALIDADE",IF(F4799="S","BLOQUEADO",IF(F4799="R","RESTRITO/DEVOLUÇÃO",IF(OR(N4799="QUAR",N4799="QRES"),"QUARENTENA",IF(OR(B4799="DESCARTE",B4799="DEVOLUÇÃO"),"DESCARTE/DEVOLUÇÃO",IF(AND(D4799="",K4799&lt;&gt;""),"SEM LOTE",IF(AND(Q4799&lt;&gt;"",Q4799&gt;=Parametros!$B$11),"PARADO/SEM GIRO","OK"))))))))))</f>
        <v>QUALIDADE</v>
      </c>
      <c r="T4799" s="29" t="str">
        <f aca="false">IF(AND($S4799="PARADO/SEM GIRO",$K4799="KG",OR(Painel!$B$5="(Todos)",A4799=Painel!$B$5)*OR(Painel!$E$5="(Todos)",P4799=Painel!$E$5)),$J4799+ROW()/10000000,"")</f>
        <v/>
      </c>
      <c r="U4799" s="29" t="str">
        <f aca="false">IF(AND($S4799="VENCIDO",$K4799="KG",OR(Painel!$B$5="(Todos)",A4799=Painel!$B$5)*OR(Painel!$E$5="(Todos)",P4799=Painel!$E$5)),$J4799+ROW()/10000000,"")</f>
        <v/>
      </c>
    </row>
    <row r="4800" customFormat="false" ht="15" hidden="false" customHeight="false" outlineLevel="0" collapsed="false">
      <c r="A4800" s="29" t="s">
        <v>52</v>
      </c>
      <c r="B4800" s="29" t="s">
        <v>8896</v>
      </c>
      <c r="C4800" s="29" t="s">
        <v>317</v>
      </c>
      <c r="D4800" s="29" t="s">
        <v>3446</v>
      </c>
      <c r="E4800" s="29" t="n">
        <v>1</v>
      </c>
      <c r="F4800" s="29" t="s">
        <v>268</v>
      </c>
      <c r="G4800" s="29" t="s">
        <v>8897</v>
      </c>
      <c r="H4800" s="30" t="n">
        <v>590.4</v>
      </c>
      <c r="I4800" s="31" t="n">
        <v>46285</v>
      </c>
      <c r="J4800" s="30" t="n">
        <v>590.4</v>
      </c>
      <c r="K4800" s="29" t="s">
        <v>120</v>
      </c>
      <c r="L4800" s="29" t="s">
        <v>116</v>
      </c>
      <c r="M4800" s="29"/>
      <c r="N4800" s="29" t="s">
        <v>122</v>
      </c>
      <c r="O4800" s="31" t="n">
        <v>46832</v>
      </c>
      <c r="P4800" s="29" t="s">
        <v>123</v>
      </c>
      <c r="Q4800" s="29" t="n">
        <f aca="false">IFERROR(VALUE(L4800),"")</f>
        <v>0</v>
      </c>
      <c r="R4800" s="29" t="n">
        <f aca="true">IF(O4800="","",O4800-TODAY())</f>
        <v>547</v>
      </c>
      <c r="S4800" s="29" t="str">
        <f aca="false">IF(C4800="&lt;&lt; vazio &gt;&gt;","VAZIA",IF(AND(O4800&lt;&gt;"",R4800&lt;0),"VENCIDO",IF(AND(O4800&lt;&gt;"",R4800&lt;=Parametros!$B$10),"PRÓX. VENCIMENTO",IF(F4800="Q","QUALIDADE",IF(F4800="S","BLOQUEADO",IF(F4800="R","RESTRITO/DEVOLUÇÃO",IF(OR(N4800="QUAR",N4800="QRES"),"QUARENTENA",IF(OR(B4800="DESCARTE",B4800="DEVOLUÇÃO"),"DESCARTE/DEVOLUÇÃO",IF(AND(D4800="",K4800&lt;&gt;""),"SEM LOTE",IF(AND(Q4800&lt;&gt;"",Q4800&gt;=Parametros!$B$11),"PARADO/SEM GIRO","OK"))))))))))</f>
        <v>QUALIDADE</v>
      </c>
      <c r="T4800" s="29" t="str">
        <f aca="false">IF(AND($S4800="PARADO/SEM GIRO",$K4800="KG",OR(Painel!$B$5="(Todos)",A4800=Painel!$B$5)*OR(Painel!$E$5="(Todos)",P4800=Painel!$E$5)),$J4800+ROW()/10000000,"")</f>
        <v/>
      </c>
      <c r="U4800" s="29" t="str">
        <f aca="false">IF(AND($S4800="VENCIDO",$K4800="KG",OR(Painel!$B$5="(Todos)",A4800=Painel!$B$5)*OR(Painel!$E$5="(Todos)",P4800=Painel!$E$5)),$J4800+ROW()/10000000,"")</f>
        <v/>
      </c>
    </row>
    <row r="4801" customFormat="false" ht="15" hidden="false" customHeight="false" outlineLevel="0" collapsed="false">
      <c r="A4801" s="29" t="s">
        <v>52</v>
      </c>
      <c r="B4801" s="29" t="s">
        <v>8898</v>
      </c>
      <c r="C4801" s="29" t="s">
        <v>2694</v>
      </c>
      <c r="D4801" s="29" t="s">
        <v>8899</v>
      </c>
      <c r="E4801" s="29" t="n">
        <v>1</v>
      </c>
      <c r="F4801" s="29"/>
      <c r="G4801" s="29" t="s">
        <v>8900</v>
      </c>
      <c r="H4801" s="30" t="n">
        <v>50</v>
      </c>
      <c r="I4801" s="31" t="n">
        <v>46198</v>
      </c>
      <c r="J4801" s="30" t="n">
        <v>50</v>
      </c>
      <c r="K4801" s="29" t="s">
        <v>120</v>
      </c>
      <c r="L4801" s="29" t="s">
        <v>2566</v>
      </c>
      <c r="M4801" s="29"/>
      <c r="N4801" s="29" t="s">
        <v>134</v>
      </c>
      <c r="O4801" s="31" t="n">
        <v>46388</v>
      </c>
      <c r="P4801" s="29" t="s">
        <v>123</v>
      </c>
      <c r="Q4801" s="29" t="n">
        <f aca="false">IFERROR(VALUE(L4801),"")</f>
        <v>87</v>
      </c>
      <c r="R4801" s="29" t="n">
        <f aca="true">IF(O4801="","",O4801-TODAY())</f>
        <v>103</v>
      </c>
      <c r="S4801" s="29" t="str">
        <f aca="false">IF(C4801="&lt;&lt; vazio &gt;&gt;","VAZIA",IF(AND(O4801&lt;&gt;"",R4801&lt;0),"VENCIDO",IF(AND(O4801&lt;&gt;"",R4801&lt;=Parametros!$B$10),"PRÓX. VENCIMENTO",IF(F4801="Q","QUALIDADE",IF(F4801="S","BLOQUEADO",IF(F4801="R","RESTRITO/DEVOLUÇÃO",IF(OR(N4801="QUAR",N4801="QRES"),"QUARENTENA",IF(OR(B4801="DESCARTE",B4801="DEVOLUÇÃO"),"DESCARTE/DEVOLUÇÃO",IF(AND(D4801="",K4801&lt;&gt;""),"SEM LOTE",IF(AND(Q4801&lt;&gt;"",Q4801&gt;=Parametros!$B$11),"PARADO/SEM GIRO","OK"))))))))))</f>
        <v>OK</v>
      </c>
      <c r="T4801" s="29" t="str">
        <f aca="false">IF(AND($S4801="PARADO/SEM GIRO",$K4801="KG",OR(Painel!$B$5="(Todos)",A4801=Painel!$B$5)*OR(Painel!$E$5="(Todos)",P4801=Painel!$E$5)),$J4801+ROW()/10000000,"")</f>
        <v/>
      </c>
      <c r="U4801" s="29" t="str">
        <f aca="false">IF(AND($S4801="VENCIDO",$K4801="KG",OR(Painel!$B$5="(Todos)",A4801=Painel!$B$5)*OR(Painel!$E$5="(Todos)",P4801=Painel!$E$5)),$J4801+ROW()/10000000,"")</f>
        <v/>
      </c>
    </row>
    <row r="4802" customFormat="false" ht="15" hidden="false" customHeight="false" outlineLevel="0" collapsed="false">
      <c r="A4802" s="29" t="s">
        <v>52</v>
      </c>
      <c r="B4802" s="29" t="s">
        <v>8901</v>
      </c>
      <c r="C4802" s="29" t="s">
        <v>317</v>
      </c>
      <c r="D4802" s="29" t="s">
        <v>3446</v>
      </c>
      <c r="E4802" s="29" t="n">
        <v>1</v>
      </c>
      <c r="F4802" s="29" t="s">
        <v>268</v>
      </c>
      <c r="G4802" s="29" t="s">
        <v>8902</v>
      </c>
      <c r="H4802" s="30" t="n">
        <v>590.4</v>
      </c>
      <c r="I4802" s="31" t="n">
        <v>46285</v>
      </c>
      <c r="J4802" s="30" t="n">
        <v>590.4</v>
      </c>
      <c r="K4802" s="29" t="s">
        <v>120</v>
      </c>
      <c r="L4802" s="29" t="s">
        <v>116</v>
      </c>
      <c r="M4802" s="29"/>
      <c r="N4802" s="29" t="s">
        <v>122</v>
      </c>
      <c r="O4802" s="31" t="n">
        <v>46832</v>
      </c>
      <c r="P4802" s="29" t="s">
        <v>123</v>
      </c>
      <c r="Q4802" s="29" t="n">
        <f aca="false">IFERROR(VALUE(L4802),"")</f>
        <v>0</v>
      </c>
      <c r="R4802" s="29" t="n">
        <f aca="true">IF(O4802="","",O4802-TODAY())</f>
        <v>547</v>
      </c>
      <c r="S4802" s="29" t="str">
        <f aca="false">IF(C4802="&lt;&lt; vazio &gt;&gt;","VAZIA",IF(AND(O4802&lt;&gt;"",R4802&lt;0),"VENCIDO",IF(AND(O4802&lt;&gt;"",R4802&lt;=Parametros!$B$10),"PRÓX. VENCIMENTO",IF(F4802="Q","QUALIDADE",IF(F4802="S","BLOQUEADO",IF(F4802="R","RESTRITO/DEVOLUÇÃO",IF(OR(N4802="QUAR",N4802="QRES"),"QUARENTENA",IF(OR(B4802="DESCARTE",B4802="DEVOLUÇÃO"),"DESCARTE/DEVOLUÇÃO",IF(AND(D4802="",K4802&lt;&gt;""),"SEM LOTE",IF(AND(Q4802&lt;&gt;"",Q4802&gt;=Parametros!$B$11),"PARADO/SEM GIRO","OK"))))))))))</f>
        <v>QUALIDADE</v>
      </c>
      <c r="T4802" s="29" t="str">
        <f aca="false">IF(AND($S4802="PARADO/SEM GIRO",$K4802="KG",OR(Painel!$B$5="(Todos)",A4802=Painel!$B$5)*OR(Painel!$E$5="(Todos)",P4802=Painel!$E$5)),$J4802+ROW()/10000000,"")</f>
        <v/>
      </c>
      <c r="U4802" s="29" t="str">
        <f aca="false">IF(AND($S4802="VENCIDO",$K4802="KG",OR(Painel!$B$5="(Todos)",A4802=Painel!$B$5)*OR(Painel!$E$5="(Todos)",P4802=Painel!$E$5)),$J4802+ROW()/10000000,"")</f>
        <v/>
      </c>
    </row>
    <row r="4803" customFormat="false" ht="15" hidden="false" customHeight="false" outlineLevel="0" collapsed="false">
      <c r="A4803" s="29" t="s">
        <v>52</v>
      </c>
      <c r="B4803" s="29" t="s">
        <v>8903</v>
      </c>
      <c r="C4803" s="29" t="s">
        <v>115</v>
      </c>
      <c r="D4803" s="29"/>
      <c r="E4803" s="29" t="n">
        <v>0</v>
      </c>
      <c r="F4803" s="29"/>
      <c r="G4803" s="29"/>
      <c r="H4803" s="30" t="n">
        <v>0</v>
      </c>
      <c r="I4803" s="29"/>
      <c r="J4803" s="30" t="n">
        <v>0</v>
      </c>
      <c r="K4803" s="29"/>
      <c r="L4803" s="29" t="s">
        <v>116</v>
      </c>
      <c r="M4803" s="29"/>
      <c r="N4803" s="29"/>
      <c r="O4803" s="29"/>
      <c r="P4803" s="29"/>
      <c r="Q4803" s="29" t="n">
        <f aca="false">IFERROR(VALUE(L4803),"")</f>
        <v>0</v>
      </c>
      <c r="R4803" s="29" t="str">
        <f aca="true">IF(O4803="","",O4803-TODAY())</f>
        <v/>
      </c>
      <c r="S4803" s="29" t="str">
        <f aca="false">IF(C4803="&lt;&lt; vazio &gt;&gt;","VAZIA",IF(AND(O4803&lt;&gt;"",R4803&lt;0),"VENCIDO",IF(AND(O4803&lt;&gt;"",R4803&lt;=Parametros!$B$10),"PRÓX. VENCIMENTO",IF(F4803="Q","QUALIDADE",IF(F4803="S","BLOQUEADO",IF(F4803="R","RESTRITO/DEVOLUÇÃO",IF(OR(N4803="QUAR",N4803="QRES"),"QUARENTENA",IF(OR(B4803="DESCARTE",B4803="DEVOLUÇÃO"),"DESCARTE/DEVOLUÇÃO",IF(AND(D4803="",K4803&lt;&gt;""),"SEM LOTE",IF(AND(Q4803&lt;&gt;"",Q4803&gt;=Parametros!$B$11),"PARADO/SEM GIRO","OK"))))))))))</f>
        <v>VAZIA</v>
      </c>
      <c r="T4803" s="29" t="str">
        <f aca="false">IF(AND($S4803="PARADO/SEM GIRO",$K4803="KG",OR(Painel!$B$5="(Todos)",A4803=Painel!$B$5)*OR(Painel!$E$5="(Todos)",P4803=Painel!$E$5)),$J4803+ROW()/10000000,"")</f>
        <v/>
      </c>
      <c r="U4803" s="29" t="str">
        <f aca="false">IF(AND($S4803="VENCIDO",$K4803="KG",OR(Painel!$B$5="(Todos)",A4803=Painel!$B$5)*OR(Painel!$E$5="(Todos)",P4803=Painel!$E$5)),$J4803+ROW()/10000000,"")</f>
        <v/>
      </c>
    </row>
    <row r="4804" customFormat="false" ht="15" hidden="false" customHeight="false" outlineLevel="0" collapsed="false">
      <c r="A4804" s="29" t="s">
        <v>52</v>
      </c>
      <c r="B4804" s="29" t="s">
        <v>8904</v>
      </c>
      <c r="C4804" s="29" t="s">
        <v>115</v>
      </c>
      <c r="D4804" s="29"/>
      <c r="E4804" s="29" t="n">
        <v>0</v>
      </c>
      <c r="F4804" s="29"/>
      <c r="G4804" s="29"/>
      <c r="H4804" s="30" t="n">
        <v>0</v>
      </c>
      <c r="I4804" s="29"/>
      <c r="J4804" s="30" t="n">
        <v>0</v>
      </c>
      <c r="K4804" s="29"/>
      <c r="L4804" s="29" t="s">
        <v>116</v>
      </c>
      <c r="M4804" s="29"/>
      <c r="N4804" s="29"/>
      <c r="O4804" s="29"/>
      <c r="P4804" s="29"/>
      <c r="Q4804" s="29" t="n">
        <f aca="false">IFERROR(VALUE(L4804),"")</f>
        <v>0</v>
      </c>
      <c r="R4804" s="29" t="str">
        <f aca="true">IF(O4804="","",O4804-TODAY())</f>
        <v/>
      </c>
      <c r="S4804" s="29" t="str">
        <f aca="false">IF(C4804="&lt;&lt; vazio &gt;&gt;","VAZIA",IF(AND(O4804&lt;&gt;"",R4804&lt;0),"VENCIDO",IF(AND(O4804&lt;&gt;"",R4804&lt;=Parametros!$B$10),"PRÓX. VENCIMENTO",IF(F4804="Q","QUALIDADE",IF(F4804="S","BLOQUEADO",IF(F4804="R","RESTRITO/DEVOLUÇÃO",IF(OR(N4804="QUAR",N4804="QRES"),"QUARENTENA",IF(OR(B4804="DESCARTE",B4804="DEVOLUÇÃO"),"DESCARTE/DEVOLUÇÃO",IF(AND(D4804="",K4804&lt;&gt;""),"SEM LOTE",IF(AND(Q4804&lt;&gt;"",Q4804&gt;=Parametros!$B$11),"PARADO/SEM GIRO","OK"))))))))))</f>
        <v>VAZIA</v>
      </c>
      <c r="T4804" s="29" t="str">
        <f aca="false">IF(AND($S4804="PARADO/SEM GIRO",$K4804="KG",OR(Painel!$B$5="(Todos)",A4804=Painel!$B$5)*OR(Painel!$E$5="(Todos)",P4804=Painel!$E$5)),$J4804+ROW()/10000000,"")</f>
        <v/>
      </c>
      <c r="U4804" s="29" t="str">
        <f aca="false">IF(AND($S4804="VENCIDO",$K4804="KG",OR(Painel!$B$5="(Todos)",A4804=Painel!$B$5)*OR(Painel!$E$5="(Todos)",P4804=Painel!$E$5)),$J4804+ROW()/10000000,"")</f>
        <v/>
      </c>
    </row>
    <row r="4805" customFormat="false" ht="15" hidden="false" customHeight="false" outlineLevel="0" collapsed="false">
      <c r="A4805" s="29" t="s">
        <v>52</v>
      </c>
      <c r="B4805" s="29" t="s">
        <v>8905</v>
      </c>
      <c r="C4805" s="29" t="s">
        <v>169</v>
      </c>
      <c r="D4805" s="29" t="s">
        <v>433</v>
      </c>
      <c r="E4805" s="29" t="n">
        <v>1</v>
      </c>
      <c r="F4805" s="29"/>
      <c r="G4805" s="29" t="s">
        <v>8906</v>
      </c>
      <c r="H4805" s="30" t="n">
        <v>999.9</v>
      </c>
      <c r="I4805" s="31" t="n">
        <v>46280</v>
      </c>
      <c r="J4805" s="30" t="n">
        <v>999.9</v>
      </c>
      <c r="K4805" s="29" t="s">
        <v>120</v>
      </c>
      <c r="L4805" s="29" t="s">
        <v>144</v>
      </c>
      <c r="M4805" s="29"/>
      <c r="N4805" s="29" t="s">
        <v>122</v>
      </c>
      <c r="O4805" s="31" t="n">
        <v>46637</v>
      </c>
      <c r="P4805" s="29" t="s">
        <v>123</v>
      </c>
      <c r="Q4805" s="29" t="n">
        <f aca="false">IFERROR(VALUE(L4805),"")</f>
        <v>5</v>
      </c>
      <c r="R4805" s="29" t="n">
        <f aca="true">IF(O4805="","",O4805-TODAY())</f>
        <v>352</v>
      </c>
      <c r="S4805" s="29" t="str">
        <f aca="false">IF(C4805="&lt;&lt; vazio &gt;&gt;","VAZIA",IF(AND(O4805&lt;&gt;"",R4805&lt;0),"VENCIDO",IF(AND(O4805&lt;&gt;"",R4805&lt;=Parametros!$B$10),"PRÓX. VENCIMENTO",IF(F4805="Q","QUALIDADE",IF(F4805="S","BLOQUEADO",IF(F4805="R","RESTRITO/DEVOLUÇÃO",IF(OR(N4805="QUAR",N4805="QRES"),"QUARENTENA",IF(OR(B4805="DESCARTE",B4805="DEVOLUÇÃO"),"DESCARTE/DEVOLUÇÃO",IF(AND(D4805="",K4805&lt;&gt;""),"SEM LOTE",IF(AND(Q4805&lt;&gt;"",Q4805&gt;=Parametros!$B$11),"PARADO/SEM GIRO","OK"))))))))))</f>
        <v>OK</v>
      </c>
      <c r="T4805" s="29" t="str">
        <f aca="false">IF(AND($S4805="PARADO/SEM GIRO",$K4805="KG",OR(Painel!$B$5="(Todos)",A4805=Painel!$B$5)*OR(Painel!$E$5="(Todos)",P4805=Painel!$E$5)),$J4805+ROW()/10000000,"")</f>
        <v/>
      </c>
      <c r="U4805" s="29" t="str">
        <f aca="false">IF(AND($S4805="VENCIDO",$K4805="KG",OR(Painel!$B$5="(Todos)",A4805=Painel!$B$5)*OR(Painel!$E$5="(Todos)",P4805=Painel!$E$5)),$J4805+ROW()/10000000,"")</f>
        <v/>
      </c>
    </row>
    <row r="4806" customFormat="false" ht="15" hidden="false" customHeight="false" outlineLevel="0" collapsed="false">
      <c r="A4806" s="29" t="s">
        <v>52</v>
      </c>
      <c r="B4806" s="29" t="s">
        <v>8907</v>
      </c>
      <c r="C4806" s="29" t="s">
        <v>666</v>
      </c>
      <c r="D4806" s="29" t="s">
        <v>667</v>
      </c>
      <c r="E4806" s="29" t="n">
        <v>1</v>
      </c>
      <c r="F4806" s="29" t="s">
        <v>268</v>
      </c>
      <c r="G4806" s="29" t="s">
        <v>8908</v>
      </c>
      <c r="H4806" s="30" t="n">
        <v>590.4</v>
      </c>
      <c r="I4806" s="31" t="n">
        <v>46285</v>
      </c>
      <c r="J4806" s="30" t="n">
        <v>590.4</v>
      </c>
      <c r="K4806" s="29" t="s">
        <v>120</v>
      </c>
      <c r="L4806" s="29" t="s">
        <v>116</v>
      </c>
      <c r="M4806" s="29"/>
      <c r="N4806" s="29" t="s">
        <v>122</v>
      </c>
      <c r="O4806" s="31" t="n">
        <v>46831</v>
      </c>
      <c r="P4806" s="29" t="s">
        <v>123</v>
      </c>
      <c r="Q4806" s="29" t="n">
        <f aca="false">IFERROR(VALUE(L4806),"")</f>
        <v>0</v>
      </c>
      <c r="R4806" s="29" t="n">
        <f aca="true">IF(O4806="","",O4806-TODAY())</f>
        <v>546</v>
      </c>
      <c r="S4806" s="29" t="str">
        <f aca="false">IF(C4806="&lt;&lt; vazio &gt;&gt;","VAZIA",IF(AND(O4806&lt;&gt;"",R4806&lt;0),"VENCIDO",IF(AND(O4806&lt;&gt;"",R4806&lt;=Parametros!$B$10),"PRÓX. VENCIMENTO",IF(F4806="Q","QUALIDADE",IF(F4806="S","BLOQUEADO",IF(F4806="R","RESTRITO/DEVOLUÇÃO",IF(OR(N4806="QUAR",N4806="QRES"),"QUARENTENA",IF(OR(B4806="DESCARTE",B4806="DEVOLUÇÃO"),"DESCARTE/DEVOLUÇÃO",IF(AND(D4806="",K4806&lt;&gt;""),"SEM LOTE",IF(AND(Q4806&lt;&gt;"",Q4806&gt;=Parametros!$B$11),"PARADO/SEM GIRO","OK"))))))))))</f>
        <v>QUALIDADE</v>
      </c>
      <c r="T4806" s="29" t="str">
        <f aca="false">IF(AND($S4806="PARADO/SEM GIRO",$K4806="KG",OR(Painel!$B$5="(Todos)",A4806=Painel!$B$5)*OR(Painel!$E$5="(Todos)",P4806=Painel!$E$5)),$J4806+ROW()/10000000,"")</f>
        <v/>
      </c>
      <c r="U4806" s="29" t="str">
        <f aca="false">IF(AND($S4806="VENCIDO",$K4806="KG",OR(Painel!$B$5="(Todos)",A4806=Painel!$B$5)*OR(Painel!$E$5="(Todos)",P4806=Painel!$E$5)),$J4806+ROW()/10000000,"")</f>
        <v/>
      </c>
    </row>
    <row r="4807" customFormat="false" ht="15" hidden="false" customHeight="false" outlineLevel="0" collapsed="false">
      <c r="A4807" s="29" t="s">
        <v>52</v>
      </c>
      <c r="B4807" s="29" t="s">
        <v>8909</v>
      </c>
      <c r="C4807" s="29" t="s">
        <v>115</v>
      </c>
      <c r="D4807" s="29"/>
      <c r="E4807" s="29" t="n">
        <v>0</v>
      </c>
      <c r="F4807" s="29"/>
      <c r="G4807" s="29"/>
      <c r="H4807" s="30" t="n">
        <v>0</v>
      </c>
      <c r="I4807" s="29"/>
      <c r="J4807" s="30" t="n">
        <v>0</v>
      </c>
      <c r="K4807" s="29"/>
      <c r="L4807" s="29" t="s">
        <v>116</v>
      </c>
      <c r="M4807" s="29"/>
      <c r="N4807" s="29"/>
      <c r="O4807" s="29"/>
      <c r="P4807" s="29"/>
      <c r="Q4807" s="29" t="n">
        <f aca="false">IFERROR(VALUE(L4807),"")</f>
        <v>0</v>
      </c>
      <c r="R4807" s="29" t="str">
        <f aca="true">IF(O4807="","",O4807-TODAY())</f>
        <v/>
      </c>
      <c r="S4807" s="29" t="str">
        <f aca="false">IF(C4807="&lt;&lt; vazio &gt;&gt;","VAZIA",IF(AND(O4807&lt;&gt;"",R4807&lt;0),"VENCIDO",IF(AND(O4807&lt;&gt;"",R4807&lt;=Parametros!$B$10),"PRÓX. VENCIMENTO",IF(F4807="Q","QUALIDADE",IF(F4807="S","BLOQUEADO",IF(F4807="R","RESTRITO/DEVOLUÇÃO",IF(OR(N4807="QUAR",N4807="QRES"),"QUARENTENA",IF(OR(B4807="DESCARTE",B4807="DEVOLUÇÃO"),"DESCARTE/DEVOLUÇÃO",IF(AND(D4807="",K4807&lt;&gt;""),"SEM LOTE",IF(AND(Q4807&lt;&gt;"",Q4807&gt;=Parametros!$B$11),"PARADO/SEM GIRO","OK"))))))))))</f>
        <v>VAZIA</v>
      </c>
      <c r="T4807" s="29" t="str">
        <f aca="false">IF(AND($S4807="PARADO/SEM GIRO",$K4807="KG",OR(Painel!$B$5="(Todos)",A4807=Painel!$B$5)*OR(Painel!$E$5="(Todos)",P4807=Painel!$E$5)),$J4807+ROW()/10000000,"")</f>
        <v/>
      </c>
      <c r="U4807" s="29" t="str">
        <f aca="false">IF(AND($S4807="VENCIDO",$K4807="KG",OR(Painel!$B$5="(Todos)",A4807=Painel!$B$5)*OR(Painel!$E$5="(Todos)",P4807=Painel!$E$5)),$J4807+ROW()/10000000,"")</f>
        <v/>
      </c>
    </row>
    <row r="4808" customFormat="false" ht="15" hidden="false" customHeight="false" outlineLevel="0" collapsed="false">
      <c r="A4808" s="29" t="s">
        <v>52</v>
      </c>
      <c r="B4808" s="29" t="s">
        <v>8910</v>
      </c>
      <c r="C4808" s="29" t="s">
        <v>253</v>
      </c>
      <c r="D4808" s="29" t="s">
        <v>440</v>
      </c>
      <c r="E4808" s="29" t="n">
        <v>1</v>
      </c>
      <c r="F4808" s="29"/>
      <c r="G4808" s="29" t="s">
        <v>8911</v>
      </c>
      <c r="H4808" s="30" t="n">
        <v>727.2</v>
      </c>
      <c r="I4808" s="31" t="n">
        <v>46266</v>
      </c>
      <c r="J4808" s="30" t="n">
        <v>727.2</v>
      </c>
      <c r="K4808" s="29" t="s">
        <v>120</v>
      </c>
      <c r="L4808" s="29" t="s">
        <v>180</v>
      </c>
      <c r="M4808" s="29"/>
      <c r="N4808" s="29" t="s">
        <v>122</v>
      </c>
      <c r="O4808" s="31" t="n">
        <v>46799</v>
      </c>
      <c r="P4808" s="29" t="s">
        <v>123</v>
      </c>
      <c r="Q4808" s="29" t="n">
        <f aca="false">IFERROR(VALUE(L4808),"")</f>
        <v>19</v>
      </c>
      <c r="R4808" s="29" t="n">
        <f aca="true">IF(O4808="","",O4808-TODAY())</f>
        <v>514</v>
      </c>
      <c r="S4808" s="29" t="str">
        <f aca="false">IF(C4808="&lt;&lt; vazio &gt;&gt;","VAZIA",IF(AND(O4808&lt;&gt;"",R4808&lt;0),"VENCIDO",IF(AND(O4808&lt;&gt;"",R4808&lt;=Parametros!$B$10),"PRÓX. VENCIMENTO",IF(F4808="Q","QUALIDADE",IF(F4808="S","BLOQUEADO",IF(F4808="R","RESTRITO/DEVOLUÇÃO",IF(OR(N4808="QUAR",N4808="QRES"),"QUARENTENA",IF(OR(B4808="DESCARTE",B4808="DEVOLUÇÃO"),"DESCARTE/DEVOLUÇÃO",IF(AND(D4808="",K4808&lt;&gt;""),"SEM LOTE",IF(AND(Q4808&lt;&gt;"",Q4808&gt;=Parametros!$B$11),"PARADO/SEM GIRO","OK"))))))))))</f>
        <v>OK</v>
      </c>
      <c r="T4808" s="29" t="str">
        <f aca="false">IF(AND($S4808="PARADO/SEM GIRO",$K4808="KG",OR(Painel!$B$5="(Todos)",A4808=Painel!$B$5)*OR(Painel!$E$5="(Todos)",P4808=Painel!$E$5)),$J4808+ROW()/10000000,"")</f>
        <v/>
      </c>
      <c r="U4808" s="29" t="str">
        <f aca="false">IF(AND($S4808="VENCIDO",$K4808="KG",OR(Painel!$B$5="(Todos)",A4808=Painel!$B$5)*OR(Painel!$E$5="(Todos)",P4808=Painel!$E$5)),$J4808+ROW()/10000000,"")</f>
        <v/>
      </c>
    </row>
    <row r="4809" customFormat="false" ht="15" hidden="false" customHeight="false" outlineLevel="0" collapsed="false">
      <c r="A4809" s="29" t="s">
        <v>52</v>
      </c>
      <c r="B4809" s="29" t="s">
        <v>8912</v>
      </c>
      <c r="C4809" s="29" t="s">
        <v>115</v>
      </c>
      <c r="D4809" s="29"/>
      <c r="E4809" s="29" t="n">
        <v>0</v>
      </c>
      <c r="F4809" s="29"/>
      <c r="G4809" s="29"/>
      <c r="H4809" s="30" t="n">
        <v>0</v>
      </c>
      <c r="I4809" s="29"/>
      <c r="J4809" s="30" t="n">
        <v>0</v>
      </c>
      <c r="K4809" s="29"/>
      <c r="L4809" s="29" t="s">
        <v>116</v>
      </c>
      <c r="M4809" s="29"/>
      <c r="N4809" s="29"/>
      <c r="O4809" s="29"/>
      <c r="P4809" s="29"/>
      <c r="Q4809" s="29" t="n">
        <f aca="false">IFERROR(VALUE(L4809),"")</f>
        <v>0</v>
      </c>
      <c r="R4809" s="29" t="str">
        <f aca="true">IF(O4809="","",O4809-TODAY())</f>
        <v/>
      </c>
      <c r="S4809" s="29" t="str">
        <f aca="false">IF(C4809="&lt;&lt; vazio &gt;&gt;","VAZIA",IF(AND(O4809&lt;&gt;"",R4809&lt;0),"VENCIDO",IF(AND(O4809&lt;&gt;"",R4809&lt;=Parametros!$B$10),"PRÓX. VENCIMENTO",IF(F4809="Q","QUALIDADE",IF(F4809="S","BLOQUEADO",IF(F4809="R","RESTRITO/DEVOLUÇÃO",IF(OR(N4809="QUAR",N4809="QRES"),"QUARENTENA",IF(OR(B4809="DESCARTE",B4809="DEVOLUÇÃO"),"DESCARTE/DEVOLUÇÃO",IF(AND(D4809="",K4809&lt;&gt;""),"SEM LOTE",IF(AND(Q4809&lt;&gt;"",Q4809&gt;=Parametros!$B$11),"PARADO/SEM GIRO","OK"))))))))))</f>
        <v>VAZIA</v>
      </c>
      <c r="T4809" s="29" t="str">
        <f aca="false">IF(AND($S4809="PARADO/SEM GIRO",$K4809="KG",OR(Painel!$B$5="(Todos)",A4809=Painel!$B$5)*OR(Painel!$E$5="(Todos)",P4809=Painel!$E$5)),$J4809+ROW()/10000000,"")</f>
        <v/>
      </c>
      <c r="U4809" s="29" t="str">
        <f aca="false">IF(AND($S4809="VENCIDO",$K4809="KG",OR(Painel!$B$5="(Todos)",A4809=Painel!$B$5)*OR(Painel!$E$5="(Todos)",P4809=Painel!$E$5)),$J4809+ROW()/10000000,"")</f>
        <v/>
      </c>
    </row>
    <row r="4810" customFormat="false" ht="15" hidden="false" customHeight="false" outlineLevel="0" collapsed="false">
      <c r="A4810" s="29" t="s">
        <v>52</v>
      </c>
      <c r="B4810" s="29" t="s">
        <v>8913</v>
      </c>
      <c r="C4810" s="29" t="s">
        <v>161</v>
      </c>
      <c r="D4810" s="29" t="s">
        <v>8317</v>
      </c>
      <c r="E4810" s="29" t="n">
        <v>1</v>
      </c>
      <c r="F4810" s="29"/>
      <c r="G4810" s="29" t="s">
        <v>8914</v>
      </c>
      <c r="H4810" s="30" t="n">
        <v>999.9</v>
      </c>
      <c r="I4810" s="31" t="n">
        <v>46198</v>
      </c>
      <c r="J4810" s="30" t="n">
        <v>999.9</v>
      </c>
      <c r="K4810" s="29" t="s">
        <v>120</v>
      </c>
      <c r="L4810" s="29" t="s">
        <v>2566</v>
      </c>
      <c r="M4810" s="29"/>
      <c r="N4810" s="29" t="s">
        <v>122</v>
      </c>
      <c r="O4810" s="31" t="n">
        <v>46742</v>
      </c>
      <c r="P4810" s="29" t="s">
        <v>123</v>
      </c>
      <c r="Q4810" s="29" t="n">
        <f aca="false">IFERROR(VALUE(L4810),"")</f>
        <v>87</v>
      </c>
      <c r="R4810" s="29" t="n">
        <f aca="true">IF(O4810="","",O4810-TODAY())</f>
        <v>457</v>
      </c>
      <c r="S4810" s="29" t="str">
        <f aca="false">IF(C4810="&lt;&lt; vazio &gt;&gt;","VAZIA",IF(AND(O4810&lt;&gt;"",R4810&lt;0),"VENCIDO",IF(AND(O4810&lt;&gt;"",R4810&lt;=Parametros!$B$10),"PRÓX. VENCIMENTO",IF(F4810="Q","QUALIDADE",IF(F4810="S","BLOQUEADO",IF(F4810="R","RESTRITO/DEVOLUÇÃO",IF(OR(N4810="QUAR",N4810="QRES"),"QUARENTENA",IF(OR(B4810="DESCARTE",B4810="DEVOLUÇÃO"),"DESCARTE/DEVOLUÇÃO",IF(AND(D4810="",K4810&lt;&gt;""),"SEM LOTE",IF(AND(Q4810&lt;&gt;"",Q4810&gt;=Parametros!$B$11),"PARADO/SEM GIRO","OK"))))))))))</f>
        <v>OK</v>
      </c>
      <c r="T4810" s="29" t="str">
        <f aca="false">IF(AND($S4810="PARADO/SEM GIRO",$K4810="KG",OR(Painel!$B$5="(Todos)",A4810=Painel!$B$5)*OR(Painel!$E$5="(Todos)",P4810=Painel!$E$5)),$J4810+ROW()/10000000,"")</f>
        <v/>
      </c>
      <c r="U4810" s="29" t="str">
        <f aca="false">IF(AND($S4810="VENCIDO",$K4810="KG",OR(Painel!$B$5="(Todos)",A4810=Painel!$B$5)*OR(Painel!$E$5="(Todos)",P4810=Painel!$E$5)),$J4810+ROW()/10000000,"")</f>
        <v/>
      </c>
    </row>
    <row r="4811" customFormat="false" ht="15" hidden="false" customHeight="false" outlineLevel="0" collapsed="false">
      <c r="A4811" s="29" t="s">
        <v>52</v>
      </c>
      <c r="B4811" s="29" t="s">
        <v>8915</v>
      </c>
      <c r="C4811" s="29" t="s">
        <v>876</v>
      </c>
      <c r="D4811" s="29" t="s">
        <v>8916</v>
      </c>
      <c r="E4811" s="29" t="n">
        <v>1</v>
      </c>
      <c r="F4811" s="29"/>
      <c r="G4811" s="29" t="s">
        <v>8917</v>
      </c>
      <c r="H4811" s="30" t="n">
        <v>720</v>
      </c>
      <c r="I4811" s="31" t="n">
        <v>46270</v>
      </c>
      <c r="J4811" s="30" t="n">
        <v>720</v>
      </c>
      <c r="K4811" s="29" t="s">
        <v>120</v>
      </c>
      <c r="L4811" s="29" t="s">
        <v>267</v>
      </c>
      <c r="M4811" s="29"/>
      <c r="N4811" s="29" t="s">
        <v>122</v>
      </c>
      <c r="O4811" s="31" t="n">
        <v>46450</v>
      </c>
      <c r="P4811" s="29" t="s">
        <v>123</v>
      </c>
      <c r="Q4811" s="29" t="n">
        <f aca="false">IFERROR(VALUE(L4811),"")</f>
        <v>15</v>
      </c>
      <c r="R4811" s="29" t="n">
        <f aca="true">IF(O4811="","",O4811-TODAY())</f>
        <v>165</v>
      </c>
      <c r="S4811" s="29" t="str">
        <f aca="false">IF(C4811="&lt;&lt; vazio &gt;&gt;","VAZIA",IF(AND(O4811&lt;&gt;"",R4811&lt;0),"VENCIDO",IF(AND(O4811&lt;&gt;"",R4811&lt;=Parametros!$B$10),"PRÓX. VENCIMENTO",IF(F4811="Q","QUALIDADE",IF(F4811="S","BLOQUEADO",IF(F4811="R","RESTRITO/DEVOLUÇÃO",IF(OR(N4811="QUAR",N4811="QRES"),"QUARENTENA",IF(OR(B4811="DESCARTE",B4811="DEVOLUÇÃO"),"DESCARTE/DEVOLUÇÃO",IF(AND(D4811="",K4811&lt;&gt;""),"SEM LOTE",IF(AND(Q4811&lt;&gt;"",Q4811&gt;=Parametros!$B$11),"PARADO/SEM GIRO","OK"))))))))))</f>
        <v>OK</v>
      </c>
      <c r="T4811" s="29" t="str">
        <f aca="false">IF(AND($S4811="PARADO/SEM GIRO",$K4811="KG",OR(Painel!$B$5="(Todos)",A4811=Painel!$B$5)*OR(Painel!$E$5="(Todos)",P4811=Painel!$E$5)),$J4811+ROW()/10000000,"")</f>
        <v/>
      </c>
      <c r="U4811" s="29" t="str">
        <f aca="false">IF(AND($S4811="VENCIDO",$K4811="KG",OR(Painel!$B$5="(Todos)",A4811=Painel!$B$5)*OR(Painel!$E$5="(Todos)",P4811=Painel!$E$5)),$J4811+ROW()/10000000,"")</f>
        <v/>
      </c>
    </row>
    <row r="4812" customFormat="false" ht="15" hidden="false" customHeight="false" outlineLevel="0" collapsed="false">
      <c r="A4812" s="29" t="s">
        <v>52</v>
      </c>
      <c r="B4812" s="29" t="s">
        <v>8918</v>
      </c>
      <c r="C4812" s="29" t="s">
        <v>4872</v>
      </c>
      <c r="D4812" s="29" t="s">
        <v>4873</v>
      </c>
      <c r="E4812" s="29" t="n">
        <v>1</v>
      </c>
      <c r="F4812" s="29"/>
      <c r="G4812" s="29" t="s">
        <v>8919</v>
      </c>
      <c r="H4812" s="30" t="n">
        <v>1000</v>
      </c>
      <c r="I4812" s="31" t="n">
        <v>46235</v>
      </c>
      <c r="J4812" s="30" t="n">
        <v>1000</v>
      </c>
      <c r="K4812" s="29" t="s">
        <v>120</v>
      </c>
      <c r="L4812" s="29" t="s">
        <v>694</v>
      </c>
      <c r="M4812" s="29"/>
      <c r="N4812" s="29" t="s">
        <v>122</v>
      </c>
      <c r="O4812" s="31" t="n">
        <v>46904</v>
      </c>
      <c r="P4812" s="29" t="s">
        <v>123</v>
      </c>
      <c r="Q4812" s="29" t="n">
        <f aca="false">IFERROR(VALUE(L4812),"")</f>
        <v>50</v>
      </c>
      <c r="R4812" s="29" t="n">
        <f aca="true">IF(O4812="","",O4812-TODAY())</f>
        <v>619</v>
      </c>
      <c r="S4812" s="29" t="str">
        <f aca="false">IF(C4812="&lt;&lt; vazio &gt;&gt;","VAZIA",IF(AND(O4812&lt;&gt;"",R4812&lt;0),"VENCIDO",IF(AND(O4812&lt;&gt;"",R4812&lt;=Parametros!$B$10),"PRÓX. VENCIMENTO",IF(F4812="Q","QUALIDADE",IF(F4812="S","BLOQUEADO",IF(F4812="R","RESTRITO/DEVOLUÇÃO",IF(OR(N4812="QUAR",N4812="QRES"),"QUARENTENA",IF(OR(B4812="DESCARTE",B4812="DEVOLUÇÃO"),"DESCARTE/DEVOLUÇÃO",IF(AND(D4812="",K4812&lt;&gt;""),"SEM LOTE",IF(AND(Q4812&lt;&gt;"",Q4812&gt;=Parametros!$B$11),"PARADO/SEM GIRO","OK"))))))))))</f>
        <v>OK</v>
      </c>
      <c r="T4812" s="29" t="str">
        <f aca="false">IF(AND($S4812="PARADO/SEM GIRO",$K4812="KG",OR(Painel!$B$5="(Todos)",A4812=Painel!$B$5)*OR(Painel!$E$5="(Todos)",P4812=Painel!$E$5)),$J4812+ROW()/10000000,"")</f>
        <v/>
      </c>
      <c r="U4812" s="29" t="str">
        <f aca="false">IF(AND($S4812="VENCIDO",$K4812="KG",OR(Painel!$B$5="(Todos)",A4812=Painel!$B$5)*OR(Painel!$E$5="(Todos)",P4812=Painel!$E$5)),$J4812+ROW()/10000000,"")</f>
        <v/>
      </c>
    </row>
    <row r="4813" customFormat="false" ht="15" hidden="false" customHeight="false" outlineLevel="0" collapsed="false">
      <c r="A4813" s="29" t="s">
        <v>52</v>
      </c>
      <c r="B4813" s="29" t="s">
        <v>8920</v>
      </c>
      <c r="C4813" s="29" t="s">
        <v>556</v>
      </c>
      <c r="D4813" s="29" t="s">
        <v>8921</v>
      </c>
      <c r="E4813" s="29" t="n">
        <v>1</v>
      </c>
      <c r="F4813" s="29"/>
      <c r="G4813" s="29" t="s">
        <v>8922</v>
      </c>
      <c r="H4813" s="30" t="n">
        <v>16.4</v>
      </c>
      <c r="I4813" s="31" t="n">
        <v>46262</v>
      </c>
      <c r="J4813" s="30" t="n">
        <v>16.4</v>
      </c>
      <c r="K4813" s="29" t="s">
        <v>120</v>
      </c>
      <c r="L4813" s="29" t="s">
        <v>190</v>
      </c>
      <c r="M4813" s="29"/>
      <c r="N4813" s="29" t="s">
        <v>122</v>
      </c>
      <c r="O4813" s="31" t="n">
        <v>46421</v>
      </c>
      <c r="P4813" s="29" t="s">
        <v>123</v>
      </c>
      <c r="Q4813" s="29" t="n">
        <f aca="false">IFERROR(VALUE(L4813),"")</f>
        <v>23</v>
      </c>
      <c r="R4813" s="29" t="n">
        <f aca="true">IF(O4813="","",O4813-TODAY())</f>
        <v>136</v>
      </c>
      <c r="S4813" s="29" t="str">
        <f aca="false">IF(C4813="&lt;&lt; vazio &gt;&gt;","VAZIA",IF(AND(O4813&lt;&gt;"",R4813&lt;0),"VENCIDO",IF(AND(O4813&lt;&gt;"",R4813&lt;=Parametros!$B$10),"PRÓX. VENCIMENTO",IF(F4813="Q","QUALIDADE",IF(F4813="S","BLOQUEADO",IF(F4813="R","RESTRITO/DEVOLUÇÃO",IF(OR(N4813="QUAR",N4813="QRES"),"QUARENTENA",IF(OR(B4813="DESCARTE",B4813="DEVOLUÇÃO"),"DESCARTE/DEVOLUÇÃO",IF(AND(D4813="",K4813&lt;&gt;""),"SEM LOTE",IF(AND(Q4813&lt;&gt;"",Q4813&gt;=Parametros!$B$11),"PARADO/SEM GIRO","OK"))))))))))</f>
        <v>OK</v>
      </c>
      <c r="T4813" s="29" t="str">
        <f aca="false">IF(AND($S4813="PARADO/SEM GIRO",$K4813="KG",OR(Painel!$B$5="(Todos)",A4813=Painel!$B$5)*OR(Painel!$E$5="(Todos)",P4813=Painel!$E$5)),$J4813+ROW()/10000000,"")</f>
        <v/>
      </c>
      <c r="U4813" s="29" t="str">
        <f aca="false">IF(AND($S4813="VENCIDO",$K4813="KG",OR(Painel!$B$5="(Todos)",A4813=Painel!$B$5)*OR(Painel!$E$5="(Todos)",P4813=Painel!$E$5)),$J4813+ROW()/10000000,"")</f>
        <v/>
      </c>
    </row>
    <row r="4814" customFormat="false" ht="15" hidden="false" customHeight="false" outlineLevel="0" collapsed="false">
      <c r="A4814" s="29" t="s">
        <v>52</v>
      </c>
      <c r="B4814" s="29" t="s">
        <v>8923</v>
      </c>
      <c r="C4814" s="29" t="s">
        <v>4484</v>
      </c>
      <c r="D4814" s="29" t="s">
        <v>8924</v>
      </c>
      <c r="E4814" s="29" t="n">
        <v>1</v>
      </c>
      <c r="F4814" s="29"/>
      <c r="G4814" s="29" t="s">
        <v>8925</v>
      </c>
      <c r="H4814" s="30" t="n">
        <v>240</v>
      </c>
      <c r="I4814" s="31" t="n">
        <v>46252</v>
      </c>
      <c r="J4814" s="30" t="n">
        <v>240</v>
      </c>
      <c r="K4814" s="29" t="s">
        <v>120</v>
      </c>
      <c r="L4814" s="29" t="s">
        <v>8926</v>
      </c>
      <c r="M4814" s="29"/>
      <c r="N4814" s="29" t="s">
        <v>122</v>
      </c>
      <c r="O4814" s="31" t="n">
        <v>46470</v>
      </c>
      <c r="P4814" s="29" t="s">
        <v>123</v>
      </c>
      <c r="Q4814" s="29" t="n">
        <f aca="false">IFERROR(VALUE(L4814),"")</f>
        <v>296</v>
      </c>
      <c r="R4814" s="29" t="n">
        <f aca="true">IF(O4814="","",O4814-TODAY())</f>
        <v>185</v>
      </c>
      <c r="S4814" s="29" t="str">
        <f aca="false">IF(C4814="&lt;&lt; vazio &gt;&gt;","VAZIA",IF(AND(O4814&lt;&gt;"",R4814&lt;0),"VENCIDO",IF(AND(O4814&lt;&gt;"",R4814&lt;=Parametros!$B$10),"PRÓX. VENCIMENTO",IF(F4814="Q","QUALIDADE",IF(F4814="S","BLOQUEADO",IF(F4814="R","RESTRITO/DEVOLUÇÃO",IF(OR(N4814="QUAR",N4814="QRES"),"QUARENTENA",IF(OR(B4814="DESCARTE",B4814="DEVOLUÇÃO"),"DESCARTE/DEVOLUÇÃO",IF(AND(D4814="",K4814&lt;&gt;""),"SEM LOTE",IF(AND(Q4814&lt;&gt;"",Q4814&gt;=Parametros!$B$11),"PARADO/SEM GIRO","OK"))))))))))</f>
        <v>PARADO/SEM GIRO</v>
      </c>
      <c r="T4814" s="29" t="n">
        <f aca="false">IF(AND($S4814="PARADO/SEM GIRO",$K4814="KG",OR(Painel!$B$5="(Todos)",A4814=Painel!$B$5)*OR(Painel!$E$5="(Todos)",P4814=Painel!$E$5)),$J4814+ROW()/10000000,"")</f>
        <v>240.0004814</v>
      </c>
      <c r="U4814" s="29" t="str">
        <f aca="false">IF(AND($S4814="VENCIDO",$K4814="KG",OR(Painel!$B$5="(Todos)",A4814=Painel!$B$5)*OR(Painel!$E$5="(Todos)",P4814=Painel!$E$5)),$J4814+ROW()/10000000,"")</f>
        <v/>
      </c>
    </row>
    <row r="4815" customFormat="false" ht="15" hidden="false" customHeight="false" outlineLevel="0" collapsed="false">
      <c r="A4815" s="29" t="s">
        <v>52</v>
      </c>
      <c r="B4815" s="29" t="s">
        <v>8927</v>
      </c>
      <c r="C4815" s="29" t="s">
        <v>115</v>
      </c>
      <c r="D4815" s="29"/>
      <c r="E4815" s="29" t="n">
        <v>0</v>
      </c>
      <c r="F4815" s="29"/>
      <c r="G4815" s="29"/>
      <c r="H4815" s="30" t="n">
        <v>0</v>
      </c>
      <c r="I4815" s="29"/>
      <c r="J4815" s="30" t="n">
        <v>0</v>
      </c>
      <c r="K4815" s="29"/>
      <c r="L4815" s="29" t="s">
        <v>116</v>
      </c>
      <c r="M4815" s="29"/>
      <c r="N4815" s="29"/>
      <c r="O4815" s="29"/>
      <c r="P4815" s="29"/>
      <c r="Q4815" s="29" t="n">
        <f aca="false">IFERROR(VALUE(L4815),"")</f>
        <v>0</v>
      </c>
      <c r="R4815" s="29" t="str">
        <f aca="true">IF(O4815="","",O4815-TODAY())</f>
        <v/>
      </c>
      <c r="S4815" s="29" t="str">
        <f aca="false">IF(C4815="&lt;&lt; vazio &gt;&gt;","VAZIA",IF(AND(O4815&lt;&gt;"",R4815&lt;0),"VENCIDO",IF(AND(O4815&lt;&gt;"",R4815&lt;=Parametros!$B$10),"PRÓX. VENCIMENTO",IF(F4815="Q","QUALIDADE",IF(F4815="S","BLOQUEADO",IF(F4815="R","RESTRITO/DEVOLUÇÃO",IF(OR(N4815="QUAR",N4815="QRES"),"QUARENTENA",IF(OR(B4815="DESCARTE",B4815="DEVOLUÇÃO"),"DESCARTE/DEVOLUÇÃO",IF(AND(D4815="",K4815&lt;&gt;""),"SEM LOTE",IF(AND(Q4815&lt;&gt;"",Q4815&gt;=Parametros!$B$11),"PARADO/SEM GIRO","OK"))))))))))</f>
        <v>VAZIA</v>
      </c>
      <c r="T4815" s="29" t="str">
        <f aca="false">IF(AND($S4815="PARADO/SEM GIRO",$K4815="KG",OR(Painel!$B$5="(Todos)",A4815=Painel!$B$5)*OR(Painel!$E$5="(Todos)",P4815=Painel!$E$5)),$J4815+ROW()/10000000,"")</f>
        <v/>
      </c>
      <c r="U4815" s="29" t="str">
        <f aca="false">IF(AND($S4815="VENCIDO",$K4815="KG",OR(Painel!$B$5="(Todos)",A4815=Painel!$B$5)*OR(Painel!$E$5="(Todos)",P4815=Painel!$E$5)),$J4815+ROW()/10000000,"")</f>
        <v/>
      </c>
    </row>
    <row r="4816" customFormat="false" ht="15" hidden="false" customHeight="false" outlineLevel="0" collapsed="false">
      <c r="A4816" s="29" t="s">
        <v>52</v>
      </c>
      <c r="B4816" s="29" t="s">
        <v>8928</v>
      </c>
      <c r="C4816" s="29" t="s">
        <v>369</v>
      </c>
      <c r="D4816" s="29" t="s">
        <v>370</v>
      </c>
      <c r="E4816" s="29" t="n">
        <v>1</v>
      </c>
      <c r="F4816" s="29"/>
      <c r="G4816" s="29" t="s">
        <v>8929</v>
      </c>
      <c r="H4816" s="30" t="n">
        <v>999.9</v>
      </c>
      <c r="I4816" s="31" t="n">
        <v>46260</v>
      </c>
      <c r="J4816" s="30" t="n">
        <v>999.9</v>
      </c>
      <c r="K4816" s="29" t="s">
        <v>120</v>
      </c>
      <c r="L4816" s="29" t="s">
        <v>2223</v>
      </c>
      <c r="M4816" s="29"/>
      <c r="N4816" s="29" t="s">
        <v>122</v>
      </c>
      <c r="O4816" s="31" t="n">
        <v>46800</v>
      </c>
      <c r="P4816" s="29" t="s">
        <v>123</v>
      </c>
      <c r="Q4816" s="29" t="n">
        <f aca="false">IFERROR(VALUE(L4816),"")</f>
        <v>25</v>
      </c>
      <c r="R4816" s="29" t="n">
        <f aca="true">IF(O4816="","",O4816-TODAY())</f>
        <v>515</v>
      </c>
      <c r="S4816" s="29" t="str">
        <f aca="false">IF(C4816="&lt;&lt; vazio &gt;&gt;","VAZIA",IF(AND(O4816&lt;&gt;"",R4816&lt;0),"VENCIDO",IF(AND(O4816&lt;&gt;"",R4816&lt;=Parametros!$B$10),"PRÓX. VENCIMENTO",IF(F4816="Q","QUALIDADE",IF(F4816="S","BLOQUEADO",IF(F4816="R","RESTRITO/DEVOLUÇÃO",IF(OR(N4816="QUAR",N4816="QRES"),"QUARENTENA",IF(OR(B4816="DESCARTE",B4816="DEVOLUÇÃO"),"DESCARTE/DEVOLUÇÃO",IF(AND(D4816="",K4816&lt;&gt;""),"SEM LOTE",IF(AND(Q4816&lt;&gt;"",Q4816&gt;=Parametros!$B$11),"PARADO/SEM GIRO","OK"))))))))))</f>
        <v>OK</v>
      </c>
      <c r="T4816" s="29" t="str">
        <f aca="false">IF(AND($S4816="PARADO/SEM GIRO",$K4816="KG",OR(Painel!$B$5="(Todos)",A4816=Painel!$B$5)*OR(Painel!$E$5="(Todos)",P4816=Painel!$E$5)),$J4816+ROW()/10000000,"")</f>
        <v/>
      </c>
      <c r="U4816" s="29" t="str">
        <f aca="false">IF(AND($S4816="VENCIDO",$K4816="KG",OR(Painel!$B$5="(Todos)",A4816=Painel!$B$5)*OR(Painel!$E$5="(Todos)",P4816=Painel!$E$5)),$J4816+ROW()/10000000,"")</f>
        <v/>
      </c>
    </row>
    <row r="4817" customFormat="false" ht="15" hidden="false" customHeight="false" outlineLevel="0" collapsed="false">
      <c r="A4817" s="29" t="s">
        <v>52</v>
      </c>
      <c r="B4817" s="29" t="s">
        <v>8930</v>
      </c>
      <c r="C4817" s="29" t="s">
        <v>222</v>
      </c>
      <c r="D4817" s="29" t="s">
        <v>6904</v>
      </c>
      <c r="E4817" s="29" t="n">
        <v>1</v>
      </c>
      <c r="F4817" s="29"/>
      <c r="G4817" s="29" t="s">
        <v>8931</v>
      </c>
      <c r="H4817" s="30" t="n">
        <v>220</v>
      </c>
      <c r="I4817" s="31" t="n">
        <v>46271</v>
      </c>
      <c r="J4817" s="30" t="n">
        <v>220</v>
      </c>
      <c r="K4817" s="29" t="s">
        <v>120</v>
      </c>
      <c r="L4817" s="29" t="s">
        <v>677</v>
      </c>
      <c r="M4817" s="29"/>
      <c r="N4817" s="29" t="s">
        <v>122</v>
      </c>
      <c r="O4817" s="31" t="n">
        <v>46801</v>
      </c>
      <c r="P4817" s="29" t="s">
        <v>123</v>
      </c>
      <c r="Q4817" s="29" t="n">
        <f aca="false">IFERROR(VALUE(L4817),"")</f>
        <v>26</v>
      </c>
      <c r="R4817" s="29" t="n">
        <f aca="true">IF(O4817="","",O4817-TODAY())</f>
        <v>516</v>
      </c>
      <c r="S4817" s="29" t="str">
        <f aca="false">IF(C4817="&lt;&lt; vazio &gt;&gt;","VAZIA",IF(AND(O4817&lt;&gt;"",R4817&lt;0),"VENCIDO",IF(AND(O4817&lt;&gt;"",R4817&lt;=Parametros!$B$10),"PRÓX. VENCIMENTO",IF(F4817="Q","QUALIDADE",IF(F4817="S","BLOQUEADO",IF(F4817="R","RESTRITO/DEVOLUÇÃO",IF(OR(N4817="QUAR",N4817="QRES"),"QUARENTENA",IF(OR(B4817="DESCARTE",B4817="DEVOLUÇÃO"),"DESCARTE/DEVOLUÇÃO",IF(AND(D4817="",K4817&lt;&gt;""),"SEM LOTE",IF(AND(Q4817&lt;&gt;"",Q4817&gt;=Parametros!$B$11),"PARADO/SEM GIRO","OK"))))))))))</f>
        <v>OK</v>
      </c>
      <c r="T4817" s="29" t="str">
        <f aca="false">IF(AND($S4817="PARADO/SEM GIRO",$K4817="KG",OR(Painel!$B$5="(Todos)",A4817=Painel!$B$5)*OR(Painel!$E$5="(Todos)",P4817=Painel!$E$5)),$J4817+ROW()/10000000,"")</f>
        <v/>
      </c>
      <c r="U4817" s="29" t="str">
        <f aca="false">IF(AND($S4817="VENCIDO",$K4817="KG",OR(Painel!$B$5="(Todos)",A4817=Painel!$B$5)*OR(Painel!$E$5="(Todos)",P4817=Painel!$E$5)),$J4817+ROW()/10000000,"")</f>
        <v/>
      </c>
    </row>
    <row r="4818" customFormat="false" ht="15" hidden="false" customHeight="false" outlineLevel="0" collapsed="false">
      <c r="A4818" s="29" t="s">
        <v>52</v>
      </c>
      <c r="B4818" s="29" t="s">
        <v>8932</v>
      </c>
      <c r="C4818" s="29" t="s">
        <v>362</v>
      </c>
      <c r="D4818" s="29" t="s">
        <v>8415</v>
      </c>
      <c r="E4818" s="29" t="n">
        <v>1</v>
      </c>
      <c r="F4818" s="29"/>
      <c r="G4818" s="29" t="s">
        <v>8933</v>
      </c>
      <c r="H4818" s="30" t="n">
        <v>727.2</v>
      </c>
      <c r="I4818" s="31" t="n">
        <v>46240</v>
      </c>
      <c r="J4818" s="30" t="n">
        <v>727.2</v>
      </c>
      <c r="K4818" s="29" t="s">
        <v>120</v>
      </c>
      <c r="L4818" s="29" t="s">
        <v>1330</v>
      </c>
      <c r="M4818" s="29"/>
      <c r="N4818" s="29" t="s">
        <v>122</v>
      </c>
      <c r="O4818" s="31" t="n">
        <v>46967</v>
      </c>
      <c r="P4818" s="29" t="s">
        <v>123</v>
      </c>
      <c r="Q4818" s="29" t="n">
        <f aca="false">IFERROR(VALUE(L4818),"")</f>
        <v>45</v>
      </c>
      <c r="R4818" s="29" t="n">
        <f aca="true">IF(O4818="","",O4818-TODAY())</f>
        <v>682</v>
      </c>
      <c r="S4818" s="29" t="str">
        <f aca="false">IF(C4818="&lt;&lt; vazio &gt;&gt;","VAZIA",IF(AND(O4818&lt;&gt;"",R4818&lt;0),"VENCIDO",IF(AND(O4818&lt;&gt;"",R4818&lt;=Parametros!$B$10),"PRÓX. VENCIMENTO",IF(F4818="Q","QUALIDADE",IF(F4818="S","BLOQUEADO",IF(F4818="R","RESTRITO/DEVOLUÇÃO",IF(OR(N4818="QUAR",N4818="QRES"),"QUARENTENA",IF(OR(B4818="DESCARTE",B4818="DEVOLUÇÃO"),"DESCARTE/DEVOLUÇÃO",IF(AND(D4818="",K4818&lt;&gt;""),"SEM LOTE",IF(AND(Q4818&lt;&gt;"",Q4818&gt;=Parametros!$B$11),"PARADO/SEM GIRO","OK"))))))))))</f>
        <v>OK</v>
      </c>
      <c r="T4818" s="29" t="str">
        <f aca="false">IF(AND($S4818="PARADO/SEM GIRO",$K4818="KG",OR(Painel!$B$5="(Todos)",A4818=Painel!$B$5)*OR(Painel!$E$5="(Todos)",P4818=Painel!$E$5)),$J4818+ROW()/10000000,"")</f>
        <v/>
      </c>
      <c r="U4818" s="29" t="str">
        <f aca="false">IF(AND($S4818="VENCIDO",$K4818="KG",OR(Painel!$B$5="(Todos)",A4818=Painel!$B$5)*OR(Painel!$E$5="(Todos)",P4818=Painel!$E$5)),$J4818+ROW()/10000000,"")</f>
        <v/>
      </c>
    </row>
    <row r="4819" customFormat="false" ht="15" hidden="false" customHeight="false" outlineLevel="0" collapsed="false">
      <c r="A4819" s="29" t="s">
        <v>52</v>
      </c>
      <c r="B4819" s="29" t="s">
        <v>8934</v>
      </c>
      <c r="C4819" s="29" t="s">
        <v>135</v>
      </c>
      <c r="D4819" s="29" t="s">
        <v>561</v>
      </c>
      <c r="E4819" s="29" t="n">
        <v>1</v>
      </c>
      <c r="F4819" s="29"/>
      <c r="G4819" s="29" t="s">
        <v>8935</v>
      </c>
      <c r="H4819" s="30" t="n">
        <v>999.9</v>
      </c>
      <c r="I4819" s="31" t="n">
        <v>46280</v>
      </c>
      <c r="J4819" s="30" t="n">
        <v>999.9</v>
      </c>
      <c r="K4819" s="29" t="s">
        <v>120</v>
      </c>
      <c r="L4819" s="29" t="s">
        <v>144</v>
      </c>
      <c r="M4819" s="29"/>
      <c r="N4819" s="29" t="s">
        <v>122</v>
      </c>
      <c r="O4819" s="31" t="n">
        <v>46638</v>
      </c>
      <c r="P4819" s="29" t="s">
        <v>123</v>
      </c>
      <c r="Q4819" s="29" t="n">
        <f aca="false">IFERROR(VALUE(L4819),"")</f>
        <v>5</v>
      </c>
      <c r="R4819" s="29" t="n">
        <f aca="true">IF(O4819="","",O4819-TODAY())</f>
        <v>353</v>
      </c>
      <c r="S4819" s="29" t="str">
        <f aca="false">IF(C4819="&lt;&lt; vazio &gt;&gt;","VAZIA",IF(AND(O4819&lt;&gt;"",R4819&lt;0),"VENCIDO",IF(AND(O4819&lt;&gt;"",R4819&lt;=Parametros!$B$10),"PRÓX. VENCIMENTO",IF(F4819="Q","QUALIDADE",IF(F4819="S","BLOQUEADO",IF(F4819="R","RESTRITO/DEVOLUÇÃO",IF(OR(N4819="QUAR",N4819="QRES"),"QUARENTENA",IF(OR(B4819="DESCARTE",B4819="DEVOLUÇÃO"),"DESCARTE/DEVOLUÇÃO",IF(AND(D4819="",K4819&lt;&gt;""),"SEM LOTE",IF(AND(Q4819&lt;&gt;"",Q4819&gt;=Parametros!$B$11),"PARADO/SEM GIRO","OK"))))))))))</f>
        <v>OK</v>
      </c>
      <c r="T4819" s="29" t="str">
        <f aca="false">IF(AND($S4819="PARADO/SEM GIRO",$K4819="KG",OR(Painel!$B$5="(Todos)",A4819=Painel!$B$5)*OR(Painel!$E$5="(Todos)",P4819=Painel!$E$5)),$J4819+ROW()/10000000,"")</f>
        <v/>
      </c>
      <c r="U4819" s="29" t="str">
        <f aca="false">IF(AND($S4819="VENCIDO",$K4819="KG",OR(Painel!$B$5="(Todos)",A4819=Painel!$B$5)*OR(Painel!$E$5="(Todos)",P4819=Painel!$E$5)),$J4819+ROW()/10000000,"")</f>
        <v/>
      </c>
    </row>
    <row r="4820" customFormat="false" ht="15" hidden="false" customHeight="false" outlineLevel="0" collapsed="false">
      <c r="A4820" s="29" t="s">
        <v>52</v>
      </c>
      <c r="B4820" s="29" t="s">
        <v>8936</v>
      </c>
      <c r="C4820" s="29" t="s">
        <v>876</v>
      </c>
      <c r="D4820" s="29" t="s">
        <v>7430</v>
      </c>
      <c r="E4820" s="29" t="n">
        <v>1</v>
      </c>
      <c r="F4820" s="29"/>
      <c r="G4820" s="29" t="s">
        <v>8937</v>
      </c>
      <c r="H4820" s="30" t="n">
        <v>720</v>
      </c>
      <c r="I4820" s="31" t="n">
        <v>46279</v>
      </c>
      <c r="J4820" s="30" t="n">
        <v>720</v>
      </c>
      <c r="K4820" s="29" t="s">
        <v>120</v>
      </c>
      <c r="L4820" s="29" t="s">
        <v>350</v>
      </c>
      <c r="M4820" s="29"/>
      <c r="N4820" s="29" t="s">
        <v>122</v>
      </c>
      <c r="O4820" s="31" t="n">
        <v>46820</v>
      </c>
      <c r="P4820" s="29" t="s">
        <v>123</v>
      </c>
      <c r="Q4820" s="29" t="n">
        <f aca="false">IFERROR(VALUE(L4820),"")</f>
        <v>6</v>
      </c>
      <c r="R4820" s="29" t="n">
        <f aca="true">IF(O4820="","",O4820-TODAY())</f>
        <v>535</v>
      </c>
      <c r="S4820" s="29" t="str">
        <f aca="false">IF(C4820="&lt;&lt; vazio &gt;&gt;","VAZIA",IF(AND(O4820&lt;&gt;"",R4820&lt;0),"VENCIDO",IF(AND(O4820&lt;&gt;"",R4820&lt;=Parametros!$B$10),"PRÓX. VENCIMENTO",IF(F4820="Q","QUALIDADE",IF(F4820="S","BLOQUEADO",IF(F4820="R","RESTRITO/DEVOLUÇÃO",IF(OR(N4820="QUAR",N4820="QRES"),"QUARENTENA",IF(OR(B4820="DESCARTE",B4820="DEVOLUÇÃO"),"DESCARTE/DEVOLUÇÃO",IF(AND(D4820="",K4820&lt;&gt;""),"SEM LOTE",IF(AND(Q4820&lt;&gt;"",Q4820&gt;=Parametros!$B$11),"PARADO/SEM GIRO","OK"))))))))))</f>
        <v>OK</v>
      </c>
      <c r="T4820" s="29" t="str">
        <f aca="false">IF(AND($S4820="PARADO/SEM GIRO",$K4820="KG",OR(Painel!$B$5="(Todos)",A4820=Painel!$B$5)*OR(Painel!$E$5="(Todos)",P4820=Painel!$E$5)),$J4820+ROW()/10000000,"")</f>
        <v/>
      </c>
      <c r="U4820" s="29" t="str">
        <f aca="false">IF(AND($S4820="VENCIDO",$K4820="KG",OR(Painel!$B$5="(Todos)",A4820=Painel!$B$5)*OR(Painel!$E$5="(Todos)",P4820=Painel!$E$5)),$J4820+ROW()/10000000,"")</f>
        <v/>
      </c>
    </row>
    <row r="4821" customFormat="false" ht="15" hidden="false" customHeight="false" outlineLevel="0" collapsed="false">
      <c r="A4821" s="29" t="s">
        <v>52</v>
      </c>
      <c r="B4821" s="29" t="s">
        <v>8938</v>
      </c>
      <c r="C4821" s="29" t="s">
        <v>115</v>
      </c>
      <c r="D4821" s="29"/>
      <c r="E4821" s="29" t="n">
        <v>0</v>
      </c>
      <c r="F4821" s="29"/>
      <c r="G4821" s="29"/>
      <c r="H4821" s="30" t="n">
        <v>0</v>
      </c>
      <c r="I4821" s="29"/>
      <c r="J4821" s="30" t="n">
        <v>0</v>
      </c>
      <c r="K4821" s="29"/>
      <c r="L4821" s="29" t="s">
        <v>116</v>
      </c>
      <c r="M4821" s="29"/>
      <c r="N4821" s="29"/>
      <c r="O4821" s="29"/>
      <c r="P4821" s="29"/>
      <c r="Q4821" s="29" t="n">
        <f aca="false">IFERROR(VALUE(L4821),"")</f>
        <v>0</v>
      </c>
      <c r="R4821" s="29" t="str">
        <f aca="true">IF(O4821="","",O4821-TODAY())</f>
        <v/>
      </c>
      <c r="S4821" s="29" t="str">
        <f aca="false">IF(C4821="&lt;&lt; vazio &gt;&gt;","VAZIA",IF(AND(O4821&lt;&gt;"",R4821&lt;0),"VENCIDO",IF(AND(O4821&lt;&gt;"",R4821&lt;=Parametros!$B$10),"PRÓX. VENCIMENTO",IF(F4821="Q","QUALIDADE",IF(F4821="S","BLOQUEADO",IF(F4821="R","RESTRITO/DEVOLUÇÃO",IF(OR(N4821="QUAR",N4821="QRES"),"QUARENTENA",IF(OR(B4821="DESCARTE",B4821="DEVOLUÇÃO"),"DESCARTE/DEVOLUÇÃO",IF(AND(D4821="",K4821&lt;&gt;""),"SEM LOTE",IF(AND(Q4821&lt;&gt;"",Q4821&gt;=Parametros!$B$11),"PARADO/SEM GIRO","OK"))))))))))</f>
        <v>VAZIA</v>
      </c>
      <c r="T4821" s="29" t="str">
        <f aca="false">IF(AND($S4821="PARADO/SEM GIRO",$K4821="KG",OR(Painel!$B$5="(Todos)",A4821=Painel!$B$5)*OR(Painel!$E$5="(Todos)",P4821=Painel!$E$5)),$J4821+ROW()/10000000,"")</f>
        <v/>
      </c>
      <c r="U4821" s="29" t="str">
        <f aca="false">IF(AND($S4821="VENCIDO",$K4821="KG",OR(Painel!$B$5="(Todos)",A4821=Painel!$B$5)*OR(Painel!$E$5="(Todos)",P4821=Painel!$E$5)),$J4821+ROW()/10000000,"")</f>
        <v/>
      </c>
    </row>
    <row r="4822" customFormat="false" ht="15" hidden="false" customHeight="false" outlineLevel="0" collapsed="false">
      <c r="A4822" s="29" t="s">
        <v>52</v>
      </c>
      <c r="B4822" s="29" t="s">
        <v>8939</v>
      </c>
      <c r="C4822" s="29" t="s">
        <v>161</v>
      </c>
      <c r="D4822" s="29" t="s">
        <v>2923</v>
      </c>
      <c r="E4822" s="29" t="n">
        <v>1</v>
      </c>
      <c r="F4822" s="29"/>
      <c r="G4822" s="29" t="s">
        <v>8940</v>
      </c>
      <c r="H4822" s="30" t="n">
        <v>999.9</v>
      </c>
      <c r="I4822" s="31" t="n">
        <v>46235</v>
      </c>
      <c r="J4822" s="30" t="n">
        <v>999.9</v>
      </c>
      <c r="K4822" s="29" t="s">
        <v>120</v>
      </c>
      <c r="L4822" s="29" t="s">
        <v>694</v>
      </c>
      <c r="M4822" s="29"/>
      <c r="N4822" s="29" t="s">
        <v>122</v>
      </c>
      <c r="O4822" s="31" t="n">
        <v>46765</v>
      </c>
      <c r="P4822" s="29" t="s">
        <v>123</v>
      </c>
      <c r="Q4822" s="29" t="n">
        <f aca="false">IFERROR(VALUE(L4822),"")</f>
        <v>50</v>
      </c>
      <c r="R4822" s="29" t="n">
        <f aca="true">IF(O4822="","",O4822-TODAY())</f>
        <v>480</v>
      </c>
      <c r="S4822" s="29" t="str">
        <f aca="false">IF(C4822="&lt;&lt; vazio &gt;&gt;","VAZIA",IF(AND(O4822&lt;&gt;"",R4822&lt;0),"VENCIDO",IF(AND(O4822&lt;&gt;"",R4822&lt;=Parametros!$B$10),"PRÓX. VENCIMENTO",IF(F4822="Q","QUALIDADE",IF(F4822="S","BLOQUEADO",IF(F4822="R","RESTRITO/DEVOLUÇÃO",IF(OR(N4822="QUAR",N4822="QRES"),"QUARENTENA",IF(OR(B4822="DESCARTE",B4822="DEVOLUÇÃO"),"DESCARTE/DEVOLUÇÃO",IF(AND(D4822="",K4822&lt;&gt;""),"SEM LOTE",IF(AND(Q4822&lt;&gt;"",Q4822&gt;=Parametros!$B$11),"PARADO/SEM GIRO","OK"))))))))))</f>
        <v>OK</v>
      </c>
      <c r="T4822" s="29" t="str">
        <f aca="false">IF(AND($S4822="PARADO/SEM GIRO",$K4822="KG",OR(Painel!$B$5="(Todos)",A4822=Painel!$B$5)*OR(Painel!$E$5="(Todos)",P4822=Painel!$E$5)),$J4822+ROW()/10000000,"")</f>
        <v/>
      </c>
      <c r="U4822" s="29" t="str">
        <f aca="false">IF(AND($S4822="VENCIDO",$K4822="KG",OR(Painel!$B$5="(Todos)",A4822=Painel!$B$5)*OR(Painel!$E$5="(Todos)",P4822=Painel!$E$5)),$J4822+ROW()/10000000,"")</f>
        <v/>
      </c>
    </row>
    <row r="4823" customFormat="false" ht="15" hidden="false" customHeight="false" outlineLevel="0" collapsed="false">
      <c r="A4823" s="29" t="s">
        <v>52</v>
      </c>
      <c r="B4823" s="29" t="s">
        <v>8941</v>
      </c>
      <c r="C4823" s="29" t="s">
        <v>4484</v>
      </c>
      <c r="D4823" s="29" t="s">
        <v>8828</v>
      </c>
      <c r="E4823" s="29" t="n">
        <v>1</v>
      </c>
      <c r="F4823" s="29"/>
      <c r="G4823" s="29" t="s">
        <v>8942</v>
      </c>
      <c r="H4823" s="30" t="n">
        <v>480</v>
      </c>
      <c r="I4823" s="31" t="n">
        <v>45903</v>
      </c>
      <c r="J4823" s="30" t="n">
        <v>480</v>
      </c>
      <c r="K4823" s="29" t="s">
        <v>120</v>
      </c>
      <c r="L4823" s="29" t="s">
        <v>8830</v>
      </c>
      <c r="M4823" s="29"/>
      <c r="N4823" s="29" t="s">
        <v>122</v>
      </c>
      <c r="O4823" s="31" t="n">
        <v>46548</v>
      </c>
      <c r="P4823" s="29" t="s">
        <v>123</v>
      </c>
      <c r="Q4823" s="29" t="n">
        <f aca="false">IFERROR(VALUE(L4823),"")</f>
        <v>382</v>
      </c>
      <c r="R4823" s="29" t="n">
        <f aca="true">IF(O4823="","",O4823-TODAY())</f>
        <v>263</v>
      </c>
      <c r="S4823" s="29" t="str">
        <f aca="false">IF(C4823="&lt;&lt; vazio &gt;&gt;","VAZIA",IF(AND(O4823&lt;&gt;"",R4823&lt;0),"VENCIDO",IF(AND(O4823&lt;&gt;"",R4823&lt;=Parametros!$B$10),"PRÓX. VENCIMENTO",IF(F4823="Q","QUALIDADE",IF(F4823="S","BLOQUEADO",IF(F4823="R","RESTRITO/DEVOLUÇÃO",IF(OR(N4823="QUAR",N4823="QRES"),"QUARENTENA",IF(OR(B4823="DESCARTE",B4823="DEVOLUÇÃO"),"DESCARTE/DEVOLUÇÃO",IF(AND(D4823="",K4823&lt;&gt;""),"SEM LOTE",IF(AND(Q4823&lt;&gt;"",Q4823&gt;=Parametros!$B$11),"PARADO/SEM GIRO","OK"))))))))))</f>
        <v>PARADO/SEM GIRO</v>
      </c>
      <c r="T4823" s="29" t="n">
        <f aca="false">IF(AND($S4823="PARADO/SEM GIRO",$K4823="KG",OR(Painel!$B$5="(Todos)",A4823=Painel!$B$5)*OR(Painel!$E$5="(Todos)",P4823=Painel!$E$5)),$J4823+ROW()/10000000,"")</f>
        <v>480.0004823</v>
      </c>
      <c r="U4823" s="29" t="str">
        <f aca="false">IF(AND($S4823="VENCIDO",$K4823="KG",OR(Painel!$B$5="(Todos)",A4823=Painel!$B$5)*OR(Painel!$E$5="(Todos)",P4823=Painel!$E$5)),$J4823+ROW()/10000000,"")</f>
        <v/>
      </c>
    </row>
    <row r="4824" customFormat="false" ht="15" hidden="false" customHeight="false" outlineLevel="0" collapsed="false">
      <c r="A4824" s="29" t="s">
        <v>52</v>
      </c>
      <c r="B4824" s="29" t="s">
        <v>8943</v>
      </c>
      <c r="C4824" s="29" t="s">
        <v>247</v>
      </c>
      <c r="D4824" s="29" t="s">
        <v>7519</v>
      </c>
      <c r="E4824" s="29" t="n">
        <v>1</v>
      </c>
      <c r="F4824" s="29"/>
      <c r="G4824" s="29" t="s">
        <v>8944</v>
      </c>
      <c r="H4824" s="30" t="n">
        <v>800</v>
      </c>
      <c r="I4824" s="31" t="n">
        <v>46185</v>
      </c>
      <c r="J4824" s="30" t="n">
        <v>800</v>
      </c>
      <c r="K4824" s="29" t="s">
        <v>120</v>
      </c>
      <c r="L4824" s="29" t="s">
        <v>1617</v>
      </c>
      <c r="M4824" s="29"/>
      <c r="N4824" s="29" t="s">
        <v>122</v>
      </c>
      <c r="O4824" s="31" t="n">
        <v>46721</v>
      </c>
      <c r="P4824" s="29" t="s">
        <v>123</v>
      </c>
      <c r="Q4824" s="29" t="n">
        <f aca="false">IFERROR(VALUE(L4824),"")</f>
        <v>100</v>
      </c>
      <c r="R4824" s="29" t="n">
        <f aca="true">IF(O4824="","",O4824-TODAY())</f>
        <v>436</v>
      </c>
      <c r="S4824" s="29" t="str">
        <f aca="false">IF(C4824="&lt;&lt; vazio &gt;&gt;","VAZIA",IF(AND(O4824&lt;&gt;"",R4824&lt;0),"VENCIDO",IF(AND(O4824&lt;&gt;"",R4824&lt;=Parametros!$B$10),"PRÓX. VENCIMENTO",IF(F4824="Q","QUALIDADE",IF(F4824="S","BLOQUEADO",IF(F4824="R","RESTRITO/DEVOLUÇÃO",IF(OR(N4824="QUAR",N4824="QRES"),"QUARENTENA",IF(OR(B4824="DESCARTE",B4824="DEVOLUÇÃO"),"DESCARTE/DEVOLUÇÃO",IF(AND(D4824="",K4824&lt;&gt;""),"SEM LOTE",IF(AND(Q4824&lt;&gt;"",Q4824&gt;=Parametros!$B$11),"PARADO/SEM GIRO","OK"))))))))))</f>
        <v>PARADO/SEM GIRO</v>
      </c>
      <c r="T4824" s="29" t="n">
        <f aca="false">IF(AND($S4824="PARADO/SEM GIRO",$K4824="KG",OR(Painel!$B$5="(Todos)",A4824=Painel!$B$5)*OR(Painel!$E$5="(Todos)",P4824=Painel!$E$5)),$J4824+ROW()/10000000,"")</f>
        <v>800.0004824</v>
      </c>
      <c r="U4824" s="29" t="str">
        <f aca="false">IF(AND($S4824="VENCIDO",$K4824="KG",OR(Painel!$B$5="(Todos)",A4824=Painel!$B$5)*OR(Painel!$E$5="(Todos)",P4824=Painel!$E$5)),$J4824+ROW()/10000000,"")</f>
        <v/>
      </c>
    </row>
    <row r="4825" customFormat="false" ht="15" hidden="false" customHeight="false" outlineLevel="0" collapsed="false">
      <c r="A4825" s="29" t="s">
        <v>52</v>
      </c>
      <c r="B4825" s="29" t="s">
        <v>8945</v>
      </c>
      <c r="C4825" s="29" t="s">
        <v>115</v>
      </c>
      <c r="D4825" s="29"/>
      <c r="E4825" s="29" t="n">
        <v>0</v>
      </c>
      <c r="F4825" s="29"/>
      <c r="G4825" s="29"/>
      <c r="H4825" s="30" t="n">
        <v>0</v>
      </c>
      <c r="I4825" s="29"/>
      <c r="J4825" s="30" t="n">
        <v>0</v>
      </c>
      <c r="K4825" s="29"/>
      <c r="L4825" s="29" t="s">
        <v>116</v>
      </c>
      <c r="M4825" s="29"/>
      <c r="N4825" s="29"/>
      <c r="O4825" s="29"/>
      <c r="P4825" s="29"/>
      <c r="Q4825" s="29" t="n">
        <f aca="false">IFERROR(VALUE(L4825),"")</f>
        <v>0</v>
      </c>
      <c r="R4825" s="29" t="str">
        <f aca="true">IF(O4825="","",O4825-TODAY())</f>
        <v/>
      </c>
      <c r="S4825" s="29" t="str">
        <f aca="false">IF(C4825="&lt;&lt; vazio &gt;&gt;","VAZIA",IF(AND(O4825&lt;&gt;"",R4825&lt;0),"VENCIDO",IF(AND(O4825&lt;&gt;"",R4825&lt;=Parametros!$B$10),"PRÓX. VENCIMENTO",IF(F4825="Q","QUALIDADE",IF(F4825="S","BLOQUEADO",IF(F4825="R","RESTRITO/DEVOLUÇÃO",IF(OR(N4825="QUAR",N4825="QRES"),"QUARENTENA",IF(OR(B4825="DESCARTE",B4825="DEVOLUÇÃO"),"DESCARTE/DEVOLUÇÃO",IF(AND(D4825="",K4825&lt;&gt;""),"SEM LOTE",IF(AND(Q4825&lt;&gt;"",Q4825&gt;=Parametros!$B$11),"PARADO/SEM GIRO","OK"))))))))))</f>
        <v>VAZIA</v>
      </c>
      <c r="T4825" s="29" t="str">
        <f aca="false">IF(AND($S4825="PARADO/SEM GIRO",$K4825="KG",OR(Painel!$B$5="(Todos)",A4825=Painel!$B$5)*OR(Painel!$E$5="(Todos)",P4825=Painel!$E$5)),$J4825+ROW()/10000000,"")</f>
        <v/>
      </c>
      <c r="U4825" s="29" t="str">
        <f aca="false">IF(AND($S4825="VENCIDO",$K4825="KG",OR(Painel!$B$5="(Todos)",A4825=Painel!$B$5)*OR(Painel!$E$5="(Todos)",P4825=Painel!$E$5)),$J4825+ROW()/10000000,"")</f>
        <v/>
      </c>
    </row>
    <row r="4826" customFormat="false" ht="15" hidden="false" customHeight="false" outlineLevel="0" collapsed="false">
      <c r="A4826" s="29" t="s">
        <v>52</v>
      </c>
      <c r="B4826" s="29" t="s">
        <v>8946</v>
      </c>
      <c r="C4826" s="29" t="s">
        <v>4872</v>
      </c>
      <c r="D4826" s="29" t="s">
        <v>4873</v>
      </c>
      <c r="E4826" s="29" t="n">
        <v>1</v>
      </c>
      <c r="F4826" s="29"/>
      <c r="G4826" s="29" t="s">
        <v>8947</v>
      </c>
      <c r="H4826" s="30" t="n">
        <v>1000</v>
      </c>
      <c r="I4826" s="31" t="n">
        <v>46183</v>
      </c>
      <c r="J4826" s="30" t="n">
        <v>1000</v>
      </c>
      <c r="K4826" s="29" t="s">
        <v>120</v>
      </c>
      <c r="L4826" s="29" t="s">
        <v>1096</v>
      </c>
      <c r="M4826" s="29"/>
      <c r="N4826" s="29" t="s">
        <v>122</v>
      </c>
      <c r="O4826" s="31" t="n">
        <v>46904</v>
      </c>
      <c r="P4826" s="29" t="s">
        <v>123</v>
      </c>
      <c r="Q4826" s="29" t="n">
        <f aca="false">IFERROR(VALUE(L4826),"")</f>
        <v>102</v>
      </c>
      <c r="R4826" s="29" t="n">
        <f aca="true">IF(O4826="","",O4826-TODAY())</f>
        <v>619</v>
      </c>
      <c r="S4826" s="29" t="str">
        <f aca="false">IF(C4826="&lt;&lt; vazio &gt;&gt;","VAZIA",IF(AND(O4826&lt;&gt;"",R4826&lt;0),"VENCIDO",IF(AND(O4826&lt;&gt;"",R4826&lt;=Parametros!$B$10),"PRÓX. VENCIMENTO",IF(F4826="Q","QUALIDADE",IF(F4826="S","BLOQUEADO",IF(F4826="R","RESTRITO/DEVOLUÇÃO",IF(OR(N4826="QUAR",N4826="QRES"),"QUARENTENA",IF(OR(B4826="DESCARTE",B4826="DEVOLUÇÃO"),"DESCARTE/DEVOLUÇÃO",IF(AND(D4826="",K4826&lt;&gt;""),"SEM LOTE",IF(AND(Q4826&lt;&gt;"",Q4826&gt;=Parametros!$B$11),"PARADO/SEM GIRO","OK"))))))))))</f>
        <v>PARADO/SEM GIRO</v>
      </c>
      <c r="T4826" s="29" t="n">
        <f aca="false">IF(AND($S4826="PARADO/SEM GIRO",$K4826="KG",OR(Painel!$B$5="(Todos)",A4826=Painel!$B$5)*OR(Painel!$E$5="(Todos)",P4826=Painel!$E$5)),$J4826+ROW()/10000000,"")</f>
        <v>1000.0004826</v>
      </c>
      <c r="U4826" s="29" t="str">
        <f aca="false">IF(AND($S4826="VENCIDO",$K4826="KG",OR(Painel!$B$5="(Todos)",A4826=Painel!$B$5)*OR(Painel!$E$5="(Todos)",P4826=Painel!$E$5)),$J4826+ROW()/10000000,"")</f>
        <v/>
      </c>
    </row>
    <row r="4827" customFormat="false" ht="15" hidden="false" customHeight="false" outlineLevel="0" collapsed="false">
      <c r="A4827" s="29" t="s">
        <v>52</v>
      </c>
      <c r="B4827" s="29" t="s">
        <v>8948</v>
      </c>
      <c r="C4827" s="29" t="s">
        <v>115</v>
      </c>
      <c r="D4827" s="29"/>
      <c r="E4827" s="29" t="n">
        <v>0</v>
      </c>
      <c r="F4827" s="29"/>
      <c r="G4827" s="29"/>
      <c r="H4827" s="30" t="n">
        <v>0</v>
      </c>
      <c r="I4827" s="29"/>
      <c r="J4827" s="30" t="n">
        <v>0</v>
      </c>
      <c r="K4827" s="29"/>
      <c r="L4827" s="29" t="s">
        <v>116</v>
      </c>
      <c r="M4827" s="29"/>
      <c r="N4827" s="29"/>
      <c r="O4827" s="29"/>
      <c r="P4827" s="29"/>
      <c r="Q4827" s="29" t="n">
        <f aca="false">IFERROR(VALUE(L4827),"")</f>
        <v>0</v>
      </c>
      <c r="R4827" s="29" t="str">
        <f aca="true">IF(O4827="","",O4827-TODAY())</f>
        <v/>
      </c>
      <c r="S4827" s="29" t="str">
        <f aca="false">IF(C4827="&lt;&lt; vazio &gt;&gt;","VAZIA",IF(AND(O4827&lt;&gt;"",R4827&lt;0),"VENCIDO",IF(AND(O4827&lt;&gt;"",R4827&lt;=Parametros!$B$10),"PRÓX. VENCIMENTO",IF(F4827="Q","QUALIDADE",IF(F4827="S","BLOQUEADO",IF(F4827="R","RESTRITO/DEVOLUÇÃO",IF(OR(N4827="QUAR",N4827="QRES"),"QUARENTENA",IF(OR(B4827="DESCARTE",B4827="DEVOLUÇÃO"),"DESCARTE/DEVOLUÇÃO",IF(AND(D4827="",K4827&lt;&gt;""),"SEM LOTE",IF(AND(Q4827&lt;&gt;"",Q4827&gt;=Parametros!$B$11),"PARADO/SEM GIRO","OK"))))))))))</f>
        <v>VAZIA</v>
      </c>
      <c r="T4827" s="29" t="str">
        <f aca="false">IF(AND($S4827="PARADO/SEM GIRO",$K4827="KG",OR(Painel!$B$5="(Todos)",A4827=Painel!$B$5)*OR(Painel!$E$5="(Todos)",P4827=Painel!$E$5)),$J4827+ROW()/10000000,"")</f>
        <v/>
      </c>
      <c r="U4827" s="29" t="str">
        <f aca="false">IF(AND($S4827="VENCIDO",$K4827="KG",OR(Painel!$B$5="(Todos)",A4827=Painel!$B$5)*OR(Painel!$E$5="(Todos)",P4827=Painel!$E$5)),$J4827+ROW()/10000000,"")</f>
        <v/>
      </c>
    </row>
    <row r="4828" customFormat="false" ht="15" hidden="false" customHeight="false" outlineLevel="0" collapsed="false">
      <c r="A4828" s="29" t="s">
        <v>52</v>
      </c>
      <c r="B4828" s="29" t="s">
        <v>8949</v>
      </c>
      <c r="C4828" s="29" t="s">
        <v>369</v>
      </c>
      <c r="D4828" s="29" t="s">
        <v>370</v>
      </c>
      <c r="E4828" s="29" t="n">
        <v>1</v>
      </c>
      <c r="F4828" s="29"/>
      <c r="G4828" s="29" t="s">
        <v>8950</v>
      </c>
      <c r="H4828" s="30" t="n">
        <v>999.9</v>
      </c>
      <c r="I4828" s="31" t="n">
        <v>46260</v>
      </c>
      <c r="J4828" s="30" t="n">
        <v>999.9</v>
      </c>
      <c r="K4828" s="29" t="s">
        <v>120</v>
      </c>
      <c r="L4828" s="29" t="s">
        <v>2223</v>
      </c>
      <c r="M4828" s="29"/>
      <c r="N4828" s="29" t="s">
        <v>122</v>
      </c>
      <c r="O4828" s="31" t="n">
        <v>46800</v>
      </c>
      <c r="P4828" s="29" t="s">
        <v>123</v>
      </c>
      <c r="Q4828" s="29" t="n">
        <f aca="false">IFERROR(VALUE(L4828),"")</f>
        <v>25</v>
      </c>
      <c r="R4828" s="29" t="n">
        <f aca="true">IF(O4828="","",O4828-TODAY())</f>
        <v>515</v>
      </c>
      <c r="S4828" s="29" t="str">
        <f aca="false">IF(C4828="&lt;&lt; vazio &gt;&gt;","VAZIA",IF(AND(O4828&lt;&gt;"",R4828&lt;0),"VENCIDO",IF(AND(O4828&lt;&gt;"",R4828&lt;=Parametros!$B$10),"PRÓX. VENCIMENTO",IF(F4828="Q","QUALIDADE",IF(F4828="S","BLOQUEADO",IF(F4828="R","RESTRITO/DEVOLUÇÃO",IF(OR(N4828="QUAR",N4828="QRES"),"QUARENTENA",IF(OR(B4828="DESCARTE",B4828="DEVOLUÇÃO"),"DESCARTE/DEVOLUÇÃO",IF(AND(D4828="",K4828&lt;&gt;""),"SEM LOTE",IF(AND(Q4828&lt;&gt;"",Q4828&gt;=Parametros!$B$11),"PARADO/SEM GIRO","OK"))))))))))</f>
        <v>OK</v>
      </c>
      <c r="T4828" s="29" t="str">
        <f aca="false">IF(AND($S4828="PARADO/SEM GIRO",$K4828="KG",OR(Painel!$B$5="(Todos)",A4828=Painel!$B$5)*OR(Painel!$E$5="(Todos)",P4828=Painel!$E$5)),$J4828+ROW()/10000000,"")</f>
        <v/>
      </c>
      <c r="U4828" s="29" t="str">
        <f aca="false">IF(AND($S4828="VENCIDO",$K4828="KG",OR(Painel!$B$5="(Todos)",A4828=Painel!$B$5)*OR(Painel!$E$5="(Todos)",P4828=Painel!$E$5)),$J4828+ROW()/10000000,"")</f>
        <v/>
      </c>
    </row>
    <row r="4829" customFormat="false" ht="15" hidden="false" customHeight="false" outlineLevel="0" collapsed="false">
      <c r="A4829" s="29" t="s">
        <v>52</v>
      </c>
      <c r="B4829" s="29" t="s">
        <v>8951</v>
      </c>
      <c r="C4829" s="29" t="s">
        <v>876</v>
      </c>
      <c r="D4829" s="29" t="s">
        <v>7430</v>
      </c>
      <c r="E4829" s="29" t="n">
        <v>1</v>
      </c>
      <c r="F4829" s="29"/>
      <c r="G4829" s="29" t="s">
        <v>8952</v>
      </c>
      <c r="H4829" s="30" t="n">
        <v>720</v>
      </c>
      <c r="I4829" s="31" t="n">
        <v>46279</v>
      </c>
      <c r="J4829" s="30" t="n">
        <v>720</v>
      </c>
      <c r="K4829" s="29" t="s">
        <v>120</v>
      </c>
      <c r="L4829" s="29" t="s">
        <v>350</v>
      </c>
      <c r="M4829" s="29"/>
      <c r="N4829" s="29" t="s">
        <v>122</v>
      </c>
      <c r="O4829" s="31" t="n">
        <v>46820</v>
      </c>
      <c r="P4829" s="29" t="s">
        <v>123</v>
      </c>
      <c r="Q4829" s="29" t="n">
        <f aca="false">IFERROR(VALUE(L4829),"")</f>
        <v>6</v>
      </c>
      <c r="R4829" s="29" t="n">
        <f aca="true">IF(O4829="","",O4829-TODAY())</f>
        <v>535</v>
      </c>
      <c r="S4829" s="29" t="str">
        <f aca="false">IF(C4829="&lt;&lt; vazio &gt;&gt;","VAZIA",IF(AND(O4829&lt;&gt;"",R4829&lt;0),"VENCIDO",IF(AND(O4829&lt;&gt;"",R4829&lt;=Parametros!$B$10),"PRÓX. VENCIMENTO",IF(F4829="Q","QUALIDADE",IF(F4829="S","BLOQUEADO",IF(F4829="R","RESTRITO/DEVOLUÇÃO",IF(OR(N4829="QUAR",N4829="QRES"),"QUARENTENA",IF(OR(B4829="DESCARTE",B4829="DEVOLUÇÃO"),"DESCARTE/DEVOLUÇÃO",IF(AND(D4829="",K4829&lt;&gt;""),"SEM LOTE",IF(AND(Q4829&lt;&gt;"",Q4829&gt;=Parametros!$B$11),"PARADO/SEM GIRO","OK"))))))))))</f>
        <v>OK</v>
      </c>
      <c r="T4829" s="29" t="str">
        <f aca="false">IF(AND($S4829="PARADO/SEM GIRO",$K4829="KG",OR(Painel!$B$5="(Todos)",A4829=Painel!$B$5)*OR(Painel!$E$5="(Todos)",P4829=Painel!$E$5)),$J4829+ROW()/10000000,"")</f>
        <v/>
      </c>
      <c r="U4829" s="29" t="str">
        <f aca="false">IF(AND($S4829="VENCIDO",$K4829="KG",OR(Painel!$B$5="(Todos)",A4829=Painel!$B$5)*OR(Painel!$E$5="(Todos)",P4829=Painel!$E$5)),$J4829+ROW()/10000000,"")</f>
        <v/>
      </c>
    </row>
    <row r="4830" customFormat="false" ht="15" hidden="false" customHeight="false" outlineLevel="0" collapsed="false">
      <c r="A4830" s="29" t="s">
        <v>52</v>
      </c>
      <c r="B4830" s="29" t="s">
        <v>8953</v>
      </c>
      <c r="C4830" s="29" t="s">
        <v>362</v>
      </c>
      <c r="D4830" s="29" t="s">
        <v>8415</v>
      </c>
      <c r="E4830" s="29" t="n">
        <v>1</v>
      </c>
      <c r="F4830" s="29"/>
      <c r="G4830" s="29" t="s">
        <v>8954</v>
      </c>
      <c r="H4830" s="30" t="n">
        <v>727.2</v>
      </c>
      <c r="I4830" s="31" t="n">
        <v>46240</v>
      </c>
      <c r="J4830" s="30" t="n">
        <v>727.2</v>
      </c>
      <c r="K4830" s="29" t="s">
        <v>120</v>
      </c>
      <c r="L4830" s="29" t="s">
        <v>1330</v>
      </c>
      <c r="M4830" s="29"/>
      <c r="N4830" s="29" t="s">
        <v>122</v>
      </c>
      <c r="O4830" s="31" t="n">
        <v>46967</v>
      </c>
      <c r="P4830" s="29" t="s">
        <v>123</v>
      </c>
      <c r="Q4830" s="29" t="n">
        <f aca="false">IFERROR(VALUE(L4830),"")</f>
        <v>45</v>
      </c>
      <c r="R4830" s="29" t="n">
        <f aca="true">IF(O4830="","",O4830-TODAY())</f>
        <v>682</v>
      </c>
      <c r="S4830" s="29" t="str">
        <f aca="false">IF(C4830="&lt;&lt; vazio &gt;&gt;","VAZIA",IF(AND(O4830&lt;&gt;"",R4830&lt;0),"VENCIDO",IF(AND(O4830&lt;&gt;"",R4830&lt;=Parametros!$B$10),"PRÓX. VENCIMENTO",IF(F4830="Q","QUALIDADE",IF(F4830="S","BLOQUEADO",IF(F4830="R","RESTRITO/DEVOLUÇÃO",IF(OR(N4830="QUAR",N4830="QRES"),"QUARENTENA",IF(OR(B4830="DESCARTE",B4830="DEVOLUÇÃO"),"DESCARTE/DEVOLUÇÃO",IF(AND(D4830="",K4830&lt;&gt;""),"SEM LOTE",IF(AND(Q4830&lt;&gt;"",Q4830&gt;=Parametros!$B$11),"PARADO/SEM GIRO","OK"))))))))))</f>
        <v>OK</v>
      </c>
      <c r="T4830" s="29" t="str">
        <f aca="false">IF(AND($S4830="PARADO/SEM GIRO",$K4830="KG",OR(Painel!$B$5="(Todos)",A4830=Painel!$B$5)*OR(Painel!$E$5="(Todos)",P4830=Painel!$E$5)),$J4830+ROW()/10000000,"")</f>
        <v/>
      </c>
      <c r="U4830" s="29" t="str">
        <f aca="false">IF(AND($S4830="VENCIDO",$K4830="KG",OR(Painel!$B$5="(Todos)",A4830=Painel!$B$5)*OR(Painel!$E$5="(Todos)",P4830=Painel!$E$5)),$J4830+ROW()/10000000,"")</f>
        <v/>
      </c>
    </row>
    <row r="4831" customFormat="false" ht="15" hidden="false" customHeight="false" outlineLevel="0" collapsed="false">
      <c r="A4831" s="29" t="s">
        <v>52</v>
      </c>
      <c r="B4831" s="29" t="s">
        <v>8955</v>
      </c>
      <c r="C4831" s="29" t="s">
        <v>447</v>
      </c>
      <c r="D4831" s="29" t="s">
        <v>448</v>
      </c>
      <c r="E4831" s="29" t="n">
        <v>1</v>
      </c>
      <c r="F4831" s="29"/>
      <c r="G4831" s="29" t="s">
        <v>8956</v>
      </c>
      <c r="H4831" s="30" t="n">
        <v>727.2</v>
      </c>
      <c r="I4831" s="31" t="n">
        <v>46261</v>
      </c>
      <c r="J4831" s="30" t="n">
        <v>727.2</v>
      </c>
      <c r="K4831" s="29" t="s">
        <v>120</v>
      </c>
      <c r="L4831" s="29" t="s">
        <v>938</v>
      </c>
      <c r="M4831" s="29"/>
      <c r="N4831" s="29" t="s">
        <v>122</v>
      </c>
      <c r="O4831" s="31" t="n">
        <v>46805</v>
      </c>
      <c r="P4831" s="29" t="s">
        <v>123</v>
      </c>
      <c r="Q4831" s="29" t="n">
        <f aca="false">IFERROR(VALUE(L4831),"")</f>
        <v>24</v>
      </c>
      <c r="R4831" s="29" t="n">
        <f aca="true">IF(O4831="","",O4831-TODAY())</f>
        <v>520</v>
      </c>
      <c r="S4831" s="29" t="str">
        <f aca="false">IF(C4831="&lt;&lt; vazio &gt;&gt;","VAZIA",IF(AND(O4831&lt;&gt;"",R4831&lt;0),"VENCIDO",IF(AND(O4831&lt;&gt;"",R4831&lt;=Parametros!$B$10),"PRÓX. VENCIMENTO",IF(F4831="Q","QUALIDADE",IF(F4831="S","BLOQUEADO",IF(F4831="R","RESTRITO/DEVOLUÇÃO",IF(OR(N4831="QUAR",N4831="QRES"),"QUARENTENA",IF(OR(B4831="DESCARTE",B4831="DEVOLUÇÃO"),"DESCARTE/DEVOLUÇÃO",IF(AND(D4831="",K4831&lt;&gt;""),"SEM LOTE",IF(AND(Q4831&lt;&gt;"",Q4831&gt;=Parametros!$B$11),"PARADO/SEM GIRO","OK"))))))))))</f>
        <v>OK</v>
      </c>
      <c r="T4831" s="29" t="str">
        <f aca="false">IF(AND($S4831="PARADO/SEM GIRO",$K4831="KG",OR(Painel!$B$5="(Todos)",A4831=Painel!$B$5)*OR(Painel!$E$5="(Todos)",P4831=Painel!$E$5)),$J4831+ROW()/10000000,"")</f>
        <v/>
      </c>
      <c r="U4831" s="29" t="str">
        <f aca="false">IF(AND($S4831="VENCIDO",$K4831="KG",OR(Painel!$B$5="(Todos)",A4831=Painel!$B$5)*OR(Painel!$E$5="(Todos)",P4831=Painel!$E$5)),$J4831+ROW()/10000000,"")</f>
        <v/>
      </c>
    </row>
    <row r="4832" customFormat="false" ht="15" hidden="false" customHeight="false" outlineLevel="0" collapsed="false">
      <c r="A4832" s="29" t="s">
        <v>52</v>
      </c>
      <c r="B4832" s="29" t="s">
        <v>8957</v>
      </c>
      <c r="C4832" s="29" t="s">
        <v>785</v>
      </c>
      <c r="D4832" s="29" t="s">
        <v>4333</v>
      </c>
      <c r="E4832" s="29" t="n">
        <v>1</v>
      </c>
      <c r="F4832" s="29"/>
      <c r="G4832" s="29" t="s">
        <v>8958</v>
      </c>
      <c r="H4832" s="30" t="n">
        <v>1000</v>
      </c>
      <c r="I4832" s="31" t="n">
        <v>46273</v>
      </c>
      <c r="J4832" s="30" t="n">
        <v>1000</v>
      </c>
      <c r="K4832" s="29" t="s">
        <v>120</v>
      </c>
      <c r="L4832" s="29" t="s">
        <v>149</v>
      </c>
      <c r="M4832" s="29"/>
      <c r="N4832" s="29" t="s">
        <v>122</v>
      </c>
      <c r="O4832" s="31" t="n">
        <v>46811</v>
      </c>
      <c r="P4832" s="29" t="s">
        <v>123</v>
      </c>
      <c r="Q4832" s="29" t="n">
        <f aca="false">IFERROR(VALUE(L4832),"")</f>
        <v>12</v>
      </c>
      <c r="R4832" s="29" t="n">
        <f aca="true">IF(O4832="","",O4832-TODAY())</f>
        <v>526</v>
      </c>
      <c r="S4832" s="29" t="str">
        <f aca="false">IF(C4832="&lt;&lt; vazio &gt;&gt;","VAZIA",IF(AND(O4832&lt;&gt;"",R4832&lt;0),"VENCIDO",IF(AND(O4832&lt;&gt;"",R4832&lt;=Parametros!$B$10),"PRÓX. VENCIMENTO",IF(F4832="Q","QUALIDADE",IF(F4832="S","BLOQUEADO",IF(F4832="R","RESTRITO/DEVOLUÇÃO",IF(OR(N4832="QUAR",N4832="QRES"),"QUARENTENA",IF(OR(B4832="DESCARTE",B4832="DEVOLUÇÃO"),"DESCARTE/DEVOLUÇÃO",IF(AND(D4832="",K4832&lt;&gt;""),"SEM LOTE",IF(AND(Q4832&lt;&gt;"",Q4832&gt;=Parametros!$B$11),"PARADO/SEM GIRO","OK"))))))))))</f>
        <v>OK</v>
      </c>
      <c r="T4832" s="29" t="str">
        <f aca="false">IF(AND($S4832="PARADO/SEM GIRO",$K4832="KG",OR(Painel!$B$5="(Todos)",A4832=Painel!$B$5)*OR(Painel!$E$5="(Todos)",P4832=Painel!$E$5)),$J4832+ROW()/10000000,"")</f>
        <v/>
      </c>
      <c r="U4832" s="29" t="str">
        <f aca="false">IF(AND($S4832="VENCIDO",$K4832="KG",OR(Painel!$B$5="(Todos)",A4832=Painel!$B$5)*OR(Painel!$E$5="(Todos)",P4832=Painel!$E$5)),$J4832+ROW()/10000000,"")</f>
        <v/>
      </c>
    </row>
    <row r="4833" customFormat="false" ht="15" hidden="false" customHeight="false" outlineLevel="0" collapsed="false">
      <c r="A4833" s="29" t="s">
        <v>52</v>
      </c>
      <c r="B4833" s="29" t="s">
        <v>8959</v>
      </c>
      <c r="C4833" s="29" t="s">
        <v>115</v>
      </c>
      <c r="D4833" s="29"/>
      <c r="E4833" s="29" t="n">
        <v>0</v>
      </c>
      <c r="F4833" s="29"/>
      <c r="G4833" s="29"/>
      <c r="H4833" s="30" t="n">
        <v>0</v>
      </c>
      <c r="I4833" s="29"/>
      <c r="J4833" s="30" t="n">
        <v>0</v>
      </c>
      <c r="K4833" s="29"/>
      <c r="L4833" s="29" t="s">
        <v>116</v>
      </c>
      <c r="M4833" s="29"/>
      <c r="N4833" s="29"/>
      <c r="O4833" s="29"/>
      <c r="P4833" s="29"/>
      <c r="Q4833" s="29" t="n">
        <f aca="false">IFERROR(VALUE(L4833),"")</f>
        <v>0</v>
      </c>
      <c r="R4833" s="29" t="str">
        <f aca="true">IF(O4833="","",O4833-TODAY())</f>
        <v/>
      </c>
      <c r="S4833" s="29" t="str">
        <f aca="false">IF(C4833="&lt;&lt; vazio &gt;&gt;","VAZIA",IF(AND(O4833&lt;&gt;"",R4833&lt;0),"VENCIDO",IF(AND(O4833&lt;&gt;"",R4833&lt;=Parametros!$B$10),"PRÓX. VENCIMENTO",IF(F4833="Q","QUALIDADE",IF(F4833="S","BLOQUEADO",IF(F4833="R","RESTRITO/DEVOLUÇÃO",IF(OR(N4833="QUAR",N4833="QRES"),"QUARENTENA",IF(OR(B4833="DESCARTE",B4833="DEVOLUÇÃO"),"DESCARTE/DEVOLUÇÃO",IF(AND(D4833="",K4833&lt;&gt;""),"SEM LOTE",IF(AND(Q4833&lt;&gt;"",Q4833&gt;=Parametros!$B$11),"PARADO/SEM GIRO","OK"))))))))))</f>
        <v>VAZIA</v>
      </c>
      <c r="T4833" s="29" t="str">
        <f aca="false">IF(AND($S4833="PARADO/SEM GIRO",$K4833="KG",OR(Painel!$B$5="(Todos)",A4833=Painel!$B$5)*OR(Painel!$E$5="(Todos)",P4833=Painel!$E$5)),$J4833+ROW()/10000000,"")</f>
        <v/>
      </c>
      <c r="U4833" s="29" t="str">
        <f aca="false">IF(AND($S4833="VENCIDO",$K4833="KG",OR(Painel!$B$5="(Todos)",A4833=Painel!$B$5)*OR(Painel!$E$5="(Todos)",P4833=Painel!$E$5)),$J4833+ROW()/10000000,"")</f>
        <v/>
      </c>
    </row>
    <row r="4834" customFormat="false" ht="15" hidden="false" customHeight="false" outlineLevel="0" collapsed="false">
      <c r="A4834" s="29" t="s">
        <v>52</v>
      </c>
      <c r="B4834" s="29" t="s">
        <v>8960</v>
      </c>
      <c r="C4834" s="29" t="s">
        <v>161</v>
      </c>
      <c r="D4834" s="29" t="s">
        <v>1179</v>
      </c>
      <c r="E4834" s="29" t="n">
        <v>1</v>
      </c>
      <c r="F4834" s="29"/>
      <c r="G4834" s="29" t="s">
        <v>8961</v>
      </c>
      <c r="H4834" s="30" t="n">
        <v>999.9</v>
      </c>
      <c r="I4834" s="31" t="n">
        <v>46235</v>
      </c>
      <c r="J4834" s="30" t="n">
        <v>999.9</v>
      </c>
      <c r="K4834" s="29" t="s">
        <v>120</v>
      </c>
      <c r="L4834" s="29" t="s">
        <v>694</v>
      </c>
      <c r="M4834" s="29"/>
      <c r="N4834" s="29" t="s">
        <v>122</v>
      </c>
      <c r="O4834" s="31" t="n">
        <v>46743</v>
      </c>
      <c r="P4834" s="29" t="s">
        <v>123</v>
      </c>
      <c r="Q4834" s="29" t="n">
        <f aca="false">IFERROR(VALUE(L4834),"")</f>
        <v>50</v>
      </c>
      <c r="R4834" s="29" t="n">
        <f aca="true">IF(O4834="","",O4834-TODAY())</f>
        <v>458</v>
      </c>
      <c r="S4834" s="29" t="str">
        <f aca="false">IF(C4834="&lt;&lt; vazio &gt;&gt;","VAZIA",IF(AND(O4834&lt;&gt;"",R4834&lt;0),"VENCIDO",IF(AND(O4834&lt;&gt;"",R4834&lt;=Parametros!$B$10),"PRÓX. VENCIMENTO",IF(F4834="Q","QUALIDADE",IF(F4834="S","BLOQUEADO",IF(F4834="R","RESTRITO/DEVOLUÇÃO",IF(OR(N4834="QUAR",N4834="QRES"),"QUARENTENA",IF(OR(B4834="DESCARTE",B4834="DEVOLUÇÃO"),"DESCARTE/DEVOLUÇÃO",IF(AND(D4834="",K4834&lt;&gt;""),"SEM LOTE",IF(AND(Q4834&lt;&gt;"",Q4834&gt;=Parametros!$B$11),"PARADO/SEM GIRO","OK"))))))))))</f>
        <v>OK</v>
      </c>
      <c r="T4834" s="29" t="str">
        <f aca="false">IF(AND($S4834="PARADO/SEM GIRO",$K4834="KG",OR(Painel!$B$5="(Todos)",A4834=Painel!$B$5)*OR(Painel!$E$5="(Todos)",P4834=Painel!$E$5)),$J4834+ROW()/10000000,"")</f>
        <v/>
      </c>
      <c r="U4834" s="29" t="str">
        <f aca="false">IF(AND($S4834="VENCIDO",$K4834="KG",OR(Painel!$B$5="(Todos)",A4834=Painel!$B$5)*OR(Painel!$E$5="(Todos)",P4834=Painel!$E$5)),$J4834+ROW()/10000000,"")</f>
        <v/>
      </c>
    </row>
    <row r="4835" customFormat="false" ht="15" hidden="false" customHeight="false" outlineLevel="0" collapsed="false">
      <c r="A4835" s="29" t="s">
        <v>52</v>
      </c>
      <c r="B4835" s="29" t="s">
        <v>8962</v>
      </c>
      <c r="C4835" s="29" t="s">
        <v>317</v>
      </c>
      <c r="D4835" s="29" t="s">
        <v>3446</v>
      </c>
      <c r="E4835" s="29" t="n">
        <v>1</v>
      </c>
      <c r="F4835" s="29" t="s">
        <v>268</v>
      </c>
      <c r="G4835" s="29" t="s">
        <v>8963</v>
      </c>
      <c r="H4835" s="30" t="n">
        <v>590.4</v>
      </c>
      <c r="I4835" s="31" t="n">
        <v>46285</v>
      </c>
      <c r="J4835" s="30" t="n">
        <v>590.4</v>
      </c>
      <c r="K4835" s="29" t="s">
        <v>120</v>
      </c>
      <c r="L4835" s="29" t="s">
        <v>116</v>
      </c>
      <c r="M4835" s="29"/>
      <c r="N4835" s="29" t="s">
        <v>122</v>
      </c>
      <c r="O4835" s="31" t="n">
        <v>46832</v>
      </c>
      <c r="P4835" s="29" t="s">
        <v>123</v>
      </c>
      <c r="Q4835" s="29" t="n">
        <f aca="false">IFERROR(VALUE(L4835),"")</f>
        <v>0</v>
      </c>
      <c r="R4835" s="29" t="n">
        <f aca="true">IF(O4835="","",O4835-TODAY())</f>
        <v>547</v>
      </c>
      <c r="S4835" s="29" t="str">
        <f aca="false">IF(C4835="&lt;&lt; vazio &gt;&gt;","VAZIA",IF(AND(O4835&lt;&gt;"",R4835&lt;0),"VENCIDO",IF(AND(O4835&lt;&gt;"",R4835&lt;=Parametros!$B$10),"PRÓX. VENCIMENTO",IF(F4835="Q","QUALIDADE",IF(F4835="S","BLOQUEADO",IF(F4835="R","RESTRITO/DEVOLUÇÃO",IF(OR(N4835="QUAR",N4835="QRES"),"QUARENTENA",IF(OR(B4835="DESCARTE",B4835="DEVOLUÇÃO"),"DESCARTE/DEVOLUÇÃO",IF(AND(D4835="",K4835&lt;&gt;""),"SEM LOTE",IF(AND(Q4835&lt;&gt;"",Q4835&gt;=Parametros!$B$11),"PARADO/SEM GIRO","OK"))))))))))</f>
        <v>QUALIDADE</v>
      </c>
      <c r="T4835" s="29" t="str">
        <f aca="false">IF(AND($S4835="PARADO/SEM GIRO",$K4835="KG",OR(Painel!$B$5="(Todos)",A4835=Painel!$B$5)*OR(Painel!$E$5="(Todos)",P4835=Painel!$E$5)),$J4835+ROW()/10000000,"")</f>
        <v/>
      </c>
      <c r="U4835" s="29" t="str">
        <f aca="false">IF(AND($S4835="VENCIDO",$K4835="KG",OR(Painel!$B$5="(Todos)",A4835=Painel!$B$5)*OR(Painel!$E$5="(Todos)",P4835=Painel!$E$5)),$J4835+ROW()/10000000,"")</f>
        <v/>
      </c>
    </row>
    <row r="4836" customFormat="false" ht="15" hidden="false" customHeight="false" outlineLevel="0" collapsed="false">
      <c r="A4836" s="29" t="s">
        <v>52</v>
      </c>
      <c r="B4836" s="29" t="s">
        <v>8964</v>
      </c>
      <c r="C4836" s="29" t="s">
        <v>186</v>
      </c>
      <c r="D4836" s="29" t="s">
        <v>3527</v>
      </c>
      <c r="E4836" s="29" t="n">
        <v>1</v>
      </c>
      <c r="F4836" s="29" t="s">
        <v>268</v>
      </c>
      <c r="G4836" s="29" t="s">
        <v>8965</v>
      </c>
      <c r="H4836" s="30" t="n">
        <v>545.4</v>
      </c>
      <c r="I4836" s="31" t="n">
        <v>46285</v>
      </c>
      <c r="J4836" s="30" t="n">
        <v>545.4</v>
      </c>
      <c r="K4836" s="29" t="s">
        <v>120</v>
      </c>
      <c r="L4836" s="29" t="s">
        <v>116</v>
      </c>
      <c r="M4836" s="29"/>
      <c r="N4836" s="29" t="s">
        <v>122</v>
      </c>
      <c r="O4836" s="31" t="n">
        <v>46832</v>
      </c>
      <c r="P4836" s="29" t="s">
        <v>123</v>
      </c>
      <c r="Q4836" s="29" t="n">
        <f aca="false">IFERROR(VALUE(L4836),"")</f>
        <v>0</v>
      </c>
      <c r="R4836" s="29" t="n">
        <f aca="true">IF(O4836="","",O4836-TODAY())</f>
        <v>547</v>
      </c>
      <c r="S4836" s="29" t="str">
        <f aca="false">IF(C4836="&lt;&lt; vazio &gt;&gt;","VAZIA",IF(AND(O4836&lt;&gt;"",R4836&lt;0),"VENCIDO",IF(AND(O4836&lt;&gt;"",R4836&lt;=Parametros!$B$10),"PRÓX. VENCIMENTO",IF(F4836="Q","QUALIDADE",IF(F4836="S","BLOQUEADO",IF(F4836="R","RESTRITO/DEVOLUÇÃO",IF(OR(N4836="QUAR",N4836="QRES"),"QUARENTENA",IF(OR(B4836="DESCARTE",B4836="DEVOLUÇÃO"),"DESCARTE/DEVOLUÇÃO",IF(AND(D4836="",K4836&lt;&gt;""),"SEM LOTE",IF(AND(Q4836&lt;&gt;"",Q4836&gt;=Parametros!$B$11),"PARADO/SEM GIRO","OK"))))))))))</f>
        <v>QUALIDADE</v>
      </c>
      <c r="T4836" s="29" t="str">
        <f aca="false">IF(AND($S4836="PARADO/SEM GIRO",$K4836="KG",OR(Painel!$B$5="(Todos)",A4836=Painel!$B$5)*OR(Painel!$E$5="(Todos)",P4836=Painel!$E$5)),$J4836+ROW()/10000000,"")</f>
        <v/>
      </c>
      <c r="U4836" s="29" t="str">
        <f aca="false">IF(AND($S4836="VENCIDO",$K4836="KG",OR(Painel!$B$5="(Todos)",A4836=Painel!$B$5)*OR(Painel!$E$5="(Todos)",P4836=Painel!$E$5)),$J4836+ROW()/10000000,"")</f>
        <v/>
      </c>
    </row>
    <row r="4837" customFormat="false" ht="15" hidden="false" customHeight="false" outlineLevel="0" collapsed="false">
      <c r="A4837" s="29" t="s">
        <v>52</v>
      </c>
      <c r="B4837" s="29" t="s">
        <v>8966</v>
      </c>
      <c r="C4837" s="29" t="s">
        <v>186</v>
      </c>
      <c r="D4837" s="29" t="s">
        <v>7310</v>
      </c>
      <c r="E4837" s="29" t="n">
        <v>1</v>
      </c>
      <c r="F4837" s="29"/>
      <c r="G4837" s="29" t="s">
        <v>8967</v>
      </c>
      <c r="H4837" s="30" t="n">
        <v>416</v>
      </c>
      <c r="I4837" s="31" t="n">
        <v>46235</v>
      </c>
      <c r="J4837" s="30" t="n">
        <v>416</v>
      </c>
      <c r="K4837" s="29" t="s">
        <v>120</v>
      </c>
      <c r="L4837" s="29" t="s">
        <v>694</v>
      </c>
      <c r="M4837" s="29"/>
      <c r="N4837" s="29" t="s">
        <v>122</v>
      </c>
      <c r="O4837" s="31" t="n">
        <v>46696</v>
      </c>
      <c r="P4837" s="29" t="s">
        <v>123</v>
      </c>
      <c r="Q4837" s="29" t="n">
        <f aca="false">IFERROR(VALUE(L4837),"")</f>
        <v>50</v>
      </c>
      <c r="R4837" s="29" t="n">
        <f aca="true">IF(O4837="","",O4837-TODAY())</f>
        <v>411</v>
      </c>
      <c r="S4837" s="29" t="str">
        <f aca="false">IF(C4837="&lt;&lt; vazio &gt;&gt;","VAZIA",IF(AND(O4837&lt;&gt;"",R4837&lt;0),"VENCIDO",IF(AND(O4837&lt;&gt;"",R4837&lt;=Parametros!$B$10),"PRÓX. VENCIMENTO",IF(F4837="Q","QUALIDADE",IF(F4837="S","BLOQUEADO",IF(F4837="R","RESTRITO/DEVOLUÇÃO",IF(OR(N4837="QUAR",N4837="QRES"),"QUARENTENA",IF(OR(B4837="DESCARTE",B4837="DEVOLUÇÃO"),"DESCARTE/DEVOLUÇÃO",IF(AND(D4837="",K4837&lt;&gt;""),"SEM LOTE",IF(AND(Q4837&lt;&gt;"",Q4837&gt;=Parametros!$B$11),"PARADO/SEM GIRO","OK"))))))))))</f>
        <v>OK</v>
      </c>
      <c r="T4837" s="29" t="str">
        <f aca="false">IF(AND($S4837="PARADO/SEM GIRO",$K4837="KG",OR(Painel!$B$5="(Todos)",A4837=Painel!$B$5)*OR(Painel!$E$5="(Todos)",P4837=Painel!$E$5)),$J4837+ROW()/10000000,"")</f>
        <v/>
      </c>
      <c r="U4837" s="29" t="str">
        <f aca="false">IF(AND($S4837="VENCIDO",$K4837="KG",OR(Painel!$B$5="(Todos)",A4837=Painel!$B$5)*OR(Painel!$E$5="(Todos)",P4837=Painel!$E$5)),$J4837+ROW()/10000000,"")</f>
        <v/>
      </c>
    </row>
    <row r="4838" customFormat="false" ht="15" hidden="false" customHeight="false" outlineLevel="0" collapsed="false">
      <c r="A4838" s="29" t="s">
        <v>52</v>
      </c>
      <c r="B4838" s="29" t="s">
        <v>8968</v>
      </c>
      <c r="C4838" s="29" t="s">
        <v>5981</v>
      </c>
      <c r="D4838" s="29" t="s">
        <v>8969</v>
      </c>
      <c r="E4838" s="29" t="n">
        <v>1</v>
      </c>
      <c r="F4838" s="29"/>
      <c r="G4838" s="29" t="s">
        <v>8970</v>
      </c>
      <c r="H4838" s="30" t="n">
        <v>60</v>
      </c>
      <c r="I4838" s="31" t="n">
        <v>46282</v>
      </c>
      <c r="J4838" s="30" t="n">
        <v>60</v>
      </c>
      <c r="K4838" s="29" t="s">
        <v>120</v>
      </c>
      <c r="L4838" s="29" t="s">
        <v>400</v>
      </c>
      <c r="M4838" s="29"/>
      <c r="N4838" s="29" t="s">
        <v>134</v>
      </c>
      <c r="O4838" s="31" t="n">
        <v>46317</v>
      </c>
      <c r="P4838" s="29" t="s">
        <v>123</v>
      </c>
      <c r="Q4838" s="29" t="n">
        <f aca="false">IFERROR(VALUE(L4838),"")</f>
        <v>3</v>
      </c>
      <c r="R4838" s="29" t="n">
        <f aca="true">IF(O4838="","",O4838-TODAY())</f>
        <v>32</v>
      </c>
      <c r="S4838" s="29" t="str">
        <f aca="false">IF(C4838="&lt;&lt; vazio &gt;&gt;","VAZIA",IF(AND(O4838&lt;&gt;"",R4838&lt;0),"VENCIDO",IF(AND(O4838&lt;&gt;"",R4838&lt;=Parametros!$B$10),"PRÓX. VENCIMENTO",IF(F4838="Q","QUALIDADE",IF(F4838="S","BLOQUEADO",IF(F4838="R","RESTRITO/DEVOLUÇÃO",IF(OR(N4838="QUAR",N4838="QRES"),"QUARENTENA",IF(OR(B4838="DESCARTE",B4838="DEVOLUÇÃO"),"DESCARTE/DEVOLUÇÃO",IF(AND(D4838="",K4838&lt;&gt;""),"SEM LOTE",IF(AND(Q4838&lt;&gt;"",Q4838&gt;=Parametros!$B$11),"PARADO/SEM GIRO","OK"))))))))))</f>
        <v>PRÓX. VENCIMENTO</v>
      </c>
      <c r="T4838" s="29" t="str">
        <f aca="false">IF(AND($S4838="PARADO/SEM GIRO",$K4838="KG",OR(Painel!$B$5="(Todos)",A4838=Painel!$B$5)*OR(Painel!$E$5="(Todos)",P4838=Painel!$E$5)),$J4838+ROW()/10000000,"")</f>
        <v/>
      </c>
      <c r="U4838" s="29" t="str">
        <f aca="false">IF(AND($S4838="VENCIDO",$K4838="KG",OR(Painel!$B$5="(Todos)",A4838=Painel!$B$5)*OR(Painel!$E$5="(Todos)",P4838=Painel!$E$5)),$J4838+ROW()/10000000,"")</f>
        <v/>
      </c>
    </row>
    <row r="4839" customFormat="false" ht="15" hidden="false" customHeight="false" outlineLevel="0" collapsed="false">
      <c r="A4839" s="29" t="s">
        <v>52</v>
      </c>
      <c r="B4839" s="29" t="s">
        <v>8971</v>
      </c>
      <c r="C4839" s="29" t="s">
        <v>186</v>
      </c>
      <c r="D4839" s="29" t="s">
        <v>8972</v>
      </c>
      <c r="E4839" s="29" t="n">
        <v>1</v>
      </c>
      <c r="F4839" s="29"/>
      <c r="G4839" s="29" t="s">
        <v>8973</v>
      </c>
      <c r="H4839" s="30" t="n">
        <v>545.4</v>
      </c>
      <c r="I4839" s="31" t="n">
        <v>46265</v>
      </c>
      <c r="J4839" s="30" t="n">
        <v>545.4</v>
      </c>
      <c r="K4839" s="29" t="s">
        <v>120</v>
      </c>
      <c r="L4839" s="29" t="s">
        <v>216</v>
      </c>
      <c r="M4839" s="29"/>
      <c r="N4839" s="29" t="s">
        <v>134</v>
      </c>
      <c r="O4839" s="29"/>
      <c r="P4839" s="29" t="s">
        <v>123</v>
      </c>
      <c r="Q4839" s="29" t="n">
        <f aca="false">IFERROR(VALUE(L4839),"")</f>
        <v>20</v>
      </c>
      <c r="R4839" s="29" t="str">
        <f aca="true">IF(O4839="","",O4839-TODAY())</f>
        <v/>
      </c>
      <c r="S4839" s="29" t="str">
        <f aca="false">IF(C4839="&lt;&lt; vazio &gt;&gt;","VAZIA",IF(AND(O4839&lt;&gt;"",R4839&lt;0),"VENCIDO",IF(AND(O4839&lt;&gt;"",R4839&lt;=Parametros!$B$10),"PRÓX. VENCIMENTO",IF(F4839="Q","QUALIDADE",IF(F4839="S","BLOQUEADO",IF(F4839="R","RESTRITO/DEVOLUÇÃO",IF(OR(N4839="QUAR",N4839="QRES"),"QUARENTENA",IF(OR(B4839="DESCARTE",B4839="DEVOLUÇÃO"),"DESCARTE/DEVOLUÇÃO",IF(AND(D4839="",K4839&lt;&gt;""),"SEM LOTE",IF(AND(Q4839&lt;&gt;"",Q4839&gt;=Parametros!$B$11),"PARADO/SEM GIRO","OK"))))))))))</f>
        <v>OK</v>
      </c>
      <c r="T4839" s="29" t="str">
        <f aca="false">IF(AND($S4839="PARADO/SEM GIRO",$K4839="KG",OR(Painel!$B$5="(Todos)",A4839=Painel!$B$5)*OR(Painel!$E$5="(Todos)",P4839=Painel!$E$5)),$J4839+ROW()/10000000,"")</f>
        <v/>
      </c>
      <c r="U4839" s="29" t="str">
        <f aca="false">IF(AND($S4839="VENCIDO",$K4839="KG",OR(Painel!$B$5="(Todos)",A4839=Painel!$B$5)*OR(Painel!$E$5="(Todos)",P4839=Painel!$E$5)),$J4839+ROW()/10000000,"")</f>
        <v/>
      </c>
    </row>
    <row r="4840" customFormat="false" ht="15" hidden="false" customHeight="false" outlineLevel="0" collapsed="false">
      <c r="A4840" s="29" t="s">
        <v>52</v>
      </c>
      <c r="B4840" s="29" t="s">
        <v>8974</v>
      </c>
      <c r="C4840" s="29" t="s">
        <v>369</v>
      </c>
      <c r="D4840" s="29" t="s">
        <v>2221</v>
      </c>
      <c r="E4840" s="29" t="n">
        <v>1</v>
      </c>
      <c r="F4840" s="29"/>
      <c r="G4840" s="29" t="s">
        <v>8975</v>
      </c>
      <c r="H4840" s="30" t="n">
        <v>999.9</v>
      </c>
      <c r="I4840" s="31" t="n">
        <v>46260</v>
      </c>
      <c r="J4840" s="30" t="n">
        <v>999.9</v>
      </c>
      <c r="K4840" s="29" t="s">
        <v>120</v>
      </c>
      <c r="L4840" s="29" t="s">
        <v>2223</v>
      </c>
      <c r="M4840" s="29"/>
      <c r="N4840" s="29" t="s">
        <v>122</v>
      </c>
      <c r="O4840" s="31" t="n">
        <v>46801</v>
      </c>
      <c r="P4840" s="29" t="s">
        <v>123</v>
      </c>
      <c r="Q4840" s="29" t="n">
        <f aca="false">IFERROR(VALUE(L4840),"")</f>
        <v>25</v>
      </c>
      <c r="R4840" s="29" t="n">
        <f aca="true">IF(O4840="","",O4840-TODAY())</f>
        <v>516</v>
      </c>
      <c r="S4840" s="29" t="str">
        <f aca="false">IF(C4840="&lt;&lt; vazio &gt;&gt;","VAZIA",IF(AND(O4840&lt;&gt;"",R4840&lt;0),"VENCIDO",IF(AND(O4840&lt;&gt;"",R4840&lt;=Parametros!$B$10),"PRÓX. VENCIMENTO",IF(F4840="Q","QUALIDADE",IF(F4840="S","BLOQUEADO",IF(F4840="R","RESTRITO/DEVOLUÇÃO",IF(OR(N4840="QUAR",N4840="QRES"),"QUARENTENA",IF(OR(B4840="DESCARTE",B4840="DEVOLUÇÃO"),"DESCARTE/DEVOLUÇÃO",IF(AND(D4840="",K4840&lt;&gt;""),"SEM LOTE",IF(AND(Q4840&lt;&gt;"",Q4840&gt;=Parametros!$B$11),"PARADO/SEM GIRO","OK"))))))))))</f>
        <v>OK</v>
      </c>
      <c r="T4840" s="29" t="str">
        <f aca="false">IF(AND($S4840="PARADO/SEM GIRO",$K4840="KG",OR(Painel!$B$5="(Todos)",A4840=Painel!$B$5)*OR(Painel!$E$5="(Todos)",P4840=Painel!$E$5)),$J4840+ROW()/10000000,"")</f>
        <v/>
      </c>
      <c r="U4840" s="29" t="str">
        <f aca="false">IF(AND($S4840="VENCIDO",$K4840="KG",OR(Painel!$B$5="(Todos)",A4840=Painel!$B$5)*OR(Painel!$E$5="(Todos)",P4840=Painel!$E$5)),$J4840+ROW()/10000000,"")</f>
        <v/>
      </c>
    </row>
    <row r="4841" customFormat="false" ht="15" hidden="false" customHeight="false" outlineLevel="0" collapsed="false">
      <c r="A4841" s="29" t="s">
        <v>52</v>
      </c>
      <c r="B4841" s="29" t="s">
        <v>8976</v>
      </c>
      <c r="C4841" s="29" t="s">
        <v>876</v>
      </c>
      <c r="D4841" s="29" t="s">
        <v>7430</v>
      </c>
      <c r="E4841" s="29" t="n">
        <v>1</v>
      </c>
      <c r="F4841" s="29"/>
      <c r="G4841" s="29" t="s">
        <v>8977</v>
      </c>
      <c r="H4841" s="30" t="n">
        <v>720</v>
      </c>
      <c r="I4841" s="31" t="n">
        <v>46279</v>
      </c>
      <c r="J4841" s="30" t="n">
        <v>720</v>
      </c>
      <c r="K4841" s="29" t="s">
        <v>120</v>
      </c>
      <c r="L4841" s="29" t="s">
        <v>350</v>
      </c>
      <c r="M4841" s="29"/>
      <c r="N4841" s="29" t="s">
        <v>122</v>
      </c>
      <c r="O4841" s="31" t="n">
        <v>46820</v>
      </c>
      <c r="P4841" s="29" t="s">
        <v>123</v>
      </c>
      <c r="Q4841" s="29" t="n">
        <f aca="false">IFERROR(VALUE(L4841),"")</f>
        <v>6</v>
      </c>
      <c r="R4841" s="29" t="n">
        <f aca="true">IF(O4841="","",O4841-TODAY())</f>
        <v>535</v>
      </c>
      <c r="S4841" s="29" t="str">
        <f aca="false">IF(C4841="&lt;&lt; vazio &gt;&gt;","VAZIA",IF(AND(O4841&lt;&gt;"",R4841&lt;0),"VENCIDO",IF(AND(O4841&lt;&gt;"",R4841&lt;=Parametros!$B$10),"PRÓX. VENCIMENTO",IF(F4841="Q","QUALIDADE",IF(F4841="S","BLOQUEADO",IF(F4841="R","RESTRITO/DEVOLUÇÃO",IF(OR(N4841="QUAR",N4841="QRES"),"QUARENTENA",IF(OR(B4841="DESCARTE",B4841="DEVOLUÇÃO"),"DESCARTE/DEVOLUÇÃO",IF(AND(D4841="",K4841&lt;&gt;""),"SEM LOTE",IF(AND(Q4841&lt;&gt;"",Q4841&gt;=Parametros!$B$11),"PARADO/SEM GIRO","OK"))))))))))</f>
        <v>OK</v>
      </c>
      <c r="T4841" s="29" t="str">
        <f aca="false">IF(AND($S4841="PARADO/SEM GIRO",$K4841="KG",OR(Painel!$B$5="(Todos)",A4841=Painel!$B$5)*OR(Painel!$E$5="(Todos)",P4841=Painel!$E$5)),$J4841+ROW()/10000000,"")</f>
        <v/>
      </c>
      <c r="U4841" s="29" t="str">
        <f aca="false">IF(AND($S4841="VENCIDO",$K4841="KG",OR(Painel!$B$5="(Todos)",A4841=Painel!$B$5)*OR(Painel!$E$5="(Todos)",P4841=Painel!$E$5)),$J4841+ROW()/10000000,"")</f>
        <v/>
      </c>
    </row>
    <row r="4842" customFormat="false" ht="15" hidden="false" customHeight="false" outlineLevel="0" collapsed="false">
      <c r="A4842" s="29" t="s">
        <v>52</v>
      </c>
      <c r="B4842" s="29" t="s">
        <v>8978</v>
      </c>
      <c r="C4842" s="29" t="s">
        <v>186</v>
      </c>
      <c r="D4842" s="29" t="s">
        <v>8408</v>
      </c>
      <c r="E4842" s="29" t="n">
        <v>1</v>
      </c>
      <c r="F4842" s="29"/>
      <c r="G4842" s="29" t="s">
        <v>8979</v>
      </c>
      <c r="H4842" s="30" t="n">
        <v>545.4</v>
      </c>
      <c r="I4842" s="31" t="n">
        <v>46273</v>
      </c>
      <c r="J4842" s="30" t="n">
        <v>545.4</v>
      </c>
      <c r="K4842" s="29" t="s">
        <v>120</v>
      </c>
      <c r="L4842" s="29" t="s">
        <v>149</v>
      </c>
      <c r="M4842" s="29"/>
      <c r="N4842" s="29" t="s">
        <v>122</v>
      </c>
      <c r="O4842" s="31" t="n">
        <v>46812</v>
      </c>
      <c r="P4842" s="29" t="s">
        <v>123</v>
      </c>
      <c r="Q4842" s="29" t="n">
        <f aca="false">IFERROR(VALUE(L4842),"")</f>
        <v>12</v>
      </c>
      <c r="R4842" s="29" t="n">
        <f aca="true">IF(O4842="","",O4842-TODAY())</f>
        <v>527</v>
      </c>
      <c r="S4842" s="29" t="str">
        <f aca="false">IF(C4842="&lt;&lt; vazio &gt;&gt;","VAZIA",IF(AND(O4842&lt;&gt;"",R4842&lt;0),"VENCIDO",IF(AND(O4842&lt;&gt;"",R4842&lt;=Parametros!$B$10),"PRÓX. VENCIMENTO",IF(F4842="Q","QUALIDADE",IF(F4842="S","BLOQUEADO",IF(F4842="R","RESTRITO/DEVOLUÇÃO",IF(OR(N4842="QUAR",N4842="QRES"),"QUARENTENA",IF(OR(B4842="DESCARTE",B4842="DEVOLUÇÃO"),"DESCARTE/DEVOLUÇÃO",IF(AND(D4842="",K4842&lt;&gt;""),"SEM LOTE",IF(AND(Q4842&lt;&gt;"",Q4842&gt;=Parametros!$B$11),"PARADO/SEM GIRO","OK"))))))))))</f>
        <v>OK</v>
      </c>
      <c r="T4842" s="29" t="str">
        <f aca="false">IF(AND($S4842="PARADO/SEM GIRO",$K4842="KG",OR(Painel!$B$5="(Todos)",A4842=Painel!$B$5)*OR(Painel!$E$5="(Todos)",P4842=Painel!$E$5)),$J4842+ROW()/10000000,"")</f>
        <v/>
      </c>
      <c r="U4842" s="29" t="str">
        <f aca="false">IF(AND($S4842="VENCIDO",$K4842="KG",OR(Painel!$B$5="(Todos)",A4842=Painel!$B$5)*OR(Painel!$E$5="(Todos)",P4842=Painel!$E$5)),$J4842+ROW()/10000000,"")</f>
        <v/>
      </c>
    </row>
    <row r="4843" customFormat="false" ht="15" hidden="false" customHeight="false" outlineLevel="0" collapsed="false">
      <c r="A4843" s="29" t="s">
        <v>52</v>
      </c>
      <c r="B4843" s="29" t="s">
        <v>8980</v>
      </c>
      <c r="C4843" s="29" t="s">
        <v>447</v>
      </c>
      <c r="D4843" s="29" t="s">
        <v>448</v>
      </c>
      <c r="E4843" s="29" t="n">
        <v>1</v>
      </c>
      <c r="F4843" s="29"/>
      <c r="G4843" s="29" t="s">
        <v>8981</v>
      </c>
      <c r="H4843" s="30" t="n">
        <v>727.2</v>
      </c>
      <c r="I4843" s="31" t="n">
        <v>46261</v>
      </c>
      <c r="J4843" s="30" t="n">
        <v>727.2</v>
      </c>
      <c r="K4843" s="29" t="s">
        <v>120</v>
      </c>
      <c r="L4843" s="29" t="s">
        <v>938</v>
      </c>
      <c r="M4843" s="29"/>
      <c r="N4843" s="29" t="s">
        <v>122</v>
      </c>
      <c r="O4843" s="31" t="n">
        <v>46805</v>
      </c>
      <c r="P4843" s="29" t="s">
        <v>123</v>
      </c>
      <c r="Q4843" s="29" t="n">
        <f aca="false">IFERROR(VALUE(L4843),"")</f>
        <v>24</v>
      </c>
      <c r="R4843" s="29" t="n">
        <f aca="true">IF(O4843="","",O4843-TODAY())</f>
        <v>520</v>
      </c>
      <c r="S4843" s="29" t="str">
        <f aca="false">IF(C4843="&lt;&lt; vazio &gt;&gt;","VAZIA",IF(AND(O4843&lt;&gt;"",R4843&lt;0),"VENCIDO",IF(AND(O4843&lt;&gt;"",R4843&lt;=Parametros!$B$10),"PRÓX. VENCIMENTO",IF(F4843="Q","QUALIDADE",IF(F4843="S","BLOQUEADO",IF(F4843="R","RESTRITO/DEVOLUÇÃO",IF(OR(N4843="QUAR",N4843="QRES"),"QUARENTENA",IF(OR(B4843="DESCARTE",B4843="DEVOLUÇÃO"),"DESCARTE/DEVOLUÇÃO",IF(AND(D4843="",K4843&lt;&gt;""),"SEM LOTE",IF(AND(Q4843&lt;&gt;"",Q4843&gt;=Parametros!$B$11),"PARADO/SEM GIRO","OK"))))))))))</f>
        <v>OK</v>
      </c>
      <c r="T4843" s="29" t="str">
        <f aca="false">IF(AND($S4843="PARADO/SEM GIRO",$K4843="KG",OR(Painel!$B$5="(Todos)",A4843=Painel!$B$5)*OR(Painel!$E$5="(Todos)",P4843=Painel!$E$5)),$J4843+ROW()/10000000,"")</f>
        <v/>
      </c>
      <c r="U4843" s="29" t="str">
        <f aca="false">IF(AND($S4843="VENCIDO",$K4843="KG",OR(Painel!$B$5="(Todos)",A4843=Painel!$B$5)*OR(Painel!$E$5="(Todos)",P4843=Painel!$E$5)),$J4843+ROW()/10000000,"")</f>
        <v/>
      </c>
    </row>
    <row r="4844" customFormat="false" ht="15" hidden="false" customHeight="false" outlineLevel="0" collapsed="false">
      <c r="A4844" s="29" t="s">
        <v>52</v>
      </c>
      <c r="B4844" s="29" t="s">
        <v>8982</v>
      </c>
      <c r="C4844" s="29" t="s">
        <v>115</v>
      </c>
      <c r="D4844" s="29"/>
      <c r="E4844" s="29" t="n">
        <v>0</v>
      </c>
      <c r="F4844" s="29"/>
      <c r="G4844" s="29"/>
      <c r="H4844" s="30" t="n">
        <v>0</v>
      </c>
      <c r="I4844" s="29"/>
      <c r="J4844" s="30" t="n">
        <v>0</v>
      </c>
      <c r="K4844" s="29"/>
      <c r="L4844" s="29" t="s">
        <v>116</v>
      </c>
      <c r="M4844" s="29"/>
      <c r="N4844" s="29"/>
      <c r="O4844" s="29"/>
      <c r="P4844" s="29"/>
      <c r="Q4844" s="29" t="n">
        <f aca="false">IFERROR(VALUE(L4844),"")</f>
        <v>0</v>
      </c>
      <c r="R4844" s="29" t="str">
        <f aca="true">IF(O4844="","",O4844-TODAY())</f>
        <v/>
      </c>
      <c r="S4844" s="29" t="str">
        <f aca="false">IF(C4844="&lt;&lt; vazio &gt;&gt;","VAZIA",IF(AND(O4844&lt;&gt;"",R4844&lt;0),"VENCIDO",IF(AND(O4844&lt;&gt;"",R4844&lt;=Parametros!$B$10),"PRÓX. VENCIMENTO",IF(F4844="Q","QUALIDADE",IF(F4844="S","BLOQUEADO",IF(F4844="R","RESTRITO/DEVOLUÇÃO",IF(OR(N4844="QUAR",N4844="QRES"),"QUARENTENA",IF(OR(B4844="DESCARTE",B4844="DEVOLUÇÃO"),"DESCARTE/DEVOLUÇÃO",IF(AND(D4844="",K4844&lt;&gt;""),"SEM LOTE",IF(AND(Q4844&lt;&gt;"",Q4844&gt;=Parametros!$B$11),"PARADO/SEM GIRO","OK"))))))))))</f>
        <v>VAZIA</v>
      </c>
      <c r="T4844" s="29" t="str">
        <f aca="false">IF(AND($S4844="PARADO/SEM GIRO",$K4844="KG",OR(Painel!$B$5="(Todos)",A4844=Painel!$B$5)*OR(Painel!$E$5="(Todos)",P4844=Painel!$E$5)),$J4844+ROW()/10000000,"")</f>
        <v/>
      </c>
      <c r="U4844" s="29" t="str">
        <f aca="false">IF(AND($S4844="VENCIDO",$K4844="KG",OR(Painel!$B$5="(Todos)",A4844=Painel!$B$5)*OR(Painel!$E$5="(Todos)",P4844=Painel!$E$5)),$J4844+ROW()/10000000,"")</f>
        <v/>
      </c>
    </row>
    <row r="4845" customFormat="false" ht="15" hidden="false" customHeight="false" outlineLevel="0" collapsed="false">
      <c r="A4845" s="29" t="s">
        <v>52</v>
      </c>
      <c r="B4845" s="29" t="s">
        <v>8983</v>
      </c>
      <c r="C4845" s="29" t="s">
        <v>115</v>
      </c>
      <c r="D4845" s="29"/>
      <c r="E4845" s="29" t="n">
        <v>0</v>
      </c>
      <c r="F4845" s="29"/>
      <c r="G4845" s="29"/>
      <c r="H4845" s="30" t="n">
        <v>0</v>
      </c>
      <c r="I4845" s="29"/>
      <c r="J4845" s="30" t="n">
        <v>0</v>
      </c>
      <c r="K4845" s="29"/>
      <c r="L4845" s="29" t="s">
        <v>116</v>
      </c>
      <c r="M4845" s="29"/>
      <c r="N4845" s="29"/>
      <c r="O4845" s="29"/>
      <c r="P4845" s="29"/>
      <c r="Q4845" s="29" t="n">
        <f aca="false">IFERROR(VALUE(L4845),"")</f>
        <v>0</v>
      </c>
      <c r="R4845" s="29" t="str">
        <f aca="true">IF(O4845="","",O4845-TODAY())</f>
        <v/>
      </c>
      <c r="S4845" s="29" t="str">
        <f aca="false">IF(C4845="&lt;&lt; vazio &gt;&gt;","VAZIA",IF(AND(O4845&lt;&gt;"",R4845&lt;0),"VENCIDO",IF(AND(O4845&lt;&gt;"",R4845&lt;=Parametros!$B$10),"PRÓX. VENCIMENTO",IF(F4845="Q","QUALIDADE",IF(F4845="S","BLOQUEADO",IF(F4845="R","RESTRITO/DEVOLUÇÃO",IF(OR(N4845="QUAR",N4845="QRES"),"QUARENTENA",IF(OR(B4845="DESCARTE",B4845="DEVOLUÇÃO"),"DESCARTE/DEVOLUÇÃO",IF(AND(D4845="",K4845&lt;&gt;""),"SEM LOTE",IF(AND(Q4845&lt;&gt;"",Q4845&gt;=Parametros!$B$11),"PARADO/SEM GIRO","OK"))))))))))</f>
        <v>VAZIA</v>
      </c>
      <c r="T4845" s="29" t="str">
        <f aca="false">IF(AND($S4845="PARADO/SEM GIRO",$K4845="KG",OR(Painel!$B$5="(Todos)",A4845=Painel!$B$5)*OR(Painel!$E$5="(Todos)",P4845=Painel!$E$5)),$J4845+ROW()/10000000,"")</f>
        <v/>
      </c>
      <c r="U4845" s="29" t="str">
        <f aca="false">IF(AND($S4845="VENCIDO",$K4845="KG",OR(Painel!$B$5="(Todos)",A4845=Painel!$B$5)*OR(Painel!$E$5="(Todos)",P4845=Painel!$E$5)),$J4845+ROW()/10000000,"")</f>
        <v/>
      </c>
    </row>
    <row r="4846" customFormat="false" ht="15" hidden="false" customHeight="false" outlineLevel="0" collapsed="false">
      <c r="A4846" s="29" t="s">
        <v>52</v>
      </c>
      <c r="B4846" s="29" t="s">
        <v>8984</v>
      </c>
      <c r="C4846" s="29" t="s">
        <v>317</v>
      </c>
      <c r="D4846" s="29" t="s">
        <v>3446</v>
      </c>
      <c r="E4846" s="29" t="n">
        <v>1</v>
      </c>
      <c r="F4846" s="29" t="s">
        <v>268</v>
      </c>
      <c r="G4846" s="29" t="s">
        <v>8985</v>
      </c>
      <c r="H4846" s="30" t="n">
        <v>590.4</v>
      </c>
      <c r="I4846" s="31" t="n">
        <v>46285</v>
      </c>
      <c r="J4846" s="30" t="n">
        <v>590.4</v>
      </c>
      <c r="K4846" s="29" t="s">
        <v>120</v>
      </c>
      <c r="L4846" s="29" t="s">
        <v>116</v>
      </c>
      <c r="M4846" s="29"/>
      <c r="N4846" s="29" t="s">
        <v>122</v>
      </c>
      <c r="O4846" s="31" t="n">
        <v>46832</v>
      </c>
      <c r="P4846" s="29" t="s">
        <v>123</v>
      </c>
      <c r="Q4846" s="29" t="n">
        <f aca="false">IFERROR(VALUE(L4846),"")</f>
        <v>0</v>
      </c>
      <c r="R4846" s="29" t="n">
        <f aca="true">IF(O4846="","",O4846-TODAY())</f>
        <v>547</v>
      </c>
      <c r="S4846" s="29" t="str">
        <f aca="false">IF(C4846="&lt;&lt; vazio &gt;&gt;","VAZIA",IF(AND(O4846&lt;&gt;"",R4846&lt;0),"VENCIDO",IF(AND(O4846&lt;&gt;"",R4846&lt;=Parametros!$B$10),"PRÓX. VENCIMENTO",IF(F4846="Q","QUALIDADE",IF(F4846="S","BLOQUEADO",IF(F4846="R","RESTRITO/DEVOLUÇÃO",IF(OR(N4846="QUAR",N4846="QRES"),"QUARENTENA",IF(OR(B4846="DESCARTE",B4846="DEVOLUÇÃO"),"DESCARTE/DEVOLUÇÃO",IF(AND(D4846="",K4846&lt;&gt;""),"SEM LOTE",IF(AND(Q4846&lt;&gt;"",Q4846&gt;=Parametros!$B$11),"PARADO/SEM GIRO","OK"))))))))))</f>
        <v>QUALIDADE</v>
      </c>
      <c r="T4846" s="29" t="str">
        <f aca="false">IF(AND($S4846="PARADO/SEM GIRO",$K4846="KG",OR(Painel!$B$5="(Todos)",A4846=Painel!$B$5)*OR(Painel!$E$5="(Todos)",P4846=Painel!$E$5)),$J4846+ROW()/10000000,"")</f>
        <v/>
      </c>
      <c r="U4846" s="29" t="str">
        <f aca="false">IF(AND($S4846="VENCIDO",$K4846="KG",OR(Painel!$B$5="(Todos)",A4846=Painel!$B$5)*OR(Painel!$E$5="(Todos)",P4846=Painel!$E$5)),$J4846+ROW()/10000000,"")</f>
        <v/>
      </c>
    </row>
    <row r="4847" customFormat="false" ht="15" hidden="false" customHeight="false" outlineLevel="0" collapsed="false">
      <c r="A4847" s="29" t="s">
        <v>52</v>
      </c>
      <c r="B4847" s="29" t="s">
        <v>8986</v>
      </c>
      <c r="C4847" s="29" t="s">
        <v>115</v>
      </c>
      <c r="D4847" s="29"/>
      <c r="E4847" s="29" t="n">
        <v>0</v>
      </c>
      <c r="F4847" s="29"/>
      <c r="G4847" s="29"/>
      <c r="H4847" s="30" t="n">
        <v>0</v>
      </c>
      <c r="I4847" s="29"/>
      <c r="J4847" s="30" t="n">
        <v>0</v>
      </c>
      <c r="K4847" s="29"/>
      <c r="L4847" s="29" t="s">
        <v>116</v>
      </c>
      <c r="M4847" s="29"/>
      <c r="N4847" s="29"/>
      <c r="O4847" s="29"/>
      <c r="P4847" s="29"/>
      <c r="Q4847" s="29" t="n">
        <f aca="false">IFERROR(VALUE(L4847),"")</f>
        <v>0</v>
      </c>
      <c r="R4847" s="29" t="str">
        <f aca="true">IF(O4847="","",O4847-TODAY())</f>
        <v/>
      </c>
      <c r="S4847" s="29" t="str">
        <f aca="false">IF(C4847="&lt;&lt; vazio &gt;&gt;","VAZIA",IF(AND(O4847&lt;&gt;"",R4847&lt;0),"VENCIDO",IF(AND(O4847&lt;&gt;"",R4847&lt;=Parametros!$B$10),"PRÓX. VENCIMENTO",IF(F4847="Q","QUALIDADE",IF(F4847="S","BLOQUEADO",IF(F4847="R","RESTRITO/DEVOLUÇÃO",IF(OR(N4847="QUAR",N4847="QRES"),"QUARENTENA",IF(OR(B4847="DESCARTE",B4847="DEVOLUÇÃO"),"DESCARTE/DEVOLUÇÃO",IF(AND(D4847="",K4847&lt;&gt;""),"SEM LOTE",IF(AND(Q4847&lt;&gt;"",Q4847&gt;=Parametros!$B$11),"PARADO/SEM GIRO","OK"))))))))))</f>
        <v>VAZIA</v>
      </c>
      <c r="T4847" s="29" t="str">
        <f aca="false">IF(AND($S4847="PARADO/SEM GIRO",$K4847="KG",OR(Painel!$B$5="(Todos)",A4847=Painel!$B$5)*OR(Painel!$E$5="(Todos)",P4847=Painel!$E$5)),$J4847+ROW()/10000000,"")</f>
        <v/>
      </c>
      <c r="U4847" s="29" t="str">
        <f aca="false">IF(AND($S4847="VENCIDO",$K4847="KG",OR(Painel!$B$5="(Todos)",A4847=Painel!$B$5)*OR(Painel!$E$5="(Todos)",P4847=Painel!$E$5)),$J4847+ROW()/10000000,"")</f>
        <v/>
      </c>
    </row>
    <row r="4848" customFormat="false" ht="15" hidden="false" customHeight="false" outlineLevel="0" collapsed="false">
      <c r="A4848" s="29" t="s">
        <v>52</v>
      </c>
      <c r="B4848" s="29" t="s">
        <v>8987</v>
      </c>
      <c r="C4848" s="29" t="s">
        <v>115</v>
      </c>
      <c r="D4848" s="29"/>
      <c r="E4848" s="29" t="n">
        <v>0</v>
      </c>
      <c r="F4848" s="29"/>
      <c r="G4848" s="29"/>
      <c r="H4848" s="30" t="n">
        <v>0</v>
      </c>
      <c r="I4848" s="29"/>
      <c r="J4848" s="30" t="n">
        <v>0</v>
      </c>
      <c r="K4848" s="29"/>
      <c r="L4848" s="29" t="s">
        <v>116</v>
      </c>
      <c r="M4848" s="29"/>
      <c r="N4848" s="29"/>
      <c r="O4848" s="29"/>
      <c r="P4848" s="29"/>
      <c r="Q4848" s="29" t="n">
        <f aca="false">IFERROR(VALUE(L4848),"")</f>
        <v>0</v>
      </c>
      <c r="R4848" s="29" t="str">
        <f aca="true">IF(O4848="","",O4848-TODAY())</f>
        <v/>
      </c>
      <c r="S4848" s="29" t="str">
        <f aca="false">IF(C4848="&lt;&lt; vazio &gt;&gt;","VAZIA",IF(AND(O4848&lt;&gt;"",R4848&lt;0),"VENCIDO",IF(AND(O4848&lt;&gt;"",R4848&lt;=Parametros!$B$10),"PRÓX. VENCIMENTO",IF(F4848="Q","QUALIDADE",IF(F4848="S","BLOQUEADO",IF(F4848="R","RESTRITO/DEVOLUÇÃO",IF(OR(N4848="QUAR",N4848="QRES"),"QUARENTENA",IF(OR(B4848="DESCARTE",B4848="DEVOLUÇÃO"),"DESCARTE/DEVOLUÇÃO",IF(AND(D4848="",K4848&lt;&gt;""),"SEM LOTE",IF(AND(Q4848&lt;&gt;"",Q4848&gt;=Parametros!$B$11),"PARADO/SEM GIRO","OK"))))))))))</f>
        <v>VAZIA</v>
      </c>
      <c r="T4848" s="29" t="str">
        <f aca="false">IF(AND($S4848="PARADO/SEM GIRO",$K4848="KG",OR(Painel!$B$5="(Todos)",A4848=Painel!$B$5)*OR(Painel!$E$5="(Todos)",P4848=Painel!$E$5)),$J4848+ROW()/10000000,"")</f>
        <v/>
      </c>
      <c r="U4848" s="29" t="str">
        <f aca="false">IF(AND($S4848="VENCIDO",$K4848="KG",OR(Painel!$B$5="(Todos)",A4848=Painel!$B$5)*OR(Painel!$E$5="(Todos)",P4848=Painel!$E$5)),$J4848+ROW()/10000000,"")</f>
        <v/>
      </c>
    </row>
    <row r="4849" customFormat="false" ht="15" hidden="false" customHeight="false" outlineLevel="0" collapsed="false">
      <c r="A4849" s="29" t="s">
        <v>52</v>
      </c>
      <c r="B4849" s="29" t="s">
        <v>8988</v>
      </c>
      <c r="C4849" s="29" t="s">
        <v>115</v>
      </c>
      <c r="D4849" s="29"/>
      <c r="E4849" s="29" t="n">
        <v>0</v>
      </c>
      <c r="F4849" s="29"/>
      <c r="G4849" s="29"/>
      <c r="H4849" s="30" t="n">
        <v>0</v>
      </c>
      <c r="I4849" s="29"/>
      <c r="J4849" s="30" t="n">
        <v>0</v>
      </c>
      <c r="K4849" s="29"/>
      <c r="L4849" s="29" t="s">
        <v>116</v>
      </c>
      <c r="M4849" s="29"/>
      <c r="N4849" s="29"/>
      <c r="O4849" s="29"/>
      <c r="P4849" s="29"/>
      <c r="Q4849" s="29" t="n">
        <f aca="false">IFERROR(VALUE(L4849),"")</f>
        <v>0</v>
      </c>
      <c r="R4849" s="29" t="str">
        <f aca="true">IF(O4849="","",O4849-TODAY())</f>
        <v/>
      </c>
      <c r="S4849" s="29" t="str">
        <f aca="false">IF(C4849="&lt;&lt; vazio &gt;&gt;","VAZIA",IF(AND(O4849&lt;&gt;"",R4849&lt;0),"VENCIDO",IF(AND(O4849&lt;&gt;"",R4849&lt;=Parametros!$B$10),"PRÓX. VENCIMENTO",IF(F4849="Q","QUALIDADE",IF(F4849="S","BLOQUEADO",IF(F4849="R","RESTRITO/DEVOLUÇÃO",IF(OR(N4849="QUAR",N4849="QRES"),"QUARENTENA",IF(OR(B4849="DESCARTE",B4849="DEVOLUÇÃO"),"DESCARTE/DEVOLUÇÃO",IF(AND(D4849="",K4849&lt;&gt;""),"SEM LOTE",IF(AND(Q4849&lt;&gt;"",Q4849&gt;=Parametros!$B$11),"PARADO/SEM GIRO","OK"))))))))))</f>
        <v>VAZIA</v>
      </c>
      <c r="T4849" s="29" t="str">
        <f aca="false">IF(AND($S4849="PARADO/SEM GIRO",$K4849="KG",OR(Painel!$B$5="(Todos)",A4849=Painel!$B$5)*OR(Painel!$E$5="(Todos)",P4849=Painel!$E$5)),$J4849+ROW()/10000000,"")</f>
        <v/>
      </c>
      <c r="U4849" s="29" t="str">
        <f aca="false">IF(AND($S4849="VENCIDO",$K4849="KG",OR(Painel!$B$5="(Todos)",A4849=Painel!$B$5)*OR(Painel!$E$5="(Todos)",P4849=Painel!$E$5)),$J4849+ROW()/10000000,"")</f>
        <v/>
      </c>
    </row>
    <row r="4850" customFormat="false" ht="15" hidden="false" customHeight="false" outlineLevel="0" collapsed="false">
      <c r="A4850" s="29" t="s">
        <v>52</v>
      </c>
      <c r="B4850" s="29" t="s">
        <v>8989</v>
      </c>
      <c r="C4850" s="29" t="s">
        <v>115</v>
      </c>
      <c r="D4850" s="29"/>
      <c r="E4850" s="29" t="n">
        <v>0</v>
      </c>
      <c r="F4850" s="29"/>
      <c r="G4850" s="29"/>
      <c r="H4850" s="30" t="n">
        <v>0</v>
      </c>
      <c r="I4850" s="29"/>
      <c r="J4850" s="30" t="n">
        <v>0</v>
      </c>
      <c r="K4850" s="29"/>
      <c r="L4850" s="29" t="s">
        <v>116</v>
      </c>
      <c r="M4850" s="29"/>
      <c r="N4850" s="29"/>
      <c r="O4850" s="29"/>
      <c r="P4850" s="29"/>
      <c r="Q4850" s="29" t="n">
        <f aca="false">IFERROR(VALUE(L4850),"")</f>
        <v>0</v>
      </c>
      <c r="R4850" s="29" t="str">
        <f aca="true">IF(O4850="","",O4850-TODAY())</f>
        <v/>
      </c>
      <c r="S4850" s="29" t="str">
        <f aca="false">IF(C4850="&lt;&lt; vazio &gt;&gt;","VAZIA",IF(AND(O4850&lt;&gt;"",R4850&lt;0),"VENCIDO",IF(AND(O4850&lt;&gt;"",R4850&lt;=Parametros!$B$10),"PRÓX. VENCIMENTO",IF(F4850="Q","QUALIDADE",IF(F4850="S","BLOQUEADO",IF(F4850="R","RESTRITO/DEVOLUÇÃO",IF(OR(N4850="QUAR",N4850="QRES"),"QUARENTENA",IF(OR(B4850="DESCARTE",B4850="DEVOLUÇÃO"),"DESCARTE/DEVOLUÇÃO",IF(AND(D4850="",K4850&lt;&gt;""),"SEM LOTE",IF(AND(Q4850&lt;&gt;"",Q4850&gt;=Parametros!$B$11),"PARADO/SEM GIRO","OK"))))))))))</f>
        <v>VAZIA</v>
      </c>
      <c r="T4850" s="29" t="str">
        <f aca="false">IF(AND($S4850="PARADO/SEM GIRO",$K4850="KG",OR(Painel!$B$5="(Todos)",A4850=Painel!$B$5)*OR(Painel!$E$5="(Todos)",P4850=Painel!$E$5)),$J4850+ROW()/10000000,"")</f>
        <v/>
      </c>
      <c r="U4850" s="29" t="str">
        <f aca="false">IF(AND($S4850="VENCIDO",$K4850="KG",OR(Painel!$B$5="(Todos)",A4850=Painel!$B$5)*OR(Painel!$E$5="(Todos)",P4850=Painel!$E$5)),$J4850+ROW()/10000000,"")</f>
        <v/>
      </c>
    </row>
    <row r="4851" customFormat="false" ht="15" hidden="false" customHeight="false" outlineLevel="0" collapsed="false">
      <c r="A4851" s="29" t="s">
        <v>52</v>
      </c>
      <c r="B4851" s="29" t="s">
        <v>8990</v>
      </c>
      <c r="C4851" s="29" t="s">
        <v>115</v>
      </c>
      <c r="D4851" s="29"/>
      <c r="E4851" s="29" t="n">
        <v>0</v>
      </c>
      <c r="F4851" s="29"/>
      <c r="G4851" s="29"/>
      <c r="H4851" s="30" t="n">
        <v>0</v>
      </c>
      <c r="I4851" s="29"/>
      <c r="J4851" s="30" t="n">
        <v>0</v>
      </c>
      <c r="K4851" s="29"/>
      <c r="L4851" s="29" t="s">
        <v>116</v>
      </c>
      <c r="M4851" s="29"/>
      <c r="N4851" s="29"/>
      <c r="O4851" s="29"/>
      <c r="P4851" s="29"/>
      <c r="Q4851" s="29" t="n">
        <f aca="false">IFERROR(VALUE(L4851),"")</f>
        <v>0</v>
      </c>
      <c r="R4851" s="29" t="str">
        <f aca="true">IF(O4851="","",O4851-TODAY())</f>
        <v/>
      </c>
      <c r="S4851" s="29" t="str">
        <f aca="false">IF(C4851="&lt;&lt; vazio &gt;&gt;","VAZIA",IF(AND(O4851&lt;&gt;"",R4851&lt;0),"VENCIDO",IF(AND(O4851&lt;&gt;"",R4851&lt;=Parametros!$B$10),"PRÓX. VENCIMENTO",IF(F4851="Q","QUALIDADE",IF(F4851="S","BLOQUEADO",IF(F4851="R","RESTRITO/DEVOLUÇÃO",IF(OR(N4851="QUAR",N4851="QRES"),"QUARENTENA",IF(OR(B4851="DESCARTE",B4851="DEVOLUÇÃO"),"DESCARTE/DEVOLUÇÃO",IF(AND(D4851="",K4851&lt;&gt;""),"SEM LOTE",IF(AND(Q4851&lt;&gt;"",Q4851&gt;=Parametros!$B$11),"PARADO/SEM GIRO","OK"))))))))))</f>
        <v>VAZIA</v>
      </c>
      <c r="T4851" s="29" t="str">
        <f aca="false">IF(AND($S4851="PARADO/SEM GIRO",$K4851="KG",OR(Painel!$B$5="(Todos)",A4851=Painel!$B$5)*OR(Painel!$E$5="(Todos)",P4851=Painel!$E$5)),$J4851+ROW()/10000000,"")</f>
        <v/>
      </c>
      <c r="U4851" s="29" t="str">
        <f aca="false">IF(AND($S4851="VENCIDO",$K4851="KG",OR(Painel!$B$5="(Todos)",A4851=Painel!$B$5)*OR(Painel!$E$5="(Todos)",P4851=Painel!$E$5)),$J4851+ROW()/10000000,"")</f>
        <v/>
      </c>
    </row>
    <row r="4852" customFormat="false" ht="15" hidden="false" customHeight="false" outlineLevel="0" collapsed="false">
      <c r="A4852" s="29" t="s">
        <v>52</v>
      </c>
      <c r="B4852" s="29" t="s">
        <v>8991</v>
      </c>
      <c r="C4852" s="29" t="s">
        <v>909</v>
      </c>
      <c r="D4852" s="29" t="s">
        <v>8506</v>
      </c>
      <c r="E4852" s="29" t="n">
        <v>1</v>
      </c>
      <c r="F4852" s="29"/>
      <c r="G4852" s="29" t="s">
        <v>8992</v>
      </c>
      <c r="H4852" s="30" t="n">
        <v>1000</v>
      </c>
      <c r="I4852" s="31" t="n">
        <v>46279</v>
      </c>
      <c r="J4852" s="30" t="n">
        <v>1000</v>
      </c>
      <c r="K4852" s="29" t="s">
        <v>120</v>
      </c>
      <c r="L4852" s="29" t="s">
        <v>350</v>
      </c>
      <c r="M4852" s="29"/>
      <c r="N4852" s="29" t="s">
        <v>122</v>
      </c>
      <c r="O4852" s="31" t="n">
        <v>46820</v>
      </c>
      <c r="P4852" s="29" t="s">
        <v>123</v>
      </c>
      <c r="Q4852" s="29" t="n">
        <f aca="false">IFERROR(VALUE(L4852),"")</f>
        <v>6</v>
      </c>
      <c r="R4852" s="29" t="n">
        <f aca="true">IF(O4852="","",O4852-TODAY())</f>
        <v>535</v>
      </c>
      <c r="S4852" s="29" t="str">
        <f aca="false">IF(C4852="&lt;&lt; vazio &gt;&gt;","VAZIA",IF(AND(O4852&lt;&gt;"",R4852&lt;0),"VENCIDO",IF(AND(O4852&lt;&gt;"",R4852&lt;=Parametros!$B$10),"PRÓX. VENCIMENTO",IF(F4852="Q","QUALIDADE",IF(F4852="S","BLOQUEADO",IF(F4852="R","RESTRITO/DEVOLUÇÃO",IF(OR(N4852="QUAR",N4852="QRES"),"QUARENTENA",IF(OR(B4852="DESCARTE",B4852="DEVOLUÇÃO"),"DESCARTE/DEVOLUÇÃO",IF(AND(D4852="",K4852&lt;&gt;""),"SEM LOTE",IF(AND(Q4852&lt;&gt;"",Q4852&gt;=Parametros!$B$11),"PARADO/SEM GIRO","OK"))))))))))</f>
        <v>OK</v>
      </c>
      <c r="T4852" s="29" t="str">
        <f aca="false">IF(AND($S4852="PARADO/SEM GIRO",$K4852="KG",OR(Painel!$B$5="(Todos)",A4852=Painel!$B$5)*OR(Painel!$E$5="(Todos)",P4852=Painel!$E$5)),$J4852+ROW()/10000000,"")</f>
        <v/>
      </c>
      <c r="U4852" s="29" t="str">
        <f aca="false">IF(AND($S4852="VENCIDO",$K4852="KG",OR(Painel!$B$5="(Todos)",A4852=Painel!$B$5)*OR(Painel!$E$5="(Todos)",P4852=Painel!$E$5)),$J4852+ROW()/10000000,"")</f>
        <v/>
      </c>
    </row>
    <row r="4853" customFormat="false" ht="15" hidden="false" customHeight="false" outlineLevel="0" collapsed="false">
      <c r="A4853" s="29" t="s">
        <v>52</v>
      </c>
      <c r="B4853" s="29" t="s">
        <v>8993</v>
      </c>
      <c r="C4853" s="29" t="s">
        <v>909</v>
      </c>
      <c r="D4853" s="29" t="s">
        <v>8506</v>
      </c>
      <c r="E4853" s="29" t="n">
        <v>1</v>
      </c>
      <c r="F4853" s="29"/>
      <c r="G4853" s="29" t="s">
        <v>8994</v>
      </c>
      <c r="H4853" s="30" t="n">
        <v>1000</v>
      </c>
      <c r="I4853" s="31" t="n">
        <v>46279</v>
      </c>
      <c r="J4853" s="30" t="n">
        <v>1000</v>
      </c>
      <c r="K4853" s="29" t="s">
        <v>120</v>
      </c>
      <c r="L4853" s="29" t="s">
        <v>350</v>
      </c>
      <c r="M4853" s="29"/>
      <c r="N4853" s="29" t="s">
        <v>122</v>
      </c>
      <c r="O4853" s="31" t="n">
        <v>46820</v>
      </c>
      <c r="P4853" s="29" t="s">
        <v>123</v>
      </c>
      <c r="Q4853" s="29" t="n">
        <f aca="false">IFERROR(VALUE(L4853),"")</f>
        <v>6</v>
      </c>
      <c r="R4853" s="29" t="n">
        <f aca="true">IF(O4853="","",O4853-TODAY())</f>
        <v>535</v>
      </c>
      <c r="S4853" s="29" t="str">
        <f aca="false">IF(C4853="&lt;&lt; vazio &gt;&gt;","VAZIA",IF(AND(O4853&lt;&gt;"",R4853&lt;0),"VENCIDO",IF(AND(O4853&lt;&gt;"",R4853&lt;=Parametros!$B$10),"PRÓX. VENCIMENTO",IF(F4853="Q","QUALIDADE",IF(F4853="S","BLOQUEADO",IF(F4853="R","RESTRITO/DEVOLUÇÃO",IF(OR(N4853="QUAR",N4853="QRES"),"QUARENTENA",IF(OR(B4853="DESCARTE",B4853="DEVOLUÇÃO"),"DESCARTE/DEVOLUÇÃO",IF(AND(D4853="",K4853&lt;&gt;""),"SEM LOTE",IF(AND(Q4853&lt;&gt;"",Q4853&gt;=Parametros!$B$11),"PARADO/SEM GIRO","OK"))))))))))</f>
        <v>OK</v>
      </c>
      <c r="T4853" s="29" t="str">
        <f aca="false">IF(AND($S4853="PARADO/SEM GIRO",$K4853="KG",OR(Painel!$B$5="(Todos)",A4853=Painel!$B$5)*OR(Painel!$E$5="(Todos)",P4853=Painel!$E$5)),$J4853+ROW()/10000000,"")</f>
        <v/>
      </c>
      <c r="U4853" s="29" t="str">
        <f aca="false">IF(AND($S4853="VENCIDO",$K4853="KG",OR(Painel!$B$5="(Todos)",A4853=Painel!$B$5)*OR(Painel!$E$5="(Todos)",P4853=Painel!$E$5)),$J4853+ROW()/10000000,"")</f>
        <v/>
      </c>
    </row>
    <row r="4854" customFormat="false" ht="15" hidden="false" customHeight="false" outlineLevel="0" collapsed="false">
      <c r="A4854" s="29" t="s">
        <v>52</v>
      </c>
      <c r="B4854" s="29" t="s">
        <v>8995</v>
      </c>
      <c r="C4854" s="29" t="s">
        <v>447</v>
      </c>
      <c r="D4854" s="29" t="s">
        <v>448</v>
      </c>
      <c r="E4854" s="29" t="n">
        <v>1</v>
      </c>
      <c r="F4854" s="29"/>
      <c r="G4854" s="29" t="s">
        <v>8996</v>
      </c>
      <c r="H4854" s="30" t="n">
        <v>727.2</v>
      </c>
      <c r="I4854" s="31" t="n">
        <v>46266</v>
      </c>
      <c r="J4854" s="30" t="n">
        <v>727.2</v>
      </c>
      <c r="K4854" s="29" t="s">
        <v>120</v>
      </c>
      <c r="L4854" s="29" t="s">
        <v>180</v>
      </c>
      <c r="M4854" s="29"/>
      <c r="N4854" s="29" t="s">
        <v>122</v>
      </c>
      <c r="O4854" s="31" t="n">
        <v>46805</v>
      </c>
      <c r="P4854" s="29" t="s">
        <v>123</v>
      </c>
      <c r="Q4854" s="29" t="n">
        <f aca="false">IFERROR(VALUE(L4854),"")</f>
        <v>19</v>
      </c>
      <c r="R4854" s="29" t="n">
        <f aca="true">IF(O4854="","",O4854-TODAY())</f>
        <v>520</v>
      </c>
      <c r="S4854" s="29" t="str">
        <f aca="false">IF(C4854="&lt;&lt; vazio &gt;&gt;","VAZIA",IF(AND(O4854&lt;&gt;"",R4854&lt;0),"VENCIDO",IF(AND(O4854&lt;&gt;"",R4854&lt;=Parametros!$B$10),"PRÓX. VENCIMENTO",IF(F4854="Q","QUALIDADE",IF(F4854="S","BLOQUEADO",IF(F4854="R","RESTRITO/DEVOLUÇÃO",IF(OR(N4854="QUAR",N4854="QRES"),"QUARENTENA",IF(OR(B4854="DESCARTE",B4854="DEVOLUÇÃO"),"DESCARTE/DEVOLUÇÃO",IF(AND(D4854="",K4854&lt;&gt;""),"SEM LOTE",IF(AND(Q4854&lt;&gt;"",Q4854&gt;=Parametros!$B$11),"PARADO/SEM GIRO","OK"))))))))))</f>
        <v>OK</v>
      </c>
      <c r="T4854" s="29" t="str">
        <f aca="false">IF(AND($S4854="PARADO/SEM GIRO",$K4854="KG",OR(Painel!$B$5="(Todos)",A4854=Painel!$B$5)*OR(Painel!$E$5="(Todos)",P4854=Painel!$E$5)),$J4854+ROW()/10000000,"")</f>
        <v/>
      </c>
      <c r="U4854" s="29" t="str">
        <f aca="false">IF(AND($S4854="VENCIDO",$K4854="KG",OR(Painel!$B$5="(Todos)",A4854=Painel!$B$5)*OR(Painel!$E$5="(Todos)",P4854=Painel!$E$5)),$J4854+ROW()/10000000,"")</f>
        <v/>
      </c>
    </row>
    <row r="4855" customFormat="false" ht="15" hidden="false" customHeight="false" outlineLevel="0" collapsed="false">
      <c r="A4855" s="29" t="s">
        <v>52</v>
      </c>
      <c r="B4855" s="29" t="s">
        <v>8997</v>
      </c>
      <c r="C4855" s="29" t="s">
        <v>362</v>
      </c>
      <c r="D4855" s="29" t="s">
        <v>8415</v>
      </c>
      <c r="E4855" s="29" t="n">
        <v>1</v>
      </c>
      <c r="F4855" s="29"/>
      <c r="G4855" s="29" t="s">
        <v>8998</v>
      </c>
      <c r="H4855" s="30" t="n">
        <v>727.2</v>
      </c>
      <c r="I4855" s="31" t="n">
        <v>46240</v>
      </c>
      <c r="J4855" s="30" t="n">
        <v>727.2</v>
      </c>
      <c r="K4855" s="29" t="s">
        <v>120</v>
      </c>
      <c r="L4855" s="29" t="s">
        <v>1330</v>
      </c>
      <c r="M4855" s="29"/>
      <c r="N4855" s="29" t="s">
        <v>122</v>
      </c>
      <c r="O4855" s="31" t="n">
        <v>46967</v>
      </c>
      <c r="P4855" s="29" t="s">
        <v>123</v>
      </c>
      <c r="Q4855" s="29" t="n">
        <f aca="false">IFERROR(VALUE(L4855),"")</f>
        <v>45</v>
      </c>
      <c r="R4855" s="29" t="n">
        <f aca="true">IF(O4855="","",O4855-TODAY())</f>
        <v>682</v>
      </c>
      <c r="S4855" s="29" t="str">
        <f aca="false">IF(C4855="&lt;&lt; vazio &gt;&gt;","VAZIA",IF(AND(O4855&lt;&gt;"",R4855&lt;0),"VENCIDO",IF(AND(O4855&lt;&gt;"",R4855&lt;=Parametros!$B$10),"PRÓX. VENCIMENTO",IF(F4855="Q","QUALIDADE",IF(F4855="S","BLOQUEADO",IF(F4855="R","RESTRITO/DEVOLUÇÃO",IF(OR(N4855="QUAR",N4855="QRES"),"QUARENTENA",IF(OR(B4855="DESCARTE",B4855="DEVOLUÇÃO"),"DESCARTE/DEVOLUÇÃO",IF(AND(D4855="",K4855&lt;&gt;""),"SEM LOTE",IF(AND(Q4855&lt;&gt;"",Q4855&gt;=Parametros!$B$11),"PARADO/SEM GIRO","OK"))))))))))</f>
        <v>OK</v>
      </c>
      <c r="T4855" s="29" t="str">
        <f aca="false">IF(AND($S4855="PARADO/SEM GIRO",$K4855="KG",OR(Painel!$B$5="(Todos)",A4855=Painel!$B$5)*OR(Painel!$E$5="(Todos)",P4855=Painel!$E$5)),$J4855+ROW()/10000000,"")</f>
        <v/>
      </c>
      <c r="U4855" s="29" t="str">
        <f aca="false">IF(AND($S4855="VENCIDO",$K4855="KG",OR(Painel!$B$5="(Todos)",A4855=Painel!$B$5)*OR(Painel!$E$5="(Todos)",P4855=Painel!$E$5)),$J4855+ROW()/10000000,"")</f>
        <v/>
      </c>
    </row>
    <row r="4856" customFormat="false" ht="15" hidden="false" customHeight="false" outlineLevel="0" collapsed="false">
      <c r="A4856" s="29" t="s">
        <v>52</v>
      </c>
      <c r="B4856" s="29" t="s">
        <v>8999</v>
      </c>
      <c r="C4856" s="29" t="s">
        <v>549</v>
      </c>
      <c r="D4856" s="29" t="s">
        <v>9000</v>
      </c>
      <c r="E4856" s="29" t="n">
        <v>1</v>
      </c>
      <c r="F4856" s="29"/>
      <c r="G4856" s="29" t="s">
        <v>9001</v>
      </c>
      <c r="H4856" s="30" t="n">
        <v>230</v>
      </c>
      <c r="I4856" s="31" t="n">
        <v>46270</v>
      </c>
      <c r="J4856" s="30" t="n">
        <v>230</v>
      </c>
      <c r="K4856" s="29" t="s">
        <v>120</v>
      </c>
      <c r="L4856" s="29" t="s">
        <v>267</v>
      </c>
      <c r="M4856" s="29"/>
      <c r="N4856" s="29" t="s">
        <v>122</v>
      </c>
      <c r="O4856" s="31" t="n">
        <v>46992</v>
      </c>
      <c r="P4856" s="29" t="s">
        <v>123</v>
      </c>
      <c r="Q4856" s="29" t="n">
        <f aca="false">IFERROR(VALUE(L4856),"")</f>
        <v>15</v>
      </c>
      <c r="R4856" s="29" t="n">
        <f aca="true">IF(O4856="","",O4856-TODAY())</f>
        <v>707</v>
      </c>
      <c r="S4856" s="29" t="str">
        <f aca="false">IF(C4856="&lt;&lt; vazio &gt;&gt;","VAZIA",IF(AND(O4856&lt;&gt;"",R4856&lt;0),"VENCIDO",IF(AND(O4856&lt;&gt;"",R4856&lt;=Parametros!$B$10),"PRÓX. VENCIMENTO",IF(F4856="Q","QUALIDADE",IF(F4856="S","BLOQUEADO",IF(F4856="R","RESTRITO/DEVOLUÇÃO",IF(OR(N4856="QUAR",N4856="QRES"),"QUARENTENA",IF(OR(B4856="DESCARTE",B4856="DEVOLUÇÃO"),"DESCARTE/DEVOLUÇÃO",IF(AND(D4856="",K4856&lt;&gt;""),"SEM LOTE",IF(AND(Q4856&lt;&gt;"",Q4856&gt;=Parametros!$B$11),"PARADO/SEM GIRO","OK"))))))))))</f>
        <v>OK</v>
      </c>
      <c r="T4856" s="29" t="str">
        <f aca="false">IF(AND($S4856="PARADO/SEM GIRO",$K4856="KG",OR(Painel!$B$5="(Todos)",A4856=Painel!$B$5)*OR(Painel!$E$5="(Todos)",P4856=Painel!$E$5)),$J4856+ROW()/10000000,"")</f>
        <v/>
      </c>
      <c r="U4856" s="29" t="str">
        <f aca="false">IF(AND($S4856="VENCIDO",$K4856="KG",OR(Painel!$B$5="(Todos)",A4856=Painel!$B$5)*OR(Painel!$E$5="(Todos)",P4856=Painel!$E$5)),$J4856+ROW()/10000000,"")</f>
        <v/>
      </c>
    </row>
    <row r="4857" customFormat="false" ht="15" hidden="false" customHeight="false" outlineLevel="0" collapsed="false">
      <c r="A4857" s="29" t="s">
        <v>52</v>
      </c>
      <c r="B4857" s="29" t="s">
        <v>9002</v>
      </c>
      <c r="C4857" s="29" t="s">
        <v>115</v>
      </c>
      <c r="D4857" s="29"/>
      <c r="E4857" s="29" t="n">
        <v>0</v>
      </c>
      <c r="F4857" s="29"/>
      <c r="G4857" s="29"/>
      <c r="H4857" s="30" t="n">
        <v>0</v>
      </c>
      <c r="I4857" s="29"/>
      <c r="J4857" s="30" t="n">
        <v>0</v>
      </c>
      <c r="K4857" s="29"/>
      <c r="L4857" s="29" t="s">
        <v>116</v>
      </c>
      <c r="M4857" s="29"/>
      <c r="N4857" s="29"/>
      <c r="O4857" s="29"/>
      <c r="P4857" s="29"/>
      <c r="Q4857" s="29" t="n">
        <f aca="false">IFERROR(VALUE(L4857),"")</f>
        <v>0</v>
      </c>
      <c r="R4857" s="29" t="str">
        <f aca="true">IF(O4857="","",O4857-TODAY())</f>
        <v/>
      </c>
      <c r="S4857" s="29" t="str">
        <f aca="false">IF(C4857="&lt;&lt; vazio &gt;&gt;","VAZIA",IF(AND(O4857&lt;&gt;"",R4857&lt;0),"VENCIDO",IF(AND(O4857&lt;&gt;"",R4857&lt;=Parametros!$B$10),"PRÓX. VENCIMENTO",IF(F4857="Q","QUALIDADE",IF(F4857="S","BLOQUEADO",IF(F4857="R","RESTRITO/DEVOLUÇÃO",IF(OR(N4857="QUAR",N4857="QRES"),"QUARENTENA",IF(OR(B4857="DESCARTE",B4857="DEVOLUÇÃO"),"DESCARTE/DEVOLUÇÃO",IF(AND(D4857="",K4857&lt;&gt;""),"SEM LOTE",IF(AND(Q4857&lt;&gt;"",Q4857&gt;=Parametros!$B$11),"PARADO/SEM GIRO","OK"))))))))))</f>
        <v>VAZIA</v>
      </c>
      <c r="T4857" s="29" t="str">
        <f aca="false">IF(AND($S4857="PARADO/SEM GIRO",$K4857="KG",OR(Painel!$B$5="(Todos)",A4857=Painel!$B$5)*OR(Painel!$E$5="(Todos)",P4857=Painel!$E$5)),$J4857+ROW()/10000000,"")</f>
        <v/>
      </c>
      <c r="U4857" s="29" t="str">
        <f aca="false">IF(AND($S4857="VENCIDO",$K4857="KG",OR(Painel!$B$5="(Todos)",A4857=Painel!$B$5)*OR(Painel!$E$5="(Todos)",P4857=Painel!$E$5)),$J4857+ROW()/10000000,"")</f>
        <v/>
      </c>
    </row>
    <row r="4858" customFormat="false" ht="15" hidden="false" customHeight="false" outlineLevel="0" collapsed="false">
      <c r="A4858" s="29" t="s">
        <v>52</v>
      </c>
      <c r="B4858" s="29" t="s">
        <v>9003</v>
      </c>
      <c r="C4858" s="29" t="s">
        <v>317</v>
      </c>
      <c r="D4858" s="29" t="s">
        <v>3446</v>
      </c>
      <c r="E4858" s="29" t="n">
        <v>1</v>
      </c>
      <c r="F4858" s="29" t="s">
        <v>268</v>
      </c>
      <c r="G4858" s="29" t="s">
        <v>9004</v>
      </c>
      <c r="H4858" s="30" t="n">
        <v>590.4</v>
      </c>
      <c r="I4858" s="31" t="n">
        <v>46285</v>
      </c>
      <c r="J4858" s="30" t="n">
        <v>590.4</v>
      </c>
      <c r="K4858" s="29" t="s">
        <v>120</v>
      </c>
      <c r="L4858" s="29" t="s">
        <v>116</v>
      </c>
      <c r="M4858" s="29"/>
      <c r="N4858" s="29" t="s">
        <v>122</v>
      </c>
      <c r="O4858" s="31" t="n">
        <v>46832</v>
      </c>
      <c r="P4858" s="29" t="s">
        <v>123</v>
      </c>
      <c r="Q4858" s="29" t="n">
        <f aca="false">IFERROR(VALUE(L4858),"")</f>
        <v>0</v>
      </c>
      <c r="R4858" s="29" t="n">
        <f aca="true">IF(O4858="","",O4858-TODAY())</f>
        <v>547</v>
      </c>
      <c r="S4858" s="29" t="str">
        <f aca="false">IF(C4858="&lt;&lt; vazio &gt;&gt;","VAZIA",IF(AND(O4858&lt;&gt;"",R4858&lt;0),"VENCIDO",IF(AND(O4858&lt;&gt;"",R4858&lt;=Parametros!$B$10),"PRÓX. VENCIMENTO",IF(F4858="Q","QUALIDADE",IF(F4858="S","BLOQUEADO",IF(F4858="R","RESTRITO/DEVOLUÇÃO",IF(OR(N4858="QUAR",N4858="QRES"),"QUARENTENA",IF(OR(B4858="DESCARTE",B4858="DEVOLUÇÃO"),"DESCARTE/DEVOLUÇÃO",IF(AND(D4858="",K4858&lt;&gt;""),"SEM LOTE",IF(AND(Q4858&lt;&gt;"",Q4858&gt;=Parametros!$B$11),"PARADO/SEM GIRO","OK"))))))))))</f>
        <v>QUALIDADE</v>
      </c>
      <c r="T4858" s="29" t="str">
        <f aca="false">IF(AND($S4858="PARADO/SEM GIRO",$K4858="KG",OR(Painel!$B$5="(Todos)",A4858=Painel!$B$5)*OR(Painel!$E$5="(Todos)",P4858=Painel!$E$5)),$J4858+ROW()/10000000,"")</f>
        <v/>
      </c>
      <c r="U4858" s="29" t="str">
        <f aca="false">IF(AND($S4858="VENCIDO",$K4858="KG",OR(Painel!$B$5="(Todos)",A4858=Painel!$B$5)*OR(Painel!$E$5="(Todos)",P4858=Painel!$E$5)),$J4858+ROW()/10000000,"")</f>
        <v/>
      </c>
    </row>
    <row r="4859" customFormat="false" ht="15" hidden="false" customHeight="false" outlineLevel="0" collapsed="false">
      <c r="A4859" s="29" t="s">
        <v>52</v>
      </c>
      <c r="B4859" s="29" t="s">
        <v>9005</v>
      </c>
      <c r="C4859" s="29" t="s">
        <v>707</v>
      </c>
      <c r="D4859" s="29" t="s">
        <v>1001</v>
      </c>
      <c r="E4859" s="29" t="n">
        <v>1</v>
      </c>
      <c r="F4859" s="29" t="s">
        <v>268</v>
      </c>
      <c r="G4859" s="29" t="s">
        <v>9006</v>
      </c>
      <c r="H4859" s="30" t="n">
        <v>800</v>
      </c>
      <c r="I4859" s="31" t="n">
        <v>46285</v>
      </c>
      <c r="J4859" s="30" t="n">
        <v>800</v>
      </c>
      <c r="K4859" s="29" t="s">
        <v>120</v>
      </c>
      <c r="L4859" s="29" t="s">
        <v>116</v>
      </c>
      <c r="M4859" s="29"/>
      <c r="N4859" s="29" t="s">
        <v>122</v>
      </c>
      <c r="O4859" s="31" t="n">
        <v>46827</v>
      </c>
      <c r="P4859" s="29" t="s">
        <v>123</v>
      </c>
      <c r="Q4859" s="29" t="n">
        <f aca="false">IFERROR(VALUE(L4859),"")</f>
        <v>0</v>
      </c>
      <c r="R4859" s="29" t="n">
        <f aca="true">IF(O4859="","",O4859-TODAY())</f>
        <v>542</v>
      </c>
      <c r="S4859" s="29" t="str">
        <f aca="false">IF(C4859="&lt;&lt; vazio &gt;&gt;","VAZIA",IF(AND(O4859&lt;&gt;"",R4859&lt;0),"VENCIDO",IF(AND(O4859&lt;&gt;"",R4859&lt;=Parametros!$B$10),"PRÓX. VENCIMENTO",IF(F4859="Q","QUALIDADE",IF(F4859="S","BLOQUEADO",IF(F4859="R","RESTRITO/DEVOLUÇÃO",IF(OR(N4859="QUAR",N4859="QRES"),"QUARENTENA",IF(OR(B4859="DESCARTE",B4859="DEVOLUÇÃO"),"DESCARTE/DEVOLUÇÃO",IF(AND(D4859="",K4859&lt;&gt;""),"SEM LOTE",IF(AND(Q4859&lt;&gt;"",Q4859&gt;=Parametros!$B$11),"PARADO/SEM GIRO","OK"))))))))))</f>
        <v>QUALIDADE</v>
      </c>
      <c r="T4859" s="29" t="str">
        <f aca="false">IF(AND($S4859="PARADO/SEM GIRO",$K4859="KG",OR(Painel!$B$5="(Todos)",A4859=Painel!$B$5)*OR(Painel!$E$5="(Todos)",P4859=Painel!$E$5)),$J4859+ROW()/10000000,"")</f>
        <v/>
      </c>
      <c r="U4859" s="29" t="str">
        <f aca="false">IF(AND($S4859="VENCIDO",$K4859="KG",OR(Painel!$B$5="(Todos)",A4859=Painel!$B$5)*OR(Painel!$E$5="(Todos)",P4859=Painel!$E$5)),$J4859+ROW()/10000000,"")</f>
        <v/>
      </c>
    </row>
    <row r="4860" customFormat="false" ht="15" hidden="false" customHeight="false" outlineLevel="0" collapsed="false">
      <c r="A4860" s="29" t="s">
        <v>52</v>
      </c>
      <c r="B4860" s="29" t="s">
        <v>9007</v>
      </c>
      <c r="C4860" s="29" t="s">
        <v>115</v>
      </c>
      <c r="D4860" s="29"/>
      <c r="E4860" s="29" t="n">
        <v>0</v>
      </c>
      <c r="F4860" s="29"/>
      <c r="G4860" s="29"/>
      <c r="H4860" s="30" t="n">
        <v>0</v>
      </c>
      <c r="I4860" s="29"/>
      <c r="J4860" s="30" t="n">
        <v>0</v>
      </c>
      <c r="K4860" s="29"/>
      <c r="L4860" s="29" t="s">
        <v>116</v>
      </c>
      <c r="M4860" s="29"/>
      <c r="N4860" s="29"/>
      <c r="O4860" s="29"/>
      <c r="P4860" s="29"/>
      <c r="Q4860" s="29" t="n">
        <f aca="false">IFERROR(VALUE(L4860),"")</f>
        <v>0</v>
      </c>
      <c r="R4860" s="29" t="str">
        <f aca="true">IF(O4860="","",O4860-TODAY())</f>
        <v/>
      </c>
      <c r="S4860" s="29" t="str">
        <f aca="false">IF(C4860="&lt;&lt; vazio &gt;&gt;","VAZIA",IF(AND(O4860&lt;&gt;"",R4860&lt;0),"VENCIDO",IF(AND(O4860&lt;&gt;"",R4860&lt;=Parametros!$B$10),"PRÓX. VENCIMENTO",IF(F4860="Q","QUALIDADE",IF(F4860="S","BLOQUEADO",IF(F4860="R","RESTRITO/DEVOLUÇÃO",IF(OR(N4860="QUAR",N4860="QRES"),"QUARENTENA",IF(OR(B4860="DESCARTE",B4860="DEVOLUÇÃO"),"DESCARTE/DEVOLUÇÃO",IF(AND(D4860="",K4860&lt;&gt;""),"SEM LOTE",IF(AND(Q4860&lt;&gt;"",Q4860&gt;=Parametros!$B$11),"PARADO/SEM GIRO","OK"))))))))))</f>
        <v>VAZIA</v>
      </c>
      <c r="T4860" s="29" t="str">
        <f aca="false">IF(AND($S4860="PARADO/SEM GIRO",$K4860="KG",OR(Painel!$B$5="(Todos)",A4860=Painel!$B$5)*OR(Painel!$E$5="(Todos)",P4860=Painel!$E$5)),$J4860+ROW()/10000000,"")</f>
        <v/>
      </c>
      <c r="U4860" s="29" t="str">
        <f aca="false">IF(AND($S4860="VENCIDO",$K4860="KG",OR(Painel!$B$5="(Todos)",A4860=Painel!$B$5)*OR(Painel!$E$5="(Todos)",P4860=Painel!$E$5)),$J4860+ROW()/10000000,"")</f>
        <v/>
      </c>
    </row>
    <row r="4861" customFormat="false" ht="15" hidden="false" customHeight="false" outlineLevel="0" collapsed="false">
      <c r="A4861" s="29" t="s">
        <v>52</v>
      </c>
      <c r="B4861" s="29" t="s">
        <v>9008</v>
      </c>
      <c r="C4861" s="29" t="s">
        <v>115</v>
      </c>
      <c r="D4861" s="29"/>
      <c r="E4861" s="29" t="n">
        <v>0</v>
      </c>
      <c r="F4861" s="29"/>
      <c r="G4861" s="29"/>
      <c r="H4861" s="30" t="n">
        <v>0</v>
      </c>
      <c r="I4861" s="29"/>
      <c r="J4861" s="30" t="n">
        <v>0</v>
      </c>
      <c r="K4861" s="29"/>
      <c r="L4861" s="29" t="s">
        <v>116</v>
      </c>
      <c r="M4861" s="29"/>
      <c r="N4861" s="29"/>
      <c r="O4861" s="29"/>
      <c r="P4861" s="29"/>
      <c r="Q4861" s="29" t="n">
        <f aca="false">IFERROR(VALUE(L4861),"")</f>
        <v>0</v>
      </c>
      <c r="R4861" s="29" t="str">
        <f aca="true">IF(O4861="","",O4861-TODAY())</f>
        <v/>
      </c>
      <c r="S4861" s="29" t="str">
        <f aca="false">IF(C4861="&lt;&lt; vazio &gt;&gt;","VAZIA",IF(AND(O4861&lt;&gt;"",R4861&lt;0),"VENCIDO",IF(AND(O4861&lt;&gt;"",R4861&lt;=Parametros!$B$10),"PRÓX. VENCIMENTO",IF(F4861="Q","QUALIDADE",IF(F4861="S","BLOQUEADO",IF(F4861="R","RESTRITO/DEVOLUÇÃO",IF(OR(N4861="QUAR",N4861="QRES"),"QUARENTENA",IF(OR(B4861="DESCARTE",B4861="DEVOLUÇÃO"),"DESCARTE/DEVOLUÇÃO",IF(AND(D4861="",K4861&lt;&gt;""),"SEM LOTE",IF(AND(Q4861&lt;&gt;"",Q4861&gt;=Parametros!$B$11),"PARADO/SEM GIRO","OK"))))))))))</f>
        <v>VAZIA</v>
      </c>
      <c r="T4861" s="29" t="str">
        <f aca="false">IF(AND($S4861="PARADO/SEM GIRO",$K4861="KG",OR(Painel!$B$5="(Todos)",A4861=Painel!$B$5)*OR(Painel!$E$5="(Todos)",P4861=Painel!$E$5)),$J4861+ROW()/10000000,"")</f>
        <v/>
      </c>
      <c r="U4861" s="29" t="str">
        <f aca="false">IF(AND($S4861="VENCIDO",$K4861="KG",OR(Painel!$B$5="(Todos)",A4861=Painel!$B$5)*OR(Painel!$E$5="(Todos)",P4861=Painel!$E$5)),$J4861+ROW()/10000000,"")</f>
        <v/>
      </c>
    </row>
    <row r="4862" customFormat="false" ht="15" hidden="false" customHeight="false" outlineLevel="0" collapsed="false">
      <c r="A4862" s="29" t="s">
        <v>52</v>
      </c>
      <c r="B4862" s="29" t="s">
        <v>9009</v>
      </c>
      <c r="C4862" s="29" t="s">
        <v>115</v>
      </c>
      <c r="D4862" s="29"/>
      <c r="E4862" s="29" t="n">
        <v>0</v>
      </c>
      <c r="F4862" s="29"/>
      <c r="G4862" s="29"/>
      <c r="H4862" s="30" t="n">
        <v>0</v>
      </c>
      <c r="I4862" s="29"/>
      <c r="J4862" s="30" t="n">
        <v>0</v>
      </c>
      <c r="K4862" s="29"/>
      <c r="L4862" s="29" t="s">
        <v>116</v>
      </c>
      <c r="M4862" s="29"/>
      <c r="N4862" s="29"/>
      <c r="O4862" s="29"/>
      <c r="P4862" s="29"/>
      <c r="Q4862" s="29" t="n">
        <f aca="false">IFERROR(VALUE(L4862),"")</f>
        <v>0</v>
      </c>
      <c r="R4862" s="29" t="str">
        <f aca="true">IF(O4862="","",O4862-TODAY())</f>
        <v/>
      </c>
      <c r="S4862" s="29" t="str">
        <f aca="false">IF(C4862="&lt;&lt; vazio &gt;&gt;","VAZIA",IF(AND(O4862&lt;&gt;"",R4862&lt;0),"VENCIDO",IF(AND(O4862&lt;&gt;"",R4862&lt;=Parametros!$B$10),"PRÓX. VENCIMENTO",IF(F4862="Q","QUALIDADE",IF(F4862="S","BLOQUEADO",IF(F4862="R","RESTRITO/DEVOLUÇÃO",IF(OR(N4862="QUAR",N4862="QRES"),"QUARENTENA",IF(OR(B4862="DESCARTE",B4862="DEVOLUÇÃO"),"DESCARTE/DEVOLUÇÃO",IF(AND(D4862="",K4862&lt;&gt;""),"SEM LOTE",IF(AND(Q4862&lt;&gt;"",Q4862&gt;=Parametros!$B$11),"PARADO/SEM GIRO","OK"))))))))))</f>
        <v>VAZIA</v>
      </c>
      <c r="T4862" s="29" t="str">
        <f aca="false">IF(AND($S4862="PARADO/SEM GIRO",$K4862="KG",OR(Painel!$B$5="(Todos)",A4862=Painel!$B$5)*OR(Painel!$E$5="(Todos)",P4862=Painel!$E$5)),$J4862+ROW()/10000000,"")</f>
        <v/>
      </c>
      <c r="U4862" s="29" t="str">
        <f aca="false">IF(AND($S4862="VENCIDO",$K4862="KG",OR(Painel!$B$5="(Todos)",A4862=Painel!$B$5)*OR(Painel!$E$5="(Todos)",P4862=Painel!$E$5)),$J4862+ROW()/10000000,"")</f>
        <v/>
      </c>
    </row>
    <row r="4863" customFormat="false" ht="15" hidden="false" customHeight="false" outlineLevel="0" collapsed="false">
      <c r="A4863" s="29" t="s">
        <v>52</v>
      </c>
      <c r="B4863" s="29" t="s">
        <v>9010</v>
      </c>
      <c r="C4863" s="29" t="s">
        <v>2694</v>
      </c>
      <c r="D4863" s="29" t="s">
        <v>2695</v>
      </c>
      <c r="E4863" s="29" t="n">
        <v>1</v>
      </c>
      <c r="F4863" s="29"/>
      <c r="G4863" s="29" t="s">
        <v>9011</v>
      </c>
      <c r="H4863" s="30" t="n">
        <v>480</v>
      </c>
      <c r="I4863" s="31" t="n">
        <v>46062</v>
      </c>
      <c r="J4863" s="30" t="n">
        <v>480</v>
      </c>
      <c r="K4863" s="29" t="s">
        <v>120</v>
      </c>
      <c r="L4863" s="29" t="s">
        <v>8547</v>
      </c>
      <c r="M4863" s="29"/>
      <c r="N4863" s="29" t="s">
        <v>122</v>
      </c>
      <c r="O4863" s="31" t="n">
        <v>46550</v>
      </c>
      <c r="P4863" s="29" t="s">
        <v>123</v>
      </c>
      <c r="Q4863" s="29" t="n">
        <f aca="false">IFERROR(VALUE(L4863),"")</f>
        <v>223</v>
      </c>
      <c r="R4863" s="29" t="n">
        <f aca="true">IF(O4863="","",O4863-TODAY())</f>
        <v>265</v>
      </c>
      <c r="S4863" s="29" t="str">
        <f aca="false">IF(C4863="&lt;&lt; vazio &gt;&gt;","VAZIA",IF(AND(O4863&lt;&gt;"",R4863&lt;0),"VENCIDO",IF(AND(O4863&lt;&gt;"",R4863&lt;=Parametros!$B$10),"PRÓX. VENCIMENTO",IF(F4863="Q","QUALIDADE",IF(F4863="S","BLOQUEADO",IF(F4863="R","RESTRITO/DEVOLUÇÃO",IF(OR(N4863="QUAR",N4863="QRES"),"QUARENTENA",IF(OR(B4863="DESCARTE",B4863="DEVOLUÇÃO"),"DESCARTE/DEVOLUÇÃO",IF(AND(D4863="",K4863&lt;&gt;""),"SEM LOTE",IF(AND(Q4863&lt;&gt;"",Q4863&gt;=Parametros!$B$11),"PARADO/SEM GIRO","OK"))))))))))</f>
        <v>PARADO/SEM GIRO</v>
      </c>
      <c r="T4863" s="29" t="n">
        <f aca="false">IF(AND($S4863="PARADO/SEM GIRO",$K4863="KG",OR(Painel!$B$5="(Todos)",A4863=Painel!$B$5)*OR(Painel!$E$5="(Todos)",P4863=Painel!$E$5)),$J4863+ROW()/10000000,"")</f>
        <v>480.0004863</v>
      </c>
      <c r="U4863" s="29" t="str">
        <f aca="false">IF(AND($S4863="VENCIDO",$K4863="KG",OR(Painel!$B$5="(Todos)",A4863=Painel!$B$5)*OR(Painel!$E$5="(Todos)",P4863=Painel!$E$5)),$J4863+ROW()/10000000,"")</f>
        <v/>
      </c>
    </row>
    <row r="4864" customFormat="false" ht="15" hidden="false" customHeight="false" outlineLevel="0" collapsed="false">
      <c r="A4864" s="29" t="s">
        <v>52</v>
      </c>
      <c r="B4864" s="29" t="s">
        <v>9012</v>
      </c>
      <c r="C4864" s="29" t="s">
        <v>1742</v>
      </c>
      <c r="D4864" s="29" t="s">
        <v>1779</v>
      </c>
      <c r="E4864" s="29" t="n">
        <v>1</v>
      </c>
      <c r="F4864" s="29"/>
      <c r="G4864" s="29" t="s">
        <v>9013</v>
      </c>
      <c r="H4864" s="30" t="n">
        <v>420</v>
      </c>
      <c r="I4864" s="31" t="n">
        <v>46266</v>
      </c>
      <c r="J4864" s="30" t="n">
        <v>420</v>
      </c>
      <c r="K4864" s="29" t="s">
        <v>120</v>
      </c>
      <c r="L4864" s="29" t="s">
        <v>180</v>
      </c>
      <c r="M4864" s="29"/>
      <c r="N4864" s="29" t="s">
        <v>122</v>
      </c>
      <c r="O4864" s="31" t="n">
        <v>46558</v>
      </c>
      <c r="P4864" s="29" t="s">
        <v>123</v>
      </c>
      <c r="Q4864" s="29" t="n">
        <f aca="false">IFERROR(VALUE(L4864),"")</f>
        <v>19</v>
      </c>
      <c r="R4864" s="29" t="n">
        <f aca="true">IF(O4864="","",O4864-TODAY())</f>
        <v>273</v>
      </c>
      <c r="S4864" s="29" t="str">
        <f aca="false">IF(C4864="&lt;&lt; vazio &gt;&gt;","VAZIA",IF(AND(O4864&lt;&gt;"",R4864&lt;0),"VENCIDO",IF(AND(O4864&lt;&gt;"",R4864&lt;=Parametros!$B$10),"PRÓX. VENCIMENTO",IF(F4864="Q","QUALIDADE",IF(F4864="S","BLOQUEADO",IF(F4864="R","RESTRITO/DEVOLUÇÃO",IF(OR(N4864="QUAR",N4864="QRES"),"QUARENTENA",IF(OR(B4864="DESCARTE",B4864="DEVOLUÇÃO"),"DESCARTE/DEVOLUÇÃO",IF(AND(D4864="",K4864&lt;&gt;""),"SEM LOTE",IF(AND(Q4864&lt;&gt;"",Q4864&gt;=Parametros!$B$11),"PARADO/SEM GIRO","OK"))))))))))</f>
        <v>OK</v>
      </c>
      <c r="T4864" s="29" t="str">
        <f aca="false">IF(AND($S4864="PARADO/SEM GIRO",$K4864="KG",OR(Painel!$B$5="(Todos)",A4864=Painel!$B$5)*OR(Painel!$E$5="(Todos)",P4864=Painel!$E$5)),$J4864+ROW()/10000000,"")</f>
        <v/>
      </c>
      <c r="U4864" s="29" t="str">
        <f aca="false">IF(AND($S4864="VENCIDO",$K4864="KG",OR(Painel!$B$5="(Todos)",A4864=Painel!$B$5)*OR(Painel!$E$5="(Todos)",P4864=Painel!$E$5)),$J4864+ROW()/10000000,"")</f>
        <v/>
      </c>
    </row>
    <row r="4865" customFormat="false" ht="15" hidden="false" customHeight="false" outlineLevel="0" collapsed="false">
      <c r="A4865" s="29" t="s">
        <v>52</v>
      </c>
      <c r="B4865" s="29" t="s">
        <v>9014</v>
      </c>
      <c r="C4865" s="29" t="s">
        <v>115</v>
      </c>
      <c r="D4865" s="29"/>
      <c r="E4865" s="29" t="n">
        <v>0</v>
      </c>
      <c r="F4865" s="29"/>
      <c r="G4865" s="29"/>
      <c r="H4865" s="30" t="n">
        <v>0</v>
      </c>
      <c r="I4865" s="29"/>
      <c r="J4865" s="30" t="n">
        <v>0</v>
      </c>
      <c r="K4865" s="29"/>
      <c r="L4865" s="29" t="s">
        <v>116</v>
      </c>
      <c r="M4865" s="29"/>
      <c r="N4865" s="29"/>
      <c r="O4865" s="29"/>
      <c r="P4865" s="29"/>
      <c r="Q4865" s="29" t="n">
        <f aca="false">IFERROR(VALUE(L4865),"")</f>
        <v>0</v>
      </c>
      <c r="R4865" s="29" t="str">
        <f aca="true">IF(O4865="","",O4865-TODAY())</f>
        <v/>
      </c>
      <c r="S4865" s="29" t="str">
        <f aca="false">IF(C4865="&lt;&lt; vazio &gt;&gt;","VAZIA",IF(AND(O4865&lt;&gt;"",R4865&lt;0),"VENCIDO",IF(AND(O4865&lt;&gt;"",R4865&lt;=Parametros!$B$10),"PRÓX. VENCIMENTO",IF(F4865="Q","QUALIDADE",IF(F4865="S","BLOQUEADO",IF(F4865="R","RESTRITO/DEVOLUÇÃO",IF(OR(N4865="QUAR",N4865="QRES"),"QUARENTENA",IF(OR(B4865="DESCARTE",B4865="DEVOLUÇÃO"),"DESCARTE/DEVOLUÇÃO",IF(AND(D4865="",K4865&lt;&gt;""),"SEM LOTE",IF(AND(Q4865&lt;&gt;"",Q4865&gt;=Parametros!$B$11),"PARADO/SEM GIRO","OK"))))))))))</f>
        <v>VAZIA</v>
      </c>
      <c r="T4865" s="29" t="str">
        <f aca="false">IF(AND($S4865="PARADO/SEM GIRO",$K4865="KG",OR(Painel!$B$5="(Todos)",A4865=Painel!$B$5)*OR(Painel!$E$5="(Todos)",P4865=Painel!$E$5)),$J4865+ROW()/10000000,"")</f>
        <v/>
      </c>
      <c r="U4865" s="29" t="str">
        <f aca="false">IF(AND($S4865="VENCIDO",$K4865="KG",OR(Painel!$B$5="(Todos)",A4865=Painel!$B$5)*OR(Painel!$E$5="(Todos)",P4865=Painel!$E$5)),$J4865+ROW()/10000000,"")</f>
        <v/>
      </c>
    </row>
    <row r="4866" customFormat="false" ht="15" hidden="false" customHeight="false" outlineLevel="0" collapsed="false">
      <c r="A4866" s="29" t="s">
        <v>52</v>
      </c>
      <c r="B4866" s="29" t="s">
        <v>9015</v>
      </c>
      <c r="C4866" s="29" t="s">
        <v>909</v>
      </c>
      <c r="D4866" s="29" t="s">
        <v>8506</v>
      </c>
      <c r="E4866" s="29" t="n">
        <v>1</v>
      </c>
      <c r="F4866" s="29"/>
      <c r="G4866" s="29" t="s">
        <v>9016</v>
      </c>
      <c r="H4866" s="30" t="n">
        <v>1000</v>
      </c>
      <c r="I4866" s="31" t="n">
        <v>46279</v>
      </c>
      <c r="J4866" s="30" t="n">
        <v>1000</v>
      </c>
      <c r="K4866" s="29" t="s">
        <v>120</v>
      </c>
      <c r="L4866" s="29" t="s">
        <v>350</v>
      </c>
      <c r="M4866" s="29"/>
      <c r="N4866" s="29" t="s">
        <v>122</v>
      </c>
      <c r="O4866" s="31" t="n">
        <v>46820</v>
      </c>
      <c r="P4866" s="29" t="s">
        <v>123</v>
      </c>
      <c r="Q4866" s="29" t="n">
        <f aca="false">IFERROR(VALUE(L4866),"")</f>
        <v>6</v>
      </c>
      <c r="R4866" s="29" t="n">
        <f aca="true">IF(O4866="","",O4866-TODAY())</f>
        <v>535</v>
      </c>
      <c r="S4866" s="29" t="str">
        <f aca="false">IF(C4866="&lt;&lt; vazio &gt;&gt;","VAZIA",IF(AND(O4866&lt;&gt;"",R4866&lt;0),"VENCIDO",IF(AND(O4866&lt;&gt;"",R4866&lt;=Parametros!$B$10),"PRÓX. VENCIMENTO",IF(F4866="Q","QUALIDADE",IF(F4866="S","BLOQUEADO",IF(F4866="R","RESTRITO/DEVOLUÇÃO",IF(OR(N4866="QUAR",N4866="QRES"),"QUARENTENA",IF(OR(B4866="DESCARTE",B4866="DEVOLUÇÃO"),"DESCARTE/DEVOLUÇÃO",IF(AND(D4866="",K4866&lt;&gt;""),"SEM LOTE",IF(AND(Q4866&lt;&gt;"",Q4866&gt;=Parametros!$B$11),"PARADO/SEM GIRO","OK"))))))))))</f>
        <v>OK</v>
      </c>
      <c r="T4866" s="29" t="str">
        <f aca="false">IF(AND($S4866="PARADO/SEM GIRO",$K4866="KG",OR(Painel!$B$5="(Todos)",A4866=Painel!$B$5)*OR(Painel!$E$5="(Todos)",P4866=Painel!$E$5)),$J4866+ROW()/10000000,"")</f>
        <v/>
      </c>
      <c r="U4866" s="29" t="str">
        <f aca="false">IF(AND($S4866="VENCIDO",$K4866="KG",OR(Painel!$B$5="(Todos)",A4866=Painel!$B$5)*OR(Painel!$E$5="(Todos)",P4866=Painel!$E$5)),$J4866+ROW()/10000000,"")</f>
        <v/>
      </c>
    </row>
    <row r="4867" customFormat="false" ht="15" hidden="false" customHeight="false" outlineLevel="0" collapsed="false">
      <c r="A4867" s="29" t="s">
        <v>52</v>
      </c>
      <c r="B4867" s="29" t="s">
        <v>9017</v>
      </c>
      <c r="C4867" s="29" t="s">
        <v>115</v>
      </c>
      <c r="D4867" s="29"/>
      <c r="E4867" s="29" t="n">
        <v>0</v>
      </c>
      <c r="F4867" s="29"/>
      <c r="G4867" s="29"/>
      <c r="H4867" s="30" t="n">
        <v>0</v>
      </c>
      <c r="I4867" s="29"/>
      <c r="J4867" s="30" t="n">
        <v>0</v>
      </c>
      <c r="K4867" s="29"/>
      <c r="L4867" s="29" t="s">
        <v>116</v>
      </c>
      <c r="M4867" s="29"/>
      <c r="N4867" s="29"/>
      <c r="O4867" s="29"/>
      <c r="P4867" s="29"/>
      <c r="Q4867" s="29" t="n">
        <f aca="false">IFERROR(VALUE(L4867),"")</f>
        <v>0</v>
      </c>
      <c r="R4867" s="29" t="str">
        <f aca="true">IF(O4867="","",O4867-TODAY())</f>
        <v/>
      </c>
      <c r="S4867" s="29" t="str">
        <f aca="false">IF(C4867="&lt;&lt; vazio &gt;&gt;","VAZIA",IF(AND(O4867&lt;&gt;"",R4867&lt;0),"VENCIDO",IF(AND(O4867&lt;&gt;"",R4867&lt;=Parametros!$B$10),"PRÓX. VENCIMENTO",IF(F4867="Q","QUALIDADE",IF(F4867="S","BLOQUEADO",IF(F4867="R","RESTRITO/DEVOLUÇÃO",IF(OR(N4867="QUAR",N4867="QRES"),"QUARENTENA",IF(OR(B4867="DESCARTE",B4867="DEVOLUÇÃO"),"DESCARTE/DEVOLUÇÃO",IF(AND(D4867="",K4867&lt;&gt;""),"SEM LOTE",IF(AND(Q4867&lt;&gt;"",Q4867&gt;=Parametros!$B$11),"PARADO/SEM GIRO","OK"))))))))))</f>
        <v>VAZIA</v>
      </c>
      <c r="T4867" s="29" t="str">
        <f aca="false">IF(AND($S4867="PARADO/SEM GIRO",$K4867="KG",OR(Painel!$B$5="(Todos)",A4867=Painel!$B$5)*OR(Painel!$E$5="(Todos)",P4867=Painel!$E$5)),$J4867+ROW()/10000000,"")</f>
        <v/>
      </c>
      <c r="U4867" s="29" t="str">
        <f aca="false">IF(AND($S4867="VENCIDO",$K4867="KG",OR(Painel!$B$5="(Todos)",A4867=Painel!$B$5)*OR(Painel!$E$5="(Todos)",P4867=Painel!$E$5)),$J4867+ROW()/10000000,"")</f>
        <v/>
      </c>
    </row>
    <row r="4868" customFormat="false" ht="15" hidden="false" customHeight="false" outlineLevel="0" collapsed="false">
      <c r="A4868" s="29" t="s">
        <v>52</v>
      </c>
      <c r="B4868" s="29" t="s">
        <v>9018</v>
      </c>
      <c r="C4868" s="29" t="s">
        <v>115</v>
      </c>
      <c r="D4868" s="29"/>
      <c r="E4868" s="29" t="n">
        <v>0</v>
      </c>
      <c r="F4868" s="29"/>
      <c r="G4868" s="29"/>
      <c r="H4868" s="30" t="n">
        <v>0</v>
      </c>
      <c r="I4868" s="29"/>
      <c r="J4868" s="30" t="n">
        <v>0</v>
      </c>
      <c r="K4868" s="29"/>
      <c r="L4868" s="29" t="s">
        <v>116</v>
      </c>
      <c r="M4868" s="29"/>
      <c r="N4868" s="29"/>
      <c r="O4868" s="29"/>
      <c r="P4868" s="29"/>
      <c r="Q4868" s="29" t="n">
        <f aca="false">IFERROR(VALUE(L4868),"")</f>
        <v>0</v>
      </c>
      <c r="R4868" s="29" t="str">
        <f aca="true">IF(O4868="","",O4868-TODAY())</f>
        <v/>
      </c>
      <c r="S4868" s="29" t="str">
        <f aca="false">IF(C4868="&lt;&lt; vazio &gt;&gt;","VAZIA",IF(AND(O4868&lt;&gt;"",R4868&lt;0),"VENCIDO",IF(AND(O4868&lt;&gt;"",R4868&lt;=Parametros!$B$10),"PRÓX. VENCIMENTO",IF(F4868="Q","QUALIDADE",IF(F4868="S","BLOQUEADO",IF(F4868="R","RESTRITO/DEVOLUÇÃO",IF(OR(N4868="QUAR",N4868="QRES"),"QUARENTENA",IF(OR(B4868="DESCARTE",B4868="DEVOLUÇÃO"),"DESCARTE/DEVOLUÇÃO",IF(AND(D4868="",K4868&lt;&gt;""),"SEM LOTE",IF(AND(Q4868&lt;&gt;"",Q4868&gt;=Parametros!$B$11),"PARADO/SEM GIRO","OK"))))))))))</f>
        <v>VAZIA</v>
      </c>
      <c r="T4868" s="29" t="str">
        <f aca="false">IF(AND($S4868="PARADO/SEM GIRO",$K4868="KG",OR(Painel!$B$5="(Todos)",A4868=Painel!$B$5)*OR(Painel!$E$5="(Todos)",P4868=Painel!$E$5)),$J4868+ROW()/10000000,"")</f>
        <v/>
      </c>
      <c r="U4868" s="29" t="str">
        <f aca="false">IF(AND($S4868="VENCIDO",$K4868="KG",OR(Painel!$B$5="(Todos)",A4868=Painel!$B$5)*OR(Painel!$E$5="(Todos)",P4868=Painel!$E$5)),$J4868+ROW()/10000000,"")</f>
        <v/>
      </c>
    </row>
    <row r="4869" customFormat="false" ht="15" hidden="false" customHeight="false" outlineLevel="0" collapsed="false">
      <c r="A4869" s="29" t="s">
        <v>52</v>
      </c>
      <c r="B4869" s="29" t="s">
        <v>9019</v>
      </c>
      <c r="C4869" s="29" t="s">
        <v>115</v>
      </c>
      <c r="D4869" s="29"/>
      <c r="E4869" s="29" t="n">
        <v>0</v>
      </c>
      <c r="F4869" s="29"/>
      <c r="G4869" s="29"/>
      <c r="H4869" s="30" t="n">
        <v>0</v>
      </c>
      <c r="I4869" s="29"/>
      <c r="J4869" s="30" t="n">
        <v>0</v>
      </c>
      <c r="K4869" s="29"/>
      <c r="L4869" s="29" t="s">
        <v>116</v>
      </c>
      <c r="M4869" s="29"/>
      <c r="N4869" s="29"/>
      <c r="O4869" s="29"/>
      <c r="P4869" s="29"/>
      <c r="Q4869" s="29" t="n">
        <f aca="false">IFERROR(VALUE(L4869),"")</f>
        <v>0</v>
      </c>
      <c r="R4869" s="29" t="str">
        <f aca="true">IF(O4869="","",O4869-TODAY())</f>
        <v/>
      </c>
      <c r="S4869" s="29" t="str">
        <f aca="false">IF(C4869="&lt;&lt; vazio &gt;&gt;","VAZIA",IF(AND(O4869&lt;&gt;"",R4869&lt;0),"VENCIDO",IF(AND(O4869&lt;&gt;"",R4869&lt;=Parametros!$B$10),"PRÓX. VENCIMENTO",IF(F4869="Q","QUALIDADE",IF(F4869="S","BLOQUEADO",IF(F4869="R","RESTRITO/DEVOLUÇÃO",IF(OR(N4869="QUAR",N4869="QRES"),"QUARENTENA",IF(OR(B4869="DESCARTE",B4869="DEVOLUÇÃO"),"DESCARTE/DEVOLUÇÃO",IF(AND(D4869="",K4869&lt;&gt;""),"SEM LOTE",IF(AND(Q4869&lt;&gt;"",Q4869&gt;=Parametros!$B$11),"PARADO/SEM GIRO","OK"))))))))))</f>
        <v>VAZIA</v>
      </c>
      <c r="T4869" s="29" t="str">
        <f aca="false">IF(AND($S4869="PARADO/SEM GIRO",$K4869="KG",OR(Painel!$B$5="(Todos)",A4869=Painel!$B$5)*OR(Painel!$E$5="(Todos)",P4869=Painel!$E$5)),$J4869+ROW()/10000000,"")</f>
        <v/>
      </c>
      <c r="U4869" s="29" t="str">
        <f aca="false">IF(AND($S4869="VENCIDO",$K4869="KG",OR(Painel!$B$5="(Todos)",A4869=Painel!$B$5)*OR(Painel!$E$5="(Todos)",P4869=Painel!$E$5)),$J4869+ROW()/10000000,"")</f>
        <v/>
      </c>
    </row>
    <row r="4870" customFormat="false" ht="15" hidden="false" customHeight="false" outlineLevel="0" collapsed="false">
      <c r="A4870" s="29" t="s">
        <v>52</v>
      </c>
      <c r="B4870" s="29" t="s">
        <v>9020</v>
      </c>
      <c r="C4870" s="29" t="s">
        <v>666</v>
      </c>
      <c r="D4870" s="29" t="s">
        <v>7870</v>
      </c>
      <c r="E4870" s="29" t="n">
        <v>1</v>
      </c>
      <c r="F4870" s="29" t="s">
        <v>268</v>
      </c>
      <c r="G4870" s="29" t="s">
        <v>9021</v>
      </c>
      <c r="H4870" s="30" t="n">
        <v>262.4</v>
      </c>
      <c r="I4870" s="31" t="n">
        <v>46285</v>
      </c>
      <c r="J4870" s="30" t="n">
        <v>262.4</v>
      </c>
      <c r="K4870" s="29" t="s">
        <v>120</v>
      </c>
      <c r="L4870" s="29" t="s">
        <v>116</v>
      </c>
      <c r="M4870" s="29"/>
      <c r="N4870" s="29" t="s">
        <v>122</v>
      </c>
      <c r="O4870" s="31" t="n">
        <v>46832</v>
      </c>
      <c r="P4870" s="29" t="s">
        <v>123</v>
      </c>
      <c r="Q4870" s="29" t="n">
        <f aca="false">IFERROR(VALUE(L4870),"")</f>
        <v>0</v>
      </c>
      <c r="R4870" s="29" t="n">
        <f aca="true">IF(O4870="","",O4870-TODAY())</f>
        <v>547</v>
      </c>
      <c r="S4870" s="29" t="str">
        <f aca="false">IF(C4870="&lt;&lt; vazio &gt;&gt;","VAZIA",IF(AND(O4870&lt;&gt;"",R4870&lt;0),"VENCIDO",IF(AND(O4870&lt;&gt;"",R4870&lt;=Parametros!$B$10),"PRÓX. VENCIMENTO",IF(F4870="Q","QUALIDADE",IF(F4870="S","BLOQUEADO",IF(F4870="R","RESTRITO/DEVOLUÇÃO",IF(OR(N4870="QUAR",N4870="QRES"),"QUARENTENA",IF(OR(B4870="DESCARTE",B4870="DEVOLUÇÃO"),"DESCARTE/DEVOLUÇÃO",IF(AND(D4870="",K4870&lt;&gt;""),"SEM LOTE",IF(AND(Q4870&lt;&gt;"",Q4870&gt;=Parametros!$B$11),"PARADO/SEM GIRO","OK"))))))))))</f>
        <v>QUALIDADE</v>
      </c>
      <c r="T4870" s="29" t="str">
        <f aca="false">IF(AND($S4870="PARADO/SEM GIRO",$K4870="KG",OR(Painel!$B$5="(Todos)",A4870=Painel!$B$5)*OR(Painel!$E$5="(Todos)",P4870=Painel!$E$5)),$J4870+ROW()/10000000,"")</f>
        <v/>
      </c>
      <c r="U4870" s="29" t="str">
        <f aca="false">IF(AND($S4870="VENCIDO",$K4870="KG",OR(Painel!$B$5="(Todos)",A4870=Painel!$B$5)*OR(Painel!$E$5="(Todos)",P4870=Painel!$E$5)),$J4870+ROW()/10000000,"")</f>
        <v/>
      </c>
    </row>
    <row r="4871" customFormat="false" ht="15" hidden="false" customHeight="false" outlineLevel="0" collapsed="false">
      <c r="A4871" s="29" t="s">
        <v>52</v>
      </c>
      <c r="B4871" s="29" t="s">
        <v>9022</v>
      </c>
      <c r="C4871" s="29" t="s">
        <v>247</v>
      </c>
      <c r="D4871" s="29" t="s">
        <v>747</v>
      </c>
      <c r="E4871" s="29" t="n">
        <v>1</v>
      </c>
      <c r="F4871" s="29"/>
      <c r="G4871" s="29" t="s">
        <v>9023</v>
      </c>
      <c r="H4871" s="30" t="n">
        <v>800</v>
      </c>
      <c r="I4871" s="31" t="n">
        <v>46194</v>
      </c>
      <c r="J4871" s="30" t="n">
        <v>800</v>
      </c>
      <c r="K4871" s="29" t="s">
        <v>120</v>
      </c>
      <c r="L4871" s="29" t="s">
        <v>1824</v>
      </c>
      <c r="M4871" s="29"/>
      <c r="N4871" s="29" t="s">
        <v>122</v>
      </c>
      <c r="O4871" s="31" t="n">
        <v>46723</v>
      </c>
      <c r="P4871" s="29" t="s">
        <v>123</v>
      </c>
      <c r="Q4871" s="29" t="n">
        <f aca="false">IFERROR(VALUE(L4871),"")</f>
        <v>91</v>
      </c>
      <c r="R4871" s="29" t="n">
        <f aca="true">IF(O4871="","",O4871-TODAY())</f>
        <v>438</v>
      </c>
      <c r="S4871" s="29" t="str">
        <f aca="false">IF(C4871="&lt;&lt; vazio &gt;&gt;","VAZIA",IF(AND(O4871&lt;&gt;"",R4871&lt;0),"VENCIDO",IF(AND(O4871&lt;&gt;"",R4871&lt;=Parametros!$B$10),"PRÓX. VENCIMENTO",IF(F4871="Q","QUALIDADE",IF(F4871="S","BLOQUEADO",IF(F4871="R","RESTRITO/DEVOLUÇÃO",IF(OR(N4871="QUAR",N4871="QRES"),"QUARENTENA",IF(OR(B4871="DESCARTE",B4871="DEVOLUÇÃO"),"DESCARTE/DEVOLUÇÃO",IF(AND(D4871="",K4871&lt;&gt;""),"SEM LOTE",IF(AND(Q4871&lt;&gt;"",Q4871&gt;=Parametros!$B$11),"PARADO/SEM GIRO","OK"))))))))))</f>
        <v>PARADO/SEM GIRO</v>
      </c>
      <c r="T4871" s="29" t="n">
        <f aca="false">IF(AND($S4871="PARADO/SEM GIRO",$K4871="KG",OR(Painel!$B$5="(Todos)",A4871=Painel!$B$5)*OR(Painel!$E$5="(Todos)",P4871=Painel!$E$5)),$J4871+ROW()/10000000,"")</f>
        <v>800.0004871</v>
      </c>
      <c r="U4871" s="29" t="str">
        <f aca="false">IF(AND($S4871="VENCIDO",$K4871="KG",OR(Painel!$B$5="(Todos)",A4871=Painel!$B$5)*OR(Painel!$E$5="(Todos)",P4871=Painel!$E$5)),$J4871+ROW()/10000000,"")</f>
        <v/>
      </c>
    </row>
    <row r="4872" customFormat="false" ht="15" hidden="false" customHeight="false" outlineLevel="0" collapsed="false">
      <c r="A4872" s="29" t="s">
        <v>52</v>
      </c>
      <c r="B4872" s="29" t="s">
        <v>9024</v>
      </c>
      <c r="C4872" s="29" t="s">
        <v>217</v>
      </c>
      <c r="D4872" s="29" t="s">
        <v>9025</v>
      </c>
      <c r="E4872" s="29" t="n">
        <v>1</v>
      </c>
      <c r="F4872" s="29"/>
      <c r="G4872" s="29" t="s">
        <v>9026</v>
      </c>
      <c r="H4872" s="30" t="n">
        <v>1102.5</v>
      </c>
      <c r="I4872" s="31" t="n">
        <v>46210</v>
      </c>
      <c r="J4872" s="30" t="n">
        <v>1102.5</v>
      </c>
      <c r="K4872" s="29" t="s">
        <v>120</v>
      </c>
      <c r="L4872" s="29" t="s">
        <v>1877</v>
      </c>
      <c r="M4872" s="29"/>
      <c r="N4872" s="29" t="s">
        <v>122</v>
      </c>
      <c r="O4872" s="31" t="n">
        <v>46936</v>
      </c>
      <c r="P4872" s="29" t="s">
        <v>123</v>
      </c>
      <c r="Q4872" s="29" t="n">
        <f aca="false">IFERROR(VALUE(L4872),"")</f>
        <v>75</v>
      </c>
      <c r="R4872" s="29" t="n">
        <f aca="true">IF(O4872="","",O4872-TODAY())</f>
        <v>651</v>
      </c>
      <c r="S4872" s="29" t="str">
        <f aca="false">IF(C4872="&lt;&lt; vazio &gt;&gt;","VAZIA",IF(AND(O4872&lt;&gt;"",R4872&lt;0),"VENCIDO",IF(AND(O4872&lt;&gt;"",R4872&lt;=Parametros!$B$10),"PRÓX. VENCIMENTO",IF(F4872="Q","QUALIDADE",IF(F4872="S","BLOQUEADO",IF(F4872="R","RESTRITO/DEVOLUÇÃO",IF(OR(N4872="QUAR",N4872="QRES"),"QUARENTENA",IF(OR(B4872="DESCARTE",B4872="DEVOLUÇÃO"),"DESCARTE/DEVOLUÇÃO",IF(AND(D4872="",K4872&lt;&gt;""),"SEM LOTE",IF(AND(Q4872&lt;&gt;"",Q4872&gt;=Parametros!$B$11),"PARADO/SEM GIRO","OK"))))))))))</f>
        <v>OK</v>
      </c>
      <c r="T4872" s="29" t="str">
        <f aca="false">IF(AND($S4872="PARADO/SEM GIRO",$K4872="KG",OR(Painel!$B$5="(Todos)",A4872=Painel!$B$5)*OR(Painel!$E$5="(Todos)",P4872=Painel!$E$5)),$J4872+ROW()/10000000,"")</f>
        <v/>
      </c>
      <c r="U4872" s="29" t="str">
        <f aca="false">IF(AND($S4872="VENCIDO",$K4872="KG",OR(Painel!$B$5="(Todos)",A4872=Painel!$B$5)*OR(Painel!$E$5="(Todos)",P4872=Painel!$E$5)),$J4872+ROW()/10000000,"")</f>
        <v/>
      </c>
    </row>
    <row r="4873" customFormat="false" ht="15" hidden="false" customHeight="false" outlineLevel="0" collapsed="false">
      <c r="A4873" s="29" t="s">
        <v>52</v>
      </c>
      <c r="B4873" s="29" t="s">
        <v>9027</v>
      </c>
      <c r="C4873" s="29" t="s">
        <v>115</v>
      </c>
      <c r="D4873" s="29"/>
      <c r="E4873" s="29" t="n">
        <v>0</v>
      </c>
      <c r="F4873" s="29"/>
      <c r="G4873" s="29"/>
      <c r="H4873" s="30" t="n">
        <v>0</v>
      </c>
      <c r="I4873" s="29"/>
      <c r="J4873" s="30" t="n">
        <v>0</v>
      </c>
      <c r="K4873" s="29"/>
      <c r="L4873" s="29" t="s">
        <v>116</v>
      </c>
      <c r="M4873" s="29"/>
      <c r="N4873" s="29"/>
      <c r="O4873" s="29"/>
      <c r="P4873" s="29"/>
      <c r="Q4873" s="29" t="n">
        <f aca="false">IFERROR(VALUE(L4873),"")</f>
        <v>0</v>
      </c>
      <c r="R4873" s="29" t="str">
        <f aca="true">IF(O4873="","",O4873-TODAY())</f>
        <v/>
      </c>
      <c r="S4873" s="29" t="str">
        <f aca="false">IF(C4873="&lt;&lt; vazio &gt;&gt;","VAZIA",IF(AND(O4873&lt;&gt;"",R4873&lt;0),"VENCIDO",IF(AND(O4873&lt;&gt;"",R4873&lt;=Parametros!$B$10),"PRÓX. VENCIMENTO",IF(F4873="Q","QUALIDADE",IF(F4873="S","BLOQUEADO",IF(F4873="R","RESTRITO/DEVOLUÇÃO",IF(OR(N4873="QUAR",N4873="QRES"),"QUARENTENA",IF(OR(B4873="DESCARTE",B4873="DEVOLUÇÃO"),"DESCARTE/DEVOLUÇÃO",IF(AND(D4873="",K4873&lt;&gt;""),"SEM LOTE",IF(AND(Q4873&lt;&gt;"",Q4873&gt;=Parametros!$B$11),"PARADO/SEM GIRO","OK"))))))))))</f>
        <v>VAZIA</v>
      </c>
      <c r="T4873" s="29" t="str">
        <f aca="false">IF(AND($S4873="PARADO/SEM GIRO",$K4873="KG",OR(Painel!$B$5="(Todos)",A4873=Painel!$B$5)*OR(Painel!$E$5="(Todos)",P4873=Painel!$E$5)),$J4873+ROW()/10000000,"")</f>
        <v/>
      </c>
      <c r="U4873" s="29" t="str">
        <f aca="false">IF(AND($S4873="VENCIDO",$K4873="KG",OR(Painel!$B$5="(Todos)",A4873=Painel!$B$5)*OR(Painel!$E$5="(Todos)",P4873=Painel!$E$5)),$J4873+ROW()/10000000,"")</f>
        <v/>
      </c>
    </row>
    <row r="4874" customFormat="false" ht="15" hidden="false" customHeight="false" outlineLevel="0" collapsed="false">
      <c r="A4874" s="29" t="s">
        <v>52</v>
      </c>
      <c r="B4874" s="29" t="s">
        <v>9028</v>
      </c>
      <c r="C4874" s="29" t="s">
        <v>115</v>
      </c>
      <c r="D4874" s="29"/>
      <c r="E4874" s="29" t="n">
        <v>0</v>
      </c>
      <c r="F4874" s="29"/>
      <c r="G4874" s="29"/>
      <c r="H4874" s="30" t="n">
        <v>0</v>
      </c>
      <c r="I4874" s="29"/>
      <c r="J4874" s="30" t="n">
        <v>0</v>
      </c>
      <c r="K4874" s="29"/>
      <c r="L4874" s="29" t="s">
        <v>116</v>
      </c>
      <c r="M4874" s="29"/>
      <c r="N4874" s="29"/>
      <c r="O4874" s="29"/>
      <c r="P4874" s="29"/>
      <c r="Q4874" s="29" t="n">
        <f aca="false">IFERROR(VALUE(L4874),"")</f>
        <v>0</v>
      </c>
      <c r="R4874" s="29" t="str">
        <f aca="true">IF(O4874="","",O4874-TODAY())</f>
        <v/>
      </c>
      <c r="S4874" s="29" t="str">
        <f aca="false">IF(C4874="&lt;&lt; vazio &gt;&gt;","VAZIA",IF(AND(O4874&lt;&gt;"",R4874&lt;0),"VENCIDO",IF(AND(O4874&lt;&gt;"",R4874&lt;=Parametros!$B$10),"PRÓX. VENCIMENTO",IF(F4874="Q","QUALIDADE",IF(F4874="S","BLOQUEADO",IF(F4874="R","RESTRITO/DEVOLUÇÃO",IF(OR(N4874="QUAR",N4874="QRES"),"QUARENTENA",IF(OR(B4874="DESCARTE",B4874="DEVOLUÇÃO"),"DESCARTE/DEVOLUÇÃO",IF(AND(D4874="",K4874&lt;&gt;""),"SEM LOTE",IF(AND(Q4874&lt;&gt;"",Q4874&gt;=Parametros!$B$11),"PARADO/SEM GIRO","OK"))))))))))</f>
        <v>VAZIA</v>
      </c>
      <c r="T4874" s="29" t="str">
        <f aca="false">IF(AND($S4874="PARADO/SEM GIRO",$K4874="KG",OR(Painel!$B$5="(Todos)",A4874=Painel!$B$5)*OR(Painel!$E$5="(Todos)",P4874=Painel!$E$5)),$J4874+ROW()/10000000,"")</f>
        <v/>
      </c>
      <c r="U4874" s="29" t="str">
        <f aca="false">IF(AND($S4874="VENCIDO",$K4874="KG",OR(Painel!$B$5="(Todos)",A4874=Painel!$B$5)*OR(Painel!$E$5="(Todos)",P4874=Painel!$E$5)),$J4874+ROW()/10000000,"")</f>
        <v/>
      </c>
    </row>
    <row r="4875" customFormat="false" ht="15" hidden="false" customHeight="false" outlineLevel="0" collapsed="false">
      <c r="A4875" s="29" t="s">
        <v>52</v>
      </c>
      <c r="B4875" s="29" t="s">
        <v>9029</v>
      </c>
      <c r="C4875" s="29" t="s">
        <v>2694</v>
      </c>
      <c r="D4875" s="29" t="s">
        <v>9030</v>
      </c>
      <c r="E4875" s="29" t="n">
        <v>1</v>
      </c>
      <c r="F4875" s="29"/>
      <c r="G4875" s="29" t="s">
        <v>9031</v>
      </c>
      <c r="H4875" s="30" t="n">
        <v>480</v>
      </c>
      <c r="I4875" s="31" t="n">
        <v>46078</v>
      </c>
      <c r="J4875" s="30" t="n">
        <v>480</v>
      </c>
      <c r="K4875" s="29" t="s">
        <v>120</v>
      </c>
      <c r="L4875" s="29" t="s">
        <v>9032</v>
      </c>
      <c r="M4875" s="29"/>
      <c r="N4875" s="29" t="s">
        <v>122</v>
      </c>
      <c r="O4875" s="31" t="n">
        <v>46549</v>
      </c>
      <c r="P4875" s="29" t="s">
        <v>123</v>
      </c>
      <c r="Q4875" s="29" t="n">
        <f aca="false">IFERROR(VALUE(L4875),"")</f>
        <v>207</v>
      </c>
      <c r="R4875" s="29" t="n">
        <f aca="true">IF(O4875="","",O4875-TODAY())</f>
        <v>264</v>
      </c>
      <c r="S4875" s="29" t="str">
        <f aca="false">IF(C4875="&lt;&lt; vazio &gt;&gt;","VAZIA",IF(AND(O4875&lt;&gt;"",R4875&lt;0),"VENCIDO",IF(AND(O4875&lt;&gt;"",R4875&lt;=Parametros!$B$10),"PRÓX. VENCIMENTO",IF(F4875="Q","QUALIDADE",IF(F4875="S","BLOQUEADO",IF(F4875="R","RESTRITO/DEVOLUÇÃO",IF(OR(N4875="QUAR",N4875="QRES"),"QUARENTENA",IF(OR(B4875="DESCARTE",B4875="DEVOLUÇÃO"),"DESCARTE/DEVOLUÇÃO",IF(AND(D4875="",K4875&lt;&gt;""),"SEM LOTE",IF(AND(Q4875&lt;&gt;"",Q4875&gt;=Parametros!$B$11),"PARADO/SEM GIRO","OK"))))))))))</f>
        <v>PARADO/SEM GIRO</v>
      </c>
      <c r="T4875" s="29" t="n">
        <f aca="false">IF(AND($S4875="PARADO/SEM GIRO",$K4875="KG",OR(Painel!$B$5="(Todos)",A4875=Painel!$B$5)*OR(Painel!$E$5="(Todos)",P4875=Painel!$E$5)),$J4875+ROW()/10000000,"")</f>
        <v>480.0004875</v>
      </c>
      <c r="U4875" s="29" t="str">
        <f aca="false">IF(AND($S4875="VENCIDO",$K4875="KG",OR(Painel!$B$5="(Todos)",A4875=Painel!$B$5)*OR(Painel!$E$5="(Todos)",P4875=Painel!$E$5)),$J4875+ROW()/10000000,"")</f>
        <v/>
      </c>
    </row>
    <row r="4876" customFormat="false" ht="15" hidden="false" customHeight="false" outlineLevel="0" collapsed="false">
      <c r="A4876" s="29" t="s">
        <v>52</v>
      </c>
      <c r="B4876" s="29" t="s">
        <v>9033</v>
      </c>
      <c r="C4876" s="29" t="s">
        <v>186</v>
      </c>
      <c r="D4876" s="29" t="s">
        <v>3527</v>
      </c>
      <c r="E4876" s="29" t="n">
        <v>1</v>
      </c>
      <c r="F4876" s="29" t="s">
        <v>268</v>
      </c>
      <c r="G4876" s="29" t="s">
        <v>9034</v>
      </c>
      <c r="H4876" s="30" t="n">
        <v>545.4</v>
      </c>
      <c r="I4876" s="31" t="n">
        <v>46285</v>
      </c>
      <c r="J4876" s="30" t="n">
        <v>545.4</v>
      </c>
      <c r="K4876" s="29" t="s">
        <v>120</v>
      </c>
      <c r="L4876" s="29" t="s">
        <v>116</v>
      </c>
      <c r="M4876" s="29"/>
      <c r="N4876" s="29" t="s">
        <v>122</v>
      </c>
      <c r="O4876" s="31" t="n">
        <v>46832</v>
      </c>
      <c r="P4876" s="29" t="s">
        <v>123</v>
      </c>
      <c r="Q4876" s="29" t="n">
        <f aca="false">IFERROR(VALUE(L4876),"")</f>
        <v>0</v>
      </c>
      <c r="R4876" s="29" t="n">
        <f aca="true">IF(O4876="","",O4876-TODAY())</f>
        <v>547</v>
      </c>
      <c r="S4876" s="29" t="str">
        <f aca="false">IF(C4876="&lt;&lt; vazio &gt;&gt;","VAZIA",IF(AND(O4876&lt;&gt;"",R4876&lt;0),"VENCIDO",IF(AND(O4876&lt;&gt;"",R4876&lt;=Parametros!$B$10),"PRÓX. VENCIMENTO",IF(F4876="Q","QUALIDADE",IF(F4876="S","BLOQUEADO",IF(F4876="R","RESTRITO/DEVOLUÇÃO",IF(OR(N4876="QUAR",N4876="QRES"),"QUARENTENA",IF(OR(B4876="DESCARTE",B4876="DEVOLUÇÃO"),"DESCARTE/DEVOLUÇÃO",IF(AND(D4876="",K4876&lt;&gt;""),"SEM LOTE",IF(AND(Q4876&lt;&gt;"",Q4876&gt;=Parametros!$B$11),"PARADO/SEM GIRO","OK"))))))))))</f>
        <v>QUALIDADE</v>
      </c>
      <c r="T4876" s="29" t="str">
        <f aca="false">IF(AND($S4876="PARADO/SEM GIRO",$K4876="KG",OR(Painel!$B$5="(Todos)",A4876=Painel!$B$5)*OR(Painel!$E$5="(Todos)",P4876=Painel!$E$5)),$J4876+ROW()/10000000,"")</f>
        <v/>
      </c>
      <c r="U4876" s="29" t="str">
        <f aca="false">IF(AND($S4876="VENCIDO",$K4876="KG",OR(Painel!$B$5="(Todos)",A4876=Painel!$B$5)*OR(Painel!$E$5="(Todos)",P4876=Painel!$E$5)),$J4876+ROW()/10000000,"")</f>
        <v/>
      </c>
    </row>
    <row r="4877" customFormat="false" ht="15" hidden="false" customHeight="false" outlineLevel="0" collapsed="false">
      <c r="A4877" s="29" t="s">
        <v>52</v>
      </c>
      <c r="B4877" s="29" t="s">
        <v>9035</v>
      </c>
      <c r="C4877" s="29" t="s">
        <v>369</v>
      </c>
      <c r="D4877" s="29" t="s">
        <v>2221</v>
      </c>
      <c r="E4877" s="29" t="n">
        <v>1</v>
      </c>
      <c r="F4877" s="29"/>
      <c r="G4877" s="29" t="s">
        <v>9036</v>
      </c>
      <c r="H4877" s="30" t="n">
        <v>999.9</v>
      </c>
      <c r="I4877" s="31" t="n">
        <v>46260</v>
      </c>
      <c r="J4877" s="30" t="n">
        <v>999.9</v>
      </c>
      <c r="K4877" s="29" t="s">
        <v>120</v>
      </c>
      <c r="L4877" s="29" t="s">
        <v>2223</v>
      </c>
      <c r="M4877" s="29"/>
      <c r="N4877" s="29" t="s">
        <v>122</v>
      </c>
      <c r="O4877" s="31" t="n">
        <v>46801</v>
      </c>
      <c r="P4877" s="29" t="s">
        <v>123</v>
      </c>
      <c r="Q4877" s="29" t="n">
        <f aca="false">IFERROR(VALUE(L4877),"")</f>
        <v>25</v>
      </c>
      <c r="R4877" s="29" t="n">
        <f aca="true">IF(O4877="","",O4877-TODAY())</f>
        <v>516</v>
      </c>
      <c r="S4877" s="29" t="str">
        <f aca="false">IF(C4877="&lt;&lt; vazio &gt;&gt;","VAZIA",IF(AND(O4877&lt;&gt;"",R4877&lt;0),"VENCIDO",IF(AND(O4877&lt;&gt;"",R4877&lt;=Parametros!$B$10),"PRÓX. VENCIMENTO",IF(F4877="Q","QUALIDADE",IF(F4877="S","BLOQUEADO",IF(F4877="R","RESTRITO/DEVOLUÇÃO",IF(OR(N4877="QUAR",N4877="QRES"),"QUARENTENA",IF(OR(B4877="DESCARTE",B4877="DEVOLUÇÃO"),"DESCARTE/DEVOLUÇÃO",IF(AND(D4877="",K4877&lt;&gt;""),"SEM LOTE",IF(AND(Q4877&lt;&gt;"",Q4877&gt;=Parametros!$B$11),"PARADO/SEM GIRO","OK"))))))))))</f>
        <v>OK</v>
      </c>
      <c r="T4877" s="29" t="str">
        <f aca="false">IF(AND($S4877="PARADO/SEM GIRO",$K4877="KG",OR(Painel!$B$5="(Todos)",A4877=Painel!$B$5)*OR(Painel!$E$5="(Todos)",P4877=Painel!$E$5)),$J4877+ROW()/10000000,"")</f>
        <v/>
      </c>
      <c r="U4877" s="29" t="str">
        <f aca="false">IF(AND($S4877="VENCIDO",$K4877="KG",OR(Painel!$B$5="(Todos)",A4877=Painel!$B$5)*OR(Painel!$E$5="(Todos)",P4877=Painel!$E$5)),$J4877+ROW()/10000000,"")</f>
        <v/>
      </c>
    </row>
    <row r="4878" customFormat="false" ht="15" hidden="false" customHeight="false" outlineLevel="0" collapsed="false">
      <c r="A4878" s="29" t="s">
        <v>52</v>
      </c>
      <c r="B4878" s="29" t="s">
        <v>9037</v>
      </c>
      <c r="C4878" s="29" t="s">
        <v>135</v>
      </c>
      <c r="D4878" s="29" t="s">
        <v>561</v>
      </c>
      <c r="E4878" s="29" t="n">
        <v>1</v>
      </c>
      <c r="F4878" s="29"/>
      <c r="G4878" s="29" t="s">
        <v>9038</v>
      </c>
      <c r="H4878" s="30" t="n">
        <v>999.9</v>
      </c>
      <c r="I4878" s="31" t="n">
        <v>46280</v>
      </c>
      <c r="J4878" s="30" t="n">
        <v>999.9</v>
      </c>
      <c r="K4878" s="29" t="s">
        <v>120</v>
      </c>
      <c r="L4878" s="29" t="s">
        <v>144</v>
      </c>
      <c r="M4878" s="29"/>
      <c r="N4878" s="29" t="s">
        <v>122</v>
      </c>
      <c r="O4878" s="31" t="n">
        <v>46638</v>
      </c>
      <c r="P4878" s="29" t="s">
        <v>123</v>
      </c>
      <c r="Q4878" s="29" t="n">
        <f aca="false">IFERROR(VALUE(L4878),"")</f>
        <v>5</v>
      </c>
      <c r="R4878" s="29" t="n">
        <f aca="true">IF(O4878="","",O4878-TODAY())</f>
        <v>353</v>
      </c>
      <c r="S4878" s="29" t="str">
        <f aca="false">IF(C4878="&lt;&lt; vazio &gt;&gt;","VAZIA",IF(AND(O4878&lt;&gt;"",R4878&lt;0),"VENCIDO",IF(AND(O4878&lt;&gt;"",R4878&lt;=Parametros!$B$10),"PRÓX. VENCIMENTO",IF(F4878="Q","QUALIDADE",IF(F4878="S","BLOQUEADO",IF(F4878="R","RESTRITO/DEVOLUÇÃO",IF(OR(N4878="QUAR",N4878="QRES"),"QUARENTENA",IF(OR(B4878="DESCARTE",B4878="DEVOLUÇÃO"),"DESCARTE/DEVOLUÇÃO",IF(AND(D4878="",K4878&lt;&gt;""),"SEM LOTE",IF(AND(Q4878&lt;&gt;"",Q4878&gt;=Parametros!$B$11),"PARADO/SEM GIRO","OK"))))))))))</f>
        <v>OK</v>
      </c>
      <c r="T4878" s="29" t="str">
        <f aca="false">IF(AND($S4878="PARADO/SEM GIRO",$K4878="KG",OR(Painel!$B$5="(Todos)",A4878=Painel!$B$5)*OR(Painel!$E$5="(Todos)",P4878=Painel!$E$5)),$J4878+ROW()/10000000,"")</f>
        <v/>
      </c>
      <c r="U4878" s="29" t="str">
        <f aca="false">IF(AND($S4878="VENCIDO",$K4878="KG",OR(Painel!$B$5="(Todos)",A4878=Painel!$B$5)*OR(Painel!$E$5="(Todos)",P4878=Painel!$E$5)),$J4878+ROW()/10000000,"")</f>
        <v/>
      </c>
    </row>
    <row r="4879" customFormat="false" ht="15" hidden="false" customHeight="false" outlineLevel="0" collapsed="false">
      <c r="A4879" s="29" t="s">
        <v>52</v>
      </c>
      <c r="B4879" s="29" t="s">
        <v>9039</v>
      </c>
      <c r="C4879" s="29" t="s">
        <v>2679</v>
      </c>
      <c r="D4879" s="29" t="s">
        <v>2680</v>
      </c>
      <c r="E4879" s="29" t="n">
        <v>1</v>
      </c>
      <c r="F4879" s="29"/>
      <c r="G4879" s="29" t="s">
        <v>9040</v>
      </c>
      <c r="H4879" s="30" t="n">
        <v>800</v>
      </c>
      <c r="I4879" s="31" t="n">
        <v>46266</v>
      </c>
      <c r="J4879" s="30" t="n">
        <v>800</v>
      </c>
      <c r="K4879" s="29" t="s">
        <v>120</v>
      </c>
      <c r="L4879" s="29" t="s">
        <v>180</v>
      </c>
      <c r="M4879" s="29"/>
      <c r="N4879" s="29" t="s">
        <v>122</v>
      </c>
      <c r="O4879" s="31" t="n">
        <v>46735</v>
      </c>
      <c r="P4879" s="29" t="s">
        <v>123</v>
      </c>
      <c r="Q4879" s="29" t="n">
        <f aca="false">IFERROR(VALUE(L4879),"")</f>
        <v>19</v>
      </c>
      <c r="R4879" s="29" t="n">
        <f aca="true">IF(O4879="","",O4879-TODAY())</f>
        <v>450</v>
      </c>
      <c r="S4879" s="29" t="str">
        <f aca="false">IF(C4879="&lt;&lt; vazio &gt;&gt;","VAZIA",IF(AND(O4879&lt;&gt;"",R4879&lt;0),"VENCIDO",IF(AND(O4879&lt;&gt;"",R4879&lt;=Parametros!$B$10),"PRÓX. VENCIMENTO",IF(F4879="Q","QUALIDADE",IF(F4879="S","BLOQUEADO",IF(F4879="R","RESTRITO/DEVOLUÇÃO",IF(OR(N4879="QUAR",N4879="QRES"),"QUARENTENA",IF(OR(B4879="DESCARTE",B4879="DEVOLUÇÃO"),"DESCARTE/DEVOLUÇÃO",IF(AND(D4879="",K4879&lt;&gt;""),"SEM LOTE",IF(AND(Q4879&lt;&gt;"",Q4879&gt;=Parametros!$B$11),"PARADO/SEM GIRO","OK"))))))))))</f>
        <v>OK</v>
      </c>
      <c r="T4879" s="29" t="str">
        <f aca="false">IF(AND($S4879="PARADO/SEM GIRO",$K4879="KG",OR(Painel!$B$5="(Todos)",A4879=Painel!$B$5)*OR(Painel!$E$5="(Todos)",P4879=Painel!$E$5)),$J4879+ROW()/10000000,"")</f>
        <v/>
      </c>
      <c r="U4879" s="29" t="str">
        <f aca="false">IF(AND($S4879="VENCIDO",$K4879="KG",OR(Painel!$B$5="(Todos)",A4879=Painel!$B$5)*OR(Painel!$E$5="(Todos)",P4879=Painel!$E$5)),$J4879+ROW()/10000000,"")</f>
        <v/>
      </c>
    </row>
    <row r="4880" customFormat="false" ht="15" hidden="false" customHeight="false" outlineLevel="0" collapsed="false">
      <c r="A4880" s="29" t="s">
        <v>52</v>
      </c>
      <c r="B4880" s="29" t="s">
        <v>9041</v>
      </c>
      <c r="C4880" s="29" t="s">
        <v>801</v>
      </c>
      <c r="D4880" s="29" t="s">
        <v>873</v>
      </c>
      <c r="E4880" s="29" t="n">
        <v>1</v>
      </c>
      <c r="F4880" s="29"/>
      <c r="G4880" s="29" t="s">
        <v>9042</v>
      </c>
      <c r="H4880" s="30" t="n">
        <v>1108.8</v>
      </c>
      <c r="I4880" s="31" t="n">
        <v>46275</v>
      </c>
      <c r="J4880" s="30" t="n">
        <v>1108.8</v>
      </c>
      <c r="K4880" s="29" t="s">
        <v>120</v>
      </c>
      <c r="L4880" s="29" t="s">
        <v>121</v>
      </c>
      <c r="M4880" s="29"/>
      <c r="N4880" s="29" t="s">
        <v>122</v>
      </c>
      <c r="O4880" s="31" t="n">
        <v>46811</v>
      </c>
      <c r="P4880" s="29" t="s">
        <v>123</v>
      </c>
      <c r="Q4880" s="29" t="n">
        <f aca="false">IFERROR(VALUE(L4880),"")</f>
        <v>10</v>
      </c>
      <c r="R4880" s="29" t="n">
        <f aca="true">IF(O4880="","",O4880-TODAY())</f>
        <v>526</v>
      </c>
      <c r="S4880" s="29" t="str">
        <f aca="false">IF(C4880="&lt;&lt; vazio &gt;&gt;","VAZIA",IF(AND(O4880&lt;&gt;"",R4880&lt;0),"VENCIDO",IF(AND(O4880&lt;&gt;"",R4880&lt;=Parametros!$B$10),"PRÓX. VENCIMENTO",IF(F4880="Q","QUALIDADE",IF(F4880="S","BLOQUEADO",IF(F4880="R","RESTRITO/DEVOLUÇÃO",IF(OR(N4880="QUAR",N4880="QRES"),"QUARENTENA",IF(OR(B4880="DESCARTE",B4880="DEVOLUÇÃO"),"DESCARTE/DEVOLUÇÃO",IF(AND(D4880="",K4880&lt;&gt;""),"SEM LOTE",IF(AND(Q4880&lt;&gt;"",Q4880&gt;=Parametros!$B$11),"PARADO/SEM GIRO","OK"))))))))))</f>
        <v>OK</v>
      </c>
      <c r="T4880" s="29" t="str">
        <f aca="false">IF(AND($S4880="PARADO/SEM GIRO",$K4880="KG",OR(Painel!$B$5="(Todos)",A4880=Painel!$B$5)*OR(Painel!$E$5="(Todos)",P4880=Painel!$E$5)),$J4880+ROW()/10000000,"")</f>
        <v/>
      </c>
      <c r="U4880" s="29" t="str">
        <f aca="false">IF(AND($S4880="VENCIDO",$K4880="KG",OR(Painel!$B$5="(Todos)",A4880=Painel!$B$5)*OR(Painel!$E$5="(Todos)",P4880=Painel!$E$5)),$J4880+ROW()/10000000,"")</f>
        <v/>
      </c>
    </row>
    <row r="4881" customFormat="false" ht="15" hidden="false" customHeight="false" outlineLevel="0" collapsed="false">
      <c r="A4881" s="29" t="s">
        <v>52</v>
      </c>
      <c r="B4881" s="29" t="s">
        <v>9043</v>
      </c>
      <c r="C4881" s="29" t="s">
        <v>115</v>
      </c>
      <c r="D4881" s="29"/>
      <c r="E4881" s="29" t="n">
        <v>0</v>
      </c>
      <c r="F4881" s="29"/>
      <c r="G4881" s="29"/>
      <c r="H4881" s="30" t="n">
        <v>0</v>
      </c>
      <c r="I4881" s="29"/>
      <c r="J4881" s="30" t="n">
        <v>0</v>
      </c>
      <c r="K4881" s="29"/>
      <c r="L4881" s="29" t="s">
        <v>116</v>
      </c>
      <c r="M4881" s="29"/>
      <c r="N4881" s="29"/>
      <c r="O4881" s="29"/>
      <c r="P4881" s="29"/>
      <c r="Q4881" s="29" t="n">
        <f aca="false">IFERROR(VALUE(L4881),"")</f>
        <v>0</v>
      </c>
      <c r="R4881" s="29" t="str">
        <f aca="true">IF(O4881="","",O4881-TODAY())</f>
        <v/>
      </c>
      <c r="S4881" s="29" t="str">
        <f aca="false">IF(C4881="&lt;&lt; vazio &gt;&gt;","VAZIA",IF(AND(O4881&lt;&gt;"",R4881&lt;0),"VENCIDO",IF(AND(O4881&lt;&gt;"",R4881&lt;=Parametros!$B$10),"PRÓX. VENCIMENTO",IF(F4881="Q","QUALIDADE",IF(F4881="S","BLOQUEADO",IF(F4881="R","RESTRITO/DEVOLUÇÃO",IF(OR(N4881="QUAR",N4881="QRES"),"QUARENTENA",IF(OR(B4881="DESCARTE",B4881="DEVOLUÇÃO"),"DESCARTE/DEVOLUÇÃO",IF(AND(D4881="",K4881&lt;&gt;""),"SEM LOTE",IF(AND(Q4881&lt;&gt;"",Q4881&gt;=Parametros!$B$11),"PARADO/SEM GIRO","OK"))))))))))</f>
        <v>VAZIA</v>
      </c>
      <c r="T4881" s="29" t="str">
        <f aca="false">IF(AND($S4881="PARADO/SEM GIRO",$K4881="KG",OR(Painel!$B$5="(Todos)",A4881=Painel!$B$5)*OR(Painel!$E$5="(Todos)",P4881=Painel!$E$5)),$J4881+ROW()/10000000,"")</f>
        <v/>
      </c>
      <c r="U4881" s="29" t="str">
        <f aca="false">IF(AND($S4881="VENCIDO",$K4881="KG",OR(Painel!$B$5="(Todos)",A4881=Painel!$B$5)*OR(Painel!$E$5="(Todos)",P4881=Painel!$E$5)),$J4881+ROW()/10000000,"")</f>
        <v/>
      </c>
    </row>
    <row r="4882" customFormat="false" ht="15" hidden="false" customHeight="false" outlineLevel="0" collapsed="false">
      <c r="A4882" s="29" t="s">
        <v>52</v>
      </c>
      <c r="B4882" s="29" t="s">
        <v>9044</v>
      </c>
      <c r="C4882" s="29" t="s">
        <v>894</v>
      </c>
      <c r="D4882" s="29" t="s">
        <v>895</v>
      </c>
      <c r="E4882" s="29" t="n">
        <v>1</v>
      </c>
      <c r="F4882" s="29" t="s">
        <v>268</v>
      </c>
      <c r="G4882" s="29" t="s">
        <v>9045</v>
      </c>
      <c r="H4882" s="30" t="n">
        <v>1000</v>
      </c>
      <c r="I4882" s="31" t="n">
        <v>46281</v>
      </c>
      <c r="J4882" s="30" t="n">
        <v>1000</v>
      </c>
      <c r="K4882" s="29" t="s">
        <v>120</v>
      </c>
      <c r="L4882" s="29" t="s">
        <v>284</v>
      </c>
      <c r="M4882" s="29"/>
      <c r="N4882" s="29" t="s">
        <v>122</v>
      </c>
      <c r="O4882" s="31" t="n">
        <v>46828</v>
      </c>
      <c r="P4882" s="29" t="s">
        <v>123</v>
      </c>
      <c r="Q4882" s="29" t="n">
        <f aca="false">IFERROR(VALUE(L4882),"")</f>
        <v>4</v>
      </c>
      <c r="R4882" s="29" t="n">
        <f aca="true">IF(O4882="","",O4882-TODAY())</f>
        <v>543</v>
      </c>
      <c r="S4882" s="29" t="str">
        <f aca="false">IF(C4882="&lt;&lt; vazio &gt;&gt;","VAZIA",IF(AND(O4882&lt;&gt;"",R4882&lt;0),"VENCIDO",IF(AND(O4882&lt;&gt;"",R4882&lt;=Parametros!$B$10),"PRÓX. VENCIMENTO",IF(F4882="Q","QUALIDADE",IF(F4882="S","BLOQUEADO",IF(F4882="R","RESTRITO/DEVOLUÇÃO",IF(OR(N4882="QUAR",N4882="QRES"),"QUARENTENA",IF(OR(B4882="DESCARTE",B4882="DEVOLUÇÃO"),"DESCARTE/DEVOLUÇÃO",IF(AND(D4882="",K4882&lt;&gt;""),"SEM LOTE",IF(AND(Q4882&lt;&gt;"",Q4882&gt;=Parametros!$B$11),"PARADO/SEM GIRO","OK"))))))))))</f>
        <v>QUALIDADE</v>
      </c>
      <c r="T4882" s="29" t="str">
        <f aca="false">IF(AND($S4882="PARADO/SEM GIRO",$K4882="KG",OR(Painel!$B$5="(Todos)",A4882=Painel!$B$5)*OR(Painel!$E$5="(Todos)",P4882=Painel!$E$5)),$J4882+ROW()/10000000,"")</f>
        <v/>
      </c>
      <c r="U4882" s="29" t="str">
        <f aca="false">IF(AND($S4882="VENCIDO",$K4882="KG",OR(Painel!$B$5="(Todos)",A4882=Painel!$B$5)*OR(Painel!$E$5="(Todos)",P4882=Painel!$E$5)),$J4882+ROW()/10000000,"")</f>
        <v/>
      </c>
    </row>
    <row r="4883" customFormat="false" ht="15" hidden="false" customHeight="false" outlineLevel="0" collapsed="false">
      <c r="A4883" s="29" t="s">
        <v>52</v>
      </c>
      <c r="B4883" s="29" t="s">
        <v>9046</v>
      </c>
      <c r="C4883" s="29" t="s">
        <v>300</v>
      </c>
      <c r="D4883" s="29" t="s">
        <v>301</v>
      </c>
      <c r="E4883" s="29" t="n">
        <v>1</v>
      </c>
      <c r="F4883" s="29"/>
      <c r="G4883" s="29" t="s">
        <v>9047</v>
      </c>
      <c r="H4883" s="30" t="n">
        <v>1102.5</v>
      </c>
      <c r="I4883" s="31" t="n">
        <v>46082</v>
      </c>
      <c r="J4883" s="30" t="n">
        <v>1102.5</v>
      </c>
      <c r="K4883" s="29" t="s">
        <v>120</v>
      </c>
      <c r="L4883" s="29" t="s">
        <v>9048</v>
      </c>
      <c r="M4883" s="29"/>
      <c r="N4883" s="29" t="s">
        <v>122</v>
      </c>
      <c r="O4883" s="31" t="n">
        <v>46602</v>
      </c>
      <c r="P4883" s="29" t="s">
        <v>123</v>
      </c>
      <c r="Q4883" s="29" t="n">
        <f aca="false">IFERROR(VALUE(L4883),"")</f>
        <v>203</v>
      </c>
      <c r="R4883" s="29" t="n">
        <f aca="true">IF(O4883="","",O4883-TODAY())</f>
        <v>317</v>
      </c>
      <c r="S4883" s="29" t="str">
        <f aca="false">IF(C4883="&lt;&lt; vazio &gt;&gt;","VAZIA",IF(AND(O4883&lt;&gt;"",R4883&lt;0),"VENCIDO",IF(AND(O4883&lt;&gt;"",R4883&lt;=Parametros!$B$10),"PRÓX. VENCIMENTO",IF(F4883="Q","QUALIDADE",IF(F4883="S","BLOQUEADO",IF(F4883="R","RESTRITO/DEVOLUÇÃO",IF(OR(N4883="QUAR",N4883="QRES"),"QUARENTENA",IF(OR(B4883="DESCARTE",B4883="DEVOLUÇÃO"),"DESCARTE/DEVOLUÇÃO",IF(AND(D4883="",K4883&lt;&gt;""),"SEM LOTE",IF(AND(Q4883&lt;&gt;"",Q4883&gt;=Parametros!$B$11),"PARADO/SEM GIRO","OK"))))))))))</f>
        <v>PARADO/SEM GIRO</v>
      </c>
      <c r="T4883" s="29" t="n">
        <f aca="false">IF(AND($S4883="PARADO/SEM GIRO",$K4883="KG",OR(Painel!$B$5="(Todos)",A4883=Painel!$B$5)*OR(Painel!$E$5="(Todos)",P4883=Painel!$E$5)),$J4883+ROW()/10000000,"")</f>
        <v>1102.5004883</v>
      </c>
      <c r="U4883" s="29" t="str">
        <f aca="false">IF(AND($S4883="VENCIDO",$K4883="KG",OR(Painel!$B$5="(Todos)",A4883=Painel!$B$5)*OR(Painel!$E$5="(Todos)",P4883=Painel!$E$5)),$J4883+ROW()/10000000,"")</f>
        <v/>
      </c>
    </row>
    <row r="4884" customFormat="false" ht="15" hidden="false" customHeight="false" outlineLevel="0" collapsed="false">
      <c r="A4884" s="29" t="s">
        <v>52</v>
      </c>
      <c r="B4884" s="29" t="s">
        <v>9049</v>
      </c>
      <c r="C4884" s="29" t="s">
        <v>115</v>
      </c>
      <c r="D4884" s="29"/>
      <c r="E4884" s="29" t="n">
        <v>0</v>
      </c>
      <c r="F4884" s="29"/>
      <c r="G4884" s="29"/>
      <c r="H4884" s="30" t="n">
        <v>0</v>
      </c>
      <c r="I4884" s="29"/>
      <c r="J4884" s="30" t="n">
        <v>0</v>
      </c>
      <c r="K4884" s="29"/>
      <c r="L4884" s="29" t="s">
        <v>116</v>
      </c>
      <c r="M4884" s="29"/>
      <c r="N4884" s="29"/>
      <c r="O4884" s="29"/>
      <c r="P4884" s="29"/>
      <c r="Q4884" s="29" t="n">
        <f aca="false">IFERROR(VALUE(L4884),"")</f>
        <v>0</v>
      </c>
      <c r="R4884" s="29" t="str">
        <f aca="true">IF(O4884="","",O4884-TODAY())</f>
        <v/>
      </c>
      <c r="S4884" s="29" t="str">
        <f aca="false">IF(C4884="&lt;&lt; vazio &gt;&gt;","VAZIA",IF(AND(O4884&lt;&gt;"",R4884&lt;0),"VENCIDO",IF(AND(O4884&lt;&gt;"",R4884&lt;=Parametros!$B$10),"PRÓX. VENCIMENTO",IF(F4884="Q","QUALIDADE",IF(F4884="S","BLOQUEADO",IF(F4884="R","RESTRITO/DEVOLUÇÃO",IF(OR(N4884="QUAR",N4884="QRES"),"QUARENTENA",IF(OR(B4884="DESCARTE",B4884="DEVOLUÇÃO"),"DESCARTE/DEVOLUÇÃO",IF(AND(D4884="",K4884&lt;&gt;""),"SEM LOTE",IF(AND(Q4884&lt;&gt;"",Q4884&gt;=Parametros!$B$11),"PARADO/SEM GIRO","OK"))))))))))</f>
        <v>VAZIA</v>
      </c>
      <c r="T4884" s="29" t="str">
        <f aca="false">IF(AND($S4884="PARADO/SEM GIRO",$K4884="KG",OR(Painel!$B$5="(Todos)",A4884=Painel!$B$5)*OR(Painel!$E$5="(Todos)",P4884=Painel!$E$5)),$J4884+ROW()/10000000,"")</f>
        <v/>
      </c>
      <c r="U4884" s="29" t="str">
        <f aca="false">IF(AND($S4884="VENCIDO",$K4884="KG",OR(Painel!$B$5="(Todos)",A4884=Painel!$B$5)*OR(Painel!$E$5="(Todos)",P4884=Painel!$E$5)),$J4884+ROW()/10000000,"")</f>
        <v/>
      </c>
    </row>
    <row r="4885" customFormat="false" ht="15" hidden="false" customHeight="false" outlineLevel="0" collapsed="false">
      <c r="A4885" s="29" t="s">
        <v>52</v>
      </c>
      <c r="B4885" s="29" t="s">
        <v>9050</v>
      </c>
      <c r="C4885" s="29" t="s">
        <v>115</v>
      </c>
      <c r="D4885" s="29"/>
      <c r="E4885" s="29" t="n">
        <v>0</v>
      </c>
      <c r="F4885" s="29"/>
      <c r="G4885" s="29"/>
      <c r="H4885" s="30" t="n">
        <v>0</v>
      </c>
      <c r="I4885" s="29"/>
      <c r="J4885" s="30" t="n">
        <v>0</v>
      </c>
      <c r="K4885" s="29"/>
      <c r="L4885" s="29" t="s">
        <v>116</v>
      </c>
      <c r="M4885" s="29"/>
      <c r="N4885" s="29"/>
      <c r="O4885" s="29"/>
      <c r="P4885" s="29"/>
      <c r="Q4885" s="29" t="n">
        <f aca="false">IFERROR(VALUE(L4885),"")</f>
        <v>0</v>
      </c>
      <c r="R4885" s="29" t="str">
        <f aca="true">IF(O4885="","",O4885-TODAY())</f>
        <v/>
      </c>
      <c r="S4885" s="29" t="str">
        <f aca="false">IF(C4885="&lt;&lt; vazio &gt;&gt;","VAZIA",IF(AND(O4885&lt;&gt;"",R4885&lt;0),"VENCIDO",IF(AND(O4885&lt;&gt;"",R4885&lt;=Parametros!$B$10),"PRÓX. VENCIMENTO",IF(F4885="Q","QUALIDADE",IF(F4885="S","BLOQUEADO",IF(F4885="R","RESTRITO/DEVOLUÇÃO",IF(OR(N4885="QUAR",N4885="QRES"),"QUARENTENA",IF(OR(B4885="DESCARTE",B4885="DEVOLUÇÃO"),"DESCARTE/DEVOLUÇÃO",IF(AND(D4885="",K4885&lt;&gt;""),"SEM LOTE",IF(AND(Q4885&lt;&gt;"",Q4885&gt;=Parametros!$B$11),"PARADO/SEM GIRO","OK"))))))))))</f>
        <v>VAZIA</v>
      </c>
      <c r="T4885" s="29" t="str">
        <f aca="false">IF(AND($S4885="PARADO/SEM GIRO",$K4885="KG",OR(Painel!$B$5="(Todos)",A4885=Painel!$B$5)*OR(Painel!$E$5="(Todos)",P4885=Painel!$E$5)),$J4885+ROW()/10000000,"")</f>
        <v/>
      </c>
      <c r="U4885" s="29" t="str">
        <f aca="false">IF(AND($S4885="VENCIDO",$K4885="KG",OR(Painel!$B$5="(Todos)",A4885=Painel!$B$5)*OR(Painel!$E$5="(Todos)",P4885=Painel!$E$5)),$J4885+ROW()/10000000,"")</f>
        <v/>
      </c>
    </row>
    <row r="4886" customFormat="false" ht="15" hidden="false" customHeight="false" outlineLevel="0" collapsed="false">
      <c r="A4886" s="29" t="s">
        <v>52</v>
      </c>
      <c r="B4886" s="29" t="s">
        <v>9051</v>
      </c>
      <c r="C4886" s="29" t="s">
        <v>115</v>
      </c>
      <c r="D4886" s="29"/>
      <c r="E4886" s="29" t="n">
        <v>0</v>
      </c>
      <c r="F4886" s="29"/>
      <c r="G4886" s="29"/>
      <c r="H4886" s="30" t="n">
        <v>0</v>
      </c>
      <c r="I4886" s="29"/>
      <c r="J4886" s="30" t="n">
        <v>0</v>
      </c>
      <c r="K4886" s="29"/>
      <c r="L4886" s="29" t="s">
        <v>116</v>
      </c>
      <c r="M4886" s="29"/>
      <c r="N4886" s="29"/>
      <c r="O4886" s="29"/>
      <c r="P4886" s="29"/>
      <c r="Q4886" s="29" t="n">
        <f aca="false">IFERROR(VALUE(L4886),"")</f>
        <v>0</v>
      </c>
      <c r="R4886" s="29" t="str">
        <f aca="true">IF(O4886="","",O4886-TODAY())</f>
        <v/>
      </c>
      <c r="S4886" s="29" t="str">
        <f aca="false">IF(C4886="&lt;&lt; vazio &gt;&gt;","VAZIA",IF(AND(O4886&lt;&gt;"",R4886&lt;0),"VENCIDO",IF(AND(O4886&lt;&gt;"",R4886&lt;=Parametros!$B$10),"PRÓX. VENCIMENTO",IF(F4886="Q","QUALIDADE",IF(F4886="S","BLOQUEADO",IF(F4886="R","RESTRITO/DEVOLUÇÃO",IF(OR(N4886="QUAR",N4886="QRES"),"QUARENTENA",IF(OR(B4886="DESCARTE",B4886="DEVOLUÇÃO"),"DESCARTE/DEVOLUÇÃO",IF(AND(D4886="",K4886&lt;&gt;""),"SEM LOTE",IF(AND(Q4886&lt;&gt;"",Q4886&gt;=Parametros!$B$11),"PARADO/SEM GIRO","OK"))))))))))</f>
        <v>VAZIA</v>
      </c>
      <c r="T4886" s="29" t="str">
        <f aca="false">IF(AND($S4886="PARADO/SEM GIRO",$K4886="KG",OR(Painel!$B$5="(Todos)",A4886=Painel!$B$5)*OR(Painel!$E$5="(Todos)",P4886=Painel!$E$5)),$J4886+ROW()/10000000,"")</f>
        <v/>
      </c>
      <c r="U4886" s="29" t="str">
        <f aca="false">IF(AND($S4886="VENCIDO",$K4886="KG",OR(Painel!$B$5="(Todos)",A4886=Painel!$B$5)*OR(Painel!$E$5="(Todos)",P4886=Painel!$E$5)),$J4886+ROW()/10000000,"")</f>
        <v/>
      </c>
    </row>
    <row r="4887" customFormat="false" ht="15" hidden="false" customHeight="false" outlineLevel="0" collapsed="false">
      <c r="A4887" s="29" t="s">
        <v>52</v>
      </c>
      <c r="B4887" s="29" t="s">
        <v>9052</v>
      </c>
      <c r="C4887" s="29" t="s">
        <v>115</v>
      </c>
      <c r="D4887" s="29"/>
      <c r="E4887" s="29" t="n">
        <v>0</v>
      </c>
      <c r="F4887" s="29"/>
      <c r="G4887" s="29"/>
      <c r="H4887" s="30" t="n">
        <v>0</v>
      </c>
      <c r="I4887" s="29"/>
      <c r="J4887" s="30" t="n">
        <v>0</v>
      </c>
      <c r="K4887" s="29"/>
      <c r="L4887" s="29" t="s">
        <v>116</v>
      </c>
      <c r="M4887" s="29"/>
      <c r="N4887" s="29"/>
      <c r="O4887" s="29"/>
      <c r="P4887" s="29"/>
      <c r="Q4887" s="29" t="n">
        <f aca="false">IFERROR(VALUE(L4887),"")</f>
        <v>0</v>
      </c>
      <c r="R4887" s="29" t="str">
        <f aca="true">IF(O4887="","",O4887-TODAY())</f>
        <v/>
      </c>
      <c r="S4887" s="29" t="str">
        <f aca="false">IF(C4887="&lt;&lt; vazio &gt;&gt;","VAZIA",IF(AND(O4887&lt;&gt;"",R4887&lt;0),"VENCIDO",IF(AND(O4887&lt;&gt;"",R4887&lt;=Parametros!$B$10),"PRÓX. VENCIMENTO",IF(F4887="Q","QUALIDADE",IF(F4887="S","BLOQUEADO",IF(F4887="R","RESTRITO/DEVOLUÇÃO",IF(OR(N4887="QUAR",N4887="QRES"),"QUARENTENA",IF(OR(B4887="DESCARTE",B4887="DEVOLUÇÃO"),"DESCARTE/DEVOLUÇÃO",IF(AND(D4887="",K4887&lt;&gt;""),"SEM LOTE",IF(AND(Q4887&lt;&gt;"",Q4887&gt;=Parametros!$B$11),"PARADO/SEM GIRO","OK"))))))))))</f>
        <v>VAZIA</v>
      </c>
      <c r="T4887" s="29" t="str">
        <f aca="false">IF(AND($S4887="PARADO/SEM GIRO",$K4887="KG",OR(Painel!$B$5="(Todos)",A4887=Painel!$B$5)*OR(Painel!$E$5="(Todos)",P4887=Painel!$E$5)),$J4887+ROW()/10000000,"")</f>
        <v/>
      </c>
      <c r="U4887" s="29" t="str">
        <f aca="false">IF(AND($S4887="VENCIDO",$K4887="KG",OR(Painel!$B$5="(Todos)",A4887=Painel!$B$5)*OR(Painel!$E$5="(Todos)",P4887=Painel!$E$5)),$J4887+ROW()/10000000,"")</f>
        <v/>
      </c>
    </row>
    <row r="4888" customFormat="false" ht="15" hidden="false" customHeight="false" outlineLevel="0" collapsed="false">
      <c r="A4888" s="29" t="s">
        <v>52</v>
      </c>
      <c r="B4888" s="29" t="s">
        <v>9053</v>
      </c>
      <c r="C4888" s="29" t="s">
        <v>222</v>
      </c>
      <c r="D4888" s="29" t="s">
        <v>675</v>
      </c>
      <c r="E4888" s="29" t="n">
        <v>1</v>
      </c>
      <c r="F4888" s="29" t="s">
        <v>137</v>
      </c>
      <c r="G4888" s="29" t="s">
        <v>9054</v>
      </c>
      <c r="H4888" s="30" t="n">
        <v>980</v>
      </c>
      <c r="I4888" s="31" t="n">
        <v>46259</v>
      </c>
      <c r="J4888" s="30" t="n">
        <v>980</v>
      </c>
      <c r="K4888" s="29" t="s">
        <v>120</v>
      </c>
      <c r="L4888" s="29" t="s">
        <v>677</v>
      </c>
      <c r="M4888" s="29"/>
      <c r="N4888" s="29" t="s">
        <v>122</v>
      </c>
      <c r="O4888" s="31" t="n">
        <v>46797</v>
      </c>
      <c r="P4888" s="29" t="s">
        <v>123</v>
      </c>
      <c r="Q4888" s="29" t="n">
        <f aca="false">IFERROR(VALUE(L4888),"")</f>
        <v>26</v>
      </c>
      <c r="R4888" s="29" t="n">
        <f aca="true">IF(O4888="","",O4888-TODAY())</f>
        <v>512</v>
      </c>
      <c r="S4888" s="29" t="str">
        <f aca="false">IF(C4888="&lt;&lt; vazio &gt;&gt;","VAZIA",IF(AND(O4888&lt;&gt;"",R4888&lt;0),"VENCIDO",IF(AND(O4888&lt;&gt;"",R4888&lt;=Parametros!$B$10),"PRÓX. VENCIMENTO",IF(F4888="Q","QUALIDADE",IF(F4888="S","BLOQUEADO",IF(F4888="R","RESTRITO/DEVOLUÇÃO",IF(OR(N4888="QUAR",N4888="QRES"),"QUARENTENA",IF(OR(B4888="DESCARTE",B4888="DEVOLUÇÃO"),"DESCARTE/DEVOLUÇÃO",IF(AND(D4888="",K4888&lt;&gt;""),"SEM LOTE",IF(AND(Q4888&lt;&gt;"",Q4888&gt;=Parametros!$B$11),"PARADO/SEM GIRO","OK"))))))))))</f>
        <v>BLOQUEADO</v>
      </c>
      <c r="T4888" s="29" t="str">
        <f aca="false">IF(AND($S4888="PARADO/SEM GIRO",$K4888="KG",OR(Painel!$B$5="(Todos)",A4888=Painel!$B$5)*OR(Painel!$E$5="(Todos)",P4888=Painel!$E$5)),$J4888+ROW()/10000000,"")</f>
        <v/>
      </c>
      <c r="U4888" s="29" t="str">
        <f aca="false">IF(AND($S4888="VENCIDO",$K4888="KG",OR(Painel!$B$5="(Todos)",A4888=Painel!$B$5)*OR(Painel!$E$5="(Todos)",P4888=Painel!$E$5)),$J4888+ROW()/10000000,"")</f>
        <v/>
      </c>
    </row>
    <row r="4889" customFormat="false" ht="15" hidden="false" customHeight="false" outlineLevel="0" collapsed="false">
      <c r="A4889" s="29" t="s">
        <v>52</v>
      </c>
      <c r="B4889" s="29" t="s">
        <v>9055</v>
      </c>
      <c r="C4889" s="29" t="s">
        <v>909</v>
      </c>
      <c r="D4889" s="29" t="s">
        <v>8506</v>
      </c>
      <c r="E4889" s="29" t="n">
        <v>1</v>
      </c>
      <c r="F4889" s="29"/>
      <c r="G4889" s="29" t="s">
        <v>9056</v>
      </c>
      <c r="H4889" s="30" t="n">
        <v>1000</v>
      </c>
      <c r="I4889" s="31" t="n">
        <v>46279</v>
      </c>
      <c r="J4889" s="30" t="n">
        <v>1000</v>
      </c>
      <c r="K4889" s="29" t="s">
        <v>120</v>
      </c>
      <c r="L4889" s="29" t="s">
        <v>350</v>
      </c>
      <c r="M4889" s="29"/>
      <c r="N4889" s="29" t="s">
        <v>122</v>
      </c>
      <c r="O4889" s="31" t="n">
        <v>46820</v>
      </c>
      <c r="P4889" s="29" t="s">
        <v>123</v>
      </c>
      <c r="Q4889" s="29" t="n">
        <f aca="false">IFERROR(VALUE(L4889),"")</f>
        <v>6</v>
      </c>
      <c r="R4889" s="29" t="n">
        <f aca="true">IF(O4889="","",O4889-TODAY())</f>
        <v>535</v>
      </c>
      <c r="S4889" s="29" t="str">
        <f aca="false">IF(C4889="&lt;&lt; vazio &gt;&gt;","VAZIA",IF(AND(O4889&lt;&gt;"",R4889&lt;0),"VENCIDO",IF(AND(O4889&lt;&gt;"",R4889&lt;=Parametros!$B$10),"PRÓX. VENCIMENTO",IF(F4889="Q","QUALIDADE",IF(F4889="S","BLOQUEADO",IF(F4889="R","RESTRITO/DEVOLUÇÃO",IF(OR(N4889="QUAR",N4889="QRES"),"QUARENTENA",IF(OR(B4889="DESCARTE",B4889="DEVOLUÇÃO"),"DESCARTE/DEVOLUÇÃO",IF(AND(D4889="",K4889&lt;&gt;""),"SEM LOTE",IF(AND(Q4889&lt;&gt;"",Q4889&gt;=Parametros!$B$11),"PARADO/SEM GIRO","OK"))))))))))</f>
        <v>OK</v>
      </c>
      <c r="T4889" s="29" t="str">
        <f aca="false">IF(AND($S4889="PARADO/SEM GIRO",$K4889="KG",OR(Painel!$B$5="(Todos)",A4889=Painel!$B$5)*OR(Painel!$E$5="(Todos)",P4889=Painel!$E$5)),$J4889+ROW()/10000000,"")</f>
        <v/>
      </c>
      <c r="U4889" s="29" t="str">
        <f aca="false">IF(AND($S4889="VENCIDO",$K4889="KG",OR(Painel!$B$5="(Todos)",A4889=Painel!$B$5)*OR(Painel!$E$5="(Todos)",P4889=Painel!$E$5)),$J4889+ROW()/10000000,"")</f>
        <v/>
      </c>
    </row>
    <row r="4890" customFormat="false" ht="15" hidden="false" customHeight="false" outlineLevel="0" collapsed="false">
      <c r="A4890" s="29" t="s">
        <v>52</v>
      </c>
      <c r="B4890" s="29" t="s">
        <v>9057</v>
      </c>
      <c r="C4890" s="29" t="s">
        <v>115</v>
      </c>
      <c r="D4890" s="29"/>
      <c r="E4890" s="29" t="n">
        <v>0</v>
      </c>
      <c r="F4890" s="29"/>
      <c r="G4890" s="29"/>
      <c r="H4890" s="30" t="n">
        <v>0</v>
      </c>
      <c r="I4890" s="29"/>
      <c r="J4890" s="30" t="n">
        <v>0</v>
      </c>
      <c r="K4890" s="29"/>
      <c r="L4890" s="29" t="s">
        <v>116</v>
      </c>
      <c r="M4890" s="29"/>
      <c r="N4890" s="29"/>
      <c r="O4890" s="29"/>
      <c r="P4890" s="29"/>
      <c r="Q4890" s="29" t="n">
        <f aca="false">IFERROR(VALUE(L4890),"")</f>
        <v>0</v>
      </c>
      <c r="R4890" s="29" t="str">
        <f aca="true">IF(O4890="","",O4890-TODAY())</f>
        <v/>
      </c>
      <c r="S4890" s="29" t="str">
        <f aca="false">IF(C4890="&lt;&lt; vazio &gt;&gt;","VAZIA",IF(AND(O4890&lt;&gt;"",R4890&lt;0),"VENCIDO",IF(AND(O4890&lt;&gt;"",R4890&lt;=Parametros!$B$10),"PRÓX. VENCIMENTO",IF(F4890="Q","QUALIDADE",IF(F4890="S","BLOQUEADO",IF(F4890="R","RESTRITO/DEVOLUÇÃO",IF(OR(N4890="QUAR",N4890="QRES"),"QUARENTENA",IF(OR(B4890="DESCARTE",B4890="DEVOLUÇÃO"),"DESCARTE/DEVOLUÇÃO",IF(AND(D4890="",K4890&lt;&gt;""),"SEM LOTE",IF(AND(Q4890&lt;&gt;"",Q4890&gt;=Parametros!$B$11),"PARADO/SEM GIRO","OK"))))))))))</f>
        <v>VAZIA</v>
      </c>
      <c r="T4890" s="29" t="str">
        <f aca="false">IF(AND($S4890="PARADO/SEM GIRO",$K4890="KG",OR(Painel!$B$5="(Todos)",A4890=Painel!$B$5)*OR(Painel!$E$5="(Todos)",P4890=Painel!$E$5)),$J4890+ROW()/10000000,"")</f>
        <v/>
      </c>
      <c r="U4890" s="29" t="str">
        <f aca="false">IF(AND($S4890="VENCIDO",$K4890="KG",OR(Painel!$B$5="(Todos)",A4890=Painel!$B$5)*OR(Painel!$E$5="(Todos)",P4890=Painel!$E$5)),$J4890+ROW()/10000000,"")</f>
        <v/>
      </c>
    </row>
    <row r="4891" customFormat="false" ht="15" hidden="false" customHeight="false" outlineLevel="0" collapsed="false">
      <c r="A4891" s="29" t="s">
        <v>52</v>
      </c>
      <c r="B4891" s="29" t="s">
        <v>9058</v>
      </c>
      <c r="C4891" s="29" t="s">
        <v>115</v>
      </c>
      <c r="D4891" s="29"/>
      <c r="E4891" s="29" t="n">
        <v>0</v>
      </c>
      <c r="F4891" s="29"/>
      <c r="G4891" s="29"/>
      <c r="H4891" s="30" t="n">
        <v>0</v>
      </c>
      <c r="I4891" s="29"/>
      <c r="J4891" s="30" t="n">
        <v>0</v>
      </c>
      <c r="K4891" s="29"/>
      <c r="L4891" s="29" t="s">
        <v>116</v>
      </c>
      <c r="M4891" s="29"/>
      <c r="N4891" s="29"/>
      <c r="O4891" s="29"/>
      <c r="P4891" s="29"/>
      <c r="Q4891" s="29" t="n">
        <f aca="false">IFERROR(VALUE(L4891),"")</f>
        <v>0</v>
      </c>
      <c r="R4891" s="29" t="str">
        <f aca="true">IF(O4891="","",O4891-TODAY())</f>
        <v/>
      </c>
      <c r="S4891" s="29" t="str">
        <f aca="false">IF(C4891="&lt;&lt; vazio &gt;&gt;","VAZIA",IF(AND(O4891&lt;&gt;"",R4891&lt;0),"VENCIDO",IF(AND(O4891&lt;&gt;"",R4891&lt;=Parametros!$B$10),"PRÓX. VENCIMENTO",IF(F4891="Q","QUALIDADE",IF(F4891="S","BLOQUEADO",IF(F4891="R","RESTRITO/DEVOLUÇÃO",IF(OR(N4891="QUAR",N4891="QRES"),"QUARENTENA",IF(OR(B4891="DESCARTE",B4891="DEVOLUÇÃO"),"DESCARTE/DEVOLUÇÃO",IF(AND(D4891="",K4891&lt;&gt;""),"SEM LOTE",IF(AND(Q4891&lt;&gt;"",Q4891&gt;=Parametros!$B$11),"PARADO/SEM GIRO","OK"))))))))))</f>
        <v>VAZIA</v>
      </c>
      <c r="T4891" s="29" t="str">
        <f aca="false">IF(AND($S4891="PARADO/SEM GIRO",$K4891="KG",OR(Painel!$B$5="(Todos)",A4891=Painel!$B$5)*OR(Painel!$E$5="(Todos)",P4891=Painel!$E$5)),$J4891+ROW()/10000000,"")</f>
        <v/>
      </c>
      <c r="U4891" s="29" t="str">
        <f aca="false">IF(AND($S4891="VENCIDO",$K4891="KG",OR(Painel!$B$5="(Todos)",A4891=Painel!$B$5)*OR(Painel!$E$5="(Todos)",P4891=Painel!$E$5)),$J4891+ROW()/10000000,"")</f>
        <v/>
      </c>
    </row>
    <row r="4892" customFormat="false" ht="15" hidden="false" customHeight="false" outlineLevel="0" collapsed="false">
      <c r="A4892" s="29" t="s">
        <v>52</v>
      </c>
      <c r="B4892" s="29" t="s">
        <v>9059</v>
      </c>
      <c r="C4892" s="29" t="s">
        <v>115</v>
      </c>
      <c r="D4892" s="29"/>
      <c r="E4892" s="29" t="n">
        <v>0</v>
      </c>
      <c r="F4892" s="29"/>
      <c r="G4892" s="29"/>
      <c r="H4892" s="30" t="n">
        <v>0</v>
      </c>
      <c r="I4892" s="29"/>
      <c r="J4892" s="30" t="n">
        <v>0</v>
      </c>
      <c r="K4892" s="29"/>
      <c r="L4892" s="29" t="s">
        <v>116</v>
      </c>
      <c r="M4892" s="29"/>
      <c r="N4892" s="29"/>
      <c r="O4892" s="29"/>
      <c r="P4892" s="29"/>
      <c r="Q4892" s="29" t="n">
        <f aca="false">IFERROR(VALUE(L4892),"")</f>
        <v>0</v>
      </c>
      <c r="R4892" s="29" t="str">
        <f aca="true">IF(O4892="","",O4892-TODAY())</f>
        <v/>
      </c>
      <c r="S4892" s="29" t="str">
        <f aca="false">IF(C4892="&lt;&lt; vazio &gt;&gt;","VAZIA",IF(AND(O4892&lt;&gt;"",R4892&lt;0),"VENCIDO",IF(AND(O4892&lt;&gt;"",R4892&lt;=Parametros!$B$10),"PRÓX. VENCIMENTO",IF(F4892="Q","QUALIDADE",IF(F4892="S","BLOQUEADO",IF(F4892="R","RESTRITO/DEVOLUÇÃO",IF(OR(N4892="QUAR",N4892="QRES"),"QUARENTENA",IF(OR(B4892="DESCARTE",B4892="DEVOLUÇÃO"),"DESCARTE/DEVOLUÇÃO",IF(AND(D4892="",K4892&lt;&gt;""),"SEM LOTE",IF(AND(Q4892&lt;&gt;"",Q4892&gt;=Parametros!$B$11),"PARADO/SEM GIRO","OK"))))))))))</f>
        <v>VAZIA</v>
      </c>
      <c r="T4892" s="29" t="str">
        <f aca="false">IF(AND($S4892="PARADO/SEM GIRO",$K4892="KG",OR(Painel!$B$5="(Todos)",A4892=Painel!$B$5)*OR(Painel!$E$5="(Todos)",P4892=Painel!$E$5)),$J4892+ROW()/10000000,"")</f>
        <v/>
      </c>
      <c r="U4892" s="29" t="str">
        <f aca="false">IF(AND($S4892="VENCIDO",$K4892="KG",OR(Painel!$B$5="(Todos)",A4892=Painel!$B$5)*OR(Painel!$E$5="(Todos)",P4892=Painel!$E$5)),$J4892+ROW()/10000000,"")</f>
        <v/>
      </c>
    </row>
    <row r="4893" customFormat="false" ht="15" hidden="false" customHeight="false" outlineLevel="0" collapsed="false">
      <c r="A4893" s="29" t="s">
        <v>52</v>
      </c>
      <c r="B4893" s="29" t="s">
        <v>9060</v>
      </c>
      <c r="C4893" s="29" t="s">
        <v>115</v>
      </c>
      <c r="D4893" s="29"/>
      <c r="E4893" s="29" t="n">
        <v>0</v>
      </c>
      <c r="F4893" s="29"/>
      <c r="G4893" s="29"/>
      <c r="H4893" s="30" t="n">
        <v>0</v>
      </c>
      <c r="I4893" s="29"/>
      <c r="J4893" s="30" t="n">
        <v>0</v>
      </c>
      <c r="K4893" s="29"/>
      <c r="L4893" s="29" t="s">
        <v>116</v>
      </c>
      <c r="M4893" s="29"/>
      <c r="N4893" s="29"/>
      <c r="O4893" s="29"/>
      <c r="P4893" s="29"/>
      <c r="Q4893" s="29" t="n">
        <f aca="false">IFERROR(VALUE(L4893),"")</f>
        <v>0</v>
      </c>
      <c r="R4893" s="29" t="str">
        <f aca="true">IF(O4893="","",O4893-TODAY())</f>
        <v/>
      </c>
      <c r="S4893" s="29" t="str">
        <f aca="false">IF(C4893="&lt;&lt; vazio &gt;&gt;","VAZIA",IF(AND(O4893&lt;&gt;"",R4893&lt;0),"VENCIDO",IF(AND(O4893&lt;&gt;"",R4893&lt;=Parametros!$B$10),"PRÓX. VENCIMENTO",IF(F4893="Q","QUALIDADE",IF(F4893="S","BLOQUEADO",IF(F4893="R","RESTRITO/DEVOLUÇÃO",IF(OR(N4893="QUAR",N4893="QRES"),"QUARENTENA",IF(OR(B4893="DESCARTE",B4893="DEVOLUÇÃO"),"DESCARTE/DEVOLUÇÃO",IF(AND(D4893="",K4893&lt;&gt;""),"SEM LOTE",IF(AND(Q4893&lt;&gt;"",Q4893&gt;=Parametros!$B$11),"PARADO/SEM GIRO","OK"))))))))))</f>
        <v>VAZIA</v>
      </c>
      <c r="T4893" s="29" t="str">
        <f aca="false">IF(AND($S4893="PARADO/SEM GIRO",$K4893="KG",OR(Painel!$B$5="(Todos)",A4893=Painel!$B$5)*OR(Painel!$E$5="(Todos)",P4893=Painel!$E$5)),$J4893+ROW()/10000000,"")</f>
        <v/>
      </c>
      <c r="U4893" s="29" t="str">
        <f aca="false">IF(AND($S4893="VENCIDO",$K4893="KG",OR(Painel!$B$5="(Todos)",A4893=Painel!$B$5)*OR(Painel!$E$5="(Todos)",P4893=Painel!$E$5)),$J4893+ROW()/10000000,"")</f>
        <v/>
      </c>
    </row>
    <row r="4894" customFormat="false" ht="15" hidden="false" customHeight="false" outlineLevel="0" collapsed="false">
      <c r="A4894" s="29" t="s">
        <v>52</v>
      </c>
      <c r="B4894" s="29" t="s">
        <v>9061</v>
      </c>
      <c r="C4894" s="29" t="s">
        <v>325</v>
      </c>
      <c r="D4894" s="29" t="s">
        <v>495</v>
      </c>
      <c r="E4894" s="29" t="n">
        <v>1</v>
      </c>
      <c r="F4894" s="29"/>
      <c r="G4894" s="29" t="s">
        <v>9062</v>
      </c>
      <c r="H4894" s="30" t="n">
        <v>1102.5</v>
      </c>
      <c r="I4894" s="31" t="n">
        <v>46189</v>
      </c>
      <c r="J4894" s="30" t="n">
        <v>1102.5</v>
      </c>
      <c r="K4894" s="29" t="s">
        <v>120</v>
      </c>
      <c r="L4894" s="29" t="s">
        <v>749</v>
      </c>
      <c r="M4894" s="29"/>
      <c r="N4894" s="29" t="s">
        <v>122</v>
      </c>
      <c r="O4894" s="31" t="n">
        <v>46542</v>
      </c>
      <c r="P4894" s="29" t="s">
        <v>123</v>
      </c>
      <c r="Q4894" s="29" t="n">
        <f aca="false">IFERROR(VALUE(L4894),"")</f>
        <v>96</v>
      </c>
      <c r="R4894" s="29" t="n">
        <f aca="true">IF(O4894="","",O4894-TODAY())</f>
        <v>257</v>
      </c>
      <c r="S4894" s="29" t="str">
        <f aca="false">IF(C4894="&lt;&lt; vazio &gt;&gt;","VAZIA",IF(AND(O4894&lt;&gt;"",R4894&lt;0),"VENCIDO",IF(AND(O4894&lt;&gt;"",R4894&lt;=Parametros!$B$10),"PRÓX. VENCIMENTO",IF(F4894="Q","QUALIDADE",IF(F4894="S","BLOQUEADO",IF(F4894="R","RESTRITO/DEVOLUÇÃO",IF(OR(N4894="QUAR",N4894="QRES"),"QUARENTENA",IF(OR(B4894="DESCARTE",B4894="DEVOLUÇÃO"),"DESCARTE/DEVOLUÇÃO",IF(AND(D4894="",K4894&lt;&gt;""),"SEM LOTE",IF(AND(Q4894&lt;&gt;"",Q4894&gt;=Parametros!$B$11),"PARADO/SEM GIRO","OK"))))))))))</f>
        <v>PARADO/SEM GIRO</v>
      </c>
      <c r="T4894" s="29" t="n">
        <f aca="false">IF(AND($S4894="PARADO/SEM GIRO",$K4894="KG",OR(Painel!$B$5="(Todos)",A4894=Painel!$B$5)*OR(Painel!$E$5="(Todos)",P4894=Painel!$E$5)),$J4894+ROW()/10000000,"")</f>
        <v>1102.5004894</v>
      </c>
      <c r="U4894" s="29" t="str">
        <f aca="false">IF(AND($S4894="VENCIDO",$K4894="KG",OR(Painel!$B$5="(Todos)",A4894=Painel!$B$5)*OR(Painel!$E$5="(Todos)",P4894=Painel!$E$5)),$J4894+ROW()/10000000,"")</f>
        <v/>
      </c>
    </row>
    <row r="4895" customFormat="false" ht="15" hidden="false" customHeight="false" outlineLevel="0" collapsed="false">
      <c r="A4895" s="29" t="s">
        <v>52</v>
      </c>
      <c r="B4895" s="29" t="s">
        <v>9063</v>
      </c>
      <c r="C4895" s="29" t="s">
        <v>325</v>
      </c>
      <c r="D4895" s="29" t="s">
        <v>495</v>
      </c>
      <c r="E4895" s="29" t="n">
        <v>1</v>
      </c>
      <c r="F4895" s="29"/>
      <c r="G4895" s="29" t="s">
        <v>9064</v>
      </c>
      <c r="H4895" s="30" t="n">
        <v>1102.5</v>
      </c>
      <c r="I4895" s="31" t="n">
        <v>46189</v>
      </c>
      <c r="J4895" s="30" t="n">
        <v>1102.5</v>
      </c>
      <c r="K4895" s="29" t="s">
        <v>120</v>
      </c>
      <c r="L4895" s="29" t="s">
        <v>749</v>
      </c>
      <c r="M4895" s="29"/>
      <c r="N4895" s="29" t="s">
        <v>122</v>
      </c>
      <c r="O4895" s="31" t="n">
        <v>46542</v>
      </c>
      <c r="P4895" s="29" t="s">
        <v>123</v>
      </c>
      <c r="Q4895" s="29" t="n">
        <f aca="false">IFERROR(VALUE(L4895),"")</f>
        <v>96</v>
      </c>
      <c r="R4895" s="29" t="n">
        <f aca="true">IF(O4895="","",O4895-TODAY())</f>
        <v>257</v>
      </c>
      <c r="S4895" s="29" t="str">
        <f aca="false">IF(C4895="&lt;&lt; vazio &gt;&gt;","VAZIA",IF(AND(O4895&lt;&gt;"",R4895&lt;0),"VENCIDO",IF(AND(O4895&lt;&gt;"",R4895&lt;=Parametros!$B$10),"PRÓX. VENCIMENTO",IF(F4895="Q","QUALIDADE",IF(F4895="S","BLOQUEADO",IF(F4895="R","RESTRITO/DEVOLUÇÃO",IF(OR(N4895="QUAR",N4895="QRES"),"QUARENTENA",IF(OR(B4895="DESCARTE",B4895="DEVOLUÇÃO"),"DESCARTE/DEVOLUÇÃO",IF(AND(D4895="",K4895&lt;&gt;""),"SEM LOTE",IF(AND(Q4895&lt;&gt;"",Q4895&gt;=Parametros!$B$11),"PARADO/SEM GIRO","OK"))))))))))</f>
        <v>PARADO/SEM GIRO</v>
      </c>
      <c r="T4895" s="29" t="n">
        <f aca="false">IF(AND($S4895="PARADO/SEM GIRO",$K4895="KG",OR(Painel!$B$5="(Todos)",A4895=Painel!$B$5)*OR(Painel!$E$5="(Todos)",P4895=Painel!$E$5)),$J4895+ROW()/10000000,"")</f>
        <v>1102.5004895</v>
      </c>
      <c r="U4895" s="29" t="str">
        <f aca="false">IF(AND($S4895="VENCIDO",$K4895="KG",OR(Painel!$B$5="(Todos)",A4895=Painel!$B$5)*OR(Painel!$E$5="(Todos)",P4895=Painel!$E$5)),$J4895+ROW()/10000000,"")</f>
        <v/>
      </c>
    </row>
    <row r="4896" customFormat="false" ht="15" hidden="false" customHeight="false" outlineLevel="0" collapsed="false">
      <c r="A4896" s="29" t="s">
        <v>52</v>
      </c>
      <c r="B4896" s="29" t="s">
        <v>9065</v>
      </c>
      <c r="C4896" s="29" t="s">
        <v>115</v>
      </c>
      <c r="D4896" s="29"/>
      <c r="E4896" s="29" t="n">
        <v>0</v>
      </c>
      <c r="F4896" s="29"/>
      <c r="G4896" s="29"/>
      <c r="H4896" s="30" t="n">
        <v>0</v>
      </c>
      <c r="I4896" s="29"/>
      <c r="J4896" s="30" t="n">
        <v>0</v>
      </c>
      <c r="K4896" s="29"/>
      <c r="L4896" s="29" t="s">
        <v>116</v>
      </c>
      <c r="M4896" s="29"/>
      <c r="N4896" s="29"/>
      <c r="O4896" s="29"/>
      <c r="P4896" s="29"/>
      <c r="Q4896" s="29" t="n">
        <f aca="false">IFERROR(VALUE(L4896),"")</f>
        <v>0</v>
      </c>
      <c r="R4896" s="29" t="str">
        <f aca="true">IF(O4896="","",O4896-TODAY())</f>
        <v/>
      </c>
      <c r="S4896" s="29" t="str">
        <f aca="false">IF(C4896="&lt;&lt; vazio &gt;&gt;","VAZIA",IF(AND(O4896&lt;&gt;"",R4896&lt;0),"VENCIDO",IF(AND(O4896&lt;&gt;"",R4896&lt;=Parametros!$B$10),"PRÓX. VENCIMENTO",IF(F4896="Q","QUALIDADE",IF(F4896="S","BLOQUEADO",IF(F4896="R","RESTRITO/DEVOLUÇÃO",IF(OR(N4896="QUAR",N4896="QRES"),"QUARENTENA",IF(OR(B4896="DESCARTE",B4896="DEVOLUÇÃO"),"DESCARTE/DEVOLUÇÃO",IF(AND(D4896="",K4896&lt;&gt;""),"SEM LOTE",IF(AND(Q4896&lt;&gt;"",Q4896&gt;=Parametros!$B$11),"PARADO/SEM GIRO","OK"))))))))))</f>
        <v>VAZIA</v>
      </c>
      <c r="T4896" s="29" t="str">
        <f aca="false">IF(AND($S4896="PARADO/SEM GIRO",$K4896="KG",OR(Painel!$B$5="(Todos)",A4896=Painel!$B$5)*OR(Painel!$E$5="(Todos)",P4896=Painel!$E$5)),$J4896+ROW()/10000000,"")</f>
        <v/>
      </c>
      <c r="U4896" s="29" t="str">
        <f aca="false">IF(AND($S4896="VENCIDO",$K4896="KG",OR(Painel!$B$5="(Todos)",A4896=Painel!$B$5)*OR(Painel!$E$5="(Todos)",P4896=Painel!$E$5)),$J4896+ROW()/10000000,"")</f>
        <v/>
      </c>
    </row>
    <row r="4897" customFormat="false" ht="15" hidden="false" customHeight="false" outlineLevel="0" collapsed="false">
      <c r="A4897" s="29" t="s">
        <v>52</v>
      </c>
      <c r="B4897" s="29" t="s">
        <v>9066</v>
      </c>
      <c r="C4897" s="29" t="s">
        <v>115</v>
      </c>
      <c r="D4897" s="29"/>
      <c r="E4897" s="29" t="n">
        <v>0</v>
      </c>
      <c r="F4897" s="29"/>
      <c r="G4897" s="29"/>
      <c r="H4897" s="30" t="n">
        <v>0</v>
      </c>
      <c r="I4897" s="29"/>
      <c r="J4897" s="30" t="n">
        <v>0</v>
      </c>
      <c r="K4897" s="29"/>
      <c r="L4897" s="29" t="s">
        <v>116</v>
      </c>
      <c r="M4897" s="29"/>
      <c r="N4897" s="29"/>
      <c r="O4897" s="29"/>
      <c r="P4897" s="29"/>
      <c r="Q4897" s="29" t="n">
        <f aca="false">IFERROR(VALUE(L4897),"")</f>
        <v>0</v>
      </c>
      <c r="R4897" s="29" t="str">
        <f aca="true">IF(O4897="","",O4897-TODAY())</f>
        <v/>
      </c>
      <c r="S4897" s="29" t="str">
        <f aca="false">IF(C4897="&lt;&lt; vazio &gt;&gt;","VAZIA",IF(AND(O4897&lt;&gt;"",R4897&lt;0),"VENCIDO",IF(AND(O4897&lt;&gt;"",R4897&lt;=Parametros!$B$10),"PRÓX. VENCIMENTO",IF(F4897="Q","QUALIDADE",IF(F4897="S","BLOQUEADO",IF(F4897="R","RESTRITO/DEVOLUÇÃO",IF(OR(N4897="QUAR",N4897="QRES"),"QUARENTENA",IF(OR(B4897="DESCARTE",B4897="DEVOLUÇÃO"),"DESCARTE/DEVOLUÇÃO",IF(AND(D4897="",K4897&lt;&gt;""),"SEM LOTE",IF(AND(Q4897&lt;&gt;"",Q4897&gt;=Parametros!$B$11),"PARADO/SEM GIRO","OK"))))))))))</f>
        <v>VAZIA</v>
      </c>
      <c r="T4897" s="29" t="str">
        <f aca="false">IF(AND($S4897="PARADO/SEM GIRO",$K4897="KG",OR(Painel!$B$5="(Todos)",A4897=Painel!$B$5)*OR(Painel!$E$5="(Todos)",P4897=Painel!$E$5)),$J4897+ROW()/10000000,"")</f>
        <v/>
      </c>
      <c r="U4897" s="29" t="str">
        <f aca="false">IF(AND($S4897="VENCIDO",$K4897="KG",OR(Painel!$B$5="(Todos)",A4897=Painel!$B$5)*OR(Painel!$E$5="(Todos)",P4897=Painel!$E$5)),$J4897+ROW()/10000000,"")</f>
        <v/>
      </c>
    </row>
    <row r="4898" customFormat="false" ht="15" hidden="false" customHeight="false" outlineLevel="0" collapsed="false">
      <c r="A4898" s="29" t="s">
        <v>52</v>
      </c>
      <c r="B4898" s="29" t="s">
        <v>9067</v>
      </c>
      <c r="C4898" s="29" t="s">
        <v>1093</v>
      </c>
      <c r="D4898" s="29" t="s">
        <v>1094</v>
      </c>
      <c r="E4898" s="29" t="n">
        <v>1</v>
      </c>
      <c r="F4898" s="29"/>
      <c r="G4898" s="29" t="s">
        <v>9068</v>
      </c>
      <c r="H4898" s="30" t="n">
        <v>1000</v>
      </c>
      <c r="I4898" s="31" t="n">
        <v>46183</v>
      </c>
      <c r="J4898" s="30" t="n">
        <v>1000</v>
      </c>
      <c r="K4898" s="29" t="s">
        <v>120</v>
      </c>
      <c r="L4898" s="29" t="s">
        <v>1096</v>
      </c>
      <c r="M4898" s="29"/>
      <c r="N4898" s="29" t="s">
        <v>122</v>
      </c>
      <c r="O4898" s="31" t="n">
        <v>46881</v>
      </c>
      <c r="P4898" s="29" t="s">
        <v>123</v>
      </c>
      <c r="Q4898" s="29" t="n">
        <f aca="false">IFERROR(VALUE(L4898),"")</f>
        <v>102</v>
      </c>
      <c r="R4898" s="29" t="n">
        <f aca="true">IF(O4898="","",O4898-TODAY())</f>
        <v>596</v>
      </c>
      <c r="S4898" s="29" t="str">
        <f aca="false">IF(C4898="&lt;&lt; vazio &gt;&gt;","VAZIA",IF(AND(O4898&lt;&gt;"",R4898&lt;0),"VENCIDO",IF(AND(O4898&lt;&gt;"",R4898&lt;=Parametros!$B$10),"PRÓX. VENCIMENTO",IF(F4898="Q","QUALIDADE",IF(F4898="S","BLOQUEADO",IF(F4898="R","RESTRITO/DEVOLUÇÃO",IF(OR(N4898="QUAR",N4898="QRES"),"QUARENTENA",IF(OR(B4898="DESCARTE",B4898="DEVOLUÇÃO"),"DESCARTE/DEVOLUÇÃO",IF(AND(D4898="",K4898&lt;&gt;""),"SEM LOTE",IF(AND(Q4898&lt;&gt;"",Q4898&gt;=Parametros!$B$11),"PARADO/SEM GIRO","OK"))))))))))</f>
        <v>PARADO/SEM GIRO</v>
      </c>
      <c r="T4898" s="29" t="n">
        <f aca="false">IF(AND($S4898="PARADO/SEM GIRO",$K4898="KG",OR(Painel!$B$5="(Todos)",A4898=Painel!$B$5)*OR(Painel!$E$5="(Todos)",P4898=Painel!$E$5)),$J4898+ROW()/10000000,"")</f>
        <v>1000.0004898</v>
      </c>
      <c r="U4898" s="29" t="str">
        <f aca="false">IF(AND($S4898="VENCIDO",$K4898="KG",OR(Painel!$B$5="(Todos)",A4898=Painel!$B$5)*OR(Painel!$E$5="(Todos)",P4898=Painel!$E$5)),$J4898+ROW()/10000000,"")</f>
        <v/>
      </c>
    </row>
    <row r="4899" customFormat="false" ht="15" hidden="false" customHeight="false" outlineLevel="0" collapsed="false">
      <c r="A4899" s="29" t="s">
        <v>52</v>
      </c>
      <c r="B4899" s="29" t="s">
        <v>9069</v>
      </c>
      <c r="C4899" s="29" t="s">
        <v>161</v>
      </c>
      <c r="D4899" s="29" t="s">
        <v>2923</v>
      </c>
      <c r="E4899" s="29" t="n">
        <v>1</v>
      </c>
      <c r="F4899" s="29"/>
      <c r="G4899" s="29" t="s">
        <v>9070</v>
      </c>
      <c r="H4899" s="30" t="n">
        <v>999.9</v>
      </c>
      <c r="I4899" s="31" t="n">
        <v>46220</v>
      </c>
      <c r="J4899" s="30" t="n">
        <v>999.9</v>
      </c>
      <c r="K4899" s="29" t="s">
        <v>120</v>
      </c>
      <c r="L4899" s="29" t="s">
        <v>2925</v>
      </c>
      <c r="M4899" s="29"/>
      <c r="N4899" s="29" t="s">
        <v>122</v>
      </c>
      <c r="O4899" s="31" t="n">
        <v>46765</v>
      </c>
      <c r="P4899" s="29" t="s">
        <v>123</v>
      </c>
      <c r="Q4899" s="29" t="n">
        <f aca="false">IFERROR(VALUE(L4899),"")</f>
        <v>65</v>
      </c>
      <c r="R4899" s="29" t="n">
        <f aca="true">IF(O4899="","",O4899-TODAY())</f>
        <v>480</v>
      </c>
      <c r="S4899" s="29" t="str">
        <f aca="false">IF(C4899="&lt;&lt; vazio &gt;&gt;","VAZIA",IF(AND(O4899&lt;&gt;"",R4899&lt;0),"VENCIDO",IF(AND(O4899&lt;&gt;"",R4899&lt;=Parametros!$B$10),"PRÓX. VENCIMENTO",IF(F4899="Q","QUALIDADE",IF(F4899="S","BLOQUEADO",IF(F4899="R","RESTRITO/DEVOLUÇÃO",IF(OR(N4899="QUAR",N4899="QRES"),"QUARENTENA",IF(OR(B4899="DESCARTE",B4899="DEVOLUÇÃO"),"DESCARTE/DEVOLUÇÃO",IF(AND(D4899="",K4899&lt;&gt;""),"SEM LOTE",IF(AND(Q4899&lt;&gt;"",Q4899&gt;=Parametros!$B$11),"PARADO/SEM GIRO","OK"))))))))))</f>
        <v>OK</v>
      </c>
      <c r="T4899" s="29" t="str">
        <f aca="false">IF(AND($S4899="PARADO/SEM GIRO",$K4899="KG",OR(Painel!$B$5="(Todos)",A4899=Painel!$B$5)*OR(Painel!$E$5="(Todos)",P4899=Painel!$E$5)),$J4899+ROW()/10000000,"")</f>
        <v/>
      </c>
      <c r="U4899" s="29" t="str">
        <f aca="false">IF(AND($S4899="VENCIDO",$K4899="KG",OR(Painel!$B$5="(Todos)",A4899=Painel!$B$5)*OR(Painel!$E$5="(Todos)",P4899=Painel!$E$5)),$J4899+ROW()/10000000,"")</f>
        <v/>
      </c>
    </row>
    <row r="4900" customFormat="false" ht="15" hidden="false" customHeight="false" outlineLevel="0" collapsed="false">
      <c r="A4900" s="29" t="s">
        <v>52</v>
      </c>
      <c r="B4900" s="29" t="s">
        <v>9071</v>
      </c>
      <c r="C4900" s="29" t="s">
        <v>115</v>
      </c>
      <c r="D4900" s="29"/>
      <c r="E4900" s="29" t="n">
        <v>0</v>
      </c>
      <c r="F4900" s="29"/>
      <c r="G4900" s="29"/>
      <c r="H4900" s="30" t="n">
        <v>0</v>
      </c>
      <c r="I4900" s="29"/>
      <c r="J4900" s="30" t="n">
        <v>0</v>
      </c>
      <c r="K4900" s="29"/>
      <c r="L4900" s="29" t="s">
        <v>116</v>
      </c>
      <c r="M4900" s="29"/>
      <c r="N4900" s="29"/>
      <c r="O4900" s="29"/>
      <c r="P4900" s="29"/>
      <c r="Q4900" s="29" t="n">
        <f aca="false">IFERROR(VALUE(L4900),"")</f>
        <v>0</v>
      </c>
      <c r="R4900" s="29" t="str">
        <f aca="true">IF(O4900="","",O4900-TODAY())</f>
        <v/>
      </c>
      <c r="S4900" s="29" t="str">
        <f aca="false">IF(C4900="&lt;&lt; vazio &gt;&gt;","VAZIA",IF(AND(O4900&lt;&gt;"",R4900&lt;0),"VENCIDO",IF(AND(O4900&lt;&gt;"",R4900&lt;=Parametros!$B$10),"PRÓX. VENCIMENTO",IF(F4900="Q","QUALIDADE",IF(F4900="S","BLOQUEADO",IF(F4900="R","RESTRITO/DEVOLUÇÃO",IF(OR(N4900="QUAR",N4900="QRES"),"QUARENTENA",IF(OR(B4900="DESCARTE",B4900="DEVOLUÇÃO"),"DESCARTE/DEVOLUÇÃO",IF(AND(D4900="",K4900&lt;&gt;""),"SEM LOTE",IF(AND(Q4900&lt;&gt;"",Q4900&gt;=Parametros!$B$11),"PARADO/SEM GIRO","OK"))))))))))</f>
        <v>VAZIA</v>
      </c>
      <c r="T4900" s="29" t="str">
        <f aca="false">IF(AND($S4900="PARADO/SEM GIRO",$K4900="KG",OR(Painel!$B$5="(Todos)",A4900=Painel!$B$5)*OR(Painel!$E$5="(Todos)",P4900=Painel!$E$5)),$J4900+ROW()/10000000,"")</f>
        <v/>
      </c>
      <c r="U4900" s="29" t="str">
        <f aca="false">IF(AND($S4900="VENCIDO",$K4900="KG",OR(Painel!$B$5="(Todos)",A4900=Painel!$B$5)*OR(Painel!$E$5="(Todos)",P4900=Painel!$E$5)),$J4900+ROW()/10000000,"")</f>
        <v/>
      </c>
    </row>
    <row r="4901" customFormat="false" ht="15" hidden="false" customHeight="false" outlineLevel="0" collapsed="false">
      <c r="A4901" s="29" t="s">
        <v>52</v>
      </c>
      <c r="B4901" s="29" t="s">
        <v>9072</v>
      </c>
      <c r="C4901" s="29" t="s">
        <v>691</v>
      </c>
      <c r="D4901" s="29" t="s">
        <v>9073</v>
      </c>
      <c r="E4901" s="29" t="n">
        <v>1</v>
      </c>
      <c r="F4901" s="29" t="s">
        <v>137</v>
      </c>
      <c r="G4901" s="29" t="s">
        <v>9074</v>
      </c>
      <c r="H4901" s="30" t="n">
        <v>1000</v>
      </c>
      <c r="I4901" s="31" t="n">
        <v>46245</v>
      </c>
      <c r="J4901" s="30" t="n">
        <v>1000</v>
      </c>
      <c r="K4901" s="29" t="s">
        <v>120</v>
      </c>
      <c r="L4901" s="29" t="s">
        <v>2312</v>
      </c>
      <c r="M4901" s="29"/>
      <c r="N4901" s="29" t="s">
        <v>122</v>
      </c>
      <c r="O4901" s="31" t="n">
        <v>46968</v>
      </c>
      <c r="P4901" s="29" t="s">
        <v>123</v>
      </c>
      <c r="Q4901" s="29" t="n">
        <f aca="false">IFERROR(VALUE(L4901),"")</f>
        <v>40</v>
      </c>
      <c r="R4901" s="29" t="n">
        <f aca="true">IF(O4901="","",O4901-TODAY())</f>
        <v>683</v>
      </c>
      <c r="S4901" s="29" t="str">
        <f aca="false">IF(C4901="&lt;&lt; vazio &gt;&gt;","VAZIA",IF(AND(O4901&lt;&gt;"",R4901&lt;0),"VENCIDO",IF(AND(O4901&lt;&gt;"",R4901&lt;=Parametros!$B$10),"PRÓX. VENCIMENTO",IF(F4901="Q","QUALIDADE",IF(F4901="S","BLOQUEADO",IF(F4901="R","RESTRITO/DEVOLUÇÃO",IF(OR(N4901="QUAR",N4901="QRES"),"QUARENTENA",IF(OR(B4901="DESCARTE",B4901="DEVOLUÇÃO"),"DESCARTE/DEVOLUÇÃO",IF(AND(D4901="",K4901&lt;&gt;""),"SEM LOTE",IF(AND(Q4901&lt;&gt;"",Q4901&gt;=Parametros!$B$11),"PARADO/SEM GIRO","OK"))))))))))</f>
        <v>BLOQUEADO</v>
      </c>
      <c r="T4901" s="29" t="str">
        <f aca="false">IF(AND($S4901="PARADO/SEM GIRO",$K4901="KG",OR(Painel!$B$5="(Todos)",A4901=Painel!$B$5)*OR(Painel!$E$5="(Todos)",P4901=Painel!$E$5)),$J4901+ROW()/10000000,"")</f>
        <v/>
      </c>
      <c r="U4901" s="29" t="str">
        <f aca="false">IF(AND($S4901="VENCIDO",$K4901="KG",OR(Painel!$B$5="(Todos)",A4901=Painel!$B$5)*OR(Painel!$E$5="(Todos)",P4901=Painel!$E$5)),$J4901+ROW()/10000000,"")</f>
        <v/>
      </c>
    </row>
    <row r="4902" customFormat="false" ht="15" hidden="false" customHeight="false" outlineLevel="0" collapsed="false">
      <c r="A4902" s="29" t="s">
        <v>52</v>
      </c>
      <c r="B4902" s="29" t="s">
        <v>9075</v>
      </c>
      <c r="C4902" s="29" t="s">
        <v>115</v>
      </c>
      <c r="D4902" s="29"/>
      <c r="E4902" s="29" t="n">
        <v>0</v>
      </c>
      <c r="F4902" s="29"/>
      <c r="G4902" s="29"/>
      <c r="H4902" s="30" t="n">
        <v>0</v>
      </c>
      <c r="I4902" s="29"/>
      <c r="J4902" s="30" t="n">
        <v>0</v>
      </c>
      <c r="K4902" s="29"/>
      <c r="L4902" s="29" t="s">
        <v>116</v>
      </c>
      <c r="M4902" s="29"/>
      <c r="N4902" s="29"/>
      <c r="O4902" s="29"/>
      <c r="P4902" s="29"/>
      <c r="Q4902" s="29" t="n">
        <f aca="false">IFERROR(VALUE(L4902),"")</f>
        <v>0</v>
      </c>
      <c r="R4902" s="29" t="str">
        <f aca="true">IF(O4902="","",O4902-TODAY())</f>
        <v/>
      </c>
      <c r="S4902" s="29" t="str">
        <f aca="false">IF(C4902="&lt;&lt; vazio &gt;&gt;","VAZIA",IF(AND(O4902&lt;&gt;"",R4902&lt;0),"VENCIDO",IF(AND(O4902&lt;&gt;"",R4902&lt;=Parametros!$B$10),"PRÓX. VENCIMENTO",IF(F4902="Q","QUALIDADE",IF(F4902="S","BLOQUEADO",IF(F4902="R","RESTRITO/DEVOLUÇÃO",IF(OR(N4902="QUAR",N4902="QRES"),"QUARENTENA",IF(OR(B4902="DESCARTE",B4902="DEVOLUÇÃO"),"DESCARTE/DEVOLUÇÃO",IF(AND(D4902="",K4902&lt;&gt;""),"SEM LOTE",IF(AND(Q4902&lt;&gt;"",Q4902&gt;=Parametros!$B$11),"PARADO/SEM GIRO","OK"))))))))))</f>
        <v>VAZIA</v>
      </c>
      <c r="T4902" s="29" t="str">
        <f aca="false">IF(AND($S4902="PARADO/SEM GIRO",$K4902="KG",OR(Painel!$B$5="(Todos)",A4902=Painel!$B$5)*OR(Painel!$E$5="(Todos)",P4902=Painel!$E$5)),$J4902+ROW()/10000000,"")</f>
        <v/>
      </c>
      <c r="U4902" s="29" t="str">
        <f aca="false">IF(AND($S4902="VENCIDO",$K4902="KG",OR(Painel!$B$5="(Todos)",A4902=Painel!$B$5)*OR(Painel!$E$5="(Todos)",P4902=Painel!$E$5)),$J4902+ROW()/10000000,"")</f>
        <v/>
      </c>
    </row>
    <row r="4903" customFormat="false" ht="15" hidden="false" customHeight="false" outlineLevel="0" collapsed="false">
      <c r="A4903" s="29" t="s">
        <v>52</v>
      </c>
      <c r="B4903" s="29" t="s">
        <v>9076</v>
      </c>
      <c r="C4903" s="29" t="s">
        <v>679</v>
      </c>
      <c r="D4903" s="29" t="s">
        <v>680</v>
      </c>
      <c r="E4903" s="29" t="n">
        <v>1</v>
      </c>
      <c r="F4903" s="29"/>
      <c r="G4903" s="29" t="s">
        <v>9077</v>
      </c>
      <c r="H4903" s="30" t="n">
        <v>1080</v>
      </c>
      <c r="I4903" s="31" t="n">
        <v>46279</v>
      </c>
      <c r="J4903" s="30" t="n">
        <v>1080</v>
      </c>
      <c r="K4903" s="29" t="s">
        <v>120</v>
      </c>
      <c r="L4903" s="29" t="s">
        <v>350</v>
      </c>
      <c r="M4903" s="29"/>
      <c r="N4903" s="29" t="s">
        <v>122</v>
      </c>
      <c r="O4903" s="31" t="n">
        <v>46598</v>
      </c>
      <c r="P4903" s="29" t="s">
        <v>123</v>
      </c>
      <c r="Q4903" s="29" t="n">
        <f aca="false">IFERROR(VALUE(L4903),"")</f>
        <v>6</v>
      </c>
      <c r="R4903" s="29" t="n">
        <f aca="true">IF(O4903="","",O4903-TODAY())</f>
        <v>313</v>
      </c>
      <c r="S4903" s="29" t="str">
        <f aca="false">IF(C4903="&lt;&lt; vazio &gt;&gt;","VAZIA",IF(AND(O4903&lt;&gt;"",R4903&lt;0),"VENCIDO",IF(AND(O4903&lt;&gt;"",R4903&lt;=Parametros!$B$10),"PRÓX. VENCIMENTO",IF(F4903="Q","QUALIDADE",IF(F4903="S","BLOQUEADO",IF(F4903="R","RESTRITO/DEVOLUÇÃO",IF(OR(N4903="QUAR",N4903="QRES"),"QUARENTENA",IF(OR(B4903="DESCARTE",B4903="DEVOLUÇÃO"),"DESCARTE/DEVOLUÇÃO",IF(AND(D4903="",K4903&lt;&gt;""),"SEM LOTE",IF(AND(Q4903&lt;&gt;"",Q4903&gt;=Parametros!$B$11),"PARADO/SEM GIRO","OK"))))))))))</f>
        <v>OK</v>
      </c>
      <c r="T4903" s="29" t="str">
        <f aca="false">IF(AND($S4903="PARADO/SEM GIRO",$K4903="KG",OR(Painel!$B$5="(Todos)",A4903=Painel!$B$5)*OR(Painel!$E$5="(Todos)",P4903=Painel!$E$5)),$J4903+ROW()/10000000,"")</f>
        <v/>
      </c>
      <c r="U4903" s="29" t="str">
        <f aca="false">IF(AND($S4903="VENCIDO",$K4903="KG",OR(Painel!$B$5="(Todos)",A4903=Painel!$B$5)*OR(Painel!$E$5="(Todos)",P4903=Painel!$E$5)),$J4903+ROW()/10000000,"")</f>
        <v/>
      </c>
    </row>
    <row r="4904" customFormat="false" ht="15" hidden="false" customHeight="false" outlineLevel="0" collapsed="false">
      <c r="A4904" s="29" t="s">
        <v>52</v>
      </c>
      <c r="B4904" s="29" t="s">
        <v>9078</v>
      </c>
      <c r="C4904" s="29" t="s">
        <v>115</v>
      </c>
      <c r="D4904" s="29"/>
      <c r="E4904" s="29" t="n">
        <v>0</v>
      </c>
      <c r="F4904" s="29"/>
      <c r="G4904" s="29"/>
      <c r="H4904" s="30" t="n">
        <v>0</v>
      </c>
      <c r="I4904" s="29"/>
      <c r="J4904" s="30" t="n">
        <v>0</v>
      </c>
      <c r="K4904" s="29"/>
      <c r="L4904" s="29" t="s">
        <v>116</v>
      </c>
      <c r="M4904" s="29"/>
      <c r="N4904" s="29"/>
      <c r="O4904" s="29"/>
      <c r="P4904" s="29"/>
      <c r="Q4904" s="29" t="n">
        <f aca="false">IFERROR(VALUE(L4904),"")</f>
        <v>0</v>
      </c>
      <c r="R4904" s="29" t="str">
        <f aca="true">IF(O4904="","",O4904-TODAY())</f>
        <v/>
      </c>
      <c r="S4904" s="29" t="str">
        <f aca="false">IF(C4904="&lt;&lt; vazio &gt;&gt;","VAZIA",IF(AND(O4904&lt;&gt;"",R4904&lt;0),"VENCIDO",IF(AND(O4904&lt;&gt;"",R4904&lt;=Parametros!$B$10),"PRÓX. VENCIMENTO",IF(F4904="Q","QUALIDADE",IF(F4904="S","BLOQUEADO",IF(F4904="R","RESTRITO/DEVOLUÇÃO",IF(OR(N4904="QUAR",N4904="QRES"),"QUARENTENA",IF(OR(B4904="DESCARTE",B4904="DEVOLUÇÃO"),"DESCARTE/DEVOLUÇÃO",IF(AND(D4904="",K4904&lt;&gt;""),"SEM LOTE",IF(AND(Q4904&lt;&gt;"",Q4904&gt;=Parametros!$B$11),"PARADO/SEM GIRO","OK"))))))))))</f>
        <v>VAZIA</v>
      </c>
      <c r="T4904" s="29" t="str">
        <f aca="false">IF(AND($S4904="PARADO/SEM GIRO",$K4904="KG",OR(Painel!$B$5="(Todos)",A4904=Painel!$B$5)*OR(Painel!$E$5="(Todos)",P4904=Painel!$E$5)),$J4904+ROW()/10000000,"")</f>
        <v/>
      </c>
      <c r="U4904" s="29" t="str">
        <f aca="false">IF(AND($S4904="VENCIDO",$K4904="KG",OR(Painel!$B$5="(Todos)",A4904=Painel!$B$5)*OR(Painel!$E$5="(Todos)",P4904=Painel!$E$5)),$J4904+ROW()/10000000,"")</f>
        <v/>
      </c>
    </row>
    <row r="4905" customFormat="false" ht="15" hidden="false" customHeight="false" outlineLevel="0" collapsed="false">
      <c r="A4905" s="29" t="s">
        <v>52</v>
      </c>
      <c r="B4905" s="29" t="s">
        <v>9079</v>
      </c>
      <c r="C4905" s="29" t="s">
        <v>115</v>
      </c>
      <c r="D4905" s="29"/>
      <c r="E4905" s="29" t="n">
        <v>0</v>
      </c>
      <c r="F4905" s="29"/>
      <c r="G4905" s="29"/>
      <c r="H4905" s="30" t="n">
        <v>0</v>
      </c>
      <c r="I4905" s="29"/>
      <c r="J4905" s="30" t="n">
        <v>0</v>
      </c>
      <c r="K4905" s="29"/>
      <c r="L4905" s="29" t="s">
        <v>116</v>
      </c>
      <c r="M4905" s="29"/>
      <c r="N4905" s="29"/>
      <c r="O4905" s="29"/>
      <c r="P4905" s="29"/>
      <c r="Q4905" s="29" t="n">
        <f aca="false">IFERROR(VALUE(L4905),"")</f>
        <v>0</v>
      </c>
      <c r="R4905" s="29" t="str">
        <f aca="true">IF(O4905="","",O4905-TODAY())</f>
        <v/>
      </c>
      <c r="S4905" s="29" t="str">
        <f aca="false">IF(C4905="&lt;&lt; vazio &gt;&gt;","VAZIA",IF(AND(O4905&lt;&gt;"",R4905&lt;0),"VENCIDO",IF(AND(O4905&lt;&gt;"",R4905&lt;=Parametros!$B$10),"PRÓX. VENCIMENTO",IF(F4905="Q","QUALIDADE",IF(F4905="S","BLOQUEADO",IF(F4905="R","RESTRITO/DEVOLUÇÃO",IF(OR(N4905="QUAR",N4905="QRES"),"QUARENTENA",IF(OR(B4905="DESCARTE",B4905="DEVOLUÇÃO"),"DESCARTE/DEVOLUÇÃO",IF(AND(D4905="",K4905&lt;&gt;""),"SEM LOTE",IF(AND(Q4905&lt;&gt;"",Q4905&gt;=Parametros!$B$11),"PARADO/SEM GIRO","OK"))))))))))</f>
        <v>VAZIA</v>
      </c>
      <c r="T4905" s="29" t="str">
        <f aca="false">IF(AND($S4905="PARADO/SEM GIRO",$K4905="KG",OR(Painel!$B$5="(Todos)",A4905=Painel!$B$5)*OR(Painel!$E$5="(Todos)",P4905=Painel!$E$5)),$J4905+ROW()/10000000,"")</f>
        <v/>
      </c>
      <c r="U4905" s="29" t="str">
        <f aca="false">IF(AND($S4905="VENCIDO",$K4905="KG",OR(Painel!$B$5="(Todos)",A4905=Painel!$B$5)*OR(Painel!$E$5="(Todos)",P4905=Painel!$E$5)),$J4905+ROW()/10000000,"")</f>
        <v/>
      </c>
    </row>
    <row r="4906" customFormat="false" ht="15" hidden="false" customHeight="false" outlineLevel="0" collapsed="false">
      <c r="A4906" s="29" t="s">
        <v>52</v>
      </c>
      <c r="B4906" s="29" t="s">
        <v>9080</v>
      </c>
      <c r="C4906" s="29" t="s">
        <v>222</v>
      </c>
      <c r="D4906" s="29" t="s">
        <v>738</v>
      </c>
      <c r="E4906" s="29" t="n">
        <v>1</v>
      </c>
      <c r="F4906" s="29" t="s">
        <v>268</v>
      </c>
      <c r="G4906" s="29" t="s">
        <v>9081</v>
      </c>
      <c r="H4906" s="30" t="n">
        <v>1000</v>
      </c>
      <c r="I4906" s="31" t="n">
        <v>46279</v>
      </c>
      <c r="J4906" s="30" t="n">
        <v>1000</v>
      </c>
      <c r="K4906" s="29" t="s">
        <v>120</v>
      </c>
      <c r="L4906" s="29" t="s">
        <v>350</v>
      </c>
      <c r="M4906" s="29"/>
      <c r="N4906" s="29" t="s">
        <v>122</v>
      </c>
      <c r="O4906" s="31" t="n">
        <v>46826</v>
      </c>
      <c r="P4906" s="29" t="s">
        <v>123</v>
      </c>
      <c r="Q4906" s="29" t="n">
        <f aca="false">IFERROR(VALUE(L4906),"")</f>
        <v>6</v>
      </c>
      <c r="R4906" s="29" t="n">
        <f aca="true">IF(O4906="","",O4906-TODAY())</f>
        <v>541</v>
      </c>
      <c r="S4906" s="29" t="str">
        <f aca="false">IF(C4906="&lt;&lt; vazio &gt;&gt;","VAZIA",IF(AND(O4906&lt;&gt;"",R4906&lt;0),"VENCIDO",IF(AND(O4906&lt;&gt;"",R4906&lt;=Parametros!$B$10),"PRÓX. VENCIMENTO",IF(F4906="Q","QUALIDADE",IF(F4906="S","BLOQUEADO",IF(F4906="R","RESTRITO/DEVOLUÇÃO",IF(OR(N4906="QUAR",N4906="QRES"),"QUARENTENA",IF(OR(B4906="DESCARTE",B4906="DEVOLUÇÃO"),"DESCARTE/DEVOLUÇÃO",IF(AND(D4906="",K4906&lt;&gt;""),"SEM LOTE",IF(AND(Q4906&lt;&gt;"",Q4906&gt;=Parametros!$B$11),"PARADO/SEM GIRO","OK"))))))))))</f>
        <v>QUALIDADE</v>
      </c>
      <c r="T4906" s="29" t="str">
        <f aca="false">IF(AND($S4906="PARADO/SEM GIRO",$K4906="KG",OR(Painel!$B$5="(Todos)",A4906=Painel!$B$5)*OR(Painel!$E$5="(Todos)",P4906=Painel!$E$5)),$J4906+ROW()/10000000,"")</f>
        <v/>
      </c>
      <c r="U4906" s="29" t="str">
        <f aca="false">IF(AND($S4906="VENCIDO",$K4906="KG",OR(Painel!$B$5="(Todos)",A4906=Painel!$B$5)*OR(Painel!$E$5="(Todos)",P4906=Painel!$E$5)),$J4906+ROW()/10000000,"")</f>
        <v/>
      </c>
    </row>
    <row r="4907" customFormat="false" ht="15" hidden="false" customHeight="false" outlineLevel="0" collapsed="false">
      <c r="A4907" s="29" t="s">
        <v>52</v>
      </c>
      <c r="B4907" s="29" t="s">
        <v>9082</v>
      </c>
      <c r="C4907" s="29" t="s">
        <v>247</v>
      </c>
      <c r="D4907" s="29" t="s">
        <v>1049</v>
      </c>
      <c r="E4907" s="29" t="n">
        <v>1</v>
      </c>
      <c r="F4907" s="29"/>
      <c r="G4907" s="29" t="s">
        <v>9083</v>
      </c>
      <c r="H4907" s="30" t="n">
        <v>800</v>
      </c>
      <c r="I4907" s="31" t="n">
        <v>46235</v>
      </c>
      <c r="J4907" s="30" t="n">
        <v>800</v>
      </c>
      <c r="K4907" s="29" t="s">
        <v>120</v>
      </c>
      <c r="L4907" s="29" t="s">
        <v>694</v>
      </c>
      <c r="M4907" s="29"/>
      <c r="N4907" s="29" t="s">
        <v>122</v>
      </c>
      <c r="O4907" s="31" t="n">
        <v>46722</v>
      </c>
      <c r="P4907" s="29" t="s">
        <v>123</v>
      </c>
      <c r="Q4907" s="29" t="n">
        <f aca="false">IFERROR(VALUE(L4907),"")</f>
        <v>50</v>
      </c>
      <c r="R4907" s="29" t="n">
        <f aca="true">IF(O4907="","",O4907-TODAY())</f>
        <v>437</v>
      </c>
      <c r="S4907" s="29" t="str">
        <f aca="false">IF(C4907="&lt;&lt; vazio &gt;&gt;","VAZIA",IF(AND(O4907&lt;&gt;"",R4907&lt;0),"VENCIDO",IF(AND(O4907&lt;&gt;"",R4907&lt;=Parametros!$B$10),"PRÓX. VENCIMENTO",IF(F4907="Q","QUALIDADE",IF(F4907="S","BLOQUEADO",IF(F4907="R","RESTRITO/DEVOLUÇÃO",IF(OR(N4907="QUAR",N4907="QRES"),"QUARENTENA",IF(OR(B4907="DESCARTE",B4907="DEVOLUÇÃO"),"DESCARTE/DEVOLUÇÃO",IF(AND(D4907="",K4907&lt;&gt;""),"SEM LOTE",IF(AND(Q4907&lt;&gt;"",Q4907&gt;=Parametros!$B$11),"PARADO/SEM GIRO","OK"))))))))))</f>
        <v>OK</v>
      </c>
      <c r="T4907" s="29" t="str">
        <f aca="false">IF(AND($S4907="PARADO/SEM GIRO",$K4907="KG",OR(Painel!$B$5="(Todos)",A4907=Painel!$B$5)*OR(Painel!$E$5="(Todos)",P4907=Painel!$E$5)),$J4907+ROW()/10000000,"")</f>
        <v/>
      </c>
      <c r="U4907" s="29" t="str">
        <f aca="false">IF(AND($S4907="VENCIDO",$K4907="KG",OR(Painel!$B$5="(Todos)",A4907=Painel!$B$5)*OR(Painel!$E$5="(Todos)",P4907=Painel!$E$5)),$J4907+ROW()/10000000,"")</f>
        <v/>
      </c>
    </row>
    <row r="4908" customFormat="false" ht="15" hidden="false" customHeight="false" outlineLevel="0" collapsed="false">
      <c r="A4908" s="29" t="s">
        <v>52</v>
      </c>
      <c r="B4908" s="29" t="s">
        <v>9084</v>
      </c>
      <c r="C4908" s="29" t="s">
        <v>115</v>
      </c>
      <c r="D4908" s="29"/>
      <c r="E4908" s="29" t="n">
        <v>0</v>
      </c>
      <c r="F4908" s="29"/>
      <c r="G4908" s="29"/>
      <c r="H4908" s="30" t="n">
        <v>0</v>
      </c>
      <c r="I4908" s="29"/>
      <c r="J4908" s="30" t="n">
        <v>0</v>
      </c>
      <c r="K4908" s="29"/>
      <c r="L4908" s="29" t="s">
        <v>116</v>
      </c>
      <c r="M4908" s="29"/>
      <c r="N4908" s="29"/>
      <c r="O4908" s="29"/>
      <c r="P4908" s="29"/>
      <c r="Q4908" s="29" t="n">
        <f aca="false">IFERROR(VALUE(L4908),"")</f>
        <v>0</v>
      </c>
      <c r="R4908" s="29" t="str">
        <f aca="true">IF(O4908="","",O4908-TODAY())</f>
        <v/>
      </c>
      <c r="S4908" s="29" t="str">
        <f aca="false">IF(C4908="&lt;&lt; vazio &gt;&gt;","VAZIA",IF(AND(O4908&lt;&gt;"",R4908&lt;0),"VENCIDO",IF(AND(O4908&lt;&gt;"",R4908&lt;=Parametros!$B$10),"PRÓX. VENCIMENTO",IF(F4908="Q","QUALIDADE",IF(F4908="S","BLOQUEADO",IF(F4908="R","RESTRITO/DEVOLUÇÃO",IF(OR(N4908="QUAR",N4908="QRES"),"QUARENTENA",IF(OR(B4908="DESCARTE",B4908="DEVOLUÇÃO"),"DESCARTE/DEVOLUÇÃO",IF(AND(D4908="",K4908&lt;&gt;""),"SEM LOTE",IF(AND(Q4908&lt;&gt;"",Q4908&gt;=Parametros!$B$11),"PARADO/SEM GIRO","OK"))))))))))</f>
        <v>VAZIA</v>
      </c>
      <c r="T4908" s="29" t="str">
        <f aca="false">IF(AND($S4908="PARADO/SEM GIRO",$K4908="KG",OR(Painel!$B$5="(Todos)",A4908=Painel!$B$5)*OR(Painel!$E$5="(Todos)",P4908=Painel!$E$5)),$J4908+ROW()/10000000,"")</f>
        <v/>
      </c>
      <c r="U4908" s="29" t="str">
        <f aca="false">IF(AND($S4908="VENCIDO",$K4908="KG",OR(Painel!$B$5="(Todos)",A4908=Painel!$B$5)*OR(Painel!$E$5="(Todos)",P4908=Painel!$E$5)),$J4908+ROW()/10000000,"")</f>
        <v/>
      </c>
    </row>
    <row r="4909" customFormat="false" ht="15" hidden="false" customHeight="false" outlineLevel="0" collapsed="false">
      <c r="A4909" s="29" t="s">
        <v>52</v>
      </c>
      <c r="B4909" s="29" t="s">
        <v>9085</v>
      </c>
      <c r="C4909" s="29" t="s">
        <v>115</v>
      </c>
      <c r="D4909" s="29"/>
      <c r="E4909" s="29" t="n">
        <v>0</v>
      </c>
      <c r="F4909" s="29"/>
      <c r="G4909" s="29"/>
      <c r="H4909" s="30" t="n">
        <v>0</v>
      </c>
      <c r="I4909" s="29"/>
      <c r="J4909" s="30" t="n">
        <v>0</v>
      </c>
      <c r="K4909" s="29"/>
      <c r="L4909" s="29" t="s">
        <v>116</v>
      </c>
      <c r="M4909" s="29"/>
      <c r="N4909" s="29"/>
      <c r="O4909" s="29"/>
      <c r="P4909" s="29"/>
      <c r="Q4909" s="29" t="n">
        <f aca="false">IFERROR(VALUE(L4909),"")</f>
        <v>0</v>
      </c>
      <c r="R4909" s="29" t="str">
        <f aca="true">IF(O4909="","",O4909-TODAY())</f>
        <v/>
      </c>
      <c r="S4909" s="29" t="str">
        <f aca="false">IF(C4909="&lt;&lt; vazio &gt;&gt;","VAZIA",IF(AND(O4909&lt;&gt;"",R4909&lt;0),"VENCIDO",IF(AND(O4909&lt;&gt;"",R4909&lt;=Parametros!$B$10),"PRÓX. VENCIMENTO",IF(F4909="Q","QUALIDADE",IF(F4909="S","BLOQUEADO",IF(F4909="R","RESTRITO/DEVOLUÇÃO",IF(OR(N4909="QUAR",N4909="QRES"),"QUARENTENA",IF(OR(B4909="DESCARTE",B4909="DEVOLUÇÃO"),"DESCARTE/DEVOLUÇÃO",IF(AND(D4909="",K4909&lt;&gt;""),"SEM LOTE",IF(AND(Q4909&lt;&gt;"",Q4909&gt;=Parametros!$B$11),"PARADO/SEM GIRO","OK"))))))))))</f>
        <v>VAZIA</v>
      </c>
      <c r="T4909" s="29" t="str">
        <f aca="false">IF(AND($S4909="PARADO/SEM GIRO",$K4909="KG",OR(Painel!$B$5="(Todos)",A4909=Painel!$B$5)*OR(Painel!$E$5="(Todos)",P4909=Painel!$E$5)),$J4909+ROW()/10000000,"")</f>
        <v/>
      </c>
      <c r="U4909" s="29" t="str">
        <f aca="false">IF(AND($S4909="VENCIDO",$K4909="KG",OR(Painel!$B$5="(Todos)",A4909=Painel!$B$5)*OR(Painel!$E$5="(Todos)",P4909=Painel!$E$5)),$J4909+ROW()/10000000,"")</f>
        <v/>
      </c>
    </row>
    <row r="4910" customFormat="false" ht="15" hidden="false" customHeight="false" outlineLevel="0" collapsed="false">
      <c r="A4910" s="29" t="s">
        <v>52</v>
      </c>
      <c r="B4910" s="29" t="s">
        <v>9086</v>
      </c>
      <c r="C4910" s="29" t="s">
        <v>115</v>
      </c>
      <c r="D4910" s="29"/>
      <c r="E4910" s="29" t="n">
        <v>0</v>
      </c>
      <c r="F4910" s="29"/>
      <c r="G4910" s="29"/>
      <c r="H4910" s="30" t="n">
        <v>0</v>
      </c>
      <c r="I4910" s="29"/>
      <c r="J4910" s="30" t="n">
        <v>0</v>
      </c>
      <c r="K4910" s="29"/>
      <c r="L4910" s="29" t="s">
        <v>116</v>
      </c>
      <c r="M4910" s="29"/>
      <c r="N4910" s="29"/>
      <c r="O4910" s="29"/>
      <c r="P4910" s="29"/>
      <c r="Q4910" s="29" t="n">
        <f aca="false">IFERROR(VALUE(L4910),"")</f>
        <v>0</v>
      </c>
      <c r="R4910" s="29" t="str">
        <f aca="true">IF(O4910="","",O4910-TODAY())</f>
        <v/>
      </c>
      <c r="S4910" s="29" t="str">
        <f aca="false">IF(C4910="&lt;&lt; vazio &gt;&gt;","VAZIA",IF(AND(O4910&lt;&gt;"",R4910&lt;0),"VENCIDO",IF(AND(O4910&lt;&gt;"",R4910&lt;=Parametros!$B$10),"PRÓX. VENCIMENTO",IF(F4910="Q","QUALIDADE",IF(F4910="S","BLOQUEADO",IF(F4910="R","RESTRITO/DEVOLUÇÃO",IF(OR(N4910="QUAR",N4910="QRES"),"QUARENTENA",IF(OR(B4910="DESCARTE",B4910="DEVOLUÇÃO"),"DESCARTE/DEVOLUÇÃO",IF(AND(D4910="",K4910&lt;&gt;""),"SEM LOTE",IF(AND(Q4910&lt;&gt;"",Q4910&gt;=Parametros!$B$11),"PARADO/SEM GIRO","OK"))))))))))</f>
        <v>VAZIA</v>
      </c>
      <c r="T4910" s="29" t="str">
        <f aca="false">IF(AND($S4910="PARADO/SEM GIRO",$K4910="KG",OR(Painel!$B$5="(Todos)",A4910=Painel!$B$5)*OR(Painel!$E$5="(Todos)",P4910=Painel!$E$5)),$J4910+ROW()/10000000,"")</f>
        <v/>
      </c>
      <c r="U4910" s="29" t="str">
        <f aca="false">IF(AND($S4910="VENCIDO",$K4910="KG",OR(Painel!$B$5="(Todos)",A4910=Painel!$B$5)*OR(Painel!$E$5="(Todos)",P4910=Painel!$E$5)),$J4910+ROW()/10000000,"")</f>
        <v/>
      </c>
    </row>
    <row r="4911" customFormat="false" ht="15" hidden="false" customHeight="false" outlineLevel="0" collapsed="false">
      <c r="A4911" s="29" t="s">
        <v>52</v>
      </c>
      <c r="B4911" s="29" t="s">
        <v>9087</v>
      </c>
      <c r="C4911" s="29" t="s">
        <v>115</v>
      </c>
      <c r="D4911" s="29"/>
      <c r="E4911" s="29" t="n">
        <v>0</v>
      </c>
      <c r="F4911" s="29"/>
      <c r="G4911" s="29"/>
      <c r="H4911" s="30" t="n">
        <v>0</v>
      </c>
      <c r="I4911" s="29"/>
      <c r="J4911" s="30" t="n">
        <v>0</v>
      </c>
      <c r="K4911" s="29"/>
      <c r="L4911" s="29" t="s">
        <v>116</v>
      </c>
      <c r="M4911" s="29"/>
      <c r="N4911" s="29"/>
      <c r="O4911" s="29"/>
      <c r="P4911" s="29"/>
      <c r="Q4911" s="29" t="n">
        <f aca="false">IFERROR(VALUE(L4911),"")</f>
        <v>0</v>
      </c>
      <c r="R4911" s="29" t="str">
        <f aca="true">IF(O4911="","",O4911-TODAY())</f>
        <v/>
      </c>
      <c r="S4911" s="29" t="str">
        <f aca="false">IF(C4911="&lt;&lt; vazio &gt;&gt;","VAZIA",IF(AND(O4911&lt;&gt;"",R4911&lt;0),"VENCIDO",IF(AND(O4911&lt;&gt;"",R4911&lt;=Parametros!$B$10),"PRÓX. VENCIMENTO",IF(F4911="Q","QUALIDADE",IF(F4911="S","BLOQUEADO",IF(F4911="R","RESTRITO/DEVOLUÇÃO",IF(OR(N4911="QUAR",N4911="QRES"),"QUARENTENA",IF(OR(B4911="DESCARTE",B4911="DEVOLUÇÃO"),"DESCARTE/DEVOLUÇÃO",IF(AND(D4911="",K4911&lt;&gt;""),"SEM LOTE",IF(AND(Q4911&lt;&gt;"",Q4911&gt;=Parametros!$B$11),"PARADO/SEM GIRO","OK"))))))))))</f>
        <v>VAZIA</v>
      </c>
      <c r="T4911" s="29" t="str">
        <f aca="false">IF(AND($S4911="PARADO/SEM GIRO",$K4911="KG",OR(Painel!$B$5="(Todos)",A4911=Painel!$B$5)*OR(Painel!$E$5="(Todos)",P4911=Painel!$E$5)),$J4911+ROW()/10000000,"")</f>
        <v/>
      </c>
      <c r="U4911" s="29" t="str">
        <f aca="false">IF(AND($S4911="VENCIDO",$K4911="KG",OR(Painel!$B$5="(Todos)",A4911=Painel!$B$5)*OR(Painel!$E$5="(Todos)",P4911=Painel!$E$5)),$J4911+ROW()/10000000,"")</f>
        <v/>
      </c>
    </row>
    <row r="4912" customFormat="false" ht="15" hidden="false" customHeight="false" outlineLevel="0" collapsed="false">
      <c r="A4912" s="29" t="s">
        <v>52</v>
      </c>
      <c r="B4912" s="29" t="s">
        <v>9088</v>
      </c>
      <c r="C4912" s="29" t="s">
        <v>691</v>
      </c>
      <c r="D4912" s="29" t="s">
        <v>9089</v>
      </c>
      <c r="E4912" s="29" t="n">
        <v>1</v>
      </c>
      <c r="F4912" s="29" t="s">
        <v>137</v>
      </c>
      <c r="G4912" s="29" t="s">
        <v>9090</v>
      </c>
      <c r="H4912" s="30" t="n">
        <v>1000</v>
      </c>
      <c r="I4912" s="31" t="n">
        <v>46245</v>
      </c>
      <c r="J4912" s="30" t="n">
        <v>1000</v>
      </c>
      <c r="K4912" s="29" t="s">
        <v>120</v>
      </c>
      <c r="L4912" s="29" t="s">
        <v>2312</v>
      </c>
      <c r="M4912" s="29"/>
      <c r="N4912" s="29" t="s">
        <v>122</v>
      </c>
      <c r="O4912" s="31" t="n">
        <v>46968</v>
      </c>
      <c r="P4912" s="29" t="s">
        <v>123</v>
      </c>
      <c r="Q4912" s="29" t="n">
        <f aca="false">IFERROR(VALUE(L4912),"")</f>
        <v>40</v>
      </c>
      <c r="R4912" s="29" t="n">
        <f aca="true">IF(O4912="","",O4912-TODAY())</f>
        <v>683</v>
      </c>
      <c r="S4912" s="29" t="str">
        <f aca="false">IF(C4912="&lt;&lt; vazio &gt;&gt;","VAZIA",IF(AND(O4912&lt;&gt;"",R4912&lt;0),"VENCIDO",IF(AND(O4912&lt;&gt;"",R4912&lt;=Parametros!$B$10),"PRÓX. VENCIMENTO",IF(F4912="Q","QUALIDADE",IF(F4912="S","BLOQUEADO",IF(F4912="R","RESTRITO/DEVOLUÇÃO",IF(OR(N4912="QUAR",N4912="QRES"),"QUARENTENA",IF(OR(B4912="DESCARTE",B4912="DEVOLUÇÃO"),"DESCARTE/DEVOLUÇÃO",IF(AND(D4912="",K4912&lt;&gt;""),"SEM LOTE",IF(AND(Q4912&lt;&gt;"",Q4912&gt;=Parametros!$B$11),"PARADO/SEM GIRO","OK"))))))))))</f>
        <v>BLOQUEADO</v>
      </c>
      <c r="T4912" s="29" t="str">
        <f aca="false">IF(AND($S4912="PARADO/SEM GIRO",$K4912="KG",OR(Painel!$B$5="(Todos)",A4912=Painel!$B$5)*OR(Painel!$E$5="(Todos)",P4912=Painel!$E$5)),$J4912+ROW()/10000000,"")</f>
        <v/>
      </c>
      <c r="U4912" s="29" t="str">
        <f aca="false">IF(AND($S4912="VENCIDO",$K4912="KG",OR(Painel!$B$5="(Todos)",A4912=Painel!$B$5)*OR(Painel!$E$5="(Todos)",P4912=Painel!$E$5)),$J4912+ROW()/10000000,"")</f>
        <v/>
      </c>
    </row>
    <row r="4913" customFormat="false" ht="15" hidden="false" customHeight="false" outlineLevel="0" collapsed="false">
      <c r="A4913" s="29" t="s">
        <v>52</v>
      </c>
      <c r="B4913" s="29" t="s">
        <v>9091</v>
      </c>
      <c r="C4913" s="29" t="s">
        <v>437</v>
      </c>
      <c r="D4913" s="29" t="s">
        <v>438</v>
      </c>
      <c r="E4913" s="29" t="n">
        <v>1</v>
      </c>
      <c r="F4913" s="29"/>
      <c r="G4913" s="29" t="s">
        <v>9092</v>
      </c>
      <c r="H4913" s="30" t="n">
        <v>727.2</v>
      </c>
      <c r="I4913" s="31" t="n">
        <v>46254</v>
      </c>
      <c r="J4913" s="30" t="n">
        <v>727.2</v>
      </c>
      <c r="K4913" s="29" t="s">
        <v>120</v>
      </c>
      <c r="L4913" s="29" t="s">
        <v>1458</v>
      </c>
      <c r="M4913" s="29"/>
      <c r="N4913" s="29" t="s">
        <v>122</v>
      </c>
      <c r="O4913" s="31" t="n">
        <v>46797</v>
      </c>
      <c r="P4913" s="29" t="s">
        <v>123</v>
      </c>
      <c r="Q4913" s="29" t="n">
        <f aca="false">IFERROR(VALUE(L4913),"")</f>
        <v>31</v>
      </c>
      <c r="R4913" s="29" t="n">
        <f aca="true">IF(O4913="","",O4913-TODAY())</f>
        <v>512</v>
      </c>
      <c r="S4913" s="29" t="str">
        <f aca="false">IF(C4913="&lt;&lt; vazio &gt;&gt;","VAZIA",IF(AND(O4913&lt;&gt;"",R4913&lt;0),"VENCIDO",IF(AND(O4913&lt;&gt;"",R4913&lt;=Parametros!$B$10),"PRÓX. VENCIMENTO",IF(F4913="Q","QUALIDADE",IF(F4913="S","BLOQUEADO",IF(F4913="R","RESTRITO/DEVOLUÇÃO",IF(OR(N4913="QUAR",N4913="QRES"),"QUARENTENA",IF(OR(B4913="DESCARTE",B4913="DEVOLUÇÃO"),"DESCARTE/DEVOLUÇÃO",IF(AND(D4913="",K4913&lt;&gt;""),"SEM LOTE",IF(AND(Q4913&lt;&gt;"",Q4913&gt;=Parametros!$B$11),"PARADO/SEM GIRO","OK"))))))))))</f>
        <v>OK</v>
      </c>
      <c r="T4913" s="29" t="str">
        <f aca="false">IF(AND($S4913="PARADO/SEM GIRO",$K4913="KG",OR(Painel!$B$5="(Todos)",A4913=Painel!$B$5)*OR(Painel!$E$5="(Todos)",P4913=Painel!$E$5)),$J4913+ROW()/10000000,"")</f>
        <v/>
      </c>
      <c r="U4913" s="29" t="str">
        <f aca="false">IF(AND($S4913="VENCIDO",$K4913="KG",OR(Painel!$B$5="(Todos)",A4913=Painel!$B$5)*OR(Painel!$E$5="(Todos)",P4913=Painel!$E$5)),$J4913+ROW()/10000000,"")</f>
        <v/>
      </c>
    </row>
    <row r="4914" customFormat="false" ht="15" hidden="false" customHeight="false" outlineLevel="0" collapsed="false">
      <c r="A4914" s="29" t="s">
        <v>52</v>
      </c>
      <c r="B4914" s="29" t="s">
        <v>9093</v>
      </c>
      <c r="C4914" s="29" t="s">
        <v>115</v>
      </c>
      <c r="D4914" s="29"/>
      <c r="E4914" s="29" t="n">
        <v>0</v>
      </c>
      <c r="F4914" s="29"/>
      <c r="G4914" s="29"/>
      <c r="H4914" s="30" t="n">
        <v>0</v>
      </c>
      <c r="I4914" s="29"/>
      <c r="J4914" s="30" t="n">
        <v>0</v>
      </c>
      <c r="K4914" s="29"/>
      <c r="L4914" s="29" t="s">
        <v>116</v>
      </c>
      <c r="M4914" s="29"/>
      <c r="N4914" s="29"/>
      <c r="O4914" s="29"/>
      <c r="P4914" s="29"/>
      <c r="Q4914" s="29" t="n">
        <f aca="false">IFERROR(VALUE(L4914),"")</f>
        <v>0</v>
      </c>
      <c r="R4914" s="29" t="str">
        <f aca="true">IF(O4914="","",O4914-TODAY())</f>
        <v/>
      </c>
      <c r="S4914" s="29" t="str">
        <f aca="false">IF(C4914="&lt;&lt; vazio &gt;&gt;","VAZIA",IF(AND(O4914&lt;&gt;"",R4914&lt;0),"VENCIDO",IF(AND(O4914&lt;&gt;"",R4914&lt;=Parametros!$B$10),"PRÓX. VENCIMENTO",IF(F4914="Q","QUALIDADE",IF(F4914="S","BLOQUEADO",IF(F4914="R","RESTRITO/DEVOLUÇÃO",IF(OR(N4914="QUAR",N4914="QRES"),"QUARENTENA",IF(OR(B4914="DESCARTE",B4914="DEVOLUÇÃO"),"DESCARTE/DEVOLUÇÃO",IF(AND(D4914="",K4914&lt;&gt;""),"SEM LOTE",IF(AND(Q4914&lt;&gt;"",Q4914&gt;=Parametros!$B$11),"PARADO/SEM GIRO","OK"))))))))))</f>
        <v>VAZIA</v>
      </c>
      <c r="T4914" s="29" t="str">
        <f aca="false">IF(AND($S4914="PARADO/SEM GIRO",$K4914="KG",OR(Painel!$B$5="(Todos)",A4914=Painel!$B$5)*OR(Painel!$E$5="(Todos)",P4914=Painel!$E$5)),$J4914+ROW()/10000000,"")</f>
        <v/>
      </c>
      <c r="U4914" s="29" t="str">
        <f aca="false">IF(AND($S4914="VENCIDO",$K4914="KG",OR(Painel!$B$5="(Todos)",A4914=Painel!$B$5)*OR(Painel!$E$5="(Todos)",P4914=Painel!$E$5)),$J4914+ROW()/10000000,"")</f>
        <v/>
      </c>
    </row>
    <row r="4915" customFormat="false" ht="15" hidden="false" customHeight="false" outlineLevel="0" collapsed="false">
      <c r="A4915" s="29" t="s">
        <v>52</v>
      </c>
      <c r="B4915" s="29" t="s">
        <v>9094</v>
      </c>
      <c r="C4915" s="29" t="s">
        <v>115</v>
      </c>
      <c r="D4915" s="29"/>
      <c r="E4915" s="29" t="n">
        <v>0</v>
      </c>
      <c r="F4915" s="29"/>
      <c r="G4915" s="29"/>
      <c r="H4915" s="30" t="n">
        <v>0</v>
      </c>
      <c r="I4915" s="29"/>
      <c r="J4915" s="30" t="n">
        <v>0</v>
      </c>
      <c r="K4915" s="29"/>
      <c r="L4915" s="29" t="s">
        <v>116</v>
      </c>
      <c r="M4915" s="29"/>
      <c r="N4915" s="29"/>
      <c r="O4915" s="29"/>
      <c r="P4915" s="29"/>
      <c r="Q4915" s="29" t="n">
        <f aca="false">IFERROR(VALUE(L4915),"")</f>
        <v>0</v>
      </c>
      <c r="R4915" s="29" t="str">
        <f aca="true">IF(O4915="","",O4915-TODAY())</f>
        <v/>
      </c>
      <c r="S4915" s="29" t="str">
        <f aca="false">IF(C4915="&lt;&lt; vazio &gt;&gt;","VAZIA",IF(AND(O4915&lt;&gt;"",R4915&lt;0),"VENCIDO",IF(AND(O4915&lt;&gt;"",R4915&lt;=Parametros!$B$10),"PRÓX. VENCIMENTO",IF(F4915="Q","QUALIDADE",IF(F4915="S","BLOQUEADO",IF(F4915="R","RESTRITO/DEVOLUÇÃO",IF(OR(N4915="QUAR",N4915="QRES"),"QUARENTENA",IF(OR(B4915="DESCARTE",B4915="DEVOLUÇÃO"),"DESCARTE/DEVOLUÇÃO",IF(AND(D4915="",K4915&lt;&gt;""),"SEM LOTE",IF(AND(Q4915&lt;&gt;"",Q4915&gt;=Parametros!$B$11),"PARADO/SEM GIRO","OK"))))))))))</f>
        <v>VAZIA</v>
      </c>
      <c r="T4915" s="29" t="str">
        <f aca="false">IF(AND($S4915="PARADO/SEM GIRO",$K4915="KG",OR(Painel!$B$5="(Todos)",A4915=Painel!$B$5)*OR(Painel!$E$5="(Todos)",P4915=Painel!$E$5)),$J4915+ROW()/10000000,"")</f>
        <v/>
      </c>
      <c r="U4915" s="29" t="str">
        <f aca="false">IF(AND($S4915="VENCIDO",$K4915="KG",OR(Painel!$B$5="(Todos)",A4915=Painel!$B$5)*OR(Painel!$E$5="(Todos)",P4915=Painel!$E$5)),$J4915+ROW()/10000000,"")</f>
        <v/>
      </c>
    </row>
    <row r="4916" customFormat="false" ht="15" hidden="false" customHeight="false" outlineLevel="0" collapsed="false">
      <c r="A4916" s="29" t="s">
        <v>52</v>
      </c>
      <c r="B4916" s="29" t="s">
        <v>9095</v>
      </c>
      <c r="C4916" s="29" t="s">
        <v>549</v>
      </c>
      <c r="D4916" s="29" t="s">
        <v>550</v>
      </c>
      <c r="E4916" s="29" t="n">
        <v>1</v>
      </c>
      <c r="F4916" s="29"/>
      <c r="G4916" s="29" t="s">
        <v>9096</v>
      </c>
      <c r="H4916" s="30" t="n">
        <v>1102.5</v>
      </c>
      <c r="I4916" s="31" t="n">
        <v>46266</v>
      </c>
      <c r="J4916" s="30" t="n">
        <v>1102.5</v>
      </c>
      <c r="K4916" s="29" t="s">
        <v>120</v>
      </c>
      <c r="L4916" s="29" t="s">
        <v>180</v>
      </c>
      <c r="M4916" s="29"/>
      <c r="N4916" s="29" t="s">
        <v>122</v>
      </c>
      <c r="O4916" s="31" t="n">
        <v>46991</v>
      </c>
      <c r="P4916" s="29" t="s">
        <v>123</v>
      </c>
      <c r="Q4916" s="29" t="n">
        <f aca="false">IFERROR(VALUE(L4916),"")</f>
        <v>19</v>
      </c>
      <c r="R4916" s="29" t="n">
        <f aca="true">IF(O4916="","",O4916-TODAY())</f>
        <v>706</v>
      </c>
      <c r="S4916" s="29" t="str">
        <f aca="false">IF(C4916="&lt;&lt; vazio &gt;&gt;","VAZIA",IF(AND(O4916&lt;&gt;"",R4916&lt;0),"VENCIDO",IF(AND(O4916&lt;&gt;"",R4916&lt;=Parametros!$B$10),"PRÓX. VENCIMENTO",IF(F4916="Q","QUALIDADE",IF(F4916="S","BLOQUEADO",IF(F4916="R","RESTRITO/DEVOLUÇÃO",IF(OR(N4916="QUAR",N4916="QRES"),"QUARENTENA",IF(OR(B4916="DESCARTE",B4916="DEVOLUÇÃO"),"DESCARTE/DEVOLUÇÃO",IF(AND(D4916="",K4916&lt;&gt;""),"SEM LOTE",IF(AND(Q4916&lt;&gt;"",Q4916&gt;=Parametros!$B$11),"PARADO/SEM GIRO","OK"))))))))))</f>
        <v>OK</v>
      </c>
      <c r="T4916" s="29" t="str">
        <f aca="false">IF(AND($S4916="PARADO/SEM GIRO",$K4916="KG",OR(Painel!$B$5="(Todos)",A4916=Painel!$B$5)*OR(Painel!$E$5="(Todos)",P4916=Painel!$E$5)),$J4916+ROW()/10000000,"")</f>
        <v/>
      </c>
      <c r="U4916" s="29" t="str">
        <f aca="false">IF(AND($S4916="VENCIDO",$K4916="KG",OR(Painel!$B$5="(Todos)",A4916=Painel!$B$5)*OR(Painel!$E$5="(Todos)",P4916=Painel!$E$5)),$J4916+ROW()/10000000,"")</f>
        <v/>
      </c>
    </row>
    <row r="4917" customFormat="false" ht="15" hidden="false" customHeight="false" outlineLevel="0" collapsed="false">
      <c r="A4917" s="29" t="s">
        <v>52</v>
      </c>
      <c r="B4917" s="29" t="s">
        <v>9097</v>
      </c>
      <c r="C4917" s="29" t="s">
        <v>115</v>
      </c>
      <c r="D4917" s="29"/>
      <c r="E4917" s="29" t="n">
        <v>0</v>
      </c>
      <c r="F4917" s="29"/>
      <c r="G4917" s="29"/>
      <c r="H4917" s="30" t="n">
        <v>0</v>
      </c>
      <c r="I4917" s="29"/>
      <c r="J4917" s="30" t="n">
        <v>0</v>
      </c>
      <c r="K4917" s="29"/>
      <c r="L4917" s="29" t="s">
        <v>116</v>
      </c>
      <c r="M4917" s="29"/>
      <c r="N4917" s="29"/>
      <c r="O4917" s="29"/>
      <c r="P4917" s="29"/>
      <c r="Q4917" s="29" t="n">
        <f aca="false">IFERROR(VALUE(L4917),"")</f>
        <v>0</v>
      </c>
      <c r="R4917" s="29" t="str">
        <f aca="true">IF(O4917="","",O4917-TODAY())</f>
        <v/>
      </c>
      <c r="S4917" s="29" t="str">
        <f aca="false">IF(C4917="&lt;&lt; vazio &gt;&gt;","VAZIA",IF(AND(O4917&lt;&gt;"",R4917&lt;0),"VENCIDO",IF(AND(O4917&lt;&gt;"",R4917&lt;=Parametros!$B$10),"PRÓX. VENCIMENTO",IF(F4917="Q","QUALIDADE",IF(F4917="S","BLOQUEADO",IF(F4917="R","RESTRITO/DEVOLUÇÃO",IF(OR(N4917="QUAR",N4917="QRES"),"QUARENTENA",IF(OR(B4917="DESCARTE",B4917="DEVOLUÇÃO"),"DESCARTE/DEVOLUÇÃO",IF(AND(D4917="",K4917&lt;&gt;""),"SEM LOTE",IF(AND(Q4917&lt;&gt;"",Q4917&gt;=Parametros!$B$11),"PARADO/SEM GIRO","OK"))))))))))</f>
        <v>VAZIA</v>
      </c>
      <c r="T4917" s="29" t="str">
        <f aca="false">IF(AND($S4917="PARADO/SEM GIRO",$K4917="KG",OR(Painel!$B$5="(Todos)",A4917=Painel!$B$5)*OR(Painel!$E$5="(Todos)",P4917=Painel!$E$5)),$J4917+ROW()/10000000,"")</f>
        <v/>
      </c>
      <c r="U4917" s="29" t="str">
        <f aca="false">IF(AND($S4917="VENCIDO",$K4917="KG",OR(Painel!$B$5="(Todos)",A4917=Painel!$B$5)*OR(Painel!$E$5="(Todos)",P4917=Painel!$E$5)),$J4917+ROW()/10000000,"")</f>
        <v/>
      </c>
    </row>
    <row r="4918" customFormat="false" ht="15" hidden="false" customHeight="false" outlineLevel="0" collapsed="false">
      <c r="A4918" s="29" t="s">
        <v>52</v>
      </c>
      <c r="B4918" s="29" t="s">
        <v>9098</v>
      </c>
      <c r="C4918" s="29" t="s">
        <v>115</v>
      </c>
      <c r="D4918" s="29"/>
      <c r="E4918" s="29" t="n">
        <v>0</v>
      </c>
      <c r="F4918" s="29"/>
      <c r="G4918" s="29"/>
      <c r="H4918" s="30" t="n">
        <v>0</v>
      </c>
      <c r="I4918" s="29"/>
      <c r="J4918" s="30" t="n">
        <v>0</v>
      </c>
      <c r="K4918" s="29"/>
      <c r="L4918" s="29" t="s">
        <v>116</v>
      </c>
      <c r="M4918" s="29"/>
      <c r="N4918" s="29"/>
      <c r="O4918" s="29"/>
      <c r="P4918" s="29"/>
      <c r="Q4918" s="29" t="n">
        <f aca="false">IFERROR(VALUE(L4918),"")</f>
        <v>0</v>
      </c>
      <c r="R4918" s="29" t="str">
        <f aca="true">IF(O4918="","",O4918-TODAY())</f>
        <v/>
      </c>
      <c r="S4918" s="29" t="str">
        <f aca="false">IF(C4918="&lt;&lt; vazio &gt;&gt;","VAZIA",IF(AND(O4918&lt;&gt;"",R4918&lt;0),"VENCIDO",IF(AND(O4918&lt;&gt;"",R4918&lt;=Parametros!$B$10),"PRÓX. VENCIMENTO",IF(F4918="Q","QUALIDADE",IF(F4918="S","BLOQUEADO",IF(F4918="R","RESTRITO/DEVOLUÇÃO",IF(OR(N4918="QUAR",N4918="QRES"),"QUARENTENA",IF(OR(B4918="DESCARTE",B4918="DEVOLUÇÃO"),"DESCARTE/DEVOLUÇÃO",IF(AND(D4918="",K4918&lt;&gt;""),"SEM LOTE",IF(AND(Q4918&lt;&gt;"",Q4918&gt;=Parametros!$B$11),"PARADO/SEM GIRO","OK"))))))))))</f>
        <v>VAZIA</v>
      </c>
      <c r="T4918" s="29" t="str">
        <f aca="false">IF(AND($S4918="PARADO/SEM GIRO",$K4918="KG",OR(Painel!$B$5="(Todos)",A4918=Painel!$B$5)*OR(Painel!$E$5="(Todos)",P4918=Painel!$E$5)),$J4918+ROW()/10000000,"")</f>
        <v/>
      </c>
      <c r="U4918" s="29" t="str">
        <f aca="false">IF(AND($S4918="VENCIDO",$K4918="KG",OR(Painel!$B$5="(Todos)",A4918=Painel!$B$5)*OR(Painel!$E$5="(Todos)",P4918=Painel!$E$5)),$J4918+ROW()/10000000,"")</f>
        <v/>
      </c>
    </row>
    <row r="4919" customFormat="false" ht="15" hidden="false" customHeight="false" outlineLevel="0" collapsed="false">
      <c r="A4919" s="29" t="s">
        <v>52</v>
      </c>
      <c r="B4919" s="29" t="s">
        <v>9099</v>
      </c>
      <c r="C4919" s="29" t="s">
        <v>1742</v>
      </c>
      <c r="D4919" s="29" t="s">
        <v>9100</v>
      </c>
      <c r="E4919" s="29" t="n">
        <v>1</v>
      </c>
      <c r="F4919" s="29"/>
      <c r="G4919" s="29" t="s">
        <v>9101</v>
      </c>
      <c r="H4919" s="30" t="n">
        <v>1000</v>
      </c>
      <c r="I4919" s="31" t="n">
        <v>46274</v>
      </c>
      <c r="J4919" s="30" t="n">
        <v>1000</v>
      </c>
      <c r="K4919" s="29" t="s">
        <v>120</v>
      </c>
      <c r="L4919" s="29" t="s">
        <v>138</v>
      </c>
      <c r="M4919" s="29"/>
      <c r="N4919" s="29" t="s">
        <v>122</v>
      </c>
      <c r="O4919" s="31" t="n">
        <v>46513</v>
      </c>
      <c r="P4919" s="29" t="s">
        <v>123</v>
      </c>
      <c r="Q4919" s="29" t="n">
        <f aca="false">IFERROR(VALUE(L4919),"")</f>
        <v>11</v>
      </c>
      <c r="R4919" s="29" t="n">
        <f aca="true">IF(O4919="","",O4919-TODAY())</f>
        <v>228</v>
      </c>
      <c r="S4919" s="29" t="str">
        <f aca="false">IF(C4919="&lt;&lt; vazio &gt;&gt;","VAZIA",IF(AND(O4919&lt;&gt;"",R4919&lt;0),"VENCIDO",IF(AND(O4919&lt;&gt;"",R4919&lt;=Parametros!$B$10),"PRÓX. VENCIMENTO",IF(F4919="Q","QUALIDADE",IF(F4919="S","BLOQUEADO",IF(F4919="R","RESTRITO/DEVOLUÇÃO",IF(OR(N4919="QUAR",N4919="QRES"),"QUARENTENA",IF(OR(B4919="DESCARTE",B4919="DEVOLUÇÃO"),"DESCARTE/DEVOLUÇÃO",IF(AND(D4919="",K4919&lt;&gt;""),"SEM LOTE",IF(AND(Q4919&lt;&gt;"",Q4919&gt;=Parametros!$B$11),"PARADO/SEM GIRO","OK"))))))))))</f>
        <v>OK</v>
      </c>
      <c r="T4919" s="29" t="str">
        <f aca="false">IF(AND($S4919="PARADO/SEM GIRO",$K4919="KG",OR(Painel!$B$5="(Todos)",A4919=Painel!$B$5)*OR(Painel!$E$5="(Todos)",P4919=Painel!$E$5)),$J4919+ROW()/10000000,"")</f>
        <v/>
      </c>
      <c r="U4919" s="29" t="str">
        <f aca="false">IF(AND($S4919="VENCIDO",$K4919="KG",OR(Painel!$B$5="(Todos)",A4919=Painel!$B$5)*OR(Painel!$E$5="(Todos)",P4919=Painel!$E$5)),$J4919+ROW()/10000000,"")</f>
        <v/>
      </c>
    </row>
    <row r="4920" customFormat="false" ht="15" hidden="false" customHeight="false" outlineLevel="0" collapsed="false">
      <c r="A4920" s="29" t="s">
        <v>52</v>
      </c>
      <c r="B4920" s="29" t="s">
        <v>9102</v>
      </c>
      <c r="C4920" s="29" t="s">
        <v>317</v>
      </c>
      <c r="D4920" s="29" t="s">
        <v>3446</v>
      </c>
      <c r="E4920" s="29" t="n">
        <v>1</v>
      </c>
      <c r="F4920" s="29" t="s">
        <v>268</v>
      </c>
      <c r="G4920" s="29" t="s">
        <v>9103</v>
      </c>
      <c r="H4920" s="30" t="n">
        <v>590.4</v>
      </c>
      <c r="I4920" s="31" t="n">
        <v>46285</v>
      </c>
      <c r="J4920" s="30" t="n">
        <v>590.4</v>
      </c>
      <c r="K4920" s="29" t="s">
        <v>120</v>
      </c>
      <c r="L4920" s="29" t="s">
        <v>116</v>
      </c>
      <c r="M4920" s="29"/>
      <c r="N4920" s="29" t="s">
        <v>122</v>
      </c>
      <c r="O4920" s="31" t="n">
        <v>46832</v>
      </c>
      <c r="P4920" s="29" t="s">
        <v>123</v>
      </c>
      <c r="Q4920" s="29" t="n">
        <f aca="false">IFERROR(VALUE(L4920),"")</f>
        <v>0</v>
      </c>
      <c r="R4920" s="29" t="n">
        <f aca="true">IF(O4920="","",O4920-TODAY())</f>
        <v>547</v>
      </c>
      <c r="S4920" s="29" t="str">
        <f aca="false">IF(C4920="&lt;&lt; vazio &gt;&gt;","VAZIA",IF(AND(O4920&lt;&gt;"",R4920&lt;0),"VENCIDO",IF(AND(O4920&lt;&gt;"",R4920&lt;=Parametros!$B$10),"PRÓX. VENCIMENTO",IF(F4920="Q","QUALIDADE",IF(F4920="S","BLOQUEADO",IF(F4920="R","RESTRITO/DEVOLUÇÃO",IF(OR(N4920="QUAR",N4920="QRES"),"QUARENTENA",IF(OR(B4920="DESCARTE",B4920="DEVOLUÇÃO"),"DESCARTE/DEVOLUÇÃO",IF(AND(D4920="",K4920&lt;&gt;""),"SEM LOTE",IF(AND(Q4920&lt;&gt;"",Q4920&gt;=Parametros!$B$11),"PARADO/SEM GIRO","OK"))))))))))</f>
        <v>QUALIDADE</v>
      </c>
      <c r="T4920" s="29" t="str">
        <f aca="false">IF(AND($S4920="PARADO/SEM GIRO",$K4920="KG",OR(Painel!$B$5="(Todos)",A4920=Painel!$B$5)*OR(Painel!$E$5="(Todos)",P4920=Painel!$E$5)),$J4920+ROW()/10000000,"")</f>
        <v/>
      </c>
      <c r="U4920" s="29" t="str">
        <f aca="false">IF(AND($S4920="VENCIDO",$K4920="KG",OR(Painel!$B$5="(Todos)",A4920=Painel!$B$5)*OR(Painel!$E$5="(Todos)",P4920=Painel!$E$5)),$J4920+ROW()/10000000,"")</f>
        <v/>
      </c>
    </row>
    <row r="4921" customFormat="false" ht="15" hidden="false" customHeight="false" outlineLevel="0" collapsed="false">
      <c r="A4921" s="29" t="s">
        <v>52</v>
      </c>
      <c r="B4921" s="29" t="s">
        <v>9104</v>
      </c>
      <c r="C4921" s="29" t="s">
        <v>115</v>
      </c>
      <c r="D4921" s="29"/>
      <c r="E4921" s="29" t="n">
        <v>0</v>
      </c>
      <c r="F4921" s="29"/>
      <c r="G4921" s="29"/>
      <c r="H4921" s="30" t="n">
        <v>0</v>
      </c>
      <c r="I4921" s="29"/>
      <c r="J4921" s="30" t="n">
        <v>0</v>
      </c>
      <c r="K4921" s="29"/>
      <c r="L4921" s="29" t="s">
        <v>116</v>
      </c>
      <c r="M4921" s="29"/>
      <c r="N4921" s="29"/>
      <c r="O4921" s="29"/>
      <c r="P4921" s="29"/>
      <c r="Q4921" s="29" t="n">
        <f aca="false">IFERROR(VALUE(L4921),"")</f>
        <v>0</v>
      </c>
      <c r="R4921" s="29" t="str">
        <f aca="true">IF(O4921="","",O4921-TODAY())</f>
        <v/>
      </c>
      <c r="S4921" s="29" t="str">
        <f aca="false">IF(C4921="&lt;&lt; vazio &gt;&gt;","VAZIA",IF(AND(O4921&lt;&gt;"",R4921&lt;0),"VENCIDO",IF(AND(O4921&lt;&gt;"",R4921&lt;=Parametros!$B$10),"PRÓX. VENCIMENTO",IF(F4921="Q","QUALIDADE",IF(F4921="S","BLOQUEADO",IF(F4921="R","RESTRITO/DEVOLUÇÃO",IF(OR(N4921="QUAR",N4921="QRES"),"QUARENTENA",IF(OR(B4921="DESCARTE",B4921="DEVOLUÇÃO"),"DESCARTE/DEVOLUÇÃO",IF(AND(D4921="",K4921&lt;&gt;""),"SEM LOTE",IF(AND(Q4921&lt;&gt;"",Q4921&gt;=Parametros!$B$11),"PARADO/SEM GIRO","OK"))))))))))</f>
        <v>VAZIA</v>
      </c>
      <c r="T4921" s="29" t="str">
        <f aca="false">IF(AND($S4921="PARADO/SEM GIRO",$K4921="KG",OR(Painel!$B$5="(Todos)",A4921=Painel!$B$5)*OR(Painel!$E$5="(Todos)",P4921=Painel!$E$5)),$J4921+ROW()/10000000,"")</f>
        <v/>
      </c>
      <c r="U4921" s="29" t="str">
        <f aca="false">IF(AND($S4921="VENCIDO",$K4921="KG",OR(Painel!$B$5="(Todos)",A4921=Painel!$B$5)*OR(Painel!$E$5="(Todos)",P4921=Painel!$E$5)),$J4921+ROW()/10000000,"")</f>
        <v/>
      </c>
    </row>
    <row r="4922" customFormat="false" ht="15" hidden="false" customHeight="false" outlineLevel="0" collapsed="false">
      <c r="A4922" s="29" t="s">
        <v>52</v>
      </c>
      <c r="B4922" s="29" t="s">
        <v>9105</v>
      </c>
      <c r="C4922" s="29" t="s">
        <v>2679</v>
      </c>
      <c r="D4922" s="29" t="s">
        <v>2680</v>
      </c>
      <c r="E4922" s="29" t="n">
        <v>1</v>
      </c>
      <c r="F4922" s="29"/>
      <c r="G4922" s="29" t="s">
        <v>9106</v>
      </c>
      <c r="H4922" s="30" t="n">
        <v>800</v>
      </c>
      <c r="I4922" s="31" t="n">
        <v>46235</v>
      </c>
      <c r="J4922" s="30" t="n">
        <v>800</v>
      </c>
      <c r="K4922" s="29" t="s">
        <v>120</v>
      </c>
      <c r="L4922" s="29" t="s">
        <v>694</v>
      </c>
      <c r="M4922" s="29"/>
      <c r="N4922" s="29" t="s">
        <v>122</v>
      </c>
      <c r="O4922" s="31" t="n">
        <v>46735</v>
      </c>
      <c r="P4922" s="29" t="s">
        <v>123</v>
      </c>
      <c r="Q4922" s="29" t="n">
        <f aca="false">IFERROR(VALUE(L4922),"")</f>
        <v>50</v>
      </c>
      <c r="R4922" s="29" t="n">
        <f aca="true">IF(O4922="","",O4922-TODAY())</f>
        <v>450</v>
      </c>
      <c r="S4922" s="29" t="str">
        <f aca="false">IF(C4922="&lt;&lt; vazio &gt;&gt;","VAZIA",IF(AND(O4922&lt;&gt;"",R4922&lt;0),"VENCIDO",IF(AND(O4922&lt;&gt;"",R4922&lt;=Parametros!$B$10),"PRÓX. VENCIMENTO",IF(F4922="Q","QUALIDADE",IF(F4922="S","BLOQUEADO",IF(F4922="R","RESTRITO/DEVOLUÇÃO",IF(OR(N4922="QUAR",N4922="QRES"),"QUARENTENA",IF(OR(B4922="DESCARTE",B4922="DEVOLUÇÃO"),"DESCARTE/DEVOLUÇÃO",IF(AND(D4922="",K4922&lt;&gt;""),"SEM LOTE",IF(AND(Q4922&lt;&gt;"",Q4922&gt;=Parametros!$B$11),"PARADO/SEM GIRO","OK"))))))))))</f>
        <v>OK</v>
      </c>
      <c r="T4922" s="29" t="str">
        <f aca="false">IF(AND($S4922="PARADO/SEM GIRO",$K4922="KG",OR(Painel!$B$5="(Todos)",A4922=Painel!$B$5)*OR(Painel!$E$5="(Todos)",P4922=Painel!$E$5)),$J4922+ROW()/10000000,"")</f>
        <v/>
      </c>
      <c r="U4922" s="29" t="str">
        <f aca="false">IF(AND($S4922="VENCIDO",$K4922="KG",OR(Painel!$B$5="(Todos)",A4922=Painel!$B$5)*OR(Painel!$E$5="(Todos)",P4922=Painel!$E$5)),$J4922+ROW()/10000000,"")</f>
        <v/>
      </c>
    </row>
    <row r="4923" customFormat="false" ht="15" hidden="false" customHeight="false" outlineLevel="0" collapsed="false">
      <c r="A4923" s="29" t="s">
        <v>52</v>
      </c>
      <c r="B4923" s="29" t="s">
        <v>9107</v>
      </c>
      <c r="C4923" s="29" t="s">
        <v>115</v>
      </c>
      <c r="D4923" s="29"/>
      <c r="E4923" s="29" t="n">
        <v>0</v>
      </c>
      <c r="F4923" s="29"/>
      <c r="G4923" s="29"/>
      <c r="H4923" s="30" t="n">
        <v>0</v>
      </c>
      <c r="I4923" s="29"/>
      <c r="J4923" s="30" t="n">
        <v>0</v>
      </c>
      <c r="K4923" s="29"/>
      <c r="L4923" s="29" t="s">
        <v>116</v>
      </c>
      <c r="M4923" s="29"/>
      <c r="N4923" s="29"/>
      <c r="O4923" s="29"/>
      <c r="P4923" s="29"/>
      <c r="Q4923" s="29" t="n">
        <f aca="false">IFERROR(VALUE(L4923),"")</f>
        <v>0</v>
      </c>
      <c r="R4923" s="29" t="str">
        <f aca="true">IF(O4923="","",O4923-TODAY())</f>
        <v/>
      </c>
      <c r="S4923" s="29" t="str">
        <f aca="false">IF(C4923="&lt;&lt; vazio &gt;&gt;","VAZIA",IF(AND(O4923&lt;&gt;"",R4923&lt;0),"VENCIDO",IF(AND(O4923&lt;&gt;"",R4923&lt;=Parametros!$B$10),"PRÓX. VENCIMENTO",IF(F4923="Q","QUALIDADE",IF(F4923="S","BLOQUEADO",IF(F4923="R","RESTRITO/DEVOLUÇÃO",IF(OR(N4923="QUAR",N4923="QRES"),"QUARENTENA",IF(OR(B4923="DESCARTE",B4923="DEVOLUÇÃO"),"DESCARTE/DEVOLUÇÃO",IF(AND(D4923="",K4923&lt;&gt;""),"SEM LOTE",IF(AND(Q4923&lt;&gt;"",Q4923&gt;=Parametros!$B$11),"PARADO/SEM GIRO","OK"))))))))))</f>
        <v>VAZIA</v>
      </c>
      <c r="T4923" s="29" t="str">
        <f aca="false">IF(AND($S4923="PARADO/SEM GIRO",$K4923="KG",OR(Painel!$B$5="(Todos)",A4923=Painel!$B$5)*OR(Painel!$E$5="(Todos)",P4923=Painel!$E$5)),$J4923+ROW()/10000000,"")</f>
        <v/>
      </c>
      <c r="U4923" s="29" t="str">
        <f aca="false">IF(AND($S4923="VENCIDO",$K4923="KG",OR(Painel!$B$5="(Todos)",A4923=Painel!$B$5)*OR(Painel!$E$5="(Todos)",P4923=Painel!$E$5)),$J4923+ROW()/10000000,"")</f>
        <v/>
      </c>
    </row>
    <row r="4924" customFormat="false" ht="15" hidden="false" customHeight="false" outlineLevel="0" collapsed="false">
      <c r="A4924" s="29" t="s">
        <v>52</v>
      </c>
      <c r="B4924" s="29" t="s">
        <v>9108</v>
      </c>
      <c r="C4924" s="29" t="s">
        <v>222</v>
      </c>
      <c r="D4924" s="29" t="s">
        <v>675</v>
      </c>
      <c r="E4924" s="29" t="n">
        <v>1</v>
      </c>
      <c r="F4924" s="29" t="s">
        <v>137</v>
      </c>
      <c r="G4924" s="29" t="s">
        <v>9109</v>
      </c>
      <c r="H4924" s="30" t="n">
        <v>980</v>
      </c>
      <c r="I4924" s="31" t="n">
        <v>46259</v>
      </c>
      <c r="J4924" s="30" t="n">
        <v>980</v>
      </c>
      <c r="K4924" s="29" t="s">
        <v>120</v>
      </c>
      <c r="L4924" s="29" t="s">
        <v>677</v>
      </c>
      <c r="M4924" s="29"/>
      <c r="N4924" s="29" t="s">
        <v>122</v>
      </c>
      <c r="O4924" s="31" t="n">
        <v>46797</v>
      </c>
      <c r="P4924" s="29" t="s">
        <v>123</v>
      </c>
      <c r="Q4924" s="29" t="n">
        <f aca="false">IFERROR(VALUE(L4924),"")</f>
        <v>26</v>
      </c>
      <c r="R4924" s="29" t="n">
        <f aca="true">IF(O4924="","",O4924-TODAY())</f>
        <v>512</v>
      </c>
      <c r="S4924" s="29" t="str">
        <f aca="false">IF(C4924="&lt;&lt; vazio &gt;&gt;","VAZIA",IF(AND(O4924&lt;&gt;"",R4924&lt;0),"VENCIDO",IF(AND(O4924&lt;&gt;"",R4924&lt;=Parametros!$B$10),"PRÓX. VENCIMENTO",IF(F4924="Q","QUALIDADE",IF(F4924="S","BLOQUEADO",IF(F4924="R","RESTRITO/DEVOLUÇÃO",IF(OR(N4924="QUAR",N4924="QRES"),"QUARENTENA",IF(OR(B4924="DESCARTE",B4924="DEVOLUÇÃO"),"DESCARTE/DEVOLUÇÃO",IF(AND(D4924="",K4924&lt;&gt;""),"SEM LOTE",IF(AND(Q4924&lt;&gt;"",Q4924&gt;=Parametros!$B$11),"PARADO/SEM GIRO","OK"))))))))))</f>
        <v>BLOQUEADO</v>
      </c>
      <c r="T4924" s="29" t="str">
        <f aca="false">IF(AND($S4924="PARADO/SEM GIRO",$K4924="KG",OR(Painel!$B$5="(Todos)",A4924=Painel!$B$5)*OR(Painel!$E$5="(Todos)",P4924=Painel!$E$5)),$J4924+ROW()/10000000,"")</f>
        <v/>
      </c>
      <c r="U4924" s="29" t="str">
        <f aca="false">IF(AND($S4924="VENCIDO",$K4924="KG",OR(Painel!$B$5="(Todos)",A4924=Painel!$B$5)*OR(Painel!$E$5="(Todos)",P4924=Painel!$E$5)),$J4924+ROW()/10000000,"")</f>
        <v/>
      </c>
    </row>
    <row r="4925" customFormat="false" ht="15" hidden="false" customHeight="false" outlineLevel="0" collapsed="false">
      <c r="A4925" s="29" t="s">
        <v>52</v>
      </c>
      <c r="B4925" s="29" t="s">
        <v>9110</v>
      </c>
      <c r="C4925" s="29" t="s">
        <v>691</v>
      </c>
      <c r="D4925" s="29" t="s">
        <v>9111</v>
      </c>
      <c r="E4925" s="29" t="n">
        <v>1</v>
      </c>
      <c r="F4925" s="29" t="s">
        <v>137</v>
      </c>
      <c r="G4925" s="29" t="s">
        <v>9112</v>
      </c>
      <c r="H4925" s="30" t="n">
        <v>1000</v>
      </c>
      <c r="I4925" s="31" t="n">
        <v>46245</v>
      </c>
      <c r="J4925" s="30" t="n">
        <v>1000</v>
      </c>
      <c r="K4925" s="29" t="s">
        <v>120</v>
      </c>
      <c r="L4925" s="29" t="s">
        <v>2312</v>
      </c>
      <c r="M4925" s="29"/>
      <c r="N4925" s="29" t="s">
        <v>122</v>
      </c>
      <c r="O4925" s="31" t="n">
        <v>46968</v>
      </c>
      <c r="P4925" s="29" t="s">
        <v>123</v>
      </c>
      <c r="Q4925" s="29" t="n">
        <f aca="false">IFERROR(VALUE(L4925),"")</f>
        <v>40</v>
      </c>
      <c r="R4925" s="29" t="n">
        <f aca="true">IF(O4925="","",O4925-TODAY())</f>
        <v>683</v>
      </c>
      <c r="S4925" s="29" t="str">
        <f aca="false">IF(C4925="&lt;&lt; vazio &gt;&gt;","VAZIA",IF(AND(O4925&lt;&gt;"",R4925&lt;0),"VENCIDO",IF(AND(O4925&lt;&gt;"",R4925&lt;=Parametros!$B$10),"PRÓX. VENCIMENTO",IF(F4925="Q","QUALIDADE",IF(F4925="S","BLOQUEADO",IF(F4925="R","RESTRITO/DEVOLUÇÃO",IF(OR(N4925="QUAR",N4925="QRES"),"QUARENTENA",IF(OR(B4925="DESCARTE",B4925="DEVOLUÇÃO"),"DESCARTE/DEVOLUÇÃO",IF(AND(D4925="",K4925&lt;&gt;""),"SEM LOTE",IF(AND(Q4925&lt;&gt;"",Q4925&gt;=Parametros!$B$11),"PARADO/SEM GIRO","OK"))))))))))</f>
        <v>BLOQUEADO</v>
      </c>
      <c r="T4925" s="29" t="str">
        <f aca="false">IF(AND($S4925="PARADO/SEM GIRO",$K4925="KG",OR(Painel!$B$5="(Todos)",A4925=Painel!$B$5)*OR(Painel!$E$5="(Todos)",P4925=Painel!$E$5)),$J4925+ROW()/10000000,"")</f>
        <v/>
      </c>
      <c r="U4925" s="29" t="str">
        <f aca="false">IF(AND($S4925="VENCIDO",$K4925="KG",OR(Painel!$B$5="(Todos)",A4925=Painel!$B$5)*OR(Painel!$E$5="(Todos)",P4925=Painel!$E$5)),$J4925+ROW()/10000000,"")</f>
        <v/>
      </c>
    </row>
    <row r="4926" customFormat="false" ht="15" hidden="false" customHeight="false" outlineLevel="0" collapsed="false">
      <c r="A4926" s="29" t="s">
        <v>52</v>
      </c>
      <c r="B4926" s="29" t="s">
        <v>9113</v>
      </c>
      <c r="C4926" s="29" t="s">
        <v>437</v>
      </c>
      <c r="D4926" s="29" t="s">
        <v>438</v>
      </c>
      <c r="E4926" s="29" t="n">
        <v>1</v>
      </c>
      <c r="F4926" s="29"/>
      <c r="G4926" s="29" t="s">
        <v>9114</v>
      </c>
      <c r="H4926" s="30" t="n">
        <v>727.2</v>
      </c>
      <c r="I4926" s="31" t="n">
        <v>46254</v>
      </c>
      <c r="J4926" s="30" t="n">
        <v>727.2</v>
      </c>
      <c r="K4926" s="29" t="s">
        <v>120</v>
      </c>
      <c r="L4926" s="29" t="s">
        <v>1458</v>
      </c>
      <c r="M4926" s="29"/>
      <c r="N4926" s="29" t="s">
        <v>122</v>
      </c>
      <c r="O4926" s="31" t="n">
        <v>46797</v>
      </c>
      <c r="P4926" s="29" t="s">
        <v>123</v>
      </c>
      <c r="Q4926" s="29" t="n">
        <f aca="false">IFERROR(VALUE(L4926),"")</f>
        <v>31</v>
      </c>
      <c r="R4926" s="29" t="n">
        <f aca="true">IF(O4926="","",O4926-TODAY())</f>
        <v>512</v>
      </c>
      <c r="S4926" s="29" t="str">
        <f aca="false">IF(C4926="&lt;&lt; vazio &gt;&gt;","VAZIA",IF(AND(O4926&lt;&gt;"",R4926&lt;0),"VENCIDO",IF(AND(O4926&lt;&gt;"",R4926&lt;=Parametros!$B$10),"PRÓX. VENCIMENTO",IF(F4926="Q","QUALIDADE",IF(F4926="S","BLOQUEADO",IF(F4926="R","RESTRITO/DEVOLUÇÃO",IF(OR(N4926="QUAR",N4926="QRES"),"QUARENTENA",IF(OR(B4926="DESCARTE",B4926="DEVOLUÇÃO"),"DESCARTE/DEVOLUÇÃO",IF(AND(D4926="",K4926&lt;&gt;""),"SEM LOTE",IF(AND(Q4926&lt;&gt;"",Q4926&gt;=Parametros!$B$11),"PARADO/SEM GIRO","OK"))))))))))</f>
        <v>OK</v>
      </c>
      <c r="T4926" s="29" t="str">
        <f aca="false">IF(AND($S4926="PARADO/SEM GIRO",$K4926="KG",OR(Painel!$B$5="(Todos)",A4926=Painel!$B$5)*OR(Painel!$E$5="(Todos)",P4926=Painel!$E$5)),$J4926+ROW()/10000000,"")</f>
        <v/>
      </c>
      <c r="U4926" s="29" t="str">
        <f aca="false">IF(AND($S4926="VENCIDO",$K4926="KG",OR(Painel!$B$5="(Todos)",A4926=Painel!$B$5)*OR(Painel!$E$5="(Todos)",P4926=Painel!$E$5)),$J4926+ROW()/10000000,"")</f>
        <v/>
      </c>
    </row>
    <row r="4927" customFormat="false" ht="15" hidden="false" customHeight="false" outlineLevel="0" collapsed="false">
      <c r="A4927" s="29" t="s">
        <v>52</v>
      </c>
      <c r="B4927" s="29" t="s">
        <v>9115</v>
      </c>
      <c r="C4927" s="29" t="s">
        <v>115</v>
      </c>
      <c r="D4927" s="29"/>
      <c r="E4927" s="29" t="n">
        <v>0</v>
      </c>
      <c r="F4927" s="29"/>
      <c r="G4927" s="29"/>
      <c r="H4927" s="30" t="n">
        <v>0</v>
      </c>
      <c r="I4927" s="29"/>
      <c r="J4927" s="30" t="n">
        <v>0</v>
      </c>
      <c r="K4927" s="29"/>
      <c r="L4927" s="29" t="s">
        <v>116</v>
      </c>
      <c r="M4927" s="29"/>
      <c r="N4927" s="29"/>
      <c r="O4927" s="29"/>
      <c r="P4927" s="29"/>
      <c r="Q4927" s="29" t="n">
        <f aca="false">IFERROR(VALUE(L4927),"")</f>
        <v>0</v>
      </c>
      <c r="R4927" s="29" t="str">
        <f aca="true">IF(O4927="","",O4927-TODAY())</f>
        <v/>
      </c>
      <c r="S4927" s="29" t="str">
        <f aca="false">IF(C4927="&lt;&lt; vazio &gt;&gt;","VAZIA",IF(AND(O4927&lt;&gt;"",R4927&lt;0),"VENCIDO",IF(AND(O4927&lt;&gt;"",R4927&lt;=Parametros!$B$10),"PRÓX. VENCIMENTO",IF(F4927="Q","QUALIDADE",IF(F4927="S","BLOQUEADO",IF(F4927="R","RESTRITO/DEVOLUÇÃO",IF(OR(N4927="QUAR",N4927="QRES"),"QUARENTENA",IF(OR(B4927="DESCARTE",B4927="DEVOLUÇÃO"),"DESCARTE/DEVOLUÇÃO",IF(AND(D4927="",K4927&lt;&gt;""),"SEM LOTE",IF(AND(Q4927&lt;&gt;"",Q4927&gt;=Parametros!$B$11),"PARADO/SEM GIRO","OK"))))))))))</f>
        <v>VAZIA</v>
      </c>
      <c r="T4927" s="29" t="str">
        <f aca="false">IF(AND($S4927="PARADO/SEM GIRO",$K4927="KG",OR(Painel!$B$5="(Todos)",A4927=Painel!$B$5)*OR(Painel!$E$5="(Todos)",P4927=Painel!$E$5)),$J4927+ROW()/10000000,"")</f>
        <v/>
      </c>
      <c r="U4927" s="29" t="str">
        <f aca="false">IF(AND($S4927="VENCIDO",$K4927="KG",OR(Painel!$B$5="(Todos)",A4927=Painel!$B$5)*OR(Painel!$E$5="(Todos)",P4927=Painel!$E$5)),$J4927+ROW()/10000000,"")</f>
        <v/>
      </c>
    </row>
    <row r="4928" customFormat="false" ht="15" hidden="false" customHeight="false" outlineLevel="0" collapsed="false">
      <c r="A4928" s="29" t="s">
        <v>52</v>
      </c>
      <c r="B4928" s="29" t="s">
        <v>9116</v>
      </c>
      <c r="C4928" s="29" t="s">
        <v>186</v>
      </c>
      <c r="D4928" s="29" t="s">
        <v>3402</v>
      </c>
      <c r="E4928" s="29" t="n">
        <v>1</v>
      </c>
      <c r="F4928" s="29"/>
      <c r="G4928" s="29" t="s">
        <v>9117</v>
      </c>
      <c r="H4928" s="30" t="n">
        <v>545.4</v>
      </c>
      <c r="I4928" s="31" t="n">
        <v>46274</v>
      </c>
      <c r="J4928" s="30" t="n">
        <v>545.4</v>
      </c>
      <c r="K4928" s="29" t="s">
        <v>120</v>
      </c>
      <c r="L4928" s="29" t="s">
        <v>138</v>
      </c>
      <c r="M4928" s="29"/>
      <c r="N4928" s="29" t="s">
        <v>122</v>
      </c>
      <c r="O4928" s="31" t="n">
        <v>46812</v>
      </c>
      <c r="P4928" s="29" t="s">
        <v>123</v>
      </c>
      <c r="Q4928" s="29" t="n">
        <f aca="false">IFERROR(VALUE(L4928),"")</f>
        <v>11</v>
      </c>
      <c r="R4928" s="29" t="n">
        <f aca="true">IF(O4928="","",O4928-TODAY())</f>
        <v>527</v>
      </c>
      <c r="S4928" s="29" t="str">
        <f aca="false">IF(C4928="&lt;&lt; vazio &gt;&gt;","VAZIA",IF(AND(O4928&lt;&gt;"",R4928&lt;0),"VENCIDO",IF(AND(O4928&lt;&gt;"",R4928&lt;=Parametros!$B$10),"PRÓX. VENCIMENTO",IF(F4928="Q","QUALIDADE",IF(F4928="S","BLOQUEADO",IF(F4928="R","RESTRITO/DEVOLUÇÃO",IF(OR(N4928="QUAR",N4928="QRES"),"QUARENTENA",IF(OR(B4928="DESCARTE",B4928="DEVOLUÇÃO"),"DESCARTE/DEVOLUÇÃO",IF(AND(D4928="",K4928&lt;&gt;""),"SEM LOTE",IF(AND(Q4928&lt;&gt;"",Q4928&gt;=Parametros!$B$11),"PARADO/SEM GIRO","OK"))))))))))</f>
        <v>OK</v>
      </c>
      <c r="T4928" s="29" t="str">
        <f aca="false">IF(AND($S4928="PARADO/SEM GIRO",$K4928="KG",OR(Painel!$B$5="(Todos)",A4928=Painel!$B$5)*OR(Painel!$E$5="(Todos)",P4928=Painel!$E$5)),$J4928+ROW()/10000000,"")</f>
        <v/>
      </c>
      <c r="U4928" s="29" t="str">
        <f aca="false">IF(AND($S4928="VENCIDO",$K4928="KG",OR(Painel!$B$5="(Todos)",A4928=Painel!$B$5)*OR(Painel!$E$5="(Todos)",P4928=Painel!$E$5)),$J4928+ROW()/10000000,"")</f>
        <v/>
      </c>
    </row>
    <row r="4929" customFormat="false" ht="15" hidden="false" customHeight="false" outlineLevel="0" collapsed="false">
      <c r="A4929" s="29" t="s">
        <v>52</v>
      </c>
      <c r="B4929" s="29" t="s">
        <v>9118</v>
      </c>
      <c r="C4929" s="29" t="s">
        <v>691</v>
      </c>
      <c r="D4929" s="29" t="s">
        <v>9119</v>
      </c>
      <c r="E4929" s="29" t="n">
        <v>1</v>
      </c>
      <c r="F4929" s="29" t="s">
        <v>137</v>
      </c>
      <c r="G4929" s="29" t="s">
        <v>9120</v>
      </c>
      <c r="H4929" s="30" t="n">
        <v>400</v>
      </c>
      <c r="I4929" s="31" t="n">
        <v>46245</v>
      </c>
      <c r="J4929" s="30" t="n">
        <v>400</v>
      </c>
      <c r="K4929" s="29" t="s">
        <v>120</v>
      </c>
      <c r="L4929" s="29" t="s">
        <v>2312</v>
      </c>
      <c r="M4929" s="29"/>
      <c r="N4929" s="29" t="s">
        <v>122</v>
      </c>
      <c r="O4929" s="31" t="n">
        <v>46968</v>
      </c>
      <c r="P4929" s="29" t="s">
        <v>123</v>
      </c>
      <c r="Q4929" s="29" t="n">
        <f aca="false">IFERROR(VALUE(L4929),"")</f>
        <v>40</v>
      </c>
      <c r="R4929" s="29" t="n">
        <f aca="true">IF(O4929="","",O4929-TODAY())</f>
        <v>683</v>
      </c>
      <c r="S4929" s="29" t="str">
        <f aca="false">IF(C4929="&lt;&lt; vazio &gt;&gt;","VAZIA",IF(AND(O4929&lt;&gt;"",R4929&lt;0),"VENCIDO",IF(AND(O4929&lt;&gt;"",R4929&lt;=Parametros!$B$10),"PRÓX. VENCIMENTO",IF(F4929="Q","QUALIDADE",IF(F4929="S","BLOQUEADO",IF(F4929="R","RESTRITO/DEVOLUÇÃO",IF(OR(N4929="QUAR",N4929="QRES"),"QUARENTENA",IF(OR(B4929="DESCARTE",B4929="DEVOLUÇÃO"),"DESCARTE/DEVOLUÇÃO",IF(AND(D4929="",K4929&lt;&gt;""),"SEM LOTE",IF(AND(Q4929&lt;&gt;"",Q4929&gt;=Parametros!$B$11),"PARADO/SEM GIRO","OK"))))))))))</f>
        <v>BLOQUEADO</v>
      </c>
      <c r="T4929" s="29" t="str">
        <f aca="false">IF(AND($S4929="PARADO/SEM GIRO",$K4929="KG",OR(Painel!$B$5="(Todos)",A4929=Painel!$B$5)*OR(Painel!$E$5="(Todos)",P4929=Painel!$E$5)),$J4929+ROW()/10000000,"")</f>
        <v/>
      </c>
      <c r="U4929" s="29" t="str">
        <f aca="false">IF(AND($S4929="VENCIDO",$K4929="KG",OR(Painel!$B$5="(Todos)",A4929=Painel!$B$5)*OR(Painel!$E$5="(Todos)",P4929=Painel!$E$5)),$J4929+ROW()/10000000,"")</f>
        <v/>
      </c>
    </row>
    <row r="4930" customFormat="false" ht="15" hidden="false" customHeight="false" outlineLevel="0" collapsed="false">
      <c r="A4930" s="29" t="s">
        <v>52</v>
      </c>
      <c r="B4930" s="29" t="s">
        <v>9121</v>
      </c>
      <c r="C4930" s="29" t="s">
        <v>115</v>
      </c>
      <c r="D4930" s="29"/>
      <c r="E4930" s="29" t="n">
        <v>0</v>
      </c>
      <c r="F4930" s="29"/>
      <c r="G4930" s="29"/>
      <c r="H4930" s="30" t="n">
        <v>0</v>
      </c>
      <c r="I4930" s="29"/>
      <c r="J4930" s="30" t="n">
        <v>0</v>
      </c>
      <c r="K4930" s="29"/>
      <c r="L4930" s="29" t="s">
        <v>116</v>
      </c>
      <c r="M4930" s="29"/>
      <c r="N4930" s="29"/>
      <c r="O4930" s="29"/>
      <c r="P4930" s="29"/>
      <c r="Q4930" s="29" t="n">
        <f aca="false">IFERROR(VALUE(L4930),"")</f>
        <v>0</v>
      </c>
      <c r="R4930" s="29" t="str">
        <f aca="true">IF(O4930="","",O4930-TODAY())</f>
        <v/>
      </c>
      <c r="S4930" s="29" t="str">
        <f aca="false">IF(C4930="&lt;&lt; vazio &gt;&gt;","VAZIA",IF(AND(O4930&lt;&gt;"",R4930&lt;0),"VENCIDO",IF(AND(O4930&lt;&gt;"",R4930&lt;=Parametros!$B$10),"PRÓX. VENCIMENTO",IF(F4930="Q","QUALIDADE",IF(F4930="S","BLOQUEADO",IF(F4930="R","RESTRITO/DEVOLUÇÃO",IF(OR(N4930="QUAR",N4930="QRES"),"QUARENTENA",IF(OR(B4930="DESCARTE",B4930="DEVOLUÇÃO"),"DESCARTE/DEVOLUÇÃO",IF(AND(D4930="",K4930&lt;&gt;""),"SEM LOTE",IF(AND(Q4930&lt;&gt;"",Q4930&gt;=Parametros!$B$11),"PARADO/SEM GIRO","OK"))))))))))</f>
        <v>VAZIA</v>
      </c>
      <c r="T4930" s="29" t="str">
        <f aca="false">IF(AND($S4930="PARADO/SEM GIRO",$K4930="KG",OR(Painel!$B$5="(Todos)",A4930=Painel!$B$5)*OR(Painel!$E$5="(Todos)",P4930=Painel!$E$5)),$J4930+ROW()/10000000,"")</f>
        <v/>
      </c>
      <c r="U4930" s="29" t="str">
        <f aca="false">IF(AND($S4930="VENCIDO",$K4930="KG",OR(Painel!$B$5="(Todos)",A4930=Painel!$B$5)*OR(Painel!$E$5="(Todos)",P4930=Painel!$E$5)),$J4930+ROW()/10000000,"")</f>
        <v/>
      </c>
    </row>
    <row r="4931" customFormat="false" ht="15" hidden="false" customHeight="false" outlineLevel="0" collapsed="false">
      <c r="A4931" s="29" t="s">
        <v>52</v>
      </c>
      <c r="B4931" s="29" t="s">
        <v>9122</v>
      </c>
      <c r="C4931" s="29" t="s">
        <v>186</v>
      </c>
      <c r="D4931" s="29" t="s">
        <v>3527</v>
      </c>
      <c r="E4931" s="29" t="n">
        <v>1</v>
      </c>
      <c r="F4931" s="29" t="s">
        <v>268</v>
      </c>
      <c r="G4931" s="29" t="s">
        <v>9123</v>
      </c>
      <c r="H4931" s="30" t="n">
        <v>545.4</v>
      </c>
      <c r="I4931" s="31" t="n">
        <v>46285</v>
      </c>
      <c r="J4931" s="30" t="n">
        <v>545.4</v>
      </c>
      <c r="K4931" s="29" t="s">
        <v>120</v>
      </c>
      <c r="L4931" s="29" t="s">
        <v>116</v>
      </c>
      <c r="M4931" s="29"/>
      <c r="N4931" s="29" t="s">
        <v>122</v>
      </c>
      <c r="O4931" s="31" t="n">
        <v>46832</v>
      </c>
      <c r="P4931" s="29" t="s">
        <v>123</v>
      </c>
      <c r="Q4931" s="29" t="n">
        <f aca="false">IFERROR(VALUE(L4931),"")</f>
        <v>0</v>
      </c>
      <c r="R4931" s="29" t="n">
        <f aca="true">IF(O4931="","",O4931-TODAY())</f>
        <v>547</v>
      </c>
      <c r="S4931" s="29" t="str">
        <f aca="false">IF(C4931="&lt;&lt; vazio &gt;&gt;","VAZIA",IF(AND(O4931&lt;&gt;"",R4931&lt;0),"VENCIDO",IF(AND(O4931&lt;&gt;"",R4931&lt;=Parametros!$B$10),"PRÓX. VENCIMENTO",IF(F4931="Q","QUALIDADE",IF(F4931="S","BLOQUEADO",IF(F4931="R","RESTRITO/DEVOLUÇÃO",IF(OR(N4931="QUAR",N4931="QRES"),"QUARENTENA",IF(OR(B4931="DESCARTE",B4931="DEVOLUÇÃO"),"DESCARTE/DEVOLUÇÃO",IF(AND(D4931="",K4931&lt;&gt;""),"SEM LOTE",IF(AND(Q4931&lt;&gt;"",Q4931&gt;=Parametros!$B$11),"PARADO/SEM GIRO","OK"))))))))))</f>
        <v>QUALIDADE</v>
      </c>
      <c r="T4931" s="29" t="str">
        <f aca="false">IF(AND($S4931="PARADO/SEM GIRO",$K4931="KG",OR(Painel!$B$5="(Todos)",A4931=Painel!$B$5)*OR(Painel!$E$5="(Todos)",P4931=Painel!$E$5)),$J4931+ROW()/10000000,"")</f>
        <v/>
      </c>
      <c r="U4931" s="29" t="str">
        <f aca="false">IF(AND($S4931="VENCIDO",$K4931="KG",OR(Painel!$B$5="(Todos)",A4931=Painel!$B$5)*OR(Painel!$E$5="(Todos)",P4931=Painel!$E$5)),$J4931+ROW()/10000000,"")</f>
        <v/>
      </c>
    </row>
    <row r="4932" customFormat="false" ht="15" hidden="false" customHeight="false" outlineLevel="0" collapsed="false">
      <c r="A4932" s="29" t="s">
        <v>52</v>
      </c>
      <c r="B4932" s="29" t="s">
        <v>9124</v>
      </c>
      <c r="C4932" s="29" t="s">
        <v>691</v>
      </c>
      <c r="D4932" s="29" t="s">
        <v>9125</v>
      </c>
      <c r="E4932" s="29" t="n">
        <v>1</v>
      </c>
      <c r="F4932" s="29"/>
      <c r="G4932" s="29" t="s">
        <v>9126</v>
      </c>
      <c r="H4932" s="30" t="n">
        <v>1000</v>
      </c>
      <c r="I4932" s="31" t="n">
        <v>46235</v>
      </c>
      <c r="J4932" s="30" t="n">
        <v>1000</v>
      </c>
      <c r="K4932" s="29" t="s">
        <v>120</v>
      </c>
      <c r="L4932" s="29" t="s">
        <v>694</v>
      </c>
      <c r="M4932" s="29"/>
      <c r="N4932" s="29" t="s">
        <v>122</v>
      </c>
      <c r="O4932" s="31" t="n">
        <v>46585</v>
      </c>
      <c r="P4932" s="29" t="s">
        <v>123</v>
      </c>
      <c r="Q4932" s="29" t="n">
        <f aca="false">IFERROR(VALUE(L4932),"")</f>
        <v>50</v>
      </c>
      <c r="R4932" s="29" t="n">
        <f aca="true">IF(O4932="","",O4932-TODAY())</f>
        <v>300</v>
      </c>
      <c r="S4932" s="29" t="str">
        <f aca="false">IF(C4932="&lt;&lt; vazio &gt;&gt;","VAZIA",IF(AND(O4932&lt;&gt;"",R4932&lt;0),"VENCIDO",IF(AND(O4932&lt;&gt;"",R4932&lt;=Parametros!$B$10),"PRÓX. VENCIMENTO",IF(F4932="Q","QUALIDADE",IF(F4932="S","BLOQUEADO",IF(F4932="R","RESTRITO/DEVOLUÇÃO",IF(OR(N4932="QUAR",N4932="QRES"),"QUARENTENA",IF(OR(B4932="DESCARTE",B4932="DEVOLUÇÃO"),"DESCARTE/DEVOLUÇÃO",IF(AND(D4932="",K4932&lt;&gt;""),"SEM LOTE",IF(AND(Q4932&lt;&gt;"",Q4932&gt;=Parametros!$B$11),"PARADO/SEM GIRO","OK"))))))))))</f>
        <v>OK</v>
      </c>
      <c r="T4932" s="29" t="str">
        <f aca="false">IF(AND($S4932="PARADO/SEM GIRO",$K4932="KG",OR(Painel!$B$5="(Todos)",A4932=Painel!$B$5)*OR(Painel!$E$5="(Todos)",P4932=Painel!$E$5)),$J4932+ROW()/10000000,"")</f>
        <v/>
      </c>
      <c r="U4932" s="29" t="str">
        <f aca="false">IF(AND($S4932="VENCIDO",$K4932="KG",OR(Painel!$B$5="(Todos)",A4932=Painel!$B$5)*OR(Painel!$E$5="(Todos)",P4932=Painel!$E$5)),$J4932+ROW()/10000000,"")</f>
        <v/>
      </c>
    </row>
    <row r="4933" customFormat="false" ht="15" hidden="false" customHeight="false" outlineLevel="0" collapsed="false">
      <c r="A4933" s="29" t="s">
        <v>52</v>
      </c>
      <c r="B4933" s="29" t="s">
        <v>9127</v>
      </c>
      <c r="C4933" s="29" t="s">
        <v>115</v>
      </c>
      <c r="D4933" s="29"/>
      <c r="E4933" s="29" t="n">
        <v>0</v>
      </c>
      <c r="F4933" s="29"/>
      <c r="G4933" s="29"/>
      <c r="H4933" s="30" t="n">
        <v>0</v>
      </c>
      <c r="I4933" s="29"/>
      <c r="J4933" s="30" t="n">
        <v>0</v>
      </c>
      <c r="K4933" s="29"/>
      <c r="L4933" s="29" t="s">
        <v>116</v>
      </c>
      <c r="M4933" s="29"/>
      <c r="N4933" s="29"/>
      <c r="O4933" s="29"/>
      <c r="P4933" s="29"/>
      <c r="Q4933" s="29" t="n">
        <f aca="false">IFERROR(VALUE(L4933),"")</f>
        <v>0</v>
      </c>
      <c r="R4933" s="29" t="str">
        <f aca="true">IF(O4933="","",O4933-TODAY())</f>
        <v/>
      </c>
      <c r="S4933" s="29" t="str">
        <f aca="false">IF(C4933="&lt;&lt; vazio &gt;&gt;","VAZIA",IF(AND(O4933&lt;&gt;"",R4933&lt;0),"VENCIDO",IF(AND(O4933&lt;&gt;"",R4933&lt;=Parametros!$B$10),"PRÓX. VENCIMENTO",IF(F4933="Q","QUALIDADE",IF(F4933="S","BLOQUEADO",IF(F4933="R","RESTRITO/DEVOLUÇÃO",IF(OR(N4933="QUAR",N4933="QRES"),"QUARENTENA",IF(OR(B4933="DESCARTE",B4933="DEVOLUÇÃO"),"DESCARTE/DEVOLUÇÃO",IF(AND(D4933="",K4933&lt;&gt;""),"SEM LOTE",IF(AND(Q4933&lt;&gt;"",Q4933&gt;=Parametros!$B$11),"PARADO/SEM GIRO","OK"))))))))))</f>
        <v>VAZIA</v>
      </c>
      <c r="T4933" s="29" t="str">
        <f aca="false">IF(AND($S4933="PARADO/SEM GIRO",$K4933="KG",OR(Painel!$B$5="(Todos)",A4933=Painel!$B$5)*OR(Painel!$E$5="(Todos)",P4933=Painel!$E$5)),$J4933+ROW()/10000000,"")</f>
        <v/>
      </c>
      <c r="U4933" s="29" t="str">
        <f aca="false">IF(AND($S4933="VENCIDO",$K4933="KG",OR(Painel!$B$5="(Todos)",A4933=Painel!$B$5)*OR(Painel!$E$5="(Todos)",P4933=Painel!$E$5)),$J4933+ROW()/10000000,"")</f>
        <v/>
      </c>
    </row>
    <row r="4934" customFormat="false" ht="15" hidden="false" customHeight="false" outlineLevel="0" collapsed="false">
      <c r="A4934" s="29" t="s">
        <v>52</v>
      </c>
      <c r="B4934" s="29" t="s">
        <v>9128</v>
      </c>
      <c r="C4934" s="29" t="s">
        <v>115</v>
      </c>
      <c r="D4934" s="29"/>
      <c r="E4934" s="29" t="n">
        <v>0</v>
      </c>
      <c r="F4934" s="29"/>
      <c r="G4934" s="29"/>
      <c r="H4934" s="30" t="n">
        <v>0</v>
      </c>
      <c r="I4934" s="29"/>
      <c r="J4934" s="30" t="n">
        <v>0</v>
      </c>
      <c r="K4934" s="29"/>
      <c r="L4934" s="29" t="s">
        <v>116</v>
      </c>
      <c r="M4934" s="29"/>
      <c r="N4934" s="29"/>
      <c r="O4934" s="29"/>
      <c r="P4934" s="29"/>
      <c r="Q4934" s="29" t="n">
        <f aca="false">IFERROR(VALUE(L4934),"")</f>
        <v>0</v>
      </c>
      <c r="R4934" s="29" t="str">
        <f aca="true">IF(O4934="","",O4934-TODAY())</f>
        <v/>
      </c>
      <c r="S4934" s="29" t="str">
        <f aca="false">IF(C4934="&lt;&lt; vazio &gt;&gt;","VAZIA",IF(AND(O4934&lt;&gt;"",R4934&lt;0),"VENCIDO",IF(AND(O4934&lt;&gt;"",R4934&lt;=Parametros!$B$10),"PRÓX. VENCIMENTO",IF(F4934="Q","QUALIDADE",IF(F4934="S","BLOQUEADO",IF(F4934="R","RESTRITO/DEVOLUÇÃO",IF(OR(N4934="QUAR",N4934="QRES"),"QUARENTENA",IF(OR(B4934="DESCARTE",B4934="DEVOLUÇÃO"),"DESCARTE/DEVOLUÇÃO",IF(AND(D4934="",K4934&lt;&gt;""),"SEM LOTE",IF(AND(Q4934&lt;&gt;"",Q4934&gt;=Parametros!$B$11),"PARADO/SEM GIRO","OK"))))))))))</f>
        <v>VAZIA</v>
      </c>
      <c r="T4934" s="29" t="str">
        <f aca="false">IF(AND($S4934="PARADO/SEM GIRO",$K4934="KG",OR(Painel!$B$5="(Todos)",A4934=Painel!$B$5)*OR(Painel!$E$5="(Todos)",P4934=Painel!$E$5)),$J4934+ROW()/10000000,"")</f>
        <v/>
      </c>
      <c r="U4934" s="29" t="str">
        <f aca="false">IF(AND($S4934="VENCIDO",$K4934="KG",OR(Painel!$B$5="(Todos)",A4934=Painel!$B$5)*OR(Painel!$E$5="(Todos)",P4934=Painel!$E$5)),$J4934+ROW()/10000000,"")</f>
        <v/>
      </c>
    </row>
    <row r="4935" customFormat="false" ht="15" hidden="false" customHeight="false" outlineLevel="0" collapsed="false">
      <c r="A4935" s="29" t="s">
        <v>52</v>
      </c>
      <c r="B4935" s="29" t="s">
        <v>9129</v>
      </c>
      <c r="C4935" s="29" t="s">
        <v>115</v>
      </c>
      <c r="D4935" s="29"/>
      <c r="E4935" s="29" t="n">
        <v>0</v>
      </c>
      <c r="F4935" s="29"/>
      <c r="G4935" s="29"/>
      <c r="H4935" s="30" t="n">
        <v>0</v>
      </c>
      <c r="I4935" s="29"/>
      <c r="J4935" s="30" t="n">
        <v>0</v>
      </c>
      <c r="K4935" s="29"/>
      <c r="L4935" s="29" t="s">
        <v>116</v>
      </c>
      <c r="M4935" s="29"/>
      <c r="N4935" s="29"/>
      <c r="O4935" s="29"/>
      <c r="P4935" s="29"/>
      <c r="Q4935" s="29" t="n">
        <f aca="false">IFERROR(VALUE(L4935),"")</f>
        <v>0</v>
      </c>
      <c r="R4935" s="29" t="str">
        <f aca="true">IF(O4935="","",O4935-TODAY())</f>
        <v/>
      </c>
      <c r="S4935" s="29" t="str">
        <f aca="false">IF(C4935="&lt;&lt; vazio &gt;&gt;","VAZIA",IF(AND(O4935&lt;&gt;"",R4935&lt;0),"VENCIDO",IF(AND(O4935&lt;&gt;"",R4935&lt;=Parametros!$B$10),"PRÓX. VENCIMENTO",IF(F4935="Q","QUALIDADE",IF(F4935="S","BLOQUEADO",IF(F4935="R","RESTRITO/DEVOLUÇÃO",IF(OR(N4935="QUAR",N4935="QRES"),"QUARENTENA",IF(OR(B4935="DESCARTE",B4935="DEVOLUÇÃO"),"DESCARTE/DEVOLUÇÃO",IF(AND(D4935="",K4935&lt;&gt;""),"SEM LOTE",IF(AND(Q4935&lt;&gt;"",Q4935&gt;=Parametros!$B$11),"PARADO/SEM GIRO","OK"))))))))))</f>
        <v>VAZIA</v>
      </c>
      <c r="T4935" s="29" t="str">
        <f aca="false">IF(AND($S4935="PARADO/SEM GIRO",$K4935="KG",OR(Painel!$B$5="(Todos)",A4935=Painel!$B$5)*OR(Painel!$E$5="(Todos)",P4935=Painel!$E$5)),$J4935+ROW()/10000000,"")</f>
        <v/>
      </c>
      <c r="U4935" s="29" t="str">
        <f aca="false">IF(AND($S4935="VENCIDO",$K4935="KG",OR(Painel!$B$5="(Todos)",A4935=Painel!$B$5)*OR(Painel!$E$5="(Todos)",P4935=Painel!$E$5)),$J4935+ROW()/10000000,"")</f>
        <v/>
      </c>
    </row>
    <row r="4936" customFormat="false" ht="15" hidden="false" customHeight="false" outlineLevel="0" collapsed="false">
      <c r="A4936" s="29" t="s">
        <v>52</v>
      </c>
      <c r="B4936" s="29" t="s">
        <v>9130</v>
      </c>
      <c r="C4936" s="29" t="s">
        <v>691</v>
      </c>
      <c r="D4936" s="29" t="s">
        <v>9131</v>
      </c>
      <c r="E4936" s="29" t="n">
        <v>1</v>
      </c>
      <c r="F4936" s="29" t="s">
        <v>137</v>
      </c>
      <c r="G4936" s="29" t="s">
        <v>9132</v>
      </c>
      <c r="H4936" s="30" t="n">
        <v>1000</v>
      </c>
      <c r="I4936" s="31" t="n">
        <v>46245</v>
      </c>
      <c r="J4936" s="30" t="n">
        <v>1000</v>
      </c>
      <c r="K4936" s="29" t="s">
        <v>120</v>
      </c>
      <c r="L4936" s="29" t="s">
        <v>2312</v>
      </c>
      <c r="M4936" s="29"/>
      <c r="N4936" s="29" t="s">
        <v>122</v>
      </c>
      <c r="O4936" s="31" t="n">
        <v>46968</v>
      </c>
      <c r="P4936" s="29" t="s">
        <v>123</v>
      </c>
      <c r="Q4936" s="29" t="n">
        <f aca="false">IFERROR(VALUE(L4936),"")</f>
        <v>40</v>
      </c>
      <c r="R4936" s="29" t="n">
        <f aca="true">IF(O4936="","",O4936-TODAY())</f>
        <v>683</v>
      </c>
      <c r="S4936" s="29" t="str">
        <f aca="false">IF(C4936="&lt;&lt; vazio &gt;&gt;","VAZIA",IF(AND(O4936&lt;&gt;"",R4936&lt;0),"VENCIDO",IF(AND(O4936&lt;&gt;"",R4936&lt;=Parametros!$B$10),"PRÓX. VENCIMENTO",IF(F4936="Q","QUALIDADE",IF(F4936="S","BLOQUEADO",IF(F4936="R","RESTRITO/DEVOLUÇÃO",IF(OR(N4936="QUAR",N4936="QRES"),"QUARENTENA",IF(OR(B4936="DESCARTE",B4936="DEVOLUÇÃO"),"DESCARTE/DEVOLUÇÃO",IF(AND(D4936="",K4936&lt;&gt;""),"SEM LOTE",IF(AND(Q4936&lt;&gt;"",Q4936&gt;=Parametros!$B$11),"PARADO/SEM GIRO","OK"))))))))))</f>
        <v>BLOQUEADO</v>
      </c>
      <c r="T4936" s="29" t="str">
        <f aca="false">IF(AND($S4936="PARADO/SEM GIRO",$K4936="KG",OR(Painel!$B$5="(Todos)",A4936=Painel!$B$5)*OR(Painel!$E$5="(Todos)",P4936=Painel!$E$5)),$J4936+ROW()/10000000,"")</f>
        <v/>
      </c>
      <c r="U4936" s="29" t="str">
        <f aca="false">IF(AND($S4936="VENCIDO",$K4936="KG",OR(Painel!$B$5="(Todos)",A4936=Painel!$B$5)*OR(Painel!$E$5="(Todos)",P4936=Painel!$E$5)),$J4936+ROW()/10000000,"")</f>
        <v/>
      </c>
    </row>
    <row r="4937" customFormat="false" ht="15" hidden="false" customHeight="false" outlineLevel="0" collapsed="false">
      <c r="A4937" s="29" t="s">
        <v>52</v>
      </c>
      <c r="B4937" s="29" t="s">
        <v>9133</v>
      </c>
      <c r="C4937" s="29" t="s">
        <v>691</v>
      </c>
      <c r="D4937" s="29" t="s">
        <v>9134</v>
      </c>
      <c r="E4937" s="29" t="n">
        <v>1</v>
      </c>
      <c r="F4937" s="29" t="s">
        <v>137</v>
      </c>
      <c r="G4937" s="29" t="s">
        <v>9135</v>
      </c>
      <c r="H4937" s="30" t="n">
        <v>1000</v>
      </c>
      <c r="I4937" s="31" t="n">
        <v>46245</v>
      </c>
      <c r="J4937" s="30" t="n">
        <v>1000</v>
      </c>
      <c r="K4937" s="29" t="s">
        <v>120</v>
      </c>
      <c r="L4937" s="29" t="s">
        <v>2312</v>
      </c>
      <c r="M4937" s="29"/>
      <c r="N4937" s="29" t="s">
        <v>122</v>
      </c>
      <c r="O4937" s="31" t="n">
        <v>46968</v>
      </c>
      <c r="P4937" s="29" t="s">
        <v>123</v>
      </c>
      <c r="Q4937" s="29" t="n">
        <f aca="false">IFERROR(VALUE(L4937),"")</f>
        <v>40</v>
      </c>
      <c r="R4937" s="29" t="n">
        <f aca="true">IF(O4937="","",O4937-TODAY())</f>
        <v>683</v>
      </c>
      <c r="S4937" s="29" t="str">
        <f aca="false">IF(C4937="&lt;&lt; vazio &gt;&gt;","VAZIA",IF(AND(O4937&lt;&gt;"",R4937&lt;0),"VENCIDO",IF(AND(O4937&lt;&gt;"",R4937&lt;=Parametros!$B$10),"PRÓX. VENCIMENTO",IF(F4937="Q","QUALIDADE",IF(F4937="S","BLOQUEADO",IF(F4937="R","RESTRITO/DEVOLUÇÃO",IF(OR(N4937="QUAR",N4937="QRES"),"QUARENTENA",IF(OR(B4937="DESCARTE",B4937="DEVOLUÇÃO"),"DESCARTE/DEVOLUÇÃO",IF(AND(D4937="",K4937&lt;&gt;""),"SEM LOTE",IF(AND(Q4937&lt;&gt;"",Q4937&gt;=Parametros!$B$11),"PARADO/SEM GIRO","OK"))))))))))</f>
        <v>BLOQUEADO</v>
      </c>
      <c r="T4937" s="29" t="str">
        <f aca="false">IF(AND($S4937="PARADO/SEM GIRO",$K4937="KG",OR(Painel!$B$5="(Todos)",A4937=Painel!$B$5)*OR(Painel!$E$5="(Todos)",P4937=Painel!$E$5)),$J4937+ROW()/10000000,"")</f>
        <v/>
      </c>
      <c r="U4937" s="29" t="str">
        <f aca="false">IF(AND($S4937="VENCIDO",$K4937="KG",OR(Painel!$B$5="(Todos)",A4937=Painel!$B$5)*OR(Painel!$E$5="(Todos)",P4937=Painel!$E$5)),$J4937+ROW()/10000000,"")</f>
        <v/>
      </c>
    </row>
    <row r="4938" customFormat="false" ht="15" hidden="false" customHeight="false" outlineLevel="0" collapsed="false">
      <c r="A4938" s="29" t="s">
        <v>52</v>
      </c>
      <c r="B4938" s="29" t="s">
        <v>9136</v>
      </c>
      <c r="C4938" s="29" t="s">
        <v>691</v>
      </c>
      <c r="D4938" s="29" t="s">
        <v>9137</v>
      </c>
      <c r="E4938" s="29" t="n">
        <v>1</v>
      </c>
      <c r="F4938" s="29" t="s">
        <v>137</v>
      </c>
      <c r="G4938" s="29" t="s">
        <v>9138</v>
      </c>
      <c r="H4938" s="30" t="n">
        <v>1000</v>
      </c>
      <c r="I4938" s="31" t="n">
        <v>46245</v>
      </c>
      <c r="J4938" s="30" t="n">
        <v>1000</v>
      </c>
      <c r="K4938" s="29" t="s">
        <v>120</v>
      </c>
      <c r="L4938" s="29" t="s">
        <v>2312</v>
      </c>
      <c r="M4938" s="29"/>
      <c r="N4938" s="29" t="s">
        <v>122</v>
      </c>
      <c r="O4938" s="31" t="n">
        <v>46968</v>
      </c>
      <c r="P4938" s="29" t="s">
        <v>123</v>
      </c>
      <c r="Q4938" s="29" t="n">
        <f aca="false">IFERROR(VALUE(L4938),"")</f>
        <v>40</v>
      </c>
      <c r="R4938" s="29" t="n">
        <f aca="true">IF(O4938="","",O4938-TODAY())</f>
        <v>683</v>
      </c>
      <c r="S4938" s="29" t="str">
        <f aca="false">IF(C4938="&lt;&lt; vazio &gt;&gt;","VAZIA",IF(AND(O4938&lt;&gt;"",R4938&lt;0),"VENCIDO",IF(AND(O4938&lt;&gt;"",R4938&lt;=Parametros!$B$10),"PRÓX. VENCIMENTO",IF(F4938="Q","QUALIDADE",IF(F4938="S","BLOQUEADO",IF(F4938="R","RESTRITO/DEVOLUÇÃO",IF(OR(N4938="QUAR",N4938="QRES"),"QUARENTENA",IF(OR(B4938="DESCARTE",B4938="DEVOLUÇÃO"),"DESCARTE/DEVOLUÇÃO",IF(AND(D4938="",K4938&lt;&gt;""),"SEM LOTE",IF(AND(Q4938&lt;&gt;"",Q4938&gt;=Parametros!$B$11),"PARADO/SEM GIRO","OK"))))))))))</f>
        <v>BLOQUEADO</v>
      </c>
      <c r="T4938" s="29" t="str">
        <f aca="false">IF(AND($S4938="PARADO/SEM GIRO",$K4938="KG",OR(Painel!$B$5="(Todos)",A4938=Painel!$B$5)*OR(Painel!$E$5="(Todos)",P4938=Painel!$E$5)),$J4938+ROW()/10000000,"")</f>
        <v/>
      </c>
      <c r="U4938" s="29" t="str">
        <f aca="false">IF(AND($S4938="VENCIDO",$K4938="KG",OR(Painel!$B$5="(Todos)",A4938=Painel!$B$5)*OR(Painel!$E$5="(Todos)",P4938=Painel!$E$5)),$J4938+ROW()/10000000,"")</f>
        <v/>
      </c>
    </row>
    <row r="4939" customFormat="false" ht="15" hidden="false" customHeight="false" outlineLevel="0" collapsed="false">
      <c r="A4939" s="29" t="s">
        <v>52</v>
      </c>
      <c r="B4939" s="29" t="s">
        <v>9139</v>
      </c>
      <c r="C4939" s="29" t="s">
        <v>1602</v>
      </c>
      <c r="D4939" s="29" t="s">
        <v>7715</v>
      </c>
      <c r="E4939" s="29" t="n">
        <v>1</v>
      </c>
      <c r="F4939" s="29"/>
      <c r="G4939" s="29" t="s">
        <v>9140</v>
      </c>
      <c r="H4939" s="30" t="n">
        <v>600</v>
      </c>
      <c r="I4939" s="31" t="n">
        <v>46266</v>
      </c>
      <c r="J4939" s="30" t="n">
        <v>600</v>
      </c>
      <c r="K4939" s="29" t="s">
        <v>120</v>
      </c>
      <c r="L4939" s="29" t="s">
        <v>180</v>
      </c>
      <c r="M4939" s="29"/>
      <c r="N4939" s="29" t="s">
        <v>122</v>
      </c>
      <c r="O4939" s="31" t="n">
        <v>46756</v>
      </c>
      <c r="P4939" s="29" t="s">
        <v>123</v>
      </c>
      <c r="Q4939" s="29" t="n">
        <f aca="false">IFERROR(VALUE(L4939),"")</f>
        <v>19</v>
      </c>
      <c r="R4939" s="29" t="n">
        <f aca="true">IF(O4939="","",O4939-TODAY())</f>
        <v>471</v>
      </c>
      <c r="S4939" s="29" t="str">
        <f aca="false">IF(C4939="&lt;&lt; vazio &gt;&gt;","VAZIA",IF(AND(O4939&lt;&gt;"",R4939&lt;0),"VENCIDO",IF(AND(O4939&lt;&gt;"",R4939&lt;=Parametros!$B$10),"PRÓX. VENCIMENTO",IF(F4939="Q","QUALIDADE",IF(F4939="S","BLOQUEADO",IF(F4939="R","RESTRITO/DEVOLUÇÃO",IF(OR(N4939="QUAR",N4939="QRES"),"QUARENTENA",IF(OR(B4939="DESCARTE",B4939="DEVOLUÇÃO"),"DESCARTE/DEVOLUÇÃO",IF(AND(D4939="",K4939&lt;&gt;""),"SEM LOTE",IF(AND(Q4939&lt;&gt;"",Q4939&gt;=Parametros!$B$11),"PARADO/SEM GIRO","OK"))))))))))</f>
        <v>OK</v>
      </c>
      <c r="T4939" s="29" t="str">
        <f aca="false">IF(AND($S4939="PARADO/SEM GIRO",$K4939="KG",OR(Painel!$B$5="(Todos)",A4939=Painel!$B$5)*OR(Painel!$E$5="(Todos)",P4939=Painel!$E$5)),$J4939+ROW()/10000000,"")</f>
        <v/>
      </c>
      <c r="U4939" s="29" t="str">
        <f aca="false">IF(AND($S4939="VENCIDO",$K4939="KG",OR(Painel!$B$5="(Todos)",A4939=Painel!$B$5)*OR(Painel!$E$5="(Todos)",P4939=Painel!$E$5)),$J4939+ROW()/10000000,"")</f>
        <v/>
      </c>
    </row>
    <row r="4940" customFormat="false" ht="15" hidden="false" customHeight="false" outlineLevel="0" collapsed="false">
      <c r="A4940" s="29" t="s">
        <v>52</v>
      </c>
      <c r="B4940" s="29" t="s">
        <v>9141</v>
      </c>
      <c r="C4940" s="29" t="s">
        <v>250</v>
      </c>
      <c r="D4940" s="29" t="s">
        <v>9142</v>
      </c>
      <c r="E4940" s="29" t="n">
        <v>1</v>
      </c>
      <c r="F4940" s="29"/>
      <c r="G4940" s="29" t="s">
        <v>9143</v>
      </c>
      <c r="H4940" s="30" t="n">
        <v>420</v>
      </c>
      <c r="I4940" s="31" t="n">
        <v>46266</v>
      </c>
      <c r="J4940" s="30" t="n">
        <v>420</v>
      </c>
      <c r="K4940" s="29" t="s">
        <v>120</v>
      </c>
      <c r="L4940" s="29" t="s">
        <v>180</v>
      </c>
      <c r="M4940" s="29"/>
      <c r="N4940" s="29" t="s">
        <v>122</v>
      </c>
      <c r="O4940" s="31" t="n">
        <v>46812</v>
      </c>
      <c r="P4940" s="29" t="s">
        <v>123</v>
      </c>
      <c r="Q4940" s="29" t="n">
        <f aca="false">IFERROR(VALUE(L4940),"")</f>
        <v>19</v>
      </c>
      <c r="R4940" s="29" t="n">
        <f aca="true">IF(O4940="","",O4940-TODAY())</f>
        <v>527</v>
      </c>
      <c r="S4940" s="29" t="str">
        <f aca="false">IF(C4940="&lt;&lt; vazio &gt;&gt;","VAZIA",IF(AND(O4940&lt;&gt;"",R4940&lt;0),"VENCIDO",IF(AND(O4940&lt;&gt;"",R4940&lt;=Parametros!$B$10),"PRÓX. VENCIMENTO",IF(F4940="Q","QUALIDADE",IF(F4940="S","BLOQUEADO",IF(F4940="R","RESTRITO/DEVOLUÇÃO",IF(OR(N4940="QUAR",N4940="QRES"),"QUARENTENA",IF(OR(B4940="DESCARTE",B4940="DEVOLUÇÃO"),"DESCARTE/DEVOLUÇÃO",IF(AND(D4940="",K4940&lt;&gt;""),"SEM LOTE",IF(AND(Q4940&lt;&gt;"",Q4940&gt;=Parametros!$B$11),"PARADO/SEM GIRO","OK"))))))))))</f>
        <v>OK</v>
      </c>
      <c r="T4940" s="29" t="str">
        <f aca="false">IF(AND($S4940="PARADO/SEM GIRO",$K4940="KG",OR(Painel!$B$5="(Todos)",A4940=Painel!$B$5)*OR(Painel!$E$5="(Todos)",P4940=Painel!$E$5)),$J4940+ROW()/10000000,"")</f>
        <v/>
      </c>
      <c r="U4940" s="29" t="str">
        <f aca="false">IF(AND($S4940="VENCIDO",$K4940="KG",OR(Painel!$B$5="(Todos)",A4940=Painel!$B$5)*OR(Painel!$E$5="(Todos)",P4940=Painel!$E$5)),$J4940+ROW()/10000000,"")</f>
        <v/>
      </c>
    </row>
    <row r="4941" customFormat="false" ht="15" hidden="false" customHeight="false" outlineLevel="0" collapsed="false">
      <c r="A4941" s="29" t="s">
        <v>52</v>
      </c>
      <c r="B4941" s="29" t="s">
        <v>9144</v>
      </c>
      <c r="C4941" s="29" t="s">
        <v>115</v>
      </c>
      <c r="D4941" s="29"/>
      <c r="E4941" s="29" t="n">
        <v>0</v>
      </c>
      <c r="F4941" s="29"/>
      <c r="G4941" s="29"/>
      <c r="H4941" s="30" t="n">
        <v>0</v>
      </c>
      <c r="I4941" s="29"/>
      <c r="J4941" s="30" t="n">
        <v>0</v>
      </c>
      <c r="K4941" s="29"/>
      <c r="L4941" s="29" t="s">
        <v>116</v>
      </c>
      <c r="M4941" s="29"/>
      <c r="N4941" s="29"/>
      <c r="O4941" s="29"/>
      <c r="P4941" s="29"/>
      <c r="Q4941" s="29" t="n">
        <f aca="false">IFERROR(VALUE(L4941),"")</f>
        <v>0</v>
      </c>
      <c r="R4941" s="29" t="str">
        <f aca="true">IF(O4941="","",O4941-TODAY())</f>
        <v/>
      </c>
      <c r="S4941" s="29" t="str">
        <f aca="false">IF(C4941="&lt;&lt; vazio &gt;&gt;","VAZIA",IF(AND(O4941&lt;&gt;"",R4941&lt;0),"VENCIDO",IF(AND(O4941&lt;&gt;"",R4941&lt;=Parametros!$B$10),"PRÓX. VENCIMENTO",IF(F4941="Q","QUALIDADE",IF(F4941="S","BLOQUEADO",IF(F4941="R","RESTRITO/DEVOLUÇÃO",IF(OR(N4941="QUAR",N4941="QRES"),"QUARENTENA",IF(OR(B4941="DESCARTE",B4941="DEVOLUÇÃO"),"DESCARTE/DEVOLUÇÃO",IF(AND(D4941="",K4941&lt;&gt;""),"SEM LOTE",IF(AND(Q4941&lt;&gt;"",Q4941&gt;=Parametros!$B$11),"PARADO/SEM GIRO","OK"))))))))))</f>
        <v>VAZIA</v>
      </c>
      <c r="T4941" s="29" t="str">
        <f aca="false">IF(AND($S4941="PARADO/SEM GIRO",$K4941="KG",OR(Painel!$B$5="(Todos)",A4941=Painel!$B$5)*OR(Painel!$E$5="(Todos)",P4941=Painel!$E$5)),$J4941+ROW()/10000000,"")</f>
        <v/>
      </c>
      <c r="U4941" s="29" t="str">
        <f aca="false">IF(AND($S4941="VENCIDO",$K4941="KG",OR(Painel!$B$5="(Todos)",A4941=Painel!$B$5)*OR(Painel!$E$5="(Todos)",P4941=Painel!$E$5)),$J4941+ROW()/10000000,"")</f>
        <v/>
      </c>
    </row>
    <row r="4942" customFormat="false" ht="15" hidden="false" customHeight="false" outlineLevel="0" collapsed="false">
      <c r="A4942" s="29" t="s">
        <v>52</v>
      </c>
      <c r="B4942" s="29" t="s">
        <v>9145</v>
      </c>
      <c r="C4942" s="29" t="s">
        <v>115</v>
      </c>
      <c r="D4942" s="29"/>
      <c r="E4942" s="29" t="n">
        <v>0</v>
      </c>
      <c r="F4942" s="29"/>
      <c r="G4942" s="29"/>
      <c r="H4942" s="30" t="n">
        <v>0</v>
      </c>
      <c r="I4942" s="29"/>
      <c r="J4942" s="30" t="n">
        <v>0</v>
      </c>
      <c r="K4942" s="29"/>
      <c r="L4942" s="29" t="s">
        <v>116</v>
      </c>
      <c r="M4942" s="29"/>
      <c r="N4942" s="29"/>
      <c r="O4942" s="29"/>
      <c r="P4942" s="29"/>
      <c r="Q4942" s="29" t="n">
        <f aca="false">IFERROR(VALUE(L4942),"")</f>
        <v>0</v>
      </c>
      <c r="R4942" s="29" t="str">
        <f aca="true">IF(O4942="","",O4942-TODAY())</f>
        <v/>
      </c>
      <c r="S4942" s="29" t="str">
        <f aca="false">IF(C4942="&lt;&lt; vazio &gt;&gt;","VAZIA",IF(AND(O4942&lt;&gt;"",R4942&lt;0),"VENCIDO",IF(AND(O4942&lt;&gt;"",R4942&lt;=Parametros!$B$10),"PRÓX. VENCIMENTO",IF(F4942="Q","QUALIDADE",IF(F4942="S","BLOQUEADO",IF(F4942="R","RESTRITO/DEVOLUÇÃO",IF(OR(N4942="QUAR",N4942="QRES"),"QUARENTENA",IF(OR(B4942="DESCARTE",B4942="DEVOLUÇÃO"),"DESCARTE/DEVOLUÇÃO",IF(AND(D4942="",K4942&lt;&gt;""),"SEM LOTE",IF(AND(Q4942&lt;&gt;"",Q4942&gt;=Parametros!$B$11),"PARADO/SEM GIRO","OK"))))))))))</f>
        <v>VAZIA</v>
      </c>
      <c r="T4942" s="29" t="str">
        <f aca="false">IF(AND($S4942="PARADO/SEM GIRO",$K4942="KG",OR(Painel!$B$5="(Todos)",A4942=Painel!$B$5)*OR(Painel!$E$5="(Todos)",P4942=Painel!$E$5)),$J4942+ROW()/10000000,"")</f>
        <v/>
      </c>
      <c r="U4942" s="29" t="str">
        <f aca="false">IF(AND($S4942="VENCIDO",$K4942="KG",OR(Painel!$B$5="(Todos)",A4942=Painel!$B$5)*OR(Painel!$E$5="(Todos)",P4942=Painel!$E$5)),$J4942+ROW()/10000000,"")</f>
        <v/>
      </c>
    </row>
    <row r="4943" customFormat="false" ht="15" hidden="false" customHeight="false" outlineLevel="0" collapsed="false">
      <c r="A4943" s="29" t="s">
        <v>52</v>
      </c>
      <c r="B4943" s="29" t="s">
        <v>9146</v>
      </c>
      <c r="C4943" s="29" t="s">
        <v>247</v>
      </c>
      <c r="D4943" s="29" t="s">
        <v>1049</v>
      </c>
      <c r="E4943" s="29" t="n">
        <v>1</v>
      </c>
      <c r="F4943" s="29"/>
      <c r="G4943" s="29" t="s">
        <v>9147</v>
      </c>
      <c r="H4943" s="30" t="n">
        <v>800</v>
      </c>
      <c r="I4943" s="31" t="n">
        <v>46187</v>
      </c>
      <c r="J4943" s="30" t="n">
        <v>800</v>
      </c>
      <c r="K4943" s="29" t="s">
        <v>120</v>
      </c>
      <c r="L4943" s="29" t="s">
        <v>1051</v>
      </c>
      <c r="M4943" s="29"/>
      <c r="N4943" s="29" t="s">
        <v>122</v>
      </c>
      <c r="O4943" s="31" t="n">
        <v>46722</v>
      </c>
      <c r="P4943" s="29" t="s">
        <v>123</v>
      </c>
      <c r="Q4943" s="29" t="n">
        <f aca="false">IFERROR(VALUE(L4943),"")</f>
        <v>98</v>
      </c>
      <c r="R4943" s="29" t="n">
        <f aca="true">IF(O4943="","",O4943-TODAY())</f>
        <v>437</v>
      </c>
      <c r="S4943" s="29" t="str">
        <f aca="false">IF(C4943="&lt;&lt; vazio &gt;&gt;","VAZIA",IF(AND(O4943&lt;&gt;"",R4943&lt;0),"VENCIDO",IF(AND(O4943&lt;&gt;"",R4943&lt;=Parametros!$B$10),"PRÓX. VENCIMENTO",IF(F4943="Q","QUALIDADE",IF(F4943="S","BLOQUEADO",IF(F4943="R","RESTRITO/DEVOLUÇÃO",IF(OR(N4943="QUAR",N4943="QRES"),"QUARENTENA",IF(OR(B4943="DESCARTE",B4943="DEVOLUÇÃO"),"DESCARTE/DEVOLUÇÃO",IF(AND(D4943="",K4943&lt;&gt;""),"SEM LOTE",IF(AND(Q4943&lt;&gt;"",Q4943&gt;=Parametros!$B$11),"PARADO/SEM GIRO","OK"))))))))))</f>
        <v>PARADO/SEM GIRO</v>
      </c>
      <c r="T4943" s="29" t="n">
        <f aca="false">IF(AND($S4943="PARADO/SEM GIRO",$K4943="KG",OR(Painel!$B$5="(Todos)",A4943=Painel!$B$5)*OR(Painel!$E$5="(Todos)",P4943=Painel!$E$5)),$J4943+ROW()/10000000,"")</f>
        <v>800.0004943</v>
      </c>
      <c r="U4943" s="29" t="str">
        <f aca="false">IF(AND($S4943="VENCIDO",$K4943="KG",OR(Painel!$B$5="(Todos)",A4943=Painel!$B$5)*OR(Painel!$E$5="(Todos)",P4943=Painel!$E$5)),$J4943+ROW()/10000000,"")</f>
        <v/>
      </c>
    </row>
    <row r="4944" customFormat="false" ht="15" hidden="false" customHeight="false" outlineLevel="0" collapsed="false">
      <c r="A4944" s="29" t="s">
        <v>52</v>
      </c>
      <c r="B4944" s="29" t="s">
        <v>9148</v>
      </c>
      <c r="C4944" s="29" t="s">
        <v>115</v>
      </c>
      <c r="D4944" s="29"/>
      <c r="E4944" s="29" t="n">
        <v>0</v>
      </c>
      <c r="F4944" s="29"/>
      <c r="G4944" s="29"/>
      <c r="H4944" s="30" t="n">
        <v>0</v>
      </c>
      <c r="I4944" s="29"/>
      <c r="J4944" s="30" t="n">
        <v>0</v>
      </c>
      <c r="K4944" s="29"/>
      <c r="L4944" s="29" t="s">
        <v>116</v>
      </c>
      <c r="M4944" s="29"/>
      <c r="N4944" s="29"/>
      <c r="O4944" s="29"/>
      <c r="P4944" s="29"/>
      <c r="Q4944" s="29" t="n">
        <f aca="false">IFERROR(VALUE(L4944),"")</f>
        <v>0</v>
      </c>
      <c r="R4944" s="29" t="str">
        <f aca="true">IF(O4944="","",O4944-TODAY())</f>
        <v/>
      </c>
      <c r="S4944" s="29" t="str">
        <f aca="false">IF(C4944="&lt;&lt; vazio &gt;&gt;","VAZIA",IF(AND(O4944&lt;&gt;"",R4944&lt;0),"VENCIDO",IF(AND(O4944&lt;&gt;"",R4944&lt;=Parametros!$B$10),"PRÓX. VENCIMENTO",IF(F4944="Q","QUALIDADE",IF(F4944="S","BLOQUEADO",IF(F4944="R","RESTRITO/DEVOLUÇÃO",IF(OR(N4944="QUAR",N4944="QRES"),"QUARENTENA",IF(OR(B4944="DESCARTE",B4944="DEVOLUÇÃO"),"DESCARTE/DEVOLUÇÃO",IF(AND(D4944="",K4944&lt;&gt;""),"SEM LOTE",IF(AND(Q4944&lt;&gt;"",Q4944&gt;=Parametros!$B$11),"PARADO/SEM GIRO","OK"))))))))))</f>
        <v>VAZIA</v>
      </c>
      <c r="T4944" s="29" t="str">
        <f aca="false">IF(AND($S4944="PARADO/SEM GIRO",$K4944="KG",OR(Painel!$B$5="(Todos)",A4944=Painel!$B$5)*OR(Painel!$E$5="(Todos)",P4944=Painel!$E$5)),$J4944+ROW()/10000000,"")</f>
        <v/>
      </c>
      <c r="U4944" s="29" t="str">
        <f aca="false">IF(AND($S4944="VENCIDO",$K4944="KG",OR(Painel!$B$5="(Todos)",A4944=Painel!$B$5)*OR(Painel!$E$5="(Todos)",P4944=Painel!$E$5)),$J4944+ROW()/10000000,"")</f>
        <v/>
      </c>
    </row>
    <row r="4945" customFormat="false" ht="15" hidden="false" customHeight="false" outlineLevel="0" collapsed="false">
      <c r="A4945" s="29" t="s">
        <v>52</v>
      </c>
      <c r="B4945" s="29" t="s">
        <v>9149</v>
      </c>
      <c r="C4945" s="29" t="s">
        <v>4484</v>
      </c>
      <c r="D4945" s="29" t="s">
        <v>8828</v>
      </c>
      <c r="E4945" s="29" t="n">
        <v>1</v>
      </c>
      <c r="F4945" s="29"/>
      <c r="G4945" s="29" t="s">
        <v>9150</v>
      </c>
      <c r="H4945" s="30" t="n">
        <v>470</v>
      </c>
      <c r="I4945" s="31" t="n">
        <v>45986</v>
      </c>
      <c r="J4945" s="30" t="n">
        <v>470</v>
      </c>
      <c r="K4945" s="29" t="s">
        <v>120</v>
      </c>
      <c r="L4945" s="29" t="s">
        <v>9151</v>
      </c>
      <c r="M4945" s="29"/>
      <c r="N4945" s="29" t="s">
        <v>122</v>
      </c>
      <c r="O4945" s="31" t="n">
        <v>46548</v>
      </c>
      <c r="P4945" s="29" t="s">
        <v>123</v>
      </c>
      <c r="Q4945" s="29" t="n">
        <f aca="false">IFERROR(VALUE(L4945),"")</f>
        <v>299</v>
      </c>
      <c r="R4945" s="29" t="n">
        <f aca="true">IF(O4945="","",O4945-TODAY())</f>
        <v>263</v>
      </c>
      <c r="S4945" s="29" t="str">
        <f aca="false">IF(C4945="&lt;&lt; vazio &gt;&gt;","VAZIA",IF(AND(O4945&lt;&gt;"",R4945&lt;0),"VENCIDO",IF(AND(O4945&lt;&gt;"",R4945&lt;=Parametros!$B$10),"PRÓX. VENCIMENTO",IF(F4945="Q","QUALIDADE",IF(F4945="S","BLOQUEADO",IF(F4945="R","RESTRITO/DEVOLUÇÃO",IF(OR(N4945="QUAR",N4945="QRES"),"QUARENTENA",IF(OR(B4945="DESCARTE",B4945="DEVOLUÇÃO"),"DESCARTE/DEVOLUÇÃO",IF(AND(D4945="",K4945&lt;&gt;""),"SEM LOTE",IF(AND(Q4945&lt;&gt;"",Q4945&gt;=Parametros!$B$11),"PARADO/SEM GIRO","OK"))))))))))</f>
        <v>PARADO/SEM GIRO</v>
      </c>
      <c r="T4945" s="29" t="n">
        <f aca="false">IF(AND($S4945="PARADO/SEM GIRO",$K4945="KG",OR(Painel!$B$5="(Todos)",A4945=Painel!$B$5)*OR(Painel!$E$5="(Todos)",P4945=Painel!$E$5)),$J4945+ROW()/10000000,"")</f>
        <v>470.0004945</v>
      </c>
      <c r="U4945" s="29" t="str">
        <f aca="false">IF(AND($S4945="VENCIDO",$K4945="KG",OR(Painel!$B$5="(Todos)",A4945=Painel!$B$5)*OR(Painel!$E$5="(Todos)",P4945=Painel!$E$5)),$J4945+ROW()/10000000,"")</f>
        <v/>
      </c>
    </row>
    <row r="4946" customFormat="false" ht="15" hidden="false" customHeight="false" outlineLevel="0" collapsed="false">
      <c r="A4946" s="29" t="s">
        <v>52</v>
      </c>
      <c r="B4946" s="29" t="s">
        <v>9152</v>
      </c>
      <c r="C4946" s="29" t="s">
        <v>115</v>
      </c>
      <c r="D4946" s="29"/>
      <c r="E4946" s="29" t="n">
        <v>0</v>
      </c>
      <c r="F4946" s="29"/>
      <c r="G4946" s="29"/>
      <c r="H4946" s="30" t="n">
        <v>0</v>
      </c>
      <c r="I4946" s="29"/>
      <c r="J4946" s="30" t="n">
        <v>0</v>
      </c>
      <c r="K4946" s="29"/>
      <c r="L4946" s="29" t="s">
        <v>116</v>
      </c>
      <c r="M4946" s="29"/>
      <c r="N4946" s="29"/>
      <c r="O4946" s="29"/>
      <c r="P4946" s="29"/>
      <c r="Q4946" s="29" t="n">
        <f aca="false">IFERROR(VALUE(L4946),"")</f>
        <v>0</v>
      </c>
      <c r="R4946" s="29" t="str">
        <f aca="true">IF(O4946="","",O4946-TODAY())</f>
        <v/>
      </c>
      <c r="S4946" s="29" t="str">
        <f aca="false">IF(C4946="&lt;&lt; vazio &gt;&gt;","VAZIA",IF(AND(O4946&lt;&gt;"",R4946&lt;0),"VENCIDO",IF(AND(O4946&lt;&gt;"",R4946&lt;=Parametros!$B$10),"PRÓX. VENCIMENTO",IF(F4946="Q","QUALIDADE",IF(F4946="S","BLOQUEADO",IF(F4946="R","RESTRITO/DEVOLUÇÃO",IF(OR(N4946="QUAR",N4946="QRES"),"QUARENTENA",IF(OR(B4946="DESCARTE",B4946="DEVOLUÇÃO"),"DESCARTE/DEVOLUÇÃO",IF(AND(D4946="",K4946&lt;&gt;""),"SEM LOTE",IF(AND(Q4946&lt;&gt;"",Q4946&gt;=Parametros!$B$11),"PARADO/SEM GIRO","OK"))))))))))</f>
        <v>VAZIA</v>
      </c>
      <c r="T4946" s="29" t="str">
        <f aca="false">IF(AND($S4946="PARADO/SEM GIRO",$K4946="KG",OR(Painel!$B$5="(Todos)",A4946=Painel!$B$5)*OR(Painel!$E$5="(Todos)",P4946=Painel!$E$5)),$J4946+ROW()/10000000,"")</f>
        <v/>
      </c>
      <c r="U4946" s="29" t="str">
        <f aca="false">IF(AND($S4946="VENCIDO",$K4946="KG",OR(Painel!$B$5="(Todos)",A4946=Painel!$B$5)*OR(Painel!$E$5="(Todos)",P4946=Painel!$E$5)),$J4946+ROW()/10000000,"")</f>
        <v/>
      </c>
    </row>
    <row r="4947" customFormat="false" ht="15" hidden="false" customHeight="false" outlineLevel="0" collapsed="false">
      <c r="A4947" s="29" t="s">
        <v>52</v>
      </c>
      <c r="B4947" s="29" t="s">
        <v>9153</v>
      </c>
      <c r="C4947" s="29" t="s">
        <v>115</v>
      </c>
      <c r="D4947" s="29"/>
      <c r="E4947" s="29" t="n">
        <v>0</v>
      </c>
      <c r="F4947" s="29"/>
      <c r="G4947" s="29"/>
      <c r="H4947" s="30" t="n">
        <v>0</v>
      </c>
      <c r="I4947" s="29"/>
      <c r="J4947" s="30" t="n">
        <v>0</v>
      </c>
      <c r="K4947" s="29"/>
      <c r="L4947" s="29" t="s">
        <v>116</v>
      </c>
      <c r="M4947" s="29"/>
      <c r="N4947" s="29"/>
      <c r="O4947" s="29"/>
      <c r="P4947" s="29"/>
      <c r="Q4947" s="29" t="n">
        <f aca="false">IFERROR(VALUE(L4947),"")</f>
        <v>0</v>
      </c>
      <c r="R4947" s="29" t="str">
        <f aca="true">IF(O4947="","",O4947-TODAY())</f>
        <v/>
      </c>
      <c r="S4947" s="29" t="str">
        <f aca="false">IF(C4947="&lt;&lt; vazio &gt;&gt;","VAZIA",IF(AND(O4947&lt;&gt;"",R4947&lt;0),"VENCIDO",IF(AND(O4947&lt;&gt;"",R4947&lt;=Parametros!$B$10),"PRÓX. VENCIMENTO",IF(F4947="Q","QUALIDADE",IF(F4947="S","BLOQUEADO",IF(F4947="R","RESTRITO/DEVOLUÇÃO",IF(OR(N4947="QUAR",N4947="QRES"),"QUARENTENA",IF(OR(B4947="DESCARTE",B4947="DEVOLUÇÃO"),"DESCARTE/DEVOLUÇÃO",IF(AND(D4947="",K4947&lt;&gt;""),"SEM LOTE",IF(AND(Q4947&lt;&gt;"",Q4947&gt;=Parametros!$B$11),"PARADO/SEM GIRO","OK"))))))))))</f>
        <v>VAZIA</v>
      </c>
      <c r="T4947" s="29" t="str">
        <f aca="false">IF(AND($S4947="PARADO/SEM GIRO",$K4947="KG",OR(Painel!$B$5="(Todos)",A4947=Painel!$B$5)*OR(Painel!$E$5="(Todos)",P4947=Painel!$E$5)),$J4947+ROW()/10000000,"")</f>
        <v/>
      </c>
      <c r="U4947" s="29" t="str">
        <f aca="false">IF(AND($S4947="VENCIDO",$K4947="KG",OR(Painel!$B$5="(Todos)",A4947=Painel!$B$5)*OR(Painel!$E$5="(Todos)",P4947=Painel!$E$5)),$J4947+ROW()/10000000,"")</f>
        <v/>
      </c>
    </row>
    <row r="4948" customFormat="false" ht="15" hidden="false" customHeight="false" outlineLevel="0" collapsed="false">
      <c r="A4948" s="29" t="s">
        <v>52</v>
      </c>
      <c r="B4948" s="29" t="s">
        <v>9154</v>
      </c>
      <c r="C4948" s="29" t="s">
        <v>437</v>
      </c>
      <c r="D4948" s="29" t="s">
        <v>438</v>
      </c>
      <c r="E4948" s="29" t="n">
        <v>1</v>
      </c>
      <c r="F4948" s="29"/>
      <c r="G4948" s="29" t="s">
        <v>9155</v>
      </c>
      <c r="H4948" s="30" t="n">
        <v>727.2</v>
      </c>
      <c r="I4948" s="31" t="n">
        <v>46254</v>
      </c>
      <c r="J4948" s="30" t="n">
        <v>727.2</v>
      </c>
      <c r="K4948" s="29" t="s">
        <v>120</v>
      </c>
      <c r="L4948" s="29" t="s">
        <v>1458</v>
      </c>
      <c r="M4948" s="29"/>
      <c r="N4948" s="29" t="s">
        <v>122</v>
      </c>
      <c r="O4948" s="31" t="n">
        <v>46797</v>
      </c>
      <c r="P4948" s="29" t="s">
        <v>123</v>
      </c>
      <c r="Q4948" s="29" t="n">
        <f aca="false">IFERROR(VALUE(L4948),"")</f>
        <v>31</v>
      </c>
      <c r="R4948" s="29" t="n">
        <f aca="true">IF(O4948="","",O4948-TODAY())</f>
        <v>512</v>
      </c>
      <c r="S4948" s="29" t="str">
        <f aca="false">IF(C4948="&lt;&lt; vazio &gt;&gt;","VAZIA",IF(AND(O4948&lt;&gt;"",R4948&lt;0),"VENCIDO",IF(AND(O4948&lt;&gt;"",R4948&lt;=Parametros!$B$10),"PRÓX. VENCIMENTO",IF(F4948="Q","QUALIDADE",IF(F4948="S","BLOQUEADO",IF(F4948="R","RESTRITO/DEVOLUÇÃO",IF(OR(N4948="QUAR",N4948="QRES"),"QUARENTENA",IF(OR(B4948="DESCARTE",B4948="DEVOLUÇÃO"),"DESCARTE/DEVOLUÇÃO",IF(AND(D4948="",K4948&lt;&gt;""),"SEM LOTE",IF(AND(Q4948&lt;&gt;"",Q4948&gt;=Parametros!$B$11),"PARADO/SEM GIRO","OK"))))))))))</f>
        <v>OK</v>
      </c>
      <c r="T4948" s="29" t="str">
        <f aca="false">IF(AND($S4948="PARADO/SEM GIRO",$K4948="KG",OR(Painel!$B$5="(Todos)",A4948=Painel!$B$5)*OR(Painel!$E$5="(Todos)",P4948=Painel!$E$5)),$J4948+ROW()/10000000,"")</f>
        <v/>
      </c>
      <c r="U4948" s="29" t="str">
        <f aca="false">IF(AND($S4948="VENCIDO",$K4948="KG",OR(Painel!$B$5="(Todos)",A4948=Painel!$B$5)*OR(Painel!$E$5="(Todos)",P4948=Painel!$E$5)),$J4948+ROW()/10000000,"")</f>
        <v/>
      </c>
    </row>
    <row r="4949" customFormat="false" ht="15" hidden="false" customHeight="false" outlineLevel="0" collapsed="false">
      <c r="A4949" s="29" t="s">
        <v>52</v>
      </c>
      <c r="B4949" s="29" t="s">
        <v>9156</v>
      </c>
      <c r="C4949" s="29" t="s">
        <v>115</v>
      </c>
      <c r="D4949" s="29"/>
      <c r="E4949" s="29" t="n">
        <v>0</v>
      </c>
      <c r="F4949" s="29"/>
      <c r="G4949" s="29"/>
      <c r="H4949" s="30" t="n">
        <v>0</v>
      </c>
      <c r="I4949" s="29"/>
      <c r="J4949" s="30" t="n">
        <v>0</v>
      </c>
      <c r="K4949" s="29"/>
      <c r="L4949" s="29" t="s">
        <v>116</v>
      </c>
      <c r="M4949" s="29"/>
      <c r="N4949" s="29"/>
      <c r="O4949" s="29"/>
      <c r="P4949" s="29"/>
      <c r="Q4949" s="29" t="n">
        <f aca="false">IFERROR(VALUE(L4949),"")</f>
        <v>0</v>
      </c>
      <c r="R4949" s="29" t="str">
        <f aca="true">IF(O4949="","",O4949-TODAY())</f>
        <v/>
      </c>
      <c r="S4949" s="29" t="str">
        <f aca="false">IF(C4949="&lt;&lt; vazio &gt;&gt;","VAZIA",IF(AND(O4949&lt;&gt;"",R4949&lt;0),"VENCIDO",IF(AND(O4949&lt;&gt;"",R4949&lt;=Parametros!$B$10),"PRÓX. VENCIMENTO",IF(F4949="Q","QUALIDADE",IF(F4949="S","BLOQUEADO",IF(F4949="R","RESTRITO/DEVOLUÇÃO",IF(OR(N4949="QUAR",N4949="QRES"),"QUARENTENA",IF(OR(B4949="DESCARTE",B4949="DEVOLUÇÃO"),"DESCARTE/DEVOLUÇÃO",IF(AND(D4949="",K4949&lt;&gt;""),"SEM LOTE",IF(AND(Q4949&lt;&gt;"",Q4949&gt;=Parametros!$B$11),"PARADO/SEM GIRO","OK"))))))))))</f>
        <v>VAZIA</v>
      </c>
      <c r="T4949" s="29" t="str">
        <f aca="false">IF(AND($S4949="PARADO/SEM GIRO",$K4949="KG",OR(Painel!$B$5="(Todos)",A4949=Painel!$B$5)*OR(Painel!$E$5="(Todos)",P4949=Painel!$E$5)),$J4949+ROW()/10000000,"")</f>
        <v/>
      </c>
      <c r="U4949" s="29" t="str">
        <f aca="false">IF(AND($S4949="VENCIDO",$K4949="KG",OR(Painel!$B$5="(Todos)",A4949=Painel!$B$5)*OR(Painel!$E$5="(Todos)",P4949=Painel!$E$5)),$J4949+ROW()/10000000,"")</f>
        <v/>
      </c>
    </row>
    <row r="4950" customFormat="false" ht="15" hidden="false" customHeight="false" outlineLevel="0" collapsed="false">
      <c r="A4950" s="29" t="s">
        <v>52</v>
      </c>
      <c r="B4950" s="29" t="s">
        <v>9157</v>
      </c>
      <c r="C4950" s="29" t="s">
        <v>115</v>
      </c>
      <c r="D4950" s="29"/>
      <c r="E4950" s="29" t="n">
        <v>0</v>
      </c>
      <c r="F4950" s="29"/>
      <c r="G4950" s="29"/>
      <c r="H4950" s="30" t="n">
        <v>0</v>
      </c>
      <c r="I4950" s="29"/>
      <c r="J4950" s="30" t="n">
        <v>0</v>
      </c>
      <c r="K4950" s="29"/>
      <c r="L4950" s="29" t="s">
        <v>116</v>
      </c>
      <c r="M4950" s="29"/>
      <c r="N4950" s="29"/>
      <c r="O4950" s="29"/>
      <c r="P4950" s="29"/>
      <c r="Q4950" s="29" t="n">
        <f aca="false">IFERROR(VALUE(L4950),"")</f>
        <v>0</v>
      </c>
      <c r="R4950" s="29" t="str">
        <f aca="true">IF(O4950="","",O4950-TODAY())</f>
        <v/>
      </c>
      <c r="S4950" s="29" t="str">
        <f aca="false">IF(C4950="&lt;&lt; vazio &gt;&gt;","VAZIA",IF(AND(O4950&lt;&gt;"",R4950&lt;0),"VENCIDO",IF(AND(O4950&lt;&gt;"",R4950&lt;=Parametros!$B$10),"PRÓX. VENCIMENTO",IF(F4950="Q","QUALIDADE",IF(F4950="S","BLOQUEADO",IF(F4950="R","RESTRITO/DEVOLUÇÃO",IF(OR(N4950="QUAR",N4950="QRES"),"QUARENTENA",IF(OR(B4950="DESCARTE",B4950="DEVOLUÇÃO"),"DESCARTE/DEVOLUÇÃO",IF(AND(D4950="",K4950&lt;&gt;""),"SEM LOTE",IF(AND(Q4950&lt;&gt;"",Q4950&gt;=Parametros!$B$11),"PARADO/SEM GIRO","OK"))))))))))</f>
        <v>VAZIA</v>
      </c>
      <c r="T4950" s="29" t="str">
        <f aca="false">IF(AND($S4950="PARADO/SEM GIRO",$K4950="KG",OR(Painel!$B$5="(Todos)",A4950=Painel!$B$5)*OR(Painel!$E$5="(Todos)",P4950=Painel!$E$5)),$J4950+ROW()/10000000,"")</f>
        <v/>
      </c>
      <c r="U4950" s="29" t="str">
        <f aca="false">IF(AND($S4950="VENCIDO",$K4950="KG",OR(Painel!$B$5="(Todos)",A4950=Painel!$B$5)*OR(Painel!$E$5="(Todos)",P4950=Painel!$E$5)),$J4950+ROW()/10000000,"")</f>
        <v/>
      </c>
    </row>
    <row r="4951" customFormat="false" ht="15" hidden="false" customHeight="false" outlineLevel="0" collapsed="false">
      <c r="A4951" s="29" t="s">
        <v>52</v>
      </c>
      <c r="B4951" s="29" t="s">
        <v>9158</v>
      </c>
      <c r="C4951" s="29" t="s">
        <v>556</v>
      </c>
      <c r="D4951" s="29" t="s">
        <v>9159</v>
      </c>
      <c r="E4951" s="29" t="n">
        <v>1</v>
      </c>
      <c r="F4951" s="29"/>
      <c r="G4951" s="29" t="s">
        <v>9160</v>
      </c>
      <c r="H4951" s="30" t="n">
        <v>131.2</v>
      </c>
      <c r="I4951" s="31" t="n">
        <v>46262</v>
      </c>
      <c r="J4951" s="30" t="n">
        <v>131.2</v>
      </c>
      <c r="K4951" s="29" t="s">
        <v>120</v>
      </c>
      <c r="L4951" s="29" t="s">
        <v>2312</v>
      </c>
      <c r="M4951" s="29"/>
      <c r="N4951" s="29" t="s">
        <v>122</v>
      </c>
      <c r="O4951" s="31" t="n">
        <v>46790</v>
      </c>
      <c r="P4951" s="29" t="s">
        <v>123</v>
      </c>
      <c r="Q4951" s="29" t="n">
        <f aca="false">IFERROR(VALUE(L4951),"")</f>
        <v>40</v>
      </c>
      <c r="R4951" s="29" t="n">
        <f aca="true">IF(O4951="","",O4951-TODAY())</f>
        <v>505</v>
      </c>
      <c r="S4951" s="29" t="str">
        <f aca="false">IF(C4951="&lt;&lt; vazio &gt;&gt;","VAZIA",IF(AND(O4951&lt;&gt;"",R4951&lt;0),"VENCIDO",IF(AND(O4951&lt;&gt;"",R4951&lt;=Parametros!$B$10),"PRÓX. VENCIMENTO",IF(F4951="Q","QUALIDADE",IF(F4951="S","BLOQUEADO",IF(F4951="R","RESTRITO/DEVOLUÇÃO",IF(OR(N4951="QUAR",N4951="QRES"),"QUARENTENA",IF(OR(B4951="DESCARTE",B4951="DEVOLUÇÃO"),"DESCARTE/DEVOLUÇÃO",IF(AND(D4951="",K4951&lt;&gt;""),"SEM LOTE",IF(AND(Q4951&lt;&gt;"",Q4951&gt;=Parametros!$B$11),"PARADO/SEM GIRO","OK"))))))))))</f>
        <v>OK</v>
      </c>
      <c r="T4951" s="29" t="str">
        <f aca="false">IF(AND($S4951="PARADO/SEM GIRO",$K4951="KG",OR(Painel!$B$5="(Todos)",A4951=Painel!$B$5)*OR(Painel!$E$5="(Todos)",P4951=Painel!$E$5)),$J4951+ROW()/10000000,"")</f>
        <v/>
      </c>
      <c r="U4951" s="29" t="str">
        <f aca="false">IF(AND($S4951="VENCIDO",$K4951="KG",OR(Painel!$B$5="(Todos)",A4951=Painel!$B$5)*OR(Painel!$E$5="(Todos)",P4951=Painel!$E$5)),$J4951+ROW()/10000000,"")</f>
        <v/>
      </c>
    </row>
    <row r="4952" customFormat="false" ht="15" hidden="false" customHeight="false" outlineLevel="0" collapsed="false">
      <c r="A4952" s="29" t="s">
        <v>52</v>
      </c>
      <c r="B4952" s="29" t="s">
        <v>9161</v>
      </c>
      <c r="C4952" s="29" t="s">
        <v>691</v>
      </c>
      <c r="D4952" s="29" t="s">
        <v>9162</v>
      </c>
      <c r="E4952" s="29" t="n">
        <v>1</v>
      </c>
      <c r="F4952" s="29"/>
      <c r="G4952" s="29" t="s">
        <v>9163</v>
      </c>
      <c r="H4952" s="30" t="n">
        <v>1030</v>
      </c>
      <c r="I4952" s="31" t="n">
        <v>46267</v>
      </c>
      <c r="J4952" s="30" t="n">
        <v>1030</v>
      </c>
      <c r="K4952" s="29" t="s">
        <v>120</v>
      </c>
      <c r="L4952" s="29" t="s">
        <v>2513</v>
      </c>
      <c r="M4952" s="29"/>
      <c r="N4952" s="29" t="s">
        <v>122</v>
      </c>
      <c r="O4952" s="31" t="n">
        <v>46462</v>
      </c>
      <c r="P4952" s="29" t="s">
        <v>123</v>
      </c>
      <c r="Q4952" s="29" t="n">
        <f aca="false">IFERROR(VALUE(L4952),"")</f>
        <v>18</v>
      </c>
      <c r="R4952" s="29" t="n">
        <f aca="true">IF(O4952="","",O4952-TODAY())</f>
        <v>177</v>
      </c>
      <c r="S4952" s="29" t="str">
        <f aca="false">IF(C4952="&lt;&lt; vazio &gt;&gt;","VAZIA",IF(AND(O4952&lt;&gt;"",R4952&lt;0),"VENCIDO",IF(AND(O4952&lt;&gt;"",R4952&lt;=Parametros!$B$10),"PRÓX. VENCIMENTO",IF(F4952="Q","QUALIDADE",IF(F4952="S","BLOQUEADO",IF(F4952="R","RESTRITO/DEVOLUÇÃO",IF(OR(N4952="QUAR",N4952="QRES"),"QUARENTENA",IF(OR(B4952="DESCARTE",B4952="DEVOLUÇÃO"),"DESCARTE/DEVOLUÇÃO",IF(AND(D4952="",K4952&lt;&gt;""),"SEM LOTE",IF(AND(Q4952&lt;&gt;"",Q4952&gt;=Parametros!$B$11),"PARADO/SEM GIRO","OK"))))))))))</f>
        <v>OK</v>
      </c>
      <c r="T4952" s="29" t="str">
        <f aca="false">IF(AND($S4952="PARADO/SEM GIRO",$K4952="KG",OR(Painel!$B$5="(Todos)",A4952=Painel!$B$5)*OR(Painel!$E$5="(Todos)",P4952=Painel!$E$5)),$J4952+ROW()/10000000,"")</f>
        <v/>
      </c>
      <c r="U4952" s="29" t="str">
        <f aca="false">IF(AND($S4952="VENCIDO",$K4952="KG",OR(Painel!$B$5="(Todos)",A4952=Painel!$B$5)*OR(Painel!$E$5="(Todos)",P4952=Painel!$E$5)),$J4952+ROW()/10000000,"")</f>
        <v/>
      </c>
    </row>
    <row r="4953" customFormat="false" ht="15" hidden="false" customHeight="false" outlineLevel="0" collapsed="false">
      <c r="A4953" s="29" t="s">
        <v>52</v>
      </c>
      <c r="B4953" s="29" t="s">
        <v>9164</v>
      </c>
      <c r="C4953" s="29" t="s">
        <v>115</v>
      </c>
      <c r="D4953" s="29"/>
      <c r="E4953" s="29" t="n">
        <v>0</v>
      </c>
      <c r="F4953" s="29"/>
      <c r="G4953" s="29"/>
      <c r="H4953" s="30" t="n">
        <v>0</v>
      </c>
      <c r="I4953" s="29"/>
      <c r="J4953" s="30" t="n">
        <v>0</v>
      </c>
      <c r="K4953" s="29"/>
      <c r="L4953" s="29" t="s">
        <v>116</v>
      </c>
      <c r="M4953" s="29"/>
      <c r="N4953" s="29"/>
      <c r="O4953" s="29"/>
      <c r="P4953" s="29"/>
      <c r="Q4953" s="29" t="n">
        <f aca="false">IFERROR(VALUE(L4953),"")</f>
        <v>0</v>
      </c>
      <c r="R4953" s="29" t="str">
        <f aca="true">IF(O4953="","",O4953-TODAY())</f>
        <v/>
      </c>
      <c r="S4953" s="29" t="str">
        <f aca="false">IF(C4953="&lt;&lt; vazio &gt;&gt;","VAZIA",IF(AND(O4953&lt;&gt;"",R4953&lt;0),"VENCIDO",IF(AND(O4953&lt;&gt;"",R4953&lt;=Parametros!$B$10),"PRÓX. VENCIMENTO",IF(F4953="Q","QUALIDADE",IF(F4953="S","BLOQUEADO",IF(F4953="R","RESTRITO/DEVOLUÇÃO",IF(OR(N4953="QUAR",N4953="QRES"),"QUARENTENA",IF(OR(B4953="DESCARTE",B4953="DEVOLUÇÃO"),"DESCARTE/DEVOLUÇÃO",IF(AND(D4953="",K4953&lt;&gt;""),"SEM LOTE",IF(AND(Q4953&lt;&gt;"",Q4953&gt;=Parametros!$B$11),"PARADO/SEM GIRO","OK"))))))))))</f>
        <v>VAZIA</v>
      </c>
      <c r="T4953" s="29" t="str">
        <f aca="false">IF(AND($S4953="PARADO/SEM GIRO",$K4953="KG",OR(Painel!$B$5="(Todos)",A4953=Painel!$B$5)*OR(Painel!$E$5="(Todos)",P4953=Painel!$E$5)),$J4953+ROW()/10000000,"")</f>
        <v/>
      </c>
      <c r="U4953" s="29" t="str">
        <f aca="false">IF(AND($S4953="VENCIDO",$K4953="KG",OR(Painel!$B$5="(Todos)",A4953=Painel!$B$5)*OR(Painel!$E$5="(Todos)",P4953=Painel!$E$5)),$J4953+ROW()/10000000,"")</f>
        <v/>
      </c>
    </row>
    <row r="4954" customFormat="false" ht="15" hidden="false" customHeight="false" outlineLevel="0" collapsed="false">
      <c r="A4954" s="29" t="s">
        <v>52</v>
      </c>
      <c r="B4954" s="29" t="s">
        <v>9165</v>
      </c>
      <c r="C4954" s="29" t="s">
        <v>131</v>
      </c>
      <c r="D4954" s="29" t="s">
        <v>9166</v>
      </c>
      <c r="E4954" s="29" t="n">
        <v>1</v>
      </c>
      <c r="F4954" s="29"/>
      <c r="G4954" s="29" t="s">
        <v>9167</v>
      </c>
      <c r="H4954" s="30" t="n">
        <v>50.5</v>
      </c>
      <c r="I4954" s="31" t="n">
        <v>46256</v>
      </c>
      <c r="J4954" s="30" t="n">
        <v>50.5</v>
      </c>
      <c r="K4954" s="29" t="s">
        <v>120</v>
      </c>
      <c r="L4954" s="29" t="s">
        <v>694</v>
      </c>
      <c r="M4954" s="29"/>
      <c r="N4954" s="29" t="s">
        <v>122</v>
      </c>
      <c r="O4954" s="31" t="n">
        <v>46592</v>
      </c>
      <c r="P4954" s="29" t="s">
        <v>123</v>
      </c>
      <c r="Q4954" s="29" t="n">
        <f aca="false">IFERROR(VALUE(L4954),"")</f>
        <v>50</v>
      </c>
      <c r="R4954" s="29" t="n">
        <f aca="true">IF(O4954="","",O4954-TODAY())</f>
        <v>307</v>
      </c>
      <c r="S4954" s="29" t="str">
        <f aca="false">IF(C4954="&lt;&lt; vazio &gt;&gt;","VAZIA",IF(AND(O4954&lt;&gt;"",R4954&lt;0),"VENCIDO",IF(AND(O4954&lt;&gt;"",R4954&lt;=Parametros!$B$10),"PRÓX. VENCIMENTO",IF(F4954="Q","QUALIDADE",IF(F4954="S","BLOQUEADO",IF(F4954="R","RESTRITO/DEVOLUÇÃO",IF(OR(N4954="QUAR",N4954="QRES"),"QUARENTENA",IF(OR(B4954="DESCARTE",B4954="DEVOLUÇÃO"),"DESCARTE/DEVOLUÇÃO",IF(AND(D4954="",K4954&lt;&gt;""),"SEM LOTE",IF(AND(Q4954&lt;&gt;"",Q4954&gt;=Parametros!$B$11),"PARADO/SEM GIRO","OK"))))))))))</f>
        <v>OK</v>
      </c>
      <c r="T4954" s="29" t="str">
        <f aca="false">IF(AND($S4954="PARADO/SEM GIRO",$K4954="KG",OR(Painel!$B$5="(Todos)",A4954=Painel!$B$5)*OR(Painel!$E$5="(Todos)",P4954=Painel!$E$5)),$J4954+ROW()/10000000,"")</f>
        <v/>
      </c>
      <c r="U4954" s="29" t="str">
        <f aca="false">IF(AND($S4954="VENCIDO",$K4954="KG",OR(Painel!$B$5="(Todos)",A4954=Painel!$B$5)*OR(Painel!$E$5="(Todos)",P4954=Painel!$E$5)),$J4954+ROW()/10000000,"")</f>
        <v/>
      </c>
    </row>
    <row r="4955" customFormat="false" ht="15" hidden="false" customHeight="false" outlineLevel="0" collapsed="false">
      <c r="A4955" s="29" t="s">
        <v>52</v>
      </c>
      <c r="B4955" s="29" t="s">
        <v>9168</v>
      </c>
      <c r="C4955" s="29" t="s">
        <v>161</v>
      </c>
      <c r="D4955" s="29" t="s">
        <v>8317</v>
      </c>
      <c r="E4955" s="29" t="n">
        <v>1</v>
      </c>
      <c r="F4955" s="29"/>
      <c r="G4955" s="29" t="s">
        <v>9169</v>
      </c>
      <c r="H4955" s="30" t="n">
        <v>999.9</v>
      </c>
      <c r="I4955" s="31" t="n">
        <v>46198</v>
      </c>
      <c r="J4955" s="30" t="n">
        <v>999.9</v>
      </c>
      <c r="K4955" s="29" t="s">
        <v>120</v>
      </c>
      <c r="L4955" s="29" t="s">
        <v>2566</v>
      </c>
      <c r="M4955" s="29"/>
      <c r="N4955" s="29" t="s">
        <v>122</v>
      </c>
      <c r="O4955" s="31" t="n">
        <v>46742</v>
      </c>
      <c r="P4955" s="29" t="s">
        <v>123</v>
      </c>
      <c r="Q4955" s="29" t="n">
        <f aca="false">IFERROR(VALUE(L4955),"")</f>
        <v>87</v>
      </c>
      <c r="R4955" s="29" t="n">
        <f aca="true">IF(O4955="","",O4955-TODAY())</f>
        <v>457</v>
      </c>
      <c r="S4955" s="29" t="str">
        <f aca="false">IF(C4955="&lt;&lt; vazio &gt;&gt;","VAZIA",IF(AND(O4955&lt;&gt;"",R4955&lt;0),"VENCIDO",IF(AND(O4955&lt;&gt;"",R4955&lt;=Parametros!$B$10),"PRÓX. VENCIMENTO",IF(F4955="Q","QUALIDADE",IF(F4955="S","BLOQUEADO",IF(F4955="R","RESTRITO/DEVOLUÇÃO",IF(OR(N4955="QUAR",N4955="QRES"),"QUARENTENA",IF(OR(B4955="DESCARTE",B4955="DEVOLUÇÃO"),"DESCARTE/DEVOLUÇÃO",IF(AND(D4955="",K4955&lt;&gt;""),"SEM LOTE",IF(AND(Q4955&lt;&gt;"",Q4955&gt;=Parametros!$B$11),"PARADO/SEM GIRO","OK"))))))))))</f>
        <v>OK</v>
      </c>
      <c r="T4955" s="29" t="str">
        <f aca="false">IF(AND($S4955="PARADO/SEM GIRO",$K4955="KG",OR(Painel!$B$5="(Todos)",A4955=Painel!$B$5)*OR(Painel!$E$5="(Todos)",P4955=Painel!$E$5)),$J4955+ROW()/10000000,"")</f>
        <v/>
      </c>
      <c r="U4955" s="29" t="str">
        <f aca="false">IF(AND($S4955="VENCIDO",$K4955="KG",OR(Painel!$B$5="(Todos)",A4955=Painel!$B$5)*OR(Painel!$E$5="(Todos)",P4955=Painel!$E$5)),$J4955+ROW()/10000000,"")</f>
        <v/>
      </c>
    </row>
    <row r="4956" customFormat="false" ht="15" hidden="false" customHeight="false" outlineLevel="0" collapsed="false">
      <c r="A4956" s="29" t="s">
        <v>52</v>
      </c>
      <c r="B4956" s="29" t="s">
        <v>9170</v>
      </c>
      <c r="C4956" s="29" t="s">
        <v>115</v>
      </c>
      <c r="D4956" s="29"/>
      <c r="E4956" s="29" t="n">
        <v>0</v>
      </c>
      <c r="F4956" s="29"/>
      <c r="G4956" s="29"/>
      <c r="H4956" s="30" t="n">
        <v>0</v>
      </c>
      <c r="I4956" s="29"/>
      <c r="J4956" s="30" t="n">
        <v>0</v>
      </c>
      <c r="K4956" s="29"/>
      <c r="L4956" s="29" t="s">
        <v>116</v>
      </c>
      <c r="M4956" s="29"/>
      <c r="N4956" s="29"/>
      <c r="O4956" s="29"/>
      <c r="P4956" s="29"/>
      <c r="Q4956" s="29" t="n">
        <f aca="false">IFERROR(VALUE(L4956),"")</f>
        <v>0</v>
      </c>
      <c r="R4956" s="29" t="str">
        <f aca="true">IF(O4956="","",O4956-TODAY())</f>
        <v/>
      </c>
      <c r="S4956" s="29" t="str">
        <f aca="false">IF(C4956="&lt;&lt; vazio &gt;&gt;","VAZIA",IF(AND(O4956&lt;&gt;"",R4956&lt;0),"VENCIDO",IF(AND(O4956&lt;&gt;"",R4956&lt;=Parametros!$B$10),"PRÓX. VENCIMENTO",IF(F4956="Q","QUALIDADE",IF(F4956="S","BLOQUEADO",IF(F4956="R","RESTRITO/DEVOLUÇÃO",IF(OR(N4956="QUAR",N4956="QRES"),"QUARENTENA",IF(OR(B4956="DESCARTE",B4956="DEVOLUÇÃO"),"DESCARTE/DEVOLUÇÃO",IF(AND(D4956="",K4956&lt;&gt;""),"SEM LOTE",IF(AND(Q4956&lt;&gt;"",Q4956&gt;=Parametros!$B$11),"PARADO/SEM GIRO","OK"))))))))))</f>
        <v>VAZIA</v>
      </c>
      <c r="T4956" s="29" t="str">
        <f aca="false">IF(AND($S4956="PARADO/SEM GIRO",$K4956="KG",OR(Painel!$B$5="(Todos)",A4956=Painel!$B$5)*OR(Painel!$E$5="(Todos)",P4956=Painel!$E$5)),$J4956+ROW()/10000000,"")</f>
        <v/>
      </c>
      <c r="U4956" s="29" t="str">
        <f aca="false">IF(AND($S4956="VENCIDO",$K4956="KG",OR(Painel!$B$5="(Todos)",A4956=Painel!$B$5)*OR(Painel!$E$5="(Todos)",P4956=Painel!$E$5)),$J4956+ROW()/10000000,"")</f>
        <v/>
      </c>
    </row>
    <row r="4957" customFormat="false" ht="15" hidden="false" customHeight="false" outlineLevel="0" collapsed="false">
      <c r="A4957" s="29" t="s">
        <v>52</v>
      </c>
      <c r="B4957" s="29" t="s">
        <v>9171</v>
      </c>
      <c r="C4957" s="29" t="s">
        <v>115</v>
      </c>
      <c r="D4957" s="29"/>
      <c r="E4957" s="29" t="n">
        <v>0</v>
      </c>
      <c r="F4957" s="29"/>
      <c r="G4957" s="29"/>
      <c r="H4957" s="30" t="n">
        <v>0</v>
      </c>
      <c r="I4957" s="29"/>
      <c r="J4957" s="30" t="n">
        <v>0</v>
      </c>
      <c r="K4957" s="29"/>
      <c r="L4957" s="29" t="s">
        <v>116</v>
      </c>
      <c r="M4957" s="29"/>
      <c r="N4957" s="29"/>
      <c r="O4957" s="29"/>
      <c r="P4957" s="29"/>
      <c r="Q4957" s="29" t="n">
        <f aca="false">IFERROR(VALUE(L4957),"")</f>
        <v>0</v>
      </c>
      <c r="R4957" s="29" t="str">
        <f aca="true">IF(O4957="","",O4957-TODAY())</f>
        <v/>
      </c>
      <c r="S4957" s="29" t="str">
        <f aca="false">IF(C4957="&lt;&lt; vazio &gt;&gt;","VAZIA",IF(AND(O4957&lt;&gt;"",R4957&lt;0),"VENCIDO",IF(AND(O4957&lt;&gt;"",R4957&lt;=Parametros!$B$10),"PRÓX. VENCIMENTO",IF(F4957="Q","QUALIDADE",IF(F4957="S","BLOQUEADO",IF(F4957="R","RESTRITO/DEVOLUÇÃO",IF(OR(N4957="QUAR",N4957="QRES"),"QUARENTENA",IF(OR(B4957="DESCARTE",B4957="DEVOLUÇÃO"),"DESCARTE/DEVOLUÇÃO",IF(AND(D4957="",K4957&lt;&gt;""),"SEM LOTE",IF(AND(Q4957&lt;&gt;"",Q4957&gt;=Parametros!$B$11),"PARADO/SEM GIRO","OK"))))))))))</f>
        <v>VAZIA</v>
      </c>
      <c r="T4957" s="29" t="str">
        <f aca="false">IF(AND($S4957="PARADO/SEM GIRO",$K4957="KG",OR(Painel!$B$5="(Todos)",A4957=Painel!$B$5)*OR(Painel!$E$5="(Todos)",P4957=Painel!$E$5)),$J4957+ROW()/10000000,"")</f>
        <v/>
      </c>
      <c r="U4957" s="29" t="str">
        <f aca="false">IF(AND($S4957="VENCIDO",$K4957="KG",OR(Painel!$B$5="(Todos)",A4957=Painel!$B$5)*OR(Painel!$E$5="(Todos)",P4957=Painel!$E$5)),$J4957+ROW()/10000000,"")</f>
        <v/>
      </c>
    </row>
    <row r="4958" customFormat="false" ht="15" hidden="false" customHeight="false" outlineLevel="0" collapsed="false">
      <c r="A4958" s="29" t="s">
        <v>52</v>
      </c>
      <c r="B4958" s="29" t="s">
        <v>9172</v>
      </c>
      <c r="C4958" s="29" t="s">
        <v>2694</v>
      </c>
      <c r="D4958" s="29" t="s">
        <v>2695</v>
      </c>
      <c r="E4958" s="29" t="n">
        <v>1</v>
      </c>
      <c r="F4958" s="29"/>
      <c r="G4958" s="29" t="s">
        <v>9173</v>
      </c>
      <c r="H4958" s="30" t="n">
        <v>60</v>
      </c>
      <c r="I4958" s="31" t="n">
        <v>46181</v>
      </c>
      <c r="J4958" s="30" t="n">
        <v>60</v>
      </c>
      <c r="K4958" s="29" t="s">
        <v>120</v>
      </c>
      <c r="L4958" s="29" t="s">
        <v>8547</v>
      </c>
      <c r="M4958" s="29"/>
      <c r="N4958" s="29" t="s">
        <v>122</v>
      </c>
      <c r="O4958" s="31" t="n">
        <v>46550</v>
      </c>
      <c r="P4958" s="29" t="s">
        <v>123</v>
      </c>
      <c r="Q4958" s="29" t="n">
        <f aca="false">IFERROR(VALUE(L4958),"")</f>
        <v>223</v>
      </c>
      <c r="R4958" s="29" t="n">
        <f aca="true">IF(O4958="","",O4958-TODAY())</f>
        <v>265</v>
      </c>
      <c r="S4958" s="29" t="str">
        <f aca="false">IF(C4958="&lt;&lt; vazio &gt;&gt;","VAZIA",IF(AND(O4958&lt;&gt;"",R4958&lt;0),"VENCIDO",IF(AND(O4958&lt;&gt;"",R4958&lt;=Parametros!$B$10),"PRÓX. VENCIMENTO",IF(F4958="Q","QUALIDADE",IF(F4958="S","BLOQUEADO",IF(F4958="R","RESTRITO/DEVOLUÇÃO",IF(OR(N4958="QUAR",N4958="QRES"),"QUARENTENA",IF(OR(B4958="DESCARTE",B4958="DEVOLUÇÃO"),"DESCARTE/DEVOLUÇÃO",IF(AND(D4958="",K4958&lt;&gt;""),"SEM LOTE",IF(AND(Q4958&lt;&gt;"",Q4958&gt;=Parametros!$B$11),"PARADO/SEM GIRO","OK"))))))))))</f>
        <v>PARADO/SEM GIRO</v>
      </c>
      <c r="T4958" s="29" t="n">
        <f aca="false">IF(AND($S4958="PARADO/SEM GIRO",$K4958="KG",OR(Painel!$B$5="(Todos)",A4958=Painel!$B$5)*OR(Painel!$E$5="(Todos)",P4958=Painel!$E$5)),$J4958+ROW()/10000000,"")</f>
        <v>60.0004958</v>
      </c>
      <c r="U4958" s="29" t="str">
        <f aca="false">IF(AND($S4958="VENCIDO",$K4958="KG",OR(Painel!$B$5="(Todos)",A4958=Painel!$B$5)*OR(Painel!$E$5="(Todos)",P4958=Painel!$E$5)),$J4958+ROW()/10000000,"")</f>
        <v/>
      </c>
    </row>
    <row r="4959" customFormat="false" ht="15" hidden="false" customHeight="false" outlineLevel="0" collapsed="false">
      <c r="A4959" s="29" t="s">
        <v>52</v>
      </c>
      <c r="B4959" s="29" t="s">
        <v>9174</v>
      </c>
      <c r="C4959" s="29" t="s">
        <v>481</v>
      </c>
      <c r="D4959" s="29" t="s">
        <v>6145</v>
      </c>
      <c r="E4959" s="29" t="n">
        <v>1</v>
      </c>
      <c r="F4959" s="29" t="s">
        <v>137</v>
      </c>
      <c r="G4959" s="29" t="s">
        <v>9175</v>
      </c>
      <c r="H4959" s="30" t="n">
        <v>180.4</v>
      </c>
      <c r="I4959" s="31" t="n">
        <v>46271</v>
      </c>
      <c r="J4959" s="30" t="n">
        <v>180.4</v>
      </c>
      <c r="K4959" s="29" t="s">
        <v>120</v>
      </c>
      <c r="L4959" s="29" t="s">
        <v>221</v>
      </c>
      <c r="M4959" s="29"/>
      <c r="N4959" s="29" t="s">
        <v>134</v>
      </c>
      <c r="O4959" s="31" t="n">
        <v>46281</v>
      </c>
      <c r="P4959" s="29" t="s">
        <v>123</v>
      </c>
      <c r="Q4959" s="29" t="n">
        <f aca="false">IFERROR(VALUE(L4959),"")</f>
        <v>14</v>
      </c>
      <c r="R4959" s="29" t="n">
        <f aca="true">IF(O4959="","",O4959-TODAY())</f>
        <v>-4</v>
      </c>
      <c r="S4959" s="29" t="str">
        <f aca="false">IF(C4959="&lt;&lt; vazio &gt;&gt;","VAZIA",IF(AND(O4959&lt;&gt;"",R4959&lt;0),"VENCIDO",IF(AND(O4959&lt;&gt;"",R4959&lt;=Parametros!$B$10),"PRÓX. VENCIMENTO",IF(F4959="Q","QUALIDADE",IF(F4959="S","BLOQUEADO",IF(F4959="R","RESTRITO/DEVOLUÇÃO",IF(OR(N4959="QUAR",N4959="QRES"),"QUARENTENA",IF(OR(B4959="DESCARTE",B4959="DEVOLUÇÃO"),"DESCARTE/DEVOLUÇÃO",IF(AND(D4959="",K4959&lt;&gt;""),"SEM LOTE",IF(AND(Q4959&lt;&gt;"",Q4959&gt;=Parametros!$B$11),"PARADO/SEM GIRO","OK"))))))))))</f>
        <v>VENCIDO</v>
      </c>
      <c r="T4959" s="29" t="str">
        <f aca="false">IF(AND($S4959="PARADO/SEM GIRO",$K4959="KG",OR(Painel!$B$5="(Todos)",A4959=Painel!$B$5)*OR(Painel!$E$5="(Todos)",P4959=Painel!$E$5)),$J4959+ROW()/10000000,"")</f>
        <v/>
      </c>
      <c r="U4959" s="29" t="n">
        <f aca="false">IF(AND($S4959="VENCIDO",$K4959="KG",OR(Painel!$B$5="(Todos)",A4959=Painel!$B$5)*OR(Painel!$E$5="(Todos)",P4959=Painel!$E$5)),$J4959+ROW()/10000000,"")</f>
        <v>180.4004959</v>
      </c>
    </row>
    <row r="4960" customFormat="false" ht="15" hidden="false" customHeight="false" outlineLevel="0" collapsed="false">
      <c r="A4960" s="29" t="s">
        <v>52</v>
      </c>
      <c r="B4960" s="29" t="s">
        <v>9176</v>
      </c>
      <c r="C4960" s="29" t="s">
        <v>115</v>
      </c>
      <c r="D4960" s="29"/>
      <c r="E4960" s="29" t="n">
        <v>0</v>
      </c>
      <c r="F4960" s="29"/>
      <c r="G4960" s="29"/>
      <c r="H4960" s="30" t="n">
        <v>0</v>
      </c>
      <c r="I4960" s="29"/>
      <c r="J4960" s="30" t="n">
        <v>0</v>
      </c>
      <c r="K4960" s="29"/>
      <c r="L4960" s="29" t="s">
        <v>116</v>
      </c>
      <c r="M4960" s="29"/>
      <c r="N4960" s="29"/>
      <c r="O4960" s="29"/>
      <c r="P4960" s="29"/>
      <c r="Q4960" s="29" t="n">
        <f aca="false">IFERROR(VALUE(L4960),"")</f>
        <v>0</v>
      </c>
      <c r="R4960" s="29" t="str">
        <f aca="true">IF(O4960="","",O4960-TODAY())</f>
        <v/>
      </c>
      <c r="S4960" s="29" t="str">
        <f aca="false">IF(C4960="&lt;&lt; vazio &gt;&gt;","VAZIA",IF(AND(O4960&lt;&gt;"",R4960&lt;0),"VENCIDO",IF(AND(O4960&lt;&gt;"",R4960&lt;=Parametros!$B$10),"PRÓX. VENCIMENTO",IF(F4960="Q","QUALIDADE",IF(F4960="S","BLOQUEADO",IF(F4960="R","RESTRITO/DEVOLUÇÃO",IF(OR(N4960="QUAR",N4960="QRES"),"QUARENTENA",IF(OR(B4960="DESCARTE",B4960="DEVOLUÇÃO"),"DESCARTE/DEVOLUÇÃO",IF(AND(D4960="",K4960&lt;&gt;""),"SEM LOTE",IF(AND(Q4960&lt;&gt;"",Q4960&gt;=Parametros!$B$11),"PARADO/SEM GIRO","OK"))))))))))</f>
        <v>VAZIA</v>
      </c>
      <c r="T4960" s="29" t="str">
        <f aca="false">IF(AND($S4960="PARADO/SEM GIRO",$K4960="KG",OR(Painel!$B$5="(Todos)",A4960=Painel!$B$5)*OR(Painel!$E$5="(Todos)",P4960=Painel!$E$5)),$J4960+ROW()/10000000,"")</f>
        <v/>
      </c>
      <c r="U4960" s="29" t="str">
        <f aca="false">IF(AND($S4960="VENCIDO",$K4960="KG",OR(Painel!$B$5="(Todos)",A4960=Painel!$B$5)*OR(Painel!$E$5="(Todos)",P4960=Painel!$E$5)),$J4960+ROW()/10000000,"")</f>
        <v/>
      </c>
    </row>
    <row r="4961" customFormat="false" ht="15" hidden="false" customHeight="false" outlineLevel="0" collapsed="false">
      <c r="A4961" s="29" t="s">
        <v>52</v>
      </c>
      <c r="B4961" s="29" t="s">
        <v>9177</v>
      </c>
      <c r="C4961" s="29" t="s">
        <v>115</v>
      </c>
      <c r="D4961" s="29"/>
      <c r="E4961" s="29" t="n">
        <v>0</v>
      </c>
      <c r="F4961" s="29"/>
      <c r="G4961" s="29"/>
      <c r="H4961" s="30" t="n">
        <v>0</v>
      </c>
      <c r="I4961" s="29"/>
      <c r="J4961" s="30" t="n">
        <v>0</v>
      </c>
      <c r="K4961" s="29"/>
      <c r="L4961" s="29" t="s">
        <v>116</v>
      </c>
      <c r="M4961" s="29"/>
      <c r="N4961" s="29"/>
      <c r="O4961" s="29"/>
      <c r="P4961" s="29"/>
      <c r="Q4961" s="29" t="n">
        <f aca="false">IFERROR(VALUE(L4961),"")</f>
        <v>0</v>
      </c>
      <c r="R4961" s="29" t="str">
        <f aca="true">IF(O4961="","",O4961-TODAY())</f>
        <v/>
      </c>
      <c r="S4961" s="29" t="str">
        <f aca="false">IF(C4961="&lt;&lt; vazio &gt;&gt;","VAZIA",IF(AND(O4961&lt;&gt;"",R4961&lt;0),"VENCIDO",IF(AND(O4961&lt;&gt;"",R4961&lt;=Parametros!$B$10),"PRÓX. VENCIMENTO",IF(F4961="Q","QUALIDADE",IF(F4961="S","BLOQUEADO",IF(F4961="R","RESTRITO/DEVOLUÇÃO",IF(OR(N4961="QUAR",N4961="QRES"),"QUARENTENA",IF(OR(B4961="DESCARTE",B4961="DEVOLUÇÃO"),"DESCARTE/DEVOLUÇÃO",IF(AND(D4961="",K4961&lt;&gt;""),"SEM LOTE",IF(AND(Q4961&lt;&gt;"",Q4961&gt;=Parametros!$B$11),"PARADO/SEM GIRO","OK"))))))))))</f>
        <v>VAZIA</v>
      </c>
      <c r="T4961" s="29" t="str">
        <f aca="false">IF(AND($S4961="PARADO/SEM GIRO",$K4961="KG",OR(Painel!$B$5="(Todos)",A4961=Painel!$B$5)*OR(Painel!$E$5="(Todos)",P4961=Painel!$E$5)),$J4961+ROW()/10000000,"")</f>
        <v/>
      </c>
      <c r="U4961" s="29" t="str">
        <f aca="false">IF(AND($S4961="VENCIDO",$K4961="KG",OR(Painel!$B$5="(Todos)",A4961=Painel!$B$5)*OR(Painel!$E$5="(Todos)",P4961=Painel!$E$5)),$J4961+ROW()/10000000,"")</f>
        <v/>
      </c>
    </row>
    <row r="4962" customFormat="false" ht="15" hidden="false" customHeight="false" outlineLevel="0" collapsed="false">
      <c r="A4962" s="29" t="s">
        <v>52</v>
      </c>
      <c r="B4962" s="29" t="s">
        <v>9178</v>
      </c>
      <c r="C4962" s="29" t="s">
        <v>785</v>
      </c>
      <c r="D4962" s="29" t="s">
        <v>3540</v>
      </c>
      <c r="E4962" s="29" t="n">
        <v>1</v>
      </c>
      <c r="F4962" s="29"/>
      <c r="G4962" s="29" t="s">
        <v>9179</v>
      </c>
      <c r="H4962" s="30" t="n">
        <v>1000</v>
      </c>
      <c r="I4962" s="31" t="n">
        <v>46270</v>
      </c>
      <c r="J4962" s="30" t="n">
        <v>1000</v>
      </c>
      <c r="K4962" s="29" t="s">
        <v>120</v>
      </c>
      <c r="L4962" s="29" t="s">
        <v>267</v>
      </c>
      <c r="M4962" s="29"/>
      <c r="N4962" s="29" t="s">
        <v>122</v>
      </c>
      <c r="O4962" s="31" t="n">
        <v>46812</v>
      </c>
      <c r="P4962" s="29" t="s">
        <v>123</v>
      </c>
      <c r="Q4962" s="29" t="n">
        <f aca="false">IFERROR(VALUE(L4962),"")</f>
        <v>15</v>
      </c>
      <c r="R4962" s="29" t="n">
        <f aca="true">IF(O4962="","",O4962-TODAY())</f>
        <v>527</v>
      </c>
      <c r="S4962" s="29" t="str">
        <f aca="false">IF(C4962="&lt;&lt; vazio &gt;&gt;","VAZIA",IF(AND(O4962&lt;&gt;"",R4962&lt;0),"VENCIDO",IF(AND(O4962&lt;&gt;"",R4962&lt;=Parametros!$B$10),"PRÓX. VENCIMENTO",IF(F4962="Q","QUALIDADE",IF(F4962="S","BLOQUEADO",IF(F4962="R","RESTRITO/DEVOLUÇÃO",IF(OR(N4962="QUAR",N4962="QRES"),"QUARENTENA",IF(OR(B4962="DESCARTE",B4962="DEVOLUÇÃO"),"DESCARTE/DEVOLUÇÃO",IF(AND(D4962="",K4962&lt;&gt;""),"SEM LOTE",IF(AND(Q4962&lt;&gt;"",Q4962&gt;=Parametros!$B$11),"PARADO/SEM GIRO","OK"))))))))))</f>
        <v>OK</v>
      </c>
      <c r="T4962" s="29" t="str">
        <f aca="false">IF(AND($S4962="PARADO/SEM GIRO",$K4962="KG",OR(Painel!$B$5="(Todos)",A4962=Painel!$B$5)*OR(Painel!$E$5="(Todos)",P4962=Painel!$E$5)),$J4962+ROW()/10000000,"")</f>
        <v/>
      </c>
      <c r="U4962" s="29" t="str">
        <f aca="false">IF(AND($S4962="VENCIDO",$K4962="KG",OR(Painel!$B$5="(Todos)",A4962=Painel!$B$5)*OR(Painel!$E$5="(Todos)",P4962=Painel!$E$5)),$J4962+ROW()/10000000,"")</f>
        <v/>
      </c>
    </row>
    <row r="4963" customFormat="false" ht="15" hidden="false" customHeight="false" outlineLevel="0" collapsed="false">
      <c r="A4963" s="29" t="s">
        <v>52</v>
      </c>
      <c r="B4963" s="29" t="s">
        <v>9180</v>
      </c>
      <c r="C4963" s="29" t="s">
        <v>186</v>
      </c>
      <c r="D4963" s="29" t="s">
        <v>8408</v>
      </c>
      <c r="E4963" s="29" t="n">
        <v>1</v>
      </c>
      <c r="F4963" s="29"/>
      <c r="G4963" s="29" t="s">
        <v>9181</v>
      </c>
      <c r="H4963" s="30" t="n">
        <v>545.4</v>
      </c>
      <c r="I4963" s="31" t="n">
        <v>46273</v>
      </c>
      <c r="J4963" s="30" t="n">
        <v>545.4</v>
      </c>
      <c r="K4963" s="29" t="s">
        <v>120</v>
      </c>
      <c r="L4963" s="29" t="s">
        <v>149</v>
      </c>
      <c r="M4963" s="29"/>
      <c r="N4963" s="29" t="s">
        <v>122</v>
      </c>
      <c r="O4963" s="31" t="n">
        <v>46812</v>
      </c>
      <c r="P4963" s="29" t="s">
        <v>123</v>
      </c>
      <c r="Q4963" s="29" t="n">
        <f aca="false">IFERROR(VALUE(L4963),"")</f>
        <v>12</v>
      </c>
      <c r="R4963" s="29" t="n">
        <f aca="true">IF(O4963="","",O4963-TODAY())</f>
        <v>527</v>
      </c>
      <c r="S4963" s="29" t="str">
        <f aca="false">IF(C4963="&lt;&lt; vazio &gt;&gt;","VAZIA",IF(AND(O4963&lt;&gt;"",R4963&lt;0),"VENCIDO",IF(AND(O4963&lt;&gt;"",R4963&lt;=Parametros!$B$10),"PRÓX. VENCIMENTO",IF(F4963="Q","QUALIDADE",IF(F4963="S","BLOQUEADO",IF(F4963="R","RESTRITO/DEVOLUÇÃO",IF(OR(N4963="QUAR",N4963="QRES"),"QUARENTENA",IF(OR(B4963="DESCARTE",B4963="DEVOLUÇÃO"),"DESCARTE/DEVOLUÇÃO",IF(AND(D4963="",K4963&lt;&gt;""),"SEM LOTE",IF(AND(Q4963&lt;&gt;"",Q4963&gt;=Parametros!$B$11),"PARADO/SEM GIRO","OK"))))))))))</f>
        <v>OK</v>
      </c>
      <c r="T4963" s="29" t="str">
        <f aca="false">IF(AND($S4963="PARADO/SEM GIRO",$K4963="KG",OR(Painel!$B$5="(Todos)",A4963=Painel!$B$5)*OR(Painel!$E$5="(Todos)",P4963=Painel!$E$5)),$J4963+ROW()/10000000,"")</f>
        <v/>
      </c>
      <c r="U4963" s="29" t="str">
        <f aca="false">IF(AND($S4963="VENCIDO",$K4963="KG",OR(Painel!$B$5="(Todos)",A4963=Painel!$B$5)*OR(Painel!$E$5="(Todos)",P4963=Painel!$E$5)),$J4963+ROW()/10000000,"")</f>
        <v/>
      </c>
    </row>
    <row r="4964" customFormat="false" ht="15" hidden="false" customHeight="false" outlineLevel="0" collapsed="false">
      <c r="A4964" s="29" t="s">
        <v>52</v>
      </c>
      <c r="B4964" s="29" t="s">
        <v>9182</v>
      </c>
      <c r="C4964" s="29" t="s">
        <v>115</v>
      </c>
      <c r="D4964" s="29"/>
      <c r="E4964" s="29" t="n">
        <v>0</v>
      </c>
      <c r="F4964" s="29"/>
      <c r="G4964" s="29"/>
      <c r="H4964" s="30" t="n">
        <v>0</v>
      </c>
      <c r="I4964" s="29"/>
      <c r="J4964" s="30" t="n">
        <v>0</v>
      </c>
      <c r="K4964" s="29"/>
      <c r="L4964" s="29" t="s">
        <v>116</v>
      </c>
      <c r="M4964" s="29"/>
      <c r="N4964" s="29"/>
      <c r="O4964" s="29"/>
      <c r="P4964" s="29"/>
      <c r="Q4964" s="29" t="n">
        <f aca="false">IFERROR(VALUE(L4964),"")</f>
        <v>0</v>
      </c>
      <c r="R4964" s="29" t="str">
        <f aca="true">IF(O4964="","",O4964-TODAY())</f>
        <v/>
      </c>
      <c r="S4964" s="29" t="str">
        <f aca="false">IF(C4964="&lt;&lt; vazio &gt;&gt;","VAZIA",IF(AND(O4964&lt;&gt;"",R4964&lt;0),"VENCIDO",IF(AND(O4964&lt;&gt;"",R4964&lt;=Parametros!$B$10),"PRÓX. VENCIMENTO",IF(F4964="Q","QUALIDADE",IF(F4964="S","BLOQUEADO",IF(F4964="R","RESTRITO/DEVOLUÇÃO",IF(OR(N4964="QUAR",N4964="QRES"),"QUARENTENA",IF(OR(B4964="DESCARTE",B4964="DEVOLUÇÃO"),"DESCARTE/DEVOLUÇÃO",IF(AND(D4964="",K4964&lt;&gt;""),"SEM LOTE",IF(AND(Q4964&lt;&gt;"",Q4964&gt;=Parametros!$B$11),"PARADO/SEM GIRO","OK"))))))))))</f>
        <v>VAZIA</v>
      </c>
      <c r="T4964" s="29" t="str">
        <f aca="false">IF(AND($S4964="PARADO/SEM GIRO",$K4964="KG",OR(Painel!$B$5="(Todos)",A4964=Painel!$B$5)*OR(Painel!$E$5="(Todos)",P4964=Painel!$E$5)),$J4964+ROW()/10000000,"")</f>
        <v/>
      </c>
      <c r="U4964" s="29" t="str">
        <f aca="false">IF(AND($S4964="VENCIDO",$K4964="KG",OR(Painel!$B$5="(Todos)",A4964=Painel!$B$5)*OR(Painel!$E$5="(Todos)",P4964=Painel!$E$5)),$J4964+ROW()/10000000,"")</f>
        <v/>
      </c>
    </row>
    <row r="4965" customFormat="false" ht="15" hidden="false" customHeight="false" outlineLevel="0" collapsed="false">
      <c r="A4965" s="29" t="s">
        <v>52</v>
      </c>
      <c r="B4965" s="29" t="s">
        <v>9183</v>
      </c>
      <c r="C4965" s="29" t="s">
        <v>115</v>
      </c>
      <c r="D4965" s="29"/>
      <c r="E4965" s="29" t="n">
        <v>0</v>
      </c>
      <c r="F4965" s="29"/>
      <c r="G4965" s="29"/>
      <c r="H4965" s="30" t="n">
        <v>0</v>
      </c>
      <c r="I4965" s="29"/>
      <c r="J4965" s="30" t="n">
        <v>0</v>
      </c>
      <c r="K4965" s="29"/>
      <c r="L4965" s="29" t="s">
        <v>116</v>
      </c>
      <c r="M4965" s="29"/>
      <c r="N4965" s="29"/>
      <c r="O4965" s="29"/>
      <c r="P4965" s="29"/>
      <c r="Q4965" s="29" t="n">
        <f aca="false">IFERROR(VALUE(L4965),"")</f>
        <v>0</v>
      </c>
      <c r="R4965" s="29" t="str">
        <f aca="true">IF(O4965="","",O4965-TODAY())</f>
        <v/>
      </c>
      <c r="S4965" s="29" t="str">
        <f aca="false">IF(C4965="&lt;&lt; vazio &gt;&gt;","VAZIA",IF(AND(O4965&lt;&gt;"",R4965&lt;0),"VENCIDO",IF(AND(O4965&lt;&gt;"",R4965&lt;=Parametros!$B$10),"PRÓX. VENCIMENTO",IF(F4965="Q","QUALIDADE",IF(F4965="S","BLOQUEADO",IF(F4965="R","RESTRITO/DEVOLUÇÃO",IF(OR(N4965="QUAR",N4965="QRES"),"QUARENTENA",IF(OR(B4965="DESCARTE",B4965="DEVOLUÇÃO"),"DESCARTE/DEVOLUÇÃO",IF(AND(D4965="",K4965&lt;&gt;""),"SEM LOTE",IF(AND(Q4965&lt;&gt;"",Q4965&gt;=Parametros!$B$11),"PARADO/SEM GIRO","OK"))))))))))</f>
        <v>VAZIA</v>
      </c>
      <c r="T4965" s="29" t="str">
        <f aca="false">IF(AND($S4965="PARADO/SEM GIRO",$K4965="KG",OR(Painel!$B$5="(Todos)",A4965=Painel!$B$5)*OR(Painel!$E$5="(Todos)",P4965=Painel!$E$5)),$J4965+ROW()/10000000,"")</f>
        <v/>
      </c>
      <c r="U4965" s="29" t="str">
        <f aca="false">IF(AND($S4965="VENCIDO",$K4965="KG",OR(Painel!$B$5="(Todos)",A4965=Painel!$B$5)*OR(Painel!$E$5="(Todos)",P4965=Painel!$E$5)),$J4965+ROW()/10000000,"")</f>
        <v/>
      </c>
    </row>
    <row r="4966" customFormat="false" ht="15" hidden="false" customHeight="false" outlineLevel="0" collapsed="false">
      <c r="A4966" s="29" t="s">
        <v>52</v>
      </c>
      <c r="B4966" s="29" t="s">
        <v>9184</v>
      </c>
      <c r="C4966" s="29" t="s">
        <v>115</v>
      </c>
      <c r="D4966" s="29"/>
      <c r="E4966" s="29" t="n">
        <v>0</v>
      </c>
      <c r="F4966" s="29"/>
      <c r="G4966" s="29"/>
      <c r="H4966" s="30" t="n">
        <v>0</v>
      </c>
      <c r="I4966" s="29"/>
      <c r="J4966" s="30" t="n">
        <v>0</v>
      </c>
      <c r="K4966" s="29"/>
      <c r="L4966" s="29" t="s">
        <v>116</v>
      </c>
      <c r="M4966" s="29"/>
      <c r="N4966" s="29"/>
      <c r="O4966" s="29"/>
      <c r="P4966" s="29"/>
      <c r="Q4966" s="29" t="n">
        <f aca="false">IFERROR(VALUE(L4966),"")</f>
        <v>0</v>
      </c>
      <c r="R4966" s="29" t="str">
        <f aca="true">IF(O4966="","",O4966-TODAY())</f>
        <v/>
      </c>
      <c r="S4966" s="29" t="str">
        <f aca="false">IF(C4966="&lt;&lt; vazio &gt;&gt;","VAZIA",IF(AND(O4966&lt;&gt;"",R4966&lt;0),"VENCIDO",IF(AND(O4966&lt;&gt;"",R4966&lt;=Parametros!$B$10),"PRÓX. VENCIMENTO",IF(F4966="Q","QUALIDADE",IF(F4966="S","BLOQUEADO",IF(F4966="R","RESTRITO/DEVOLUÇÃO",IF(OR(N4966="QUAR",N4966="QRES"),"QUARENTENA",IF(OR(B4966="DESCARTE",B4966="DEVOLUÇÃO"),"DESCARTE/DEVOLUÇÃO",IF(AND(D4966="",K4966&lt;&gt;""),"SEM LOTE",IF(AND(Q4966&lt;&gt;"",Q4966&gt;=Parametros!$B$11),"PARADO/SEM GIRO","OK"))))))))))</f>
        <v>VAZIA</v>
      </c>
      <c r="T4966" s="29" t="str">
        <f aca="false">IF(AND($S4966="PARADO/SEM GIRO",$K4966="KG",OR(Painel!$B$5="(Todos)",A4966=Painel!$B$5)*OR(Painel!$E$5="(Todos)",P4966=Painel!$E$5)),$J4966+ROW()/10000000,"")</f>
        <v/>
      </c>
      <c r="U4966" s="29" t="str">
        <f aca="false">IF(AND($S4966="VENCIDO",$K4966="KG",OR(Painel!$B$5="(Todos)",A4966=Painel!$B$5)*OR(Painel!$E$5="(Todos)",P4966=Painel!$E$5)),$J4966+ROW()/10000000,"")</f>
        <v/>
      </c>
    </row>
    <row r="4967" customFormat="false" ht="15" hidden="false" customHeight="false" outlineLevel="0" collapsed="false">
      <c r="A4967" s="29" t="s">
        <v>52</v>
      </c>
      <c r="B4967" s="29" t="s">
        <v>9185</v>
      </c>
      <c r="C4967" s="29" t="s">
        <v>115</v>
      </c>
      <c r="D4967" s="29"/>
      <c r="E4967" s="29" t="n">
        <v>0</v>
      </c>
      <c r="F4967" s="29"/>
      <c r="G4967" s="29"/>
      <c r="H4967" s="30" t="n">
        <v>0</v>
      </c>
      <c r="I4967" s="29"/>
      <c r="J4967" s="30" t="n">
        <v>0</v>
      </c>
      <c r="K4967" s="29"/>
      <c r="L4967" s="29" t="s">
        <v>116</v>
      </c>
      <c r="M4967" s="29"/>
      <c r="N4967" s="29"/>
      <c r="O4967" s="29"/>
      <c r="P4967" s="29"/>
      <c r="Q4967" s="29" t="n">
        <f aca="false">IFERROR(VALUE(L4967),"")</f>
        <v>0</v>
      </c>
      <c r="R4967" s="29" t="str">
        <f aca="true">IF(O4967="","",O4967-TODAY())</f>
        <v/>
      </c>
      <c r="S4967" s="29" t="str">
        <f aca="false">IF(C4967="&lt;&lt; vazio &gt;&gt;","VAZIA",IF(AND(O4967&lt;&gt;"",R4967&lt;0),"VENCIDO",IF(AND(O4967&lt;&gt;"",R4967&lt;=Parametros!$B$10),"PRÓX. VENCIMENTO",IF(F4967="Q","QUALIDADE",IF(F4967="S","BLOQUEADO",IF(F4967="R","RESTRITO/DEVOLUÇÃO",IF(OR(N4967="QUAR",N4967="QRES"),"QUARENTENA",IF(OR(B4967="DESCARTE",B4967="DEVOLUÇÃO"),"DESCARTE/DEVOLUÇÃO",IF(AND(D4967="",K4967&lt;&gt;""),"SEM LOTE",IF(AND(Q4967&lt;&gt;"",Q4967&gt;=Parametros!$B$11),"PARADO/SEM GIRO","OK"))))))))))</f>
        <v>VAZIA</v>
      </c>
      <c r="T4967" s="29" t="str">
        <f aca="false">IF(AND($S4967="PARADO/SEM GIRO",$K4967="KG",OR(Painel!$B$5="(Todos)",A4967=Painel!$B$5)*OR(Painel!$E$5="(Todos)",P4967=Painel!$E$5)),$J4967+ROW()/10000000,"")</f>
        <v/>
      </c>
      <c r="U4967" s="29" t="str">
        <f aca="false">IF(AND($S4967="VENCIDO",$K4967="KG",OR(Painel!$B$5="(Todos)",A4967=Painel!$B$5)*OR(Painel!$E$5="(Todos)",P4967=Painel!$E$5)),$J4967+ROW()/10000000,"")</f>
        <v/>
      </c>
    </row>
    <row r="4968" customFormat="false" ht="15" hidden="false" customHeight="false" outlineLevel="0" collapsed="false">
      <c r="A4968" s="29" t="s">
        <v>52</v>
      </c>
      <c r="B4968" s="29" t="s">
        <v>9186</v>
      </c>
      <c r="C4968" s="29" t="s">
        <v>115</v>
      </c>
      <c r="D4968" s="29"/>
      <c r="E4968" s="29" t="n">
        <v>0</v>
      </c>
      <c r="F4968" s="29"/>
      <c r="G4968" s="29"/>
      <c r="H4968" s="30" t="n">
        <v>0</v>
      </c>
      <c r="I4968" s="29"/>
      <c r="J4968" s="30" t="n">
        <v>0</v>
      </c>
      <c r="K4968" s="29"/>
      <c r="L4968" s="29" t="s">
        <v>116</v>
      </c>
      <c r="M4968" s="29"/>
      <c r="N4968" s="29"/>
      <c r="O4968" s="29"/>
      <c r="P4968" s="29"/>
      <c r="Q4968" s="29" t="n">
        <f aca="false">IFERROR(VALUE(L4968),"")</f>
        <v>0</v>
      </c>
      <c r="R4968" s="29" t="str">
        <f aca="true">IF(O4968="","",O4968-TODAY())</f>
        <v/>
      </c>
      <c r="S4968" s="29" t="str">
        <f aca="false">IF(C4968="&lt;&lt; vazio &gt;&gt;","VAZIA",IF(AND(O4968&lt;&gt;"",R4968&lt;0),"VENCIDO",IF(AND(O4968&lt;&gt;"",R4968&lt;=Parametros!$B$10),"PRÓX. VENCIMENTO",IF(F4968="Q","QUALIDADE",IF(F4968="S","BLOQUEADO",IF(F4968="R","RESTRITO/DEVOLUÇÃO",IF(OR(N4968="QUAR",N4968="QRES"),"QUARENTENA",IF(OR(B4968="DESCARTE",B4968="DEVOLUÇÃO"),"DESCARTE/DEVOLUÇÃO",IF(AND(D4968="",K4968&lt;&gt;""),"SEM LOTE",IF(AND(Q4968&lt;&gt;"",Q4968&gt;=Parametros!$B$11),"PARADO/SEM GIRO","OK"))))))))))</f>
        <v>VAZIA</v>
      </c>
      <c r="T4968" s="29" t="str">
        <f aca="false">IF(AND($S4968="PARADO/SEM GIRO",$K4968="KG",OR(Painel!$B$5="(Todos)",A4968=Painel!$B$5)*OR(Painel!$E$5="(Todos)",P4968=Painel!$E$5)),$J4968+ROW()/10000000,"")</f>
        <v/>
      </c>
      <c r="U4968" s="29" t="str">
        <f aca="false">IF(AND($S4968="VENCIDO",$K4968="KG",OR(Painel!$B$5="(Todos)",A4968=Painel!$B$5)*OR(Painel!$E$5="(Todos)",P4968=Painel!$E$5)),$J4968+ROW()/10000000,"")</f>
        <v/>
      </c>
    </row>
    <row r="4969" customFormat="false" ht="15" hidden="false" customHeight="false" outlineLevel="0" collapsed="false">
      <c r="A4969" s="29" t="s">
        <v>52</v>
      </c>
      <c r="B4969" s="29" t="s">
        <v>9187</v>
      </c>
      <c r="C4969" s="29" t="s">
        <v>9188</v>
      </c>
      <c r="D4969" s="29" t="s">
        <v>9189</v>
      </c>
      <c r="E4969" s="29" t="n">
        <v>1</v>
      </c>
      <c r="F4969" s="29"/>
      <c r="G4969" s="29" t="s">
        <v>9190</v>
      </c>
      <c r="H4969" s="30" t="n">
        <v>500</v>
      </c>
      <c r="I4969" s="31" t="n">
        <v>46235</v>
      </c>
      <c r="J4969" s="30" t="n">
        <v>500</v>
      </c>
      <c r="K4969" s="29" t="s">
        <v>120</v>
      </c>
      <c r="L4969" s="29" t="s">
        <v>694</v>
      </c>
      <c r="M4969" s="29"/>
      <c r="N4969" s="29" t="s">
        <v>122</v>
      </c>
      <c r="O4969" s="31" t="n">
        <v>46760</v>
      </c>
      <c r="P4969" s="29" t="s">
        <v>123</v>
      </c>
      <c r="Q4969" s="29" t="n">
        <f aca="false">IFERROR(VALUE(L4969),"")</f>
        <v>50</v>
      </c>
      <c r="R4969" s="29" t="n">
        <f aca="true">IF(O4969="","",O4969-TODAY())</f>
        <v>475</v>
      </c>
      <c r="S4969" s="29" t="str">
        <f aca="false">IF(C4969="&lt;&lt; vazio &gt;&gt;","VAZIA",IF(AND(O4969&lt;&gt;"",R4969&lt;0),"VENCIDO",IF(AND(O4969&lt;&gt;"",R4969&lt;=Parametros!$B$10),"PRÓX. VENCIMENTO",IF(F4969="Q","QUALIDADE",IF(F4969="S","BLOQUEADO",IF(F4969="R","RESTRITO/DEVOLUÇÃO",IF(OR(N4969="QUAR",N4969="QRES"),"QUARENTENA",IF(OR(B4969="DESCARTE",B4969="DEVOLUÇÃO"),"DESCARTE/DEVOLUÇÃO",IF(AND(D4969="",K4969&lt;&gt;""),"SEM LOTE",IF(AND(Q4969&lt;&gt;"",Q4969&gt;=Parametros!$B$11),"PARADO/SEM GIRO","OK"))))))))))</f>
        <v>OK</v>
      </c>
      <c r="T4969" s="29" t="str">
        <f aca="false">IF(AND($S4969="PARADO/SEM GIRO",$K4969="KG",OR(Painel!$B$5="(Todos)",A4969=Painel!$B$5)*OR(Painel!$E$5="(Todos)",P4969=Painel!$E$5)),$J4969+ROW()/10000000,"")</f>
        <v/>
      </c>
      <c r="U4969" s="29" t="str">
        <f aca="false">IF(AND($S4969="VENCIDO",$K4969="KG",OR(Painel!$B$5="(Todos)",A4969=Painel!$B$5)*OR(Painel!$E$5="(Todos)",P4969=Painel!$E$5)),$J4969+ROW()/10000000,"")</f>
        <v/>
      </c>
    </row>
    <row r="4970" customFormat="false" ht="15" hidden="false" customHeight="false" outlineLevel="0" collapsed="false">
      <c r="A4970" s="29" t="s">
        <v>52</v>
      </c>
      <c r="B4970" s="29" t="s">
        <v>9191</v>
      </c>
      <c r="C4970" s="29" t="s">
        <v>157</v>
      </c>
      <c r="D4970" s="29" t="s">
        <v>2584</v>
      </c>
      <c r="E4970" s="29" t="n">
        <v>1</v>
      </c>
      <c r="F4970" s="29"/>
      <c r="G4970" s="29" t="s">
        <v>9192</v>
      </c>
      <c r="H4970" s="30" t="n">
        <v>1102.5</v>
      </c>
      <c r="I4970" s="31" t="n">
        <v>46217</v>
      </c>
      <c r="J4970" s="30" t="n">
        <v>1102.5</v>
      </c>
      <c r="K4970" s="29" t="s">
        <v>120</v>
      </c>
      <c r="L4970" s="29" t="s">
        <v>2586</v>
      </c>
      <c r="M4970" s="29"/>
      <c r="N4970" s="29" t="s">
        <v>122</v>
      </c>
      <c r="O4970" s="31" t="n">
        <v>46759</v>
      </c>
      <c r="P4970" s="29" t="s">
        <v>123</v>
      </c>
      <c r="Q4970" s="29" t="n">
        <f aca="false">IFERROR(VALUE(L4970),"")</f>
        <v>68</v>
      </c>
      <c r="R4970" s="29" t="n">
        <f aca="true">IF(O4970="","",O4970-TODAY())</f>
        <v>474</v>
      </c>
      <c r="S4970" s="29" t="str">
        <f aca="false">IF(C4970="&lt;&lt; vazio &gt;&gt;","VAZIA",IF(AND(O4970&lt;&gt;"",R4970&lt;0),"VENCIDO",IF(AND(O4970&lt;&gt;"",R4970&lt;=Parametros!$B$10),"PRÓX. VENCIMENTO",IF(F4970="Q","QUALIDADE",IF(F4970="S","BLOQUEADO",IF(F4970="R","RESTRITO/DEVOLUÇÃO",IF(OR(N4970="QUAR",N4970="QRES"),"QUARENTENA",IF(OR(B4970="DESCARTE",B4970="DEVOLUÇÃO"),"DESCARTE/DEVOLUÇÃO",IF(AND(D4970="",K4970&lt;&gt;""),"SEM LOTE",IF(AND(Q4970&lt;&gt;"",Q4970&gt;=Parametros!$B$11),"PARADO/SEM GIRO","OK"))))))))))</f>
        <v>OK</v>
      </c>
      <c r="T4970" s="29" t="str">
        <f aca="false">IF(AND($S4970="PARADO/SEM GIRO",$K4970="KG",OR(Painel!$B$5="(Todos)",A4970=Painel!$B$5)*OR(Painel!$E$5="(Todos)",P4970=Painel!$E$5)),$J4970+ROW()/10000000,"")</f>
        <v/>
      </c>
      <c r="U4970" s="29" t="str">
        <f aca="false">IF(AND($S4970="VENCIDO",$K4970="KG",OR(Painel!$B$5="(Todos)",A4970=Painel!$B$5)*OR(Painel!$E$5="(Todos)",P4970=Painel!$E$5)),$J4970+ROW()/10000000,"")</f>
        <v/>
      </c>
    </row>
    <row r="4971" customFormat="false" ht="15" hidden="false" customHeight="false" outlineLevel="0" collapsed="false">
      <c r="A4971" s="29" t="s">
        <v>52</v>
      </c>
      <c r="B4971" s="29" t="s">
        <v>9193</v>
      </c>
      <c r="C4971" s="29" t="s">
        <v>115</v>
      </c>
      <c r="D4971" s="29"/>
      <c r="E4971" s="29" t="n">
        <v>0</v>
      </c>
      <c r="F4971" s="29"/>
      <c r="G4971" s="29"/>
      <c r="H4971" s="30" t="n">
        <v>0</v>
      </c>
      <c r="I4971" s="29"/>
      <c r="J4971" s="30" t="n">
        <v>0</v>
      </c>
      <c r="K4971" s="29"/>
      <c r="L4971" s="29" t="s">
        <v>116</v>
      </c>
      <c r="M4971" s="29"/>
      <c r="N4971" s="29"/>
      <c r="O4971" s="29"/>
      <c r="P4971" s="29"/>
      <c r="Q4971" s="29" t="n">
        <f aca="false">IFERROR(VALUE(L4971),"")</f>
        <v>0</v>
      </c>
      <c r="R4971" s="29" t="str">
        <f aca="true">IF(O4971="","",O4971-TODAY())</f>
        <v/>
      </c>
      <c r="S4971" s="29" t="str">
        <f aca="false">IF(C4971="&lt;&lt; vazio &gt;&gt;","VAZIA",IF(AND(O4971&lt;&gt;"",R4971&lt;0),"VENCIDO",IF(AND(O4971&lt;&gt;"",R4971&lt;=Parametros!$B$10),"PRÓX. VENCIMENTO",IF(F4971="Q","QUALIDADE",IF(F4971="S","BLOQUEADO",IF(F4971="R","RESTRITO/DEVOLUÇÃO",IF(OR(N4971="QUAR",N4971="QRES"),"QUARENTENA",IF(OR(B4971="DESCARTE",B4971="DEVOLUÇÃO"),"DESCARTE/DEVOLUÇÃO",IF(AND(D4971="",K4971&lt;&gt;""),"SEM LOTE",IF(AND(Q4971&lt;&gt;"",Q4971&gt;=Parametros!$B$11),"PARADO/SEM GIRO","OK"))))))))))</f>
        <v>VAZIA</v>
      </c>
      <c r="T4971" s="29" t="str">
        <f aca="false">IF(AND($S4971="PARADO/SEM GIRO",$K4971="KG",OR(Painel!$B$5="(Todos)",A4971=Painel!$B$5)*OR(Painel!$E$5="(Todos)",P4971=Painel!$E$5)),$J4971+ROW()/10000000,"")</f>
        <v/>
      </c>
      <c r="U4971" s="29" t="str">
        <f aca="false">IF(AND($S4971="VENCIDO",$K4971="KG",OR(Painel!$B$5="(Todos)",A4971=Painel!$B$5)*OR(Painel!$E$5="(Todos)",P4971=Painel!$E$5)),$J4971+ROW()/10000000,"")</f>
        <v/>
      </c>
    </row>
    <row r="4972" customFormat="false" ht="15" hidden="false" customHeight="false" outlineLevel="0" collapsed="false">
      <c r="A4972" s="29" t="s">
        <v>52</v>
      </c>
      <c r="B4972" s="29" t="s">
        <v>9194</v>
      </c>
      <c r="C4972" s="29" t="s">
        <v>115</v>
      </c>
      <c r="D4972" s="29"/>
      <c r="E4972" s="29" t="n">
        <v>0</v>
      </c>
      <c r="F4972" s="29"/>
      <c r="G4972" s="29"/>
      <c r="H4972" s="30" t="n">
        <v>0</v>
      </c>
      <c r="I4972" s="29"/>
      <c r="J4972" s="30" t="n">
        <v>0</v>
      </c>
      <c r="K4972" s="29"/>
      <c r="L4972" s="29" t="s">
        <v>116</v>
      </c>
      <c r="M4972" s="29"/>
      <c r="N4972" s="29"/>
      <c r="O4972" s="29"/>
      <c r="P4972" s="29"/>
      <c r="Q4972" s="29" t="n">
        <f aca="false">IFERROR(VALUE(L4972),"")</f>
        <v>0</v>
      </c>
      <c r="R4972" s="29" t="str">
        <f aca="true">IF(O4972="","",O4972-TODAY())</f>
        <v/>
      </c>
      <c r="S4972" s="29" t="str">
        <f aca="false">IF(C4972="&lt;&lt; vazio &gt;&gt;","VAZIA",IF(AND(O4972&lt;&gt;"",R4972&lt;0),"VENCIDO",IF(AND(O4972&lt;&gt;"",R4972&lt;=Parametros!$B$10),"PRÓX. VENCIMENTO",IF(F4972="Q","QUALIDADE",IF(F4972="S","BLOQUEADO",IF(F4972="R","RESTRITO/DEVOLUÇÃO",IF(OR(N4972="QUAR",N4972="QRES"),"QUARENTENA",IF(OR(B4972="DESCARTE",B4972="DEVOLUÇÃO"),"DESCARTE/DEVOLUÇÃO",IF(AND(D4972="",K4972&lt;&gt;""),"SEM LOTE",IF(AND(Q4972&lt;&gt;"",Q4972&gt;=Parametros!$B$11),"PARADO/SEM GIRO","OK"))))))))))</f>
        <v>VAZIA</v>
      </c>
      <c r="T4972" s="29" t="str">
        <f aca="false">IF(AND($S4972="PARADO/SEM GIRO",$K4972="KG",OR(Painel!$B$5="(Todos)",A4972=Painel!$B$5)*OR(Painel!$E$5="(Todos)",P4972=Painel!$E$5)),$J4972+ROW()/10000000,"")</f>
        <v/>
      </c>
      <c r="U4972" s="29" t="str">
        <f aca="false">IF(AND($S4972="VENCIDO",$K4972="KG",OR(Painel!$B$5="(Todos)",A4972=Painel!$B$5)*OR(Painel!$E$5="(Todos)",P4972=Painel!$E$5)),$J4972+ROW()/10000000,"")</f>
        <v/>
      </c>
    </row>
    <row r="4973" customFormat="false" ht="15" hidden="false" customHeight="false" outlineLevel="0" collapsed="false">
      <c r="A4973" s="29" t="s">
        <v>52</v>
      </c>
      <c r="B4973" s="29" t="s">
        <v>9195</v>
      </c>
      <c r="C4973" s="29" t="s">
        <v>115</v>
      </c>
      <c r="D4973" s="29"/>
      <c r="E4973" s="29" t="n">
        <v>0</v>
      </c>
      <c r="F4973" s="29"/>
      <c r="G4973" s="29"/>
      <c r="H4973" s="30" t="n">
        <v>0</v>
      </c>
      <c r="I4973" s="29"/>
      <c r="J4973" s="30" t="n">
        <v>0</v>
      </c>
      <c r="K4973" s="29"/>
      <c r="L4973" s="29" t="s">
        <v>116</v>
      </c>
      <c r="M4973" s="29"/>
      <c r="N4973" s="29"/>
      <c r="O4973" s="29"/>
      <c r="P4973" s="29"/>
      <c r="Q4973" s="29" t="n">
        <f aca="false">IFERROR(VALUE(L4973),"")</f>
        <v>0</v>
      </c>
      <c r="R4973" s="29" t="str">
        <f aca="true">IF(O4973="","",O4973-TODAY())</f>
        <v/>
      </c>
      <c r="S4973" s="29" t="str">
        <f aca="false">IF(C4973="&lt;&lt; vazio &gt;&gt;","VAZIA",IF(AND(O4973&lt;&gt;"",R4973&lt;0),"VENCIDO",IF(AND(O4973&lt;&gt;"",R4973&lt;=Parametros!$B$10),"PRÓX. VENCIMENTO",IF(F4973="Q","QUALIDADE",IF(F4973="S","BLOQUEADO",IF(F4973="R","RESTRITO/DEVOLUÇÃO",IF(OR(N4973="QUAR",N4973="QRES"),"QUARENTENA",IF(OR(B4973="DESCARTE",B4973="DEVOLUÇÃO"),"DESCARTE/DEVOLUÇÃO",IF(AND(D4973="",K4973&lt;&gt;""),"SEM LOTE",IF(AND(Q4973&lt;&gt;"",Q4973&gt;=Parametros!$B$11),"PARADO/SEM GIRO","OK"))))))))))</f>
        <v>VAZIA</v>
      </c>
      <c r="T4973" s="29" t="str">
        <f aca="false">IF(AND($S4973="PARADO/SEM GIRO",$K4973="KG",OR(Painel!$B$5="(Todos)",A4973=Painel!$B$5)*OR(Painel!$E$5="(Todos)",P4973=Painel!$E$5)),$J4973+ROW()/10000000,"")</f>
        <v/>
      </c>
      <c r="U4973" s="29" t="str">
        <f aca="false">IF(AND($S4973="VENCIDO",$K4973="KG",OR(Painel!$B$5="(Todos)",A4973=Painel!$B$5)*OR(Painel!$E$5="(Todos)",P4973=Painel!$E$5)),$J4973+ROW()/10000000,"")</f>
        <v/>
      </c>
    </row>
    <row r="4974" customFormat="false" ht="15" hidden="false" customHeight="false" outlineLevel="0" collapsed="false">
      <c r="A4974" s="29" t="s">
        <v>52</v>
      </c>
      <c r="B4974" s="29" t="s">
        <v>9196</v>
      </c>
      <c r="C4974" s="29" t="s">
        <v>247</v>
      </c>
      <c r="D4974" s="29" t="s">
        <v>1049</v>
      </c>
      <c r="E4974" s="29" t="n">
        <v>1</v>
      </c>
      <c r="F4974" s="29"/>
      <c r="G4974" s="29" t="s">
        <v>9197</v>
      </c>
      <c r="H4974" s="30" t="n">
        <v>800</v>
      </c>
      <c r="I4974" s="31" t="n">
        <v>46266</v>
      </c>
      <c r="J4974" s="30" t="n">
        <v>800</v>
      </c>
      <c r="K4974" s="29" t="s">
        <v>120</v>
      </c>
      <c r="L4974" s="29" t="s">
        <v>180</v>
      </c>
      <c r="M4974" s="29"/>
      <c r="N4974" s="29" t="s">
        <v>122</v>
      </c>
      <c r="O4974" s="31" t="n">
        <v>46722</v>
      </c>
      <c r="P4974" s="29" t="s">
        <v>123</v>
      </c>
      <c r="Q4974" s="29" t="n">
        <f aca="false">IFERROR(VALUE(L4974),"")</f>
        <v>19</v>
      </c>
      <c r="R4974" s="29" t="n">
        <f aca="true">IF(O4974="","",O4974-TODAY())</f>
        <v>437</v>
      </c>
      <c r="S4974" s="29" t="str">
        <f aca="false">IF(C4974="&lt;&lt; vazio &gt;&gt;","VAZIA",IF(AND(O4974&lt;&gt;"",R4974&lt;0),"VENCIDO",IF(AND(O4974&lt;&gt;"",R4974&lt;=Parametros!$B$10),"PRÓX. VENCIMENTO",IF(F4974="Q","QUALIDADE",IF(F4974="S","BLOQUEADO",IF(F4974="R","RESTRITO/DEVOLUÇÃO",IF(OR(N4974="QUAR",N4974="QRES"),"QUARENTENA",IF(OR(B4974="DESCARTE",B4974="DEVOLUÇÃO"),"DESCARTE/DEVOLUÇÃO",IF(AND(D4974="",K4974&lt;&gt;""),"SEM LOTE",IF(AND(Q4974&lt;&gt;"",Q4974&gt;=Parametros!$B$11),"PARADO/SEM GIRO","OK"))))))))))</f>
        <v>OK</v>
      </c>
      <c r="T4974" s="29" t="str">
        <f aca="false">IF(AND($S4974="PARADO/SEM GIRO",$K4974="KG",OR(Painel!$B$5="(Todos)",A4974=Painel!$B$5)*OR(Painel!$E$5="(Todos)",P4974=Painel!$E$5)),$J4974+ROW()/10000000,"")</f>
        <v/>
      </c>
      <c r="U4974" s="29" t="str">
        <f aca="false">IF(AND($S4974="VENCIDO",$K4974="KG",OR(Painel!$B$5="(Todos)",A4974=Painel!$B$5)*OR(Painel!$E$5="(Todos)",P4974=Painel!$E$5)),$J4974+ROW()/10000000,"")</f>
        <v/>
      </c>
    </row>
    <row r="4975" customFormat="false" ht="15" hidden="false" customHeight="false" outlineLevel="0" collapsed="false">
      <c r="A4975" s="29" t="s">
        <v>52</v>
      </c>
      <c r="B4975" s="29" t="s">
        <v>9198</v>
      </c>
      <c r="C4975" s="29" t="s">
        <v>115</v>
      </c>
      <c r="D4975" s="29"/>
      <c r="E4975" s="29" t="n">
        <v>0</v>
      </c>
      <c r="F4975" s="29"/>
      <c r="G4975" s="29"/>
      <c r="H4975" s="30" t="n">
        <v>0</v>
      </c>
      <c r="I4975" s="29"/>
      <c r="J4975" s="30" t="n">
        <v>0</v>
      </c>
      <c r="K4975" s="29"/>
      <c r="L4975" s="29" t="s">
        <v>116</v>
      </c>
      <c r="M4975" s="29"/>
      <c r="N4975" s="29"/>
      <c r="O4975" s="29"/>
      <c r="P4975" s="29"/>
      <c r="Q4975" s="29" t="n">
        <f aca="false">IFERROR(VALUE(L4975),"")</f>
        <v>0</v>
      </c>
      <c r="R4975" s="29" t="str">
        <f aca="true">IF(O4975="","",O4975-TODAY())</f>
        <v/>
      </c>
      <c r="S4975" s="29" t="str">
        <f aca="false">IF(C4975="&lt;&lt; vazio &gt;&gt;","VAZIA",IF(AND(O4975&lt;&gt;"",R4975&lt;0),"VENCIDO",IF(AND(O4975&lt;&gt;"",R4975&lt;=Parametros!$B$10),"PRÓX. VENCIMENTO",IF(F4975="Q","QUALIDADE",IF(F4975="S","BLOQUEADO",IF(F4975="R","RESTRITO/DEVOLUÇÃO",IF(OR(N4975="QUAR",N4975="QRES"),"QUARENTENA",IF(OR(B4975="DESCARTE",B4975="DEVOLUÇÃO"),"DESCARTE/DEVOLUÇÃO",IF(AND(D4975="",K4975&lt;&gt;""),"SEM LOTE",IF(AND(Q4975&lt;&gt;"",Q4975&gt;=Parametros!$B$11),"PARADO/SEM GIRO","OK"))))))))))</f>
        <v>VAZIA</v>
      </c>
      <c r="T4975" s="29" t="str">
        <f aca="false">IF(AND($S4975="PARADO/SEM GIRO",$K4975="KG",OR(Painel!$B$5="(Todos)",A4975=Painel!$B$5)*OR(Painel!$E$5="(Todos)",P4975=Painel!$E$5)),$J4975+ROW()/10000000,"")</f>
        <v/>
      </c>
      <c r="U4975" s="29" t="str">
        <f aca="false">IF(AND($S4975="VENCIDO",$K4975="KG",OR(Painel!$B$5="(Todos)",A4975=Painel!$B$5)*OR(Painel!$E$5="(Todos)",P4975=Painel!$E$5)),$J4975+ROW()/10000000,"")</f>
        <v/>
      </c>
    </row>
    <row r="4976" customFormat="false" ht="15" hidden="false" customHeight="false" outlineLevel="0" collapsed="false">
      <c r="A4976" s="29" t="s">
        <v>52</v>
      </c>
      <c r="B4976" s="29" t="s">
        <v>9199</v>
      </c>
      <c r="C4976" s="29" t="s">
        <v>917</v>
      </c>
      <c r="D4976" s="29" t="s">
        <v>2157</v>
      </c>
      <c r="E4976" s="29" t="n">
        <v>1</v>
      </c>
      <c r="F4976" s="29"/>
      <c r="G4976" s="29" t="s">
        <v>9200</v>
      </c>
      <c r="H4976" s="30" t="n">
        <v>800</v>
      </c>
      <c r="I4976" s="31" t="n">
        <v>46273</v>
      </c>
      <c r="J4976" s="30" t="n">
        <v>800</v>
      </c>
      <c r="K4976" s="29" t="s">
        <v>120</v>
      </c>
      <c r="L4976" s="29" t="s">
        <v>149</v>
      </c>
      <c r="M4976" s="29"/>
      <c r="N4976" s="29" t="s">
        <v>122</v>
      </c>
      <c r="O4976" s="31" t="n">
        <v>46812</v>
      </c>
      <c r="P4976" s="29" t="s">
        <v>123</v>
      </c>
      <c r="Q4976" s="29" t="n">
        <f aca="false">IFERROR(VALUE(L4976),"")</f>
        <v>12</v>
      </c>
      <c r="R4976" s="29" t="n">
        <f aca="true">IF(O4976="","",O4976-TODAY())</f>
        <v>527</v>
      </c>
      <c r="S4976" s="29" t="str">
        <f aca="false">IF(C4976="&lt;&lt; vazio &gt;&gt;","VAZIA",IF(AND(O4976&lt;&gt;"",R4976&lt;0),"VENCIDO",IF(AND(O4976&lt;&gt;"",R4976&lt;=Parametros!$B$10),"PRÓX. VENCIMENTO",IF(F4976="Q","QUALIDADE",IF(F4976="S","BLOQUEADO",IF(F4976="R","RESTRITO/DEVOLUÇÃO",IF(OR(N4976="QUAR",N4976="QRES"),"QUARENTENA",IF(OR(B4976="DESCARTE",B4976="DEVOLUÇÃO"),"DESCARTE/DEVOLUÇÃO",IF(AND(D4976="",K4976&lt;&gt;""),"SEM LOTE",IF(AND(Q4976&lt;&gt;"",Q4976&gt;=Parametros!$B$11),"PARADO/SEM GIRO","OK"))))))))))</f>
        <v>OK</v>
      </c>
      <c r="T4976" s="29" t="str">
        <f aca="false">IF(AND($S4976="PARADO/SEM GIRO",$K4976="KG",OR(Painel!$B$5="(Todos)",A4976=Painel!$B$5)*OR(Painel!$E$5="(Todos)",P4976=Painel!$E$5)),$J4976+ROW()/10000000,"")</f>
        <v/>
      </c>
      <c r="U4976" s="29" t="str">
        <f aca="false">IF(AND($S4976="VENCIDO",$K4976="KG",OR(Painel!$B$5="(Todos)",A4976=Painel!$B$5)*OR(Painel!$E$5="(Todos)",P4976=Painel!$E$5)),$J4976+ROW()/10000000,"")</f>
        <v/>
      </c>
    </row>
    <row r="4977" customFormat="false" ht="15" hidden="false" customHeight="false" outlineLevel="0" collapsed="false">
      <c r="A4977" s="29" t="s">
        <v>52</v>
      </c>
      <c r="B4977" s="29" t="s">
        <v>9201</v>
      </c>
      <c r="C4977" s="29" t="s">
        <v>115</v>
      </c>
      <c r="D4977" s="29"/>
      <c r="E4977" s="29" t="n">
        <v>0</v>
      </c>
      <c r="F4977" s="29"/>
      <c r="G4977" s="29"/>
      <c r="H4977" s="30" t="n">
        <v>0</v>
      </c>
      <c r="I4977" s="29"/>
      <c r="J4977" s="30" t="n">
        <v>0</v>
      </c>
      <c r="K4977" s="29"/>
      <c r="L4977" s="29" t="s">
        <v>116</v>
      </c>
      <c r="M4977" s="29"/>
      <c r="N4977" s="29"/>
      <c r="O4977" s="29"/>
      <c r="P4977" s="29"/>
      <c r="Q4977" s="29" t="n">
        <f aca="false">IFERROR(VALUE(L4977),"")</f>
        <v>0</v>
      </c>
      <c r="R4977" s="29" t="str">
        <f aca="true">IF(O4977="","",O4977-TODAY())</f>
        <v/>
      </c>
      <c r="S4977" s="29" t="str">
        <f aca="false">IF(C4977="&lt;&lt; vazio &gt;&gt;","VAZIA",IF(AND(O4977&lt;&gt;"",R4977&lt;0),"VENCIDO",IF(AND(O4977&lt;&gt;"",R4977&lt;=Parametros!$B$10),"PRÓX. VENCIMENTO",IF(F4977="Q","QUALIDADE",IF(F4977="S","BLOQUEADO",IF(F4977="R","RESTRITO/DEVOLUÇÃO",IF(OR(N4977="QUAR",N4977="QRES"),"QUARENTENA",IF(OR(B4977="DESCARTE",B4977="DEVOLUÇÃO"),"DESCARTE/DEVOLUÇÃO",IF(AND(D4977="",K4977&lt;&gt;""),"SEM LOTE",IF(AND(Q4977&lt;&gt;"",Q4977&gt;=Parametros!$B$11),"PARADO/SEM GIRO","OK"))))))))))</f>
        <v>VAZIA</v>
      </c>
      <c r="T4977" s="29" t="str">
        <f aca="false">IF(AND($S4977="PARADO/SEM GIRO",$K4977="KG",OR(Painel!$B$5="(Todos)",A4977=Painel!$B$5)*OR(Painel!$E$5="(Todos)",P4977=Painel!$E$5)),$J4977+ROW()/10000000,"")</f>
        <v/>
      </c>
      <c r="U4977" s="29" t="str">
        <f aca="false">IF(AND($S4977="VENCIDO",$K4977="KG",OR(Painel!$B$5="(Todos)",A4977=Painel!$B$5)*OR(Painel!$E$5="(Todos)",P4977=Painel!$E$5)),$J4977+ROW()/10000000,"")</f>
        <v/>
      </c>
    </row>
    <row r="4978" customFormat="false" ht="15" hidden="false" customHeight="false" outlineLevel="0" collapsed="false">
      <c r="A4978" s="29" t="s">
        <v>52</v>
      </c>
      <c r="B4978" s="29" t="s">
        <v>9202</v>
      </c>
      <c r="C4978" s="29" t="s">
        <v>159</v>
      </c>
      <c r="D4978" s="29" t="s">
        <v>2500</v>
      </c>
      <c r="E4978" s="29" t="n">
        <v>1</v>
      </c>
      <c r="F4978" s="29"/>
      <c r="G4978" s="29" t="s">
        <v>9203</v>
      </c>
      <c r="H4978" s="30" t="n">
        <v>1102.5</v>
      </c>
      <c r="I4978" s="31" t="n">
        <v>46212</v>
      </c>
      <c r="J4978" s="30" t="n">
        <v>1102.5</v>
      </c>
      <c r="K4978" s="29" t="s">
        <v>120</v>
      </c>
      <c r="L4978" s="29" t="s">
        <v>2502</v>
      </c>
      <c r="M4978" s="29"/>
      <c r="N4978" s="29" t="s">
        <v>122</v>
      </c>
      <c r="O4978" s="31" t="n">
        <v>46758</v>
      </c>
      <c r="P4978" s="29" t="s">
        <v>123</v>
      </c>
      <c r="Q4978" s="29" t="n">
        <f aca="false">IFERROR(VALUE(L4978),"")</f>
        <v>73</v>
      </c>
      <c r="R4978" s="29" t="n">
        <f aca="true">IF(O4978="","",O4978-TODAY())</f>
        <v>473</v>
      </c>
      <c r="S4978" s="29" t="str">
        <f aca="false">IF(C4978="&lt;&lt; vazio &gt;&gt;","VAZIA",IF(AND(O4978&lt;&gt;"",R4978&lt;0),"VENCIDO",IF(AND(O4978&lt;&gt;"",R4978&lt;=Parametros!$B$10),"PRÓX. VENCIMENTO",IF(F4978="Q","QUALIDADE",IF(F4978="S","BLOQUEADO",IF(F4978="R","RESTRITO/DEVOLUÇÃO",IF(OR(N4978="QUAR",N4978="QRES"),"QUARENTENA",IF(OR(B4978="DESCARTE",B4978="DEVOLUÇÃO"),"DESCARTE/DEVOLUÇÃO",IF(AND(D4978="",K4978&lt;&gt;""),"SEM LOTE",IF(AND(Q4978&lt;&gt;"",Q4978&gt;=Parametros!$B$11),"PARADO/SEM GIRO","OK"))))))))))</f>
        <v>OK</v>
      </c>
      <c r="T4978" s="29" t="str">
        <f aca="false">IF(AND($S4978="PARADO/SEM GIRO",$K4978="KG",OR(Painel!$B$5="(Todos)",A4978=Painel!$B$5)*OR(Painel!$E$5="(Todos)",P4978=Painel!$E$5)),$J4978+ROW()/10000000,"")</f>
        <v/>
      </c>
      <c r="U4978" s="29" t="str">
        <f aca="false">IF(AND($S4978="VENCIDO",$K4978="KG",OR(Painel!$B$5="(Todos)",A4978=Painel!$B$5)*OR(Painel!$E$5="(Todos)",P4978=Painel!$E$5)),$J4978+ROW()/10000000,"")</f>
        <v/>
      </c>
    </row>
    <row r="4979" customFormat="false" ht="15" hidden="false" customHeight="false" outlineLevel="0" collapsed="false">
      <c r="A4979" s="29" t="s">
        <v>52</v>
      </c>
      <c r="B4979" s="29" t="s">
        <v>9204</v>
      </c>
      <c r="C4979" s="29" t="s">
        <v>876</v>
      </c>
      <c r="D4979" s="29" t="s">
        <v>920</v>
      </c>
      <c r="E4979" s="29" t="n">
        <v>1</v>
      </c>
      <c r="F4979" s="29" t="s">
        <v>137</v>
      </c>
      <c r="G4979" s="29" t="s">
        <v>9205</v>
      </c>
      <c r="H4979" s="30" t="n">
        <v>720</v>
      </c>
      <c r="I4979" s="31" t="n">
        <v>46224</v>
      </c>
      <c r="J4979" s="30" t="n">
        <v>720</v>
      </c>
      <c r="K4979" s="29" t="s">
        <v>120</v>
      </c>
      <c r="L4979" s="29" t="s">
        <v>4160</v>
      </c>
      <c r="M4979" s="29"/>
      <c r="N4979" s="29" t="s">
        <v>122</v>
      </c>
      <c r="O4979" s="31" t="n">
        <v>46493</v>
      </c>
      <c r="P4979" s="29" t="s">
        <v>123</v>
      </c>
      <c r="Q4979" s="29" t="n">
        <f aca="false">IFERROR(VALUE(L4979),"")</f>
        <v>61</v>
      </c>
      <c r="R4979" s="29" t="n">
        <f aca="true">IF(O4979="","",O4979-TODAY())</f>
        <v>208</v>
      </c>
      <c r="S4979" s="29" t="str">
        <f aca="false">IF(C4979="&lt;&lt; vazio &gt;&gt;","VAZIA",IF(AND(O4979&lt;&gt;"",R4979&lt;0),"VENCIDO",IF(AND(O4979&lt;&gt;"",R4979&lt;=Parametros!$B$10),"PRÓX. VENCIMENTO",IF(F4979="Q","QUALIDADE",IF(F4979="S","BLOQUEADO",IF(F4979="R","RESTRITO/DEVOLUÇÃO",IF(OR(N4979="QUAR",N4979="QRES"),"QUARENTENA",IF(OR(B4979="DESCARTE",B4979="DEVOLUÇÃO"),"DESCARTE/DEVOLUÇÃO",IF(AND(D4979="",K4979&lt;&gt;""),"SEM LOTE",IF(AND(Q4979&lt;&gt;"",Q4979&gt;=Parametros!$B$11),"PARADO/SEM GIRO","OK"))))))))))</f>
        <v>BLOQUEADO</v>
      </c>
      <c r="T4979" s="29" t="str">
        <f aca="false">IF(AND($S4979="PARADO/SEM GIRO",$K4979="KG",OR(Painel!$B$5="(Todos)",A4979=Painel!$B$5)*OR(Painel!$E$5="(Todos)",P4979=Painel!$E$5)),$J4979+ROW()/10000000,"")</f>
        <v/>
      </c>
      <c r="U4979" s="29" t="str">
        <f aca="false">IF(AND($S4979="VENCIDO",$K4979="KG",OR(Painel!$B$5="(Todos)",A4979=Painel!$B$5)*OR(Painel!$E$5="(Todos)",P4979=Painel!$E$5)),$J4979+ROW()/10000000,"")</f>
        <v/>
      </c>
    </row>
    <row r="4980" customFormat="false" ht="15" hidden="false" customHeight="false" outlineLevel="0" collapsed="false">
      <c r="A4980" s="29" t="s">
        <v>52</v>
      </c>
      <c r="B4980" s="29" t="s">
        <v>9206</v>
      </c>
      <c r="C4980" s="29" t="s">
        <v>115</v>
      </c>
      <c r="D4980" s="29"/>
      <c r="E4980" s="29" t="n">
        <v>0</v>
      </c>
      <c r="F4980" s="29"/>
      <c r="G4980" s="29"/>
      <c r="H4980" s="30" t="n">
        <v>0</v>
      </c>
      <c r="I4980" s="29"/>
      <c r="J4980" s="30" t="n">
        <v>0</v>
      </c>
      <c r="K4980" s="29"/>
      <c r="L4980" s="29" t="s">
        <v>116</v>
      </c>
      <c r="M4980" s="29"/>
      <c r="N4980" s="29"/>
      <c r="O4980" s="29"/>
      <c r="P4980" s="29"/>
      <c r="Q4980" s="29" t="n">
        <f aca="false">IFERROR(VALUE(L4980),"")</f>
        <v>0</v>
      </c>
      <c r="R4980" s="29" t="str">
        <f aca="true">IF(O4980="","",O4980-TODAY())</f>
        <v/>
      </c>
      <c r="S4980" s="29" t="str">
        <f aca="false">IF(C4980="&lt;&lt; vazio &gt;&gt;","VAZIA",IF(AND(O4980&lt;&gt;"",R4980&lt;0),"VENCIDO",IF(AND(O4980&lt;&gt;"",R4980&lt;=Parametros!$B$10),"PRÓX. VENCIMENTO",IF(F4980="Q","QUALIDADE",IF(F4980="S","BLOQUEADO",IF(F4980="R","RESTRITO/DEVOLUÇÃO",IF(OR(N4980="QUAR",N4980="QRES"),"QUARENTENA",IF(OR(B4980="DESCARTE",B4980="DEVOLUÇÃO"),"DESCARTE/DEVOLUÇÃO",IF(AND(D4980="",K4980&lt;&gt;""),"SEM LOTE",IF(AND(Q4980&lt;&gt;"",Q4980&gt;=Parametros!$B$11),"PARADO/SEM GIRO","OK"))))))))))</f>
        <v>VAZIA</v>
      </c>
      <c r="T4980" s="29" t="str">
        <f aca="false">IF(AND($S4980="PARADO/SEM GIRO",$K4980="KG",OR(Painel!$B$5="(Todos)",A4980=Painel!$B$5)*OR(Painel!$E$5="(Todos)",P4980=Painel!$E$5)),$J4980+ROW()/10000000,"")</f>
        <v/>
      </c>
      <c r="U4980" s="29" t="str">
        <f aca="false">IF(AND($S4980="VENCIDO",$K4980="KG",OR(Painel!$B$5="(Todos)",A4980=Painel!$B$5)*OR(Painel!$E$5="(Todos)",P4980=Painel!$E$5)),$J4980+ROW()/10000000,"")</f>
        <v/>
      </c>
    </row>
    <row r="4981" customFormat="false" ht="15" hidden="false" customHeight="false" outlineLevel="0" collapsed="false">
      <c r="A4981" s="29" t="s">
        <v>52</v>
      </c>
      <c r="B4981" s="29" t="s">
        <v>9207</v>
      </c>
      <c r="C4981" s="29" t="s">
        <v>9208</v>
      </c>
      <c r="D4981" s="29" t="s">
        <v>9209</v>
      </c>
      <c r="E4981" s="29" t="n">
        <v>1</v>
      </c>
      <c r="F4981" s="29"/>
      <c r="G4981" s="29" t="s">
        <v>9210</v>
      </c>
      <c r="H4981" s="30" t="n">
        <v>842</v>
      </c>
      <c r="I4981" s="31" t="n">
        <v>46078</v>
      </c>
      <c r="J4981" s="30" t="n">
        <v>842</v>
      </c>
      <c r="K4981" s="29" t="s">
        <v>120</v>
      </c>
      <c r="L4981" s="29" t="s">
        <v>9032</v>
      </c>
      <c r="M4981" s="29"/>
      <c r="N4981" s="29" t="s">
        <v>122</v>
      </c>
      <c r="O4981" s="31" t="n">
        <v>46618</v>
      </c>
      <c r="P4981" s="29" t="s">
        <v>123</v>
      </c>
      <c r="Q4981" s="29" t="n">
        <f aca="false">IFERROR(VALUE(L4981),"")</f>
        <v>207</v>
      </c>
      <c r="R4981" s="29" t="n">
        <f aca="true">IF(O4981="","",O4981-TODAY())</f>
        <v>333</v>
      </c>
      <c r="S4981" s="29" t="str">
        <f aca="false">IF(C4981="&lt;&lt; vazio &gt;&gt;","VAZIA",IF(AND(O4981&lt;&gt;"",R4981&lt;0),"VENCIDO",IF(AND(O4981&lt;&gt;"",R4981&lt;=Parametros!$B$10),"PRÓX. VENCIMENTO",IF(F4981="Q","QUALIDADE",IF(F4981="S","BLOQUEADO",IF(F4981="R","RESTRITO/DEVOLUÇÃO",IF(OR(N4981="QUAR",N4981="QRES"),"QUARENTENA",IF(OR(B4981="DESCARTE",B4981="DEVOLUÇÃO"),"DESCARTE/DEVOLUÇÃO",IF(AND(D4981="",K4981&lt;&gt;""),"SEM LOTE",IF(AND(Q4981&lt;&gt;"",Q4981&gt;=Parametros!$B$11),"PARADO/SEM GIRO","OK"))))))))))</f>
        <v>PARADO/SEM GIRO</v>
      </c>
      <c r="T4981" s="29" t="n">
        <f aca="false">IF(AND($S4981="PARADO/SEM GIRO",$K4981="KG",OR(Painel!$B$5="(Todos)",A4981=Painel!$B$5)*OR(Painel!$E$5="(Todos)",P4981=Painel!$E$5)),$J4981+ROW()/10000000,"")</f>
        <v>842.0004981</v>
      </c>
      <c r="U4981" s="29" t="str">
        <f aca="false">IF(AND($S4981="VENCIDO",$K4981="KG",OR(Painel!$B$5="(Todos)",A4981=Painel!$B$5)*OR(Painel!$E$5="(Todos)",P4981=Painel!$E$5)),$J4981+ROW()/10000000,"")</f>
        <v/>
      </c>
    </row>
    <row r="4982" customFormat="false" ht="15" hidden="false" customHeight="false" outlineLevel="0" collapsed="false">
      <c r="A4982" s="29" t="s">
        <v>52</v>
      </c>
      <c r="B4982" s="29" t="s">
        <v>9211</v>
      </c>
      <c r="C4982" s="29" t="s">
        <v>115</v>
      </c>
      <c r="D4982" s="29"/>
      <c r="E4982" s="29" t="n">
        <v>0</v>
      </c>
      <c r="F4982" s="29"/>
      <c r="G4982" s="29"/>
      <c r="H4982" s="30" t="n">
        <v>0</v>
      </c>
      <c r="I4982" s="29"/>
      <c r="J4982" s="30" t="n">
        <v>0</v>
      </c>
      <c r="K4982" s="29"/>
      <c r="L4982" s="29" t="s">
        <v>116</v>
      </c>
      <c r="M4982" s="29"/>
      <c r="N4982" s="29"/>
      <c r="O4982" s="29"/>
      <c r="P4982" s="29"/>
      <c r="Q4982" s="29" t="n">
        <f aca="false">IFERROR(VALUE(L4982),"")</f>
        <v>0</v>
      </c>
      <c r="R4982" s="29" t="str">
        <f aca="true">IF(O4982="","",O4982-TODAY())</f>
        <v/>
      </c>
      <c r="S4982" s="29" t="str">
        <f aca="false">IF(C4982="&lt;&lt; vazio &gt;&gt;","VAZIA",IF(AND(O4982&lt;&gt;"",R4982&lt;0),"VENCIDO",IF(AND(O4982&lt;&gt;"",R4982&lt;=Parametros!$B$10),"PRÓX. VENCIMENTO",IF(F4982="Q","QUALIDADE",IF(F4982="S","BLOQUEADO",IF(F4982="R","RESTRITO/DEVOLUÇÃO",IF(OR(N4982="QUAR",N4982="QRES"),"QUARENTENA",IF(OR(B4982="DESCARTE",B4982="DEVOLUÇÃO"),"DESCARTE/DEVOLUÇÃO",IF(AND(D4982="",K4982&lt;&gt;""),"SEM LOTE",IF(AND(Q4982&lt;&gt;"",Q4982&gt;=Parametros!$B$11),"PARADO/SEM GIRO","OK"))))))))))</f>
        <v>VAZIA</v>
      </c>
      <c r="T4982" s="29" t="str">
        <f aca="false">IF(AND($S4982="PARADO/SEM GIRO",$K4982="KG",OR(Painel!$B$5="(Todos)",A4982=Painel!$B$5)*OR(Painel!$E$5="(Todos)",P4982=Painel!$E$5)),$J4982+ROW()/10000000,"")</f>
        <v/>
      </c>
      <c r="U4982" s="29" t="str">
        <f aca="false">IF(AND($S4982="VENCIDO",$K4982="KG",OR(Painel!$B$5="(Todos)",A4982=Painel!$B$5)*OR(Painel!$E$5="(Todos)",P4982=Painel!$E$5)),$J4982+ROW()/10000000,"")</f>
        <v/>
      </c>
    </row>
    <row r="4983" customFormat="false" ht="15" hidden="false" customHeight="false" outlineLevel="0" collapsed="false">
      <c r="A4983" s="29" t="s">
        <v>52</v>
      </c>
      <c r="B4983" s="29" t="s">
        <v>9212</v>
      </c>
      <c r="C4983" s="29" t="s">
        <v>115</v>
      </c>
      <c r="D4983" s="29"/>
      <c r="E4983" s="29" t="n">
        <v>0</v>
      </c>
      <c r="F4983" s="29"/>
      <c r="G4983" s="29"/>
      <c r="H4983" s="30" t="n">
        <v>0</v>
      </c>
      <c r="I4983" s="29"/>
      <c r="J4983" s="30" t="n">
        <v>0</v>
      </c>
      <c r="K4983" s="29"/>
      <c r="L4983" s="29" t="s">
        <v>116</v>
      </c>
      <c r="M4983" s="29"/>
      <c r="N4983" s="29"/>
      <c r="O4983" s="29"/>
      <c r="P4983" s="29"/>
      <c r="Q4983" s="29" t="n">
        <f aca="false">IFERROR(VALUE(L4983),"")</f>
        <v>0</v>
      </c>
      <c r="R4983" s="29" t="str">
        <f aca="true">IF(O4983="","",O4983-TODAY())</f>
        <v/>
      </c>
      <c r="S4983" s="29" t="str">
        <f aca="false">IF(C4983="&lt;&lt; vazio &gt;&gt;","VAZIA",IF(AND(O4983&lt;&gt;"",R4983&lt;0),"VENCIDO",IF(AND(O4983&lt;&gt;"",R4983&lt;=Parametros!$B$10),"PRÓX. VENCIMENTO",IF(F4983="Q","QUALIDADE",IF(F4983="S","BLOQUEADO",IF(F4983="R","RESTRITO/DEVOLUÇÃO",IF(OR(N4983="QUAR",N4983="QRES"),"QUARENTENA",IF(OR(B4983="DESCARTE",B4983="DEVOLUÇÃO"),"DESCARTE/DEVOLUÇÃO",IF(AND(D4983="",K4983&lt;&gt;""),"SEM LOTE",IF(AND(Q4983&lt;&gt;"",Q4983&gt;=Parametros!$B$11),"PARADO/SEM GIRO","OK"))))))))))</f>
        <v>VAZIA</v>
      </c>
      <c r="T4983" s="29" t="str">
        <f aca="false">IF(AND($S4983="PARADO/SEM GIRO",$K4983="KG",OR(Painel!$B$5="(Todos)",A4983=Painel!$B$5)*OR(Painel!$E$5="(Todos)",P4983=Painel!$E$5)),$J4983+ROW()/10000000,"")</f>
        <v/>
      </c>
      <c r="U4983" s="29" t="str">
        <f aca="false">IF(AND($S4983="VENCIDO",$K4983="KG",OR(Painel!$B$5="(Todos)",A4983=Painel!$B$5)*OR(Painel!$E$5="(Todos)",P4983=Painel!$E$5)),$J4983+ROW()/10000000,"")</f>
        <v/>
      </c>
    </row>
    <row r="4984" customFormat="false" ht="15" hidden="false" customHeight="false" outlineLevel="0" collapsed="false">
      <c r="A4984" s="29" t="s">
        <v>52</v>
      </c>
      <c r="B4984" s="29" t="s">
        <v>9213</v>
      </c>
      <c r="C4984" s="29" t="s">
        <v>115</v>
      </c>
      <c r="D4984" s="29"/>
      <c r="E4984" s="29" t="n">
        <v>0</v>
      </c>
      <c r="F4984" s="29"/>
      <c r="G4984" s="29"/>
      <c r="H4984" s="30" t="n">
        <v>0</v>
      </c>
      <c r="I4984" s="29"/>
      <c r="J4984" s="30" t="n">
        <v>0</v>
      </c>
      <c r="K4984" s="29"/>
      <c r="L4984" s="29" t="s">
        <v>116</v>
      </c>
      <c r="M4984" s="29"/>
      <c r="N4984" s="29"/>
      <c r="O4984" s="29"/>
      <c r="P4984" s="29"/>
      <c r="Q4984" s="29" t="n">
        <f aca="false">IFERROR(VALUE(L4984),"")</f>
        <v>0</v>
      </c>
      <c r="R4984" s="29" t="str">
        <f aca="true">IF(O4984="","",O4984-TODAY())</f>
        <v/>
      </c>
      <c r="S4984" s="29" t="str">
        <f aca="false">IF(C4984="&lt;&lt; vazio &gt;&gt;","VAZIA",IF(AND(O4984&lt;&gt;"",R4984&lt;0),"VENCIDO",IF(AND(O4984&lt;&gt;"",R4984&lt;=Parametros!$B$10),"PRÓX. VENCIMENTO",IF(F4984="Q","QUALIDADE",IF(F4984="S","BLOQUEADO",IF(F4984="R","RESTRITO/DEVOLUÇÃO",IF(OR(N4984="QUAR",N4984="QRES"),"QUARENTENA",IF(OR(B4984="DESCARTE",B4984="DEVOLUÇÃO"),"DESCARTE/DEVOLUÇÃO",IF(AND(D4984="",K4984&lt;&gt;""),"SEM LOTE",IF(AND(Q4984&lt;&gt;"",Q4984&gt;=Parametros!$B$11),"PARADO/SEM GIRO","OK"))))))))))</f>
        <v>VAZIA</v>
      </c>
      <c r="T4984" s="29" t="str">
        <f aca="false">IF(AND($S4984="PARADO/SEM GIRO",$K4984="KG",OR(Painel!$B$5="(Todos)",A4984=Painel!$B$5)*OR(Painel!$E$5="(Todos)",P4984=Painel!$E$5)),$J4984+ROW()/10000000,"")</f>
        <v/>
      </c>
      <c r="U4984" s="29" t="str">
        <f aca="false">IF(AND($S4984="VENCIDO",$K4984="KG",OR(Painel!$B$5="(Todos)",A4984=Painel!$B$5)*OR(Painel!$E$5="(Todos)",P4984=Painel!$E$5)),$J4984+ROW()/10000000,"")</f>
        <v/>
      </c>
    </row>
    <row r="4985" customFormat="false" ht="15" hidden="false" customHeight="false" outlineLevel="0" collapsed="false">
      <c r="A4985" s="29" t="s">
        <v>52</v>
      </c>
      <c r="B4985" s="29" t="s">
        <v>9214</v>
      </c>
      <c r="C4985" s="29" t="s">
        <v>115</v>
      </c>
      <c r="D4985" s="29"/>
      <c r="E4985" s="29" t="n">
        <v>0</v>
      </c>
      <c r="F4985" s="29"/>
      <c r="G4985" s="29"/>
      <c r="H4985" s="30" t="n">
        <v>0</v>
      </c>
      <c r="I4985" s="29"/>
      <c r="J4985" s="30" t="n">
        <v>0</v>
      </c>
      <c r="K4985" s="29"/>
      <c r="L4985" s="29" t="s">
        <v>116</v>
      </c>
      <c r="M4985" s="29"/>
      <c r="N4985" s="29"/>
      <c r="O4985" s="29"/>
      <c r="P4985" s="29"/>
      <c r="Q4985" s="29" t="n">
        <f aca="false">IFERROR(VALUE(L4985),"")</f>
        <v>0</v>
      </c>
      <c r="R4985" s="29" t="str">
        <f aca="true">IF(O4985="","",O4985-TODAY())</f>
        <v/>
      </c>
      <c r="S4985" s="29" t="str">
        <f aca="false">IF(C4985="&lt;&lt; vazio &gt;&gt;","VAZIA",IF(AND(O4985&lt;&gt;"",R4985&lt;0),"VENCIDO",IF(AND(O4985&lt;&gt;"",R4985&lt;=Parametros!$B$10),"PRÓX. VENCIMENTO",IF(F4985="Q","QUALIDADE",IF(F4985="S","BLOQUEADO",IF(F4985="R","RESTRITO/DEVOLUÇÃO",IF(OR(N4985="QUAR",N4985="QRES"),"QUARENTENA",IF(OR(B4985="DESCARTE",B4985="DEVOLUÇÃO"),"DESCARTE/DEVOLUÇÃO",IF(AND(D4985="",K4985&lt;&gt;""),"SEM LOTE",IF(AND(Q4985&lt;&gt;"",Q4985&gt;=Parametros!$B$11),"PARADO/SEM GIRO","OK"))))))))))</f>
        <v>VAZIA</v>
      </c>
      <c r="T4985" s="29" t="str">
        <f aca="false">IF(AND($S4985="PARADO/SEM GIRO",$K4985="KG",OR(Painel!$B$5="(Todos)",A4985=Painel!$B$5)*OR(Painel!$E$5="(Todos)",P4985=Painel!$E$5)),$J4985+ROW()/10000000,"")</f>
        <v/>
      </c>
      <c r="U4985" s="29" t="str">
        <f aca="false">IF(AND($S4985="VENCIDO",$K4985="KG",OR(Painel!$B$5="(Todos)",A4985=Painel!$B$5)*OR(Painel!$E$5="(Todos)",P4985=Painel!$E$5)),$J4985+ROW()/10000000,"")</f>
        <v/>
      </c>
    </row>
    <row r="4986" customFormat="false" ht="15" hidden="false" customHeight="false" outlineLevel="0" collapsed="false">
      <c r="A4986" s="29" t="s">
        <v>52</v>
      </c>
      <c r="B4986" s="29" t="s">
        <v>9215</v>
      </c>
      <c r="C4986" s="29" t="s">
        <v>679</v>
      </c>
      <c r="D4986" s="29" t="s">
        <v>680</v>
      </c>
      <c r="E4986" s="29" t="n">
        <v>1</v>
      </c>
      <c r="F4986" s="29"/>
      <c r="G4986" s="29" t="s">
        <v>9216</v>
      </c>
      <c r="H4986" s="30" t="n">
        <v>1080</v>
      </c>
      <c r="I4986" s="31" t="n">
        <v>46279</v>
      </c>
      <c r="J4986" s="30" t="n">
        <v>1080</v>
      </c>
      <c r="K4986" s="29" t="s">
        <v>120</v>
      </c>
      <c r="L4986" s="29" t="s">
        <v>350</v>
      </c>
      <c r="M4986" s="29"/>
      <c r="N4986" s="29" t="s">
        <v>122</v>
      </c>
      <c r="O4986" s="31" t="n">
        <v>46598</v>
      </c>
      <c r="P4986" s="29" t="s">
        <v>123</v>
      </c>
      <c r="Q4986" s="29" t="n">
        <f aca="false">IFERROR(VALUE(L4986),"")</f>
        <v>6</v>
      </c>
      <c r="R4986" s="29" t="n">
        <f aca="true">IF(O4986="","",O4986-TODAY())</f>
        <v>313</v>
      </c>
      <c r="S4986" s="29" t="str">
        <f aca="false">IF(C4986="&lt;&lt; vazio &gt;&gt;","VAZIA",IF(AND(O4986&lt;&gt;"",R4986&lt;0),"VENCIDO",IF(AND(O4986&lt;&gt;"",R4986&lt;=Parametros!$B$10),"PRÓX. VENCIMENTO",IF(F4986="Q","QUALIDADE",IF(F4986="S","BLOQUEADO",IF(F4986="R","RESTRITO/DEVOLUÇÃO",IF(OR(N4986="QUAR",N4986="QRES"),"QUARENTENA",IF(OR(B4986="DESCARTE",B4986="DEVOLUÇÃO"),"DESCARTE/DEVOLUÇÃO",IF(AND(D4986="",K4986&lt;&gt;""),"SEM LOTE",IF(AND(Q4986&lt;&gt;"",Q4986&gt;=Parametros!$B$11),"PARADO/SEM GIRO","OK"))))))))))</f>
        <v>OK</v>
      </c>
      <c r="T4986" s="29" t="str">
        <f aca="false">IF(AND($S4986="PARADO/SEM GIRO",$K4986="KG",OR(Painel!$B$5="(Todos)",A4986=Painel!$B$5)*OR(Painel!$E$5="(Todos)",P4986=Painel!$E$5)),$J4986+ROW()/10000000,"")</f>
        <v/>
      </c>
      <c r="U4986" s="29" t="str">
        <f aca="false">IF(AND($S4986="VENCIDO",$K4986="KG",OR(Painel!$B$5="(Todos)",A4986=Painel!$B$5)*OR(Painel!$E$5="(Todos)",P4986=Painel!$E$5)),$J4986+ROW()/10000000,"")</f>
        <v/>
      </c>
    </row>
    <row r="4987" customFormat="false" ht="15" hidden="false" customHeight="false" outlineLevel="0" collapsed="false">
      <c r="A4987" s="29" t="s">
        <v>52</v>
      </c>
      <c r="B4987" s="29" t="s">
        <v>9217</v>
      </c>
      <c r="C4987" s="29" t="s">
        <v>115</v>
      </c>
      <c r="D4987" s="29"/>
      <c r="E4987" s="29" t="n">
        <v>0</v>
      </c>
      <c r="F4987" s="29"/>
      <c r="G4987" s="29"/>
      <c r="H4987" s="30" t="n">
        <v>0</v>
      </c>
      <c r="I4987" s="29"/>
      <c r="J4987" s="30" t="n">
        <v>0</v>
      </c>
      <c r="K4987" s="29"/>
      <c r="L4987" s="29" t="s">
        <v>116</v>
      </c>
      <c r="M4987" s="29"/>
      <c r="N4987" s="29"/>
      <c r="O4987" s="29"/>
      <c r="P4987" s="29"/>
      <c r="Q4987" s="29" t="n">
        <f aca="false">IFERROR(VALUE(L4987),"")</f>
        <v>0</v>
      </c>
      <c r="R4987" s="29" t="str">
        <f aca="true">IF(O4987="","",O4987-TODAY())</f>
        <v/>
      </c>
      <c r="S4987" s="29" t="str">
        <f aca="false">IF(C4987="&lt;&lt; vazio &gt;&gt;","VAZIA",IF(AND(O4987&lt;&gt;"",R4987&lt;0),"VENCIDO",IF(AND(O4987&lt;&gt;"",R4987&lt;=Parametros!$B$10),"PRÓX. VENCIMENTO",IF(F4987="Q","QUALIDADE",IF(F4987="S","BLOQUEADO",IF(F4987="R","RESTRITO/DEVOLUÇÃO",IF(OR(N4987="QUAR",N4987="QRES"),"QUARENTENA",IF(OR(B4987="DESCARTE",B4987="DEVOLUÇÃO"),"DESCARTE/DEVOLUÇÃO",IF(AND(D4987="",K4987&lt;&gt;""),"SEM LOTE",IF(AND(Q4987&lt;&gt;"",Q4987&gt;=Parametros!$B$11),"PARADO/SEM GIRO","OK"))))))))))</f>
        <v>VAZIA</v>
      </c>
      <c r="T4987" s="29" t="str">
        <f aca="false">IF(AND($S4987="PARADO/SEM GIRO",$K4987="KG",OR(Painel!$B$5="(Todos)",A4987=Painel!$B$5)*OR(Painel!$E$5="(Todos)",P4987=Painel!$E$5)),$J4987+ROW()/10000000,"")</f>
        <v/>
      </c>
      <c r="U4987" s="29" t="str">
        <f aca="false">IF(AND($S4987="VENCIDO",$K4987="KG",OR(Painel!$B$5="(Todos)",A4987=Painel!$B$5)*OR(Painel!$E$5="(Todos)",P4987=Painel!$E$5)),$J4987+ROW()/10000000,"")</f>
        <v/>
      </c>
    </row>
    <row r="4988" customFormat="false" ht="15" hidden="false" customHeight="false" outlineLevel="0" collapsed="false">
      <c r="A4988" s="29" t="s">
        <v>52</v>
      </c>
      <c r="B4988" s="29" t="s">
        <v>9218</v>
      </c>
      <c r="C4988" s="29" t="s">
        <v>691</v>
      </c>
      <c r="D4988" s="29" t="s">
        <v>9219</v>
      </c>
      <c r="E4988" s="29" t="n">
        <v>1</v>
      </c>
      <c r="F4988" s="29"/>
      <c r="G4988" s="29" t="s">
        <v>9220</v>
      </c>
      <c r="H4988" s="30" t="n">
        <v>1000</v>
      </c>
      <c r="I4988" s="31" t="n">
        <v>46266</v>
      </c>
      <c r="J4988" s="30" t="n">
        <v>1000</v>
      </c>
      <c r="K4988" s="29" t="s">
        <v>120</v>
      </c>
      <c r="L4988" s="29" t="s">
        <v>180</v>
      </c>
      <c r="M4988" s="29"/>
      <c r="N4988" s="29" t="s">
        <v>122</v>
      </c>
      <c r="O4988" s="31" t="n">
        <v>46979</v>
      </c>
      <c r="P4988" s="29" t="s">
        <v>123</v>
      </c>
      <c r="Q4988" s="29" t="n">
        <f aca="false">IFERROR(VALUE(L4988),"")</f>
        <v>19</v>
      </c>
      <c r="R4988" s="29" t="n">
        <f aca="true">IF(O4988="","",O4988-TODAY())</f>
        <v>694</v>
      </c>
      <c r="S4988" s="29" t="str">
        <f aca="false">IF(C4988="&lt;&lt; vazio &gt;&gt;","VAZIA",IF(AND(O4988&lt;&gt;"",R4988&lt;0),"VENCIDO",IF(AND(O4988&lt;&gt;"",R4988&lt;=Parametros!$B$10),"PRÓX. VENCIMENTO",IF(F4988="Q","QUALIDADE",IF(F4988="S","BLOQUEADO",IF(F4988="R","RESTRITO/DEVOLUÇÃO",IF(OR(N4988="QUAR",N4988="QRES"),"QUARENTENA",IF(OR(B4988="DESCARTE",B4988="DEVOLUÇÃO"),"DESCARTE/DEVOLUÇÃO",IF(AND(D4988="",K4988&lt;&gt;""),"SEM LOTE",IF(AND(Q4988&lt;&gt;"",Q4988&gt;=Parametros!$B$11),"PARADO/SEM GIRO","OK"))))))))))</f>
        <v>OK</v>
      </c>
      <c r="T4988" s="29" t="str">
        <f aca="false">IF(AND($S4988="PARADO/SEM GIRO",$K4988="KG",OR(Painel!$B$5="(Todos)",A4988=Painel!$B$5)*OR(Painel!$E$5="(Todos)",P4988=Painel!$E$5)),$J4988+ROW()/10000000,"")</f>
        <v/>
      </c>
      <c r="U4988" s="29" t="str">
        <f aca="false">IF(AND($S4988="VENCIDO",$K4988="KG",OR(Painel!$B$5="(Todos)",A4988=Painel!$B$5)*OR(Painel!$E$5="(Todos)",P4988=Painel!$E$5)),$J4988+ROW()/10000000,"")</f>
        <v/>
      </c>
    </row>
    <row r="4989" customFormat="false" ht="15" hidden="false" customHeight="false" outlineLevel="0" collapsed="false">
      <c r="A4989" s="29" t="s">
        <v>52</v>
      </c>
      <c r="B4989" s="29" t="s">
        <v>9221</v>
      </c>
      <c r="C4989" s="29" t="s">
        <v>115</v>
      </c>
      <c r="D4989" s="29"/>
      <c r="E4989" s="29" t="n">
        <v>0</v>
      </c>
      <c r="F4989" s="29"/>
      <c r="G4989" s="29"/>
      <c r="H4989" s="30" t="n">
        <v>0</v>
      </c>
      <c r="I4989" s="29"/>
      <c r="J4989" s="30" t="n">
        <v>0</v>
      </c>
      <c r="K4989" s="29"/>
      <c r="L4989" s="29" t="s">
        <v>116</v>
      </c>
      <c r="M4989" s="29"/>
      <c r="N4989" s="29"/>
      <c r="O4989" s="29"/>
      <c r="P4989" s="29"/>
      <c r="Q4989" s="29" t="n">
        <f aca="false">IFERROR(VALUE(L4989),"")</f>
        <v>0</v>
      </c>
      <c r="R4989" s="29" t="str">
        <f aca="true">IF(O4989="","",O4989-TODAY())</f>
        <v/>
      </c>
      <c r="S4989" s="29" t="str">
        <f aca="false">IF(C4989="&lt;&lt; vazio &gt;&gt;","VAZIA",IF(AND(O4989&lt;&gt;"",R4989&lt;0),"VENCIDO",IF(AND(O4989&lt;&gt;"",R4989&lt;=Parametros!$B$10),"PRÓX. VENCIMENTO",IF(F4989="Q","QUALIDADE",IF(F4989="S","BLOQUEADO",IF(F4989="R","RESTRITO/DEVOLUÇÃO",IF(OR(N4989="QUAR",N4989="QRES"),"QUARENTENA",IF(OR(B4989="DESCARTE",B4989="DEVOLUÇÃO"),"DESCARTE/DEVOLUÇÃO",IF(AND(D4989="",K4989&lt;&gt;""),"SEM LOTE",IF(AND(Q4989&lt;&gt;"",Q4989&gt;=Parametros!$B$11),"PARADO/SEM GIRO","OK"))))))))))</f>
        <v>VAZIA</v>
      </c>
      <c r="T4989" s="29" t="str">
        <f aca="false">IF(AND($S4989="PARADO/SEM GIRO",$K4989="KG",OR(Painel!$B$5="(Todos)",A4989=Painel!$B$5)*OR(Painel!$E$5="(Todos)",P4989=Painel!$E$5)),$J4989+ROW()/10000000,"")</f>
        <v/>
      </c>
      <c r="U4989" s="29" t="str">
        <f aca="false">IF(AND($S4989="VENCIDO",$K4989="KG",OR(Painel!$B$5="(Todos)",A4989=Painel!$B$5)*OR(Painel!$E$5="(Todos)",P4989=Painel!$E$5)),$J4989+ROW()/10000000,"")</f>
        <v/>
      </c>
    </row>
    <row r="4990" customFormat="false" ht="15" hidden="false" customHeight="false" outlineLevel="0" collapsed="false">
      <c r="A4990" s="29" t="s">
        <v>52</v>
      </c>
      <c r="B4990" s="29" t="s">
        <v>9222</v>
      </c>
      <c r="C4990" s="29" t="s">
        <v>115</v>
      </c>
      <c r="D4990" s="29"/>
      <c r="E4990" s="29" t="n">
        <v>0</v>
      </c>
      <c r="F4990" s="29"/>
      <c r="G4990" s="29"/>
      <c r="H4990" s="30" t="n">
        <v>0</v>
      </c>
      <c r="I4990" s="29"/>
      <c r="J4990" s="30" t="n">
        <v>0</v>
      </c>
      <c r="K4990" s="29"/>
      <c r="L4990" s="29" t="s">
        <v>116</v>
      </c>
      <c r="M4990" s="29"/>
      <c r="N4990" s="29"/>
      <c r="O4990" s="29"/>
      <c r="P4990" s="29"/>
      <c r="Q4990" s="29" t="n">
        <f aca="false">IFERROR(VALUE(L4990),"")</f>
        <v>0</v>
      </c>
      <c r="R4990" s="29" t="str">
        <f aca="true">IF(O4990="","",O4990-TODAY())</f>
        <v/>
      </c>
      <c r="S4990" s="29" t="str">
        <f aca="false">IF(C4990="&lt;&lt; vazio &gt;&gt;","VAZIA",IF(AND(O4990&lt;&gt;"",R4990&lt;0),"VENCIDO",IF(AND(O4990&lt;&gt;"",R4990&lt;=Parametros!$B$10),"PRÓX. VENCIMENTO",IF(F4990="Q","QUALIDADE",IF(F4990="S","BLOQUEADO",IF(F4990="R","RESTRITO/DEVOLUÇÃO",IF(OR(N4990="QUAR",N4990="QRES"),"QUARENTENA",IF(OR(B4990="DESCARTE",B4990="DEVOLUÇÃO"),"DESCARTE/DEVOLUÇÃO",IF(AND(D4990="",K4990&lt;&gt;""),"SEM LOTE",IF(AND(Q4990&lt;&gt;"",Q4990&gt;=Parametros!$B$11),"PARADO/SEM GIRO","OK"))))))))))</f>
        <v>VAZIA</v>
      </c>
      <c r="T4990" s="29" t="str">
        <f aca="false">IF(AND($S4990="PARADO/SEM GIRO",$K4990="KG",OR(Painel!$B$5="(Todos)",A4990=Painel!$B$5)*OR(Painel!$E$5="(Todos)",P4990=Painel!$E$5)),$J4990+ROW()/10000000,"")</f>
        <v/>
      </c>
      <c r="U4990" s="29" t="str">
        <f aca="false">IF(AND($S4990="VENCIDO",$K4990="KG",OR(Painel!$B$5="(Todos)",A4990=Painel!$B$5)*OR(Painel!$E$5="(Todos)",P4990=Painel!$E$5)),$J4990+ROW()/10000000,"")</f>
        <v/>
      </c>
    </row>
    <row r="4991" customFormat="false" ht="15" hidden="false" customHeight="false" outlineLevel="0" collapsed="false">
      <c r="A4991" s="29" t="s">
        <v>52</v>
      </c>
      <c r="B4991" s="29" t="s">
        <v>9223</v>
      </c>
      <c r="C4991" s="29" t="s">
        <v>115</v>
      </c>
      <c r="D4991" s="29"/>
      <c r="E4991" s="29" t="n">
        <v>0</v>
      </c>
      <c r="F4991" s="29"/>
      <c r="G4991" s="29"/>
      <c r="H4991" s="30" t="n">
        <v>0</v>
      </c>
      <c r="I4991" s="29"/>
      <c r="J4991" s="30" t="n">
        <v>0</v>
      </c>
      <c r="K4991" s="29"/>
      <c r="L4991" s="29" t="s">
        <v>116</v>
      </c>
      <c r="M4991" s="29"/>
      <c r="N4991" s="29"/>
      <c r="O4991" s="29"/>
      <c r="P4991" s="29"/>
      <c r="Q4991" s="29" t="n">
        <f aca="false">IFERROR(VALUE(L4991),"")</f>
        <v>0</v>
      </c>
      <c r="R4991" s="29" t="str">
        <f aca="true">IF(O4991="","",O4991-TODAY())</f>
        <v/>
      </c>
      <c r="S4991" s="29" t="str">
        <f aca="false">IF(C4991="&lt;&lt; vazio &gt;&gt;","VAZIA",IF(AND(O4991&lt;&gt;"",R4991&lt;0),"VENCIDO",IF(AND(O4991&lt;&gt;"",R4991&lt;=Parametros!$B$10),"PRÓX. VENCIMENTO",IF(F4991="Q","QUALIDADE",IF(F4991="S","BLOQUEADO",IF(F4991="R","RESTRITO/DEVOLUÇÃO",IF(OR(N4991="QUAR",N4991="QRES"),"QUARENTENA",IF(OR(B4991="DESCARTE",B4991="DEVOLUÇÃO"),"DESCARTE/DEVOLUÇÃO",IF(AND(D4991="",K4991&lt;&gt;""),"SEM LOTE",IF(AND(Q4991&lt;&gt;"",Q4991&gt;=Parametros!$B$11),"PARADO/SEM GIRO","OK"))))))))))</f>
        <v>VAZIA</v>
      </c>
      <c r="T4991" s="29" t="str">
        <f aca="false">IF(AND($S4991="PARADO/SEM GIRO",$K4991="KG",OR(Painel!$B$5="(Todos)",A4991=Painel!$B$5)*OR(Painel!$E$5="(Todos)",P4991=Painel!$E$5)),$J4991+ROW()/10000000,"")</f>
        <v/>
      </c>
      <c r="U4991" s="29" t="str">
        <f aca="false">IF(AND($S4991="VENCIDO",$K4991="KG",OR(Painel!$B$5="(Todos)",A4991=Painel!$B$5)*OR(Painel!$E$5="(Todos)",P4991=Painel!$E$5)),$J4991+ROW()/10000000,"")</f>
        <v/>
      </c>
    </row>
    <row r="4992" customFormat="false" ht="15" hidden="false" customHeight="false" outlineLevel="0" collapsed="false">
      <c r="A4992" s="29" t="s">
        <v>52</v>
      </c>
      <c r="B4992" s="29" t="s">
        <v>9224</v>
      </c>
      <c r="C4992" s="29" t="s">
        <v>691</v>
      </c>
      <c r="D4992" s="29" t="s">
        <v>9225</v>
      </c>
      <c r="E4992" s="29" t="n">
        <v>1</v>
      </c>
      <c r="F4992" s="29"/>
      <c r="G4992" s="29" t="s">
        <v>9226</v>
      </c>
      <c r="H4992" s="30" t="n">
        <v>480</v>
      </c>
      <c r="I4992" s="31" t="n">
        <v>46111</v>
      </c>
      <c r="J4992" s="30" t="n">
        <v>480</v>
      </c>
      <c r="K4992" s="29" t="s">
        <v>120</v>
      </c>
      <c r="L4992" s="29" t="s">
        <v>9227</v>
      </c>
      <c r="M4992" s="29"/>
      <c r="N4992" s="29" t="s">
        <v>122</v>
      </c>
      <c r="O4992" s="31" t="n">
        <v>46470</v>
      </c>
      <c r="P4992" s="29" t="s">
        <v>123</v>
      </c>
      <c r="Q4992" s="29" t="n">
        <f aca="false">IFERROR(VALUE(L4992),"")</f>
        <v>174</v>
      </c>
      <c r="R4992" s="29" t="n">
        <f aca="true">IF(O4992="","",O4992-TODAY())</f>
        <v>185</v>
      </c>
      <c r="S4992" s="29" t="str">
        <f aca="false">IF(C4992="&lt;&lt; vazio &gt;&gt;","VAZIA",IF(AND(O4992&lt;&gt;"",R4992&lt;0),"VENCIDO",IF(AND(O4992&lt;&gt;"",R4992&lt;=Parametros!$B$10),"PRÓX. VENCIMENTO",IF(F4992="Q","QUALIDADE",IF(F4992="S","BLOQUEADO",IF(F4992="R","RESTRITO/DEVOLUÇÃO",IF(OR(N4992="QUAR",N4992="QRES"),"QUARENTENA",IF(OR(B4992="DESCARTE",B4992="DEVOLUÇÃO"),"DESCARTE/DEVOLUÇÃO",IF(AND(D4992="",K4992&lt;&gt;""),"SEM LOTE",IF(AND(Q4992&lt;&gt;"",Q4992&gt;=Parametros!$B$11),"PARADO/SEM GIRO","OK"))))))))))</f>
        <v>PARADO/SEM GIRO</v>
      </c>
      <c r="T4992" s="29" t="n">
        <f aca="false">IF(AND($S4992="PARADO/SEM GIRO",$K4992="KG",OR(Painel!$B$5="(Todos)",A4992=Painel!$B$5)*OR(Painel!$E$5="(Todos)",P4992=Painel!$E$5)),$J4992+ROW()/10000000,"")</f>
        <v>480.0004992</v>
      </c>
      <c r="U4992" s="29" t="str">
        <f aca="false">IF(AND($S4992="VENCIDO",$K4992="KG",OR(Painel!$B$5="(Todos)",A4992=Painel!$B$5)*OR(Painel!$E$5="(Todos)",P4992=Painel!$E$5)),$J4992+ROW()/10000000,"")</f>
        <v/>
      </c>
    </row>
    <row r="4993" customFormat="false" ht="15" hidden="false" customHeight="false" outlineLevel="0" collapsed="false">
      <c r="A4993" s="29" t="s">
        <v>52</v>
      </c>
      <c r="B4993" s="29" t="s">
        <v>9228</v>
      </c>
      <c r="C4993" s="29" t="s">
        <v>115</v>
      </c>
      <c r="D4993" s="29"/>
      <c r="E4993" s="29" t="n">
        <v>0</v>
      </c>
      <c r="F4993" s="29"/>
      <c r="G4993" s="29"/>
      <c r="H4993" s="30" t="n">
        <v>0</v>
      </c>
      <c r="I4993" s="29"/>
      <c r="J4993" s="30" t="n">
        <v>0</v>
      </c>
      <c r="K4993" s="29"/>
      <c r="L4993" s="29" t="s">
        <v>116</v>
      </c>
      <c r="M4993" s="29"/>
      <c r="N4993" s="29"/>
      <c r="O4993" s="29"/>
      <c r="P4993" s="29"/>
      <c r="Q4993" s="29" t="n">
        <f aca="false">IFERROR(VALUE(L4993),"")</f>
        <v>0</v>
      </c>
      <c r="R4993" s="29" t="str">
        <f aca="true">IF(O4993="","",O4993-TODAY())</f>
        <v/>
      </c>
      <c r="S4993" s="29" t="str">
        <f aca="false">IF(C4993="&lt;&lt; vazio &gt;&gt;","VAZIA",IF(AND(O4993&lt;&gt;"",R4993&lt;0),"VENCIDO",IF(AND(O4993&lt;&gt;"",R4993&lt;=Parametros!$B$10),"PRÓX. VENCIMENTO",IF(F4993="Q","QUALIDADE",IF(F4993="S","BLOQUEADO",IF(F4993="R","RESTRITO/DEVOLUÇÃO",IF(OR(N4993="QUAR",N4993="QRES"),"QUARENTENA",IF(OR(B4993="DESCARTE",B4993="DEVOLUÇÃO"),"DESCARTE/DEVOLUÇÃO",IF(AND(D4993="",K4993&lt;&gt;""),"SEM LOTE",IF(AND(Q4993&lt;&gt;"",Q4993&gt;=Parametros!$B$11),"PARADO/SEM GIRO","OK"))))))))))</f>
        <v>VAZIA</v>
      </c>
      <c r="T4993" s="29" t="str">
        <f aca="false">IF(AND($S4993="PARADO/SEM GIRO",$K4993="KG",OR(Painel!$B$5="(Todos)",A4993=Painel!$B$5)*OR(Painel!$E$5="(Todos)",P4993=Painel!$E$5)),$J4993+ROW()/10000000,"")</f>
        <v/>
      </c>
      <c r="U4993" s="29" t="str">
        <f aca="false">IF(AND($S4993="VENCIDO",$K4993="KG",OR(Painel!$B$5="(Todos)",A4993=Painel!$B$5)*OR(Painel!$E$5="(Todos)",P4993=Painel!$E$5)),$J4993+ROW()/10000000,"")</f>
        <v/>
      </c>
    </row>
    <row r="4994" customFormat="false" ht="15" hidden="false" customHeight="false" outlineLevel="0" collapsed="false">
      <c r="A4994" s="29" t="s">
        <v>52</v>
      </c>
      <c r="B4994" s="29" t="s">
        <v>9229</v>
      </c>
      <c r="C4994" s="29" t="s">
        <v>2561</v>
      </c>
      <c r="D4994" s="29" t="s">
        <v>9230</v>
      </c>
      <c r="E4994" s="29" t="n">
        <v>1</v>
      </c>
      <c r="F4994" s="29"/>
      <c r="G4994" s="29" t="s">
        <v>9231</v>
      </c>
      <c r="H4994" s="30" t="n">
        <v>16.4</v>
      </c>
      <c r="I4994" s="31" t="n">
        <v>46269</v>
      </c>
      <c r="J4994" s="30" t="n">
        <v>16.4</v>
      </c>
      <c r="K4994" s="29" t="s">
        <v>120</v>
      </c>
      <c r="L4994" s="29" t="s">
        <v>193</v>
      </c>
      <c r="M4994" s="29"/>
      <c r="N4994" s="29" t="s">
        <v>122</v>
      </c>
      <c r="O4994" s="31" t="n">
        <v>46679</v>
      </c>
      <c r="P4994" s="29" t="s">
        <v>123</v>
      </c>
      <c r="Q4994" s="29" t="n">
        <f aca="false">IFERROR(VALUE(L4994),"")</f>
        <v>16</v>
      </c>
      <c r="R4994" s="29" t="n">
        <f aca="true">IF(O4994="","",O4994-TODAY())</f>
        <v>394</v>
      </c>
      <c r="S4994" s="29" t="str">
        <f aca="false">IF(C4994="&lt;&lt; vazio &gt;&gt;","VAZIA",IF(AND(O4994&lt;&gt;"",R4994&lt;0),"VENCIDO",IF(AND(O4994&lt;&gt;"",R4994&lt;=Parametros!$B$10),"PRÓX. VENCIMENTO",IF(F4994="Q","QUALIDADE",IF(F4994="S","BLOQUEADO",IF(F4994="R","RESTRITO/DEVOLUÇÃO",IF(OR(N4994="QUAR",N4994="QRES"),"QUARENTENA",IF(OR(B4994="DESCARTE",B4994="DEVOLUÇÃO"),"DESCARTE/DEVOLUÇÃO",IF(AND(D4994="",K4994&lt;&gt;""),"SEM LOTE",IF(AND(Q4994&lt;&gt;"",Q4994&gt;=Parametros!$B$11),"PARADO/SEM GIRO","OK"))))))))))</f>
        <v>OK</v>
      </c>
      <c r="T4994" s="29" t="str">
        <f aca="false">IF(AND($S4994="PARADO/SEM GIRO",$K4994="KG",OR(Painel!$B$5="(Todos)",A4994=Painel!$B$5)*OR(Painel!$E$5="(Todos)",P4994=Painel!$E$5)),$J4994+ROW()/10000000,"")</f>
        <v/>
      </c>
      <c r="U4994" s="29" t="str">
        <f aca="false">IF(AND($S4994="VENCIDO",$K4994="KG",OR(Painel!$B$5="(Todos)",A4994=Painel!$B$5)*OR(Painel!$E$5="(Todos)",P4994=Painel!$E$5)),$J4994+ROW()/10000000,"")</f>
        <v/>
      </c>
    </row>
    <row r="4995" customFormat="false" ht="15" hidden="false" customHeight="false" outlineLevel="0" collapsed="false">
      <c r="A4995" s="29" t="s">
        <v>52</v>
      </c>
      <c r="B4995" s="29" t="s">
        <v>9232</v>
      </c>
      <c r="C4995" s="29" t="s">
        <v>115</v>
      </c>
      <c r="D4995" s="29"/>
      <c r="E4995" s="29" t="n">
        <v>0</v>
      </c>
      <c r="F4995" s="29"/>
      <c r="G4995" s="29"/>
      <c r="H4995" s="30" t="n">
        <v>0</v>
      </c>
      <c r="I4995" s="29"/>
      <c r="J4995" s="30" t="n">
        <v>0</v>
      </c>
      <c r="K4995" s="29"/>
      <c r="L4995" s="29" t="s">
        <v>116</v>
      </c>
      <c r="M4995" s="29"/>
      <c r="N4995" s="29"/>
      <c r="O4995" s="29"/>
      <c r="P4995" s="29"/>
      <c r="Q4995" s="29" t="n">
        <f aca="false">IFERROR(VALUE(L4995),"")</f>
        <v>0</v>
      </c>
      <c r="R4995" s="29" t="str">
        <f aca="true">IF(O4995="","",O4995-TODAY())</f>
        <v/>
      </c>
      <c r="S4995" s="29" t="str">
        <f aca="false">IF(C4995="&lt;&lt; vazio &gt;&gt;","VAZIA",IF(AND(O4995&lt;&gt;"",R4995&lt;0),"VENCIDO",IF(AND(O4995&lt;&gt;"",R4995&lt;=Parametros!$B$10),"PRÓX. VENCIMENTO",IF(F4995="Q","QUALIDADE",IF(F4995="S","BLOQUEADO",IF(F4995="R","RESTRITO/DEVOLUÇÃO",IF(OR(N4995="QUAR",N4995="QRES"),"QUARENTENA",IF(OR(B4995="DESCARTE",B4995="DEVOLUÇÃO"),"DESCARTE/DEVOLUÇÃO",IF(AND(D4995="",K4995&lt;&gt;""),"SEM LOTE",IF(AND(Q4995&lt;&gt;"",Q4995&gt;=Parametros!$B$11),"PARADO/SEM GIRO","OK"))))))))))</f>
        <v>VAZIA</v>
      </c>
      <c r="T4995" s="29" t="str">
        <f aca="false">IF(AND($S4995="PARADO/SEM GIRO",$K4995="KG",OR(Painel!$B$5="(Todos)",A4995=Painel!$B$5)*OR(Painel!$E$5="(Todos)",P4995=Painel!$E$5)),$J4995+ROW()/10000000,"")</f>
        <v/>
      </c>
      <c r="U4995" s="29" t="str">
        <f aca="false">IF(AND($S4995="VENCIDO",$K4995="KG",OR(Painel!$B$5="(Todos)",A4995=Painel!$B$5)*OR(Painel!$E$5="(Todos)",P4995=Painel!$E$5)),$J4995+ROW()/10000000,"")</f>
        <v/>
      </c>
    </row>
    <row r="4996" customFormat="false" ht="15" hidden="false" customHeight="false" outlineLevel="0" collapsed="false">
      <c r="A4996" s="29" t="s">
        <v>52</v>
      </c>
      <c r="B4996" s="29" t="s">
        <v>9233</v>
      </c>
      <c r="C4996" s="29" t="s">
        <v>253</v>
      </c>
      <c r="D4996" s="29" t="s">
        <v>440</v>
      </c>
      <c r="E4996" s="29" t="n">
        <v>1</v>
      </c>
      <c r="F4996" s="29"/>
      <c r="G4996" s="29" t="s">
        <v>9234</v>
      </c>
      <c r="H4996" s="30" t="n">
        <v>727.2</v>
      </c>
      <c r="I4996" s="31" t="n">
        <v>46266</v>
      </c>
      <c r="J4996" s="30" t="n">
        <v>727.2</v>
      </c>
      <c r="K4996" s="29" t="s">
        <v>120</v>
      </c>
      <c r="L4996" s="29" t="s">
        <v>180</v>
      </c>
      <c r="M4996" s="29"/>
      <c r="N4996" s="29" t="s">
        <v>122</v>
      </c>
      <c r="O4996" s="31" t="n">
        <v>46799</v>
      </c>
      <c r="P4996" s="29" t="s">
        <v>123</v>
      </c>
      <c r="Q4996" s="29" t="n">
        <f aca="false">IFERROR(VALUE(L4996),"")</f>
        <v>19</v>
      </c>
      <c r="R4996" s="29" t="n">
        <f aca="true">IF(O4996="","",O4996-TODAY())</f>
        <v>514</v>
      </c>
      <c r="S4996" s="29" t="str">
        <f aca="false">IF(C4996="&lt;&lt; vazio &gt;&gt;","VAZIA",IF(AND(O4996&lt;&gt;"",R4996&lt;0),"VENCIDO",IF(AND(O4996&lt;&gt;"",R4996&lt;=Parametros!$B$10),"PRÓX. VENCIMENTO",IF(F4996="Q","QUALIDADE",IF(F4996="S","BLOQUEADO",IF(F4996="R","RESTRITO/DEVOLUÇÃO",IF(OR(N4996="QUAR",N4996="QRES"),"QUARENTENA",IF(OR(B4996="DESCARTE",B4996="DEVOLUÇÃO"),"DESCARTE/DEVOLUÇÃO",IF(AND(D4996="",K4996&lt;&gt;""),"SEM LOTE",IF(AND(Q4996&lt;&gt;"",Q4996&gt;=Parametros!$B$11),"PARADO/SEM GIRO","OK"))))))))))</f>
        <v>OK</v>
      </c>
      <c r="T4996" s="29" t="str">
        <f aca="false">IF(AND($S4996="PARADO/SEM GIRO",$K4996="KG",OR(Painel!$B$5="(Todos)",A4996=Painel!$B$5)*OR(Painel!$E$5="(Todos)",P4996=Painel!$E$5)),$J4996+ROW()/10000000,"")</f>
        <v/>
      </c>
      <c r="U4996" s="29" t="str">
        <f aca="false">IF(AND($S4996="VENCIDO",$K4996="KG",OR(Painel!$B$5="(Todos)",A4996=Painel!$B$5)*OR(Painel!$E$5="(Todos)",P4996=Painel!$E$5)),$J4996+ROW()/10000000,"")</f>
        <v/>
      </c>
    </row>
    <row r="4997" customFormat="false" ht="15" hidden="false" customHeight="false" outlineLevel="0" collapsed="false">
      <c r="A4997" s="29" t="s">
        <v>52</v>
      </c>
      <c r="B4997" s="29" t="s">
        <v>9235</v>
      </c>
      <c r="C4997" s="29" t="s">
        <v>115</v>
      </c>
      <c r="D4997" s="29"/>
      <c r="E4997" s="29" t="n">
        <v>0</v>
      </c>
      <c r="F4997" s="29"/>
      <c r="G4997" s="29"/>
      <c r="H4997" s="30" t="n">
        <v>0</v>
      </c>
      <c r="I4997" s="29"/>
      <c r="J4997" s="30" t="n">
        <v>0</v>
      </c>
      <c r="K4997" s="29"/>
      <c r="L4997" s="29" t="s">
        <v>116</v>
      </c>
      <c r="M4997" s="29"/>
      <c r="N4997" s="29"/>
      <c r="O4997" s="29"/>
      <c r="P4997" s="29"/>
      <c r="Q4997" s="29" t="n">
        <f aca="false">IFERROR(VALUE(L4997),"")</f>
        <v>0</v>
      </c>
      <c r="R4997" s="29" t="str">
        <f aca="true">IF(O4997="","",O4997-TODAY())</f>
        <v/>
      </c>
      <c r="S4997" s="29" t="str">
        <f aca="false">IF(C4997="&lt;&lt; vazio &gt;&gt;","VAZIA",IF(AND(O4997&lt;&gt;"",R4997&lt;0),"VENCIDO",IF(AND(O4997&lt;&gt;"",R4997&lt;=Parametros!$B$10),"PRÓX. VENCIMENTO",IF(F4997="Q","QUALIDADE",IF(F4997="S","BLOQUEADO",IF(F4997="R","RESTRITO/DEVOLUÇÃO",IF(OR(N4997="QUAR",N4997="QRES"),"QUARENTENA",IF(OR(B4997="DESCARTE",B4997="DEVOLUÇÃO"),"DESCARTE/DEVOLUÇÃO",IF(AND(D4997="",K4997&lt;&gt;""),"SEM LOTE",IF(AND(Q4997&lt;&gt;"",Q4997&gt;=Parametros!$B$11),"PARADO/SEM GIRO","OK"))))))))))</f>
        <v>VAZIA</v>
      </c>
      <c r="T4997" s="29" t="str">
        <f aca="false">IF(AND($S4997="PARADO/SEM GIRO",$K4997="KG",OR(Painel!$B$5="(Todos)",A4997=Painel!$B$5)*OR(Painel!$E$5="(Todos)",P4997=Painel!$E$5)),$J4997+ROW()/10000000,"")</f>
        <v/>
      </c>
      <c r="U4997" s="29" t="str">
        <f aca="false">IF(AND($S4997="VENCIDO",$K4997="KG",OR(Painel!$B$5="(Todos)",A4997=Painel!$B$5)*OR(Painel!$E$5="(Todos)",P4997=Painel!$E$5)),$J4997+ROW()/10000000,"")</f>
        <v/>
      </c>
    </row>
    <row r="4998" customFormat="false" ht="15" hidden="false" customHeight="false" outlineLevel="0" collapsed="false">
      <c r="A4998" s="29" t="s">
        <v>52</v>
      </c>
      <c r="B4998" s="29" t="s">
        <v>9236</v>
      </c>
      <c r="C4998" s="29" t="s">
        <v>691</v>
      </c>
      <c r="D4998" s="29" t="s">
        <v>9237</v>
      </c>
      <c r="E4998" s="29" t="n">
        <v>1</v>
      </c>
      <c r="F4998" s="29"/>
      <c r="G4998" s="29" t="s">
        <v>9238</v>
      </c>
      <c r="H4998" s="30" t="n">
        <v>145</v>
      </c>
      <c r="I4998" s="31" t="n">
        <v>46266</v>
      </c>
      <c r="J4998" s="30" t="n">
        <v>145</v>
      </c>
      <c r="K4998" s="29" t="s">
        <v>120</v>
      </c>
      <c r="L4998" s="29" t="s">
        <v>180</v>
      </c>
      <c r="M4998" s="29"/>
      <c r="N4998" s="29" t="s">
        <v>122</v>
      </c>
      <c r="O4998" s="31" t="n">
        <v>46626</v>
      </c>
      <c r="P4998" s="29" t="s">
        <v>123</v>
      </c>
      <c r="Q4998" s="29" t="n">
        <f aca="false">IFERROR(VALUE(L4998),"")</f>
        <v>19</v>
      </c>
      <c r="R4998" s="29" t="n">
        <f aca="true">IF(O4998="","",O4998-TODAY())</f>
        <v>341</v>
      </c>
      <c r="S4998" s="29" t="str">
        <f aca="false">IF(C4998="&lt;&lt; vazio &gt;&gt;","VAZIA",IF(AND(O4998&lt;&gt;"",R4998&lt;0),"VENCIDO",IF(AND(O4998&lt;&gt;"",R4998&lt;=Parametros!$B$10),"PRÓX. VENCIMENTO",IF(F4998="Q","QUALIDADE",IF(F4998="S","BLOQUEADO",IF(F4998="R","RESTRITO/DEVOLUÇÃO",IF(OR(N4998="QUAR",N4998="QRES"),"QUARENTENA",IF(OR(B4998="DESCARTE",B4998="DEVOLUÇÃO"),"DESCARTE/DEVOLUÇÃO",IF(AND(D4998="",K4998&lt;&gt;""),"SEM LOTE",IF(AND(Q4998&lt;&gt;"",Q4998&gt;=Parametros!$B$11),"PARADO/SEM GIRO","OK"))))))))))</f>
        <v>OK</v>
      </c>
      <c r="T4998" s="29" t="str">
        <f aca="false">IF(AND($S4998="PARADO/SEM GIRO",$K4998="KG",OR(Painel!$B$5="(Todos)",A4998=Painel!$B$5)*OR(Painel!$E$5="(Todos)",P4998=Painel!$E$5)),$J4998+ROW()/10000000,"")</f>
        <v/>
      </c>
      <c r="U4998" s="29" t="str">
        <f aca="false">IF(AND($S4998="VENCIDO",$K4998="KG",OR(Painel!$B$5="(Todos)",A4998=Painel!$B$5)*OR(Painel!$E$5="(Todos)",P4998=Painel!$E$5)),$J4998+ROW()/10000000,"")</f>
        <v/>
      </c>
    </row>
    <row r="4999" customFormat="false" ht="15" hidden="false" customHeight="false" outlineLevel="0" collapsed="false">
      <c r="A4999" s="29" t="s">
        <v>52</v>
      </c>
      <c r="B4999" s="29" t="s">
        <v>9239</v>
      </c>
      <c r="C4999" s="29" t="s">
        <v>115</v>
      </c>
      <c r="D4999" s="29"/>
      <c r="E4999" s="29" t="n">
        <v>0</v>
      </c>
      <c r="F4999" s="29"/>
      <c r="G4999" s="29"/>
      <c r="H4999" s="30" t="n">
        <v>0</v>
      </c>
      <c r="I4999" s="29"/>
      <c r="J4999" s="30" t="n">
        <v>0</v>
      </c>
      <c r="K4999" s="29"/>
      <c r="L4999" s="29" t="s">
        <v>116</v>
      </c>
      <c r="M4999" s="29"/>
      <c r="N4999" s="29"/>
      <c r="O4999" s="29"/>
      <c r="P4999" s="29"/>
      <c r="Q4999" s="29" t="n">
        <f aca="false">IFERROR(VALUE(L4999),"")</f>
        <v>0</v>
      </c>
      <c r="R4999" s="29" t="str">
        <f aca="true">IF(O4999="","",O4999-TODAY())</f>
        <v/>
      </c>
      <c r="S4999" s="29" t="str">
        <f aca="false">IF(C4999="&lt;&lt; vazio &gt;&gt;","VAZIA",IF(AND(O4999&lt;&gt;"",R4999&lt;0),"VENCIDO",IF(AND(O4999&lt;&gt;"",R4999&lt;=Parametros!$B$10),"PRÓX. VENCIMENTO",IF(F4999="Q","QUALIDADE",IF(F4999="S","BLOQUEADO",IF(F4999="R","RESTRITO/DEVOLUÇÃO",IF(OR(N4999="QUAR",N4999="QRES"),"QUARENTENA",IF(OR(B4999="DESCARTE",B4999="DEVOLUÇÃO"),"DESCARTE/DEVOLUÇÃO",IF(AND(D4999="",K4999&lt;&gt;""),"SEM LOTE",IF(AND(Q4999&lt;&gt;"",Q4999&gt;=Parametros!$B$11),"PARADO/SEM GIRO","OK"))))))))))</f>
        <v>VAZIA</v>
      </c>
      <c r="T4999" s="29" t="str">
        <f aca="false">IF(AND($S4999="PARADO/SEM GIRO",$K4999="KG",OR(Painel!$B$5="(Todos)",A4999=Painel!$B$5)*OR(Painel!$E$5="(Todos)",P4999=Painel!$E$5)),$J4999+ROW()/10000000,"")</f>
        <v/>
      </c>
      <c r="U4999" s="29" t="str">
        <f aca="false">IF(AND($S4999="VENCIDO",$K4999="KG",OR(Painel!$B$5="(Todos)",A4999=Painel!$B$5)*OR(Painel!$E$5="(Todos)",P4999=Painel!$E$5)),$J4999+ROW()/10000000,"")</f>
        <v/>
      </c>
    </row>
    <row r="5000" customFormat="false" ht="15" hidden="false" customHeight="false" outlineLevel="0" collapsed="false">
      <c r="A5000" s="29" t="s">
        <v>52</v>
      </c>
      <c r="B5000" s="29" t="s">
        <v>9240</v>
      </c>
      <c r="C5000" s="29" t="s">
        <v>115</v>
      </c>
      <c r="D5000" s="29"/>
      <c r="E5000" s="29" t="n">
        <v>0</v>
      </c>
      <c r="F5000" s="29"/>
      <c r="G5000" s="29"/>
      <c r="H5000" s="30" t="n">
        <v>0</v>
      </c>
      <c r="I5000" s="29"/>
      <c r="J5000" s="30" t="n">
        <v>0</v>
      </c>
      <c r="K5000" s="29"/>
      <c r="L5000" s="29" t="s">
        <v>116</v>
      </c>
      <c r="M5000" s="29"/>
      <c r="N5000" s="29"/>
      <c r="O5000" s="29"/>
      <c r="P5000" s="29"/>
      <c r="Q5000" s="29" t="n">
        <f aca="false">IFERROR(VALUE(L5000),"")</f>
        <v>0</v>
      </c>
      <c r="R5000" s="29" t="str">
        <f aca="true">IF(O5000="","",O5000-TODAY())</f>
        <v/>
      </c>
      <c r="S5000" s="29" t="str">
        <f aca="false">IF(C5000="&lt;&lt; vazio &gt;&gt;","VAZIA",IF(AND(O5000&lt;&gt;"",R5000&lt;0),"VENCIDO",IF(AND(O5000&lt;&gt;"",R5000&lt;=Parametros!$B$10),"PRÓX. VENCIMENTO",IF(F5000="Q","QUALIDADE",IF(F5000="S","BLOQUEADO",IF(F5000="R","RESTRITO/DEVOLUÇÃO",IF(OR(N5000="QUAR",N5000="QRES"),"QUARENTENA",IF(OR(B5000="DESCARTE",B5000="DEVOLUÇÃO"),"DESCARTE/DEVOLUÇÃO",IF(AND(D5000="",K5000&lt;&gt;""),"SEM LOTE",IF(AND(Q5000&lt;&gt;"",Q5000&gt;=Parametros!$B$11),"PARADO/SEM GIRO","OK"))))))))))</f>
        <v>VAZIA</v>
      </c>
      <c r="T5000" s="29" t="str">
        <f aca="false">IF(AND($S5000="PARADO/SEM GIRO",$K5000="KG",OR(Painel!$B$5="(Todos)",A5000=Painel!$B$5)*OR(Painel!$E$5="(Todos)",P5000=Painel!$E$5)),$J5000+ROW()/10000000,"")</f>
        <v/>
      </c>
      <c r="U5000" s="29" t="str">
        <f aca="false">IF(AND($S5000="VENCIDO",$K5000="KG",OR(Painel!$B$5="(Todos)",A5000=Painel!$B$5)*OR(Painel!$E$5="(Todos)",P5000=Painel!$E$5)),$J5000+ROW()/10000000,"")</f>
        <v/>
      </c>
    </row>
    <row r="5001" customFormat="false" ht="15" hidden="false" customHeight="false" outlineLevel="0" collapsed="false">
      <c r="A5001" s="29" t="s">
        <v>52</v>
      </c>
      <c r="B5001" s="29" t="s">
        <v>9241</v>
      </c>
      <c r="C5001" s="29" t="s">
        <v>115</v>
      </c>
      <c r="D5001" s="29"/>
      <c r="E5001" s="29" t="n">
        <v>0</v>
      </c>
      <c r="F5001" s="29"/>
      <c r="G5001" s="29"/>
      <c r="H5001" s="30" t="n">
        <v>0</v>
      </c>
      <c r="I5001" s="29"/>
      <c r="J5001" s="30" t="n">
        <v>0</v>
      </c>
      <c r="K5001" s="29"/>
      <c r="L5001" s="29" t="s">
        <v>116</v>
      </c>
      <c r="M5001" s="29"/>
      <c r="N5001" s="29"/>
      <c r="O5001" s="29"/>
      <c r="P5001" s="29"/>
      <c r="Q5001" s="29" t="n">
        <f aca="false">IFERROR(VALUE(L5001),"")</f>
        <v>0</v>
      </c>
      <c r="R5001" s="29" t="str">
        <f aca="true">IF(O5001="","",O5001-TODAY())</f>
        <v/>
      </c>
      <c r="S5001" s="29" t="str">
        <f aca="false">IF(C5001="&lt;&lt; vazio &gt;&gt;","VAZIA",IF(AND(O5001&lt;&gt;"",R5001&lt;0),"VENCIDO",IF(AND(O5001&lt;&gt;"",R5001&lt;=Parametros!$B$10),"PRÓX. VENCIMENTO",IF(F5001="Q","QUALIDADE",IF(F5001="S","BLOQUEADO",IF(F5001="R","RESTRITO/DEVOLUÇÃO",IF(OR(N5001="QUAR",N5001="QRES"),"QUARENTENA",IF(OR(B5001="DESCARTE",B5001="DEVOLUÇÃO"),"DESCARTE/DEVOLUÇÃO",IF(AND(D5001="",K5001&lt;&gt;""),"SEM LOTE",IF(AND(Q5001&lt;&gt;"",Q5001&gt;=Parametros!$B$11),"PARADO/SEM GIRO","OK"))))))))))</f>
        <v>VAZIA</v>
      </c>
      <c r="T5001" s="29" t="str">
        <f aca="false">IF(AND($S5001="PARADO/SEM GIRO",$K5001="KG",OR(Painel!$B$5="(Todos)",A5001=Painel!$B$5)*OR(Painel!$E$5="(Todos)",P5001=Painel!$E$5)),$J5001+ROW()/10000000,"")</f>
        <v/>
      </c>
      <c r="U5001" s="29" t="str">
        <f aca="false">IF(AND($S5001="VENCIDO",$K5001="KG",OR(Painel!$B$5="(Todos)",A5001=Painel!$B$5)*OR(Painel!$E$5="(Todos)",P5001=Painel!$E$5)),$J5001+ROW()/10000000,"")</f>
        <v/>
      </c>
    </row>
    <row r="5002" customFormat="false" ht="15" hidden="false" customHeight="false" outlineLevel="0" collapsed="false">
      <c r="A5002" s="29" t="s">
        <v>52</v>
      </c>
      <c r="B5002" s="29" t="s">
        <v>9242</v>
      </c>
      <c r="C5002" s="29" t="s">
        <v>679</v>
      </c>
      <c r="D5002" s="29" t="s">
        <v>8254</v>
      </c>
      <c r="E5002" s="29" t="n">
        <v>1</v>
      </c>
      <c r="F5002" s="29"/>
      <c r="G5002" s="29" t="s">
        <v>9243</v>
      </c>
      <c r="H5002" s="30" t="n">
        <v>1080</v>
      </c>
      <c r="I5002" s="31" t="n">
        <v>46276</v>
      </c>
      <c r="J5002" s="30" t="n">
        <v>1080</v>
      </c>
      <c r="K5002" s="29" t="s">
        <v>120</v>
      </c>
      <c r="L5002" s="29" t="s">
        <v>133</v>
      </c>
      <c r="M5002" s="29"/>
      <c r="N5002" s="29" t="s">
        <v>122</v>
      </c>
      <c r="O5002" s="31" t="n">
        <v>46611</v>
      </c>
      <c r="P5002" s="29" t="s">
        <v>123</v>
      </c>
      <c r="Q5002" s="29" t="n">
        <f aca="false">IFERROR(VALUE(L5002),"")</f>
        <v>9</v>
      </c>
      <c r="R5002" s="29" t="n">
        <f aca="true">IF(O5002="","",O5002-TODAY())</f>
        <v>326</v>
      </c>
      <c r="S5002" s="29" t="str">
        <f aca="false">IF(C5002="&lt;&lt; vazio &gt;&gt;","VAZIA",IF(AND(O5002&lt;&gt;"",R5002&lt;0),"VENCIDO",IF(AND(O5002&lt;&gt;"",R5002&lt;=Parametros!$B$10),"PRÓX. VENCIMENTO",IF(F5002="Q","QUALIDADE",IF(F5002="S","BLOQUEADO",IF(F5002="R","RESTRITO/DEVOLUÇÃO",IF(OR(N5002="QUAR",N5002="QRES"),"QUARENTENA",IF(OR(B5002="DESCARTE",B5002="DEVOLUÇÃO"),"DESCARTE/DEVOLUÇÃO",IF(AND(D5002="",K5002&lt;&gt;""),"SEM LOTE",IF(AND(Q5002&lt;&gt;"",Q5002&gt;=Parametros!$B$11),"PARADO/SEM GIRO","OK"))))))))))</f>
        <v>OK</v>
      </c>
      <c r="T5002" s="29" t="str">
        <f aca="false">IF(AND($S5002="PARADO/SEM GIRO",$K5002="KG",OR(Painel!$B$5="(Todos)",A5002=Painel!$B$5)*OR(Painel!$E$5="(Todos)",P5002=Painel!$E$5)),$J5002+ROW()/10000000,"")</f>
        <v/>
      </c>
      <c r="U5002" s="29" t="str">
        <f aca="false">IF(AND($S5002="VENCIDO",$K5002="KG",OR(Painel!$B$5="(Todos)",A5002=Painel!$B$5)*OR(Painel!$E$5="(Todos)",P5002=Painel!$E$5)),$J5002+ROW()/10000000,"")</f>
        <v/>
      </c>
    </row>
    <row r="5003" customFormat="false" ht="15" hidden="false" customHeight="false" outlineLevel="0" collapsed="false">
      <c r="A5003" s="29" t="s">
        <v>52</v>
      </c>
      <c r="B5003" s="29" t="s">
        <v>9244</v>
      </c>
      <c r="C5003" s="29" t="s">
        <v>115</v>
      </c>
      <c r="D5003" s="29"/>
      <c r="E5003" s="29" t="n">
        <v>0</v>
      </c>
      <c r="F5003" s="29"/>
      <c r="G5003" s="29"/>
      <c r="H5003" s="30" t="n">
        <v>0</v>
      </c>
      <c r="I5003" s="29"/>
      <c r="J5003" s="30" t="n">
        <v>0</v>
      </c>
      <c r="K5003" s="29"/>
      <c r="L5003" s="29" t="s">
        <v>116</v>
      </c>
      <c r="M5003" s="29"/>
      <c r="N5003" s="29"/>
      <c r="O5003" s="29"/>
      <c r="P5003" s="29"/>
      <c r="Q5003" s="29" t="n">
        <f aca="false">IFERROR(VALUE(L5003),"")</f>
        <v>0</v>
      </c>
      <c r="R5003" s="29" t="str">
        <f aca="true">IF(O5003="","",O5003-TODAY())</f>
        <v/>
      </c>
      <c r="S5003" s="29" t="str">
        <f aca="false">IF(C5003="&lt;&lt; vazio &gt;&gt;","VAZIA",IF(AND(O5003&lt;&gt;"",R5003&lt;0),"VENCIDO",IF(AND(O5003&lt;&gt;"",R5003&lt;=Parametros!$B$10),"PRÓX. VENCIMENTO",IF(F5003="Q","QUALIDADE",IF(F5003="S","BLOQUEADO",IF(F5003="R","RESTRITO/DEVOLUÇÃO",IF(OR(N5003="QUAR",N5003="QRES"),"QUARENTENA",IF(OR(B5003="DESCARTE",B5003="DEVOLUÇÃO"),"DESCARTE/DEVOLUÇÃO",IF(AND(D5003="",K5003&lt;&gt;""),"SEM LOTE",IF(AND(Q5003&lt;&gt;"",Q5003&gt;=Parametros!$B$11),"PARADO/SEM GIRO","OK"))))))))))</f>
        <v>VAZIA</v>
      </c>
      <c r="T5003" s="29" t="str">
        <f aca="false">IF(AND($S5003="PARADO/SEM GIRO",$K5003="KG",OR(Painel!$B$5="(Todos)",A5003=Painel!$B$5)*OR(Painel!$E$5="(Todos)",P5003=Painel!$E$5)),$J5003+ROW()/10000000,"")</f>
        <v/>
      </c>
      <c r="U5003" s="29" t="str">
        <f aca="false">IF(AND($S5003="VENCIDO",$K5003="KG",OR(Painel!$B$5="(Todos)",A5003=Painel!$B$5)*OR(Painel!$E$5="(Todos)",P5003=Painel!$E$5)),$J5003+ROW()/10000000,"")</f>
        <v/>
      </c>
    </row>
    <row r="5004" customFormat="false" ht="15" hidden="false" customHeight="false" outlineLevel="0" collapsed="false">
      <c r="A5004" s="29" t="s">
        <v>52</v>
      </c>
      <c r="B5004" s="29" t="s">
        <v>9245</v>
      </c>
      <c r="C5004" s="29" t="s">
        <v>115</v>
      </c>
      <c r="D5004" s="29"/>
      <c r="E5004" s="29" t="n">
        <v>0</v>
      </c>
      <c r="F5004" s="29"/>
      <c r="G5004" s="29"/>
      <c r="H5004" s="30" t="n">
        <v>0</v>
      </c>
      <c r="I5004" s="29"/>
      <c r="J5004" s="30" t="n">
        <v>0</v>
      </c>
      <c r="K5004" s="29"/>
      <c r="L5004" s="29" t="s">
        <v>116</v>
      </c>
      <c r="M5004" s="29"/>
      <c r="N5004" s="29"/>
      <c r="O5004" s="29"/>
      <c r="P5004" s="29"/>
      <c r="Q5004" s="29" t="n">
        <f aca="false">IFERROR(VALUE(L5004),"")</f>
        <v>0</v>
      </c>
      <c r="R5004" s="29" t="str">
        <f aca="true">IF(O5004="","",O5004-TODAY())</f>
        <v/>
      </c>
      <c r="S5004" s="29" t="str">
        <f aca="false">IF(C5004="&lt;&lt; vazio &gt;&gt;","VAZIA",IF(AND(O5004&lt;&gt;"",R5004&lt;0),"VENCIDO",IF(AND(O5004&lt;&gt;"",R5004&lt;=Parametros!$B$10),"PRÓX. VENCIMENTO",IF(F5004="Q","QUALIDADE",IF(F5004="S","BLOQUEADO",IF(F5004="R","RESTRITO/DEVOLUÇÃO",IF(OR(N5004="QUAR",N5004="QRES"),"QUARENTENA",IF(OR(B5004="DESCARTE",B5004="DEVOLUÇÃO"),"DESCARTE/DEVOLUÇÃO",IF(AND(D5004="",K5004&lt;&gt;""),"SEM LOTE",IF(AND(Q5004&lt;&gt;"",Q5004&gt;=Parametros!$B$11),"PARADO/SEM GIRO","OK"))))))))))</f>
        <v>VAZIA</v>
      </c>
      <c r="T5004" s="29" t="str">
        <f aca="false">IF(AND($S5004="PARADO/SEM GIRO",$K5004="KG",OR(Painel!$B$5="(Todos)",A5004=Painel!$B$5)*OR(Painel!$E$5="(Todos)",P5004=Painel!$E$5)),$J5004+ROW()/10000000,"")</f>
        <v/>
      </c>
      <c r="U5004" s="29" t="str">
        <f aca="false">IF(AND($S5004="VENCIDO",$K5004="KG",OR(Painel!$B$5="(Todos)",A5004=Painel!$B$5)*OR(Painel!$E$5="(Todos)",P5004=Painel!$E$5)),$J5004+ROW()/10000000,"")</f>
        <v/>
      </c>
    </row>
    <row r="5005" customFormat="false" ht="15" hidden="false" customHeight="false" outlineLevel="0" collapsed="false">
      <c r="A5005" s="29" t="s">
        <v>52</v>
      </c>
      <c r="B5005" s="29" t="s">
        <v>9246</v>
      </c>
      <c r="C5005" s="29" t="s">
        <v>115</v>
      </c>
      <c r="D5005" s="29"/>
      <c r="E5005" s="29" t="n">
        <v>0</v>
      </c>
      <c r="F5005" s="29"/>
      <c r="G5005" s="29"/>
      <c r="H5005" s="30" t="n">
        <v>0</v>
      </c>
      <c r="I5005" s="29"/>
      <c r="J5005" s="30" t="n">
        <v>0</v>
      </c>
      <c r="K5005" s="29"/>
      <c r="L5005" s="29" t="s">
        <v>116</v>
      </c>
      <c r="M5005" s="29"/>
      <c r="N5005" s="29"/>
      <c r="O5005" s="29"/>
      <c r="P5005" s="29"/>
      <c r="Q5005" s="29" t="n">
        <f aca="false">IFERROR(VALUE(L5005),"")</f>
        <v>0</v>
      </c>
      <c r="R5005" s="29" t="str">
        <f aca="true">IF(O5005="","",O5005-TODAY())</f>
        <v/>
      </c>
      <c r="S5005" s="29" t="str">
        <f aca="false">IF(C5005="&lt;&lt; vazio &gt;&gt;","VAZIA",IF(AND(O5005&lt;&gt;"",R5005&lt;0),"VENCIDO",IF(AND(O5005&lt;&gt;"",R5005&lt;=Parametros!$B$10),"PRÓX. VENCIMENTO",IF(F5005="Q","QUALIDADE",IF(F5005="S","BLOQUEADO",IF(F5005="R","RESTRITO/DEVOLUÇÃO",IF(OR(N5005="QUAR",N5005="QRES"),"QUARENTENA",IF(OR(B5005="DESCARTE",B5005="DEVOLUÇÃO"),"DESCARTE/DEVOLUÇÃO",IF(AND(D5005="",K5005&lt;&gt;""),"SEM LOTE",IF(AND(Q5005&lt;&gt;"",Q5005&gt;=Parametros!$B$11),"PARADO/SEM GIRO","OK"))))))))))</f>
        <v>VAZIA</v>
      </c>
      <c r="T5005" s="29" t="str">
        <f aca="false">IF(AND($S5005="PARADO/SEM GIRO",$K5005="KG",OR(Painel!$B$5="(Todos)",A5005=Painel!$B$5)*OR(Painel!$E$5="(Todos)",P5005=Painel!$E$5)),$J5005+ROW()/10000000,"")</f>
        <v/>
      </c>
      <c r="U5005" s="29" t="str">
        <f aca="false">IF(AND($S5005="VENCIDO",$K5005="KG",OR(Painel!$B$5="(Todos)",A5005=Painel!$B$5)*OR(Painel!$E$5="(Todos)",P5005=Painel!$E$5)),$J5005+ROW()/10000000,"")</f>
        <v/>
      </c>
    </row>
    <row r="5006" customFormat="false" ht="15" hidden="false" customHeight="false" outlineLevel="0" collapsed="false">
      <c r="A5006" s="29" t="s">
        <v>52</v>
      </c>
      <c r="B5006" s="29" t="s">
        <v>9247</v>
      </c>
      <c r="C5006" s="29" t="s">
        <v>115</v>
      </c>
      <c r="D5006" s="29"/>
      <c r="E5006" s="29" t="n">
        <v>0</v>
      </c>
      <c r="F5006" s="29"/>
      <c r="G5006" s="29"/>
      <c r="H5006" s="30" t="n">
        <v>0</v>
      </c>
      <c r="I5006" s="29"/>
      <c r="J5006" s="30" t="n">
        <v>0</v>
      </c>
      <c r="K5006" s="29"/>
      <c r="L5006" s="29" t="s">
        <v>116</v>
      </c>
      <c r="M5006" s="29"/>
      <c r="N5006" s="29"/>
      <c r="O5006" s="29"/>
      <c r="P5006" s="29"/>
      <c r="Q5006" s="29" t="n">
        <f aca="false">IFERROR(VALUE(L5006),"")</f>
        <v>0</v>
      </c>
      <c r="R5006" s="29" t="str">
        <f aca="true">IF(O5006="","",O5006-TODAY())</f>
        <v/>
      </c>
      <c r="S5006" s="29" t="str">
        <f aca="false">IF(C5006="&lt;&lt; vazio &gt;&gt;","VAZIA",IF(AND(O5006&lt;&gt;"",R5006&lt;0),"VENCIDO",IF(AND(O5006&lt;&gt;"",R5006&lt;=Parametros!$B$10),"PRÓX. VENCIMENTO",IF(F5006="Q","QUALIDADE",IF(F5006="S","BLOQUEADO",IF(F5006="R","RESTRITO/DEVOLUÇÃO",IF(OR(N5006="QUAR",N5006="QRES"),"QUARENTENA",IF(OR(B5006="DESCARTE",B5006="DEVOLUÇÃO"),"DESCARTE/DEVOLUÇÃO",IF(AND(D5006="",K5006&lt;&gt;""),"SEM LOTE",IF(AND(Q5006&lt;&gt;"",Q5006&gt;=Parametros!$B$11),"PARADO/SEM GIRO","OK"))))))))))</f>
        <v>VAZIA</v>
      </c>
      <c r="T5006" s="29" t="str">
        <f aca="false">IF(AND($S5006="PARADO/SEM GIRO",$K5006="KG",OR(Painel!$B$5="(Todos)",A5006=Painel!$B$5)*OR(Painel!$E$5="(Todos)",P5006=Painel!$E$5)),$J5006+ROW()/10000000,"")</f>
        <v/>
      </c>
      <c r="U5006" s="29" t="str">
        <f aca="false">IF(AND($S5006="VENCIDO",$K5006="KG",OR(Painel!$B$5="(Todos)",A5006=Painel!$B$5)*OR(Painel!$E$5="(Todos)",P5006=Painel!$E$5)),$J5006+ROW()/10000000,"")</f>
        <v/>
      </c>
    </row>
    <row r="5007" customFormat="false" ht="15" hidden="false" customHeight="false" outlineLevel="0" collapsed="false">
      <c r="A5007" s="29" t="s">
        <v>52</v>
      </c>
      <c r="B5007" s="29" t="s">
        <v>9248</v>
      </c>
      <c r="C5007" s="29" t="s">
        <v>115</v>
      </c>
      <c r="D5007" s="29"/>
      <c r="E5007" s="29" t="n">
        <v>0</v>
      </c>
      <c r="F5007" s="29"/>
      <c r="G5007" s="29"/>
      <c r="H5007" s="30" t="n">
        <v>0</v>
      </c>
      <c r="I5007" s="29"/>
      <c r="J5007" s="30" t="n">
        <v>0</v>
      </c>
      <c r="K5007" s="29"/>
      <c r="L5007" s="29" t="s">
        <v>116</v>
      </c>
      <c r="M5007" s="29"/>
      <c r="N5007" s="29"/>
      <c r="O5007" s="29"/>
      <c r="P5007" s="29"/>
      <c r="Q5007" s="29" t="n">
        <f aca="false">IFERROR(VALUE(L5007),"")</f>
        <v>0</v>
      </c>
      <c r="R5007" s="29" t="str">
        <f aca="true">IF(O5007="","",O5007-TODAY())</f>
        <v/>
      </c>
      <c r="S5007" s="29" t="str">
        <f aca="false">IF(C5007="&lt;&lt; vazio &gt;&gt;","VAZIA",IF(AND(O5007&lt;&gt;"",R5007&lt;0),"VENCIDO",IF(AND(O5007&lt;&gt;"",R5007&lt;=Parametros!$B$10),"PRÓX. VENCIMENTO",IF(F5007="Q","QUALIDADE",IF(F5007="S","BLOQUEADO",IF(F5007="R","RESTRITO/DEVOLUÇÃO",IF(OR(N5007="QUAR",N5007="QRES"),"QUARENTENA",IF(OR(B5007="DESCARTE",B5007="DEVOLUÇÃO"),"DESCARTE/DEVOLUÇÃO",IF(AND(D5007="",K5007&lt;&gt;""),"SEM LOTE",IF(AND(Q5007&lt;&gt;"",Q5007&gt;=Parametros!$B$11),"PARADO/SEM GIRO","OK"))))))))))</f>
        <v>VAZIA</v>
      </c>
      <c r="T5007" s="29" t="str">
        <f aca="false">IF(AND($S5007="PARADO/SEM GIRO",$K5007="KG",OR(Painel!$B$5="(Todos)",A5007=Painel!$B$5)*OR(Painel!$E$5="(Todos)",P5007=Painel!$E$5)),$J5007+ROW()/10000000,"")</f>
        <v/>
      </c>
      <c r="U5007" s="29" t="str">
        <f aca="false">IF(AND($S5007="VENCIDO",$K5007="KG",OR(Painel!$B$5="(Todos)",A5007=Painel!$B$5)*OR(Painel!$E$5="(Todos)",P5007=Painel!$E$5)),$J5007+ROW()/10000000,"")</f>
        <v/>
      </c>
    </row>
    <row r="5008" customFormat="false" ht="15" hidden="false" customHeight="false" outlineLevel="0" collapsed="false">
      <c r="A5008" s="29" t="s">
        <v>52</v>
      </c>
      <c r="B5008" s="29" t="s">
        <v>9249</v>
      </c>
      <c r="C5008" s="29" t="s">
        <v>785</v>
      </c>
      <c r="D5008" s="29" t="s">
        <v>3540</v>
      </c>
      <c r="E5008" s="29" t="n">
        <v>1</v>
      </c>
      <c r="F5008" s="29"/>
      <c r="G5008" s="29" t="s">
        <v>9250</v>
      </c>
      <c r="H5008" s="30" t="n">
        <v>1000</v>
      </c>
      <c r="I5008" s="31" t="n">
        <v>46270</v>
      </c>
      <c r="J5008" s="30" t="n">
        <v>1000</v>
      </c>
      <c r="K5008" s="29" t="s">
        <v>120</v>
      </c>
      <c r="L5008" s="29" t="s">
        <v>267</v>
      </c>
      <c r="M5008" s="29"/>
      <c r="N5008" s="29" t="s">
        <v>122</v>
      </c>
      <c r="O5008" s="31" t="n">
        <v>46812</v>
      </c>
      <c r="P5008" s="29" t="s">
        <v>123</v>
      </c>
      <c r="Q5008" s="29" t="n">
        <f aca="false">IFERROR(VALUE(L5008),"")</f>
        <v>15</v>
      </c>
      <c r="R5008" s="29" t="n">
        <f aca="true">IF(O5008="","",O5008-TODAY())</f>
        <v>527</v>
      </c>
      <c r="S5008" s="29" t="str">
        <f aca="false">IF(C5008="&lt;&lt; vazio &gt;&gt;","VAZIA",IF(AND(O5008&lt;&gt;"",R5008&lt;0),"VENCIDO",IF(AND(O5008&lt;&gt;"",R5008&lt;=Parametros!$B$10),"PRÓX. VENCIMENTO",IF(F5008="Q","QUALIDADE",IF(F5008="S","BLOQUEADO",IF(F5008="R","RESTRITO/DEVOLUÇÃO",IF(OR(N5008="QUAR",N5008="QRES"),"QUARENTENA",IF(OR(B5008="DESCARTE",B5008="DEVOLUÇÃO"),"DESCARTE/DEVOLUÇÃO",IF(AND(D5008="",K5008&lt;&gt;""),"SEM LOTE",IF(AND(Q5008&lt;&gt;"",Q5008&gt;=Parametros!$B$11),"PARADO/SEM GIRO","OK"))))))))))</f>
        <v>OK</v>
      </c>
      <c r="T5008" s="29" t="str">
        <f aca="false">IF(AND($S5008="PARADO/SEM GIRO",$K5008="KG",OR(Painel!$B$5="(Todos)",A5008=Painel!$B$5)*OR(Painel!$E$5="(Todos)",P5008=Painel!$E$5)),$J5008+ROW()/10000000,"")</f>
        <v/>
      </c>
      <c r="U5008" s="29" t="str">
        <f aca="false">IF(AND($S5008="VENCIDO",$K5008="KG",OR(Painel!$B$5="(Todos)",A5008=Painel!$B$5)*OR(Painel!$E$5="(Todos)",P5008=Painel!$E$5)),$J5008+ROW()/10000000,"")</f>
        <v/>
      </c>
    </row>
    <row r="5009" customFormat="false" ht="15" hidden="false" customHeight="false" outlineLevel="0" collapsed="false">
      <c r="A5009" s="29" t="s">
        <v>52</v>
      </c>
      <c r="B5009" s="29" t="s">
        <v>9251</v>
      </c>
      <c r="C5009" s="29" t="s">
        <v>115</v>
      </c>
      <c r="D5009" s="29"/>
      <c r="E5009" s="29" t="n">
        <v>0</v>
      </c>
      <c r="F5009" s="29"/>
      <c r="G5009" s="29"/>
      <c r="H5009" s="30" t="n">
        <v>0</v>
      </c>
      <c r="I5009" s="29"/>
      <c r="J5009" s="30" t="n">
        <v>0</v>
      </c>
      <c r="K5009" s="29"/>
      <c r="L5009" s="29" t="s">
        <v>116</v>
      </c>
      <c r="M5009" s="29"/>
      <c r="N5009" s="29"/>
      <c r="O5009" s="29"/>
      <c r="P5009" s="29"/>
      <c r="Q5009" s="29" t="n">
        <f aca="false">IFERROR(VALUE(L5009),"")</f>
        <v>0</v>
      </c>
      <c r="R5009" s="29" t="str">
        <f aca="true">IF(O5009="","",O5009-TODAY())</f>
        <v/>
      </c>
      <c r="S5009" s="29" t="str">
        <f aca="false">IF(C5009="&lt;&lt; vazio &gt;&gt;","VAZIA",IF(AND(O5009&lt;&gt;"",R5009&lt;0),"VENCIDO",IF(AND(O5009&lt;&gt;"",R5009&lt;=Parametros!$B$10),"PRÓX. VENCIMENTO",IF(F5009="Q","QUALIDADE",IF(F5009="S","BLOQUEADO",IF(F5009="R","RESTRITO/DEVOLUÇÃO",IF(OR(N5009="QUAR",N5009="QRES"),"QUARENTENA",IF(OR(B5009="DESCARTE",B5009="DEVOLUÇÃO"),"DESCARTE/DEVOLUÇÃO",IF(AND(D5009="",K5009&lt;&gt;""),"SEM LOTE",IF(AND(Q5009&lt;&gt;"",Q5009&gt;=Parametros!$B$11),"PARADO/SEM GIRO","OK"))))))))))</f>
        <v>VAZIA</v>
      </c>
      <c r="T5009" s="29" t="str">
        <f aca="false">IF(AND($S5009="PARADO/SEM GIRO",$K5009="KG",OR(Painel!$B$5="(Todos)",A5009=Painel!$B$5)*OR(Painel!$E$5="(Todos)",P5009=Painel!$E$5)),$J5009+ROW()/10000000,"")</f>
        <v/>
      </c>
      <c r="U5009" s="29" t="str">
        <f aca="false">IF(AND($S5009="VENCIDO",$K5009="KG",OR(Painel!$B$5="(Todos)",A5009=Painel!$B$5)*OR(Painel!$E$5="(Todos)",P5009=Painel!$E$5)),$J5009+ROW()/10000000,"")</f>
        <v/>
      </c>
    </row>
    <row r="5010" customFormat="false" ht="15" hidden="false" customHeight="false" outlineLevel="0" collapsed="false">
      <c r="A5010" s="29" t="s">
        <v>52</v>
      </c>
      <c r="B5010" s="29" t="s">
        <v>9252</v>
      </c>
      <c r="C5010" s="29" t="s">
        <v>115</v>
      </c>
      <c r="D5010" s="29"/>
      <c r="E5010" s="29" t="n">
        <v>0</v>
      </c>
      <c r="F5010" s="29"/>
      <c r="G5010" s="29"/>
      <c r="H5010" s="30" t="n">
        <v>0</v>
      </c>
      <c r="I5010" s="29"/>
      <c r="J5010" s="30" t="n">
        <v>0</v>
      </c>
      <c r="K5010" s="29"/>
      <c r="L5010" s="29" t="s">
        <v>116</v>
      </c>
      <c r="M5010" s="29"/>
      <c r="N5010" s="29"/>
      <c r="O5010" s="29"/>
      <c r="P5010" s="29"/>
      <c r="Q5010" s="29" t="n">
        <f aca="false">IFERROR(VALUE(L5010),"")</f>
        <v>0</v>
      </c>
      <c r="R5010" s="29" t="str">
        <f aca="true">IF(O5010="","",O5010-TODAY())</f>
        <v/>
      </c>
      <c r="S5010" s="29" t="str">
        <f aca="false">IF(C5010="&lt;&lt; vazio &gt;&gt;","VAZIA",IF(AND(O5010&lt;&gt;"",R5010&lt;0),"VENCIDO",IF(AND(O5010&lt;&gt;"",R5010&lt;=Parametros!$B$10),"PRÓX. VENCIMENTO",IF(F5010="Q","QUALIDADE",IF(F5010="S","BLOQUEADO",IF(F5010="R","RESTRITO/DEVOLUÇÃO",IF(OR(N5010="QUAR",N5010="QRES"),"QUARENTENA",IF(OR(B5010="DESCARTE",B5010="DEVOLUÇÃO"),"DESCARTE/DEVOLUÇÃO",IF(AND(D5010="",K5010&lt;&gt;""),"SEM LOTE",IF(AND(Q5010&lt;&gt;"",Q5010&gt;=Parametros!$B$11),"PARADO/SEM GIRO","OK"))))))))))</f>
        <v>VAZIA</v>
      </c>
      <c r="T5010" s="29" t="str">
        <f aca="false">IF(AND($S5010="PARADO/SEM GIRO",$K5010="KG",OR(Painel!$B$5="(Todos)",A5010=Painel!$B$5)*OR(Painel!$E$5="(Todos)",P5010=Painel!$E$5)),$J5010+ROW()/10000000,"")</f>
        <v/>
      </c>
      <c r="U5010" s="29" t="str">
        <f aca="false">IF(AND($S5010="VENCIDO",$K5010="KG",OR(Painel!$B$5="(Todos)",A5010=Painel!$B$5)*OR(Painel!$E$5="(Todos)",P5010=Painel!$E$5)),$J5010+ROW()/10000000,"")</f>
        <v/>
      </c>
    </row>
    <row r="5011" customFormat="false" ht="15" hidden="false" customHeight="false" outlineLevel="0" collapsed="false">
      <c r="A5011" s="29" t="s">
        <v>52</v>
      </c>
      <c r="B5011" s="29" t="s">
        <v>9253</v>
      </c>
      <c r="C5011" s="29" t="s">
        <v>157</v>
      </c>
      <c r="D5011" s="29" t="s">
        <v>2584</v>
      </c>
      <c r="E5011" s="29" t="n">
        <v>1</v>
      </c>
      <c r="F5011" s="29"/>
      <c r="G5011" s="29" t="s">
        <v>9254</v>
      </c>
      <c r="H5011" s="30" t="n">
        <v>1102.5</v>
      </c>
      <c r="I5011" s="31" t="n">
        <v>46266</v>
      </c>
      <c r="J5011" s="30" t="n">
        <v>1102.5</v>
      </c>
      <c r="K5011" s="29" t="s">
        <v>120</v>
      </c>
      <c r="L5011" s="29" t="s">
        <v>180</v>
      </c>
      <c r="M5011" s="29"/>
      <c r="N5011" s="29" t="s">
        <v>122</v>
      </c>
      <c r="O5011" s="31" t="n">
        <v>46759</v>
      </c>
      <c r="P5011" s="29" t="s">
        <v>123</v>
      </c>
      <c r="Q5011" s="29" t="n">
        <f aca="false">IFERROR(VALUE(L5011),"")</f>
        <v>19</v>
      </c>
      <c r="R5011" s="29" t="n">
        <f aca="true">IF(O5011="","",O5011-TODAY())</f>
        <v>474</v>
      </c>
      <c r="S5011" s="29" t="str">
        <f aca="false">IF(C5011="&lt;&lt; vazio &gt;&gt;","VAZIA",IF(AND(O5011&lt;&gt;"",R5011&lt;0),"VENCIDO",IF(AND(O5011&lt;&gt;"",R5011&lt;=Parametros!$B$10),"PRÓX. VENCIMENTO",IF(F5011="Q","QUALIDADE",IF(F5011="S","BLOQUEADO",IF(F5011="R","RESTRITO/DEVOLUÇÃO",IF(OR(N5011="QUAR",N5011="QRES"),"QUARENTENA",IF(OR(B5011="DESCARTE",B5011="DEVOLUÇÃO"),"DESCARTE/DEVOLUÇÃO",IF(AND(D5011="",K5011&lt;&gt;""),"SEM LOTE",IF(AND(Q5011&lt;&gt;"",Q5011&gt;=Parametros!$B$11),"PARADO/SEM GIRO","OK"))))))))))</f>
        <v>OK</v>
      </c>
      <c r="T5011" s="29" t="str">
        <f aca="false">IF(AND($S5011="PARADO/SEM GIRO",$K5011="KG",OR(Painel!$B$5="(Todos)",A5011=Painel!$B$5)*OR(Painel!$E$5="(Todos)",P5011=Painel!$E$5)),$J5011+ROW()/10000000,"")</f>
        <v/>
      </c>
      <c r="U5011" s="29" t="str">
        <f aca="false">IF(AND($S5011="VENCIDO",$K5011="KG",OR(Painel!$B$5="(Todos)",A5011=Painel!$B$5)*OR(Painel!$E$5="(Todos)",P5011=Painel!$E$5)),$J5011+ROW()/10000000,"")</f>
        <v/>
      </c>
    </row>
    <row r="5012" customFormat="false" ht="15" hidden="false" customHeight="false" outlineLevel="0" collapsed="false">
      <c r="A5012" s="29" t="s">
        <v>52</v>
      </c>
      <c r="B5012" s="29" t="s">
        <v>9255</v>
      </c>
      <c r="C5012" s="29" t="s">
        <v>253</v>
      </c>
      <c r="D5012" s="29" t="s">
        <v>440</v>
      </c>
      <c r="E5012" s="29" t="n">
        <v>1</v>
      </c>
      <c r="F5012" s="29"/>
      <c r="G5012" s="29" t="s">
        <v>9256</v>
      </c>
      <c r="H5012" s="30" t="n">
        <v>727.2</v>
      </c>
      <c r="I5012" s="31" t="n">
        <v>46266</v>
      </c>
      <c r="J5012" s="30" t="n">
        <v>727.2</v>
      </c>
      <c r="K5012" s="29" t="s">
        <v>120</v>
      </c>
      <c r="L5012" s="29" t="s">
        <v>180</v>
      </c>
      <c r="M5012" s="29"/>
      <c r="N5012" s="29" t="s">
        <v>122</v>
      </c>
      <c r="O5012" s="31" t="n">
        <v>46799</v>
      </c>
      <c r="P5012" s="29" t="s">
        <v>123</v>
      </c>
      <c r="Q5012" s="29" t="n">
        <f aca="false">IFERROR(VALUE(L5012),"")</f>
        <v>19</v>
      </c>
      <c r="R5012" s="29" t="n">
        <f aca="true">IF(O5012="","",O5012-TODAY())</f>
        <v>514</v>
      </c>
      <c r="S5012" s="29" t="str">
        <f aca="false">IF(C5012="&lt;&lt; vazio &gt;&gt;","VAZIA",IF(AND(O5012&lt;&gt;"",R5012&lt;0),"VENCIDO",IF(AND(O5012&lt;&gt;"",R5012&lt;=Parametros!$B$10),"PRÓX. VENCIMENTO",IF(F5012="Q","QUALIDADE",IF(F5012="S","BLOQUEADO",IF(F5012="R","RESTRITO/DEVOLUÇÃO",IF(OR(N5012="QUAR",N5012="QRES"),"QUARENTENA",IF(OR(B5012="DESCARTE",B5012="DEVOLUÇÃO"),"DESCARTE/DEVOLUÇÃO",IF(AND(D5012="",K5012&lt;&gt;""),"SEM LOTE",IF(AND(Q5012&lt;&gt;"",Q5012&gt;=Parametros!$B$11),"PARADO/SEM GIRO","OK"))))))))))</f>
        <v>OK</v>
      </c>
      <c r="T5012" s="29" t="str">
        <f aca="false">IF(AND($S5012="PARADO/SEM GIRO",$K5012="KG",OR(Painel!$B$5="(Todos)",A5012=Painel!$B$5)*OR(Painel!$E$5="(Todos)",P5012=Painel!$E$5)),$J5012+ROW()/10000000,"")</f>
        <v/>
      </c>
      <c r="U5012" s="29" t="str">
        <f aca="false">IF(AND($S5012="VENCIDO",$K5012="KG",OR(Painel!$B$5="(Todos)",A5012=Painel!$B$5)*OR(Painel!$E$5="(Todos)",P5012=Painel!$E$5)),$J5012+ROW()/10000000,"")</f>
        <v/>
      </c>
    </row>
    <row r="5013" customFormat="false" ht="15" hidden="false" customHeight="false" outlineLevel="0" collapsed="false">
      <c r="A5013" s="29" t="s">
        <v>52</v>
      </c>
      <c r="B5013" s="29" t="s">
        <v>9257</v>
      </c>
      <c r="C5013" s="29" t="s">
        <v>115</v>
      </c>
      <c r="D5013" s="29"/>
      <c r="E5013" s="29" t="n">
        <v>0</v>
      </c>
      <c r="F5013" s="29"/>
      <c r="G5013" s="29"/>
      <c r="H5013" s="30" t="n">
        <v>0</v>
      </c>
      <c r="I5013" s="29"/>
      <c r="J5013" s="30" t="n">
        <v>0</v>
      </c>
      <c r="K5013" s="29"/>
      <c r="L5013" s="29" t="s">
        <v>116</v>
      </c>
      <c r="M5013" s="29"/>
      <c r="N5013" s="29"/>
      <c r="O5013" s="29"/>
      <c r="P5013" s="29"/>
      <c r="Q5013" s="29" t="n">
        <f aca="false">IFERROR(VALUE(L5013),"")</f>
        <v>0</v>
      </c>
      <c r="R5013" s="29" t="str">
        <f aca="true">IF(O5013="","",O5013-TODAY())</f>
        <v/>
      </c>
      <c r="S5013" s="29" t="str">
        <f aca="false">IF(C5013="&lt;&lt; vazio &gt;&gt;","VAZIA",IF(AND(O5013&lt;&gt;"",R5013&lt;0),"VENCIDO",IF(AND(O5013&lt;&gt;"",R5013&lt;=Parametros!$B$10),"PRÓX. VENCIMENTO",IF(F5013="Q","QUALIDADE",IF(F5013="S","BLOQUEADO",IF(F5013="R","RESTRITO/DEVOLUÇÃO",IF(OR(N5013="QUAR",N5013="QRES"),"QUARENTENA",IF(OR(B5013="DESCARTE",B5013="DEVOLUÇÃO"),"DESCARTE/DEVOLUÇÃO",IF(AND(D5013="",K5013&lt;&gt;""),"SEM LOTE",IF(AND(Q5013&lt;&gt;"",Q5013&gt;=Parametros!$B$11),"PARADO/SEM GIRO","OK"))))))))))</f>
        <v>VAZIA</v>
      </c>
      <c r="T5013" s="29" t="str">
        <f aca="false">IF(AND($S5013="PARADO/SEM GIRO",$K5013="KG",OR(Painel!$B$5="(Todos)",A5013=Painel!$B$5)*OR(Painel!$E$5="(Todos)",P5013=Painel!$E$5)),$J5013+ROW()/10000000,"")</f>
        <v/>
      </c>
      <c r="U5013" s="29" t="str">
        <f aca="false">IF(AND($S5013="VENCIDO",$K5013="KG",OR(Painel!$B$5="(Todos)",A5013=Painel!$B$5)*OR(Painel!$E$5="(Todos)",P5013=Painel!$E$5)),$J5013+ROW()/10000000,"")</f>
        <v/>
      </c>
    </row>
    <row r="5014" customFormat="false" ht="15" hidden="false" customHeight="false" outlineLevel="0" collapsed="false">
      <c r="A5014" s="29" t="s">
        <v>52</v>
      </c>
      <c r="B5014" s="29" t="s">
        <v>9258</v>
      </c>
      <c r="C5014" s="29" t="s">
        <v>115</v>
      </c>
      <c r="D5014" s="29"/>
      <c r="E5014" s="29" t="n">
        <v>0</v>
      </c>
      <c r="F5014" s="29"/>
      <c r="G5014" s="29"/>
      <c r="H5014" s="30" t="n">
        <v>0</v>
      </c>
      <c r="I5014" s="29"/>
      <c r="J5014" s="30" t="n">
        <v>0</v>
      </c>
      <c r="K5014" s="29"/>
      <c r="L5014" s="29" t="s">
        <v>116</v>
      </c>
      <c r="M5014" s="29"/>
      <c r="N5014" s="29"/>
      <c r="O5014" s="29"/>
      <c r="P5014" s="29"/>
      <c r="Q5014" s="29" t="n">
        <f aca="false">IFERROR(VALUE(L5014),"")</f>
        <v>0</v>
      </c>
      <c r="R5014" s="29" t="str">
        <f aca="true">IF(O5014="","",O5014-TODAY())</f>
        <v/>
      </c>
      <c r="S5014" s="29" t="str">
        <f aca="false">IF(C5014="&lt;&lt; vazio &gt;&gt;","VAZIA",IF(AND(O5014&lt;&gt;"",R5014&lt;0),"VENCIDO",IF(AND(O5014&lt;&gt;"",R5014&lt;=Parametros!$B$10),"PRÓX. VENCIMENTO",IF(F5014="Q","QUALIDADE",IF(F5014="S","BLOQUEADO",IF(F5014="R","RESTRITO/DEVOLUÇÃO",IF(OR(N5014="QUAR",N5014="QRES"),"QUARENTENA",IF(OR(B5014="DESCARTE",B5014="DEVOLUÇÃO"),"DESCARTE/DEVOLUÇÃO",IF(AND(D5014="",K5014&lt;&gt;""),"SEM LOTE",IF(AND(Q5014&lt;&gt;"",Q5014&gt;=Parametros!$B$11),"PARADO/SEM GIRO","OK"))))))))))</f>
        <v>VAZIA</v>
      </c>
      <c r="T5014" s="29" t="str">
        <f aca="false">IF(AND($S5014="PARADO/SEM GIRO",$K5014="KG",OR(Painel!$B$5="(Todos)",A5014=Painel!$B$5)*OR(Painel!$E$5="(Todos)",P5014=Painel!$E$5)),$J5014+ROW()/10000000,"")</f>
        <v/>
      </c>
      <c r="U5014" s="29" t="str">
        <f aca="false">IF(AND($S5014="VENCIDO",$K5014="KG",OR(Painel!$B$5="(Todos)",A5014=Painel!$B$5)*OR(Painel!$E$5="(Todos)",P5014=Painel!$E$5)),$J5014+ROW()/10000000,"")</f>
        <v/>
      </c>
    </row>
    <row r="5015" customFormat="false" ht="15" hidden="false" customHeight="false" outlineLevel="0" collapsed="false">
      <c r="A5015" s="29" t="s">
        <v>52</v>
      </c>
      <c r="B5015" s="29" t="s">
        <v>9259</v>
      </c>
      <c r="C5015" s="29" t="s">
        <v>115</v>
      </c>
      <c r="D5015" s="29"/>
      <c r="E5015" s="29" t="n">
        <v>0</v>
      </c>
      <c r="F5015" s="29"/>
      <c r="G5015" s="29"/>
      <c r="H5015" s="30" t="n">
        <v>0</v>
      </c>
      <c r="I5015" s="29"/>
      <c r="J5015" s="30" t="n">
        <v>0</v>
      </c>
      <c r="K5015" s="29"/>
      <c r="L5015" s="29" t="s">
        <v>116</v>
      </c>
      <c r="M5015" s="29"/>
      <c r="N5015" s="29"/>
      <c r="O5015" s="29"/>
      <c r="P5015" s="29"/>
      <c r="Q5015" s="29" t="n">
        <f aca="false">IFERROR(VALUE(L5015),"")</f>
        <v>0</v>
      </c>
      <c r="R5015" s="29" t="str">
        <f aca="true">IF(O5015="","",O5015-TODAY())</f>
        <v/>
      </c>
      <c r="S5015" s="29" t="str">
        <f aca="false">IF(C5015="&lt;&lt; vazio &gt;&gt;","VAZIA",IF(AND(O5015&lt;&gt;"",R5015&lt;0),"VENCIDO",IF(AND(O5015&lt;&gt;"",R5015&lt;=Parametros!$B$10),"PRÓX. VENCIMENTO",IF(F5015="Q","QUALIDADE",IF(F5015="S","BLOQUEADO",IF(F5015="R","RESTRITO/DEVOLUÇÃO",IF(OR(N5015="QUAR",N5015="QRES"),"QUARENTENA",IF(OR(B5015="DESCARTE",B5015="DEVOLUÇÃO"),"DESCARTE/DEVOLUÇÃO",IF(AND(D5015="",K5015&lt;&gt;""),"SEM LOTE",IF(AND(Q5015&lt;&gt;"",Q5015&gt;=Parametros!$B$11),"PARADO/SEM GIRO","OK"))))))))))</f>
        <v>VAZIA</v>
      </c>
      <c r="T5015" s="29" t="str">
        <f aca="false">IF(AND($S5015="PARADO/SEM GIRO",$K5015="KG",OR(Painel!$B$5="(Todos)",A5015=Painel!$B$5)*OR(Painel!$E$5="(Todos)",P5015=Painel!$E$5)),$J5015+ROW()/10000000,"")</f>
        <v/>
      </c>
      <c r="U5015" s="29" t="str">
        <f aca="false">IF(AND($S5015="VENCIDO",$K5015="KG",OR(Painel!$B$5="(Todos)",A5015=Painel!$B$5)*OR(Painel!$E$5="(Todos)",P5015=Painel!$E$5)),$J5015+ROW()/10000000,"")</f>
        <v/>
      </c>
    </row>
    <row r="5016" customFormat="false" ht="15" hidden="false" customHeight="false" outlineLevel="0" collapsed="false">
      <c r="A5016" s="29" t="s">
        <v>52</v>
      </c>
      <c r="B5016" s="29" t="s">
        <v>9260</v>
      </c>
      <c r="C5016" s="29" t="s">
        <v>300</v>
      </c>
      <c r="D5016" s="29" t="s">
        <v>301</v>
      </c>
      <c r="E5016" s="29" t="n">
        <v>1</v>
      </c>
      <c r="F5016" s="29"/>
      <c r="G5016" s="29" t="s">
        <v>9261</v>
      </c>
      <c r="H5016" s="30" t="n">
        <v>1102.5</v>
      </c>
      <c r="I5016" s="31" t="n">
        <v>46082</v>
      </c>
      <c r="J5016" s="30" t="n">
        <v>1102.5</v>
      </c>
      <c r="K5016" s="29" t="s">
        <v>120</v>
      </c>
      <c r="L5016" s="29" t="s">
        <v>9048</v>
      </c>
      <c r="M5016" s="29"/>
      <c r="N5016" s="29" t="s">
        <v>122</v>
      </c>
      <c r="O5016" s="31" t="n">
        <v>46602</v>
      </c>
      <c r="P5016" s="29" t="s">
        <v>123</v>
      </c>
      <c r="Q5016" s="29" t="n">
        <f aca="false">IFERROR(VALUE(L5016),"")</f>
        <v>203</v>
      </c>
      <c r="R5016" s="29" t="n">
        <f aca="true">IF(O5016="","",O5016-TODAY())</f>
        <v>317</v>
      </c>
      <c r="S5016" s="29" t="str">
        <f aca="false">IF(C5016="&lt;&lt; vazio &gt;&gt;","VAZIA",IF(AND(O5016&lt;&gt;"",R5016&lt;0),"VENCIDO",IF(AND(O5016&lt;&gt;"",R5016&lt;=Parametros!$B$10),"PRÓX. VENCIMENTO",IF(F5016="Q","QUALIDADE",IF(F5016="S","BLOQUEADO",IF(F5016="R","RESTRITO/DEVOLUÇÃO",IF(OR(N5016="QUAR",N5016="QRES"),"QUARENTENA",IF(OR(B5016="DESCARTE",B5016="DEVOLUÇÃO"),"DESCARTE/DEVOLUÇÃO",IF(AND(D5016="",K5016&lt;&gt;""),"SEM LOTE",IF(AND(Q5016&lt;&gt;"",Q5016&gt;=Parametros!$B$11),"PARADO/SEM GIRO","OK"))))))))))</f>
        <v>PARADO/SEM GIRO</v>
      </c>
      <c r="T5016" s="29" t="n">
        <f aca="false">IF(AND($S5016="PARADO/SEM GIRO",$K5016="KG",OR(Painel!$B$5="(Todos)",A5016=Painel!$B$5)*OR(Painel!$E$5="(Todos)",P5016=Painel!$E$5)),$J5016+ROW()/10000000,"")</f>
        <v>1102.5005016</v>
      </c>
      <c r="U5016" s="29" t="str">
        <f aca="false">IF(AND($S5016="VENCIDO",$K5016="KG",OR(Painel!$B$5="(Todos)",A5016=Painel!$B$5)*OR(Painel!$E$5="(Todos)",P5016=Painel!$E$5)),$J5016+ROW()/10000000,"")</f>
        <v/>
      </c>
    </row>
    <row r="5017" customFormat="false" ht="15" hidden="false" customHeight="false" outlineLevel="0" collapsed="false">
      <c r="A5017" s="29" t="s">
        <v>52</v>
      </c>
      <c r="B5017" s="29" t="s">
        <v>9262</v>
      </c>
      <c r="C5017" s="29" t="s">
        <v>473</v>
      </c>
      <c r="D5017" s="29" t="s">
        <v>9263</v>
      </c>
      <c r="E5017" s="29" t="n">
        <v>1</v>
      </c>
      <c r="F5017" s="29"/>
      <c r="G5017" s="29" t="s">
        <v>9264</v>
      </c>
      <c r="H5017" s="30" t="n">
        <v>875.5</v>
      </c>
      <c r="I5017" s="31" t="n">
        <v>46235</v>
      </c>
      <c r="J5017" s="30" t="n">
        <v>875.5</v>
      </c>
      <c r="K5017" s="29" t="s">
        <v>120</v>
      </c>
      <c r="L5017" s="29" t="s">
        <v>694</v>
      </c>
      <c r="M5017" s="29"/>
      <c r="N5017" s="29" t="s">
        <v>122</v>
      </c>
      <c r="O5017" s="31" t="n">
        <v>46289</v>
      </c>
      <c r="P5017" s="29" t="s">
        <v>123</v>
      </c>
      <c r="Q5017" s="29" t="n">
        <f aca="false">IFERROR(VALUE(L5017),"")</f>
        <v>50</v>
      </c>
      <c r="R5017" s="29" t="n">
        <f aca="true">IF(O5017="","",O5017-TODAY())</f>
        <v>4</v>
      </c>
      <c r="S5017" s="29" t="str">
        <f aca="false">IF(C5017="&lt;&lt; vazio &gt;&gt;","VAZIA",IF(AND(O5017&lt;&gt;"",R5017&lt;0),"VENCIDO",IF(AND(O5017&lt;&gt;"",R5017&lt;=Parametros!$B$10),"PRÓX. VENCIMENTO",IF(F5017="Q","QUALIDADE",IF(F5017="S","BLOQUEADO",IF(F5017="R","RESTRITO/DEVOLUÇÃO",IF(OR(N5017="QUAR",N5017="QRES"),"QUARENTENA",IF(OR(B5017="DESCARTE",B5017="DEVOLUÇÃO"),"DESCARTE/DEVOLUÇÃO",IF(AND(D5017="",K5017&lt;&gt;""),"SEM LOTE",IF(AND(Q5017&lt;&gt;"",Q5017&gt;=Parametros!$B$11),"PARADO/SEM GIRO","OK"))))))))))</f>
        <v>PRÓX. VENCIMENTO</v>
      </c>
      <c r="T5017" s="29" t="str">
        <f aca="false">IF(AND($S5017="PARADO/SEM GIRO",$K5017="KG",OR(Painel!$B$5="(Todos)",A5017=Painel!$B$5)*OR(Painel!$E$5="(Todos)",P5017=Painel!$E$5)),$J5017+ROW()/10000000,"")</f>
        <v/>
      </c>
      <c r="U5017" s="29" t="str">
        <f aca="false">IF(AND($S5017="VENCIDO",$K5017="KG",OR(Painel!$B$5="(Todos)",A5017=Painel!$B$5)*OR(Painel!$E$5="(Todos)",P5017=Painel!$E$5)),$J5017+ROW()/10000000,"")</f>
        <v/>
      </c>
    </row>
    <row r="5018" customFormat="false" ht="15" hidden="false" customHeight="false" outlineLevel="0" collapsed="false">
      <c r="A5018" s="29" t="s">
        <v>52</v>
      </c>
      <c r="B5018" s="29" t="s">
        <v>9265</v>
      </c>
      <c r="C5018" s="29" t="s">
        <v>219</v>
      </c>
      <c r="D5018" s="29" t="s">
        <v>9266</v>
      </c>
      <c r="E5018" s="29" t="n">
        <v>1</v>
      </c>
      <c r="F5018" s="29" t="s">
        <v>137</v>
      </c>
      <c r="G5018" s="29" t="s">
        <v>9267</v>
      </c>
      <c r="H5018" s="30" t="n">
        <v>690</v>
      </c>
      <c r="I5018" s="31" t="n">
        <v>46256</v>
      </c>
      <c r="J5018" s="30" t="n">
        <v>690</v>
      </c>
      <c r="K5018" s="29" t="s">
        <v>120</v>
      </c>
      <c r="L5018" s="29" t="s">
        <v>694</v>
      </c>
      <c r="M5018" s="29"/>
      <c r="N5018" s="29" t="s">
        <v>122</v>
      </c>
      <c r="O5018" s="31" t="n">
        <v>46877</v>
      </c>
      <c r="P5018" s="29" t="s">
        <v>123</v>
      </c>
      <c r="Q5018" s="29" t="n">
        <f aca="false">IFERROR(VALUE(L5018),"")</f>
        <v>50</v>
      </c>
      <c r="R5018" s="29" t="n">
        <f aca="true">IF(O5018="","",O5018-TODAY())</f>
        <v>592</v>
      </c>
      <c r="S5018" s="29" t="str">
        <f aca="false">IF(C5018="&lt;&lt; vazio &gt;&gt;","VAZIA",IF(AND(O5018&lt;&gt;"",R5018&lt;0),"VENCIDO",IF(AND(O5018&lt;&gt;"",R5018&lt;=Parametros!$B$10),"PRÓX. VENCIMENTO",IF(F5018="Q","QUALIDADE",IF(F5018="S","BLOQUEADO",IF(F5018="R","RESTRITO/DEVOLUÇÃO",IF(OR(N5018="QUAR",N5018="QRES"),"QUARENTENA",IF(OR(B5018="DESCARTE",B5018="DEVOLUÇÃO"),"DESCARTE/DEVOLUÇÃO",IF(AND(D5018="",K5018&lt;&gt;""),"SEM LOTE",IF(AND(Q5018&lt;&gt;"",Q5018&gt;=Parametros!$B$11),"PARADO/SEM GIRO","OK"))))))))))</f>
        <v>BLOQUEADO</v>
      </c>
      <c r="T5018" s="29" t="str">
        <f aca="false">IF(AND($S5018="PARADO/SEM GIRO",$K5018="KG",OR(Painel!$B$5="(Todos)",A5018=Painel!$B$5)*OR(Painel!$E$5="(Todos)",P5018=Painel!$E$5)),$J5018+ROW()/10000000,"")</f>
        <v/>
      </c>
      <c r="U5018" s="29" t="str">
        <f aca="false">IF(AND($S5018="VENCIDO",$K5018="KG",OR(Painel!$B$5="(Todos)",A5018=Painel!$B$5)*OR(Painel!$E$5="(Todos)",P5018=Painel!$E$5)),$J5018+ROW()/10000000,"")</f>
        <v/>
      </c>
    </row>
    <row r="5019" customFormat="false" ht="15" hidden="false" customHeight="false" outlineLevel="0" collapsed="false">
      <c r="A5019" s="29" t="s">
        <v>52</v>
      </c>
      <c r="B5019" s="29" t="s">
        <v>9268</v>
      </c>
      <c r="C5019" s="29" t="s">
        <v>115</v>
      </c>
      <c r="D5019" s="29"/>
      <c r="E5019" s="29" t="n">
        <v>0</v>
      </c>
      <c r="F5019" s="29"/>
      <c r="G5019" s="29"/>
      <c r="H5019" s="30" t="n">
        <v>0</v>
      </c>
      <c r="I5019" s="29"/>
      <c r="J5019" s="30" t="n">
        <v>0</v>
      </c>
      <c r="K5019" s="29"/>
      <c r="L5019" s="29" t="s">
        <v>116</v>
      </c>
      <c r="M5019" s="29"/>
      <c r="N5019" s="29"/>
      <c r="O5019" s="29"/>
      <c r="P5019" s="29"/>
      <c r="Q5019" s="29" t="n">
        <f aca="false">IFERROR(VALUE(L5019),"")</f>
        <v>0</v>
      </c>
      <c r="R5019" s="29" t="str">
        <f aca="true">IF(O5019="","",O5019-TODAY())</f>
        <v/>
      </c>
      <c r="S5019" s="29" t="str">
        <f aca="false">IF(C5019="&lt;&lt; vazio &gt;&gt;","VAZIA",IF(AND(O5019&lt;&gt;"",R5019&lt;0),"VENCIDO",IF(AND(O5019&lt;&gt;"",R5019&lt;=Parametros!$B$10),"PRÓX. VENCIMENTO",IF(F5019="Q","QUALIDADE",IF(F5019="S","BLOQUEADO",IF(F5019="R","RESTRITO/DEVOLUÇÃO",IF(OR(N5019="QUAR",N5019="QRES"),"QUARENTENA",IF(OR(B5019="DESCARTE",B5019="DEVOLUÇÃO"),"DESCARTE/DEVOLUÇÃO",IF(AND(D5019="",K5019&lt;&gt;""),"SEM LOTE",IF(AND(Q5019&lt;&gt;"",Q5019&gt;=Parametros!$B$11),"PARADO/SEM GIRO","OK"))))))))))</f>
        <v>VAZIA</v>
      </c>
      <c r="T5019" s="29" t="str">
        <f aca="false">IF(AND($S5019="PARADO/SEM GIRO",$K5019="KG",OR(Painel!$B$5="(Todos)",A5019=Painel!$B$5)*OR(Painel!$E$5="(Todos)",P5019=Painel!$E$5)),$J5019+ROW()/10000000,"")</f>
        <v/>
      </c>
      <c r="U5019" s="29" t="str">
        <f aca="false">IF(AND($S5019="VENCIDO",$K5019="KG",OR(Painel!$B$5="(Todos)",A5019=Painel!$B$5)*OR(Painel!$E$5="(Todos)",P5019=Painel!$E$5)),$J5019+ROW()/10000000,"")</f>
        <v/>
      </c>
    </row>
    <row r="5020" customFormat="false" ht="15" hidden="false" customHeight="false" outlineLevel="0" collapsed="false">
      <c r="A5020" s="29" t="s">
        <v>52</v>
      </c>
      <c r="B5020" s="29" t="s">
        <v>9269</v>
      </c>
      <c r="C5020" s="29" t="s">
        <v>115</v>
      </c>
      <c r="D5020" s="29"/>
      <c r="E5020" s="29" t="n">
        <v>0</v>
      </c>
      <c r="F5020" s="29"/>
      <c r="G5020" s="29"/>
      <c r="H5020" s="30" t="n">
        <v>0</v>
      </c>
      <c r="I5020" s="29"/>
      <c r="J5020" s="30" t="n">
        <v>0</v>
      </c>
      <c r="K5020" s="29"/>
      <c r="L5020" s="29" t="s">
        <v>116</v>
      </c>
      <c r="M5020" s="29"/>
      <c r="N5020" s="29"/>
      <c r="O5020" s="29"/>
      <c r="P5020" s="29"/>
      <c r="Q5020" s="29" t="n">
        <f aca="false">IFERROR(VALUE(L5020),"")</f>
        <v>0</v>
      </c>
      <c r="R5020" s="29" t="str">
        <f aca="true">IF(O5020="","",O5020-TODAY())</f>
        <v/>
      </c>
      <c r="S5020" s="29" t="str">
        <f aca="false">IF(C5020="&lt;&lt; vazio &gt;&gt;","VAZIA",IF(AND(O5020&lt;&gt;"",R5020&lt;0),"VENCIDO",IF(AND(O5020&lt;&gt;"",R5020&lt;=Parametros!$B$10),"PRÓX. VENCIMENTO",IF(F5020="Q","QUALIDADE",IF(F5020="S","BLOQUEADO",IF(F5020="R","RESTRITO/DEVOLUÇÃO",IF(OR(N5020="QUAR",N5020="QRES"),"QUARENTENA",IF(OR(B5020="DESCARTE",B5020="DEVOLUÇÃO"),"DESCARTE/DEVOLUÇÃO",IF(AND(D5020="",K5020&lt;&gt;""),"SEM LOTE",IF(AND(Q5020&lt;&gt;"",Q5020&gt;=Parametros!$B$11),"PARADO/SEM GIRO","OK"))))))))))</f>
        <v>VAZIA</v>
      </c>
      <c r="T5020" s="29" t="str">
        <f aca="false">IF(AND($S5020="PARADO/SEM GIRO",$K5020="KG",OR(Painel!$B$5="(Todos)",A5020=Painel!$B$5)*OR(Painel!$E$5="(Todos)",P5020=Painel!$E$5)),$J5020+ROW()/10000000,"")</f>
        <v/>
      </c>
      <c r="U5020" s="29" t="str">
        <f aca="false">IF(AND($S5020="VENCIDO",$K5020="KG",OR(Painel!$B$5="(Todos)",A5020=Painel!$B$5)*OR(Painel!$E$5="(Todos)",P5020=Painel!$E$5)),$J5020+ROW()/10000000,"")</f>
        <v/>
      </c>
    </row>
    <row r="5021" customFormat="false" ht="15" hidden="false" customHeight="false" outlineLevel="0" collapsed="false">
      <c r="A5021" s="29" t="s">
        <v>52</v>
      </c>
      <c r="B5021" s="29" t="s">
        <v>9270</v>
      </c>
      <c r="C5021" s="29" t="s">
        <v>679</v>
      </c>
      <c r="D5021" s="29" t="s">
        <v>2878</v>
      </c>
      <c r="E5021" s="29" t="n">
        <v>1</v>
      </c>
      <c r="F5021" s="29"/>
      <c r="G5021" s="29" t="s">
        <v>9271</v>
      </c>
      <c r="H5021" s="30" t="n">
        <v>1080</v>
      </c>
      <c r="I5021" s="31" t="n">
        <v>46276</v>
      </c>
      <c r="J5021" s="30" t="n">
        <v>1080</v>
      </c>
      <c r="K5021" s="29" t="s">
        <v>120</v>
      </c>
      <c r="L5021" s="29" t="s">
        <v>133</v>
      </c>
      <c r="M5021" s="29"/>
      <c r="N5021" s="29" t="s">
        <v>122</v>
      </c>
      <c r="O5021" s="31" t="n">
        <v>46609</v>
      </c>
      <c r="P5021" s="29" t="s">
        <v>123</v>
      </c>
      <c r="Q5021" s="29" t="n">
        <f aca="false">IFERROR(VALUE(L5021),"")</f>
        <v>9</v>
      </c>
      <c r="R5021" s="29" t="n">
        <f aca="true">IF(O5021="","",O5021-TODAY())</f>
        <v>324</v>
      </c>
      <c r="S5021" s="29" t="str">
        <f aca="false">IF(C5021="&lt;&lt; vazio &gt;&gt;","VAZIA",IF(AND(O5021&lt;&gt;"",R5021&lt;0),"VENCIDO",IF(AND(O5021&lt;&gt;"",R5021&lt;=Parametros!$B$10),"PRÓX. VENCIMENTO",IF(F5021="Q","QUALIDADE",IF(F5021="S","BLOQUEADO",IF(F5021="R","RESTRITO/DEVOLUÇÃO",IF(OR(N5021="QUAR",N5021="QRES"),"QUARENTENA",IF(OR(B5021="DESCARTE",B5021="DEVOLUÇÃO"),"DESCARTE/DEVOLUÇÃO",IF(AND(D5021="",K5021&lt;&gt;""),"SEM LOTE",IF(AND(Q5021&lt;&gt;"",Q5021&gt;=Parametros!$B$11),"PARADO/SEM GIRO","OK"))))))))))</f>
        <v>OK</v>
      </c>
      <c r="T5021" s="29" t="str">
        <f aca="false">IF(AND($S5021="PARADO/SEM GIRO",$K5021="KG",OR(Painel!$B$5="(Todos)",A5021=Painel!$B$5)*OR(Painel!$E$5="(Todos)",P5021=Painel!$E$5)),$J5021+ROW()/10000000,"")</f>
        <v/>
      </c>
      <c r="U5021" s="29" t="str">
        <f aca="false">IF(AND($S5021="VENCIDO",$K5021="KG",OR(Painel!$B$5="(Todos)",A5021=Painel!$B$5)*OR(Painel!$E$5="(Todos)",P5021=Painel!$E$5)),$J5021+ROW()/10000000,"")</f>
        <v/>
      </c>
    </row>
    <row r="5022" customFormat="false" ht="15" hidden="false" customHeight="false" outlineLevel="0" collapsed="false">
      <c r="A5022" s="29" t="s">
        <v>52</v>
      </c>
      <c r="B5022" s="29" t="s">
        <v>9272</v>
      </c>
      <c r="C5022" s="29" t="s">
        <v>785</v>
      </c>
      <c r="D5022" s="29" t="s">
        <v>4333</v>
      </c>
      <c r="E5022" s="29" t="n">
        <v>1</v>
      </c>
      <c r="F5022" s="29"/>
      <c r="G5022" s="29" t="s">
        <v>9273</v>
      </c>
      <c r="H5022" s="30" t="n">
        <v>1000</v>
      </c>
      <c r="I5022" s="31" t="n">
        <v>46273</v>
      </c>
      <c r="J5022" s="30" t="n">
        <v>1000</v>
      </c>
      <c r="K5022" s="29" t="s">
        <v>120</v>
      </c>
      <c r="L5022" s="29" t="s">
        <v>149</v>
      </c>
      <c r="M5022" s="29"/>
      <c r="N5022" s="29" t="s">
        <v>122</v>
      </c>
      <c r="O5022" s="31" t="n">
        <v>46811</v>
      </c>
      <c r="P5022" s="29" t="s">
        <v>123</v>
      </c>
      <c r="Q5022" s="29" t="n">
        <f aca="false">IFERROR(VALUE(L5022),"")</f>
        <v>12</v>
      </c>
      <c r="R5022" s="29" t="n">
        <f aca="true">IF(O5022="","",O5022-TODAY())</f>
        <v>526</v>
      </c>
      <c r="S5022" s="29" t="str">
        <f aca="false">IF(C5022="&lt;&lt; vazio &gt;&gt;","VAZIA",IF(AND(O5022&lt;&gt;"",R5022&lt;0),"VENCIDO",IF(AND(O5022&lt;&gt;"",R5022&lt;=Parametros!$B$10),"PRÓX. VENCIMENTO",IF(F5022="Q","QUALIDADE",IF(F5022="S","BLOQUEADO",IF(F5022="R","RESTRITO/DEVOLUÇÃO",IF(OR(N5022="QUAR",N5022="QRES"),"QUARENTENA",IF(OR(B5022="DESCARTE",B5022="DEVOLUÇÃO"),"DESCARTE/DEVOLUÇÃO",IF(AND(D5022="",K5022&lt;&gt;""),"SEM LOTE",IF(AND(Q5022&lt;&gt;"",Q5022&gt;=Parametros!$B$11),"PARADO/SEM GIRO","OK"))))))))))</f>
        <v>OK</v>
      </c>
      <c r="T5022" s="29" t="str">
        <f aca="false">IF(AND($S5022="PARADO/SEM GIRO",$K5022="KG",OR(Painel!$B$5="(Todos)",A5022=Painel!$B$5)*OR(Painel!$E$5="(Todos)",P5022=Painel!$E$5)),$J5022+ROW()/10000000,"")</f>
        <v/>
      </c>
      <c r="U5022" s="29" t="str">
        <f aca="false">IF(AND($S5022="VENCIDO",$K5022="KG",OR(Painel!$B$5="(Todos)",A5022=Painel!$B$5)*OR(Painel!$E$5="(Todos)",P5022=Painel!$E$5)),$J5022+ROW()/10000000,"")</f>
        <v/>
      </c>
    </row>
    <row r="5023" customFormat="false" ht="15" hidden="false" customHeight="false" outlineLevel="0" collapsed="false">
      <c r="A5023" s="29" t="s">
        <v>52</v>
      </c>
      <c r="B5023" s="29" t="s">
        <v>9274</v>
      </c>
      <c r="C5023" s="29" t="s">
        <v>768</v>
      </c>
      <c r="D5023" s="29" t="s">
        <v>769</v>
      </c>
      <c r="E5023" s="29" t="n">
        <v>1</v>
      </c>
      <c r="F5023" s="29"/>
      <c r="G5023" s="29" t="s">
        <v>9275</v>
      </c>
      <c r="H5023" s="30" t="n">
        <v>800</v>
      </c>
      <c r="I5023" s="31" t="n">
        <v>46266</v>
      </c>
      <c r="J5023" s="30" t="n">
        <v>800</v>
      </c>
      <c r="K5023" s="29" t="s">
        <v>120</v>
      </c>
      <c r="L5023" s="29" t="s">
        <v>180</v>
      </c>
      <c r="M5023" s="29"/>
      <c r="N5023" s="29" t="s">
        <v>122</v>
      </c>
      <c r="O5023" s="31" t="n">
        <v>46622</v>
      </c>
      <c r="P5023" s="29" t="s">
        <v>123</v>
      </c>
      <c r="Q5023" s="29" t="n">
        <f aca="false">IFERROR(VALUE(L5023),"")</f>
        <v>19</v>
      </c>
      <c r="R5023" s="29" t="n">
        <f aca="true">IF(O5023="","",O5023-TODAY())</f>
        <v>337</v>
      </c>
      <c r="S5023" s="29" t="str">
        <f aca="false">IF(C5023="&lt;&lt; vazio &gt;&gt;","VAZIA",IF(AND(O5023&lt;&gt;"",R5023&lt;0),"VENCIDO",IF(AND(O5023&lt;&gt;"",R5023&lt;=Parametros!$B$10),"PRÓX. VENCIMENTO",IF(F5023="Q","QUALIDADE",IF(F5023="S","BLOQUEADO",IF(F5023="R","RESTRITO/DEVOLUÇÃO",IF(OR(N5023="QUAR",N5023="QRES"),"QUARENTENA",IF(OR(B5023="DESCARTE",B5023="DEVOLUÇÃO"),"DESCARTE/DEVOLUÇÃO",IF(AND(D5023="",K5023&lt;&gt;""),"SEM LOTE",IF(AND(Q5023&lt;&gt;"",Q5023&gt;=Parametros!$B$11),"PARADO/SEM GIRO","OK"))))))))))</f>
        <v>OK</v>
      </c>
      <c r="T5023" s="29" t="str">
        <f aca="false">IF(AND($S5023="PARADO/SEM GIRO",$K5023="KG",OR(Painel!$B$5="(Todos)",A5023=Painel!$B$5)*OR(Painel!$E$5="(Todos)",P5023=Painel!$E$5)),$J5023+ROW()/10000000,"")</f>
        <v/>
      </c>
      <c r="U5023" s="29" t="str">
        <f aca="false">IF(AND($S5023="VENCIDO",$K5023="KG",OR(Painel!$B$5="(Todos)",A5023=Painel!$B$5)*OR(Painel!$E$5="(Todos)",P5023=Painel!$E$5)),$J5023+ROW()/10000000,"")</f>
        <v/>
      </c>
    </row>
    <row r="5024" customFormat="false" ht="15" hidden="false" customHeight="false" outlineLevel="0" collapsed="false">
      <c r="A5024" s="29" t="s">
        <v>52</v>
      </c>
      <c r="B5024" s="29" t="s">
        <v>9276</v>
      </c>
      <c r="C5024" s="29" t="s">
        <v>115</v>
      </c>
      <c r="D5024" s="29"/>
      <c r="E5024" s="29" t="n">
        <v>0</v>
      </c>
      <c r="F5024" s="29"/>
      <c r="G5024" s="29"/>
      <c r="H5024" s="30" t="n">
        <v>0</v>
      </c>
      <c r="I5024" s="29"/>
      <c r="J5024" s="30" t="n">
        <v>0</v>
      </c>
      <c r="K5024" s="29"/>
      <c r="L5024" s="29" t="s">
        <v>116</v>
      </c>
      <c r="M5024" s="29"/>
      <c r="N5024" s="29"/>
      <c r="O5024" s="29"/>
      <c r="P5024" s="29"/>
      <c r="Q5024" s="29" t="n">
        <f aca="false">IFERROR(VALUE(L5024),"")</f>
        <v>0</v>
      </c>
      <c r="R5024" s="29" t="str">
        <f aca="true">IF(O5024="","",O5024-TODAY())</f>
        <v/>
      </c>
      <c r="S5024" s="29" t="str">
        <f aca="false">IF(C5024="&lt;&lt; vazio &gt;&gt;","VAZIA",IF(AND(O5024&lt;&gt;"",R5024&lt;0),"VENCIDO",IF(AND(O5024&lt;&gt;"",R5024&lt;=Parametros!$B$10),"PRÓX. VENCIMENTO",IF(F5024="Q","QUALIDADE",IF(F5024="S","BLOQUEADO",IF(F5024="R","RESTRITO/DEVOLUÇÃO",IF(OR(N5024="QUAR",N5024="QRES"),"QUARENTENA",IF(OR(B5024="DESCARTE",B5024="DEVOLUÇÃO"),"DESCARTE/DEVOLUÇÃO",IF(AND(D5024="",K5024&lt;&gt;""),"SEM LOTE",IF(AND(Q5024&lt;&gt;"",Q5024&gt;=Parametros!$B$11),"PARADO/SEM GIRO","OK"))))))))))</f>
        <v>VAZIA</v>
      </c>
      <c r="T5024" s="29" t="str">
        <f aca="false">IF(AND($S5024="PARADO/SEM GIRO",$K5024="KG",OR(Painel!$B$5="(Todos)",A5024=Painel!$B$5)*OR(Painel!$E$5="(Todos)",P5024=Painel!$E$5)),$J5024+ROW()/10000000,"")</f>
        <v/>
      </c>
      <c r="U5024" s="29" t="str">
        <f aca="false">IF(AND($S5024="VENCIDO",$K5024="KG",OR(Painel!$B$5="(Todos)",A5024=Painel!$B$5)*OR(Painel!$E$5="(Todos)",P5024=Painel!$E$5)),$J5024+ROW()/10000000,"")</f>
        <v/>
      </c>
    </row>
    <row r="5025" customFormat="false" ht="15" hidden="false" customHeight="false" outlineLevel="0" collapsed="false">
      <c r="A5025" s="29" t="s">
        <v>52</v>
      </c>
      <c r="B5025" s="29" t="s">
        <v>9277</v>
      </c>
      <c r="C5025" s="29" t="s">
        <v>115</v>
      </c>
      <c r="D5025" s="29"/>
      <c r="E5025" s="29" t="n">
        <v>0</v>
      </c>
      <c r="F5025" s="29"/>
      <c r="G5025" s="29"/>
      <c r="H5025" s="30" t="n">
        <v>0</v>
      </c>
      <c r="I5025" s="29"/>
      <c r="J5025" s="30" t="n">
        <v>0</v>
      </c>
      <c r="K5025" s="29"/>
      <c r="L5025" s="29" t="s">
        <v>116</v>
      </c>
      <c r="M5025" s="29"/>
      <c r="N5025" s="29"/>
      <c r="O5025" s="29"/>
      <c r="P5025" s="29"/>
      <c r="Q5025" s="29" t="n">
        <f aca="false">IFERROR(VALUE(L5025),"")</f>
        <v>0</v>
      </c>
      <c r="R5025" s="29" t="str">
        <f aca="true">IF(O5025="","",O5025-TODAY())</f>
        <v/>
      </c>
      <c r="S5025" s="29" t="str">
        <f aca="false">IF(C5025="&lt;&lt; vazio &gt;&gt;","VAZIA",IF(AND(O5025&lt;&gt;"",R5025&lt;0),"VENCIDO",IF(AND(O5025&lt;&gt;"",R5025&lt;=Parametros!$B$10),"PRÓX. VENCIMENTO",IF(F5025="Q","QUALIDADE",IF(F5025="S","BLOQUEADO",IF(F5025="R","RESTRITO/DEVOLUÇÃO",IF(OR(N5025="QUAR",N5025="QRES"),"QUARENTENA",IF(OR(B5025="DESCARTE",B5025="DEVOLUÇÃO"),"DESCARTE/DEVOLUÇÃO",IF(AND(D5025="",K5025&lt;&gt;""),"SEM LOTE",IF(AND(Q5025&lt;&gt;"",Q5025&gt;=Parametros!$B$11),"PARADO/SEM GIRO","OK"))))))))))</f>
        <v>VAZIA</v>
      </c>
      <c r="T5025" s="29" t="str">
        <f aca="false">IF(AND($S5025="PARADO/SEM GIRO",$K5025="KG",OR(Painel!$B$5="(Todos)",A5025=Painel!$B$5)*OR(Painel!$E$5="(Todos)",P5025=Painel!$E$5)),$J5025+ROW()/10000000,"")</f>
        <v/>
      </c>
      <c r="U5025" s="29" t="str">
        <f aca="false">IF(AND($S5025="VENCIDO",$K5025="KG",OR(Painel!$B$5="(Todos)",A5025=Painel!$B$5)*OR(Painel!$E$5="(Todos)",P5025=Painel!$E$5)),$J5025+ROW()/10000000,"")</f>
        <v/>
      </c>
    </row>
    <row r="5026" customFormat="false" ht="15" hidden="false" customHeight="false" outlineLevel="0" collapsed="false">
      <c r="A5026" s="29" t="s">
        <v>52</v>
      </c>
      <c r="B5026" s="29" t="s">
        <v>9278</v>
      </c>
      <c r="C5026" s="29" t="s">
        <v>159</v>
      </c>
      <c r="D5026" s="29" t="s">
        <v>2500</v>
      </c>
      <c r="E5026" s="29" t="n">
        <v>1</v>
      </c>
      <c r="F5026" s="29"/>
      <c r="G5026" s="29" t="s">
        <v>9279</v>
      </c>
      <c r="H5026" s="30" t="n">
        <v>1102.5</v>
      </c>
      <c r="I5026" s="31" t="n">
        <v>46212</v>
      </c>
      <c r="J5026" s="30" t="n">
        <v>1102.5</v>
      </c>
      <c r="K5026" s="29" t="s">
        <v>120</v>
      </c>
      <c r="L5026" s="29" t="s">
        <v>2502</v>
      </c>
      <c r="M5026" s="29"/>
      <c r="N5026" s="29" t="s">
        <v>122</v>
      </c>
      <c r="O5026" s="31" t="n">
        <v>46758</v>
      </c>
      <c r="P5026" s="29" t="s">
        <v>123</v>
      </c>
      <c r="Q5026" s="29" t="n">
        <f aca="false">IFERROR(VALUE(L5026),"")</f>
        <v>73</v>
      </c>
      <c r="R5026" s="29" t="n">
        <f aca="true">IF(O5026="","",O5026-TODAY())</f>
        <v>473</v>
      </c>
      <c r="S5026" s="29" t="str">
        <f aca="false">IF(C5026="&lt;&lt; vazio &gt;&gt;","VAZIA",IF(AND(O5026&lt;&gt;"",R5026&lt;0),"VENCIDO",IF(AND(O5026&lt;&gt;"",R5026&lt;=Parametros!$B$10),"PRÓX. VENCIMENTO",IF(F5026="Q","QUALIDADE",IF(F5026="S","BLOQUEADO",IF(F5026="R","RESTRITO/DEVOLUÇÃO",IF(OR(N5026="QUAR",N5026="QRES"),"QUARENTENA",IF(OR(B5026="DESCARTE",B5026="DEVOLUÇÃO"),"DESCARTE/DEVOLUÇÃO",IF(AND(D5026="",K5026&lt;&gt;""),"SEM LOTE",IF(AND(Q5026&lt;&gt;"",Q5026&gt;=Parametros!$B$11),"PARADO/SEM GIRO","OK"))))))))))</f>
        <v>OK</v>
      </c>
      <c r="T5026" s="29" t="str">
        <f aca="false">IF(AND($S5026="PARADO/SEM GIRO",$K5026="KG",OR(Painel!$B$5="(Todos)",A5026=Painel!$B$5)*OR(Painel!$E$5="(Todos)",P5026=Painel!$E$5)),$J5026+ROW()/10000000,"")</f>
        <v/>
      </c>
      <c r="U5026" s="29" t="str">
        <f aca="false">IF(AND($S5026="VENCIDO",$K5026="KG",OR(Painel!$B$5="(Todos)",A5026=Painel!$B$5)*OR(Painel!$E$5="(Todos)",P5026=Painel!$E$5)),$J5026+ROW()/10000000,"")</f>
        <v/>
      </c>
    </row>
    <row r="5027" customFormat="false" ht="15" hidden="false" customHeight="false" outlineLevel="0" collapsed="false">
      <c r="A5027" s="29" t="s">
        <v>52</v>
      </c>
      <c r="B5027" s="29" t="s">
        <v>9280</v>
      </c>
      <c r="C5027" s="29" t="s">
        <v>159</v>
      </c>
      <c r="D5027" s="29" t="s">
        <v>2500</v>
      </c>
      <c r="E5027" s="29" t="n">
        <v>1</v>
      </c>
      <c r="F5027" s="29"/>
      <c r="G5027" s="29" t="s">
        <v>9281</v>
      </c>
      <c r="H5027" s="30" t="n">
        <v>1102.5</v>
      </c>
      <c r="I5027" s="31" t="n">
        <v>46212</v>
      </c>
      <c r="J5027" s="30" t="n">
        <v>1102.5</v>
      </c>
      <c r="K5027" s="29" t="s">
        <v>120</v>
      </c>
      <c r="L5027" s="29" t="s">
        <v>2502</v>
      </c>
      <c r="M5027" s="29"/>
      <c r="N5027" s="29" t="s">
        <v>122</v>
      </c>
      <c r="O5027" s="31" t="n">
        <v>46758</v>
      </c>
      <c r="P5027" s="29" t="s">
        <v>123</v>
      </c>
      <c r="Q5027" s="29" t="n">
        <f aca="false">IFERROR(VALUE(L5027),"")</f>
        <v>73</v>
      </c>
      <c r="R5027" s="29" t="n">
        <f aca="true">IF(O5027="","",O5027-TODAY())</f>
        <v>473</v>
      </c>
      <c r="S5027" s="29" t="str">
        <f aca="false">IF(C5027="&lt;&lt; vazio &gt;&gt;","VAZIA",IF(AND(O5027&lt;&gt;"",R5027&lt;0),"VENCIDO",IF(AND(O5027&lt;&gt;"",R5027&lt;=Parametros!$B$10),"PRÓX. VENCIMENTO",IF(F5027="Q","QUALIDADE",IF(F5027="S","BLOQUEADO",IF(F5027="R","RESTRITO/DEVOLUÇÃO",IF(OR(N5027="QUAR",N5027="QRES"),"QUARENTENA",IF(OR(B5027="DESCARTE",B5027="DEVOLUÇÃO"),"DESCARTE/DEVOLUÇÃO",IF(AND(D5027="",K5027&lt;&gt;""),"SEM LOTE",IF(AND(Q5027&lt;&gt;"",Q5027&gt;=Parametros!$B$11),"PARADO/SEM GIRO","OK"))))))))))</f>
        <v>OK</v>
      </c>
      <c r="T5027" s="29" t="str">
        <f aca="false">IF(AND($S5027="PARADO/SEM GIRO",$K5027="KG",OR(Painel!$B$5="(Todos)",A5027=Painel!$B$5)*OR(Painel!$E$5="(Todos)",P5027=Painel!$E$5)),$J5027+ROW()/10000000,"")</f>
        <v/>
      </c>
      <c r="U5027" s="29" t="str">
        <f aca="false">IF(AND($S5027="VENCIDO",$K5027="KG",OR(Painel!$B$5="(Todos)",A5027=Painel!$B$5)*OR(Painel!$E$5="(Todos)",P5027=Painel!$E$5)),$J5027+ROW()/10000000,"")</f>
        <v/>
      </c>
    </row>
    <row r="5028" customFormat="false" ht="15" hidden="false" customHeight="false" outlineLevel="0" collapsed="false">
      <c r="A5028" s="29" t="s">
        <v>52</v>
      </c>
      <c r="B5028" s="29" t="s">
        <v>9282</v>
      </c>
      <c r="C5028" s="29" t="s">
        <v>691</v>
      </c>
      <c r="D5028" s="29" t="s">
        <v>9283</v>
      </c>
      <c r="E5028" s="29" t="n">
        <v>1</v>
      </c>
      <c r="F5028" s="29"/>
      <c r="G5028" s="29" t="s">
        <v>9284</v>
      </c>
      <c r="H5028" s="30" t="n">
        <v>1000</v>
      </c>
      <c r="I5028" s="31" t="n">
        <v>46235</v>
      </c>
      <c r="J5028" s="30" t="n">
        <v>1000</v>
      </c>
      <c r="K5028" s="29" t="s">
        <v>120</v>
      </c>
      <c r="L5028" s="29" t="s">
        <v>694</v>
      </c>
      <c r="M5028" s="29"/>
      <c r="N5028" s="29" t="s">
        <v>122</v>
      </c>
      <c r="O5028" s="31" t="n">
        <v>46877</v>
      </c>
      <c r="P5028" s="29" t="s">
        <v>123</v>
      </c>
      <c r="Q5028" s="29" t="n">
        <f aca="false">IFERROR(VALUE(L5028),"")</f>
        <v>50</v>
      </c>
      <c r="R5028" s="29" t="n">
        <f aca="true">IF(O5028="","",O5028-TODAY())</f>
        <v>592</v>
      </c>
      <c r="S5028" s="29" t="str">
        <f aca="false">IF(C5028="&lt;&lt; vazio &gt;&gt;","VAZIA",IF(AND(O5028&lt;&gt;"",R5028&lt;0),"VENCIDO",IF(AND(O5028&lt;&gt;"",R5028&lt;=Parametros!$B$10),"PRÓX. VENCIMENTO",IF(F5028="Q","QUALIDADE",IF(F5028="S","BLOQUEADO",IF(F5028="R","RESTRITO/DEVOLUÇÃO",IF(OR(N5028="QUAR",N5028="QRES"),"QUARENTENA",IF(OR(B5028="DESCARTE",B5028="DEVOLUÇÃO"),"DESCARTE/DEVOLUÇÃO",IF(AND(D5028="",K5028&lt;&gt;""),"SEM LOTE",IF(AND(Q5028&lt;&gt;"",Q5028&gt;=Parametros!$B$11),"PARADO/SEM GIRO","OK"))))))))))</f>
        <v>OK</v>
      </c>
      <c r="T5028" s="29" t="str">
        <f aca="false">IF(AND($S5028="PARADO/SEM GIRO",$K5028="KG",OR(Painel!$B$5="(Todos)",A5028=Painel!$B$5)*OR(Painel!$E$5="(Todos)",P5028=Painel!$E$5)),$J5028+ROW()/10000000,"")</f>
        <v/>
      </c>
      <c r="U5028" s="29" t="str">
        <f aca="false">IF(AND($S5028="VENCIDO",$K5028="KG",OR(Painel!$B$5="(Todos)",A5028=Painel!$B$5)*OR(Painel!$E$5="(Todos)",P5028=Painel!$E$5)),$J5028+ROW()/10000000,"")</f>
        <v/>
      </c>
    </row>
    <row r="5029" customFormat="false" ht="15" hidden="false" customHeight="false" outlineLevel="0" collapsed="false">
      <c r="A5029" s="29" t="s">
        <v>52</v>
      </c>
      <c r="B5029" s="29" t="s">
        <v>9285</v>
      </c>
      <c r="C5029" s="29" t="s">
        <v>115</v>
      </c>
      <c r="D5029" s="29"/>
      <c r="E5029" s="29" t="n">
        <v>0</v>
      </c>
      <c r="F5029" s="29"/>
      <c r="G5029" s="29"/>
      <c r="H5029" s="30" t="n">
        <v>0</v>
      </c>
      <c r="I5029" s="29"/>
      <c r="J5029" s="30" t="n">
        <v>0</v>
      </c>
      <c r="K5029" s="29"/>
      <c r="L5029" s="29" t="s">
        <v>116</v>
      </c>
      <c r="M5029" s="29"/>
      <c r="N5029" s="29"/>
      <c r="O5029" s="29"/>
      <c r="P5029" s="29"/>
      <c r="Q5029" s="29" t="n">
        <f aca="false">IFERROR(VALUE(L5029),"")</f>
        <v>0</v>
      </c>
      <c r="R5029" s="29" t="str">
        <f aca="true">IF(O5029="","",O5029-TODAY())</f>
        <v/>
      </c>
      <c r="S5029" s="29" t="str">
        <f aca="false">IF(C5029="&lt;&lt; vazio &gt;&gt;","VAZIA",IF(AND(O5029&lt;&gt;"",R5029&lt;0),"VENCIDO",IF(AND(O5029&lt;&gt;"",R5029&lt;=Parametros!$B$10),"PRÓX. VENCIMENTO",IF(F5029="Q","QUALIDADE",IF(F5029="S","BLOQUEADO",IF(F5029="R","RESTRITO/DEVOLUÇÃO",IF(OR(N5029="QUAR",N5029="QRES"),"QUARENTENA",IF(OR(B5029="DESCARTE",B5029="DEVOLUÇÃO"),"DESCARTE/DEVOLUÇÃO",IF(AND(D5029="",K5029&lt;&gt;""),"SEM LOTE",IF(AND(Q5029&lt;&gt;"",Q5029&gt;=Parametros!$B$11),"PARADO/SEM GIRO","OK"))))))))))</f>
        <v>VAZIA</v>
      </c>
      <c r="T5029" s="29" t="str">
        <f aca="false">IF(AND($S5029="PARADO/SEM GIRO",$K5029="KG",OR(Painel!$B$5="(Todos)",A5029=Painel!$B$5)*OR(Painel!$E$5="(Todos)",P5029=Painel!$E$5)),$J5029+ROW()/10000000,"")</f>
        <v/>
      </c>
      <c r="U5029" s="29" t="str">
        <f aca="false">IF(AND($S5029="VENCIDO",$K5029="KG",OR(Painel!$B$5="(Todos)",A5029=Painel!$B$5)*OR(Painel!$E$5="(Todos)",P5029=Painel!$E$5)),$J5029+ROW()/10000000,"")</f>
        <v/>
      </c>
    </row>
    <row r="5030" customFormat="false" ht="15" hidden="false" customHeight="false" outlineLevel="0" collapsed="false">
      <c r="A5030" s="29" t="s">
        <v>52</v>
      </c>
      <c r="B5030" s="29" t="s">
        <v>9286</v>
      </c>
      <c r="C5030" s="29" t="s">
        <v>115</v>
      </c>
      <c r="D5030" s="29"/>
      <c r="E5030" s="29" t="n">
        <v>0</v>
      </c>
      <c r="F5030" s="29"/>
      <c r="G5030" s="29"/>
      <c r="H5030" s="30" t="n">
        <v>0</v>
      </c>
      <c r="I5030" s="29"/>
      <c r="J5030" s="30" t="n">
        <v>0</v>
      </c>
      <c r="K5030" s="29"/>
      <c r="L5030" s="29" t="s">
        <v>116</v>
      </c>
      <c r="M5030" s="29"/>
      <c r="N5030" s="29"/>
      <c r="O5030" s="29"/>
      <c r="P5030" s="29"/>
      <c r="Q5030" s="29" t="n">
        <f aca="false">IFERROR(VALUE(L5030),"")</f>
        <v>0</v>
      </c>
      <c r="R5030" s="29" t="str">
        <f aca="true">IF(O5030="","",O5030-TODAY())</f>
        <v/>
      </c>
      <c r="S5030" s="29" t="str">
        <f aca="false">IF(C5030="&lt;&lt; vazio &gt;&gt;","VAZIA",IF(AND(O5030&lt;&gt;"",R5030&lt;0),"VENCIDO",IF(AND(O5030&lt;&gt;"",R5030&lt;=Parametros!$B$10),"PRÓX. VENCIMENTO",IF(F5030="Q","QUALIDADE",IF(F5030="S","BLOQUEADO",IF(F5030="R","RESTRITO/DEVOLUÇÃO",IF(OR(N5030="QUAR",N5030="QRES"),"QUARENTENA",IF(OR(B5030="DESCARTE",B5030="DEVOLUÇÃO"),"DESCARTE/DEVOLUÇÃO",IF(AND(D5030="",K5030&lt;&gt;""),"SEM LOTE",IF(AND(Q5030&lt;&gt;"",Q5030&gt;=Parametros!$B$11),"PARADO/SEM GIRO","OK"))))))))))</f>
        <v>VAZIA</v>
      </c>
      <c r="T5030" s="29" t="str">
        <f aca="false">IF(AND($S5030="PARADO/SEM GIRO",$K5030="KG",OR(Painel!$B$5="(Todos)",A5030=Painel!$B$5)*OR(Painel!$E$5="(Todos)",P5030=Painel!$E$5)),$J5030+ROW()/10000000,"")</f>
        <v/>
      </c>
      <c r="U5030" s="29" t="str">
        <f aca="false">IF(AND($S5030="VENCIDO",$K5030="KG",OR(Painel!$B$5="(Todos)",A5030=Painel!$B$5)*OR(Painel!$E$5="(Todos)",P5030=Painel!$E$5)),$J5030+ROW()/10000000,"")</f>
        <v/>
      </c>
    </row>
    <row r="5031" customFormat="false" ht="15" hidden="false" customHeight="false" outlineLevel="0" collapsed="false">
      <c r="A5031" s="29" t="s">
        <v>52</v>
      </c>
      <c r="B5031" s="29" t="s">
        <v>9287</v>
      </c>
      <c r="C5031" s="29" t="s">
        <v>115</v>
      </c>
      <c r="D5031" s="29"/>
      <c r="E5031" s="29" t="n">
        <v>0</v>
      </c>
      <c r="F5031" s="29"/>
      <c r="G5031" s="29"/>
      <c r="H5031" s="30" t="n">
        <v>0</v>
      </c>
      <c r="I5031" s="29"/>
      <c r="J5031" s="30" t="n">
        <v>0</v>
      </c>
      <c r="K5031" s="29"/>
      <c r="L5031" s="29" t="s">
        <v>116</v>
      </c>
      <c r="M5031" s="29"/>
      <c r="N5031" s="29"/>
      <c r="O5031" s="29"/>
      <c r="P5031" s="29"/>
      <c r="Q5031" s="29" t="n">
        <f aca="false">IFERROR(VALUE(L5031),"")</f>
        <v>0</v>
      </c>
      <c r="R5031" s="29" t="str">
        <f aca="true">IF(O5031="","",O5031-TODAY())</f>
        <v/>
      </c>
      <c r="S5031" s="29" t="str">
        <f aca="false">IF(C5031="&lt;&lt; vazio &gt;&gt;","VAZIA",IF(AND(O5031&lt;&gt;"",R5031&lt;0),"VENCIDO",IF(AND(O5031&lt;&gt;"",R5031&lt;=Parametros!$B$10),"PRÓX. VENCIMENTO",IF(F5031="Q","QUALIDADE",IF(F5031="S","BLOQUEADO",IF(F5031="R","RESTRITO/DEVOLUÇÃO",IF(OR(N5031="QUAR",N5031="QRES"),"QUARENTENA",IF(OR(B5031="DESCARTE",B5031="DEVOLUÇÃO"),"DESCARTE/DEVOLUÇÃO",IF(AND(D5031="",K5031&lt;&gt;""),"SEM LOTE",IF(AND(Q5031&lt;&gt;"",Q5031&gt;=Parametros!$B$11),"PARADO/SEM GIRO","OK"))))))))))</f>
        <v>VAZIA</v>
      </c>
      <c r="T5031" s="29" t="str">
        <f aca="false">IF(AND($S5031="PARADO/SEM GIRO",$K5031="KG",OR(Painel!$B$5="(Todos)",A5031=Painel!$B$5)*OR(Painel!$E$5="(Todos)",P5031=Painel!$E$5)),$J5031+ROW()/10000000,"")</f>
        <v/>
      </c>
      <c r="U5031" s="29" t="str">
        <f aca="false">IF(AND($S5031="VENCIDO",$K5031="KG",OR(Painel!$B$5="(Todos)",A5031=Painel!$B$5)*OR(Painel!$E$5="(Todos)",P5031=Painel!$E$5)),$J5031+ROW()/10000000,"")</f>
        <v/>
      </c>
    </row>
    <row r="5032" customFormat="false" ht="15" hidden="false" customHeight="false" outlineLevel="0" collapsed="false">
      <c r="A5032" s="29" t="s">
        <v>52</v>
      </c>
      <c r="B5032" s="29" t="s">
        <v>9288</v>
      </c>
      <c r="C5032" s="29" t="s">
        <v>1292</v>
      </c>
      <c r="D5032" s="29" t="s">
        <v>1293</v>
      </c>
      <c r="E5032" s="29" t="n">
        <v>1</v>
      </c>
      <c r="F5032" s="29" t="s">
        <v>268</v>
      </c>
      <c r="G5032" s="29" t="s">
        <v>9289</v>
      </c>
      <c r="H5032" s="30" t="n">
        <v>800</v>
      </c>
      <c r="I5032" s="31" t="n">
        <v>46280</v>
      </c>
      <c r="J5032" s="30" t="n">
        <v>800</v>
      </c>
      <c r="K5032" s="29" t="s">
        <v>120</v>
      </c>
      <c r="L5032" s="29" t="s">
        <v>144</v>
      </c>
      <c r="M5032" s="29"/>
      <c r="N5032" s="29" t="s">
        <v>122</v>
      </c>
      <c r="O5032" s="31" t="n">
        <v>46826</v>
      </c>
      <c r="P5032" s="29" t="s">
        <v>123</v>
      </c>
      <c r="Q5032" s="29" t="n">
        <f aca="false">IFERROR(VALUE(L5032),"")</f>
        <v>5</v>
      </c>
      <c r="R5032" s="29" t="n">
        <f aca="true">IF(O5032="","",O5032-TODAY())</f>
        <v>541</v>
      </c>
      <c r="S5032" s="29" t="str">
        <f aca="false">IF(C5032="&lt;&lt; vazio &gt;&gt;","VAZIA",IF(AND(O5032&lt;&gt;"",R5032&lt;0),"VENCIDO",IF(AND(O5032&lt;&gt;"",R5032&lt;=Parametros!$B$10),"PRÓX. VENCIMENTO",IF(F5032="Q","QUALIDADE",IF(F5032="S","BLOQUEADO",IF(F5032="R","RESTRITO/DEVOLUÇÃO",IF(OR(N5032="QUAR",N5032="QRES"),"QUARENTENA",IF(OR(B5032="DESCARTE",B5032="DEVOLUÇÃO"),"DESCARTE/DEVOLUÇÃO",IF(AND(D5032="",K5032&lt;&gt;""),"SEM LOTE",IF(AND(Q5032&lt;&gt;"",Q5032&gt;=Parametros!$B$11),"PARADO/SEM GIRO","OK"))))))))))</f>
        <v>QUALIDADE</v>
      </c>
      <c r="T5032" s="29" t="str">
        <f aca="false">IF(AND($S5032="PARADO/SEM GIRO",$K5032="KG",OR(Painel!$B$5="(Todos)",A5032=Painel!$B$5)*OR(Painel!$E$5="(Todos)",P5032=Painel!$E$5)),$J5032+ROW()/10000000,"")</f>
        <v/>
      </c>
      <c r="U5032" s="29" t="str">
        <f aca="false">IF(AND($S5032="VENCIDO",$K5032="KG",OR(Painel!$B$5="(Todos)",A5032=Painel!$B$5)*OR(Painel!$E$5="(Todos)",P5032=Painel!$E$5)),$J5032+ROW()/10000000,"")</f>
        <v/>
      </c>
    </row>
    <row r="5033" customFormat="false" ht="15" hidden="false" customHeight="false" outlineLevel="0" collapsed="false">
      <c r="A5033" s="29" t="s">
        <v>52</v>
      </c>
      <c r="B5033" s="29" t="s">
        <v>9290</v>
      </c>
      <c r="C5033" s="29" t="s">
        <v>369</v>
      </c>
      <c r="D5033" s="29" t="s">
        <v>370</v>
      </c>
      <c r="E5033" s="29" t="n">
        <v>1</v>
      </c>
      <c r="F5033" s="29"/>
      <c r="G5033" s="29" t="s">
        <v>9291</v>
      </c>
      <c r="H5033" s="30" t="n">
        <v>999.9</v>
      </c>
      <c r="I5033" s="31" t="n">
        <v>46260</v>
      </c>
      <c r="J5033" s="30" t="n">
        <v>999.9</v>
      </c>
      <c r="K5033" s="29" t="s">
        <v>120</v>
      </c>
      <c r="L5033" s="29" t="s">
        <v>2223</v>
      </c>
      <c r="M5033" s="29"/>
      <c r="N5033" s="29" t="s">
        <v>122</v>
      </c>
      <c r="O5033" s="31" t="n">
        <v>46800</v>
      </c>
      <c r="P5033" s="29" t="s">
        <v>123</v>
      </c>
      <c r="Q5033" s="29" t="n">
        <f aca="false">IFERROR(VALUE(L5033),"")</f>
        <v>25</v>
      </c>
      <c r="R5033" s="29" t="n">
        <f aca="true">IF(O5033="","",O5033-TODAY())</f>
        <v>515</v>
      </c>
      <c r="S5033" s="29" t="str">
        <f aca="false">IF(C5033="&lt;&lt; vazio &gt;&gt;","VAZIA",IF(AND(O5033&lt;&gt;"",R5033&lt;0),"VENCIDO",IF(AND(O5033&lt;&gt;"",R5033&lt;=Parametros!$B$10),"PRÓX. VENCIMENTO",IF(F5033="Q","QUALIDADE",IF(F5033="S","BLOQUEADO",IF(F5033="R","RESTRITO/DEVOLUÇÃO",IF(OR(N5033="QUAR",N5033="QRES"),"QUARENTENA",IF(OR(B5033="DESCARTE",B5033="DEVOLUÇÃO"),"DESCARTE/DEVOLUÇÃO",IF(AND(D5033="",K5033&lt;&gt;""),"SEM LOTE",IF(AND(Q5033&lt;&gt;"",Q5033&gt;=Parametros!$B$11),"PARADO/SEM GIRO","OK"))))))))))</f>
        <v>OK</v>
      </c>
      <c r="T5033" s="29" t="str">
        <f aca="false">IF(AND($S5033="PARADO/SEM GIRO",$K5033="KG",OR(Painel!$B$5="(Todos)",A5033=Painel!$B$5)*OR(Painel!$E$5="(Todos)",P5033=Painel!$E$5)),$J5033+ROW()/10000000,"")</f>
        <v/>
      </c>
      <c r="U5033" s="29" t="str">
        <f aca="false">IF(AND($S5033="VENCIDO",$K5033="KG",OR(Painel!$B$5="(Todos)",A5033=Painel!$B$5)*OR(Painel!$E$5="(Todos)",P5033=Painel!$E$5)),$J5033+ROW()/10000000,"")</f>
        <v/>
      </c>
    </row>
    <row r="5034" customFormat="false" ht="15" hidden="false" customHeight="false" outlineLevel="0" collapsed="false">
      <c r="A5034" s="29" t="s">
        <v>52</v>
      </c>
      <c r="B5034" s="29" t="s">
        <v>9292</v>
      </c>
      <c r="C5034" s="29" t="s">
        <v>161</v>
      </c>
      <c r="D5034" s="29" t="s">
        <v>1657</v>
      </c>
      <c r="E5034" s="29" t="n">
        <v>1</v>
      </c>
      <c r="F5034" s="29"/>
      <c r="G5034" s="29" t="s">
        <v>9293</v>
      </c>
      <c r="H5034" s="30" t="n">
        <v>999.9</v>
      </c>
      <c r="I5034" s="31" t="n">
        <v>46219</v>
      </c>
      <c r="J5034" s="30" t="n">
        <v>999.9</v>
      </c>
      <c r="K5034" s="29" t="s">
        <v>120</v>
      </c>
      <c r="L5034" s="29" t="s">
        <v>959</v>
      </c>
      <c r="M5034" s="29"/>
      <c r="N5034" s="29" t="s">
        <v>122</v>
      </c>
      <c r="O5034" s="31" t="n">
        <v>46764</v>
      </c>
      <c r="P5034" s="29" t="s">
        <v>123</v>
      </c>
      <c r="Q5034" s="29" t="n">
        <f aca="false">IFERROR(VALUE(L5034),"")</f>
        <v>66</v>
      </c>
      <c r="R5034" s="29" t="n">
        <f aca="true">IF(O5034="","",O5034-TODAY())</f>
        <v>479</v>
      </c>
      <c r="S5034" s="29" t="str">
        <f aca="false">IF(C5034="&lt;&lt; vazio &gt;&gt;","VAZIA",IF(AND(O5034&lt;&gt;"",R5034&lt;0),"VENCIDO",IF(AND(O5034&lt;&gt;"",R5034&lt;=Parametros!$B$10),"PRÓX. VENCIMENTO",IF(F5034="Q","QUALIDADE",IF(F5034="S","BLOQUEADO",IF(F5034="R","RESTRITO/DEVOLUÇÃO",IF(OR(N5034="QUAR",N5034="QRES"),"QUARENTENA",IF(OR(B5034="DESCARTE",B5034="DEVOLUÇÃO"),"DESCARTE/DEVOLUÇÃO",IF(AND(D5034="",K5034&lt;&gt;""),"SEM LOTE",IF(AND(Q5034&lt;&gt;"",Q5034&gt;=Parametros!$B$11),"PARADO/SEM GIRO","OK"))))))))))</f>
        <v>OK</v>
      </c>
      <c r="T5034" s="29" t="str">
        <f aca="false">IF(AND($S5034="PARADO/SEM GIRO",$K5034="KG",OR(Painel!$B$5="(Todos)",A5034=Painel!$B$5)*OR(Painel!$E$5="(Todos)",P5034=Painel!$E$5)),$J5034+ROW()/10000000,"")</f>
        <v/>
      </c>
      <c r="U5034" s="29" t="str">
        <f aca="false">IF(AND($S5034="VENCIDO",$K5034="KG",OR(Painel!$B$5="(Todos)",A5034=Painel!$B$5)*OR(Painel!$E$5="(Todos)",P5034=Painel!$E$5)),$J5034+ROW()/10000000,"")</f>
        <v/>
      </c>
    </row>
    <row r="5035" customFormat="false" ht="15" hidden="false" customHeight="false" outlineLevel="0" collapsed="false">
      <c r="A5035" s="29" t="s">
        <v>52</v>
      </c>
      <c r="B5035" s="29" t="s">
        <v>9294</v>
      </c>
      <c r="C5035" s="29" t="s">
        <v>167</v>
      </c>
      <c r="D5035" s="29" t="s">
        <v>765</v>
      </c>
      <c r="E5035" s="29" t="n">
        <v>1</v>
      </c>
      <c r="F5035" s="29" t="s">
        <v>268</v>
      </c>
      <c r="G5035" s="29" t="s">
        <v>9295</v>
      </c>
      <c r="H5035" s="30" t="n">
        <v>590.4</v>
      </c>
      <c r="I5035" s="31" t="n">
        <v>46283</v>
      </c>
      <c r="J5035" s="30" t="n">
        <v>590.4</v>
      </c>
      <c r="K5035" s="29" t="s">
        <v>120</v>
      </c>
      <c r="L5035" s="29" t="s">
        <v>176</v>
      </c>
      <c r="M5035" s="29"/>
      <c r="N5035" s="29" t="s">
        <v>122</v>
      </c>
      <c r="O5035" s="31" t="n">
        <v>46830</v>
      </c>
      <c r="P5035" s="29" t="s">
        <v>123</v>
      </c>
      <c r="Q5035" s="29" t="n">
        <f aca="false">IFERROR(VALUE(L5035),"")</f>
        <v>2</v>
      </c>
      <c r="R5035" s="29" t="n">
        <f aca="true">IF(O5035="","",O5035-TODAY())</f>
        <v>545</v>
      </c>
      <c r="S5035" s="29" t="str">
        <f aca="false">IF(C5035="&lt;&lt; vazio &gt;&gt;","VAZIA",IF(AND(O5035&lt;&gt;"",R5035&lt;0),"VENCIDO",IF(AND(O5035&lt;&gt;"",R5035&lt;=Parametros!$B$10),"PRÓX. VENCIMENTO",IF(F5035="Q","QUALIDADE",IF(F5035="S","BLOQUEADO",IF(F5035="R","RESTRITO/DEVOLUÇÃO",IF(OR(N5035="QUAR",N5035="QRES"),"QUARENTENA",IF(OR(B5035="DESCARTE",B5035="DEVOLUÇÃO"),"DESCARTE/DEVOLUÇÃO",IF(AND(D5035="",K5035&lt;&gt;""),"SEM LOTE",IF(AND(Q5035&lt;&gt;"",Q5035&gt;=Parametros!$B$11),"PARADO/SEM GIRO","OK"))))))))))</f>
        <v>QUALIDADE</v>
      </c>
      <c r="T5035" s="29" t="str">
        <f aca="false">IF(AND($S5035="PARADO/SEM GIRO",$K5035="KG",OR(Painel!$B$5="(Todos)",A5035=Painel!$B$5)*OR(Painel!$E$5="(Todos)",P5035=Painel!$E$5)),$J5035+ROW()/10000000,"")</f>
        <v/>
      </c>
      <c r="U5035" s="29" t="str">
        <f aca="false">IF(AND($S5035="VENCIDO",$K5035="KG",OR(Painel!$B$5="(Todos)",A5035=Painel!$B$5)*OR(Painel!$E$5="(Todos)",P5035=Painel!$E$5)),$J5035+ROW()/10000000,"")</f>
        <v/>
      </c>
    </row>
    <row r="5036" customFormat="false" ht="15" hidden="false" customHeight="false" outlineLevel="0" collapsed="false">
      <c r="A5036" s="29" t="s">
        <v>52</v>
      </c>
      <c r="B5036" s="29" t="s">
        <v>9296</v>
      </c>
      <c r="C5036" s="29" t="s">
        <v>1274</v>
      </c>
      <c r="D5036" s="29" t="s">
        <v>1275</v>
      </c>
      <c r="E5036" s="29" t="n">
        <v>1</v>
      </c>
      <c r="F5036" s="29"/>
      <c r="G5036" s="29" t="s">
        <v>9297</v>
      </c>
      <c r="H5036" s="30" t="n">
        <v>1000</v>
      </c>
      <c r="I5036" s="31" t="n">
        <v>46230</v>
      </c>
      <c r="J5036" s="30" t="n">
        <v>1000</v>
      </c>
      <c r="K5036" s="29" t="s">
        <v>120</v>
      </c>
      <c r="L5036" s="29" t="s">
        <v>1277</v>
      </c>
      <c r="M5036" s="29"/>
      <c r="N5036" s="29" t="s">
        <v>122</v>
      </c>
      <c r="O5036" s="31" t="n">
        <v>46588</v>
      </c>
      <c r="P5036" s="29" t="s">
        <v>123</v>
      </c>
      <c r="Q5036" s="29" t="n">
        <f aca="false">IFERROR(VALUE(L5036),"")</f>
        <v>55</v>
      </c>
      <c r="R5036" s="29" t="n">
        <f aca="true">IF(O5036="","",O5036-TODAY())</f>
        <v>303</v>
      </c>
      <c r="S5036" s="29" t="str">
        <f aca="false">IF(C5036="&lt;&lt; vazio &gt;&gt;","VAZIA",IF(AND(O5036&lt;&gt;"",R5036&lt;0),"VENCIDO",IF(AND(O5036&lt;&gt;"",R5036&lt;=Parametros!$B$10),"PRÓX. VENCIMENTO",IF(F5036="Q","QUALIDADE",IF(F5036="S","BLOQUEADO",IF(F5036="R","RESTRITO/DEVOLUÇÃO",IF(OR(N5036="QUAR",N5036="QRES"),"QUARENTENA",IF(OR(B5036="DESCARTE",B5036="DEVOLUÇÃO"),"DESCARTE/DEVOLUÇÃO",IF(AND(D5036="",K5036&lt;&gt;""),"SEM LOTE",IF(AND(Q5036&lt;&gt;"",Q5036&gt;=Parametros!$B$11),"PARADO/SEM GIRO","OK"))))))))))</f>
        <v>OK</v>
      </c>
      <c r="T5036" s="29" t="str">
        <f aca="false">IF(AND($S5036="PARADO/SEM GIRO",$K5036="KG",OR(Painel!$B$5="(Todos)",A5036=Painel!$B$5)*OR(Painel!$E$5="(Todos)",P5036=Painel!$E$5)),$J5036+ROW()/10000000,"")</f>
        <v/>
      </c>
      <c r="U5036" s="29" t="str">
        <f aca="false">IF(AND($S5036="VENCIDO",$K5036="KG",OR(Painel!$B$5="(Todos)",A5036=Painel!$B$5)*OR(Painel!$E$5="(Todos)",P5036=Painel!$E$5)),$J5036+ROW()/10000000,"")</f>
        <v/>
      </c>
    </row>
    <row r="5037" customFormat="false" ht="15" hidden="false" customHeight="false" outlineLevel="0" collapsed="false">
      <c r="A5037" s="29" t="s">
        <v>52</v>
      </c>
      <c r="B5037" s="29" t="s">
        <v>9298</v>
      </c>
      <c r="C5037" s="29" t="s">
        <v>2561</v>
      </c>
      <c r="D5037" s="29" t="s">
        <v>2562</v>
      </c>
      <c r="E5037" s="29" t="n">
        <v>1</v>
      </c>
      <c r="F5037" s="29" t="s">
        <v>268</v>
      </c>
      <c r="G5037" s="29" t="s">
        <v>9299</v>
      </c>
      <c r="H5037" s="30" t="n">
        <v>590.4</v>
      </c>
      <c r="I5037" s="31" t="n">
        <v>46283</v>
      </c>
      <c r="J5037" s="30" t="n">
        <v>590.4</v>
      </c>
      <c r="K5037" s="29" t="s">
        <v>120</v>
      </c>
      <c r="L5037" s="29" t="s">
        <v>176</v>
      </c>
      <c r="M5037" s="29"/>
      <c r="N5037" s="29" t="s">
        <v>122</v>
      </c>
      <c r="O5037" s="31" t="n">
        <v>47014</v>
      </c>
      <c r="P5037" s="29" t="s">
        <v>123</v>
      </c>
      <c r="Q5037" s="29" t="n">
        <f aca="false">IFERROR(VALUE(L5037),"")</f>
        <v>2</v>
      </c>
      <c r="R5037" s="29" t="n">
        <f aca="true">IF(O5037="","",O5037-TODAY())</f>
        <v>729</v>
      </c>
      <c r="S5037" s="29" t="str">
        <f aca="false">IF(C5037="&lt;&lt; vazio &gt;&gt;","VAZIA",IF(AND(O5037&lt;&gt;"",R5037&lt;0),"VENCIDO",IF(AND(O5037&lt;&gt;"",R5037&lt;=Parametros!$B$10),"PRÓX. VENCIMENTO",IF(F5037="Q","QUALIDADE",IF(F5037="S","BLOQUEADO",IF(F5037="R","RESTRITO/DEVOLUÇÃO",IF(OR(N5037="QUAR",N5037="QRES"),"QUARENTENA",IF(OR(B5037="DESCARTE",B5037="DEVOLUÇÃO"),"DESCARTE/DEVOLUÇÃO",IF(AND(D5037="",K5037&lt;&gt;""),"SEM LOTE",IF(AND(Q5037&lt;&gt;"",Q5037&gt;=Parametros!$B$11),"PARADO/SEM GIRO","OK"))))))))))</f>
        <v>QUALIDADE</v>
      </c>
      <c r="T5037" s="29" t="str">
        <f aca="false">IF(AND($S5037="PARADO/SEM GIRO",$K5037="KG",OR(Painel!$B$5="(Todos)",A5037=Painel!$B$5)*OR(Painel!$E$5="(Todos)",P5037=Painel!$E$5)),$J5037+ROW()/10000000,"")</f>
        <v/>
      </c>
      <c r="U5037" s="29" t="str">
        <f aca="false">IF(AND($S5037="VENCIDO",$K5037="KG",OR(Painel!$B$5="(Todos)",A5037=Painel!$B$5)*OR(Painel!$E$5="(Todos)",P5037=Painel!$E$5)),$J5037+ROW()/10000000,"")</f>
        <v/>
      </c>
    </row>
    <row r="5038" customFormat="false" ht="15" hidden="false" customHeight="false" outlineLevel="0" collapsed="false">
      <c r="A5038" s="29" t="s">
        <v>52</v>
      </c>
      <c r="B5038" s="29" t="s">
        <v>9300</v>
      </c>
      <c r="C5038" s="29" t="s">
        <v>157</v>
      </c>
      <c r="D5038" s="29" t="s">
        <v>3095</v>
      </c>
      <c r="E5038" s="29" t="n">
        <v>1</v>
      </c>
      <c r="F5038" s="29"/>
      <c r="G5038" s="29" t="s">
        <v>9301</v>
      </c>
      <c r="H5038" s="30" t="n">
        <v>1102.5</v>
      </c>
      <c r="I5038" s="31" t="n">
        <v>46195</v>
      </c>
      <c r="J5038" s="30" t="n">
        <v>1102.5</v>
      </c>
      <c r="K5038" s="29" t="s">
        <v>120</v>
      </c>
      <c r="L5038" s="29" t="s">
        <v>2744</v>
      </c>
      <c r="M5038" s="29"/>
      <c r="N5038" s="29" t="s">
        <v>122</v>
      </c>
      <c r="O5038" s="31" t="n">
        <v>46738</v>
      </c>
      <c r="P5038" s="29" t="s">
        <v>123</v>
      </c>
      <c r="Q5038" s="29" t="n">
        <f aca="false">IFERROR(VALUE(L5038),"")</f>
        <v>90</v>
      </c>
      <c r="R5038" s="29" t="n">
        <f aca="true">IF(O5038="","",O5038-TODAY())</f>
        <v>453</v>
      </c>
      <c r="S5038" s="29" t="str">
        <f aca="false">IF(C5038="&lt;&lt; vazio &gt;&gt;","VAZIA",IF(AND(O5038&lt;&gt;"",R5038&lt;0),"VENCIDO",IF(AND(O5038&lt;&gt;"",R5038&lt;=Parametros!$B$10),"PRÓX. VENCIMENTO",IF(F5038="Q","QUALIDADE",IF(F5038="S","BLOQUEADO",IF(F5038="R","RESTRITO/DEVOLUÇÃO",IF(OR(N5038="QUAR",N5038="QRES"),"QUARENTENA",IF(OR(B5038="DESCARTE",B5038="DEVOLUÇÃO"),"DESCARTE/DEVOLUÇÃO",IF(AND(D5038="",K5038&lt;&gt;""),"SEM LOTE",IF(AND(Q5038&lt;&gt;"",Q5038&gt;=Parametros!$B$11),"PARADO/SEM GIRO","OK"))))))))))</f>
        <v>PARADO/SEM GIRO</v>
      </c>
      <c r="T5038" s="29" t="n">
        <f aca="false">IF(AND($S5038="PARADO/SEM GIRO",$K5038="KG",OR(Painel!$B$5="(Todos)",A5038=Painel!$B$5)*OR(Painel!$E$5="(Todos)",P5038=Painel!$E$5)),$J5038+ROW()/10000000,"")</f>
        <v>1102.5005038</v>
      </c>
      <c r="U5038" s="29" t="str">
        <f aca="false">IF(AND($S5038="VENCIDO",$K5038="KG",OR(Painel!$B$5="(Todos)",A5038=Painel!$B$5)*OR(Painel!$E$5="(Todos)",P5038=Painel!$E$5)),$J5038+ROW()/10000000,"")</f>
        <v/>
      </c>
    </row>
    <row r="5039" customFormat="false" ht="15" hidden="false" customHeight="false" outlineLevel="0" collapsed="false">
      <c r="A5039" s="29" t="s">
        <v>52</v>
      </c>
      <c r="B5039" s="29" t="s">
        <v>9302</v>
      </c>
      <c r="C5039" s="29" t="s">
        <v>1274</v>
      </c>
      <c r="D5039" s="29" t="s">
        <v>1275</v>
      </c>
      <c r="E5039" s="29" t="n">
        <v>1</v>
      </c>
      <c r="F5039" s="29"/>
      <c r="G5039" s="29" t="s">
        <v>9303</v>
      </c>
      <c r="H5039" s="30" t="n">
        <v>1000</v>
      </c>
      <c r="I5039" s="31" t="n">
        <v>46230</v>
      </c>
      <c r="J5039" s="30" t="n">
        <v>1000</v>
      </c>
      <c r="K5039" s="29" t="s">
        <v>120</v>
      </c>
      <c r="L5039" s="29" t="s">
        <v>1277</v>
      </c>
      <c r="M5039" s="29"/>
      <c r="N5039" s="29" t="s">
        <v>122</v>
      </c>
      <c r="O5039" s="31" t="n">
        <v>46588</v>
      </c>
      <c r="P5039" s="29" t="s">
        <v>123</v>
      </c>
      <c r="Q5039" s="29" t="n">
        <f aca="false">IFERROR(VALUE(L5039),"")</f>
        <v>55</v>
      </c>
      <c r="R5039" s="29" t="n">
        <f aca="true">IF(O5039="","",O5039-TODAY())</f>
        <v>303</v>
      </c>
      <c r="S5039" s="29" t="str">
        <f aca="false">IF(C5039="&lt;&lt; vazio &gt;&gt;","VAZIA",IF(AND(O5039&lt;&gt;"",R5039&lt;0),"VENCIDO",IF(AND(O5039&lt;&gt;"",R5039&lt;=Parametros!$B$10),"PRÓX. VENCIMENTO",IF(F5039="Q","QUALIDADE",IF(F5039="S","BLOQUEADO",IF(F5039="R","RESTRITO/DEVOLUÇÃO",IF(OR(N5039="QUAR",N5039="QRES"),"QUARENTENA",IF(OR(B5039="DESCARTE",B5039="DEVOLUÇÃO"),"DESCARTE/DEVOLUÇÃO",IF(AND(D5039="",K5039&lt;&gt;""),"SEM LOTE",IF(AND(Q5039&lt;&gt;"",Q5039&gt;=Parametros!$B$11),"PARADO/SEM GIRO","OK"))))))))))</f>
        <v>OK</v>
      </c>
      <c r="T5039" s="29" t="str">
        <f aca="false">IF(AND($S5039="PARADO/SEM GIRO",$K5039="KG",OR(Painel!$B$5="(Todos)",A5039=Painel!$B$5)*OR(Painel!$E$5="(Todos)",P5039=Painel!$E$5)),$J5039+ROW()/10000000,"")</f>
        <v/>
      </c>
      <c r="U5039" s="29" t="str">
        <f aca="false">IF(AND($S5039="VENCIDO",$K5039="KG",OR(Painel!$B$5="(Todos)",A5039=Painel!$B$5)*OR(Painel!$E$5="(Todos)",P5039=Painel!$E$5)),$J5039+ROW()/10000000,"")</f>
        <v/>
      </c>
    </row>
    <row r="5040" customFormat="false" ht="15" hidden="false" customHeight="false" outlineLevel="0" collapsed="false">
      <c r="A5040" s="29" t="s">
        <v>52</v>
      </c>
      <c r="B5040" s="29" t="s">
        <v>9304</v>
      </c>
      <c r="C5040" s="29" t="s">
        <v>1274</v>
      </c>
      <c r="D5040" s="29" t="s">
        <v>3879</v>
      </c>
      <c r="E5040" s="29" t="n">
        <v>1</v>
      </c>
      <c r="F5040" s="29"/>
      <c r="G5040" s="29" t="s">
        <v>9305</v>
      </c>
      <c r="H5040" s="30" t="n">
        <v>1000</v>
      </c>
      <c r="I5040" s="31" t="n">
        <v>46230</v>
      </c>
      <c r="J5040" s="30" t="n">
        <v>1000</v>
      </c>
      <c r="K5040" s="29" t="s">
        <v>120</v>
      </c>
      <c r="L5040" s="29" t="s">
        <v>1277</v>
      </c>
      <c r="M5040" s="29"/>
      <c r="N5040" s="29" t="s">
        <v>122</v>
      </c>
      <c r="O5040" s="31" t="n">
        <v>46587</v>
      </c>
      <c r="P5040" s="29" t="s">
        <v>123</v>
      </c>
      <c r="Q5040" s="29" t="n">
        <f aca="false">IFERROR(VALUE(L5040),"")</f>
        <v>55</v>
      </c>
      <c r="R5040" s="29" t="n">
        <f aca="true">IF(O5040="","",O5040-TODAY())</f>
        <v>302</v>
      </c>
      <c r="S5040" s="29" t="str">
        <f aca="false">IF(C5040="&lt;&lt; vazio &gt;&gt;","VAZIA",IF(AND(O5040&lt;&gt;"",R5040&lt;0),"VENCIDO",IF(AND(O5040&lt;&gt;"",R5040&lt;=Parametros!$B$10),"PRÓX. VENCIMENTO",IF(F5040="Q","QUALIDADE",IF(F5040="S","BLOQUEADO",IF(F5040="R","RESTRITO/DEVOLUÇÃO",IF(OR(N5040="QUAR",N5040="QRES"),"QUARENTENA",IF(OR(B5040="DESCARTE",B5040="DEVOLUÇÃO"),"DESCARTE/DEVOLUÇÃO",IF(AND(D5040="",K5040&lt;&gt;""),"SEM LOTE",IF(AND(Q5040&lt;&gt;"",Q5040&gt;=Parametros!$B$11),"PARADO/SEM GIRO","OK"))))))))))</f>
        <v>OK</v>
      </c>
      <c r="T5040" s="29" t="str">
        <f aca="false">IF(AND($S5040="PARADO/SEM GIRO",$K5040="KG",OR(Painel!$B$5="(Todos)",A5040=Painel!$B$5)*OR(Painel!$E$5="(Todos)",P5040=Painel!$E$5)),$J5040+ROW()/10000000,"")</f>
        <v/>
      </c>
      <c r="U5040" s="29" t="str">
        <f aca="false">IF(AND($S5040="VENCIDO",$K5040="KG",OR(Painel!$B$5="(Todos)",A5040=Painel!$B$5)*OR(Painel!$E$5="(Todos)",P5040=Painel!$E$5)),$J5040+ROW()/10000000,"")</f>
        <v/>
      </c>
    </row>
    <row r="5041" customFormat="false" ht="15" hidden="false" customHeight="false" outlineLevel="0" collapsed="false">
      <c r="A5041" s="29" t="s">
        <v>52</v>
      </c>
      <c r="B5041" s="29" t="s">
        <v>9306</v>
      </c>
      <c r="C5041" s="29" t="s">
        <v>244</v>
      </c>
      <c r="D5041" s="29" t="s">
        <v>9307</v>
      </c>
      <c r="E5041" s="29" t="n">
        <v>1</v>
      </c>
      <c r="F5041" s="29"/>
      <c r="G5041" s="29" t="s">
        <v>9308</v>
      </c>
      <c r="H5041" s="30" t="n">
        <v>100</v>
      </c>
      <c r="I5041" s="31" t="n">
        <v>46258</v>
      </c>
      <c r="J5041" s="30" t="n">
        <v>100</v>
      </c>
      <c r="K5041" s="29" t="s">
        <v>120</v>
      </c>
      <c r="L5041" s="29" t="s">
        <v>294</v>
      </c>
      <c r="M5041" s="29"/>
      <c r="N5041" s="29" t="s">
        <v>134</v>
      </c>
      <c r="O5041" s="31" t="n">
        <v>46350</v>
      </c>
      <c r="P5041" s="29" t="s">
        <v>123</v>
      </c>
      <c r="Q5041" s="29" t="n">
        <f aca="false">IFERROR(VALUE(L5041),"")</f>
        <v>27</v>
      </c>
      <c r="R5041" s="29" t="n">
        <f aca="true">IF(O5041="","",O5041-TODAY())</f>
        <v>65</v>
      </c>
      <c r="S5041" s="29" t="str">
        <f aca="false">IF(C5041="&lt;&lt; vazio &gt;&gt;","VAZIA",IF(AND(O5041&lt;&gt;"",R5041&lt;0),"VENCIDO",IF(AND(O5041&lt;&gt;"",R5041&lt;=Parametros!$B$10),"PRÓX. VENCIMENTO",IF(F5041="Q","QUALIDADE",IF(F5041="S","BLOQUEADO",IF(F5041="R","RESTRITO/DEVOLUÇÃO",IF(OR(N5041="QUAR",N5041="QRES"),"QUARENTENA",IF(OR(B5041="DESCARTE",B5041="DEVOLUÇÃO"),"DESCARTE/DEVOLUÇÃO",IF(AND(D5041="",K5041&lt;&gt;""),"SEM LOTE",IF(AND(Q5041&lt;&gt;"",Q5041&gt;=Parametros!$B$11),"PARADO/SEM GIRO","OK"))))))))))</f>
        <v>OK</v>
      </c>
      <c r="T5041" s="29" t="str">
        <f aca="false">IF(AND($S5041="PARADO/SEM GIRO",$K5041="KG",OR(Painel!$B$5="(Todos)",A5041=Painel!$B$5)*OR(Painel!$E$5="(Todos)",P5041=Painel!$E$5)),$J5041+ROW()/10000000,"")</f>
        <v/>
      </c>
      <c r="U5041" s="29" t="str">
        <f aca="false">IF(AND($S5041="VENCIDO",$K5041="KG",OR(Painel!$B$5="(Todos)",A5041=Painel!$B$5)*OR(Painel!$E$5="(Todos)",P5041=Painel!$E$5)),$J5041+ROW()/10000000,"")</f>
        <v/>
      </c>
    </row>
    <row r="5042" customFormat="false" ht="15" hidden="false" customHeight="false" outlineLevel="0" collapsed="false">
      <c r="A5042" s="29" t="s">
        <v>52</v>
      </c>
      <c r="B5042" s="29" t="s">
        <v>9309</v>
      </c>
      <c r="C5042" s="29" t="s">
        <v>909</v>
      </c>
      <c r="D5042" s="29" t="s">
        <v>8506</v>
      </c>
      <c r="E5042" s="29" t="n">
        <v>1</v>
      </c>
      <c r="F5042" s="29"/>
      <c r="G5042" s="29" t="s">
        <v>9310</v>
      </c>
      <c r="H5042" s="30" t="n">
        <v>1000</v>
      </c>
      <c r="I5042" s="31" t="n">
        <v>46279</v>
      </c>
      <c r="J5042" s="30" t="n">
        <v>1000</v>
      </c>
      <c r="K5042" s="29" t="s">
        <v>120</v>
      </c>
      <c r="L5042" s="29" t="s">
        <v>350</v>
      </c>
      <c r="M5042" s="29"/>
      <c r="N5042" s="29" t="s">
        <v>122</v>
      </c>
      <c r="O5042" s="31" t="n">
        <v>46820</v>
      </c>
      <c r="P5042" s="29" t="s">
        <v>123</v>
      </c>
      <c r="Q5042" s="29" t="n">
        <f aca="false">IFERROR(VALUE(L5042),"")</f>
        <v>6</v>
      </c>
      <c r="R5042" s="29" t="n">
        <f aca="true">IF(O5042="","",O5042-TODAY())</f>
        <v>535</v>
      </c>
      <c r="S5042" s="29" t="str">
        <f aca="false">IF(C5042="&lt;&lt; vazio &gt;&gt;","VAZIA",IF(AND(O5042&lt;&gt;"",R5042&lt;0),"VENCIDO",IF(AND(O5042&lt;&gt;"",R5042&lt;=Parametros!$B$10),"PRÓX. VENCIMENTO",IF(F5042="Q","QUALIDADE",IF(F5042="S","BLOQUEADO",IF(F5042="R","RESTRITO/DEVOLUÇÃO",IF(OR(N5042="QUAR",N5042="QRES"),"QUARENTENA",IF(OR(B5042="DESCARTE",B5042="DEVOLUÇÃO"),"DESCARTE/DEVOLUÇÃO",IF(AND(D5042="",K5042&lt;&gt;""),"SEM LOTE",IF(AND(Q5042&lt;&gt;"",Q5042&gt;=Parametros!$B$11),"PARADO/SEM GIRO","OK"))))))))))</f>
        <v>OK</v>
      </c>
      <c r="T5042" s="29" t="str">
        <f aca="false">IF(AND($S5042="PARADO/SEM GIRO",$K5042="KG",OR(Painel!$B$5="(Todos)",A5042=Painel!$B$5)*OR(Painel!$E$5="(Todos)",P5042=Painel!$E$5)),$J5042+ROW()/10000000,"")</f>
        <v/>
      </c>
      <c r="U5042" s="29" t="str">
        <f aca="false">IF(AND($S5042="VENCIDO",$K5042="KG",OR(Painel!$B$5="(Todos)",A5042=Painel!$B$5)*OR(Painel!$E$5="(Todos)",P5042=Painel!$E$5)),$J5042+ROW()/10000000,"")</f>
        <v/>
      </c>
    </row>
    <row r="5043" customFormat="false" ht="15" hidden="false" customHeight="false" outlineLevel="0" collapsed="false">
      <c r="A5043" s="29" t="s">
        <v>52</v>
      </c>
      <c r="B5043" s="29" t="s">
        <v>9311</v>
      </c>
      <c r="C5043" s="29" t="s">
        <v>210</v>
      </c>
      <c r="D5043" s="29" t="s">
        <v>9312</v>
      </c>
      <c r="E5043" s="29" t="n">
        <v>1</v>
      </c>
      <c r="F5043" s="29"/>
      <c r="G5043" s="29" t="s">
        <v>9313</v>
      </c>
      <c r="H5043" s="30" t="n">
        <v>441.6</v>
      </c>
      <c r="I5043" s="31" t="n">
        <v>46265</v>
      </c>
      <c r="J5043" s="30" t="n">
        <v>441.6</v>
      </c>
      <c r="K5043" s="29" t="s">
        <v>120</v>
      </c>
      <c r="L5043" s="29" t="s">
        <v>216</v>
      </c>
      <c r="M5043" s="29"/>
      <c r="N5043" s="29" t="s">
        <v>134</v>
      </c>
      <c r="O5043" s="31" t="n">
        <v>46357</v>
      </c>
      <c r="P5043" s="29" t="s">
        <v>123</v>
      </c>
      <c r="Q5043" s="29" t="n">
        <f aca="false">IFERROR(VALUE(L5043),"")</f>
        <v>20</v>
      </c>
      <c r="R5043" s="29" t="n">
        <f aca="true">IF(O5043="","",O5043-TODAY())</f>
        <v>72</v>
      </c>
      <c r="S5043" s="29" t="str">
        <f aca="false">IF(C5043="&lt;&lt; vazio &gt;&gt;","VAZIA",IF(AND(O5043&lt;&gt;"",R5043&lt;0),"VENCIDO",IF(AND(O5043&lt;&gt;"",R5043&lt;=Parametros!$B$10),"PRÓX. VENCIMENTO",IF(F5043="Q","QUALIDADE",IF(F5043="S","BLOQUEADO",IF(F5043="R","RESTRITO/DEVOLUÇÃO",IF(OR(N5043="QUAR",N5043="QRES"),"QUARENTENA",IF(OR(B5043="DESCARTE",B5043="DEVOLUÇÃO"),"DESCARTE/DEVOLUÇÃO",IF(AND(D5043="",K5043&lt;&gt;""),"SEM LOTE",IF(AND(Q5043&lt;&gt;"",Q5043&gt;=Parametros!$B$11),"PARADO/SEM GIRO","OK"))))))))))</f>
        <v>OK</v>
      </c>
      <c r="T5043" s="29" t="str">
        <f aca="false">IF(AND($S5043="PARADO/SEM GIRO",$K5043="KG",OR(Painel!$B$5="(Todos)",A5043=Painel!$B$5)*OR(Painel!$E$5="(Todos)",P5043=Painel!$E$5)),$J5043+ROW()/10000000,"")</f>
        <v/>
      </c>
      <c r="U5043" s="29" t="str">
        <f aca="false">IF(AND($S5043="VENCIDO",$K5043="KG",OR(Painel!$B$5="(Todos)",A5043=Painel!$B$5)*OR(Painel!$E$5="(Todos)",P5043=Painel!$E$5)),$J5043+ROW()/10000000,"")</f>
        <v/>
      </c>
    </row>
    <row r="5044" customFormat="false" ht="15" hidden="false" customHeight="false" outlineLevel="0" collapsed="false">
      <c r="A5044" s="29" t="s">
        <v>52</v>
      </c>
      <c r="B5044" s="29" t="s">
        <v>9314</v>
      </c>
      <c r="C5044" s="29" t="s">
        <v>909</v>
      </c>
      <c r="D5044" s="29" t="s">
        <v>1015</v>
      </c>
      <c r="E5044" s="29" t="n">
        <v>1</v>
      </c>
      <c r="F5044" s="29"/>
      <c r="G5044" s="29" t="s">
        <v>9315</v>
      </c>
      <c r="H5044" s="30" t="n">
        <v>1000</v>
      </c>
      <c r="I5044" s="31" t="n">
        <v>46279</v>
      </c>
      <c r="J5044" s="30" t="n">
        <v>1000</v>
      </c>
      <c r="K5044" s="29" t="s">
        <v>120</v>
      </c>
      <c r="L5044" s="29" t="s">
        <v>350</v>
      </c>
      <c r="M5044" s="29"/>
      <c r="N5044" s="29" t="s">
        <v>122</v>
      </c>
      <c r="O5044" s="31" t="n">
        <v>46821</v>
      </c>
      <c r="P5044" s="29" t="s">
        <v>123</v>
      </c>
      <c r="Q5044" s="29" t="n">
        <f aca="false">IFERROR(VALUE(L5044),"")</f>
        <v>6</v>
      </c>
      <c r="R5044" s="29" t="n">
        <f aca="true">IF(O5044="","",O5044-TODAY())</f>
        <v>536</v>
      </c>
      <c r="S5044" s="29" t="str">
        <f aca="false">IF(C5044="&lt;&lt; vazio &gt;&gt;","VAZIA",IF(AND(O5044&lt;&gt;"",R5044&lt;0),"VENCIDO",IF(AND(O5044&lt;&gt;"",R5044&lt;=Parametros!$B$10),"PRÓX. VENCIMENTO",IF(F5044="Q","QUALIDADE",IF(F5044="S","BLOQUEADO",IF(F5044="R","RESTRITO/DEVOLUÇÃO",IF(OR(N5044="QUAR",N5044="QRES"),"QUARENTENA",IF(OR(B5044="DESCARTE",B5044="DEVOLUÇÃO"),"DESCARTE/DEVOLUÇÃO",IF(AND(D5044="",K5044&lt;&gt;""),"SEM LOTE",IF(AND(Q5044&lt;&gt;"",Q5044&gt;=Parametros!$B$11),"PARADO/SEM GIRO","OK"))))))))))</f>
        <v>OK</v>
      </c>
      <c r="T5044" s="29" t="str">
        <f aca="false">IF(AND($S5044="PARADO/SEM GIRO",$K5044="KG",OR(Painel!$B$5="(Todos)",A5044=Painel!$B$5)*OR(Painel!$E$5="(Todos)",P5044=Painel!$E$5)),$J5044+ROW()/10000000,"")</f>
        <v/>
      </c>
      <c r="U5044" s="29" t="str">
        <f aca="false">IF(AND($S5044="VENCIDO",$K5044="KG",OR(Painel!$B$5="(Todos)",A5044=Painel!$B$5)*OR(Painel!$E$5="(Todos)",P5044=Painel!$E$5)),$J5044+ROW()/10000000,"")</f>
        <v/>
      </c>
    </row>
    <row r="5045" customFormat="false" ht="15" hidden="false" customHeight="false" outlineLevel="0" collapsed="false">
      <c r="A5045" s="29" t="s">
        <v>52</v>
      </c>
      <c r="B5045" s="29" t="s">
        <v>9316</v>
      </c>
      <c r="C5045" s="29" t="s">
        <v>250</v>
      </c>
      <c r="D5045" s="29" t="s">
        <v>672</v>
      </c>
      <c r="E5045" s="29" t="n">
        <v>1</v>
      </c>
      <c r="F5045" s="29" t="s">
        <v>268</v>
      </c>
      <c r="G5045" s="29" t="s">
        <v>9317</v>
      </c>
      <c r="H5045" s="30" t="n">
        <v>1000</v>
      </c>
      <c r="I5045" s="31" t="n">
        <v>46282</v>
      </c>
      <c r="J5045" s="30" t="n">
        <v>1000</v>
      </c>
      <c r="K5045" s="29" t="s">
        <v>120</v>
      </c>
      <c r="L5045" s="29" t="s">
        <v>400</v>
      </c>
      <c r="M5045" s="29"/>
      <c r="N5045" s="29" t="s">
        <v>122</v>
      </c>
      <c r="O5045" s="31" t="n">
        <v>46829</v>
      </c>
      <c r="P5045" s="29" t="s">
        <v>123</v>
      </c>
      <c r="Q5045" s="29" t="n">
        <f aca="false">IFERROR(VALUE(L5045),"")</f>
        <v>3</v>
      </c>
      <c r="R5045" s="29" t="n">
        <f aca="true">IF(O5045="","",O5045-TODAY())</f>
        <v>544</v>
      </c>
      <c r="S5045" s="29" t="str">
        <f aca="false">IF(C5045="&lt;&lt; vazio &gt;&gt;","VAZIA",IF(AND(O5045&lt;&gt;"",R5045&lt;0),"VENCIDO",IF(AND(O5045&lt;&gt;"",R5045&lt;=Parametros!$B$10),"PRÓX. VENCIMENTO",IF(F5045="Q","QUALIDADE",IF(F5045="S","BLOQUEADO",IF(F5045="R","RESTRITO/DEVOLUÇÃO",IF(OR(N5045="QUAR",N5045="QRES"),"QUARENTENA",IF(OR(B5045="DESCARTE",B5045="DEVOLUÇÃO"),"DESCARTE/DEVOLUÇÃO",IF(AND(D5045="",K5045&lt;&gt;""),"SEM LOTE",IF(AND(Q5045&lt;&gt;"",Q5045&gt;=Parametros!$B$11),"PARADO/SEM GIRO","OK"))))))))))</f>
        <v>QUALIDADE</v>
      </c>
      <c r="T5045" s="29" t="str">
        <f aca="false">IF(AND($S5045="PARADO/SEM GIRO",$K5045="KG",OR(Painel!$B$5="(Todos)",A5045=Painel!$B$5)*OR(Painel!$E$5="(Todos)",P5045=Painel!$E$5)),$J5045+ROW()/10000000,"")</f>
        <v/>
      </c>
      <c r="U5045" s="29" t="str">
        <f aca="false">IF(AND($S5045="VENCIDO",$K5045="KG",OR(Painel!$B$5="(Todos)",A5045=Painel!$B$5)*OR(Painel!$E$5="(Todos)",P5045=Painel!$E$5)),$J5045+ROW()/10000000,"")</f>
        <v/>
      </c>
    </row>
    <row r="5046" customFormat="false" ht="15" hidden="false" customHeight="false" outlineLevel="0" collapsed="false">
      <c r="A5046" s="29" t="s">
        <v>52</v>
      </c>
      <c r="B5046" s="29" t="s">
        <v>9318</v>
      </c>
      <c r="C5046" s="29" t="s">
        <v>308</v>
      </c>
      <c r="D5046" s="29" t="s">
        <v>461</v>
      </c>
      <c r="E5046" s="29" t="n">
        <v>1</v>
      </c>
      <c r="F5046" s="29"/>
      <c r="G5046" s="29" t="s">
        <v>9319</v>
      </c>
      <c r="H5046" s="30" t="n">
        <v>315</v>
      </c>
      <c r="I5046" s="31" t="n">
        <v>46280</v>
      </c>
      <c r="J5046" s="30" t="n">
        <v>315</v>
      </c>
      <c r="K5046" s="29" t="s">
        <v>120</v>
      </c>
      <c r="L5046" s="29" t="s">
        <v>144</v>
      </c>
      <c r="M5046" s="29"/>
      <c r="N5046" s="29" t="s">
        <v>122</v>
      </c>
      <c r="O5046" s="31" t="n">
        <v>46818</v>
      </c>
      <c r="P5046" s="29" t="s">
        <v>123</v>
      </c>
      <c r="Q5046" s="29" t="n">
        <f aca="false">IFERROR(VALUE(L5046),"")</f>
        <v>5</v>
      </c>
      <c r="R5046" s="29" t="n">
        <f aca="true">IF(O5046="","",O5046-TODAY())</f>
        <v>533</v>
      </c>
      <c r="S5046" s="29" t="str">
        <f aca="false">IF(C5046="&lt;&lt; vazio &gt;&gt;","VAZIA",IF(AND(O5046&lt;&gt;"",R5046&lt;0),"VENCIDO",IF(AND(O5046&lt;&gt;"",R5046&lt;=Parametros!$B$10),"PRÓX. VENCIMENTO",IF(F5046="Q","QUALIDADE",IF(F5046="S","BLOQUEADO",IF(F5046="R","RESTRITO/DEVOLUÇÃO",IF(OR(N5046="QUAR",N5046="QRES"),"QUARENTENA",IF(OR(B5046="DESCARTE",B5046="DEVOLUÇÃO"),"DESCARTE/DEVOLUÇÃO",IF(AND(D5046="",K5046&lt;&gt;""),"SEM LOTE",IF(AND(Q5046&lt;&gt;"",Q5046&gt;=Parametros!$B$11),"PARADO/SEM GIRO","OK"))))))))))</f>
        <v>OK</v>
      </c>
      <c r="T5046" s="29" t="str">
        <f aca="false">IF(AND($S5046="PARADO/SEM GIRO",$K5046="KG",OR(Painel!$B$5="(Todos)",A5046=Painel!$B$5)*OR(Painel!$E$5="(Todos)",P5046=Painel!$E$5)),$J5046+ROW()/10000000,"")</f>
        <v/>
      </c>
      <c r="U5046" s="29" t="str">
        <f aca="false">IF(AND($S5046="VENCIDO",$K5046="KG",OR(Painel!$B$5="(Todos)",A5046=Painel!$B$5)*OR(Painel!$E$5="(Todos)",P5046=Painel!$E$5)),$J5046+ROW()/10000000,"")</f>
        <v/>
      </c>
    </row>
    <row r="5047" customFormat="false" ht="15" hidden="false" customHeight="false" outlineLevel="0" collapsed="false">
      <c r="A5047" s="29" t="s">
        <v>52</v>
      </c>
      <c r="B5047" s="29" t="s">
        <v>9320</v>
      </c>
      <c r="C5047" s="29" t="s">
        <v>679</v>
      </c>
      <c r="D5047" s="29" t="s">
        <v>2537</v>
      </c>
      <c r="E5047" s="29" t="n">
        <v>1</v>
      </c>
      <c r="F5047" s="29" t="s">
        <v>268</v>
      </c>
      <c r="G5047" s="29" t="s">
        <v>9321</v>
      </c>
      <c r="H5047" s="30" t="n">
        <v>1080</v>
      </c>
      <c r="I5047" s="31" t="n">
        <v>46283</v>
      </c>
      <c r="J5047" s="30" t="n">
        <v>1080</v>
      </c>
      <c r="K5047" s="29" t="s">
        <v>120</v>
      </c>
      <c r="L5047" s="29" t="s">
        <v>176</v>
      </c>
      <c r="M5047" s="29"/>
      <c r="N5047" s="29" t="s">
        <v>122</v>
      </c>
      <c r="O5047" s="31" t="n">
        <v>46648</v>
      </c>
      <c r="P5047" s="29" t="s">
        <v>123</v>
      </c>
      <c r="Q5047" s="29" t="n">
        <f aca="false">IFERROR(VALUE(L5047),"")</f>
        <v>2</v>
      </c>
      <c r="R5047" s="29" t="n">
        <f aca="true">IF(O5047="","",O5047-TODAY())</f>
        <v>363</v>
      </c>
      <c r="S5047" s="29" t="str">
        <f aca="false">IF(C5047="&lt;&lt; vazio &gt;&gt;","VAZIA",IF(AND(O5047&lt;&gt;"",R5047&lt;0),"VENCIDO",IF(AND(O5047&lt;&gt;"",R5047&lt;=Parametros!$B$10),"PRÓX. VENCIMENTO",IF(F5047="Q","QUALIDADE",IF(F5047="S","BLOQUEADO",IF(F5047="R","RESTRITO/DEVOLUÇÃO",IF(OR(N5047="QUAR",N5047="QRES"),"QUARENTENA",IF(OR(B5047="DESCARTE",B5047="DEVOLUÇÃO"),"DESCARTE/DEVOLUÇÃO",IF(AND(D5047="",K5047&lt;&gt;""),"SEM LOTE",IF(AND(Q5047&lt;&gt;"",Q5047&gt;=Parametros!$B$11),"PARADO/SEM GIRO","OK"))))))))))</f>
        <v>QUALIDADE</v>
      </c>
      <c r="T5047" s="29" t="str">
        <f aca="false">IF(AND($S5047="PARADO/SEM GIRO",$K5047="KG",OR(Painel!$B$5="(Todos)",A5047=Painel!$B$5)*OR(Painel!$E$5="(Todos)",P5047=Painel!$E$5)),$J5047+ROW()/10000000,"")</f>
        <v/>
      </c>
      <c r="U5047" s="29" t="str">
        <f aca="false">IF(AND($S5047="VENCIDO",$K5047="KG",OR(Painel!$B$5="(Todos)",A5047=Painel!$B$5)*OR(Painel!$E$5="(Todos)",P5047=Painel!$E$5)),$J5047+ROW()/10000000,"")</f>
        <v/>
      </c>
    </row>
    <row r="5048" customFormat="false" ht="15" hidden="false" customHeight="false" outlineLevel="0" collapsed="false">
      <c r="A5048" s="29" t="s">
        <v>52</v>
      </c>
      <c r="B5048" s="29" t="s">
        <v>9322</v>
      </c>
      <c r="C5048" s="29" t="s">
        <v>876</v>
      </c>
      <c r="D5048" s="29" t="s">
        <v>9323</v>
      </c>
      <c r="E5048" s="29" t="n">
        <v>1</v>
      </c>
      <c r="F5048" s="29"/>
      <c r="G5048" s="29" t="s">
        <v>9324</v>
      </c>
      <c r="H5048" s="30" t="n">
        <v>430</v>
      </c>
      <c r="I5048" s="31" t="n">
        <v>46280</v>
      </c>
      <c r="J5048" s="30" t="n">
        <v>430</v>
      </c>
      <c r="K5048" s="29" t="s">
        <v>120</v>
      </c>
      <c r="L5048" s="29" t="s">
        <v>2571</v>
      </c>
      <c r="M5048" s="29"/>
      <c r="N5048" s="29" t="s">
        <v>122</v>
      </c>
      <c r="O5048" s="31" t="n">
        <v>46810</v>
      </c>
      <c r="P5048" s="29" t="s">
        <v>123</v>
      </c>
      <c r="Q5048" s="29" t="n">
        <f aca="false">IFERROR(VALUE(L5048),"")</f>
        <v>21</v>
      </c>
      <c r="R5048" s="29" t="n">
        <f aca="true">IF(O5048="","",O5048-TODAY())</f>
        <v>525</v>
      </c>
      <c r="S5048" s="29" t="str">
        <f aca="false">IF(C5048="&lt;&lt; vazio &gt;&gt;","VAZIA",IF(AND(O5048&lt;&gt;"",R5048&lt;0),"VENCIDO",IF(AND(O5048&lt;&gt;"",R5048&lt;=Parametros!$B$10),"PRÓX. VENCIMENTO",IF(F5048="Q","QUALIDADE",IF(F5048="S","BLOQUEADO",IF(F5048="R","RESTRITO/DEVOLUÇÃO",IF(OR(N5048="QUAR",N5048="QRES"),"QUARENTENA",IF(OR(B5048="DESCARTE",B5048="DEVOLUÇÃO"),"DESCARTE/DEVOLUÇÃO",IF(AND(D5048="",K5048&lt;&gt;""),"SEM LOTE",IF(AND(Q5048&lt;&gt;"",Q5048&gt;=Parametros!$B$11),"PARADO/SEM GIRO","OK"))))))))))</f>
        <v>OK</v>
      </c>
      <c r="T5048" s="29" t="str">
        <f aca="false">IF(AND($S5048="PARADO/SEM GIRO",$K5048="KG",OR(Painel!$B$5="(Todos)",A5048=Painel!$B$5)*OR(Painel!$E$5="(Todos)",P5048=Painel!$E$5)),$J5048+ROW()/10000000,"")</f>
        <v/>
      </c>
      <c r="U5048" s="29" t="str">
        <f aca="false">IF(AND($S5048="VENCIDO",$K5048="KG",OR(Painel!$B$5="(Todos)",A5048=Painel!$B$5)*OR(Painel!$E$5="(Todos)",P5048=Painel!$E$5)),$J5048+ROW()/10000000,"")</f>
        <v/>
      </c>
    </row>
    <row r="5049" customFormat="false" ht="15" hidden="false" customHeight="false" outlineLevel="0" collapsed="false">
      <c r="A5049" s="29" t="s">
        <v>52</v>
      </c>
      <c r="B5049" s="29" t="s">
        <v>9325</v>
      </c>
      <c r="C5049" s="29" t="s">
        <v>917</v>
      </c>
      <c r="D5049" s="29" t="s">
        <v>391</v>
      </c>
      <c r="E5049" s="29" t="n">
        <v>1</v>
      </c>
      <c r="F5049" s="29"/>
      <c r="G5049" s="29" t="s">
        <v>9326</v>
      </c>
      <c r="H5049" s="30" t="n">
        <v>800</v>
      </c>
      <c r="I5049" s="31" t="n">
        <v>46273</v>
      </c>
      <c r="J5049" s="30" t="n">
        <v>800</v>
      </c>
      <c r="K5049" s="29" t="s">
        <v>120</v>
      </c>
      <c r="L5049" s="29" t="s">
        <v>149</v>
      </c>
      <c r="M5049" s="29"/>
      <c r="N5049" s="29" t="s">
        <v>122</v>
      </c>
      <c r="O5049" s="31" t="n">
        <v>46809</v>
      </c>
      <c r="P5049" s="29" t="s">
        <v>123</v>
      </c>
      <c r="Q5049" s="29" t="n">
        <f aca="false">IFERROR(VALUE(L5049),"")</f>
        <v>12</v>
      </c>
      <c r="R5049" s="29" t="n">
        <f aca="true">IF(O5049="","",O5049-TODAY())</f>
        <v>524</v>
      </c>
      <c r="S5049" s="29" t="str">
        <f aca="false">IF(C5049="&lt;&lt; vazio &gt;&gt;","VAZIA",IF(AND(O5049&lt;&gt;"",R5049&lt;0),"VENCIDO",IF(AND(O5049&lt;&gt;"",R5049&lt;=Parametros!$B$10),"PRÓX. VENCIMENTO",IF(F5049="Q","QUALIDADE",IF(F5049="S","BLOQUEADO",IF(F5049="R","RESTRITO/DEVOLUÇÃO",IF(OR(N5049="QUAR",N5049="QRES"),"QUARENTENA",IF(OR(B5049="DESCARTE",B5049="DEVOLUÇÃO"),"DESCARTE/DEVOLUÇÃO",IF(AND(D5049="",K5049&lt;&gt;""),"SEM LOTE",IF(AND(Q5049&lt;&gt;"",Q5049&gt;=Parametros!$B$11),"PARADO/SEM GIRO","OK"))))))))))</f>
        <v>OK</v>
      </c>
      <c r="T5049" s="29" t="str">
        <f aca="false">IF(AND($S5049="PARADO/SEM GIRO",$K5049="KG",OR(Painel!$B$5="(Todos)",A5049=Painel!$B$5)*OR(Painel!$E$5="(Todos)",P5049=Painel!$E$5)),$J5049+ROW()/10000000,"")</f>
        <v/>
      </c>
      <c r="U5049" s="29" t="str">
        <f aca="false">IF(AND($S5049="VENCIDO",$K5049="KG",OR(Painel!$B$5="(Todos)",A5049=Painel!$B$5)*OR(Painel!$E$5="(Todos)",P5049=Painel!$E$5)),$J5049+ROW()/10000000,"")</f>
        <v/>
      </c>
    </row>
    <row r="5050" customFormat="false" ht="15" hidden="false" customHeight="false" outlineLevel="0" collapsed="false">
      <c r="A5050" s="29" t="s">
        <v>52</v>
      </c>
      <c r="B5050" s="29" t="s">
        <v>9327</v>
      </c>
      <c r="C5050" s="29" t="s">
        <v>115</v>
      </c>
      <c r="D5050" s="29"/>
      <c r="E5050" s="29" t="n">
        <v>0</v>
      </c>
      <c r="F5050" s="29"/>
      <c r="G5050" s="29"/>
      <c r="H5050" s="30" t="n">
        <v>0</v>
      </c>
      <c r="I5050" s="29"/>
      <c r="J5050" s="30" t="n">
        <v>0</v>
      </c>
      <c r="K5050" s="29"/>
      <c r="L5050" s="29" t="s">
        <v>116</v>
      </c>
      <c r="M5050" s="29"/>
      <c r="N5050" s="29"/>
      <c r="O5050" s="29"/>
      <c r="P5050" s="29"/>
      <c r="Q5050" s="29" t="n">
        <f aca="false">IFERROR(VALUE(L5050),"")</f>
        <v>0</v>
      </c>
      <c r="R5050" s="29" t="str">
        <f aca="true">IF(O5050="","",O5050-TODAY())</f>
        <v/>
      </c>
      <c r="S5050" s="29" t="str">
        <f aca="false">IF(C5050="&lt;&lt; vazio &gt;&gt;","VAZIA",IF(AND(O5050&lt;&gt;"",R5050&lt;0),"VENCIDO",IF(AND(O5050&lt;&gt;"",R5050&lt;=Parametros!$B$10),"PRÓX. VENCIMENTO",IF(F5050="Q","QUALIDADE",IF(F5050="S","BLOQUEADO",IF(F5050="R","RESTRITO/DEVOLUÇÃO",IF(OR(N5050="QUAR",N5050="QRES"),"QUARENTENA",IF(OR(B5050="DESCARTE",B5050="DEVOLUÇÃO"),"DESCARTE/DEVOLUÇÃO",IF(AND(D5050="",K5050&lt;&gt;""),"SEM LOTE",IF(AND(Q5050&lt;&gt;"",Q5050&gt;=Parametros!$B$11),"PARADO/SEM GIRO","OK"))))))))))</f>
        <v>VAZIA</v>
      </c>
      <c r="T5050" s="29" t="str">
        <f aca="false">IF(AND($S5050="PARADO/SEM GIRO",$K5050="KG",OR(Painel!$B$5="(Todos)",A5050=Painel!$B$5)*OR(Painel!$E$5="(Todos)",P5050=Painel!$E$5)),$J5050+ROW()/10000000,"")</f>
        <v/>
      </c>
      <c r="U5050" s="29" t="str">
        <f aca="false">IF(AND($S5050="VENCIDO",$K5050="KG",OR(Painel!$B$5="(Todos)",A5050=Painel!$B$5)*OR(Painel!$E$5="(Todos)",P5050=Painel!$E$5)),$J5050+ROW()/10000000,"")</f>
        <v/>
      </c>
    </row>
    <row r="5051" customFormat="false" ht="15" hidden="false" customHeight="false" outlineLevel="0" collapsed="false">
      <c r="A5051" s="29" t="s">
        <v>52</v>
      </c>
      <c r="B5051" s="29" t="s">
        <v>9328</v>
      </c>
      <c r="C5051" s="29" t="s">
        <v>1381</v>
      </c>
      <c r="D5051" s="29" t="s">
        <v>7649</v>
      </c>
      <c r="E5051" s="29" t="n">
        <v>1</v>
      </c>
      <c r="F5051" s="29"/>
      <c r="G5051" s="29" t="s">
        <v>9329</v>
      </c>
      <c r="H5051" s="30" t="n">
        <v>800</v>
      </c>
      <c r="I5051" s="31" t="n">
        <v>46234</v>
      </c>
      <c r="J5051" s="30" t="n">
        <v>800</v>
      </c>
      <c r="K5051" s="29" t="s">
        <v>120</v>
      </c>
      <c r="L5051" s="29" t="s">
        <v>725</v>
      </c>
      <c r="M5051" s="29"/>
      <c r="N5051" s="29" t="s">
        <v>122</v>
      </c>
      <c r="O5051" s="31" t="n">
        <v>46556</v>
      </c>
      <c r="P5051" s="29" t="s">
        <v>123</v>
      </c>
      <c r="Q5051" s="29" t="n">
        <f aca="false">IFERROR(VALUE(L5051),"")</f>
        <v>51</v>
      </c>
      <c r="R5051" s="29" t="n">
        <f aca="true">IF(O5051="","",O5051-TODAY())</f>
        <v>271</v>
      </c>
      <c r="S5051" s="29" t="str">
        <f aca="false">IF(C5051="&lt;&lt; vazio &gt;&gt;","VAZIA",IF(AND(O5051&lt;&gt;"",R5051&lt;0),"VENCIDO",IF(AND(O5051&lt;&gt;"",R5051&lt;=Parametros!$B$10),"PRÓX. VENCIMENTO",IF(F5051="Q","QUALIDADE",IF(F5051="S","BLOQUEADO",IF(F5051="R","RESTRITO/DEVOLUÇÃO",IF(OR(N5051="QUAR",N5051="QRES"),"QUARENTENA",IF(OR(B5051="DESCARTE",B5051="DEVOLUÇÃO"),"DESCARTE/DEVOLUÇÃO",IF(AND(D5051="",K5051&lt;&gt;""),"SEM LOTE",IF(AND(Q5051&lt;&gt;"",Q5051&gt;=Parametros!$B$11),"PARADO/SEM GIRO","OK"))))))))))</f>
        <v>OK</v>
      </c>
      <c r="T5051" s="29" t="str">
        <f aca="false">IF(AND($S5051="PARADO/SEM GIRO",$K5051="KG",OR(Painel!$B$5="(Todos)",A5051=Painel!$B$5)*OR(Painel!$E$5="(Todos)",P5051=Painel!$E$5)),$J5051+ROW()/10000000,"")</f>
        <v/>
      </c>
      <c r="U5051" s="29" t="str">
        <f aca="false">IF(AND($S5051="VENCIDO",$K5051="KG",OR(Painel!$B$5="(Todos)",A5051=Painel!$B$5)*OR(Painel!$E$5="(Todos)",P5051=Painel!$E$5)),$J5051+ROW()/10000000,"")</f>
        <v/>
      </c>
    </row>
    <row r="5052" customFormat="false" ht="15" hidden="false" customHeight="false" outlineLevel="0" collapsed="false">
      <c r="A5052" s="29" t="s">
        <v>52</v>
      </c>
      <c r="B5052" s="29" t="s">
        <v>9330</v>
      </c>
      <c r="C5052" s="29" t="s">
        <v>186</v>
      </c>
      <c r="D5052" s="29" t="s">
        <v>392</v>
      </c>
      <c r="E5052" s="29" t="n">
        <v>1</v>
      </c>
      <c r="F5052" s="29"/>
      <c r="G5052" s="29" t="s">
        <v>9331</v>
      </c>
      <c r="H5052" s="30" t="n">
        <v>545.4</v>
      </c>
      <c r="I5052" s="31" t="n">
        <v>46274</v>
      </c>
      <c r="J5052" s="30" t="n">
        <v>545.4</v>
      </c>
      <c r="K5052" s="29" t="s">
        <v>120</v>
      </c>
      <c r="L5052" s="29" t="s">
        <v>138</v>
      </c>
      <c r="M5052" s="29"/>
      <c r="N5052" s="29" t="s">
        <v>122</v>
      </c>
      <c r="O5052" s="31" t="n">
        <v>46812</v>
      </c>
      <c r="P5052" s="29" t="s">
        <v>123</v>
      </c>
      <c r="Q5052" s="29" t="n">
        <f aca="false">IFERROR(VALUE(L5052),"")</f>
        <v>11</v>
      </c>
      <c r="R5052" s="29" t="n">
        <f aca="true">IF(O5052="","",O5052-TODAY())</f>
        <v>527</v>
      </c>
      <c r="S5052" s="29" t="str">
        <f aca="false">IF(C5052="&lt;&lt; vazio &gt;&gt;","VAZIA",IF(AND(O5052&lt;&gt;"",R5052&lt;0),"VENCIDO",IF(AND(O5052&lt;&gt;"",R5052&lt;=Parametros!$B$10),"PRÓX. VENCIMENTO",IF(F5052="Q","QUALIDADE",IF(F5052="S","BLOQUEADO",IF(F5052="R","RESTRITO/DEVOLUÇÃO",IF(OR(N5052="QUAR",N5052="QRES"),"QUARENTENA",IF(OR(B5052="DESCARTE",B5052="DEVOLUÇÃO"),"DESCARTE/DEVOLUÇÃO",IF(AND(D5052="",K5052&lt;&gt;""),"SEM LOTE",IF(AND(Q5052&lt;&gt;"",Q5052&gt;=Parametros!$B$11),"PARADO/SEM GIRO","OK"))))))))))</f>
        <v>OK</v>
      </c>
      <c r="T5052" s="29" t="str">
        <f aca="false">IF(AND($S5052="PARADO/SEM GIRO",$K5052="KG",OR(Painel!$B$5="(Todos)",A5052=Painel!$B$5)*OR(Painel!$E$5="(Todos)",P5052=Painel!$E$5)),$J5052+ROW()/10000000,"")</f>
        <v/>
      </c>
      <c r="U5052" s="29" t="str">
        <f aca="false">IF(AND($S5052="VENCIDO",$K5052="KG",OR(Painel!$B$5="(Todos)",A5052=Painel!$B$5)*OR(Painel!$E$5="(Todos)",P5052=Painel!$E$5)),$J5052+ROW()/10000000,"")</f>
        <v/>
      </c>
    </row>
    <row r="5053" customFormat="false" ht="15" hidden="false" customHeight="false" outlineLevel="0" collapsed="false">
      <c r="A5053" s="29" t="s">
        <v>52</v>
      </c>
      <c r="B5053" s="29" t="s">
        <v>9332</v>
      </c>
      <c r="C5053" s="29" t="s">
        <v>4484</v>
      </c>
      <c r="D5053" s="29" t="s">
        <v>8828</v>
      </c>
      <c r="E5053" s="29" t="n">
        <v>1</v>
      </c>
      <c r="F5053" s="29"/>
      <c r="G5053" s="29" t="s">
        <v>9333</v>
      </c>
      <c r="H5053" s="30" t="n">
        <v>480</v>
      </c>
      <c r="I5053" s="31" t="n">
        <v>45903</v>
      </c>
      <c r="J5053" s="30" t="n">
        <v>480</v>
      </c>
      <c r="K5053" s="29" t="s">
        <v>120</v>
      </c>
      <c r="L5053" s="29" t="s">
        <v>8830</v>
      </c>
      <c r="M5053" s="29"/>
      <c r="N5053" s="29" t="s">
        <v>122</v>
      </c>
      <c r="O5053" s="31" t="n">
        <v>46548</v>
      </c>
      <c r="P5053" s="29" t="s">
        <v>123</v>
      </c>
      <c r="Q5053" s="29" t="n">
        <f aca="false">IFERROR(VALUE(L5053),"")</f>
        <v>382</v>
      </c>
      <c r="R5053" s="29" t="n">
        <f aca="true">IF(O5053="","",O5053-TODAY())</f>
        <v>263</v>
      </c>
      <c r="S5053" s="29" t="str">
        <f aca="false">IF(C5053="&lt;&lt; vazio &gt;&gt;","VAZIA",IF(AND(O5053&lt;&gt;"",R5053&lt;0),"VENCIDO",IF(AND(O5053&lt;&gt;"",R5053&lt;=Parametros!$B$10),"PRÓX. VENCIMENTO",IF(F5053="Q","QUALIDADE",IF(F5053="S","BLOQUEADO",IF(F5053="R","RESTRITO/DEVOLUÇÃO",IF(OR(N5053="QUAR",N5053="QRES"),"QUARENTENA",IF(OR(B5053="DESCARTE",B5053="DEVOLUÇÃO"),"DESCARTE/DEVOLUÇÃO",IF(AND(D5053="",K5053&lt;&gt;""),"SEM LOTE",IF(AND(Q5053&lt;&gt;"",Q5053&gt;=Parametros!$B$11),"PARADO/SEM GIRO","OK"))))))))))</f>
        <v>PARADO/SEM GIRO</v>
      </c>
      <c r="T5053" s="29" t="n">
        <f aca="false">IF(AND($S5053="PARADO/SEM GIRO",$K5053="KG",OR(Painel!$B$5="(Todos)",A5053=Painel!$B$5)*OR(Painel!$E$5="(Todos)",P5053=Painel!$E$5)),$J5053+ROW()/10000000,"")</f>
        <v>480.0005053</v>
      </c>
      <c r="U5053" s="29" t="str">
        <f aca="false">IF(AND($S5053="VENCIDO",$K5053="KG",OR(Painel!$B$5="(Todos)",A5053=Painel!$B$5)*OR(Painel!$E$5="(Todos)",P5053=Painel!$E$5)),$J5053+ROW()/10000000,"")</f>
        <v/>
      </c>
    </row>
    <row r="5054" customFormat="false" ht="15" hidden="false" customHeight="false" outlineLevel="0" collapsed="false">
      <c r="A5054" s="29" t="s">
        <v>52</v>
      </c>
      <c r="B5054" s="29" t="s">
        <v>9334</v>
      </c>
      <c r="C5054" s="29" t="s">
        <v>167</v>
      </c>
      <c r="D5054" s="29" t="s">
        <v>765</v>
      </c>
      <c r="E5054" s="29" t="n">
        <v>1</v>
      </c>
      <c r="F5054" s="29" t="s">
        <v>268</v>
      </c>
      <c r="G5054" s="29" t="s">
        <v>9335</v>
      </c>
      <c r="H5054" s="30" t="n">
        <v>590.4</v>
      </c>
      <c r="I5054" s="31" t="n">
        <v>46284</v>
      </c>
      <c r="J5054" s="30" t="n">
        <v>590.4</v>
      </c>
      <c r="K5054" s="29" t="s">
        <v>120</v>
      </c>
      <c r="L5054" s="29" t="s">
        <v>388</v>
      </c>
      <c r="M5054" s="29"/>
      <c r="N5054" s="29" t="s">
        <v>122</v>
      </c>
      <c r="O5054" s="31" t="n">
        <v>46830</v>
      </c>
      <c r="P5054" s="29" t="s">
        <v>123</v>
      </c>
      <c r="Q5054" s="29" t="n">
        <f aca="false">IFERROR(VALUE(L5054),"")</f>
        <v>1</v>
      </c>
      <c r="R5054" s="29" t="n">
        <f aca="true">IF(O5054="","",O5054-TODAY())</f>
        <v>545</v>
      </c>
      <c r="S5054" s="29" t="str">
        <f aca="false">IF(C5054="&lt;&lt; vazio &gt;&gt;","VAZIA",IF(AND(O5054&lt;&gt;"",R5054&lt;0),"VENCIDO",IF(AND(O5054&lt;&gt;"",R5054&lt;=Parametros!$B$10),"PRÓX. VENCIMENTO",IF(F5054="Q","QUALIDADE",IF(F5054="S","BLOQUEADO",IF(F5054="R","RESTRITO/DEVOLUÇÃO",IF(OR(N5054="QUAR",N5054="QRES"),"QUARENTENA",IF(OR(B5054="DESCARTE",B5054="DEVOLUÇÃO"),"DESCARTE/DEVOLUÇÃO",IF(AND(D5054="",K5054&lt;&gt;""),"SEM LOTE",IF(AND(Q5054&lt;&gt;"",Q5054&gt;=Parametros!$B$11),"PARADO/SEM GIRO","OK"))))))))))</f>
        <v>QUALIDADE</v>
      </c>
      <c r="T5054" s="29" t="str">
        <f aca="false">IF(AND($S5054="PARADO/SEM GIRO",$K5054="KG",OR(Painel!$B$5="(Todos)",A5054=Painel!$B$5)*OR(Painel!$E$5="(Todos)",P5054=Painel!$E$5)),$J5054+ROW()/10000000,"")</f>
        <v/>
      </c>
      <c r="U5054" s="29" t="str">
        <f aca="false">IF(AND($S5054="VENCIDO",$K5054="KG",OR(Painel!$B$5="(Todos)",A5054=Painel!$B$5)*OR(Painel!$E$5="(Todos)",P5054=Painel!$E$5)),$J5054+ROW()/10000000,"")</f>
        <v/>
      </c>
    </row>
    <row r="5055" customFormat="false" ht="15" hidden="false" customHeight="false" outlineLevel="0" collapsed="false">
      <c r="A5055" s="29" t="s">
        <v>52</v>
      </c>
      <c r="B5055" s="29" t="s">
        <v>9336</v>
      </c>
      <c r="C5055" s="29" t="s">
        <v>909</v>
      </c>
      <c r="D5055" s="29" t="s">
        <v>8506</v>
      </c>
      <c r="E5055" s="29" t="n">
        <v>1</v>
      </c>
      <c r="F5055" s="29"/>
      <c r="G5055" s="29" t="s">
        <v>9337</v>
      </c>
      <c r="H5055" s="30" t="n">
        <v>1000</v>
      </c>
      <c r="I5055" s="31" t="n">
        <v>46279</v>
      </c>
      <c r="J5055" s="30" t="n">
        <v>1000</v>
      </c>
      <c r="K5055" s="29" t="s">
        <v>120</v>
      </c>
      <c r="L5055" s="29" t="s">
        <v>350</v>
      </c>
      <c r="M5055" s="29"/>
      <c r="N5055" s="29" t="s">
        <v>122</v>
      </c>
      <c r="O5055" s="31" t="n">
        <v>46820</v>
      </c>
      <c r="P5055" s="29" t="s">
        <v>123</v>
      </c>
      <c r="Q5055" s="29" t="n">
        <f aca="false">IFERROR(VALUE(L5055),"")</f>
        <v>6</v>
      </c>
      <c r="R5055" s="29" t="n">
        <f aca="true">IF(O5055="","",O5055-TODAY())</f>
        <v>535</v>
      </c>
      <c r="S5055" s="29" t="str">
        <f aca="false">IF(C5055="&lt;&lt; vazio &gt;&gt;","VAZIA",IF(AND(O5055&lt;&gt;"",R5055&lt;0),"VENCIDO",IF(AND(O5055&lt;&gt;"",R5055&lt;=Parametros!$B$10),"PRÓX. VENCIMENTO",IF(F5055="Q","QUALIDADE",IF(F5055="S","BLOQUEADO",IF(F5055="R","RESTRITO/DEVOLUÇÃO",IF(OR(N5055="QUAR",N5055="QRES"),"QUARENTENA",IF(OR(B5055="DESCARTE",B5055="DEVOLUÇÃO"),"DESCARTE/DEVOLUÇÃO",IF(AND(D5055="",K5055&lt;&gt;""),"SEM LOTE",IF(AND(Q5055&lt;&gt;"",Q5055&gt;=Parametros!$B$11),"PARADO/SEM GIRO","OK"))))))))))</f>
        <v>OK</v>
      </c>
      <c r="T5055" s="29" t="str">
        <f aca="false">IF(AND($S5055="PARADO/SEM GIRO",$K5055="KG",OR(Painel!$B$5="(Todos)",A5055=Painel!$B$5)*OR(Painel!$E$5="(Todos)",P5055=Painel!$E$5)),$J5055+ROW()/10000000,"")</f>
        <v/>
      </c>
      <c r="U5055" s="29" t="str">
        <f aca="false">IF(AND($S5055="VENCIDO",$K5055="KG",OR(Painel!$B$5="(Todos)",A5055=Painel!$B$5)*OR(Painel!$E$5="(Todos)",P5055=Painel!$E$5)),$J5055+ROW()/10000000,"")</f>
        <v/>
      </c>
    </row>
    <row r="5056" customFormat="false" ht="15" hidden="false" customHeight="false" outlineLevel="0" collapsed="false">
      <c r="A5056" s="29" t="s">
        <v>52</v>
      </c>
      <c r="B5056" s="29" t="s">
        <v>9338</v>
      </c>
      <c r="C5056" s="29" t="s">
        <v>396</v>
      </c>
      <c r="D5056" s="29" t="s">
        <v>397</v>
      </c>
      <c r="E5056" s="29" t="n">
        <v>1</v>
      </c>
      <c r="F5056" s="29"/>
      <c r="G5056" s="29" t="s">
        <v>9339</v>
      </c>
      <c r="H5056" s="30" t="n">
        <v>1102.5</v>
      </c>
      <c r="I5056" s="31" t="n">
        <v>46261</v>
      </c>
      <c r="J5056" s="30" t="n">
        <v>1102.5</v>
      </c>
      <c r="K5056" s="29" t="s">
        <v>120</v>
      </c>
      <c r="L5056" s="29" t="s">
        <v>938</v>
      </c>
      <c r="M5056" s="29"/>
      <c r="N5056" s="29" t="s">
        <v>122</v>
      </c>
      <c r="O5056" s="31" t="n">
        <v>46806</v>
      </c>
      <c r="P5056" s="29" t="s">
        <v>123</v>
      </c>
      <c r="Q5056" s="29" t="n">
        <f aca="false">IFERROR(VALUE(L5056),"")</f>
        <v>24</v>
      </c>
      <c r="R5056" s="29" t="n">
        <f aca="true">IF(O5056="","",O5056-TODAY())</f>
        <v>521</v>
      </c>
      <c r="S5056" s="29" t="str">
        <f aca="false">IF(C5056="&lt;&lt; vazio &gt;&gt;","VAZIA",IF(AND(O5056&lt;&gt;"",R5056&lt;0),"VENCIDO",IF(AND(O5056&lt;&gt;"",R5056&lt;=Parametros!$B$10),"PRÓX. VENCIMENTO",IF(F5056="Q","QUALIDADE",IF(F5056="S","BLOQUEADO",IF(F5056="R","RESTRITO/DEVOLUÇÃO",IF(OR(N5056="QUAR",N5056="QRES"),"QUARENTENA",IF(OR(B5056="DESCARTE",B5056="DEVOLUÇÃO"),"DESCARTE/DEVOLUÇÃO",IF(AND(D5056="",K5056&lt;&gt;""),"SEM LOTE",IF(AND(Q5056&lt;&gt;"",Q5056&gt;=Parametros!$B$11),"PARADO/SEM GIRO","OK"))))))))))</f>
        <v>OK</v>
      </c>
      <c r="T5056" s="29" t="str">
        <f aca="false">IF(AND($S5056="PARADO/SEM GIRO",$K5056="KG",OR(Painel!$B$5="(Todos)",A5056=Painel!$B$5)*OR(Painel!$E$5="(Todos)",P5056=Painel!$E$5)),$J5056+ROW()/10000000,"")</f>
        <v/>
      </c>
      <c r="U5056" s="29" t="str">
        <f aca="false">IF(AND($S5056="VENCIDO",$K5056="KG",OR(Painel!$B$5="(Todos)",A5056=Painel!$B$5)*OR(Painel!$E$5="(Todos)",P5056=Painel!$E$5)),$J5056+ROW()/10000000,"")</f>
        <v/>
      </c>
    </row>
    <row r="5057" customFormat="false" ht="15" hidden="false" customHeight="false" outlineLevel="0" collapsed="false">
      <c r="A5057" s="29" t="s">
        <v>52</v>
      </c>
      <c r="B5057" s="29" t="s">
        <v>9340</v>
      </c>
      <c r="C5057" s="29" t="s">
        <v>250</v>
      </c>
      <c r="D5057" s="29" t="s">
        <v>672</v>
      </c>
      <c r="E5057" s="29" t="n">
        <v>1</v>
      </c>
      <c r="F5057" s="29" t="s">
        <v>268</v>
      </c>
      <c r="G5057" s="29" t="s">
        <v>9341</v>
      </c>
      <c r="H5057" s="30" t="n">
        <v>1000</v>
      </c>
      <c r="I5057" s="31" t="n">
        <v>46282</v>
      </c>
      <c r="J5057" s="30" t="n">
        <v>1000</v>
      </c>
      <c r="K5057" s="29" t="s">
        <v>120</v>
      </c>
      <c r="L5057" s="29" t="s">
        <v>400</v>
      </c>
      <c r="M5057" s="29"/>
      <c r="N5057" s="29" t="s">
        <v>122</v>
      </c>
      <c r="O5057" s="31" t="n">
        <v>46829</v>
      </c>
      <c r="P5057" s="29" t="s">
        <v>123</v>
      </c>
      <c r="Q5057" s="29" t="n">
        <f aca="false">IFERROR(VALUE(L5057),"")</f>
        <v>3</v>
      </c>
      <c r="R5057" s="29" t="n">
        <f aca="true">IF(O5057="","",O5057-TODAY())</f>
        <v>544</v>
      </c>
      <c r="S5057" s="29" t="str">
        <f aca="false">IF(C5057="&lt;&lt; vazio &gt;&gt;","VAZIA",IF(AND(O5057&lt;&gt;"",R5057&lt;0),"VENCIDO",IF(AND(O5057&lt;&gt;"",R5057&lt;=Parametros!$B$10),"PRÓX. VENCIMENTO",IF(F5057="Q","QUALIDADE",IF(F5057="S","BLOQUEADO",IF(F5057="R","RESTRITO/DEVOLUÇÃO",IF(OR(N5057="QUAR",N5057="QRES"),"QUARENTENA",IF(OR(B5057="DESCARTE",B5057="DEVOLUÇÃO"),"DESCARTE/DEVOLUÇÃO",IF(AND(D5057="",K5057&lt;&gt;""),"SEM LOTE",IF(AND(Q5057&lt;&gt;"",Q5057&gt;=Parametros!$B$11),"PARADO/SEM GIRO","OK"))))))))))</f>
        <v>QUALIDADE</v>
      </c>
      <c r="T5057" s="29" t="str">
        <f aca="false">IF(AND($S5057="PARADO/SEM GIRO",$K5057="KG",OR(Painel!$B$5="(Todos)",A5057=Painel!$B$5)*OR(Painel!$E$5="(Todos)",P5057=Painel!$E$5)),$J5057+ROW()/10000000,"")</f>
        <v/>
      </c>
      <c r="U5057" s="29" t="str">
        <f aca="false">IF(AND($S5057="VENCIDO",$K5057="KG",OR(Painel!$B$5="(Todos)",A5057=Painel!$B$5)*OR(Painel!$E$5="(Todos)",P5057=Painel!$E$5)),$J5057+ROW()/10000000,"")</f>
        <v/>
      </c>
    </row>
    <row r="5058" customFormat="false" ht="15" hidden="false" customHeight="false" outlineLevel="0" collapsed="false">
      <c r="A5058" s="29" t="s">
        <v>52</v>
      </c>
      <c r="B5058" s="29" t="s">
        <v>9342</v>
      </c>
      <c r="C5058" s="29" t="s">
        <v>1292</v>
      </c>
      <c r="D5058" s="29" t="s">
        <v>1293</v>
      </c>
      <c r="E5058" s="29" t="n">
        <v>1</v>
      </c>
      <c r="F5058" s="29" t="s">
        <v>268</v>
      </c>
      <c r="G5058" s="29" t="s">
        <v>9343</v>
      </c>
      <c r="H5058" s="30" t="n">
        <v>800</v>
      </c>
      <c r="I5058" s="31" t="n">
        <v>46280</v>
      </c>
      <c r="J5058" s="30" t="n">
        <v>800</v>
      </c>
      <c r="K5058" s="29" t="s">
        <v>120</v>
      </c>
      <c r="L5058" s="29" t="s">
        <v>144</v>
      </c>
      <c r="M5058" s="29"/>
      <c r="N5058" s="29" t="s">
        <v>122</v>
      </c>
      <c r="O5058" s="31" t="n">
        <v>46826</v>
      </c>
      <c r="P5058" s="29" t="s">
        <v>123</v>
      </c>
      <c r="Q5058" s="29" t="n">
        <f aca="false">IFERROR(VALUE(L5058),"")</f>
        <v>5</v>
      </c>
      <c r="R5058" s="29" t="n">
        <f aca="true">IF(O5058="","",O5058-TODAY())</f>
        <v>541</v>
      </c>
      <c r="S5058" s="29" t="str">
        <f aca="false">IF(C5058="&lt;&lt; vazio &gt;&gt;","VAZIA",IF(AND(O5058&lt;&gt;"",R5058&lt;0),"VENCIDO",IF(AND(O5058&lt;&gt;"",R5058&lt;=Parametros!$B$10),"PRÓX. VENCIMENTO",IF(F5058="Q","QUALIDADE",IF(F5058="S","BLOQUEADO",IF(F5058="R","RESTRITO/DEVOLUÇÃO",IF(OR(N5058="QUAR",N5058="QRES"),"QUARENTENA",IF(OR(B5058="DESCARTE",B5058="DEVOLUÇÃO"),"DESCARTE/DEVOLUÇÃO",IF(AND(D5058="",K5058&lt;&gt;""),"SEM LOTE",IF(AND(Q5058&lt;&gt;"",Q5058&gt;=Parametros!$B$11),"PARADO/SEM GIRO","OK"))))))))))</f>
        <v>QUALIDADE</v>
      </c>
      <c r="T5058" s="29" t="str">
        <f aca="false">IF(AND($S5058="PARADO/SEM GIRO",$K5058="KG",OR(Painel!$B$5="(Todos)",A5058=Painel!$B$5)*OR(Painel!$E$5="(Todos)",P5058=Painel!$E$5)),$J5058+ROW()/10000000,"")</f>
        <v/>
      </c>
      <c r="U5058" s="29" t="str">
        <f aca="false">IF(AND($S5058="VENCIDO",$K5058="KG",OR(Painel!$B$5="(Todos)",A5058=Painel!$B$5)*OR(Painel!$E$5="(Todos)",P5058=Painel!$E$5)),$J5058+ROW()/10000000,"")</f>
        <v/>
      </c>
    </row>
    <row r="5059" customFormat="false" ht="15" hidden="false" customHeight="false" outlineLevel="0" collapsed="false">
      <c r="A5059" s="29" t="s">
        <v>52</v>
      </c>
      <c r="B5059" s="29" t="s">
        <v>9344</v>
      </c>
      <c r="C5059" s="29" t="s">
        <v>917</v>
      </c>
      <c r="D5059" s="29" t="s">
        <v>427</v>
      </c>
      <c r="E5059" s="29" t="n">
        <v>1</v>
      </c>
      <c r="F5059" s="29"/>
      <c r="G5059" s="29" t="s">
        <v>9345</v>
      </c>
      <c r="H5059" s="30" t="n">
        <v>400</v>
      </c>
      <c r="I5059" s="31" t="n">
        <v>46274</v>
      </c>
      <c r="J5059" s="30" t="n">
        <v>400</v>
      </c>
      <c r="K5059" s="29" t="s">
        <v>120</v>
      </c>
      <c r="L5059" s="29" t="s">
        <v>138</v>
      </c>
      <c r="M5059" s="29"/>
      <c r="N5059" s="29" t="s">
        <v>122</v>
      </c>
      <c r="O5059" s="31" t="n">
        <v>46811</v>
      </c>
      <c r="P5059" s="29" t="s">
        <v>123</v>
      </c>
      <c r="Q5059" s="29" t="n">
        <f aca="false">IFERROR(VALUE(L5059),"")</f>
        <v>11</v>
      </c>
      <c r="R5059" s="29" t="n">
        <f aca="true">IF(O5059="","",O5059-TODAY())</f>
        <v>526</v>
      </c>
      <c r="S5059" s="29" t="str">
        <f aca="false">IF(C5059="&lt;&lt; vazio &gt;&gt;","VAZIA",IF(AND(O5059&lt;&gt;"",R5059&lt;0),"VENCIDO",IF(AND(O5059&lt;&gt;"",R5059&lt;=Parametros!$B$10),"PRÓX. VENCIMENTO",IF(F5059="Q","QUALIDADE",IF(F5059="S","BLOQUEADO",IF(F5059="R","RESTRITO/DEVOLUÇÃO",IF(OR(N5059="QUAR",N5059="QRES"),"QUARENTENA",IF(OR(B5059="DESCARTE",B5059="DEVOLUÇÃO"),"DESCARTE/DEVOLUÇÃO",IF(AND(D5059="",K5059&lt;&gt;""),"SEM LOTE",IF(AND(Q5059&lt;&gt;"",Q5059&gt;=Parametros!$B$11),"PARADO/SEM GIRO","OK"))))))))))</f>
        <v>OK</v>
      </c>
      <c r="T5059" s="29" t="str">
        <f aca="false">IF(AND($S5059="PARADO/SEM GIRO",$K5059="KG",OR(Painel!$B$5="(Todos)",A5059=Painel!$B$5)*OR(Painel!$E$5="(Todos)",P5059=Painel!$E$5)),$J5059+ROW()/10000000,"")</f>
        <v/>
      </c>
      <c r="U5059" s="29" t="str">
        <f aca="false">IF(AND($S5059="VENCIDO",$K5059="KG",OR(Painel!$B$5="(Todos)",A5059=Painel!$B$5)*OR(Painel!$E$5="(Todos)",P5059=Painel!$E$5)),$J5059+ROW()/10000000,"")</f>
        <v/>
      </c>
    </row>
    <row r="5060" customFormat="false" ht="15" hidden="false" customHeight="false" outlineLevel="0" collapsed="false">
      <c r="A5060" s="29" t="s">
        <v>52</v>
      </c>
      <c r="B5060" s="29" t="s">
        <v>9346</v>
      </c>
      <c r="C5060" s="29" t="s">
        <v>167</v>
      </c>
      <c r="D5060" s="29" t="s">
        <v>1022</v>
      </c>
      <c r="E5060" s="29" t="n">
        <v>1</v>
      </c>
      <c r="F5060" s="29" t="s">
        <v>268</v>
      </c>
      <c r="G5060" s="29" t="s">
        <v>9347</v>
      </c>
      <c r="H5060" s="30" t="n">
        <v>590.4</v>
      </c>
      <c r="I5060" s="31" t="n">
        <v>46284</v>
      </c>
      <c r="J5060" s="30" t="n">
        <v>590.4</v>
      </c>
      <c r="K5060" s="29" t="s">
        <v>120</v>
      </c>
      <c r="L5060" s="29" t="s">
        <v>388</v>
      </c>
      <c r="M5060" s="29"/>
      <c r="N5060" s="29" t="s">
        <v>122</v>
      </c>
      <c r="O5060" s="31" t="n">
        <v>46831</v>
      </c>
      <c r="P5060" s="29" t="s">
        <v>123</v>
      </c>
      <c r="Q5060" s="29" t="n">
        <f aca="false">IFERROR(VALUE(L5060),"")</f>
        <v>1</v>
      </c>
      <c r="R5060" s="29" t="n">
        <f aca="true">IF(O5060="","",O5060-TODAY())</f>
        <v>546</v>
      </c>
      <c r="S5060" s="29" t="str">
        <f aca="false">IF(C5060="&lt;&lt; vazio &gt;&gt;","VAZIA",IF(AND(O5060&lt;&gt;"",R5060&lt;0),"VENCIDO",IF(AND(O5060&lt;&gt;"",R5060&lt;=Parametros!$B$10),"PRÓX. VENCIMENTO",IF(F5060="Q","QUALIDADE",IF(F5060="S","BLOQUEADO",IF(F5060="R","RESTRITO/DEVOLUÇÃO",IF(OR(N5060="QUAR",N5060="QRES"),"QUARENTENA",IF(OR(B5060="DESCARTE",B5060="DEVOLUÇÃO"),"DESCARTE/DEVOLUÇÃO",IF(AND(D5060="",K5060&lt;&gt;""),"SEM LOTE",IF(AND(Q5060&lt;&gt;"",Q5060&gt;=Parametros!$B$11),"PARADO/SEM GIRO","OK"))))))))))</f>
        <v>QUALIDADE</v>
      </c>
      <c r="T5060" s="29" t="str">
        <f aca="false">IF(AND($S5060="PARADO/SEM GIRO",$K5060="KG",OR(Painel!$B$5="(Todos)",A5060=Painel!$B$5)*OR(Painel!$E$5="(Todos)",P5060=Painel!$E$5)),$J5060+ROW()/10000000,"")</f>
        <v/>
      </c>
      <c r="U5060" s="29" t="str">
        <f aca="false">IF(AND($S5060="VENCIDO",$K5060="KG",OR(Painel!$B$5="(Todos)",A5060=Painel!$B$5)*OR(Painel!$E$5="(Todos)",P5060=Painel!$E$5)),$J5060+ROW()/10000000,"")</f>
        <v/>
      </c>
    </row>
    <row r="5061" customFormat="false" ht="15" hidden="false" customHeight="false" outlineLevel="0" collapsed="false">
      <c r="A5061" s="29" t="s">
        <v>52</v>
      </c>
      <c r="B5061" s="29" t="s">
        <v>9348</v>
      </c>
      <c r="C5061" s="29" t="s">
        <v>115</v>
      </c>
      <c r="D5061" s="29"/>
      <c r="E5061" s="29" t="n">
        <v>0</v>
      </c>
      <c r="F5061" s="29"/>
      <c r="G5061" s="29"/>
      <c r="H5061" s="30" t="n">
        <v>0</v>
      </c>
      <c r="I5061" s="29"/>
      <c r="J5061" s="30" t="n">
        <v>0</v>
      </c>
      <c r="K5061" s="29"/>
      <c r="L5061" s="29" t="s">
        <v>116</v>
      </c>
      <c r="M5061" s="29"/>
      <c r="N5061" s="29"/>
      <c r="O5061" s="29"/>
      <c r="P5061" s="29"/>
      <c r="Q5061" s="29" t="n">
        <f aca="false">IFERROR(VALUE(L5061),"")</f>
        <v>0</v>
      </c>
      <c r="R5061" s="29" t="str">
        <f aca="true">IF(O5061="","",O5061-TODAY())</f>
        <v/>
      </c>
      <c r="S5061" s="29" t="str">
        <f aca="false">IF(C5061="&lt;&lt; vazio &gt;&gt;","VAZIA",IF(AND(O5061&lt;&gt;"",R5061&lt;0),"VENCIDO",IF(AND(O5061&lt;&gt;"",R5061&lt;=Parametros!$B$10),"PRÓX. VENCIMENTO",IF(F5061="Q","QUALIDADE",IF(F5061="S","BLOQUEADO",IF(F5061="R","RESTRITO/DEVOLUÇÃO",IF(OR(N5061="QUAR",N5061="QRES"),"QUARENTENA",IF(OR(B5061="DESCARTE",B5061="DEVOLUÇÃO"),"DESCARTE/DEVOLUÇÃO",IF(AND(D5061="",K5061&lt;&gt;""),"SEM LOTE",IF(AND(Q5061&lt;&gt;"",Q5061&gt;=Parametros!$B$11),"PARADO/SEM GIRO","OK"))))))))))</f>
        <v>VAZIA</v>
      </c>
      <c r="T5061" s="29" t="str">
        <f aca="false">IF(AND($S5061="PARADO/SEM GIRO",$K5061="KG",OR(Painel!$B$5="(Todos)",A5061=Painel!$B$5)*OR(Painel!$E$5="(Todos)",P5061=Painel!$E$5)),$J5061+ROW()/10000000,"")</f>
        <v/>
      </c>
      <c r="U5061" s="29" t="str">
        <f aca="false">IF(AND($S5061="VENCIDO",$K5061="KG",OR(Painel!$B$5="(Todos)",A5061=Painel!$B$5)*OR(Painel!$E$5="(Todos)",P5061=Painel!$E$5)),$J5061+ROW()/10000000,"")</f>
        <v/>
      </c>
    </row>
    <row r="5062" customFormat="false" ht="15" hidden="false" customHeight="false" outlineLevel="0" collapsed="false">
      <c r="A5062" s="29" t="s">
        <v>52</v>
      </c>
      <c r="B5062" s="29" t="s">
        <v>9349</v>
      </c>
      <c r="C5062" s="29" t="s">
        <v>369</v>
      </c>
      <c r="D5062" s="29" t="s">
        <v>370</v>
      </c>
      <c r="E5062" s="29" t="n">
        <v>1</v>
      </c>
      <c r="F5062" s="29"/>
      <c r="G5062" s="29" t="s">
        <v>9350</v>
      </c>
      <c r="H5062" s="30" t="n">
        <v>999.9</v>
      </c>
      <c r="I5062" s="31" t="n">
        <v>46260</v>
      </c>
      <c r="J5062" s="30" t="n">
        <v>999.9</v>
      </c>
      <c r="K5062" s="29" t="s">
        <v>120</v>
      </c>
      <c r="L5062" s="29" t="s">
        <v>2223</v>
      </c>
      <c r="M5062" s="29"/>
      <c r="N5062" s="29" t="s">
        <v>122</v>
      </c>
      <c r="O5062" s="31" t="n">
        <v>46800</v>
      </c>
      <c r="P5062" s="29" t="s">
        <v>123</v>
      </c>
      <c r="Q5062" s="29" t="n">
        <f aca="false">IFERROR(VALUE(L5062),"")</f>
        <v>25</v>
      </c>
      <c r="R5062" s="29" t="n">
        <f aca="true">IF(O5062="","",O5062-TODAY())</f>
        <v>515</v>
      </c>
      <c r="S5062" s="29" t="str">
        <f aca="false">IF(C5062="&lt;&lt; vazio &gt;&gt;","VAZIA",IF(AND(O5062&lt;&gt;"",R5062&lt;0),"VENCIDO",IF(AND(O5062&lt;&gt;"",R5062&lt;=Parametros!$B$10),"PRÓX. VENCIMENTO",IF(F5062="Q","QUALIDADE",IF(F5062="S","BLOQUEADO",IF(F5062="R","RESTRITO/DEVOLUÇÃO",IF(OR(N5062="QUAR",N5062="QRES"),"QUARENTENA",IF(OR(B5062="DESCARTE",B5062="DEVOLUÇÃO"),"DESCARTE/DEVOLUÇÃO",IF(AND(D5062="",K5062&lt;&gt;""),"SEM LOTE",IF(AND(Q5062&lt;&gt;"",Q5062&gt;=Parametros!$B$11),"PARADO/SEM GIRO","OK"))))))))))</f>
        <v>OK</v>
      </c>
      <c r="T5062" s="29" t="str">
        <f aca="false">IF(AND($S5062="PARADO/SEM GIRO",$K5062="KG",OR(Painel!$B$5="(Todos)",A5062=Painel!$B$5)*OR(Painel!$E$5="(Todos)",P5062=Painel!$E$5)),$J5062+ROW()/10000000,"")</f>
        <v/>
      </c>
      <c r="U5062" s="29" t="str">
        <f aca="false">IF(AND($S5062="VENCIDO",$K5062="KG",OR(Painel!$B$5="(Todos)",A5062=Painel!$B$5)*OR(Painel!$E$5="(Todos)",P5062=Painel!$E$5)),$J5062+ROW()/10000000,"")</f>
        <v/>
      </c>
    </row>
    <row r="5063" customFormat="false" ht="15" hidden="false" customHeight="false" outlineLevel="0" collapsed="false">
      <c r="A5063" s="29" t="s">
        <v>52</v>
      </c>
      <c r="B5063" s="29" t="s">
        <v>9351</v>
      </c>
      <c r="C5063" s="29" t="s">
        <v>161</v>
      </c>
      <c r="D5063" s="29" t="s">
        <v>1657</v>
      </c>
      <c r="E5063" s="29" t="n">
        <v>1</v>
      </c>
      <c r="F5063" s="29"/>
      <c r="G5063" s="29" t="s">
        <v>9352</v>
      </c>
      <c r="H5063" s="30" t="n">
        <v>999.9</v>
      </c>
      <c r="I5063" s="31" t="n">
        <v>46234</v>
      </c>
      <c r="J5063" s="30" t="n">
        <v>999.9</v>
      </c>
      <c r="K5063" s="29" t="s">
        <v>120</v>
      </c>
      <c r="L5063" s="29" t="s">
        <v>725</v>
      </c>
      <c r="M5063" s="29"/>
      <c r="N5063" s="29" t="s">
        <v>122</v>
      </c>
      <c r="O5063" s="31" t="n">
        <v>46764</v>
      </c>
      <c r="P5063" s="29" t="s">
        <v>123</v>
      </c>
      <c r="Q5063" s="29" t="n">
        <f aca="false">IFERROR(VALUE(L5063),"")</f>
        <v>51</v>
      </c>
      <c r="R5063" s="29" t="n">
        <f aca="true">IF(O5063="","",O5063-TODAY())</f>
        <v>479</v>
      </c>
      <c r="S5063" s="29" t="str">
        <f aca="false">IF(C5063="&lt;&lt; vazio &gt;&gt;","VAZIA",IF(AND(O5063&lt;&gt;"",R5063&lt;0),"VENCIDO",IF(AND(O5063&lt;&gt;"",R5063&lt;=Parametros!$B$10),"PRÓX. VENCIMENTO",IF(F5063="Q","QUALIDADE",IF(F5063="S","BLOQUEADO",IF(F5063="R","RESTRITO/DEVOLUÇÃO",IF(OR(N5063="QUAR",N5063="QRES"),"QUARENTENA",IF(OR(B5063="DESCARTE",B5063="DEVOLUÇÃO"),"DESCARTE/DEVOLUÇÃO",IF(AND(D5063="",K5063&lt;&gt;""),"SEM LOTE",IF(AND(Q5063&lt;&gt;"",Q5063&gt;=Parametros!$B$11),"PARADO/SEM GIRO","OK"))))))))))</f>
        <v>OK</v>
      </c>
      <c r="T5063" s="29" t="str">
        <f aca="false">IF(AND($S5063="PARADO/SEM GIRO",$K5063="KG",OR(Painel!$B$5="(Todos)",A5063=Painel!$B$5)*OR(Painel!$E$5="(Todos)",P5063=Painel!$E$5)),$J5063+ROW()/10000000,"")</f>
        <v/>
      </c>
      <c r="U5063" s="29" t="str">
        <f aca="false">IF(AND($S5063="VENCIDO",$K5063="KG",OR(Painel!$B$5="(Todos)",A5063=Painel!$B$5)*OR(Painel!$E$5="(Todos)",P5063=Painel!$E$5)),$J5063+ROW()/10000000,"")</f>
        <v/>
      </c>
    </row>
    <row r="5064" customFormat="false" ht="15" hidden="false" customHeight="false" outlineLevel="0" collapsed="false">
      <c r="A5064" s="29" t="s">
        <v>52</v>
      </c>
      <c r="B5064" s="29" t="s">
        <v>9353</v>
      </c>
      <c r="C5064" s="29" t="s">
        <v>1274</v>
      </c>
      <c r="D5064" s="29" t="s">
        <v>1275</v>
      </c>
      <c r="E5064" s="29" t="n">
        <v>1</v>
      </c>
      <c r="F5064" s="29"/>
      <c r="G5064" s="29" t="s">
        <v>9354</v>
      </c>
      <c r="H5064" s="30" t="n">
        <v>1000</v>
      </c>
      <c r="I5064" s="31" t="n">
        <v>46230</v>
      </c>
      <c r="J5064" s="30" t="n">
        <v>1000</v>
      </c>
      <c r="K5064" s="29" t="s">
        <v>120</v>
      </c>
      <c r="L5064" s="29" t="s">
        <v>1277</v>
      </c>
      <c r="M5064" s="29"/>
      <c r="N5064" s="29" t="s">
        <v>122</v>
      </c>
      <c r="O5064" s="31" t="n">
        <v>46588</v>
      </c>
      <c r="P5064" s="29" t="s">
        <v>123</v>
      </c>
      <c r="Q5064" s="29" t="n">
        <f aca="false">IFERROR(VALUE(L5064),"")</f>
        <v>55</v>
      </c>
      <c r="R5064" s="29" t="n">
        <f aca="true">IF(O5064="","",O5064-TODAY())</f>
        <v>303</v>
      </c>
      <c r="S5064" s="29" t="str">
        <f aca="false">IF(C5064="&lt;&lt; vazio &gt;&gt;","VAZIA",IF(AND(O5064&lt;&gt;"",R5064&lt;0),"VENCIDO",IF(AND(O5064&lt;&gt;"",R5064&lt;=Parametros!$B$10),"PRÓX. VENCIMENTO",IF(F5064="Q","QUALIDADE",IF(F5064="S","BLOQUEADO",IF(F5064="R","RESTRITO/DEVOLUÇÃO",IF(OR(N5064="QUAR",N5064="QRES"),"QUARENTENA",IF(OR(B5064="DESCARTE",B5064="DEVOLUÇÃO"),"DESCARTE/DEVOLUÇÃO",IF(AND(D5064="",K5064&lt;&gt;""),"SEM LOTE",IF(AND(Q5064&lt;&gt;"",Q5064&gt;=Parametros!$B$11),"PARADO/SEM GIRO","OK"))))))))))</f>
        <v>OK</v>
      </c>
      <c r="T5064" s="29" t="str">
        <f aca="false">IF(AND($S5064="PARADO/SEM GIRO",$K5064="KG",OR(Painel!$B$5="(Todos)",A5064=Painel!$B$5)*OR(Painel!$E$5="(Todos)",P5064=Painel!$E$5)),$J5064+ROW()/10000000,"")</f>
        <v/>
      </c>
      <c r="U5064" s="29" t="str">
        <f aca="false">IF(AND($S5064="VENCIDO",$K5064="KG",OR(Painel!$B$5="(Todos)",A5064=Painel!$B$5)*OR(Painel!$E$5="(Todos)",P5064=Painel!$E$5)),$J5064+ROW()/10000000,"")</f>
        <v/>
      </c>
    </row>
    <row r="5065" customFormat="false" ht="15" hidden="false" customHeight="false" outlineLevel="0" collapsed="false">
      <c r="A5065" s="29" t="s">
        <v>52</v>
      </c>
      <c r="B5065" s="29" t="s">
        <v>9355</v>
      </c>
      <c r="C5065" s="29" t="s">
        <v>1292</v>
      </c>
      <c r="D5065" s="29" t="s">
        <v>9356</v>
      </c>
      <c r="E5065" s="29" t="n">
        <v>1</v>
      </c>
      <c r="F5065" s="29"/>
      <c r="G5065" s="29" t="s">
        <v>9357</v>
      </c>
      <c r="H5065" s="30" t="n">
        <v>670</v>
      </c>
      <c r="I5065" s="31" t="n">
        <v>46276</v>
      </c>
      <c r="J5065" s="30" t="n">
        <v>670</v>
      </c>
      <c r="K5065" s="29" t="s">
        <v>120</v>
      </c>
      <c r="L5065" s="29" t="s">
        <v>133</v>
      </c>
      <c r="M5065" s="29"/>
      <c r="N5065" s="29" t="s">
        <v>122</v>
      </c>
      <c r="O5065" s="31" t="n">
        <v>46812</v>
      </c>
      <c r="P5065" s="29" t="s">
        <v>123</v>
      </c>
      <c r="Q5065" s="29" t="n">
        <f aca="false">IFERROR(VALUE(L5065),"")</f>
        <v>9</v>
      </c>
      <c r="R5065" s="29" t="n">
        <f aca="true">IF(O5065="","",O5065-TODAY())</f>
        <v>527</v>
      </c>
      <c r="S5065" s="29" t="str">
        <f aca="false">IF(C5065="&lt;&lt; vazio &gt;&gt;","VAZIA",IF(AND(O5065&lt;&gt;"",R5065&lt;0),"VENCIDO",IF(AND(O5065&lt;&gt;"",R5065&lt;=Parametros!$B$10),"PRÓX. VENCIMENTO",IF(F5065="Q","QUALIDADE",IF(F5065="S","BLOQUEADO",IF(F5065="R","RESTRITO/DEVOLUÇÃO",IF(OR(N5065="QUAR",N5065="QRES"),"QUARENTENA",IF(OR(B5065="DESCARTE",B5065="DEVOLUÇÃO"),"DESCARTE/DEVOLUÇÃO",IF(AND(D5065="",K5065&lt;&gt;""),"SEM LOTE",IF(AND(Q5065&lt;&gt;"",Q5065&gt;=Parametros!$B$11),"PARADO/SEM GIRO","OK"))))))))))</f>
        <v>OK</v>
      </c>
      <c r="T5065" s="29" t="str">
        <f aca="false">IF(AND($S5065="PARADO/SEM GIRO",$K5065="KG",OR(Painel!$B$5="(Todos)",A5065=Painel!$B$5)*OR(Painel!$E$5="(Todos)",P5065=Painel!$E$5)),$J5065+ROW()/10000000,"")</f>
        <v/>
      </c>
      <c r="U5065" s="29" t="str">
        <f aca="false">IF(AND($S5065="VENCIDO",$K5065="KG",OR(Painel!$B$5="(Todos)",A5065=Painel!$B$5)*OR(Painel!$E$5="(Todos)",P5065=Painel!$E$5)),$J5065+ROW()/10000000,"")</f>
        <v/>
      </c>
    </row>
    <row r="5066" customFormat="false" ht="15" hidden="false" customHeight="false" outlineLevel="0" collapsed="false">
      <c r="A5066" s="29" t="s">
        <v>52</v>
      </c>
      <c r="B5066" s="29" t="s">
        <v>9358</v>
      </c>
      <c r="C5066" s="29" t="s">
        <v>386</v>
      </c>
      <c r="D5066" s="29" t="s">
        <v>6822</v>
      </c>
      <c r="E5066" s="29" t="n">
        <v>1</v>
      </c>
      <c r="F5066" s="29"/>
      <c r="G5066" s="29" t="s">
        <v>9359</v>
      </c>
      <c r="H5066" s="30" t="n">
        <v>1080</v>
      </c>
      <c r="I5066" s="31" t="n">
        <v>46226</v>
      </c>
      <c r="J5066" s="30" t="n">
        <v>1080</v>
      </c>
      <c r="K5066" s="29" t="s">
        <v>120</v>
      </c>
      <c r="L5066" s="29" t="s">
        <v>5877</v>
      </c>
      <c r="M5066" s="29"/>
      <c r="N5066" s="29" t="s">
        <v>122</v>
      </c>
      <c r="O5066" s="31" t="n">
        <v>46772</v>
      </c>
      <c r="P5066" s="29" t="s">
        <v>123</v>
      </c>
      <c r="Q5066" s="29" t="n">
        <f aca="false">IFERROR(VALUE(L5066),"")</f>
        <v>59</v>
      </c>
      <c r="R5066" s="29" t="n">
        <f aca="true">IF(O5066="","",O5066-TODAY())</f>
        <v>487</v>
      </c>
      <c r="S5066" s="29" t="str">
        <f aca="false">IF(C5066="&lt;&lt; vazio &gt;&gt;","VAZIA",IF(AND(O5066&lt;&gt;"",R5066&lt;0),"VENCIDO",IF(AND(O5066&lt;&gt;"",R5066&lt;=Parametros!$B$10),"PRÓX. VENCIMENTO",IF(F5066="Q","QUALIDADE",IF(F5066="S","BLOQUEADO",IF(F5066="R","RESTRITO/DEVOLUÇÃO",IF(OR(N5066="QUAR",N5066="QRES"),"QUARENTENA",IF(OR(B5066="DESCARTE",B5066="DEVOLUÇÃO"),"DESCARTE/DEVOLUÇÃO",IF(AND(D5066="",K5066&lt;&gt;""),"SEM LOTE",IF(AND(Q5066&lt;&gt;"",Q5066&gt;=Parametros!$B$11),"PARADO/SEM GIRO","OK"))))))))))</f>
        <v>OK</v>
      </c>
      <c r="T5066" s="29" t="str">
        <f aca="false">IF(AND($S5066="PARADO/SEM GIRO",$K5066="KG",OR(Painel!$B$5="(Todos)",A5066=Painel!$B$5)*OR(Painel!$E$5="(Todos)",P5066=Painel!$E$5)),$J5066+ROW()/10000000,"")</f>
        <v/>
      </c>
      <c r="U5066" s="29" t="str">
        <f aca="false">IF(AND($S5066="VENCIDO",$K5066="KG",OR(Painel!$B$5="(Todos)",A5066=Painel!$B$5)*OR(Painel!$E$5="(Todos)",P5066=Painel!$E$5)),$J5066+ROW()/10000000,"")</f>
        <v/>
      </c>
    </row>
    <row r="5067" customFormat="false" ht="15" hidden="false" customHeight="false" outlineLevel="0" collapsed="false">
      <c r="A5067" s="29" t="s">
        <v>52</v>
      </c>
      <c r="B5067" s="29" t="s">
        <v>9360</v>
      </c>
      <c r="C5067" s="29" t="s">
        <v>115</v>
      </c>
      <c r="D5067" s="29"/>
      <c r="E5067" s="29" t="n">
        <v>0</v>
      </c>
      <c r="F5067" s="29"/>
      <c r="G5067" s="29"/>
      <c r="H5067" s="30" t="n">
        <v>0</v>
      </c>
      <c r="I5067" s="29"/>
      <c r="J5067" s="30" t="n">
        <v>0</v>
      </c>
      <c r="K5067" s="29"/>
      <c r="L5067" s="29" t="s">
        <v>116</v>
      </c>
      <c r="M5067" s="29"/>
      <c r="N5067" s="29"/>
      <c r="O5067" s="29"/>
      <c r="P5067" s="29"/>
      <c r="Q5067" s="29" t="n">
        <f aca="false">IFERROR(VALUE(L5067),"")</f>
        <v>0</v>
      </c>
      <c r="R5067" s="29" t="str">
        <f aca="true">IF(O5067="","",O5067-TODAY())</f>
        <v/>
      </c>
      <c r="S5067" s="29" t="str">
        <f aca="false">IF(C5067="&lt;&lt; vazio &gt;&gt;","VAZIA",IF(AND(O5067&lt;&gt;"",R5067&lt;0),"VENCIDO",IF(AND(O5067&lt;&gt;"",R5067&lt;=Parametros!$B$10),"PRÓX. VENCIMENTO",IF(F5067="Q","QUALIDADE",IF(F5067="S","BLOQUEADO",IF(F5067="R","RESTRITO/DEVOLUÇÃO",IF(OR(N5067="QUAR",N5067="QRES"),"QUARENTENA",IF(OR(B5067="DESCARTE",B5067="DEVOLUÇÃO"),"DESCARTE/DEVOLUÇÃO",IF(AND(D5067="",K5067&lt;&gt;""),"SEM LOTE",IF(AND(Q5067&lt;&gt;"",Q5067&gt;=Parametros!$B$11),"PARADO/SEM GIRO","OK"))))))))))</f>
        <v>VAZIA</v>
      </c>
      <c r="T5067" s="29" t="str">
        <f aca="false">IF(AND($S5067="PARADO/SEM GIRO",$K5067="KG",OR(Painel!$B$5="(Todos)",A5067=Painel!$B$5)*OR(Painel!$E$5="(Todos)",P5067=Painel!$E$5)),$J5067+ROW()/10000000,"")</f>
        <v/>
      </c>
      <c r="U5067" s="29" t="str">
        <f aca="false">IF(AND($S5067="VENCIDO",$K5067="KG",OR(Painel!$B$5="(Todos)",A5067=Painel!$B$5)*OR(Painel!$E$5="(Todos)",P5067=Painel!$E$5)),$J5067+ROW()/10000000,"")</f>
        <v/>
      </c>
    </row>
    <row r="5068" customFormat="false" ht="15" hidden="false" customHeight="false" outlineLevel="0" collapsed="false">
      <c r="A5068" s="29" t="s">
        <v>52</v>
      </c>
      <c r="B5068" s="29" t="s">
        <v>9361</v>
      </c>
      <c r="C5068" s="29" t="s">
        <v>186</v>
      </c>
      <c r="D5068" s="29" t="s">
        <v>1533</v>
      </c>
      <c r="E5068" s="29" t="n">
        <v>1</v>
      </c>
      <c r="F5068" s="29" t="s">
        <v>268</v>
      </c>
      <c r="G5068" s="29" t="s">
        <v>9362</v>
      </c>
      <c r="H5068" s="30" t="n">
        <v>545.4</v>
      </c>
      <c r="I5068" s="31" t="n">
        <v>46284</v>
      </c>
      <c r="J5068" s="30" t="n">
        <v>545.4</v>
      </c>
      <c r="K5068" s="29" t="s">
        <v>120</v>
      </c>
      <c r="L5068" s="29" t="s">
        <v>388</v>
      </c>
      <c r="M5068" s="29"/>
      <c r="N5068" s="29" t="s">
        <v>122</v>
      </c>
      <c r="O5068" s="31" t="n">
        <v>46830</v>
      </c>
      <c r="P5068" s="29" t="s">
        <v>123</v>
      </c>
      <c r="Q5068" s="29" t="n">
        <f aca="false">IFERROR(VALUE(L5068),"")</f>
        <v>1</v>
      </c>
      <c r="R5068" s="29" t="n">
        <f aca="true">IF(O5068="","",O5068-TODAY())</f>
        <v>545</v>
      </c>
      <c r="S5068" s="29" t="str">
        <f aca="false">IF(C5068="&lt;&lt; vazio &gt;&gt;","VAZIA",IF(AND(O5068&lt;&gt;"",R5068&lt;0),"VENCIDO",IF(AND(O5068&lt;&gt;"",R5068&lt;=Parametros!$B$10),"PRÓX. VENCIMENTO",IF(F5068="Q","QUALIDADE",IF(F5068="S","BLOQUEADO",IF(F5068="R","RESTRITO/DEVOLUÇÃO",IF(OR(N5068="QUAR",N5068="QRES"),"QUARENTENA",IF(OR(B5068="DESCARTE",B5068="DEVOLUÇÃO"),"DESCARTE/DEVOLUÇÃO",IF(AND(D5068="",K5068&lt;&gt;""),"SEM LOTE",IF(AND(Q5068&lt;&gt;"",Q5068&gt;=Parametros!$B$11),"PARADO/SEM GIRO","OK"))))))))))</f>
        <v>QUALIDADE</v>
      </c>
      <c r="T5068" s="29" t="str">
        <f aca="false">IF(AND($S5068="PARADO/SEM GIRO",$K5068="KG",OR(Painel!$B$5="(Todos)",A5068=Painel!$B$5)*OR(Painel!$E$5="(Todos)",P5068=Painel!$E$5)),$J5068+ROW()/10000000,"")</f>
        <v/>
      </c>
      <c r="U5068" s="29" t="str">
        <f aca="false">IF(AND($S5068="VENCIDO",$K5068="KG",OR(Painel!$B$5="(Todos)",A5068=Painel!$B$5)*OR(Painel!$E$5="(Todos)",P5068=Painel!$E$5)),$J5068+ROW()/10000000,"")</f>
        <v/>
      </c>
    </row>
    <row r="5069" customFormat="false" ht="15" hidden="false" customHeight="false" outlineLevel="0" collapsed="false">
      <c r="A5069" s="29" t="s">
        <v>52</v>
      </c>
      <c r="B5069" s="29" t="s">
        <v>9363</v>
      </c>
      <c r="C5069" s="29" t="s">
        <v>325</v>
      </c>
      <c r="D5069" s="29" t="s">
        <v>6819</v>
      </c>
      <c r="E5069" s="29" t="n">
        <v>1</v>
      </c>
      <c r="F5069" s="29" t="s">
        <v>268</v>
      </c>
      <c r="G5069" s="29" t="s">
        <v>9364</v>
      </c>
      <c r="H5069" s="30" t="n">
        <v>1102.5</v>
      </c>
      <c r="I5069" s="31" t="n">
        <v>46279</v>
      </c>
      <c r="J5069" s="30" t="n">
        <v>1102.5</v>
      </c>
      <c r="K5069" s="29" t="s">
        <v>120</v>
      </c>
      <c r="L5069" s="29" t="s">
        <v>350</v>
      </c>
      <c r="M5069" s="29"/>
      <c r="N5069" s="29" t="s">
        <v>122</v>
      </c>
      <c r="O5069" s="31" t="n">
        <v>46644</v>
      </c>
      <c r="P5069" s="29" t="s">
        <v>123</v>
      </c>
      <c r="Q5069" s="29" t="n">
        <f aca="false">IFERROR(VALUE(L5069),"")</f>
        <v>6</v>
      </c>
      <c r="R5069" s="29" t="n">
        <f aca="true">IF(O5069="","",O5069-TODAY())</f>
        <v>359</v>
      </c>
      <c r="S5069" s="29" t="str">
        <f aca="false">IF(C5069="&lt;&lt; vazio &gt;&gt;","VAZIA",IF(AND(O5069&lt;&gt;"",R5069&lt;0),"VENCIDO",IF(AND(O5069&lt;&gt;"",R5069&lt;=Parametros!$B$10),"PRÓX. VENCIMENTO",IF(F5069="Q","QUALIDADE",IF(F5069="S","BLOQUEADO",IF(F5069="R","RESTRITO/DEVOLUÇÃO",IF(OR(N5069="QUAR",N5069="QRES"),"QUARENTENA",IF(OR(B5069="DESCARTE",B5069="DEVOLUÇÃO"),"DESCARTE/DEVOLUÇÃO",IF(AND(D5069="",K5069&lt;&gt;""),"SEM LOTE",IF(AND(Q5069&lt;&gt;"",Q5069&gt;=Parametros!$B$11),"PARADO/SEM GIRO","OK"))))))))))</f>
        <v>QUALIDADE</v>
      </c>
      <c r="T5069" s="29" t="str">
        <f aca="false">IF(AND($S5069="PARADO/SEM GIRO",$K5069="KG",OR(Painel!$B$5="(Todos)",A5069=Painel!$B$5)*OR(Painel!$E$5="(Todos)",P5069=Painel!$E$5)),$J5069+ROW()/10000000,"")</f>
        <v/>
      </c>
      <c r="U5069" s="29" t="str">
        <f aca="false">IF(AND($S5069="VENCIDO",$K5069="KG",OR(Painel!$B$5="(Todos)",A5069=Painel!$B$5)*OR(Painel!$E$5="(Todos)",P5069=Painel!$E$5)),$J5069+ROW()/10000000,"")</f>
        <v/>
      </c>
    </row>
    <row r="5070" customFormat="false" ht="15" hidden="false" customHeight="false" outlineLevel="0" collapsed="false">
      <c r="A5070" s="29" t="s">
        <v>52</v>
      </c>
      <c r="B5070" s="29" t="s">
        <v>9365</v>
      </c>
      <c r="C5070" s="29" t="s">
        <v>161</v>
      </c>
      <c r="D5070" s="29" t="s">
        <v>8317</v>
      </c>
      <c r="E5070" s="29" t="n">
        <v>1</v>
      </c>
      <c r="F5070" s="29"/>
      <c r="G5070" s="29" t="s">
        <v>9366</v>
      </c>
      <c r="H5070" s="30" t="n">
        <v>999.9</v>
      </c>
      <c r="I5070" s="31" t="n">
        <v>46198</v>
      </c>
      <c r="J5070" s="30" t="n">
        <v>999.9</v>
      </c>
      <c r="K5070" s="29" t="s">
        <v>120</v>
      </c>
      <c r="L5070" s="29" t="s">
        <v>2566</v>
      </c>
      <c r="M5070" s="29"/>
      <c r="N5070" s="29" t="s">
        <v>122</v>
      </c>
      <c r="O5070" s="31" t="n">
        <v>46742</v>
      </c>
      <c r="P5070" s="29" t="s">
        <v>123</v>
      </c>
      <c r="Q5070" s="29" t="n">
        <f aca="false">IFERROR(VALUE(L5070),"")</f>
        <v>87</v>
      </c>
      <c r="R5070" s="29" t="n">
        <f aca="true">IF(O5070="","",O5070-TODAY())</f>
        <v>457</v>
      </c>
      <c r="S5070" s="29" t="str">
        <f aca="false">IF(C5070="&lt;&lt; vazio &gt;&gt;","VAZIA",IF(AND(O5070&lt;&gt;"",R5070&lt;0),"VENCIDO",IF(AND(O5070&lt;&gt;"",R5070&lt;=Parametros!$B$10),"PRÓX. VENCIMENTO",IF(F5070="Q","QUALIDADE",IF(F5070="S","BLOQUEADO",IF(F5070="R","RESTRITO/DEVOLUÇÃO",IF(OR(N5070="QUAR",N5070="QRES"),"QUARENTENA",IF(OR(B5070="DESCARTE",B5070="DEVOLUÇÃO"),"DESCARTE/DEVOLUÇÃO",IF(AND(D5070="",K5070&lt;&gt;""),"SEM LOTE",IF(AND(Q5070&lt;&gt;"",Q5070&gt;=Parametros!$B$11),"PARADO/SEM GIRO","OK"))))))))))</f>
        <v>OK</v>
      </c>
      <c r="T5070" s="29" t="str">
        <f aca="false">IF(AND($S5070="PARADO/SEM GIRO",$K5070="KG",OR(Painel!$B$5="(Todos)",A5070=Painel!$B$5)*OR(Painel!$E$5="(Todos)",P5070=Painel!$E$5)),$J5070+ROW()/10000000,"")</f>
        <v/>
      </c>
      <c r="U5070" s="29" t="str">
        <f aca="false">IF(AND($S5070="VENCIDO",$K5070="KG",OR(Painel!$B$5="(Todos)",A5070=Painel!$B$5)*OR(Painel!$E$5="(Todos)",P5070=Painel!$E$5)),$J5070+ROW()/10000000,"")</f>
        <v/>
      </c>
    </row>
    <row r="5071" customFormat="false" ht="15" hidden="false" customHeight="false" outlineLevel="0" collapsed="false">
      <c r="A5071" s="29" t="s">
        <v>52</v>
      </c>
      <c r="B5071" s="29" t="s">
        <v>9367</v>
      </c>
      <c r="C5071" s="29" t="s">
        <v>145</v>
      </c>
      <c r="D5071" s="29" t="s">
        <v>4867</v>
      </c>
      <c r="E5071" s="29" t="n">
        <v>1</v>
      </c>
      <c r="F5071" s="29"/>
      <c r="G5071" s="29" t="s">
        <v>9368</v>
      </c>
      <c r="H5071" s="30" t="n">
        <v>120.6</v>
      </c>
      <c r="I5071" s="31" t="n">
        <v>46284</v>
      </c>
      <c r="J5071" s="30" t="n">
        <v>120.6</v>
      </c>
      <c r="K5071" s="29" t="s">
        <v>120</v>
      </c>
      <c r="L5071" s="29" t="s">
        <v>1636</v>
      </c>
      <c r="M5071" s="29"/>
      <c r="N5071" s="29" t="s">
        <v>122</v>
      </c>
      <c r="O5071" s="31" t="n">
        <v>46487</v>
      </c>
      <c r="P5071" s="29" t="s">
        <v>123</v>
      </c>
      <c r="Q5071" s="29" t="n">
        <f aca="false">IFERROR(VALUE(L5071),"")</f>
        <v>52</v>
      </c>
      <c r="R5071" s="29" t="n">
        <f aca="true">IF(O5071="","",O5071-TODAY())</f>
        <v>202</v>
      </c>
      <c r="S5071" s="29" t="str">
        <f aca="false">IF(C5071="&lt;&lt; vazio &gt;&gt;","VAZIA",IF(AND(O5071&lt;&gt;"",R5071&lt;0),"VENCIDO",IF(AND(O5071&lt;&gt;"",R5071&lt;=Parametros!$B$10),"PRÓX. VENCIMENTO",IF(F5071="Q","QUALIDADE",IF(F5071="S","BLOQUEADO",IF(F5071="R","RESTRITO/DEVOLUÇÃO",IF(OR(N5071="QUAR",N5071="QRES"),"QUARENTENA",IF(OR(B5071="DESCARTE",B5071="DEVOLUÇÃO"),"DESCARTE/DEVOLUÇÃO",IF(AND(D5071="",K5071&lt;&gt;""),"SEM LOTE",IF(AND(Q5071&lt;&gt;"",Q5071&gt;=Parametros!$B$11),"PARADO/SEM GIRO","OK"))))))))))</f>
        <v>OK</v>
      </c>
      <c r="T5071" s="29" t="str">
        <f aca="false">IF(AND($S5071="PARADO/SEM GIRO",$K5071="KG",OR(Painel!$B$5="(Todos)",A5071=Painel!$B$5)*OR(Painel!$E$5="(Todos)",P5071=Painel!$E$5)),$J5071+ROW()/10000000,"")</f>
        <v/>
      </c>
      <c r="U5071" s="29" t="str">
        <f aca="false">IF(AND($S5071="VENCIDO",$K5071="KG",OR(Painel!$B$5="(Todos)",A5071=Painel!$B$5)*OR(Painel!$E$5="(Todos)",P5071=Painel!$E$5)),$J5071+ROW()/10000000,"")</f>
        <v/>
      </c>
    </row>
    <row r="5072" customFormat="false" ht="15" hidden="false" customHeight="false" outlineLevel="0" collapsed="false">
      <c r="A5072" s="29" t="s">
        <v>52</v>
      </c>
      <c r="B5072" s="29" t="s">
        <v>9369</v>
      </c>
      <c r="C5072" s="29" t="s">
        <v>4484</v>
      </c>
      <c r="D5072" s="29" t="s">
        <v>8080</v>
      </c>
      <c r="E5072" s="29" t="n">
        <v>1</v>
      </c>
      <c r="F5072" s="29"/>
      <c r="G5072" s="29" t="s">
        <v>9370</v>
      </c>
      <c r="H5072" s="30" t="n">
        <v>480</v>
      </c>
      <c r="I5072" s="31" t="n">
        <v>46083</v>
      </c>
      <c r="J5072" s="30" t="n">
        <v>480</v>
      </c>
      <c r="K5072" s="29" t="s">
        <v>120</v>
      </c>
      <c r="L5072" s="29" t="s">
        <v>2383</v>
      </c>
      <c r="M5072" s="29"/>
      <c r="N5072" s="29" t="s">
        <v>122</v>
      </c>
      <c r="O5072" s="31" t="n">
        <v>46577</v>
      </c>
      <c r="P5072" s="29" t="s">
        <v>123</v>
      </c>
      <c r="Q5072" s="29" t="n">
        <f aca="false">IFERROR(VALUE(L5072),"")</f>
        <v>202</v>
      </c>
      <c r="R5072" s="29" t="n">
        <f aca="true">IF(O5072="","",O5072-TODAY())</f>
        <v>292</v>
      </c>
      <c r="S5072" s="29" t="str">
        <f aca="false">IF(C5072="&lt;&lt; vazio &gt;&gt;","VAZIA",IF(AND(O5072&lt;&gt;"",R5072&lt;0),"VENCIDO",IF(AND(O5072&lt;&gt;"",R5072&lt;=Parametros!$B$10),"PRÓX. VENCIMENTO",IF(F5072="Q","QUALIDADE",IF(F5072="S","BLOQUEADO",IF(F5072="R","RESTRITO/DEVOLUÇÃO",IF(OR(N5072="QUAR",N5072="QRES"),"QUARENTENA",IF(OR(B5072="DESCARTE",B5072="DEVOLUÇÃO"),"DESCARTE/DEVOLUÇÃO",IF(AND(D5072="",K5072&lt;&gt;""),"SEM LOTE",IF(AND(Q5072&lt;&gt;"",Q5072&gt;=Parametros!$B$11),"PARADO/SEM GIRO","OK"))))))))))</f>
        <v>PARADO/SEM GIRO</v>
      </c>
      <c r="T5072" s="29" t="n">
        <f aca="false">IF(AND($S5072="PARADO/SEM GIRO",$K5072="KG",OR(Painel!$B$5="(Todos)",A5072=Painel!$B$5)*OR(Painel!$E$5="(Todos)",P5072=Painel!$E$5)),$J5072+ROW()/10000000,"")</f>
        <v>480.0005072</v>
      </c>
      <c r="U5072" s="29" t="str">
        <f aca="false">IF(AND($S5072="VENCIDO",$K5072="KG",OR(Painel!$B$5="(Todos)",A5072=Painel!$B$5)*OR(Painel!$E$5="(Todos)",P5072=Painel!$E$5)),$J5072+ROW()/10000000,"")</f>
        <v/>
      </c>
    </row>
    <row r="5073" customFormat="false" ht="15" hidden="false" customHeight="false" outlineLevel="0" collapsed="false">
      <c r="A5073" s="29" t="s">
        <v>52</v>
      </c>
      <c r="B5073" s="29" t="s">
        <v>9371</v>
      </c>
      <c r="C5073" s="29" t="s">
        <v>157</v>
      </c>
      <c r="D5073" s="29" t="s">
        <v>3535</v>
      </c>
      <c r="E5073" s="29" t="n">
        <v>1</v>
      </c>
      <c r="F5073" s="29"/>
      <c r="G5073" s="29" t="s">
        <v>9372</v>
      </c>
      <c r="H5073" s="30" t="n">
        <v>357</v>
      </c>
      <c r="I5073" s="31" t="n">
        <v>46197</v>
      </c>
      <c r="J5073" s="30" t="n">
        <v>357</v>
      </c>
      <c r="K5073" s="29" t="s">
        <v>120</v>
      </c>
      <c r="L5073" s="29" t="s">
        <v>2609</v>
      </c>
      <c r="M5073" s="29"/>
      <c r="N5073" s="29" t="s">
        <v>122</v>
      </c>
      <c r="O5073" s="31" t="n">
        <v>46740</v>
      </c>
      <c r="P5073" s="29" t="s">
        <v>123</v>
      </c>
      <c r="Q5073" s="29" t="n">
        <f aca="false">IFERROR(VALUE(L5073),"")</f>
        <v>88</v>
      </c>
      <c r="R5073" s="29" t="n">
        <f aca="true">IF(O5073="","",O5073-TODAY())</f>
        <v>455</v>
      </c>
      <c r="S5073" s="29" t="str">
        <f aca="false">IF(C5073="&lt;&lt; vazio &gt;&gt;","VAZIA",IF(AND(O5073&lt;&gt;"",R5073&lt;0),"VENCIDO",IF(AND(O5073&lt;&gt;"",R5073&lt;=Parametros!$B$10),"PRÓX. VENCIMENTO",IF(F5073="Q","QUALIDADE",IF(F5073="S","BLOQUEADO",IF(F5073="R","RESTRITO/DEVOLUÇÃO",IF(OR(N5073="QUAR",N5073="QRES"),"QUARENTENA",IF(OR(B5073="DESCARTE",B5073="DEVOLUÇÃO"),"DESCARTE/DEVOLUÇÃO",IF(AND(D5073="",K5073&lt;&gt;""),"SEM LOTE",IF(AND(Q5073&lt;&gt;"",Q5073&gt;=Parametros!$B$11),"PARADO/SEM GIRO","OK"))))))))))</f>
        <v>OK</v>
      </c>
      <c r="T5073" s="29" t="str">
        <f aca="false">IF(AND($S5073="PARADO/SEM GIRO",$K5073="KG",OR(Painel!$B$5="(Todos)",A5073=Painel!$B$5)*OR(Painel!$E$5="(Todos)",P5073=Painel!$E$5)),$J5073+ROW()/10000000,"")</f>
        <v/>
      </c>
      <c r="U5073" s="29" t="str">
        <f aca="false">IF(AND($S5073="VENCIDO",$K5073="KG",OR(Painel!$B$5="(Todos)",A5073=Painel!$B$5)*OR(Painel!$E$5="(Todos)",P5073=Painel!$E$5)),$J5073+ROW()/10000000,"")</f>
        <v/>
      </c>
    </row>
    <row r="5074" customFormat="false" ht="15" hidden="false" customHeight="false" outlineLevel="0" collapsed="false">
      <c r="A5074" s="29" t="s">
        <v>52</v>
      </c>
      <c r="B5074" s="29" t="s">
        <v>9373</v>
      </c>
      <c r="C5074" s="29" t="s">
        <v>909</v>
      </c>
      <c r="D5074" s="29" t="s">
        <v>8506</v>
      </c>
      <c r="E5074" s="29" t="n">
        <v>1</v>
      </c>
      <c r="F5074" s="29"/>
      <c r="G5074" s="29" t="s">
        <v>9374</v>
      </c>
      <c r="H5074" s="30" t="n">
        <v>1000</v>
      </c>
      <c r="I5074" s="31" t="n">
        <v>46279</v>
      </c>
      <c r="J5074" s="30" t="n">
        <v>1000</v>
      </c>
      <c r="K5074" s="29" t="s">
        <v>120</v>
      </c>
      <c r="L5074" s="29" t="s">
        <v>350</v>
      </c>
      <c r="M5074" s="29"/>
      <c r="N5074" s="29" t="s">
        <v>122</v>
      </c>
      <c r="O5074" s="31" t="n">
        <v>46820</v>
      </c>
      <c r="P5074" s="29" t="s">
        <v>123</v>
      </c>
      <c r="Q5074" s="29" t="n">
        <f aca="false">IFERROR(VALUE(L5074),"")</f>
        <v>6</v>
      </c>
      <c r="R5074" s="29" t="n">
        <f aca="true">IF(O5074="","",O5074-TODAY())</f>
        <v>535</v>
      </c>
      <c r="S5074" s="29" t="str">
        <f aca="false">IF(C5074="&lt;&lt; vazio &gt;&gt;","VAZIA",IF(AND(O5074&lt;&gt;"",R5074&lt;0),"VENCIDO",IF(AND(O5074&lt;&gt;"",R5074&lt;=Parametros!$B$10),"PRÓX. VENCIMENTO",IF(F5074="Q","QUALIDADE",IF(F5074="S","BLOQUEADO",IF(F5074="R","RESTRITO/DEVOLUÇÃO",IF(OR(N5074="QUAR",N5074="QRES"),"QUARENTENA",IF(OR(B5074="DESCARTE",B5074="DEVOLUÇÃO"),"DESCARTE/DEVOLUÇÃO",IF(AND(D5074="",K5074&lt;&gt;""),"SEM LOTE",IF(AND(Q5074&lt;&gt;"",Q5074&gt;=Parametros!$B$11),"PARADO/SEM GIRO","OK"))))))))))</f>
        <v>OK</v>
      </c>
      <c r="T5074" s="29" t="str">
        <f aca="false">IF(AND($S5074="PARADO/SEM GIRO",$K5074="KG",OR(Painel!$B$5="(Todos)",A5074=Painel!$B$5)*OR(Painel!$E$5="(Todos)",P5074=Painel!$E$5)),$J5074+ROW()/10000000,"")</f>
        <v/>
      </c>
      <c r="U5074" s="29" t="str">
        <f aca="false">IF(AND($S5074="VENCIDO",$K5074="KG",OR(Painel!$B$5="(Todos)",A5074=Painel!$B$5)*OR(Painel!$E$5="(Todos)",P5074=Painel!$E$5)),$J5074+ROW()/10000000,"")</f>
        <v/>
      </c>
    </row>
    <row r="5075" customFormat="false" ht="15" hidden="false" customHeight="false" outlineLevel="0" collapsed="false">
      <c r="A5075" s="29" t="s">
        <v>52</v>
      </c>
      <c r="B5075" s="29" t="s">
        <v>9375</v>
      </c>
      <c r="C5075" s="29" t="s">
        <v>2561</v>
      </c>
      <c r="D5075" s="29" t="s">
        <v>9376</v>
      </c>
      <c r="E5075" s="29" t="n">
        <v>1</v>
      </c>
      <c r="F5075" s="29"/>
      <c r="G5075" s="29" t="s">
        <v>9377</v>
      </c>
      <c r="H5075" s="30" t="n">
        <v>590.4</v>
      </c>
      <c r="I5075" s="31" t="n">
        <v>46258</v>
      </c>
      <c r="J5075" s="30" t="n">
        <v>590.4</v>
      </c>
      <c r="K5075" s="29" t="s">
        <v>120</v>
      </c>
      <c r="L5075" s="29" t="s">
        <v>294</v>
      </c>
      <c r="M5075" s="29"/>
      <c r="N5075" s="29" t="s">
        <v>122</v>
      </c>
      <c r="O5075" s="31" t="n">
        <v>46946</v>
      </c>
      <c r="P5075" s="29" t="s">
        <v>123</v>
      </c>
      <c r="Q5075" s="29" t="n">
        <f aca="false">IFERROR(VALUE(L5075),"")</f>
        <v>27</v>
      </c>
      <c r="R5075" s="29" t="n">
        <f aca="true">IF(O5075="","",O5075-TODAY())</f>
        <v>661</v>
      </c>
      <c r="S5075" s="29" t="str">
        <f aca="false">IF(C5075="&lt;&lt; vazio &gt;&gt;","VAZIA",IF(AND(O5075&lt;&gt;"",R5075&lt;0),"VENCIDO",IF(AND(O5075&lt;&gt;"",R5075&lt;=Parametros!$B$10),"PRÓX. VENCIMENTO",IF(F5075="Q","QUALIDADE",IF(F5075="S","BLOQUEADO",IF(F5075="R","RESTRITO/DEVOLUÇÃO",IF(OR(N5075="QUAR",N5075="QRES"),"QUARENTENA",IF(OR(B5075="DESCARTE",B5075="DEVOLUÇÃO"),"DESCARTE/DEVOLUÇÃO",IF(AND(D5075="",K5075&lt;&gt;""),"SEM LOTE",IF(AND(Q5075&lt;&gt;"",Q5075&gt;=Parametros!$B$11),"PARADO/SEM GIRO","OK"))))))))))</f>
        <v>OK</v>
      </c>
      <c r="T5075" s="29" t="str">
        <f aca="false">IF(AND($S5075="PARADO/SEM GIRO",$K5075="KG",OR(Painel!$B$5="(Todos)",A5075=Painel!$B$5)*OR(Painel!$E$5="(Todos)",P5075=Painel!$E$5)),$J5075+ROW()/10000000,"")</f>
        <v/>
      </c>
      <c r="U5075" s="29" t="str">
        <f aca="false">IF(AND($S5075="VENCIDO",$K5075="KG",OR(Painel!$B$5="(Todos)",A5075=Painel!$B$5)*OR(Painel!$E$5="(Todos)",P5075=Painel!$E$5)),$J5075+ROW()/10000000,"")</f>
        <v/>
      </c>
    </row>
    <row r="5076" customFormat="false" ht="15" hidden="false" customHeight="false" outlineLevel="0" collapsed="false">
      <c r="A5076" s="29" t="s">
        <v>52</v>
      </c>
      <c r="B5076" s="29" t="s">
        <v>9378</v>
      </c>
      <c r="C5076" s="29" t="s">
        <v>1742</v>
      </c>
      <c r="D5076" s="29" t="s">
        <v>8148</v>
      </c>
      <c r="E5076" s="29" t="n">
        <v>1</v>
      </c>
      <c r="F5076" s="29"/>
      <c r="G5076" s="29" t="s">
        <v>9379</v>
      </c>
      <c r="H5076" s="30" t="n">
        <v>520</v>
      </c>
      <c r="I5076" s="31" t="n">
        <v>46274</v>
      </c>
      <c r="J5076" s="30" t="n">
        <v>520</v>
      </c>
      <c r="K5076" s="29" t="s">
        <v>120</v>
      </c>
      <c r="L5076" s="29" t="s">
        <v>138</v>
      </c>
      <c r="M5076" s="29"/>
      <c r="N5076" s="29" t="s">
        <v>122</v>
      </c>
      <c r="O5076" s="31" t="n">
        <v>46514</v>
      </c>
      <c r="P5076" s="29" t="s">
        <v>123</v>
      </c>
      <c r="Q5076" s="29" t="n">
        <f aca="false">IFERROR(VALUE(L5076),"")</f>
        <v>11</v>
      </c>
      <c r="R5076" s="29" t="n">
        <f aca="true">IF(O5076="","",O5076-TODAY())</f>
        <v>229</v>
      </c>
      <c r="S5076" s="29" t="str">
        <f aca="false">IF(C5076="&lt;&lt; vazio &gt;&gt;","VAZIA",IF(AND(O5076&lt;&gt;"",R5076&lt;0),"VENCIDO",IF(AND(O5076&lt;&gt;"",R5076&lt;=Parametros!$B$10),"PRÓX. VENCIMENTO",IF(F5076="Q","QUALIDADE",IF(F5076="S","BLOQUEADO",IF(F5076="R","RESTRITO/DEVOLUÇÃO",IF(OR(N5076="QUAR",N5076="QRES"),"QUARENTENA",IF(OR(B5076="DESCARTE",B5076="DEVOLUÇÃO"),"DESCARTE/DEVOLUÇÃO",IF(AND(D5076="",K5076&lt;&gt;""),"SEM LOTE",IF(AND(Q5076&lt;&gt;"",Q5076&gt;=Parametros!$B$11),"PARADO/SEM GIRO","OK"))))))))))</f>
        <v>OK</v>
      </c>
      <c r="T5076" s="29" t="str">
        <f aca="false">IF(AND($S5076="PARADO/SEM GIRO",$K5076="KG",OR(Painel!$B$5="(Todos)",A5076=Painel!$B$5)*OR(Painel!$E$5="(Todos)",P5076=Painel!$E$5)),$J5076+ROW()/10000000,"")</f>
        <v/>
      </c>
      <c r="U5076" s="29" t="str">
        <f aca="false">IF(AND($S5076="VENCIDO",$K5076="KG",OR(Painel!$B$5="(Todos)",A5076=Painel!$B$5)*OR(Painel!$E$5="(Todos)",P5076=Painel!$E$5)),$J5076+ROW()/10000000,"")</f>
        <v/>
      </c>
    </row>
    <row r="5077" customFormat="false" ht="15" hidden="false" customHeight="false" outlineLevel="0" collapsed="false">
      <c r="A5077" s="29" t="s">
        <v>52</v>
      </c>
      <c r="B5077" s="29" t="s">
        <v>9380</v>
      </c>
      <c r="C5077" s="29" t="s">
        <v>489</v>
      </c>
      <c r="D5077" s="29" t="s">
        <v>490</v>
      </c>
      <c r="E5077" s="29" t="n">
        <v>1</v>
      </c>
      <c r="F5077" s="29"/>
      <c r="G5077" s="29" t="s">
        <v>9381</v>
      </c>
      <c r="H5077" s="30" t="n">
        <v>1102.5</v>
      </c>
      <c r="I5077" s="31" t="n">
        <v>46185</v>
      </c>
      <c r="J5077" s="30" t="n">
        <v>1102.5</v>
      </c>
      <c r="K5077" s="29" t="s">
        <v>120</v>
      </c>
      <c r="L5077" s="29" t="s">
        <v>1617</v>
      </c>
      <c r="M5077" s="29"/>
      <c r="N5077" s="29" t="s">
        <v>122</v>
      </c>
      <c r="O5077" s="31" t="n">
        <v>46727</v>
      </c>
      <c r="P5077" s="29" t="s">
        <v>123</v>
      </c>
      <c r="Q5077" s="29" t="n">
        <f aca="false">IFERROR(VALUE(L5077),"")</f>
        <v>100</v>
      </c>
      <c r="R5077" s="29" t="n">
        <f aca="true">IF(O5077="","",O5077-TODAY())</f>
        <v>442</v>
      </c>
      <c r="S5077" s="29" t="str">
        <f aca="false">IF(C5077="&lt;&lt; vazio &gt;&gt;","VAZIA",IF(AND(O5077&lt;&gt;"",R5077&lt;0),"VENCIDO",IF(AND(O5077&lt;&gt;"",R5077&lt;=Parametros!$B$10),"PRÓX. VENCIMENTO",IF(F5077="Q","QUALIDADE",IF(F5077="S","BLOQUEADO",IF(F5077="R","RESTRITO/DEVOLUÇÃO",IF(OR(N5077="QUAR",N5077="QRES"),"QUARENTENA",IF(OR(B5077="DESCARTE",B5077="DEVOLUÇÃO"),"DESCARTE/DEVOLUÇÃO",IF(AND(D5077="",K5077&lt;&gt;""),"SEM LOTE",IF(AND(Q5077&lt;&gt;"",Q5077&gt;=Parametros!$B$11),"PARADO/SEM GIRO","OK"))))))))))</f>
        <v>PARADO/SEM GIRO</v>
      </c>
      <c r="T5077" s="29" t="n">
        <f aca="false">IF(AND($S5077="PARADO/SEM GIRO",$K5077="KG",OR(Painel!$B$5="(Todos)",A5077=Painel!$B$5)*OR(Painel!$E$5="(Todos)",P5077=Painel!$E$5)),$J5077+ROW()/10000000,"")</f>
        <v>1102.5005077</v>
      </c>
      <c r="U5077" s="29" t="str">
        <f aca="false">IF(AND($S5077="VENCIDO",$K5077="KG",OR(Painel!$B$5="(Todos)",A5077=Painel!$B$5)*OR(Painel!$E$5="(Todos)",P5077=Painel!$E$5)),$J5077+ROW()/10000000,"")</f>
        <v/>
      </c>
    </row>
    <row r="5078" customFormat="false" ht="15" hidden="false" customHeight="false" outlineLevel="0" collapsed="false">
      <c r="A5078" s="29" t="s">
        <v>52</v>
      </c>
      <c r="B5078" s="29" t="s">
        <v>9382</v>
      </c>
      <c r="C5078" s="29" t="s">
        <v>2510</v>
      </c>
      <c r="D5078" s="29" t="s">
        <v>2511</v>
      </c>
      <c r="E5078" s="29" t="n">
        <v>1</v>
      </c>
      <c r="F5078" s="29"/>
      <c r="G5078" s="29" t="s">
        <v>9383</v>
      </c>
      <c r="H5078" s="30" t="n">
        <v>240</v>
      </c>
      <c r="I5078" s="31" t="n">
        <v>46267</v>
      </c>
      <c r="J5078" s="30" t="n">
        <v>240</v>
      </c>
      <c r="K5078" s="29" t="s">
        <v>120</v>
      </c>
      <c r="L5078" s="29" t="s">
        <v>2513</v>
      </c>
      <c r="M5078" s="29"/>
      <c r="N5078" s="29" t="s">
        <v>134</v>
      </c>
      <c r="O5078" s="31" t="n">
        <v>46357</v>
      </c>
      <c r="P5078" s="29" t="s">
        <v>123</v>
      </c>
      <c r="Q5078" s="29" t="n">
        <f aca="false">IFERROR(VALUE(L5078),"")</f>
        <v>18</v>
      </c>
      <c r="R5078" s="29" t="n">
        <f aca="true">IF(O5078="","",O5078-TODAY())</f>
        <v>72</v>
      </c>
      <c r="S5078" s="29" t="str">
        <f aca="false">IF(C5078="&lt;&lt; vazio &gt;&gt;","VAZIA",IF(AND(O5078&lt;&gt;"",R5078&lt;0),"VENCIDO",IF(AND(O5078&lt;&gt;"",R5078&lt;=Parametros!$B$10),"PRÓX. VENCIMENTO",IF(F5078="Q","QUALIDADE",IF(F5078="S","BLOQUEADO",IF(F5078="R","RESTRITO/DEVOLUÇÃO",IF(OR(N5078="QUAR",N5078="QRES"),"QUARENTENA",IF(OR(B5078="DESCARTE",B5078="DEVOLUÇÃO"),"DESCARTE/DEVOLUÇÃO",IF(AND(D5078="",K5078&lt;&gt;""),"SEM LOTE",IF(AND(Q5078&lt;&gt;"",Q5078&gt;=Parametros!$B$11),"PARADO/SEM GIRO","OK"))))))))))</f>
        <v>OK</v>
      </c>
      <c r="T5078" s="29" t="str">
        <f aca="false">IF(AND($S5078="PARADO/SEM GIRO",$K5078="KG",OR(Painel!$B$5="(Todos)",A5078=Painel!$B$5)*OR(Painel!$E$5="(Todos)",P5078=Painel!$E$5)),$J5078+ROW()/10000000,"")</f>
        <v/>
      </c>
      <c r="U5078" s="29" t="str">
        <f aca="false">IF(AND($S5078="VENCIDO",$K5078="KG",OR(Painel!$B$5="(Todos)",A5078=Painel!$B$5)*OR(Painel!$E$5="(Todos)",P5078=Painel!$E$5)),$J5078+ROW()/10000000,"")</f>
        <v/>
      </c>
    </row>
    <row r="5079" customFormat="false" ht="15" hidden="false" customHeight="false" outlineLevel="0" collapsed="false">
      <c r="A5079" s="29" t="s">
        <v>52</v>
      </c>
      <c r="B5079" s="29" t="s">
        <v>9384</v>
      </c>
      <c r="C5079" s="29" t="s">
        <v>876</v>
      </c>
      <c r="D5079" s="29" t="s">
        <v>7430</v>
      </c>
      <c r="E5079" s="29" t="n">
        <v>1</v>
      </c>
      <c r="F5079" s="29"/>
      <c r="G5079" s="29" t="s">
        <v>9385</v>
      </c>
      <c r="H5079" s="30" t="n">
        <v>720</v>
      </c>
      <c r="I5079" s="31" t="n">
        <v>46279</v>
      </c>
      <c r="J5079" s="30" t="n">
        <v>720</v>
      </c>
      <c r="K5079" s="29" t="s">
        <v>120</v>
      </c>
      <c r="L5079" s="29" t="s">
        <v>350</v>
      </c>
      <c r="M5079" s="29"/>
      <c r="N5079" s="29" t="s">
        <v>122</v>
      </c>
      <c r="O5079" s="31" t="n">
        <v>46820</v>
      </c>
      <c r="P5079" s="29" t="s">
        <v>123</v>
      </c>
      <c r="Q5079" s="29" t="n">
        <f aca="false">IFERROR(VALUE(L5079),"")</f>
        <v>6</v>
      </c>
      <c r="R5079" s="29" t="n">
        <f aca="true">IF(O5079="","",O5079-TODAY())</f>
        <v>535</v>
      </c>
      <c r="S5079" s="29" t="str">
        <f aca="false">IF(C5079="&lt;&lt; vazio &gt;&gt;","VAZIA",IF(AND(O5079&lt;&gt;"",R5079&lt;0),"VENCIDO",IF(AND(O5079&lt;&gt;"",R5079&lt;=Parametros!$B$10),"PRÓX. VENCIMENTO",IF(F5079="Q","QUALIDADE",IF(F5079="S","BLOQUEADO",IF(F5079="R","RESTRITO/DEVOLUÇÃO",IF(OR(N5079="QUAR",N5079="QRES"),"QUARENTENA",IF(OR(B5079="DESCARTE",B5079="DEVOLUÇÃO"),"DESCARTE/DEVOLUÇÃO",IF(AND(D5079="",K5079&lt;&gt;""),"SEM LOTE",IF(AND(Q5079&lt;&gt;"",Q5079&gt;=Parametros!$B$11),"PARADO/SEM GIRO","OK"))))))))))</f>
        <v>OK</v>
      </c>
      <c r="T5079" s="29" t="str">
        <f aca="false">IF(AND($S5079="PARADO/SEM GIRO",$K5079="KG",OR(Painel!$B$5="(Todos)",A5079=Painel!$B$5)*OR(Painel!$E$5="(Todos)",P5079=Painel!$E$5)),$J5079+ROW()/10000000,"")</f>
        <v/>
      </c>
      <c r="U5079" s="29" t="str">
        <f aca="false">IF(AND($S5079="VENCIDO",$K5079="KG",OR(Painel!$B$5="(Todos)",A5079=Painel!$B$5)*OR(Painel!$E$5="(Todos)",P5079=Painel!$E$5)),$J5079+ROW()/10000000,"")</f>
        <v/>
      </c>
    </row>
    <row r="5080" customFormat="false" ht="15" hidden="false" customHeight="false" outlineLevel="0" collapsed="false">
      <c r="A5080" s="29" t="s">
        <v>52</v>
      </c>
      <c r="B5080" s="29" t="s">
        <v>9386</v>
      </c>
      <c r="C5080" s="29" t="s">
        <v>4484</v>
      </c>
      <c r="D5080" s="29" t="s">
        <v>8828</v>
      </c>
      <c r="E5080" s="29" t="n">
        <v>1</v>
      </c>
      <c r="F5080" s="29"/>
      <c r="G5080" s="29" t="s">
        <v>9387</v>
      </c>
      <c r="H5080" s="30" t="n">
        <v>450</v>
      </c>
      <c r="I5080" s="31" t="n">
        <v>46044</v>
      </c>
      <c r="J5080" s="30" t="n">
        <v>450</v>
      </c>
      <c r="K5080" s="29" t="s">
        <v>120</v>
      </c>
      <c r="L5080" s="29" t="s">
        <v>9388</v>
      </c>
      <c r="M5080" s="29"/>
      <c r="N5080" s="29" t="s">
        <v>122</v>
      </c>
      <c r="O5080" s="31" t="n">
        <v>46548</v>
      </c>
      <c r="P5080" s="29" t="s">
        <v>123</v>
      </c>
      <c r="Q5080" s="29" t="n">
        <f aca="false">IFERROR(VALUE(L5080),"")</f>
        <v>241</v>
      </c>
      <c r="R5080" s="29" t="n">
        <f aca="true">IF(O5080="","",O5080-TODAY())</f>
        <v>263</v>
      </c>
      <c r="S5080" s="29" t="str">
        <f aca="false">IF(C5080="&lt;&lt; vazio &gt;&gt;","VAZIA",IF(AND(O5080&lt;&gt;"",R5080&lt;0),"VENCIDO",IF(AND(O5080&lt;&gt;"",R5080&lt;=Parametros!$B$10),"PRÓX. VENCIMENTO",IF(F5080="Q","QUALIDADE",IF(F5080="S","BLOQUEADO",IF(F5080="R","RESTRITO/DEVOLUÇÃO",IF(OR(N5080="QUAR",N5080="QRES"),"QUARENTENA",IF(OR(B5080="DESCARTE",B5080="DEVOLUÇÃO"),"DESCARTE/DEVOLUÇÃO",IF(AND(D5080="",K5080&lt;&gt;""),"SEM LOTE",IF(AND(Q5080&lt;&gt;"",Q5080&gt;=Parametros!$B$11),"PARADO/SEM GIRO","OK"))))))))))</f>
        <v>PARADO/SEM GIRO</v>
      </c>
      <c r="T5080" s="29" t="n">
        <f aca="false">IF(AND($S5080="PARADO/SEM GIRO",$K5080="KG",OR(Painel!$B$5="(Todos)",A5080=Painel!$B$5)*OR(Painel!$E$5="(Todos)",P5080=Painel!$E$5)),$J5080+ROW()/10000000,"")</f>
        <v>450.000508</v>
      </c>
      <c r="U5080" s="29" t="str">
        <f aca="false">IF(AND($S5080="VENCIDO",$K5080="KG",OR(Painel!$B$5="(Todos)",A5080=Painel!$B$5)*OR(Painel!$E$5="(Todos)",P5080=Painel!$E$5)),$J5080+ROW()/10000000,"")</f>
        <v/>
      </c>
    </row>
    <row r="5081" customFormat="false" ht="15" hidden="false" customHeight="false" outlineLevel="0" collapsed="false">
      <c r="A5081" s="29" t="s">
        <v>52</v>
      </c>
      <c r="B5081" s="29" t="s">
        <v>9389</v>
      </c>
      <c r="C5081" s="29" t="s">
        <v>876</v>
      </c>
      <c r="D5081" s="29" t="s">
        <v>877</v>
      </c>
      <c r="E5081" s="29" t="n">
        <v>1</v>
      </c>
      <c r="F5081" s="29"/>
      <c r="G5081" s="29" t="s">
        <v>9390</v>
      </c>
      <c r="H5081" s="30" t="n">
        <v>720</v>
      </c>
      <c r="I5081" s="31" t="n">
        <v>46279</v>
      </c>
      <c r="J5081" s="30" t="n">
        <v>720</v>
      </c>
      <c r="K5081" s="29" t="s">
        <v>120</v>
      </c>
      <c r="L5081" s="29" t="s">
        <v>350</v>
      </c>
      <c r="M5081" s="29"/>
      <c r="N5081" s="29" t="s">
        <v>122</v>
      </c>
      <c r="O5081" s="31" t="n">
        <v>46821</v>
      </c>
      <c r="P5081" s="29" t="s">
        <v>123</v>
      </c>
      <c r="Q5081" s="29" t="n">
        <f aca="false">IFERROR(VALUE(L5081),"")</f>
        <v>6</v>
      </c>
      <c r="R5081" s="29" t="n">
        <f aca="true">IF(O5081="","",O5081-TODAY())</f>
        <v>536</v>
      </c>
      <c r="S5081" s="29" t="str">
        <f aca="false">IF(C5081="&lt;&lt; vazio &gt;&gt;","VAZIA",IF(AND(O5081&lt;&gt;"",R5081&lt;0),"VENCIDO",IF(AND(O5081&lt;&gt;"",R5081&lt;=Parametros!$B$10),"PRÓX. VENCIMENTO",IF(F5081="Q","QUALIDADE",IF(F5081="S","BLOQUEADO",IF(F5081="R","RESTRITO/DEVOLUÇÃO",IF(OR(N5081="QUAR",N5081="QRES"),"QUARENTENA",IF(OR(B5081="DESCARTE",B5081="DEVOLUÇÃO"),"DESCARTE/DEVOLUÇÃO",IF(AND(D5081="",K5081&lt;&gt;""),"SEM LOTE",IF(AND(Q5081&lt;&gt;"",Q5081&gt;=Parametros!$B$11),"PARADO/SEM GIRO","OK"))))))))))</f>
        <v>OK</v>
      </c>
      <c r="T5081" s="29" t="str">
        <f aca="false">IF(AND($S5081="PARADO/SEM GIRO",$K5081="KG",OR(Painel!$B$5="(Todos)",A5081=Painel!$B$5)*OR(Painel!$E$5="(Todos)",P5081=Painel!$E$5)),$J5081+ROW()/10000000,"")</f>
        <v/>
      </c>
      <c r="U5081" s="29" t="str">
        <f aca="false">IF(AND($S5081="VENCIDO",$K5081="KG",OR(Painel!$B$5="(Todos)",A5081=Painel!$B$5)*OR(Painel!$E$5="(Todos)",P5081=Painel!$E$5)),$J5081+ROW()/10000000,"")</f>
        <v/>
      </c>
    </row>
    <row r="5082" customFormat="false" ht="15" hidden="false" customHeight="false" outlineLevel="0" collapsed="false">
      <c r="A5082" s="29" t="s">
        <v>52</v>
      </c>
      <c r="B5082" s="29" t="s">
        <v>9391</v>
      </c>
      <c r="C5082" s="29" t="s">
        <v>1381</v>
      </c>
      <c r="D5082" s="29" t="s">
        <v>1382</v>
      </c>
      <c r="E5082" s="29" t="n">
        <v>1</v>
      </c>
      <c r="F5082" s="29"/>
      <c r="G5082" s="29" t="s">
        <v>9392</v>
      </c>
      <c r="H5082" s="30" t="n">
        <v>800</v>
      </c>
      <c r="I5082" s="31" t="n">
        <v>46231</v>
      </c>
      <c r="J5082" s="30" t="n">
        <v>800</v>
      </c>
      <c r="K5082" s="29" t="s">
        <v>120</v>
      </c>
      <c r="L5082" s="29" t="s">
        <v>2246</v>
      </c>
      <c r="M5082" s="29"/>
      <c r="N5082" s="29" t="s">
        <v>122</v>
      </c>
      <c r="O5082" s="31" t="n">
        <v>46590</v>
      </c>
      <c r="P5082" s="29" t="s">
        <v>123</v>
      </c>
      <c r="Q5082" s="29" t="n">
        <f aca="false">IFERROR(VALUE(L5082),"")</f>
        <v>54</v>
      </c>
      <c r="R5082" s="29" t="n">
        <f aca="true">IF(O5082="","",O5082-TODAY())</f>
        <v>305</v>
      </c>
      <c r="S5082" s="29" t="str">
        <f aca="false">IF(C5082="&lt;&lt; vazio &gt;&gt;","VAZIA",IF(AND(O5082&lt;&gt;"",R5082&lt;0),"VENCIDO",IF(AND(O5082&lt;&gt;"",R5082&lt;=Parametros!$B$10),"PRÓX. VENCIMENTO",IF(F5082="Q","QUALIDADE",IF(F5082="S","BLOQUEADO",IF(F5082="R","RESTRITO/DEVOLUÇÃO",IF(OR(N5082="QUAR",N5082="QRES"),"QUARENTENA",IF(OR(B5082="DESCARTE",B5082="DEVOLUÇÃO"),"DESCARTE/DEVOLUÇÃO",IF(AND(D5082="",K5082&lt;&gt;""),"SEM LOTE",IF(AND(Q5082&lt;&gt;"",Q5082&gt;=Parametros!$B$11),"PARADO/SEM GIRO","OK"))))))))))</f>
        <v>OK</v>
      </c>
      <c r="T5082" s="29" t="str">
        <f aca="false">IF(AND($S5082="PARADO/SEM GIRO",$K5082="KG",OR(Painel!$B$5="(Todos)",A5082=Painel!$B$5)*OR(Painel!$E$5="(Todos)",P5082=Painel!$E$5)),$J5082+ROW()/10000000,"")</f>
        <v/>
      </c>
      <c r="U5082" s="29" t="str">
        <f aca="false">IF(AND($S5082="VENCIDO",$K5082="KG",OR(Painel!$B$5="(Todos)",A5082=Painel!$B$5)*OR(Painel!$E$5="(Todos)",P5082=Painel!$E$5)),$J5082+ROW()/10000000,"")</f>
        <v/>
      </c>
    </row>
    <row r="5083" customFormat="false" ht="15" hidden="false" customHeight="false" outlineLevel="0" collapsed="false">
      <c r="A5083" s="29" t="s">
        <v>52</v>
      </c>
      <c r="B5083" s="29" t="s">
        <v>9393</v>
      </c>
      <c r="C5083" s="29" t="s">
        <v>169</v>
      </c>
      <c r="D5083" s="29" t="s">
        <v>573</v>
      </c>
      <c r="E5083" s="29" t="n">
        <v>1</v>
      </c>
      <c r="F5083" s="29"/>
      <c r="G5083" s="29" t="s">
        <v>9394</v>
      </c>
      <c r="H5083" s="30" t="n">
        <v>999.9</v>
      </c>
      <c r="I5083" s="31" t="n">
        <v>46280</v>
      </c>
      <c r="J5083" s="30" t="n">
        <v>999.9</v>
      </c>
      <c r="K5083" s="29" t="s">
        <v>120</v>
      </c>
      <c r="L5083" s="29" t="s">
        <v>144</v>
      </c>
      <c r="M5083" s="29"/>
      <c r="N5083" s="29" t="s">
        <v>122</v>
      </c>
      <c r="O5083" s="31" t="n">
        <v>46638</v>
      </c>
      <c r="P5083" s="29" t="s">
        <v>123</v>
      </c>
      <c r="Q5083" s="29" t="n">
        <f aca="false">IFERROR(VALUE(L5083),"")</f>
        <v>5</v>
      </c>
      <c r="R5083" s="29" t="n">
        <f aca="true">IF(O5083="","",O5083-TODAY())</f>
        <v>353</v>
      </c>
      <c r="S5083" s="29" t="str">
        <f aca="false">IF(C5083="&lt;&lt; vazio &gt;&gt;","VAZIA",IF(AND(O5083&lt;&gt;"",R5083&lt;0),"VENCIDO",IF(AND(O5083&lt;&gt;"",R5083&lt;=Parametros!$B$10),"PRÓX. VENCIMENTO",IF(F5083="Q","QUALIDADE",IF(F5083="S","BLOQUEADO",IF(F5083="R","RESTRITO/DEVOLUÇÃO",IF(OR(N5083="QUAR",N5083="QRES"),"QUARENTENA",IF(OR(B5083="DESCARTE",B5083="DEVOLUÇÃO"),"DESCARTE/DEVOLUÇÃO",IF(AND(D5083="",K5083&lt;&gt;""),"SEM LOTE",IF(AND(Q5083&lt;&gt;"",Q5083&gt;=Parametros!$B$11),"PARADO/SEM GIRO","OK"))))))))))</f>
        <v>OK</v>
      </c>
      <c r="T5083" s="29" t="str">
        <f aca="false">IF(AND($S5083="PARADO/SEM GIRO",$K5083="KG",OR(Painel!$B$5="(Todos)",A5083=Painel!$B$5)*OR(Painel!$E$5="(Todos)",P5083=Painel!$E$5)),$J5083+ROW()/10000000,"")</f>
        <v/>
      </c>
      <c r="U5083" s="29" t="str">
        <f aca="false">IF(AND($S5083="VENCIDO",$K5083="KG",OR(Painel!$B$5="(Todos)",A5083=Painel!$B$5)*OR(Painel!$E$5="(Todos)",P5083=Painel!$E$5)),$J5083+ROW()/10000000,"")</f>
        <v/>
      </c>
    </row>
    <row r="5084" customFormat="false" ht="15" hidden="false" customHeight="false" outlineLevel="0" collapsed="false">
      <c r="A5084" s="29" t="s">
        <v>52</v>
      </c>
      <c r="B5084" s="29" t="s">
        <v>9395</v>
      </c>
      <c r="C5084" s="29" t="s">
        <v>115</v>
      </c>
      <c r="D5084" s="29"/>
      <c r="E5084" s="29" t="n">
        <v>0</v>
      </c>
      <c r="F5084" s="29"/>
      <c r="G5084" s="29"/>
      <c r="H5084" s="30" t="n">
        <v>0</v>
      </c>
      <c r="I5084" s="29"/>
      <c r="J5084" s="30" t="n">
        <v>0</v>
      </c>
      <c r="K5084" s="29"/>
      <c r="L5084" s="29" t="s">
        <v>116</v>
      </c>
      <c r="M5084" s="29"/>
      <c r="N5084" s="29"/>
      <c r="O5084" s="29"/>
      <c r="P5084" s="29"/>
      <c r="Q5084" s="29" t="n">
        <f aca="false">IFERROR(VALUE(L5084),"")</f>
        <v>0</v>
      </c>
      <c r="R5084" s="29" t="str">
        <f aca="true">IF(O5084="","",O5084-TODAY())</f>
        <v/>
      </c>
      <c r="S5084" s="29" t="str">
        <f aca="false">IF(C5084="&lt;&lt; vazio &gt;&gt;","VAZIA",IF(AND(O5084&lt;&gt;"",R5084&lt;0),"VENCIDO",IF(AND(O5084&lt;&gt;"",R5084&lt;=Parametros!$B$10),"PRÓX. VENCIMENTO",IF(F5084="Q","QUALIDADE",IF(F5084="S","BLOQUEADO",IF(F5084="R","RESTRITO/DEVOLUÇÃO",IF(OR(N5084="QUAR",N5084="QRES"),"QUARENTENA",IF(OR(B5084="DESCARTE",B5084="DEVOLUÇÃO"),"DESCARTE/DEVOLUÇÃO",IF(AND(D5084="",K5084&lt;&gt;""),"SEM LOTE",IF(AND(Q5084&lt;&gt;"",Q5084&gt;=Parametros!$B$11),"PARADO/SEM GIRO","OK"))))))))))</f>
        <v>VAZIA</v>
      </c>
      <c r="T5084" s="29" t="str">
        <f aca="false">IF(AND($S5084="PARADO/SEM GIRO",$K5084="KG",OR(Painel!$B$5="(Todos)",A5084=Painel!$B$5)*OR(Painel!$E$5="(Todos)",P5084=Painel!$E$5)),$J5084+ROW()/10000000,"")</f>
        <v/>
      </c>
      <c r="U5084" s="29" t="str">
        <f aca="false">IF(AND($S5084="VENCIDO",$K5084="KG",OR(Painel!$B$5="(Todos)",A5084=Painel!$B$5)*OR(Painel!$E$5="(Todos)",P5084=Painel!$E$5)),$J5084+ROW()/10000000,"")</f>
        <v/>
      </c>
    </row>
    <row r="5085" customFormat="false" ht="15" hidden="false" customHeight="false" outlineLevel="0" collapsed="false">
      <c r="A5085" s="29" t="s">
        <v>52</v>
      </c>
      <c r="B5085" s="29" t="s">
        <v>9396</v>
      </c>
      <c r="C5085" s="29" t="s">
        <v>167</v>
      </c>
      <c r="D5085" s="29" t="s">
        <v>765</v>
      </c>
      <c r="E5085" s="29" t="n">
        <v>1</v>
      </c>
      <c r="F5085" s="29" t="s">
        <v>268</v>
      </c>
      <c r="G5085" s="29" t="s">
        <v>9397</v>
      </c>
      <c r="H5085" s="30" t="n">
        <v>590.4</v>
      </c>
      <c r="I5085" s="31" t="n">
        <v>46283</v>
      </c>
      <c r="J5085" s="30" t="n">
        <v>590.4</v>
      </c>
      <c r="K5085" s="29" t="s">
        <v>120</v>
      </c>
      <c r="L5085" s="29" t="s">
        <v>176</v>
      </c>
      <c r="M5085" s="29"/>
      <c r="N5085" s="29" t="s">
        <v>122</v>
      </c>
      <c r="O5085" s="31" t="n">
        <v>46830</v>
      </c>
      <c r="P5085" s="29" t="s">
        <v>123</v>
      </c>
      <c r="Q5085" s="29" t="n">
        <f aca="false">IFERROR(VALUE(L5085),"")</f>
        <v>2</v>
      </c>
      <c r="R5085" s="29" t="n">
        <f aca="true">IF(O5085="","",O5085-TODAY())</f>
        <v>545</v>
      </c>
      <c r="S5085" s="29" t="str">
        <f aca="false">IF(C5085="&lt;&lt; vazio &gt;&gt;","VAZIA",IF(AND(O5085&lt;&gt;"",R5085&lt;0),"VENCIDO",IF(AND(O5085&lt;&gt;"",R5085&lt;=Parametros!$B$10),"PRÓX. VENCIMENTO",IF(F5085="Q","QUALIDADE",IF(F5085="S","BLOQUEADO",IF(F5085="R","RESTRITO/DEVOLUÇÃO",IF(OR(N5085="QUAR",N5085="QRES"),"QUARENTENA",IF(OR(B5085="DESCARTE",B5085="DEVOLUÇÃO"),"DESCARTE/DEVOLUÇÃO",IF(AND(D5085="",K5085&lt;&gt;""),"SEM LOTE",IF(AND(Q5085&lt;&gt;"",Q5085&gt;=Parametros!$B$11),"PARADO/SEM GIRO","OK"))))))))))</f>
        <v>QUALIDADE</v>
      </c>
      <c r="T5085" s="29" t="str">
        <f aca="false">IF(AND($S5085="PARADO/SEM GIRO",$K5085="KG",OR(Painel!$B$5="(Todos)",A5085=Painel!$B$5)*OR(Painel!$E$5="(Todos)",P5085=Painel!$E$5)),$J5085+ROW()/10000000,"")</f>
        <v/>
      </c>
      <c r="U5085" s="29" t="str">
        <f aca="false">IF(AND($S5085="VENCIDO",$K5085="KG",OR(Painel!$B$5="(Todos)",A5085=Painel!$B$5)*OR(Painel!$E$5="(Todos)",P5085=Painel!$E$5)),$J5085+ROW()/10000000,"")</f>
        <v/>
      </c>
    </row>
    <row r="5086" customFormat="false" ht="15" hidden="false" customHeight="false" outlineLevel="0" collapsed="false">
      <c r="A5086" s="29" t="s">
        <v>52</v>
      </c>
      <c r="B5086" s="29" t="s">
        <v>9398</v>
      </c>
      <c r="C5086" s="29" t="s">
        <v>1742</v>
      </c>
      <c r="D5086" s="29" t="s">
        <v>8148</v>
      </c>
      <c r="E5086" s="29" t="n">
        <v>1</v>
      </c>
      <c r="F5086" s="29"/>
      <c r="G5086" s="29" t="s">
        <v>9399</v>
      </c>
      <c r="H5086" s="30" t="n">
        <v>1000</v>
      </c>
      <c r="I5086" s="31" t="n">
        <v>46274</v>
      </c>
      <c r="J5086" s="30" t="n">
        <v>1000</v>
      </c>
      <c r="K5086" s="29" t="s">
        <v>120</v>
      </c>
      <c r="L5086" s="29" t="s">
        <v>138</v>
      </c>
      <c r="M5086" s="29"/>
      <c r="N5086" s="29" t="s">
        <v>122</v>
      </c>
      <c r="O5086" s="31" t="n">
        <v>46514</v>
      </c>
      <c r="P5086" s="29" t="s">
        <v>123</v>
      </c>
      <c r="Q5086" s="29" t="n">
        <f aca="false">IFERROR(VALUE(L5086),"")</f>
        <v>11</v>
      </c>
      <c r="R5086" s="29" t="n">
        <f aca="true">IF(O5086="","",O5086-TODAY())</f>
        <v>229</v>
      </c>
      <c r="S5086" s="29" t="str">
        <f aca="false">IF(C5086="&lt;&lt; vazio &gt;&gt;","VAZIA",IF(AND(O5086&lt;&gt;"",R5086&lt;0),"VENCIDO",IF(AND(O5086&lt;&gt;"",R5086&lt;=Parametros!$B$10),"PRÓX. VENCIMENTO",IF(F5086="Q","QUALIDADE",IF(F5086="S","BLOQUEADO",IF(F5086="R","RESTRITO/DEVOLUÇÃO",IF(OR(N5086="QUAR",N5086="QRES"),"QUARENTENA",IF(OR(B5086="DESCARTE",B5086="DEVOLUÇÃO"),"DESCARTE/DEVOLUÇÃO",IF(AND(D5086="",K5086&lt;&gt;""),"SEM LOTE",IF(AND(Q5086&lt;&gt;"",Q5086&gt;=Parametros!$B$11),"PARADO/SEM GIRO","OK"))))))))))</f>
        <v>OK</v>
      </c>
      <c r="T5086" s="29" t="str">
        <f aca="false">IF(AND($S5086="PARADO/SEM GIRO",$K5086="KG",OR(Painel!$B$5="(Todos)",A5086=Painel!$B$5)*OR(Painel!$E$5="(Todos)",P5086=Painel!$E$5)),$J5086+ROW()/10000000,"")</f>
        <v/>
      </c>
      <c r="U5086" s="29" t="str">
        <f aca="false">IF(AND($S5086="VENCIDO",$K5086="KG",OR(Painel!$B$5="(Todos)",A5086=Painel!$B$5)*OR(Painel!$E$5="(Todos)",P5086=Painel!$E$5)),$J5086+ROW()/10000000,"")</f>
        <v/>
      </c>
    </row>
    <row r="5087" customFormat="false" ht="15" hidden="false" customHeight="false" outlineLevel="0" collapsed="false">
      <c r="A5087" s="29" t="s">
        <v>52</v>
      </c>
      <c r="B5087" s="29" t="s">
        <v>9400</v>
      </c>
      <c r="C5087" s="29" t="s">
        <v>135</v>
      </c>
      <c r="D5087" s="29" t="s">
        <v>9401</v>
      </c>
      <c r="E5087" s="29" t="n">
        <v>1</v>
      </c>
      <c r="F5087" s="29"/>
      <c r="G5087" s="29" t="s">
        <v>9402</v>
      </c>
      <c r="H5087" s="30" t="n">
        <v>880</v>
      </c>
      <c r="I5087" s="31" t="n">
        <v>46281</v>
      </c>
      <c r="J5087" s="30" t="n">
        <v>880</v>
      </c>
      <c r="K5087" s="29" t="s">
        <v>120</v>
      </c>
      <c r="L5087" s="29" t="s">
        <v>284</v>
      </c>
      <c r="M5087" s="29"/>
      <c r="N5087" s="29" t="s">
        <v>122</v>
      </c>
      <c r="O5087" s="31" t="n">
        <v>46638</v>
      </c>
      <c r="P5087" s="29" t="s">
        <v>123</v>
      </c>
      <c r="Q5087" s="29" t="n">
        <f aca="false">IFERROR(VALUE(L5087),"")</f>
        <v>4</v>
      </c>
      <c r="R5087" s="29" t="n">
        <f aca="true">IF(O5087="","",O5087-TODAY())</f>
        <v>353</v>
      </c>
      <c r="S5087" s="29" t="str">
        <f aca="false">IF(C5087="&lt;&lt; vazio &gt;&gt;","VAZIA",IF(AND(O5087&lt;&gt;"",R5087&lt;0),"VENCIDO",IF(AND(O5087&lt;&gt;"",R5087&lt;=Parametros!$B$10),"PRÓX. VENCIMENTO",IF(F5087="Q","QUALIDADE",IF(F5087="S","BLOQUEADO",IF(F5087="R","RESTRITO/DEVOLUÇÃO",IF(OR(N5087="QUAR",N5087="QRES"),"QUARENTENA",IF(OR(B5087="DESCARTE",B5087="DEVOLUÇÃO"),"DESCARTE/DEVOLUÇÃO",IF(AND(D5087="",K5087&lt;&gt;""),"SEM LOTE",IF(AND(Q5087&lt;&gt;"",Q5087&gt;=Parametros!$B$11),"PARADO/SEM GIRO","OK"))))))))))</f>
        <v>OK</v>
      </c>
      <c r="T5087" s="29" t="str">
        <f aca="false">IF(AND($S5087="PARADO/SEM GIRO",$K5087="KG",OR(Painel!$B$5="(Todos)",A5087=Painel!$B$5)*OR(Painel!$E$5="(Todos)",P5087=Painel!$E$5)),$J5087+ROW()/10000000,"")</f>
        <v/>
      </c>
      <c r="U5087" s="29" t="str">
        <f aca="false">IF(AND($S5087="VENCIDO",$K5087="KG",OR(Painel!$B$5="(Todos)",A5087=Painel!$B$5)*OR(Painel!$E$5="(Todos)",P5087=Painel!$E$5)),$J5087+ROW()/10000000,"")</f>
        <v/>
      </c>
    </row>
    <row r="5088" customFormat="false" ht="15" hidden="false" customHeight="false" outlineLevel="0" collapsed="false">
      <c r="A5088" s="29" t="s">
        <v>52</v>
      </c>
      <c r="B5088" s="29" t="s">
        <v>9403</v>
      </c>
      <c r="C5088" s="29" t="s">
        <v>202</v>
      </c>
      <c r="D5088" s="29" t="s">
        <v>576</v>
      </c>
      <c r="E5088" s="29" t="n">
        <v>1</v>
      </c>
      <c r="F5088" s="29"/>
      <c r="G5088" s="29" t="s">
        <v>9404</v>
      </c>
      <c r="H5088" s="30" t="n">
        <v>0</v>
      </c>
      <c r="I5088" s="31" t="n">
        <v>46280</v>
      </c>
      <c r="J5088" s="30" t="n">
        <v>384</v>
      </c>
      <c r="K5088" s="29" t="s">
        <v>120</v>
      </c>
      <c r="L5088" s="29" t="s">
        <v>1035</v>
      </c>
      <c r="M5088" s="29"/>
      <c r="N5088" s="29" t="s">
        <v>122</v>
      </c>
      <c r="O5088" s="31" t="n">
        <v>46456</v>
      </c>
      <c r="P5088" s="29" t="s">
        <v>123</v>
      </c>
      <c r="Q5088" s="29" t="n">
        <f aca="false">IFERROR(VALUE(L5088),"")</f>
        <v>53</v>
      </c>
      <c r="R5088" s="29" t="n">
        <f aca="true">IF(O5088="","",O5088-TODAY())</f>
        <v>171</v>
      </c>
      <c r="S5088" s="29" t="str">
        <f aca="false">IF(C5088="&lt;&lt; vazio &gt;&gt;","VAZIA",IF(AND(O5088&lt;&gt;"",R5088&lt;0),"VENCIDO",IF(AND(O5088&lt;&gt;"",R5088&lt;=Parametros!$B$10),"PRÓX. VENCIMENTO",IF(F5088="Q","QUALIDADE",IF(F5088="S","BLOQUEADO",IF(F5088="R","RESTRITO/DEVOLUÇÃO",IF(OR(N5088="QUAR",N5088="QRES"),"QUARENTENA",IF(OR(B5088="DESCARTE",B5088="DEVOLUÇÃO"),"DESCARTE/DEVOLUÇÃO",IF(AND(D5088="",K5088&lt;&gt;""),"SEM LOTE",IF(AND(Q5088&lt;&gt;"",Q5088&gt;=Parametros!$B$11),"PARADO/SEM GIRO","OK"))))))))))</f>
        <v>OK</v>
      </c>
      <c r="T5088" s="29" t="str">
        <f aca="false">IF(AND($S5088="PARADO/SEM GIRO",$K5088="KG",OR(Painel!$B$5="(Todos)",A5088=Painel!$B$5)*OR(Painel!$E$5="(Todos)",P5088=Painel!$E$5)),$J5088+ROW()/10000000,"")</f>
        <v/>
      </c>
      <c r="U5088" s="29" t="str">
        <f aca="false">IF(AND($S5088="VENCIDO",$K5088="KG",OR(Painel!$B$5="(Todos)",A5088=Painel!$B$5)*OR(Painel!$E$5="(Todos)",P5088=Painel!$E$5)),$J5088+ROW()/10000000,"")</f>
        <v/>
      </c>
    </row>
    <row r="5089" customFormat="false" ht="15" hidden="false" customHeight="false" outlineLevel="0" collapsed="false">
      <c r="A5089" s="29" t="s">
        <v>52</v>
      </c>
      <c r="B5089" s="29" t="s">
        <v>9405</v>
      </c>
      <c r="C5089" s="29" t="s">
        <v>917</v>
      </c>
      <c r="D5089" s="29" t="s">
        <v>392</v>
      </c>
      <c r="E5089" s="29" t="n">
        <v>1</v>
      </c>
      <c r="F5089" s="29"/>
      <c r="G5089" s="29" t="s">
        <v>9406</v>
      </c>
      <c r="H5089" s="30" t="n">
        <v>800</v>
      </c>
      <c r="I5089" s="31" t="n">
        <v>46273</v>
      </c>
      <c r="J5089" s="30" t="n">
        <v>800</v>
      </c>
      <c r="K5089" s="29" t="s">
        <v>120</v>
      </c>
      <c r="L5089" s="29" t="s">
        <v>149</v>
      </c>
      <c r="M5089" s="29"/>
      <c r="N5089" s="29" t="s">
        <v>122</v>
      </c>
      <c r="O5089" s="31" t="n">
        <v>46812</v>
      </c>
      <c r="P5089" s="29" t="s">
        <v>123</v>
      </c>
      <c r="Q5089" s="29" t="n">
        <f aca="false">IFERROR(VALUE(L5089),"")</f>
        <v>12</v>
      </c>
      <c r="R5089" s="29" t="n">
        <f aca="true">IF(O5089="","",O5089-TODAY())</f>
        <v>527</v>
      </c>
      <c r="S5089" s="29" t="str">
        <f aca="false">IF(C5089="&lt;&lt; vazio &gt;&gt;","VAZIA",IF(AND(O5089&lt;&gt;"",R5089&lt;0),"VENCIDO",IF(AND(O5089&lt;&gt;"",R5089&lt;=Parametros!$B$10),"PRÓX. VENCIMENTO",IF(F5089="Q","QUALIDADE",IF(F5089="S","BLOQUEADO",IF(F5089="R","RESTRITO/DEVOLUÇÃO",IF(OR(N5089="QUAR",N5089="QRES"),"QUARENTENA",IF(OR(B5089="DESCARTE",B5089="DEVOLUÇÃO"),"DESCARTE/DEVOLUÇÃO",IF(AND(D5089="",K5089&lt;&gt;""),"SEM LOTE",IF(AND(Q5089&lt;&gt;"",Q5089&gt;=Parametros!$B$11),"PARADO/SEM GIRO","OK"))))))))))</f>
        <v>OK</v>
      </c>
      <c r="T5089" s="29" t="str">
        <f aca="false">IF(AND($S5089="PARADO/SEM GIRO",$K5089="KG",OR(Painel!$B$5="(Todos)",A5089=Painel!$B$5)*OR(Painel!$E$5="(Todos)",P5089=Painel!$E$5)),$J5089+ROW()/10000000,"")</f>
        <v/>
      </c>
      <c r="U5089" s="29" t="str">
        <f aca="false">IF(AND($S5089="VENCIDO",$K5089="KG",OR(Painel!$B$5="(Todos)",A5089=Painel!$B$5)*OR(Painel!$E$5="(Todos)",P5089=Painel!$E$5)),$J5089+ROW()/10000000,"")</f>
        <v/>
      </c>
    </row>
    <row r="5090" customFormat="false" ht="15" hidden="false" customHeight="false" outlineLevel="0" collapsed="false">
      <c r="A5090" s="29" t="s">
        <v>52</v>
      </c>
      <c r="B5090" s="29" t="s">
        <v>9407</v>
      </c>
      <c r="C5090" s="29" t="s">
        <v>442</v>
      </c>
      <c r="D5090" s="29" t="s">
        <v>443</v>
      </c>
      <c r="E5090" s="29" t="n">
        <v>1</v>
      </c>
      <c r="F5090" s="29"/>
      <c r="G5090" s="29" t="s">
        <v>9408</v>
      </c>
      <c r="H5090" s="30" t="n">
        <v>415.8</v>
      </c>
      <c r="I5090" s="31" t="n">
        <v>46183</v>
      </c>
      <c r="J5090" s="30" t="n">
        <v>415.8</v>
      </c>
      <c r="K5090" s="29" t="s">
        <v>120</v>
      </c>
      <c r="L5090" s="29" t="s">
        <v>1096</v>
      </c>
      <c r="M5090" s="29"/>
      <c r="N5090" s="29" t="s">
        <v>122</v>
      </c>
      <c r="O5090" s="31" t="n">
        <v>46681</v>
      </c>
      <c r="P5090" s="29" t="s">
        <v>123</v>
      </c>
      <c r="Q5090" s="29" t="n">
        <f aca="false">IFERROR(VALUE(L5090),"")</f>
        <v>102</v>
      </c>
      <c r="R5090" s="29" t="n">
        <f aca="true">IF(O5090="","",O5090-TODAY())</f>
        <v>396</v>
      </c>
      <c r="S5090" s="29" t="str">
        <f aca="false">IF(C5090="&lt;&lt; vazio &gt;&gt;","VAZIA",IF(AND(O5090&lt;&gt;"",R5090&lt;0),"VENCIDO",IF(AND(O5090&lt;&gt;"",R5090&lt;=Parametros!$B$10),"PRÓX. VENCIMENTO",IF(F5090="Q","QUALIDADE",IF(F5090="S","BLOQUEADO",IF(F5090="R","RESTRITO/DEVOLUÇÃO",IF(OR(N5090="QUAR",N5090="QRES"),"QUARENTENA",IF(OR(B5090="DESCARTE",B5090="DEVOLUÇÃO"),"DESCARTE/DEVOLUÇÃO",IF(AND(D5090="",K5090&lt;&gt;""),"SEM LOTE",IF(AND(Q5090&lt;&gt;"",Q5090&gt;=Parametros!$B$11),"PARADO/SEM GIRO","OK"))))))))))</f>
        <v>PARADO/SEM GIRO</v>
      </c>
      <c r="T5090" s="29" t="n">
        <f aca="false">IF(AND($S5090="PARADO/SEM GIRO",$K5090="KG",OR(Painel!$B$5="(Todos)",A5090=Painel!$B$5)*OR(Painel!$E$5="(Todos)",P5090=Painel!$E$5)),$J5090+ROW()/10000000,"")</f>
        <v>415.800509</v>
      </c>
      <c r="U5090" s="29" t="str">
        <f aca="false">IF(AND($S5090="VENCIDO",$K5090="KG",OR(Painel!$B$5="(Todos)",A5090=Painel!$B$5)*OR(Painel!$E$5="(Todos)",P5090=Painel!$E$5)),$J5090+ROW()/10000000,"")</f>
        <v/>
      </c>
    </row>
    <row r="5091" customFormat="false" ht="15" hidden="false" customHeight="false" outlineLevel="0" collapsed="false">
      <c r="A5091" s="29" t="s">
        <v>52</v>
      </c>
      <c r="B5091" s="29" t="s">
        <v>9409</v>
      </c>
      <c r="C5091" s="29" t="s">
        <v>876</v>
      </c>
      <c r="D5091" s="29" t="s">
        <v>7430</v>
      </c>
      <c r="E5091" s="29" t="n">
        <v>1</v>
      </c>
      <c r="F5091" s="29"/>
      <c r="G5091" s="29" t="s">
        <v>9410</v>
      </c>
      <c r="H5091" s="30" t="n">
        <v>720</v>
      </c>
      <c r="I5091" s="31" t="n">
        <v>46279</v>
      </c>
      <c r="J5091" s="30" t="n">
        <v>720</v>
      </c>
      <c r="K5091" s="29" t="s">
        <v>120</v>
      </c>
      <c r="L5091" s="29" t="s">
        <v>350</v>
      </c>
      <c r="M5091" s="29"/>
      <c r="N5091" s="29" t="s">
        <v>122</v>
      </c>
      <c r="O5091" s="31" t="n">
        <v>46820</v>
      </c>
      <c r="P5091" s="29" t="s">
        <v>123</v>
      </c>
      <c r="Q5091" s="29" t="n">
        <f aca="false">IFERROR(VALUE(L5091),"")</f>
        <v>6</v>
      </c>
      <c r="R5091" s="29" t="n">
        <f aca="true">IF(O5091="","",O5091-TODAY())</f>
        <v>535</v>
      </c>
      <c r="S5091" s="29" t="str">
        <f aca="false">IF(C5091="&lt;&lt; vazio &gt;&gt;","VAZIA",IF(AND(O5091&lt;&gt;"",R5091&lt;0),"VENCIDO",IF(AND(O5091&lt;&gt;"",R5091&lt;=Parametros!$B$10),"PRÓX. VENCIMENTO",IF(F5091="Q","QUALIDADE",IF(F5091="S","BLOQUEADO",IF(F5091="R","RESTRITO/DEVOLUÇÃO",IF(OR(N5091="QUAR",N5091="QRES"),"QUARENTENA",IF(OR(B5091="DESCARTE",B5091="DEVOLUÇÃO"),"DESCARTE/DEVOLUÇÃO",IF(AND(D5091="",K5091&lt;&gt;""),"SEM LOTE",IF(AND(Q5091&lt;&gt;"",Q5091&gt;=Parametros!$B$11),"PARADO/SEM GIRO","OK"))))))))))</f>
        <v>OK</v>
      </c>
      <c r="T5091" s="29" t="str">
        <f aca="false">IF(AND($S5091="PARADO/SEM GIRO",$K5091="KG",OR(Painel!$B$5="(Todos)",A5091=Painel!$B$5)*OR(Painel!$E$5="(Todos)",P5091=Painel!$E$5)),$J5091+ROW()/10000000,"")</f>
        <v/>
      </c>
      <c r="U5091" s="29" t="str">
        <f aca="false">IF(AND($S5091="VENCIDO",$K5091="KG",OR(Painel!$B$5="(Todos)",A5091=Painel!$B$5)*OR(Painel!$E$5="(Todos)",P5091=Painel!$E$5)),$J5091+ROW()/10000000,"")</f>
        <v/>
      </c>
    </row>
    <row r="5092" customFormat="false" ht="15" hidden="false" customHeight="false" outlineLevel="0" collapsed="false">
      <c r="A5092" s="29" t="s">
        <v>52</v>
      </c>
      <c r="B5092" s="29" t="s">
        <v>9411</v>
      </c>
      <c r="C5092" s="29" t="s">
        <v>186</v>
      </c>
      <c r="D5092" s="29" t="s">
        <v>823</v>
      </c>
      <c r="E5092" s="29" t="n">
        <v>1</v>
      </c>
      <c r="F5092" s="29" t="s">
        <v>268</v>
      </c>
      <c r="G5092" s="29" t="s">
        <v>9412</v>
      </c>
      <c r="H5092" s="30" t="n">
        <v>545.4</v>
      </c>
      <c r="I5092" s="31" t="n">
        <v>46284</v>
      </c>
      <c r="J5092" s="30" t="n">
        <v>545.4</v>
      </c>
      <c r="K5092" s="29" t="s">
        <v>120</v>
      </c>
      <c r="L5092" s="29" t="s">
        <v>388</v>
      </c>
      <c r="M5092" s="29"/>
      <c r="N5092" s="29" t="s">
        <v>122</v>
      </c>
      <c r="O5092" s="31" t="n">
        <v>46831</v>
      </c>
      <c r="P5092" s="29" t="s">
        <v>123</v>
      </c>
      <c r="Q5092" s="29" t="n">
        <f aca="false">IFERROR(VALUE(L5092),"")</f>
        <v>1</v>
      </c>
      <c r="R5092" s="29" t="n">
        <f aca="true">IF(O5092="","",O5092-TODAY())</f>
        <v>546</v>
      </c>
      <c r="S5092" s="29" t="str">
        <f aca="false">IF(C5092="&lt;&lt; vazio &gt;&gt;","VAZIA",IF(AND(O5092&lt;&gt;"",R5092&lt;0),"VENCIDO",IF(AND(O5092&lt;&gt;"",R5092&lt;=Parametros!$B$10),"PRÓX. VENCIMENTO",IF(F5092="Q","QUALIDADE",IF(F5092="S","BLOQUEADO",IF(F5092="R","RESTRITO/DEVOLUÇÃO",IF(OR(N5092="QUAR",N5092="QRES"),"QUARENTENA",IF(OR(B5092="DESCARTE",B5092="DEVOLUÇÃO"),"DESCARTE/DEVOLUÇÃO",IF(AND(D5092="",K5092&lt;&gt;""),"SEM LOTE",IF(AND(Q5092&lt;&gt;"",Q5092&gt;=Parametros!$B$11),"PARADO/SEM GIRO","OK"))))))))))</f>
        <v>QUALIDADE</v>
      </c>
      <c r="T5092" s="29" t="str">
        <f aca="false">IF(AND($S5092="PARADO/SEM GIRO",$K5092="KG",OR(Painel!$B$5="(Todos)",A5092=Painel!$B$5)*OR(Painel!$E$5="(Todos)",P5092=Painel!$E$5)),$J5092+ROW()/10000000,"")</f>
        <v/>
      </c>
      <c r="U5092" s="29" t="str">
        <f aca="false">IF(AND($S5092="VENCIDO",$K5092="KG",OR(Painel!$B$5="(Todos)",A5092=Painel!$B$5)*OR(Painel!$E$5="(Todos)",P5092=Painel!$E$5)),$J5092+ROW()/10000000,"")</f>
        <v/>
      </c>
    </row>
    <row r="5093" customFormat="false" ht="15" hidden="false" customHeight="false" outlineLevel="0" collapsed="false">
      <c r="A5093" s="29" t="s">
        <v>52</v>
      </c>
      <c r="B5093" s="29" t="s">
        <v>9413</v>
      </c>
      <c r="C5093" s="29" t="s">
        <v>679</v>
      </c>
      <c r="D5093" s="29" t="s">
        <v>685</v>
      </c>
      <c r="E5093" s="29" t="n">
        <v>1</v>
      </c>
      <c r="F5093" s="29" t="s">
        <v>268</v>
      </c>
      <c r="G5093" s="29" t="s">
        <v>9414</v>
      </c>
      <c r="H5093" s="30" t="n">
        <v>1080</v>
      </c>
      <c r="I5093" s="31" t="n">
        <v>46283</v>
      </c>
      <c r="J5093" s="30" t="n">
        <v>1080</v>
      </c>
      <c r="K5093" s="29" t="s">
        <v>120</v>
      </c>
      <c r="L5093" s="29" t="s">
        <v>176</v>
      </c>
      <c r="M5093" s="29"/>
      <c r="N5093" s="29" t="s">
        <v>122</v>
      </c>
      <c r="O5093" s="31" t="n">
        <v>46647</v>
      </c>
      <c r="P5093" s="29" t="s">
        <v>123</v>
      </c>
      <c r="Q5093" s="29" t="n">
        <f aca="false">IFERROR(VALUE(L5093),"")</f>
        <v>2</v>
      </c>
      <c r="R5093" s="29" t="n">
        <f aca="true">IF(O5093="","",O5093-TODAY())</f>
        <v>362</v>
      </c>
      <c r="S5093" s="29" t="str">
        <f aca="false">IF(C5093="&lt;&lt; vazio &gt;&gt;","VAZIA",IF(AND(O5093&lt;&gt;"",R5093&lt;0),"VENCIDO",IF(AND(O5093&lt;&gt;"",R5093&lt;=Parametros!$B$10),"PRÓX. VENCIMENTO",IF(F5093="Q","QUALIDADE",IF(F5093="S","BLOQUEADO",IF(F5093="R","RESTRITO/DEVOLUÇÃO",IF(OR(N5093="QUAR",N5093="QRES"),"QUARENTENA",IF(OR(B5093="DESCARTE",B5093="DEVOLUÇÃO"),"DESCARTE/DEVOLUÇÃO",IF(AND(D5093="",K5093&lt;&gt;""),"SEM LOTE",IF(AND(Q5093&lt;&gt;"",Q5093&gt;=Parametros!$B$11),"PARADO/SEM GIRO","OK"))))))))))</f>
        <v>QUALIDADE</v>
      </c>
      <c r="T5093" s="29" t="str">
        <f aca="false">IF(AND($S5093="PARADO/SEM GIRO",$K5093="KG",OR(Painel!$B$5="(Todos)",A5093=Painel!$B$5)*OR(Painel!$E$5="(Todos)",P5093=Painel!$E$5)),$J5093+ROW()/10000000,"")</f>
        <v/>
      </c>
      <c r="U5093" s="29" t="str">
        <f aca="false">IF(AND($S5093="VENCIDO",$K5093="KG",OR(Painel!$B$5="(Todos)",A5093=Painel!$B$5)*OR(Painel!$E$5="(Todos)",P5093=Painel!$E$5)),$J5093+ROW()/10000000,"")</f>
        <v/>
      </c>
    </row>
    <row r="5094" customFormat="false" ht="15" hidden="false" customHeight="false" outlineLevel="0" collapsed="false">
      <c r="A5094" s="29" t="s">
        <v>52</v>
      </c>
      <c r="B5094" s="29" t="s">
        <v>9415</v>
      </c>
      <c r="C5094" s="29" t="s">
        <v>679</v>
      </c>
      <c r="D5094" s="29" t="s">
        <v>680</v>
      </c>
      <c r="E5094" s="29" t="n">
        <v>1</v>
      </c>
      <c r="F5094" s="29"/>
      <c r="G5094" s="29" t="s">
        <v>9416</v>
      </c>
      <c r="H5094" s="30" t="n">
        <v>1080</v>
      </c>
      <c r="I5094" s="31" t="n">
        <v>46279</v>
      </c>
      <c r="J5094" s="30" t="n">
        <v>1080</v>
      </c>
      <c r="K5094" s="29" t="s">
        <v>120</v>
      </c>
      <c r="L5094" s="29" t="s">
        <v>350</v>
      </c>
      <c r="M5094" s="29"/>
      <c r="N5094" s="29" t="s">
        <v>122</v>
      </c>
      <c r="O5094" s="31" t="n">
        <v>46598</v>
      </c>
      <c r="P5094" s="29" t="s">
        <v>123</v>
      </c>
      <c r="Q5094" s="29" t="n">
        <f aca="false">IFERROR(VALUE(L5094),"")</f>
        <v>6</v>
      </c>
      <c r="R5094" s="29" t="n">
        <f aca="true">IF(O5094="","",O5094-TODAY())</f>
        <v>313</v>
      </c>
      <c r="S5094" s="29" t="str">
        <f aca="false">IF(C5094="&lt;&lt; vazio &gt;&gt;","VAZIA",IF(AND(O5094&lt;&gt;"",R5094&lt;0),"VENCIDO",IF(AND(O5094&lt;&gt;"",R5094&lt;=Parametros!$B$10),"PRÓX. VENCIMENTO",IF(F5094="Q","QUALIDADE",IF(F5094="S","BLOQUEADO",IF(F5094="R","RESTRITO/DEVOLUÇÃO",IF(OR(N5094="QUAR",N5094="QRES"),"QUARENTENA",IF(OR(B5094="DESCARTE",B5094="DEVOLUÇÃO"),"DESCARTE/DEVOLUÇÃO",IF(AND(D5094="",K5094&lt;&gt;""),"SEM LOTE",IF(AND(Q5094&lt;&gt;"",Q5094&gt;=Parametros!$B$11),"PARADO/SEM GIRO","OK"))))))))))</f>
        <v>OK</v>
      </c>
      <c r="T5094" s="29" t="str">
        <f aca="false">IF(AND($S5094="PARADO/SEM GIRO",$K5094="KG",OR(Painel!$B$5="(Todos)",A5094=Painel!$B$5)*OR(Painel!$E$5="(Todos)",P5094=Painel!$E$5)),$J5094+ROW()/10000000,"")</f>
        <v/>
      </c>
      <c r="U5094" s="29" t="str">
        <f aca="false">IF(AND($S5094="VENCIDO",$K5094="KG",OR(Painel!$B$5="(Todos)",A5094=Painel!$B$5)*OR(Painel!$E$5="(Todos)",P5094=Painel!$E$5)),$J5094+ROW()/10000000,"")</f>
        <v/>
      </c>
    </row>
    <row r="5095" customFormat="false" ht="15" hidden="false" customHeight="false" outlineLevel="0" collapsed="false">
      <c r="A5095" s="29" t="s">
        <v>52</v>
      </c>
      <c r="B5095" s="29" t="s">
        <v>9417</v>
      </c>
      <c r="C5095" s="29" t="s">
        <v>202</v>
      </c>
      <c r="D5095" s="29" t="s">
        <v>576</v>
      </c>
      <c r="E5095" s="29" t="n">
        <v>1</v>
      </c>
      <c r="F5095" s="29"/>
      <c r="G5095" s="29" t="s">
        <v>9418</v>
      </c>
      <c r="H5095" s="30" t="n">
        <v>0</v>
      </c>
      <c r="I5095" s="31" t="n">
        <v>46280</v>
      </c>
      <c r="J5095" s="30" t="n">
        <v>384</v>
      </c>
      <c r="K5095" s="29" t="s">
        <v>120</v>
      </c>
      <c r="L5095" s="29" t="s">
        <v>1035</v>
      </c>
      <c r="M5095" s="29"/>
      <c r="N5095" s="29" t="s">
        <v>122</v>
      </c>
      <c r="O5095" s="31" t="n">
        <v>46456</v>
      </c>
      <c r="P5095" s="29" t="s">
        <v>123</v>
      </c>
      <c r="Q5095" s="29" t="n">
        <f aca="false">IFERROR(VALUE(L5095),"")</f>
        <v>53</v>
      </c>
      <c r="R5095" s="29" t="n">
        <f aca="true">IF(O5095="","",O5095-TODAY())</f>
        <v>171</v>
      </c>
      <c r="S5095" s="29" t="str">
        <f aca="false">IF(C5095="&lt;&lt; vazio &gt;&gt;","VAZIA",IF(AND(O5095&lt;&gt;"",R5095&lt;0),"VENCIDO",IF(AND(O5095&lt;&gt;"",R5095&lt;=Parametros!$B$10),"PRÓX. VENCIMENTO",IF(F5095="Q","QUALIDADE",IF(F5095="S","BLOQUEADO",IF(F5095="R","RESTRITO/DEVOLUÇÃO",IF(OR(N5095="QUAR",N5095="QRES"),"QUARENTENA",IF(OR(B5095="DESCARTE",B5095="DEVOLUÇÃO"),"DESCARTE/DEVOLUÇÃO",IF(AND(D5095="",K5095&lt;&gt;""),"SEM LOTE",IF(AND(Q5095&lt;&gt;"",Q5095&gt;=Parametros!$B$11),"PARADO/SEM GIRO","OK"))))))))))</f>
        <v>OK</v>
      </c>
      <c r="T5095" s="29" t="str">
        <f aca="false">IF(AND($S5095="PARADO/SEM GIRO",$K5095="KG",OR(Painel!$B$5="(Todos)",A5095=Painel!$B$5)*OR(Painel!$E$5="(Todos)",P5095=Painel!$E$5)),$J5095+ROW()/10000000,"")</f>
        <v/>
      </c>
      <c r="U5095" s="29" t="str">
        <f aca="false">IF(AND($S5095="VENCIDO",$K5095="KG",OR(Painel!$B$5="(Todos)",A5095=Painel!$B$5)*OR(Painel!$E$5="(Todos)",P5095=Painel!$E$5)),$J5095+ROW()/10000000,"")</f>
        <v/>
      </c>
    </row>
    <row r="5096" customFormat="false" ht="15" hidden="false" customHeight="false" outlineLevel="0" collapsed="false">
      <c r="A5096" s="29" t="s">
        <v>52</v>
      </c>
      <c r="B5096" s="29" t="s">
        <v>9419</v>
      </c>
      <c r="C5096" s="29" t="s">
        <v>222</v>
      </c>
      <c r="D5096" s="29" t="s">
        <v>6904</v>
      </c>
      <c r="E5096" s="29" t="n">
        <v>1</v>
      </c>
      <c r="F5096" s="29"/>
      <c r="G5096" s="29" t="s">
        <v>9420</v>
      </c>
      <c r="H5096" s="30" t="n">
        <v>1000</v>
      </c>
      <c r="I5096" s="31" t="n">
        <v>46259</v>
      </c>
      <c r="J5096" s="30" t="n">
        <v>1000</v>
      </c>
      <c r="K5096" s="29" t="s">
        <v>120</v>
      </c>
      <c r="L5096" s="29" t="s">
        <v>677</v>
      </c>
      <c r="M5096" s="29"/>
      <c r="N5096" s="29" t="s">
        <v>122</v>
      </c>
      <c r="O5096" s="31" t="n">
        <v>46801</v>
      </c>
      <c r="P5096" s="29" t="s">
        <v>123</v>
      </c>
      <c r="Q5096" s="29" t="n">
        <f aca="false">IFERROR(VALUE(L5096),"")</f>
        <v>26</v>
      </c>
      <c r="R5096" s="29" t="n">
        <f aca="true">IF(O5096="","",O5096-TODAY())</f>
        <v>516</v>
      </c>
      <c r="S5096" s="29" t="str">
        <f aca="false">IF(C5096="&lt;&lt; vazio &gt;&gt;","VAZIA",IF(AND(O5096&lt;&gt;"",R5096&lt;0),"VENCIDO",IF(AND(O5096&lt;&gt;"",R5096&lt;=Parametros!$B$10),"PRÓX. VENCIMENTO",IF(F5096="Q","QUALIDADE",IF(F5096="S","BLOQUEADO",IF(F5096="R","RESTRITO/DEVOLUÇÃO",IF(OR(N5096="QUAR",N5096="QRES"),"QUARENTENA",IF(OR(B5096="DESCARTE",B5096="DEVOLUÇÃO"),"DESCARTE/DEVOLUÇÃO",IF(AND(D5096="",K5096&lt;&gt;""),"SEM LOTE",IF(AND(Q5096&lt;&gt;"",Q5096&gt;=Parametros!$B$11),"PARADO/SEM GIRO","OK"))))))))))</f>
        <v>OK</v>
      </c>
      <c r="T5096" s="29" t="str">
        <f aca="false">IF(AND($S5096="PARADO/SEM GIRO",$K5096="KG",OR(Painel!$B$5="(Todos)",A5096=Painel!$B$5)*OR(Painel!$E$5="(Todos)",P5096=Painel!$E$5)),$J5096+ROW()/10000000,"")</f>
        <v/>
      </c>
      <c r="U5096" s="29" t="str">
        <f aca="false">IF(AND($S5096="VENCIDO",$K5096="KG",OR(Painel!$B$5="(Todos)",A5096=Painel!$B$5)*OR(Painel!$E$5="(Todos)",P5096=Painel!$E$5)),$J5096+ROW()/10000000,"")</f>
        <v/>
      </c>
    </row>
    <row r="5097" customFormat="false" ht="15" hidden="false" customHeight="false" outlineLevel="0" collapsed="false">
      <c r="A5097" s="29" t="s">
        <v>52</v>
      </c>
      <c r="B5097" s="29" t="s">
        <v>9421</v>
      </c>
      <c r="C5097" s="29" t="s">
        <v>348</v>
      </c>
      <c r="D5097" s="29" t="s">
        <v>525</v>
      </c>
      <c r="E5097" s="29" t="n">
        <v>1</v>
      </c>
      <c r="F5097" s="29"/>
      <c r="G5097" s="29" t="s">
        <v>9422</v>
      </c>
      <c r="H5097" s="30" t="n">
        <v>603</v>
      </c>
      <c r="I5097" s="31" t="n">
        <v>46281</v>
      </c>
      <c r="J5097" s="30" t="n">
        <v>603</v>
      </c>
      <c r="K5097" s="29" t="s">
        <v>120</v>
      </c>
      <c r="L5097" s="29" t="s">
        <v>284</v>
      </c>
      <c r="M5097" s="29"/>
      <c r="N5097" s="29" t="s">
        <v>122</v>
      </c>
      <c r="O5097" s="29"/>
      <c r="P5097" s="29" t="s">
        <v>123</v>
      </c>
      <c r="Q5097" s="29" t="n">
        <f aca="false">IFERROR(VALUE(L5097),"")</f>
        <v>4</v>
      </c>
      <c r="R5097" s="29" t="str">
        <f aca="true">IF(O5097="","",O5097-TODAY())</f>
        <v/>
      </c>
      <c r="S5097" s="29" t="str">
        <f aca="false">IF(C5097="&lt;&lt; vazio &gt;&gt;","VAZIA",IF(AND(O5097&lt;&gt;"",R5097&lt;0),"VENCIDO",IF(AND(O5097&lt;&gt;"",R5097&lt;=Parametros!$B$10),"PRÓX. VENCIMENTO",IF(F5097="Q","QUALIDADE",IF(F5097="S","BLOQUEADO",IF(F5097="R","RESTRITO/DEVOLUÇÃO",IF(OR(N5097="QUAR",N5097="QRES"),"QUARENTENA",IF(OR(B5097="DESCARTE",B5097="DEVOLUÇÃO"),"DESCARTE/DEVOLUÇÃO",IF(AND(D5097="",K5097&lt;&gt;""),"SEM LOTE",IF(AND(Q5097&lt;&gt;"",Q5097&gt;=Parametros!$B$11),"PARADO/SEM GIRO","OK"))))))))))</f>
        <v>OK</v>
      </c>
      <c r="T5097" s="29" t="str">
        <f aca="false">IF(AND($S5097="PARADO/SEM GIRO",$K5097="KG",OR(Painel!$B$5="(Todos)",A5097=Painel!$B$5)*OR(Painel!$E$5="(Todos)",P5097=Painel!$E$5)),$J5097+ROW()/10000000,"")</f>
        <v/>
      </c>
      <c r="U5097" s="29" t="str">
        <f aca="false">IF(AND($S5097="VENCIDO",$K5097="KG",OR(Painel!$B$5="(Todos)",A5097=Painel!$B$5)*OR(Painel!$E$5="(Todos)",P5097=Painel!$E$5)),$J5097+ROW()/10000000,"")</f>
        <v/>
      </c>
    </row>
    <row r="5098" customFormat="false" ht="15" hidden="false" customHeight="false" outlineLevel="0" collapsed="false">
      <c r="A5098" s="29" t="s">
        <v>52</v>
      </c>
      <c r="B5098" s="29" t="s">
        <v>9423</v>
      </c>
      <c r="C5098" s="29" t="s">
        <v>308</v>
      </c>
      <c r="D5098" s="29" t="s">
        <v>461</v>
      </c>
      <c r="E5098" s="29" t="n">
        <v>1</v>
      </c>
      <c r="F5098" s="29"/>
      <c r="G5098" s="29" t="s">
        <v>9424</v>
      </c>
      <c r="H5098" s="30" t="n">
        <v>315</v>
      </c>
      <c r="I5098" s="31" t="n">
        <v>46280</v>
      </c>
      <c r="J5098" s="30" t="n">
        <v>315</v>
      </c>
      <c r="K5098" s="29" t="s">
        <v>120</v>
      </c>
      <c r="L5098" s="29" t="s">
        <v>144</v>
      </c>
      <c r="M5098" s="29"/>
      <c r="N5098" s="29" t="s">
        <v>122</v>
      </c>
      <c r="O5098" s="31" t="n">
        <v>46818</v>
      </c>
      <c r="P5098" s="29" t="s">
        <v>123</v>
      </c>
      <c r="Q5098" s="29" t="n">
        <f aca="false">IFERROR(VALUE(L5098),"")</f>
        <v>5</v>
      </c>
      <c r="R5098" s="29" t="n">
        <f aca="true">IF(O5098="","",O5098-TODAY())</f>
        <v>533</v>
      </c>
      <c r="S5098" s="29" t="str">
        <f aca="false">IF(C5098="&lt;&lt; vazio &gt;&gt;","VAZIA",IF(AND(O5098&lt;&gt;"",R5098&lt;0),"VENCIDO",IF(AND(O5098&lt;&gt;"",R5098&lt;=Parametros!$B$10),"PRÓX. VENCIMENTO",IF(F5098="Q","QUALIDADE",IF(F5098="S","BLOQUEADO",IF(F5098="R","RESTRITO/DEVOLUÇÃO",IF(OR(N5098="QUAR",N5098="QRES"),"QUARENTENA",IF(OR(B5098="DESCARTE",B5098="DEVOLUÇÃO"),"DESCARTE/DEVOLUÇÃO",IF(AND(D5098="",K5098&lt;&gt;""),"SEM LOTE",IF(AND(Q5098&lt;&gt;"",Q5098&gt;=Parametros!$B$11),"PARADO/SEM GIRO","OK"))))))))))</f>
        <v>OK</v>
      </c>
      <c r="T5098" s="29" t="str">
        <f aca="false">IF(AND($S5098="PARADO/SEM GIRO",$K5098="KG",OR(Painel!$B$5="(Todos)",A5098=Painel!$B$5)*OR(Painel!$E$5="(Todos)",P5098=Painel!$E$5)),$J5098+ROW()/10000000,"")</f>
        <v/>
      </c>
      <c r="U5098" s="29" t="str">
        <f aca="false">IF(AND($S5098="VENCIDO",$K5098="KG",OR(Painel!$B$5="(Todos)",A5098=Painel!$B$5)*OR(Painel!$E$5="(Todos)",P5098=Painel!$E$5)),$J5098+ROW()/10000000,"")</f>
        <v/>
      </c>
    </row>
    <row r="5099" customFormat="false" ht="15" hidden="false" customHeight="false" outlineLevel="0" collapsed="false">
      <c r="A5099" s="29" t="s">
        <v>52</v>
      </c>
      <c r="B5099" s="29" t="s">
        <v>9425</v>
      </c>
      <c r="C5099" s="29" t="s">
        <v>4484</v>
      </c>
      <c r="D5099" s="29" t="s">
        <v>8080</v>
      </c>
      <c r="E5099" s="29" t="n">
        <v>1</v>
      </c>
      <c r="F5099" s="29"/>
      <c r="G5099" s="29" t="s">
        <v>9426</v>
      </c>
      <c r="H5099" s="30" t="n">
        <v>480</v>
      </c>
      <c r="I5099" s="31" t="n">
        <v>46058</v>
      </c>
      <c r="J5099" s="30" t="n">
        <v>480</v>
      </c>
      <c r="K5099" s="29" t="s">
        <v>120</v>
      </c>
      <c r="L5099" s="29" t="s">
        <v>8082</v>
      </c>
      <c r="M5099" s="29"/>
      <c r="N5099" s="29" t="s">
        <v>122</v>
      </c>
      <c r="O5099" s="31" t="n">
        <v>46577</v>
      </c>
      <c r="P5099" s="29" t="s">
        <v>123</v>
      </c>
      <c r="Q5099" s="29" t="n">
        <f aca="false">IFERROR(VALUE(L5099),"")</f>
        <v>227</v>
      </c>
      <c r="R5099" s="29" t="n">
        <f aca="true">IF(O5099="","",O5099-TODAY())</f>
        <v>292</v>
      </c>
      <c r="S5099" s="29" t="str">
        <f aca="false">IF(C5099="&lt;&lt; vazio &gt;&gt;","VAZIA",IF(AND(O5099&lt;&gt;"",R5099&lt;0),"VENCIDO",IF(AND(O5099&lt;&gt;"",R5099&lt;=Parametros!$B$10),"PRÓX. VENCIMENTO",IF(F5099="Q","QUALIDADE",IF(F5099="S","BLOQUEADO",IF(F5099="R","RESTRITO/DEVOLUÇÃO",IF(OR(N5099="QUAR",N5099="QRES"),"QUARENTENA",IF(OR(B5099="DESCARTE",B5099="DEVOLUÇÃO"),"DESCARTE/DEVOLUÇÃO",IF(AND(D5099="",K5099&lt;&gt;""),"SEM LOTE",IF(AND(Q5099&lt;&gt;"",Q5099&gt;=Parametros!$B$11),"PARADO/SEM GIRO","OK"))))))))))</f>
        <v>PARADO/SEM GIRO</v>
      </c>
      <c r="T5099" s="29" t="n">
        <f aca="false">IF(AND($S5099="PARADO/SEM GIRO",$K5099="KG",OR(Painel!$B$5="(Todos)",A5099=Painel!$B$5)*OR(Painel!$E$5="(Todos)",P5099=Painel!$E$5)),$J5099+ROW()/10000000,"")</f>
        <v>480.0005099</v>
      </c>
      <c r="U5099" s="29" t="str">
        <f aca="false">IF(AND($S5099="VENCIDO",$K5099="KG",OR(Painel!$B$5="(Todos)",A5099=Painel!$B$5)*OR(Painel!$E$5="(Todos)",P5099=Painel!$E$5)),$J5099+ROW()/10000000,"")</f>
        <v/>
      </c>
    </row>
    <row r="5100" customFormat="false" ht="15" hidden="false" customHeight="false" outlineLevel="0" collapsed="false">
      <c r="A5100" s="29" t="s">
        <v>52</v>
      </c>
      <c r="B5100" s="29" t="s">
        <v>9427</v>
      </c>
      <c r="C5100" s="29" t="s">
        <v>157</v>
      </c>
      <c r="D5100" s="29" t="s">
        <v>2584</v>
      </c>
      <c r="E5100" s="29" t="n">
        <v>1</v>
      </c>
      <c r="F5100" s="29"/>
      <c r="G5100" s="29" t="s">
        <v>9428</v>
      </c>
      <c r="H5100" s="30" t="n">
        <v>1102.5</v>
      </c>
      <c r="I5100" s="31" t="n">
        <v>46217</v>
      </c>
      <c r="J5100" s="30" t="n">
        <v>1102.5</v>
      </c>
      <c r="K5100" s="29" t="s">
        <v>120</v>
      </c>
      <c r="L5100" s="29" t="s">
        <v>2586</v>
      </c>
      <c r="M5100" s="29"/>
      <c r="N5100" s="29" t="s">
        <v>122</v>
      </c>
      <c r="O5100" s="31" t="n">
        <v>46759</v>
      </c>
      <c r="P5100" s="29" t="s">
        <v>123</v>
      </c>
      <c r="Q5100" s="29" t="n">
        <f aca="false">IFERROR(VALUE(L5100),"")</f>
        <v>68</v>
      </c>
      <c r="R5100" s="29" t="n">
        <f aca="true">IF(O5100="","",O5100-TODAY())</f>
        <v>474</v>
      </c>
      <c r="S5100" s="29" t="str">
        <f aca="false">IF(C5100="&lt;&lt; vazio &gt;&gt;","VAZIA",IF(AND(O5100&lt;&gt;"",R5100&lt;0),"VENCIDO",IF(AND(O5100&lt;&gt;"",R5100&lt;=Parametros!$B$10),"PRÓX. VENCIMENTO",IF(F5100="Q","QUALIDADE",IF(F5100="S","BLOQUEADO",IF(F5100="R","RESTRITO/DEVOLUÇÃO",IF(OR(N5100="QUAR",N5100="QRES"),"QUARENTENA",IF(OR(B5100="DESCARTE",B5100="DEVOLUÇÃO"),"DESCARTE/DEVOLUÇÃO",IF(AND(D5100="",K5100&lt;&gt;""),"SEM LOTE",IF(AND(Q5100&lt;&gt;"",Q5100&gt;=Parametros!$B$11),"PARADO/SEM GIRO","OK"))))))))))</f>
        <v>OK</v>
      </c>
      <c r="T5100" s="29" t="str">
        <f aca="false">IF(AND($S5100="PARADO/SEM GIRO",$K5100="KG",OR(Painel!$B$5="(Todos)",A5100=Painel!$B$5)*OR(Painel!$E$5="(Todos)",P5100=Painel!$E$5)),$J5100+ROW()/10000000,"")</f>
        <v/>
      </c>
      <c r="U5100" s="29" t="str">
        <f aca="false">IF(AND($S5100="VENCIDO",$K5100="KG",OR(Painel!$B$5="(Todos)",A5100=Painel!$B$5)*OR(Painel!$E$5="(Todos)",P5100=Painel!$E$5)),$J5100+ROW()/10000000,"")</f>
        <v/>
      </c>
    </row>
    <row r="5101" customFormat="false" ht="15" hidden="false" customHeight="false" outlineLevel="0" collapsed="false">
      <c r="A5101" s="29" t="s">
        <v>52</v>
      </c>
      <c r="B5101" s="29" t="s">
        <v>9429</v>
      </c>
      <c r="C5101" s="29" t="s">
        <v>135</v>
      </c>
      <c r="D5101" s="29" t="s">
        <v>561</v>
      </c>
      <c r="E5101" s="29" t="n">
        <v>1</v>
      </c>
      <c r="F5101" s="29"/>
      <c r="G5101" s="29" t="s">
        <v>9430</v>
      </c>
      <c r="H5101" s="30" t="n">
        <v>999.9</v>
      </c>
      <c r="I5101" s="31" t="n">
        <v>46280</v>
      </c>
      <c r="J5101" s="30" t="n">
        <v>999.9</v>
      </c>
      <c r="K5101" s="29" t="s">
        <v>120</v>
      </c>
      <c r="L5101" s="29" t="s">
        <v>144</v>
      </c>
      <c r="M5101" s="29"/>
      <c r="N5101" s="29" t="s">
        <v>122</v>
      </c>
      <c r="O5101" s="31" t="n">
        <v>46638</v>
      </c>
      <c r="P5101" s="29" t="s">
        <v>123</v>
      </c>
      <c r="Q5101" s="29" t="n">
        <f aca="false">IFERROR(VALUE(L5101),"")</f>
        <v>5</v>
      </c>
      <c r="R5101" s="29" t="n">
        <f aca="true">IF(O5101="","",O5101-TODAY())</f>
        <v>353</v>
      </c>
      <c r="S5101" s="29" t="str">
        <f aca="false">IF(C5101="&lt;&lt; vazio &gt;&gt;","VAZIA",IF(AND(O5101&lt;&gt;"",R5101&lt;0),"VENCIDO",IF(AND(O5101&lt;&gt;"",R5101&lt;=Parametros!$B$10),"PRÓX. VENCIMENTO",IF(F5101="Q","QUALIDADE",IF(F5101="S","BLOQUEADO",IF(F5101="R","RESTRITO/DEVOLUÇÃO",IF(OR(N5101="QUAR",N5101="QRES"),"QUARENTENA",IF(OR(B5101="DESCARTE",B5101="DEVOLUÇÃO"),"DESCARTE/DEVOLUÇÃO",IF(AND(D5101="",K5101&lt;&gt;""),"SEM LOTE",IF(AND(Q5101&lt;&gt;"",Q5101&gt;=Parametros!$B$11),"PARADO/SEM GIRO","OK"))))))))))</f>
        <v>OK</v>
      </c>
      <c r="T5101" s="29" t="str">
        <f aca="false">IF(AND($S5101="PARADO/SEM GIRO",$K5101="KG",OR(Painel!$B$5="(Todos)",A5101=Painel!$B$5)*OR(Painel!$E$5="(Todos)",P5101=Painel!$E$5)),$J5101+ROW()/10000000,"")</f>
        <v/>
      </c>
      <c r="U5101" s="29" t="str">
        <f aca="false">IF(AND($S5101="VENCIDO",$K5101="KG",OR(Painel!$B$5="(Todos)",A5101=Painel!$B$5)*OR(Painel!$E$5="(Todos)",P5101=Painel!$E$5)),$J5101+ROW()/10000000,"")</f>
        <v/>
      </c>
    </row>
    <row r="5102" customFormat="false" ht="15" hidden="false" customHeight="false" outlineLevel="0" collapsed="false">
      <c r="A5102" s="29" t="s">
        <v>52</v>
      </c>
      <c r="B5102" s="29" t="s">
        <v>9431</v>
      </c>
      <c r="C5102" s="29" t="s">
        <v>594</v>
      </c>
      <c r="D5102" s="29" t="s">
        <v>9432</v>
      </c>
      <c r="E5102" s="29" t="n">
        <v>1</v>
      </c>
      <c r="F5102" s="29"/>
      <c r="G5102" s="29" t="s">
        <v>9433</v>
      </c>
      <c r="H5102" s="30" t="n">
        <v>440</v>
      </c>
      <c r="I5102" s="31" t="n">
        <v>46240</v>
      </c>
      <c r="J5102" s="30" t="n">
        <v>440</v>
      </c>
      <c r="K5102" s="29" t="s">
        <v>120</v>
      </c>
      <c r="L5102" s="29" t="s">
        <v>1330</v>
      </c>
      <c r="M5102" s="29"/>
      <c r="N5102" s="29" t="s">
        <v>122</v>
      </c>
      <c r="O5102" s="31" t="n">
        <v>46442</v>
      </c>
      <c r="P5102" s="29" t="s">
        <v>123</v>
      </c>
      <c r="Q5102" s="29" t="n">
        <f aca="false">IFERROR(VALUE(L5102),"")</f>
        <v>45</v>
      </c>
      <c r="R5102" s="29" t="n">
        <f aca="true">IF(O5102="","",O5102-TODAY())</f>
        <v>157</v>
      </c>
      <c r="S5102" s="29" t="str">
        <f aca="false">IF(C5102="&lt;&lt; vazio &gt;&gt;","VAZIA",IF(AND(O5102&lt;&gt;"",R5102&lt;0),"VENCIDO",IF(AND(O5102&lt;&gt;"",R5102&lt;=Parametros!$B$10),"PRÓX. VENCIMENTO",IF(F5102="Q","QUALIDADE",IF(F5102="S","BLOQUEADO",IF(F5102="R","RESTRITO/DEVOLUÇÃO",IF(OR(N5102="QUAR",N5102="QRES"),"QUARENTENA",IF(OR(B5102="DESCARTE",B5102="DEVOLUÇÃO"),"DESCARTE/DEVOLUÇÃO",IF(AND(D5102="",K5102&lt;&gt;""),"SEM LOTE",IF(AND(Q5102&lt;&gt;"",Q5102&gt;=Parametros!$B$11),"PARADO/SEM GIRO","OK"))))))))))</f>
        <v>OK</v>
      </c>
      <c r="T5102" s="29" t="str">
        <f aca="false">IF(AND($S5102="PARADO/SEM GIRO",$K5102="KG",OR(Painel!$B$5="(Todos)",A5102=Painel!$B$5)*OR(Painel!$E$5="(Todos)",P5102=Painel!$E$5)),$J5102+ROW()/10000000,"")</f>
        <v/>
      </c>
      <c r="U5102" s="29" t="str">
        <f aca="false">IF(AND($S5102="VENCIDO",$K5102="KG",OR(Painel!$B$5="(Todos)",A5102=Painel!$B$5)*OR(Painel!$E$5="(Todos)",P5102=Painel!$E$5)),$J5102+ROW()/10000000,"")</f>
        <v/>
      </c>
    </row>
    <row r="5103" customFormat="false" ht="15" hidden="false" customHeight="false" outlineLevel="0" collapsed="false">
      <c r="A5103" s="29" t="s">
        <v>52</v>
      </c>
      <c r="B5103" s="29" t="s">
        <v>9434</v>
      </c>
      <c r="C5103" s="29" t="s">
        <v>135</v>
      </c>
      <c r="D5103" s="29" t="s">
        <v>572</v>
      </c>
      <c r="E5103" s="29" t="n">
        <v>1</v>
      </c>
      <c r="F5103" s="29"/>
      <c r="G5103" s="29" t="s">
        <v>9435</v>
      </c>
      <c r="H5103" s="30" t="n">
        <v>999.9</v>
      </c>
      <c r="I5103" s="31" t="n">
        <v>46280</v>
      </c>
      <c r="J5103" s="30" t="n">
        <v>999.9</v>
      </c>
      <c r="K5103" s="29" t="s">
        <v>120</v>
      </c>
      <c r="L5103" s="29" t="s">
        <v>144</v>
      </c>
      <c r="M5103" s="29"/>
      <c r="N5103" s="29" t="s">
        <v>122</v>
      </c>
      <c r="O5103" s="31" t="n">
        <v>46639</v>
      </c>
      <c r="P5103" s="29" t="s">
        <v>123</v>
      </c>
      <c r="Q5103" s="29" t="n">
        <f aca="false">IFERROR(VALUE(L5103),"")</f>
        <v>5</v>
      </c>
      <c r="R5103" s="29" t="n">
        <f aca="true">IF(O5103="","",O5103-TODAY())</f>
        <v>354</v>
      </c>
      <c r="S5103" s="29" t="str">
        <f aca="false">IF(C5103="&lt;&lt; vazio &gt;&gt;","VAZIA",IF(AND(O5103&lt;&gt;"",R5103&lt;0),"VENCIDO",IF(AND(O5103&lt;&gt;"",R5103&lt;=Parametros!$B$10),"PRÓX. VENCIMENTO",IF(F5103="Q","QUALIDADE",IF(F5103="S","BLOQUEADO",IF(F5103="R","RESTRITO/DEVOLUÇÃO",IF(OR(N5103="QUAR",N5103="QRES"),"QUARENTENA",IF(OR(B5103="DESCARTE",B5103="DEVOLUÇÃO"),"DESCARTE/DEVOLUÇÃO",IF(AND(D5103="",K5103&lt;&gt;""),"SEM LOTE",IF(AND(Q5103&lt;&gt;"",Q5103&gt;=Parametros!$B$11),"PARADO/SEM GIRO","OK"))))))))))</f>
        <v>OK</v>
      </c>
      <c r="T5103" s="29" t="str">
        <f aca="false">IF(AND($S5103="PARADO/SEM GIRO",$K5103="KG",OR(Painel!$B$5="(Todos)",A5103=Painel!$B$5)*OR(Painel!$E$5="(Todos)",P5103=Painel!$E$5)),$J5103+ROW()/10000000,"")</f>
        <v/>
      </c>
      <c r="U5103" s="29" t="str">
        <f aca="false">IF(AND($S5103="VENCIDO",$K5103="KG",OR(Painel!$B$5="(Todos)",A5103=Painel!$B$5)*OR(Painel!$E$5="(Todos)",P5103=Painel!$E$5)),$J5103+ROW()/10000000,"")</f>
        <v/>
      </c>
    </row>
    <row r="5104" customFormat="false" ht="15" hidden="false" customHeight="false" outlineLevel="0" collapsed="false">
      <c r="A5104" s="29" t="s">
        <v>52</v>
      </c>
      <c r="B5104" s="29" t="s">
        <v>9436</v>
      </c>
      <c r="C5104" s="29" t="s">
        <v>1292</v>
      </c>
      <c r="D5104" s="29" t="s">
        <v>1293</v>
      </c>
      <c r="E5104" s="29" t="n">
        <v>1</v>
      </c>
      <c r="F5104" s="29" t="s">
        <v>268</v>
      </c>
      <c r="G5104" s="29" t="s">
        <v>9437</v>
      </c>
      <c r="H5104" s="30" t="n">
        <v>800</v>
      </c>
      <c r="I5104" s="31" t="n">
        <v>46280</v>
      </c>
      <c r="J5104" s="30" t="n">
        <v>800</v>
      </c>
      <c r="K5104" s="29" t="s">
        <v>120</v>
      </c>
      <c r="L5104" s="29" t="s">
        <v>144</v>
      </c>
      <c r="M5104" s="29"/>
      <c r="N5104" s="29" t="s">
        <v>122</v>
      </c>
      <c r="O5104" s="31" t="n">
        <v>46826</v>
      </c>
      <c r="P5104" s="29" t="s">
        <v>123</v>
      </c>
      <c r="Q5104" s="29" t="n">
        <f aca="false">IFERROR(VALUE(L5104),"")</f>
        <v>5</v>
      </c>
      <c r="R5104" s="29" t="n">
        <f aca="true">IF(O5104="","",O5104-TODAY())</f>
        <v>541</v>
      </c>
      <c r="S5104" s="29" t="str">
        <f aca="false">IF(C5104="&lt;&lt; vazio &gt;&gt;","VAZIA",IF(AND(O5104&lt;&gt;"",R5104&lt;0),"VENCIDO",IF(AND(O5104&lt;&gt;"",R5104&lt;=Parametros!$B$10),"PRÓX. VENCIMENTO",IF(F5104="Q","QUALIDADE",IF(F5104="S","BLOQUEADO",IF(F5104="R","RESTRITO/DEVOLUÇÃO",IF(OR(N5104="QUAR",N5104="QRES"),"QUARENTENA",IF(OR(B5104="DESCARTE",B5104="DEVOLUÇÃO"),"DESCARTE/DEVOLUÇÃO",IF(AND(D5104="",K5104&lt;&gt;""),"SEM LOTE",IF(AND(Q5104&lt;&gt;"",Q5104&gt;=Parametros!$B$11),"PARADO/SEM GIRO","OK"))))))))))</f>
        <v>QUALIDADE</v>
      </c>
      <c r="T5104" s="29" t="str">
        <f aca="false">IF(AND($S5104="PARADO/SEM GIRO",$K5104="KG",OR(Painel!$B$5="(Todos)",A5104=Painel!$B$5)*OR(Painel!$E$5="(Todos)",P5104=Painel!$E$5)),$J5104+ROW()/10000000,"")</f>
        <v/>
      </c>
      <c r="U5104" s="29" t="str">
        <f aca="false">IF(AND($S5104="VENCIDO",$K5104="KG",OR(Painel!$B$5="(Todos)",A5104=Painel!$B$5)*OR(Painel!$E$5="(Todos)",P5104=Painel!$E$5)),$J5104+ROW()/10000000,"")</f>
        <v/>
      </c>
    </row>
    <row r="5105" customFormat="false" ht="15" hidden="false" customHeight="false" outlineLevel="0" collapsed="false">
      <c r="A5105" s="29" t="s">
        <v>52</v>
      </c>
      <c r="B5105" s="29" t="s">
        <v>9438</v>
      </c>
      <c r="C5105" s="29" t="s">
        <v>2833</v>
      </c>
      <c r="D5105" s="29" t="s">
        <v>2834</v>
      </c>
      <c r="E5105" s="29" t="n">
        <v>1</v>
      </c>
      <c r="F5105" s="29"/>
      <c r="G5105" s="29" t="s">
        <v>9439</v>
      </c>
      <c r="H5105" s="30" t="n">
        <v>1000</v>
      </c>
      <c r="I5105" s="31" t="n">
        <v>46184</v>
      </c>
      <c r="J5105" s="30" t="n">
        <v>1000</v>
      </c>
      <c r="K5105" s="29" t="s">
        <v>120</v>
      </c>
      <c r="L5105" s="29" t="s">
        <v>1809</v>
      </c>
      <c r="M5105" s="29"/>
      <c r="N5105" s="29" t="s">
        <v>122</v>
      </c>
      <c r="O5105" s="31" t="n">
        <v>46759</v>
      </c>
      <c r="P5105" s="29" t="s">
        <v>123</v>
      </c>
      <c r="Q5105" s="29" t="n">
        <f aca="false">IFERROR(VALUE(L5105),"")</f>
        <v>101</v>
      </c>
      <c r="R5105" s="29" t="n">
        <f aca="true">IF(O5105="","",O5105-TODAY())</f>
        <v>474</v>
      </c>
      <c r="S5105" s="29" t="str">
        <f aca="false">IF(C5105="&lt;&lt; vazio &gt;&gt;","VAZIA",IF(AND(O5105&lt;&gt;"",R5105&lt;0),"VENCIDO",IF(AND(O5105&lt;&gt;"",R5105&lt;=Parametros!$B$10),"PRÓX. VENCIMENTO",IF(F5105="Q","QUALIDADE",IF(F5105="S","BLOQUEADO",IF(F5105="R","RESTRITO/DEVOLUÇÃO",IF(OR(N5105="QUAR",N5105="QRES"),"QUARENTENA",IF(OR(B5105="DESCARTE",B5105="DEVOLUÇÃO"),"DESCARTE/DEVOLUÇÃO",IF(AND(D5105="",K5105&lt;&gt;""),"SEM LOTE",IF(AND(Q5105&lt;&gt;"",Q5105&gt;=Parametros!$B$11),"PARADO/SEM GIRO","OK"))))))))))</f>
        <v>PARADO/SEM GIRO</v>
      </c>
      <c r="T5105" s="29" t="n">
        <f aca="false">IF(AND($S5105="PARADO/SEM GIRO",$K5105="KG",OR(Painel!$B$5="(Todos)",A5105=Painel!$B$5)*OR(Painel!$E$5="(Todos)",P5105=Painel!$E$5)),$J5105+ROW()/10000000,"")</f>
        <v>1000.0005105</v>
      </c>
      <c r="U5105" s="29" t="str">
        <f aca="false">IF(AND($S5105="VENCIDO",$K5105="KG",OR(Painel!$B$5="(Todos)",A5105=Painel!$B$5)*OR(Painel!$E$5="(Todos)",P5105=Painel!$E$5)),$J5105+ROW()/10000000,"")</f>
        <v/>
      </c>
    </row>
    <row r="5106" customFormat="false" ht="15" hidden="false" customHeight="false" outlineLevel="0" collapsed="false">
      <c r="A5106" s="29" t="s">
        <v>52</v>
      </c>
      <c r="B5106" s="29" t="s">
        <v>9440</v>
      </c>
      <c r="C5106" s="29" t="s">
        <v>2510</v>
      </c>
      <c r="D5106" s="29" t="s">
        <v>2511</v>
      </c>
      <c r="E5106" s="29" t="n">
        <v>1</v>
      </c>
      <c r="F5106" s="29"/>
      <c r="G5106" s="29" t="s">
        <v>9441</v>
      </c>
      <c r="H5106" s="30" t="n">
        <v>240</v>
      </c>
      <c r="I5106" s="31" t="n">
        <v>46267</v>
      </c>
      <c r="J5106" s="30" t="n">
        <v>240</v>
      </c>
      <c r="K5106" s="29" t="s">
        <v>120</v>
      </c>
      <c r="L5106" s="29" t="s">
        <v>2513</v>
      </c>
      <c r="M5106" s="29"/>
      <c r="N5106" s="29" t="s">
        <v>134</v>
      </c>
      <c r="O5106" s="31" t="n">
        <v>46357</v>
      </c>
      <c r="P5106" s="29" t="s">
        <v>123</v>
      </c>
      <c r="Q5106" s="29" t="n">
        <f aca="false">IFERROR(VALUE(L5106),"")</f>
        <v>18</v>
      </c>
      <c r="R5106" s="29" t="n">
        <f aca="true">IF(O5106="","",O5106-TODAY())</f>
        <v>72</v>
      </c>
      <c r="S5106" s="29" t="str">
        <f aca="false">IF(C5106="&lt;&lt; vazio &gt;&gt;","VAZIA",IF(AND(O5106&lt;&gt;"",R5106&lt;0),"VENCIDO",IF(AND(O5106&lt;&gt;"",R5106&lt;=Parametros!$B$10),"PRÓX. VENCIMENTO",IF(F5106="Q","QUALIDADE",IF(F5106="S","BLOQUEADO",IF(F5106="R","RESTRITO/DEVOLUÇÃO",IF(OR(N5106="QUAR",N5106="QRES"),"QUARENTENA",IF(OR(B5106="DESCARTE",B5106="DEVOLUÇÃO"),"DESCARTE/DEVOLUÇÃO",IF(AND(D5106="",K5106&lt;&gt;""),"SEM LOTE",IF(AND(Q5106&lt;&gt;"",Q5106&gt;=Parametros!$B$11),"PARADO/SEM GIRO","OK"))))))))))</f>
        <v>OK</v>
      </c>
      <c r="T5106" s="29" t="str">
        <f aca="false">IF(AND($S5106="PARADO/SEM GIRO",$K5106="KG",OR(Painel!$B$5="(Todos)",A5106=Painel!$B$5)*OR(Painel!$E$5="(Todos)",P5106=Painel!$E$5)),$J5106+ROW()/10000000,"")</f>
        <v/>
      </c>
      <c r="U5106" s="29" t="str">
        <f aca="false">IF(AND($S5106="VENCIDO",$K5106="KG",OR(Painel!$B$5="(Todos)",A5106=Painel!$B$5)*OR(Painel!$E$5="(Todos)",P5106=Painel!$E$5)),$J5106+ROW()/10000000,"")</f>
        <v/>
      </c>
    </row>
    <row r="5107" customFormat="false" ht="15" hidden="false" customHeight="false" outlineLevel="0" collapsed="false">
      <c r="A5107" s="29" t="s">
        <v>52</v>
      </c>
      <c r="B5107" s="29" t="s">
        <v>9442</v>
      </c>
      <c r="C5107" s="29" t="s">
        <v>1381</v>
      </c>
      <c r="D5107" s="29" t="s">
        <v>1382</v>
      </c>
      <c r="E5107" s="29" t="n">
        <v>1</v>
      </c>
      <c r="F5107" s="29"/>
      <c r="G5107" s="29" t="s">
        <v>9443</v>
      </c>
      <c r="H5107" s="30" t="n">
        <v>800</v>
      </c>
      <c r="I5107" s="31" t="n">
        <v>46231</v>
      </c>
      <c r="J5107" s="30" t="n">
        <v>800</v>
      </c>
      <c r="K5107" s="29" t="s">
        <v>120</v>
      </c>
      <c r="L5107" s="29" t="s">
        <v>2246</v>
      </c>
      <c r="M5107" s="29"/>
      <c r="N5107" s="29" t="s">
        <v>122</v>
      </c>
      <c r="O5107" s="31" t="n">
        <v>46590</v>
      </c>
      <c r="P5107" s="29" t="s">
        <v>123</v>
      </c>
      <c r="Q5107" s="29" t="n">
        <f aca="false">IFERROR(VALUE(L5107),"")</f>
        <v>54</v>
      </c>
      <c r="R5107" s="29" t="n">
        <f aca="true">IF(O5107="","",O5107-TODAY())</f>
        <v>305</v>
      </c>
      <c r="S5107" s="29" t="str">
        <f aca="false">IF(C5107="&lt;&lt; vazio &gt;&gt;","VAZIA",IF(AND(O5107&lt;&gt;"",R5107&lt;0),"VENCIDO",IF(AND(O5107&lt;&gt;"",R5107&lt;=Parametros!$B$10),"PRÓX. VENCIMENTO",IF(F5107="Q","QUALIDADE",IF(F5107="S","BLOQUEADO",IF(F5107="R","RESTRITO/DEVOLUÇÃO",IF(OR(N5107="QUAR",N5107="QRES"),"QUARENTENA",IF(OR(B5107="DESCARTE",B5107="DEVOLUÇÃO"),"DESCARTE/DEVOLUÇÃO",IF(AND(D5107="",K5107&lt;&gt;""),"SEM LOTE",IF(AND(Q5107&lt;&gt;"",Q5107&gt;=Parametros!$B$11),"PARADO/SEM GIRO","OK"))))))))))</f>
        <v>OK</v>
      </c>
      <c r="T5107" s="29" t="str">
        <f aca="false">IF(AND($S5107="PARADO/SEM GIRO",$K5107="KG",OR(Painel!$B$5="(Todos)",A5107=Painel!$B$5)*OR(Painel!$E$5="(Todos)",P5107=Painel!$E$5)),$J5107+ROW()/10000000,"")</f>
        <v/>
      </c>
      <c r="U5107" s="29" t="str">
        <f aca="false">IF(AND($S5107="VENCIDO",$K5107="KG",OR(Painel!$B$5="(Todos)",A5107=Painel!$B$5)*OR(Painel!$E$5="(Todos)",P5107=Painel!$E$5)),$J5107+ROW()/10000000,"")</f>
        <v/>
      </c>
    </row>
    <row r="5108" customFormat="false" ht="15" hidden="false" customHeight="false" outlineLevel="0" collapsed="false">
      <c r="A5108" s="29" t="s">
        <v>52</v>
      </c>
      <c r="B5108" s="29" t="s">
        <v>9444</v>
      </c>
      <c r="C5108" s="29" t="s">
        <v>596</v>
      </c>
      <c r="D5108" s="29" t="s">
        <v>597</v>
      </c>
      <c r="E5108" s="29" t="n">
        <v>1</v>
      </c>
      <c r="F5108" s="29"/>
      <c r="G5108" s="29" t="s">
        <v>9445</v>
      </c>
      <c r="H5108" s="30" t="n">
        <v>150</v>
      </c>
      <c r="I5108" s="31" t="n">
        <v>46231</v>
      </c>
      <c r="J5108" s="30" t="n">
        <v>150</v>
      </c>
      <c r="K5108" s="29" t="s">
        <v>120</v>
      </c>
      <c r="L5108" s="29" t="s">
        <v>2246</v>
      </c>
      <c r="M5108" s="29"/>
      <c r="N5108" s="29" t="s">
        <v>122</v>
      </c>
      <c r="O5108" s="31" t="n">
        <v>46645</v>
      </c>
      <c r="P5108" s="29" t="s">
        <v>123</v>
      </c>
      <c r="Q5108" s="29" t="n">
        <f aca="false">IFERROR(VALUE(L5108),"")</f>
        <v>54</v>
      </c>
      <c r="R5108" s="29" t="n">
        <f aca="true">IF(O5108="","",O5108-TODAY())</f>
        <v>360</v>
      </c>
      <c r="S5108" s="29" t="str">
        <f aca="false">IF(C5108="&lt;&lt; vazio &gt;&gt;","VAZIA",IF(AND(O5108&lt;&gt;"",R5108&lt;0),"VENCIDO",IF(AND(O5108&lt;&gt;"",R5108&lt;=Parametros!$B$10),"PRÓX. VENCIMENTO",IF(F5108="Q","QUALIDADE",IF(F5108="S","BLOQUEADO",IF(F5108="R","RESTRITO/DEVOLUÇÃO",IF(OR(N5108="QUAR",N5108="QRES"),"QUARENTENA",IF(OR(B5108="DESCARTE",B5108="DEVOLUÇÃO"),"DESCARTE/DEVOLUÇÃO",IF(AND(D5108="",K5108&lt;&gt;""),"SEM LOTE",IF(AND(Q5108&lt;&gt;"",Q5108&gt;=Parametros!$B$11),"PARADO/SEM GIRO","OK"))))))))))</f>
        <v>OK</v>
      </c>
      <c r="T5108" s="29" t="str">
        <f aca="false">IF(AND($S5108="PARADO/SEM GIRO",$K5108="KG",OR(Painel!$B$5="(Todos)",A5108=Painel!$B$5)*OR(Painel!$E$5="(Todos)",P5108=Painel!$E$5)),$J5108+ROW()/10000000,"")</f>
        <v/>
      </c>
      <c r="U5108" s="29" t="str">
        <f aca="false">IF(AND($S5108="VENCIDO",$K5108="KG",OR(Painel!$B$5="(Todos)",A5108=Painel!$B$5)*OR(Painel!$E$5="(Todos)",P5108=Painel!$E$5)),$J5108+ROW()/10000000,"")</f>
        <v/>
      </c>
    </row>
    <row r="5109" customFormat="false" ht="15" hidden="false" customHeight="false" outlineLevel="0" collapsed="false">
      <c r="A5109" s="29" t="s">
        <v>52</v>
      </c>
      <c r="B5109" s="29" t="s">
        <v>9446</v>
      </c>
      <c r="C5109" s="29" t="s">
        <v>167</v>
      </c>
      <c r="D5109" s="29" t="s">
        <v>765</v>
      </c>
      <c r="E5109" s="29" t="n">
        <v>1</v>
      </c>
      <c r="F5109" s="29" t="s">
        <v>268</v>
      </c>
      <c r="G5109" s="29" t="s">
        <v>9447</v>
      </c>
      <c r="H5109" s="30" t="n">
        <v>590.4</v>
      </c>
      <c r="I5109" s="31" t="n">
        <v>46283</v>
      </c>
      <c r="J5109" s="30" t="n">
        <v>590.4</v>
      </c>
      <c r="K5109" s="29" t="s">
        <v>120</v>
      </c>
      <c r="L5109" s="29" t="s">
        <v>176</v>
      </c>
      <c r="M5109" s="29"/>
      <c r="N5109" s="29" t="s">
        <v>122</v>
      </c>
      <c r="O5109" s="31" t="n">
        <v>46830</v>
      </c>
      <c r="P5109" s="29" t="s">
        <v>123</v>
      </c>
      <c r="Q5109" s="29" t="n">
        <f aca="false">IFERROR(VALUE(L5109),"")</f>
        <v>2</v>
      </c>
      <c r="R5109" s="29" t="n">
        <f aca="true">IF(O5109="","",O5109-TODAY())</f>
        <v>545</v>
      </c>
      <c r="S5109" s="29" t="str">
        <f aca="false">IF(C5109="&lt;&lt; vazio &gt;&gt;","VAZIA",IF(AND(O5109&lt;&gt;"",R5109&lt;0),"VENCIDO",IF(AND(O5109&lt;&gt;"",R5109&lt;=Parametros!$B$10),"PRÓX. VENCIMENTO",IF(F5109="Q","QUALIDADE",IF(F5109="S","BLOQUEADO",IF(F5109="R","RESTRITO/DEVOLUÇÃO",IF(OR(N5109="QUAR",N5109="QRES"),"QUARENTENA",IF(OR(B5109="DESCARTE",B5109="DEVOLUÇÃO"),"DESCARTE/DEVOLUÇÃO",IF(AND(D5109="",K5109&lt;&gt;""),"SEM LOTE",IF(AND(Q5109&lt;&gt;"",Q5109&gt;=Parametros!$B$11),"PARADO/SEM GIRO","OK"))))))))))</f>
        <v>QUALIDADE</v>
      </c>
      <c r="T5109" s="29" t="str">
        <f aca="false">IF(AND($S5109="PARADO/SEM GIRO",$K5109="KG",OR(Painel!$B$5="(Todos)",A5109=Painel!$B$5)*OR(Painel!$E$5="(Todos)",P5109=Painel!$E$5)),$J5109+ROW()/10000000,"")</f>
        <v/>
      </c>
      <c r="U5109" s="29" t="str">
        <f aca="false">IF(AND($S5109="VENCIDO",$K5109="KG",OR(Painel!$B$5="(Todos)",A5109=Painel!$B$5)*OR(Painel!$E$5="(Todos)",P5109=Painel!$E$5)),$J5109+ROW()/10000000,"")</f>
        <v/>
      </c>
    </row>
    <row r="5110" customFormat="false" ht="15" hidden="false" customHeight="false" outlineLevel="0" collapsed="false">
      <c r="A5110" s="29" t="s">
        <v>52</v>
      </c>
      <c r="B5110" s="29" t="s">
        <v>9448</v>
      </c>
      <c r="C5110" s="29" t="s">
        <v>2556</v>
      </c>
      <c r="D5110" s="29" t="s">
        <v>9449</v>
      </c>
      <c r="E5110" s="29" t="n">
        <v>1</v>
      </c>
      <c r="F5110" s="29"/>
      <c r="G5110" s="29" t="s">
        <v>9450</v>
      </c>
      <c r="H5110" s="30" t="n">
        <v>340</v>
      </c>
      <c r="I5110" s="31" t="n">
        <v>46220</v>
      </c>
      <c r="J5110" s="30" t="n">
        <v>340</v>
      </c>
      <c r="K5110" s="29" t="s">
        <v>120</v>
      </c>
      <c r="L5110" s="29" t="s">
        <v>2925</v>
      </c>
      <c r="M5110" s="29"/>
      <c r="N5110" s="29" t="s">
        <v>122</v>
      </c>
      <c r="O5110" s="31" t="n">
        <v>46848</v>
      </c>
      <c r="P5110" s="29" t="s">
        <v>123</v>
      </c>
      <c r="Q5110" s="29" t="n">
        <f aca="false">IFERROR(VALUE(L5110),"")</f>
        <v>65</v>
      </c>
      <c r="R5110" s="29" t="n">
        <f aca="true">IF(O5110="","",O5110-TODAY())</f>
        <v>563</v>
      </c>
      <c r="S5110" s="29" t="str">
        <f aca="false">IF(C5110="&lt;&lt; vazio &gt;&gt;","VAZIA",IF(AND(O5110&lt;&gt;"",R5110&lt;0),"VENCIDO",IF(AND(O5110&lt;&gt;"",R5110&lt;=Parametros!$B$10),"PRÓX. VENCIMENTO",IF(F5110="Q","QUALIDADE",IF(F5110="S","BLOQUEADO",IF(F5110="R","RESTRITO/DEVOLUÇÃO",IF(OR(N5110="QUAR",N5110="QRES"),"QUARENTENA",IF(OR(B5110="DESCARTE",B5110="DEVOLUÇÃO"),"DESCARTE/DEVOLUÇÃO",IF(AND(D5110="",K5110&lt;&gt;""),"SEM LOTE",IF(AND(Q5110&lt;&gt;"",Q5110&gt;=Parametros!$B$11),"PARADO/SEM GIRO","OK"))))))))))</f>
        <v>OK</v>
      </c>
      <c r="T5110" s="29" t="str">
        <f aca="false">IF(AND($S5110="PARADO/SEM GIRO",$K5110="KG",OR(Painel!$B$5="(Todos)",A5110=Painel!$B$5)*OR(Painel!$E$5="(Todos)",P5110=Painel!$E$5)),$J5110+ROW()/10000000,"")</f>
        <v/>
      </c>
      <c r="U5110" s="29" t="str">
        <f aca="false">IF(AND($S5110="VENCIDO",$K5110="KG",OR(Painel!$B$5="(Todos)",A5110=Painel!$B$5)*OR(Painel!$E$5="(Todos)",P5110=Painel!$E$5)),$J5110+ROW()/10000000,"")</f>
        <v/>
      </c>
    </row>
    <row r="5111" customFormat="false" ht="15" hidden="false" customHeight="false" outlineLevel="0" collapsed="false">
      <c r="A5111" s="29" t="s">
        <v>52</v>
      </c>
      <c r="B5111" s="29" t="s">
        <v>9451</v>
      </c>
      <c r="C5111" s="29" t="s">
        <v>250</v>
      </c>
      <c r="D5111" s="29" t="s">
        <v>672</v>
      </c>
      <c r="E5111" s="29" t="n">
        <v>1</v>
      </c>
      <c r="F5111" s="29" t="s">
        <v>268</v>
      </c>
      <c r="G5111" s="29" t="s">
        <v>9452</v>
      </c>
      <c r="H5111" s="30" t="n">
        <v>1000</v>
      </c>
      <c r="I5111" s="31" t="n">
        <v>46282</v>
      </c>
      <c r="J5111" s="30" t="n">
        <v>1000</v>
      </c>
      <c r="K5111" s="29" t="s">
        <v>120</v>
      </c>
      <c r="L5111" s="29" t="s">
        <v>400</v>
      </c>
      <c r="M5111" s="29"/>
      <c r="N5111" s="29" t="s">
        <v>122</v>
      </c>
      <c r="O5111" s="31" t="n">
        <v>46829</v>
      </c>
      <c r="P5111" s="29" t="s">
        <v>123</v>
      </c>
      <c r="Q5111" s="29" t="n">
        <f aca="false">IFERROR(VALUE(L5111),"")</f>
        <v>3</v>
      </c>
      <c r="R5111" s="29" t="n">
        <f aca="true">IF(O5111="","",O5111-TODAY())</f>
        <v>544</v>
      </c>
      <c r="S5111" s="29" t="str">
        <f aca="false">IF(C5111="&lt;&lt; vazio &gt;&gt;","VAZIA",IF(AND(O5111&lt;&gt;"",R5111&lt;0),"VENCIDO",IF(AND(O5111&lt;&gt;"",R5111&lt;=Parametros!$B$10),"PRÓX. VENCIMENTO",IF(F5111="Q","QUALIDADE",IF(F5111="S","BLOQUEADO",IF(F5111="R","RESTRITO/DEVOLUÇÃO",IF(OR(N5111="QUAR",N5111="QRES"),"QUARENTENA",IF(OR(B5111="DESCARTE",B5111="DEVOLUÇÃO"),"DESCARTE/DEVOLUÇÃO",IF(AND(D5111="",K5111&lt;&gt;""),"SEM LOTE",IF(AND(Q5111&lt;&gt;"",Q5111&gt;=Parametros!$B$11),"PARADO/SEM GIRO","OK"))))))))))</f>
        <v>QUALIDADE</v>
      </c>
      <c r="T5111" s="29" t="str">
        <f aca="false">IF(AND($S5111="PARADO/SEM GIRO",$K5111="KG",OR(Painel!$B$5="(Todos)",A5111=Painel!$B$5)*OR(Painel!$E$5="(Todos)",P5111=Painel!$E$5)),$J5111+ROW()/10000000,"")</f>
        <v/>
      </c>
      <c r="U5111" s="29" t="str">
        <f aca="false">IF(AND($S5111="VENCIDO",$K5111="KG",OR(Painel!$B$5="(Todos)",A5111=Painel!$B$5)*OR(Painel!$E$5="(Todos)",P5111=Painel!$E$5)),$J5111+ROW()/10000000,"")</f>
        <v/>
      </c>
    </row>
    <row r="5112" customFormat="false" ht="15" hidden="false" customHeight="false" outlineLevel="0" collapsed="false">
      <c r="A5112" s="29" t="s">
        <v>52</v>
      </c>
      <c r="B5112" s="29" t="s">
        <v>9453</v>
      </c>
      <c r="C5112" s="29" t="s">
        <v>785</v>
      </c>
      <c r="D5112" s="29" t="s">
        <v>1071</v>
      </c>
      <c r="E5112" s="29" t="n">
        <v>1</v>
      </c>
      <c r="F5112" s="29" t="s">
        <v>268</v>
      </c>
      <c r="G5112" s="29" t="s">
        <v>9454</v>
      </c>
      <c r="H5112" s="30" t="n">
        <v>1000</v>
      </c>
      <c r="I5112" s="31" t="n">
        <v>46279</v>
      </c>
      <c r="J5112" s="30" t="n">
        <v>1000</v>
      </c>
      <c r="K5112" s="29" t="s">
        <v>120</v>
      </c>
      <c r="L5112" s="29" t="s">
        <v>350</v>
      </c>
      <c r="M5112" s="29"/>
      <c r="N5112" s="29" t="s">
        <v>122</v>
      </c>
      <c r="O5112" s="31" t="n">
        <v>46826</v>
      </c>
      <c r="P5112" s="29" t="s">
        <v>123</v>
      </c>
      <c r="Q5112" s="29" t="n">
        <f aca="false">IFERROR(VALUE(L5112),"")</f>
        <v>6</v>
      </c>
      <c r="R5112" s="29" t="n">
        <f aca="true">IF(O5112="","",O5112-TODAY())</f>
        <v>541</v>
      </c>
      <c r="S5112" s="29" t="str">
        <f aca="false">IF(C5112="&lt;&lt; vazio &gt;&gt;","VAZIA",IF(AND(O5112&lt;&gt;"",R5112&lt;0),"VENCIDO",IF(AND(O5112&lt;&gt;"",R5112&lt;=Parametros!$B$10),"PRÓX. VENCIMENTO",IF(F5112="Q","QUALIDADE",IF(F5112="S","BLOQUEADO",IF(F5112="R","RESTRITO/DEVOLUÇÃO",IF(OR(N5112="QUAR",N5112="QRES"),"QUARENTENA",IF(OR(B5112="DESCARTE",B5112="DEVOLUÇÃO"),"DESCARTE/DEVOLUÇÃO",IF(AND(D5112="",K5112&lt;&gt;""),"SEM LOTE",IF(AND(Q5112&lt;&gt;"",Q5112&gt;=Parametros!$B$11),"PARADO/SEM GIRO","OK"))))))))))</f>
        <v>QUALIDADE</v>
      </c>
      <c r="T5112" s="29" t="str">
        <f aca="false">IF(AND($S5112="PARADO/SEM GIRO",$K5112="KG",OR(Painel!$B$5="(Todos)",A5112=Painel!$B$5)*OR(Painel!$E$5="(Todos)",P5112=Painel!$E$5)),$J5112+ROW()/10000000,"")</f>
        <v/>
      </c>
      <c r="U5112" s="29" t="str">
        <f aca="false">IF(AND($S5112="VENCIDO",$K5112="KG",OR(Painel!$B$5="(Todos)",A5112=Painel!$B$5)*OR(Painel!$E$5="(Todos)",P5112=Painel!$E$5)),$J5112+ROW()/10000000,"")</f>
        <v/>
      </c>
    </row>
    <row r="5113" customFormat="false" ht="15" hidden="false" customHeight="false" outlineLevel="0" collapsed="false">
      <c r="A5113" s="29" t="s">
        <v>52</v>
      </c>
      <c r="B5113" s="29" t="s">
        <v>9455</v>
      </c>
      <c r="C5113" s="29" t="s">
        <v>679</v>
      </c>
      <c r="D5113" s="29" t="s">
        <v>685</v>
      </c>
      <c r="E5113" s="29" t="n">
        <v>1</v>
      </c>
      <c r="F5113" s="29" t="s">
        <v>268</v>
      </c>
      <c r="G5113" s="29" t="s">
        <v>9456</v>
      </c>
      <c r="H5113" s="30" t="n">
        <v>400</v>
      </c>
      <c r="I5113" s="31" t="n">
        <v>46282</v>
      </c>
      <c r="J5113" s="30" t="n">
        <v>400</v>
      </c>
      <c r="K5113" s="29" t="s">
        <v>120</v>
      </c>
      <c r="L5113" s="29" t="s">
        <v>400</v>
      </c>
      <c r="M5113" s="29"/>
      <c r="N5113" s="29" t="s">
        <v>122</v>
      </c>
      <c r="O5113" s="31" t="n">
        <v>46647</v>
      </c>
      <c r="P5113" s="29" t="s">
        <v>123</v>
      </c>
      <c r="Q5113" s="29" t="n">
        <f aca="false">IFERROR(VALUE(L5113),"")</f>
        <v>3</v>
      </c>
      <c r="R5113" s="29" t="n">
        <f aca="true">IF(O5113="","",O5113-TODAY())</f>
        <v>362</v>
      </c>
      <c r="S5113" s="29" t="str">
        <f aca="false">IF(C5113="&lt;&lt; vazio &gt;&gt;","VAZIA",IF(AND(O5113&lt;&gt;"",R5113&lt;0),"VENCIDO",IF(AND(O5113&lt;&gt;"",R5113&lt;=Parametros!$B$10),"PRÓX. VENCIMENTO",IF(F5113="Q","QUALIDADE",IF(F5113="S","BLOQUEADO",IF(F5113="R","RESTRITO/DEVOLUÇÃO",IF(OR(N5113="QUAR",N5113="QRES"),"QUARENTENA",IF(OR(B5113="DESCARTE",B5113="DEVOLUÇÃO"),"DESCARTE/DEVOLUÇÃO",IF(AND(D5113="",K5113&lt;&gt;""),"SEM LOTE",IF(AND(Q5113&lt;&gt;"",Q5113&gt;=Parametros!$B$11),"PARADO/SEM GIRO","OK"))))))))))</f>
        <v>QUALIDADE</v>
      </c>
      <c r="T5113" s="29" t="str">
        <f aca="false">IF(AND($S5113="PARADO/SEM GIRO",$K5113="KG",OR(Painel!$B$5="(Todos)",A5113=Painel!$B$5)*OR(Painel!$E$5="(Todos)",P5113=Painel!$E$5)),$J5113+ROW()/10000000,"")</f>
        <v/>
      </c>
      <c r="U5113" s="29" t="str">
        <f aca="false">IF(AND($S5113="VENCIDO",$K5113="KG",OR(Painel!$B$5="(Todos)",A5113=Painel!$B$5)*OR(Painel!$E$5="(Todos)",P5113=Painel!$E$5)),$J5113+ROW()/10000000,"")</f>
        <v/>
      </c>
    </row>
    <row r="5114" customFormat="false" ht="15" hidden="false" customHeight="false" outlineLevel="0" collapsed="false">
      <c r="A5114" s="29" t="s">
        <v>52</v>
      </c>
      <c r="B5114" s="29" t="s">
        <v>9457</v>
      </c>
      <c r="C5114" s="29" t="s">
        <v>2510</v>
      </c>
      <c r="D5114" s="29" t="s">
        <v>2511</v>
      </c>
      <c r="E5114" s="29" t="n">
        <v>1</v>
      </c>
      <c r="F5114" s="29"/>
      <c r="G5114" s="29" t="s">
        <v>9458</v>
      </c>
      <c r="H5114" s="30" t="n">
        <v>240</v>
      </c>
      <c r="I5114" s="31" t="n">
        <v>46267</v>
      </c>
      <c r="J5114" s="30" t="n">
        <v>240</v>
      </c>
      <c r="K5114" s="29" t="s">
        <v>120</v>
      </c>
      <c r="L5114" s="29" t="s">
        <v>2513</v>
      </c>
      <c r="M5114" s="29"/>
      <c r="N5114" s="29" t="s">
        <v>134</v>
      </c>
      <c r="O5114" s="31" t="n">
        <v>46357</v>
      </c>
      <c r="P5114" s="29" t="s">
        <v>123</v>
      </c>
      <c r="Q5114" s="29" t="n">
        <f aca="false">IFERROR(VALUE(L5114),"")</f>
        <v>18</v>
      </c>
      <c r="R5114" s="29" t="n">
        <f aca="true">IF(O5114="","",O5114-TODAY())</f>
        <v>72</v>
      </c>
      <c r="S5114" s="29" t="str">
        <f aca="false">IF(C5114="&lt;&lt; vazio &gt;&gt;","VAZIA",IF(AND(O5114&lt;&gt;"",R5114&lt;0),"VENCIDO",IF(AND(O5114&lt;&gt;"",R5114&lt;=Parametros!$B$10),"PRÓX. VENCIMENTO",IF(F5114="Q","QUALIDADE",IF(F5114="S","BLOQUEADO",IF(F5114="R","RESTRITO/DEVOLUÇÃO",IF(OR(N5114="QUAR",N5114="QRES"),"QUARENTENA",IF(OR(B5114="DESCARTE",B5114="DEVOLUÇÃO"),"DESCARTE/DEVOLUÇÃO",IF(AND(D5114="",K5114&lt;&gt;""),"SEM LOTE",IF(AND(Q5114&lt;&gt;"",Q5114&gt;=Parametros!$B$11),"PARADO/SEM GIRO","OK"))))))))))</f>
        <v>OK</v>
      </c>
      <c r="T5114" s="29" t="str">
        <f aca="false">IF(AND($S5114="PARADO/SEM GIRO",$K5114="KG",OR(Painel!$B$5="(Todos)",A5114=Painel!$B$5)*OR(Painel!$E$5="(Todos)",P5114=Painel!$E$5)),$J5114+ROW()/10000000,"")</f>
        <v/>
      </c>
      <c r="U5114" s="29" t="str">
        <f aca="false">IF(AND($S5114="VENCIDO",$K5114="KG",OR(Painel!$B$5="(Todos)",A5114=Painel!$B$5)*OR(Painel!$E$5="(Todos)",P5114=Painel!$E$5)),$J5114+ROW()/10000000,"")</f>
        <v/>
      </c>
    </row>
    <row r="5115" customFormat="false" ht="15" hidden="false" customHeight="false" outlineLevel="0" collapsed="false">
      <c r="A5115" s="29" t="s">
        <v>52</v>
      </c>
      <c r="B5115" s="29" t="s">
        <v>9459</v>
      </c>
      <c r="C5115" s="29" t="s">
        <v>679</v>
      </c>
      <c r="D5115" s="29" t="s">
        <v>2537</v>
      </c>
      <c r="E5115" s="29" t="n">
        <v>1</v>
      </c>
      <c r="F5115" s="29" t="s">
        <v>268</v>
      </c>
      <c r="G5115" s="29" t="s">
        <v>9460</v>
      </c>
      <c r="H5115" s="30" t="n">
        <v>1080</v>
      </c>
      <c r="I5115" s="31" t="n">
        <v>46283</v>
      </c>
      <c r="J5115" s="30" t="n">
        <v>1080</v>
      </c>
      <c r="K5115" s="29" t="s">
        <v>120</v>
      </c>
      <c r="L5115" s="29" t="s">
        <v>176</v>
      </c>
      <c r="M5115" s="29"/>
      <c r="N5115" s="29" t="s">
        <v>122</v>
      </c>
      <c r="O5115" s="31" t="n">
        <v>46648</v>
      </c>
      <c r="P5115" s="29" t="s">
        <v>123</v>
      </c>
      <c r="Q5115" s="29" t="n">
        <f aca="false">IFERROR(VALUE(L5115),"")</f>
        <v>2</v>
      </c>
      <c r="R5115" s="29" t="n">
        <f aca="true">IF(O5115="","",O5115-TODAY())</f>
        <v>363</v>
      </c>
      <c r="S5115" s="29" t="str">
        <f aca="false">IF(C5115="&lt;&lt; vazio &gt;&gt;","VAZIA",IF(AND(O5115&lt;&gt;"",R5115&lt;0),"VENCIDO",IF(AND(O5115&lt;&gt;"",R5115&lt;=Parametros!$B$10),"PRÓX. VENCIMENTO",IF(F5115="Q","QUALIDADE",IF(F5115="S","BLOQUEADO",IF(F5115="R","RESTRITO/DEVOLUÇÃO",IF(OR(N5115="QUAR",N5115="QRES"),"QUARENTENA",IF(OR(B5115="DESCARTE",B5115="DEVOLUÇÃO"),"DESCARTE/DEVOLUÇÃO",IF(AND(D5115="",K5115&lt;&gt;""),"SEM LOTE",IF(AND(Q5115&lt;&gt;"",Q5115&gt;=Parametros!$B$11),"PARADO/SEM GIRO","OK"))))))))))</f>
        <v>QUALIDADE</v>
      </c>
      <c r="T5115" s="29" t="str">
        <f aca="false">IF(AND($S5115="PARADO/SEM GIRO",$K5115="KG",OR(Painel!$B$5="(Todos)",A5115=Painel!$B$5)*OR(Painel!$E$5="(Todos)",P5115=Painel!$E$5)),$J5115+ROW()/10000000,"")</f>
        <v/>
      </c>
      <c r="U5115" s="29" t="str">
        <f aca="false">IF(AND($S5115="VENCIDO",$K5115="KG",OR(Painel!$B$5="(Todos)",A5115=Painel!$B$5)*OR(Painel!$E$5="(Todos)",P5115=Painel!$E$5)),$J5115+ROW()/10000000,"")</f>
        <v/>
      </c>
    </row>
    <row r="5116" customFormat="false" ht="15" hidden="false" customHeight="false" outlineLevel="0" collapsed="false">
      <c r="A5116" s="29" t="s">
        <v>52</v>
      </c>
      <c r="B5116" s="29" t="s">
        <v>9461</v>
      </c>
      <c r="C5116" s="29" t="s">
        <v>9462</v>
      </c>
      <c r="D5116" s="29" t="s">
        <v>9463</v>
      </c>
      <c r="E5116" s="29" t="n">
        <v>1</v>
      </c>
      <c r="F5116" s="29"/>
      <c r="G5116" s="29" t="s">
        <v>9464</v>
      </c>
      <c r="H5116" s="30" t="n">
        <v>805</v>
      </c>
      <c r="I5116" s="31" t="n">
        <v>45977</v>
      </c>
      <c r="J5116" s="30" t="n">
        <v>805</v>
      </c>
      <c r="K5116" s="29" t="s">
        <v>120</v>
      </c>
      <c r="L5116" s="29" t="s">
        <v>9465</v>
      </c>
      <c r="M5116" s="29"/>
      <c r="N5116" s="29" t="s">
        <v>122</v>
      </c>
      <c r="O5116" s="31" t="n">
        <v>46707</v>
      </c>
      <c r="P5116" s="29" t="s">
        <v>123</v>
      </c>
      <c r="Q5116" s="29" t="n">
        <f aca="false">IFERROR(VALUE(L5116),"")</f>
        <v>308</v>
      </c>
      <c r="R5116" s="29" t="n">
        <f aca="true">IF(O5116="","",O5116-TODAY())</f>
        <v>422</v>
      </c>
      <c r="S5116" s="29" t="str">
        <f aca="false">IF(C5116="&lt;&lt; vazio &gt;&gt;","VAZIA",IF(AND(O5116&lt;&gt;"",R5116&lt;0),"VENCIDO",IF(AND(O5116&lt;&gt;"",R5116&lt;=Parametros!$B$10),"PRÓX. VENCIMENTO",IF(F5116="Q","QUALIDADE",IF(F5116="S","BLOQUEADO",IF(F5116="R","RESTRITO/DEVOLUÇÃO",IF(OR(N5116="QUAR",N5116="QRES"),"QUARENTENA",IF(OR(B5116="DESCARTE",B5116="DEVOLUÇÃO"),"DESCARTE/DEVOLUÇÃO",IF(AND(D5116="",K5116&lt;&gt;""),"SEM LOTE",IF(AND(Q5116&lt;&gt;"",Q5116&gt;=Parametros!$B$11),"PARADO/SEM GIRO","OK"))))))))))</f>
        <v>PARADO/SEM GIRO</v>
      </c>
      <c r="T5116" s="29" t="n">
        <f aca="false">IF(AND($S5116="PARADO/SEM GIRO",$K5116="KG",OR(Painel!$B$5="(Todos)",A5116=Painel!$B$5)*OR(Painel!$E$5="(Todos)",P5116=Painel!$E$5)),$J5116+ROW()/10000000,"")</f>
        <v>805.0005116</v>
      </c>
      <c r="U5116" s="29" t="str">
        <f aca="false">IF(AND($S5116="VENCIDO",$K5116="KG",OR(Painel!$B$5="(Todos)",A5116=Painel!$B$5)*OR(Painel!$E$5="(Todos)",P5116=Painel!$E$5)),$J5116+ROW()/10000000,"")</f>
        <v/>
      </c>
    </row>
    <row r="5117" customFormat="false" ht="15" hidden="false" customHeight="false" outlineLevel="0" collapsed="false">
      <c r="A5117" s="29" t="s">
        <v>52</v>
      </c>
      <c r="B5117" s="29" t="s">
        <v>9466</v>
      </c>
      <c r="C5117" s="29" t="s">
        <v>4484</v>
      </c>
      <c r="D5117" s="29" t="s">
        <v>8080</v>
      </c>
      <c r="E5117" s="29" t="n">
        <v>1</v>
      </c>
      <c r="F5117" s="29"/>
      <c r="G5117" s="29" t="s">
        <v>9467</v>
      </c>
      <c r="H5117" s="30" t="n">
        <v>470</v>
      </c>
      <c r="I5117" s="31" t="n">
        <v>46058</v>
      </c>
      <c r="J5117" s="30" t="n">
        <v>470</v>
      </c>
      <c r="K5117" s="29" t="s">
        <v>120</v>
      </c>
      <c r="L5117" s="29" t="s">
        <v>8082</v>
      </c>
      <c r="M5117" s="29"/>
      <c r="N5117" s="29" t="s">
        <v>122</v>
      </c>
      <c r="O5117" s="31" t="n">
        <v>46577</v>
      </c>
      <c r="P5117" s="29" t="s">
        <v>123</v>
      </c>
      <c r="Q5117" s="29" t="n">
        <f aca="false">IFERROR(VALUE(L5117),"")</f>
        <v>227</v>
      </c>
      <c r="R5117" s="29" t="n">
        <f aca="true">IF(O5117="","",O5117-TODAY())</f>
        <v>292</v>
      </c>
      <c r="S5117" s="29" t="str">
        <f aca="false">IF(C5117="&lt;&lt; vazio &gt;&gt;","VAZIA",IF(AND(O5117&lt;&gt;"",R5117&lt;0),"VENCIDO",IF(AND(O5117&lt;&gt;"",R5117&lt;=Parametros!$B$10),"PRÓX. VENCIMENTO",IF(F5117="Q","QUALIDADE",IF(F5117="S","BLOQUEADO",IF(F5117="R","RESTRITO/DEVOLUÇÃO",IF(OR(N5117="QUAR",N5117="QRES"),"QUARENTENA",IF(OR(B5117="DESCARTE",B5117="DEVOLUÇÃO"),"DESCARTE/DEVOLUÇÃO",IF(AND(D5117="",K5117&lt;&gt;""),"SEM LOTE",IF(AND(Q5117&lt;&gt;"",Q5117&gt;=Parametros!$B$11),"PARADO/SEM GIRO","OK"))))))))))</f>
        <v>PARADO/SEM GIRO</v>
      </c>
      <c r="T5117" s="29" t="n">
        <f aca="false">IF(AND($S5117="PARADO/SEM GIRO",$K5117="KG",OR(Painel!$B$5="(Todos)",A5117=Painel!$B$5)*OR(Painel!$E$5="(Todos)",P5117=Painel!$E$5)),$J5117+ROW()/10000000,"")</f>
        <v>470.0005117</v>
      </c>
      <c r="U5117" s="29" t="str">
        <f aca="false">IF(AND($S5117="VENCIDO",$K5117="KG",OR(Painel!$B$5="(Todos)",A5117=Painel!$B$5)*OR(Painel!$E$5="(Todos)",P5117=Painel!$E$5)),$J5117+ROW()/10000000,"")</f>
        <v/>
      </c>
    </row>
    <row r="5118" customFormat="false" ht="15" hidden="false" customHeight="false" outlineLevel="0" collapsed="false">
      <c r="A5118" s="29" t="s">
        <v>52</v>
      </c>
      <c r="B5118" s="29" t="s">
        <v>9468</v>
      </c>
      <c r="C5118" s="29" t="s">
        <v>691</v>
      </c>
      <c r="D5118" s="29" t="s">
        <v>9469</v>
      </c>
      <c r="E5118" s="29" t="n">
        <v>1</v>
      </c>
      <c r="F5118" s="29"/>
      <c r="G5118" s="29" t="s">
        <v>9470</v>
      </c>
      <c r="H5118" s="30" t="n">
        <v>1000</v>
      </c>
      <c r="I5118" s="31" t="n">
        <v>46266</v>
      </c>
      <c r="J5118" s="30" t="n">
        <v>1000</v>
      </c>
      <c r="K5118" s="29" t="s">
        <v>120</v>
      </c>
      <c r="L5118" s="29" t="s">
        <v>180</v>
      </c>
      <c r="M5118" s="29"/>
      <c r="N5118" s="29" t="s">
        <v>122</v>
      </c>
      <c r="O5118" s="31" t="n">
        <v>46960</v>
      </c>
      <c r="P5118" s="29" t="s">
        <v>123</v>
      </c>
      <c r="Q5118" s="29" t="n">
        <f aca="false">IFERROR(VALUE(L5118),"")</f>
        <v>19</v>
      </c>
      <c r="R5118" s="29" t="n">
        <f aca="true">IF(O5118="","",O5118-TODAY())</f>
        <v>675</v>
      </c>
      <c r="S5118" s="29" t="str">
        <f aca="false">IF(C5118="&lt;&lt; vazio &gt;&gt;","VAZIA",IF(AND(O5118&lt;&gt;"",R5118&lt;0),"VENCIDO",IF(AND(O5118&lt;&gt;"",R5118&lt;=Parametros!$B$10),"PRÓX. VENCIMENTO",IF(F5118="Q","QUALIDADE",IF(F5118="S","BLOQUEADO",IF(F5118="R","RESTRITO/DEVOLUÇÃO",IF(OR(N5118="QUAR",N5118="QRES"),"QUARENTENA",IF(OR(B5118="DESCARTE",B5118="DEVOLUÇÃO"),"DESCARTE/DEVOLUÇÃO",IF(AND(D5118="",K5118&lt;&gt;""),"SEM LOTE",IF(AND(Q5118&lt;&gt;"",Q5118&gt;=Parametros!$B$11),"PARADO/SEM GIRO","OK"))))))))))</f>
        <v>OK</v>
      </c>
      <c r="T5118" s="29" t="str">
        <f aca="false">IF(AND($S5118="PARADO/SEM GIRO",$K5118="KG",OR(Painel!$B$5="(Todos)",A5118=Painel!$B$5)*OR(Painel!$E$5="(Todos)",P5118=Painel!$E$5)),$J5118+ROW()/10000000,"")</f>
        <v/>
      </c>
      <c r="U5118" s="29" t="str">
        <f aca="false">IF(AND($S5118="VENCIDO",$K5118="KG",OR(Painel!$B$5="(Todos)",A5118=Painel!$B$5)*OR(Painel!$E$5="(Todos)",P5118=Painel!$E$5)),$J5118+ROW()/10000000,"")</f>
        <v/>
      </c>
    </row>
    <row r="5119" customFormat="false" ht="15" hidden="false" customHeight="false" outlineLevel="0" collapsed="false">
      <c r="A5119" s="29" t="s">
        <v>52</v>
      </c>
      <c r="B5119" s="29" t="s">
        <v>9471</v>
      </c>
      <c r="C5119" s="29" t="s">
        <v>186</v>
      </c>
      <c r="D5119" s="29" t="s">
        <v>1533</v>
      </c>
      <c r="E5119" s="29" t="n">
        <v>1</v>
      </c>
      <c r="F5119" s="29" t="s">
        <v>268</v>
      </c>
      <c r="G5119" s="29" t="s">
        <v>9472</v>
      </c>
      <c r="H5119" s="30" t="n">
        <v>545.4</v>
      </c>
      <c r="I5119" s="31" t="n">
        <v>46284</v>
      </c>
      <c r="J5119" s="30" t="n">
        <v>545.4</v>
      </c>
      <c r="K5119" s="29" t="s">
        <v>120</v>
      </c>
      <c r="L5119" s="29" t="s">
        <v>388</v>
      </c>
      <c r="M5119" s="29"/>
      <c r="N5119" s="29" t="s">
        <v>122</v>
      </c>
      <c r="O5119" s="31" t="n">
        <v>46830</v>
      </c>
      <c r="P5119" s="29" t="s">
        <v>123</v>
      </c>
      <c r="Q5119" s="29" t="n">
        <f aca="false">IFERROR(VALUE(L5119),"")</f>
        <v>1</v>
      </c>
      <c r="R5119" s="29" t="n">
        <f aca="true">IF(O5119="","",O5119-TODAY())</f>
        <v>545</v>
      </c>
      <c r="S5119" s="29" t="str">
        <f aca="false">IF(C5119="&lt;&lt; vazio &gt;&gt;","VAZIA",IF(AND(O5119&lt;&gt;"",R5119&lt;0),"VENCIDO",IF(AND(O5119&lt;&gt;"",R5119&lt;=Parametros!$B$10),"PRÓX. VENCIMENTO",IF(F5119="Q","QUALIDADE",IF(F5119="S","BLOQUEADO",IF(F5119="R","RESTRITO/DEVOLUÇÃO",IF(OR(N5119="QUAR",N5119="QRES"),"QUARENTENA",IF(OR(B5119="DESCARTE",B5119="DEVOLUÇÃO"),"DESCARTE/DEVOLUÇÃO",IF(AND(D5119="",K5119&lt;&gt;""),"SEM LOTE",IF(AND(Q5119&lt;&gt;"",Q5119&gt;=Parametros!$B$11),"PARADO/SEM GIRO","OK"))))))))))</f>
        <v>QUALIDADE</v>
      </c>
      <c r="T5119" s="29" t="str">
        <f aca="false">IF(AND($S5119="PARADO/SEM GIRO",$K5119="KG",OR(Painel!$B$5="(Todos)",A5119=Painel!$B$5)*OR(Painel!$E$5="(Todos)",P5119=Painel!$E$5)),$J5119+ROW()/10000000,"")</f>
        <v/>
      </c>
      <c r="U5119" s="29" t="str">
        <f aca="false">IF(AND($S5119="VENCIDO",$K5119="KG",OR(Painel!$B$5="(Todos)",A5119=Painel!$B$5)*OR(Painel!$E$5="(Todos)",P5119=Painel!$E$5)),$J5119+ROW()/10000000,"")</f>
        <v/>
      </c>
    </row>
    <row r="5120" customFormat="false" ht="15" hidden="false" customHeight="false" outlineLevel="0" collapsed="false">
      <c r="A5120" s="29" t="s">
        <v>52</v>
      </c>
      <c r="B5120" s="29" t="s">
        <v>9473</v>
      </c>
      <c r="C5120" s="29" t="s">
        <v>917</v>
      </c>
      <c r="D5120" s="29" t="s">
        <v>1033</v>
      </c>
      <c r="E5120" s="29" t="n">
        <v>1</v>
      </c>
      <c r="F5120" s="29"/>
      <c r="G5120" s="29" t="s">
        <v>9474</v>
      </c>
      <c r="H5120" s="30" t="n">
        <v>140</v>
      </c>
      <c r="I5120" s="31" t="n">
        <v>46266</v>
      </c>
      <c r="J5120" s="30" t="n">
        <v>140</v>
      </c>
      <c r="K5120" s="29" t="s">
        <v>120</v>
      </c>
      <c r="L5120" s="29" t="s">
        <v>180</v>
      </c>
      <c r="M5120" s="29"/>
      <c r="N5120" s="29" t="s">
        <v>122</v>
      </c>
      <c r="O5120" s="31" t="n">
        <v>46774</v>
      </c>
      <c r="P5120" s="29" t="s">
        <v>123</v>
      </c>
      <c r="Q5120" s="29" t="n">
        <f aca="false">IFERROR(VALUE(L5120),"")</f>
        <v>19</v>
      </c>
      <c r="R5120" s="29" t="n">
        <f aca="true">IF(O5120="","",O5120-TODAY())</f>
        <v>489</v>
      </c>
      <c r="S5120" s="29" t="str">
        <f aca="false">IF(C5120="&lt;&lt; vazio &gt;&gt;","VAZIA",IF(AND(O5120&lt;&gt;"",R5120&lt;0),"VENCIDO",IF(AND(O5120&lt;&gt;"",R5120&lt;=Parametros!$B$10),"PRÓX. VENCIMENTO",IF(F5120="Q","QUALIDADE",IF(F5120="S","BLOQUEADO",IF(F5120="R","RESTRITO/DEVOLUÇÃO",IF(OR(N5120="QUAR",N5120="QRES"),"QUARENTENA",IF(OR(B5120="DESCARTE",B5120="DEVOLUÇÃO"),"DESCARTE/DEVOLUÇÃO",IF(AND(D5120="",K5120&lt;&gt;""),"SEM LOTE",IF(AND(Q5120&lt;&gt;"",Q5120&gt;=Parametros!$B$11),"PARADO/SEM GIRO","OK"))))))))))</f>
        <v>OK</v>
      </c>
      <c r="T5120" s="29" t="str">
        <f aca="false">IF(AND($S5120="PARADO/SEM GIRO",$K5120="KG",OR(Painel!$B$5="(Todos)",A5120=Painel!$B$5)*OR(Painel!$E$5="(Todos)",P5120=Painel!$E$5)),$J5120+ROW()/10000000,"")</f>
        <v/>
      </c>
      <c r="U5120" s="29" t="str">
        <f aca="false">IF(AND($S5120="VENCIDO",$K5120="KG",OR(Painel!$B$5="(Todos)",A5120=Painel!$B$5)*OR(Painel!$E$5="(Todos)",P5120=Painel!$E$5)),$J5120+ROW()/10000000,"")</f>
        <v/>
      </c>
    </row>
    <row r="5121" customFormat="false" ht="15" hidden="false" customHeight="false" outlineLevel="0" collapsed="false">
      <c r="A5121" s="29" t="s">
        <v>52</v>
      </c>
      <c r="B5121" s="29" t="s">
        <v>9475</v>
      </c>
      <c r="C5121" s="29" t="s">
        <v>909</v>
      </c>
      <c r="D5121" s="29" t="s">
        <v>1015</v>
      </c>
      <c r="E5121" s="29" t="n">
        <v>1</v>
      </c>
      <c r="F5121" s="29"/>
      <c r="G5121" s="29" t="s">
        <v>9476</v>
      </c>
      <c r="H5121" s="30" t="n">
        <v>1000</v>
      </c>
      <c r="I5121" s="31" t="n">
        <v>46279</v>
      </c>
      <c r="J5121" s="30" t="n">
        <v>1000</v>
      </c>
      <c r="K5121" s="29" t="s">
        <v>120</v>
      </c>
      <c r="L5121" s="29" t="s">
        <v>350</v>
      </c>
      <c r="M5121" s="29"/>
      <c r="N5121" s="29" t="s">
        <v>122</v>
      </c>
      <c r="O5121" s="31" t="n">
        <v>46821</v>
      </c>
      <c r="P5121" s="29" t="s">
        <v>123</v>
      </c>
      <c r="Q5121" s="29" t="n">
        <f aca="false">IFERROR(VALUE(L5121),"")</f>
        <v>6</v>
      </c>
      <c r="R5121" s="29" t="n">
        <f aca="true">IF(O5121="","",O5121-TODAY())</f>
        <v>536</v>
      </c>
      <c r="S5121" s="29" t="str">
        <f aca="false">IF(C5121="&lt;&lt; vazio &gt;&gt;","VAZIA",IF(AND(O5121&lt;&gt;"",R5121&lt;0),"VENCIDO",IF(AND(O5121&lt;&gt;"",R5121&lt;=Parametros!$B$10),"PRÓX. VENCIMENTO",IF(F5121="Q","QUALIDADE",IF(F5121="S","BLOQUEADO",IF(F5121="R","RESTRITO/DEVOLUÇÃO",IF(OR(N5121="QUAR",N5121="QRES"),"QUARENTENA",IF(OR(B5121="DESCARTE",B5121="DEVOLUÇÃO"),"DESCARTE/DEVOLUÇÃO",IF(AND(D5121="",K5121&lt;&gt;""),"SEM LOTE",IF(AND(Q5121&lt;&gt;"",Q5121&gt;=Parametros!$B$11),"PARADO/SEM GIRO","OK"))))))))))</f>
        <v>OK</v>
      </c>
      <c r="T5121" s="29" t="str">
        <f aca="false">IF(AND($S5121="PARADO/SEM GIRO",$K5121="KG",OR(Painel!$B$5="(Todos)",A5121=Painel!$B$5)*OR(Painel!$E$5="(Todos)",P5121=Painel!$E$5)),$J5121+ROW()/10000000,"")</f>
        <v/>
      </c>
      <c r="U5121" s="29" t="str">
        <f aca="false">IF(AND($S5121="VENCIDO",$K5121="KG",OR(Painel!$B$5="(Todos)",A5121=Painel!$B$5)*OR(Painel!$E$5="(Todos)",P5121=Painel!$E$5)),$J5121+ROW()/10000000,"")</f>
        <v/>
      </c>
    </row>
    <row r="5122" customFormat="false" ht="15" hidden="false" customHeight="false" outlineLevel="0" collapsed="false">
      <c r="A5122" s="29" t="s">
        <v>52</v>
      </c>
      <c r="B5122" s="29" t="s">
        <v>9477</v>
      </c>
      <c r="C5122" s="29" t="s">
        <v>894</v>
      </c>
      <c r="D5122" s="29" t="s">
        <v>1204</v>
      </c>
      <c r="E5122" s="29" t="n">
        <v>1</v>
      </c>
      <c r="F5122" s="29" t="s">
        <v>268</v>
      </c>
      <c r="G5122" s="29" t="s">
        <v>9478</v>
      </c>
      <c r="H5122" s="30" t="n">
        <v>1000</v>
      </c>
      <c r="I5122" s="31" t="n">
        <v>46282</v>
      </c>
      <c r="J5122" s="30" t="n">
        <v>1000</v>
      </c>
      <c r="K5122" s="29" t="s">
        <v>120</v>
      </c>
      <c r="L5122" s="29" t="s">
        <v>400</v>
      </c>
      <c r="M5122" s="29"/>
      <c r="N5122" s="29" t="s">
        <v>122</v>
      </c>
      <c r="O5122" s="31" t="n">
        <v>46829</v>
      </c>
      <c r="P5122" s="29" t="s">
        <v>123</v>
      </c>
      <c r="Q5122" s="29" t="n">
        <f aca="false">IFERROR(VALUE(L5122),"")</f>
        <v>3</v>
      </c>
      <c r="R5122" s="29" t="n">
        <f aca="true">IF(O5122="","",O5122-TODAY())</f>
        <v>544</v>
      </c>
      <c r="S5122" s="29" t="str">
        <f aca="false">IF(C5122="&lt;&lt; vazio &gt;&gt;","VAZIA",IF(AND(O5122&lt;&gt;"",R5122&lt;0),"VENCIDO",IF(AND(O5122&lt;&gt;"",R5122&lt;=Parametros!$B$10),"PRÓX. VENCIMENTO",IF(F5122="Q","QUALIDADE",IF(F5122="S","BLOQUEADO",IF(F5122="R","RESTRITO/DEVOLUÇÃO",IF(OR(N5122="QUAR",N5122="QRES"),"QUARENTENA",IF(OR(B5122="DESCARTE",B5122="DEVOLUÇÃO"),"DESCARTE/DEVOLUÇÃO",IF(AND(D5122="",K5122&lt;&gt;""),"SEM LOTE",IF(AND(Q5122&lt;&gt;"",Q5122&gt;=Parametros!$B$11),"PARADO/SEM GIRO","OK"))))))))))</f>
        <v>QUALIDADE</v>
      </c>
      <c r="T5122" s="29" t="str">
        <f aca="false">IF(AND($S5122="PARADO/SEM GIRO",$K5122="KG",OR(Painel!$B$5="(Todos)",A5122=Painel!$B$5)*OR(Painel!$E$5="(Todos)",P5122=Painel!$E$5)),$J5122+ROW()/10000000,"")</f>
        <v/>
      </c>
      <c r="U5122" s="29" t="str">
        <f aca="false">IF(AND($S5122="VENCIDO",$K5122="KG",OR(Painel!$B$5="(Todos)",A5122=Painel!$B$5)*OR(Painel!$E$5="(Todos)",P5122=Painel!$E$5)),$J5122+ROW()/10000000,"")</f>
        <v/>
      </c>
    </row>
    <row r="5123" customFormat="false" ht="15" hidden="false" customHeight="false" outlineLevel="0" collapsed="false">
      <c r="A5123" s="29" t="s">
        <v>52</v>
      </c>
      <c r="B5123" s="29" t="s">
        <v>9479</v>
      </c>
      <c r="C5123" s="29" t="s">
        <v>4869</v>
      </c>
      <c r="D5123" s="29" t="s">
        <v>5525</v>
      </c>
      <c r="E5123" s="29" t="n">
        <v>1</v>
      </c>
      <c r="F5123" s="29" t="s">
        <v>137</v>
      </c>
      <c r="G5123" s="29" t="s">
        <v>9480</v>
      </c>
      <c r="H5123" s="30" t="n">
        <v>70</v>
      </c>
      <c r="I5123" s="31" t="n">
        <v>46271</v>
      </c>
      <c r="J5123" s="30" t="n">
        <v>70</v>
      </c>
      <c r="K5123" s="29" t="s">
        <v>120</v>
      </c>
      <c r="L5123" s="29" t="s">
        <v>221</v>
      </c>
      <c r="M5123" s="29"/>
      <c r="N5123" s="29" t="s">
        <v>134</v>
      </c>
      <c r="O5123" s="31" t="n">
        <v>46283</v>
      </c>
      <c r="P5123" s="29" t="s">
        <v>123</v>
      </c>
      <c r="Q5123" s="29" t="n">
        <f aca="false">IFERROR(VALUE(L5123),"")</f>
        <v>14</v>
      </c>
      <c r="R5123" s="29" t="n">
        <f aca="true">IF(O5123="","",O5123-TODAY())</f>
        <v>-2</v>
      </c>
      <c r="S5123" s="29" t="str">
        <f aca="false">IF(C5123="&lt;&lt; vazio &gt;&gt;","VAZIA",IF(AND(O5123&lt;&gt;"",R5123&lt;0),"VENCIDO",IF(AND(O5123&lt;&gt;"",R5123&lt;=Parametros!$B$10),"PRÓX. VENCIMENTO",IF(F5123="Q","QUALIDADE",IF(F5123="S","BLOQUEADO",IF(F5123="R","RESTRITO/DEVOLUÇÃO",IF(OR(N5123="QUAR",N5123="QRES"),"QUARENTENA",IF(OR(B5123="DESCARTE",B5123="DEVOLUÇÃO"),"DESCARTE/DEVOLUÇÃO",IF(AND(D5123="",K5123&lt;&gt;""),"SEM LOTE",IF(AND(Q5123&lt;&gt;"",Q5123&gt;=Parametros!$B$11),"PARADO/SEM GIRO","OK"))))))))))</f>
        <v>VENCIDO</v>
      </c>
      <c r="T5123" s="29" t="str">
        <f aca="false">IF(AND($S5123="PARADO/SEM GIRO",$K5123="KG",OR(Painel!$B$5="(Todos)",A5123=Painel!$B$5)*OR(Painel!$E$5="(Todos)",P5123=Painel!$E$5)),$J5123+ROW()/10000000,"")</f>
        <v/>
      </c>
      <c r="U5123" s="29" t="n">
        <f aca="false">IF(AND($S5123="VENCIDO",$K5123="KG",OR(Painel!$B$5="(Todos)",A5123=Painel!$B$5)*OR(Painel!$E$5="(Todos)",P5123=Painel!$E$5)),$J5123+ROW()/10000000,"")</f>
        <v>70.0005123</v>
      </c>
    </row>
    <row r="5124" customFormat="false" ht="15" hidden="false" customHeight="false" outlineLevel="0" collapsed="false">
      <c r="A5124" s="29" t="s">
        <v>52</v>
      </c>
      <c r="B5124" s="29" t="s">
        <v>9481</v>
      </c>
      <c r="C5124" s="29" t="s">
        <v>244</v>
      </c>
      <c r="D5124" s="29" t="s">
        <v>9307</v>
      </c>
      <c r="E5124" s="29" t="n">
        <v>1</v>
      </c>
      <c r="F5124" s="29"/>
      <c r="G5124" s="29" t="s">
        <v>9482</v>
      </c>
      <c r="H5124" s="30" t="n">
        <v>265</v>
      </c>
      <c r="I5124" s="31" t="n">
        <v>46269</v>
      </c>
      <c r="J5124" s="30" t="n">
        <v>265</v>
      </c>
      <c r="K5124" s="29" t="s">
        <v>120</v>
      </c>
      <c r="L5124" s="29" t="s">
        <v>294</v>
      </c>
      <c r="M5124" s="29"/>
      <c r="N5124" s="29" t="s">
        <v>134</v>
      </c>
      <c r="O5124" s="31" t="n">
        <v>46350</v>
      </c>
      <c r="P5124" s="29" t="s">
        <v>123</v>
      </c>
      <c r="Q5124" s="29" t="n">
        <f aca="false">IFERROR(VALUE(L5124),"")</f>
        <v>27</v>
      </c>
      <c r="R5124" s="29" t="n">
        <f aca="true">IF(O5124="","",O5124-TODAY())</f>
        <v>65</v>
      </c>
      <c r="S5124" s="29" t="str">
        <f aca="false">IF(C5124="&lt;&lt; vazio &gt;&gt;","VAZIA",IF(AND(O5124&lt;&gt;"",R5124&lt;0),"VENCIDO",IF(AND(O5124&lt;&gt;"",R5124&lt;=Parametros!$B$10),"PRÓX. VENCIMENTO",IF(F5124="Q","QUALIDADE",IF(F5124="S","BLOQUEADO",IF(F5124="R","RESTRITO/DEVOLUÇÃO",IF(OR(N5124="QUAR",N5124="QRES"),"QUARENTENA",IF(OR(B5124="DESCARTE",B5124="DEVOLUÇÃO"),"DESCARTE/DEVOLUÇÃO",IF(AND(D5124="",K5124&lt;&gt;""),"SEM LOTE",IF(AND(Q5124&lt;&gt;"",Q5124&gt;=Parametros!$B$11),"PARADO/SEM GIRO","OK"))))))))))</f>
        <v>OK</v>
      </c>
      <c r="T5124" s="29" t="str">
        <f aca="false">IF(AND($S5124="PARADO/SEM GIRO",$K5124="KG",OR(Painel!$B$5="(Todos)",A5124=Painel!$B$5)*OR(Painel!$E$5="(Todos)",P5124=Painel!$E$5)),$J5124+ROW()/10000000,"")</f>
        <v/>
      </c>
      <c r="U5124" s="29" t="str">
        <f aca="false">IF(AND($S5124="VENCIDO",$K5124="KG",OR(Painel!$B$5="(Todos)",A5124=Painel!$B$5)*OR(Painel!$E$5="(Todos)",P5124=Painel!$E$5)),$J5124+ROW()/10000000,"")</f>
        <v/>
      </c>
    </row>
    <row r="5125" customFormat="false" ht="15" hidden="false" customHeight="false" outlineLevel="0" collapsed="false">
      <c r="A5125" s="29" t="s">
        <v>52</v>
      </c>
      <c r="B5125" s="29" t="s">
        <v>9483</v>
      </c>
      <c r="C5125" s="29" t="s">
        <v>276</v>
      </c>
      <c r="D5125" s="29" t="s">
        <v>5551</v>
      </c>
      <c r="E5125" s="29" t="n">
        <v>1</v>
      </c>
      <c r="F5125" s="29" t="s">
        <v>137</v>
      </c>
      <c r="G5125" s="29" t="s">
        <v>9484</v>
      </c>
      <c r="H5125" s="30" t="n">
        <v>13.2</v>
      </c>
      <c r="I5125" s="31" t="n">
        <v>46271</v>
      </c>
      <c r="J5125" s="30" t="n">
        <v>13.2</v>
      </c>
      <c r="K5125" s="29" t="s">
        <v>120</v>
      </c>
      <c r="L5125" s="29" t="s">
        <v>221</v>
      </c>
      <c r="M5125" s="29"/>
      <c r="N5125" s="29" t="s">
        <v>134</v>
      </c>
      <c r="O5125" s="31" t="n">
        <v>46283</v>
      </c>
      <c r="P5125" s="29" t="s">
        <v>123</v>
      </c>
      <c r="Q5125" s="29" t="n">
        <f aca="false">IFERROR(VALUE(L5125),"")</f>
        <v>14</v>
      </c>
      <c r="R5125" s="29" t="n">
        <f aca="true">IF(O5125="","",O5125-TODAY())</f>
        <v>-2</v>
      </c>
      <c r="S5125" s="29" t="str">
        <f aca="false">IF(C5125="&lt;&lt; vazio &gt;&gt;","VAZIA",IF(AND(O5125&lt;&gt;"",R5125&lt;0),"VENCIDO",IF(AND(O5125&lt;&gt;"",R5125&lt;=Parametros!$B$10),"PRÓX. VENCIMENTO",IF(F5125="Q","QUALIDADE",IF(F5125="S","BLOQUEADO",IF(F5125="R","RESTRITO/DEVOLUÇÃO",IF(OR(N5125="QUAR",N5125="QRES"),"QUARENTENA",IF(OR(B5125="DESCARTE",B5125="DEVOLUÇÃO"),"DESCARTE/DEVOLUÇÃO",IF(AND(D5125="",K5125&lt;&gt;""),"SEM LOTE",IF(AND(Q5125&lt;&gt;"",Q5125&gt;=Parametros!$B$11),"PARADO/SEM GIRO","OK"))))))))))</f>
        <v>VENCIDO</v>
      </c>
      <c r="T5125" s="29" t="str">
        <f aca="false">IF(AND($S5125="PARADO/SEM GIRO",$K5125="KG",OR(Painel!$B$5="(Todos)",A5125=Painel!$B$5)*OR(Painel!$E$5="(Todos)",P5125=Painel!$E$5)),$J5125+ROW()/10000000,"")</f>
        <v/>
      </c>
      <c r="U5125" s="29" t="n">
        <f aca="false">IF(AND($S5125="VENCIDO",$K5125="KG",OR(Painel!$B$5="(Todos)",A5125=Painel!$B$5)*OR(Painel!$E$5="(Todos)",P5125=Painel!$E$5)),$J5125+ROW()/10000000,"")</f>
        <v>13.2005125</v>
      </c>
    </row>
    <row r="5126" customFormat="false" ht="15" hidden="false" customHeight="false" outlineLevel="0" collapsed="false">
      <c r="A5126" s="29" t="s">
        <v>52</v>
      </c>
      <c r="B5126" s="29" t="s">
        <v>9485</v>
      </c>
      <c r="C5126" s="29" t="s">
        <v>5516</v>
      </c>
      <c r="D5126" s="29" t="s">
        <v>7573</v>
      </c>
      <c r="E5126" s="29" t="n">
        <v>1</v>
      </c>
      <c r="F5126" s="29"/>
      <c r="G5126" s="29" t="s">
        <v>9486</v>
      </c>
      <c r="H5126" s="30" t="n">
        <v>240</v>
      </c>
      <c r="I5126" s="31" t="n">
        <v>46198</v>
      </c>
      <c r="J5126" s="30" t="n">
        <v>240</v>
      </c>
      <c r="K5126" s="29" t="s">
        <v>120</v>
      </c>
      <c r="L5126" s="29" t="s">
        <v>2566</v>
      </c>
      <c r="M5126" s="29"/>
      <c r="N5126" s="29" t="s">
        <v>134</v>
      </c>
      <c r="O5126" s="31" t="n">
        <v>46316</v>
      </c>
      <c r="P5126" s="29" t="s">
        <v>123</v>
      </c>
      <c r="Q5126" s="29" t="n">
        <f aca="false">IFERROR(VALUE(L5126),"")</f>
        <v>87</v>
      </c>
      <c r="R5126" s="29" t="n">
        <f aca="true">IF(O5126="","",O5126-TODAY())</f>
        <v>31</v>
      </c>
      <c r="S5126" s="29" t="str">
        <f aca="false">IF(C5126="&lt;&lt; vazio &gt;&gt;","VAZIA",IF(AND(O5126&lt;&gt;"",R5126&lt;0),"VENCIDO",IF(AND(O5126&lt;&gt;"",R5126&lt;=Parametros!$B$10),"PRÓX. VENCIMENTO",IF(F5126="Q","QUALIDADE",IF(F5126="S","BLOQUEADO",IF(F5126="R","RESTRITO/DEVOLUÇÃO",IF(OR(N5126="QUAR",N5126="QRES"),"QUARENTENA",IF(OR(B5126="DESCARTE",B5126="DEVOLUÇÃO"),"DESCARTE/DEVOLUÇÃO",IF(AND(D5126="",K5126&lt;&gt;""),"SEM LOTE",IF(AND(Q5126&lt;&gt;"",Q5126&gt;=Parametros!$B$11),"PARADO/SEM GIRO","OK"))))))))))</f>
        <v>PRÓX. VENCIMENTO</v>
      </c>
      <c r="T5126" s="29" t="str">
        <f aca="false">IF(AND($S5126="PARADO/SEM GIRO",$K5126="KG",OR(Painel!$B$5="(Todos)",A5126=Painel!$B$5)*OR(Painel!$E$5="(Todos)",P5126=Painel!$E$5)),$J5126+ROW()/10000000,"")</f>
        <v/>
      </c>
      <c r="U5126" s="29" t="str">
        <f aca="false">IF(AND($S5126="VENCIDO",$K5126="KG",OR(Painel!$B$5="(Todos)",A5126=Painel!$B$5)*OR(Painel!$E$5="(Todos)",P5126=Painel!$E$5)),$J5126+ROW()/10000000,"")</f>
        <v/>
      </c>
    </row>
    <row r="5127" customFormat="false" ht="15" hidden="false" customHeight="false" outlineLevel="0" collapsed="false">
      <c r="A5127" s="29" t="s">
        <v>52</v>
      </c>
      <c r="B5127" s="29" t="s">
        <v>9487</v>
      </c>
      <c r="C5127" s="29" t="s">
        <v>167</v>
      </c>
      <c r="D5127" s="29" t="s">
        <v>765</v>
      </c>
      <c r="E5127" s="29" t="n">
        <v>1</v>
      </c>
      <c r="F5127" s="29" t="s">
        <v>268</v>
      </c>
      <c r="G5127" s="29" t="s">
        <v>9488</v>
      </c>
      <c r="H5127" s="30" t="n">
        <v>590.4</v>
      </c>
      <c r="I5127" s="31" t="n">
        <v>46283</v>
      </c>
      <c r="J5127" s="30" t="n">
        <v>590.4</v>
      </c>
      <c r="K5127" s="29" t="s">
        <v>120</v>
      </c>
      <c r="L5127" s="29" t="s">
        <v>176</v>
      </c>
      <c r="M5127" s="29"/>
      <c r="N5127" s="29" t="s">
        <v>122</v>
      </c>
      <c r="O5127" s="31" t="n">
        <v>46830</v>
      </c>
      <c r="P5127" s="29" t="s">
        <v>123</v>
      </c>
      <c r="Q5127" s="29" t="n">
        <f aca="false">IFERROR(VALUE(L5127),"")</f>
        <v>2</v>
      </c>
      <c r="R5127" s="29" t="n">
        <f aca="true">IF(O5127="","",O5127-TODAY())</f>
        <v>545</v>
      </c>
      <c r="S5127" s="29" t="str">
        <f aca="false">IF(C5127="&lt;&lt; vazio &gt;&gt;","VAZIA",IF(AND(O5127&lt;&gt;"",R5127&lt;0),"VENCIDO",IF(AND(O5127&lt;&gt;"",R5127&lt;=Parametros!$B$10),"PRÓX. VENCIMENTO",IF(F5127="Q","QUALIDADE",IF(F5127="S","BLOQUEADO",IF(F5127="R","RESTRITO/DEVOLUÇÃO",IF(OR(N5127="QUAR",N5127="QRES"),"QUARENTENA",IF(OR(B5127="DESCARTE",B5127="DEVOLUÇÃO"),"DESCARTE/DEVOLUÇÃO",IF(AND(D5127="",K5127&lt;&gt;""),"SEM LOTE",IF(AND(Q5127&lt;&gt;"",Q5127&gt;=Parametros!$B$11),"PARADO/SEM GIRO","OK"))))))))))</f>
        <v>QUALIDADE</v>
      </c>
      <c r="T5127" s="29" t="str">
        <f aca="false">IF(AND($S5127="PARADO/SEM GIRO",$K5127="KG",OR(Painel!$B$5="(Todos)",A5127=Painel!$B$5)*OR(Painel!$E$5="(Todos)",P5127=Painel!$E$5)),$J5127+ROW()/10000000,"")</f>
        <v/>
      </c>
      <c r="U5127" s="29" t="str">
        <f aca="false">IF(AND($S5127="VENCIDO",$K5127="KG",OR(Painel!$B$5="(Todos)",A5127=Painel!$B$5)*OR(Painel!$E$5="(Todos)",P5127=Painel!$E$5)),$J5127+ROW()/10000000,"")</f>
        <v/>
      </c>
    </row>
    <row r="5128" customFormat="false" ht="15" hidden="false" customHeight="false" outlineLevel="0" collapsed="false">
      <c r="A5128" s="29" t="s">
        <v>52</v>
      </c>
      <c r="B5128" s="29" t="s">
        <v>9489</v>
      </c>
      <c r="C5128" s="29" t="s">
        <v>909</v>
      </c>
      <c r="D5128" s="29" t="s">
        <v>8506</v>
      </c>
      <c r="E5128" s="29" t="n">
        <v>1</v>
      </c>
      <c r="F5128" s="29"/>
      <c r="G5128" s="29" t="s">
        <v>9490</v>
      </c>
      <c r="H5128" s="30" t="n">
        <v>1000</v>
      </c>
      <c r="I5128" s="31" t="n">
        <v>46279</v>
      </c>
      <c r="J5128" s="30" t="n">
        <v>1000</v>
      </c>
      <c r="K5128" s="29" t="s">
        <v>120</v>
      </c>
      <c r="L5128" s="29" t="s">
        <v>350</v>
      </c>
      <c r="M5128" s="29"/>
      <c r="N5128" s="29" t="s">
        <v>122</v>
      </c>
      <c r="O5128" s="31" t="n">
        <v>46820</v>
      </c>
      <c r="P5128" s="29" t="s">
        <v>123</v>
      </c>
      <c r="Q5128" s="29" t="n">
        <f aca="false">IFERROR(VALUE(L5128),"")</f>
        <v>6</v>
      </c>
      <c r="R5128" s="29" t="n">
        <f aca="true">IF(O5128="","",O5128-TODAY())</f>
        <v>535</v>
      </c>
      <c r="S5128" s="29" t="str">
        <f aca="false">IF(C5128="&lt;&lt; vazio &gt;&gt;","VAZIA",IF(AND(O5128&lt;&gt;"",R5128&lt;0),"VENCIDO",IF(AND(O5128&lt;&gt;"",R5128&lt;=Parametros!$B$10),"PRÓX. VENCIMENTO",IF(F5128="Q","QUALIDADE",IF(F5128="S","BLOQUEADO",IF(F5128="R","RESTRITO/DEVOLUÇÃO",IF(OR(N5128="QUAR",N5128="QRES"),"QUARENTENA",IF(OR(B5128="DESCARTE",B5128="DEVOLUÇÃO"),"DESCARTE/DEVOLUÇÃO",IF(AND(D5128="",K5128&lt;&gt;""),"SEM LOTE",IF(AND(Q5128&lt;&gt;"",Q5128&gt;=Parametros!$B$11),"PARADO/SEM GIRO","OK"))))))))))</f>
        <v>OK</v>
      </c>
      <c r="T5128" s="29" t="str">
        <f aca="false">IF(AND($S5128="PARADO/SEM GIRO",$K5128="KG",OR(Painel!$B$5="(Todos)",A5128=Painel!$B$5)*OR(Painel!$E$5="(Todos)",P5128=Painel!$E$5)),$J5128+ROW()/10000000,"")</f>
        <v/>
      </c>
      <c r="U5128" s="29" t="str">
        <f aca="false">IF(AND($S5128="VENCIDO",$K5128="KG",OR(Painel!$B$5="(Todos)",A5128=Painel!$B$5)*OR(Painel!$E$5="(Todos)",P5128=Painel!$E$5)),$J5128+ROW()/10000000,"")</f>
        <v/>
      </c>
    </row>
    <row r="5129" customFormat="false" ht="15" hidden="false" customHeight="false" outlineLevel="0" collapsed="false">
      <c r="A5129" s="29" t="s">
        <v>52</v>
      </c>
      <c r="B5129" s="29" t="s">
        <v>9491</v>
      </c>
      <c r="C5129" s="29" t="s">
        <v>980</v>
      </c>
      <c r="D5129" s="29" t="s">
        <v>981</v>
      </c>
      <c r="E5129" s="29" t="n">
        <v>1</v>
      </c>
      <c r="F5129" s="29" t="s">
        <v>268</v>
      </c>
      <c r="G5129" s="29" t="s">
        <v>9492</v>
      </c>
      <c r="H5129" s="30" t="n">
        <v>727.2</v>
      </c>
      <c r="I5129" s="31" t="n">
        <v>46280</v>
      </c>
      <c r="J5129" s="30" t="n">
        <v>727.2</v>
      </c>
      <c r="K5129" s="29" t="s">
        <v>120</v>
      </c>
      <c r="L5129" s="29" t="s">
        <v>144</v>
      </c>
      <c r="M5129" s="29"/>
      <c r="N5129" s="29" t="s">
        <v>122</v>
      </c>
      <c r="O5129" s="31" t="n">
        <v>46827</v>
      </c>
      <c r="P5129" s="29" t="s">
        <v>123</v>
      </c>
      <c r="Q5129" s="29" t="n">
        <f aca="false">IFERROR(VALUE(L5129),"")</f>
        <v>5</v>
      </c>
      <c r="R5129" s="29" t="n">
        <f aca="true">IF(O5129="","",O5129-TODAY())</f>
        <v>542</v>
      </c>
      <c r="S5129" s="29" t="str">
        <f aca="false">IF(C5129="&lt;&lt; vazio &gt;&gt;","VAZIA",IF(AND(O5129&lt;&gt;"",R5129&lt;0),"VENCIDO",IF(AND(O5129&lt;&gt;"",R5129&lt;=Parametros!$B$10),"PRÓX. VENCIMENTO",IF(F5129="Q","QUALIDADE",IF(F5129="S","BLOQUEADO",IF(F5129="R","RESTRITO/DEVOLUÇÃO",IF(OR(N5129="QUAR",N5129="QRES"),"QUARENTENA",IF(OR(B5129="DESCARTE",B5129="DEVOLUÇÃO"),"DESCARTE/DEVOLUÇÃO",IF(AND(D5129="",K5129&lt;&gt;""),"SEM LOTE",IF(AND(Q5129&lt;&gt;"",Q5129&gt;=Parametros!$B$11),"PARADO/SEM GIRO","OK"))))))))))</f>
        <v>QUALIDADE</v>
      </c>
      <c r="T5129" s="29" t="str">
        <f aca="false">IF(AND($S5129="PARADO/SEM GIRO",$K5129="KG",OR(Painel!$B$5="(Todos)",A5129=Painel!$B$5)*OR(Painel!$E$5="(Todos)",P5129=Painel!$E$5)),$J5129+ROW()/10000000,"")</f>
        <v/>
      </c>
      <c r="U5129" s="29" t="str">
        <f aca="false">IF(AND($S5129="VENCIDO",$K5129="KG",OR(Painel!$B$5="(Todos)",A5129=Painel!$B$5)*OR(Painel!$E$5="(Todos)",P5129=Painel!$E$5)),$J5129+ROW()/10000000,"")</f>
        <v/>
      </c>
    </row>
    <row r="5130" customFormat="false" ht="15" hidden="false" customHeight="false" outlineLevel="0" collapsed="false">
      <c r="A5130" s="29" t="s">
        <v>52</v>
      </c>
      <c r="B5130" s="29" t="s">
        <v>9493</v>
      </c>
      <c r="C5130" s="29" t="s">
        <v>219</v>
      </c>
      <c r="D5130" s="29" t="s">
        <v>3841</v>
      </c>
      <c r="E5130" s="29" t="n">
        <v>1</v>
      </c>
      <c r="F5130" s="29" t="s">
        <v>189</v>
      </c>
      <c r="G5130" s="29" t="s">
        <v>9494</v>
      </c>
      <c r="H5130" s="30" t="n">
        <v>700</v>
      </c>
      <c r="I5130" s="31" t="n">
        <v>46275</v>
      </c>
      <c r="J5130" s="30" t="n">
        <v>700</v>
      </c>
      <c r="K5130" s="29" t="s">
        <v>120</v>
      </c>
      <c r="L5130" s="29" t="s">
        <v>121</v>
      </c>
      <c r="M5130" s="29"/>
      <c r="N5130" s="29" t="s">
        <v>122</v>
      </c>
      <c r="O5130" s="31" t="n">
        <v>46895</v>
      </c>
      <c r="P5130" s="29" t="s">
        <v>123</v>
      </c>
      <c r="Q5130" s="29" t="n">
        <f aca="false">IFERROR(VALUE(L5130),"")</f>
        <v>10</v>
      </c>
      <c r="R5130" s="29" t="n">
        <f aca="true">IF(O5130="","",O5130-TODAY())</f>
        <v>610</v>
      </c>
      <c r="S5130" s="29" t="str">
        <f aca="false">IF(C5130="&lt;&lt; vazio &gt;&gt;","VAZIA",IF(AND(O5130&lt;&gt;"",R5130&lt;0),"VENCIDO",IF(AND(O5130&lt;&gt;"",R5130&lt;=Parametros!$B$10),"PRÓX. VENCIMENTO",IF(F5130="Q","QUALIDADE",IF(F5130="S","BLOQUEADO",IF(F5130="R","RESTRITO/DEVOLUÇÃO",IF(OR(N5130="QUAR",N5130="QRES"),"QUARENTENA",IF(OR(B5130="DESCARTE",B5130="DEVOLUÇÃO"),"DESCARTE/DEVOLUÇÃO",IF(AND(D5130="",K5130&lt;&gt;""),"SEM LOTE",IF(AND(Q5130&lt;&gt;"",Q5130&gt;=Parametros!$B$11),"PARADO/SEM GIRO","OK"))))))))))</f>
        <v>RESTRITO/DEVOLUÇÃO</v>
      </c>
      <c r="T5130" s="29" t="str">
        <f aca="false">IF(AND($S5130="PARADO/SEM GIRO",$K5130="KG",OR(Painel!$B$5="(Todos)",A5130=Painel!$B$5)*OR(Painel!$E$5="(Todos)",P5130=Painel!$E$5)),$J5130+ROW()/10000000,"")</f>
        <v/>
      </c>
      <c r="U5130" s="29" t="str">
        <f aca="false">IF(AND($S5130="VENCIDO",$K5130="KG",OR(Painel!$B$5="(Todos)",A5130=Painel!$B$5)*OR(Painel!$E$5="(Todos)",P5130=Painel!$E$5)),$J5130+ROW()/10000000,"")</f>
        <v/>
      </c>
    </row>
    <row r="5131" customFormat="false" ht="15" hidden="false" customHeight="false" outlineLevel="0" collapsed="false">
      <c r="A5131" s="29" t="s">
        <v>52</v>
      </c>
      <c r="B5131" s="29" t="s">
        <v>9495</v>
      </c>
      <c r="C5131" s="29" t="s">
        <v>322</v>
      </c>
      <c r="D5131" s="29" t="s">
        <v>3194</v>
      </c>
      <c r="E5131" s="29" t="n">
        <v>1</v>
      </c>
      <c r="F5131" s="29"/>
      <c r="G5131" s="29" t="s">
        <v>9496</v>
      </c>
      <c r="H5131" s="30" t="n">
        <v>999.9</v>
      </c>
      <c r="I5131" s="31" t="n">
        <v>46276</v>
      </c>
      <c r="J5131" s="30" t="n">
        <v>999.9</v>
      </c>
      <c r="K5131" s="29" t="s">
        <v>120</v>
      </c>
      <c r="L5131" s="29" t="s">
        <v>133</v>
      </c>
      <c r="M5131" s="29"/>
      <c r="N5131" s="29" t="s">
        <v>122</v>
      </c>
      <c r="O5131" s="31" t="n">
        <v>46636</v>
      </c>
      <c r="P5131" s="29" t="s">
        <v>123</v>
      </c>
      <c r="Q5131" s="29" t="n">
        <f aca="false">IFERROR(VALUE(L5131),"")</f>
        <v>9</v>
      </c>
      <c r="R5131" s="29" t="n">
        <f aca="true">IF(O5131="","",O5131-TODAY())</f>
        <v>351</v>
      </c>
      <c r="S5131" s="29" t="str">
        <f aca="false">IF(C5131="&lt;&lt; vazio &gt;&gt;","VAZIA",IF(AND(O5131&lt;&gt;"",R5131&lt;0),"VENCIDO",IF(AND(O5131&lt;&gt;"",R5131&lt;=Parametros!$B$10),"PRÓX. VENCIMENTO",IF(F5131="Q","QUALIDADE",IF(F5131="S","BLOQUEADO",IF(F5131="R","RESTRITO/DEVOLUÇÃO",IF(OR(N5131="QUAR",N5131="QRES"),"QUARENTENA",IF(OR(B5131="DESCARTE",B5131="DEVOLUÇÃO"),"DESCARTE/DEVOLUÇÃO",IF(AND(D5131="",K5131&lt;&gt;""),"SEM LOTE",IF(AND(Q5131&lt;&gt;"",Q5131&gt;=Parametros!$B$11),"PARADO/SEM GIRO","OK"))))))))))</f>
        <v>OK</v>
      </c>
      <c r="T5131" s="29" t="str">
        <f aca="false">IF(AND($S5131="PARADO/SEM GIRO",$K5131="KG",OR(Painel!$B$5="(Todos)",A5131=Painel!$B$5)*OR(Painel!$E$5="(Todos)",P5131=Painel!$E$5)),$J5131+ROW()/10000000,"")</f>
        <v/>
      </c>
      <c r="U5131" s="29" t="str">
        <f aca="false">IF(AND($S5131="VENCIDO",$K5131="KG",OR(Painel!$B$5="(Todos)",A5131=Painel!$B$5)*OR(Painel!$E$5="(Todos)",P5131=Painel!$E$5)),$J5131+ROW()/10000000,"")</f>
        <v/>
      </c>
    </row>
    <row r="5132" customFormat="false" ht="15" hidden="false" customHeight="false" outlineLevel="0" collapsed="false">
      <c r="A5132" s="29" t="s">
        <v>52</v>
      </c>
      <c r="B5132" s="29" t="s">
        <v>9497</v>
      </c>
      <c r="C5132" s="29" t="s">
        <v>4508</v>
      </c>
      <c r="D5132" s="29" t="s">
        <v>4509</v>
      </c>
      <c r="E5132" s="29" t="n">
        <v>1</v>
      </c>
      <c r="F5132" s="29"/>
      <c r="G5132" s="29" t="s">
        <v>9498</v>
      </c>
      <c r="H5132" s="30" t="n">
        <v>162</v>
      </c>
      <c r="I5132" s="31" t="n">
        <v>46252</v>
      </c>
      <c r="J5132" s="30" t="n">
        <v>162</v>
      </c>
      <c r="K5132" s="29" t="s">
        <v>120</v>
      </c>
      <c r="L5132" s="29" t="s">
        <v>1035</v>
      </c>
      <c r="M5132" s="29"/>
      <c r="N5132" s="29" t="s">
        <v>122</v>
      </c>
      <c r="O5132" s="31" t="n">
        <v>46392</v>
      </c>
      <c r="P5132" s="29" t="s">
        <v>123</v>
      </c>
      <c r="Q5132" s="29" t="n">
        <f aca="false">IFERROR(VALUE(L5132),"")</f>
        <v>53</v>
      </c>
      <c r="R5132" s="29" t="n">
        <f aca="true">IF(O5132="","",O5132-TODAY())</f>
        <v>107</v>
      </c>
      <c r="S5132" s="29" t="str">
        <f aca="false">IF(C5132="&lt;&lt; vazio &gt;&gt;","VAZIA",IF(AND(O5132&lt;&gt;"",R5132&lt;0),"VENCIDO",IF(AND(O5132&lt;&gt;"",R5132&lt;=Parametros!$B$10),"PRÓX. VENCIMENTO",IF(F5132="Q","QUALIDADE",IF(F5132="S","BLOQUEADO",IF(F5132="R","RESTRITO/DEVOLUÇÃO",IF(OR(N5132="QUAR",N5132="QRES"),"QUARENTENA",IF(OR(B5132="DESCARTE",B5132="DEVOLUÇÃO"),"DESCARTE/DEVOLUÇÃO",IF(AND(D5132="",K5132&lt;&gt;""),"SEM LOTE",IF(AND(Q5132&lt;&gt;"",Q5132&gt;=Parametros!$B$11),"PARADO/SEM GIRO","OK"))))))))))</f>
        <v>OK</v>
      </c>
      <c r="T5132" s="29" t="str">
        <f aca="false">IF(AND($S5132="PARADO/SEM GIRO",$K5132="KG",OR(Painel!$B$5="(Todos)",A5132=Painel!$B$5)*OR(Painel!$E$5="(Todos)",P5132=Painel!$E$5)),$J5132+ROW()/10000000,"")</f>
        <v/>
      </c>
      <c r="U5132" s="29" t="str">
        <f aca="false">IF(AND($S5132="VENCIDO",$K5132="KG",OR(Painel!$B$5="(Todos)",A5132=Painel!$B$5)*OR(Painel!$E$5="(Todos)",P5132=Painel!$E$5)),$J5132+ROW()/10000000,"")</f>
        <v/>
      </c>
    </row>
    <row r="5133" customFormat="false" ht="15" hidden="false" customHeight="false" outlineLevel="0" collapsed="false">
      <c r="A5133" s="29" t="s">
        <v>52</v>
      </c>
      <c r="B5133" s="29" t="s">
        <v>9499</v>
      </c>
      <c r="C5133" s="29" t="s">
        <v>135</v>
      </c>
      <c r="D5133" s="29" t="s">
        <v>9401</v>
      </c>
      <c r="E5133" s="29" t="n">
        <v>1</v>
      </c>
      <c r="F5133" s="29"/>
      <c r="G5133" s="29" t="s">
        <v>9500</v>
      </c>
      <c r="H5133" s="30" t="n">
        <v>885</v>
      </c>
      <c r="I5133" s="31" t="n">
        <v>46281</v>
      </c>
      <c r="J5133" s="30" t="n">
        <v>885</v>
      </c>
      <c r="K5133" s="29" t="s">
        <v>120</v>
      </c>
      <c r="L5133" s="29" t="s">
        <v>284</v>
      </c>
      <c r="M5133" s="29"/>
      <c r="N5133" s="29" t="s">
        <v>122</v>
      </c>
      <c r="O5133" s="31" t="n">
        <v>46638</v>
      </c>
      <c r="P5133" s="29" t="s">
        <v>123</v>
      </c>
      <c r="Q5133" s="29" t="n">
        <f aca="false">IFERROR(VALUE(L5133),"")</f>
        <v>4</v>
      </c>
      <c r="R5133" s="29" t="n">
        <f aca="true">IF(O5133="","",O5133-TODAY())</f>
        <v>353</v>
      </c>
      <c r="S5133" s="29" t="str">
        <f aca="false">IF(C5133="&lt;&lt; vazio &gt;&gt;","VAZIA",IF(AND(O5133&lt;&gt;"",R5133&lt;0),"VENCIDO",IF(AND(O5133&lt;&gt;"",R5133&lt;=Parametros!$B$10),"PRÓX. VENCIMENTO",IF(F5133="Q","QUALIDADE",IF(F5133="S","BLOQUEADO",IF(F5133="R","RESTRITO/DEVOLUÇÃO",IF(OR(N5133="QUAR",N5133="QRES"),"QUARENTENA",IF(OR(B5133="DESCARTE",B5133="DEVOLUÇÃO"),"DESCARTE/DEVOLUÇÃO",IF(AND(D5133="",K5133&lt;&gt;""),"SEM LOTE",IF(AND(Q5133&lt;&gt;"",Q5133&gt;=Parametros!$B$11),"PARADO/SEM GIRO","OK"))))))))))</f>
        <v>OK</v>
      </c>
      <c r="T5133" s="29" t="str">
        <f aca="false">IF(AND($S5133="PARADO/SEM GIRO",$K5133="KG",OR(Painel!$B$5="(Todos)",A5133=Painel!$B$5)*OR(Painel!$E$5="(Todos)",P5133=Painel!$E$5)),$J5133+ROW()/10000000,"")</f>
        <v/>
      </c>
      <c r="U5133" s="29" t="str">
        <f aca="false">IF(AND($S5133="VENCIDO",$K5133="KG",OR(Painel!$B$5="(Todos)",A5133=Painel!$B$5)*OR(Painel!$E$5="(Todos)",P5133=Painel!$E$5)),$J5133+ROW()/10000000,"")</f>
        <v/>
      </c>
    </row>
    <row r="5134" customFormat="false" ht="15" hidden="false" customHeight="false" outlineLevel="0" collapsed="false">
      <c r="A5134" s="29" t="s">
        <v>52</v>
      </c>
      <c r="B5134" s="29" t="s">
        <v>9501</v>
      </c>
      <c r="C5134" s="29" t="s">
        <v>161</v>
      </c>
      <c r="D5134" s="29" t="s">
        <v>1179</v>
      </c>
      <c r="E5134" s="29" t="n">
        <v>1</v>
      </c>
      <c r="F5134" s="29"/>
      <c r="G5134" s="29" t="s">
        <v>9502</v>
      </c>
      <c r="H5134" s="30" t="n">
        <v>999.9</v>
      </c>
      <c r="I5134" s="31" t="n">
        <v>46266</v>
      </c>
      <c r="J5134" s="30" t="n">
        <v>999.9</v>
      </c>
      <c r="K5134" s="29" t="s">
        <v>120</v>
      </c>
      <c r="L5134" s="29" t="s">
        <v>180</v>
      </c>
      <c r="M5134" s="29"/>
      <c r="N5134" s="29" t="s">
        <v>122</v>
      </c>
      <c r="O5134" s="31" t="n">
        <v>46743</v>
      </c>
      <c r="P5134" s="29" t="s">
        <v>123</v>
      </c>
      <c r="Q5134" s="29" t="n">
        <f aca="false">IFERROR(VALUE(L5134),"")</f>
        <v>19</v>
      </c>
      <c r="R5134" s="29" t="n">
        <f aca="true">IF(O5134="","",O5134-TODAY())</f>
        <v>458</v>
      </c>
      <c r="S5134" s="29" t="str">
        <f aca="false">IF(C5134="&lt;&lt; vazio &gt;&gt;","VAZIA",IF(AND(O5134&lt;&gt;"",R5134&lt;0),"VENCIDO",IF(AND(O5134&lt;&gt;"",R5134&lt;=Parametros!$B$10),"PRÓX. VENCIMENTO",IF(F5134="Q","QUALIDADE",IF(F5134="S","BLOQUEADO",IF(F5134="R","RESTRITO/DEVOLUÇÃO",IF(OR(N5134="QUAR",N5134="QRES"),"QUARENTENA",IF(OR(B5134="DESCARTE",B5134="DEVOLUÇÃO"),"DESCARTE/DEVOLUÇÃO",IF(AND(D5134="",K5134&lt;&gt;""),"SEM LOTE",IF(AND(Q5134&lt;&gt;"",Q5134&gt;=Parametros!$B$11),"PARADO/SEM GIRO","OK"))))))))))</f>
        <v>OK</v>
      </c>
      <c r="T5134" s="29" t="str">
        <f aca="false">IF(AND($S5134="PARADO/SEM GIRO",$K5134="KG",OR(Painel!$B$5="(Todos)",A5134=Painel!$B$5)*OR(Painel!$E$5="(Todos)",P5134=Painel!$E$5)),$J5134+ROW()/10000000,"")</f>
        <v/>
      </c>
      <c r="U5134" s="29" t="str">
        <f aca="false">IF(AND($S5134="VENCIDO",$K5134="KG",OR(Painel!$B$5="(Todos)",A5134=Painel!$B$5)*OR(Painel!$E$5="(Todos)",P5134=Painel!$E$5)),$J5134+ROW()/10000000,"")</f>
        <v/>
      </c>
    </row>
    <row r="5135" customFormat="false" ht="15" hidden="false" customHeight="false" outlineLevel="0" collapsed="false">
      <c r="A5135" s="29" t="s">
        <v>52</v>
      </c>
      <c r="B5135" s="29" t="s">
        <v>9503</v>
      </c>
      <c r="C5135" s="29" t="s">
        <v>250</v>
      </c>
      <c r="D5135" s="29" t="s">
        <v>672</v>
      </c>
      <c r="E5135" s="29" t="n">
        <v>1</v>
      </c>
      <c r="F5135" s="29" t="s">
        <v>268</v>
      </c>
      <c r="G5135" s="29" t="s">
        <v>9504</v>
      </c>
      <c r="H5135" s="30" t="n">
        <v>1000</v>
      </c>
      <c r="I5135" s="31" t="n">
        <v>46282</v>
      </c>
      <c r="J5135" s="30" t="n">
        <v>1000</v>
      </c>
      <c r="K5135" s="29" t="s">
        <v>120</v>
      </c>
      <c r="L5135" s="29" t="s">
        <v>400</v>
      </c>
      <c r="M5135" s="29"/>
      <c r="N5135" s="29" t="s">
        <v>122</v>
      </c>
      <c r="O5135" s="31" t="n">
        <v>46829</v>
      </c>
      <c r="P5135" s="29" t="s">
        <v>123</v>
      </c>
      <c r="Q5135" s="29" t="n">
        <f aca="false">IFERROR(VALUE(L5135),"")</f>
        <v>3</v>
      </c>
      <c r="R5135" s="29" t="n">
        <f aca="true">IF(O5135="","",O5135-TODAY())</f>
        <v>544</v>
      </c>
      <c r="S5135" s="29" t="str">
        <f aca="false">IF(C5135="&lt;&lt; vazio &gt;&gt;","VAZIA",IF(AND(O5135&lt;&gt;"",R5135&lt;0),"VENCIDO",IF(AND(O5135&lt;&gt;"",R5135&lt;=Parametros!$B$10),"PRÓX. VENCIMENTO",IF(F5135="Q","QUALIDADE",IF(F5135="S","BLOQUEADO",IF(F5135="R","RESTRITO/DEVOLUÇÃO",IF(OR(N5135="QUAR",N5135="QRES"),"QUARENTENA",IF(OR(B5135="DESCARTE",B5135="DEVOLUÇÃO"),"DESCARTE/DEVOLUÇÃO",IF(AND(D5135="",K5135&lt;&gt;""),"SEM LOTE",IF(AND(Q5135&lt;&gt;"",Q5135&gt;=Parametros!$B$11),"PARADO/SEM GIRO","OK"))))))))))</f>
        <v>QUALIDADE</v>
      </c>
      <c r="T5135" s="29" t="str">
        <f aca="false">IF(AND($S5135="PARADO/SEM GIRO",$K5135="KG",OR(Painel!$B$5="(Todos)",A5135=Painel!$B$5)*OR(Painel!$E$5="(Todos)",P5135=Painel!$E$5)),$J5135+ROW()/10000000,"")</f>
        <v/>
      </c>
      <c r="U5135" s="29" t="str">
        <f aca="false">IF(AND($S5135="VENCIDO",$K5135="KG",OR(Painel!$B$5="(Todos)",A5135=Painel!$B$5)*OR(Painel!$E$5="(Todos)",P5135=Painel!$E$5)),$J5135+ROW()/10000000,"")</f>
        <v/>
      </c>
    </row>
    <row r="5136" customFormat="false" ht="15" hidden="false" customHeight="false" outlineLevel="0" collapsed="false">
      <c r="A5136" s="29" t="s">
        <v>52</v>
      </c>
      <c r="B5136" s="29" t="s">
        <v>9505</v>
      </c>
      <c r="C5136" s="29" t="s">
        <v>785</v>
      </c>
      <c r="D5136" s="29" t="s">
        <v>880</v>
      </c>
      <c r="E5136" s="29" t="n">
        <v>1</v>
      </c>
      <c r="F5136" s="29"/>
      <c r="G5136" s="29" t="s">
        <v>9506</v>
      </c>
      <c r="H5136" s="30" t="n">
        <v>1000</v>
      </c>
      <c r="I5136" s="31" t="n">
        <v>46280</v>
      </c>
      <c r="J5136" s="30" t="n">
        <v>1000</v>
      </c>
      <c r="K5136" s="29" t="s">
        <v>120</v>
      </c>
      <c r="L5136" s="29" t="s">
        <v>144</v>
      </c>
      <c r="M5136" s="29"/>
      <c r="N5136" s="29" t="s">
        <v>122</v>
      </c>
      <c r="O5136" s="31" t="n">
        <v>46823</v>
      </c>
      <c r="P5136" s="29" t="s">
        <v>123</v>
      </c>
      <c r="Q5136" s="29" t="n">
        <f aca="false">IFERROR(VALUE(L5136),"")</f>
        <v>5</v>
      </c>
      <c r="R5136" s="29" t="n">
        <f aca="true">IF(O5136="","",O5136-TODAY())</f>
        <v>538</v>
      </c>
      <c r="S5136" s="29" t="str">
        <f aca="false">IF(C5136="&lt;&lt; vazio &gt;&gt;","VAZIA",IF(AND(O5136&lt;&gt;"",R5136&lt;0),"VENCIDO",IF(AND(O5136&lt;&gt;"",R5136&lt;=Parametros!$B$10),"PRÓX. VENCIMENTO",IF(F5136="Q","QUALIDADE",IF(F5136="S","BLOQUEADO",IF(F5136="R","RESTRITO/DEVOLUÇÃO",IF(OR(N5136="QUAR",N5136="QRES"),"QUARENTENA",IF(OR(B5136="DESCARTE",B5136="DEVOLUÇÃO"),"DESCARTE/DEVOLUÇÃO",IF(AND(D5136="",K5136&lt;&gt;""),"SEM LOTE",IF(AND(Q5136&lt;&gt;"",Q5136&gt;=Parametros!$B$11),"PARADO/SEM GIRO","OK"))))))))))</f>
        <v>OK</v>
      </c>
      <c r="T5136" s="29" t="str">
        <f aca="false">IF(AND($S5136="PARADO/SEM GIRO",$K5136="KG",OR(Painel!$B$5="(Todos)",A5136=Painel!$B$5)*OR(Painel!$E$5="(Todos)",P5136=Painel!$E$5)),$J5136+ROW()/10000000,"")</f>
        <v/>
      </c>
      <c r="U5136" s="29" t="str">
        <f aca="false">IF(AND($S5136="VENCIDO",$K5136="KG",OR(Painel!$B$5="(Todos)",A5136=Painel!$B$5)*OR(Painel!$E$5="(Todos)",P5136=Painel!$E$5)),$J5136+ROW()/10000000,"")</f>
        <v/>
      </c>
    </row>
    <row r="5137" customFormat="false" ht="15" hidden="false" customHeight="false" outlineLevel="0" collapsed="false">
      <c r="A5137" s="29" t="s">
        <v>52</v>
      </c>
      <c r="B5137" s="29" t="s">
        <v>9507</v>
      </c>
      <c r="C5137" s="29" t="s">
        <v>473</v>
      </c>
      <c r="D5137" s="29" t="s">
        <v>1147</v>
      </c>
      <c r="E5137" s="29" t="n">
        <v>1</v>
      </c>
      <c r="F5137" s="29"/>
      <c r="G5137" s="29" t="s">
        <v>9508</v>
      </c>
      <c r="H5137" s="30" t="n">
        <v>315</v>
      </c>
      <c r="I5137" s="31" t="n">
        <v>46282</v>
      </c>
      <c r="J5137" s="30" t="n">
        <v>315</v>
      </c>
      <c r="K5137" s="29" t="s">
        <v>120</v>
      </c>
      <c r="L5137" s="29" t="s">
        <v>400</v>
      </c>
      <c r="M5137" s="29"/>
      <c r="N5137" s="29" t="s">
        <v>122</v>
      </c>
      <c r="O5137" s="31" t="n">
        <v>46822</v>
      </c>
      <c r="P5137" s="29" t="s">
        <v>123</v>
      </c>
      <c r="Q5137" s="29" t="n">
        <f aca="false">IFERROR(VALUE(L5137),"")</f>
        <v>3</v>
      </c>
      <c r="R5137" s="29" t="n">
        <f aca="true">IF(O5137="","",O5137-TODAY())</f>
        <v>537</v>
      </c>
      <c r="S5137" s="29" t="str">
        <f aca="false">IF(C5137="&lt;&lt; vazio &gt;&gt;","VAZIA",IF(AND(O5137&lt;&gt;"",R5137&lt;0),"VENCIDO",IF(AND(O5137&lt;&gt;"",R5137&lt;=Parametros!$B$10),"PRÓX. VENCIMENTO",IF(F5137="Q","QUALIDADE",IF(F5137="S","BLOQUEADO",IF(F5137="R","RESTRITO/DEVOLUÇÃO",IF(OR(N5137="QUAR",N5137="QRES"),"QUARENTENA",IF(OR(B5137="DESCARTE",B5137="DEVOLUÇÃO"),"DESCARTE/DEVOLUÇÃO",IF(AND(D5137="",K5137&lt;&gt;""),"SEM LOTE",IF(AND(Q5137&lt;&gt;"",Q5137&gt;=Parametros!$B$11),"PARADO/SEM GIRO","OK"))))))))))</f>
        <v>OK</v>
      </c>
      <c r="T5137" s="29" t="str">
        <f aca="false">IF(AND($S5137="PARADO/SEM GIRO",$K5137="KG",OR(Painel!$B$5="(Todos)",A5137=Painel!$B$5)*OR(Painel!$E$5="(Todos)",P5137=Painel!$E$5)),$J5137+ROW()/10000000,"")</f>
        <v/>
      </c>
      <c r="U5137" s="29" t="str">
        <f aca="false">IF(AND($S5137="VENCIDO",$K5137="KG",OR(Painel!$B$5="(Todos)",A5137=Painel!$B$5)*OR(Painel!$E$5="(Todos)",P5137=Painel!$E$5)),$J5137+ROW()/10000000,"")</f>
        <v/>
      </c>
    </row>
    <row r="5138" customFormat="false" ht="15" hidden="false" customHeight="false" outlineLevel="0" collapsed="false">
      <c r="A5138" s="29" t="s">
        <v>52</v>
      </c>
      <c r="B5138" s="29" t="s">
        <v>9509</v>
      </c>
      <c r="C5138" s="29" t="s">
        <v>161</v>
      </c>
      <c r="D5138" s="29" t="s">
        <v>8317</v>
      </c>
      <c r="E5138" s="29" t="n">
        <v>1</v>
      </c>
      <c r="F5138" s="29"/>
      <c r="G5138" s="29" t="s">
        <v>9510</v>
      </c>
      <c r="H5138" s="30" t="n">
        <v>999.9</v>
      </c>
      <c r="I5138" s="31" t="n">
        <v>46198</v>
      </c>
      <c r="J5138" s="30" t="n">
        <v>999.9</v>
      </c>
      <c r="K5138" s="29" t="s">
        <v>120</v>
      </c>
      <c r="L5138" s="29" t="s">
        <v>2566</v>
      </c>
      <c r="M5138" s="29"/>
      <c r="N5138" s="29" t="s">
        <v>122</v>
      </c>
      <c r="O5138" s="31" t="n">
        <v>46742</v>
      </c>
      <c r="P5138" s="29" t="s">
        <v>123</v>
      </c>
      <c r="Q5138" s="29" t="n">
        <f aca="false">IFERROR(VALUE(L5138),"")</f>
        <v>87</v>
      </c>
      <c r="R5138" s="29" t="n">
        <f aca="true">IF(O5138="","",O5138-TODAY())</f>
        <v>457</v>
      </c>
      <c r="S5138" s="29" t="str">
        <f aca="false">IF(C5138="&lt;&lt; vazio &gt;&gt;","VAZIA",IF(AND(O5138&lt;&gt;"",R5138&lt;0),"VENCIDO",IF(AND(O5138&lt;&gt;"",R5138&lt;=Parametros!$B$10),"PRÓX. VENCIMENTO",IF(F5138="Q","QUALIDADE",IF(F5138="S","BLOQUEADO",IF(F5138="R","RESTRITO/DEVOLUÇÃO",IF(OR(N5138="QUAR",N5138="QRES"),"QUARENTENA",IF(OR(B5138="DESCARTE",B5138="DEVOLUÇÃO"),"DESCARTE/DEVOLUÇÃO",IF(AND(D5138="",K5138&lt;&gt;""),"SEM LOTE",IF(AND(Q5138&lt;&gt;"",Q5138&gt;=Parametros!$B$11),"PARADO/SEM GIRO","OK"))))))))))</f>
        <v>OK</v>
      </c>
      <c r="T5138" s="29" t="str">
        <f aca="false">IF(AND($S5138="PARADO/SEM GIRO",$K5138="KG",OR(Painel!$B$5="(Todos)",A5138=Painel!$B$5)*OR(Painel!$E$5="(Todos)",P5138=Painel!$E$5)),$J5138+ROW()/10000000,"")</f>
        <v/>
      </c>
      <c r="U5138" s="29" t="str">
        <f aca="false">IF(AND($S5138="VENCIDO",$K5138="KG",OR(Painel!$B$5="(Todos)",A5138=Painel!$B$5)*OR(Painel!$E$5="(Todos)",P5138=Painel!$E$5)),$J5138+ROW()/10000000,"")</f>
        <v/>
      </c>
    </row>
    <row r="5139" customFormat="false" ht="15" hidden="false" customHeight="false" outlineLevel="0" collapsed="false">
      <c r="A5139" s="29" t="s">
        <v>52</v>
      </c>
      <c r="B5139" s="29" t="s">
        <v>9511</v>
      </c>
      <c r="C5139" s="29" t="s">
        <v>2694</v>
      </c>
      <c r="D5139" s="29" t="s">
        <v>9512</v>
      </c>
      <c r="E5139" s="29" t="n">
        <v>1</v>
      </c>
      <c r="F5139" s="29" t="s">
        <v>268</v>
      </c>
      <c r="G5139" s="29" t="s">
        <v>9513</v>
      </c>
      <c r="H5139" s="30" t="n">
        <v>20</v>
      </c>
      <c r="I5139" s="31" t="n">
        <v>46071</v>
      </c>
      <c r="J5139" s="30" t="n">
        <v>20</v>
      </c>
      <c r="K5139" s="29" t="s">
        <v>120</v>
      </c>
      <c r="L5139" s="29" t="s">
        <v>9514</v>
      </c>
      <c r="M5139" s="29"/>
      <c r="N5139" s="29" t="s">
        <v>122</v>
      </c>
      <c r="O5139" s="31" t="n">
        <v>46473</v>
      </c>
      <c r="P5139" s="29" t="s">
        <v>123</v>
      </c>
      <c r="Q5139" s="29" t="n">
        <f aca="false">IFERROR(VALUE(L5139),"")</f>
        <v>214</v>
      </c>
      <c r="R5139" s="29" t="n">
        <f aca="true">IF(O5139="","",O5139-TODAY())</f>
        <v>188</v>
      </c>
      <c r="S5139" s="29" t="str">
        <f aca="false">IF(C5139="&lt;&lt; vazio &gt;&gt;","VAZIA",IF(AND(O5139&lt;&gt;"",R5139&lt;0),"VENCIDO",IF(AND(O5139&lt;&gt;"",R5139&lt;=Parametros!$B$10),"PRÓX. VENCIMENTO",IF(F5139="Q","QUALIDADE",IF(F5139="S","BLOQUEADO",IF(F5139="R","RESTRITO/DEVOLUÇÃO",IF(OR(N5139="QUAR",N5139="QRES"),"QUARENTENA",IF(OR(B5139="DESCARTE",B5139="DEVOLUÇÃO"),"DESCARTE/DEVOLUÇÃO",IF(AND(D5139="",K5139&lt;&gt;""),"SEM LOTE",IF(AND(Q5139&lt;&gt;"",Q5139&gt;=Parametros!$B$11),"PARADO/SEM GIRO","OK"))))))))))</f>
        <v>QUALIDADE</v>
      </c>
      <c r="T5139" s="29" t="str">
        <f aca="false">IF(AND($S5139="PARADO/SEM GIRO",$K5139="KG",OR(Painel!$B$5="(Todos)",A5139=Painel!$B$5)*OR(Painel!$E$5="(Todos)",P5139=Painel!$E$5)),$J5139+ROW()/10000000,"")</f>
        <v/>
      </c>
      <c r="U5139" s="29" t="str">
        <f aca="false">IF(AND($S5139="VENCIDO",$K5139="KG",OR(Painel!$B$5="(Todos)",A5139=Painel!$B$5)*OR(Painel!$E$5="(Todos)",P5139=Painel!$E$5)),$J5139+ROW()/10000000,"")</f>
        <v/>
      </c>
    </row>
    <row r="5140" customFormat="false" ht="15" hidden="false" customHeight="false" outlineLevel="0" collapsed="false">
      <c r="A5140" s="29" t="s">
        <v>52</v>
      </c>
      <c r="B5140" s="29" t="s">
        <v>9515</v>
      </c>
      <c r="C5140" s="29" t="s">
        <v>9516</v>
      </c>
      <c r="D5140" s="29" t="s">
        <v>9517</v>
      </c>
      <c r="E5140" s="29" t="n">
        <v>1</v>
      </c>
      <c r="F5140" s="29"/>
      <c r="G5140" s="29" t="s">
        <v>9518</v>
      </c>
      <c r="H5140" s="30" t="n">
        <v>545.4</v>
      </c>
      <c r="I5140" s="31" t="n">
        <v>46232</v>
      </c>
      <c r="J5140" s="30" t="n">
        <v>545.4</v>
      </c>
      <c r="K5140" s="29" t="s">
        <v>120</v>
      </c>
      <c r="L5140" s="29" t="s">
        <v>1035</v>
      </c>
      <c r="M5140" s="29"/>
      <c r="N5140" s="29" t="s">
        <v>122</v>
      </c>
      <c r="O5140" s="31" t="n">
        <v>46947</v>
      </c>
      <c r="P5140" s="29" t="s">
        <v>123</v>
      </c>
      <c r="Q5140" s="29" t="n">
        <f aca="false">IFERROR(VALUE(L5140),"")</f>
        <v>53</v>
      </c>
      <c r="R5140" s="29" t="n">
        <f aca="true">IF(O5140="","",O5140-TODAY())</f>
        <v>662</v>
      </c>
      <c r="S5140" s="29" t="str">
        <f aca="false">IF(C5140="&lt;&lt; vazio &gt;&gt;","VAZIA",IF(AND(O5140&lt;&gt;"",R5140&lt;0),"VENCIDO",IF(AND(O5140&lt;&gt;"",R5140&lt;=Parametros!$B$10),"PRÓX. VENCIMENTO",IF(F5140="Q","QUALIDADE",IF(F5140="S","BLOQUEADO",IF(F5140="R","RESTRITO/DEVOLUÇÃO",IF(OR(N5140="QUAR",N5140="QRES"),"QUARENTENA",IF(OR(B5140="DESCARTE",B5140="DEVOLUÇÃO"),"DESCARTE/DEVOLUÇÃO",IF(AND(D5140="",K5140&lt;&gt;""),"SEM LOTE",IF(AND(Q5140&lt;&gt;"",Q5140&gt;=Parametros!$B$11),"PARADO/SEM GIRO","OK"))))))))))</f>
        <v>OK</v>
      </c>
      <c r="T5140" s="29" t="str">
        <f aca="false">IF(AND($S5140="PARADO/SEM GIRO",$K5140="KG",OR(Painel!$B$5="(Todos)",A5140=Painel!$B$5)*OR(Painel!$E$5="(Todos)",P5140=Painel!$E$5)),$J5140+ROW()/10000000,"")</f>
        <v/>
      </c>
      <c r="U5140" s="29" t="str">
        <f aca="false">IF(AND($S5140="VENCIDO",$K5140="KG",OR(Painel!$B$5="(Todos)",A5140=Painel!$B$5)*OR(Painel!$E$5="(Todos)",P5140=Painel!$E$5)),$J5140+ROW()/10000000,"")</f>
        <v/>
      </c>
    </row>
    <row r="5141" customFormat="false" ht="15" hidden="false" customHeight="false" outlineLevel="0" collapsed="false">
      <c r="A5141" s="29" t="s">
        <v>52</v>
      </c>
      <c r="B5141" s="29" t="s">
        <v>9519</v>
      </c>
      <c r="C5141" s="29" t="s">
        <v>4484</v>
      </c>
      <c r="D5141" s="29" t="s">
        <v>8080</v>
      </c>
      <c r="E5141" s="29" t="n">
        <v>1</v>
      </c>
      <c r="F5141" s="29"/>
      <c r="G5141" s="29" t="s">
        <v>9520</v>
      </c>
      <c r="H5141" s="30" t="n">
        <v>480</v>
      </c>
      <c r="I5141" s="31" t="n">
        <v>46058</v>
      </c>
      <c r="J5141" s="30" t="n">
        <v>480</v>
      </c>
      <c r="K5141" s="29" t="s">
        <v>120</v>
      </c>
      <c r="L5141" s="29" t="s">
        <v>8082</v>
      </c>
      <c r="M5141" s="29"/>
      <c r="N5141" s="29" t="s">
        <v>122</v>
      </c>
      <c r="O5141" s="31" t="n">
        <v>46577</v>
      </c>
      <c r="P5141" s="29" t="s">
        <v>123</v>
      </c>
      <c r="Q5141" s="29" t="n">
        <f aca="false">IFERROR(VALUE(L5141),"")</f>
        <v>227</v>
      </c>
      <c r="R5141" s="29" t="n">
        <f aca="true">IF(O5141="","",O5141-TODAY())</f>
        <v>292</v>
      </c>
      <c r="S5141" s="29" t="str">
        <f aca="false">IF(C5141="&lt;&lt; vazio &gt;&gt;","VAZIA",IF(AND(O5141&lt;&gt;"",R5141&lt;0),"VENCIDO",IF(AND(O5141&lt;&gt;"",R5141&lt;=Parametros!$B$10),"PRÓX. VENCIMENTO",IF(F5141="Q","QUALIDADE",IF(F5141="S","BLOQUEADO",IF(F5141="R","RESTRITO/DEVOLUÇÃO",IF(OR(N5141="QUAR",N5141="QRES"),"QUARENTENA",IF(OR(B5141="DESCARTE",B5141="DEVOLUÇÃO"),"DESCARTE/DEVOLUÇÃO",IF(AND(D5141="",K5141&lt;&gt;""),"SEM LOTE",IF(AND(Q5141&lt;&gt;"",Q5141&gt;=Parametros!$B$11),"PARADO/SEM GIRO","OK"))))))))))</f>
        <v>PARADO/SEM GIRO</v>
      </c>
      <c r="T5141" s="29" t="n">
        <f aca="false">IF(AND($S5141="PARADO/SEM GIRO",$K5141="KG",OR(Painel!$B$5="(Todos)",A5141=Painel!$B$5)*OR(Painel!$E$5="(Todos)",P5141=Painel!$E$5)),$J5141+ROW()/10000000,"")</f>
        <v>480.0005141</v>
      </c>
      <c r="U5141" s="29" t="str">
        <f aca="false">IF(AND($S5141="VENCIDO",$K5141="KG",OR(Painel!$B$5="(Todos)",A5141=Painel!$B$5)*OR(Painel!$E$5="(Todos)",P5141=Painel!$E$5)),$J5141+ROW()/10000000,"")</f>
        <v/>
      </c>
    </row>
    <row r="5142" customFormat="false" ht="15" hidden="false" customHeight="false" outlineLevel="0" collapsed="false">
      <c r="A5142" s="29" t="s">
        <v>52</v>
      </c>
      <c r="B5142" s="29" t="s">
        <v>9521</v>
      </c>
      <c r="C5142" s="29" t="s">
        <v>167</v>
      </c>
      <c r="D5142" s="29" t="s">
        <v>765</v>
      </c>
      <c r="E5142" s="29" t="n">
        <v>1</v>
      </c>
      <c r="F5142" s="29" t="s">
        <v>268</v>
      </c>
      <c r="G5142" s="29" t="s">
        <v>9522</v>
      </c>
      <c r="H5142" s="30" t="n">
        <v>590.4</v>
      </c>
      <c r="I5142" s="31" t="n">
        <v>46283</v>
      </c>
      <c r="J5142" s="30" t="n">
        <v>590.4</v>
      </c>
      <c r="K5142" s="29" t="s">
        <v>120</v>
      </c>
      <c r="L5142" s="29" t="s">
        <v>176</v>
      </c>
      <c r="M5142" s="29"/>
      <c r="N5142" s="29" t="s">
        <v>122</v>
      </c>
      <c r="O5142" s="31" t="n">
        <v>46830</v>
      </c>
      <c r="P5142" s="29" t="s">
        <v>123</v>
      </c>
      <c r="Q5142" s="29" t="n">
        <f aca="false">IFERROR(VALUE(L5142),"")</f>
        <v>2</v>
      </c>
      <c r="R5142" s="29" t="n">
        <f aca="true">IF(O5142="","",O5142-TODAY())</f>
        <v>545</v>
      </c>
      <c r="S5142" s="29" t="str">
        <f aca="false">IF(C5142="&lt;&lt; vazio &gt;&gt;","VAZIA",IF(AND(O5142&lt;&gt;"",R5142&lt;0),"VENCIDO",IF(AND(O5142&lt;&gt;"",R5142&lt;=Parametros!$B$10),"PRÓX. VENCIMENTO",IF(F5142="Q","QUALIDADE",IF(F5142="S","BLOQUEADO",IF(F5142="R","RESTRITO/DEVOLUÇÃO",IF(OR(N5142="QUAR",N5142="QRES"),"QUARENTENA",IF(OR(B5142="DESCARTE",B5142="DEVOLUÇÃO"),"DESCARTE/DEVOLUÇÃO",IF(AND(D5142="",K5142&lt;&gt;""),"SEM LOTE",IF(AND(Q5142&lt;&gt;"",Q5142&gt;=Parametros!$B$11),"PARADO/SEM GIRO","OK"))))))))))</f>
        <v>QUALIDADE</v>
      </c>
      <c r="T5142" s="29" t="str">
        <f aca="false">IF(AND($S5142="PARADO/SEM GIRO",$K5142="KG",OR(Painel!$B$5="(Todos)",A5142=Painel!$B$5)*OR(Painel!$E$5="(Todos)",P5142=Painel!$E$5)),$J5142+ROW()/10000000,"")</f>
        <v/>
      </c>
      <c r="U5142" s="29" t="str">
        <f aca="false">IF(AND($S5142="VENCIDO",$K5142="KG",OR(Painel!$B$5="(Todos)",A5142=Painel!$B$5)*OR(Painel!$E$5="(Todos)",P5142=Painel!$E$5)),$J5142+ROW()/10000000,"")</f>
        <v/>
      </c>
    </row>
    <row r="5143" customFormat="false" ht="15" hidden="false" customHeight="false" outlineLevel="0" collapsed="false">
      <c r="A5143" s="29" t="s">
        <v>52</v>
      </c>
      <c r="B5143" s="29" t="s">
        <v>9523</v>
      </c>
      <c r="C5143" s="29" t="s">
        <v>662</v>
      </c>
      <c r="D5143" s="29" t="s">
        <v>663</v>
      </c>
      <c r="E5143" s="29" t="n">
        <v>1</v>
      </c>
      <c r="F5143" s="29"/>
      <c r="G5143" s="29" t="s">
        <v>9524</v>
      </c>
      <c r="H5143" s="30" t="n">
        <v>1000</v>
      </c>
      <c r="I5143" s="31" t="n">
        <v>46274</v>
      </c>
      <c r="J5143" s="30" t="n">
        <v>1000</v>
      </c>
      <c r="K5143" s="29" t="s">
        <v>120</v>
      </c>
      <c r="L5143" s="29" t="s">
        <v>138</v>
      </c>
      <c r="M5143" s="29"/>
      <c r="N5143" s="29" t="s">
        <v>122</v>
      </c>
      <c r="O5143" s="31" t="n">
        <v>46818</v>
      </c>
      <c r="P5143" s="29" t="s">
        <v>123</v>
      </c>
      <c r="Q5143" s="29" t="n">
        <f aca="false">IFERROR(VALUE(L5143),"")</f>
        <v>11</v>
      </c>
      <c r="R5143" s="29" t="n">
        <f aca="true">IF(O5143="","",O5143-TODAY())</f>
        <v>533</v>
      </c>
      <c r="S5143" s="29" t="str">
        <f aca="false">IF(C5143="&lt;&lt; vazio &gt;&gt;","VAZIA",IF(AND(O5143&lt;&gt;"",R5143&lt;0),"VENCIDO",IF(AND(O5143&lt;&gt;"",R5143&lt;=Parametros!$B$10),"PRÓX. VENCIMENTO",IF(F5143="Q","QUALIDADE",IF(F5143="S","BLOQUEADO",IF(F5143="R","RESTRITO/DEVOLUÇÃO",IF(OR(N5143="QUAR",N5143="QRES"),"QUARENTENA",IF(OR(B5143="DESCARTE",B5143="DEVOLUÇÃO"),"DESCARTE/DEVOLUÇÃO",IF(AND(D5143="",K5143&lt;&gt;""),"SEM LOTE",IF(AND(Q5143&lt;&gt;"",Q5143&gt;=Parametros!$B$11),"PARADO/SEM GIRO","OK"))))))))))</f>
        <v>OK</v>
      </c>
      <c r="T5143" s="29" t="str">
        <f aca="false">IF(AND($S5143="PARADO/SEM GIRO",$K5143="KG",OR(Painel!$B$5="(Todos)",A5143=Painel!$B$5)*OR(Painel!$E$5="(Todos)",P5143=Painel!$E$5)),$J5143+ROW()/10000000,"")</f>
        <v/>
      </c>
      <c r="U5143" s="29" t="str">
        <f aca="false">IF(AND($S5143="VENCIDO",$K5143="KG",OR(Painel!$B$5="(Todos)",A5143=Painel!$B$5)*OR(Painel!$E$5="(Todos)",P5143=Painel!$E$5)),$J5143+ROW()/10000000,"")</f>
        <v/>
      </c>
    </row>
    <row r="5144" customFormat="false" ht="15" hidden="false" customHeight="false" outlineLevel="0" collapsed="false">
      <c r="A5144" s="29" t="s">
        <v>52</v>
      </c>
      <c r="B5144" s="29" t="s">
        <v>9525</v>
      </c>
      <c r="C5144" s="29" t="s">
        <v>369</v>
      </c>
      <c r="D5144" s="29" t="s">
        <v>2221</v>
      </c>
      <c r="E5144" s="29" t="n">
        <v>1</v>
      </c>
      <c r="F5144" s="29"/>
      <c r="G5144" s="29" t="s">
        <v>9526</v>
      </c>
      <c r="H5144" s="30" t="n">
        <v>30.3</v>
      </c>
      <c r="I5144" s="31" t="n">
        <v>46266</v>
      </c>
      <c r="J5144" s="30" t="n">
        <v>30.3</v>
      </c>
      <c r="K5144" s="29" t="s">
        <v>120</v>
      </c>
      <c r="L5144" s="29" t="s">
        <v>180</v>
      </c>
      <c r="M5144" s="29"/>
      <c r="N5144" s="29" t="s">
        <v>122</v>
      </c>
      <c r="O5144" s="31" t="n">
        <v>46801</v>
      </c>
      <c r="P5144" s="29" t="s">
        <v>123</v>
      </c>
      <c r="Q5144" s="29" t="n">
        <f aca="false">IFERROR(VALUE(L5144),"")</f>
        <v>19</v>
      </c>
      <c r="R5144" s="29" t="n">
        <f aca="true">IF(O5144="","",O5144-TODAY())</f>
        <v>516</v>
      </c>
      <c r="S5144" s="29" t="str">
        <f aca="false">IF(C5144="&lt;&lt; vazio &gt;&gt;","VAZIA",IF(AND(O5144&lt;&gt;"",R5144&lt;0),"VENCIDO",IF(AND(O5144&lt;&gt;"",R5144&lt;=Parametros!$B$10),"PRÓX. VENCIMENTO",IF(F5144="Q","QUALIDADE",IF(F5144="S","BLOQUEADO",IF(F5144="R","RESTRITO/DEVOLUÇÃO",IF(OR(N5144="QUAR",N5144="QRES"),"QUARENTENA",IF(OR(B5144="DESCARTE",B5144="DEVOLUÇÃO"),"DESCARTE/DEVOLUÇÃO",IF(AND(D5144="",K5144&lt;&gt;""),"SEM LOTE",IF(AND(Q5144&lt;&gt;"",Q5144&gt;=Parametros!$B$11),"PARADO/SEM GIRO","OK"))))))))))</f>
        <v>OK</v>
      </c>
      <c r="T5144" s="29" t="str">
        <f aca="false">IF(AND($S5144="PARADO/SEM GIRO",$K5144="KG",OR(Painel!$B$5="(Todos)",A5144=Painel!$B$5)*OR(Painel!$E$5="(Todos)",P5144=Painel!$E$5)),$J5144+ROW()/10000000,"")</f>
        <v/>
      </c>
      <c r="U5144" s="29" t="str">
        <f aca="false">IF(AND($S5144="VENCIDO",$K5144="KG",OR(Painel!$B$5="(Todos)",A5144=Painel!$B$5)*OR(Painel!$E$5="(Todos)",P5144=Painel!$E$5)),$J5144+ROW()/10000000,"")</f>
        <v/>
      </c>
    </row>
    <row r="5145" customFormat="false" ht="15" hidden="false" customHeight="false" outlineLevel="0" collapsed="false">
      <c r="A5145" s="29" t="s">
        <v>52</v>
      </c>
      <c r="B5145" s="29" t="s">
        <v>9527</v>
      </c>
      <c r="C5145" s="29" t="s">
        <v>909</v>
      </c>
      <c r="D5145" s="29" t="s">
        <v>8506</v>
      </c>
      <c r="E5145" s="29" t="n">
        <v>1</v>
      </c>
      <c r="F5145" s="29"/>
      <c r="G5145" s="29" t="s">
        <v>9528</v>
      </c>
      <c r="H5145" s="30" t="n">
        <v>1000</v>
      </c>
      <c r="I5145" s="31" t="n">
        <v>46279</v>
      </c>
      <c r="J5145" s="30" t="n">
        <v>1000</v>
      </c>
      <c r="K5145" s="29" t="s">
        <v>120</v>
      </c>
      <c r="L5145" s="29" t="s">
        <v>350</v>
      </c>
      <c r="M5145" s="29"/>
      <c r="N5145" s="29" t="s">
        <v>122</v>
      </c>
      <c r="O5145" s="31" t="n">
        <v>46820</v>
      </c>
      <c r="P5145" s="29" t="s">
        <v>123</v>
      </c>
      <c r="Q5145" s="29" t="n">
        <f aca="false">IFERROR(VALUE(L5145),"")</f>
        <v>6</v>
      </c>
      <c r="R5145" s="29" t="n">
        <f aca="true">IF(O5145="","",O5145-TODAY())</f>
        <v>535</v>
      </c>
      <c r="S5145" s="29" t="str">
        <f aca="false">IF(C5145="&lt;&lt; vazio &gt;&gt;","VAZIA",IF(AND(O5145&lt;&gt;"",R5145&lt;0),"VENCIDO",IF(AND(O5145&lt;&gt;"",R5145&lt;=Parametros!$B$10),"PRÓX. VENCIMENTO",IF(F5145="Q","QUALIDADE",IF(F5145="S","BLOQUEADO",IF(F5145="R","RESTRITO/DEVOLUÇÃO",IF(OR(N5145="QUAR",N5145="QRES"),"QUARENTENA",IF(OR(B5145="DESCARTE",B5145="DEVOLUÇÃO"),"DESCARTE/DEVOLUÇÃO",IF(AND(D5145="",K5145&lt;&gt;""),"SEM LOTE",IF(AND(Q5145&lt;&gt;"",Q5145&gt;=Parametros!$B$11),"PARADO/SEM GIRO","OK"))))))))))</f>
        <v>OK</v>
      </c>
      <c r="T5145" s="29" t="str">
        <f aca="false">IF(AND($S5145="PARADO/SEM GIRO",$K5145="KG",OR(Painel!$B$5="(Todos)",A5145=Painel!$B$5)*OR(Painel!$E$5="(Todos)",P5145=Painel!$E$5)),$J5145+ROW()/10000000,"")</f>
        <v/>
      </c>
      <c r="U5145" s="29" t="str">
        <f aca="false">IF(AND($S5145="VENCIDO",$K5145="KG",OR(Painel!$B$5="(Todos)",A5145=Painel!$B$5)*OR(Painel!$E$5="(Todos)",P5145=Painel!$E$5)),$J5145+ROW()/10000000,"")</f>
        <v/>
      </c>
    </row>
    <row r="5146" customFormat="false" ht="15" hidden="false" customHeight="false" outlineLevel="0" collapsed="false">
      <c r="A5146" s="29" t="s">
        <v>52</v>
      </c>
      <c r="B5146" s="29" t="s">
        <v>9529</v>
      </c>
      <c r="C5146" s="29" t="s">
        <v>325</v>
      </c>
      <c r="D5146" s="29" t="s">
        <v>996</v>
      </c>
      <c r="E5146" s="29" t="n">
        <v>1</v>
      </c>
      <c r="F5146" s="29"/>
      <c r="G5146" s="29" t="s">
        <v>9530</v>
      </c>
      <c r="H5146" s="30" t="n">
        <v>1102.5</v>
      </c>
      <c r="I5146" s="31" t="n">
        <v>46280</v>
      </c>
      <c r="J5146" s="30" t="n">
        <v>1102.5</v>
      </c>
      <c r="K5146" s="29" t="s">
        <v>120</v>
      </c>
      <c r="L5146" s="29" t="s">
        <v>144</v>
      </c>
      <c r="M5146" s="29"/>
      <c r="N5146" s="29" t="s">
        <v>122</v>
      </c>
      <c r="O5146" s="31" t="n">
        <v>46640</v>
      </c>
      <c r="P5146" s="29" t="s">
        <v>123</v>
      </c>
      <c r="Q5146" s="29" t="n">
        <f aca="false">IFERROR(VALUE(L5146),"")</f>
        <v>5</v>
      </c>
      <c r="R5146" s="29" t="n">
        <f aca="true">IF(O5146="","",O5146-TODAY())</f>
        <v>355</v>
      </c>
      <c r="S5146" s="29" t="str">
        <f aca="false">IF(C5146="&lt;&lt; vazio &gt;&gt;","VAZIA",IF(AND(O5146&lt;&gt;"",R5146&lt;0),"VENCIDO",IF(AND(O5146&lt;&gt;"",R5146&lt;=Parametros!$B$10),"PRÓX. VENCIMENTO",IF(F5146="Q","QUALIDADE",IF(F5146="S","BLOQUEADO",IF(F5146="R","RESTRITO/DEVOLUÇÃO",IF(OR(N5146="QUAR",N5146="QRES"),"QUARENTENA",IF(OR(B5146="DESCARTE",B5146="DEVOLUÇÃO"),"DESCARTE/DEVOLUÇÃO",IF(AND(D5146="",K5146&lt;&gt;""),"SEM LOTE",IF(AND(Q5146&lt;&gt;"",Q5146&gt;=Parametros!$B$11),"PARADO/SEM GIRO","OK"))))))))))</f>
        <v>OK</v>
      </c>
      <c r="T5146" s="29" t="str">
        <f aca="false">IF(AND($S5146="PARADO/SEM GIRO",$K5146="KG",OR(Painel!$B$5="(Todos)",A5146=Painel!$B$5)*OR(Painel!$E$5="(Todos)",P5146=Painel!$E$5)),$J5146+ROW()/10000000,"")</f>
        <v/>
      </c>
      <c r="U5146" s="29" t="str">
        <f aca="false">IF(AND($S5146="VENCIDO",$K5146="KG",OR(Painel!$B$5="(Todos)",A5146=Painel!$B$5)*OR(Painel!$E$5="(Todos)",P5146=Painel!$E$5)),$J5146+ROW()/10000000,"")</f>
        <v/>
      </c>
    </row>
    <row r="5147" customFormat="false" ht="15" hidden="false" customHeight="false" outlineLevel="0" collapsed="false">
      <c r="A5147" s="29" t="s">
        <v>52</v>
      </c>
      <c r="B5147" s="29" t="s">
        <v>9531</v>
      </c>
      <c r="C5147" s="29" t="s">
        <v>801</v>
      </c>
      <c r="D5147" s="29" t="s">
        <v>4315</v>
      </c>
      <c r="E5147" s="29" t="n">
        <v>1</v>
      </c>
      <c r="F5147" s="29"/>
      <c r="G5147" s="29" t="s">
        <v>9532</v>
      </c>
      <c r="H5147" s="30" t="n">
        <v>1108.8</v>
      </c>
      <c r="I5147" s="31" t="n">
        <v>46275</v>
      </c>
      <c r="J5147" s="30" t="n">
        <v>1108.8</v>
      </c>
      <c r="K5147" s="29" t="s">
        <v>120</v>
      </c>
      <c r="L5147" s="29" t="s">
        <v>121</v>
      </c>
      <c r="M5147" s="29"/>
      <c r="N5147" s="29" t="s">
        <v>122</v>
      </c>
      <c r="O5147" s="31" t="n">
        <v>46812</v>
      </c>
      <c r="P5147" s="29" t="s">
        <v>123</v>
      </c>
      <c r="Q5147" s="29" t="n">
        <f aca="false">IFERROR(VALUE(L5147),"")</f>
        <v>10</v>
      </c>
      <c r="R5147" s="29" t="n">
        <f aca="true">IF(O5147="","",O5147-TODAY())</f>
        <v>527</v>
      </c>
      <c r="S5147" s="29" t="str">
        <f aca="false">IF(C5147="&lt;&lt; vazio &gt;&gt;","VAZIA",IF(AND(O5147&lt;&gt;"",R5147&lt;0),"VENCIDO",IF(AND(O5147&lt;&gt;"",R5147&lt;=Parametros!$B$10),"PRÓX. VENCIMENTO",IF(F5147="Q","QUALIDADE",IF(F5147="S","BLOQUEADO",IF(F5147="R","RESTRITO/DEVOLUÇÃO",IF(OR(N5147="QUAR",N5147="QRES"),"QUARENTENA",IF(OR(B5147="DESCARTE",B5147="DEVOLUÇÃO"),"DESCARTE/DEVOLUÇÃO",IF(AND(D5147="",K5147&lt;&gt;""),"SEM LOTE",IF(AND(Q5147&lt;&gt;"",Q5147&gt;=Parametros!$B$11),"PARADO/SEM GIRO","OK"))))))))))</f>
        <v>OK</v>
      </c>
      <c r="T5147" s="29" t="str">
        <f aca="false">IF(AND($S5147="PARADO/SEM GIRO",$K5147="KG",OR(Painel!$B$5="(Todos)",A5147=Painel!$B$5)*OR(Painel!$E$5="(Todos)",P5147=Painel!$E$5)),$J5147+ROW()/10000000,"")</f>
        <v/>
      </c>
      <c r="U5147" s="29" t="str">
        <f aca="false">IF(AND($S5147="VENCIDO",$K5147="KG",OR(Painel!$B$5="(Todos)",A5147=Painel!$B$5)*OR(Painel!$E$5="(Todos)",P5147=Painel!$E$5)),$J5147+ROW()/10000000,"")</f>
        <v/>
      </c>
    </row>
    <row r="5148" customFormat="false" ht="15" hidden="false" customHeight="false" outlineLevel="0" collapsed="false">
      <c r="A5148" s="29" t="s">
        <v>52</v>
      </c>
      <c r="B5148" s="29" t="s">
        <v>9533</v>
      </c>
      <c r="C5148" s="29" t="s">
        <v>691</v>
      </c>
      <c r="D5148" s="29" t="s">
        <v>9534</v>
      </c>
      <c r="E5148" s="29" t="n">
        <v>1</v>
      </c>
      <c r="F5148" s="29"/>
      <c r="G5148" s="29" t="s">
        <v>9535</v>
      </c>
      <c r="H5148" s="30" t="n">
        <v>800</v>
      </c>
      <c r="I5148" s="31" t="n">
        <v>46208</v>
      </c>
      <c r="J5148" s="30" t="n">
        <v>800</v>
      </c>
      <c r="K5148" s="29" t="s">
        <v>120</v>
      </c>
      <c r="L5148" s="29" t="s">
        <v>2007</v>
      </c>
      <c r="M5148" s="29"/>
      <c r="N5148" s="29" t="s">
        <v>122</v>
      </c>
      <c r="O5148" s="31" t="n">
        <v>46559</v>
      </c>
      <c r="P5148" s="29" t="s">
        <v>123</v>
      </c>
      <c r="Q5148" s="29" t="n">
        <f aca="false">IFERROR(VALUE(L5148),"")</f>
        <v>77</v>
      </c>
      <c r="R5148" s="29" t="n">
        <f aca="true">IF(O5148="","",O5148-TODAY())</f>
        <v>274</v>
      </c>
      <c r="S5148" s="29" t="str">
        <f aca="false">IF(C5148="&lt;&lt; vazio &gt;&gt;","VAZIA",IF(AND(O5148&lt;&gt;"",R5148&lt;0),"VENCIDO",IF(AND(O5148&lt;&gt;"",R5148&lt;=Parametros!$B$10),"PRÓX. VENCIMENTO",IF(F5148="Q","QUALIDADE",IF(F5148="S","BLOQUEADO",IF(F5148="R","RESTRITO/DEVOLUÇÃO",IF(OR(N5148="QUAR",N5148="QRES"),"QUARENTENA",IF(OR(B5148="DESCARTE",B5148="DEVOLUÇÃO"),"DESCARTE/DEVOLUÇÃO",IF(AND(D5148="",K5148&lt;&gt;""),"SEM LOTE",IF(AND(Q5148&lt;&gt;"",Q5148&gt;=Parametros!$B$11),"PARADO/SEM GIRO","OK"))))))))))</f>
        <v>OK</v>
      </c>
      <c r="T5148" s="29" t="str">
        <f aca="false">IF(AND($S5148="PARADO/SEM GIRO",$K5148="KG",OR(Painel!$B$5="(Todos)",A5148=Painel!$B$5)*OR(Painel!$E$5="(Todos)",P5148=Painel!$E$5)),$J5148+ROW()/10000000,"")</f>
        <v/>
      </c>
      <c r="U5148" s="29" t="str">
        <f aca="false">IF(AND($S5148="VENCIDO",$K5148="KG",OR(Painel!$B$5="(Todos)",A5148=Painel!$B$5)*OR(Painel!$E$5="(Todos)",P5148=Painel!$E$5)),$J5148+ROW()/10000000,"")</f>
        <v/>
      </c>
    </row>
    <row r="5149" customFormat="false" ht="15" hidden="false" customHeight="false" outlineLevel="0" collapsed="false">
      <c r="A5149" s="29" t="s">
        <v>52</v>
      </c>
      <c r="B5149" s="29" t="s">
        <v>9536</v>
      </c>
      <c r="C5149" s="29" t="s">
        <v>768</v>
      </c>
      <c r="D5149" s="29" t="s">
        <v>9537</v>
      </c>
      <c r="E5149" s="29" t="n">
        <v>1</v>
      </c>
      <c r="F5149" s="29"/>
      <c r="G5149" s="29" t="s">
        <v>9538</v>
      </c>
      <c r="H5149" s="30" t="n">
        <v>800</v>
      </c>
      <c r="I5149" s="31" t="n">
        <v>46250</v>
      </c>
      <c r="J5149" s="30" t="n">
        <v>800</v>
      </c>
      <c r="K5149" s="29" t="s">
        <v>120</v>
      </c>
      <c r="L5149" s="29" t="s">
        <v>9539</v>
      </c>
      <c r="M5149" s="29"/>
      <c r="N5149" s="29" t="s">
        <v>122</v>
      </c>
      <c r="O5149" s="31" t="n">
        <v>46574</v>
      </c>
      <c r="P5149" s="29" t="s">
        <v>123</v>
      </c>
      <c r="Q5149" s="29" t="n">
        <f aca="false">IFERROR(VALUE(L5149),"")</f>
        <v>35</v>
      </c>
      <c r="R5149" s="29" t="n">
        <f aca="true">IF(O5149="","",O5149-TODAY())</f>
        <v>289</v>
      </c>
      <c r="S5149" s="29" t="str">
        <f aca="false">IF(C5149="&lt;&lt; vazio &gt;&gt;","VAZIA",IF(AND(O5149&lt;&gt;"",R5149&lt;0),"VENCIDO",IF(AND(O5149&lt;&gt;"",R5149&lt;=Parametros!$B$10),"PRÓX. VENCIMENTO",IF(F5149="Q","QUALIDADE",IF(F5149="S","BLOQUEADO",IF(F5149="R","RESTRITO/DEVOLUÇÃO",IF(OR(N5149="QUAR",N5149="QRES"),"QUARENTENA",IF(OR(B5149="DESCARTE",B5149="DEVOLUÇÃO"),"DESCARTE/DEVOLUÇÃO",IF(AND(D5149="",K5149&lt;&gt;""),"SEM LOTE",IF(AND(Q5149&lt;&gt;"",Q5149&gt;=Parametros!$B$11),"PARADO/SEM GIRO","OK"))))))))))</f>
        <v>OK</v>
      </c>
      <c r="T5149" s="29" t="str">
        <f aca="false">IF(AND($S5149="PARADO/SEM GIRO",$K5149="KG",OR(Painel!$B$5="(Todos)",A5149=Painel!$B$5)*OR(Painel!$E$5="(Todos)",P5149=Painel!$E$5)),$J5149+ROW()/10000000,"")</f>
        <v/>
      </c>
      <c r="U5149" s="29" t="str">
        <f aca="false">IF(AND($S5149="VENCIDO",$K5149="KG",OR(Painel!$B$5="(Todos)",A5149=Painel!$B$5)*OR(Painel!$E$5="(Todos)",P5149=Painel!$E$5)),$J5149+ROW()/10000000,"")</f>
        <v/>
      </c>
    </row>
    <row r="5150" customFormat="false" ht="15" hidden="false" customHeight="false" outlineLevel="0" collapsed="false">
      <c r="A5150" s="29" t="s">
        <v>52</v>
      </c>
      <c r="B5150" s="29" t="s">
        <v>9540</v>
      </c>
      <c r="C5150" s="29" t="s">
        <v>167</v>
      </c>
      <c r="D5150" s="29" t="s">
        <v>765</v>
      </c>
      <c r="E5150" s="29" t="n">
        <v>1</v>
      </c>
      <c r="F5150" s="29" t="s">
        <v>268</v>
      </c>
      <c r="G5150" s="29" t="s">
        <v>9541</v>
      </c>
      <c r="H5150" s="30" t="n">
        <v>590.4</v>
      </c>
      <c r="I5150" s="31" t="n">
        <v>46283</v>
      </c>
      <c r="J5150" s="30" t="n">
        <v>590.4</v>
      </c>
      <c r="K5150" s="29" t="s">
        <v>120</v>
      </c>
      <c r="L5150" s="29" t="s">
        <v>176</v>
      </c>
      <c r="M5150" s="29"/>
      <c r="N5150" s="29" t="s">
        <v>122</v>
      </c>
      <c r="O5150" s="31" t="n">
        <v>46830</v>
      </c>
      <c r="P5150" s="29" t="s">
        <v>123</v>
      </c>
      <c r="Q5150" s="29" t="n">
        <f aca="false">IFERROR(VALUE(L5150),"")</f>
        <v>2</v>
      </c>
      <c r="R5150" s="29" t="n">
        <f aca="true">IF(O5150="","",O5150-TODAY())</f>
        <v>545</v>
      </c>
      <c r="S5150" s="29" t="str">
        <f aca="false">IF(C5150="&lt;&lt; vazio &gt;&gt;","VAZIA",IF(AND(O5150&lt;&gt;"",R5150&lt;0),"VENCIDO",IF(AND(O5150&lt;&gt;"",R5150&lt;=Parametros!$B$10),"PRÓX. VENCIMENTO",IF(F5150="Q","QUALIDADE",IF(F5150="S","BLOQUEADO",IF(F5150="R","RESTRITO/DEVOLUÇÃO",IF(OR(N5150="QUAR",N5150="QRES"),"QUARENTENA",IF(OR(B5150="DESCARTE",B5150="DEVOLUÇÃO"),"DESCARTE/DEVOLUÇÃO",IF(AND(D5150="",K5150&lt;&gt;""),"SEM LOTE",IF(AND(Q5150&lt;&gt;"",Q5150&gt;=Parametros!$B$11),"PARADO/SEM GIRO","OK"))))))))))</f>
        <v>QUALIDADE</v>
      </c>
      <c r="T5150" s="29" t="str">
        <f aca="false">IF(AND($S5150="PARADO/SEM GIRO",$K5150="KG",OR(Painel!$B$5="(Todos)",A5150=Painel!$B$5)*OR(Painel!$E$5="(Todos)",P5150=Painel!$E$5)),$J5150+ROW()/10000000,"")</f>
        <v/>
      </c>
      <c r="U5150" s="29" t="str">
        <f aca="false">IF(AND($S5150="VENCIDO",$K5150="KG",OR(Painel!$B$5="(Todos)",A5150=Painel!$B$5)*OR(Painel!$E$5="(Todos)",P5150=Painel!$E$5)),$J5150+ROW()/10000000,"")</f>
        <v/>
      </c>
    </row>
    <row r="5151" customFormat="false" ht="15" hidden="false" customHeight="false" outlineLevel="0" collapsed="false">
      <c r="A5151" s="29" t="s">
        <v>52</v>
      </c>
      <c r="B5151" s="29" t="s">
        <v>9542</v>
      </c>
      <c r="C5151" s="29" t="s">
        <v>2561</v>
      </c>
      <c r="D5151" s="29" t="s">
        <v>2562</v>
      </c>
      <c r="E5151" s="29" t="n">
        <v>1</v>
      </c>
      <c r="F5151" s="29" t="s">
        <v>268</v>
      </c>
      <c r="G5151" s="29" t="s">
        <v>9543</v>
      </c>
      <c r="H5151" s="30" t="n">
        <v>590.4</v>
      </c>
      <c r="I5151" s="31" t="n">
        <v>46283</v>
      </c>
      <c r="J5151" s="30" t="n">
        <v>590.4</v>
      </c>
      <c r="K5151" s="29" t="s">
        <v>120</v>
      </c>
      <c r="L5151" s="29" t="s">
        <v>176</v>
      </c>
      <c r="M5151" s="29"/>
      <c r="N5151" s="29" t="s">
        <v>122</v>
      </c>
      <c r="O5151" s="31" t="n">
        <v>47014</v>
      </c>
      <c r="P5151" s="29" t="s">
        <v>123</v>
      </c>
      <c r="Q5151" s="29" t="n">
        <f aca="false">IFERROR(VALUE(L5151),"")</f>
        <v>2</v>
      </c>
      <c r="R5151" s="29" t="n">
        <f aca="true">IF(O5151="","",O5151-TODAY())</f>
        <v>729</v>
      </c>
      <c r="S5151" s="29" t="str">
        <f aca="false">IF(C5151="&lt;&lt; vazio &gt;&gt;","VAZIA",IF(AND(O5151&lt;&gt;"",R5151&lt;0),"VENCIDO",IF(AND(O5151&lt;&gt;"",R5151&lt;=Parametros!$B$10),"PRÓX. VENCIMENTO",IF(F5151="Q","QUALIDADE",IF(F5151="S","BLOQUEADO",IF(F5151="R","RESTRITO/DEVOLUÇÃO",IF(OR(N5151="QUAR",N5151="QRES"),"QUARENTENA",IF(OR(B5151="DESCARTE",B5151="DEVOLUÇÃO"),"DESCARTE/DEVOLUÇÃO",IF(AND(D5151="",K5151&lt;&gt;""),"SEM LOTE",IF(AND(Q5151&lt;&gt;"",Q5151&gt;=Parametros!$B$11),"PARADO/SEM GIRO","OK"))))))))))</f>
        <v>QUALIDADE</v>
      </c>
      <c r="T5151" s="29" t="str">
        <f aca="false">IF(AND($S5151="PARADO/SEM GIRO",$K5151="KG",OR(Painel!$B$5="(Todos)",A5151=Painel!$B$5)*OR(Painel!$E$5="(Todos)",P5151=Painel!$E$5)),$J5151+ROW()/10000000,"")</f>
        <v/>
      </c>
      <c r="U5151" s="29" t="str">
        <f aca="false">IF(AND($S5151="VENCIDO",$K5151="KG",OR(Painel!$B$5="(Todos)",A5151=Painel!$B$5)*OR(Painel!$E$5="(Todos)",P5151=Painel!$E$5)),$J5151+ROW()/10000000,"")</f>
        <v/>
      </c>
    </row>
    <row r="5152" customFormat="false" ht="15" hidden="false" customHeight="false" outlineLevel="0" collapsed="false">
      <c r="A5152" s="29" t="s">
        <v>52</v>
      </c>
      <c r="B5152" s="29" t="s">
        <v>9544</v>
      </c>
      <c r="C5152" s="29" t="s">
        <v>135</v>
      </c>
      <c r="D5152" s="29" t="s">
        <v>9401</v>
      </c>
      <c r="E5152" s="29" t="n">
        <v>1</v>
      </c>
      <c r="F5152" s="29"/>
      <c r="G5152" s="29" t="s">
        <v>9545</v>
      </c>
      <c r="H5152" s="30" t="n">
        <v>1080</v>
      </c>
      <c r="I5152" s="31" t="n">
        <v>46281</v>
      </c>
      <c r="J5152" s="30" t="n">
        <v>1080</v>
      </c>
      <c r="K5152" s="29" t="s">
        <v>120</v>
      </c>
      <c r="L5152" s="29" t="s">
        <v>284</v>
      </c>
      <c r="M5152" s="29"/>
      <c r="N5152" s="29" t="s">
        <v>122</v>
      </c>
      <c r="O5152" s="31" t="n">
        <v>46638</v>
      </c>
      <c r="P5152" s="29" t="s">
        <v>123</v>
      </c>
      <c r="Q5152" s="29" t="n">
        <f aca="false">IFERROR(VALUE(L5152),"")</f>
        <v>4</v>
      </c>
      <c r="R5152" s="29" t="n">
        <f aca="true">IF(O5152="","",O5152-TODAY())</f>
        <v>353</v>
      </c>
      <c r="S5152" s="29" t="str">
        <f aca="false">IF(C5152="&lt;&lt; vazio &gt;&gt;","VAZIA",IF(AND(O5152&lt;&gt;"",R5152&lt;0),"VENCIDO",IF(AND(O5152&lt;&gt;"",R5152&lt;=Parametros!$B$10),"PRÓX. VENCIMENTO",IF(F5152="Q","QUALIDADE",IF(F5152="S","BLOQUEADO",IF(F5152="R","RESTRITO/DEVOLUÇÃO",IF(OR(N5152="QUAR",N5152="QRES"),"QUARENTENA",IF(OR(B5152="DESCARTE",B5152="DEVOLUÇÃO"),"DESCARTE/DEVOLUÇÃO",IF(AND(D5152="",K5152&lt;&gt;""),"SEM LOTE",IF(AND(Q5152&lt;&gt;"",Q5152&gt;=Parametros!$B$11),"PARADO/SEM GIRO","OK"))))))))))</f>
        <v>OK</v>
      </c>
      <c r="T5152" s="29" t="str">
        <f aca="false">IF(AND($S5152="PARADO/SEM GIRO",$K5152="KG",OR(Painel!$B$5="(Todos)",A5152=Painel!$B$5)*OR(Painel!$E$5="(Todos)",P5152=Painel!$E$5)),$J5152+ROW()/10000000,"")</f>
        <v/>
      </c>
      <c r="U5152" s="29" t="str">
        <f aca="false">IF(AND($S5152="VENCIDO",$K5152="KG",OR(Painel!$B$5="(Todos)",A5152=Painel!$B$5)*OR(Painel!$E$5="(Todos)",P5152=Painel!$E$5)),$J5152+ROW()/10000000,"")</f>
        <v/>
      </c>
    </row>
    <row r="5153" customFormat="false" ht="15" hidden="false" customHeight="false" outlineLevel="0" collapsed="false">
      <c r="A5153" s="29" t="s">
        <v>52</v>
      </c>
      <c r="B5153" s="29" t="s">
        <v>9546</v>
      </c>
      <c r="C5153" s="29" t="s">
        <v>250</v>
      </c>
      <c r="D5153" s="29" t="s">
        <v>1233</v>
      </c>
      <c r="E5153" s="29" t="n">
        <v>1</v>
      </c>
      <c r="F5153" s="29"/>
      <c r="G5153" s="29" t="s">
        <v>9547</v>
      </c>
      <c r="H5153" s="30" t="n">
        <v>100</v>
      </c>
      <c r="I5153" s="31" t="n">
        <v>46277</v>
      </c>
      <c r="J5153" s="30" t="n">
        <v>100</v>
      </c>
      <c r="K5153" s="29" t="s">
        <v>120</v>
      </c>
      <c r="L5153" s="29" t="s">
        <v>149</v>
      </c>
      <c r="M5153" s="29"/>
      <c r="N5153" s="29" t="s">
        <v>122</v>
      </c>
      <c r="O5153" s="31" t="n">
        <v>46812</v>
      </c>
      <c r="P5153" s="29" t="s">
        <v>123</v>
      </c>
      <c r="Q5153" s="29" t="n">
        <f aca="false">IFERROR(VALUE(L5153),"")</f>
        <v>12</v>
      </c>
      <c r="R5153" s="29" t="n">
        <f aca="true">IF(O5153="","",O5153-TODAY())</f>
        <v>527</v>
      </c>
      <c r="S5153" s="29" t="str">
        <f aca="false">IF(C5153="&lt;&lt; vazio &gt;&gt;","VAZIA",IF(AND(O5153&lt;&gt;"",R5153&lt;0),"VENCIDO",IF(AND(O5153&lt;&gt;"",R5153&lt;=Parametros!$B$10),"PRÓX. VENCIMENTO",IF(F5153="Q","QUALIDADE",IF(F5153="S","BLOQUEADO",IF(F5153="R","RESTRITO/DEVOLUÇÃO",IF(OR(N5153="QUAR",N5153="QRES"),"QUARENTENA",IF(OR(B5153="DESCARTE",B5153="DEVOLUÇÃO"),"DESCARTE/DEVOLUÇÃO",IF(AND(D5153="",K5153&lt;&gt;""),"SEM LOTE",IF(AND(Q5153&lt;&gt;"",Q5153&gt;=Parametros!$B$11),"PARADO/SEM GIRO","OK"))))))))))</f>
        <v>OK</v>
      </c>
      <c r="T5153" s="29" t="str">
        <f aca="false">IF(AND($S5153="PARADO/SEM GIRO",$K5153="KG",OR(Painel!$B$5="(Todos)",A5153=Painel!$B$5)*OR(Painel!$E$5="(Todos)",P5153=Painel!$E$5)),$J5153+ROW()/10000000,"")</f>
        <v/>
      </c>
      <c r="U5153" s="29" t="str">
        <f aca="false">IF(AND($S5153="VENCIDO",$K5153="KG",OR(Painel!$B$5="(Todos)",A5153=Painel!$B$5)*OR(Painel!$E$5="(Todos)",P5153=Painel!$E$5)),$J5153+ROW()/10000000,"")</f>
        <v/>
      </c>
    </row>
    <row r="5154" customFormat="false" ht="15" hidden="false" customHeight="false" outlineLevel="0" collapsed="false">
      <c r="A5154" s="29" t="s">
        <v>52</v>
      </c>
      <c r="B5154" s="29" t="s">
        <v>9548</v>
      </c>
      <c r="C5154" s="29" t="s">
        <v>442</v>
      </c>
      <c r="D5154" s="29" t="s">
        <v>443</v>
      </c>
      <c r="E5154" s="29" t="n">
        <v>1</v>
      </c>
      <c r="F5154" s="29"/>
      <c r="G5154" s="29" t="s">
        <v>9549</v>
      </c>
      <c r="H5154" s="30" t="n">
        <v>415.8</v>
      </c>
      <c r="I5154" s="31" t="n">
        <v>46183</v>
      </c>
      <c r="J5154" s="30" t="n">
        <v>415.8</v>
      </c>
      <c r="K5154" s="29" t="s">
        <v>120</v>
      </c>
      <c r="L5154" s="29" t="s">
        <v>1096</v>
      </c>
      <c r="M5154" s="29"/>
      <c r="N5154" s="29" t="s">
        <v>122</v>
      </c>
      <c r="O5154" s="31" t="n">
        <v>46681</v>
      </c>
      <c r="P5154" s="29" t="s">
        <v>123</v>
      </c>
      <c r="Q5154" s="29" t="n">
        <f aca="false">IFERROR(VALUE(L5154),"")</f>
        <v>102</v>
      </c>
      <c r="R5154" s="29" t="n">
        <f aca="true">IF(O5154="","",O5154-TODAY())</f>
        <v>396</v>
      </c>
      <c r="S5154" s="29" t="str">
        <f aca="false">IF(C5154="&lt;&lt; vazio &gt;&gt;","VAZIA",IF(AND(O5154&lt;&gt;"",R5154&lt;0),"VENCIDO",IF(AND(O5154&lt;&gt;"",R5154&lt;=Parametros!$B$10),"PRÓX. VENCIMENTO",IF(F5154="Q","QUALIDADE",IF(F5154="S","BLOQUEADO",IF(F5154="R","RESTRITO/DEVOLUÇÃO",IF(OR(N5154="QUAR",N5154="QRES"),"QUARENTENA",IF(OR(B5154="DESCARTE",B5154="DEVOLUÇÃO"),"DESCARTE/DEVOLUÇÃO",IF(AND(D5154="",K5154&lt;&gt;""),"SEM LOTE",IF(AND(Q5154&lt;&gt;"",Q5154&gt;=Parametros!$B$11),"PARADO/SEM GIRO","OK"))))))))))</f>
        <v>PARADO/SEM GIRO</v>
      </c>
      <c r="T5154" s="29" t="n">
        <f aca="false">IF(AND($S5154="PARADO/SEM GIRO",$K5154="KG",OR(Painel!$B$5="(Todos)",A5154=Painel!$B$5)*OR(Painel!$E$5="(Todos)",P5154=Painel!$E$5)),$J5154+ROW()/10000000,"")</f>
        <v>415.8005154</v>
      </c>
      <c r="U5154" s="29" t="str">
        <f aca="false">IF(AND($S5154="VENCIDO",$K5154="KG",OR(Painel!$B$5="(Todos)",A5154=Painel!$B$5)*OR(Painel!$E$5="(Todos)",P5154=Painel!$E$5)),$J5154+ROW()/10000000,"")</f>
        <v/>
      </c>
    </row>
    <row r="5155" customFormat="false" ht="15" hidden="false" customHeight="false" outlineLevel="0" collapsed="false">
      <c r="A5155" s="29" t="s">
        <v>52</v>
      </c>
      <c r="B5155" s="29" t="s">
        <v>9550</v>
      </c>
      <c r="C5155" s="29" t="s">
        <v>396</v>
      </c>
      <c r="D5155" s="29" t="s">
        <v>2981</v>
      </c>
      <c r="E5155" s="29" t="n">
        <v>1</v>
      </c>
      <c r="F5155" s="29"/>
      <c r="G5155" s="29" t="s">
        <v>9551</v>
      </c>
      <c r="H5155" s="30" t="n">
        <v>1102.5</v>
      </c>
      <c r="I5155" s="31" t="n">
        <v>46262</v>
      </c>
      <c r="J5155" s="30" t="n">
        <v>1102.5</v>
      </c>
      <c r="K5155" s="29" t="s">
        <v>120</v>
      </c>
      <c r="L5155" s="29" t="s">
        <v>190</v>
      </c>
      <c r="M5155" s="29"/>
      <c r="N5155" s="29" t="s">
        <v>122</v>
      </c>
      <c r="O5155" s="31" t="n">
        <v>46807</v>
      </c>
      <c r="P5155" s="29" t="s">
        <v>123</v>
      </c>
      <c r="Q5155" s="29" t="n">
        <f aca="false">IFERROR(VALUE(L5155),"")</f>
        <v>23</v>
      </c>
      <c r="R5155" s="29" t="n">
        <f aca="true">IF(O5155="","",O5155-TODAY())</f>
        <v>522</v>
      </c>
      <c r="S5155" s="29" t="str">
        <f aca="false">IF(C5155="&lt;&lt; vazio &gt;&gt;","VAZIA",IF(AND(O5155&lt;&gt;"",R5155&lt;0),"VENCIDO",IF(AND(O5155&lt;&gt;"",R5155&lt;=Parametros!$B$10),"PRÓX. VENCIMENTO",IF(F5155="Q","QUALIDADE",IF(F5155="S","BLOQUEADO",IF(F5155="R","RESTRITO/DEVOLUÇÃO",IF(OR(N5155="QUAR",N5155="QRES"),"QUARENTENA",IF(OR(B5155="DESCARTE",B5155="DEVOLUÇÃO"),"DESCARTE/DEVOLUÇÃO",IF(AND(D5155="",K5155&lt;&gt;""),"SEM LOTE",IF(AND(Q5155&lt;&gt;"",Q5155&gt;=Parametros!$B$11),"PARADO/SEM GIRO","OK"))))))))))</f>
        <v>OK</v>
      </c>
      <c r="T5155" s="29" t="str">
        <f aca="false">IF(AND($S5155="PARADO/SEM GIRO",$K5155="KG",OR(Painel!$B$5="(Todos)",A5155=Painel!$B$5)*OR(Painel!$E$5="(Todos)",P5155=Painel!$E$5)),$J5155+ROW()/10000000,"")</f>
        <v/>
      </c>
      <c r="U5155" s="29" t="str">
        <f aca="false">IF(AND($S5155="VENCIDO",$K5155="KG",OR(Painel!$B$5="(Todos)",A5155=Painel!$B$5)*OR(Painel!$E$5="(Todos)",P5155=Painel!$E$5)),$J5155+ROW()/10000000,"")</f>
        <v/>
      </c>
    </row>
    <row r="5156" customFormat="false" ht="15" hidden="false" customHeight="false" outlineLevel="0" collapsed="false">
      <c r="A5156" s="29" t="s">
        <v>52</v>
      </c>
      <c r="B5156" s="29" t="s">
        <v>9552</v>
      </c>
      <c r="C5156" s="29" t="s">
        <v>186</v>
      </c>
      <c r="D5156" s="29" t="s">
        <v>7310</v>
      </c>
      <c r="E5156" s="29" t="n">
        <v>1</v>
      </c>
      <c r="F5156" s="29"/>
      <c r="G5156" s="29" t="s">
        <v>9553</v>
      </c>
      <c r="H5156" s="30" t="n">
        <v>592</v>
      </c>
      <c r="I5156" s="31" t="n">
        <v>46234</v>
      </c>
      <c r="J5156" s="30" t="n">
        <v>592</v>
      </c>
      <c r="K5156" s="29" t="s">
        <v>120</v>
      </c>
      <c r="L5156" s="29" t="s">
        <v>725</v>
      </c>
      <c r="M5156" s="29"/>
      <c r="N5156" s="29" t="s">
        <v>122</v>
      </c>
      <c r="O5156" s="31" t="n">
        <v>46696</v>
      </c>
      <c r="P5156" s="29" t="s">
        <v>123</v>
      </c>
      <c r="Q5156" s="29" t="n">
        <f aca="false">IFERROR(VALUE(L5156),"")</f>
        <v>51</v>
      </c>
      <c r="R5156" s="29" t="n">
        <f aca="true">IF(O5156="","",O5156-TODAY())</f>
        <v>411</v>
      </c>
      <c r="S5156" s="29" t="str">
        <f aca="false">IF(C5156="&lt;&lt; vazio &gt;&gt;","VAZIA",IF(AND(O5156&lt;&gt;"",R5156&lt;0),"VENCIDO",IF(AND(O5156&lt;&gt;"",R5156&lt;=Parametros!$B$10),"PRÓX. VENCIMENTO",IF(F5156="Q","QUALIDADE",IF(F5156="S","BLOQUEADO",IF(F5156="R","RESTRITO/DEVOLUÇÃO",IF(OR(N5156="QUAR",N5156="QRES"),"QUARENTENA",IF(OR(B5156="DESCARTE",B5156="DEVOLUÇÃO"),"DESCARTE/DEVOLUÇÃO",IF(AND(D5156="",K5156&lt;&gt;""),"SEM LOTE",IF(AND(Q5156&lt;&gt;"",Q5156&gt;=Parametros!$B$11),"PARADO/SEM GIRO","OK"))))))))))</f>
        <v>OK</v>
      </c>
      <c r="T5156" s="29" t="str">
        <f aca="false">IF(AND($S5156="PARADO/SEM GIRO",$K5156="KG",OR(Painel!$B$5="(Todos)",A5156=Painel!$B$5)*OR(Painel!$E$5="(Todos)",P5156=Painel!$E$5)),$J5156+ROW()/10000000,"")</f>
        <v/>
      </c>
      <c r="U5156" s="29" t="str">
        <f aca="false">IF(AND($S5156="VENCIDO",$K5156="KG",OR(Painel!$B$5="(Todos)",A5156=Painel!$B$5)*OR(Painel!$E$5="(Todos)",P5156=Painel!$E$5)),$J5156+ROW()/10000000,"")</f>
        <v/>
      </c>
    </row>
    <row r="5157" customFormat="false" ht="15" hidden="false" customHeight="false" outlineLevel="0" collapsed="false">
      <c r="A5157" s="29" t="s">
        <v>52</v>
      </c>
      <c r="B5157" s="29" t="s">
        <v>9554</v>
      </c>
      <c r="C5157" s="29" t="s">
        <v>135</v>
      </c>
      <c r="D5157" s="29" t="s">
        <v>572</v>
      </c>
      <c r="E5157" s="29" t="n">
        <v>1</v>
      </c>
      <c r="F5157" s="29"/>
      <c r="G5157" s="29" t="s">
        <v>9555</v>
      </c>
      <c r="H5157" s="30" t="n">
        <v>999.9</v>
      </c>
      <c r="I5157" s="31" t="n">
        <v>46280</v>
      </c>
      <c r="J5157" s="30" t="n">
        <v>999.9</v>
      </c>
      <c r="K5157" s="29" t="s">
        <v>120</v>
      </c>
      <c r="L5157" s="29" t="s">
        <v>144</v>
      </c>
      <c r="M5157" s="29"/>
      <c r="N5157" s="29" t="s">
        <v>122</v>
      </c>
      <c r="O5157" s="31" t="n">
        <v>46639</v>
      </c>
      <c r="P5157" s="29" t="s">
        <v>123</v>
      </c>
      <c r="Q5157" s="29" t="n">
        <f aca="false">IFERROR(VALUE(L5157),"")</f>
        <v>5</v>
      </c>
      <c r="R5157" s="29" t="n">
        <f aca="true">IF(O5157="","",O5157-TODAY())</f>
        <v>354</v>
      </c>
      <c r="S5157" s="29" t="str">
        <f aca="false">IF(C5157="&lt;&lt; vazio &gt;&gt;","VAZIA",IF(AND(O5157&lt;&gt;"",R5157&lt;0),"VENCIDO",IF(AND(O5157&lt;&gt;"",R5157&lt;=Parametros!$B$10),"PRÓX. VENCIMENTO",IF(F5157="Q","QUALIDADE",IF(F5157="S","BLOQUEADO",IF(F5157="R","RESTRITO/DEVOLUÇÃO",IF(OR(N5157="QUAR",N5157="QRES"),"QUARENTENA",IF(OR(B5157="DESCARTE",B5157="DEVOLUÇÃO"),"DESCARTE/DEVOLUÇÃO",IF(AND(D5157="",K5157&lt;&gt;""),"SEM LOTE",IF(AND(Q5157&lt;&gt;"",Q5157&gt;=Parametros!$B$11),"PARADO/SEM GIRO","OK"))))))))))</f>
        <v>OK</v>
      </c>
      <c r="T5157" s="29" t="str">
        <f aca="false">IF(AND($S5157="PARADO/SEM GIRO",$K5157="KG",OR(Painel!$B$5="(Todos)",A5157=Painel!$B$5)*OR(Painel!$E$5="(Todos)",P5157=Painel!$E$5)),$J5157+ROW()/10000000,"")</f>
        <v/>
      </c>
      <c r="U5157" s="29" t="str">
        <f aca="false">IF(AND($S5157="VENCIDO",$K5157="KG",OR(Painel!$B$5="(Todos)",A5157=Painel!$B$5)*OR(Painel!$E$5="(Todos)",P5157=Painel!$E$5)),$J5157+ROW()/10000000,"")</f>
        <v/>
      </c>
    </row>
    <row r="5158" customFormat="false" ht="15" hidden="false" customHeight="false" outlineLevel="0" collapsed="false">
      <c r="A5158" s="29" t="s">
        <v>52</v>
      </c>
      <c r="B5158" s="29" t="s">
        <v>9556</v>
      </c>
      <c r="C5158" s="29" t="s">
        <v>481</v>
      </c>
      <c r="D5158" s="29" t="s">
        <v>6145</v>
      </c>
      <c r="E5158" s="29" t="n">
        <v>1</v>
      </c>
      <c r="F5158" s="29" t="s">
        <v>137</v>
      </c>
      <c r="G5158" s="29" t="s">
        <v>9557</v>
      </c>
      <c r="H5158" s="30" t="n">
        <v>328</v>
      </c>
      <c r="I5158" s="31" t="n">
        <v>46271</v>
      </c>
      <c r="J5158" s="30" t="n">
        <v>328</v>
      </c>
      <c r="K5158" s="29" t="s">
        <v>120</v>
      </c>
      <c r="L5158" s="29" t="s">
        <v>221</v>
      </c>
      <c r="M5158" s="29"/>
      <c r="N5158" s="29" t="s">
        <v>134</v>
      </c>
      <c r="O5158" s="31" t="n">
        <v>46281</v>
      </c>
      <c r="P5158" s="29" t="s">
        <v>123</v>
      </c>
      <c r="Q5158" s="29" t="n">
        <f aca="false">IFERROR(VALUE(L5158),"")</f>
        <v>14</v>
      </c>
      <c r="R5158" s="29" t="n">
        <f aca="true">IF(O5158="","",O5158-TODAY())</f>
        <v>-4</v>
      </c>
      <c r="S5158" s="29" t="str">
        <f aca="false">IF(C5158="&lt;&lt; vazio &gt;&gt;","VAZIA",IF(AND(O5158&lt;&gt;"",R5158&lt;0),"VENCIDO",IF(AND(O5158&lt;&gt;"",R5158&lt;=Parametros!$B$10),"PRÓX. VENCIMENTO",IF(F5158="Q","QUALIDADE",IF(F5158="S","BLOQUEADO",IF(F5158="R","RESTRITO/DEVOLUÇÃO",IF(OR(N5158="QUAR",N5158="QRES"),"QUARENTENA",IF(OR(B5158="DESCARTE",B5158="DEVOLUÇÃO"),"DESCARTE/DEVOLUÇÃO",IF(AND(D5158="",K5158&lt;&gt;""),"SEM LOTE",IF(AND(Q5158&lt;&gt;"",Q5158&gt;=Parametros!$B$11),"PARADO/SEM GIRO","OK"))))))))))</f>
        <v>VENCIDO</v>
      </c>
      <c r="T5158" s="29" t="str">
        <f aca="false">IF(AND($S5158="PARADO/SEM GIRO",$K5158="KG",OR(Painel!$B$5="(Todos)",A5158=Painel!$B$5)*OR(Painel!$E$5="(Todos)",P5158=Painel!$E$5)),$J5158+ROW()/10000000,"")</f>
        <v/>
      </c>
      <c r="U5158" s="29" t="n">
        <f aca="false">IF(AND($S5158="VENCIDO",$K5158="KG",OR(Painel!$B$5="(Todos)",A5158=Painel!$B$5)*OR(Painel!$E$5="(Todos)",P5158=Painel!$E$5)),$J5158+ROW()/10000000,"")</f>
        <v>328.0005158</v>
      </c>
    </row>
    <row r="5159" customFormat="false" ht="15" hidden="false" customHeight="false" outlineLevel="0" collapsed="false">
      <c r="A5159" s="29" t="s">
        <v>52</v>
      </c>
      <c r="B5159" s="29" t="s">
        <v>9558</v>
      </c>
      <c r="C5159" s="29" t="s">
        <v>325</v>
      </c>
      <c r="D5159" s="29" t="s">
        <v>9559</v>
      </c>
      <c r="E5159" s="29" t="n">
        <v>1</v>
      </c>
      <c r="F5159" s="29"/>
      <c r="G5159" s="29" t="s">
        <v>9560</v>
      </c>
      <c r="H5159" s="30" t="n">
        <v>777</v>
      </c>
      <c r="I5159" s="31" t="n">
        <v>46276</v>
      </c>
      <c r="J5159" s="30" t="n">
        <v>777</v>
      </c>
      <c r="K5159" s="29" t="s">
        <v>120</v>
      </c>
      <c r="L5159" s="29" t="s">
        <v>133</v>
      </c>
      <c r="M5159" s="29"/>
      <c r="N5159" s="29" t="s">
        <v>122</v>
      </c>
      <c r="O5159" s="31" t="n">
        <v>46640</v>
      </c>
      <c r="P5159" s="29" t="s">
        <v>123</v>
      </c>
      <c r="Q5159" s="29" t="n">
        <f aca="false">IFERROR(VALUE(L5159),"")</f>
        <v>9</v>
      </c>
      <c r="R5159" s="29" t="n">
        <f aca="true">IF(O5159="","",O5159-TODAY())</f>
        <v>355</v>
      </c>
      <c r="S5159" s="29" t="str">
        <f aca="false">IF(C5159="&lt;&lt; vazio &gt;&gt;","VAZIA",IF(AND(O5159&lt;&gt;"",R5159&lt;0),"VENCIDO",IF(AND(O5159&lt;&gt;"",R5159&lt;=Parametros!$B$10),"PRÓX. VENCIMENTO",IF(F5159="Q","QUALIDADE",IF(F5159="S","BLOQUEADO",IF(F5159="R","RESTRITO/DEVOLUÇÃO",IF(OR(N5159="QUAR",N5159="QRES"),"QUARENTENA",IF(OR(B5159="DESCARTE",B5159="DEVOLUÇÃO"),"DESCARTE/DEVOLUÇÃO",IF(AND(D5159="",K5159&lt;&gt;""),"SEM LOTE",IF(AND(Q5159&lt;&gt;"",Q5159&gt;=Parametros!$B$11),"PARADO/SEM GIRO","OK"))))))))))</f>
        <v>OK</v>
      </c>
      <c r="T5159" s="29" t="str">
        <f aca="false">IF(AND($S5159="PARADO/SEM GIRO",$K5159="KG",OR(Painel!$B$5="(Todos)",A5159=Painel!$B$5)*OR(Painel!$E$5="(Todos)",P5159=Painel!$E$5)),$J5159+ROW()/10000000,"")</f>
        <v/>
      </c>
      <c r="U5159" s="29" t="str">
        <f aca="false">IF(AND($S5159="VENCIDO",$K5159="KG",OR(Painel!$B$5="(Todos)",A5159=Painel!$B$5)*OR(Painel!$E$5="(Todos)",P5159=Painel!$E$5)),$J5159+ROW()/10000000,"")</f>
        <v/>
      </c>
    </row>
    <row r="5160" customFormat="false" ht="15" hidden="false" customHeight="false" outlineLevel="0" collapsed="false">
      <c r="A5160" s="29" t="s">
        <v>52</v>
      </c>
      <c r="B5160" s="29" t="s">
        <v>9561</v>
      </c>
      <c r="C5160" s="29" t="s">
        <v>167</v>
      </c>
      <c r="D5160" s="29" t="s">
        <v>765</v>
      </c>
      <c r="E5160" s="29" t="n">
        <v>1</v>
      </c>
      <c r="F5160" s="29" t="s">
        <v>268</v>
      </c>
      <c r="G5160" s="29" t="s">
        <v>9562</v>
      </c>
      <c r="H5160" s="30" t="n">
        <v>590.4</v>
      </c>
      <c r="I5160" s="31" t="n">
        <v>46283</v>
      </c>
      <c r="J5160" s="30" t="n">
        <v>590.4</v>
      </c>
      <c r="K5160" s="29" t="s">
        <v>120</v>
      </c>
      <c r="L5160" s="29" t="s">
        <v>176</v>
      </c>
      <c r="M5160" s="29"/>
      <c r="N5160" s="29" t="s">
        <v>122</v>
      </c>
      <c r="O5160" s="31" t="n">
        <v>46830</v>
      </c>
      <c r="P5160" s="29" t="s">
        <v>123</v>
      </c>
      <c r="Q5160" s="29" t="n">
        <f aca="false">IFERROR(VALUE(L5160),"")</f>
        <v>2</v>
      </c>
      <c r="R5160" s="29" t="n">
        <f aca="true">IF(O5160="","",O5160-TODAY())</f>
        <v>545</v>
      </c>
      <c r="S5160" s="29" t="str">
        <f aca="false">IF(C5160="&lt;&lt; vazio &gt;&gt;","VAZIA",IF(AND(O5160&lt;&gt;"",R5160&lt;0),"VENCIDO",IF(AND(O5160&lt;&gt;"",R5160&lt;=Parametros!$B$10),"PRÓX. VENCIMENTO",IF(F5160="Q","QUALIDADE",IF(F5160="S","BLOQUEADO",IF(F5160="R","RESTRITO/DEVOLUÇÃO",IF(OR(N5160="QUAR",N5160="QRES"),"QUARENTENA",IF(OR(B5160="DESCARTE",B5160="DEVOLUÇÃO"),"DESCARTE/DEVOLUÇÃO",IF(AND(D5160="",K5160&lt;&gt;""),"SEM LOTE",IF(AND(Q5160&lt;&gt;"",Q5160&gt;=Parametros!$B$11),"PARADO/SEM GIRO","OK"))))))))))</f>
        <v>QUALIDADE</v>
      </c>
      <c r="T5160" s="29" t="str">
        <f aca="false">IF(AND($S5160="PARADO/SEM GIRO",$K5160="KG",OR(Painel!$B$5="(Todos)",A5160=Painel!$B$5)*OR(Painel!$E$5="(Todos)",P5160=Painel!$E$5)),$J5160+ROW()/10000000,"")</f>
        <v/>
      </c>
      <c r="U5160" s="29" t="str">
        <f aca="false">IF(AND($S5160="VENCIDO",$K5160="KG",OR(Painel!$B$5="(Todos)",A5160=Painel!$B$5)*OR(Painel!$E$5="(Todos)",P5160=Painel!$E$5)),$J5160+ROW()/10000000,"")</f>
        <v/>
      </c>
    </row>
    <row r="5161" customFormat="false" ht="15" hidden="false" customHeight="false" outlineLevel="0" collapsed="false">
      <c r="A5161" s="29" t="s">
        <v>52</v>
      </c>
      <c r="B5161" s="29" t="s">
        <v>9563</v>
      </c>
      <c r="C5161" s="29" t="s">
        <v>410</v>
      </c>
      <c r="D5161" s="29" t="s">
        <v>9564</v>
      </c>
      <c r="E5161" s="29" t="n">
        <v>1</v>
      </c>
      <c r="F5161" s="29"/>
      <c r="G5161" s="29" t="s">
        <v>9565</v>
      </c>
      <c r="H5161" s="30" t="n">
        <v>384</v>
      </c>
      <c r="I5161" s="31" t="n">
        <v>46238</v>
      </c>
      <c r="J5161" s="30" t="n">
        <v>384</v>
      </c>
      <c r="K5161" s="29" t="s">
        <v>120</v>
      </c>
      <c r="L5161" s="29" t="s">
        <v>1732</v>
      </c>
      <c r="M5161" s="29"/>
      <c r="N5161" s="29" t="s">
        <v>122</v>
      </c>
      <c r="O5161" s="31" t="n">
        <v>46602</v>
      </c>
      <c r="P5161" s="29" t="s">
        <v>123</v>
      </c>
      <c r="Q5161" s="29" t="n">
        <f aca="false">IFERROR(VALUE(L5161),"")</f>
        <v>47</v>
      </c>
      <c r="R5161" s="29" t="n">
        <f aca="true">IF(O5161="","",O5161-TODAY())</f>
        <v>317</v>
      </c>
      <c r="S5161" s="29" t="str">
        <f aca="false">IF(C5161="&lt;&lt; vazio &gt;&gt;","VAZIA",IF(AND(O5161&lt;&gt;"",R5161&lt;0),"VENCIDO",IF(AND(O5161&lt;&gt;"",R5161&lt;=Parametros!$B$10),"PRÓX. VENCIMENTO",IF(F5161="Q","QUALIDADE",IF(F5161="S","BLOQUEADO",IF(F5161="R","RESTRITO/DEVOLUÇÃO",IF(OR(N5161="QUAR",N5161="QRES"),"QUARENTENA",IF(OR(B5161="DESCARTE",B5161="DEVOLUÇÃO"),"DESCARTE/DEVOLUÇÃO",IF(AND(D5161="",K5161&lt;&gt;""),"SEM LOTE",IF(AND(Q5161&lt;&gt;"",Q5161&gt;=Parametros!$B$11),"PARADO/SEM GIRO","OK"))))))))))</f>
        <v>OK</v>
      </c>
      <c r="T5161" s="29" t="str">
        <f aca="false">IF(AND($S5161="PARADO/SEM GIRO",$K5161="KG",OR(Painel!$B$5="(Todos)",A5161=Painel!$B$5)*OR(Painel!$E$5="(Todos)",P5161=Painel!$E$5)),$J5161+ROW()/10000000,"")</f>
        <v/>
      </c>
      <c r="U5161" s="29" t="str">
        <f aca="false">IF(AND($S5161="VENCIDO",$K5161="KG",OR(Painel!$B$5="(Todos)",A5161=Painel!$B$5)*OR(Painel!$E$5="(Todos)",P5161=Painel!$E$5)),$J5161+ROW()/10000000,"")</f>
        <v/>
      </c>
    </row>
    <row r="5162" customFormat="false" ht="15" hidden="false" customHeight="false" outlineLevel="0" collapsed="false">
      <c r="A5162" s="29" t="s">
        <v>52</v>
      </c>
      <c r="B5162" s="29" t="s">
        <v>9566</v>
      </c>
      <c r="C5162" s="29" t="s">
        <v>167</v>
      </c>
      <c r="D5162" s="29" t="s">
        <v>765</v>
      </c>
      <c r="E5162" s="29" t="n">
        <v>1</v>
      </c>
      <c r="F5162" s="29" t="s">
        <v>268</v>
      </c>
      <c r="G5162" s="29" t="s">
        <v>9567</v>
      </c>
      <c r="H5162" s="30" t="n">
        <v>590.4</v>
      </c>
      <c r="I5162" s="31" t="n">
        <v>46283</v>
      </c>
      <c r="J5162" s="30" t="n">
        <v>590.4</v>
      </c>
      <c r="K5162" s="29" t="s">
        <v>120</v>
      </c>
      <c r="L5162" s="29" t="s">
        <v>176</v>
      </c>
      <c r="M5162" s="29"/>
      <c r="N5162" s="29" t="s">
        <v>122</v>
      </c>
      <c r="O5162" s="31" t="n">
        <v>46830</v>
      </c>
      <c r="P5162" s="29" t="s">
        <v>123</v>
      </c>
      <c r="Q5162" s="29" t="n">
        <f aca="false">IFERROR(VALUE(L5162),"")</f>
        <v>2</v>
      </c>
      <c r="R5162" s="29" t="n">
        <f aca="true">IF(O5162="","",O5162-TODAY())</f>
        <v>545</v>
      </c>
      <c r="S5162" s="29" t="str">
        <f aca="false">IF(C5162="&lt;&lt; vazio &gt;&gt;","VAZIA",IF(AND(O5162&lt;&gt;"",R5162&lt;0),"VENCIDO",IF(AND(O5162&lt;&gt;"",R5162&lt;=Parametros!$B$10),"PRÓX. VENCIMENTO",IF(F5162="Q","QUALIDADE",IF(F5162="S","BLOQUEADO",IF(F5162="R","RESTRITO/DEVOLUÇÃO",IF(OR(N5162="QUAR",N5162="QRES"),"QUARENTENA",IF(OR(B5162="DESCARTE",B5162="DEVOLUÇÃO"),"DESCARTE/DEVOLUÇÃO",IF(AND(D5162="",K5162&lt;&gt;""),"SEM LOTE",IF(AND(Q5162&lt;&gt;"",Q5162&gt;=Parametros!$B$11),"PARADO/SEM GIRO","OK"))))))))))</f>
        <v>QUALIDADE</v>
      </c>
      <c r="T5162" s="29" t="str">
        <f aca="false">IF(AND($S5162="PARADO/SEM GIRO",$K5162="KG",OR(Painel!$B$5="(Todos)",A5162=Painel!$B$5)*OR(Painel!$E$5="(Todos)",P5162=Painel!$E$5)),$J5162+ROW()/10000000,"")</f>
        <v/>
      </c>
      <c r="U5162" s="29" t="str">
        <f aca="false">IF(AND($S5162="VENCIDO",$K5162="KG",OR(Painel!$B$5="(Todos)",A5162=Painel!$B$5)*OR(Painel!$E$5="(Todos)",P5162=Painel!$E$5)),$J5162+ROW()/10000000,"")</f>
        <v/>
      </c>
    </row>
    <row r="5163" customFormat="false" ht="15" hidden="false" customHeight="false" outlineLevel="0" collapsed="false">
      <c r="A5163" s="29" t="s">
        <v>52</v>
      </c>
      <c r="B5163" s="29" t="s">
        <v>9568</v>
      </c>
      <c r="C5163" s="29" t="s">
        <v>115</v>
      </c>
      <c r="D5163" s="29"/>
      <c r="E5163" s="29" t="n">
        <v>0</v>
      </c>
      <c r="F5163" s="29"/>
      <c r="G5163" s="29"/>
      <c r="H5163" s="30" t="n">
        <v>0</v>
      </c>
      <c r="I5163" s="29"/>
      <c r="J5163" s="30" t="n">
        <v>0</v>
      </c>
      <c r="K5163" s="29"/>
      <c r="L5163" s="29" t="s">
        <v>116</v>
      </c>
      <c r="M5163" s="29"/>
      <c r="N5163" s="29"/>
      <c r="O5163" s="29"/>
      <c r="P5163" s="29"/>
      <c r="Q5163" s="29" t="n">
        <f aca="false">IFERROR(VALUE(L5163),"")</f>
        <v>0</v>
      </c>
      <c r="R5163" s="29" t="str">
        <f aca="true">IF(O5163="","",O5163-TODAY())</f>
        <v/>
      </c>
      <c r="S5163" s="29" t="str">
        <f aca="false">IF(C5163="&lt;&lt; vazio &gt;&gt;","VAZIA",IF(AND(O5163&lt;&gt;"",R5163&lt;0),"VENCIDO",IF(AND(O5163&lt;&gt;"",R5163&lt;=Parametros!$B$10),"PRÓX. VENCIMENTO",IF(F5163="Q","QUALIDADE",IF(F5163="S","BLOQUEADO",IF(F5163="R","RESTRITO/DEVOLUÇÃO",IF(OR(N5163="QUAR",N5163="QRES"),"QUARENTENA",IF(OR(B5163="DESCARTE",B5163="DEVOLUÇÃO"),"DESCARTE/DEVOLUÇÃO",IF(AND(D5163="",K5163&lt;&gt;""),"SEM LOTE",IF(AND(Q5163&lt;&gt;"",Q5163&gt;=Parametros!$B$11),"PARADO/SEM GIRO","OK"))))))))))</f>
        <v>VAZIA</v>
      </c>
      <c r="T5163" s="29" t="str">
        <f aca="false">IF(AND($S5163="PARADO/SEM GIRO",$K5163="KG",OR(Painel!$B$5="(Todos)",A5163=Painel!$B$5)*OR(Painel!$E$5="(Todos)",P5163=Painel!$E$5)),$J5163+ROW()/10000000,"")</f>
        <v/>
      </c>
      <c r="U5163" s="29" t="str">
        <f aca="false">IF(AND($S5163="VENCIDO",$K5163="KG",OR(Painel!$B$5="(Todos)",A5163=Painel!$B$5)*OR(Painel!$E$5="(Todos)",P5163=Painel!$E$5)),$J5163+ROW()/10000000,"")</f>
        <v/>
      </c>
    </row>
    <row r="5164" customFormat="false" ht="15" hidden="false" customHeight="false" outlineLevel="0" collapsed="false">
      <c r="A5164" s="29" t="s">
        <v>52</v>
      </c>
      <c r="B5164" s="29" t="s">
        <v>9569</v>
      </c>
      <c r="C5164" s="29" t="s">
        <v>260</v>
      </c>
      <c r="D5164" s="29" t="s">
        <v>9570</v>
      </c>
      <c r="E5164" s="29" t="n">
        <v>1</v>
      </c>
      <c r="F5164" s="29"/>
      <c r="G5164" s="29" t="s">
        <v>9571</v>
      </c>
      <c r="H5164" s="30" t="n">
        <v>20</v>
      </c>
      <c r="I5164" s="31" t="n">
        <v>46272</v>
      </c>
      <c r="J5164" s="30" t="n">
        <v>20</v>
      </c>
      <c r="K5164" s="29" t="s">
        <v>120</v>
      </c>
      <c r="L5164" s="29" t="s">
        <v>267</v>
      </c>
      <c r="M5164" s="29"/>
      <c r="N5164" s="29" t="s">
        <v>122</v>
      </c>
      <c r="O5164" s="31" t="n">
        <v>46812</v>
      </c>
      <c r="P5164" s="29" t="s">
        <v>123</v>
      </c>
      <c r="Q5164" s="29" t="n">
        <f aca="false">IFERROR(VALUE(L5164),"")</f>
        <v>15</v>
      </c>
      <c r="R5164" s="29" t="n">
        <f aca="true">IF(O5164="","",O5164-TODAY())</f>
        <v>527</v>
      </c>
      <c r="S5164" s="29" t="str">
        <f aca="false">IF(C5164="&lt;&lt; vazio &gt;&gt;","VAZIA",IF(AND(O5164&lt;&gt;"",R5164&lt;0),"VENCIDO",IF(AND(O5164&lt;&gt;"",R5164&lt;=Parametros!$B$10),"PRÓX. VENCIMENTO",IF(F5164="Q","QUALIDADE",IF(F5164="S","BLOQUEADO",IF(F5164="R","RESTRITO/DEVOLUÇÃO",IF(OR(N5164="QUAR",N5164="QRES"),"QUARENTENA",IF(OR(B5164="DESCARTE",B5164="DEVOLUÇÃO"),"DESCARTE/DEVOLUÇÃO",IF(AND(D5164="",K5164&lt;&gt;""),"SEM LOTE",IF(AND(Q5164&lt;&gt;"",Q5164&gt;=Parametros!$B$11),"PARADO/SEM GIRO","OK"))))))))))</f>
        <v>OK</v>
      </c>
      <c r="T5164" s="29" t="str">
        <f aca="false">IF(AND($S5164="PARADO/SEM GIRO",$K5164="KG",OR(Painel!$B$5="(Todos)",A5164=Painel!$B$5)*OR(Painel!$E$5="(Todos)",P5164=Painel!$E$5)),$J5164+ROW()/10000000,"")</f>
        <v/>
      </c>
      <c r="U5164" s="29" t="str">
        <f aca="false">IF(AND($S5164="VENCIDO",$K5164="KG",OR(Painel!$B$5="(Todos)",A5164=Painel!$B$5)*OR(Painel!$E$5="(Todos)",P5164=Painel!$E$5)),$J5164+ROW()/10000000,"")</f>
        <v/>
      </c>
    </row>
    <row r="5165" customFormat="false" ht="15" hidden="false" customHeight="false" outlineLevel="0" collapsed="false">
      <c r="A5165" s="29" t="s">
        <v>52</v>
      </c>
      <c r="B5165" s="29" t="s">
        <v>9572</v>
      </c>
      <c r="C5165" s="29" t="s">
        <v>167</v>
      </c>
      <c r="D5165" s="29" t="s">
        <v>765</v>
      </c>
      <c r="E5165" s="29" t="n">
        <v>1</v>
      </c>
      <c r="F5165" s="29" t="s">
        <v>268</v>
      </c>
      <c r="G5165" s="29" t="s">
        <v>9573</v>
      </c>
      <c r="H5165" s="30" t="n">
        <v>590.4</v>
      </c>
      <c r="I5165" s="31" t="n">
        <v>46283</v>
      </c>
      <c r="J5165" s="30" t="n">
        <v>590.4</v>
      </c>
      <c r="K5165" s="29" t="s">
        <v>120</v>
      </c>
      <c r="L5165" s="29" t="s">
        <v>176</v>
      </c>
      <c r="M5165" s="29"/>
      <c r="N5165" s="29" t="s">
        <v>122</v>
      </c>
      <c r="O5165" s="31" t="n">
        <v>46830</v>
      </c>
      <c r="P5165" s="29" t="s">
        <v>123</v>
      </c>
      <c r="Q5165" s="29" t="n">
        <f aca="false">IFERROR(VALUE(L5165),"")</f>
        <v>2</v>
      </c>
      <c r="R5165" s="29" t="n">
        <f aca="true">IF(O5165="","",O5165-TODAY())</f>
        <v>545</v>
      </c>
      <c r="S5165" s="29" t="str">
        <f aca="false">IF(C5165="&lt;&lt; vazio &gt;&gt;","VAZIA",IF(AND(O5165&lt;&gt;"",R5165&lt;0),"VENCIDO",IF(AND(O5165&lt;&gt;"",R5165&lt;=Parametros!$B$10),"PRÓX. VENCIMENTO",IF(F5165="Q","QUALIDADE",IF(F5165="S","BLOQUEADO",IF(F5165="R","RESTRITO/DEVOLUÇÃO",IF(OR(N5165="QUAR",N5165="QRES"),"QUARENTENA",IF(OR(B5165="DESCARTE",B5165="DEVOLUÇÃO"),"DESCARTE/DEVOLUÇÃO",IF(AND(D5165="",K5165&lt;&gt;""),"SEM LOTE",IF(AND(Q5165&lt;&gt;"",Q5165&gt;=Parametros!$B$11),"PARADO/SEM GIRO","OK"))))))))))</f>
        <v>QUALIDADE</v>
      </c>
      <c r="T5165" s="29" t="str">
        <f aca="false">IF(AND($S5165="PARADO/SEM GIRO",$K5165="KG",OR(Painel!$B$5="(Todos)",A5165=Painel!$B$5)*OR(Painel!$E$5="(Todos)",P5165=Painel!$E$5)),$J5165+ROW()/10000000,"")</f>
        <v/>
      </c>
      <c r="U5165" s="29" t="str">
        <f aca="false">IF(AND($S5165="VENCIDO",$K5165="KG",OR(Painel!$B$5="(Todos)",A5165=Painel!$B$5)*OR(Painel!$E$5="(Todos)",P5165=Painel!$E$5)),$J5165+ROW()/10000000,"")</f>
        <v/>
      </c>
    </row>
    <row r="5166" customFormat="false" ht="15" hidden="false" customHeight="false" outlineLevel="0" collapsed="false">
      <c r="A5166" s="29" t="s">
        <v>52</v>
      </c>
      <c r="B5166" s="29" t="s">
        <v>9574</v>
      </c>
      <c r="C5166" s="29" t="s">
        <v>801</v>
      </c>
      <c r="D5166" s="29" t="s">
        <v>9575</v>
      </c>
      <c r="E5166" s="29" t="n">
        <v>1</v>
      </c>
      <c r="F5166" s="29"/>
      <c r="G5166" s="29" t="s">
        <v>9576</v>
      </c>
      <c r="H5166" s="30" t="n">
        <v>1108.8</v>
      </c>
      <c r="I5166" s="31" t="n">
        <v>46266</v>
      </c>
      <c r="J5166" s="30" t="n">
        <v>1108.8</v>
      </c>
      <c r="K5166" s="29" t="s">
        <v>120</v>
      </c>
      <c r="L5166" s="29" t="s">
        <v>180</v>
      </c>
      <c r="M5166" s="29"/>
      <c r="N5166" s="29" t="s">
        <v>122</v>
      </c>
      <c r="O5166" s="31" t="n">
        <v>46650</v>
      </c>
      <c r="P5166" s="29" t="s">
        <v>123</v>
      </c>
      <c r="Q5166" s="29" t="n">
        <f aca="false">IFERROR(VALUE(L5166),"")</f>
        <v>19</v>
      </c>
      <c r="R5166" s="29" t="n">
        <f aca="true">IF(O5166="","",O5166-TODAY())</f>
        <v>365</v>
      </c>
      <c r="S5166" s="29" t="str">
        <f aca="false">IF(C5166="&lt;&lt; vazio &gt;&gt;","VAZIA",IF(AND(O5166&lt;&gt;"",R5166&lt;0),"VENCIDO",IF(AND(O5166&lt;&gt;"",R5166&lt;=Parametros!$B$10),"PRÓX. VENCIMENTO",IF(F5166="Q","QUALIDADE",IF(F5166="S","BLOQUEADO",IF(F5166="R","RESTRITO/DEVOLUÇÃO",IF(OR(N5166="QUAR",N5166="QRES"),"QUARENTENA",IF(OR(B5166="DESCARTE",B5166="DEVOLUÇÃO"),"DESCARTE/DEVOLUÇÃO",IF(AND(D5166="",K5166&lt;&gt;""),"SEM LOTE",IF(AND(Q5166&lt;&gt;"",Q5166&gt;=Parametros!$B$11),"PARADO/SEM GIRO","OK"))))))))))</f>
        <v>OK</v>
      </c>
      <c r="T5166" s="29" t="str">
        <f aca="false">IF(AND($S5166="PARADO/SEM GIRO",$K5166="KG",OR(Painel!$B$5="(Todos)",A5166=Painel!$B$5)*OR(Painel!$E$5="(Todos)",P5166=Painel!$E$5)),$J5166+ROW()/10000000,"")</f>
        <v/>
      </c>
      <c r="U5166" s="29" t="str">
        <f aca="false">IF(AND($S5166="VENCIDO",$K5166="KG",OR(Painel!$B$5="(Todos)",A5166=Painel!$B$5)*OR(Painel!$E$5="(Todos)",P5166=Painel!$E$5)),$J5166+ROW()/10000000,"")</f>
        <v/>
      </c>
    </row>
    <row r="5167" customFormat="false" ht="15" hidden="false" customHeight="false" outlineLevel="0" collapsed="false">
      <c r="A5167" s="29" t="s">
        <v>52</v>
      </c>
      <c r="B5167" s="29" t="s">
        <v>9577</v>
      </c>
      <c r="C5167" s="29" t="s">
        <v>785</v>
      </c>
      <c r="D5167" s="29" t="s">
        <v>880</v>
      </c>
      <c r="E5167" s="29" t="n">
        <v>1</v>
      </c>
      <c r="F5167" s="29"/>
      <c r="G5167" s="29" t="s">
        <v>9578</v>
      </c>
      <c r="H5167" s="30" t="n">
        <v>1000</v>
      </c>
      <c r="I5167" s="31" t="n">
        <v>46280</v>
      </c>
      <c r="J5167" s="30" t="n">
        <v>1000</v>
      </c>
      <c r="K5167" s="29" t="s">
        <v>120</v>
      </c>
      <c r="L5167" s="29" t="s">
        <v>144</v>
      </c>
      <c r="M5167" s="29"/>
      <c r="N5167" s="29" t="s">
        <v>122</v>
      </c>
      <c r="O5167" s="31" t="n">
        <v>46823</v>
      </c>
      <c r="P5167" s="29" t="s">
        <v>123</v>
      </c>
      <c r="Q5167" s="29" t="n">
        <f aca="false">IFERROR(VALUE(L5167),"")</f>
        <v>5</v>
      </c>
      <c r="R5167" s="29" t="n">
        <f aca="true">IF(O5167="","",O5167-TODAY())</f>
        <v>538</v>
      </c>
      <c r="S5167" s="29" t="str">
        <f aca="false">IF(C5167="&lt;&lt; vazio &gt;&gt;","VAZIA",IF(AND(O5167&lt;&gt;"",R5167&lt;0),"VENCIDO",IF(AND(O5167&lt;&gt;"",R5167&lt;=Parametros!$B$10),"PRÓX. VENCIMENTO",IF(F5167="Q","QUALIDADE",IF(F5167="S","BLOQUEADO",IF(F5167="R","RESTRITO/DEVOLUÇÃO",IF(OR(N5167="QUAR",N5167="QRES"),"QUARENTENA",IF(OR(B5167="DESCARTE",B5167="DEVOLUÇÃO"),"DESCARTE/DEVOLUÇÃO",IF(AND(D5167="",K5167&lt;&gt;""),"SEM LOTE",IF(AND(Q5167&lt;&gt;"",Q5167&gt;=Parametros!$B$11),"PARADO/SEM GIRO","OK"))))))))))</f>
        <v>OK</v>
      </c>
      <c r="T5167" s="29" t="str">
        <f aca="false">IF(AND($S5167="PARADO/SEM GIRO",$K5167="KG",OR(Painel!$B$5="(Todos)",A5167=Painel!$B$5)*OR(Painel!$E$5="(Todos)",P5167=Painel!$E$5)),$J5167+ROW()/10000000,"")</f>
        <v/>
      </c>
      <c r="U5167" s="29" t="str">
        <f aca="false">IF(AND($S5167="VENCIDO",$K5167="KG",OR(Painel!$B$5="(Todos)",A5167=Painel!$B$5)*OR(Painel!$E$5="(Todos)",P5167=Painel!$E$5)),$J5167+ROW()/10000000,"")</f>
        <v/>
      </c>
    </row>
    <row r="5168" customFormat="false" ht="15" hidden="false" customHeight="false" outlineLevel="0" collapsed="false">
      <c r="A5168" s="29" t="s">
        <v>52</v>
      </c>
      <c r="B5168" s="29" t="s">
        <v>9579</v>
      </c>
      <c r="C5168" s="29" t="s">
        <v>386</v>
      </c>
      <c r="D5168" s="29" t="s">
        <v>6822</v>
      </c>
      <c r="E5168" s="29" t="n">
        <v>1</v>
      </c>
      <c r="F5168" s="29"/>
      <c r="G5168" s="29" t="s">
        <v>9580</v>
      </c>
      <c r="H5168" s="30" t="n">
        <v>1080</v>
      </c>
      <c r="I5168" s="31" t="n">
        <v>46226</v>
      </c>
      <c r="J5168" s="30" t="n">
        <v>1080</v>
      </c>
      <c r="K5168" s="29" t="s">
        <v>120</v>
      </c>
      <c r="L5168" s="29" t="s">
        <v>5877</v>
      </c>
      <c r="M5168" s="29"/>
      <c r="N5168" s="29" t="s">
        <v>122</v>
      </c>
      <c r="O5168" s="31" t="n">
        <v>46772</v>
      </c>
      <c r="P5168" s="29" t="s">
        <v>123</v>
      </c>
      <c r="Q5168" s="29" t="n">
        <f aca="false">IFERROR(VALUE(L5168),"")</f>
        <v>59</v>
      </c>
      <c r="R5168" s="29" t="n">
        <f aca="true">IF(O5168="","",O5168-TODAY())</f>
        <v>487</v>
      </c>
      <c r="S5168" s="29" t="str">
        <f aca="false">IF(C5168="&lt;&lt; vazio &gt;&gt;","VAZIA",IF(AND(O5168&lt;&gt;"",R5168&lt;0),"VENCIDO",IF(AND(O5168&lt;&gt;"",R5168&lt;=Parametros!$B$10),"PRÓX. VENCIMENTO",IF(F5168="Q","QUALIDADE",IF(F5168="S","BLOQUEADO",IF(F5168="R","RESTRITO/DEVOLUÇÃO",IF(OR(N5168="QUAR",N5168="QRES"),"QUARENTENA",IF(OR(B5168="DESCARTE",B5168="DEVOLUÇÃO"),"DESCARTE/DEVOLUÇÃO",IF(AND(D5168="",K5168&lt;&gt;""),"SEM LOTE",IF(AND(Q5168&lt;&gt;"",Q5168&gt;=Parametros!$B$11),"PARADO/SEM GIRO","OK"))))))))))</f>
        <v>OK</v>
      </c>
      <c r="T5168" s="29" t="str">
        <f aca="false">IF(AND($S5168="PARADO/SEM GIRO",$K5168="KG",OR(Painel!$B$5="(Todos)",A5168=Painel!$B$5)*OR(Painel!$E$5="(Todos)",P5168=Painel!$E$5)),$J5168+ROW()/10000000,"")</f>
        <v/>
      </c>
      <c r="U5168" s="29" t="str">
        <f aca="false">IF(AND($S5168="VENCIDO",$K5168="KG",OR(Painel!$B$5="(Todos)",A5168=Painel!$B$5)*OR(Painel!$E$5="(Todos)",P5168=Painel!$E$5)),$J5168+ROW()/10000000,"")</f>
        <v/>
      </c>
    </row>
    <row r="5169" customFormat="false" ht="15" hidden="false" customHeight="false" outlineLevel="0" collapsed="false">
      <c r="A5169" s="29" t="s">
        <v>52</v>
      </c>
      <c r="B5169" s="29" t="s">
        <v>9581</v>
      </c>
      <c r="C5169" s="29" t="s">
        <v>135</v>
      </c>
      <c r="D5169" s="29" t="s">
        <v>561</v>
      </c>
      <c r="E5169" s="29" t="n">
        <v>1</v>
      </c>
      <c r="F5169" s="29"/>
      <c r="G5169" s="29" t="s">
        <v>9582</v>
      </c>
      <c r="H5169" s="30" t="n">
        <v>999.9</v>
      </c>
      <c r="I5169" s="31" t="n">
        <v>46280</v>
      </c>
      <c r="J5169" s="30" t="n">
        <v>999.9</v>
      </c>
      <c r="K5169" s="29" t="s">
        <v>120</v>
      </c>
      <c r="L5169" s="29" t="s">
        <v>144</v>
      </c>
      <c r="M5169" s="29"/>
      <c r="N5169" s="29" t="s">
        <v>122</v>
      </c>
      <c r="O5169" s="31" t="n">
        <v>46638</v>
      </c>
      <c r="P5169" s="29" t="s">
        <v>123</v>
      </c>
      <c r="Q5169" s="29" t="n">
        <f aca="false">IFERROR(VALUE(L5169),"")</f>
        <v>5</v>
      </c>
      <c r="R5169" s="29" t="n">
        <f aca="true">IF(O5169="","",O5169-TODAY())</f>
        <v>353</v>
      </c>
      <c r="S5169" s="29" t="str">
        <f aca="false">IF(C5169="&lt;&lt; vazio &gt;&gt;","VAZIA",IF(AND(O5169&lt;&gt;"",R5169&lt;0),"VENCIDO",IF(AND(O5169&lt;&gt;"",R5169&lt;=Parametros!$B$10),"PRÓX. VENCIMENTO",IF(F5169="Q","QUALIDADE",IF(F5169="S","BLOQUEADO",IF(F5169="R","RESTRITO/DEVOLUÇÃO",IF(OR(N5169="QUAR",N5169="QRES"),"QUARENTENA",IF(OR(B5169="DESCARTE",B5169="DEVOLUÇÃO"),"DESCARTE/DEVOLUÇÃO",IF(AND(D5169="",K5169&lt;&gt;""),"SEM LOTE",IF(AND(Q5169&lt;&gt;"",Q5169&gt;=Parametros!$B$11),"PARADO/SEM GIRO","OK"))))))))))</f>
        <v>OK</v>
      </c>
      <c r="T5169" s="29" t="str">
        <f aca="false">IF(AND($S5169="PARADO/SEM GIRO",$K5169="KG",OR(Painel!$B$5="(Todos)",A5169=Painel!$B$5)*OR(Painel!$E$5="(Todos)",P5169=Painel!$E$5)),$J5169+ROW()/10000000,"")</f>
        <v/>
      </c>
      <c r="U5169" s="29" t="str">
        <f aca="false">IF(AND($S5169="VENCIDO",$K5169="KG",OR(Painel!$B$5="(Todos)",A5169=Painel!$B$5)*OR(Painel!$E$5="(Todos)",P5169=Painel!$E$5)),$J5169+ROW()/10000000,"")</f>
        <v/>
      </c>
    </row>
    <row r="5170" customFormat="false" ht="15" hidden="false" customHeight="false" outlineLevel="0" collapsed="false">
      <c r="A5170" s="29" t="s">
        <v>52</v>
      </c>
      <c r="B5170" s="29" t="s">
        <v>9583</v>
      </c>
      <c r="C5170" s="29" t="s">
        <v>956</v>
      </c>
      <c r="D5170" s="29" t="s">
        <v>957</v>
      </c>
      <c r="E5170" s="29" t="n">
        <v>1</v>
      </c>
      <c r="F5170" s="29"/>
      <c r="G5170" s="29" t="s">
        <v>9584</v>
      </c>
      <c r="H5170" s="30" t="n">
        <v>727.2</v>
      </c>
      <c r="I5170" s="31" t="n">
        <v>46266</v>
      </c>
      <c r="J5170" s="30" t="n">
        <v>727.2</v>
      </c>
      <c r="K5170" s="29" t="s">
        <v>120</v>
      </c>
      <c r="L5170" s="29" t="s">
        <v>180</v>
      </c>
      <c r="M5170" s="29"/>
      <c r="N5170" s="29" t="s">
        <v>122</v>
      </c>
      <c r="O5170" s="31" t="n">
        <v>46904</v>
      </c>
      <c r="P5170" s="29" t="s">
        <v>123</v>
      </c>
      <c r="Q5170" s="29" t="n">
        <f aca="false">IFERROR(VALUE(L5170),"")</f>
        <v>19</v>
      </c>
      <c r="R5170" s="29" t="n">
        <f aca="true">IF(O5170="","",O5170-TODAY())</f>
        <v>619</v>
      </c>
      <c r="S5170" s="29" t="str">
        <f aca="false">IF(C5170="&lt;&lt; vazio &gt;&gt;","VAZIA",IF(AND(O5170&lt;&gt;"",R5170&lt;0),"VENCIDO",IF(AND(O5170&lt;&gt;"",R5170&lt;=Parametros!$B$10),"PRÓX. VENCIMENTO",IF(F5170="Q","QUALIDADE",IF(F5170="S","BLOQUEADO",IF(F5170="R","RESTRITO/DEVOLUÇÃO",IF(OR(N5170="QUAR",N5170="QRES"),"QUARENTENA",IF(OR(B5170="DESCARTE",B5170="DEVOLUÇÃO"),"DESCARTE/DEVOLUÇÃO",IF(AND(D5170="",K5170&lt;&gt;""),"SEM LOTE",IF(AND(Q5170&lt;&gt;"",Q5170&gt;=Parametros!$B$11),"PARADO/SEM GIRO","OK"))))))))))</f>
        <v>OK</v>
      </c>
      <c r="T5170" s="29" t="str">
        <f aca="false">IF(AND($S5170="PARADO/SEM GIRO",$K5170="KG",OR(Painel!$B$5="(Todos)",A5170=Painel!$B$5)*OR(Painel!$E$5="(Todos)",P5170=Painel!$E$5)),$J5170+ROW()/10000000,"")</f>
        <v/>
      </c>
      <c r="U5170" s="29" t="str">
        <f aca="false">IF(AND($S5170="VENCIDO",$K5170="KG",OR(Painel!$B$5="(Todos)",A5170=Painel!$B$5)*OR(Painel!$E$5="(Todos)",P5170=Painel!$E$5)),$J5170+ROW()/10000000,"")</f>
        <v/>
      </c>
    </row>
    <row r="5171" customFormat="false" ht="15" hidden="false" customHeight="false" outlineLevel="0" collapsed="false">
      <c r="A5171" s="29" t="s">
        <v>52</v>
      </c>
      <c r="B5171" s="29" t="s">
        <v>9585</v>
      </c>
      <c r="C5171" s="29" t="s">
        <v>250</v>
      </c>
      <c r="D5171" s="29" t="s">
        <v>9586</v>
      </c>
      <c r="E5171" s="29" t="n">
        <v>1</v>
      </c>
      <c r="F5171" s="29" t="s">
        <v>137</v>
      </c>
      <c r="G5171" s="29" t="s">
        <v>9587</v>
      </c>
      <c r="H5171" s="30" t="n">
        <v>220</v>
      </c>
      <c r="I5171" s="31" t="n">
        <v>46224</v>
      </c>
      <c r="J5171" s="30" t="n">
        <v>220</v>
      </c>
      <c r="K5171" s="29" t="s">
        <v>120</v>
      </c>
      <c r="L5171" s="29" t="s">
        <v>4160</v>
      </c>
      <c r="M5171" s="29"/>
      <c r="N5171" s="29" t="s">
        <v>122</v>
      </c>
      <c r="O5171" s="31" t="n">
        <v>46454</v>
      </c>
      <c r="P5171" s="29" t="s">
        <v>123</v>
      </c>
      <c r="Q5171" s="29" t="n">
        <f aca="false">IFERROR(VALUE(L5171),"")</f>
        <v>61</v>
      </c>
      <c r="R5171" s="29" t="n">
        <f aca="true">IF(O5171="","",O5171-TODAY())</f>
        <v>169</v>
      </c>
      <c r="S5171" s="29" t="str">
        <f aca="false">IF(C5171="&lt;&lt; vazio &gt;&gt;","VAZIA",IF(AND(O5171&lt;&gt;"",R5171&lt;0),"VENCIDO",IF(AND(O5171&lt;&gt;"",R5171&lt;=Parametros!$B$10),"PRÓX. VENCIMENTO",IF(F5171="Q","QUALIDADE",IF(F5171="S","BLOQUEADO",IF(F5171="R","RESTRITO/DEVOLUÇÃO",IF(OR(N5171="QUAR",N5171="QRES"),"QUARENTENA",IF(OR(B5171="DESCARTE",B5171="DEVOLUÇÃO"),"DESCARTE/DEVOLUÇÃO",IF(AND(D5171="",K5171&lt;&gt;""),"SEM LOTE",IF(AND(Q5171&lt;&gt;"",Q5171&gt;=Parametros!$B$11),"PARADO/SEM GIRO","OK"))))))))))</f>
        <v>BLOQUEADO</v>
      </c>
      <c r="T5171" s="29" t="str">
        <f aca="false">IF(AND($S5171="PARADO/SEM GIRO",$K5171="KG",OR(Painel!$B$5="(Todos)",A5171=Painel!$B$5)*OR(Painel!$E$5="(Todos)",P5171=Painel!$E$5)),$J5171+ROW()/10000000,"")</f>
        <v/>
      </c>
      <c r="U5171" s="29" t="str">
        <f aca="false">IF(AND($S5171="VENCIDO",$K5171="KG",OR(Painel!$B$5="(Todos)",A5171=Painel!$B$5)*OR(Painel!$E$5="(Todos)",P5171=Painel!$E$5)),$J5171+ROW()/10000000,"")</f>
        <v/>
      </c>
    </row>
    <row r="5172" customFormat="false" ht="15" hidden="false" customHeight="false" outlineLevel="0" collapsed="false">
      <c r="A5172" s="29" t="s">
        <v>52</v>
      </c>
      <c r="B5172" s="29" t="s">
        <v>9588</v>
      </c>
      <c r="C5172" s="29" t="s">
        <v>935</v>
      </c>
      <c r="D5172" s="29" t="s">
        <v>936</v>
      </c>
      <c r="E5172" s="29" t="n">
        <v>1</v>
      </c>
      <c r="F5172" s="29" t="s">
        <v>268</v>
      </c>
      <c r="G5172" s="29" t="s">
        <v>9589</v>
      </c>
      <c r="H5172" s="30" t="n">
        <v>727.2</v>
      </c>
      <c r="I5172" s="31" t="n">
        <v>46266</v>
      </c>
      <c r="J5172" s="30" t="n">
        <v>727.2</v>
      </c>
      <c r="K5172" s="29" t="s">
        <v>120</v>
      </c>
      <c r="L5172" s="29" t="s">
        <v>180</v>
      </c>
      <c r="M5172" s="29"/>
      <c r="N5172" s="29" t="s">
        <v>122</v>
      </c>
      <c r="O5172" s="31" t="n">
        <v>46516</v>
      </c>
      <c r="P5172" s="29" t="s">
        <v>123</v>
      </c>
      <c r="Q5172" s="29" t="n">
        <f aca="false">IFERROR(VALUE(L5172),"")</f>
        <v>19</v>
      </c>
      <c r="R5172" s="29" t="n">
        <f aca="true">IF(O5172="","",O5172-TODAY())</f>
        <v>231</v>
      </c>
      <c r="S5172" s="29" t="str">
        <f aca="false">IF(C5172="&lt;&lt; vazio &gt;&gt;","VAZIA",IF(AND(O5172&lt;&gt;"",R5172&lt;0),"VENCIDO",IF(AND(O5172&lt;&gt;"",R5172&lt;=Parametros!$B$10),"PRÓX. VENCIMENTO",IF(F5172="Q","QUALIDADE",IF(F5172="S","BLOQUEADO",IF(F5172="R","RESTRITO/DEVOLUÇÃO",IF(OR(N5172="QUAR",N5172="QRES"),"QUARENTENA",IF(OR(B5172="DESCARTE",B5172="DEVOLUÇÃO"),"DESCARTE/DEVOLUÇÃO",IF(AND(D5172="",K5172&lt;&gt;""),"SEM LOTE",IF(AND(Q5172&lt;&gt;"",Q5172&gt;=Parametros!$B$11),"PARADO/SEM GIRO","OK"))))))))))</f>
        <v>QUALIDADE</v>
      </c>
      <c r="T5172" s="29" t="str">
        <f aca="false">IF(AND($S5172="PARADO/SEM GIRO",$K5172="KG",OR(Painel!$B$5="(Todos)",A5172=Painel!$B$5)*OR(Painel!$E$5="(Todos)",P5172=Painel!$E$5)),$J5172+ROW()/10000000,"")</f>
        <v/>
      </c>
      <c r="U5172" s="29" t="str">
        <f aca="false">IF(AND($S5172="VENCIDO",$K5172="KG",OR(Painel!$B$5="(Todos)",A5172=Painel!$B$5)*OR(Painel!$E$5="(Todos)",P5172=Painel!$E$5)),$J5172+ROW()/10000000,"")</f>
        <v/>
      </c>
    </row>
    <row r="5173" customFormat="false" ht="15" hidden="false" customHeight="false" outlineLevel="0" collapsed="false">
      <c r="A5173" s="29" t="s">
        <v>52</v>
      </c>
      <c r="B5173" s="29" t="s">
        <v>9590</v>
      </c>
      <c r="C5173" s="29" t="s">
        <v>801</v>
      </c>
      <c r="D5173" s="29" t="s">
        <v>873</v>
      </c>
      <c r="E5173" s="29" t="n">
        <v>1</v>
      </c>
      <c r="F5173" s="29"/>
      <c r="G5173" s="29" t="s">
        <v>9591</v>
      </c>
      <c r="H5173" s="30" t="n">
        <v>1108.8</v>
      </c>
      <c r="I5173" s="31" t="n">
        <v>46275</v>
      </c>
      <c r="J5173" s="30" t="n">
        <v>1108.8</v>
      </c>
      <c r="K5173" s="29" t="s">
        <v>120</v>
      </c>
      <c r="L5173" s="29" t="s">
        <v>121</v>
      </c>
      <c r="M5173" s="29"/>
      <c r="N5173" s="29" t="s">
        <v>122</v>
      </c>
      <c r="O5173" s="31" t="n">
        <v>46811</v>
      </c>
      <c r="P5173" s="29" t="s">
        <v>123</v>
      </c>
      <c r="Q5173" s="29" t="n">
        <f aca="false">IFERROR(VALUE(L5173),"")</f>
        <v>10</v>
      </c>
      <c r="R5173" s="29" t="n">
        <f aca="true">IF(O5173="","",O5173-TODAY())</f>
        <v>526</v>
      </c>
      <c r="S5173" s="29" t="str">
        <f aca="false">IF(C5173="&lt;&lt; vazio &gt;&gt;","VAZIA",IF(AND(O5173&lt;&gt;"",R5173&lt;0),"VENCIDO",IF(AND(O5173&lt;&gt;"",R5173&lt;=Parametros!$B$10),"PRÓX. VENCIMENTO",IF(F5173="Q","QUALIDADE",IF(F5173="S","BLOQUEADO",IF(F5173="R","RESTRITO/DEVOLUÇÃO",IF(OR(N5173="QUAR",N5173="QRES"),"QUARENTENA",IF(OR(B5173="DESCARTE",B5173="DEVOLUÇÃO"),"DESCARTE/DEVOLUÇÃO",IF(AND(D5173="",K5173&lt;&gt;""),"SEM LOTE",IF(AND(Q5173&lt;&gt;"",Q5173&gt;=Parametros!$B$11),"PARADO/SEM GIRO","OK"))))))))))</f>
        <v>OK</v>
      </c>
      <c r="T5173" s="29" t="str">
        <f aca="false">IF(AND($S5173="PARADO/SEM GIRO",$K5173="KG",OR(Painel!$B$5="(Todos)",A5173=Painel!$B$5)*OR(Painel!$E$5="(Todos)",P5173=Painel!$E$5)),$J5173+ROW()/10000000,"")</f>
        <v/>
      </c>
      <c r="U5173" s="29" t="str">
        <f aca="false">IF(AND($S5173="VENCIDO",$K5173="KG",OR(Painel!$B$5="(Todos)",A5173=Painel!$B$5)*OR(Painel!$E$5="(Todos)",P5173=Painel!$E$5)),$J5173+ROW()/10000000,"")</f>
        <v/>
      </c>
    </row>
    <row r="5174" customFormat="false" ht="15" hidden="false" customHeight="false" outlineLevel="0" collapsed="false">
      <c r="A5174" s="29" t="s">
        <v>52</v>
      </c>
      <c r="B5174" s="29" t="s">
        <v>9592</v>
      </c>
      <c r="C5174" s="29" t="s">
        <v>265</v>
      </c>
      <c r="D5174" s="29" t="s">
        <v>266</v>
      </c>
      <c r="E5174" s="29" t="n">
        <v>1</v>
      </c>
      <c r="F5174" s="29" t="s">
        <v>268</v>
      </c>
      <c r="G5174" s="29" t="s">
        <v>9593</v>
      </c>
      <c r="H5174" s="30" t="n">
        <v>240</v>
      </c>
      <c r="I5174" s="31" t="n">
        <v>46270</v>
      </c>
      <c r="J5174" s="30" t="n">
        <v>240</v>
      </c>
      <c r="K5174" s="29" t="s">
        <v>120</v>
      </c>
      <c r="L5174" s="29" t="s">
        <v>7051</v>
      </c>
      <c r="M5174" s="29"/>
      <c r="N5174" s="29" t="s">
        <v>122</v>
      </c>
      <c r="O5174" s="31" t="n">
        <v>46602</v>
      </c>
      <c r="P5174" s="29" t="s">
        <v>123</v>
      </c>
      <c r="Q5174" s="29" t="n">
        <f aca="false">IFERROR(VALUE(L5174),"")</f>
        <v>190</v>
      </c>
      <c r="R5174" s="29" t="n">
        <f aca="true">IF(O5174="","",O5174-TODAY())</f>
        <v>317</v>
      </c>
      <c r="S5174" s="29" t="str">
        <f aca="false">IF(C5174="&lt;&lt; vazio &gt;&gt;","VAZIA",IF(AND(O5174&lt;&gt;"",R5174&lt;0),"VENCIDO",IF(AND(O5174&lt;&gt;"",R5174&lt;=Parametros!$B$10),"PRÓX. VENCIMENTO",IF(F5174="Q","QUALIDADE",IF(F5174="S","BLOQUEADO",IF(F5174="R","RESTRITO/DEVOLUÇÃO",IF(OR(N5174="QUAR",N5174="QRES"),"QUARENTENA",IF(OR(B5174="DESCARTE",B5174="DEVOLUÇÃO"),"DESCARTE/DEVOLUÇÃO",IF(AND(D5174="",K5174&lt;&gt;""),"SEM LOTE",IF(AND(Q5174&lt;&gt;"",Q5174&gt;=Parametros!$B$11),"PARADO/SEM GIRO","OK"))))))))))</f>
        <v>QUALIDADE</v>
      </c>
      <c r="T5174" s="29" t="str">
        <f aca="false">IF(AND($S5174="PARADO/SEM GIRO",$K5174="KG",OR(Painel!$B$5="(Todos)",A5174=Painel!$B$5)*OR(Painel!$E$5="(Todos)",P5174=Painel!$E$5)),$J5174+ROW()/10000000,"")</f>
        <v/>
      </c>
      <c r="U5174" s="29" t="str">
        <f aca="false">IF(AND($S5174="VENCIDO",$K5174="KG",OR(Painel!$B$5="(Todos)",A5174=Painel!$B$5)*OR(Painel!$E$5="(Todos)",P5174=Painel!$E$5)),$J5174+ROW()/10000000,"")</f>
        <v/>
      </c>
    </row>
    <row r="5175" customFormat="false" ht="15" hidden="false" customHeight="false" outlineLevel="0" collapsed="false">
      <c r="A5175" s="29" t="s">
        <v>52</v>
      </c>
      <c r="B5175" s="29" t="s">
        <v>9594</v>
      </c>
      <c r="C5175" s="29" t="s">
        <v>4484</v>
      </c>
      <c r="D5175" s="29" t="s">
        <v>9595</v>
      </c>
      <c r="E5175" s="29" t="n">
        <v>1</v>
      </c>
      <c r="F5175" s="29"/>
      <c r="G5175" s="29" t="s">
        <v>9596</v>
      </c>
      <c r="H5175" s="30" t="n">
        <v>480</v>
      </c>
      <c r="I5175" s="31" t="n">
        <v>46183</v>
      </c>
      <c r="J5175" s="30" t="n">
        <v>480</v>
      </c>
      <c r="K5175" s="29" t="s">
        <v>120</v>
      </c>
      <c r="L5175" s="29" t="s">
        <v>1096</v>
      </c>
      <c r="M5175" s="29"/>
      <c r="N5175" s="29" t="s">
        <v>122</v>
      </c>
      <c r="O5175" s="31" t="n">
        <v>46542</v>
      </c>
      <c r="P5175" s="29" t="s">
        <v>123</v>
      </c>
      <c r="Q5175" s="29" t="n">
        <f aca="false">IFERROR(VALUE(L5175),"")</f>
        <v>102</v>
      </c>
      <c r="R5175" s="29" t="n">
        <f aca="true">IF(O5175="","",O5175-TODAY())</f>
        <v>257</v>
      </c>
      <c r="S5175" s="29" t="str">
        <f aca="false">IF(C5175="&lt;&lt; vazio &gt;&gt;","VAZIA",IF(AND(O5175&lt;&gt;"",R5175&lt;0),"VENCIDO",IF(AND(O5175&lt;&gt;"",R5175&lt;=Parametros!$B$10),"PRÓX. VENCIMENTO",IF(F5175="Q","QUALIDADE",IF(F5175="S","BLOQUEADO",IF(F5175="R","RESTRITO/DEVOLUÇÃO",IF(OR(N5175="QUAR",N5175="QRES"),"QUARENTENA",IF(OR(B5175="DESCARTE",B5175="DEVOLUÇÃO"),"DESCARTE/DEVOLUÇÃO",IF(AND(D5175="",K5175&lt;&gt;""),"SEM LOTE",IF(AND(Q5175&lt;&gt;"",Q5175&gt;=Parametros!$B$11),"PARADO/SEM GIRO","OK"))))))))))</f>
        <v>PARADO/SEM GIRO</v>
      </c>
      <c r="T5175" s="29" t="n">
        <f aca="false">IF(AND($S5175="PARADO/SEM GIRO",$K5175="KG",OR(Painel!$B$5="(Todos)",A5175=Painel!$B$5)*OR(Painel!$E$5="(Todos)",P5175=Painel!$E$5)),$J5175+ROW()/10000000,"")</f>
        <v>480.0005175</v>
      </c>
      <c r="U5175" s="29" t="str">
        <f aca="false">IF(AND($S5175="VENCIDO",$K5175="KG",OR(Painel!$B$5="(Todos)",A5175=Painel!$B$5)*OR(Painel!$E$5="(Todos)",P5175=Painel!$E$5)),$J5175+ROW()/10000000,"")</f>
        <v/>
      </c>
    </row>
    <row r="5176" customFormat="false" ht="15" hidden="false" customHeight="false" outlineLevel="0" collapsed="false">
      <c r="A5176" s="29" t="s">
        <v>52</v>
      </c>
      <c r="B5176" s="29" t="s">
        <v>9597</v>
      </c>
      <c r="C5176" s="29" t="s">
        <v>1274</v>
      </c>
      <c r="D5176" s="29" t="s">
        <v>3879</v>
      </c>
      <c r="E5176" s="29" t="n">
        <v>1</v>
      </c>
      <c r="F5176" s="29"/>
      <c r="G5176" s="29" t="s">
        <v>9598</v>
      </c>
      <c r="H5176" s="30" t="n">
        <v>1000</v>
      </c>
      <c r="I5176" s="31" t="n">
        <v>46230</v>
      </c>
      <c r="J5176" s="30" t="n">
        <v>1000</v>
      </c>
      <c r="K5176" s="29" t="s">
        <v>120</v>
      </c>
      <c r="L5176" s="29" t="s">
        <v>1277</v>
      </c>
      <c r="M5176" s="29"/>
      <c r="N5176" s="29" t="s">
        <v>122</v>
      </c>
      <c r="O5176" s="31" t="n">
        <v>46587</v>
      </c>
      <c r="P5176" s="29" t="s">
        <v>123</v>
      </c>
      <c r="Q5176" s="29" t="n">
        <f aca="false">IFERROR(VALUE(L5176),"")</f>
        <v>55</v>
      </c>
      <c r="R5176" s="29" t="n">
        <f aca="true">IF(O5176="","",O5176-TODAY())</f>
        <v>302</v>
      </c>
      <c r="S5176" s="29" t="str">
        <f aca="false">IF(C5176="&lt;&lt; vazio &gt;&gt;","VAZIA",IF(AND(O5176&lt;&gt;"",R5176&lt;0),"VENCIDO",IF(AND(O5176&lt;&gt;"",R5176&lt;=Parametros!$B$10),"PRÓX. VENCIMENTO",IF(F5176="Q","QUALIDADE",IF(F5176="S","BLOQUEADO",IF(F5176="R","RESTRITO/DEVOLUÇÃO",IF(OR(N5176="QUAR",N5176="QRES"),"QUARENTENA",IF(OR(B5176="DESCARTE",B5176="DEVOLUÇÃO"),"DESCARTE/DEVOLUÇÃO",IF(AND(D5176="",K5176&lt;&gt;""),"SEM LOTE",IF(AND(Q5176&lt;&gt;"",Q5176&gt;=Parametros!$B$11),"PARADO/SEM GIRO","OK"))))))))))</f>
        <v>OK</v>
      </c>
      <c r="T5176" s="29" t="str">
        <f aca="false">IF(AND($S5176="PARADO/SEM GIRO",$K5176="KG",OR(Painel!$B$5="(Todos)",A5176=Painel!$B$5)*OR(Painel!$E$5="(Todos)",P5176=Painel!$E$5)),$J5176+ROW()/10000000,"")</f>
        <v/>
      </c>
      <c r="U5176" s="29" t="str">
        <f aca="false">IF(AND($S5176="VENCIDO",$K5176="KG",OR(Painel!$B$5="(Todos)",A5176=Painel!$B$5)*OR(Painel!$E$5="(Todos)",P5176=Painel!$E$5)),$J5176+ROW()/10000000,"")</f>
        <v/>
      </c>
    </row>
    <row r="5177" customFormat="false" ht="15" hidden="false" customHeight="false" outlineLevel="0" collapsed="false">
      <c r="A5177" s="29" t="s">
        <v>52</v>
      </c>
      <c r="B5177" s="29" t="s">
        <v>9599</v>
      </c>
      <c r="C5177" s="29" t="s">
        <v>1093</v>
      </c>
      <c r="D5177" s="29" t="s">
        <v>1094</v>
      </c>
      <c r="E5177" s="29" t="n">
        <v>1</v>
      </c>
      <c r="F5177" s="29"/>
      <c r="G5177" s="29" t="s">
        <v>9600</v>
      </c>
      <c r="H5177" s="30" t="n">
        <v>640</v>
      </c>
      <c r="I5177" s="31" t="n">
        <v>46234</v>
      </c>
      <c r="J5177" s="30" t="n">
        <v>640</v>
      </c>
      <c r="K5177" s="29" t="s">
        <v>120</v>
      </c>
      <c r="L5177" s="29" t="s">
        <v>725</v>
      </c>
      <c r="M5177" s="29"/>
      <c r="N5177" s="29" t="s">
        <v>122</v>
      </c>
      <c r="O5177" s="31" t="n">
        <v>46881</v>
      </c>
      <c r="P5177" s="29" t="s">
        <v>123</v>
      </c>
      <c r="Q5177" s="29" t="n">
        <f aca="false">IFERROR(VALUE(L5177),"")</f>
        <v>51</v>
      </c>
      <c r="R5177" s="29" t="n">
        <f aca="true">IF(O5177="","",O5177-TODAY())</f>
        <v>596</v>
      </c>
      <c r="S5177" s="29" t="str">
        <f aca="false">IF(C5177="&lt;&lt; vazio &gt;&gt;","VAZIA",IF(AND(O5177&lt;&gt;"",R5177&lt;0),"VENCIDO",IF(AND(O5177&lt;&gt;"",R5177&lt;=Parametros!$B$10),"PRÓX. VENCIMENTO",IF(F5177="Q","QUALIDADE",IF(F5177="S","BLOQUEADO",IF(F5177="R","RESTRITO/DEVOLUÇÃO",IF(OR(N5177="QUAR",N5177="QRES"),"QUARENTENA",IF(OR(B5177="DESCARTE",B5177="DEVOLUÇÃO"),"DESCARTE/DEVOLUÇÃO",IF(AND(D5177="",K5177&lt;&gt;""),"SEM LOTE",IF(AND(Q5177&lt;&gt;"",Q5177&gt;=Parametros!$B$11),"PARADO/SEM GIRO","OK"))))))))))</f>
        <v>OK</v>
      </c>
      <c r="T5177" s="29" t="str">
        <f aca="false">IF(AND($S5177="PARADO/SEM GIRO",$K5177="KG",OR(Painel!$B$5="(Todos)",A5177=Painel!$B$5)*OR(Painel!$E$5="(Todos)",P5177=Painel!$E$5)),$J5177+ROW()/10000000,"")</f>
        <v/>
      </c>
      <c r="U5177" s="29" t="str">
        <f aca="false">IF(AND($S5177="VENCIDO",$K5177="KG",OR(Painel!$B$5="(Todos)",A5177=Painel!$B$5)*OR(Painel!$E$5="(Todos)",P5177=Painel!$E$5)),$J5177+ROW()/10000000,"")</f>
        <v/>
      </c>
    </row>
    <row r="5178" customFormat="false" ht="15" hidden="false" customHeight="false" outlineLevel="0" collapsed="false">
      <c r="A5178" s="29" t="s">
        <v>52</v>
      </c>
      <c r="B5178" s="29" t="s">
        <v>9601</v>
      </c>
      <c r="C5178" s="29" t="s">
        <v>369</v>
      </c>
      <c r="D5178" s="29" t="s">
        <v>370</v>
      </c>
      <c r="E5178" s="29" t="n">
        <v>1</v>
      </c>
      <c r="F5178" s="29"/>
      <c r="G5178" s="29" t="s">
        <v>9602</v>
      </c>
      <c r="H5178" s="30" t="n">
        <v>999.9</v>
      </c>
      <c r="I5178" s="31" t="n">
        <v>46260</v>
      </c>
      <c r="J5178" s="30" t="n">
        <v>999.9</v>
      </c>
      <c r="K5178" s="29" t="s">
        <v>120</v>
      </c>
      <c r="L5178" s="29" t="s">
        <v>2223</v>
      </c>
      <c r="M5178" s="29"/>
      <c r="N5178" s="29" t="s">
        <v>122</v>
      </c>
      <c r="O5178" s="31" t="n">
        <v>46800</v>
      </c>
      <c r="P5178" s="29" t="s">
        <v>123</v>
      </c>
      <c r="Q5178" s="29" t="n">
        <f aca="false">IFERROR(VALUE(L5178),"")</f>
        <v>25</v>
      </c>
      <c r="R5178" s="29" t="n">
        <f aca="true">IF(O5178="","",O5178-TODAY())</f>
        <v>515</v>
      </c>
      <c r="S5178" s="29" t="str">
        <f aca="false">IF(C5178="&lt;&lt; vazio &gt;&gt;","VAZIA",IF(AND(O5178&lt;&gt;"",R5178&lt;0),"VENCIDO",IF(AND(O5178&lt;&gt;"",R5178&lt;=Parametros!$B$10),"PRÓX. VENCIMENTO",IF(F5178="Q","QUALIDADE",IF(F5178="S","BLOQUEADO",IF(F5178="R","RESTRITO/DEVOLUÇÃO",IF(OR(N5178="QUAR",N5178="QRES"),"QUARENTENA",IF(OR(B5178="DESCARTE",B5178="DEVOLUÇÃO"),"DESCARTE/DEVOLUÇÃO",IF(AND(D5178="",K5178&lt;&gt;""),"SEM LOTE",IF(AND(Q5178&lt;&gt;"",Q5178&gt;=Parametros!$B$11),"PARADO/SEM GIRO","OK"))))))))))</f>
        <v>OK</v>
      </c>
      <c r="T5178" s="29" t="str">
        <f aca="false">IF(AND($S5178="PARADO/SEM GIRO",$K5178="KG",OR(Painel!$B$5="(Todos)",A5178=Painel!$B$5)*OR(Painel!$E$5="(Todos)",P5178=Painel!$E$5)),$J5178+ROW()/10000000,"")</f>
        <v/>
      </c>
      <c r="U5178" s="29" t="str">
        <f aca="false">IF(AND($S5178="VENCIDO",$K5178="KG",OR(Painel!$B$5="(Todos)",A5178=Painel!$B$5)*OR(Painel!$E$5="(Todos)",P5178=Painel!$E$5)),$J5178+ROW()/10000000,"")</f>
        <v/>
      </c>
    </row>
    <row r="5179" customFormat="false" ht="15" hidden="false" customHeight="false" outlineLevel="0" collapsed="false">
      <c r="A5179" s="29" t="s">
        <v>52</v>
      </c>
      <c r="B5179" s="29" t="s">
        <v>9603</v>
      </c>
      <c r="C5179" s="29" t="s">
        <v>801</v>
      </c>
      <c r="D5179" s="29" t="s">
        <v>9575</v>
      </c>
      <c r="E5179" s="29" t="n">
        <v>1</v>
      </c>
      <c r="F5179" s="29"/>
      <c r="G5179" s="29" t="s">
        <v>9604</v>
      </c>
      <c r="H5179" s="30" t="n">
        <v>1108.8</v>
      </c>
      <c r="I5179" s="31" t="n">
        <v>46266</v>
      </c>
      <c r="J5179" s="30" t="n">
        <v>1108.8</v>
      </c>
      <c r="K5179" s="29" t="s">
        <v>120</v>
      </c>
      <c r="L5179" s="29" t="s">
        <v>180</v>
      </c>
      <c r="M5179" s="29"/>
      <c r="N5179" s="29" t="s">
        <v>122</v>
      </c>
      <c r="O5179" s="31" t="n">
        <v>46650</v>
      </c>
      <c r="P5179" s="29" t="s">
        <v>123</v>
      </c>
      <c r="Q5179" s="29" t="n">
        <f aca="false">IFERROR(VALUE(L5179),"")</f>
        <v>19</v>
      </c>
      <c r="R5179" s="29" t="n">
        <f aca="true">IF(O5179="","",O5179-TODAY())</f>
        <v>365</v>
      </c>
      <c r="S5179" s="29" t="str">
        <f aca="false">IF(C5179="&lt;&lt; vazio &gt;&gt;","VAZIA",IF(AND(O5179&lt;&gt;"",R5179&lt;0),"VENCIDO",IF(AND(O5179&lt;&gt;"",R5179&lt;=Parametros!$B$10),"PRÓX. VENCIMENTO",IF(F5179="Q","QUALIDADE",IF(F5179="S","BLOQUEADO",IF(F5179="R","RESTRITO/DEVOLUÇÃO",IF(OR(N5179="QUAR",N5179="QRES"),"QUARENTENA",IF(OR(B5179="DESCARTE",B5179="DEVOLUÇÃO"),"DESCARTE/DEVOLUÇÃO",IF(AND(D5179="",K5179&lt;&gt;""),"SEM LOTE",IF(AND(Q5179&lt;&gt;"",Q5179&gt;=Parametros!$B$11),"PARADO/SEM GIRO","OK"))))))))))</f>
        <v>OK</v>
      </c>
      <c r="T5179" s="29" t="str">
        <f aca="false">IF(AND($S5179="PARADO/SEM GIRO",$K5179="KG",OR(Painel!$B$5="(Todos)",A5179=Painel!$B$5)*OR(Painel!$E$5="(Todos)",P5179=Painel!$E$5)),$J5179+ROW()/10000000,"")</f>
        <v/>
      </c>
      <c r="U5179" s="29" t="str">
        <f aca="false">IF(AND($S5179="VENCIDO",$K5179="KG",OR(Painel!$B$5="(Todos)",A5179=Painel!$B$5)*OR(Painel!$E$5="(Todos)",P5179=Painel!$E$5)),$J5179+ROW()/10000000,"")</f>
        <v/>
      </c>
    </row>
    <row r="5180" customFormat="false" ht="15" hidden="false" customHeight="false" outlineLevel="0" collapsed="false">
      <c r="A5180" s="29" t="s">
        <v>52</v>
      </c>
      <c r="B5180" s="29" t="s">
        <v>9605</v>
      </c>
      <c r="C5180" s="29" t="s">
        <v>169</v>
      </c>
      <c r="D5180" s="29" t="s">
        <v>573</v>
      </c>
      <c r="E5180" s="29" t="n">
        <v>1</v>
      </c>
      <c r="F5180" s="29"/>
      <c r="G5180" s="29" t="s">
        <v>9606</v>
      </c>
      <c r="H5180" s="30" t="n">
        <v>444.4</v>
      </c>
      <c r="I5180" s="31" t="n">
        <v>46280</v>
      </c>
      <c r="J5180" s="30" t="n">
        <v>444.4</v>
      </c>
      <c r="K5180" s="29" t="s">
        <v>120</v>
      </c>
      <c r="L5180" s="29" t="s">
        <v>144</v>
      </c>
      <c r="M5180" s="29"/>
      <c r="N5180" s="29" t="s">
        <v>122</v>
      </c>
      <c r="O5180" s="31" t="n">
        <v>46638</v>
      </c>
      <c r="P5180" s="29" t="s">
        <v>123</v>
      </c>
      <c r="Q5180" s="29" t="n">
        <f aca="false">IFERROR(VALUE(L5180),"")</f>
        <v>5</v>
      </c>
      <c r="R5180" s="29" t="n">
        <f aca="true">IF(O5180="","",O5180-TODAY())</f>
        <v>353</v>
      </c>
      <c r="S5180" s="29" t="str">
        <f aca="false">IF(C5180="&lt;&lt; vazio &gt;&gt;","VAZIA",IF(AND(O5180&lt;&gt;"",R5180&lt;0),"VENCIDO",IF(AND(O5180&lt;&gt;"",R5180&lt;=Parametros!$B$10),"PRÓX. VENCIMENTO",IF(F5180="Q","QUALIDADE",IF(F5180="S","BLOQUEADO",IF(F5180="R","RESTRITO/DEVOLUÇÃO",IF(OR(N5180="QUAR",N5180="QRES"),"QUARENTENA",IF(OR(B5180="DESCARTE",B5180="DEVOLUÇÃO"),"DESCARTE/DEVOLUÇÃO",IF(AND(D5180="",K5180&lt;&gt;""),"SEM LOTE",IF(AND(Q5180&lt;&gt;"",Q5180&gt;=Parametros!$B$11),"PARADO/SEM GIRO","OK"))))))))))</f>
        <v>OK</v>
      </c>
      <c r="T5180" s="29" t="str">
        <f aca="false">IF(AND($S5180="PARADO/SEM GIRO",$K5180="KG",OR(Painel!$B$5="(Todos)",A5180=Painel!$B$5)*OR(Painel!$E$5="(Todos)",P5180=Painel!$E$5)),$J5180+ROW()/10000000,"")</f>
        <v/>
      </c>
      <c r="U5180" s="29" t="str">
        <f aca="false">IF(AND($S5180="VENCIDO",$K5180="KG",OR(Painel!$B$5="(Todos)",A5180=Painel!$B$5)*OR(Painel!$E$5="(Todos)",P5180=Painel!$E$5)),$J5180+ROW()/10000000,"")</f>
        <v/>
      </c>
    </row>
    <row r="5181" customFormat="false" ht="15" hidden="false" customHeight="false" outlineLevel="0" collapsed="false">
      <c r="A5181" s="29" t="s">
        <v>52</v>
      </c>
      <c r="B5181" s="29" t="s">
        <v>9607</v>
      </c>
      <c r="C5181" s="29" t="s">
        <v>4484</v>
      </c>
      <c r="D5181" s="29" t="s">
        <v>8080</v>
      </c>
      <c r="E5181" s="29" t="n">
        <v>1</v>
      </c>
      <c r="F5181" s="29"/>
      <c r="G5181" s="29" t="s">
        <v>9608</v>
      </c>
      <c r="H5181" s="30" t="n">
        <v>480</v>
      </c>
      <c r="I5181" s="31" t="n">
        <v>46058</v>
      </c>
      <c r="J5181" s="30" t="n">
        <v>480</v>
      </c>
      <c r="K5181" s="29" t="s">
        <v>120</v>
      </c>
      <c r="L5181" s="29" t="s">
        <v>8082</v>
      </c>
      <c r="M5181" s="29"/>
      <c r="N5181" s="29" t="s">
        <v>122</v>
      </c>
      <c r="O5181" s="31" t="n">
        <v>46577</v>
      </c>
      <c r="P5181" s="29" t="s">
        <v>123</v>
      </c>
      <c r="Q5181" s="29" t="n">
        <f aca="false">IFERROR(VALUE(L5181),"")</f>
        <v>227</v>
      </c>
      <c r="R5181" s="29" t="n">
        <f aca="true">IF(O5181="","",O5181-TODAY())</f>
        <v>292</v>
      </c>
      <c r="S5181" s="29" t="str">
        <f aca="false">IF(C5181="&lt;&lt; vazio &gt;&gt;","VAZIA",IF(AND(O5181&lt;&gt;"",R5181&lt;0),"VENCIDO",IF(AND(O5181&lt;&gt;"",R5181&lt;=Parametros!$B$10),"PRÓX. VENCIMENTO",IF(F5181="Q","QUALIDADE",IF(F5181="S","BLOQUEADO",IF(F5181="R","RESTRITO/DEVOLUÇÃO",IF(OR(N5181="QUAR",N5181="QRES"),"QUARENTENA",IF(OR(B5181="DESCARTE",B5181="DEVOLUÇÃO"),"DESCARTE/DEVOLUÇÃO",IF(AND(D5181="",K5181&lt;&gt;""),"SEM LOTE",IF(AND(Q5181&lt;&gt;"",Q5181&gt;=Parametros!$B$11),"PARADO/SEM GIRO","OK"))))))))))</f>
        <v>PARADO/SEM GIRO</v>
      </c>
      <c r="T5181" s="29" t="n">
        <f aca="false">IF(AND($S5181="PARADO/SEM GIRO",$K5181="KG",OR(Painel!$B$5="(Todos)",A5181=Painel!$B$5)*OR(Painel!$E$5="(Todos)",P5181=Painel!$E$5)),$J5181+ROW()/10000000,"")</f>
        <v>480.0005181</v>
      </c>
      <c r="U5181" s="29" t="str">
        <f aca="false">IF(AND($S5181="VENCIDO",$K5181="KG",OR(Painel!$B$5="(Todos)",A5181=Painel!$B$5)*OR(Painel!$E$5="(Todos)",P5181=Painel!$E$5)),$J5181+ROW()/10000000,"")</f>
        <v/>
      </c>
    </row>
    <row r="5182" customFormat="false" ht="15" hidden="false" customHeight="false" outlineLevel="0" collapsed="false">
      <c r="A5182" s="29" t="s">
        <v>52</v>
      </c>
      <c r="B5182" s="29" t="s">
        <v>9609</v>
      </c>
      <c r="C5182" s="29" t="s">
        <v>909</v>
      </c>
      <c r="D5182" s="29" t="s">
        <v>8506</v>
      </c>
      <c r="E5182" s="29" t="n">
        <v>1</v>
      </c>
      <c r="F5182" s="29"/>
      <c r="G5182" s="29" t="s">
        <v>9610</v>
      </c>
      <c r="H5182" s="30" t="n">
        <v>1000</v>
      </c>
      <c r="I5182" s="31" t="n">
        <v>46279</v>
      </c>
      <c r="J5182" s="30" t="n">
        <v>1000</v>
      </c>
      <c r="K5182" s="29" t="s">
        <v>120</v>
      </c>
      <c r="L5182" s="29" t="s">
        <v>350</v>
      </c>
      <c r="M5182" s="29"/>
      <c r="N5182" s="29" t="s">
        <v>122</v>
      </c>
      <c r="O5182" s="31" t="n">
        <v>46820</v>
      </c>
      <c r="P5182" s="29" t="s">
        <v>123</v>
      </c>
      <c r="Q5182" s="29" t="n">
        <f aca="false">IFERROR(VALUE(L5182),"")</f>
        <v>6</v>
      </c>
      <c r="R5182" s="29" t="n">
        <f aca="true">IF(O5182="","",O5182-TODAY())</f>
        <v>535</v>
      </c>
      <c r="S5182" s="29" t="str">
        <f aca="false">IF(C5182="&lt;&lt; vazio &gt;&gt;","VAZIA",IF(AND(O5182&lt;&gt;"",R5182&lt;0),"VENCIDO",IF(AND(O5182&lt;&gt;"",R5182&lt;=Parametros!$B$10),"PRÓX. VENCIMENTO",IF(F5182="Q","QUALIDADE",IF(F5182="S","BLOQUEADO",IF(F5182="R","RESTRITO/DEVOLUÇÃO",IF(OR(N5182="QUAR",N5182="QRES"),"QUARENTENA",IF(OR(B5182="DESCARTE",B5182="DEVOLUÇÃO"),"DESCARTE/DEVOLUÇÃO",IF(AND(D5182="",K5182&lt;&gt;""),"SEM LOTE",IF(AND(Q5182&lt;&gt;"",Q5182&gt;=Parametros!$B$11),"PARADO/SEM GIRO","OK"))))))))))</f>
        <v>OK</v>
      </c>
      <c r="T5182" s="29" t="str">
        <f aca="false">IF(AND($S5182="PARADO/SEM GIRO",$K5182="KG",OR(Painel!$B$5="(Todos)",A5182=Painel!$B$5)*OR(Painel!$E$5="(Todos)",P5182=Painel!$E$5)),$J5182+ROW()/10000000,"")</f>
        <v/>
      </c>
      <c r="U5182" s="29" t="str">
        <f aca="false">IF(AND($S5182="VENCIDO",$K5182="KG",OR(Painel!$B$5="(Todos)",A5182=Painel!$B$5)*OR(Painel!$E$5="(Todos)",P5182=Painel!$E$5)),$J5182+ROW()/10000000,"")</f>
        <v/>
      </c>
    </row>
    <row r="5183" customFormat="false" ht="15" hidden="false" customHeight="false" outlineLevel="0" collapsed="false">
      <c r="A5183" s="29" t="s">
        <v>52</v>
      </c>
      <c r="B5183" s="29" t="s">
        <v>9611</v>
      </c>
      <c r="C5183" s="29" t="s">
        <v>1292</v>
      </c>
      <c r="D5183" s="29" t="s">
        <v>1293</v>
      </c>
      <c r="E5183" s="29" t="n">
        <v>1</v>
      </c>
      <c r="F5183" s="29" t="s">
        <v>268</v>
      </c>
      <c r="G5183" s="29" t="s">
        <v>9612</v>
      </c>
      <c r="H5183" s="30" t="n">
        <v>800</v>
      </c>
      <c r="I5183" s="31" t="n">
        <v>46279</v>
      </c>
      <c r="J5183" s="30" t="n">
        <v>800</v>
      </c>
      <c r="K5183" s="29" t="s">
        <v>120</v>
      </c>
      <c r="L5183" s="29" t="s">
        <v>350</v>
      </c>
      <c r="M5183" s="29"/>
      <c r="N5183" s="29" t="s">
        <v>122</v>
      </c>
      <c r="O5183" s="31" t="n">
        <v>46826</v>
      </c>
      <c r="P5183" s="29" t="s">
        <v>123</v>
      </c>
      <c r="Q5183" s="29" t="n">
        <f aca="false">IFERROR(VALUE(L5183),"")</f>
        <v>6</v>
      </c>
      <c r="R5183" s="29" t="n">
        <f aca="true">IF(O5183="","",O5183-TODAY())</f>
        <v>541</v>
      </c>
      <c r="S5183" s="29" t="str">
        <f aca="false">IF(C5183="&lt;&lt; vazio &gt;&gt;","VAZIA",IF(AND(O5183&lt;&gt;"",R5183&lt;0),"VENCIDO",IF(AND(O5183&lt;&gt;"",R5183&lt;=Parametros!$B$10),"PRÓX. VENCIMENTO",IF(F5183="Q","QUALIDADE",IF(F5183="S","BLOQUEADO",IF(F5183="R","RESTRITO/DEVOLUÇÃO",IF(OR(N5183="QUAR",N5183="QRES"),"QUARENTENA",IF(OR(B5183="DESCARTE",B5183="DEVOLUÇÃO"),"DESCARTE/DEVOLUÇÃO",IF(AND(D5183="",K5183&lt;&gt;""),"SEM LOTE",IF(AND(Q5183&lt;&gt;"",Q5183&gt;=Parametros!$B$11),"PARADO/SEM GIRO","OK"))))))))))</f>
        <v>QUALIDADE</v>
      </c>
      <c r="T5183" s="29" t="str">
        <f aca="false">IF(AND($S5183="PARADO/SEM GIRO",$K5183="KG",OR(Painel!$B$5="(Todos)",A5183=Painel!$B$5)*OR(Painel!$E$5="(Todos)",P5183=Painel!$E$5)),$J5183+ROW()/10000000,"")</f>
        <v/>
      </c>
      <c r="U5183" s="29" t="str">
        <f aca="false">IF(AND($S5183="VENCIDO",$K5183="KG",OR(Painel!$B$5="(Todos)",A5183=Painel!$B$5)*OR(Painel!$E$5="(Todos)",P5183=Painel!$E$5)),$J5183+ROW()/10000000,"")</f>
        <v/>
      </c>
    </row>
    <row r="5184" customFormat="false" ht="15" hidden="false" customHeight="false" outlineLevel="0" collapsed="false">
      <c r="A5184" s="29" t="s">
        <v>52</v>
      </c>
      <c r="B5184" s="29" t="s">
        <v>9613</v>
      </c>
      <c r="C5184" s="29" t="s">
        <v>876</v>
      </c>
      <c r="D5184" s="29" t="s">
        <v>7430</v>
      </c>
      <c r="E5184" s="29" t="n">
        <v>1</v>
      </c>
      <c r="F5184" s="29"/>
      <c r="G5184" s="29" t="s">
        <v>9614</v>
      </c>
      <c r="H5184" s="30" t="n">
        <v>720</v>
      </c>
      <c r="I5184" s="31" t="n">
        <v>46279</v>
      </c>
      <c r="J5184" s="30" t="n">
        <v>720</v>
      </c>
      <c r="K5184" s="29" t="s">
        <v>120</v>
      </c>
      <c r="L5184" s="29" t="s">
        <v>350</v>
      </c>
      <c r="M5184" s="29"/>
      <c r="N5184" s="29" t="s">
        <v>122</v>
      </c>
      <c r="O5184" s="31" t="n">
        <v>46820</v>
      </c>
      <c r="P5184" s="29" t="s">
        <v>123</v>
      </c>
      <c r="Q5184" s="29" t="n">
        <f aca="false">IFERROR(VALUE(L5184),"")</f>
        <v>6</v>
      </c>
      <c r="R5184" s="29" t="n">
        <f aca="true">IF(O5184="","",O5184-TODAY())</f>
        <v>535</v>
      </c>
      <c r="S5184" s="29" t="str">
        <f aca="false">IF(C5184="&lt;&lt; vazio &gt;&gt;","VAZIA",IF(AND(O5184&lt;&gt;"",R5184&lt;0),"VENCIDO",IF(AND(O5184&lt;&gt;"",R5184&lt;=Parametros!$B$10),"PRÓX. VENCIMENTO",IF(F5184="Q","QUALIDADE",IF(F5184="S","BLOQUEADO",IF(F5184="R","RESTRITO/DEVOLUÇÃO",IF(OR(N5184="QUAR",N5184="QRES"),"QUARENTENA",IF(OR(B5184="DESCARTE",B5184="DEVOLUÇÃO"),"DESCARTE/DEVOLUÇÃO",IF(AND(D5184="",K5184&lt;&gt;""),"SEM LOTE",IF(AND(Q5184&lt;&gt;"",Q5184&gt;=Parametros!$B$11),"PARADO/SEM GIRO","OK"))))))))))</f>
        <v>OK</v>
      </c>
      <c r="T5184" s="29" t="str">
        <f aca="false">IF(AND($S5184="PARADO/SEM GIRO",$K5184="KG",OR(Painel!$B$5="(Todos)",A5184=Painel!$B$5)*OR(Painel!$E$5="(Todos)",P5184=Painel!$E$5)),$J5184+ROW()/10000000,"")</f>
        <v/>
      </c>
      <c r="U5184" s="29" t="str">
        <f aca="false">IF(AND($S5184="VENCIDO",$K5184="KG",OR(Painel!$B$5="(Todos)",A5184=Painel!$B$5)*OR(Painel!$E$5="(Todos)",P5184=Painel!$E$5)),$J5184+ROW()/10000000,"")</f>
        <v/>
      </c>
    </row>
    <row r="5185" customFormat="false" ht="15" hidden="false" customHeight="false" outlineLevel="0" collapsed="false">
      <c r="A5185" s="29" t="s">
        <v>52</v>
      </c>
      <c r="B5185" s="29" t="s">
        <v>9615</v>
      </c>
      <c r="C5185" s="29" t="s">
        <v>244</v>
      </c>
      <c r="D5185" s="29" t="s">
        <v>9307</v>
      </c>
      <c r="E5185" s="29" t="n">
        <v>1</v>
      </c>
      <c r="F5185" s="29"/>
      <c r="G5185" s="29" t="s">
        <v>9616</v>
      </c>
      <c r="H5185" s="30" t="n">
        <v>375</v>
      </c>
      <c r="I5185" s="31" t="n">
        <v>46258</v>
      </c>
      <c r="J5185" s="30" t="n">
        <v>375</v>
      </c>
      <c r="K5185" s="29" t="s">
        <v>120</v>
      </c>
      <c r="L5185" s="29" t="s">
        <v>294</v>
      </c>
      <c r="M5185" s="29"/>
      <c r="N5185" s="29" t="s">
        <v>134</v>
      </c>
      <c r="O5185" s="31" t="n">
        <v>46350</v>
      </c>
      <c r="P5185" s="29" t="s">
        <v>123</v>
      </c>
      <c r="Q5185" s="29" t="n">
        <f aca="false">IFERROR(VALUE(L5185),"")</f>
        <v>27</v>
      </c>
      <c r="R5185" s="29" t="n">
        <f aca="true">IF(O5185="","",O5185-TODAY())</f>
        <v>65</v>
      </c>
      <c r="S5185" s="29" t="str">
        <f aca="false">IF(C5185="&lt;&lt; vazio &gt;&gt;","VAZIA",IF(AND(O5185&lt;&gt;"",R5185&lt;0),"VENCIDO",IF(AND(O5185&lt;&gt;"",R5185&lt;=Parametros!$B$10),"PRÓX. VENCIMENTO",IF(F5185="Q","QUALIDADE",IF(F5185="S","BLOQUEADO",IF(F5185="R","RESTRITO/DEVOLUÇÃO",IF(OR(N5185="QUAR",N5185="QRES"),"QUARENTENA",IF(OR(B5185="DESCARTE",B5185="DEVOLUÇÃO"),"DESCARTE/DEVOLUÇÃO",IF(AND(D5185="",K5185&lt;&gt;""),"SEM LOTE",IF(AND(Q5185&lt;&gt;"",Q5185&gt;=Parametros!$B$11),"PARADO/SEM GIRO","OK"))))))))))</f>
        <v>OK</v>
      </c>
      <c r="T5185" s="29" t="str">
        <f aca="false">IF(AND($S5185="PARADO/SEM GIRO",$K5185="KG",OR(Painel!$B$5="(Todos)",A5185=Painel!$B$5)*OR(Painel!$E$5="(Todos)",P5185=Painel!$E$5)),$J5185+ROW()/10000000,"")</f>
        <v/>
      </c>
      <c r="U5185" s="29" t="str">
        <f aca="false">IF(AND($S5185="VENCIDO",$K5185="KG",OR(Painel!$B$5="(Todos)",A5185=Painel!$B$5)*OR(Painel!$E$5="(Todos)",P5185=Painel!$E$5)),$J5185+ROW()/10000000,"")</f>
        <v/>
      </c>
    </row>
    <row r="5186" customFormat="false" ht="15" hidden="false" customHeight="false" outlineLevel="0" collapsed="false">
      <c r="A5186" s="29" t="s">
        <v>52</v>
      </c>
      <c r="B5186" s="29" t="s">
        <v>9617</v>
      </c>
      <c r="C5186" s="29" t="s">
        <v>410</v>
      </c>
      <c r="D5186" s="29" t="s">
        <v>9564</v>
      </c>
      <c r="E5186" s="29" t="n">
        <v>1</v>
      </c>
      <c r="F5186" s="29"/>
      <c r="G5186" s="29" t="s">
        <v>9618</v>
      </c>
      <c r="H5186" s="30" t="n">
        <v>384</v>
      </c>
      <c r="I5186" s="31" t="n">
        <v>46232</v>
      </c>
      <c r="J5186" s="30" t="n">
        <v>384</v>
      </c>
      <c r="K5186" s="29" t="s">
        <v>120</v>
      </c>
      <c r="L5186" s="29" t="s">
        <v>1035</v>
      </c>
      <c r="M5186" s="29"/>
      <c r="N5186" s="29" t="s">
        <v>122</v>
      </c>
      <c r="O5186" s="31" t="n">
        <v>46602</v>
      </c>
      <c r="P5186" s="29" t="s">
        <v>123</v>
      </c>
      <c r="Q5186" s="29" t="n">
        <f aca="false">IFERROR(VALUE(L5186),"")</f>
        <v>53</v>
      </c>
      <c r="R5186" s="29" t="n">
        <f aca="true">IF(O5186="","",O5186-TODAY())</f>
        <v>317</v>
      </c>
      <c r="S5186" s="29" t="str">
        <f aca="false">IF(C5186="&lt;&lt; vazio &gt;&gt;","VAZIA",IF(AND(O5186&lt;&gt;"",R5186&lt;0),"VENCIDO",IF(AND(O5186&lt;&gt;"",R5186&lt;=Parametros!$B$10),"PRÓX. VENCIMENTO",IF(F5186="Q","QUALIDADE",IF(F5186="S","BLOQUEADO",IF(F5186="R","RESTRITO/DEVOLUÇÃO",IF(OR(N5186="QUAR",N5186="QRES"),"QUARENTENA",IF(OR(B5186="DESCARTE",B5186="DEVOLUÇÃO"),"DESCARTE/DEVOLUÇÃO",IF(AND(D5186="",K5186&lt;&gt;""),"SEM LOTE",IF(AND(Q5186&lt;&gt;"",Q5186&gt;=Parametros!$B$11),"PARADO/SEM GIRO","OK"))))))))))</f>
        <v>OK</v>
      </c>
      <c r="T5186" s="29" t="str">
        <f aca="false">IF(AND($S5186="PARADO/SEM GIRO",$K5186="KG",OR(Painel!$B$5="(Todos)",A5186=Painel!$B$5)*OR(Painel!$E$5="(Todos)",P5186=Painel!$E$5)),$J5186+ROW()/10000000,"")</f>
        <v/>
      </c>
      <c r="U5186" s="29" t="str">
        <f aca="false">IF(AND($S5186="VENCIDO",$K5186="KG",OR(Painel!$B$5="(Todos)",A5186=Painel!$B$5)*OR(Painel!$E$5="(Todos)",P5186=Painel!$E$5)),$J5186+ROW()/10000000,"")</f>
        <v/>
      </c>
    </row>
    <row r="5187" customFormat="false" ht="15" hidden="false" customHeight="false" outlineLevel="0" collapsed="false">
      <c r="A5187" s="29" t="s">
        <v>52</v>
      </c>
      <c r="B5187" s="29" t="s">
        <v>9619</v>
      </c>
      <c r="C5187" s="29" t="s">
        <v>115</v>
      </c>
      <c r="D5187" s="29"/>
      <c r="E5187" s="29" t="n">
        <v>0</v>
      </c>
      <c r="F5187" s="29"/>
      <c r="G5187" s="29"/>
      <c r="H5187" s="30" t="n">
        <v>0</v>
      </c>
      <c r="I5187" s="29"/>
      <c r="J5187" s="30" t="n">
        <v>0</v>
      </c>
      <c r="K5187" s="29"/>
      <c r="L5187" s="29" t="s">
        <v>116</v>
      </c>
      <c r="M5187" s="29"/>
      <c r="N5187" s="29"/>
      <c r="O5187" s="29"/>
      <c r="P5187" s="29"/>
      <c r="Q5187" s="29" t="n">
        <f aca="false">IFERROR(VALUE(L5187),"")</f>
        <v>0</v>
      </c>
      <c r="R5187" s="29" t="str">
        <f aca="true">IF(O5187="","",O5187-TODAY())</f>
        <v/>
      </c>
      <c r="S5187" s="29" t="str">
        <f aca="false">IF(C5187="&lt;&lt; vazio &gt;&gt;","VAZIA",IF(AND(O5187&lt;&gt;"",R5187&lt;0),"VENCIDO",IF(AND(O5187&lt;&gt;"",R5187&lt;=Parametros!$B$10),"PRÓX. VENCIMENTO",IF(F5187="Q","QUALIDADE",IF(F5187="S","BLOQUEADO",IF(F5187="R","RESTRITO/DEVOLUÇÃO",IF(OR(N5187="QUAR",N5187="QRES"),"QUARENTENA",IF(OR(B5187="DESCARTE",B5187="DEVOLUÇÃO"),"DESCARTE/DEVOLUÇÃO",IF(AND(D5187="",K5187&lt;&gt;""),"SEM LOTE",IF(AND(Q5187&lt;&gt;"",Q5187&gt;=Parametros!$B$11),"PARADO/SEM GIRO","OK"))))))))))</f>
        <v>VAZIA</v>
      </c>
      <c r="T5187" s="29" t="str">
        <f aca="false">IF(AND($S5187="PARADO/SEM GIRO",$K5187="KG",OR(Painel!$B$5="(Todos)",A5187=Painel!$B$5)*OR(Painel!$E$5="(Todos)",P5187=Painel!$E$5)),$J5187+ROW()/10000000,"")</f>
        <v/>
      </c>
      <c r="U5187" s="29" t="str">
        <f aca="false">IF(AND($S5187="VENCIDO",$K5187="KG",OR(Painel!$B$5="(Todos)",A5187=Painel!$B$5)*OR(Painel!$E$5="(Todos)",P5187=Painel!$E$5)),$J5187+ROW()/10000000,"")</f>
        <v/>
      </c>
    </row>
    <row r="5188" customFormat="false" ht="15" hidden="false" customHeight="false" outlineLevel="0" collapsed="false">
      <c r="A5188" s="29" t="s">
        <v>52</v>
      </c>
      <c r="B5188" s="29" t="s">
        <v>9620</v>
      </c>
      <c r="C5188" s="29" t="s">
        <v>442</v>
      </c>
      <c r="D5188" s="29" t="s">
        <v>443</v>
      </c>
      <c r="E5188" s="29" t="n">
        <v>1</v>
      </c>
      <c r="F5188" s="29"/>
      <c r="G5188" s="29" t="s">
        <v>9621</v>
      </c>
      <c r="H5188" s="30" t="n">
        <v>415.8</v>
      </c>
      <c r="I5188" s="31" t="n">
        <v>46234</v>
      </c>
      <c r="J5188" s="30" t="n">
        <v>415.8</v>
      </c>
      <c r="K5188" s="29" t="s">
        <v>120</v>
      </c>
      <c r="L5188" s="29" t="s">
        <v>725</v>
      </c>
      <c r="M5188" s="29"/>
      <c r="N5188" s="29" t="s">
        <v>122</v>
      </c>
      <c r="O5188" s="31" t="n">
        <v>46681</v>
      </c>
      <c r="P5188" s="29" t="s">
        <v>123</v>
      </c>
      <c r="Q5188" s="29" t="n">
        <f aca="false">IFERROR(VALUE(L5188),"")</f>
        <v>51</v>
      </c>
      <c r="R5188" s="29" t="n">
        <f aca="true">IF(O5188="","",O5188-TODAY())</f>
        <v>396</v>
      </c>
      <c r="S5188" s="29" t="str">
        <f aca="false">IF(C5188="&lt;&lt; vazio &gt;&gt;","VAZIA",IF(AND(O5188&lt;&gt;"",R5188&lt;0),"VENCIDO",IF(AND(O5188&lt;&gt;"",R5188&lt;=Parametros!$B$10),"PRÓX. VENCIMENTO",IF(F5188="Q","QUALIDADE",IF(F5188="S","BLOQUEADO",IF(F5188="R","RESTRITO/DEVOLUÇÃO",IF(OR(N5188="QUAR",N5188="QRES"),"QUARENTENA",IF(OR(B5188="DESCARTE",B5188="DEVOLUÇÃO"),"DESCARTE/DEVOLUÇÃO",IF(AND(D5188="",K5188&lt;&gt;""),"SEM LOTE",IF(AND(Q5188&lt;&gt;"",Q5188&gt;=Parametros!$B$11),"PARADO/SEM GIRO","OK"))))))))))</f>
        <v>OK</v>
      </c>
      <c r="T5188" s="29" t="str">
        <f aca="false">IF(AND($S5188="PARADO/SEM GIRO",$K5188="KG",OR(Painel!$B$5="(Todos)",A5188=Painel!$B$5)*OR(Painel!$E$5="(Todos)",P5188=Painel!$E$5)),$J5188+ROW()/10000000,"")</f>
        <v/>
      </c>
      <c r="U5188" s="29" t="str">
        <f aca="false">IF(AND($S5188="VENCIDO",$K5188="KG",OR(Painel!$B$5="(Todos)",A5188=Painel!$B$5)*OR(Painel!$E$5="(Todos)",P5188=Painel!$E$5)),$J5188+ROW()/10000000,"")</f>
        <v/>
      </c>
    </row>
    <row r="5189" customFormat="false" ht="15" hidden="false" customHeight="false" outlineLevel="0" collapsed="false">
      <c r="A5189" s="29" t="s">
        <v>52</v>
      </c>
      <c r="B5189" s="29" t="s">
        <v>9622</v>
      </c>
      <c r="C5189" s="29" t="s">
        <v>1274</v>
      </c>
      <c r="D5189" s="29" t="s">
        <v>3879</v>
      </c>
      <c r="E5189" s="29" t="n">
        <v>1</v>
      </c>
      <c r="F5189" s="29"/>
      <c r="G5189" s="29" t="s">
        <v>9623</v>
      </c>
      <c r="H5189" s="30" t="n">
        <v>1000</v>
      </c>
      <c r="I5189" s="31" t="n">
        <v>46230</v>
      </c>
      <c r="J5189" s="30" t="n">
        <v>1000</v>
      </c>
      <c r="K5189" s="29" t="s">
        <v>120</v>
      </c>
      <c r="L5189" s="29" t="s">
        <v>1277</v>
      </c>
      <c r="M5189" s="29"/>
      <c r="N5189" s="29" t="s">
        <v>122</v>
      </c>
      <c r="O5189" s="31" t="n">
        <v>46587</v>
      </c>
      <c r="P5189" s="29" t="s">
        <v>123</v>
      </c>
      <c r="Q5189" s="29" t="n">
        <f aca="false">IFERROR(VALUE(L5189),"")</f>
        <v>55</v>
      </c>
      <c r="R5189" s="29" t="n">
        <f aca="true">IF(O5189="","",O5189-TODAY())</f>
        <v>302</v>
      </c>
      <c r="S5189" s="29" t="str">
        <f aca="false">IF(C5189="&lt;&lt; vazio &gt;&gt;","VAZIA",IF(AND(O5189&lt;&gt;"",R5189&lt;0),"VENCIDO",IF(AND(O5189&lt;&gt;"",R5189&lt;=Parametros!$B$10),"PRÓX. VENCIMENTO",IF(F5189="Q","QUALIDADE",IF(F5189="S","BLOQUEADO",IF(F5189="R","RESTRITO/DEVOLUÇÃO",IF(OR(N5189="QUAR",N5189="QRES"),"QUARENTENA",IF(OR(B5189="DESCARTE",B5189="DEVOLUÇÃO"),"DESCARTE/DEVOLUÇÃO",IF(AND(D5189="",K5189&lt;&gt;""),"SEM LOTE",IF(AND(Q5189&lt;&gt;"",Q5189&gt;=Parametros!$B$11),"PARADO/SEM GIRO","OK"))))))))))</f>
        <v>OK</v>
      </c>
      <c r="T5189" s="29" t="str">
        <f aca="false">IF(AND($S5189="PARADO/SEM GIRO",$K5189="KG",OR(Painel!$B$5="(Todos)",A5189=Painel!$B$5)*OR(Painel!$E$5="(Todos)",P5189=Painel!$E$5)),$J5189+ROW()/10000000,"")</f>
        <v/>
      </c>
      <c r="U5189" s="29" t="str">
        <f aca="false">IF(AND($S5189="VENCIDO",$K5189="KG",OR(Painel!$B$5="(Todos)",A5189=Painel!$B$5)*OR(Painel!$E$5="(Todos)",P5189=Painel!$E$5)),$J5189+ROW()/10000000,"")</f>
        <v/>
      </c>
    </row>
    <row r="5190" customFormat="false" ht="15" hidden="false" customHeight="false" outlineLevel="0" collapsed="false">
      <c r="A5190" s="29" t="s">
        <v>52</v>
      </c>
      <c r="B5190" s="29" t="s">
        <v>9624</v>
      </c>
      <c r="C5190" s="29" t="s">
        <v>167</v>
      </c>
      <c r="D5190" s="29" t="s">
        <v>765</v>
      </c>
      <c r="E5190" s="29" t="n">
        <v>1</v>
      </c>
      <c r="F5190" s="29" t="s">
        <v>268</v>
      </c>
      <c r="G5190" s="29" t="s">
        <v>9625</v>
      </c>
      <c r="H5190" s="30" t="n">
        <v>590.4</v>
      </c>
      <c r="I5190" s="31" t="n">
        <v>46283</v>
      </c>
      <c r="J5190" s="30" t="n">
        <v>590.4</v>
      </c>
      <c r="K5190" s="29" t="s">
        <v>120</v>
      </c>
      <c r="L5190" s="29" t="s">
        <v>176</v>
      </c>
      <c r="M5190" s="29"/>
      <c r="N5190" s="29" t="s">
        <v>122</v>
      </c>
      <c r="O5190" s="31" t="n">
        <v>46830</v>
      </c>
      <c r="P5190" s="29" t="s">
        <v>123</v>
      </c>
      <c r="Q5190" s="29" t="n">
        <f aca="false">IFERROR(VALUE(L5190),"")</f>
        <v>2</v>
      </c>
      <c r="R5190" s="29" t="n">
        <f aca="true">IF(O5190="","",O5190-TODAY())</f>
        <v>545</v>
      </c>
      <c r="S5190" s="29" t="str">
        <f aca="false">IF(C5190="&lt;&lt; vazio &gt;&gt;","VAZIA",IF(AND(O5190&lt;&gt;"",R5190&lt;0),"VENCIDO",IF(AND(O5190&lt;&gt;"",R5190&lt;=Parametros!$B$10),"PRÓX. VENCIMENTO",IF(F5190="Q","QUALIDADE",IF(F5190="S","BLOQUEADO",IF(F5190="R","RESTRITO/DEVOLUÇÃO",IF(OR(N5190="QUAR",N5190="QRES"),"QUARENTENA",IF(OR(B5190="DESCARTE",B5190="DEVOLUÇÃO"),"DESCARTE/DEVOLUÇÃO",IF(AND(D5190="",K5190&lt;&gt;""),"SEM LOTE",IF(AND(Q5190&lt;&gt;"",Q5190&gt;=Parametros!$B$11),"PARADO/SEM GIRO","OK"))))))))))</f>
        <v>QUALIDADE</v>
      </c>
      <c r="T5190" s="29" t="str">
        <f aca="false">IF(AND($S5190="PARADO/SEM GIRO",$K5190="KG",OR(Painel!$B$5="(Todos)",A5190=Painel!$B$5)*OR(Painel!$E$5="(Todos)",P5190=Painel!$E$5)),$J5190+ROW()/10000000,"")</f>
        <v/>
      </c>
      <c r="U5190" s="29" t="str">
        <f aca="false">IF(AND($S5190="VENCIDO",$K5190="KG",OR(Painel!$B$5="(Todos)",A5190=Painel!$B$5)*OR(Painel!$E$5="(Todos)",P5190=Painel!$E$5)),$J5190+ROW()/10000000,"")</f>
        <v/>
      </c>
    </row>
    <row r="5191" customFormat="false" ht="15" hidden="false" customHeight="false" outlineLevel="0" collapsed="false">
      <c r="A5191" s="29" t="s">
        <v>52</v>
      </c>
      <c r="B5191" s="29" t="s">
        <v>9626</v>
      </c>
      <c r="C5191" s="29" t="s">
        <v>167</v>
      </c>
      <c r="D5191" s="29" t="s">
        <v>9627</v>
      </c>
      <c r="E5191" s="29" t="n">
        <v>1</v>
      </c>
      <c r="F5191" s="29"/>
      <c r="G5191" s="29" t="s">
        <v>9628</v>
      </c>
      <c r="H5191" s="30" t="n">
        <v>82</v>
      </c>
      <c r="I5191" s="31" t="n">
        <v>46282</v>
      </c>
      <c r="J5191" s="30" t="n">
        <v>82</v>
      </c>
      <c r="K5191" s="29" t="s">
        <v>120</v>
      </c>
      <c r="L5191" s="29" t="s">
        <v>400</v>
      </c>
      <c r="M5191" s="29"/>
      <c r="N5191" s="29" t="s">
        <v>134</v>
      </c>
      <c r="O5191" s="31" t="n">
        <v>46312</v>
      </c>
      <c r="P5191" s="29" t="s">
        <v>123</v>
      </c>
      <c r="Q5191" s="29" t="n">
        <f aca="false">IFERROR(VALUE(L5191),"")</f>
        <v>3</v>
      </c>
      <c r="R5191" s="29" t="n">
        <f aca="true">IF(O5191="","",O5191-TODAY())</f>
        <v>27</v>
      </c>
      <c r="S5191" s="29" t="str">
        <f aca="false">IF(C5191="&lt;&lt; vazio &gt;&gt;","VAZIA",IF(AND(O5191&lt;&gt;"",R5191&lt;0),"VENCIDO",IF(AND(O5191&lt;&gt;"",R5191&lt;=Parametros!$B$10),"PRÓX. VENCIMENTO",IF(F5191="Q","QUALIDADE",IF(F5191="S","BLOQUEADO",IF(F5191="R","RESTRITO/DEVOLUÇÃO",IF(OR(N5191="QUAR",N5191="QRES"),"QUARENTENA",IF(OR(B5191="DESCARTE",B5191="DEVOLUÇÃO"),"DESCARTE/DEVOLUÇÃO",IF(AND(D5191="",K5191&lt;&gt;""),"SEM LOTE",IF(AND(Q5191&lt;&gt;"",Q5191&gt;=Parametros!$B$11),"PARADO/SEM GIRO","OK"))))))))))</f>
        <v>PRÓX. VENCIMENTO</v>
      </c>
      <c r="T5191" s="29" t="str">
        <f aca="false">IF(AND($S5191="PARADO/SEM GIRO",$K5191="KG",OR(Painel!$B$5="(Todos)",A5191=Painel!$B$5)*OR(Painel!$E$5="(Todos)",P5191=Painel!$E$5)),$J5191+ROW()/10000000,"")</f>
        <v/>
      </c>
      <c r="U5191" s="29" t="str">
        <f aca="false">IF(AND($S5191="VENCIDO",$K5191="KG",OR(Painel!$B$5="(Todos)",A5191=Painel!$B$5)*OR(Painel!$E$5="(Todos)",P5191=Painel!$E$5)),$J5191+ROW()/10000000,"")</f>
        <v/>
      </c>
    </row>
    <row r="5192" customFormat="false" ht="15" hidden="false" customHeight="false" outlineLevel="0" collapsed="false">
      <c r="A5192" s="29" t="s">
        <v>52</v>
      </c>
      <c r="B5192" s="29" t="s">
        <v>9629</v>
      </c>
      <c r="C5192" s="29" t="s">
        <v>359</v>
      </c>
      <c r="D5192" s="29" t="s">
        <v>9630</v>
      </c>
      <c r="E5192" s="29" t="n">
        <v>1</v>
      </c>
      <c r="F5192" s="29"/>
      <c r="G5192" s="29" t="s">
        <v>9631</v>
      </c>
      <c r="H5192" s="30" t="n">
        <v>300</v>
      </c>
      <c r="I5192" s="31" t="n">
        <v>46163</v>
      </c>
      <c r="J5192" s="30" t="n">
        <v>300</v>
      </c>
      <c r="K5192" s="29" t="s">
        <v>120</v>
      </c>
      <c r="L5192" s="29" t="s">
        <v>2818</v>
      </c>
      <c r="M5192" s="29"/>
      <c r="N5192" s="29" t="s">
        <v>122</v>
      </c>
      <c r="O5192" s="31" t="n">
        <v>46711</v>
      </c>
      <c r="P5192" s="29" t="s">
        <v>123</v>
      </c>
      <c r="Q5192" s="29" t="n">
        <f aca="false">IFERROR(VALUE(L5192),"")</f>
        <v>122</v>
      </c>
      <c r="R5192" s="29" t="n">
        <f aca="true">IF(O5192="","",O5192-TODAY())</f>
        <v>426</v>
      </c>
      <c r="S5192" s="29" t="str">
        <f aca="false">IF(C5192="&lt;&lt; vazio &gt;&gt;","VAZIA",IF(AND(O5192&lt;&gt;"",R5192&lt;0),"VENCIDO",IF(AND(O5192&lt;&gt;"",R5192&lt;=Parametros!$B$10),"PRÓX. VENCIMENTO",IF(F5192="Q","QUALIDADE",IF(F5192="S","BLOQUEADO",IF(F5192="R","RESTRITO/DEVOLUÇÃO",IF(OR(N5192="QUAR",N5192="QRES"),"QUARENTENA",IF(OR(B5192="DESCARTE",B5192="DEVOLUÇÃO"),"DESCARTE/DEVOLUÇÃO",IF(AND(D5192="",K5192&lt;&gt;""),"SEM LOTE",IF(AND(Q5192&lt;&gt;"",Q5192&gt;=Parametros!$B$11),"PARADO/SEM GIRO","OK"))))))))))</f>
        <v>PARADO/SEM GIRO</v>
      </c>
      <c r="T5192" s="29" t="n">
        <f aca="false">IF(AND($S5192="PARADO/SEM GIRO",$K5192="KG",OR(Painel!$B$5="(Todos)",A5192=Painel!$B$5)*OR(Painel!$E$5="(Todos)",P5192=Painel!$E$5)),$J5192+ROW()/10000000,"")</f>
        <v>300.0005192</v>
      </c>
      <c r="U5192" s="29" t="str">
        <f aca="false">IF(AND($S5192="VENCIDO",$K5192="KG",OR(Painel!$B$5="(Todos)",A5192=Painel!$B$5)*OR(Painel!$E$5="(Todos)",P5192=Painel!$E$5)),$J5192+ROW()/10000000,"")</f>
        <v/>
      </c>
    </row>
    <row r="5193" customFormat="false" ht="15" hidden="false" customHeight="false" outlineLevel="0" collapsed="false">
      <c r="A5193" s="29" t="s">
        <v>52</v>
      </c>
      <c r="B5193" s="29" t="s">
        <v>9632</v>
      </c>
      <c r="C5193" s="29" t="s">
        <v>135</v>
      </c>
      <c r="D5193" s="29" t="s">
        <v>561</v>
      </c>
      <c r="E5193" s="29" t="n">
        <v>1</v>
      </c>
      <c r="F5193" s="29"/>
      <c r="G5193" s="29" t="s">
        <v>9633</v>
      </c>
      <c r="H5193" s="30" t="n">
        <v>999.9</v>
      </c>
      <c r="I5193" s="31" t="n">
        <v>46280</v>
      </c>
      <c r="J5193" s="30" t="n">
        <v>999.9</v>
      </c>
      <c r="K5193" s="29" t="s">
        <v>120</v>
      </c>
      <c r="L5193" s="29" t="s">
        <v>144</v>
      </c>
      <c r="M5193" s="29"/>
      <c r="N5193" s="29" t="s">
        <v>122</v>
      </c>
      <c r="O5193" s="31" t="n">
        <v>46638</v>
      </c>
      <c r="P5193" s="29" t="s">
        <v>123</v>
      </c>
      <c r="Q5193" s="29" t="n">
        <f aca="false">IFERROR(VALUE(L5193),"")</f>
        <v>5</v>
      </c>
      <c r="R5193" s="29" t="n">
        <f aca="true">IF(O5193="","",O5193-TODAY())</f>
        <v>353</v>
      </c>
      <c r="S5193" s="29" t="str">
        <f aca="false">IF(C5193="&lt;&lt; vazio &gt;&gt;","VAZIA",IF(AND(O5193&lt;&gt;"",R5193&lt;0),"VENCIDO",IF(AND(O5193&lt;&gt;"",R5193&lt;=Parametros!$B$10),"PRÓX. VENCIMENTO",IF(F5193="Q","QUALIDADE",IF(F5193="S","BLOQUEADO",IF(F5193="R","RESTRITO/DEVOLUÇÃO",IF(OR(N5193="QUAR",N5193="QRES"),"QUARENTENA",IF(OR(B5193="DESCARTE",B5193="DEVOLUÇÃO"),"DESCARTE/DEVOLUÇÃO",IF(AND(D5193="",K5193&lt;&gt;""),"SEM LOTE",IF(AND(Q5193&lt;&gt;"",Q5193&gt;=Parametros!$B$11),"PARADO/SEM GIRO","OK"))))))))))</f>
        <v>OK</v>
      </c>
      <c r="T5193" s="29" t="str">
        <f aca="false">IF(AND($S5193="PARADO/SEM GIRO",$K5193="KG",OR(Painel!$B$5="(Todos)",A5193=Painel!$B$5)*OR(Painel!$E$5="(Todos)",P5193=Painel!$E$5)),$J5193+ROW()/10000000,"")</f>
        <v/>
      </c>
      <c r="U5193" s="29" t="str">
        <f aca="false">IF(AND($S5193="VENCIDO",$K5193="KG",OR(Painel!$B$5="(Todos)",A5193=Painel!$B$5)*OR(Painel!$E$5="(Todos)",P5193=Painel!$E$5)),$J5193+ROW()/10000000,"")</f>
        <v/>
      </c>
    </row>
    <row r="5194" customFormat="false" ht="15" hidden="false" customHeight="false" outlineLevel="0" collapsed="false">
      <c r="A5194" s="29" t="s">
        <v>52</v>
      </c>
      <c r="B5194" s="29" t="s">
        <v>9634</v>
      </c>
      <c r="C5194" s="29" t="s">
        <v>679</v>
      </c>
      <c r="D5194" s="29" t="s">
        <v>685</v>
      </c>
      <c r="E5194" s="29" t="n">
        <v>1</v>
      </c>
      <c r="F5194" s="29" t="s">
        <v>268</v>
      </c>
      <c r="G5194" s="29" t="s">
        <v>9635</v>
      </c>
      <c r="H5194" s="30" t="n">
        <v>1080</v>
      </c>
      <c r="I5194" s="31" t="n">
        <v>46282</v>
      </c>
      <c r="J5194" s="30" t="n">
        <v>1080</v>
      </c>
      <c r="K5194" s="29" t="s">
        <v>120</v>
      </c>
      <c r="L5194" s="29" t="s">
        <v>400</v>
      </c>
      <c r="M5194" s="29"/>
      <c r="N5194" s="29" t="s">
        <v>122</v>
      </c>
      <c r="O5194" s="31" t="n">
        <v>46647</v>
      </c>
      <c r="P5194" s="29" t="s">
        <v>123</v>
      </c>
      <c r="Q5194" s="29" t="n">
        <f aca="false">IFERROR(VALUE(L5194),"")</f>
        <v>3</v>
      </c>
      <c r="R5194" s="29" t="n">
        <f aca="true">IF(O5194="","",O5194-TODAY())</f>
        <v>362</v>
      </c>
      <c r="S5194" s="29" t="str">
        <f aca="false">IF(C5194="&lt;&lt; vazio &gt;&gt;","VAZIA",IF(AND(O5194&lt;&gt;"",R5194&lt;0),"VENCIDO",IF(AND(O5194&lt;&gt;"",R5194&lt;=Parametros!$B$10),"PRÓX. VENCIMENTO",IF(F5194="Q","QUALIDADE",IF(F5194="S","BLOQUEADO",IF(F5194="R","RESTRITO/DEVOLUÇÃO",IF(OR(N5194="QUAR",N5194="QRES"),"QUARENTENA",IF(OR(B5194="DESCARTE",B5194="DEVOLUÇÃO"),"DESCARTE/DEVOLUÇÃO",IF(AND(D5194="",K5194&lt;&gt;""),"SEM LOTE",IF(AND(Q5194&lt;&gt;"",Q5194&gt;=Parametros!$B$11),"PARADO/SEM GIRO","OK"))))))))))</f>
        <v>QUALIDADE</v>
      </c>
      <c r="T5194" s="29" t="str">
        <f aca="false">IF(AND($S5194="PARADO/SEM GIRO",$K5194="KG",OR(Painel!$B$5="(Todos)",A5194=Painel!$B$5)*OR(Painel!$E$5="(Todos)",P5194=Painel!$E$5)),$J5194+ROW()/10000000,"")</f>
        <v/>
      </c>
      <c r="U5194" s="29" t="str">
        <f aca="false">IF(AND($S5194="VENCIDO",$K5194="KG",OR(Painel!$B$5="(Todos)",A5194=Painel!$B$5)*OR(Painel!$E$5="(Todos)",P5194=Painel!$E$5)),$J5194+ROW()/10000000,"")</f>
        <v/>
      </c>
    </row>
    <row r="5195" customFormat="false" ht="15" hidden="false" customHeight="false" outlineLevel="0" collapsed="false">
      <c r="A5195" s="29" t="s">
        <v>52</v>
      </c>
      <c r="B5195" s="29" t="s">
        <v>9636</v>
      </c>
      <c r="C5195" s="29" t="s">
        <v>9637</v>
      </c>
      <c r="D5195" s="29" t="s">
        <v>9638</v>
      </c>
      <c r="E5195" s="29" t="n">
        <v>1</v>
      </c>
      <c r="F5195" s="29"/>
      <c r="G5195" s="29" t="s">
        <v>9639</v>
      </c>
      <c r="H5195" s="30" t="n">
        <v>146.88</v>
      </c>
      <c r="I5195" s="31" t="n">
        <v>46232</v>
      </c>
      <c r="J5195" s="30" t="n">
        <v>146.88</v>
      </c>
      <c r="K5195" s="29" t="s">
        <v>120</v>
      </c>
      <c r="L5195" s="29" t="s">
        <v>1035</v>
      </c>
      <c r="M5195" s="29"/>
      <c r="N5195" s="29" t="s">
        <v>122</v>
      </c>
      <c r="O5195" s="31" t="n">
        <v>46422</v>
      </c>
      <c r="P5195" s="29" t="s">
        <v>123</v>
      </c>
      <c r="Q5195" s="29" t="n">
        <f aca="false">IFERROR(VALUE(L5195),"")</f>
        <v>53</v>
      </c>
      <c r="R5195" s="29" t="n">
        <f aca="true">IF(O5195="","",O5195-TODAY())</f>
        <v>137</v>
      </c>
      <c r="S5195" s="29" t="str">
        <f aca="false">IF(C5195="&lt;&lt; vazio &gt;&gt;","VAZIA",IF(AND(O5195&lt;&gt;"",R5195&lt;0),"VENCIDO",IF(AND(O5195&lt;&gt;"",R5195&lt;=Parametros!$B$10),"PRÓX. VENCIMENTO",IF(F5195="Q","QUALIDADE",IF(F5195="S","BLOQUEADO",IF(F5195="R","RESTRITO/DEVOLUÇÃO",IF(OR(N5195="QUAR",N5195="QRES"),"QUARENTENA",IF(OR(B5195="DESCARTE",B5195="DEVOLUÇÃO"),"DESCARTE/DEVOLUÇÃO",IF(AND(D5195="",K5195&lt;&gt;""),"SEM LOTE",IF(AND(Q5195&lt;&gt;"",Q5195&gt;=Parametros!$B$11),"PARADO/SEM GIRO","OK"))))))))))</f>
        <v>OK</v>
      </c>
      <c r="T5195" s="29" t="str">
        <f aca="false">IF(AND($S5195="PARADO/SEM GIRO",$K5195="KG",OR(Painel!$B$5="(Todos)",A5195=Painel!$B$5)*OR(Painel!$E$5="(Todos)",P5195=Painel!$E$5)),$J5195+ROW()/10000000,"")</f>
        <v/>
      </c>
      <c r="U5195" s="29" t="str">
        <f aca="false">IF(AND($S5195="VENCIDO",$K5195="KG",OR(Painel!$B$5="(Todos)",A5195=Painel!$B$5)*OR(Painel!$E$5="(Todos)",P5195=Painel!$E$5)),$J5195+ROW()/10000000,"")</f>
        <v/>
      </c>
    </row>
    <row r="5196" customFormat="false" ht="15" hidden="false" customHeight="false" outlineLevel="0" collapsed="false">
      <c r="A5196" s="29" t="s">
        <v>52</v>
      </c>
      <c r="B5196" s="29" t="s">
        <v>9640</v>
      </c>
      <c r="C5196" s="29" t="s">
        <v>917</v>
      </c>
      <c r="D5196" s="29" t="s">
        <v>7043</v>
      </c>
      <c r="E5196" s="29" t="n">
        <v>1</v>
      </c>
      <c r="F5196" s="29"/>
      <c r="G5196" s="29" t="s">
        <v>9641</v>
      </c>
      <c r="H5196" s="30" t="n">
        <v>800</v>
      </c>
      <c r="I5196" s="31" t="n">
        <v>46232</v>
      </c>
      <c r="J5196" s="30" t="n">
        <v>800</v>
      </c>
      <c r="K5196" s="29" t="s">
        <v>120</v>
      </c>
      <c r="L5196" s="29" t="s">
        <v>1035</v>
      </c>
      <c r="M5196" s="29"/>
      <c r="N5196" s="29" t="s">
        <v>122</v>
      </c>
      <c r="O5196" s="31" t="n">
        <v>46777</v>
      </c>
      <c r="P5196" s="29" t="s">
        <v>123</v>
      </c>
      <c r="Q5196" s="29" t="n">
        <f aca="false">IFERROR(VALUE(L5196),"")</f>
        <v>53</v>
      </c>
      <c r="R5196" s="29" t="n">
        <f aca="true">IF(O5196="","",O5196-TODAY())</f>
        <v>492</v>
      </c>
      <c r="S5196" s="29" t="str">
        <f aca="false">IF(C5196="&lt;&lt; vazio &gt;&gt;","VAZIA",IF(AND(O5196&lt;&gt;"",R5196&lt;0),"VENCIDO",IF(AND(O5196&lt;&gt;"",R5196&lt;=Parametros!$B$10),"PRÓX. VENCIMENTO",IF(F5196="Q","QUALIDADE",IF(F5196="S","BLOQUEADO",IF(F5196="R","RESTRITO/DEVOLUÇÃO",IF(OR(N5196="QUAR",N5196="QRES"),"QUARENTENA",IF(OR(B5196="DESCARTE",B5196="DEVOLUÇÃO"),"DESCARTE/DEVOLUÇÃO",IF(AND(D5196="",K5196&lt;&gt;""),"SEM LOTE",IF(AND(Q5196&lt;&gt;"",Q5196&gt;=Parametros!$B$11),"PARADO/SEM GIRO","OK"))))))))))</f>
        <v>OK</v>
      </c>
      <c r="T5196" s="29" t="str">
        <f aca="false">IF(AND($S5196="PARADO/SEM GIRO",$K5196="KG",OR(Painel!$B$5="(Todos)",A5196=Painel!$B$5)*OR(Painel!$E$5="(Todos)",P5196=Painel!$E$5)),$J5196+ROW()/10000000,"")</f>
        <v/>
      </c>
      <c r="U5196" s="29" t="str">
        <f aca="false">IF(AND($S5196="VENCIDO",$K5196="KG",OR(Painel!$B$5="(Todos)",A5196=Painel!$B$5)*OR(Painel!$E$5="(Todos)",P5196=Painel!$E$5)),$J5196+ROW()/10000000,"")</f>
        <v/>
      </c>
    </row>
    <row r="5197" customFormat="false" ht="15" hidden="false" customHeight="false" outlineLevel="0" collapsed="false">
      <c r="A5197" s="29" t="s">
        <v>52</v>
      </c>
      <c r="B5197" s="29" t="s">
        <v>9642</v>
      </c>
      <c r="C5197" s="29" t="s">
        <v>129</v>
      </c>
      <c r="D5197" s="29" t="s">
        <v>130</v>
      </c>
      <c r="E5197" s="29" t="n">
        <v>1</v>
      </c>
      <c r="F5197" s="29"/>
      <c r="G5197" s="29" t="s">
        <v>9643</v>
      </c>
      <c r="H5197" s="30" t="n">
        <v>1000</v>
      </c>
      <c r="I5197" s="31" t="n">
        <v>46245</v>
      </c>
      <c r="J5197" s="30" t="n">
        <v>1000</v>
      </c>
      <c r="K5197" s="29" t="s">
        <v>120</v>
      </c>
      <c r="L5197" s="29" t="s">
        <v>2312</v>
      </c>
      <c r="M5197" s="29"/>
      <c r="N5197" s="29" t="s">
        <v>122</v>
      </c>
      <c r="O5197" s="31" t="n">
        <v>46970</v>
      </c>
      <c r="P5197" s="29" t="s">
        <v>123</v>
      </c>
      <c r="Q5197" s="29" t="n">
        <f aca="false">IFERROR(VALUE(L5197),"")</f>
        <v>40</v>
      </c>
      <c r="R5197" s="29" t="n">
        <f aca="true">IF(O5197="","",O5197-TODAY())</f>
        <v>685</v>
      </c>
      <c r="S5197" s="29" t="str">
        <f aca="false">IF(C5197="&lt;&lt; vazio &gt;&gt;","VAZIA",IF(AND(O5197&lt;&gt;"",R5197&lt;0),"VENCIDO",IF(AND(O5197&lt;&gt;"",R5197&lt;=Parametros!$B$10),"PRÓX. VENCIMENTO",IF(F5197="Q","QUALIDADE",IF(F5197="S","BLOQUEADO",IF(F5197="R","RESTRITO/DEVOLUÇÃO",IF(OR(N5197="QUAR",N5197="QRES"),"QUARENTENA",IF(OR(B5197="DESCARTE",B5197="DEVOLUÇÃO"),"DESCARTE/DEVOLUÇÃO",IF(AND(D5197="",K5197&lt;&gt;""),"SEM LOTE",IF(AND(Q5197&lt;&gt;"",Q5197&gt;=Parametros!$B$11),"PARADO/SEM GIRO","OK"))))))))))</f>
        <v>OK</v>
      </c>
      <c r="T5197" s="29" t="str">
        <f aca="false">IF(AND($S5197="PARADO/SEM GIRO",$K5197="KG",OR(Painel!$B$5="(Todos)",A5197=Painel!$B$5)*OR(Painel!$E$5="(Todos)",P5197=Painel!$E$5)),$J5197+ROW()/10000000,"")</f>
        <v/>
      </c>
      <c r="U5197" s="29" t="str">
        <f aca="false">IF(AND($S5197="VENCIDO",$K5197="KG",OR(Painel!$B$5="(Todos)",A5197=Painel!$B$5)*OR(Painel!$E$5="(Todos)",P5197=Painel!$E$5)),$J5197+ROW()/10000000,"")</f>
        <v/>
      </c>
    </row>
    <row r="5198" customFormat="false" ht="15" hidden="false" customHeight="false" outlineLevel="0" collapsed="false">
      <c r="A5198" s="29" t="s">
        <v>52</v>
      </c>
      <c r="B5198" s="29" t="s">
        <v>9644</v>
      </c>
      <c r="C5198" s="29" t="s">
        <v>135</v>
      </c>
      <c r="D5198" s="29" t="s">
        <v>572</v>
      </c>
      <c r="E5198" s="29" t="n">
        <v>1</v>
      </c>
      <c r="F5198" s="29"/>
      <c r="G5198" s="29" t="s">
        <v>9645</v>
      </c>
      <c r="H5198" s="30" t="n">
        <v>0</v>
      </c>
      <c r="I5198" s="31" t="n">
        <v>46280</v>
      </c>
      <c r="J5198" s="30" t="n">
        <v>999.9</v>
      </c>
      <c r="K5198" s="29" t="s">
        <v>120</v>
      </c>
      <c r="L5198" s="29" t="s">
        <v>144</v>
      </c>
      <c r="M5198" s="29"/>
      <c r="N5198" s="29" t="s">
        <v>122</v>
      </c>
      <c r="O5198" s="31" t="n">
        <v>46639</v>
      </c>
      <c r="P5198" s="29" t="s">
        <v>123</v>
      </c>
      <c r="Q5198" s="29" t="n">
        <f aca="false">IFERROR(VALUE(L5198),"")</f>
        <v>5</v>
      </c>
      <c r="R5198" s="29" t="n">
        <f aca="true">IF(O5198="","",O5198-TODAY())</f>
        <v>354</v>
      </c>
      <c r="S5198" s="29" t="str">
        <f aca="false">IF(C5198="&lt;&lt; vazio &gt;&gt;","VAZIA",IF(AND(O5198&lt;&gt;"",R5198&lt;0),"VENCIDO",IF(AND(O5198&lt;&gt;"",R5198&lt;=Parametros!$B$10),"PRÓX. VENCIMENTO",IF(F5198="Q","QUALIDADE",IF(F5198="S","BLOQUEADO",IF(F5198="R","RESTRITO/DEVOLUÇÃO",IF(OR(N5198="QUAR",N5198="QRES"),"QUARENTENA",IF(OR(B5198="DESCARTE",B5198="DEVOLUÇÃO"),"DESCARTE/DEVOLUÇÃO",IF(AND(D5198="",K5198&lt;&gt;""),"SEM LOTE",IF(AND(Q5198&lt;&gt;"",Q5198&gt;=Parametros!$B$11),"PARADO/SEM GIRO","OK"))))))))))</f>
        <v>OK</v>
      </c>
      <c r="T5198" s="29" t="str">
        <f aca="false">IF(AND($S5198="PARADO/SEM GIRO",$K5198="KG",OR(Painel!$B$5="(Todos)",A5198=Painel!$B$5)*OR(Painel!$E$5="(Todos)",P5198=Painel!$E$5)),$J5198+ROW()/10000000,"")</f>
        <v/>
      </c>
      <c r="U5198" s="29" t="str">
        <f aca="false">IF(AND($S5198="VENCIDO",$K5198="KG",OR(Painel!$B$5="(Todos)",A5198=Painel!$B$5)*OR(Painel!$E$5="(Todos)",P5198=Painel!$E$5)),$J5198+ROW()/10000000,"")</f>
        <v/>
      </c>
    </row>
    <row r="5199" customFormat="false" ht="15" hidden="false" customHeight="false" outlineLevel="0" collapsed="false">
      <c r="A5199" s="29" t="s">
        <v>52</v>
      </c>
      <c r="B5199" s="29" t="s">
        <v>9646</v>
      </c>
      <c r="C5199" s="29" t="s">
        <v>115</v>
      </c>
      <c r="D5199" s="29"/>
      <c r="E5199" s="29" t="n">
        <v>0</v>
      </c>
      <c r="F5199" s="29"/>
      <c r="G5199" s="29"/>
      <c r="H5199" s="30" t="n">
        <v>0</v>
      </c>
      <c r="I5199" s="29"/>
      <c r="J5199" s="30" t="n">
        <v>0</v>
      </c>
      <c r="K5199" s="29"/>
      <c r="L5199" s="29" t="s">
        <v>116</v>
      </c>
      <c r="M5199" s="29"/>
      <c r="N5199" s="29"/>
      <c r="O5199" s="29"/>
      <c r="P5199" s="29"/>
      <c r="Q5199" s="29" t="n">
        <f aca="false">IFERROR(VALUE(L5199),"")</f>
        <v>0</v>
      </c>
      <c r="R5199" s="29" t="str">
        <f aca="true">IF(O5199="","",O5199-TODAY())</f>
        <v/>
      </c>
      <c r="S5199" s="29" t="str">
        <f aca="false">IF(C5199="&lt;&lt; vazio &gt;&gt;","VAZIA",IF(AND(O5199&lt;&gt;"",R5199&lt;0),"VENCIDO",IF(AND(O5199&lt;&gt;"",R5199&lt;=Parametros!$B$10),"PRÓX. VENCIMENTO",IF(F5199="Q","QUALIDADE",IF(F5199="S","BLOQUEADO",IF(F5199="R","RESTRITO/DEVOLUÇÃO",IF(OR(N5199="QUAR",N5199="QRES"),"QUARENTENA",IF(OR(B5199="DESCARTE",B5199="DEVOLUÇÃO"),"DESCARTE/DEVOLUÇÃO",IF(AND(D5199="",K5199&lt;&gt;""),"SEM LOTE",IF(AND(Q5199&lt;&gt;"",Q5199&gt;=Parametros!$B$11),"PARADO/SEM GIRO","OK"))))))))))</f>
        <v>VAZIA</v>
      </c>
      <c r="T5199" s="29" t="str">
        <f aca="false">IF(AND($S5199="PARADO/SEM GIRO",$K5199="KG",OR(Painel!$B$5="(Todos)",A5199=Painel!$B$5)*OR(Painel!$E$5="(Todos)",P5199=Painel!$E$5)),$J5199+ROW()/10000000,"")</f>
        <v/>
      </c>
      <c r="U5199" s="29" t="str">
        <f aca="false">IF(AND($S5199="VENCIDO",$K5199="KG",OR(Painel!$B$5="(Todos)",A5199=Painel!$B$5)*OR(Painel!$E$5="(Todos)",P5199=Painel!$E$5)),$J5199+ROW()/10000000,"")</f>
        <v/>
      </c>
    </row>
    <row r="5200" customFormat="false" ht="15" hidden="false" customHeight="false" outlineLevel="0" collapsed="false">
      <c r="A5200" s="29" t="s">
        <v>52</v>
      </c>
      <c r="B5200" s="29" t="s">
        <v>9647</v>
      </c>
      <c r="C5200" s="29" t="s">
        <v>801</v>
      </c>
      <c r="D5200" s="29" t="s">
        <v>873</v>
      </c>
      <c r="E5200" s="29" t="n">
        <v>1</v>
      </c>
      <c r="F5200" s="29"/>
      <c r="G5200" s="29" t="s">
        <v>9648</v>
      </c>
      <c r="H5200" s="30" t="n">
        <v>1108.8</v>
      </c>
      <c r="I5200" s="31" t="n">
        <v>46275</v>
      </c>
      <c r="J5200" s="30" t="n">
        <v>1108.8</v>
      </c>
      <c r="K5200" s="29" t="s">
        <v>120</v>
      </c>
      <c r="L5200" s="29" t="s">
        <v>121</v>
      </c>
      <c r="M5200" s="29"/>
      <c r="N5200" s="29" t="s">
        <v>122</v>
      </c>
      <c r="O5200" s="31" t="n">
        <v>46811</v>
      </c>
      <c r="P5200" s="29" t="s">
        <v>123</v>
      </c>
      <c r="Q5200" s="29" t="n">
        <f aca="false">IFERROR(VALUE(L5200),"")</f>
        <v>10</v>
      </c>
      <c r="R5200" s="29" t="n">
        <f aca="true">IF(O5200="","",O5200-TODAY())</f>
        <v>526</v>
      </c>
      <c r="S5200" s="29" t="str">
        <f aca="false">IF(C5200="&lt;&lt; vazio &gt;&gt;","VAZIA",IF(AND(O5200&lt;&gt;"",R5200&lt;0),"VENCIDO",IF(AND(O5200&lt;&gt;"",R5200&lt;=Parametros!$B$10),"PRÓX. VENCIMENTO",IF(F5200="Q","QUALIDADE",IF(F5200="S","BLOQUEADO",IF(F5200="R","RESTRITO/DEVOLUÇÃO",IF(OR(N5200="QUAR",N5200="QRES"),"QUARENTENA",IF(OR(B5200="DESCARTE",B5200="DEVOLUÇÃO"),"DESCARTE/DEVOLUÇÃO",IF(AND(D5200="",K5200&lt;&gt;""),"SEM LOTE",IF(AND(Q5200&lt;&gt;"",Q5200&gt;=Parametros!$B$11),"PARADO/SEM GIRO","OK"))))))))))</f>
        <v>OK</v>
      </c>
      <c r="T5200" s="29" t="str">
        <f aca="false">IF(AND($S5200="PARADO/SEM GIRO",$K5200="KG",OR(Painel!$B$5="(Todos)",A5200=Painel!$B$5)*OR(Painel!$E$5="(Todos)",P5200=Painel!$E$5)),$J5200+ROW()/10000000,"")</f>
        <v/>
      </c>
      <c r="U5200" s="29" t="str">
        <f aca="false">IF(AND($S5200="VENCIDO",$K5200="KG",OR(Painel!$B$5="(Todos)",A5200=Painel!$B$5)*OR(Painel!$E$5="(Todos)",P5200=Painel!$E$5)),$J5200+ROW()/10000000,"")</f>
        <v/>
      </c>
    </row>
    <row r="5201" customFormat="false" ht="15" hidden="false" customHeight="false" outlineLevel="0" collapsed="false">
      <c r="A5201" s="29" t="s">
        <v>52</v>
      </c>
      <c r="B5201" s="29" t="s">
        <v>9649</v>
      </c>
      <c r="C5201" s="29" t="s">
        <v>679</v>
      </c>
      <c r="D5201" s="29" t="s">
        <v>680</v>
      </c>
      <c r="E5201" s="29" t="n">
        <v>1</v>
      </c>
      <c r="F5201" s="29"/>
      <c r="G5201" s="29" t="s">
        <v>9650</v>
      </c>
      <c r="H5201" s="30" t="n">
        <v>1080</v>
      </c>
      <c r="I5201" s="31" t="n">
        <v>46279</v>
      </c>
      <c r="J5201" s="30" t="n">
        <v>1080</v>
      </c>
      <c r="K5201" s="29" t="s">
        <v>120</v>
      </c>
      <c r="L5201" s="29" t="s">
        <v>350</v>
      </c>
      <c r="M5201" s="29"/>
      <c r="N5201" s="29" t="s">
        <v>122</v>
      </c>
      <c r="O5201" s="31" t="n">
        <v>46598</v>
      </c>
      <c r="P5201" s="29" t="s">
        <v>123</v>
      </c>
      <c r="Q5201" s="29" t="n">
        <f aca="false">IFERROR(VALUE(L5201),"")</f>
        <v>6</v>
      </c>
      <c r="R5201" s="29" t="n">
        <f aca="true">IF(O5201="","",O5201-TODAY())</f>
        <v>313</v>
      </c>
      <c r="S5201" s="29" t="str">
        <f aca="false">IF(C5201="&lt;&lt; vazio &gt;&gt;","VAZIA",IF(AND(O5201&lt;&gt;"",R5201&lt;0),"VENCIDO",IF(AND(O5201&lt;&gt;"",R5201&lt;=Parametros!$B$10),"PRÓX. VENCIMENTO",IF(F5201="Q","QUALIDADE",IF(F5201="S","BLOQUEADO",IF(F5201="R","RESTRITO/DEVOLUÇÃO",IF(OR(N5201="QUAR",N5201="QRES"),"QUARENTENA",IF(OR(B5201="DESCARTE",B5201="DEVOLUÇÃO"),"DESCARTE/DEVOLUÇÃO",IF(AND(D5201="",K5201&lt;&gt;""),"SEM LOTE",IF(AND(Q5201&lt;&gt;"",Q5201&gt;=Parametros!$B$11),"PARADO/SEM GIRO","OK"))))))))))</f>
        <v>OK</v>
      </c>
      <c r="T5201" s="29" t="str">
        <f aca="false">IF(AND($S5201="PARADO/SEM GIRO",$K5201="KG",OR(Painel!$B$5="(Todos)",A5201=Painel!$B$5)*OR(Painel!$E$5="(Todos)",P5201=Painel!$E$5)),$J5201+ROW()/10000000,"")</f>
        <v/>
      </c>
      <c r="U5201" s="29" t="str">
        <f aca="false">IF(AND($S5201="VENCIDO",$K5201="KG",OR(Painel!$B$5="(Todos)",A5201=Painel!$B$5)*OR(Painel!$E$5="(Todos)",P5201=Painel!$E$5)),$J5201+ROW()/10000000,"")</f>
        <v/>
      </c>
    </row>
    <row r="5202" customFormat="false" ht="15" hidden="false" customHeight="false" outlineLevel="0" collapsed="false">
      <c r="A5202" s="29" t="s">
        <v>52</v>
      </c>
      <c r="B5202" s="29" t="s">
        <v>9651</v>
      </c>
      <c r="C5202" s="29" t="s">
        <v>691</v>
      </c>
      <c r="D5202" s="29" t="s">
        <v>9652</v>
      </c>
      <c r="E5202" s="29" t="n">
        <v>1</v>
      </c>
      <c r="F5202" s="29"/>
      <c r="G5202" s="29" t="s">
        <v>9653</v>
      </c>
      <c r="H5202" s="30" t="n">
        <v>837</v>
      </c>
      <c r="I5202" s="31" t="n">
        <v>46258</v>
      </c>
      <c r="J5202" s="30" t="n">
        <v>837</v>
      </c>
      <c r="K5202" s="29" t="s">
        <v>120</v>
      </c>
      <c r="L5202" s="29" t="s">
        <v>294</v>
      </c>
      <c r="M5202" s="29"/>
      <c r="N5202" s="29" t="s">
        <v>122</v>
      </c>
      <c r="O5202" s="31" t="n">
        <v>46989</v>
      </c>
      <c r="P5202" s="29" t="s">
        <v>123</v>
      </c>
      <c r="Q5202" s="29" t="n">
        <f aca="false">IFERROR(VALUE(L5202),"")</f>
        <v>27</v>
      </c>
      <c r="R5202" s="29" t="n">
        <f aca="true">IF(O5202="","",O5202-TODAY())</f>
        <v>704</v>
      </c>
      <c r="S5202" s="29" t="str">
        <f aca="false">IF(C5202="&lt;&lt; vazio &gt;&gt;","VAZIA",IF(AND(O5202&lt;&gt;"",R5202&lt;0),"VENCIDO",IF(AND(O5202&lt;&gt;"",R5202&lt;=Parametros!$B$10),"PRÓX. VENCIMENTO",IF(F5202="Q","QUALIDADE",IF(F5202="S","BLOQUEADO",IF(F5202="R","RESTRITO/DEVOLUÇÃO",IF(OR(N5202="QUAR",N5202="QRES"),"QUARENTENA",IF(OR(B5202="DESCARTE",B5202="DEVOLUÇÃO"),"DESCARTE/DEVOLUÇÃO",IF(AND(D5202="",K5202&lt;&gt;""),"SEM LOTE",IF(AND(Q5202&lt;&gt;"",Q5202&gt;=Parametros!$B$11),"PARADO/SEM GIRO","OK"))))))))))</f>
        <v>OK</v>
      </c>
      <c r="T5202" s="29" t="str">
        <f aca="false">IF(AND($S5202="PARADO/SEM GIRO",$K5202="KG",OR(Painel!$B$5="(Todos)",A5202=Painel!$B$5)*OR(Painel!$E$5="(Todos)",P5202=Painel!$E$5)),$J5202+ROW()/10000000,"")</f>
        <v/>
      </c>
      <c r="U5202" s="29" t="str">
        <f aca="false">IF(AND($S5202="VENCIDO",$K5202="KG",OR(Painel!$B$5="(Todos)",A5202=Painel!$B$5)*OR(Painel!$E$5="(Todos)",P5202=Painel!$E$5)),$J5202+ROW()/10000000,"")</f>
        <v/>
      </c>
    </row>
    <row r="5203" customFormat="false" ht="15" hidden="false" customHeight="false" outlineLevel="0" collapsed="false">
      <c r="A5203" s="29" t="s">
        <v>52</v>
      </c>
      <c r="B5203" s="29" t="s">
        <v>9654</v>
      </c>
      <c r="C5203" s="29" t="s">
        <v>322</v>
      </c>
      <c r="D5203" s="29" t="s">
        <v>3194</v>
      </c>
      <c r="E5203" s="29" t="n">
        <v>1</v>
      </c>
      <c r="F5203" s="29"/>
      <c r="G5203" s="29" t="s">
        <v>9655</v>
      </c>
      <c r="H5203" s="30" t="n">
        <v>999.9</v>
      </c>
      <c r="I5203" s="31" t="n">
        <v>46276</v>
      </c>
      <c r="J5203" s="30" t="n">
        <v>999.9</v>
      </c>
      <c r="K5203" s="29" t="s">
        <v>120</v>
      </c>
      <c r="L5203" s="29" t="s">
        <v>133</v>
      </c>
      <c r="M5203" s="29"/>
      <c r="N5203" s="29" t="s">
        <v>122</v>
      </c>
      <c r="O5203" s="31" t="n">
        <v>46636</v>
      </c>
      <c r="P5203" s="29" t="s">
        <v>123</v>
      </c>
      <c r="Q5203" s="29" t="n">
        <f aca="false">IFERROR(VALUE(L5203),"")</f>
        <v>9</v>
      </c>
      <c r="R5203" s="29" t="n">
        <f aca="true">IF(O5203="","",O5203-TODAY())</f>
        <v>351</v>
      </c>
      <c r="S5203" s="29" t="str">
        <f aca="false">IF(C5203="&lt;&lt; vazio &gt;&gt;","VAZIA",IF(AND(O5203&lt;&gt;"",R5203&lt;0),"VENCIDO",IF(AND(O5203&lt;&gt;"",R5203&lt;=Parametros!$B$10),"PRÓX. VENCIMENTO",IF(F5203="Q","QUALIDADE",IF(F5203="S","BLOQUEADO",IF(F5203="R","RESTRITO/DEVOLUÇÃO",IF(OR(N5203="QUAR",N5203="QRES"),"QUARENTENA",IF(OR(B5203="DESCARTE",B5203="DEVOLUÇÃO"),"DESCARTE/DEVOLUÇÃO",IF(AND(D5203="",K5203&lt;&gt;""),"SEM LOTE",IF(AND(Q5203&lt;&gt;"",Q5203&gt;=Parametros!$B$11),"PARADO/SEM GIRO","OK"))))))))))</f>
        <v>OK</v>
      </c>
      <c r="T5203" s="29" t="str">
        <f aca="false">IF(AND($S5203="PARADO/SEM GIRO",$K5203="KG",OR(Painel!$B$5="(Todos)",A5203=Painel!$B$5)*OR(Painel!$E$5="(Todos)",P5203=Painel!$E$5)),$J5203+ROW()/10000000,"")</f>
        <v/>
      </c>
      <c r="U5203" s="29" t="str">
        <f aca="false">IF(AND($S5203="VENCIDO",$K5203="KG",OR(Painel!$B$5="(Todos)",A5203=Painel!$B$5)*OR(Painel!$E$5="(Todos)",P5203=Painel!$E$5)),$J5203+ROW()/10000000,"")</f>
        <v/>
      </c>
    </row>
    <row r="5204" customFormat="false" ht="15" hidden="false" customHeight="false" outlineLevel="0" collapsed="false">
      <c r="A5204" s="29" t="s">
        <v>52</v>
      </c>
      <c r="B5204" s="29" t="s">
        <v>9656</v>
      </c>
      <c r="C5204" s="29" t="s">
        <v>186</v>
      </c>
      <c r="D5204" s="29" t="s">
        <v>392</v>
      </c>
      <c r="E5204" s="29" t="n">
        <v>1</v>
      </c>
      <c r="F5204" s="29"/>
      <c r="G5204" s="29" t="s">
        <v>9657</v>
      </c>
      <c r="H5204" s="30" t="n">
        <v>545.4</v>
      </c>
      <c r="I5204" s="31" t="n">
        <v>46274</v>
      </c>
      <c r="J5204" s="30" t="n">
        <v>545.4</v>
      </c>
      <c r="K5204" s="29" t="s">
        <v>120</v>
      </c>
      <c r="L5204" s="29" t="s">
        <v>138</v>
      </c>
      <c r="M5204" s="29"/>
      <c r="N5204" s="29" t="s">
        <v>122</v>
      </c>
      <c r="O5204" s="31" t="n">
        <v>46812</v>
      </c>
      <c r="P5204" s="29" t="s">
        <v>123</v>
      </c>
      <c r="Q5204" s="29" t="n">
        <f aca="false">IFERROR(VALUE(L5204),"")</f>
        <v>11</v>
      </c>
      <c r="R5204" s="29" t="n">
        <f aca="true">IF(O5204="","",O5204-TODAY())</f>
        <v>527</v>
      </c>
      <c r="S5204" s="29" t="str">
        <f aca="false">IF(C5204="&lt;&lt; vazio &gt;&gt;","VAZIA",IF(AND(O5204&lt;&gt;"",R5204&lt;0),"VENCIDO",IF(AND(O5204&lt;&gt;"",R5204&lt;=Parametros!$B$10),"PRÓX. VENCIMENTO",IF(F5204="Q","QUALIDADE",IF(F5204="S","BLOQUEADO",IF(F5204="R","RESTRITO/DEVOLUÇÃO",IF(OR(N5204="QUAR",N5204="QRES"),"QUARENTENA",IF(OR(B5204="DESCARTE",B5204="DEVOLUÇÃO"),"DESCARTE/DEVOLUÇÃO",IF(AND(D5204="",K5204&lt;&gt;""),"SEM LOTE",IF(AND(Q5204&lt;&gt;"",Q5204&gt;=Parametros!$B$11),"PARADO/SEM GIRO","OK"))))))))))</f>
        <v>OK</v>
      </c>
      <c r="T5204" s="29" t="str">
        <f aca="false">IF(AND($S5204="PARADO/SEM GIRO",$K5204="KG",OR(Painel!$B$5="(Todos)",A5204=Painel!$B$5)*OR(Painel!$E$5="(Todos)",P5204=Painel!$E$5)),$J5204+ROW()/10000000,"")</f>
        <v/>
      </c>
      <c r="U5204" s="29" t="str">
        <f aca="false">IF(AND($S5204="VENCIDO",$K5204="KG",OR(Painel!$B$5="(Todos)",A5204=Painel!$B$5)*OR(Painel!$E$5="(Todos)",P5204=Painel!$E$5)),$J5204+ROW()/10000000,"")</f>
        <v/>
      </c>
    </row>
    <row r="5205" customFormat="false" ht="15" hidden="false" customHeight="false" outlineLevel="0" collapsed="false">
      <c r="A5205" s="29" t="s">
        <v>52</v>
      </c>
      <c r="B5205" s="29" t="s">
        <v>9658</v>
      </c>
      <c r="C5205" s="29" t="s">
        <v>909</v>
      </c>
      <c r="D5205" s="29" t="s">
        <v>1015</v>
      </c>
      <c r="E5205" s="29" t="n">
        <v>1</v>
      </c>
      <c r="F5205" s="29"/>
      <c r="G5205" s="29" t="s">
        <v>9659</v>
      </c>
      <c r="H5205" s="30" t="n">
        <v>1000</v>
      </c>
      <c r="I5205" s="31" t="n">
        <v>46279</v>
      </c>
      <c r="J5205" s="30" t="n">
        <v>1000</v>
      </c>
      <c r="K5205" s="29" t="s">
        <v>120</v>
      </c>
      <c r="L5205" s="29" t="s">
        <v>350</v>
      </c>
      <c r="M5205" s="29"/>
      <c r="N5205" s="29" t="s">
        <v>122</v>
      </c>
      <c r="O5205" s="31" t="n">
        <v>46821</v>
      </c>
      <c r="P5205" s="29" t="s">
        <v>123</v>
      </c>
      <c r="Q5205" s="29" t="n">
        <f aca="false">IFERROR(VALUE(L5205),"")</f>
        <v>6</v>
      </c>
      <c r="R5205" s="29" t="n">
        <f aca="true">IF(O5205="","",O5205-TODAY())</f>
        <v>536</v>
      </c>
      <c r="S5205" s="29" t="str">
        <f aca="false">IF(C5205="&lt;&lt; vazio &gt;&gt;","VAZIA",IF(AND(O5205&lt;&gt;"",R5205&lt;0),"VENCIDO",IF(AND(O5205&lt;&gt;"",R5205&lt;=Parametros!$B$10),"PRÓX. VENCIMENTO",IF(F5205="Q","QUALIDADE",IF(F5205="S","BLOQUEADO",IF(F5205="R","RESTRITO/DEVOLUÇÃO",IF(OR(N5205="QUAR",N5205="QRES"),"QUARENTENA",IF(OR(B5205="DESCARTE",B5205="DEVOLUÇÃO"),"DESCARTE/DEVOLUÇÃO",IF(AND(D5205="",K5205&lt;&gt;""),"SEM LOTE",IF(AND(Q5205&lt;&gt;"",Q5205&gt;=Parametros!$B$11),"PARADO/SEM GIRO","OK"))))))))))</f>
        <v>OK</v>
      </c>
      <c r="T5205" s="29" t="str">
        <f aca="false">IF(AND($S5205="PARADO/SEM GIRO",$K5205="KG",OR(Painel!$B$5="(Todos)",A5205=Painel!$B$5)*OR(Painel!$E$5="(Todos)",P5205=Painel!$E$5)),$J5205+ROW()/10000000,"")</f>
        <v/>
      </c>
      <c r="U5205" s="29" t="str">
        <f aca="false">IF(AND($S5205="VENCIDO",$K5205="KG",OR(Painel!$B$5="(Todos)",A5205=Painel!$B$5)*OR(Painel!$E$5="(Todos)",P5205=Painel!$E$5)),$J5205+ROW()/10000000,"")</f>
        <v/>
      </c>
    </row>
    <row r="5206" customFormat="false" ht="15" hidden="false" customHeight="false" outlineLevel="0" collapsed="false">
      <c r="A5206" s="29" t="s">
        <v>52</v>
      </c>
      <c r="B5206" s="29" t="s">
        <v>9660</v>
      </c>
      <c r="C5206" s="29" t="s">
        <v>894</v>
      </c>
      <c r="D5206" s="29" t="s">
        <v>1204</v>
      </c>
      <c r="E5206" s="29" t="n">
        <v>1</v>
      </c>
      <c r="F5206" s="29" t="s">
        <v>268</v>
      </c>
      <c r="G5206" s="29" t="s">
        <v>9661</v>
      </c>
      <c r="H5206" s="30" t="n">
        <v>1000</v>
      </c>
      <c r="I5206" s="31" t="n">
        <v>46283</v>
      </c>
      <c r="J5206" s="30" t="n">
        <v>1000</v>
      </c>
      <c r="K5206" s="29" t="s">
        <v>120</v>
      </c>
      <c r="L5206" s="29" t="s">
        <v>176</v>
      </c>
      <c r="M5206" s="29"/>
      <c r="N5206" s="29" t="s">
        <v>122</v>
      </c>
      <c r="O5206" s="31" t="n">
        <v>46829</v>
      </c>
      <c r="P5206" s="29" t="s">
        <v>123</v>
      </c>
      <c r="Q5206" s="29" t="n">
        <f aca="false">IFERROR(VALUE(L5206),"")</f>
        <v>2</v>
      </c>
      <c r="R5206" s="29" t="n">
        <f aca="true">IF(O5206="","",O5206-TODAY())</f>
        <v>544</v>
      </c>
      <c r="S5206" s="29" t="str">
        <f aca="false">IF(C5206="&lt;&lt; vazio &gt;&gt;","VAZIA",IF(AND(O5206&lt;&gt;"",R5206&lt;0),"VENCIDO",IF(AND(O5206&lt;&gt;"",R5206&lt;=Parametros!$B$10),"PRÓX. VENCIMENTO",IF(F5206="Q","QUALIDADE",IF(F5206="S","BLOQUEADO",IF(F5206="R","RESTRITO/DEVOLUÇÃO",IF(OR(N5206="QUAR",N5206="QRES"),"QUARENTENA",IF(OR(B5206="DESCARTE",B5206="DEVOLUÇÃO"),"DESCARTE/DEVOLUÇÃO",IF(AND(D5206="",K5206&lt;&gt;""),"SEM LOTE",IF(AND(Q5206&lt;&gt;"",Q5206&gt;=Parametros!$B$11),"PARADO/SEM GIRO","OK"))))))))))</f>
        <v>QUALIDADE</v>
      </c>
      <c r="T5206" s="29" t="str">
        <f aca="false">IF(AND($S5206="PARADO/SEM GIRO",$K5206="KG",OR(Painel!$B$5="(Todos)",A5206=Painel!$B$5)*OR(Painel!$E$5="(Todos)",P5206=Painel!$E$5)),$J5206+ROW()/10000000,"")</f>
        <v/>
      </c>
      <c r="U5206" s="29" t="str">
        <f aca="false">IF(AND($S5206="VENCIDO",$K5206="KG",OR(Painel!$B$5="(Todos)",A5206=Painel!$B$5)*OR(Painel!$E$5="(Todos)",P5206=Painel!$E$5)),$J5206+ROW()/10000000,"")</f>
        <v/>
      </c>
    </row>
    <row r="5207" customFormat="false" ht="15" hidden="false" customHeight="false" outlineLevel="0" collapsed="false">
      <c r="A5207" s="29" t="s">
        <v>52</v>
      </c>
      <c r="B5207" s="29" t="s">
        <v>9662</v>
      </c>
      <c r="C5207" s="29" t="s">
        <v>186</v>
      </c>
      <c r="D5207" s="29" t="s">
        <v>1533</v>
      </c>
      <c r="E5207" s="29" t="n">
        <v>1</v>
      </c>
      <c r="F5207" s="29" t="s">
        <v>268</v>
      </c>
      <c r="G5207" s="29" t="s">
        <v>9663</v>
      </c>
      <c r="H5207" s="30" t="n">
        <v>545.4</v>
      </c>
      <c r="I5207" s="31" t="n">
        <v>46284</v>
      </c>
      <c r="J5207" s="30" t="n">
        <v>545.4</v>
      </c>
      <c r="K5207" s="29" t="s">
        <v>120</v>
      </c>
      <c r="L5207" s="29" t="s">
        <v>388</v>
      </c>
      <c r="M5207" s="29"/>
      <c r="N5207" s="29" t="s">
        <v>122</v>
      </c>
      <c r="O5207" s="31" t="n">
        <v>46830</v>
      </c>
      <c r="P5207" s="29" t="s">
        <v>123</v>
      </c>
      <c r="Q5207" s="29" t="n">
        <f aca="false">IFERROR(VALUE(L5207),"")</f>
        <v>1</v>
      </c>
      <c r="R5207" s="29" t="n">
        <f aca="true">IF(O5207="","",O5207-TODAY())</f>
        <v>545</v>
      </c>
      <c r="S5207" s="29" t="str">
        <f aca="false">IF(C5207="&lt;&lt; vazio &gt;&gt;","VAZIA",IF(AND(O5207&lt;&gt;"",R5207&lt;0),"VENCIDO",IF(AND(O5207&lt;&gt;"",R5207&lt;=Parametros!$B$10),"PRÓX. VENCIMENTO",IF(F5207="Q","QUALIDADE",IF(F5207="S","BLOQUEADO",IF(F5207="R","RESTRITO/DEVOLUÇÃO",IF(OR(N5207="QUAR",N5207="QRES"),"QUARENTENA",IF(OR(B5207="DESCARTE",B5207="DEVOLUÇÃO"),"DESCARTE/DEVOLUÇÃO",IF(AND(D5207="",K5207&lt;&gt;""),"SEM LOTE",IF(AND(Q5207&lt;&gt;"",Q5207&gt;=Parametros!$B$11),"PARADO/SEM GIRO","OK"))))))))))</f>
        <v>QUALIDADE</v>
      </c>
      <c r="T5207" s="29" t="str">
        <f aca="false">IF(AND($S5207="PARADO/SEM GIRO",$K5207="KG",OR(Painel!$B$5="(Todos)",A5207=Painel!$B$5)*OR(Painel!$E$5="(Todos)",P5207=Painel!$E$5)),$J5207+ROW()/10000000,"")</f>
        <v/>
      </c>
      <c r="U5207" s="29" t="str">
        <f aca="false">IF(AND($S5207="VENCIDO",$K5207="KG",OR(Painel!$B$5="(Todos)",A5207=Painel!$B$5)*OR(Painel!$E$5="(Todos)",P5207=Painel!$E$5)),$J5207+ROW()/10000000,"")</f>
        <v/>
      </c>
    </row>
    <row r="5208" customFormat="false" ht="15" hidden="false" customHeight="false" outlineLevel="0" collapsed="false">
      <c r="A5208" s="29" t="s">
        <v>52</v>
      </c>
      <c r="B5208" s="29" t="s">
        <v>9664</v>
      </c>
      <c r="C5208" s="29" t="s">
        <v>917</v>
      </c>
      <c r="D5208" s="29" t="s">
        <v>7043</v>
      </c>
      <c r="E5208" s="29" t="n">
        <v>1</v>
      </c>
      <c r="F5208" s="29"/>
      <c r="G5208" s="29" t="s">
        <v>9665</v>
      </c>
      <c r="H5208" s="30" t="n">
        <v>800</v>
      </c>
      <c r="I5208" s="31" t="n">
        <v>46232</v>
      </c>
      <c r="J5208" s="30" t="n">
        <v>800</v>
      </c>
      <c r="K5208" s="29" t="s">
        <v>120</v>
      </c>
      <c r="L5208" s="29" t="s">
        <v>1035</v>
      </c>
      <c r="M5208" s="29"/>
      <c r="N5208" s="29" t="s">
        <v>122</v>
      </c>
      <c r="O5208" s="31" t="n">
        <v>46777</v>
      </c>
      <c r="P5208" s="29" t="s">
        <v>123</v>
      </c>
      <c r="Q5208" s="29" t="n">
        <f aca="false">IFERROR(VALUE(L5208),"")</f>
        <v>53</v>
      </c>
      <c r="R5208" s="29" t="n">
        <f aca="true">IF(O5208="","",O5208-TODAY())</f>
        <v>492</v>
      </c>
      <c r="S5208" s="29" t="str">
        <f aca="false">IF(C5208="&lt;&lt; vazio &gt;&gt;","VAZIA",IF(AND(O5208&lt;&gt;"",R5208&lt;0),"VENCIDO",IF(AND(O5208&lt;&gt;"",R5208&lt;=Parametros!$B$10),"PRÓX. VENCIMENTO",IF(F5208="Q","QUALIDADE",IF(F5208="S","BLOQUEADO",IF(F5208="R","RESTRITO/DEVOLUÇÃO",IF(OR(N5208="QUAR",N5208="QRES"),"QUARENTENA",IF(OR(B5208="DESCARTE",B5208="DEVOLUÇÃO"),"DESCARTE/DEVOLUÇÃO",IF(AND(D5208="",K5208&lt;&gt;""),"SEM LOTE",IF(AND(Q5208&lt;&gt;"",Q5208&gt;=Parametros!$B$11),"PARADO/SEM GIRO","OK"))))))))))</f>
        <v>OK</v>
      </c>
      <c r="T5208" s="29" t="str">
        <f aca="false">IF(AND($S5208="PARADO/SEM GIRO",$K5208="KG",OR(Painel!$B$5="(Todos)",A5208=Painel!$B$5)*OR(Painel!$E$5="(Todos)",P5208=Painel!$E$5)),$J5208+ROW()/10000000,"")</f>
        <v/>
      </c>
      <c r="U5208" s="29" t="str">
        <f aca="false">IF(AND($S5208="VENCIDO",$K5208="KG",OR(Painel!$B$5="(Todos)",A5208=Painel!$B$5)*OR(Painel!$E$5="(Todos)",P5208=Painel!$E$5)),$J5208+ROW()/10000000,"")</f>
        <v/>
      </c>
    </row>
    <row r="5209" customFormat="false" ht="15" hidden="false" customHeight="false" outlineLevel="0" collapsed="false">
      <c r="A5209" s="29" t="s">
        <v>52</v>
      </c>
      <c r="B5209" s="29" t="s">
        <v>9666</v>
      </c>
      <c r="C5209" s="29" t="s">
        <v>410</v>
      </c>
      <c r="D5209" s="29" t="s">
        <v>9564</v>
      </c>
      <c r="E5209" s="29" t="n">
        <v>1</v>
      </c>
      <c r="F5209" s="29"/>
      <c r="G5209" s="29" t="s">
        <v>9667</v>
      </c>
      <c r="H5209" s="30" t="n">
        <v>270</v>
      </c>
      <c r="I5209" s="31" t="n">
        <v>46255</v>
      </c>
      <c r="J5209" s="30" t="n">
        <v>270</v>
      </c>
      <c r="K5209" s="29" t="s">
        <v>120</v>
      </c>
      <c r="L5209" s="29" t="s">
        <v>1035</v>
      </c>
      <c r="M5209" s="29"/>
      <c r="N5209" s="29" t="s">
        <v>122</v>
      </c>
      <c r="O5209" s="31" t="n">
        <v>46602</v>
      </c>
      <c r="P5209" s="29" t="s">
        <v>123</v>
      </c>
      <c r="Q5209" s="29" t="n">
        <f aca="false">IFERROR(VALUE(L5209),"")</f>
        <v>53</v>
      </c>
      <c r="R5209" s="29" t="n">
        <f aca="true">IF(O5209="","",O5209-TODAY())</f>
        <v>317</v>
      </c>
      <c r="S5209" s="29" t="str">
        <f aca="false">IF(C5209="&lt;&lt; vazio &gt;&gt;","VAZIA",IF(AND(O5209&lt;&gt;"",R5209&lt;0),"VENCIDO",IF(AND(O5209&lt;&gt;"",R5209&lt;=Parametros!$B$10),"PRÓX. VENCIMENTO",IF(F5209="Q","QUALIDADE",IF(F5209="S","BLOQUEADO",IF(F5209="R","RESTRITO/DEVOLUÇÃO",IF(OR(N5209="QUAR",N5209="QRES"),"QUARENTENA",IF(OR(B5209="DESCARTE",B5209="DEVOLUÇÃO"),"DESCARTE/DEVOLUÇÃO",IF(AND(D5209="",K5209&lt;&gt;""),"SEM LOTE",IF(AND(Q5209&lt;&gt;"",Q5209&gt;=Parametros!$B$11),"PARADO/SEM GIRO","OK"))))))))))</f>
        <v>OK</v>
      </c>
      <c r="T5209" s="29" t="str">
        <f aca="false">IF(AND($S5209="PARADO/SEM GIRO",$K5209="KG",OR(Painel!$B$5="(Todos)",A5209=Painel!$B$5)*OR(Painel!$E$5="(Todos)",P5209=Painel!$E$5)),$J5209+ROW()/10000000,"")</f>
        <v/>
      </c>
      <c r="U5209" s="29" t="str">
        <f aca="false">IF(AND($S5209="VENCIDO",$K5209="KG",OR(Painel!$B$5="(Todos)",A5209=Painel!$B$5)*OR(Painel!$E$5="(Todos)",P5209=Painel!$E$5)),$J5209+ROW()/10000000,"")</f>
        <v/>
      </c>
    </row>
    <row r="5210" customFormat="false" ht="15" hidden="false" customHeight="false" outlineLevel="0" collapsed="false">
      <c r="A5210" s="29" t="s">
        <v>52</v>
      </c>
      <c r="B5210" s="29" t="s">
        <v>9668</v>
      </c>
      <c r="C5210" s="29" t="s">
        <v>894</v>
      </c>
      <c r="D5210" s="29" t="s">
        <v>1204</v>
      </c>
      <c r="E5210" s="29" t="n">
        <v>1</v>
      </c>
      <c r="F5210" s="29" t="s">
        <v>268</v>
      </c>
      <c r="G5210" s="29" t="s">
        <v>9669</v>
      </c>
      <c r="H5210" s="30" t="n">
        <v>400</v>
      </c>
      <c r="I5210" s="31" t="n">
        <v>46282</v>
      </c>
      <c r="J5210" s="30" t="n">
        <v>400</v>
      </c>
      <c r="K5210" s="29" t="s">
        <v>120</v>
      </c>
      <c r="L5210" s="29" t="s">
        <v>400</v>
      </c>
      <c r="M5210" s="29"/>
      <c r="N5210" s="29" t="s">
        <v>122</v>
      </c>
      <c r="O5210" s="31" t="n">
        <v>46829</v>
      </c>
      <c r="P5210" s="29" t="s">
        <v>123</v>
      </c>
      <c r="Q5210" s="29" t="n">
        <f aca="false">IFERROR(VALUE(L5210),"")</f>
        <v>3</v>
      </c>
      <c r="R5210" s="29" t="n">
        <f aca="true">IF(O5210="","",O5210-TODAY())</f>
        <v>544</v>
      </c>
      <c r="S5210" s="29" t="str">
        <f aca="false">IF(C5210="&lt;&lt; vazio &gt;&gt;","VAZIA",IF(AND(O5210&lt;&gt;"",R5210&lt;0),"VENCIDO",IF(AND(O5210&lt;&gt;"",R5210&lt;=Parametros!$B$10),"PRÓX. VENCIMENTO",IF(F5210="Q","QUALIDADE",IF(F5210="S","BLOQUEADO",IF(F5210="R","RESTRITO/DEVOLUÇÃO",IF(OR(N5210="QUAR",N5210="QRES"),"QUARENTENA",IF(OR(B5210="DESCARTE",B5210="DEVOLUÇÃO"),"DESCARTE/DEVOLUÇÃO",IF(AND(D5210="",K5210&lt;&gt;""),"SEM LOTE",IF(AND(Q5210&lt;&gt;"",Q5210&gt;=Parametros!$B$11),"PARADO/SEM GIRO","OK"))))))))))</f>
        <v>QUALIDADE</v>
      </c>
      <c r="T5210" s="29" t="str">
        <f aca="false">IF(AND($S5210="PARADO/SEM GIRO",$K5210="KG",OR(Painel!$B$5="(Todos)",A5210=Painel!$B$5)*OR(Painel!$E$5="(Todos)",P5210=Painel!$E$5)),$J5210+ROW()/10000000,"")</f>
        <v/>
      </c>
      <c r="U5210" s="29" t="str">
        <f aca="false">IF(AND($S5210="VENCIDO",$K5210="KG",OR(Painel!$B$5="(Todos)",A5210=Painel!$B$5)*OR(Painel!$E$5="(Todos)",P5210=Painel!$E$5)),$J5210+ROW()/10000000,"")</f>
        <v/>
      </c>
    </row>
    <row r="5211" customFormat="false" ht="15" hidden="false" customHeight="false" outlineLevel="0" collapsed="false">
      <c r="A5211" s="29" t="s">
        <v>52</v>
      </c>
      <c r="B5211" s="29" t="s">
        <v>9670</v>
      </c>
      <c r="C5211" s="29" t="s">
        <v>594</v>
      </c>
      <c r="D5211" s="29" t="s">
        <v>8418</v>
      </c>
      <c r="E5211" s="29" t="n">
        <v>1</v>
      </c>
      <c r="F5211" s="29"/>
      <c r="G5211" s="29" t="s">
        <v>9671</v>
      </c>
      <c r="H5211" s="30" t="n">
        <v>600</v>
      </c>
      <c r="I5211" s="31" t="n">
        <v>46183</v>
      </c>
      <c r="J5211" s="30" t="n">
        <v>600</v>
      </c>
      <c r="K5211" s="29" t="s">
        <v>120</v>
      </c>
      <c r="L5211" s="29" t="s">
        <v>1096</v>
      </c>
      <c r="M5211" s="29"/>
      <c r="N5211" s="29" t="s">
        <v>122</v>
      </c>
      <c r="O5211" s="31" t="n">
        <v>46439</v>
      </c>
      <c r="P5211" s="29" t="s">
        <v>123</v>
      </c>
      <c r="Q5211" s="29" t="n">
        <f aca="false">IFERROR(VALUE(L5211),"")</f>
        <v>102</v>
      </c>
      <c r="R5211" s="29" t="n">
        <f aca="true">IF(O5211="","",O5211-TODAY())</f>
        <v>154</v>
      </c>
      <c r="S5211" s="29" t="str">
        <f aca="false">IF(C5211="&lt;&lt; vazio &gt;&gt;","VAZIA",IF(AND(O5211&lt;&gt;"",R5211&lt;0),"VENCIDO",IF(AND(O5211&lt;&gt;"",R5211&lt;=Parametros!$B$10),"PRÓX. VENCIMENTO",IF(F5211="Q","QUALIDADE",IF(F5211="S","BLOQUEADO",IF(F5211="R","RESTRITO/DEVOLUÇÃO",IF(OR(N5211="QUAR",N5211="QRES"),"QUARENTENA",IF(OR(B5211="DESCARTE",B5211="DEVOLUÇÃO"),"DESCARTE/DEVOLUÇÃO",IF(AND(D5211="",K5211&lt;&gt;""),"SEM LOTE",IF(AND(Q5211&lt;&gt;"",Q5211&gt;=Parametros!$B$11),"PARADO/SEM GIRO","OK"))))))))))</f>
        <v>PARADO/SEM GIRO</v>
      </c>
      <c r="T5211" s="29" t="n">
        <f aca="false">IF(AND($S5211="PARADO/SEM GIRO",$K5211="KG",OR(Painel!$B$5="(Todos)",A5211=Painel!$B$5)*OR(Painel!$E$5="(Todos)",P5211=Painel!$E$5)),$J5211+ROW()/10000000,"")</f>
        <v>600.0005211</v>
      </c>
      <c r="U5211" s="29" t="str">
        <f aca="false">IF(AND($S5211="VENCIDO",$K5211="KG",OR(Painel!$B$5="(Todos)",A5211=Painel!$B$5)*OR(Painel!$E$5="(Todos)",P5211=Painel!$E$5)),$J5211+ROW()/10000000,"")</f>
        <v/>
      </c>
    </row>
    <row r="5212" customFormat="false" ht="15" hidden="false" customHeight="false" outlineLevel="0" collapsed="false">
      <c r="A5212" s="29" t="s">
        <v>52</v>
      </c>
      <c r="B5212" s="29" t="s">
        <v>9672</v>
      </c>
      <c r="C5212" s="29" t="s">
        <v>2561</v>
      </c>
      <c r="D5212" s="29" t="s">
        <v>2562</v>
      </c>
      <c r="E5212" s="29" t="n">
        <v>1</v>
      </c>
      <c r="F5212" s="29" t="s">
        <v>268</v>
      </c>
      <c r="G5212" s="29" t="s">
        <v>9673</v>
      </c>
      <c r="H5212" s="30" t="n">
        <v>590.4</v>
      </c>
      <c r="I5212" s="31" t="n">
        <v>46283</v>
      </c>
      <c r="J5212" s="30" t="n">
        <v>590.4</v>
      </c>
      <c r="K5212" s="29" t="s">
        <v>120</v>
      </c>
      <c r="L5212" s="29" t="s">
        <v>176</v>
      </c>
      <c r="M5212" s="29"/>
      <c r="N5212" s="29" t="s">
        <v>122</v>
      </c>
      <c r="O5212" s="31" t="n">
        <v>47014</v>
      </c>
      <c r="P5212" s="29" t="s">
        <v>123</v>
      </c>
      <c r="Q5212" s="29" t="n">
        <f aca="false">IFERROR(VALUE(L5212),"")</f>
        <v>2</v>
      </c>
      <c r="R5212" s="29" t="n">
        <f aca="true">IF(O5212="","",O5212-TODAY())</f>
        <v>729</v>
      </c>
      <c r="S5212" s="29" t="str">
        <f aca="false">IF(C5212="&lt;&lt; vazio &gt;&gt;","VAZIA",IF(AND(O5212&lt;&gt;"",R5212&lt;0),"VENCIDO",IF(AND(O5212&lt;&gt;"",R5212&lt;=Parametros!$B$10),"PRÓX. VENCIMENTO",IF(F5212="Q","QUALIDADE",IF(F5212="S","BLOQUEADO",IF(F5212="R","RESTRITO/DEVOLUÇÃO",IF(OR(N5212="QUAR",N5212="QRES"),"QUARENTENA",IF(OR(B5212="DESCARTE",B5212="DEVOLUÇÃO"),"DESCARTE/DEVOLUÇÃO",IF(AND(D5212="",K5212&lt;&gt;""),"SEM LOTE",IF(AND(Q5212&lt;&gt;"",Q5212&gt;=Parametros!$B$11),"PARADO/SEM GIRO","OK"))))))))))</f>
        <v>QUALIDADE</v>
      </c>
      <c r="T5212" s="29" t="str">
        <f aca="false">IF(AND($S5212="PARADO/SEM GIRO",$K5212="KG",OR(Painel!$B$5="(Todos)",A5212=Painel!$B$5)*OR(Painel!$E$5="(Todos)",P5212=Painel!$E$5)),$J5212+ROW()/10000000,"")</f>
        <v/>
      </c>
      <c r="U5212" s="29" t="str">
        <f aca="false">IF(AND($S5212="VENCIDO",$K5212="KG",OR(Painel!$B$5="(Todos)",A5212=Painel!$B$5)*OR(Painel!$E$5="(Todos)",P5212=Painel!$E$5)),$J5212+ROW()/10000000,"")</f>
        <v/>
      </c>
    </row>
    <row r="5213" customFormat="false" ht="15" hidden="false" customHeight="false" outlineLevel="0" collapsed="false">
      <c r="A5213" s="29" t="s">
        <v>52</v>
      </c>
      <c r="B5213" s="29" t="s">
        <v>9674</v>
      </c>
      <c r="C5213" s="29" t="s">
        <v>396</v>
      </c>
      <c r="D5213" s="29" t="s">
        <v>2981</v>
      </c>
      <c r="E5213" s="29" t="n">
        <v>1</v>
      </c>
      <c r="F5213" s="29"/>
      <c r="G5213" s="29" t="s">
        <v>9675</v>
      </c>
      <c r="H5213" s="30" t="n">
        <v>1102.5</v>
      </c>
      <c r="I5213" s="31" t="n">
        <v>46262</v>
      </c>
      <c r="J5213" s="30" t="n">
        <v>1102.5</v>
      </c>
      <c r="K5213" s="29" t="s">
        <v>120</v>
      </c>
      <c r="L5213" s="29" t="s">
        <v>190</v>
      </c>
      <c r="M5213" s="29"/>
      <c r="N5213" s="29" t="s">
        <v>122</v>
      </c>
      <c r="O5213" s="31" t="n">
        <v>46807</v>
      </c>
      <c r="P5213" s="29" t="s">
        <v>123</v>
      </c>
      <c r="Q5213" s="29" t="n">
        <f aca="false">IFERROR(VALUE(L5213),"")</f>
        <v>23</v>
      </c>
      <c r="R5213" s="29" t="n">
        <f aca="true">IF(O5213="","",O5213-TODAY())</f>
        <v>522</v>
      </c>
      <c r="S5213" s="29" t="str">
        <f aca="false">IF(C5213="&lt;&lt; vazio &gt;&gt;","VAZIA",IF(AND(O5213&lt;&gt;"",R5213&lt;0),"VENCIDO",IF(AND(O5213&lt;&gt;"",R5213&lt;=Parametros!$B$10),"PRÓX. VENCIMENTO",IF(F5213="Q","QUALIDADE",IF(F5213="S","BLOQUEADO",IF(F5213="R","RESTRITO/DEVOLUÇÃO",IF(OR(N5213="QUAR",N5213="QRES"),"QUARENTENA",IF(OR(B5213="DESCARTE",B5213="DEVOLUÇÃO"),"DESCARTE/DEVOLUÇÃO",IF(AND(D5213="",K5213&lt;&gt;""),"SEM LOTE",IF(AND(Q5213&lt;&gt;"",Q5213&gt;=Parametros!$B$11),"PARADO/SEM GIRO","OK"))))))))))</f>
        <v>OK</v>
      </c>
      <c r="T5213" s="29" t="str">
        <f aca="false">IF(AND($S5213="PARADO/SEM GIRO",$K5213="KG",OR(Painel!$B$5="(Todos)",A5213=Painel!$B$5)*OR(Painel!$E$5="(Todos)",P5213=Painel!$E$5)),$J5213+ROW()/10000000,"")</f>
        <v/>
      </c>
      <c r="U5213" s="29" t="str">
        <f aca="false">IF(AND($S5213="VENCIDO",$K5213="KG",OR(Painel!$B$5="(Todos)",A5213=Painel!$B$5)*OR(Painel!$E$5="(Todos)",P5213=Painel!$E$5)),$J5213+ROW()/10000000,"")</f>
        <v/>
      </c>
    </row>
    <row r="5214" customFormat="false" ht="15" hidden="false" customHeight="false" outlineLevel="0" collapsed="false">
      <c r="A5214" s="29" t="s">
        <v>52</v>
      </c>
      <c r="B5214" s="29" t="s">
        <v>9676</v>
      </c>
      <c r="C5214" s="29" t="s">
        <v>157</v>
      </c>
      <c r="D5214" s="29" t="s">
        <v>2584</v>
      </c>
      <c r="E5214" s="29" t="n">
        <v>1</v>
      </c>
      <c r="F5214" s="29"/>
      <c r="G5214" s="29" t="s">
        <v>9677</v>
      </c>
      <c r="H5214" s="30" t="n">
        <v>1102.5</v>
      </c>
      <c r="I5214" s="31" t="n">
        <v>46217</v>
      </c>
      <c r="J5214" s="30" t="n">
        <v>1102.5</v>
      </c>
      <c r="K5214" s="29" t="s">
        <v>120</v>
      </c>
      <c r="L5214" s="29" t="s">
        <v>2586</v>
      </c>
      <c r="M5214" s="29"/>
      <c r="N5214" s="29" t="s">
        <v>122</v>
      </c>
      <c r="O5214" s="31" t="n">
        <v>46759</v>
      </c>
      <c r="P5214" s="29" t="s">
        <v>123</v>
      </c>
      <c r="Q5214" s="29" t="n">
        <f aca="false">IFERROR(VALUE(L5214),"")</f>
        <v>68</v>
      </c>
      <c r="R5214" s="29" t="n">
        <f aca="true">IF(O5214="","",O5214-TODAY())</f>
        <v>474</v>
      </c>
      <c r="S5214" s="29" t="str">
        <f aca="false">IF(C5214="&lt;&lt; vazio &gt;&gt;","VAZIA",IF(AND(O5214&lt;&gt;"",R5214&lt;0),"VENCIDO",IF(AND(O5214&lt;&gt;"",R5214&lt;=Parametros!$B$10),"PRÓX. VENCIMENTO",IF(F5214="Q","QUALIDADE",IF(F5214="S","BLOQUEADO",IF(F5214="R","RESTRITO/DEVOLUÇÃO",IF(OR(N5214="QUAR",N5214="QRES"),"QUARENTENA",IF(OR(B5214="DESCARTE",B5214="DEVOLUÇÃO"),"DESCARTE/DEVOLUÇÃO",IF(AND(D5214="",K5214&lt;&gt;""),"SEM LOTE",IF(AND(Q5214&lt;&gt;"",Q5214&gt;=Parametros!$B$11),"PARADO/SEM GIRO","OK"))))))))))</f>
        <v>OK</v>
      </c>
      <c r="T5214" s="29" t="str">
        <f aca="false">IF(AND($S5214="PARADO/SEM GIRO",$K5214="KG",OR(Painel!$B$5="(Todos)",A5214=Painel!$B$5)*OR(Painel!$E$5="(Todos)",P5214=Painel!$E$5)),$J5214+ROW()/10000000,"")</f>
        <v/>
      </c>
      <c r="U5214" s="29" t="str">
        <f aca="false">IF(AND($S5214="VENCIDO",$K5214="KG",OR(Painel!$B$5="(Todos)",A5214=Painel!$B$5)*OR(Painel!$E$5="(Todos)",P5214=Painel!$E$5)),$J5214+ROW()/10000000,"")</f>
        <v/>
      </c>
    </row>
    <row r="5215" customFormat="false" ht="15" hidden="false" customHeight="false" outlineLevel="0" collapsed="false">
      <c r="A5215" s="29" t="s">
        <v>52</v>
      </c>
      <c r="B5215" s="29" t="s">
        <v>9678</v>
      </c>
      <c r="C5215" s="29" t="s">
        <v>322</v>
      </c>
      <c r="D5215" s="29" t="s">
        <v>3194</v>
      </c>
      <c r="E5215" s="29" t="n">
        <v>1</v>
      </c>
      <c r="F5215" s="29"/>
      <c r="G5215" s="29" t="s">
        <v>9679</v>
      </c>
      <c r="H5215" s="30" t="n">
        <v>999.9</v>
      </c>
      <c r="I5215" s="31" t="n">
        <v>46276</v>
      </c>
      <c r="J5215" s="30" t="n">
        <v>999.9</v>
      </c>
      <c r="K5215" s="29" t="s">
        <v>120</v>
      </c>
      <c r="L5215" s="29" t="s">
        <v>133</v>
      </c>
      <c r="M5215" s="29"/>
      <c r="N5215" s="29" t="s">
        <v>122</v>
      </c>
      <c r="O5215" s="31" t="n">
        <v>46636</v>
      </c>
      <c r="P5215" s="29" t="s">
        <v>123</v>
      </c>
      <c r="Q5215" s="29" t="n">
        <f aca="false">IFERROR(VALUE(L5215),"")</f>
        <v>9</v>
      </c>
      <c r="R5215" s="29" t="n">
        <f aca="true">IF(O5215="","",O5215-TODAY())</f>
        <v>351</v>
      </c>
      <c r="S5215" s="29" t="str">
        <f aca="false">IF(C5215="&lt;&lt; vazio &gt;&gt;","VAZIA",IF(AND(O5215&lt;&gt;"",R5215&lt;0),"VENCIDO",IF(AND(O5215&lt;&gt;"",R5215&lt;=Parametros!$B$10),"PRÓX. VENCIMENTO",IF(F5215="Q","QUALIDADE",IF(F5215="S","BLOQUEADO",IF(F5215="R","RESTRITO/DEVOLUÇÃO",IF(OR(N5215="QUAR",N5215="QRES"),"QUARENTENA",IF(OR(B5215="DESCARTE",B5215="DEVOLUÇÃO"),"DESCARTE/DEVOLUÇÃO",IF(AND(D5215="",K5215&lt;&gt;""),"SEM LOTE",IF(AND(Q5215&lt;&gt;"",Q5215&gt;=Parametros!$B$11),"PARADO/SEM GIRO","OK"))))))))))</f>
        <v>OK</v>
      </c>
      <c r="T5215" s="29" t="str">
        <f aca="false">IF(AND($S5215="PARADO/SEM GIRO",$K5215="KG",OR(Painel!$B$5="(Todos)",A5215=Painel!$B$5)*OR(Painel!$E$5="(Todos)",P5215=Painel!$E$5)),$J5215+ROW()/10000000,"")</f>
        <v/>
      </c>
      <c r="U5215" s="29" t="str">
        <f aca="false">IF(AND($S5215="VENCIDO",$K5215="KG",OR(Painel!$B$5="(Todos)",A5215=Painel!$B$5)*OR(Painel!$E$5="(Todos)",P5215=Painel!$E$5)),$J5215+ROW()/10000000,"")</f>
        <v/>
      </c>
    </row>
    <row r="5216" customFormat="false" ht="15" hidden="false" customHeight="false" outlineLevel="0" collapsed="false">
      <c r="A5216" s="29" t="s">
        <v>52</v>
      </c>
      <c r="B5216" s="29" t="s">
        <v>9680</v>
      </c>
      <c r="C5216" s="29" t="s">
        <v>396</v>
      </c>
      <c r="D5216" s="29" t="s">
        <v>2981</v>
      </c>
      <c r="E5216" s="29" t="n">
        <v>1</v>
      </c>
      <c r="F5216" s="29"/>
      <c r="G5216" s="29" t="s">
        <v>9681</v>
      </c>
      <c r="H5216" s="30" t="n">
        <v>1102.5</v>
      </c>
      <c r="I5216" s="31" t="n">
        <v>46262</v>
      </c>
      <c r="J5216" s="30" t="n">
        <v>1102.5</v>
      </c>
      <c r="K5216" s="29" t="s">
        <v>120</v>
      </c>
      <c r="L5216" s="29" t="s">
        <v>190</v>
      </c>
      <c r="M5216" s="29"/>
      <c r="N5216" s="29" t="s">
        <v>122</v>
      </c>
      <c r="O5216" s="31" t="n">
        <v>46807</v>
      </c>
      <c r="P5216" s="29" t="s">
        <v>123</v>
      </c>
      <c r="Q5216" s="29" t="n">
        <f aca="false">IFERROR(VALUE(L5216),"")</f>
        <v>23</v>
      </c>
      <c r="R5216" s="29" t="n">
        <f aca="true">IF(O5216="","",O5216-TODAY())</f>
        <v>522</v>
      </c>
      <c r="S5216" s="29" t="str">
        <f aca="false">IF(C5216="&lt;&lt; vazio &gt;&gt;","VAZIA",IF(AND(O5216&lt;&gt;"",R5216&lt;0),"VENCIDO",IF(AND(O5216&lt;&gt;"",R5216&lt;=Parametros!$B$10),"PRÓX. VENCIMENTO",IF(F5216="Q","QUALIDADE",IF(F5216="S","BLOQUEADO",IF(F5216="R","RESTRITO/DEVOLUÇÃO",IF(OR(N5216="QUAR",N5216="QRES"),"QUARENTENA",IF(OR(B5216="DESCARTE",B5216="DEVOLUÇÃO"),"DESCARTE/DEVOLUÇÃO",IF(AND(D5216="",K5216&lt;&gt;""),"SEM LOTE",IF(AND(Q5216&lt;&gt;"",Q5216&gt;=Parametros!$B$11),"PARADO/SEM GIRO","OK"))))))))))</f>
        <v>OK</v>
      </c>
      <c r="T5216" s="29" t="str">
        <f aca="false">IF(AND($S5216="PARADO/SEM GIRO",$K5216="KG",OR(Painel!$B$5="(Todos)",A5216=Painel!$B$5)*OR(Painel!$E$5="(Todos)",P5216=Painel!$E$5)),$J5216+ROW()/10000000,"")</f>
        <v/>
      </c>
      <c r="U5216" s="29" t="str">
        <f aca="false">IF(AND($S5216="VENCIDO",$K5216="KG",OR(Painel!$B$5="(Todos)",A5216=Painel!$B$5)*OR(Painel!$E$5="(Todos)",P5216=Painel!$E$5)),$J5216+ROW()/10000000,"")</f>
        <v/>
      </c>
    </row>
    <row r="5217" customFormat="false" ht="15" hidden="false" customHeight="false" outlineLevel="0" collapsed="false">
      <c r="A5217" s="29" t="s">
        <v>52</v>
      </c>
      <c r="B5217" s="29" t="s">
        <v>9682</v>
      </c>
      <c r="C5217" s="29" t="s">
        <v>876</v>
      </c>
      <c r="D5217" s="29" t="s">
        <v>877</v>
      </c>
      <c r="E5217" s="29" t="n">
        <v>1</v>
      </c>
      <c r="F5217" s="29"/>
      <c r="G5217" s="29" t="s">
        <v>9683</v>
      </c>
      <c r="H5217" s="30" t="n">
        <v>720</v>
      </c>
      <c r="I5217" s="31" t="n">
        <v>46279</v>
      </c>
      <c r="J5217" s="30" t="n">
        <v>720</v>
      </c>
      <c r="K5217" s="29" t="s">
        <v>120</v>
      </c>
      <c r="L5217" s="29" t="s">
        <v>350</v>
      </c>
      <c r="M5217" s="29"/>
      <c r="N5217" s="29" t="s">
        <v>122</v>
      </c>
      <c r="O5217" s="31" t="n">
        <v>46821</v>
      </c>
      <c r="P5217" s="29" t="s">
        <v>123</v>
      </c>
      <c r="Q5217" s="29" t="n">
        <f aca="false">IFERROR(VALUE(L5217),"")</f>
        <v>6</v>
      </c>
      <c r="R5217" s="29" t="n">
        <f aca="true">IF(O5217="","",O5217-TODAY())</f>
        <v>536</v>
      </c>
      <c r="S5217" s="29" t="str">
        <f aca="false">IF(C5217="&lt;&lt; vazio &gt;&gt;","VAZIA",IF(AND(O5217&lt;&gt;"",R5217&lt;0),"VENCIDO",IF(AND(O5217&lt;&gt;"",R5217&lt;=Parametros!$B$10),"PRÓX. VENCIMENTO",IF(F5217="Q","QUALIDADE",IF(F5217="S","BLOQUEADO",IF(F5217="R","RESTRITO/DEVOLUÇÃO",IF(OR(N5217="QUAR",N5217="QRES"),"QUARENTENA",IF(OR(B5217="DESCARTE",B5217="DEVOLUÇÃO"),"DESCARTE/DEVOLUÇÃO",IF(AND(D5217="",K5217&lt;&gt;""),"SEM LOTE",IF(AND(Q5217&lt;&gt;"",Q5217&gt;=Parametros!$B$11),"PARADO/SEM GIRO","OK"))))))))))</f>
        <v>OK</v>
      </c>
      <c r="T5217" s="29" t="str">
        <f aca="false">IF(AND($S5217="PARADO/SEM GIRO",$K5217="KG",OR(Painel!$B$5="(Todos)",A5217=Painel!$B$5)*OR(Painel!$E$5="(Todos)",P5217=Painel!$E$5)),$J5217+ROW()/10000000,"")</f>
        <v/>
      </c>
      <c r="U5217" s="29" t="str">
        <f aca="false">IF(AND($S5217="VENCIDO",$K5217="KG",OR(Painel!$B$5="(Todos)",A5217=Painel!$B$5)*OR(Painel!$E$5="(Todos)",P5217=Painel!$E$5)),$J5217+ROW()/10000000,"")</f>
        <v/>
      </c>
    </row>
    <row r="5218" customFormat="false" ht="15" hidden="false" customHeight="false" outlineLevel="0" collapsed="false">
      <c r="A5218" s="29" t="s">
        <v>52</v>
      </c>
      <c r="B5218" s="29" t="s">
        <v>9684</v>
      </c>
      <c r="C5218" s="29" t="s">
        <v>785</v>
      </c>
      <c r="D5218" s="29" t="s">
        <v>3540</v>
      </c>
      <c r="E5218" s="29" t="n">
        <v>1</v>
      </c>
      <c r="F5218" s="29"/>
      <c r="G5218" s="29" t="s">
        <v>9685</v>
      </c>
      <c r="H5218" s="30" t="n">
        <v>1000</v>
      </c>
      <c r="I5218" s="31" t="n">
        <v>46270</v>
      </c>
      <c r="J5218" s="30" t="n">
        <v>1000</v>
      </c>
      <c r="K5218" s="29" t="s">
        <v>120</v>
      </c>
      <c r="L5218" s="29" t="s">
        <v>267</v>
      </c>
      <c r="M5218" s="29"/>
      <c r="N5218" s="29" t="s">
        <v>122</v>
      </c>
      <c r="O5218" s="31" t="n">
        <v>46812</v>
      </c>
      <c r="P5218" s="29" t="s">
        <v>123</v>
      </c>
      <c r="Q5218" s="29" t="n">
        <f aca="false">IFERROR(VALUE(L5218),"")</f>
        <v>15</v>
      </c>
      <c r="R5218" s="29" t="n">
        <f aca="true">IF(O5218="","",O5218-TODAY())</f>
        <v>527</v>
      </c>
      <c r="S5218" s="29" t="str">
        <f aca="false">IF(C5218="&lt;&lt; vazio &gt;&gt;","VAZIA",IF(AND(O5218&lt;&gt;"",R5218&lt;0),"VENCIDO",IF(AND(O5218&lt;&gt;"",R5218&lt;=Parametros!$B$10),"PRÓX. VENCIMENTO",IF(F5218="Q","QUALIDADE",IF(F5218="S","BLOQUEADO",IF(F5218="R","RESTRITO/DEVOLUÇÃO",IF(OR(N5218="QUAR",N5218="QRES"),"QUARENTENA",IF(OR(B5218="DESCARTE",B5218="DEVOLUÇÃO"),"DESCARTE/DEVOLUÇÃO",IF(AND(D5218="",K5218&lt;&gt;""),"SEM LOTE",IF(AND(Q5218&lt;&gt;"",Q5218&gt;=Parametros!$B$11),"PARADO/SEM GIRO","OK"))))))))))</f>
        <v>OK</v>
      </c>
      <c r="T5218" s="29" t="str">
        <f aca="false">IF(AND($S5218="PARADO/SEM GIRO",$K5218="KG",OR(Painel!$B$5="(Todos)",A5218=Painel!$B$5)*OR(Painel!$E$5="(Todos)",P5218=Painel!$E$5)),$J5218+ROW()/10000000,"")</f>
        <v/>
      </c>
      <c r="U5218" s="29" t="str">
        <f aca="false">IF(AND($S5218="VENCIDO",$K5218="KG",OR(Painel!$B$5="(Todos)",A5218=Painel!$B$5)*OR(Painel!$E$5="(Todos)",P5218=Painel!$E$5)),$J5218+ROW()/10000000,"")</f>
        <v/>
      </c>
    </row>
    <row r="5219" customFormat="false" ht="15" hidden="false" customHeight="false" outlineLevel="0" collapsed="false">
      <c r="A5219" s="29" t="s">
        <v>52</v>
      </c>
      <c r="B5219" s="29" t="s">
        <v>9686</v>
      </c>
      <c r="C5219" s="29" t="s">
        <v>1274</v>
      </c>
      <c r="D5219" s="29" t="s">
        <v>1275</v>
      </c>
      <c r="E5219" s="29" t="n">
        <v>1</v>
      </c>
      <c r="F5219" s="29"/>
      <c r="G5219" s="29" t="s">
        <v>9687</v>
      </c>
      <c r="H5219" s="30" t="n">
        <v>1000</v>
      </c>
      <c r="I5219" s="31" t="n">
        <v>46266</v>
      </c>
      <c r="J5219" s="30" t="n">
        <v>1000</v>
      </c>
      <c r="K5219" s="29" t="s">
        <v>120</v>
      </c>
      <c r="L5219" s="29" t="s">
        <v>180</v>
      </c>
      <c r="M5219" s="29"/>
      <c r="N5219" s="29" t="s">
        <v>122</v>
      </c>
      <c r="O5219" s="31" t="n">
        <v>46588</v>
      </c>
      <c r="P5219" s="29" t="s">
        <v>123</v>
      </c>
      <c r="Q5219" s="29" t="n">
        <f aca="false">IFERROR(VALUE(L5219),"")</f>
        <v>19</v>
      </c>
      <c r="R5219" s="29" t="n">
        <f aca="true">IF(O5219="","",O5219-TODAY())</f>
        <v>303</v>
      </c>
      <c r="S5219" s="29" t="str">
        <f aca="false">IF(C5219="&lt;&lt; vazio &gt;&gt;","VAZIA",IF(AND(O5219&lt;&gt;"",R5219&lt;0),"VENCIDO",IF(AND(O5219&lt;&gt;"",R5219&lt;=Parametros!$B$10),"PRÓX. VENCIMENTO",IF(F5219="Q","QUALIDADE",IF(F5219="S","BLOQUEADO",IF(F5219="R","RESTRITO/DEVOLUÇÃO",IF(OR(N5219="QUAR",N5219="QRES"),"QUARENTENA",IF(OR(B5219="DESCARTE",B5219="DEVOLUÇÃO"),"DESCARTE/DEVOLUÇÃO",IF(AND(D5219="",K5219&lt;&gt;""),"SEM LOTE",IF(AND(Q5219&lt;&gt;"",Q5219&gt;=Parametros!$B$11),"PARADO/SEM GIRO","OK"))))))))))</f>
        <v>OK</v>
      </c>
      <c r="T5219" s="29" t="str">
        <f aca="false">IF(AND($S5219="PARADO/SEM GIRO",$K5219="KG",OR(Painel!$B$5="(Todos)",A5219=Painel!$B$5)*OR(Painel!$E$5="(Todos)",P5219=Painel!$E$5)),$J5219+ROW()/10000000,"")</f>
        <v/>
      </c>
      <c r="U5219" s="29" t="str">
        <f aca="false">IF(AND($S5219="VENCIDO",$K5219="KG",OR(Painel!$B$5="(Todos)",A5219=Painel!$B$5)*OR(Painel!$E$5="(Todos)",P5219=Painel!$E$5)),$J5219+ROW()/10000000,"")</f>
        <v/>
      </c>
    </row>
    <row r="5220" customFormat="false" ht="15" hidden="false" customHeight="false" outlineLevel="0" collapsed="false">
      <c r="A5220" s="29" t="s">
        <v>52</v>
      </c>
      <c r="B5220" s="29" t="s">
        <v>9688</v>
      </c>
      <c r="C5220" s="29" t="s">
        <v>258</v>
      </c>
      <c r="D5220" s="29" t="s">
        <v>378</v>
      </c>
      <c r="E5220" s="29" t="n">
        <v>1</v>
      </c>
      <c r="F5220" s="29"/>
      <c r="G5220" s="29" t="s">
        <v>9689</v>
      </c>
      <c r="H5220" s="30" t="n">
        <v>727.2</v>
      </c>
      <c r="I5220" s="31" t="n">
        <v>46266</v>
      </c>
      <c r="J5220" s="30" t="n">
        <v>727.2</v>
      </c>
      <c r="K5220" s="29" t="s">
        <v>120</v>
      </c>
      <c r="L5220" s="29" t="s">
        <v>180</v>
      </c>
      <c r="M5220" s="29"/>
      <c r="N5220" s="29" t="s">
        <v>122</v>
      </c>
      <c r="O5220" s="31" t="n">
        <v>46551</v>
      </c>
      <c r="P5220" s="29" t="s">
        <v>123</v>
      </c>
      <c r="Q5220" s="29" t="n">
        <f aca="false">IFERROR(VALUE(L5220),"")</f>
        <v>19</v>
      </c>
      <c r="R5220" s="29" t="n">
        <f aca="true">IF(O5220="","",O5220-TODAY())</f>
        <v>266</v>
      </c>
      <c r="S5220" s="29" t="str">
        <f aca="false">IF(C5220="&lt;&lt; vazio &gt;&gt;","VAZIA",IF(AND(O5220&lt;&gt;"",R5220&lt;0),"VENCIDO",IF(AND(O5220&lt;&gt;"",R5220&lt;=Parametros!$B$10),"PRÓX. VENCIMENTO",IF(F5220="Q","QUALIDADE",IF(F5220="S","BLOQUEADO",IF(F5220="R","RESTRITO/DEVOLUÇÃO",IF(OR(N5220="QUAR",N5220="QRES"),"QUARENTENA",IF(OR(B5220="DESCARTE",B5220="DEVOLUÇÃO"),"DESCARTE/DEVOLUÇÃO",IF(AND(D5220="",K5220&lt;&gt;""),"SEM LOTE",IF(AND(Q5220&lt;&gt;"",Q5220&gt;=Parametros!$B$11),"PARADO/SEM GIRO","OK"))))))))))</f>
        <v>OK</v>
      </c>
      <c r="T5220" s="29" t="str">
        <f aca="false">IF(AND($S5220="PARADO/SEM GIRO",$K5220="KG",OR(Painel!$B$5="(Todos)",A5220=Painel!$B$5)*OR(Painel!$E$5="(Todos)",P5220=Painel!$E$5)),$J5220+ROW()/10000000,"")</f>
        <v/>
      </c>
      <c r="U5220" s="29" t="str">
        <f aca="false">IF(AND($S5220="VENCIDO",$K5220="KG",OR(Painel!$B$5="(Todos)",A5220=Painel!$B$5)*OR(Painel!$E$5="(Todos)",P5220=Painel!$E$5)),$J5220+ROW()/10000000,"")</f>
        <v/>
      </c>
    </row>
    <row r="5221" customFormat="false" ht="15" hidden="false" customHeight="false" outlineLevel="0" collapsed="false">
      <c r="A5221" s="29" t="s">
        <v>52</v>
      </c>
      <c r="B5221" s="29" t="s">
        <v>9690</v>
      </c>
      <c r="C5221" s="29" t="s">
        <v>691</v>
      </c>
      <c r="D5221" s="29" t="s">
        <v>9691</v>
      </c>
      <c r="E5221" s="29" t="n">
        <v>1</v>
      </c>
      <c r="F5221" s="29"/>
      <c r="G5221" s="29" t="s">
        <v>9692</v>
      </c>
      <c r="H5221" s="30" t="n">
        <v>800</v>
      </c>
      <c r="I5221" s="31" t="n">
        <v>46266</v>
      </c>
      <c r="J5221" s="30" t="n">
        <v>800</v>
      </c>
      <c r="K5221" s="29" t="s">
        <v>120</v>
      </c>
      <c r="L5221" s="29" t="s">
        <v>180</v>
      </c>
      <c r="M5221" s="29"/>
      <c r="N5221" s="29" t="s">
        <v>122</v>
      </c>
      <c r="O5221" s="31" t="n">
        <v>46990</v>
      </c>
      <c r="P5221" s="29" t="s">
        <v>123</v>
      </c>
      <c r="Q5221" s="29" t="n">
        <f aca="false">IFERROR(VALUE(L5221),"")</f>
        <v>19</v>
      </c>
      <c r="R5221" s="29" t="n">
        <f aca="true">IF(O5221="","",O5221-TODAY())</f>
        <v>705</v>
      </c>
      <c r="S5221" s="29" t="str">
        <f aca="false">IF(C5221="&lt;&lt; vazio &gt;&gt;","VAZIA",IF(AND(O5221&lt;&gt;"",R5221&lt;0),"VENCIDO",IF(AND(O5221&lt;&gt;"",R5221&lt;=Parametros!$B$10),"PRÓX. VENCIMENTO",IF(F5221="Q","QUALIDADE",IF(F5221="S","BLOQUEADO",IF(F5221="R","RESTRITO/DEVOLUÇÃO",IF(OR(N5221="QUAR",N5221="QRES"),"QUARENTENA",IF(OR(B5221="DESCARTE",B5221="DEVOLUÇÃO"),"DESCARTE/DEVOLUÇÃO",IF(AND(D5221="",K5221&lt;&gt;""),"SEM LOTE",IF(AND(Q5221&lt;&gt;"",Q5221&gt;=Parametros!$B$11),"PARADO/SEM GIRO","OK"))))))))))</f>
        <v>OK</v>
      </c>
      <c r="T5221" s="29" t="str">
        <f aca="false">IF(AND($S5221="PARADO/SEM GIRO",$K5221="KG",OR(Painel!$B$5="(Todos)",A5221=Painel!$B$5)*OR(Painel!$E$5="(Todos)",P5221=Painel!$E$5)),$J5221+ROW()/10000000,"")</f>
        <v/>
      </c>
      <c r="U5221" s="29" t="str">
        <f aca="false">IF(AND($S5221="VENCIDO",$K5221="KG",OR(Painel!$B$5="(Todos)",A5221=Painel!$B$5)*OR(Painel!$E$5="(Todos)",P5221=Painel!$E$5)),$J5221+ROW()/10000000,"")</f>
        <v/>
      </c>
    </row>
    <row r="5222" customFormat="false" ht="15" hidden="false" customHeight="false" outlineLevel="0" collapsed="false">
      <c r="A5222" s="29" t="s">
        <v>52</v>
      </c>
      <c r="B5222" s="29" t="s">
        <v>9693</v>
      </c>
      <c r="C5222" s="29" t="s">
        <v>2694</v>
      </c>
      <c r="D5222" s="29" t="s">
        <v>9694</v>
      </c>
      <c r="E5222" s="29" t="n">
        <v>1</v>
      </c>
      <c r="F5222" s="29"/>
      <c r="G5222" s="29" t="s">
        <v>9695</v>
      </c>
      <c r="H5222" s="30" t="n">
        <v>480</v>
      </c>
      <c r="I5222" s="31" t="n">
        <v>45807</v>
      </c>
      <c r="J5222" s="30" t="n">
        <v>480</v>
      </c>
      <c r="K5222" s="29" t="s">
        <v>120</v>
      </c>
      <c r="L5222" s="29" t="s">
        <v>9696</v>
      </c>
      <c r="M5222" s="29"/>
      <c r="N5222" s="29" t="s">
        <v>122</v>
      </c>
      <c r="O5222" s="31" t="n">
        <v>46390</v>
      </c>
      <c r="P5222" s="29" t="s">
        <v>123</v>
      </c>
      <c r="Q5222" s="29" t="n">
        <f aca="false">IFERROR(VALUE(L5222),"")</f>
        <v>478</v>
      </c>
      <c r="R5222" s="29" t="n">
        <f aca="true">IF(O5222="","",O5222-TODAY())</f>
        <v>105</v>
      </c>
      <c r="S5222" s="29" t="str">
        <f aca="false">IF(C5222="&lt;&lt; vazio &gt;&gt;","VAZIA",IF(AND(O5222&lt;&gt;"",R5222&lt;0),"VENCIDO",IF(AND(O5222&lt;&gt;"",R5222&lt;=Parametros!$B$10),"PRÓX. VENCIMENTO",IF(F5222="Q","QUALIDADE",IF(F5222="S","BLOQUEADO",IF(F5222="R","RESTRITO/DEVOLUÇÃO",IF(OR(N5222="QUAR",N5222="QRES"),"QUARENTENA",IF(OR(B5222="DESCARTE",B5222="DEVOLUÇÃO"),"DESCARTE/DEVOLUÇÃO",IF(AND(D5222="",K5222&lt;&gt;""),"SEM LOTE",IF(AND(Q5222&lt;&gt;"",Q5222&gt;=Parametros!$B$11),"PARADO/SEM GIRO","OK"))))))))))</f>
        <v>PARADO/SEM GIRO</v>
      </c>
      <c r="T5222" s="29" t="n">
        <f aca="false">IF(AND($S5222="PARADO/SEM GIRO",$K5222="KG",OR(Painel!$B$5="(Todos)",A5222=Painel!$B$5)*OR(Painel!$E$5="(Todos)",P5222=Painel!$E$5)),$J5222+ROW()/10000000,"")</f>
        <v>480.0005222</v>
      </c>
      <c r="U5222" s="29" t="str">
        <f aca="false">IF(AND($S5222="VENCIDO",$K5222="KG",OR(Painel!$B$5="(Todos)",A5222=Painel!$B$5)*OR(Painel!$E$5="(Todos)",P5222=Painel!$E$5)),$J5222+ROW()/10000000,"")</f>
        <v/>
      </c>
    </row>
    <row r="5223" customFormat="false" ht="15" hidden="false" customHeight="false" outlineLevel="0" collapsed="false">
      <c r="A5223" s="29" t="s">
        <v>52</v>
      </c>
      <c r="B5223" s="29" t="s">
        <v>9697</v>
      </c>
      <c r="C5223" s="29" t="s">
        <v>3323</v>
      </c>
      <c r="D5223" s="29" t="s">
        <v>9698</v>
      </c>
      <c r="E5223" s="29" t="n">
        <v>1</v>
      </c>
      <c r="F5223" s="29" t="s">
        <v>137</v>
      </c>
      <c r="G5223" s="29" t="s">
        <v>9699</v>
      </c>
      <c r="H5223" s="30" t="n">
        <v>47.6</v>
      </c>
      <c r="I5223" s="31" t="n">
        <v>46264</v>
      </c>
      <c r="J5223" s="30" t="n">
        <v>47.6</v>
      </c>
      <c r="K5223" s="29" t="s">
        <v>120</v>
      </c>
      <c r="L5223" s="29" t="s">
        <v>2571</v>
      </c>
      <c r="M5223" s="29"/>
      <c r="N5223" s="29" t="s">
        <v>134</v>
      </c>
      <c r="O5223" s="31" t="n">
        <v>46268</v>
      </c>
      <c r="P5223" s="29" t="s">
        <v>123</v>
      </c>
      <c r="Q5223" s="29" t="n">
        <f aca="false">IFERROR(VALUE(L5223),"")</f>
        <v>21</v>
      </c>
      <c r="R5223" s="29" t="n">
        <f aca="true">IF(O5223="","",O5223-TODAY())</f>
        <v>-17</v>
      </c>
      <c r="S5223" s="29" t="str">
        <f aca="false">IF(C5223="&lt;&lt; vazio &gt;&gt;","VAZIA",IF(AND(O5223&lt;&gt;"",R5223&lt;0),"VENCIDO",IF(AND(O5223&lt;&gt;"",R5223&lt;=Parametros!$B$10),"PRÓX. VENCIMENTO",IF(F5223="Q","QUALIDADE",IF(F5223="S","BLOQUEADO",IF(F5223="R","RESTRITO/DEVOLUÇÃO",IF(OR(N5223="QUAR",N5223="QRES"),"QUARENTENA",IF(OR(B5223="DESCARTE",B5223="DEVOLUÇÃO"),"DESCARTE/DEVOLUÇÃO",IF(AND(D5223="",K5223&lt;&gt;""),"SEM LOTE",IF(AND(Q5223&lt;&gt;"",Q5223&gt;=Parametros!$B$11),"PARADO/SEM GIRO","OK"))))))))))</f>
        <v>VENCIDO</v>
      </c>
      <c r="T5223" s="29" t="str">
        <f aca="false">IF(AND($S5223="PARADO/SEM GIRO",$K5223="KG",OR(Painel!$B$5="(Todos)",A5223=Painel!$B$5)*OR(Painel!$E$5="(Todos)",P5223=Painel!$E$5)),$J5223+ROW()/10000000,"")</f>
        <v/>
      </c>
      <c r="U5223" s="29" t="n">
        <f aca="false">IF(AND($S5223="VENCIDO",$K5223="KG",OR(Painel!$B$5="(Todos)",A5223=Painel!$B$5)*OR(Painel!$E$5="(Todos)",P5223=Painel!$E$5)),$J5223+ROW()/10000000,"")</f>
        <v>47.6005223</v>
      </c>
    </row>
    <row r="5224" customFormat="false" ht="15" hidden="false" customHeight="false" outlineLevel="0" collapsed="false">
      <c r="A5224" s="29" t="s">
        <v>52</v>
      </c>
      <c r="B5224" s="29" t="s">
        <v>9700</v>
      </c>
      <c r="C5224" s="29" t="s">
        <v>386</v>
      </c>
      <c r="D5224" s="29" t="s">
        <v>6822</v>
      </c>
      <c r="E5224" s="29" t="n">
        <v>1</v>
      </c>
      <c r="F5224" s="29"/>
      <c r="G5224" s="29" t="s">
        <v>9701</v>
      </c>
      <c r="H5224" s="30" t="n">
        <v>360</v>
      </c>
      <c r="I5224" s="31" t="n">
        <v>46275</v>
      </c>
      <c r="J5224" s="30" t="n">
        <v>360</v>
      </c>
      <c r="K5224" s="29" t="s">
        <v>120</v>
      </c>
      <c r="L5224" s="29" t="s">
        <v>5877</v>
      </c>
      <c r="M5224" s="29"/>
      <c r="N5224" s="29" t="s">
        <v>122</v>
      </c>
      <c r="O5224" s="31" t="n">
        <v>46772</v>
      </c>
      <c r="P5224" s="29" t="s">
        <v>123</v>
      </c>
      <c r="Q5224" s="29" t="n">
        <f aca="false">IFERROR(VALUE(L5224),"")</f>
        <v>59</v>
      </c>
      <c r="R5224" s="29" t="n">
        <f aca="true">IF(O5224="","",O5224-TODAY())</f>
        <v>487</v>
      </c>
      <c r="S5224" s="29" t="str">
        <f aca="false">IF(C5224="&lt;&lt; vazio &gt;&gt;","VAZIA",IF(AND(O5224&lt;&gt;"",R5224&lt;0),"VENCIDO",IF(AND(O5224&lt;&gt;"",R5224&lt;=Parametros!$B$10),"PRÓX. VENCIMENTO",IF(F5224="Q","QUALIDADE",IF(F5224="S","BLOQUEADO",IF(F5224="R","RESTRITO/DEVOLUÇÃO",IF(OR(N5224="QUAR",N5224="QRES"),"QUARENTENA",IF(OR(B5224="DESCARTE",B5224="DEVOLUÇÃO"),"DESCARTE/DEVOLUÇÃO",IF(AND(D5224="",K5224&lt;&gt;""),"SEM LOTE",IF(AND(Q5224&lt;&gt;"",Q5224&gt;=Parametros!$B$11),"PARADO/SEM GIRO","OK"))))))))))</f>
        <v>OK</v>
      </c>
      <c r="T5224" s="29" t="str">
        <f aca="false">IF(AND($S5224="PARADO/SEM GIRO",$K5224="KG",OR(Painel!$B$5="(Todos)",A5224=Painel!$B$5)*OR(Painel!$E$5="(Todos)",P5224=Painel!$E$5)),$J5224+ROW()/10000000,"")</f>
        <v/>
      </c>
      <c r="U5224" s="29" t="str">
        <f aca="false">IF(AND($S5224="VENCIDO",$K5224="KG",OR(Painel!$B$5="(Todos)",A5224=Painel!$B$5)*OR(Painel!$E$5="(Todos)",P5224=Painel!$E$5)),$J5224+ROW()/10000000,"")</f>
        <v/>
      </c>
    </row>
    <row r="5225" customFormat="false" ht="15" hidden="false" customHeight="false" outlineLevel="0" collapsed="false">
      <c r="A5225" s="29" t="s">
        <v>52</v>
      </c>
      <c r="B5225" s="29" t="s">
        <v>9702</v>
      </c>
      <c r="C5225" s="29" t="s">
        <v>876</v>
      </c>
      <c r="D5225" s="29" t="s">
        <v>7430</v>
      </c>
      <c r="E5225" s="29" t="n">
        <v>1</v>
      </c>
      <c r="F5225" s="29"/>
      <c r="G5225" s="29" t="s">
        <v>9703</v>
      </c>
      <c r="H5225" s="30" t="n">
        <v>720</v>
      </c>
      <c r="I5225" s="31" t="n">
        <v>46279</v>
      </c>
      <c r="J5225" s="30" t="n">
        <v>720</v>
      </c>
      <c r="K5225" s="29" t="s">
        <v>120</v>
      </c>
      <c r="L5225" s="29" t="s">
        <v>350</v>
      </c>
      <c r="M5225" s="29"/>
      <c r="N5225" s="29" t="s">
        <v>122</v>
      </c>
      <c r="O5225" s="31" t="n">
        <v>46820</v>
      </c>
      <c r="P5225" s="29" t="s">
        <v>123</v>
      </c>
      <c r="Q5225" s="29" t="n">
        <f aca="false">IFERROR(VALUE(L5225),"")</f>
        <v>6</v>
      </c>
      <c r="R5225" s="29" t="n">
        <f aca="true">IF(O5225="","",O5225-TODAY())</f>
        <v>535</v>
      </c>
      <c r="S5225" s="29" t="str">
        <f aca="false">IF(C5225="&lt;&lt; vazio &gt;&gt;","VAZIA",IF(AND(O5225&lt;&gt;"",R5225&lt;0),"VENCIDO",IF(AND(O5225&lt;&gt;"",R5225&lt;=Parametros!$B$10),"PRÓX. VENCIMENTO",IF(F5225="Q","QUALIDADE",IF(F5225="S","BLOQUEADO",IF(F5225="R","RESTRITO/DEVOLUÇÃO",IF(OR(N5225="QUAR",N5225="QRES"),"QUARENTENA",IF(OR(B5225="DESCARTE",B5225="DEVOLUÇÃO"),"DESCARTE/DEVOLUÇÃO",IF(AND(D5225="",K5225&lt;&gt;""),"SEM LOTE",IF(AND(Q5225&lt;&gt;"",Q5225&gt;=Parametros!$B$11),"PARADO/SEM GIRO","OK"))))))))))</f>
        <v>OK</v>
      </c>
      <c r="T5225" s="29" t="str">
        <f aca="false">IF(AND($S5225="PARADO/SEM GIRO",$K5225="KG",OR(Painel!$B$5="(Todos)",A5225=Painel!$B$5)*OR(Painel!$E$5="(Todos)",P5225=Painel!$E$5)),$J5225+ROW()/10000000,"")</f>
        <v/>
      </c>
      <c r="U5225" s="29" t="str">
        <f aca="false">IF(AND($S5225="VENCIDO",$K5225="KG",OR(Painel!$B$5="(Todos)",A5225=Painel!$B$5)*OR(Painel!$E$5="(Todos)",P5225=Painel!$E$5)),$J5225+ROW()/10000000,"")</f>
        <v/>
      </c>
    </row>
    <row r="5226" customFormat="false" ht="15" hidden="false" customHeight="false" outlineLevel="0" collapsed="false">
      <c r="A5226" s="29" t="s">
        <v>52</v>
      </c>
      <c r="B5226" s="29" t="s">
        <v>9704</v>
      </c>
      <c r="C5226" s="29" t="s">
        <v>308</v>
      </c>
      <c r="D5226" s="29" t="s">
        <v>461</v>
      </c>
      <c r="E5226" s="29" t="n">
        <v>1</v>
      </c>
      <c r="F5226" s="29"/>
      <c r="G5226" s="29" t="s">
        <v>9705</v>
      </c>
      <c r="H5226" s="30" t="n">
        <v>315</v>
      </c>
      <c r="I5226" s="31" t="n">
        <v>46280</v>
      </c>
      <c r="J5226" s="30" t="n">
        <v>315</v>
      </c>
      <c r="K5226" s="29" t="s">
        <v>120</v>
      </c>
      <c r="L5226" s="29" t="s">
        <v>144</v>
      </c>
      <c r="M5226" s="29"/>
      <c r="N5226" s="29" t="s">
        <v>122</v>
      </c>
      <c r="O5226" s="31" t="n">
        <v>46818</v>
      </c>
      <c r="P5226" s="29" t="s">
        <v>123</v>
      </c>
      <c r="Q5226" s="29" t="n">
        <f aca="false">IFERROR(VALUE(L5226),"")</f>
        <v>5</v>
      </c>
      <c r="R5226" s="29" t="n">
        <f aca="true">IF(O5226="","",O5226-TODAY())</f>
        <v>533</v>
      </c>
      <c r="S5226" s="29" t="str">
        <f aca="false">IF(C5226="&lt;&lt; vazio &gt;&gt;","VAZIA",IF(AND(O5226&lt;&gt;"",R5226&lt;0),"VENCIDO",IF(AND(O5226&lt;&gt;"",R5226&lt;=Parametros!$B$10),"PRÓX. VENCIMENTO",IF(F5226="Q","QUALIDADE",IF(F5226="S","BLOQUEADO",IF(F5226="R","RESTRITO/DEVOLUÇÃO",IF(OR(N5226="QUAR",N5226="QRES"),"QUARENTENA",IF(OR(B5226="DESCARTE",B5226="DEVOLUÇÃO"),"DESCARTE/DEVOLUÇÃO",IF(AND(D5226="",K5226&lt;&gt;""),"SEM LOTE",IF(AND(Q5226&lt;&gt;"",Q5226&gt;=Parametros!$B$11),"PARADO/SEM GIRO","OK"))))))))))</f>
        <v>OK</v>
      </c>
      <c r="T5226" s="29" t="str">
        <f aca="false">IF(AND($S5226="PARADO/SEM GIRO",$K5226="KG",OR(Painel!$B$5="(Todos)",A5226=Painel!$B$5)*OR(Painel!$E$5="(Todos)",P5226=Painel!$E$5)),$J5226+ROW()/10000000,"")</f>
        <v/>
      </c>
      <c r="U5226" s="29" t="str">
        <f aca="false">IF(AND($S5226="VENCIDO",$K5226="KG",OR(Painel!$B$5="(Todos)",A5226=Painel!$B$5)*OR(Painel!$E$5="(Todos)",P5226=Painel!$E$5)),$J5226+ROW()/10000000,"")</f>
        <v/>
      </c>
    </row>
    <row r="5227" customFormat="false" ht="15" hidden="false" customHeight="false" outlineLevel="0" collapsed="false">
      <c r="A5227" s="29" t="s">
        <v>52</v>
      </c>
      <c r="B5227" s="29" t="s">
        <v>9706</v>
      </c>
      <c r="C5227" s="29" t="s">
        <v>322</v>
      </c>
      <c r="D5227" s="29" t="s">
        <v>3194</v>
      </c>
      <c r="E5227" s="29" t="n">
        <v>1</v>
      </c>
      <c r="F5227" s="29"/>
      <c r="G5227" s="29" t="s">
        <v>9707</v>
      </c>
      <c r="H5227" s="30" t="n">
        <v>999.9</v>
      </c>
      <c r="I5227" s="31" t="n">
        <v>46276</v>
      </c>
      <c r="J5227" s="30" t="n">
        <v>999.9</v>
      </c>
      <c r="K5227" s="29" t="s">
        <v>120</v>
      </c>
      <c r="L5227" s="29" t="s">
        <v>133</v>
      </c>
      <c r="M5227" s="29"/>
      <c r="N5227" s="29" t="s">
        <v>122</v>
      </c>
      <c r="O5227" s="31" t="n">
        <v>46636</v>
      </c>
      <c r="P5227" s="29" t="s">
        <v>123</v>
      </c>
      <c r="Q5227" s="29" t="n">
        <f aca="false">IFERROR(VALUE(L5227),"")</f>
        <v>9</v>
      </c>
      <c r="R5227" s="29" t="n">
        <f aca="true">IF(O5227="","",O5227-TODAY())</f>
        <v>351</v>
      </c>
      <c r="S5227" s="29" t="str">
        <f aca="false">IF(C5227="&lt;&lt; vazio &gt;&gt;","VAZIA",IF(AND(O5227&lt;&gt;"",R5227&lt;0),"VENCIDO",IF(AND(O5227&lt;&gt;"",R5227&lt;=Parametros!$B$10),"PRÓX. VENCIMENTO",IF(F5227="Q","QUALIDADE",IF(F5227="S","BLOQUEADO",IF(F5227="R","RESTRITO/DEVOLUÇÃO",IF(OR(N5227="QUAR",N5227="QRES"),"QUARENTENA",IF(OR(B5227="DESCARTE",B5227="DEVOLUÇÃO"),"DESCARTE/DEVOLUÇÃO",IF(AND(D5227="",K5227&lt;&gt;""),"SEM LOTE",IF(AND(Q5227&lt;&gt;"",Q5227&gt;=Parametros!$B$11),"PARADO/SEM GIRO","OK"))))))))))</f>
        <v>OK</v>
      </c>
      <c r="T5227" s="29" t="str">
        <f aca="false">IF(AND($S5227="PARADO/SEM GIRO",$K5227="KG",OR(Painel!$B$5="(Todos)",A5227=Painel!$B$5)*OR(Painel!$E$5="(Todos)",P5227=Painel!$E$5)),$J5227+ROW()/10000000,"")</f>
        <v/>
      </c>
      <c r="U5227" s="29" t="str">
        <f aca="false">IF(AND($S5227="VENCIDO",$K5227="KG",OR(Painel!$B$5="(Todos)",A5227=Painel!$B$5)*OR(Painel!$E$5="(Todos)",P5227=Painel!$E$5)),$J5227+ROW()/10000000,"")</f>
        <v/>
      </c>
    </row>
    <row r="5228" customFormat="false" ht="15" hidden="false" customHeight="false" outlineLevel="0" collapsed="false">
      <c r="A5228" s="29" t="s">
        <v>52</v>
      </c>
      <c r="B5228" s="29" t="s">
        <v>9708</v>
      </c>
      <c r="C5228" s="29" t="s">
        <v>167</v>
      </c>
      <c r="D5228" s="29" t="s">
        <v>765</v>
      </c>
      <c r="E5228" s="29" t="n">
        <v>1</v>
      </c>
      <c r="F5228" s="29" t="s">
        <v>268</v>
      </c>
      <c r="G5228" s="29" t="s">
        <v>9709</v>
      </c>
      <c r="H5228" s="30" t="n">
        <v>590.4</v>
      </c>
      <c r="I5228" s="31" t="n">
        <v>46284</v>
      </c>
      <c r="J5228" s="30" t="n">
        <v>590.4</v>
      </c>
      <c r="K5228" s="29" t="s">
        <v>120</v>
      </c>
      <c r="L5228" s="29" t="s">
        <v>388</v>
      </c>
      <c r="M5228" s="29"/>
      <c r="N5228" s="29" t="s">
        <v>122</v>
      </c>
      <c r="O5228" s="31" t="n">
        <v>46830</v>
      </c>
      <c r="P5228" s="29" t="s">
        <v>123</v>
      </c>
      <c r="Q5228" s="29" t="n">
        <f aca="false">IFERROR(VALUE(L5228),"")</f>
        <v>1</v>
      </c>
      <c r="R5228" s="29" t="n">
        <f aca="true">IF(O5228="","",O5228-TODAY())</f>
        <v>545</v>
      </c>
      <c r="S5228" s="29" t="str">
        <f aca="false">IF(C5228="&lt;&lt; vazio &gt;&gt;","VAZIA",IF(AND(O5228&lt;&gt;"",R5228&lt;0),"VENCIDO",IF(AND(O5228&lt;&gt;"",R5228&lt;=Parametros!$B$10),"PRÓX. VENCIMENTO",IF(F5228="Q","QUALIDADE",IF(F5228="S","BLOQUEADO",IF(F5228="R","RESTRITO/DEVOLUÇÃO",IF(OR(N5228="QUAR",N5228="QRES"),"QUARENTENA",IF(OR(B5228="DESCARTE",B5228="DEVOLUÇÃO"),"DESCARTE/DEVOLUÇÃO",IF(AND(D5228="",K5228&lt;&gt;""),"SEM LOTE",IF(AND(Q5228&lt;&gt;"",Q5228&gt;=Parametros!$B$11),"PARADO/SEM GIRO","OK"))))))))))</f>
        <v>QUALIDADE</v>
      </c>
      <c r="T5228" s="29" t="str">
        <f aca="false">IF(AND($S5228="PARADO/SEM GIRO",$K5228="KG",OR(Painel!$B$5="(Todos)",A5228=Painel!$B$5)*OR(Painel!$E$5="(Todos)",P5228=Painel!$E$5)),$J5228+ROW()/10000000,"")</f>
        <v/>
      </c>
      <c r="U5228" s="29" t="str">
        <f aca="false">IF(AND($S5228="VENCIDO",$K5228="KG",OR(Painel!$B$5="(Todos)",A5228=Painel!$B$5)*OR(Painel!$E$5="(Todos)",P5228=Painel!$E$5)),$J5228+ROW()/10000000,"")</f>
        <v/>
      </c>
    </row>
    <row r="5229" customFormat="false" ht="15" hidden="false" customHeight="false" outlineLevel="0" collapsed="false">
      <c r="A5229" s="29" t="s">
        <v>52</v>
      </c>
      <c r="B5229" s="29" t="s">
        <v>9710</v>
      </c>
      <c r="C5229" s="29" t="s">
        <v>4869</v>
      </c>
      <c r="D5229" s="29" t="s">
        <v>5525</v>
      </c>
      <c r="E5229" s="29" t="n">
        <v>1</v>
      </c>
      <c r="F5229" s="29" t="s">
        <v>137</v>
      </c>
      <c r="G5229" s="29" t="s">
        <v>9711</v>
      </c>
      <c r="H5229" s="30" t="n">
        <v>490</v>
      </c>
      <c r="I5229" s="31" t="n">
        <v>46271</v>
      </c>
      <c r="J5229" s="30" t="n">
        <v>490</v>
      </c>
      <c r="K5229" s="29" t="s">
        <v>120</v>
      </c>
      <c r="L5229" s="29" t="s">
        <v>221</v>
      </c>
      <c r="M5229" s="29"/>
      <c r="N5229" s="29" t="s">
        <v>134</v>
      </c>
      <c r="O5229" s="31" t="n">
        <v>46283</v>
      </c>
      <c r="P5229" s="29" t="s">
        <v>123</v>
      </c>
      <c r="Q5229" s="29" t="n">
        <f aca="false">IFERROR(VALUE(L5229),"")</f>
        <v>14</v>
      </c>
      <c r="R5229" s="29" t="n">
        <f aca="true">IF(O5229="","",O5229-TODAY())</f>
        <v>-2</v>
      </c>
      <c r="S5229" s="29" t="str">
        <f aca="false">IF(C5229="&lt;&lt; vazio &gt;&gt;","VAZIA",IF(AND(O5229&lt;&gt;"",R5229&lt;0),"VENCIDO",IF(AND(O5229&lt;&gt;"",R5229&lt;=Parametros!$B$10),"PRÓX. VENCIMENTO",IF(F5229="Q","QUALIDADE",IF(F5229="S","BLOQUEADO",IF(F5229="R","RESTRITO/DEVOLUÇÃO",IF(OR(N5229="QUAR",N5229="QRES"),"QUARENTENA",IF(OR(B5229="DESCARTE",B5229="DEVOLUÇÃO"),"DESCARTE/DEVOLUÇÃO",IF(AND(D5229="",K5229&lt;&gt;""),"SEM LOTE",IF(AND(Q5229&lt;&gt;"",Q5229&gt;=Parametros!$B$11),"PARADO/SEM GIRO","OK"))))))))))</f>
        <v>VENCIDO</v>
      </c>
      <c r="T5229" s="29" t="str">
        <f aca="false">IF(AND($S5229="PARADO/SEM GIRO",$K5229="KG",OR(Painel!$B$5="(Todos)",A5229=Painel!$B$5)*OR(Painel!$E$5="(Todos)",P5229=Painel!$E$5)),$J5229+ROW()/10000000,"")</f>
        <v/>
      </c>
      <c r="U5229" s="29" t="n">
        <f aca="false">IF(AND($S5229="VENCIDO",$K5229="KG",OR(Painel!$B$5="(Todos)",A5229=Painel!$B$5)*OR(Painel!$E$5="(Todos)",P5229=Painel!$E$5)),$J5229+ROW()/10000000,"")</f>
        <v>490.0005229</v>
      </c>
    </row>
    <row r="5230" customFormat="false" ht="15" hidden="false" customHeight="false" outlineLevel="0" collapsed="false">
      <c r="A5230" s="29" t="s">
        <v>52</v>
      </c>
      <c r="B5230" s="29" t="s">
        <v>9712</v>
      </c>
      <c r="C5230" s="29" t="s">
        <v>785</v>
      </c>
      <c r="D5230" s="29" t="s">
        <v>4333</v>
      </c>
      <c r="E5230" s="29" t="n">
        <v>1</v>
      </c>
      <c r="F5230" s="29"/>
      <c r="G5230" s="29" t="s">
        <v>9713</v>
      </c>
      <c r="H5230" s="30" t="n">
        <v>1000</v>
      </c>
      <c r="I5230" s="31" t="n">
        <v>46273</v>
      </c>
      <c r="J5230" s="30" t="n">
        <v>1000</v>
      </c>
      <c r="K5230" s="29" t="s">
        <v>120</v>
      </c>
      <c r="L5230" s="29" t="s">
        <v>149</v>
      </c>
      <c r="M5230" s="29"/>
      <c r="N5230" s="29" t="s">
        <v>122</v>
      </c>
      <c r="O5230" s="31" t="n">
        <v>46811</v>
      </c>
      <c r="P5230" s="29" t="s">
        <v>123</v>
      </c>
      <c r="Q5230" s="29" t="n">
        <f aca="false">IFERROR(VALUE(L5230),"")</f>
        <v>12</v>
      </c>
      <c r="R5230" s="29" t="n">
        <f aca="true">IF(O5230="","",O5230-TODAY())</f>
        <v>526</v>
      </c>
      <c r="S5230" s="29" t="str">
        <f aca="false">IF(C5230="&lt;&lt; vazio &gt;&gt;","VAZIA",IF(AND(O5230&lt;&gt;"",R5230&lt;0),"VENCIDO",IF(AND(O5230&lt;&gt;"",R5230&lt;=Parametros!$B$10),"PRÓX. VENCIMENTO",IF(F5230="Q","QUALIDADE",IF(F5230="S","BLOQUEADO",IF(F5230="R","RESTRITO/DEVOLUÇÃO",IF(OR(N5230="QUAR",N5230="QRES"),"QUARENTENA",IF(OR(B5230="DESCARTE",B5230="DEVOLUÇÃO"),"DESCARTE/DEVOLUÇÃO",IF(AND(D5230="",K5230&lt;&gt;""),"SEM LOTE",IF(AND(Q5230&lt;&gt;"",Q5230&gt;=Parametros!$B$11),"PARADO/SEM GIRO","OK"))))))))))</f>
        <v>OK</v>
      </c>
      <c r="T5230" s="29" t="str">
        <f aca="false">IF(AND($S5230="PARADO/SEM GIRO",$K5230="KG",OR(Painel!$B$5="(Todos)",A5230=Painel!$B$5)*OR(Painel!$E$5="(Todos)",P5230=Painel!$E$5)),$J5230+ROW()/10000000,"")</f>
        <v/>
      </c>
      <c r="U5230" s="29" t="str">
        <f aca="false">IF(AND($S5230="VENCIDO",$K5230="KG",OR(Painel!$B$5="(Todos)",A5230=Painel!$B$5)*OR(Painel!$E$5="(Todos)",P5230=Painel!$E$5)),$J5230+ROW()/10000000,"")</f>
        <v/>
      </c>
    </row>
    <row r="5231" customFormat="false" ht="15" hidden="false" customHeight="false" outlineLevel="0" collapsed="false">
      <c r="A5231" s="29" t="s">
        <v>52</v>
      </c>
      <c r="B5231" s="29" t="s">
        <v>9714</v>
      </c>
      <c r="C5231" s="29" t="s">
        <v>129</v>
      </c>
      <c r="D5231" s="29" t="s">
        <v>130</v>
      </c>
      <c r="E5231" s="29" t="n">
        <v>1</v>
      </c>
      <c r="F5231" s="29"/>
      <c r="G5231" s="29" t="s">
        <v>9715</v>
      </c>
      <c r="H5231" s="30" t="n">
        <v>1000</v>
      </c>
      <c r="I5231" s="31" t="n">
        <v>46245</v>
      </c>
      <c r="J5231" s="30" t="n">
        <v>1000</v>
      </c>
      <c r="K5231" s="29" t="s">
        <v>120</v>
      </c>
      <c r="L5231" s="29" t="s">
        <v>2312</v>
      </c>
      <c r="M5231" s="29"/>
      <c r="N5231" s="29" t="s">
        <v>122</v>
      </c>
      <c r="O5231" s="31" t="n">
        <v>46970</v>
      </c>
      <c r="P5231" s="29" t="s">
        <v>123</v>
      </c>
      <c r="Q5231" s="29" t="n">
        <f aca="false">IFERROR(VALUE(L5231),"")</f>
        <v>40</v>
      </c>
      <c r="R5231" s="29" t="n">
        <f aca="true">IF(O5231="","",O5231-TODAY())</f>
        <v>685</v>
      </c>
      <c r="S5231" s="29" t="str">
        <f aca="false">IF(C5231="&lt;&lt; vazio &gt;&gt;","VAZIA",IF(AND(O5231&lt;&gt;"",R5231&lt;0),"VENCIDO",IF(AND(O5231&lt;&gt;"",R5231&lt;=Parametros!$B$10),"PRÓX. VENCIMENTO",IF(F5231="Q","QUALIDADE",IF(F5231="S","BLOQUEADO",IF(F5231="R","RESTRITO/DEVOLUÇÃO",IF(OR(N5231="QUAR",N5231="QRES"),"QUARENTENA",IF(OR(B5231="DESCARTE",B5231="DEVOLUÇÃO"),"DESCARTE/DEVOLUÇÃO",IF(AND(D5231="",K5231&lt;&gt;""),"SEM LOTE",IF(AND(Q5231&lt;&gt;"",Q5231&gt;=Parametros!$B$11),"PARADO/SEM GIRO","OK"))))))))))</f>
        <v>OK</v>
      </c>
      <c r="T5231" s="29" t="str">
        <f aca="false">IF(AND($S5231="PARADO/SEM GIRO",$K5231="KG",OR(Painel!$B$5="(Todos)",A5231=Painel!$B$5)*OR(Painel!$E$5="(Todos)",P5231=Painel!$E$5)),$J5231+ROW()/10000000,"")</f>
        <v/>
      </c>
      <c r="U5231" s="29" t="str">
        <f aca="false">IF(AND($S5231="VENCIDO",$K5231="KG",OR(Painel!$B$5="(Todos)",A5231=Painel!$B$5)*OR(Painel!$E$5="(Todos)",P5231=Painel!$E$5)),$J5231+ROW()/10000000,"")</f>
        <v/>
      </c>
    </row>
    <row r="5232" customFormat="false" ht="15" hidden="false" customHeight="false" outlineLevel="0" collapsed="false">
      <c r="A5232" s="29" t="s">
        <v>52</v>
      </c>
      <c r="B5232" s="29" t="s">
        <v>9716</v>
      </c>
      <c r="C5232" s="29" t="s">
        <v>129</v>
      </c>
      <c r="D5232" s="29" t="s">
        <v>130</v>
      </c>
      <c r="E5232" s="29" t="n">
        <v>1</v>
      </c>
      <c r="F5232" s="29"/>
      <c r="G5232" s="29" t="s">
        <v>9717</v>
      </c>
      <c r="H5232" s="30" t="n">
        <v>1000</v>
      </c>
      <c r="I5232" s="31" t="n">
        <v>46245</v>
      </c>
      <c r="J5232" s="30" t="n">
        <v>1000</v>
      </c>
      <c r="K5232" s="29" t="s">
        <v>120</v>
      </c>
      <c r="L5232" s="29" t="s">
        <v>2312</v>
      </c>
      <c r="M5232" s="29"/>
      <c r="N5232" s="29" t="s">
        <v>122</v>
      </c>
      <c r="O5232" s="31" t="n">
        <v>46970</v>
      </c>
      <c r="P5232" s="29" t="s">
        <v>123</v>
      </c>
      <c r="Q5232" s="29" t="n">
        <f aca="false">IFERROR(VALUE(L5232),"")</f>
        <v>40</v>
      </c>
      <c r="R5232" s="29" t="n">
        <f aca="true">IF(O5232="","",O5232-TODAY())</f>
        <v>685</v>
      </c>
      <c r="S5232" s="29" t="str">
        <f aca="false">IF(C5232="&lt;&lt; vazio &gt;&gt;","VAZIA",IF(AND(O5232&lt;&gt;"",R5232&lt;0),"VENCIDO",IF(AND(O5232&lt;&gt;"",R5232&lt;=Parametros!$B$10),"PRÓX. VENCIMENTO",IF(F5232="Q","QUALIDADE",IF(F5232="S","BLOQUEADO",IF(F5232="R","RESTRITO/DEVOLUÇÃO",IF(OR(N5232="QUAR",N5232="QRES"),"QUARENTENA",IF(OR(B5232="DESCARTE",B5232="DEVOLUÇÃO"),"DESCARTE/DEVOLUÇÃO",IF(AND(D5232="",K5232&lt;&gt;""),"SEM LOTE",IF(AND(Q5232&lt;&gt;"",Q5232&gt;=Parametros!$B$11),"PARADO/SEM GIRO","OK"))))))))))</f>
        <v>OK</v>
      </c>
      <c r="T5232" s="29" t="str">
        <f aca="false">IF(AND($S5232="PARADO/SEM GIRO",$K5232="KG",OR(Painel!$B$5="(Todos)",A5232=Painel!$B$5)*OR(Painel!$E$5="(Todos)",P5232=Painel!$E$5)),$J5232+ROW()/10000000,"")</f>
        <v/>
      </c>
      <c r="U5232" s="29" t="str">
        <f aca="false">IF(AND($S5232="VENCIDO",$K5232="KG",OR(Painel!$B$5="(Todos)",A5232=Painel!$B$5)*OR(Painel!$E$5="(Todos)",P5232=Painel!$E$5)),$J5232+ROW()/10000000,"")</f>
        <v/>
      </c>
    </row>
    <row r="5233" customFormat="false" ht="15" hidden="false" customHeight="false" outlineLevel="0" collapsed="false">
      <c r="A5233" s="29" t="s">
        <v>52</v>
      </c>
      <c r="B5233" s="29" t="s">
        <v>9718</v>
      </c>
      <c r="C5233" s="29" t="s">
        <v>1274</v>
      </c>
      <c r="D5233" s="29" t="s">
        <v>1275</v>
      </c>
      <c r="E5233" s="29" t="n">
        <v>1</v>
      </c>
      <c r="F5233" s="29"/>
      <c r="G5233" s="29" t="s">
        <v>9719</v>
      </c>
      <c r="H5233" s="30" t="n">
        <v>1000</v>
      </c>
      <c r="I5233" s="31" t="n">
        <v>46230</v>
      </c>
      <c r="J5233" s="30" t="n">
        <v>1000</v>
      </c>
      <c r="K5233" s="29" t="s">
        <v>120</v>
      </c>
      <c r="L5233" s="29" t="s">
        <v>1277</v>
      </c>
      <c r="M5233" s="29"/>
      <c r="N5233" s="29" t="s">
        <v>122</v>
      </c>
      <c r="O5233" s="31" t="n">
        <v>46588</v>
      </c>
      <c r="P5233" s="29" t="s">
        <v>123</v>
      </c>
      <c r="Q5233" s="29" t="n">
        <f aca="false">IFERROR(VALUE(L5233),"")</f>
        <v>55</v>
      </c>
      <c r="R5233" s="29" t="n">
        <f aca="true">IF(O5233="","",O5233-TODAY())</f>
        <v>303</v>
      </c>
      <c r="S5233" s="29" t="str">
        <f aca="false">IF(C5233="&lt;&lt; vazio &gt;&gt;","VAZIA",IF(AND(O5233&lt;&gt;"",R5233&lt;0),"VENCIDO",IF(AND(O5233&lt;&gt;"",R5233&lt;=Parametros!$B$10),"PRÓX. VENCIMENTO",IF(F5233="Q","QUALIDADE",IF(F5233="S","BLOQUEADO",IF(F5233="R","RESTRITO/DEVOLUÇÃO",IF(OR(N5233="QUAR",N5233="QRES"),"QUARENTENA",IF(OR(B5233="DESCARTE",B5233="DEVOLUÇÃO"),"DESCARTE/DEVOLUÇÃO",IF(AND(D5233="",K5233&lt;&gt;""),"SEM LOTE",IF(AND(Q5233&lt;&gt;"",Q5233&gt;=Parametros!$B$11),"PARADO/SEM GIRO","OK"))))))))))</f>
        <v>OK</v>
      </c>
      <c r="T5233" s="29" t="str">
        <f aca="false">IF(AND($S5233="PARADO/SEM GIRO",$K5233="KG",OR(Painel!$B$5="(Todos)",A5233=Painel!$B$5)*OR(Painel!$E$5="(Todos)",P5233=Painel!$E$5)),$J5233+ROW()/10000000,"")</f>
        <v/>
      </c>
      <c r="U5233" s="29" t="str">
        <f aca="false">IF(AND($S5233="VENCIDO",$K5233="KG",OR(Painel!$B$5="(Todos)",A5233=Painel!$B$5)*OR(Painel!$E$5="(Todos)",P5233=Painel!$E$5)),$J5233+ROW()/10000000,"")</f>
        <v/>
      </c>
    </row>
    <row r="5234" customFormat="false" ht="15" hidden="false" customHeight="false" outlineLevel="0" collapsed="false">
      <c r="A5234" s="29" t="s">
        <v>52</v>
      </c>
      <c r="B5234" s="29" t="s">
        <v>9720</v>
      </c>
      <c r="C5234" s="29" t="s">
        <v>167</v>
      </c>
      <c r="D5234" s="29" t="s">
        <v>765</v>
      </c>
      <c r="E5234" s="29" t="n">
        <v>1</v>
      </c>
      <c r="F5234" s="29" t="s">
        <v>268</v>
      </c>
      <c r="G5234" s="29" t="s">
        <v>9721</v>
      </c>
      <c r="H5234" s="30" t="n">
        <v>590.4</v>
      </c>
      <c r="I5234" s="31" t="n">
        <v>46284</v>
      </c>
      <c r="J5234" s="30" t="n">
        <v>590.4</v>
      </c>
      <c r="K5234" s="29" t="s">
        <v>120</v>
      </c>
      <c r="L5234" s="29" t="s">
        <v>388</v>
      </c>
      <c r="M5234" s="29"/>
      <c r="N5234" s="29" t="s">
        <v>122</v>
      </c>
      <c r="O5234" s="31" t="n">
        <v>46830</v>
      </c>
      <c r="P5234" s="29" t="s">
        <v>123</v>
      </c>
      <c r="Q5234" s="29" t="n">
        <f aca="false">IFERROR(VALUE(L5234),"")</f>
        <v>1</v>
      </c>
      <c r="R5234" s="29" t="n">
        <f aca="true">IF(O5234="","",O5234-TODAY())</f>
        <v>545</v>
      </c>
      <c r="S5234" s="29" t="str">
        <f aca="false">IF(C5234="&lt;&lt; vazio &gt;&gt;","VAZIA",IF(AND(O5234&lt;&gt;"",R5234&lt;0),"VENCIDO",IF(AND(O5234&lt;&gt;"",R5234&lt;=Parametros!$B$10),"PRÓX. VENCIMENTO",IF(F5234="Q","QUALIDADE",IF(F5234="S","BLOQUEADO",IF(F5234="R","RESTRITO/DEVOLUÇÃO",IF(OR(N5234="QUAR",N5234="QRES"),"QUARENTENA",IF(OR(B5234="DESCARTE",B5234="DEVOLUÇÃO"),"DESCARTE/DEVOLUÇÃO",IF(AND(D5234="",K5234&lt;&gt;""),"SEM LOTE",IF(AND(Q5234&lt;&gt;"",Q5234&gt;=Parametros!$B$11),"PARADO/SEM GIRO","OK"))))))))))</f>
        <v>QUALIDADE</v>
      </c>
      <c r="T5234" s="29" t="str">
        <f aca="false">IF(AND($S5234="PARADO/SEM GIRO",$K5234="KG",OR(Painel!$B$5="(Todos)",A5234=Painel!$B$5)*OR(Painel!$E$5="(Todos)",P5234=Painel!$E$5)),$J5234+ROW()/10000000,"")</f>
        <v/>
      </c>
      <c r="U5234" s="29" t="str">
        <f aca="false">IF(AND($S5234="VENCIDO",$K5234="KG",OR(Painel!$B$5="(Todos)",A5234=Painel!$B$5)*OR(Painel!$E$5="(Todos)",P5234=Painel!$E$5)),$J5234+ROW()/10000000,"")</f>
        <v/>
      </c>
    </row>
    <row r="5235" customFormat="false" ht="15" hidden="false" customHeight="false" outlineLevel="0" collapsed="false">
      <c r="A5235" s="29" t="s">
        <v>52</v>
      </c>
      <c r="B5235" s="29" t="s">
        <v>9722</v>
      </c>
      <c r="C5235" s="29" t="s">
        <v>115</v>
      </c>
      <c r="D5235" s="29"/>
      <c r="E5235" s="29" t="n">
        <v>0</v>
      </c>
      <c r="F5235" s="29"/>
      <c r="G5235" s="29"/>
      <c r="H5235" s="30" t="n">
        <v>0</v>
      </c>
      <c r="I5235" s="29"/>
      <c r="J5235" s="30" t="n">
        <v>0</v>
      </c>
      <c r="K5235" s="29"/>
      <c r="L5235" s="29" t="s">
        <v>116</v>
      </c>
      <c r="M5235" s="29"/>
      <c r="N5235" s="29"/>
      <c r="O5235" s="29"/>
      <c r="P5235" s="29"/>
      <c r="Q5235" s="29" t="n">
        <f aca="false">IFERROR(VALUE(L5235),"")</f>
        <v>0</v>
      </c>
      <c r="R5235" s="29" t="str">
        <f aca="true">IF(O5235="","",O5235-TODAY())</f>
        <v/>
      </c>
      <c r="S5235" s="29" t="str">
        <f aca="false">IF(C5235="&lt;&lt; vazio &gt;&gt;","VAZIA",IF(AND(O5235&lt;&gt;"",R5235&lt;0),"VENCIDO",IF(AND(O5235&lt;&gt;"",R5235&lt;=Parametros!$B$10),"PRÓX. VENCIMENTO",IF(F5235="Q","QUALIDADE",IF(F5235="S","BLOQUEADO",IF(F5235="R","RESTRITO/DEVOLUÇÃO",IF(OR(N5235="QUAR",N5235="QRES"),"QUARENTENA",IF(OR(B5235="DESCARTE",B5235="DEVOLUÇÃO"),"DESCARTE/DEVOLUÇÃO",IF(AND(D5235="",K5235&lt;&gt;""),"SEM LOTE",IF(AND(Q5235&lt;&gt;"",Q5235&gt;=Parametros!$B$11),"PARADO/SEM GIRO","OK"))))))))))</f>
        <v>VAZIA</v>
      </c>
      <c r="T5235" s="29" t="str">
        <f aca="false">IF(AND($S5235="PARADO/SEM GIRO",$K5235="KG",OR(Painel!$B$5="(Todos)",A5235=Painel!$B$5)*OR(Painel!$E$5="(Todos)",P5235=Painel!$E$5)),$J5235+ROW()/10000000,"")</f>
        <v/>
      </c>
      <c r="U5235" s="29" t="str">
        <f aca="false">IF(AND($S5235="VENCIDO",$K5235="KG",OR(Painel!$B$5="(Todos)",A5235=Painel!$B$5)*OR(Painel!$E$5="(Todos)",P5235=Painel!$E$5)),$J5235+ROW()/10000000,"")</f>
        <v/>
      </c>
    </row>
    <row r="5236" customFormat="false" ht="15" hidden="false" customHeight="false" outlineLevel="0" collapsed="false">
      <c r="A5236" s="29" t="s">
        <v>52</v>
      </c>
      <c r="B5236" s="29" t="s">
        <v>9723</v>
      </c>
      <c r="C5236" s="29" t="s">
        <v>679</v>
      </c>
      <c r="D5236" s="29" t="s">
        <v>680</v>
      </c>
      <c r="E5236" s="29" t="n">
        <v>1</v>
      </c>
      <c r="F5236" s="29"/>
      <c r="G5236" s="29" t="s">
        <v>9724</v>
      </c>
      <c r="H5236" s="30" t="n">
        <v>1080</v>
      </c>
      <c r="I5236" s="31" t="n">
        <v>46279</v>
      </c>
      <c r="J5236" s="30" t="n">
        <v>1080</v>
      </c>
      <c r="K5236" s="29" t="s">
        <v>120</v>
      </c>
      <c r="L5236" s="29" t="s">
        <v>350</v>
      </c>
      <c r="M5236" s="29"/>
      <c r="N5236" s="29" t="s">
        <v>122</v>
      </c>
      <c r="O5236" s="31" t="n">
        <v>46598</v>
      </c>
      <c r="P5236" s="29" t="s">
        <v>123</v>
      </c>
      <c r="Q5236" s="29" t="n">
        <f aca="false">IFERROR(VALUE(L5236),"")</f>
        <v>6</v>
      </c>
      <c r="R5236" s="29" t="n">
        <f aca="true">IF(O5236="","",O5236-TODAY())</f>
        <v>313</v>
      </c>
      <c r="S5236" s="29" t="str">
        <f aca="false">IF(C5236="&lt;&lt; vazio &gt;&gt;","VAZIA",IF(AND(O5236&lt;&gt;"",R5236&lt;0),"VENCIDO",IF(AND(O5236&lt;&gt;"",R5236&lt;=Parametros!$B$10),"PRÓX. VENCIMENTO",IF(F5236="Q","QUALIDADE",IF(F5236="S","BLOQUEADO",IF(F5236="R","RESTRITO/DEVOLUÇÃO",IF(OR(N5236="QUAR",N5236="QRES"),"QUARENTENA",IF(OR(B5236="DESCARTE",B5236="DEVOLUÇÃO"),"DESCARTE/DEVOLUÇÃO",IF(AND(D5236="",K5236&lt;&gt;""),"SEM LOTE",IF(AND(Q5236&lt;&gt;"",Q5236&gt;=Parametros!$B$11),"PARADO/SEM GIRO","OK"))))))))))</f>
        <v>OK</v>
      </c>
      <c r="T5236" s="29" t="str">
        <f aca="false">IF(AND($S5236="PARADO/SEM GIRO",$K5236="KG",OR(Painel!$B$5="(Todos)",A5236=Painel!$B$5)*OR(Painel!$E$5="(Todos)",P5236=Painel!$E$5)),$J5236+ROW()/10000000,"")</f>
        <v/>
      </c>
      <c r="U5236" s="29" t="str">
        <f aca="false">IF(AND($S5236="VENCIDO",$K5236="KG",OR(Painel!$B$5="(Todos)",A5236=Painel!$B$5)*OR(Painel!$E$5="(Todos)",P5236=Painel!$E$5)),$J5236+ROW()/10000000,"")</f>
        <v/>
      </c>
    </row>
    <row r="5237" customFormat="false" ht="15" hidden="false" customHeight="false" outlineLevel="0" collapsed="false">
      <c r="A5237" s="29" t="s">
        <v>52</v>
      </c>
      <c r="B5237" s="29" t="s">
        <v>9725</v>
      </c>
      <c r="C5237" s="29" t="s">
        <v>369</v>
      </c>
      <c r="D5237" s="29" t="s">
        <v>2221</v>
      </c>
      <c r="E5237" s="29" t="n">
        <v>1</v>
      </c>
      <c r="F5237" s="29"/>
      <c r="G5237" s="29" t="s">
        <v>9726</v>
      </c>
      <c r="H5237" s="30" t="n">
        <v>999.9</v>
      </c>
      <c r="I5237" s="31" t="n">
        <v>46260</v>
      </c>
      <c r="J5237" s="30" t="n">
        <v>999.9</v>
      </c>
      <c r="K5237" s="29" t="s">
        <v>120</v>
      </c>
      <c r="L5237" s="29" t="s">
        <v>2223</v>
      </c>
      <c r="M5237" s="29"/>
      <c r="N5237" s="29" t="s">
        <v>122</v>
      </c>
      <c r="O5237" s="31" t="n">
        <v>46801</v>
      </c>
      <c r="P5237" s="29" t="s">
        <v>123</v>
      </c>
      <c r="Q5237" s="29" t="n">
        <f aca="false">IFERROR(VALUE(L5237),"")</f>
        <v>25</v>
      </c>
      <c r="R5237" s="29" t="n">
        <f aca="true">IF(O5237="","",O5237-TODAY())</f>
        <v>516</v>
      </c>
      <c r="S5237" s="29" t="str">
        <f aca="false">IF(C5237="&lt;&lt; vazio &gt;&gt;","VAZIA",IF(AND(O5237&lt;&gt;"",R5237&lt;0),"VENCIDO",IF(AND(O5237&lt;&gt;"",R5237&lt;=Parametros!$B$10),"PRÓX. VENCIMENTO",IF(F5237="Q","QUALIDADE",IF(F5237="S","BLOQUEADO",IF(F5237="R","RESTRITO/DEVOLUÇÃO",IF(OR(N5237="QUAR",N5237="QRES"),"QUARENTENA",IF(OR(B5237="DESCARTE",B5237="DEVOLUÇÃO"),"DESCARTE/DEVOLUÇÃO",IF(AND(D5237="",K5237&lt;&gt;""),"SEM LOTE",IF(AND(Q5237&lt;&gt;"",Q5237&gt;=Parametros!$B$11),"PARADO/SEM GIRO","OK"))))))))))</f>
        <v>OK</v>
      </c>
      <c r="T5237" s="29" t="str">
        <f aca="false">IF(AND($S5237="PARADO/SEM GIRO",$K5237="KG",OR(Painel!$B$5="(Todos)",A5237=Painel!$B$5)*OR(Painel!$E$5="(Todos)",P5237=Painel!$E$5)),$J5237+ROW()/10000000,"")</f>
        <v/>
      </c>
      <c r="U5237" s="29" t="str">
        <f aca="false">IF(AND($S5237="VENCIDO",$K5237="KG",OR(Painel!$B$5="(Todos)",A5237=Painel!$B$5)*OR(Painel!$E$5="(Todos)",P5237=Painel!$E$5)),$J5237+ROW()/10000000,"")</f>
        <v/>
      </c>
    </row>
    <row r="5238" customFormat="false" ht="15" hidden="false" customHeight="false" outlineLevel="0" collapsed="false">
      <c r="A5238" s="29" t="s">
        <v>52</v>
      </c>
      <c r="B5238" s="29" t="s">
        <v>9727</v>
      </c>
      <c r="C5238" s="29" t="s">
        <v>2833</v>
      </c>
      <c r="D5238" s="29" t="s">
        <v>2834</v>
      </c>
      <c r="E5238" s="29" t="n">
        <v>1</v>
      </c>
      <c r="F5238" s="29"/>
      <c r="G5238" s="29" t="s">
        <v>9728</v>
      </c>
      <c r="H5238" s="30" t="n">
        <v>1000</v>
      </c>
      <c r="I5238" s="31" t="n">
        <v>46184</v>
      </c>
      <c r="J5238" s="30" t="n">
        <v>1000</v>
      </c>
      <c r="K5238" s="29" t="s">
        <v>120</v>
      </c>
      <c r="L5238" s="29" t="s">
        <v>1809</v>
      </c>
      <c r="M5238" s="29"/>
      <c r="N5238" s="29" t="s">
        <v>122</v>
      </c>
      <c r="O5238" s="31" t="n">
        <v>46759</v>
      </c>
      <c r="P5238" s="29" t="s">
        <v>123</v>
      </c>
      <c r="Q5238" s="29" t="n">
        <f aca="false">IFERROR(VALUE(L5238),"")</f>
        <v>101</v>
      </c>
      <c r="R5238" s="29" t="n">
        <f aca="true">IF(O5238="","",O5238-TODAY())</f>
        <v>474</v>
      </c>
      <c r="S5238" s="29" t="str">
        <f aca="false">IF(C5238="&lt;&lt; vazio &gt;&gt;","VAZIA",IF(AND(O5238&lt;&gt;"",R5238&lt;0),"VENCIDO",IF(AND(O5238&lt;&gt;"",R5238&lt;=Parametros!$B$10),"PRÓX. VENCIMENTO",IF(F5238="Q","QUALIDADE",IF(F5238="S","BLOQUEADO",IF(F5238="R","RESTRITO/DEVOLUÇÃO",IF(OR(N5238="QUAR",N5238="QRES"),"QUARENTENA",IF(OR(B5238="DESCARTE",B5238="DEVOLUÇÃO"),"DESCARTE/DEVOLUÇÃO",IF(AND(D5238="",K5238&lt;&gt;""),"SEM LOTE",IF(AND(Q5238&lt;&gt;"",Q5238&gt;=Parametros!$B$11),"PARADO/SEM GIRO","OK"))))))))))</f>
        <v>PARADO/SEM GIRO</v>
      </c>
      <c r="T5238" s="29" t="n">
        <f aca="false">IF(AND($S5238="PARADO/SEM GIRO",$K5238="KG",OR(Painel!$B$5="(Todos)",A5238=Painel!$B$5)*OR(Painel!$E$5="(Todos)",P5238=Painel!$E$5)),$J5238+ROW()/10000000,"")</f>
        <v>1000.0005238</v>
      </c>
      <c r="U5238" s="29" t="str">
        <f aca="false">IF(AND($S5238="VENCIDO",$K5238="KG",OR(Painel!$B$5="(Todos)",A5238=Painel!$B$5)*OR(Painel!$E$5="(Todos)",P5238=Painel!$E$5)),$J5238+ROW()/10000000,"")</f>
        <v/>
      </c>
    </row>
    <row r="5239" customFormat="false" ht="15" hidden="false" customHeight="false" outlineLevel="0" collapsed="false">
      <c r="A5239" s="29" t="s">
        <v>52</v>
      </c>
      <c r="B5239" s="29" t="s">
        <v>9729</v>
      </c>
      <c r="C5239" s="29" t="s">
        <v>876</v>
      </c>
      <c r="D5239" s="29" t="s">
        <v>8352</v>
      </c>
      <c r="E5239" s="29" t="n">
        <v>1</v>
      </c>
      <c r="F5239" s="29"/>
      <c r="G5239" s="29" t="s">
        <v>9730</v>
      </c>
      <c r="H5239" s="30" t="n">
        <v>720</v>
      </c>
      <c r="I5239" s="31" t="n">
        <v>46266</v>
      </c>
      <c r="J5239" s="30" t="n">
        <v>720</v>
      </c>
      <c r="K5239" s="29" t="s">
        <v>120</v>
      </c>
      <c r="L5239" s="29" t="s">
        <v>180</v>
      </c>
      <c r="M5239" s="29"/>
      <c r="N5239" s="29" t="s">
        <v>122</v>
      </c>
      <c r="O5239" s="31" t="n">
        <v>46811</v>
      </c>
      <c r="P5239" s="29" t="s">
        <v>123</v>
      </c>
      <c r="Q5239" s="29" t="n">
        <f aca="false">IFERROR(VALUE(L5239),"")</f>
        <v>19</v>
      </c>
      <c r="R5239" s="29" t="n">
        <f aca="true">IF(O5239="","",O5239-TODAY())</f>
        <v>526</v>
      </c>
      <c r="S5239" s="29" t="str">
        <f aca="false">IF(C5239="&lt;&lt; vazio &gt;&gt;","VAZIA",IF(AND(O5239&lt;&gt;"",R5239&lt;0),"VENCIDO",IF(AND(O5239&lt;&gt;"",R5239&lt;=Parametros!$B$10),"PRÓX. VENCIMENTO",IF(F5239="Q","QUALIDADE",IF(F5239="S","BLOQUEADO",IF(F5239="R","RESTRITO/DEVOLUÇÃO",IF(OR(N5239="QUAR",N5239="QRES"),"QUARENTENA",IF(OR(B5239="DESCARTE",B5239="DEVOLUÇÃO"),"DESCARTE/DEVOLUÇÃO",IF(AND(D5239="",K5239&lt;&gt;""),"SEM LOTE",IF(AND(Q5239&lt;&gt;"",Q5239&gt;=Parametros!$B$11),"PARADO/SEM GIRO","OK"))))))))))</f>
        <v>OK</v>
      </c>
      <c r="T5239" s="29" t="str">
        <f aca="false">IF(AND($S5239="PARADO/SEM GIRO",$K5239="KG",OR(Painel!$B$5="(Todos)",A5239=Painel!$B$5)*OR(Painel!$E$5="(Todos)",P5239=Painel!$E$5)),$J5239+ROW()/10000000,"")</f>
        <v/>
      </c>
      <c r="U5239" s="29" t="str">
        <f aca="false">IF(AND($S5239="VENCIDO",$K5239="KG",OR(Painel!$B$5="(Todos)",A5239=Painel!$B$5)*OR(Painel!$E$5="(Todos)",P5239=Painel!$E$5)),$J5239+ROW()/10000000,"")</f>
        <v/>
      </c>
    </row>
    <row r="5240" customFormat="false" ht="15" hidden="false" customHeight="false" outlineLevel="0" collapsed="false">
      <c r="A5240" s="29" t="s">
        <v>52</v>
      </c>
      <c r="B5240" s="29" t="s">
        <v>9731</v>
      </c>
      <c r="C5240" s="29" t="s">
        <v>145</v>
      </c>
      <c r="D5240" s="29" t="s">
        <v>272</v>
      </c>
      <c r="E5240" s="29" t="n">
        <v>1</v>
      </c>
      <c r="F5240" s="29"/>
      <c r="G5240" s="29" t="s">
        <v>9732</v>
      </c>
      <c r="H5240" s="30" t="n">
        <v>201</v>
      </c>
      <c r="I5240" s="31" t="n">
        <v>46267</v>
      </c>
      <c r="J5240" s="30" t="n">
        <v>201</v>
      </c>
      <c r="K5240" s="29" t="s">
        <v>120</v>
      </c>
      <c r="L5240" s="29" t="s">
        <v>2513</v>
      </c>
      <c r="M5240" s="29"/>
      <c r="N5240" s="29" t="s">
        <v>134</v>
      </c>
      <c r="O5240" s="31" t="n">
        <v>46321</v>
      </c>
      <c r="P5240" s="29" t="s">
        <v>123</v>
      </c>
      <c r="Q5240" s="29" t="n">
        <f aca="false">IFERROR(VALUE(L5240),"")</f>
        <v>18</v>
      </c>
      <c r="R5240" s="29" t="n">
        <f aca="true">IF(O5240="","",O5240-TODAY())</f>
        <v>36</v>
      </c>
      <c r="S5240" s="29" t="str">
        <f aca="false">IF(C5240="&lt;&lt; vazio &gt;&gt;","VAZIA",IF(AND(O5240&lt;&gt;"",R5240&lt;0),"VENCIDO",IF(AND(O5240&lt;&gt;"",R5240&lt;=Parametros!$B$10),"PRÓX. VENCIMENTO",IF(F5240="Q","QUALIDADE",IF(F5240="S","BLOQUEADO",IF(F5240="R","RESTRITO/DEVOLUÇÃO",IF(OR(N5240="QUAR",N5240="QRES"),"QUARENTENA",IF(OR(B5240="DESCARTE",B5240="DEVOLUÇÃO"),"DESCARTE/DEVOLUÇÃO",IF(AND(D5240="",K5240&lt;&gt;""),"SEM LOTE",IF(AND(Q5240&lt;&gt;"",Q5240&gt;=Parametros!$B$11),"PARADO/SEM GIRO","OK"))))))))))</f>
        <v>PRÓX. VENCIMENTO</v>
      </c>
      <c r="T5240" s="29" t="str">
        <f aca="false">IF(AND($S5240="PARADO/SEM GIRO",$K5240="KG",OR(Painel!$B$5="(Todos)",A5240=Painel!$B$5)*OR(Painel!$E$5="(Todos)",P5240=Painel!$E$5)),$J5240+ROW()/10000000,"")</f>
        <v/>
      </c>
      <c r="U5240" s="29" t="str">
        <f aca="false">IF(AND($S5240="VENCIDO",$K5240="KG",OR(Painel!$B$5="(Todos)",A5240=Painel!$B$5)*OR(Painel!$E$5="(Todos)",P5240=Painel!$E$5)),$J5240+ROW()/10000000,"")</f>
        <v/>
      </c>
    </row>
    <row r="5241" customFormat="false" ht="15" hidden="false" customHeight="false" outlineLevel="0" collapsed="false">
      <c r="A5241" s="29" t="s">
        <v>52</v>
      </c>
      <c r="B5241" s="29" t="s">
        <v>9733</v>
      </c>
      <c r="C5241" s="29" t="s">
        <v>876</v>
      </c>
      <c r="D5241" s="29" t="s">
        <v>7430</v>
      </c>
      <c r="E5241" s="29" t="n">
        <v>1</v>
      </c>
      <c r="F5241" s="29"/>
      <c r="G5241" s="29" t="s">
        <v>9734</v>
      </c>
      <c r="H5241" s="30" t="n">
        <v>720</v>
      </c>
      <c r="I5241" s="31" t="n">
        <v>46279</v>
      </c>
      <c r="J5241" s="30" t="n">
        <v>720</v>
      </c>
      <c r="K5241" s="29" t="s">
        <v>120</v>
      </c>
      <c r="L5241" s="29" t="s">
        <v>350</v>
      </c>
      <c r="M5241" s="29"/>
      <c r="N5241" s="29" t="s">
        <v>122</v>
      </c>
      <c r="O5241" s="31" t="n">
        <v>46820</v>
      </c>
      <c r="P5241" s="29" t="s">
        <v>123</v>
      </c>
      <c r="Q5241" s="29" t="n">
        <f aca="false">IFERROR(VALUE(L5241),"")</f>
        <v>6</v>
      </c>
      <c r="R5241" s="29" t="n">
        <f aca="true">IF(O5241="","",O5241-TODAY())</f>
        <v>535</v>
      </c>
      <c r="S5241" s="29" t="str">
        <f aca="false">IF(C5241="&lt;&lt; vazio &gt;&gt;","VAZIA",IF(AND(O5241&lt;&gt;"",R5241&lt;0),"VENCIDO",IF(AND(O5241&lt;&gt;"",R5241&lt;=Parametros!$B$10),"PRÓX. VENCIMENTO",IF(F5241="Q","QUALIDADE",IF(F5241="S","BLOQUEADO",IF(F5241="R","RESTRITO/DEVOLUÇÃO",IF(OR(N5241="QUAR",N5241="QRES"),"QUARENTENA",IF(OR(B5241="DESCARTE",B5241="DEVOLUÇÃO"),"DESCARTE/DEVOLUÇÃO",IF(AND(D5241="",K5241&lt;&gt;""),"SEM LOTE",IF(AND(Q5241&lt;&gt;"",Q5241&gt;=Parametros!$B$11),"PARADO/SEM GIRO","OK"))))))))))</f>
        <v>OK</v>
      </c>
      <c r="T5241" s="29" t="str">
        <f aca="false">IF(AND($S5241="PARADO/SEM GIRO",$K5241="KG",OR(Painel!$B$5="(Todos)",A5241=Painel!$B$5)*OR(Painel!$E$5="(Todos)",P5241=Painel!$E$5)),$J5241+ROW()/10000000,"")</f>
        <v/>
      </c>
      <c r="U5241" s="29" t="str">
        <f aca="false">IF(AND($S5241="VENCIDO",$K5241="KG",OR(Painel!$B$5="(Todos)",A5241=Painel!$B$5)*OR(Painel!$E$5="(Todos)",P5241=Painel!$E$5)),$J5241+ROW()/10000000,"")</f>
        <v/>
      </c>
    </row>
    <row r="5242" customFormat="false" ht="15" hidden="false" customHeight="false" outlineLevel="0" collapsed="false">
      <c r="A5242" s="29" t="s">
        <v>52</v>
      </c>
      <c r="B5242" s="29" t="s">
        <v>9735</v>
      </c>
      <c r="C5242" s="29" t="s">
        <v>935</v>
      </c>
      <c r="D5242" s="29" t="s">
        <v>936</v>
      </c>
      <c r="E5242" s="29" t="n">
        <v>1</v>
      </c>
      <c r="F5242" s="29" t="s">
        <v>268</v>
      </c>
      <c r="G5242" s="29" t="s">
        <v>9736</v>
      </c>
      <c r="H5242" s="30" t="n">
        <v>727.2</v>
      </c>
      <c r="I5242" s="31" t="n">
        <v>46266</v>
      </c>
      <c r="J5242" s="30" t="n">
        <v>727.2</v>
      </c>
      <c r="K5242" s="29" t="s">
        <v>120</v>
      </c>
      <c r="L5242" s="29" t="s">
        <v>180</v>
      </c>
      <c r="M5242" s="29"/>
      <c r="N5242" s="29" t="s">
        <v>122</v>
      </c>
      <c r="O5242" s="31" t="n">
        <v>46516</v>
      </c>
      <c r="P5242" s="29" t="s">
        <v>123</v>
      </c>
      <c r="Q5242" s="29" t="n">
        <f aca="false">IFERROR(VALUE(L5242),"")</f>
        <v>19</v>
      </c>
      <c r="R5242" s="29" t="n">
        <f aca="true">IF(O5242="","",O5242-TODAY())</f>
        <v>231</v>
      </c>
      <c r="S5242" s="29" t="str">
        <f aca="false">IF(C5242="&lt;&lt; vazio &gt;&gt;","VAZIA",IF(AND(O5242&lt;&gt;"",R5242&lt;0),"VENCIDO",IF(AND(O5242&lt;&gt;"",R5242&lt;=Parametros!$B$10),"PRÓX. VENCIMENTO",IF(F5242="Q","QUALIDADE",IF(F5242="S","BLOQUEADO",IF(F5242="R","RESTRITO/DEVOLUÇÃO",IF(OR(N5242="QUAR",N5242="QRES"),"QUARENTENA",IF(OR(B5242="DESCARTE",B5242="DEVOLUÇÃO"),"DESCARTE/DEVOLUÇÃO",IF(AND(D5242="",K5242&lt;&gt;""),"SEM LOTE",IF(AND(Q5242&lt;&gt;"",Q5242&gt;=Parametros!$B$11),"PARADO/SEM GIRO","OK"))))))))))</f>
        <v>QUALIDADE</v>
      </c>
      <c r="T5242" s="29" t="str">
        <f aca="false">IF(AND($S5242="PARADO/SEM GIRO",$K5242="KG",OR(Painel!$B$5="(Todos)",A5242=Painel!$B$5)*OR(Painel!$E$5="(Todos)",P5242=Painel!$E$5)),$J5242+ROW()/10000000,"")</f>
        <v/>
      </c>
      <c r="U5242" s="29" t="str">
        <f aca="false">IF(AND($S5242="VENCIDO",$K5242="KG",OR(Painel!$B$5="(Todos)",A5242=Painel!$B$5)*OR(Painel!$E$5="(Todos)",P5242=Painel!$E$5)),$J5242+ROW()/10000000,"")</f>
        <v/>
      </c>
    </row>
    <row r="5243" customFormat="false" ht="15" hidden="false" customHeight="false" outlineLevel="0" collapsed="false">
      <c r="A5243" s="29" t="s">
        <v>52</v>
      </c>
      <c r="B5243" s="29" t="s">
        <v>9737</v>
      </c>
      <c r="C5243" s="29" t="s">
        <v>396</v>
      </c>
      <c r="D5243" s="29" t="s">
        <v>2981</v>
      </c>
      <c r="E5243" s="29" t="n">
        <v>1</v>
      </c>
      <c r="F5243" s="29"/>
      <c r="G5243" s="29" t="s">
        <v>9738</v>
      </c>
      <c r="H5243" s="30" t="n">
        <v>1102.5</v>
      </c>
      <c r="I5243" s="31" t="n">
        <v>46262</v>
      </c>
      <c r="J5243" s="30" t="n">
        <v>1102.5</v>
      </c>
      <c r="K5243" s="29" t="s">
        <v>120</v>
      </c>
      <c r="L5243" s="29" t="s">
        <v>190</v>
      </c>
      <c r="M5243" s="29"/>
      <c r="N5243" s="29" t="s">
        <v>122</v>
      </c>
      <c r="O5243" s="31" t="n">
        <v>46807</v>
      </c>
      <c r="P5243" s="29" t="s">
        <v>123</v>
      </c>
      <c r="Q5243" s="29" t="n">
        <f aca="false">IFERROR(VALUE(L5243),"")</f>
        <v>23</v>
      </c>
      <c r="R5243" s="29" t="n">
        <f aca="true">IF(O5243="","",O5243-TODAY())</f>
        <v>522</v>
      </c>
      <c r="S5243" s="29" t="str">
        <f aca="false">IF(C5243="&lt;&lt; vazio &gt;&gt;","VAZIA",IF(AND(O5243&lt;&gt;"",R5243&lt;0),"VENCIDO",IF(AND(O5243&lt;&gt;"",R5243&lt;=Parametros!$B$10),"PRÓX. VENCIMENTO",IF(F5243="Q","QUALIDADE",IF(F5243="S","BLOQUEADO",IF(F5243="R","RESTRITO/DEVOLUÇÃO",IF(OR(N5243="QUAR",N5243="QRES"),"QUARENTENA",IF(OR(B5243="DESCARTE",B5243="DEVOLUÇÃO"),"DESCARTE/DEVOLUÇÃO",IF(AND(D5243="",K5243&lt;&gt;""),"SEM LOTE",IF(AND(Q5243&lt;&gt;"",Q5243&gt;=Parametros!$B$11),"PARADO/SEM GIRO","OK"))))))))))</f>
        <v>OK</v>
      </c>
      <c r="T5243" s="29" t="str">
        <f aca="false">IF(AND($S5243="PARADO/SEM GIRO",$K5243="KG",OR(Painel!$B$5="(Todos)",A5243=Painel!$B$5)*OR(Painel!$E$5="(Todos)",P5243=Painel!$E$5)),$J5243+ROW()/10000000,"")</f>
        <v/>
      </c>
      <c r="U5243" s="29" t="str">
        <f aca="false">IF(AND($S5243="VENCIDO",$K5243="KG",OR(Painel!$B$5="(Todos)",A5243=Painel!$B$5)*OR(Painel!$E$5="(Todos)",P5243=Painel!$E$5)),$J5243+ROW()/10000000,"")</f>
        <v/>
      </c>
    </row>
    <row r="5244" customFormat="false" ht="15" hidden="false" customHeight="false" outlineLevel="0" collapsed="false">
      <c r="A5244" s="29" t="s">
        <v>52</v>
      </c>
      <c r="B5244" s="29" t="s">
        <v>9739</v>
      </c>
      <c r="C5244" s="29" t="s">
        <v>1259</v>
      </c>
      <c r="D5244" s="29" t="s">
        <v>4971</v>
      </c>
      <c r="E5244" s="29" t="n">
        <v>1</v>
      </c>
      <c r="F5244" s="29" t="s">
        <v>137</v>
      </c>
      <c r="G5244" s="29" t="s">
        <v>9740</v>
      </c>
      <c r="H5244" s="30" t="n">
        <v>378</v>
      </c>
      <c r="I5244" s="31" t="n">
        <v>46273</v>
      </c>
      <c r="J5244" s="30" t="n">
        <v>378</v>
      </c>
      <c r="K5244" s="29" t="s">
        <v>120</v>
      </c>
      <c r="L5244" s="29" t="s">
        <v>149</v>
      </c>
      <c r="M5244" s="29"/>
      <c r="N5244" s="29" t="s">
        <v>134</v>
      </c>
      <c r="O5244" s="31" t="n">
        <v>46296</v>
      </c>
      <c r="P5244" s="29" t="s">
        <v>123</v>
      </c>
      <c r="Q5244" s="29" t="n">
        <f aca="false">IFERROR(VALUE(L5244),"")</f>
        <v>12</v>
      </c>
      <c r="R5244" s="29" t="n">
        <f aca="true">IF(O5244="","",O5244-TODAY())</f>
        <v>11</v>
      </c>
      <c r="S5244" s="29" t="str">
        <f aca="false">IF(C5244="&lt;&lt; vazio &gt;&gt;","VAZIA",IF(AND(O5244&lt;&gt;"",R5244&lt;0),"VENCIDO",IF(AND(O5244&lt;&gt;"",R5244&lt;=Parametros!$B$10),"PRÓX. VENCIMENTO",IF(F5244="Q","QUALIDADE",IF(F5244="S","BLOQUEADO",IF(F5244="R","RESTRITO/DEVOLUÇÃO",IF(OR(N5244="QUAR",N5244="QRES"),"QUARENTENA",IF(OR(B5244="DESCARTE",B5244="DEVOLUÇÃO"),"DESCARTE/DEVOLUÇÃO",IF(AND(D5244="",K5244&lt;&gt;""),"SEM LOTE",IF(AND(Q5244&lt;&gt;"",Q5244&gt;=Parametros!$B$11),"PARADO/SEM GIRO","OK"))))))))))</f>
        <v>PRÓX. VENCIMENTO</v>
      </c>
      <c r="T5244" s="29" t="str">
        <f aca="false">IF(AND($S5244="PARADO/SEM GIRO",$K5244="KG",OR(Painel!$B$5="(Todos)",A5244=Painel!$B$5)*OR(Painel!$E$5="(Todos)",P5244=Painel!$E$5)),$J5244+ROW()/10000000,"")</f>
        <v/>
      </c>
      <c r="U5244" s="29" t="str">
        <f aca="false">IF(AND($S5244="VENCIDO",$K5244="KG",OR(Painel!$B$5="(Todos)",A5244=Painel!$B$5)*OR(Painel!$E$5="(Todos)",P5244=Painel!$E$5)),$J5244+ROW()/10000000,"")</f>
        <v/>
      </c>
    </row>
    <row r="5245" customFormat="false" ht="15" hidden="false" customHeight="false" outlineLevel="0" collapsed="false">
      <c r="A5245" s="29" t="s">
        <v>52</v>
      </c>
      <c r="B5245" s="29" t="s">
        <v>9741</v>
      </c>
      <c r="C5245" s="29" t="s">
        <v>549</v>
      </c>
      <c r="D5245" s="29" t="s">
        <v>9742</v>
      </c>
      <c r="E5245" s="29" t="n">
        <v>1</v>
      </c>
      <c r="F5245" s="29"/>
      <c r="G5245" s="29" t="s">
        <v>9743</v>
      </c>
      <c r="H5245" s="30" t="n">
        <v>483</v>
      </c>
      <c r="I5245" s="31" t="n">
        <v>46283</v>
      </c>
      <c r="J5245" s="30" t="n">
        <v>483</v>
      </c>
      <c r="K5245" s="29" t="s">
        <v>120</v>
      </c>
      <c r="L5245" s="29" t="s">
        <v>2223</v>
      </c>
      <c r="M5245" s="29"/>
      <c r="N5245" s="29" t="s">
        <v>122</v>
      </c>
      <c r="O5245" s="31" t="n">
        <v>46508</v>
      </c>
      <c r="P5245" s="29" t="s">
        <v>123</v>
      </c>
      <c r="Q5245" s="29" t="n">
        <f aca="false">IFERROR(VALUE(L5245),"")</f>
        <v>25</v>
      </c>
      <c r="R5245" s="29" t="n">
        <f aca="true">IF(O5245="","",O5245-TODAY())</f>
        <v>223</v>
      </c>
      <c r="S5245" s="29" t="str">
        <f aca="false">IF(C5245="&lt;&lt; vazio &gt;&gt;","VAZIA",IF(AND(O5245&lt;&gt;"",R5245&lt;0),"VENCIDO",IF(AND(O5245&lt;&gt;"",R5245&lt;=Parametros!$B$10),"PRÓX. VENCIMENTO",IF(F5245="Q","QUALIDADE",IF(F5245="S","BLOQUEADO",IF(F5245="R","RESTRITO/DEVOLUÇÃO",IF(OR(N5245="QUAR",N5245="QRES"),"QUARENTENA",IF(OR(B5245="DESCARTE",B5245="DEVOLUÇÃO"),"DESCARTE/DEVOLUÇÃO",IF(AND(D5245="",K5245&lt;&gt;""),"SEM LOTE",IF(AND(Q5245&lt;&gt;"",Q5245&gt;=Parametros!$B$11),"PARADO/SEM GIRO","OK"))))))))))</f>
        <v>OK</v>
      </c>
      <c r="T5245" s="29" t="str">
        <f aca="false">IF(AND($S5245="PARADO/SEM GIRO",$K5245="KG",OR(Painel!$B$5="(Todos)",A5245=Painel!$B$5)*OR(Painel!$E$5="(Todos)",P5245=Painel!$E$5)),$J5245+ROW()/10000000,"")</f>
        <v/>
      </c>
      <c r="U5245" s="29" t="str">
        <f aca="false">IF(AND($S5245="VENCIDO",$K5245="KG",OR(Painel!$B$5="(Todos)",A5245=Painel!$B$5)*OR(Painel!$E$5="(Todos)",P5245=Painel!$E$5)),$J5245+ROW()/10000000,"")</f>
        <v/>
      </c>
    </row>
    <row r="5246" customFormat="false" ht="15" hidden="false" customHeight="false" outlineLevel="0" collapsed="false">
      <c r="A5246" s="29" t="s">
        <v>52</v>
      </c>
      <c r="B5246" s="29" t="s">
        <v>9744</v>
      </c>
      <c r="C5246" s="29" t="s">
        <v>876</v>
      </c>
      <c r="D5246" s="29" t="s">
        <v>8352</v>
      </c>
      <c r="E5246" s="29" t="n">
        <v>1</v>
      </c>
      <c r="F5246" s="29"/>
      <c r="G5246" s="29" t="s">
        <v>9745</v>
      </c>
      <c r="H5246" s="30" t="n">
        <v>720</v>
      </c>
      <c r="I5246" s="31" t="n">
        <v>46266</v>
      </c>
      <c r="J5246" s="30" t="n">
        <v>720</v>
      </c>
      <c r="K5246" s="29" t="s">
        <v>120</v>
      </c>
      <c r="L5246" s="29" t="s">
        <v>180</v>
      </c>
      <c r="M5246" s="29"/>
      <c r="N5246" s="29" t="s">
        <v>122</v>
      </c>
      <c r="O5246" s="31" t="n">
        <v>46811</v>
      </c>
      <c r="P5246" s="29" t="s">
        <v>123</v>
      </c>
      <c r="Q5246" s="29" t="n">
        <f aca="false">IFERROR(VALUE(L5246),"")</f>
        <v>19</v>
      </c>
      <c r="R5246" s="29" t="n">
        <f aca="true">IF(O5246="","",O5246-TODAY())</f>
        <v>526</v>
      </c>
      <c r="S5246" s="29" t="str">
        <f aca="false">IF(C5246="&lt;&lt; vazio &gt;&gt;","VAZIA",IF(AND(O5246&lt;&gt;"",R5246&lt;0),"VENCIDO",IF(AND(O5246&lt;&gt;"",R5246&lt;=Parametros!$B$10),"PRÓX. VENCIMENTO",IF(F5246="Q","QUALIDADE",IF(F5246="S","BLOQUEADO",IF(F5246="R","RESTRITO/DEVOLUÇÃO",IF(OR(N5246="QUAR",N5246="QRES"),"QUARENTENA",IF(OR(B5246="DESCARTE",B5246="DEVOLUÇÃO"),"DESCARTE/DEVOLUÇÃO",IF(AND(D5246="",K5246&lt;&gt;""),"SEM LOTE",IF(AND(Q5246&lt;&gt;"",Q5246&gt;=Parametros!$B$11),"PARADO/SEM GIRO","OK"))))))))))</f>
        <v>OK</v>
      </c>
      <c r="T5246" s="29" t="str">
        <f aca="false">IF(AND($S5246="PARADO/SEM GIRO",$K5246="KG",OR(Painel!$B$5="(Todos)",A5246=Painel!$B$5)*OR(Painel!$E$5="(Todos)",P5246=Painel!$E$5)),$J5246+ROW()/10000000,"")</f>
        <v/>
      </c>
      <c r="U5246" s="29" t="str">
        <f aca="false">IF(AND($S5246="VENCIDO",$K5246="KG",OR(Painel!$B$5="(Todos)",A5246=Painel!$B$5)*OR(Painel!$E$5="(Todos)",P5246=Painel!$E$5)),$J5246+ROW()/10000000,"")</f>
        <v/>
      </c>
    </row>
    <row r="5247" customFormat="false" ht="15" hidden="false" customHeight="false" outlineLevel="0" collapsed="false">
      <c r="A5247" s="29" t="s">
        <v>52</v>
      </c>
      <c r="B5247" s="29" t="s">
        <v>9746</v>
      </c>
      <c r="C5247" s="29" t="s">
        <v>115</v>
      </c>
      <c r="D5247" s="29"/>
      <c r="E5247" s="29" t="n">
        <v>0</v>
      </c>
      <c r="F5247" s="29"/>
      <c r="G5247" s="29"/>
      <c r="H5247" s="30" t="n">
        <v>0</v>
      </c>
      <c r="I5247" s="29"/>
      <c r="J5247" s="30" t="n">
        <v>0</v>
      </c>
      <c r="K5247" s="29"/>
      <c r="L5247" s="29" t="s">
        <v>116</v>
      </c>
      <c r="M5247" s="29"/>
      <c r="N5247" s="29"/>
      <c r="O5247" s="29"/>
      <c r="P5247" s="29"/>
      <c r="Q5247" s="29" t="n">
        <f aca="false">IFERROR(VALUE(L5247),"")</f>
        <v>0</v>
      </c>
      <c r="R5247" s="29" t="str">
        <f aca="true">IF(O5247="","",O5247-TODAY())</f>
        <v/>
      </c>
      <c r="S5247" s="29" t="str">
        <f aca="false">IF(C5247="&lt;&lt; vazio &gt;&gt;","VAZIA",IF(AND(O5247&lt;&gt;"",R5247&lt;0),"VENCIDO",IF(AND(O5247&lt;&gt;"",R5247&lt;=Parametros!$B$10),"PRÓX. VENCIMENTO",IF(F5247="Q","QUALIDADE",IF(F5247="S","BLOQUEADO",IF(F5247="R","RESTRITO/DEVOLUÇÃO",IF(OR(N5247="QUAR",N5247="QRES"),"QUARENTENA",IF(OR(B5247="DESCARTE",B5247="DEVOLUÇÃO"),"DESCARTE/DEVOLUÇÃO",IF(AND(D5247="",K5247&lt;&gt;""),"SEM LOTE",IF(AND(Q5247&lt;&gt;"",Q5247&gt;=Parametros!$B$11),"PARADO/SEM GIRO","OK"))))))))))</f>
        <v>VAZIA</v>
      </c>
      <c r="T5247" s="29" t="str">
        <f aca="false">IF(AND($S5247="PARADO/SEM GIRO",$K5247="KG",OR(Painel!$B$5="(Todos)",A5247=Painel!$B$5)*OR(Painel!$E$5="(Todos)",P5247=Painel!$E$5)),$J5247+ROW()/10000000,"")</f>
        <v/>
      </c>
      <c r="U5247" s="29" t="str">
        <f aca="false">IF(AND($S5247="VENCIDO",$K5247="KG",OR(Painel!$B$5="(Todos)",A5247=Painel!$B$5)*OR(Painel!$E$5="(Todos)",P5247=Painel!$E$5)),$J5247+ROW()/10000000,"")</f>
        <v/>
      </c>
    </row>
    <row r="5248" customFormat="false" ht="15" hidden="false" customHeight="false" outlineLevel="0" collapsed="false">
      <c r="A5248" s="29" t="s">
        <v>52</v>
      </c>
      <c r="B5248" s="29" t="s">
        <v>9747</v>
      </c>
      <c r="C5248" s="29" t="s">
        <v>679</v>
      </c>
      <c r="D5248" s="29" t="s">
        <v>2537</v>
      </c>
      <c r="E5248" s="29" t="n">
        <v>1</v>
      </c>
      <c r="F5248" s="29" t="s">
        <v>268</v>
      </c>
      <c r="G5248" s="29" t="s">
        <v>9748</v>
      </c>
      <c r="H5248" s="30" t="n">
        <v>1080</v>
      </c>
      <c r="I5248" s="31" t="n">
        <v>46283</v>
      </c>
      <c r="J5248" s="30" t="n">
        <v>1080</v>
      </c>
      <c r="K5248" s="29" t="s">
        <v>120</v>
      </c>
      <c r="L5248" s="29" t="s">
        <v>176</v>
      </c>
      <c r="M5248" s="29"/>
      <c r="N5248" s="29" t="s">
        <v>122</v>
      </c>
      <c r="O5248" s="31" t="n">
        <v>46648</v>
      </c>
      <c r="P5248" s="29" t="s">
        <v>123</v>
      </c>
      <c r="Q5248" s="29" t="n">
        <f aca="false">IFERROR(VALUE(L5248),"")</f>
        <v>2</v>
      </c>
      <c r="R5248" s="29" t="n">
        <f aca="true">IF(O5248="","",O5248-TODAY())</f>
        <v>363</v>
      </c>
      <c r="S5248" s="29" t="str">
        <f aca="false">IF(C5248="&lt;&lt; vazio &gt;&gt;","VAZIA",IF(AND(O5248&lt;&gt;"",R5248&lt;0),"VENCIDO",IF(AND(O5248&lt;&gt;"",R5248&lt;=Parametros!$B$10),"PRÓX. VENCIMENTO",IF(F5248="Q","QUALIDADE",IF(F5248="S","BLOQUEADO",IF(F5248="R","RESTRITO/DEVOLUÇÃO",IF(OR(N5248="QUAR",N5248="QRES"),"QUARENTENA",IF(OR(B5248="DESCARTE",B5248="DEVOLUÇÃO"),"DESCARTE/DEVOLUÇÃO",IF(AND(D5248="",K5248&lt;&gt;""),"SEM LOTE",IF(AND(Q5248&lt;&gt;"",Q5248&gt;=Parametros!$B$11),"PARADO/SEM GIRO","OK"))))))))))</f>
        <v>QUALIDADE</v>
      </c>
      <c r="T5248" s="29" t="str">
        <f aca="false">IF(AND($S5248="PARADO/SEM GIRO",$K5248="KG",OR(Painel!$B$5="(Todos)",A5248=Painel!$B$5)*OR(Painel!$E$5="(Todos)",P5248=Painel!$E$5)),$J5248+ROW()/10000000,"")</f>
        <v/>
      </c>
      <c r="U5248" s="29" t="str">
        <f aca="false">IF(AND($S5248="VENCIDO",$K5248="KG",OR(Painel!$B$5="(Todos)",A5248=Painel!$B$5)*OR(Painel!$E$5="(Todos)",P5248=Painel!$E$5)),$J5248+ROW()/10000000,"")</f>
        <v/>
      </c>
    </row>
    <row r="5249" customFormat="false" ht="15" hidden="false" customHeight="false" outlineLevel="0" collapsed="false">
      <c r="A5249" s="29" t="s">
        <v>52</v>
      </c>
      <c r="B5249" s="29" t="s">
        <v>9749</v>
      </c>
      <c r="C5249" s="29" t="s">
        <v>161</v>
      </c>
      <c r="D5249" s="29" t="s">
        <v>429</v>
      </c>
      <c r="E5249" s="29" t="n">
        <v>1</v>
      </c>
      <c r="F5249" s="29"/>
      <c r="G5249" s="29" t="s">
        <v>9750</v>
      </c>
      <c r="H5249" s="30" t="n">
        <v>999.9</v>
      </c>
      <c r="I5249" s="31" t="n">
        <v>46190</v>
      </c>
      <c r="J5249" s="30" t="n">
        <v>999.9</v>
      </c>
      <c r="K5249" s="29" t="s">
        <v>120</v>
      </c>
      <c r="L5249" s="29" t="s">
        <v>2080</v>
      </c>
      <c r="M5249" s="29"/>
      <c r="N5249" s="29" t="s">
        <v>122</v>
      </c>
      <c r="O5249" s="31" t="n">
        <v>46730</v>
      </c>
      <c r="P5249" s="29" t="s">
        <v>123</v>
      </c>
      <c r="Q5249" s="29" t="n">
        <f aca="false">IFERROR(VALUE(L5249),"")</f>
        <v>95</v>
      </c>
      <c r="R5249" s="29" t="n">
        <f aca="true">IF(O5249="","",O5249-TODAY())</f>
        <v>445</v>
      </c>
      <c r="S5249" s="29" t="str">
        <f aca="false">IF(C5249="&lt;&lt; vazio &gt;&gt;","VAZIA",IF(AND(O5249&lt;&gt;"",R5249&lt;0),"VENCIDO",IF(AND(O5249&lt;&gt;"",R5249&lt;=Parametros!$B$10),"PRÓX. VENCIMENTO",IF(F5249="Q","QUALIDADE",IF(F5249="S","BLOQUEADO",IF(F5249="R","RESTRITO/DEVOLUÇÃO",IF(OR(N5249="QUAR",N5249="QRES"),"QUARENTENA",IF(OR(B5249="DESCARTE",B5249="DEVOLUÇÃO"),"DESCARTE/DEVOLUÇÃO",IF(AND(D5249="",K5249&lt;&gt;""),"SEM LOTE",IF(AND(Q5249&lt;&gt;"",Q5249&gt;=Parametros!$B$11),"PARADO/SEM GIRO","OK"))))))))))</f>
        <v>PARADO/SEM GIRO</v>
      </c>
      <c r="T5249" s="29" t="n">
        <f aca="false">IF(AND($S5249="PARADO/SEM GIRO",$K5249="KG",OR(Painel!$B$5="(Todos)",A5249=Painel!$B$5)*OR(Painel!$E$5="(Todos)",P5249=Painel!$E$5)),$J5249+ROW()/10000000,"")</f>
        <v>999.9005249</v>
      </c>
      <c r="U5249" s="29" t="str">
        <f aca="false">IF(AND($S5249="VENCIDO",$K5249="KG",OR(Painel!$B$5="(Todos)",A5249=Painel!$B$5)*OR(Painel!$E$5="(Todos)",P5249=Painel!$E$5)),$J5249+ROW()/10000000,"")</f>
        <v/>
      </c>
    </row>
    <row r="5250" customFormat="false" ht="15" hidden="false" customHeight="false" outlineLevel="0" collapsed="false">
      <c r="A5250" s="29" t="s">
        <v>52</v>
      </c>
      <c r="B5250" s="29" t="s">
        <v>9751</v>
      </c>
      <c r="C5250" s="29" t="s">
        <v>662</v>
      </c>
      <c r="D5250" s="29" t="s">
        <v>663</v>
      </c>
      <c r="E5250" s="29" t="n">
        <v>1</v>
      </c>
      <c r="F5250" s="29"/>
      <c r="G5250" s="29" t="s">
        <v>9752</v>
      </c>
      <c r="H5250" s="30" t="n">
        <v>1000</v>
      </c>
      <c r="I5250" s="31" t="n">
        <v>46274</v>
      </c>
      <c r="J5250" s="30" t="n">
        <v>1000</v>
      </c>
      <c r="K5250" s="29" t="s">
        <v>120</v>
      </c>
      <c r="L5250" s="29" t="s">
        <v>138</v>
      </c>
      <c r="M5250" s="29"/>
      <c r="N5250" s="29" t="s">
        <v>122</v>
      </c>
      <c r="O5250" s="31" t="n">
        <v>46818</v>
      </c>
      <c r="P5250" s="29" t="s">
        <v>123</v>
      </c>
      <c r="Q5250" s="29" t="n">
        <f aca="false">IFERROR(VALUE(L5250),"")</f>
        <v>11</v>
      </c>
      <c r="R5250" s="29" t="n">
        <f aca="true">IF(O5250="","",O5250-TODAY())</f>
        <v>533</v>
      </c>
      <c r="S5250" s="29" t="str">
        <f aca="false">IF(C5250="&lt;&lt; vazio &gt;&gt;","VAZIA",IF(AND(O5250&lt;&gt;"",R5250&lt;0),"VENCIDO",IF(AND(O5250&lt;&gt;"",R5250&lt;=Parametros!$B$10),"PRÓX. VENCIMENTO",IF(F5250="Q","QUALIDADE",IF(F5250="S","BLOQUEADO",IF(F5250="R","RESTRITO/DEVOLUÇÃO",IF(OR(N5250="QUAR",N5250="QRES"),"QUARENTENA",IF(OR(B5250="DESCARTE",B5250="DEVOLUÇÃO"),"DESCARTE/DEVOLUÇÃO",IF(AND(D5250="",K5250&lt;&gt;""),"SEM LOTE",IF(AND(Q5250&lt;&gt;"",Q5250&gt;=Parametros!$B$11),"PARADO/SEM GIRO","OK"))))))))))</f>
        <v>OK</v>
      </c>
      <c r="T5250" s="29" t="str">
        <f aca="false">IF(AND($S5250="PARADO/SEM GIRO",$K5250="KG",OR(Painel!$B$5="(Todos)",A5250=Painel!$B$5)*OR(Painel!$E$5="(Todos)",P5250=Painel!$E$5)),$J5250+ROW()/10000000,"")</f>
        <v/>
      </c>
      <c r="U5250" s="29" t="str">
        <f aca="false">IF(AND($S5250="VENCIDO",$K5250="KG",OR(Painel!$B$5="(Todos)",A5250=Painel!$B$5)*OR(Painel!$E$5="(Todos)",P5250=Painel!$E$5)),$J5250+ROW()/10000000,"")</f>
        <v/>
      </c>
    </row>
    <row r="5251" customFormat="false" ht="15" hidden="false" customHeight="false" outlineLevel="0" collapsed="false">
      <c r="A5251" s="29" t="s">
        <v>52</v>
      </c>
      <c r="B5251" s="29" t="s">
        <v>9753</v>
      </c>
      <c r="C5251" s="29" t="s">
        <v>442</v>
      </c>
      <c r="D5251" s="29" t="s">
        <v>443</v>
      </c>
      <c r="E5251" s="29" t="n">
        <v>1</v>
      </c>
      <c r="F5251" s="29"/>
      <c r="G5251" s="29" t="s">
        <v>9754</v>
      </c>
      <c r="H5251" s="30" t="n">
        <v>415.8</v>
      </c>
      <c r="I5251" s="31" t="n">
        <v>46234</v>
      </c>
      <c r="J5251" s="30" t="n">
        <v>415.8</v>
      </c>
      <c r="K5251" s="29" t="s">
        <v>120</v>
      </c>
      <c r="L5251" s="29" t="s">
        <v>725</v>
      </c>
      <c r="M5251" s="29"/>
      <c r="N5251" s="29" t="s">
        <v>122</v>
      </c>
      <c r="O5251" s="31" t="n">
        <v>46681</v>
      </c>
      <c r="P5251" s="29" t="s">
        <v>123</v>
      </c>
      <c r="Q5251" s="29" t="n">
        <f aca="false">IFERROR(VALUE(L5251),"")</f>
        <v>51</v>
      </c>
      <c r="R5251" s="29" t="n">
        <f aca="true">IF(O5251="","",O5251-TODAY())</f>
        <v>396</v>
      </c>
      <c r="S5251" s="29" t="str">
        <f aca="false">IF(C5251="&lt;&lt; vazio &gt;&gt;","VAZIA",IF(AND(O5251&lt;&gt;"",R5251&lt;0),"VENCIDO",IF(AND(O5251&lt;&gt;"",R5251&lt;=Parametros!$B$10),"PRÓX. VENCIMENTO",IF(F5251="Q","QUALIDADE",IF(F5251="S","BLOQUEADO",IF(F5251="R","RESTRITO/DEVOLUÇÃO",IF(OR(N5251="QUAR",N5251="QRES"),"QUARENTENA",IF(OR(B5251="DESCARTE",B5251="DEVOLUÇÃO"),"DESCARTE/DEVOLUÇÃO",IF(AND(D5251="",K5251&lt;&gt;""),"SEM LOTE",IF(AND(Q5251&lt;&gt;"",Q5251&gt;=Parametros!$B$11),"PARADO/SEM GIRO","OK"))))))))))</f>
        <v>OK</v>
      </c>
      <c r="T5251" s="29" t="str">
        <f aca="false">IF(AND($S5251="PARADO/SEM GIRO",$K5251="KG",OR(Painel!$B$5="(Todos)",A5251=Painel!$B$5)*OR(Painel!$E$5="(Todos)",P5251=Painel!$E$5)),$J5251+ROW()/10000000,"")</f>
        <v/>
      </c>
      <c r="U5251" s="29" t="str">
        <f aca="false">IF(AND($S5251="VENCIDO",$K5251="KG",OR(Painel!$B$5="(Todos)",A5251=Painel!$B$5)*OR(Painel!$E$5="(Todos)",P5251=Painel!$E$5)),$J5251+ROW()/10000000,"")</f>
        <v/>
      </c>
    </row>
    <row r="5252" customFormat="false" ht="15" hidden="false" customHeight="false" outlineLevel="0" collapsed="false">
      <c r="A5252" s="29" t="s">
        <v>52</v>
      </c>
      <c r="B5252" s="29" t="s">
        <v>9755</v>
      </c>
      <c r="C5252" s="29" t="s">
        <v>167</v>
      </c>
      <c r="D5252" s="29" t="s">
        <v>765</v>
      </c>
      <c r="E5252" s="29" t="n">
        <v>1</v>
      </c>
      <c r="F5252" s="29" t="s">
        <v>268</v>
      </c>
      <c r="G5252" s="29" t="s">
        <v>9756</v>
      </c>
      <c r="H5252" s="30" t="n">
        <v>590.4</v>
      </c>
      <c r="I5252" s="31" t="n">
        <v>46284</v>
      </c>
      <c r="J5252" s="30" t="n">
        <v>590.4</v>
      </c>
      <c r="K5252" s="29" t="s">
        <v>120</v>
      </c>
      <c r="L5252" s="29" t="s">
        <v>388</v>
      </c>
      <c r="M5252" s="29"/>
      <c r="N5252" s="29" t="s">
        <v>122</v>
      </c>
      <c r="O5252" s="31" t="n">
        <v>46830</v>
      </c>
      <c r="P5252" s="29" t="s">
        <v>123</v>
      </c>
      <c r="Q5252" s="29" t="n">
        <f aca="false">IFERROR(VALUE(L5252),"")</f>
        <v>1</v>
      </c>
      <c r="R5252" s="29" t="n">
        <f aca="true">IF(O5252="","",O5252-TODAY())</f>
        <v>545</v>
      </c>
      <c r="S5252" s="29" t="str">
        <f aca="false">IF(C5252="&lt;&lt; vazio &gt;&gt;","VAZIA",IF(AND(O5252&lt;&gt;"",R5252&lt;0),"VENCIDO",IF(AND(O5252&lt;&gt;"",R5252&lt;=Parametros!$B$10),"PRÓX. VENCIMENTO",IF(F5252="Q","QUALIDADE",IF(F5252="S","BLOQUEADO",IF(F5252="R","RESTRITO/DEVOLUÇÃO",IF(OR(N5252="QUAR",N5252="QRES"),"QUARENTENA",IF(OR(B5252="DESCARTE",B5252="DEVOLUÇÃO"),"DESCARTE/DEVOLUÇÃO",IF(AND(D5252="",K5252&lt;&gt;""),"SEM LOTE",IF(AND(Q5252&lt;&gt;"",Q5252&gt;=Parametros!$B$11),"PARADO/SEM GIRO","OK"))))))))))</f>
        <v>QUALIDADE</v>
      </c>
      <c r="T5252" s="29" t="str">
        <f aca="false">IF(AND($S5252="PARADO/SEM GIRO",$K5252="KG",OR(Painel!$B$5="(Todos)",A5252=Painel!$B$5)*OR(Painel!$E$5="(Todos)",P5252=Painel!$E$5)),$J5252+ROW()/10000000,"")</f>
        <v/>
      </c>
      <c r="U5252" s="29" t="str">
        <f aca="false">IF(AND($S5252="VENCIDO",$K5252="KG",OR(Painel!$B$5="(Todos)",A5252=Painel!$B$5)*OR(Painel!$E$5="(Todos)",P5252=Painel!$E$5)),$J5252+ROW()/10000000,"")</f>
        <v/>
      </c>
    </row>
    <row r="5253" customFormat="false" ht="15" hidden="false" customHeight="false" outlineLevel="0" collapsed="false">
      <c r="A5253" s="29" t="s">
        <v>52</v>
      </c>
      <c r="B5253" s="29" t="s">
        <v>9757</v>
      </c>
      <c r="C5253" s="29" t="s">
        <v>115</v>
      </c>
      <c r="D5253" s="29"/>
      <c r="E5253" s="29" t="n">
        <v>0</v>
      </c>
      <c r="F5253" s="29"/>
      <c r="G5253" s="29"/>
      <c r="H5253" s="30" t="n">
        <v>0</v>
      </c>
      <c r="I5253" s="29"/>
      <c r="J5253" s="30" t="n">
        <v>0</v>
      </c>
      <c r="K5253" s="29"/>
      <c r="L5253" s="29" t="s">
        <v>116</v>
      </c>
      <c r="M5253" s="29"/>
      <c r="N5253" s="29"/>
      <c r="O5253" s="29"/>
      <c r="P5253" s="29"/>
      <c r="Q5253" s="29" t="n">
        <f aca="false">IFERROR(VALUE(L5253),"")</f>
        <v>0</v>
      </c>
      <c r="R5253" s="29" t="str">
        <f aca="true">IF(O5253="","",O5253-TODAY())</f>
        <v/>
      </c>
      <c r="S5253" s="29" t="str">
        <f aca="false">IF(C5253="&lt;&lt; vazio &gt;&gt;","VAZIA",IF(AND(O5253&lt;&gt;"",R5253&lt;0),"VENCIDO",IF(AND(O5253&lt;&gt;"",R5253&lt;=Parametros!$B$10),"PRÓX. VENCIMENTO",IF(F5253="Q","QUALIDADE",IF(F5253="S","BLOQUEADO",IF(F5253="R","RESTRITO/DEVOLUÇÃO",IF(OR(N5253="QUAR",N5253="QRES"),"QUARENTENA",IF(OR(B5253="DESCARTE",B5253="DEVOLUÇÃO"),"DESCARTE/DEVOLUÇÃO",IF(AND(D5253="",K5253&lt;&gt;""),"SEM LOTE",IF(AND(Q5253&lt;&gt;"",Q5253&gt;=Parametros!$B$11),"PARADO/SEM GIRO","OK"))))))))))</f>
        <v>VAZIA</v>
      </c>
      <c r="T5253" s="29" t="str">
        <f aca="false">IF(AND($S5253="PARADO/SEM GIRO",$K5253="KG",OR(Painel!$B$5="(Todos)",A5253=Painel!$B$5)*OR(Painel!$E$5="(Todos)",P5253=Painel!$E$5)),$J5253+ROW()/10000000,"")</f>
        <v/>
      </c>
      <c r="U5253" s="29" t="str">
        <f aca="false">IF(AND($S5253="VENCIDO",$K5253="KG",OR(Painel!$B$5="(Todos)",A5253=Painel!$B$5)*OR(Painel!$E$5="(Todos)",P5253=Painel!$E$5)),$J5253+ROW()/10000000,"")</f>
        <v/>
      </c>
    </row>
    <row r="5254" customFormat="false" ht="15" hidden="false" customHeight="false" outlineLevel="0" collapsed="false">
      <c r="A5254" s="29" t="s">
        <v>52</v>
      </c>
      <c r="B5254" s="29" t="s">
        <v>9758</v>
      </c>
      <c r="C5254" s="29" t="s">
        <v>186</v>
      </c>
      <c r="D5254" s="29" t="s">
        <v>1533</v>
      </c>
      <c r="E5254" s="29" t="n">
        <v>1</v>
      </c>
      <c r="F5254" s="29" t="s">
        <v>268</v>
      </c>
      <c r="G5254" s="29" t="s">
        <v>9759</v>
      </c>
      <c r="H5254" s="30" t="n">
        <v>545.4</v>
      </c>
      <c r="I5254" s="31" t="n">
        <v>46284</v>
      </c>
      <c r="J5254" s="30" t="n">
        <v>545.4</v>
      </c>
      <c r="K5254" s="29" t="s">
        <v>120</v>
      </c>
      <c r="L5254" s="29" t="s">
        <v>388</v>
      </c>
      <c r="M5254" s="29"/>
      <c r="N5254" s="29" t="s">
        <v>122</v>
      </c>
      <c r="O5254" s="31" t="n">
        <v>46830</v>
      </c>
      <c r="P5254" s="29" t="s">
        <v>123</v>
      </c>
      <c r="Q5254" s="29" t="n">
        <f aca="false">IFERROR(VALUE(L5254),"")</f>
        <v>1</v>
      </c>
      <c r="R5254" s="29" t="n">
        <f aca="true">IF(O5254="","",O5254-TODAY())</f>
        <v>545</v>
      </c>
      <c r="S5254" s="29" t="str">
        <f aca="false">IF(C5254="&lt;&lt; vazio &gt;&gt;","VAZIA",IF(AND(O5254&lt;&gt;"",R5254&lt;0),"VENCIDO",IF(AND(O5254&lt;&gt;"",R5254&lt;=Parametros!$B$10),"PRÓX. VENCIMENTO",IF(F5254="Q","QUALIDADE",IF(F5254="S","BLOQUEADO",IF(F5254="R","RESTRITO/DEVOLUÇÃO",IF(OR(N5254="QUAR",N5254="QRES"),"QUARENTENA",IF(OR(B5254="DESCARTE",B5254="DEVOLUÇÃO"),"DESCARTE/DEVOLUÇÃO",IF(AND(D5254="",K5254&lt;&gt;""),"SEM LOTE",IF(AND(Q5254&lt;&gt;"",Q5254&gt;=Parametros!$B$11),"PARADO/SEM GIRO","OK"))))))))))</f>
        <v>QUALIDADE</v>
      </c>
      <c r="T5254" s="29" t="str">
        <f aca="false">IF(AND($S5254="PARADO/SEM GIRO",$K5254="KG",OR(Painel!$B$5="(Todos)",A5254=Painel!$B$5)*OR(Painel!$E$5="(Todos)",P5254=Painel!$E$5)),$J5254+ROW()/10000000,"")</f>
        <v/>
      </c>
      <c r="U5254" s="29" t="str">
        <f aca="false">IF(AND($S5254="VENCIDO",$K5254="KG",OR(Painel!$B$5="(Todos)",A5254=Painel!$B$5)*OR(Painel!$E$5="(Todos)",P5254=Painel!$E$5)),$J5254+ROW()/10000000,"")</f>
        <v/>
      </c>
    </row>
    <row r="5255" customFormat="false" ht="15" hidden="false" customHeight="false" outlineLevel="0" collapsed="false">
      <c r="A5255" s="29" t="s">
        <v>52</v>
      </c>
      <c r="B5255" s="29" t="s">
        <v>9760</v>
      </c>
      <c r="C5255" s="29" t="s">
        <v>161</v>
      </c>
      <c r="D5255" s="29" t="s">
        <v>2923</v>
      </c>
      <c r="E5255" s="29" t="n">
        <v>1</v>
      </c>
      <c r="F5255" s="29"/>
      <c r="G5255" s="29" t="s">
        <v>9761</v>
      </c>
      <c r="H5255" s="30" t="n">
        <v>999.9</v>
      </c>
      <c r="I5255" s="31" t="n">
        <v>46220</v>
      </c>
      <c r="J5255" s="30" t="n">
        <v>999.9</v>
      </c>
      <c r="K5255" s="29" t="s">
        <v>120</v>
      </c>
      <c r="L5255" s="29" t="s">
        <v>2925</v>
      </c>
      <c r="M5255" s="29"/>
      <c r="N5255" s="29" t="s">
        <v>122</v>
      </c>
      <c r="O5255" s="31" t="n">
        <v>46765</v>
      </c>
      <c r="P5255" s="29" t="s">
        <v>123</v>
      </c>
      <c r="Q5255" s="29" t="n">
        <f aca="false">IFERROR(VALUE(L5255),"")</f>
        <v>65</v>
      </c>
      <c r="R5255" s="29" t="n">
        <f aca="true">IF(O5255="","",O5255-TODAY())</f>
        <v>480</v>
      </c>
      <c r="S5255" s="29" t="str">
        <f aca="false">IF(C5255="&lt;&lt; vazio &gt;&gt;","VAZIA",IF(AND(O5255&lt;&gt;"",R5255&lt;0),"VENCIDO",IF(AND(O5255&lt;&gt;"",R5255&lt;=Parametros!$B$10),"PRÓX. VENCIMENTO",IF(F5255="Q","QUALIDADE",IF(F5255="S","BLOQUEADO",IF(F5255="R","RESTRITO/DEVOLUÇÃO",IF(OR(N5255="QUAR",N5255="QRES"),"QUARENTENA",IF(OR(B5255="DESCARTE",B5255="DEVOLUÇÃO"),"DESCARTE/DEVOLUÇÃO",IF(AND(D5255="",K5255&lt;&gt;""),"SEM LOTE",IF(AND(Q5255&lt;&gt;"",Q5255&gt;=Parametros!$B$11),"PARADO/SEM GIRO","OK"))))))))))</f>
        <v>OK</v>
      </c>
      <c r="T5255" s="29" t="str">
        <f aca="false">IF(AND($S5255="PARADO/SEM GIRO",$K5255="KG",OR(Painel!$B$5="(Todos)",A5255=Painel!$B$5)*OR(Painel!$E$5="(Todos)",P5255=Painel!$E$5)),$J5255+ROW()/10000000,"")</f>
        <v/>
      </c>
      <c r="U5255" s="29" t="str">
        <f aca="false">IF(AND($S5255="VENCIDO",$K5255="KG",OR(Painel!$B$5="(Todos)",A5255=Painel!$B$5)*OR(Painel!$E$5="(Todos)",P5255=Painel!$E$5)),$J5255+ROW()/10000000,"")</f>
        <v/>
      </c>
    </row>
    <row r="5256" customFormat="false" ht="15" hidden="false" customHeight="false" outlineLevel="0" collapsed="false">
      <c r="A5256" s="29" t="s">
        <v>52</v>
      </c>
      <c r="B5256" s="29" t="s">
        <v>9762</v>
      </c>
      <c r="C5256" s="29" t="s">
        <v>917</v>
      </c>
      <c r="D5256" s="29" t="s">
        <v>7043</v>
      </c>
      <c r="E5256" s="29" t="n">
        <v>1</v>
      </c>
      <c r="F5256" s="29"/>
      <c r="G5256" s="29" t="s">
        <v>9763</v>
      </c>
      <c r="H5256" s="30" t="n">
        <v>800</v>
      </c>
      <c r="I5256" s="31" t="n">
        <v>46232</v>
      </c>
      <c r="J5256" s="30" t="n">
        <v>800</v>
      </c>
      <c r="K5256" s="29" t="s">
        <v>120</v>
      </c>
      <c r="L5256" s="29" t="s">
        <v>1035</v>
      </c>
      <c r="M5256" s="29"/>
      <c r="N5256" s="29" t="s">
        <v>122</v>
      </c>
      <c r="O5256" s="31" t="n">
        <v>46777</v>
      </c>
      <c r="P5256" s="29" t="s">
        <v>123</v>
      </c>
      <c r="Q5256" s="29" t="n">
        <f aca="false">IFERROR(VALUE(L5256),"")</f>
        <v>53</v>
      </c>
      <c r="R5256" s="29" t="n">
        <f aca="true">IF(O5256="","",O5256-TODAY())</f>
        <v>492</v>
      </c>
      <c r="S5256" s="29" t="str">
        <f aca="false">IF(C5256="&lt;&lt; vazio &gt;&gt;","VAZIA",IF(AND(O5256&lt;&gt;"",R5256&lt;0),"VENCIDO",IF(AND(O5256&lt;&gt;"",R5256&lt;=Parametros!$B$10),"PRÓX. VENCIMENTO",IF(F5256="Q","QUALIDADE",IF(F5256="S","BLOQUEADO",IF(F5256="R","RESTRITO/DEVOLUÇÃO",IF(OR(N5256="QUAR",N5256="QRES"),"QUARENTENA",IF(OR(B5256="DESCARTE",B5256="DEVOLUÇÃO"),"DESCARTE/DEVOLUÇÃO",IF(AND(D5256="",K5256&lt;&gt;""),"SEM LOTE",IF(AND(Q5256&lt;&gt;"",Q5256&gt;=Parametros!$B$11),"PARADO/SEM GIRO","OK"))))))))))</f>
        <v>OK</v>
      </c>
      <c r="T5256" s="29" t="str">
        <f aca="false">IF(AND($S5256="PARADO/SEM GIRO",$K5256="KG",OR(Painel!$B$5="(Todos)",A5256=Painel!$B$5)*OR(Painel!$E$5="(Todos)",P5256=Painel!$E$5)),$J5256+ROW()/10000000,"")</f>
        <v/>
      </c>
      <c r="U5256" s="29" t="str">
        <f aca="false">IF(AND($S5256="VENCIDO",$K5256="KG",OR(Painel!$B$5="(Todos)",A5256=Painel!$B$5)*OR(Painel!$E$5="(Todos)",P5256=Painel!$E$5)),$J5256+ROW()/10000000,"")</f>
        <v/>
      </c>
    </row>
    <row r="5257" customFormat="false" ht="15" hidden="false" customHeight="false" outlineLevel="0" collapsed="false">
      <c r="A5257" s="29" t="s">
        <v>52</v>
      </c>
      <c r="B5257" s="29" t="s">
        <v>9764</v>
      </c>
      <c r="C5257" s="29" t="s">
        <v>167</v>
      </c>
      <c r="D5257" s="29" t="s">
        <v>765</v>
      </c>
      <c r="E5257" s="29" t="n">
        <v>1</v>
      </c>
      <c r="F5257" s="29" t="s">
        <v>268</v>
      </c>
      <c r="G5257" s="29" t="s">
        <v>9765</v>
      </c>
      <c r="H5257" s="30" t="n">
        <v>590.4</v>
      </c>
      <c r="I5257" s="31" t="n">
        <v>46284</v>
      </c>
      <c r="J5257" s="30" t="n">
        <v>590.4</v>
      </c>
      <c r="K5257" s="29" t="s">
        <v>120</v>
      </c>
      <c r="L5257" s="29" t="s">
        <v>388</v>
      </c>
      <c r="M5257" s="29"/>
      <c r="N5257" s="29" t="s">
        <v>122</v>
      </c>
      <c r="O5257" s="31" t="n">
        <v>46830</v>
      </c>
      <c r="P5257" s="29" t="s">
        <v>123</v>
      </c>
      <c r="Q5257" s="29" t="n">
        <f aca="false">IFERROR(VALUE(L5257),"")</f>
        <v>1</v>
      </c>
      <c r="R5257" s="29" t="n">
        <f aca="true">IF(O5257="","",O5257-TODAY())</f>
        <v>545</v>
      </c>
      <c r="S5257" s="29" t="str">
        <f aca="false">IF(C5257="&lt;&lt; vazio &gt;&gt;","VAZIA",IF(AND(O5257&lt;&gt;"",R5257&lt;0),"VENCIDO",IF(AND(O5257&lt;&gt;"",R5257&lt;=Parametros!$B$10),"PRÓX. VENCIMENTO",IF(F5257="Q","QUALIDADE",IF(F5257="S","BLOQUEADO",IF(F5257="R","RESTRITO/DEVOLUÇÃO",IF(OR(N5257="QUAR",N5257="QRES"),"QUARENTENA",IF(OR(B5257="DESCARTE",B5257="DEVOLUÇÃO"),"DESCARTE/DEVOLUÇÃO",IF(AND(D5257="",K5257&lt;&gt;""),"SEM LOTE",IF(AND(Q5257&lt;&gt;"",Q5257&gt;=Parametros!$B$11),"PARADO/SEM GIRO","OK"))))))))))</f>
        <v>QUALIDADE</v>
      </c>
      <c r="T5257" s="29" t="str">
        <f aca="false">IF(AND($S5257="PARADO/SEM GIRO",$K5257="KG",OR(Painel!$B$5="(Todos)",A5257=Painel!$B$5)*OR(Painel!$E$5="(Todos)",P5257=Painel!$E$5)),$J5257+ROW()/10000000,"")</f>
        <v/>
      </c>
      <c r="U5257" s="29" t="str">
        <f aca="false">IF(AND($S5257="VENCIDO",$K5257="KG",OR(Painel!$B$5="(Todos)",A5257=Painel!$B$5)*OR(Painel!$E$5="(Todos)",P5257=Painel!$E$5)),$J5257+ROW()/10000000,"")</f>
        <v/>
      </c>
    </row>
    <row r="5258" customFormat="false" ht="15" hidden="false" customHeight="false" outlineLevel="0" collapsed="false">
      <c r="A5258" s="29" t="s">
        <v>52</v>
      </c>
      <c r="B5258" s="29" t="s">
        <v>9766</v>
      </c>
      <c r="C5258" s="29" t="s">
        <v>244</v>
      </c>
      <c r="D5258" s="29" t="s">
        <v>9307</v>
      </c>
      <c r="E5258" s="29" t="n">
        <v>1</v>
      </c>
      <c r="F5258" s="29"/>
      <c r="G5258" s="29" t="s">
        <v>9767</v>
      </c>
      <c r="H5258" s="30" t="n">
        <v>380</v>
      </c>
      <c r="I5258" s="31" t="n">
        <v>46258</v>
      </c>
      <c r="J5258" s="30" t="n">
        <v>380</v>
      </c>
      <c r="K5258" s="29" t="s">
        <v>120</v>
      </c>
      <c r="L5258" s="29" t="s">
        <v>294</v>
      </c>
      <c r="M5258" s="29"/>
      <c r="N5258" s="29" t="s">
        <v>134</v>
      </c>
      <c r="O5258" s="31" t="n">
        <v>46350</v>
      </c>
      <c r="P5258" s="29" t="s">
        <v>123</v>
      </c>
      <c r="Q5258" s="29" t="n">
        <f aca="false">IFERROR(VALUE(L5258),"")</f>
        <v>27</v>
      </c>
      <c r="R5258" s="29" t="n">
        <f aca="true">IF(O5258="","",O5258-TODAY())</f>
        <v>65</v>
      </c>
      <c r="S5258" s="29" t="str">
        <f aca="false">IF(C5258="&lt;&lt; vazio &gt;&gt;","VAZIA",IF(AND(O5258&lt;&gt;"",R5258&lt;0),"VENCIDO",IF(AND(O5258&lt;&gt;"",R5258&lt;=Parametros!$B$10),"PRÓX. VENCIMENTO",IF(F5258="Q","QUALIDADE",IF(F5258="S","BLOQUEADO",IF(F5258="R","RESTRITO/DEVOLUÇÃO",IF(OR(N5258="QUAR",N5258="QRES"),"QUARENTENA",IF(OR(B5258="DESCARTE",B5258="DEVOLUÇÃO"),"DESCARTE/DEVOLUÇÃO",IF(AND(D5258="",K5258&lt;&gt;""),"SEM LOTE",IF(AND(Q5258&lt;&gt;"",Q5258&gt;=Parametros!$B$11),"PARADO/SEM GIRO","OK"))))))))))</f>
        <v>OK</v>
      </c>
      <c r="T5258" s="29" t="str">
        <f aca="false">IF(AND($S5258="PARADO/SEM GIRO",$K5258="KG",OR(Painel!$B$5="(Todos)",A5258=Painel!$B$5)*OR(Painel!$E$5="(Todos)",P5258=Painel!$E$5)),$J5258+ROW()/10000000,"")</f>
        <v/>
      </c>
      <c r="U5258" s="29" t="str">
        <f aca="false">IF(AND($S5258="VENCIDO",$K5258="KG",OR(Painel!$B$5="(Todos)",A5258=Painel!$B$5)*OR(Painel!$E$5="(Todos)",P5258=Painel!$E$5)),$J5258+ROW()/10000000,"")</f>
        <v/>
      </c>
    </row>
    <row r="5259" customFormat="false" ht="15" hidden="false" customHeight="false" outlineLevel="0" collapsed="false">
      <c r="A5259" s="29" t="s">
        <v>52</v>
      </c>
      <c r="B5259" s="29" t="s">
        <v>9768</v>
      </c>
      <c r="C5259" s="29" t="s">
        <v>371</v>
      </c>
      <c r="D5259" s="29" t="s">
        <v>9769</v>
      </c>
      <c r="E5259" s="29" t="n">
        <v>1</v>
      </c>
      <c r="F5259" s="29" t="s">
        <v>189</v>
      </c>
      <c r="G5259" s="29" t="s">
        <v>9770</v>
      </c>
      <c r="H5259" s="30" t="n">
        <v>222.2</v>
      </c>
      <c r="I5259" s="31" t="n">
        <v>46150</v>
      </c>
      <c r="J5259" s="30" t="n">
        <v>222.2</v>
      </c>
      <c r="K5259" s="29" t="s">
        <v>120</v>
      </c>
      <c r="L5259" s="29" t="s">
        <v>1581</v>
      </c>
      <c r="M5259" s="29"/>
      <c r="N5259" s="29" t="s">
        <v>122</v>
      </c>
      <c r="O5259" s="31" t="n">
        <v>46334</v>
      </c>
      <c r="P5259" s="29" t="s">
        <v>123</v>
      </c>
      <c r="Q5259" s="29" t="n">
        <f aca="false">IFERROR(VALUE(L5259),"")</f>
        <v>135</v>
      </c>
      <c r="R5259" s="29" t="n">
        <f aca="true">IF(O5259="","",O5259-TODAY())</f>
        <v>49</v>
      </c>
      <c r="S5259" s="29" t="str">
        <f aca="false">IF(C5259="&lt;&lt; vazio &gt;&gt;","VAZIA",IF(AND(O5259&lt;&gt;"",R5259&lt;0),"VENCIDO",IF(AND(O5259&lt;&gt;"",R5259&lt;=Parametros!$B$10),"PRÓX. VENCIMENTO",IF(F5259="Q","QUALIDADE",IF(F5259="S","BLOQUEADO",IF(F5259="R","RESTRITO/DEVOLUÇÃO",IF(OR(N5259="QUAR",N5259="QRES"),"QUARENTENA",IF(OR(B5259="DESCARTE",B5259="DEVOLUÇÃO"),"DESCARTE/DEVOLUÇÃO",IF(AND(D5259="",K5259&lt;&gt;""),"SEM LOTE",IF(AND(Q5259&lt;&gt;"",Q5259&gt;=Parametros!$B$11),"PARADO/SEM GIRO","OK"))))))))))</f>
        <v>PRÓX. VENCIMENTO</v>
      </c>
      <c r="T5259" s="29" t="str">
        <f aca="false">IF(AND($S5259="PARADO/SEM GIRO",$K5259="KG",OR(Painel!$B$5="(Todos)",A5259=Painel!$B$5)*OR(Painel!$E$5="(Todos)",P5259=Painel!$E$5)),$J5259+ROW()/10000000,"")</f>
        <v/>
      </c>
      <c r="U5259" s="29" t="str">
        <f aca="false">IF(AND($S5259="VENCIDO",$K5259="KG",OR(Painel!$B$5="(Todos)",A5259=Painel!$B$5)*OR(Painel!$E$5="(Todos)",P5259=Painel!$E$5)),$J5259+ROW()/10000000,"")</f>
        <v/>
      </c>
    </row>
    <row r="5260" customFormat="false" ht="15" hidden="false" customHeight="false" outlineLevel="0" collapsed="false">
      <c r="A5260" s="29" t="s">
        <v>52</v>
      </c>
      <c r="B5260" s="29" t="s">
        <v>9771</v>
      </c>
      <c r="C5260" s="29" t="s">
        <v>437</v>
      </c>
      <c r="D5260" s="29" t="s">
        <v>438</v>
      </c>
      <c r="E5260" s="29" t="n">
        <v>1</v>
      </c>
      <c r="F5260" s="29"/>
      <c r="G5260" s="29" t="s">
        <v>9772</v>
      </c>
      <c r="H5260" s="30" t="n">
        <v>727.2</v>
      </c>
      <c r="I5260" s="31" t="n">
        <v>46254</v>
      </c>
      <c r="J5260" s="30" t="n">
        <v>727.2</v>
      </c>
      <c r="K5260" s="29" t="s">
        <v>120</v>
      </c>
      <c r="L5260" s="29" t="s">
        <v>1458</v>
      </c>
      <c r="M5260" s="29"/>
      <c r="N5260" s="29" t="s">
        <v>122</v>
      </c>
      <c r="O5260" s="31" t="n">
        <v>46797</v>
      </c>
      <c r="P5260" s="29" t="s">
        <v>123</v>
      </c>
      <c r="Q5260" s="29" t="n">
        <f aca="false">IFERROR(VALUE(L5260),"")</f>
        <v>31</v>
      </c>
      <c r="R5260" s="29" t="n">
        <f aca="true">IF(O5260="","",O5260-TODAY())</f>
        <v>512</v>
      </c>
      <c r="S5260" s="29" t="str">
        <f aca="false">IF(C5260="&lt;&lt; vazio &gt;&gt;","VAZIA",IF(AND(O5260&lt;&gt;"",R5260&lt;0),"VENCIDO",IF(AND(O5260&lt;&gt;"",R5260&lt;=Parametros!$B$10),"PRÓX. VENCIMENTO",IF(F5260="Q","QUALIDADE",IF(F5260="S","BLOQUEADO",IF(F5260="R","RESTRITO/DEVOLUÇÃO",IF(OR(N5260="QUAR",N5260="QRES"),"QUARENTENA",IF(OR(B5260="DESCARTE",B5260="DEVOLUÇÃO"),"DESCARTE/DEVOLUÇÃO",IF(AND(D5260="",K5260&lt;&gt;""),"SEM LOTE",IF(AND(Q5260&lt;&gt;"",Q5260&gt;=Parametros!$B$11),"PARADO/SEM GIRO","OK"))))))))))</f>
        <v>OK</v>
      </c>
      <c r="T5260" s="29" t="str">
        <f aca="false">IF(AND($S5260="PARADO/SEM GIRO",$K5260="KG",OR(Painel!$B$5="(Todos)",A5260=Painel!$B$5)*OR(Painel!$E$5="(Todos)",P5260=Painel!$E$5)),$J5260+ROW()/10000000,"")</f>
        <v/>
      </c>
      <c r="U5260" s="29" t="str">
        <f aca="false">IF(AND($S5260="VENCIDO",$K5260="KG",OR(Painel!$B$5="(Todos)",A5260=Painel!$B$5)*OR(Painel!$E$5="(Todos)",P5260=Painel!$E$5)),$J5260+ROW()/10000000,"")</f>
        <v/>
      </c>
    </row>
    <row r="5261" customFormat="false" ht="15" hidden="false" customHeight="false" outlineLevel="0" collapsed="false">
      <c r="A5261" s="29" t="s">
        <v>52</v>
      </c>
      <c r="B5261" s="29" t="s">
        <v>9773</v>
      </c>
      <c r="C5261" s="29" t="s">
        <v>167</v>
      </c>
      <c r="D5261" s="29" t="s">
        <v>765</v>
      </c>
      <c r="E5261" s="29" t="n">
        <v>1</v>
      </c>
      <c r="F5261" s="29" t="s">
        <v>268</v>
      </c>
      <c r="G5261" s="29" t="s">
        <v>9774</v>
      </c>
      <c r="H5261" s="30" t="n">
        <v>590.4</v>
      </c>
      <c r="I5261" s="31" t="n">
        <v>46283</v>
      </c>
      <c r="J5261" s="30" t="n">
        <v>590.4</v>
      </c>
      <c r="K5261" s="29" t="s">
        <v>120</v>
      </c>
      <c r="L5261" s="29" t="s">
        <v>176</v>
      </c>
      <c r="M5261" s="29"/>
      <c r="N5261" s="29" t="s">
        <v>122</v>
      </c>
      <c r="O5261" s="31" t="n">
        <v>46830</v>
      </c>
      <c r="P5261" s="29" t="s">
        <v>123</v>
      </c>
      <c r="Q5261" s="29" t="n">
        <f aca="false">IFERROR(VALUE(L5261),"")</f>
        <v>2</v>
      </c>
      <c r="R5261" s="29" t="n">
        <f aca="true">IF(O5261="","",O5261-TODAY())</f>
        <v>545</v>
      </c>
      <c r="S5261" s="29" t="str">
        <f aca="false">IF(C5261="&lt;&lt; vazio &gt;&gt;","VAZIA",IF(AND(O5261&lt;&gt;"",R5261&lt;0),"VENCIDO",IF(AND(O5261&lt;&gt;"",R5261&lt;=Parametros!$B$10),"PRÓX. VENCIMENTO",IF(F5261="Q","QUALIDADE",IF(F5261="S","BLOQUEADO",IF(F5261="R","RESTRITO/DEVOLUÇÃO",IF(OR(N5261="QUAR",N5261="QRES"),"QUARENTENA",IF(OR(B5261="DESCARTE",B5261="DEVOLUÇÃO"),"DESCARTE/DEVOLUÇÃO",IF(AND(D5261="",K5261&lt;&gt;""),"SEM LOTE",IF(AND(Q5261&lt;&gt;"",Q5261&gt;=Parametros!$B$11),"PARADO/SEM GIRO","OK"))))))))))</f>
        <v>QUALIDADE</v>
      </c>
      <c r="T5261" s="29" t="str">
        <f aca="false">IF(AND($S5261="PARADO/SEM GIRO",$K5261="KG",OR(Painel!$B$5="(Todos)",A5261=Painel!$B$5)*OR(Painel!$E$5="(Todos)",P5261=Painel!$E$5)),$J5261+ROW()/10000000,"")</f>
        <v/>
      </c>
      <c r="U5261" s="29" t="str">
        <f aca="false">IF(AND($S5261="VENCIDO",$K5261="KG",OR(Painel!$B$5="(Todos)",A5261=Painel!$B$5)*OR(Painel!$E$5="(Todos)",P5261=Painel!$E$5)),$J5261+ROW()/10000000,"")</f>
        <v/>
      </c>
    </row>
    <row r="5262" customFormat="false" ht="15" hidden="false" customHeight="false" outlineLevel="0" collapsed="false">
      <c r="A5262" s="29" t="s">
        <v>52</v>
      </c>
      <c r="B5262" s="29" t="s">
        <v>9775</v>
      </c>
      <c r="C5262" s="29" t="s">
        <v>801</v>
      </c>
      <c r="D5262" s="29" t="s">
        <v>9575</v>
      </c>
      <c r="E5262" s="29" t="n">
        <v>1</v>
      </c>
      <c r="F5262" s="29"/>
      <c r="G5262" s="29" t="s">
        <v>9776</v>
      </c>
      <c r="H5262" s="30" t="n">
        <v>1108.8</v>
      </c>
      <c r="I5262" s="31" t="n">
        <v>46266</v>
      </c>
      <c r="J5262" s="30" t="n">
        <v>1108.8</v>
      </c>
      <c r="K5262" s="29" t="s">
        <v>120</v>
      </c>
      <c r="L5262" s="29" t="s">
        <v>180</v>
      </c>
      <c r="M5262" s="29"/>
      <c r="N5262" s="29" t="s">
        <v>122</v>
      </c>
      <c r="O5262" s="31" t="n">
        <v>46650</v>
      </c>
      <c r="P5262" s="29" t="s">
        <v>123</v>
      </c>
      <c r="Q5262" s="29" t="n">
        <f aca="false">IFERROR(VALUE(L5262),"")</f>
        <v>19</v>
      </c>
      <c r="R5262" s="29" t="n">
        <f aca="true">IF(O5262="","",O5262-TODAY())</f>
        <v>365</v>
      </c>
      <c r="S5262" s="29" t="str">
        <f aca="false">IF(C5262="&lt;&lt; vazio &gt;&gt;","VAZIA",IF(AND(O5262&lt;&gt;"",R5262&lt;0),"VENCIDO",IF(AND(O5262&lt;&gt;"",R5262&lt;=Parametros!$B$10),"PRÓX. VENCIMENTO",IF(F5262="Q","QUALIDADE",IF(F5262="S","BLOQUEADO",IF(F5262="R","RESTRITO/DEVOLUÇÃO",IF(OR(N5262="QUAR",N5262="QRES"),"QUARENTENA",IF(OR(B5262="DESCARTE",B5262="DEVOLUÇÃO"),"DESCARTE/DEVOLUÇÃO",IF(AND(D5262="",K5262&lt;&gt;""),"SEM LOTE",IF(AND(Q5262&lt;&gt;"",Q5262&gt;=Parametros!$B$11),"PARADO/SEM GIRO","OK"))))))))))</f>
        <v>OK</v>
      </c>
      <c r="T5262" s="29" t="str">
        <f aca="false">IF(AND($S5262="PARADO/SEM GIRO",$K5262="KG",OR(Painel!$B$5="(Todos)",A5262=Painel!$B$5)*OR(Painel!$E$5="(Todos)",P5262=Painel!$E$5)),$J5262+ROW()/10000000,"")</f>
        <v/>
      </c>
      <c r="U5262" s="29" t="str">
        <f aca="false">IF(AND($S5262="VENCIDO",$K5262="KG",OR(Painel!$B$5="(Todos)",A5262=Painel!$B$5)*OR(Painel!$E$5="(Todos)",P5262=Painel!$E$5)),$J5262+ROW()/10000000,"")</f>
        <v/>
      </c>
    </row>
    <row r="5263" customFormat="false" ht="15" hidden="false" customHeight="false" outlineLevel="0" collapsed="false">
      <c r="A5263" s="29" t="s">
        <v>52</v>
      </c>
      <c r="B5263" s="29" t="s">
        <v>9777</v>
      </c>
      <c r="C5263" s="29" t="s">
        <v>167</v>
      </c>
      <c r="D5263" s="29" t="s">
        <v>765</v>
      </c>
      <c r="E5263" s="29" t="n">
        <v>1</v>
      </c>
      <c r="F5263" s="29" t="s">
        <v>268</v>
      </c>
      <c r="G5263" s="29" t="s">
        <v>9778</v>
      </c>
      <c r="H5263" s="30" t="n">
        <v>590.4</v>
      </c>
      <c r="I5263" s="31" t="n">
        <v>46284</v>
      </c>
      <c r="J5263" s="30" t="n">
        <v>590.4</v>
      </c>
      <c r="K5263" s="29" t="s">
        <v>120</v>
      </c>
      <c r="L5263" s="29" t="s">
        <v>388</v>
      </c>
      <c r="M5263" s="29"/>
      <c r="N5263" s="29" t="s">
        <v>122</v>
      </c>
      <c r="O5263" s="31" t="n">
        <v>46830</v>
      </c>
      <c r="P5263" s="29" t="s">
        <v>123</v>
      </c>
      <c r="Q5263" s="29" t="n">
        <f aca="false">IFERROR(VALUE(L5263),"")</f>
        <v>1</v>
      </c>
      <c r="R5263" s="29" t="n">
        <f aca="true">IF(O5263="","",O5263-TODAY())</f>
        <v>545</v>
      </c>
      <c r="S5263" s="29" t="str">
        <f aca="false">IF(C5263="&lt;&lt; vazio &gt;&gt;","VAZIA",IF(AND(O5263&lt;&gt;"",R5263&lt;0),"VENCIDO",IF(AND(O5263&lt;&gt;"",R5263&lt;=Parametros!$B$10),"PRÓX. VENCIMENTO",IF(F5263="Q","QUALIDADE",IF(F5263="S","BLOQUEADO",IF(F5263="R","RESTRITO/DEVOLUÇÃO",IF(OR(N5263="QUAR",N5263="QRES"),"QUARENTENA",IF(OR(B5263="DESCARTE",B5263="DEVOLUÇÃO"),"DESCARTE/DEVOLUÇÃO",IF(AND(D5263="",K5263&lt;&gt;""),"SEM LOTE",IF(AND(Q5263&lt;&gt;"",Q5263&gt;=Parametros!$B$11),"PARADO/SEM GIRO","OK"))))))))))</f>
        <v>QUALIDADE</v>
      </c>
      <c r="T5263" s="29" t="str">
        <f aca="false">IF(AND($S5263="PARADO/SEM GIRO",$K5263="KG",OR(Painel!$B$5="(Todos)",A5263=Painel!$B$5)*OR(Painel!$E$5="(Todos)",P5263=Painel!$E$5)),$J5263+ROW()/10000000,"")</f>
        <v/>
      </c>
      <c r="U5263" s="29" t="str">
        <f aca="false">IF(AND($S5263="VENCIDO",$K5263="KG",OR(Painel!$B$5="(Todos)",A5263=Painel!$B$5)*OR(Painel!$E$5="(Todos)",P5263=Painel!$E$5)),$J5263+ROW()/10000000,"")</f>
        <v/>
      </c>
    </row>
    <row r="5264" customFormat="false" ht="15" hidden="false" customHeight="false" outlineLevel="0" collapsed="false">
      <c r="A5264" s="29" t="s">
        <v>52</v>
      </c>
      <c r="B5264" s="29" t="s">
        <v>9779</v>
      </c>
      <c r="C5264" s="29" t="s">
        <v>167</v>
      </c>
      <c r="D5264" s="29" t="s">
        <v>765</v>
      </c>
      <c r="E5264" s="29" t="n">
        <v>1</v>
      </c>
      <c r="F5264" s="29" t="s">
        <v>268</v>
      </c>
      <c r="G5264" s="29" t="s">
        <v>9780</v>
      </c>
      <c r="H5264" s="30" t="n">
        <v>590.4</v>
      </c>
      <c r="I5264" s="31" t="n">
        <v>46284</v>
      </c>
      <c r="J5264" s="30" t="n">
        <v>590.4</v>
      </c>
      <c r="K5264" s="29" t="s">
        <v>120</v>
      </c>
      <c r="L5264" s="29" t="s">
        <v>388</v>
      </c>
      <c r="M5264" s="29"/>
      <c r="N5264" s="29" t="s">
        <v>122</v>
      </c>
      <c r="O5264" s="31" t="n">
        <v>46830</v>
      </c>
      <c r="P5264" s="29" t="s">
        <v>123</v>
      </c>
      <c r="Q5264" s="29" t="n">
        <f aca="false">IFERROR(VALUE(L5264),"")</f>
        <v>1</v>
      </c>
      <c r="R5264" s="29" t="n">
        <f aca="true">IF(O5264="","",O5264-TODAY())</f>
        <v>545</v>
      </c>
      <c r="S5264" s="29" t="str">
        <f aca="false">IF(C5264="&lt;&lt; vazio &gt;&gt;","VAZIA",IF(AND(O5264&lt;&gt;"",R5264&lt;0),"VENCIDO",IF(AND(O5264&lt;&gt;"",R5264&lt;=Parametros!$B$10),"PRÓX. VENCIMENTO",IF(F5264="Q","QUALIDADE",IF(F5264="S","BLOQUEADO",IF(F5264="R","RESTRITO/DEVOLUÇÃO",IF(OR(N5264="QUAR",N5264="QRES"),"QUARENTENA",IF(OR(B5264="DESCARTE",B5264="DEVOLUÇÃO"),"DESCARTE/DEVOLUÇÃO",IF(AND(D5264="",K5264&lt;&gt;""),"SEM LOTE",IF(AND(Q5264&lt;&gt;"",Q5264&gt;=Parametros!$B$11),"PARADO/SEM GIRO","OK"))))))))))</f>
        <v>QUALIDADE</v>
      </c>
      <c r="T5264" s="29" t="str">
        <f aca="false">IF(AND($S5264="PARADO/SEM GIRO",$K5264="KG",OR(Painel!$B$5="(Todos)",A5264=Painel!$B$5)*OR(Painel!$E$5="(Todos)",P5264=Painel!$E$5)),$J5264+ROW()/10000000,"")</f>
        <v/>
      </c>
      <c r="U5264" s="29" t="str">
        <f aca="false">IF(AND($S5264="VENCIDO",$K5264="KG",OR(Painel!$B$5="(Todos)",A5264=Painel!$B$5)*OR(Painel!$E$5="(Todos)",P5264=Painel!$E$5)),$J5264+ROW()/10000000,"")</f>
        <v/>
      </c>
    </row>
    <row r="5265" customFormat="false" ht="15" hidden="false" customHeight="false" outlineLevel="0" collapsed="false">
      <c r="A5265" s="29" t="s">
        <v>52</v>
      </c>
      <c r="B5265" s="29" t="s">
        <v>9781</v>
      </c>
      <c r="C5265" s="29" t="s">
        <v>876</v>
      </c>
      <c r="D5265" s="29" t="s">
        <v>7430</v>
      </c>
      <c r="E5265" s="29" t="n">
        <v>1</v>
      </c>
      <c r="F5265" s="29"/>
      <c r="G5265" s="29" t="s">
        <v>9782</v>
      </c>
      <c r="H5265" s="30" t="n">
        <v>720</v>
      </c>
      <c r="I5265" s="31" t="n">
        <v>46279</v>
      </c>
      <c r="J5265" s="30" t="n">
        <v>720</v>
      </c>
      <c r="K5265" s="29" t="s">
        <v>120</v>
      </c>
      <c r="L5265" s="29" t="s">
        <v>350</v>
      </c>
      <c r="M5265" s="29"/>
      <c r="N5265" s="29" t="s">
        <v>122</v>
      </c>
      <c r="O5265" s="31" t="n">
        <v>46820</v>
      </c>
      <c r="P5265" s="29" t="s">
        <v>123</v>
      </c>
      <c r="Q5265" s="29" t="n">
        <f aca="false">IFERROR(VALUE(L5265),"")</f>
        <v>6</v>
      </c>
      <c r="R5265" s="29" t="n">
        <f aca="true">IF(O5265="","",O5265-TODAY())</f>
        <v>535</v>
      </c>
      <c r="S5265" s="29" t="str">
        <f aca="false">IF(C5265="&lt;&lt; vazio &gt;&gt;","VAZIA",IF(AND(O5265&lt;&gt;"",R5265&lt;0),"VENCIDO",IF(AND(O5265&lt;&gt;"",R5265&lt;=Parametros!$B$10),"PRÓX. VENCIMENTO",IF(F5265="Q","QUALIDADE",IF(F5265="S","BLOQUEADO",IF(F5265="R","RESTRITO/DEVOLUÇÃO",IF(OR(N5265="QUAR",N5265="QRES"),"QUARENTENA",IF(OR(B5265="DESCARTE",B5265="DEVOLUÇÃO"),"DESCARTE/DEVOLUÇÃO",IF(AND(D5265="",K5265&lt;&gt;""),"SEM LOTE",IF(AND(Q5265&lt;&gt;"",Q5265&gt;=Parametros!$B$11),"PARADO/SEM GIRO","OK"))))))))))</f>
        <v>OK</v>
      </c>
      <c r="T5265" s="29" t="str">
        <f aca="false">IF(AND($S5265="PARADO/SEM GIRO",$K5265="KG",OR(Painel!$B$5="(Todos)",A5265=Painel!$B$5)*OR(Painel!$E$5="(Todos)",P5265=Painel!$E$5)),$J5265+ROW()/10000000,"")</f>
        <v/>
      </c>
      <c r="U5265" s="29" t="str">
        <f aca="false">IF(AND($S5265="VENCIDO",$K5265="KG",OR(Painel!$B$5="(Todos)",A5265=Painel!$B$5)*OR(Painel!$E$5="(Todos)",P5265=Painel!$E$5)),$J5265+ROW()/10000000,"")</f>
        <v/>
      </c>
    </row>
    <row r="5266" customFormat="false" ht="15" hidden="false" customHeight="false" outlineLevel="0" collapsed="false">
      <c r="A5266" s="29" t="s">
        <v>52</v>
      </c>
      <c r="B5266" s="29" t="s">
        <v>9783</v>
      </c>
      <c r="C5266" s="29" t="s">
        <v>1292</v>
      </c>
      <c r="D5266" s="29" t="s">
        <v>1293</v>
      </c>
      <c r="E5266" s="29" t="n">
        <v>1</v>
      </c>
      <c r="F5266" s="29" t="s">
        <v>268</v>
      </c>
      <c r="G5266" s="29" t="s">
        <v>9784</v>
      </c>
      <c r="H5266" s="30" t="n">
        <v>800</v>
      </c>
      <c r="I5266" s="31" t="n">
        <v>46279</v>
      </c>
      <c r="J5266" s="30" t="n">
        <v>800</v>
      </c>
      <c r="K5266" s="29" t="s">
        <v>120</v>
      </c>
      <c r="L5266" s="29" t="s">
        <v>350</v>
      </c>
      <c r="M5266" s="29"/>
      <c r="N5266" s="29" t="s">
        <v>122</v>
      </c>
      <c r="O5266" s="31" t="n">
        <v>46826</v>
      </c>
      <c r="P5266" s="29" t="s">
        <v>123</v>
      </c>
      <c r="Q5266" s="29" t="n">
        <f aca="false">IFERROR(VALUE(L5266),"")</f>
        <v>6</v>
      </c>
      <c r="R5266" s="29" t="n">
        <f aca="true">IF(O5266="","",O5266-TODAY())</f>
        <v>541</v>
      </c>
      <c r="S5266" s="29" t="str">
        <f aca="false">IF(C5266="&lt;&lt; vazio &gt;&gt;","VAZIA",IF(AND(O5266&lt;&gt;"",R5266&lt;0),"VENCIDO",IF(AND(O5266&lt;&gt;"",R5266&lt;=Parametros!$B$10),"PRÓX. VENCIMENTO",IF(F5266="Q","QUALIDADE",IF(F5266="S","BLOQUEADO",IF(F5266="R","RESTRITO/DEVOLUÇÃO",IF(OR(N5266="QUAR",N5266="QRES"),"QUARENTENA",IF(OR(B5266="DESCARTE",B5266="DEVOLUÇÃO"),"DESCARTE/DEVOLUÇÃO",IF(AND(D5266="",K5266&lt;&gt;""),"SEM LOTE",IF(AND(Q5266&lt;&gt;"",Q5266&gt;=Parametros!$B$11),"PARADO/SEM GIRO","OK"))))))))))</f>
        <v>QUALIDADE</v>
      </c>
      <c r="T5266" s="29" t="str">
        <f aca="false">IF(AND($S5266="PARADO/SEM GIRO",$K5266="KG",OR(Painel!$B$5="(Todos)",A5266=Painel!$B$5)*OR(Painel!$E$5="(Todos)",P5266=Painel!$E$5)),$J5266+ROW()/10000000,"")</f>
        <v/>
      </c>
      <c r="U5266" s="29" t="str">
        <f aca="false">IF(AND($S5266="VENCIDO",$K5266="KG",OR(Painel!$B$5="(Todos)",A5266=Painel!$B$5)*OR(Painel!$E$5="(Todos)",P5266=Painel!$E$5)),$J5266+ROW()/10000000,"")</f>
        <v/>
      </c>
    </row>
    <row r="5267" customFormat="false" ht="15" hidden="false" customHeight="false" outlineLevel="0" collapsed="false">
      <c r="A5267" s="29" t="s">
        <v>52</v>
      </c>
      <c r="B5267" s="29" t="s">
        <v>9785</v>
      </c>
      <c r="C5267" s="29" t="s">
        <v>129</v>
      </c>
      <c r="D5267" s="29" t="s">
        <v>130</v>
      </c>
      <c r="E5267" s="29" t="n">
        <v>1</v>
      </c>
      <c r="F5267" s="29"/>
      <c r="G5267" s="29" t="s">
        <v>9786</v>
      </c>
      <c r="H5267" s="30" t="n">
        <v>1000</v>
      </c>
      <c r="I5267" s="31" t="n">
        <v>46245</v>
      </c>
      <c r="J5267" s="30" t="n">
        <v>1000</v>
      </c>
      <c r="K5267" s="29" t="s">
        <v>120</v>
      </c>
      <c r="L5267" s="29" t="s">
        <v>2312</v>
      </c>
      <c r="M5267" s="29"/>
      <c r="N5267" s="29" t="s">
        <v>122</v>
      </c>
      <c r="O5267" s="31" t="n">
        <v>46970</v>
      </c>
      <c r="P5267" s="29" t="s">
        <v>123</v>
      </c>
      <c r="Q5267" s="29" t="n">
        <f aca="false">IFERROR(VALUE(L5267),"")</f>
        <v>40</v>
      </c>
      <c r="R5267" s="29" t="n">
        <f aca="true">IF(O5267="","",O5267-TODAY())</f>
        <v>685</v>
      </c>
      <c r="S5267" s="29" t="str">
        <f aca="false">IF(C5267="&lt;&lt; vazio &gt;&gt;","VAZIA",IF(AND(O5267&lt;&gt;"",R5267&lt;0),"VENCIDO",IF(AND(O5267&lt;&gt;"",R5267&lt;=Parametros!$B$10),"PRÓX. VENCIMENTO",IF(F5267="Q","QUALIDADE",IF(F5267="S","BLOQUEADO",IF(F5267="R","RESTRITO/DEVOLUÇÃO",IF(OR(N5267="QUAR",N5267="QRES"),"QUARENTENA",IF(OR(B5267="DESCARTE",B5267="DEVOLUÇÃO"),"DESCARTE/DEVOLUÇÃO",IF(AND(D5267="",K5267&lt;&gt;""),"SEM LOTE",IF(AND(Q5267&lt;&gt;"",Q5267&gt;=Parametros!$B$11),"PARADO/SEM GIRO","OK"))))))))))</f>
        <v>OK</v>
      </c>
      <c r="T5267" s="29" t="str">
        <f aca="false">IF(AND($S5267="PARADO/SEM GIRO",$K5267="KG",OR(Painel!$B$5="(Todos)",A5267=Painel!$B$5)*OR(Painel!$E$5="(Todos)",P5267=Painel!$E$5)),$J5267+ROW()/10000000,"")</f>
        <v/>
      </c>
      <c r="U5267" s="29" t="str">
        <f aca="false">IF(AND($S5267="VENCIDO",$K5267="KG",OR(Painel!$B$5="(Todos)",A5267=Painel!$B$5)*OR(Painel!$E$5="(Todos)",P5267=Painel!$E$5)),$J5267+ROW()/10000000,"")</f>
        <v/>
      </c>
    </row>
    <row r="5268" customFormat="false" ht="15" hidden="false" customHeight="false" outlineLevel="0" collapsed="false">
      <c r="A5268" s="29" t="s">
        <v>52</v>
      </c>
      <c r="B5268" s="29" t="s">
        <v>9787</v>
      </c>
      <c r="C5268" s="29" t="s">
        <v>785</v>
      </c>
      <c r="D5268" s="29" t="s">
        <v>4333</v>
      </c>
      <c r="E5268" s="29" t="n">
        <v>1</v>
      </c>
      <c r="F5268" s="29"/>
      <c r="G5268" s="29" t="s">
        <v>9788</v>
      </c>
      <c r="H5268" s="30" t="n">
        <v>1000</v>
      </c>
      <c r="I5268" s="31" t="n">
        <v>46273</v>
      </c>
      <c r="J5268" s="30" t="n">
        <v>1000</v>
      </c>
      <c r="K5268" s="29" t="s">
        <v>120</v>
      </c>
      <c r="L5268" s="29" t="s">
        <v>149</v>
      </c>
      <c r="M5268" s="29"/>
      <c r="N5268" s="29" t="s">
        <v>122</v>
      </c>
      <c r="O5268" s="31" t="n">
        <v>46811</v>
      </c>
      <c r="P5268" s="29" t="s">
        <v>123</v>
      </c>
      <c r="Q5268" s="29" t="n">
        <f aca="false">IFERROR(VALUE(L5268),"")</f>
        <v>12</v>
      </c>
      <c r="R5268" s="29" t="n">
        <f aca="true">IF(O5268="","",O5268-TODAY())</f>
        <v>526</v>
      </c>
      <c r="S5268" s="29" t="str">
        <f aca="false">IF(C5268="&lt;&lt; vazio &gt;&gt;","VAZIA",IF(AND(O5268&lt;&gt;"",R5268&lt;0),"VENCIDO",IF(AND(O5268&lt;&gt;"",R5268&lt;=Parametros!$B$10),"PRÓX. VENCIMENTO",IF(F5268="Q","QUALIDADE",IF(F5268="S","BLOQUEADO",IF(F5268="R","RESTRITO/DEVOLUÇÃO",IF(OR(N5268="QUAR",N5268="QRES"),"QUARENTENA",IF(OR(B5268="DESCARTE",B5268="DEVOLUÇÃO"),"DESCARTE/DEVOLUÇÃO",IF(AND(D5268="",K5268&lt;&gt;""),"SEM LOTE",IF(AND(Q5268&lt;&gt;"",Q5268&gt;=Parametros!$B$11),"PARADO/SEM GIRO","OK"))))))))))</f>
        <v>OK</v>
      </c>
      <c r="T5268" s="29" t="str">
        <f aca="false">IF(AND($S5268="PARADO/SEM GIRO",$K5268="KG",OR(Painel!$B$5="(Todos)",A5268=Painel!$B$5)*OR(Painel!$E$5="(Todos)",P5268=Painel!$E$5)),$J5268+ROW()/10000000,"")</f>
        <v/>
      </c>
      <c r="U5268" s="29" t="str">
        <f aca="false">IF(AND($S5268="VENCIDO",$K5268="KG",OR(Painel!$B$5="(Todos)",A5268=Painel!$B$5)*OR(Painel!$E$5="(Todos)",P5268=Painel!$E$5)),$J5268+ROW()/10000000,"")</f>
        <v/>
      </c>
    </row>
    <row r="5269" customFormat="false" ht="15" hidden="false" customHeight="false" outlineLevel="0" collapsed="false">
      <c r="A5269" s="29" t="s">
        <v>52</v>
      </c>
      <c r="B5269" s="29" t="s">
        <v>9789</v>
      </c>
      <c r="C5269" s="29" t="s">
        <v>244</v>
      </c>
      <c r="D5269" s="29" t="s">
        <v>9790</v>
      </c>
      <c r="E5269" s="29" t="n">
        <v>1</v>
      </c>
      <c r="F5269" s="29"/>
      <c r="G5269" s="29" t="s">
        <v>9791</v>
      </c>
      <c r="H5269" s="30" t="n">
        <v>400</v>
      </c>
      <c r="I5269" s="31" t="n">
        <v>46190</v>
      </c>
      <c r="J5269" s="30" t="n">
        <v>400</v>
      </c>
      <c r="K5269" s="29" t="s">
        <v>120</v>
      </c>
      <c r="L5269" s="29" t="s">
        <v>2080</v>
      </c>
      <c r="M5269" s="29"/>
      <c r="N5269" s="29" t="s">
        <v>134</v>
      </c>
      <c r="O5269" s="31" t="n">
        <v>46309</v>
      </c>
      <c r="P5269" s="29" t="s">
        <v>123</v>
      </c>
      <c r="Q5269" s="29" t="n">
        <f aca="false">IFERROR(VALUE(L5269),"")</f>
        <v>95</v>
      </c>
      <c r="R5269" s="29" t="n">
        <f aca="true">IF(O5269="","",O5269-TODAY())</f>
        <v>24</v>
      </c>
      <c r="S5269" s="29" t="str">
        <f aca="false">IF(C5269="&lt;&lt; vazio &gt;&gt;","VAZIA",IF(AND(O5269&lt;&gt;"",R5269&lt;0),"VENCIDO",IF(AND(O5269&lt;&gt;"",R5269&lt;=Parametros!$B$10),"PRÓX. VENCIMENTO",IF(F5269="Q","QUALIDADE",IF(F5269="S","BLOQUEADO",IF(F5269="R","RESTRITO/DEVOLUÇÃO",IF(OR(N5269="QUAR",N5269="QRES"),"QUARENTENA",IF(OR(B5269="DESCARTE",B5269="DEVOLUÇÃO"),"DESCARTE/DEVOLUÇÃO",IF(AND(D5269="",K5269&lt;&gt;""),"SEM LOTE",IF(AND(Q5269&lt;&gt;"",Q5269&gt;=Parametros!$B$11),"PARADO/SEM GIRO","OK"))))))))))</f>
        <v>PRÓX. VENCIMENTO</v>
      </c>
      <c r="T5269" s="29" t="str">
        <f aca="false">IF(AND($S5269="PARADO/SEM GIRO",$K5269="KG",OR(Painel!$B$5="(Todos)",A5269=Painel!$B$5)*OR(Painel!$E$5="(Todos)",P5269=Painel!$E$5)),$J5269+ROW()/10000000,"")</f>
        <v/>
      </c>
      <c r="U5269" s="29" t="str">
        <f aca="false">IF(AND($S5269="VENCIDO",$K5269="KG",OR(Painel!$B$5="(Todos)",A5269=Painel!$B$5)*OR(Painel!$E$5="(Todos)",P5269=Painel!$E$5)),$J5269+ROW()/10000000,"")</f>
        <v/>
      </c>
    </row>
    <row r="5270" customFormat="false" ht="15" hidden="false" customHeight="false" outlineLevel="0" collapsed="false">
      <c r="A5270" s="29" t="s">
        <v>52</v>
      </c>
      <c r="B5270" s="29" t="s">
        <v>9792</v>
      </c>
      <c r="C5270" s="29" t="s">
        <v>157</v>
      </c>
      <c r="D5270" s="29" t="s">
        <v>3095</v>
      </c>
      <c r="E5270" s="29" t="n">
        <v>1</v>
      </c>
      <c r="F5270" s="29"/>
      <c r="G5270" s="29" t="s">
        <v>9793</v>
      </c>
      <c r="H5270" s="30" t="n">
        <v>1102.5</v>
      </c>
      <c r="I5270" s="31" t="n">
        <v>46195</v>
      </c>
      <c r="J5270" s="30" t="n">
        <v>1102.5</v>
      </c>
      <c r="K5270" s="29" t="s">
        <v>120</v>
      </c>
      <c r="L5270" s="29" t="s">
        <v>2744</v>
      </c>
      <c r="M5270" s="29"/>
      <c r="N5270" s="29" t="s">
        <v>122</v>
      </c>
      <c r="O5270" s="31" t="n">
        <v>46738</v>
      </c>
      <c r="P5270" s="29" t="s">
        <v>123</v>
      </c>
      <c r="Q5270" s="29" t="n">
        <f aca="false">IFERROR(VALUE(L5270),"")</f>
        <v>90</v>
      </c>
      <c r="R5270" s="29" t="n">
        <f aca="true">IF(O5270="","",O5270-TODAY())</f>
        <v>453</v>
      </c>
      <c r="S5270" s="29" t="str">
        <f aca="false">IF(C5270="&lt;&lt; vazio &gt;&gt;","VAZIA",IF(AND(O5270&lt;&gt;"",R5270&lt;0),"VENCIDO",IF(AND(O5270&lt;&gt;"",R5270&lt;=Parametros!$B$10),"PRÓX. VENCIMENTO",IF(F5270="Q","QUALIDADE",IF(F5270="S","BLOQUEADO",IF(F5270="R","RESTRITO/DEVOLUÇÃO",IF(OR(N5270="QUAR",N5270="QRES"),"QUARENTENA",IF(OR(B5270="DESCARTE",B5270="DEVOLUÇÃO"),"DESCARTE/DEVOLUÇÃO",IF(AND(D5270="",K5270&lt;&gt;""),"SEM LOTE",IF(AND(Q5270&lt;&gt;"",Q5270&gt;=Parametros!$B$11),"PARADO/SEM GIRO","OK"))))))))))</f>
        <v>PARADO/SEM GIRO</v>
      </c>
      <c r="T5270" s="29" t="n">
        <f aca="false">IF(AND($S5270="PARADO/SEM GIRO",$K5270="KG",OR(Painel!$B$5="(Todos)",A5270=Painel!$B$5)*OR(Painel!$E$5="(Todos)",P5270=Painel!$E$5)),$J5270+ROW()/10000000,"")</f>
        <v>1102.500527</v>
      </c>
      <c r="U5270" s="29" t="str">
        <f aca="false">IF(AND($S5270="VENCIDO",$K5270="KG",OR(Painel!$B$5="(Todos)",A5270=Painel!$B$5)*OR(Painel!$E$5="(Todos)",P5270=Painel!$E$5)),$J5270+ROW()/10000000,"")</f>
        <v/>
      </c>
    </row>
    <row r="5271" customFormat="false" ht="15" hidden="false" customHeight="false" outlineLevel="0" collapsed="false">
      <c r="A5271" s="29" t="s">
        <v>52</v>
      </c>
      <c r="B5271" s="29" t="s">
        <v>9794</v>
      </c>
      <c r="C5271" s="29" t="s">
        <v>115</v>
      </c>
      <c r="D5271" s="29"/>
      <c r="E5271" s="29" t="n">
        <v>0</v>
      </c>
      <c r="F5271" s="29"/>
      <c r="G5271" s="29"/>
      <c r="H5271" s="30" t="n">
        <v>0</v>
      </c>
      <c r="I5271" s="29"/>
      <c r="J5271" s="30" t="n">
        <v>0</v>
      </c>
      <c r="K5271" s="29"/>
      <c r="L5271" s="29" t="s">
        <v>116</v>
      </c>
      <c r="M5271" s="29"/>
      <c r="N5271" s="29"/>
      <c r="O5271" s="29"/>
      <c r="P5271" s="29"/>
      <c r="Q5271" s="29" t="n">
        <f aca="false">IFERROR(VALUE(L5271),"")</f>
        <v>0</v>
      </c>
      <c r="R5271" s="29" t="str">
        <f aca="true">IF(O5271="","",O5271-TODAY())</f>
        <v/>
      </c>
      <c r="S5271" s="29" t="str">
        <f aca="false">IF(C5271="&lt;&lt; vazio &gt;&gt;","VAZIA",IF(AND(O5271&lt;&gt;"",R5271&lt;0),"VENCIDO",IF(AND(O5271&lt;&gt;"",R5271&lt;=Parametros!$B$10),"PRÓX. VENCIMENTO",IF(F5271="Q","QUALIDADE",IF(F5271="S","BLOQUEADO",IF(F5271="R","RESTRITO/DEVOLUÇÃO",IF(OR(N5271="QUAR",N5271="QRES"),"QUARENTENA",IF(OR(B5271="DESCARTE",B5271="DEVOLUÇÃO"),"DESCARTE/DEVOLUÇÃO",IF(AND(D5271="",K5271&lt;&gt;""),"SEM LOTE",IF(AND(Q5271&lt;&gt;"",Q5271&gt;=Parametros!$B$11),"PARADO/SEM GIRO","OK"))))))))))</f>
        <v>VAZIA</v>
      </c>
      <c r="T5271" s="29" t="str">
        <f aca="false">IF(AND($S5271="PARADO/SEM GIRO",$K5271="KG",OR(Painel!$B$5="(Todos)",A5271=Painel!$B$5)*OR(Painel!$E$5="(Todos)",P5271=Painel!$E$5)),$J5271+ROW()/10000000,"")</f>
        <v/>
      </c>
      <c r="U5271" s="29" t="str">
        <f aca="false">IF(AND($S5271="VENCIDO",$K5271="KG",OR(Painel!$B$5="(Todos)",A5271=Painel!$B$5)*OR(Painel!$E$5="(Todos)",P5271=Painel!$E$5)),$J5271+ROW()/10000000,"")</f>
        <v/>
      </c>
    </row>
    <row r="5272" customFormat="false" ht="15" hidden="false" customHeight="false" outlineLevel="0" collapsed="false">
      <c r="A5272" s="29" t="s">
        <v>52</v>
      </c>
      <c r="B5272" s="29" t="s">
        <v>9795</v>
      </c>
      <c r="C5272" s="29" t="s">
        <v>801</v>
      </c>
      <c r="D5272" s="29" t="s">
        <v>9575</v>
      </c>
      <c r="E5272" s="29" t="n">
        <v>1</v>
      </c>
      <c r="F5272" s="29"/>
      <c r="G5272" s="29" t="s">
        <v>9796</v>
      </c>
      <c r="H5272" s="30" t="n">
        <v>1108.8</v>
      </c>
      <c r="I5272" s="31" t="n">
        <v>46266</v>
      </c>
      <c r="J5272" s="30" t="n">
        <v>1108.8</v>
      </c>
      <c r="K5272" s="29" t="s">
        <v>120</v>
      </c>
      <c r="L5272" s="29" t="s">
        <v>180</v>
      </c>
      <c r="M5272" s="29"/>
      <c r="N5272" s="29" t="s">
        <v>122</v>
      </c>
      <c r="O5272" s="31" t="n">
        <v>46650</v>
      </c>
      <c r="P5272" s="29" t="s">
        <v>123</v>
      </c>
      <c r="Q5272" s="29" t="n">
        <f aca="false">IFERROR(VALUE(L5272),"")</f>
        <v>19</v>
      </c>
      <c r="R5272" s="29" t="n">
        <f aca="true">IF(O5272="","",O5272-TODAY())</f>
        <v>365</v>
      </c>
      <c r="S5272" s="29" t="str">
        <f aca="false">IF(C5272="&lt;&lt; vazio &gt;&gt;","VAZIA",IF(AND(O5272&lt;&gt;"",R5272&lt;0),"VENCIDO",IF(AND(O5272&lt;&gt;"",R5272&lt;=Parametros!$B$10),"PRÓX. VENCIMENTO",IF(F5272="Q","QUALIDADE",IF(F5272="S","BLOQUEADO",IF(F5272="R","RESTRITO/DEVOLUÇÃO",IF(OR(N5272="QUAR",N5272="QRES"),"QUARENTENA",IF(OR(B5272="DESCARTE",B5272="DEVOLUÇÃO"),"DESCARTE/DEVOLUÇÃO",IF(AND(D5272="",K5272&lt;&gt;""),"SEM LOTE",IF(AND(Q5272&lt;&gt;"",Q5272&gt;=Parametros!$B$11),"PARADO/SEM GIRO","OK"))))))))))</f>
        <v>OK</v>
      </c>
      <c r="T5272" s="29" t="str">
        <f aca="false">IF(AND($S5272="PARADO/SEM GIRO",$K5272="KG",OR(Painel!$B$5="(Todos)",A5272=Painel!$B$5)*OR(Painel!$E$5="(Todos)",P5272=Painel!$E$5)),$J5272+ROW()/10000000,"")</f>
        <v/>
      </c>
      <c r="U5272" s="29" t="str">
        <f aca="false">IF(AND($S5272="VENCIDO",$K5272="KG",OR(Painel!$B$5="(Todos)",A5272=Painel!$B$5)*OR(Painel!$E$5="(Todos)",P5272=Painel!$E$5)),$J5272+ROW()/10000000,"")</f>
        <v/>
      </c>
    </row>
    <row r="5273" customFormat="false" ht="15" hidden="false" customHeight="false" outlineLevel="0" collapsed="false">
      <c r="A5273" s="29" t="s">
        <v>52</v>
      </c>
      <c r="B5273" s="29" t="s">
        <v>9797</v>
      </c>
      <c r="C5273" s="29" t="s">
        <v>161</v>
      </c>
      <c r="D5273" s="29" t="s">
        <v>429</v>
      </c>
      <c r="E5273" s="29" t="n">
        <v>1</v>
      </c>
      <c r="F5273" s="29"/>
      <c r="G5273" s="29" t="s">
        <v>9798</v>
      </c>
      <c r="H5273" s="30" t="n">
        <v>999.9</v>
      </c>
      <c r="I5273" s="31" t="n">
        <v>46190</v>
      </c>
      <c r="J5273" s="30" t="n">
        <v>999.9</v>
      </c>
      <c r="K5273" s="29" t="s">
        <v>120</v>
      </c>
      <c r="L5273" s="29" t="s">
        <v>2080</v>
      </c>
      <c r="M5273" s="29"/>
      <c r="N5273" s="29" t="s">
        <v>122</v>
      </c>
      <c r="O5273" s="31" t="n">
        <v>46730</v>
      </c>
      <c r="P5273" s="29" t="s">
        <v>123</v>
      </c>
      <c r="Q5273" s="29" t="n">
        <f aca="false">IFERROR(VALUE(L5273),"")</f>
        <v>95</v>
      </c>
      <c r="R5273" s="29" t="n">
        <f aca="true">IF(O5273="","",O5273-TODAY())</f>
        <v>445</v>
      </c>
      <c r="S5273" s="29" t="str">
        <f aca="false">IF(C5273="&lt;&lt; vazio &gt;&gt;","VAZIA",IF(AND(O5273&lt;&gt;"",R5273&lt;0),"VENCIDO",IF(AND(O5273&lt;&gt;"",R5273&lt;=Parametros!$B$10),"PRÓX. VENCIMENTO",IF(F5273="Q","QUALIDADE",IF(F5273="S","BLOQUEADO",IF(F5273="R","RESTRITO/DEVOLUÇÃO",IF(OR(N5273="QUAR",N5273="QRES"),"QUARENTENA",IF(OR(B5273="DESCARTE",B5273="DEVOLUÇÃO"),"DESCARTE/DEVOLUÇÃO",IF(AND(D5273="",K5273&lt;&gt;""),"SEM LOTE",IF(AND(Q5273&lt;&gt;"",Q5273&gt;=Parametros!$B$11),"PARADO/SEM GIRO","OK"))))))))))</f>
        <v>PARADO/SEM GIRO</v>
      </c>
      <c r="T5273" s="29" t="n">
        <f aca="false">IF(AND($S5273="PARADO/SEM GIRO",$K5273="KG",OR(Painel!$B$5="(Todos)",A5273=Painel!$B$5)*OR(Painel!$E$5="(Todos)",P5273=Painel!$E$5)),$J5273+ROW()/10000000,"")</f>
        <v>999.9005273</v>
      </c>
      <c r="U5273" s="29" t="str">
        <f aca="false">IF(AND($S5273="VENCIDO",$K5273="KG",OR(Painel!$B$5="(Todos)",A5273=Painel!$B$5)*OR(Painel!$E$5="(Todos)",P5273=Painel!$E$5)),$J5273+ROW()/10000000,"")</f>
        <v/>
      </c>
    </row>
    <row r="5274" customFormat="false" ht="15" hidden="false" customHeight="false" outlineLevel="0" collapsed="false">
      <c r="A5274" s="29" t="s">
        <v>52</v>
      </c>
      <c r="B5274" s="29" t="s">
        <v>9799</v>
      </c>
      <c r="C5274" s="29" t="s">
        <v>186</v>
      </c>
      <c r="D5274" s="29" t="s">
        <v>8408</v>
      </c>
      <c r="E5274" s="29" t="n">
        <v>1</v>
      </c>
      <c r="F5274" s="29"/>
      <c r="G5274" s="29" t="s">
        <v>9800</v>
      </c>
      <c r="H5274" s="30" t="n">
        <v>545.4</v>
      </c>
      <c r="I5274" s="31" t="n">
        <v>46273</v>
      </c>
      <c r="J5274" s="30" t="n">
        <v>545.4</v>
      </c>
      <c r="K5274" s="29" t="s">
        <v>120</v>
      </c>
      <c r="L5274" s="29" t="s">
        <v>149</v>
      </c>
      <c r="M5274" s="29"/>
      <c r="N5274" s="29" t="s">
        <v>122</v>
      </c>
      <c r="O5274" s="31" t="n">
        <v>46812</v>
      </c>
      <c r="P5274" s="29" t="s">
        <v>123</v>
      </c>
      <c r="Q5274" s="29" t="n">
        <f aca="false">IFERROR(VALUE(L5274),"")</f>
        <v>12</v>
      </c>
      <c r="R5274" s="29" t="n">
        <f aca="true">IF(O5274="","",O5274-TODAY())</f>
        <v>527</v>
      </c>
      <c r="S5274" s="29" t="str">
        <f aca="false">IF(C5274="&lt;&lt; vazio &gt;&gt;","VAZIA",IF(AND(O5274&lt;&gt;"",R5274&lt;0),"VENCIDO",IF(AND(O5274&lt;&gt;"",R5274&lt;=Parametros!$B$10),"PRÓX. VENCIMENTO",IF(F5274="Q","QUALIDADE",IF(F5274="S","BLOQUEADO",IF(F5274="R","RESTRITO/DEVOLUÇÃO",IF(OR(N5274="QUAR",N5274="QRES"),"QUARENTENA",IF(OR(B5274="DESCARTE",B5274="DEVOLUÇÃO"),"DESCARTE/DEVOLUÇÃO",IF(AND(D5274="",K5274&lt;&gt;""),"SEM LOTE",IF(AND(Q5274&lt;&gt;"",Q5274&gt;=Parametros!$B$11),"PARADO/SEM GIRO","OK"))))))))))</f>
        <v>OK</v>
      </c>
      <c r="T5274" s="29" t="str">
        <f aca="false">IF(AND($S5274="PARADO/SEM GIRO",$K5274="KG",OR(Painel!$B$5="(Todos)",A5274=Painel!$B$5)*OR(Painel!$E$5="(Todos)",P5274=Painel!$E$5)),$J5274+ROW()/10000000,"")</f>
        <v/>
      </c>
      <c r="U5274" s="29" t="str">
        <f aca="false">IF(AND($S5274="VENCIDO",$K5274="KG",OR(Painel!$B$5="(Todos)",A5274=Painel!$B$5)*OR(Painel!$E$5="(Todos)",P5274=Painel!$E$5)),$J5274+ROW()/10000000,"")</f>
        <v/>
      </c>
    </row>
    <row r="5275" customFormat="false" ht="15" hidden="false" customHeight="false" outlineLevel="0" collapsed="false">
      <c r="A5275" s="29" t="s">
        <v>52</v>
      </c>
      <c r="B5275" s="29" t="s">
        <v>9801</v>
      </c>
      <c r="C5275" s="29" t="s">
        <v>437</v>
      </c>
      <c r="D5275" s="29" t="s">
        <v>438</v>
      </c>
      <c r="E5275" s="29" t="n">
        <v>1</v>
      </c>
      <c r="F5275" s="29"/>
      <c r="G5275" s="29" t="s">
        <v>9802</v>
      </c>
      <c r="H5275" s="30" t="n">
        <v>727.2</v>
      </c>
      <c r="I5275" s="31" t="n">
        <v>46254</v>
      </c>
      <c r="J5275" s="30" t="n">
        <v>727.2</v>
      </c>
      <c r="K5275" s="29" t="s">
        <v>120</v>
      </c>
      <c r="L5275" s="29" t="s">
        <v>1458</v>
      </c>
      <c r="M5275" s="29"/>
      <c r="N5275" s="29" t="s">
        <v>122</v>
      </c>
      <c r="O5275" s="31" t="n">
        <v>46797</v>
      </c>
      <c r="P5275" s="29" t="s">
        <v>123</v>
      </c>
      <c r="Q5275" s="29" t="n">
        <f aca="false">IFERROR(VALUE(L5275),"")</f>
        <v>31</v>
      </c>
      <c r="R5275" s="29" t="n">
        <f aca="true">IF(O5275="","",O5275-TODAY())</f>
        <v>512</v>
      </c>
      <c r="S5275" s="29" t="str">
        <f aca="false">IF(C5275="&lt;&lt; vazio &gt;&gt;","VAZIA",IF(AND(O5275&lt;&gt;"",R5275&lt;0),"VENCIDO",IF(AND(O5275&lt;&gt;"",R5275&lt;=Parametros!$B$10),"PRÓX. VENCIMENTO",IF(F5275="Q","QUALIDADE",IF(F5275="S","BLOQUEADO",IF(F5275="R","RESTRITO/DEVOLUÇÃO",IF(OR(N5275="QUAR",N5275="QRES"),"QUARENTENA",IF(OR(B5275="DESCARTE",B5275="DEVOLUÇÃO"),"DESCARTE/DEVOLUÇÃO",IF(AND(D5275="",K5275&lt;&gt;""),"SEM LOTE",IF(AND(Q5275&lt;&gt;"",Q5275&gt;=Parametros!$B$11),"PARADO/SEM GIRO","OK"))))))))))</f>
        <v>OK</v>
      </c>
      <c r="T5275" s="29" t="str">
        <f aca="false">IF(AND($S5275="PARADO/SEM GIRO",$K5275="KG",OR(Painel!$B$5="(Todos)",A5275=Painel!$B$5)*OR(Painel!$E$5="(Todos)",P5275=Painel!$E$5)),$J5275+ROW()/10000000,"")</f>
        <v/>
      </c>
      <c r="U5275" s="29" t="str">
        <f aca="false">IF(AND($S5275="VENCIDO",$K5275="KG",OR(Painel!$B$5="(Todos)",A5275=Painel!$B$5)*OR(Painel!$E$5="(Todos)",P5275=Painel!$E$5)),$J5275+ROW()/10000000,"")</f>
        <v/>
      </c>
    </row>
    <row r="5276" customFormat="false" ht="15" hidden="false" customHeight="false" outlineLevel="0" collapsed="false">
      <c r="A5276" s="29" t="s">
        <v>52</v>
      </c>
      <c r="B5276" s="29" t="s">
        <v>9803</v>
      </c>
      <c r="C5276" s="29" t="s">
        <v>662</v>
      </c>
      <c r="D5276" s="29" t="s">
        <v>663</v>
      </c>
      <c r="E5276" s="29" t="n">
        <v>1</v>
      </c>
      <c r="F5276" s="29"/>
      <c r="G5276" s="29" t="s">
        <v>9804</v>
      </c>
      <c r="H5276" s="30" t="n">
        <v>1000</v>
      </c>
      <c r="I5276" s="31" t="n">
        <v>46274</v>
      </c>
      <c r="J5276" s="30" t="n">
        <v>1000</v>
      </c>
      <c r="K5276" s="29" t="s">
        <v>120</v>
      </c>
      <c r="L5276" s="29" t="s">
        <v>138</v>
      </c>
      <c r="M5276" s="29"/>
      <c r="N5276" s="29" t="s">
        <v>122</v>
      </c>
      <c r="O5276" s="31" t="n">
        <v>46818</v>
      </c>
      <c r="P5276" s="29" t="s">
        <v>123</v>
      </c>
      <c r="Q5276" s="29" t="n">
        <f aca="false">IFERROR(VALUE(L5276),"")</f>
        <v>11</v>
      </c>
      <c r="R5276" s="29" t="n">
        <f aca="true">IF(O5276="","",O5276-TODAY())</f>
        <v>533</v>
      </c>
      <c r="S5276" s="29" t="str">
        <f aca="false">IF(C5276="&lt;&lt; vazio &gt;&gt;","VAZIA",IF(AND(O5276&lt;&gt;"",R5276&lt;0),"VENCIDO",IF(AND(O5276&lt;&gt;"",R5276&lt;=Parametros!$B$10),"PRÓX. VENCIMENTO",IF(F5276="Q","QUALIDADE",IF(F5276="S","BLOQUEADO",IF(F5276="R","RESTRITO/DEVOLUÇÃO",IF(OR(N5276="QUAR",N5276="QRES"),"QUARENTENA",IF(OR(B5276="DESCARTE",B5276="DEVOLUÇÃO"),"DESCARTE/DEVOLUÇÃO",IF(AND(D5276="",K5276&lt;&gt;""),"SEM LOTE",IF(AND(Q5276&lt;&gt;"",Q5276&gt;=Parametros!$B$11),"PARADO/SEM GIRO","OK"))))))))))</f>
        <v>OK</v>
      </c>
      <c r="T5276" s="29" t="str">
        <f aca="false">IF(AND($S5276="PARADO/SEM GIRO",$K5276="KG",OR(Painel!$B$5="(Todos)",A5276=Painel!$B$5)*OR(Painel!$E$5="(Todos)",P5276=Painel!$E$5)),$J5276+ROW()/10000000,"")</f>
        <v/>
      </c>
      <c r="U5276" s="29" t="str">
        <f aca="false">IF(AND($S5276="VENCIDO",$K5276="KG",OR(Painel!$B$5="(Todos)",A5276=Painel!$B$5)*OR(Painel!$E$5="(Todos)",P5276=Painel!$E$5)),$J5276+ROW()/10000000,"")</f>
        <v/>
      </c>
    </row>
    <row r="5277" customFormat="false" ht="15" hidden="false" customHeight="false" outlineLevel="0" collapsed="false">
      <c r="A5277" s="29" t="s">
        <v>52</v>
      </c>
      <c r="B5277" s="29" t="s">
        <v>9805</v>
      </c>
      <c r="C5277" s="29" t="s">
        <v>7111</v>
      </c>
      <c r="D5277" s="29" t="s">
        <v>9806</v>
      </c>
      <c r="E5277" s="29" t="n">
        <v>1</v>
      </c>
      <c r="F5277" s="29"/>
      <c r="G5277" s="29" t="s">
        <v>9807</v>
      </c>
      <c r="H5277" s="30" t="n">
        <v>1000</v>
      </c>
      <c r="I5277" s="31" t="n">
        <v>46183</v>
      </c>
      <c r="J5277" s="30" t="n">
        <v>1000</v>
      </c>
      <c r="K5277" s="29" t="s">
        <v>120</v>
      </c>
      <c r="L5277" s="29" t="s">
        <v>1096</v>
      </c>
      <c r="M5277" s="29"/>
      <c r="N5277" s="29" t="s">
        <v>122</v>
      </c>
      <c r="O5277" s="31" t="n">
        <v>46669</v>
      </c>
      <c r="P5277" s="29" t="s">
        <v>123</v>
      </c>
      <c r="Q5277" s="29" t="n">
        <f aca="false">IFERROR(VALUE(L5277),"")</f>
        <v>102</v>
      </c>
      <c r="R5277" s="29" t="n">
        <f aca="true">IF(O5277="","",O5277-TODAY())</f>
        <v>384</v>
      </c>
      <c r="S5277" s="29" t="str">
        <f aca="false">IF(C5277="&lt;&lt; vazio &gt;&gt;","VAZIA",IF(AND(O5277&lt;&gt;"",R5277&lt;0),"VENCIDO",IF(AND(O5277&lt;&gt;"",R5277&lt;=Parametros!$B$10),"PRÓX. VENCIMENTO",IF(F5277="Q","QUALIDADE",IF(F5277="S","BLOQUEADO",IF(F5277="R","RESTRITO/DEVOLUÇÃO",IF(OR(N5277="QUAR",N5277="QRES"),"QUARENTENA",IF(OR(B5277="DESCARTE",B5277="DEVOLUÇÃO"),"DESCARTE/DEVOLUÇÃO",IF(AND(D5277="",K5277&lt;&gt;""),"SEM LOTE",IF(AND(Q5277&lt;&gt;"",Q5277&gt;=Parametros!$B$11),"PARADO/SEM GIRO","OK"))))))))))</f>
        <v>PARADO/SEM GIRO</v>
      </c>
      <c r="T5277" s="29" t="n">
        <f aca="false">IF(AND($S5277="PARADO/SEM GIRO",$K5277="KG",OR(Painel!$B$5="(Todos)",A5277=Painel!$B$5)*OR(Painel!$E$5="(Todos)",P5277=Painel!$E$5)),$J5277+ROW()/10000000,"")</f>
        <v>1000.0005277</v>
      </c>
      <c r="U5277" s="29" t="str">
        <f aca="false">IF(AND($S5277="VENCIDO",$K5277="KG",OR(Painel!$B$5="(Todos)",A5277=Painel!$B$5)*OR(Painel!$E$5="(Todos)",P5277=Painel!$E$5)),$J5277+ROW()/10000000,"")</f>
        <v/>
      </c>
    </row>
    <row r="5278" customFormat="false" ht="15" hidden="false" customHeight="false" outlineLevel="0" collapsed="false">
      <c r="A5278" s="29" t="s">
        <v>52</v>
      </c>
      <c r="B5278" s="29" t="s">
        <v>9808</v>
      </c>
      <c r="C5278" s="29" t="s">
        <v>186</v>
      </c>
      <c r="D5278" s="29" t="s">
        <v>1533</v>
      </c>
      <c r="E5278" s="29" t="n">
        <v>1</v>
      </c>
      <c r="F5278" s="29" t="s">
        <v>268</v>
      </c>
      <c r="G5278" s="29" t="s">
        <v>9809</v>
      </c>
      <c r="H5278" s="30" t="n">
        <v>545.4</v>
      </c>
      <c r="I5278" s="31" t="n">
        <v>46284</v>
      </c>
      <c r="J5278" s="30" t="n">
        <v>545.4</v>
      </c>
      <c r="K5278" s="29" t="s">
        <v>120</v>
      </c>
      <c r="L5278" s="29" t="s">
        <v>388</v>
      </c>
      <c r="M5278" s="29"/>
      <c r="N5278" s="29" t="s">
        <v>122</v>
      </c>
      <c r="O5278" s="31" t="n">
        <v>46830</v>
      </c>
      <c r="P5278" s="29" t="s">
        <v>123</v>
      </c>
      <c r="Q5278" s="29" t="n">
        <f aca="false">IFERROR(VALUE(L5278),"")</f>
        <v>1</v>
      </c>
      <c r="R5278" s="29" t="n">
        <f aca="true">IF(O5278="","",O5278-TODAY())</f>
        <v>545</v>
      </c>
      <c r="S5278" s="29" t="str">
        <f aca="false">IF(C5278="&lt;&lt; vazio &gt;&gt;","VAZIA",IF(AND(O5278&lt;&gt;"",R5278&lt;0),"VENCIDO",IF(AND(O5278&lt;&gt;"",R5278&lt;=Parametros!$B$10),"PRÓX. VENCIMENTO",IF(F5278="Q","QUALIDADE",IF(F5278="S","BLOQUEADO",IF(F5278="R","RESTRITO/DEVOLUÇÃO",IF(OR(N5278="QUAR",N5278="QRES"),"QUARENTENA",IF(OR(B5278="DESCARTE",B5278="DEVOLUÇÃO"),"DESCARTE/DEVOLUÇÃO",IF(AND(D5278="",K5278&lt;&gt;""),"SEM LOTE",IF(AND(Q5278&lt;&gt;"",Q5278&gt;=Parametros!$B$11),"PARADO/SEM GIRO","OK"))))))))))</f>
        <v>QUALIDADE</v>
      </c>
      <c r="T5278" s="29" t="str">
        <f aca="false">IF(AND($S5278="PARADO/SEM GIRO",$K5278="KG",OR(Painel!$B$5="(Todos)",A5278=Painel!$B$5)*OR(Painel!$E$5="(Todos)",P5278=Painel!$E$5)),$J5278+ROW()/10000000,"")</f>
        <v/>
      </c>
      <c r="U5278" s="29" t="str">
        <f aca="false">IF(AND($S5278="VENCIDO",$K5278="KG",OR(Painel!$B$5="(Todos)",A5278=Painel!$B$5)*OR(Painel!$E$5="(Todos)",P5278=Painel!$E$5)),$J5278+ROW()/10000000,"")</f>
        <v/>
      </c>
    </row>
    <row r="5279" customFormat="false" ht="15" hidden="false" customHeight="false" outlineLevel="0" collapsed="false">
      <c r="A5279" s="29" t="s">
        <v>52</v>
      </c>
      <c r="B5279" s="29" t="s">
        <v>9810</v>
      </c>
      <c r="C5279" s="29" t="s">
        <v>115</v>
      </c>
      <c r="D5279" s="29"/>
      <c r="E5279" s="29" t="n">
        <v>0</v>
      </c>
      <c r="F5279" s="29"/>
      <c r="G5279" s="29"/>
      <c r="H5279" s="30" t="n">
        <v>0</v>
      </c>
      <c r="I5279" s="29"/>
      <c r="J5279" s="30" t="n">
        <v>0</v>
      </c>
      <c r="K5279" s="29"/>
      <c r="L5279" s="29" t="s">
        <v>116</v>
      </c>
      <c r="M5279" s="29"/>
      <c r="N5279" s="29"/>
      <c r="O5279" s="29"/>
      <c r="P5279" s="29"/>
      <c r="Q5279" s="29" t="n">
        <f aca="false">IFERROR(VALUE(L5279),"")</f>
        <v>0</v>
      </c>
      <c r="R5279" s="29" t="str">
        <f aca="true">IF(O5279="","",O5279-TODAY())</f>
        <v/>
      </c>
      <c r="S5279" s="29" t="str">
        <f aca="false">IF(C5279="&lt;&lt; vazio &gt;&gt;","VAZIA",IF(AND(O5279&lt;&gt;"",R5279&lt;0),"VENCIDO",IF(AND(O5279&lt;&gt;"",R5279&lt;=Parametros!$B$10),"PRÓX. VENCIMENTO",IF(F5279="Q","QUALIDADE",IF(F5279="S","BLOQUEADO",IF(F5279="R","RESTRITO/DEVOLUÇÃO",IF(OR(N5279="QUAR",N5279="QRES"),"QUARENTENA",IF(OR(B5279="DESCARTE",B5279="DEVOLUÇÃO"),"DESCARTE/DEVOLUÇÃO",IF(AND(D5279="",K5279&lt;&gt;""),"SEM LOTE",IF(AND(Q5279&lt;&gt;"",Q5279&gt;=Parametros!$B$11),"PARADO/SEM GIRO","OK"))))))))))</f>
        <v>VAZIA</v>
      </c>
      <c r="T5279" s="29" t="str">
        <f aca="false">IF(AND($S5279="PARADO/SEM GIRO",$K5279="KG",OR(Painel!$B$5="(Todos)",A5279=Painel!$B$5)*OR(Painel!$E$5="(Todos)",P5279=Painel!$E$5)),$J5279+ROW()/10000000,"")</f>
        <v/>
      </c>
      <c r="U5279" s="29" t="str">
        <f aca="false">IF(AND($S5279="VENCIDO",$K5279="KG",OR(Painel!$B$5="(Todos)",A5279=Painel!$B$5)*OR(Painel!$E$5="(Todos)",P5279=Painel!$E$5)),$J5279+ROW()/10000000,"")</f>
        <v/>
      </c>
    </row>
    <row r="5280" customFormat="false" ht="15" hidden="false" customHeight="false" outlineLevel="0" collapsed="false">
      <c r="A5280" s="29" t="s">
        <v>52</v>
      </c>
      <c r="B5280" s="29" t="s">
        <v>9811</v>
      </c>
      <c r="C5280" s="29" t="s">
        <v>4484</v>
      </c>
      <c r="D5280" s="29" t="s">
        <v>8080</v>
      </c>
      <c r="E5280" s="29" t="n">
        <v>1</v>
      </c>
      <c r="F5280" s="29"/>
      <c r="G5280" s="29" t="s">
        <v>9812</v>
      </c>
      <c r="H5280" s="30" t="n">
        <v>480</v>
      </c>
      <c r="I5280" s="31" t="n">
        <v>46058</v>
      </c>
      <c r="J5280" s="30" t="n">
        <v>480</v>
      </c>
      <c r="K5280" s="29" t="s">
        <v>120</v>
      </c>
      <c r="L5280" s="29" t="s">
        <v>8082</v>
      </c>
      <c r="M5280" s="29"/>
      <c r="N5280" s="29" t="s">
        <v>122</v>
      </c>
      <c r="O5280" s="31" t="n">
        <v>46577</v>
      </c>
      <c r="P5280" s="29" t="s">
        <v>123</v>
      </c>
      <c r="Q5280" s="29" t="n">
        <f aca="false">IFERROR(VALUE(L5280),"")</f>
        <v>227</v>
      </c>
      <c r="R5280" s="29" t="n">
        <f aca="true">IF(O5280="","",O5280-TODAY())</f>
        <v>292</v>
      </c>
      <c r="S5280" s="29" t="str">
        <f aca="false">IF(C5280="&lt;&lt; vazio &gt;&gt;","VAZIA",IF(AND(O5280&lt;&gt;"",R5280&lt;0),"VENCIDO",IF(AND(O5280&lt;&gt;"",R5280&lt;=Parametros!$B$10),"PRÓX. VENCIMENTO",IF(F5280="Q","QUALIDADE",IF(F5280="S","BLOQUEADO",IF(F5280="R","RESTRITO/DEVOLUÇÃO",IF(OR(N5280="QUAR",N5280="QRES"),"QUARENTENA",IF(OR(B5280="DESCARTE",B5280="DEVOLUÇÃO"),"DESCARTE/DEVOLUÇÃO",IF(AND(D5280="",K5280&lt;&gt;""),"SEM LOTE",IF(AND(Q5280&lt;&gt;"",Q5280&gt;=Parametros!$B$11),"PARADO/SEM GIRO","OK"))))))))))</f>
        <v>PARADO/SEM GIRO</v>
      </c>
      <c r="T5280" s="29" t="n">
        <f aca="false">IF(AND($S5280="PARADO/SEM GIRO",$K5280="KG",OR(Painel!$B$5="(Todos)",A5280=Painel!$B$5)*OR(Painel!$E$5="(Todos)",P5280=Painel!$E$5)),$J5280+ROW()/10000000,"")</f>
        <v>480.000528</v>
      </c>
      <c r="U5280" s="29" t="str">
        <f aca="false">IF(AND($S5280="VENCIDO",$K5280="KG",OR(Painel!$B$5="(Todos)",A5280=Painel!$B$5)*OR(Painel!$E$5="(Todos)",P5280=Painel!$E$5)),$J5280+ROW()/10000000,"")</f>
        <v/>
      </c>
    </row>
    <row r="5281" customFormat="false" ht="15" hidden="false" customHeight="false" outlineLevel="0" collapsed="false">
      <c r="A5281" s="29" t="s">
        <v>52</v>
      </c>
      <c r="B5281" s="29" t="s">
        <v>9813</v>
      </c>
      <c r="C5281" s="29" t="s">
        <v>442</v>
      </c>
      <c r="D5281" s="29" t="s">
        <v>480</v>
      </c>
      <c r="E5281" s="29" t="n">
        <v>1</v>
      </c>
      <c r="F5281" s="29"/>
      <c r="G5281" s="29" t="s">
        <v>9814</v>
      </c>
      <c r="H5281" s="30" t="n">
        <v>415.8</v>
      </c>
      <c r="I5281" s="31" t="n">
        <v>46146</v>
      </c>
      <c r="J5281" s="30" t="n">
        <v>415.8</v>
      </c>
      <c r="K5281" s="29" t="s">
        <v>120</v>
      </c>
      <c r="L5281" s="29" t="s">
        <v>8803</v>
      </c>
      <c r="M5281" s="29"/>
      <c r="N5281" s="29" t="s">
        <v>122</v>
      </c>
      <c r="O5281" s="31" t="n">
        <v>46682</v>
      </c>
      <c r="P5281" s="29" t="s">
        <v>123</v>
      </c>
      <c r="Q5281" s="29" t="n">
        <f aca="false">IFERROR(VALUE(L5281),"")</f>
        <v>139</v>
      </c>
      <c r="R5281" s="29" t="n">
        <f aca="true">IF(O5281="","",O5281-TODAY())</f>
        <v>397</v>
      </c>
      <c r="S5281" s="29" t="str">
        <f aca="false">IF(C5281="&lt;&lt; vazio &gt;&gt;","VAZIA",IF(AND(O5281&lt;&gt;"",R5281&lt;0),"VENCIDO",IF(AND(O5281&lt;&gt;"",R5281&lt;=Parametros!$B$10),"PRÓX. VENCIMENTO",IF(F5281="Q","QUALIDADE",IF(F5281="S","BLOQUEADO",IF(F5281="R","RESTRITO/DEVOLUÇÃO",IF(OR(N5281="QUAR",N5281="QRES"),"QUARENTENA",IF(OR(B5281="DESCARTE",B5281="DEVOLUÇÃO"),"DESCARTE/DEVOLUÇÃO",IF(AND(D5281="",K5281&lt;&gt;""),"SEM LOTE",IF(AND(Q5281&lt;&gt;"",Q5281&gt;=Parametros!$B$11),"PARADO/SEM GIRO","OK"))))))))))</f>
        <v>PARADO/SEM GIRO</v>
      </c>
      <c r="T5281" s="29" t="n">
        <f aca="false">IF(AND($S5281="PARADO/SEM GIRO",$K5281="KG",OR(Painel!$B$5="(Todos)",A5281=Painel!$B$5)*OR(Painel!$E$5="(Todos)",P5281=Painel!$E$5)),$J5281+ROW()/10000000,"")</f>
        <v>415.8005281</v>
      </c>
      <c r="U5281" s="29" t="str">
        <f aca="false">IF(AND($S5281="VENCIDO",$K5281="KG",OR(Painel!$B$5="(Todos)",A5281=Painel!$B$5)*OR(Painel!$E$5="(Todos)",P5281=Painel!$E$5)),$J5281+ROW()/10000000,"")</f>
        <v/>
      </c>
    </row>
    <row r="5282" customFormat="false" ht="15" hidden="false" customHeight="false" outlineLevel="0" collapsed="false">
      <c r="A5282" s="29" t="s">
        <v>52</v>
      </c>
      <c r="B5282" s="29" t="s">
        <v>9815</v>
      </c>
      <c r="C5282" s="29" t="s">
        <v>186</v>
      </c>
      <c r="D5282" s="29" t="s">
        <v>1533</v>
      </c>
      <c r="E5282" s="29" t="n">
        <v>1</v>
      </c>
      <c r="F5282" s="29" t="s">
        <v>268</v>
      </c>
      <c r="G5282" s="29" t="s">
        <v>9816</v>
      </c>
      <c r="H5282" s="30" t="n">
        <v>545.4</v>
      </c>
      <c r="I5282" s="31" t="n">
        <v>46284</v>
      </c>
      <c r="J5282" s="30" t="n">
        <v>545.4</v>
      </c>
      <c r="K5282" s="29" t="s">
        <v>120</v>
      </c>
      <c r="L5282" s="29" t="s">
        <v>388</v>
      </c>
      <c r="M5282" s="29"/>
      <c r="N5282" s="29" t="s">
        <v>122</v>
      </c>
      <c r="O5282" s="31" t="n">
        <v>46830</v>
      </c>
      <c r="P5282" s="29" t="s">
        <v>123</v>
      </c>
      <c r="Q5282" s="29" t="n">
        <f aca="false">IFERROR(VALUE(L5282),"")</f>
        <v>1</v>
      </c>
      <c r="R5282" s="29" t="n">
        <f aca="true">IF(O5282="","",O5282-TODAY())</f>
        <v>545</v>
      </c>
      <c r="S5282" s="29" t="str">
        <f aca="false">IF(C5282="&lt;&lt; vazio &gt;&gt;","VAZIA",IF(AND(O5282&lt;&gt;"",R5282&lt;0),"VENCIDO",IF(AND(O5282&lt;&gt;"",R5282&lt;=Parametros!$B$10),"PRÓX. VENCIMENTO",IF(F5282="Q","QUALIDADE",IF(F5282="S","BLOQUEADO",IF(F5282="R","RESTRITO/DEVOLUÇÃO",IF(OR(N5282="QUAR",N5282="QRES"),"QUARENTENA",IF(OR(B5282="DESCARTE",B5282="DEVOLUÇÃO"),"DESCARTE/DEVOLUÇÃO",IF(AND(D5282="",K5282&lt;&gt;""),"SEM LOTE",IF(AND(Q5282&lt;&gt;"",Q5282&gt;=Parametros!$B$11),"PARADO/SEM GIRO","OK"))))))))))</f>
        <v>QUALIDADE</v>
      </c>
      <c r="T5282" s="29" t="str">
        <f aca="false">IF(AND($S5282="PARADO/SEM GIRO",$K5282="KG",OR(Painel!$B$5="(Todos)",A5282=Painel!$B$5)*OR(Painel!$E$5="(Todos)",P5282=Painel!$E$5)),$J5282+ROW()/10000000,"")</f>
        <v/>
      </c>
      <c r="U5282" s="29" t="str">
        <f aca="false">IF(AND($S5282="VENCIDO",$K5282="KG",OR(Painel!$B$5="(Todos)",A5282=Painel!$B$5)*OR(Painel!$E$5="(Todos)",P5282=Painel!$E$5)),$J5282+ROW()/10000000,"")</f>
        <v/>
      </c>
    </row>
    <row r="5283" customFormat="false" ht="15" hidden="false" customHeight="false" outlineLevel="0" collapsed="false">
      <c r="A5283" s="29" t="s">
        <v>52</v>
      </c>
      <c r="B5283" s="29" t="s">
        <v>9817</v>
      </c>
      <c r="C5283" s="29" t="s">
        <v>115</v>
      </c>
      <c r="D5283" s="29"/>
      <c r="E5283" s="29" t="n">
        <v>0</v>
      </c>
      <c r="F5283" s="29"/>
      <c r="G5283" s="29"/>
      <c r="H5283" s="30" t="n">
        <v>0</v>
      </c>
      <c r="I5283" s="29"/>
      <c r="J5283" s="30" t="n">
        <v>0</v>
      </c>
      <c r="K5283" s="29"/>
      <c r="L5283" s="29" t="s">
        <v>116</v>
      </c>
      <c r="M5283" s="29"/>
      <c r="N5283" s="29"/>
      <c r="O5283" s="29"/>
      <c r="P5283" s="29"/>
      <c r="Q5283" s="29" t="n">
        <f aca="false">IFERROR(VALUE(L5283),"")</f>
        <v>0</v>
      </c>
      <c r="R5283" s="29" t="str">
        <f aca="true">IF(O5283="","",O5283-TODAY())</f>
        <v/>
      </c>
      <c r="S5283" s="29" t="str">
        <f aca="false">IF(C5283="&lt;&lt; vazio &gt;&gt;","VAZIA",IF(AND(O5283&lt;&gt;"",R5283&lt;0),"VENCIDO",IF(AND(O5283&lt;&gt;"",R5283&lt;=Parametros!$B$10),"PRÓX. VENCIMENTO",IF(F5283="Q","QUALIDADE",IF(F5283="S","BLOQUEADO",IF(F5283="R","RESTRITO/DEVOLUÇÃO",IF(OR(N5283="QUAR",N5283="QRES"),"QUARENTENA",IF(OR(B5283="DESCARTE",B5283="DEVOLUÇÃO"),"DESCARTE/DEVOLUÇÃO",IF(AND(D5283="",K5283&lt;&gt;""),"SEM LOTE",IF(AND(Q5283&lt;&gt;"",Q5283&gt;=Parametros!$B$11),"PARADO/SEM GIRO","OK"))))))))))</f>
        <v>VAZIA</v>
      </c>
      <c r="T5283" s="29" t="str">
        <f aca="false">IF(AND($S5283="PARADO/SEM GIRO",$K5283="KG",OR(Painel!$B$5="(Todos)",A5283=Painel!$B$5)*OR(Painel!$E$5="(Todos)",P5283=Painel!$E$5)),$J5283+ROW()/10000000,"")</f>
        <v/>
      </c>
      <c r="U5283" s="29" t="str">
        <f aca="false">IF(AND($S5283="VENCIDO",$K5283="KG",OR(Painel!$B$5="(Todos)",A5283=Painel!$B$5)*OR(Painel!$E$5="(Todos)",P5283=Painel!$E$5)),$J5283+ROW()/10000000,"")</f>
        <v/>
      </c>
    </row>
    <row r="5284" customFormat="false" ht="15" hidden="false" customHeight="false" outlineLevel="0" collapsed="false">
      <c r="A5284" s="29" t="s">
        <v>52</v>
      </c>
      <c r="B5284" s="29" t="s">
        <v>9818</v>
      </c>
      <c r="C5284" s="29" t="s">
        <v>161</v>
      </c>
      <c r="D5284" s="29" t="s">
        <v>8317</v>
      </c>
      <c r="E5284" s="29" t="n">
        <v>1</v>
      </c>
      <c r="F5284" s="29"/>
      <c r="G5284" s="29" t="s">
        <v>9819</v>
      </c>
      <c r="H5284" s="30" t="n">
        <v>999.9</v>
      </c>
      <c r="I5284" s="31" t="n">
        <v>46199</v>
      </c>
      <c r="J5284" s="30" t="n">
        <v>999.9</v>
      </c>
      <c r="K5284" s="29" t="s">
        <v>120</v>
      </c>
      <c r="L5284" s="29" t="s">
        <v>6446</v>
      </c>
      <c r="M5284" s="29"/>
      <c r="N5284" s="29" t="s">
        <v>122</v>
      </c>
      <c r="O5284" s="31" t="n">
        <v>46742</v>
      </c>
      <c r="P5284" s="29" t="s">
        <v>123</v>
      </c>
      <c r="Q5284" s="29" t="n">
        <f aca="false">IFERROR(VALUE(L5284),"")</f>
        <v>86</v>
      </c>
      <c r="R5284" s="29" t="n">
        <f aca="true">IF(O5284="","",O5284-TODAY())</f>
        <v>457</v>
      </c>
      <c r="S5284" s="29" t="str">
        <f aca="false">IF(C5284="&lt;&lt; vazio &gt;&gt;","VAZIA",IF(AND(O5284&lt;&gt;"",R5284&lt;0),"VENCIDO",IF(AND(O5284&lt;&gt;"",R5284&lt;=Parametros!$B$10),"PRÓX. VENCIMENTO",IF(F5284="Q","QUALIDADE",IF(F5284="S","BLOQUEADO",IF(F5284="R","RESTRITO/DEVOLUÇÃO",IF(OR(N5284="QUAR",N5284="QRES"),"QUARENTENA",IF(OR(B5284="DESCARTE",B5284="DEVOLUÇÃO"),"DESCARTE/DEVOLUÇÃO",IF(AND(D5284="",K5284&lt;&gt;""),"SEM LOTE",IF(AND(Q5284&lt;&gt;"",Q5284&gt;=Parametros!$B$11),"PARADO/SEM GIRO","OK"))))))))))</f>
        <v>OK</v>
      </c>
      <c r="T5284" s="29" t="str">
        <f aca="false">IF(AND($S5284="PARADO/SEM GIRO",$K5284="KG",OR(Painel!$B$5="(Todos)",A5284=Painel!$B$5)*OR(Painel!$E$5="(Todos)",P5284=Painel!$E$5)),$J5284+ROW()/10000000,"")</f>
        <v/>
      </c>
      <c r="U5284" s="29" t="str">
        <f aca="false">IF(AND($S5284="VENCIDO",$K5284="KG",OR(Painel!$B$5="(Todos)",A5284=Painel!$B$5)*OR(Painel!$E$5="(Todos)",P5284=Painel!$E$5)),$J5284+ROW()/10000000,"")</f>
        <v/>
      </c>
    </row>
    <row r="5285" customFormat="false" ht="15" hidden="false" customHeight="false" outlineLevel="0" collapsed="false">
      <c r="A5285" s="29" t="s">
        <v>52</v>
      </c>
      <c r="B5285" s="29" t="s">
        <v>9820</v>
      </c>
      <c r="C5285" s="29" t="s">
        <v>662</v>
      </c>
      <c r="D5285" s="29" t="s">
        <v>663</v>
      </c>
      <c r="E5285" s="29" t="n">
        <v>1</v>
      </c>
      <c r="F5285" s="29"/>
      <c r="G5285" s="29" t="s">
        <v>9821</v>
      </c>
      <c r="H5285" s="30" t="n">
        <v>1000</v>
      </c>
      <c r="I5285" s="31" t="n">
        <v>46274</v>
      </c>
      <c r="J5285" s="30" t="n">
        <v>1000</v>
      </c>
      <c r="K5285" s="29" t="s">
        <v>120</v>
      </c>
      <c r="L5285" s="29" t="s">
        <v>138</v>
      </c>
      <c r="M5285" s="29"/>
      <c r="N5285" s="29" t="s">
        <v>122</v>
      </c>
      <c r="O5285" s="31" t="n">
        <v>46818</v>
      </c>
      <c r="P5285" s="29" t="s">
        <v>123</v>
      </c>
      <c r="Q5285" s="29" t="n">
        <f aca="false">IFERROR(VALUE(L5285),"")</f>
        <v>11</v>
      </c>
      <c r="R5285" s="29" t="n">
        <f aca="true">IF(O5285="","",O5285-TODAY())</f>
        <v>533</v>
      </c>
      <c r="S5285" s="29" t="str">
        <f aca="false">IF(C5285="&lt;&lt; vazio &gt;&gt;","VAZIA",IF(AND(O5285&lt;&gt;"",R5285&lt;0),"VENCIDO",IF(AND(O5285&lt;&gt;"",R5285&lt;=Parametros!$B$10),"PRÓX. VENCIMENTO",IF(F5285="Q","QUALIDADE",IF(F5285="S","BLOQUEADO",IF(F5285="R","RESTRITO/DEVOLUÇÃO",IF(OR(N5285="QUAR",N5285="QRES"),"QUARENTENA",IF(OR(B5285="DESCARTE",B5285="DEVOLUÇÃO"),"DESCARTE/DEVOLUÇÃO",IF(AND(D5285="",K5285&lt;&gt;""),"SEM LOTE",IF(AND(Q5285&lt;&gt;"",Q5285&gt;=Parametros!$B$11),"PARADO/SEM GIRO","OK"))))))))))</f>
        <v>OK</v>
      </c>
      <c r="T5285" s="29" t="str">
        <f aca="false">IF(AND($S5285="PARADO/SEM GIRO",$K5285="KG",OR(Painel!$B$5="(Todos)",A5285=Painel!$B$5)*OR(Painel!$E$5="(Todos)",P5285=Painel!$E$5)),$J5285+ROW()/10000000,"")</f>
        <v/>
      </c>
      <c r="U5285" s="29" t="str">
        <f aca="false">IF(AND($S5285="VENCIDO",$K5285="KG",OR(Painel!$B$5="(Todos)",A5285=Painel!$B$5)*OR(Painel!$E$5="(Todos)",P5285=Painel!$E$5)),$J5285+ROW()/10000000,"")</f>
        <v/>
      </c>
    </row>
    <row r="5286" customFormat="false" ht="15" hidden="false" customHeight="false" outlineLevel="0" collapsed="false">
      <c r="A5286" s="29" t="s">
        <v>52</v>
      </c>
      <c r="B5286" s="29" t="s">
        <v>9822</v>
      </c>
      <c r="C5286" s="29" t="s">
        <v>154</v>
      </c>
      <c r="D5286" s="29" t="s">
        <v>155</v>
      </c>
      <c r="E5286" s="29" t="n">
        <v>1</v>
      </c>
      <c r="F5286" s="29"/>
      <c r="G5286" s="29" t="s">
        <v>9823</v>
      </c>
      <c r="H5286" s="30" t="n">
        <v>727.2</v>
      </c>
      <c r="I5286" s="31" t="n">
        <v>46218</v>
      </c>
      <c r="J5286" s="30" t="n">
        <v>727.2</v>
      </c>
      <c r="K5286" s="29" t="s">
        <v>120</v>
      </c>
      <c r="L5286" s="29" t="s">
        <v>1605</v>
      </c>
      <c r="M5286" s="29"/>
      <c r="N5286" s="29" t="s">
        <v>122</v>
      </c>
      <c r="O5286" s="31" t="n">
        <v>46762</v>
      </c>
      <c r="P5286" s="29" t="s">
        <v>123</v>
      </c>
      <c r="Q5286" s="29" t="n">
        <f aca="false">IFERROR(VALUE(L5286),"")</f>
        <v>67</v>
      </c>
      <c r="R5286" s="29" t="n">
        <f aca="true">IF(O5286="","",O5286-TODAY())</f>
        <v>477</v>
      </c>
      <c r="S5286" s="29" t="str">
        <f aca="false">IF(C5286="&lt;&lt; vazio &gt;&gt;","VAZIA",IF(AND(O5286&lt;&gt;"",R5286&lt;0),"VENCIDO",IF(AND(O5286&lt;&gt;"",R5286&lt;=Parametros!$B$10),"PRÓX. VENCIMENTO",IF(F5286="Q","QUALIDADE",IF(F5286="S","BLOQUEADO",IF(F5286="R","RESTRITO/DEVOLUÇÃO",IF(OR(N5286="QUAR",N5286="QRES"),"QUARENTENA",IF(OR(B5286="DESCARTE",B5286="DEVOLUÇÃO"),"DESCARTE/DEVOLUÇÃO",IF(AND(D5286="",K5286&lt;&gt;""),"SEM LOTE",IF(AND(Q5286&lt;&gt;"",Q5286&gt;=Parametros!$B$11),"PARADO/SEM GIRO","OK"))))))))))</f>
        <v>OK</v>
      </c>
      <c r="T5286" s="29" t="str">
        <f aca="false">IF(AND($S5286="PARADO/SEM GIRO",$K5286="KG",OR(Painel!$B$5="(Todos)",A5286=Painel!$B$5)*OR(Painel!$E$5="(Todos)",P5286=Painel!$E$5)),$J5286+ROW()/10000000,"")</f>
        <v/>
      </c>
      <c r="U5286" s="29" t="str">
        <f aca="false">IF(AND($S5286="VENCIDO",$K5286="KG",OR(Painel!$B$5="(Todos)",A5286=Painel!$B$5)*OR(Painel!$E$5="(Todos)",P5286=Painel!$E$5)),$J5286+ROW()/10000000,"")</f>
        <v/>
      </c>
    </row>
    <row r="5287" customFormat="false" ht="15" hidden="false" customHeight="false" outlineLevel="0" collapsed="false">
      <c r="A5287" s="29" t="s">
        <v>52</v>
      </c>
      <c r="B5287" s="29" t="s">
        <v>9824</v>
      </c>
      <c r="C5287" s="29" t="s">
        <v>186</v>
      </c>
      <c r="D5287" s="29" t="s">
        <v>471</v>
      </c>
      <c r="E5287" s="29" t="n">
        <v>1</v>
      </c>
      <c r="F5287" s="29"/>
      <c r="G5287" s="29" t="s">
        <v>9825</v>
      </c>
      <c r="H5287" s="30" t="n">
        <v>40.4</v>
      </c>
      <c r="I5287" s="31" t="n">
        <v>46285</v>
      </c>
      <c r="J5287" s="30" t="n">
        <v>40.4</v>
      </c>
      <c r="K5287" s="29" t="s">
        <v>120</v>
      </c>
      <c r="L5287" s="29" t="s">
        <v>938</v>
      </c>
      <c r="M5287" s="29"/>
      <c r="N5287" s="29" t="s">
        <v>122</v>
      </c>
      <c r="O5287" s="31" t="n">
        <v>46617</v>
      </c>
      <c r="P5287" s="29" t="s">
        <v>123</v>
      </c>
      <c r="Q5287" s="29" t="n">
        <f aca="false">IFERROR(VALUE(L5287),"")</f>
        <v>24</v>
      </c>
      <c r="R5287" s="29" t="n">
        <f aca="true">IF(O5287="","",O5287-TODAY())</f>
        <v>332</v>
      </c>
      <c r="S5287" s="29" t="str">
        <f aca="false">IF(C5287="&lt;&lt; vazio &gt;&gt;","VAZIA",IF(AND(O5287&lt;&gt;"",R5287&lt;0),"VENCIDO",IF(AND(O5287&lt;&gt;"",R5287&lt;=Parametros!$B$10),"PRÓX. VENCIMENTO",IF(F5287="Q","QUALIDADE",IF(F5287="S","BLOQUEADO",IF(F5287="R","RESTRITO/DEVOLUÇÃO",IF(OR(N5287="QUAR",N5287="QRES"),"QUARENTENA",IF(OR(B5287="DESCARTE",B5287="DEVOLUÇÃO"),"DESCARTE/DEVOLUÇÃO",IF(AND(D5287="",K5287&lt;&gt;""),"SEM LOTE",IF(AND(Q5287&lt;&gt;"",Q5287&gt;=Parametros!$B$11),"PARADO/SEM GIRO","OK"))))))))))</f>
        <v>OK</v>
      </c>
      <c r="T5287" s="29" t="str">
        <f aca="false">IF(AND($S5287="PARADO/SEM GIRO",$K5287="KG",OR(Painel!$B$5="(Todos)",A5287=Painel!$B$5)*OR(Painel!$E$5="(Todos)",P5287=Painel!$E$5)),$J5287+ROW()/10000000,"")</f>
        <v/>
      </c>
      <c r="U5287" s="29" t="str">
        <f aca="false">IF(AND($S5287="VENCIDO",$K5287="KG",OR(Painel!$B$5="(Todos)",A5287=Painel!$B$5)*OR(Painel!$E$5="(Todos)",P5287=Painel!$E$5)),$J5287+ROW()/10000000,"")</f>
        <v/>
      </c>
    </row>
    <row r="5288" customFormat="false" ht="15" hidden="false" customHeight="false" outlineLevel="0" collapsed="false">
      <c r="A5288" s="29" t="s">
        <v>52</v>
      </c>
      <c r="B5288" s="29" t="s">
        <v>9826</v>
      </c>
      <c r="C5288" s="29" t="s">
        <v>909</v>
      </c>
      <c r="D5288" s="29" t="s">
        <v>1015</v>
      </c>
      <c r="E5288" s="29" t="n">
        <v>1</v>
      </c>
      <c r="F5288" s="29"/>
      <c r="G5288" s="29" t="s">
        <v>9827</v>
      </c>
      <c r="H5288" s="30" t="n">
        <v>1000</v>
      </c>
      <c r="I5288" s="31" t="n">
        <v>46279</v>
      </c>
      <c r="J5288" s="30" t="n">
        <v>1000</v>
      </c>
      <c r="K5288" s="29" t="s">
        <v>120</v>
      </c>
      <c r="L5288" s="29" t="s">
        <v>350</v>
      </c>
      <c r="M5288" s="29"/>
      <c r="N5288" s="29" t="s">
        <v>122</v>
      </c>
      <c r="O5288" s="31" t="n">
        <v>46821</v>
      </c>
      <c r="P5288" s="29" t="s">
        <v>123</v>
      </c>
      <c r="Q5288" s="29" t="n">
        <f aca="false">IFERROR(VALUE(L5288),"")</f>
        <v>6</v>
      </c>
      <c r="R5288" s="29" t="n">
        <f aca="true">IF(O5288="","",O5288-TODAY())</f>
        <v>536</v>
      </c>
      <c r="S5288" s="29" t="str">
        <f aca="false">IF(C5288="&lt;&lt; vazio &gt;&gt;","VAZIA",IF(AND(O5288&lt;&gt;"",R5288&lt;0),"VENCIDO",IF(AND(O5288&lt;&gt;"",R5288&lt;=Parametros!$B$10),"PRÓX. VENCIMENTO",IF(F5288="Q","QUALIDADE",IF(F5288="S","BLOQUEADO",IF(F5288="R","RESTRITO/DEVOLUÇÃO",IF(OR(N5288="QUAR",N5288="QRES"),"QUARENTENA",IF(OR(B5288="DESCARTE",B5288="DEVOLUÇÃO"),"DESCARTE/DEVOLUÇÃO",IF(AND(D5288="",K5288&lt;&gt;""),"SEM LOTE",IF(AND(Q5288&lt;&gt;"",Q5288&gt;=Parametros!$B$11),"PARADO/SEM GIRO","OK"))))))))))</f>
        <v>OK</v>
      </c>
      <c r="T5288" s="29" t="str">
        <f aca="false">IF(AND($S5288="PARADO/SEM GIRO",$K5288="KG",OR(Painel!$B$5="(Todos)",A5288=Painel!$B$5)*OR(Painel!$E$5="(Todos)",P5288=Painel!$E$5)),$J5288+ROW()/10000000,"")</f>
        <v/>
      </c>
      <c r="U5288" s="29" t="str">
        <f aca="false">IF(AND($S5288="VENCIDO",$K5288="KG",OR(Painel!$B$5="(Todos)",A5288=Painel!$B$5)*OR(Painel!$E$5="(Todos)",P5288=Painel!$E$5)),$J5288+ROW()/10000000,"")</f>
        <v/>
      </c>
    </row>
    <row r="5289" customFormat="false" ht="15" hidden="false" customHeight="false" outlineLevel="0" collapsed="false">
      <c r="A5289" s="29" t="s">
        <v>52</v>
      </c>
      <c r="B5289" s="29" t="s">
        <v>9828</v>
      </c>
      <c r="C5289" s="29" t="s">
        <v>115</v>
      </c>
      <c r="D5289" s="29"/>
      <c r="E5289" s="29" t="n">
        <v>0</v>
      </c>
      <c r="F5289" s="29"/>
      <c r="G5289" s="29"/>
      <c r="H5289" s="30" t="n">
        <v>0</v>
      </c>
      <c r="I5289" s="29"/>
      <c r="J5289" s="30" t="n">
        <v>0</v>
      </c>
      <c r="K5289" s="29"/>
      <c r="L5289" s="29" t="s">
        <v>116</v>
      </c>
      <c r="M5289" s="29"/>
      <c r="N5289" s="29"/>
      <c r="O5289" s="29"/>
      <c r="P5289" s="29"/>
      <c r="Q5289" s="29" t="n">
        <f aca="false">IFERROR(VALUE(L5289),"")</f>
        <v>0</v>
      </c>
      <c r="R5289" s="29" t="str">
        <f aca="true">IF(O5289="","",O5289-TODAY())</f>
        <v/>
      </c>
      <c r="S5289" s="29" t="str">
        <f aca="false">IF(C5289="&lt;&lt; vazio &gt;&gt;","VAZIA",IF(AND(O5289&lt;&gt;"",R5289&lt;0),"VENCIDO",IF(AND(O5289&lt;&gt;"",R5289&lt;=Parametros!$B$10),"PRÓX. VENCIMENTO",IF(F5289="Q","QUALIDADE",IF(F5289="S","BLOQUEADO",IF(F5289="R","RESTRITO/DEVOLUÇÃO",IF(OR(N5289="QUAR",N5289="QRES"),"QUARENTENA",IF(OR(B5289="DESCARTE",B5289="DEVOLUÇÃO"),"DESCARTE/DEVOLUÇÃO",IF(AND(D5289="",K5289&lt;&gt;""),"SEM LOTE",IF(AND(Q5289&lt;&gt;"",Q5289&gt;=Parametros!$B$11),"PARADO/SEM GIRO","OK"))))))))))</f>
        <v>VAZIA</v>
      </c>
      <c r="T5289" s="29" t="str">
        <f aca="false">IF(AND($S5289="PARADO/SEM GIRO",$K5289="KG",OR(Painel!$B$5="(Todos)",A5289=Painel!$B$5)*OR(Painel!$E$5="(Todos)",P5289=Painel!$E$5)),$J5289+ROW()/10000000,"")</f>
        <v/>
      </c>
      <c r="U5289" s="29" t="str">
        <f aca="false">IF(AND($S5289="VENCIDO",$K5289="KG",OR(Painel!$B$5="(Todos)",A5289=Painel!$B$5)*OR(Painel!$E$5="(Todos)",P5289=Painel!$E$5)),$J5289+ROW()/10000000,"")</f>
        <v/>
      </c>
    </row>
    <row r="5290" customFormat="false" ht="15" hidden="false" customHeight="false" outlineLevel="0" collapsed="false">
      <c r="A5290" s="29" t="s">
        <v>52</v>
      </c>
      <c r="B5290" s="29" t="s">
        <v>9829</v>
      </c>
      <c r="C5290" s="29" t="s">
        <v>115</v>
      </c>
      <c r="D5290" s="29"/>
      <c r="E5290" s="29" t="n">
        <v>0</v>
      </c>
      <c r="F5290" s="29"/>
      <c r="G5290" s="29"/>
      <c r="H5290" s="30" t="n">
        <v>0</v>
      </c>
      <c r="I5290" s="29"/>
      <c r="J5290" s="30" t="n">
        <v>0</v>
      </c>
      <c r="K5290" s="29"/>
      <c r="L5290" s="29" t="s">
        <v>116</v>
      </c>
      <c r="M5290" s="29"/>
      <c r="N5290" s="29"/>
      <c r="O5290" s="29"/>
      <c r="P5290" s="29"/>
      <c r="Q5290" s="29" t="n">
        <f aca="false">IFERROR(VALUE(L5290),"")</f>
        <v>0</v>
      </c>
      <c r="R5290" s="29" t="str">
        <f aca="true">IF(O5290="","",O5290-TODAY())</f>
        <v/>
      </c>
      <c r="S5290" s="29" t="str">
        <f aca="false">IF(C5290="&lt;&lt; vazio &gt;&gt;","VAZIA",IF(AND(O5290&lt;&gt;"",R5290&lt;0),"VENCIDO",IF(AND(O5290&lt;&gt;"",R5290&lt;=Parametros!$B$10),"PRÓX. VENCIMENTO",IF(F5290="Q","QUALIDADE",IF(F5290="S","BLOQUEADO",IF(F5290="R","RESTRITO/DEVOLUÇÃO",IF(OR(N5290="QUAR",N5290="QRES"),"QUARENTENA",IF(OR(B5290="DESCARTE",B5290="DEVOLUÇÃO"),"DESCARTE/DEVOLUÇÃO",IF(AND(D5290="",K5290&lt;&gt;""),"SEM LOTE",IF(AND(Q5290&lt;&gt;"",Q5290&gt;=Parametros!$B$11),"PARADO/SEM GIRO","OK"))))))))))</f>
        <v>VAZIA</v>
      </c>
      <c r="T5290" s="29" t="str">
        <f aca="false">IF(AND($S5290="PARADO/SEM GIRO",$K5290="KG",OR(Painel!$B$5="(Todos)",A5290=Painel!$B$5)*OR(Painel!$E$5="(Todos)",P5290=Painel!$E$5)),$J5290+ROW()/10000000,"")</f>
        <v/>
      </c>
      <c r="U5290" s="29" t="str">
        <f aca="false">IF(AND($S5290="VENCIDO",$K5290="KG",OR(Painel!$B$5="(Todos)",A5290=Painel!$B$5)*OR(Painel!$E$5="(Todos)",P5290=Painel!$E$5)),$J5290+ROW()/10000000,"")</f>
        <v/>
      </c>
    </row>
    <row r="5291" customFormat="false" ht="15" hidden="false" customHeight="false" outlineLevel="0" collapsed="false">
      <c r="A5291" s="29" t="s">
        <v>52</v>
      </c>
      <c r="B5291" s="29" t="s">
        <v>9830</v>
      </c>
      <c r="C5291" s="29" t="s">
        <v>154</v>
      </c>
      <c r="D5291" s="29" t="s">
        <v>9831</v>
      </c>
      <c r="E5291" s="29" t="n">
        <v>1</v>
      </c>
      <c r="F5291" s="29" t="s">
        <v>137</v>
      </c>
      <c r="G5291" s="29" t="s">
        <v>9832</v>
      </c>
      <c r="H5291" s="30" t="n">
        <v>472.68</v>
      </c>
      <c r="I5291" s="31" t="n">
        <v>46241</v>
      </c>
      <c r="J5291" s="30" t="n">
        <v>472.68</v>
      </c>
      <c r="K5291" s="29" t="s">
        <v>120</v>
      </c>
      <c r="L5291" s="29" t="s">
        <v>4450</v>
      </c>
      <c r="M5291" s="29"/>
      <c r="N5291" s="29" t="s">
        <v>122</v>
      </c>
      <c r="O5291" s="31" t="n">
        <v>46333</v>
      </c>
      <c r="P5291" s="29" t="s">
        <v>123</v>
      </c>
      <c r="Q5291" s="29" t="n">
        <f aca="false">IFERROR(VALUE(L5291),"")</f>
        <v>44</v>
      </c>
      <c r="R5291" s="29" t="n">
        <f aca="true">IF(O5291="","",O5291-TODAY())</f>
        <v>48</v>
      </c>
      <c r="S5291" s="29" t="str">
        <f aca="false">IF(C5291="&lt;&lt; vazio &gt;&gt;","VAZIA",IF(AND(O5291&lt;&gt;"",R5291&lt;0),"VENCIDO",IF(AND(O5291&lt;&gt;"",R5291&lt;=Parametros!$B$10),"PRÓX. VENCIMENTO",IF(F5291="Q","QUALIDADE",IF(F5291="S","BLOQUEADO",IF(F5291="R","RESTRITO/DEVOLUÇÃO",IF(OR(N5291="QUAR",N5291="QRES"),"QUARENTENA",IF(OR(B5291="DESCARTE",B5291="DEVOLUÇÃO"),"DESCARTE/DEVOLUÇÃO",IF(AND(D5291="",K5291&lt;&gt;""),"SEM LOTE",IF(AND(Q5291&lt;&gt;"",Q5291&gt;=Parametros!$B$11),"PARADO/SEM GIRO","OK"))))))))))</f>
        <v>PRÓX. VENCIMENTO</v>
      </c>
      <c r="T5291" s="29" t="str">
        <f aca="false">IF(AND($S5291="PARADO/SEM GIRO",$K5291="KG",OR(Painel!$B$5="(Todos)",A5291=Painel!$B$5)*OR(Painel!$E$5="(Todos)",P5291=Painel!$E$5)),$J5291+ROW()/10000000,"")</f>
        <v/>
      </c>
      <c r="U5291" s="29" t="str">
        <f aca="false">IF(AND($S5291="VENCIDO",$K5291="KG",OR(Painel!$B$5="(Todos)",A5291=Painel!$B$5)*OR(Painel!$E$5="(Todos)",P5291=Painel!$E$5)),$J5291+ROW()/10000000,"")</f>
        <v/>
      </c>
    </row>
    <row r="5292" customFormat="false" ht="15" hidden="false" customHeight="false" outlineLevel="0" collapsed="false">
      <c r="A5292" s="29" t="s">
        <v>52</v>
      </c>
      <c r="B5292" s="29" t="s">
        <v>9833</v>
      </c>
      <c r="C5292" s="29" t="s">
        <v>7111</v>
      </c>
      <c r="D5292" s="29" t="s">
        <v>9806</v>
      </c>
      <c r="E5292" s="29" t="n">
        <v>1</v>
      </c>
      <c r="F5292" s="29"/>
      <c r="G5292" s="29" t="s">
        <v>9834</v>
      </c>
      <c r="H5292" s="30" t="n">
        <v>1000</v>
      </c>
      <c r="I5292" s="31" t="n">
        <v>46183</v>
      </c>
      <c r="J5292" s="30" t="n">
        <v>1000</v>
      </c>
      <c r="K5292" s="29" t="s">
        <v>120</v>
      </c>
      <c r="L5292" s="29" t="s">
        <v>1096</v>
      </c>
      <c r="M5292" s="29"/>
      <c r="N5292" s="29" t="s">
        <v>122</v>
      </c>
      <c r="O5292" s="31" t="n">
        <v>46669</v>
      </c>
      <c r="P5292" s="29" t="s">
        <v>123</v>
      </c>
      <c r="Q5292" s="29" t="n">
        <f aca="false">IFERROR(VALUE(L5292),"")</f>
        <v>102</v>
      </c>
      <c r="R5292" s="29" t="n">
        <f aca="true">IF(O5292="","",O5292-TODAY())</f>
        <v>384</v>
      </c>
      <c r="S5292" s="29" t="str">
        <f aca="false">IF(C5292="&lt;&lt; vazio &gt;&gt;","VAZIA",IF(AND(O5292&lt;&gt;"",R5292&lt;0),"VENCIDO",IF(AND(O5292&lt;&gt;"",R5292&lt;=Parametros!$B$10),"PRÓX. VENCIMENTO",IF(F5292="Q","QUALIDADE",IF(F5292="S","BLOQUEADO",IF(F5292="R","RESTRITO/DEVOLUÇÃO",IF(OR(N5292="QUAR",N5292="QRES"),"QUARENTENA",IF(OR(B5292="DESCARTE",B5292="DEVOLUÇÃO"),"DESCARTE/DEVOLUÇÃO",IF(AND(D5292="",K5292&lt;&gt;""),"SEM LOTE",IF(AND(Q5292&lt;&gt;"",Q5292&gt;=Parametros!$B$11),"PARADO/SEM GIRO","OK"))))))))))</f>
        <v>PARADO/SEM GIRO</v>
      </c>
      <c r="T5292" s="29" t="n">
        <f aca="false">IF(AND($S5292="PARADO/SEM GIRO",$K5292="KG",OR(Painel!$B$5="(Todos)",A5292=Painel!$B$5)*OR(Painel!$E$5="(Todos)",P5292=Painel!$E$5)),$J5292+ROW()/10000000,"")</f>
        <v>1000.0005292</v>
      </c>
      <c r="U5292" s="29" t="str">
        <f aca="false">IF(AND($S5292="VENCIDO",$K5292="KG",OR(Painel!$B$5="(Todos)",A5292=Painel!$B$5)*OR(Painel!$E$5="(Todos)",P5292=Painel!$E$5)),$J5292+ROW()/10000000,"")</f>
        <v/>
      </c>
    </row>
    <row r="5293" customFormat="false" ht="15" hidden="false" customHeight="false" outlineLevel="0" collapsed="false">
      <c r="A5293" s="29" t="s">
        <v>52</v>
      </c>
      <c r="B5293" s="29" t="s">
        <v>9835</v>
      </c>
      <c r="C5293" s="29" t="s">
        <v>244</v>
      </c>
      <c r="D5293" s="29" t="s">
        <v>9790</v>
      </c>
      <c r="E5293" s="29" t="n">
        <v>1</v>
      </c>
      <c r="F5293" s="29"/>
      <c r="G5293" s="29" t="s">
        <v>9836</v>
      </c>
      <c r="H5293" s="30" t="n">
        <v>400</v>
      </c>
      <c r="I5293" s="31" t="n">
        <v>46190</v>
      </c>
      <c r="J5293" s="30" t="n">
        <v>400</v>
      </c>
      <c r="K5293" s="29" t="s">
        <v>120</v>
      </c>
      <c r="L5293" s="29" t="s">
        <v>2080</v>
      </c>
      <c r="M5293" s="29"/>
      <c r="N5293" s="29" t="s">
        <v>134</v>
      </c>
      <c r="O5293" s="31" t="n">
        <v>46309</v>
      </c>
      <c r="P5293" s="29" t="s">
        <v>123</v>
      </c>
      <c r="Q5293" s="29" t="n">
        <f aca="false">IFERROR(VALUE(L5293),"")</f>
        <v>95</v>
      </c>
      <c r="R5293" s="29" t="n">
        <f aca="true">IF(O5293="","",O5293-TODAY())</f>
        <v>24</v>
      </c>
      <c r="S5293" s="29" t="str">
        <f aca="false">IF(C5293="&lt;&lt; vazio &gt;&gt;","VAZIA",IF(AND(O5293&lt;&gt;"",R5293&lt;0),"VENCIDO",IF(AND(O5293&lt;&gt;"",R5293&lt;=Parametros!$B$10),"PRÓX. VENCIMENTO",IF(F5293="Q","QUALIDADE",IF(F5293="S","BLOQUEADO",IF(F5293="R","RESTRITO/DEVOLUÇÃO",IF(OR(N5293="QUAR",N5293="QRES"),"QUARENTENA",IF(OR(B5293="DESCARTE",B5293="DEVOLUÇÃO"),"DESCARTE/DEVOLUÇÃO",IF(AND(D5293="",K5293&lt;&gt;""),"SEM LOTE",IF(AND(Q5293&lt;&gt;"",Q5293&gt;=Parametros!$B$11),"PARADO/SEM GIRO","OK"))))))))))</f>
        <v>PRÓX. VENCIMENTO</v>
      </c>
      <c r="T5293" s="29" t="str">
        <f aca="false">IF(AND($S5293="PARADO/SEM GIRO",$K5293="KG",OR(Painel!$B$5="(Todos)",A5293=Painel!$B$5)*OR(Painel!$E$5="(Todos)",P5293=Painel!$E$5)),$J5293+ROW()/10000000,"")</f>
        <v/>
      </c>
      <c r="U5293" s="29" t="str">
        <f aca="false">IF(AND($S5293="VENCIDO",$K5293="KG",OR(Painel!$B$5="(Todos)",A5293=Painel!$B$5)*OR(Painel!$E$5="(Todos)",P5293=Painel!$E$5)),$J5293+ROW()/10000000,"")</f>
        <v/>
      </c>
    </row>
    <row r="5294" customFormat="false" ht="15" hidden="false" customHeight="false" outlineLevel="0" collapsed="false">
      <c r="A5294" s="29" t="s">
        <v>52</v>
      </c>
      <c r="B5294" s="29" t="s">
        <v>9837</v>
      </c>
      <c r="C5294" s="29" t="s">
        <v>202</v>
      </c>
      <c r="D5294" s="29" t="s">
        <v>576</v>
      </c>
      <c r="E5294" s="29" t="n">
        <v>1</v>
      </c>
      <c r="F5294" s="29"/>
      <c r="G5294" s="29" t="s">
        <v>9838</v>
      </c>
      <c r="H5294" s="30" t="n">
        <v>0</v>
      </c>
      <c r="I5294" s="31" t="n">
        <v>46280</v>
      </c>
      <c r="J5294" s="30" t="n">
        <v>384</v>
      </c>
      <c r="K5294" s="29" t="s">
        <v>120</v>
      </c>
      <c r="L5294" s="29" t="s">
        <v>1732</v>
      </c>
      <c r="M5294" s="29"/>
      <c r="N5294" s="29" t="s">
        <v>122</v>
      </c>
      <c r="O5294" s="31" t="n">
        <v>46456</v>
      </c>
      <c r="P5294" s="29" t="s">
        <v>123</v>
      </c>
      <c r="Q5294" s="29" t="n">
        <f aca="false">IFERROR(VALUE(L5294),"")</f>
        <v>47</v>
      </c>
      <c r="R5294" s="29" t="n">
        <f aca="true">IF(O5294="","",O5294-TODAY())</f>
        <v>171</v>
      </c>
      <c r="S5294" s="29" t="str">
        <f aca="false">IF(C5294="&lt;&lt; vazio &gt;&gt;","VAZIA",IF(AND(O5294&lt;&gt;"",R5294&lt;0),"VENCIDO",IF(AND(O5294&lt;&gt;"",R5294&lt;=Parametros!$B$10),"PRÓX. VENCIMENTO",IF(F5294="Q","QUALIDADE",IF(F5294="S","BLOQUEADO",IF(F5294="R","RESTRITO/DEVOLUÇÃO",IF(OR(N5294="QUAR",N5294="QRES"),"QUARENTENA",IF(OR(B5294="DESCARTE",B5294="DEVOLUÇÃO"),"DESCARTE/DEVOLUÇÃO",IF(AND(D5294="",K5294&lt;&gt;""),"SEM LOTE",IF(AND(Q5294&lt;&gt;"",Q5294&gt;=Parametros!$B$11),"PARADO/SEM GIRO","OK"))))))))))</f>
        <v>OK</v>
      </c>
      <c r="T5294" s="29" t="str">
        <f aca="false">IF(AND($S5294="PARADO/SEM GIRO",$K5294="KG",OR(Painel!$B$5="(Todos)",A5294=Painel!$B$5)*OR(Painel!$E$5="(Todos)",P5294=Painel!$E$5)),$J5294+ROW()/10000000,"")</f>
        <v/>
      </c>
      <c r="U5294" s="29" t="str">
        <f aca="false">IF(AND($S5294="VENCIDO",$K5294="KG",OR(Painel!$B$5="(Todos)",A5294=Painel!$B$5)*OR(Painel!$E$5="(Todos)",P5294=Painel!$E$5)),$J5294+ROW()/10000000,"")</f>
        <v/>
      </c>
    </row>
    <row r="5295" customFormat="false" ht="15" hidden="false" customHeight="false" outlineLevel="0" collapsed="false">
      <c r="A5295" s="29" t="s">
        <v>52</v>
      </c>
      <c r="B5295" s="29" t="s">
        <v>9839</v>
      </c>
      <c r="C5295" s="29" t="s">
        <v>115</v>
      </c>
      <c r="D5295" s="29"/>
      <c r="E5295" s="29" t="n">
        <v>0</v>
      </c>
      <c r="F5295" s="29"/>
      <c r="G5295" s="29"/>
      <c r="H5295" s="30" t="n">
        <v>0</v>
      </c>
      <c r="I5295" s="29"/>
      <c r="J5295" s="30" t="n">
        <v>0</v>
      </c>
      <c r="K5295" s="29"/>
      <c r="L5295" s="29" t="s">
        <v>116</v>
      </c>
      <c r="M5295" s="29"/>
      <c r="N5295" s="29"/>
      <c r="O5295" s="29"/>
      <c r="P5295" s="29"/>
      <c r="Q5295" s="29" t="n">
        <f aca="false">IFERROR(VALUE(L5295),"")</f>
        <v>0</v>
      </c>
      <c r="R5295" s="29" t="str">
        <f aca="true">IF(O5295="","",O5295-TODAY())</f>
        <v/>
      </c>
      <c r="S5295" s="29" t="str">
        <f aca="false">IF(C5295="&lt;&lt; vazio &gt;&gt;","VAZIA",IF(AND(O5295&lt;&gt;"",R5295&lt;0),"VENCIDO",IF(AND(O5295&lt;&gt;"",R5295&lt;=Parametros!$B$10),"PRÓX. VENCIMENTO",IF(F5295="Q","QUALIDADE",IF(F5295="S","BLOQUEADO",IF(F5295="R","RESTRITO/DEVOLUÇÃO",IF(OR(N5295="QUAR",N5295="QRES"),"QUARENTENA",IF(OR(B5295="DESCARTE",B5295="DEVOLUÇÃO"),"DESCARTE/DEVOLUÇÃO",IF(AND(D5295="",K5295&lt;&gt;""),"SEM LOTE",IF(AND(Q5295&lt;&gt;"",Q5295&gt;=Parametros!$B$11),"PARADO/SEM GIRO","OK"))))))))))</f>
        <v>VAZIA</v>
      </c>
      <c r="T5295" s="29" t="str">
        <f aca="false">IF(AND($S5295="PARADO/SEM GIRO",$K5295="KG",OR(Painel!$B$5="(Todos)",A5295=Painel!$B$5)*OR(Painel!$E$5="(Todos)",P5295=Painel!$E$5)),$J5295+ROW()/10000000,"")</f>
        <v/>
      </c>
      <c r="U5295" s="29" t="str">
        <f aca="false">IF(AND($S5295="VENCIDO",$K5295="KG",OR(Painel!$B$5="(Todos)",A5295=Painel!$B$5)*OR(Painel!$E$5="(Todos)",P5295=Painel!$E$5)),$J5295+ROW()/10000000,"")</f>
        <v/>
      </c>
    </row>
    <row r="5296" customFormat="false" ht="15" hidden="false" customHeight="false" outlineLevel="0" collapsed="false">
      <c r="A5296" s="29" t="s">
        <v>52</v>
      </c>
      <c r="B5296" s="29" t="s">
        <v>9840</v>
      </c>
      <c r="C5296" s="29" t="s">
        <v>222</v>
      </c>
      <c r="D5296" s="29" t="s">
        <v>675</v>
      </c>
      <c r="E5296" s="29" t="n">
        <v>1</v>
      </c>
      <c r="F5296" s="29" t="s">
        <v>137</v>
      </c>
      <c r="G5296" s="29" t="s">
        <v>9841</v>
      </c>
      <c r="H5296" s="30" t="n">
        <v>980</v>
      </c>
      <c r="I5296" s="31" t="n">
        <v>46259</v>
      </c>
      <c r="J5296" s="30" t="n">
        <v>980</v>
      </c>
      <c r="K5296" s="29" t="s">
        <v>120</v>
      </c>
      <c r="L5296" s="29" t="s">
        <v>677</v>
      </c>
      <c r="M5296" s="29"/>
      <c r="N5296" s="29" t="s">
        <v>122</v>
      </c>
      <c r="O5296" s="31" t="n">
        <v>46797</v>
      </c>
      <c r="P5296" s="29" t="s">
        <v>123</v>
      </c>
      <c r="Q5296" s="29" t="n">
        <f aca="false">IFERROR(VALUE(L5296),"")</f>
        <v>26</v>
      </c>
      <c r="R5296" s="29" t="n">
        <f aca="true">IF(O5296="","",O5296-TODAY())</f>
        <v>512</v>
      </c>
      <c r="S5296" s="29" t="str">
        <f aca="false">IF(C5296="&lt;&lt; vazio &gt;&gt;","VAZIA",IF(AND(O5296&lt;&gt;"",R5296&lt;0),"VENCIDO",IF(AND(O5296&lt;&gt;"",R5296&lt;=Parametros!$B$10),"PRÓX. VENCIMENTO",IF(F5296="Q","QUALIDADE",IF(F5296="S","BLOQUEADO",IF(F5296="R","RESTRITO/DEVOLUÇÃO",IF(OR(N5296="QUAR",N5296="QRES"),"QUARENTENA",IF(OR(B5296="DESCARTE",B5296="DEVOLUÇÃO"),"DESCARTE/DEVOLUÇÃO",IF(AND(D5296="",K5296&lt;&gt;""),"SEM LOTE",IF(AND(Q5296&lt;&gt;"",Q5296&gt;=Parametros!$B$11),"PARADO/SEM GIRO","OK"))))))))))</f>
        <v>BLOQUEADO</v>
      </c>
      <c r="T5296" s="29" t="str">
        <f aca="false">IF(AND($S5296="PARADO/SEM GIRO",$K5296="KG",OR(Painel!$B$5="(Todos)",A5296=Painel!$B$5)*OR(Painel!$E$5="(Todos)",P5296=Painel!$E$5)),$J5296+ROW()/10000000,"")</f>
        <v/>
      </c>
      <c r="U5296" s="29" t="str">
        <f aca="false">IF(AND($S5296="VENCIDO",$K5296="KG",OR(Painel!$B$5="(Todos)",A5296=Painel!$B$5)*OR(Painel!$E$5="(Todos)",P5296=Painel!$E$5)),$J5296+ROW()/10000000,"")</f>
        <v/>
      </c>
    </row>
    <row r="5297" customFormat="false" ht="15" hidden="false" customHeight="false" outlineLevel="0" collapsed="false">
      <c r="A5297" s="29" t="s">
        <v>52</v>
      </c>
      <c r="B5297" s="29" t="s">
        <v>9842</v>
      </c>
      <c r="C5297" s="29" t="s">
        <v>785</v>
      </c>
      <c r="D5297" s="29" t="s">
        <v>1071</v>
      </c>
      <c r="E5297" s="29" t="n">
        <v>1</v>
      </c>
      <c r="F5297" s="29" t="s">
        <v>268</v>
      </c>
      <c r="G5297" s="29" t="s">
        <v>9843</v>
      </c>
      <c r="H5297" s="30" t="n">
        <v>1000</v>
      </c>
      <c r="I5297" s="31" t="n">
        <v>46279</v>
      </c>
      <c r="J5297" s="30" t="n">
        <v>1000</v>
      </c>
      <c r="K5297" s="29" t="s">
        <v>120</v>
      </c>
      <c r="L5297" s="29" t="s">
        <v>350</v>
      </c>
      <c r="M5297" s="29"/>
      <c r="N5297" s="29" t="s">
        <v>122</v>
      </c>
      <c r="O5297" s="31" t="n">
        <v>46826</v>
      </c>
      <c r="P5297" s="29" t="s">
        <v>123</v>
      </c>
      <c r="Q5297" s="29" t="n">
        <f aca="false">IFERROR(VALUE(L5297),"")</f>
        <v>6</v>
      </c>
      <c r="R5297" s="29" t="n">
        <f aca="true">IF(O5297="","",O5297-TODAY())</f>
        <v>541</v>
      </c>
      <c r="S5297" s="29" t="str">
        <f aca="false">IF(C5297="&lt;&lt; vazio &gt;&gt;","VAZIA",IF(AND(O5297&lt;&gt;"",R5297&lt;0),"VENCIDO",IF(AND(O5297&lt;&gt;"",R5297&lt;=Parametros!$B$10),"PRÓX. VENCIMENTO",IF(F5297="Q","QUALIDADE",IF(F5297="S","BLOQUEADO",IF(F5297="R","RESTRITO/DEVOLUÇÃO",IF(OR(N5297="QUAR",N5297="QRES"),"QUARENTENA",IF(OR(B5297="DESCARTE",B5297="DEVOLUÇÃO"),"DESCARTE/DEVOLUÇÃO",IF(AND(D5297="",K5297&lt;&gt;""),"SEM LOTE",IF(AND(Q5297&lt;&gt;"",Q5297&gt;=Parametros!$B$11),"PARADO/SEM GIRO","OK"))))))))))</f>
        <v>QUALIDADE</v>
      </c>
      <c r="T5297" s="29" t="str">
        <f aca="false">IF(AND($S5297="PARADO/SEM GIRO",$K5297="KG",OR(Painel!$B$5="(Todos)",A5297=Painel!$B$5)*OR(Painel!$E$5="(Todos)",P5297=Painel!$E$5)),$J5297+ROW()/10000000,"")</f>
        <v/>
      </c>
      <c r="U5297" s="29" t="str">
        <f aca="false">IF(AND($S5297="VENCIDO",$K5297="KG",OR(Painel!$B$5="(Todos)",A5297=Painel!$B$5)*OR(Painel!$E$5="(Todos)",P5297=Painel!$E$5)),$J5297+ROW()/10000000,"")</f>
        <v/>
      </c>
    </row>
    <row r="5298" customFormat="false" ht="15" hidden="false" customHeight="false" outlineLevel="0" collapsed="false">
      <c r="A5298" s="29" t="s">
        <v>52</v>
      </c>
      <c r="B5298" s="29" t="s">
        <v>9844</v>
      </c>
      <c r="C5298" s="29" t="s">
        <v>115</v>
      </c>
      <c r="D5298" s="29"/>
      <c r="E5298" s="29" t="n">
        <v>0</v>
      </c>
      <c r="F5298" s="29"/>
      <c r="G5298" s="29"/>
      <c r="H5298" s="30" t="n">
        <v>0</v>
      </c>
      <c r="I5298" s="29"/>
      <c r="J5298" s="30" t="n">
        <v>0</v>
      </c>
      <c r="K5298" s="29"/>
      <c r="L5298" s="29" t="s">
        <v>116</v>
      </c>
      <c r="M5298" s="29"/>
      <c r="N5298" s="29"/>
      <c r="O5298" s="29"/>
      <c r="P5298" s="29"/>
      <c r="Q5298" s="29" t="n">
        <f aca="false">IFERROR(VALUE(L5298),"")</f>
        <v>0</v>
      </c>
      <c r="R5298" s="29" t="str">
        <f aca="true">IF(O5298="","",O5298-TODAY())</f>
        <v/>
      </c>
      <c r="S5298" s="29" t="str">
        <f aca="false">IF(C5298="&lt;&lt; vazio &gt;&gt;","VAZIA",IF(AND(O5298&lt;&gt;"",R5298&lt;0),"VENCIDO",IF(AND(O5298&lt;&gt;"",R5298&lt;=Parametros!$B$10),"PRÓX. VENCIMENTO",IF(F5298="Q","QUALIDADE",IF(F5298="S","BLOQUEADO",IF(F5298="R","RESTRITO/DEVOLUÇÃO",IF(OR(N5298="QUAR",N5298="QRES"),"QUARENTENA",IF(OR(B5298="DESCARTE",B5298="DEVOLUÇÃO"),"DESCARTE/DEVOLUÇÃO",IF(AND(D5298="",K5298&lt;&gt;""),"SEM LOTE",IF(AND(Q5298&lt;&gt;"",Q5298&gt;=Parametros!$B$11),"PARADO/SEM GIRO","OK"))))))))))</f>
        <v>VAZIA</v>
      </c>
      <c r="T5298" s="29" t="str">
        <f aca="false">IF(AND($S5298="PARADO/SEM GIRO",$K5298="KG",OR(Painel!$B$5="(Todos)",A5298=Painel!$B$5)*OR(Painel!$E$5="(Todos)",P5298=Painel!$E$5)),$J5298+ROW()/10000000,"")</f>
        <v/>
      </c>
      <c r="U5298" s="29" t="str">
        <f aca="false">IF(AND($S5298="VENCIDO",$K5298="KG",OR(Painel!$B$5="(Todos)",A5298=Painel!$B$5)*OR(Painel!$E$5="(Todos)",P5298=Painel!$E$5)),$J5298+ROW()/10000000,"")</f>
        <v/>
      </c>
    </row>
    <row r="5299" customFormat="false" ht="15" hidden="false" customHeight="false" outlineLevel="0" collapsed="false">
      <c r="A5299" s="29" t="s">
        <v>52</v>
      </c>
      <c r="B5299" s="29" t="s">
        <v>9845</v>
      </c>
      <c r="C5299" s="29" t="s">
        <v>666</v>
      </c>
      <c r="D5299" s="29" t="s">
        <v>667</v>
      </c>
      <c r="E5299" s="29" t="n">
        <v>1</v>
      </c>
      <c r="F5299" s="29" t="s">
        <v>268</v>
      </c>
      <c r="G5299" s="29" t="s">
        <v>9846</v>
      </c>
      <c r="H5299" s="30" t="n">
        <v>590.4</v>
      </c>
      <c r="I5299" s="31" t="n">
        <v>46284</v>
      </c>
      <c r="J5299" s="30" t="n">
        <v>590.4</v>
      </c>
      <c r="K5299" s="29" t="s">
        <v>120</v>
      </c>
      <c r="L5299" s="29" t="s">
        <v>388</v>
      </c>
      <c r="M5299" s="29"/>
      <c r="N5299" s="29" t="s">
        <v>122</v>
      </c>
      <c r="O5299" s="31" t="n">
        <v>46831</v>
      </c>
      <c r="P5299" s="29" t="s">
        <v>123</v>
      </c>
      <c r="Q5299" s="29" t="n">
        <f aca="false">IFERROR(VALUE(L5299),"")</f>
        <v>1</v>
      </c>
      <c r="R5299" s="29" t="n">
        <f aca="true">IF(O5299="","",O5299-TODAY())</f>
        <v>546</v>
      </c>
      <c r="S5299" s="29" t="str">
        <f aca="false">IF(C5299="&lt;&lt; vazio &gt;&gt;","VAZIA",IF(AND(O5299&lt;&gt;"",R5299&lt;0),"VENCIDO",IF(AND(O5299&lt;&gt;"",R5299&lt;=Parametros!$B$10),"PRÓX. VENCIMENTO",IF(F5299="Q","QUALIDADE",IF(F5299="S","BLOQUEADO",IF(F5299="R","RESTRITO/DEVOLUÇÃO",IF(OR(N5299="QUAR",N5299="QRES"),"QUARENTENA",IF(OR(B5299="DESCARTE",B5299="DEVOLUÇÃO"),"DESCARTE/DEVOLUÇÃO",IF(AND(D5299="",K5299&lt;&gt;""),"SEM LOTE",IF(AND(Q5299&lt;&gt;"",Q5299&gt;=Parametros!$B$11),"PARADO/SEM GIRO","OK"))))))))))</f>
        <v>QUALIDADE</v>
      </c>
      <c r="T5299" s="29" t="str">
        <f aca="false">IF(AND($S5299="PARADO/SEM GIRO",$K5299="KG",OR(Painel!$B$5="(Todos)",A5299=Painel!$B$5)*OR(Painel!$E$5="(Todos)",P5299=Painel!$E$5)),$J5299+ROW()/10000000,"")</f>
        <v/>
      </c>
      <c r="U5299" s="29" t="str">
        <f aca="false">IF(AND($S5299="VENCIDO",$K5299="KG",OR(Painel!$B$5="(Todos)",A5299=Painel!$B$5)*OR(Painel!$E$5="(Todos)",P5299=Painel!$E$5)),$J5299+ROW()/10000000,"")</f>
        <v/>
      </c>
    </row>
    <row r="5300" customFormat="false" ht="15" hidden="false" customHeight="false" outlineLevel="0" collapsed="false">
      <c r="A5300" s="29" t="s">
        <v>52</v>
      </c>
      <c r="B5300" s="29" t="s">
        <v>9847</v>
      </c>
      <c r="C5300" s="29" t="s">
        <v>169</v>
      </c>
      <c r="D5300" s="29" t="s">
        <v>573</v>
      </c>
      <c r="E5300" s="29" t="n">
        <v>1</v>
      </c>
      <c r="F5300" s="29"/>
      <c r="G5300" s="29" t="s">
        <v>9848</v>
      </c>
      <c r="H5300" s="30" t="n">
        <v>999.9</v>
      </c>
      <c r="I5300" s="31" t="n">
        <v>46280</v>
      </c>
      <c r="J5300" s="30" t="n">
        <v>999.9</v>
      </c>
      <c r="K5300" s="29" t="s">
        <v>120</v>
      </c>
      <c r="L5300" s="29" t="s">
        <v>144</v>
      </c>
      <c r="M5300" s="29"/>
      <c r="N5300" s="29" t="s">
        <v>122</v>
      </c>
      <c r="O5300" s="31" t="n">
        <v>46638</v>
      </c>
      <c r="P5300" s="29" t="s">
        <v>123</v>
      </c>
      <c r="Q5300" s="29" t="n">
        <f aca="false">IFERROR(VALUE(L5300),"")</f>
        <v>5</v>
      </c>
      <c r="R5300" s="29" t="n">
        <f aca="true">IF(O5300="","",O5300-TODAY())</f>
        <v>353</v>
      </c>
      <c r="S5300" s="29" t="str">
        <f aca="false">IF(C5300="&lt;&lt; vazio &gt;&gt;","VAZIA",IF(AND(O5300&lt;&gt;"",R5300&lt;0),"VENCIDO",IF(AND(O5300&lt;&gt;"",R5300&lt;=Parametros!$B$10),"PRÓX. VENCIMENTO",IF(F5300="Q","QUALIDADE",IF(F5300="S","BLOQUEADO",IF(F5300="R","RESTRITO/DEVOLUÇÃO",IF(OR(N5300="QUAR",N5300="QRES"),"QUARENTENA",IF(OR(B5300="DESCARTE",B5300="DEVOLUÇÃO"),"DESCARTE/DEVOLUÇÃO",IF(AND(D5300="",K5300&lt;&gt;""),"SEM LOTE",IF(AND(Q5300&lt;&gt;"",Q5300&gt;=Parametros!$B$11),"PARADO/SEM GIRO","OK"))))))))))</f>
        <v>OK</v>
      </c>
      <c r="T5300" s="29" t="str">
        <f aca="false">IF(AND($S5300="PARADO/SEM GIRO",$K5300="KG",OR(Painel!$B$5="(Todos)",A5300=Painel!$B$5)*OR(Painel!$E$5="(Todos)",P5300=Painel!$E$5)),$J5300+ROW()/10000000,"")</f>
        <v/>
      </c>
      <c r="U5300" s="29" t="str">
        <f aca="false">IF(AND($S5300="VENCIDO",$K5300="KG",OR(Painel!$B$5="(Todos)",A5300=Painel!$B$5)*OR(Painel!$E$5="(Todos)",P5300=Painel!$E$5)),$J5300+ROW()/10000000,"")</f>
        <v/>
      </c>
    </row>
    <row r="5301" customFormat="false" ht="15" hidden="false" customHeight="false" outlineLevel="0" collapsed="false">
      <c r="A5301" s="29" t="s">
        <v>52</v>
      </c>
      <c r="B5301" s="29" t="s">
        <v>9849</v>
      </c>
      <c r="C5301" s="29" t="s">
        <v>8850</v>
      </c>
      <c r="D5301" s="29" t="s">
        <v>9850</v>
      </c>
      <c r="E5301" s="29" t="n">
        <v>1</v>
      </c>
      <c r="F5301" s="29" t="s">
        <v>137</v>
      </c>
      <c r="G5301" s="29" t="s">
        <v>9851</v>
      </c>
      <c r="H5301" s="30" t="n">
        <v>80</v>
      </c>
      <c r="I5301" s="31" t="n">
        <v>46271</v>
      </c>
      <c r="J5301" s="30" t="n">
        <v>80</v>
      </c>
      <c r="K5301" s="29" t="s">
        <v>120</v>
      </c>
      <c r="L5301" s="29" t="s">
        <v>221</v>
      </c>
      <c r="M5301" s="29"/>
      <c r="N5301" s="29" t="s">
        <v>134</v>
      </c>
      <c r="O5301" s="31" t="n">
        <v>46289</v>
      </c>
      <c r="P5301" s="29" t="s">
        <v>123</v>
      </c>
      <c r="Q5301" s="29" t="n">
        <f aca="false">IFERROR(VALUE(L5301),"")</f>
        <v>14</v>
      </c>
      <c r="R5301" s="29" t="n">
        <f aca="true">IF(O5301="","",O5301-TODAY())</f>
        <v>4</v>
      </c>
      <c r="S5301" s="29" t="str">
        <f aca="false">IF(C5301="&lt;&lt; vazio &gt;&gt;","VAZIA",IF(AND(O5301&lt;&gt;"",R5301&lt;0),"VENCIDO",IF(AND(O5301&lt;&gt;"",R5301&lt;=Parametros!$B$10),"PRÓX. VENCIMENTO",IF(F5301="Q","QUALIDADE",IF(F5301="S","BLOQUEADO",IF(F5301="R","RESTRITO/DEVOLUÇÃO",IF(OR(N5301="QUAR",N5301="QRES"),"QUARENTENA",IF(OR(B5301="DESCARTE",B5301="DEVOLUÇÃO"),"DESCARTE/DEVOLUÇÃO",IF(AND(D5301="",K5301&lt;&gt;""),"SEM LOTE",IF(AND(Q5301&lt;&gt;"",Q5301&gt;=Parametros!$B$11),"PARADO/SEM GIRO","OK"))))))))))</f>
        <v>PRÓX. VENCIMENTO</v>
      </c>
      <c r="T5301" s="29" t="str">
        <f aca="false">IF(AND($S5301="PARADO/SEM GIRO",$K5301="KG",OR(Painel!$B$5="(Todos)",A5301=Painel!$B$5)*OR(Painel!$E$5="(Todos)",P5301=Painel!$E$5)),$J5301+ROW()/10000000,"")</f>
        <v/>
      </c>
      <c r="U5301" s="29" t="str">
        <f aca="false">IF(AND($S5301="VENCIDO",$K5301="KG",OR(Painel!$B$5="(Todos)",A5301=Painel!$B$5)*OR(Painel!$E$5="(Todos)",P5301=Painel!$E$5)),$J5301+ROW()/10000000,"")</f>
        <v/>
      </c>
    </row>
    <row r="5302" customFormat="false" ht="15" hidden="false" customHeight="false" outlineLevel="0" collapsed="false">
      <c r="A5302" s="29" t="s">
        <v>52</v>
      </c>
      <c r="B5302" s="29" t="s">
        <v>9852</v>
      </c>
      <c r="C5302" s="29" t="s">
        <v>9208</v>
      </c>
      <c r="D5302" s="29" t="s">
        <v>9853</v>
      </c>
      <c r="E5302" s="29" t="n">
        <v>1</v>
      </c>
      <c r="F5302" s="29"/>
      <c r="G5302" s="29" t="s">
        <v>9854</v>
      </c>
      <c r="H5302" s="30" t="n">
        <v>833.5</v>
      </c>
      <c r="I5302" s="31" t="n">
        <v>46126</v>
      </c>
      <c r="J5302" s="30" t="n">
        <v>833.5</v>
      </c>
      <c r="K5302" s="29" t="s">
        <v>120</v>
      </c>
      <c r="L5302" s="29" t="s">
        <v>4175</v>
      </c>
      <c r="M5302" s="29"/>
      <c r="N5302" s="29" t="s">
        <v>122</v>
      </c>
      <c r="O5302" s="31" t="n">
        <v>46669</v>
      </c>
      <c r="P5302" s="29" t="s">
        <v>123</v>
      </c>
      <c r="Q5302" s="29" t="n">
        <f aca="false">IFERROR(VALUE(L5302),"")</f>
        <v>159</v>
      </c>
      <c r="R5302" s="29" t="n">
        <f aca="true">IF(O5302="","",O5302-TODAY())</f>
        <v>384</v>
      </c>
      <c r="S5302" s="29" t="str">
        <f aca="false">IF(C5302="&lt;&lt; vazio &gt;&gt;","VAZIA",IF(AND(O5302&lt;&gt;"",R5302&lt;0),"VENCIDO",IF(AND(O5302&lt;&gt;"",R5302&lt;=Parametros!$B$10),"PRÓX. VENCIMENTO",IF(F5302="Q","QUALIDADE",IF(F5302="S","BLOQUEADO",IF(F5302="R","RESTRITO/DEVOLUÇÃO",IF(OR(N5302="QUAR",N5302="QRES"),"QUARENTENA",IF(OR(B5302="DESCARTE",B5302="DEVOLUÇÃO"),"DESCARTE/DEVOLUÇÃO",IF(AND(D5302="",K5302&lt;&gt;""),"SEM LOTE",IF(AND(Q5302&lt;&gt;"",Q5302&gt;=Parametros!$B$11),"PARADO/SEM GIRO","OK"))))))))))</f>
        <v>PARADO/SEM GIRO</v>
      </c>
      <c r="T5302" s="29" t="n">
        <f aca="false">IF(AND($S5302="PARADO/SEM GIRO",$K5302="KG",OR(Painel!$B$5="(Todos)",A5302=Painel!$B$5)*OR(Painel!$E$5="(Todos)",P5302=Painel!$E$5)),$J5302+ROW()/10000000,"")</f>
        <v>833.5005302</v>
      </c>
      <c r="U5302" s="29" t="str">
        <f aca="false">IF(AND($S5302="VENCIDO",$K5302="KG",OR(Painel!$B$5="(Todos)",A5302=Painel!$B$5)*OR(Painel!$E$5="(Todos)",P5302=Painel!$E$5)),$J5302+ROW()/10000000,"")</f>
        <v/>
      </c>
    </row>
    <row r="5303" customFormat="false" ht="15" hidden="false" customHeight="false" outlineLevel="0" collapsed="false">
      <c r="A5303" s="29" t="s">
        <v>52</v>
      </c>
      <c r="B5303" s="29" t="s">
        <v>9855</v>
      </c>
      <c r="C5303" s="29" t="s">
        <v>129</v>
      </c>
      <c r="D5303" s="29" t="s">
        <v>130</v>
      </c>
      <c r="E5303" s="29" t="n">
        <v>1</v>
      </c>
      <c r="F5303" s="29"/>
      <c r="G5303" s="29" t="s">
        <v>9856</v>
      </c>
      <c r="H5303" s="30" t="n">
        <v>1000</v>
      </c>
      <c r="I5303" s="31" t="n">
        <v>46245</v>
      </c>
      <c r="J5303" s="30" t="n">
        <v>1000</v>
      </c>
      <c r="K5303" s="29" t="s">
        <v>120</v>
      </c>
      <c r="L5303" s="29" t="s">
        <v>2312</v>
      </c>
      <c r="M5303" s="29"/>
      <c r="N5303" s="29" t="s">
        <v>122</v>
      </c>
      <c r="O5303" s="31" t="n">
        <v>46970</v>
      </c>
      <c r="P5303" s="29" t="s">
        <v>123</v>
      </c>
      <c r="Q5303" s="29" t="n">
        <f aca="false">IFERROR(VALUE(L5303),"")</f>
        <v>40</v>
      </c>
      <c r="R5303" s="29" t="n">
        <f aca="true">IF(O5303="","",O5303-TODAY())</f>
        <v>685</v>
      </c>
      <c r="S5303" s="29" t="str">
        <f aca="false">IF(C5303="&lt;&lt; vazio &gt;&gt;","VAZIA",IF(AND(O5303&lt;&gt;"",R5303&lt;0),"VENCIDO",IF(AND(O5303&lt;&gt;"",R5303&lt;=Parametros!$B$10),"PRÓX. VENCIMENTO",IF(F5303="Q","QUALIDADE",IF(F5303="S","BLOQUEADO",IF(F5303="R","RESTRITO/DEVOLUÇÃO",IF(OR(N5303="QUAR",N5303="QRES"),"QUARENTENA",IF(OR(B5303="DESCARTE",B5303="DEVOLUÇÃO"),"DESCARTE/DEVOLUÇÃO",IF(AND(D5303="",K5303&lt;&gt;""),"SEM LOTE",IF(AND(Q5303&lt;&gt;"",Q5303&gt;=Parametros!$B$11),"PARADO/SEM GIRO","OK"))))))))))</f>
        <v>OK</v>
      </c>
      <c r="T5303" s="29" t="str">
        <f aca="false">IF(AND($S5303="PARADO/SEM GIRO",$K5303="KG",OR(Painel!$B$5="(Todos)",A5303=Painel!$B$5)*OR(Painel!$E$5="(Todos)",P5303=Painel!$E$5)),$J5303+ROW()/10000000,"")</f>
        <v/>
      </c>
      <c r="U5303" s="29" t="str">
        <f aca="false">IF(AND($S5303="VENCIDO",$K5303="KG",OR(Painel!$B$5="(Todos)",A5303=Painel!$B$5)*OR(Painel!$E$5="(Todos)",P5303=Painel!$E$5)),$J5303+ROW()/10000000,"")</f>
        <v/>
      </c>
    </row>
    <row r="5304" customFormat="false" ht="15" hidden="false" customHeight="false" outlineLevel="0" collapsed="false">
      <c r="A5304" s="29" t="s">
        <v>52</v>
      </c>
      <c r="B5304" s="29" t="s">
        <v>9857</v>
      </c>
      <c r="C5304" s="29" t="s">
        <v>186</v>
      </c>
      <c r="D5304" s="29" t="s">
        <v>3402</v>
      </c>
      <c r="E5304" s="29" t="n">
        <v>1</v>
      </c>
      <c r="F5304" s="29"/>
      <c r="G5304" s="29" t="s">
        <v>9858</v>
      </c>
      <c r="H5304" s="30" t="n">
        <v>545.4</v>
      </c>
      <c r="I5304" s="31" t="n">
        <v>46274</v>
      </c>
      <c r="J5304" s="30" t="n">
        <v>545.4</v>
      </c>
      <c r="K5304" s="29" t="s">
        <v>120</v>
      </c>
      <c r="L5304" s="29" t="s">
        <v>138</v>
      </c>
      <c r="M5304" s="29"/>
      <c r="N5304" s="29" t="s">
        <v>122</v>
      </c>
      <c r="O5304" s="31" t="n">
        <v>46812</v>
      </c>
      <c r="P5304" s="29" t="s">
        <v>123</v>
      </c>
      <c r="Q5304" s="29" t="n">
        <f aca="false">IFERROR(VALUE(L5304),"")</f>
        <v>11</v>
      </c>
      <c r="R5304" s="29" t="n">
        <f aca="true">IF(O5304="","",O5304-TODAY())</f>
        <v>527</v>
      </c>
      <c r="S5304" s="29" t="str">
        <f aca="false">IF(C5304="&lt;&lt; vazio &gt;&gt;","VAZIA",IF(AND(O5304&lt;&gt;"",R5304&lt;0),"VENCIDO",IF(AND(O5304&lt;&gt;"",R5304&lt;=Parametros!$B$10),"PRÓX. VENCIMENTO",IF(F5304="Q","QUALIDADE",IF(F5304="S","BLOQUEADO",IF(F5304="R","RESTRITO/DEVOLUÇÃO",IF(OR(N5304="QUAR",N5304="QRES"),"QUARENTENA",IF(OR(B5304="DESCARTE",B5304="DEVOLUÇÃO"),"DESCARTE/DEVOLUÇÃO",IF(AND(D5304="",K5304&lt;&gt;""),"SEM LOTE",IF(AND(Q5304&lt;&gt;"",Q5304&gt;=Parametros!$B$11),"PARADO/SEM GIRO","OK"))))))))))</f>
        <v>OK</v>
      </c>
      <c r="T5304" s="29" t="str">
        <f aca="false">IF(AND($S5304="PARADO/SEM GIRO",$K5304="KG",OR(Painel!$B$5="(Todos)",A5304=Painel!$B$5)*OR(Painel!$E$5="(Todos)",P5304=Painel!$E$5)),$J5304+ROW()/10000000,"")</f>
        <v/>
      </c>
      <c r="U5304" s="29" t="str">
        <f aca="false">IF(AND($S5304="VENCIDO",$K5304="KG",OR(Painel!$B$5="(Todos)",A5304=Painel!$B$5)*OR(Painel!$E$5="(Todos)",P5304=Painel!$E$5)),$J5304+ROW()/10000000,"")</f>
        <v/>
      </c>
    </row>
    <row r="5305" customFormat="false" ht="15" hidden="false" customHeight="false" outlineLevel="0" collapsed="false">
      <c r="A5305" s="29" t="s">
        <v>52</v>
      </c>
      <c r="B5305" s="29" t="s">
        <v>9859</v>
      </c>
      <c r="C5305" s="29" t="s">
        <v>2510</v>
      </c>
      <c r="D5305" s="29" t="s">
        <v>2511</v>
      </c>
      <c r="E5305" s="29" t="n">
        <v>1</v>
      </c>
      <c r="F5305" s="29"/>
      <c r="G5305" s="29" t="s">
        <v>9860</v>
      </c>
      <c r="H5305" s="30" t="n">
        <v>240</v>
      </c>
      <c r="I5305" s="31" t="n">
        <v>46267</v>
      </c>
      <c r="J5305" s="30" t="n">
        <v>240</v>
      </c>
      <c r="K5305" s="29" t="s">
        <v>120</v>
      </c>
      <c r="L5305" s="29" t="s">
        <v>2513</v>
      </c>
      <c r="M5305" s="29"/>
      <c r="N5305" s="29" t="s">
        <v>134</v>
      </c>
      <c r="O5305" s="31" t="n">
        <v>46357</v>
      </c>
      <c r="P5305" s="29" t="s">
        <v>123</v>
      </c>
      <c r="Q5305" s="29" t="n">
        <f aca="false">IFERROR(VALUE(L5305),"")</f>
        <v>18</v>
      </c>
      <c r="R5305" s="29" t="n">
        <f aca="true">IF(O5305="","",O5305-TODAY())</f>
        <v>72</v>
      </c>
      <c r="S5305" s="29" t="str">
        <f aca="false">IF(C5305="&lt;&lt; vazio &gt;&gt;","VAZIA",IF(AND(O5305&lt;&gt;"",R5305&lt;0),"VENCIDO",IF(AND(O5305&lt;&gt;"",R5305&lt;=Parametros!$B$10),"PRÓX. VENCIMENTO",IF(F5305="Q","QUALIDADE",IF(F5305="S","BLOQUEADO",IF(F5305="R","RESTRITO/DEVOLUÇÃO",IF(OR(N5305="QUAR",N5305="QRES"),"QUARENTENA",IF(OR(B5305="DESCARTE",B5305="DEVOLUÇÃO"),"DESCARTE/DEVOLUÇÃO",IF(AND(D5305="",K5305&lt;&gt;""),"SEM LOTE",IF(AND(Q5305&lt;&gt;"",Q5305&gt;=Parametros!$B$11),"PARADO/SEM GIRO","OK"))))))))))</f>
        <v>OK</v>
      </c>
      <c r="T5305" s="29" t="str">
        <f aca="false">IF(AND($S5305="PARADO/SEM GIRO",$K5305="KG",OR(Painel!$B$5="(Todos)",A5305=Painel!$B$5)*OR(Painel!$E$5="(Todos)",P5305=Painel!$E$5)),$J5305+ROW()/10000000,"")</f>
        <v/>
      </c>
      <c r="U5305" s="29" t="str">
        <f aca="false">IF(AND($S5305="VENCIDO",$K5305="KG",OR(Painel!$B$5="(Todos)",A5305=Painel!$B$5)*OR(Painel!$E$5="(Todos)",P5305=Painel!$E$5)),$J5305+ROW()/10000000,"")</f>
        <v/>
      </c>
    </row>
    <row r="5306" customFormat="false" ht="15" hidden="false" customHeight="false" outlineLevel="0" collapsed="false">
      <c r="A5306" s="29" t="s">
        <v>52</v>
      </c>
      <c r="B5306" s="29" t="s">
        <v>9861</v>
      </c>
      <c r="C5306" s="29" t="s">
        <v>1292</v>
      </c>
      <c r="D5306" s="29" t="s">
        <v>1293</v>
      </c>
      <c r="E5306" s="29" t="n">
        <v>1</v>
      </c>
      <c r="F5306" s="29" t="s">
        <v>268</v>
      </c>
      <c r="G5306" s="29" t="s">
        <v>9862</v>
      </c>
      <c r="H5306" s="30" t="n">
        <v>800</v>
      </c>
      <c r="I5306" s="31" t="n">
        <v>46279</v>
      </c>
      <c r="J5306" s="30" t="n">
        <v>800</v>
      </c>
      <c r="K5306" s="29" t="s">
        <v>120</v>
      </c>
      <c r="L5306" s="29" t="s">
        <v>350</v>
      </c>
      <c r="M5306" s="29"/>
      <c r="N5306" s="29" t="s">
        <v>122</v>
      </c>
      <c r="O5306" s="31" t="n">
        <v>46826</v>
      </c>
      <c r="P5306" s="29" t="s">
        <v>123</v>
      </c>
      <c r="Q5306" s="29" t="n">
        <f aca="false">IFERROR(VALUE(L5306),"")</f>
        <v>6</v>
      </c>
      <c r="R5306" s="29" t="n">
        <f aca="true">IF(O5306="","",O5306-TODAY())</f>
        <v>541</v>
      </c>
      <c r="S5306" s="29" t="str">
        <f aca="false">IF(C5306="&lt;&lt; vazio &gt;&gt;","VAZIA",IF(AND(O5306&lt;&gt;"",R5306&lt;0),"VENCIDO",IF(AND(O5306&lt;&gt;"",R5306&lt;=Parametros!$B$10),"PRÓX. VENCIMENTO",IF(F5306="Q","QUALIDADE",IF(F5306="S","BLOQUEADO",IF(F5306="R","RESTRITO/DEVOLUÇÃO",IF(OR(N5306="QUAR",N5306="QRES"),"QUARENTENA",IF(OR(B5306="DESCARTE",B5306="DEVOLUÇÃO"),"DESCARTE/DEVOLUÇÃO",IF(AND(D5306="",K5306&lt;&gt;""),"SEM LOTE",IF(AND(Q5306&lt;&gt;"",Q5306&gt;=Parametros!$B$11),"PARADO/SEM GIRO","OK"))))))))))</f>
        <v>QUALIDADE</v>
      </c>
      <c r="T5306" s="29" t="str">
        <f aca="false">IF(AND($S5306="PARADO/SEM GIRO",$K5306="KG",OR(Painel!$B$5="(Todos)",A5306=Painel!$B$5)*OR(Painel!$E$5="(Todos)",P5306=Painel!$E$5)),$J5306+ROW()/10000000,"")</f>
        <v/>
      </c>
      <c r="U5306" s="29" t="str">
        <f aca="false">IF(AND($S5306="VENCIDO",$K5306="KG",OR(Painel!$B$5="(Todos)",A5306=Painel!$B$5)*OR(Painel!$E$5="(Todos)",P5306=Painel!$E$5)),$J5306+ROW()/10000000,"")</f>
        <v/>
      </c>
    </row>
    <row r="5307" customFormat="false" ht="15" hidden="false" customHeight="false" outlineLevel="0" collapsed="false">
      <c r="A5307" s="29" t="s">
        <v>52</v>
      </c>
      <c r="B5307" s="29" t="s">
        <v>9863</v>
      </c>
      <c r="C5307" s="29" t="s">
        <v>115</v>
      </c>
      <c r="D5307" s="29"/>
      <c r="E5307" s="29" t="n">
        <v>0</v>
      </c>
      <c r="F5307" s="29"/>
      <c r="G5307" s="29"/>
      <c r="H5307" s="30" t="n">
        <v>0</v>
      </c>
      <c r="I5307" s="29"/>
      <c r="J5307" s="30" t="n">
        <v>0</v>
      </c>
      <c r="K5307" s="29"/>
      <c r="L5307" s="29" t="s">
        <v>116</v>
      </c>
      <c r="M5307" s="29"/>
      <c r="N5307" s="29"/>
      <c r="O5307" s="29"/>
      <c r="P5307" s="29"/>
      <c r="Q5307" s="29" t="n">
        <f aca="false">IFERROR(VALUE(L5307),"")</f>
        <v>0</v>
      </c>
      <c r="R5307" s="29" t="str">
        <f aca="true">IF(O5307="","",O5307-TODAY())</f>
        <v/>
      </c>
      <c r="S5307" s="29" t="str">
        <f aca="false">IF(C5307="&lt;&lt; vazio &gt;&gt;","VAZIA",IF(AND(O5307&lt;&gt;"",R5307&lt;0),"VENCIDO",IF(AND(O5307&lt;&gt;"",R5307&lt;=Parametros!$B$10),"PRÓX. VENCIMENTO",IF(F5307="Q","QUALIDADE",IF(F5307="S","BLOQUEADO",IF(F5307="R","RESTRITO/DEVOLUÇÃO",IF(OR(N5307="QUAR",N5307="QRES"),"QUARENTENA",IF(OR(B5307="DESCARTE",B5307="DEVOLUÇÃO"),"DESCARTE/DEVOLUÇÃO",IF(AND(D5307="",K5307&lt;&gt;""),"SEM LOTE",IF(AND(Q5307&lt;&gt;"",Q5307&gt;=Parametros!$B$11),"PARADO/SEM GIRO","OK"))))))))))</f>
        <v>VAZIA</v>
      </c>
      <c r="T5307" s="29" t="str">
        <f aca="false">IF(AND($S5307="PARADO/SEM GIRO",$K5307="KG",OR(Painel!$B$5="(Todos)",A5307=Painel!$B$5)*OR(Painel!$E$5="(Todos)",P5307=Painel!$E$5)),$J5307+ROW()/10000000,"")</f>
        <v/>
      </c>
      <c r="U5307" s="29" t="str">
        <f aca="false">IF(AND($S5307="VENCIDO",$K5307="KG",OR(Painel!$B$5="(Todos)",A5307=Painel!$B$5)*OR(Painel!$E$5="(Todos)",P5307=Painel!$E$5)),$J5307+ROW()/10000000,"")</f>
        <v/>
      </c>
    </row>
    <row r="5308" customFormat="false" ht="15" hidden="false" customHeight="false" outlineLevel="0" collapsed="false">
      <c r="A5308" s="29" t="s">
        <v>52</v>
      </c>
      <c r="B5308" s="29" t="s">
        <v>9864</v>
      </c>
      <c r="C5308" s="29" t="s">
        <v>801</v>
      </c>
      <c r="D5308" s="29" t="s">
        <v>9575</v>
      </c>
      <c r="E5308" s="29" t="n">
        <v>1</v>
      </c>
      <c r="F5308" s="29"/>
      <c r="G5308" s="29" t="s">
        <v>9865</v>
      </c>
      <c r="H5308" s="30" t="n">
        <v>1108.8</v>
      </c>
      <c r="I5308" s="31" t="n">
        <v>46266</v>
      </c>
      <c r="J5308" s="30" t="n">
        <v>1108.8</v>
      </c>
      <c r="K5308" s="29" t="s">
        <v>120</v>
      </c>
      <c r="L5308" s="29" t="s">
        <v>180</v>
      </c>
      <c r="M5308" s="29"/>
      <c r="N5308" s="29" t="s">
        <v>122</v>
      </c>
      <c r="O5308" s="31" t="n">
        <v>46650</v>
      </c>
      <c r="P5308" s="29" t="s">
        <v>123</v>
      </c>
      <c r="Q5308" s="29" t="n">
        <f aca="false">IFERROR(VALUE(L5308),"")</f>
        <v>19</v>
      </c>
      <c r="R5308" s="29" t="n">
        <f aca="true">IF(O5308="","",O5308-TODAY())</f>
        <v>365</v>
      </c>
      <c r="S5308" s="29" t="str">
        <f aca="false">IF(C5308="&lt;&lt; vazio &gt;&gt;","VAZIA",IF(AND(O5308&lt;&gt;"",R5308&lt;0),"VENCIDO",IF(AND(O5308&lt;&gt;"",R5308&lt;=Parametros!$B$10),"PRÓX. VENCIMENTO",IF(F5308="Q","QUALIDADE",IF(F5308="S","BLOQUEADO",IF(F5308="R","RESTRITO/DEVOLUÇÃO",IF(OR(N5308="QUAR",N5308="QRES"),"QUARENTENA",IF(OR(B5308="DESCARTE",B5308="DEVOLUÇÃO"),"DESCARTE/DEVOLUÇÃO",IF(AND(D5308="",K5308&lt;&gt;""),"SEM LOTE",IF(AND(Q5308&lt;&gt;"",Q5308&gt;=Parametros!$B$11),"PARADO/SEM GIRO","OK"))))))))))</f>
        <v>OK</v>
      </c>
      <c r="T5308" s="29" t="str">
        <f aca="false">IF(AND($S5308="PARADO/SEM GIRO",$K5308="KG",OR(Painel!$B$5="(Todos)",A5308=Painel!$B$5)*OR(Painel!$E$5="(Todos)",P5308=Painel!$E$5)),$J5308+ROW()/10000000,"")</f>
        <v/>
      </c>
      <c r="U5308" s="29" t="str">
        <f aca="false">IF(AND($S5308="VENCIDO",$K5308="KG",OR(Painel!$B$5="(Todos)",A5308=Painel!$B$5)*OR(Painel!$E$5="(Todos)",P5308=Painel!$E$5)),$J5308+ROW()/10000000,"")</f>
        <v/>
      </c>
    </row>
    <row r="5309" customFormat="false" ht="15" hidden="false" customHeight="false" outlineLevel="0" collapsed="false">
      <c r="A5309" s="29" t="s">
        <v>52</v>
      </c>
      <c r="B5309" s="29" t="s">
        <v>9866</v>
      </c>
      <c r="C5309" s="29" t="s">
        <v>560</v>
      </c>
      <c r="D5309" s="29" t="s">
        <v>7986</v>
      </c>
      <c r="E5309" s="29" t="n">
        <v>1</v>
      </c>
      <c r="F5309" s="29"/>
      <c r="G5309" s="29" t="s">
        <v>9867</v>
      </c>
      <c r="H5309" s="30" t="n">
        <v>975</v>
      </c>
      <c r="I5309" s="31" t="n">
        <v>46217</v>
      </c>
      <c r="J5309" s="30" t="n">
        <v>975</v>
      </c>
      <c r="K5309" s="29" t="s">
        <v>120</v>
      </c>
      <c r="L5309" s="29" t="s">
        <v>2586</v>
      </c>
      <c r="M5309" s="29"/>
      <c r="N5309" s="29" t="s">
        <v>134</v>
      </c>
      <c r="O5309" s="31" t="n">
        <v>46340</v>
      </c>
      <c r="P5309" s="29" t="s">
        <v>123</v>
      </c>
      <c r="Q5309" s="29" t="n">
        <f aca="false">IFERROR(VALUE(L5309),"")</f>
        <v>68</v>
      </c>
      <c r="R5309" s="29" t="n">
        <f aca="true">IF(O5309="","",O5309-TODAY())</f>
        <v>55</v>
      </c>
      <c r="S5309" s="29" t="str">
        <f aca="false">IF(C5309="&lt;&lt; vazio &gt;&gt;","VAZIA",IF(AND(O5309&lt;&gt;"",R5309&lt;0),"VENCIDO",IF(AND(O5309&lt;&gt;"",R5309&lt;=Parametros!$B$10),"PRÓX. VENCIMENTO",IF(F5309="Q","QUALIDADE",IF(F5309="S","BLOQUEADO",IF(F5309="R","RESTRITO/DEVOLUÇÃO",IF(OR(N5309="QUAR",N5309="QRES"),"QUARENTENA",IF(OR(B5309="DESCARTE",B5309="DEVOLUÇÃO"),"DESCARTE/DEVOLUÇÃO",IF(AND(D5309="",K5309&lt;&gt;""),"SEM LOTE",IF(AND(Q5309&lt;&gt;"",Q5309&gt;=Parametros!$B$11),"PARADO/SEM GIRO","OK"))))))))))</f>
        <v>PRÓX. VENCIMENTO</v>
      </c>
      <c r="T5309" s="29" t="str">
        <f aca="false">IF(AND($S5309="PARADO/SEM GIRO",$K5309="KG",OR(Painel!$B$5="(Todos)",A5309=Painel!$B$5)*OR(Painel!$E$5="(Todos)",P5309=Painel!$E$5)),$J5309+ROW()/10000000,"")</f>
        <v/>
      </c>
      <c r="U5309" s="29" t="str">
        <f aca="false">IF(AND($S5309="VENCIDO",$K5309="KG",OR(Painel!$B$5="(Todos)",A5309=Painel!$B$5)*OR(Painel!$E$5="(Todos)",P5309=Painel!$E$5)),$J5309+ROW()/10000000,"")</f>
        <v/>
      </c>
    </row>
    <row r="5310" customFormat="false" ht="15" hidden="false" customHeight="false" outlineLevel="0" collapsed="false">
      <c r="A5310" s="29" t="s">
        <v>52</v>
      </c>
      <c r="B5310" s="29" t="s">
        <v>9868</v>
      </c>
      <c r="C5310" s="29" t="s">
        <v>161</v>
      </c>
      <c r="D5310" s="29" t="s">
        <v>2923</v>
      </c>
      <c r="E5310" s="29" t="n">
        <v>1</v>
      </c>
      <c r="F5310" s="29"/>
      <c r="G5310" s="29" t="s">
        <v>9869</v>
      </c>
      <c r="H5310" s="30" t="n">
        <v>999.9</v>
      </c>
      <c r="I5310" s="31" t="n">
        <v>46220</v>
      </c>
      <c r="J5310" s="30" t="n">
        <v>999.9</v>
      </c>
      <c r="K5310" s="29" t="s">
        <v>120</v>
      </c>
      <c r="L5310" s="29" t="s">
        <v>2925</v>
      </c>
      <c r="M5310" s="29"/>
      <c r="N5310" s="29" t="s">
        <v>122</v>
      </c>
      <c r="O5310" s="31" t="n">
        <v>46765</v>
      </c>
      <c r="P5310" s="29" t="s">
        <v>123</v>
      </c>
      <c r="Q5310" s="29" t="n">
        <f aca="false">IFERROR(VALUE(L5310),"")</f>
        <v>65</v>
      </c>
      <c r="R5310" s="29" t="n">
        <f aca="true">IF(O5310="","",O5310-TODAY())</f>
        <v>480</v>
      </c>
      <c r="S5310" s="29" t="str">
        <f aca="false">IF(C5310="&lt;&lt; vazio &gt;&gt;","VAZIA",IF(AND(O5310&lt;&gt;"",R5310&lt;0),"VENCIDO",IF(AND(O5310&lt;&gt;"",R5310&lt;=Parametros!$B$10),"PRÓX. VENCIMENTO",IF(F5310="Q","QUALIDADE",IF(F5310="S","BLOQUEADO",IF(F5310="R","RESTRITO/DEVOLUÇÃO",IF(OR(N5310="QUAR",N5310="QRES"),"QUARENTENA",IF(OR(B5310="DESCARTE",B5310="DEVOLUÇÃO"),"DESCARTE/DEVOLUÇÃO",IF(AND(D5310="",K5310&lt;&gt;""),"SEM LOTE",IF(AND(Q5310&lt;&gt;"",Q5310&gt;=Parametros!$B$11),"PARADO/SEM GIRO","OK"))))))))))</f>
        <v>OK</v>
      </c>
      <c r="T5310" s="29" t="str">
        <f aca="false">IF(AND($S5310="PARADO/SEM GIRO",$K5310="KG",OR(Painel!$B$5="(Todos)",A5310=Painel!$B$5)*OR(Painel!$E$5="(Todos)",P5310=Painel!$E$5)),$J5310+ROW()/10000000,"")</f>
        <v/>
      </c>
      <c r="U5310" s="29" t="str">
        <f aca="false">IF(AND($S5310="VENCIDO",$K5310="KG",OR(Painel!$B$5="(Todos)",A5310=Painel!$B$5)*OR(Painel!$E$5="(Todos)",P5310=Painel!$E$5)),$J5310+ROW()/10000000,"")</f>
        <v/>
      </c>
    </row>
    <row r="5311" customFormat="false" ht="15" hidden="false" customHeight="false" outlineLevel="0" collapsed="false">
      <c r="A5311" s="29" t="s">
        <v>52</v>
      </c>
      <c r="B5311" s="29" t="s">
        <v>9870</v>
      </c>
      <c r="C5311" s="29" t="s">
        <v>222</v>
      </c>
      <c r="D5311" s="29" t="s">
        <v>675</v>
      </c>
      <c r="E5311" s="29" t="n">
        <v>1</v>
      </c>
      <c r="F5311" s="29" t="s">
        <v>137</v>
      </c>
      <c r="G5311" s="29" t="s">
        <v>9871</v>
      </c>
      <c r="H5311" s="30" t="n">
        <v>980</v>
      </c>
      <c r="I5311" s="31" t="n">
        <v>46284</v>
      </c>
      <c r="J5311" s="30" t="n">
        <v>980</v>
      </c>
      <c r="K5311" s="29" t="s">
        <v>120</v>
      </c>
      <c r="L5311" s="29" t="s">
        <v>388</v>
      </c>
      <c r="M5311" s="29"/>
      <c r="N5311" s="29" t="s">
        <v>122</v>
      </c>
      <c r="O5311" s="31" t="n">
        <v>46797</v>
      </c>
      <c r="P5311" s="29" t="s">
        <v>123</v>
      </c>
      <c r="Q5311" s="29" t="n">
        <f aca="false">IFERROR(VALUE(L5311),"")</f>
        <v>1</v>
      </c>
      <c r="R5311" s="29" t="n">
        <f aca="true">IF(O5311="","",O5311-TODAY())</f>
        <v>512</v>
      </c>
      <c r="S5311" s="29" t="str">
        <f aca="false">IF(C5311="&lt;&lt; vazio &gt;&gt;","VAZIA",IF(AND(O5311&lt;&gt;"",R5311&lt;0),"VENCIDO",IF(AND(O5311&lt;&gt;"",R5311&lt;=Parametros!$B$10),"PRÓX. VENCIMENTO",IF(F5311="Q","QUALIDADE",IF(F5311="S","BLOQUEADO",IF(F5311="R","RESTRITO/DEVOLUÇÃO",IF(OR(N5311="QUAR",N5311="QRES"),"QUARENTENA",IF(OR(B5311="DESCARTE",B5311="DEVOLUÇÃO"),"DESCARTE/DEVOLUÇÃO",IF(AND(D5311="",K5311&lt;&gt;""),"SEM LOTE",IF(AND(Q5311&lt;&gt;"",Q5311&gt;=Parametros!$B$11),"PARADO/SEM GIRO","OK"))))))))))</f>
        <v>BLOQUEADO</v>
      </c>
      <c r="T5311" s="29" t="str">
        <f aca="false">IF(AND($S5311="PARADO/SEM GIRO",$K5311="KG",OR(Painel!$B$5="(Todos)",A5311=Painel!$B$5)*OR(Painel!$E$5="(Todos)",P5311=Painel!$E$5)),$J5311+ROW()/10000000,"")</f>
        <v/>
      </c>
      <c r="U5311" s="29" t="str">
        <f aca="false">IF(AND($S5311="VENCIDO",$K5311="KG",OR(Painel!$B$5="(Todos)",A5311=Painel!$B$5)*OR(Painel!$E$5="(Todos)",P5311=Painel!$E$5)),$J5311+ROW()/10000000,"")</f>
        <v/>
      </c>
    </row>
    <row r="5312" customFormat="false" ht="15" hidden="false" customHeight="false" outlineLevel="0" collapsed="false">
      <c r="A5312" s="29" t="s">
        <v>52</v>
      </c>
      <c r="B5312" s="29" t="s">
        <v>9872</v>
      </c>
      <c r="C5312" s="29" t="s">
        <v>785</v>
      </c>
      <c r="D5312" s="29" t="s">
        <v>786</v>
      </c>
      <c r="E5312" s="29" t="n">
        <v>1</v>
      </c>
      <c r="F5312" s="29"/>
      <c r="G5312" s="29" t="s">
        <v>9873</v>
      </c>
      <c r="H5312" s="30" t="n">
        <v>1000</v>
      </c>
      <c r="I5312" s="31" t="n">
        <v>46282</v>
      </c>
      <c r="J5312" s="30" t="n">
        <v>1000</v>
      </c>
      <c r="K5312" s="29" t="s">
        <v>120</v>
      </c>
      <c r="L5312" s="29" t="s">
        <v>400</v>
      </c>
      <c r="M5312" s="29"/>
      <c r="N5312" s="29" t="s">
        <v>122</v>
      </c>
      <c r="O5312" s="31" t="n">
        <v>46824</v>
      </c>
      <c r="P5312" s="29" t="s">
        <v>123</v>
      </c>
      <c r="Q5312" s="29" t="n">
        <f aca="false">IFERROR(VALUE(L5312),"")</f>
        <v>3</v>
      </c>
      <c r="R5312" s="29" t="n">
        <f aca="true">IF(O5312="","",O5312-TODAY())</f>
        <v>539</v>
      </c>
      <c r="S5312" s="29" t="str">
        <f aca="false">IF(C5312="&lt;&lt; vazio &gt;&gt;","VAZIA",IF(AND(O5312&lt;&gt;"",R5312&lt;0),"VENCIDO",IF(AND(O5312&lt;&gt;"",R5312&lt;=Parametros!$B$10),"PRÓX. VENCIMENTO",IF(F5312="Q","QUALIDADE",IF(F5312="S","BLOQUEADO",IF(F5312="R","RESTRITO/DEVOLUÇÃO",IF(OR(N5312="QUAR",N5312="QRES"),"QUARENTENA",IF(OR(B5312="DESCARTE",B5312="DEVOLUÇÃO"),"DESCARTE/DEVOLUÇÃO",IF(AND(D5312="",K5312&lt;&gt;""),"SEM LOTE",IF(AND(Q5312&lt;&gt;"",Q5312&gt;=Parametros!$B$11),"PARADO/SEM GIRO","OK"))))))))))</f>
        <v>OK</v>
      </c>
      <c r="T5312" s="29" t="str">
        <f aca="false">IF(AND($S5312="PARADO/SEM GIRO",$K5312="KG",OR(Painel!$B$5="(Todos)",A5312=Painel!$B$5)*OR(Painel!$E$5="(Todos)",P5312=Painel!$E$5)),$J5312+ROW()/10000000,"")</f>
        <v/>
      </c>
      <c r="U5312" s="29" t="str">
        <f aca="false">IF(AND($S5312="VENCIDO",$K5312="KG",OR(Painel!$B$5="(Todos)",A5312=Painel!$B$5)*OR(Painel!$E$5="(Todos)",P5312=Painel!$E$5)),$J5312+ROW()/10000000,"")</f>
        <v/>
      </c>
    </row>
    <row r="5313" customFormat="false" ht="15" hidden="false" customHeight="false" outlineLevel="0" collapsed="false">
      <c r="A5313" s="29" t="s">
        <v>52</v>
      </c>
      <c r="B5313" s="29" t="s">
        <v>9874</v>
      </c>
      <c r="C5313" s="29" t="s">
        <v>115</v>
      </c>
      <c r="D5313" s="29"/>
      <c r="E5313" s="29" t="n">
        <v>0</v>
      </c>
      <c r="F5313" s="29"/>
      <c r="G5313" s="29"/>
      <c r="H5313" s="30" t="n">
        <v>0</v>
      </c>
      <c r="I5313" s="29"/>
      <c r="J5313" s="30" t="n">
        <v>0</v>
      </c>
      <c r="K5313" s="29"/>
      <c r="L5313" s="29" t="s">
        <v>116</v>
      </c>
      <c r="M5313" s="29"/>
      <c r="N5313" s="29"/>
      <c r="O5313" s="29"/>
      <c r="P5313" s="29"/>
      <c r="Q5313" s="29" t="n">
        <f aca="false">IFERROR(VALUE(L5313),"")</f>
        <v>0</v>
      </c>
      <c r="R5313" s="29" t="str">
        <f aca="true">IF(O5313="","",O5313-TODAY())</f>
        <v/>
      </c>
      <c r="S5313" s="29" t="str">
        <f aca="false">IF(C5313="&lt;&lt; vazio &gt;&gt;","VAZIA",IF(AND(O5313&lt;&gt;"",R5313&lt;0),"VENCIDO",IF(AND(O5313&lt;&gt;"",R5313&lt;=Parametros!$B$10),"PRÓX. VENCIMENTO",IF(F5313="Q","QUALIDADE",IF(F5313="S","BLOQUEADO",IF(F5313="R","RESTRITO/DEVOLUÇÃO",IF(OR(N5313="QUAR",N5313="QRES"),"QUARENTENA",IF(OR(B5313="DESCARTE",B5313="DEVOLUÇÃO"),"DESCARTE/DEVOLUÇÃO",IF(AND(D5313="",K5313&lt;&gt;""),"SEM LOTE",IF(AND(Q5313&lt;&gt;"",Q5313&gt;=Parametros!$B$11),"PARADO/SEM GIRO","OK"))))))))))</f>
        <v>VAZIA</v>
      </c>
      <c r="T5313" s="29" t="str">
        <f aca="false">IF(AND($S5313="PARADO/SEM GIRO",$K5313="KG",OR(Painel!$B$5="(Todos)",A5313=Painel!$B$5)*OR(Painel!$E$5="(Todos)",P5313=Painel!$E$5)),$J5313+ROW()/10000000,"")</f>
        <v/>
      </c>
      <c r="U5313" s="29" t="str">
        <f aca="false">IF(AND($S5313="VENCIDO",$K5313="KG",OR(Painel!$B$5="(Todos)",A5313=Painel!$B$5)*OR(Painel!$E$5="(Todos)",P5313=Painel!$E$5)),$J5313+ROW()/10000000,"")</f>
        <v/>
      </c>
    </row>
    <row r="5314" customFormat="false" ht="15" hidden="false" customHeight="false" outlineLevel="0" collapsed="false">
      <c r="A5314" s="29" t="s">
        <v>52</v>
      </c>
      <c r="B5314" s="29" t="s">
        <v>9875</v>
      </c>
      <c r="C5314" s="29" t="s">
        <v>9876</v>
      </c>
      <c r="D5314" s="29" t="s">
        <v>9877</v>
      </c>
      <c r="E5314" s="29" t="n">
        <v>1</v>
      </c>
      <c r="F5314" s="29"/>
      <c r="G5314" s="29" t="s">
        <v>9878</v>
      </c>
      <c r="H5314" s="30" t="n">
        <v>7.8</v>
      </c>
      <c r="I5314" s="31" t="n">
        <v>46261</v>
      </c>
      <c r="J5314" s="30" t="n">
        <v>7.8</v>
      </c>
      <c r="K5314" s="29" t="s">
        <v>120</v>
      </c>
      <c r="L5314" s="29" t="s">
        <v>1035</v>
      </c>
      <c r="M5314" s="29"/>
      <c r="N5314" s="29" t="s">
        <v>122</v>
      </c>
      <c r="O5314" s="31" t="n">
        <v>46688</v>
      </c>
      <c r="P5314" s="29" t="s">
        <v>123</v>
      </c>
      <c r="Q5314" s="29" t="n">
        <f aca="false">IFERROR(VALUE(L5314),"")</f>
        <v>53</v>
      </c>
      <c r="R5314" s="29" t="n">
        <f aca="true">IF(O5314="","",O5314-TODAY())</f>
        <v>403</v>
      </c>
      <c r="S5314" s="29" t="str">
        <f aca="false">IF(C5314="&lt;&lt; vazio &gt;&gt;","VAZIA",IF(AND(O5314&lt;&gt;"",R5314&lt;0),"VENCIDO",IF(AND(O5314&lt;&gt;"",R5314&lt;=Parametros!$B$10),"PRÓX. VENCIMENTO",IF(F5314="Q","QUALIDADE",IF(F5314="S","BLOQUEADO",IF(F5314="R","RESTRITO/DEVOLUÇÃO",IF(OR(N5314="QUAR",N5314="QRES"),"QUARENTENA",IF(OR(B5314="DESCARTE",B5314="DEVOLUÇÃO"),"DESCARTE/DEVOLUÇÃO",IF(AND(D5314="",K5314&lt;&gt;""),"SEM LOTE",IF(AND(Q5314&lt;&gt;"",Q5314&gt;=Parametros!$B$11),"PARADO/SEM GIRO","OK"))))))))))</f>
        <v>OK</v>
      </c>
      <c r="T5314" s="29" t="str">
        <f aca="false">IF(AND($S5314="PARADO/SEM GIRO",$K5314="KG",OR(Painel!$B$5="(Todos)",A5314=Painel!$B$5)*OR(Painel!$E$5="(Todos)",P5314=Painel!$E$5)),$J5314+ROW()/10000000,"")</f>
        <v/>
      </c>
      <c r="U5314" s="29" t="str">
        <f aca="false">IF(AND($S5314="VENCIDO",$K5314="KG",OR(Painel!$B$5="(Todos)",A5314=Painel!$B$5)*OR(Painel!$E$5="(Todos)",P5314=Painel!$E$5)),$J5314+ROW()/10000000,"")</f>
        <v/>
      </c>
    </row>
    <row r="5315" customFormat="false" ht="15" hidden="false" customHeight="false" outlineLevel="0" collapsed="false">
      <c r="A5315" s="29" t="s">
        <v>52</v>
      </c>
      <c r="B5315" s="29" t="s">
        <v>9879</v>
      </c>
      <c r="C5315" s="29" t="s">
        <v>131</v>
      </c>
      <c r="D5315" s="29" t="s">
        <v>5048</v>
      </c>
      <c r="E5315" s="29" t="n">
        <v>1</v>
      </c>
      <c r="F5315" s="29"/>
      <c r="G5315" s="29" t="s">
        <v>9880</v>
      </c>
      <c r="H5315" s="30" t="n">
        <v>999.9</v>
      </c>
      <c r="I5315" s="31" t="n">
        <v>46184</v>
      </c>
      <c r="J5315" s="30" t="n">
        <v>999.9</v>
      </c>
      <c r="K5315" s="29" t="s">
        <v>120</v>
      </c>
      <c r="L5315" s="29" t="s">
        <v>1809</v>
      </c>
      <c r="M5315" s="29"/>
      <c r="N5315" s="29" t="s">
        <v>122</v>
      </c>
      <c r="O5315" s="31" t="n">
        <v>46594</v>
      </c>
      <c r="P5315" s="29" t="s">
        <v>123</v>
      </c>
      <c r="Q5315" s="29" t="n">
        <f aca="false">IFERROR(VALUE(L5315),"")</f>
        <v>101</v>
      </c>
      <c r="R5315" s="29" t="n">
        <f aca="true">IF(O5315="","",O5315-TODAY())</f>
        <v>309</v>
      </c>
      <c r="S5315" s="29" t="str">
        <f aca="false">IF(C5315="&lt;&lt; vazio &gt;&gt;","VAZIA",IF(AND(O5315&lt;&gt;"",R5315&lt;0),"VENCIDO",IF(AND(O5315&lt;&gt;"",R5315&lt;=Parametros!$B$10),"PRÓX. VENCIMENTO",IF(F5315="Q","QUALIDADE",IF(F5315="S","BLOQUEADO",IF(F5315="R","RESTRITO/DEVOLUÇÃO",IF(OR(N5315="QUAR",N5315="QRES"),"QUARENTENA",IF(OR(B5315="DESCARTE",B5315="DEVOLUÇÃO"),"DESCARTE/DEVOLUÇÃO",IF(AND(D5315="",K5315&lt;&gt;""),"SEM LOTE",IF(AND(Q5315&lt;&gt;"",Q5315&gt;=Parametros!$B$11),"PARADO/SEM GIRO","OK"))))))))))</f>
        <v>PARADO/SEM GIRO</v>
      </c>
      <c r="T5315" s="29" t="n">
        <f aca="false">IF(AND($S5315="PARADO/SEM GIRO",$K5315="KG",OR(Painel!$B$5="(Todos)",A5315=Painel!$B$5)*OR(Painel!$E$5="(Todos)",P5315=Painel!$E$5)),$J5315+ROW()/10000000,"")</f>
        <v>999.9005315</v>
      </c>
      <c r="U5315" s="29" t="str">
        <f aca="false">IF(AND($S5315="VENCIDO",$K5315="KG",OR(Painel!$B$5="(Todos)",A5315=Painel!$B$5)*OR(Painel!$E$5="(Todos)",P5315=Painel!$E$5)),$J5315+ROW()/10000000,"")</f>
        <v/>
      </c>
    </row>
    <row r="5316" customFormat="false" ht="15" hidden="false" customHeight="false" outlineLevel="0" collapsed="false">
      <c r="A5316" s="29" t="s">
        <v>52</v>
      </c>
      <c r="B5316" s="29" t="s">
        <v>9881</v>
      </c>
      <c r="C5316" s="29" t="s">
        <v>369</v>
      </c>
      <c r="D5316" s="29" t="s">
        <v>9882</v>
      </c>
      <c r="E5316" s="29" t="n">
        <v>1</v>
      </c>
      <c r="F5316" s="29"/>
      <c r="G5316" s="29" t="s">
        <v>9883</v>
      </c>
      <c r="H5316" s="30" t="n">
        <v>1000</v>
      </c>
      <c r="I5316" s="31" t="n">
        <v>46262</v>
      </c>
      <c r="J5316" s="30" t="n">
        <v>1000</v>
      </c>
      <c r="K5316" s="29" t="s">
        <v>120</v>
      </c>
      <c r="L5316" s="29" t="s">
        <v>190</v>
      </c>
      <c r="M5316" s="29"/>
      <c r="N5316" s="29" t="s">
        <v>122</v>
      </c>
      <c r="O5316" s="31" t="n">
        <v>46804</v>
      </c>
      <c r="P5316" s="29" t="s">
        <v>123</v>
      </c>
      <c r="Q5316" s="29" t="n">
        <f aca="false">IFERROR(VALUE(L5316),"")</f>
        <v>23</v>
      </c>
      <c r="R5316" s="29" t="n">
        <f aca="true">IF(O5316="","",O5316-TODAY())</f>
        <v>519</v>
      </c>
      <c r="S5316" s="29" t="str">
        <f aca="false">IF(C5316="&lt;&lt; vazio &gt;&gt;","VAZIA",IF(AND(O5316&lt;&gt;"",R5316&lt;0),"VENCIDO",IF(AND(O5316&lt;&gt;"",R5316&lt;=Parametros!$B$10),"PRÓX. VENCIMENTO",IF(F5316="Q","QUALIDADE",IF(F5316="S","BLOQUEADO",IF(F5316="R","RESTRITO/DEVOLUÇÃO",IF(OR(N5316="QUAR",N5316="QRES"),"QUARENTENA",IF(OR(B5316="DESCARTE",B5316="DEVOLUÇÃO"),"DESCARTE/DEVOLUÇÃO",IF(AND(D5316="",K5316&lt;&gt;""),"SEM LOTE",IF(AND(Q5316&lt;&gt;"",Q5316&gt;=Parametros!$B$11),"PARADO/SEM GIRO","OK"))))))))))</f>
        <v>OK</v>
      </c>
      <c r="T5316" s="29" t="str">
        <f aca="false">IF(AND($S5316="PARADO/SEM GIRO",$K5316="KG",OR(Painel!$B$5="(Todos)",A5316=Painel!$B$5)*OR(Painel!$E$5="(Todos)",P5316=Painel!$E$5)),$J5316+ROW()/10000000,"")</f>
        <v/>
      </c>
      <c r="U5316" s="29" t="str">
        <f aca="false">IF(AND($S5316="VENCIDO",$K5316="KG",OR(Painel!$B$5="(Todos)",A5316=Painel!$B$5)*OR(Painel!$E$5="(Todos)",P5316=Painel!$E$5)),$J5316+ROW()/10000000,"")</f>
        <v/>
      </c>
    </row>
    <row r="5317" customFormat="false" ht="15" hidden="false" customHeight="false" outlineLevel="0" collapsed="false">
      <c r="A5317" s="29" t="s">
        <v>52</v>
      </c>
      <c r="B5317" s="29" t="s">
        <v>9884</v>
      </c>
      <c r="C5317" s="29" t="s">
        <v>308</v>
      </c>
      <c r="D5317" s="29" t="s">
        <v>9885</v>
      </c>
      <c r="E5317" s="29" t="n">
        <v>1</v>
      </c>
      <c r="F5317" s="29"/>
      <c r="G5317" s="29" t="s">
        <v>9886</v>
      </c>
      <c r="H5317" s="30" t="n">
        <v>315</v>
      </c>
      <c r="I5317" s="31" t="n">
        <v>46266</v>
      </c>
      <c r="J5317" s="30" t="n">
        <v>315</v>
      </c>
      <c r="K5317" s="29" t="s">
        <v>120</v>
      </c>
      <c r="L5317" s="29" t="s">
        <v>180</v>
      </c>
      <c r="M5317" s="29"/>
      <c r="N5317" s="29" t="s">
        <v>122</v>
      </c>
      <c r="O5317" s="31" t="n">
        <v>46288</v>
      </c>
      <c r="P5317" s="29" t="s">
        <v>123</v>
      </c>
      <c r="Q5317" s="29" t="n">
        <f aca="false">IFERROR(VALUE(L5317),"")</f>
        <v>19</v>
      </c>
      <c r="R5317" s="29" t="n">
        <f aca="true">IF(O5317="","",O5317-TODAY())</f>
        <v>3</v>
      </c>
      <c r="S5317" s="29" t="str">
        <f aca="false">IF(C5317="&lt;&lt; vazio &gt;&gt;","VAZIA",IF(AND(O5317&lt;&gt;"",R5317&lt;0),"VENCIDO",IF(AND(O5317&lt;&gt;"",R5317&lt;=Parametros!$B$10),"PRÓX. VENCIMENTO",IF(F5317="Q","QUALIDADE",IF(F5317="S","BLOQUEADO",IF(F5317="R","RESTRITO/DEVOLUÇÃO",IF(OR(N5317="QUAR",N5317="QRES"),"QUARENTENA",IF(OR(B5317="DESCARTE",B5317="DEVOLUÇÃO"),"DESCARTE/DEVOLUÇÃO",IF(AND(D5317="",K5317&lt;&gt;""),"SEM LOTE",IF(AND(Q5317&lt;&gt;"",Q5317&gt;=Parametros!$B$11),"PARADO/SEM GIRO","OK"))))))))))</f>
        <v>PRÓX. VENCIMENTO</v>
      </c>
      <c r="T5317" s="29" t="str">
        <f aca="false">IF(AND($S5317="PARADO/SEM GIRO",$K5317="KG",OR(Painel!$B$5="(Todos)",A5317=Painel!$B$5)*OR(Painel!$E$5="(Todos)",P5317=Painel!$E$5)),$J5317+ROW()/10000000,"")</f>
        <v/>
      </c>
      <c r="U5317" s="29" t="str">
        <f aca="false">IF(AND($S5317="VENCIDO",$K5317="KG",OR(Painel!$B$5="(Todos)",A5317=Painel!$B$5)*OR(Painel!$E$5="(Todos)",P5317=Painel!$E$5)),$J5317+ROW()/10000000,"")</f>
        <v/>
      </c>
    </row>
    <row r="5318" customFormat="false" ht="15" hidden="false" customHeight="false" outlineLevel="0" collapsed="false">
      <c r="A5318" s="29" t="s">
        <v>52</v>
      </c>
      <c r="B5318" s="29" t="s">
        <v>9887</v>
      </c>
      <c r="C5318" s="29" t="s">
        <v>5571</v>
      </c>
      <c r="D5318" s="29" t="s">
        <v>5574</v>
      </c>
      <c r="E5318" s="29" t="n">
        <v>1</v>
      </c>
      <c r="F5318" s="29" t="s">
        <v>268</v>
      </c>
      <c r="G5318" s="29" t="s">
        <v>9888</v>
      </c>
      <c r="H5318" s="30" t="n">
        <v>432</v>
      </c>
      <c r="I5318" s="31" t="n">
        <v>46198</v>
      </c>
      <c r="J5318" s="30" t="n">
        <v>432</v>
      </c>
      <c r="K5318" s="29" t="s">
        <v>120</v>
      </c>
      <c r="L5318" s="29" t="s">
        <v>2566</v>
      </c>
      <c r="M5318" s="29"/>
      <c r="N5318" s="29" t="s">
        <v>122</v>
      </c>
      <c r="O5318" s="31" t="n">
        <v>46344</v>
      </c>
      <c r="P5318" s="29" t="s">
        <v>123</v>
      </c>
      <c r="Q5318" s="29" t="n">
        <f aca="false">IFERROR(VALUE(L5318),"")</f>
        <v>87</v>
      </c>
      <c r="R5318" s="29" t="n">
        <f aca="true">IF(O5318="","",O5318-TODAY())</f>
        <v>59</v>
      </c>
      <c r="S5318" s="29" t="str">
        <f aca="false">IF(C5318="&lt;&lt; vazio &gt;&gt;","VAZIA",IF(AND(O5318&lt;&gt;"",R5318&lt;0),"VENCIDO",IF(AND(O5318&lt;&gt;"",R5318&lt;=Parametros!$B$10),"PRÓX. VENCIMENTO",IF(F5318="Q","QUALIDADE",IF(F5318="S","BLOQUEADO",IF(F5318="R","RESTRITO/DEVOLUÇÃO",IF(OR(N5318="QUAR",N5318="QRES"),"QUARENTENA",IF(OR(B5318="DESCARTE",B5318="DEVOLUÇÃO"),"DESCARTE/DEVOLUÇÃO",IF(AND(D5318="",K5318&lt;&gt;""),"SEM LOTE",IF(AND(Q5318&lt;&gt;"",Q5318&gt;=Parametros!$B$11),"PARADO/SEM GIRO","OK"))))))))))</f>
        <v>PRÓX. VENCIMENTO</v>
      </c>
      <c r="T5318" s="29" t="str">
        <f aca="false">IF(AND($S5318="PARADO/SEM GIRO",$K5318="KG",OR(Painel!$B$5="(Todos)",A5318=Painel!$B$5)*OR(Painel!$E$5="(Todos)",P5318=Painel!$E$5)),$J5318+ROW()/10000000,"")</f>
        <v/>
      </c>
      <c r="U5318" s="29" t="str">
        <f aca="false">IF(AND($S5318="VENCIDO",$K5318="KG",OR(Painel!$B$5="(Todos)",A5318=Painel!$B$5)*OR(Painel!$E$5="(Todos)",P5318=Painel!$E$5)),$J5318+ROW()/10000000,"")</f>
        <v/>
      </c>
    </row>
    <row r="5319" customFormat="false" ht="15" hidden="false" customHeight="false" outlineLevel="0" collapsed="false">
      <c r="A5319" s="29" t="s">
        <v>52</v>
      </c>
      <c r="B5319" s="29" t="s">
        <v>9889</v>
      </c>
      <c r="C5319" s="29" t="s">
        <v>115</v>
      </c>
      <c r="D5319" s="29"/>
      <c r="E5319" s="29" t="n">
        <v>0</v>
      </c>
      <c r="F5319" s="29"/>
      <c r="G5319" s="29"/>
      <c r="H5319" s="30" t="n">
        <v>0</v>
      </c>
      <c r="I5319" s="29"/>
      <c r="J5319" s="30" t="n">
        <v>0</v>
      </c>
      <c r="K5319" s="29"/>
      <c r="L5319" s="29" t="s">
        <v>116</v>
      </c>
      <c r="M5319" s="29"/>
      <c r="N5319" s="29"/>
      <c r="O5319" s="29"/>
      <c r="P5319" s="29"/>
      <c r="Q5319" s="29" t="n">
        <f aca="false">IFERROR(VALUE(L5319),"")</f>
        <v>0</v>
      </c>
      <c r="R5319" s="29" t="str">
        <f aca="true">IF(O5319="","",O5319-TODAY())</f>
        <v/>
      </c>
      <c r="S5319" s="29" t="str">
        <f aca="false">IF(C5319="&lt;&lt; vazio &gt;&gt;","VAZIA",IF(AND(O5319&lt;&gt;"",R5319&lt;0),"VENCIDO",IF(AND(O5319&lt;&gt;"",R5319&lt;=Parametros!$B$10),"PRÓX. VENCIMENTO",IF(F5319="Q","QUALIDADE",IF(F5319="S","BLOQUEADO",IF(F5319="R","RESTRITO/DEVOLUÇÃO",IF(OR(N5319="QUAR",N5319="QRES"),"QUARENTENA",IF(OR(B5319="DESCARTE",B5319="DEVOLUÇÃO"),"DESCARTE/DEVOLUÇÃO",IF(AND(D5319="",K5319&lt;&gt;""),"SEM LOTE",IF(AND(Q5319&lt;&gt;"",Q5319&gt;=Parametros!$B$11),"PARADO/SEM GIRO","OK"))))))))))</f>
        <v>VAZIA</v>
      </c>
      <c r="T5319" s="29" t="str">
        <f aca="false">IF(AND($S5319="PARADO/SEM GIRO",$K5319="KG",OR(Painel!$B$5="(Todos)",A5319=Painel!$B$5)*OR(Painel!$E$5="(Todos)",P5319=Painel!$E$5)),$J5319+ROW()/10000000,"")</f>
        <v/>
      </c>
      <c r="U5319" s="29" t="str">
        <f aca="false">IF(AND($S5319="VENCIDO",$K5319="KG",OR(Painel!$B$5="(Todos)",A5319=Painel!$B$5)*OR(Painel!$E$5="(Todos)",P5319=Painel!$E$5)),$J5319+ROW()/10000000,"")</f>
        <v/>
      </c>
    </row>
    <row r="5320" customFormat="false" ht="15" hidden="false" customHeight="false" outlineLevel="0" collapsed="false">
      <c r="A5320" s="29" t="s">
        <v>52</v>
      </c>
      <c r="B5320" s="29" t="s">
        <v>9890</v>
      </c>
      <c r="C5320" s="29" t="s">
        <v>489</v>
      </c>
      <c r="D5320" s="29" t="s">
        <v>3407</v>
      </c>
      <c r="E5320" s="29" t="n">
        <v>1</v>
      </c>
      <c r="F5320" s="29"/>
      <c r="G5320" s="29" t="s">
        <v>9891</v>
      </c>
      <c r="H5320" s="30" t="n">
        <v>1102.5</v>
      </c>
      <c r="I5320" s="31" t="n">
        <v>46190</v>
      </c>
      <c r="J5320" s="30" t="n">
        <v>1102.5</v>
      </c>
      <c r="K5320" s="29" t="s">
        <v>120</v>
      </c>
      <c r="L5320" s="29" t="s">
        <v>2080</v>
      </c>
      <c r="M5320" s="29"/>
      <c r="N5320" s="29" t="s">
        <v>122</v>
      </c>
      <c r="O5320" s="31" t="n">
        <v>46730</v>
      </c>
      <c r="P5320" s="29" t="s">
        <v>123</v>
      </c>
      <c r="Q5320" s="29" t="n">
        <f aca="false">IFERROR(VALUE(L5320),"")</f>
        <v>95</v>
      </c>
      <c r="R5320" s="29" t="n">
        <f aca="true">IF(O5320="","",O5320-TODAY())</f>
        <v>445</v>
      </c>
      <c r="S5320" s="29" t="str">
        <f aca="false">IF(C5320="&lt;&lt; vazio &gt;&gt;","VAZIA",IF(AND(O5320&lt;&gt;"",R5320&lt;0),"VENCIDO",IF(AND(O5320&lt;&gt;"",R5320&lt;=Parametros!$B$10),"PRÓX. VENCIMENTO",IF(F5320="Q","QUALIDADE",IF(F5320="S","BLOQUEADO",IF(F5320="R","RESTRITO/DEVOLUÇÃO",IF(OR(N5320="QUAR",N5320="QRES"),"QUARENTENA",IF(OR(B5320="DESCARTE",B5320="DEVOLUÇÃO"),"DESCARTE/DEVOLUÇÃO",IF(AND(D5320="",K5320&lt;&gt;""),"SEM LOTE",IF(AND(Q5320&lt;&gt;"",Q5320&gt;=Parametros!$B$11),"PARADO/SEM GIRO","OK"))))))))))</f>
        <v>PARADO/SEM GIRO</v>
      </c>
      <c r="T5320" s="29" t="n">
        <f aca="false">IF(AND($S5320="PARADO/SEM GIRO",$K5320="KG",OR(Painel!$B$5="(Todos)",A5320=Painel!$B$5)*OR(Painel!$E$5="(Todos)",P5320=Painel!$E$5)),$J5320+ROW()/10000000,"")</f>
        <v>1102.500532</v>
      </c>
      <c r="U5320" s="29" t="str">
        <f aca="false">IF(AND($S5320="VENCIDO",$K5320="KG",OR(Painel!$B$5="(Todos)",A5320=Painel!$B$5)*OR(Painel!$E$5="(Todos)",P5320=Painel!$E$5)),$J5320+ROW()/10000000,"")</f>
        <v/>
      </c>
    </row>
    <row r="5321" customFormat="false" ht="15" hidden="false" customHeight="false" outlineLevel="0" collapsed="false">
      <c r="A5321" s="29" t="s">
        <v>52</v>
      </c>
      <c r="B5321" s="29" t="s">
        <v>9892</v>
      </c>
      <c r="C5321" s="29" t="s">
        <v>581</v>
      </c>
      <c r="D5321" s="29" t="s">
        <v>511</v>
      </c>
      <c r="E5321" s="29" t="n">
        <v>1</v>
      </c>
      <c r="F5321" s="29" t="s">
        <v>268</v>
      </c>
      <c r="G5321" s="29" t="s">
        <v>9893</v>
      </c>
      <c r="H5321" s="30" t="n">
        <v>315</v>
      </c>
      <c r="I5321" s="31" t="n">
        <v>46272</v>
      </c>
      <c r="J5321" s="30" t="n">
        <v>315</v>
      </c>
      <c r="K5321" s="29" t="s">
        <v>120</v>
      </c>
      <c r="L5321" s="29" t="s">
        <v>126</v>
      </c>
      <c r="M5321" s="29"/>
      <c r="N5321" s="29" t="s">
        <v>122</v>
      </c>
      <c r="O5321" s="31" t="n">
        <v>46819</v>
      </c>
      <c r="P5321" s="29" t="s">
        <v>123</v>
      </c>
      <c r="Q5321" s="29" t="n">
        <f aca="false">IFERROR(VALUE(L5321),"")</f>
        <v>13</v>
      </c>
      <c r="R5321" s="29" t="n">
        <f aca="true">IF(O5321="","",O5321-TODAY())</f>
        <v>534</v>
      </c>
      <c r="S5321" s="29" t="str">
        <f aca="false">IF(C5321="&lt;&lt; vazio &gt;&gt;","VAZIA",IF(AND(O5321&lt;&gt;"",R5321&lt;0),"VENCIDO",IF(AND(O5321&lt;&gt;"",R5321&lt;=Parametros!$B$10),"PRÓX. VENCIMENTO",IF(F5321="Q","QUALIDADE",IF(F5321="S","BLOQUEADO",IF(F5321="R","RESTRITO/DEVOLUÇÃO",IF(OR(N5321="QUAR",N5321="QRES"),"QUARENTENA",IF(OR(B5321="DESCARTE",B5321="DEVOLUÇÃO"),"DESCARTE/DEVOLUÇÃO",IF(AND(D5321="",K5321&lt;&gt;""),"SEM LOTE",IF(AND(Q5321&lt;&gt;"",Q5321&gt;=Parametros!$B$11),"PARADO/SEM GIRO","OK"))))))))))</f>
        <v>QUALIDADE</v>
      </c>
      <c r="T5321" s="29" t="str">
        <f aca="false">IF(AND($S5321="PARADO/SEM GIRO",$K5321="KG",OR(Painel!$B$5="(Todos)",A5321=Painel!$B$5)*OR(Painel!$E$5="(Todos)",P5321=Painel!$E$5)),$J5321+ROW()/10000000,"")</f>
        <v/>
      </c>
      <c r="U5321" s="29" t="str">
        <f aca="false">IF(AND($S5321="VENCIDO",$K5321="KG",OR(Painel!$B$5="(Todos)",A5321=Painel!$B$5)*OR(Painel!$E$5="(Todos)",P5321=Painel!$E$5)),$J5321+ROW()/10000000,"")</f>
        <v/>
      </c>
    </row>
    <row r="5322" customFormat="false" ht="15" hidden="false" customHeight="false" outlineLevel="0" collapsed="false">
      <c r="A5322" s="29" t="s">
        <v>52</v>
      </c>
      <c r="B5322" s="29" t="s">
        <v>9894</v>
      </c>
      <c r="C5322" s="29" t="s">
        <v>4484</v>
      </c>
      <c r="D5322" s="29" t="s">
        <v>8924</v>
      </c>
      <c r="E5322" s="29" t="n">
        <v>1</v>
      </c>
      <c r="F5322" s="29"/>
      <c r="G5322" s="29" t="s">
        <v>9895</v>
      </c>
      <c r="H5322" s="30" t="n">
        <v>470</v>
      </c>
      <c r="I5322" s="31" t="n">
        <v>46238</v>
      </c>
      <c r="J5322" s="30" t="n">
        <v>470</v>
      </c>
      <c r="K5322" s="29" t="s">
        <v>120</v>
      </c>
      <c r="L5322" s="29" t="s">
        <v>9896</v>
      </c>
      <c r="M5322" s="29"/>
      <c r="N5322" s="29" t="s">
        <v>122</v>
      </c>
      <c r="O5322" s="31" t="n">
        <v>46470</v>
      </c>
      <c r="P5322" s="29" t="s">
        <v>123</v>
      </c>
      <c r="Q5322" s="29" t="n">
        <f aca="false">IFERROR(VALUE(L5322),"")</f>
        <v>226</v>
      </c>
      <c r="R5322" s="29" t="n">
        <f aca="true">IF(O5322="","",O5322-TODAY())</f>
        <v>185</v>
      </c>
      <c r="S5322" s="29" t="str">
        <f aca="false">IF(C5322="&lt;&lt; vazio &gt;&gt;","VAZIA",IF(AND(O5322&lt;&gt;"",R5322&lt;0),"VENCIDO",IF(AND(O5322&lt;&gt;"",R5322&lt;=Parametros!$B$10),"PRÓX. VENCIMENTO",IF(F5322="Q","QUALIDADE",IF(F5322="S","BLOQUEADO",IF(F5322="R","RESTRITO/DEVOLUÇÃO",IF(OR(N5322="QUAR",N5322="QRES"),"QUARENTENA",IF(OR(B5322="DESCARTE",B5322="DEVOLUÇÃO"),"DESCARTE/DEVOLUÇÃO",IF(AND(D5322="",K5322&lt;&gt;""),"SEM LOTE",IF(AND(Q5322&lt;&gt;"",Q5322&gt;=Parametros!$B$11),"PARADO/SEM GIRO","OK"))))))))))</f>
        <v>PARADO/SEM GIRO</v>
      </c>
      <c r="T5322" s="29" t="n">
        <f aca="false">IF(AND($S5322="PARADO/SEM GIRO",$K5322="KG",OR(Painel!$B$5="(Todos)",A5322=Painel!$B$5)*OR(Painel!$E$5="(Todos)",P5322=Painel!$E$5)),$J5322+ROW()/10000000,"")</f>
        <v>470.0005322</v>
      </c>
      <c r="U5322" s="29" t="str">
        <f aca="false">IF(AND($S5322="VENCIDO",$K5322="KG",OR(Painel!$B$5="(Todos)",A5322=Painel!$B$5)*OR(Painel!$E$5="(Todos)",P5322=Painel!$E$5)),$J5322+ROW()/10000000,"")</f>
        <v/>
      </c>
    </row>
    <row r="5323" customFormat="false" ht="15" hidden="false" customHeight="false" outlineLevel="0" collapsed="false">
      <c r="A5323" s="29" t="s">
        <v>52</v>
      </c>
      <c r="B5323" s="29" t="s">
        <v>9897</v>
      </c>
      <c r="C5323" s="29" t="s">
        <v>489</v>
      </c>
      <c r="D5323" s="29" t="s">
        <v>490</v>
      </c>
      <c r="E5323" s="29" t="n">
        <v>1</v>
      </c>
      <c r="F5323" s="29"/>
      <c r="G5323" s="29" t="s">
        <v>9898</v>
      </c>
      <c r="H5323" s="30" t="n">
        <v>1102.5</v>
      </c>
      <c r="I5323" s="31" t="n">
        <v>46185</v>
      </c>
      <c r="J5323" s="30" t="n">
        <v>1102.5</v>
      </c>
      <c r="K5323" s="29" t="s">
        <v>120</v>
      </c>
      <c r="L5323" s="29" t="s">
        <v>1617</v>
      </c>
      <c r="M5323" s="29"/>
      <c r="N5323" s="29" t="s">
        <v>122</v>
      </c>
      <c r="O5323" s="31" t="n">
        <v>46727</v>
      </c>
      <c r="P5323" s="29" t="s">
        <v>123</v>
      </c>
      <c r="Q5323" s="29" t="n">
        <f aca="false">IFERROR(VALUE(L5323),"")</f>
        <v>100</v>
      </c>
      <c r="R5323" s="29" t="n">
        <f aca="true">IF(O5323="","",O5323-TODAY())</f>
        <v>442</v>
      </c>
      <c r="S5323" s="29" t="str">
        <f aca="false">IF(C5323="&lt;&lt; vazio &gt;&gt;","VAZIA",IF(AND(O5323&lt;&gt;"",R5323&lt;0),"VENCIDO",IF(AND(O5323&lt;&gt;"",R5323&lt;=Parametros!$B$10),"PRÓX. VENCIMENTO",IF(F5323="Q","QUALIDADE",IF(F5323="S","BLOQUEADO",IF(F5323="R","RESTRITO/DEVOLUÇÃO",IF(OR(N5323="QUAR",N5323="QRES"),"QUARENTENA",IF(OR(B5323="DESCARTE",B5323="DEVOLUÇÃO"),"DESCARTE/DEVOLUÇÃO",IF(AND(D5323="",K5323&lt;&gt;""),"SEM LOTE",IF(AND(Q5323&lt;&gt;"",Q5323&gt;=Parametros!$B$11),"PARADO/SEM GIRO","OK"))))))))))</f>
        <v>PARADO/SEM GIRO</v>
      </c>
      <c r="T5323" s="29" t="n">
        <f aca="false">IF(AND($S5323="PARADO/SEM GIRO",$K5323="KG",OR(Painel!$B$5="(Todos)",A5323=Painel!$B$5)*OR(Painel!$E$5="(Todos)",P5323=Painel!$E$5)),$J5323+ROW()/10000000,"")</f>
        <v>1102.5005323</v>
      </c>
      <c r="U5323" s="29" t="str">
        <f aca="false">IF(AND($S5323="VENCIDO",$K5323="KG",OR(Painel!$B$5="(Todos)",A5323=Painel!$B$5)*OR(Painel!$E$5="(Todos)",P5323=Painel!$E$5)),$J5323+ROW()/10000000,"")</f>
        <v/>
      </c>
    </row>
    <row r="5324" customFormat="false" ht="15" hidden="false" customHeight="false" outlineLevel="0" collapsed="false">
      <c r="A5324" s="29" t="s">
        <v>52</v>
      </c>
      <c r="B5324" s="29" t="s">
        <v>9899</v>
      </c>
      <c r="C5324" s="29" t="s">
        <v>247</v>
      </c>
      <c r="D5324" s="29" t="s">
        <v>747</v>
      </c>
      <c r="E5324" s="29" t="n">
        <v>1</v>
      </c>
      <c r="F5324" s="29"/>
      <c r="G5324" s="29" t="s">
        <v>9900</v>
      </c>
      <c r="H5324" s="30" t="n">
        <v>800</v>
      </c>
      <c r="I5324" s="31" t="n">
        <v>46194</v>
      </c>
      <c r="J5324" s="30" t="n">
        <v>800</v>
      </c>
      <c r="K5324" s="29" t="s">
        <v>120</v>
      </c>
      <c r="L5324" s="29" t="s">
        <v>1824</v>
      </c>
      <c r="M5324" s="29"/>
      <c r="N5324" s="29" t="s">
        <v>122</v>
      </c>
      <c r="O5324" s="31" t="n">
        <v>46723</v>
      </c>
      <c r="P5324" s="29" t="s">
        <v>123</v>
      </c>
      <c r="Q5324" s="29" t="n">
        <f aca="false">IFERROR(VALUE(L5324),"")</f>
        <v>91</v>
      </c>
      <c r="R5324" s="29" t="n">
        <f aca="true">IF(O5324="","",O5324-TODAY())</f>
        <v>438</v>
      </c>
      <c r="S5324" s="29" t="str">
        <f aca="false">IF(C5324="&lt;&lt; vazio &gt;&gt;","VAZIA",IF(AND(O5324&lt;&gt;"",R5324&lt;0),"VENCIDO",IF(AND(O5324&lt;&gt;"",R5324&lt;=Parametros!$B$10),"PRÓX. VENCIMENTO",IF(F5324="Q","QUALIDADE",IF(F5324="S","BLOQUEADO",IF(F5324="R","RESTRITO/DEVOLUÇÃO",IF(OR(N5324="QUAR",N5324="QRES"),"QUARENTENA",IF(OR(B5324="DESCARTE",B5324="DEVOLUÇÃO"),"DESCARTE/DEVOLUÇÃO",IF(AND(D5324="",K5324&lt;&gt;""),"SEM LOTE",IF(AND(Q5324&lt;&gt;"",Q5324&gt;=Parametros!$B$11),"PARADO/SEM GIRO","OK"))))))))))</f>
        <v>PARADO/SEM GIRO</v>
      </c>
      <c r="T5324" s="29" t="n">
        <f aca="false">IF(AND($S5324="PARADO/SEM GIRO",$K5324="KG",OR(Painel!$B$5="(Todos)",A5324=Painel!$B$5)*OR(Painel!$E$5="(Todos)",P5324=Painel!$E$5)),$J5324+ROW()/10000000,"")</f>
        <v>800.0005324</v>
      </c>
      <c r="U5324" s="29" t="str">
        <f aca="false">IF(AND($S5324="VENCIDO",$K5324="KG",OR(Painel!$B$5="(Todos)",A5324=Painel!$B$5)*OR(Painel!$E$5="(Todos)",P5324=Painel!$E$5)),$J5324+ROW()/10000000,"")</f>
        <v/>
      </c>
    </row>
    <row r="5325" customFormat="false" ht="15" hidden="false" customHeight="false" outlineLevel="0" collapsed="false">
      <c r="A5325" s="29" t="s">
        <v>52</v>
      </c>
      <c r="B5325" s="29" t="s">
        <v>9901</v>
      </c>
      <c r="C5325" s="29" t="s">
        <v>115</v>
      </c>
      <c r="D5325" s="29"/>
      <c r="E5325" s="29" t="n">
        <v>0</v>
      </c>
      <c r="F5325" s="29"/>
      <c r="G5325" s="29"/>
      <c r="H5325" s="30" t="n">
        <v>0</v>
      </c>
      <c r="I5325" s="29"/>
      <c r="J5325" s="30" t="n">
        <v>0</v>
      </c>
      <c r="K5325" s="29"/>
      <c r="L5325" s="29" t="s">
        <v>116</v>
      </c>
      <c r="M5325" s="29"/>
      <c r="N5325" s="29"/>
      <c r="O5325" s="29"/>
      <c r="P5325" s="29"/>
      <c r="Q5325" s="29" t="n">
        <f aca="false">IFERROR(VALUE(L5325),"")</f>
        <v>0</v>
      </c>
      <c r="R5325" s="29" t="str">
        <f aca="true">IF(O5325="","",O5325-TODAY())</f>
        <v/>
      </c>
      <c r="S5325" s="29" t="str">
        <f aca="false">IF(C5325="&lt;&lt; vazio &gt;&gt;","VAZIA",IF(AND(O5325&lt;&gt;"",R5325&lt;0),"VENCIDO",IF(AND(O5325&lt;&gt;"",R5325&lt;=Parametros!$B$10),"PRÓX. VENCIMENTO",IF(F5325="Q","QUALIDADE",IF(F5325="S","BLOQUEADO",IF(F5325="R","RESTRITO/DEVOLUÇÃO",IF(OR(N5325="QUAR",N5325="QRES"),"QUARENTENA",IF(OR(B5325="DESCARTE",B5325="DEVOLUÇÃO"),"DESCARTE/DEVOLUÇÃO",IF(AND(D5325="",K5325&lt;&gt;""),"SEM LOTE",IF(AND(Q5325&lt;&gt;"",Q5325&gt;=Parametros!$B$11),"PARADO/SEM GIRO","OK"))))))))))</f>
        <v>VAZIA</v>
      </c>
      <c r="T5325" s="29" t="str">
        <f aca="false">IF(AND($S5325="PARADO/SEM GIRO",$K5325="KG",OR(Painel!$B$5="(Todos)",A5325=Painel!$B$5)*OR(Painel!$E$5="(Todos)",P5325=Painel!$E$5)),$J5325+ROW()/10000000,"")</f>
        <v/>
      </c>
      <c r="U5325" s="29" t="str">
        <f aca="false">IF(AND($S5325="VENCIDO",$K5325="KG",OR(Painel!$B$5="(Todos)",A5325=Painel!$B$5)*OR(Painel!$E$5="(Todos)",P5325=Painel!$E$5)),$J5325+ROW()/10000000,"")</f>
        <v/>
      </c>
    </row>
    <row r="5326" customFormat="false" ht="15" hidden="false" customHeight="false" outlineLevel="0" collapsed="false">
      <c r="A5326" s="29" t="s">
        <v>52</v>
      </c>
      <c r="B5326" s="29" t="s">
        <v>9902</v>
      </c>
      <c r="C5326" s="29" t="s">
        <v>481</v>
      </c>
      <c r="D5326" s="29" t="s">
        <v>6145</v>
      </c>
      <c r="E5326" s="29" t="n">
        <v>1</v>
      </c>
      <c r="F5326" s="29" t="s">
        <v>137</v>
      </c>
      <c r="G5326" s="29" t="s">
        <v>9903</v>
      </c>
      <c r="H5326" s="30" t="n">
        <v>377.2</v>
      </c>
      <c r="I5326" s="31" t="n">
        <v>46271</v>
      </c>
      <c r="J5326" s="30" t="n">
        <v>377.2</v>
      </c>
      <c r="K5326" s="29" t="s">
        <v>120</v>
      </c>
      <c r="L5326" s="29" t="s">
        <v>221</v>
      </c>
      <c r="M5326" s="29"/>
      <c r="N5326" s="29" t="s">
        <v>134</v>
      </c>
      <c r="O5326" s="31" t="n">
        <v>46281</v>
      </c>
      <c r="P5326" s="29" t="s">
        <v>123</v>
      </c>
      <c r="Q5326" s="29" t="n">
        <f aca="false">IFERROR(VALUE(L5326),"")</f>
        <v>14</v>
      </c>
      <c r="R5326" s="29" t="n">
        <f aca="true">IF(O5326="","",O5326-TODAY())</f>
        <v>-4</v>
      </c>
      <c r="S5326" s="29" t="str">
        <f aca="false">IF(C5326="&lt;&lt; vazio &gt;&gt;","VAZIA",IF(AND(O5326&lt;&gt;"",R5326&lt;0),"VENCIDO",IF(AND(O5326&lt;&gt;"",R5326&lt;=Parametros!$B$10),"PRÓX. VENCIMENTO",IF(F5326="Q","QUALIDADE",IF(F5326="S","BLOQUEADO",IF(F5326="R","RESTRITO/DEVOLUÇÃO",IF(OR(N5326="QUAR",N5326="QRES"),"QUARENTENA",IF(OR(B5326="DESCARTE",B5326="DEVOLUÇÃO"),"DESCARTE/DEVOLUÇÃO",IF(AND(D5326="",K5326&lt;&gt;""),"SEM LOTE",IF(AND(Q5326&lt;&gt;"",Q5326&gt;=Parametros!$B$11),"PARADO/SEM GIRO","OK"))))))))))</f>
        <v>VENCIDO</v>
      </c>
      <c r="T5326" s="29" t="str">
        <f aca="false">IF(AND($S5326="PARADO/SEM GIRO",$K5326="KG",OR(Painel!$B$5="(Todos)",A5326=Painel!$B$5)*OR(Painel!$E$5="(Todos)",P5326=Painel!$E$5)),$J5326+ROW()/10000000,"")</f>
        <v/>
      </c>
      <c r="U5326" s="29" t="n">
        <f aca="false">IF(AND($S5326="VENCIDO",$K5326="KG",OR(Painel!$B$5="(Todos)",A5326=Painel!$B$5)*OR(Painel!$E$5="(Todos)",P5326=Painel!$E$5)),$J5326+ROW()/10000000,"")</f>
        <v>377.2005326</v>
      </c>
    </row>
    <row r="5327" customFormat="false" ht="15" hidden="false" customHeight="false" outlineLevel="0" collapsed="false">
      <c r="A5327" s="29" t="s">
        <v>52</v>
      </c>
      <c r="B5327" s="29" t="s">
        <v>9904</v>
      </c>
      <c r="C5327" s="29" t="s">
        <v>6947</v>
      </c>
      <c r="D5327" s="29" t="s">
        <v>9905</v>
      </c>
      <c r="E5327" s="29" t="n">
        <v>1</v>
      </c>
      <c r="F5327" s="29"/>
      <c r="G5327" s="29" t="s">
        <v>9906</v>
      </c>
      <c r="H5327" s="30" t="n">
        <v>980</v>
      </c>
      <c r="I5327" s="31" t="n">
        <v>46204</v>
      </c>
      <c r="J5327" s="30" t="n">
        <v>980</v>
      </c>
      <c r="K5327" s="29" t="s">
        <v>120</v>
      </c>
      <c r="L5327" s="29" t="s">
        <v>1272</v>
      </c>
      <c r="M5327" s="29"/>
      <c r="N5327" s="29" t="s">
        <v>122</v>
      </c>
      <c r="O5327" s="31" t="n">
        <v>46690</v>
      </c>
      <c r="P5327" s="29" t="s">
        <v>123</v>
      </c>
      <c r="Q5327" s="29" t="n">
        <f aca="false">IFERROR(VALUE(L5327),"")</f>
        <v>81</v>
      </c>
      <c r="R5327" s="29" t="n">
        <f aca="true">IF(O5327="","",O5327-TODAY())</f>
        <v>405</v>
      </c>
      <c r="S5327" s="29" t="str">
        <f aca="false">IF(C5327="&lt;&lt; vazio &gt;&gt;","VAZIA",IF(AND(O5327&lt;&gt;"",R5327&lt;0),"VENCIDO",IF(AND(O5327&lt;&gt;"",R5327&lt;=Parametros!$B$10),"PRÓX. VENCIMENTO",IF(F5327="Q","QUALIDADE",IF(F5327="S","BLOQUEADO",IF(F5327="R","RESTRITO/DEVOLUÇÃO",IF(OR(N5327="QUAR",N5327="QRES"),"QUARENTENA",IF(OR(B5327="DESCARTE",B5327="DEVOLUÇÃO"),"DESCARTE/DEVOLUÇÃO",IF(AND(D5327="",K5327&lt;&gt;""),"SEM LOTE",IF(AND(Q5327&lt;&gt;"",Q5327&gt;=Parametros!$B$11),"PARADO/SEM GIRO","OK"))))))))))</f>
        <v>OK</v>
      </c>
      <c r="T5327" s="29" t="str">
        <f aca="false">IF(AND($S5327="PARADO/SEM GIRO",$K5327="KG",OR(Painel!$B$5="(Todos)",A5327=Painel!$B$5)*OR(Painel!$E$5="(Todos)",P5327=Painel!$E$5)),$J5327+ROW()/10000000,"")</f>
        <v/>
      </c>
      <c r="U5327" s="29" t="str">
        <f aca="false">IF(AND($S5327="VENCIDO",$K5327="KG",OR(Painel!$B$5="(Todos)",A5327=Painel!$B$5)*OR(Painel!$E$5="(Todos)",P5327=Painel!$E$5)),$J5327+ROW()/10000000,"")</f>
        <v/>
      </c>
    </row>
    <row r="5328" customFormat="false" ht="15" hidden="false" customHeight="false" outlineLevel="0" collapsed="false">
      <c r="A5328" s="29" t="s">
        <v>52</v>
      </c>
      <c r="B5328" s="29" t="s">
        <v>9907</v>
      </c>
      <c r="C5328" s="29" t="s">
        <v>442</v>
      </c>
      <c r="D5328" s="29" t="s">
        <v>480</v>
      </c>
      <c r="E5328" s="29" t="n">
        <v>1</v>
      </c>
      <c r="F5328" s="29"/>
      <c r="G5328" s="29" t="s">
        <v>9908</v>
      </c>
      <c r="H5328" s="30" t="n">
        <v>415.8</v>
      </c>
      <c r="I5328" s="31" t="n">
        <v>46146</v>
      </c>
      <c r="J5328" s="30" t="n">
        <v>415.8</v>
      </c>
      <c r="K5328" s="29" t="s">
        <v>120</v>
      </c>
      <c r="L5328" s="29" t="s">
        <v>8803</v>
      </c>
      <c r="M5328" s="29"/>
      <c r="N5328" s="29" t="s">
        <v>122</v>
      </c>
      <c r="O5328" s="31" t="n">
        <v>46682</v>
      </c>
      <c r="P5328" s="29" t="s">
        <v>123</v>
      </c>
      <c r="Q5328" s="29" t="n">
        <f aca="false">IFERROR(VALUE(L5328),"")</f>
        <v>139</v>
      </c>
      <c r="R5328" s="29" t="n">
        <f aca="true">IF(O5328="","",O5328-TODAY())</f>
        <v>397</v>
      </c>
      <c r="S5328" s="29" t="str">
        <f aca="false">IF(C5328="&lt;&lt; vazio &gt;&gt;","VAZIA",IF(AND(O5328&lt;&gt;"",R5328&lt;0),"VENCIDO",IF(AND(O5328&lt;&gt;"",R5328&lt;=Parametros!$B$10),"PRÓX. VENCIMENTO",IF(F5328="Q","QUALIDADE",IF(F5328="S","BLOQUEADO",IF(F5328="R","RESTRITO/DEVOLUÇÃO",IF(OR(N5328="QUAR",N5328="QRES"),"QUARENTENA",IF(OR(B5328="DESCARTE",B5328="DEVOLUÇÃO"),"DESCARTE/DEVOLUÇÃO",IF(AND(D5328="",K5328&lt;&gt;""),"SEM LOTE",IF(AND(Q5328&lt;&gt;"",Q5328&gt;=Parametros!$B$11),"PARADO/SEM GIRO","OK"))))))))))</f>
        <v>PARADO/SEM GIRO</v>
      </c>
      <c r="T5328" s="29" t="n">
        <f aca="false">IF(AND($S5328="PARADO/SEM GIRO",$K5328="KG",OR(Painel!$B$5="(Todos)",A5328=Painel!$B$5)*OR(Painel!$E$5="(Todos)",P5328=Painel!$E$5)),$J5328+ROW()/10000000,"")</f>
        <v>415.8005328</v>
      </c>
      <c r="U5328" s="29" t="str">
        <f aca="false">IF(AND($S5328="VENCIDO",$K5328="KG",OR(Painel!$B$5="(Todos)",A5328=Painel!$B$5)*OR(Painel!$E$5="(Todos)",P5328=Painel!$E$5)),$J5328+ROW()/10000000,"")</f>
        <v/>
      </c>
    </row>
    <row r="5329" customFormat="false" ht="15" hidden="false" customHeight="false" outlineLevel="0" collapsed="false">
      <c r="A5329" s="29" t="s">
        <v>52</v>
      </c>
      <c r="B5329" s="29" t="s">
        <v>9909</v>
      </c>
      <c r="C5329" s="29" t="s">
        <v>1381</v>
      </c>
      <c r="D5329" s="29" t="s">
        <v>1382</v>
      </c>
      <c r="E5329" s="29" t="n">
        <v>1</v>
      </c>
      <c r="F5329" s="29"/>
      <c r="G5329" s="29" t="s">
        <v>9910</v>
      </c>
      <c r="H5329" s="30" t="n">
        <v>800</v>
      </c>
      <c r="I5329" s="31" t="n">
        <v>46231</v>
      </c>
      <c r="J5329" s="30" t="n">
        <v>800</v>
      </c>
      <c r="K5329" s="29" t="s">
        <v>120</v>
      </c>
      <c r="L5329" s="29" t="s">
        <v>2246</v>
      </c>
      <c r="M5329" s="29"/>
      <c r="N5329" s="29" t="s">
        <v>122</v>
      </c>
      <c r="O5329" s="31" t="n">
        <v>46590</v>
      </c>
      <c r="P5329" s="29" t="s">
        <v>123</v>
      </c>
      <c r="Q5329" s="29" t="n">
        <f aca="false">IFERROR(VALUE(L5329),"")</f>
        <v>54</v>
      </c>
      <c r="R5329" s="29" t="n">
        <f aca="true">IF(O5329="","",O5329-TODAY())</f>
        <v>305</v>
      </c>
      <c r="S5329" s="29" t="str">
        <f aca="false">IF(C5329="&lt;&lt; vazio &gt;&gt;","VAZIA",IF(AND(O5329&lt;&gt;"",R5329&lt;0),"VENCIDO",IF(AND(O5329&lt;&gt;"",R5329&lt;=Parametros!$B$10),"PRÓX. VENCIMENTO",IF(F5329="Q","QUALIDADE",IF(F5329="S","BLOQUEADO",IF(F5329="R","RESTRITO/DEVOLUÇÃO",IF(OR(N5329="QUAR",N5329="QRES"),"QUARENTENA",IF(OR(B5329="DESCARTE",B5329="DEVOLUÇÃO"),"DESCARTE/DEVOLUÇÃO",IF(AND(D5329="",K5329&lt;&gt;""),"SEM LOTE",IF(AND(Q5329&lt;&gt;"",Q5329&gt;=Parametros!$B$11),"PARADO/SEM GIRO","OK"))))))))))</f>
        <v>OK</v>
      </c>
      <c r="T5329" s="29" t="str">
        <f aca="false">IF(AND($S5329="PARADO/SEM GIRO",$K5329="KG",OR(Painel!$B$5="(Todos)",A5329=Painel!$B$5)*OR(Painel!$E$5="(Todos)",P5329=Painel!$E$5)),$J5329+ROW()/10000000,"")</f>
        <v/>
      </c>
      <c r="U5329" s="29" t="str">
        <f aca="false">IF(AND($S5329="VENCIDO",$K5329="KG",OR(Painel!$B$5="(Todos)",A5329=Painel!$B$5)*OR(Painel!$E$5="(Todos)",P5329=Painel!$E$5)),$J5329+ROW()/10000000,"")</f>
        <v/>
      </c>
    </row>
    <row r="5330" customFormat="false" ht="15" hidden="false" customHeight="false" outlineLevel="0" collapsed="false">
      <c r="A5330" s="29" t="s">
        <v>52</v>
      </c>
      <c r="B5330" s="29" t="s">
        <v>9911</v>
      </c>
      <c r="C5330" s="29" t="s">
        <v>2510</v>
      </c>
      <c r="D5330" s="29" t="s">
        <v>2511</v>
      </c>
      <c r="E5330" s="29" t="n">
        <v>1</v>
      </c>
      <c r="F5330" s="29"/>
      <c r="G5330" s="29" t="s">
        <v>9912</v>
      </c>
      <c r="H5330" s="30" t="n">
        <v>240</v>
      </c>
      <c r="I5330" s="31" t="n">
        <v>46267</v>
      </c>
      <c r="J5330" s="30" t="n">
        <v>240</v>
      </c>
      <c r="K5330" s="29" t="s">
        <v>120</v>
      </c>
      <c r="L5330" s="29" t="s">
        <v>2513</v>
      </c>
      <c r="M5330" s="29"/>
      <c r="N5330" s="29" t="s">
        <v>134</v>
      </c>
      <c r="O5330" s="31" t="n">
        <v>46357</v>
      </c>
      <c r="P5330" s="29" t="s">
        <v>123</v>
      </c>
      <c r="Q5330" s="29" t="n">
        <f aca="false">IFERROR(VALUE(L5330),"")</f>
        <v>18</v>
      </c>
      <c r="R5330" s="29" t="n">
        <f aca="true">IF(O5330="","",O5330-TODAY())</f>
        <v>72</v>
      </c>
      <c r="S5330" s="29" t="str">
        <f aca="false">IF(C5330="&lt;&lt; vazio &gt;&gt;","VAZIA",IF(AND(O5330&lt;&gt;"",R5330&lt;0),"VENCIDO",IF(AND(O5330&lt;&gt;"",R5330&lt;=Parametros!$B$10),"PRÓX. VENCIMENTO",IF(F5330="Q","QUALIDADE",IF(F5330="S","BLOQUEADO",IF(F5330="R","RESTRITO/DEVOLUÇÃO",IF(OR(N5330="QUAR",N5330="QRES"),"QUARENTENA",IF(OR(B5330="DESCARTE",B5330="DEVOLUÇÃO"),"DESCARTE/DEVOLUÇÃO",IF(AND(D5330="",K5330&lt;&gt;""),"SEM LOTE",IF(AND(Q5330&lt;&gt;"",Q5330&gt;=Parametros!$B$11),"PARADO/SEM GIRO","OK"))))))))))</f>
        <v>OK</v>
      </c>
      <c r="T5330" s="29" t="str">
        <f aca="false">IF(AND($S5330="PARADO/SEM GIRO",$K5330="KG",OR(Painel!$B$5="(Todos)",A5330=Painel!$B$5)*OR(Painel!$E$5="(Todos)",P5330=Painel!$E$5)),$J5330+ROW()/10000000,"")</f>
        <v/>
      </c>
      <c r="U5330" s="29" t="str">
        <f aca="false">IF(AND($S5330="VENCIDO",$K5330="KG",OR(Painel!$B$5="(Todos)",A5330=Painel!$B$5)*OR(Painel!$E$5="(Todos)",P5330=Painel!$E$5)),$J5330+ROW()/10000000,"")</f>
        <v/>
      </c>
    </row>
    <row r="5331" customFormat="false" ht="15" hidden="false" customHeight="false" outlineLevel="0" collapsed="false">
      <c r="A5331" s="29" t="s">
        <v>52</v>
      </c>
      <c r="B5331" s="29" t="s">
        <v>9913</v>
      </c>
      <c r="C5331" s="29" t="s">
        <v>691</v>
      </c>
      <c r="D5331" s="29" t="s">
        <v>9914</v>
      </c>
      <c r="E5331" s="29" t="n">
        <v>1</v>
      </c>
      <c r="F5331" s="29"/>
      <c r="G5331" s="29" t="s">
        <v>9915</v>
      </c>
      <c r="H5331" s="30" t="n">
        <v>800</v>
      </c>
      <c r="I5331" s="31" t="n">
        <v>46207</v>
      </c>
      <c r="J5331" s="30" t="n">
        <v>800</v>
      </c>
      <c r="K5331" s="29" t="s">
        <v>120</v>
      </c>
      <c r="L5331" s="29" t="s">
        <v>1931</v>
      </c>
      <c r="M5331" s="29"/>
      <c r="N5331" s="29" t="s">
        <v>122</v>
      </c>
      <c r="O5331" s="31" t="n">
        <v>46559</v>
      </c>
      <c r="P5331" s="29" t="s">
        <v>123</v>
      </c>
      <c r="Q5331" s="29" t="n">
        <f aca="false">IFERROR(VALUE(L5331),"")</f>
        <v>78</v>
      </c>
      <c r="R5331" s="29" t="n">
        <f aca="true">IF(O5331="","",O5331-TODAY())</f>
        <v>274</v>
      </c>
      <c r="S5331" s="29" t="str">
        <f aca="false">IF(C5331="&lt;&lt; vazio &gt;&gt;","VAZIA",IF(AND(O5331&lt;&gt;"",R5331&lt;0),"VENCIDO",IF(AND(O5331&lt;&gt;"",R5331&lt;=Parametros!$B$10),"PRÓX. VENCIMENTO",IF(F5331="Q","QUALIDADE",IF(F5331="S","BLOQUEADO",IF(F5331="R","RESTRITO/DEVOLUÇÃO",IF(OR(N5331="QUAR",N5331="QRES"),"QUARENTENA",IF(OR(B5331="DESCARTE",B5331="DEVOLUÇÃO"),"DESCARTE/DEVOLUÇÃO",IF(AND(D5331="",K5331&lt;&gt;""),"SEM LOTE",IF(AND(Q5331&lt;&gt;"",Q5331&gt;=Parametros!$B$11),"PARADO/SEM GIRO","OK"))))))))))</f>
        <v>OK</v>
      </c>
      <c r="T5331" s="29" t="str">
        <f aca="false">IF(AND($S5331="PARADO/SEM GIRO",$K5331="KG",OR(Painel!$B$5="(Todos)",A5331=Painel!$B$5)*OR(Painel!$E$5="(Todos)",P5331=Painel!$E$5)),$J5331+ROW()/10000000,"")</f>
        <v/>
      </c>
      <c r="U5331" s="29" t="str">
        <f aca="false">IF(AND($S5331="VENCIDO",$K5331="KG",OR(Painel!$B$5="(Todos)",A5331=Painel!$B$5)*OR(Painel!$E$5="(Todos)",P5331=Painel!$E$5)),$J5331+ROW()/10000000,"")</f>
        <v/>
      </c>
    </row>
    <row r="5332" customFormat="false" ht="15" hidden="false" customHeight="false" outlineLevel="0" collapsed="false">
      <c r="A5332" s="29" t="s">
        <v>52</v>
      </c>
      <c r="B5332" s="29" t="s">
        <v>9916</v>
      </c>
      <c r="C5332" s="29" t="s">
        <v>481</v>
      </c>
      <c r="D5332" s="29" t="s">
        <v>482</v>
      </c>
      <c r="E5332" s="29" t="n">
        <v>1</v>
      </c>
      <c r="F5332" s="29"/>
      <c r="G5332" s="29" t="s">
        <v>9917</v>
      </c>
      <c r="H5332" s="30" t="n">
        <v>590.4</v>
      </c>
      <c r="I5332" s="31" t="n">
        <v>46262</v>
      </c>
      <c r="J5332" s="30" t="n">
        <v>590.4</v>
      </c>
      <c r="K5332" s="29" t="s">
        <v>120</v>
      </c>
      <c r="L5332" s="29" t="s">
        <v>190</v>
      </c>
      <c r="M5332" s="29"/>
      <c r="N5332" s="29" t="s">
        <v>122</v>
      </c>
      <c r="O5332" s="31" t="n">
        <v>46554</v>
      </c>
      <c r="P5332" s="29" t="s">
        <v>123</v>
      </c>
      <c r="Q5332" s="29" t="n">
        <f aca="false">IFERROR(VALUE(L5332),"")</f>
        <v>23</v>
      </c>
      <c r="R5332" s="29" t="n">
        <f aca="true">IF(O5332="","",O5332-TODAY())</f>
        <v>269</v>
      </c>
      <c r="S5332" s="29" t="str">
        <f aca="false">IF(C5332="&lt;&lt; vazio &gt;&gt;","VAZIA",IF(AND(O5332&lt;&gt;"",R5332&lt;0),"VENCIDO",IF(AND(O5332&lt;&gt;"",R5332&lt;=Parametros!$B$10),"PRÓX. VENCIMENTO",IF(F5332="Q","QUALIDADE",IF(F5332="S","BLOQUEADO",IF(F5332="R","RESTRITO/DEVOLUÇÃO",IF(OR(N5332="QUAR",N5332="QRES"),"QUARENTENA",IF(OR(B5332="DESCARTE",B5332="DEVOLUÇÃO"),"DESCARTE/DEVOLUÇÃO",IF(AND(D5332="",K5332&lt;&gt;""),"SEM LOTE",IF(AND(Q5332&lt;&gt;"",Q5332&gt;=Parametros!$B$11),"PARADO/SEM GIRO","OK"))))))))))</f>
        <v>OK</v>
      </c>
      <c r="T5332" s="29" t="str">
        <f aca="false">IF(AND($S5332="PARADO/SEM GIRO",$K5332="KG",OR(Painel!$B$5="(Todos)",A5332=Painel!$B$5)*OR(Painel!$E$5="(Todos)",P5332=Painel!$E$5)),$J5332+ROW()/10000000,"")</f>
        <v/>
      </c>
      <c r="U5332" s="29" t="str">
        <f aca="false">IF(AND($S5332="VENCIDO",$K5332="KG",OR(Painel!$B$5="(Todos)",A5332=Painel!$B$5)*OR(Painel!$E$5="(Todos)",P5332=Painel!$E$5)),$J5332+ROW()/10000000,"")</f>
        <v/>
      </c>
    </row>
    <row r="5333" customFormat="false" ht="15" hidden="false" customHeight="false" outlineLevel="0" collapsed="false">
      <c r="A5333" s="29" t="s">
        <v>52</v>
      </c>
      <c r="B5333" s="29" t="s">
        <v>9918</v>
      </c>
      <c r="C5333" s="29" t="s">
        <v>581</v>
      </c>
      <c r="D5333" s="29" t="s">
        <v>511</v>
      </c>
      <c r="E5333" s="29" t="n">
        <v>1</v>
      </c>
      <c r="F5333" s="29" t="s">
        <v>268</v>
      </c>
      <c r="G5333" s="29" t="s">
        <v>9919</v>
      </c>
      <c r="H5333" s="30" t="n">
        <v>315</v>
      </c>
      <c r="I5333" s="31" t="n">
        <v>46273</v>
      </c>
      <c r="J5333" s="30" t="n">
        <v>315</v>
      </c>
      <c r="K5333" s="29" t="s">
        <v>120</v>
      </c>
      <c r="L5333" s="29" t="s">
        <v>149</v>
      </c>
      <c r="M5333" s="29"/>
      <c r="N5333" s="29" t="s">
        <v>122</v>
      </c>
      <c r="O5333" s="31" t="n">
        <v>46819</v>
      </c>
      <c r="P5333" s="29" t="s">
        <v>123</v>
      </c>
      <c r="Q5333" s="29" t="n">
        <f aca="false">IFERROR(VALUE(L5333),"")</f>
        <v>12</v>
      </c>
      <c r="R5333" s="29" t="n">
        <f aca="true">IF(O5333="","",O5333-TODAY())</f>
        <v>534</v>
      </c>
      <c r="S5333" s="29" t="str">
        <f aca="false">IF(C5333="&lt;&lt; vazio &gt;&gt;","VAZIA",IF(AND(O5333&lt;&gt;"",R5333&lt;0),"VENCIDO",IF(AND(O5333&lt;&gt;"",R5333&lt;=Parametros!$B$10),"PRÓX. VENCIMENTO",IF(F5333="Q","QUALIDADE",IF(F5333="S","BLOQUEADO",IF(F5333="R","RESTRITO/DEVOLUÇÃO",IF(OR(N5333="QUAR",N5333="QRES"),"QUARENTENA",IF(OR(B5333="DESCARTE",B5333="DEVOLUÇÃO"),"DESCARTE/DEVOLUÇÃO",IF(AND(D5333="",K5333&lt;&gt;""),"SEM LOTE",IF(AND(Q5333&lt;&gt;"",Q5333&gt;=Parametros!$B$11),"PARADO/SEM GIRO","OK"))))))))))</f>
        <v>QUALIDADE</v>
      </c>
      <c r="T5333" s="29" t="str">
        <f aca="false">IF(AND($S5333="PARADO/SEM GIRO",$K5333="KG",OR(Painel!$B$5="(Todos)",A5333=Painel!$B$5)*OR(Painel!$E$5="(Todos)",P5333=Painel!$E$5)),$J5333+ROW()/10000000,"")</f>
        <v/>
      </c>
      <c r="U5333" s="29" t="str">
        <f aca="false">IF(AND($S5333="VENCIDO",$K5333="KG",OR(Painel!$B$5="(Todos)",A5333=Painel!$B$5)*OR(Painel!$E$5="(Todos)",P5333=Painel!$E$5)),$J5333+ROW()/10000000,"")</f>
        <v/>
      </c>
    </row>
    <row r="5334" customFormat="false" ht="15" hidden="false" customHeight="false" outlineLevel="0" collapsed="false">
      <c r="A5334" s="29" t="s">
        <v>52</v>
      </c>
      <c r="B5334" s="29" t="s">
        <v>9920</v>
      </c>
      <c r="C5334" s="29" t="s">
        <v>876</v>
      </c>
      <c r="D5334" s="29" t="s">
        <v>7430</v>
      </c>
      <c r="E5334" s="29" t="n">
        <v>1</v>
      </c>
      <c r="F5334" s="29"/>
      <c r="G5334" s="29" t="s">
        <v>9921</v>
      </c>
      <c r="H5334" s="30" t="n">
        <v>720</v>
      </c>
      <c r="I5334" s="31" t="n">
        <v>46279</v>
      </c>
      <c r="J5334" s="30" t="n">
        <v>720</v>
      </c>
      <c r="K5334" s="29" t="s">
        <v>120</v>
      </c>
      <c r="L5334" s="29" t="s">
        <v>350</v>
      </c>
      <c r="M5334" s="29"/>
      <c r="N5334" s="29" t="s">
        <v>122</v>
      </c>
      <c r="O5334" s="31" t="n">
        <v>46820</v>
      </c>
      <c r="P5334" s="29" t="s">
        <v>123</v>
      </c>
      <c r="Q5334" s="29" t="n">
        <f aca="false">IFERROR(VALUE(L5334),"")</f>
        <v>6</v>
      </c>
      <c r="R5334" s="29" t="n">
        <f aca="true">IF(O5334="","",O5334-TODAY())</f>
        <v>535</v>
      </c>
      <c r="S5334" s="29" t="str">
        <f aca="false">IF(C5334="&lt;&lt; vazio &gt;&gt;","VAZIA",IF(AND(O5334&lt;&gt;"",R5334&lt;0),"VENCIDO",IF(AND(O5334&lt;&gt;"",R5334&lt;=Parametros!$B$10),"PRÓX. VENCIMENTO",IF(F5334="Q","QUALIDADE",IF(F5334="S","BLOQUEADO",IF(F5334="R","RESTRITO/DEVOLUÇÃO",IF(OR(N5334="QUAR",N5334="QRES"),"QUARENTENA",IF(OR(B5334="DESCARTE",B5334="DEVOLUÇÃO"),"DESCARTE/DEVOLUÇÃO",IF(AND(D5334="",K5334&lt;&gt;""),"SEM LOTE",IF(AND(Q5334&lt;&gt;"",Q5334&gt;=Parametros!$B$11),"PARADO/SEM GIRO","OK"))))))))))</f>
        <v>OK</v>
      </c>
      <c r="T5334" s="29" t="str">
        <f aca="false">IF(AND($S5334="PARADO/SEM GIRO",$K5334="KG",OR(Painel!$B$5="(Todos)",A5334=Painel!$B$5)*OR(Painel!$E$5="(Todos)",P5334=Painel!$E$5)),$J5334+ROW()/10000000,"")</f>
        <v/>
      </c>
      <c r="U5334" s="29" t="str">
        <f aca="false">IF(AND($S5334="VENCIDO",$K5334="KG",OR(Painel!$B$5="(Todos)",A5334=Painel!$B$5)*OR(Painel!$E$5="(Todos)",P5334=Painel!$E$5)),$J5334+ROW()/10000000,"")</f>
        <v/>
      </c>
    </row>
    <row r="5335" customFormat="false" ht="15" hidden="false" customHeight="false" outlineLevel="0" collapsed="false">
      <c r="A5335" s="29" t="s">
        <v>52</v>
      </c>
      <c r="B5335" s="29" t="s">
        <v>9922</v>
      </c>
      <c r="C5335" s="29" t="s">
        <v>222</v>
      </c>
      <c r="D5335" s="29" t="s">
        <v>675</v>
      </c>
      <c r="E5335" s="29" t="n">
        <v>1</v>
      </c>
      <c r="F5335" s="29" t="s">
        <v>137</v>
      </c>
      <c r="G5335" s="29" t="s">
        <v>9923</v>
      </c>
      <c r="H5335" s="30" t="n">
        <v>980</v>
      </c>
      <c r="I5335" s="31" t="n">
        <v>46259</v>
      </c>
      <c r="J5335" s="30" t="n">
        <v>980</v>
      </c>
      <c r="K5335" s="29" t="s">
        <v>120</v>
      </c>
      <c r="L5335" s="29" t="s">
        <v>677</v>
      </c>
      <c r="M5335" s="29"/>
      <c r="N5335" s="29" t="s">
        <v>122</v>
      </c>
      <c r="O5335" s="31" t="n">
        <v>46797</v>
      </c>
      <c r="P5335" s="29" t="s">
        <v>123</v>
      </c>
      <c r="Q5335" s="29" t="n">
        <f aca="false">IFERROR(VALUE(L5335),"")</f>
        <v>26</v>
      </c>
      <c r="R5335" s="29" t="n">
        <f aca="true">IF(O5335="","",O5335-TODAY())</f>
        <v>512</v>
      </c>
      <c r="S5335" s="29" t="str">
        <f aca="false">IF(C5335="&lt;&lt; vazio &gt;&gt;","VAZIA",IF(AND(O5335&lt;&gt;"",R5335&lt;0),"VENCIDO",IF(AND(O5335&lt;&gt;"",R5335&lt;=Parametros!$B$10),"PRÓX. VENCIMENTO",IF(F5335="Q","QUALIDADE",IF(F5335="S","BLOQUEADO",IF(F5335="R","RESTRITO/DEVOLUÇÃO",IF(OR(N5335="QUAR",N5335="QRES"),"QUARENTENA",IF(OR(B5335="DESCARTE",B5335="DEVOLUÇÃO"),"DESCARTE/DEVOLUÇÃO",IF(AND(D5335="",K5335&lt;&gt;""),"SEM LOTE",IF(AND(Q5335&lt;&gt;"",Q5335&gt;=Parametros!$B$11),"PARADO/SEM GIRO","OK"))))))))))</f>
        <v>BLOQUEADO</v>
      </c>
      <c r="T5335" s="29" t="str">
        <f aca="false">IF(AND($S5335="PARADO/SEM GIRO",$K5335="KG",OR(Painel!$B$5="(Todos)",A5335=Painel!$B$5)*OR(Painel!$E$5="(Todos)",P5335=Painel!$E$5)),$J5335+ROW()/10000000,"")</f>
        <v/>
      </c>
      <c r="U5335" s="29" t="str">
        <f aca="false">IF(AND($S5335="VENCIDO",$K5335="KG",OR(Painel!$B$5="(Todos)",A5335=Painel!$B$5)*OR(Painel!$E$5="(Todos)",P5335=Painel!$E$5)),$J5335+ROW()/10000000,"")</f>
        <v/>
      </c>
    </row>
    <row r="5336" customFormat="false" ht="15" hidden="false" customHeight="false" outlineLevel="0" collapsed="false">
      <c r="A5336" s="29" t="s">
        <v>52</v>
      </c>
      <c r="B5336" s="29" t="s">
        <v>9924</v>
      </c>
      <c r="C5336" s="29" t="s">
        <v>167</v>
      </c>
      <c r="D5336" s="29" t="s">
        <v>1185</v>
      </c>
      <c r="E5336" s="29" t="n">
        <v>1</v>
      </c>
      <c r="F5336" s="29" t="s">
        <v>268</v>
      </c>
      <c r="G5336" s="29" t="s">
        <v>9925</v>
      </c>
      <c r="H5336" s="30" t="n">
        <v>590.4</v>
      </c>
      <c r="I5336" s="31" t="n">
        <v>46284</v>
      </c>
      <c r="J5336" s="30" t="n">
        <v>590.4</v>
      </c>
      <c r="K5336" s="29" t="s">
        <v>120</v>
      </c>
      <c r="L5336" s="29" t="s">
        <v>388</v>
      </c>
      <c r="M5336" s="29"/>
      <c r="N5336" s="29" t="s">
        <v>122</v>
      </c>
      <c r="O5336" s="31" t="n">
        <v>46830</v>
      </c>
      <c r="P5336" s="29" t="s">
        <v>123</v>
      </c>
      <c r="Q5336" s="29" t="n">
        <f aca="false">IFERROR(VALUE(L5336),"")</f>
        <v>1</v>
      </c>
      <c r="R5336" s="29" t="n">
        <f aca="true">IF(O5336="","",O5336-TODAY())</f>
        <v>545</v>
      </c>
      <c r="S5336" s="29" t="str">
        <f aca="false">IF(C5336="&lt;&lt; vazio &gt;&gt;","VAZIA",IF(AND(O5336&lt;&gt;"",R5336&lt;0),"VENCIDO",IF(AND(O5336&lt;&gt;"",R5336&lt;=Parametros!$B$10),"PRÓX. VENCIMENTO",IF(F5336="Q","QUALIDADE",IF(F5336="S","BLOQUEADO",IF(F5336="R","RESTRITO/DEVOLUÇÃO",IF(OR(N5336="QUAR",N5336="QRES"),"QUARENTENA",IF(OR(B5336="DESCARTE",B5336="DEVOLUÇÃO"),"DESCARTE/DEVOLUÇÃO",IF(AND(D5336="",K5336&lt;&gt;""),"SEM LOTE",IF(AND(Q5336&lt;&gt;"",Q5336&gt;=Parametros!$B$11),"PARADO/SEM GIRO","OK"))))))))))</f>
        <v>QUALIDADE</v>
      </c>
      <c r="T5336" s="29" t="str">
        <f aca="false">IF(AND($S5336="PARADO/SEM GIRO",$K5336="KG",OR(Painel!$B$5="(Todos)",A5336=Painel!$B$5)*OR(Painel!$E$5="(Todos)",P5336=Painel!$E$5)),$J5336+ROW()/10000000,"")</f>
        <v/>
      </c>
      <c r="U5336" s="29" t="str">
        <f aca="false">IF(AND($S5336="VENCIDO",$K5336="KG",OR(Painel!$B$5="(Todos)",A5336=Painel!$B$5)*OR(Painel!$E$5="(Todos)",P5336=Painel!$E$5)),$J5336+ROW()/10000000,"")</f>
        <v/>
      </c>
    </row>
    <row r="5337" customFormat="false" ht="15" hidden="false" customHeight="false" outlineLevel="0" collapsed="false">
      <c r="A5337" s="29" t="s">
        <v>52</v>
      </c>
      <c r="B5337" s="29" t="s">
        <v>9926</v>
      </c>
      <c r="C5337" s="29" t="s">
        <v>115</v>
      </c>
      <c r="D5337" s="29"/>
      <c r="E5337" s="29" t="n">
        <v>0</v>
      </c>
      <c r="F5337" s="29"/>
      <c r="G5337" s="29"/>
      <c r="H5337" s="30" t="n">
        <v>0</v>
      </c>
      <c r="I5337" s="29"/>
      <c r="J5337" s="30" t="n">
        <v>0</v>
      </c>
      <c r="K5337" s="29"/>
      <c r="L5337" s="29" t="s">
        <v>116</v>
      </c>
      <c r="M5337" s="29"/>
      <c r="N5337" s="29"/>
      <c r="O5337" s="29"/>
      <c r="P5337" s="29"/>
      <c r="Q5337" s="29" t="n">
        <f aca="false">IFERROR(VALUE(L5337),"")</f>
        <v>0</v>
      </c>
      <c r="R5337" s="29" t="str">
        <f aca="true">IF(O5337="","",O5337-TODAY())</f>
        <v/>
      </c>
      <c r="S5337" s="29" t="str">
        <f aca="false">IF(C5337="&lt;&lt; vazio &gt;&gt;","VAZIA",IF(AND(O5337&lt;&gt;"",R5337&lt;0),"VENCIDO",IF(AND(O5337&lt;&gt;"",R5337&lt;=Parametros!$B$10),"PRÓX. VENCIMENTO",IF(F5337="Q","QUALIDADE",IF(F5337="S","BLOQUEADO",IF(F5337="R","RESTRITO/DEVOLUÇÃO",IF(OR(N5337="QUAR",N5337="QRES"),"QUARENTENA",IF(OR(B5337="DESCARTE",B5337="DEVOLUÇÃO"),"DESCARTE/DEVOLUÇÃO",IF(AND(D5337="",K5337&lt;&gt;""),"SEM LOTE",IF(AND(Q5337&lt;&gt;"",Q5337&gt;=Parametros!$B$11),"PARADO/SEM GIRO","OK"))))))))))</f>
        <v>VAZIA</v>
      </c>
      <c r="T5337" s="29" t="str">
        <f aca="false">IF(AND($S5337="PARADO/SEM GIRO",$K5337="KG",OR(Painel!$B$5="(Todos)",A5337=Painel!$B$5)*OR(Painel!$E$5="(Todos)",P5337=Painel!$E$5)),$J5337+ROW()/10000000,"")</f>
        <v/>
      </c>
      <c r="U5337" s="29" t="str">
        <f aca="false">IF(AND($S5337="VENCIDO",$K5337="KG",OR(Painel!$B$5="(Todos)",A5337=Painel!$B$5)*OR(Painel!$E$5="(Todos)",P5337=Painel!$E$5)),$J5337+ROW()/10000000,"")</f>
        <v/>
      </c>
    </row>
    <row r="5338" customFormat="false" ht="15" hidden="false" customHeight="false" outlineLevel="0" collapsed="false">
      <c r="A5338" s="29" t="s">
        <v>52</v>
      </c>
      <c r="B5338" s="29" t="s">
        <v>9927</v>
      </c>
      <c r="C5338" s="29" t="s">
        <v>909</v>
      </c>
      <c r="D5338" s="29" t="s">
        <v>8506</v>
      </c>
      <c r="E5338" s="29" t="n">
        <v>1</v>
      </c>
      <c r="F5338" s="29"/>
      <c r="G5338" s="29" t="s">
        <v>9928</v>
      </c>
      <c r="H5338" s="30" t="n">
        <v>1000</v>
      </c>
      <c r="I5338" s="31" t="n">
        <v>46279</v>
      </c>
      <c r="J5338" s="30" t="n">
        <v>1000</v>
      </c>
      <c r="K5338" s="29" t="s">
        <v>120</v>
      </c>
      <c r="L5338" s="29" t="s">
        <v>350</v>
      </c>
      <c r="M5338" s="29"/>
      <c r="N5338" s="29" t="s">
        <v>122</v>
      </c>
      <c r="O5338" s="31" t="n">
        <v>46820</v>
      </c>
      <c r="P5338" s="29" t="s">
        <v>123</v>
      </c>
      <c r="Q5338" s="29" t="n">
        <f aca="false">IFERROR(VALUE(L5338),"")</f>
        <v>6</v>
      </c>
      <c r="R5338" s="29" t="n">
        <f aca="true">IF(O5338="","",O5338-TODAY())</f>
        <v>535</v>
      </c>
      <c r="S5338" s="29" t="str">
        <f aca="false">IF(C5338="&lt;&lt; vazio &gt;&gt;","VAZIA",IF(AND(O5338&lt;&gt;"",R5338&lt;0),"VENCIDO",IF(AND(O5338&lt;&gt;"",R5338&lt;=Parametros!$B$10),"PRÓX. VENCIMENTO",IF(F5338="Q","QUALIDADE",IF(F5338="S","BLOQUEADO",IF(F5338="R","RESTRITO/DEVOLUÇÃO",IF(OR(N5338="QUAR",N5338="QRES"),"QUARENTENA",IF(OR(B5338="DESCARTE",B5338="DEVOLUÇÃO"),"DESCARTE/DEVOLUÇÃO",IF(AND(D5338="",K5338&lt;&gt;""),"SEM LOTE",IF(AND(Q5338&lt;&gt;"",Q5338&gt;=Parametros!$B$11),"PARADO/SEM GIRO","OK"))))))))))</f>
        <v>OK</v>
      </c>
      <c r="T5338" s="29" t="str">
        <f aca="false">IF(AND($S5338="PARADO/SEM GIRO",$K5338="KG",OR(Painel!$B$5="(Todos)",A5338=Painel!$B$5)*OR(Painel!$E$5="(Todos)",P5338=Painel!$E$5)),$J5338+ROW()/10000000,"")</f>
        <v/>
      </c>
      <c r="U5338" s="29" t="str">
        <f aca="false">IF(AND($S5338="VENCIDO",$K5338="KG",OR(Painel!$B$5="(Todos)",A5338=Painel!$B$5)*OR(Painel!$E$5="(Todos)",P5338=Painel!$E$5)),$J5338+ROW()/10000000,"")</f>
        <v/>
      </c>
    </row>
    <row r="5339" customFormat="false" ht="15" hidden="false" customHeight="false" outlineLevel="0" collapsed="false">
      <c r="A5339" s="29" t="s">
        <v>52</v>
      </c>
      <c r="B5339" s="29" t="s">
        <v>9929</v>
      </c>
      <c r="C5339" s="29" t="s">
        <v>186</v>
      </c>
      <c r="D5339" s="29" t="s">
        <v>1533</v>
      </c>
      <c r="E5339" s="29" t="n">
        <v>1</v>
      </c>
      <c r="F5339" s="29" t="s">
        <v>268</v>
      </c>
      <c r="G5339" s="29" t="s">
        <v>9930</v>
      </c>
      <c r="H5339" s="30" t="n">
        <v>545.4</v>
      </c>
      <c r="I5339" s="31" t="n">
        <v>46284</v>
      </c>
      <c r="J5339" s="30" t="n">
        <v>545.4</v>
      </c>
      <c r="K5339" s="29" t="s">
        <v>120</v>
      </c>
      <c r="L5339" s="29" t="s">
        <v>388</v>
      </c>
      <c r="M5339" s="29"/>
      <c r="N5339" s="29" t="s">
        <v>122</v>
      </c>
      <c r="O5339" s="31" t="n">
        <v>46830</v>
      </c>
      <c r="P5339" s="29" t="s">
        <v>123</v>
      </c>
      <c r="Q5339" s="29" t="n">
        <f aca="false">IFERROR(VALUE(L5339),"")</f>
        <v>1</v>
      </c>
      <c r="R5339" s="29" t="n">
        <f aca="true">IF(O5339="","",O5339-TODAY())</f>
        <v>545</v>
      </c>
      <c r="S5339" s="29" t="str">
        <f aca="false">IF(C5339="&lt;&lt; vazio &gt;&gt;","VAZIA",IF(AND(O5339&lt;&gt;"",R5339&lt;0),"VENCIDO",IF(AND(O5339&lt;&gt;"",R5339&lt;=Parametros!$B$10),"PRÓX. VENCIMENTO",IF(F5339="Q","QUALIDADE",IF(F5339="S","BLOQUEADO",IF(F5339="R","RESTRITO/DEVOLUÇÃO",IF(OR(N5339="QUAR",N5339="QRES"),"QUARENTENA",IF(OR(B5339="DESCARTE",B5339="DEVOLUÇÃO"),"DESCARTE/DEVOLUÇÃO",IF(AND(D5339="",K5339&lt;&gt;""),"SEM LOTE",IF(AND(Q5339&lt;&gt;"",Q5339&gt;=Parametros!$B$11),"PARADO/SEM GIRO","OK"))))))))))</f>
        <v>QUALIDADE</v>
      </c>
      <c r="T5339" s="29" t="str">
        <f aca="false">IF(AND($S5339="PARADO/SEM GIRO",$K5339="KG",OR(Painel!$B$5="(Todos)",A5339=Painel!$B$5)*OR(Painel!$E$5="(Todos)",P5339=Painel!$E$5)),$J5339+ROW()/10000000,"")</f>
        <v/>
      </c>
      <c r="U5339" s="29" t="str">
        <f aca="false">IF(AND($S5339="VENCIDO",$K5339="KG",OR(Painel!$B$5="(Todos)",A5339=Painel!$B$5)*OR(Painel!$E$5="(Todos)",P5339=Painel!$E$5)),$J5339+ROW()/10000000,"")</f>
        <v/>
      </c>
    </row>
    <row r="5340" customFormat="false" ht="15" hidden="false" customHeight="false" outlineLevel="0" collapsed="false">
      <c r="A5340" s="29" t="s">
        <v>52</v>
      </c>
      <c r="B5340" s="29" t="s">
        <v>9931</v>
      </c>
      <c r="C5340" s="29" t="s">
        <v>442</v>
      </c>
      <c r="D5340" s="29" t="s">
        <v>480</v>
      </c>
      <c r="E5340" s="29" t="n">
        <v>1</v>
      </c>
      <c r="F5340" s="29"/>
      <c r="G5340" s="29" t="s">
        <v>9932</v>
      </c>
      <c r="H5340" s="30" t="n">
        <v>415.8</v>
      </c>
      <c r="I5340" s="31" t="n">
        <v>46146</v>
      </c>
      <c r="J5340" s="30" t="n">
        <v>415.8</v>
      </c>
      <c r="K5340" s="29" t="s">
        <v>120</v>
      </c>
      <c r="L5340" s="29" t="s">
        <v>8803</v>
      </c>
      <c r="M5340" s="29"/>
      <c r="N5340" s="29" t="s">
        <v>122</v>
      </c>
      <c r="O5340" s="31" t="n">
        <v>46682</v>
      </c>
      <c r="P5340" s="29" t="s">
        <v>123</v>
      </c>
      <c r="Q5340" s="29" t="n">
        <f aca="false">IFERROR(VALUE(L5340),"")</f>
        <v>139</v>
      </c>
      <c r="R5340" s="29" t="n">
        <f aca="true">IF(O5340="","",O5340-TODAY())</f>
        <v>397</v>
      </c>
      <c r="S5340" s="29" t="str">
        <f aca="false">IF(C5340="&lt;&lt; vazio &gt;&gt;","VAZIA",IF(AND(O5340&lt;&gt;"",R5340&lt;0),"VENCIDO",IF(AND(O5340&lt;&gt;"",R5340&lt;=Parametros!$B$10),"PRÓX. VENCIMENTO",IF(F5340="Q","QUALIDADE",IF(F5340="S","BLOQUEADO",IF(F5340="R","RESTRITO/DEVOLUÇÃO",IF(OR(N5340="QUAR",N5340="QRES"),"QUARENTENA",IF(OR(B5340="DESCARTE",B5340="DEVOLUÇÃO"),"DESCARTE/DEVOLUÇÃO",IF(AND(D5340="",K5340&lt;&gt;""),"SEM LOTE",IF(AND(Q5340&lt;&gt;"",Q5340&gt;=Parametros!$B$11),"PARADO/SEM GIRO","OK"))))))))))</f>
        <v>PARADO/SEM GIRO</v>
      </c>
      <c r="T5340" s="29" t="n">
        <f aca="false">IF(AND($S5340="PARADO/SEM GIRO",$K5340="KG",OR(Painel!$B$5="(Todos)",A5340=Painel!$B$5)*OR(Painel!$E$5="(Todos)",P5340=Painel!$E$5)),$J5340+ROW()/10000000,"")</f>
        <v>415.800534</v>
      </c>
      <c r="U5340" s="29" t="str">
        <f aca="false">IF(AND($S5340="VENCIDO",$K5340="KG",OR(Painel!$B$5="(Todos)",A5340=Painel!$B$5)*OR(Painel!$E$5="(Todos)",P5340=Painel!$E$5)),$J5340+ROW()/10000000,"")</f>
        <v/>
      </c>
    </row>
    <row r="5341" customFormat="false" ht="15" hidden="false" customHeight="false" outlineLevel="0" collapsed="false">
      <c r="A5341" s="29" t="s">
        <v>52</v>
      </c>
      <c r="B5341" s="29" t="s">
        <v>9933</v>
      </c>
      <c r="C5341" s="29" t="s">
        <v>442</v>
      </c>
      <c r="D5341" s="29" t="s">
        <v>480</v>
      </c>
      <c r="E5341" s="29" t="n">
        <v>1</v>
      </c>
      <c r="F5341" s="29"/>
      <c r="G5341" s="29" t="s">
        <v>9934</v>
      </c>
      <c r="H5341" s="30" t="n">
        <v>415.8</v>
      </c>
      <c r="I5341" s="31" t="n">
        <v>46146</v>
      </c>
      <c r="J5341" s="30" t="n">
        <v>415.8</v>
      </c>
      <c r="K5341" s="29" t="s">
        <v>120</v>
      </c>
      <c r="L5341" s="29" t="s">
        <v>8803</v>
      </c>
      <c r="M5341" s="29"/>
      <c r="N5341" s="29" t="s">
        <v>122</v>
      </c>
      <c r="O5341" s="31" t="n">
        <v>46682</v>
      </c>
      <c r="P5341" s="29" t="s">
        <v>123</v>
      </c>
      <c r="Q5341" s="29" t="n">
        <f aca="false">IFERROR(VALUE(L5341),"")</f>
        <v>139</v>
      </c>
      <c r="R5341" s="29" t="n">
        <f aca="true">IF(O5341="","",O5341-TODAY())</f>
        <v>397</v>
      </c>
      <c r="S5341" s="29" t="str">
        <f aca="false">IF(C5341="&lt;&lt; vazio &gt;&gt;","VAZIA",IF(AND(O5341&lt;&gt;"",R5341&lt;0),"VENCIDO",IF(AND(O5341&lt;&gt;"",R5341&lt;=Parametros!$B$10),"PRÓX. VENCIMENTO",IF(F5341="Q","QUALIDADE",IF(F5341="S","BLOQUEADO",IF(F5341="R","RESTRITO/DEVOLUÇÃO",IF(OR(N5341="QUAR",N5341="QRES"),"QUARENTENA",IF(OR(B5341="DESCARTE",B5341="DEVOLUÇÃO"),"DESCARTE/DEVOLUÇÃO",IF(AND(D5341="",K5341&lt;&gt;""),"SEM LOTE",IF(AND(Q5341&lt;&gt;"",Q5341&gt;=Parametros!$B$11),"PARADO/SEM GIRO","OK"))))))))))</f>
        <v>PARADO/SEM GIRO</v>
      </c>
      <c r="T5341" s="29" t="n">
        <f aca="false">IF(AND($S5341="PARADO/SEM GIRO",$K5341="KG",OR(Painel!$B$5="(Todos)",A5341=Painel!$B$5)*OR(Painel!$E$5="(Todos)",P5341=Painel!$E$5)),$J5341+ROW()/10000000,"")</f>
        <v>415.8005341</v>
      </c>
      <c r="U5341" s="29" t="str">
        <f aca="false">IF(AND($S5341="VENCIDO",$K5341="KG",OR(Painel!$B$5="(Todos)",A5341=Painel!$B$5)*OR(Painel!$E$5="(Todos)",P5341=Painel!$E$5)),$J5341+ROW()/10000000,"")</f>
        <v/>
      </c>
    </row>
    <row r="5342" customFormat="false" ht="15" hidden="false" customHeight="false" outlineLevel="0" collapsed="false">
      <c r="A5342" s="29" t="s">
        <v>52</v>
      </c>
      <c r="B5342" s="29" t="s">
        <v>9935</v>
      </c>
      <c r="C5342" s="29" t="s">
        <v>5682</v>
      </c>
      <c r="D5342" s="29" t="s">
        <v>7256</v>
      </c>
      <c r="E5342" s="29" t="n">
        <v>1</v>
      </c>
      <c r="F5342" s="29"/>
      <c r="G5342" s="29" t="s">
        <v>9936</v>
      </c>
      <c r="H5342" s="30" t="n">
        <v>240</v>
      </c>
      <c r="I5342" s="31" t="n">
        <v>46232</v>
      </c>
      <c r="J5342" s="30" t="n">
        <v>240</v>
      </c>
      <c r="K5342" s="29" t="s">
        <v>120</v>
      </c>
      <c r="L5342" s="29" t="s">
        <v>1035</v>
      </c>
      <c r="M5342" s="29"/>
      <c r="N5342" s="29" t="s">
        <v>134</v>
      </c>
      <c r="O5342" s="31" t="n">
        <v>46339</v>
      </c>
      <c r="P5342" s="29" t="s">
        <v>123</v>
      </c>
      <c r="Q5342" s="29" t="n">
        <f aca="false">IFERROR(VALUE(L5342),"")</f>
        <v>53</v>
      </c>
      <c r="R5342" s="29" t="n">
        <f aca="true">IF(O5342="","",O5342-TODAY())</f>
        <v>54</v>
      </c>
      <c r="S5342" s="29" t="str">
        <f aca="false">IF(C5342="&lt;&lt; vazio &gt;&gt;","VAZIA",IF(AND(O5342&lt;&gt;"",R5342&lt;0),"VENCIDO",IF(AND(O5342&lt;&gt;"",R5342&lt;=Parametros!$B$10),"PRÓX. VENCIMENTO",IF(F5342="Q","QUALIDADE",IF(F5342="S","BLOQUEADO",IF(F5342="R","RESTRITO/DEVOLUÇÃO",IF(OR(N5342="QUAR",N5342="QRES"),"QUARENTENA",IF(OR(B5342="DESCARTE",B5342="DEVOLUÇÃO"),"DESCARTE/DEVOLUÇÃO",IF(AND(D5342="",K5342&lt;&gt;""),"SEM LOTE",IF(AND(Q5342&lt;&gt;"",Q5342&gt;=Parametros!$B$11),"PARADO/SEM GIRO","OK"))))))))))</f>
        <v>PRÓX. VENCIMENTO</v>
      </c>
      <c r="T5342" s="29" t="str">
        <f aca="false">IF(AND($S5342="PARADO/SEM GIRO",$K5342="KG",OR(Painel!$B$5="(Todos)",A5342=Painel!$B$5)*OR(Painel!$E$5="(Todos)",P5342=Painel!$E$5)),$J5342+ROW()/10000000,"")</f>
        <v/>
      </c>
      <c r="U5342" s="29" t="str">
        <f aca="false">IF(AND($S5342="VENCIDO",$K5342="KG",OR(Painel!$B$5="(Todos)",A5342=Painel!$B$5)*OR(Painel!$E$5="(Todos)",P5342=Painel!$E$5)),$J5342+ROW()/10000000,"")</f>
        <v/>
      </c>
    </row>
    <row r="5343" customFormat="false" ht="15" hidden="false" customHeight="false" outlineLevel="0" collapsed="false">
      <c r="A5343" s="29" t="s">
        <v>52</v>
      </c>
      <c r="B5343" s="29" t="s">
        <v>9937</v>
      </c>
      <c r="C5343" s="29" t="s">
        <v>2694</v>
      </c>
      <c r="D5343" s="29" t="s">
        <v>9938</v>
      </c>
      <c r="E5343" s="29" t="n">
        <v>1</v>
      </c>
      <c r="F5343" s="29"/>
      <c r="G5343" s="29" t="s">
        <v>9939</v>
      </c>
      <c r="H5343" s="30" t="n">
        <v>60</v>
      </c>
      <c r="I5343" s="31" t="n">
        <v>46282</v>
      </c>
      <c r="J5343" s="30" t="n">
        <v>60</v>
      </c>
      <c r="K5343" s="29" t="s">
        <v>120</v>
      </c>
      <c r="L5343" s="29" t="s">
        <v>149</v>
      </c>
      <c r="M5343" s="29"/>
      <c r="N5343" s="29" t="s">
        <v>134</v>
      </c>
      <c r="O5343" s="31" t="n">
        <v>46362</v>
      </c>
      <c r="P5343" s="29" t="s">
        <v>123</v>
      </c>
      <c r="Q5343" s="29" t="n">
        <f aca="false">IFERROR(VALUE(L5343),"")</f>
        <v>12</v>
      </c>
      <c r="R5343" s="29" t="n">
        <f aca="true">IF(O5343="","",O5343-TODAY())</f>
        <v>77</v>
      </c>
      <c r="S5343" s="29" t="str">
        <f aca="false">IF(C5343="&lt;&lt; vazio &gt;&gt;","VAZIA",IF(AND(O5343&lt;&gt;"",R5343&lt;0),"VENCIDO",IF(AND(O5343&lt;&gt;"",R5343&lt;=Parametros!$B$10),"PRÓX. VENCIMENTO",IF(F5343="Q","QUALIDADE",IF(F5343="S","BLOQUEADO",IF(F5343="R","RESTRITO/DEVOLUÇÃO",IF(OR(N5343="QUAR",N5343="QRES"),"QUARENTENA",IF(OR(B5343="DESCARTE",B5343="DEVOLUÇÃO"),"DESCARTE/DEVOLUÇÃO",IF(AND(D5343="",K5343&lt;&gt;""),"SEM LOTE",IF(AND(Q5343&lt;&gt;"",Q5343&gt;=Parametros!$B$11),"PARADO/SEM GIRO","OK"))))))))))</f>
        <v>OK</v>
      </c>
      <c r="T5343" s="29" t="str">
        <f aca="false">IF(AND($S5343="PARADO/SEM GIRO",$K5343="KG",OR(Painel!$B$5="(Todos)",A5343=Painel!$B$5)*OR(Painel!$E$5="(Todos)",P5343=Painel!$E$5)),$J5343+ROW()/10000000,"")</f>
        <v/>
      </c>
      <c r="U5343" s="29" t="str">
        <f aca="false">IF(AND($S5343="VENCIDO",$K5343="KG",OR(Painel!$B$5="(Todos)",A5343=Painel!$B$5)*OR(Painel!$E$5="(Todos)",P5343=Painel!$E$5)),$J5343+ROW()/10000000,"")</f>
        <v/>
      </c>
    </row>
    <row r="5344" customFormat="false" ht="15" hidden="false" customHeight="false" outlineLevel="0" collapsed="false">
      <c r="A5344" s="29" t="s">
        <v>52</v>
      </c>
      <c r="B5344" s="29" t="s">
        <v>9940</v>
      </c>
      <c r="C5344" s="29" t="s">
        <v>7048</v>
      </c>
      <c r="D5344" s="29" t="s">
        <v>7049</v>
      </c>
      <c r="E5344" s="29" t="n">
        <v>1</v>
      </c>
      <c r="F5344" s="29" t="s">
        <v>268</v>
      </c>
      <c r="G5344" s="29" t="s">
        <v>9941</v>
      </c>
      <c r="H5344" s="30" t="n">
        <v>640</v>
      </c>
      <c r="I5344" s="31" t="n">
        <v>46095</v>
      </c>
      <c r="J5344" s="30" t="n">
        <v>640</v>
      </c>
      <c r="K5344" s="29" t="s">
        <v>120</v>
      </c>
      <c r="L5344" s="29" t="s">
        <v>7051</v>
      </c>
      <c r="M5344" s="29"/>
      <c r="N5344" s="29" t="s">
        <v>122</v>
      </c>
      <c r="O5344" s="31" t="n">
        <v>46610</v>
      </c>
      <c r="P5344" s="29" t="s">
        <v>123</v>
      </c>
      <c r="Q5344" s="29" t="n">
        <f aca="false">IFERROR(VALUE(L5344),"")</f>
        <v>190</v>
      </c>
      <c r="R5344" s="29" t="n">
        <f aca="true">IF(O5344="","",O5344-TODAY())</f>
        <v>325</v>
      </c>
      <c r="S5344" s="29" t="str">
        <f aca="false">IF(C5344="&lt;&lt; vazio &gt;&gt;","VAZIA",IF(AND(O5344&lt;&gt;"",R5344&lt;0),"VENCIDO",IF(AND(O5344&lt;&gt;"",R5344&lt;=Parametros!$B$10),"PRÓX. VENCIMENTO",IF(F5344="Q","QUALIDADE",IF(F5344="S","BLOQUEADO",IF(F5344="R","RESTRITO/DEVOLUÇÃO",IF(OR(N5344="QUAR",N5344="QRES"),"QUARENTENA",IF(OR(B5344="DESCARTE",B5344="DEVOLUÇÃO"),"DESCARTE/DEVOLUÇÃO",IF(AND(D5344="",K5344&lt;&gt;""),"SEM LOTE",IF(AND(Q5344&lt;&gt;"",Q5344&gt;=Parametros!$B$11),"PARADO/SEM GIRO","OK"))))))))))</f>
        <v>QUALIDADE</v>
      </c>
      <c r="T5344" s="29" t="str">
        <f aca="false">IF(AND($S5344="PARADO/SEM GIRO",$K5344="KG",OR(Painel!$B$5="(Todos)",A5344=Painel!$B$5)*OR(Painel!$E$5="(Todos)",P5344=Painel!$E$5)),$J5344+ROW()/10000000,"")</f>
        <v/>
      </c>
      <c r="U5344" s="29" t="str">
        <f aca="false">IF(AND($S5344="VENCIDO",$K5344="KG",OR(Painel!$B$5="(Todos)",A5344=Painel!$B$5)*OR(Painel!$E$5="(Todos)",P5344=Painel!$E$5)),$J5344+ROW()/10000000,"")</f>
        <v/>
      </c>
    </row>
    <row r="5345" customFormat="false" ht="15" hidden="false" customHeight="false" outlineLevel="0" collapsed="false">
      <c r="A5345" s="29" t="s">
        <v>52</v>
      </c>
      <c r="B5345" s="29" t="s">
        <v>9942</v>
      </c>
      <c r="C5345" s="29" t="s">
        <v>169</v>
      </c>
      <c r="D5345" s="29" t="s">
        <v>433</v>
      </c>
      <c r="E5345" s="29" t="n">
        <v>1</v>
      </c>
      <c r="F5345" s="29"/>
      <c r="G5345" s="29" t="s">
        <v>9943</v>
      </c>
      <c r="H5345" s="30" t="n">
        <v>999.9</v>
      </c>
      <c r="I5345" s="31" t="n">
        <v>46280</v>
      </c>
      <c r="J5345" s="30" t="n">
        <v>999.9</v>
      </c>
      <c r="K5345" s="29" t="s">
        <v>120</v>
      </c>
      <c r="L5345" s="29" t="s">
        <v>144</v>
      </c>
      <c r="M5345" s="29"/>
      <c r="N5345" s="29" t="s">
        <v>122</v>
      </c>
      <c r="O5345" s="31" t="n">
        <v>46637</v>
      </c>
      <c r="P5345" s="29" t="s">
        <v>123</v>
      </c>
      <c r="Q5345" s="29" t="n">
        <f aca="false">IFERROR(VALUE(L5345),"")</f>
        <v>5</v>
      </c>
      <c r="R5345" s="29" t="n">
        <f aca="true">IF(O5345="","",O5345-TODAY())</f>
        <v>352</v>
      </c>
      <c r="S5345" s="29" t="str">
        <f aca="false">IF(C5345="&lt;&lt; vazio &gt;&gt;","VAZIA",IF(AND(O5345&lt;&gt;"",R5345&lt;0),"VENCIDO",IF(AND(O5345&lt;&gt;"",R5345&lt;=Parametros!$B$10),"PRÓX. VENCIMENTO",IF(F5345="Q","QUALIDADE",IF(F5345="S","BLOQUEADO",IF(F5345="R","RESTRITO/DEVOLUÇÃO",IF(OR(N5345="QUAR",N5345="QRES"),"QUARENTENA",IF(OR(B5345="DESCARTE",B5345="DEVOLUÇÃO"),"DESCARTE/DEVOLUÇÃO",IF(AND(D5345="",K5345&lt;&gt;""),"SEM LOTE",IF(AND(Q5345&lt;&gt;"",Q5345&gt;=Parametros!$B$11),"PARADO/SEM GIRO","OK"))))))))))</f>
        <v>OK</v>
      </c>
      <c r="T5345" s="29" t="str">
        <f aca="false">IF(AND($S5345="PARADO/SEM GIRO",$K5345="KG",OR(Painel!$B$5="(Todos)",A5345=Painel!$B$5)*OR(Painel!$E$5="(Todos)",P5345=Painel!$E$5)),$J5345+ROW()/10000000,"")</f>
        <v/>
      </c>
      <c r="U5345" s="29" t="str">
        <f aca="false">IF(AND($S5345="VENCIDO",$K5345="KG",OR(Painel!$B$5="(Todos)",A5345=Painel!$B$5)*OR(Painel!$E$5="(Todos)",P5345=Painel!$E$5)),$J5345+ROW()/10000000,"")</f>
        <v/>
      </c>
    </row>
    <row r="5346" customFormat="false" ht="15" hidden="false" customHeight="false" outlineLevel="0" collapsed="false">
      <c r="A5346" s="29" t="s">
        <v>52</v>
      </c>
      <c r="B5346" s="29" t="s">
        <v>9944</v>
      </c>
      <c r="C5346" s="29" t="s">
        <v>4484</v>
      </c>
      <c r="D5346" s="29" t="s">
        <v>8080</v>
      </c>
      <c r="E5346" s="29" t="n">
        <v>1</v>
      </c>
      <c r="F5346" s="29"/>
      <c r="G5346" s="29" t="s">
        <v>9945</v>
      </c>
      <c r="H5346" s="30" t="n">
        <v>480</v>
      </c>
      <c r="I5346" s="31" t="n">
        <v>46058</v>
      </c>
      <c r="J5346" s="30" t="n">
        <v>480</v>
      </c>
      <c r="K5346" s="29" t="s">
        <v>120</v>
      </c>
      <c r="L5346" s="29" t="s">
        <v>8082</v>
      </c>
      <c r="M5346" s="29"/>
      <c r="N5346" s="29" t="s">
        <v>122</v>
      </c>
      <c r="O5346" s="31" t="n">
        <v>46577</v>
      </c>
      <c r="P5346" s="29" t="s">
        <v>123</v>
      </c>
      <c r="Q5346" s="29" t="n">
        <f aca="false">IFERROR(VALUE(L5346),"")</f>
        <v>227</v>
      </c>
      <c r="R5346" s="29" t="n">
        <f aca="true">IF(O5346="","",O5346-TODAY())</f>
        <v>292</v>
      </c>
      <c r="S5346" s="29" t="str">
        <f aca="false">IF(C5346="&lt;&lt; vazio &gt;&gt;","VAZIA",IF(AND(O5346&lt;&gt;"",R5346&lt;0),"VENCIDO",IF(AND(O5346&lt;&gt;"",R5346&lt;=Parametros!$B$10),"PRÓX. VENCIMENTO",IF(F5346="Q","QUALIDADE",IF(F5346="S","BLOQUEADO",IF(F5346="R","RESTRITO/DEVOLUÇÃO",IF(OR(N5346="QUAR",N5346="QRES"),"QUARENTENA",IF(OR(B5346="DESCARTE",B5346="DEVOLUÇÃO"),"DESCARTE/DEVOLUÇÃO",IF(AND(D5346="",K5346&lt;&gt;""),"SEM LOTE",IF(AND(Q5346&lt;&gt;"",Q5346&gt;=Parametros!$B$11),"PARADO/SEM GIRO","OK"))))))))))</f>
        <v>PARADO/SEM GIRO</v>
      </c>
      <c r="T5346" s="29" t="n">
        <f aca="false">IF(AND($S5346="PARADO/SEM GIRO",$K5346="KG",OR(Painel!$B$5="(Todos)",A5346=Painel!$B$5)*OR(Painel!$E$5="(Todos)",P5346=Painel!$E$5)),$J5346+ROW()/10000000,"")</f>
        <v>480.0005346</v>
      </c>
      <c r="U5346" s="29" t="str">
        <f aca="false">IF(AND($S5346="VENCIDO",$K5346="KG",OR(Painel!$B$5="(Todos)",A5346=Painel!$B$5)*OR(Painel!$E$5="(Todos)",P5346=Painel!$E$5)),$J5346+ROW()/10000000,"")</f>
        <v/>
      </c>
    </row>
    <row r="5347" customFormat="false" ht="15" hidden="false" customHeight="false" outlineLevel="0" collapsed="false">
      <c r="A5347" s="29" t="s">
        <v>52</v>
      </c>
      <c r="B5347" s="29" t="s">
        <v>9946</v>
      </c>
      <c r="C5347" s="29" t="s">
        <v>741</v>
      </c>
      <c r="D5347" s="29" t="s">
        <v>9947</v>
      </c>
      <c r="E5347" s="29" t="n">
        <v>1</v>
      </c>
      <c r="F5347" s="29"/>
      <c r="G5347" s="29" t="s">
        <v>9948</v>
      </c>
      <c r="H5347" s="30" t="n">
        <v>20</v>
      </c>
      <c r="I5347" s="31" t="n">
        <v>46236</v>
      </c>
      <c r="J5347" s="30" t="n">
        <v>20</v>
      </c>
      <c r="K5347" s="29" t="s">
        <v>120</v>
      </c>
      <c r="L5347" s="29" t="s">
        <v>5891</v>
      </c>
      <c r="M5347" s="29"/>
      <c r="N5347" s="29" t="s">
        <v>122</v>
      </c>
      <c r="O5347" s="31" t="n">
        <v>46532</v>
      </c>
      <c r="P5347" s="29" t="s">
        <v>123</v>
      </c>
      <c r="Q5347" s="29" t="n">
        <f aca="false">IFERROR(VALUE(L5347),"")</f>
        <v>49</v>
      </c>
      <c r="R5347" s="29" t="n">
        <f aca="true">IF(O5347="","",O5347-TODAY())</f>
        <v>247</v>
      </c>
      <c r="S5347" s="29" t="str">
        <f aca="false">IF(C5347="&lt;&lt; vazio &gt;&gt;","VAZIA",IF(AND(O5347&lt;&gt;"",R5347&lt;0),"VENCIDO",IF(AND(O5347&lt;&gt;"",R5347&lt;=Parametros!$B$10),"PRÓX. VENCIMENTO",IF(F5347="Q","QUALIDADE",IF(F5347="S","BLOQUEADO",IF(F5347="R","RESTRITO/DEVOLUÇÃO",IF(OR(N5347="QUAR",N5347="QRES"),"QUARENTENA",IF(OR(B5347="DESCARTE",B5347="DEVOLUÇÃO"),"DESCARTE/DEVOLUÇÃO",IF(AND(D5347="",K5347&lt;&gt;""),"SEM LOTE",IF(AND(Q5347&lt;&gt;"",Q5347&gt;=Parametros!$B$11),"PARADO/SEM GIRO","OK"))))))))))</f>
        <v>OK</v>
      </c>
      <c r="T5347" s="29" t="str">
        <f aca="false">IF(AND($S5347="PARADO/SEM GIRO",$K5347="KG",OR(Painel!$B$5="(Todos)",A5347=Painel!$B$5)*OR(Painel!$E$5="(Todos)",P5347=Painel!$E$5)),$J5347+ROW()/10000000,"")</f>
        <v/>
      </c>
      <c r="U5347" s="29" t="str">
        <f aca="false">IF(AND($S5347="VENCIDO",$K5347="KG",OR(Painel!$B$5="(Todos)",A5347=Painel!$B$5)*OR(Painel!$E$5="(Todos)",P5347=Painel!$E$5)),$J5347+ROW()/10000000,"")</f>
        <v/>
      </c>
    </row>
    <row r="5348" customFormat="false" ht="15" hidden="false" customHeight="false" outlineLevel="0" collapsed="false">
      <c r="A5348" s="29" t="s">
        <v>52</v>
      </c>
      <c r="B5348" s="29" t="s">
        <v>9949</v>
      </c>
      <c r="C5348" s="29" t="s">
        <v>876</v>
      </c>
      <c r="D5348" s="29" t="s">
        <v>7430</v>
      </c>
      <c r="E5348" s="29" t="n">
        <v>1</v>
      </c>
      <c r="F5348" s="29"/>
      <c r="G5348" s="29" t="s">
        <v>9950</v>
      </c>
      <c r="H5348" s="30" t="n">
        <v>720</v>
      </c>
      <c r="I5348" s="31" t="n">
        <v>46279</v>
      </c>
      <c r="J5348" s="30" t="n">
        <v>720</v>
      </c>
      <c r="K5348" s="29" t="s">
        <v>120</v>
      </c>
      <c r="L5348" s="29" t="s">
        <v>350</v>
      </c>
      <c r="M5348" s="29"/>
      <c r="N5348" s="29" t="s">
        <v>122</v>
      </c>
      <c r="O5348" s="31" t="n">
        <v>46820</v>
      </c>
      <c r="P5348" s="29" t="s">
        <v>123</v>
      </c>
      <c r="Q5348" s="29" t="n">
        <f aca="false">IFERROR(VALUE(L5348),"")</f>
        <v>6</v>
      </c>
      <c r="R5348" s="29" t="n">
        <f aca="true">IF(O5348="","",O5348-TODAY())</f>
        <v>535</v>
      </c>
      <c r="S5348" s="29" t="str">
        <f aca="false">IF(C5348="&lt;&lt; vazio &gt;&gt;","VAZIA",IF(AND(O5348&lt;&gt;"",R5348&lt;0),"VENCIDO",IF(AND(O5348&lt;&gt;"",R5348&lt;=Parametros!$B$10),"PRÓX. VENCIMENTO",IF(F5348="Q","QUALIDADE",IF(F5348="S","BLOQUEADO",IF(F5348="R","RESTRITO/DEVOLUÇÃO",IF(OR(N5348="QUAR",N5348="QRES"),"QUARENTENA",IF(OR(B5348="DESCARTE",B5348="DEVOLUÇÃO"),"DESCARTE/DEVOLUÇÃO",IF(AND(D5348="",K5348&lt;&gt;""),"SEM LOTE",IF(AND(Q5348&lt;&gt;"",Q5348&gt;=Parametros!$B$11),"PARADO/SEM GIRO","OK"))))))))))</f>
        <v>OK</v>
      </c>
      <c r="T5348" s="29" t="str">
        <f aca="false">IF(AND($S5348="PARADO/SEM GIRO",$K5348="KG",OR(Painel!$B$5="(Todos)",A5348=Painel!$B$5)*OR(Painel!$E$5="(Todos)",P5348=Painel!$E$5)),$J5348+ROW()/10000000,"")</f>
        <v/>
      </c>
      <c r="U5348" s="29" t="str">
        <f aca="false">IF(AND($S5348="VENCIDO",$K5348="KG",OR(Painel!$B$5="(Todos)",A5348=Painel!$B$5)*OR(Painel!$E$5="(Todos)",P5348=Painel!$E$5)),$J5348+ROW()/10000000,"")</f>
        <v/>
      </c>
    </row>
    <row r="5349" customFormat="false" ht="15" hidden="false" customHeight="false" outlineLevel="0" collapsed="false">
      <c r="A5349" s="29" t="s">
        <v>52</v>
      </c>
      <c r="B5349" s="29" t="s">
        <v>9951</v>
      </c>
      <c r="C5349" s="29" t="s">
        <v>115</v>
      </c>
      <c r="D5349" s="29"/>
      <c r="E5349" s="29" t="n">
        <v>0</v>
      </c>
      <c r="F5349" s="29"/>
      <c r="G5349" s="29"/>
      <c r="H5349" s="30" t="n">
        <v>0</v>
      </c>
      <c r="I5349" s="29"/>
      <c r="J5349" s="30" t="n">
        <v>0</v>
      </c>
      <c r="K5349" s="29"/>
      <c r="L5349" s="29" t="s">
        <v>116</v>
      </c>
      <c r="M5349" s="29"/>
      <c r="N5349" s="29"/>
      <c r="O5349" s="29"/>
      <c r="P5349" s="29"/>
      <c r="Q5349" s="29" t="n">
        <f aca="false">IFERROR(VALUE(L5349),"")</f>
        <v>0</v>
      </c>
      <c r="R5349" s="29" t="str">
        <f aca="true">IF(O5349="","",O5349-TODAY())</f>
        <v/>
      </c>
      <c r="S5349" s="29" t="str">
        <f aca="false">IF(C5349="&lt;&lt; vazio &gt;&gt;","VAZIA",IF(AND(O5349&lt;&gt;"",R5349&lt;0),"VENCIDO",IF(AND(O5349&lt;&gt;"",R5349&lt;=Parametros!$B$10),"PRÓX. VENCIMENTO",IF(F5349="Q","QUALIDADE",IF(F5349="S","BLOQUEADO",IF(F5349="R","RESTRITO/DEVOLUÇÃO",IF(OR(N5349="QUAR",N5349="QRES"),"QUARENTENA",IF(OR(B5349="DESCARTE",B5349="DEVOLUÇÃO"),"DESCARTE/DEVOLUÇÃO",IF(AND(D5349="",K5349&lt;&gt;""),"SEM LOTE",IF(AND(Q5349&lt;&gt;"",Q5349&gt;=Parametros!$B$11),"PARADO/SEM GIRO","OK"))))))))))</f>
        <v>VAZIA</v>
      </c>
      <c r="T5349" s="29" t="str">
        <f aca="false">IF(AND($S5349="PARADO/SEM GIRO",$K5349="KG",OR(Painel!$B$5="(Todos)",A5349=Painel!$B$5)*OR(Painel!$E$5="(Todos)",P5349=Painel!$E$5)),$J5349+ROW()/10000000,"")</f>
        <v/>
      </c>
      <c r="U5349" s="29" t="str">
        <f aca="false">IF(AND($S5349="VENCIDO",$K5349="KG",OR(Painel!$B$5="(Todos)",A5349=Painel!$B$5)*OR(Painel!$E$5="(Todos)",P5349=Painel!$E$5)),$J5349+ROW()/10000000,"")</f>
        <v/>
      </c>
    </row>
    <row r="5350" customFormat="false" ht="15" hidden="false" customHeight="false" outlineLevel="0" collapsed="false">
      <c r="A5350" s="29" t="s">
        <v>52</v>
      </c>
      <c r="B5350" s="29" t="s">
        <v>9952</v>
      </c>
      <c r="C5350" s="29" t="s">
        <v>691</v>
      </c>
      <c r="D5350" s="29" t="s">
        <v>9953</v>
      </c>
      <c r="E5350" s="29" t="n">
        <v>1</v>
      </c>
      <c r="F5350" s="29"/>
      <c r="G5350" s="29" t="s">
        <v>9954</v>
      </c>
      <c r="H5350" s="30" t="n">
        <v>480</v>
      </c>
      <c r="I5350" s="31" t="n">
        <v>46192</v>
      </c>
      <c r="J5350" s="30" t="n">
        <v>480</v>
      </c>
      <c r="K5350" s="29" t="s">
        <v>120</v>
      </c>
      <c r="L5350" s="29" t="s">
        <v>3802</v>
      </c>
      <c r="M5350" s="29"/>
      <c r="N5350" s="29" t="s">
        <v>122</v>
      </c>
      <c r="O5350" s="31" t="n">
        <v>46458</v>
      </c>
      <c r="P5350" s="29" t="s">
        <v>123</v>
      </c>
      <c r="Q5350" s="29" t="n">
        <f aca="false">IFERROR(VALUE(L5350),"")</f>
        <v>93</v>
      </c>
      <c r="R5350" s="29" t="n">
        <f aca="true">IF(O5350="","",O5350-TODAY())</f>
        <v>173</v>
      </c>
      <c r="S5350" s="29" t="str">
        <f aca="false">IF(C5350="&lt;&lt; vazio &gt;&gt;","VAZIA",IF(AND(O5350&lt;&gt;"",R5350&lt;0),"VENCIDO",IF(AND(O5350&lt;&gt;"",R5350&lt;=Parametros!$B$10),"PRÓX. VENCIMENTO",IF(F5350="Q","QUALIDADE",IF(F5350="S","BLOQUEADO",IF(F5350="R","RESTRITO/DEVOLUÇÃO",IF(OR(N5350="QUAR",N5350="QRES"),"QUARENTENA",IF(OR(B5350="DESCARTE",B5350="DEVOLUÇÃO"),"DESCARTE/DEVOLUÇÃO",IF(AND(D5350="",K5350&lt;&gt;""),"SEM LOTE",IF(AND(Q5350&lt;&gt;"",Q5350&gt;=Parametros!$B$11),"PARADO/SEM GIRO","OK"))))))))))</f>
        <v>PARADO/SEM GIRO</v>
      </c>
      <c r="T5350" s="29" t="n">
        <f aca="false">IF(AND($S5350="PARADO/SEM GIRO",$K5350="KG",OR(Painel!$B$5="(Todos)",A5350=Painel!$B$5)*OR(Painel!$E$5="(Todos)",P5350=Painel!$E$5)),$J5350+ROW()/10000000,"")</f>
        <v>480.000535</v>
      </c>
      <c r="U5350" s="29" t="str">
        <f aca="false">IF(AND($S5350="VENCIDO",$K5350="KG",OR(Painel!$B$5="(Todos)",A5350=Painel!$B$5)*OR(Painel!$E$5="(Todos)",P5350=Painel!$E$5)),$J5350+ROW()/10000000,"")</f>
        <v/>
      </c>
    </row>
    <row r="5351" customFormat="false" ht="15" hidden="false" customHeight="false" outlineLevel="0" collapsed="false">
      <c r="A5351" s="29" t="s">
        <v>52</v>
      </c>
      <c r="B5351" s="29" t="s">
        <v>9955</v>
      </c>
      <c r="C5351" s="29" t="s">
        <v>785</v>
      </c>
      <c r="D5351" s="29" t="s">
        <v>9956</v>
      </c>
      <c r="E5351" s="29" t="n">
        <v>1</v>
      </c>
      <c r="F5351" s="29"/>
      <c r="G5351" s="29" t="s">
        <v>9957</v>
      </c>
      <c r="H5351" s="30" t="n">
        <v>660</v>
      </c>
      <c r="I5351" s="31" t="n">
        <v>46262</v>
      </c>
      <c r="J5351" s="30" t="n">
        <v>660</v>
      </c>
      <c r="K5351" s="29" t="s">
        <v>120</v>
      </c>
      <c r="L5351" s="29" t="s">
        <v>2223</v>
      </c>
      <c r="M5351" s="29"/>
      <c r="N5351" s="29" t="s">
        <v>122</v>
      </c>
      <c r="O5351" s="31" t="n">
        <v>46804</v>
      </c>
      <c r="P5351" s="29" t="s">
        <v>123</v>
      </c>
      <c r="Q5351" s="29" t="n">
        <f aca="false">IFERROR(VALUE(L5351),"")</f>
        <v>25</v>
      </c>
      <c r="R5351" s="29" t="n">
        <f aca="true">IF(O5351="","",O5351-TODAY())</f>
        <v>519</v>
      </c>
      <c r="S5351" s="29" t="str">
        <f aca="false">IF(C5351="&lt;&lt; vazio &gt;&gt;","VAZIA",IF(AND(O5351&lt;&gt;"",R5351&lt;0),"VENCIDO",IF(AND(O5351&lt;&gt;"",R5351&lt;=Parametros!$B$10),"PRÓX. VENCIMENTO",IF(F5351="Q","QUALIDADE",IF(F5351="S","BLOQUEADO",IF(F5351="R","RESTRITO/DEVOLUÇÃO",IF(OR(N5351="QUAR",N5351="QRES"),"QUARENTENA",IF(OR(B5351="DESCARTE",B5351="DEVOLUÇÃO"),"DESCARTE/DEVOLUÇÃO",IF(AND(D5351="",K5351&lt;&gt;""),"SEM LOTE",IF(AND(Q5351&lt;&gt;"",Q5351&gt;=Parametros!$B$11),"PARADO/SEM GIRO","OK"))))))))))</f>
        <v>OK</v>
      </c>
      <c r="T5351" s="29" t="str">
        <f aca="false">IF(AND($S5351="PARADO/SEM GIRO",$K5351="KG",OR(Painel!$B$5="(Todos)",A5351=Painel!$B$5)*OR(Painel!$E$5="(Todos)",P5351=Painel!$E$5)),$J5351+ROW()/10000000,"")</f>
        <v/>
      </c>
      <c r="U5351" s="29" t="str">
        <f aca="false">IF(AND($S5351="VENCIDO",$K5351="KG",OR(Painel!$B$5="(Todos)",A5351=Painel!$B$5)*OR(Painel!$E$5="(Todos)",P5351=Painel!$E$5)),$J5351+ROW()/10000000,"")</f>
        <v/>
      </c>
    </row>
    <row r="5352" customFormat="false" ht="15" hidden="false" customHeight="false" outlineLevel="0" collapsed="false">
      <c r="A5352" s="29" t="s">
        <v>52</v>
      </c>
      <c r="B5352" s="29" t="s">
        <v>9958</v>
      </c>
      <c r="C5352" s="29" t="s">
        <v>222</v>
      </c>
      <c r="D5352" s="29" t="s">
        <v>738</v>
      </c>
      <c r="E5352" s="29" t="n">
        <v>1</v>
      </c>
      <c r="F5352" s="29" t="s">
        <v>268</v>
      </c>
      <c r="G5352" s="29" t="s">
        <v>9959</v>
      </c>
      <c r="H5352" s="30" t="n">
        <v>1000</v>
      </c>
      <c r="I5352" s="31" t="n">
        <v>46279</v>
      </c>
      <c r="J5352" s="30" t="n">
        <v>1000</v>
      </c>
      <c r="K5352" s="29" t="s">
        <v>120</v>
      </c>
      <c r="L5352" s="29" t="s">
        <v>350</v>
      </c>
      <c r="M5352" s="29"/>
      <c r="N5352" s="29" t="s">
        <v>122</v>
      </c>
      <c r="O5352" s="31" t="n">
        <v>46826</v>
      </c>
      <c r="P5352" s="29" t="s">
        <v>123</v>
      </c>
      <c r="Q5352" s="29" t="n">
        <f aca="false">IFERROR(VALUE(L5352),"")</f>
        <v>6</v>
      </c>
      <c r="R5352" s="29" t="n">
        <f aca="true">IF(O5352="","",O5352-TODAY())</f>
        <v>541</v>
      </c>
      <c r="S5352" s="29" t="str">
        <f aca="false">IF(C5352="&lt;&lt; vazio &gt;&gt;","VAZIA",IF(AND(O5352&lt;&gt;"",R5352&lt;0),"VENCIDO",IF(AND(O5352&lt;&gt;"",R5352&lt;=Parametros!$B$10),"PRÓX. VENCIMENTO",IF(F5352="Q","QUALIDADE",IF(F5352="S","BLOQUEADO",IF(F5352="R","RESTRITO/DEVOLUÇÃO",IF(OR(N5352="QUAR",N5352="QRES"),"QUARENTENA",IF(OR(B5352="DESCARTE",B5352="DEVOLUÇÃO"),"DESCARTE/DEVOLUÇÃO",IF(AND(D5352="",K5352&lt;&gt;""),"SEM LOTE",IF(AND(Q5352&lt;&gt;"",Q5352&gt;=Parametros!$B$11),"PARADO/SEM GIRO","OK"))))))))))</f>
        <v>QUALIDADE</v>
      </c>
      <c r="T5352" s="29" t="str">
        <f aca="false">IF(AND($S5352="PARADO/SEM GIRO",$K5352="KG",OR(Painel!$B$5="(Todos)",A5352=Painel!$B$5)*OR(Painel!$E$5="(Todos)",P5352=Painel!$E$5)),$J5352+ROW()/10000000,"")</f>
        <v/>
      </c>
      <c r="U5352" s="29" t="str">
        <f aca="false">IF(AND($S5352="VENCIDO",$K5352="KG",OR(Painel!$B$5="(Todos)",A5352=Painel!$B$5)*OR(Painel!$E$5="(Todos)",P5352=Painel!$E$5)),$J5352+ROW()/10000000,"")</f>
        <v/>
      </c>
    </row>
    <row r="5353" customFormat="false" ht="15" hidden="false" customHeight="false" outlineLevel="0" collapsed="false">
      <c r="A5353" s="29" t="s">
        <v>52</v>
      </c>
      <c r="B5353" s="29" t="s">
        <v>9960</v>
      </c>
      <c r="C5353" s="29" t="s">
        <v>157</v>
      </c>
      <c r="D5353" s="29" t="s">
        <v>2584</v>
      </c>
      <c r="E5353" s="29" t="n">
        <v>1</v>
      </c>
      <c r="F5353" s="29"/>
      <c r="G5353" s="29" t="s">
        <v>9961</v>
      </c>
      <c r="H5353" s="30" t="n">
        <v>1102.5</v>
      </c>
      <c r="I5353" s="31" t="n">
        <v>46217</v>
      </c>
      <c r="J5353" s="30" t="n">
        <v>1102.5</v>
      </c>
      <c r="K5353" s="29" t="s">
        <v>120</v>
      </c>
      <c r="L5353" s="29" t="s">
        <v>2586</v>
      </c>
      <c r="M5353" s="29"/>
      <c r="N5353" s="29" t="s">
        <v>122</v>
      </c>
      <c r="O5353" s="31" t="n">
        <v>46759</v>
      </c>
      <c r="P5353" s="29" t="s">
        <v>123</v>
      </c>
      <c r="Q5353" s="29" t="n">
        <f aca="false">IFERROR(VALUE(L5353),"")</f>
        <v>68</v>
      </c>
      <c r="R5353" s="29" t="n">
        <f aca="true">IF(O5353="","",O5353-TODAY())</f>
        <v>474</v>
      </c>
      <c r="S5353" s="29" t="str">
        <f aca="false">IF(C5353="&lt;&lt; vazio &gt;&gt;","VAZIA",IF(AND(O5353&lt;&gt;"",R5353&lt;0),"VENCIDO",IF(AND(O5353&lt;&gt;"",R5353&lt;=Parametros!$B$10),"PRÓX. VENCIMENTO",IF(F5353="Q","QUALIDADE",IF(F5353="S","BLOQUEADO",IF(F5353="R","RESTRITO/DEVOLUÇÃO",IF(OR(N5353="QUAR",N5353="QRES"),"QUARENTENA",IF(OR(B5353="DESCARTE",B5353="DEVOLUÇÃO"),"DESCARTE/DEVOLUÇÃO",IF(AND(D5353="",K5353&lt;&gt;""),"SEM LOTE",IF(AND(Q5353&lt;&gt;"",Q5353&gt;=Parametros!$B$11),"PARADO/SEM GIRO","OK"))))))))))</f>
        <v>OK</v>
      </c>
      <c r="T5353" s="29" t="str">
        <f aca="false">IF(AND($S5353="PARADO/SEM GIRO",$K5353="KG",OR(Painel!$B$5="(Todos)",A5353=Painel!$B$5)*OR(Painel!$E$5="(Todos)",P5353=Painel!$E$5)),$J5353+ROW()/10000000,"")</f>
        <v/>
      </c>
      <c r="U5353" s="29" t="str">
        <f aca="false">IF(AND($S5353="VENCIDO",$K5353="KG",OR(Painel!$B$5="(Todos)",A5353=Painel!$B$5)*OR(Painel!$E$5="(Todos)",P5353=Painel!$E$5)),$J5353+ROW()/10000000,"")</f>
        <v/>
      </c>
    </row>
    <row r="5354" customFormat="false" ht="15" hidden="false" customHeight="false" outlineLevel="0" collapsed="false">
      <c r="A5354" s="29" t="s">
        <v>52</v>
      </c>
      <c r="B5354" s="29" t="s">
        <v>9962</v>
      </c>
      <c r="C5354" s="29" t="s">
        <v>186</v>
      </c>
      <c r="D5354" s="29" t="s">
        <v>1533</v>
      </c>
      <c r="E5354" s="29" t="n">
        <v>1</v>
      </c>
      <c r="F5354" s="29" t="s">
        <v>268</v>
      </c>
      <c r="G5354" s="29" t="s">
        <v>9963</v>
      </c>
      <c r="H5354" s="30" t="n">
        <v>545.4</v>
      </c>
      <c r="I5354" s="31" t="n">
        <v>46284</v>
      </c>
      <c r="J5354" s="30" t="n">
        <v>545.4</v>
      </c>
      <c r="K5354" s="29" t="s">
        <v>120</v>
      </c>
      <c r="L5354" s="29" t="s">
        <v>388</v>
      </c>
      <c r="M5354" s="29"/>
      <c r="N5354" s="29" t="s">
        <v>122</v>
      </c>
      <c r="O5354" s="31" t="n">
        <v>46830</v>
      </c>
      <c r="P5354" s="29" t="s">
        <v>123</v>
      </c>
      <c r="Q5354" s="29" t="n">
        <f aca="false">IFERROR(VALUE(L5354),"")</f>
        <v>1</v>
      </c>
      <c r="R5354" s="29" t="n">
        <f aca="true">IF(O5354="","",O5354-TODAY())</f>
        <v>545</v>
      </c>
      <c r="S5354" s="29" t="str">
        <f aca="false">IF(C5354="&lt;&lt; vazio &gt;&gt;","VAZIA",IF(AND(O5354&lt;&gt;"",R5354&lt;0),"VENCIDO",IF(AND(O5354&lt;&gt;"",R5354&lt;=Parametros!$B$10),"PRÓX. VENCIMENTO",IF(F5354="Q","QUALIDADE",IF(F5354="S","BLOQUEADO",IF(F5354="R","RESTRITO/DEVOLUÇÃO",IF(OR(N5354="QUAR",N5354="QRES"),"QUARENTENA",IF(OR(B5354="DESCARTE",B5354="DEVOLUÇÃO"),"DESCARTE/DEVOLUÇÃO",IF(AND(D5354="",K5354&lt;&gt;""),"SEM LOTE",IF(AND(Q5354&lt;&gt;"",Q5354&gt;=Parametros!$B$11),"PARADO/SEM GIRO","OK"))))))))))</f>
        <v>QUALIDADE</v>
      </c>
      <c r="T5354" s="29" t="str">
        <f aca="false">IF(AND($S5354="PARADO/SEM GIRO",$K5354="KG",OR(Painel!$B$5="(Todos)",A5354=Painel!$B$5)*OR(Painel!$E$5="(Todos)",P5354=Painel!$E$5)),$J5354+ROW()/10000000,"")</f>
        <v/>
      </c>
      <c r="U5354" s="29" t="str">
        <f aca="false">IF(AND($S5354="VENCIDO",$K5354="KG",OR(Painel!$B$5="(Todos)",A5354=Painel!$B$5)*OR(Painel!$E$5="(Todos)",P5354=Painel!$E$5)),$J5354+ROW()/10000000,"")</f>
        <v/>
      </c>
    </row>
    <row r="5355" customFormat="false" ht="15" hidden="false" customHeight="false" outlineLevel="0" collapsed="false">
      <c r="A5355" s="29" t="s">
        <v>52</v>
      </c>
      <c r="B5355" s="29" t="s">
        <v>9964</v>
      </c>
      <c r="C5355" s="29" t="s">
        <v>4484</v>
      </c>
      <c r="D5355" s="29" t="s">
        <v>8828</v>
      </c>
      <c r="E5355" s="29" t="n">
        <v>1</v>
      </c>
      <c r="F5355" s="29"/>
      <c r="G5355" s="29" t="s">
        <v>9965</v>
      </c>
      <c r="H5355" s="30" t="n">
        <v>480</v>
      </c>
      <c r="I5355" s="31" t="n">
        <v>45918</v>
      </c>
      <c r="J5355" s="30" t="n">
        <v>480</v>
      </c>
      <c r="K5355" s="29" t="s">
        <v>120</v>
      </c>
      <c r="L5355" s="29" t="s">
        <v>9966</v>
      </c>
      <c r="M5355" s="29"/>
      <c r="N5355" s="29" t="s">
        <v>122</v>
      </c>
      <c r="O5355" s="31" t="n">
        <v>46548</v>
      </c>
      <c r="P5355" s="29" t="s">
        <v>123</v>
      </c>
      <c r="Q5355" s="29" t="n">
        <f aca="false">IFERROR(VALUE(L5355),"")</f>
        <v>367</v>
      </c>
      <c r="R5355" s="29" t="n">
        <f aca="true">IF(O5355="","",O5355-TODAY())</f>
        <v>263</v>
      </c>
      <c r="S5355" s="29" t="str">
        <f aca="false">IF(C5355="&lt;&lt; vazio &gt;&gt;","VAZIA",IF(AND(O5355&lt;&gt;"",R5355&lt;0),"VENCIDO",IF(AND(O5355&lt;&gt;"",R5355&lt;=Parametros!$B$10),"PRÓX. VENCIMENTO",IF(F5355="Q","QUALIDADE",IF(F5355="S","BLOQUEADO",IF(F5355="R","RESTRITO/DEVOLUÇÃO",IF(OR(N5355="QUAR",N5355="QRES"),"QUARENTENA",IF(OR(B5355="DESCARTE",B5355="DEVOLUÇÃO"),"DESCARTE/DEVOLUÇÃO",IF(AND(D5355="",K5355&lt;&gt;""),"SEM LOTE",IF(AND(Q5355&lt;&gt;"",Q5355&gt;=Parametros!$B$11),"PARADO/SEM GIRO","OK"))))))))))</f>
        <v>PARADO/SEM GIRO</v>
      </c>
      <c r="T5355" s="29" t="n">
        <f aca="false">IF(AND($S5355="PARADO/SEM GIRO",$K5355="KG",OR(Painel!$B$5="(Todos)",A5355=Painel!$B$5)*OR(Painel!$E$5="(Todos)",P5355=Painel!$E$5)),$J5355+ROW()/10000000,"")</f>
        <v>480.0005355</v>
      </c>
      <c r="U5355" s="29" t="str">
        <f aca="false">IF(AND($S5355="VENCIDO",$K5355="KG",OR(Painel!$B$5="(Todos)",A5355=Painel!$B$5)*OR(Painel!$E$5="(Todos)",P5355=Painel!$E$5)),$J5355+ROW()/10000000,"")</f>
        <v/>
      </c>
    </row>
    <row r="5356" customFormat="false" ht="15" hidden="false" customHeight="false" outlineLevel="0" collapsed="false">
      <c r="A5356" s="29" t="s">
        <v>52</v>
      </c>
      <c r="B5356" s="29" t="s">
        <v>9967</v>
      </c>
      <c r="C5356" s="29" t="s">
        <v>396</v>
      </c>
      <c r="D5356" s="29" t="s">
        <v>2981</v>
      </c>
      <c r="E5356" s="29" t="n">
        <v>1</v>
      </c>
      <c r="F5356" s="29"/>
      <c r="G5356" s="29" t="s">
        <v>9968</v>
      </c>
      <c r="H5356" s="30" t="n">
        <v>1102.5</v>
      </c>
      <c r="I5356" s="31" t="n">
        <v>46262</v>
      </c>
      <c r="J5356" s="30" t="n">
        <v>1102.5</v>
      </c>
      <c r="K5356" s="29" t="s">
        <v>120</v>
      </c>
      <c r="L5356" s="29" t="s">
        <v>190</v>
      </c>
      <c r="M5356" s="29"/>
      <c r="N5356" s="29" t="s">
        <v>122</v>
      </c>
      <c r="O5356" s="31" t="n">
        <v>46807</v>
      </c>
      <c r="P5356" s="29" t="s">
        <v>123</v>
      </c>
      <c r="Q5356" s="29" t="n">
        <f aca="false">IFERROR(VALUE(L5356),"")</f>
        <v>23</v>
      </c>
      <c r="R5356" s="29" t="n">
        <f aca="true">IF(O5356="","",O5356-TODAY())</f>
        <v>522</v>
      </c>
      <c r="S5356" s="29" t="str">
        <f aca="false">IF(C5356="&lt;&lt; vazio &gt;&gt;","VAZIA",IF(AND(O5356&lt;&gt;"",R5356&lt;0),"VENCIDO",IF(AND(O5356&lt;&gt;"",R5356&lt;=Parametros!$B$10),"PRÓX. VENCIMENTO",IF(F5356="Q","QUALIDADE",IF(F5356="S","BLOQUEADO",IF(F5356="R","RESTRITO/DEVOLUÇÃO",IF(OR(N5356="QUAR",N5356="QRES"),"QUARENTENA",IF(OR(B5356="DESCARTE",B5356="DEVOLUÇÃO"),"DESCARTE/DEVOLUÇÃO",IF(AND(D5356="",K5356&lt;&gt;""),"SEM LOTE",IF(AND(Q5356&lt;&gt;"",Q5356&gt;=Parametros!$B$11),"PARADO/SEM GIRO","OK"))))))))))</f>
        <v>OK</v>
      </c>
      <c r="T5356" s="29" t="str">
        <f aca="false">IF(AND($S5356="PARADO/SEM GIRO",$K5356="KG",OR(Painel!$B$5="(Todos)",A5356=Painel!$B$5)*OR(Painel!$E$5="(Todos)",P5356=Painel!$E$5)),$J5356+ROW()/10000000,"")</f>
        <v/>
      </c>
      <c r="U5356" s="29" t="str">
        <f aca="false">IF(AND($S5356="VENCIDO",$K5356="KG",OR(Painel!$B$5="(Todos)",A5356=Painel!$B$5)*OR(Painel!$E$5="(Todos)",P5356=Painel!$E$5)),$J5356+ROW()/10000000,"")</f>
        <v/>
      </c>
    </row>
    <row r="5357" customFormat="false" ht="15" hidden="false" customHeight="false" outlineLevel="0" collapsed="false">
      <c r="A5357" s="29" t="s">
        <v>52</v>
      </c>
      <c r="B5357" s="29" t="s">
        <v>9969</v>
      </c>
      <c r="C5357" s="29" t="s">
        <v>1274</v>
      </c>
      <c r="D5357" s="29" t="s">
        <v>3879</v>
      </c>
      <c r="E5357" s="29" t="n">
        <v>1</v>
      </c>
      <c r="F5357" s="29"/>
      <c r="G5357" s="29" t="s">
        <v>9970</v>
      </c>
      <c r="H5357" s="30" t="n">
        <v>1000</v>
      </c>
      <c r="I5357" s="31" t="n">
        <v>46230</v>
      </c>
      <c r="J5357" s="30" t="n">
        <v>1000</v>
      </c>
      <c r="K5357" s="29" t="s">
        <v>120</v>
      </c>
      <c r="L5357" s="29" t="s">
        <v>1277</v>
      </c>
      <c r="M5357" s="29"/>
      <c r="N5357" s="29" t="s">
        <v>122</v>
      </c>
      <c r="O5357" s="31" t="n">
        <v>46587</v>
      </c>
      <c r="P5357" s="29" t="s">
        <v>123</v>
      </c>
      <c r="Q5357" s="29" t="n">
        <f aca="false">IFERROR(VALUE(L5357),"")</f>
        <v>55</v>
      </c>
      <c r="R5357" s="29" t="n">
        <f aca="true">IF(O5357="","",O5357-TODAY())</f>
        <v>302</v>
      </c>
      <c r="S5357" s="29" t="str">
        <f aca="false">IF(C5357="&lt;&lt; vazio &gt;&gt;","VAZIA",IF(AND(O5357&lt;&gt;"",R5357&lt;0),"VENCIDO",IF(AND(O5357&lt;&gt;"",R5357&lt;=Parametros!$B$10),"PRÓX. VENCIMENTO",IF(F5357="Q","QUALIDADE",IF(F5357="S","BLOQUEADO",IF(F5357="R","RESTRITO/DEVOLUÇÃO",IF(OR(N5357="QUAR",N5357="QRES"),"QUARENTENA",IF(OR(B5357="DESCARTE",B5357="DEVOLUÇÃO"),"DESCARTE/DEVOLUÇÃO",IF(AND(D5357="",K5357&lt;&gt;""),"SEM LOTE",IF(AND(Q5357&lt;&gt;"",Q5357&gt;=Parametros!$B$11),"PARADO/SEM GIRO","OK"))))))))))</f>
        <v>OK</v>
      </c>
      <c r="T5357" s="29" t="str">
        <f aca="false">IF(AND($S5357="PARADO/SEM GIRO",$K5357="KG",OR(Painel!$B$5="(Todos)",A5357=Painel!$B$5)*OR(Painel!$E$5="(Todos)",P5357=Painel!$E$5)),$J5357+ROW()/10000000,"")</f>
        <v/>
      </c>
      <c r="U5357" s="29" t="str">
        <f aca="false">IF(AND($S5357="VENCIDO",$K5357="KG",OR(Painel!$B$5="(Todos)",A5357=Painel!$B$5)*OR(Painel!$E$5="(Todos)",P5357=Painel!$E$5)),$J5357+ROW()/10000000,"")</f>
        <v/>
      </c>
    </row>
    <row r="5358" customFormat="false" ht="15" hidden="false" customHeight="false" outlineLevel="0" collapsed="false">
      <c r="A5358" s="29" t="s">
        <v>52</v>
      </c>
      <c r="B5358" s="29" t="s">
        <v>9971</v>
      </c>
      <c r="C5358" s="29" t="s">
        <v>1274</v>
      </c>
      <c r="D5358" s="29" t="s">
        <v>3879</v>
      </c>
      <c r="E5358" s="29" t="n">
        <v>1</v>
      </c>
      <c r="F5358" s="29"/>
      <c r="G5358" s="29" t="s">
        <v>9972</v>
      </c>
      <c r="H5358" s="30" t="n">
        <v>1000</v>
      </c>
      <c r="I5358" s="31" t="n">
        <v>46230</v>
      </c>
      <c r="J5358" s="30" t="n">
        <v>1000</v>
      </c>
      <c r="K5358" s="29" t="s">
        <v>120</v>
      </c>
      <c r="L5358" s="29" t="s">
        <v>1277</v>
      </c>
      <c r="M5358" s="29"/>
      <c r="N5358" s="29" t="s">
        <v>122</v>
      </c>
      <c r="O5358" s="31" t="n">
        <v>46587</v>
      </c>
      <c r="P5358" s="29" t="s">
        <v>123</v>
      </c>
      <c r="Q5358" s="29" t="n">
        <f aca="false">IFERROR(VALUE(L5358),"")</f>
        <v>55</v>
      </c>
      <c r="R5358" s="29" t="n">
        <f aca="true">IF(O5358="","",O5358-TODAY())</f>
        <v>302</v>
      </c>
      <c r="S5358" s="29" t="str">
        <f aca="false">IF(C5358="&lt;&lt; vazio &gt;&gt;","VAZIA",IF(AND(O5358&lt;&gt;"",R5358&lt;0),"VENCIDO",IF(AND(O5358&lt;&gt;"",R5358&lt;=Parametros!$B$10),"PRÓX. VENCIMENTO",IF(F5358="Q","QUALIDADE",IF(F5358="S","BLOQUEADO",IF(F5358="R","RESTRITO/DEVOLUÇÃO",IF(OR(N5358="QUAR",N5358="QRES"),"QUARENTENA",IF(OR(B5358="DESCARTE",B5358="DEVOLUÇÃO"),"DESCARTE/DEVOLUÇÃO",IF(AND(D5358="",K5358&lt;&gt;""),"SEM LOTE",IF(AND(Q5358&lt;&gt;"",Q5358&gt;=Parametros!$B$11),"PARADO/SEM GIRO","OK"))))))))))</f>
        <v>OK</v>
      </c>
      <c r="T5358" s="29" t="str">
        <f aca="false">IF(AND($S5358="PARADO/SEM GIRO",$K5358="KG",OR(Painel!$B$5="(Todos)",A5358=Painel!$B$5)*OR(Painel!$E$5="(Todos)",P5358=Painel!$E$5)),$J5358+ROW()/10000000,"")</f>
        <v/>
      </c>
      <c r="U5358" s="29" t="str">
        <f aca="false">IF(AND($S5358="VENCIDO",$K5358="KG",OR(Painel!$B$5="(Todos)",A5358=Painel!$B$5)*OR(Painel!$E$5="(Todos)",P5358=Painel!$E$5)),$J5358+ROW()/10000000,"")</f>
        <v/>
      </c>
    </row>
    <row r="5359" customFormat="false" ht="15" hidden="false" customHeight="false" outlineLevel="0" collapsed="false">
      <c r="A5359" s="29" t="s">
        <v>52</v>
      </c>
      <c r="B5359" s="29" t="s">
        <v>9973</v>
      </c>
      <c r="C5359" s="29" t="s">
        <v>260</v>
      </c>
      <c r="D5359" s="29" t="s">
        <v>261</v>
      </c>
      <c r="E5359" s="29" t="n">
        <v>1</v>
      </c>
      <c r="F5359" s="29"/>
      <c r="G5359" s="29" t="s">
        <v>9974</v>
      </c>
      <c r="H5359" s="30" t="n">
        <v>40</v>
      </c>
      <c r="I5359" s="31" t="n">
        <v>46271</v>
      </c>
      <c r="J5359" s="30" t="n">
        <v>40</v>
      </c>
      <c r="K5359" s="29" t="s">
        <v>120</v>
      </c>
      <c r="L5359" s="29" t="s">
        <v>694</v>
      </c>
      <c r="M5359" s="29"/>
      <c r="N5359" s="29" t="s">
        <v>122</v>
      </c>
      <c r="O5359" s="31" t="n">
        <v>46780</v>
      </c>
      <c r="P5359" s="29" t="s">
        <v>123</v>
      </c>
      <c r="Q5359" s="29" t="n">
        <f aca="false">IFERROR(VALUE(L5359),"")</f>
        <v>50</v>
      </c>
      <c r="R5359" s="29" t="n">
        <f aca="true">IF(O5359="","",O5359-TODAY())</f>
        <v>495</v>
      </c>
      <c r="S5359" s="29" t="str">
        <f aca="false">IF(C5359="&lt;&lt; vazio &gt;&gt;","VAZIA",IF(AND(O5359&lt;&gt;"",R5359&lt;0),"VENCIDO",IF(AND(O5359&lt;&gt;"",R5359&lt;=Parametros!$B$10),"PRÓX. VENCIMENTO",IF(F5359="Q","QUALIDADE",IF(F5359="S","BLOQUEADO",IF(F5359="R","RESTRITO/DEVOLUÇÃO",IF(OR(N5359="QUAR",N5359="QRES"),"QUARENTENA",IF(OR(B5359="DESCARTE",B5359="DEVOLUÇÃO"),"DESCARTE/DEVOLUÇÃO",IF(AND(D5359="",K5359&lt;&gt;""),"SEM LOTE",IF(AND(Q5359&lt;&gt;"",Q5359&gt;=Parametros!$B$11),"PARADO/SEM GIRO","OK"))))))))))</f>
        <v>OK</v>
      </c>
      <c r="T5359" s="29" t="str">
        <f aca="false">IF(AND($S5359="PARADO/SEM GIRO",$K5359="KG",OR(Painel!$B$5="(Todos)",A5359=Painel!$B$5)*OR(Painel!$E$5="(Todos)",P5359=Painel!$E$5)),$J5359+ROW()/10000000,"")</f>
        <v/>
      </c>
      <c r="U5359" s="29" t="str">
        <f aca="false">IF(AND($S5359="VENCIDO",$K5359="KG",OR(Painel!$B$5="(Todos)",A5359=Painel!$B$5)*OR(Painel!$E$5="(Todos)",P5359=Painel!$E$5)),$J5359+ROW()/10000000,"")</f>
        <v/>
      </c>
    </row>
    <row r="5360" customFormat="false" ht="15" hidden="false" customHeight="false" outlineLevel="0" collapsed="false">
      <c r="A5360" s="29" t="s">
        <v>52</v>
      </c>
      <c r="B5360" s="29" t="s">
        <v>9975</v>
      </c>
      <c r="C5360" s="29" t="s">
        <v>876</v>
      </c>
      <c r="D5360" s="29" t="s">
        <v>7430</v>
      </c>
      <c r="E5360" s="29" t="n">
        <v>1</v>
      </c>
      <c r="F5360" s="29"/>
      <c r="G5360" s="29" t="s">
        <v>9976</v>
      </c>
      <c r="H5360" s="30" t="n">
        <v>360</v>
      </c>
      <c r="I5360" s="31" t="n">
        <v>46279</v>
      </c>
      <c r="J5360" s="30" t="n">
        <v>360</v>
      </c>
      <c r="K5360" s="29" t="s">
        <v>120</v>
      </c>
      <c r="L5360" s="29" t="s">
        <v>350</v>
      </c>
      <c r="M5360" s="29"/>
      <c r="N5360" s="29" t="s">
        <v>122</v>
      </c>
      <c r="O5360" s="31" t="n">
        <v>46820</v>
      </c>
      <c r="P5360" s="29" t="s">
        <v>123</v>
      </c>
      <c r="Q5360" s="29" t="n">
        <f aca="false">IFERROR(VALUE(L5360),"")</f>
        <v>6</v>
      </c>
      <c r="R5360" s="29" t="n">
        <f aca="true">IF(O5360="","",O5360-TODAY())</f>
        <v>535</v>
      </c>
      <c r="S5360" s="29" t="str">
        <f aca="false">IF(C5360="&lt;&lt; vazio &gt;&gt;","VAZIA",IF(AND(O5360&lt;&gt;"",R5360&lt;0),"VENCIDO",IF(AND(O5360&lt;&gt;"",R5360&lt;=Parametros!$B$10),"PRÓX. VENCIMENTO",IF(F5360="Q","QUALIDADE",IF(F5360="S","BLOQUEADO",IF(F5360="R","RESTRITO/DEVOLUÇÃO",IF(OR(N5360="QUAR",N5360="QRES"),"QUARENTENA",IF(OR(B5360="DESCARTE",B5360="DEVOLUÇÃO"),"DESCARTE/DEVOLUÇÃO",IF(AND(D5360="",K5360&lt;&gt;""),"SEM LOTE",IF(AND(Q5360&lt;&gt;"",Q5360&gt;=Parametros!$B$11),"PARADO/SEM GIRO","OK"))))))))))</f>
        <v>OK</v>
      </c>
      <c r="T5360" s="29" t="str">
        <f aca="false">IF(AND($S5360="PARADO/SEM GIRO",$K5360="KG",OR(Painel!$B$5="(Todos)",A5360=Painel!$B$5)*OR(Painel!$E$5="(Todos)",P5360=Painel!$E$5)),$J5360+ROW()/10000000,"")</f>
        <v/>
      </c>
      <c r="U5360" s="29" t="str">
        <f aca="false">IF(AND($S5360="VENCIDO",$K5360="KG",OR(Painel!$B$5="(Todos)",A5360=Painel!$B$5)*OR(Painel!$E$5="(Todos)",P5360=Painel!$E$5)),$J5360+ROW()/10000000,"")</f>
        <v/>
      </c>
    </row>
    <row r="5361" customFormat="false" ht="15" hidden="false" customHeight="false" outlineLevel="0" collapsed="false">
      <c r="A5361" s="29" t="s">
        <v>52</v>
      </c>
      <c r="B5361" s="29" t="s">
        <v>9977</v>
      </c>
      <c r="C5361" s="29" t="s">
        <v>115</v>
      </c>
      <c r="D5361" s="29"/>
      <c r="E5361" s="29" t="n">
        <v>0</v>
      </c>
      <c r="F5361" s="29"/>
      <c r="G5361" s="29"/>
      <c r="H5361" s="30" t="n">
        <v>0</v>
      </c>
      <c r="I5361" s="29"/>
      <c r="J5361" s="30" t="n">
        <v>0</v>
      </c>
      <c r="K5361" s="29"/>
      <c r="L5361" s="29" t="s">
        <v>116</v>
      </c>
      <c r="M5361" s="29"/>
      <c r="N5361" s="29"/>
      <c r="O5361" s="29"/>
      <c r="P5361" s="29"/>
      <c r="Q5361" s="29" t="n">
        <f aca="false">IFERROR(VALUE(L5361),"")</f>
        <v>0</v>
      </c>
      <c r="R5361" s="29" t="str">
        <f aca="true">IF(O5361="","",O5361-TODAY())</f>
        <v/>
      </c>
      <c r="S5361" s="29" t="str">
        <f aca="false">IF(C5361="&lt;&lt; vazio &gt;&gt;","VAZIA",IF(AND(O5361&lt;&gt;"",R5361&lt;0),"VENCIDO",IF(AND(O5361&lt;&gt;"",R5361&lt;=Parametros!$B$10),"PRÓX. VENCIMENTO",IF(F5361="Q","QUALIDADE",IF(F5361="S","BLOQUEADO",IF(F5361="R","RESTRITO/DEVOLUÇÃO",IF(OR(N5361="QUAR",N5361="QRES"),"QUARENTENA",IF(OR(B5361="DESCARTE",B5361="DEVOLUÇÃO"),"DESCARTE/DEVOLUÇÃO",IF(AND(D5361="",K5361&lt;&gt;""),"SEM LOTE",IF(AND(Q5361&lt;&gt;"",Q5361&gt;=Parametros!$B$11),"PARADO/SEM GIRO","OK"))))))))))</f>
        <v>VAZIA</v>
      </c>
      <c r="T5361" s="29" t="str">
        <f aca="false">IF(AND($S5361="PARADO/SEM GIRO",$K5361="KG",OR(Painel!$B$5="(Todos)",A5361=Painel!$B$5)*OR(Painel!$E$5="(Todos)",P5361=Painel!$E$5)),$J5361+ROW()/10000000,"")</f>
        <v/>
      </c>
      <c r="U5361" s="29" t="str">
        <f aca="false">IF(AND($S5361="VENCIDO",$K5361="KG",OR(Painel!$B$5="(Todos)",A5361=Painel!$B$5)*OR(Painel!$E$5="(Todos)",P5361=Painel!$E$5)),$J5361+ROW()/10000000,"")</f>
        <v/>
      </c>
    </row>
    <row r="5362" customFormat="false" ht="15" hidden="false" customHeight="false" outlineLevel="0" collapsed="false">
      <c r="A5362" s="29" t="s">
        <v>52</v>
      </c>
      <c r="B5362" s="29" t="s">
        <v>9978</v>
      </c>
      <c r="C5362" s="29" t="s">
        <v>222</v>
      </c>
      <c r="D5362" s="29" t="s">
        <v>675</v>
      </c>
      <c r="E5362" s="29" t="n">
        <v>1</v>
      </c>
      <c r="F5362" s="29" t="s">
        <v>137</v>
      </c>
      <c r="G5362" s="29" t="s">
        <v>9979</v>
      </c>
      <c r="H5362" s="30" t="n">
        <v>980</v>
      </c>
      <c r="I5362" s="31" t="n">
        <v>46259</v>
      </c>
      <c r="J5362" s="30" t="n">
        <v>980</v>
      </c>
      <c r="K5362" s="29" t="s">
        <v>120</v>
      </c>
      <c r="L5362" s="29" t="s">
        <v>677</v>
      </c>
      <c r="M5362" s="29"/>
      <c r="N5362" s="29" t="s">
        <v>122</v>
      </c>
      <c r="O5362" s="31" t="n">
        <v>46797</v>
      </c>
      <c r="P5362" s="29" t="s">
        <v>123</v>
      </c>
      <c r="Q5362" s="29" t="n">
        <f aca="false">IFERROR(VALUE(L5362),"")</f>
        <v>26</v>
      </c>
      <c r="R5362" s="29" t="n">
        <f aca="true">IF(O5362="","",O5362-TODAY())</f>
        <v>512</v>
      </c>
      <c r="S5362" s="29" t="str">
        <f aca="false">IF(C5362="&lt;&lt; vazio &gt;&gt;","VAZIA",IF(AND(O5362&lt;&gt;"",R5362&lt;0),"VENCIDO",IF(AND(O5362&lt;&gt;"",R5362&lt;=Parametros!$B$10),"PRÓX. VENCIMENTO",IF(F5362="Q","QUALIDADE",IF(F5362="S","BLOQUEADO",IF(F5362="R","RESTRITO/DEVOLUÇÃO",IF(OR(N5362="QUAR",N5362="QRES"),"QUARENTENA",IF(OR(B5362="DESCARTE",B5362="DEVOLUÇÃO"),"DESCARTE/DEVOLUÇÃO",IF(AND(D5362="",K5362&lt;&gt;""),"SEM LOTE",IF(AND(Q5362&lt;&gt;"",Q5362&gt;=Parametros!$B$11),"PARADO/SEM GIRO","OK"))))))))))</f>
        <v>BLOQUEADO</v>
      </c>
      <c r="T5362" s="29" t="str">
        <f aca="false">IF(AND($S5362="PARADO/SEM GIRO",$K5362="KG",OR(Painel!$B$5="(Todos)",A5362=Painel!$B$5)*OR(Painel!$E$5="(Todos)",P5362=Painel!$E$5)),$J5362+ROW()/10000000,"")</f>
        <v/>
      </c>
      <c r="U5362" s="29" t="str">
        <f aca="false">IF(AND($S5362="VENCIDO",$K5362="KG",OR(Painel!$B$5="(Todos)",A5362=Painel!$B$5)*OR(Painel!$E$5="(Todos)",P5362=Painel!$E$5)),$J5362+ROW()/10000000,"")</f>
        <v/>
      </c>
    </row>
    <row r="5363" customFormat="false" ht="15" hidden="false" customHeight="false" outlineLevel="0" collapsed="false">
      <c r="A5363" s="29" t="s">
        <v>52</v>
      </c>
      <c r="B5363" s="29" t="s">
        <v>9980</v>
      </c>
      <c r="C5363" s="29" t="s">
        <v>169</v>
      </c>
      <c r="D5363" s="29" t="s">
        <v>573</v>
      </c>
      <c r="E5363" s="29" t="n">
        <v>1</v>
      </c>
      <c r="F5363" s="29"/>
      <c r="G5363" s="29" t="s">
        <v>9981</v>
      </c>
      <c r="H5363" s="30" t="n">
        <v>0</v>
      </c>
      <c r="I5363" s="31" t="n">
        <v>46280</v>
      </c>
      <c r="J5363" s="30" t="n">
        <v>999.9</v>
      </c>
      <c r="K5363" s="29" t="s">
        <v>120</v>
      </c>
      <c r="L5363" s="29" t="s">
        <v>144</v>
      </c>
      <c r="M5363" s="29"/>
      <c r="N5363" s="29" t="s">
        <v>122</v>
      </c>
      <c r="O5363" s="31" t="n">
        <v>46638</v>
      </c>
      <c r="P5363" s="29" t="s">
        <v>123</v>
      </c>
      <c r="Q5363" s="29" t="n">
        <f aca="false">IFERROR(VALUE(L5363),"")</f>
        <v>5</v>
      </c>
      <c r="R5363" s="29" t="n">
        <f aca="true">IF(O5363="","",O5363-TODAY())</f>
        <v>353</v>
      </c>
      <c r="S5363" s="29" t="str">
        <f aca="false">IF(C5363="&lt;&lt; vazio &gt;&gt;","VAZIA",IF(AND(O5363&lt;&gt;"",R5363&lt;0),"VENCIDO",IF(AND(O5363&lt;&gt;"",R5363&lt;=Parametros!$B$10),"PRÓX. VENCIMENTO",IF(F5363="Q","QUALIDADE",IF(F5363="S","BLOQUEADO",IF(F5363="R","RESTRITO/DEVOLUÇÃO",IF(OR(N5363="QUAR",N5363="QRES"),"QUARENTENA",IF(OR(B5363="DESCARTE",B5363="DEVOLUÇÃO"),"DESCARTE/DEVOLUÇÃO",IF(AND(D5363="",K5363&lt;&gt;""),"SEM LOTE",IF(AND(Q5363&lt;&gt;"",Q5363&gt;=Parametros!$B$11),"PARADO/SEM GIRO","OK"))))))))))</f>
        <v>OK</v>
      </c>
      <c r="T5363" s="29" t="str">
        <f aca="false">IF(AND($S5363="PARADO/SEM GIRO",$K5363="KG",OR(Painel!$B$5="(Todos)",A5363=Painel!$B$5)*OR(Painel!$E$5="(Todos)",P5363=Painel!$E$5)),$J5363+ROW()/10000000,"")</f>
        <v/>
      </c>
      <c r="U5363" s="29" t="str">
        <f aca="false">IF(AND($S5363="VENCIDO",$K5363="KG",OR(Painel!$B$5="(Todos)",A5363=Painel!$B$5)*OR(Painel!$E$5="(Todos)",P5363=Painel!$E$5)),$J5363+ROW()/10000000,"")</f>
        <v/>
      </c>
    </row>
    <row r="5364" customFormat="false" ht="15" hidden="false" customHeight="false" outlineLevel="0" collapsed="false">
      <c r="A5364" s="29" t="s">
        <v>52</v>
      </c>
      <c r="B5364" s="29" t="s">
        <v>9982</v>
      </c>
      <c r="C5364" s="29" t="s">
        <v>876</v>
      </c>
      <c r="D5364" s="29" t="s">
        <v>7430</v>
      </c>
      <c r="E5364" s="29" t="n">
        <v>1</v>
      </c>
      <c r="F5364" s="29"/>
      <c r="G5364" s="29" t="s">
        <v>9983</v>
      </c>
      <c r="H5364" s="30" t="n">
        <v>720</v>
      </c>
      <c r="I5364" s="31" t="n">
        <v>46279</v>
      </c>
      <c r="J5364" s="30" t="n">
        <v>720</v>
      </c>
      <c r="K5364" s="29" t="s">
        <v>120</v>
      </c>
      <c r="L5364" s="29" t="s">
        <v>350</v>
      </c>
      <c r="M5364" s="29"/>
      <c r="N5364" s="29" t="s">
        <v>122</v>
      </c>
      <c r="O5364" s="31" t="n">
        <v>46820</v>
      </c>
      <c r="P5364" s="29" t="s">
        <v>123</v>
      </c>
      <c r="Q5364" s="29" t="n">
        <f aca="false">IFERROR(VALUE(L5364),"")</f>
        <v>6</v>
      </c>
      <c r="R5364" s="29" t="n">
        <f aca="true">IF(O5364="","",O5364-TODAY())</f>
        <v>535</v>
      </c>
      <c r="S5364" s="29" t="str">
        <f aca="false">IF(C5364="&lt;&lt; vazio &gt;&gt;","VAZIA",IF(AND(O5364&lt;&gt;"",R5364&lt;0),"VENCIDO",IF(AND(O5364&lt;&gt;"",R5364&lt;=Parametros!$B$10),"PRÓX. VENCIMENTO",IF(F5364="Q","QUALIDADE",IF(F5364="S","BLOQUEADO",IF(F5364="R","RESTRITO/DEVOLUÇÃO",IF(OR(N5364="QUAR",N5364="QRES"),"QUARENTENA",IF(OR(B5364="DESCARTE",B5364="DEVOLUÇÃO"),"DESCARTE/DEVOLUÇÃO",IF(AND(D5364="",K5364&lt;&gt;""),"SEM LOTE",IF(AND(Q5364&lt;&gt;"",Q5364&gt;=Parametros!$B$11),"PARADO/SEM GIRO","OK"))))))))))</f>
        <v>OK</v>
      </c>
      <c r="T5364" s="29" t="str">
        <f aca="false">IF(AND($S5364="PARADO/SEM GIRO",$K5364="KG",OR(Painel!$B$5="(Todos)",A5364=Painel!$B$5)*OR(Painel!$E$5="(Todos)",P5364=Painel!$E$5)),$J5364+ROW()/10000000,"")</f>
        <v/>
      </c>
      <c r="U5364" s="29" t="str">
        <f aca="false">IF(AND($S5364="VENCIDO",$K5364="KG",OR(Painel!$B$5="(Todos)",A5364=Painel!$B$5)*OR(Painel!$E$5="(Todos)",P5364=Painel!$E$5)),$J5364+ROW()/10000000,"")</f>
        <v/>
      </c>
    </row>
    <row r="5365" customFormat="false" ht="15" hidden="false" customHeight="false" outlineLevel="0" collapsed="false">
      <c r="A5365" s="29" t="s">
        <v>52</v>
      </c>
      <c r="B5365" s="29" t="s">
        <v>9984</v>
      </c>
      <c r="C5365" s="29" t="s">
        <v>2510</v>
      </c>
      <c r="D5365" s="29" t="s">
        <v>2511</v>
      </c>
      <c r="E5365" s="29" t="n">
        <v>1</v>
      </c>
      <c r="F5365" s="29"/>
      <c r="G5365" s="29" t="s">
        <v>9985</v>
      </c>
      <c r="H5365" s="30" t="n">
        <v>240</v>
      </c>
      <c r="I5365" s="31" t="n">
        <v>46267</v>
      </c>
      <c r="J5365" s="30" t="n">
        <v>240</v>
      </c>
      <c r="K5365" s="29" t="s">
        <v>120</v>
      </c>
      <c r="L5365" s="29" t="s">
        <v>2513</v>
      </c>
      <c r="M5365" s="29"/>
      <c r="N5365" s="29" t="s">
        <v>134</v>
      </c>
      <c r="O5365" s="31" t="n">
        <v>46357</v>
      </c>
      <c r="P5365" s="29" t="s">
        <v>123</v>
      </c>
      <c r="Q5365" s="29" t="n">
        <f aca="false">IFERROR(VALUE(L5365),"")</f>
        <v>18</v>
      </c>
      <c r="R5365" s="29" t="n">
        <f aca="true">IF(O5365="","",O5365-TODAY())</f>
        <v>72</v>
      </c>
      <c r="S5365" s="29" t="str">
        <f aca="false">IF(C5365="&lt;&lt; vazio &gt;&gt;","VAZIA",IF(AND(O5365&lt;&gt;"",R5365&lt;0),"VENCIDO",IF(AND(O5365&lt;&gt;"",R5365&lt;=Parametros!$B$10),"PRÓX. VENCIMENTO",IF(F5365="Q","QUALIDADE",IF(F5365="S","BLOQUEADO",IF(F5365="R","RESTRITO/DEVOLUÇÃO",IF(OR(N5365="QUAR",N5365="QRES"),"QUARENTENA",IF(OR(B5365="DESCARTE",B5365="DEVOLUÇÃO"),"DESCARTE/DEVOLUÇÃO",IF(AND(D5365="",K5365&lt;&gt;""),"SEM LOTE",IF(AND(Q5365&lt;&gt;"",Q5365&gt;=Parametros!$B$11),"PARADO/SEM GIRO","OK"))))))))))</f>
        <v>OK</v>
      </c>
      <c r="T5365" s="29" t="str">
        <f aca="false">IF(AND($S5365="PARADO/SEM GIRO",$K5365="KG",OR(Painel!$B$5="(Todos)",A5365=Painel!$B$5)*OR(Painel!$E$5="(Todos)",P5365=Painel!$E$5)),$J5365+ROW()/10000000,"")</f>
        <v/>
      </c>
      <c r="U5365" s="29" t="str">
        <f aca="false">IF(AND($S5365="VENCIDO",$K5365="KG",OR(Painel!$B$5="(Todos)",A5365=Painel!$B$5)*OR(Painel!$E$5="(Todos)",P5365=Painel!$E$5)),$J5365+ROW()/10000000,"")</f>
        <v/>
      </c>
    </row>
    <row r="5366" customFormat="false" ht="15" hidden="false" customHeight="false" outlineLevel="0" collapsed="false">
      <c r="A5366" s="29" t="s">
        <v>52</v>
      </c>
      <c r="B5366" s="29" t="s">
        <v>9986</v>
      </c>
      <c r="C5366" s="29" t="s">
        <v>4484</v>
      </c>
      <c r="D5366" s="29" t="s">
        <v>8828</v>
      </c>
      <c r="E5366" s="29" t="n">
        <v>1</v>
      </c>
      <c r="F5366" s="29"/>
      <c r="G5366" s="29" t="s">
        <v>9987</v>
      </c>
      <c r="H5366" s="30" t="n">
        <v>480</v>
      </c>
      <c r="I5366" s="31" t="n">
        <v>45903</v>
      </c>
      <c r="J5366" s="30" t="n">
        <v>480</v>
      </c>
      <c r="K5366" s="29" t="s">
        <v>120</v>
      </c>
      <c r="L5366" s="29" t="s">
        <v>8830</v>
      </c>
      <c r="M5366" s="29"/>
      <c r="N5366" s="29" t="s">
        <v>122</v>
      </c>
      <c r="O5366" s="31" t="n">
        <v>46548</v>
      </c>
      <c r="P5366" s="29" t="s">
        <v>123</v>
      </c>
      <c r="Q5366" s="29" t="n">
        <f aca="false">IFERROR(VALUE(L5366),"")</f>
        <v>382</v>
      </c>
      <c r="R5366" s="29" t="n">
        <f aca="true">IF(O5366="","",O5366-TODAY())</f>
        <v>263</v>
      </c>
      <c r="S5366" s="29" t="str">
        <f aca="false">IF(C5366="&lt;&lt; vazio &gt;&gt;","VAZIA",IF(AND(O5366&lt;&gt;"",R5366&lt;0),"VENCIDO",IF(AND(O5366&lt;&gt;"",R5366&lt;=Parametros!$B$10),"PRÓX. VENCIMENTO",IF(F5366="Q","QUALIDADE",IF(F5366="S","BLOQUEADO",IF(F5366="R","RESTRITO/DEVOLUÇÃO",IF(OR(N5366="QUAR",N5366="QRES"),"QUARENTENA",IF(OR(B5366="DESCARTE",B5366="DEVOLUÇÃO"),"DESCARTE/DEVOLUÇÃO",IF(AND(D5366="",K5366&lt;&gt;""),"SEM LOTE",IF(AND(Q5366&lt;&gt;"",Q5366&gt;=Parametros!$B$11),"PARADO/SEM GIRO","OK"))))))))))</f>
        <v>PARADO/SEM GIRO</v>
      </c>
      <c r="T5366" s="29" t="n">
        <f aca="false">IF(AND($S5366="PARADO/SEM GIRO",$K5366="KG",OR(Painel!$B$5="(Todos)",A5366=Painel!$B$5)*OR(Painel!$E$5="(Todos)",P5366=Painel!$E$5)),$J5366+ROW()/10000000,"")</f>
        <v>480.0005366</v>
      </c>
      <c r="U5366" s="29" t="str">
        <f aca="false">IF(AND($S5366="VENCIDO",$K5366="KG",OR(Painel!$B$5="(Todos)",A5366=Painel!$B$5)*OR(Painel!$E$5="(Todos)",P5366=Painel!$E$5)),$J5366+ROW()/10000000,"")</f>
        <v/>
      </c>
    </row>
    <row r="5367" customFormat="false" ht="15" hidden="false" customHeight="false" outlineLevel="0" collapsed="false">
      <c r="A5367" s="29" t="s">
        <v>52</v>
      </c>
      <c r="B5367" s="29" t="s">
        <v>9988</v>
      </c>
      <c r="C5367" s="29" t="s">
        <v>533</v>
      </c>
      <c r="D5367" s="29" t="s">
        <v>534</v>
      </c>
      <c r="E5367" s="29" t="n">
        <v>1</v>
      </c>
      <c r="F5367" s="29"/>
      <c r="G5367" s="29" t="s">
        <v>9989</v>
      </c>
      <c r="H5367" s="30" t="n">
        <v>432</v>
      </c>
      <c r="I5367" s="31" t="n">
        <v>46078</v>
      </c>
      <c r="J5367" s="30" t="n">
        <v>432</v>
      </c>
      <c r="K5367" s="29" t="s">
        <v>120</v>
      </c>
      <c r="L5367" s="29" t="s">
        <v>9032</v>
      </c>
      <c r="M5367" s="29"/>
      <c r="N5367" s="29" t="s">
        <v>122</v>
      </c>
      <c r="O5367" s="31" t="n">
        <v>46614</v>
      </c>
      <c r="P5367" s="29" t="s">
        <v>123</v>
      </c>
      <c r="Q5367" s="29" t="n">
        <f aca="false">IFERROR(VALUE(L5367),"")</f>
        <v>207</v>
      </c>
      <c r="R5367" s="29" t="n">
        <f aca="true">IF(O5367="","",O5367-TODAY())</f>
        <v>329</v>
      </c>
      <c r="S5367" s="29" t="str">
        <f aca="false">IF(C5367="&lt;&lt; vazio &gt;&gt;","VAZIA",IF(AND(O5367&lt;&gt;"",R5367&lt;0),"VENCIDO",IF(AND(O5367&lt;&gt;"",R5367&lt;=Parametros!$B$10),"PRÓX. VENCIMENTO",IF(F5367="Q","QUALIDADE",IF(F5367="S","BLOQUEADO",IF(F5367="R","RESTRITO/DEVOLUÇÃO",IF(OR(N5367="QUAR",N5367="QRES"),"QUARENTENA",IF(OR(B5367="DESCARTE",B5367="DEVOLUÇÃO"),"DESCARTE/DEVOLUÇÃO",IF(AND(D5367="",K5367&lt;&gt;""),"SEM LOTE",IF(AND(Q5367&lt;&gt;"",Q5367&gt;=Parametros!$B$11),"PARADO/SEM GIRO","OK"))))))))))</f>
        <v>PARADO/SEM GIRO</v>
      </c>
      <c r="T5367" s="29" t="n">
        <f aca="false">IF(AND($S5367="PARADO/SEM GIRO",$K5367="KG",OR(Painel!$B$5="(Todos)",A5367=Painel!$B$5)*OR(Painel!$E$5="(Todos)",P5367=Painel!$E$5)),$J5367+ROW()/10000000,"")</f>
        <v>432.0005367</v>
      </c>
      <c r="U5367" s="29" t="str">
        <f aca="false">IF(AND($S5367="VENCIDO",$K5367="KG",OR(Painel!$B$5="(Todos)",A5367=Painel!$B$5)*OR(Painel!$E$5="(Todos)",P5367=Painel!$E$5)),$J5367+ROW()/10000000,"")</f>
        <v/>
      </c>
    </row>
    <row r="5368" customFormat="false" ht="15" hidden="false" customHeight="false" outlineLevel="0" collapsed="false">
      <c r="A5368" s="29" t="s">
        <v>52</v>
      </c>
      <c r="B5368" s="29" t="s">
        <v>9990</v>
      </c>
      <c r="C5368" s="29" t="s">
        <v>169</v>
      </c>
      <c r="D5368" s="29" t="s">
        <v>573</v>
      </c>
      <c r="E5368" s="29" t="n">
        <v>1</v>
      </c>
      <c r="F5368" s="29"/>
      <c r="G5368" s="29" t="s">
        <v>9991</v>
      </c>
      <c r="H5368" s="30" t="n">
        <v>0</v>
      </c>
      <c r="I5368" s="31" t="n">
        <v>46280</v>
      </c>
      <c r="J5368" s="30" t="n">
        <v>999.9</v>
      </c>
      <c r="K5368" s="29" t="s">
        <v>120</v>
      </c>
      <c r="L5368" s="29" t="s">
        <v>144</v>
      </c>
      <c r="M5368" s="29"/>
      <c r="N5368" s="29" t="s">
        <v>122</v>
      </c>
      <c r="O5368" s="31" t="n">
        <v>46638</v>
      </c>
      <c r="P5368" s="29" t="s">
        <v>123</v>
      </c>
      <c r="Q5368" s="29" t="n">
        <f aca="false">IFERROR(VALUE(L5368),"")</f>
        <v>5</v>
      </c>
      <c r="R5368" s="29" t="n">
        <f aca="true">IF(O5368="","",O5368-TODAY())</f>
        <v>353</v>
      </c>
      <c r="S5368" s="29" t="str">
        <f aca="false">IF(C5368="&lt;&lt; vazio &gt;&gt;","VAZIA",IF(AND(O5368&lt;&gt;"",R5368&lt;0),"VENCIDO",IF(AND(O5368&lt;&gt;"",R5368&lt;=Parametros!$B$10),"PRÓX. VENCIMENTO",IF(F5368="Q","QUALIDADE",IF(F5368="S","BLOQUEADO",IF(F5368="R","RESTRITO/DEVOLUÇÃO",IF(OR(N5368="QUAR",N5368="QRES"),"QUARENTENA",IF(OR(B5368="DESCARTE",B5368="DEVOLUÇÃO"),"DESCARTE/DEVOLUÇÃO",IF(AND(D5368="",K5368&lt;&gt;""),"SEM LOTE",IF(AND(Q5368&lt;&gt;"",Q5368&gt;=Parametros!$B$11),"PARADO/SEM GIRO","OK"))))))))))</f>
        <v>OK</v>
      </c>
      <c r="T5368" s="29" t="str">
        <f aca="false">IF(AND($S5368="PARADO/SEM GIRO",$K5368="KG",OR(Painel!$B$5="(Todos)",A5368=Painel!$B$5)*OR(Painel!$E$5="(Todos)",P5368=Painel!$E$5)),$J5368+ROW()/10000000,"")</f>
        <v/>
      </c>
      <c r="U5368" s="29" t="str">
        <f aca="false">IF(AND($S5368="VENCIDO",$K5368="KG",OR(Painel!$B$5="(Todos)",A5368=Painel!$B$5)*OR(Painel!$E$5="(Todos)",P5368=Painel!$E$5)),$J5368+ROW()/10000000,"")</f>
        <v/>
      </c>
    </row>
    <row r="5369" customFormat="false" ht="15" hidden="false" customHeight="false" outlineLevel="0" collapsed="false">
      <c r="A5369" s="29" t="s">
        <v>52</v>
      </c>
      <c r="B5369" s="29" t="s">
        <v>9992</v>
      </c>
      <c r="C5369" s="29" t="s">
        <v>489</v>
      </c>
      <c r="D5369" s="29" t="s">
        <v>9993</v>
      </c>
      <c r="E5369" s="29" t="n">
        <v>1</v>
      </c>
      <c r="F5369" s="29"/>
      <c r="G5369" s="29" t="s">
        <v>9994</v>
      </c>
      <c r="H5369" s="30" t="n">
        <v>1102.5</v>
      </c>
      <c r="I5369" s="31" t="n">
        <v>46191</v>
      </c>
      <c r="J5369" s="30" t="n">
        <v>1102.5</v>
      </c>
      <c r="K5369" s="29" t="s">
        <v>120</v>
      </c>
      <c r="L5369" s="29" t="s">
        <v>3759</v>
      </c>
      <c r="M5369" s="29"/>
      <c r="N5369" s="29" t="s">
        <v>122</v>
      </c>
      <c r="O5369" s="31" t="n">
        <v>46729</v>
      </c>
      <c r="P5369" s="29" t="s">
        <v>123</v>
      </c>
      <c r="Q5369" s="29" t="n">
        <f aca="false">IFERROR(VALUE(L5369),"")</f>
        <v>94</v>
      </c>
      <c r="R5369" s="29" t="n">
        <f aca="true">IF(O5369="","",O5369-TODAY())</f>
        <v>444</v>
      </c>
      <c r="S5369" s="29" t="str">
        <f aca="false">IF(C5369="&lt;&lt; vazio &gt;&gt;","VAZIA",IF(AND(O5369&lt;&gt;"",R5369&lt;0),"VENCIDO",IF(AND(O5369&lt;&gt;"",R5369&lt;=Parametros!$B$10),"PRÓX. VENCIMENTO",IF(F5369="Q","QUALIDADE",IF(F5369="S","BLOQUEADO",IF(F5369="R","RESTRITO/DEVOLUÇÃO",IF(OR(N5369="QUAR",N5369="QRES"),"QUARENTENA",IF(OR(B5369="DESCARTE",B5369="DEVOLUÇÃO"),"DESCARTE/DEVOLUÇÃO",IF(AND(D5369="",K5369&lt;&gt;""),"SEM LOTE",IF(AND(Q5369&lt;&gt;"",Q5369&gt;=Parametros!$B$11),"PARADO/SEM GIRO","OK"))))))))))</f>
        <v>PARADO/SEM GIRO</v>
      </c>
      <c r="T5369" s="29" t="n">
        <f aca="false">IF(AND($S5369="PARADO/SEM GIRO",$K5369="KG",OR(Painel!$B$5="(Todos)",A5369=Painel!$B$5)*OR(Painel!$E$5="(Todos)",P5369=Painel!$E$5)),$J5369+ROW()/10000000,"")</f>
        <v>1102.5005369</v>
      </c>
      <c r="U5369" s="29" t="str">
        <f aca="false">IF(AND($S5369="VENCIDO",$K5369="KG",OR(Painel!$B$5="(Todos)",A5369=Painel!$B$5)*OR(Painel!$E$5="(Todos)",P5369=Painel!$E$5)),$J5369+ROW()/10000000,"")</f>
        <v/>
      </c>
    </row>
    <row r="5370" customFormat="false" ht="15" hidden="false" customHeight="false" outlineLevel="0" collapsed="false">
      <c r="A5370" s="29" t="s">
        <v>52</v>
      </c>
      <c r="B5370" s="29" t="s">
        <v>9995</v>
      </c>
      <c r="C5370" s="29" t="s">
        <v>161</v>
      </c>
      <c r="D5370" s="29" t="s">
        <v>9996</v>
      </c>
      <c r="E5370" s="29" t="n">
        <v>1</v>
      </c>
      <c r="F5370" s="29"/>
      <c r="G5370" s="29" t="s">
        <v>9997</v>
      </c>
      <c r="H5370" s="30" t="n">
        <v>20.2</v>
      </c>
      <c r="I5370" s="31" t="n">
        <v>46236</v>
      </c>
      <c r="J5370" s="30" t="n">
        <v>20.2</v>
      </c>
      <c r="K5370" s="29" t="s">
        <v>120</v>
      </c>
      <c r="L5370" s="29" t="s">
        <v>5891</v>
      </c>
      <c r="M5370" s="29"/>
      <c r="N5370" s="29" t="s">
        <v>122</v>
      </c>
      <c r="O5370" s="31" t="n">
        <v>46702</v>
      </c>
      <c r="P5370" s="29" t="s">
        <v>123</v>
      </c>
      <c r="Q5370" s="29" t="n">
        <f aca="false">IFERROR(VALUE(L5370),"")</f>
        <v>49</v>
      </c>
      <c r="R5370" s="29" t="n">
        <f aca="true">IF(O5370="","",O5370-TODAY())</f>
        <v>417</v>
      </c>
      <c r="S5370" s="29" t="str">
        <f aca="false">IF(C5370="&lt;&lt; vazio &gt;&gt;","VAZIA",IF(AND(O5370&lt;&gt;"",R5370&lt;0),"VENCIDO",IF(AND(O5370&lt;&gt;"",R5370&lt;=Parametros!$B$10),"PRÓX. VENCIMENTO",IF(F5370="Q","QUALIDADE",IF(F5370="S","BLOQUEADO",IF(F5370="R","RESTRITO/DEVOLUÇÃO",IF(OR(N5370="QUAR",N5370="QRES"),"QUARENTENA",IF(OR(B5370="DESCARTE",B5370="DEVOLUÇÃO"),"DESCARTE/DEVOLUÇÃO",IF(AND(D5370="",K5370&lt;&gt;""),"SEM LOTE",IF(AND(Q5370&lt;&gt;"",Q5370&gt;=Parametros!$B$11),"PARADO/SEM GIRO","OK"))))))))))</f>
        <v>OK</v>
      </c>
      <c r="T5370" s="29" t="str">
        <f aca="false">IF(AND($S5370="PARADO/SEM GIRO",$K5370="KG",OR(Painel!$B$5="(Todos)",A5370=Painel!$B$5)*OR(Painel!$E$5="(Todos)",P5370=Painel!$E$5)),$J5370+ROW()/10000000,"")</f>
        <v/>
      </c>
      <c r="U5370" s="29" t="str">
        <f aca="false">IF(AND($S5370="VENCIDO",$K5370="KG",OR(Painel!$B$5="(Todos)",A5370=Painel!$B$5)*OR(Painel!$E$5="(Todos)",P5370=Painel!$E$5)),$J5370+ROW()/10000000,"")</f>
        <v/>
      </c>
    </row>
    <row r="5371" customFormat="false" ht="15" hidden="false" customHeight="false" outlineLevel="0" collapsed="false">
      <c r="A5371" s="29" t="s">
        <v>52</v>
      </c>
      <c r="B5371" s="29" t="s">
        <v>9998</v>
      </c>
      <c r="C5371" s="29" t="s">
        <v>876</v>
      </c>
      <c r="D5371" s="29" t="s">
        <v>877</v>
      </c>
      <c r="E5371" s="29" t="n">
        <v>1</v>
      </c>
      <c r="F5371" s="29"/>
      <c r="G5371" s="29" t="s">
        <v>9999</v>
      </c>
      <c r="H5371" s="30" t="n">
        <v>720</v>
      </c>
      <c r="I5371" s="31" t="n">
        <v>46279</v>
      </c>
      <c r="J5371" s="30" t="n">
        <v>720</v>
      </c>
      <c r="K5371" s="29" t="s">
        <v>120</v>
      </c>
      <c r="L5371" s="29" t="s">
        <v>350</v>
      </c>
      <c r="M5371" s="29"/>
      <c r="N5371" s="29" t="s">
        <v>122</v>
      </c>
      <c r="O5371" s="31" t="n">
        <v>46821</v>
      </c>
      <c r="P5371" s="29" t="s">
        <v>123</v>
      </c>
      <c r="Q5371" s="29" t="n">
        <f aca="false">IFERROR(VALUE(L5371),"")</f>
        <v>6</v>
      </c>
      <c r="R5371" s="29" t="n">
        <f aca="true">IF(O5371="","",O5371-TODAY())</f>
        <v>536</v>
      </c>
      <c r="S5371" s="29" t="str">
        <f aca="false">IF(C5371="&lt;&lt; vazio &gt;&gt;","VAZIA",IF(AND(O5371&lt;&gt;"",R5371&lt;0),"VENCIDO",IF(AND(O5371&lt;&gt;"",R5371&lt;=Parametros!$B$10),"PRÓX. VENCIMENTO",IF(F5371="Q","QUALIDADE",IF(F5371="S","BLOQUEADO",IF(F5371="R","RESTRITO/DEVOLUÇÃO",IF(OR(N5371="QUAR",N5371="QRES"),"QUARENTENA",IF(OR(B5371="DESCARTE",B5371="DEVOLUÇÃO"),"DESCARTE/DEVOLUÇÃO",IF(AND(D5371="",K5371&lt;&gt;""),"SEM LOTE",IF(AND(Q5371&lt;&gt;"",Q5371&gt;=Parametros!$B$11),"PARADO/SEM GIRO","OK"))))))))))</f>
        <v>OK</v>
      </c>
      <c r="T5371" s="29" t="str">
        <f aca="false">IF(AND($S5371="PARADO/SEM GIRO",$K5371="KG",OR(Painel!$B$5="(Todos)",A5371=Painel!$B$5)*OR(Painel!$E$5="(Todos)",P5371=Painel!$E$5)),$J5371+ROW()/10000000,"")</f>
        <v/>
      </c>
      <c r="U5371" s="29" t="str">
        <f aca="false">IF(AND($S5371="VENCIDO",$K5371="KG",OR(Painel!$B$5="(Todos)",A5371=Painel!$B$5)*OR(Painel!$E$5="(Todos)",P5371=Painel!$E$5)),$J5371+ROW()/10000000,"")</f>
        <v/>
      </c>
    </row>
    <row r="5372" customFormat="false" ht="15" hidden="false" customHeight="false" outlineLevel="0" collapsed="false">
      <c r="A5372" s="29" t="s">
        <v>52</v>
      </c>
      <c r="B5372" s="29" t="s">
        <v>10000</v>
      </c>
      <c r="C5372" s="29" t="s">
        <v>115</v>
      </c>
      <c r="D5372" s="29"/>
      <c r="E5372" s="29" t="n">
        <v>0</v>
      </c>
      <c r="F5372" s="29"/>
      <c r="G5372" s="29"/>
      <c r="H5372" s="30" t="n">
        <v>0</v>
      </c>
      <c r="I5372" s="29"/>
      <c r="J5372" s="30" t="n">
        <v>0</v>
      </c>
      <c r="K5372" s="29"/>
      <c r="L5372" s="29" t="s">
        <v>116</v>
      </c>
      <c r="M5372" s="29"/>
      <c r="N5372" s="29"/>
      <c r="O5372" s="29"/>
      <c r="P5372" s="29"/>
      <c r="Q5372" s="29" t="n">
        <f aca="false">IFERROR(VALUE(L5372),"")</f>
        <v>0</v>
      </c>
      <c r="R5372" s="29" t="str">
        <f aca="true">IF(O5372="","",O5372-TODAY())</f>
        <v/>
      </c>
      <c r="S5372" s="29" t="str">
        <f aca="false">IF(C5372="&lt;&lt; vazio &gt;&gt;","VAZIA",IF(AND(O5372&lt;&gt;"",R5372&lt;0),"VENCIDO",IF(AND(O5372&lt;&gt;"",R5372&lt;=Parametros!$B$10),"PRÓX. VENCIMENTO",IF(F5372="Q","QUALIDADE",IF(F5372="S","BLOQUEADO",IF(F5372="R","RESTRITO/DEVOLUÇÃO",IF(OR(N5372="QUAR",N5372="QRES"),"QUARENTENA",IF(OR(B5372="DESCARTE",B5372="DEVOLUÇÃO"),"DESCARTE/DEVOLUÇÃO",IF(AND(D5372="",K5372&lt;&gt;""),"SEM LOTE",IF(AND(Q5372&lt;&gt;"",Q5372&gt;=Parametros!$B$11),"PARADO/SEM GIRO","OK"))))))))))</f>
        <v>VAZIA</v>
      </c>
      <c r="T5372" s="29" t="str">
        <f aca="false">IF(AND($S5372="PARADO/SEM GIRO",$K5372="KG",OR(Painel!$B$5="(Todos)",A5372=Painel!$B$5)*OR(Painel!$E$5="(Todos)",P5372=Painel!$E$5)),$J5372+ROW()/10000000,"")</f>
        <v/>
      </c>
      <c r="U5372" s="29" t="str">
        <f aca="false">IF(AND($S5372="VENCIDO",$K5372="KG",OR(Painel!$B$5="(Todos)",A5372=Painel!$B$5)*OR(Painel!$E$5="(Todos)",P5372=Painel!$E$5)),$J5372+ROW()/10000000,"")</f>
        <v/>
      </c>
    </row>
    <row r="5373" customFormat="false" ht="15" hidden="false" customHeight="false" outlineLevel="0" collapsed="false">
      <c r="A5373" s="29" t="s">
        <v>52</v>
      </c>
      <c r="B5373" s="29" t="s">
        <v>10001</v>
      </c>
      <c r="C5373" s="29" t="s">
        <v>801</v>
      </c>
      <c r="D5373" s="29" t="s">
        <v>873</v>
      </c>
      <c r="E5373" s="29" t="n">
        <v>1</v>
      </c>
      <c r="F5373" s="29"/>
      <c r="G5373" s="29" t="s">
        <v>10002</v>
      </c>
      <c r="H5373" s="30" t="n">
        <v>1108.8</v>
      </c>
      <c r="I5373" s="31" t="n">
        <v>46275</v>
      </c>
      <c r="J5373" s="30" t="n">
        <v>1108.8</v>
      </c>
      <c r="K5373" s="29" t="s">
        <v>120</v>
      </c>
      <c r="L5373" s="29" t="s">
        <v>121</v>
      </c>
      <c r="M5373" s="29"/>
      <c r="N5373" s="29" t="s">
        <v>122</v>
      </c>
      <c r="O5373" s="31" t="n">
        <v>46811</v>
      </c>
      <c r="P5373" s="29" t="s">
        <v>123</v>
      </c>
      <c r="Q5373" s="29" t="n">
        <f aca="false">IFERROR(VALUE(L5373),"")</f>
        <v>10</v>
      </c>
      <c r="R5373" s="29" t="n">
        <f aca="true">IF(O5373="","",O5373-TODAY())</f>
        <v>526</v>
      </c>
      <c r="S5373" s="29" t="str">
        <f aca="false">IF(C5373="&lt;&lt; vazio &gt;&gt;","VAZIA",IF(AND(O5373&lt;&gt;"",R5373&lt;0),"VENCIDO",IF(AND(O5373&lt;&gt;"",R5373&lt;=Parametros!$B$10),"PRÓX. VENCIMENTO",IF(F5373="Q","QUALIDADE",IF(F5373="S","BLOQUEADO",IF(F5373="R","RESTRITO/DEVOLUÇÃO",IF(OR(N5373="QUAR",N5373="QRES"),"QUARENTENA",IF(OR(B5373="DESCARTE",B5373="DEVOLUÇÃO"),"DESCARTE/DEVOLUÇÃO",IF(AND(D5373="",K5373&lt;&gt;""),"SEM LOTE",IF(AND(Q5373&lt;&gt;"",Q5373&gt;=Parametros!$B$11),"PARADO/SEM GIRO","OK"))))))))))</f>
        <v>OK</v>
      </c>
      <c r="T5373" s="29" t="str">
        <f aca="false">IF(AND($S5373="PARADO/SEM GIRO",$K5373="KG",OR(Painel!$B$5="(Todos)",A5373=Painel!$B$5)*OR(Painel!$E$5="(Todos)",P5373=Painel!$E$5)),$J5373+ROW()/10000000,"")</f>
        <v/>
      </c>
      <c r="U5373" s="29" t="str">
        <f aca="false">IF(AND($S5373="VENCIDO",$K5373="KG",OR(Painel!$B$5="(Todos)",A5373=Painel!$B$5)*OR(Painel!$E$5="(Todos)",P5373=Painel!$E$5)),$J5373+ROW()/10000000,"")</f>
        <v/>
      </c>
    </row>
    <row r="5374" customFormat="false" ht="15" hidden="false" customHeight="false" outlineLevel="0" collapsed="false">
      <c r="A5374" s="29" t="s">
        <v>52</v>
      </c>
      <c r="B5374" s="29" t="s">
        <v>10003</v>
      </c>
      <c r="C5374" s="29" t="s">
        <v>437</v>
      </c>
      <c r="D5374" s="29" t="s">
        <v>438</v>
      </c>
      <c r="E5374" s="29" t="n">
        <v>1</v>
      </c>
      <c r="F5374" s="29"/>
      <c r="G5374" s="29" t="s">
        <v>10004</v>
      </c>
      <c r="H5374" s="30" t="n">
        <v>727.2</v>
      </c>
      <c r="I5374" s="31" t="n">
        <v>46254</v>
      </c>
      <c r="J5374" s="30" t="n">
        <v>727.2</v>
      </c>
      <c r="K5374" s="29" t="s">
        <v>120</v>
      </c>
      <c r="L5374" s="29" t="s">
        <v>1458</v>
      </c>
      <c r="M5374" s="29"/>
      <c r="N5374" s="29" t="s">
        <v>122</v>
      </c>
      <c r="O5374" s="31" t="n">
        <v>46797</v>
      </c>
      <c r="P5374" s="29" t="s">
        <v>123</v>
      </c>
      <c r="Q5374" s="29" t="n">
        <f aca="false">IFERROR(VALUE(L5374),"")</f>
        <v>31</v>
      </c>
      <c r="R5374" s="29" t="n">
        <f aca="true">IF(O5374="","",O5374-TODAY())</f>
        <v>512</v>
      </c>
      <c r="S5374" s="29" t="str">
        <f aca="false">IF(C5374="&lt;&lt; vazio &gt;&gt;","VAZIA",IF(AND(O5374&lt;&gt;"",R5374&lt;0),"VENCIDO",IF(AND(O5374&lt;&gt;"",R5374&lt;=Parametros!$B$10),"PRÓX. VENCIMENTO",IF(F5374="Q","QUALIDADE",IF(F5374="S","BLOQUEADO",IF(F5374="R","RESTRITO/DEVOLUÇÃO",IF(OR(N5374="QUAR",N5374="QRES"),"QUARENTENA",IF(OR(B5374="DESCARTE",B5374="DEVOLUÇÃO"),"DESCARTE/DEVOLUÇÃO",IF(AND(D5374="",K5374&lt;&gt;""),"SEM LOTE",IF(AND(Q5374&lt;&gt;"",Q5374&gt;=Parametros!$B$11),"PARADO/SEM GIRO","OK"))))))))))</f>
        <v>OK</v>
      </c>
      <c r="T5374" s="29" t="str">
        <f aca="false">IF(AND($S5374="PARADO/SEM GIRO",$K5374="KG",OR(Painel!$B$5="(Todos)",A5374=Painel!$B$5)*OR(Painel!$E$5="(Todos)",P5374=Painel!$E$5)),$J5374+ROW()/10000000,"")</f>
        <v/>
      </c>
      <c r="U5374" s="29" t="str">
        <f aca="false">IF(AND($S5374="VENCIDO",$K5374="KG",OR(Painel!$B$5="(Todos)",A5374=Painel!$B$5)*OR(Painel!$E$5="(Todos)",P5374=Painel!$E$5)),$J5374+ROW()/10000000,"")</f>
        <v/>
      </c>
    </row>
    <row r="5375" customFormat="false" ht="15" hidden="false" customHeight="false" outlineLevel="0" collapsed="false">
      <c r="A5375" s="29" t="s">
        <v>52</v>
      </c>
      <c r="B5375" s="29" t="s">
        <v>10005</v>
      </c>
      <c r="C5375" s="29" t="s">
        <v>876</v>
      </c>
      <c r="D5375" s="29" t="s">
        <v>7430</v>
      </c>
      <c r="E5375" s="29" t="n">
        <v>1</v>
      </c>
      <c r="F5375" s="29"/>
      <c r="G5375" s="29" t="s">
        <v>10006</v>
      </c>
      <c r="H5375" s="30" t="n">
        <v>720</v>
      </c>
      <c r="I5375" s="31" t="n">
        <v>46279</v>
      </c>
      <c r="J5375" s="30" t="n">
        <v>720</v>
      </c>
      <c r="K5375" s="29" t="s">
        <v>120</v>
      </c>
      <c r="L5375" s="29" t="s">
        <v>350</v>
      </c>
      <c r="M5375" s="29"/>
      <c r="N5375" s="29" t="s">
        <v>122</v>
      </c>
      <c r="O5375" s="31" t="n">
        <v>46820</v>
      </c>
      <c r="P5375" s="29" t="s">
        <v>123</v>
      </c>
      <c r="Q5375" s="29" t="n">
        <f aca="false">IFERROR(VALUE(L5375),"")</f>
        <v>6</v>
      </c>
      <c r="R5375" s="29" t="n">
        <f aca="true">IF(O5375="","",O5375-TODAY())</f>
        <v>535</v>
      </c>
      <c r="S5375" s="29" t="str">
        <f aca="false">IF(C5375="&lt;&lt; vazio &gt;&gt;","VAZIA",IF(AND(O5375&lt;&gt;"",R5375&lt;0),"VENCIDO",IF(AND(O5375&lt;&gt;"",R5375&lt;=Parametros!$B$10),"PRÓX. VENCIMENTO",IF(F5375="Q","QUALIDADE",IF(F5375="S","BLOQUEADO",IF(F5375="R","RESTRITO/DEVOLUÇÃO",IF(OR(N5375="QUAR",N5375="QRES"),"QUARENTENA",IF(OR(B5375="DESCARTE",B5375="DEVOLUÇÃO"),"DESCARTE/DEVOLUÇÃO",IF(AND(D5375="",K5375&lt;&gt;""),"SEM LOTE",IF(AND(Q5375&lt;&gt;"",Q5375&gt;=Parametros!$B$11),"PARADO/SEM GIRO","OK"))))))))))</f>
        <v>OK</v>
      </c>
      <c r="T5375" s="29" t="str">
        <f aca="false">IF(AND($S5375="PARADO/SEM GIRO",$K5375="KG",OR(Painel!$B$5="(Todos)",A5375=Painel!$B$5)*OR(Painel!$E$5="(Todos)",P5375=Painel!$E$5)),$J5375+ROW()/10000000,"")</f>
        <v/>
      </c>
      <c r="U5375" s="29" t="str">
        <f aca="false">IF(AND($S5375="VENCIDO",$K5375="KG",OR(Painel!$B$5="(Todos)",A5375=Painel!$B$5)*OR(Painel!$E$5="(Todos)",P5375=Painel!$E$5)),$J5375+ROW()/10000000,"")</f>
        <v/>
      </c>
    </row>
    <row r="5376" customFormat="false" ht="15" hidden="false" customHeight="false" outlineLevel="0" collapsed="false">
      <c r="A5376" s="29" t="s">
        <v>52</v>
      </c>
      <c r="B5376" s="29" t="s">
        <v>10007</v>
      </c>
      <c r="C5376" s="29" t="s">
        <v>167</v>
      </c>
      <c r="D5376" s="29" t="s">
        <v>765</v>
      </c>
      <c r="E5376" s="29" t="n">
        <v>1</v>
      </c>
      <c r="F5376" s="29" t="s">
        <v>268</v>
      </c>
      <c r="G5376" s="29" t="s">
        <v>10008</v>
      </c>
      <c r="H5376" s="30" t="n">
        <v>590.4</v>
      </c>
      <c r="I5376" s="31" t="n">
        <v>46284</v>
      </c>
      <c r="J5376" s="30" t="n">
        <v>590.4</v>
      </c>
      <c r="K5376" s="29" t="s">
        <v>120</v>
      </c>
      <c r="L5376" s="29" t="s">
        <v>388</v>
      </c>
      <c r="M5376" s="29"/>
      <c r="N5376" s="29" t="s">
        <v>122</v>
      </c>
      <c r="O5376" s="31" t="n">
        <v>46830</v>
      </c>
      <c r="P5376" s="29" t="s">
        <v>123</v>
      </c>
      <c r="Q5376" s="29" t="n">
        <f aca="false">IFERROR(VALUE(L5376),"")</f>
        <v>1</v>
      </c>
      <c r="R5376" s="29" t="n">
        <f aca="true">IF(O5376="","",O5376-TODAY())</f>
        <v>545</v>
      </c>
      <c r="S5376" s="29" t="str">
        <f aca="false">IF(C5376="&lt;&lt; vazio &gt;&gt;","VAZIA",IF(AND(O5376&lt;&gt;"",R5376&lt;0),"VENCIDO",IF(AND(O5376&lt;&gt;"",R5376&lt;=Parametros!$B$10),"PRÓX. VENCIMENTO",IF(F5376="Q","QUALIDADE",IF(F5376="S","BLOQUEADO",IF(F5376="R","RESTRITO/DEVOLUÇÃO",IF(OR(N5376="QUAR",N5376="QRES"),"QUARENTENA",IF(OR(B5376="DESCARTE",B5376="DEVOLUÇÃO"),"DESCARTE/DEVOLUÇÃO",IF(AND(D5376="",K5376&lt;&gt;""),"SEM LOTE",IF(AND(Q5376&lt;&gt;"",Q5376&gt;=Parametros!$B$11),"PARADO/SEM GIRO","OK"))))))))))</f>
        <v>QUALIDADE</v>
      </c>
      <c r="T5376" s="29" t="str">
        <f aca="false">IF(AND($S5376="PARADO/SEM GIRO",$K5376="KG",OR(Painel!$B$5="(Todos)",A5376=Painel!$B$5)*OR(Painel!$E$5="(Todos)",P5376=Painel!$E$5)),$J5376+ROW()/10000000,"")</f>
        <v/>
      </c>
      <c r="U5376" s="29" t="str">
        <f aca="false">IF(AND($S5376="VENCIDO",$K5376="KG",OR(Painel!$B$5="(Todos)",A5376=Painel!$B$5)*OR(Painel!$E$5="(Todos)",P5376=Painel!$E$5)),$J5376+ROW()/10000000,"")</f>
        <v/>
      </c>
    </row>
    <row r="5377" customFormat="false" ht="15" hidden="false" customHeight="false" outlineLevel="0" collapsed="false">
      <c r="A5377" s="29" t="s">
        <v>52</v>
      </c>
      <c r="B5377" s="29" t="s">
        <v>10009</v>
      </c>
      <c r="C5377" s="29" t="s">
        <v>196</v>
      </c>
      <c r="D5377" s="29" t="s">
        <v>6791</v>
      </c>
      <c r="E5377" s="29" t="n">
        <v>1</v>
      </c>
      <c r="F5377" s="29"/>
      <c r="G5377" s="29" t="s">
        <v>10010</v>
      </c>
      <c r="H5377" s="30" t="n">
        <v>1000</v>
      </c>
      <c r="I5377" s="31" t="n">
        <v>46211</v>
      </c>
      <c r="J5377" s="30" t="n">
        <v>1000</v>
      </c>
      <c r="K5377" s="29" t="s">
        <v>120</v>
      </c>
      <c r="L5377" s="29" t="s">
        <v>2615</v>
      </c>
      <c r="M5377" s="29"/>
      <c r="N5377" s="29" t="s">
        <v>122</v>
      </c>
      <c r="O5377" s="31" t="n">
        <v>46756</v>
      </c>
      <c r="P5377" s="29" t="s">
        <v>123</v>
      </c>
      <c r="Q5377" s="29" t="n">
        <f aca="false">IFERROR(VALUE(L5377),"")</f>
        <v>74</v>
      </c>
      <c r="R5377" s="29" t="n">
        <f aca="true">IF(O5377="","",O5377-TODAY())</f>
        <v>471</v>
      </c>
      <c r="S5377" s="29" t="str">
        <f aca="false">IF(C5377="&lt;&lt; vazio &gt;&gt;","VAZIA",IF(AND(O5377&lt;&gt;"",R5377&lt;0),"VENCIDO",IF(AND(O5377&lt;&gt;"",R5377&lt;=Parametros!$B$10),"PRÓX. VENCIMENTO",IF(F5377="Q","QUALIDADE",IF(F5377="S","BLOQUEADO",IF(F5377="R","RESTRITO/DEVOLUÇÃO",IF(OR(N5377="QUAR",N5377="QRES"),"QUARENTENA",IF(OR(B5377="DESCARTE",B5377="DEVOLUÇÃO"),"DESCARTE/DEVOLUÇÃO",IF(AND(D5377="",K5377&lt;&gt;""),"SEM LOTE",IF(AND(Q5377&lt;&gt;"",Q5377&gt;=Parametros!$B$11),"PARADO/SEM GIRO","OK"))))))))))</f>
        <v>OK</v>
      </c>
      <c r="T5377" s="29" t="str">
        <f aca="false">IF(AND($S5377="PARADO/SEM GIRO",$K5377="KG",OR(Painel!$B$5="(Todos)",A5377=Painel!$B$5)*OR(Painel!$E$5="(Todos)",P5377=Painel!$E$5)),$J5377+ROW()/10000000,"")</f>
        <v/>
      </c>
      <c r="U5377" s="29" t="str">
        <f aca="false">IF(AND($S5377="VENCIDO",$K5377="KG",OR(Painel!$B$5="(Todos)",A5377=Painel!$B$5)*OR(Painel!$E$5="(Todos)",P5377=Painel!$E$5)),$J5377+ROW()/10000000,"")</f>
        <v/>
      </c>
    </row>
    <row r="5378" customFormat="false" ht="15" hidden="false" customHeight="false" outlineLevel="0" collapsed="false">
      <c r="A5378" s="29" t="s">
        <v>52</v>
      </c>
      <c r="B5378" s="29" t="s">
        <v>10011</v>
      </c>
      <c r="C5378" s="29" t="s">
        <v>265</v>
      </c>
      <c r="D5378" s="29" t="s">
        <v>266</v>
      </c>
      <c r="E5378" s="29" t="n">
        <v>1</v>
      </c>
      <c r="F5378" s="29" t="s">
        <v>268</v>
      </c>
      <c r="G5378" s="29" t="s">
        <v>10012</v>
      </c>
      <c r="H5378" s="30" t="n">
        <v>640</v>
      </c>
      <c r="I5378" s="31" t="n">
        <v>46095</v>
      </c>
      <c r="J5378" s="30" t="n">
        <v>640</v>
      </c>
      <c r="K5378" s="29" t="s">
        <v>120</v>
      </c>
      <c r="L5378" s="29" t="s">
        <v>7051</v>
      </c>
      <c r="M5378" s="29"/>
      <c r="N5378" s="29" t="s">
        <v>122</v>
      </c>
      <c r="O5378" s="31" t="n">
        <v>46602</v>
      </c>
      <c r="P5378" s="29" t="s">
        <v>123</v>
      </c>
      <c r="Q5378" s="29" t="n">
        <f aca="false">IFERROR(VALUE(L5378),"")</f>
        <v>190</v>
      </c>
      <c r="R5378" s="29" t="n">
        <f aca="true">IF(O5378="","",O5378-TODAY())</f>
        <v>317</v>
      </c>
      <c r="S5378" s="29" t="str">
        <f aca="false">IF(C5378="&lt;&lt; vazio &gt;&gt;","VAZIA",IF(AND(O5378&lt;&gt;"",R5378&lt;0),"VENCIDO",IF(AND(O5378&lt;&gt;"",R5378&lt;=Parametros!$B$10),"PRÓX. VENCIMENTO",IF(F5378="Q","QUALIDADE",IF(F5378="S","BLOQUEADO",IF(F5378="R","RESTRITO/DEVOLUÇÃO",IF(OR(N5378="QUAR",N5378="QRES"),"QUARENTENA",IF(OR(B5378="DESCARTE",B5378="DEVOLUÇÃO"),"DESCARTE/DEVOLUÇÃO",IF(AND(D5378="",K5378&lt;&gt;""),"SEM LOTE",IF(AND(Q5378&lt;&gt;"",Q5378&gt;=Parametros!$B$11),"PARADO/SEM GIRO","OK"))))))))))</f>
        <v>QUALIDADE</v>
      </c>
      <c r="T5378" s="29" t="str">
        <f aca="false">IF(AND($S5378="PARADO/SEM GIRO",$K5378="KG",OR(Painel!$B$5="(Todos)",A5378=Painel!$B$5)*OR(Painel!$E$5="(Todos)",P5378=Painel!$E$5)),$J5378+ROW()/10000000,"")</f>
        <v/>
      </c>
      <c r="U5378" s="29" t="str">
        <f aca="false">IF(AND($S5378="VENCIDO",$K5378="KG",OR(Painel!$B$5="(Todos)",A5378=Painel!$B$5)*OR(Painel!$E$5="(Todos)",P5378=Painel!$E$5)),$J5378+ROW()/10000000,"")</f>
        <v/>
      </c>
    </row>
    <row r="5379" customFormat="false" ht="15" hidden="false" customHeight="false" outlineLevel="0" collapsed="false">
      <c r="A5379" s="29" t="s">
        <v>52</v>
      </c>
      <c r="B5379" s="29" t="s">
        <v>10013</v>
      </c>
      <c r="C5379" s="29" t="s">
        <v>917</v>
      </c>
      <c r="D5379" s="29" t="s">
        <v>8408</v>
      </c>
      <c r="E5379" s="29" t="n">
        <v>1</v>
      </c>
      <c r="F5379" s="29"/>
      <c r="G5379" s="29" t="s">
        <v>10014</v>
      </c>
      <c r="H5379" s="30" t="n">
        <v>200</v>
      </c>
      <c r="I5379" s="31" t="n">
        <v>46273</v>
      </c>
      <c r="J5379" s="30" t="n">
        <v>200</v>
      </c>
      <c r="K5379" s="29" t="s">
        <v>120</v>
      </c>
      <c r="L5379" s="29" t="s">
        <v>149</v>
      </c>
      <c r="M5379" s="29"/>
      <c r="N5379" s="29" t="s">
        <v>122</v>
      </c>
      <c r="O5379" s="31" t="n">
        <v>46812</v>
      </c>
      <c r="P5379" s="29" t="s">
        <v>123</v>
      </c>
      <c r="Q5379" s="29" t="n">
        <f aca="false">IFERROR(VALUE(L5379),"")</f>
        <v>12</v>
      </c>
      <c r="R5379" s="29" t="n">
        <f aca="true">IF(O5379="","",O5379-TODAY())</f>
        <v>527</v>
      </c>
      <c r="S5379" s="29" t="str">
        <f aca="false">IF(C5379="&lt;&lt; vazio &gt;&gt;","VAZIA",IF(AND(O5379&lt;&gt;"",R5379&lt;0),"VENCIDO",IF(AND(O5379&lt;&gt;"",R5379&lt;=Parametros!$B$10),"PRÓX. VENCIMENTO",IF(F5379="Q","QUALIDADE",IF(F5379="S","BLOQUEADO",IF(F5379="R","RESTRITO/DEVOLUÇÃO",IF(OR(N5379="QUAR",N5379="QRES"),"QUARENTENA",IF(OR(B5379="DESCARTE",B5379="DEVOLUÇÃO"),"DESCARTE/DEVOLUÇÃO",IF(AND(D5379="",K5379&lt;&gt;""),"SEM LOTE",IF(AND(Q5379&lt;&gt;"",Q5379&gt;=Parametros!$B$11),"PARADO/SEM GIRO","OK"))))))))))</f>
        <v>OK</v>
      </c>
      <c r="T5379" s="29" t="str">
        <f aca="false">IF(AND($S5379="PARADO/SEM GIRO",$K5379="KG",OR(Painel!$B$5="(Todos)",A5379=Painel!$B$5)*OR(Painel!$E$5="(Todos)",P5379=Painel!$E$5)),$J5379+ROW()/10000000,"")</f>
        <v/>
      </c>
      <c r="U5379" s="29" t="str">
        <f aca="false">IF(AND($S5379="VENCIDO",$K5379="KG",OR(Painel!$B$5="(Todos)",A5379=Painel!$B$5)*OR(Painel!$E$5="(Todos)",P5379=Painel!$E$5)),$J5379+ROW()/10000000,"")</f>
        <v/>
      </c>
    </row>
    <row r="5380" customFormat="false" ht="15" hidden="false" customHeight="false" outlineLevel="0" collapsed="false">
      <c r="A5380" s="29" t="s">
        <v>52</v>
      </c>
      <c r="B5380" s="29" t="s">
        <v>10015</v>
      </c>
      <c r="C5380" s="29" t="s">
        <v>222</v>
      </c>
      <c r="D5380" s="29" t="s">
        <v>675</v>
      </c>
      <c r="E5380" s="29" t="n">
        <v>1</v>
      </c>
      <c r="F5380" s="29" t="s">
        <v>137</v>
      </c>
      <c r="G5380" s="29" t="s">
        <v>10016</v>
      </c>
      <c r="H5380" s="30" t="n">
        <v>980</v>
      </c>
      <c r="I5380" s="31" t="n">
        <v>46259</v>
      </c>
      <c r="J5380" s="30" t="n">
        <v>980</v>
      </c>
      <c r="K5380" s="29" t="s">
        <v>120</v>
      </c>
      <c r="L5380" s="29" t="s">
        <v>677</v>
      </c>
      <c r="M5380" s="29"/>
      <c r="N5380" s="29" t="s">
        <v>122</v>
      </c>
      <c r="O5380" s="31" t="n">
        <v>46797</v>
      </c>
      <c r="P5380" s="29" t="s">
        <v>123</v>
      </c>
      <c r="Q5380" s="29" t="n">
        <f aca="false">IFERROR(VALUE(L5380),"")</f>
        <v>26</v>
      </c>
      <c r="R5380" s="29" t="n">
        <f aca="true">IF(O5380="","",O5380-TODAY())</f>
        <v>512</v>
      </c>
      <c r="S5380" s="29" t="str">
        <f aca="false">IF(C5380="&lt;&lt; vazio &gt;&gt;","VAZIA",IF(AND(O5380&lt;&gt;"",R5380&lt;0),"VENCIDO",IF(AND(O5380&lt;&gt;"",R5380&lt;=Parametros!$B$10),"PRÓX. VENCIMENTO",IF(F5380="Q","QUALIDADE",IF(F5380="S","BLOQUEADO",IF(F5380="R","RESTRITO/DEVOLUÇÃO",IF(OR(N5380="QUAR",N5380="QRES"),"QUARENTENA",IF(OR(B5380="DESCARTE",B5380="DEVOLUÇÃO"),"DESCARTE/DEVOLUÇÃO",IF(AND(D5380="",K5380&lt;&gt;""),"SEM LOTE",IF(AND(Q5380&lt;&gt;"",Q5380&gt;=Parametros!$B$11),"PARADO/SEM GIRO","OK"))))))))))</f>
        <v>BLOQUEADO</v>
      </c>
      <c r="T5380" s="29" t="str">
        <f aca="false">IF(AND($S5380="PARADO/SEM GIRO",$K5380="KG",OR(Painel!$B$5="(Todos)",A5380=Painel!$B$5)*OR(Painel!$E$5="(Todos)",P5380=Painel!$E$5)),$J5380+ROW()/10000000,"")</f>
        <v/>
      </c>
      <c r="U5380" s="29" t="str">
        <f aca="false">IF(AND($S5380="VENCIDO",$K5380="KG",OR(Painel!$B$5="(Todos)",A5380=Painel!$B$5)*OR(Painel!$E$5="(Todos)",P5380=Painel!$E$5)),$J5380+ROW()/10000000,"")</f>
        <v/>
      </c>
    </row>
    <row r="5381" customFormat="false" ht="15" hidden="false" customHeight="false" outlineLevel="0" collapsed="false">
      <c r="A5381" s="29" t="s">
        <v>52</v>
      </c>
      <c r="B5381" s="29" t="s">
        <v>10017</v>
      </c>
      <c r="C5381" s="29" t="s">
        <v>876</v>
      </c>
      <c r="D5381" s="29" t="s">
        <v>877</v>
      </c>
      <c r="E5381" s="29" t="n">
        <v>1</v>
      </c>
      <c r="F5381" s="29"/>
      <c r="G5381" s="29" t="s">
        <v>10018</v>
      </c>
      <c r="H5381" s="30" t="n">
        <v>720</v>
      </c>
      <c r="I5381" s="31" t="n">
        <v>46279</v>
      </c>
      <c r="J5381" s="30" t="n">
        <v>720</v>
      </c>
      <c r="K5381" s="29" t="s">
        <v>120</v>
      </c>
      <c r="L5381" s="29" t="s">
        <v>350</v>
      </c>
      <c r="M5381" s="29"/>
      <c r="N5381" s="29" t="s">
        <v>122</v>
      </c>
      <c r="O5381" s="31" t="n">
        <v>46821</v>
      </c>
      <c r="P5381" s="29" t="s">
        <v>123</v>
      </c>
      <c r="Q5381" s="29" t="n">
        <f aca="false">IFERROR(VALUE(L5381),"")</f>
        <v>6</v>
      </c>
      <c r="R5381" s="29" t="n">
        <f aca="true">IF(O5381="","",O5381-TODAY())</f>
        <v>536</v>
      </c>
      <c r="S5381" s="29" t="str">
        <f aca="false">IF(C5381="&lt;&lt; vazio &gt;&gt;","VAZIA",IF(AND(O5381&lt;&gt;"",R5381&lt;0),"VENCIDO",IF(AND(O5381&lt;&gt;"",R5381&lt;=Parametros!$B$10),"PRÓX. VENCIMENTO",IF(F5381="Q","QUALIDADE",IF(F5381="S","BLOQUEADO",IF(F5381="R","RESTRITO/DEVOLUÇÃO",IF(OR(N5381="QUAR",N5381="QRES"),"QUARENTENA",IF(OR(B5381="DESCARTE",B5381="DEVOLUÇÃO"),"DESCARTE/DEVOLUÇÃO",IF(AND(D5381="",K5381&lt;&gt;""),"SEM LOTE",IF(AND(Q5381&lt;&gt;"",Q5381&gt;=Parametros!$B$11),"PARADO/SEM GIRO","OK"))))))))))</f>
        <v>OK</v>
      </c>
      <c r="T5381" s="29" t="str">
        <f aca="false">IF(AND($S5381="PARADO/SEM GIRO",$K5381="KG",OR(Painel!$B$5="(Todos)",A5381=Painel!$B$5)*OR(Painel!$E$5="(Todos)",P5381=Painel!$E$5)),$J5381+ROW()/10000000,"")</f>
        <v/>
      </c>
      <c r="U5381" s="29" t="str">
        <f aca="false">IF(AND($S5381="VENCIDO",$K5381="KG",OR(Painel!$B$5="(Todos)",A5381=Painel!$B$5)*OR(Painel!$E$5="(Todos)",P5381=Painel!$E$5)),$J5381+ROW()/10000000,"")</f>
        <v/>
      </c>
    </row>
    <row r="5382" customFormat="false" ht="15" hidden="false" customHeight="false" outlineLevel="0" collapsed="false">
      <c r="A5382" s="29" t="s">
        <v>52</v>
      </c>
      <c r="B5382" s="29" t="s">
        <v>10019</v>
      </c>
      <c r="C5382" s="29" t="s">
        <v>115</v>
      </c>
      <c r="D5382" s="29"/>
      <c r="E5382" s="29" t="n">
        <v>0</v>
      </c>
      <c r="F5382" s="29"/>
      <c r="G5382" s="29"/>
      <c r="H5382" s="30" t="n">
        <v>0</v>
      </c>
      <c r="I5382" s="29"/>
      <c r="J5382" s="30" t="n">
        <v>0</v>
      </c>
      <c r="K5382" s="29"/>
      <c r="L5382" s="29" t="s">
        <v>116</v>
      </c>
      <c r="M5382" s="29"/>
      <c r="N5382" s="29"/>
      <c r="O5382" s="29"/>
      <c r="P5382" s="29"/>
      <c r="Q5382" s="29" t="n">
        <f aca="false">IFERROR(VALUE(L5382),"")</f>
        <v>0</v>
      </c>
      <c r="R5382" s="29" t="str">
        <f aca="true">IF(O5382="","",O5382-TODAY())</f>
        <v/>
      </c>
      <c r="S5382" s="29" t="str">
        <f aca="false">IF(C5382="&lt;&lt; vazio &gt;&gt;","VAZIA",IF(AND(O5382&lt;&gt;"",R5382&lt;0),"VENCIDO",IF(AND(O5382&lt;&gt;"",R5382&lt;=Parametros!$B$10),"PRÓX. VENCIMENTO",IF(F5382="Q","QUALIDADE",IF(F5382="S","BLOQUEADO",IF(F5382="R","RESTRITO/DEVOLUÇÃO",IF(OR(N5382="QUAR",N5382="QRES"),"QUARENTENA",IF(OR(B5382="DESCARTE",B5382="DEVOLUÇÃO"),"DESCARTE/DEVOLUÇÃO",IF(AND(D5382="",K5382&lt;&gt;""),"SEM LOTE",IF(AND(Q5382&lt;&gt;"",Q5382&gt;=Parametros!$B$11),"PARADO/SEM GIRO","OK"))))))))))</f>
        <v>VAZIA</v>
      </c>
      <c r="T5382" s="29" t="str">
        <f aca="false">IF(AND($S5382="PARADO/SEM GIRO",$K5382="KG",OR(Painel!$B$5="(Todos)",A5382=Painel!$B$5)*OR(Painel!$E$5="(Todos)",P5382=Painel!$E$5)),$J5382+ROW()/10000000,"")</f>
        <v/>
      </c>
      <c r="U5382" s="29" t="str">
        <f aca="false">IF(AND($S5382="VENCIDO",$K5382="KG",OR(Painel!$B$5="(Todos)",A5382=Painel!$B$5)*OR(Painel!$E$5="(Todos)",P5382=Painel!$E$5)),$J5382+ROW()/10000000,"")</f>
        <v/>
      </c>
    </row>
    <row r="5383" customFormat="false" ht="15" hidden="false" customHeight="false" outlineLevel="0" collapsed="false">
      <c r="A5383" s="29" t="s">
        <v>52</v>
      </c>
      <c r="B5383" s="29" t="s">
        <v>10020</v>
      </c>
      <c r="C5383" s="29" t="s">
        <v>876</v>
      </c>
      <c r="D5383" s="29" t="s">
        <v>7430</v>
      </c>
      <c r="E5383" s="29" t="n">
        <v>1</v>
      </c>
      <c r="F5383" s="29"/>
      <c r="G5383" s="29" t="s">
        <v>10021</v>
      </c>
      <c r="H5383" s="30" t="n">
        <v>720</v>
      </c>
      <c r="I5383" s="31" t="n">
        <v>46279</v>
      </c>
      <c r="J5383" s="30" t="n">
        <v>720</v>
      </c>
      <c r="K5383" s="29" t="s">
        <v>120</v>
      </c>
      <c r="L5383" s="29" t="s">
        <v>350</v>
      </c>
      <c r="M5383" s="29"/>
      <c r="N5383" s="29" t="s">
        <v>122</v>
      </c>
      <c r="O5383" s="31" t="n">
        <v>46820</v>
      </c>
      <c r="P5383" s="29" t="s">
        <v>123</v>
      </c>
      <c r="Q5383" s="29" t="n">
        <f aca="false">IFERROR(VALUE(L5383),"")</f>
        <v>6</v>
      </c>
      <c r="R5383" s="29" t="n">
        <f aca="true">IF(O5383="","",O5383-TODAY())</f>
        <v>535</v>
      </c>
      <c r="S5383" s="29" t="str">
        <f aca="false">IF(C5383="&lt;&lt; vazio &gt;&gt;","VAZIA",IF(AND(O5383&lt;&gt;"",R5383&lt;0),"VENCIDO",IF(AND(O5383&lt;&gt;"",R5383&lt;=Parametros!$B$10),"PRÓX. VENCIMENTO",IF(F5383="Q","QUALIDADE",IF(F5383="S","BLOQUEADO",IF(F5383="R","RESTRITO/DEVOLUÇÃO",IF(OR(N5383="QUAR",N5383="QRES"),"QUARENTENA",IF(OR(B5383="DESCARTE",B5383="DEVOLUÇÃO"),"DESCARTE/DEVOLUÇÃO",IF(AND(D5383="",K5383&lt;&gt;""),"SEM LOTE",IF(AND(Q5383&lt;&gt;"",Q5383&gt;=Parametros!$B$11),"PARADO/SEM GIRO","OK"))))))))))</f>
        <v>OK</v>
      </c>
      <c r="T5383" s="29" t="str">
        <f aca="false">IF(AND($S5383="PARADO/SEM GIRO",$K5383="KG",OR(Painel!$B$5="(Todos)",A5383=Painel!$B$5)*OR(Painel!$E$5="(Todos)",P5383=Painel!$E$5)),$J5383+ROW()/10000000,"")</f>
        <v/>
      </c>
      <c r="U5383" s="29" t="str">
        <f aca="false">IF(AND($S5383="VENCIDO",$K5383="KG",OR(Painel!$B$5="(Todos)",A5383=Painel!$B$5)*OR(Painel!$E$5="(Todos)",P5383=Painel!$E$5)),$J5383+ROW()/10000000,"")</f>
        <v/>
      </c>
    </row>
    <row r="5384" customFormat="false" ht="15" hidden="false" customHeight="false" outlineLevel="0" collapsed="false">
      <c r="A5384" s="29" t="s">
        <v>52</v>
      </c>
      <c r="B5384" s="29" t="s">
        <v>10022</v>
      </c>
      <c r="C5384" s="29" t="s">
        <v>169</v>
      </c>
      <c r="D5384" s="29" t="s">
        <v>573</v>
      </c>
      <c r="E5384" s="29" t="n">
        <v>1</v>
      </c>
      <c r="F5384" s="29"/>
      <c r="G5384" s="29" t="s">
        <v>10023</v>
      </c>
      <c r="H5384" s="30" t="n">
        <v>999.9</v>
      </c>
      <c r="I5384" s="31" t="n">
        <v>46280</v>
      </c>
      <c r="J5384" s="30" t="n">
        <v>999.9</v>
      </c>
      <c r="K5384" s="29" t="s">
        <v>120</v>
      </c>
      <c r="L5384" s="29" t="s">
        <v>144</v>
      </c>
      <c r="M5384" s="29"/>
      <c r="N5384" s="29" t="s">
        <v>122</v>
      </c>
      <c r="O5384" s="31" t="n">
        <v>46638</v>
      </c>
      <c r="P5384" s="29" t="s">
        <v>123</v>
      </c>
      <c r="Q5384" s="29" t="n">
        <f aca="false">IFERROR(VALUE(L5384),"")</f>
        <v>5</v>
      </c>
      <c r="R5384" s="29" t="n">
        <f aca="true">IF(O5384="","",O5384-TODAY())</f>
        <v>353</v>
      </c>
      <c r="S5384" s="29" t="str">
        <f aca="false">IF(C5384="&lt;&lt; vazio &gt;&gt;","VAZIA",IF(AND(O5384&lt;&gt;"",R5384&lt;0),"VENCIDO",IF(AND(O5384&lt;&gt;"",R5384&lt;=Parametros!$B$10),"PRÓX. VENCIMENTO",IF(F5384="Q","QUALIDADE",IF(F5384="S","BLOQUEADO",IF(F5384="R","RESTRITO/DEVOLUÇÃO",IF(OR(N5384="QUAR",N5384="QRES"),"QUARENTENA",IF(OR(B5384="DESCARTE",B5384="DEVOLUÇÃO"),"DESCARTE/DEVOLUÇÃO",IF(AND(D5384="",K5384&lt;&gt;""),"SEM LOTE",IF(AND(Q5384&lt;&gt;"",Q5384&gt;=Parametros!$B$11),"PARADO/SEM GIRO","OK"))))))))))</f>
        <v>OK</v>
      </c>
      <c r="T5384" s="29" t="str">
        <f aca="false">IF(AND($S5384="PARADO/SEM GIRO",$K5384="KG",OR(Painel!$B$5="(Todos)",A5384=Painel!$B$5)*OR(Painel!$E$5="(Todos)",P5384=Painel!$E$5)),$J5384+ROW()/10000000,"")</f>
        <v/>
      </c>
      <c r="U5384" s="29" t="str">
        <f aca="false">IF(AND($S5384="VENCIDO",$K5384="KG",OR(Painel!$B$5="(Todos)",A5384=Painel!$B$5)*OR(Painel!$E$5="(Todos)",P5384=Painel!$E$5)),$J5384+ROW()/10000000,"")</f>
        <v/>
      </c>
    </row>
    <row r="5385" customFormat="false" ht="15" hidden="false" customHeight="false" outlineLevel="0" collapsed="false">
      <c r="A5385" s="29" t="s">
        <v>52</v>
      </c>
      <c r="B5385" s="29" t="s">
        <v>10024</v>
      </c>
      <c r="C5385" s="29" t="s">
        <v>167</v>
      </c>
      <c r="D5385" s="29" t="s">
        <v>765</v>
      </c>
      <c r="E5385" s="29" t="n">
        <v>1</v>
      </c>
      <c r="F5385" s="29" t="s">
        <v>268</v>
      </c>
      <c r="G5385" s="29" t="s">
        <v>10025</v>
      </c>
      <c r="H5385" s="30" t="n">
        <v>590.4</v>
      </c>
      <c r="I5385" s="31" t="n">
        <v>46284</v>
      </c>
      <c r="J5385" s="30" t="n">
        <v>590.4</v>
      </c>
      <c r="K5385" s="29" t="s">
        <v>120</v>
      </c>
      <c r="L5385" s="29" t="s">
        <v>388</v>
      </c>
      <c r="M5385" s="29"/>
      <c r="N5385" s="29" t="s">
        <v>122</v>
      </c>
      <c r="O5385" s="31" t="n">
        <v>46830</v>
      </c>
      <c r="P5385" s="29" t="s">
        <v>123</v>
      </c>
      <c r="Q5385" s="29" t="n">
        <f aca="false">IFERROR(VALUE(L5385),"")</f>
        <v>1</v>
      </c>
      <c r="R5385" s="29" t="n">
        <f aca="true">IF(O5385="","",O5385-TODAY())</f>
        <v>545</v>
      </c>
      <c r="S5385" s="29" t="str">
        <f aca="false">IF(C5385="&lt;&lt; vazio &gt;&gt;","VAZIA",IF(AND(O5385&lt;&gt;"",R5385&lt;0),"VENCIDO",IF(AND(O5385&lt;&gt;"",R5385&lt;=Parametros!$B$10),"PRÓX. VENCIMENTO",IF(F5385="Q","QUALIDADE",IF(F5385="S","BLOQUEADO",IF(F5385="R","RESTRITO/DEVOLUÇÃO",IF(OR(N5385="QUAR",N5385="QRES"),"QUARENTENA",IF(OR(B5385="DESCARTE",B5385="DEVOLUÇÃO"),"DESCARTE/DEVOLUÇÃO",IF(AND(D5385="",K5385&lt;&gt;""),"SEM LOTE",IF(AND(Q5385&lt;&gt;"",Q5385&gt;=Parametros!$B$11),"PARADO/SEM GIRO","OK"))))))))))</f>
        <v>QUALIDADE</v>
      </c>
      <c r="T5385" s="29" t="str">
        <f aca="false">IF(AND($S5385="PARADO/SEM GIRO",$K5385="KG",OR(Painel!$B$5="(Todos)",A5385=Painel!$B$5)*OR(Painel!$E$5="(Todos)",P5385=Painel!$E$5)),$J5385+ROW()/10000000,"")</f>
        <v/>
      </c>
      <c r="U5385" s="29" t="str">
        <f aca="false">IF(AND($S5385="VENCIDO",$K5385="KG",OR(Painel!$B$5="(Todos)",A5385=Painel!$B$5)*OR(Painel!$E$5="(Todos)",P5385=Painel!$E$5)),$J5385+ROW()/10000000,"")</f>
        <v/>
      </c>
    </row>
    <row r="5386" customFormat="false" ht="15" hidden="false" customHeight="false" outlineLevel="0" collapsed="false">
      <c r="A5386" s="29" t="s">
        <v>52</v>
      </c>
      <c r="B5386" s="29" t="s">
        <v>10026</v>
      </c>
      <c r="C5386" s="29" t="s">
        <v>442</v>
      </c>
      <c r="D5386" s="29" t="s">
        <v>480</v>
      </c>
      <c r="E5386" s="29" t="n">
        <v>1</v>
      </c>
      <c r="F5386" s="29"/>
      <c r="G5386" s="29" t="s">
        <v>10027</v>
      </c>
      <c r="H5386" s="30" t="n">
        <v>415.8</v>
      </c>
      <c r="I5386" s="31" t="n">
        <v>46146</v>
      </c>
      <c r="J5386" s="30" t="n">
        <v>415.8</v>
      </c>
      <c r="K5386" s="29" t="s">
        <v>120</v>
      </c>
      <c r="L5386" s="29" t="s">
        <v>8803</v>
      </c>
      <c r="M5386" s="29"/>
      <c r="N5386" s="29" t="s">
        <v>122</v>
      </c>
      <c r="O5386" s="31" t="n">
        <v>46682</v>
      </c>
      <c r="P5386" s="29" t="s">
        <v>123</v>
      </c>
      <c r="Q5386" s="29" t="n">
        <f aca="false">IFERROR(VALUE(L5386),"")</f>
        <v>139</v>
      </c>
      <c r="R5386" s="29" t="n">
        <f aca="true">IF(O5386="","",O5386-TODAY())</f>
        <v>397</v>
      </c>
      <c r="S5386" s="29" t="str">
        <f aca="false">IF(C5386="&lt;&lt; vazio &gt;&gt;","VAZIA",IF(AND(O5386&lt;&gt;"",R5386&lt;0),"VENCIDO",IF(AND(O5386&lt;&gt;"",R5386&lt;=Parametros!$B$10),"PRÓX. VENCIMENTO",IF(F5386="Q","QUALIDADE",IF(F5386="S","BLOQUEADO",IF(F5386="R","RESTRITO/DEVOLUÇÃO",IF(OR(N5386="QUAR",N5386="QRES"),"QUARENTENA",IF(OR(B5386="DESCARTE",B5386="DEVOLUÇÃO"),"DESCARTE/DEVOLUÇÃO",IF(AND(D5386="",K5386&lt;&gt;""),"SEM LOTE",IF(AND(Q5386&lt;&gt;"",Q5386&gt;=Parametros!$B$11),"PARADO/SEM GIRO","OK"))))))))))</f>
        <v>PARADO/SEM GIRO</v>
      </c>
      <c r="T5386" s="29" t="n">
        <f aca="false">IF(AND($S5386="PARADO/SEM GIRO",$K5386="KG",OR(Painel!$B$5="(Todos)",A5386=Painel!$B$5)*OR(Painel!$E$5="(Todos)",P5386=Painel!$E$5)),$J5386+ROW()/10000000,"")</f>
        <v>415.8005386</v>
      </c>
      <c r="U5386" s="29" t="str">
        <f aca="false">IF(AND($S5386="VENCIDO",$K5386="KG",OR(Painel!$B$5="(Todos)",A5386=Painel!$B$5)*OR(Painel!$E$5="(Todos)",P5386=Painel!$E$5)),$J5386+ROW()/10000000,"")</f>
        <v/>
      </c>
    </row>
    <row r="5387" customFormat="false" ht="15" hidden="false" customHeight="false" outlineLevel="0" collapsed="false">
      <c r="A5387" s="29" t="s">
        <v>52</v>
      </c>
      <c r="B5387" s="29" t="s">
        <v>10028</v>
      </c>
      <c r="C5387" s="29" t="s">
        <v>115</v>
      </c>
      <c r="D5387" s="29"/>
      <c r="E5387" s="29" t="n">
        <v>0</v>
      </c>
      <c r="F5387" s="29"/>
      <c r="G5387" s="29"/>
      <c r="H5387" s="30" t="n">
        <v>0</v>
      </c>
      <c r="I5387" s="29"/>
      <c r="J5387" s="30" t="n">
        <v>0</v>
      </c>
      <c r="K5387" s="29"/>
      <c r="L5387" s="29" t="s">
        <v>116</v>
      </c>
      <c r="M5387" s="29"/>
      <c r="N5387" s="29"/>
      <c r="O5387" s="29"/>
      <c r="P5387" s="29"/>
      <c r="Q5387" s="29" t="n">
        <f aca="false">IFERROR(VALUE(L5387),"")</f>
        <v>0</v>
      </c>
      <c r="R5387" s="29" t="str">
        <f aca="true">IF(O5387="","",O5387-TODAY())</f>
        <v/>
      </c>
      <c r="S5387" s="29" t="str">
        <f aca="false">IF(C5387="&lt;&lt; vazio &gt;&gt;","VAZIA",IF(AND(O5387&lt;&gt;"",R5387&lt;0),"VENCIDO",IF(AND(O5387&lt;&gt;"",R5387&lt;=Parametros!$B$10),"PRÓX. VENCIMENTO",IF(F5387="Q","QUALIDADE",IF(F5387="S","BLOQUEADO",IF(F5387="R","RESTRITO/DEVOLUÇÃO",IF(OR(N5387="QUAR",N5387="QRES"),"QUARENTENA",IF(OR(B5387="DESCARTE",B5387="DEVOLUÇÃO"),"DESCARTE/DEVOLUÇÃO",IF(AND(D5387="",K5387&lt;&gt;""),"SEM LOTE",IF(AND(Q5387&lt;&gt;"",Q5387&gt;=Parametros!$B$11),"PARADO/SEM GIRO","OK"))))))))))</f>
        <v>VAZIA</v>
      </c>
      <c r="T5387" s="29" t="str">
        <f aca="false">IF(AND($S5387="PARADO/SEM GIRO",$K5387="KG",OR(Painel!$B$5="(Todos)",A5387=Painel!$B$5)*OR(Painel!$E$5="(Todos)",P5387=Painel!$E$5)),$J5387+ROW()/10000000,"")</f>
        <v/>
      </c>
      <c r="U5387" s="29" t="str">
        <f aca="false">IF(AND($S5387="VENCIDO",$K5387="KG",OR(Painel!$B$5="(Todos)",A5387=Painel!$B$5)*OR(Painel!$E$5="(Todos)",P5387=Painel!$E$5)),$J5387+ROW()/10000000,"")</f>
        <v/>
      </c>
    </row>
    <row r="5388" customFormat="false" ht="15" hidden="false" customHeight="false" outlineLevel="0" collapsed="false">
      <c r="A5388" s="29" t="s">
        <v>52</v>
      </c>
      <c r="B5388" s="29" t="s">
        <v>10029</v>
      </c>
      <c r="C5388" s="29" t="s">
        <v>785</v>
      </c>
      <c r="D5388" s="29" t="s">
        <v>10030</v>
      </c>
      <c r="E5388" s="29" t="n">
        <v>1</v>
      </c>
      <c r="F5388" s="29"/>
      <c r="G5388" s="29" t="s">
        <v>10031</v>
      </c>
      <c r="H5388" s="30" t="n">
        <v>1000</v>
      </c>
      <c r="I5388" s="31" t="n">
        <v>46262</v>
      </c>
      <c r="J5388" s="30" t="n">
        <v>1000</v>
      </c>
      <c r="K5388" s="29" t="s">
        <v>120</v>
      </c>
      <c r="L5388" s="29" t="s">
        <v>190</v>
      </c>
      <c r="M5388" s="29"/>
      <c r="N5388" s="29" t="s">
        <v>122</v>
      </c>
      <c r="O5388" s="31" t="n">
        <v>46807</v>
      </c>
      <c r="P5388" s="29" t="s">
        <v>123</v>
      </c>
      <c r="Q5388" s="29" t="n">
        <f aca="false">IFERROR(VALUE(L5388),"")</f>
        <v>23</v>
      </c>
      <c r="R5388" s="29" t="n">
        <f aca="true">IF(O5388="","",O5388-TODAY())</f>
        <v>522</v>
      </c>
      <c r="S5388" s="29" t="str">
        <f aca="false">IF(C5388="&lt;&lt; vazio &gt;&gt;","VAZIA",IF(AND(O5388&lt;&gt;"",R5388&lt;0),"VENCIDO",IF(AND(O5388&lt;&gt;"",R5388&lt;=Parametros!$B$10),"PRÓX. VENCIMENTO",IF(F5388="Q","QUALIDADE",IF(F5388="S","BLOQUEADO",IF(F5388="R","RESTRITO/DEVOLUÇÃO",IF(OR(N5388="QUAR",N5388="QRES"),"QUARENTENA",IF(OR(B5388="DESCARTE",B5388="DEVOLUÇÃO"),"DESCARTE/DEVOLUÇÃO",IF(AND(D5388="",K5388&lt;&gt;""),"SEM LOTE",IF(AND(Q5388&lt;&gt;"",Q5388&gt;=Parametros!$B$11),"PARADO/SEM GIRO","OK"))))))))))</f>
        <v>OK</v>
      </c>
      <c r="T5388" s="29" t="str">
        <f aca="false">IF(AND($S5388="PARADO/SEM GIRO",$K5388="KG",OR(Painel!$B$5="(Todos)",A5388=Painel!$B$5)*OR(Painel!$E$5="(Todos)",P5388=Painel!$E$5)),$J5388+ROW()/10000000,"")</f>
        <v/>
      </c>
      <c r="U5388" s="29" t="str">
        <f aca="false">IF(AND($S5388="VENCIDO",$K5388="KG",OR(Painel!$B$5="(Todos)",A5388=Painel!$B$5)*OR(Painel!$E$5="(Todos)",P5388=Painel!$E$5)),$J5388+ROW()/10000000,"")</f>
        <v/>
      </c>
    </row>
    <row r="5389" customFormat="false" ht="15" hidden="false" customHeight="false" outlineLevel="0" collapsed="false">
      <c r="A5389" s="29" t="s">
        <v>52</v>
      </c>
      <c r="B5389" s="29" t="s">
        <v>10032</v>
      </c>
      <c r="C5389" s="29" t="s">
        <v>909</v>
      </c>
      <c r="D5389" s="29" t="s">
        <v>8506</v>
      </c>
      <c r="E5389" s="29" t="n">
        <v>1</v>
      </c>
      <c r="F5389" s="29"/>
      <c r="G5389" s="29" t="s">
        <v>10033</v>
      </c>
      <c r="H5389" s="30" t="n">
        <v>1000</v>
      </c>
      <c r="I5389" s="31" t="n">
        <v>46279</v>
      </c>
      <c r="J5389" s="30" t="n">
        <v>1000</v>
      </c>
      <c r="K5389" s="29" t="s">
        <v>120</v>
      </c>
      <c r="L5389" s="29" t="s">
        <v>350</v>
      </c>
      <c r="M5389" s="29"/>
      <c r="N5389" s="29" t="s">
        <v>122</v>
      </c>
      <c r="O5389" s="31" t="n">
        <v>46820</v>
      </c>
      <c r="P5389" s="29" t="s">
        <v>123</v>
      </c>
      <c r="Q5389" s="29" t="n">
        <f aca="false">IFERROR(VALUE(L5389),"")</f>
        <v>6</v>
      </c>
      <c r="R5389" s="29" t="n">
        <f aca="true">IF(O5389="","",O5389-TODAY())</f>
        <v>535</v>
      </c>
      <c r="S5389" s="29" t="str">
        <f aca="false">IF(C5389="&lt;&lt; vazio &gt;&gt;","VAZIA",IF(AND(O5389&lt;&gt;"",R5389&lt;0),"VENCIDO",IF(AND(O5389&lt;&gt;"",R5389&lt;=Parametros!$B$10),"PRÓX. VENCIMENTO",IF(F5389="Q","QUALIDADE",IF(F5389="S","BLOQUEADO",IF(F5389="R","RESTRITO/DEVOLUÇÃO",IF(OR(N5389="QUAR",N5389="QRES"),"QUARENTENA",IF(OR(B5389="DESCARTE",B5389="DEVOLUÇÃO"),"DESCARTE/DEVOLUÇÃO",IF(AND(D5389="",K5389&lt;&gt;""),"SEM LOTE",IF(AND(Q5389&lt;&gt;"",Q5389&gt;=Parametros!$B$11),"PARADO/SEM GIRO","OK"))))))))))</f>
        <v>OK</v>
      </c>
      <c r="T5389" s="29" t="str">
        <f aca="false">IF(AND($S5389="PARADO/SEM GIRO",$K5389="KG",OR(Painel!$B$5="(Todos)",A5389=Painel!$B$5)*OR(Painel!$E$5="(Todos)",P5389=Painel!$E$5)),$J5389+ROW()/10000000,"")</f>
        <v/>
      </c>
      <c r="U5389" s="29" t="str">
        <f aca="false">IF(AND($S5389="VENCIDO",$K5389="KG",OR(Painel!$B$5="(Todos)",A5389=Painel!$B$5)*OR(Painel!$E$5="(Todos)",P5389=Painel!$E$5)),$J5389+ROW()/10000000,"")</f>
        <v/>
      </c>
    </row>
    <row r="5390" customFormat="false" ht="15" hidden="false" customHeight="false" outlineLevel="0" collapsed="false">
      <c r="A5390" s="29" t="s">
        <v>52</v>
      </c>
      <c r="B5390" s="29" t="s">
        <v>10034</v>
      </c>
      <c r="C5390" s="29" t="s">
        <v>167</v>
      </c>
      <c r="D5390" s="29" t="s">
        <v>1022</v>
      </c>
      <c r="E5390" s="29" t="n">
        <v>1</v>
      </c>
      <c r="F5390" s="29" t="s">
        <v>268</v>
      </c>
      <c r="G5390" s="29" t="s">
        <v>10035</v>
      </c>
      <c r="H5390" s="30" t="n">
        <v>590.4</v>
      </c>
      <c r="I5390" s="31" t="n">
        <v>46284</v>
      </c>
      <c r="J5390" s="30" t="n">
        <v>590.4</v>
      </c>
      <c r="K5390" s="29" t="s">
        <v>120</v>
      </c>
      <c r="L5390" s="29" t="s">
        <v>388</v>
      </c>
      <c r="M5390" s="29"/>
      <c r="N5390" s="29" t="s">
        <v>122</v>
      </c>
      <c r="O5390" s="31" t="n">
        <v>46831</v>
      </c>
      <c r="P5390" s="29" t="s">
        <v>123</v>
      </c>
      <c r="Q5390" s="29" t="n">
        <f aca="false">IFERROR(VALUE(L5390),"")</f>
        <v>1</v>
      </c>
      <c r="R5390" s="29" t="n">
        <f aca="true">IF(O5390="","",O5390-TODAY())</f>
        <v>546</v>
      </c>
      <c r="S5390" s="29" t="str">
        <f aca="false">IF(C5390="&lt;&lt; vazio &gt;&gt;","VAZIA",IF(AND(O5390&lt;&gt;"",R5390&lt;0),"VENCIDO",IF(AND(O5390&lt;&gt;"",R5390&lt;=Parametros!$B$10),"PRÓX. VENCIMENTO",IF(F5390="Q","QUALIDADE",IF(F5390="S","BLOQUEADO",IF(F5390="R","RESTRITO/DEVOLUÇÃO",IF(OR(N5390="QUAR",N5390="QRES"),"QUARENTENA",IF(OR(B5390="DESCARTE",B5390="DEVOLUÇÃO"),"DESCARTE/DEVOLUÇÃO",IF(AND(D5390="",K5390&lt;&gt;""),"SEM LOTE",IF(AND(Q5390&lt;&gt;"",Q5390&gt;=Parametros!$B$11),"PARADO/SEM GIRO","OK"))))))))))</f>
        <v>QUALIDADE</v>
      </c>
      <c r="T5390" s="29" t="str">
        <f aca="false">IF(AND($S5390="PARADO/SEM GIRO",$K5390="KG",OR(Painel!$B$5="(Todos)",A5390=Painel!$B$5)*OR(Painel!$E$5="(Todos)",P5390=Painel!$E$5)),$J5390+ROW()/10000000,"")</f>
        <v/>
      </c>
      <c r="U5390" s="29" t="str">
        <f aca="false">IF(AND($S5390="VENCIDO",$K5390="KG",OR(Painel!$B$5="(Todos)",A5390=Painel!$B$5)*OR(Painel!$E$5="(Todos)",P5390=Painel!$E$5)),$J5390+ROW()/10000000,"")</f>
        <v/>
      </c>
    </row>
    <row r="5391" customFormat="false" ht="15" hidden="false" customHeight="false" outlineLevel="0" collapsed="false">
      <c r="A5391" s="29" t="s">
        <v>52</v>
      </c>
      <c r="B5391" s="29" t="s">
        <v>10036</v>
      </c>
      <c r="C5391" s="29" t="s">
        <v>1274</v>
      </c>
      <c r="D5391" s="29" t="s">
        <v>1275</v>
      </c>
      <c r="E5391" s="29" t="n">
        <v>1</v>
      </c>
      <c r="F5391" s="29"/>
      <c r="G5391" s="29" t="s">
        <v>10037</v>
      </c>
      <c r="H5391" s="30" t="n">
        <v>1000</v>
      </c>
      <c r="I5391" s="31" t="n">
        <v>46230</v>
      </c>
      <c r="J5391" s="30" t="n">
        <v>1000</v>
      </c>
      <c r="K5391" s="29" t="s">
        <v>120</v>
      </c>
      <c r="L5391" s="29" t="s">
        <v>1277</v>
      </c>
      <c r="M5391" s="29"/>
      <c r="N5391" s="29" t="s">
        <v>122</v>
      </c>
      <c r="O5391" s="31" t="n">
        <v>46588</v>
      </c>
      <c r="P5391" s="29" t="s">
        <v>123</v>
      </c>
      <c r="Q5391" s="29" t="n">
        <f aca="false">IFERROR(VALUE(L5391),"")</f>
        <v>55</v>
      </c>
      <c r="R5391" s="29" t="n">
        <f aca="true">IF(O5391="","",O5391-TODAY())</f>
        <v>303</v>
      </c>
      <c r="S5391" s="29" t="str">
        <f aca="false">IF(C5391="&lt;&lt; vazio &gt;&gt;","VAZIA",IF(AND(O5391&lt;&gt;"",R5391&lt;0),"VENCIDO",IF(AND(O5391&lt;&gt;"",R5391&lt;=Parametros!$B$10),"PRÓX. VENCIMENTO",IF(F5391="Q","QUALIDADE",IF(F5391="S","BLOQUEADO",IF(F5391="R","RESTRITO/DEVOLUÇÃO",IF(OR(N5391="QUAR",N5391="QRES"),"QUARENTENA",IF(OR(B5391="DESCARTE",B5391="DEVOLUÇÃO"),"DESCARTE/DEVOLUÇÃO",IF(AND(D5391="",K5391&lt;&gt;""),"SEM LOTE",IF(AND(Q5391&lt;&gt;"",Q5391&gt;=Parametros!$B$11),"PARADO/SEM GIRO","OK"))))))))))</f>
        <v>OK</v>
      </c>
      <c r="T5391" s="29" t="str">
        <f aca="false">IF(AND($S5391="PARADO/SEM GIRO",$K5391="KG",OR(Painel!$B$5="(Todos)",A5391=Painel!$B$5)*OR(Painel!$E$5="(Todos)",P5391=Painel!$E$5)),$J5391+ROW()/10000000,"")</f>
        <v/>
      </c>
      <c r="U5391" s="29" t="str">
        <f aca="false">IF(AND($S5391="VENCIDO",$K5391="KG",OR(Painel!$B$5="(Todos)",A5391=Painel!$B$5)*OR(Painel!$E$5="(Todos)",P5391=Painel!$E$5)),$J5391+ROW()/10000000,"")</f>
        <v/>
      </c>
    </row>
    <row r="5392" customFormat="false" ht="15" hidden="false" customHeight="false" outlineLevel="0" collapsed="false">
      <c r="A5392" s="29" t="s">
        <v>52</v>
      </c>
      <c r="B5392" s="29" t="s">
        <v>10038</v>
      </c>
      <c r="C5392" s="29" t="s">
        <v>219</v>
      </c>
      <c r="D5392" s="29" t="s">
        <v>3841</v>
      </c>
      <c r="E5392" s="29" t="n">
        <v>1</v>
      </c>
      <c r="F5392" s="29" t="s">
        <v>189</v>
      </c>
      <c r="G5392" s="29" t="s">
        <v>10039</v>
      </c>
      <c r="H5392" s="30" t="n">
        <v>700</v>
      </c>
      <c r="I5392" s="31" t="n">
        <v>46275</v>
      </c>
      <c r="J5392" s="30" t="n">
        <v>700</v>
      </c>
      <c r="K5392" s="29" t="s">
        <v>120</v>
      </c>
      <c r="L5392" s="29" t="s">
        <v>121</v>
      </c>
      <c r="M5392" s="29"/>
      <c r="N5392" s="29" t="s">
        <v>122</v>
      </c>
      <c r="O5392" s="31" t="n">
        <v>46895</v>
      </c>
      <c r="P5392" s="29" t="s">
        <v>123</v>
      </c>
      <c r="Q5392" s="29" t="n">
        <f aca="false">IFERROR(VALUE(L5392),"")</f>
        <v>10</v>
      </c>
      <c r="R5392" s="29" t="n">
        <f aca="true">IF(O5392="","",O5392-TODAY())</f>
        <v>610</v>
      </c>
      <c r="S5392" s="29" t="str">
        <f aca="false">IF(C5392="&lt;&lt; vazio &gt;&gt;","VAZIA",IF(AND(O5392&lt;&gt;"",R5392&lt;0),"VENCIDO",IF(AND(O5392&lt;&gt;"",R5392&lt;=Parametros!$B$10),"PRÓX. VENCIMENTO",IF(F5392="Q","QUALIDADE",IF(F5392="S","BLOQUEADO",IF(F5392="R","RESTRITO/DEVOLUÇÃO",IF(OR(N5392="QUAR",N5392="QRES"),"QUARENTENA",IF(OR(B5392="DESCARTE",B5392="DEVOLUÇÃO"),"DESCARTE/DEVOLUÇÃO",IF(AND(D5392="",K5392&lt;&gt;""),"SEM LOTE",IF(AND(Q5392&lt;&gt;"",Q5392&gt;=Parametros!$B$11),"PARADO/SEM GIRO","OK"))))))))))</f>
        <v>RESTRITO/DEVOLUÇÃO</v>
      </c>
      <c r="T5392" s="29" t="str">
        <f aca="false">IF(AND($S5392="PARADO/SEM GIRO",$K5392="KG",OR(Painel!$B$5="(Todos)",A5392=Painel!$B$5)*OR(Painel!$E$5="(Todos)",P5392=Painel!$E$5)),$J5392+ROW()/10000000,"")</f>
        <v/>
      </c>
      <c r="U5392" s="29" t="str">
        <f aca="false">IF(AND($S5392="VENCIDO",$K5392="KG",OR(Painel!$B$5="(Todos)",A5392=Painel!$B$5)*OR(Painel!$E$5="(Todos)",P5392=Painel!$E$5)),$J5392+ROW()/10000000,"")</f>
        <v/>
      </c>
    </row>
    <row r="5393" customFormat="false" ht="15" hidden="false" customHeight="false" outlineLevel="0" collapsed="false">
      <c r="A5393" s="29" t="s">
        <v>52</v>
      </c>
      <c r="B5393" s="29" t="s">
        <v>10040</v>
      </c>
      <c r="C5393" s="29" t="s">
        <v>115</v>
      </c>
      <c r="D5393" s="29"/>
      <c r="E5393" s="29" t="n">
        <v>0</v>
      </c>
      <c r="F5393" s="29"/>
      <c r="G5393" s="29"/>
      <c r="H5393" s="30" t="n">
        <v>0</v>
      </c>
      <c r="I5393" s="29"/>
      <c r="J5393" s="30" t="n">
        <v>0</v>
      </c>
      <c r="K5393" s="29"/>
      <c r="L5393" s="29" t="s">
        <v>116</v>
      </c>
      <c r="M5393" s="29"/>
      <c r="N5393" s="29"/>
      <c r="O5393" s="29"/>
      <c r="P5393" s="29"/>
      <c r="Q5393" s="29" t="n">
        <f aca="false">IFERROR(VALUE(L5393),"")</f>
        <v>0</v>
      </c>
      <c r="R5393" s="29" t="str">
        <f aca="true">IF(O5393="","",O5393-TODAY())</f>
        <v/>
      </c>
      <c r="S5393" s="29" t="str">
        <f aca="false">IF(C5393="&lt;&lt; vazio &gt;&gt;","VAZIA",IF(AND(O5393&lt;&gt;"",R5393&lt;0),"VENCIDO",IF(AND(O5393&lt;&gt;"",R5393&lt;=Parametros!$B$10),"PRÓX. VENCIMENTO",IF(F5393="Q","QUALIDADE",IF(F5393="S","BLOQUEADO",IF(F5393="R","RESTRITO/DEVOLUÇÃO",IF(OR(N5393="QUAR",N5393="QRES"),"QUARENTENA",IF(OR(B5393="DESCARTE",B5393="DEVOLUÇÃO"),"DESCARTE/DEVOLUÇÃO",IF(AND(D5393="",K5393&lt;&gt;""),"SEM LOTE",IF(AND(Q5393&lt;&gt;"",Q5393&gt;=Parametros!$B$11),"PARADO/SEM GIRO","OK"))))))))))</f>
        <v>VAZIA</v>
      </c>
      <c r="T5393" s="29" t="str">
        <f aca="false">IF(AND($S5393="PARADO/SEM GIRO",$K5393="KG",OR(Painel!$B$5="(Todos)",A5393=Painel!$B$5)*OR(Painel!$E$5="(Todos)",P5393=Painel!$E$5)),$J5393+ROW()/10000000,"")</f>
        <v/>
      </c>
      <c r="U5393" s="29" t="str">
        <f aca="false">IF(AND($S5393="VENCIDO",$K5393="KG",OR(Painel!$B$5="(Todos)",A5393=Painel!$B$5)*OR(Painel!$E$5="(Todos)",P5393=Painel!$E$5)),$J5393+ROW()/10000000,"")</f>
        <v/>
      </c>
    </row>
    <row r="5394" customFormat="false" ht="15" hidden="false" customHeight="false" outlineLevel="0" collapsed="false">
      <c r="A5394" s="29" t="s">
        <v>52</v>
      </c>
      <c r="B5394" s="29" t="s">
        <v>10041</v>
      </c>
      <c r="C5394" s="29" t="s">
        <v>167</v>
      </c>
      <c r="D5394" s="29" t="s">
        <v>765</v>
      </c>
      <c r="E5394" s="29" t="n">
        <v>1</v>
      </c>
      <c r="F5394" s="29" t="s">
        <v>268</v>
      </c>
      <c r="G5394" s="29" t="s">
        <v>10042</v>
      </c>
      <c r="H5394" s="30" t="n">
        <v>590.4</v>
      </c>
      <c r="I5394" s="31" t="n">
        <v>46284</v>
      </c>
      <c r="J5394" s="30" t="n">
        <v>590.4</v>
      </c>
      <c r="K5394" s="29" t="s">
        <v>120</v>
      </c>
      <c r="L5394" s="29" t="s">
        <v>388</v>
      </c>
      <c r="M5394" s="29"/>
      <c r="N5394" s="29" t="s">
        <v>122</v>
      </c>
      <c r="O5394" s="31" t="n">
        <v>46830</v>
      </c>
      <c r="P5394" s="29" t="s">
        <v>123</v>
      </c>
      <c r="Q5394" s="29" t="n">
        <f aca="false">IFERROR(VALUE(L5394),"")</f>
        <v>1</v>
      </c>
      <c r="R5394" s="29" t="n">
        <f aca="true">IF(O5394="","",O5394-TODAY())</f>
        <v>545</v>
      </c>
      <c r="S5394" s="29" t="str">
        <f aca="false">IF(C5394="&lt;&lt; vazio &gt;&gt;","VAZIA",IF(AND(O5394&lt;&gt;"",R5394&lt;0),"VENCIDO",IF(AND(O5394&lt;&gt;"",R5394&lt;=Parametros!$B$10),"PRÓX. VENCIMENTO",IF(F5394="Q","QUALIDADE",IF(F5394="S","BLOQUEADO",IF(F5394="R","RESTRITO/DEVOLUÇÃO",IF(OR(N5394="QUAR",N5394="QRES"),"QUARENTENA",IF(OR(B5394="DESCARTE",B5394="DEVOLUÇÃO"),"DESCARTE/DEVOLUÇÃO",IF(AND(D5394="",K5394&lt;&gt;""),"SEM LOTE",IF(AND(Q5394&lt;&gt;"",Q5394&gt;=Parametros!$B$11),"PARADO/SEM GIRO","OK"))))))))))</f>
        <v>QUALIDADE</v>
      </c>
      <c r="T5394" s="29" t="str">
        <f aca="false">IF(AND($S5394="PARADO/SEM GIRO",$K5394="KG",OR(Painel!$B$5="(Todos)",A5394=Painel!$B$5)*OR(Painel!$E$5="(Todos)",P5394=Painel!$E$5)),$J5394+ROW()/10000000,"")</f>
        <v/>
      </c>
      <c r="U5394" s="29" t="str">
        <f aca="false">IF(AND($S5394="VENCIDO",$K5394="KG",OR(Painel!$B$5="(Todos)",A5394=Painel!$B$5)*OR(Painel!$E$5="(Todos)",P5394=Painel!$E$5)),$J5394+ROW()/10000000,"")</f>
        <v/>
      </c>
    </row>
    <row r="5395" customFormat="false" ht="15" hidden="false" customHeight="false" outlineLevel="0" collapsed="false">
      <c r="A5395" s="29" t="s">
        <v>52</v>
      </c>
      <c r="B5395" s="29" t="s">
        <v>10043</v>
      </c>
      <c r="C5395" s="29" t="s">
        <v>369</v>
      </c>
      <c r="D5395" s="29" t="s">
        <v>2221</v>
      </c>
      <c r="E5395" s="29" t="n">
        <v>1</v>
      </c>
      <c r="F5395" s="29"/>
      <c r="G5395" s="29" t="s">
        <v>10044</v>
      </c>
      <c r="H5395" s="30" t="n">
        <v>999.9</v>
      </c>
      <c r="I5395" s="31" t="n">
        <v>46260</v>
      </c>
      <c r="J5395" s="30" t="n">
        <v>999.9</v>
      </c>
      <c r="K5395" s="29" t="s">
        <v>120</v>
      </c>
      <c r="L5395" s="29" t="s">
        <v>2223</v>
      </c>
      <c r="M5395" s="29"/>
      <c r="N5395" s="29" t="s">
        <v>122</v>
      </c>
      <c r="O5395" s="31" t="n">
        <v>46801</v>
      </c>
      <c r="P5395" s="29" t="s">
        <v>123</v>
      </c>
      <c r="Q5395" s="29" t="n">
        <f aca="false">IFERROR(VALUE(L5395),"")</f>
        <v>25</v>
      </c>
      <c r="R5395" s="29" t="n">
        <f aca="true">IF(O5395="","",O5395-TODAY())</f>
        <v>516</v>
      </c>
      <c r="S5395" s="29" t="str">
        <f aca="false">IF(C5395="&lt;&lt; vazio &gt;&gt;","VAZIA",IF(AND(O5395&lt;&gt;"",R5395&lt;0),"VENCIDO",IF(AND(O5395&lt;&gt;"",R5395&lt;=Parametros!$B$10),"PRÓX. VENCIMENTO",IF(F5395="Q","QUALIDADE",IF(F5395="S","BLOQUEADO",IF(F5395="R","RESTRITO/DEVOLUÇÃO",IF(OR(N5395="QUAR",N5395="QRES"),"QUARENTENA",IF(OR(B5395="DESCARTE",B5395="DEVOLUÇÃO"),"DESCARTE/DEVOLUÇÃO",IF(AND(D5395="",K5395&lt;&gt;""),"SEM LOTE",IF(AND(Q5395&lt;&gt;"",Q5395&gt;=Parametros!$B$11),"PARADO/SEM GIRO","OK"))))))))))</f>
        <v>OK</v>
      </c>
      <c r="T5395" s="29" t="str">
        <f aca="false">IF(AND($S5395="PARADO/SEM GIRO",$K5395="KG",OR(Painel!$B$5="(Todos)",A5395=Painel!$B$5)*OR(Painel!$E$5="(Todos)",P5395=Painel!$E$5)),$J5395+ROW()/10000000,"")</f>
        <v/>
      </c>
      <c r="U5395" s="29" t="str">
        <f aca="false">IF(AND($S5395="VENCIDO",$K5395="KG",OR(Painel!$B$5="(Todos)",A5395=Painel!$B$5)*OR(Painel!$E$5="(Todos)",P5395=Painel!$E$5)),$J5395+ROW()/10000000,"")</f>
        <v/>
      </c>
    </row>
    <row r="5396" customFormat="false" ht="15" hidden="false" customHeight="false" outlineLevel="0" collapsed="false">
      <c r="A5396" s="29" t="s">
        <v>52</v>
      </c>
      <c r="B5396" s="29" t="s">
        <v>10045</v>
      </c>
      <c r="C5396" s="29" t="s">
        <v>169</v>
      </c>
      <c r="D5396" s="29" t="s">
        <v>573</v>
      </c>
      <c r="E5396" s="29" t="n">
        <v>1</v>
      </c>
      <c r="F5396" s="29"/>
      <c r="G5396" s="29" t="s">
        <v>10046</v>
      </c>
      <c r="H5396" s="30" t="n">
        <v>999.9</v>
      </c>
      <c r="I5396" s="31" t="n">
        <v>46280</v>
      </c>
      <c r="J5396" s="30" t="n">
        <v>999.9</v>
      </c>
      <c r="K5396" s="29" t="s">
        <v>120</v>
      </c>
      <c r="L5396" s="29" t="s">
        <v>144</v>
      </c>
      <c r="M5396" s="29"/>
      <c r="N5396" s="29" t="s">
        <v>122</v>
      </c>
      <c r="O5396" s="31" t="n">
        <v>46638</v>
      </c>
      <c r="P5396" s="29" t="s">
        <v>123</v>
      </c>
      <c r="Q5396" s="29" t="n">
        <f aca="false">IFERROR(VALUE(L5396),"")</f>
        <v>5</v>
      </c>
      <c r="R5396" s="29" t="n">
        <f aca="true">IF(O5396="","",O5396-TODAY())</f>
        <v>353</v>
      </c>
      <c r="S5396" s="29" t="str">
        <f aca="false">IF(C5396="&lt;&lt; vazio &gt;&gt;","VAZIA",IF(AND(O5396&lt;&gt;"",R5396&lt;0),"VENCIDO",IF(AND(O5396&lt;&gt;"",R5396&lt;=Parametros!$B$10),"PRÓX. VENCIMENTO",IF(F5396="Q","QUALIDADE",IF(F5396="S","BLOQUEADO",IF(F5396="R","RESTRITO/DEVOLUÇÃO",IF(OR(N5396="QUAR",N5396="QRES"),"QUARENTENA",IF(OR(B5396="DESCARTE",B5396="DEVOLUÇÃO"),"DESCARTE/DEVOLUÇÃO",IF(AND(D5396="",K5396&lt;&gt;""),"SEM LOTE",IF(AND(Q5396&lt;&gt;"",Q5396&gt;=Parametros!$B$11),"PARADO/SEM GIRO","OK"))))))))))</f>
        <v>OK</v>
      </c>
      <c r="T5396" s="29" t="str">
        <f aca="false">IF(AND($S5396="PARADO/SEM GIRO",$K5396="KG",OR(Painel!$B$5="(Todos)",A5396=Painel!$B$5)*OR(Painel!$E$5="(Todos)",P5396=Painel!$E$5)),$J5396+ROW()/10000000,"")</f>
        <v/>
      </c>
      <c r="U5396" s="29" t="str">
        <f aca="false">IF(AND($S5396="VENCIDO",$K5396="KG",OR(Painel!$B$5="(Todos)",A5396=Painel!$B$5)*OR(Painel!$E$5="(Todos)",P5396=Painel!$E$5)),$J5396+ROW()/10000000,"")</f>
        <v/>
      </c>
    </row>
    <row r="5397" customFormat="false" ht="15" hidden="false" customHeight="false" outlineLevel="0" collapsed="false">
      <c r="A5397" s="29" t="s">
        <v>52</v>
      </c>
      <c r="B5397" s="29" t="s">
        <v>10047</v>
      </c>
      <c r="C5397" s="29" t="s">
        <v>876</v>
      </c>
      <c r="D5397" s="29" t="s">
        <v>7430</v>
      </c>
      <c r="E5397" s="29" t="n">
        <v>1</v>
      </c>
      <c r="F5397" s="29"/>
      <c r="G5397" s="29" t="s">
        <v>10048</v>
      </c>
      <c r="H5397" s="30" t="n">
        <v>720</v>
      </c>
      <c r="I5397" s="31" t="n">
        <v>46279</v>
      </c>
      <c r="J5397" s="30" t="n">
        <v>720</v>
      </c>
      <c r="K5397" s="29" t="s">
        <v>120</v>
      </c>
      <c r="L5397" s="29" t="s">
        <v>350</v>
      </c>
      <c r="M5397" s="29"/>
      <c r="N5397" s="29" t="s">
        <v>122</v>
      </c>
      <c r="O5397" s="31" t="n">
        <v>46820</v>
      </c>
      <c r="P5397" s="29" t="s">
        <v>123</v>
      </c>
      <c r="Q5397" s="29" t="n">
        <f aca="false">IFERROR(VALUE(L5397),"")</f>
        <v>6</v>
      </c>
      <c r="R5397" s="29" t="n">
        <f aca="true">IF(O5397="","",O5397-TODAY())</f>
        <v>535</v>
      </c>
      <c r="S5397" s="29" t="str">
        <f aca="false">IF(C5397="&lt;&lt; vazio &gt;&gt;","VAZIA",IF(AND(O5397&lt;&gt;"",R5397&lt;0),"VENCIDO",IF(AND(O5397&lt;&gt;"",R5397&lt;=Parametros!$B$10),"PRÓX. VENCIMENTO",IF(F5397="Q","QUALIDADE",IF(F5397="S","BLOQUEADO",IF(F5397="R","RESTRITO/DEVOLUÇÃO",IF(OR(N5397="QUAR",N5397="QRES"),"QUARENTENA",IF(OR(B5397="DESCARTE",B5397="DEVOLUÇÃO"),"DESCARTE/DEVOLUÇÃO",IF(AND(D5397="",K5397&lt;&gt;""),"SEM LOTE",IF(AND(Q5397&lt;&gt;"",Q5397&gt;=Parametros!$B$11),"PARADO/SEM GIRO","OK"))))))))))</f>
        <v>OK</v>
      </c>
      <c r="T5397" s="29" t="str">
        <f aca="false">IF(AND($S5397="PARADO/SEM GIRO",$K5397="KG",OR(Painel!$B$5="(Todos)",A5397=Painel!$B$5)*OR(Painel!$E$5="(Todos)",P5397=Painel!$E$5)),$J5397+ROW()/10000000,"")</f>
        <v/>
      </c>
      <c r="U5397" s="29" t="str">
        <f aca="false">IF(AND($S5397="VENCIDO",$K5397="KG",OR(Painel!$B$5="(Todos)",A5397=Painel!$B$5)*OR(Painel!$E$5="(Todos)",P5397=Painel!$E$5)),$J5397+ROW()/10000000,"")</f>
        <v/>
      </c>
    </row>
    <row r="5398" customFormat="false" ht="15" hidden="false" customHeight="false" outlineLevel="0" collapsed="false">
      <c r="A5398" s="29" t="s">
        <v>52</v>
      </c>
      <c r="B5398" s="29" t="s">
        <v>10049</v>
      </c>
      <c r="C5398" s="29" t="s">
        <v>581</v>
      </c>
      <c r="D5398" s="29" t="s">
        <v>10050</v>
      </c>
      <c r="E5398" s="29" t="n">
        <v>1</v>
      </c>
      <c r="F5398" s="29"/>
      <c r="G5398" s="29" t="s">
        <v>10051</v>
      </c>
      <c r="H5398" s="30" t="n">
        <v>200</v>
      </c>
      <c r="I5398" s="31" t="n">
        <v>46281</v>
      </c>
      <c r="J5398" s="30" t="n">
        <v>200</v>
      </c>
      <c r="K5398" s="29" t="s">
        <v>120</v>
      </c>
      <c r="L5398" s="29" t="s">
        <v>284</v>
      </c>
      <c r="M5398" s="29"/>
      <c r="N5398" s="29" t="s">
        <v>122</v>
      </c>
      <c r="O5398" s="31" t="n">
        <v>46821</v>
      </c>
      <c r="P5398" s="29" t="s">
        <v>123</v>
      </c>
      <c r="Q5398" s="29" t="n">
        <f aca="false">IFERROR(VALUE(L5398),"")</f>
        <v>4</v>
      </c>
      <c r="R5398" s="29" t="n">
        <f aca="true">IF(O5398="","",O5398-TODAY())</f>
        <v>536</v>
      </c>
      <c r="S5398" s="29" t="str">
        <f aca="false">IF(C5398="&lt;&lt; vazio &gt;&gt;","VAZIA",IF(AND(O5398&lt;&gt;"",R5398&lt;0),"VENCIDO",IF(AND(O5398&lt;&gt;"",R5398&lt;=Parametros!$B$10),"PRÓX. VENCIMENTO",IF(F5398="Q","QUALIDADE",IF(F5398="S","BLOQUEADO",IF(F5398="R","RESTRITO/DEVOLUÇÃO",IF(OR(N5398="QUAR",N5398="QRES"),"QUARENTENA",IF(OR(B5398="DESCARTE",B5398="DEVOLUÇÃO"),"DESCARTE/DEVOLUÇÃO",IF(AND(D5398="",K5398&lt;&gt;""),"SEM LOTE",IF(AND(Q5398&lt;&gt;"",Q5398&gt;=Parametros!$B$11),"PARADO/SEM GIRO","OK"))))))))))</f>
        <v>OK</v>
      </c>
      <c r="T5398" s="29" t="str">
        <f aca="false">IF(AND($S5398="PARADO/SEM GIRO",$K5398="KG",OR(Painel!$B$5="(Todos)",A5398=Painel!$B$5)*OR(Painel!$E$5="(Todos)",P5398=Painel!$E$5)),$J5398+ROW()/10000000,"")</f>
        <v/>
      </c>
      <c r="U5398" s="29" t="str">
        <f aca="false">IF(AND($S5398="VENCIDO",$K5398="KG",OR(Painel!$B$5="(Todos)",A5398=Painel!$B$5)*OR(Painel!$E$5="(Todos)",P5398=Painel!$E$5)),$J5398+ROW()/10000000,"")</f>
        <v/>
      </c>
    </row>
    <row r="5399" customFormat="false" ht="15" hidden="false" customHeight="false" outlineLevel="0" collapsed="false">
      <c r="A5399" s="29" t="s">
        <v>52</v>
      </c>
      <c r="B5399" s="29" t="s">
        <v>10052</v>
      </c>
      <c r="C5399" s="29" t="s">
        <v>196</v>
      </c>
      <c r="D5399" s="29" t="s">
        <v>6791</v>
      </c>
      <c r="E5399" s="29" t="n">
        <v>1</v>
      </c>
      <c r="F5399" s="29"/>
      <c r="G5399" s="29" t="s">
        <v>10053</v>
      </c>
      <c r="H5399" s="30" t="n">
        <v>1000</v>
      </c>
      <c r="I5399" s="31" t="n">
        <v>46211</v>
      </c>
      <c r="J5399" s="30" t="n">
        <v>1000</v>
      </c>
      <c r="K5399" s="29" t="s">
        <v>120</v>
      </c>
      <c r="L5399" s="29" t="s">
        <v>2615</v>
      </c>
      <c r="M5399" s="29"/>
      <c r="N5399" s="29" t="s">
        <v>122</v>
      </c>
      <c r="O5399" s="31" t="n">
        <v>46756</v>
      </c>
      <c r="P5399" s="29" t="s">
        <v>123</v>
      </c>
      <c r="Q5399" s="29" t="n">
        <f aca="false">IFERROR(VALUE(L5399),"")</f>
        <v>74</v>
      </c>
      <c r="R5399" s="29" t="n">
        <f aca="true">IF(O5399="","",O5399-TODAY())</f>
        <v>471</v>
      </c>
      <c r="S5399" s="29" t="str">
        <f aca="false">IF(C5399="&lt;&lt; vazio &gt;&gt;","VAZIA",IF(AND(O5399&lt;&gt;"",R5399&lt;0),"VENCIDO",IF(AND(O5399&lt;&gt;"",R5399&lt;=Parametros!$B$10),"PRÓX. VENCIMENTO",IF(F5399="Q","QUALIDADE",IF(F5399="S","BLOQUEADO",IF(F5399="R","RESTRITO/DEVOLUÇÃO",IF(OR(N5399="QUAR",N5399="QRES"),"QUARENTENA",IF(OR(B5399="DESCARTE",B5399="DEVOLUÇÃO"),"DESCARTE/DEVOLUÇÃO",IF(AND(D5399="",K5399&lt;&gt;""),"SEM LOTE",IF(AND(Q5399&lt;&gt;"",Q5399&gt;=Parametros!$B$11),"PARADO/SEM GIRO","OK"))))))))))</f>
        <v>OK</v>
      </c>
      <c r="T5399" s="29" t="str">
        <f aca="false">IF(AND($S5399="PARADO/SEM GIRO",$K5399="KG",OR(Painel!$B$5="(Todos)",A5399=Painel!$B$5)*OR(Painel!$E$5="(Todos)",P5399=Painel!$E$5)),$J5399+ROW()/10000000,"")</f>
        <v/>
      </c>
      <c r="U5399" s="29" t="str">
        <f aca="false">IF(AND($S5399="VENCIDO",$K5399="KG",OR(Painel!$B$5="(Todos)",A5399=Painel!$B$5)*OR(Painel!$E$5="(Todos)",P5399=Painel!$E$5)),$J5399+ROW()/10000000,"")</f>
        <v/>
      </c>
    </row>
    <row r="5400" customFormat="false" ht="15" hidden="false" customHeight="false" outlineLevel="0" collapsed="false">
      <c r="A5400" s="29" t="s">
        <v>52</v>
      </c>
      <c r="B5400" s="29" t="s">
        <v>10054</v>
      </c>
      <c r="C5400" s="29" t="s">
        <v>276</v>
      </c>
      <c r="D5400" s="29" t="s">
        <v>834</v>
      </c>
      <c r="E5400" s="29" t="n">
        <v>1</v>
      </c>
      <c r="F5400" s="29" t="s">
        <v>268</v>
      </c>
      <c r="G5400" s="29" t="s">
        <v>10055</v>
      </c>
      <c r="H5400" s="30" t="n">
        <v>415.8</v>
      </c>
      <c r="I5400" s="31" t="n">
        <v>46277</v>
      </c>
      <c r="J5400" s="30" t="n">
        <v>415.8</v>
      </c>
      <c r="K5400" s="29" t="s">
        <v>120</v>
      </c>
      <c r="L5400" s="29" t="s">
        <v>652</v>
      </c>
      <c r="M5400" s="29"/>
      <c r="N5400" s="29" t="s">
        <v>122</v>
      </c>
      <c r="O5400" s="31" t="n">
        <v>46824</v>
      </c>
      <c r="P5400" s="29" t="s">
        <v>123</v>
      </c>
      <c r="Q5400" s="29" t="n">
        <f aca="false">IFERROR(VALUE(L5400),"")</f>
        <v>8</v>
      </c>
      <c r="R5400" s="29" t="n">
        <f aca="true">IF(O5400="","",O5400-TODAY())</f>
        <v>539</v>
      </c>
      <c r="S5400" s="29" t="str">
        <f aca="false">IF(C5400="&lt;&lt; vazio &gt;&gt;","VAZIA",IF(AND(O5400&lt;&gt;"",R5400&lt;0),"VENCIDO",IF(AND(O5400&lt;&gt;"",R5400&lt;=Parametros!$B$10),"PRÓX. VENCIMENTO",IF(F5400="Q","QUALIDADE",IF(F5400="S","BLOQUEADO",IF(F5400="R","RESTRITO/DEVOLUÇÃO",IF(OR(N5400="QUAR",N5400="QRES"),"QUARENTENA",IF(OR(B5400="DESCARTE",B5400="DEVOLUÇÃO"),"DESCARTE/DEVOLUÇÃO",IF(AND(D5400="",K5400&lt;&gt;""),"SEM LOTE",IF(AND(Q5400&lt;&gt;"",Q5400&gt;=Parametros!$B$11),"PARADO/SEM GIRO","OK"))))))))))</f>
        <v>QUALIDADE</v>
      </c>
      <c r="T5400" s="29" t="str">
        <f aca="false">IF(AND($S5400="PARADO/SEM GIRO",$K5400="KG",OR(Painel!$B$5="(Todos)",A5400=Painel!$B$5)*OR(Painel!$E$5="(Todos)",P5400=Painel!$E$5)),$J5400+ROW()/10000000,"")</f>
        <v/>
      </c>
      <c r="U5400" s="29" t="str">
        <f aca="false">IF(AND($S5400="VENCIDO",$K5400="KG",OR(Painel!$B$5="(Todos)",A5400=Painel!$B$5)*OR(Painel!$E$5="(Todos)",P5400=Painel!$E$5)),$J5400+ROW()/10000000,"")</f>
        <v/>
      </c>
    </row>
    <row r="5401" customFormat="false" ht="15" hidden="false" customHeight="false" outlineLevel="0" collapsed="false">
      <c r="A5401" s="29" t="s">
        <v>52</v>
      </c>
      <c r="B5401" s="29" t="s">
        <v>10056</v>
      </c>
      <c r="C5401" s="29" t="s">
        <v>131</v>
      </c>
      <c r="D5401" s="29" t="s">
        <v>5045</v>
      </c>
      <c r="E5401" s="29" t="n">
        <v>1</v>
      </c>
      <c r="F5401" s="29"/>
      <c r="G5401" s="29" t="s">
        <v>10057</v>
      </c>
      <c r="H5401" s="30" t="n">
        <v>999.9</v>
      </c>
      <c r="I5401" s="31" t="n">
        <v>46212</v>
      </c>
      <c r="J5401" s="30" t="n">
        <v>999.9</v>
      </c>
      <c r="K5401" s="29" t="s">
        <v>120</v>
      </c>
      <c r="L5401" s="29" t="s">
        <v>2502</v>
      </c>
      <c r="M5401" s="29"/>
      <c r="N5401" s="29" t="s">
        <v>122</v>
      </c>
      <c r="O5401" s="31" t="n">
        <v>46593</v>
      </c>
      <c r="P5401" s="29" t="s">
        <v>123</v>
      </c>
      <c r="Q5401" s="29" t="n">
        <f aca="false">IFERROR(VALUE(L5401),"")</f>
        <v>73</v>
      </c>
      <c r="R5401" s="29" t="n">
        <f aca="true">IF(O5401="","",O5401-TODAY())</f>
        <v>308</v>
      </c>
      <c r="S5401" s="29" t="str">
        <f aca="false">IF(C5401="&lt;&lt; vazio &gt;&gt;","VAZIA",IF(AND(O5401&lt;&gt;"",R5401&lt;0),"VENCIDO",IF(AND(O5401&lt;&gt;"",R5401&lt;=Parametros!$B$10),"PRÓX. VENCIMENTO",IF(F5401="Q","QUALIDADE",IF(F5401="S","BLOQUEADO",IF(F5401="R","RESTRITO/DEVOLUÇÃO",IF(OR(N5401="QUAR",N5401="QRES"),"QUARENTENA",IF(OR(B5401="DESCARTE",B5401="DEVOLUÇÃO"),"DESCARTE/DEVOLUÇÃO",IF(AND(D5401="",K5401&lt;&gt;""),"SEM LOTE",IF(AND(Q5401&lt;&gt;"",Q5401&gt;=Parametros!$B$11),"PARADO/SEM GIRO","OK"))))))))))</f>
        <v>OK</v>
      </c>
      <c r="T5401" s="29" t="str">
        <f aca="false">IF(AND($S5401="PARADO/SEM GIRO",$K5401="KG",OR(Painel!$B$5="(Todos)",A5401=Painel!$B$5)*OR(Painel!$E$5="(Todos)",P5401=Painel!$E$5)),$J5401+ROW()/10000000,"")</f>
        <v/>
      </c>
      <c r="U5401" s="29" t="str">
        <f aca="false">IF(AND($S5401="VENCIDO",$K5401="KG",OR(Painel!$B$5="(Todos)",A5401=Painel!$B$5)*OR(Painel!$E$5="(Todos)",P5401=Painel!$E$5)),$J5401+ROW()/10000000,"")</f>
        <v/>
      </c>
    </row>
    <row r="5402" customFormat="false" ht="15" hidden="false" customHeight="false" outlineLevel="0" collapsed="false">
      <c r="A5402" s="29" t="s">
        <v>52</v>
      </c>
      <c r="B5402" s="29" t="s">
        <v>10058</v>
      </c>
      <c r="C5402" s="29" t="s">
        <v>3323</v>
      </c>
      <c r="D5402" s="29" t="s">
        <v>10059</v>
      </c>
      <c r="E5402" s="29" t="n">
        <v>1</v>
      </c>
      <c r="F5402" s="29"/>
      <c r="G5402" s="29" t="s">
        <v>10060</v>
      </c>
      <c r="H5402" s="30" t="n">
        <v>313.6</v>
      </c>
      <c r="I5402" s="31" t="n">
        <v>46183</v>
      </c>
      <c r="J5402" s="30" t="n">
        <v>313.6</v>
      </c>
      <c r="K5402" s="29" t="s">
        <v>120</v>
      </c>
      <c r="L5402" s="29" t="s">
        <v>1096</v>
      </c>
      <c r="M5402" s="29"/>
      <c r="N5402" s="29" t="s">
        <v>122</v>
      </c>
      <c r="O5402" s="31" t="n">
        <v>46551</v>
      </c>
      <c r="P5402" s="29" t="s">
        <v>123</v>
      </c>
      <c r="Q5402" s="29" t="n">
        <f aca="false">IFERROR(VALUE(L5402),"")</f>
        <v>102</v>
      </c>
      <c r="R5402" s="29" t="n">
        <f aca="true">IF(O5402="","",O5402-TODAY())</f>
        <v>266</v>
      </c>
      <c r="S5402" s="29" t="str">
        <f aca="false">IF(C5402="&lt;&lt; vazio &gt;&gt;","VAZIA",IF(AND(O5402&lt;&gt;"",R5402&lt;0),"VENCIDO",IF(AND(O5402&lt;&gt;"",R5402&lt;=Parametros!$B$10),"PRÓX. VENCIMENTO",IF(F5402="Q","QUALIDADE",IF(F5402="S","BLOQUEADO",IF(F5402="R","RESTRITO/DEVOLUÇÃO",IF(OR(N5402="QUAR",N5402="QRES"),"QUARENTENA",IF(OR(B5402="DESCARTE",B5402="DEVOLUÇÃO"),"DESCARTE/DEVOLUÇÃO",IF(AND(D5402="",K5402&lt;&gt;""),"SEM LOTE",IF(AND(Q5402&lt;&gt;"",Q5402&gt;=Parametros!$B$11),"PARADO/SEM GIRO","OK"))))))))))</f>
        <v>PARADO/SEM GIRO</v>
      </c>
      <c r="T5402" s="29" t="n">
        <f aca="false">IF(AND($S5402="PARADO/SEM GIRO",$K5402="KG",OR(Painel!$B$5="(Todos)",A5402=Painel!$B$5)*OR(Painel!$E$5="(Todos)",P5402=Painel!$E$5)),$J5402+ROW()/10000000,"")</f>
        <v>313.6005402</v>
      </c>
      <c r="U5402" s="29" t="str">
        <f aca="false">IF(AND($S5402="VENCIDO",$K5402="KG",OR(Painel!$B$5="(Todos)",A5402=Painel!$B$5)*OR(Painel!$E$5="(Todos)",P5402=Painel!$E$5)),$J5402+ROW()/10000000,"")</f>
        <v/>
      </c>
    </row>
    <row r="5403" customFormat="false" ht="15" hidden="false" customHeight="false" outlineLevel="0" collapsed="false">
      <c r="A5403" s="29" t="s">
        <v>52</v>
      </c>
      <c r="B5403" s="29" t="s">
        <v>10061</v>
      </c>
      <c r="C5403" s="29" t="s">
        <v>1292</v>
      </c>
      <c r="D5403" s="29" t="s">
        <v>1293</v>
      </c>
      <c r="E5403" s="29" t="n">
        <v>1</v>
      </c>
      <c r="F5403" s="29" t="s">
        <v>268</v>
      </c>
      <c r="G5403" s="29" t="s">
        <v>10062</v>
      </c>
      <c r="H5403" s="30" t="n">
        <v>800</v>
      </c>
      <c r="I5403" s="31" t="n">
        <v>46279</v>
      </c>
      <c r="J5403" s="30" t="n">
        <v>800</v>
      </c>
      <c r="K5403" s="29" t="s">
        <v>120</v>
      </c>
      <c r="L5403" s="29" t="s">
        <v>350</v>
      </c>
      <c r="M5403" s="29"/>
      <c r="N5403" s="29" t="s">
        <v>122</v>
      </c>
      <c r="O5403" s="31" t="n">
        <v>46826</v>
      </c>
      <c r="P5403" s="29" t="s">
        <v>123</v>
      </c>
      <c r="Q5403" s="29" t="n">
        <f aca="false">IFERROR(VALUE(L5403),"")</f>
        <v>6</v>
      </c>
      <c r="R5403" s="29" t="n">
        <f aca="true">IF(O5403="","",O5403-TODAY())</f>
        <v>541</v>
      </c>
      <c r="S5403" s="29" t="str">
        <f aca="false">IF(C5403="&lt;&lt; vazio &gt;&gt;","VAZIA",IF(AND(O5403&lt;&gt;"",R5403&lt;0),"VENCIDO",IF(AND(O5403&lt;&gt;"",R5403&lt;=Parametros!$B$10),"PRÓX. VENCIMENTO",IF(F5403="Q","QUALIDADE",IF(F5403="S","BLOQUEADO",IF(F5403="R","RESTRITO/DEVOLUÇÃO",IF(OR(N5403="QUAR",N5403="QRES"),"QUARENTENA",IF(OR(B5403="DESCARTE",B5403="DEVOLUÇÃO"),"DESCARTE/DEVOLUÇÃO",IF(AND(D5403="",K5403&lt;&gt;""),"SEM LOTE",IF(AND(Q5403&lt;&gt;"",Q5403&gt;=Parametros!$B$11),"PARADO/SEM GIRO","OK"))))))))))</f>
        <v>QUALIDADE</v>
      </c>
      <c r="T5403" s="29" t="str">
        <f aca="false">IF(AND($S5403="PARADO/SEM GIRO",$K5403="KG",OR(Painel!$B$5="(Todos)",A5403=Painel!$B$5)*OR(Painel!$E$5="(Todos)",P5403=Painel!$E$5)),$J5403+ROW()/10000000,"")</f>
        <v/>
      </c>
      <c r="U5403" s="29" t="str">
        <f aca="false">IF(AND($S5403="VENCIDO",$K5403="KG",OR(Painel!$B$5="(Todos)",A5403=Painel!$B$5)*OR(Painel!$E$5="(Todos)",P5403=Painel!$E$5)),$J5403+ROW()/10000000,"")</f>
        <v/>
      </c>
    </row>
    <row r="5404" customFormat="false" ht="15" hidden="false" customHeight="false" outlineLevel="0" collapsed="false">
      <c r="A5404" s="29" t="s">
        <v>52</v>
      </c>
      <c r="B5404" s="29" t="s">
        <v>10063</v>
      </c>
      <c r="C5404" s="29" t="s">
        <v>161</v>
      </c>
      <c r="D5404" s="29" t="s">
        <v>9996</v>
      </c>
      <c r="E5404" s="29" t="n">
        <v>1</v>
      </c>
      <c r="F5404" s="29"/>
      <c r="G5404" s="29" t="s">
        <v>10064</v>
      </c>
      <c r="H5404" s="30" t="n">
        <v>20.2</v>
      </c>
      <c r="I5404" s="31" t="n">
        <v>46236</v>
      </c>
      <c r="J5404" s="30" t="n">
        <v>20.2</v>
      </c>
      <c r="K5404" s="29" t="s">
        <v>120</v>
      </c>
      <c r="L5404" s="29" t="s">
        <v>5891</v>
      </c>
      <c r="M5404" s="29"/>
      <c r="N5404" s="29" t="s">
        <v>122</v>
      </c>
      <c r="O5404" s="31" t="n">
        <v>46702</v>
      </c>
      <c r="P5404" s="29" t="s">
        <v>123</v>
      </c>
      <c r="Q5404" s="29" t="n">
        <f aca="false">IFERROR(VALUE(L5404),"")</f>
        <v>49</v>
      </c>
      <c r="R5404" s="29" t="n">
        <f aca="true">IF(O5404="","",O5404-TODAY())</f>
        <v>417</v>
      </c>
      <c r="S5404" s="29" t="str">
        <f aca="false">IF(C5404="&lt;&lt; vazio &gt;&gt;","VAZIA",IF(AND(O5404&lt;&gt;"",R5404&lt;0),"VENCIDO",IF(AND(O5404&lt;&gt;"",R5404&lt;=Parametros!$B$10),"PRÓX. VENCIMENTO",IF(F5404="Q","QUALIDADE",IF(F5404="S","BLOQUEADO",IF(F5404="R","RESTRITO/DEVOLUÇÃO",IF(OR(N5404="QUAR",N5404="QRES"),"QUARENTENA",IF(OR(B5404="DESCARTE",B5404="DEVOLUÇÃO"),"DESCARTE/DEVOLUÇÃO",IF(AND(D5404="",K5404&lt;&gt;""),"SEM LOTE",IF(AND(Q5404&lt;&gt;"",Q5404&gt;=Parametros!$B$11),"PARADO/SEM GIRO","OK"))))))))))</f>
        <v>OK</v>
      </c>
      <c r="T5404" s="29" t="str">
        <f aca="false">IF(AND($S5404="PARADO/SEM GIRO",$K5404="KG",OR(Painel!$B$5="(Todos)",A5404=Painel!$B$5)*OR(Painel!$E$5="(Todos)",P5404=Painel!$E$5)),$J5404+ROW()/10000000,"")</f>
        <v/>
      </c>
      <c r="U5404" s="29" t="str">
        <f aca="false">IF(AND($S5404="VENCIDO",$K5404="KG",OR(Painel!$B$5="(Todos)",A5404=Painel!$B$5)*OR(Painel!$E$5="(Todos)",P5404=Painel!$E$5)),$J5404+ROW()/10000000,"")</f>
        <v/>
      </c>
    </row>
    <row r="5405" customFormat="false" ht="15" hidden="false" customHeight="false" outlineLevel="0" collapsed="false">
      <c r="A5405" s="29" t="s">
        <v>52</v>
      </c>
      <c r="B5405" s="29" t="s">
        <v>10065</v>
      </c>
      <c r="C5405" s="29" t="s">
        <v>594</v>
      </c>
      <c r="D5405" s="29" t="s">
        <v>8418</v>
      </c>
      <c r="E5405" s="29" t="n">
        <v>1</v>
      </c>
      <c r="F5405" s="29"/>
      <c r="G5405" s="29" t="s">
        <v>10066</v>
      </c>
      <c r="H5405" s="30" t="n">
        <v>600</v>
      </c>
      <c r="I5405" s="31" t="n">
        <v>46183</v>
      </c>
      <c r="J5405" s="30" t="n">
        <v>600</v>
      </c>
      <c r="K5405" s="29" t="s">
        <v>120</v>
      </c>
      <c r="L5405" s="29" t="s">
        <v>1096</v>
      </c>
      <c r="M5405" s="29"/>
      <c r="N5405" s="29" t="s">
        <v>122</v>
      </c>
      <c r="O5405" s="31" t="n">
        <v>46439</v>
      </c>
      <c r="P5405" s="29" t="s">
        <v>123</v>
      </c>
      <c r="Q5405" s="29" t="n">
        <f aca="false">IFERROR(VALUE(L5405),"")</f>
        <v>102</v>
      </c>
      <c r="R5405" s="29" t="n">
        <f aca="true">IF(O5405="","",O5405-TODAY())</f>
        <v>154</v>
      </c>
      <c r="S5405" s="29" t="str">
        <f aca="false">IF(C5405="&lt;&lt; vazio &gt;&gt;","VAZIA",IF(AND(O5405&lt;&gt;"",R5405&lt;0),"VENCIDO",IF(AND(O5405&lt;&gt;"",R5405&lt;=Parametros!$B$10),"PRÓX. VENCIMENTO",IF(F5405="Q","QUALIDADE",IF(F5405="S","BLOQUEADO",IF(F5405="R","RESTRITO/DEVOLUÇÃO",IF(OR(N5405="QUAR",N5405="QRES"),"QUARENTENA",IF(OR(B5405="DESCARTE",B5405="DEVOLUÇÃO"),"DESCARTE/DEVOLUÇÃO",IF(AND(D5405="",K5405&lt;&gt;""),"SEM LOTE",IF(AND(Q5405&lt;&gt;"",Q5405&gt;=Parametros!$B$11),"PARADO/SEM GIRO","OK"))))))))))</f>
        <v>PARADO/SEM GIRO</v>
      </c>
      <c r="T5405" s="29" t="n">
        <f aca="false">IF(AND($S5405="PARADO/SEM GIRO",$K5405="KG",OR(Painel!$B$5="(Todos)",A5405=Painel!$B$5)*OR(Painel!$E$5="(Todos)",P5405=Painel!$E$5)),$J5405+ROW()/10000000,"")</f>
        <v>600.0005405</v>
      </c>
      <c r="U5405" s="29" t="str">
        <f aca="false">IF(AND($S5405="VENCIDO",$K5405="KG",OR(Painel!$B$5="(Todos)",A5405=Painel!$B$5)*OR(Painel!$E$5="(Todos)",P5405=Painel!$E$5)),$J5405+ROW()/10000000,"")</f>
        <v/>
      </c>
    </row>
    <row r="5406" customFormat="false" ht="15" hidden="false" customHeight="false" outlineLevel="0" collapsed="false">
      <c r="A5406" s="29" t="s">
        <v>52</v>
      </c>
      <c r="B5406" s="29" t="s">
        <v>10067</v>
      </c>
      <c r="C5406" s="29" t="s">
        <v>909</v>
      </c>
      <c r="D5406" s="29" t="s">
        <v>8506</v>
      </c>
      <c r="E5406" s="29" t="n">
        <v>1</v>
      </c>
      <c r="F5406" s="29"/>
      <c r="G5406" s="29" t="s">
        <v>10068</v>
      </c>
      <c r="H5406" s="30" t="n">
        <v>1000</v>
      </c>
      <c r="I5406" s="31" t="n">
        <v>46279</v>
      </c>
      <c r="J5406" s="30" t="n">
        <v>1000</v>
      </c>
      <c r="K5406" s="29" t="s">
        <v>120</v>
      </c>
      <c r="L5406" s="29" t="s">
        <v>350</v>
      </c>
      <c r="M5406" s="29"/>
      <c r="N5406" s="29" t="s">
        <v>122</v>
      </c>
      <c r="O5406" s="31" t="n">
        <v>46820</v>
      </c>
      <c r="P5406" s="29" t="s">
        <v>123</v>
      </c>
      <c r="Q5406" s="29" t="n">
        <f aca="false">IFERROR(VALUE(L5406),"")</f>
        <v>6</v>
      </c>
      <c r="R5406" s="29" t="n">
        <f aca="true">IF(O5406="","",O5406-TODAY())</f>
        <v>535</v>
      </c>
      <c r="S5406" s="29" t="str">
        <f aca="false">IF(C5406="&lt;&lt; vazio &gt;&gt;","VAZIA",IF(AND(O5406&lt;&gt;"",R5406&lt;0),"VENCIDO",IF(AND(O5406&lt;&gt;"",R5406&lt;=Parametros!$B$10),"PRÓX. VENCIMENTO",IF(F5406="Q","QUALIDADE",IF(F5406="S","BLOQUEADO",IF(F5406="R","RESTRITO/DEVOLUÇÃO",IF(OR(N5406="QUAR",N5406="QRES"),"QUARENTENA",IF(OR(B5406="DESCARTE",B5406="DEVOLUÇÃO"),"DESCARTE/DEVOLUÇÃO",IF(AND(D5406="",K5406&lt;&gt;""),"SEM LOTE",IF(AND(Q5406&lt;&gt;"",Q5406&gt;=Parametros!$B$11),"PARADO/SEM GIRO","OK"))))))))))</f>
        <v>OK</v>
      </c>
      <c r="T5406" s="29" t="str">
        <f aca="false">IF(AND($S5406="PARADO/SEM GIRO",$K5406="KG",OR(Painel!$B$5="(Todos)",A5406=Painel!$B$5)*OR(Painel!$E$5="(Todos)",P5406=Painel!$E$5)),$J5406+ROW()/10000000,"")</f>
        <v/>
      </c>
      <c r="U5406" s="29" t="str">
        <f aca="false">IF(AND($S5406="VENCIDO",$K5406="KG",OR(Painel!$B$5="(Todos)",A5406=Painel!$B$5)*OR(Painel!$E$5="(Todos)",P5406=Painel!$E$5)),$J5406+ROW()/10000000,"")</f>
        <v/>
      </c>
    </row>
    <row r="5407" customFormat="false" ht="15" hidden="false" customHeight="false" outlineLevel="0" collapsed="false">
      <c r="A5407" s="29" t="s">
        <v>52</v>
      </c>
      <c r="B5407" s="29" t="s">
        <v>10069</v>
      </c>
      <c r="C5407" s="29" t="s">
        <v>300</v>
      </c>
      <c r="D5407" s="29" t="s">
        <v>301</v>
      </c>
      <c r="E5407" s="29" t="n">
        <v>1</v>
      </c>
      <c r="F5407" s="29"/>
      <c r="G5407" s="29" t="s">
        <v>10070</v>
      </c>
      <c r="H5407" s="30" t="n">
        <v>21</v>
      </c>
      <c r="I5407" s="31" t="n">
        <v>46272</v>
      </c>
      <c r="J5407" s="30" t="n">
        <v>21</v>
      </c>
      <c r="K5407" s="29" t="s">
        <v>120</v>
      </c>
      <c r="L5407" s="29" t="s">
        <v>5891</v>
      </c>
      <c r="M5407" s="29"/>
      <c r="N5407" s="29" t="s">
        <v>122</v>
      </c>
      <c r="O5407" s="31" t="n">
        <v>46602</v>
      </c>
      <c r="P5407" s="29" t="s">
        <v>123</v>
      </c>
      <c r="Q5407" s="29" t="n">
        <f aca="false">IFERROR(VALUE(L5407),"")</f>
        <v>49</v>
      </c>
      <c r="R5407" s="29" t="n">
        <f aca="true">IF(O5407="","",O5407-TODAY())</f>
        <v>317</v>
      </c>
      <c r="S5407" s="29" t="str">
        <f aca="false">IF(C5407="&lt;&lt; vazio &gt;&gt;","VAZIA",IF(AND(O5407&lt;&gt;"",R5407&lt;0),"VENCIDO",IF(AND(O5407&lt;&gt;"",R5407&lt;=Parametros!$B$10),"PRÓX. VENCIMENTO",IF(F5407="Q","QUALIDADE",IF(F5407="S","BLOQUEADO",IF(F5407="R","RESTRITO/DEVOLUÇÃO",IF(OR(N5407="QUAR",N5407="QRES"),"QUARENTENA",IF(OR(B5407="DESCARTE",B5407="DEVOLUÇÃO"),"DESCARTE/DEVOLUÇÃO",IF(AND(D5407="",K5407&lt;&gt;""),"SEM LOTE",IF(AND(Q5407&lt;&gt;"",Q5407&gt;=Parametros!$B$11),"PARADO/SEM GIRO","OK"))))))))))</f>
        <v>OK</v>
      </c>
      <c r="T5407" s="29" t="str">
        <f aca="false">IF(AND($S5407="PARADO/SEM GIRO",$K5407="KG",OR(Painel!$B$5="(Todos)",A5407=Painel!$B$5)*OR(Painel!$E$5="(Todos)",P5407=Painel!$E$5)),$J5407+ROW()/10000000,"")</f>
        <v/>
      </c>
      <c r="U5407" s="29" t="str">
        <f aca="false">IF(AND($S5407="VENCIDO",$K5407="KG",OR(Painel!$B$5="(Todos)",A5407=Painel!$B$5)*OR(Painel!$E$5="(Todos)",P5407=Painel!$E$5)),$J5407+ROW()/10000000,"")</f>
        <v/>
      </c>
    </row>
    <row r="5408" customFormat="false" ht="15" hidden="false" customHeight="false" outlineLevel="0" collapsed="false">
      <c r="A5408" s="29" t="s">
        <v>52</v>
      </c>
      <c r="B5408" s="29" t="s">
        <v>10071</v>
      </c>
      <c r="C5408" s="29" t="s">
        <v>581</v>
      </c>
      <c r="D5408" s="29" t="s">
        <v>584</v>
      </c>
      <c r="E5408" s="29" t="n">
        <v>1</v>
      </c>
      <c r="F5408" s="29"/>
      <c r="G5408" s="29" t="s">
        <v>10072</v>
      </c>
      <c r="H5408" s="30" t="n">
        <v>315</v>
      </c>
      <c r="I5408" s="31" t="n">
        <v>46282</v>
      </c>
      <c r="J5408" s="30" t="n">
        <v>315</v>
      </c>
      <c r="K5408" s="29" t="s">
        <v>120</v>
      </c>
      <c r="L5408" s="29" t="s">
        <v>400</v>
      </c>
      <c r="M5408" s="29"/>
      <c r="N5408" s="29" t="s">
        <v>122</v>
      </c>
      <c r="O5408" s="31" t="n">
        <v>46820</v>
      </c>
      <c r="P5408" s="29" t="s">
        <v>123</v>
      </c>
      <c r="Q5408" s="29" t="n">
        <f aca="false">IFERROR(VALUE(L5408),"")</f>
        <v>3</v>
      </c>
      <c r="R5408" s="29" t="n">
        <f aca="true">IF(O5408="","",O5408-TODAY())</f>
        <v>535</v>
      </c>
      <c r="S5408" s="29" t="str">
        <f aca="false">IF(C5408="&lt;&lt; vazio &gt;&gt;","VAZIA",IF(AND(O5408&lt;&gt;"",R5408&lt;0),"VENCIDO",IF(AND(O5408&lt;&gt;"",R5408&lt;=Parametros!$B$10),"PRÓX. VENCIMENTO",IF(F5408="Q","QUALIDADE",IF(F5408="S","BLOQUEADO",IF(F5408="R","RESTRITO/DEVOLUÇÃO",IF(OR(N5408="QUAR",N5408="QRES"),"QUARENTENA",IF(OR(B5408="DESCARTE",B5408="DEVOLUÇÃO"),"DESCARTE/DEVOLUÇÃO",IF(AND(D5408="",K5408&lt;&gt;""),"SEM LOTE",IF(AND(Q5408&lt;&gt;"",Q5408&gt;=Parametros!$B$11),"PARADO/SEM GIRO","OK"))))))))))</f>
        <v>OK</v>
      </c>
      <c r="T5408" s="29" t="str">
        <f aca="false">IF(AND($S5408="PARADO/SEM GIRO",$K5408="KG",OR(Painel!$B$5="(Todos)",A5408=Painel!$B$5)*OR(Painel!$E$5="(Todos)",P5408=Painel!$E$5)),$J5408+ROW()/10000000,"")</f>
        <v/>
      </c>
      <c r="U5408" s="29" t="str">
        <f aca="false">IF(AND($S5408="VENCIDO",$K5408="KG",OR(Painel!$B$5="(Todos)",A5408=Painel!$B$5)*OR(Painel!$E$5="(Todos)",P5408=Painel!$E$5)),$J5408+ROW()/10000000,"")</f>
        <v/>
      </c>
    </row>
    <row r="5409" customFormat="false" ht="15" hidden="false" customHeight="false" outlineLevel="0" collapsed="false">
      <c r="A5409" s="29" t="s">
        <v>52</v>
      </c>
      <c r="B5409" s="29" t="s">
        <v>10073</v>
      </c>
      <c r="C5409" s="29" t="s">
        <v>876</v>
      </c>
      <c r="D5409" s="29" t="s">
        <v>7430</v>
      </c>
      <c r="E5409" s="29" t="n">
        <v>1</v>
      </c>
      <c r="F5409" s="29"/>
      <c r="G5409" s="29" t="s">
        <v>10074</v>
      </c>
      <c r="H5409" s="30" t="n">
        <v>720</v>
      </c>
      <c r="I5409" s="31" t="n">
        <v>46279</v>
      </c>
      <c r="J5409" s="30" t="n">
        <v>720</v>
      </c>
      <c r="K5409" s="29" t="s">
        <v>120</v>
      </c>
      <c r="L5409" s="29" t="s">
        <v>350</v>
      </c>
      <c r="M5409" s="29"/>
      <c r="N5409" s="29" t="s">
        <v>122</v>
      </c>
      <c r="O5409" s="31" t="n">
        <v>46820</v>
      </c>
      <c r="P5409" s="29" t="s">
        <v>123</v>
      </c>
      <c r="Q5409" s="29" t="n">
        <f aca="false">IFERROR(VALUE(L5409),"")</f>
        <v>6</v>
      </c>
      <c r="R5409" s="29" t="n">
        <f aca="true">IF(O5409="","",O5409-TODAY())</f>
        <v>535</v>
      </c>
      <c r="S5409" s="29" t="str">
        <f aca="false">IF(C5409="&lt;&lt; vazio &gt;&gt;","VAZIA",IF(AND(O5409&lt;&gt;"",R5409&lt;0),"VENCIDO",IF(AND(O5409&lt;&gt;"",R5409&lt;=Parametros!$B$10),"PRÓX. VENCIMENTO",IF(F5409="Q","QUALIDADE",IF(F5409="S","BLOQUEADO",IF(F5409="R","RESTRITO/DEVOLUÇÃO",IF(OR(N5409="QUAR",N5409="QRES"),"QUARENTENA",IF(OR(B5409="DESCARTE",B5409="DEVOLUÇÃO"),"DESCARTE/DEVOLUÇÃO",IF(AND(D5409="",K5409&lt;&gt;""),"SEM LOTE",IF(AND(Q5409&lt;&gt;"",Q5409&gt;=Parametros!$B$11),"PARADO/SEM GIRO","OK"))))))))))</f>
        <v>OK</v>
      </c>
      <c r="T5409" s="29" t="str">
        <f aca="false">IF(AND($S5409="PARADO/SEM GIRO",$K5409="KG",OR(Painel!$B$5="(Todos)",A5409=Painel!$B$5)*OR(Painel!$E$5="(Todos)",P5409=Painel!$E$5)),$J5409+ROW()/10000000,"")</f>
        <v/>
      </c>
      <c r="U5409" s="29" t="str">
        <f aca="false">IF(AND($S5409="VENCIDO",$K5409="KG",OR(Painel!$B$5="(Todos)",A5409=Painel!$B$5)*OR(Painel!$E$5="(Todos)",P5409=Painel!$E$5)),$J5409+ROW()/10000000,"")</f>
        <v/>
      </c>
    </row>
    <row r="5410" customFormat="false" ht="15" hidden="false" customHeight="false" outlineLevel="0" collapsed="false">
      <c r="A5410" s="29" t="s">
        <v>52</v>
      </c>
      <c r="B5410" s="29" t="s">
        <v>10075</v>
      </c>
      <c r="C5410" s="29" t="s">
        <v>161</v>
      </c>
      <c r="D5410" s="29" t="s">
        <v>8317</v>
      </c>
      <c r="E5410" s="29" t="n">
        <v>1</v>
      </c>
      <c r="F5410" s="29"/>
      <c r="G5410" s="29" t="s">
        <v>10076</v>
      </c>
      <c r="H5410" s="30" t="n">
        <v>999.9</v>
      </c>
      <c r="I5410" s="31" t="n">
        <v>46198</v>
      </c>
      <c r="J5410" s="30" t="n">
        <v>999.9</v>
      </c>
      <c r="K5410" s="29" t="s">
        <v>120</v>
      </c>
      <c r="L5410" s="29" t="s">
        <v>2566</v>
      </c>
      <c r="M5410" s="29"/>
      <c r="N5410" s="29" t="s">
        <v>122</v>
      </c>
      <c r="O5410" s="31" t="n">
        <v>46742</v>
      </c>
      <c r="P5410" s="29" t="s">
        <v>123</v>
      </c>
      <c r="Q5410" s="29" t="n">
        <f aca="false">IFERROR(VALUE(L5410),"")</f>
        <v>87</v>
      </c>
      <c r="R5410" s="29" t="n">
        <f aca="true">IF(O5410="","",O5410-TODAY())</f>
        <v>457</v>
      </c>
      <c r="S5410" s="29" t="str">
        <f aca="false">IF(C5410="&lt;&lt; vazio &gt;&gt;","VAZIA",IF(AND(O5410&lt;&gt;"",R5410&lt;0),"VENCIDO",IF(AND(O5410&lt;&gt;"",R5410&lt;=Parametros!$B$10),"PRÓX. VENCIMENTO",IF(F5410="Q","QUALIDADE",IF(F5410="S","BLOQUEADO",IF(F5410="R","RESTRITO/DEVOLUÇÃO",IF(OR(N5410="QUAR",N5410="QRES"),"QUARENTENA",IF(OR(B5410="DESCARTE",B5410="DEVOLUÇÃO"),"DESCARTE/DEVOLUÇÃO",IF(AND(D5410="",K5410&lt;&gt;""),"SEM LOTE",IF(AND(Q5410&lt;&gt;"",Q5410&gt;=Parametros!$B$11),"PARADO/SEM GIRO","OK"))))))))))</f>
        <v>OK</v>
      </c>
      <c r="T5410" s="29" t="str">
        <f aca="false">IF(AND($S5410="PARADO/SEM GIRO",$K5410="KG",OR(Painel!$B$5="(Todos)",A5410=Painel!$B$5)*OR(Painel!$E$5="(Todos)",P5410=Painel!$E$5)),$J5410+ROW()/10000000,"")</f>
        <v/>
      </c>
      <c r="U5410" s="29" t="str">
        <f aca="false">IF(AND($S5410="VENCIDO",$K5410="KG",OR(Painel!$B$5="(Todos)",A5410=Painel!$B$5)*OR(Painel!$E$5="(Todos)",P5410=Painel!$E$5)),$J5410+ROW()/10000000,"")</f>
        <v/>
      </c>
    </row>
    <row r="5411" customFormat="false" ht="15" hidden="false" customHeight="false" outlineLevel="0" collapsed="false">
      <c r="A5411" s="29" t="s">
        <v>52</v>
      </c>
      <c r="B5411" s="29" t="s">
        <v>10077</v>
      </c>
      <c r="C5411" s="29" t="s">
        <v>115</v>
      </c>
      <c r="D5411" s="29"/>
      <c r="E5411" s="29" t="n">
        <v>0</v>
      </c>
      <c r="F5411" s="29"/>
      <c r="G5411" s="29"/>
      <c r="H5411" s="30" t="n">
        <v>0</v>
      </c>
      <c r="I5411" s="29"/>
      <c r="J5411" s="30" t="n">
        <v>0</v>
      </c>
      <c r="K5411" s="29"/>
      <c r="L5411" s="29" t="s">
        <v>116</v>
      </c>
      <c r="M5411" s="29"/>
      <c r="N5411" s="29"/>
      <c r="O5411" s="29"/>
      <c r="P5411" s="29"/>
      <c r="Q5411" s="29" t="n">
        <f aca="false">IFERROR(VALUE(L5411),"")</f>
        <v>0</v>
      </c>
      <c r="R5411" s="29" t="str">
        <f aca="true">IF(O5411="","",O5411-TODAY())</f>
        <v/>
      </c>
      <c r="S5411" s="29" t="str">
        <f aca="false">IF(C5411="&lt;&lt; vazio &gt;&gt;","VAZIA",IF(AND(O5411&lt;&gt;"",R5411&lt;0),"VENCIDO",IF(AND(O5411&lt;&gt;"",R5411&lt;=Parametros!$B$10),"PRÓX. VENCIMENTO",IF(F5411="Q","QUALIDADE",IF(F5411="S","BLOQUEADO",IF(F5411="R","RESTRITO/DEVOLUÇÃO",IF(OR(N5411="QUAR",N5411="QRES"),"QUARENTENA",IF(OR(B5411="DESCARTE",B5411="DEVOLUÇÃO"),"DESCARTE/DEVOLUÇÃO",IF(AND(D5411="",K5411&lt;&gt;""),"SEM LOTE",IF(AND(Q5411&lt;&gt;"",Q5411&gt;=Parametros!$B$11),"PARADO/SEM GIRO","OK"))))))))))</f>
        <v>VAZIA</v>
      </c>
      <c r="T5411" s="29" t="str">
        <f aca="false">IF(AND($S5411="PARADO/SEM GIRO",$K5411="KG",OR(Painel!$B$5="(Todos)",A5411=Painel!$B$5)*OR(Painel!$E$5="(Todos)",P5411=Painel!$E$5)),$J5411+ROW()/10000000,"")</f>
        <v/>
      </c>
      <c r="U5411" s="29" t="str">
        <f aca="false">IF(AND($S5411="VENCIDO",$K5411="KG",OR(Painel!$B$5="(Todos)",A5411=Painel!$B$5)*OR(Painel!$E$5="(Todos)",P5411=Painel!$E$5)),$J5411+ROW()/10000000,"")</f>
        <v/>
      </c>
    </row>
    <row r="5412" customFormat="false" ht="15" hidden="false" customHeight="false" outlineLevel="0" collapsed="false">
      <c r="A5412" s="29" t="s">
        <v>52</v>
      </c>
      <c r="B5412" s="29" t="s">
        <v>10078</v>
      </c>
      <c r="C5412" s="29" t="s">
        <v>115</v>
      </c>
      <c r="D5412" s="29"/>
      <c r="E5412" s="29" t="n">
        <v>0</v>
      </c>
      <c r="F5412" s="29"/>
      <c r="G5412" s="29"/>
      <c r="H5412" s="30" t="n">
        <v>0</v>
      </c>
      <c r="I5412" s="29"/>
      <c r="J5412" s="30" t="n">
        <v>0</v>
      </c>
      <c r="K5412" s="29"/>
      <c r="L5412" s="29" t="s">
        <v>116</v>
      </c>
      <c r="M5412" s="29"/>
      <c r="N5412" s="29"/>
      <c r="O5412" s="29"/>
      <c r="P5412" s="29"/>
      <c r="Q5412" s="29" t="n">
        <f aca="false">IFERROR(VALUE(L5412),"")</f>
        <v>0</v>
      </c>
      <c r="R5412" s="29" t="str">
        <f aca="true">IF(O5412="","",O5412-TODAY())</f>
        <v/>
      </c>
      <c r="S5412" s="29" t="str">
        <f aca="false">IF(C5412="&lt;&lt; vazio &gt;&gt;","VAZIA",IF(AND(O5412&lt;&gt;"",R5412&lt;0),"VENCIDO",IF(AND(O5412&lt;&gt;"",R5412&lt;=Parametros!$B$10),"PRÓX. VENCIMENTO",IF(F5412="Q","QUALIDADE",IF(F5412="S","BLOQUEADO",IF(F5412="R","RESTRITO/DEVOLUÇÃO",IF(OR(N5412="QUAR",N5412="QRES"),"QUARENTENA",IF(OR(B5412="DESCARTE",B5412="DEVOLUÇÃO"),"DESCARTE/DEVOLUÇÃO",IF(AND(D5412="",K5412&lt;&gt;""),"SEM LOTE",IF(AND(Q5412&lt;&gt;"",Q5412&gt;=Parametros!$B$11),"PARADO/SEM GIRO","OK"))))))))))</f>
        <v>VAZIA</v>
      </c>
      <c r="T5412" s="29" t="str">
        <f aca="false">IF(AND($S5412="PARADO/SEM GIRO",$K5412="KG",OR(Painel!$B$5="(Todos)",A5412=Painel!$B$5)*OR(Painel!$E$5="(Todos)",P5412=Painel!$E$5)),$J5412+ROW()/10000000,"")</f>
        <v/>
      </c>
      <c r="U5412" s="29" t="str">
        <f aca="false">IF(AND($S5412="VENCIDO",$K5412="KG",OR(Painel!$B$5="(Todos)",A5412=Painel!$B$5)*OR(Painel!$E$5="(Todos)",P5412=Painel!$E$5)),$J5412+ROW()/10000000,"")</f>
        <v/>
      </c>
    </row>
    <row r="5413" customFormat="false" ht="15" hidden="false" customHeight="false" outlineLevel="0" collapsed="false">
      <c r="A5413" s="29" t="s">
        <v>52</v>
      </c>
      <c r="B5413" s="29" t="s">
        <v>10079</v>
      </c>
      <c r="C5413" s="29" t="s">
        <v>186</v>
      </c>
      <c r="D5413" s="29" t="s">
        <v>1533</v>
      </c>
      <c r="E5413" s="29" t="n">
        <v>1</v>
      </c>
      <c r="F5413" s="29" t="s">
        <v>268</v>
      </c>
      <c r="G5413" s="29" t="s">
        <v>10080</v>
      </c>
      <c r="H5413" s="30" t="n">
        <v>545.4</v>
      </c>
      <c r="I5413" s="31" t="n">
        <v>46284</v>
      </c>
      <c r="J5413" s="30" t="n">
        <v>545.4</v>
      </c>
      <c r="K5413" s="29" t="s">
        <v>120</v>
      </c>
      <c r="L5413" s="29" t="s">
        <v>388</v>
      </c>
      <c r="M5413" s="29"/>
      <c r="N5413" s="29" t="s">
        <v>122</v>
      </c>
      <c r="O5413" s="31" t="n">
        <v>46830</v>
      </c>
      <c r="P5413" s="29" t="s">
        <v>123</v>
      </c>
      <c r="Q5413" s="29" t="n">
        <f aca="false">IFERROR(VALUE(L5413),"")</f>
        <v>1</v>
      </c>
      <c r="R5413" s="29" t="n">
        <f aca="true">IF(O5413="","",O5413-TODAY())</f>
        <v>545</v>
      </c>
      <c r="S5413" s="29" t="str">
        <f aca="false">IF(C5413="&lt;&lt; vazio &gt;&gt;","VAZIA",IF(AND(O5413&lt;&gt;"",R5413&lt;0),"VENCIDO",IF(AND(O5413&lt;&gt;"",R5413&lt;=Parametros!$B$10),"PRÓX. VENCIMENTO",IF(F5413="Q","QUALIDADE",IF(F5413="S","BLOQUEADO",IF(F5413="R","RESTRITO/DEVOLUÇÃO",IF(OR(N5413="QUAR",N5413="QRES"),"QUARENTENA",IF(OR(B5413="DESCARTE",B5413="DEVOLUÇÃO"),"DESCARTE/DEVOLUÇÃO",IF(AND(D5413="",K5413&lt;&gt;""),"SEM LOTE",IF(AND(Q5413&lt;&gt;"",Q5413&gt;=Parametros!$B$11),"PARADO/SEM GIRO","OK"))))))))))</f>
        <v>QUALIDADE</v>
      </c>
      <c r="T5413" s="29" t="str">
        <f aca="false">IF(AND($S5413="PARADO/SEM GIRO",$K5413="KG",OR(Painel!$B$5="(Todos)",A5413=Painel!$B$5)*OR(Painel!$E$5="(Todos)",P5413=Painel!$E$5)),$J5413+ROW()/10000000,"")</f>
        <v/>
      </c>
      <c r="U5413" s="29" t="str">
        <f aca="false">IF(AND($S5413="VENCIDO",$K5413="KG",OR(Painel!$B$5="(Todos)",A5413=Painel!$B$5)*OR(Painel!$E$5="(Todos)",P5413=Painel!$E$5)),$J5413+ROW()/10000000,"")</f>
        <v/>
      </c>
    </row>
    <row r="5414" customFormat="false" ht="15" hidden="false" customHeight="false" outlineLevel="0" collapsed="false">
      <c r="A5414" s="29" t="s">
        <v>52</v>
      </c>
      <c r="B5414" s="29" t="s">
        <v>10081</v>
      </c>
      <c r="C5414" s="29" t="s">
        <v>876</v>
      </c>
      <c r="D5414" s="29" t="s">
        <v>7430</v>
      </c>
      <c r="E5414" s="29" t="n">
        <v>1</v>
      </c>
      <c r="F5414" s="29"/>
      <c r="G5414" s="29" t="s">
        <v>10082</v>
      </c>
      <c r="H5414" s="30" t="n">
        <v>720</v>
      </c>
      <c r="I5414" s="31" t="n">
        <v>46279</v>
      </c>
      <c r="J5414" s="30" t="n">
        <v>720</v>
      </c>
      <c r="K5414" s="29" t="s">
        <v>120</v>
      </c>
      <c r="L5414" s="29" t="s">
        <v>350</v>
      </c>
      <c r="M5414" s="29"/>
      <c r="N5414" s="29" t="s">
        <v>122</v>
      </c>
      <c r="O5414" s="31" t="n">
        <v>46820</v>
      </c>
      <c r="P5414" s="29" t="s">
        <v>123</v>
      </c>
      <c r="Q5414" s="29" t="n">
        <f aca="false">IFERROR(VALUE(L5414),"")</f>
        <v>6</v>
      </c>
      <c r="R5414" s="29" t="n">
        <f aca="true">IF(O5414="","",O5414-TODAY())</f>
        <v>535</v>
      </c>
      <c r="S5414" s="29" t="str">
        <f aca="false">IF(C5414="&lt;&lt; vazio &gt;&gt;","VAZIA",IF(AND(O5414&lt;&gt;"",R5414&lt;0),"VENCIDO",IF(AND(O5414&lt;&gt;"",R5414&lt;=Parametros!$B$10),"PRÓX. VENCIMENTO",IF(F5414="Q","QUALIDADE",IF(F5414="S","BLOQUEADO",IF(F5414="R","RESTRITO/DEVOLUÇÃO",IF(OR(N5414="QUAR",N5414="QRES"),"QUARENTENA",IF(OR(B5414="DESCARTE",B5414="DEVOLUÇÃO"),"DESCARTE/DEVOLUÇÃO",IF(AND(D5414="",K5414&lt;&gt;""),"SEM LOTE",IF(AND(Q5414&lt;&gt;"",Q5414&gt;=Parametros!$B$11),"PARADO/SEM GIRO","OK"))))))))))</f>
        <v>OK</v>
      </c>
      <c r="T5414" s="29" t="str">
        <f aca="false">IF(AND($S5414="PARADO/SEM GIRO",$K5414="KG",OR(Painel!$B$5="(Todos)",A5414=Painel!$B$5)*OR(Painel!$E$5="(Todos)",P5414=Painel!$E$5)),$J5414+ROW()/10000000,"")</f>
        <v/>
      </c>
      <c r="U5414" s="29" t="str">
        <f aca="false">IF(AND($S5414="VENCIDO",$K5414="KG",OR(Painel!$B$5="(Todos)",A5414=Painel!$B$5)*OR(Painel!$E$5="(Todos)",P5414=Painel!$E$5)),$J5414+ROW()/10000000,"")</f>
        <v/>
      </c>
    </row>
    <row r="5415" customFormat="false" ht="15" hidden="false" customHeight="false" outlineLevel="0" collapsed="false">
      <c r="A5415" s="29" t="s">
        <v>52</v>
      </c>
      <c r="B5415" s="29" t="s">
        <v>10083</v>
      </c>
      <c r="C5415" s="29" t="s">
        <v>876</v>
      </c>
      <c r="D5415" s="29" t="s">
        <v>877</v>
      </c>
      <c r="E5415" s="29" t="n">
        <v>1</v>
      </c>
      <c r="F5415" s="29"/>
      <c r="G5415" s="29" t="s">
        <v>10084</v>
      </c>
      <c r="H5415" s="30" t="n">
        <v>720</v>
      </c>
      <c r="I5415" s="31" t="n">
        <v>46279</v>
      </c>
      <c r="J5415" s="30" t="n">
        <v>720</v>
      </c>
      <c r="K5415" s="29" t="s">
        <v>120</v>
      </c>
      <c r="L5415" s="29" t="s">
        <v>350</v>
      </c>
      <c r="M5415" s="29"/>
      <c r="N5415" s="29" t="s">
        <v>122</v>
      </c>
      <c r="O5415" s="31" t="n">
        <v>46821</v>
      </c>
      <c r="P5415" s="29" t="s">
        <v>123</v>
      </c>
      <c r="Q5415" s="29" t="n">
        <f aca="false">IFERROR(VALUE(L5415),"")</f>
        <v>6</v>
      </c>
      <c r="R5415" s="29" t="n">
        <f aca="true">IF(O5415="","",O5415-TODAY())</f>
        <v>536</v>
      </c>
      <c r="S5415" s="29" t="str">
        <f aca="false">IF(C5415="&lt;&lt; vazio &gt;&gt;","VAZIA",IF(AND(O5415&lt;&gt;"",R5415&lt;0),"VENCIDO",IF(AND(O5415&lt;&gt;"",R5415&lt;=Parametros!$B$10),"PRÓX. VENCIMENTO",IF(F5415="Q","QUALIDADE",IF(F5415="S","BLOQUEADO",IF(F5415="R","RESTRITO/DEVOLUÇÃO",IF(OR(N5415="QUAR",N5415="QRES"),"QUARENTENA",IF(OR(B5415="DESCARTE",B5415="DEVOLUÇÃO"),"DESCARTE/DEVOLUÇÃO",IF(AND(D5415="",K5415&lt;&gt;""),"SEM LOTE",IF(AND(Q5415&lt;&gt;"",Q5415&gt;=Parametros!$B$11),"PARADO/SEM GIRO","OK"))))))))))</f>
        <v>OK</v>
      </c>
      <c r="T5415" s="29" t="str">
        <f aca="false">IF(AND($S5415="PARADO/SEM GIRO",$K5415="KG",OR(Painel!$B$5="(Todos)",A5415=Painel!$B$5)*OR(Painel!$E$5="(Todos)",P5415=Painel!$E$5)),$J5415+ROW()/10000000,"")</f>
        <v/>
      </c>
      <c r="U5415" s="29" t="str">
        <f aca="false">IF(AND($S5415="VENCIDO",$K5415="KG",OR(Painel!$B$5="(Todos)",A5415=Painel!$B$5)*OR(Painel!$E$5="(Todos)",P5415=Painel!$E$5)),$J5415+ROW()/10000000,"")</f>
        <v/>
      </c>
    </row>
    <row r="5416" customFormat="false" ht="15" hidden="false" customHeight="false" outlineLevel="0" collapsed="false">
      <c r="A5416" s="29" t="s">
        <v>52</v>
      </c>
      <c r="B5416" s="29" t="s">
        <v>10085</v>
      </c>
      <c r="C5416" s="29" t="s">
        <v>135</v>
      </c>
      <c r="D5416" s="29" t="s">
        <v>2623</v>
      </c>
      <c r="E5416" s="29" t="n">
        <v>1</v>
      </c>
      <c r="F5416" s="29"/>
      <c r="G5416" s="29" t="s">
        <v>10086</v>
      </c>
      <c r="H5416" s="30" t="n">
        <v>120</v>
      </c>
      <c r="I5416" s="31" t="n">
        <v>46284</v>
      </c>
      <c r="J5416" s="30" t="n">
        <v>120</v>
      </c>
      <c r="K5416" s="29" t="s">
        <v>120</v>
      </c>
      <c r="L5416" s="29" t="s">
        <v>388</v>
      </c>
      <c r="M5416" s="29"/>
      <c r="N5416" s="29" t="s">
        <v>122</v>
      </c>
      <c r="O5416" s="31" t="n">
        <v>46648</v>
      </c>
      <c r="P5416" s="29" t="s">
        <v>123</v>
      </c>
      <c r="Q5416" s="29" t="n">
        <f aca="false">IFERROR(VALUE(L5416),"")</f>
        <v>1</v>
      </c>
      <c r="R5416" s="29" t="n">
        <f aca="true">IF(O5416="","",O5416-TODAY())</f>
        <v>363</v>
      </c>
      <c r="S5416" s="29" t="str">
        <f aca="false">IF(C5416="&lt;&lt; vazio &gt;&gt;","VAZIA",IF(AND(O5416&lt;&gt;"",R5416&lt;0),"VENCIDO",IF(AND(O5416&lt;&gt;"",R5416&lt;=Parametros!$B$10),"PRÓX. VENCIMENTO",IF(F5416="Q","QUALIDADE",IF(F5416="S","BLOQUEADO",IF(F5416="R","RESTRITO/DEVOLUÇÃO",IF(OR(N5416="QUAR",N5416="QRES"),"QUARENTENA",IF(OR(B5416="DESCARTE",B5416="DEVOLUÇÃO"),"DESCARTE/DEVOLUÇÃO",IF(AND(D5416="",K5416&lt;&gt;""),"SEM LOTE",IF(AND(Q5416&lt;&gt;"",Q5416&gt;=Parametros!$B$11),"PARADO/SEM GIRO","OK"))))))))))</f>
        <v>OK</v>
      </c>
      <c r="T5416" s="29" t="str">
        <f aca="false">IF(AND($S5416="PARADO/SEM GIRO",$K5416="KG",OR(Painel!$B$5="(Todos)",A5416=Painel!$B$5)*OR(Painel!$E$5="(Todos)",P5416=Painel!$E$5)),$J5416+ROW()/10000000,"")</f>
        <v/>
      </c>
      <c r="U5416" s="29" t="str">
        <f aca="false">IF(AND($S5416="VENCIDO",$K5416="KG",OR(Painel!$B$5="(Todos)",A5416=Painel!$B$5)*OR(Painel!$E$5="(Todos)",P5416=Painel!$E$5)),$J5416+ROW()/10000000,"")</f>
        <v/>
      </c>
    </row>
    <row r="5417" customFormat="false" ht="15" hidden="false" customHeight="false" outlineLevel="0" collapsed="false">
      <c r="A5417" s="29" t="s">
        <v>52</v>
      </c>
      <c r="B5417" s="29" t="s">
        <v>10087</v>
      </c>
      <c r="C5417" s="29" t="s">
        <v>594</v>
      </c>
      <c r="D5417" s="29" t="s">
        <v>10088</v>
      </c>
      <c r="E5417" s="29" t="n">
        <v>1</v>
      </c>
      <c r="F5417" s="29"/>
      <c r="G5417" s="29" t="s">
        <v>10089</v>
      </c>
      <c r="H5417" s="30" t="n">
        <v>540</v>
      </c>
      <c r="I5417" s="31" t="n">
        <v>46183</v>
      </c>
      <c r="J5417" s="30" t="n">
        <v>540</v>
      </c>
      <c r="K5417" s="29" t="s">
        <v>120</v>
      </c>
      <c r="L5417" s="29" t="s">
        <v>1096</v>
      </c>
      <c r="M5417" s="29"/>
      <c r="N5417" s="29" t="s">
        <v>122</v>
      </c>
      <c r="O5417" s="31" t="n">
        <v>46438</v>
      </c>
      <c r="P5417" s="29" t="s">
        <v>123</v>
      </c>
      <c r="Q5417" s="29" t="n">
        <f aca="false">IFERROR(VALUE(L5417),"")</f>
        <v>102</v>
      </c>
      <c r="R5417" s="29" t="n">
        <f aca="true">IF(O5417="","",O5417-TODAY())</f>
        <v>153</v>
      </c>
      <c r="S5417" s="29" t="str">
        <f aca="false">IF(C5417="&lt;&lt; vazio &gt;&gt;","VAZIA",IF(AND(O5417&lt;&gt;"",R5417&lt;0),"VENCIDO",IF(AND(O5417&lt;&gt;"",R5417&lt;=Parametros!$B$10),"PRÓX. VENCIMENTO",IF(F5417="Q","QUALIDADE",IF(F5417="S","BLOQUEADO",IF(F5417="R","RESTRITO/DEVOLUÇÃO",IF(OR(N5417="QUAR",N5417="QRES"),"QUARENTENA",IF(OR(B5417="DESCARTE",B5417="DEVOLUÇÃO"),"DESCARTE/DEVOLUÇÃO",IF(AND(D5417="",K5417&lt;&gt;""),"SEM LOTE",IF(AND(Q5417&lt;&gt;"",Q5417&gt;=Parametros!$B$11),"PARADO/SEM GIRO","OK"))))))))))</f>
        <v>PARADO/SEM GIRO</v>
      </c>
      <c r="T5417" s="29" t="n">
        <f aca="false">IF(AND($S5417="PARADO/SEM GIRO",$K5417="KG",OR(Painel!$B$5="(Todos)",A5417=Painel!$B$5)*OR(Painel!$E$5="(Todos)",P5417=Painel!$E$5)),$J5417+ROW()/10000000,"")</f>
        <v>540.0005417</v>
      </c>
      <c r="U5417" s="29" t="str">
        <f aca="false">IF(AND($S5417="VENCIDO",$K5417="KG",OR(Painel!$B$5="(Todos)",A5417=Painel!$B$5)*OR(Painel!$E$5="(Todos)",P5417=Painel!$E$5)),$J5417+ROW()/10000000,"")</f>
        <v/>
      </c>
    </row>
    <row r="5418" customFormat="false" ht="15" hidden="false" customHeight="false" outlineLevel="0" collapsed="false">
      <c r="A5418" s="29" t="s">
        <v>52</v>
      </c>
      <c r="B5418" s="29" t="s">
        <v>10090</v>
      </c>
      <c r="C5418" s="29" t="s">
        <v>876</v>
      </c>
      <c r="D5418" s="29" t="s">
        <v>7430</v>
      </c>
      <c r="E5418" s="29" t="n">
        <v>1</v>
      </c>
      <c r="F5418" s="29"/>
      <c r="G5418" s="29" t="s">
        <v>10091</v>
      </c>
      <c r="H5418" s="30" t="n">
        <v>720</v>
      </c>
      <c r="I5418" s="31" t="n">
        <v>46279</v>
      </c>
      <c r="J5418" s="30" t="n">
        <v>720</v>
      </c>
      <c r="K5418" s="29" t="s">
        <v>120</v>
      </c>
      <c r="L5418" s="29" t="s">
        <v>350</v>
      </c>
      <c r="M5418" s="29"/>
      <c r="N5418" s="29" t="s">
        <v>122</v>
      </c>
      <c r="O5418" s="31" t="n">
        <v>46820</v>
      </c>
      <c r="P5418" s="29" t="s">
        <v>123</v>
      </c>
      <c r="Q5418" s="29" t="n">
        <f aca="false">IFERROR(VALUE(L5418),"")</f>
        <v>6</v>
      </c>
      <c r="R5418" s="29" t="n">
        <f aca="true">IF(O5418="","",O5418-TODAY())</f>
        <v>535</v>
      </c>
      <c r="S5418" s="29" t="str">
        <f aca="false">IF(C5418="&lt;&lt; vazio &gt;&gt;","VAZIA",IF(AND(O5418&lt;&gt;"",R5418&lt;0),"VENCIDO",IF(AND(O5418&lt;&gt;"",R5418&lt;=Parametros!$B$10),"PRÓX. VENCIMENTO",IF(F5418="Q","QUALIDADE",IF(F5418="S","BLOQUEADO",IF(F5418="R","RESTRITO/DEVOLUÇÃO",IF(OR(N5418="QUAR",N5418="QRES"),"QUARENTENA",IF(OR(B5418="DESCARTE",B5418="DEVOLUÇÃO"),"DESCARTE/DEVOLUÇÃO",IF(AND(D5418="",K5418&lt;&gt;""),"SEM LOTE",IF(AND(Q5418&lt;&gt;"",Q5418&gt;=Parametros!$B$11),"PARADO/SEM GIRO","OK"))))))))))</f>
        <v>OK</v>
      </c>
      <c r="T5418" s="29" t="str">
        <f aca="false">IF(AND($S5418="PARADO/SEM GIRO",$K5418="KG",OR(Painel!$B$5="(Todos)",A5418=Painel!$B$5)*OR(Painel!$E$5="(Todos)",P5418=Painel!$E$5)),$J5418+ROW()/10000000,"")</f>
        <v/>
      </c>
      <c r="U5418" s="29" t="str">
        <f aca="false">IF(AND($S5418="VENCIDO",$K5418="KG",OR(Painel!$B$5="(Todos)",A5418=Painel!$B$5)*OR(Painel!$E$5="(Todos)",P5418=Painel!$E$5)),$J5418+ROW()/10000000,"")</f>
        <v/>
      </c>
    </row>
    <row r="5419" customFormat="false" ht="15" hidden="false" customHeight="false" outlineLevel="0" collapsed="false">
      <c r="A5419" s="29" t="s">
        <v>52</v>
      </c>
      <c r="B5419" s="29" t="s">
        <v>10092</v>
      </c>
      <c r="C5419" s="29" t="s">
        <v>691</v>
      </c>
      <c r="D5419" s="29" t="s">
        <v>10093</v>
      </c>
      <c r="E5419" s="29" t="n">
        <v>1</v>
      </c>
      <c r="F5419" s="29"/>
      <c r="G5419" s="29" t="s">
        <v>10094</v>
      </c>
      <c r="H5419" s="30" t="n">
        <v>300</v>
      </c>
      <c r="I5419" s="31" t="n">
        <v>46281</v>
      </c>
      <c r="J5419" s="30" t="n">
        <v>300</v>
      </c>
      <c r="K5419" s="29" t="s">
        <v>120</v>
      </c>
      <c r="L5419" s="29" t="s">
        <v>284</v>
      </c>
      <c r="M5419" s="29"/>
      <c r="N5419" s="29" t="s">
        <v>122</v>
      </c>
      <c r="O5419" s="31" t="n">
        <v>46637</v>
      </c>
      <c r="P5419" s="29" t="s">
        <v>123</v>
      </c>
      <c r="Q5419" s="29" t="n">
        <f aca="false">IFERROR(VALUE(L5419),"")</f>
        <v>4</v>
      </c>
      <c r="R5419" s="29" t="n">
        <f aca="true">IF(O5419="","",O5419-TODAY())</f>
        <v>352</v>
      </c>
      <c r="S5419" s="29" t="str">
        <f aca="false">IF(C5419="&lt;&lt; vazio &gt;&gt;","VAZIA",IF(AND(O5419&lt;&gt;"",R5419&lt;0),"VENCIDO",IF(AND(O5419&lt;&gt;"",R5419&lt;=Parametros!$B$10),"PRÓX. VENCIMENTO",IF(F5419="Q","QUALIDADE",IF(F5419="S","BLOQUEADO",IF(F5419="R","RESTRITO/DEVOLUÇÃO",IF(OR(N5419="QUAR",N5419="QRES"),"QUARENTENA",IF(OR(B5419="DESCARTE",B5419="DEVOLUÇÃO"),"DESCARTE/DEVOLUÇÃO",IF(AND(D5419="",K5419&lt;&gt;""),"SEM LOTE",IF(AND(Q5419&lt;&gt;"",Q5419&gt;=Parametros!$B$11),"PARADO/SEM GIRO","OK"))))))))))</f>
        <v>OK</v>
      </c>
      <c r="T5419" s="29" t="str">
        <f aca="false">IF(AND($S5419="PARADO/SEM GIRO",$K5419="KG",OR(Painel!$B$5="(Todos)",A5419=Painel!$B$5)*OR(Painel!$E$5="(Todos)",P5419=Painel!$E$5)),$J5419+ROW()/10000000,"")</f>
        <v/>
      </c>
      <c r="U5419" s="29" t="str">
        <f aca="false">IF(AND($S5419="VENCIDO",$K5419="KG",OR(Painel!$B$5="(Todos)",A5419=Painel!$B$5)*OR(Painel!$E$5="(Todos)",P5419=Painel!$E$5)),$J5419+ROW()/10000000,"")</f>
        <v/>
      </c>
    </row>
    <row r="5420" customFormat="false" ht="15" hidden="false" customHeight="false" outlineLevel="0" collapsed="false">
      <c r="A5420" s="29" t="s">
        <v>52</v>
      </c>
      <c r="B5420" s="29" t="s">
        <v>10095</v>
      </c>
      <c r="C5420" s="29" t="s">
        <v>481</v>
      </c>
      <c r="D5420" s="29" t="s">
        <v>6147</v>
      </c>
      <c r="E5420" s="29" t="n">
        <v>1</v>
      </c>
      <c r="F5420" s="29" t="s">
        <v>137</v>
      </c>
      <c r="G5420" s="29" t="s">
        <v>10096</v>
      </c>
      <c r="H5420" s="30" t="n">
        <v>590.4</v>
      </c>
      <c r="I5420" s="31" t="n">
        <v>46271</v>
      </c>
      <c r="J5420" s="30" t="n">
        <v>590.4</v>
      </c>
      <c r="K5420" s="29" t="s">
        <v>120</v>
      </c>
      <c r="L5420" s="29" t="s">
        <v>221</v>
      </c>
      <c r="M5420" s="29"/>
      <c r="N5420" s="29" t="s">
        <v>134</v>
      </c>
      <c r="O5420" s="31" t="n">
        <v>46282</v>
      </c>
      <c r="P5420" s="29" t="s">
        <v>123</v>
      </c>
      <c r="Q5420" s="29" t="n">
        <f aca="false">IFERROR(VALUE(L5420),"")</f>
        <v>14</v>
      </c>
      <c r="R5420" s="29" t="n">
        <f aca="true">IF(O5420="","",O5420-TODAY())</f>
        <v>-3</v>
      </c>
      <c r="S5420" s="29" t="str">
        <f aca="false">IF(C5420="&lt;&lt; vazio &gt;&gt;","VAZIA",IF(AND(O5420&lt;&gt;"",R5420&lt;0),"VENCIDO",IF(AND(O5420&lt;&gt;"",R5420&lt;=Parametros!$B$10),"PRÓX. VENCIMENTO",IF(F5420="Q","QUALIDADE",IF(F5420="S","BLOQUEADO",IF(F5420="R","RESTRITO/DEVOLUÇÃO",IF(OR(N5420="QUAR",N5420="QRES"),"QUARENTENA",IF(OR(B5420="DESCARTE",B5420="DEVOLUÇÃO"),"DESCARTE/DEVOLUÇÃO",IF(AND(D5420="",K5420&lt;&gt;""),"SEM LOTE",IF(AND(Q5420&lt;&gt;"",Q5420&gt;=Parametros!$B$11),"PARADO/SEM GIRO","OK"))))))))))</f>
        <v>VENCIDO</v>
      </c>
      <c r="T5420" s="29" t="str">
        <f aca="false">IF(AND($S5420="PARADO/SEM GIRO",$K5420="KG",OR(Painel!$B$5="(Todos)",A5420=Painel!$B$5)*OR(Painel!$E$5="(Todos)",P5420=Painel!$E$5)),$J5420+ROW()/10000000,"")</f>
        <v/>
      </c>
      <c r="U5420" s="29" t="n">
        <f aca="false">IF(AND($S5420="VENCIDO",$K5420="KG",OR(Painel!$B$5="(Todos)",A5420=Painel!$B$5)*OR(Painel!$E$5="(Todos)",P5420=Painel!$E$5)),$J5420+ROW()/10000000,"")</f>
        <v>590.400542</v>
      </c>
    </row>
    <row r="5421" customFormat="false" ht="15" hidden="false" customHeight="false" outlineLevel="0" collapsed="false">
      <c r="A5421" s="29" t="s">
        <v>52</v>
      </c>
      <c r="B5421" s="29" t="s">
        <v>10097</v>
      </c>
      <c r="C5421" s="29" t="s">
        <v>169</v>
      </c>
      <c r="D5421" s="29" t="s">
        <v>10098</v>
      </c>
      <c r="E5421" s="29" t="n">
        <v>1</v>
      </c>
      <c r="F5421" s="29"/>
      <c r="G5421" s="29" t="s">
        <v>10099</v>
      </c>
      <c r="H5421" s="30" t="n">
        <v>785</v>
      </c>
      <c r="I5421" s="31" t="n">
        <v>46281</v>
      </c>
      <c r="J5421" s="30" t="n">
        <v>785</v>
      </c>
      <c r="K5421" s="29" t="s">
        <v>120</v>
      </c>
      <c r="L5421" s="29" t="s">
        <v>284</v>
      </c>
      <c r="M5421" s="29"/>
      <c r="N5421" s="29" t="s">
        <v>122</v>
      </c>
      <c r="O5421" s="31" t="n">
        <v>46638</v>
      </c>
      <c r="P5421" s="29" t="s">
        <v>123</v>
      </c>
      <c r="Q5421" s="29" t="n">
        <f aca="false">IFERROR(VALUE(L5421),"")</f>
        <v>4</v>
      </c>
      <c r="R5421" s="29" t="n">
        <f aca="true">IF(O5421="","",O5421-TODAY())</f>
        <v>353</v>
      </c>
      <c r="S5421" s="29" t="str">
        <f aca="false">IF(C5421="&lt;&lt; vazio &gt;&gt;","VAZIA",IF(AND(O5421&lt;&gt;"",R5421&lt;0),"VENCIDO",IF(AND(O5421&lt;&gt;"",R5421&lt;=Parametros!$B$10),"PRÓX. VENCIMENTO",IF(F5421="Q","QUALIDADE",IF(F5421="S","BLOQUEADO",IF(F5421="R","RESTRITO/DEVOLUÇÃO",IF(OR(N5421="QUAR",N5421="QRES"),"QUARENTENA",IF(OR(B5421="DESCARTE",B5421="DEVOLUÇÃO"),"DESCARTE/DEVOLUÇÃO",IF(AND(D5421="",K5421&lt;&gt;""),"SEM LOTE",IF(AND(Q5421&lt;&gt;"",Q5421&gt;=Parametros!$B$11),"PARADO/SEM GIRO","OK"))))))))))</f>
        <v>OK</v>
      </c>
      <c r="T5421" s="29" t="str">
        <f aca="false">IF(AND($S5421="PARADO/SEM GIRO",$K5421="KG",OR(Painel!$B$5="(Todos)",A5421=Painel!$B$5)*OR(Painel!$E$5="(Todos)",P5421=Painel!$E$5)),$J5421+ROW()/10000000,"")</f>
        <v/>
      </c>
      <c r="U5421" s="29" t="str">
        <f aca="false">IF(AND($S5421="VENCIDO",$K5421="KG",OR(Painel!$B$5="(Todos)",A5421=Painel!$B$5)*OR(Painel!$E$5="(Todos)",P5421=Painel!$E$5)),$J5421+ROW()/10000000,"")</f>
        <v/>
      </c>
    </row>
    <row r="5422" customFormat="false" ht="15" hidden="false" customHeight="false" outlineLevel="0" collapsed="false">
      <c r="A5422" s="29" t="s">
        <v>52</v>
      </c>
      <c r="B5422" s="29" t="s">
        <v>10100</v>
      </c>
      <c r="C5422" s="29" t="s">
        <v>167</v>
      </c>
      <c r="D5422" s="29" t="s">
        <v>765</v>
      </c>
      <c r="E5422" s="29" t="n">
        <v>1</v>
      </c>
      <c r="F5422" s="29" t="s">
        <v>268</v>
      </c>
      <c r="G5422" s="29" t="s">
        <v>10101</v>
      </c>
      <c r="H5422" s="30" t="n">
        <v>590.4</v>
      </c>
      <c r="I5422" s="31" t="n">
        <v>46284</v>
      </c>
      <c r="J5422" s="30" t="n">
        <v>590.4</v>
      </c>
      <c r="K5422" s="29" t="s">
        <v>120</v>
      </c>
      <c r="L5422" s="29" t="s">
        <v>388</v>
      </c>
      <c r="M5422" s="29"/>
      <c r="N5422" s="29" t="s">
        <v>122</v>
      </c>
      <c r="O5422" s="31" t="n">
        <v>46830</v>
      </c>
      <c r="P5422" s="29" t="s">
        <v>123</v>
      </c>
      <c r="Q5422" s="29" t="n">
        <f aca="false">IFERROR(VALUE(L5422),"")</f>
        <v>1</v>
      </c>
      <c r="R5422" s="29" t="n">
        <f aca="true">IF(O5422="","",O5422-TODAY())</f>
        <v>545</v>
      </c>
      <c r="S5422" s="29" t="str">
        <f aca="false">IF(C5422="&lt;&lt; vazio &gt;&gt;","VAZIA",IF(AND(O5422&lt;&gt;"",R5422&lt;0),"VENCIDO",IF(AND(O5422&lt;&gt;"",R5422&lt;=Parametros!$B$10),"PRÓX. VENCIMENTO",IF(F5422="Q","QUALIDADE",IF(F5422="S","BLOQUEADO",IF(F5422="R","RESTRITO/DEVOLUÇÃO",IF(OR(N5422="QUAR",N5422="QRES"),"QUARENTENA",IF(OR(B5422="DESCARTE",B5422="DEVOLUÇÃO"),"DESCARTE/DEVOLUÇÃO",IF(AND(D5422="",K5422&lt;&gt;""),"SEM LOTE",IF(AND(Q5422&lt;&gt;"",Q5422&gt;=Parametros!$B$11),"PARADO/SEM GIRO","OK"))))))))))</f>
        <v>QUALIDADE</v>
      </c>
      <c r="T5422" s="29" t="str">
        <f aca="false">IF(AND($S5422="PARADO/SEM GIRO",$K5422="KG",OR(Painel!$B$5="(Todos)",A5422=Painel!$B$5)*OR(Painel!$E$5="(Todos)",P5422=Painel!$E$5)),$J5422+ROW()/10000000,"")</f>
        <v/>
      </c>
      <c r="U5422" s="29" t="str">
        <f aca="false">IF(AND($S5422="VENCIDO",$K5422="KG",OR(Painel!$B$5="(Todos)",A5422=Painel!$B$5)*OR(Painel!$E$5="(Todos)",P5422=Painel!$E$5)),$J5422+ROW()/10000000,"")</f>
        <v/>
      </c>
    </row>
    <row r="5423" customFormat="false" ht="15" hidden="false" customHeight="false" outlineLevel="0" collapsed="false">
      <c r="A5423" s="29" t="s">
        <v>52</v>
      </c>
      <c r="B5423" s="29" t="s">
        <v>10102</v>
      </c>
      <c r="C5423" s="29" t="s">
        <v>115</v>
      </c>
      <c r="D5423" s="29"/>
      <c r="E5423" s="29" t="n">
        <v>0</v>
      </c>
      <c r="F5423" s="29"/>
      <c r="G5423" s="29"/>
      <c r="H5423" s="30" t="n">
        <v>0</v>
      </c>
      <c r="I5423" s="29"/>
      <c r="J5423" s="30" t="n">
        <v>0</v>
      </c>
      <c r="K5423" s="29"/>
      <c r="L5423" s="29" t="s">
        <v>116</v>
      </c>
      <c r="M5423" s="29"/>
      <c r="N5423" s="29"/>
      <c r="O5423" s="29"/>
      <c r="P5423" s="29"/>
      <c r="Q5423" s="29" t="n">
        <f aca="false">IFERROR(VALUE(L5423),"")</f>
        <v>0</v>
      </c>
      <c r="R5423" s="29" t="str">
        <f aca="true">IF(O5423="","",O5423-TODAY())</f>
        <v/>
      </c>
      <c r="S5423" s="29" t="str">
        <f aca="false">IF(C5423="&lt;&lt; vazio &gt;&gt;","VAZIA",IF(AND(O5423&lt;&gt;"",R5423&lt;0),"VENCIDO",IF(AND(O5423&lt;&gt;"",R5423&lt;=Parametros!$B$10),"PRÓX. VENCIMENTO",IF(F5423="Q","QUALIDADE",IF(F5423="S","BLOQUEADO",IF(F5423="R","RESTRITO/DEVOLUÇÃO",IF(OR(N5423="QUAR",N5423="QRES"),"QUARENTENA",IF(OR(B5423="DESCARTE",B5423="DEVOLUÇÃO"),"DESCARTE/DEVOLUÇÃO",IF(AND(D5423="",K5423&lt;&gt;""),"SEM LOTE",IF(AND(Q5423&lt;&gt;"",Q5423&gt;=Parametros!$B$11),"PARADO/SEM GIRO","OK"))))))))))</f>
        <v>VAZIA</v>
      </c>
      <c r="T5423" s="29" t="str">
        <f aca="false">IF(AND($S5423="PARADO/SEM GIRO",$K5423="KG",OR(Painel!$B$5="(Todos)",A5423=Painel!$B$5)*OR(Painel!$E$5="(Todos)",P5423=Painel!$E$5)),$J5423+ROW()/10000000,"")</f>
        <v/>
      </c>
      <c r="U5423" s="29" t="str">
        <f aca="false">IF(AND($S5423="VENCIDO",$K5423="KG",OR(Painel!$B$5="(Todos)",A5423=Painel!$B$5)*OR(Painel!$E$5="(Todos)",P5423=Painel!$E$5)),$J5423+ROW()/10000000,"")</f>
        <v/>
      </c>
    </row>
    <row r="5424" customFormat="false" ht="15" hidden="false" customHeight="false" outlineLevel="0" collapsed="false">
      <c r="A5424" s="29" t="s">
        <v>52</v>
      </c>
      <c r="B5424" s="29" t="s">
        <v>10103</v>
      </c>
      <c r="C5424" s="29" t="s">
        <v>115</v>
      </c>
      <c r="D5424" s="29"/>
      <c r="E5424" s="29" t="n">
        <v>0</v>
      </c>
      <c r="F5424" s="29"/>
      <c r="G5424" s="29"/>
      <c r="H5424" s="30" t="n">
        <v>0</v>
      </c>
      <c r="I5424" s="29"/>
      <c r="J5424" s="30" t="n">
        <v>0</v>
      </c>
      <c r="K5424" s="29"/>
      <c r="L5424" s="29" t="s">
        <v>116</v>
      </c>
      <c r="M5424" s="29"/>
      <c r="N5424" s="29"/>
      <c r="O5424" s="29"/>
      <c r="P5424" s="29"/>
      <c r="Q5424" s="29" t="n">
        <f aca="false">IFERROR(VALUE(L5424),"")</f>
        <v>0</v>
      </c>
      <c r="R5424" s="29" t="str">
        <f aca="true">IF(O5424="","",O5424-TODAY())</f>
        <v/>
      </c>
      <c r="S5424" s="29" t="str">
        <f aca="false">IF(C5424="&lt;&lt; vazio &gt;&gt;","VAZIA",IF(AND(O5424&lt;&gt;"",R5424&lt;0),"VENCIDO",IF(AND(O5424&lt;&gt;"",R5424&lt;=Parametros!$B$10),"PRÓX. VENCIMENTO",IF(F5424="Q","QUALIDADE",IF(F5424="S","BLOQUEADO",IF(F5424="R","RESTRITO/DEVOLUÇÃO",IF(OR(N5424="QUAR",N5424="QRES"),"QUARENTENA",IF(OR(B5424="DESCARTE",B5424="DEVOLUÇÃO"),"DESCARTE/DEVOLUÇÃO",IF(AND(D5424="",K5424&lt;&gt;""),"SEM LOTE",IF(AND(Q5424&lt;&gt;"",Q5424&gt;=Parametros!$B$11),"PARADO/SEM GIRO","OK"))))))))))</f>
        <v>VAZIA</v>
      </c>
      <c r="T5424" s="29" t="str">
        <f aca="false">IF(AND($S5424="PARADO/SEM GIRO",$K5424="KG",OR(Painel!$B$5="(Todos)",A5424=Painel!$B$5)*OR(Painel!$E$5="(Todos)",P5424=Painel!$E$5)),$J5424+ROW()/10000000,"")</f>
        <v/>
      </c>
      <c r="U5424" s="29" t="str">
        <f aca="false">IF(AND($S5424="VENCIDO",$K5424="KG",OR(Painel!$B$5="(Todos)",A5424=Painel!$B$5)*OR(Painel!$E$5="(Todos)",P5424=Painel!$E$5)),$J5424+ROW()/10000000,"")</f>
        <v/>
      </c>
    </row>
    <row r="5425" customFormat="false" ht="15" hidden="false" customHeight="false" outlineLevel="0" collapsed="false">
      <c r="A5425" s="29" t="s">
        <v>52</v>
      </c>
      <c r="B5425" s="29" t="s">
        <v>10104</v>
      </c>
      <c r="C5425" s="29" t="s">
        <v>1274</v>
      </c>
      <c r="D5425" s="29" t="s">
        <v>1275</v>
      </c>
      <c r="E5425" s="29" t="n">
        <v>1</v>
      </c>
      <c r="F5425" s="29"/>
      <c r="G5425" s="29" t="s">
        <v>10105</v>
      </c>
      <c r="H5425" s="30" t="n">
        <v>1000</v>
      </c>
      <c r="I5425" s="31" t="n">
        <v>46230</v>
      </c>
      <c r="J5425" s="30" t="n">
        <v>1000</v>
      </c>
      <c r="K5425" s="29" t="s">
        <v>120</v>
      </c>
      <c r="L5425" s="29" t="s">
        <v>1277</v>
      </c>
      <c r="M5425" s="29"/>
      <c r="N5425" s="29" t="s">
        <v>122</v>
      </c>
      <c r="O5425" s="31" t="n">
        <v>46588</v>
      </c>
      <c r="P5425" s="29" t="s">
        <v>123</v>
      </c>
      <c r="Q5425" s="29" t="n">
        <f aca="false">IFERROR(VALUE(L5425),"")</f>
        <v>55</v>
      </c>
      <c r="R5425" s="29" t="n">
        <f aca="true">IF(O5425="","",O5425-TODAY())</f>
        <v>303</v>
      </c>
      <c r="S5425" s="29" t="str">
        <f aca="false">IF(C5425="&lt;&lt; vazio &gt;&gt;","VAZIA",IF(AND(O5425&lt;&gt;"",R5425&lt;0),"VENCIDO",IF(AND(O5425&lt;&gt;"",R5425&lt;=Parametros!$B$10),"PRÓX. VENCIMENTO",IF(F5425="Q","QUALIDADE",IF(F5425="S","BLOQUEADO",IF(F5425="R","RESTRITO/DEVOLUÇÃO",IF(OR(N5425="QUAR",N5425="QRES"),"QUARENTENA",IF(OR(B5425="DESCARTE",B5425="DEVOLUÇÃO"),"DESCARTE/DEVOLUÇÃO",IF(AND(D5425="",K5425&lt;&gt;""),"SEM LOTE",IF(AND(Q5425&lt;&gt;"",Q5425&gt;=Parametros!$B$11),"PARADO/SEM GIRO","OK"))))))))))</f>
        <v>OK</v>
      </c>
      <c r="T5425" s="29" t="str">
        <f aca="false">IF(AND($S5425="PARADO/SEM GIRO",$K5425="KG",OR(Painel!$B$5="(Todos)",A5425=Painel!$B$5)*OR(Painel!$E$5="(Todos)",P5425=Painel!$E$5)),$J5425+ROW()/10000000,"")</f>
        <v/>
      </c>
      <c r="U5425" s="29" t="str">
        <f aca="false">IF(AND($S5425="VENCIDO",$K5425="KG",OR(Painel!$B$5="(Todos)",A5425=Painel!$B$5)*OR(Painel!$E$5="(Todos)",P5425=Painel!$E$5)),$J5425+ROW()/10000000,"")</f>
        <v/>
      </c>
    </row>
    <row r="5426" customFormat="false" ht="15" hidden="false" customHeight="false" outlineLevel="0" collapsed="false">
      <c r="A5426" s="29" t="s">
        <v>52</v>
      </c>
      <c r="B5426" s="29" t="s">
        <v>10106</v>
      </c>
      <c r="C5426" s="29" t="s">
        <v>169</v>
      </c>
      <c r="D5426" s="29" t="s">
        <v>573</v>
      </c>
      <c r="E5426" s="29" t="n">
        <v>1</v>
      </c>
      <c r="F5426" s="29"/>
      <c r="G5426" s="29" t="s">
        <v>10107</v>
      </c>
      <c r="H5426" s="30" t="n">
        <v>999.9</v>
      </c>
      <c r="I5426" s="31" t="n">
        <v>46280</v>
      </c>
      <c r="J5426" s="30" t="n">
        <v>999.9</v>
      </c>
      <c r="K5426" s="29" t="s">
        <v>120</v>
      </c>
      <c r="L5426" s="29" t="s">
        <v>144</v>
      </c>
      <c r="M5426" s="29"/>
      <c r="N5426" s="29" t="s">
        <v>122</v>
      </c>
      <c r="O5426" s="31" t="n">
        <v>46638</v>
      </c>
      <c r="P5426" s="29" t="s">
        <v>123</v>
      </c>
      <c r="Q5426" s="29" t="n">
        <f aca="false">IFERROR(VALUE(L5426),"")</f>
        <v>5</v>
      </c>
      <c r="R5426" s="29" t="n">
        <f aca="true">IF(O5426="","",O5426-TODAY())</f>
        <v>353</v>
      </c>
      <c r="S5426" s="29" t="str">
        <f aca="false">IF(C5426="&lt;&lt; vazio &gt;&gt;","VAZIA",IF(AND(O5426&lt;&gt;"",R5426&lt;0),"VENCIDO",IF(AND(O5426&lt;&gt;"",R5426&lt;=Parametros!$B$10),"PRÓX. VENCIMENTO",IF(F5426="Q","QUALIDADE",IF(F5426="S","BLOQUEADO",IF(F5426="R","RESTRITO/DEVOLUÇÃO",IF(OR(N5426="QUAR",N5426="QRES"),"QUARENTENA",IF(OR(B5426="DESCARTE",B5426="DEVOLUÇÃO"),"DESCARTE/DEVOLUÇÃO",IF(AND(D5426="",K5426&lt;&gt;""),"SEM LOTE",IF(AND(Q5426&lt;&gt;"",Q5426&gt;=Parametros!$B$11),"PARADO/SEM GIRO","OK"))))))))))</f>
        <v>OK</v>
      </c>
      <c r="T5426" s="29" t="str">
        <f aca="false">IF(AND($S5426="PARADO/SEM GIRO",$K5426="KG",OR(Painel!$B$5="(Todos)",A5426=Painel!$B$5)*OR(Painel!$E$5="(Todos)",P5426=Painel!$E$5)),$J5426+ROW()/10000000,"")</f>
        <v/>
      </c>
      <c r="U5426" s="29" t="str">
        <f aca="false">IF(AND($S5426="VENCIDO",$K5426="KG",OR(Painel!$B$5="(Todos)",A5426=Painel!$B$5)*OR(Painel!$E$5="(Todos)",P5426=Painel!$E$5)),$J5426+ROW()/10000000,"")</f>
        <v/>
      </c>
    </row>
    <row r="5427" customFormat="false" ht="15" hidden="false" customHeight="false" outlineLevel="0" collapsed="false">
      <c r="A5427" s="29" t="s">
        <v>52</v>
      </c>
      <c r="B5427" s="29" t="s">
        <v>10108</v>
      </c>
      <c r="C5427" s="29" t="s">
        <v>876</v>
      </c>
      <c r="D5427" s="29" t="s">
        <v>10109</v>
      </c>
      <c r="E5427" s="29" t="n">
        <v>1</v>
      </c>
      <c r="F5427" s="29"/>
      <c r="G5427" s="29" t="s">
        <v>10110</v>
      </c>
      <c r="H5427" s="30" t="n">
        <v>865</v>
      </c>
      <c r="I5427" s="31" t="n">
        <v>46281</v>
      </c>
      <c r="J5427" s="30" t="n">
        <v>865</v>
      </c>
      <c r="K5427" s="29" t="s">
        <v>120</v>
      </c>
      <c r="L5427" s="29" t="s">
        <v>284</v>
      </c>
      <c r="M5427" s="29"/>
      <c r="N5427" s="29" t="s">
        <v>122</v>
      </c>
      <c r="O5427" s="31" t="n">
        <v>46820</v>
      </c>
      <c r="P5427" s="29" t="s">
        <v>123</v>
      </c>
      <c r="Q5427" s="29" t="n">
        <f aca="false">IFERROR(VALUE(L5427),"")</f>
        <v>4</v>
      </c>
      <c r="R5427" s="29" t="n">
        <f aca="true">IF(O5427="","",O5427-TODAY())</f>
        <v>535</v>
      </c>
      <c r="S5427" s="29" t="str">
        <f aca="false">IF(C5427="&lt;&lt; vazio &gt;&gt;","VAZIA",IF(AND(O5427&lt;&gt;"",R5427&lt;0),"VENCIDO",IF(AND(O5427&lt;&gt;"",R5427&lt;=Parametros!$B$10),"PRÓX. VENCIMENTO",IF(F5427="Q","QUALIDADE",IF(F5427="S","BLOQUEADO",IF(F5427="R","RESTRITO/DEVOLUÇÃO",IF(OR(N5427="QUAR",N5427="QRES"),"QUARENTENA",IF(OR(B5427="DESCARTE",B5427="DEVOLUÇÃO"),"DESCARTE/DEVOLUÇÃO",IF(AND(D5427="",K5427&lt;&gt;""),"SEM LOTE",IF(AND(Q5427&lt;&gt;"",Q5427&gt;=Parametros!$B$11),"PARADO/SEM GIRO","OK"))))))))))</f>
        <v>OK</v>
      </c>
      <c r="T5427" s="29" t="str">
        <f aca="false">IF(AND($S5427="PARADO/SEM GIRO",$K5427="KG",OR(Painel!$B$5="(Todos)",A5427=Painel!$B$5)*OR(Painel!$E$5="(Todos)",P5427=Painel!$E$5)),$J5427+ROW()/10000000,"")</f>
        <v/>
      </c>
      <c r="U5427" s="29" t="str">
        <f aca="false">IF(AND($S5427="VENCIDO",$K5427="KG",OR(Painel!$B$5="(Todos)",A5427=Painel!$B$5)*OR(Painel!$E$5="(Todos)",P5427=Painel!$E$5)),$J5427+ROW()/10000000,"")</f>
        <v/>
      </c>
    </row>
    <row r="5428" customFormat="false" ht="15" hidden="false" customHeight="false" outlineLevel="0" collapsed="false">
      <c r="A5428" s="29" t="s">
        <v>52</v>
      </c>
      <c r="B5428" s="29" t="s">
        <v>10111</v>
      </c>
      <c r="C5428" s="29" t="s">
        <v>278</v>
      </c>
      <c r="D5428" s="29" t="s">
        <v>404</v>
      </c>
      <c r="E5428" s="29" t="n">
        <v>1</v>
      </c>
      <c r="F5428" s="29"/>
      <c r="G5428" s="29" t="s">
        <v>10112</v>
      </c>
      <c r="H5428" s="30" t="n">
        <v>545.4</v>
      </c>
      <c r="I5428" s="31" t="n">
        <v>46227</v>
      </c>
      <c r="J5428" s="30" t="n">
        <v>545.4</v>
      </c>
      <c r="K5428" s="29" t="s">
        <v>120</v>
      </c>
      <c r="L5428" s="29" t="s">
        <v>10113</v>
      </c>
      <c r="M5428" s="29"/>
      <c r="N5428" s="29" t="s">
        <v>122</v>
      </c>
      <c r="O5428" s="31" t="n">
        <v>46661</v>
      </c>
      <c r="P5428" s="29" t="s">
        <v>123</v>
      </c>
      <c r="Q5428" s="29" t="n">
        <f aca="false">IFERROR(VALUE(L5428),"")</f>
        <v>58</v>
      </c>
      <c r="R5428" s="29" t="n">
        <f aca="true">IF(O5428="","",O5428-TODAY())</f>
        <v>376</v>
      </c>
      <c r="S5428" s="29" t="str">
        <f aca="false">IF(C5428="&lt;&lt; vazio &gt;&gt;","VAZIA",IF(AND(O5428&lt;&gt;"",R5428&lt;0),"VENCIDO",IF(AND(O5428&lt;&gt;"",R5428&lt;=Parametros!$B$10),"PRÓX. VENCIMENTO",IF(F5428="Q","QUALIDADE",IF(F5428="S","BLOQUEADO",IF(F5428="R","RESTRITO/DEVOLUÇÃO",IF(OR(N5428="QUAR",N5428="QRES"),"QUARENTENA",IF(OR(B5428="DESCARTE",B5428="DEVOLUÇÃO"),"DESCARTE/DEVOLUÇÃO",IF(AND(D5428="",K5428&lt;&gt;""),"SEM LOTE",IF(AND(Q5428&lt;&gt;"",Q5428&gt;=Parametros!$B$11),"PARADO/SEM GIRO","OK"))))))))))</f>
        <v>OK</v>
      </c>
      <c r="T5428" s="29" t="str">
        <f aca="false">IF(AND($S5428="PARADO/SEM GIRO",$K5428="KG",OR(Painel!$B$5="(Todos)",A5428=Painel!$B$5)*OR(Painel!$E$5="(Todos)",P5428=Painel!$E$5)),$J5428+ROW()/10000000,"")</f>
        <v/>
      </c>
      <c r="U5428" s="29" t="str">
        <f aca="false">IF(AND($S5428="VENCIDO",$K5428="KG",OR(Painel!$B$5="(Todos)",A5428=Painel!$B$5)*OR(Painel!$E$5="(Todos)",P5428=Painel!$E$5)),$J5428+ROW()/10000000,"")</f>
        <v/>
      </c>
    </row>
    <row r="5429" customFormat="false" ht="15" hidden="false" customHeight="false" outlineLevel="0" collapsed="false">
      <c r="A5429" s="29" t="s">
        <v>52</v>
      </c>
      <c r="B5429" s="29" t="s">
        <v>10114</v>
      </c>
      <c r="C5429" s="29" t="s">
        <v>317</v>
      </c>
      <c r="D5429" s="29" t="s">
        <v>1006</v>
      </c>
      <c r="E5429" s="29" t="n">
        <v>1</v>
      </c>
      <c r="F5429" s="29" t="s">
        <v>268</v>
      </c>
      <c r="G5429" s="29" t="s">
        <v>10115</v>
      </c>
      <c r="H5429" s="30" t="n">
        <v>590.4</v>
      </c>
      <c r="I5429" s="31" t="n">
        <v>46285</v>
      </c>
      <c r="J5429" s="30" t="n">
        <v>590.4</v>
      </c>
      <c r="K5429" s="29" t="s">
        <v>120</v>
      </c>
      <c r="L5429" s="29" t="s">
        <v>116</v>
      </c>
      <c r="M5429" s="29"/>
      <c r="N5429" s="29" t="s">
        <v>122</v>
      </c>
      <c r="O5429" s="31" t="n">
        <v>46831</v>
      </c>
      <c r="P5429" s="29" t="s">
        <v>123</v>
      </c>
      <c r="Q5429" s="29" t="n">
        <f aca="false">IFERROR(VALUE(L5429),"")</f>
        <v>0</v>
      </c>
      <c r="R5429" s="29" t="n">
        <f aca="true">IF(O5429="","",O5429-TODAY())</f>
        <v>546</v>
      </c>
      <c r="S5429" s="29" t="str">
        <f aca="false">IF(C5429="&lt;&lt; vazio &gt;&gt;","VAZIA",IF(AND(O5429&lt;&gt;"",R5429&lt;0),"VENCIDO",IF(AND(O5429&lt;&gt;"",R5429&lt;=Parametros!$B$10),"PRÓX. VENCIMENTO",IF(F5429="Q","QUALIDADE",IF(F5429="S","BLOQUEADO",IF(F5429="R","RESTRITO/DEVOLUÇÃO",IF(OR(N5429="QUAR",N5429="QRES"),"QUARENTENA",IF(OR(B5429="DESCARTE",B5429="DEVOLUÇÃO"),"DESCARTE/DEVOLUÇÃO",IF(AND(D5429="",K5429&lt;&gt;""),"SEM LOTE",IF(AND(Q5429&lt;&gt;"",Q5429&gt;=Parametros!$B$11),"PARADO/SEM GIRO","OK"))))))))))</f>
        <v>QUALIDADE</v>
      </c>
      <c r="T5429" s="29" t="str">
        <f aca="false">IF(AND($S5429="PARADO/SEM GIRO",$K5429="KG",OR(Painel!$B$5="(Todos)",A5429=Painel!$B$5)*OR(Painel!$E$5="(Todos)",P5429=Painel!$E$5)),$J5429+ROW()/10000000,"")</f>
        <v/>
      </c>
      <c r="U5429" s="29" t="str">
        <f aca="false">IF(AND($S5429="VENCIDO",$K5429="KG",OR(Painel!$B$5="(Todos)",A5429=Painel!$B$5)*OR(Painel!$E$5="(Todos)",P5429=Painel!$E$5)),$J5429+ROW()/10000000,"")</f>
        <v/>
      </c>
    </row>
    <row r="5430" customFormat="false" ht="15" hidden="false" customHeight="false" outlineLevel="0" collapsed="false">
      <c r="A5430" s="29" t="s">
        <v>52</v>
      </c>
      <c r="B5430" s="29" t="s">
        <v>10116</v>
      </c>
      <c r="C5430" s="29" t="s">
        <v>581</v>
      </c>
      <c r="D5430" s="29" t="s">
        <v>584</v>
      </c>
      <c r="E5430" s="29" t="n">
        <v>1</v>
      </c>
      <c r="F5430" s="29"/>
      <c r="G5430" s="29" t="s">
        <v>10117</v>
      </c>
      <c r="H5430" s="30" t="n">
        <v>315</v>
      </c>
      <c r="I5430" s="31" t="n">
        <v>46282</v>
      </c>
      <c r="J5430" s="30" t="n">
        <v>315</v>
      </c>
      <c r="K5430" s="29" t="s">
        <v>120</v>
      </c>
      <c r="L5430" s="29" t="s">
        <v>400</v>
      </c>
      <c r="M5430" s="29"/>
      <c r="N5430" s="29" t="s">
        <v>122</v>
      </c>
      <c r="O5430" s="31" t="n">
        <v>46820</v>
      </c>
      <c r="P5430" s="29" t="s">
        <v>123</v>
      </c>
      <c r="Q5430" s="29" t="n">
        <f aca="false">IFERROR(VALUE(L5430),"")</f>
        <v>3</v>
      </c>
      <c r="R5430" s="29" t="n">
        <f aca="true">IF(O5430="","",O5430-TODAY())</f>
        <v>535</v>
      </c>
      <c r="S5430" s="29" t="str">
        <f aca="false">IF(C5430="&lt;&lt; vazio &gt;&gt;","VAZIA",IF(AND(O5430&lt;&gt;"",R5430&lt;0),"VENCIDO",IF(AND(O5430&lt;&gt;"",R5430&lt;=Parametros!$B$10),"PRÓX. VENCIMENTO",IF(F5430="Q","QUALIDADE",IF(F5430="S","BLOQUEADO",IF(F5430="R","RESTRITO/DEVOLUÇÃO",IF(OR(N5430="QUAR",N5430="QRES"),"QUARENTENA",IF(OR(B5430="DESCARTE",B5430="DEVOLUÇÃO"),"DESCARTE/DEVOLUÇÃO",IF(AND(D5430="",K5430&lt;&gt;""),"SEM LOTE",IF(AND(Q5430&lt;&gt;"",Q5430&gt;=Parametros!$B$11),"PARADO/SEM GIRO","OK"))))))))))</f>
        <v>OK</v>
      </c>
      <c r="T5430" s="29" t="str">
        <f aca="false">IF(AND($S5430="PARADO/SEM GIRO",$K5430="KG",OR(Painel!$B$5="(Todos)",A5430=Painel!$B$5)*OR(Painel!$E$5="(Todos)",P5430=Painel!$E$5)),$J5430+ROW()/10000000,"")</f>
        <v/>
      </c>
      <c r="U5430" s="29" t="str">
        <f aca="false">IF(AND($S5430="VENCIDO",$K5430="KG",OR(Painel!$B$5="(Todos)",A5430=Painel!$B$5)*OR(Painel!$E$5="(Todos)",P5430=Painel!$E$5)),$J5430+ROW()/10000000,"")</f>
        <v/>
      </c>
    </row>
    <row r="5431" customFormat="false" ht="15" hidden="false" customHeight="false" outlineLevel="0" collapsed="false">
      <c r="A5431" s="29" t="s">
        <v>52</v>
      </c>
      <c r="B5431" s="29" t="s">
        <v>10118</v>
      </c>
      <c r="C5431" s="29" t="s">
        <v>167</v>
      </c>
      <c r="D5431" s="29" t="s">
        <v>765</v>
      </c>
      <c r="E5431" s="29" t="n">
        <v>1</v>
      </c>
      <c r="F5431" s="29" t="s">
        <v>268</v>
      </c>
      <c r="G5431" s="29" t="s">
        <v>10119</v>
      </c>
      <c r="H5431" s="30" t="n">
        <v>590.4</v>
      </c>
      <c r="I5431" s="31" t="n">
        <v>46284</v>
      </c>
      <c r="J5431" s="30" t="n">
        <v>590.4</v>
      </c>
      <c r="K5431" s="29" t="s">
        <v>120</v>
      </c>
      <c r="L5431" s="29" t="s">
        <v>388</v>
      </c>
      <c r="M5431" s="29"/>
      <c r="N5431" s="29" t="s">
        <v>122</v>
      </c>
      <c r="O5431" s="31" t="n">
        <v>46830</v>
      </c>
      <c r="P5431" s="29" t="s">
        <v>123</v>
      </c>
      <c r="Q5431" s="29" t="n">
        <f aca="false">IFERROR(VALUE(L5431),"")</f>
        <v>1</v>
      </c>
      <c r="R5431" s="29" t="n">
        <f aca="true">IF(O5431="","",O5431-TODAY())</f>
        <v>545</v>
      </c>
      <c r="S5431" s="29" t="str">
        <f aca="false">IF(C5431="&lt;&lt; vazio &gt;&gt;","VAZIA",IF(AND(O5431&lt;&gt;"",R5431&lt;0),"VENCIDO",IF(AND(O5431&lt;&gt;"",R5431&lt;=Parametros!$B$10),"PRÓX. VENCIMENTO",IF(F5431="Q","QUALIDADE",IF(F5431="S","BLOQUEADO",IF(F5431="R","RESTRITO/DEVOLUÇÃO",IF(OR(N5431="QUAR",N5431="QRES"),"QUARENTENA",IF(OR(B5431="DESCARTE",B5431="DEVOLUÇÃO"),"DESCARTE/DEVOLUÇÃO",IF(AND(D5431="",K5431&lt;&gt;""),"SEM LOTE",IF(AND(Q5431&lt;&gt;"",Q5431&gt;=Parametros!$B$11),"PARADO/SEM GIRO","OK"))))))))))</f>
        <v>QUALIDADE</v>
      </c>
      <c r="T5431" s="29" t="str">
        <f aca="false">IF(AND($S5431="PARADO/SEM GIRO",$K5431="KG",OR(Painel!$B$5="(Todos)",A5431=Painel!$B$5)*OR(Painel!$E$5="(Todos)",P5431=Painel!$E$5)),$J5431+ROW()/10000000,"")</f>
        <v/>
      </c>
      <c r="U5431" s="29" t="str">
        <f aca="false">IF(AND($S5431="VENCIDO",$K5431="KG",OR(Painel!$B$5="(Todos)",A5431=Painel!$B$5)*OR(Painel!$E$5="(Todos)",P5431=Painel!$E$5)),$J5431+ROW()/10000000,"")</f>
        <v/>
      </c>
    </row>
    <row r="5432" customFormat="false" ht="15" hidden="false" customHeight="false" outlineLevel="0" collapsed="false">
      <c r="A5432" s="29" t="s">
        <v>52</v>
      </c>
      <c r="B5432" s="29" t="s">
        <v>10120</v>
      </c>
      <c r="C5432" s="29" t="s">
        <v>909</v>
      </c>
      <c r="D5432" s="29" t="s">
        <v>8506</v>
      </c>
      <c r="E5432" s="29" t="n">
        <v>1</v>
      </c>
      <c r="F5432" s="29"/>
      <c r="G5432" s="29" t="s">
        <v>10121</v>
      </c>
      <c r="H5432" s="30" t="n">
        <v>1000</v>
      </c>
      <c r="I5432" s="31" t="n">
        <v>46279</v>
      </c>
      <c r="J5432" s="30" t="n">
        <v>1000</v>
      </c>
      <c r="K5432" s="29" t="s">
        <v>120</v>
      </c>
      <c r="L5432" s="29" t="s">
        <v>350</v>
      </c>
      <c r="M5432" s="29"/>
      <c r="N5432" s="29" t="s">
        <v>122</v>
      </c>
      <c r="O5432" s="31" t="n">
        <v>46820</v>
      </c>
      <c r="P5432" s="29" t="s">
        <v>123</v>
      </c>
      <c r="Q5432" s="29" t="n">
        <f aca="false">IFERROR(VALUE(L5432),"")</f>
        <v>6</v>
      </c>
      <c r="R5432" s="29" t="n">
        <f aca="true">IF(O5432="","",O5432-TODAY())</f>
        <v>535</v>
      </c>
      <c r="S5432" s="29" t="str">
        <f aca="false">IF(C5432="&lt;&lt; vazio &gt;&gt;","VAZIA",IF(AND(O5432&lt;&gt;"",R5432&lt;0),"VENCIDO",IF(AND(O5432&lt;&gt;"",R5432&lt;=Parametros!$B$10),"PRÓX. VENCIMENTO",IF(F5432="Q","QUALIDADE",IF(F5432="S","BLOQUEADO",IF(F5432="R","RESTRITO/DEVOLUÇÃO",IF(OR(N5432="QUAR",N5432="QRES"),"QUARENTENA",IF(OR(B5432="DESCARTE",B5432="DEVOLUÇÃO"),"DESCARTE/DEVOLUÇÃO",IF(AND(D5432="",K5432&lt;&gt;""),"SEM LOTE",IF(AND(Q5432&lt;&gt;"",Q5432&gt;=Parametros!$B$11),"PARADO/SEM GIRO","OK"))))))))))</f>
        <v>OK</v>
      </c>
      <c r="T5432" s="29" t="str">
        <f aca="false">IF(AND($S5432="PARADO/SEM GIRO",$K5432="KG",OR(Painel!$B$5="(Todos)",A5432=Painel!$B$5)*OR(Painel!$E$5="(Todos)",P5432=Painel!$E$5)),$J5432+ROW()/10000000,"")</f>
        <v/>
      </c>
      <c r="U5432" s="29" t="str">
        <f aca="false">IF(AND($S5432="VENCIDO",$K5432="KG",OR(Painel!$B$5="(Todos)",A5432=Painel!$B$5)*OR(Painel!$E$5="(Todos)",P5432=Painel!$E$5)),$J5432+ROW()/10000000,"")</f>
        <v/>
      </c>
    </row>
    <row r="5433" customFormat="false" ht="15" hidden="false" customHeight="false" outlineLevel="0" collapsed="false">
      <c r="A5433" s="29" t="s">
        <v>52</v>
      </c>
      <c r="B5433" s="29" t="s">
        <v>10122</v>
      </c>
      <c r="C5433" s="29" t="s">
        <v>222</v>
      </c>
      <c r="D5433" s="29" t="s">
        <v>738</v>
      </c>
      <c r="E5433" s="29" t="n">
        <v>1</v>
      </c>
      <c r="F5433" s="29" t="s">
        <v>268</v>
      </c>
      <c r="G5433" s="29" t="s">
        <v>10123</v>
      </c>
      <c r="H5433" s="30" t="n">
        <v>1000</v>
      </c>
      <c r="I5433" s="31" t="n">
        <v>46279</v>
      </c>
      <c r="J5433" s="30" t="n">
        <v>1000</v>
      </c>
      <c r="K5433" s="29" t="s">
        <v>120</v>
      </c>
      <c r="L5433" s="29" t="s">
        <v>350</v>
      </c>
      <c r="M5433" s="29"/>
      <c r="N5433" s="29" t="s">
        <v>122</v>
      </c>
      <c r="O5433" s="31" t="n">
        <v>46826</v>
      </c>
      <c r="P5433" s="29" t="s">
        <v>123</v>
      </c>
      <c r="Q5433" s="29" t="n">
        <f aca="false">IFERROR(VALUE(L5433),"")</f>
        <v>6</v>
      </c>
      <c r="R5433" s="29" t="n">
        <f aca="true">IF(O5433="","",O5433-TODAY())</f>
        <v>541</v>
      </c>
      <c r="S5433" s="29" t="str">
        <f aca="false">IF(C5433="&lt;&lt; vazio &gt;&gt;","VAZIA",IF(AND(O5433&lt;&gt;"",R5433&lt;0),"VENCIDO",IF(AND(O5433&lt;&gt;"",R5433&lt;=Parametros!$B$10),"PRÓX. VENCIMENTO",IF(F5433="Q","QUALIDADE",IF(F5433="S","BLOQUEADO",IF(F5433="R","RESTRITO/DEVOLUÇÃO",IF(OR(N5433="QUAR",N5433="QRES"),"QUARENTENA",IF(OR(B5433="DESCARTE",B5433="DEVOLUÇÃO"),"DESCARTE/DEVOLUÇÃO",IF(AND(D5433="",K5433&lt;&gt;""),"SEM LOTE",IF(AND(Q5433&lt;&gt;"",Q5433&gt;=Parametros!$B$11),"PARADO/SEM GIRO","OK"))))))))))</f>
        <v>QUALIDADE</v>
      </c>
      <c r="T5433" s="29" t="str">
        <f aca="false">IF(AND($S5433="PARADO/SEM GIRO",$K5433="KG",OR(Painel!$B$5="(Todos)",A5433=Painel!$B$5)*OR(Painel!$E$5="(Todos)",P5433=Painel!$E$5)),$J5433+ROW()/10000000,"")</f>
        <v/>
      </c>
      <c r="U5433" s="29" t="str">
        <f aca="false">IF(AND($S5433="VENCIDO",$K5433="KG",OR(Painel!$B$5="(Todos)",A5433=Painel!$B$5)*OR(Painel!$E$5="(Todos)",P5433=Painel!$E$5)),$J5433+ROW()/10000000,"")</f>
        <v/>
      </c>
    </row>
    <row r="5434" customFormat="false" ht="15" hidden="false" customHeight="false" outlineLevel="0" collapsed="false">
      <c r="A5434" s="29" t="s">
        <v>52</v>
      </c>
      <c r="B5434" s="29" t="s">
        <v>10124</v>
      </c>
      <c r="C5434" s="29" t="s">
        <v>359</v>
      </c>
      <c r="D5434" s="29" t="s">
        <v>10125</v>
      </c>
      <c r="E5434" s="29" t="n">
        <v>1</v>
      </c>
      <c r="F5434" s="29"/>
      <c r="G5434" s="29" t="s">
        <v>10126</v>
      </c>
      <c r="H5434" s="30" t="n">
        <v>315</v>
      </c>
      <c r="I5434" s="31" t="n">
        <v>46183</v>
      </c>
      <c r="J5434" s="30" t="n">
        <v>315</v>
      </c>
      <c r="K5434" s="29" t="s">
        <v>120</v>
      </c>
      <c r="L5434" s="29" t="s">
        <v>1096</v>
      </c>
      <c r="M5434" s="29"/>
      <c r="N5434" s="29" t="s">
        <v>122</v>
      </c>
      <c r="O5434" s="31" t="n">
        <v>46710</v>
      </c>
      <c r="P5434" s="29" t="s">
        <v>123</v>
      </c>
      <c r="Q5434" s="29" t="n">
        <f aca="false">IFERROR(VALUE(L5434),"")</f>
        <v>102</v>
      </c>
      <c r="R5434" s="29" t="n">
        <f aca="true">IF(O5434="","",O5434-TODAY())</f>
        <v>425</v>
      </c>
      <c r="S5434" s="29" t="str">
        <f aca="false">IF(C5434="&lt;&lt; vazio &gt;&gt;","VAZIA",IF(AND(O5434&lt;&gt;"",R5434&lt;0),"VENCIDO",IF(AND(O5434&lt;&gt;"",R5434&lt;=Parametros!$B$10),"PRÓX. VENCIMENTO",IF(F5434="Q","QUALIDADE",IF(F5434="S","BLOQUEADO",IF(F5434="R","RESTRITO/DEVOLUÇÃO",IF(OR(N5434="QUAR",N5434="QRES"),"QUARENTENA",IF(OR(B5434="DESCARTE",B5434="DEVOLUÇÃO"),"DESCARTE/DEVOLUÇÃO",IF(AND(D5434="",K5434&lt;&gt;""),"SEM LOTE",IF(AND(Q5434&lt;&gt;"",Q5434&gt;=Parametros!$B$11),"PARADO/SEM GIRO","OK"))))))))))</f>
        <v>PARADO/SEM GIRO</v>
      </c>
      <c r="T5434" s="29" t="n">
        <f aca="false">IF(AND($S5434="PARADO/SEM GIRO",$K5434="KG",OR(Painel!$B$5="(Todos)",A5434=Painel!$B$5)*OR(Painel!$E$5="(Todos)",P5434=Painel!$E$5)),$J5434+ROW()/10000000,"")</f>
        <v>315.0005434</v>
      </c>
      <c r="U5434" s="29" t="str">
        <f aca="false">IF(AND($S5434="VENCIDO",$K5434="KG",OR(Painel!$B$5="(Todos)",A5434=Painel!$B$5)*OR(Painel!$E$5="(Todos)",P5434=Painel!$E$5)),$J5434+ROW()/10000000,"")</f>
        <v/>
      </c>
    </row>
    <row r="5435" customFormat="false" ht="15" hidden="false" customHeight="false" outlineLevel="0" collapsed="false">
      <c r="A5435" s="29" t="s">
        <v>52</v>
      </c>
      <c r="B5435" s="29" t="s">
        <v>10127</v>
      </c>
      <c r="C5435" s="29" t="s">
        <v>4484</v>
      </c>
      <c r="D5435" s="29" t="s">
        <v>10128</v>
      </c>
      <c r="E5435" s="29" t="n">
        <v>1</v>
      </c>
      <c r="F5435" s="29"/>
      <c r="G5435" s="29" t="s">
        <v>10129</v>
      </c>
      <c r="H5435" s="30" t="n">
        <v>460</v>
      </c>
      <c r="I5435" s="31" t="n">
        <v>46150</v>
      </c>
      <c r="J5435" s="30" t="n">
        <v>460</v>
      </c>
      <c r="K5435" s="29" t="s">
        <v>120</v>
      </c>
      <c r="L5435" s="29" t="s">
        <v>1581</v>
      </c>
      <c r="M5435" s="29"/>
      <c r="N5435" s="29" t="s">
        <v>122</v>
      </c>
      <c r="O5435" s="31" t="n">
        <v>46471</v>
      </c>
      <c r="P5435" s="29" t="s">
        <v>123</v>
      </c>
      <c r="Q5435" s="29" t="n">
        <f aca="false">IFERROR(VALUE(L5435),"")</f>
        <v>135</v>
      </c>
      <c r="R5435" s="29" t="n">
        <f aca="true">IF(O5435="","",O5435-TODAY())</f>
        <v>186</v>
      </c>
      <c r="S5435" s="29" t="str">
        <f aca="false">IF(C5435="&lt;&lt; vazio &gt;&gt;","VAZIA",IF(AND(O5435&lt;&gt;"",R5435&lt;0),"VENCIDO",IF(AND(O5435&lt;&gt;"",R5435&lt;=Parametros!$B$10),"PRÓX. VENCIMENTO",IF(F5435="Q","QUALIDADE",IF(F5435="S","BLOQUEADO",IF(F5435="R","RESTRITO/DEVOLUÇÃO",IF(OR(N5435="QUAR",N5435="QRES"),"QUARENTENA",IF(OR(B5435="DESCARTE",B5435="DEVOLUÇÃO"),"DESCARTE/DEVOLUÇÃO",IF(AND(D5435="",K5435&lt;&gt;""),"SEM LOTE",IF(AND(Q5435&lt;&gt;"",Q5435&gt;=Parametros!$B$11),"PARADO/SEM GIRO","OK"))))))))))</f>
        <v>PARADO/SEM GIRO</v>
      </c>
      <c r="T5435" s="29" t="n">
        <f aca="false">IF(AND($S5435="PARADO/SEM GIRO",$K5435="KG",OR(Painel!$B$5="(Todos)",A5435=Painel!$B$5)*OR(Painel!$E$5="(Todos)",P5435=Painel!$E$5)),$J5435+ROW()/10000000,"")</f>
        <v>460.0005435</v>
      </c>
      <c r="U5435" s="29" t="str">
        <f aca="false">IF(AND($S5435="VENCIDO",$K5435="KG",OR(Painel!$B$5="(Todos)",A5435=Painel!$B$5)*OR(Painel!$E$5="(Todos)",P5435=Painel!$E$5)),$J5435+ROW()/10000000,"")</f>
        <v/>
      </c>
    </row>
    <row r="5436" customFormat="false" ht="15" hidden="false" customHeight="false" outlineLevel="0" collapsed="false">
      <c r="A5436" s="29" t="s">
        <v>52</v>
      </c>
      <c r="B5436" s="29" t="s">
        <v>10130</v>
      </c>
      <c r="C5436" s="29" t="s">
        <v>679</v>
      </c>
      <c r="D5436" s="29" t="s">
        <v>2878</v>
      </c>
      <c r="E5436" s="29" t="n">
        <v>1</v>
      </c>
      <c r="F5436" s="29"/>
      <c r="G5436" s="29" t="s">
        <v>10131</v>
      </c>
      <c r="H5436" s="30" t="n">
        <v>1080</v>
      </c>
      <c r="I5436" s="31" t="n">
        <v>46276</v>
      </c>
      <c r="J5436" s="30" t="n">
        <v>1080</v>
      </c>
      <c r="K5436" s="29" t="s">
        <v>120</v>
      </c>
      <c r="L5436" s="29" t="s">
        <v>133</v>
      </c>
      <c r="M5436" s="29"/>
      <c r="N5436" s="29" t="s">
        <v>122</v>
      </c>
      <c r="O5436" s="31" t="n">
        <v>46609</v>
      </c>
      <c r="P5436" s="29" t="s">
        <v>123</v>
      </c>
      <c r="Q5436" s="29" t="n">
        <f aca="false">IFERROR(VALUE(L5436),"")</f>
        <v>9</v>
      </c>
      <c r="R5436" s="29" t="n">
        <f aca="true">IF(O5436="","",O5436-TODAY())</f>
        <v>324</v>
      </c>
      <c r="S5436" s="29" t="str">
        <f aca="false">IF(C5436="&lt;&lt; vazio &gt;&gt;","VAZIA",IF(AND(O5436&lt;&gt;"",R5436&lt;0),"VENCIDO",IF(AND(O5436&lt;&gt;"",R5436&lt;=Parametros!$B$10),"PRÓX. VENCIMENTO",IF(F5436="Q","QUALIDADE",IF(F5436="S","BLOQUEADO",IF(F5436="R","RESTRITO/DEVOLUÇÃO",IF(OR(N5436="QUAR",N5436="QRES"),"QUARENTENA",IF(OR(B5436="DESCARTE",B5436="DEVOLUÇÃO"),"DESCARTE/DEVOLUÇÃO",IF(AND(D5436="",K5436&lt;&gt;""),"SEM LOTE",IF(AND(Q5436&lt;&gt;"",Q5436&gt;=Parametros!$B$11),"PARADO/SEM GIRO","OK"))))))))))</f>
        <v>OK</v>
      </c>
      <c r="T5436" s="29" t="str">
        <f aca="false">IF(AND($S5436="PARADO/SEM GIRO",$K5436="KG",OR(Painel!$B$5="(Todos)",A5436=Painel!$B$5)*OR(Painel!$E$5="(Todos)",P5436=Painel!$E$5)),$J5436+ROW()/10000000,"")</f>
        <v/>
      </c>
      <c r="U5436" s="29" t="str">
        <f aca="false">IF(AND($S5436="VENCIDO",$K5436="KG",OR(Painel!$B$5="(Todos)",A5436=Painel!$B$5)*OR(Painel!$E$5="(Todos)",P5436=Painel!$E$5)),$J5436+ROW()/10000000,"")</f>
        <v/>
      </c>
    </row>
    <row r="5437" customFormat="false" ht="15" hidden="false" customHeight="false" outlineLevel="0" collapsed="false">
      <c r="A5437" s="29" t="s">
        <v>52</v>
      </c>
      <c r="B5437" s="29" t="s">
        <v>10132</v>
      </c>
      <c r="C5437" s="29" t="s">
        <v>169</v>
      </c>
      <c r="D5437" s="29" t="s">
        <v>573</v>
      </c>
      <c r="E5437" s="29" t="n">
        <v>1</v>
      </c>
      <c r="F5437" s="29"/>
      <c r="G5437" s="29" t="s">
        <v>10133</v>
      </c>
      <c r="H5437" s="30" t="n">
        <v>999.9</v>
      </c>
      <c r="I5437" s="31" t="n">
        <v>46280</v>
      </c>
      <c r="J5437" s="30" t="n">
        <v>999.9</v>
      </c>
      <c r="K5437" s="29" t="s">
        <v>120</v>
      </c>
      <c r="L5437" s="29" t="s">
        <v>144</v>
      </c>
      <c r="M5437" s="29"/>
      <c r="N5437" s="29" t="s">
        <v>122</v>
      </c>
      <c r="O5437" s="31" t="n">
        <v>46638</v>
      </c>
      <c r="P5437" s="29" t="s">
        <v>123</v>
      </c>
      <c r="Q5437" s="29" t="n">
        <f aca="false">IFERROR(VALUE(L5437),"")</f>
        <v>5</v>
      </c>
      <c r="R5437" s="29" t="n">
        <f aca="true">IF(O5437="","",O5437-TODAY())</f>
        <v>353</v>
      </c>
      <c r="S5437" s="29" t="str">
        <f aca="false">IF(C5437="&lt;&lt; vazio &gt;&gt;","VAZIA",IF(AND(O5437&lt;&gt;"",R5437&lt;0),"VENCIDO",IF(AND(O5437&lt;&gt;"",R5437&lt;=Parametros!$B$10),"PRÓX. VENCIMENTO",IF(F5437="Q","QUALIDADE",IF(F5437="S","BLOQUEADO",IF(F5437="R","RESTRITO/DEVOLUÇÃO",IF(OR(N5437="QUAR",N5437="QRES"),"QUARENTENA",IF(OR(B5437="DESCARTE",B5437="DEVOLUÇÃO"),"DESCARTE/DEVOLUÇÃO",IF(AND(D5437="",K5437&lt;&gt;""),"SEM LOTE",IF(AND(Q5437&lt;&gt;"",Q5437&gt;=Parametros!$B$11),"PARADO/SEM GIRO","OK"))))))))))</f>
        <v>OK</v>
      </c>
      <c r="T5437" s="29" t="str">
        <f aca="false">IF(AND($S5437="PARADO/SEM GIRO",$K5437="KG",OR(Painel!$B$5="(Todos)",A5437=Painel!$B$5)*OR(Painel!$E$5="(Todos)",P5437=Painel!$E$5)),$J5437+ROW()/10000000,"")</f>
        <v/>
      </c>
      <c r="U5437" s="29" t="str">
        <f aca="false">IF(AND($S5437="VENCIDO",$K5437="KG",OR(Painel!$B$5="(Todos)",A5437=Painel!$B$5)*OR(Painel!$E$5="(Todos)",P5437=Painel!$E$5)),$J5437+ROW()/10000000,"")</f>
        <v/>
      </c>
    </row>
    <row r="5438" customFormat="false" ht="15" hidden="false" customHeight="false" outlineLevel="0" collapsed="false">
      <c r="A5438" s="29" t="s">
        <v>52</v>
      </c>
      <c r="B5438" s="29" t="s">
        <v>10134</v>
      </c>
      <c r="C5438" s="29" t="s">
        <v>876</v>
      </c>
      <c r="D5438" s="29" t="s">
        <v>7430</v>
      </c>
      <c r="E5438" s="29" t="n">
        <v>1</v>
      </c>
      <c r="F5438" s="29"/>
      <c r="G5438" s="29" t="s">
        <v>10135</v>
      </c>
      <c r="H5438" s="30" t="n">
        <v>720</v>
      </c>
      <c r="I5438" s="31" t="n">
        <v>46279</v>
      </c>
      <c r="J5438" s="30" t="n">
        <v>720</v>
      </c>
      <c r="K5438" s="29" t="s">
        <v>120</v>
      </c>
      <c r="L5438" s="29" t="s">
        <v>350</v>
      </c>
      <c r="M5438" s="29"/>
      <c r="N5438" s="29" t="s">
        <v>122</v>
      </c>
      <c r="O5438" s="31" t="n">
        <v>46820</v>
      </c>
      <c r="P5438" s="29" t="s">
        <v>123</v>
      </c>
      <c r="Q5438" s="29" t="n">
        <f aca="false">IFERROR(VALUE(L5438),"")</f>
        <v>6</v>
      </c>
      <c r="R5438" s="29" t="n">
        <f aca="true">IF(O5438="","",O5438-TODAY())</f>
        <v>535</v>
      </c>
      <c r="S5438" s="29" t="str">
        <f aca="false">IF(C5438="&lt;&lt; vazio &gt;&gt;","VAZIA",IF(AND(O5438&lt;&gt;"",R5438&lt;0),"VENCIDO",IF(AND(O5438&lt;&gt;"",R5438&lt;=Parametros!$B$10),"PRÓX. VENCIMENTO",IF(F5438="Q","QUALIDADE",IF(F5438="S","BLOQUEADO",IF(F5438="R","RESTRITO/DEVOLUÇÃO",IF(OR(N5438="QUAR",N5438="QRES"),"QUARENTENA",IF(OR(B5438="DESCARTE",B5438="DEVOLUÇÃO"),"DESCARTE/DEVOLUÇÃO",IF(AND(D5438="",K5438&lt;&gt;""),"SEM LOTE",IF(AND(Q5438&lt;&gt;"",Q5438&gt;=Parametros!$B$11),"PARADO/SEM GIRO","OK"))))))))))</f>
        <v>OK</v>
      </c>
      <c r="T5438" s="29" t="str">
        <f aca="false">IF(AND($S5438="PARADO/SEM GIRO",$K5438="KG",OR(Painel!$B$5="(Todos)",A5438=Painel!$B$5)*OR(Painel!$E$5="(Todos)",P5438=Painel!$E$5)),$J5438+ROW()/10000000,"")</f>
        <v/>
      </c>
      <c r="U5438" s="29" t="str">
        <f aca="false">IF(AND($S5438="VENCIDO",$K5438="KG",OR(Painel!$B$5="(Todos)",A5438=Painel!$B$5)*OR(Painel!$E$5="(Todos)",P5438=Painel!$E$5)),$J5438+ROW()/10000000,"")</f>
        <v/>
      </c>
    </row>
    <row r="5439" customFormat="false" ht="15" hidden="false" customHeight="false" outlineLevel="0" collapsed="false">
      <c r="A5439" s="29" t="s">
        <v>52</v>
      </c>
      <c r="B5439" s="29" t="s">
        <v>10136</v>
      </c>
      <c r="C5439" s="29" t="s">
        <v>691</v>
      </c>
      <c r="D5439" s="29" t="s">
        <v>10137</v>
      </c>
      <c r="E5439" s="29" t="n">
        <v>1</v>
      </c>
      <c r="F5439" s="29"/>
      <c r="G5439" s="29" t="s">
        <v>10138</v>
      </c>
      <c r="H5439" s="30" t="n">
        <v>800</v>
      </c>
      <c r="I5439" s="31" t="n">
        <v>46258</v>
      </c>
      <c r="J5439" s="30" t="n">
        <v>800</v>
      </c>
      <c r="K5439" s="29" t="s">
        <v>120</v>
      </c>
      <c r="L5439" s="29" t="s">
        <v>294</v>
      </c>
      <c r="M5439" s="29"/>
      <c r="N5439" s="29" t="s">
        <v>122</v>
      </c>
      <c r="O5439" s="31" t="n">
        <v>46612</v>
      </c>
      <c r="P5439" s="29" t="s">
        <v>123</v>
      </c>
      <c r="Q5439" s="29" t="n">
        <f aca="false">IFERROR(VALUE(L5439),"")</f>
        <v>27</v>
      </c>
      <c r="R5439" s="29" t="n">
        <f aca="true">IF(O5439="","",O5439-TODAY())</f>
        <v>327</v>
      </c>
      <c r="S5439" s="29" t="str">
        <f aca="false">IF(C5439="&lt;&lt; vazio &gt;&gt;","VAZIA",IF(AND(O5439&lt;&gt;"",R5439&lt;0),"VENCIDO",IF(AND(O5439&lt;&gt;"",R5439&lt;=Parametros!$B$10),"PRÓX. VENCIMENTO",IF(F5439="Q","QUALIDADE",IF(F5439="S","BLOQUEADO",IF(F5439="R","RESTRITO/DEVOLUÇÃO",IF(OR(N5439="QUAR",N5439="QRES"),"QUARENTENA",IF(OR(B5439="DESCARTE",B5439="DEVOLUÇÃO"),"DESCARTE/DEVOLUÇÃO",IF(AND(D5439="",K5439&lt;&gt;""),"SEM LOTE",IF(AND(Q5439&lt;&gt;"",Q5439&gt;=Parametros!$B$11),"PARADO/SEM GIRO","OK"))))))))))</f>
        <v>OK</v>
      </c>
      <c r="T5439" s="29" t="str">
        <f aca="false">IF(AND($S5439="PARADO/SEM GIRO",$K5439="KG",OR(Painel!$B$5="(Todos)",A5439=Painel!$B$5)*OR(Painel!$E$5="(Todos)",P5439=Painel!$E$5)),$J5439+ROW()/10000000,"")</f>
        <v/>
      </c>
      <c r="U5439" s="29" t="str">
        <f aca="false">IF(AND($S5439="VENCIDO",$K5439="KG",OR(Painel!$B$5="(Todos)",A5439=Painel!$B$5)*OR(Painel!$E$5="(Todos)",P5439=Painel!$E$5)),$J5439+ROW()/10000000,"")</f>
        <v/>
      </c>
    </row>
    <row r="5440" customFormat="false" ht="15" hidden="false" customHeight="false" outlineLevel="0" collapsed="false">
      <c r="A5440" s="29" t="s">
        <v>52</v>
      </c>
      <c r="B5440" s="29" t="s">
        <v>10139</v>
      </c>
      <c r="C5440" s="29" t="s">
        <v>219</v>
      </c>
      <c r="D5440" s="29" t="s">
        <v>3841</v>
      </c>
      <c r="E5440" s="29" t="n">
        <v>1</v>
      </c>
      <c r="F5440" s="29" t="s">
        <v>189</v>
      </c>
      <c r="G5440" s="29" t="s">
        <v>10140</v>
      </c>
      <c r="H5440" s="30" t="n">
        <v>700</v>
      </c>
      <c r="I5440" s="31" t="n">
        <v>46275</v>
      </c>
      <c r="J5440" s="30" t="n">
        <v>700</v>
      </c>
      <c r="K5440" s="29" t="s">
        <v>120</v>
      </c>
      <c r="L5440" s="29" t="s">
        <v>121</v>
      </c>
      <c r="M5440" s="29"/>
      <c r="N5440" s="29" t="s">
        <v>122</v>
      </c>
      <c r="O5440" s="31" t="n">
        <v>46895</v>
      </c>
      <c r="P5440" s="29" t="s">
        <v>123</v>
      </c>
      <c r="Q5440" s="29" t="n">
        <f aca="false">IFERROR(VALUE(L5440),"")</f>
        <v>10</v>
      </c>
      <c r="R5440" s="29" t="n">
        <f aca="true">IF(O5440="","",O5440-TODAY())</f>
        <v>610</v>
      </c>
      <c r="S5440" s="29" t="str">
        <f aca="false">IF(C5440="&lt;&lt; vazio &gt;&gt;","VAZIA",IF(AND(O5440&lt;&gt;"",R5440&lt;0),"VENCIDO",IF(AND(O5440&lt;&gt;"",R5440&lt;=Parametros!$B$10),"PRÓX. VENCIMENTO",IF(F5440="Q","QUALIDADE",IF(F5440="S","BLOQUEADO",IF(F5440="R","RESTRITO/DEVOLUÇÃO",IF(OR(N5440="QUAR",N5440="QRES"),"QUARENTENA",IF(OR(B5440="DESCARTE",B5440="DEVOLUÇÃO"),"DESCARTE/DEVOLUÇÃO",IF(AND(D5440="",K5440&lt;&gt;""),"SEM LOTE",IF(AND(Q5440&lt;&gt;"",Q5440&gt;=Parametros!$B$11),"PARADO/SEM GIRO","OK"))))))))))</f>
        <v>RESTRITO/DEVOLUÇÃO</v>
      </c>
      <c r="T5440" s="29" t="str">
        <f aca="false">IF(AND($S5440="PARADO/SEM GIRO",$K5440="KG",OR(Painel!$B$5="(Todos)",A5440=Painel!$B$5)*OR(Painel!$E$5="(Todos)",P5440=Painel!$E$5)),$J5440+ROW()/10000000,"")</f>
        <v/>
      </c>
      <c r="U5440" s="29" t="str">
        <f aca="false">IF(AND($S5440="VENCIDO",$K5440="KG",OR(Painel!$B$5="(Todos)",A5440=Painel!$B$5)*OR(Painel!$E$5="(Todos)",P5440=Painel!$E$5)),$J5440+ROW()/10000000,"")</f>
        <v/>
      </c>
    </row>
    <row r="5441" customFormat="false" ht="15" hidden="false" customHeight="false" outlineLevel="0" collapsed="false">
      <c r="A5441" s="29" t="s">
        <v>52</v>
      </c>
      <c r="B5441" s="29" t="s">
        <v>10141</v>
      </c>
      <c r="C5441" s="29" t="s">
        <v>115</v>
      </c>
      <c r="D5441" s="29"/>
      <c r="E5441" s="29" t="n">
        <v>0</v>
      </c>
      <c r="F5441" s="29"/>
      <c r="G5441" s="29"/>
      <c r="H5441" s="30" t="n">
        <v>0</v>
      </c>
      <c r="I5441" s="29"/>
      <c r="J5441" s="30" t="n">
        <v>0</v>
      </c>
      <c r="K5441" s="29"/>
      <c r="L5441" s="29" t="s">
        <v>116</v>
      </c>
      <c r="M5441" s="29"/>
      <c r="N5441" s="29"/>
      <c r="O5441" s="29"/>
      <c r="P5441" s="29"/>
      <c r="Q5441" s="29" t="n">
        <f aca="false">IFERROR(VALUE(L5441),"")</f>
        <v>0</v>
      </c>
      <c r="R5441" s="29" t="str">
        <f aca="true">IF(O5441="","",O5441-TODAY())</f>
        <v/>
      </c>
      <c r="S5441" s="29" t="str">
        <f aca="false">IF(C5441="&lt;&lt; vazio &gt;&gt;","VAZIA",IF(AND(O5441&lt;&gt;"",R5441&lt;0),"VENCIDO",IF(AND(O5441&lt;&gt;"",R5441&lt;=Parametros!$B$10),"PRÓX. VENCIMENTO",IF(F5441="Q","QUALIDADE",IF(F5441="S","BLOQUEADO",IF(F5441="R","RESTRITO/DEVOLUÇÃO",IF(OR(N5441="QUAR",N5441="QRES"),"QUARENTENA",IF(OR(B5441="DESCARTE",B5441="DEVOLUÇÃO"),"DESCARTE/DEVOLUÇÃO",IF(AND(D5441="",K5441&lt;&gt;""),"SEM LOTE",IF(AND(Q5441&lt;&gt;"",Q5441&gt;=Parametros!$B$11),"PARADO/SEM GIRO","OK"))))))))))</f>
        <v>VAZIA</v>
      </c>
      <c r="T5441" s="29" t="str">
        <f aca="false">IF(AND($S5441="PARADO/SEM GIRO",$K5441="KG",OR(Painel!$B$5="(Todos)",A5441=Painel!$B$5)*OR(Painel!$E$5="(Todos)",P5441=Painel!$E$5)),$J5441+ROW()/10000000,"")</f>
        <v/>
      </c>
      <c r="U5441" s="29" t="str">
        <f aca="false">IF(AND($S5441="VENCIDO",$K5441="KG",OR(Painel!$B$5="(Todos)",A5441=Painel!$B$5)*OR(Painel!$E$5="(Todos)",P5441=Painel!$E$5)),$J5441+ROW()/10000000,"")</f>
        <v/>
      </c>
    </row>
    <row r="5442" customFormat="false" ht="15" hidden="false" customHeight="false" outlineLevel="0" collapsed="false">
      <c r="A5442" s="29" t="s">
        <v>52</v>
      </c>
      <c r="B5442" s="29" t="s">
        <v>10142</v>
      </c>
      <c r="C5442" s="29" t="s">
        <v>131</v>
      </c>
      <c r="D5442" s="29" t="s">
        <v>5048</v>
      </c>
      <c r="E5442" s="29" t="n">
        <v>1</v>
      </c>
      <c r="F5442" s="29"/>
      <c r="G5442" s="29" t="s">
        <v>10143</v>
      </c>
      <c r="H5442" s="30" t="n">
        <v>999.9</v>
      </c>
      <c r="I5442" s="31" t="n">
        <v>46184</v>
      </c>
      <c r="J5442" s="30" t="n">
        <v>999.9</v>
      </c>
      <c r="K5442" s="29" t="s">
        <v>120</v>
      </c>
      <c r="L5442" s="29" t="s">
        <v>1809</v>
      </c>
      <c r="M5442" s="29"/>
      <c r="N5442" s="29" t="s">
        <v>122</v>
      </c>
      <c r="O5442" s="31" t="n">
        <v>46594</v>
      </c>
      <c r="P5442" s="29" t="s">
        <v>123</v>
      </c>
      <c r="Q5442" s="29" t="n">
        <f aca="false">IFERROR(VALUE(L5442),"")</f>
        <v>101</v>
      </c>
      <c r="R5442" s="29" t="n">
        <f aca="true">IF(O5442="","",O5442-TODAY())</f>
        <v>309</v>
      </c>
      <c r="S5442" s="29" t="str">
        <f aca="false">IF(C5442="&lt;&lt; vazio &gt;&gt;","VAZIA",IF(AND(O5442&lt;&gt;"",R5442&lt;0),"VENCIDO",IF(AND(O5442&lt;&gt;"",R5442&lt;=Parametros!$B$10),"PRÓX. VENCIMENTO",IF(F5442="Q","QUALIDADE",IF(F5442="S","BLOQUEADO",IF(F5442="R","RESTRITO/DEVOLUÇÃO",IF(OR(N5442="QUAR",N5442="QRES"),"QUARENTENA",IF(OR(B5442="DESCARTE",B5442="DEVOLUÇÃO"),"DESCARTE/DEVOLUÇÃO",IF(AND(D5442="",K5442&lt;&gt;""),"SEM LOTE",IF(AND(Q5442&lt;&gt;"",Q5442&gt;=Parametros!$B$11),"PARADO/SEM GIRO","OK"))))))))))</f>
        <v>PARADO/SEM GIRO</v>
      </c>
      <c r="T5442" s="29" t="n">
        <f aca="false">IF(AND($S5442="PARADO/SEM GIRO",$K5442="KG",OR(Painel!$B$5="(Todos)",A5442=Painel!$B$5)*OR(Painel!$E$5="(Todos)",P5442=Painel!$E$5)),$J5442+ROW()/10000000,"")</f>
        <v>999.9005442</v>
      </c>
      <c r="U5442" s="29" t="str">
        <f aca="false">IF(AND($S5442="VENCIDO",$K5442="KG",OR(Painel!$B$5="(Todos)",A5442=Painel!$B$5)*OR(Painel!$E$5="(Todos)",P5442=Painel!$E$5)),$J5442+ROW()/10000000,"")</f>
        <v/>
      </c>
    </row>
    <row r="5443" customFormat="false" ht="15" hidden="false" customHeight="false" outlineLevel="0" collapsed="false">
      <c r="A5443" s="29" t="s">
        <v>52</v>
      </c>
      <c r="B5443" s="29" t="s">
        <v>10144</v>
      </c>
      <c r="C5443" s="29" t="s">
        <v>876</v>
      </c>
      <c r="D5443" s="29" t="s">
        <v>7430</v>
      </c>
      <c r="E5443" s="29" t="n">
        <v>1</v>
      </c>
      <c r="F5443" s="29"/>
      <c r="G5443" s="29" t="s">
        <v>10145</v>
      </c>
      <c r="H5443" s="30" t="n">
        <v>720</v>
      </c>
      <c r="I5443" s="31" t="n">
        <v>46279</v>
      </c>
      <c r="J5443" s="30" t="n">
        <v>720</v>
      </c>
      <c r="K5443" s="29" t="s">
        <v>120</v>
      </c>
      <c r="L5443" s="29" t="s">
        <v>350</v>
      </c>
      <c r="M5443" s="29"/>
      <c r="N5443" s="29" t="s">
        <v>122</v>
      </c>
      <c r="O5443" s="31" t="n">
        <v>46820</v>
      </c>
      <c r="P5443" s="29" t="s">
        <v>123</v>
      </c>
      <c r="Q5443" s="29" t="n">
        <f aca="false">IFERROR(VALUE(L5443),"")</f>
        <v>6</v>
      </c>
      <c r="R5443" s="29" t="n">
        <f aca="true">IF(O5443="","",O5443-TODAY())</f>
        <v>535</v>
      </c>
      <c r="S5443" s="29" t="str">
        <f aca="false">IF(C5443="&lt;&lt; vazio &gt;&gt;","VAZIA",IF(AND(O5443&lt;&gt;"",R5443&lt;0),"VENCIDO",IF(AND(O5443&lt;&gt;"",R5443&lt;=Parametros!$B$10),"PRÓX. VENCIMENTO",IF(F5443="Q","QUALIDADE",IF(F5443="S","BLOQUEADO",IF(F5443="R","RESTRITO/DEVOLUÇÃO",IF(OR(N5443="QUAR",N5443="QRES"),"QUARENTENA",IF(OR(B5443="DESCARTE",B5443="DEVOLUÇÃO"),"DESCARTE/DEVOLUÇÃO",IF(AND(D5443="",K5443&lt;&gt;""),"SEM LOTE",IF(AND(Q5443&lt;&gt;"",Q5443&gt;=Parametros!$B$11),"PARADO/SEM GIRO","OK"))))))))))</f>
        <v>OK</v>
      </c>
      <c r="T5443" s="29" t="str">
        <f aca="false">IF(AND($S5443="PARADO/SEM GIRO",$K5443="KG",OR(Painel!$B$5="(Todos)",A5443=Painel!$B$5)*OR(Painel!$E$5="(Todos)",P5443=Painel!$E$5)),$J5443+ROW()/10000000,"")</f>
        <v/>
      </c>
      <c r="U5443" s="29" t="str">
        <f aca="false">IF(AND($S5443="VENCIDO",$K5443="KG",OR(Painel!$B$5="(Todos)",A5443=Painel!$B$5)*OR(Painel!$E$5="(Todos)",P5443=Painel!$E$5)),$J5443+ROW()/10000000,"")</f>
        <v/>
      </c>
    </row>
    <row r="5444" customFormat="false" ht="15" hidden="false" customHeight="false" outlineLevel="0" collapsed="false">
      <c r="A5444" s="29" t="s">
        <v>52</v>
      </c>
      <c r="B5444" s="29" t="s">
        <v>10146</v>
      </c>
      <c r="C5444" s="29" t="s">
        <v>186</v>
      </c>
      <c r="D5444" s="29" t="s">
        <v>1533</v>
      </c>
      <c r="E5444" s="29" t="n">
        <v>1</v>
      </c>
      <c r="F5444" s="29" t="s">
        <v>268</v>
      </c>
      <c r="G5444" s="29" t="s">
        <v>10147</v>
      </c>
      <c r="H5444" s="30" t="n">
        <v>545.4</v>
      </c>
      <c r="I5444" s="31" t="n">
        <v>46284</v>
      </c>
      <c r="J5444" s="30" t="n">
        <v>545.4</v>
      </c>
      <c r="K5444" s="29" t="s">
        <v>120</v>
      </c>
      <c r="L5444" s="29" t="s">
        <v>388</v>
      </c>
      <c r="M5444" s="29"/>
      <c r="N5444" s="29" t="s">
        <v>122</v>
      </c>
      <c r="O5444" s="31" t="n">
        <v>46830</v>
      </c>
      <c r="P5444" s="29" t="s">
        <v>123</v>
      </c>
      <c r="Q5444" s="29" t="n">
        <f aca="false">IFERROR(VALUE(L5444),"")</f>
        <v>1</v>
      </c>
      <c r="R5444" s="29" t="n">
        <f aca="true">IF(O5444="","",O5444-TODAY())</f>
        <v>545</v>
      </c>
      <c r="S5444" s="29" t="str">
        <f aca="false">IF(C5444="&lt;&lt; vazio &gt;&gt;","VAZIA",IF(AND(O5444&lt;&gt;"",R5444&lt;0),"VENCIDO",IF(AND(O5444&lt;&gt;"",R5444&lt;=Parametros!$B$10),"PRÓX. VENCIMENTO",IF(F5444="Q","QUALIDADE",IF(F5444="S","BLOQUEADO",IF(F5444="R","RESTRITO/DEVOLUÇÃO",IF(OR(N5444="QUAR",N5444="QRES"),"QUARENTENA",IF(OR(B5444="DESCARTE",B5444="DEVOLUÇÃO"),"DESCARTE/DEVOLUÇÃO",IF(AND(D5444="",K5444&lt;&gt;""),"SEM LOTE",IF(AND(Q5444&lt;&gt;"",Q5444&gt;=Parametros!$B$11),"PARADO/SEM GIRO","OK"))))))))))</f>
        <v>QUALIDADE</v>
      </c>
      <c r="T5444" s="29" t="str">
        <f aca="false">IF(AND($S5444="PARADO/SEM GIRO",$K5444="KG",OR(Painel!$B$5="(Todos)",A5444=Painel!$B$5)*OR(Painel!$E$5="(Todos)",P5444=Painel!$E$5)),$J5444+ROW()/10000000,"")</f>
        <v/>
      </c>
      <c r="U5444" s="29" t="str">
        <f aca="false">IF(AND($S5444="VENCIDO",$K5444="KG",OR(Painel!$B$5="(Todos)",A5444=Painel!$B$5)*OR(Painel!$E$5="(Todos)",P5444=Painel!$E$5)),$J5444+ROW()/10000000,"")</f>
        <v/>
      </c>
    </row>
    <row r="5445" customFormat="false" ht="15" hidden="false" customHeight="false" outlineLevel="0" collapsed="false">
      <c r="A5445" s="29" t="s">
        <v>52</v>
      </c>
      <c r="B5445" s="29" t="s">
        <v>10148</v>
      </c>
      <c r="C5445" s="29" t="s">
        <v>308</v>
      </c>
      <c r="D5445" s="29" t="s">
        <v>4473</v>
      </c>
      <c r="E5445" s="29" t="n">
        <v>1</v>
      </c>
      <c r="F5445" s="29"/>
      <c r="G5445" s="29" t="s">
        <v>10149</v>
      </c>
      <c r="H5445" s="30" t="n">
        <v>5</v>
      </c>
      <c r="I5445" s="31" t="n">
        <v>46262</v>
      </c>
      <c r="J5445" s="30" t="n">
        <v>5</v>
      </c>
      <c r="K5445" s="29" t="s">
        <v>120</v>
      </c>
      <c r="L5445" s="29" t="s">
        <v>190</v>
      </c>
      <c r="M5445" s="29"/>
      <c r="N5445" s="29" t="s">
        <v>122</v>
      </c>
      <c r="O5445" s="31" t="n">
        <v>46598</v>
      </c>
      <c r="P5445" s="29" t="s">
        <v>123</v>
      </c>
      <c r="Q5445" s="29" t="n">
        <f aca="false">IFERROR(VALUE(L5445),"")</f>
        <v>23</v>
      </c>
      <c r="R5445" s="29" t="n">
        <f aca="true">IF(O5445="","",O5445-TODAY())</f>
        <v>313</v>
      </c>
      <c r="S5445" s="29" t="str">
        <f aca="false">IF(C5445="&lt;&lt; vazio &gt;&gt;","VAZIA",IF(AND(O5445&lt;&gt;"",R5445&lt;0),"VENCIDO",IF(AND(O5445&lt;&gt;"",R5445&lt;=Parametros!$B$10),"PRÓX. VENCIMENTO",IF(F5445="Q","QUALIDADE",IF(F5445="S","BLOQUEADO",IF(F5445="R","RESTRITO/DEVOLUÇÃO",IF(OR(N5445="QUAR",N5445="QRES"),"QUARENTENA",IF(OR(B5445="DESCARTE",B5445="DEVOLUÇÃO"),"DESCARTE/DEVOLUÇÃO",IF(AND(D5445="",K5445&lt;&gt;""),"SEM LOTE",IF(AND(Q5445&lt;&gt;"",Q5445&gt;=Parametros!$B$11),"PARADO/SEM GIRO","OK"))))))))))</f>
        <v>OK</v>
      </c>
      <c r="T5445" s="29" t="str">
        <f aca="false">IF(AND($S5445="PARADO/SEM GIRO",$K5445="KG",OR(Painel!$B$5="(Todos)",A5445=Painel!$B$5)*OR(Painel!$E$5="(Todos)",P5445=Painel!$E$5)),$J5445+ROW()/10000000,"")</f>
        <v/>
      </c>
      <c r="U5445" s="29" t="str">
        <f aca="false">IF(AND($S5445="VENCIDO",$K5445="KG",OR(Painel!$B$5="(Todos)",A5445=Painel!$B$5)*OR(Painel!$E$5="(Todos)",P5445=Painel!$E$5)),$J5445+ROW()/10000000,"")</f>
        <v/>
      </c>
    </row>
    <row r="5446" customFormat="false" ht="15" hidden="false" customHeight="false" outlineLevel="0" collapsed="false">
      <c r="A5446" s="29" t="s">
        <v>52</v>
      </c>
      <c r="B5446" s="29" t="s">
        <v>10150</v>
      </c>
      <c r="C5446" s="29" t="s">
        <v>161</v>
      </c>
      <c r="D5446" s="29" t="s">
        <v>9996</v>
      </c>
      <c r="E5446" s="29" t="n">
        <v>1</v>
      </c>
      <c r="F5446" s="29"/>
      <c r="G5446" s="29" t="s">
        <v>10151</v>
      </c>
      <c r="H5446" s="30" t="n">
        <v>10.1</v>
      </c>
      <c r="I5446" s="31" t="n">
        <v>46282</v>
      </c>
      <c r="J5446" s="30" t="n">
        <v>10.1</v>
      </c>
      <c r="K5446" s="29" t="s">
        <v>120</v>
      </c>
      <c r="L5446" s="29" t="s">
        <v>5891</v>
      </c>
      <c r="M5446" s="29"/>
      <c r="N5446" s="29" t="s">
        <v>122</v>
      </c>
      <c r="O5446" s="31" t="n">
        <v>46702</v>
      </c>
      <c r="P5446" s="29" t="s">
        <v>123</v>
      </c>
      <c r="Q5446" s="29" t="n">
        <f aca="false">IFERROR(VALUE(L5446),"")</f>
        <v>49</v>
      </c>
      <c r="R5446" s="29" t="n">
        <f aca="true">IF(O5446="","",O5446-TODAY())</f>
        <v>417</v>
      </c>
      <c r="S5446" s="29" t="str">
        <f aca="false">IF(C5446="&lt;&lt; vazio &gt;&gt;","VAZIA",IF(AND(O5446&lt;&gt;"",R5446&lt;0),"VENCIDO",IF(AND(O5446&lt;&gt;"",R5446&lt;=Parametros!$B$10),"PRÓX. VENCIMENTO",IF(F5446="Q","QUALIDADE",IF(F5446="S","BLOQUEADO",IF(F5446="R","RESTRITO/DEVOLUÇÃO",IF(OR(N5446="QUAR",N5446="QRES"),"QUARENTENA",IF(OR(B5446="DESCARTE",B5446="DEVOLUÇÃO"),"DESCARTE/DEVOLUÇÃO",IF(AND(D5446="",K5446&lt;&gt;""),"SEM LOTE",IF(AND(Q5446&lt;&gt;"",Q5446&gt;=Parametros!$B$11),"PARADO/SEM GIRO","OK"))))))))))</f>
        <v>OK</v>
      </c>
      <c r="T5446" s="29" t="str">
        <f aca="false">IF(AND($S5446="PARADO/SEM GIRO",$K5446="KG",OR(Painel!$B$5="(Todos)",A5446=Painel!$B$5)*OR(Painel!$E$5="(Todos)",P5446=Painel!$E$5)),$J5446+ROW()/10000000,"")</f>
        <v/>
      </c>
      <c r="U5446" s="29" t="str">
        <f aca="false">IF(AND($S5446="VENCIDO",$K5446="KG",OR(Painel!$B$5="(Todos)",A5446=Painel!$B$5)*OR(Painel!$E$5="(Todos)",P5446=Painel!$E$5)),$J5446+ROW()/10000000,"")</f>
        <v/>
      </c>
    </row>
    <row r="5447" customFormat="false" ht="15" hidden="false" customHeight="false" outlineLevel="0" collapsed="false">
      <c r="A5447" s="29" t="s">
        <v>52</v>
      </c>
      <c r="B5447" s="29" t="s">
        <v>10152</v>
      </c>
      <c r="C5447" s="29" t="s">
        <v>115</v>
      </c>
      <c r="D5447" s="29"/>
      <c r="E5447" s="29" t="n">
        <v>0</v>
      </c>
      <c r="F5447" s="29"/>
      <c r="G5447" s="29"/>
      <c r="H5447" s="30" t="n">
        <v>0</v>
      </c>
      <c r="I5447" s="29"/>
      <c r="J5447" s="30" t="n">
        <v>0</v>
      </c>
      <c r="K5447" s="29"/>
      <c r="L5447" s="29" t="s">
        <v>116</v>
      </c>
      <c r="M5447" s="29"/>
      <c r="N5447" s="29"/>
      <c r="O5447" s="29"/>
      <c r="P5447" s="29"/>
      <c r="Q5447" s="29" t="n">
        <f aca="false">IFERROR(VALUE(L5447),"")</f>
        <v>0</v>
      </c>
      <c r="R5447" s="29" t="str">
        <f aca="true">IF(O5447="","",O5447-TODAY())</f>
        <v/>
      </c>
      <c r="S5447" s="29" t="str">
        <f aca="false">IF(C5447="&lt;&lt; vazio &gt;&gt;","VAZIA",IF(AND(O5447&lt;&gt;"",R5447&lt;0),"VENCIDO",IF(AND(O5447&lt;&gt;"",R5447&lt;=Parametros!$B$10),"PRÓX. VENCIMENTO",IF(F5447="Q","QUALIDADE",IF(F5447="S","BLOQUEADO",IF(F5447="R","RESTRITO/DEVOLUÇÃO",IF(OR(N5447="QUAR",N5447="QRES"),"QUARENTENA",IF(OR(B5447="DESCARTE",B5447="DEVOLUÇÃO"),"DESCARTE/DEVOLUÇÃO",IF(AND(D5447="",K5447&lt;&gt;""),"SEM LOTE",IF(AND(Q5447&lt;&gt;"",Q5447&gt;=Parametros!$B$11),"PARADO/SEM GIRO","OK"))))))))))</f>
        <v>VAZIA</v>
      </c>
      <c r="T5447" s="29" t="str">
        <f aca="false">IF(AND($S5447="PARADO/SEM GIRO",$K5447="KG",OR(Painel!$B$5="(Todos)",A5447=Painel!$B$5)*OR(Painel!$E$5="(Todos)",P5447=Painel!$E$5)),$J5447+ROW()/10000000,"")</f>
        <v/>
      </c>
      <c r="U5447" s="29" t="str">
        <f aca="false">IF(AND($S5447="VENCIDO",$K5447="KG",OR(Painel!$B$5="(Todos)",A5447=Painel!$B$5)*OR(Painel!$E$5="(Todos)",P5447=Painel!$E$5)),$J5447+ROW()/10000000,"")</f>
        <v/>
      </c>
    </row>
    <row r="5448" customFormat="false" ht="15" hidden="false" customHeight="false" outlineLevel="0" collapsed="false">
      <c r="A5448" s="29" t="s">
        <v>52</v>
      </c>
      <c r="B5448" s="29" t="s">
        <v>10153</v>
      </c>
      <c r="C5448" s="29" t="s">
        <v>186</v>
      </c>
      <c r="D5448" s="29" t="s">
        <v>1533</v>
      </c>
      <c r="E5448" s="29" t="n">
        <v>1</v>
      </c>
      <c r="F5448" s="29" t="s">
        <v>268</v>
      </c>
      <c r="G5448" s="29" t="s">
        <v>10154</v>
      </c>
      <c r="H5448" s="30" t="n">
        <v>545.4</v>
      </c>
      <c r="I5448" s="31" t="n">
        <v>46284</v>
      </c>
      <c r="J5448" s="30" t="n">
        <v>545.4</v>
      </c>
      <c r="K5448" s="29" t="s">
        <v>120</v>
      </c>
      <c r="L5448" s="29" t="s">
        <v>388</v>
      </c>
      <c r="M5448" s="29"/>
      <c r="N5448" s="29" t="s">
        <v>122</v>
      </c>
      <c r="O5448" s="31" t="n">
        <v>46830</v>
      </c>
      <c r="P5448" s="29" t="s">
        <v>123</v>
      </c>
      <c r="Q5448" s="29" t="n">
        <f aca="false">IFERROR(VALUE(L5448),"")</f>
        <v>1</v>
      </c>
      <c r="R5448" s="29" t="n">
        <f aca="true">IF(O5448="","",O5448-TODAY())</f>
        <v>545</v>
      </c>
      <c r="S5448" s="29" t="str">
        <f aca="false">IF(C5448="&lt;&lt; vazio &gt;&gt;","VAZIA",IF(AND(O5448&lt;&gt;"",R5448&lt;0),"VENCIDO",IF(AND(O5448&lt;&gt;"",R5448&lt;=Parametros!$B$10),"PRÓX. VENCIMENTO",IF(F5448="Q","QUALIDADE",IF(F5448="S","BLOQUEADO",IF(F5448="R","RESTRITO/DEVOLUÇÃO",IF(OR(N5448="QUAR",N5448="QRES"),"QUARENTENA",IF(OR(B5448="DESCARTE",B5448="DEVOLUÇÃO"),"DESCARTE/DEVOLUÇÃO",IF(AND(D5448="",K5448&lt;&gt;""),"SEM LOTE",IF(AND(Q5448&lt;&gt;"",Q5448&gt;=Parametros!$B$11),"PARADO/SEM GIRO","OK"))))))))))</f>
        <v>QUALIDADE</v>
      </c>
      <c r="T5448" s="29" t="str">
        <f aca="false">IF(AND($S5448="PARADO/SEM GIRO",$K5448="KG",OR(Painel!$B$5="(Todos)",A5448=Painel!$B$5)*OR(Painel!$E$5="(Todos)",P5448=Painel!$E$5)),$J5448+ROW()/10000000,"")</f>
        <v/>
      </c>
      <c r="U5448" s="29" t="str">
        <f aca="false">IF(AND($S5448="VENCIDO",$K5448="KG",OR(Painel!$B$5="(Todos)",A5448=Painel!$B$5)*OR(Painel!$E$5="(Todos)",P5448=Painel!$E$5)),$J5448+ROW()/10000000,"")</f>
        <v/>
      </c>
    </row>
    <row r="5449" customFormat="false" ht="15" hidden="false" customHeight="false" outlineLevel="0" collapsed="false">
      <c r="A5449" s="29" t="s">
        <v>52</v>
      </c>
      <c r="B5449" s="29" t="s">
        <v>10155</v>
      </c>
      <c r="C5449" s="29" t="s">
        <v>876</v>
      </c>
      <c r="D5449" s="29" t="s">
        <v>7430</v>
      </c>
      <c r="E5449" s="29" t="n">
        <v>1</v>
      </c>
      <c r="F5449" s="29"/>
      <c r="G5449" s="29" t="s">
        <v>10156</v>
      </c>
      <c r="H5449" s="30" t="n">
        <v>720</v>
      </c>
      <c r="I5449" s="31" t="n">
        <v>46279</v>
      </c>
      <c r="J5449" s="30" t="n">
        <v>720</v>
      </c>
      <c r="K5449" s="29" t="s">
        <v>120</v>
      </c>
      <c r="L5449" s="29" t="s">
        <v>350</v>
      </c>
      <c r="M5449" s="29"/>
      <c r="N5449" s="29" t="s">
        <v>122</v>
      </c>
      <c r="O5449" s="31" t="n">
        <v>46820</v>
      </c>
      <c r="P5449" s="29" t="s">
        <v>123</v>
      </c>
      <c r="Q5449" s="29" t="n">
        <f aca="false">IFERROR(VALUE(L5449),"")</f>
        <v>6</v>
      </c>
      <c r="R5449" s="29" t="n">
        <f aca="true">IF(O5449="","",O5449-TODAY())</f>
        <v>535</v>
      </c>
      <c r="S5449" s="29" t="str">
        <f aca="false">IF(C5449="&lt;&lt; vazio &gt;&gt;","VAZIA",IF(AND(O5449&lt;&gt;"",R5449&lt;0),"VENCIDO",IF(AND(O5449&lt;&gt;"",R5449&lt;=Parametros!$B$10),"PRÓX. VENCIMENTO",IF(F5449="Q","QUALIDADE",IF(F5449="S","BLOQUEADO",IF(F5449="R","RESTRITO/DEVOLUÇÃO",IF(OR(N5449="QUAR",N5449="QRES"),"QUARENTENA",IF(OR(B5449="DESCARTE",B5449="DEVOLUÇÃO"),"DESCARTE/DEVOLUÇÃO",IF(AND(D5449="",K5449&lt;&gt;""),"SEM LOTE",IF(AND(Q5449&lt;&gt;"",Q5449&gt;=Parametros!$B$11),"PARADO/SEM GIRO","OK"))))))))))</f>
        <v>OK</v>
      </c>
      <c r="T5449" s="29" t="str">
        <f aca="false">IF(AND($S5449="PARADO/SEM GIRO",$K5449="KG",OR(Painel!$B$5="(Todos)",A5449=Painel!$B$5)*OR(Painel!$E$5="(Todos)",P5449=Painel!$E$5)),$J5449+ROW()/10000000,"")</f>
        <v/>
      </c>
      <c r="U5449" s="29" t="str">
        <f aca="false">IF(AND($S5449="VENCIDO",$K5449="KG",OR(Painel!$B$5="(Todos)",A5449=Painel!$B$5)*OR(Painel!$E$5="(Todos)",P5449=Painel!$E$5)),$J5449+ROW()/10000000,"")</f>
        <v/>
      </c>
    </row>
    <row r="5450" customFormat="false" ht="15" hidden="false" customHeight="false" outlineLevel="0" collapsed="false">
      <c r="A5450" s="29" t="s">
        <v>52</v>
      </c>
      <c r="B5450" s="29" t="s">
        <v>10157</v>
      </c>
      <c r="C5450" s="29" t="s">
        <v>876</v>
      </c>
      <c r="D5450" s="29" t="s">
        <v>7430</v>
      </c>
      <c r="E5450" s="29" t="n">
        <v>1</v>
      </c>
      <c r="F5450" s="29"/>
      <c r="G5450" s="29" t="s">
        <v>10158</v>
      </c>
      <c r="H5450" s="30" t="n">
        <v>720</v>
      </c>
      <c r="I5450" s="31" t="n">
        <v>46279</v>
      </c>
      <c r="J5450" s="30" t="n">
        <v>720</v>
      </c>
      <c r="K5450" s="29" t="s">
        <v>120</v>
      </c>
      <c r="L5450" s="29" t="s">
        <v>350</v>
      </c>
      <c r="M5450" s="29"/>
      <c r="N5450" s="29" t="s">
        <v>122</v>
      </c>
      <c r="O5450" s="31" t="n">
        <v>46820</v>
      </c>
      <c r="P5450" s="29" t="s">
        <v>123</v>
      </c>
      <c r="Q5450" s="29" t="n">
        <f aca="false">IFERROR(VALUE(L5450),"")</f>
        <v>6</v>
      </c>
      <c r="R5450" s="29" t="n">
        <f aca="true">IF(O5450="","",O5450-TODAY())</f>
        <v>535</v>
      </c>
      <c r="S5450" s="29" t="str">
        <f aca="false">IF(C5450="&lt;&lt; vazio &gt;&gt;","VAZIA",IF(AND(O5450&lt;&gt;"",R5450&lt;0),"VENCIDO",IF(AND(O5450&lt;&gt;"",R5450&lt;=Parametros!$B$10),"PRÓX. VENCIMENTO",IF(F5450="Q","QUALIDADE",IF(F5450="S","BLOQUEADO",IF(F5450="R","RESTRITO/DEVOLUÇÃO",IF(OR(N5450="QUAR",N5450="QRES"),"QUARENTENA",IF(OR(B5450="DESCARTE",B5450="DEVOLUÇÃO"),"DESCARTE/DEVOLUÇÃO",IF(AND(D5450="",K5450&lt;&gt;""),"SEM LOTE",IF(AND(Q5450&lt;&gt;"",Q5450&gt;=Parametros!$B$11),"PARADO/SEM GIRO","OK"))))))))))</f>
        <v>OK</v>
      </c>
      <c r="T5450" s="29" t="str">
        <f aca="false">IF(AND($S5450="PARADO/SEM GIRO",$K5450="KG",OR(Painel!$B$5="(Todos)",A5450=Painel!$B$5)*OR(Painel!$E$5="(Todos)",P5450=Painel!$E$5)),$J5450+ROW()/10000000,"")</f>
        <v/>
      </c>
      <c r="U5450" s="29" t="str">
        <f aca="false">IF(AND($S5450="VENCIDO",$K5450="KG",OR(Painel!$B$5="(Todos)",A5450=Painel!$B$5)*OR(Painel!$E$5="(Todos)",P5450=Painel!$E$5)),$J5450+ROW()/10000000,"")</f>
        <v/>
      </c>
    </row>
    <row r="5451" customFormat="false" ht="15" hidden="false" customHeight="false" outlineLevel="0" collapsed="false">
      <c r="A5451" s="29" t="s">
        <v>52</v>
      </c>
      <c r="B5451" s="29" t="s">
        <v>10159</v>
      </c>
      <c r="C5451" s="29" t="s">
        <v>581</v>
      </c>
      <c r="D5451" s="29" t="s">
        <v>584</v>
      </c>
      <c r="E5451" s="29" t="n">
        <v>1</v>
      </c>
      <c r="F5451" s="29"/>
      <c r="G5451" s="29" t="s">
        <v>10160</v>
      </c>
      <c r="H5451" s="30" t="n">
        <v>315</v>
      </c>
      <c r="I5451" s="31" t="n">
        <v>46282</v>
      </c>
      <c r="J5451" s="30" t="n">
        <v>315</v>
      </c>
      <c r="K5451" s="29" t="s">
        <v>120</v>
      </c>
      <c r="L5451" s="29" t="s">
        <v>400</v>
      </c>
      <c r="M5451" s="29"/>
      <c r="N5451" s="29" t="s">
        <v>122</v>
      </c>
      <c r="O5451" s="31" t="n">
        <v>46820</v>
      </c>
      <c r="P5451" s="29" t="s">
        <v>123</v>
      </c>
      <c r="Q5451" s="29" t="n">
        <f aca="false">IFERROR(VALUE(L5451),"")</f>
        <v>3</v>
      </c>
      <c r="R5451" s="29" t="n">
        <f aca="true">IF(O5451="","",O5451-TODAY())</f>
        <v>535</v>
      </c>
      <c r="S5451" s="29" t="str">
        <f aca="false">IF(C5451="&lt;&lt; vazio &gt;&gt;","VAZIA",IF(AND(O5451&lt;&gt;"",R5451&lt;0),"VENCIDO",IF(AND(O5451&lt;&gt;"",R5451&lt;=Parametros!$B$10),"PRÓX. VENCIMENTO",IF(F5451="Q","QUALIDADE",IF(F5451="S","BLOQUEADO",IF(F5451="R","RESTRITO/DEVOLUÇÃO",IF(OR(N5451="QUAR",N5451="QRES"),"QUARENTENA",IF(OR(B5451="DESCARTE",B5451="DEVOLUÇÃO"),"DESCARTE/DEVOLUÇÃO",IF(AND(D5451="",K5451&lt;&gt;""),"SEM LOTE",IF(AND(Q5451&lt;&gt;"",Q5451&gt;=Parametros!$B$11),"PARADO/SEM GIRO","OK"))))))))))</f>
        <v>OK</v>
      </c>
      <c r="T5451" s="29" t="str">
        <f aca="false">IF(AND($S5451="PARADO/SEM GIRO",$K5451="KG",OR(Painel!$B$5="(Todos)",A5451=Painel!$B$5)*OR(Painel!$E$5="(Todos)",P5451=Painel!$E$5)),$J5451+ROW()/10000000,"")</f>
        <v/>
      </c>
      <c r="U5451" s="29" t="str">
        <f aca="false">IF(AND($S5451="VENCIDO",$K5451="KG",OR(Painel!$B$5="(Todos)",A5451=Painel!$B$5)*OR(Painel!$E$5="(Todos)",P5451=Painel!$E$5)),$J5451+ROW()/10000000,"")</f>
        <v/>
      </c>
    </row>
    <row r="5452" customFormat="false" ht="15" hidden="false" customHeight="false" outlineLevel="0" collapsed="false">
      <c r="A5452" s="29" t="s">
        <v>52</v>
      </c>
      <c r="B5452" s="29" t="s">
        <v>10161</v>
      </c>
      <c r="C5452" s="29" t="s">
        <v>219</v>
      </c>
      <c r="D5452" s="29" t="s">
        <v>3841</v>
      </c>
      <c r="E5452" s="29" t="n">
        <v>1</v>
      </c>
      <c r="F5452" s="29" t="s">
        <v>189</v>
      </c>
      <c r="G5452" s="29" t="s">
        <v>10162</v>
      </c>
      <c r="H5452" s="30" t="n">
        <v>700</v>
      </c>
      <c r="I5452" s="31" t="n">
        <v>46275</v>
      </c>
      <c r="J5452" s="30" t="n">
        <v>700</v>
      </c>
      <c r="K5452" s="29" t="s">
        <v>120</v>
      </c>
      <c r="L5452" s="29" t="s">
        <v>121</v>
      </c>
      <c r="M5452" s="29"/>
      <c r="N5452" s="29" t="s">
        <v>122</v>
      </c>
      <c r="O5452" s="31" t="n">
        <v>46895</v>
      </c>
      <c r="P5452" s="29" t="s">
        <v>123</v>
      </c>
      <c r="Q5452" s="29" t="n">
        <f aca="false">IFERROR(VALUE(L5452),"")</f>
        <v>10</v>
      </c>
      <c r="R5452" s="29" t="n">
        <f aca="true">IF(O5452="","",O5452-TODAY())</f>
        <v>610</v>
      </c>
      <c r="S5452" s="29" t="str">
        <f aca="false">IF(C5452="&lt;&lt; vazio &gt;&gt;","VAZIA",IF(AND(O5452&lt;&gt;"",R5452&lt;0),"VENCIDO",IF(AND(O5452&lt;&gt;"",R5452&lt;=Parametros!$B$10),"PRÓX. VENCIMENTO",IF(F5452="Q","QUALIDADE",IF(F5452="S","BLOQUEADO",IF(F5452="R","RESTRITO/DEVOLUÇÃO",IF(OR(N5452="QUAR",N5452="QRES"),"QUARENTENA",IF(OR(B5452="DESCARTE",B5452="DEVOLUÇÃO"),"DESCARTE/DEVOLUÇÃO",IF(AND(D5452="",K5452&lt;&gt;""),"SEM LOTE",IF(AND(Q5452&lt;&gt;"",Q5452&gt;=Parametros!$B$11),"PARADO/SEM GIRO","OK"))))))))))</f>
        <v>RESTRITO/DEVOLUÇÃO</v>
      </c>
      <c r="T5452" s="29" t="str">
        <f aca="false">IF(AND($S5452="PARADO/SEM GIRO",$K5452="KG",OR(Painel!$B$5="(Todos)",A5452=Painel!$B$5)*OR(Painel!$E$5="(Todos)",P5452=Painel!$E$5)),$J5452+ROW()/10000000,"")</f>
        <v/>
      </c>
      <c r="U5452" s="29" t="str">
        <f aca="false">IF(AND($S5452="VENCIDO",$K5452="KG",OR(Painel!$B$5="(Todos)",A5452=Painel!$B$5)*OR(Painel!$E$5="(Todos)",P5452=Painel!$E$5)),$J5452+ROW()/10000000,"")</f>
        <v/>
      </c>
    </row>
    <row r="5453" customFormat="false" ht="15" hidden="false" customHeight="false" outlineLevel="0" collapsed="false">
      <c r="A5453" s="29" t="s">
        <v>52</v>
      </c>
      <c r="B5453" s="29" t="s">
        <v>10163</v>
      </c>
      <c r="C5453" s="29" t="s">
        <v>115</v>
      </c>
      <c r="D5453" s="29"/>
      <c r="E5453" s="29" t="n">
        <v>0</v>
      </c>
      <c r="F5453" s="29"/>
      <c r="G5453" s="29"/>
      <c r="H5453" s="30" t="n">
        <v>0</v>
      </c>
      <c r="I5453" s="29"/>
      <c r="J5453" s="30" t="n">
        <v>0</v>
      </c>
      <c r="K5453" s="29"/>
      <c r="L5453" s="29" t="s">
        <v>116</v>
      </c>
      <c r="M5453" s="29"/>
      <c r="N5453" s="29"/>
      <c r="O5453" s="29"/>
      <c r="P5453" s="29"/>
      <c r="Q5453" s="29" t="n">
        <f aca="false">IFERROR(VALUE(L5453),"")</f>
        <v>0</v>
      </c>
      <c r="R5453" s="29" t="str">
        <f aca="true">IF(O5453="","",O5453-TODAY())</f>
        <v/>
      </c>
      <c r="S5453" s="29" t="str">
        <f aca="false">IF(C5453="&lt;&lt; vazio &gt;&gt;","VAZIA",IF(AND(O5453&lt;&gt;"",R5453&lt;0),"VENCIDO",IF(AND(O5453&lt;&gt;"",R5453&lt;=Parametros!$B$10),"PRÓX. VENCIMENTO",IF(F5453="Q","QUALIDADE",IF(F5453="S","BLOQUEADO",IF(F5453="R","RESTRITO/DEVOLUÇÃO",IF(OR(N5453="QUAR",N5453="QRES"),"QUARENTENA",IF(OR(B5453="DESCARTE",B5453="DEVOLUÇÃO"),"DESCARTE/DEVOLUÇÃO",IF(AND(D5453="",K5453&lt;&gt;""),"SEM LOTE",IF(AND(Q5453&lt;&gt;"",Q5453&gt;=Parametros!$B$11),"PARADO/SEM GIRO","OK"))))))))))</f>
        <v>VAZIA</v>
      </c>
      <c r="T5453" s="29" t="str">
        <f aca="false">IF(AND($S5453="PARADO/SEM GIRO",$K5453="KG",OR(Painel!$B$5="(Todos)",A5453=Painel!$B$5)*OR(Painel!$E$5="(Todos)",P5453=Painel!$E$5)),$J5453+ROW()/10000000,"")</f>
        <v/>
      </c>
      <c r="U5453" s="29" t="str">
        <f aca="false">IF(AND($S5453="VENCIDO",$K5453="KG",OR(Painel!$B$5="(Todos)",A5453=Painel!$B$5)*OR(Painel!$E$5="(Todos)",P5453=Painel!$E$5)),$J5453+ROW()/10000000,"")</f>
        <v/>
      </c>
    </row>
    <row r="5454" customFormat="false" ht="15" hidden="false" customHeight="false" outlineLevel="0" collapsed="false">
      <c r="A5454" s="29" t="s">
        <v>52</v>
      </c>
      <c r="B5454" s="29" t="s">
        <v>10164</v>
      </c>
      <c r="C5454" s="29" t="s">
        <v>4484</v>
      </c>
      <c r="D5454" s="29" t="s">
        <v>8080</v>
      </c>
      <c r="E5454" s="29" t="n">
        <v>1</v>
      </c>
      <c r="F5454" s="29"/>
      <c r="G5454" s="29" t="s">
        <v>10165</v>
      </c>
      <c r="H5454" s="30" t="n">
        <v>480</v>
      </c>
      <c r="I5454" s="31" t="n">
        <v>45985</v>
      </c>
      <c r="J5454" s="30" t="n">
        <v>480</v>
      </c>
      <c r="K5454" s="29" t="s">
        <v>120</v>
      </c>
      <c r="L5454" s="29" t="s">
        <v>10166</v>
      </c>
      <c r="M5454" s="29"/>
      <c r="N5454" s="29" t="s">
        <v>122</v>
      </c>
      <c r="O5454" s="31" t="n">
        <v>46577</v>
      </c>
      <c r="P5454" s="29" t="s">
        <v>123</v>
      </c>
      <c r="Q5454" s="29" t="n">
        <f aca="false">IFERROR(VALUE(L5454),"")</f>
        <v>300</v>
      </c>
      <c r="R5454" s="29" t="n">
        <f aca="true">IF(O5454="","",O5454-TODAY())</f>
        <v>292</v>
      </c>
      <c r="S5454" s="29" t="str">
        <f aca="false">IF(C5454="&lt;&lt; vazio &gt;&gt;","VAZIA",IF(AND(O5454&lt;&gt;"",R5454&lt;0),"VENCIDO",IF(AND(O5454&lt;&gt;"",R5454&lt;=Parametros!$B$10),"PRÓX. VENCIMENTO",IF(F5454="Q","QUALIDADE",IF(F5454="S","BLOQUEADO",IF(F5454="R","RESTRITO/DEVOLUÇÃO",IF(OR(N5454="QUAR",N5454="QRES"),"QUARENTENA",IF(OR(B5454="DESCARTE",B5454="DEVOLUÇÃO"),"DESCARTE/DEVOLUÇÃO",IF(AND(D5454="",K5454&lt;&gt;""),"SEM LOTE",IF(AND(Q5454&lt;&gt;"",Q5454&gt;=Parametros!$B$11),"PARADO/SEM GIRO","OK"))))))))))</f>
        <v>PARADO/SEM GIRO</v>
      </c>
      <c r="T5454" s="29" t="n">
        <f aca="false">IF(AND($S5454="PARADO/SEM GIRO",$K5454="KG",OR(Painel!$B$5="(Todos)",A5454=Painel!$B$5)*OR(Painel!$E$5="(Todos)",P5454=Painel!$E$5)),$J5454+ROW()/10000000,"")</f>
        <v>480.0005454</v>
      </c>
      <c r="U5454" s="29" t="str">
        <f aca="false">IF(AND($S5454="VENCIDO",$K5454="KG",OR(Painel!$B$5="(Todos)",A5454=Painel!$B$5)*OR(Painel!$E$5="(Todos)",P5454=Painel!$E$5)),$J5454+ROW()/10000000,"")</f>
        <v/>
      </c>
    </row>
    <row r="5455" customFormat="false" ht="15" hidden="false" customHeight="false" outlineLevel="0" collapsed="false">
      <c r="A5455" s="29" t="s">
        <v>52</v>
      </c>
      <c r="B5455" s="29" t="s">
        <v>10167</v>
      </c>
      <c r="C5455" s="29" t="s">
        <v>909</v>
      </c>
      <c r="D5455" s="29" t="s">
        <v>8506</v>
      </c>
      <c r="E5455" s="29" t="n">
        <v>1</v>
      </c>
      <c r="F5455" s="29"/>
      <c r="G5455" s="29" t="s">
        <v>10168</v>
      </c>
      <c r="H5455" s="30" t="n">
        <v>1000</v>
      </c>
      <c r="I5455" s="31" t="n">
        <v>46279</v>
      </c>
      <c r="J5455" s="30" t="n">
        <v>1000</v>
      </c>
      <c r="K5455" s="29" t="s">
        <v>120</v>
      </c>
      <c r="L5455" s="29" t="s">
        <v>350</v>
      </c>
      <c r="M5455" s="29"/>
      <c r="N5455" s="29" t="s">
        <v>122</v>
      </c>
      <c r="O5455" s="31" t="n">
        <v>46820</v>
      </c>
      <c r="P5455" s="29" t="s">
        <v>123</v>
      </c>
      <c r="Q5455" s="29" t="n">
        <f aca="false">IFERROR(VALUE(L5455),"")</f>
        <v>6</v>
      </c>
      <c r="R5455" s="29" t="n">
        <f aca="true">IF(O5455="","",O5455-TODAY())</f>
        <v>535</v>
      </c>
      <c r="S5455" s="29" t="str">
        <f aca="false">IF(C5455="&lt;&lt; vazio &gt;&gt;","VAZIA",IF(AND(O5455&lt;&gt;"",R5455&lt;0),"VENCIDO",IF(AND(O5455&lt;&gt;"",R5455&lt;=Parametros!$B$10),"PRÓX. VENCIMENTO",IF(F5455="Q","QUALIDADE",IF(F5455="S","BLOQUEADO",IF(F5455="R","RESTRITO/DEVOLUÇÃO",IF(OR(N5455="QUAR",N5455="QRES"),"QUARENTENA",IF(OR(B5455="DESCARTE",B5455="DEVOLUÇÃO"),"DESCARTE/DEVOLUÇÃO",IF(AND(D5455="",K5455&lt;&gt;""),"SEM LOTE",IF(AND(Q5455&lt;&gt;"",Q5455&gt;=Parametros!$B$11),"PARADO/SEM GIRO","OK"))))))))))</f>
        <v>OK</v>
      </c>
      <c r="T5455" s="29" t="str">
        <f aca="false">IF(AND($S5455="PARADO/SEM GIRO",$K5455="KG",OR(Painel!$B$5="(Todos)",A5455=Painel!$B$5)*OR(Painel!$E$5="(Todos)",P5455=Painel!$E$5)),$J5455+ROW()/10000000,"")</f>
        <v/>
      </c>
      <c r="U5455" s="29" t="str">
        <f aca="false">IF(AND($S5455="VENCIDO",$K5455="KG",OR(Painel!$B$5="(Todos)",A5455=Painel!$B$5)*OR(Painel!$E$5="(Todos)",P5455=Painel!$E$5)),$J5455+ROW()/10000000,"")</f>
        <v/>
      </c>
    </row>
    <row r="5456" customFormat="false" ht="15" hidden="false" customHeight="false" outlineLevel="0" collapsed="false">
      <c r="A5456" s="29" t="s">
        <v>52</v>
      </c>
      <c r="B5456" s="29" t="s">
        <v>10169</v>
      </c>
      <c r="C5456" s="29" t="s">
        <v>369</v>
      </c>
      <c r="D5456" s="29" t="s">
        <v>2221</v>
      </c>
      <c r="E5456" s="29" t="n">
        <v>1</v>
      </c>
      <c r="F5456" s="29"/>
      <c r="G5456" s="29" t="s">
        <v>10170</v>
      </c>
      <c r="H5456" s="30" t="n">
        <v>999.9</v>
      </c>
      <c r="I5456" s="31" t="n">
        <v>46260</v>
      </c>
      <c r="J5456" s="30" t="n">
        <v>999.9</v>
      </c>
      <c r="K5456" s="29" t="s">
        <v>120</v>
      </c>
      <c r="L5456" s="29" t="s">
        <v>2223</v>
      </c>
      <c r="M5456" s="29"/>
      <c r="N5456" s="29" t="s">
        <v>122</v>
      </c>
      <c r="O5456" s="31" t="n">
        <v>46801</v>
      </c>
      <c r="P5456" s="29" t="s">
        <v>123</v>
      </c>
      <c r="Q5456" s="29" t="n">
        <f aca="false">IFERROR(VALUE(L5456),"")</f>
        <v>25</v>
      </c>
      <c r="R5456" s="29" t="n">
        <f aca="true">IF(O5456="","",O5456-TODAY())</f>
        <v>516</v>
      </c>
      <c r="S5456" s="29" t="str">
        <f aca="false">IF(C5456="&lt;&lt; vazio &gt;&gt;","VAZIA",IF(AND(O5456&lt;&gt;"",R5456&lt;0),"VENCIDO",IF(AND(O5456&lt;&gt;"",R5456&lt;=Parametros!$B$10),"PRÓX. VENCIMENTO",IF(F5456="Q","QUALIDADE",IF(F5456="S","BLOQUEADO",IF(F5456="R","RESTRITO/DEVOLUÇÃO",IF(OR(N5456="QUAR",N5456="QRES"),"QUARENTENA",IF(OR(B5456="DESCARTE",B5456="DEVOLUÇÃO"),"DESCARTE/DEVOLUÇÃO",IF(AND(D5456="",K5456&lt;&gt;""),"SEM LOTE",IF(AND(Q5456&lt;&gt;"",Q5456&gt;=Parametros!$B$11),"PARADO/SEM GIRO","OK"))))))))))</f>
        <v>OK</v>
      </c>
      <c r="T5456" s="29" t="str">
        <f aca="false">IF(AND($S5456="PARADO/SEM GIRO",$K5456="KG",OR(Painel!$B$5="(Todos)",A5456=Painel!$B$5)*OR(Painel!$E$5="(Todos)",P5456=Painel!$E$5)),$J5456+ROW()/10000000,"")</f>
        <v/>
      </c>
      <c r="U5456" s="29" t="str">
        <f aca="false">IF(AND($S5456="VENCIDO",$K5456="KG",OR(Painel!$B$5="(Todos)",A5456=Painel!$B$5)*OR(Painel!$E$5="(Todos)",P5456=Painel!$E$5)),$J5456+ROW()/10000000,"")</f>
        <v/>
      </c>
    </row>
    <row r="5457" customFormat="false" ht="15" hidden="false" customHeight="false" outlineLevel="0" collapsed="false">
      <c r="A5457" s="29" t="s">
        <v>52</v>
      </c>
      <c r="B5457" s="29" t="s">
        <v>10171</v>
      </c>
      <c r="C5457" s="29" t="s">
        <v>369</v>
      </c>
      <c r="D5457" s="29" t="s">
        <v>2221</v>
      </c>
      <c r="E5457" s="29" t="n">
        <v>1</v>
      </c>
      <c r="F5457" s="29"/>
      <c r="G5457" s="29" t="s">
        <v>10172</v>
      </c>
      <c r="H5457" s="30" t="n">
        <v>999.9</v>
      </c>
      <c r="I5457" s="31" t="n">
        <v>46260</v>
      </c>
      <c r="J5457" s="30" t="n">
        <v>999.9</v>
      </c>
      <c r="K5457" s="29" t="s">
        <v>120</v>
      </c>
      <c r="L5457" s="29" t="s">
        <v>2223</v>
      </c>
      <c r="M5457" s="29"/>
      <c r="N5457" s="29" t="s">
        <v>122</v>
      </c>
      <c r="O5457" s="31" t="n">
        <v>46801</v>
      </c>
      <c r="P5457" s="29" t="s">
        <v>123</v>
      </c>
      <c r="Q5457" s="29" t="n">
        <f aca="false">IFERROR(VALUE(L5457),"")</f>
        <v>25</v>
      </c>
      <c r="R5457" s="29" t="n">
        <f aca="true">IF(O5457="","",O5457-TODAY())</f>
        <v>516</v>
      </c>
      <c r="S5457" s="29" t="str">
        <f aca="false">IF(C5457="&lt;&lt; vazio &gt;&gt;","VAZIA",IF(AND(O5457&lt;&gt;"",R5457&lt;0),"VENCIDO",IF(AND(O5457&lt;&gt;"",R5457&lt;=Parametros!$B$10),"PRÓX. VENCIMENTO",IF(F5457="Q","QUALIDADE",IF(F5457="S","BLOQUEADO",IF(F5457="R","RESTRITO/DEVOLUÇÃO",IF(OR(N5457="QUAR",N5457="QRES"),"QUARENTENA",IF(OR(B5457="DESCARTE",B5457="DEVOLUÇÃO"),"DESCARTE/DEVOLUÇÃO",IF(AND(D5457="",K5457&lt;&gt;""),"SEM LOTE",IF(AND(Q5457&lt;&gt;"",Q5457&gt;=Parametros!$B$11),"PARADO/SEM GIRO","OK"))))))))))</f>
        <v>OK</v>
      </c>
      <c r="T5457" s="29" t="str">
        <f aca="false">IF(AND($S5457="PARADO/SEM GIRO",$K5457="KG",OR(Painel!$B$5="(Todos)",A5457=Painel!$B$5)*OR(Painel!$E$5="(Todos)",P5457=Painel!$E$5)),$J5457+ROW()/10000000,"")</f>
        <v/>
      </c>
      <c r="U5457" s="29" t="str">
        <f aca="false">IF(AND($S5457="VENCIDO",$K5457="KG",OR(Painel!$B$5="(Todos)",A5457=Painel!$B$5)*OR(Painel!$E$5="(Todos)",P5457=Painel!$E$5)),$J5457+ROW()/10000000,"")</f>
        <v/>
      </c>
    </row>
    <row r="5458" customFormat="false" ht="15" hidden="false" customHeight="false" outlineLevel="0" collapsed="false">
      <c r="A5458" s="29" t="s">
        <v>52</v>
      </c>
      <c r="B5458" s="29" t="s">
        <v>10173</v>
      </c>
      <c r="C5458" s="29" t="s">
        <v>167</v>
      </c>
      <c r="D5458" s="29" t="s">
        <v>765</v>
      </c>
      <c r="E5458" s="29" t="n">
        <v>1</v>
      </c>
      <c r="F5458" s="29" t="s">
        <v>268</v>
      </c>
      <c r="G5458" s="29" t="s">
        <v>10174</v>
      </c>
      <c r="H5458" s="30" t="n">
        <v>590.4</v>
      </c>
      <c r="I5458" s="31" t="n">
        <v>46284</v>
      </c>
      <c r="J5458" s="30" t="n">
        <v>590.4</v>
      </c>
      <c r="K5458" s="29" t="s">
        <v>120</v>
      </c>
      <c r="L5458" s="29" t="s">
        <v>388</v>
      </c>
      <c r="M5458" s="29"/>
      <c r="N5458" s="29" t="s">
        <v>122</v>
      </c>
      <c r="O5458" s="31" t="n">
        <v>46830</v>
      </c>
      <c r="P5458" s="29" t="s">
        <v>123</v>
      </c>
      <c r="Q5458" s="29" t="n">
        <f aca="false">IFERROR(VALUE(L5458),"")</f>
        <v>1</v>
      </c>
      <c r="R5458" s="29" t="n">
        <f aca="true">IF(O5458="","",O5458-TODAY())</f>
        <v>545</v>
      </c>
      <c r="S5458" s="29" t="str">
        <f aca="false">IF(C5458="&lt;&lt; vazio &gt;&gt;","VAZIA",IF(AND(O5458&lt;&gt;"",R5458&lt;0),"VENCIDO",IF(AND(O5458&lt;&gt;"",R5458&lt;=Parametros!$B$10),"PRÓX. VENCIMENTO",IF(F5458="Q","QUALIDADE",IF(F5458="S","BLOQUEADO",IF(F5458="R","RESTRITO/DEVOLUÇÃO",IF(OR(N5458="QUAR",N5458="QRES"),"QUARENTENA",IF(OR(B5458="DESCARTE",B5458="DEVOLUÇÃO"),"DESCARTE/DEVOLUÇÃO",IF(AND(D5458="",K5458&lt;&gt;""),"SEM LOTE",IF(AND(Q5458&lt;&gt;"",Q5458&gt;=Parametros!$B$11),"PARADO/SEM GIRO","OK"))))))))))</f>
        <v>QUALIDADE</v>
      </c>
      <c r="T5458" s="29" t="str">
        <f aca="false">IF(AND($S5458="PARADO/SEM GIRO",$K5458="KG",OR(Painel!$B$5="(Todos)",A5458=Painel!$B$5)*OR(Painel!$E$5="(Todos)",P5458=Painel!$E$5)),$J5458+ROW()/10000000,"")</f>
        <v/>
      </c>
      <c r="U5458" s="29" t="str">
        <f aca="false">IF(AND($S5458="VENCIDO",$K5458="KG",OR(Painel!$B$5="(Todos)",A5458=Painel!$B$5)*OR(Painel!$E$5="(Todos)",P5458=Painel!$E$5)),$J5458+ROW()/10000000,"")</f>
        <v/>
      </c>
    </row>
    <row r="5459" customFormat="false" ht="15" hidden="false" customHeight="false" outlineLevel="0" collapsed="false">
      <c r="A5459" s="29" t="s">
        <v>52</v>
      </c>
      <c r="B5459" s="29" t="s">
        <v>10175</v>
      </c>
      <c r="C5459" s="29" t="s">
        <v>115</v>
      </c>
      <c r="D5459" s="29"/>
      <c r="E5459" s="29" t="n">
        <v>0</v>
      </c>
      <c r="F5459" s="29"/>
      <c r="G5459" s="29"/>
      <c r="H5459" s="30" t="n">
        <v>0</v>
      </c>
      <c r="I5459" s="29"/>
      <c r="J5459" s="30" t="n">
        <v>0</v>
      </c>
      <c r="K5459" s="29"/>
      <c r="L5459" s="29" t="s">
        <v>116</v>
      </c>
      <c r="M5459" s="29"/>
      <c r="N5459" s="29"/>
      <c r="O5459" s="29"/>
      <c r="P5459" s="29"/>
      <c r="Q5459" s="29" t="n">
        <f aca="false">IFERROR(VALUE(L5459),"")</f>
        <v>0</v>
      </c>
      <c r="R5459" s="29" t="str">
        <f aca="true">IF(O5459="","",O5459-TODAY())</f>
        <v/>
      </c>
      <c r="S5459" s="29" t="str">
        <f aca="false">IF(C5459="&lt;&lt; vazio &gt;&gt;","VAZIA",IF(AND(O5459&lt;&gt;"",R5459&lt;0),"VENCIDO",IF(AND(O5459&lt;&gt;"",R5459&lt;=Parametros!$B$10),"PRÓX. VENCIMENTO",IF(F5459="Q","QUALIDADE",IF(F5459="S","BLOQUEADO",IF(F5459="R","RESTRITO/DEVOLUÇÃO",IF(OR(N5459="QUAR",N5459="QRES"),"QUARENTENA",IF(OR(B5459="DESCARTE",B5459="DEVOLUÇÃO"),"DESCARTE/DEVOLUÇÃO",IF(AND(D5459="",K5459&lt;&gt;""),"SEM LOTE",IF(AND(Q5459&lt;&gt;"",Q5459&gt;=Parametros!$B$11),"PARADO/SEM GIRO","OK"))))))))))</f>
        <v>VAZIA</v>
      </c>
      <c r="T5459" s="29" t="str">
        <f aca="false">IF(AND($S5459="PARADO/SEM GIRO",$K5459="KG",OR(Painel!$B$5="(Todos)",A5459=Painel!$B$5)*OR(Painel!$E$5="(Todos)",P5459=Painel!$E$5)),$J5459+ROW()/10000000,"")</f>
        <v/>
      </c>
      <c r="U5459" s="29" t="str">
        <f aca="false">IF(AND($S5459="VENCIDO",$K5459="KG",OR(Painel!$B$5="(Todos)",A5459=Painel!$B$5)*OR(Painel!$E$5="(Todos)",P5459=Painel!$E$5)),$J5459+ROW()/10000000,"")</f>
        <v/>
      </c>
    </row>
    <row r="5460" customFormat="false" ht="15" hidden="false" customHeight="false" outlineLevel="0" collapsed="false">
      <c r="A5460" s="29" t="s">
        <v>52</v>
      </c>
      <c r="B5460" s="29" t="s">
        <v>10176</v>
      </c>
      <c r="C5460" s="29" t="s">
        <v>169</v>
      </c>
      <c r="D5460" s="29" t="s">
        <v>433</v>
      </c>
      <c r="E5460" s="29" t="n">
        <v>1</v>
      </c>
      <c r="F5460" s="29"/>
      <c r="G5460" s="29" t="s">
        <v>10177</v>
      </c>
      <c r="H5460" s="30" t="n">
        <v>999.9</v>
      </c>
      <c r="I5460" s="31" t="n">
        <v>46280</v>
      </c>
      <c r="J5460" s="30" t="n">
        <v>999.9</v>
      </c>
      <c r="K5460" s="29" t="s">
        <v>120</v>
      </c>
      <c r="L5460" s="29" t="s">
        <v>144</v>
      </c>
      <c r="M5460" s="29"/>
      <c r="N5460" s="29" t="s">
        <v>122</v>
      </c>
      <c r="O5460" s="31" t="n">
        <v>46637</v>
      </c>
      <c r="P5460" s="29" t="s">
        <v>123</v>
      </c>
      <c r="Q5460" s="29" t="n">
        <f aca="false">IFERROR(VALUE(L5460),"")</f>
        <v>5</v>
      </c>
      <c r="R5460" s="29" t="n">
        <f aca="true">IF(O5460="","",O5460-TODAY())</f>
        <v>352</v>
      </c>
      <c r="S5460" s="29" t="str">
        <f aca="false">IF(C5460="&lt;&lt; vazio &gt;&gt;","VAZIA",IF(AND(O5460&lt;&gt;"",R5460&lt;0),"VENCIDO",IF(AND(O5460&lt;&gt;"",R5460&lt;=Parametros!$B$10),"PRÓX. VENCIMENTO",IF(F5460="Q","QUALIDADE",IF(F5460="S","BLOQUEADO",IF(F5460="R","RESTRITO/DEVOLUÇÃO",IF(OR(N5460="QUAR",N5460="QRES"),"QUARENTENA",IF(OR(B5460="DESCARTE",B5460="DEVOLUÇÃO"),"DESCARTE/DEVOLUÇÃO",IF(AND(D5460="",K5460&lt;&gt;""),"SEM LOTE",IF(AND(Q5460&lt;&gt;"",Q5460&gt;=Parametros!$B$11),"PARADO/SEM GIRO","OK"))))))))))</f>
        <v>OK</v>
      </c>
      <c r="T5460" s="29" t="str">
        <f aca="false">IF(AND($S5460="PARADO/SEM GIRO",$K5460="KG",OR(Painel!$B$5="(Todos)",A5460=Painel!$B$5)*OR(Painel!$E$5="(Todos)",P5460=Painel!$E$5)),$J5460+ROW()/10000000,"")</f>
        <v/>
      </c>
      <c r="U5460" s="29" t="str">
        <f aca="false">IF(AND($S5460="VENCIDO",$K5460="KG",OR(Painel!$B$5="(Todos)",A5460=Painel!$B$5)*OR(Painel!$E$5="(Todos)",P5460=Painel!$E$5)),$J5460+ROW()/10000000,"")</f>
        <v/>
      </c>
    </row>
    <row r="5461" customFormat="false" ht="15" hidden="false" customHeight="false" outlineLevel="0" collapsed="false">
      <c r="A5461" s="29" t="s">
        <v>52</v>
      </c>
      <c r="B5461" s="29" t="s">
        <v>10178</v>
      </c>
      <c r="C5461" s="29" t="s">
        <v>135</v>
      </c>
      <c r="D5461" s="29" t="s">
        <v>572</v>
      </c>
      <c r="E5461" s="29" t="n">
        <v>1</v>
      </c>
      <c r="F5461" s="29"/>
      <c r="G5461" s="29" t="s">
        <v>10179</v>
      </c>
      <c r="H5461" s="30" t="n">
        <v>999.9</v>
      </c>
      <c r="I5461" s="31" t="n">
        <v>46280</v>
      </c>
      <c r="J5461" s="30" t="n">
        <v>999.9</v>
      </c>
      <c r="K5461" s="29" t="s">
        <v>120</v>
      </c>
      <c r="L5461" s="29" t="s">
        <v>144</v>
      </c>
      <c r="M5461" s="29"/>
      <c r="N5461" s="29" t="s">
        <v>122</v>
      </c>
      <c r="O5461" s="31" t="n">
        <v>46639</v>
      </c>
      <c r="P5461" s="29" t="s">
        <v>123</v>
      </c>
      <c r="Q5461" s="29" t="n">
        <f aca="false">IFERROR(VALUE(L5461),"")</f>
        <v>5</v>
      </c>
      <c r="R5461" s="29" t="n">
        <f aca="true">IF(O5461="","",O5461-TODAY())</f>
        <v>354</v>
      </c>
      <c r="S5461" s="29" t="str">
        <f aca="false">IF(C5461="&lt;&lt; vazio &gt;&gt;","VAZIA",IF(AND(O5461&lt;&gt;"",R5461&lt;0),"VENCIDO",IF(AND(O5461&lt;&gt;"",R5461&lt;=Parametros!$B$10),"PRÓX. VENCIMENTO",IF(F5461="Q","QUALIDADE",IF(F5461="S","BLOQUEADO",IF(F5461="R","RESTRITO/DEVOLUÇÃO",IF(OR(N5461="QUAR",N5461="QRES"),"QUARENTENA",IF(OR(B5461="DESCARTE",B5461="DEVOLUÇÃO"),"DESCARTE/DEVOLUÇÃO",IF(AND(D5461="",K5461&lt;&gt;""),"SEM LOTE",IF(AND(Q5461&lt;&gt;"",Q5461&gt;=Parametros!$B$11),"PARADO/SEM GIRO","OK"))))))))))</f>
        <v>OK</v>
      </c>
      <c r="T5461" s="29" t="str">
        <f aca="false">IF(AND($S5461="PARADO/SEM GIRO",$K5461="KG",OR(Painel!$B$5="(Todos)",A5461=Painel!$B$5)*OR(Painel!$E$5="(Todos)",P5461=Painel!$E$5)),$J5461+ROW()/10000000,"")</f>
        <v/>
      </c>
      <c r="U5461" s="29" t="str">
        <f aca="false">IF(AND($S5461="VENCIDO",$K5461="KG",OR(Painel!$B$5="(Todos)",A5461=Painel!$B$5)*OR(Painel!$E$5="(Todos)",P5461=Painel!$E$5)),$J5461+ROW()/10000000,"")</f>
        <v/>
      </c>
    </row>
    <row r="5462" customFormat="false" ht="15" hidden="false" customHeight="false" outlineLevel="0" collapsed="false">
      <c r="A5462" s="29" t="s">
        <v>52</v>
      </c>
      <c r="B5462" s="29" t="s">
        <v>10180</v>
      </c>
      <c r="C5462" s="29" t="s">
        <v>876</v>
      </c>
      <c r="D5462" s="29" t="s">
        <v>7430</v>
      </c>
      <c r="E5462" s="29" t="n">
        <v>1</v>
      </c>
      <c r="F5462" s="29"/>
      <c r="G5462" s="29" t="s">
        <v>10181</v>
      </c>
      <c r="H5462" s="30" t="n">
        <v>720</v>
      </c>
      <c r="I5462" s="31" t="n">
        <v>46279</v>
      </c>
      <c r="J5462" s="30" t="n">
        <v>720</v>
      </c>
      <c r="K5462" s="29" t="s">
        <v>120</v>
      </c>
      <c r="L5462" s="29" t="s">
        <v>350</v>
      </c>
      <c r="M5462" s="29"/>
      <c r="N5462" s="29" t="s">
        <v>122</v>
      </c>
      <c r="O5462" s="31" t="n">
        <v>46820</v>
      </c>
      <c r="P5462" s="29" t="s">
        <v>123</v>
      </c>
      <c r="Q5462" s="29" t="n">
        <f aca="false">IFERROR(VALUE(L5462),"")</f>
        <v>6</v>
      </c>
      <c r="R5462" s="29" t="n">
        <f aca="true">IF(O5462="","",O5462-TODAY())</f>
        <v>535</v>
      </c>
      <c r="S5462" s="29" t="str">
        <f aca="false">IF(C5462="&lt;&lt; vazio &gt;&gt;","VAZIA",IF(AND(O5462&lt;&gt;"",R5462&lt;0),"VENCIDO",IF(AND(O5462&lt;&gt;"",R5462&lt;=Parametros!$B$10),"PRÓX. VENCIMENTO",IF(F5462="Q","QUALIDADE",IF(F5462="S","BLOQUEADO",IF(F5462="R","RESTRITO/DEVOLUÇÃO",IF(OR(N5462="QUAR",N5462="QRES"),"QUARENTENA",IF(OR(B5462="DESCARTE",B5462="DEVOLUÇÃO"),"DESCARTE/DEVOLUÇÃO",IF(AND(D5462="",K5462&lt;&gt;""),"SEM LOTE",IF(AND(Q5462&lt;&gt;"",Q5462&gt;=Parametros!$B$11),"PARADO/SEM GIRO","OK"))))))))))</f>
        <v>OK</v>
      </c>
      <c r="T5462" s="29" t="str">
        <f aca="false">IF(AND($S5462="PARADO/SEM GIRO",$K5462="KG",OR(Painel!$B$5="(Todos)",A5462=Painel!$B$5)*OR(Painel!$E$5="(Todos)",P5462=Painel!$E$5)),$J5462+ROW()/10000000,"")</f>
        <v/>
      </c>
      <c r="U5462" s="29" t="str">
        <f aca="false">IF(AND($S5462="VENCIDO",$K5462="KG",OR(Painel!$B$5="(Todos)",A5462=Painel!$B$5)*OR(Painel!$E$5="(Todos)",P5462=Painel!$E$5)),$J5462+ROW()/10000000,"")</f>
        <v/>
      </c>
    </row>
    <row r="5463" customFormat="false" ht="15" hidden="false" customHeight="false" outlineLevel="0" collapsed="false">
      <c r="A5463" s="29" t="s">
        <v>52</v>
      </c>
      <c r="B5463" s="29" t="s">
        <v>10182</v>
      </c>
      <c r="C5463" s="29" t="s">
        <v>785</v>
      </c>
      <c r="D5463" s="29" t="s">
        <v>786</v>
      </c>
      <c r="E5463" s="29" t="n">
        <v>1</v>
      </c>
      <c r="F5463" s="29"/>
      <c r="G5463" s="29" t="s">
        <v>10183</v>
      </c>
      <c r="H5463" s="30" t="n">
        <v>1000</v>
      </c>
      <c r="I5463" s="31" t="n">
        <v>46282</v>
      </c>
      <c r="J5463" s="30" t="n">
        <v>1000</v>
      </c>
      <c r="K5463" s="29" t="s">
        <v>120</v>
      </c>
      <c r="L5463" s="29" t="s">
        <v>400</v>
      </c>
      <c r="M5463" s="29"/>
      <c r="N5463" s="29" t="s">
        <v>122</v>
      </c>
      <c r="O5463" s="31" t="n">
        <v>46824</v>
      </c>
      <c r="P5463" s="29" t="s">
        <v>123</v>
      </c>
      <c r="Q5463" s="29" t="n">
        <f aca="false">IFERROR(VALUE(L5463),"")</f>
        <v>3</v>
      </c>
      <c r="R5463" s="29" t="n">
        <f aca="true">IF(O5463="","",O5463-TODAY())</f>
        <v>539</v>
      </c>
      <c r="S5463" s="29" t="str">
        <f aca="false">IF(C5463="&lt;&lt; vazio &gt;&gt;","VAZIA",IF(AND(O5463&lt;&gt;"",R5463&lt;0),"VENCIDO",IF(AND(O5463&lt;&gt;"",R5463&lt;=Parametros!$B$10),"PRÓX. VENCIMENTO",IF(F5463="Q","QUALIDADE",IF(F5463="S","BLOQUEADO",IF(F5463="R","RESTRITO/DEVOLUÇÃO",IF(OR(N5463="QUAR",N5463="QRES"),"QUARENTENA",IF(OR(B5463="DESCARTE",B5463="DEVOLUÇÃO"),"DESCARTE/DEVOLUÇÃO",IF(AND(D5463="",K5463&lt;&gt;""),"SEM LOTE",IF(AND(Q5463&lt;&gt;"",Q5463&gt;=Parametros!$B$11),"PARADO/SEM GIRO","OK"))))))))))</f>
        <v>OK</v>
      </c>
      <c r="T5463" s="29" t="str">
        <f aca="false">IF(AND($S5463="PARADO/SEM GIRO",$K5463="KG",OR(Painel!$B$5="(Todos)",A5463=Painel!$B$5)*OR(Painel!$E$5="(Todos)",P5463=Painel!$E$5)),$J5463+ROW()/10000000,"")</f>
        <v/>
      </c>
      <c r="U5463" s="29" t="str">
        <f aca="false">IF(AND($S5463="VENCIDO",$K5463="KG",OR(Painel!$B$5="(Todos)",A5463=Painel!$B$5)*OR(Painel!$E$5="(Todos)",P5463=Painel!$E$5)),$J5463+ROW()/10000000,"")</f>
        <v/>
      </c>
    </row>
    <row r="5464" customFormat="false" ht="15" hidden="false" customHeight="false" outlineLevel="0" collapsed="false">
      <c r="A5464" s="29" t="s">
        <v>52</v>
      </c>
      <c r="B5464" s="29" t="s">
        <v>10184</v>
      </c>
      <c r="C5464" s="29" t="s">
        <v>247</v>
      </c>
      <c r="D5464" s="29" t="s">
        <v>1049</v>
      </c>
      <c r="E5464" s="29" t="n">
        <v>1</v>
      </c>
      <c r="F5464" s="29"/>
      <c r="G5464" s="29" t="s">
        <v>10185</v>
      </c>
      <c r="H5464" s="30" t="n">
        <v>800</v>
      </c>
      <c r="I5464" s="31" t="n">
        <v>46187</v>
      </c>
      <c r="J5464" s="30" t="n">
        <v>800</v>
      </c>
      <c r="K5464" s="29" t="s">
        <v>120</v>
      </c>
      <c r="L5464" s="29" t="s">
        <v>1051</v>
      </c>
      <c r="M5464" s="29"/>
      <c r="N5464" s="29" t="s">
        <v>122</v>
      </c>
      <c r="O5464" s="31" t="n">
        <v>46722</v>
      </c>
      <c r="P5464" s="29" t="s">
        <v>123</v>
      </c>
      <c r="Q5464" s="29" t="n">
        <f aca="false">IFERROR(VALUE(L5464),"")</f>
        <v>98</v>
      </c>
      <c r="R5464" s="29" t="n">
        <f aca="true">IF(O5464="","",O5464-TODAY())</f>
        <v>437</v>
      </c>
      <c r="S5464" s="29" t="str">
        <f aca="false">IF(C5464="&lt;&lt; vazio &gt;&gt;","VAZIA",IF(AND(O5464&lt;&gt;"",R5464&lt;0),"VENCIDO",IF(AND(O5464&lt;&gt;"",R5464&lt;=Parametros!$B$10),"PRÓX. VENCIMENTO",IF(F5464="Q","QUALIDADE",IF(F5464="S","BLOQUEADO",IF(F5464="R","RESTRITO/DEVOLUÇÃO",IF(OR(N5464="QUAR",N5464="QRES"),"QUARENTENA",IF(OR(B5464="DESCARTE",B5464="DEVOLUÇÃO"),"DESCARTE/DEVOLUÇÃO",IF(AND(D5464="",K5464&lt;&gt;""),"SEM LOTE",IF(AND(Q5464&lt;&gt;"",Q5464&gt;=Parametros!$B$11),"PARADO/SEM GIRO","OK"))))))))))</f>
        <v>PARADO/SEM GIRO</v>
      </c>
      <c r="T5464" s="29" t="n">
        <f aca="false">IF(AND($S5464="PARADO/SEM GIRO",$K5464="KG",OR(Painel!$B$5="(Todos)",A5464=Painel!$B$5)*OR(Painel!$E$5="(Todos)",P5464=Painel!$E$5)),$J5464+ROW()/10000000,"")</f>
        <v>800.0005464</v>
      </c>
      <c r="U5464" s="29" t="str">
        <f aca="false">IF(AND($S5464="VENCIDO",$K5464="KG",OR(Painel!$B$5="(Todos)",A5464=Painel!$B$5)*OR(Painel!$E$5="(Todos)",P5464=Painel!$E$5)),$J5464+ROW()/10000000,"")</f>
        <v/>
      </c>
    </row>
    <row r="5465" customFormat="false" ht="15" hidden="false" customHeight="false" outlineLevel="0" collapsed="false">
      <c r="A5465" s="29" t="s">
        <v>52</v>
      </c>
      <c r="B5465" s="29" t="s">
        <v>10186</v>
      </c>
      <c r="C5465" s="29" t="s">
        <v>115</v>
      </c>
      <c r="D5465" s="29"/>
      <c r="E5465" s="29" t="n">
        <v>0</v>
      </c>
      <c r="F5465" s="29"/>
      <c r="G5465" s="29"/>
      <c r="H5465" s="30" t="n">
        <v>0</v>
      </c>
      <c r="I5465" s="29"/>
      <c r="J5465" s="30" t="n">
        <v>0</v>
      </c>
      <c r="K5465" s="29"/>
      <c r="L5465" s="29" t="s">
        <v>116</v>
      </c>
      <c r="M5465" s="29"/>
      <c r="N5465" s="29"/>
      <c r="O5465" s="29"/>
      <c r="P5465" s="29"/>
      <c r="Q5465" s="29" t="n">
        <f aca="false">IFERROR(VALUE(L5465),"")</f>
        <v>0</v>
      </c>
      <c r="R5465" s="29" t="str">
        <f aca="true">IF(O5465="","",O5465-TODAY())</f>
        <v/>
      </c>
      <c r="S5465" s="29" t="str">
        <f aca="false">IF(C5465="&lt;&lt; vazio &gt;&gt;","VAZIA",IF(AND(O5465&lt;&gt;"",R5465&lt;0),"VENCIDO",IF(AND(O5465&lt;&gt;"",R5465&lt;=Parametros!$B$10),"PRÓX. VENCIMENTO",IF(F5465="Q","QUALIDADE",IF(F5465="S","BLOQUEADO",IF(F5465="R","RESTRITO/DEVOLUÇÃO",IF(OR(N5465="QUAR",N5465="QRES"),"QUARENTENA",IF(OR(B5465="DESCARTE",B5465="DEVOLUÇÃO"),"DESCARTE/DEVOLUÇÃO",IF(AND(D5465="",K5465&lt;&gt;""),"SEM LOTE",IF(AND(Q5465&lt;&gt;"",Q5465&gt;=Parametros!$B$11),"PARADO/SEM GIRO","OK"))))))))))</f>
        <v>VAZIA</v>
      </c>
      <c r="T5465" s="29" t="str">
        <f aca="false">IF(AND($S5465="PARADO/SEM GIRO",$K5465="KG",OR(Painel!$B$5="(Todos)",A5465=Painel!$B$5)*OR(Painel!$E$5="(Todos)",P5465=Painel!$E$5)),$J5465+ROW()/10000000,"")</f>
        <v/>
      </c>
      <c r="U5465" s="29" t="str">
        <f aca="false">IF(AND($S5465="VENCIDO",$K5465="KG",OR(Painel!$B$5="(Todos)",A5465=Painel!$B$5)*OR(Painel!$E$5="(Todos)",P5465=Painel!$E$5)),$J5465+ROW()/10000000,"")</f>
        <v/>
      </c>
    </row>
    <row r="5466" customFormat="false" ht="15" hidden="false" customHeight="false" outlineLevel="0" collapsed="false">
      <c r="A5466" s="29" t="s">
        <v>52</v>
      </c>
      <c r="B5466" s="29" t="s">
        <v>10187</v>
      </c>
      <c r="C5466" s="29" t="s">
        <v>876</v>
      </c>
      <c r="D5466" s="29" t="s">
        <v>7430</v>
      </c>
      <c r="E5466" s="29" t="n">
        <v>1</v>
      </c>
      <c r="F5466" s="29"/>
      <c r="G5466" s="29" t="s">
        <v>10188</v>
      </c>
      <c r="H5466" s="30" t="n">
        <v>720</v>
      </c>
      <c r="I5466" s="31" t="n">
        <v>46279</v>
      </c>
      <c r="J5466" s="30" t="n">
        <v>720</v>
      </c>
      <c r="K5466" s="29" t="s">
        <v>120</v>
      </c>
      <c r="L5466" s="29" t="s">
        <v>350</v>
      </c>
      <c r="M5466" s="29"/>
      <c r="N5466" s="29" t="s">
        <v>122</v>
      </c>
      <c r="O5466" s="31" t="n">
        <v>46820</v>
      </c>
      <c r="P5466" s="29" t="s">
        <v>123</v>
      </c>
      <c r="Q5466" s="29" t="n">
        <f aca="false">IFERROR(VALUE(L5466),"")</f>
        <v>6</v>
      </c>
      <c r="R5466" s="29" t="n">
        <f aca="true">IF(O5466="","",O5466-TODAY())</f>
        <v>535</v>
      </c>
      <c r="S5466" s="29" t="str">
        <f aca="false">IF(C5466="&lt;&lt; vazio &gt;&gt;","VAZIA",IF(AND(O5466&lt;&gt;"",R5466&lt;0),"VENCIDO",IF(AND(O5466&lt;&gt;"",R5466&lt;=Parametros!$B$10),"PRÓX. VENCIMENTO",IF(F5466="Q","QUALIDADE",IF(F5466="S","BLOQUEADO",IF(F5466="R","RESTRITO/DEVOLUÇÃO",IF(OR(N5466="QUAR",N5466="QRES"),"QUARENTENA",IF(OR(B5466="DESCARTE",B5466="DEVOLUÇÃO"),"DESCARTE/DEVOLUÇÃO",IF(AND(D5466="",K5466&lt;&gt;""),"SEM LOTE",IF(AND(Q5466&lt;&gt;"",Q5466&gt;=Parametros!$B$11),"PARADO/SEM GIRO","OK"))))))))))</f>
        <v>OK</v>
      </c>
      <c r="T5466" s="29" t="str">
        <f aca="false">IF(AND($S5466="PARADO/SEM GIRO",$K5466="KG",OR(Painel!$B$5="(Todos)",A5466=Painel!$B$5)*OR(Painel!$E$5="(Todos)",P5466=Painel!$E$5)),$J5466+ROW()/10000000,"")</f>
        <v/>
      </c>
      <c r="U5466" s="29" t="str">
        <f aca="false">IF(AND($S5466="VENCIDO",$K5466="KG",OR(Painel!$B$5="(Todos)",A5466=Painel!$B$5)*OR(Painel!$E$5="(Todos)",P5466=Painel!$E$5)),$J5466+ROW()/10000000,"")</f>
        <v/>
      </c>
    </row>
    <row r="5467" customFormat="false" ht="15" hidden="false" customHeight="false" outlineLevel="0" collapsed="false">
      <c r="A5467" s="29" t="s">
        <v>52</v>
      </c>
      <c r="B5467" s="29" t="s">
        <v>10189</v>
      </c>
      <c r="C5467" s="29" t="s">
        <v>165</v>
      </c>
      <c r="D5467" s="29" t="s">
        <v>458</v>
      </c>
      <c r="E5467" s="29" t="n">
        <v>1</v>
      </c>
      <c r="F5467" s="29"/>
      <c r="G5467" s="29" t="s">
        <v>10190</v>
      </c>
      <c r="H5467" s="30" t="n">
        <v>727.2</v>
      </c>
      <c r="I5467" s="31" t="n">
        <v>46259</v>
      </c>
      <c r="J5467" s="30" t="n">
        <v>727.2</v>
      </c>
      <c r="K5467" s="29" t="s">
        <v>120</v>
      </c>
      <c r="L5467" s="29" t="s">
        <v>677</v>
      </c>
      <c r="M5467" s="29"/>
      <c r="N5467" s="29" t="s">
        <v>122</v>
      </c>
      <c r="O5467" s="31" t="n">
        <v>46799</v>
      </c>
      <c r="P5467" s="29" t="s">
        <v>123</v>
      </c>
      <c r="Q5467" s="29" t="n">
        <f aca="false">IFERROR(VALUE(L5467),"")</f>
        <v>26</v>
      </c>
      <c r="R5467" s="29" t="n">
        <f aca="true">IF(O5467="","",O5467-TODAY())</f>
        <v>514</v>
      </c>
      <c r="S5467" s="29" t="str">
        <f aca="false">IF(C5467="&lt;&lt; vazio &gt;&gt;","VAZIA",IF(AND(O5467&lt;&gt;"",R5467&lt;0),"VENCIDO",IF(AND(O5467&lt;&gt;"",R5467&lt;=Parametros!$B$10),"PRÓX. VENCIMENTO",IF(F5467="Q","QUALIDADE",IF(F5467="S","BLOQUEADO",IF(F5467="R","RESTRITO/DEVOLUÇÃO",IF(OR(N5467="QUAR",N5467="QRES"),"QUARENTENA",IF(OR(B5467="DESCARTE",B5467="DEVOLUÇÃO"),"DESCARTE/DEVOLUÇÃO",IF(AND(D5467="",K5467&lt;&gt;""),"SEM LOTE",IF(AND(Q5467&lt;&gt;"",Q5467&gt;=Parametros!$B$11),"PARADO/SEM GIRO","OK"))))))))))</f>
        <v>OK</v>
      </c>
      <c r="T5467" s="29" t="str">
        <f aca="false">IF(AND($S5467="PARADO/SEM GIRO",$K5467="KG",OR(Painel!$B$5="(Todos)",A5467=Painel!$B$5)*OR(Painel!$E$5="(Todos)",P5467=Painel!$E$5)),$J5467+ROW()/10000000,"")</f>
        <v/>
      </c>
      <c r="U5467" s="29" t="str">
        <f aca="false">IF(AND($S5467="VENCIDO",$K5467="KG",OR(Painel!$B$5="(Todos)",A5467=Painel!$B$5)*OR(Painel!$E$5="(Todos)",P5467=Painel!$E$5)),$J5467+ROW()/10000000,"")</f>
        <v/>
      </c>
    </row>
    <row r="5468" customFormat="false" ht="15" hidden="false" customHeight="false" outlineLevel="0" collapsed="false">
      <c r="A5468" s="29" t="s">
        <v>52</v>
      </c>
      <c r="B5468" s="29" t="s">
        <v>10191</v>
      </c>
      <c r="C5468" s="29" t="s">
        <v>909</v>
      </c>
      <c r="D5468" s="29" t="s">
        <v>8506</v>
      </c>
      <c r="E5468" s="29" t="n">
        <v>1</v>
      </c>
      <c r="F5468" s="29"/>
      <c r="G5468" s="29" t="s">
        <v>10192</v>
      </c>
      <c r="H5468" s="30" t="n">
        <v>1000</v>
      </c>
      <c r="I5468" s="31" t="n">
        <v>46279</v>
      </c>
      <c r="J5468" s="30" t="n">
        <v>1000</v>
      </c>
      <c r="K5468" s="29" t="s">
        <v>120</v>
      </c>
      <c r="L5468" s="29" t="s">
        <v>350</v>
      </c>
      <c r="M5468" s="29"/>
      <c r="N5468" s="29" t="s">
        <v>122</v>
      </c>
      <c r="O5468" s="31" t="n">
        <v>46820</v>
      </c>
      <c r="P5468" s="29" t="s">
        <v>123</v>
      </c>
      <c r="Q5468" s="29" t="n">
        <f aca="false">IFERROR(VALUE(L5468),"")</f>
        <v>6</v>
      </c>
      <c r="R5468" s="29" t="n">
        <f aca="true">IF(O5468="","",O5468-TODAY())</f>
        <v>535</v>
      </c>
      <c r="S5468" s="29" t="str">
        <f aca="false">IF(C5468="&lt;&lt; vazio &gt;&gt;","VAZIA",IF(AND(O5468&lt;&gt;"",R5468&lt;0),"VENCIDO",IF(AND(O5468&lt;&gt;"",R5468&lt;=Parametros!$B$10),"PRÓX. VENCIMENTO",IF(F5468="Q","QUALIDADE",IF(F5468="S","BLOQUEADO",IF(F5468="R","RESTRITO/DEVOLUÇÃO",IF(OR(N5468="QUAR",N5468="QRES"),"QUARENTENA",IF(OR(B5468="DESCARTE",B5468="DEVOLUÇÃO"),"DESCARTE/DEVOLUÇÃO",IF(AND(D5468="",K5468&lt;&gt;""),"SEM LOTE",IF(AND(Q5468&lt;&gt;"",Q5468&gt;=Parametros!$B$11),"PARADO/SEM GIRO","OK"))))))))))</f>
        <v>OK</v>
      </c>
      <c r="T5468" s="29" t="str">
        <f aca="false">IF(AND($S5468="PARADO/SEM GIRO",$K5468="KG",OR(Painel!$B$5="(Todos)",A5468=Painel!$B$5)*OR(Painel!$E$5="(Todos)",P5468=Painel!$E$5)),$J5468+ROW()/10000000,"")</f>
        <v/>
      </c>
      <c r="U5468" s="29" t="str">
        <f aca="false">IF(AND($S5468="VENCIDO",$K5468="KG",OR(Painel!$B$5="(Todos)",A5468=Painel!$B$5)*OR(Painel!$E$5="(Todos)",P5468=Painel!$E$5)),$J5468+ROW()/10000000,"")</f>
        <v/>
      </c>
    </row>
    <row r="5469" customFormat="false" ht="15" hidden="false" customHeight="false" outlineLevel="0" collapsed="false">
      <c r="A5469" s="29" t="s">
        <v>52</v>
      </c>
      <c r="B5469" s="29" t="s">
        <v>10193</v>
      </c>
      <c r="C5469" s="29" t="s">
        <v>167</v>
      </c>
      <c r="D5469" s="29" t="s">
        <v>765</v>
      </c>
      <c r="E5469" s="29" t="n">
        <v>1</v>
      </c>
      <c r="F5469" s="29" t="s">
        <v>268</v>
      </c>
      <c r="G5469" s="29" t="s">
        <v>10194</v>
      </c>
      <c r="H5469" s="30" t="n">
        <v>590.4</v>
      </c>
      <c r="I5469" s="31" t="n">
        <v>46284</v>
      </c>
      <c r="J5469" s="30" t="n">
        <v>590.4</v>
      </c>
      <c r="K5469" s="29" t="s">
        <v>120</v>
      </c>
      <c r="L5469" s="29" t="s">
        <v>388</v>
      </c>
      <c r="M5469" s="29"/>
      <c r="N5469" s="29" t="s">
        <v>122</v>
      </c>
      <c r="O5469" s="31" t="n">
        <v>46830</v>
      </c>
      <c r="P5469" s="29" t="s">
        <v>123</v>
      </c>
      <c r="Q5469" s="29" t="n">
        <f aca="false">IFERROR(VALUE(L5469),"")</f>
        <v>1</v>
      </c>
      <c r="R5469" s="29" t="n">
        <f aca="true">IF(O5469="","",O5469-TODAY())</f>
        <v>545</v>
      </c>
      <c r="S5469" s="29" t="str">
        <f aca="false">IF(C5469="&lt;&lt; vazio &gt;&gt;","VAZIA",IF(AND(O5469&lt;&gt;"",R5469&lt;0),"VENCIDO",IF(AND(O5469&lt;&gt;"",R5469&lt;=Parametros!$B$10),"PRÓX. VENCIMENTO",IF(F5469="Q","QUALIDADE",IF(F5469="S","BLOQUEADO",IF(F5469="R","RESTRITO/DEVOLUÇÃO",IF(OR(N5469="QUAR",N5469="QRES"),"QUARENTENA",IF(OR(B5469="DESCARTE",B5469="DEVOLUÇÃO"),"DESCARTE/DEVOLUÇÃO",IF(AND(D5469="",K5469&lt;&gt;""),"SEM LOTE",IF(AND(Q5469&lt;&gt;"",Q5469&gt;=Parametros!$B$11),"PARADO/SEM GIRO","OK"))))))))))</f>
        <v>QUALIDADE</v>
      </c>
      <c r="T5469" s="29" t="str">
        <f aca="false">IF(AND($S5469="PARADO/SEM GIRO",$K5469="KG",OR(Painel!$B$5="(Todos)",A5469=Painel!$B$5)*OR(Painel!$E$5="(Todos)",P5469=Painel!$E$5)),$J5469+ROW()/10000000,"")</f>
        <v/>
      </c>
      <c r="U5469" s="29" t="str">
        <f aca="false">IF(AND($S5469="VENCIDO",$K5469="KG",OR(Painel!$B$5="(Todos)",A5469=Painel!$B$5)*OR(Painel!$E$5="(Todos)",P5469=Painel!$E$5)),$J5469+ROW()/10000000,"")</f>
        <v/>
      </c>
    </row>
    <row r="5470" customFormat="false" ht="15" hidden="false" customHeight="false" outlineLevel="0" collapsed="false">
      <c r="A5470" s="29" t="s">
        <v>52</v>
      </c>
      <c r="B5470" s="29" t="s">
        <v>10195</v>
      </c>
      <c r="C5470" s="29" t="s">
        <v>679</v>
      </c>
      <c r="D5470" s="29" t="s">
        <v>2537</v>
      </c>
      <c r="E5470" s="29" t="n">
        <v>1</v>
      </c>
      <c r="F5470" s="29" t="s">
        <v>268</v>
      </c>
      <c r="G5470" s="29" t="s">
        <v>10196</v>
      </c>
      <c r="H5470" s="30" t="n">
        <v>1080</v>
      </c>
      <c r="I5470" s="31" t="n">
        <v>46284</v>
      </c>
      <c r="J5470" s="30" t="n">
        <v>1080</v>
      </c>
      <c r="K5470" s="29" t="s">
        <v>120</v>
      </c>
      <c r="L5470" s="29" t="s">
        <v>388</v>
      </c>
      <c r="M5470" s="29"/>
      <c r="N5470" s="29" t="s">
        <v>122</v>
      </c>
      <c r="O5470" s="31" t="n">
        <v>46648</v>
      </c>
      <c r="P5470" s="29" t="s">
        <v>123</v>
      </c>
      <c r="Q5470" s="29" t="n">
        <f aca="false">IFERROR(VALUE(L5470),"")</f>
        <v>1</v>
      </c>
      <c r="R5470" s="29" t="n">
        <f aca="true">IF(O5470="","",O5470-TODAY())</f>
        <v>363</v>
      </c>
      <c r="S5470" s="29" t="str">
        <f aca="false">IF(C5470="&lt;&lt; vazio &gt;&gt;","VAZIA",IF(AND(O5470&lt;&gt;"",R5470&lt;0),"VENCIDO",IF(AND(O5470&lt;&gt;"",R5470&lt;=Parametros!$B$10),"PRÓX. VENCIMENTO",IF(F5470="Q","QUALIDADE",IF(F5470="S","BLOQUEADO",IF(F5470="R","RESTRITO/DEVOLUÇÃO",IF(OR(N5470="QUAR",N5470="QRES"),"QUARENTENA",IF(OR(B5470="DESCARTE",B5470="DEVOLUÇÃO"),"DESCARTE/DEVOLUÇÃO",IF(AND(D5470="",K5470&lt;&gt;""),"SEM LOTE",IF(AND(Q5470&lt;&gt;"",Q5470&gt;=Parametros!$B$11),"PARADO/SEM GIRO","OK"))))))))))</f>
        <v>QUALIDADE</v>
      </c>
      <c r="T5470" s="29" t="str">
        <f aca="false">IF(AND($S5470="PARADO/SEM GIRO",$K5470="KG",OR(Painel!$B$5="(Todos)",A5470=Painel!$B$5)*OR(Painel!$E$5="(Todos)",P5470=Painel!$E$5)),$J5470+ROW()/10000000,"")</f>
        <v/>
      </c>
      <c r="U5470" s="29" t="str">
        <f aca="false">IF(AND($S5470="VENCIDO",$K5470="KG",OR(Painel!$B$5="(Todos)",A5470=Painel!$B$5)*OR(Painel!$E$5="(Todos)",P5470=Painel!$E$5)),$J5470+ROW()/10000000,"")</f>
        <v/>
      </c>
    </row>
    <row r="5471" customFormat="false" ht="15" hidden="false" customHeight="false" outlineLevel="0" collapsed="false">
      <c r="A5471" s="29" t="s">
        <v>52</v>
      </c>
      <c r="B5471" s="29" t="s">
        <v>10197</v>
      </c>
      <c r="C5471" s="29" t="s">
        <v>115</v>
      </c>
      <c r="D5471" s="29"/>
      <c r="E5471" s="29" t="n">
        <v>0</v>
      </c>
      <c r="F5471" s="29"/>
      <c r="G5471" s="29"/>
      <c r="H5471" s="30" t="n">
        <v>0</v>
      </c>
      <c r="I5471" s="29"/>
      <c r="J5471" s="30" t="n">
        <v>0</v>
      </c>
      <c r="K5471" s="29"/>
      <c r="L5471" s="29" t="s">
        <v>116</v>
      </c>
      <c r="M5471" s="29"/>
      <c r="N5471" s="29"/>
      <c r="O5471" s="29"/>
      <c r="P5471" s="29"/>
      <c r="Q5471" s="29" t="n">
        <f aca="false">IFERROR(VALUE(L5471),"")</f>
        <v>0</v>
      </c>
      <c r="R5471" s="29" t="str">
        <f aca="true">IF(O5471="","",O5471-TODAY())</f>
        <v/>
      </c>
      <c r="S5471" s="29" t="str">
        <f aca="false">IF(C5471="&lt;&lt; vazio &gt;&gt;","VAZIA",IF(AND(O5471&lt;&gt;"",R5471&lt;0),"VENCIDO",IF(AND(O5471&lt;&gt;"",R5471&lt;=Parametros!$B$10),"PRÓX. VENCIMENTO",IF(F5471="Q","QUALIDADE",IF(F5471="S","BLOQUEADO",IF(F5471="R","RESTRITO/DEVOLUÇÃO",IF(OR(N5471="QUAR",N5471="QRES"),"QUARENTENA",IF(OR(B5471="DESCARTE",B5471="DEVOLUÇÃO"),"DESCARTE/DEVOLUÇÃO",IF(AND(D5471="",K5471&lt;&gt;""),"SEM LOTE",IF(AND(Q5471&lt;&gt;"",Q5471&gt;=Parametros!$B$11),"PARADO/SEM GIRO","OK"))))))))))</f>
        <v>VAZIA</v>
      </c>
      <c r="T5471" s="29" t="str">
        <f aca="false">IF(AND($S5471="PARADO/SEM GIRO",$K5471="KG",OR(Painel!$B$5="(Todos)",A5471=Painel!$B$5)*OR(Painel!$E$5="(Todos)",P5471=Painel!$E$5)),$J5471+ROW()/10000000,"")</f>
        <v/>
      </c>
      <c r="U5471" s="29" t="str">
        <f aca="false">IF(AND($S5471="VENCIDO",$K5471="KG",OR(Painel!$B$5="(Todos)",A5471=Painel!$B$5)*OR(Painel!$E$5="(Todos)",P5471=Painel!$E$5)),$J5471+ROW()/10000000,"")</f>
        <v/>
      </c>
    </row>
    <row r="5472" customFormat="false" ht="15" hidden="false" customHeight="false" outlineLevel="0" collapsed="false">
      <c r="A5472" s="29" t="s">
        <v>52</v>
      </c>
      <c r="B5472" s="29" t="s">
        <v>10198</v>
      </c>
      <c r="C5472" s="29" t="s">
        <v>167</v>
      </c>
      <c r="D5472" s="29" t="s">
        <v>1022</v>
      </c>
      <c r="E5472" s="29" t="n">
        <v>1</v>
      </c>
      <c r="F5472" s="29" t="s">
        <v>268</v>
      </c>
      <c r="G5472" s="29" t="s">
        <v>10199</v>
      </c>
      <c r="H5472" s="30" t="n">
        <v>590.4</v>
      </c>
      <c r="I5472" s="31" t="n">
        <v>46284</v>
      </c>
      <c r="J5472" s="30" t="n">
        <v>590.4</v>
      </c>
      <c r="K5472" s="29" t="s">
        <v>120</v>
      </c>
      <c r="L5472" s="29" t="s">
        <v>388</v>
      </c>
      <c r="M5472" s="29"/>
      <c r="N5472" s="29" t="s">
        <v>122</v>
      </c>
      <c r="O5472" s="31" t="n">
        <v>46831</v>
      </c>
      <c r="P5472" s="29" t="s">
        <v>123</v>
      </c>
      <c r="Q5472" s="29" t="n">
        <f aca="false">IFERROR(VALUE(L5472),"")</f>
        <v>1</v>
      </c>
      <c r="R5472" s="29" t="n">
        <f aca="true">IF(O5472="","",O5472-TODAY())</f>
        <v>546</v>
      </c>
      <c r="S5472" s="29" t="str">
        <f aca="false">IF(C5472="&lt;&lt; vazio &gt;&gt;","VAZIA",IF(AND(O5472&lt;&gt;"",R5472&lt;0),"VENCIDO",IF(AND(O5472&lt;&gt;"",R5472&lt;=Parametros!$B$10),"PRÓX. VENCIMENTO",IF(F5472="Q","QUALIDADE",IF(F5472="S","BLOQUEADO",IF(F5472="R","RESTRITO/DEVOLUÇÃO",IF(OR(N5472="QUAR",N5472="QRES"),"QUARENTENA",IF(OR(B5472="DESCARTE",B5472="DEVOLUÇÃO"),"DESCARTE/DEVOLUÇÃO",IF(AND(D5472="",K5472&lt;&gt;""),"SEM LOTE",IF(AND(Q5472&lt;&gt;"",Q5472&gt;=Parametros!$B$11),"PARADO/SEM GIRO","OK"))))))))))</f>
        <v>QUALIDADE</v>
      </c>
      <c r="T5472" s="29" t="str">
        <f aca="false">IF(AND($S5472="PARADO/SEM GIRO",$K5472="KG",OR(Painel!$B$5="(Todos)",A5472=Painel!$B$5)*OR(Painel!$E$5="(Todos)",P5472=Painel!$E$5)),$J5472+ROW()/10000000,"")</f>
        <v/>
      </c>
      <c r="U5472" s="29" t="str">
        <f aca="false">IF(AND($S5472="VENCIDO",$K5472="KG",OR(Painel!$B$5="(Todos)",A5472=Painel!$B$5)*OR(Painel!$E$5="(Todos)",P5472=Painel!$E$5)),$J5472+ROW()/10000000,"")</f>
        <v/>
      </c>
    </row>
    <row r="5473" customFormat="false" ht="15" hidden="false" customHeight="false" outlineLevel="0" collapsed="false">
      <c r="A5473" s="29" t="s">
        <v>52</v>
      </c>
      <c r="B5473" s="29" t="s">
        <v>10200</v>
      </c>
      <c r="C5473" s="29" t="s">
        <v>876</v>
      </c>
      <c r="D5473" s="29" t="s">
        <v>7430</v>
      </c>
      <c r="E5473" s="29" t="n">
        <v>1</v>
      </c>
      <c r="F5473" s="29"/>
      <c r="G5473" s="29" t="s">
        <v>10201</v>
      </c>
      <c r="H5473" s="30" t="n">
        <v>720</v>
      </c>
      <c r="I5473" s="31" t="n">
        <v>46279</v>
      </c>
      <c r="J5473" s="30" t="n">
        <v>720</v>
      </c>
      <c r="K5473" s="29" t="s">
        <v>120</v>
      </c>
      <c r="L5473" s="29" t="s">
        <v>350</v>
      </c>
      <c r="M5473" s="29"/>
      <c r="N5473" s="29" t="s">
        <v>122</v>
      </c>
      <c r="O5473" s="31" t="n">
        <v>46820</v>
      </c>
      <c r="P5473" s="29" t="s">
        <v>123</v>
      </c>
      <c r="Q5473" s="29" t="n">
        <f aca="false">IFERROR(VALUE(L5473),"")</f>
        <v>6</v>
      </c>
      <c r="R5473" s="29" t="n">
        <f aca="true">IF(O5473="","",O5473-TODAY())</f>
        <v>535</v>
      </c>
      <c r="S5473" s="29" t="str">
        <f aca="false">IF(C5473="&lt;&lt; vazio &gt;&gt;","VAZIA",IF(AND(O5473&lt;&gt;"",R5473&lt;0),"VENCIDO",IF(AND(O5473&lt;&gt;"",R5473&lt;=Parametros!$B$10),"PRÓX. VENCIMENTO",IF(F5473="Q","QUALIDADE",IF(F5473="S","BLOQUEADO",IF(F5473="R","RESTRITO/DEVOLUÇÃO",IF(OR(N5473="QUAR",N5473="QRES"),"QUARENTENA",IF(OR(B5473="DESCARTE",B5473="DEVOLUÇÃO"),"DESCARTE/DEVOLUÇÃO",IF(AND(D5473="",K5473&lt;&gt;""),"SEM LOTE",IF(AND(Q5473&lt;&gt;"",Q5473&gt;=Parametros!$B$11),"PARADO/SEM GIRO","OK"))))))))))</f>
        <v>OK</v>
      </c>
      <c r="T5473" s="29" t="str">
        <f aca="false">IF(AND($S5473="PARADO/SEM GIRO",$K5473="KG",OR(Painel!$B$5="(Todos)",A5473=Painel!$B$5)*OR(Painel!$E$5="(Todos)",P5473=Painel!$E$5)),$J5473+ROW()/10000000,"")</f>
        <v/>
      </c>
      <c r="U5473" s="29" t="str">
        <f aca="false">IF(AND($S5473="VENCIDO",$K5473="KG",OR(Painel!$B$5="(Todos)",A5473=Painel!$B$5)*OR(Painel!$E$5="(Todos)",P5473=Painel!$E$5)),$J5473+ROW()/10000000,"")</f>
        <v/>
      </c>
    </row>
    <row r="5474" customFormat="false" ht="15" hidden="false" customHeight="false" outlineLevel="0" collapsed="false">
      <c r="A5474" s="29" t="s">
        <v>52</v>
      </c>
      <c r="B5474" s="29" t="s">
        <v>10202</v>
      </c>
      <c r="C5474" s="29" t="s">
        <v>165</v>
      </c>
      <c r="D5474" s="29" t="s">
        <v>458</v>
      </c>
      <c r="E5474" s="29" t="n">
        <v>1</v>
      </c>
      <c r="F5474" s="29"/>
      <c r="G5474" s="29" t="s">
        <v>10203</v>
      </c>
      <c r="H5474" s="30" t="n">
        <v>727.2</v>
      </c>
      <c r="I5474" s="31" t="n">
        <v>46259</v>
      </c>
      <c r="J5474" s="30" t="n">
        <v>727.2</v>
      </c>
      <c r="K5474" s="29" t="s">
        <v>120</v>
      </c>
      <c r="L5474" s="29" t="s">
        <v>677</v>
      </c>
      <c r="M5474" s="29"/>
      <c r="N5474" s="29" t="s">
        <v>122</v>
      </c>
      <c r="O5474" s="31" t="n">
        <v>46799</v>
      </c>
      <c r="P5474" s="29" t="s">
        <v>123</v>
      </c>
      <c r="Q5474" s="29" t="n">
        <f aca="false">IFERROR(VALUE(L5474),"")</f>
        <v>26</v>
      </c>
      <c r="R5474" s="29" t="n">
        <f aca="true">IF(O5474="","",O5474-TODAY())</f>
        <v>514</v>
      </c>
      <c r="S5474" s="29" t="str">
        <f aca="false">IF(C5474="&lt;&lt; vazio &gt;&gt;","VAZIA",IF(AND(O5474&lt;&gt;"",R5474&lt;0),"VENCIDO",IF(AND(O5474&lt;&gt;"",R5474&lt;=Parametros!$B$10),"PRÓX. VENCIMENTO",IF(F5474="Q","QUALIDADE",IF(F5474="S","BLOQUEADO",IF(F5474="R","RESTRITO/DEVOLUÇÃO",IF(OR(N5474="QUAR",N5474="QRES"),"QUARENTENA",IF(OR(B5474="DESCARTE",B5474="DEVOLUÇÃO"),"DESCARTE/DEVOLUÇÃO",IF(AND(D5474="",K5474&lt;&gt;""),"SEM LOTE",IF(AND(Q5474&lt;&gt;"",Q5474&gt;=Parametros!$B$11),"PARADO/SEM GIRO","OK"))))))))))</f>
        <v>OK</v>
      </c>
      <c r="T5474" s="29" t="str">
        <f aca="false">IF(AND($S5474="PARADO/SEM GIRO",$K5474="KG",OR(Painel!$B$5="(Todos)",A5474=Painel!$B$5)*OR(Painel!$E$5="(Todos)",P5474=Painel!$E$5)),$J5474+ROW()/10000000,"")</f>
        <v/>
      </c>
      <c r="U5474" s="29" t="str">
        <f aca="false">IF(AND($S5474="VENCIDO",$K5474="KG",OR(Painel!$B$5="(Todos)",A5474=Painel!$B$5)*OR(Painel!$E$5="(Todos)",P5474=Painel!$E$5)),$J5474+ROW()/10000000,"")</f>
        <v/>
      </c>
    </row>
    <row r="5475" customFormat="false" ht="15" hidden="false" customHeight="false" outlineLevel="0" collapsed="false">
      <c r="A5475" s="29" t="s">
        <v>52</v>
      </c>
      <c r="B5475" s="29" t="s">
        <v>10204</v>
      </c>
      <c r="C5475" s="29" t="s">
        <v>169</v>
      </c>
      <c r="D5475" s="29" t="s">
        <v>573</v>
      </c>
      <c r="E5475" s="29" t="n">
        <v>1</v>
      </c>
      <c r="F5475" s="29"/>
      <c r="G5475" s="29" t="s">
        <v>10205</v>
      </c>
      <c r="H5475" s="30" t="n">
        <v>999.9</v>
      </c>
      <c r="I5475" s="31" t="n">
        <v>46280</v>
      </c>
      <c r="J5475" s="30" t="n">
        <v>999.9</v>
      </c>
      <c r="K5475" s="29" t="s">
        <v>120</v>
      </c>
      <c r="L5475" s="29" t="s">
        <v>144</v>
      </c>
      <c r="M5475" s="29"/>
      <c r="N5475" s="29" t="s">
        <v>122</v>
      </c>
      <c r="O5475" s="31" t="n">
        <v>46638</v>
      </c>
      <c r="P5475" s="29" t="s">
        <v>123</v>
      </c>
      <c r="Q5475" s="29" t="n">
        <f aca="false">IFERROR(VALUE(L5475),"")</f>
        <v>5</v>
      </c>
      <c r="R5475" s="29" t="n">
        <f aca="true">IF(O5475="","",O5475-TODAY())</f>
        <v>353</v>
      </c>
      <c r="S5475" s="29" t="str">
        <f aca="false">IF(C5475="&lt;&lt; vazio &gt;&gt;","VAZIA",IF(AND(O5475&lt;&gt;"",R5475&lt;0),"VENCIDO",IF(AND(O5475&lt;&gt;"",R5475&lt;=Parametros!$B$10),"PRÓX. VENCIMENTO",IF(F5475="Q","QUALIDADE",IF(F5475="S","BLOQUEADO",IF(F5475="R","RESTRITO/DEVOLUÇÃO",IF(OR(N5475="QUAR",N5475="QRES"),"QUARENTENA",IF(OR(B5475="DESCARTE",B5475="DEVOLUÇÃO"),"DESCARTE/DEVOLUÇÃO",IF(AND(D5475="",K5475&lt;&gt;""),"SEM LOTE",IF(AND(Q5475&lt;&gt;"",Q5475&gt;=Parametros!$B$11),"PARADO/SEM GIRO","OK"))))))))))</f>
        <v>OK</v>
      </c>
      <c r="T5475" s="29" t="str">
        <f aca="false">IF(AND($S5475="PARADO/SEM GIRO",$K5475="KG",OR(Painel!$B$5="(Todos)",A5475=Painel!$B$5)*OR(Painel!$E$5="(Todos)",P5475=Painel!$E$5)),$J5475+ROW()/10000000,"")</f>
        <v/>
      </c>
      <c r="U5475" s="29" t="str">
        <f aca="false">IF(AND($S5475="VENCIDO",$K5475="KG",OR(Painel!$B$5="(Todos)",A5475=Painel!$B$5)*OR(Painel!$E$5="(Todos)",P5475=Painel!$E$5)),$J5475+ROW()/10000000,"")</f>
        <v/>
      </c>
    </row>
    <row r="5476" customFormat="false" ht="15" hidden="false" customHeight="false" outlineLevel="0" collapsed="false">
      <c r="A5476" s="29" t="s">
        <v>52</v>
      </c>
      <c r="B5476" s="29" t="s">
        <v>10206</v>
      </c>
      <c r="C5476" s="29" t="s">
        <v>2833</v>
      </c>
      <c r="D5476" s="29" t="s">
        <v>2834</v>
      </c>
      <c r="E5476" s="29" t="n">
        <v>1</v>
      </c>
      <c r="F5476" s="29"/>
      <c r="G5476" s="29" t="s">
        <v>10207</v>
      </c>
      <c r="H5476" s="30" t="n">
        <v>1000</v>
      </c>
      <c r="I5476" s="31" t="n">
        <v>46184</v>
      </c>
      <c r="J5476" s="30" t="n">
        <v>1000</v>
      </c>
      <c r="K5476" s="29" t="s">
        <v>120</v>
      </c>
      <c r="L5476" s="29" t="s">
        <v>1809</v>
      </c>
      <c r="M5476" s="29"/>
      <c r="N5476" s="29" t="s">
        <v>122</v>
      </c>
      <c r="O5476" s="31" t="n">
        <v>46759</v>
      </c>
      <c r="P5476" s="29" t="s">
        <v>123</v>
      </c>
      <c r="Q5476" s="29" t="n">
        <f aca="false">IFERROR(VALUE(L5476),"")</f>
        <v>101</v>
      </c>
      <c r="R5476" s="29" t="n">
        <f aca="true">IF(O5476="","",O5476-TODAY())</f>
        <v>474</v>
      </c>
      <c r="S5476" s="29" t="str">
        <f aca="false">IF(C5476="&lt;&lt; vazio &gt;&gt;","VAZIA",IF(AND(O5476&lt;&gt;"",R5476&lt;0),"VENCIDO",IF(AND(O5476&lt;&gt;"",R5476&lt;=Parametros!$B$10),"PRÓX. VENCIMENTO",IF(F5476="Q","QUALIDADE",IF(F5476="S","BLOQUEADO",IF(F5476="R","RESTRITO/DEVOLUÇÃO",IF(OR(N5476="QUAR",N5476="QRES"),"QUARENTENA",IF(OR(B5476="DESCARTE",B5476="DEVOLUÇÃO"),"DESCARTE/DEVOLUÇÃO",IF(AND(D5476="",K5476&lt;&gt;""),"SEM LOTE",IF(AND(Q5476&lt;&gt;"",Q5476&gt;=Parametros!$B$11),"PARADO/SEM GIRO","OK"))))))))))</f>
        <v>PARADO/SEM GIRO</v>
      </c>
      <c r="T5476" s="29" t="n">
        <f aca="false">IF(AND($S5476="PARADO/SEM GIRO",$K5476="KG",OR(Painel!$B$5="(Todos)",A5476=Painel!$B$5)*OR(Painel!$E$5="(Todos)",P5476=Painel!$E$5)),$J5476+ROW()/10000000,"")</f>
        <v>1000.0005476</v>
      </c>
      <c r="U5476" s="29" t="str">
        <f aca="false">IF(AND($S5476="VENCIDO",$K5476="KG",OR(Painel!$B$5="(Todos)",A5476=Painel!$B$5)*OR(Painel!$E$5="(Todos)",P5476=Painel!$E$5)),$J5476+ROW()/10000000,"")</f>
        <v/>
      </c>
    </row>
    <row r="5477" customFormat="false" ht="15" hidden="false" customHeight="false" outlineLevel="0" collapsed="false">
      <c r="A5477" s="29" t="s">
        <v>52</v>
      </c>
      <c r="B5477" s="29" t="s">
        <v>10208</v>
      </c>
      <c r="C5477" s="29" t="s">
        <v>1602</v>
      </c>
      <c r="D5477" s="29" t="s">
        <v>3201</v>
      </c>
      <c r="E5477" s="29" t="n">
        <v>1</v>
      </c>
      <c r="F5477" s="29"/>
      <c r="G5477" s="29" t="s">
        <v>10209</v>
      </c>
      <c r="H5477" s="30" t="n">
        <v>1000</v>
      </c>
      <c r="I5477" s="31" t="n">
        <v>46240</v>
      </c>
      <c r="J5477" s="30" t="n">
        <v>1000</v>
      </c>
      <c r="K5477" s="29" t="s">
        <v>120</v>
      </c>
      <c r="L5477" s="29" t="s">
        <v>1330</v>
      </c>
      <c r="M5477" s="29"/>
      <c r="N5477" s="29" t="s">
        <v>122</v>
      </c>
      <c r="O5477" s="31" t="n">
        <v>46756</v>
      </c>
      <c r="P5477" s="29" t="s">
        <v>123</v>
      </c>
      <c r="Q5477" s="29" t="n">
        <f aca="false">IFERROR(VALUE(L5477),"")</f>
        <v>45</v>
      </c>
      <c r="R5477" s="29" t="n">
        <f aca="true">IF(O5477="","",O5477-TODAY())</f>
        <v>471</v>
      </c>
      <c r="S5477" s="29" t="str">
        <f aca="false">IF(C5477="&lt;&lt; vazio &gt;&gt;","VAZIA",IF(AND(O5477&lt;&gt;"",R5477&lt;0),"VENCIDO",IF(AND(O5477&lt;&gt;"",R5477&lt;=Parametros!$B$10),"PRÓX. VENCIMENTO",IF(F5477="Q","QUALIDADE",IF(F5477="S","BLOQUEADO",IF(F5477="R","RESTRITO/DEVOLUÇÃO",IF(OR(N5477="QUAR",N5477="QRES"),"QUARENTENA",IF(OR(B5477="DESCARTE",B5477="DEVOLUÇÃO"),"DESCARTE/DEVOLUÇÃO",IF(AND(D5477="",K5477&lt;&gt;""),"SEM LOTE",IF(AND(Q5477&lt;&gt;"",Q5477&gt;=Parametros!$B$11),"PARADO/SEM GIRO","OK"))))))))))</f>
        <v>OK</v>
      </c>
      <c r="T5477" s="29" t="str">
        <f aca="false">IF(AND($S5477="PARADO/SEM GIRO",$K5477="KG",OR(Painel!$B$5="(Todos)",A5477=Painel!$B$5)*OR(Painel!$E$5="(Todos)",P5477=Painel!$E$5)),$J5477+ROW()/10000000,"")</f>
        <v/>
      </c>
      <c r="U5477" s="29" t="str">
        <f aca="false">IF(AND($S5477="VENCIDO",$K5477="KG",OR(Painel!$B$5="(Todos)",A5477=Painel!$B$5)*OR(Painel!$E$5="(Todos)",P5477=Painel!$E$5)),$J5477+ROW()/10000000,"")</f>
        <v/>
      </c>
    </row>
    <row r="5478" customFormat="false" ht="15" hidden="false" customHeight="false" outlineLevel="0" collapsed="false">
      <c r="A5478" s="29" t="s">
        <v>52</v>
      </c>
      <c r="B5478" s="29" t="s">
        <v>10210</v>
      </c>
      <c r="C5478" s="29" t="s">
        <v>909</v>
      </c>
      <c r="D5478" s="29" t="s">
        <v>8506</v>
      </c>
      <c r="E5478" s="29" t="n">
        <v>1</v>
      </c>
      <c r="F5478" s="29"/>
      <c r="G5478" s="29" t="s">
        <v>10211</v>
      </c>
      <c r="H5478" s="30" t="n">
        <v>1000</v>
      </c>
      <c r="I5478" s="31" t="n">
        <v>46279</v>
      </c>
      <c r="J5478" s="30" t="n">
        <v>1000</v>
      </c>
      <c r="K5478" s="29" t="s">
        <v>120</v>
      </c>
      <c r="L5478" s="29" t="s">
        <v>350</v>
      </c>
      <c r="M5478" s="29"/>
      <c r="N5478" s="29" t="s">
        <v>122</v>
      </c>
      <c r="O5478" s="31" t="n">
        <v>46820</v>
      </c>
      <c r="P5478" s="29" t="s">
        <v>123</v>
      </c>
      <c r="Q5478" s="29" t="n">
        <f aca="false">IFERROR(VALUE(L5478),"")</f>
        <v>6</v>
      </c>
      <c r="R5478" s="29" t="n">
        <f aca="true">IF(O5478="","",O5478-TODAY())</f>
        <v>535</v>
      </c>
      <c r="S5478" s="29" t="str">
        <f aca="false">IF(C5478="&lt;&lt; vazio &gt;&gt;","VAZIA",IF(AND(O5478&lt;&gt;"",R5478&lt;0),"VENCIDO",IF(AND(O5478&lt;&gt;"",R5478&lt;=Parametros!$B$10),"PRÓX. VENCIMENTO",IF(F5478="Q","QUALIDADE",IF(F5478="S","BLOQUEADO",IF(F5478="R","RESTRITO/DEVOLUÇÃO",IF(OR(N5478="QUAR",N5478="QRES"),"QUARENTENA",IF(OR(B5478="DESCARTE",B5478="DEVOLUÇÃO"),"DESCARTE/DEVOLUÇÃO",IF(AND(D5478="",K5478&lt;&gt;""),"SEM LOTE",IF(AND(Q5478&lt;&gt;"",Q5478&gt;=Parametros!$B$11),"PARADO/SEM GIRO","OK"))))))))))</f>
        <v>OK</v>
      </c>
      <c r="T5478" s="29" t="str">
        <f aca="false">IF(AND($S5478="PARADO/SEM GIRO",$K5478="KG",OR(Painel!$B$5="(Todos)",A5478=Painel!$B$5)*OR(Painel!$E$5="(Todos)",P5478=Painel!$E$5)),$J5478+ROW()/10000000,"")</f>
        <v/>
      </c>
      <c r="U5478" s="29" t="str">
        <f aca="false">IF(AND($S5478="VENCIDO",$K5478="KG",OR(Painel!$B$5="(Todos)",A5478=Painel!$B$5)*OR(Painel!$E$5="(Todos)",P5478=Painel!$E$5)),$J5478+ROW()/10000000,"")</f>
        <v/>
      </c>
    </row>
    <row r="5479" customFormat="false" ht="15" hidden="false" customHeight="false" outlineLevel="0" collapsed="false">
      <c r="A5479" s="29" t="s">
        <v>52</v>
      </c>
      <c r="B5479" s="29" t="s">
        <v>10212</v>
      </c>
      <c r="C5479" s="29" t="s">
        <v>186</v>
      </c>
      <c r="D5479" s="29" t="s">
        <v>1533</v>
      </c>
      <c r="E5479" s="29" t="n">
        <v>1</v>
      </c>
      <c r="F5479" s="29" t="s">
        <v>268</v>
      </c>
      <c r="G5479" s="29" t="s">
        <v>10213</v>
      </c>
      <c r="H5479" s="30" t="n">
        <v>545.4</v>
      </c>
      <c r="I5479" s="31" t="n">
        <v>46284</v>
      </c>
      <c r="J5479" s="30" t="n">
        <v>545.4</v>
      </c>
      <c r="K5479" s="29" t="s">
        <v>120</v>
      </c>
      <c r="L5479" s="29" t="s">
        <v>388</v>
      </c>
      <c r="M5479" s="29"/>
      <c r="N5479" s="29" t="s">
        <v>122</v>
      </c>
      <c r="O5479" s="31" t="n">
        <v>46830</v>
      </c>
      <c r="P5479" s="29" t="s">
        <v>123</v>
      </c>
      <c r="Q5479" s="29" t="n">
        <f aca="false">IFERROR(VALUE(L5479),"")</f>
        <v>1</v>
      </c>
      <c r="R5479" s="29" t="n">
        <f aca="true">IF(O5479="","",O5479-TODAY())</f>
        <v>545</v>
      </c>
      <c r="S5479" s="29" t="str">
        <f aca="false">IF(C5479="&lt;&lt; vazio &gt;&gt;","VAZIA",IF(AND(O5479&lt;&gt;"",R5479&lt;0),"VENCIDO",IF(AND(O5479&lt;&gt;"",R5479&lt;=Parametros!$B$10),"PRÓX. VENCIMENTO",IF(F5479="Q","QUALIDADE",IF(F5479="S","BLOQUEADO",IF(F5479="R","RESTRITO/DEVOLUÇÃO",IF(OR(N5479="QUAR",N5479="QRES"),"QUARENTENA",IF(OR(B5479="DESCARTE",B5479="DEVOLUÇÃO"),"DESCARTE/DEVOLUÇÃO",IF(AND(D5479="",K5479&lt;&gt;""),"SEM LOTE",IF(AND(Q5479&lt;&gt;"",Q5479&gt;=Parametros!$B$11),"PARADO/SEM GIRO","OK"))))))))))</f>
        <v>QUALIDADE</v>
      </c>
      <c r="T5479" s="29" t="str">
        <f aca="false">IF(AND($S5479="PARADO/SEM GIRO",$K5479="KG",OR(Painel!$B$5="(Todos)",A5479=Painel!$B$5)*OR(Painel!$E$5="(Todos)",P5479=Painel!$E$5)),$J5479+ROW()/10000000,"")</f>
        <v/>
      </c>
      <c r="U5479" s="29" t="str">
        <f aca="false">IF(AND($S5479="VENCIDO",$K5479="KG",OR(Painel!$B$5="(Todos)",A5479=Painel!$B$5)*OR(Painel!$E$5="(Todos)",P5479=Painel!$E$5)),$J5479+ROW()/10000000,"")</f>
        <v/>
      </c>
    </row>
    <row r="5480" customFormat="false" ht="15" hidden="false" customHeight="false" outlineLevel="0" collapsed="false">
      <c r="A5480" s="29" t="s">
        <v>52</v>
      </c>
      <c r="B5480" s="29" t="s">
        <v>10214</v>
      </c>
      <c r="C5480" s="29" t="s">
        <v>909</v>
      </c>
      <c r="D5480" s="29" t="s">
        <v>8506</v>
      </c>
      <c r="E5480" s="29" t="n">
        <v>1</v>
      </c>
      <c r="F5480" s="29"/>
      <c r="G5480" s="29" t="s">
        <v>10215</v>
      </c>
      <c r="H5480" s="30" t="n">
        <v>1000</v>
      </c>
      <c r="I5480" s="31" t="n">
        <v>46279</v>
      </c>
      <c r="J5480" s="30" t="n">
        <v>1000</v>
      </c>
      <c r="K5480" s="29" t="s">
        <v>120</v>
      </c>
      <c r="L5480" s="29" t="s">
        <v>350</v>
      </c>
      <c r="M5480" s="29"/>
      <c r="N5480" s="29" t="s">
        <v>122</v>
      </c>
      <c r="O5480" s="31" t="n">
        <v>46820</v>
      </c>
      <c r="P5480" s="29" t="s">
        <v>123</v>
      </c>
      <c r="Q5480" s="29" t="n">
        <f aca="false">IFERROR(VALUE(L5480),"")</f>
        <v>6</v>
      </c>
      <c r="R5480" s="29" t="n">
        <f aca="true">IF(O5480="","",O5480-TODAY())</f>
        <v>535</v>
      </c>
      <c r="S5480" s="29" t="str">
        <f aca="false">IF(C5480="&lt;&lt; vazio &gt;&gt;","VAZIA",IF(AND(O5480&lt;&gt;"",R5480&lt;0),"VENCIDO",IF(AND(O5480&lt;&gt;"",R5480&lt;=Parametros!$B$10),"PRÓX. VENCIMENTO",IF(F5480="Q","QUALIDADE",IF(F5480="S","BLOQUEADO",IF(F5480="R","RESTRITO/DEVOLUÇÃO",IF(OR(N5480="QUAR",N5480="QRES"),"QUARENTENA",IF(OR(B5480="DESCARTE",B5480="DEVOLUÇÃO"),"DESCARTE/DEVOLUÇÃO",IF(AND(D5480="",K5480&lt;&gt;""),"SEM LOTE",IF(AND(Q5480&lt;&gt;"",Q5480&gt;=Parametros!$B$11),"PARADO/SEM GIRO","OK"))))))))))</f>
        <v>OK</v>
      </c>
      <c r="T5480" s="29" t="str">
        <f aca="false">IF(AND($S5480="PARADO/SEM GIRO",$K5480="KG",OR(Painel!$B$5="(Todos)",A5480=Painel!$B$5)*OR(Painel!$E$5="(Todos)",P5480=Painel!$E$5)),$J5480+ROW()/10000000,"")</f>
        <v/>
      </c>
      <c r="U5480" s="29" t="str">
        <f aca="false">IF(AND($S5480="VENCIDO",$K5480="KG",OR(Painel!$B$5="(Todos)",A5480=Painel!$B$5)*OR(Painel!$E$5="(Todos)",P5480=Painel!$E$5)),$J5480+ROW()/10000000,"")</f>
        <v/>
      </c>
    </row>
    <row r="5481" customFormat="false" ht="15" hidden="false" customHeight="false" outlineLevel="0" collapsed="false">
      <c r="A5481" s="29" t="s">
        <v>52</v>
      </c>
      <c r="B5481" s="29" t="s">
        <v>10216</v>
      </c>
      <c r="C5481" s="29" t="s">
        <v>167</v>
      </c>
      <c r="D5481" s="29" t="s">
        <v>765</v>
      </c>
      <c r="E5481" s="29" t="n">
        <v>1</v>
      </c>
      <c r="F5481" s="29" t="s">
        <v>268</v>
      </c>
      <c r="G5481" s="29" t="s">
        <v>10217</v>
      </c>
      <c r="H5481" s="30" t="n">
        <v>590.4</v>
      </c>
      <c r="I5481" s="31" t="n">
        <v>46284</v>
      </c>
      <c r="J5481" s="30" t="n">
        <v>590.4</v>
      </c>
      <c r="K5481" s="29" t="s">
        <v>120</v>
      </c>
      <c r="L5481" s="29" t="s">
        <v>388</v>
      </c>
      <c r="M5481" s="29"/>
      <c r="N5481" s="29" t="s">
        <v>122</v>
      </c>
      <c r="O5481" s="31" t="n">
        <v>46830</v>
      </c>
      <c r="P5481" s="29" t="s">
        <v>123</v>
      </c>
      <c r="Q5481" s="29" t="n">
        <f aca="false">IFERROR(VALUE(L5481),"")</f>
        <v>1</v>
      </c>
      <c r="R5481" s="29" t="n">
        <f aca="true">IF(O5481="","",O5481-TODAY())</f>
        <v>545</v>
      </c>
      <c r="S5481" s="29" t="str">
        <f aca="false">IF(C5481="&lt;&lt; vazio &gt;&gt;","VAZIA",IF(AND(O5481&lt;&gt;"",R5481&lt;0),"VENCIDO",IF(AND(O5481&lt;&gt;"",R5481&lt;=Parametros!$B$10),"PRÓX. VENCIMENTO",IF(F5481="Q","QUALIDADE",IF(F5481="S","BLOQUEADO",IF(F5481="R","RESTRITO/DEVOLUÇÃO",IF(OR(N5481="QUAR",N5481="QRES"),"QUARENTENA",IF(OR(B5481="DESCARTE",B5481="DEVOLUÇÃO"),"DESCARTE/DEVOLUÇÃO",IF(AND(D5481="",K5481&lt;&gt;""),"SEM LOTE",IF(AND(Q5481&lt;&gt;"",Q5481&gt;=Parametros!$B$11),"PARADO/SEM GIRO","OK"))))))))))</f>
        <v>QUALIDADE</v>
      </c>
      <c r="T5481" s="29" t="str">
        <f aca="false">IF(AND($S5481="PARADO/SEM GIRO",$K5481="KG",OR(Painel!$B$5="(Todos)",A5481=Painel!$B$5)*OR(Painel!$E$5="(Todos)",P5481=Painel!$E$5)),$J5481+ROW()/10000000,"")</f>
        <v/>
      </c>
      <c r="U5481" s="29" t="str">
        <f aca="false">IF(AND($S5481="VENCIDO",$K5481="KG",OR(Painel!$B$5="(Todos)",A5481=Painel!$B$5)*OR(Painel!$E$5="(Todos)",P5481=Painel!$E$5)),$J5481+ROW()/10000000,"")</f>
        <v/>
      </c>
    </row>
    <row r="5482" customFormat="false" ht="15" hidden="false" customHeight="false" outlineLevel="0" collapsed="false">
      <c r="A5482" s="29" t="s">
        <v>52</v>
      </c>
      <c r="B5482" s="29" t="s">
        <v>10218</v>
      </c>
      <c r="C5482" s="29" t="s">
        <v>186</v>
      </c>
      <c r="D5482" s="29" t="s">
        <v>1533</v>
      </c>
      <c r="E5482" s="29" t="n">
        <v>1</v>
      </c>
      <c r="F5482" s="29" t="s">
        <v>268</v>
      </c>
      <c r="G5482" s="29" t="s">
        <v>10219</v>
      </c>
      <c r="H5482" s="30" t="n">
        <v>545.4</v>
      </c>
      <c r="I5482" s="31" t="n">
        <v>46284</v>
      </c>
      <c r="J5482" s="30" t="n">
        <v>545.4</v>
      </c>
      <c r="K5482" s="29" t="s">
        <v>120</v>
      </c>
      <c r="L5482" s="29" t="s">
        <v>388</v>
      </c>
      <c r="M5482" s="29"/>
      <c r="N5482" s="29" t="s">
        <v>122</v>
      </c>
      <c r="O5482" s="31" t="n">
        <v>46830</v>
      </c>
      <c r="P5482" s="29" t="s">
        <v>123</v>
      </c>
      <c r="Q5482" s="29" t="n">
        <f aca="false">IFERROR(VALUE(L5482),"")</f>
        <v>1</v>
      </c>
      <c r="R5482" s="29" t="n">
        <f aca="true">IF(O5482="","",O5482-TODAY())</f>
        <v>545</v>
      </c>
      <c r="S5482" s="29" t="str">
        <f aca="false">IF(C5482="&lt;&lt; vazio &gt;&gt;","VAZIA",IF(AND(O5482&lt;&gt;"",R5482&lt;0),"VENCIDO",IF(AND(O5482&lt;&gt;"",R5482&lt;=Parametros!$B$10),"PRÓX. VENCIMENTO",IF(F5482="Q","QUALIDADE",IF(F5482="S","BLOQUEADO",IF(F5482="R","RESTRITO/DEVOLUÇÃO",IF(OR(N5482="QUAR",N5482="QRES"),"QUARENTENA",IF(OR(B5482="DESCARTE",B5482="DEVOLUÇÃO"),"DESCARTE/DEVOLUÇÃO",IF(AND(D5482="",K5482&lt;&gt;""),"SEM LOTE",IF(AND(Q5482&lt;&gt;"",Q5482&gt;=Parametros!$B$11),"PARADO/SEM GIRO","OK"))))))))))</f>
        <v>QUALIDADE</v>
      </c>
      <c r="T5482" s="29" t="str">
        <f aca="false">IF(AND($S5482="PARADO/SEM GIRO",$K5482="KG",OR(Painel!$B$5="(Todos)",A5482=Painel!$B$5)*OR(Painel!$E$5="(Todos)",P5482=Painel!$E$5)),$J5482+ROW()/10000000,"")</f>
        <v/>
      </c>
      <c r="U5482" s="29" t="str">
        <f aca="false">IF(AND($S5482="VENCIDO",$K5482="KG",OR(Painel!$B$5="(Todos)",A5482=Painel!$B$5)*OR(Painel!$E$5="(Todos)",P5482=Painel!$E$5)),$J5482+ROW()/10000000,"")</f>
        <v/>
      </c>
    </row>
    <row r="5483" customFormat="false" ht="15" hidden="false" customHeight="false" outlineLevel="0" collapsed="false">
      <c r="A5483" s="29" t="s">
        <v>52</v>
      </c>
      <c r="B5483" s="29" t="s">
        <v>10220</v>
      </c>
      <c r="C5483" s="29" t="s">
        <v>115</v>
      </c>
      <c r="D5483" s="29"/>
      <c r="E5483" s="29" t="n">
        <v>0</v>
      </c>
      <c r="F5483" s="29"/>
      <c r="G5483" s="29"/>
      <c r="H5483" s="30" t="n">
        <v>0</v>
      </c>
      <c r="I5483" s="29"/>
      <c r="J5483" s="30" t="n">
        <v>0</v>
      </c>
      <c r="K5483" s="29"/>
      <c r="L5483" s="29" t="s">
        <v>116</v>
      </c>
      <c r="M5483" s="29"/>
      <c r="N5483" s="29"/>
      <c r="O5483" s="29"/>
      <c r="P5483" s="29"/>
      <c r="Q5483" s="29" t="n">
        <f aca="false">IFERROR(VALUE(L5483),"")</f>
        <v>0</v>
      </c>
      <c r="R5483" s="29" t="str">
        <f aca="true">IF(O5483="","",O5483-TODAY())</f>
        <v/>
      </c>
      <c r="S5483" s="29" t="str">
        <f aca="false">IF(C5483="&lt;&lt; vazio &gt;&gt;","VAZIA",IF(AND(O5483&lt;&gt;"",R5483&lt;0),"VENCIDO",IF(AND(O5483&lt;&gt;"",R5483&lt;=Parametros!$B$10),"PRÓX. VENCIMENTO",IF(F5483="Q","QUALIDADE",IF(F5483="S","BLOQUEADO",IF(F5483="R","RESTRITO/DEVOLUÇÃO",IF(OR(N5483="QUAR",N5483="QRES"),"QUARENTENA",IF(OR(B5483="DESCARTE",B5483="DEVOLUÇÃO"),"DESCARTE/DEVOLUÇÃO",IF(AND(D5483="",K5483&lt;&gt;""),"SEM LOTE",IF(AND(Q5483&lt;&gt;"",Q5483&gt;=Parametros!$B$11),"PARADO/SEM GIRO","OK"))))))))))</f>
        <v>VAZIA</v>
      </c>
      <c r="T5483" s="29" t="str">
        <f aca="false">IF(AND($S5483="PARADO/SEM GIRO",$K5483="KG",OR(Painel!$B$5="(Todos)",A5483=Painel!$B$5)*OR(Painel!$E$5="(Todos)",P5483=Painel!$E$5)),$J5483+ROW()/10000000,"")</f>
        <v/>
      </c>
      <c r="U5483" s="29" t="str">
        <f aca="false">IF(AND($S5483="VENCIDO",$K5483="KG",OR(Painel!$B$5="(Todos)",A5483=Painel!$B$5)*OR(Painel!$E$5="(Todos)",P5483=Painel!$E$5)),$J5483+ROW()/10000000,"")</f>
        <v/>
      </c>
    </row>
    <row r="5484" customFormat="false" ht="15" hidden="false" customHeight="false" outlineLevel="0" collapsed="false">
      <c r="A5484" s="29" t="s">
        <v>52</v>
      </c>
      <c r="B5484" s="29" t="s">
        <v>10221</v>
      </c>
      <c r="C5484" s="29" t="s">
        <v>291</v>
      </c>
      <c r="D5484" s="29" t="s">
        <v>7407</v>
      </c>
      <c r="E5484" s="29" t="n">
        <v>1</v>
      </c>
      <c r="F5484" s="29"/>
      <c r="G5484" s="29" t="s">
        <v>10222</v>
      </c>
      <c r="H5484" s="30" t="n">
        <v>20.2</v>
      </c>
      <c r="I5484" s="31" t="n">
        <v>46262</v>
      </c>
      <c r="J5484" s="30" t="n">
        <v>20.2</v>
      </c>
      <c r="K5484" s="29" t="s">
        <v>120</v>
      </c>
      <c r="L5484" s="29" t="s">
        <v>190</v>
      </c>
      <c r="M5484" s="29"/>
      <c r="N5484" s="29" t="s">
        <v>122</v>
      </c>
      <c r="O5484" s="31" t="n">
        <v>46833</v>
      </c>
      <c r="P5484" s="29" t="s">
        <v>123</v>
      </c>
      <c r="Q5484" s="29" t="n">
        <f aca="false">IFERROR(VALUE(L5484),"")</f>
        <v>23</v>
      </c>
      <c r="R5484" s="29" t="n">
        <f aca="true">IF(O5484="","",O5484-TODAY())</f>
        <v>548</v>
      </c>
      <c r="S5484" s="29" t="str">
        <f aca="false">IF(C5484="&lt;&lt; vazio &gt;&gt;","VAZIA",IF(AND(O5484&lt;&gt;"",R5484&lt;0),"VENCIDO",IF(AND(O5484&lt;&gt;"",R5484&lt;=Parametros!$B$10),"PRÓX. VENCIMENTO",IF(F5484="Q","QUALIDADE",IF(F5484="S","BLOQUEADO",IF(F5484="R","RESTRITO/DEVOLUÇÃO",IF(OR(N5484="QUAR",N5484="QRES"),"QUARENTENA",IF(OR(B5484="DESCARTE",B5484="DEVOLUÇÃO"),"DESCARTE/DEVOLUÇÃO",IF(AND(D5484="",K5484&lt;&gt;""),"SEM LOTE",IF(AND(Q5484&lt;&gt;"",Q5484&gt;=Parametros!$B$11),"PARADO/SEM GIRO","OK"))))))))))</f>
        <v>OK</v>
      </c>
      <c r="T5484" s="29" t="str">
        <f aca="false">IF(AND($S5484="PARADO/SEM GIRO",$K5484="KG",OR(Painel!$B$5="(Todos)",A5484=Painel!$B$5)*OR(Painel!$E$5="(Todos)",P5484=Painel!$E$5)),$J5484+ROW()/10000000,"")</f>
        <v/>
      </c>
      <c r="U5484" s="29" t="str">
        <f aca="false">IF(AND($S5484="VENCIDO",$K5484="KG",OR(Painel!$B$5="(Todos)",A5484=Painel!$B$5)*OR(Painel!$E$5="(Todos)",P5484=Painel!$E$5)),$J5484+ROW()/10000000,"")</f>
        <v/>
      </c>
    </row>
    <row r="5485" customFormat="false" ht="15" hidden="false" customHeight="false" outlineLevel="0" collapsed="false">
      <c r="A5485" s="29" t="s">
        <v>52</v>
      </c>
      <c r="B5485" s="29" t="s">
        <v>10223</v>
      </c>
      <c r="C5485" s="29" t="s">
        <v>131</v>
      </c>
      <c r="D5485" s="29" t="s">
        <v>5048</v>
      </c>
      <c r="E5485" s="29" t="n">
        <v>1</v>
      </c>
      <c r="F5485" s="29"/>
      <c r="G5485" s="29" t="s">
        <v>10224</v>
      </c>
      <c r="H5485" s="30" t="n">
        <v>262.6</v>
      </c>
      <c r="I5485" s="31" t="n">
        <v>46238</v>
      </c>
      <c r="J5485" s="30" t="n">
        <v>262.6</v>
      </c>
      <c r="K5485" s="29" t="s">
        <v>120</v>
      </c>
      <c r="L5485" s="29" t="s">
        <v>1809</v>
      </c>
      <c r="M5485" s="29"/>
      <c r="N5485" s="29" t="s">
        <v>122</v>
      </c>
      <c r="O5485" s="31" t="n">
        <v>46594</v>
      </c>
      <c r="P5485" s="29" t="s">
        <v>123</v>
      </c>
      <c r="Q5485" s="29" t="n">
        <f aca="false">IFERROR(VALUE(L5485),"")</f>
        <v>101</v>
      </c>
      <c r="R5485" s="29" t="n">
        <f aca="true">IF(O5485="","",O5485-TODAY())</f>
        <v>309</v>
      </c>
      <c r="S5485" s="29" t="str">
        <f aca="false">IF(C5485="&lt;&lt; vazio &gt;&gt;","VAZIA",IF(AND(O5485&lt;&gt;"",R5485&lt;0),"VENCIDO",IF(AND(O5485&lt;&gt;"",R5485&lt;=Parametros!$B$10),"PRÓX. VENCIMENTO",IF(F5485="Q","QUALIDADE",IF(F5485="S","BLOQUEADO",IF(F5485="R","RESTRITO/DEVOLUÇÃO",IF(OR(N5485="QUAR",N5485="QRES"),"QUARENTENA",IF(OR(B5485="DESCARTE",B5485="DEVOLUÇÃO"),"DESCARTE/DEVOLUÇÃO",IF(AND(D5485="",K5485&lt;&gt;""),"SEM LOTE",IF(AND(Q5485&lt;&gt;"",Q5485&gt;=Parametros!$B$11),"PARADO/SEM GIRO","OK"))))))))))</f>
        <v>PARADO/SEM GIRO</v>
      </c>
      <c r="T5485" s="29" t="n">
        <f aca="false">IF(AND($S5485="PARADO/SEM GIRO",$K5485="KG",OR(Painel!$B$5="(Todos)",A5485=Painel!$B$5)*OR(Painel!$E$5="(Todos)",P5485=Painel!$E$5)),$J5485+ROW()/10000000,"")</f>
        <v>262.6005485</v>
      </c>
      <c r="U5485" s="29" t="str">
        <f aca="false">IF(AND($S5485="VENCIDO",$K5485="KG",OR(Painel!$B$5="(Todos)",A5485=Painel!$B$5)*OR(Painel!$E$5="(Todos)",P5485=Painel!$E$5)),$J5485+ROW()/10000000,"")</f>
        <v/>
      </c>
    </row>
    <row r="5486" customFormat="false" ht="15" hidden="false" customHeight="false" outlineLevel="0" collapsed="false">
      <c r="A5486" s="29" t="s">
        <v>52</v>
      </c>
      <c r="B5486" s="29" t="s">
        <v>10225</v>
      </c>
      <c r="C5486" s="29" t="s">
        <v>876</v>
      </c>
      <c r="D5486" s="29" t="s">
        <v>7430</v>
      </c>
      <c r="E5486" s="29" t="n">
        <v>1</v>
      </c>
      <c r="F5486" s="29"/>
      <c r="G5486" s="29" t="s">
        <v>10226</v>
      </c>
      <c r="H5486" s="30" t="n">
        <v>720</v>
      </c>
      <c r="I5486" s="31" t="n">
        <v>46279</v>
      </c>
      <c r="J5486" s="30" t="n">
        <v>720</v>
      </c>
      <c r="K5486" s="29" t="s">
        <v>120</v>
      </c>
      <c r="L5486" s="29" t="s">
        <v>350</v>
      </c>
      <c r="M5486" s="29"/>
      <c r="N5486" s="29" t="s">
        <v>122</v>
      </c>
      <c r="O5486" s="31" t="n">
        <v>46820</v>
      </c>
      <c r="P5486" s="29" t="s">
        <v>123</v>
      </c>
      <c r="Q5486" s="29" t="n">
        <f aca="false">IFERROR(VALUE(L5486),"")</f>
        <v>6</v>
      </c>
      <c r="R5486" s="29" t="n">
        <f aca="true">IF(O5486="","",O5486-TODAY())</f>
        <v>535</v>
      </c>
      <c r="S5486" s="29" t="str">
        <f aca="false">IF(C5486="&lt;&lt; vazio &gt;&gt;","VAZIA",IF(AND(O5486&lt;&gt;"",R5486&lt;0),"VENCIDO",IF(AND(O5486&lt;&gt;"",R5486&lt;=Parametros!$B$10),"PRÓX. VENCIMENTO",IF(F5486="Q","QUALIDADE",IF(F5486="S","BLOQUEADO",IF(F5486="R","RESTRITO/DEVOLUÇÃO",IF(OR(N5486="QUAR",N5486="QRES"),"QUARENTENA",IF(OR(B5486="DESCARTE",B5486="DEVOLUÇÃO"),"DESCARTE/DEVOLUÇÃO",IF(AND(D5486="",K5486&lt;&gt;""),"SEM LOTE",IF(AND(Q5486&lt;&gt;"",Q5486&gt;=Parametros!$B$11),"PARADO/SEM GIRO","OK"))))))))))</f>
        <v>OK</v>
      </c>
      <c r="T5486" s="29" t="str">
        <f aca="false">IF(AND($S5486="PARADO/SEM GIRO",$K5486="KG",OR(Painel!$B$5="(Todos)",A5486=Painel!$B$5)*OR(Painel!$E$5="(Todos)",P5486=Painel!$E$5)),$J5486+ROW()/10000000,"")</f>
        <v/>
      </c>
      <c r="U5486" s="29" t="str">
        <f aca="false">IF(AND($S5486="VENCIDO",$K5486="KG",OR(Painel!$B$5="(Todos)",A5486=Painel!$B$5)*OR(Painel!$E$5="(Todos)",P5486=Painel!$E$5)),$J5486+ROW()/10000000,"")</f>
        <v/>
      </c>
    </row>
    <row r="5487" customFormat="false" ht="15" hidden="false" customHeight="false" outlineLevel="0" collapsed="false">
      <c r="A5487" s="29" t="s">
        <v>52</v>
      </c>
      <c r="B5487" s="29" t="s">
        <v>10227</v>
      </c>
      <c r="C5487" s="29" t="s">
        <v>956</v>
      </c>
      <c r="D5487" s="29" t="s">
        <v>957</v>
      </c>
      <c r="E5487" s="29" t="n">
        <v>1</v>
      </c>
      <c r="F5487" s="29"/>
      <c r="G5487" s="29" t="s">
        <v>10228</v>
      </c>
      <c r="H5487" s="30" t="n">
        <v>727.2</v>
      </c>
      <c r="I5487" s="31" t="n">
        <v>46189</v>
      </c>
      <c r="J5487" s="30" t="n">
        <v>727.2</v>
      </c>
      <c r="K5487" s="29" t="s">
        <v>120</v>
      </c>
      <c r="L5487" s="29" t="s">
        <v>749</v>
      </c>
      <c r="M5487" s="29"/>
      <c r="N5487" s="29" t="s">
        <v>122</v>
      </c>
      <c r="O5487" s="31" t="n">
        <v>46904</v>
      </c>
      <c r="P5487" s="29" t="s">
        <v>123</v>
      </c>
      <c r="Q5487" s="29" t="n">
        <f aca="false">IFERROR(VALUE(L5487),"")</f>
        <v>96</v>
      </c>
      <c r="R5487" s="29" t="n">
        <f aca="true">IF(O5487="","",O5487-TODAY())</f>
        <v>619</v>
      </c>
      <c r="S5487" s="29" t="str">
        <f aca="false">IF(C5487="&lt;&lt; vazio &gt;&gt;","VAZIA",IF(AND(O5487&lt;&gt;"",R5487&lt;0),"VENCIDO",IF(AND(O5487&lt;&gt;"",R5487&lt;=Parametros!$B$10),"PRÓX. VENCIMENTO",IF(F5487="Q","QUALIDADE",IF(F5487="S","BLOQUEADO",IF(F5487="R","RESTRITO/DEVOLUÇÃO",IF(OR(N5487="QUAR",N5487="QRES"),"QUARENTENA",IF(OR(B5487="DESCARTE",B5487="DEVOLUÇÃO"),"DESCARTE/DEVOLUÇÃO",IF(AND(D5487="",K5487&lt;&gt;""),"SEM LOTE",IF(AND(Q5487&lt;&gt;"",Q5487&gt;=Parametros!$B$11),"PARADO/SEM GIRO","OK"))))))))))</f>
        <v>PARADO/SEM GIRO</v>
      </c>
      <c r="T5487" s="29" t="n">
        <f aca="false">IF(AND($S5487="PARADO/SEM GIRO",$K5487="KG",OR(Painel!$B$5="(Todos)",A5487=Painel!$B$5)*OR(Painel!$E$5="(Todos)",P5487=Painel!$E$5)),$J5487+ROW()/10000000,"")</f>
        <v>727.2005487</v>
      </c>
      <c r="U5487" s="29" t="str">
        <f aca="false">IF(AND($S5487="VENCIDO",$K5487="KG",OR(Painel!$B$5="(Todos)",A5487=Painel!$B$5)*OR(Painel!$E$5="(Todos)",P5487=Painel!$E$5)),$J5487+ROW()/10000000,"")</f>
        <v/>
      </c>
    </row>
    <row r="5488" customFormat="false" ht="15" hidden="false" customHeight="false" outlineLevel="0" collapsed="false">
      <c r="A5488" s="29" t="s">
        <v>52</v>
      </c>
      <c r="B5488" s="29" t="s">
        <v>10229</v>
      </c>
      <c r="C5488" s="29" t="s">
        <v>219</v>
      </c>
      <c r="D5488" s="29" t="s">
        <v>3841</v>
      </c>
      <c r="E5488" s="29" t="n">
        <v>1</v>
      </c>
      <c r="F5488" s="29" t="s">
        <v>189</v>
      </c>
      <c r="G5488" s="29" t="s">
        <v>10230</v>
      </c>
      <c r="H5488" s="30" t="n">
        <v>700</v>
      </c>
      <c r="I5488" s="31" t="n">
        <v>46275</v>
      </c>
      <c r="J5488" s="30" t="n">
        <v>700</v>
      </c>
      <c r="K5488" s="29" t="s">
        <v>120</v>
      </c>
      <c r="L5488" s="29" t="s">
        <v>121</v>
      </c>
      <c r="M5488" s="29"/>
      <c r="N5488" s="29" t="s">
        <v>122</v>
      </c>
      <c r="O5488" s="31" t="n">
        <v>46895</v>
      </c>
      <c r="P5488" s="29" t="s">
        <v>123</v>
      </c>
      <c r="Q5488" s="29" t="n">
        <f aca="false">IFERROR(VALUE(L5488),"")</f>
        <v>10</v>
      </c>
      <c r="R5488" s="29" t="n">
        <f aca="true">IF(O5488="","",O5488-TODAY())</f>
        <v>610</v>
      </c>
      <c r="S5488" s="29" t="str">
        <f aca="false">IF(C5488="&lt;&lt; vazio &gt;&gt;","VAZIA",IF(AND(O5488&lt;&gt;"",R5488&lt;0),"VENCIDO",IF(AND(O5488&lt;&gt;"",R5488&lt;=Parametros!$B$10),"PRÓX. VENCIMENTO",IF(F5488="Q","QUALIDADE",IF(F5488="S","BLOQUEADO",IF(F5488="R","RESTRITO/DEVOLUÇÃO",IF(OR(N5488="QUAR",N5488="QRES"),"QUARENTENA",IF(OR(B5488="DESCARTE",B5488="DEVOLUÇÃO"),"DESCARTE/DEVOLUÇÃO",IF(AND(D5488="",K5488&lt;&gt;""),"SEM LOTE",IF(AND(Q5488&lt;&gt;"",Q5488&gt;=Parametros!$B$11),"PARADO/SEM GIRO","OK"))))))))))</f>
        <v>RESTRITO/DEVOLUÇÃO</v>
      </c>
      <c r="T5488" s="29" t="str">
        <f aca="false">IF(AND($S5488="PARADO/SEM GIRO",$K5488="KG",OR(Painel!$B$5="(Todos)",A5488=Painel!$B$5)*OR(Painel!$E$5="(Todos)",P5488=Painel!$E$5)),$J5488+ROW()/10000000,"")</f>
        <v/>
      </c>
      <c r="U5488" s="29" t="str">
        <f aca="false">IF(AND($S5488="VENCIDO",$K5488="KG",OR(Painel!$B$5="(Todos)",A5488=Painel!$B$5)*OR(Painel!$E$5="(Todos)",P5488=Painel!$E$5)),$J5488+ROW()/10000000,"")</f>
        <v/>
      </c>
    </row>
    <row r="5489" customFormat="false" ht="15" hidden="false" customHeight="false" outlineLevel="0" collapsed="false">
      <c r="A5489" s="29" t="s">
        <v>52</v>
      </c>
      <c r="B5489" s="29" t="s">
        <v>10231</v>
      </c>
      <c r="C5489" s="29" t="s">
        <v>139</v>
      </c>
      <c r="D5489" s="29" t="s">
        <v>3258</v>
      </c>
      <c r="E5489" s="29" t="n">
        <v>1</v>
      </c>
      <c r="F5489" s="29"/>
      <c r="G5489" s="29" t="s">
        <v>10232</v>
      </c>
      <c r="H5489" s="30" t="n">
        <v>1000</v>
      </c>
      <c r="I5489" s="31" t="n">
        <v>46240</v>
      </c>
      <c r="J5489" s="30" t="n">
        <v>1000</v>
      </c>
      <c r="K5489" s="29" t="s">
        <v>120</v>
      </c>
      <c r="L5489" s="29" t="s">
        <v>1330</v>
      </c>
      <c r="M5489" s="29"/>
      <c r="N5489" s="29" t="s">
        <v>122</v>
      </c>
      <c r="O5489" s="31" t="n">
        <v>46594</v>
      </c>
      <c r="P5489" s="29" t="s">
        <v>123</v>
      </c>
      <c r="Q5489" s="29" t="n">
        <f aca="false">IFERROR(VALUE(L5489),"")</f>
        <v>45</v>
      </c>
      <c r="R5489" s="29" t="n">
        <f aca="true">IF(O5489="","",O5489-TODAY())</f>
        <v>309</v>
      </c>
      <c r="S5489" s="29" t="str">
        <f aca="false">IF(C5489="&lt;&lt; vazio &gt;&gt;","VAZIA",IF(AND(O5489&lt;&gt;"",R5489&lt;0),"VENCIDO",IF(AND(O5489&lt;&gt;"",R5489&lt;=Parametros!$B$10),"PRÓX. VENCIMENTO",IF(F5489="Q","QUALIDADE",IF(F5489="S","BLOQUEADO",IF(F5489="R","RESTRITO/DEVOLUÇÃO",IF(OR(N5489="QUAR",N5489="QRES"),"QUARENTENA",IF(OR(B5489="DESCARTE",B5489="DEVOLUÇÃO"),"DESCARTE/DEVOLUÇÃO",IF(AND(D5489="",K5489&lt;&gt;""),"SEM LOTE",IF(AND(Q5489&lt;&gt;"",Q5489&gt;=Parametros!$B$11),"PARADO/SEM GIRO","OK"))))))))))</f>
        <v>OK</v>
      </c>
      <c r="T5489" s="29" t="str">
        <f aca="false">IF(AND($S5489="PARADO/SEM GIRO",$K5489="KG",OR(Painel!$B$5="(Todos)",A5489=Painel!$B$5)*OR(Painel!$E$5="(Todos)",P5489=Painel!$E$5)),$J5489+ROW()/10000000,"")</f>
        <v/>
      </c>
      <c r="U5489" s="29" t="str">
        <f aca="false">IF(AND($S5489="VENCIDO",$K5489="KG",OR(Painel!$B$5="(Todos)",A5489=Painel!$B$5)*OR(Painel!$E$5="(Todos)",P5489=Painel!$E$5)),$J5489+ROW()/10000000,"")</f>
        <v/>
      </c>
    </row>
    <row r="5490" customFormat="false" ht="15" hidden="false" customHeight="false" outlineLevel="0" collapsed="false">
      <c r="A5490" s="29" t="s">
        <v>52</v>
      </c>
      <c r="B5490" s="29" t="s">
        <v>10233</v>
      </c>
      <c r="C5490" s="29" t="s">
        <v>322</v>
      </c>
      <c r="D5490" s="29" t="s">
        <v>6708</v>
      </c>
      <c r="E5490" s="29" t="n">
        <v>1</v>
      </c>
      <c r="F5490" s="29"/>
      <c r="G5490" s="29" t="s">
        <v>10234</v>
      </c>
      <c r="H5490" s="30" t="n">
        <v>20.2</v>
      </c>
      <c r="I5490" s="31" t="n">
        <v>46262</v>
      </c>
      <c r="J5490" s="30" t="n">
        <v>20.2</v>
      </c>
      <c r="K5490" s="29" t="s">
        <v>120</v>
      </c>
      <c r="L5490" s="29" t="s">
        <v>190</v>
      </c>
      <c r="M5490" s="29"/>
      <c r="N5490" s="29" t="s">
        <v>122</v>
      </c>
      <c r="O5490" s="31" t="n">
        <v>46438</v>
      </c>
      <c r="P5490" s="29" t="s">
        <v>123</v>
      </c>
      <c r="Q5490" s="29" t="n">
        <f aca="false">IFERROR(VALUE(L5490),"")</f>
        <v>23</v>
      </c>
      <c r="R5490" s="29" t="n">
        <f aca="true">IF(O5490="","",O5490-TODAY())</f>
        <v>153</v>
      </c>
      <c r="S5490" s="29" t="str">
        <f aca="false">IF(C5490="&lt;&lt; vazio &gt;&gt;","VAZIA",IF(AND(O5490&lt;&gt;"",R5490&lt;0),"VENCIDO",IF(AND(O5490&lt;&gt;"",R5490&lt;=Parametros!$B$10),"PRÓX. VENCIMENTO",IF(F5490="Q","QUALIDADE",IF(F5490="S","BLOQUEADO",IF(F5490="R","RESTRITO/DEVOLUÇÃO",IF(OR(N5490="QUAR",N5490="QRES"),"QUARENTENA",IF(OR(B5490="DESCARTE",B5490="DEVOLUÇÃO"),"DESCARTE/DEVOLUÇÃO",IF(AND(D5490="",K5490&lt;&gt;""),"SEM LOTE",IF(AND(Q5490&lt;&gt;"",Q5490&gt;=Parametros!$B$11),"PARADO/SEM GIRO","OK"))))))))))</f>
        <v>OK</v>
      </c>
      <c r="T5490" s="29" t="str">
        <f aca="false">IF(AND($S5490="PARADO/SEM GIRO",$K5490="KG",OR(Painel!$B$5="(Todos)",A5490=Painel!$B$5)*OR(Painel!$E$5="(Todos)",P5490=Painel!$E$5)),$J5490+ROW()/10000000,"")</f>
        <v/>
      </c>
      <c r="U5490" s="29" t="str">
        <f aca="false">IF(AND($S5490="VENCIDO",$K5490="KG",OR(Painel!$B$5="(Todos)",A5490=Painel!$B$5)*OR(Painel!$E$5="(Todos)",P5490=Painel!$E$5)),$J5490+ROW()/10000000,"")</f>
        <v/>
      </c>
    </row>
    <row r="5491" customFormat="false" ht="15" hidden="false" customHeight="false" outlineLevel="0" collapsed="false">
      <c r="A5491" s="29" t="s">
        <v>52</v>
      </c>
      <c r="B5491" s="29" t="s">
        <v>10235</v>
      </c>
      <c r="C5491" s="29" t="s">
        <v>167</v>
      </c>
      <c r="D5491" s="29" t="s">
        <v>765</v>
      </c>
      <c r="E5491" s="29" t="n">
        <v>1</v>
      </c>
      <c r="F5491" s="29" t="s">
        <v>268</v>
      </c>
      <c r="G5491" s="29" t="s">
        <v>10236</v>
      </c>
      <c r="H5491" s="30" t="n">
        <v>590.4</v>
      </c>
      <c r="I5491" s="31" t="n">
        <v>46284</v>
      </c>
      <c r="J5491" s="30" t="n">
        <v>590.4</v>
      </c>
      <c r="K5491" s="29" t="s">
        <v>120</v>
      </c>
      <c r="L5491" s="29" t="s">
        <v>388</v>
      </c>
      <c r="M5491" s="29"/>
      <c r="N5491" s="29" t="s">
        <v>122</v>
      </c>
      <c r="O5491" s="31" t="n">
        <v>46830</v>
      </c>
      <c r="P5491" s="29" t="s">
        <v>123</v>
      </c>
      <c r="Q5491" s="29" t="n">
        <f aca="false">IFERROR(VALUE(L5491),"")</f>
        <v>1</v>
      </c>
      <c r="R5491" s="29" t="n">
        <f aca="true">IF(O5491="","",O5491-TODAY())</f>
        <v>545</v>
      </c>
      <c r="S5491" s="29" t="str">
        <f aca="false">IF(C5491="&lt;&lt; vazio &gt;&gt;","VAZIA",IF(AND(O5491&lt;&gt;"",R5491&lt;0),"VENCIDO",IF(AND(O5491&lt;&gt;"",R5491&lt;=Parametros!$B$10),"PRÓX. VENCIMENTO",IF(F5491="Q","QUALIDADE",IF(F5491="S","BLOQUEADO",IF(F5491="R","RESTRITO/DEVOLUÇÃO",IF(OR(N5491="QUAR",N5491="QRES"),"QUARENTENA",IF(OR(B5491="DESCARTE",B5491="DEVOLUÇÃO"),"DESCARTE/DEVOLUÇÃO",IF(AND(D5491="",K5491&lt;&gt;""),"SEM LOTE",IF(AND(Q5491&lt;&gt;"",Q5491&gt;=Parametros!$B$11),"PARADO/SEM GIRO","OK"))))))))))</f>
        <v>QUALIDADE</v>
      </c>
      <c r="T5491" s="29" t="str">
        <f aca="false">IF(AND($S5491="PARADO/SEM GIRO",$K5491="KG",OR(Painel!$B$5="(Todos)",A5491=Painel!$B$5)*OR(Painel!$E$5="(Todos)",P5491=Painel!$E$5)),$J5491+ROW()/10000000,"")</f>
        <v/>
      </c>
      <c r="U5491" s="29" t="str">
        <f aca="false">IF(AND($S5491="VENCIDO",$K5491="KG",OR(Painel!$B$5="(Todos)",A5491=Painel!$B$5)*OR(Painel!$E$5="(Todos)",P5491=Painel!$E$5)),$J5491+ROW()/10000000,"")</f>
        <v/>
      </c>
    </row>
    <row r="5492" customFormat="false" ht="15" hidden="false" customHeight="false" outlineLevel="0" collapsed="false">
      <c r="A5492" s="29" t="s">
        <v>52</v>
      </c>
      <c r="B5492" s="29" t="s">
        <v>10237</v>
      </c>
      <c r="C5492" s="29" t="s">
        <v>876</v>
      </c>
      <c r="D5492" s="29" t="s">
        <v>901</v>
      </c>
      <c r="E5492" s="29" t="n">
        <v>1</v>
      </c>
      <c r="F5492" s="29"/>
      <c r="G5492" s="29" t="s">
        <v>10238</v>
      </c>
      <c r="H5492" s="30" t="n">
        <v>720</v>
      </c>
      <c r="I5492" s="31" t="n">
        <v>46282</v>
      </c>
      <c r="J5492" s="30" t="n">
        <v>720</v>
      </c>
      <c r="K5492" s="29" t="s">
        <v>120</v>
      </c>
      <c r="L5492" s="29" t="s">
        <v>400</v>
      </c>
      <c r="M5492" s="29"/>
      <c r="N5492" s="29" t="s">
        <v>122</v>
      </c>
      <c r="O5492" s="31" t="n">
        <v>46822</v>
      </c>
      <c r="P5492" s="29" t="s">
        <v>123</v>
      </c>
      <c r="Q5492" s="29" t="n">
        <f aca="false">IFERROR(VALUE(L5492),"")</f>
        <v>3</v>
      </c>
      <c r="R5492" s="29" t="n">
        <f aca="true">IF(O5492="","",O5492-TODAY())</f>
        <v>537</v>
      </c>
      <c r="S5492" s="29" t="str">
        <f aca="false">IF(C5492="&lt;&lt; vazio &gt;&gt;","VAZIA",IF(AND(O5492&lt;&gt;"",R5492&lt;0),"VENCIDO",IF(AND(O5492&lt;&gt;"",R5492&lt;=Parametros!$B$10),"PRÓX. VENCIMENTO",IF(F5492="Q","QUALIDADE",IF(F5492="S","BLOQUEADO",IF(F5492="R","RESTRITO/DEVOLUÇÃO",IF(OR(N5492="QUAR",N5492="QRES"),"QUARENTENA",IF(OR(B5492="DESCARTE",B5492="DEVOLUÇÃO"),"DESCARTE/DEVOLUÇÃO",IF(AND(D5492="",K5492&lt;&gt;""),"SEM LOTE",IF(AND(Q5492&lt;&gt;"",Q5492&gt;=Parametros!$B$11),"PARADO/SEM GIRO","OK"))))))))))</f>
        <v>OK</v>
      </c>
      <c r="T5492" s="29" t="str">
        <f aca="false">IF(AND($S5492="PARADO/SEM GIRO",$K5492="KG",OR(Painel!$B$5="(Todos)",A5492=Painel!$B$5)*OR(Painel!$E$5="(Todos)",P5492=Painel!$E$5)),$J5492+ROW()/10000000,"")</f>
        <v/>
      </c>
      <c r="U5492" s="29" t="str">
        <f aca="false">IF(AND($S5492="VENCIDO",$K5492="KG",OR(Painel!$B$5="(Todos)",A5492=Painel!$B$5)*OR(Painel!$E$5="(Todos)",P5492=Painel!$E$5)),$J5492+ROW()/10000000,"")</f>
        <v/>
      </c>
    </row>
    <row r="5493" customFormat="false" ht="15" hidden="false" customHeight="false" outlineLevel="0" collapsed="false">
      <c r="A5493" s="29" t="s">
        <v>52</v>
      </c>
      <c r="B5493" s="29" t="s">
        <v>10239</v>
      </c>
      <c r="C5493" s="29" t="s">
        <v>161</v>
      </c>
      <c r="D5493" s="29" t="s">
        <v>9996</v>
      </c>
      <c r="E5493" s="29" t="n">
        <v>1</v>
      </c>
      <c r="F5493" s="29"/>
      <c r="G5493" s="29" t="s">
        <v>10240</v>
      </c>
      <c r="H5493" s="30" t="n">
        <v>10.1</v>
      </c>
      <c r="I5493" s="31" t="n">
        <v>46236</v>
      </c>
      <c r="J5493" s="30" t="n">
        <v>10.1</v>
      </c>
      <c r="K5493" s="29" t="s">
        <v>120</v>
      </c>
      <c r="L5493" s="29" t="s">
        <v>5891</v>
      </c>
      <c r="M5493" s="29"/>
      <c r="N5493" s="29" t="s">
        <v>122</v>
      </c>
      <c r="O5493" s="31" t="n">
        <v>46702</v>
      </c>
      <c r="P5493" s="29" t="s">
        <v>123</v>
      </c>
      <c r="Q5493" s="29" t="n">
        <f aca="false">IFERROR(VALUE(L5493),"")</f>
        <v>49</v>
      </c>
      <c r="R5493" s="29" t="n">
        <f aca="true">IF(O5493="","",O5493-TODAY())</f>
        <v>417</v>
      </c>
      <c r="S5493" s="29" t="str">
        <f aca="false">IF(C5493="&lt;&lt; vazio &gt;&gt;","VAZIA",IF(AND(O5493&lt;&gt;"",R5493&lt;0),"VENCIDO",IF(AND(O5493&lt;&gt;"",R5493&lt;=Parametros!$B$10),"PRÓX. VENCIMENTO",IF(F5493="Q","QUALIDADE",IF(F5493="S","BLOQUEADO",IF(F5493="R","RESTRITO/DEVOLUÇÃO",IF(OR(N5493="QUAR",N5493="QRES"),"QUARENTENA",IF(OR(B5493="DESCARTE",B5493="DEVOLUÇÃO"),"DESCARTE/DEVOLUÇÃO",IF(AND(D5493="",K5493&lt;&gt;""),"SEM LOTE",IF(AND(Q5493&lt;&gt;"",Q5493&gt;=Parametros!$B$11),"PARADO/SEM GIRO","OK"))))))))))</f>
        <v>OK</v>
      </c>
      <c r="T5493" s="29" t="str">
        <f aca="false">IF(AND($S5493="PARADO/SEM GIRO",$K5493="KG",OR(Painel!$B$5="(Todos)",A5493=Painel!$B$5)*OR(Painel!$E$5="(Todos)",P5493=Painel!$E$5)),$J5493+ROW()/10000000,"")</f>
        <v/>
      </c>
      <c r="U5493" s="29" t="str">
        <f aca="false">IF(AND($S5493="VENCIDO",$K5493="KG",OR(Painel!$B$5="(Todos)",A5493=Painel!$B$5)*OR(Painel!$E$5="(Todos)",P5493=Painel!$E$5)),$J5493+ROW()/10000000,"")</f>
        <v/>
      </c>
    </row>
    <row r="5494" customFormat="false" ht="15" hidden="false" customHeight="false" outlineLevel="0" collapsed="false">
      <c r="A5494" s="29" t="s">
        <v>52</v>
      </c>
      <c r="B5494" s="29" t="s">
        <v>10241</v>
      </c>
      <c r="C5494" s="29" t="s">
        <v>167</v>
      </c>
      <c r="D5494" s="29" t="s">
        <v>765</v>
      </c>
      <c r="E5494" s="29" t="n">
        <v>1</v>
      </c>
      <c r="F5494" s="29" t="s">
        <v>268</v>
      </c>
      <c r="G5494" s="29" t="s">
        <v>10242</v>
      </c>
      <c r="H5494" s="30" t="n">
        <v>590.4</v>
      </c>
      <c r="I5494" s="31" t="n">
        <v>46284</v>
      </c>
      <c r="J5494" s="30" t="n">
        <v>590.4</v>
      </c>
      <c r="K5494" s="29" t="s">
        <v>120</v>
      </c>
      <c r="L5494" s="29" t="s">
        <v>388</v>
      </c>
      <c r="M5494" s="29"/>
      <c r="N5494" s="29" t="s">
        <v>122</v>
      </c>
      <c r="O5494" s="31" t="n">
        <v>46830</v>
      </c>
      <c r="P5494" s="29" t="s">
        <v>123</v>
      </c>
      <c r="Q5494" s="29" t="n">
        <f aca="false">IFERROR(VALUE(L5494),"")</f>
        <v>1</v>
      </c>
      <c r="R5494" s="29" t="n">
        <f aca="true">IF(O5494="","",O5494-TODAY())</f>
        <v>545</v>
      </c>
      <c r="S5494" s="29" t="str">
        <f aca="false">IF(C5494="&lt;&lt; vazio &gt;&gt;","VAZIA",IF(AND(O5494&lt;&gt;"",R5494&lt;0),"VENCIDO",IF(AND(O5494&lt;&gt;"",R5494&lt;=Parametros!$B$10),"PRÓX. VENCIMENTO",IF(F5494="Q","QUALIDADE",IF(F5494="S","BLOQUEADO",IF(F5494="R","RESTRITO/DEVOLUÇÃO",IF(OR(N5494="QUAR",N5494="QRES"),"QUARENTENA",IF(OR(B5494="DESCARTE",B5494="DEVOLUÇÃO"),"DESCARTE/DEVOLUÇÃO",IF(AND(D5494="",K5494&lt;&gt;""),"SEM LOTE",IF(AND(Q5494&lt;&gt;"",Q5494&gt;=Parametros!$B$11),"PARADO/SEM GIRO","OK"))))))))))</f>
        <v>QUALIDADE</v>
      </c>
      <c r="T5494" s="29" t="str">
        <f aca="false">IF(AND($S5494="PARADO/SEM GIRO",$K5494="KG",OR(Painel!$B$5="(Todos)",A5494=Painel!$B$5)*OR(Painel!$E$5="(Todos)",P5494=Painel!$E$5)),$J5494+ROW()/10000000,"")</f>
        <v/>
      </c>
      <c r="U5494" s="29" t="str">
        <f aca="false">IF(AND($S5494="VENCIDO",$K5494="KG",OR(Painel!$B$5="(Todos)",A5494=Painel!$B$5)*OR(Painel!$E$5="(Todos)",P5494=Painel!$E$5)),$J5494+ROW()/10000000,"")</f>
        <v/>
      </c>
    </row>
    <row r="5495" customFormat="false" ht="15" hidden="false" customHeight="false" outlineLevel="0" collapsed="false">
      <c r="A5495" s="29" t="s">
        <v>52</v>
      </c>
      <c r="B5495" s="29" t="s">
        <v>10243</v>
      </c>
      <c r="C5495" s="29" t="s">
        <v>161</v>
      </c>
      <c r="D5495" s="29" t="s">
        <v>8317</v>
      </c>
      <c r="E5495" s="29" t="n">
        <v>1</v>
      </c>
      <c r="F5495" s="29"/>
      <c r="G5495" s="29" t="s">
        <v>10244</v>
      </c>
      <c r="H5495" s="30" t="n">
        <v>999.9</v>
      </c>
      <c r="I5495" s="31" t="n">
        <v>46198</v>
      </c>
      <c r="J5495" s="30" t="n">
        <v>999.9</v>
      </c>
      <c r="K5495" s="29" t="s">
        <v>120</v>
      </c>
      <c r="L5495" s="29" t="s">
        <v>2566</v>
      </c>
      <c r="M5495" s="29"/>
      <c r="N5495" s="29" t="s">
        <v>122</v>
      </c>
      <c r="O5495" s="31" t="n">
        <v>46742</v>
      </c>
      <c r="P5495" s="29" t="s">
        <v>123</v>
      </c>
      <c r="Q5495" s="29" t="n">
        <f aca="false">IFERROR(VALUE(L5495),"")</f>
        <v>87</v>
      </c>
      <c r="R5495" s="29" t="n">
        <f aca="true">IF(O5495="","",O5495-TODAY())</f>
        <v>457</v>
      </c>
      <c r="S5495" s="29" t="str">
        <f aca="false">IF(C5495="&lt;&lt; vazio &gt;&gt;","VAZIA",IF(AND(O5495&lt;&gt;"",R5495&lt;0),"VENCIDO",IF(AND(O5495&lt;&gt;"",R5495&lt;=Parametros!$B$10),"PRÓX. VENCIMENTO",IF(F5495="Q","QUALIDADE",IF(F5495="S","BLOQUEADO",IF(F5495="R","RESTRITO/DEVOLUÇÃO",IF(OR(N5495="QUAR",N5495="QRES"),"QUARENTENA",IF(OR(B5495="DESCARTE",B5495="DEVOLUÇÃO"),"DESCARTE/DEVOLUÇÃO",IF(AND(D5495="",K5495&lt;&gt;""),"SEM LOTE",IF(AND(Q5495&lt;&gt;"",Q5495&gt;=Parametros!$B$11),"PARADO/SEM GIRO","OK"))))))))))</f>
        <v>OK</v>
      </c>
      <c r="T5495" s="29" t="str">
        <f aca="false">IF(AND($S5495="PARADO/SEM GIRO",$K5495="KG",OR(Painel!$B$5="(Todos)",A5495=Painel!$B$5)*OR(Painel!$E$5="(Todos)",P5495=Painel!$E$5)),$J5495+ROW()/10000000,"")</f>
        <v/>
      </c>
      <c r="U5495" s="29" t="str">
        <f aca="false">IF(AND($S5495="VENCIDO",$K5495="KG",OR(Painel!$B$5="(Todos)",A5495=Painel!$B$5)*OR(Painel!$E$5="(Todos)",P5495=Painel!$E$5)),$J5495+ROW()/10000000,"")</f>
        <v/>
      </c>
    </row>
    <row r="5496" customFormat="false" ht="15" hidden="false" customHeight="false" outlineLevel="0" collapsed="false">
      <c r="A5496" s="29" t="s">
        <v>52</v>
      </c>
      <c r="B5496" s="29" t="s">
        <v>10245</v>
      </c>
      <c r="C5496" s="29" t="s">
        <v>291</v>
      </c>
      <c r="D5496" s="29" t="s">
        <v>10246</v>
      </c>
      <c r="E5496" s="29" t="n">
        <v>1</v>
      </c>
      <c r="F5496" s="29"/>
      <c r="G5496" s="29" t="s">
        <v>10247</v>
      </c>
      <c r="H5496" s="30" t="n">
        <v>10.1</v>
      </c>
      <c r="I5496" s="31" t="n">
        <v>46257</v>
      </c>
      <c r="J5496" s="30" t="n">
        <v>10.1</v>
      </c>
      <c r="K5496" s="29" t="s">
        <v>120</v>
      </c>
      <c r="L5496" s="29" t="s">
        <v>5891</v>
      </c>
      <c r="M5496" s="29"/>
      <c r="N5496" s="29" t="s">
        <v>122</v>
      </c>
      <c r="O5496" s="31" t="n">
        <v>46864</v>
      </c>
      <c r="P5496" s="29" t="s">
        <v>123</v>
      </c>
      <c r="Q5496" s="29" t="n">
        <f aca="false">IFERROR(VALUE(L5496),"")</f>
        <v>49</v>
      </c>
      <c r="R5496" s="29" t="n">
        <f aca="true">IF(O5496="","",O5496-TODAY())</f>
        <v>579</v>
      </c>
      <c r="S5496" s="29" t="str">
        <f aca="false">IF(C5496="&lt;&lt; vazio &gt;&gt;","VAZIA",IF(AND(O5496&lt;&gt;"",R5496&lt;0),"VENCIDO",IF(AND(O5496&lt;&gt;"",R5496&lt;=Parametros!$B$10),"PRÓX. VENCIMENTO",IF(F5496="Q","QUALIDADE",IF(F5496="S","BLOQUEADO",IF(F5496="R","RESTRITO/DEVOLUÇÃO",IF(OR(N5496="QUAR",N5496="QRES"),"QUARENTENA",IF(OR(B5496="DESCARTE",B5496="DEVOLUÇÃO"),"DESCARTE/DEVOLUÇÃO",IF(AND(D5496="",K5496&lt;&gt;""),"SEM LOTE",IF(AND(Q5496&lt;&gt;"",Q5496&gt;=Parametros!$B$11),"PARADO/SEM GIRO","OK"))))))))))</f>
        <v>OK</v>
      </c>
      <c r="T5496" s="29" t="str">
        <f aca="false">IF(AND($S5496="PARADO/SEM GIRO",$K5496="KG",OR(Painel!$B$5="(Todos)",A5496=Painel!$B$5)*OR(Painel!$E$5="(Todos)",P5496=Painel!$E$5)),$J5496+ROW()/10000000,"")</f>
        <v/>
      </c>
      <c r="U5496" s="29" t="str">
        <f aca="false">IF(AND($S5496="VENCIDO",$K5496="KG",OR(Painel!$B$5="(Todos)",A5496=Painel!$B$5)*OR(Painel!$E$5="(Todos)",P5496=Painel!$E$5)),$J5496+ROW()/10000000,"")</f>
        <v/>
      </c>
    </row>
    <row r="5497" customFormat="false" ht="15" hidden="false" customHeight="false" outlineLevel="0" collapsed="false">
      <c r="A5497" s="29" t="s">
        <v>52</v>
      </c>
      <c r="B5497" s="29" t="s">
        <v>10248</v>
      </c>
      <c r="C5497" s="29" t="s">
        <v>313</v>
      </c>
      <c r="D5497" s="29" t="s">
        <v>432</v>
      </c>
      <c r="E5497" s="29" t="n">
        <v>1</v>
      </c>
      <c r="F5497" s="29"/>
      <c r="G5497" s="29" t="s">
        <v>10249</v>
      </c>
      <c r="H5497" s="30" t="n">
        <v>999.9</v>
      </c>
      <c r="I5497" s="31" t="n">
        <v>46283</v>
      </c>
      <c r="J5497" s="30" t="n">
        <v>999.9</v>
      </c>
      <c r="K5497" s="29" t="s">
        <v>120</v>
      </c>
      <c r="L5497" s="29" t="s">
        <v>2744</v>
      </c>
      <c r="M5497" s="29"/>
      <c r="N5497" s="29" t="s">
        <v>122</v>
      </c>
      <c r="O5497" s="31" t="n">
        <v>46731</v>
      </c>
      <c r="P5497" s="29" t="s">
        <v>123</v>
      </c>
      <c r="Q5497" s="29" t="n">
        <f aca="false">IFERROR(VALUE(L5497),"")</f>
        <v>90</v>
      </c>
      <c r="R5497" s="29" t="n">
        <f aca="true">IF(O5497="","",O5497-TODAY())</f>
        <v>446</v>
      </c>
      <c r="S5497" s="29" t="str">
        <f aca="false">IF(C5497="&lt;&lt; vazio &gt;&gt;","VAZIA",IF(AND(O5497&lt;&gt;"",R5497&lt;0),"VENCIDO",IF(AND(O5497&lt;&gt;"",R5497&lt;=Parametros!$B$10),"PRÓX. VENCIMENTO",IF(F5497="Q","QUALIDADE",IF(F5497="S","BLOQUEADO",IF(F5497="R","RESTRITO/DEVOLUÇÃO",IF(OR(N5497="QUAR",N5497="QRES"),"QUARENTENA",IF(OR(B5497="DESCARTE",B5497="DEVOLUÇÃO"),"DESCARTE/DEVOLUÇÃO",IF(AND(D5497="",K5497&lt;&gt;""),"SEM LOTE",IF(AND(Q5497&lt;&gt;"",Q5497&gt;=Parametros!$B$11),"PARADO/SEM GIRO","OK"))))))))))</f>
        <v>PARADO/SEM GIRO</v>
      </c>
      <c r="T5497" s="29" t="n">
        <f aca="false">IF(AND($S5497="PARADO/SEM GIRO",$K5497="KG",OR(Painel!$B$5="(Todos)",A5497=Painel!$B$5)*OR(Painel!$E$5="(Todos)",P5497=Painel!$E$5)),$J5497+ROW()/10000000,"")</f>
        <v>999.9005497</v>
      </c>
      <c r="U5497" s="29" t="str">
        <f aca="false">IF(AND($S5497="VENCIDO",$K5497="KG",OR(Painel!$B$5="(Todos)",A5497=Painel!$B$5)*OR(Painel!$E$5="(Todos)",P5497=Painel!$E$5)),$J5497+ROW()/10000000,"")</f>
        <v/>
      </c>
    </row>
    <row r="5498" customFormat="false" ht="15" hidden="false" customHeight="false" outlineLevel="0" collapsed="false">
      <c r="A5498" s="29" t="s">
        <v>52</v>
      </c>
      <c r="B5498" s="29" t="s">
        <v>10250</v>
      </c>
      <c r="C5498" s="29" t="s">
        <v>131</v>
      </c>
      <c r="D5498" s="29" t="s">
        <v>277</v>
      </c>
      <c r="E5498" s="29" t="n">
        <v>1</v>
      </c>
      <c r="F5498" s="29"/>
      <c r="G5498" s="29" t="s">
        <v>10251</v>
      </c>
      <c r="H5498" s="30" t="n">
        <v>101</v>
      </c>
      <c r="I5498" s="31" t="n">
        <v>46282</v>
      </c>
      <c r="J5498" s="30" t="n">
        <v>101</v>
      </c>
      <c r="K5498" s="29" t="s">
        <v>120</v>
      </c>
      <c r="L5498" s="29" t="s">
        <v>2045</v>
      </c>
      <c r="M5498" s="29"/>
      <c r="N5498" s="29" t="s">
        <v>122</v>
      </c>
      <c r="O5498" s="31" t="n">
        <v>46472</v>
      </c>
      <c r="P5498" s="29" t="s">
        <v>123</v>
      </c>
      <c r="Q5498" s="29" t="n">
        <f aca="false">IFERROR(VALUE(L5498),"")</f>
        <v>33</v>
      </c>
      <c r="R5498" s="29" t="n">
        <f aca="true">IF(O5498="","",O5498-TODAY())</f>
        <v>187</v>
      </c>
      <c r="S5498" s="29" t="str">
        <f aca="false">IF(C5498="&lt;&lt; vazio &gt;&gt;","VAZIA",IF(AND(O5498&lt;&gt;"",R5498&lt;0),"VENCIDO",IF(AND(O5498&lt;&gt;"",R5498&lt;=Parametros!$B$10),"PRÓX. VENCIMENTO",IF(F5498="Q","QUALIDADE",IF(F5498="S","BLOQUEADO",IF(F5498="R","RESTRITO/DEVOLUÇÃO",IF(OR(N5498="QUAR",N5498="QRES"),"QUARENTENA",IF(OR(B5498="DESCARTE",B5498="DEVOLUÇÃO"),"DESCARTE/DEVOLUÇÃO",IF(AND(D5498="",K5498&lt;&gt;""),"SEM LOTE",IF(AND(Q5498&lt;&gt;"",Q5498&gt;=Parametros!$B$11),"PARADO/SEM GIRO","OK"))))))))))</f>
        <v>OK</v>
      </c>
      <c r="T5498" s="29" t="str">
        <f aca="false">IF(AND($S5498="PARADO/SEM GIRO",$K5498="KG",OR(Painel!$B$5="(Todos)",A5498=Painel!$B$5)*OR(Painel!$E$5="(Todos)",P5498=Painel!$E$5)),$J5498+ROW()/10000000,"")</f>
        <v/>
      </c>
      <c r="U5498" s="29" t="str">
        <f aca="false">IF(AND($S5498="VENCIDO",$K5498="KG",OR(Painel!$B$5="(Todos)",A5498=Painel!$B$5)*OR(Painel!$E$5="(Todos)",P5498=Painel!$E$5)),$J5498+ROW()/10000000,"")</f>
        <v/>
      </c>
    </row>
    <row r="5499" customFormat="false" ht="15" hidden="false" customHeight="false" outlineLevel="0" collapsed="false">
      <c r="A5499" s="29" t="s">
        <v>52</v>
      </c>
      <c r="B5499" s="29" t="s">
        <v>10252</v>
      </c>
      <c r="C5499" s="29" t="s">
        <v>165</v>
      </c>
      <c r="D5499" s="29" t="s">
        <v>458</v>
      </c>
      <c r="E5499" s="29" t="n">
        <v>1</v>
      </c>
      <c r="F5499" s="29"/>
      <c r="G5499" s="29" t="s">
        <v>10253</v>
      </c>
      <c r="H5499" s="30" t="n">
        <v>727.2</v>
      </c>
      <c r="I5499" s="31" t="n">
        <v>46259</v>
      </c>
      <c r="J5499" s="30" t="n">
        <v>727.2</v>
      </c>
      <c r="K5499" s="29" t="s">
        <v>120</v>
      </c>
      <c r="L5499" s="29" t="s">
        <v>677</v>
      </c>
      <c r="M5499" s="29"/>
      <c r="N5499" s="29" t="s">
        <v>122</v>
      </c>
      <c r="O5499" s="31" t="n">
        <v>46799</v>
      </c>
      <c r="P5499" s="29" t="s">
        <v>123</v>
      </c>
      <c r="Q5499" s="29" t="n">
        <f aca="false">IFERROR(VALUE(L5499),"")</f>
        <v>26</v>
      </c>
      <c r="R5499" s="29" t="n">
        <f aca="true">IF(O5499="","",O5499-TODAY())</f>
        <v>514</v>
      </c>
      <c r="S5499" s="29" t="str">
        <f aca="false">IF(C5499="&lt;&lt; vazio &gt;&gt;","VAZIA",IF(AND(O5499&lt;&gt;"",R5499&lt;0),"VENCIDO",IF(AND(O5499&lt;&gt;"",R5499&lt;=Parametros!$B$10),"PRÓX. VENCIMENTO",IF(F5499="Q","QUALIDADE",IF(F5499="S","BLOQUEADO",IF(F5499="R","RESTRITO/DEVOLUÇÃO",IF(OR(N5499="QUAR",N5499="QRES"),"QUARENTENA",IF(OR(B5499="DESCARTE",B5499="DEVOLUÇÃO"),"DESCARTE/DEVOLUÇÃO",IF(AND(D5499="",K5499&lt;&gt;""),"SEM LOTE",IF(AND(Q5499&lt;&gt;"",Q5499&gt;=Parametros!$B$11),"PARADO/SEM GIRO","OK"))))))))))</f>
        <v>OK</v>
      </c>
      <c r="T5499" s="29" t="str">
        <f aca="false">IF(AND($S5499="PARADO/SEM GIRO",$K5499="KG",OR(Painel!$B$5="(Todos)",A5499=Painel!$B$5)*OR(Painel!$E$5="(Todos)",P5499=Painel!$E$5)),$J5499+ROW()/10000000,"")</f>
        <v/>
      </c>
      <c r="U5499" s="29" t="str">
        <f aca="false">IF(AND($S5499="VENCIDO",$K5499="KG",OR(Painel!$B$5="(Todos)",A5499=Painel!$B$5)*OR(Painel!$E$5="(Todos)",P5499=Painel!$E$5)),$J5499+ROW()/10000000,"")</f>
        <v/>
      </c>
    </row>
    <row r="5500" customFormat="false" ht="15" hidden="false" customHeight="false" outlineLevel="0" collapsed="false">
      <c r="A5500" s="29" t="s">
        <v>52</v>
      </c>
      <c r="B5500" s="29" t="s">
        <v>10254</v>
      </c>
      <c r="C5500" s="29" t="s">
        <v>219</v>
      </c>
      <c r="D5500" s="29" t="s">
        <v>3841</v>
      </c>
      <c r="E5500" s="29" t="n">
        <v>1</v>
      </c>
      <c r="F5500" s="29" t="s">
        <v>189</v>
      </c>
      <c r="G5500" s="29" t="s">
        <v>10255</v>
      </c>
      <c r="H5500" s="30" t="n">
        <v>700</v>
      </c>
      <c r="I5500" s="31" t="n">
        <v>46275</v>
      </c>
      <c r="J5500" s="30" t="n">
        <v>700</v>
      </c>
      <c r="K5500" s="29" t="s">
        <v>120</v>
      </c>
      <c r="L5500" s="29" t="s">
        <v>121</v>
      </c>
      <c r="M5500" s="29"/>
      <c r="N5500" s="29" t="s">
        <v>122</v>
      </c>
      <c r="O5500" s="31" t="n">
        <v>46895</v>
      </c>
      <c r="P5500" s="29" t="s">
        <v>123</v>
      </c>
      <c r="Q5500" s="29" t="n">
        <f aca="false">IFERROR(VALUE(L5500),"")</f>
        <v>10</v>
      </c>
      <c r="R5500" s="29" t="n">
        <f aca="true">IF(O5500="","",O5500-TODAY())</f>
        <v>610</v>
      </c>
      <c r="S5500" s="29" t="str">
        <f aca="false">IF(C5500="&lt;&lt; vazio &gt;&gt;","VAZIA",IF(AND(O5500&lt;&gt;"",R5500&lt;0),"VENCIDO",IF(AND(O5500&lt;&gt;"",R5500&lt;=Parametros!$B$10),"PRÓX. VENCIMENTO",IF(F5500="Q","QUALIDADE",IF(F5500="S","BLOQUEADO",IF(F5500="R","RESTRITO/DEVOLUÇÃO",IF(OR(N5500="QUAR",N5500="QRES"),"QUARENTENA",IF(OR(B5500="DESCARTE",B5500="DEVOLUÇÃO"),"DESCARTE/DEVOLUÇÃO",IF(AND(D5500="",K5500&lt;&gt;""),"SEM LOTE",IF(AND(Q5500&lt;&gt;"",Q5500&gt;=Parametros!$B$11),"PARADO/SEM GIRO","OK"))))))))))</f>
        <v>RESTRITO/DEVOLUÇÃO</v>
      </c>
      <c r="T5500" s="29" t="str">
        <f aca="false">IF(AND($S5500="PARADO/SEM GIRO",$K5500="KG",OR(Painel!$B$5="(Todos)",A5500=Painel!$B$5)*OR(Painel!$E$5="(Todos)",P5500=Painel!$E$5)),$J5500+ROW()/10000000,"")</f>
        <v/>
      </c>
      <c r="U5500" s="29" t="str">
        <f aca="false">IF(AND($S5500="VENCIDO",$K5500="KG",OR(Painel!$B$5="(Todos)",A5500=Painel!$B$5)*OR(Painel!$E$5="(Todos)",P5500=Painel!$E$5)),$J5500+ROW()/10000000,"")</f>
        <v/>
      </c>
    </row>
    <row r="5501" customFormat="false" ht="15" hidden="false" customHeight="false" outlineLevel="0" collapsed="false">
      <c r="A5501" s="29" t="s">
        <v>52</v>
      </c>
      <c r="B5501" s="29" t="s">
        <v>10256</v>
      </c>
      <c r="C5501" s="29" t="s">
        <v>1381</v>
      </c>
      <c r="D5501" s="29" t="s">
        <v>1382</v>
      </c>
      <c r="E5501" s="29" t="n">
        <v>1</v>
      </c>
      <c r="F5501" s="29"/>
      <c r="G5501" s="29" t="s">
        <v>10257</v>
      </c>
      <c r="H5501" s="30" t="n">
        <v>800</v>
      </c>
      <c r="I5501" s="31" t="n">
        <v>46240</v>
      </c>
      <c r="J5501" s="30" t="n">
        <v>800</v>
      </c>
      <c r="K5501" s="29" t="s">
        <v>120</v>
      </c>
      <c r="L5501" s="29" t="s">
        <v>1330</v>
      </c>
      <c r="M5501" s="29"/>
      <c r="N5501" s="29" t="s">
        <v>122</v>
      </c>
      <c r="O5501" s="31" t="n">
        <v>46590</v>
      </c>
      <c r="P5501" s="29" t="s">
        <v>123</v>
      </c>
      <c r="Q5501" s="29" t="n">
        <f aca="false">IFERROR(VALUE(L5501),"")</f>
        <v>45</v>
      </c>
      <c r="R5501" s="29" t="n">
        <f aca="true">IF(O5501="","",O5501-TODAY())</f>
        <v>305</v>
      </c>
      <c r="S5501" s="29" t="str">
        <f aca="false">IF(C5501="&lt;&lt; vazio &gt;&gt;","VAZIA",IF(AND(O5501&lt;&gt;"",R5501&lt;0),"VENCIDO",IF(AND(O5501&lt;&gt;"",R5501&lt;=Parametros!$B$10),"PRÓX. VENCIMENTO",IF(F5501="Q","QUALIDADE",IF(F5501="S","BLOQUEADO",IF(F5501="R","RESTRITO/DEVOLUÇÃO",IF(OR(N5501="QUAR",N5501="QRES"),"QUARENTENA",IF(OR(B5501="DESCARTE",B5501="DEVOLUÇÃO"),"DESCARTE/DEVOLUÇÃO",IF(AND(D5501="",K5501&lt;&gt;""),"SEM LOTE",IF(AND(Q5501&lt;&gt;"",Q5501&gt;=Parametros!$B$11),"PARADO/SEM GIRO","OK"))))))))))</f>
        <v>OK</v>
      </c>
      <c r="T5501" s="29" t="str">
        <f aca="false">IF(AND($S5501="PARADO/SEM GIRO",$K5501="KG",OR(Painel!$B$5="(Todos)",A5501=Painel!$B$5)*OR(Painel!$E$5="(Todos)",P5501=Painel!$E$5)),$J5501+ROW()/10000000,"")</f>
        <v/>
      </c>
      <c r="U5501" s="29" t="str">
        <f aca="false">IF(AND($S5501="VENCIDO",$K5501="KG",OR(Painel!$B$5="(Todos)",A5501=Painel!$B$5)*OR(Painel!$E$5="(Todos)",P5501=Painel!$E$5)),$J5501+ROW()/10000000,"")</f>
        <v/>
      </c>
    </row>
    <row r="5502" customFormat="false" ht="15" hidden="false" customHeight="false" outlineLevel="0" collapsed="false">
      <c r="A5502" s="29" t="s">
        <v>52</v>
      </c>
      <c r="B5502" s="29" t="s">
        <v>10258</v>
      </c>
      <c r="C5502" s="29" t="s">
        <v>308</v>
      </c>
      <c r="D5502" s="29" t="s">
        <v>10259</v>
      </c>
      <c r="E5502" s="29" t="n">
        <v>1</v>
      </c>
      <c r="F5502" s="29"/>
      <c r="G5502" s="29" t="s">
        <v>10260</v>
      </c>
      <c r="H5502" s="30" t="n">
        <v>5</v>
      </c>
      <c r="I5502" s="31" t="n">
        <v>46236</v>
      </c>
      <c r="J5502" s="30" t="n">
        <v>5</v>
      </c>
      <c r="K5502" s="29" t="s">
        <v>120</v>
      </c>
      <c r="L5502" s="29" t="s">
        <v>5891</v>
      </c>
      <c r="M5502" s="29"/>
      <c r="N5502" s="29" t="s">
        <v>122</v>
      </c>
      <c r="O5502" s="31" t="n">
        <v>46705</v>
      </c>
      <c r="P5502" s="29" t="s">
        <v>123</v>
      </c>
      <c r="Q5502" s="29" t="n">
        <f aca="false">IFERROR(VALUE(L5502),"")</f>
        <v>49</v>
      </c>
      <c r="R5502" s="29" t="n">
        <f aca="true">IF(O5502="","",O5502-TODAY())</f>
        <v>420</v>
      </c>
      <c r="S5502" s="29" t="str">
        <f aca="false">IF(C5502="&lt;&lt; vazio &gt;&gt;","VAZIA",IF(AND(O5502&lt;&gt;"",R5502&lt;0),"VENCIDO",IF(AND(O5502&lt;&gt;"",R5502&lt;=Parametros!$B$10),"PRÓX. VENCIMENTO",IF(F5502="Q","QUALIDADE",IF(F5502="S","BLOQUEADO",IF(F5502="R","RESTRITO/DEVOLUÇÃO",IF(OR(N5502="QUAR",N5502="QRES"),"QUARENTENA",IF(OR(B5502="DESCARTE",B5502="DEVOLUÇÃO"),"DESCARTE/DEVOLUÇÃO",IF(AND(D5502="",K5502&lt;&gt;""),"SEM LOTE",IF(AND(Q5502&lt;&gt;"",Q5502&gt;=Parametros!$B$11),"PARADO/SEM GIRO","OK"))))))))))</f>
        <v>OK</v>
      </c>
      <c r="T5502" s="29" t="str">
        <f aca="false">IF(AND($S5502="PARADO/SEM GIRO",$K5502="KG",OR(Painel!$B$5="(Todos)",A5502=Painel!$B$5)*OR(Painel!$E$5="(Todos)",P5502=Painel!$E$5)),$J5502+ROW()/10000000,"")</f>
        <v/>
      </c>
      <c r="U5502" s="29" t="str">
        <f aca="false">IF(AND($S5502="VENCIDO",$K5502="KG",OR(Painel!$B$5="(Todos)",A5502=Painel!$B$5)*OR(Painel!$E$5="(Todos)",P5502=Painel!$E$5)),$J5502+ROW()/10000000,"")</f>
        <v/>
      </c>
    </row>
    <row r="5503" customFormat="false" ht="15" hidden="false" customHeight="false" outlineLevel="0" collapsed="false">
      <c r="A5503" s="29" t="s">
        <v>52</v>
      </c>
      <c r="B5503" s="29" t="s">
        <v>10261</v>
      </c>
      <c r="C5503" s="29" t="s">
        <v>161</v>
      </c>
      <c r="D5503" s="29" t="s">
        <v>8317</v>
      </c>
      <c r="E5503" s="29" t="n">
        <v>1</v>
      </c>
      <c r="F5503" s="29"/>
      <c r="G5503" s="29" t="s">
        <v>10262</v>
      </c>
      <c r="H5503" s="30" t="n">
        <v>999.9</v>
      </c>
      <c r="I5503" s="31" t="n">
        <v>46198</v>
      </c>
      <c r="J5503" s="30" t="n">
        <v>999.9</v>
      </c>
      <c r="K5503" s="29" t="s">
        <v>120</v>
      </c>
      <c r="L5503" s="29" t="s">
        <v>2566</v>
      </c>
      <c r="M5503" s="29"/>
      <c r="N5503" s="29" t="s">
        <v>122</v>
      </c>
      <c r="O5503" s="31" t="n">
        <v>46742</v>
      </c>
      <c r="P5503" s="29" t="s">
        <v>123</v>
      </c>
      <c r="Q5503" s="29" t="n">
        <f aca="false">IFERROR(VALUE(L5503),"")</f>
        <v>87</v>
      </c>
      <c r="R5503" s="29" t="n">
        <f aca="true">IF(O5503="","",O5503-TODAY())</f>
        <v>457</v>
      </c>
      <c r="S5503" s="29" t="str">
        <f aca="false">IF(C5503="&lt;&lt; vazio &gt;&gt;","VAZIA",IF(AND(O5503&lt;&gt;"",R5503&lt;0),"VENCIDO",IF(AND(O5503&lt;&gt;"",R5503&lt;=Parametros!$B$10),"PRÓX. VENCIMENTO",IF(F5503="Q","QUALIDADE",IF(F5503="S","BLOQUEADO",IF(F5503="R","RESTRITO/DEVOLUÇÃO",IF(OR(N5503="QUAR",N5503="QRES"),"QUARENTENA",IF(OR(B5503="DESCARTE",B5503="DEVOLUÇÃO"),"DESCARTE/DEVOLUÇÃO",IF(AND(D5503="",K5503&lt;&gt;""),"SEM LOTE",IF(AND(Q5503&lt;&gt;"",Q5503&gt;=Parametros!$B$11),"PARADO/SEM GIRO","OK"))))))))))</f>
        <v>OK</v>
      </c>
      <c r="T5503" s="29" t="str">
        <f aca="false">IF(AND($S5503="PARADO/SEM GIRO",$K5503="KG",OR(Painel!$B$5="(Todos)",A5503=Painel!$B$5)*OR(Painel!$E$5="(Todos)",P5503=Painel!$E$5)),$J5503+ROW()/10000000,"")</f>
        <v/>
      </c>
      <c r="U5503" s="29" t="str">
        <f aca="false">IF(AND($S5503="VENCIDO",$K5503="KG",OR(Painel!$B$5="(Todos)",A5503=Painel!$B$5)*OR(Painel!$E$5="(Todos)",P5503=Painel!$E$5)),$J5503+ROW()/10000000,"")</f>
        <v/>
      </c>
    </row>
    <row r="5504" customFormat="false" ht="15" hidden="false" customHeight="false" outlineLevel="0" collapsed="false">
      <c r="A5504" s="29" t="s">
        <v>52</v>
      </c>
      <c r="B5504" s="29" t="s">
        <v>10263</v>
      </c>
      <c r="C5504" s="29" t="s">
        <v>691</v>
      </c>
      <c r="D5504" s="29" t="s">
        <v>10264</v>
      </c>
      <c r="E5504" s="29" t="n">
        <v>1</v>
      </c>
      <c r="F5504" s="29"/>
      <c r="G5504" s="29" t="s">
        <v>10265</v>
      </c>
      <c r="H5504" s="30" t="n">
        <v>720</v>
      </c>
      <c r="I5504" s="31" t="n">
        <v>46050</v>
      </c>
      <c r="J5504" s="30" t="n">
        <v>720</v>
      </c>
      <c r="K5504" s="29" t="s">
        <v>120</v>
      </c>
      <c r="L5504" s="29" t="s">
        <v>10266</v>
      </c>
      <c r="M5504" s="29"/>
      <c r="N5504" s="29" t="s">
        <v>122</v>
      </c>
      <c r="O5504" s="31" t="n">
        <v>46411</v>
      </c>
      <c r="P5504" s="29" t="s">
        <v>123</v>
      </c>
      <c r="Q5504" s="29" t="n">
        <f aca="false">IFERROR(VALUE(L5504),"")</f>
        <v>235</v>
      </c>
      <c r="R5504" s="29" t="n">
        <f aca="true">IF(O5504="","",O5504-TODAY())</f>
        <v>126</v>
      </c>
      <c r="S5504" s="29" t="str">
        <f aca="false">IF(C5504="&lt;&lt; vazio &gt;&gt;","VAZIA",IF(AND(O5504&lt;&gt;"",R5504&lt;0),"VENCIDO",IF(AND(O5504&lt;&gt;"",R5504&lt;=Parametros!$B$10),"PRÓX. VENCIMENTO",IF(F5504="Q","QUALIDADE",IF(F5504="S","BLOQUEADO",IF(F5504="R","RESTRITO/DEVOLUÇÃO",IF(OR(N5504="QUAR",N5504="QRES"),"QUARENTENA",IF(OR(B5504="DESCARTE",B5504="DEVOLUÇÃO"),"DESCARTE/DEVOLUÇÃO",IF(AND(D5504="",K5504&lt;&gt;""),"SEM LOTE",IF(AND(Q5504&lt;&gt;"",Q5504&gt;=Parametros!$B$11),"PARADO/SEM GIRO","OK"))))))))))</f>
        <v>PARADO/SEM GIRO</v>
      </c>
      <c r="T5504" s="29" t="n">
        <f aca="false">IF(AND($S5504="PARADO/SEM GIRO",$K5504="KG",OR(Painel!$B$5="(Todos)",A5504=Painel!$B$5)*OR(Painel!$E$5="(Todos)",P5504=Painel!$E$5)),$J5504+ROW()/10000000,"")</f>
        <v>720.0005504</v>
      </c>
      <c r="U5504" s="29" t="str">
        <f aca="false">IF(AND($S5504="VENCIDO",$K5504="KG",OR(Painel!$B$5="(Todos)",A5504=Painel!$B$5)*OR(Painel!$E$5="(Todos)",P5504=Painel!$E$5)),$J5504+ROW()/10000000,"")</f>
        <v/>
      </c>
    </row>
    <row r="5505" customFormat="false" ht="15" hidden="false" customHeight="false" outlineLevel="0" collapsed="false">
      <c r="A5505" s="29" t="s">
        <v>52</v>
      </c>
      <c r="B5505" s="29" t="s">
        <v>10267</v>
      </c>
      <c r="C5505" s="29" t="s">
        <v>167</v>
      </c>
      <c r="D5505" s="29" t="s">
        <v>765</v>
      </c>
      <c r="E5505" s="29" t="n">
        <v>1</v>
      </c>
      <c r="F5505" s="29" t="s">
        <v>268</v>
      </c>
      <c r="G5505" s="29" t="s">
        <v>10268</v>
      </c>
      <c r="H5505" s="30" t="n">
        <v>590.4</v>
      </c>
      <c r="I5505" s="31" t="n">
        <v>46284</v>
      </c>
      <c r="J5505" s="30" t="n">
        <v>590.4</v>
      </c>
      <c r="K5505" s="29" t="s">
        <v>120</v>
      </c>
      <c r="L5505" s="29" t="s">
        <v>388</v>
      </c>
      <c r="M5505" s="29"/>
      <c r="N5505" s="29" t="s">
        <v>122</v>
      </c>
      <c r="O5505" s="31" t="n">
        <v>46830</v>
      </c>
      <c r="P5505" s="29" t="s">
        <v>123</v>
      </c>
      <c r="Q5505" s="29" t="n">
        <f aca="false">IFERROR(VALUE(L5505),"")</f>
        <v>1</v>
      </c>
      <c r="R5505" s="29" t="n">
        <f aca="true">IF(O5505="","",O5505-TODAY())</f>
        <v>545</v>
      </c>
      <c r="S5505" s="29" t="str">
        <f aca="false">IF(C5505="&lt;&lt; vazio &gt;&gt;","VAZIA",IF(AND(O5505&lt;&gt;"",R5505&lt;0),"VENCIDO",IF(AND(O5505&lt;&gt;"",R5505&lt;=Parametros!$B$10),"PRÓX. VENCIMENTO",IF(F5505="Q","QUALIDADE",IF(F5505="S","BLOQUEADO",IF(F5505="R","RESTRITO/DEVOLUÇÃO",IF(OR(N5505="QUAR",N5505="QRES"),"QUARENTENA",IF(OR(B5505="DESCARTE",B5505="DEVOLUÇÃO"),"DESCARTE/DEVOLUÇÃO",IF(AND(D5505="",K5505&lt;&gt;""),"SEM LOTE",IF(AND(Q5505&lt;&gt;"",Q5505&gt;=Parametros!$B$11),"PARADO/SEM GIRO","OK"))))))))))</f>
        <v>QUALIDADE</v>
      </c>
      <c r="T5505" s="29" t="str">
        <f aca="false">IF(AND($S5505="PARADO/SEM GIRO",$K5505="KG",OR(Painel!$B$5="(Todos)",A5505=Painel!$B$5)*OR(Painel!$E$5="(Todos)",P5505=Painel!$E$5)),$J5505+ROW()/10000000,"")</f>
        <v/>
      </c>
      <c r="U5505" s="29" t="str">
        <f aca="false">IF(AND($S5505="VENCIDO",$K5505="KG",OR(Painel!$B$5="(Todos)",A5505=Painel!$B$5)*OR(Painel!$E$5="(Todos)",P5505=Painel!$E$5)),$J5505+ROW()/10000000,"")</f>
        <v/>
      </c>
    </row>
    <row r="5506" customFormat="false" ht="15" hidden="false" customHeight="false" outlineLevel="0" collapsed="false">
      <c r="A5506" s="29" t="s">
        <v>52</v>
      </c>
      <c r="B5506" s="29" t="s">
        <v>10269</v>
      </c>
      <c r="C5506" s="29" t="s">
        <v>186</v>
      </c>
      <c r="D5506" s="29" t="s">
        <v>1533</v>
      </c>
      <c r="E5506" s="29" t="n">
        <v>1</v>
      </c>
      <c r="F5506" s="29" t="s">
        <v>268</v>
      </c>
      <c r="G5506" s="29" t="s">
        <v>10270</v>
      </c>
      <c r="H5506" s="30" t="n">
        <v>545.4</v>
      </c>
      <c r="I5506" s="31" t="n">
        <v>46284</v>
      </c>
      <c r="J5506" s="30" t="n">
        <v>545.4</v>
      </c>
      <c r="K5506" s="29" t="s">
        <v>120</v>
      </c>
      <c r="L5506" s="29" t="s">
        <v>388</v>
      </c>
      <c r="M5506" s="29"/>
      <c r="N5506" s="29" t="s">
        <v>122</v>
      </c>
      <c r="O5506" s="31" t="n">
        <v>46830</v>
      </c>
      <c r="P5506" s="29" t="s">
        <v>123</v>
      </c>
      <c r="Q5506" s="29" t="n">
        <f aca="false">IFERROR(VALUE(L5506),"")</f>
        <v>1</v>
      </c>
      <c r="R5506" s="29" t="n">
        <f aca="true">IF(O5506="","",O5506-TODAY())</f>
        <v>545</v>
      </c>
      <c r="S5506" s="29" t="str">
        <f aca="false">IF(C5506="&lt;&lt; vazio &gt;&gt;","VAZIA",IF(AND(O5506&lt;&gt;"",R5506&lt;0),"VENCIDO",IF(AND(O5506&lt;&gt;"",R5506&lt;=Parametros!$B$10),"PRÓX. VENCIMENTO",IF(F5506="Q","QUALIDADE",IF(F5506="S","BLOQUEADO",IF(F5506="R","RESTRITO/DEVOLUÇÃO",IF(OR(N5506="QUAR",N5506="QRES"),"QUARENTENA",IF(OR(B5506="DESCARTE",B5506="DEVOLUÇÃO"),"DESCARTE/DEVOLUÇÃO",IF(AND(D5506="",K5506&lt;&gt;""),"SEM LOTE",IF(AND(Q5506&lt;&gt;"",Q5506&gt;=Parametros!$B$11),"PARADO/SEM GIRO","OK"))))))))))</f>
        <v>QUALIDADE</v>
      </c>
      <c r="T5506" s="29" t="str">
        <f aca="false">IF(AND($S5506="PARADO/SEM GIRO",$K5506="KG",OR(Painel!$B$5="(Todos)",A5506=Painel!$B$5)*OR(Painel!$E$5="(Todos)",P5506=Painel!$E$5)),$J5506+ROW()/10000000,"")</f>
        <v/>
      </c>
      <c r="U5506" s="29" t="str">
        <f aca="false">IF(AND($S5506="VENCIDO",$K5506="KG",OR(Painel!$B$5="(Todos)",A5506=Painel!$B$5)*OR(Painel!$E$5="(Todos)",P5506=Painel!$E$5)),$J5506+ROW()/10000000,"")</f>
        <v/>
      </c>
    </row>
    <row r="5507" customFormat="false" ht="15" hidden="false" customHeight="false" outlineLevel="0" collapsed="false">
      <c r="A5507" s="29" t="s">
        <v>52</v>
      </c>
      <c r="B5507" s="29" t="s">
        <v>10271</v>
      </c>
      <c r="C5507" s="29" t="s">
        <v>247</v>
      </c>
      <c r="D5507" s="29" t="s">
        <v>747</v>
      </c>
      <c r="E5507" s="29" t="n">
        <v>1</v>
      </c>
      <c r="F5507" s="29"/>
      <c r="G5507" s="29" t="s">
        <v>10272</v>
      </c>
      <c r="H5507" s="30" t="n">
        <v>800</v>
      </c>
      <c r="I5507" s="31" t="n">
        <v>46194</v>
      </c>
      <c r="J5507" s="30" t="n">
        <v>800</v>
      </c>
      <c r="K5507" s="29" t="s">
        <v>120</v>
      </c>
      <c r="L5507" s="29" t="s">
        <v>1824</v>
      </c>
      <c r="M5507" s="29"/>
      <c r="N5507" s="29" t="s">
        <v>122</v>
      </c>
      <c r="O5507" s="31" t="n">
        <v>46723</v>
      </c>
      <c r="P5507" s="29" t="s">
        <v>123</v>
      </c>
      <c r="Q5507" s="29" t="n">
        <f aca="false">IFERROR(VALUE(L5507),"")</f>
        <v>91</v>
      </c>
      <c r="R5507" s="29" t="n">
        <f aca="true">IF(O5507="","",O5507-TODAY())</f>
        <v>438</v>
      </c>
      <c r="S5507" s="29" t="str">
        <f aca="false">IF(C5507="&lt;&lt; vazio &gt;&gt;","VAZIA",IF(AND(O5507&lt;&gt;"",R5507&lt;0),"VENCIDO",IF(AND(O5507&lt;&gt;"",R5507&lt;=Parametros!$B$10),"PRÓX. VENCIMENTO",IF(F5507="Q","QUALIDADE",IF(F5507="S","BLOQUEADO",IF(F5507="R","RESTRITO/DEVOLUÇÃO",IF(OR(N5507="QUAR",N5507="QRES"),"QUARENTENA",IF(OR(B5507="DESCARTE",B5507="DEVOLUÇÃO"),"DESCARTE/DEVOLUÇÃO",IF(AND(D5507="",K5507&lt;&gt;""),"SEM LOTE",IF(AND(Q5507&lt;&gt;"",Q5507&gt;=Parametros!$B$11),"PARADO/SEM GIRO","OK"))))))))))</f>
        <v>PARADO/SEM GIRO</v>
      </c>
      <c r="T5507" s="29" t="n">
        <f aca="false">IF(AND($S5507="PARADO/SEM GIRO",$K5507="KG",OR(Painel!$B$5="(Todos)",A5507=Painel!$B$5)*OR(Painel!$E$5="(Todos)",P5507=Painel!$E$5)),$J5507+ROW()/10000000,"")</f>
        <v>800.0005507</v>
      </c>
      <c r="U5507" s="29" t="str">
        <f aca="false">IF(AND($S5507="VENCIDO",$K5507="KG",OR(Painel!$B$5="(Todos)",A5507=Painel!$B$5)*OR(Painel!$E$5="(Todos)",P5507=Painel!$E$5)),$J5507+ROW()/10000000,"")</f>
        <v/>
      </c>
    </row>
    <row r="5508" customFormat="false" ht="15" hidden="false" customHeight="false" outlineLevel="0" collapsed="false">
      <c r="A5508" s="29" t="s">
        <v>52</v>
      </c>
      <c r="B5508" s="29" t="s">
        <v>10273</v>
      </c>
      <c r="C5508" s="29" t="s">
        <v>169</v>
      </c>
      <c r="D5508" s="29" t="s">
        <v>573</v>
      </c>
      <c r="E5508" s="29" t="n">
        <v>1</v>
      </c>
      <c r="F5508" s="29"/>
      <c r="G5508" s="29" t="s">
        <v>10274</v>
      </c>
      <c r="H5508" s="30" t="n">
        <v>999.9</v>
      </c>
      <c r="I5508" s="31" t="n">
        <v>46280</v>
      </c>
      <c r="J5508" s="30" t="n">
        <v>999.9</v>
      </c>
      <c r="K5508" s="29" t="s">
        <v>120</v>
      </c>
      <c r="L5508" s="29" t="s">
        <v>144</v>
      </c>
      <c r="M5508" s="29"/>
      <c r="N5508" s="29" t="s">
        <v>122</v>
      </c>
      <c r="O5508" s="31" t="n">
        <v>46638</v>
      </c>
      <c r="P5508" s="29" t="s">
        <v>123</v>
      </c>
      <c r="Q5508" s="29" t="n">
        <f aca="false">IFERROR(VALUE(L5508),"")</f>
        <v>5</v>
      </c>
      <c r="R5508" s="29" t="n">
        <f aca="true">IF(O5508="","",O5508-TODAY())</f>
        <v>353</v>
      </c>
      <c r="S5508" s="29" t="str">
        <f aca="false">IF(C5508="&lt;&lt; vazio &gt;&gt;","VAZIA",IF(AND(O5508&lt;&gt;"",R5508&lt;0),"VENCIDO",IF(AND(O5508&lt;&gt;"",R5508&lt;=Parametros!$B$10),"PRÓX. VENCIMENTO",IF(F5508="Q","QUALIDADE",IF(F5508="S","BLOQUEADO",IF(F5508="R","RESTRITO/DEVOLUÇÃO",IF(OR(N5508="QUAR",N5508="QRES"),"QUARENTENA",IF(OR(B5508="DESCARTE",B5508="DEVOLUÇÃO"),"DESCARTE/DEVOLUÇÃO",IF(AND(D5508="",K5508&lt;&gt;""),"SEM LOTE",IF(AND(Q5508&lt;&gt;"",Q5508&gt;=Parametros!$B$11),"PARADO/SEM GIRO","OK"))))))))))</f>
        <v>OK</v>
      </c>
      <c r="T5508" s="29" t="str">
        <f aca="false">IF(AND($S5508="PARADO/SEM GIRO",$K5508="KG",OR(Painel!$B$5="(Todos)",A5508=Painel!$B$5)*OR(Painel!$E$5="(Todos)",P5508=Painel!$E$5)),$J5508+ROW()/10000000,"")</f>
        <v/>
      </c>
      <c r="U5508" s="29" t="str">
        <f aca="false">IF(AND($S5508="VENCIDO",$K5508="KG",OR(Painel!$B$5="(Todos)",A5508=Painel!$B$5)*OR(Painel!$E$5="(Todos)",P5508=Painel!$E$5)),$J5508+ROW()/10000000,"")</f>
        <v/>
      </c>
    </row>
    <row r="5509" customFormat="false" ht="15" hidden="false" customHeight="false" outlineLevel="0" collapsed="false">
      <c r="A5509" s="29" t="s">
        <v>52</v>
      </c>
      <c r="B5509" s="29" t="s">
        <v>10275</v>
      </c>
      <c r="C5509" s="29" t="s">
        <v>10276</v>
      </c>
      <c r="D5509" s="29" t="s">
        <v>10277</v>
      </c>
      <c r="E5509" s="29" t="n">
        <v>1</v>
      </c>
      <c r="F5509" s="29"/>
      <c r="G5509" s="29" t="s">
        <v>10278</v>
      </c>
      <c r="H5509" s="30" t="n">
        <v>960</v>
      </c>
      <c r="I5509" s="31" t="n">
        <v>46141</v>
      </c>
      <c r="J5509" s="30" t="n">
        <v>960</v>
      </c>
      <c r="K5509" s="29" t="s">
        <v>120</v>
      </c>
      <c r="L5509" s="29" t="s">
        <v>10279</v>
      </c>
      <c r="M5509" s="29"/>
      <c r="N5509" s="29" t="s">
        <v>122</v>
      </c>
      <c r="O5509" s="31" t="n">
        <v>46617</v>
      </c>
      <c r="P5509" s="29" t="s">
        <v>123</v>
      </c>
      <c r="Q5509" s="29" t="n">
        <f aca="false">IFERROR(VALUE(L5509),"")</f>
        <v>144</v>
      </c>
      <c r="R5509" s="29" t="n">
        <f aca="true">IF(O5509="","",O5509-TODAY())</f>
        <v>332</v>
      </c>
      <c r="S5509" s="29" t="str">
        <f aca="false">IF(C5509="&lt;&lt; vazio &gt;&gt;","VAZIA",IF(AND(O5509&lt;&gt;"",R5509&lt;0),"VENCIDO",IF(AND(O5509&lt;&gt;"",R5509&lt;=Parametros!$B$10),"PRÓX. VENCIMENTO",IF(F5509="Q","QUALIDADE",IF(F5509="S","BLOQUEADO",IF(F5509="R","RESTRITO/DEVOLUÇÃO",IF(OR(N5509="QUAR",N5509="QRES"),"QUARENTENA",IF(OR(B5509="DESCARTE",B5509="DEVOLUÇÃO"),"DESCARTE/DEVOLUÇÃO",IF(AND(D5509="",K5509&lt;&gt;""),"SEM LOTE",IF(AND(Q5509&lt;&gt;"",Q5509&gt;=Parametros!$B$11),"PARADO/SEM GIRO","OK"))))))))))</f>
        <v>PARADO/SEM GIRO</v>
      </c>
      <c r="T5509" s="29" t="n">
        <f aca="false">IF(AND($S5509="PARADO/SEM GIRO",$K5509="KG",OR(Painel!$B$5="(Todos)",A5509=Painel!$B$5)*OR(Painel!$E$5="(Todos)",P5509=Painel!$E$5)),$J5509+ROW()/10000000,"")</f>
        <v>960.0005509</v>
      </c>
      <c r="U5509" s="29" t="str">
        <f aca="false">IF(AND($S5509="VENCIDO",$K5509="KG",OR(Painel!$B$5="(Todos)",A5509=Painel!$B$5)*OR(Painel!$E$5="(Todos)",P5509=Painel!$E$5)),$J5509+ROW()/10000000,"")</f>
        <v/>
      </c>
    </row>
    <row r="5510" customFormat="false" ht="15" hidden="false" customHeight="false" outlineLevel="0" collapsed="false">
      <c r="A5510" s="29" t="s">
        <v>52</v>
      </c>
      <c r="B5510" s="29" t="s">
        <v>10280</v>
      </c>
      <c r="C5510" s="29" t="s">
        <v>186</v>
      </c>
      <c r="D5510" s="29" t="s">
        <v>648</v>
      </c>
      <c r="E5510" s="29" t="n">
        <v>1</v>
      </c>
      <c r="F5510" s="29"/>
      <c r="G5510" s="29" t="s">
        <v>10281</v>
      </c>
      <c r="H5510" s="30" t="n">
        <v>30.3</v>
      </c>
      <c r="I5510" s="31" t="n">
        <v>46261</v>
      </c>
      <c r="J5510" s="30" t="n">
        <v>30.3</v>
      </c>
      <c r="K5510" s="29" t="s">
        <v>120</v>
      </c>
      <c r="L5510" s="29" t="s">
        <v>938</v>
      </c>
      <c r="M5510" s="29"/>
      <c r="N5510" s="29" t="s">
        <v>122</v>
      </c>
      <c r="O5510" s="31" t="n">
        <v>46620</v>
      </c>
      <c r="P5510" s="29" t="s">
        <v>123</v>
      </c>
      <c r="Q5510" s="29" t="n">
        <f aca="false">IFERROR(VALUE(L5510),"")</f>
        <v>24</v>
      </c>
      <c r="R5510" s="29" t="n">
        <f aca="true">IF(O5510="","",O5510-TODAY())</f>
        <v>335</v>
      </c>
      <c r="S5510" s="29" t="str">
        <f aca="false">IF(C5510="&lt;&lt; vazio &gt;&gt;","VAZIA",IF(AND(O5510&lt;&gt;"",R5510&lt;0),"VENCIDO",IF(AND(O5510&lt;&gt;"",R5510&lt;=Parametros!$B$10),"PRÓX. VENCIMENTO",IF(F5510="Q","QUALIDADE",IF(F5510="S","BLOQUEADO",IF(F5510="R","RESTRITO/DEVOLUÇÃO",IF(OR(N5510="QUAR",N5510="QRES"),"QUARENTENA",IF(OR(B5510="DESCARTE",B5510="DEVOLUÇÃO"),"DESCARTE/DEVOLUÇÃO",IF(AND(D5510="",K5510&lt;&gt;""),"SEM LOTE",IF(AND(Q5510&lt;&gt;"",Q5510&gt;=Parametros!$B$11),"PARADO/SEM GIRO","OK"))))))))))</f>
        <v>OK</v>
      </c>
      <c r="T5510" s="29" t="str">
        <f aca="false">IF(AND($S5510="PARADO/SEM GIRO",$K5510="KG",OR(Painel!$B$5="(Todos)",A5510=Painel!$B$5)*OR(Painel!$E$5="(Todos)",P5510=Painel!$E$5)),$J5510+ROW()/10000000,"")</f>
        <v/>
      </c>
      <c r="U5510" s="29" t="str">
        <f aca="false">IF(AND($S5510="VENCIDO",$K5510="KG",OR(Painel!$B$5="(Todos)",A5510=Painel!$B$5)*OR(Painel!$E$5="(Todos)",P5510=Painel!$E$5)),$J5510+ROW()/10000000,"")</f>
        <v/>
      </c>
    </row>
    <row r="5511" customFormat="false" ht="15" hidden="false" customHeight="false" outlineLevel="0" collapsed="false">
      <c r="A5511" s="29" t="s">
        <v>52</v>
      </c>
      <c r="B5511" s="29" t="s">
        <v>10282</v>
      </c>
      <c r="C5511" s="29" t="s">
        <v>2561</v>
      </c>
      <c r="D5511" s="29" t="s">
        <v>7209</v>
      </c>
      <c r="E5511" s="29" t="n">
        <v>1</v>
      </c>
      <c r="F5511" s="29" t="s">
        <v>268</v>
      </c>
      <c r="G5511" s="29" t="s">
        <v>10283</v>
      </c>
      <c r="H5511" s="30" t="n">
        <v>590.4</v>
      </c>
      <c r="I5511" s="31" t="n">
        <v>46284</v>
      </c>
      <c r="J5511" s="30" t="n">
        <v>590.4</v>
      </c>
      <c r="K5511" s="29" t="s">
        <v>120</v>
      </c>
      <c r="L5511" s="29" t="s">
        <v>388</v>
      </c>
      <c r="M5511" s="29"/>
      <c r="N5511" s="29" t="s">
        <v>122</v>
      </c>
      <c r="O5511" s="31" t="n">
        <v>47015</v>
      </c>
      <c r="P5511" s="29" t="s">
        <v>123</v>
      </c>
      <c r="Q5511" s="29" t="n">
        <f aca="false">IFERROR(VALUE(L5511),"")</f>
        <v>1</v>
      </c>
      <c r="R5511" s="29" t="n">
        <f aca="true">IF(O5511="","",O5511-TODAY())</f>
        <v>730</v>
      </c>
      <c r="S5511" s="29" t="str">
        <f aca="false">IF(C5511="&lt;&lt; vazio &gt;&gt;","VAZIA",IF(AND(O5511&lt;&gt;"",R5511&lt;0),"VENCIDO",IF(AND(O5511&lt;&gt;"",R5511&lt;=Parametros!$B$10),"PRÓX. VENCIMENTO",IF(F5511="Q","QUALIDADE",IF(F5511="S","BLOQUEADO",IF(F5511="R","RESTRITO/DEVOLUÇÃO",IF(OR(N5511="QUAR",N5511="QRES"),"QUARENTENA",IF(OR(B5511="DESCARTE",B5511="DEVOLUÇÃO"),"DESCARTE/DEVOLUÇÃO",IF(AND(D5511="",K5511&lt;&gt;""),"SEM LOTE",IF(AND(Q5511&lt;&gt;"",Q5511&gt;=Parametros!$B$11),"PARADO/SEM GIRO","OK"))))))))))</f>
        <v>QUALIDADE</v>
      </c>
      <c r="T5511" s="29" t="str">
        <f aca="false">IF(AND($S5511="PARADO/SEM GIRO",$K5511="KG",OR(Painel!$B$5="(Todos)",A5511=Painel!$B$5)*OR(Painel!$E$5="(Todos)",P5511=Painel!$E$5)),$J5511+ROW()/10000000,"")</f>
        <v/>
      </c>
      <c r="U5511" s="29" t="str">
        <f aca="false">IF(AND($S5511="VENCIDO",$K5511="KG",OR(Painel!$B$5="(Todos)",A5511=Painel!$B$5)*OR(Painel!$E$5="(Todos)",P5511=Painel!$E$5)),$J5511+ROW()/10000000,"")</f>
        <v/>
      </c>
    </row>
    <row r="5512" customFormat="false" ht="15" hidden="false" customHeight="false" outlineLevel="0" collapsed="false">
      <c r="A5512" s="29" t="s">
        <v>52</v>
      </c>
      <c r="B5512" s="29" t="s">
        <v>10284</v>
      </c>
      <c r="C5512" s="29" t="s">
        <v>359</v>
      </c>
      <c r="D5512" s="29" t="s">
        <v>4958</v>
      </c>
      <c r="E5512" s="29" t="n">
        <v>1</v>
      </c>
      <c r="F5512" s="29"/>
      <c r="G5512" s="29" t="s">
        <v>10285</v>
      </c>
      <c r="H5512" s="30" t="n">
        <v>5</v>
      </c>
      <c r="I5512" s="31" t="n">
        <v>46262</v>
      </c>
      <c r="J5512" s="30" t="n">
        <v>5</v>
      </c>
      <c r="K5512" s="29" t="s">
        <v>120</v>
      </c>
      <c r="L5512" s="29" t="s">
        <v>190</v>
      </c>
      <c r="M5512" s="29"/>
      <c r="N5512" s="29" t="s">
        <v>122</v>
      </c>
      <c r="O5512" s="31" t="n">
        <v>46521</v>
      </c>
      <c r="P5512" s="29" t="s">
        <v>123</v>
      </c>
      <c r="Q5512" s="29" t="n">
        <f aca="false">IFERROR(VALUE(L5512),"")</f>
        <v>23</v>
      </c>
      <c r="R5512" s="29" t="n">
        <f aca="true">IF(O5512="","",O5512-TODAY())</f>
        <v>236</v>
      </c>
      <c r="S5512" s="29" t="str">
        <f aca="false">IF(C5512="&lt;&lt; vazio &gt;&gt;","VAZIA",IF(AND(O5512&lt;&gt;"",R5512&lt;0),"VENCIDO",IF(AND(O5512&lt;&gt;"",R5512&lt;=Parametros!$B$10),"PRÓX. VENCIMENTO",IF(F5512="Q","QUALIDADE",IF(F5512="S","BLOQUEADO",IF(F5512="R","RESTRITO/DEVOLUÇÃO",IF(OR(N5512="QUAR",N5512="QRES"),"QUARENTENA",IF(OR(B5512="DESCARTE",B5512="DEVOLUÇÃO"),"DESCARTE/DEVOLUÇÃO",IF(AND(D5512="",K5512&lt;&gt;""),"SEM LOTE",IF(AND(Q5512&lt;&gt;"",Q5512&gt;=Parametros!$B$11),"PARADO/SEM GIRO","OK"))))))))))</f>
        <v>OK</v>
      </c>
      <c r="T5512" s="29" t="str">
        <f aca="false">IF(AND($S5512="PARADO/SEM GIRO",$K5512="KG",OR(Painel!$B$5="(Todos)",A5512=Painel!$B$5)*OR(Painel!$E$5="(Todos)",P5512=Painel!$E$5)),$J5512+ROW()/10000000,"")</f>
        <v/>
      </c>
      <c r="U5512" s="29" t="str">
        <f aca="false">IF(AND($S5512="VENCIDO",$K5512="KG",OR(Painel!$B$5="(Todos)",A5512=Painel!$B$5)*OR(Painel!$E$5="(Todos)",P5512=Painel!$E$5)),$J5512+ROW()/10000000,"")</f>
        <v/>
      </c>
    </row>
    <row r="5513" customFormat="false" ht="15" hidden="false" customHeight="false" outlineLevel="0" collapsed="false">
      <c r="A5513" s="29" t="s">
        <v>52</v>
      </c>
      <c r="B5513" s="29" t="s">
        <v>10286</v>
      </c>
      <c r="C5513" s="29" t="s">
        <v>115</v>
      </c>
      <c r="D5513" s="29"/>
      <c r="E5513" s="29" t="n">
        <v>0</v>
      </c>
      <c r="F5513" s="29"/>
      <c r="G5513" s="29"/>
      <c r="H5513" s="30" t="n">
        <v>0</v>
      </c>
      <c r="I5513" s="29"/>
      <c r="J5513" s="30" t="n">
        <v>0</v>
      </c>
      <c r="K5513" s="29"/>
      <c r="L5513" s="29" t="s">
        <v>116</v>
      </c>
      <c r="M5513" s="29"/>
      <c r="N5513" s="29"/>
      <c r="O5513" s="29"/>
      <c r="P5513" s="29"/>
      <c r="Q5513" s="29" t="n">
        <f aca="false">IFERROR(VALUE(L5513),"")</f>
        <v>0</v>
      </c>
      <c r="R5513" s="29" t="str">
        <f aca="true">IF(O5513="","",O5513-TODAY())</f>
        <v/>
      </c>
      <c r="S5513" s="29" t="str">
        <f aca="false">IF(C5513="&lt;&lt; vazio &gt;&gt;","VAZIA",IF(AND(O5513&lt;&gt;"",R5513&lt;0),"VENCIDO",IF(AND(O5513&lt;&gt;"",R5513&lt;=Parametros!$B$10),"PRÓX. VENCIMENTO",IF(F5513="Q","QUALIDADE",IF(F5513="S","BLOQUEADO",IF(F5513="R","RESTRITO/DEVOLUÇÃO",IF(OR(N5513="QUAR",N5513="QRES"),"QUARENTENA",IF(OR(B5513="DESCARTE",B5513="DEVOLUÇÃO"),"DESCARTE/DEVOLUÇÃO",IF(AND(D5513="",K5513&lt;&gt;""),"SEM LOTE",IF(AND(Q5513&lt;&gt;"",Q5513&gt;=Parametros!$B$11),"PARADO/SEM GIRO","OK"))))))))))</f>
        <v>VAZIA</v>
      </c>
      <c r="T5513" s="29" t="str">
        <f aca="false">IF(AND($S5513="PARADO/SEM GIRO",$K5513="KG",OR(Painel!$B$5="(Todos)",A5513=Painel!$B$5)*OR(Painel!$E$5="(Todos)",P5513=Painel!$E$5)),$J5513+ROW()/10000000,"")</f>
        <v/>
      </c>
      <c r="U5513" s="29" t="str">
        <f aca="false">IF(AND($S5513="VENCIDO",$K5513="KG",OR(Painel!$B$5="(Todos)",A5513=Painel!$B$5)*OR(Painel!$E$5="(Todos)",P5513=Painel!$E$5)),$J5513+ROW()/10000000,"")</f>
        <v/>
      </c>
    </row>
    <row r="5514" customFormat="false" ht="15" hidden="false" customHeight="false" outlineLevel="0" collapsed="false">
      <c r="A5514" s="29" t="s">
        <v>52</v>
      </c>
      <c r="B5514" s="29" t="s">
        <v>10287</v>
      </c>
      <c r="C5514" s="29" t="s">
        <v>167</v>
      </c>
      <c r="D5514" s="29" t="s">
        <v>765</v>
      </c>
      <c r="E5514" s="29" t="n">
        <v>1</v>
      </c>
      <c r="F5514" s="29" t="s">
        <v>268</v>
      </c>
      <c r="G5514" s="29" t="s">
        <v>10288</v>
      </c>
      <c r="H5514" s="30" t="n">
        <v>590.4</v>
      </c>
      <c r="I5514" s="31" t="n">
        <v>46284</v>
      </c>
      <c r="J5514" s="30" t="n">
        <v>590.4</v>
      </c>
      <c r="K5514" s="29" t="s">
        <v>120</v>
      </c>
      <c r="L5514" s="29" t="s">
        <v>388</v>
      </c>
      <c r="M5514" s="29"/>
      <c r="N5514" s="29" t="s">
        <v>122</v>
      </c>
      <c r="O5514" s="31" t="n">
        <v>46830</v>
      </c>
      <c r="P5514" s="29" t="s">
        <v>123</v>
      </c>
      <c r="Q5514" s="29" t="n">
        <f aca="false">IFERROR(VALUE(L5514),"")</f>
        <v>1</v>
      </c>
      <c r="R5514" s="29" t="n">
        <f aca="true">IF(O5514="","",O5514-TODAY())</f>
        <v>545</v>
      </c>
      <c r="S5514" s="29" t="str">
        <f aca="false">IF(C5514="&lt;&lt; vazio &gt;&gt;","VAZIA",IF(AND(O5514&lt;&gt;"",R5514&lt;0),"VENCIDO",IF(AND(O5514&lt;&gt;"",R5514&lt;=Parametros!$B$10),"PRÓX. VENCIMENTO",IF(F5514="Q","QUALIDADE",IF(F5514="S","BLOQUEADO",IF(F5514="R","RESTRITO/DEVOLUÇÃO",IF(OR(N5514="QUAR",N5514="QRES"),"QUARENTENA",IF(OR(B5514="DESCARTE",B5514="DEVOLUÇÃO"),"DESCARTE/DEVOLUÇÃO",IF(AND(D5514="",K5514&lt;&gt;""),"SEM LOTE",IF(AND(Q5514&lt;&gt;"",Q5514&gt;=Parametros!$B$11),"PARADO/SEM GIRO","OK"))))))))))</f>
        <v>QUALIDADE</v>
      </c>
      <c r="T5514" s="29" t="str">
        <f aca="false">IF(AND($S5514="PARADO/SEM GIRO",$K5514="KG",OR(Painel!$B$5="(Todos)",A5514=Painel!$B$5)*OR(Painel!$E$5="(Todos)",P5514=Painel!$E$5)),$J5514+ROW()/10000000,"")</f>
        <v/>
      </c>
      <c r="U5514" s="29" t="str">
        <f aca="false">IF(AND($S5514="VENCIDO",$K5514="KG",OR(Painel!$B$5="(Todos)",A5514=Painel!$B$5)*OR(Painel!$E$5="(Todos)",P5514=Painel!$E$5)),$J5514+ROW()/10000000,"")</f>
        <v/>
      </c>
    </row>
    <row r="5515" customFormat="false" ht="15" hidden="false" customHeight="false" outlineLevel="0" collapsed="false">
      <c r="A5515" s="29" t="s">
        <v>52</v>
      </c>
      <c r="B5515" s="29" t="s">
        <v>10289</v>
      </c>
      <c r="C5515" s="29" t="s">
        <v>135</v>
      </c>
      <c r="D5515" s="29" t="s">
        <v>572</v>
      </c>
      <c r="E5515" s="29" t="n">
        <v>1</v>
      </c>
      <c r="F5515" s="29"/>
      <c r="G5515" s="29" t="s">
        <v>10290</v>
      </c>
      <c r="H5515" s="30" t="n">
        <v>999.9</v>
      </c>
      <c r="I5515" s="31" t="n">
        <v>46280</v>
      </c>
      <c r="J5515" s="30" t="n">
        <v>999.9</v>
      </c>
      <c r="K5515" s="29" t="s">
        <v>120</v>
      </c>
      <c r="L5515" s="29" t="s">
        <v>144</v>
      </c>
      <c r="M5515" s="29"/>
      <c r="N5515" s="29" t="s">
        <v>122</v>
      </c>
      <c r="O5515" s="31" t="n">
        <v>46639</v>
      </c>
      <c r="P5515" s="29" t="s">
        <v>123</v>
      </c>
      <c r="Q5515" s="29" t="n">
        <f aca="false">IFERROR(VALUE(L5515),"")</f>
        <v>5</v>
      </c>
      <c r="R5515" s="29" t="n">
        <f aca="true">IF(O5515="","",O5515-TODAY())</f>
        <v>354</v>
      </c>
      <c r="S5515" s="29" t="str">
        <f aca="false">IF(C5515="&lt;&lt; vazio &gt;&gt;","VAZIA",IF(AND(O5515&lt;&gt;"",R5515&lt;0),"VENCIDO",IF(AND(O5515&lt;&gt;"",R5515&lt;=Parametros!$B$10),"PRÓX. VENCIMENTO",IF(F5515="Q","QUALIDADE",IF(F5515="S","BLOQUEADO",IF(F5515="R","RESTRITO/DEVOLUÇÃO",IF(OR(N5515="QUAR",N5515="QRES"),"QUARENTENA",IF(OR(B5515="DESCARTE",B5515="DEVOLUÇÃO"),"DESCARTE/DEVOLUÇÃO",IF(AND(D5515="",K5515&lt;&gt;""),"SEM LOTE",IF(AND(Q5515&lt;&gt;"",Q5515&gt;=Parametros!$B$11),"PARADO/SEM GIRO","OK"))))))))))</f>
        <v>OK</v>
      </c>
      <c r="T5515" s="29" t="str">
        <f aca="false">IF(AND($S5515="PARADO/SEM GIRO",$K5515="KG",OR(Painel!$B$5="(Todos)",A5515=Painel!$B$5)*OR(Painel!$E$5="(Todos)",P5515=Painel!$E$5)),$J5515+ROW()/10000000,"")</f>
        <v/>
      </c>
      <c r="U5515" s="29" t="str">
        <f aca="false">IF(AND($S5515="VENCIDO",$K5515="KG",OR(Painel!$B$5="(Todos)",A5515=Painel!$B$5)*OR(Painel!$E$5="(Todos)",P5515=Painel!$E$5)),$J5515+ROW()/10000000,"")</f>
        <v/>
      </c>
    </row>
    <row r="5516" customFormat="false" ht="15" hidden="false" customHeight="false" outlineLevel="0" collapsed="false">
      <c r="A5516" s="29" t="s">
        <v>52</v>
      </c>
      <c r="B5516" s="29" t="s">
        <v>10291</v>
      </c>
      <c r="C5516" s="29" t="s">
        <v>325</v>
      </c>
      <c r="D5516" s="29" t="s">
        <v>10292</v>
      </c>
      <c r="E5516" s="29" t="n">
        <v>1</v>
      </c>
      <c r="F5516" s="29" t="s">
        <v>137</v>
      </c>
      <c r="G5516" s="29" t="s">
        <v>10293</v>
      </c>
      <c r="H5516" s="30" t="n">
        <v>853</v>
      </c>
      <c r="I5516" s="31" t="n">
        <v>46281</v>
      </c>
      <c r="J5516" s="30" t="n">
        <v>853</v>
      </c>
      <c r="K5516" s="29" t="s">
        <v>120</v>
      </c>
      <c r="L5516" s="29" t="s">
        <v>284</v>
      </c>
      <c r="M5516" s="29"/>
      <c r="N5516" s="29" t="s">
        <v>122</v>
      </c>
      <c r="O5516" s="31" t="n">
        <v>46644</v>
      </c>
      <c r="P5516" s="29" t="s">
        <v>123</v>
      </c>
      <c r="Q5516" s="29" t="n">
        <f aca="false">IFERROR(VALUE(L5516),"")</f>
        <v>4</v>
      </c>
      <c r="R5516" s="29" t="n">
        <f aca="true">IF(O5516="","",O5516-TODAY())</f>
        <v>359</v>
      </c>
      <c r="S5516" s="29" t="str">
        <f aca="false">IF(C5516="&lt;&lt; vazio &gt;&gt;","VAZIA",IF(AND(O5516&lt;&gt;"",R5516&lt;0),"VENCIDO",IF(AND(O5516&lt;&gt;"",R5516&lt;=Parametros!$B$10),"PRÓX. VENCIMENTO",IF(F5516="Q","QUALIDADE",IF(F5516="S","BLOQUEADO",IF(F5516="R","RESTRITO/DEVOLUÇÃO",IF(OR(N5516="QUAR",N5516="QRES"),"QUARENTENA",IF(OR(B5516="DESCARTE",B5516="DEVOLUÇÃO"),"DESCARTE/DEVOLUÇÃO",IF(AND(D5516="",K5516&lt;&gt;""),"SEM LOTE",IF(AND(Q5516&lt;&gt;"",Q5516&gt;=Parametros!$B$11),"PARADO/SEM GIRO","OK"))))))))))</f>
        <v>BLOQUEADO</v>
      </c>
      <c r="T5516" s="29" t="str">
        <f aca="false">IF(AND($S5516="PARADO/SEM GIRO",$K5516="KG",OR(Painel!$B$5="(Todos)",A5516=Painel!$B$5)*OR(Painel!$E$5="(Todos)",P5516=Painel!$E$5)),$J5516+ROW()/10000000,"")</f>
        <v/>
      </c>
      <c r="U5516" s="29" t="str">
        <f aca="false">IF(AND($S5516="VENCIDO",$K5516="KG",OR(Painel!$B$5="(Todos)",A5516=Painel!$B$5)*OR(Painel!$E$5="(Todos)",P5516=Painel!$E$5)),$J5516+ROW()/10000000,"")</f>
        <v/>
      </c>
    </row>
    <row r="5517" customFormat="false" ht="15" hidden="false" customHeight="false" outlineLevel="0" collapsed="false">
      <c r="A5517" s="29" t="s">
        <v>52</v>
      </c>
      <c r="B5517" s="29" t="s">
        <v>10294</v>
      </c>
      <c r="C5517" s="29" t="s">
        <v>167</v>
      </c>
      <c r="D5517" s="29" t="s">
        <v>765</v>
      </c>
      <c r="E5517" s="29" t="n">
        <v>1</v>
      </c>
      <c r="F5517" s="29" t="s">
        <v>268</v>
      </c>
      <c r="G5517" s="29" t="s">
        <v>10295</v>
      </c>
      <c r="H5517" s="30" t="n">
        <v>590.4</v>
      </c>
      <c r="I5517" s="31" t="n">
        <v>46284</v>
      </c>
      <c r="J5517" s="30" t="n">
        <v>590.4</v>
      </c>
      <c r="K5517" s="29" t="s">
        <v>120</v>
      </c>
      <c r="L5517" s="29" t="s">
        <v>388</v>
      </c>
      <c r="M5517" s="29"/>
      <c r="N5517" s="29" t="s">
        <v>122</v>
      </c>
      <c r="O5517" s="31" t="n">
        <v>46830</v>
      </c>
      <c r="P5517" s="29" t="s">
        <v>123</v>
      </c>
      <c r="Q5517" s="29" t="n">
        <f aca="false">IFERROR(VALUE(L5517),"")</f>
        <v>1</v>
      </c>
      <c r="R5517" s="29" t="n">
        <f aca="true">IF(O5517="","",O5517-TODAY())</f>
        <v>545</v>
      </c>
      <c r="S5517" s="29" t="str">
        <f aca="false">IF(C5517="&lt;&lt; vazio &gt;&gt;","VAZIA",IF(AND(O5517&lt;&gt;"",R5517&lt;0),"VENCIDO",IF(AND(O5517&lt;&gt;"",R5517&lt;=Parametros!$B$10),"PRÓX. VENCIMENTO",IF(F5517="Q","QUALIDADE",IF(F5517="S","BLOQUEADO",IF(F5517="R","RESTRITO/DEVOLUÇÃO",IF(OR(N5517="QUAR",N5517="QRES"),"QUARENTENA",IF(OR(B5517="DESCARTE",B5517="DEVOLUÇÃO"),"DESCARTE/DEVOLUÇÃO",IF(AND(D5517="",K5517&lt;&gt;""),"SEM LOTE",IF(AND(Q5517&lt;&gt;"",Q5517&gt;=Parametros!$B$11),"PARADO/SEM GIRO","OK"))))))))))</f>
        <v>QUALIDADE</v>
      </c>
      <c r="T5517" s="29" t="str">
        <f aca="false">IF(AND($S5517="PARADO/SEM GIRO",$K5517="KG",OR(Painel!$B$5="(Todos)",A5517=Painel!$B$5)*OR(Painel!$E$5="(Todos)",P5517=Painel!$E$5)),$J5517+ROW()/10000000,"")</f>
        <v/>
      </c>
      <c r="U5517" s="29" t="str">
        <f aca="false">IF(AND($S5517="VENCIDO",$K5517="KG",OR(Painel!$B$5="(Todos)",A5517=Painel!$B$5)*OR(Painel!$E$5="(Todos)",P5517=Painel!$E$5)),$J5517+ROW()/10000000,"")</f>
        <v/>
      </c>
    </row>
    <row r="5518" customFormat="false" ht="15" hidden="false" customHeight="false" outlineLevel="0" collapsed="false">
      <c r="A5518" s="29" t="s">
        <v>52</v>
      </c>
      <c r="B5518" s="29" t="s">
        <v>10296</v>
      </c>
      <c r="C5518" s="29" t="s">
        <v>10297</v>
      </c>
      <c r="D5518" s="29" t="s">
        <v>10298</v>
      </c>
      <c r="E5518" s="29" t="n">
        <v>1</v>
      </c>
      <c r="F5518" s="29"/>
      <c r="G5518" s="29" t="s">
        <v>10299</v>
      </c>
      <c r="H5518" s="30" t="n">
        <v>200</v>
      </c>
      <c r="I5518" s="31" t="n">
        <v>46283</v>
      </c>
      <c r="J5518" s="30" t="n">
        <v>200</v>
      </c>
      <c r="K5518" s="29" t="s">
        <v>120</v>
      </c>
      <c r="L5518" s="29" t="s">
        <v>1096</v>
      </c>
      <c r="M5518" s="29"/>
      <c r="N5518" s="29" t="s">
        <v>122</v>
      </c>
      <c r="O5518" s="31" t="n">
        <v>46905</v>
      </c>
      <c r="P5518" s="29" t="s">
        <v>123</v>
      </c>
      <c r="Q5518" s="29" t="n">
        <f aca="false">IFERROR(VALUE(L5518),"")</f>
        <v>102</v>
      </c>
      <c r="R5518" s="29" t="n">
        <f aca="true">IF(O5518="","",O5518-TODAY())</f>
        <v>620</v>
      </c>
      <c r="S5518" s="29" t="str">
        <f aca="false">IF(C5518="&lt;&lt; vazio &gt;&gt;","VAZIA",IF(AND(O5518&lt;&gt;"",R5518&lt;0),"VENCIDO",IF(AND(O5518&lt;&gt;"",R5518&lt;=Parametros!$B$10),"PRÓX. VENCIMENTO",IF(F5518="Q","QUALIDADE",IF(F5518="S","BLOQUEADO",IF(F5518="R","RESTRITO/DEVOLUÇÃO",IF(OR(N5518="QUAR",N5518="QRES"),"QUARENTENA",IF(OR(B5518="DESCARTE",B5518="DEVOLUÇÃO"),"DESCARTE/DEVOLUÇÃO",IF(AND(D5518="",K5518&lt;&gt;""),"SEM LOTE",IF(AND(Q5518&lt;&gt;"",Q5518&gt;=Parametros!$B$11),"PARADO/SEM GIRO","OK"))))))))))</f>
        <v>PARADO/SEM GIRO</v>
      </c>
      <c r="T5518" s="29" t="n">
        <f aca="false">IF(AND($S5518="PARADO/SEM GIRO",$K5518="KG",OR(Painel!$B$5="(Todos)",A5518=Painel!$B$5)*OR(Painel!$E$5="(Todos)",P5518=Painel!$E$5)),$J5518+ROW()/10000000,"")</f>
        <v>200.0005518</v>
      </c>
      <c r="U5518" s="29" t="str">
        <f aca="false">IF(AND($S5518="VENCIDO",$K5518="KG",OR(Painel!$B$5="(Todos)",A5518=Painel!$B$5)*OR(Painel!$E$5="(Todos)",P5518=Painel!$E$5)),$J5518+ROW()/10000000,"")</f>
        <v/>
      </c>
    </row>
    <row r="5519" customFormat="false" ht="15" hidden="false" customHeight="false" outlineLevel="0" collapsed="false">
      <c r="A5519" s="29" t="s">
        <v>52</v>
      </c>
      <c r="B5519" s="29" t="s">
        <v>10300</v>
      </c>
      <c r="C5519" s="29" t="s">
        <v>9516</v>
      </c>
      <c r="D5519" s="29" t="s">
        <v>9517</v>
      </c>
      <c r="E5519" s="29" t="n">
        <v>1</v>
      </c>
      <c r="F5519" s="29"/>
      <c r="G5519" s="29" t="s">
        <v>10301</v>
      </c>
      <c r="H5519" s="30" t="n">
        <v>545.4</v>
      </c>
      <c r="I5519" s="31" t="n">
        <v>46232</v>
      </c>
      <c r="J5519" s="30" t="n">
        <v>545.4</v>
      </c>
      <c r="K5519" s="29" t="s">
        <v>120</v>
      </c>
      <c r="L5519" s="29" t="s">
        <v>1035</v>
      </c>
      <c r="M5519" s="29"/>
      <c r="N5519" s="29" t="s">
        <v>122</v>
      </c>
      <c r="O5519" s="31" t="n">
        <v>46947</v>
      </c>
      <c r="P5519" s="29" t="s">
        <v>123</v>
      </c>
      <c r="Q5519" s="29" t="n">
        <f aca="false">IFERROR(VALUE(L5519),"")</f>
        <v>53</v>
      </c>
      <c r="R5519" s="29" t="n">
        <f aca="true">IF(O5519="","",O5519-TODAY())</f>
        <v>662</v>
      </c>
      <c r="S5519" s="29" t="str">
        <f aca="false">IF(C5519="&lt;&lt; vazio &gt;&gt;","VAZIA",IF(AND(O5519&lt;&gt;"",R5519&lt;0),"VENCIDO",IF(AND(O5519&lt;&gt;"",R5519&lt;=Parametros!$B$10),"PRÓX. VENCIMENTO",IF(F5519="Q","QUALIDADE",IF(F5519="S","BLOQUEADO",IF(F5519="R","RESTRITO/DEVOLUÇÃO",IF(OR(N5519="QUAR",N5519="QRES"),"QUARENTENA",IF(OR(B5519="DESCARTE",B5519="DEVOLUÇÃO"),"DESCARTE/DEVOLUÇÃO",IF(AND(D5519="",K5519&lt;&gt;""),"SEM LOTE",IF(AND(Q5519&lt;&gt;"",Q5519&gt;=Parametros!$B$11),"PARADO/SEM GIRO","OK"))))))))))</f>
        <v>OK</v>
      </c>
      <c r="T5519" s="29" t="str">
        <f aca="false">IF(AND($S5519="PARADO/SEM GIRO",$K5519="KG",OR(Painel!$B$5="(Todos)",A5519=Painel!$B$5)*OR(Painel!$E$5="(Todos)",P5519=Painel!$E$5)),$J5519+ROW()/10000000,"")</f>
        <v/>
      </c>
      <c r="U5519" s="29" t="str">
        <f aca="false">IF(AND($S5519="VENCIDO",$K5519="KG",OR(Painel!$B$5="(Todos)",A5519=Painel!$B$5)*OR(Painel!$E$5="(Todos)",P5519=Painel!$E$5)),$J5519+ROW()/10000000,"")</f>
        <v/>
      </c>
    </row>
    <row r="5520" customFormat="false" ht="15" hidden="false" customHeight="false" outlineLevel="0" collapsed="false">
      <c r="A5520" s="29" t="s">
        <v>52</v>
      </c>
      <c r="B5520" s="29" t="s">
        <v>10302</v>
      </c>
      <c r="C5520" s="29" t="s">
        <v>165</v>
      </c>
      <c r="D5520" s="29" t="s">
        <v>458</v>
      </c>
      <c r="E5520" s="29" t="n">
        <v>1</v>
      </c>
      <c r="F5520" s="29"/>
      <c r="G5520" s="29" t="s">
        <v>10303</v>
      </c>
      <c r="H5520" s="30" t="n">
        <v>727.2</v>
      </c>
      <c r="I5520" s="31" t="n">
        <v>46259</v>
      </c>
      <c r="J5520" s="30" t="n">
        <v>727.2</v>
      </c>
      <c r="K5520" s="29" t="s">
        <v>120</v>
      </c>
      <c r="L5520" s="29" t="s">
        <v>677</v>
      </c>
      <c r="M5520" s="29"/>
      <c r="N5520" s="29" t="s">
        <v>122</v>
      </c>
      <c r="O5520" s="31" t="n">
        <v>46799</v>
      </c>
      <c r="P5520" s="29" t="s">
        <v>123</v>
      </c>
      <c r="Q5520" s="29" t="n">
        <f aca="false">IFERROR(VALUE(L5520),"")</f>
        <v>26</v>
      </c>
      <c r="R5520" s="29" t="n">
        <f aca="true">IF(O5520="","",O5520-TODAY())</f>
        <v>514</v>
      </c>
      <c r="S5520" s="29" t="str">
        <f aca="false">IF(C5520="&lt;&lt; vazio &gt;&gt;","VAZIA",IF(AND(O5520&lt;&gt;"",R5520&lt;0),"VENCIDO",IF(AND(O5520&lt;&gt;"",R5520&lt;=Parametros!$B$10),"PRÓX. VENCIMENTO",IF(F5520="Q","QUALIDADE",IF(F5520="S","BLOQUEADO",IF(F5520="R","RESTRITO/DEVOLUÇÃO",IF(OR(N5520="QUAR",N5520="QRES"),"QUARENTENA",IF(OR(B5520="DESCARTE",B5520="DEVOLUÇÃO"),"DESCARTE/DEVOLUÇÃO",IF(AND(D5520="",K5520&lt;&gt;""),"SEM LOTE",IF(AND(Q5520&lt;&gt;"",Q5520&gt;=Parametros!$B$11),"PARADO/SEM GIRO","OK"))))))))))</f>
        <v>OK</v>
      </c>
      <c r="T5520" s="29" t="str">
        <f aca="false">IF(AND($S5520="PARADO/SEM GIRO",$K5520="KG",OR(Painel!$B$5="(Todos)",A5520=Painel!$B$5)*OR(Painel!$E$5="(Todos)",P5520=Painel!$E$5)),$J5520+ROW()/10000000,"")</f>
        <v/>
      </c>
      <c r="U5520" s="29" t="str">
        <f aca="false">IF(AND($S5520="VENCIDO",$K5520="KG",OR(Painel!$B$5="(Todos)",A5520=Painel!$B$5)*OR(Painel!$E$5="(Todos)",P5520=Painel!$E$5)),$J5520+ROW()/10000000,"")</f>
        <v/>
      </c>
    </row>
    <row r="5521" customFormat="false" ht="15" hidden="false" customHeight="false" outlineLevel="0" collapsed="false">
      <c r="A5521" s="29" t="s">
        <v>52</v>
      </c>
      <c r="B5521" s="29" t="s">
        <v>10304</v>
      </c>
      <c r="C5521" s="29" t="s">
        <v>131</v>
      </c>
      <c r="D5521" s="29" t="s">
        <v>5048</v>
      </c>
      <c r="E5521" s="29" t="n">
        <v>1</v>
      </c>
      <c r="F5521" s="29"/>
      <c r="G5521" s="29" t="s">
        <v>10305</v>
      </c>
      <c r="H5521" s="30" t="n">
        <v>999.9</v>
      </c>
      <c r="I5521" s="31" t="n">
        <v>46184</v>
      </c>
      <c r="J5521" s="30" t="n">
        <v>999.9</v>
      </c>
      <c r="K5521" s="29" t="s">
        <v>120</v>
      </c>
      <c r="L5521" s="29" t="s">
        <v>1809</v>
      </c>
      <c r="M5521" s="29"/>
      <c r="N5521" s="29" t="s">
        <v>122</v>
      </c>
      <c r="O5521" s="31" t="n">
        <v>46594</v>
      </c>
      <c r="P5521" s="29" t="s">
        <v>123</v>
      </c>
      <c r="Q5521" s="29" t="n">
        <f aca="false">IFERROR(VALUE(L5521),"")</f>
        <v>101</v>
      </c>
      <c r="R5521" s="29" t="n">
        <f aca="true">IF(O5521="","",O5521-TODAY())</f>
        <v>309</v>
      </c>
      <c r="S5521" s="29" t="str">
        <f aca="false">IF(C5521="&lt;&lt; vazio &gt;&gt;","VAZIA",IF(AND(O5521&lt;&gt;"",R5521&lt;0),"VENCIDO",IF(AND(O5521&lt;&gt;"",R5521&lt;=Parametros!$B$10),"PRÓX. VENCIMENTO",IF(F5521="Q","QUALIDADE",IF(F5521="S","BLOQUEADO",IF(F5521="R","RESTRITO/DEVOLUÇÃO",IF(OR(N5521="QUAR",N5521="QRES"),"QUARENTENA",IF(OR(B5521="DESCARTE",B5521="DEVOLUÇÃO"),"DESCARTE/DEVOLUÇÃO",IF(AND(D5521="",K5521&lt;&gt;""),"SEM LOTE",IF(AND(Q5521&lt;&gt;"",Q5521&gt;=Parametros!$B$11),"PARADO/SEM GIRO","OK"))))))))))</f>
        <v>PARADO/SEM GIRO</v>
      </c>
      <c r="T5521" s="29" t="n">
        <f aca="false">IF(AND($S5521="PARADO/SEM GIRO",$K5521="KG",OR(Painel!$B$5="(Todos)",A5521=Painel!$B$5)*OR(Painel!$E$5="(Todos)",P5521=Painel!$E$5)),$J5521+ROW()/10000000,"")</f>
        <v>999.9005521</v>
      </c>
      <c r="U5521" s="29" t="str">
        <f aca="false">IF(AND($S5521="VENCIDO",$K5521="KG",OR(Painel!$B$5="(Todos)",A5521=Painel!$B$5)*OR(Painel!$E$5="(Todos)",P5521=Painel!$E$5)),$J5521+ROW()/10000000,"")</f>
        <v/>
      </c>
    </row>
    <row r="5522" customFormat="false" ht="15" hidden="false" customHeight="false" outlineLevel="0" collapsed="false">
      <c r="A5522" s="29" t="s">
        <v>52</v>
      </c>
      <c r="B5522" s="29" t="s">
        <v>10306</v>
      </c>
      <c r="C5522" s="29" t="s">
        <v>169</v>
      </c>
      <c r="D5522" s="29" t="s">
        <v>573</v>
      </c>
      <c r="E5522" s="29" t="n">
        <v>1</v>
      </c>
      <c r="F5522" s="29"/>
      <c r="G5522" s="29" t="s">
        <v>10307</v>
      </c>
      <c r="H5522" s="30" t="n">
        <v>999.9</v>
      </c>
      <c r="I5522" s="31" t="n">
        <v>46280</v>
      </c>
      <c r="J5522" s="30" t="n">
        <v>999.9</v>
      </c>
      <c r="K5522" s="29" t="s">
        <v>120</v>
      </c>
      <c r="L5522" s="29" t="s">
        <v>144</v>
      </c>
      <c r="M5522" s="29"/>
      <c r="N5522" s="29" t="s">
        <v>122</v>
      </c>
      <c r="O5522" s="31" t="n">
        <v>46638</v>
      </c>
      <c r="P5522" s="29" t="s">
        <v>123</v>
      </c>
      <c r="Q5522" s="29" t="n">
        <f aca="false">IFERROR(VALUE(L5522),"")</f>
        <v>5</v>
      </c>
      <c r="R5522" s="29" t="n">
        <f aca="true">IF(O5522="","",O5522-TODAY())</f>
        <v>353</v>
      </c>
      <c r="S5522" s="29" t="str">
        <f aca="false">IF(C5522="&lt;&lt; vazio &gt;&gt;","VAZIA",IF(AND(O5522&lt;&gt;"",R5522&lt;0),"VENCIDO",IF(AND(O5522&lt;&gt;"",R5522&lt;=Parametros!$B$10),"PRÓX. VENCIMENTO",IF(F5522="Q","QUALIDADE",IF(F5522="S","BLOQUEADO",IF(F5522="R","RESTRITO/DEVOLUÇÃO",IF(OR(N5522="QUAR",N5522="QRES"),"QUARENTENA",IF(OR(B5522="DESCARTE",B5522="DEVOLUÇÃO"),"DESCARTE/DEVOLUÇÃO",IF(AND(D5522="",K5522&lt;&gt;""),"SEM LOTE",IF(AND(Q5522&lt;&gt;"",Q5522&gt;=Parametros!$B$11),"PARADO/SEM GIRO","OK"))))))))))</f>
        <v>OK</v>
      </c>
      <c r="T5522" s="29" t="str">
        <f aca="false">IF(AND($S5522="PARADO/SEM GIRO",$K5522="KG",OR(Painel!$B$5="(Todos)",A5522=Painel!$B$5)*OR(Painel!$E$5="(Todos)",P5522=Painel!$E$5)),$J5522+ROW()/10000000,"")</f>
        <v/>
      </c>
      <c r="U5522" s="29" t="str">
        <f aca="false">IF(AND($S5522="VENCIDO",$K5522="KG",OR(Painel!$B$5="(Todos)",A5522=Painel!$B$5)*OR(Painel!$E$5="(Todos)",P5522=Painel!$E$5)),$J5522+ROW()/10000000,"")</f>
        <v/>
      </c>
    </row>
    <row r="5523" customFormat="false" ht="15" hidden="false" customHeight="false" outlineLevel="0" collapsed="false">
      <c r="A5523" s="29" t="s">
        <v>52</v>
      </c>
      <c r="B5523" s="29" t="s">
        <v>10308</v>
      </c>
      <c r="C5523" s="29" t="s">
        <v>135</v>
      </c>
      <c r="D5523" s="29" t="s">
        <v>572</v>
      </c>
      <c r="E5523" s="29" t="n">
        <v>1</v>
      </c>
      <c r="F5523" s="29"/>
      <c r="G5523" s="29" t="s">
        <v>10309</v>
      </c>
      <c r="H5523" s="30" t="n">
        <v>999.9</v>
      </c>
      <c r="I5523" s="31" t="n">
        <v>46280</v>
      </c>
      <c r="J5523" s="30" t="n">
        <v>999.9</v>
      </c>
      <c r="K5523" s="29" t="s">
        <v>120</v>
      </c>
      <c r="L5523" s="29" t="s">
        <v>144</v>
      </c>
      <c r="M5523" s="29"/>
      <c r="N5523" s="29" t="s">
        <v>122</v>
      </c>
      <c r="O5523" s="31" t="n">
        <v>46639</v>
      </c>
      <c r="P5523" s="29" t="s">
        <v>123</v>
      </c>
      <c r="Q5523" s="29" t="n">
        <f aca="false">IFERROR(VALUE(L5523),"")</f>
        <v>5</v>
      </c>
      <c r="R5523" s="29" t="n">
        <f aca="true">IF(O5523="","",O5523-TODAY())</f>
        <v>354</v>
      </c>
      <c r="S5523" s="29" t="str">
        <f aca="false">IF(C5523="&lt;&lt; vazio &gt;&gt;","VAZIA",IF(AND(O5523&lt;&gt;"",R5523&lt;0),"VENCIDO",IF(AND(O5523&lt;&gt;"",R5523&lt;=Parametros!$B$10),"PRÓX. VENCIMENTO",IF(F5523="Q","QUALIDADE",IF(F5523="S","BLOQUEADO",IF(F5523="R","RESTRITO/DEVOLUÇÃO",IF(OR(N5523="QUAR",N5523="QRES"),"QUARENTENA",IF(OR(B5523="DESCARTE",B5523="DEVOLUÇÃO"),"DESCARTE/DEVOLUÇÃO",IF(AND(D5523="",K5523&lt;&gt;""),"SEM LOTE",IF(AND(Q5523&lt;&gt;"",Q5523&gt;=Parametros!$B$11),"PARADO/SEM GIRO","OK"))))))))))</f>
        <v>OK</v>
      </c>
      <c r="T5523" s="29" t="str">
        <f aca="false">IF(AND($S5523="PARADO/SEM GIRO",$K5523="KG",OR(Painel!$B$5="(Todos)",A5523=Painel!$B$5)*OR(Painel!$E$5="(Todos)",P5523=Painel!$E$5)),$J5523+ROW()/10000000,"")</f>
        <v/>
      </c>
      <c r="U5523" s="29" t="str">
        <f aca="false">IF(AND($S5523="VENCIDO",$K5523="KG",OR(Painel!$B$5="(Todos)",A5523=Painel!$B$5)*OR(Painel!$E$5="(Todos)",P5523=Painel!$E$5)),$J5523+ROW()/10000000,"")</f>
        <v/>
      </c>
    </row>
    <row r="5524" customFormat="false" ht="15" hidden="false" customHeight="false" outlineLevel="0" collapsed="false">
      <c r="A5524" s="29" t="s">
        <v>52</v>
      </c>
      <c r="B5524" s="29" t="s">
        <v>10310</v>
      </c>
      <c r="C5524" s="29" t="s">
        <v>167</v>
      </c>
      <c r="D5524" s="29" t="s">
        <v>1022</v>
      </c>
      <c r="E5524" s="29" t="n">
        <v>1</v>
      </c>
      <c r="F5524" s="29" t="s">
        <v>268</v>
      </c>
      <c r="G5524" s="29" t="s">
        <v>10311</v>
      </c>
      <c r="H5524" s="30" t="n">
        <v>590.4</v>
      </c>
      <c r="I5524" s="31" t="n">
        <v>46284</v>
      </c>
      <c r="J5524" s="30" t="n">
        <v>590.4</v>
      </c>
      <c r="K5524" s="29" t="s">
        <v>120</v>
      </c>
      <c r="L5524" s="29" t="s">
        <v>388</v>
      </c>
      <c r="M5524" s="29"/>
      <c r="N5524" s="29" t="s">
        <v>122</v>
      </c>
      <c r="O5524" s="31" t="n">
        <v>46831</v>
      </c>
      <c r="P5524" s="29" t="s">
        <v>123</v>
      </c>
      <c r="Q5524" s="29" t="n">
        <f aca="false">IFERROR(VALUE(L5524),"")</f>
        <v>1</v>
      </c>
      <c r="R5524" s="29" t="n">
        <f aca="true">IF(O5524="","",O5524-TODAY())</f>
        <v>546</v>
      </c>
      <c r="S5524" s="29" t="str">
        <f aca="false">IF(C5524="&lt;&lt; vazio &gt;&gt;","VAZIA",IF(AND(O5524&lt;&gt;"",R5524&lt;0),"VENCIDO",IF(AND(O5524&lt;&gt;"",R5524&lt;=Parametros!$B$10),"PRÓX. VENCIMENTO",IF(F5524="Q","QUALIDADE",IF(F5524="S","BLOQUEADO",IF(F5524="R","RESTRITO/DEVOLUÇÃO",IF(OR(N5524="QUAR",N5524="QRES"),"QUARENTENA",IF(OR(B5524="DESCARTE",B5524="DEVOLUÇÃO"),"DESCARTE/DEVOLUÇÃO",IF(AND(D5524="",K5524&lt;&gt;""),"SEM LOTE",IF(AND(Q5524&lt;&gt;"",Q5524&gt;=Parametros!$B$11),"PARADO/SEM GIRO","OK"))))))))))</f>
        <v>QUALIDADE</v>
      </c>
      <c r="T5524" s="29" t="str">
        <f aca="false">IF(AND($S5524="PARADO/SEM GIRO",$K5524="KG",OR(Painel!$B$5="(Todos)",A5524=Painel!$B$5)*OR(Painel!$E$5="(Todos)",P5524=Painel!$E$5)),$J5524+ROW()/10000000,"")</f>
        <v/>
      </c>
      <c r="U5524" s="29" t="str">
        <f aca="false">IF(AND($S5524="VENCIDO",$K5524="KG",OR(Painel!$B$5="(Todos)",A5524=Painel!$B$5)*OR(Painel!$E$5="(Todos)",P5524=Painel!$E$5)),$J5524+ROW()/10000000,"")</f>
        <v/>
      </c>
    </row>
    <row r="5525" customFormat="false" ht="15" hidden="false" customHeight="false" outlineLevel="0" collapsed="false">
      <c r="A5525" s="29" t="s">
        <v>52</v>
      </c>
      <c r="B5525" s="29" t="s">
        <v>10312</v>
      </c>
      <c r="C5525" s="29" t="s">
        <v>691</v>
      </c>
      <c r="D5525" s="29" t="s">
        <v>10313</v>
      </c>
      <c r="E5525" s="29" t="n">
        <v>1</v>
      </c>
      <c r="F5525" s="29"/>
      <c r="G5525" s="29" t="s">
        <v>10314</v>
      </c>
      <c r="H5525" s="30" t="n">
        <v>1000</v>
      </c>
      <c r="I5525" s="31" t="n">
        <v>46240</v>
      </c>
      <c r="J5525" s="30" t="n">
        <v>1000</v>
      </c>
      <c r="K5525" s="29" t="s">
        <v>120</v>
      </c>
      <c r="L5525" s="29" t="s">
        <v>1330</v>
      </c>
      <c r="M5525" s="29"/>
      <c r="N5525" s="29" t="s">
        <v>122</v>
      </c>
      <c r="O5525" s="31" t="n">
        <v>46585</v>
      </c>
      <c r="P5525" s="29" t="s">
        <v>123</v>
      </c>
      <c r="Q5525" s="29" t="n">
        <f aca="false">IFERROR(VALUE(L5525),"")</f>
        <v>45</v>
      </c>
      <c r="R5525" s="29" t="n">
        <f aca="true">IF(O5525="","",O5525-TODAY())</f>
        <v>300</v>
      </c>
      <c r="S5525" s="29" t="str">
        <f aca="false">IF(C5525="&lt;&lt; vazio &gt;&gt;","VAZIA",IF(AND(O5525&lt;&gt;"",R5525&lt;0),"VENCIDO",IF(AND(O5525&lt;&gt;"",R5525&lt;=Parametros!$B$10),"PRÓX. VENCIMENTO",IF(F5525="Q","QUALIDADE",IF(F5525="S","BLOQUEADO",IF(F5525="R","RESTRITO/DEVOLUÇÃO",IF(OR(N5525="QUAR",N5525="QRES"),"QUARENTENA",IF(OR(B5525="DESCARTE",B5525="DEVOLUÇÃO"),"DESCARTE/DEVOLUÇÃO",IF(AND(D5525="",K5525&lt;&gt;""),"SEM LOTE",IF(AND(Q5525&lt;&gt;"",Q5525&gt;=Parametros!$B$11),"PARADO/SEM GIRO","OK"))))))))))</f>
        <v>OK</v>
      </c>
      <c r="T5525" s="29" t="str">
        <f aca="false">IF(AND($S5525="PARADO/SEM GIRO",$K5525="KG",OR(Painel!$B$5="(Todos)",A5525=Painel!$B$5)*OR(Painel!$E$5="(Todos)",P5525=Painel!$E$5)),$J5525+ROW()/10000000,"")</f>
        <v/>
      </c>
      <c r="U5525" s="29" t="str">
        <f aca="false">IF(AND($S5525="VENCIDO",$K5525="KG",OR(Painel!$B$5="(Todos)",A5525=Painel!$B$5)*OR(Painel!$E$5="(Todos)",P5525=Painel!$E$5)),$J5525+ROW()/10000000,"")</f>
        <v/>
      </c>
    </row>
    <row r="5526" customFormat="false" ht="15" hidden="false" customHeight="false" outlineLevel="0" collapsed="false">
      <c r="A5526" s="29" t="s">
        <v>52</v>
      </c>
      <c r="B5526" s="29" t="s">
        <v>10315</v>
      </c>
      <c r="C5526" s="29" t="s">
        <v>876</v>
      </c>
      <c r="D5526" s="29" t="s">
        <v>7430</v>
      </c>
      <c r="E5526" s="29" t="n">
        <v>1</v>
      </c>
      <c r="F5526" s="29"/>
      <c r="G5526" s="29" t="s">
        <v>10316</v>
      </c>
      <c r="H5526" s="30" t="n">
        <v>720</v>
      </c>
      <c r="I5526" s="31" t="n">
        <v>46279</v>
      </c>
      <c r="J5526" s="30" t="n">
        <v>720</v>
      </c>
      <c r="K5526" s="29" t="s">
        <v>120</v>
      </c>
      <c r="L5526" s="29" t="s">
        <v>350</v>
      </c>
      <c r="M5526" s="29"/>
      <c r="N5526" s="29" t="s">
        <v>122</v>
      </c>
      <c r="O5526" s="31" t="n">
        <v>46820</v>
      </c>
      <c r="P5526" s="29" t="s">
        <v>123</v>
      </c>
      <c r="Q5526" s="29" t="n">
        <f aca="false">IFERROR(VALUE(L5526),"")</f>
        <v>6</v>
      </c>
      <c r="R5526" s="29" t="n">
        <f aca="true">IF(O5526="","",O5526-TODAY())</f>
        <v>535</v>
      </c>
      <c r="S5526" s="29" t="str">
        <f aca="false">IF(C5526="&lt;&lt; vazio &gt;&gt;","VAZIA",IF(AND(O5526&lt;&gt;"",R5526&lt;0),"VENCIDO",IF(AND(O5526&lt;&gt;"",R5526&lt;=Parametros!$B$10),"PRÓX. VENCIMENTO",IF(F5526="Q","QUALIDADE",IF(F5526="S","BLOQUEADO",IF(F5526="R","RESTRITO/DEVOLUÇÃO",IF(OR(N5526="QUAR",N5526="QRES"),"QUARENTENA",IF(OR(B5526="DESCARTE",B5526="DEVOLUÇÃO"),"DESCARTE/DEVOLUÇÃO",IF(AND(D5526="",K5526&lt;&gt;""),"SEM LOTE",IF(AND(Q5526&lt;&gt;"",Q5526&gt;=Parametros!$B$11),"PARADO/SEM GIRO","OK"))))))))))</f>
        <v>OK</v>
      </c>
      <c r="T5526" s="29" t="str">
        <f aca="false">IF(AND($S5526="PARADO/SEM GIRO",$K5526="KG",OR(Painel!$B$5="(Todos)",A5526=Painel!$B$5)*OR(Painel!$E$5="(Todos)",P5526=Painel!$E$5)),$J5526+ROW()/10000000,"")</f>
        <v/>
      </c>
      <c r="U5526" s="29" t="str">
        <f aca="false">IF(AND($S5526="VENCIDO",$K5526="KG",OR(Painel!$B$5="(Todos)",A5526=Painel!$B$5)*OR(Painel!$E$5="(Todos)",P5526=Painel!$E$5)),$J5526+ROW()/10000000,"")</f>
        <v/>
      </c>
    </row>
    <row r="5527" customFormat="false" ht="15" hidden="false" customHeight="false" outlineLevel="0" collapsed="false">
      <c r="A5527" s="29" t="s">
        <v>52</v>
      </c>
      <c r="B5527" s="29" t="s">
        <v>10317</v>
      </c>
      <c r="C5527" s="29" t="s">
        <v>4508</v>
      </c>
      <c r="D5527" s="29" t="s">
        <v>4509</v>
      </c>
      <c r="E5527" s="29" t="n">
        <v>1</v>
      </c>
      <c r="F5527" s="29"/>
      <c r="G5527" s="29" t="s">
        <v>10318</v>
      </c>
      <c r="H5527" s="30" t="n">
        <v>6</v>
      </c>
      <c r="I5527" s="31" t="n">
        <v>46252</v>
      </c>
      <c r="J5527" s="30" t="n">
        <v>6</v>
      </c>
      <c r="K5527" s="29" t="s">
        <v>120</v>
      </c>
      <c r="L5527" s="29" t="s">
        <v>5891</v>
      </c>
      <c r="M5527" s="29"/>
      <c r="N5527" s="29" t="s">
        <v>122</v>
      </c>
      <c r="O5527" s="31" t="n">
        <v>46392</v>
      </c>
      <c r="P5527" s="29" t="s">
        <v>123</v>
      </c>
      <c r="Q5527" s="29" t="n">
        <f aca="false">IFERROR(VALUE(L5527),"")</f>
        <v>49</v>
      </c>
      <c r="R5527" s="29" t="n">
        <f aca="true">IF(O5527="","",O5527-TODAY())</f>
        <v>107</v>
      </c>
      <c r="S5527" s="29" t="str">
        <f aca="false">IF(C5527="&lt;&lt; vazio &gt;&gt;","VAZIA",IF(AND(O5527&lt;&gt;"",R5527&lt;0),"VENCIDO",IF(AND(O5527&lt;&gt;"",R5527&lt;=Parametros!$B$10),"PRÓX. VENCIMENTO",IF(F5527="Q","QUALIDADE",IF(F5527="S","BLOQUEADO",IF(F5527="R","RESTRITO/DEVOLUÇÃO",IF(OR(N5527="QUAR",N5527="QRES"),"QUARENTENA",IF(OR(B5527="DESCARTE",B5527="DEVOLUÇÃO"),"DESCARTE/DEVOLUÇÃO",IF(AND(D5527="",K5527&lt;&gt;""),"SEM LOTE",IF(AND(Q5527&lt;&gt;"",Q5527&gt;=Parametros!$B$11),"PARADO/SEM GIRO","OK"))))))))))</f>
        <v>OK</v>
      </c>
      <c r="T5527" s="29" t="str">
        <f aca="false">IF(AND($S5527="PARADO/SEM GIRO",$K5527="KG",OR(Painel!$B$5="(Todos)",A5527=Painel!$B$5)*OR(Painel!$E$5="(Todos)",P5527=Painel!$E$5)),$J5527+ROW()/10000000,"")</f>
        <v/>
      </c>
      <c r="U5527" s="29" t="str">
        <f aca="false">IF(AND($S5527="VENCIDO",$K5527="KG",OR(Painel!$B$5="(Todos)",A5527=Painel!$B$5)*OR(Painel!$E$5="(Todos)",P5527=Painel!$E$5)),$J5527+ROW()/10000000,"")</f>
        <v/>
      </c>
    </row>
    <row r="5528" customFormat="false" ht="15" hidden="false" customHeight="false" outlineLevel="0" collapsed="false">
      <c r="A5528" s="29" t="s">
        <v>52</v>
      </c>
      <c r="B5528" s="29" t="s">
        <v>10319</v>
      </c>
      <c r="C5528" s="29" t="s">
        <v>161</v>
      </c>
      <c r="D5528" s="29" t="s">
        <v>429</v>
      </c>
      <c r="E5528" s="29" t="n">
        <v>1</v>
      </c>
      <c r="F5528" s="29"/>
      <c r="G5528" s="29" t="s">
        <v>10320</v>
      </c>
      <c r="H5528" s="30" t="n">
        <v>999.9</v>
      </c>
      <c r="I5528" s="31" t="n">
        <v>46190</v>
      </c>
      <c r="J5528" s="30" t="n">
        <v>999.9</v>
      </c>
      <c r="K5528" s="29" t="s">
        <v>120</v>
      </c>
      <c r="L5528" s="29" t="s">
        <v>2080</v>
      </c>
      <c r="M5528" s="29"/>
      <c r="N5528" s="29" t="s">
        <v>122</v>
      </c>
      <c r="O5528" s="31" t="n">
        <v>46730</v>
      </c>
      <c r="P5528" s="29" t="s">
        <v>123</v>
      </c>
      <c r="Q5528" s="29" t="n">
        <f aca="false">IFERROR(VALUE(L5528),"")</f>
        <v>95</v>
      </c>
      <c r="R5528" s="29" t="n">
        <f aca="true">IF(O5528="","",O5528-TODAY())</f>
        <v>445</v>
      </c>
      <c r="S5528" s="29" t="str">
        <f aca="false">IF(C5528="&lt;&lt; vazio &gt;&gt;","VAZIA",IF(AND(O5528&lt;&gt;"",R5528&lt;0),"VENCIDO",IF(AND(O5528&lt;&gt;"",R5528&lt;=Parametros!$B$10),"PRÓX. VENCIMENTO",IF(F5528="Q","QUALIDADE",IF(F5528="S","BLOQUEADO",IF(F5528="R","RESTRITO/DEVOLUÇÃO",IF(OR(N5528="QUAR",N5528="QRES"),"QUARENTENA",IF(OR(B5528="DESCARTE",B5528="DEVOLUÇÃO"),"DESCARTE/DEVOLUÇÃO",IF(AND(D5528="",K5528&lt;&gt;""),"SEM LOTE",IF(AND(Q5528&lt;&gt;"",Q5528&gt;=Parametros!$B$11),"PARADO/SEM GIRO","OK"))))))))))</f>
        <v>PARADO/SEM GIRO</v>
      </c>
      <c r="T5528" s="29" t="n">
        <f aca="false">IF(AND($S5528="PARADO/SEM GIRO",$K5528="KG",OR(Painel!$B$5="(Todos)",A5528=Painel!$B$5)*OR(Painel!$E$5="(Todos)",P5528=Painel!$E$5)),$J5528+ROW()/10000000,"")</f>
        <v>999.9005528</v>
      </c>
      <c r="U5528" s="29" t="str">
        <f aca="false">IF(AND($S5528="VENCIDO",$K5528="KG",OR(Painel!$B$5="(Todos)",A5528=Painel!$B$5)*OR(Painel!$E$5="(Todos)",P5528=Painel!$E$5)),$J5528+ROW()/10000000,"")</f>
        <v/>
      </c>
    </row>
    <row r="5529" customFormat="false" ht="15" hidden="false" customHeight="false" outlineLevel="0" collapsed="false">
      <c r="A5529" s="29" t="s">
        <v>52</v>
      </c>
      <c r="B5529" s="29" t="s">
        <v>10321</v>
      </c>
      <c r="C5529" s="29" t="s">
        <v>161</v>
      </c>
      <c r="D5529" s="29" t="s">
        <v>1179</v>
      </c>
      <c r="E5529" s="29" t="n">
        <v>1</v>
      </c>
      <c r="F5529" s="29"/>
      <c r="G5529" s="29" t="s">
        <v>10322</v>
      </c>
      <c r="H5529" s="30" t="n">
        <v>20.2</v>
      </c>
      <c r="I5529" s="31" t="n">
        <v>46236</v>
      </c>
      <c r="J5529" s="30" t="n">
        <v>20.2</v>
      </c>
      <c r="K5529" s="29" t="s">
        <v>120</v>
      </c>
      <c r="L5529" s="29" t="s">
        <v>5891</v>
      </c>
      <c r="M5529" s="29"/>
      <c r="N5529" s="29" t="s">
        <v>122</v>
      </c>
      <c r="O5529" s="31" t="n">
        <v>46743</v>
      </c>
      <c r="P5529" s="29" t="s">
        <v>123</v>
      </c>
      <c r="Q5529" s="29" t="n">
        <f aca="false">IFERROR(VALUE(L5529),"")</f>
        <v>49</v>
      </c>
      <c r="R5529" s="29" t="n">
        <f aca="true">IF(O5529="","",O5529-TODAY())</f>
        <v>458</v>
      </c>
      <c r="S5529" s="29" t="str">
        <f aca="false">IF(C5529="&lt;&lt; vazio &gt;&gt;","VAZIA",IF(AND(O5529&lt;&gt;"",R5529&lt;0),"VENCIDO",IF(AND(O5529&lt;&gt;"",R5529&lt;=Parametros!$B$10),"PRÓX. VENCIMENTO",IF(F5529="Q","QUALIDADE",IF(F5529="S","BLOQUEADO",IF(F5529="R","RESTRITO/DEVOLUÇÃO",IF(OR(N5529="QUAR",N5529="QRES"),"QUARENTENA",IF(OR(B5529="DESCARTE",B5529="DEVOLUÇÃO"),"DESCARTE/DEVOLUÇÃO",IF(AND(D5529="",K5529&lt;&gt;""),"SEM LOTE",IF(AND(Q5529&lt;&gt;"",Q5529&gt;=Parametros!$B$11),"PARADO/SEM GIRO","OK"))))))))))</f>
        <v>OK</v>
      </c>
      <c r="T5529" s="29" t="str">
        <f aca="false">IF(AND($S5529="PARADO/SEM GIRO",$K5529="KG",OR(Painel!$B$5="(Todos)",A5529=Painel!$B$5)*OR(Painel!$E$5="(Todos)",P5529=Painel!$E$5)),$J5529+ROW()/10000000,"")</f>
        <v/>
      </c>
      <c r="U5529" s="29" t="str">
        <f aca="false">IF(AND($S5529="VENCIDO",$K5529="KG",OR(Painel!$B$5="(Todos)",A5529=Painel!$B$5)*OR(Painel!$E$5="(Todos)",P5529=Painel!$E$5)),$J5529+ROW()/10000000,"")</f>
        <v/>
      </c>
    </row>
    <row r="5530" customFormat="false" ht="15" hidden="false" customHeight="false" outlineLevel="0" collapsed="false">
      <c r="A5530" s="29" t="s">
        <v>52</v>
      </c>
      <c r="B5530" s="29" t="s">
        <v>10323</v>
      </c>
      <c r="C5530" s="29" t="s">
        <v>231</v>
      </c>
      <c r="D5530" s="29" t="s">
        <v>10324</v>
      </c>
      <c r="E5530" s="29" t="n">
        <v>1</v>
      </c>
      <c r="F5530" s="29"/>
      <c r="G5530" s="29" t="s">
        <v>10325</v>
      </c>
      <c r="H5530" s="30" t="n">
        <v>853</v>
      </c>
      <c r="I5530" s="31" t="n">
        <v>46250</v>
      </c>
      <c r="J5530" s="30" t="n">
        <v>853</v>
      </c>
      <c r="K5530" s="29" t="s">
        <v>120</v>
      </c>
      <c r="L5530" s="29" t="s">
        <v>9539</v>
      </c>
      <c r="M5530" s="29"/>
      <c r="N5530" s="29" t="s">
        <v>122</v>
      </c>
      <c r="O5530" s="31" t="n">
        <v>46593</v>
      </c>
      <c r="P5530" s="29" t="s">
        <v>123</v>
      </c>
      <c r="Q5530" s="29" t="n">
        <f aca="false">IFERROR(VALUE(L5530),"")</f>
        <v>35</v>
      </c>
      <c r="R5530" s="29" t="n">
        <f aca="true">IF(O5530="","",O5530-TODAY())</f>
        <v>308</v>
      </c>
      <c r="S5530" s="29" t="str">
        <f aca="false">IF(C5530="&lt;&lt; vazio &gt;&gt;","VAZIA",IF(AND(O5530&lt;&gt;"",R5530&lt;0),"VENCIDO",IF(AND(O5530&lt;&gt;"",R5530&lt;=Parametros!$B$10),"PRÓX. VENCIMENTO",IF(F5530="Q","QUALIDADE",IF(F5530="S","BLOQUEADO",IF(F5530="R","RESTRITO/DEVOLUÇÃO",IF(OR(N5530="QUAR",N5530="QRES"),"QUARENTENA",IF(OR(B5530="DESCARTE",B5530="DEVOLUÇÃO"),"DESCARTE/DEVOLUÇÃO",IF(AND(D5530="",K5530&lt;&gt;""),"SEM LOTE",IF(AND(Q5530&lt;&gt;"",Q5530&gt;=Parametros!$B$11),"PARADO/SEM GIRO","OK"))))))))))</f>
        <v>OK</v>
      </c>
      <c r="T5530" s="29" t="str">
        <f aca="false">IF(AND($S5530="PARADO/SEM GIRO",$K5530="KG",OR(Painel!$B$5="(Todos)",A5530=Painel!$B$5)*OR(Painel!$E$5="(Todos)",P5530=Painel!$E$5)),$J5530+ROW()/10000000,"")</f>
        <v/>
      </c>
      <c r="U5530" s="29" t="str">
        <f aca="false">IF(AND($S5530="VENCIDO",$K5530="KG",OR(Painel!$B$5="(Todos)",A5530=Painel!$B$5)*OR(Painel!$E$5="(Todos)",P5530=Painel!$E$5)),$J5530+ROW()/10000000,"")</f>
        <v/>
      </c>
    </row>
    <row r="5531" customFormat="false" ht="15" hidden="false" customHeight="false" outlineLevel="0" collapsed="false">
      <c r="A5531" s="29" t="s">
        <v>52</v>
      </c>
      <c r="B5531" s="29" t="s">
        <v>10326</v>
      </c>
      <c r="C5531" s="29" t="s">
        <v>115</v>
      </c>
      <c r="D5531" s="29"/>
      <c r="E5531" s="29" t="n">
        <v>0</v>
      </c>
      <c r="F5531" s="29"/>
      <c r="G5531" s="29"/>
      <c r="H5531" s="30" t="n">
        <v>0</v>
      </c>
      <c r="I5531" s="29"/>
      <c r="J5531" s="30" t="n">
        <v>0</v>
      </c>
      <c r="K5531" s="29"/>
      <c r="L5531" s="29" t="s">
        <v>116</v>
      </c>
      <c r="M5531" s="29"/>
      <c r="N5531" s="29"/>
      <c r="O5531" s="29"/>
      <c r="P5531" s="29"/>
      <c r="Q5531" s="29" t="n">
        <f aca="false">IFERROR(VALUE(L5531),"")</f>
        <v>0</v>
      </c>
      <c r="R5531" s="29" t="str">
        <f aca="true">IF(O5531="","",O5531-TODAY())</f>
        <v/>
      </c>
      <c r="S5531" s="29" t="str">
        <f aca="false">IF(C5531="&lt;&lt; vazio &gt;&gt;","VAZIA",IF(AND(O5531&lt;&gt;"",R5531&lt;0),"VENCIDO",IF(AND(O5531&lt;&gt;"",R5531&lt;=Parametros!$B$10),"PRÓX. VENCIMENTO",IF(F5531="Q","QUALIDADE",IF(F5531="S","BLOQUEADO",IF(F5531="R","RESTRITO/DEVOLUÇÃO",IF(OR(N5531="QUAR",N5531="QRES"),"QUARENTENA",IF(OR(B5531="DESCARTE",B5531="DEVOLUÇÃO"),"DESCARTE/DEVOLUÇÃO",IF(AND(D5531="",K5531&lt;&gt;""),"SEM LOTE",IF(AND(Q5531&lt;&gt;"",Q5531&gt;=Parametros!$B$11),"PARADO/SEM GIRO","OK"))))))))))</f>
        <v>VAZIA</v>
      </c>
      <c r="T5531" s="29" t="str">
        <f aca="false">IF(AND($S5531="PARADO/SEM GIRO",$K5531="KG",OR(Painel!$B$5="(Todos)",A5531=Painel!$B$5)*OR(Painel!$E$5="(Todos)",P5531=Painel!$E$5)),$J5531+ROW()/10000000,"")</f>
        <v/>
      </c>
      <c r="U5531" s="29" t="str">
        <f aca="false">IF(AND($S5531="VENCIDO",$K5531="KG",OR(Painel!$B$5="(Todos)",A5531=Painel!$B$5)*OR(Painel!$E$5="(Todos)",P5531=Painel!$E$5)),$J5531+ROW()/10000000,"")</f>
        <v/>
      </c>
    </row>
    <row r="5532" customFormat="false" ht="15" hidden="false" customHeight="false" outlineLevel="0" collapsed="false">
      <c r="A5532" s="29" t="s">
        <v>52</v>
      </c>
      <c r="B5532" s="29" t="s">
        <v>10327</v>
      </c>
      <c r="C5532" s="29" t="s">
        <v>876</v>
      </c>
      <c r="D5532" s="29" t="s">
        <v>7430</v>
      </c>
      <c r="E5532" s="29" t="n">
        <v>1</v>
      </c>
      <c r="F5532" s="29"/>
      <c r="G5532" s="29" t="s">
        <v>10328</v>
      </c>
      <c r="H5532" s="30" t="n">
        <v>720</v>
      </c>
      <c r="I5532" s="31" t="n">
        <v>46279</v>
      </c>
      <c r="J5532" s="30" t="n">
        <v>720</v>
      </c>
      <c r="K5532" s="29" t="s">
        <v>120</v>
      </c>
      <c r="L5532" s="29" t="s">
        <v>350</v>
      </c>
      <c r="M5532" s="29"/>
      <c r="N5532" s="29" t="s">
        <v>122</v>
      </c>
      <c r="O5532" s="31" t="n">
        <v>46820</v>
      </c>
      <c r="P5532" s="29" t="s">
        <v>123</v>
      </c>
      <c r="Q5532" s="29" t="n">
        <f aca="false">IFERROR(VALUE(L5532),"")</f>
        <v>6</v>
      </c>
      <c r="R5532" s="29" t="n">
        <f aca="true">IF(O5532="","",O5532-TODAY())</f>
        <v>535</v>
      </c>
      <c r="S5532" s="29" t="str">
        <f aca="false">IF(C5532="&lt;&lt; vazio &gt;&gt;","VAZIA",IF(AND(O5532&lt;&gt;"",R5532&lt;0),"VENCIDO",IF(AND(O5532&lt;&gt;"",R5532&lt;=Parametros!$B$10),"PRÓX. VENCIMENTO",IF(F5532="Q","QUALIDADE",IF(F5532="S","BLOQUEADO",IF(F5532="R","RESTRITO/DEVOLUÇÃO",IF(OR(N5532="QUAR",N5532="QRES"),"QUARENTENA",IF(OR(B5532="DESCARTE",B5532="DEVOLUÇÃO"),"DESCARTE/DEVOLUÇÃO",IF(AND(D5532="",K5532&lt;&gt;""),"SEM LOTE",IF(AND(Q5532&lt;&gt;"",Q5532&gt;=Parametros!$B$11),"PARADO/SEM GIRO","OK"))))))))))</f>
        <v>OK</v>
      </c>
      <c r="T5532" s="29" t="str">
        <f aca="false">IF(AND($S5532="PARADO/SEM GIRO",$K5532="KG",OR(Painel!$B$5="(Todos)",A5532=Painel!$B$5)*OR(Painel!$E$5="(Todos)",P5532=Painel!$E$5)),$J5532+ROW()/10000000,"")</f>
        <v/>
      </c>
      <c r="U5532" s="29" t="str">
        <f aca="false">IF(AND($S5532="VENCIDO",$K5532="KG",OR(Painel!$B$5="(Todos)",A5532=Painel!$B$5)*OR(Painel!$E$5="(Todos)",P5532=Painel!$E$5)),$J5532+ROW()/10000000,"")</f>
        <v/>
      </c>
    </row>
    <row r="5533" customFormat="false" ht="15" hidden="false" customHeight="false" outlineLevel="0" collapsed="false">
      <c r="A5533" s="29" t="s">
        <v>52</v>
      </c>
      <c r="B5533" s="29" t="s">
        <v>10329</v>
      </c>
      <c r="C5533" s="29" t="s">
        <v>876</v>
      </c>
      <c r="D5533" s="29" t="s">
        <v>7430</v>
      </c>
      <c r="E5533" s="29" t="n">
        <v>1</v>
      </c>
      <c r="F5533" s="29"/>
      <c r="G5533" s="29" t="s">
        <v>10330</v>
      </c>
      <c r="H5533" s="30" t="n">
        <v>720</v>
      </c>
      <c r="I5533" s="31" t="n">
        <v>46279</v>
      </c>
      <c r="J5533" s="30" t="n">
        <v>720</v>
      </c>
      <c r="K5533" s="29" t="s">
        <v>120</v>
      </c>
      <c r="L5533" s="29" t="s">
        <v>350</v>
      </c>
      <c r="M5533" s="29"/>
      <c r="N5533" s="29" t="s">
        <v>122</v>
      </c>
      <c r="O5533" s="31" t="n">
        <v>46820</v>
      </c>
      <c r="P5533" s="29" t="s">
        <v>123</v>
      </c>
      <c r="Q5533" s="29" t="n">
        <f aca="false">IFERROR(VALUE(L5533),"")</f>
        <v>6</v>
      </c>
      <c r="R5533" s="29" t="n">
        <f aca="true">IF(O5533="","",O5533-TODAY())</f>
        <v>535</v>
      </c>
      <c r="S5533" s="29" t="str">
        <f aca="false">IF(C5533="&lt;&lt; vazio &gt;&gt;","VAZIA",IF(AND(O5533&lt;&gt;"",R5533&lt;0),"VENCIDO",IF(AND(O5533&lt;&gt;"",R5533&lt;=Parametros!$B$10),"PRÓX. VENCIMENTO",IF(F5533="Q","QUALIDADE",IF(F5533="S","BLOQUEADO",IF(F5533="R","RESTRITO/DEVOLUÇÃO",IF(OR(N5533="QUAR",N5533="QRES"),"QUARENTENA",IF(OR(B5533="DESCARTE",B5533="DEVOLUÇÃO"),"DESCARTE/DEVOLUÇÃO",IF(AND(D5533="",K5533&lt;&gt;""),"SEM LOTE",IF(AND(Q5533&lt;&gt;"",Q5533&gt;=Parametros!$B$11),"PARADO/SEM GIRO","OK"))))))))))</f>
        <v>OK</v>
      </c>
      <c r="T5533" s="29" t="str">
        <f aca="false">IF(AND($S5533="PARADO/SEM GIRO",$K5533="KG",OR(Painel!$B$5="(Todos)",A5533=Painel!$B$5)*OR(Painel!$E$5="(Todos)",P5533=Painel!$E$5)),$J5533+ROW()/10000000,"")</f>
        <v/>
      </c>
      <c r="U5533" s="29" t="str">
        <f aca="false">IF(AND($S5533="VENCIDO",$K5533="KG",OR(Painel!$B$5="(Todos)",A5533=Painel!$B$5)*OR(Painel!$E$5="(Todos)",P5533=Painel!$E$5)),$J5533+ROW()/10000000,"")</f>
        <v/>
      </c>
    </row>
    <row r="5534" customFormat="false" ht="15" hidden="false" customHeight="false" outlineLevel="0" collapsed="false">
      <c r="A5534" s="29" t="s">
        <v>52</v>
      </c>
      <c r="B5534" s="29" t="s">
        <v>10331</v>
      </c>
      <c r="C5534" s="29" t="s">
        <v>909</v>
      </c>
      <c r="D5534" s="29" t="s">
        <v>8506</v>
      </c>
      <c r="E5534" s="29" t="n">
        <v>1</v>
      </c>
      <c r="F5534" s="29"/>
      <c r="G5534" s="29" t="s">
        <v>10332</v>
      </c>
      <c r="H5534" s="30" t="n">
        <v>1000</v>
      </c>
      <c r="I5534" s="31" t="n">
        <v>46279</v>
      </c>
      <c r="J5534" s="30" t="n">
        <v>1000</v>
      </c>
      <c r="K5534" s="29" t="s">
        <v>120</v>
      </c>
      <c r="L5534" s="29" t="s">
        <v>350</v>
      </c>
      <c r="M5534" s="29"/>
      <c r="N5534" s="29" t="s">
        <v>122</v>
      </c>
      <c r="O5534" s="31" t="n">
        <v>46820</v>
      </c>
      <c r="P5534" s="29" t="s">
        <v>123</v>
      </c>
      <c r="Q5534" s="29" t="n">
        <f aca="false">IFERROR(VALUE(L5534),"")</f>
        <v>6</v>
      </c>
      <c r="R5534" s="29" t="n">
        <f aca="true">IF(O5534="","",O5534-TODAY())</f>
        <v>535</v>
      </c>
      <c r="S5534" s="29" t="str">
        <f aca="false">IF(C5534="&lt;&lt; vazio &gt;&gt;","VAZIA",IF(AND(O5534&lt;&gt;"",R5534&lt;0),"VENCIDO",IF(AND(O5534&lt;&gt;"",R5534&lt;=Parametros!$B$10),"PRÓX. VENCIMENTO",IF(F5534="Q","QUALIDADE",IF(F5534="S","BLOQUEADO",IF(F5534="R","RESTRITO/DEVOLUÇÃO",IF(OR(N5534="QUAR",N5534="QRES"),"QUARENTENA",IF(OR(B5534="DESCARTE",B5534="DEVOLUÇÃO"),"DESCARTE/DEVOLUÇÃO",IF(AND(D5534="",K5534&lt;&gt;""),"SEM LOTE",IF(AND(Q5534&lt;&gt;"",Q5534&gt;=Parametros!$B$11),"PARADO/SEM GIRO","OK"))))))))))</f>
        <v>OK</v>
      </c>
      <c r="T5534" s="29" t="str">
        <f aca="false">IF(AND($S5534="PARADO/SEM GIRO",$K5534="KG",OR(Painel!$B$5="(Todos)",A5534=Painel!$B$5)*OR(Painel!$E$5="(Todos)",P5534=Painel!$E$5)),$J5534+ROW()/10000000,"")</f>
        <v/>
      </c>
      <c r="U5534" s="29" t="str">
        <f aca="false">IF(AND($S5534="VENCIDO",$K5534="KG",OR(Painel!$B$5="(Todos)",A5534=Painel!$B$5)*OR(Painel!$E$5="(Todos)",P5534=Painel!$E$5)),$J5534+ROW()/10000000,"")</f>
        <v/>
      </c>
    </row>
    <row r="5535" customFormat="false" ht="15" hidden="false" customHeight="false" outlineLevel="0" collapsed="false">
      <c r="A5535" s="29" t="s">
        <v>52</v>
      </c>
      <c r="B5535" s="29" t="s">
        <v>10333</v>
      </c>
      <c r="C5535" s="29" t="s">
        <v>219</v>
      </c>
      <c r="D5535" s="29" t="s">
        <v>3841</v>
      </c>
      <c r="E5535" s="29" t="n">
        <v>1</v>
      </c>
      <c r="F5535" s="29" t="s">
        <v>189</v>
      </c>
      <c r="G5535" s="29" t="s">
        <v>10334</v>
      </c>
      <c r="H5535" s="30" t="n">
        <v>700</v>
      </c>
      <c r="I5535" s="31" t="n">
        <v>46275</v>
      </c>
      <c r="J5535" s="30" t="n">
        <v>700</v>
      </c>
      <c r="K5535" s="29" t="s">
        <v>120</v>
      </c>
      <c r="L5535" s="29" t="s">
        <v>121</v>
      </c>
      <c r="M5535" s="29"/>
      <c r="N5535" s="29" t="s">
        <v>122</v>
      </c>
      <c r="O5535" s="31" t="n">
        <v>46895</v>
      </c>
      <c r="P5535" s="29" t="s">
        <v>123</v>
      </c>
      <c r="Q5535" s="29" t="n">
        <f aca="false">IFERROR(VALUE(L5535),"")</f>
        <v>10</v>
      </c>
      <c r="R5535" s="29" t="n">
        <f aca="true">IF(O5535="","",O5535-TODAY())</f>
        <v>610</v>
      </c>
      <c r="S5535" s="29" t="str">
        <f aca="false">IF(C5535="&lt;&lt; vazio &gt;&gt;","VAZIA",IF(AND(O5535&lt;&gt;"",R5535&lt;0),"VENCIDO",IF(AND(O5535&lt;&gt;"",R5535&lt;=Parametros!$B$10),"PRÓX. VENCIMENTO",IF(F5535="Q","QUALIDADE",IF(F5535="S","BLOQUEADO",IF(F5535="R","RESTRITO/DEVOLUÇÃO",IF(OR(N5535="QUAR",N5535="QRES"),"QUARENTENA",IF(OR(B5535="DESCARTE",B5535="DEVOLUÇÃO"),"DESCARTE/DEVOLUÇÃO",IF(AND(D5535="",K5535&lt;&gt;""),"SEM LOTE",IF(AND(Q5535&lt;&gt;"",Q5535&gt;=Parametros!$B$11),"PARADO/SEM GIRO","OK"))))))))))</f>
        <v>RESTRITO/DEVOLUÇÃO</v>
      </c>
      <c r="T5535" s="29" t="str">
        <f aca="false">IF(AND($S5535="PARADO/SEM GIRO",$K5535="KG",OR(Painel!$B$5="(Todos)",A5535=Painel!$B$5)*OR(Painel!$E$5="(Todos)",P5535=Painel!$E$5)),$J5535+ROW()/10000000,"")</f>
        <v/>
      </c>
      <c r="U5535" s="29" t="str">
        <f aca="false">IF(AND($S5535="VENCIDO",$K5535="KG",OR(Painel!$B$5="(Todos)",A5535=Painel!$B$5)*OR(Painel!$E$5="(Todos)",P5535=Painel!$E$5)),$J5535+ROW()/10000000,"")</f>
        <v/>
      </c>
    </row>
    <row r="5536" customFormat="false" ht="15" hidden="false" customHeight="false" outlineLevel="0" collapsed="false">
      <c r="A5536" s="29" t="s">
        <v>52</v>
      </c>
      <c r="B5536" s="29" t="s">
        <v>10335</v>
      </c>
      <c r="C5536" s="29" t="s">
        <v>473</v>
      </c>
      <c r="D5536" s="29" t="s">
        <v>1147</v>
      </c>
      <c r="E5536" s="29" t="n">
        <v>1</v>
      </c>
      <c r="F5536" s="29"/>
      <c r="G5536" s="29" t="s">
        <v>10336</v>
      </c>
      <c r="H5536" s="30" t="n">
        <v>315</v>
      </c>
      <c r="I5536" s="31" t="n">
        <v>46282</v>
      </c>
      <c r="J5536" s="30" t="n">
        <v>315</v>
      </c>
      <c r="K5536" s="29" t="s">
        <v>120</v>
      </c>
      <c r="L5536" s="29" t="s">
        <v>400</v>
      </c>
      <c r="M5536" s="29"/>
      <c r="N5536" s="29" t="s">
        <v>122</v>
      </c>
      <c r="O5536" s="31" t="n">
        <v>46822</v>
      </c>
      <c r="P5536" s="29" t="s">
        <v>123</v>
      </c>
      <c r="Q5536" s="29" t="n">
        <f aca="false">IFERROR(VALUE(L5536),"")</f>
        <v>3</v>
      </c>
      <c r="R5536" s="29" t="n">
        <f aca="true">IF(O5536="","",O5536-TODAY())</f>
        <v>537</v>
      </c>
      <c r="S5536" s="29" t="str">
        <f aca="false">IF(C5536="&lt;&lt; vazio &gt;&gt;","VAZIA",IF(AND(O5536&lt;&gt;"",R5536&lt;0),"VENCIDO",IF(AND(O5536&lt;&gt;"",R5536&lt;=Parametros!$B$10),"PRÓX. VENCIMENTO",IF(F5536="Q","QUALIDADE",IF(F5536="S","BLOQUEADO",IF(F5536="R","RESTRITO/DEVOLUÇÃO",IF(OR(N5536="QUAR",N5536="QRES"),"QUARENTENA",IF(OR(B5536="DESCARTE",B5536="DEVOLUÇÃO"),"DESCARTE/DEVOLUÇÃO",IF(AND(D5536="",K5536&lt;&gt;""),"SEM LOTE",IF(AND(Q5536&lt;&gt;"",Q5536&gt;=Parametros!$B$11),"PARADO/SEM GIRO","OK"))))))))))</f>
        <v>OK</v>
      </c>
      <c r="T5536" s="29" t="str">
        <f aca="false">IF(AND($S5536="PARADO/SEM GIRO",$K5536="KG",OR(Painel!$B$5="(Todos)",A5536=Painel!$B$5)*OR(Painel!$E$5="(Todos)",P5536=Painel!$E$5)),$J5536+ROW()/10000000,"")</f>
        <v/>
      </c>
      <c r="U5536" s="29" t="str">
        <f aca="false">IF(AND($S5536="VENCIDO",$K5536="KG",OR(Painel!$B$5="(Todos)",A5536=Painel!$B$5)*OR(Painel!$E$5="(Todos)",P5536=Painel!$E$5)),$J5536+ROW()/10000000,"")</f>
        <v/>
      </c>
    </row>
    <row r="5537" customFormat="false" ht="15" hidden="false" customHeight="false" outlineLevel="0" collapsed="false">
      <c r="A5537" s="29" t="s">
        <v>52</v>
      </c>
      <c r="B5537" s="29" t="s">
        <v>10337</v>
      </c>
      <c r="C5537" s="29" t="s">
        <v>1381</v>
      </c>
      <c r="D5537" s="29" t="s">
        <v>7649</v>
      </c>
      <c r="E5537" s="29" t="n">
        <v>1</v>
      </c>
      <c r="F5537" s="29"/>
      <c r="G5537" s="29" t="s">
        <v>10338</v>
      </c>
      <c r="H5537" s="30" t="n">
        <v>800</v>
      </c>
      <c r="I5537" s="31" t="n">
        <v>46240</v>
      </c>
      <c r="J5537" s="30" t="n">
        <v>800</v>
      </c>
      <c r="K5537" s="29" t="s">
        <v>120</v>
      </c>
      <c r="L5537" s="29" t="s">
        <v>1330</v>
      </c>
      <c r="M5537" s="29"/>
      <c r="N5537" s="29" t="s">
        <v>122</v>
      </c>
      <c r="O5537" s="31" t="n">
        <v>46556</v>
      </c>
      <c r="P5537" s="29" t="s">
        <v>123</v>
      </c>
      <c r="Q5537" s="29" t="n">
        <f aca="false">IFERROR(VALUE(L5537),"")</f>
        <v>45</v>
      </c>
      <c r="R5537" s="29" t="n">
        <f aca="true">IF(O5537="","",O5537-TODAY())</f>
        <v>271</v>
      </c>
      <c r="S5537" s="29" t="str">
        <f aca="false">IF(C5537="&lt;&lt; vazio &gt;&gt;","VAZIA",IF(AND(O5537&lt;&gt;"",R5537&lt;0),"VENCIDO",IF(AND(O5537&lt;&gt;"",R5537&lt;=Parametros!$B$10),"PRÓX. VENCIMENTO",IF(F5537="Q","QUALIDADE",IF(F5537="S","BLOQUEADO",IF(F5537="R","RESTRITO/DEVOLUÇÃO",IF(OR(N5537="QUAR",N5537="QRES"),"QUARENTENA",IF(OR(B5537="DESCARTE",B5537="DEVOLUÇÃO"),"DESCARTE/DEVOLUÇÃO",IF(AND(D5537="",K5537&lt;&gt;""),"SEM LOTE",IF(AND(Q5537&lt;&gt;"",Q5537&gt;=Parametros!$B$11),"PARADO/SEM GIRO","OK"))))))))))</f>
        <v>OK</v>
      </c>
      <c r="T5537" s="29" t="str">
        <f aca="false">IF(AND($S5537="PARADO/SEM GIRO",$K5537="KG",OR(Painel!$B$5="(Todos)",A5537=Painel!$B$5)*OR(Painel!$E$5="(Todos)",P5537=Painel!$E$5)),$J5537+ROW()/10000000,"")</f>
        <v/>
      </c>
      <c r="U5537" s="29" t="str">
        <f aca="false">IF(AND($S5537="VENCIDO",$K5537="KG",OR(Painel!$B$5="(Todos)",A5537=Painel!$B$5)*OR(Painel!$E$5="(Todos)",P5537=Painel!$E$5)),$J5537+ROW()/10000000,"")</f>
        <v/>
      </c>
    </row>
    <row r="5538" customFormat="false" ht="15" hidden="false" customHeight="false" outlineLevel="0" collapsed="false">
      <c r="A5538" s="29" t="s">
        <v>52</v>
      </c>
      <c r="B5538" s="29" t="s">
        <v>10339</v>
      </c>
      <c r="C5538" s="29" t="s">
        <v>876</v>
      </c>
      <c r="D5538" s="29" t="s">
        <v>7430</v>
      </c>
      <c r="E5538" s="29" t="n">
        <v>1</v>
      </c>
      <c r="F5538" s="29"/>
      <c r="G5538" s="29" t="s">
        <v>10340</v>
      </c>
      <c r="H5538" s="30" t="n">
        <v>720</v>
      </c>
      <c r="I5538" s="31" t="n">
        <v>46279</v>
      </c>
      <c r="J5538" s="30" t="n">
        <v>720</v>
      </c>
      <c r="K5538" s="29" t="s">
        <v>120</v>
      </c>
      <c r="L5538" s="29" t="s">
        <v>350</v>
      </c>
      <c r="M5538" s="29"/>
      <c r="N5538" s="29" t="s">
        <v>122</v>
      </c>
      <c r="O5538" s="31" t="n">
        <v>46820</v>
      </c>
      <c r="P5538" s="29" t="s">
        <v>123</v>
      </c>
      <c r="Q5538" s="29" t="n">
        <f aca="false">IFERROR(VALUE(L5538),"")</f>
        <v>6</v>
      </c>
      <c r="R5538" s="29" t="n">
        <f aca="true">IF(O5538="","",O5538-TODAY())</f>
        <v>535</v>
      </c>
      <c r="S5538" s="29" t="str">
        <f aca="false">IF(C5538="&lt;&lt; vazio &gt;&gt;","VAZIA",IF(AND(O5538&lt;&gt;"",R5538&lt;0),"VENCIDO",IF(AND(O5538&lt;&gt;"",R5538&lt;=Parametros!$B$10),"PRÓX. VENCIMENTO",IF(F5538="Q","QUALIDADE",IF(F5538="S","BLOQUEADO",IF(F5538="R","RESTRITO/DEVOLUÇÃO",IF(OR(N5538="QUAR",N5538="QRES"),"QUARENTENA",IF(OR(B5538="DESCARTE",B5538="DEVOLUÇÃO"),"DESCARTE/DEVOLUÇÃO",IF(AND(D5538="",K5538&lt;&gt;""),"SEM LOTE",IF(AND(Q5538&lt;&gt;"",Q5538&gt;=Parametros!$B$11),"PARADO/SEM GIRO","OK"))))))))))</f>
        <v>OK</v>
      </c>
      <c r="T5538" s="29" t="str">
        <f aca="false">IF(AND($S5538="PARADO/SEM GIRO",$K5538="KG",OR(Painel!$B$5="(Todos)",A5538=Painel!$B$5)*OR(Painel!$E$5="(Todos)",P5538=Painel!$E$5)),$J5538+ROW()/10000000,"")</f>
        <v/>
      </c>
      <c r="U5538" s="29" t="str">
        <f aca="false">IF(AND($S5538="VENCIDO",$K5538="KG",OR(Painel!$B$5="(Todos)",A5538=Painel!$B$5)*OR(Painel!$E$5="(Todos)",P5538=Painel!$E$5)),$J5538+ROW()/10000000,"")</f>
        <v/>
      </c>
    </row>
    <row r="5539" customFormat="false" ht="15" hidden="false" customHeight="false" outlineLevel="0" collapsed="false">
      <c r="A5539" s="29" t="s">
        <v>52</v>
      </c>
      <c r="B5539" s="29" t="s">
        <v>10341</v>
      </c>
      <c r="C5539" s="29" t="s">
        <v>909</v>
      </c>
      <c r="D5539" s="29" t="s">
        <v>1015</v>
      </c>
      <c r="E5539" s="29" t="n">
        <v>1</v>
      </c>
      <c r="F5539" s="29"/>
      <c r="G5539" s="29" t="s">
        <v>10342</v>
      </c>
      <c r="H5539" s="30" t="n">
        <v>1000</v>
      </c>
      <c r="I5539" s="31" t="n">
        <v>46279</v>
      </c>
      <c r="J5539" s="30" t="n">
        <v>1000</v>
      </c>
      <c r="K5539" s="29" t="s">
        <v>120</v>
      </c>
      <c r="L5539" s="29" t="s">
        <v>350</v>
      </c>
      <c r="M5539" s="29"/>
      <c r="N5539" s="29" t="s">
        <v>122</v>
      </c>
      <c r="O5539" s="31" t="n">
        <v>46821</v>
      </c>
      <c r="P5539" s="29" t="s">
        <v>123</v>
      </c>
      <c r="Q5539" s="29" t="n">
        <f aca="false">IFERROR(VALUE(L5539),"")</f>
        <v>6</v>
      </c>
      <c r="R5539" s="29" t="n">
        <f aca="true">IF(O5539="","",O5539-TODAY())</f>
        <v>536</v>
      </c>
      <c r="S5539" s="29" t="str">
        <f aca="false">IF(C5539="&lt;&lt; vazio &gt;&gt;","VAZIA",IF(AND(O5539&lt;&gt;"",R5539&lt;0),"VENCIDO",IF(AND(O5539&lt;&gt;"",R5539&lt;=Parametros!$B$10),"PRÓX. VENCIMENTO",IF(F5539="Q","QUALIDADE",IF(F5539="S","BLOQUEADO",IF(F5539="R","RESTRITO/DEVOLUÇÃO",IF(OR(N5539="QUAR",N5539="QRES"),"QUARENTENA",IF(OR(B5539="DESCARTE",B5539="DEVOLUÇÃO"),"DESCARTE/DEVOLUÇÃO",IF(AND(D5539="",K5539&lt;&gt;""),"SEM LOTE",IF(AND(Q5539&lt;&gt;"",Q5539&gt;=Parametros!$B$11),"PARADO/SEM GIRO","OK"))))))))))</f>
        <v>OK</v>
      </c>
      <c r="T5539" s="29" t="str">
        <f aca="false">IF(AND($S5539="PARADO/SEM GIRO",$K5539="KG",OR(Painel!$B$5="(Todos)",A5539=Painel!$B$5)*OR(Painel!$E$5="(Todos)",P5539=Painel!$E$5)),$J5539+ROW()/10000000,"")</f>
        <v/>
      </c>
      <c r="U5539" s="29" t="str">
        <f aca="false">IF(AND($S5539="VENCIDO",$K5539="KG",OR(Painel!$B$5="(Todos)",A5539=Painel!$B$5)*OR(Painel!$E$5="(Todos)",P5539=Painel!$E$5)),$J5539+ROW()/10000000,"")</f>
        <v/>
      </c>
    </row>
    <row r="5540" customFormat="false" ht="15" hidden="false" customHeight="false" outlineLevel="0" collapsed="false">
      <c r="A5540" s="29" t="s">
        <v>52</v>
      </c>
      <c r="B5540" s="29" t="s">
        <v>10343</v>
      </c>
      <c r="C5540" s="29" t="s">
        <v>325</v>
      </c>
      <c r="D5540" s="29" t="s">
        <v>10292</v>
      </c>
      <c r="E5540" s="29" t="n">
        <v>1</v>
      </c>
      <c r="F5540" s="29" t="s">
        <v>137</v>
      </c>
      <c r="G5540" s="29" t="s">
        <v>10344</v>
      </c>
      <c r="H5540" s="30" t="n">
        <v>896</v>
      </c>
      <c r="I5540" s="31" t="n">
        <v>46281</v>
      </c>
      <c r="J5540" s="30" t="n">
        <v>896</v>
      </c>
      <c r="K5540" s="29" t="s">
        <v>120</v>
      </c>
      <c r="L5540" s="29" t="s">
        <v>284</v>
      </c>
      <c r="M5540" s="29"/>
      <c r="N5540" s="29" t="s">
        <v>122</v>
      </c>
      <c r="O5540" s="31" t="n">
        <v>46644</v>
      </c>
      <c r="P5540" s="29" t="s">
        <v>123</v>
      </c>
      <c r="Q5540" s="29" t="n">
        <f aca="false">IFERROR(VALUE(L5540),"")</f>
        <v>4</v>
      </c>
      <c r="R5540" s="29" t="n">
        <f aca="true">IF(O5540="","",O5540-TODAY())</f>
        <v>359</v>
      </c>
      <c r="S5540" s="29" t="str">
        <f aca="false">IF(C5540="&lt;&lt; vazio &gt;&gt;","VAZIA",IF(AND(O5540&lt;&gt;"",R5540&lt;0),"VENCIDO",IF(AND(O5540&lt;&gt;"",R5540&lt;=Parametros!$B$10),"PRÓX. VENCIMENTO",IF(F5540="Q","QUALIDADE",IF(F5540="S","BLOQUEADO",IF(F5540="R","RESTRITO/DEVOLUÇÃO",IF(OR(N5540="QUAR",N5540="QRES"),"QUARENTENA",IF(OR(B5540="DESCARTE",B5540="DEVOLUÇÃO"),"DESCARTE/DEVOLUÇÃO",IF(AND(D5540="",K5540&lt;&gt;""),"SEM LOTE",IF(AND(Q5540&lt;&gt;"",Q5540&gt;=Parametros!$B$11),"PARADO/SEM GIRO","OK"))))))))))</f>
        <v>BLOQUEADO</v>
      </c>
      <c r="T5540" s="29" t="str">
        <f aca="false">IF(AND($S5540="PARADO/SEM GIRO",$K5540="KG",OR(Painel!$B$5="(Todos)",A5540=Painel!$B$5)*OR(Painel!$E$5="(Todos)",P5540=Painel!$E$5)),$J5540+ROW()/10000000,"")</f>
        <v/>
      </c>
      <c r="U5540" s="29" t="str">
        <f aca="false">IF(AND($S5540="VENCIDO",$K5540="KG",OR(Painel!$B$5="(Todos)",A5540=Painel!$B$5)*OR(Painel!$E$5="(Todos)",P5540=Painel!$E$5)),$J5540+ROW()/10000000,"")</f>
        <v/>
      </c>
    </row>
    <row r="5541" customFormat="false" ht="15" hidden="false" customHeight="false" outlineLevel="0" collapsed="false">
      <c r="A5541" s="29" t="s">
        <v>52</v>
      </c>
      <c r="B5541" s="29" t="s">
        <v>10345</v>
      </c>
      <c r="C5541" s="29" t="s">
        <v>186</v>
      </c>
      <c r="D5541" s="29" t="s">
        <v>1533</v>
      </c>
      <c r="E5541" s="29" t="n">
        <v>1</v>
      </c>
      <c r="F5541" s="29" t="s">
        <v>268</v>
      </c>
      <c r="G5541" s="29" t="s">
        <v>10346</v>
      </c>
      <c r="H5541" s="30" t="n">
        <v>545.4</v>
      </c>
      <c r="I5541" s="31" t="n">
        <v>46284</v>
      </c>
      <c r="J5541" s="30" t="n">
        <v>545.4</v>
      </c>
      <c r="K5541" s="29" t="s">
        <v>120</v>
      </c>
      <c r="L5541" s="29" t="s">
        <v>388</v>
      </c>
      <c r="M5541" s="29"/>
      <c r="N5541" s="29" t="s">
        <v>122</v>
      </c>
      <c r="O5541" s="31" t="n">
        <v>46830</v>
      </c>
      <c r="P5541" s="29" t="s">
        <v>123</v>
      </c>
      <c r="Q5541" s="29" t="n">
        <f aca="false">IFERROR(VALUE(L5541),"")</f>
        <v>1</v>
      </c>
      <c r="R5541" s="29" t="n">
        <f aca="true">IF(O5541="","",O5541-TODAY())</f>
        <v>545</v>
      </c>
      <c r="S5541" s="29" t="str">
        <f aca="false">IF(C5541="&lt;&lt; vazio &gt;&gt;","VAZIA",IF(AND(O5541&lt;&gt;"",R5541&lt;0),"VENCIDO",IF(AND(O5541&lt;&gt;"",R5541&lt;=Parametros!$B$10),"PRÓX. VENCIMENTO",IF(F5541="Q","QUALIDADE",IF(F5541="S","BLOQUEADO",IF(F5541="R","RESTRITO/DEVOLUÇÃO",IF(OR(N5541="QUAR",N5541="QRES"),"QUARENTENA",IF(OR(B5541="DESCARTE",B5541="DEVOLUÇÃO"),"DESCARTE/DEVOLUÇÃO",IF(AND(D5541="",K5541&lt;&gt;""),"SEM LOTE",IF(AND(Q5541&lt;&gt;"",Q5541&gt;=Parametros!$B$11),"PARADO/SEM GIRO","OK"))))))))))</f>
        <v>QUALIDADE</v>
      </c>
      <c r="T5541" s="29" t="str">
        <f aca="false">IF(AND($S5541="PARADO/SEM GIRO",$K5541="KG",OR(Painel!$B$5="(Todos)",A5541=Painel!$B$5)*OR(Painel!$E$5="(Todos)",P5541=Painel!$E$5)),$J5541+ROW()/10000000,"")</f>
        <v/>
      </c>
      <c r="U5541" s="29" t="str">
        <f aca="false">IF(AND($S5541="VENCIDO",$K5541="KG",OR(Painel!$B$5="(Todos)",A5541=Painel!$B$5)*OR(Painel!$E$5="(Todos)",P5541=Painel!$E$5)),$J5541+ROW()/10000000,"")</f>
        <v/>
      </c>
    </row>
    <row r="5542" customFormat="false" ht="15" hidden="false" customHeight="false" outlineLevel="0" collapsed="false">
      <c r="A5542" s="29" t="s">
        <v>52</v>
      </c>
      <c r="B5542" s="29" t="s">
        <v>10347</v>
      </c>
      <c r="C5542" s="29" t="s">
        <v>430</v>
      </c>
      <c r="D5542" s="29" t="s">
        <v>10348</v>
      </c>
      <c r="E5542" s="29" t="n">
        <v>1</v>
      </c>
      <c r="F5542" s="29"/>
      <c r="G5542" s="29" t="s">
        <v>10349</v>
      </c>
      <c r="H5542" s="30" t="n">
        <v>60.6</v>
      </c>
      <c r="I5542" s="31" t="n">
        <v>46263</v>
      </c>
      <c r="J5542" s="30" t="n">
        <v>60.6</v>
      </c>
      <c r="K5542" s="29" t="s">
        <v>120</v>
      </c>
      <c r="L5542" s="29" t="s">
        <v>5891</v>
      </c>
      <c r="M5542" s="29"/>
      <c r="N5542" s="29" t="s">
        <v>122</v>
      </c>
      <c r="O5542" s="31" t="n">
        <v>46745</v>
      </c>
      <c r="P5542" s="29" t="s">
        <v>123</v>
      </c>
      <c r="Q5542" s="29" t="n">
        <f aca="false">IFERROR(VALUE(L5542),"")</f>
        <v>49</v>
      </c>
      <c r="R5542" s="29" t="n">
        <f aca="true">IF(O5542="","",O5542-TODAY())</f>
        <v>460</v>
      </c>
      <c r="S5542" s="29" t="str">
        <f aca="false">IF(C5542="&lt;&lt; vazio &gt;&gt;","VAZIA",IF(AND(O5542&lt;&gt;"",R5542&lt;0),"VENCIDO",IF(AND(O5542&lt;&gt;"",R5542&lt;=Parametros!$B$10),"PRÓX. VENCIMENTO",IF(F5542="Q","QUALIDADE",IF(F5542="S","BLOQUEADO",IF(F5542="R","RESTRITO/DEVOLUÇÃO",IF(OR(N5542="QUAR",N5542="QRES"),"QUARENTENA",IF(OR(B5542="DESCARTE",B5542="DEVOLUÇÃO"),"DESCARTE/DEVOLUÇÃO",IF(AND(D5542="",K5542&lt;&gt;""),"SEM LOTE",IF(AND(Q5542&lt;&gt;"",Q5542&gt;=Parametros!$B$11),"PARADO/SEM GIRO","OK"))))))))))</f>
        <v>OK</v>
      </c>
      <c r="T5542" s="29" t="str">
        <f aca="false">IF(AND($S5542="PARADO/SEM GIRO",$K5542="KG",OR(Painel!$B$5="(Todos)",A5542=Painel!$B$5)*OR(Painel!$E$5="(Todos)",P5542=Painel!$E$5)),$J5542+ROW()/10000000,"")</f>
        <v/>
      </c>
      <c r="U5542" s="29" t="str">
        <f aca="false">IF(AND($S5542="VENCIDO",$K5542="KG",OR(Painel!$B$5="(Todos)",A5542=Painel!$B$5)*OR(Painel!$E$5="(Todos)",P5542=Painel!$E$5)),$J5542+ROW()/10000000,"")</f>
        <v/>
      </c>
    </row>
    <row r="5543" customFormat="false" ht="15" hidden="false" customHeight="false" outlineLevel="0" collapsed="false">
      <c r="A5543" s="29" t="s">
        <v>52</v>
      </c>
      <c r="B5543" s="29" t="s">
        <v>10350</v>
      </c>
      <c r="C5543" s="29" t="s">
        <v>115</v>
      </c>
      <c r="D5543" s="29"/>
      <c r="E5543" s="29" t="n">
        <v>0</v>
      </c>
      <c r="F5543" s="29"/>
      <c r="G5543" s="29"/>
      <c r="H5543" s="30" t="n">
        <v>0</v>
      </c>
      <c r="I5543" s="29"/>
      <c r="J5543" s="30" t="n">
        <v>0</v>
      </c>
      <c r="K5543" s="29"/>
      <c r="L5543" s="29" t="s">
        <v>116</v>
      </c>
      <c r="M5543" s="29"/>
      <c r="N5543" s="29"/>
      <c r="O5543" s="29"/>
      <c r="P5543" s="29"/>
      <c r="Q5543" s="29" t="n">
        <f aca="false">IFERROR(VALUE(L5543),"")</f>
        <v>0</v>
      </c>
      <c r="R5543" s="29" t="str">
        <f aca="true">IF(O5543="","",O5543-TODAY())</f>
        <v/>
      </c>
      <c r="S5543" s="29" t="str">
        <f aca="false">IF(C5543="&lt;&lt; vazio &gt;&gt;","VAZIA",IF(AND(O5543&lt;&gt;"",R5543&lt;0),"VENCIDO",IF(AND(O5543&lt;&gt;"",R5543&lt;=Parametros!$B$10),"PRÓX. VENCIMENTO",IF(F5543="Q","QUALIDADE",IF(F5543="S","BLOQUEADO",IF(F5543="R","RESTRITO/DEVOLUÇÃO",IF(OR(N5543="QUAR",N5543="QRES"),"QUARENTENA",IF(OR(B5543="DESCARTE",B5543="DEVOLUÇÃO"),"DESCARTE/DEVOLUÇÃO",IF(AND(D5543="",K5543&lt;&gt;""),"SEM LOTE",IF(AND(Q5543&lt;&gt;"",Q5543&gt;=Parametros!$B$11),"PARADO/SEM GIRO","OK"))))))))))</f>
        <v>VAZIA</v>
      </c>
      <c r="T5543" s="29" t="str">
        <f aca="false">IF(AND($S5543="PARADO/SEM GIRO",$K5543="KG",OR(Painel!$B$5="(Todos)",A5543=Painel!$B$5)*OR(Painel!$E$5="(Todos)",P5543=Painel!$E$5)),$J5543+ROW()/10000000,"")</f>
        <v/>
      </c>
      <c r="U5543" s="29" t="str">
        <f aca="false">IF(AND($S5543="VENCIDO",$K5543="KG",OR(Painel!$B$5="(Todos)",A5543=Painel!$B$5)*OR(Painel!$E$5="(Todos)",P5543=Painel!$E$5)),$J5543+ROW()/10000000,"")</f>
        <v/>
      </c>
    </row>
    <row r="5544" customFormat="false" ht="15" hidden="false" customHeight="false" outlineLevel="0" collapsed="false">
      <c r="A5544" s="29" t="s">
        <v>52</v>
      </c>
      <c r="B5544" s="29" t="s">
        <v>10351</v>
      </c>
      <c r="C5544" s="29" t="s">
        <v>219</v>
      </c>
      <c r="D5544" s="29" t="s">
        <v>10352</v>
      </c>
      <c r="E5544" s="29" t="n">
        <v>1</v>
      </c>
      <c r="F5544" s="29"/>
      <c r="G5544" s="29" t="s">
        <v>10353</v>
      </c>
      <c r="H5544" s="30" t="n">
        <v>100</v>
      </c>
      <c r="I5544" s="31" t="n">
        <v>46265</v>
      </c>
      <c r="J5544" s="30" t="n">
        <v>100</v>
      </c>
      <c r="K5544" s="29" t="s">
        <v>120</v>
      </c>
      <c r="L5544" s="29" t="s">
        <v>1458</v>
      </c>
      <c r="M5544" s="29"/>
      <c r="N5544" s="29" t="s">
        <v>122</v>
      </c>
      <c r="O5544" s="31" t="n">
        <v>46570</v>
      </c>
      <c r="P5544" s="29" t="s">
        <v>123</v>
      </c>
      <c r="Q5544" s="29" t="n">
        <f aca="false">IFERROR(VALUE(L5544),"")</f>
        <v>31</v>
      </c>
      <c r="R5544" s="29" t="n">
        <f aca="true">IF(O5544="","",O5544-TODAY())</f>
        <v>285</v>
      </c>
      <c r="S5544" s="29" t="str">
        <f aca="false">IF(C5544="&lt;&lt; vazio &gt;&gt;","VAZIA",IF(AND(O5544&lt;&gt;"",R5544&lt;0),"VENCIDO",IF(AND(O5544&lt;&gt;"",R5544&lt;=Parametros!$B$10),"PRÓX. VENCIMENTO",IF(F5544="Q","QUALIDADE",IF(F5544="S","BLOQUEADO",IF(F5544="R","RESTRITO/DEVOLUÇÃO",IF(OR(N5544="QUAR",N5544="QRES"),"QUARENTENA",IF(OR(B5544="DESCARTE",B5544="DEVOLUÇÃO"),"DESCARTE/DEVOLUÇÃO",IF(AND(D5544="",K5544&lt;&gt;""),"SEM LOTE",IF(AND(Q5544&lt;&gt;"",Q5544&gt;=Parametros!$B$11),"PARADO/SEM GIRO","OK"))))))))))</f>
        <v>OK</v>
      </c>
      <c r="T5544" s="29" t="str">
        <f aca="false">IF(AND($S5544="PARADO/SEM GIRO",$K5544="KG",OR(Painel!$B$5="(Todos)",A5544=Painel!$B$5)*OR(Painel!$E$5="(Todos)",P5544=Painel!$E$5)),$J5544+ROW()/10000000,"")</f>
        <v/>
      </c>
      <c r="U5544" s="29" t="str">
        <f aca="false">IF(AND($S5544="VENCIDO",$K5544="KG",OR(Painel!$B$5="(Todos)",A5544=Painel!$B$5)*OR(Painel!$E$5="(Todos)",P5544=Painel!$E$5)),$J5544+ROW()/10000000,"")</f>
        <v/>
      </c>
    </row>
    <row r="5545" customFormat="false" ht="15" hidden="false" customHeight="false" outlineLevel="0" collapsed="false">
      <c r="A5545" s="29" t="s">
        <v>52</v>
      </c>
      <c r="B5545" s="29" t="s">
        <v>10354</v>
      </c>
      <c r="C5545" s="29" t="s">
        <v>4484</v>
      </c>
      <c r="D5545" s="29" t="s">
        <v>10128</v>
      </c>
      <c r="E5545" s="29" t="n">
        <v>1</v>
      </c>
      <c r="F5545" s="29"/>
      <c r="G5545" s="29" t="s">
        <v>10355</v>
      </c>
      <c r="H5545" s="30" t="n">
        <v>480</v>
      </c>
      <c r="I5545" s="31" t="n">
        <v>45931</v>
      </c>
      <c r="J5545" s="30" t="n">
        <v>480</v>
      </c>
      <c r="K5545" s="29" t="s">
        <v>120</v>
      </c>
      <c r="L5545" s="29" t="s">
        <v>10356</v>
      </c>
      <c r="M5545" s="29"/>
      <c r="N5545" s="29" t="s">
        <v>122</v>
      </c>
      <c r="O5545" s="31" t="n">
        <v>46471</v>
      </c>
      <c r="P5545" s="29" t="s">
        <v>123</v>
      </c>
      <c r="Q5545" s="29" t="n">
        <f aca="false">IFERROR(VALUE(L5545),"")</f>
        <v>354</v>
      </c>
      <c r="R5545" s="29" t="n">
        <f aca="true">IF(O5545="","",O5545-TODAY())</f>
        <v>186</v>
      </c>
      <c r="S5545" s="29" t="str">
        <f aca="false">IF(C5545="&lt;&lt; vazio &gt;&gt;","VAZIA",IF(AND(O5545&lt;&gt;"",R5545&lt;0),"VENCIDO",IF(AND(O5545&lt;&gt;"",R5545&lt;=Parametros!$B$10),"PRÓX. VENCIMENTO",IF(F5545="Q","QUALIDADE",IF(F5545="S","BLOQUEADO",IF(F5545="R","RESTRITO/DEVOLUÇÃO",IF(OR(N5545="QUAR",N5545="QRES"),"QUARENTENA",IF(OR(B5545="DESCARTE",B5545="DEVOLUÇÃO"),"DESCARTE/DEVOLUÇÃO",IF(AND(D5545="",K5545&lt;&gt;""),"SEM LOTE",IF(AND(Q5545&lt;&gt;"",Q5545&gt;=Parametros!$B$11),"PARADO/SEM GIRO","OK"))))))))))</f>
        <v>PARADO/SEM GIRO</v>
      </c>
      <c r="T5545" s="29" t="n">
        <f aca="false">IF(AND($S5545="PARADO/SEM GIRO",$K5545="KG",OR(Painel!$B$5="(Todos)",A5545=Painel!$B$5)*OR(Painel!$E$5="(Todos)",P5545=Painel!$E$5)),$J5545+ROW()/10000000,"")</f>
        <v>480.0005545</v>
      </c>
      <c r="U5545" s="29" t="str">
        <f aca="false">IF(AND($S5545="VENCIDO",$K5545="KG",OR(Painel!$B$5="(Todos)",A5545=Painel!$B$5)*OR(Painel!$E$5="(Todos)",P5545=Painel!$E$5)),$J5545+ROW()/10000000,"")</f>
        <v/>
      </c>
    </row>
    <row r="5546" customFormat="false" ht="15" hidden="false" customHeight="false" outlineLevel="0" collapsed="false">
      <c r="A5546" s="29" t="s">
        <v>52</v>
      </c>
      <c r="B5546" s="29" t="s">
        <v>10357</v>
      </c>
      <c r="C5546" s="29" t="s">
        <v>165</v>
      </c>
      <c r="D5546" s="29" t="s">
        <v>458</v>
      </c>
      <c r="E5546" s="29" t="n">
        <v>1</v>
      </c>
      <c r="F5546" s="29"/>
      <c r="G5546" s="29" t="s">
        <v>10358</v>
      </c>
      <c r="H5546" s="30" t="n">
        <v>727.2</v>
      </c>
      <c r="I5546" s="31" t="n">
        <v>46259</v>
      </c>
      <c r="J5546" s="30" t="n">
        <v>727.2</v>
      </c>
      <c r="K5546" s="29" t="s">
        <v>120</v>
      </c>
      <c r="L5546" s="29" t="s">
        <v>677</v>
      </c>
      <c r="M5546" s="29"/>
      <c r="N5546" s="29" t="s">
        <v>122</v>
      </c>
      <c r="O5546" s="31" t="n">
        <v>46799</v>
      </c>
      <c r="P5546" s="29" t="s">
        <v>123</v>
      </c>
      <c r="Q5546" s="29" t="n">
        <f aca="false">IFERROR(VALUE(L5546),"")</f>
        <v>26</v>
      </c>
      <c r="R5546" s="29" t="n">
        <f aca="true">IF(O5546="","",O5546-TODAY())</f>
        <v>514</v>
      </c>
      <c r="S5546" s="29" t="str">
        <f aca="false">IF(C5546="&lt;&lt; vazio &gt;&gt;","VAZIA",IF(AND(O5546&lt;&gt;"",R5546&lt;0),"VENCIDO",IF(AND(O5546&lt;&gt;"",R5546&lt;=Parametros!$B$10),"PRÓX. VENCIMENTO",IF(F5546="Q","QUALIDADE",IF(F5546="S","BLOQUEADO",IF(F5546="R","RESTRITO/DEVOLUÇÃO",IF(OR(N5546="QUAR",N5546="QRES"),"QUARENTENA",IF(OR(B5546="DESCARTE",B5546="DEVOLUÇÃO"),"DESCARTE/DEVOLUÇÃO",IF(AND(D5546="",K5546&lt;&gt;""),"SEM LOTE",IF(AND(Q5546&lt;&gt;"",Q5546&gt;=Parametros!$B$11),"PARADO/SEM GIRO","OK"))))))))))</f>
        <v>OK</v>
      </c>
      <c r="T5546" s="29" t="str">
        <f aca="false">IF(AND($S5546="PARADO/SEM GIRO",$K5546="KG",OR(Painel!$B$5="(Todos)",A5546=Painel!$B$5)*OR(Painel!$E$5="(Todos)",P5546=Painel!$E$5)),$J5546+ROW()/10000000,"")</f>
        <v/>
      </c>
      <c r="U5546" s="29" t="str">
        <f aca="false">IF(AND($S5546="VENCIDO",$K5546="KG",OR(Painel!$B$5="(Todos)",A5546=Painel!$B$5)*OR(Painel!$E$5="(Todos)",P5546=Painel!$E$5)),$J5546+ROW()/10000000,"")</f>
        <v/>
      </c>
    </row>
    <row r="5547" customFormat="false" ht="15" hidden="false" customHeight="false" outlineLevel="0" collapsed="false">
      <c r="A5547" s="29" t="s">
        <v>52</v>
      </c>
      <c r="B5547" s="29" t="s">
        <v>10359</v>
      </c>
      <c r="C5547" s="29" t="s">
        <v>325</v>
      </c>
      <c r="D5547" s="29" t="s">
        <v>996</v>
      </c>
      <c r="E5547" s="29" t="n">
        <v>1</v>
      </c>
      <c r="F5547" s="29"/>
      <c r="G5547" s="29" t="s">
        <v>10360</v>
      </c>
      <c r="H5547" s="30" t="n">
        <v>1102.5</v>
      </c>
      <c r="I5547" s="31" t="n">
        <v>46280</v>
      </c>
      <c r="J5547" s="30" t="n">
        <v>1102.5</v>
      </c>
      <c r="K5547" s="29" t="s">
        <v>120</v>
      </c>
      <c r="L5547" s="29" t="s">
        <v>144</v>
      </c>
      <c r="M5547" s="29"/>
      <c r="N5547" s="29" t="s">
        <v>122</v>
      </c>
      <c r="O5547" s="31" t="n">
        <v>46640</v>
      </c>
      <c r="P5547" s="29" t="s">
        <v>123</v>
      </c>
      <c r="Q5547" s="29" t="n">
        <f aca="false">IFERROR(VALUE(L5547),"")</f>
        <v>5</v>
      </c>
      <c r="R5547" s="29" t="n">
        <f aca="true">IF(O5547="","",O5547-TODAY())</f>
        <v>355</v>
      </c>
      <c r="S5547" s="29" t="str">
        <f aca="false">IF(C5547="&lt;&lt; vazio &gt;&gt;","VAZIA",IF(AND(O5547&lt;&gt;"",R5547&lt;0),"VENCIDO",IF(AND(O5547&lt;&gt;"",R5547&lt;=Parametros!$B$10),"PRÓX. VENCIMENTO",IF(F5547="Q","QUALIDADE",IF(F5547="S","BLOQUEADO",IF(F5547="R","RESTRITO/DEVOLUÇÃO",IF(OR(N5547="QUAR",N5547="QRES"),"QUARENTENA",IF(OR(B5547="DESCARTE",B5547="DEVOLUÇÃO"),"DESCARTE/DEVOLUÇÃO",IF(AND(D5547="",K5547&lt;&gt;""),"SEM LOTE",IF(AND(Q5547&lt;&gt;"",Q5547&gt;=Parametros!$B$11),"PARADO/SEM GIRO","OK"))))))))))</f>
        <v>OK</v>
      </c>
      <c r="T5547" s="29" t="str">
        <f aca="false">IF(AND($S5547="PARADO/SEM GIRO",$K5547="KG",OR(Painel!$B$5="(Todos)",A5547=Painel!$B$5)*OR(Painel!$E$5="(Todos)",P5547=Painel!$E$5)),$J5547+ROW()/10000000,"")</f>
        <v/>
      </c>
      <c r="U5547" s="29" t="str">
        <f aca="false">IF(AND($S5547="VENCIDO",$K5547="KG",OR(Painel!$B$5="(Todos)",A5547=Painel!$B$5)*OR(Painel!$E$5="(Todos)",P5547=Painel!$E$5)),$J5547+ROW()/10000000,"")</f>
        <v/>
      </c>
    </row>
    <row r="5548" customFormat="false" ht="15" hidden="false" customHeight="false" outlineLevel="0" collapsed="false">
      <c r="A5548" s="29" t="s">
        <v>52</v>
      </c>
      <c r="B5548" s="29" t="s">
        <v>10361</v>
      </c>
      <c r="C5548" s="29" t="s">
        <v>167</v>
      </c>
      <c r="D5548" s="29" t="s">
        <v>1022</v>
      </c>
      <c r="E5548" s="29" t="n">
        <v>1</v>
      </c>
      <c r="F5548" s="29" t="s">
        <v>268</v>
      </c>
      <c r="G5548" s="29" t="s">
        <v>10362</v>
      </c>
      <c r="H5548" s="30" t="n">
        <v>590.4</v>
      </c>
      <c r="I5548" s="31" t="n">
        <v>46284</v>
      </c>
      <c r="J5548" s="30" t="n">
        <v>590.4</v>
      </c>
      <c r="K5548" s="29" t="s">
        <v>120</v>
      </c>
      <c r="L5548" s="29" t="s">
        <v>388</v>
      </c>
      <c r="M5548" s="29"/>
      <c r="N5548" s="29" t="s">
        <v>122</v>
      </c>
      <c r="O5548" s="31" t="n">
        <v>46831</v>
      </c>
      <c r="P5548" s="29" t="s">
        <v>123</v>
      </c>
      <c r="Q5548" s="29" t="n">
        <f aca="false">IFERROR(VALUE(L5548),"")</f>
        <v>1</v>
      </c>
      <c r="R5548" s="29" t="n">
        <f aca="true">IF(O5548="","",O5548-TODAY())</f>
        <v>546</v>
      </c>
      <c r="S5548" s="29" t="str">
        <f aca="false">IF(C5548="&lt;&lt; vazio &gt;&gt;","VAZIA",IF(AND(O5548&lt;&gt;"",R5548&lt;0),"VENCIDO",IF(AND(O5548&lt;&gt;"",R5548&lt;=Parametros!$B$10),"PRÓX. VENCIMENTO",IF(F5548="Q","QUALIDADE",IF(F5548="S","BLOQUEADO",IF(F5548="R","RESTRITO/DEVOLUÇÃO",IF(OR(N5548="QUAR",N5548="QRES"),"QUARENTENA",IF(OR(B5548="DESCARTE",B5548="DEVOLUÇÃO"),"DESCARTE/DEVOLUÇÃO",IF(AND(D5548="",K5548&lt;&gt;""),"SEM LOTE",IF(AND(Q5548&lt;&gt;"",Q5548&gt;=Parametros!$B$11),"PARADO/SEM GIRO","OK"))))))))))</f>
        <v>QUALIDADE</v>
      </c>
      <c r="T5548" s="29" t="str">
        <f aca="false">IF(AND($S5548="PARADO/SEM GIRO",$K5548="KG",OR(Painel!$B$5="(Todos)",A5548=Painel!$B$5)*OR(Painel!$E$5="(Todos)",P5548=Painel!$E$5)),$J5548+ROW()/10000000,"")</f>
        <v/>
      </c>
      <c r="U5548" s="29" t="str">
        <f aca="false">IF(AND($S5548="VENCIDO",$K5548="KG",OR(Painel!$B$5="(Todos)",A5548=Painel!$B$5)*OR(Painel!$E$5="(Todos)",P5548=Painel!$E$5)),$J5548+ROW()/10000000,"")</f>
        <v/>
      </c>
    </row>
    <row r="5549" customFormat="false" ht="15" hidden="false" customHeight="false" outlineLevel="0" collapsed="false">
      <c r="A5549" s="29" t="s">
        <v>52</v>
      </c>
      <c r="B5549" s="29" t="s">
        <v>10363</v>
      </c>
      <c r="C5549" s="29" t="s">
        <v>161</v>
      </c>
      <c r="D5549" s="29" t="s">
        <v>10364</v>
      </c>
      <c r="E5549" s="29" t="n">
        <v>1</v>
      </c>
      <c r="F5549" s="29"/>
      <c r="G5549" s="29" t="s">
        <v>10365</v>
      </c>
      <c r="H5549" s="30" t="n">
        <v>999.9</v>
      </c>
      <c r="I5549" s="31" t="n">
        <v>46240</v>
      </c>
      <c r="J5549" s="30" t="n">
        <v>999.9</v>
      </c>
      <c r="K5549" s="29" t="s">
        <v>120</v>
      </c>
      <c r="L5549" s="29" t="s">
        <v>1330</v>
      </c>
      <c r="M5549" s="29"/>
      <c r="N5549" s="29" t="s">
        <v>122</v>
      </c>
      <c r="O5549" s="31" t="n">
        <v>46743</v>
      </c>
      <c r="P5549" s="29" t="s">
        <v>123</v>
      </c>
      <c r="Q5549" s="29" t="n">
        <f aca="false">IFERROR(VALUE(L5549),"")</f>
        <v>45</v>
      </c>
      <c r="R5549" s="29" t="n">
        <f aca="true">IF(O5549="","",O5549-TODAY())</f>
        <v>458</v>
      </c>
      <c r="S5549" s="29" t="str">
        <f aca="false">IF(C5549="&lt;&lt; vazio &gt;&gt;","VAZIA",IF(AND(O5549&lt;&gt;"",R5549&lt;0),"VENCIDO",IF(AND(O5549&lt;&gt;"",R5549&lt;=Parametros!$B$10),"PRÓX. VENCIMENTO",IF(F5549="Q","QUALIDADE",IF(F5549="S","BLOQUEADO",IF(F5549="R","RESTRITO/DEVOLUÇÃO",IF(OR(N5549="QUAR",N5549="QRES"),"QUARENTENA",IF(OR(B5549="DESCARTE",B5549="DEVOLUÇÃO"),"DESCARTE/DEVOLUÇÃO",IF(AND(D5549="",K5549&lt;&gt;""),"SEM LOTE",IF(AND(Q5549&lt;&gt;"",Q5549&gt;=Parametros!$B$11),"PARADO/SEM GIRO","OK"))))))))))</f>
        <v>OK</v>
      </c>
      <c r="T5549" s="29" t="str">
        <f aca="false">IF(AND($S5549="PARADO/SEM GIRO",$K5549="KG",OR(Painel!$B$5="(Todos)",A5549=Painel!$B$5)*OR(Painel!$E$5="(Todos)",P5549=Painel!$E$5)),$J5549+ROW()/10000000,"")</f>
        <v/>
      </c>
      <c r="U5549" s="29" t="str">
        <f aca="false">IF(AND($S5549="VENCIDO",$K5549="KG",OR(Painel!$B$5="(Todos)",A5549=Painel!$B$5)*OR(Painel!$E$5="(Todos)",P5549=Painel!$E$5)),$J5549+ROW()/10000000,"")</f>
        <v/>
      </c>
    </row>
    <row r="5550" customFormat="false" ht="15" hidden="false" customHeight="false" outlineLevel="0" collapsed="false">
      <c r="A5550" s="29" t="s">
        <v>52</v>
      </c>
      <c r="B5550" s="29" t="s">
        <v>10366</v>
      </c>
      <c r="C5550" s="29" t="s">
        <v>135</v>
      </c>
      <c r="D5550" s="29" t="s">
        <v>572</v>
      </c>
      <c r="E5550" s="29" t="n">
        <v>1</v>
      </c>
      <c r="F5550" s="29"/>
      <c r="G5550" s="29" t="s">
        <v>10367</v>
      </c>
      <c r="H5550" s="30" t="n">
        <v>999.9</v>
      </c>
      <c r="I5550" s="31" t="n">
        <v>46280</v>
      </c>
      <c r="J5550" s="30" t="n">
        <v>999.9</v>
      </c>
      <c r="K5550" s="29" t="s">
        <v>120</v>
      </c>
      <c r="L5550" s="29" t="s">
        <v>144</v>
      </c>
      <c r="M5550" s="29"/>
      <c r="N5550" s="29" t="s">
        <v>122</v>
      </c>
      <c r="O5550" s="31" t="n">
        <v>46639</v>
      </c>
      <c r="P5550" s="29" t="s">
        <v>123</v>
      </c>
      <c r="Q5550" s="29" t="n">
        <f aca="false">IFERROR(VALUE(L5550),"")</f>
        <v>5</v>
      </c>
      <c r="R5550" s="29" t="n">
        <f aca="true">IF(O5550="","",O5550-TODAY())</f>
        <v>354</v>
      </c>
      <c r="S5550" s="29" t="str">
        <f aca="false">IF(C5550="&lt;&lt; vazio &gt;&gt;","VAZIA",IF(AND(O5550&lt;&gt;"",R5550&lt;0),"VENCIDO",IF(AND(O5550&lt;&gt;"",R5550&lt;=Parametros!$B$10),"PRÓX. VENCIMENTO",IF(F5550="Q","QUALIDADE",IF(F5550="S","BLOQUEADO",IF(F5550="R","RESTRITO/DEVOLUÇÃO",IF(OR(N5550="QUAR",N5550="QRES"),"QUARENTENA",IF(OR(B5550="DESCARTE",B5550="DEVOLUÇÃO"),"DESCARTE/DEVOLUÇÃO",IF(AND(D5550="",K5550&lt;&gt;""),"SEM LOTE",IF(AND(Q5550&lt;&gt;"",Q5550&gt;=Parametros!$B$11),"PARADO/SEM GIRO","OK"))))))))))</f>
        <v>OK</v>
      </c>
      <c r="T5550" s="29" t="str">
        <f aca="false">IF(AND($S5550="PARADO/SEM GIRO",$K5550="KG",OR(Painel!$B$5="(Todos)",A5550=Painel!$B$5)*OR(Painel!$E$5="(Todos)",P5550=Painel!$E$5)),$J5550+ROW()/10000000,"")</f>
        <v/>
      </c>
      <c r="U5550" s="29" t="str">
        <f aca="false">IF(AND($S5550="VENCIDO",$K5550="KG",OR(Painel!$B$5="(Todos)",A5550=Painel!$B$5)*OR(Painel!$E$5="(Todos)",P5550=Painel!$E$5)),$J5550+ROW()/10000000,"")</f>
        <v/>
      </c>
    </row>
    <row r="5551" customFormat="false" ht="15" hidden="false" customHeight="false" outlineLevel="0" collapsed="false">
      <c r="A5551" s="29" t="s">
        <v>52</v>
      </c>
      <c r="B5551" s="29" t="s">
        <v>10368</v>
      </c>
      <c r="C5551" s="29" t="s">
        <v>876</v>
      </c>
      <c r="D5551" s="29" t="s">
        <v>877</v>
      </c>
      <c r="E5551" s="29" t="n">
        <v>1</v>
      </c>
      <c r="F5551" s="29"/>
      <c r="G5551" s="29" t="s">
        <v>10369</v>
      </c>
      <c r="H5551" s="30" t="n">
        <v>720</v>
      </c>
      <c r="I5551" s="31" t="n">
        <v>46279</v>
      </c>
      <c r="J5551" s="30" t="n">
        <v>720</v>
      </c>
      <c r="K5551" s="29" t="s">
        <v>120</v>
      </c>
      <c r="L5551" s="29" t="s">
        <v>350</v>
      </c>
      <c r="M5551" s="29"/>
      <c r="N5551" s="29" t="s">
        <v>122</v>
      </c>
      <c r="O5551" s="31" t="n">
        <v>46821</v>
      </c>
      <c r="P5551" s="29" t="s">
        <v>123</v>
      </c>
      <c r="Q5551" s="29" t="n">
        <f aca="false">IFERROR(VALUE(L5551),"")</f>
        <v>6</v>
      </c>
      <c r="R5551" s="29" t="n">
        <f aca="true">IF(O5551="","",O5551-TODAY())</f>
        <v>536</v>
      </c>
      <c r="S5551" s="29" t="str">
        <f aca="false">IF(C5551="&lt;&lt; vazio &gt;&gt;","VAZIA",IF(AND(O5551&lt;&gt;"",R5551&lt;0),"VENCIDO",IF(AND(O5551&lt;&gt;"",R5551&lt;=Parametros!$B$10),"PRÓX. VENCIMENTO",IF(F5551="Q","QUALIDADE",IF(F5551="S","BLOQUEADO",IF(F5551="R","RESTRITO/DEVOLUÇÃO",IF(OR(N5551="QUAR",N5551="QRES"),"QUARENTENA",IF(OR(B5551="DESCARTE",B5551="DEVOLUÇÃO"),"DESCARTE/DEVOLUÇÃO",IF(AND(D5551="",K5551&lt;&gt;""),"SEM LOTE",IF(AND(Q5551&lt;&gt;"",Q5551&gt;=Parametros!$B$11),"PARADO/SEM GIRO","OK"))))))))))</f>
        <v>OK</v>
      </c>
      <c r="T5551" s="29" t="str">
        <f aca="false">IF(AND($S5551="PARADO/SEM GIRO",$K5551="KG",OR(Painel!$B$5="(Todos)",A5551=Painel!$B$5)*OR(Painel!$E$5="(Todos)",P5551=Painel!$E$5)),$J5551+ROW()/10000000,"")</f>
        <v/>
      </c>
      <c r="U5551" s="29" t="str">
        <f aca="false">IF(AND($S5551="VENCIDO",$K5551="KG",OR(Painel!$B$5="(Todos)",A5551=Painel!$B$5)*OR(Painel!$E$5="(Todos)",P5551=Painel!$E$5)),$J5551+ROW()/10000000,"")</f>
        <v/>
      </c>
    </row>
    <row r="5552" customFormat="false" ht="15" hidden="false" customHeight="false" outlineLevel="0" collapsed="false">
      <c r="A5552" s="29" t="s">
        <v>52</v>
      </c>
      <c r="B5552" s="29" t="s">
        <v>10370</v>
      </c>
      <c r="C5552" s="29" t="s">
        <v>222</v>
      </c>
      <c r="D5552" s="29" t="s">
        <v>738</v>
      </c>
      <c r="E5552" s="29" t="n">
        <v>1</v>
      </c>
      <c r="F5552" s="29" t="s">
        <v>268</v>
      </c>
      <c r="G5552" s="29" t="s">
        <v>10371</v>
      </c>
      <c r="H5552" s="30" t="n">
        <v>1000</v>
      </c>
      <c r="I5552" s="31" t="n">
        <v>46279</v>
      </c>
      <c r="J5552" s="30" t="n">
        <v>1000</v>
      </c>
      <c r="K5552" s="29" t="s">
        <v>120</v>
      </c>
      <c r="L5552" s="29" t="s">
        <v>350</v>
      </c>
      <c r="M5552" s="29"/>
      <c r="N5552" s="29" t="s">
        <v>122</v>
      </c>
      <c r="O5552" s="31" t="n">
        <v>46826</v>
      </c>
      <c r="P5552" s="29" t="s">
        <v>123</v>
      </c>
      <c r="Q5552" s="29" t="n">
        <f aca="false">IFERROR(VALUE(L5552),"")</f>
        <v>6</v>
      </c>
      <c r="R5552" s="29" t="n">
        <f aca="true">IF(O5552="","",O5552-TODAY())</f>
        <v>541</v>
      </c>
      <c r="S5552" s="29" t="str">
        <f aca="false">IF(C5552="&lt;&lt; vazio &gt;&gt;","VAZIA",IF(AND(O5552&lt;&gt;"",R5552&lt;0),"VENCIDO",IF(AND(O5552&lt;&gt;"",R5552&lt;=Parametros!$B$10),"PRÓX. VENCIMENTO",IF(F5552="Q","QUALIDADE",IF(F5552="S","BLOQUEADO",IF(F5552="R","RESTRITO/DEVOLUÇÃO",IF(OR(N5552="QUAR",N5552="QRES"),"QUARENTENA",IF(OR(B5552="DESCARTE",B5552="DEVOLUÇÃO"),"DESCARTE/DEVOLUÇÃO",IF(AND(D5552="",K5552&lt;&gt;""),"SEM LOTE",IF(AND(Q5552&lt;&gt;"",Q5552&gt;=Parametros!$B$11),"PARADO/SEM GIRO","OK"))))))))))</f>
        <v>QUALIDADE</v>
      </c>
      <c r="T5552" s="29" t="str">
        <f aca="false">IF(AND($S5552="PARADO/SEM GIRO",$K5552="KG",OR(Painel!$B$5="(Todos)",A5552=Painel!$B$5)*OR(Painel!$E$5="(Todos)",P5552=Painel!$E$5)),$J5552+ROW()/10000000,"")</f>
        <v/>
      </c>
      <c r="U5552" s="29" t="str">
        <f aca="false">IF(AND($S5552="VENCIDO",$K5552="KG",OR(Painel!$B$5="(Todos)",A5552=Painel!$B$5)*OR(Painel!$E$5="(Todos)",P5552=Painel!$E$5)),$J5552+ROW()/10000000,"")</f>
        <v/>
      </c>
    </row>
    <row r="5553" customFormat="false" ht="15" hidden="false" customHeight="false" outlineLevel="0" collapsed="false">
      <c r="A5553" s="29" t="s">
        <v>52</v>
      </c>
      <c r="B5553" s="29" t="s">
        <v>10372</v>
      </c>
      <c r="C5553" s="29" t="s">
        <v>167</v>
      </c>
      <c r="D5553" s="29" t="s">
        <v>765</v>
      </c>
      <c r="E5553" s="29" t="n">
        <v>1</v>
      </c>
      <c r="F5553" s="29" t="s">
        <v>268</v>
      </c>
      <c r="G5553" s="29" t="s">
        <v>10373</v>
      </c>
      <c r="H5553" s="30" t="n">
        <v>590.4</v>
      </c>
      <c r="I5553" s="31" t="n">
        <v>46284</v>
      </c>
      <c r="J5553" s="30" t="n">
        <v>590.4</v>
      </c>
      <c r="K5553" s="29" t="s">
        <v>120</v>
      </c>
      <c r="L5553" s="29" t="s">
        <v>388</v>
      </c>
      <c r="M5553" s="29"/>
      <c r="N5553" s="29" t="s">
        <v>122</v>
      </c>
      <c r="O5553" s="31" t="n">
        <v>46830</v>
      </c>
      <c r="P5553" s="29" t="s">
        <v>123</v>
      </c>
      <c r="Q5553" s="29" t="n">
        <f aca="false">IFERROR(VALUE(L5553),"")</f>
        <v>1</v>
      </c>
      <c r="R5553" s="29" t="n">
        <f aca="true">IF(O5553="","",O5553-TODAY())</f>
        <v>545</v>
      </c>
      <c r="S5553" s="29" t="str">
        <f aca="false">IF(C5553="&lt;&lt; vazio &gt;&gt;","VAZIA",IF(AND(O5553&lt;&gt;"",R5553&lt;0),"VENCIDO",IF(AND(O5553&lt;&gt;"",R5553&lt;=Parametros!$B$10),"PRÓX. VENCIMENTO",IF(F5553="Q","QUALIDADE",IF(F5553="S","BLOQUEADO",IF(F5553="R","RESTRITO/DEVOLUÇÃO",IF(OR(N5553="QUAR",N5553="QRES"),"QUARENTENA",IF(OR(B5553="DESCARTE",B5553="DEVOLUÇÃO"),"DESCARTE/DEVOLUÇÃO",IF(AND(D5553="",K5553&lt;&gt;""),"SEM LOTE",IF(AND(Q5553&lt;&gt;"",Q5553&gt;=Parametros!$B$11),"PARADO/SEM GIRO","OK"))))))))))</f>
        <v>QUALIDADE</v>
      </c>
      <c r="T5553" s="29" t="str">
        <f aca="false">IF(AND($S5553="PARADO/SEM GIRO",$K5553="KG",OR(Painel!$B$5="(Todos)",A5553=Painel!$B$5)*OR(Painel!$E$5="(Todos)",P5553=Painel!$E$5)),$J5553+ROW()/10000000,"")</f>
        <v/>
      </c>
      <c r="U5553" s="29" t="str">
        <f aca="false">IF(AND($S5553="VENCIDO",$K5553="KG",OR(Painel!$B$5="(Todos)",A5553=Painel!$B$5)*OR(Painel!$E$5="(Todos)",P5553=Painel!$E$5)),$J5553+ROW()/10000000,"")</f>
        <v/>
      </c>
    </row>
    <row r="5554" customFormat="false" ht="15" hidden="false" customHeight="false" outlineLevel="0" collapsed="false">
      <c r="A5554" s="29" t="s">
        <v>52</v>
      </c>
      <c r="B5554" s="29" t="s">
        <v>10374</v>
      </c>
      <c r="C5554" s="29" t="s">
        <v>556</v>
      </c>
      <c r="D5554" s="29" t="s">
        <v>5199</v>
      </c>
      <c r="E5554" s="29" t="n">
        <v>1</v>
      </c>
      <c r="F5554" s="29"/>
      <c r="G5554" s="29" t="s">
        <v>10375</v>
      </c>
      <c r="H5554" s="30" t="n">
        <v>16.4</v>
      </c>
      <c r="I5554" s="31" t="n">
        <v>46262</v>
      </c>
      <c r="J5554" s="30" t="n">
        <v>16.4</v>
      </c>
      <c r="K5554" s="29" t="s">
        <v>120</v>
      </c>
      <c r="L5554" s="29" t="s">
        <v>190</v>
      </c>
      <c r="M5554" s="29"/>
      <c r="N5554" s="29" t="s">
        <v>122</v>
      </c>
      <c r="O5554" s="31" t="n">
        <v>46645</v>
      </c>
      <c r="P5554" s="29" t="s">
        <v>123</v>
      </c>
      <c r="Q5554" s="29" t="n">
        <f aca="false">IFERROR(VALUE(L5554),"")</f>
        <v>23</v>
      </c>
      <c r="R5554" s="29" t="n">
        <f aca="true">IF(O5554="","",O5554-TODAY())</f>
        <v>360</v>
      </c>
      <c r="S5554" s="29" t="str">
        <f aca="false">IF(C5554="&lt;&lt; vazio &gt;&gt;","VAZIA",IF(AND(O5554&lt;&gt;"",R5554&lt;0),"VENCIDO",IF(AND(O5554&lt;&gt;"",R5554&lt;=Parametros!$B$10),"PRÓX. VENCIMENTO",IF(F5554="Q","QUALIDADE",IF(F5554="S","BLOQUEADO",IF(F5554="R","RESTRITO/DEVOLUÇÃO",IF(OR(N5554="QUAR",N5554="QRES"),"QUARENTENA",IF(OR(B5554="DESCARTE",B5554="DEVOLUÇÃO"),"DESCARTE/DEVOLUÇÃO",IF(AND(D5554="",K5554&lt;&gt;""),"SEM LOTE",IF(AND(Q5554&lt;&gt;"",Q5554&gt;=Parametros!$B$11),"PARADO/SEM GIRO","OK"))))))))))</f>
        <v>OK</v>
      </c>
      <c r="T5554" s="29" t="str">
        <f aca="false">IF(AND($S5554="PARADO/SEM GIRO",$K5554="KG",OR(Painel!$B$5="(Todos)",A5554=Painel!$B$5)*OR(Painel!$E$5="(Todos)",P5554=Painel!$E$5)),$J5554+ROW()/10000000,"")</f>
        <v/>
      </c>
      <c r="U5554" s="29" t="str">
        <f aca="false">IF(AND($S5554="VENCIDO",$K5554="KG",OR(Painel!$B$5="(Todos)",A5554=Painel!$B$5)*OR(Painel!$E$5="(Todos)",P5554=Painel!$E$5)),$J5554+ROW()/10000000,"")</f>
        <v/>
      </c>
    </row>
    <row r="5555" customFormat="false" ht="15" hidden="false" customHeight="false" outlineLevel="0" collapsed="false">
      <c r="A5555" s="29" t="s">
        <v>52</v>
      </c>
      <c r="B5555" s="29" t="s">
        <v>10376</v>
      </c>
      <c r="C5555" s="29" t="s">
        <v>115</v>
      </c>
      <c r="D5555" s="29"/>
      <c r="E5555" s="29" t="n">
        <v>0</v>
      </c>
      <c r="F5555" s="29"/>
      <c r="G5555" s="29"/>
      <c r="H5555" s="30" t="n">
        <v>0</v>
      </c>
      <c r="I5555" s="29"/>
      <c r="J5555" s="30" t="n">
        <v>0</v>
      </c>
      <c r="K5555" s="29"/>
      <c r="L5555" s="29" t="s">
        <v>116</v>
      </c>
      <c r="M5555" s="29"/>
      <c r="N5555" s="29"/>
      <c r="O5555" s="29"/>
      <c r="P5555" s="29"/>
      <c r="Q5555" s="29" t="n">
        <f aca="false">IFERROR(VALUE(L5555),"")</f>
        <v>0</v>
      </c>
      <c r="R5555" s="29" t="str">
        <f aca="true">IF(O5555="","",O5555-TODAY())</f>
        <v/>
      </c>
      <c r="S5555" s="29" t="str">
        <f aca="false">IF(C5555="&lt;&lt; vazio &gt;&gt;","VAZIA",IF(AND(O5555&lt;&gt;"",R5555&lt;0),"VENCIDO",IF(AND(O5555&lt;&gt;"",R5555&lt;=Parametros!$B$10),"PRÓX. VENCIMENTO",IF(F5555="Q","QUALIDADE",IF(F5555="S","BLOQUEADO",IF(F5555="R","RESTRITO/DEVOLUÇÃO",IF(OR(N5555="QUAR",N5555="QRES"),"QUARENTENA",IF(OR(B5555="DESCARTE",B5555="DEVOLUÇÃO"),"DESCARTE/DEVOLUÇÃO",IF(AND(D5555="",K5555&lt;&gt;""),"SEM LOTE",IF(AND(Q5555&lt;&gt;"",Q5555&gt;=Parametros!$B$11),"PARADO/SEM GIRO","OK"))))))))))</f>
        <v>VAZIA</v>
      </c>
      <c r="T5555" s="29" t="str">
        <f aca="false">IF(AND($S5555="PARADO/SEM GIRO",$K5555="KG",OR(Painel!$B$5="(Todos)",A5555=Painel!$B$5)*OR(Painel!$E$5="(Todos)",P5555=Painel!$E$5)),$J5555+ROW()/10000000,"")</f>
        <v/>
      </c>
      <c r="U5555" s="29" t="str">
        <f aca="false">IF(AND($S5555="VENCIDO",$K5555="KG",OR(Painel!$B$5="(Todos)",A5555=Painel!$B$5)*OR(Painel!$E$5="(Todos)",P5555=Painel!$E$5)),$J5555+ROW()/10000000,"")</f>
        <v/>
      </c>
    </row>
    <row r="5556" customFormat="false" ht="15" hidden="false" customHeight="false" outlineLevel="0" collapsed="false">
      <c r="A5556" s="29" t="s">
        <v>52</v>
      </c>
      <c r="B5556" s="29" t="s">
        <v>10377</v>
      </c>
      <c r="C5556" s="29" t="s">
        <v>581</v>
      </c>
      <c r="D5556" s="29" t="s">
        <v>582</v>
      </c>
      <c r="E5556" s="29" t="n">
        <v>1</v>
      </c>
      <c r="F5556" s="29"/>
      <c r="G5556" s="29" t="s">
        <v>10378</v>
      </c>
      <c r="H5556" s="30" t="n">
        <v>315</v>
      </c>
      <c r="I5556" s="31" t="n">
        <v>46280</v>
      </c>
      <c r="J5556" s="30" t="n">
        <v>315</v>
      </c>
      <c r="K5556" s="29" t="s">
        <v>120</v>
      </c>
      <c r="L5556" s="29" t="s">
        <v>144</v>
      </c>
      <c r="M5556" s="29"/>
      <c r="N5556" s="29" t="s">
        <v>122</v>
      </c>
      <c r="O5556" s="31" t="n">
        <v>46821</v>
      </c>
      <c r="P5556" s="29" t="s">
        <v>123</v>
      </c>
      <c r="Q5556" s="29" t="n">
        <f aca="false">IFERROR(VALUE(L5556),"")</f>
        <v>5</v>
      </c>
      <c r="R5556" s="29" t="n">
        <f aca="true">IF(O5556="","",O5556-TODAY())</f>
        <v>536</v>
      </c>
      <c r="S5556" s="29" t="str">
        <f aca="false">IF(C5556="&lt;&lt; vazio &gt;&gt;","VAZIA",IF(AND(O5556&lt;&gt;"",R5556&lt;0),"VENCIDO",IF(AND(O5556&lt;&gt;"",R5556&lt;=Parametros!$B$10),"PRÓX. VENCIMENTO",IF(F5556="Q","QUALIDADE",IF(F5556="S","BLOQUEADO",IF(F5556="R","RESTRITO/DEVOLUÇÃO",IF(OR(N5556="QUAR",N5556="QRES"),"QUARENTENA",IF(OR(B5556="DESCARTE",B5556="DEVOLUÇÃO"),"DESCARTE/DEVOLUÇÃO",IF(AND(D5556="",K5556&lt;&gt;""),"SEM LOTE",IF(AND(Q5556&lt;&gt;"",Q5556&gt;=Parametros!$B$11),"PARADO/SEM GIRO","OK"))))))))))</f>
        <v>OK</v>
      </c>
      <c r="T5556" s="29" t="str">
        <f aca="false">IF(AND($S5556="PARADO/SEM GIRO",$K5556="KG",OR(Painel!$B$5="(Todos)",A5556=Painel!$B$5)*OR(Painel!$E$5="(Todos)",P5556=Painel!$E$5)),$J5556+ROW()/10000000,"")</f>
        <v/>
      </c>
      <c r="U5556" s="29" t="str">
        <f aca="false">IF(AND($S5556="VENCIDO",$K5556="KG",OR(Painel!$B$5="(Todos)",A5556=Painel!$B$5)*OR(Painel!$E$5="(Todos)",P5556=Painel!$E$5)),$J5556+ROW()/10000000,"")</f>
        <v/>
      </c>
    </row>
    <row r="5557" customFormat="false" ht="15" hidden="false" customHeight="false" outlineLevel="0" collapsed="false">
      <c r="A5557" s="29" t="s">
        <v>52</v>
      </c>
      <c r="B5557" s="29" t="s">
        <v>10379</v>
      </c>
      <c r="C5557" s="29" t="s">
        <v>222</v>
      </c>
      <c r="D5557" s="29" t="s">
        <v>738</v>
      </c>
      <c r="E5557" s="29" t="n">
        <v>1</v>
      </c>
      <c r="F5557" s="29" t="s">
        <v>268</v>
      </c>
      <c r="G5557" s="29" t="s">
        <v>10380</v>
      </c>
      <c r="H5557" s="30" t="n">
        <v>1000</v>
      </c>
      <c r="I5557" s="31" t="n">
        <v>46279</v>
      </c>
      <c r="J5557" s="30" t="n">
        <v>1000</v>
      </c>
      <c r="K5557" s="29" t="s">
        <v>120</v>
      </c>
      <c r="L5557" s="29" t="s">
        <v>350</v>
      </c>
      <c r="M5557" s="29"/>
      <c r="N5557" s="29" t="s">
        <v>122</v>
      </c>
      <c r="O5557" s="31" t="n">
        <v>46826</v>
      </c>
      <c r="P5557" s="29" t="s">
        <v>123</v>
      </c>
      <c r="Q5557" s="29" t="n">
        <f aca="false">IFERROR(VALUE(L5557),"")</f>
        <v>6</v>
      </c>
      <c r="R5557" s="29" t="n">
        <f aca="true">IF(O5557="","",O5557-TODAY())</f>
        <v>541</v>
      </c>
      <c r="S5557" s="29" t="str">
        <f aca="false">IF(C5557="&lt;&lt; vazio &gt;&gt;","VAZIA",IF(AND(O5557&lt;&gt;"",R5557&lt;0),"VENCIDO",IF(AND(O5557&lt;&gt;"",R5557&lt;=Parametros!$B$10),"PRÓX. VENCIMENTO",IF(F5557="Q","QUALIDADE",IF(F5557="S","BLOQUEADO",IF(F5557="R","RESTRITO/DEVOLUÇÃO",IF(OR(N5557="QUAR",N5557="QRES"),"QUARENTENA",IF(OR(B5557="DESCARTE",B5557="DEVOLUÇÃO"),"DESCARTE/DEVOLUÇÃO",IF(AND(D5557="",K5557&lt;&gt;""),"SEM LOTE",IF(AND(Q5557&lt;&gt;"",Q5557&gt;=Parametros!$B$11),"PARADO/SEM GIRO","OK"))))))))))</f>
        <v>QUALIDADE</v>
      </c>
      <c r="T5557" s="29" t="str">
        <f aca="false">IF(AND($S5557="PARADO/SEM GIRO",$K5557="KG",OR(Painel!$B$5="(Todos)",A5557=Painel!$B$5)*OR(Painel!$E$5="(Todos)",P5557=Painel!$E$5)),$J5557+ROW()/10000000,"")</f>
        <v/>
      </c>
      <c r="U5557" s="29" t="str">
        <f aca="false">IF(AND($S5557="VENCIDO",$K5557="KG",OR(Painel!$B$5="(Todos)",A5557=Painel!$B$5)*OR(Painel!$E$5="(Todos)",P5557=Painel!$E$5)),$J5557+ROW()/10000000,"")</f>
        <v/>
      </c>
    </row>
    <row r="5558" customFormat="false" ht="15" hidden="false" customHeight="false" outlineLevel="0" collapsed="false">
      <c r="A5558" s="29" t="s">
        <v>52</v>
      </c>
      <c r="B5558" s="29" t="s">
        <v>10381</v>
      </c>
      <c r="C5558" s="29" t="s">
        <v>10382</v>
      </c>
      <c r="D5558" s="29" t="s">
        <v>10383</v>
      </c>
      <c r="E5558" s="29" t="n">
        <v>1</v>
      </c>
      <c r="F5558" s="29"/>
      <c r="G5558" s="29" t="s">
        <v>10384</v>
      </c>
      <c r="H5558" s="30" t="n">
        <v>937</v>
      </c>
      <c r="I5558" s="31" t="n">
        <v>45958</v>
      </c>
      <c r="J5558" s="30" t="n">
        <v>937</v>
      </c>
      <c r="K5558" s="29" t="s">
        <v>120</v>
      </c>
      <c r="L5558" s="29" t="s">
        <v>1132</v>
      </c>
      <c r="M5558" s="29"/>
      <c r="N5558" s="29" t="s">
        <v>122</v>
      </c>
      <c r="O5558" s="31" t="n">
        <v>46495</v>
      </c>
      <c r="P5558" s="29" t="s">
        <v>123</v>
      </c>
      <c r="Q5558" s="29" t="n">
        <f aca="false">IFERROR(VALUE(L5558),"")</f>
        <v>327</v>
      </c>
      <c r="R5558" s="29" t="n">
        <f aca="true">IF(O5558="","",O5558-TODAY())</f>
        <v>210</v>
      </c>
      <c r="S5558" s="29" t="str">
        <f aca="false">IF(C5558="&lt;&lt; vazio &gt;&gt;","VAZIA",IF(AND(O5558&lt;&gt;"",R5558&lt;0),"VENCIDO",IF(AND(O5558&lt;&gt;"",R5558&lt;=Parametros!$B$10),"PRÓX. VENCIMENTO",IF(F5558="Q","QUALIDADE",IF(F5558="S","BLOQUEADO",IF(F5558="R","RESTRITO/DEVOLUÇÃO",IF(OR(N5558="QUAR",N5558="QRES"),"QUARENTENA",IF(OR(B5558="DESCARTE",B5558="DEVOLUÇÃO"),"DESCARTE/DEVOLUÇÃO",IF(AND(D5558="",K5558&lt;&gt;""),"SEM LOTE",IF(AND(Q5558&lt;&gt;"",Q5558&gt;=Parametros!$B$11),"PARADO/SEM GIRO","OK"))))))))))</f>
        <v>PARADO/SEM GIRO</v>
      </c>
      <c r="T5558" s="29" t="n">
        <f aca="false">IF(AND($S5558="PARADO/SEM GIRO",$K5558="KG",OR(Painel!$B$5="(Todos)",A5558=Painel!$B$5)*OR(Painel!$E$5="(Todos)",P5558=Painel!$E$5)),$J5558+ROW()/10000000,"")</f>
        <v>937.0005558</v>
      </c>
      <c r="U5558" s="29" t="str">
        <f aca="false">IF(AND($S5558="VENCIDO",$K5558="KG",OR(Painel!$B$5="(Todos)",A5558=Painel!$B$5)*OR(Painel!$E$5="(Todos)",P5558=Painel!$E$5)),$J5558+ROW()/10000000,"")</f>
        <v/>
      </c>
    </row>
    <row r="5559" customFormat="false" ht="15" hidden="false" customHeight="false" outlineLevel="0" collapsed="false">
      <c r="A5559" s="29" t="s">
        <v>52</v>
      </c>
      <c r="B5559" s="29" t="s">
        <v>10385</v>
      </c>
      <c r="C5559" s="29" t="s">
        <v>115</v>
      </c>
      <c r="D5559" s="29"/>
      <c r="E5559" s="29" t="n">
        <v>0</v>
      </c>
      <c r="F5559" s="29"/>
      <c r="G5559" s="29"/>
      <c r="H5559" s="30" t="n">
        <v>0</v>
      </c>
      <c r="I5559" s="29"/>
      <c r="J5559" s="30" t="n">
        <v>0</v>
      </c>
      <c r="K5559" s="29"/>
      <c r="L5559" s="29" t="s">
        <v>116</v>
      </c>
      <c r="M5559" s="29"/>
      <c r="N5559" s="29"/>
      <c r="O5559" s="29"/>
      <c r="P5559" s="29"/>
      <c r="Q5559" s="29" t="n">
        <f aca="false">IFERROR(VALUE(L5559),"")</f>
        <v>0</v>
      </c>
      <c r="R5559" s="29" t="str">
        <f aca="true">IF(O5559="","",O5559-TODAY())</f>
        <v/>
      </c>
      <c r="S5559" s="29" t="str">
        <f aca="false">IF(C5559="&lt;&lt; vazio &gt;&gt;","VAZIA",IF(AND(O5559&lt;&gt;"",R5559&lt;0),"VENCIDO",IF(AND(O5559&lt;&gt;"",R5559&lt;=Parametros!$B$10),"PRÓX. VENCIMENTO",IF(F5559="Q","QUALIDADE",IF(F5559="S","BLOQUEADO",IF(F5559="R","RESTRITO/DEVOLUÇÃO",IF(OR(N5559="QUAR",N5559="QRES"),"QUARENTENA",IF(OR(B5559="DESCARTE",B5559="DEVOLUÇÃO"),"DESCARTE/DEVOLUÇÃO",IF(AND(D5559="",K5559&lt;&gt;""),"SEM LOTE",IF(AND(Q5559&lt;&gt;"",Q5559&gt;=Parametros!$B$11),"PARADO/SEM GIRO","OK"))))))))))</f>
        <v>VAZIA</v>
      </c>
      <c r="T5559" s="29" t="str">
        <f aca="false">IF(AND($S5559="PARADO/SEM GIRO",$K5559="KG",OR(Painel!$B$5="(Todos)",A5559=Painel!$B$5)*OR(Painel!$E$5="(Todos)",P5559=Painel!$E$5)),$J5559+ROW()/10000000,"")</f>
        <v/>
      </c>
      <c r="U5559" s="29" t="str">
        <f aca="false">IF(AND($S5559="VENCIDO",$K5559="KG",OR(Painel!$B$5="(Todos)",A5559=Painel!$B$5)*OR(Painel!$E$5="(Todos)",P5559=Painel!$E$5)),$J5559+ROW()/10000000,"")</f>
        <v/>
      </c>
    </row>
    <row r="5560" customFormat="false" ht="15" hidden="false" customHeight="false" outlineLevel="0" collapsed="false">
      <c r="A5560" s="29" t="s">
        <v>52</v>
      </c>
      <c r="B5560" s="29" t="s">
        <v>10386</v>
      </c>
      <c r="C5560" s="29" t="s">
        <v>169</v>
      </c>
      <c r="D5560" s="29" t="s">
        <v>170</v>
      </c>
      <c r="E5560" s="29" t="n">
        <v>1</v>
      </c>
      <c r="F5560" s="29"/>
      <c r="G5560" s="29" t="s">
        <v>10387</v>
      </c>
      <c r="H5560" s="30" t="n">
        <v>10.1</v>
      </c>
      <c r="I5560" s="31" t="n">
        <v>46262</v>
      </c>
      <c r="J5560" s="30" t="n">
        <v>10.1</v>
      </c>
      <c r="K5560" s="29" t="s">
        <v>120</v>
      </c>
      <c r="L5560" s="29" t="s">
        <v>190</v>
      </c>
      <c r="M5560" s="29"/>
      <c r="N5560" s="29" t="s">
        <v>122</v>
      </c>
      <c r="O5560" s="31" t="n">
        <v>46437</v>
      </c>
      <c r="P5560" s="29" t="s">
        <v>123</v>
      </c>
      <c r="Q5560" s="29" t="n">
        <f aca="false">IFERROR(VALUE(L5560),"")</f>
        <v>23</v>
      </c>
      <c r="R5560" s="29" t="n">
        <f aca="true">IF(O5560="","",O5560-TODAY())</f>
        <v>152</v>
      </c>
      <c r="S5560" s="29" t="str">
        <f aca="false">IF(C5560="&lt;&lt; vazio &gt;&gt;","VAZIA",IF(AND(O5560&lt;&gt;"",R5560&lt;0),"VENCIDO",IF(AND(O5560&lt;&gt;"",R5560&lt;=Parametros!$B$10),"PRÓX. VENCIMENTO",IF(F5560="Q","QUALIDADE",IF(F5560="S","BLOQUEADO",IF(F5560="R","RESTRITO/DEVOLUÇÃO",IF(OR(N5560="QUAR",N5560="QRES"),"QUARENTENA",IF(OR(B5560="DESCARTE",B5560="DEVOLUÇÃO"),"DESCARTE/DEVOLUÇÃO",IF(AND(D5560="",K5560&lt;&gt;""),"SEM LOTE",IF(AND(Q5560&lt;&gt;"",Q5560&gt;=Parametros!$B$11),"PARADO/SEM GIRO","OK"))))))))))</f>
        <v>OK</v>
      </c>
      <c r="T5560" s="29" t="str">
        <f aca="false">IF(AND($S5560="PARADO/SEM GIRO",$K5560="KG",OR(Painel!$B$5="(Todos)",A5560=Painel!$B$5)*OR(Painel!$E$5="(Todos)",P5560=Painel!$E$5)),$J5560+ROW()/10000000,"")</f>
        <v/>
      </c>
      <c r="U5560" s="29" t="str">
        <f aca="false">IF(AND($S5560="VENCIDO",$K5560="KG",OR(Painel!$B$5="(Todos)",A5560=Painel!$B$5)*OR(Painel!$E$5="(Todos)",P5560=Painel!$E$5)),$J5560+ROW()/10000000,"")</f>
        <v/>
      </c>
    </row>
    <row r="5561" customFormat="false" ht="15" hidden="false" customHeight="false" outlineLevel="0" collapsed="false">
      <c r="A5561" s="29" t="s">
        <v>52</v>
      </c>
      <c r="B5561" s="29" t="s">
        <v>10388</v>
      </c>
      <c r="C5561" s="29" t="s">
        <v>1381</v>
      </c>
      <c r="D5561" s="29" t="s">
        <v>1382</v>
      </c>
      <c r="E5561" s="29" t="n">
        <v>1</v>
      </c>
      <c r="F5561" s="29"/>
      <c r="G5561" s="29" t="s">
        <v>10389</v>
      </c>
      <c r="H5561" s="30" t="n">
        <v>800</v>
      </c>
      <c r="I5561" s="31" t="n">
        <v>46240</v>
      </c>
      <c r="J5561" s="30" t="n">
        <v>800</v>
      </c>
      <c r="K5561" s="29" t="s">
        <v>120</v>
      </c>
      <c r="L5561" s="29" t="s">
        <v>1330</v>
      </c>
      <c r="M5561" s="29"/>
      <c r="N5561" s="29" t="s">
        <v>122</v>
      </c>
      <c r="O5561" s="31" t="n">
        <v>46590</v>
      </c>
      <c r="P5561" s="29" t="s">
        <v>123</v>
      </c>
      <c r="Q5561" s="29" t="n">
        <f aca="false">IFERROR(VALUE(L5561),"")</f>
        <v>45</v>
      </c>
      <c r="R5561" s="29" t="n">
        <f aca="true">IF(O5561="","",O5561-TODAY())</f>
        <v>305</v>
      </c>
      <c r="S5561" s="29" t="str">
        <f aca="false">IF(C5561="&lt;&lt; vazio &gt;&gt;","VAZIA",IF(AND(O5561&lt;&gt;"",R5561&lt;0),"VENCIDO",IF(AND(O5561&lt;&gt;"",R5561&lt;=Parametros!$B$10),"PRÓX. VENCIMENTO",IF(F5561="Q","QUALIDADE",IF(F5561="S","BLOQUEADO",IF(F5561="R","RESTRITO/DEVOLUÇÃO",IF(OR(N5561="QUAR",N5561="QRES"),"QUARENTENA",IF(OR(B5561="DESCARTE",B5561="DEVOLUÇÃO"),"DESCARTE/DEVOLUÇÃO",IF(AND(D5561="",K5561&lt;&gt;""),"SEM LOTE",IF(AND(Q5561&lt;&gt;"",Q5561&gt;=Parametros!$B$11),"PARADO/SEM GIRO","OK"))))))))))</f>
        <v>OK</v>
      </c>
      <c r="T5561" s="29" t="str">
        <f aca="false">IF(AND($S5561="PARADO/SEM GIRO",$K5561="KG",OR(Painel!$B$5="(Todos)",A5561=Painel!$B$5)*OR(Painel!$E$5="(Todos)",P5561=Painel!$E$5)),$J5561+ROW()/10000000,"")</f>
        <v/>
      </c>
      <c r="U5561" s="29" t="str">
        <f aca="false">IF(AND($S5561="VENCIDO",$K5561="KG",OR(Painel!$B$5="(Todos)",A5561=Painel!$B$5)*OR(Painel!$E$5="(Todos)",P5561=Painel!$E$5)),$J5561+ROW()/10000000,"")</f>
        <v/>
      </c>
    </row>
    <row r="5562" customFormat="false" ht="15" hidden="false" customHeight="false" outlineLevel="0" collapsed="false">
      <c r="A5562" s="29" t="s">
        <v>52</v>
      </c>
      <c r="B5562" s="29" t="s">
        <v>10390</v>
      </c>
      <c r="C5562" s="29" t="s">
        <v>876</v>
      </c>
      <c r="D5562" s="29" t="s">
        <v>877</v>
      </c>
      <c r="E5562" s="29" t="n">
        <v>1</v>
      </c>
      <c r="F5562" s="29"/>
      <c r="G5562" s="29" t="s">
        <v>10391</v>
      </c>
      <c r="H5562" s="30" t="n">
        <v>720</v>
      </c>
      <c r="I5562" s="31" t="n">
        <v>46279</v>
      </c>
      <c r="J5562" s="30" t="n">
        <v>720</v>
      </c>
      <c r="K5562" s="29" t="s">
        <v>120</v>
      </c>
      <c r="L5562" s="29" t="s">
        <v>350</v>
      </c>
      <c r="M5562" s="29"/>
      <c r="N5562" s="29" t="s">
        <v>122</v>
      </c>
      <c r="O5562" s="31" t="n">
        <v>46821</v>
      </c>
      <c r="P5562" s="29" t="s">
        <v>123</v>
      </c>
      <c r="Q5562" s="29" t="n">
        <f aca="false">IFERROR(VALUE(L5562),"")</f>
        <v>6</v>
      </c>
      <c r="R5562" s="29" t="n">
        <f aca="true">IF(O5562="","",O5562-TODAY())</f>
        <v>536</v>
      </c>
      <c r="S5562" s="29" t="str">
        <f aca="false">IF(C5562="&lt;&lt; vazio &gt;&gt;","VAZIA",IF(AND(O5562&lt;&gt;"",R5562&lt;0),"VENCIDO",IF(AND(O5562&lt;&gt;"",R5562&lt;=Parametros!$B$10),"PRÓX. VENCIMENTO",IF(F5562="Q","QUALIDADE",IF(F5562="S","BLOQUEADO",IF(F5562="R","RESTRITO/DEVOLUÇÃO",IF(OR(N5562="QUAR",N5562="QRES"),"QUARENTENA",IF(OR(B5562="DESCARTE",B5562="DEVOLUÇÃO"),"DESCARTE/DEVOLUÇÃO",IF(AND(D5562="",K5562&lt;&gt;""),"SEM LOTE",IF(AND(Q5562&lt;&gt;"",Q5562&gt;=Parametros!$B$11),"PARADO/SEM GIRO","OK"))))))))))</f>
        <v>OK</v>
      </c>
      <c r="T5562" s="29" t="str">
        <f aca="false">IF(AND($S5562="PARADO/SEM GIRO",$K5562="KG",OR(Painel!$B$5="(Todos)",A5562=Painel!$B$5)*OR(Painel!$E$5="(Todos)",P5562=Painel!$E$5)),$J5562+ROW()/10000000,"")</f>
        <v/>
      </c>
      <c r="U5562" s="29" t="str">
        <f aca="false">IF(AND($S5562="VENCIDO",$K5562="KG",OR(Painel!$B$5="(Todos)",A5562=Painel!$B$5)*OR(Painel!$E$5="(Todos)",P5562=Painel!$E$5)),$J5562+ROW()/10000000,"")</f>
        <v/>
      </c>
    </row>
    <row r="5563" customFormat="false" ht="15" hidden="false" customHeight="false" outlineLevel="0" collapsed="false">
      <c r="A5563" s="29" t="s">
        <v>52</v>
      </c>
      <c r="B5563" s="29" t="s">
        <v>10392</v>
      </c>
      <c r="C5563" s="29" t="s">
        <v>167</v>
      </c>
      <c r="D5563" s="29" t="s">
        <v>765</v>
      </c>
      <c r="E5563" s="29" t="n">
        <v>1</v>
      </c>
      <c r="F5563" s="29" t="s">
        <v>268</v>
      </c>
      <c r="G5563" s="29" t="s">
        <v>10393</v>
      </c>
      <c r="H5563" s="30" t="n">
        <v>590.4</v>
      </c>
      <c r="I5563" s="31" t="n">
        <v>46284</v>
      </c>
      <c r="J5563" s="30" t="n">
        <v>590.4</v>
      </c>
      <c r="K5563" s="29" t="s">
        <v>120</v>
      </c>
      <c r="L5563" s="29" t="s">
        <v>388</v>
      </c>
      <c r="M5563" s="29"/>
      <c r="N5563" s="29" t="s">
        <v>122</v>
      </c>
      <c r="O5563" s="31" t="n">
        <v>46830</v>
      </c>
      <c r="P5563" s="29" t="s">
        <v>123</v>
      </c>
      <c r="Q5563" s="29" t="n">
        <f aca="false">IFERROR(VALUE(L5563),"")</f>
        <v>1</v>
      </c>
      <c r="R5563" s="29" t="n">
        <f aca="true">IF(O5563="","",O5563-TODAY())</f>
        <v>545</v>
      </c>
      <c r="S5563" s="29" t="str">
        <f aca="false">IF(C5563="&lt;&lt; vazio &gt;&gt;","VAZIA",IF(AND(O5563&lt;&gt;"",R5563&lt;0),"VENCIDO",IF(AND(O5563&lt;&gt;"",R5563&lt;=Parametros!$B$10),"PRÓX. VENCIMENTO",IF(F5563="Q","QUALIDADE",IF(F5563="S","BLOQUEADO",IF(F5563="R","RESTRITO/DEVOLUÇÃO",IF(OR(N5563="QUAR",N5563="QRES"),"QUARENTENA",IF(OR(B5563="DESCARTE",B5563="DEVOLUÇÃO"),"DESCARTE/DEVOLUÇÃO",IF(AND(D5563="",K5563&lt;&gt;""),"SEM LOTE",IF(AND(Q5563&lt;&gt;"",Q5563&gt;=Parametros!$B$11),"PARADO/SEM GIRO","OK"))))))))))</f>
        <v>QUALIDADE</v>
      </c>
      <c r="T5563" s="29" t="str">
        <f aca="false">IF(AND($S5563="PARADO/SEM GIRO",$K5563="KG",OR(Painel!$B$5="(Todos)",A5563=Painel!$B$5)*OR(Painel!$E$5="(Todos)",P5563=Painel!$E$5)),$J5563+ROW()/10000000,"")</f>
        <v/>
      </c>
      <c r="U5563" s="29" t="str">
        <f aca="false">IF(AND($S5563="VENCIDO",$K5563="KG",OR(Painel!$B$5="(Todos)",A5563=Painel!$B$5)*OR(Painel!$E$5="(Todos)",P5563=Painel!$E$5)),$J5563+ROW()/10000000,"")</f>
        <v/>
      </c>
    </row>
    <row r="5564" customFormat="false" ht="15" hidden="false" customHeight="false" outlineLevel="0" collapsed="false">
      <c r="A5564" s="29" t="s">
        <v>52</v>
      </c>
      <c r="B5564" s="29" t="s">
        <v>10394</v>
      </c>
      <c r="C5564" s="29" t="s">
        <v>489</v>
      </c>
      <c r="D5564" s="29" t="s">
        <v>3407</v>
      </c>
      <c r="E5564" s="29" t="n">
        <v>1</v>
      </c>
      <c r="F5564" s="29"/>
      <c r="G5564" s="29" t="s">
        <v>10395</v>
      </c>
      <c r="H5564" s="30" t="n">
        <v>31.5</v>
      </c>
      <c r="I5564" s="31" t="n">
        <v>46257</v>
      </c>
      <c r="J5564" s="30" t="n">
        <v>31.5</v>
      </c>
      <c r="K5564" s="29" t="s">
        <v>120</v>
      </c>
      <c r="L5564" s="29" t="s">
        <v>2080</v>
      </c>
      <c r="M5564" s="29"/>
      <c r="N5564" s="29" t="s">
        <v>122</v>
      </c>
      <c r="O5564" s="31" t="n">
        <v>46730</v>
      </c>
      <c r="P5564" s="29" t="s">
        <v>123</v>
      </c>
      <c r="Q5564" s="29" t="n">
        <f aca="false">IFERROR(VALUE(L5564),"")</f>
        <v>95</v>
      </c>
      <c r="R5564" s="29" t="n">
        <f aca="true">IF(O5564="","",O5564-TODAY())</f>
        <v>445</v>
      </c>
      <c r="S5564" s="29" t="str">
        <f aca="false">IF(C5564="&lt;&lt; vazio &gt;&gt;","VAZIA",IF(AND(O5564&lt;&gt;"",R5564&lt;0),"VENCIDO",IF(AND(O5564&lt;&gt;"",R5564&lt;=Parametros!$B$10),"PRÓX. VENCIMENTO",IF(F5564="Q","QUALIDADE",IF(F5564="S","BLOQUEADO",IF(F5564="R","RESTRITO/DEVOLUÇÃO",IF(OR(N5564="QUAR",N5564="QRES"),"QUARENTENA",IF(OR(B5564="DESCARTE",B5564="DEVOLUÇÃO"),"DESCARTE/DEVOLUÇÃO",IF(AND(D5564="",K5564&lt;&gt;""),"SEM LOTE",IF(AND(Q5564&lt;&gt;"",Q5564&gt;=Parametros!$B$11),"PARADO/SEM GIRO","OK"))))))))))</f>
        <v>PARADO/SEM GIRO</v>
      </c>
      <c r="T5564" s="29" t="n">
        <f aca="false">IF(AND($S5564="PARADO/SEM GIRO",$K5564="KG",OR(Painel!$B$5="(Todos)",A5564=Painel!$B$5)*OR(Painel!$E$5="(Todos)",P5564=Painel!$E$5)),$J5564+ROW()/10000000,"")</f>
        <v>31.5005564</v>
      </c>
      <c r="U5564" s="29" t="str">
        <f aca="false">IF(AND($S5564="VENCIDO",$K5564="KG",OR(Painel!$B$5="(Todos)",A5564=Painel!$B$5)*OR(Painel!$E$5="(Todos)",P5564=Painel!$E$5)),$J5564+ROW()/10000000,"")</f>
        <v/>
      </c>
    </row>
    <row r="5565" customFormat="false" ht="15" hidden="false" customHeight="false" outlineLevel="0" collapsed="false">
      <c r="A5565" s="29" t="s">
        <v>52</v>
      </c>
      <c r="B5565" s="29" t="s">
        <v>10396</v>
      </c>
      <c r="C5565" s="29" t="s">
        <v>186</v>
      </c>
      <c r="D5565" s="29" t="s">
        <v>823</v>
      </c>
      <c r="E5565" s="29" t="n">
        <v>1</v>
      </c>
      <c r="F5565" s="29" t="s">
        <v>268</v>
      </c>
      <c r="G5565" s="29" t="s">
        <v>10397</v>
      </c>
      <c r="H5565" s="30" t="n">
        <v>545.4</v>
      </c>
      <c r="I5565" s="31" t="n">
        <v>46284</v>
      </c>
      <c r="J5565" s="30" t="n">
        <v>545.4</v>
      </c>
      <c r="K5565" s="29" t="s">
        <v>120</v>
      </c>
      <c r="L5565" s="29" t="s">
        <v>388</v>
      </c>
      <c r="M5565" s="29"/>
      <c r="N5565" s="29" t="s">
        <v>122</v>
      </c>
      <c r="O5565" s="31" t="n">
        <v>46831</v>
      </c>
      <c r="P5565" s="29" t="s">
        <v>123</v>
      </c>
      <c r="Q5565" s="29" t="n">
        <f aca="false">IFERROR(VALUE(L5565),"")</f>
        <v>1</v>
      </c>
      <c r="R5565" s="29" t="n">
        <f aca="true">IF(O5565="","",O5565-TODAY())</f>
        <v>546</v>
      </c>
      <c r="S5565" s="29" t="str">
        <f aca="false">IF(C5565="&lt;&lt; vazio &gt;&gt;","VAZIA",IF(AND(O5565&lt;&gt;"",R5565&lt;0),"VENCIDO",IF(AND(O5565&lt;&gt;"",R5565&lt;=Parametros!$B$10),"PRÓX. VENCIMENTO",IF(F5565="Q","QUALIDADE",IF(F5565="S","BLOQUEADO",IF(F5565="R","RESTRITO/DEVOLUÇÃO",IF(OR(N5565="QUAR",N5565="QRES"),"QUARENTENA",IF(OR(B5565="DESCARTE",B5565="DEVOLUÇÃO"),"DESCARTE/DEVOLUÇÃO",IF(AND(D5565="",K5565&lt;&gt;""),"SEM LOTE",IF(AND(Q5565&lt;&gt;"",Q5565&gt;=Parametros!$B$11),"PARADO/SEM GIRO","OK"))))))))))</f>
        <v>QUALIDADE</v>
      </c>
      <c r="T5565" s="29" t="str">
        <f aca="false">IF(AND($S5565="PARADO/SEM GIRO",$K5565="KG",OR(Painel!$B$5="(Todos)",A5565=Painel!$B$5)*OR(Painel!$E$5="(Todos)",P5565=Painel!$E$5)),$J5565+ROW()/10000000,"")</f>
        <v/>
      </c>
      <c r="U5565" s="29" t="str">
        <f aca="false">IF(AND($S5565="VENCIDO",$K5565="KG",OR(Painel!$B$5="(Todos)",A5565=Painel!$B$5)*OR(Painel!$E$5="(Todos)",P5565=Painel!$E$5)),$J5565+ROW()/10000000,"")</f>
        <v/>
      </c>
    </row>
    <row r="5566" customFormat="false" ht="15" hidden="false" customHeight="false" outlineLevel="0" collapsed="false">
      <c r="A5566" s="29" t="s">
        <v>52</v>
      </c>
      <c r="B5566" s="29" t="s">
        <v>10398</v>
      </c>
      <c r="C5566" s="29" t="s">
        <v>1093</v>
      </c>
      <c r="D5566" s="29" t="s">
        <v>1094</v>
      </c>
      <c r="E5566" s="29" t="n">
        <v>1</v>
      </c>
      <c r="F5566" s="29"/>
      <c r="G5566" s="29" t="s">
        <v>10399</v>
      </c>
      <c r="H5566" s="30" t="n">
        <v>980</v>
      </c>
      <c r="I5566" s="31" t="n">
        <v>46230</v>
      </c>
      <c r="J5566" s="30" t="n">
        <v>980</v>
      </c>
      <c r="K5566" s="29" t="s">
        <v>120</v>
      </c>
      <c r="L5566" s="29" t="s">
        <v>1096</v>
      </c>
      <c r="M5566" s="29"/>
      <c r="N5566" s="29" t="s">
        <v>122</v>
      </c>
      <c r="O5566" s="31" t="n">
        <v>46881</v>
      </c>
      <c r="P5566" s="29" t="s">
        <v>123</v>
      </c>
      <c r="Q5566" s="29" t="n">
        <f aca="false">IFERROR(VALUE(L5566),"")</f>
        <v>102</v>
      </c>
      <c r="R5566" s="29" t="n">
        <f aca="true">IF(O5566="","",O5566-TODAY())</f>
        <v>596</v>
      </c>
      <c r="S5566" s="29" t="str">
        <f aca="false">IF(C5566="&lt;&lt; vazio &gt;&gt;","VAZIA",IF(AND(O5566&lt;&gt;"",R5566&lt;0),"VENCIDO",IF(AND(O5566&lt;&gt;"",R5566&lt;=Parametros!$B$10),"PRÓX. VENCIMENTO",IF(F5566="Q","QUALIDADE",IF(F5566="S","BLOQUEADO",IF(F5566="R","RESTRITO/DEVOLUÇÃO",IF(OR(N5566="QUAR",N5566="QRES"),"QUARENTENA",IF(OR(B5566="DESCARTE",B5566="DEVOLUÇÃO"),"DESCARTE/DEVOLUÇÃO",IF(AND(D5566="",K5566&lt;&gt;""),"SEM LOTE",IF(AND(Q5566&lt;&gt;"",Q5566&gt;=Parametros!$B$11),"PARADO/SEM GIRO","OK"))))))))))</f>
        <v>PARADO/SEM GIRO</v>
      </c>
      <c r="T5566" s="29" t="n">
        <f aca="false">IF(AND($S5566="PARADO/SEM GIRO",$K5566="KG",OR(Painel!$B$5="(Todos)",A5566=Painel!$B$5)*OR(Painel!$E$5="(Todos)",P5566=Painel!$E$5)),$J5566+ROW()/10000000,"")</f>
        <v>980.0005566</v>
      </c>
      <c r="U5566" s="29" t="str">
        <f aca="false">IF(AND($S5566="VENCIDO",$K5566="KG",OR(Painel!$B$5="(Todos)",A5566=Painel!$B$5)*OR(Painel!$E$5="(Todos)",P5566=Painel!$E$5)),$J5566+ROW()/10000000,"")</f>
        <v/>
      </c>
    </row>
    <row r="5567" customFormat="false" ht="15" hidden="false" customHeight="false" outlineLevel="0" collapsed="false">
      <c r="A5567" s="29" t="s">
        <v>52</v>
      </c>
      <c r="B5567" s="29" t="s">
        <v>10400</v>
      </c>
      <c r="C5567" s="29" t="s">
        <v>115</v>
      </c>
      <c r="D5567" s="29"/>
      <c r="E5567" s="29" t="n">
        <v>0</v>
      </c>
      <c r="F5567" s="29"/>
      <c r="G5567" s="29"/>
      <c r="H5567" s="30" t="n">
        <v>0</v>
      </c>
      <c r="I5567" s="29"/>
      <c r="J5567" s="30" t="n">
        <v>0</v>
      </c>
      <c r="K5567" s="29"/>
      <c r="L5567" s="29" t="s">
        <v>116</v>
      </c>
      <c r="M5567" s="29"/>
      <c r="N5567" s="29"/>
      <c r="O5567" s="29"/>
      <c r="P5567" s="29"/>
      <c r="Q5567" s="29" t="n">
        <f aca="false">IFERROR(VALUE(L5567),"")</f>
        <v>0</v>
      </c>
      <c r="R5567" s="29" t="str">
        <f aca="true">IF(O5567="","",O5567-TODAY())</f>
        <v/>
      </c>
      <c r="S5567" s="29" t="str">
        <f aca="false">IF(C5567="&lt;&lt; vazio &gt;&gt;","VAZIA",IF(AND(O5567&lt;&gt;"",R5567&lt;0),"VENCIDO",IF(AND(O5567&lt;&gt;"",R5567&lt;=Parametros!$B$10),"PRÓX. VENCIMENTO",IF(F5567="Q","QUALIDADE",IF(F5567="S","BLOQUEADO",IF(F5567="R","RESTRITO/DEVOLUÇÃO",IF(OR(N5567="QUAR",N5567="QRES"),"QUARENTENA",IF(OR(B5567="DESCARTE",B5567="DEVOLUÇÃO"),"DESCARTE/DEVOLUÇÃO",IF(AND(D5567="",K5567&lt;&gt;""),"SEM LOTE",IF(AND(Q5567&lt;&gt;"",Q5567&gt;=Parametros!$B$11),"PARADO/SEM GIRO","OK"))))))))))</f>
        <v>VAZIA</v>
      </c>
      <c r="T5567" s="29" t="str">
        <f aca="false">IF(AND($S5567="PARADO/SEM GIRO",$K5567="KG",OR(Painel!$B$5="(Todos)",A5567=Painel!$B$5)*OR(Painel!$E$5="(Todos)",P5567=Painel!$E$5)),$J5567+ROW()/10000000,"")</f>
        <v/>
      </c>
      <c r="U5567" s="29" t="str">
        <f aca="false">IF(AND($S5567="VENCIDO",$K5567="KG",OR(Painel!$B$5="(Todos)",A5567=Painel!$B$5)*OR(Painel!$E$5="(Todos)",P5567=Painel!$E$5)),$J5567+ROW()/10000000,"")</f>
        <v/>
      </c>
    </row>
    <row r="5568" customFormat="false" ht="15" hidden="false" customHeight="false" outlineLevel="0" collapsed="false">
      <c r="A5568" s="29" t="s">
        <v>52</v>
      </c>
      <c r="B5568" s="29" t="s">
        <v>10401</v>
      </c>
      <c r="C5568" s="29" t="s">
        <v>135</v>
      </c>
      <c r="D5568" s="29" t="s">
        <v>2623</v>
      </c>
      <c r="E5568" s="29" t="n">
        <v>1</v>
      </c>
      <c r="F5568" s="29"/>
      <c r="G5568" s="29" t="s">
        <v>10402</v>
      </c>
      <c r="H5568" s="30" t="n">
        <v>1020</v>
      </c>
      <c r="I5568" s="31" t="n">
        <v>46284</v>
      </c>
      <c r="J5568" s="30" t="n">
        <v>1020</v>
      </c>
      <c r="K5568" s="29" t="s">
        <v>120</v>
      </c>
      <c r="L5568" s="29" t="s">
        <v>388</v>
      </c>
      <c r="M5568" s="29"/>
      <c r="N5568" s="29" t="s">
        <v>122</v>
      </c>
      <c r="O5568" s="31" t="n">
        <v>46648</v>
      </c>
      <c r="P5568" s="29" t="s">
        <v>123</v>
      </c>
      <c r="Q5568" s="29" t="n">
        <f aca="false">IFERROR(VALUE(L5568),"")</f>
        <v>1</v>
      </c>
      <c r="R5568" s="29" t="n">
        <f aca="true">IF(O5568="","",O5568-TODAY())</f>
        <v>363</v>
      </c>
      <c r="S5568" s="29" t="str">
        <f aca="false">IF(C5568="&lt;&lt; vazio &gt;&gt;","VAZIA",IF(AND(O5568&lt;&gt;"",R5568&lt;0),"VENCIDO",IF(AND(O5568&lt;&gt;"",R5568&lt;=Parametros!$B$10),"PRÓX. VENCIMENTO",IF(F5568="Q","QUALIDADE",IF(F5568="S","BLOQUEADO",IF(F5568="R","RESTRITO/DEVOLUÇÃO",IF(OR(N5568="QUAR",N5568="QRES"),"QUARENTENA",IF(OR(B5568="DESCARTE",B5568="DEVOLUÇÃO"),"DESCARTE/DEVOLUÇÃO",IF(AND(D5568="",K5568&lt;&gt;""),"SEM LOTE",IF(AND(Q5568&lt;&gt;"",Q5568&gt;=Parametros!$B$11),"PARADO/SEM GIRO","OK"))))))))))</f>
        <v>OK</v>
      </c>
      <c r="T5568" s="29" t="str">
        <f aca="false">IF(AND($S5568="PARADO/SEM GIRO",$K5568="KG",OR(Painel!$B$5="(Todos)",A5568=Painel!$B$5)*OR(Painel!$E$5="(Todos)",P5568=Painel!$E$5)),$J5568+ROW()/10000000,"")</f>
        <v/>
      </c>
      <c r="U5568" s="29" t="str">
        <f aca="false">IF(AND($S5568="VENCIDO",$K5568="KG",OR(Painel!$B$5="(Todos)",A5568=Painel!$B$5)*OR(Painel!$E$5="(Todos)",P5568=Painel!$E$5)),$J5568+ROW()/10000000,"")</f>
        <v/>
      </c>
    </row>
    <row r="5569" customFormat="false" ht="15" hidden="false" customHeight="false" outlineLevel="0" collapsed="false">
      <c r="A5569" s="29" t="s">
        <v>52</v>
      </c>
      <c r="B5569" s="29" t="s">
        <v>10403</v>
      </c>
      <c r="C5569" s="29" t="s">
        <v>135</v>
      </c>
      <c r="D5569" s="29" t="s">
        <v>561</v>
      </c>
      <c r="E5569" s="29" t="n">
        <v>1</v>
      </c>
      <c r="F5569" s="29"/>
      <c r="G5569" s="29" t="s">
        <v>10404</v>
      </c>
      <c r="H5569" s="30" t="n">
        <v>999.9</v>
      </c>
      <c r="I5569" s="31" t="n">
        <v>46280</v>
      </c>
      <c r="J5569" s="30" t="n">
        <v>999.9</v>
      </c>
      <c r="K5569" s="29" t="s">
        <v>120</v>
      </c>
      <c r="L5569" s="29" t="s">
        <v>144</v>
      </c>
      <c r="M5569" s="29"/>
      <c r="N5569" s="29" t="s">
        <v>122</v>
      </c>
      <c r="O5569" s="31" t="n">
        <v>46638</v>
      </c>
      <c r="P5569" s="29" t="s">
        <v>123</v>
      </c>
      <c r="Q5569" s="29" t="n">
        <f aca="false">IFERROR(VALUE(L5569),"")</f>
        <v>5</v>
      </c>
      <c r="R5569" s="29" t="n">
        <f aca="true">IF(O5569="","",O5569-TODAY())</f>
        <v>353</v>
      </c>
      <c r="S5569" s="29" t="str">
        <f aca="false">IF(C5569="&lt;&lt; vazio &gt;&gt;","VAZIA",IF(AND(O5569&lt;&gt;"",R5569&lt;0),"VENCIDO",IF(AND(O5569&lt;&gt;"",R5569&lt;=Parametros!$B$10),"PRÓX. VENCIMENTO",IF(F5569="Q","QUALIDADE",IF(F5569="S","BLOQUEADO",IF(F5569="R","RESTRITO/DEVOLUÇÃO",IF(OR(N5569="QUAR",N5569="QRES"),"QUARENTENA",IF(OR(B5569="DESCARTE",B5569="DEVOLUÇÃO"),"DESCARTE/DEVOLUÇÃO",IF(AND(D5569="",K5569&lt;&gt;""),"SEM LOTE",IF(AND(Q5569&lt;&gt;"",Q5569&gt;=Parametros!$B$11),"PARADO/SEM GIRO","OK"))))))))))</f>
        <v>OK</v>
      </c>
      <c r="T5569" s="29" t="str">
        <f aca="false">IF(AND($S5569="PARADO/SEM GIRO",$K5569="KG",OR(Painel!$B$5="(Todos)",A5569=Painel!$B$5)*OR(Painel!$E$5="(Todos)",P5569=Painel!$E$5)),$J5569+ROW()/10000000,"")</f>
        <v/>
      </c>
      <c r="U5569" s="29" t="str">
        <f aca="false">IF(AND($S5569="VENCIDO",$K5569="KG",OR(Painel!$B$5="(Todos)",A5569=Painel!$B$5)*OR(Painel!$E$5="(Todos)",P5569=Painel!$E$5)),$J5569+ROW()/10000000,"")</f>
        <v/>
      </c>
    </row>
    <row r="5570" customFormat="false" ht="15" hidden="false" customHeight="false" outlineLevel="0" collapsed="false">
      <c r="A5570" s="29" t="s">
        <v>52</v>
      </c>
      <c r="B5570" s="29" t="s">
        <v>10405</v>
      </c>
      <c r="C5570" s="29" t="s">
        <v>4484</v>
      </c>
      <c r="D5570" s="29" t="s">
        <v>5873</v>
      </c>
      <c r="E5570" s="29" t="n">
        <v>1</v>
      </c>
      <c r="F5570" s="29"/>
      <c r="G5570" s="29" t="s">
        <v>10406</v>
      </c>
      <c r="H5570" s="30" t="n">
        <v>380</v>
      </c>
      <c r="I5570" s="31" t="n">
        <v>46269</v>
      </c>
      <c r="J5570" s="30" t="n">
        <v>380</v>
      </c>
      <c r="K5570" s="29" t="s">
        <v>120</v>
      </c>
      <c r="L5570" s="29" t="s">
        <v>10407</v>
      </c>
      <c r="M5570" s="29"/>
      <c r="N5570" s="29" t="s">
        <v>122</v>
      </c>
      <c r="O5570" s="31" t="n">
        <v>46544</v>
      </c>
      <c r="P5570" s="29" t="s">
        <v>123</v>
      </c>
      <c r="Q5570" s="29" t="n">
        <f aca="false">IFERROR(VALUE(L5570),"")</f>
        <v>266</v>
      </c>
      <c r="R5570" s="29" t="n">
        <f aca="true">IF(O5570="","",O5570-TODAY())</f>
        <v>259</v>
      </c>
      <c r="S5570" s="29" t="str">
        <f aca="false">IF(C5570="&lt;&lt; vazio &gt;&gt;","VAZIA",IF(AND(O5570&lt;&gt;"",R5570&lt;0),"VENCIDO",IF(AND(O5570&lt;&gt;"",R5570&lt;=Parametros!$B$10),"PRÓX. VENCIMENTO",IF(F5570="Q","QUALIDADE",IF(F5570="S","BLOQUEADO",IF(F5570="R","RESTRITO/DEVOLUÇÃO",IF(OR(N5570="QUAR",N5570="QRES"),"QUARENTENA",IF(OR(B5570="DESCARTE",B5570="DEVOLUÇÃO"),"DESCARTE/DEVOLUÇÃO",IF(AND(D5570="",K5570&lt;&gt;""),"SEM LOTE",IF(AND(Q5570&lt;&gt;"",Q5570&gt;=Parametros!$B$11),"PARADO/SEM GIRO","OK"))))))))))</f>
        <v>PARADO/SEM GIRO</v>
      </c>
      <c r="T5570" s="29" t="n">
        <f aca="false">IF(AND($S5570="PARADO/SEM GIRO",$K5570="KG",OR(Painel!$B$5="(Todos)",A5570=Painel!$B$5)*OR(Painel!$E$5="(Todos)",P5570=Painel!$E$5)),$J5570+ROW()/10000000,"")</f>
        <v>380.000557</v>
      </c>
      <c r="U5570" s="29" t="str">
        <f aca="false">IF(AND($S5570="VENCIDO",$K5570="KG",OR(Painel!$B$5="(Todos)",A5570=Painel!$B$5)*OR(Painel!$E$5="(Todos)",P5570=Painel!$E$5)),$J5570+ROW()/10000000,"")</f>
        <v/>
      </c>
    </row>
    <row r="5571" customFormat="false" ht="15" hidden="false" customHeight="false" outlineLevel="0" collapsed="false">
      <c r="A5571" s="29" t="s">
        <v>52</v>
      </c>
      <c r="B5571" s="29" t="s">
        <v>10408</v>
      </c>
      <c r="C5571" s="29" t="s">
        <v>2561</v>
      </c>
      <c r="D5571" s="29" t="s">
        <v>2562</v>
      </c>
      <c r="E5571" s="29" t="n">
        <v>1</v>
      </c>
      <c r="F5571" s="29" t="s">
        <v>268</v>
      </c>
      <c r="G5571" s="29" t="s">
        <v>10409</v>
      </c>
      <c r="H5571" s="30" t="n">
        <v>590.4</v>
      </c>
      <c r="I5571" s="31" t="n">
        <v>46284</v>
      </c>
      <c r="J5571" s="30" t="n">
        <v>590.4</v>
      </c>
      <c r="K5571" s="29" t="s">
        <v>120</v>
      </c>
      <c r="L5571" s="29" t="s">
        <v>388</v>
      </c>
      <c r="M5571" s="29"/>
      <c r="N5571" s="29" t="s">
        <v>122</v>
      </c>
      <c r="O5571" s="31" t="n">
        <v>47014</v>
      </c>
      <c r="P5571" s="29" t="s">
        <v>123</v>
      </c>
      <c r="Q5571" s="29" t="n">
        <f aca="false">IFERROR(VALUE(L5571),"")</f>
        <v>1</v>
      </c>
      <c r="R5571" s="29" t="n">
        <f aca="true">IF(O5571="","",O5571-TODAY())</f>
        <v>729</v>
      </c>
      <c r="S5571" s="29" t="str">
        <f aca="false">IF(C5571="&lt;&lt; vazio &gt;&gt;","VAZIA",IF(AND(O5571&lt;&gt;"",R5571&lt;0),"VENCIDO",IF(AND(O5571&lt;&gt;"",R5571&lt;=Parametros!$B$10),"PRÓX. VENCIMENTO",IF(F5571="Q","QUALIDADE",IF(F5571="S","BLOQUEADO",IF(F5571="R","RESTRITO/DEVOLUÇÃO",IF(OR(N5571="QUAR",N5571="QRES"),"QUARENTENA",IF(OR(B5571="DESCARTE",B5571="DEVOLUÇÃO"),"DESCARTE/DEVOLUÇÃO",IF(AND(D5571="",K5571&lt;&gt;""),"SEM LOTE",IF(AND(Q5571&lt;&gt;"",Q5571&gt;=Parametros!$B$11),"PARADO/SEM GIRO","OK"))))))))))</f>
        <v>QUALIDADE</v>
      </c>
      <c r="T5571" s="29" t="str">
        <f aca="false">IF(AND($S5571="PARADO/SEM GIRO",$K5571="KG",OR(Painel!$B$5="(Todos)",A5571=Painel!$B$5)*OR(Painel!$E$5="(Todos)",P5571=Painel!$E$5)),$J5571+ROW()/10000000,"")</f>
        <v/>
      </c>
      <c r="U5571" s="29" t="str">
        <f aca="false">IF(AND($S5571="VENCIDO",$K5571="KG",OR(Painel!$B$5="(Todos)",A5571=Painel!$B$5)*OR(Painel!$E$5="(Todos)",P5571=Painel!$E$5)),$J5571+ROW()/10000000,"")</f>
        <v/>
      </c>
    </row>
    <row r="5572" customFormat="false" ht="15" hidden="false" customHeight="false" outlineLevel="0" collapsed="false">
      <c r="A5572" s="29" t="s">
        <v>52</v>
      </c>
      <c r="B5572" s="29" t="s">
        <v>10410</v>
      </c>
      <c r="C5572" s="29" t="s">
        <v>369</v>
      </c>
      <c r="D5572" s="29" t="s">
        <v>5156</v>
      </c>
      <c r="E5572" s="29" t="n">
        <v>1</v>
      </c>
      <c r="F5572" s="29"/>
      <c r="G5572" s="29" t="s">
        <v>10411</v>
      </c>
      <c r="H5572" s="30" t="n">
        <v>20.2</v>
      </c>
      <c r="I5572" s="31" t="n">
        <v>46264</v>
      </c>
      <c r="J5572" s="30" t="n">
        <v>20.2</v>
      </c>
      <c r="K5572" s="29" t="s">
        <v>120</v>
      </c>
      <c r="L5572" s="29" t="s">
        <v>190</v>
      </c>
      <c r="M5572" s="29"/>
      <c r="N5572" s="29" t="s">
        <v>122</v>
      </c>
      <c r="O5572" s="31" t="n">
        <v>46657</v>
      </c>
      <c r="P5572" s="29" t="s">
        <v>123</v>
      </c>
      <c r="Q5572" s="29" t="n">
        <f aca="false">IFERROR(VALUE(L5572),"")</f>
        <v>23</v>
      </c>
      <c r="R5572" s="29" t="n">
        <f aca="true">IF(O5572="","",O5572-TODAY())</f>
        <v>372</v>
      </c>
      <c r="S5572" s="29" t="str">
        <f aca="false">IF(C5572="&lt;&lt; vazio &gt;&gt;","VAZIA",IF(AND(O5572&lt;&gt;"",R5572&lt;0),"VENCIDO",IF(AND(O5572&lt;&gt;"",R5572&lt;=Parametros!$B$10),"PRÓX. VENCIMENTO",IF(F5572="Q","QUALIDADE",IF(F5572="S","BLOQUEADO",IF(F5572="R","RESTRITO/DEVOLUÇÃO",IF(OR(N5572="QUAR",N5572="QRES"),"QUARENTENA",IF(OR(B5572="DESCARTE",B5572="DEVOLUÇÃO"),"DESCARTE/DEVOLUÇÃO",IF(AND(D5572="",K5572&lt;&gt;""),"SEM LOTE",IF(AND(Q5572&lt;&gt;"",Q5572&gt;=Parametros!$B$11),"PARADO/SEM GIRO","OK"))))))))))</f>
        <v>OK</v>
      </c>
      <c r="T5572" s="29" t="str">
        <f aca="false">IF(AND($S5572="PARADO/SEM GIRO",$K5572="KG",OR(Painel!$B$5="(Todos)",A5572=Painel!$B$5)*OR(Painel!$E$5="(Todos)",P5572=Painel!$E$5)),$J5572+ROW()/10000000,"")</f>
        <v/>
      </c>
      <c r="U5572" s="29" t="str">
        <f aca="false">IF(AND($S5572="VENCIDO",$K5572="KG",OR(Painel!$B$5="(Todos)",A5572=Painel!$B$5)*OR(Painel!$E$5="(Todos)",P5572=Painel!$E$5)),$J5572+ROW()/10000000,"")</f>
        <v/>
      </c>
    </row>
    <row r="5573" customFormat="false" ht="15" hidden="false" customHeight="false" outlineLevel="0" collapsed="false">
      <c r="A5573" s="29" t="s">
        <v>52</v>
      </c>
      <c r="B5573" s="29" t="s">
        <v>10412</v>
      </c>
      <c r="C5573" s="29" t="s">
        <v>115</v>
      </c>
      <c r="D5573" s="29"/>
      <c r="E5573" s="29" t="n">
        <v>0</v>
      </c>
      <c r="F5573" s="29"/>
      <c r="G5573" s="29"/>
      <c r="H5573" s="30" t="n">
        <v>0</v>
      </c>
      <c r="I5573" s="29"/>
      <c r="J5573" s="30" t="n">
        <v>0</v>
      </c>
      <c r="K5573" s="29"/>
      <c r="L5573" s="29" t="s">
        <v>116</v>
      </c>
      <c r="M5573" s="29"/>
      <c r="N5573" s="29"/>
      <c r="O5573" s="29"/>
      <c r="P5573" s="29"/>
      <c r="Q5573" s="29" t="n">
        <f aca="false">IFERROR(VALUE(L5573),"")</f>
        <v>0</v>
      </c>
      <c r="R5573" s="29" t="str">
        <f aca="true">IF(O5573="","",O5573-TODAY())</f>
        <v/>
      </c>
      <c r="S5573" s="29" t="str">
        <f aca="false">IF(C5573="&lt;&lt; vazio &gt;&gt;","VAZIA",IF(AND(O5573&lt;&gt;"",R5573&lt;0),"VENCIDO",IF(AND(O5573&lt;&gt;"",R5573&lt;=Parametros!$B$10),"PRÓX. VENCIMENTO",IF(F5573="Q","QUALIDADE",IF(F5573="S","BLOQUEADO",IF(F5573="R","RESTRITO/DEVOLUÇÃO",IF(OR(N5573="QUAR",N5573="QRES"),"QUARENTENA",IF(OR(B5573="DESCARTE",B5573="DEVOLUÇÃO"),"DESCARTE/DEVOLUÇÃO",IF(AND(D5573="",K5573&lt;&gt;""),"SEM LOTE",IF(AND(Q5573&lt;&gt;"",Q5573&gt;=Parametros!$B$11),"PARADO/SEM GIRO","OK"))))))))))</f>
        <v>VAZIA</v>
      </c>
      <c r="T5573" s="29" t="str">
        <f aca="false">IF(AND($S5573="PARADO/SEM GIRO",$K5573="KG",OR(Painel!$B$5="(Todos)",A5573=Painel!$B$5)*OR(Painel!$E$5="(Todos)",P5573=Painel!$E$5)),$J5573+ROW()/10000000,"")</f>
        <v/>
      </c>
      <c r="U5573" s="29" t="str">
        <f aca="false">IF(AND($S5573="VENCIDO",$K5573="KG",OR(Painel!$B$5="(Todos)",A5573=Painel!$B$5)*OR(Painel!$E$5="(Todos)",P5573=Painel!$E$5)),$J5573+ROW()/10000000,"")</f>
        <v/>
      </c>
    </row>
    <row r="5574" customFormat="false" ht="15" hidden="false" customHeight="false" outlineLevel="0" collapsed="false">
      <c r="A5574" s="29" t="s">
        <v>52</v>
      </c>
      <c r="B5574" s="29" t="s">
        <v>10413</v>
      </c>
      <c r="C5574" s="29" t="s">
        <v>165</v>
      </c>
      <c r="D5574" s="29" t="s">
        <v>458</v>
      </c>
      <c r="E5574" s="29" t="n">
        <v>1</v>
      </c>
      <c r="F5574" s="29"/>
      <c r="G5574" s="29" t="s">
        <v>10414</v>
      </c>
      <c r="H5574" s="30" t="n">
        <v>727.2</v>
      </c>
      <c r="I5574" s="31" t="n">
        <v>46259</v>
      </c>
      <c r="J5574" s="30" t="n">
        <v>727.2</v>
      </c>
      <c r="K5574" s="29" t="s">
        <v>120</v>
      </c>
      <c r="L5574" s="29" t="s">
        <v>677</v>
      </c>
      <c r="M5574" s="29"/>
      <c r="N5574" s="29" t="s">
        <v>122</v>
      </c>
      <c r="O5574" s="31" t="n">
        <v>46799</v>
      </c>
      <c r="P5574" s="29" t="s">
        <v>123</v>
      </c>
      <c r="Q5574" s="29" t="n">
        <f aca="false">IFERROR(VALUE(L5574),"")</f>
        <v>26</v>
      </c>
      <c r="R5574" s="29" t="n">
        <f aca="true">IF(O5574="","",O5574-TODAY())</f>
        <v>514</v>
      </c>
      <c r="S5574" s="29" t="str">
        <f aca="false">IF(C5574="&lt;&lt; vazio &gt;&gt;","VAZIA",IF(AND(O5574&lt;&gt;"",R5574&lt;0),"VENCIDO",IF(AND(O5574&lt;&gt;"",R5574&lt;=Parametros!$B$10),"PRÓX. VENCIMENTO",IF(F5574="Q","QUALIDADE",IF(F5574="S","BLOQUEADO",IF(F5574="R","RESTRITO/DEVOLUÇÃO",IF(OR(N5574="QUAR",N5574="QRES"),"QUARENTENA",IF(OR(B5574="DESCARTE",B5574="DEVOLUÇÃO"),"DESCARTE/DEVOLUÇÃO",IF(AND(D5574="",K5574&lt;&gt;""),"SEM LOTE",IF(AND(Q5574&lt;&gt;"",Q5574&gt;=Parametros!$B$11),"PARADO/SEM GIRO","OK"))))))))))</f>
        <v>OK</v>
      </c>
      <c r="T5574" s="29" t="str">
        <f aca="false">IF(AND($S5574="PARADO/SEM GIRO",$K5574="KG",OR(Painel!$B$5="(Todos)",A5574=Painel!$B$5)*OR(Painel!$E$5="(Todos)",P5574=Painel!$E$5)),$J5574+ROW()/10000000,"")</f>
        <v/>
      </c>
      <c r="U5574" s="29" t="str">
        <f aca="false">IF(AND($S5574="VENCIDO",$K5574="KG",OR(Painel!$B$5="(Todos)",A5574=Painel!$B$5)*OR(Painel!$E$5="(Todos)",P5574=Painel!$E$5)),$J5574+ROW()/10000000,"")</f>
        <v/>
      </c>
    </row>
    <row r="5575" customFormat="false" ht="15" hidden="false" customHeight="false" outlineLevel="0" collapsed="false">
      <c r="A5575" s="29" t="s">
        <v>52</v>
      </c>
      <c r="B5575" s="29" t="s">
        <v>10415</v>
      </c>
      <c r="C5575" s="29" t="s">
        <v>876</v>
      </c>
      <c r="D5575" s="29" t="s">
        <v>877</v>
      </c>
      <c r="E5575" s="29" t="n">
        <v>1</v>
      </c>
      <c r="F5575" s="29"/>
      <c r="G5575" s="29" t="s">
        <v>10416</v>
      </c>
      <c r="H5575" s="30" t="n">
        <v>720</v>
      </c>
      <c r="I5575" s="31" t="n">
        <v>46279</v>
      </c>
      <c r="J5575" s="30" t="n">
        <v>720</v>
      </c>
      <c r="K5575" s="29" t="s">
        <v>120</v>
      </c>
      <c r="L5575" s="29" t="s">
        <v>350</v>
      </c>
      <c r="M5575" s="29"/>
      <c r="N5575" s="29" t="s">
        <v>122</v>
      </c>
      <c r="O5575" s="31" t="n">
        <v>46821</v>
      </c>
      <c r="P5575" s="29" t="s">
        <v>123</v>
      </c>
      <c r="Q5575" s="29" t="n">
        <f aca="false">IFERROR(VALUE(L5575),"")</f>
        <v>6</v>
      </c>
      <c r="R5575" s="29" t="n">
        <f aca="true">IF(O5575="","",O5575-TODAY())</f>
        <v>536</v>
      </c>
      <c r="S5575" s="29" t="str">
        <f aca="false">IF(C5575="&lt;&lt; vazio &gt;&gt;","VAZIA",IF(AND(O5575&lt;&gt;"",R5575&lt;0),"VENCIDO",IF(AND(O5575&lt;&gt;"",R5575&lt;=Parametros!$B$10),"PRÓX. VENCIMENTO",IF(F5575="Q","QUALIDADE",IF(F5575="S","BLOQUEADO",IF(F5575="R","RESTRITO/DEVOLUÇÃO",IF(OR(N5575="QUAR",N5575="QRES"),"QUARENTENA",IF(OR(B5575="DESCARTE",B5575="DEVOLUÇÃO"),"DESCARTE/DEVOLUÇÃO",IF(AND(D5575="",K5575&lt;&gt;""),"SEM LOTE",IF(AND(Q5575&lt;&gt;"",Q5575&gt;=Parametros!$B$11),"PARADO/SEM GIRO","OK"))))))))))</f>
        <v>OK</v>
      </c>
      <c r="T5575" s="29" t="str">
        <f aca="false">IF(AND($S5575="PARADO/SEM GIRO",$K5575="KG",OR(Painel!$B$5="(Todos)",A5575=Painel!$B$5)*OR(Painel!$E$5="(Todos)",P5575=Painel!$E$5)),$J5575+ROW()/10000000,"")</f>
        <v/>
      </c>
      <c r="U5575" s="29" t="str">
        <f aca="false">IF(AND($S5575="VENCIDO",$K5575="KG",OR(Painel!$B$5="(Todos)",A5575=Painel!$B$5)*OR(Painel!$E$5="(Todos)",P5575=Painel!$E$5)),$J5575+ROW()/10000000,"")</f>
        <v/>
      </c>
    </row>
    <row r="5576" customFormat="false" ht="15" hidden="false" customHeight="false" outlineLevel="0" collapsed="false">
      <c r="A5576" s="29" t="s">
        <v>52</v>
      </c>
      <c r="B5576" s="29" t="s">
        <v>10417</v>
      </c>
      <c r="C5576" s="29" t="s">
        <v>167</v>
      </c>
      <c r="D5576" s="29" t="s">
        <v>765</v>
      </c>
      <c r="E5576" s="29" t="n">
        <v>1</v>
      </c>
      <c r="F5576" s="29" t="s">
        <v>268</v>
      </c>
      <c r="G5576" s="29" t="s">
        <v>10418</v>
      </c>
      <c r="H5576" s="30" t="n">
        <v>590.4</v>
      </c>
      <c r="I5576" s="31" t="n">
        <v>46284</v>
      </c>
      <c r="J5576" s="30" t="n">
        <v>590.4</v>
      </c>
      <c r="K5576" s="29" t="s">
        <v>120</v>
      </c>
      <c r="L5576" s="29" t="s">
        <v>388</v>
      </c>
      <c r="M5576" s="29"/>
      <c r="N5576" s="29" t="s">
        <v>122</v>
      </c>
      <c r="O5576" s="31" t="n">
        <v>46830</v>
      </c>
      <c r="P5576" s="29" t="s">
        <v>123</v>
      </c>
      <c r="Q5576" s="29" t="n">
        <f aca="false">IFERROR(VALUE(L5576),"")</f>
        <v>1</v>
      </c>
      <c r="R5576" s="29" t="n">
        <f aca="true">IF(O5576="","",O5576-TODAY())</f>
        <v>545</v>
      </c>
      <c r="S5576" s="29" t="str">
        <f aca="false">IF(C5576="&lt;&lt; vazio &gt;&gt;","VAZIA",IF(AND(O5576&lt;&gt;"",R5576&lt;0),"VENCIDO",IF(AND(O5576&lt;&gt;"",R5576&lt;=Parametros!$B$10),"PRÓX. VENCIMENTO",IF(F5576="Q","QUALIDADE",IF(F5576="S","BLOQUEADO",IF(F5576="R","RESTRITO/DEVOLUÇÃO",IF(OR(N5576="QUAR",N5576="QRES"),"QUARENTENA",IF(OR(B5576="DESCARTE",B5576="DEVOLUÇÃO"),"DESCARTE/DEVOLUÇÃO",IF(AND(D5576="",K5576&lt;&gt;""),"SEM LOTE",IF(AND(Q5576&lt;&gt;"",Q5576&gt;=Parametros!$B$11),"PARADO/SEM GIRO","OK"))))))))))</f>
        <v>QUALIDADE</v>
      </c>
      <c r="T5576" s="29" t="str">
        <f aca="false">IF(AND($S5576="PARADO/SEM GIRO",$K5576="KG",OR(Painel!$B$5="(Todos)",A5576=Painel!$B$5)*OR(Painel!$E$5="(Todos)",P5576=Painel!$E$5)),$J5576+ROW()/10000000,"")</f>
        <v/>
      </c>
      <c r="U5576" s="29" t="str">
        <f aca="false">IF(AND($S5576="VENCIDO",$K5576="KG",OR(Painel!$B$5="(Todos)",A5576=Painel!$B$5)*OR(Painel!$E$5="(Todos)",P5576=Painel!$E$5)),$J5576+ROW()/10000000,"")</f>
        <v/>
      </c>
    </row>
    <row r="5577" customFormat="false" ht="15" hidden="false" customHeight="false" outlineLevel="0" collapsed="false">
      <c r="A5577" s="29" t="s">
        <v>52</v>
      </c>
      <c r="B5577" s="29" t="s">
        <v>10419</v>
      </c>
      <c r="C5577" s="29" t="s">
        <v>161</v>
      </c>
      <c r="D5577" s="29" t="s">
        <v>8317</v>
      </c>
      <c r="E5577" s="29" t="n">
        <v>1</v>
      </c>
      <c r="F5577" s="29"/>
      <c r="G5577" s="29" t="s">
        <v>10420</v>
      </c>
      <c r="H5577" s="30" t="n">
        <v>999.9</v>
      </c>
      <c r="I5577" s="31" t="n">
        <v>46198</v>
      </c>
      <c r="J5577" s="30" t="n">
        <v>999.9</v>
      </c>
      <c r="K5577" s="29" t="s">
        <v>120</v>
      </c>
      <c r="L5577" s="29" t="s">
        <v>2566</v>
      </c>
      <c r="M5577" s="29"/>
      <c r="N5577" s="29" t="s">
        <v>122</v>
      </c>
      <c r="O5577" s="31" t="n">
        <v>46742</v>
      </c>
      <c r="P5577" s="29" t="s">
        <v>123</v>
      </c>
      <c r="Q5577" s="29" t="n">
        <f aca="false">IFERROR(VALUE(L5577),"")</f>
        <v>87</v>
      </c>
      <c r="R5577" s="29" t="n">
        <f aca="true">IF(O5577="","",O5577-TODAY())</f>
        <v>457</v>
      </c>
      <c r="S5577" s="29" t="str">
        <f aca="false">IF(C5577="&lt;&lt; vazio &gt;&gt;","VAZIA",IF(AND(O5577&lt;&gt;"",R5577&lt;0),"VENCIDO",IF(AND(O5577&lt;&gt;"",R5577&lt;=Parametros!$B$10),"PRÓX. VENCIMENTO",IF(F5577="Q","QUALIDADE",IF(F5577="S","BLOQUEADO",IF(F5577="R","RESTRITO/DEVOLUÇÃO",IF(OR(N5577="QUAR",N5577="QRES"),"QUARENTENA",IF(OR(B5577="DESCARTE",B5577="DEVOLUÇÃO"),"DESCARTE/DEVOLUÇÃO",IF(AND(D5577="",K5577&lt;&gt;""),"SEM LOTE",IF(AND(Q5577&lt;&gt;"",Q5577&gt;=Parametros!$B$11),"PARADO/SEM GIRO","OK"))))))))))</f>
        <v>OK</v>
      </c>
      <c r="T5577" s="29" t="str">
        <f aca="false">IF(AND($S5577="PARADO/SEM GIRO",$K5577="KG",OR(Painel!$B$5="(Todos)",A5577=Painel!$B$5)*OR(Painel!$E$5="(Todos)",P5577=Painel!$E$5)),$J5577+ROW()/10000000,"")</f>
        <v/>
      </c>
      <c r="U5577" s="29" t="str">
        <f aca="false">IF(AND($S5577="VENCIDO",$K5577="KG",OR(Painel!$B$5="(Todos)",A5577=Painel!$B$5)*OR(Painel!$E$5="(Todos)",P5577=Painel!$E$5)),$J5577+ROW()/10000000,"")</f>
        <v/>
      </c>
    </row>
    <row r="5578" customFormat="false" ht="15" hidden="false" customHeight="false" outlineLevel="0" collapsed="false">
      <c r="A5578" s="29" t="s">
        <v>52</v>
      </c>
      <c r="B5578" s="29" t="s">
        <v>10421</v>
      </c>
      <c r="C5578" s="29" t="s">
        <v>9516</v>
      </c>
      <c r="D5578" s="29" t="s">
        <v>9517</v>
      </c>
      <c r="E5578" s="29" t="n">
        <v>1</v>
      </c>
      <c r="F5578" s="29"/>
      <c r="G5578" s="29" t="s">
        <v>10422</v>
      </c>
      <c r="H5578" s="30" t="n">
        <v>545.4</v>
      </c>
      <c r="I5578" s="31" t="n">
        <v>46232</v>
      </c>
      <c r="J5578" s="30" t="n">
        <v>545.4</v>
      </c>
      <c r="K5578" s="29" t="s">
        <v>120</v>
      </c>
      <c r="L5578" s="29" t="s">
        <v>1035</v>
      </c>
      <c r="M5578" s="29"/>
      <c r="N5578" s="29" t="s">
        <v>122</v>
      </c>
      <c r="O5578" s="31" t="n">
        <v>46947</v>
      </c>
      <c r="P5578" s="29" t="s">
        <v>123</v>
      </c>
      <c r="Q5578" s="29" t="n">
        <f aca="false">IFERROR(VALUE(L5578),"")</f>
        <v>53</v>
      </c>
      <c r="R5578" s="29" t="n">
        <f aca="true">IF(O5578="","",O5578-TODAY())</f>
        <v>662</v>
      </c>
      <c r="S5578" s="29" t="str">
        <f aca="false">IF(C5578="&lt;&lt; vazio &gt;&gt;","VAZIA",IF(AND(O5578&lt;&gt;"",R5578&lt;0),"VENCIDO",IF(AND(O5578&lt;&gt;"",R5578&lt;=Parametros!$B$10),"PRÓX. VENCIMENTO",IF(F5578="Q","QUALIDADE",IF(F5578="S","BLOQUEADO",IF(F5578="R","RESTRITO/DEVOLUÇÃO",IF(OR(N5578="QUAR",N5578="QRES"),"QUARENTENA",IF(OR(B5578="DESCARTE",B5578="DEVOLUÇÃO"),"DESCARTE/DEVOLUÇÃO",IF(AND(D5578="",K5578&lt;&gt;""),"SEM LOTE",IF(AND(Q5578&lt;&gt;"",Q5578&gt;=Parametros!$B$11),"PARADO/SEM GIRO","OK"))))))))))</f>
        <v>OK</v>
      </c>
      <c r="T5578" s="29" t="str">
        <f aca="false">IF(AND($S5578="PARADO/SEM GIRO",$K5578="KG",OR(Painel!$B$5="(Todos)",A5578=Painel!$B$5)*OR(Painel!$E$5="(Todos)",P5578=Painel!$E$5)),$J5578+ROW()/10000000,"")</f>
        <v/>
      </c>
      <c r="U5578" s="29" t="str">
        <f aca="false">IF(AND($S5578="VENCIDO",$K5578="KG",OR(Painel!$B$5="(Todos)",A5578=Painel!$B$5)*OR(Painel!$E$5="(Todos)",P5578=Painel!$E$5)),$J5578+ROW()/10000000,"")</f>
        <v/>
      </c>
    </row>
    <row r="5579" customFormat="false" ht="15" hidden="false" customHeight="false" outlineLevel="0" collapsed="false">
      <c r="A5579" s="29" t="s">
        <v>52</v>
      </c>
      <c r="B5579" s="29" t="s">
        <v>10423</v>
      </c>
      <c r="C5579" s="29" t="s">
        <v>161</v>
      </c>
      <c r="D5579" s="29" t="s">
        <v>8317</v>
      </c>
      <c r="E5579" s="29" t="n">
        <v>1</v>
      </c>
      <c r="F5579" s="29"/>
      <c r="G5579" s="29" t="s">
        <v>10424</v>
      </c>
      <c r="H5579" s="30" t="n">
        <v>999.9</v>
      </c>
      <c r="I5579" s="31" t="n">
        <v>46198</v>
      </c>
      <c r="J5579" s="30" t="n">
        <v>999.9</v>
      </c>
      <c r="K5579" s="29" t="s">
        <v>120</v>
      </c>
      <c r="L5579" s="29" t="s">
        <v>2566</v>
      </c>
      <c r="M5579" s="29"/>
      <c r="N5579" s="29" t="s">
        <v>122</v>
      </c>
      <c r="O5579" s="31" t="n">
        <v>46742</v>
      </c>
      <c r="P5579" s="29" t="s">
        <v>123</v>
      </c>
      <c r="Q5579" s="29" t="n">
        <f aca="false">IFERROR(VALUE(L5579),"")</f>
        <v>87</v>
      </c>
      <c r="R5579" s="29" t="n">
        <f aca="true">IF(O5579="","",O5579-TODAY())</f>
        <v>457</v>
      </c>
      <c r="S5579" s="29" t="str">
        <f aca="false">IF(C5579="&lt;&lt; vazio &gt;&gt;","VAZIA",IF(AND(O5579&lt;&gt;"",R5579&lt;0),"VENCIDO",IF(AND(O5579&lt;&gt;"",R5579&lt;=Parametros!$B$10),"PRÓX. VENCIMENTO",IF(F5579="Q","QUALIDADE",IF(F5579="S","BLOQUEADO",IF(F5579="R","RESTRITO/DEVOLUÇÃO",IF(OR(N5579="QUAR",N5579="QRES"),"QUARENTENA",IF(OR(B5579="DESCARTE",B5579="DEVOLUÇÃO"),"DESCARTE/DEVOLUÇÃO",IF(AND(D5579="",K5579&lt;&gt;""),"SEM LOTE",IF(AND(Q5579&lt;&gt;"",Q5579&gt;=Parametros!$B$11),"PARADO/SEM GIRO","OK"))))))))))</f>
        <v>OK</v>
      </c>
      <c r="T5579" s="29" t="str">
        <f aca="false">IF(AND($S5579="PARADO/SEM GIRO",$K5579="KG",OR(Painel!$B$5="(Todos)",A5579=Painel!$B$5)*OR(Painel!$E$5="(Todos)",P5579=Painel!$E$5)),$J5579+ROW()/10000000,"")</f>
        <v/>
      </c>
      <c r="U5579" s="29" t="str">
        <f aca="false">IF(AND($S5579="VENCIDO",$K5579="KG",OR(Painel!$B$5="(Todos)",A5579=Painel!$B$5)*OR(Painel!$E$5="(Todos)",P5579=Painel!$E$5)),$J5579+ROW()/10000000,"")</f>
        <v/>
      </c>
    </row>
    <row r="5580" customFormat="false" ht="15" hidden="false" customHeight="false" outlineLevel="0" collapsed="false">
      <c r="A5580" s="29" t="s">
        <v>52</v>
      </c>
      <c r="B5580" s="29" t="s">
        <v>10425</v>
      </c>
      <c r="C5580" s="29" t="s">
        <v>135</v>
      </c>
      <c r="D5580" s="29" t="s">
        <v>572</v>
      </c>
      <c r="E5580" s="29" t="n">
        <v>1</v>
      </c>
      <c r="F5580" s="29"/>
      <c r="G5580" s="29" t="s">
        <v>10426</v>
      </c>
      <c r="H5580" s="30" t="n">
        <v>999.9</v>
      </c>
      <c r="I5580" s="31" t="n">
        <v>46280</v>
      </c>
      <c r="J5580" s="30" t="n">
        <v>999.9</v>
      </c>
      <c r="K5580" s="29" t="s">
        <v>120</v>
      </c>
      <c r="L5580" s="29" t="s">
        <v>144</v>
      </c>
      <c r="M5580" s="29"/>
      <c r="N5580" s="29" t="s">
        <v>122</v>
      </c>
      <c r="O5580" s="31" t="n">
        <v>46639</v>
      </c>
      <c r="P5580" s="29" t="s">
        <v>123</v>
      </c>
      <c r="Q5580" s="29" t="n">
        <f aca="false">IFERROR(VALUE(L5580),"")</f>
        <v>5</v>
      </c>
      <c r="R5580" s="29" t="n">
        <f aca="true">IF(O5580="","",O5580-TODAY())</f>
        <v>354</v>
      </c>
      <c r="S5580" s="29" t="str">
        <f aca="false">IF(C5580="&lt;&lt; vazio &gt;&gt;","VAZIA",IF(AND(O5580&lt;&gt;"",R5580&lt;0),"VENCIDO",IF(AND(O5580&lt;&gt;"",R5580&lt;=Parametros!$B$10),"PRÓX. VENCIMENTO",IF(F5580="Q","QUALIDADE",IF(F5580="S","BLOQUEADO",IF(F5580="R","RESTRITO/DEVOLUÇÃO",IF(OR(N5580="QUAR",N5580="QRES"),"QUARENTENA",IF(OR(B5580="DESCARTE",B5580="DEVOLUÇÃO"),"DESCARTE/DEVOLUÇÃO",IF(AND(D5580="",K5580&lt;&gt;""),"SEM LOTE",IF(AND(Q5580&lt;&gt;"",Q5580&gt;=Parametros!$B$11),"PARADO/SEM GIRO","OK"))))))))))</f>
        <v>OK</v>
      </c>
      <c r="T5580" s="29" t="str">
        <f aca="false">IF(AND($S5580="PARADO/SEM GIRO",$K5580="KG",OR(Painel!$B$5="(Todos)",A5580=Painel!$B$5)*OR(Painel!$E$5="(Todos)",P5580=Painel!$E$5)),$J5580+ROW()/10000000,"")</f>
        <v/>
      </c>
      <c r="U5580" s="29" t="str">
        <f aca="false">IF(AND($S5580="VENCIDO",$K5580="KG",OR(Painel!$B$5="(Todos)",A5580=Painel!$B$5)*OR(Painel!$E$5="(Todos)",P5580=Painel!$E$5)),$J5580+ROW()/10000000,"")</f>
        <v/>
      </c>
    </row>
    <row r="5581" customFormat="false" ht="15" hidden="false" customHeight="false" outlineLevel="0" collapsed="false">
      <c r="A5581" s="29" t="s">
        <v>52</v>
      </c>
      <c r="B5581" s="29" t="s">
        <v>10427</v>
      </c>
      <c r="C5581" s="29" t="s">
        <v>135</v>
      </c>
      <c r="D5581" s="29" t="s">
        <v>561</v>
      </c>
      <c r="E5581" s="29" t="n">
        <v>1</v>
      </c>
      <c r="F5581" s="29"/>
      <c r="G5581" s="29" t="s">
        <v>10428</v>
      </c>
      <c r="H5581" s="30" t="n">
        <v>444.4</v>
      </c>
      <c r="I5581" s="31" t="n">
        <v>46280</v>
      </c>
      <c r="J5581" s="30" t="n">
        <v>444.4</v>
      </c>
      <c r="K5581" s="29" t="s">
        <v>120</v>
      </c>
      <c r="L5581" s="29" t="s">
        <v>144</v>
      </c>
      <c r="M5581" s="29"/>
      <c r="N5581" s="29" t="s">
        <v>122</v>
      </c>
      <c r="O5581" s="31" t="n">
        <v>46638</v>
      </c>
      <c r="P5581" s="29" t="s">
        <v>123</v>
      </c>
      <c r="Q5581" s="29" t="n">
        <f aca="false">IFERROR(VALUE(L5581),"")</f>
        <v>5</v>
      </c>
      <c r="R5581" s="29" t="n">
        <f aca="true">IF(O5581="","",O5581-TODAY())</f>
        <v>353</v>
      </c>
      <c r="S5581" s="29" t="str">
        <f aca="false">IF(C5581="&lt;&lt; vazio &gt;&gt;","VAZIA",IF(AND(O5581&lt;&gt;"",R5581&lt;0),"VENCIDO",IF(AND(O5581&lt;&gt;"",R5581&lt;=Parametros!$B$10),"PRÓX. VENCIMENTO",IF(F5581="Q","QUALIDADE",IF(F5581="S","BLOQUEADO",IF(F5581="R","RESTRITO/DEVOLUÇÃO",IF(OR(N5581="QUAR",N5581="QRES"),"QUARENTENA",IF(OR(B5581="DESCARTE",B5581="DEVOLUÇÃO"),"DESCARTE/DEVOLUÇÃO",IF(AND(D5581="",K5581&lt;&gt;""),"SEM LOTE",IF(AND(Q5581&lt;&gt;"",Q5581&gt;=Parametros!$B$11),"PARADO/SEM GIRO","OK"))))))))))</f>
        <v>OK</v>
      </c>
      <c r="T5581" s="29" t="str">
        <f aca="false">IF(AND($S5581="PARADO/SEM GIRO",$K5581="KG",OR(Painel!$B$5="(Todos)",A5581=Painel!$B$5)*OR(Painel!$E$5="(Todos)",P5581=Painel!$E$5)),$J5581+ROW()/10000000,"")</f>
        <v/>
      </c>
      <c r="U5581" s="29" t="str">
        <f aca="false">IF(AND($S5581="VENCIDO",$K5581="KG",OR(Painel!$B$5="(Todos)",A5581=Painel!$B$5)*OR(Painel!$E$5="(Todos)",P5581=Painel!$E$5)),$J5581+ROW()/10000000,"")</f>
        <v/>
      </c>
    </row>
    <row r="5582" customFormat="false" ht="15" hidden="false" customHeight="false" outlineLevel="0" collapsed="false">
      <c r="A5582" s="29" t="s">
        <v>52</v>
      </c>
      <c r="B5582" s="29" t="s">
        <v>10429</v>
      </c>
      <c r="C5582" s="29" t="s">
        <v>876</v>
      </c>
      <c r="D5582" s="29" t="s">
        <v>877</v>
      </c>
      <c r="E5582" s="29" t="n">
        <v>1</v>
      </c>
      <c r="F5582" s="29"/>
      <c r="G5582" s="29" t="s">
        <v>10430</v>
      </c>
      <c r="H5582" s="30" t="n">
        <v>720</v>
      </c>
      <c r="I5582" s="31" t="n">
        <v>46279</v>
      </c>
      <c r="J5582" s="30" t="n">
        <v>720</v>
      </c>
      <c r="K5582" s="29" t="s">
        <v>120</v>
      </c>
      <c r="L5582" s="29" t="s">
        <v>350</v>
      </c>
      <c r="M5582" s="29"/>
      <c r="N5582" s="29" t="s">
        <v>122</v>
      </c>
      <c r="O5582" s="31" t="n">
        <v>46821</v>
      </c>
      <c r="P5582" s="29" t="s">
        <v>123</v>
      </c>
      <c r="Q5582" s="29" t="n">
        <f aca="false">IFERROR(VALUE(L5582),"")</f>
        <v>6</v>
      </c>
      <c r="R5582" s="29" t="n">
        <f aca="true">IF(O5582="","",O5582-TODAY())</f>
        <v>536</v>
      </c>
      <c r="S5582" s="29" t="str">
        <f aca="false">IF(C5582="&lt;&lt; vazio &gt;&gt;","VAZIA",IF(AND(O5582&lt;&gt;"",R5582&lt;0),"VENCIDO",IF(AND(O5582&lt;&gt;"",R5582&lt;=Parametros!$B$10),"PRÓX. VENCIMENTO",IF(F5582="Q","QUALIDADE",IF(F5582="S","BLOQUEADO",IF(F5582="R","RESTRITO/DEVOLUÇÃO",IF(OR(N5582="QUAR",N5582="QRES"),"QUARENTENA",IF(OR(B5582="DESCARTE",B5582="DEVOLUÇÃO"),"DESCARTE/DEVOLUÇÃO",IF(AND(D5582="",K5582&lt;&gt;""),"SEM LOTE",IF(AND(Q5582&lt;&gt;"",Q5582&gt;=Parametros!$B$11),"PARADO/SEM GIRO","OK"))))))))))</f>
        <v>OK</v>
      </c>
      <c r="T5582" s="29" t="str">
        <f aca="false">IF(AND($S5582="PARADO/SEM GIRO",$K5582="KG",OR(Painel!$B$5="(Todos)",A5582=Painel!$B$5)*OR(Painel!$E$5="(Todos)",P5582=Painel!$E$5)),$J5582+ROW()/10000000,"")</f>
        <v/>
      </c>
      <c r="U5582" s="29" t="str">
        <f aca="false">IF(AND($S5582="VENCIDO",$K5582="KG",OR(Painel!$B$5="(Todos)",A5582=Painel!$B$5)*OR(Painel!$E$5="(Todos)",P5582=Painel!$E$5)),$J5582+ROW()/10000000,"")</f>
        <v/>
      </c>
    </row>
    <row r="5583" customFormat="false" ht="15" hidden="false" customHeight="false" outlineLevel="0" collapsed="false">
      <c r="A5583" s="29" t="s">
        <v>52</v>
      </c>
      <c r="B5583" s="29" t="s">
        <v>10431</v>
      </c>
      <c r="C5583" s="29" t="s">
        <v>876</v>
      </c>
      <c r="D5583" s="29" t="s">
        <v>901</v>
      </c>
      <c r="E5583" s="29" t="n">
        <v>1</v>
      </c>
      <c r="F5583" s="29"/>
      <c r="G5583" s="29" t="s">
        <v>10432</v>
      </c>
      <c r="H5583" s="30" t="n">
        <v>720</v>
      </c>
      <c r="I5583" s="31" t="n">
        <v>46282</v>
      </c>
      <c r="J5583" s="30" t="n">
        <v>720</v>
      </c>
      <c r="K5583" s="29" t="s">
        <v>120</v>
      </c>
      <c r="L5583" s="29" t="s">
        <v>400</v>
      </c>
      <c r="M5583" s="29"/>
      <c r="N5583" s="29" t="s">
        <v>122</v>
      </c>
      <c r="O5583" s="31" t="n">
        <v>46822</v>
      </c>
      <c r="P5583" s="29" t="s">
        <v>123</v>
      </c>
      <c r="Q5583" s="29" t="n">
        <f aca="false">IFERROR(VALUE(L5583),"")</f>
        <v>3</v>
      </c>
      <c r="R5583" s="29" t="n">
        <f aca="true">IF(O5583="","",O5583-TODAY())</f>
        <v>537</v>
      </c>
      <c r="S5583" s="29" t="str">
        <f aca="false">IF(C5583="&lt;&lt; vazio &gt;&gt;","VAZIA",IF(AND(O5583&lt;&gt;"",R5583&lt;0),"VENCIDO",IF(AND(O5583&lt;&gt;"",R5583&lt;=Parametros!$B$10),"PRÓX. VENCIMENTO",IF(F5583="Q","QUALIDADE",IF(F5583="S","BLOQUEADO",IF(F5583="R","RESTRITO/DEVOLUÇÃO",IF(OR(N5583="QUAR",N5583="QRES"),"QUARENTENA",IF(OR(B5583="DESCARTE",B5583="DEVOLUÇÃO"),"DESCARTE/DEVOLUÇÃO",IF(AND(D5583="",K5583&lt;&gt;""),"SEM LOTE",IF(AND(Q5583&lt;&gt;"",Q5583&gt;=Parametros!$B$11),"PARADO/SEM GIRO","OK"))))))))))</f>
        <v>OK</v>
      </c>
      <c r="T5583" s="29" t="str">
        <f aca="false">IF(AND($S5583="PARADO/SEM GIRO",$K5583="KG",OR(Painel!$B$5="(Todos)",A5583=Painel!$B$5)*OR(Painel!$E$5="(Todos)",P5583=Painel!$E$5)),$J5583+ROW()/10000000,"")</f>
        <v/>
      </c>
      <c r="U5583" s="29" t="str">
        <f aca="false">IF(AND($S5583="VENCIDO",$K5583="KG",OR(Painel!$B$5="(Todos)",A5583=Painel!$B$5)*OR(Painel!$E$5="(Todos)",P5583=Painel!$E$5)),$J5583+ROW()/10000000,"")</f>
        <v/>
      </c>
    </row>
    <row r="5584" customFormat="false" ht="15" hidden="false" customHeight="false" outlineLevel="0" collapsed="false">
      <c r="A5584" s="29" t="s">
        <v>52</v>
      </c>
      <c r="B5584" s="29" t="s">
        <v>10433</v>
      </c>
      <c r="C5584" s="29" t="s">
        <v>4484</v>
      </c>
      <c r="D5584" s="29" t="s">
        <v>8080</v>
      </c>
      <c r="E5584" s="29" t="n">
        <v>1</v>
      </c>
      <c r="F5584" s="29"/>
      <c r="G5584" s="29" t="s">
        <v>10434</v>
      </c>
      <c r="H5584" s="30" t="n">
        <v>450</v>
      </c>
      <c r="I5584" s="31" t="n">
        <v>45985</v>
      </c>
      <c r="J5584" s="30" t="n">
        <v>450</v>
      </c>
      <c r="K5584" s="29" t="s">
        <v>120</v>
      </c>
      <c r="L5584" s="29" t="s">
        <v>10166</v>
      </c>
      <c r="M5584" s="29"/>
      <c r="N5584" s="29" t="s">
        <v>122</v>
      </c>
      <c r="O5584" s="31" t="n">
        <v>46577</v>
      </c>
      <c r="P5584" s="29" t="s">
        <v>123</v>
      </c>
      <c r="Q5584" s="29" t="n">
        <f aca="false">IFERROR(VALUE(L5584),"")</f>
        <v>300</v>
      </c>
      <c r="R5584" s="29" t="n">
        <f aca="true">IF(O5584="","",O5584-TODAY())</f>
        <v>292</v>
      </c>
      <c r="S5584" s="29" t="str">
        <f aca="false">IF(C5584="&lt;&lt; vazio &gt;&gt;","VAZIA",IF(AND(O5584&lt;&gt;"",R5584&lt;0),"VENCIDO",IF(AND(O5584&lt;&gt;"",R5584&lt;=Parametros!$B$10),"PRÓX. VENCIMENTO",IF(F5584="Q","QUALIDADE",IF(F5584="S","BLOQUEADO",IF(F5584="R","RESTRITO/DEVOLUÇÃO",IF(OR(N5584="QUAR",N5584="QRES"),"QUARENTENA",IF(OR(B5584="DESCARTE",B5584="DEVOLUÇÃO"),"DESCARTE/DEVOLUÇÃO",IF(AND(D5584="",K5584&lt;&gt;""),"SEM LOTE",IF(AND(Q5584&lt;&gt;"",Q5584&gt;=Parametros!$B$11),"PARADO/SEM GIRO","OK"))))))))))</f>
        <v>PARADO/SEM GIRO</v>
      </c>
      <c r="T5584" s="29" t="n">
        <f aca="false">IF(AND($S5584="PARADO/SEM GIRO",$K5584="KG",OR(Painel!$B$5="(Todos)",A5584=Painel!$B$5)*OR(Painel!$E$5="(Todos)",P5584=Painel!$E$5)),$J5584+ROW()/10000000,"")</f>
        <v>450.0005584</v>
      </c>
      <c r="U5584" s="29" t="str">
        <f aca="false">IF(AND($S5584="VENCIDO",$K5584="KG",OR(Painel!$B$5="(Todos)",A5584=Painel!$B$5)*OR(Painel!$E$5="(Todos)",P5584=Painel!$E$5)),$J5584+ROW()/10000000,"")</f>
        <v/>
      </c>
    </row>
    <row r="5585" customFormat="false" ht="15" hidden="false" customHeight="false" outlineLevel="0" collapsed="false">
      <c r="A5585" s="29" t="s">
        <v>52</v>
      </c>
      <c r="B5585" s="29" t="s">
        <v>10435</v>
      </c>
      <c r="C5585" s="29" t="s">
        <v>115</v>
      </c>
      <c r="D5585" s="29"/>
      <c r="E5585" s="29" t="n">
        <v>0</v>
      </c>
      <c r="F5585" s="29"/>
      <c r="G5585" s="29"/>
      <c r="H5585" s="30" t="n">
        <v>0</v>
      </c>
      <c r="I5585" s="29"/>
      <c r="J5585" s="30" t="n">
        <v>0</v>
      </c>
      <c r="K5585" s="29"/>
      <c r="L5585" s="29" t="s">
        <v>116</v>
      </c>
      <c r="M5585" s="29"/>
      <c r="N5585" s="29"/>
      <c r="O5585" s="29"/>
      <c r="P5585" s="29"/>
      <c r="Q5585" s="29" t="n">
        <f aca="false">IFERROR(VALUE(L5585),"")</f>
        <v>0</v>
      </c>
      <c r="R5585" s="29" t="str">
        <f aca="true">IF(O5585="","",O5585-TODAY())</f>
        <v/>
      </c>
      <c r="S5585" s="29" t="str">
        <f aca="false">IF(C5585="&lt;&lt; vazio &gt;&gt;","VAZIA",IF(AND(O5585&lt;&gt;"",R5585&lt;0),"VENCIDO",IF(AND(O5585&lt;&gt;"",R5585&lt;=Parametros!$B$10),"PRÓX. VENCIMENTO",IF(F5585="Q","QUALIDADE",IF(F5585="S","BLOQUEADO",IF(F5585="R","RESTRITO/DEVOLUÇÃO",IF(OR(N5585="QUAR",N5585="QRES"),"QUARENTENA",IF(OR(B5585="DESCARTE",B5585="DEVOLUÇÃO"),"DESCARTE/DEVOLUÇÃO",IF(AND(D5585="",K5585&lt;&gt;""),"SEM LOTE",IF(AND(Q5585&lt;&gt;"",Q5585&gt;=Parametros!$B$11),"PARADO/SEM GIRO","OK"))))))))))</f>
        <v>VAZIA</v>
      </c>
      <c r="T5585" s="29" t="str">
        <f aca="false">IF(AND($S5585="PARADO/SEM GIRO",$K5585="KG",OR(Painel!$B$5="(Todos)",A5585=Painel!$B$5)*OR(Painel!$E$5="(Todos)",P5585=Painel!$E$5)),$J5585+ROW()/10000000,"")</f>
        <v/>
      </c>
      <c r="U5585" s="29" t="str">
        <f aca="false">IF(AND($S5585="VENCIDO",$K5585="KG",OR(Painel!$B$5="(Todos)",A5585=Painel!$B$5)*OR(Painel!$E$5="(Todos)",P5585=Painel!$E$5)),$J5585+ROW()/10000000,"")</f>
        <v/>
      </c>
    </row>
    <row r="5586" customFormat="false" ht="15" hidden="false" customHeight="false" outlineLevel="0" collapsed="false">
      <c r="A5586" s="29" t="s">
        <v>52</v>
      </c>
      <c r="B5586" s="29" t="s">
        <v>10436</v>
      </c>
      <c r="C5586" s="29" t="s">
        <v>876</v>
      </c>
      <c r="D5586" s="29" t="s">
        <v>877</v>
      </c>
      <c r="E5586" s="29" t="n">
        <v>1</v>
      </c>
      <c r="F5586" s="29"/>
      <c r="G5586" s="29" t="s">
        <v>10437</v>
      </c>
      <c r="H5586" s="30" t="n">
        <v>720</v>
      </c>
      <c r="I5586" s="31" t="n">
        <v>46279</v>
      </c>
      <c r="J5586" s="30" t="n">
        <v>720</v>
      </c>
      <c r="K5586" s="29" t="s">
        <v>120</v>
      </c>
      <c r="L5586" s="29" t="s">
        <v>350</v>
      </c>
      <c r="M5586" s="29"/>
      <c r="N5586" s="29" t="s">
        <v>122</v>
      </c>
      <c r="O5586" s="31" t="n">
        <v>46821</v>
      </c>
      <c r="P5586" s="29" t="s">
        <v>123</v>
      </c>
      <c r="Q5586" s="29" t="n">
        <f aca="false">IFERROR(VALUE(L5586),"")</f>
        <v>6</v>
      </c>
      <c r="R5586" s="29" t="n">
        <f aca="true">IF(O5586="","",O5586-TODAY())</f>
        <v>536</v>
      </c>
      <c r="S5586" s="29" t="str">
        <f aca="false">IF(C5586="&lt;&lt; vazio &gt;&gt;","VAZIA",IF(AND(O5586&lt;&gt;"",R5586&lt;0),"VENCIDO",IF(AND(O5586&lt;&gt;"",R5586&lt;=Parametros!$B$10),"PRÓX. VENCIMENTO",IF(F5586="Q","QUALIDADE",IF(F5586="S","BLOQUEADO",IF(F5586="R","RESTRITO/DEVOLUÇÃO",IF(OR(N5586="QUAR",N5586="QRES"),"QUARENTENA",IF(OR(B5586="DESCARTE",B5586="DEVOLUÇÃO"),"DESCARTE/DEVOLUÇÃO",IF(AND(D5586="",K5586&lt;&gt;""),"SEM LOTE",IF(AND(Q5586&lt;&gt;"",Q5586&gt;=Parametros!$B$11),"PARADO/SEM GIRO","OK"))))))))))</f>
        <v>OK</v>
      </c>
      <c r="T5586" s="29" t="str">
        <f aca="false">IF(AND($S5586="PARADO/SEM GIRO",$K5586="KG",OR(Painel!$B$5="(Todos)",A5586=Painel!$B$5)*OR(Painel!$E$5="(Todos)",P5586=Painel!$E$5)),$J5586+ROW()/10000000,"")</f>
        <v/>
      </c>
      <c r="U5586" s="29" t="str">
        <f aca="false">IF(AND($S5586="VENCIDO",$K5586="KG",OR(Painel!$B$5="(Todos)",A5586=Painel!$B$5)*OR(Painel!$E$5="(Todos)",P5586=Painel!$E$5)),$J5586+ROW()/10000000,"")</f>
        <v/>
      </c>
    </row>
    <row r="5587" customFormat="false" ht="15" hidden="false" customHeight="false" outlineLevel="0" collapsed="false">
      <c r="A5587" s="29" t="s">
        <v>52</v>
      </c>
      <c r="B5587" s="29" t="s">
        <v>10438</v>
      </c>
      <c r="C5587" s="29" t="s">
        <v>325</v>
      </c>
      <c r="D5587" s="29" t="s">
        <v>10292</v>
      </c>
      <c r="E5587" s="29" t="n">
        <v>1</v>
      </c>
      <c r="F5587" s="29" t="s">
        <v>137</v>
      </c>
      <c r="G5587" s="29" t="s">
        <v>10439</v>
      </c>
      <c r="H5587" s="30" t="n">
        <v>564</v>
      </c>
      <c r="I5587" s="31" t="n">
        <v>46281</v>
      </c>
      <c r="J5587" s="30" t="n">
        <v>564</v>
      </c>
      <c r="K5587" s="29" t="s">
        <v>120</v>
      </c>
      <c r="L5587" s="29" t="s">
        <v>284</v>
      </c>
      <c r="M5587" s="29"/>
      <c r="N5587" s="29" t="s">
        <v>122</v>
      </c>
      <c r="O5587" s="31" t="n">
        <v>46644</v>
      </c>
      <c r="P5587" s="29" t="s">
        <v>123</v>
      </c>
      <c r="Q5587" s="29" t="n">
        <f aca="false">IFERROR(VALUE(L5587),"")</f>
        <v>4</v>
      </c>
      <c r="R5587" s="29" t="n">
        <f aca="true">IF(O5587="","",O5587-TODAY())</f>
        <v>359</v>
      </c>
      <c r="S5587" s="29" t="str">
        <f aca="false">IF(C5587="&lt;&lt; vazio &gt;&gt;","VAZIA",IF(AND(O5587&lt;&gt;"",R5587&lt;0),"VENCIDO",IF(AND(O5587&lt;&gt;"",R5587&lt;=Parametros!$B$10),"PRÓX. VENCIMENTO",IF(F5587="Q","QUALIDADE",IF(F5587="S","BLOQUEADO",IF(F5587="R","RESTRITO/DEVOLUÇÃO",IF(OR(N5587="QUAR",N5587="QRES"),"QUARENTENA",IF(OR(B5587="DESCARTE",B5587="DEVOLUÇÃO"),"DESCARTE/DEVOLUÇÃO",IF(AND(D5587="",K5587&lt;&gt;""),"SEM LOTE",IF(AND(Q5587&lt;&gt;"",Q5587&gt;=Parametros!$B$11),"PARADO/SEM GIRO","OK"))))))))))</f>
        <v>BLOQUEADO</v>
      </c>
      <c r="T5587" s="29" t="str">
        <f aca="false">IF(AND($S5587="PARADO/SEM GIRO",$K5587="KG",OR(Painel!$B$5="(Todos)",A5587=Painel!$B$5)*OR(Painel!$E$5="(Todos)",P5587=Painel!$E$5)),$J5587+ROW()/10000000,"")</f>
        <v/>
      </c>
      <c r="U5587" s="29" t="str">
        <f aca="false">IF(AND($S5587="VENCIDO",$K5587="KG",OR(Painel!$B$5="(Todos)",A5587=Painel!$B$5)*OR(Painel!$E$5="(Todos)",P5587=Painel!$E$5)),$J5587+ROW()/10000000,"")</f>
        <v/>
      </c>
    </row>
    <row r="5588" customFormat="false" ht="15" hidden="false" customHeight="false" outlineLevel="0" collapsed="false">
      <c r="A5588" s="29" t="s">
        <v>52</v>
      </c>
      <c r="B5588" s="29" t="s">
        <v>10440</v>
      </c>
      <c r="C5588" s="29" t="s">
        <v>679</v>
      </c>
      <c r="D5588" s="29" t="s">
        <v>10441</v>
      </c>
      <c r="E5588" s="29" t="n">
        <v>1</v>
      </c>
      <c r="F5588" s="29"/>
      <c r="G5588" s="29" t="s">
        <v>10442</v>
      </c>
      <c r="H5588" s="30" t="n">
        <v>600</v>
      </c>
      <c r="I5588" s="31" t="n">
        <v>46284</v>
      </c>
      <c r="J5588" s="30" t="n">
        <v>600</v>
      </c>
      <c r="K5588" s="29" t="s">
        <v>120</v>
      </c>
      <c r="L5588" s="29" t="s">
        <v>388</v>
      </c>
      <c r="M5588" s="29"/>
      <c r="N5588" s="29" t="s">
        <v>122</v>
      </c>
      <c r="O5588" s="31" t="n">
        <v>46648</v>
      </c>
      <c r="P5588" s="29" t="s">
        <v>123</v>
      </c>
      <c r="Q5588" s="29" t="n">
        <f aca="false">IFERROR(VALUE(L5588),"")</f>
        <v>1</v>
      </c>
      <c r="R5588" s="29" t="n">
        <f aca="true">IF(O5588="","",O5588-TODAY())</f>
        <v>363</v>
      </c>
      <c r="S5588" s="29" t="str">
        <f aca="false">IF(C5588="&lt;&lt; vazio &gt;&gt;","VAZIA",IF(AND(O5588&lt;&gt;"",R5588&lt;0),"VENCIDO",IF(AND(O5588&lt;&gt;"",R5588&lt;=Parametros!$B$10),"PRÓX. VENCIMENTO",IF(F5588="Q","QUALIDADE",IF(F5588="S","BLOQUEADO",IF(F5588="R","RESTRITO/DEVOLUÇÃO",IF(OR(N5588="QUAR",N5588="QRES"),"QUARENTENA",IF(OR(B5588="DESCARTE",B5588="DEVOLUÇÃO"),"DESCARTE/DEVOLUÇÃO",IF(AND(D5588="",K5588&lt;&gt;""),"SEM LOTE",IF(AND(Q5588&lt;&gt;"",Q5588&gt;=Parametros!$B$11),"PARADO/SEM GIRO","OK"))))))))))</f>
        <v>OK</v>
      </c>
      <c r="T5588" s="29" t="str">
        <f aca="false">IF(AND($S5588="PARADO/SEM GIRO",$K5588="KG",OR(Painel!$B$5="(Todos)",A5588=Painel!$B$5)*OR(Painel!$E$5="(Todos)",P5588=Painel!$E$5)),$J5588+ROW()/10000000,"")</f>
        <v/>
      </c>
      <c r="U5588" s="29" t="str">
        <f aca="false">IF(AND($S5588="VENCIDO",$K5588="KG",OR(Painel!$B$5="(Todos)",A5588=Painel!$B$5)*OR(Painel!$E$5="(Todos)",P5588=Painel!$E$5)),$J5588+ROW()/10000000,"")</f>
        <v/>
      </c>
    </row>
    <row r="5589" customFormat="false" ht="15" hidden="false" customHeight="false" outlineLevel="0" collapsed="false">
      <c r="A5589" s="29" t="s">
        <v>52</v>
      </c>
      <c r="B5589" s="29" t="s">
        <v>10443</v>
      </c>
      <c r="C5589" s="29" t="s">
        <v>1259</v>
      </c>
      <c r="D5589" s="29" t="s">
        <v>4971</v>
      </c>
      <c r="E5589" s="29" t="n">
        <v>1</v>
      </c>
      <c r="F5589" s="29" t="s">
        <v>137</v>
      </c>
      <c r="G5589" s="29" t="s">
        <v>10444</v>
      </c>
      <c r="H5589" s="30" t="n">
        <v>192</v>
      </c>
      <c r="I5589" s="31" t="n">
        <v>46273</v>
      </c>
      <c r="J5589" s="30" t="n">
        <v>192</v>
      </c>
      <c r="K5589" s="29" t="s">
        <v>120</v>
      </c>
      <c r="L5589" s="29" t="s">
        <v>149</v>
      </c>
      <c r="M5589" s="29"/>
      <c r="N5589" s="29" t="s">
        <v>134</v>
      </c>
      <c r="O5589" s="31" t="n">
        <v>46296</v>
      </c>
      <c r="P5589" s="29" t="s">
        <v>123</v>
      </c>
      <c r="Q5589" s="29" t="n">
        <f aca="false">IFERROR(VALUE(L5589),"")</f>
        <v>12</v>
      </c>
      <c r="R5589" s="29" t="n">
        <f aca="true">IF(O5589="","",O5589-TODAY())</f>
        <v>11</v>
      </c>
      <c r="S5589" s="29" t="str">
        <f aca="false">IF(C5589="&lt;&lt; vazio &gt;&gt;","VAZIA",IF(AND(O5589&lt;&gt;"",R5589&lt;0),"VENCIDO",IF(AND(O5589&lt;&gt;"",R5589&lt;=Parametros!$B$10),"PRÓX. VENCIMENTO",IF(F5589="Q","QUALIDADE",IF(F5589="S","BLOQUEADO",IF(F5589="R","RESTRITO/DEVOLUÇÃO",IF(OR(N5589="QUAR",N5589="QRES"),"QUARENTENA",IF(OR(B5589="DESCARTE",B5589="DEVOLUÇÃO"),"DESCARTE/DEVOLUÇÃO",IF(AND(D5589="",K5589&lt;&gt;""),"SEM LOTE",IF(AND(Q5589&lt;&gt;"",Q5589&gt;=Parametros!$B$11),"PARADO/SEM GIRO","OK"))))))))))</f>
        <v>PRÓX. VENCIMENTO</v>
      </c>
      <c r="T5589" s="29" t="str">
        <f aca="false">IF(AND($S5589="PARADO/SEM GIRO",$K5589="KG",OR(Painel!$B$5="(Todos)",A5589=Painel!$B$5)*OR(Painel!$E$5="(Todos)",P5589=Painel!$E$5)),$J5589+ROW()/10000000,"")</f>
        <v/>
      </c>
      <c r="U5589" s="29" t="str">
        <f aca="false">IF(AND($S5589="VENCIDO",$K5589="KG",OR(Painel!$B$5="(Todos)",A5589=Painel!$B$5)*OR(Painel!$E$5="(Todos)",P5589=Painel!$E$5)),$J5589+ROW()/10000000,"")</f>
        <v/>
      </c>
    </row>
    <row r="5590" customFormat="false" ht="15" hidden="false" customHeight="false" outlineLevel="0" collapsed="false">
      <c r="A5590" s="29" t="s">
        <v>52</v>
      </c>
      <c r="B5590" s="29" t="s">
        <v>10445</v>
      </c>
      <c r="C5590" s="29" t="s">
        <v>2561</v>
      </c>
      <c r="D5590" s="29" t="s">
        <v>2562</v>
      </c>
      <c r="E5590" s="29" t="n">
        <v>1</v>
      </c>
      <c r="F5590" s="29" t="s">
        <v>268</v>
      </c>
      <c r="G5590" s="29" t="s">
        <v>10446</v>
      </c>
      <c r="H5590" s="30" t="n">
        <v>590.4</v>
      </c>
      <c r="I5590" s="31" t="n">
        <v>46284</v>
      </c>
      <c r="J5590" s="30" t="n">
        <v>590.4</v>
      </c>
      <c r="K5590" s="29" t="s">
        <v>120</v>
      </c>
      <c r="L5590" s="29" t="s">
        <v>388</v>
      </c>
      <c r="M5590" s="29"/>
      <c r="N5590" s="29" t="s">
        <v>122</v>
      </c>
      <c r="O5590" s="31" t="n">
        <v>47014</v>
      </c>
      <c r="P5590" s="29" t="s">
        <v>123</v>
      </c>
      <c r="Q5590" s="29" t="n">
        <f aca="false">IFERROR(VALUE(L5590),"")</f>
        <v>1</v>
      </c>
      <c r="R5590" s="29" t="n">
        <f aca="true">IF(O5590="","",O5590-TODAY())</f>
        <v>729</v>
      </c>
      <c r="S5590" s="29" t="str">
        <f aca="false">IF(C5590="&lt;&lt; vazio &gt;&gt;","VAZIA",IF(AND(O5590&lt;&gt;"",R5590&lt;0),"VENCIDO",IF(AND(O5590&lt;&gt;"",R5590&lt;=Parametros!$B$10),"PRÓX. VENCIMENTO",IF(F5590="Q","QUALIDADE",IF(F5590="S","BLOQUEADO",IF(F5590="R","RESTRITO/DEVOLUÇÃO",IF(OR(N5590="QUAR",N5590="QRES"),"QUARENTENA",IF(OR(B5590="DESCARTE",B5590="DEVOLUÇÃO"),"DESCARTE/DEVOLUÇÃO",IF(AND(D5590="",K5590&lt;&gt;""),"SEM LOTE",IF(AND(Q5590&lt;&gt;"",Q5590&gt;=Parametros!$B$11),"PARADO/SEM GIRO","OK"))))))))))</f>
        <v>QUALIDADE</v>
      </c>
      <c r="T5590" s="29" t="str">
        <f aca="false">IF(AND($S5590="PARADO/SEM GIRO",$K5590="KG",OR(Painel!$B$5="(Todos)",A5590=Painel!$B$5)*OR(Painel!$E$5="(Todos)",P5590=Painel!$E$5)),$J5590+ROW()/10000000,"")</f>
        <v/>
      </c>
      <c r="U5590" s="29" t="str">
        <f aca="false">IF(AND($S5590="VENCIDO",$K5590="KG",OR(Painel!$B$5="(Todos)",A5590=Painel!$B$5)*OR(Painel!$E$5="(Todos)",P5590=Painel!$E$5)),$J5590+ROW()/10000000,"")</f>
        <v/>
      </c>
    </row>
    <row r="5591" customFormat="false" ht="15" hidden="false" customHeight="false" outlineLevel="0" collapsed="false">
      <c r="A5591" s="29" t="s">
        <v>52</v>
      </c>
      <c r="B5591" s="29" t="s">
        <v>10447</v>
      </c>
      <c r="C5591" s="29" t="s">
        <v>115</v>
      </c>
      <c r="D5591" s="29"/>
      <c r="E5591" s="29" t="n">
        <v>0</v>
      </c>
      <c r="F5591" s="29"/>
      <c r="G5591" s="29"/>
      <c r="H5591" s="30" t="n">
        <v>0</v>
      </c>
      <c r="I5591" s="29"/>
      <c r="J5591" s="30" t="n">
        <v>0</v>
      </c>
      <c r="K5591" s="29"/>
      <c r="L5591" s="29" t="s">
        <v>116</v>
      </c>
      <c r="M5591" s="29"/>
      <c r="N5591" s="29"/>
      <c r="O5591" s="29"/>
      <c r="P5591" s="29"/>
      <c r="Q5591" s="29" t="n">
        <f aca="false">IFERROR(VALUE(L5591),"")</f>
        <v>0</v>
      </c>
      <c r="R5591" s="29" t="str">
        <f aca="true">IF(O5591="","",O5591-TODAY())</f>
        <v/>
      </c>
      <c r="S5591" s="29" t="str">
        <f aca="false">IF(C5591="&lt;&lt; vazio &gt;&gt;","VAZIA",IF(AND(O5591&lt;&gt;"",R5591&lt;0),"VENCIDO",IF(AND(O5591&lt;&gt;"",R5591&lt;=Parametros!$B$10),"PRÓX. VENCIMENTO",IF(F5591="Q","QUALIDADE",IF(F5591="S","BLOQUEADO",IF(F5591="R","RESTRITO/DEVOLUÇÃO",IF(OR(N5591="QUAR",N5591="QRES"),"QUARENTENA",IF(OR(B5591="DESCARTE",B5591="DEVOLUÇÃO"),"DESCARTE/DEVOLUÇÃO",IF(AND(D5591="",K5591&lt;&gt;""),"SEM LOTE",IF(AND(Q5591&lt;&gt;"",Q5591&gt;=Parametros!$B$11),"PARADO/SEM GIRO","OK"))))))))))</f>
        <v>VAZIA</v>
      </c>
      <c r="T5591" s="29" t="str">
        <f aca="false">IF(AND($S5591="PARADO/SEM GIRO",$K5591="KG",OR(Painel!$B$5="(Todos)",A5591=Painel!$B$5)*OR(Painel!$E$5="(Todos)",P5591=Painel!$E$5)),$J5591+ROW()/10000000,"")</f>
        <v/>
      </c>
      <c r="U5591" s="29" t="str">
        <f aca="false">IF(AND($S5591="VENCIDO",$K5591="KG",OR(Painel!$B$5="(Todos)",A5591=Painel!$B$5)*OR(Painel!$E$5="(Todos)",P5591=Painel!$E$5)),$J5591+ROW()/10000000,"")</f>
        <v/>
      </c>
    </row>
    <row r="5592" customFormat="false" ht="15" hidden="false" customHeight="false" outlineLevel="0" collapsed="false">
      <c r="A5592" s="29" t="s">
        <v>52</v>
      </c>
      <c r="B5592" s="29" t="s">
        <v>10448</v>
      </c>
      <c r="C5592" s="29" t="s">
        <v>473</v>
      </c>
      <c r="D5592" s="29" t="s">
        <v>1147</v>
      </c>
      <c r="E5592" s="29" t="n">
        <v>1</v>
      </c>
      <c r="F5592" s="29"/>
      <c r="G5592" s="29" t="s">
        <v>10449</v>
      </c>
      <c r="H5592" s="30" t="n">
        <v>315</v>
      </c>
      <c r="I5592" s="31" t="n">
        <v>46282</v>
      </c>
      <c r="J5592" s="30" t="n">
        <v>315</v>
      </c>
      <c r="K5592" s="29" t="s">
        <v>120</v>
      </c>
      <c r="L5592" s="29" t="s">
        <v>400</v>
      </c>
      <c r="M5592" s="29"/>
      <c r="N5592" s="29" t="s">
        <v>122</v>
      </c>
      <c r="O5592" s="31" t="n">
        <v>46822</v>
      </c>
      <c r="P5592" s="29" t="s">
        <v>123</v>
      </c>
      <c r="Q5592" s="29" t="n">
        <f aca="false">IFERROR(VALUE(L5592),"")</f>
        <v>3</v>
      </c>
      <c r="R5592" s="29" t="n">
        <f aca="true">IF(O5592="","",O5592-TODAY())</f>
        <v>537</v>
      </c>
      <c r="S5592" s="29" t="str">
        <f aca="false">IF(C5592="&lt;&lt; vazio &gt;&gt;","VAZIA",IF(AND(O5592&lt;&gt;"",R5592&lt;0),"VENCIDO",IF(AND(O5592&lt;&gt;"",R5592&lt;=Parametros!$B$10),"PRÓX. VENCIMENTO",IF(F5592="Q","QUALIDADE",IF(F5592="S","BLOQUEADO",IF(F5592="R","RESTRITO/DEVOLUÇÃO",IF(OR(N5592="QUAR",N5592="QRES"),"QUARENTENA",IF(OR(B5592="DESCARTE",B5592="DEVOLUÇÃO"),"DESCARTE/DEVOLUÇÃO",IF(AND(D5592="",K5592&lt;&gt;""),"SEM LOTE",IF(AND(Q5592&lt;&gt;"",Q5592&gt;=Parametros!$B$11),"PARADO/SEM GIRO","OK"))))))))))</f>
        <v>OK</v>
      </c>
      <c r="T5592" s="29" t="str">
        <f aca="false">IF(AND($S5592="PARADO/SEM GIRO",$K5592="KG",OR(Painel!$B$5="(Todos)",A5592=Painel!$B$5)*OR(Painel!$E$5="(Todos)",P5592=Painel!$E$5)),$J5592+ROW()/10000000,"")</f>
        <v/>
      </c>
      <c r="U5592" s="29" t="str">
        <f aca="false">IF(AND($S5592="VENCIDO",$K5592="KG",OR(Painel!$B$5="(Todos)",A5592=Painel!$B$5)*OR(Painel!$E$5="(Todos)",P5592=Painel!$E$5)),$J5592+ROW()/10000000,"")</f>
        <v/>
      </c>
    </row>
    <row r="5593" customFormat="false" ht="15" hidden="false" customHeight="false" outlineLevel="0" collapsed="false">
      <c r="A5593" s="29" t="s">
        <v>52</v>
      </c>
      <c r="B5593" s="29" t="s">
        <v>10450</v>
      </c>
      <c r="C5593" s="29" t="s">
        <v>161</v>
      </c>
      <c r="D5593" s="29" t="s">
        <v>8317</v>
      </c>
      <c r="E5593" s="29" t="n">
        <v>1</v>
      </c>
      <c r="F5593" s="29"/>
      <c r="G5593" s="29" t="s">
        <v>10451</v>
      </c>
      <c r="H5593" s="30" t="n">
        <v>999.9</v>
      </c>
      <c r="I5593" s="31" t="n">
        <v>46199</v>
      </c>
      <c r="J5593" s="30" t="n">
        <v>999.9</v>
      </c>
      <c r="K5593" s="29" t="s">
        <v>120</v>
      </c>
      <c r="L5593" s="29" t="s">
        <v>6446</v>
      </c>
      <c r="M5593" s="29"/>
      <c r="N5593" s="29" t="s">
        <v>122</v>
      </c>
      <c r="O5593" s="31" t="n">
        <v>46742</v>
      </c>
      <c r="P5593" s="29" t="s">
        <v>123</v>
      </c>
      <c r="Q5593" s="29" t="n">
        <f aca="false">IFERROR(VALUE(L5593),"")</f>
        <v>86</v>
      </c>
      <c r="R5593" s="29" t="n">
        <f aca="true">IF(O5593="","",O5593-TODAY())</f>
        <v>457</v>
      </c>
      <c r="S5593" s="29" t="str">
        <f aca="false">IF(C5593="&lt;&lt; vazio &gt;&gt;","VAZIA",IF(AND(O5593&lt;&gt;"",R5593&lt;0),"VENCIDO",IF(AND(O5593&lt;&gt;"",R5593&lt;=Parametros!$B$10),"PRÓX. VENCIMENTO",IF(F5593="Q","QUALIDADE",IF(F5593="S","BLOQUEADO",IF(F5593="R","RESTRITO/DEVOLUÇÃO",IF(OR(N5593="QUAR",N5593="QRES"),"QUARENTENA",IF(OR(B5593="DESCARTE",B5593="DEVOLUÇÃO"),"DESCARTE/DEVOLUÇÃO",IF(AND(D5593="",K5593&lt;&gt;""),"SEM LOTE",IF(AND(Q5593&lt;&gt;"",Q5593&gt;=Parametros!$B$11),"PARADO/SEM GIRO","OK"))))))))))</f>
        <v>OK</v>
      </c>
      <c r="T5593" s="29" t="str">
        <f aca="false">IF(AND($S5593="PARADO/SEM GIRO",$K5593="KG",OR(Painel!$B$5="(Todos)",A5593=Painel!$B$5)*OR(Painel!$E$5="(Todos)",P5593=Painel!$E$5)),$J5593+ROW()/10000000,"")</f>
        <v/>
      </c>
      <c r="U5593" s="29" t="str">
        <f aca="false">IF(AND($S5593="VENCIDO",$K5593="KG",OR(Painel!$B$5="(Todos)",A5593=Painel!$B$5)*OR(Painel!$E$5="(Todos)",P5593=Painel!$E$5)),$J5593+ROW()/10000000,"")</f>
        <v/>
      </c>
    </row>
    <row r="5594" customFormat="false" ht="15" hidden="false" customHeight="false" outlineLevel="0" collapsed="false">
      <c r="A5594" s="29" t="s">
        <v>52</v>
      </c>
      <c r="B5594" s="29" t="s">
        <v>10452</v>
      </c>
      <c r="C5594" s="29" t="s">
        <v>581</v>
      </c>
      <c r="D5594" s="29" t="s">
        <v>582</v>
      </c>
      <c r="E5594" s="29" t="n">
        <v>1</v>
      </c>
      <c r="F5594" s="29"/>
      <c r="G5594" s="29" t="s">
        <v>10453</v>
      </c>
      <c r="H5594" s="30" t="n">
        <v>315</v>
      </c>
      <c r="I5594" s="31" t="n">
        <v>46280</v>
      </c>
      <c r="J5594" s="30" t="n">
        <v>315</v>
      </c>
      <c r="K5594" s="29" t="s">
        <v>120</v>
      </c>
      <c r="L5594" s="29" t="s">
        <v>144</v>
      </c>
      <c r="M5594" s="29"/>
      <c r="N5594" s="29" t="s">
        <v>122</v>
      </c>
      <c r="O5594" s="31" t="n">
        <v>46821</v>
      </c>
      <c r="P5594" s="29" t="s">
        <v>123</v>
      </c>
      <c r="Q5594" s="29" t="n">
        <f aca="false">IFERROR(VALUE(L5594),"")</f>
        <v>5</v>
      </c>
      <c r="R5594" s="29" t="n">
        <f aca="true">IF(O5594="","",O5594-TODAY())</f>
        <v>536</v>
      </c>
      <c r="S5594" s="29" t="str">
        <f aca="false">IF(C5594="&lt;&lt; vazio &gt;&gt;","VAZIA",IF(AND(O5594&lt;&gt;"",R5594&lt;0),"VENCIDO",IF(AND(O5594&lt;&gt;"",R5594&lt;=Parametros!$B$10),"PRÓX. VENCIMENTO",IF(F5594="Q","QUALIDADE",IF(F5594="S","BLOQUEADO",IF(F5594="R","RESTRITO/DEVOLUÇÃO",IF(OR(N5594="QUAR",N5594="QRES"),"QUARENTENA",IF(OR(B5594="DESCARTE",B5594="DEVOLUÇÃO"),"DESCARTE/DEVOLUÇÃO",IF(AND(D5594="",K5594&lt;&gt;""),"SEM LOTE",IF(AND(Q5594&lt;&gt;"",Q5594&gt;=Parametros!$B$11),"PARADO/SEM GIRO","OK"))))))))))</f>
        <v>OK</v>
      </c>
      <c r="T5594" s="29" t="str">
        <f aca="false">IF(AND($S5594="PARADO/SEM GIRO",$K5594="KG",OR(Painel!$B$5="(Todos)",A5594=Painel!$B$5)*OR(Painel!$E$5="(Todos)",P5594=Painel!$E$5)),$J5594+ROW()/10000000,"")</f>
        <v/>
      </c>
      <c r="U5594" s="29" t="str">
        <f aca="false">IF(AND($S5594="VENCIDO",$K5594="KG",OR(Painel!$B$5="(Todos)",A5594=Painel!$B$5)*OR(Painel!$E$5="(Todos)",P5594=Painel!$E$5)),$J5594+ROW()/10000000,"")</f>
        <v/>
      </c>
    </row>
    <row r="5595" customFormat="false" ht="15" hidden="false" customHeight="false" outlineLevel="0" collapsed="false">
      <c r="A5595" s="29" t="s">
        <v>52</v>
      </c>
      <c r="B5595" s="29" t="s">
        <v>10454</v>
      </c>
      <c r="C5595" s="29" t="s">
        <v>876</v>
      </c>
      <c r="D5595" s="29" t="s">
        <v>901</v>
      </c>
      <c r="E5595" s="29" t="n">
        <v>1</v>
      </c>
      <c r="F5595" s="29"/>
      <c r="G5595" s="29" t="s">
        <v>10455</v>
      </c>
      <c r="H5595" s="30" t="n">
        <v>720</v>
      </c>
      <c r="I5595" s="31" t="n">
        <v>46282</v>
      </c>
      <c r="J5595" s="30" t="n">
        <v>720</v>
      </c>
      <c r="K5595" s="29" t="s">
        <v>120</v>
      </c>
      <c r="L5595" s="29" t="s">
        <v>400</v>
      </c>
      <c r="M5595" s="29"/>
      <c r="N5595" s="29" t="s">
        <v>122</v>
      </c>
      <c r="O5595" s="31" t="n">
        <v>46822</v>
      </c>
      <c r="P5595" s="29" t="s">
        <v>123</v>
      </c>
      <c r="Q5595" s="29" t="n">
        <f aca="false">IFERROR(VALUE(L5595),"")</f>
        <v>3</v>
      </c>
      <c r="R5595" s="29" t="n">
        <f aca="true">IF(O5595="","",O5595-TODAY())</f>
        <v>537</v>
      </c>
      <c r="S5595" s="29" t="str">
        <f aca="false">IF(C5595="&lt;&lt; vazio &gt;&gt;","VAZIA",IF(AND(O5595&lt;&gt;"",R5595&lt;0),"VENCIDO",IF(AND(O5595&lt;&gt;"",R5595&lt;=Parametros!$B$10),"PRÓX. VENCIMENTO",IF(F5595="Q","QUALIDADE",IF(F5595="S","BLOQUEADO",IF(F5595="R","RESTRITO/DEVOLUÇÃO",IF(OR(N5595="QUAR",N5595="QRES"),"QUARENTENA",IF(OR(B5595="DESCARTE",B5595="DEVOLUÇÃO"),"DESCARTE/DEVOLUÇÃO",IF(AND(D5595="",K5595&lt;&gt;""),"SEM LOTE",IF(AND(Q5595&lt;&gt;"",Q5595&gt;=Parametros!$B$11),"PARADO/SEM GIRO","OK"))))))))))</f>
        <v>OK</v>
      </c>
      <c r="T5595" s="29" t="str">
        <f aca="false">IF(AND($S5595="PARADO/SEM GIRO",$K5595="KG",OR(Painel!$B$5="(Todos)",A5595=Painel!$B$5)*OR(Painel!$E$5="(Todos)",P5595=Painel!$E$5)),$J5595+ROW()/10000000,"")</f>
        <v/>
      </c>
      <c r="U5595" s="29" t="str">
        <f aca="false">IF(AND($S5595="VENCIDO",$K5595="KG",OR(Painel!$B$5="(Todos)",A5595=Painel!$B$5)*OR(Painel!$E$5="(Todos)",P5595=Painel!$E$5)),$J5595+ROW()/10000000,"")</f>
        <v/>
      </c>
    </row>
    <row r="5596" customFormat="false" ht="15" hidden="false" customHeight="false" outlineLevel="0" collapsed="false">
      <c r="A5596" s="29" t="s">
        <v>52</v>
      </c>
      <c r="B5596" s="29" t="s">
        <v>10456</v>
      </c>
      <c r="C5596" s="29" t="s">
        <v>473</v>
      </c>
      <c r="D5596" s="29" t="s">
        <v>1147</v>
      </c>
      <c r="E5596" s="29" t="n">
        <v>1</v>
      </c>
      <c r="F5596" s="29"/>
      <c r="G5596" s="29" t="s">
        <v>10457</v>
      </c>
      <c r="H5596" s="30" t="n">
        <v>315</v>
      </c>
      <c r="I5596" s="31" t="n">
        <v>46282</v>
      </c>
      <c r="J5596" s="30" t="n">
        <v>315</v>
      </c>
      <c r="K5596" s="29" t="s">
        <v>120</v>
      </c>
      <c r="L5596" s="29" t="s">
        <v>400</v>
      </c>
      <c r="M5596" s="29"/>
      <c r="N5596" s="29" t="s">
        <v>122</v>
      </c>
      <c r="O5596" s="31" t="n">
        <v>46822</v>
      </c>
      <c r="P5596" s="29" t="s">
        <v>123</v>
      </c>
      <c r="Q5596" s="29" t="n">
        <f aca="false">IFERROR(VALUE(L5596),"")</f>
        <v>3</v>
      </c>
      <c r="R5596" s="29" t="n">
        <f aca="true">IF(O5596="","",O5596-TODAY())</f>
        <v>537</v>
      </c>
      <c r="S5596" s="29" t="str">
        <f aca="false">IF(C5596="&lt;&lt; vazio &gt;&gt;","VAZIA",IF(AND(O5596&lt;&gt;"",R5596&lt;0),"VENCIDO",IF(AND(O5596&lt;&gt;"",R5596&lt;=Parametros!$B$10),"PRÓX. VENCIMENTO",IF(F5596="Q","QUALIDADE",IF(F5596="S","BLOQUEADO",IF(F5596="R","RESTRITO/DEVOLUÇÃO",IF(OR(N5596="QUAR",N5596="QRES"),"QUARENTENA",IF(OR(B5596="DESCARTE",B5596="DEVOLUÇÃO"),"DESCARTE/DEVOLUÇÃO",IF(AND(D5596="",K5596&lt;&gt;""),"SEM LOTE",IF(AND(Q5596&lt;&gt;"",Q5596&gt;=Parametros!$B$11),"PARADO/SEM GIRO","OK"))))))))))</f>
        <v>OK</v>
      </c>
      <c r="T5596" s="29" t="str">
        <f aca="false">IF(AND($S5596="PARADO/SEM GIRO",$K5596="KG",OR(Painel!$B$5="(Todos)",A5596=Painel!$B$5)*OR(Painel!$E$5="(Todos)",P5596=Painel!$E$5)),$J5596+ROW()/10000000,"")</f>
        <v/>
      </c>
      <c r="U5596" s="29" t="str">
        <f aca="false">IF(AND($S5596="VENCIDO",$K5596="KG",OR(Painel!$B$5="(Todos)",A5596=Painel!$B$5)*OR(Painel!$E$5="(Todos)",P5596=Painel!$E$5)),$J5596+ROW()/10000000,"")</f>
        <v/>
      </c>
    </row>
    <row r="5597" customFormat="false" ht="15" hidden="false" customHeight="false" outlineLevel="0" collapsed="false">
      <c r="A5597" s="29" t="s">
        <v>52</v>
      </c>
      <c r="B5597" s="29" t="s">
        <v>10458</v>
      </c>
      <c r="C5597" s="29" t="s">
        <v>115</v>
      </c>
      <c r="D5597" s="29"/>
      <c r="E5597" s="29" t="n">
        <v>0</v>
      </c>
      <c r="F5597" s="29"/>
      <c r="G5597" s="29"/>
      <c r="H5597" s="30" t="n">
        <v>0</v>
      </c>
      <c r="I5597" s="29"/>
      <c r="J5597" s="30" t="n">
        <v>0</v>
      </c>
      <c r="K5597" s="29"/>
      <c r="L5597" s="29" t="s">
        <v>116</v>
      </c>
      <c r="M5597" s="29"/>
      <c r="N5597" s="29"/>
      <c r="O5597" s="29"/>
      <c r="P5597" s="29"/>
      <c r="Q5597" s="29" t="n">
        <f aca="false">IFERROR(VALUE(L5597),"")</f>
        <v>0</v>
      </c>
      <c r="R5597" s="29" t="str">
        <f aca="true">IF(O5597="","",O5597-TODAY())</f>
        <v/>
      </c>
      <c r="S5597" s="29" t="str">
        <f aca="false">IF(C5597="&lt;&lt; vazio &gt;&gt;","VAZIA",IF(AND(O5597&lt;&gt;"",R5597&lt;0),"VENCIDO",IF(AND(O5597&lt;&gt;"",R5597&lt;=Parametros!$B$10),"PRÓX. VENCIMENTO",IF(F5597="Q","QUALIDADE",IF(F5597="S","BLOQUEADO",IF(F5597="R","RESTRITO/DEVOLUÇÃO",IF(OR(N5597="QUAR",N5597="QRES"),"QUARENTENA",IF(OR(B5597="DESCARTE",B5597="DEVOLUÇÃO"),"DESCARTE/DEVOLUÇÃO",IF(AND(D5597="",K5597&lt;&gt;""),"SEM LOTE",IF(AND(Q5597&lt;&gt;"",Q5597&gt;=Parametros!$B$11),"PARADO/SEM GIRO","OK"))))))))))</f>
        <v>VAZIA</v>
      </c>
      <c r="T5597" s="29" t="str">
        <f aca="false">IF(AND($S5597="PARADO/SEM GIRO",$K5597="KG",OR(Painel!$B$5="(Todos)",A5597=Painel!$B$5)*OR(Painel!$E$5="(Todos)",P5597=Painel!$E$5)),$J5597+ROW()/10000000,"")</f>
        <v/>
      </c>
      <c r="U5597" s="29" t="str">
        <f aca="false">IF(AND($S5597="VENCIDO",$K5597="KG",OR(Painel!$B$5="(Todos)",A5597=Painel!$B$5)*OR(Painel!$E$5="(Todos)",P5597=Painel!$E$5)),$J5597+ROW()/10000000,"")</f>
        <v/>
      </c>
    </row>
    <row r="5598" customFormat="false" ht="15" hidden="false" customHeight="false" outlineLevel="0" collapsed="false">
      <c r="A5598" s="29" t="s">
        <v>52</v>
      </c>
      <c r="B5598" s="29" t="s">
        <v>10459</v>
      </c>
      <c r="C5598" s="29" t="s">
        <v>679</v>
      </c>
      <c r="D5598" s="29" t="s">
        <v>2860</v>
      </c>
      <c r="E5598" s="29" t="n">
        <v>1</v>
      </c>
      <c r="F5598" s="29"/>
      <c r="G5598" s="29" t="s">
        <v>10460</v>
      </c>
      <c r="H5598" s="30" t="n">
        <v>1080</v>
      </c>
      <c r="I5598" s="31" t="n">
        <v>46276</v>
      </c>
      <c r="J5598" s="30" t="n">
        <v>1080</v>
      </c>
      <c r="K5598" s="29" t="s">
        <v>120</v>
      </c>
      <c r="L5598" s="29" t="s">
        <v>133</v>
      </c>
      <c r="M5598" s="29"/>
      <c r="N5598" s="29" t="s">
        <v>122</v>
      </c>
      <c r="O5598" s="31" t="n">
        <v>46610</v>
      </c>
      <c r="P5598" s="29" t="s">
        <v>123</v>
      </c>
      <c r="Q5598" s="29" t="n">
        <f aca="false">IFERROR(VALUE(L5598),"")</f>
        <v>9</v>
      </c>
      <c r="R5598" s="29" t="n">
        <f aca="true">IF(O5598="","",O5598-TODAY())</f>
        <v>325</v>
      </c>
      <c r="S5598" s="29" t="str">
        <f aca="false">IF(C5598="&lt;&lt; vazio &gt;&gt;","VAZIA",IF(AND(O5598&lt;&gt;"",R5598&lt;0),"VENCIDO",IF(AND(O5598&lt;&gt;"",R5598&lt;=Parametros!$B$10),"PRÓX. VENCIMENTO",IF(F5598="Q","QUALIDADE",IF(F5598="S","BLOQUEADO",IF(F5598="R","RESTRITO/DEVOLUÇÃO",IF(OR(N5598="QUAR",N5598="QRES"),"QUARENTENA",IF(OR(B5598="DESCARTE",B5598="DEVOLUÇÃO"),"DESCARTE/DEVOLUÇÃO",IF(AND(D5598="",K5598&lt;&gt;""),"SEM LOTE",IF(AND(Q5598&lt;&gt;"",Q5598&gt;=Parametros!$B$11),"PARADO/SEM GIRO","OK"))))))))))</f>
        <v>OK</v>
      </c>
      <c r="T5598" s="29" t="str">
        <f aca="false">IF(AND($S5598="PARADO/SEM GIRO",$K5598="KG",OR(Painel!$B$5="(Todos)",A5598=Painel!$B$5)*OR(Painel!$E$5="(Todos)",P5598=Painel!$E$5)),$J5598+ROW()/10000000,"")</f>
        <v/>
      </c>
      <c r="U5598" s="29" t="str">
        <f aca="false">IF(AND($S5598="VENCIDO",$K5598="KG",OR(Painel!$B$5="(Todos)",A5598=Painel!$B$5)*OR(Painel!$E$5="(Todos)",P5598=Painel!$E$5)),$J5598+ROW()/10000000,"")</f>
        <v/>
      </c>
    </row>
    <row r="5599" customFormat="false" ht="15" hidden="false" customHeight="false" outlineLevel="0" collapsed="false">
      <c r="A5599" s="29" t="s">
        <v>52</v>
      </c>
      <c r="B5599" s="29" t="s">
        <v>10461</v>
      </c>
      <c r="C5599" s="29" t="s">
        <v>398</v>
      </c>
      <c r="D5599" s="29" t="s">
        <v>10462</v>
      </c>
      <c r="E5599" s="29" t="n">
        <v>1</v>
      </c>
      <c r="F5599" s="29"/>
      <c r="G5599" s="29" t="s">
        <v>10463</v>
      </c>
      <c r="H5599" s="30" t="n">
        <v>585</v>
      </c>
      <c r="I5599" s="31" t="n">
        <v>46250</v>
      </c>
      <c r="J5599" s="30" t="n">
        <v>585</v>
      </c>
      <c r="K5599" s="29" t="s">
        <v>120</v>
      </c>
      <c r="L5599" s="29" t="s">
        <v>9539</v>
      </c>
      <c r="M5599" s="29"/>
      <c r="N5599" s="29" t="s">
        <v>122</v>
      </c>
      <c r="O5599" s="31" t="n">
        <v>46543</v>
      </c>
      <c r="P5599" s="29" t="s">
        <v>123</v>
      </c>
      <c r="Q5599" s="29" t="n">
        <f aca="false">IFERROR(VALUE(L5599),"")</f>
        <v>35</v>
      </c>
      <c r="R5599" s="29" t="n">
        <f aca="true">IF(O5599="","",O5599-TODAY())</f>
        <v>258</v>
      </c>
      <c r="S5599" s="29" t="str">
        <f aca="false">IF(C5599="&lt;&lt; vazio &gt;&gt;","VAZIA",IF(AND(O5599&lt;&gt;"",R5599&lt;0),"VENCIDO",IF(AND(O5599&lt;&gt;"",R5599&lt;=Parametros!$B$10),"PRÓX. VENCIMENTO",IF(F5599="Q","QUALIDADE",IF(F5599="S","BLOQUEADO",IF(F5599="R","RESTRITO/DEVOLUÇÃO",IF(OR(N5599="QUAR",N5599="QRES"),"QUARENTENA",IF(OR(B5599="DESCARTE",B5599="DEVOLUÇÃO"),"DESCARTE/DEVOLUÇÃO",IF(AND(D5599="",K5599&lt;&gt;""),"SEM LOTE",IF(AND(Q5599&lt;&gt;"",Q5599&gt;=Parametros!$B$11),"PARADO/SEM GIRO","OK"))))))))))</f>
        <v>OK</v>
      </c>
      <c r="T5599" s="29" t="str">
        <f aca="false">IF(AND($S5599="PARADO/SEM GIRO",$K5599="KG",OR(Painel!$B$5="(Todos)",A5599=Painel!$B$5)*OR(Painel!$E$5="(Todos)",P5599=Painel!$E$5)),$J5599+ROW()/10000000,"")</f>
        <v/>
      </c>
      <c r="U5599" s="29" t="str">
        <f aca="false">IF(AND($S5599="VENCIDO",$K5599="KG",OR(Painel!$B$5="(Todos)",A5599=Painel!$B$5)*OR(Painel!$E$5="(Todos)",P5599=Painel!$E$5)),$J5599+ROW()/10000000,"")</f>
        <v/>
      </c>
    </row>
    <row r="5600" customFormat="false" ht="15" hidden="false" customHeight="false" outlineLevel="0" collapsed="false">
      <c r="A5600" s="29" t="s">
        <v>52</v>
      </c>
      <c r="B5600" s="29" t="s">
        <v>10464</v>
      </c>
      <c r="C5600" s="29" t="s">
        <v>679</v>
      </c>
      <c r="D5600" s="29" t="s">
        <v>2860</v>
      </c>
      <c r="E5600" s="29" t="n">
        <v>1</v>
      </c>
      <c r="F5600" s="29"/>
      <c r="G5600" s="29" t="s">
        <v>10465</v>
      </c>
      <c r="H5600" s="30" t="n">
        <v>1080</v>
      </c>
      <c r="I5600" s="31" t="n">
        <v>46276</v>
      </c>
      <c r="J5600" s="30" t="n">
        <v>1080</v>
      </c>
      <c r="K5600" s="29" t="s">
        <v>120</v>
      </c>
      <c r="L5600" s="29" t="s">
        <v>133</v>
      </c>
      <c r="M5600" s="29"/>
      <c r="N5600" s="29" t="s">
        <v>122</v>
      </c>
      <c r="O5600" s="31" t="n">
        <v>46610</v>
      </c>
      <c r="P5600" s="29" t="s">
        <v>123</v>
      </c>
      <c r="Q5600" s="29" t="n">
        <f aca="false">IFERROR(VALUE(L5600),"")</f>
        <v>9</v>
      </c>
      <c r="R5600" s="29" t="n">
        <f aca="true">IF(O5600="","",O5600-TODAY())</f>
        <v>325</v>
      </c>
      <c r="S5600" s="29" t="str">
        <f aca="false">IF(C5600="&lt;&lt; vazio &gt;&gt;","VAZIA",IF(AND(O5600&lt;&gt;"",R5600&lt;0),"VENCIDO",IF(AND(O5600&lt;&gt;"",R5600&lt;=Parametros!$B$10),"PRÓX. VENCIMENTO",IF(F5600="Q","QUALIDADE",IF(F5600="S","BLOQUEADO",IF(F5600="R","RESTRITO/DEVOLUÇÃO",IF(OR(N5600="QUAR",N5600="QRES"),"QUARENTENA",IF(OR(B5600="DESCARTE",B5600="DEVOLUÇÃO"),"DESCARTE/DEVOLUÇÃO",IF(AND(D5600="",K5600&lt;&gt;""),"SEM LOTE",IF(AND(Q5600&lt;&gt;"",Q5600&gt;=Parametros!$B$11),"PARADO/SEM GIRO","OK"))))))))))</f>
        <v>OK</v>
      </c>
      <c r="T5600" s="29" t="str">
        <f aca="false">IF(AND($S5600="PARADO/SEM GIRO",$K5600="KG",OR(Painel!$B$5="(Todos)",A5600=Painel!$B$5)*OR(Painel!$E$5="(Todos)",P5600=Painel!$E$5)),$J5600+ROW()/10000000,"")</f>
        <v/>
      </c>
      <c r="U5600" s="29" t="str">
        <f aca="false">IF(AND($S5600="VENCIDO",$K5600="KG",OR(Painel!$B$5="(Todos)",A5600=Painel!$B$5)*OR(Painel!$E$5="(Todos)",P5600=Painel!$E$5)),$J5600+ROW()/10000000,"")</f>
        <v/>
      </c>
    </row>
    <row r="5601" customFormat="false" ht="15" hidden="false" customHeight="false" outlineLevel="0" collapsed="false">
      <c r="A5601" s="29" t="s">
        <v>52</v>
      </c>
      <c r="B5601" s="29" t="s">
        <v>10466</v>
      </c>
      <c r="C5601" s="29" t="s">
        <v>2561</v>
      </c>
      <c r="D5601" s="29" t="s">
        <v>7209</v>
      </c>
      <c r="E5601" s="29" t="n">
        <v>1</v>
      </c>
      <c r="F5601" s="29" t="s">
        <v>268</v>
      </c>
      <c r="G5601" s="29" t="s">
        <v>10467</v>
      </c>
      <c r="H5601" s="30" t="n">
        <v>590.4</v>
      </c>
      <c r="I5601" s="31" t="n">
        <v>46284</v>
      </c>
      <c r="J5601" s="30" t="n">
        <v>590.4</v>
      </c>
      <c r="K5601" s="29" t="s">
        <v>120</v>
      </c>
      <c r="L5601" s="29" t="s">
        <v>388</v>
      </c>
      <c r="M5601" s="29"/>
      <c r="N5601" s="29" t="s">
        <v>122</v>
      </c>
      <c r="O5601" s="31" t="n">
        <v>47015</v>
      </c>
      <c r="P5601" s="29" t="s">
        <v>123</v>
      </c>
      <c r="Q5601" s="29" t="n">
        <f aca="false">IFERROR(VALUE(L5601),"")</f>
        <v>1</v>
      </c>
      <c r="R5601" s="29" t="n">
        <f aca="true">IF(O5601="","",O5601-TODAY())</f>
        <v>730</v>
      </c>
      <c r="S5601" s="29" t="str">
        <f aca="false">IF(C5601="&lt;&lt; vazio &gt;&gt;","VAZIA",IF(AND(O5601&lt;&gt;"",R5601&lt;0),"VENCIDO",IF(AND(O5601&lt;&gt;"",R5601&lt;=Parametros!$B$10),"PRÓX. VENCIMENTO",IF(F5601="Q","QUALIDADE",IF(F5601="S","BLOQUEADO",IF(F5601="R","RESTRITO/DEVOLUÇÃO",IF(OR(N5601="QUAR",N5601="QRES"),"QUARENTENA",IF(OR(B5601="DESCARTE",B5601="DEVOLUÇÃO"),"DESCARTE/DEVOLUÇÃO",IF(AND(D5601="",K5601&lt;&gt;""),"SEM LOTE",IF(AND(Q5601&lt;&gt;"",Q5601&gt;=Parametros!$B$11),"PARADO/SEM GIRO","OK"))))))))))</f>
        <v>QUALIDADE</v>
      </c>
      <c r="T5601" s="29" t="str">
        <f aca="false">IF(AND($S5601="PARADO/SEM GIRO",$K5601="KG",OR(Painel!$B$5="(Todos)",A5601=Painel!$B$5)*OR(Painel!$E$5="(Todos)",P5601=Painel!$E$5)),$J5601+ROW()/10000000,"")</f>
        <v/>
      </c>
      <c r="U5601" s="29" t="str">
        <f aca="false">IF(AND($S5601="VENCIDO",$K5601="KG",OR(Painel!$B$5="(Todos)",A5601=Painel!$B$5)*OR(Painel!$E$5="(Todos)",P5601=Painel!$E$5)),$J5601+ROW()/10000000,"")</f>
        <v/>
      </c>
    </row>
    <row r="5602" customFormat="false" ht="15" hidden="false" customHeight="false" outlineLevel="0" collapsed="false">
      <c r="A5602" s="29" t="s">
        <v>52</v>
      </c>
      <c r="B5602" s="29" t="s">
        <v>10468</v>
      </c>
      <c r="C5602" s="29" t="s">
        <v>2561</v>
      </c>
      <c r="D5602" s="29" t="s">
        <v>7209</v>
      </c>
      <c r="E5602" s="29" t="n">
        <v>1</v>
      </c>
      <c r="F5602" s="29" t="s">
        <v>268</v>
      </c>
      <c r="G5602" s="29" t="s">
        <v>10469</v>
      </c>
      <c r="H5602" s="30" t="n">
        <v>590.4</v>
      </c>
      <c r="I5602" s="31" t="n">
        <v>46284</v>
      </c>
      <c r="J5602" s="30" t="n">
        <v>590.4</v>
      </c>
      <c r="K5602" s="29" t="s">
        <v>120</v>
      </c>
      <c r="L5602" s="29" t="s">
        <v>388</v>
      </c>
      <c r="M5602" s="29"/>
      <c r="N5602" s="29" t="s">
        <v>122</v>
      </c>
      <c r="O5602" s="31" t="n">
        <v>47015</v>
      </c>
      <c r="P5602" s="29" t="s">
        <v>123</v>
      </c>
      <c r="Q5602" s="29" t="n">
        <f aca="false">IFERROR(VALUE(L5602),"")</f>
        <v>1</v>
      </c>
      <c r="R5602" s="29" t="n">
        <f aca="true">IF(O5602="","",O5602-TODAY())</f>
        <v>730</v>
      </c>
      <c r="S5602" s="29" t="str">
        <f aca="false">IF(C5602="&lt;&lt; vazio &gt;&gt;","VAZIA",IF(AND(O5602&lt;&gt;"",R5602&lt;0),"VENCIDO",IF(AND(O5602&lt;&gt;"",R5602&lt;=Parametros!$B$10),"PRÓX. VENCIMENTO",IF(F5602="Q","QUALIDADE",IF(F5602="S","BLOQUEADO",IF(F5602="R","RESTRITO/DEVOLUÇÃO",IF(OR(N5602="QUAR",N5602="QRES"),"QUARENTENA",IF(OR(B5602="DESCARTE",B5602="DEVOLUÇÃO"),"DESCARTE/DEVOLUÇÃO",IF(AND(D5602="",K5602&lt;&gt;""),"SEM LOTE",IF(AND(Q5602&lt;&gt;"",Q5602&gt;=Parametros!$B$11),"PARADO/SEM GIRO","OK"))))))))))</f>
        <v>QUALIDADE</v>
      </c>
      <c r="T5602" s="29" t="str">
        <f aca="false">IF(AND($S5602="PARADO/SEM GIRO",$K5602="KG",OR(Painel!$B$5="(Todos)",A5602=Painel!$B$5)*OR(Painel!$E$5="(Todos)",P5602=Painel!$E$5)),$J5602+ROW()/10000000,"")</f>
        <v/>
      </c>
      <c r="U5602" s="29" t="str">
        <f aca="false">IF(AND($S5602="VENCIDO",$K5602="KG",OR(Painel!$B$5="(Todos)",A5602=Painel!$B$5)*OR(Painel!$E$5="(Todos)",P5602=Painel!$E$5)),$J5602+ROW()/10000000,"")</f>
        <v/>
      </c>
    </row>
    <row r="5603" customFormat="false" ht="15" hidden="false" customHeight="false" outlineLevel="0" collapsed="false">
      <c r="A5603" s="29" t="s">
        <v>52</v>
      </c>
      <c r="B5603" s="29" t="s">
        <v>10470</v>
      </c>
      <c r="C5603" s="29" t="s">
        <v>115</v>
      </c>
      <c r="D5603" s="29"/>
      <c r="E5603" s="29" t="n">
        <v>0</v>
      </c>
      <c r="F5603" s="29"/>
      <c r="G5603" s="29"/>
      <c r="H5603" s="30" t="n">
        <v>0</v>
      </c>
      <c r="I5603" s="29"/>
      <c r="J5603" s="30" t="n">
        <v>0</v>
      </c>
      <c r="K5603" s="29"/>
      <c r="L5603" s="29" t="s">
        <v>116</v>
      </c>
      <c r="M5603" s="29"/>
      <c r="N5603" s="29"/>
      <c r="O5603" s="29"/>
      <c r="P5603" s="29"/>
      <c r="Q5603" s="29" t="n">
        <f aca="false">IFERROR(VALUE(L5603),"")</f>
        <v>0</v>
      </c>
      <c r="R5603" s="29" t="str">
        <f aca="true">IF(O5603="","",O5603-TODAY())</f>
        <v/>
      </c>
      <c r="S5603" s="29" t="str">
        <f aca="false">IF(C5603="&lt;&lt; vazio &gt;&gt;","VAZIA",IF(AND(O5603&lt;&gt;"",R5603&lt;0),"VENCIDO",IF(AND(O5603&lt;&gt;"",R5603&lt;=Parametros!$B$10),"PRÓX. VENCIMENTO",IF(F5603="Q","QUALIDADE",IF(F5603="S","BLOQUEADO",IF(F5603="R","RESTRITO/DEVOLUÇÃO",IF(OR(N5603="QUAR",N5603="QRES"),"QUARENTENA",IF(OR(B5603="DESCARTE",B5603="DEVOLUÇÃO"),"DESCARTE/DEVOLUÇÃO",IF(AND(D5603="",K5603&lt;&gt;""),"SEM LOTE",IF(AND(Q5603&lt;&gt;"",Q5603&gt;=Parametros!$B$11),"PARADO/SEM GIRO","OK"))))))))))</f>
        <v>VAZIA</v>
      </c>
      <c r="T5603" s="29" t="str">
        <f aca="false">IF(AND($S5603="PARADO/SEM GIRO",$K5603="KG",OR(Painel!$B$5="(Todos)",A5603=Painel!$B$5)*OR(Painel!$E$5="(Todos)",P5603=Painel!$E$5)),$J5603+ROW()/10000000,"")</f>
        <v/>
      </c>
      <c r="U5603" s="29" t="str">
        <f aca="false">IF(AND($S5603="VENCIDO",$K5603="KG",OR(Painel!$B$5="(Todos)",A5603=Painel!$B$5)*OR(Painel!$E$5="(Todos)",P5603=Painel!$E$5)),$J5603+ROW()/10000000,"")</f>
        <v/>
      </c>
    </row>
    <row r="5604" customFormat="false" ht="15" hidden="false" customHeight="false" outlineLevel="0" collapsed="false">
      <c r="A5604" s="29" t="s">
        <v>52</v>
      </c>
      <c r="B5604" s="29" t="s">
        <v>10471</v>
      </c>
      <c r="C5604" s="29" t="s">
        <v>2561</v>
      </c>
      <c r="D5604" s="29" t="s">
        <v>2562</v>
      </c>
      <c r="E5604" s="29" t="n">
        <v>1</v>
      </c>
      <c r="F5604" s="29" t="s">
        <v>268</v>
      </c>
      <c r="G5604" s="29" t="s">
        <v>10472</v>
      </c>
      <c r="H5604" s="30" t="n">
        <v>590.4</v>
      </c>
      <c r="I5604" s="31" t="n">
        <v>46284</v>
      </c>
      <c r="J5604" s="30" t="n">
        <v>590.4</v>
      </c>
      <c r="K5604" s="29" t="s">
        <v>120</v>
      </c>
      <c r="L5604" s="29" t="s">
        <v>388</v>
      </c>
      <c r="M5604" s="29"/>
      <c r="N5604" s="29" t="s">
        <v>122</v>
      </c>
      <c r="O5604" s="31" t="n">
        <v>47014</v>
      </c>
      <c r="P5604" s="29" t="s">
        <v>123</v>
      </c>
      <c r="Q5604" s="29" t="n">
        <f aca="false">IFERROR(VALUE(L5604),"")</f>
        <v>1</v>
      </c>
      <c r="R5604" s="29" t="n">
        <f aca="true">IF(O5604="","",O5604-TODAY())</f>
        <v>729</v>
      </c>
      <c r="S5604" s="29" t="str">
        <f aca="false">IF(C5604="&lt;&lt; vazio &gt;&gt;","VAZIA",IF(AND(O5604&lt;&gt;"",R5604&lt;0),"VENCIDO",IF(AND(O5604&lt;&gt;"",R5604&lt;=Parametros!$B$10),"PRÓX. VENCIMENTO",IF(F5604="Q","QUALIDADE",IF(F5604="S","BLOQUEADO",IF(F5604="R","RESTRITO/DEVOLUÇÃO",IF(OR(N5604="QUAR",N5604="QRES"),"QUARENTENA",IF(OR(B5604="DESCARTE",B5604="DEVOLUÇÃO"),"DESCARTE/DEVOLUÇÃO",IF(AND(D5604="",K5604&lt;&gt;""),"SEM LOTE",IF(AND(Q5604&lt;&gt;"",Q5604&gt;=Parametros!$B$11),"PARADO/SEM GIRO","OK"))))))))))</f>
        <v>QUALIDADE</v>
      </c>
      <c r="T5604" s="29" t="str">
        <f aca="false">IF(AND($S5604="PARADO/SEM GIRO",$K5604="KG",OR(Painel!$B$5="(Todos)",A5604=Painel!$B$5)*OR(Painel!$E$5="(Todos)",P5604=Painel!$E$5)),$J5604+ROW()/10000000,"")</f>
        <v/>
      </c>
      <c r="U5604" s="29" t="str">
        <f aca="false">IF(AND($S5604="VENCIDO",$K5604="KG",OR(Painel!$B$5="(Todos)",A5604=Painel!$B$5)*OR(Painel!$E$5="(Todos)",P5604=Painel!$E$5)),$J5604+ROW()/10000000,"")</f>
        <v/>
      </c>
    </row>
    <row r="5605" customFormat="false" ht="15" hidden="false" customHeight="false" outlineLevel="0" collapsed="false">
      <c r="A5605" s="29" t="s">
        <v>52</v>
      </c>
      <c r="B5605" s="29" t="s">
        <v>10473</v>
      </c>
      <c r="C5605" s="29" t="s">
        <v>876</v>
      </c>
      <c r="D5605" s="29" t="s">
        <v>877</v>
      </c>
      <c r="E5605" s="29" t="n">
        <v>1</v>
      </c>
      <c r="F5605" s="29"/>
      <c r="G5605" s="29" t="s">
        <v>10474</v>
      </c>
      <c r="H5605" s="30" t="n">
        <v>720</v>
      </c>
      <c r="I5605" s="31" t="n">
        <v>46279</v>
      </c>
      <c r="J5605" s="30" t="n">
        <v>720</v>
      </c>
      <c r="K5605" s="29" t="s">
        <v>120</v>
      </c>
      <c r="L5605" s="29" t="s">
        <v>350</v>
      </c>
      <c r="M5605" s="29"/>
      <c r="N5605" s="29" t="s">
        <v>122</v>
      </c>
      <c r="O5605" s="31" t="n">
        <v>46821</v>
      </c>
      <c r="P5605" s="29" t="s">
        <v>123</v>
      </c>
      <c r="Q5605" s="29" t="n">
        <f aca="false">IFERROR(VALUE(L5605),"")</f>
        <v>6</v>
      </c>
      <c r="R5605" s="29" t="n">
        <f aca="true">IF(O5605="","",O5605-TODAY())</f>
        <v>536</v>
      </c>
      <c r="S5605" s="29" t="str">
        <f aca="false">IF(C5605="&lt;&lt; vazio &gt;&gt;","VAZIA",IF(AND(O5605&lt;&gt;"",R5605&lt;0),"VENCIDO",IF(AND(O5605&lt;&gt;"",R5605&lt;=Parametros!$B$10),"PRÓX. VENCIMENTO",IF(F5605="Q","QUALIDADE",IF(F5605="S","BLOQUEADO",IF(F5605="R","RESTRITO/DEVOLUÇÃO",IF(OR(N5605="QUAR",N5605="QRES"),"QUARENTENA",IF(OR(B5605="DESCARTE",B5605="DEVOLUÇÃO"),"DESCARTE/DEVOLUÇÃO",IF(AND(D5605="",K5605&lt;&gt;""),"SEM LOTE",IF(AND(Q5605&lt;&gt;"",Q5605&gt;=Parametros!$B$11),"PARADO/SEM GIRO","OK"))))))))))</f>
        <v>OK</v>
      </c>
      <c r="T5605" s="29" t="str">
        <f aca="false">IF(AND($S5605="PARADO/SEM GIRO",$K5605="KG",OR(Painel!$B$5="(Todos)",A5605=Painel!$B$5)*OR(Painel!$E$5="(Todos)",P5605=Painel!$E$5)),$J5605+ROW()/10000000,"")</f>
        <v/>
      </c>
      <c r="U5605" s="29" t="str">
        <f aca="false">IF(AND($S5605="VENCIDO",$K5605="KG",OR(Painel!$B$5="(Todos)",A5605=Painel!$B$5)*OR(Painel!$E$5="(Todos)",P5605=Painel!$E$5)),$J5605+ROW()/10000000,"")</f>
        <v/>
      </c>
    </row>
    <row r="5606" customFormat="false" ht="15" hidden="false" customHeight="false" outlineLevel="0" collapsed="false">
      <c r="A5606" s="29" t="s">
        <v>52</v>
      </c>
      <c r="B5606" s="29" t="s">
        <v>10475</v>
      </c>
      <c r="C5606" s="29" t="s">
        <v>581</v>
      </c>
      <c r="D5606" s="29" t="s">
        <v>582</v>
      </c>
      <c r="E5606" s="29" t="n">
        <v>1</v>
      </c>
      <c r="F5606" s="29"/>
      <c r="G5606" s="29" t="s">
        <v>10476</v>
      </c>
      <c r="H5606" s="30" t="n">
        <v>315</v>
      </c>
      <c r="I5606" s="31" t="n">
        <v>46280</v>
      </c>
      <c r="J5606" s="30" t="n">
        <v>315</v>
      </c>
      <c r="K5606" s="29" t="s">
        <v>120</v>
      </c>
      <c r="L5606" s="29" t="s">
        <v>144</v>
      </c>
      <c r="M5606" s="29"/>
      <c r="N5606" s="29" t="s">
        <v>122</v>
      </c>
      <c r="O5606" s="31" t="n">
        <v>46821</v>
      </c>
      <c r="P5606" s="29" t="s">
        <v>123</v>
      </c>
      <c r="Q5606" s="29" t="n">
        <f aca="false">IFERROR(VALUE(L5606),"")</f>
        <v>5</v>
      </c>
      <c r="R5606" s="29" t="n">
        <f aca="true">IF(O5606="","",O5606-TODAY())</f>
        <v>536</v>
      </c>
      <c r="S5606" s="29" t="str">
        <f aca="false">IF(C5606="&lt;&lt; vazio &gt;&gt;","VAZIA",IF(AND(O5606&lt;&gt;"",R5606&lt;0),"VENCIDO",IF(AND(O5606&lt;&gt;"",R5606&lt;=Parametros!$B$10),"PRÓX. VENCIMENTO",IF(F5606="Q","QUALIDADE",IF(F5606="S","BLOQUEADO",IF(F5606="R","RESTRITO/DEVOLUÇÃO",IF(OR(N5606="QUAR",N5606="QRES"),"QUARENTENA",IF(OR(B5606="DESCARTE",B5606="DEVOLUÇÃO"),"DESCARTE/DEVOLUÇÃO",IF(AND(D5606="",K5606&lt;&gt;""),"SEM LOTE",IF(AND(Q5606&lt;&gt;"",Q5606&gt;=Parametros!$B$11),"PARADO/SEM GIRO","OK"))))))))))</f>
        <v>OK</v>
      </c>
      <c r="T5606" s="29" t="str">
        <f aca="false">IF(AND($S5606="PARADO/SEM GIRO",$K5606="KG",OR(Painel!$B$5="(Todos)",A5606=Painel!$B$5)*OR(Painel!$E$5="(Todos)",P5606=Painel!$E$5)),$J5606+ROW()/10000000,"")</f>
        <v/>
      </c>
      <c r="U5606" s="29" t="str">
        <f aca="false">IF(AND($S5606="VENCIDO",$K5606="KG",OR(Painel!$B$5="(Todos)",A5606=Painel!$B$5)*OR(Painel!$E$5="(Todos)",P5606=Painel!$E$5)),$J5606+ROW()/10000000,"")</f>
        <v/>
      </c>
    </row>
    <row r="5607" customFormat="false" ht="15" hidden="false" customHeight="false" outlineLevel="0" collapsed="false">
      <c r="A5607" s="29" t="s">
        <v>52</v>
      </c>
      <c r="B5607" s="29" t="s">
        <v>10477</v>
      </c>
      <c r="C5607" s="29" t="s">
        <v>473</v>
      </c>
      <c r="D5607" s="29" t="s">
        <v>1147</v>
      </c>
      <c r="E5607" s="29" t="n">
        <v>1</v>
      </c>
      <c r="F5607" s="29"/>
      <c r="G5607" s="29" t="s">
        <v>10478</v>
      </c>
      <c r="H5607" s="30" t="n">
        <v>315</v>
      </c>
      <c r="I5607" s="31" t="n">
        <v>46282</v>
      </c>
      <c r="J5607" s="30" t="n">
        <v>315</v>
      </c>
      <c r="K5607" s="29" t="s">
        <v>120</v>
      </c>
      <c r="L5607" s="29" t="s">
        <v>400</v>
      </c>
      <c r="M5607" s="29"/>
      <c r="N5607" s="29" t="s">
        <v>122</v>
      </c>
      <c r="O5607" s="31" t="n">
        <v>46822</v>
      </c>
      <c r="P5607" s="29" t="s">
        <v>123</v>
      </c>
      <c r="Q5607" s="29" t="n">
        <f aca="false">IFERROR(VALUE(L5607),"")</f>
        <v>3</v>
      </c>
      <c r="R5607" s="29" t="n">
        <f aca="true">IF(O5607="","",O5607-TODAY())</f>
        <v>537</v>
      </c>
      <c r="S5607" s="29" t="str">
        <f aca="false">IF(C5607="&lt;&lt; vazio &gt;&gt;","VAZIA",IF(AND(O5607&lt;&gt;"",R5607&lt;0),"VENCIDO",IF(AND(O5607&lt;&gt;"",R5607&lt;=Parametros!$B$10),"PRÓX. VENCIMENTO",IF(F5607="Q","QUALIDADE",IF(F5607="S","BLOQUEADO",IF(F5607="R","RESTRITO/DEVOLUÇÃO",IF(OR(N5607="QUAR",N5607="QRES"),"QUARENTENA",IF(OR(B5607="DESCARTE",B5607="DEVOLUÇÃO"),"DESCARTE/DEVOLUÇÃO",IF(AND(D5607="",K5607&lt;&gt;""),"SEM LOTE",IF(AND(Q5607&lt;&gt;"",Q5607&gt;=Parametros!$B$11),"PARADO/SEM GIRO","OK"))))))))))</f>
        <v>OK</v>
      </c>
      <c r="T5607" s="29" t="str">
        <f aca="false">IF(AND($S5607="PARADO/SEM GIRO",$K5607="KG",OR(Painel!$B$5="(Todos)",A5607=Painel!$B$5)*OR(Painel!$E$5="(Todos)",P5607=Painel!$E$5)),$J5607+ROW()/10000000,"")</f>
        <v/>
      </c>
      <c r="U5607" s="29" t="str">
        <f aca="false">IF(AND($S5607="VENCIDO",$K5607="KG",OR(Painel!$B$5="(Todos)",A5607=Painel!$B$5)*OR(Painel!$E$5="(Todos)",P5607=Painel!$E$5)),$J5607+ROW()/10000000,"")</f>
        <v/>
      </c>
    </row>
    <row r="5608" customFormat="false" ht="15" hidden="false" customHeight="false" outlineLevel="0" collapsed="false">
      <c r="A5608" s="29" t="s">
        <v>52</v>
      </c>
      <c r="B5608" s="29" t="s">
        <v>10479</v>
      </c>
      <c r="C5608" s="29" t="s">
        <v>325</v>
      </c>
      <c r="D5608" s="29" t="s">
        <v>996</v>
      </c>
      <c r="E5608" s="29" t="n">
        <v>1</v>
      </c>
      <c r="F5608" s="29"/>
      <c r="G5608" s="29" t="s">
        <v>10480</v>
      </c>
      <c r="H5608" s="30" t="n">
        <v>1102.5</v>
      </c>
      <c r="I5608" s="31" t="n">
        <v>46280</v>
      </c>
      <c r="J5608" s="30" t="n">
        <v>1102.5</v>
      </c>
      <c r="K5608" s="29" t="s">
        <v>120</v>
      </c>
      <c r="L5608" s="29" t="s">
        <v>144</v>
      </c>
      <c r="M5608" s="29"/>
      <c r="N5608" s="29" t="s">
        <v>122</v>
      </c>
      <c r="O5608" s="31" t="n">
        <v>46640</v>
      </c>
      <c r="P5608" s="29" t="s">
        <v>123</v>
      </c>
      <c r="Q5608" s="29" t="n">
        <f aca="false">IFERROR(VALUE(L5608),"")</f>
        <v>5</v>
      </c>
      <c r="R5608" s="29" t="n">
        <f aca="true">IF(O5608="","",O5608-TODAY())</f>
        <v>355</v>
      </c>
      <c r="S5608" s="29" t="str">
        <f aca="false">IF(C5608="&lt;&lt; vazio &gt;&gt;","VAZIA",IF(AND(O5608&lt;&gt;"",R5608&lt;0),"VENCIDO",IF(AND(O5608&lt;&gt;"",R5608&lt;=Parametros!$B$10),"PRÓX. VENCIMENTO",IF(F5608="Q","QUALIDADE",IF(F5608="S","BLOQUEADO",IF(F5608="R","RESTRITO/DEVOLUÇÃO",IF(OR(N5608="QUAR",N5608="QRES"),"QUARENTENA",IF(OR(B5608="DESCARTE",B5608="DEVOLUÇÃO"),"DESCARTE/DEVOLUÇÃO",IF(AND(D5608="",K5608&lt;&gt;""),"SEM LOTE",IF(AND(Q5608&lt;&gt;"",Q5608&gt;=Parametros!$B$11),"PARADO/SEM GIRO","OK"))))))))))</f>
        <v>OK</v>
      </c>
      <c r="T5608" s="29" t="str">
        <f aca="false">IF(AND($S5608="PARADO/SEM GIRO",$K5608="KG",OR(Painel!$B$5="(Todos)",A5608=Painel!$B$5)*OR(Painel!$E$5="(Todos)",P5608=Painel!$E$5)),$J5608+ROW()/10000000,"")</f>
        <v/>
      </c>
      <c r="U5608" s="29" t="str">
        <f aca="false">IF(AND($S5608="VENCIDO",$K5608="KG",OR(Painel!$B$5="(Todos)",A5608=Painel!$B$5)*OR(Painel!$E$5="(Todos)",P5608=Painel!$E$5)),$J5608+ROW()/10000000,"")</f>
        <v/>
      </c>
    </row>
    <row r="5609" customFormat="false" ht="15" hidden="false" customHeight="false" outlineLevel="0" collapsed="false">
      <c r="A5609" s="29" t="s">
        <v>52</v>
      </c>
      <c r="B5609" s="29" t="s">
        <v>10481</v>
      </c>
      <c r="C5609" s="29" t="s">
        <v>115</v>
      </c>
      <c r="D5609" s="29"/>
      <c r="E5609" s="29" t="n">
        <v>0</v>
      </c>
      <c r="F5609" s="29"/>
      <c r="G5609" s="29"/>
      <c r="H5609" s="30" t="n">
        <v>0</v>
      </c>
      <c r="I5609" s="29"/>
      <c r="J5609" s="30" t="n">
        <v>0</v>
      </c>
      <c r="K5609" s="29"/>
      <c r="L5609" s="29" t="s">
        <v>116</v>
      </c>
      <c r="M5609" s="29"/>
      <c r="N5609" s="29"/>
      <c r="O5609" s="29"/>
      <c r="P5609" s="29"/>
      <c r="Q5609" s="29" t="n">
        <f aca="false">IFERROR(VALUE(L5609),"")</f>
        <v>0</v>
      </c>
      <c r="R5609" s="29" t="str">
        <f aca="true">IF(O5609="","",O5609-TODAY())</f>
        <v/>
      </c>
      <c r="S5609" s="29" t="str">
        <f aca="false">IF(C5609="&lt;&lt; vazio &gt;&gt;","VAZIA",IF(AND(O5609&lt;&gt;"",R5609&lt;0),"VENCIDO",IF(AND(O5609&lt;&gt;"",R5609&lt;=Parametros!$B$10),"PRÓX. VENCIMENTO",IF(F5609="Q","QUALIDADE",IF(F5609="S","BLOQUEADO",IF(F5609="R","RESTRITO/DEVOLUÇÃO",IF(OR(N5609="QUAR",N5609="QRES"),"QUARENTENA",IF(OR(B5609="DESCARTE",B5609="DEVOLUÇÃO"),"DESCARTE/DEVOLUÇÃO",IF(AND(D5609="",K5609&lt;&gt;""),"SEM LOTE",IF(AND(Q5609&lt;&gt;"",Q5609&gt;=Parametros!$B$11),"PARADO/SEM GIRO","OK"))))))))))</f>
        <v>VAZIA</v>
      </c>
      <c r="T5609" s="29" t="str">
        <f aca="false">IF(AND($S5609="PARADO/SEM GIRO",$K5609="KG",OR(Painel!$B$5="(Todos)",A5609=Painel!$B$5)*OR(Painel!$E$5="(Todos)",P5609=Painel!$E$5)),$J5609+ROW()/10000000,"")</f>
        <v/>
      </c>
      <c r="U5609" s="29" t="str">
        <f aca="false">IF(AND($S5609="VENCIDO",$K5609="KG",OR(Painel!$B$5="(Todos)",A5609=Painel!$B$5)*OR(Painel!$E$5="(Todos)",P5609=Painel!$E$5)),$J5609+ROW()/10000000,"")</f>
        <v/>
      </c>
    </row>
    <row r="5610" customFormat="false" ht="15" hidden="false" customHeight="false" outlineLevel="0" collapsed="false">
      <c r="A5610" s="29" t="s">
        <v>52</v>
      </c>
      <c r="B5610" s="29" t="s">
        <v>10482</v>
      </c>
      <c r="C5610" s="29" t="s">
        <v>135</v>
      </c>
      <c r="D5610" s="29" t="s">
        <v>572</v>
      </c>
      <c r="E5610" s="29" t="n">
        <v>1</v>
      </c>
      <c r="F5610" s="29"/>
      <c r="G5610" s="29" t="s">
        <v>10483</v>
      </c>
      <c r="H5610" s="30" t="n">
        <v>999.9</v>
      </c>
      <c r="I5610" s="31" t="n">
        <v>46280</v>
      </c>
      <c r="J5610" s="30" t="n">
        <v>999.9</v>
      </c>
      <c r="K5610" s="29" t="s">
        <v>120</v>
      </c>
      <c r="L5610" s="29" t="s">
        <v>144</v>
      </c>
      <c r="M5610" s="29"/>
      <c r="N5610" s="29" t="s">
        <v>122</v>
      </c>
      <c r="O5610" s="31" t="n">
        <v>46639</v>
      </c>
      <c r="P5610" s="29" t="s">
        <v>123</v>
      </c>
      <c r="Q5610" s="29" t="n">
        <f aca="false">IFERROR(VALUE(L5610),"")</f>
        <v>5</v>
      </c>
      <c r="R5610" s="29" t="n">
        <f aca="true">IF(O5610="","",O5610-TODAY())</f>
        <v>354</v>
      </c>
      <c r="S5610" s="29" t="str">
        <f aca="false">IF(C5610="&lt;&lt; vazio &gt;&gt;","VAZIA",IF(AND(O5610&lt;&gt;"",R5610&lt;0),"VENCIDO",IF(AND(O5610&lt;&gt;"",R5610&lt;=Parametros!$B$10),"PRÓX. VENCIMENTO",IF(F5610="Q","QUALIDADE",IF(F5610="S","BLOQUEADO",IF(F5610="R","RESTRITO/DEVOLUÇÃO",IF(OR(N5610="QUAR",N5610="QRES"),"QUARENTENA",IF(OR(B5610="DESCARTE",B5610="DEVOLUÇÃO"),"DESCARTE/DEVOLUÇÃO",IF(AND(D5610="",K5610&lt;&gt;""),"SEM LOTE",IF(AND(Q5610&lt;&gt;"",Q5610&gt;=Parametros!$B$11),"PARADO/SEM GIRO","OK"))))))))))</f>
        <v>OK</v>
      </c>
      <c r="T5610" s="29" t="str">
        <f aca="false">IF(AND($S5610="PARADO/SEM GIRO",$K5610="KG",OR(Painel!$B$5="(Todos)",A5610=Painel!$B$5)*OR(Painel!$E$5="(Todos)",P5610=Painel!$E$5)),$J5610+ROW()/10000000,"")</f>
        <v/>
      </c>
      <c r="U5610" s="29" t="str">
        <f aca="false">IF(AND($S5610="VENCIDO",$K5610="KG",OR(Painel!$B$5="(Todos)",A5610=Painel!$B$5)*OR(Painel!$E$5="(Todos)",P5610=Painel!$E$5)),$J5610+ROW()/10000000,"")</f>
        <v/>
      </c>
    </row>
    <row r="5611" customFormat="false" ht="15" hidden="false" customHeight="false" outlineLevel="0" collapsed="false">
      <c r="A5611" s="29" t="s">
        <v>52</v>
      </c>
      <c r="B5611" s="29" t="s">
        <v>10484</v>
      </c>
      <c r="C5611" s="29" t="s">
        <v>430</v>
      </c>
      <c r="D5611" s="29" t="s">
        <v>10485</v>
      </c>
      <c r="E5611" s="29" t="n">
        <v>1</v>
      </c>
      <c r="F5611" s="29"/>
      <c r="G5611" s="29" t="s">
        <v>10486</v>
      </c>
      <c r="H5611" s="30" t="n">
        <v>20.2</v>
      </c>
      <c r="I5611" s="31" t="n">
        <v>46236</v>
      </c>
      <c r="J5611" s="30" t="n">
        <v>20.2</v>
      </c>
      <c r="K5611" s="29" t="s">
        <v>120</v>
      </c>
      <c r="L5611" s="29" t="s">
        <v>5891</v>
      </c>
      <c r="M5611" s="29"/>
      <c r="N5611" s="29" t="s">
        <v>122</v>
      </c>
      <c r="O5611" s="31" t="n">
        <v>46749</v>
      </c>
      <c r="P5611" s="29" t="s">
        <v>123</v>
      </c>
      <c r="Q5611" s="29" t="n">
        <f aca="false">IFERROR(VALUE(L5611),"")</f>
        <v>49</v>
      </c>
      <c r="R5611" s="29" t="n">
        <f aca="true">IF(O5611="","",O5611-TODAY())</f>
        <v>464</v>
      </c>
      <c r="S5611" s="29" t="str">
        <f aca="false">IF(C5611="&lt;&lt; vazio &gt;&gt;","VAZIA",IF(AND(O5611&lt;&gt;"",R5611&lt;0),"VENCIDO",IF(AND(O5611&lt;&gt;"",R5611&lt;=Parametros!$B$10),"PRÓX. VENCIMENTO",IF(F5611="Q","QUALIDADE",IF(F5611="S","BLOQUEADO",IF(F5611="R","RESTRITO/DEVOLUÇÃO",IF(OR(N5611="QUAR",N5611="QRES"),"QUARENTENA",IF(OR(B5611="DESCARTE",B5611="DEVOLUÇÃO"),"DESCARTE/DEVOLUÇÃO",IF(AND(D5611="",K5611&lt;&gt;""),"SEM LOTE",IF(AND(Q5611&lt;&gt;"",Q5611&gt;=Parametros!$B$11),"PARADO/SEM GIRO","OK"))))))))))</f>
        <v>OK</v>
      </c>
      <c r="T5611" s="29" t="str">
        <f aca="false">IF(AND($S5611="PARADO/SEM GIRO",$K5611="KG",OR(Painel!$B$5="(Todos)",A5611=Painel!$B$5)*OR(Painel!$E$5="(Todos)",P5611=Painel!$E$5)),$J5611+ROW()/10000000,"")</f>
        <v/>
      </c>
      <c r="U5611" s="29" t="str">
        <f aca="false">IF(AND($S5611="VENCIDO",$K5611="KG",OR(Painel!$B$5="(Todos)",A5611=Painel!$B$5)*OR(Painel!$E$5="(Todos)",P5611=Painel!$E$5)),$J5611+ROW()/10000000,"")</f>
        <v/>
      </c>
    </row>
    <row r="5612" customFormat="false" ht="15" hidden="false" customHeight="false" outlineLevel="0" collapsed="false">
      <c r="A5612" s="29" t="s">
        <v>52</v>
      </c>
      <c r="B5612" s="29" t="s">
        <v>10487</v>
      </c>
      <c r="C5612" s="29" t="s">
        <v>556</v>
      </c>
      <c r="D5612" s="29" t="s">
        <v>10488</v>
      </c>
      <c r="E5612" s="29" t="n">
        <v>1</v>
      </c>
      <c r="F5612" s="29"/>
      <c r="G5612" s="29" t="s">
        <v>10489</v>
      </c>
      <c r="H5612" s="30" t="n">
        <v>32.8</v>
      </c>
      <c r="I5612" s="31" t="n">
        <v>46262</v>
      </c>
      <c r="J5612" s="30" t="n">
        <v>32.8</v>
      </c>
      <c r="K5612" s="29" t="s">
        <v>120</v>
      </c>
      <c r="L5612" s="29" t="s">
        <v>190</v>
      </c>
      <c r="M5612" s="29"/>
      <c r="N5612" s="29" t="s">
        <v>122</v>
      </c>
      <c r="O5612" s="29"/>
      <c r="P5612" s="29" t="s">
        <v>123</v>
      </c>
      <c r="Q5612" s="29" t="n">
        <f aca="false">IFERROR(VALUE(L5612),"")</f>
        <v>23</v>
      </c>
      <c r="R5612" s="29" t="str">
        <f aca="true">IF(O5612="","",O5612-TODAY())</f>
        <v/>
      </c>
      <c r="S5612" s="29" t="str">
        <f aca="false">IF(C5612="&lt;&lt; vazio &gt;&gt;","VAZIA",IF(AND(O5612&lt;&gt;"",R5612&lt;0),"VENCIDO",IF(AND(O5612&lt;&gt;"",R5612&lt;=Parametros!$B$10),"PRÓX. VENCIMENTO",IF(F5612="Q","QUALIDADE",IF(F5612="S","BLOQUEADO",IF(F5612="R","RESTRITO/DEVOLUÇÃO",IF(OR(N5612="QUAR",N5612="QRES"),"QUARENTENA",IF(OR(B5612="DESCARTE",B5612="DEVOLUÇÃO"),"DESCARTE/DEVOLUÇÃO",IF(AND(D5612="",K5612&lt;&gt;""),"SEM LOTE",IF(AND(Q5612&lt;&gt;"",Q5612&gt;=Parametros!$B$11),"PARADO/SEM GIRO","OK"))))))))))</f>
        <v>OK</v>
      </c>
      <c r="T5612" s="29" t="str">
        <f aca="false">IF(AND($S5612="PARADO/SEM GIRO",$K5612="KG",OR(Painel!$B$5="(Todos)",A5612=Painel!$B$5)*OR(Painel!$E$5="(Todos)",P5612=Painel!$E$5)),$J5612+ROW()/10000000,"")</f>
        <v/>
      </c>
      <c r="U5612" s="29" t="str">
        <f aca="false">IF(AND($S5612="VENCIDO",$K5612="KG",OR(Painel!$B$5="(Todos)",A5612=Painel!$B$5)*OR(Painel!$E$5="(Todos)",P5612=Painel!$E$5)),$J5612+ROW()/10000000,"")</f>
        <v/>
      </c>
    </row>
    <row r="5613" customFormat="false" ht="15" hidden="false" customHeight="false" outlineLevel="0" collapsed="false">
      <c r="A5613" s="29" t="s">
        <v>52</v>
      </c>
      <c r="B5613" s="29" t="s">
        <v>10490</v>
      </c>
      <c r="C5613" s="29" t="s">
        <v>186</v>
      </c>
      <c r="D5613" s="29" t="s">
        <v>1533</v>
      </c>
      <c r="E5613" s="29" t="n">
        <v>1</v>
      </c>
      <c r="F5613" s="29" t="s">
        <v>268</v>
      </c>
      <c r="G5613" s="29" t="s">
        <v>10491</v>
      </c>
      <c r="H5613" s="30" t="n">
        <v>545.4</v>
      </c>
      <c r="I5613" s="31" t="n">
        <v>46284</v>
      </c>
      <c r="J5613" s="30" t="n">
        <v>545.4</v>
      </c>
      <c r="K5613" s="29" t="s">
        <v>120</v>
      </c>
      <c r="L5613" s="29" t="s">
        <v>388</v>
      </c>
      <c r="M5613" s="29"/>
      <c r="N5613" s="29" t="s">
        <v>122</v>
      </c>
      <c r="O5613" s="31" t="n">
        <v>46830</v>
      </c>
      <c r="P5613" s="29" t="s">
        <v>123</v>
      </c>
      <c r="Q5613" s="29" t="n">
        <f aca="false">IFERROR(VALUE(L5613),"")</f>
        <v>1</v>
      </c>
      <c r="R5613" s="29" t="n">
        <f aca="true">IF(O5613="","",O5613-TODAY())</f>
        <v>545</v>
      </c>
      <c r="S5613" s="29" t="str">
        <f aca="false">IF(C5613="&lt;&lt; vazio &gt;&gt;","VAZIA",IF(AND(O5613&lt;&gt;"",R5613&lt;0),"VENCIDO",IF(AND(O5613&lt;&gt;"",R5613&lt;=Parametros!$B$10),"PRÓX. VENCIMENTO",IF(F5613="Q","QUALIDADE",IF(F5613="S","BLOQUEADO",IF(F5613="R","RESTRITO/DEVOLUÇÃO",IF(OR(N5613="QUAR",N5613="QRES"),"QUARENTENA",IF(OR(B5613="DESCARTE",B5613="DEVOLUÇÃO"),"DESCARTE/DEVOLUÇÃO",IF(AND(D5613="",K5613&lt;&gt;""),"SEM LOTE",IF(AND(Q5613&lt;&gt;"",Q5613&gt;=Parametros!$B$11),"PARADO/SEM GIRO","OK"))))))))))</f>
        <v>QUALIDADE</v>
      </c>
      <c r="T5613" s="29" t="str">
        <f aca="false">IF(AND($S5613="PARADO/SEM GIRO",$K5613="KG",OR(Painel!$B$5="(Todos)",A5613=Painel!$B$5)*OR(Painel!$E$5="(Todos)",P5613=Painel!$E$5)),$J5613+ROW()/10000000,"")</f>
        <v/>
      </c>
      <c r="U5613" s="29" t="str">
        <f aca="false">IF(AND($S5613="VENCIDO",$K5613="KG",OR(Painel!$B$5="(Todos)",A5613=Painel!$B$5)*OR(Painel!$E$5="(Todos)",P5613=Painel!$E$5)),$J5613+ROW()/10000000,"")</f>
        <v/>
      </c>
    </row>
    <row r="5614" customFormat="false" ht="15" hidden="false" customHeight="false" outlineLevel="0" collapsed="false">
      <c r="A5614" s="29" t="s">
        <v>52</v>
      </c>
      <c r="B5614" s="29" t="s">
        <v>10492</v>
      </c>
      <c r="C5614" s="29" t="s">
        <v>135</v>
      </c>
      <c r="D5614" s="29" t="s">
        <v>2623</v>
      </c>
      <c r="E5614" s="29" t="n">
        <v>1</v>
      </c>
      <c r="F5614" s="29"/>
      <c r="G5614" s="29" t="s">
        <v>10493</v>
      </c>
      <c r="H5614" s="30" t="n">
        <v>1000</v>
      </c>
      <c r="I5614" s="31" t="n">
        <v>46284</v>
      </c>
      <c r="J5614" s="30" t="n">
        <v>1000</v>
      </c>
      <c r="K5614" s="29" t="s">
        <v>120</v>
      </c>
      <c r="L5614" s="29" t="s">
        <v>388</v>
      </c>
      <c r="M5614" s="29"/>
      <c r="N5614" s="29" t="s">
        <v>122</v>
      </c>
      <c r="O5614" s="31" t="n">
        <v>46648</v>
      </c>
      <c r="P5614" s="29" t="s">
        <v>123</v>
      </c>
      <c r="Q5614" s="29" t="n">
        <f aca="false">IFERROR(VALUE(L5614),"")</f>
        <v>1</v>
      </c>
      <c r="R5614" s="29" t="n">
        <f aca="true">IF(O5614="","",O5614-TODAY())</f>
        <v>363</v>
      </c>
      <c r="S5614" s="29" t="str">
        <f aca="false">IF(C5614="&lt;&lt; vazio &gt;&gt;","VAZIA",IF(AND(O5614&lt;&gt;"",R5614&lt;0),"VENCIDO",IF(AND(O5614&lt;&gt;"",R5614&lt;=Parametros!$B$10),"PRÓX. VENCIMENTO",IF(F5614="Q","QUALIDADE",IF(F5614="S","BLOQUEADO",IF(F5614="R","RESTRITO/DEVOLUÇÃO",IF(OR(N5614="QUAR",N5614="QRES"),"QUARENTENA",IF(OR(B5614="DESCARTE",B5614="DEVOLUÇÃO"),"DESCARTE/DEVOLUÇÃO",IF(AND(D5614="",K5614&lt;&gt;""),"SEM LOTE",IF(AND(Q5614&lt;&gt;"",Q5614&gt;=Parametros!$B$11),"PARADO/SEM GIRO","OK"))))))))))</f>
        <v>OK</v>
      </c>
      <c r="T5614" s="29" t="str">
        <f aca="false">IF(AND($S5614="PARADO/SEM GIRO",$K5614="KG",OR(Painel!$B$5="(Todos)",A5614=Painel!$B$5)*OR(Painel!$E$5="(Todos)",P5614=Painel!$E$5)),$J5614+ROW()/10000000,"")</f>
        <v/>
      </c>
      <c r="U5614" s="29" t="str">
        <f aca="false">IF(AND($S5614="VENCIDO",$K5614="KG",OR(Painel!$B$5="(Todos)",A5614=Painel!$B$5)*OR(Painel!$E$5="(Todos)",P5614=Painel!$E$5)),$J5614+ROW()/10000000,"")</f>
        <v/>
      </c>
    </row>
    <row r="5615" customFormat="false" ht="15" hidden="false" customHeight="false" outlineLevel="0" collapsed="false">
      <c r="A5615" s="29" t="s">
        <v>52</v>
      </c>
      <c r="B5615" s="29" t="s">
        <v>10494</v>
      </c>
      <c r="C5615" s="29" t="s">
        <v>115</v>
      </c>
      <c r="D5615" s="29"/>
      <c r="E5615" s="29" t="n">
        <v>0</v>
      </c>
      <c r="F5615" s="29"/>
      <c r="G5615" s="29"/>
      <c r="H5615" s="30" t="n">
        <v>0</v>
      </c>
      <c r="I5615" s="29"/>
      <c r="J5615" s="30" t="n">
        <v>0</v>
      </c>
      <c r="K5615" s="29"/>
      <c r="L5615" s="29" t="s">
        <v>116</v>
      </c>
      <c r="M5615" s="29"/>
      <c r="N5615" s="29"/>
      <c r="O5615" s="29"/>
      <c r="P5615" s="29"/>
      <c r="Q5615" s="29" t="n">
        <f aca="false">IFERROR(VALUE(L5615),"")</f>
        <v>0</v>
      </c>
      <c r="R5615" s="29" t="str">
        <f aca="true">IF(O5615="","",O5615-TODAY())</f>
        <v/>
      </c>
      <c r="S5615" s="29" t="str">
        <f aca="false">IF(C5615="&lt;&lt; vazio &gt;&gt;","VAZIA",IF(AND(O5615&lt;&gt;"",R5615&lt;0),"VENCIDO",IF(AND(O5615&lt;&gt;"",R5615&lt;=Parametros!$B$10),"PRÓX. VENCIMENTO",IF(F5615="Q","QUALIDADE",IF(F5615="S","BLOQUEADO",IF(F5615="R","RESTRITO/DEVOLUÇÃO",IF(OR(N5615="QUAR",N5615="QRES"),"QUARENTENA",IF(OR(B5615="DESCARTE",B5615="DEVOLUÇÃO"),"DESCARTE/DEVOLUÇÃO",IF(AND(D5615="",K5615&lt;&gt;""),"SEM LOTE",IF(AND(Q5615&lt;&gt;"",Q5615&gt;=Parametros!$B$11),"PARADO/SEM GIRO","OK"))))))))))</f>
        <v>VAZIA</v>
      </c>
      <c r="T5615" s="29" t="str">
        <f aca="false">IF(AND($S5615="PARADO/SEM GIRO",$K5615="KG",OR(Painel!$B$5="(Todos)",A5615=Painel!$B$5)*OR(Painel!$E$5="(Todos)",P5615=Painel!$E$5)),$J5615+ROW()/10000000,"")</f>
        <v/>
      </c>
      <c r="U5615" s="29" t="str">
        <f aca="false">IF(AND($S5615="VENCIDO",$K5615="KG",OR(Painel!$B$5="(Todos)",A5615=Painel!$B$5)*OR(Painel!$E$5="(Todos)",P5615=Painel!$E$5)),$J5615+ROW()/10000000,"")</f>
        <v/>
      </c>
    </row>
    <row r="5616" customFormat="false" ht="15" hidden="false" customHeight="false" outlineLevel="0" collapsed="false">
      <c r="A5616" s="29" t="s">
        <v>52</v>
      </c>
      <c r="B5616" s="29" t="s">
        <v>10495</v>
      </c>
      <c r="C5616" s="29" t="s">
        <v>165</v>
      </c>
      <c r="D5616" s="29" t="s">
        <v>458</v>
      </c>
      <c r="E5616" s="29" t="n">
        <v>1</v>
      </c>
      <c r="F5616" s="29"/>
      <c r="G5616" s="29" t="s">
        <v>10496</v>
      </c>
      <c r="H5616" s="30" t="n">
        <v>727.2</v>
      </c>
      <c r="I5616" s="31" t="n">
        <v>46259</v>
      </c>
      <c r="J5616" s="30" t="n">
        <v>727.2</v>
      </c>
      <c r="K5616" s="29" t="s">
        <v>120</v>
      </c>
      <c r="L5616" s="29" t="s">
        <v>677</v>
      </c>
      <c r="M5616" s="29"/>
      <c r="N5616" s="29" t="s">
        <v>122</v>
      </c>
      <c r="O5616" s="31" t="n">
        <v>46799</v>
      </c>
      <c r="P5616" s="29" t="s">
        <v>123</v>
      </c>
      <c r="Q5616" s="29" t="n">
        <f aca="false">IFERROR(VALUE(L5616),"")</f>
        <v>26</v>
      </c>
      <c r="R5616" s="29" t="n">
        <f aca="true">IF(O5616="","",O5616-TODAY())</f>
        <v>514</v>
      </c>
      <c r="S5616" s="29" t="str">
        <f aca="false">IF(C5616="&lt;&lt; vazio &gt;&gt;","VAZIA",IF(AND(O5616&lt;&gt;"",R5616&lt;0),"VENCIDO",IF(AND(O5616&lt;&gt;"",R5616&lt;=Parametros!$B$10),"PRÓX. VENCIMENTO",IF(F5616="Q","QUALIDADE",IF(F5616="S","BLOQUEADO",IF(F5616="R","RESTRITO/DEVOLUÇÃO",IF(OR(N5616="QUAR",N5616="QRES"),"QUARENTENA",IF(OR(B5616="DESCARTE",B5616="DEVOLUÇÃO"),"DESCARTE/DEVOLUÇÃO",IF(AND(D5616="",K5616&lt;&gt;""),"SEM LOTE",IF(AND(Q5616&lt;&gt;"",Q5616&gt;=Parametros!$B$11),"PARADO/SEM GIRO","OK"))))))))))</f>
        <v>OK</v>
      </c>
      <c r="T5616" s="29" t="str">
        <f aca="false">IF(AND($S5616="PARADO/SEM GIRO",$K5616="KG",OR(Painel!$B$5="(Todos)",A5616=Painel!$B$5)*OR(Painel!$E$5="(Todos)",P5616=Painel!$E$5)),$J5616+ROW()/10000000,"")</f>
        <v/>
      </c>
      <c r="U5616" s="29" t="str">
        <f aca="false">IF(AND($S5616="VENCIDO",$K5616="KG",OR(Painel!$B$5="(Todos)",A5616=Painel!$B$5)*OR(Painel!$E$5="(Todos)",P5616=Painel!$E$5)),$J5616+ROW()/10000000,"")</f>
        <v/>
      </c>
    </row>
    <row r="5617" customFormat="false" ht="15" hidden="false" customHeight="false" outlineLevel="0" collapsed="false">
      <c r="A5617" s="29" t="s">
        <v>52</v>
      </c>
      <c r="B5617" s="29" t="s">
        <v>10497</v>
      </c>
      <c r="C5617" s="29" t="s">
        <v>165</v>
      </c>
      <c r="D5617" s="29" t="s">
        <v>458</v>
      </c>
      <c r="E5617" s="29" t="n">
        <v>1</v>
      </c>
      <c r="F5617" s="29"/>
      <c r="G5617" s="29" t="s">
        <v>10498</v>
      </c>
      <c r="H5617" s="30" t="n">
        <v>727.2</v>
      </c>
      <c r="I5617" s="31" t="n">
        <v>46259</v>
      </c>
      <c r="J5617" s="30" t="n">
        <v>727.2</v>
      </c>
      <c r="K5617" s="29" t="s">
        <v>120</v>
      </c>
      <c r="L5617" s="29" t="s">
        <v>677</v>
      </c>
      <c r="M5617" s="29"/>
      <c r="N5617" s="29" t="s">
        <v>122</v>
      </c>
      <c r="O5617" s="31" t="n">
        <v>46799</v>
      </c>
      <c r="P5617" s="29" t="s">
        <v>123</v>
      </c>
      <c r="Q5617" s="29" t="n">
        <f aca="false">IFERROR(VALUE(L5617),"")</f>
        <v>26</v>
      </c>
      <c r="R5617" s="29" t="n">
        <f aca="true">IF(O5617="","",O5617-TODAY())</f>
        <v>514</v>
      </c>
      <c r="S5617" s="29" t="str">
        <f aca="false">IF(C5617="&lt;&lt; vazio &gt;&gt;","VAZIA",IF(AND(O5617&lt;&gt;"",R5617&lt;0),"VENCIDO",IF(AND(O5617&lt;&gt;"",R5617&lt;=Parametros!$B$10),"PRÓX. VENCIMENTO",IF(F5617="Q","QUALIDADE",IF(F5617="S","BLOQUEADO",IF(F5617="R","RESTRITO/DEVOLUÇÃO",IF(OR(N5617="QUAR",N5617="QRES"),"QUARENTENA",IF(OR(B5617="DESCARTE",B5617="DEVOLUÇÃO"),"DESCARTE/DEVOLUÇÃO",IF(AND(D5617="",K5617&lt;&gt;""),"SEM LOTE",IF(AND(Q5617&lt;&gt;"",Q5617&gt;=Parametros!$B$11),"PARADO/SEM GIRO","OK"))))))))))</f>
        <v>OK</v>
      </c>
      <c r="T5617" s="29" t="str">
        <f aca="false">IF(AND($S5617="PARADO/SEM GIRO",$K5617="KG",OR(Painel!$B$5="(Todos)",A5617=Painel!$B$5)*OR(Painel!$E$5="(Todos)",P5617=Painel!$E$5)),$J5617+ROW()/10000000,"")</f>
        <v/>
      </c>
      <c r="U5617" s="29" t="str">
        <f aca="false">IF(AND($S5617="VENCIDO",$K5617="KG",OR(Painel!$B$5="(Todos)",A5617=Painel!$B$5)*OR(Painel!$E$5="(Todos)",P5617=Painel!$E$5)),$J5617+ROW()/10000000,"")</f>
        <v/>
      </c>
    </row>
    <row r="5618" customFormat="false" ht="15" hidden="false" customHeight="false" outlineLevel="0" collapsed="false">
      <c r="A5618" s="29" t="s">
        <v>52</v>
      </c>
      <c r="B5618" s="29" t="s">
        <v>10499</v>
      </c>
      <c r="C5618" s="29" t="s">
        <v>398</v>
      </c>
      <c r="D5618" s="29" t="s">
        <v>885</v>
      </c>
      <c r="E5618" s="29" t="n">
        <v>1</v>
      </c>
      <c r="F5618" s="29"/>
      <c r="G5618" s="29" t="s">
        <v>10500</v>
      </c>
      <c r="H5618" s="30" t="n">
        <v>1102.5</v>
      </c>
      <c r="I5618" s="31" t="n">
        <v>46282</v>
      </c>
      <c r="J5618" s="30" t="n">
        <v>1102.5</v>
      </c>
      <c r="K5618" s="29" t="s">
        <v>120</v>
      </c>
      <c r="L5618" s="29" t="s">
        <v>400</v>
      </c>
      <c r="M5618" s="29"/>
      <c r="N5618" s="29" t="s">
        <v>122</v>
      </c>
      <c r="O5618" s="31" t="n">
        <v>46642</v>
      </c>
      <c r="P5618" s="29" t="s">
        <v>123</v>
      </c>
      <c r="Q5618" s="29" t="n">
        <f aca="false">IFERROR(VALUE(L5618),"")</f>
        <v>3</v>
      </c>
      <c r="R5618" s="29" t="n">
        <f aca="true">IF(O5618="","",O5618-TODAY())</f>
        <v>357</v>
      </c>
      <c r="S5618" s="29" t="str">
        <f aca="false">IF(C5618="&lt;&lt; vazio &gt;&gt;","VAZIA",IF(AND(O5618&lt;&gt;"",R5618&lt;0),"VENCIDO",IF(AND(O5618&lt;&gt;"",R5618&lt;=Parametros!$B$10),"PRÓX. VENCIMENTO",IF(F5618="Q","QUALIDADE",IF(F5618="S","BLOQUEADO",IF(F5618="R","RESTRITO/DEVOLUÇÃO",IF(OR(N5618="QUAR",N5618="QRES"),"QUARENTENA",IF(OR(B5618="DESCARTE",B5618="DEVOLUÇÃO"),"DESCARTE/DEVOLUÇÃO",IF(AND(D5618="",K5618&lt;&gt;""),"SEM LOTE",IF(AND(Q5618&lt;&gt;"",Q5618&gt;=Parametros!$B$11),"PARADO/SEM GIRO","OK"))))))))))</f>
        <v>OK</v>
      </c>
      <c r="T5618" s="29" t="str">
        <f aca="false">IF(AND($S5618="PARADO/SEM GIRO",$K5618="KG",OR(Painel!$B$5="(Todos)",A5618=Painel!$B$5)*OR(Painel!$E$5="(Todos)",P5618=Painel!$E$5)),$J5618+ROW()/10000000,"")</f>
        <v/>
      </c>
      <c r="U5618" s="29" t="str">
        <f aca="false">IF(AND($S5618="VENCIDO",$K5618="KG",OR(Painel!$B$5="(Todos)",A5618=Painel!$B$5)*OR(Painel!$E$5="(Todos)",P5618=Painel!$E$5)),$J5618+ROW()/10000000,"")</f>
        <v/>
      </c>
    </row>
    <row r="5619" customFormat="false" ht="15" hidden="false" customHeight="false" outlineLevel="0" collapsed="false">
      <c r="A5619" s="29" t="s">
        <v>52</v>
      </c>
      <c r="B5619" s="29" t="s">
        <v>10501</v>
      </c>
      <c r="C5619" s="29" t="s">
        <v>785</v>
      </c>
      <c r="D5619" s="29" t="s">
        <v>1071</v>
      </c>
      <c r="E5619" s="29" t="n">
        <v>1</v>
      </c>
      <c r="F5619" s="29" t="s">
        <v>268</v>
      </c>
      <c r="G5619" s="29" t="s">
        <v>10502</v>
      </c>
      <c r="H5619" s="30" t="n">
        <v>1000</v>
      </c>
      <c r="I5619" s="31" t="n">
        <v>46279</v>
      </c>
      <c r="J5619" s="30" t="n">
        <v>1000</v>
      </c>
      <c r="K5619" s="29" t="s">
        <v>120</v>
      </c>
      <c r="L5619" s="29" t="s">
        <v>350</v>
      </c>
      <c r="M5619" s="29"/>
      <c r="N5619" s="29" t="s">
        <v>122</v>
      </c>
      <c r="O5619" s="31" t="n">
        <v>46826</v>
      </c>
      <c r="P5619" s="29" t="s">
        <v>123</v>
      </c>
      <c r="Q5619" s="29" t="n">
        <f aca="false">IFERROR(VALUE(L5619),"")</f>
        <v>6</v>
      </c>
      <c r="R5619" s="29" t="n">
        <f aca="true">IF(O5619="","",O5619-TODAY())</f>
        <v>541</v>
      </c>
      <c r="S5619" s="29" t="str">
        <f aca="false">IF(C5619="&lt;&lt; vazio &gt;&gt;","VAZIA",IF(AND(O5619&lt;&gt;"",R5619&lt;0),"VENCIDO",IF(AND(O5619&lt;&gt;"",R5619&lt;=Parametros!$B$10),"PRÓX. VENCIMENTO",IF(F5619="Q","QUALIDADE",IF(F5619="S","BLOQUEADO",IF(F5619="R","RESTRITO/DEVOLUÇÃO",IF(OR(N5619="QUAR",N5619="QRES"),"QUARENTENA",IF(OR(B5619="DESCARTE",B5619="DEVOLUÇÃO"),"DESCARTE/DEVOLUÇÃO",IF(AND(D5619="",K5619&lt;&gt;""),"SEM LOTE",IF(AND(Q5619&lt;&gt;"",Q5619&gt;=Parametros!$B$11),"PARADO/SEM GIRO","OK"))))))))))</f>
        <v>QUALIDADE</v>
      </c>
      <c r="T5619" s="29" t="str">
        <f aca="false">IF(AND($S5619="PARADO/SEM GIRO",$K5619="KG",OR(Painel!$B$5="(Todos)",A5619=Painel!$B$5)*OR(Painel!$E$5="(Todos)",P5619=Painel!$E$5)),$J5619+ROW()/10000000,"")</f>
        <v/>
      </c>
      <c r="U5619" s="29" t="str">
        <f aca="false">IF(AND($S5619="VENCIDO",$K5619="KG",OR(Painel!$B$5="(Todos)",A5619=Painel!$B$5)*OR(Painel!$E$5="(Todos)",P5619=Painel!$E$5)),$J5619+ROW()/10000000,"")</f>
        <v/>
      </c>
    </row>
    <row r="5620" customFormat="false" ht="15" hidden="false" customHeight="false" outlineLevel="0" collapsed="false">
      <c r="A5620" s="29" t="s">
        <v>52</v>
      </c>
      <c r="B5620" s="29" t="s">
        <v>10503</v>
      </c>
      <c r="C5620" s="29" t="s">
        <v>2561</v>
      </c>
      <c r="D5620" s="29" t="s">
        <v>2562</v>
      </c>
      <c r="E5620" s="29" t="n">
        <v>1</v>
      </c>
      <c r="F5620" s="29" t="s">
        <v>268</v>
      </c>
      <c r="G5620" s="29" t="s">
        <v>10504</v>
      </c>
      <c r="H5620" s="30" t="n">
        <v>131.2</v>
      </c>
      <c r="I5620" s="31" t="n">
        <v>46284</v>
      </c>
      <c r="J5620" s="30" t="n">
        <v>131.2</v>
      </c>
      <c r="K5620" s="29" t="s">
        <v>120</v>
      </c>
      <c r="L5620" s="29" t="s">
        <v>388</v>
      </c>
      <c r="M5620" s="29"/>
      <c r="N5620" s="29" t="s">
        <v>122</v>
      </c>
      <c r="O5620" s="31" t="n">
        <v>47014</v>
      </c>
      <c r="P5620" s="29" t="s">
        <v>123</v>
      </c>
      <c r="Q5620" s="29" t="n">
        <f aca="false">IFERROR(VALUE(L5620),"")</f>
        <v>1</v>
      </c>
      <c r="R5620" s="29" t="n">
        <f aca="true">IF(O5620="","",O5620-TODAY())</f>
        <v>729</v>
      </c>
      <c r="S5620" s="29" t="str">
        <f aca="false">IF(C5620="&lt;&lt; vazio &gt;&gt;","VAZIA",IF(AND(O5620&lt;&gt;"",R5620&lt;0),"VENCIDO",IF(AND(O5620&lt;&gt;"",R5620&lt;=Parametros!$B$10),"PRÓX. VENCIMENTO",IF(F5620="Q","QUALIDADE",IF(F5620="S","BLOQUEADO",IF(F5620="R","RESTRITO/DEVOLUÇÃO",IF(OR(N5620="QUAR",N5620="QRES"),"QUARENTENA",IF(OR(B5620="DESCARTE",B5620="DEVOLUÇÃO"),"DESCARTE/DEVOLUÇÃO",IF(AND(D5620="",K5620&lt;&gt;""),"SEM LOTE",IF(AND(Q5620&lt;&gt;"",Q5620&gt;=Parametros!$B$11),"PARADO/SEM GIRO","OK"))))))))))</f>
        <v>QUALIDADE</v>
      </c>
      <c r="T5620" s="29" t="str">
        <f aca="false">IF(AND($S5620="PARADO/SEM GIRO",$K5620="KG",OR(Painel!$B$5="(Todos)",A5620=Painel!$B$5)*OR(Painel!$E$5="(Todos)",P5620=Painel!$E$5)),$J5620+ROW()/10000000,"")</f>
        <v/>
      </c>
      <c r="U5620" s="29" t="str">
        <f aca="false">IF(AND($S5620="VENCIDO",$K5620="KG",OR(Painel!$B$5="(Todos)",A5620=Painel!$B$5)*OR(Painel!$E$5="(Todos)",P5620=Painel!$E$5)),$J5620+ROW()/10000000,"")</f>
        <v/>
      </c>
    </row>
    <row r="5621" customFormat="false" ht="15" hidden="false" customHeight="false" outlineLevel="0" collapsed="false">
      <c r="A5621" s="29" t="s">
        <v>52</v>
      </c>
      <c r="B5621" s="29" t="s">
        <v>10505</v>
      </c>
      <c r="C5621" s="29" t="s">
        <v>10297</v>
      </c>
      <c r="D5621" s="29" t="s">
        <v>10298</v>
      </c>
      <c r="E5621" s="29" t="n">
        <v>1</v>
      </c>
      <c r="F5621" s="29"/>
      <c r="G5621" s="29" t="s">
        <v>10506</v>
      </c>
      <c r="H5621" s="30" t="n">
        <v>800</v>
      </c>
      <c r="I5621" s="31" t="n">
        <v>46183</v>
      </c>
      <c r="J5621" s="30" t="n">
        <v>800</v>
      </c>
      <c r="K5621" s="29" t="s">
        <v>120</v>
      </c>
      <c r="L5621" s="29" t="s">
        <v>1096</v>
      </c>
      <c r="M5621" s="29"/>
      <c r="N5621" s="29" t="s">
        <v>122</v>
      </c>
      <c r="O5621" s="31" t="n">
        <v>46905</v>
      </c>
      <c r="P5621" s="29" t="s">
        <v>123</v>
      </c>
      <c r="Q5621" s="29" t="n">
        <f aca="false">IFERROR(VALUE(L5621),"")</f>
        <v>102</v>
      </c>
      <c r="R5621" s="29" t="n">
        <f aca="true">IF(O5621="","",O5621-TODAY())</f>
        <v>620</v>
      </c>
      <c r="S5621" s="29" t="str">
        <f aca="false">IF(C5621="&lt;&lt; vazio &gt;&gt;","VAZIA",IF(AND(O5621&lt;&gt;"",R5621&lt;0),"VENCIDO",IF(AND(O5621&lt;&gt;"",R5621&lt;=Parametros!$B$10),"PRÓX. VENCIMENTO",IF(F5621="Q","QUALIDADE",IF(F5621="S","BLOQUEADO",IF(F5621="R","RESTRITO/DEVOLUÇÃO",IF(OR(N5621="QUAR",N5621="QRES"),"QUARENTENA",IF(OR(B5621="DESCARTE",B5621="DEVOLUÇÃO"),"DESCARTE/DEVOLUÇÃO",IF(AND(D5621="",K5621&lt;&gt;""),"SEM LOTE",IF(AND(Q5621&lt;&gt;"",Q5621&gt;=Parametros!$B$11),"PARADO/SEM GIRO","OK"))))))))))</f>
        <v>PARADO/SEM GIRO</v>
      </c>
      <c r="T5621" s="29" t="n">
        <f aca="false">IF(AND($S5621="PARADO/SEM GIRO",$K5621="KG",OR(Painel!$B$5="(Todos)",A5621=Painel!$B$5)*OR(Painel!$E$5="(Todos)",P5621=Painel!$E$5)),$J5621+ROW()/10000000,"")</f>
        <v>800.0005621</v>
      </c>
      <c r="U5621" s="29" t="str">
        <f aca="false">IF(AND($S5621="VENCIDO",$K5621="KG",OR(Painel!$B$5="(Todos)",A5621=Painel!$B$5)*OR(Painel!$E$5="(Todos)",P5621=Painel!$E$5)),$J5621+ROW()/10000000,"")</f>
        <v/>
      </c>
    </row>
    <row r="5622" customFormat="false" ht="15" hidden="false" customHeight="false" outlineLevel="0" collapsed="false">
      <c r="A5622" s="29" t="s">
        <v>52</v>
      </c>
      <c r="B5622" s="29" t="s">
        <v>10507</v>
      </c>
      <c r="C5622" s="29" t="s">
        <v>876</v>
      </c>
      <c r="D5622" s="29" t="s">
        <v>877</v>
      </c>
      <c r="E5622" s="29" t="n">
        <v>1</v>
      </c>
      <c r="F5622" s="29"/>
      <c r="G5622" s="29" t="s">
        <v>10508</v>
      </c>
      <c r="H5622" s="30" t="n">
        <v>720</v>
      </c>
      <c r="I5622" s="31" t="n">
        <v>46279</v>
      </c>
      <c r="J5622" s="30" t="n">
        <v>720</v>
      </c>
      <c r="K5622" s="29" t="s">
        <v>120</v>
      </c>
      <c r="L5622" s="29" t="s">
        <v>350</v>
      </c>
      <c r="M5622" s="29"/>
      <c r="N5622" s="29" t="s">
        <v>122</v>
      </c>
      <c r="O5622" s="31" t="n">
        <v>46821</v>
      </c>
      <c r="P5622" s="29" t="s">
        <v>123</v>
      </c>
      <c r="Q5622" s="29" t="n">
        <f aca="false">IFERROR(VALUE(L5622),"")</f>
        <v>6</v>
      </c>
      <c r="R5622" s="29" t="n">
        <f aca="true">IF(O5622="","",O5622-TODAY())</f>
        <v>536</v>
      </c>
      <c r="S5622" s="29" t="str">
        <f aca="false">IF(C5622="&lt;&lt; vazio &gt;&gt;","VAZIA",IF(AND(O5622&lt;&gt;"",R5622&lt;0),"VENCIDO",IF(AND(O5622&lt;&gt;"",R5622&lt;=Parametros!$B$10),"PRÓX. VENCIMENTO",IF(F5622="Q","QUALIDADE",IF(F5622="S","BLOQUEADO",IF(F5622="R","RESTRITO/DEVOLUÇÃO",IF(OR(N5622="QUAR",N5622="QRES"),"QUARENTENA",IF(OR(B5622="DESCARTE",B5622="DEVOLUÇÃO"),"DESCARTE/DEVOLUÇÃO",IF(AND(D5622="",K5622&lt;&gt;""),"SEM LOTE",IF(AND(Q5622&lt;&gt;"",Q5622&gt;=Parametros!$B$11),"PARADO/SEM GIRO","OK"))))))))))</f>
        <v>OK</v>
      </c>
      <c r="T5622" s="29" t="str">
        <f aca="false">IF(AND($S5622="PARADO/SEM GIRO",$K5622="KG",OR(Painel!$B$5="(Todos)",A5622=Painel!$B$5)*OR(Painel!$E$5="(Todos)",P5622=Painel!$E$5)),$J5622+ROW()/10000000,"")</f>
        <v/>
      </c>
      <c r="U5622" s="29" t="str">
        <f aca="false">IF(AND($S5622="VENCIDO",$K5622="KG",OR(Painel!$B$5="(Todos)",A5622=Painel!$B$5)*OR(Painel!$E$5="(Todos)",P5622=Painel!$E$5)),$J5622+ROW()/10000000,"")</f>
        <v/>
      </c>
    </row>
    <row r="5623" customFormat="false" ht="15" hidden="false" customHeight="false" outlineLevel="0" collapsed="false">
      <c r="A5623" s="29" t="s">
        <v>52</v>
      </c>
      <c r="B5623" s="29" t="s">
        <v>10509</v>
      </c>
      <c r="C5623" s="29" t="s">
        <v>157</v>
      </c>
      <c r="D5623" s="29" t="s">
        <v>3095</v>
      </c>
      <c r="E5623" s="29" t="n">
        <v>1</v>
      </c>
      <c r="F5623" s="29"/>
      <c r="G5623" s="29" t="s">
        <v>10510</v>
      </c>
      <c r="H5623" s="30" t="n">
        <v>1102.5</v>
      </c>
      <c r="I5623" s="31" t="n">
        <v>46195</v>
      </c>
      <c r="J5623" s="30" t="n">
        <v>1102.5</v>
      </c>
      <c r="K5623" s="29" t="s">
        <v>120</v>
      </c>
      <c r="L5623" s="29" t="s">
        <v>2744</v>
      </c>
      <c r="M5623" s="29"/>
      <c r="N5623" s="29" t="s">
        <v>122</v>
      </c>
      <c r="O5623" s="31" t="n">
        <v>46738</v>
      </c>
      <c r="P5623" s="29" t="s">
        <v>123</v>
      </c>
      <c r="Q5623" s="29" t="n">
        <f aca="false">IFERROR(VALUE(L5623),"")</f>
        <v>90</v>
      </c>
      <c r="R5623" s="29" t="n">
        <f aca="true">IF(O5623="","",O5623-TODAY())</f>
        <v>453</v>
      </c>
      <c r="S5623" s="29" t="str">
        <f aca="false">IF(C5623="&lt;&lt; vazio &gt;&gt;","VAZIA",IF(AND(O5623&lt;&gt;"",R5623&lt;0),"VENCIDO",IF(AND(O5623&lt;&gt;"",R5623&lt;=Parametros!$B$10),"PRÓX. VENCIMENTO",IF(F5623="Q","QUALIDADE",IF(F5623="S","BLOQUEADO",IF(F5623="R","RESTRITO/DEVOLUÇÃO",IF(OR(N5623="QUAR",N5623="QRES"),"QUARENTENA",IF(OR(B5623="DESCARTE",B5623="DEVOLUÇÃO"),"DESCARTE/DEVOLUÇÃO",IF(AND(D5623="",K5623&lt;&gt;""),"SEM LOTE",IF(AND(Q5623&lt;&gt;"",Q5623&gt;=Parametros!$B$11),"PARADO/SEM GIRO","OK"))))))))))</f>
        <v>PARADO/SEM GIRO</v>
      </c>
      <c r="T5623" s="29" t="n">
        <f aca="false">IF(AND($S5623="PARADO/SEM GIRO",$K5623="KG",OR(Painel!$B$5="(Todos)",A5623=Painel!$B$5)*OR(Painel!$E$5="(Todos)",P5623=Painel!$E$5)),$J5623+ROW()/10000000,"")</f>
        <v>1102.5005623</v>
      </c>
      <c r="U5623" s="29" t="str">
        <f aca="false">IF(AND($S5623="VENCIDO",$K5623="KG",OR(Painel!$B$5="(Todos)",A5623=Painel!$B$5)*OR(Painel!$E$5="(Todos)",P5623=Painel!$E$5)),$J5623+ROW()/10000000,"")</f>
        <v/>
      </c>
    </row>
    <row r="5624" customFormat="false" ht="15" hidden="false" customHeight="false" outlineLevel="0" collapsed="false">
      <c r="A5624" s="29" t="s">
        <v>52</v>
      </c>
      <c r="B5624" s="29" t="s">
        <v>10511</v>
      </c>
      <c r="C5624" s="29" t="s">
        <v>167</v>
      </c>
      <c r="D5624" s="29" t="s">
        <v>1185</v>
      </c>
      <c r="E5624" s="29" t="n">
        <v>1</v>
      </c>
      <c r="F5624" s="29" t="s">
        <v>268</v>
      </c>
      <c r="G5624" s="29" t="s">
        <v>10512</v>
      </c>
      <c r="H5624" s="30" t="n">
        <v>590.4</v>
      </c>
      <c r="I5624" s="31" t="n">
        <v>46284</v>
      </c>
      <c r="J5624" s="30" t="n">
        <v>590.4</v>
      </c>
      <c r="K5624" s="29" t="s">
        <v>120</v>
      </c>
      <c r="L5624" s="29" t="s">
        <v>388</v>
      </c>
      <c r="M5624" s="29"/>
      <c r="N5624" s="29" t="s">
        <v>122</v>
      </c>
      <c r="O5624" s="31" t="n">
        <v>46830</v>
      </c>
      <c r="P5624" s="29" t="s">
        <v>123</v>
      </c>
      <c r="Q5624" s="29" t="n">
        <f aca="false">IFERROR(VALUE(L5624),"")</f>
        <v>1</v>
      </c>
      <c r="R5624" s="29" t="n">
        <f aca="true">IF(O5624="","",O5624-TODAY())</f>
        <v>545</v>
      </c>
      <c r="S5624" s="29" t="str">
        <f aca="false">IF(C5624="&lt;&lt; vazio &gt;&gt;","VAZIA",IF(AND(O5624&lt;&gt;"",R5624&lt;0),"VENCIDO",IF(AND(O5624&lt;&gt;"",R5624&lt;=Parametros!$B$10),"PRÓX. VENCIMENTO",IF(F5624="Q","QUALIDADE",IF(F5624="S","BLOQUEADO",IF(F5624="R","RESTRITO/DEVOLUÇÃO",IF(OR(N5624="QUAR",N5624="QRES"),"QUARENTENA",IF(OR(B5624="DESCARTE",B5624="DEVOLUÇÃO"),"DESCARTE/DEVOLUÇÃO",IF(AND(D5624="",K5624&lt;&gt;""),"SEM LOTE",IF(AND(Q5624&lt;&gt;"",Q5624&gt;=Parametros!$B$11),"PARADO/SEM GIRO","OK"))))))))))</f>
        <v>QUALIDADE</v>
      </c>
      <c r="T5624" s="29" t="str">
        <f aca="false">IF(AND($S5624="PARADO/SEM GIRO",$K5624="KG",OR(Painel!$B$5="(Todos)",A5624=Painel!$B$5)*OR(Painel!$E$5="(Todos)",P5624=Painel!$E$5)),$J5624+ROW()/10000000,"")</f>
        <v/>
      </c>
      <c r="U5624" s="29" t="str">
        <f aca="false">IF(AND($S5624="VENCIDO",$K5624="KG",OR(Painel!$B$5="(Todos)",A5624=Painel!$B$5)*OR(Painel!$E$5="(Todos)",P5624=Painel!$E$5)),$J5624+ROW()/10000000,"")</f>
        <v/>
      </c>
    </row>
    <row r="5625" customFormat="false" ht="15" hidden="false" customHeight="false" outlineLevel="0" collapsed="false">
      <c r="A5625" s="29" t="s">
        <v>52</v>
      </c>
      <c r="B5625" s="29" t="s">
        <v>10513</v>
      </c>
      <c r="C5625" s="29" t="s">
        <v>1602</v>
      </c>
      <c r="D5625" s="29" t="s">
        <v>1603</v>
      </c>
      <c r="E5625" s="29" t="n">
        <v>1</v>
      </c>
      <c r="F5625" s="29"/>
      <c r="G5625" s="29" t="s">
        <v>10514</v>
      </c>
      <c r="H5625" s="30" t="n">
        <v>1000</v>
      </c>
      <c r="I5625" s="31" t="n">
        <v>46218</v>
      </c>
      <c r="J5625" s="30" t="n">
        <v>1000</v>
      </c>
      <c r="K5625" s="29" t="s">
        <v>120</v>
      </c>
      <c r="L5625" s="29" t="s">
        <v>1605</v>
      </c>
      <c r="M5625" s="29"/>
      <c r="N5625" s="29" t="s">
        <v>122</v>
      </c>
      <c r="O5625" s="31" t="n">
        <v>46757</v>
      </c>
      <c r="P5625" s="29" t="s">
        <v>123</v>
      </c>
      <c r="Q5625" s="29" t="n">
        <f aca="false">IFERROR(VALUE(L5625),"")</f>
        <v>67</v>
      </c>
      <c r="R5625" s="29" t="n">
        <f aca="true">IF(O5625="","",O5625-TODAY())</f>
        <v>472</v>
      </c>
      <c r="S5625" s="29" t="str">
        <f aca="false">IF(C5625="&lt;&lt; vazio &gt;&gt;","VAZIA",IF(AND(O5625&lt;&gt;"",R5625&lt;0),"VENCIDO",IF(AND(O5625&lt;&gt;"",R5625&lt;=Parametros!$B$10),"PRÓX. VENCIMENTO",IF(F5625="Q","QUALIDADE",IF(F5625="S","BLOQUEADO",IF(F5625="R","RESTRITO/DEVOLUÇÃO",IF(OR(N5625="QUAR",N5625="QRES"),"QUARENTENA",IF(OR(B5625="DESCARTE",B5625="DEVOLUÇÃO"),"DESCARTE/DEVOLUÇÃO",IF(AND(D5625="",K5625&lt;&gt;""),"SEM LOTE",IF(AND(Q5625&lt;&gt;"",Q5625&gt;=Parametros!$B$11),"PARADO/SEM GIRO","OK"))))))))))</f>
        <v>OK</v>
      </c>
      <c r="T5625" s="29" t="str">
        <f aca="false">IF(AND($S5625="PARADO/SEM GIRO",$K5625="KG",OR(Painel!$B$5="(Todos)",A5625=Painel!$B$5)*OR(Painel!$E$5="(Todos)",P5625=Painel!$E$5)),$J5625+ROW()/10000000,"")</f>
        <v/>
      </c>
      <c r="U5625" s="29" t="str">
        <f aca="false">IF(AND($S5625="VENCIDO",$K5625="KG",OR(Painel!$B$5="(Todos)",A5625=Painel!$B$5)*OR(Painel!$E$5="(Todos)",P5625=Painel!$E$5)),$J5625+ROW()/10000000,"")</f>
        <v/>
      </c>
    </row>
    <row r="5626" customFormat="false" ht="15" hidden="false" customHeight="false" outlineLevel="0" collapsed="false">
      <c r="A5626" s="29" t="s">
        <v>52</v>
      </c>
      <c r="B5626" s="29" t="s">
        <v>10515</v>
      </c>
      <c r="C5626" s="29" t="s">
        <v>2561</v>
      </c>
      <c r="D5626" s="29" t="s">
        <v>7209</v>
      </c>
      <c r="E5626" s="29" t="n">
        <v>1</v>
      </c>
      <c r="F5626" s="29" t="s">
        <v>268</v>
      </c>
      <c r="G5626" s="29" t="s">
        <v>10516</v>
      </c>
      <c r="H5626" s="30" t="n">
        <v>590.4</v>
      </c>
      <c r="I5626" s="31" t="n">
        <v>46284</v>
      </c>
      <c r="J5626" s="30" t="n">
        <v>590.4</v>
      </c>
      <c r="K5626" s="29" t="s">
        <v>120</v>
      </c>
      <c r="L5626" s="29" t="s">
        <v>388</v>
      </c>
      <c r="M5626" s="29"/>
      <c r="N5626" s="29" t="s">
        <v>122</v>
      </c>
      <c r="O5626" s="31" t="n">
        <v>47015</v>
      </c>
      <c r="P5626" s="29" t="s">
        <v>123</v>
      </c>
      <c r="Q5626" s="29" t="n">
        <f aca="false">IFERROR(VALUE(L5626),"")</f>
        <v>1</v>
      </c>
      <c r="R5626" s="29" t="n">
        <f aca="true">IF(O5626="","",O5626-TODAY())</f>
        <v>730</v>
      </c>
      <c r="S5626" s="29" t="str">
        <f aca="false">IF(C5626="&lt;&lt; vazio &gt;&gt;","VAZIA",IF(AND(O5626&lt;&gt;"",R5626&lt;0),"VENCIDO",IF(AND(O5626&lt;&gt;"",R5626&lt;=Parametros!$B$10),"PRÓX. VENCIMENTO",IF(F5626="Q","QUALIDADE",IF(F5626="S","BLOQUEADO",IF(F5626="R","RESTRITO/DEVOLUÇÃO",IF(OR(N5626="QUAR",N5626="QRES"),"QUARENTENA",IF(OR(B5626="DESCARTE",B5626="DEVOLUÇÃO"),"DESCARTE/DEVOLUÇÃO",IF(AND(D5626="",K5626&lt;&gt;""),"SEM LOTE",IF(AND(Q5626&lt;&gt;"",Q5626&gt;=Parametros!$B$11),"PARADO/SEM GIRO","OK"))))))))))</f>
        <v>QUALIDADE</v>
      </c>
      <c r="T5626" s="29" t="str">
        <f aca="false">IF(AND($S5626="PARADO/SEM GIRO",$K5626="KG",OR(Painel!$B$5="(Todos)",A5626=Painel!$B$5)*OR(Painel!$E$5="(Todos)",P5626=Painel!$E$5)),$J5626+ROW()/10000000,"")</f>
        <v/>
      </c>
      <c r="U5626" s="29" t="str">
        <f aca="false">IF(AND($S5626="VENCIDO",$K5626="KG",OR(Painel!$B$5="(Todos)",A5626=Painel!$B$5)*OR(Painel!$E$5="(Todos)",P5626=Painel!$E$5)),$J5626+ROW()/10000000,"")</f>
        <v/>
      </c>
    </row>
    <row r="5627" customFormat="false" ht="15" hidden="false" customHeight="false" outlineLevel="0" collapsed="false">
      <c r="A5627" s="29" t="s">
        <v>52</v>
      </c>
      <c r="B5627" s="29" t="s">
        <v>10517</v>
      </c>
      <c r="C5627" s="29" t="s">
        <v>115</v>
      </c>
      <c r="D5627" s="29"/>
      <c r="E5627" s="29" t="n">
        <v>0</v>
      </c>
      <c r="F5627" s="29"/>
      <c r="G5627" s="29"/>
      <c r="H5627" s="30" t="n">
        <v>0</v>
      </c>
      <c r="I5627" s="29"/>
      <c r="J5627" s="30" t="n">
        <v>0</v>
      </c>
      <c r="K5627" s="29"/>
      <c r="L5627" s="29" t="s">
        <v>116</v>
      </c>
      <c r="M5627" s="29"/>
      <c r="N5627" s="29"/>
      <c r="O5627" s="29"/>
      <c r="P5627" s="29"/>
      <c r="Q5627" s="29" t="n">
        <f aca="false">IFERROR(VALUE(L5627),"")</f>
        <v>0</v>
      </c>
      <c r="R5627" s="29" t="str">
        <f aca="true">IF(O5627="","",O5627-TODAY())</f>
        <v/>
      </c>
      <c r="S5627" s="29" t="str">
        <f aca="false">IF(C5627="&lt;&lt; vazio &gt;&gt;","VAZIA",IF(AND(O5627&lt;&gt;"",R5627&lt;0),"VENCIDO",IF(AND(O5627&lt;&gt;"",R5627&lt;=Parametros!$B$10),"PRÓX. VENCIMENTO",IF(F5627="Q","QUALIDADE",IF(F5627="S","BLOQUEADO",IF(F5627="R","RESTRITO/DEVOLUÇÃO",IF(OR(N5627="QUAR",N5627="QRES"),"QUARENTENA",IF(OR(B5627="DESCARTE",B5627="DEVOLUÇÃO"),"DESCARTE/DEVOLUÇÃO",IF(AND(D5627="",K5627&lt;&gt;""),"SEM LOTE",IF(AND(Q5627&lt;&gt;"",Q5627&gt;=Parametros!$B$11),"PARADO/SEM GIRO","OK"))))))))))</f>
        <v>VAZIA</v>
      </c>
      <c r="T5627" s="29" t="str">
        <f aca="false">IF(AND($S5627="PARADO/SEM GIRO",$K5627="KG",OR(Painel!$B$5="(Todos)",A5627=Painel!$B$5)*OR(Painel!$E$5="(Todos)",P5627=Painel!$E$5)),$J5627+ROW()/10000000,"")</f>
        <v/>
      </c>
      <c r="U5627" s="29" t="str">
        <f aca="false">IF(AND($S5627="VENCIDO",$K5627="KG",OR(Painel!$B$5="(Todos)",A5627=Painel!$B$5)*OR(Painel!$E$5="(Todos)",P5627=Painel!$E$5)),$J5627+ROW()/10000000,"")</f>
        <v/>
      </c>
    </row>
    <row r="5628" customFormat="false" ht="15" hidden="false" customHeight="false" outlineLevel="0" collapsed="false">
      <c r="A5628" s="29" t="s">
        <v>52</v>
      </c>
      <c r="B5628" s="29" t="s">
        <v>10518</v>
      </c>
      <c r="C5628" s="29" t="s">
        <v>581</v>
      </c>
      <c r="D5628" s="29" t="s">
        <v>582</v>
      </c>
      <c r="E5628" s="29" t="n">
        <v>1</v>
      </c>
      <c r="F5628" s="29"/>
      <c r="G5628" s="29" t="s">
        <v>10519</v>
      </c>
      <c r="H5628" s="30" t="n">
        <v>315</v>
      </c>
      <c r="I5628" s="31" t="n">
        <v>46280</v>
      </c>
      <c r="J5628" s="30" t="n">
        <v>315</v>
      </c>
      <c r="K5628" s="29" t="s">
        <v>120</v>
      </c>
      <c r="L5628" s="29" t="s">
        <v>144</v>
      </c>
      <c r="M5628" s="29"/>
      <c r="N5628" s="29" t="s">
        <v>122</v>
      </c>
      <c r="O5628" s="31" t="n">
        <v>46821</v>
      </c>
      <c r="P5628" s="29" t="s">
        <v>123</v>
      </c>
      <c r="Q5628" s="29" t="n">
        <f aca="false">IFERROR(VALUE(L5628),"")</f>
        <v>5</v>
      </c>
      <c r="R5628" s="29" t="n">
        <f aca="true">IF(O5628="","",O5628-TODAY())</f>
        <v>536</v>
      </c>
      <c r="S5628" s="29" t="str">
        <f aca="false">IF(C5628="&lt;&lt; vazio &gt;&gt;","VAZIA",IF(AND(O5628&lt;&gt;"",R5628&lt;0),"VENCIDO",IF(AND(O5628&lt;&gt;"",R5628&lt;=Parametros!$B$10),"PRÓX. VENCIMENTO",IF(F5628="Q","QUALIDADE",IF(F5628="S","BLOQUEADO",IF(F5628="R","RESTRITO/DEVOLUÇÃO",IF(OR(N5628="QUAR",N5628="QRES"),"QUARENTENA",IF(OR(B5628="DESCARTE",B5628="DEVOLUÇÃO"),"DESCARTE/DEVOLUÇÃO",IF(AND(D5628="",K5628&lt;&gt;""),"SEM LOTE",IF(AND(Q5628&lt;&gt;"",Q5628&gt;=Parametros!$B$11),"PARADO/SEM GIRO","OK"))))))))))</f>
        <v>OK</v>
      </c>
      <c r="T5628" s="29" t="str">
        <f aca="false">IF(AND($S5628="PARADO/SEM GIRO",$K5628="KG",OR(Painel!$B$5="(Todos)",A5628=Painel!$B$5)*OR(Painel!$E$5="(Todos)",P5628=Painel!$E$5)),$J5628+ROW()/10000000,"")</f>
        <v/>
      </c>
      <c r="U5628" s="29" t="str">
        <f aca="false">IF(AND($S5628="VENCIDO",$K5628="KG",OR(Painel!$B$5="(Todos)",A5628=Painel!$B$5)*OR(Painel!$E$5="(Todos)",P5628=Painel!$E$5)),$J5628+ROW()/10000000,"")</f>
        <v/>
      </c>
    </row>
    <row r="5629" customFormat="false" ht="15" hidden="false" customHeight="false" outlineLevel="0" collapsed="false">
      <c r="A5629" s="29" t="s">
        <v>52</v>
      </c>
      <c r="B5629" s="29" t="s">
        <v>10520</v>
      </c>
      <c r="C5629" s="29" t="s">
        <v>581</v>
      </c>
      <c r="D5629" s="29" t="s">
        <v>582</v>
      </c>
      <c r="E5629" s="29" t="n">
        <v>1</v>
      </c>
      <c r="F5629" s="29"/>
      <c r="G5629" s="29" t="s">
        <v>10521</v>
      </c>
      <c r="H5629" s="30" t="n">
        <v>315</v>
      </c>
      <c r="I5629" s="31" t="n">
        <v>46280</v>
      </c>
      <c r="J5629" s="30" t="n">
        <v>315</v>
      </c>
      <c r="K5629" s="29" t="s">
        <v>120</v>
      </c>
      <c r="L5629" s="29" t="s">
        <v>144</v>
      </c>
      <c r="M5629" s="29"/>
      <c r="N5629" s="29" t="s">
        <v>122</v>
      </c>
      <c r="O5629" s="31" t="n">
        <v>46821</v>
      </c>
      <c r="P5629" s="29" t="s">
        <v>123</v>
      </c>
      <c r="Q5629" s="29" t="n">
        <f aca="false">IFERROR(VALUE(L5629),"")</f>
        <v>5</v>
      </c>
      <c r="R5629" s="29" t="n">
        <f aca="true">IF(O5629="","",O5629-TODAY())</f>
        <v>536</v>
      </c>
      <c r="S5629" s="29" t="str">
        <f aca="false">IF(C5629="&lt;&lt; vazio &gt;&gt;","VAZIA",IF(AND(O5629&lt;&gt;"",R5629&lt;0),"VENCIDO",IF(AND(O5629&lt;&gt;"",R5629&lt;=Parametros!$B$10),"PRÓX. VENCIMENTO",IF(F5629="Q","QUALIDADE",IF(F5629="S","BLOQUEADO",IF(F5629="R","RESTRITO/DEVOLUÇÃO",IF(OR(N5629="QUAR",N5629="QRES"),"QUARENTENA",IF(OR(B5629="DESCARTE",B5629="DEVOLUÇÃO"),"DESCARTE/DEVOLUÇÃO",IF(AND(D5629="",K5629&lt;&gt;""),"SEM LOTE",IF(AND(Q5629&lt;&gt;"",Q5629&gt;=Parametros!$B$11),"PARADO/SEM GIRO","OK"))))))))))</f>
        <v>OK</v>
      </c>
      <c r="T5629" s="29" t="str">
        <f aca="false">IF(AND($S5629="PARADO/SEM GIRO",$K5629="KG",OR(Painel!$B$5="(Todos)",A5629=Painel!$B$5)*OR(Painel!$E$5="(Todos)",P5629=Painel!$E$5)),$J5629+ROW()/10000000,"")</f>
        <v/>
      </c>
      <c r="U5629" s="29" t="str">
        <f aca="false">IF(AND($S5629="VENCIDO",$K5629="KG",OR(Painel!$B$5="(Todos)",A5629=Painel!$B$5)*OR(Painel!$E$5="(Todos)",P5629=Painel!$E$5)),$J5629+ROW()/10000000,"")</f>
        <v/>
      </c>
    </row>
    <row r="5630" customFormat="false" ht="15" hidden="false" customHeight="false" outlineLevel="0" collapsed="false">
      <c r="A5630" s="29" t="s">
        <v>52</v>
      </c>
      <c r="B5630" s="29" t="s">
        <v>10522</v>
      </c>
      <c r="C5630" s="29" t="s">
        <v>473</v>
      </c>
      <c r="D5630" s="29" t="s">
        <v>1147</v>
      </c>
      <c r="E5630" s="29" t="n">
        <v>1</v>
      </c>
      <c r="F5630" s="29"/>
      <c r="G5630" s="29" t="s">
        <v>10523</v>
      </c>
      <c r="H5630" s="30" t="n">
        <v>315</v>
      </c>
      <c r="I5630" s="31" t="n">
        <v>46282</v>
      </c>
      <c r="J5630" s="30" t="n">
        <v>315</v>
      </c>
      <c r="K5630" s="29" t="s">
        <v>120</v>
      </c>
      <c r="L5630" s="29" t="s">
        <v>400</v>
      </c>
      <c r="M5630" s="29"/>
      <c r="N5630" s="29" t="s">
        <v>122</v>
      </c>
      <c r="O5630" s="31" t="n">
        <v>46822</v>
      </c>
      <c r="P5630" s="29" t="s">
        <v>123</v>
      </c>
      <c r="Q5630" s="29" t="n">
        <f aca="false">IFERROR(VALUE(L5630),"")</f>
        <v>3</v>
      </c>
      <c r="R5630" s="29" t="n">
        <f aca="true">IF(O5630="","",O5630-TODAY())</f>
        <v>537</v>
      </c>
      <c r="S5630" s="29" t="str">
        <f aca="false">IF(C5630="&lt;&lt; vazio &gt;&gt;","VAZIA",IF(AND(O5630&lt;&gt;"",R5630&lt;0),"VENCIDO",IF(AND(O5630&lt;&gt;"",R5630&lt;=Parametros!$B$10),"PRÓX. VENCIMENTO",IF(F5630="Q","QUALIDADE",IF(F5630="S","BLOQUEADO",IF(F5630="R","RESTRITO/DEVOLUÇÃO",IF(OR(N5630="QUAR",N5630="QRES"),"QUARENTENA",IF(OR(B5630="DESCARTE",B5630="DEVOLUÇÃO"),"DESCARTE/DEVOLUÇÃO",IF(AND(D5630="",K5630&lt;&gt;""),"SEM LOTE",IF(AND(Q5630&lt;&gt;"",Q5630&gt;=Parametros!$B$11),"PARADO/SEM GIRO","OK"))))))))))</f>
        <v>OK</v>
      </c>
      <c r="T5630" s="29" t="str">
        <f aca="false">IF(AND($S5630="PARADO/SEM GIRO",$K5630="KG",OR(Painel!$B$5="(Todos)",A5630=Painel!$B$5)*OR(Painel!$E$5="(Todos)",P5630=Painel!$E$5)),$J5630+ROW()/10000000,"")</f>
        <v/>
      </c>
      <c r="U5630" s="29" t="str">
        <f aca="false">IF(AND($S5630="VENCIDO",$K5630="KG",OR(Painel!$B$5="(Todos)",A5630=Painel!$B$5)*OR(Painel!$E$5="(Todos)",P5630=Painel!$E$5)),$J5630+ROW()/10000000,"")</f>
        <v/>
      </c>
    </row>
    <row r="5631" customFormat="false" ht="15" hidden="false" customHeight="false" outlineLevel="0" collapsed="false">
      <c r="A5631" s="29" t="s">
        <v>52</v>
      </c>
      <c r="B5631" s="29" t="s">
        <v>10524</v>
      </c>
      <c r="C5631" s="29" t="s">
        <v>222</v>
      </c>
      <c r="D5631" s="29" t="s">
        <v>738</v>
      </c>
      <c r="E5631" s="29" t="n">
        <v>1</v>
      </c>
      <c r="F5631" s="29" t="s">
        <v>268</v>
      </c>
      <c r="G5631" s="29" t="s">
        <v>10525</v>
      </c>
      <c r="H5631" s="30" t="n">
        <v>1000</v>
      </c>
      <c r="I5631" s="31" t="n">
        <v>46279</v>
      </c>
      <c r="J5631" s="30" t="n">
        <v>1000</v>
      </c>
      <c r="K5631" s="29" t="s">
        <v>120</v>
      </c>
      <c r="L5631" s="29" t="s">
        <v>350</v>
      </c>
      <c r="M5631" s="29"/>
      <c r="N5631" s="29" t="s">
        <v>122</v>
      </c>
      <c r="O5631" s="31" t="n">
        <v>46826</v>
      </c>
      <c r="P5631" s="29" t="s">
        <v>123</v>
      </c>
      <c r="Q5631" s="29" t="n">
        <f aca="false">IFERROR(VALUE(L5631),"")</f>
        <v>6</v>
      </c>
      <c r="R5631" s="29" t="n">
        <f aca="true">IF(O5631="","",O5631-TODAY())</f>
        <v>541</v>
      </c>
      <c r="S5631" s="29" t="str">
        <f aca="false">IF(C5631="&lt;&lt; vazio &gt;&gt;","VAZIA",IF(AND(O5631&lt;&gt;"",R5631&lt;0),"VENCIDO",IF(AND(O5631&lt;&gt;"",R5631&lt;=Parametros!$B$10),"PRÓX. VENCIMENTO",IF(F5631="Q","QUALIDADE",IF(F5631="S","BLOQUEADO",IF(F5631="R","RESTRITO/DEVOLUÇÃO",IF(OR(N5631="QUAR",N5631="QRES"),"QUARENTENA",IF(OR(B5631="DESCARTE",B5631="DEVOLUÇÃO"),"DESCARTE/DEVOLUÇÃO",IF(AND(D5631="",K5631&lt;&gt;""),"SEM LOTE",IF(AND(Q5631&lt;&gt;"",Q5631&gt;=Parametros!$B$11),"PARADO/SEM GIRO","OK"))))))))))</f>
        <v>QUALIDADE</v>
      </c>
      <c r="T5631" s="29" t="str">
        <f aca="false">IF(AND($S5631="PARADO/SEM GIRO",$K5631="KG",OR(Painel!$B$5="(Todos)",A5631=Painel!$B$5)*OR(Painel!$E$5="(Todos)",P5631=Painel!$E$5)),$J5631+ROW()/10000000,"")</f>
        <v/>
      </c>
      <c r="U5631" s="29" t="str">
        <f aca="false">IF(AND($S5631="VENCIDO",$K5631="KG",OR(Painel!$B$5="(Todos)",A5631=Painel!$B$5)*OR(Painel!$E$5="(Todos)",P5631=Painel!$E$5)),$J5631+ROW()/10000000,"")</f>
        <v/>
      </c>
    </row>
    <row r="5632" customFormat="false" ht="15" hidden="false" customHeight="false" outlineLevel="0" collapsed="false">
      <c r="A5632" s="29" t="s">
        <v>52</v>
      </c>
      <c r="B5632" s="29" t="s">
        <v>10526</v>
      </c>
      <c r="C5632" s="29" t="s">
        <v>2561</v>
      </c>
      <c r="D5632" s="29" t="s">
        <v>7209</v>
      </c>
      <c r="E5632" s="29" t="n">
        <v>1</v>
      </c>
      <c r="F5632" s="29" t="s">
        <v>268</v>
      </c>
      <c r="G5632" s="29" t="s">
        <v>10527</v>
      </c>
      <c r="H5632" s="30" t="n">
        <v>590.4</v>
      </c>
      <c r="I5632" s="31" t="n">
        <v>46284</v>
      </c>
      <c r="J5632" s="30" t="n">
        <v>590.4</v>
      </c>
      <c r="K5632" s="29" t="s">
        <v>120</v>
      </c>
      <c r="L5632" s="29" t="s">
        <v>388</v>
      </c>
      <c r="M5632" s="29"/>
      <c r="N5632" s="29" t="s">
        <v>122</v>
      </c>
      <c r="O5632" s="31" t="n">
        <v>47015</v>
      </c>
      <c r="P5632" s="29" t="s">
        <v>123</v>
      </c>
      <c r="Q5632" s="29" t="n">
        <f aca="false">IFERROR(VALUE(L5632),"")</f>
        <v>1</v>
      </c>
      <c r="R5632" s="29" t="n">
        <f aca="true">IF(O5632="","",O5632-TODAY())</f>
        <v>730</v>
      </c>
      <c r="S5632" s="29" t="str">
        <f aca="false">IF(C5632="&lt;&lt; vazio &gt;&gt;","VAZIA",IF(AND(O5632&lt;&gt;"",R5632&lt;0),"VENCIDO",IF(AND(O5632&lt;&gt;"",R5632&lt;=Parametros!$B$10),"PRÓX. VENCIMENTO",IF(F5632="Q","QUALIDADE",IF(F5632="S","BLOQUEADO",IF(F5632="R","RESTRITO/DEVOLUÇÃO",IF(OR(N5632="QUAR",N5632="QRES"),"QUARENTENA",IF(OR(B5632="DESCARTE",B5632="DEVOLUÇÃO"),"DESCARTE/DEVOLUÇÃO",IF(AND(D5632="",K5632&lt;&gt;""),"SEM LOTE",IF(AND(Q5632&lt;&gt;"",Q5632&gt;=Parametros!$B$11),"PARADO/SEM GIRO","OK"))))))))))</f>
        <v>QUALIDADE</v>
      </c>
      <c r="T5632" s="29" t="str">
        <f aca="false">IF(AND($S5632="PARADO/SEM GIRO",$K5632="KG",OR(Painel!$B$5="(Todos)",A5632=Painel!$B$5)*OR(Painel!$E$5="(Todos)",P5632=Painel!$E$5)),$J5632+ROW()/10000000,"")</f>
        <v/>
      </c>
      <c r="U5632" s="29" t="str">
        <f aca="false">IF(AND($S5632="VENCIDO",$K5632="KG",OR(Painel!$B$5="(Todos)",A5632=Painel!$B$5)*OR(Painel!$E$5="(Todos)",P5632=Painel!$E$5)),$J5632+ROW()/10000000,"")</f>
        <v/>
      </c>
    </row>
    <row r="5633" customFormat="false" ht="15" hidden="false" customHeight="false" outlineLevel="0" collapsed="false">
      <c r="A5633" s="29" t="s">
        <v>52</v>
      </c>
      <c r="B5633" s="29" t="s">
        <v>10528</v>
      </c>
      <c r="C5633" s="29" t="s">
        <v>115</v>
      </c>
      <c r="D5633" s="29"/>
      <c r="E5633" s="29" t="n">
        <v>0</v>
      </c>
      <c r="F5633" s="29"/>
      <c r="G5633" s="29"/>
      <c r="H5633" s="30" t="n">
        <v>0</v>
      </c>
      <c r="I5633" s="29"/>
      <c r="J5633" s="30" t="n">
        <v>0</v>
      </c>
      <c r="K5633" s="29"/>
      <c r="L5633" s="29" t="s">
        <v>116</v>
      </c>
      <c r="M5633" s="29"/>
      <c r="N5633" s="29"/>
      <c r="O5633" s="29"/>
      <c r="P5633" s="29"/>
      <c r="Q5633" s="29" t="n">
        <f aca="false">IFERROR(VALUE(L5633),"")</f>
        <v>0</v>
      </c>
      <c r="R5633" s="29" t="str">
        <f aca="true">IF(O5633="","",O5633-TODAY())</f>
        <v/>
      </c>
      <c r="S5633" s="29" t="str">
        <f aca="false">IF(C5633="&lt;&lt; vazio &gt;&gt;","VAZIA",IF(AND(O5633&lt;&gt;"",R5633&lt;0),"VENCIDO",IF(AND(O5633&lt;&gt;"",R5633&lt;=Parametros!$B$10),"PRÓX. VENCIMENTO",IF(F5633="Q","QUALIDADE",IF(F5633="S","BLOQUEADO",IF(F5633="R","RESTRITO/DEVOLUÇÃO",IF(OR(N5633="QUAR",N5633="QRES"),"QUARENTENA",IF(OR(B5633="DESCARTE",B5633="DEVOLUÇÃO"),"DESCARTE/DEVOLUÇÃO",IF(AND(D5633="",K5633&lt;&gt;""),"SEM LOTE",IF(AND(Q5633&lt;&gt;"",Q5633&gt;=Parametros!$B$11),"PARADO/SEM GIRO","OK"))))))))))</f>
        <v>VAZIA</v>
      </c>
      <c r="T5633" s="29" t="str">
        <f aca="false">IF(AND($S5633="PARADO/SEM GIRO",$K5633="KG",OR(Painel!$B$5="(Todos)",A5633=Painel!$B$5)*OR(Painel!$E$5="(Todos)",P5633=Painel!$E$5)),$J5633+ROW()/10000000,"")</f>
        <v/>
      </c>
      <c r="U5633" s="29" t="str">
        <f aca="false">IF(AND($S5633="VENCIDO",$K5633="KG",OR(Painel!$B$5="(Todos)",A5633=Painel!$B$5)*OR(Painel!$E$5="(Todos)",P5633=Painel!$E$5)),$J5633+ROW()/10000000,"")</f>
        <v/>
      </c>
    </row>
    <row r="5634" customFormat="false" ht="15" hidden="false" customHeight="false" outlineLevel="0" collapsed="false">
      <c r="A5634" s="29" t="s">
        <v>52</v>
      </c>
      <c r="B5634" s="29" t="s">
        <v>10529</v>
      </c>
      <c r="C5634" s="29" t="s">
        <v>876</v>
      </c>
      <c r="D5634" s="29" t="s">
        <v>877</v>
      </c>
      <c r="E5634" s="29" t="n">
        <v>1</v>
      </c>
      <c r="F5634" s="29"/>
      <c r="G5634" s="29" t="s">
        <v>10530</v>
      </c>
      <c r="H5634" s="30" t="n">
        <v>720</v>
      </c>
      <c r="I5634" s="31" t="n">
        <v>46279</v>
      </c>
      <c r="J5634" s="30" t="n">
        <v>720</v>
      </c>
      <c r="K5634" s="29" t="s">
        <v>120</v>
      </c>
      <c r="L5634" s="29" t="s">
        <v>350</v>
      </c>
      <c r="M5634" s="29"/>
      <c r="N5634" s="29" t="s">
        <v>122</v>
      </c>
      <c r="O5634" s="31" t="n">
        <v>46821</v>
      </c>
      <c r="P5634" s="29" t="s">
        <v>123</v>
      </c>
      <c r="Q5634" s="29" t="n">
        <f aca="false">IFERROR(VALUE(L5634),"")</f>
        <v>6</v>
      </c>
      <c r="R5634" s="29" t="n">
        <f aca="true">IF(O5634="","",O5634-TODAY())</f>
        <v>536</v>
      </c>
      <c r="S5634" s="29" t="str">
        <f aca="false">IF(C5634="&lt;&lt; vazio &gt;&gt;","VAZIA",IF(AND(O5634&lt;&gt;"",R5634&lt;0),"VENCIDO",IF(AND(O5634&lt;&gt;"",R5634&lt;=Parametros!$B$10),"PRÓX. VENCIMENTO",IF(F5634="Q","QUALIDADE",IF(F5634="S","BLOQUEADO",IF(F5634="R","RESTRITO/DEVOLUÇÃO",IF(OR(N5634="QUAR",N5634="QRES"),"QUARENTENA",IF(OR(B5634="DESCARTE",B5634="DEVOLUÇÃO"),"DESCARTE/DEVOLUÇÃO",IF(AND(D5634="",K5634&lt;&gt;""),"SEM LOTE",IF(AND(Q5634&lt;&gt;"",Q5634&gt;=Parametros!$B$11),"PARADO/SEM GIRO","OK"))))))))))</f>
        <v>OK</v>
      </c>
      <c r="T5634" s="29" t="str">
        <f aca="false">IF(AND($S5634="PARADO/SEM GIRO",$K5634="KG",OR(Painel!$B$5="(Todos)",A5634=Painel!$B$5)*OR(Painel!$E$5="(Todos)",P5634=Painel!$E$5)),$J5634+ROW()/10000000,"")</f>
        <v/>
      </c>
      <c r="U5634" s="29" t="str">
        <f aca="false">IF(AND($S5634="VENCIDO",$K5634="KG",OR(Painel!$B$5="(Todos)",A5634=Painel!$B$5)*OR(Painel!$E$5="(Todos)",P5634=Painel!$E$5)),$J5634+ROW()/10000000,"")</f>
        <v/>
      </c>
    </row>
    <row r="5635" customFormat="false" ht="15" hidden="false" customHeight="false" outlineLevel="0" collapsed="false">
      <c r="A5635" s="29" t="s">
        <v>52</v>
      </c>
      <c r="B5635" s="29" t="s">
        <v>10531</v>
      </c>
      <c r="C5635" s="29" t="s">
        <v>4484</v>
      </c>
      <c r="D5635" s="29" t="s">
        <v>8080</v>
      </c>
      <c r="E5635" s="29" t="n">
        <v>1</v>
      </c>
      <c r="F5635" s="29"/>
      <c r="G5635" s="29" t="s">
        <v>10532</v>
      </c>
      <c r="H5635" s="30" t="n">
        <v>480</v>
      </c>
      <c r="I5635" s="31" t="n">
        <v>46058</v>
      </c>
      <c r="J5635" s="30" t="n">
        <v>480</v>
      </c>
      <c r="K5635" s="29" t="s">
        <v>120</v>
      </c>
      <c r="L5635" s="29" t="s">
        <v>8082</v>
      </c>
      <c r="M5635" s="29"/>
      <c r="N5635" s="29" t="s">
        <v>122</v>
      </c>
      <c r="O5635" s="31" t="n">
        <v>46577</v>
      </c>
      <c r="P5635" s="29" t="s">
        <v>123</v>
      </c>
      <c r="Q5635" s="29" t="n">
        <f aca="false">IFERROR(VALUE(L5635),"")</f>
        <v>227</v>
      </c>
      <c r="R5635" s="29" t="n">
        <f aca="true">IF(O5635="","",O5635-TODAY())</f>
        <v>292</v>
      </c>
      <c r="S5635" s="29" t="str">
        <f aca="false">IF(C5635="&lt;&lt; vazio &gt;&gt;","VAZIA",IF(AND(O5635&lt;&gt;"",R5635&lt;0),"VENCIDO",IF(AND(O5635&lt;&gt;"",R5635&lt;=Parametros!$B$10),"PRÓX. VENCIMENTO",IF(F5635="Q","QUALIDADE",IF(F5635="S","BLOQUEADO",IF(F5635="R","RESTRITO/DEVOLUÇÃO",IF(OR(N5635="QUAR",N5635="QRES"),"QUARENTENA",IF(OR(B5635="DESCARTE",B5635="DEVOLUÇÃO"),"DESCARTE/DEVOLUÇÃO",IF(AND(D5635="",K5635&lt;&gt;""),"SEM LOTE",IF(AND(Q5635&lt;&gt;"",Q5635&gt;=Parametros!$B$11),"PARADO/SEM GIRO","OK"))))))))))</f>
        <v>PARADO/SEM GIRO</v>
      </c>
      <c r="T5635" s="29" t="n">
        <f aca="false">IF(AND($S5635="PARADO/SEM GIRO",$K5635="KG",OR(Painel!$B$5="(Todos)",A5635=Painel!$B$5)*OR(Painel!$E$5="(Todos)",P5635=Painel!$E$5)),$J5635+ROW()/10000000,"")</f>
        <v>480.0005635</v>
      </c>
      <c r="U5635" s="29" t="str">
        <f aca="false">IF(AND($S5635="VENCIDO",$K5635="KG",OR(Painel!$B$5="(Todos)",A5635=Painel!$B$5)*OR(Painel!$E$5="(Todos)",P5635=Painel!$E$5)),$J5635+ROW()/10000000,"")</f>
        <v/>
      </c>
    </row>
    <row r="5636" customFormat="false" ht="15" hidden="false" customHeight="false" outlineLevel="0" collapsed="false">
      <c r="A5636" s="29" t="s">
        <v>52</v>
      </c>
      <c r="B5636" s="29" t="s">
        <v>10533</v>
      </c>
      <c r="C5636" s="29" t="s">
        <v>679</v>
      </c>
      <c r="D5636" s="29" t="s">
        <v>2878</v>
      </c>
      <c r="E5636" s="29" t="n">
        <v>1</v>
      </c>
      <c r="F5636" s="29"/>
      <c r="G5636" s="29" t="s">
        <v>10534</v>
      </c>
      <c r="H5636" s="30" t="n">
        <v>1080</v>
      </c>
      <c r="I5636" s="31" t="n">
        <v>46276</v>
      </c>
      <c r="J5636" s="30" t="n">
        <v>1080</v>
      </c>
      <c r="K5636" s="29" t="s">
        <v>120</v>
      </c>
      <c r="L5636" s="29" t="s">
        <v>133</v>
      </c>
      <c r="M5636" s="29"/>
      <c r="N5636" s="29" t="s">
        <v>122</v>
      </c>
      <c r="O5636" s="31" t="n">
        <v>46609</v>
      </c>
      <c r="P5636" s="29" t="s">
        <v>123</v>
      </c>
      <c r="Q5636" s="29" t="n">
        <f aca="false">IFERROR(VALUE(L5636),"")</f>
        <v>9</v>
      </c>
      <c r="R5636" s="29" t="n">
        <f aca="true">IF(O5636="","",O5636-TODAY())</f>
        <v>324</v>
      </c>
      <c r="S5636" s="29" t="str">
        <f aca="false">IF(C5636="&lt;&lt; vazio &gt;&gt;","VAZIA",IF(AND(O5636&lt;&gt;"",R5636&lt;0),"VENCIDO",IF(AND(O5636&lt;&gt;"",R5636&lt;=Parametros!$B$10),"PRÓX. VENCIMENTO",IF(F5636="Q","QUALIDADE",IF(F5636="S","BLOQUEADO",IF(F5636="R","RESTRITO/DEVOLUÇÃO",IF(OR(N5636="QUAR",N5636="QRES"),"QUARENTENA",IF(OR(B5636="DESCARTE",B5636="DEVOLUÇÃO"),"DESCARTE/DEVOLUÇÃO",IF(AND(D5636="",K5636&lt;&gt;""),"SEM LOTE",IF(AND(Q5636&lt;&gt;"",Q5636&gt;=Parametros!$B$11),"PARADO/SEM GIRO","OK"))))))))))</f>
        <v>OK</v>
      </c>
      <c r="T5636" s="29" t="str">
        <f aca="false">IF(AND($S5636="PARADO/SEM GIRO",$K5636="KG",OR(Painel!$B$5="(Todos)",A5636=Painel!$B$5)*OR(Painel!$E$5="(Todos)",P5636=Painel!$E$5)),$J5636+ROW()/10000000,"")</f>
        <v/>
      </c>
      <c r="U5636" s="29" t="str">
        <f aca="false">IF(AND($S5636="VENCIDO",$K5636="KG",OR(Painel!$B$5="(Todos)",A5636=Painel!$B$5)*OR(Painel!$E$5="(Todos)",P5636=Painel!$E$5)),$J5636+ROW()/10000000,"")</f>
        <v/>
      </c>
    </row>
    <row r="5637" customFormat="false" ht="15" hidden="false" customHeight="false" outlineLevel="0" collapsed="false">
      <c r="A5637" s="29" t="s">
        <v>52</v>
      </c>
      <c r="B5637" s="29" t="s">
        <v>10535</v>
      </c>
      <c r="C5637" s="29" t="s">
        <v>186</v>
      </c>
      <c r="D5637" s="29" t="s">
        <v>1533</v>
      </c>
      <c r="E5637" s="29" t="n">
        <v>1</v>
      </c>
      <c r="F5637" s="29" t="s">
        <v>268</v>
      </c>
      <c r="G5637" s="29" t="s">
        <v>10536</v>
      </c>
      <c r="H5637" s="30" t="n">
        <v>545.4</v>
      </c>
      <c r="I5637" s="31" t="n">
        <v>46284</v>
      </c>
      <c r="J5637" s="30" t="n">
        <v>545.4</v>
      </c>
      <c r="K5637" s="29" t="s">
        <v>120</v>
      </c>
      <c r="L5637" s="29" t="s">
        <v>388</v>
      </c>
      <c r="M5637" s="29"/>
      <c r="N5637" s="29" t="s">
        <v>122</v>
      </c>
      <c r="O5637" s="31" t="n">
        <v>46830</v>
      </c>
      <c r="P5637" s="29" t="s">
        <v>123</v>
      </c>
      <c r="Q5637" s="29" t="n">
        <f aca="false">IFERROR(VALUE(L5637),"")</f>
        <v>1</v>
      </c>
      <c r="R5637" s="29" t="n">
        <f aca="true">IF(O5637="","",O5637-TODAY())</f>
        <v>545</v>
      </c>
      <c r="S5637" s="29" t="str">
        <f aca="false">IF(C5637="&lt;&lt; vazio &gt;&gt;","VAZIA",IF(AND(O5637&lt;&gt;"",R5637&lt;0),"VENCIDO",IF(AND(O5637&lt;&gt;"",R5637&lt;=Parametros!$B$10),"PRÓX. VENCIMENTO",IF(F5637="Q","QUALIDADE",IF(F5637="S","BLOQUEADO",IF(F5637="R","RESTRITO/DEVOLUÇÃO",IF(OR(N5637="QUAR",N5637="QRES"),"QUARENTENA",IF(OR(B5637="DESCARTE",B5637="DEVOLUÇÃO"),"DESCARTE/DEVOLUÇÃO",IF(AND(D5637="",K5637&lt;&gt;""),"SEM LOTE",IF(AND(Q5637&lt;&gt;"",Q5637&gt;=Parametros!$B$11),"PARADO/SEM GIRO","OK"))))))))))</f>
        <v>QUALIDADE</v>
      </c>
      <c r="T5637" s="29" t="str">
        <f aca="false">IF(AND($S5637="PARADO/SEM GIRO",$K5637="KG",OR(Painel!$B$5="(Todos)",A5637=Painel!$B$5)*OR(Painel!$E$5="(Todos)",P5637=Painel!$E$5)),$J5637+ROW()/10000000,"")</f>
        <v/>
      </c>
      <c r="U5637" s="29" t="str">
        <f aca="false">IF(AND($S5637="VENCIDO",$K5637="KG",OR(Painel!$B$5="(Todos)",A5637=Painel!$B$5)*OR(Painel!$E$5="(Todos)",P5637=Painel!$E$5)),$J5637+ROW()/10000000,"")</f>
        <v/>
      </c>
    </row>
    <row r="5638" customFormat="false" ht="15" hidden="false" customHeight="false" outlineLevel="0" collapsed="false">
      <c r="A5638" s="29" t="s">
        <v>52</v>
      </c>
      <c r="B5638" s="29" t="s">
        <v>10537</v>
      </c>
      <c r="C5638" s="29" t="s">
        <v>167</v>
      </c>
      <c r="D5638" s="29" t="s">
        <v>765</v>
      </c>
      <c r="E5638" s="29" t="n">
        <v>1</v>
      </c>
      <c r="F5638" s="29" t="s">
        <v>268</v>
      </c>
      <c r="G5638" s="29" t="s">
        <v>10538</v>
      </c>
      <c r="H5638" s="30" t="n">
        <v>590.4</v>
      </c>
      <c r="I5638" s="31" t="n">
        <v>46284</v>
      </c>
      <c r="J5638" s="30" t="n">
        <v>590.4</v>
      </c>
      <c r="K5638" s="29" t="s">
        <v>120</v>
      </c>
      <c r="L5638" s="29" t="s">
        <v>388</v>
      </c>
      <c r="M5638" s="29"/>
      <c r="N5638" s="29" t="s">
        <v>122</v>
      </c>
      <c r="O5638" s="31" t="n">
        <v>46830</v>
      </c>
      <c r="P5638" s="29" t="s">
        <v>123</v>
      </c>
      <c r="Q5638" s="29" t="n">
        <f aca="false">IFERROR(VALUE(L5638),"")</f>
        <v>1</v>
      </c>
      <c r="R5638" s="29" t="n">
        <f aca="true">IF(O5638="","",O5638-TODAY())</f>
        <v>545</v>
      </c>
      <c r="S5638" s="29" t="str">
        <f aca="false">IF(C5638="&lt;&lt; vazio &gt;&gt;","VAZIA",IF(AND(O5638&lt;&gt;"",R5638&lt;0),"VENCIDO",IF(AND(O5638&lt;&gt;"",R5638&lt;=Parametros!$B$10),"PRÓX. VENCIMENTO",IF(F5638="Q","QUALIDADE",IF(F5638="S","BLOQUEADO",IF(F5638="R","RESTRITO/DEVOLUÇÃO",IF(OR(N5638="QUAR",N5638="QRES"),"QUARENTENA",IF(OR(B5638="DESCARTE",B5638="DEVOLUÇÃO"),"DESCARTE/DEVOLUÇÃO",IF(AND(D5638="",K5638&lt;&gt;""),"SEM LOTE",IF(AND(Q5638&lt;&gt;"",Q5638&gt;=Parametros!$B$11),"PARADO/SEM GIRO","OK"))))))))))</f>
        <v>QUALIDADE</v>
      </c>
      <c r="T5638" s="29" t="str">
        <f aca="false">IF(AND($S5638="PARADO/SEM GIRO",$K5638="KG",OR(Painel!$B$5="(Todos)",A5638=Painel!$B$5)*OR(Painel!$E$5="(Todos)",P5638=Painel!$E$5)),$J5638+ROW()/10000000,"")</f>
        <v/>
      </c>
      <c r="U5638" s="29" t="str">
        <f aca="false">IF(AND($S5638="VENCIDO",$K5638="KG",OR(Painel!$B$5="(Todos)",A5638=Painel!$B$5)*OR(Painel!$E$5="(Todos)",P5638=Painel!$E$5)),$J5638+ROW()/10000000,"")</f>
        <v/>
      </c>
    </row>
    <row r="5639" customFormat="false" ht="15" hidden="false" customHeight="false" outlineLevel="0" collapsed="false">
      <c r="A5639" s="29" t="s">
        <v>52</v>
      </c>
      <c r="B5639" s="29" t="s">
        <v>10539</v>
      </c>
      <c r="C5639" s="29" t="s">
        <v>115</v>
      </c>
      <c r="D5639" s="29"/>
      <c r="E5639" s="29" t="n">
        <v>0</v>
      </c>
      <c r="F5639" s="29"/>
      <c r="G5639" s="29"/>
      <c r="H5639" s="30" t="n">
        <v>0</v>
      </c>
      <c r="I5639" s="29"/>
      <c r="J5639" s="30" t="n">
        <v>0</v>
      </c>
      <c r="K5639" s="29"/>
      <c r="L5639" s="29" t="s">
        <v>116</v>
      </c>
      <c r="M5639" s="29"/>
      <c r="N5639" s="29"/>
      <c r="O5639" s="29"/>
      <c r="P5639" s="29"/>
      <c r="Q5639" s="29" t="n">
        <f aca="false">IFERROR(VALUE(L5639),"")</f>
        <v>0</v>
      </c>
      <c r="R5639" s="29" t="str">
        <f aca="true">IF(O5639="","",O5639-TODAY())</f>
        <v/>
      </c>
      <c r="S5639" s="29" t="str">
        <f aca="false">IF(C5639="&lt;&lt; vazio &gt;&gt;","VAZIA",IF(AND(O5639&lt;&gt;"",R5639&lt;0),"VENCIDO",IF(AND(O5639&lt;&gt;"",R5639&lt;=Parametros!$B$10),"PRÓX. VENCIMENTO",IF(F5639="Q","QUALIDADE",IF(F5639="S","BLOQUEADO",IF(F5639="R","RESTRITO/DEVOLUÇÃO",IF(OR(N5639="QUAR",N5639="QRES"),"QUARENTENA",IF(OR(B5639="DESCARTE",B5639="DEVOLUÇÃO"),"DESCARTE/DEVOLUÇÃO",IF(AND(D5639="",K5639&lt;&gt;""),"SEM LOTE",IF(AND(Q5639&lt;&gt;"",Q5639&gt;=Parametros!$B$11),"PARADO/SEM GIRO","OK"))))))))))</f>
        <v>VAZIA</v>
      </c>
      <c r="T5639" s="29" t="str">
        <f aca="false">IF(AND($S5639="PARADO/SEM GIRO",$K5639="KG",OR(Painel!$B$5="(Todos)",A5639=Painel!$B$5)*OR(Painel!$E$5="(Todos)",P5639=Painel!$E$5)),$J5639+ROW()/10000000,"")</f>
        <v/>
      </c>
      <c r="U5639" s="29" t="str">
        <f aca="false">IF(AND($S5639="VENCIDO",$K5639="KG",OR(Painel!$B$5="(Todos)",A5639=Painel!$B$5)*OR(Painel!$E$5="(Todos)",P5639=Painel!$E$5)),$J5639+ROW()/10000000,"")</f>
        <v/>
      </c>
    </row>
    <row r="5640" customFormat="false" ht="15" hidden="false" customHeight="false" outlineLevel="0" collapsed="false">
      <c r="A5640" s="29" t="s">
        <v>52</v>
      </c>
      <c r="B5640" s="29" t="s">
        <v>10540</v>
      </c>
      <c r="C5640" s="29" t="s">
        <v>909</v>
      </c>
      <c r="D5640" s="29" t="s">
        <v>1015</v>
      </c>
      <c r="E5640" s="29" t="n">
        <v>1</v>
      </c>
      <c r="F5640" s="29"/>
      <c r="G5640" s="29" t="s">
        <v>10541</v>
      </c>
      <c r="H5640" s="30" t="n">
        <v>1000</v>
      </c>
      <c r="I5640" s="31" t="n">
        <v>46279</v>
      </c>
      <c r="J5640" s="30" t="n">
        <v>1000</v>
      </c>
      <c r="K5640" s="29" t="s">
        <v>120</v>
      </c>
      <c r="L5640" s="29" t="s">
        <v>350</v>
      </c>
      <c r="M5640" s="29"/>
      <c r="N5640" s="29" t="s">
        <v>122</v>
      </c>
      <c r="O5640" s="31" t="n">
        <v>46821</v>
      </c>
      <c r="P5640" s="29" t="s">
        <v>123</v>
      </c>
      <c r="Q5640" s="29" t="n">
        <f aca="false">IFERROR(VALUE(L5640),"")</f>
        <v>6</v>
      </c>
      <c r="R5640" s="29" t="n">
        <f aca="true">IF(O5640="","",O5640-TODAY())</f>
        <v>536</v>
      </c>
      <c r="S5640" s="29" t="str">
        <f aca="false">IF(C5640="&lt;&lt; vazio &gt;&gt;","VAZIA",IF(AND(O5640&lt;&gt;"",R5640&lt;0),"VENCIDO",IF(AND(O5640&lt;&gt;"",R5640&lt;=Parametros!$B$10),"PRÓX. VENCIMENTO",IF(F5640="Q","QUALIDADE",IF(F5640="S","BLOQUEADO",IF(F5640="R","RESTRITO/DEVOLUÇÃO",IF(OR(N5640="QUAR",N5640="QRES"),"QUARENTENA",IF(OR(B5640="DESCARTE",B5640="DEVOLUÇÃO"),"DESCARTE/DEVOLUÇÃO",IF(AND(D5640="",K5640&lt;&gt;""),"SEM LOTE",IF(AND(Q5640&lt;&gt;"",Q5640&gt;=Parametros!$B$11),"PARADO/SEM GIRO","OK"))))))))))</f>
        <v>OK</v>
      </c>
      <c r="T5640" s="29" t="str">
        <f aca="false">IF(AND($S5640="PARADO/SEM GIRO",$K5640="KG",OR(Painel!$B$5="(Todos)",A5640=Painel!$B$5)*OR(Painel!$E$5="(Todos)",P5640=Painel!$E$5)),$J5640+ROW()/10000000,"")</f>
        <v/>
      </c>
      <c r="U5640" s="29" t="str">
        <f aca="false">IF(AND($S5640="VENCIDO",$K5640="KG",OR(Painel!$B$5="(Todos)",A5640=Painel!$B$5)*OR(Painel!$E$5="(Todos)",P5640=Painel!$E$5)),$J5640+ROW()/10000000,"")</f>
        <v/>
      </c>
    </row>
    <row r="5641" customFormat="false" ht="15" hidden="false" customHeight="false" outlineLevel="0" collapsed="false">
      <c r="A5641" s="29" t="s">
        <v>52</v>
      </c>
      <c r="B5641" s="29" t="s">
        <v>10542</v>
      </c>
      <c r="C5641" s="29" t="s">
        <v>5571</v>
      </c>
      <c r="D5641" s="29" t="s">
        <v>5574</v>
      </c>
      <c r="E5641" s="29" t="n">
        <v>1</v>
      </c>
      <c r="F5641" s="29"/>
      <c r="G5641" s="29" t="s">
        <v>10543</v>
      </c>
      <c r="H5641" s="30" t="n">
        <v>6</v>
      </c>
      <c r="I5641" s="31" t="n">
        <v>46237</v>
      </c>
      <c r="J5641" s="30" t="n">
        <v>6</v>
      </c>
      <c r="K5641" s="29" t="s">
        <v>120</v>
      </c>
      <c r="L5641" s="29" t="s">
        <v>10544</v>
      </c>
      <c r="M5641" s="29"/>
      <c r="N5641" s="29" t="s">
        <v>134</v>
      </c>
      <c r="O5641" s="31" t="n">
        <v>46344</v>
      </c>
      <c r="P5641" s="29" t="s">
        <v>123</v>
      </c>
      <c r="Q5641" s="29" t="n">
        <f aca="false">IFERROR(VALUE(L5641),"")</f>
        <v>48</v>
      </c>
      <c r="R5641" s="29" t="n">
        <f aca="true">IF(O5641="","",O5641-TODAY())</f>
        <v>59</v>
      </c>
      <c r="S5641" s="29" t="str">
        <f aca="false">IF(C5641="&lt;&lt; vazio &gt;&gt;","VAZIA",IF(AND(O5641&lt;&gt;"",R5641&lt;0),"VENCIDO",IF(AND(O5641&lt;&gt;"",R5641&lt;=Parametros!$B$10),"PRÓX. VENCIMENTO",IF(F5641="Q","QUALIDADE",IF(F5641="S","BLOQUEADO",IF(F5641="R","RESTRITO/DEVOLUÇÃO",IF(OR(N5641="QUAR",N5641="QRES"),"QUARENTENA",IF(OR(B5641="DESCARTE",B5641="DEVOLUÇÃO"),"DESCARTE/DEVOLUÇÃO",IF(AND(D5641="",K5641&lt;&gt;""),"SEM LOTE",IF(AND(Q5641&lt;&gt;"",Q5641&gt;=Parametros!$B$11),"PARADO/SEM GIRO","OK"))))))))))</f>
        <v>PRÓX. VENCIMENTO</v>
      </c>
      <c r="T5641" s="29" t="str">
        <f aca="false">IF(AND($S5641="PARADO/SEM GIRO",$K5641="KG",OR(Painel!$B$5="(Todos)",A5641=Painel!$B$5)*OR(Painel!$E$5="(Todos)",P5641=Painel!$E$5)),$J5641+ROW()/10000000,"")</f>
        <v/>
      </c>
      <c r="U5641" s="29" t="str">
        <f aca="false">IF(AND($S5641="VENCIDO",$K5641="KG",OR(Painel!$B$5="(Todos)",A5641=Painel!$B$5)*OR(Painel!$E$5="(Todos)",P5641=Painel!$E$5)),$J5641+ROW()/10000000,"")</f>
        <v/>
      </c>
    </row>
    <row r="5642" customFormat="false" ht="15" hidden="false" customHeight="false" outlineLevel="0" collapsed="false">
      <c r="A5642" s="29" t="s">
        <v>52</v>
      </c>
      <c r="B5642" s="29" t="s">
        <v>10545</v>
      </c>
      <c r="C5642" s="29" t="s">
        <v>785</v>
      </c>
      <c r="D5642" s="29" t="s">
        <v>786</v>
      </c>
      <c r="E5642" s="29" t="n">
        <v>1</v>
      </c>
      <c r="F5642" s="29"/>
      <c r="G5642" s="29" t="s">
        <v>10546</v>
      </c>
      <c r="H5642" s="30" t="n">
        <v>1000</v>
      </c>
      <c r="I5642" s="31" t="n">
        <v>46282</v>
      </c>
      <c r="J5642" s="30" t="n">
        <v>1000</v>
      </c>
      <c r="K5642" s="29" t="s">
        <v>120</v>
      </c>
      <c r="L5642" s="29" t="s">
        <v>400</v>
      </c>
      <c r="M5642" s="29"/>
      <c r="N5642" s="29" t="s">
        <v>122</v>
      </c>
      <c r="O5642" s="31" t="n">
        <v>46824</v>
      </c>
      <c r="P5642" s="29" t="s">
        <v>123</v>
      </c>
      <c r="Q5642" s="29" t="n">
        <f aca="false">IFERROR(VALUE(L5642),"")</f>
        <v>3</v>
      </c>
      <c r="R5642" s="29" t="n">
        <f aca="true">IF(O5642="","",O5642-TODAY())</f>
        <v>539</v>
      </c>
      <c r="S5642" s="29" t="str">
        <f aca="false">IF(C5642="&lt;&lt; vazio &gt;&gt;","VAZIA",IF(AND(O5642&lt;&gt;"",R5642&lt;0),"VENCIDO",IF(AND(O5642&lt;&gt;"",R5642&lt;=Parametros!$B$10),"PRÓX. VENCIMENTO",IF(F5642="Q","QUALIDADE",IF(F5642="S","BLOQUEADO",IF(F5642="R","RESTRITO/DEVOLUÇÃO",IF(OR(N5642="QUAR",N5642="QRES"),"QUARENTENA",IF(OR(B5642="DESCARTE",B5642="DEVOLUÇÃO"),"DESCARTE/DEVOLUÇÃO",IF(AND(D5642="",K5642&lt;&gt;""),"SEM LOTE",IF(AND(Q5642&lt;&gt;"",Q5642&gt;=Parametros!$B$11),"PARADO/SEM GIRO","OK"))))))))))</f>
        <v>OK</v>
      </c>
      <c r="T5642" s="29" t="str">
        <f aca="false">IF(AND($S5642="PARADO/SEM GIRO",$K5642="KG",OR(Painel!$B$5="(Todos)",A5642=Painel!$B$5)*OR(Painel!$E$5="(Todos)",P5642=Painel!$E$5)),$J5642+ROW()/10000000,"")</f>
        <v/>
      </c>
      <c r="U5642" s="29" t="str">
        <f aca="false">IF(AND($S5642="VENCIDO",$K5642="KG",OR(Painel!$B$5="(Todos)",A5642=Painel!$B$5)*OR(Painel!$E$5="(Todos)",P5642=Painel!$E$5)),$J5642+ROW()/10000000,"")</f>
        <v/>
      </c>
    </row>
    <row r="5643" customFormat="false" ht="15" hidden="false" customHeight="false" outlineLevel="0" collapsed="false">
      <c r="A5643" s="29" t="s">
        <v>52</v>
      </c>
      <c r="B5643" s="29" t="s">
        <v>10547</v>
      </c>
      <c r="C5643" s="29" t="s">
        <v>2561</v>
      </c>
      <c r="D5643" s="29" t="s">
        <v>7209</v>
      </c>
      <c r="E5643" s="29" t="n">
        <v>1</v>
      </c>
      <c r="F5643" s="29" t="s">
        <v>268</v>
      </c>
      <c r="G5643" s="29" t="s">
        <v>10548</v>
      </c>
      <c r="H5643" s="30" t="n">
        <v>590.4</v>
      </c>
      <c r="I5643" s="31" t="n">
        <v>46284</v>
      </c>
      <c r="J5643" s="30" t="n">
        <v>590.4</v>
      </c>
      <c r="K5643" s="29" t="s">
        <v>120</v>
      </c>
      <c r="L5643" s="29" t="s">
        <v>388</v>
      </c>
      <c r="M5643" s="29"/>
      <c r="N5643" s="29" t="s">
        <v>122</v>
      </c>
      <c r="O5643" s="31" t="n">
        <v>47015</v>
      </c>
      <c r="P5643" s="29" t="s">
        <v>123</v>
      </c>
      <c r="Q5643" s="29" t="n">
        <f aca="false">IFERROR(VALUE(L5643),"")</f>
        <v>1</v>
      </c>
      <c r="R5643" s="29" t="n">
        <f aca="true">IF(O5643="","",O5643-TODAY())</f>
        <v>730</v>
      </c>
      <c r="S5643" s="29" t="str">
        <f aca="false">IF(C5643="&lt;&lt; vazio &gt;&gt;","VAZIA",IF(AND(O5643&lt;&gt;"",R5643&lt;0),"VENCIDO",IF(AND(O5643&lt;&gt;"",R5643&lt;=Parametros!$B$10),"PRÓX. VENCIMENTO",IF(F5643="Q","QUALIDADE",IF(F5643="S","BLOQUEADO",IF(F5643="R","RESTRITO/DEVOLUÇÃO",IF(OR(N5643="QUAR",N5643="QRES"),"QUARENTENA",IF(OR(B5643="DESCARTE",B5643="DEVOLUÇÃO"),"DESCARTE/DEVOLUÇÃO",IF(AND(D5643="",K5643&lt;&gt;""),"SEM LOTE",IF(AND(Q5643&lt;&gt;"",Q5643&gt;=Parametros!$B$11),"PARADO/SEM GIRO","OK"))))))))))</f>
        <v>QUALIDADE</v>
      </c>
      <c r="T5643" s="29" t="str">
        <f aca="false">IF(AND($S5643="PARADO/SEM GIRO",$K5643="KG",OR(Painel!$B$5="(Todos)",A5643=Painel!$B$5)*OR(Painel!$E$5="(Todos)",P5643=Painel!$E$5)),$J5643+ROW()/10000000,"")</f>
        <v/>
      </c>
      <c r="U5643" s="29" t="str">
        <f aca="false">IF(AND($S5643="VENCIDO",$K5643="KG",OR(Painel!$B$5="(Todos)",A5643=Painel!$B$5)*OR(Painel!$E$5="(Todos)",P5643=Painel!$E$5)),$J5643+ROW()/10000000,"")</f>
        <v/>
      </c>
    </row>
    <row r="5644" customFormat="false" ht="15" hidden="false" customHeight="false" outlineLevel="0" collapsed="false">
      <c r="A5644" s="29" t="s">
        <v>52</v>
      </c>
      <c r="B5644" s="29" t="s">
        <v>10549</v>
      </c>
      <c r="C5644" s="29" t="s">
        <v>167</v>
      </c>
      <c r="D5644" s="29" t="s">
        <v>1022</v>
      </c>
      <c r="E5644" s="29" t="n">
        <v>1</v>
      </c>
      <c r="F5644" s="29" t="s">
        <v>268</v>
      </c>
      <c r="G5644" s="29" t="s">
        <v>10550</v>
      </c>
      <c r="H5644" s="30" t="n">
        <v>590.4</v>
      </c>
      <c r="I5644" s="31" t="n">
        <v>46284</v>
      </c>
      <c r="J5644" s="30" t="n">
        <v>590.4</v>
      </c>
      <c r="K5644" s="29" t="s">
        <v>120</v>
      </c>
      <c r="L5644" s="29" t="s">
        <v>388</v>
      </c>
      <c r="M5644" s="29"/>
      <c r="N5644" s="29" t="s">
        <v>122</v>
      </c>
      <c r="O5644" s="31" t="n">
        <v>46831</v>
      </c>
      <c r="P5644" s="29" t="s">
        <v>123</v>
      </c>
      <c r="Q5644" s="29" t="n">
        <f aca="false">IFERROR(VALUE(L5644),"")</f>
        <v>1</v>
      </c>
      <c r="R5644" s="29" t="n">
        <f aca="true">IF(O5644="","",O5644-TODAY())</f>
        <v>546</v>
      </c>
      <c r="S5644" s="29" t="str">
        <f aca="false">IF(C5644="&lt;&lt; vazio &gt;&gt;","VAZIA",IF(AND(O5644&lt;&gt;"",R5644&lt;0),"VENCIDO",IF(AND(O5644&lt;&gt;"",R5644&lt;=Parametros!$B$10),"PRÓX. VENCIMENTO",IF(F5644="Q","QUALIDADE",IF(F5644="S","BLOQUEADO",IF(F5644="R","RESTRITO/DEVOLUÇÃO",IF(OR(N5644="QUAR",N5644="QRES"),"QUARENTENA",IF(OR(B5644="DESCARTE",B5644="DEVOLUÇÃO"),"DESCARTE/DEVOLUÇÃO",IF(AND(D5644="",K5644&lt;&gt;""),"SEM LOTE",IF(AND(Q5644&lt;&gt;"",Q5644&gt;=Parametros!$B$11),"PARADO/SEM GIRO","OK"))))))))))</f>
        <v>QUALIDADE</v>
      </c>
      <c r="T5644" s="29" t="str">
        <f aca="false">IF(AND($S5644="PARADO/SEM GIRO",$K5644="KG",OR(Painel!$B$5="(Todos)",A5644=Painel!$B$5)*OR(Painel!$E$5="(Todos)",P5644=Painel!$E$5)),$J5644+ROW()/10000000,"")</f>
        <v/>
      </c>
      <c r="U5644" s="29" t="str">
        <f aca="false">IF(AND($S5644="VENCIDO",$K5644="KG",OR(Painel!$B$5="(Todos)",A5644=Painel!$B$5)*OR(Painel!$E$5="(Todos)",P5644=Painel!$E$5)),$J5644+ROW()/10000000,"")</f>
        <v/>
      </c>
    </row>
    <row r="5645" customFormat="false" ht="15" hidden="false" customHeight="false" outlineLevel="0" collapsed="false">
      <c r="A5645" s="29" t="s">
        <v>52</v>
      </c>
      <c r="B5645" s="29" t="s">
        <v>10551</v>
      </c>
      <c r="C5645" s="29" t="s">
        <v>115</v>
      </c>
      <c r="D5645" s="29"/>
      <c r="E5645" s="29" t="n">
        <v>0</v>
      </c>
      <c r="F5645" s="29"/>
      <c r="G5645" s="29"/>
      <c r="H5645" s="30" t="n">
        <v>0</v>
      </c>
      <c r="I5645" s="29"/>
      <c r="J5645" s="30" t="n">
        <v>0</v>
      </c>
      <c r="K5645" s="29"/>
      <c r="L5645" s="29" t="s">
        <v>116</v>
      </c>
      <c r="M5645" s="29"/>
      <c r="N5645" s="29"/>
      <c r="O5645" s="29"/>
      <c r="P5645" s="29"/>
      <c r="Q5645" s="29" t="n">
        <f aca="false">IFERROR(VALUE(L5645),"")</f>
        <v>0</v>
      </c>
      <c r="R5645" s="29" t="str">
        <f aca="true">IF(O5645="","",O5645-TODAY())</f>
        <v/>
      </c>
      <c r="S5645" s="29" t="str">
        <f aca="false">IF(C5645="&lt;&lt; vazio &gt;&gt;","VAZIA",IF(AND(O5645&lt;&gt;"",R5645&lt;0),"VENCIDO",IF(AND(O5645&lt;&gt;"",R5645&lt;=Parametros!$B$10),"PRÓX. VENCIMENTO",IF(F5645="Q","QUALIDADE",IF(F5645="S","BLOQUEADO",IF(F5645="R","RESTRITO/DEVOLUÇÃO",IF(OR(N5645="QUAR",N5645="QRES"),"QUARENTENA",IF(OR(B5645="DESCARTE",B5645="DEVOLUÇÃO"),"DESCARTE/DEVOLUÇÃO",IF(AND(D5645="",K5645&lt;&gt;""),"SEM LOTE",IF(AND(Q5645&lt;&gt;"",Q5645&gt;=Parametros!$B$11),"PARADO/SEM GIRO","OK"))))))))))</f>
        <v>VAZIA</v>
      </c>
      <c r="T5645" s="29" t="str">
        <f aca="false">IF(AND($S5645="PARADO/SEM GIRO",$K5645="KG",OR(Painel!$B$5="(Todos)",A5645=Painel!$B$5)*OR(Painel!$E$5="(Todos)",P5645=Painel!$E$5)),$J5645+ROW()/10000000,"")</f>
        <v/>
      </c>
      <c r="U5645" s="29" t="str">
        <f aca="false">IF(AND($S5645="VENCIDO",$K5645="KG",OR(Painel!$B$5="(Todos)",A5645=Painel!$B$5)*OR(Painel!$E$5="(Todos)",P5645=Painel!$E$5)),$J5645+ROW()/10000000,"")</f>
        <v/>
      </c>
    </row>
    <row r="5646" customFormat="false" ht="15" hidden="false" customHeight="false" outlineLevel="0" collapsed="false">
      <c r="A5646" s="29" t="s">
        <v>52</v>
      </c>
      <c r="B5646" s="29" t="s">
        <v>10552</v>
      </c>
      <c r="C5646" s="29" t="s">
        <v>581</v>
      </c>
      <c r="D5646" s="29" t="s">
        <v>582</v>
      </c>
      <c r="E5646" s="29" t="n">
        <v>1</v>
      </c>
      <c r="F5646" s="29"/>
      <c r="G5646" s="29" t="s">
        <v>10553</v>
      </c>
      <c r="H5646" s="30" t="n">
        <v>315</v>
      </c>
      <c r="I5646" s="31" t="n">
        <v>46280</v>
      </c>
      <c r="J5646" s="30" t="n">
        <v>315</v>
      </c>
      <c r="K5646" s="29" t="s">
        <v>120</v>
      </c>
      <c r="L5646" s="29" t="s">
        <v>144</v>
      </c>
      <c r="M5646" s="29"/>
      <c r="N5646" s="29" t="s">
        <v>122</v>
      </c>
      <c r="O5646" s="31" t="n">
        <v>46821</v>
      </c>
      <c r="P5646" s="29" t="s">
        <v>123</v>
      </c>
      <c r="Q5646" s="29" t="n">
        <f aca="false">IFERROR(VALUE(L5646),"")</f>
        <v>5</v>
      </c>
      <c r="R5646" s="29" t="n">
        <f aca="true">IF(O5646="","",O5646-TODAY())</f>
        <v>536</v>
      </c>
      <c r="S5646" s="29" t="str">
        <f aca="false">IF(C5646="&lt;&lt; vazio &gt;&gt;","VAZIA",IF(AND(O5646&lt;&gt;"",R5646&lt;0),"VENCIDO",IF(AND(O5646&lt;&gt;"",R5646&lt;=Parametros!$B$10),"PRÓX. VENCIMENTO",IF(F5646="Q","QUALIDADE",IF(F5646="S","BLOQUEADO",IF(F5646="R","RESTRITO/DEVOLUÇÃO",IF(OR(N5646="QUAR",N5646="QRES"),"QUARENTENA",IF(OR(B5646="DESCARTE",B5646="DEVOLUÇÃO"),"DESCARTE/DEVOLUÇÃO",IF(AND(D5646="",K5646&lt;&gt;""),"SEM LOTE",IF(AND(Q5646&lt;&gt;"",Q5646&gt;=Parametros!$B$11),"PARADO/SEM GIRO","OK"))))))))))</f>
        <v>OK</v>
      </c>
      <c r="T5646" s="29" t="str">
        <f aca="false">IF(AND($S5646="PARADO/SEM GIRO",$K5646="KG",OR(Painel!$B$5="(Todos)",A5646=Painel!$B$5)*OR(Painel!$E$5="(Todos)",P5646=Painel!$E$5)),$J5646+ROW()/10000000,"")</f>
        <v/>
      </c>
      <c r="U5646" s="29" t="str">
        <f aca="false">IF(AND($S5646="VENCIDO",$K5646="KG",OR(Painel!$B$5="(Todos)",A5646=Painel!$B$5)*OR(Painel!$E$5="(Todos)",P5646=Painel!$E$5)),$J5646+ROW()/10000000,"")</f>
        <v/>
      </c>
    </row>
    <row r="5647" customFormat="false" ht="15" hidden="false" customHeight="false" outlineLevel="0" collapsed="false">
      <c r="A5647" s="29" t="s">
        <v>52</v>
      </c>
      <c r="B5647" s="29" t="s">
        <v>10554</v>
      </c>
      <c r="C5647" s="29" t="s">
        <v>4782</v>
      </c>
      <c r="D5647" s="29" t="s">
        <v>10555</v>
      </c>
      <c r="E5647" s="29" t="n">
        <v>1</v>
      </c>
      <c r="F5647" s="29" t="s">
        <v>268</v>
      </c>
      <c r="G5647" s="29" t="s">
        <v>10556</v>
      </c>
      <c r="H5647" s="30" t="n">
        <v>50.32</v>
      </c>
      <c r="I5647" s="31" t="n">
        <v>46274</v>
      </c>
      <c r="J5647" s="30" t="n">
        <v>50.32</v>
      </c>
      <c r="K5647" s="29" t="s">
        <v>120</v>
      </c>
      <c r="L5647" s="29" t="s">
        <v>138</v>
      </c>
      <c r="M5647" s="29"/>
      <c r="N5647" s="29" t="s">
        <v>122</v>
      </c>
      <c r="O5647" s="31" t="n">
        <v>46462</v>
      </c>
      <c r="P5647" s="29" t="s">
        <v>123</v>
      </c>
      <c r="Q5647" s="29" t="n">
        <f aca="false">IFERROR(VALUE(L5647),"")</f>
        <v>11</v>
      </c>
      <c r="R5647" s="29" t="n">
        <f aca="true">IF(O5647="","",O5647-TODAY())</f>
        <v>177</v>
      </c>
      <c r="S5647" s="29" t="str">
        <f aca="false">IF(C5647="&lt;&lt; vazio &gt;&gt;","VAZIA",IF(AND(O5647&lt;&gt;"",R5647&lt;0),"VENCIDO",IF(AND(O5647&lt;&gt;"",R5647&lt;=Parametros!$B$10),"PRÓX. VENCIMENTO",IF(F5647="Q","QUALIDADE",IF(F5647="S","BLOQUEADO",IF(F5647="R","RESTRITO/DEVOLUÇÃO",IF(OR(N5647="QUAR",N5647="QRES"),"QUARENTENA",IF(OR(B5647="DESCARTE",B5647="DEVOLUÇÃO"),"DESCARTE/DEVOLUÇÃO",IF(AND(D5647="",K5647&lt;&gt;""),"SEM LOTE",IF(AND(Q5647&lt;&gt;"",Q5647&gt;=Parametros!$B$11),"PARADO/SEM GIRO","OK"))))))))))</f>
        <v>QUALIDADE</v>
      </c>
      <c r="T5647" s="29" t="str">
        <f aca="false">IF(AND($S5647="PARADO/SEM GIRO",$K5647="KG",OR(Painel!$B$5="(Todos)",A5647=Painel!$B$5)*OR(Painel!$E$5="(Todos)",P5647=Painel!$E$5)),$J5647+ROW()/10000000,"")</f>
        <v/>
      </c>
      <c r="U5647" s="29" t="str">
        <f aca="false">IF(AND($S5647="VENCIDO",$K5647="KG",OR(Painel!$B$5="(Todos)",A5647=Painel!$B$5)*OR(Painel!$E$5="(Todos)",P5647=Painel!$E$5)),$J5647+ROW()/10000000,"")</f>
        <v/>
      </c>
    </row>
    <row r="5648" customFormat="false" ht="15" hidden="false" customHeight="false" outlineLevel="0" collapsed="false">
      <c r="A5648" s="29" t="s">
        <v>52</v>
      </c>
      <c r="B5648" s="29" t="s">
        <v>10557</v>
      </c>
      <c r="C5648" s="29" t="s">
        <v>167</v>
      </c>
      <c r="D5648" s="29" t="s">
        <v>765</v>
      </c>
      <c r="E5648" s="29" t="n">
        <v>1</v>
      </c>
      <c r="F5648" s="29" t="s">
        <v>268</v>
      </c>
      <c r="G5648" s="29" t="s">
        <v>10558</v>
      </c>
      <c r="H5648" s="30" t="n">
        <v>590.4</v>
      </c>
      <c r="I5648" s="31" t="n">
        <v>46284</v>
      </c>
      <c r="J5648" s="30" t="n">
        <v>590.4</v>
      </c>
      <c r="K5648" s="29" t="s">
        <v>120</v>
      </c>
      <c r="L5648" s="29" t="s">
        <v>388</v>
      </c>
      <c r="M5648" s="29"/>
      <c r="N5648" s="29" t="s">
        <v>122</v>
      </c>
      <c r="O5648" s="31" t="n">
        <v>46830</v>
      </c>
      <c r="P5648" s="29" t="s">
        <v>123</v>
      </c>
      <c r="Q5648" s="29" t="n">
        <f aca="false">IFERROR(VALUE(L5648),"")</f>
        <v>1</v>
      </c>
      <c r="R5648" s="29" t="n">
        <f aca="true">IF(O5648="","",O5648-TODAY())</f>
        <v>545</v>
      </c>
      <c r="S5648" s="29" t="str">
        <f aca="false">IF(C5648="&lt;&lt; vazio &gt;&gt;","VAZIA",IF(AND(O5648&lt;&gt;"",R5648&lt;0),"VENCIDO",IF(AND(O5648&lt;&gt;"",R5648&lt;=Parametros!$B$10),"PRÓX. VENCIMENTO",IF(F5648="Q","QUALIDADE",IF(F5648="S","BLOQUEADO",IF(F5648="R","RESTRITO/DEVOLUÇÃO",IF(OR(N5648="QUAR",N5648="QRES"),"QUARENTENA",IF(OR(B5648="DESCARTE",B5648="DEVOLUÇÃO"),"DESCARTE/DEVOLUÇÃO",IF(AND(D5648="",K5648&lt;&gt;""),"SEM LOTE",IF(AND(Q5648&lt;&gt;"",Q5648&gt;=Parametros!$B$11),"PARADO/SEM GIRO","OK"))))))))))</f>
        <v>QUALIDADE</v>
      </c>
      <c r="T5648" s="29" t="str">
        <f aca="false">IF(AND($S5648="PARADO/SEM GIRO",$K5648="KG",OR(Painel!$B$5="(Todos)",A5648=Painel!$B$5)*OR(Painel!$E$5="(Todos)",P5648=Painel!$E$5)),$J5648+ROW()/10000000,"")</f>
        <v/>
      </c>
      <c r="U5648" s="29" t="str">
        <f aca="false">IF(AND($S5648="VENCIDO",$K5648="KG",OR(Painel!$B$5="(Todos)",A5648=Painel!$B$5)*OR(Painel!$E$5="(Todos)",P5648=Painel!$E$5)),$J5648+ROW()/10000000,"")</f>
        <v/>
      </c>
    </row>
    <row r="5649" customFormat="false" ht="15" hidden="false" customHeight="false" outlineLevel="0" collapsed="false">
      <c r="A5649" s="29" t="s">
        <v>52</v>
      </c>
      <c r="B5649" s="29" t="s">
        <v>10559</v>
      </c>
      <c r="C5649" s="29" t="s">
        <v>10297</v>
      </c>
      <c r="D5649" s="29" t="s">
        <v>10298</v>
      </c>
      <c r="E5649" s="29" t="n">
        <v>1</v>
      </c>
      <c r="F5649" s="29"/>
      <c r="G5649" s="29" t="s">
        <v>10560</v>
      </c>
      <c r="H5649" s="30" t="n">
        <v>800</v>
      </c>
      <c r="I5649" s="31" t="n">
        <v>46237</v>
      </c>
      <c r="J5649" s="30" t="n">
        <v>800</v>
      </c>
      <c r="K5649" s="29" t="s">
        <v>120</v>
      </c>
      <c r="L5649" s="29" t="s">
        <v>10544</v>
      </c>
      <c r="M5649" s="29"/>
      <c r="N5649" s="29" t="s">
        <v>122</v>
      </c>
      <c r="O5649" s="31" t="n">
        <v>46905</v>
      </c>
      <c r="P5649" s="29" t="s">
        <v>123</v>
      </c>
      <c r="Q5649" s="29" t="n">
        <f aca="false">IFERROR(VALUE(L5649),"")</f>
        <v>48</v>
      </c>
      <c r="R5649" s="29" t="n">
        <f aca="true">IF(O5649="","",O5649-TODAY())</f>
        <v>620</v>
      </c>
      <c r="S5649" s="29" t="str">
        <f aca="false">IF(C5649="&lt;&lt; vazio &gt;&gt;","VAZIA",IF(AND(O5649&lt;&gt;"",R5649&lt;0),"VENCIDO",IF(AND(O5649&lt;&gt;"",R5649&lt;=Parametros!$B$10),"PRÓX. VENCIMENTO",IF(F5649="Q","QUALIDADE",IF(F5649="S","BLOQUEADO",IF(F5649="R","RESTRITO/DEVOLUÇÃO",IF(OR(N5649="QUAR",N5649="QRES"),"QUARENTENA",IF(OR(B5649="DESCARTE",B5649="DEVOLUÇÃO"),"DESCARTE/DEVOLUÇÃO",IF(AND(D5649="",K5649&lt;&gt;""),"SEM LOTE",IF(AND(Q5649&lt;&gt;"",Q5649&gt;=Parametros!$B$11),"PARADO/SEM GIRO","OK"))))))))))</f>
        <v>OK</v>
      </c>
      <c r="T5649" s="29" t="str">
        <f aca="false">IF(AND($S5649="PARADO/SEM GIRO",$K5649="KG",OR(Painel!$B$5="(Todos)",A5649=Painel!$B$5)*OR(Painel!$E$5="(Todos)",P5649=Painel!$E$5)),$J5649+ROW()/10000000,"")</f>
        <v/>
      </c>
      <c r="U5649" s="29" t="str">
        <f aca="false">IF(AND($S5649="VENCIDO",$K5649="KG",OR(Painel!$B$5="(Todos)",A5649=Painel!$B$5)*OR(Painel!$E$5="(Todos)",P5649=Painel!$E$5)),$J5649+ROW()/10000000,"")</f>
        <v/>
      </c>
    </row>
    <row r="5650" customFormat="false" ht="15" hidden="false" customHeight="false" outlineLevel="0" collapsed="false">
      <c r="A5650" s="29" t="s">
        <v>52</v>
      </c>
      <c r="B5650" s="29" t="s">
        <v>10561</v>
      </c>
      <c r="C5650" s="29" t="s">
        <v>167</v>
      </c>
      <c r="D5650" s="29" t="s">
        <v>765</v>
      </c>
      <c r="E5650" s="29" t="n">
        <v>1</v>
      </c>
      <c r="F5650" s="29" t="s">
        <v>268</v>
      </c>
      <c r="G5650" s="29" t="s">
        <v>10562</v>
      </c>
      <c r="H5650" s="30" t="n">
        <v>590.4</v>
      </c>
      <c r="I5650" s="31" t="n">
        <v>46284</v>
      </c>
      <c r="J5650" s="30" t="n">
        <v>590.4</v>
      </c>
      <c r="K5650" s="29" t="s">
        <v>120</v>
      </c>
      <c r="L5650" s="29" t="s">
        <v>388</v>
      </c>
      <c r="M5650" s="29"/>
      <c r="N5650" s="29" t="s">
        <v>122</v>
      </c>
      <c r="O5650" s="31" t="n">
        <v>46830</v>
      </c>
      <c r="P5650" s="29" t="s">
        <v>123</v>
      </c>
      <c r="Q5650" s="29" t="n">
        <f aca="false">IFERROR(VALUE(L5650),"")</f>
        <v>1</v>
      </c>
      <c r="R5650" s="29" t="n">
        <f aca="true">IF(O5650="","",O5650-TODAY())</f>
        <v>545</v>
      </c>
      <c r="S5650" s="29" t="str">
        <f aca="false">IF(C5650="&lt;&lt; vazio &gt;&gt;","VAZIA",IF(AND(O5650&lt;&gt;"",R5650&lt;0),"VENCIDO",IF(AND(O5650&lt;&gt;"",R5650&lt;=Parametros!$B$10),"PRÓX. VENCIMENTO",IF(F5650="Q","QUALIDADE",IF(F5650="S","BLOQUEADO",IF(F5650="R","RESTRITO/DEVOLUÇÃO",IF(OR(N5650="QUAR",N5650="QRES"),"QUARENTENA",IF(OR(B5650="DESCARTE",B5650="DEVOLUÇÃO"),"DESCARTE/DEVOLUÇÃO",IF(AND(D5650="",K5650&lt;&gt;""),"SEM LOTE",IF(AND(Q5650&lt;&gt;"",Q5650&gt;=Parametros!$B$11),"PARADO/SEM GIRO","OK"))))))))))</f>
        <v>QUALIDADE</v>
      </c>
      <c r="T5650" s="29" t="str">
        <f aca="false">IF(AND($S5650="PARADO/SEM GIRO",$K5650="KG",OR(Painel!$B$5="(Todos)",A5650=Painel!$B$5)*OR(Painel!$E$5="(Todos)",P5650=Painel!$E$5)),$J5650+ROW()/10000000,"")</f>
        <v/>
      </c>
      <c r="U5650" s="29" t="str">
        <f aca="false">IF(AND($S5650="VENCIDO",$K5650="KG",OR(Painel!$B$5="(Todos)",A5650=Painel!$B$5)*OR(Painel!$E$5="(Todos)",P5650=Painel!$E$5)),$J5650+ROW()/10000000,"")</f>
        <v/>
      </c>
    </row>
    <row r="5651" customFormat="false" ht="15" hidden="false" customHeight="false" outlineLevel="0" collapsed="false">
      <c r="A5651" s="29" t="s">
        <v>52</v>
      </c>
      <c r="B5651" s="29" t="s">
        <v>10563</v>
      </c>
      <c r="C5651" s="29" t="s">
        <v>115</v>
      </c>
      <c r="D5651" s="29"/>
      <c r="E5651" s="29" t="n">
        <v>0</v>
      </c>
      <c r="F5651" s="29"/>
      <c r="G5651" s="29"/>
      <c r="H5651" s="30" t="n">
        <v>0</v>
      </c>
      <c r="I5651" s="29"/>
      <c r="J5651" s="30" t="n">
        <v>0</v>
      </c>
      <c r="K5651" s="29"/>
      <c r="L5651" s="29" t="s">
        <v>116</v>
      </c>
      <c r="M5651" s="29"/>
      <c r="N5651" s="29"/>
      <c r="O5651" s="29"/>
      <c r="P5651" s="29"/>
      <c r="Q5651" s="29" t="n">
        <f aca="false">IFERROR(VALUE(L5651),"")</f>
        <v>0</v>
      </c>
      <c r="R5651" s="29" t="str">
        <f aca="true">IF(O5651="","",O5651-TODAY())</f>
        <v/>
      </c>
      <c r="S5651" s="29" t="str">
        <f aca="false">IF(C5651="&lt;&lt; vazio &gt;&gt;","VAZIA",IF(AND(O5651&lt;&gt;"",R5651&lt;0),"VENCIDO",IF(AND(O5651&lt;&gt;"",R5651&lt;=Parametros!$B$10),"PRÓX. VENCIMENTO",IF(F5651="Q","QUALIDADE",IF(F5651="S","BLOQUEADO",IF(F5651="R","RESTRITO/DEVOLUÇÃO",IF(OR(N5651="QUAR",N5651="QRES"),"QUARENTENA",IF(OR(B5651="DESCARTE",B5651="DEVOLUÇÃO"),"DESCARTE/DEVOLUÇÃO",IF(AND(D5651="",K5651&lt;&gt;""),"SEM LOTE",IF(AND(Q5651&lt;&gt;"",Q5651&gt;=Parametros!$B$11),"PARADO/SEM GIRO","OK"))))))))))</f>
        <v>VAZIA</v>
      </c>
      <c r="T5651" s="29" t="str">
        <f aca="false">IF(AND($S5651="PARADO/SEM GIRO",$K5651="KG",OR(Painel!$B$5="(Todos)",A5651=Painel!$B$5)*OR(Painel!$E$5="(Todos)",P5651=Painel!$E$5)),$J5651+ROW()/10000000,"")</f>
        <v/>
      </c>
      <c r="U5651" s="29" t="str">
        <f aca="false">IF(AND($S5651="VENCIDO",$K5651="KG",OR(Painel!$B$5="(Todos)",A5651=Painel!$B$5)*OR(Painel!$E$5="(Todos)",P5651=Painel!$E$5)),$J5651+ROW()/10000000,"")</f>
        <v/>
      </c>
    </row>
    <row r="5652" customFormat="false" ht="15" hidden="false" customHeight="false" outlineLevel="0" collapsed="false">
      <c r="A5652" s="29" t="s">
        <v>52</v>
      </c>
      <c r="B5652" s="29" t="s">
        <v>10564</v>
      </c>
      <c r="C5652" s="29" t="s">
        <v>679</v>
      </c>
      <c r="D5652" s="29" t="s">
        <v>2878</v>
      </c>
      <c r="E5652" s="29" t="n">
        <v>1</v>
      </c>
      <c r="F5652" s="29"/>
      <c r="G5652" s="29" t="s">
        <v>10565</v>
      </c>
      <c r="H5652" s="30" t="n">
        <v>1080</v>
      </c>
      <c r="I5652" s="31" t="n">
        <v>46276</v>
      </c>
      <c r="J5652" s="30" t="n">
        <v>1080</v>
      </c>
      <c r="K5652" s="29" t="s">
        <v>120</v>
      </c>
      <c r="L5652" s="29" t="s">
        <v>133</v>
      </c>
      <c r="M5652" s="29"/>
      <c r="N5652" s="29" t="s">
        <v>122</v>
      </c>
      <c r="O5652" s="31" t="n">
        <v>46609</v>
      </c>
      <c r="P5652" s="29" t="s">
        <v>123</v>
      </c>
      <c r="Q5652" s="29" t="n">
        <f aca="false">IFERROR(VALUE(L5652),"")</f>
        <v>9</v>
      </c>
      <c r="R5652" s="29" t="n">
        <f aca="true">IF(O5652="","",O5652-TODAY())</f>
        <v>324</v>
      </c>
      <c r="S5652" s="29" t="str">
        <f aca="false">IF(C5652="&lt;&lt; vazio &gt;&gt;","VAZIA",IF(AND(O5652&lt;&gt;"",R5652&lt;0),"VENCIDO",IF(AND(O5652&lt;&gt;"",R5652&lt;=Parametros!$B$10),"PRÓX. VENCIMENTO",IF(F5652="Q","QUALIDADE",IF(F5652="S","BLOQUEADO",IF(F5652="R","RESTRITO/DEVOLUÇÃO",IF(OR(N5652="QUAR",N5652="QRES"),"QUARENTENA",IF(OR(B5652="DESCARTE",B5652="DEVOLUÇÃO"),"DESCARTE/DEVOLUÇÃO",IF(AND(D5652="",K5652&lt;&gt;""),"SEM LOTE",IF(AND(Q5652&lt;&gt;"",Q5652&gt;=Parametros!$B$11),"PARADO/SEM GIRO","OK"))))))))))</f>
        <v>OK</v>
      </c>
      <c r="T5652" s="29" t="str">
        <f aca="false">IF(AND($S5652="PARADO/SEM GIRO",$K5652="KG",OR(Painel!$B$5="(Todos)",A5652=Painel!$B$5)*OR(Painel!$E$5="(Todos)",P5652=Painel!$E$5)),$J5652+ROW()/10000000,"")</f>
        <v/>
      </c>
      <c r="U5652" s="29" t="str">
        <f aca="false">IF(AND($S5652="VENCIDO",$K5652="KG",OR(Painel!$B$5="(Todos)",A5652=Painel!$B$5)*OR(Painel!$E$5="(Todos)",P5652=Painel!$E$5)),$J5652+ROW()/10000000,"")</f>
        <v/>
      </c>
    </row>
    <row r="5653" customFormat="false" ht="15" hidden="false" customHeight="false" outlineLevel="0" collapsed="false">
      <c r="A5653" s="29" t="s">
        <v>52</v>
      </c>
      <c r="B5653" s="29" t="s">
        <v>10566</v>
      </c>
      <c r="C5653" s="29" t="s">
        <v>679</v>
      </c>
      <c r="D5653" s="29" t="s">
        <v>2878</v>
      </c>
      <c r="E5653" s="29" t="n">
        <v>1</v>
      </c>
      <c r="F5653" s="29"/>
      <c r="G5653" s="29" t="s">
        <v>10567</v>
      </c>
      <c r="H5653" s="30" t="n">
        <v>200</v>
      </c>
      <c r="I5653" s="31" t="n">
        <v>46280</v>
      </c>
      <c r="J5653" s="30" t="n">
        <v>200</v>
      </c>
      <c r="K5653" s="29" t="s">
        <v>120</v>
      </c>
      <c r="L5653" s="29" t="s">
        <v>133</v>
      </c>
      <c r="M5653" s="29"/>
      <c r="N5653" s="29" t="s">
        <v>122</v>
      </c>
      <c r="O5653" s="31" t="n">
        <v>46609</v>
      </c>
      <c r="P5653" s="29" t="s">
        <v>123</v>
      </c>
      <c r="Q5653" s="29" t="n">
        <f aca="false">IFERROR(VALUE(L5653),"")</f>
        <v>9</v>
      </c>
      <c r="R5653" s="29" t="n">
        <f aca="true">IF(O5653="","",O5653-TODAY())</f>
        <v>324</v>
      </c>
      <c r="S5653" s="29" t="str">
        <f aca="false">IF(C5653="&lt;&lt; vazio &gt;&gt;","VAZIA",IF(AND(O5653&lt;&gt;"",R5653&lt;0),"VENCIDO",IF(AND(O5653&lt;&gt;"",R5653&lt;=Parametros!$B$10),"PRÓX. VENCIMENTO",IF(F5653="Q","QUALIDADE",IF(F5653="S","BLOQUEADO",IF(F5653="R","RESTRITO/DEVOLUÇÃO",IF(OR(N5653="QUAR",N5653="QRES"),"QUARENTENA",IF(OR(B5653="DESCARTE",B5653="DEVOLUÇÃO"),"DESCARTE/DEVOLUÇÃO",IF(AND(D5653="",K5653&lt;&gt;""),"SEM LOTE",IF(AND(Q5653&lt;&gt;"",Q5653&gt;=Parametros!$B$11),"PARADO/SEM GIRO","OK"))))))))))</f>
        <v>OK</v>
      </c>
      <c r="T5653" s="29" t="str">
        <f aca="false">IF(AND($S5653="PARADO/SEM GIRO",$K5653="KG",OR(Painel!$B$5="(Todos)",A5653=Painel!$B$5)*OR(Painel!$E$5="(Todos)",P5653=Painel!$E$5)),$J5653+ROW()/10000000,"")</f>
        <v/>
      </c>
      <c r="U5653" s="29" t="str">
        <f aca="false">IF(AND($S5653="VENCIDO",$K5653="KG",OR(Painel!$B$5="(Todos)",A5653=Painel!$B$5)*OR(Painel!$E$5="(Todos)",P5653=Painel!$E$5)),$J5653+ROW()/10000000,"")</f>
        <v/>
      </c>
    </row>
    <row r="5654" customFormat="false" ht="15" hidden="false" customHeight="false" outlineLevel="0" collapsed="false">
      <c r="A5654" s="29" t="s">
        <v>52</v>
      </c>
      <c r="B5654" s="29" t="s">
        <v>10568</v>
      </c>
      <c r="C5654" s="29" t="s">
        <v>785</v>
      </c>
      <c r="D5654" s="29" t="s">
        <v>786</v>
      </c>
      <c r="E5654" s="29" t="n">
        <v>1</v>
      </c>
      <c r="F5654" s="29"/>
      <c r="G5654" s="29" t="s">
        <v>10569</v>
      </c>
      <c r="H5654" s="30" t="n">
        <v>1000</v>
      </c>
      <c r="I5654" s="31" t="n">
        <v>46282</v>
      </c>
      <c r="J5654" s="30" t="n">
        <v>1000</v>
      </c>
      <c r="K5654" s="29" t="s">
        <v>120</v>
      </c>
      <c r="L5654" s="29" t="s">
        <v>400</v>
      </c>
      <c r="M5654" s="29"/>
      <c r="N5654" s="29" t="s">
        <v>122</v>
      </c>
      <c r="O5654" s="31" t="n">
        <v>46824</v>
      </c>
      <c r="P5654" s="29" t="s">
        <v>123</v>
      </c>
      <c r="Q5654" s="29" t="n">
        <f aca="false">IFERROR(VALUE(L5654),"")</f>
        <v>3</v>
      </c>
      <c r="R5654" s="29" t="n">
        <f aca="true">IF(O5654="","",O5654-TODAY())</f>
        <v>539</v>
      </c>
      <c r="S5654" s="29" t="str">
        <f aca="false">IF(C5654="&lt;&lt; vazio &gt;&gt;","VAZIA",IF(AND(O5654&lt;&gt;"",R5654&lt;0),"VENCIDO",IF(AND(O5654&lt;&gt;"",R5654&lt;=Parametros!$B$10),"PRÓX. VENCIMENTO",IF(F5654="Q","QUALIDADE",IF(F5654="S","BLOQUEADO",IF(F5654="R","RESTRITO/DEVOLUÇÃO",IF(OR(N5654="QUAR",N5654="QRES"),"QUARENTENA",IF(OR(B5654="DESCARTE",B5654="DEVOLUÇÃO"),"DESCARTE/DEVOLUÇÃO",IF(AND(D5654="",K5654&lt;&gt;""),"SEM LOTE",IF(AND(Q5654&lt;&gt;"",Q5654&gt;=Parametros!$B$11),"PARADO/SEM GIRO","OK"))))))))))</f>
        <v>OK</v>
      </c>
      <c r="T5654" s="29" t="str">
        <f aca="false">IF(AND($S5654="PARADO/SEM GIRO",$K5654="KG",OR(Painel!$B$5="(Todos)",A5654=Painel!$B$5)*OR(Painel!$E$5="(Todos)",P5654=Painel!$E$5)),$J5654+ROW()/10000000,"")</f>
        <v/>
      </c>
      <c r="U5654" s="29" t="str">
        <f aca="false">IF(AND($S5654="VENCIDO",$K5654="KG",OR(Painel!$B$5="(Todos)",A5654=Painel!$B$5)*OR(Painel!$E$5="(Todos)",P5654=Painel!$E$5)),$J5654+ROW()/10000000,"")</f>
        <v/>
      </c>
    </row>
    <row r="5655" customFormat="false" ht="15" hidden="false" customHeight="false" outlineLevel="0" collapsed="false">
      <c r="A5655" s="29" t="s">
        <v>52</v>
      </c>
      <c r="B5655" s="29" t="s">
        <v>10570</v>
      </c>
      <c r="C5655" s="29" t="s">
        <v>167</v>
      </c>
      <c r="D5655" s="29" t="s">
        <v>1022</v>
      </c>
      <c r="E5655" s="29" t="n">
        <v>1</v>
      </c>
      <c r="F5655" s="29" t="s">
        <v>268</v>
      </c>
      <c r="G5655" s="29" t="s">
        <v>10571</v>
      </c>
      <c r="H5655" s="30" t="n">
        <v>590.4</v>
      </c>
      <c r="I5655" s="31" t="n">
        <v>46284</v>
      </c>
      <c r="J5655" s="30" t="n">
        <v>590.4</v>
      </c>
      <c r="K5655" s="29" t="s">
        <v>120</v>
      </c>
      <c r="L5655" s="29" t="s">
        <v>388</v>
      </c>
      <c r="M5655" s="29"/>
      <c r="N5655" s="29" t="s">
        <v>122</v>
      </c>
      <c r="O5655" s="31" t="n">
        <v>46831</v>
      </c>
      <c r="P5655" s="29" t="s">
        <v>123</v>
      </c>
      <c r="Q5655" s="29" t="n">
        <f aca="false">IFERROR(VALUE(L5655),"")</f>
        <v>1</v>
      </c>
      <c r="R5655" s="29" t="n">
        <f aca="true">IF(O5655="","",O5655-TODAY())</f>
        <v>546</v>
      </c>
      <c r="S5655" s="29" t="str">
        <f aca="false">IF(C5655="&lt;&lt; vazio &gt;&gt;","VAZIA",IF(AND(O5655&lt;&gt;"",R5655&lt;0),"VENCIDO",IF(AND(O5655&lt;&gt;"",R5655&lt;=Parametros!$B$10),"PRÓX. VENCIMENTO",IF(F5655="Q","QUALIDADE",IF(F5655="S","BLOQUEADO",IF(F5655="R","RESTRITO/DEVOLUÇÃO",IF(OR(N5655="QUAR",N5655="QRES"),"QUARENTENA",IF(OR(B5655="DESCARTE",B5655="DEVOLUÇÃO"),"DESCARTE/DEVOLUÇÃO",IF(AND(D5655="",K5655&lt;&gt;""),"SEM LOTE",IF(AND(Q5655&lt;&gt;"",Q5655&gt;=Parametros!$B$11),"PARADO/SEM GIRO","OK"))))))))))</f>
        <v>QUALIDADE</v>
      </c>
      <c r="T5655" s="29" t="str">
        <f aca="false">IF(AND($S5655="PARADO/SEM GIRO",$K5655="KG",OR(Painel!$B$5="(Todos)",A5655=Painel!$B$5)*OR(Painel!$E$5="(Todos)",P5655=Painel!$E$5)),$J5655+ROW()/10000000,"")</f>
        <v/>
      </c>
      <c r="U5655" s="29" t="str">
        <f aca="false">IF(AND($S5655="VENCIDO",$K5655="KG",OR(Painel!$B$5="(Todos)",A5655=Painel!$B$5)*OR(Painel!$E$5="(Todos)",P5655=Painel!$E$5)),$J5655+ROW()/10000000,"")</f>
        <v/>
      </c>
    </row>
    <row r="5656" customFormat="false" ht="15" hidden="false" customHeight="false" outlineLevel="0" collapsed="false">
      <c r="A5656" s="29" t="s">
        <v>52</v>
      </c>
      <c r="B5656" s="29" t="s">
        <v>10572</v>
      </c>
      <c r="C5656" s="29" t="s">
        <v>666</v>
      </c>
      <c r="D5656" s="29" t="s">
        <v>667</v>
      </c>
      <c r="E5656" s="29" t="n">
        <v>1</v>
      </c>
      <c r="F5656" s="29" t="s">
        <v>268</v>
      </c>
      <c r="G5656" s="29" t="s">
        <v>10573</v>
      </c>
      <c r="H5656" s="30" t="n">
        <v>590.4</v>
      </c>
      <c r="I5656" s="31" t="n">
        <v>46284</v>
      </c>
      <c r="J5656" s="30" t="n">
        <v>590.4</v>
      </c>
      <c r="K5656" s="29" t="s">
        <v>120</v>
      </c>
      <c r="L5656" s="29" t="s">
        <v>388</v>
      </c>
      <c r="M5656" s="29"/>
      <c r="N5656" s="29" t="s">
        <v>122</v>
      </c>
      <c r="O5656" s="31" t="n">
        <v>46831</v>
      </c>
      <c r="P5656" s="29" t="s">
        <v>123</v>
      </c>
      <c r="Q5656" s="29" t="n">
        <f aca="false">IFERROR(VALUE(L5656),"")</f>
        <v>1</v>
      </c>
      <c r="R5656" s="29" t="n">
        <f aca="true">IF(O5656="","",O5656-TODAY())</f>
        <v>546</v>
      </c>
      <c r="S5656" s="29" t="str">
        <f aca="false">IF(C5656="&lt;&lt; vazio &gt;&gt;","VAZIA",IF(AND(O5656&lt;&gt;"",R5656&lt;0),"VENCIDO",IF(AND(O5656&lt;&gt;"",R5656&lt;=Parametros!$B$10),"PRÓX. VENCIMENTO",IF(F5656="Q","QUALIDADE",IF(F5656="S","BLOQUEADO",IF(F5656="R","RESTRITO/DEVOLUÇÃO",IF(OR(N5656="QUAR",N5656="QRES"),"QUARENTENA",IF(OR(B5656="DESCARTE",B5656="DEVOLUÇÃO"),"DESCARTE/DEVOLUÇÃO",IF(AND(D5656="",K5656&lt;&gt;""),"SEM LOTE",IF(AND(Q5656&lt;&gt;"",Q5656&gt;=Parametros!$B$11),"PARADO/SEM GIRO","OK"))))))))))</f>
        <v>QUALIDADE</v>
      </c>
      <c r="T5656" s="29" t="str">
        <f aca="false">IF(AND($S5656="PARADO/SEM GIRO",$K5656="KG",OR(Painel!$B$5="(Todos)",A5656=Painel!$B$5)*OR(Painel!$E$5="(Todos)",P5656=Painel!$E$5)),$J5656+ROW()/10000000,"")</f>
        <v/>
      </c>
      <c r="U5656" s="29" t="str">
        <f aca="false">IF(AND($S5656="VENCIDO",$K5656="KG",OR(Painel!$B$5="(Todos)",A5656=Painel!$B$5)*OR(Painel!$E$5="(Todos)",P5656=Painel!$E$5)),$J5656+ROW()/10000000,"")</f>
        <v/>
      </c>
    </row>
    <row r="5657" customFormat="false" ht="15" hidden="false" customHeight="false" outlineLevel="0" collapsed="false">
      <c r="A5657" s="29" t="s">
        <v>52</v>
      </c>
      <c r="B5657" s="29" t="s">
        <v>10574</v>
      </c>
      <c r="C5657" s="29" t="s">
        <v>115</v>
      </c>
      <c r="D5657" s="29"/>
      <c r="E5657" s="29" t="n">
        <v>0</v>
      </c>
      <c r="F5657" s="29"/>
      <c r="G5657" s="29"/>
      <c r="H5657" s="30" t="n">
        <v>0</v>
      </c>
      <c r="I5657" s="29"/>
      <c r="J5657" s="30" t="n">
        <v>0</v>
      </c>
      <c r="K5657" s="29"/>
      <c r="L5657" s="29" t="s">
        <v>116</v>
      </c>
      <c r="M5657" s="29"/>
      <c r="N5657" s="29"/>
      <c r="O5657" s="29"/>
      <c r="P5657" s="29"/>
      <c r="Q5657" s="29" t="n">
        <f aca="false">IFERROR(VALUE(L5657),"")</f>
        <v>0</v>
      </c>
      <c r="R5657" s="29" t="str">
        <f aca="true">IF(O5657="","",O5657-TODAY())</f>
        <v/>
      </c>
      <c r="S5657" s="29" t="str">
        <f aca="false">IF(C5657="&lt;&lt; vazio &gt;&gt;","VAZIA",IF(AND(O5657&lt;&gt;"",R5657&lt;0),"VENCIDO",IF(AND(O5657&lt;&gt;"",R5657&lt;=Parametros!$B$10),"PRÓX. VENCIMENTO",IF(F5657="Q","QUALIDADE",IF(F5657="S","BLOQUEADO",IF(F5657="R","RESTRITO/DEVOLUÇÃO",IF(OR(N5657="QUAR",N5657="QRES"),"QUARENTENA",IF(OR(B5657="DESCARTE",B5657="DEVOLUÇÃO"),"DESCARTE/DEVOLUÇÃO",IF(AND(D5657="",K5657&lt;&gt;""),"SEM LOTE",IF(AND(Q5657&lt;&gt;"",Q5657&gt;=Parametros!$B$11),"PARADO/SEM GIRO","OK"))))))))))</f>
        <v>VAZIA</v>
      </c>
      <c r="T5657" s="29" t="str">
        <f aca="false">IF(AND($S5657="PARADO/SEM GIRO",$K5657="KG",OR(Painel!$B$5="(Todos)",A5657=Painel!$B$5)*OR(Painel!$E$5="(Todos)",P5657=Painel!$E$5)),$J5657+ROW()/10000000,"")</f>
        <v/>
      </c>
      <c r="U5657" s="29" t="str">
        <f aca="false">IF(AND($S5657="VENCIDO",$K5657="KG",OR(Painel!$B$5="(Todos)",A5657=Painel!$B$5)*OR(Painel!$E$5="(Todos)",P5657=Painel!$E$5)),$J5657+ROW()/10000000,"")</f>
        <v/>
      </c>
    </row>
    <row r="5658" customFormat="false" ht="15" hidden="false" customHeight="false" outlineLevel="0" collapsed="false">
      <c r="A5658" s="29" t="s">
        <v>52</v>
      </c>
      <c r="B5658" s="29" t="s">
        <v>10575</v>
      </c>
      <c r="C5658" s="29" t="s">
        <v>909</v>
      </c>
      <c r="D5658" s="29" t="s">
        <v>1015</v>
      </c>
      <c r="E5658" s="29" t="n">
        <v>1</v>
      </c>
      <c r="F5658" s="29"/>
      <c r="G5658" s="29" t="s">
        <v>10576</v>
      </c>
      <c r="H5658" s="30" t="n">
        <v>1000</v>
      </c>
      <c r="I5658" s="31" t="n">
        <v>46279</v>
      </c>
      <c r="J5658" s="30" t="n">
        <v>1000</v>
      </c>
      <c r="K5658" s="29" t="s">
        <v>120</v>
      </c>
      <c r="L5658" s="29" t="s">
        <v>350</v>
      </c>
      <c r="M5658" s="29"/>
      <c r="N5658" s="29" t="s">
        <v>122</v>
      </c>
      <c r="O5658" s="31" t="n">
        <v>46821</v>
      </c>
      <c r="P5658" s="29" t="s">
        <v>123</v>
      </c>
      <c r="Q5658" s="29" t="n">
        <f aca="false">IFERROR(VALUE(L5658),"")</f>
        <v>6</v>
      </c>
      <c r="R5658" s="29" t="n">
        <f aca="true">IF(O5658="","",O5658-TODAY())</f>
        <v>536</v>
      </c>
      <c r="S5658" s="29" t="str">
        <f aca="false">IF(C5658="&lt;&lt; vazio &gt;&gt;","VAZIA",IF(AND(O5658&lt;&gt;"",R5658&lt;0),"VENCIDO",IF(AND(O5658&lt;&gt;"",R5658&lt;=Parametros!$B$10),"PRÓX. VENCIMENTO",IF(F5658="Q","QUALIDADE",IF(F5658="S","BLOQUEADO",IF(F5658="R","RESTRITO/DEVOLUÇÃO",IF(OR(N5658="QUAR",N5658="QRES"),"QUARENTENA",IF(OR(B5658="DESCARTE",B5658="DEVOLUÇÃO"),"DESCARTE/DEVOLUÇÃO",IF(AND(D5658="",K5658&lt;&gt;""),"SEM LOTE",IF(AND(Q5658&lt;&gt;"",Q5658&gt;=Parametros!$B$11),"PARADO/SEM GIRO","OK"))))))))))</f>
        <v>OK</v>
      </c>
      <c r="T5658" s="29" t="str">
        <f aca="false">IF(AND($S5658="PARADO/SEM GIRO",$K5658="KG",OR(Painel!$B$5="(Todos)",A5658=Painel!$B$5)*OR(Painel!$E$5="(Todos)",P5658=Painel!$E$5)),$J5658+ROW()/10000000,"")</f>
        <v/>
      </c>
      <c r="U5658" s="29" t="str">
        <f aca="false">IF(AND($S5658="VENCIDO",$K5658="KG",OR(Painel!$B$5="(Todos)",A5658=Painel!$B$5)*OR(Painel!$E$5="(Todos)",P5658=Painel!$E$5)),$J5658+ROW()/10000000,"")</f>
        <v/>
      </c>
    </row>
    <row r="5659" customFormat="false" ht="15" hidden="false" customHeight="false" outlineLevel="0" collapsed="false">
      <c r="A5659" s="29" t="s">
        <v>52</v>
      </c>
      <c r="B5659" s="29" t="s">
        <v>10577</v>
      </c>
      <c r="C5659" s="29" t="s">
        <v>4782</v>
      </c>
      <c r="D5659" s="29" t="s">
        <v>10555</v>
      </c>
      <c r="E5659" s="29" t="n">
        <v>1</v>
      </c>
      <c r="F5659" s="29" t="s">
        <v>268</v>
      </c>
      <c r="G5659" s="29" t="s">
        <v>10578</v>
      </c>
      <c r="H5659" s="30" t="n">
        <v>145.52</v>
      </c>
      <c r="I5659" s="31" t="n">
        <v>46274</v>
      </c>
      <c r="J5659" s="30" t="n">
        <v>145.52</v>
      </c>
      <c r="K5659" s="29" t="s">
        <v>120</v>
      </c>
      <c r="L5659" s="29" t="s">
        <v>138</v>
      </c>
      <c r="M5659" s="29"/>
      <c r="N5659" s="29" t="s">
        <v>122</v>
      </c>
      <c r="O5659" s="31" t="n">
        <v>46462</v>
      </c>
      <c r="P5659" s="29" t="s">
        <v>123</v>
      </c>
      <c r="Q5659" s="29" t="n">
        <f aca="false">IFERROR(VALUE(L5659),"")</f>
        <v>11</v>
      </c>
      <c r="R5659" s="29" t="n">
        <f aca="true">IF(O5659="","",O5659-TODAY())</f>
        <v>177</v>
      </c>
      <c r="S5659" s="29" t="str">
        <f aca="false">IF(C5659="&lt;&lt; vazio &gt;&gt;","VAZIA",IF(AND(O5659&lt;&gt;"",R5659&lt;0),"VENCIDO",IF(AND(O5659&lt;&gt;"",R5659&lt;=Parametros!$B$10),"PRÓX. VENCIMENTO",IF(F5659="Q","QUALIDADE",IF(F5659="S","BLOQUEADO",IF(F5659="R","RESTRITO/DEVOLUÇÃO",IF(OR(N5659="QUAR",N5659="QRES"),"QUARENTENA",IF(OR(B5659="DESCARTE",B5659="DEVOLUÇÃO"),"DESCARTE/DEVOLUÇÃO",IF(AND(D5659="",K5659&lt;&gt;""),"SEM LOTE",IF(AND(Q5659&lt;&gt;"",Q5659&gt;=Parametros!$B$11),"PARADO/SEM GIRO","OK"))))))))))</f>
        <v>QUALIDADE</v>
      </c>
      <c r="T5659" s="29" t="str">
        <f aca="false">IF(AND($S5659="PARADO/SEM GIRO",$K5659="KG",OR(Painel!$B$5="(Todos)",A5659=Painel!$B$5)*OR(Painel!$E$5="(Todos)",P5659=Painel!$E$5)),$J5659+ROW()/10000000,"")</f>
        <v/>
      </c>
      <c r="U5659" s="29" t="str">
        <f aca="false">IF(AND($S5659="VENCIDO",$K5659="KG",OR(Painel!$B$5="(Todos)",A5659=Painel!$B$5)*OR(Painel!$E$5="(Todos)",P5659=Painel!$E$5)),$J5659+ROW()/10000000,"")</f>
        <v/>
      </c>
    </row>
    <row r="5660" customFormat="false" ht="15" hidden="false" customHeight="false" outlineLevel="0" collapsed="false">
      <c r="A5660" s="29" t="s">
        <v>52</v>
      </c>
      <c r="B5660" s="29" t="s">
        <v>10579</v>
      </c>
      <c r="C5660" s="29" t="s">
        <v>161</v>
      </c>
      <c r="D5660" s="29" t="s">
        <v>8317</v>
      </c>
      <c r="E5660" s="29" t="n">
        <v>1</v>
      </c>
      <c r="F5660" s="29"/>
      <c r="G5660" s="29" t="s">
        <v>10580</v>
      </c>
      <c r="H5660" s="30" t="n">
        <v>999.9</v>
      </c>
      <c r="I5660" s="31" t="n">
        <v>46202</v>
      </c>
      <c r="J5660" s="30" t="n">
        <v>999.9</v>
      </c>
      <c r="K5660" s="29" t="s">
        <v>120</v>
      </c>
      <c r="L5660" s="29" t="s">
        <v>1181</v>
      </c>
      <c r="M5660" s="29"/>
      <c r="N5660" s="29" t="s">
        <v>122</v>
      </c>
      <c r="O5660" s="31" t="n">
        <v>46742</v>
      </c>
      <c r="P5660" s="29" t="s">
        <v>123</v>
      </c>
      <c r="Q5660" s="29" t="n">
        <f aca="false">IFERROR(VALUE(L5660),"")</f>
        <v>83</v>
      </c>
      <c r="R5660" s="29" t="n">
        <f aca="true">IF(O5660="","",O5660-TODAY())</f>
        <v>457</v>
      </c>
      <c r="S5660" s="29" t="str">
        <f aca="false">IF(C5660="&lt;&lt; vazio &gt;&gt;","VAZIA",IF(AND(O5660&lt;&gt;"",R5660&lt;0),"VENCIDO",IF(AND(O5660&lt;&gt;"",R5660&lt;=Parametros!$B$10),"PRÓX. VENCIMENTO",IF(F5660="Q","QUALIDADE",IF(F5660="S","BLOQUEADO",IF(F5660="R","RESTRITO/DEVOLUÇÃO",IF(OR(N5660="QUAR",N5660="QRES"),"QUARENTENA",IF(OR(B5660="DESCARTE",B5660="DEVOLUÇÃO"),"DESCARTE/DEVOLUÇÃO",IF(AND(D5660="",K5660&lt;&gt;""),"SEM LOTE",IF(AND(Q5660&lt;&gt;"",Q5660&gt;=Parametros!$B$11),"PARADO/SEM GIRO","OK"))))))))))</f>
        <v>OK</v>
      </c>
      <c r="T5660" s="29" t="str">
        <f aca="false">IF(AND($S5660="PARADO/SEM GIRO",$K5660="KG",OR(Painel!$B$5="(Todos)",A5660=Painel!$B$5)*OR(Painel!$E$5="(Todos)",P5660=Painel!$E$5)),$J5660+ROW()/10000000,"")</f>
        <v/>
      </c>
      <c r="U5660" s="29" t="str">
        <f aca="false">IF(AND($S5660="VENCIDO",$K5660="KG",OR(Painel!$B$5="(Todos)",A5660=Painel!$B$5)*OR(Painel!$E$5="(Todos)",P5660=Painel!$E$5)),$J5660+ROW()/10000000,"")</f>
        <v/>
      </c>
    </row>
    <row r="5661" customFormat="false" ht="15" hidden="false" customHeight="false" outlineLevel="0" collapsed="false">
      <c r="A5661" s="29" t="s">
        <v>52</v>
      </c>
      <c r="B5661" s="29" t="s">
        <v>10581</v>
      </c>
      <c r="C5661" s="29" t="s">
        <v>186</v>
      </c>
      <c r="D5661" s="29" t="s">
        <v>1533</v>
      </c>
      <c r="E5661" s="29" t="n">
        <v>1</v>
      </c>
      <c r="F5661" s="29" t="s">
        <v>268</v>
      </c>
      <c r="G5661" s="29" t="s">
        <v>10582</v>
      </c>
      <c r="H5661" s="30" t="n">
        <v>545.4</v>
      </c>
      <c r="I5661" s="31" t="n">
        <v>46284</v>
      </c>
      <c r="J5661" s="30" t="n">
        <v>545.4</v>
      </c>
      <c r="K5661" s="29" t="s">
        <v>120</v>
      </c>
      <c r="L5661" s="29" t="s">
        <v>388</v>
      </c>
      <c r="M5661" s="29"/>
      <c r="N5661" s="29" t="s">
        <v>122</v>
      </c>
      <c r="O5661" s="31" t="n">
        <v>46830</v>
      </c>
      <c r="P5661" s="29" t="s">
        <v>123</v>
      </c>
      <c r="Q5661" s="29" t="n">
        <f aca="false">IFERROR(VALUE(L5661),"")</f>
        <v>1</v>
      </c>
      <c r="R5661" s="29" t="n">
        <f aca="true">IF(O5661="","",O5661-TODAY())</f>
        <v>545</v>
      </c>
      <c r="S5661" s="29" t="str">
        <f aca="false">IF(C5661="&lt;&lt; vazio &gt;&gt;","VAZIA",IF(AND(O5661&lt;&gt;"",R5661&lt;0),"VENCIDO",IF(AND(O5661&lt;&gt;"",R5661&lt;=Parametros!$B$10),"PRÓX. VENCIMENTO",IF(F5661="Q","QUALIDADE",IF(F5661="S","BLOQUEADO",IF(F5661="R","RESTRITO/DEVOLUÇÃO",IF(OR(N5661="QUAR",N5661="QRES"),"QUARENTENA",IF(OR(B5661="DESCARTE",B5661="DEVOLUÇÃO"),"DESCARTE/DEVOLUÇÃO",IF(AND(D5661="",K5661&lt;&gt;""),"SEM LOTE",IF(AND(Q5661&lt;&gt;"",Q5661&gt;=Parametros!$B$11),"PARADO/SEM GIRO","OK"))))))))))</f>
        <v>QUALIDADE</v>
      </c>
      <c r="T5661" s="29" t="str">
        <f aca="false">IF(AND($S5661="PARADO/SEM GIRO",$K5661="KG",OR(Painel!$B$5="(Todos)",A5661=Painel!$B$5)*OR(Painel!$E$5="(Todos)",P5661=Painel!$E$5)),$J5661+ROW()/10000000,"")</f>
        <v/>
      </c>
      <c r="U5661" s="29" t="str">
        <f aca="false">IF(AND($S5661="VENCIDO",$K5661="KG",OR(Painel!$B$5="(Todos)",A5661=Painel!$B$5)*OR(Painel!$E$5="(Todos)",P5661=Painel!$E$5)),$J5661+ROW()/10000000,"")</f>
        <v/>
      </c>
    </row>
    <row r="5662" customFormat="false" ht="15" hidden="false" customHeight="false" outlineLevel="0" collapsed="false">
      <c r="A5662" s="29" t="s">
        <v>52</v>
      </c>
      <c r="B5662" s="29" t="s">
        <v>10583</v>
      </c>
      <c r="C5662" s="29" t="s">
        <v>167</v>
      </c>
      <c r="D5662" s="29" t="s">
        <v>1022</v>
      </c>
      <c r="E5662" s="29" t="n">
        <v>1</v>
      </c>
      <c r="F5662" s="29" t="s">
        <v>268</v>
      </c>
      <c r="G5662" s="29" t="s">
        <v>10584</v>
      </c>
      <c r="H5662" s="30" t="n">
        <v>590.4</v>
      </c>
      <c r="I5662" s="31" t="n">
        <v>46284</v>
      </c>
      <c r="J5662" s="30" t="n">
        <v>590.4</v>
      </c>
      <c r="K5662" s="29" t="s">
        <v>120</v>
      </c>
      <c r="L5662" s="29" t="s">
        <v>388</v>
      </c>
      <c r="M5662" s="29"/>
      <c r="N5662" s="29" t="s">
        <v>122</v>
      </c>
      <c r="O5662" s="31" t="n">
        <v>46831</v>
      </c>
      <c r="P5662" s="29" t="s">
        <v>123</v>
      </c>
      <c r="Q5662" s="29" t="n">
        <f aca="false">IFERROR(VALUE(L5662),"")</f>
        <v>1</v>
      </c>
      <c r="R5662" s="29" t="n">
        <f aca="true">IF(O5662="","",O5662-TODAY())</f>
        <v>546</v>
      </c>
      <c r="S5662" s="29" t="str">
        <f aca="false">IF(C5662="&lt;&lt; vazio &gt;&gt;","VAZIA",IF(AND(O5662&lt;&gt;"",R5662&lt;0),"VENCIDO",IF(AND(O5662&lt;&gt;"",R5662&lt;=Parametros!$B$10),"PRÓX. VENCIMENTO",IF(F5662="Q","QUALIDADE",IF(F5662="S","BLOQUEADO",IF(F5662="R","RESTRITO/DEVOLUÇÃO",IF(OR(N5662="QUAR",N5662="QRES"),"QUARENTENA",IF(OR(B5662="DESCARTE",B5662="DEVOLUÇÃO"),"DESCARTE/DEVOLUÇÃO",IF(AND(D5662="",K5662&lt;&gt;""),"SEM LOTE",IF(AND(Q5662&lt;&gt;"",Q5662&gt;=Parametros!$B$11),"PARADO/SEM GIRO","OK"))))))))))</f>
        <v>QUALIDADE</v>
      </c>
      <c r="T5662" s="29" t="str">
        <f aca="false">IF(AND($S5662="PARADO/SEM GIRO",$K5662="KG",OR(Painel!$B$5="(Todos)",A5662=Painel!$B$5)*OR(Painel!$E$5="(Todos)",P5662=Painel!$E$5)),$J5662+ROW()/10000000,"")</f>
        <v/>
      </c>
      <c r="U5662" s="29" t="str">
        <f aca="false">IF(AND($S5662="VENCIDO",$K5662="KG",OR(Painel!$B$5="(Todos)",A5662=Painel!$B$5)*OR(Painel!$E$5="(Todos)",P5662=Painel!$E$5)),$J5662+ROW()/10000000,"")</f>
        <v/>
      </c>
    </row>
    <row r="5663" customFormat="false" ht="15" hidden="false" customHeight="false" outlineLevel="0" collapsed="false">
      <c r="A5663" s="29" t="s">
        <v>52</v>
      </c>
      <c r="B5663" s="29" t="s">
        <v>10585</v>
      </c>
      <c r="C5663" s="29" t="s">
        <v>115</v>
      </c>
      <c r="D5663" s="29"/>
      <c r="E5663" s="29" t="n">
        <v>0</v>
      </c>
      <c r="F5663" s="29"/>
      <c r="G5663" s="29"/>
      <c r="H5663" s="30" t="n">
        <v>0</v>
      </c>
      <c r="I5663" s="29"/>
      <c r="J5663" s="30" t="n">
        <v>0</v>
      </c>
      <c r="K5663" s="29"/>
      <c r="L5663" s="29" t="s">
        <v>116</v>
      </c>
      <c r="M5663" s="29"/>
      <c r="N5663" s="29"/>
      <c r="O5663" s="29"/>
      <c r="P5663" s="29"/>
      <c r="Q5663" s="29" t="n">
        <f aca="false">IFERROR(VALUE(L5663),"")</f>
        <v>0</v>
      </c>
      <c r="R5663" s="29" t="str">
        <f aca="true">IF(O5663="","",O5663-TODAY())</f>
        <v/>
      </c>
      <c r="S5663" s="29" t="str">
        <f aca="false">IF(C5663="&lt;&lt; vazio &gt;&gt;","VAZIA",IF(AND(O5663&lt;&gt;"",R5663&lt;0),"VENCIDO",IF(AND(O5663&lt;&gt;"",R5663&lt;=Parametros!$B$10),"PRÓX. VENCIMENTO",IF(F5663="Q","QUALIDADE",IF(F5663="S","BLOQUEADO",IF(F5663="R","RESTRITO/DEVOLUÇÃO",IF(OR(N5663="QUAR",N5663="QRES"),"QUARENTENA",IF(OR(B5663="DESCARTE",B5663="DEVOLUÇÃO"),"DESCARTE/DEVOLUÇÃO",IF(AND(D5663="",K5663&lt;&gt;""),"SEM LOTE",IF(AND(Q5663&lt;&gt;"",Q5663&gt;=Parametros!$B$11),"PARADO/SEM GIRO","OK"))))))))))</f>
        <v>VAZIA</v>
      </c>
      <c r="T5663" s="29" t="str">
        <f aca="false">IF(AND($S5663="PARADO/SEM GIRO",$K5663="KG",OR(Painel!$B$5="(Todos)",A5663=Painel!$B$5)*OR(Painel!$E$5="(Todos)",P5663=Painel!$E$5)),$J5663+ROW()/10000000,"")</f>
        <v/>
      </c>
      <c r="U5663" s="29" t="str">
        <f aca="false">IF(AND($S5663="VENCIDO",$K5663="KG",OR(Painel!$B$5="(Todos)",A5663=Painel!$B$5)*OR(Painel!$E$5="(Todos)",P5663=Painel!$E$5)),$J5663+ROW()/10000000,"")</f>
        <v/>
      </c>
    </row>
    <row r="5664" customFormat="false" ht="15" hidden="false" customHeight="false" outlineLevel="0" collapsed="false">
      <c r="A5664" s="29" t="s">
        <v>52</v>
      </c>
      <c r="B5664" s="29" t="s">
        <v>10586</v>
      </c>
      <c r="C5664" s="29" t="s">
        <v>135</v>
      </c>
      <c r="D5664" s="29" t="s">
        <v>572</v>
      </c>
      <c r="E5664" s="29" t="n">
        <v>1</v>
      </c>
      <c r="F5664" s="29"/>
      <c r="G5664" s="29" t="s">
        <v>10587</v>
      </c>
      <c r="H5664" s="30" t="n">
        <v>999.9</v>
      </c>
      <c r="I5664" s="31" t="n">
        <v>46280</v>
      </c>
      <c r="J5664" s="30" t="n">
        <v>999.9</v>
      </c>
      <c r="K5664" s="29" t="s">
        <v>120</v>
      </c>
      <c r="L5664" s="29" t="s">
        <v>144</v>
      </c>
      <c r="M5664" s="29"/>
      <c r="N5664" s="29" t="s">
        <v>122</v>
      </c>
      <c r="O5664" s="31" t="n">
        <v>46639</v>
      </c>
      <c r="P5664" s="29" t="s">
        <v>123</v>
      </c>
      <c r="Q5664" s="29" t="n">
        <f aca="false">IFERROR(VALUE(L5664),"")</f>
        <v>5</v>
      </c>
      <c r="R5664" s="29" t="n">
        <f aca="true">IF(O5664="","",O5664-TODAY())</f>
        <v>354</v>
      </c>
      <c r="S5664" s="29" t="str">
        <f aca="false">IF(C5664="&lt;&lt; vazio &gt;&gt;","VAZIA",IF(AND(O5664&lt;&gt;"",R5664&lt;0),"VENCIDO",IF(AND(O5664&lt;&gt;"",R5664&lt;=Parametros!$B$10),"PRÓX. VENCIMENTO",IF(F5664="Q","QUALIDADE",IF(F5664="S","BLOQUEADO",IF(F5664="R","RESTRITO/DEVOLUÇÃO",IF(OR(N5664="QUAR",N5664="QRES"),"QUARENTENA",IF(OR(B5664="DESCARTE",B5664="DEVOLUÇÃO"),"DESCARTE/DEVOLUÇÃO",IF(AND(D5664="",K5664&lt;&gt;""),"SEM LOTE",IF(AND(Q5664&lt;&gt;"",Q5664&gt;=Parametros!$B$11),"PARADO/SEM GIRO","OK"))))))))))</f>
        <v>OK</v>
      </c>
      <c r="T5664" s="29" t="str">
        <f aca="false">IF(AND($S5664="PARADO/SEM GIRO",$K5664="KG",OR(Painel!$B$5="(Todos)",A5664=Painel!$B$5)*OR(Painel!$E$5="(Todos)",P5664=Painel!$E$5)),$J5664+ROW()/10000000,"")</f>
        <v/>
      </c>
      <c r="U5664" s="29" t="str">
        <f aca="false">IF(AND($S5664="VENCIDO",$K5664="KG",OR(Painel!$B$5="(Todos)",A5664=Painel!$B$5)*OR(Painel!$E$5="(Todos)",P5664=Painel!$E$5)),$J5664+ROW()/10000000,"")</f>
        <v/>
      </c>
    </row>
    <row r="5665" customFormat="false" ht="15" hidden="false" customHeight="false" outlineLevel="0" collapsed="false">
      <c r="A5665" s="29" t="s">
        <v>52</v>
      </c>
      <c r="B5665" s="29" t="s">
        <v>10588</v>
      </c>
      <c r="C5665" s="29" t="s">
        <v>909</v>
      </c>
      <c r="D5665" s="29" t="s">
        <v>1015</v>
      </c>
      <c r="E5665" s="29" t="n">
        <v>1</v>
      </c>
      <c r="F5665" s="29"/>
      <c r="G5665" s="29" t="s">
        <v>10589</v>
      </c>
      <c r="H5665" s="30" t="n">
        <v>1000</v>
      </c>
      <c r="I5665" s="31" t="n">
        <v>46279</v>
      </c>
      <c r="J5665" s="30" t="n">
        <v>1000</v>
      </c>
      <c r="K5665" s="29" t="s">
        <v>120</v>
      </c>
      <c r="L5665" s="29" t="s">
        <v>350</v>
      </c>
      <c r="M5665" s="29"/>
      <c r="N5665" s="29" t="s">
        <v>122</v>
      </c>
      <c r="O5665" s="31" t="n">
        <v>46821</v>
      </c>
      <c r="P5665" s="29" t="s">
        <v>123</v>
      </c>
      <c r="Q5665" s="29" t="n">
        <f aca="false">IFERROR(VALUE(L5665),"")</f>
        <v>6</v>
      </c>
      <c r="R5665" s="29" t="n">
        <f aca="true">IF(O5665="","",O5665-TODAY())</f>
        <v>536</v>
      </c>
      <c r="S5665" s="29" t="str">
        <f aca="false">IF(C5665="&lt;&lt; vazio &gt;&gt;","VAZIA",IF(AND(O5665&lt;&gt;"",R5665&lt;0),"VENCIDO",IF(AND(O5665&lt;&gt;"",R5665&lt;=Parametros!$B$10),"PRÓX. VENCIMENTO",IF(F5665="Q","QUALIDADE",IF(F5665="S","BLOQUEADO",IF(F5665="R","RESTRITO/DEVOLUÇÃO",IF(OR(N5665="QUAR",N5665="QRES"),"QUARENTENA",IF(OR(B5665="DESCARTE",B5665="DEVOLUÇÃO"),"DESCARTE/DEVOLUÇÃO",IF(AND(D5665="",K5665&lt;&gt;""),"SEM LOTE",IF(AND(Q5665&lt;&gt;"",Q5665&gt;=Parametros!$B$11),"PARADO/SEM GIRO","OK"))))))))))</f>
        <v>OK</v>
      </c>
      <c r="T5665" s="29" t="str">
        <f aca="false">IF(AND($S5665="PARADO/SEM GIRO",$K5665="KG",OR(Painel!$B$5="(Todos)",A5665=Painel!$B$5)*OR(Painel!$E$5="(Todos)",P5665=Painel!$E$5)),$J5665+ROW()/10000000,"")</f>
        <v/>
      </c>
      <c r="U5665" s="29" t="str">
        <f aca="false">IF(AND($S5665="VENCIDO",$K5665="KG",OR(Painel!$B$5="(Todos)",A5665=Painel!$B$5)*OR(Painel!$E$5="(Todos)",P5665=Painel!$E$5)),$J5665+ROW()/10000000,"")</f>
        <v/>
      </c>
    </row>
    <row r="5666" customFormat="false" ht="15" hidden="false" customHeight="false" outlineLevel="0" collapsed="false">
      <c r="A5666" s="29" t="s">
        <v>52</v>
      </c>
      <c r="B5666" s="29" t="s">
        <v>10590</v>
      </c>
      <c r="C5666" s="29" t="s">
        <v>276</v>
      </c>
      <c r="D5666" s="29" t="s">
        <v>834</v>
      </c>
      <c r="E5666" s="29" t="n">
        <v>1</v>
      </c>
      <c r="F5666" s="29" t="s">
        <v>268</v>
      </c>
      <c r="G5666" s="29" t="s">
        <v>10591</v>
      </c>
      <c r="H5666" s="30" t="n">
        <v>415.8</v>
      </c>
      <c r="I5666" s="31" t="n">
        <v>46277</v>
      </c>
      <c r="J5666" s="30" t="n">
        <v>415.8</v>
      </c>
      <c r="K5666" s="29" t="s">
        <v>120</v>
      </c>
      <c r="L5666" s="29" t="s">
        <v>652</v>
      </c>
      <c r="M5666" s="29"/>
      <c r="N5666" s="29" t="s">
        <v>122</v>
      </c>
      <c r="O5666" s="31" t="n">
        <v>46824</v>
      </c>
      <c r="P5666" s="29" t="s">
        <v>123</v>
      </c>
      <c r="Q5666" s="29" t="n">
        <f aca="false">IFERROR(VALUE(L5666),"")</f>
        <v>8</v>
      </c>
      <c r="R5666" s="29" t="n">
        <f aca="true">IF(O5666="","",O5666-TODAY())</f>
        <v>539</v>
      </c>
      <c r="S5666" s="29" t="str">
        <f aca="false">IF(C5666="&lt;&lt; vazio &gt;&gt;","VAZIA",IF(AND(O5666&lt;&gt;"",R5666&lt;0),"VENCIDO",IF(AND(O5666&lt;&gt;"",R5666&lt;=Parametros!$B$10),"PRÓX. VENCIMENTO",IF(F5666="Q","QUALIDADE",IF(F5666="S","BLOQUEADO",IF(F5666="R","RESTRITO/DEVOLUÇÃO",IF(OR(N5666="QUAR",N5666="QRES"),"QUARENTENA",IF(OR(B5666="DESCARTE",B5666="DEVOLUÇÃO"),"DESCARTE/DEVOLUÇÃO",IF(AND(D5666="",K5666&lt;&gt;""),"SEM LOTE",IF(AND(Q5666&lt;&gt;"",Q5666&gt;=Parametros!$B$11),"PARADO/SEM GIRO","OK"))))))))))</f>
        <v>QUALIDADE</v>
      </c>
      <c r="T5666" s="29" t="str">
        <f aca="false">IF(AND($S5666="PARADO/SEM GIRO",$K5666="KG",OR(Painel!$B$5="(Todos)",A5666=Painel!$B$5)*OR(Painel!$E$5="(Todos)",P5666=Painel!$E$5)),$J5666+ROW()/10000000,"")</f>
        <v/>
      </c>
      <c r="U5666" s="29" t="str">
        <f aca="false">IF(AND($S5666="VENCIDO",$K5666="KG",OR(Painel!$B$5="(Todos)",A5666=Painel!$B$5)*OR(Painel!$E$5="(Todos)",P5666=Painel!$E$5)),$J5666+ROW()/10000000,"")</f>
        <v/>
      </c>
    </row>
    <row r="5667" customFormat="false" ht="15" hidden="false" customHeight="false" outlineLevel="0" collapsed="false">
      <c r="A5667" s="29" t="s">
        <v>52</v>
      </c>
      <c r="B5667" s="29" t="s">
        <v>10592</v>
      </c>
      <c r="C5667" s="29" t="s">
        <v>198</v>
      </c>
      <c r="D5667" s="29" t="s">
        <v>199</v>
      </c>
      <c r="E5667" s="29" t="n">
        <v>1</v>
      </c>
      <c r="F5667" s="29" t="s">
        <v>137</v>
      </c>
      <c r="G5667" s="29" t="s">
        <v>10593</v>
      </c>
      <c r="H5667" s="30" t="n">
        <v>436.32</v>
      </c>
      <c r="I5667" s="31" t="n">
        <v>46256</v>
      </c>
      <c r="J5667" s="30" t="n">
        <v>436.32</v>
      </c>
      <c r="K5667" s="29" t="s">
        <v>120</v>
      </c>
      <c r="L5667" s="29" t="s">
        <v>811</v>
      </c>
      <c r="M5667" s="29"/>
      <c r="N5667" s="29" t="s">
        <v>122</v>
      </c>
      <c r="O5667" s="31" t="n">
        <v>46592</v>
      </c>
      <c r="P5667" s="29" t="s">
        <v>123</v>
      </c>
      <c r="Q5667" s="29" t="n">
        <f aca="false">IFERROR(VALUE(L5667),"")</f>
        <v>29</v>
      </c>
      <c r="R5667" s="29" t="n">
        <f aca="true">IF(O5667="","",O5667-TODAY())</f>
        <v>307</v>
      </c>
      <c r="S5667" s="29" t="str">
        <f aca="false">IF(C5667="&lt;&lt; vazio &gt;&gt;","VAZIA",IF(AND(O5667&lt;&gt;"",R5667&lt;0),"VENCIDO",IF(AND(O5667&lt;&gt;"",R5667&lt;=Parametros!$B$10),"PRÓX. VENCIMENTO",IF(F5667="Q","QUALIDADE",IF(F5667="S","BLOQUEADO",IF(F5667="R","RESTRITO/DEVOLUÇÃO",IF(OR(N5667="QUAR",N5667="QRES"),"QUARENTENA",IF(OR(B5667="DESCARTE",B5667="DEVOLUÇÃO"),"DESCARTE/DEVOLUÇÃO",IF(AND(D5667="",K5667&lt;&gt;""),"SEM LOTE",IF(AND(Q5667&lt;&gt;"",Q5667&gt;=Parametros!$B$11),"PARADO/SEM GIRO","OK"))))))))))</f>
        <v>BLOQUEADO</v>
      </c>
      <c r="T5667" s="29" t="str">
        <f aca="false">IF(AND($S5667="PARADO/SEM GIRO",$K5667="KG",OR(Painel!$B$5="(Todos)",A5667=Painel!$B$5)*OR(Painel!$E$5="(Todos)",P5667=Painel!$E$5)),$J5667+ROW()/10000000,"")</f>
        <v/>
      </c>
      <c r="U5667" s="29" t="str">
        <f aca="false">IF(AND($S5667="VENCIDO",$K5667="KG",OR(Painel!$B$5="(Todos)",A5667=Painel!$B$5)*OR(Painel!$E$5="(Todos)",P5667=Painel!$E$5)),$J5667+ROW()/10000000,"")</f>
        <v/>
      </c>
    </row>
    <row r="5668" customFormat="false" ht="15" hidden="false" customHeight="false" outlineLevel="0" collapsed="false">
      <c r="A5668" s="29" t="s">
        <v>52</v>
      </c>
      <c r="B5668" s="29" t="s">
        <v>10594</v>
      </c>
      <c r="C5668" s="29" t="s">
        <v>186</v>
      </c>
      <c r="D5668" s="29" t="s">
        <v>823</v>
      </c>
      <c r="E5668" s="29" t="n">
        <v>1</v>
      </c>
      <c r="F5668" s="29" t="s">
        <v>268</v>
      </c>
      <c r="G5668" s="29" t="s">
        <v>10595</v>
      </c>
      <c r="H5668" s="30" t="n">
        <v>545.4</v>
      </c>
      <c r="I5668" s="31" t="n">
        <v>46284</v>
      </c>
      <c r="J5668" s="30" t="n">
        <v>545.4</v>
      </c>
      <c r="K5668" s="29" t="s">
        <v>120</v>
      </c>
      <c r="L5668" s="29" t="s">
        <v>388</v>
      </c>
      <c r="M5668" s="29"/>
      <c r="N5668" s="29" t="s">
        <v>122</v>
      </c>
      <c r="O5668" s="31" t="n">
        <v>46831</v>
      </c>
      <c r="P5668" s="29" t="s">
        <v>123</v>
      </c>
      <c r="Q5668" s="29" t="n">
        <f aca="false">IFERROR(VALUE(L5668),"")</f>
        <v>1</v>
      </c>
      <c r="R5668" s="29" t="n">
        <f aca="true">IF(O5668="","",O5668-TODAY())</f>
        <v>546</v>
      </c>
      <c r="S5668" s="29" t="str">
        <f aca="false">IF(C5668="&lt;&lt; vazio &gt;&gt;","VAZIA",IF(AND(O5668&lt;&gt;"",R5668&lt;0),"VENCIDO",IF(AND(O5668&lt;&gt;"",R5668&lt;=Parametros!$B$10),"PRÓX. VENCIMENTO",IF(F5668="Q","QUALIDADE",IF(F5668="S","BLOQUEADO",IF(F5668="R","RESTRITO/DEVOLUÇÃO",IF(OR(N5668="QUAR",N5668="QRES"),"QUARENTENA",IF(OR(B5668="DESCARTE",B5668="DEVOLUÇÃO"),"DESCARTE/DEVOLUÇÃO",IF(AND(D5668="",K5668&lt;&gt;""),"SEM LOTE",IF(AND(Q5668&lt;&gt;"",Q5668&gt;=Parametros!$B$11),"PARADO/SEM GIRO","OK"))))))))))</f>
        <v>QUALIDADE</v>
      </c>
      <c r="T5668" s="29" t="str">
        <f aca="false">IF(AND($S5668="PARADO/SEM GIRO",$K5668="KG",OR(Painel!$B$5="(Todos)",A5668=Painel!$B$5)*OR(Painel!$E$5="(Todos)",P5668=Painel!$E$5)),$J5668+ROW()/10000000,"")</f>
        <v/>
      </c>
      <c r="U5668" s="29" t="str">
        <f aca="false">IF(AND($S5668="VENCIDO",$K5668="KG",OR(Painel!$B$5="(Todos)",A5668=Painel!$B$5)*OR(Painel!$E$5="(Todos)",P5668=Painel!$E$5)),$J5668+ROW()/10000000,"")</f>
        <v/>
      </c>
    </row>
    <row r="5669" customFormat="false" ht="15" hidden="false" customHeight="false" outlineLevel="0" collapsed="false">
      <c r="A5669" s="29" t="s">
        <v>52</v>
      </c>
      <c r="B5669" s="29" t="s">
        <v>10596</v>
      </c>
      <c r="C5669" s="29" t="s">
        <v>115</v>
      </c>
      <c r="D5669" s="29"/>
      <c r="E5669" s="29" t="n">
        <v>0</v>
      </c>
      <c r="F5669" s="29"/>
      <c r="G5669" s="29"/>
      <c r="H5669" s="30" t="n">
        <v>0</v>
      </c>
      <c r="I5669" s="29"/>
      <c r="J5669" s="30" t="n">
        <v>0</v>
      </c>
      <c r="K5669" s="29"/>
      <c r="L5669" s="29" t="s">
        <v>116</v>
      </c>
      <c r="M5669" s="29"/>
      <c r="N5669" s="29"/>
      <c r="O5669" s="29"/>
      <c r="P5669" s="29"/>
      <c r="Q5669" s="29" t="n">
        <f aca="false">IFERROR(VALUE(L5669),"")</f>
        <v>0</v>
      </c>
      <c r="R5669" s="29" t="str">
        <f aca="true">IF(O5669="","",O5669-TODAY())</f>
        <v/>
      </c>
      <c r="S5669" s="29" t="str">
        <f aca="false">IF(C5669="&lt;&lt; vazio &gt;&gt;","VAZIA",IF(AND(O5669&lt;&gt;"",R5669&lt;0),"VENCIDO",IF(AND(O5669&lt;&gt;"",R5669&lt;=Parametros!$B$10),"PRÓX. VENCIMENTO",IF(F5669="Q","QUALIDADE",IF(F5669="S","BLOQUEADO",IF(F5669="R","RESTRITO/DEVOLUÇÃO",IF(OR(N5669="QUAR",N5669="QRES"),"QUARENTENA",IF(OR(B5669="DESCARTE",B5669="DEVOLUÇÃO"),"DESCARTE/DEVOLUÇÃO",IF(AND(D5669="",K5669&lt;&gt;""),"SEM LOTE",IF(AND(Q5669&lt;&gt;"",Q5669&gt;=Parametros!$B$11),"PARADO/SEM GIRO","OK"))))))))))</f>
        <v>VAZIA</v>
      </c>
      <c r="T5669" s="29" t="str">
        <f aca="false">IF(AND($S5669="PARADO/SEM GIRO",$K5669="KG",OR(Painel!$B$5="(Todos)",A5669=Painel!$B$5)*OR(Painel!$E$5="(Todos)",P5669=Painel!$E$5)),$J5669+ROW()/10000000,"")</f>
        <v/>
      </c>
      <c r="U5669" s="29" t="str">
        <f aca="false">IF(AND($S5669="VENCIDO",$K5669="KG",OR(Painel!$B$5="(Todos)",A5669=Painel!$B$5)*OR(Painel!$E$5="(Todos)",P5669=Painel!$E$5)),$J5669+ROW()/10000000,"")</f>
        <v/>
      </c>
    </row>
    <row r="5670" customFormat="false" ht="15" hidden="false" customHeight="false" outlineLevel="0" collapsed="false">
      <c r="A5670" s="29" t="s">
        <v>52</v>
      </c>
      <c r="B5670" s="29" t="s">
        <v>10597</v>
      </c>
      <c r="C5670" s="29" t="s">
        <v>909</v>
      </c>
      <c r="D5670" s="29" t="s">
        <v>1015</v>
      </c>
      <c r="E5670" s="29" t="n">
        <v>1</v>
      </c>
      <c r="F5670" s="29"/>
      <c r="G5670" s="29" t="s">
        <v>10598</v>
      </c>
      <c r="H5670" s="30" t="n">
        <v>1000</v>
      </c>
      <c r="I5670" s="31" t="n">
        <v>46279</v>
      </c>
      <c r="J5670" s="30" t="n">
        <v>1000</v>
      </c>
      <c r="K5670" s="29" t="s">
        <v>120</v>
      </c>
      <c r="L5670" s="29" t="s">
        <v>350</v>
      </c>
      <c r="M5670" s="29"/>
      <c r="N5670" s="29" t="s">
        <v>122</v>
      </c>
      <c r="O5670" s="31" t="n">
        <v>46821</v>
      </c>
      <c r="P5670" s="29" t="s">
        <v>123</v>
      </c>
      <c r="Q5670" s="29" t="n">
        <f aca="false">IFERROR(VALUE(L5670),"")</f>
        <v>6</v>
      </c>
      <c r="R5670" s="29" t="n">
        <f aca="true">IF(O5670="","",O5670-TODAY())</f>
        <v>536</v>
      </c>
      <c r="S5670" s="29" t="str">
        <f aca="false">IF(C5670="&lt;&lt; vazio &gt;&gt;","VAZIA",IF(AND(O5670&lt;&gt;"",R5670&lt;0),"VENCIDO",IF(AND(O5670&lt;&gt;"",R5670&lt;=Parametros!$B$10),"PRÓX. VENCIMENTO",IF(F5670="Q","QUALIDADE",IF(F5670="S","BLOQUEADO",IF(F5670="R","RESTRITO/DEVOLUÇÃO",IF(OR(N5670="QUAR",N5670="QRES"),"QUARENTENA",IF(OR(B5670="DESCARTE",B5670="DEVOLUÇÃO"),"DESCARTE/DEVOLUÇÃO",IF(AND(D5670="",K5670&lt;&gt;""),"SEM LOTE",IF(AND(Q5670&lt;&gt;"",Q5670&gt;=Parametros!$B$11),"PARADO/SEM GIRO","OK"))))))))))</f>
        <v>OK</v>
      </c>
      <c r="T5670" s="29" t="str">
        <f aca="false">IF(AND($S5670="PARADO/SEM GIRO",$K5670="KG",OR(Painel!$B$5="(Todos)",A5670=Painel!$B$5)*OR(Painel!$E$5="(Todos)",P5670=Painel!$E$5)),$J5670+ROW()/10000000,"")</f>
        <v/>
      </c>
      <c r="U5670" s="29" t="str">
        <f aca="false">IF(AND($S5670="VENCIDO",$K5670="KG",OR(Painel!$B$5="(Todos)",A5670=Painel!$B$5)*OR(Painel!$E$5="(Todos)",P5670=Painel!$E$5)),$J5670+ROW()/10000000,"")</f>
        <v/>
      </c>
    </row>
    <row r="5671" customFormat="false" ht="15" hidden="false" customHeight="false" outlineLevel="0" collapsed="false">
      <c r="A5671" s="29" t="s">
        <v>52</v>
      </c>
      <c r="B5671" s="29" t="s">
        <v>10599</v>
      </c>
      <c r="C5671" s="29" t="s">
        <v>4782</v>
      </c>
      <c r="D5671" s="29" t="s">
        <v>4783</v>
      </c>
      <c r="E5671" s="29" t="n">
        <v>1</v>
      </c>
      <c r="F5671" s="29" t="s">
        <v>268</v>
      </c>
      <c r="G5671" s="29" t="s">
        <v>10600</v>
      </c>
      <c r="H5671" s="30" t="n">
        <v>146.88</v>
      </c>
      <c r="I5671" s="31" t="n">
        <v>46274</v>
      </c>
      <c r="J5671" s="30" t="n">
        <v>146.88</v>
      </c>
      <c r="K5671" s="29" t="s">
        <v>120</v>
      </c>
      <c r="L5671" s="29" t="s">
        <v>138</v>
      </c>
      <c r="M5671" s="29"/>
      <c r="N5671" s="29" t="s">
        <v>122</v>
      </c>
      <c r="O5671" s="31" t="n">
        <v>46463</v>
      </c>
      <c r="P5671" s="29" t="s">
        <v>123</v>
      </c>
      <c r="Q5671" s="29" t="n">
        <f aca="false">IFERROR(VALUE(L5671),"")</f>
        <v>11</v>
      </c>
      <c r="R5671" s="29" t="n">
        <f aca="true">IF(O5671="","",O5671-TODAY())</f>
        <v>178</v>
      </c>
      <c r="S5671" s="29" t="str">
        <f aca="false">IF(C5671="&lt;&lt; vazio &gt;&gt;","VAZIA",IF(AND(O5671&lt;&gt;"",R5671&lt;0),"VENCIDO",IF(AND(O5671&lt;&gt;"",R5671&lt;=Parametros!$B$10),"PRÓX. VENCIMENTO",IF(F5671="Q","QUALIDADE",IF(F5671="S","BLOQUEADO",IF(F5671="R","RESTRITO/DEVOLUÇÃO",IF(OR(N5671="QUAR",N5671="QRES"),"QUARENTENA",IF(OR(B5671="DESCARTE",B5671="DEVOLUÇÃO"),"DESCARTE/DEVOLUÇÃO",IF(AND(D5671="",K5671&lt;&gt;""),"SEM LOTE",IF(AND(Q5671&lt;&gt;"",Q5671&gt;=Parametros!$B$11),"PARADO/SEM GIRO","OK"))))))))))</f>
        <v>QUALIDADE</v>
      </c>
      <c r="T5671" s="29" t="str">
        <f aca="false">IF(AND($S5671="PARADO/SEM GIRO",$K5671="KG",OR(Painel!$B$5="(Todos)",A5671=Painel!$B$5)*OR(Painel!$E$5="(Todos)",P5671=Painel!$E$5)),$J5671+ROW()/10000000,"")</f>
        <v/>
      </c>
      <c r="U5671" s="29" t="str">
        <f aca="false">IF(AND($S5671="VENCIDO",$K5671="KG",OR(Painel!$B$5="(Todos)",A5671=Painel!$B$5)*OR(Painel!$E$5="(Todos)",P5671=Painel!$E$5)),$J5671+ROW()/10000000,"")</f>
        <v/>
      </c>
    </row>
    <row r="5672" customFormat="false" ht="15" hidden="false" customHeight="false" outlineLevel="0" collapsed="false">
      <c r="A5672" s="29" t="s">
        <v>52</v>
      </c>
      <c r="B5672" s="29" t="s">
        <v>10601</v>
      </c>
      <c r="C5672" s="29" t="s">
        <v>2561</v>
      </c>
      <c r="D5672" s="29" t="s">
        <v>7209</v>
      </c>
      <c r="E5672" s="29" t="n">
        <v>1</v>
      </c>
      <c r="F5672" s="29" t="s">
        <v>268</v>
      </c>
      <c r="G5672" s="29" t="s">
        <v>10602</v>
      </c>
      <c r="H5672" s="30" t="n">
        <v>590.4</v>
      </c>
      <c r="I5672" s="31" t="n">
        <v>46284</v>
      </c>
      <c r="J5672" s="30" t="n">
        <v>590.4</v>
      </c>
      <c r="K5672" s="29" t="s">
        <v>120</v>
      </c>
      <c r="L5672" s="29" t="s">
        <v>388</v>
      </c>
      <c r="M5672" s="29"/>
      <c r="N5672" s="29" t="s">
        <v>122</v>
      </c>
      <c r="O5672" s="31" t="n">
        <v>47015</v>
      </c>
      <c r="P5672" s="29" t="s">
        <v>123</v>
      </c>
      <c r="Q5672" s="29" t="n">
        <f aca="false">IFERROR(VALUE(L5672),"")</f>
        <v>1</v>
      </c>
      <c r="R5672" s="29" t="n">
        <f aca="true">IF(O5672="","",O5672-TODAY())</f>
        <v>730</v>
      </c>
      <c r="S5672" s="29" t="str">
        <f aca="false">IF(C5672="&lt;&lt; vazio &gt;&gt;","VAZIA",IF(AND(O5672&lt;&gt;"",R5672&lt;0),"VENCIDO",IF(AND(O5672&lt;&gt;"",R5672&lt;=Parametros!$B$10),"PRÓX. VENCIMENTO",IF(F5672="Q","QUALIDADE",IF(F5672="S","BLOQUEADO",IF(F5672="R","RESTRITO/DEVOLUÇÃO",IF(OR(N5672="QUAR",N5672="QRES"),"QUARENTENA",IF(OR(B5672="DESCARTE",B5672="DEVOLUÇÃO"),"DESCARTE/DEVOLUÇÃO",IF(AND(D5672="",K5672&lt;&gt;""),"SEM LOTE",IF(AND(Q5672&lt;&gt;"",Q5672&gt;=Parametros!$B$11),"PARADO/SEM GIRO","OK"))))))))))</f>
        <v>QUALIDADE</v>
      </c>
      <c r="T5672" s="29" t="str">
        <f aca="false">IF(AND($S5672="PARADO/SEM GIRO",$K5672="KG",OR(Painel!$B$5="(Todos)",A5672=Painel!$B$5)*OR(Painel!$E$5="(Todos)",P5672=Painel!$E$5)),$J5672+ROW()/10000000,"")</f>
        <v/>
      </c>
      <c r="U5672" s="29" t="str">
        <f aca="false">IF(AND($S5672="VENCIDO",$K5672="KG",OR(Painel!$B$5="(Todos)",A5672=Painel!$B$5)*OR(Painel!$E$5="(Todos)",P5672=Painel!$E$5)),$J5672+ROW()/10000000,"")</f>
        <v/>
      </c>
    </row>
    <row r="5673" customFormat="false" ht="15" hidden="false" customHeight="false" outlineLevel="0" collapsed="false">
      <c r="A5673" s="29" t="s">
        <v>52</v>
      </c>
      <c r="B5673" s="29" t="s">
        <v>10603</v>
      </c>
      <c r="C5673" s="29" t="s">
        <v>2561</v>
      </c>
      <c r="D5673" s="29" t="s">
        <v>7209</v>
      </c>
      <c r="E5673" s="29" t="n">
        <v>1</v>
      </c>
      <c r="F5673" s="29" t="s">
        <v>268</v>
      </c>
      <c r="G5673" s="29" t="s">
        <v>10604</v>
      </c>
      <c r="H5673" s="30" t="n">
        <v>590.4</v>
      </c>
      <c r="I5673" s="31" t="n">
        <v>46284</v>
      </c>
      <c r="J5673" s="30" t="n">
        <v>590.4</v>
      </c>
      <c r="K5673" s="29" t="s">
        <v>120</v>
      </c>
      <c r="L5673" s="29" t="s">
        <v>388</v>
      </c>
      <c r="M5673" s="29"/>
      <c r="N5673" s="29" t="s">
        <v>122</v>
      </c>
      <c r="O5673" s="31" t="n">
        <v>47015</v>
      </c>
      <c r="P5673" s="29" t="s">
        <v>123</v>
      </c>
      <c r="Q5673" s="29" t="n">
        <f aca="false">IFERROR(VALUE(L5673),"")</f>
        <v>1</v>
      </c>
      <c r="R5673" s="29" t="n">
        <f aca="true">IF(O5673="","",O5673-TODAY())</f>
        <v>730</v>
      </c>
      <c r="S5673" s="29" t="str">
        <f aca="false">IF(C5673="&lt;&lt; vazio &gt;&gt;","VAZIA",IF(AND(O5673&lt;&gt;"",R5673&lt;0),"VENCIDO",IF(AND(O5673&lt;&gt;"",R5673&lt;=Parametros!$B$10),"PRÓX. VENCIMENTO",IF(F5673="Q","QUALIDADE",IF(F5673="S","BLOQUEADO",IF(F5673="R","RESTRITO/DEVOLUÇÃO",IF(OR(N5673="QUAR",N5673="QRES"),"QUARENTENA",IF(OR(B5673="DESCARTE",B5673="DEVOLUÇÃO"),"DESCARTE/DEVOLUÇÃO",IF(AND(D5673="",K5673&lt;&gt;""),"SEM LOTE",IF(AND(Q5673&lt;&gt;"",Q5673&gt;=Parametros!$B$11),"PARADO/SEM GIRO","OK"))))))))))</f>
        <v>QUALIDADE</v>
      </c>
      <c r="T5673" s="29" t="str">
        <f aca="false">IF(AND($S5673="PARADO/SEM GIRO",$K5673="KG",OR(Painel!$B$5="(Todos)",A5673=Painel!$B$5)*OR(Painel!$E$5="(Todos)",P5673=Painel!$E$5)),$J5673+ROW()/10000000,"")</f>
        <v/>
      </c>
      <c r="U5673" s="29" t="str">
        <f aca="false">IF(AND($S5673="VENCIDO",$K5673="KG",OR(Painel!$B$5="(Todos)",A5673=Painel!$B$5)*OR(Painel!$E$5="(Todos)",P5673=Painel!$E$5)),$J5673+ROW()/10000000,"")</f>
        <v/>
      </c>
    </row>
    <row r="5674" customFormat="false" ht="15" hidden="false" customHeight="false" outlineLevel="0" collapsed="false">
      <c r="A5674" s="29" t="s">
        <v>52</v>
      </c>
      <c r="B5674" s="29" t="s">
        <v>10605</v>
      </c>
      <c r="C5674" s="29" t="s">
        <v>313</v>
      </c>
      <c r="D5674" s="29" t="s">
        <v>457</v>
      </c>
      <c r="E5674" s="29" t="n">
        <v>1</v>
      </c>
      <c r="F5674" s="29"/>
      <c r="G5674" s="29" t="s">
        <v>10606</v>
      </c>
      <c r="H5674" s="30" t="n">
        <v>999.9</v>
      </c>
      <c r="I5674" s="31" t="n">
        <v>46217</v>
      </c>
      <c r="J5674" s="30" t="n">
        <v>999.9</v>
      </c>
      <c r="K5674" s="29" t="s">
        <v>120</v>
      </c>
      <c r="L5674" s="29" t="s">
        <v>2586</v>
      </c>
      <c r="M5674" s="29"/>
      <c r="N5674" s="29" t="s">
        <v>122</v>
      </c>
      <c r="O5674" s="31" t="n">
        <v>46761</v>
      </c>
      <c r="P5674" s="29" t="s">
        <v>123</v>
      </c>
      <c r="Q5674" s="29" t="n">
        <f aca="false">IFERROR(VALUE(L5674),"")</f>
        <v>68</v>
      </c>
      <c r="R5674" s="29" t="n">
        <f aca="true">IF(O5674="","",O5674-TODAY())</f>
        <v>476</v>
      </c>
      <c r="S5674" s="29" t="str">
        <f aca="false">IF(C5674="&lt;&lt; vazio &gt;&gt;","VAZIA",IF(AND(O5674&lt;&gt;"",R5674&lt;0),"VENCIDO",IF(AND(O5674&lt;&gt;"",R5674&lt;=Parametros!$B$10),"PRÓX. VENCIMENTO",IF(F5674="Q","QUALIDADE",IF(F5674="S","BLOQUEADO",IF(F5674="R","RESTRITO/DEVOLUÇÃO",IF(OR(N5674="QUAR",N5674="QRES"),"QUARENTENA",IF(OR(B5674="DESCARTE",B5674="DEVOLUÇÃO"),"DESCARTE/DEVOLUÇÃO",IF(AND(D5674="",K5674&lt;&gt;""),"SEM LOTE",IF(AND(Q5674&lt;&gt;"",Q5674&gt;=Parametros!$B$11),"PARADO/SEM GIRO","OK"))))))))))</f>
        <v>OK</v>
      </c>
      <c r="T5674" s="29" t="str">
        <f aca="false">IF(AND($S5674="PARADO/SEM GIRO",$K5674="KG",OR(Painel!$B$5="(Todos)",A5674=Painel!$B$5)*OR(Painel!$E$5="(Todos)",P5674=Painel!$E$5)),$J5674+ROW()/10000000,"")</f>
        <v/>
      </c>
      <c r="U5674" s="29" t="str">
        <f aca="false">IF(AND($S5674="VENCIDO",$K5674="KG",OR(Painel!$B$5="(Todos)",A5674=Painel!$B$5)*OR(Painel!$E$5="(Todos)",P5674=Painel!$E$5)),$J5674+ROW()/10000000,"")</f>
        <v/>
      </c>
    </row>
    <row r="5675" customFormat="false" ht="15" hidden="false" customHeight="false" outlineLevel="0" collapsed="false">
      <c r="A5675" s="29" t="s">
        <v>52</v>
      </c>
      <c r="B5675" s="29" t="s">
        <v>10607</v>
      </c>
      <c r="C5675" s="29" t="s">
        <v>247</v>
      </c>
      <c r="D5675" s="29" t="s">
        <v>7519</v>
      </c>
      <c r="E5675" s="29" t="n">
        <v>1</v>
      </c>
      <c r="F5675" s="29"/>
      <c r="G5675" s="29" t="s">
        <v>10608</v>
      </c>
      <c r="H5675" s="30" t="n">
        <v>800</v>
      </c>
      <c r="I5675" s="31" t="n">
        <v>46194</v>
      </c>
      <c r="J5675" s="30" t="n">
        <v>800</v>
      </c>
      <c r="K5675" s="29" t="s">
        <v>120</v>
      </c>
      <c r="L5675" s="29" t="s">
        <v>1824</v>
      </c>
      <c r="M5675" s="29"/>
      <c r="N5675" s="29" t="s">
        <v>122</v>
      </c>
      <c r="O5675" s="31" t="n">
        <v>46721</v>
      </c>
      <c r="P5675" s="29" t="s">
        <v>123</v>
      </c>
      <c r="Q5675" s="29" t="n">
        <f aca="false">IFERROR(VALUE(L5675),"")</f>
        <v>91</v>
      </c>
      <c r="R5675" s="29" t="n">
        <f aca="true">IF(O5675="","",O5675-TODAY())</f>
        <v>436</v>
      </c>
      <c r="S5675" s="29" t="str">
        <f aca="false">IF(C5675="&lt;&lt; vazio &gt;&gt;","VAZIA",IF(AND(O5675&lt;&gt;"",R5675&lt;0),"VENCIDO",IF(AND(O5675&lt;&gt;"",R5675&lt;=Parametros!$B$10),"PRÓX. VENCIMENTO",IF(F5675="Q","QUALIDADE",IF(F5675="S","BLOQUEADO",IF(F5675="R","RESTRITO/DEVOLUÇÃO",IF(OR(N5675="QUAR",N5675="QRES"),"QUARENTENA",IF(OR(B5675="DESCARTE",B5675="DEVOLUÇÃO"),"DESCARTE/DEVOLUÇÃO",IF(AND(D5675="",K5675&lt;&gt;""),"SEM LOTE",IF(AND(Q5675&lt;&gt;"",Q5675&gt;=Parametros!$B$11),"PARADO/SEM GIRO","OK"))))))))))</f>
        <v>PARADO/SEM GIRO</v>
      </c>
      <c r="T5675" s="29" t="n">
        <f aca="false">IF(AND($S5675="PARADO/SEM GIRO",$K5675="KG",OR(Painel!$B$5="(Todos)",A5675=Painel!$B$5)*OR(Painel!$E$5="(Todos)",P5675=Painel!$E$5)),$J5675+ROW()/10000000,"")</f>
        <v>800.0005675</v>
      </c>
      <c r="U5675" s="29" t="str">
        <f aca="false">IF(AND($S5675="VENCIDO",$K5675="KG",OR(Painel!$B$5="(Todos)",A5675=Painel!$B$5)*OR(Painel!$E$5="(Todos)",P5675=Painel!$E$5)),$J5675+ROW()/10000000,"")</f>
        <v/>
      </c>
    </row>
    <row r="5676" customFormat="false" ht="15" hidden="false" customHeight="false" outlineLevel="0" collapsed="false">
      <c r="A5676" s="29" t="s">
        <v>52</v>
      </c>
      <c r="B5676" s="29" t="s">
        <v>10609</v>
      </c>
      <c r="C5676" s="29" t="s">
        <v>157</v>
      </c>
      <c r="D5676" s="29" t="s">
        <v>2607</v>
      </c>
      <c r="E5676" s="29" t="n">
        <v>1</v>
      </c>
      <c r="F5676" s="29"/>
      <c r="G5676" s="29" t="s">
        <v>10610</v>
      </c>
      <c r="H5676" s="30" t="n">
        <v>1102.5</v>
      </c>
      <c r="I5676" s="31" t="n">
        <v>46197</v>
      </c>
      <c r="J5676" s="30" t="n">
        <v>1102.5</v>
      </c>
      <c r="K5676" s="29" t="s">
        <v>120</v>
      </c>
      <c r="L5676" s="29" t="s">
        <v>2609</v>
      </c>
      <c r="M5676" s="29"/>
      <c r="N5676" s="29" t="s">
        <v>122</v>
      </c>
      <c r="O5676" s="31" t="n">
        <v>46741</v>
      </c>
      <c r="P5676" s="29" t="s">
        <v>123</v>
      </c>
      <c r="Q5676" s="29" t="n">
        <f aca="false">IFERROR(VALUE(L5676),"")</f>
        <v>88</v>
      </c>
      <c r="R5676" s="29" t="n">
        <f aca="true">IF(O5676="","",O5676-TODAY())</f>
        <v>456</v>
      </c>
      <c r="S5676" s="29" t="str">
        <f aca="false">IF(C5676="&lt;&lt; vazio &gt;&gt;","VAZIA",IF(AND(O5676&lt;&gt;"",R5676&lt;0),"VENCIDO",IF(AND(O5676&lt;&gt;"",R5676&lt;=Parametros!$B$10),"PRÓX. VENCIMENTO",IF(F5676="Q","QUALIDADE",IF(F5676="S","BLOQUEADO",IF(F5676="R","RESTRITO/DEVOLUÇÃO",IF(OR(N5676="QUAR",N5676="QRES"),"QUARENTENA",IF(OR(B5676="DESCARTE",B5676="DEVOLUÇÃO"),"DESCARTE/DEVOLUÇÃO",IF(AND(D5676="",K5676&lt;&gt;""),"SEM LOTE",IF(AND(Q5676&lt;&gt;"",Q5676&gt;=Parametros!$B$11),"PARADO/SEM GIRO","OK"))))))))))</f>
        <v>OK</v>
      </c>
      <c r="T5676" s="29" t="str">
        <f aca="false">IF(AND($S5676="PARADO/SEM GIRO",$K5676="KG",OR(Painel!$B$5="(Todos)",A5676=Painel!$B$5)*OR(Painel!$E$5="(Todos)",P5676=Painel!$E$5)),$J5676+ROW()/10000000,"")</f>
        <v/>
      </c>
      <c r="U5676" s="29" t="str">
        <f aca="false">IF(AND($S5676="VENCIDO",$K5676="KG",OR(Painel!$B$5="(Todos)",A5676=Painel!$B$5)*OR(Painel!$E$5="(Todos)",P5676=Painel!$E$5)),$J5676+ROW()/10000000,"")</f>
        <v/>
      </c>
    </row>
    <row r="5677" customFormat="false" ht="15" hidden="false" customHeight="false" outlineLevel="0" collapsed="false">
      <c r="A5677" s="29" t="s">
        <v>52</v>
      </c>
      <c r="B5677" s="29" t="s">
        <v>10611</v>
      </c>
      <c r="C5677" s="29" t="s">
        <v>157</v>
      </c>
      <c r="D5677" s="29" t="s">
        <v>2607</v>
      </c>
      <c r="E5677" s="29" t="n">
        <v>1</v>
      </c>
      <c r="F5677" s="29"/>
      <c r="G5677" s="29" t="s">
        <v>10612</v>
      </c>
      <c r="H5677" s="30" t="n">
        <v>21</v>
      </c>
      <c r="I5677" s="31" t="n">
        <v>46237</v>
      </c>
      <c r="J5677" s="30" t="n">
        <v>21</v>
      </c>
      <c r="K5677" s="29" t="s">
        <v>120</v>
      </c>
      <c r="L5677" s="29" t="s">
        <v>10544</v>
      </c>
      <c r="M5677" s="29"/>
      <c r="N5677" s="29" t="s">
        <v>122</v>
      </c>
      <c r="O5677" s="31" t="n">
        <v>46741</v>
      </c>
      <c r="P5677" s="29" t="s">
        <v>123</v>
      </c>
      <c r="Q5677" s="29" t="n">
        <f aca="false">IFERROR(VALUE(L5677),"")</f>
        <v>48</v>
      </c>
      <c r="R5677" s="29" t="n">
        <f aca="true">IF(O5677="","",O5677-TODAY())</f>
        <v>456</v>
      </c>
      <c r="S5677" s="29" t="str">
        <f aca="false">IF(C5677="&lt;&lt; vazio &gt;&gt;","VAZIA",IF(AND(O5677&lt;&gt;"",R5677&lt;0),"VENCIDO",IF(AND(O5677&lt;&gt;"",R5677&lt;=Parametros!$B$10),"PRÓX. VENCIMENTO",IF(F5677="Q","QUALIDADE",IF(F5677="S","BLOQUEADO",IF(F5677="R","RESTRITO/DEVOLUÇÃO",IF(OR(N5677="QUAR",N5677="QRES"),"QUARENTENA",IF(OR(B5677="DESCARTE",B5677="DEVOLUÇÃO"),"DESCARTE/DEVOLUÇÃO",IF(AND(D5677="",K5677&lt;&gt;""),"SEM LOTE",IF(AND(Q5677&lt;&gt;"",Q5677&gt;=Parametros!$B$11),"PARADO/SEM GIRO","OK"))))))))))</f>
        <v>OK</v>
      </c>
      <c r="T5677" s="29" t="str">
        <f aca="false">IF(AND($S5677="PARADO/SEM GIRO",$K5677="KG",OR(Painel!$B$5="(Todos)",A5677=Painel!$B$5)*OR(Painel!$E$5="(Todos)",P5677=Painel!$E$5)),$J5677+ROW()/10000000,"")</f>
        <v/>
      </c>
      <c r="U5677" s="29" t="str">
        <f aca="false">IF(AND($S5677="VENCIDO",$K5677="KG",OR(Painel!$B$5="(Todos)",A5677=Painel!$B$5)*OR(Painel!$E$5="(Todos)",P5677=Painel!$E$5)),$J5677+ROW()/10000000,"")</f>
        <v/>
      </c>
    </row>
    <row r="5678" customFormat="false" ht="15" hidden="false" customHeight="false" outlineLevel="0" collapsed="false">
      <c r="A5678" s="29" t="s">
        <v>52</v>
      </c>
      <c r="B5678" s="29" t="s">
        <v>10613</v>
      </c>
      <c r="C5678" s="29" t="s">
        <v>325</v>
      </c>
      <c r="D5678" s="29" t="s">
        <v>6819</v>
      </c>
      <c r="E5678" s="29" t="n">
        <v>1</v>
      </c>
      <c r="F5678" s="29" t="s">
        <v>268</v>
      </c>
      <c r="G5678" s="29" t="s">
        <v>10614</v>
      </c>
      <c r="H5678" s="30" t="n">
        <v>1102.5</v>
      </c>
      <c r="I5678" s="31" t="n">
        <v>46279</v>
      </c>
      <c r="J5678" s="30" t="n">
        <v>1102.5</v>
      </c>
      <c r="K5678" s="29" t="s">
        <v>120</v>
      </c>
      <c r="L5678" s="29" t="s">
        <v>350</v>
      </c>
      <c r="M5678" s="29"/>
      <c r="N5678" s="29" t="s">
        <v>122</v>
      </c>
      <c r="O5678" s="31" t="n">
        <v>46644</v>
      </c>
      <c r="P5678" s="29" t="s">
        <v>123</v>
      </c>
      <c r="Q5678" s="29" t="n">
        <f aca="false">IFERROR(VALUE(L5678),"")</f>
        <v>6</v>
      </c>
      <c r="R5678" s="29" t="n">
        <f aca="true">IF(O5678="","",O5678-TODAY())</f>
        <v>359</v>
      </c>
      <c r="S5678" s="29" t="str">
        <f aca="false">IF(C5678="&lt;&lt; vazio &gt;&gt;","VAZIA",IF(AND(O5678&lt;&gt;"",R5678&lt;0),"VENCIDO",IF(AND(O5678&lt;&gt;"",R5678&lt;=Parametros!$B$10),"PRÓX. VENCIMENTO",IF(F5678="Q","QUALIDADE",IF(F5678="S","BLOQUEADO",IF(F5678="R","RESTRITO/DEVOLUÇÃO",IF(OR(N5678="QUAR",N5678="QRES"),"QUARENTENA",IF(OR(B5678="DESCARTE",B5678="DEVOLUÇÃO"),"DESCARTE/DEVOLUÇÃO",IF(AND(D5678="",K5678&lt;&gt;""),"SEM LOTE",IF(AND(Q5678&lt;&gt;"",Q5678&gt;=Parametros!$B$11),"PARADO/SEM GIRO","OK"))))))))))</f>
        <v>QUALIDADE</v>
      </c>
      <c r="T5678" s="29" t="str">
        <f aca="false">IF(AND($S5678="PARADO/SEM GIRO",$K5678="KG",OR(Painel!$B$5="(Todos)",A5678=Painel!$B$5)*OR(Painel!$E$5="(Todos)",P5678=Painel!$E$5)),$J5678+ROW()/10000000,"")</f>
        <v/>
      </c>
      <c r="U5678" s="29" t="str">
        <f aca="false">IF(AND($S5678="VENCIDO",$K5678="KG",OR(Painel!$B$5="(Todos)",A5678=Painel!$B$5)*OR(Painel!$E$5="(Todos)",P5678=Painel!$E$5)),$J5678+ROW()/10000000,"")</f>
        <v/>
      </c>
    </row>
    <row r="5679" customFormat="false" ht="15" hidden="false" customHeight="false" outlineLevel="0" collapsed="false">
      <c r="A5679" s="29" t="s">
        <v>52</v>
      </c>
      <c r="B5679" s="29" t="s">
        <v>10615</v>
      </c>
      <c r="C5679" s="29" t="s">
        <v>161</v>
      </c>
      <c r="D5679" s="29" t="s">
        <v>8317</v>
      </c>
      <c r="E5679" s="29" t="n">
        <v>1</v>
      </c>
      <c r="F5679" s="29"/>
      <c r="G5679" s="29" t="s">
        <v>10616</v>
      </c>
      <c r="H5679" s="30" t="n">
        <v>999.9</v>
      </c>
      <c r="I5679" s="31" t="n">
        <v>46199</v>
      </c>
      <c r="J5679" s="30" t="n">
        <v>999.9</v>
      </c>
      <c r="K5679" s="29" t="s">
        <v>120</v>
      </c>
      <c r="L5679" s="29" t="s">
        <v>6446</v>
      </c>
      <c r="M5679" s="29"/>
      <c r="N5679" s="29" t="s">
        <v>122</v>
      </c>
      <c r="O5679" s="31" t="n">
        <v>46742</v>
      </c>
      <c r="P5679" s="29" t="s">
        <v>123</v>
      </c>
      <c r="Q5679" s="29" t="n">
        <f aca="false">IFERROR(VALUE(L5679),"")</f>
        <v>86</v>
      </c>
      <c r="R5679" s="29" t="n">
        <f aca="true">IF(O5679="","",O5679-TODAY())</f>
        <v>457</v>
      </c>
      <c r="S5679" s="29" t="str">
        <f aca="false">IF(C5679="&lt;&lt; vazio &gt;&gt;","VAZIA",IF(AND(O5679&lt;&gt;"",R5679&lt;0),"VENCIDO",IF(AND(O5679&lt;&gt;"",R5679&lt;=Parametros!$B$10),"PRÓX. VENCIMENTO",IF(F5679="Q","QUALIDADE",IF(F5679="S","BLOQUEADO",IF(F5679="R","RESTRITO/DEVOLUÇÃO",IF(OR(N5679="QUAR",N5679="QRES"),"QUARENTENA",IF(OR(B5679="DESCARTE",B5679="DEVOLUÇÃO"),"DESCARTE/DEVOLUÇÃO",IF(AND(D5679="",K5679&lt;&gt;""),"SEM LOTE",IF(AND(Q5679&lt;&gt;"",Q5679&gt;=Parametros!$B$11),"PARADO/SEM GIRO","OK"))))))))))</f>
        <v>OK</v>
      </c>
      <c r="T5679" s="29" t="str">
        <f aca="false">IF(AND($S5679="PARADO/SEM GIRO",$K5679="KG",OR(Painel!$B$5="(Todos)",A5679=Painel!$B$5)*OR(Painel!$E$5="(Todos)",P5679=Painel!$E$5)),$J5679+ROW()/10000000,"")</f>
        <v/>
      </c>
      <c r="U5679" s="29" t="str">
        <f aca="false">IF(AND($S5679="VENCIDO",$K5679="KG",OR(Painel!$B$5="(Todos)",A5679=Painel!$B$5)*OR(Painel!$E$5="(Todos)",P5679=Painel!$E$5)),$J5679+ROW()/10000000,"")</f>
        <v/>
      </c>
    </row>
    <row r="5680" customFormat="false" ht="15" hidden="false" customHeight="false" outlineLevel="0" collapsed="false">
      <c r="A5680" s="29" t="s">
        <v>52</v>
      </c>
      <c r="B5680" s="29" t="s">
        <v>10617</v>
      </c>
      <c r="C5680" s="29" t="s">
        <v>956</v>
      </c>
      <c r="D5680" s="29" t="s">
        <v>957</v>
      </c>
      <c r="E5680" s="29" t="n">
        <v>1</v>
      </c>
      <c r="F5680" s="29"/>
      <c r="G5680" s="29" t="s">
        <v>10618</v>
      </c>
      <c r="H5680" s="30" t="n">
        <v>727.2</v>
      </c>
      <c r="I5680" s="31" t="n">
        <v>46189</v>
      </c>
      <c r="J5680" s="30" t="n">
        <v>727.2</v>
      </c>
      <c r="K5680" s="29" t="s">
        <v>120</v>
      </c>
      <c r="L5680" s="29" t="s">
        <v>749</v>
      </c>
      <c r="M5680" s="29"/>
      <c r="N5680" s="29" t="s">
        <v>122</v>
      </c>
      <c r="O5680" s="31" t="n">
        <v>46904</v>
      </c>
      <c r="P5680" s="29" t="s">
        <v>123</v>
      </c>
      <c r="Q5680" s="29" t="n">
        <f aca="false">IFERROR(VALUE(L5680),"")</f>
        <v>96</v>
      </c>
      <c r="R5680" s="29" t="n">
        <f aca="true">IF(O5680="","",O5680-TODAY())</f>
        <v>619</v>
      </c>
      <c r="S5680" s="29" t="str">
        <f aca="false">IF(C5680="&lt;&lt; vazio &gt;&gt;","VAZIA",IF(AND(O5680&lt;&gt;"",R5680&lt;0),"VENCIDO",IF(AND(O5680&lt;&gt;"",R5680&lt;=Parametros!$B$10),"PRÓX. VENCIMENTO",IF(F5680="Q","QUALIDADE",IF(F5680="S","BLOQUEADO",IF(F5680="R","RESTRITO/DEVOLUÇÃO",IF(OR(N5680="QUAR",N5680="QRES"),"QUARENTENA",IF(OR(B5680="DESCARTE",B5680="DEVOLUÇÃO"),"DESCARTE/DEVOLUÇÃO",IF(AND(D5680="",K5680&lt;&gt;""),"SEM LOTE",IF(AND(Q5680&lt;&gt;"",Q5680&gt;=Parametros!$B$11),"PARADO/SEM GIRO","OK"))))))))))</f>
        <v>PARADO/SEM GIRO</v>
      </c>
      <c r="T5680" s="29" t="n">
        <f aca="false">IF(AND($S5680="PARADO/SEM GIRO",$K5680="KG",OR(Painel!$B$5="(Todos)",A5680=Painel!$B$5)*OR(Painel!$E$5="(Todos)",P5680=Painel!$E$5)),$J5680+ROW()/10000000,"")</f>
        <v>727.200568</v>
      </c>
      <c r="U5680" s="29" t="str">
        <f aca="false">IF(AND($S5680="VENCIDO",$K5680="KG",OR(Painel!$B$5="(Todos)",A5680=Painel!$B$5)*OR(Painel!$E$5="(Todos)",P5680=Painel!$E$5)),$J5680+ROW()/10000000,"")</f>
        <v/>
      </c>
    </row>
    <row r="5681" customFormat="false" ht="15" hidden="false" customHeight="false" outlineLevel="0" collapsed="false">
      <c r="A5681" s="29" t="s">
        <v>52</v>
      </c>
      <c r="B5681" s="29" t="s">
        <v>10619</v>
      </c>
      <c r="C5681" s="29" t="s">
        <v>115</v>
      </c>
      <c r="D5681" s="29"/>
      <c r="E5681" s="29" t="n">
        <v>0</v>
      </c>
      <c r="F5681" s="29"/>
      <c r="G5681" s="29"/>
      <c r="H5681" s="30" t="n">
        <v>0</v>
      </c>
      <c r="I5681" s="29"/>
      <c r="J5681" s="30" t="n">
        <v>0</v>
      </c>
      <c r="K5681" s="29"/>
      <c r="L5681" s="29" t="s">
        <v>116</v>
      </c>
      <c r="M5681" s="29"/>
      <c r="N5681" s="29"/>
      <c r="O5681" s="29"/>
      <c r="P5681" s="29"/>
      <c r="Q5681" s="29" t="n">
        <f aca="false">IFERROR(VALUE(L5681),"")</f>
        <v>0</v>
      </c>
      <c r="R5681" s="29" t="str">
        <f aca="true">IF(O5681="","",O5681-TODAY())</f>
        <v/>
      </c>
      <c r="S5681" s="29" t="str">
        <f aca="false">IF(C5681="&lt;&lt; vazio &gt;&gt;","VAZIA",IF(AND(O5681&lt;&gt;"",R5681&lt;0),"VENCIDO",IF(AND(O5681&lt;&gt;"",R5681&lt;=Parametros!$B$10),"PRÓX. VENCIMENTO",IF(F5681="Q","QUALIDADE",IF(F5681="S","BLOQUEADO",IF(F5681="R","RESTRITO/DEVOLUÇÃO",IF(OR(N5681="QUAR",N5681="QRES"),"QUARENTENA",IF(OR(B5681="DESCARTE",B5681="DEVOLUÇÃO"),"DESCARTE/DEVOLUÇÃO",IF(AND(D5681="",K5681&lt;&gt;""),"SEM LOTE",IF(AND(Q5681&lt;&gt;"",Q5681&gt;=Parametros!$B$11),"PARADO/SEM GIRO","OK"))))))))))</f>
        <v>VAZIA</v>
      </c>
      <c r="T5681" s="29" t="str">
        <f aca="false">IF(AND($S5681="PARADO/SEM GIRO",$K5681="KG",OR(Painel!$B$5="(Todos)",A5681=Painel!$B$5)*OR(Painel!$E$5="(Todos)",P5681=Painel!$E$5)),$J5681+ROW()/10000000,"")</f>
        <v/>
      </c>
      <c r="U5681" s="29" t="str">
        <f aca="false">IF(AND($S5681="VENCIDO",$K5681="KG",OR(Painel!$B$5="(Todos)",A5681=Painel!$B$5)*OR(Painel!$E$5="(Todos)",P5681=Painel!$E$5)),$J5681+ROW()/10000000,"")</f>
        <v/>
      </c>
    </row>
    <row r="5682" customFormat="false" ht="15" hidden="false" customHeight="false" outlineLevel="0" collapsed="false">
      <c r="A5682" s="29" t="s">
        <v>52</v>
      </c>
      <c r="B5682" s="29" t="s">
        <v>10620</v>
      </c>
      <c r="C5682" s="29" t="s">
        <v>876</v>
      </c>
      <c r="D5682" s="29" t="s">
        <v>877</v>
      </c>
      <c r="E5682" s="29" t="n">
        <v>1</v>
      </c>
      <c r="F5682" s="29"/>
      <c r="G5682" s="29" t="s">
        <v>10621</v>
      </c>
      <c r="H5682" s="30" t="n">
        <v>720</v>
      </c>
      <c r="I5682" s="31" t="n">
        <v>46279</v>
      </c>
      <c r="J5682" s="30" t="n">
        <v>720</v>
      </c>
      <c r="K5682" s="29" t="s">
        <v>120</v>
      </c>
      <c r="L5682" s="29" t="s">
        <v>350</v>
      </c>
      <c r="M5682" s="29"/>
      <c r="N5682" s="29" t="s">
        <v>122</v>
      </c>
      <c r="O5682" s="31" t="n">
        <v>46821</v>
      </c>
      <c r="P5682" s="29" t="s">
        <v>123</v>
      </c>
      <c r="Q5682" s="29" t="n">
        <f aca="false">IFERROR(VALUE(L5682),"")</f>
        <v>6</v>
      </c>
      <c r="R5682" s="29" t="n">
        <f aca="true">IF(O5682="","",O5682-TODAY())</f>
        <v>536</v>
      </c>
      <c r="S5682" s="29" t="str">
        <f aca="false">IF(C5682="&lt;&lt; vazio &gt;&gt;","VAZIA",IF(AND(O5682&lt;&gt;"",R5682&lt;0),"VENCIDO",IF(AND(O5682&lt;&gt;"",R5682&lt;=Parametros!$B$10),"PRÓX. VENCIMENTO",IF(F5682="Q","QUALIDADE",IF(F5682="S","BLOQUEADO",IF(F5682="R","RESTRITO/DEVOLUÇÃO",IF(OR(N5682="QUAR",N5682="QRES"),"QUARENTENA",IF(OR(B5682="DESCARTE",B5682="DEVOLUÇÃO"),"DESCARTE/DEVOLUÇÃO",IF(AND(D5682="",K5682&lt;&gt;""),"SEM LOTE",IF(AND(Q5682&lt;&gt;"",Q5682&gt;=Parametros!$B$11),"PARADO/SEM GIRO","OK"))))))))))</f>
        <v>OK</v>
      </c>
      <c r="T5682" s="29" t="str">
        <f aca="false">IF(AND($S5682="PARADO/SEM GIRO",$K5682="KG",OR(Painel!$B$5="(Todos)",A5682=Painel!$B$5)*OR(Painel!$E$5="(Todos)",P5682=Painel!$E$5)),$J5682+ROW()/10000000,"")</f>
        <v/>
      </c>
      <c r="U5682" s="29" t="str">
        <f aca="false">IF(AND($S5682="VENCIDO",$K5682="KG",OR(Painel!$B$5="(Todos)",A5682=Painel!$B$5)*OR(Painel!$E$5="(Todos)",P5682=Painel!$E$5)),$J5682+ROW()/10000000,"")</f>
        <v/>
      </c>
    </row>
    <row r="5683" customFormat="false" ht="15" hidden="false" customHeight="false" outlineLevel="0" collapsed="false">
      <c r="A5683" s="29" t="s">
        <v>52</v>
      </c>
      <c r="B5683" s="29" t="s">
        <v>10622</v>
      </c>
      <c r="C5683" s="29" t="s">
        <v>4782</v>
      </c>
      <c r="D5683" s="29" t="s">
        <v>4783</v>
      </c>
      <c r="E5683" s="29" t="n">
        <v>1</v>
      </c>
      <c r="F5683" s="29" t="s">
        <v>268</v>
      </c>
      <c r="G5683" s="29" t="s">
        <v>10623</v>
      </c>
      <c r="H5683" s="30" t="n">
        <v>146.88</v>
      </c>
      <c r="I5683" s="31" t="n">
        <v>46274</v>
      </c>
      <c r="J5683" s="30" t="n">
        <v>146.88</v>
      </c>
      <c r="K5683" s="29" t="s">
        <v>120</v>
      </c>
      <c r="L5683" s="29" t="s">
        <v>138</v>
      </c>
      <c r="M5683" s="29"/>
      <c r="N5683" s="29" t="s">
        <v>122</v>
      </c>
      <c r="O5683" s="31" t="n">
        <v>46463</v>
      </c>
      <c r="P5683" s="29" t="s">
        <v>123</v>
      </c>
      <c r="Q5683" s="29" t="n">
        <f aca="false">IFERROR(VALUE(L5683),"")</f>
        <v>11</v>
      </c>
      <c r="R5683" s="29" t="n">
        <f aca="true">IF(O5683="","",O5683-TODAY())</f>
        <v>178</v>
      </c>
      <c r="S5683" s="29" t="str">
        <f aca="false">IF(C5683="&lt;&lt; vazio &gt;&gt;","VAZIA",IF(AND(O5683&lt;&gt;"",R5683&lt;0),"VENCIDO",IF(AND(O5683&lt;&gt;"",R5683&lt;=Parametros!$B$10),"PRÓX. VENCIMENTO",IF(F5683="Q","QUALIDADE",IF(F5683="S","BLOQUEADO",IF(F5683="R","RESTRITO/DEVOLUÇÃO",IF(OR(N5683="QUAR",N5683="QRES"),"QUARENTENA",IF(OR(B5683="DESCARTE",B5683="DEVOLUÇÃO"),"DESCARTE/DEVOLUÇÃO",IF(AND(D5683="",K5683&lt;&gt;""),"SEM LOTE",IF(AND(Q5683&lt;&gt;"",Q5683&gt;=Parametros!$B$11),"PARADO/SEM GIRO","OK"))))))))))</f>
        <v>QUALIDADE</v>
      </c>
      <c r="T5683" s="29" t="str">
        <f aca="false">IF(AND($S5683="PARADO/SEM GIRO",$K5683="KG",OR(Painel!$B$5="(Todos)",A5683=Painel!$B$5)*OR(Painel!$E$5="(Todos)",P5683=Painel!$E$5)),$J5683+ROW()/10000000,"")</f>
        <v/>
      </c>
      <c r="U5683" s="29" t="str">
        <f aca="false">IF(AND($S5683="VENCIDO",$K5683="KG",OR(Painel!$B$5="(Todos)",A5683=Painel!$B$5)*OR(Painel!$E$5="(Todos)",P5683=Painel!$E$5)),$J5683+ROW()/10000000,"")</f>
        <v/>
      </c>
    </row>
    <row r="5684" customFormat="false" ht="15" hidden="false" customHeight="false" outlineLevel="0" collapsed="false">
      <c r="A5684" s="29" t="s">
        <v>52</v>
      </c>
      <c r="B5684" s="29" t="s">
        <v>10624</v>
      </c>
      <c r="C5684" s="29" t="s">
        <v>2679</v>
      </c>
      <c r="D5684" s="29" t="s">
        <v>3086</v>
      </c>
      <c r="E5684" s="29" t="n">
        <v>1</v>
      </c>
      <c r="F5684" s="29"/>
      <c r="G5684" s="29" t="s">
        <v>10625</v>
      </c>
      <c r="H5684" s="30" t="n">
        <v>800</v>
      </c>
      <c r="I5684" s="31" t="n">
        <v>46237</v>
      </c>
      <c r="J5684" s="30" t="n">
        <v>800</v>
      </c>
      <c r="K5684" s="29" t="s">
        <v>120</v>
      </c>
      <c r="L5684" s="29" t="s">
        <v>10544</v>
      </c>
      <c r="M5684" s="29"/>
      <c r="N5684" s="29" t="s">
        <v>122</v>
      </c>
      <c r="O5684" s="31" t="n">
        <v>46736</v>
      </c>
      <c r="P5684" s="29" t="s">
        <v>123</v>
      </c>
      <c r="Q5684" s="29" t="n">
        <f aca="false">IFERROR(VALUE(L5684),"")</f>
        <v>48</v>
      </c>
      <c r="R5684" s="29" t="n">
        <f aca="true">IF(O5684="","",O5684-TODAY())</f>
        <v>451</v>
      </c>
      <c r="S5684" s="29" t="str">
        <f aca="false">IF(C5684="&lt;&lt; vazio &gt;&gt;","VAZIA",IF(AND(O5684&lt;&gt;"",R5684&lt;0),"VENCIDO",IF(AND(O5684&lt;&gt;"",R5684&lt;=Parametros!$B$10),"PRÓX. VENCIMENTO",IF(F5684="Q","QUALIDADE",IF(F5684="S","BLOQUEADO",IF(F5684="R","RESTRITO/DEVOLUÇÃO",IF(OR(N5684="QUAR",N5684="QRES"),"QUARENTENA",IF(OR(B5684="DESCARTE",B5684="DEVOLUÇÃO"),"DESCARTE/DEVOLUÇÃO",IF(AND(D5684="",K5684&lt;&gt;""),"SEM LOTE",IF(AND(Q5684&lt;&gt;"",Q5684&gt;=Parametros!$B$11),"PARADO/SEM GIRO","OK"))))))))))</f>
        <v>OK</v>
      </c>
      <c r="T5684" s="29" t="str">
        <f aca="false">IF(AND($S5684="PARADO/SEM GIRO",$K5684="KG",OR(Painel!$B$5="(Todos)",A5684=Painel!$B$5)*OR(Painel!$E$5="(Todos)",P5684=Painel!$E$5)),$J5684+ROW()/10000000,"")</f>
        <v/>
      </c>
      <c r="U5684" s="29" t="str">
        <f aca="false">IF(AND($S5684="VENCIDO",$K5684="KG",OR(Painel!$B$5="(Todos)",A5684=Painel!$B$5)*OR(Painel!$E$5="(Todos)",P5684=Painel!$E$5)),$J5684+ROW()/10000000,"")</f>
        <v/>
      </c>
    </row>
    <row r="5685" customFormat="false" ht="15" hidden="false" customHeight="false" outlineLevel="0" collapsed="false">
      <c r="A5685" s="29" t="s">
        <v>52</v>
      </c>
      <c r="B5685" s="29" t="s">
        <v>10626</v>
      </c>
      <c r="C5685" s="29" t="s">
        <v>666</v>
      </c>
      <c r="D5685" s="29" t="s">
        <v>667</v>
      </c>
      <c r="E5685" s="29" t="n">
        <v>1</v>
      </c>
      <c r="F5685" s="29" t="s">
        <v>268</v>
      </c>
      <c r="G5685" s="29" t="s">
        <v>10627</v>
      </c>
      <c r="H5685" s="30" t="n">
        <v>590.4</v>
      </c>
      <c r="I5685" s="31" t="n">
        <v>46284</v>
      </c>
      <c r="J5685" s="30" t="n">
        <v>590.4</v>
      </c>
      <c r="K5685" s="29" t="s">
        <v>120</v>
      </c>
      <c r="L5685" s="29" t="s">
        <v>388</v>
      </c>
      <c r="M5685" s="29"/>
      <c r="N5685" s="29" t="s">
        <v>122</v>
      </c>
      <c r="O5685" s="31" t="n">
        <v>46831</v>
      </c>
      <c r="P5685" s="29" t="s">
        <v>123</v>
      </c>
      <c r="Q5685" s="29" t="n">
        <f aca="false">IFERROR(VALUE(L5685),"")</f>
        <v>1</v>
      </c>
      <c r="R5685" s="29" t="n">
        <f aca="true">IF(O5685="","",O5685-TODAY())</f>
        <v>546</v>
      </c>
      <c r="S5685" s="29" t="str">
        <f aca="false">IF(C5685="&lt;&lt; vazio &gt;&gt;","VAZIA",IF(AND(O5685&lt;&gt;"",R5685&lt;0),"VENCIDO",IF(AND(O5685&lt;&gt;"",R5685&lt;=Parametros!$B$10),"PRÓX. VENCIMENTO",IF(F5685="Q","QUALIDADE",IF(F5685="S","BLOQUEADO",IF(F5685="R","RESTRITO/DEVOLUÇÃO",IF(OR(N5685="QUAR",N5685="QRES"),"QUARENTENA",IF(OR(B5685="DESCARTE",B5685="DEVOLUÇÃO"),"DESCARTE/DEVOLUÇÃO",IF(AND(D5685="",K5685&lt;&gt;""),"SEM LOTE",IF(AND(Q5685&lt;&gt;"",Q5685&gt;=Parametros!$B$11),"PARADO/SEM GIRO","OK"))))))))))</f>
        <v>QUALIDADE</v>
      </c>
      <c r="T5685" s="29" t="str">
        <f aca="false">IF(AND($S5685="PARADO/SEM GIRO",$K5685="KG",OR(Painel!$B$5="(Todos)",A5685=Painel!$B$5)*OR(Painel!$E$5="(Todos)",P5685=Painel!$E$5)),$J5685+ROW()/10000000,"")</f>
        <v/>
      </c>
      <c r="U5685" s="29" t="str">
        <f aca="false">IF(AND($S5685="VENCIDO",$K5685="KG",OR(Painel!$B$5="(Todos)",A5685=Painel!$B$5)*OR(Painel!$E$5="(Todos)",P5685=Painel!$E$5)),$J5685+ROW()/10000000,"")</f>
        <v/>
      </c>
    </row>
    <row r="5686" customFormat="false" ht="15" hidden="false" customHeight="false" outlineLevel="0" collapsed="false">
      <c r="A5686" s="29" t="s">
        <v>52</v>
      </c>
      <c r="B5686" s="29" t="s">
        <v>10628</v>
      </c>
      <c r="C5686" s="29" t="s">
        <v>1602</v>
      </c>
      <c r="D5686" s="29" t="s">
        <v>1603</v>
      </c>
      <c r="E5686" s="29" t="n">
        <v>1</v>
      </c>
      <c r="F5686" s="29"/>
      <c r="G5686" s="29" t="s">
        <v>10629</v>
      </c>
      <c r="H5686" s="30" t="n">
        <v>1000</v>
      </c>
      <c r="I5686" s="31" t="n">
        <v>46218</v>
      </c>
      <c r="J5686" s="30" t="n">
        <v>1000</v>
      </c>
      <c r="K5686" s="29" t="s">
        <v>120</v>
      </c>
      <c r="L5686" s="29" t="s">
        <v>1605</v>
      </c>
      <c r="M5686" s="29"/>
      <c r="N5686" s="29" t="s">
        <v>122</v>
      </c>
      <c r="O5686" s="31" t="n">
        <v>46757</v>
      </c>
      <c r="P5686" s="29" t="s">
        <v>123</v>
      </c>
      <c r="Q5686" s="29" t="n">
        <f aca="false">IFERROR(VALUE(L5686),"")</f>
        <v>67</v>
      </c>
      <c r="R5686" s="29" t="n">
        <f aca="true">IF(O5686="","",O5686-TODAY())</f>
        <v>472</v>
      </c>
      <c r="S5686" s="29" t="str">
        <f aca="false">IF(C5686="&lt;&lt; vazio &gt;&gt;","VAZIA",IF(AND(O5686&lt;&gt;"",R5686&lt;0),"VENCIDO",IF(AND(O5686&lt;&gt;"",R5686&lt;=Parametros!$B$10),"PRÓX. VENCIMENTO",IF(F5686="Q","QUALIDADE",IF(F5686="S","BLOQUEADO",IF(F5686="R","RESTRITO/DEVOLUÇÃO",IF(OR(N5686="QUAR",N5686="QRES"),"QUARENTENA",IF(OR(B5686="DESCARTE",B5686="DEVOLUÇÃO"),"DESCARTE/DEVOLUÇÃO",IF(AND(D5686="",K5686&lt;&gt;""),"SEM LOTE",IF(AND(Q5686&lt;&gt;"",Q5686&gt;=Parametros!$B$11),"PARADO/SEM GIRO","OK"))))))))))</f>
        <v>OK</v>
      </c>
      <c r="T5686" s="29" t="str">
        <f aca="false">IF(AND($S5686="PARADO/SEM GIRO",$K5686="KG",OR(Painel!$B$5="(Todos)",A5686=Painel!$B$5)*OR(Painel!$E$5="(Todos)",P5686=Painel!$E$5)),$J5686+ROW()/10000000,"")</f>
        <v/>
      </c>
      <c r="U5686" s="29" t="str">
        <f aca="false">IF(AND($S5686="VENCIDO",$K5686="KG",OR(Painel!$B$5="(Todos)",A5686=Painel!$B$5)*OR(Painel!$E$5="(Todos)",P5686=Painel!$E$5)),$J5686+ROW()/10000000,"")</f>
        <v/>
      </c>
    </row>
    <row r="5687" customFormat="false" ht="15" hidden="false" customHeight="false" outlineLevel="0" collapsed="false">
      <c r="A5687" s="29" t="s">
        <v>52</v>
      </c>
      <c r="B5687" s="29" t="s">
        <v>10630</v>
      </c>
      <c r="C5687" s="29" t="s">
        <v>115</v>
      </c>
      <c r="D5687" s="29"/>
      <c r="E5687" s="29" t="n">
        <v>0</v>
      </c>
      <c r="F5687" s="29"/>
      <c r="G5687" s="29"/>
      <c r="H5687" s="30" t="n">
        <v>0</v>
      </c>
      <c r="I5687" s="29"/>
      <c r="J5687" s="30" t="n">
        <v>0</v>
      </c>
      <c r="K5687" s="29"/>
      <c r="L5687" s="29" t="s">
        <v>116</v>
      </c>
      <c r="M5687" s="29"/>
      <c r="N5687" s="29"/>
      <c r="O5687" s="29"/>
      <c r="P5687" s="29"/>
      <c r="Q5687" s="29" t="n">
        <f aca="false">IFERROR(VALUE(L5687),"")</f>
        <v>0</v>
      </c>
      <c r="R5687" s="29" t="str">
        <f aca="true">IF(O5687="","",O5687-TODAY())</f>
        <v/>
      </c>
      <c r="S5687" s="29" t="str">
        <f aca="false">IF(C5687="&lt;&lt; vazio &gt;&gt;","VAZIA",IF(AND(O5687&lt;&gt;"",R5687&lt;0),"VENCIDO",IF(AND(O5687&lt;&gt;"",R5687&lt;=Parametros!$B$10),"PRÓX. VENCIMENTO",IF(F5687="Q","QUALIDADE",IF(F5687="S","BLOQUEADO",IF(F5687="R","RESTRITO/DEVOLUÇÃO",IF(OR(N5687="QUAR",N5687="QRES"),"QUARENTENA",IF(OR(B5687="DESCARTE",B5687="DEVOLUÇÃO"),"DESCARTE/DEVOLUÇÃO",IF(AND(D5687="",K5687&lt;&gt;""),"SEM LOTE",IF(AND(Q5687&lt;&gt;"",Q5687&gt;=Parametros!$B$11),"PARADO/SEM GIRO","OK"))))))))))</f>
        <v>VAZIA</v>
      </c>
      <c r="T5687" s="29" t="str">
        <f aca="false">IF(AND($S5687="PARADO/SEM GIRO",$K5687="KG",OR(Painel!$B$5="(Todos)",A5687=Painel!$B$5)*OR(Painel!$E$5="(Todos)",P5687=Painel!$E$5)),$J5687+ROW()/10000000,"")</f>
        <v/>
      </c>
      <c r="U5687" s="29" t="str">
        <f aca="false">IF(AND($S5687="VENCIDO",$K5687="KG",OR(Painel!$B$5="(Todos)",A5687=Painel!$B$5)*OR(Painel!$E$5="(Todos)",P5687=Painel!$E$5)),$J5687+ROW()/10000000,"")</f>
        <v/>
      </c>
    </row>
    <row r="5688" customFormat="false" ht="15" hidden="false" customHeight="false" outlineLevel="0" collapsed="false">
      <c r="A5688" s="29" t="s">
        <v>52</v>
      </c>
      <c r="B5688" s="29" t="s">
        <v>10631</v>
      </c>
      <c r="C5688" s="29" t="s">
        <v>768</v>
      </c>
      <c r="D5688" s="29" t="s">
        <v>961</v>
      </c>
      <c r="E5688" s="29" t="n">
        <v>1</v>
      </c>
      <c r="F5688" s="29"/>
      <c r="G5688" s="29" t="s">
        <v>10632</v>
      </c>
      <c r="H5688" s="30" t="n">
        <v>800</v>
      </c>
      <c r="I5688" s="31" t="n">
        <v>46261</v>
      </c>
      <c r="J5688" s="30" t="n">
        <v>800</v>
      </c>
      <c r="K5688" s="29" t="s">
        <v>120</v>
      </c>
      <c r="L5688" s="29" t="s">
        <v>938</v>
      </c>
      <c r="M5688" s="29"/>
      <c r="N5688" s="29" t="s">
        <v>122</v>
      </c>
      <c r="O5688" s="31" t="n">
        <v>46620</v>
      </c>
      <c r="P5688" s="29" t="s">
        <v>123</v>
      </c>
      <c r="Q5688" s="29" t="n">
        <f aca="false">IFERROR(VALUE(L5688),"")</f>
        <v>24</v>
      </c>
      <c r="R5688" s="29" t="n">
        <f aca="true">IF(O5688="","",O5688-TODAY())</f>
        <v>335</v>
      </c>
      <c r="S5688" s="29" t="str">
        <f aca="false">IF(C5688="&lt;&lt; vazio &gt;&gt;","VAZIA",IF(AND(O5688&lt;&gt;"",R5688&lt;0),"VENCIDO",IF(AND(O5688&lt;&gt;"",R5688&lt;=Parametros!$B$10),"PRÓX. VENCIMENTO",IF(F5688="Q","QUALIDADE",IF(F5688="S","BLOQUEADO",IF(F5688="R","RESTRITO/DEVOLUÇÃO",IF(OR(N5688="QUAR",N5688="QRES"),"QUARENTENA",IF(OR(B5688="DESCARTE",B5688="DEVOLUÇÃO"),"DESCARTE/DEVOLUÇÃO",IF(AND(D5688="",K5688&lt;&gt;""),"SEM LOTE",IF(AND(Q5688&lt;&gt;"",Q5688&gt;=Parametros!$B$11),"PARADO/SEM GIRO","OK"))))))))))</f>
        <v>OK</v>
      </c>
      <c r="T5688" s="29" t="str">
        <f aca="false">IF(AND($S5688="PARADO/SEM GIRO",$K5688="KG",OR(Painel!$B$5="(Todos)",A5688=Painel!$B$5)*OR(Painel!$E$5="(Todos)",P5688=Painel!$E$5)),$J5688+ROW()/10000000,"")</f>
        <v/>
      </c>
      <c r="U5688" s="29" t="str">
        <f aca="false">IF(AND($S5688="VENCIDO",$K5688="KG",OR(Painel!$B$5="(Todos)",A5688=Painel!$B$5)*OR(Painel!$E$5="(Todos)",P5688=Painel!$E$5)),$J5688+ROW()/10000000,"")</f>
        <v/>
      </c>
    </row>
    <row r="5689" customFormat="false" ht="15" hidden="false" customHeight="false" outlineLevel="0" collapsed="false">
      <c r="A5689" s="29" t="s">
        <v>52</v>
      </c>
      <c r="B5689" s="29" t="s">
        <v>10633</v>
      </c>
      <c r="C5689" s="29" t="s">
        <v>186</v>
      </c>
      <c r="D5689" s="29" t="s">
        <v>10634</v>
      </c>
      <c r="E5689" s="29" t="n">
        <v>1</v>
      </c>
      <c r="F5689" s="29" t="s">
        <v>137</v>
      </c>
      <c r="G5689" s="29" t="s">
        <v>10635</v>
      </c>
      <c r="H5689" s="30" t="n">
        <v>40.4</v>
      </c>
      <c r="I5689" s="31" t="n">
        <v>46276</v>
      </c>
      <c r="J5689" s="30" t="n">
        <v>40.4</v>
      </c>
      <c r="K5689" s="29" t="s">
        <v>120</v>
      </c>
      <c r="L5689" s="29" t="s">
        <v>133</v>
      </c>
      <c r="M5689" s="29"/>
      <c r="N5689" s="29" t="s">
        <v>122</v>
      </c>
      <c r="O5689" s="31" t="n">
        <v>46482</v>
      </c>
      <c r="P5689" s="29" t="s">
        <v>123</v>
      </c>
      <c r="Q5689" s="29" t="n">
        <f aca="false">IFERROR(VALUE(L5689),"")</f>
        <v>9</v>
      </c>
      <c r="R5689" s="29" t="n">
        <f aca="true">IF(O5689="","",O5689-TODAY())</f>
        <v>197</v>
      </c>
      <c r="S5689" s="29" t="str">
        <f aca="false">IF(C5689="&lt;&lt; vazio &gt;&gt;","VAZIA",IF(AND(O5689&lt;&gt;"",R5689&lt;0),"VENCIDO",IF(AND(O5689&lt;&gt;"",R5689&lt;=Parametros!$B$10),"PRÓX. VENCIMENTO",IF(F5689="Q","QUALIDADE",IF(F5689="S","BLOQUEADO",IF(F5689="R","RESTRITO/DEVOLUÇÃO",IF(OR(N5689="QUAR",N5689="QRES"),"QUARENTENA",IF(OR(B5689="DESCARTE",B5689="DEVOLUÇÃO"),"DESCARTE/DEVOLUÇÃO",IF(AND(D5689="",K5689&lt;&gt;""),"SEM LOTE",IF(AND(Q5689&lt;&gt;"",Q5689&gt;=Parametros!$B$11),"PARADO/SEM GIRO","OK"))))))))))</f>
        <v>BLOQUEADO</v>
      </c>
      <c r="T5689" s="29" t="str">
        <f aca="false">IF(AND($S5689="PARADO/SEM GIRO",$K5689="KG",OR(Painel!$B$5="(Todos)",A5689=Painel!$B$5)*OR(Painel!$E$5="(Todos)",P5689=Painel!$E$5)),$J5689+ROW()/10000000,"")</f>
        <v/>
      </c>
      <c r="U5689" s="29" t="str">
        <f aca="false">IF(AND($S5689="VENCIDO",$K5689="KG",OR(Painel!$B$5="(Todos)",A5689=Painel!$B$5)*OR(Painel!$E$5="(Todos)",P5689=Painel!$E$5)),$J5689+ROW()/10000000,"")</f>
        <v/>
      </c>
    </row>
    <row r="5690" customFormat="false" ht="15" hidden="false" customHeight="false" outlineLevel="0" collapsed="false">
      <c r="A5690" s="29" t="s">
        <v>52</v>
      </c>
      <c r="B5690" s="29" t="s">
        <v>10636</v>
      </c>
      <c r="C5690" s="29" t="s">
        <v>167</v>
      </c>
      <c r="D5690" s="29" t="s">
        <v>1022</v>
      </c>
      <c r="E5690" s="29" t="n">
        <v>1</v>
      </c>
      <c r="F5690" s="29" t="s">
        <v>268</v>
      </c>
      <c r="G5690" s="29" t="s">
        <v>10637</v>
      </c>
      <c r="H5690" s="30" t="n">
        <v>590.4</v>
      </c>
      <c r="I5690" s="31" t="n">
        <v>46284</v>
      </c>
      <c r="J5690" s="30" t="n">
        <v>590.4</v>
      </c>
      <c r="K5690" s="29" t="s">
        <v>120</v>
      </c>
      <c r="L5690" s="29" t="s">
        <v>388</v>
      </c>
      <c r="M5690" s="29"/>
      <c r="N5690" s="29" t="s">
        <v>122</v>
      </c>
      <c r="O5690" s="31" t="n">
        <v>46831</v>
      </c>
      <c r="P5690" s="29" t="s">
        <v>123</v>
      </c>
      <c r="Q5690" s="29" t="n">
        <f aca="false">IFERROR(VALUE(L5690),"")</f>
        <v>1</v>
      </c>
      <c r="R5690" s="29" t="n">
        <f aca="true">IF(O5690="","",O5690-TODAY())</f>
        <v>546</v>
      </c>
      <c r="S5690" s="29" t="str">
        <f aca="false">IF(C5690="&lt;&lt; vazio &gt;&gt;","VAZIA",IF(AND(O5690&lt;&gt;"",R5690&lt;0),"VENCIDO",IF(AND(O5690&lt;&gt;"",R5690&lt;=Parametros!$B$10),"PRÓX. VENCIMENTO",IF(F5690="Q","QUALIDADE",IF(F5690="S","BLOQUEADO",IF(F5690="R","RESTRITO/DEVOLUÇÃO",IF(OR(N5690="QUAR",N5690="QRES"),"QUARENTENA",IF(OR(B5690="DESCARTE",B5690="DEVOLUÇÃO"),"DESCARTE/DEVOLUÇÃO",IF(AND(D5690="",K5690&lt;&gt;""),"SEM LOTE",IF(AND(Q5690&lt;&gt;"",Q5690&gt;=Parametros!$B$11),"PARADO/SEM GIRO","OK"))))))))))</f>
        <v>QUALIDADE</v>
      </c>
      <c r="T5690" s="29" t="str">
        <f aca="false">IF(AND($S5690="PARADO/SEM GIRO",$K5690="KG",OR(Painel!$B$5="(Todos)",A5690=Painel!$B$5)*OR(Painel!$E$5="(Todos)",P5690=Painel!$E$5)),$J5690+ROW()/10000000,"")</f>
        <v/>
      </c>
      <c r="U5690" s="29" t="str">
        <f aca="false">IF(AND($S5690="VENCIDO",$K5690="KG",OR(Painel!$B$5="(Todos)",A5690=Painel!$B$5)*OR(Painel!$E$5="(Todos)",P5690=Painel!$E$5)),$J5690+ROW()/10000000,"")</f>
        <v/>
      </c>
    </row>
    <row r="5691" customFormat="false" ht="15" hidden="false" customHeight="false" outlineLevel="0" collapsed="false">
      <c r="A5691" s="29" t="s">
        <v>52</v>
      </c>
      <c r="B5691" s="29" t="s">
        <v>10638</v>
      </c>
      <c r="C5691" s="29" t="s">
        <v>186</v>
      </c>
      <c r="D5691" s="29" t="s">
        <v>823</v>
      </c>
      <c r="E5691" s="29" t="n">
        <v>1</v>
      </c>
      <c r="F5691" s="29" t="s">
        <v>268</v>
      </c>
      <c r="G5691" s="29" t="s">
        <v>10639</v>
      </c>
      <c r="H5691" s="30" t="n">
        <v>545.4</v>
      </c>
      <c r="I5691" s="31" t="n">
        <v>46284</v>
      </c>
      <c r="J5691" s="30" t="n">
        <v>545.4</v>
      </c>
      <c r="K5691" s="29" t="s">
        <v>120</v>
      </c>
      <c r="L5691" s="29" t="s">
        <v>388</v>
      </c>
      <c r="M5691" s="29"/>
      <c r="N5691" s="29" t="s">
        <v>122</v>
      </c>
      <c r="O5691" s="31" t="n">
        <v>46831</v>
      </c>
      <c r="P5691" s="29" t="s">
        <v>123</v>
      </c>
      <c r="Q5691" s="29" t="n">
        <f aca="false">IFERROR(VALUE(L5691),"")</f>
        <v>1</v>
      </c>
      <c r="R5691" s="29" t="n">
        <f aca="true">IF(O5691="","",O5691-TODAY())</f>
        <v>546</v>
      </c>
      <c r="S5691" s="29" t="str">
        <f aca="false">IF(C5691="&lt;&lt; vazio &gt;&gt;","VAZIA",IF(AND(O5691&lt;&gt;"",R5691&lt;0),"VENCIDO",IF(AND(O5691&lt;&gt;"",R5691&lt;=Parametros!$B$10),"PRÓX. VENCIMENTO",IF(F5691="Q","QUALIDADE",IF(F5691="S","BLOQUEADO",IF(F5691="R","RESTRITO/DEVOLUÇÃO",IF(OR(N5691="QUAR",N5691="QRES"),"QUARENTENA",IF(OR(B5691="DESCARTE",B5691="DEVOLUÇÃO"),"DESCARTE/DEVOLUÇÃO",IF(AND(D5691="",K5691&lt;&gt;""),"SEM LOTE",IF(AND(Q5691&lt;&gt;"",Q5691&gt;=Parametros!$B$11),"PARADO/SEM GIRO","OK"))))))))))</f>
        <v>QUALIDADE</v>
      </c>
      <c r="T5691" s="29" t="str">
        <f aca="false">IF(AND($S5691="PARADO/SEM GIRO",$K5691="KG",OR(Painel!$B$5="(Todos)",A5691=Painel!$B$5)*OR(Painel!$E$5="(Todos)",P5691=Painel!$E$5)),$J5691+ROW()/10000000,"")</f>
        <v/>
      </c>
      <c r="U5691" s="29" t="str">
        <f aca="false">IF(AND($S5691="VENCIDO",$K5691="KG",OR(Painel!$B$5="(Todos)",A5691=Painel!$B$5)*OR(Painel!$E$5="(Todos)",P5691=Painel!$E$5)),$J5691+ROW()/10000000,"")</f>
        <v/>
      </c>
    </row>
    <row r="5692" customFormat="false" ht="15" hidden="false" customHeight="false" outlineLevel="0" collapsed="false">
      <c r="A5692" s="29" t="s">
        <v>52</v>
      </c>
      <c r="B5692" s="29" t="s">
        <v>10640</v>
      </c>
      <c r="C5692" s="29" t="s">
        <v>131</v>
      </c>
      <c r="D5692" s="29" t="s">
        <v>5048</v>
      </c>
      <c r="E5692" s="29" t="n">
        <v>1</v>
      </c>
      <c r="F5692" s="29"/>
      <c r="G5692" s="29" t="s">
        <v>10641</v>
      </c>
      <c r="H5692" s="30" t="n">
        <v>999.9</v>
      </c>
      <c r="I5692" s="31" t="n">
        <v>46184</v>
      </c>
      <c r="J5692" s="30" t="n">
        <v>999.9</v>
      </c>
      <c r="K5692" s="29" t="s">
        <v>120</v>
      </c>
      <c r="L5692" s="29" t="s">
        <v>1809</v>
      </c>
      <c r="M5692" s="29"/>
      <c r="N5692" s="29" t="s">
        <v>122</v>
      </c>
      <c r="O5692" s="31" t="n">
        <v>46594</v>
      </c>
      <c r="P5692" s="29" t="s">
        <v>123</v>
      </c>
      <c r="Q5692" s="29" t="n">
        <f aca="false">IFERROR(VALUE(L5692),"")</f>
        <v>101</v>
      </c>
      <c r="R5692" s="29" t="n">
        <f aca="true">IF(O5692="","",O5692-TODAY())</f>
        <v>309</v>
      </c>
      <c r="S5692" s="29" t="str">
        <f aca="false">IF(C5692="&lt;&lt; vazio &gt;&gt;","VAZIA",IF(AND(O5692&lt;&gt;"",R5692&lt;0),"VENCIDO",IF(AND(O5692&lt;&gt;"",R5692&lt;=Parametros!$B$10),"PRÓX. VENCIMENTO",IF(F5692="Q","QUALIDADE",IF(F5692="S","BLOQUEADO",IF(F5692="R","RESTRITO/DEVOLUÇÃO",IF(OR(N5692="QUAR",N5692="QRES"),"QUARENTENA",IF(OR(B5692="DESCARTE",B5692="DEVOLUÇÃO"),"DESCARTE/DEVOLUÇÃO",IF(AND(D5692="",K5692&lt;&gt;""),"SEM LOTE",IF(AND(Q5692&lt;&gt;"",Q5692&gt;=Parametros!$B$11),"PARADO/SEM GIRO","OK"))))))))))</f>
        <v>PARADO/SEM GIRO</v>
      </c>
      <c r="T5692" s="29" t="n">
        <f aca="false">IF(AND($S5692="PARADO/SEM GIRO",$K5692="KG",OR(Painel!$B$5="(Todos)",A5692=Painel!$B$5)*OR(Painel!$E$5="(Todos)",P5692=Painel!$E$5)),$J5692+ROW()/10000000,"")</f>
        <v>999.9005692</v>
      </c>
      <c r="U5692" s="29" t="str">
        <f aca="false">IF(AND($S5692="VENCIDO",$K5692="KG",OR(Painel!$B$5="(Todos)",A5692=Painel!$B$5)*OR(Painel!$E$5="(Todos)",P5692=Painel!$E$5)),$J5692+ROW()/10000000,"")</f>
        <v/>
      </c>
    </row>
    <row r="5693" customFormat="false" ht="15" hidden="false" customHeight="false" outlineLevel="0" collapsed="false">
      <c r="A5693" s="29" t="s">
        <v>52</v>
      </c>
      <c r="B5693" s="29" t="s">
        <v>10642</v>
      </c>
      <c r="C5693" s="29" t="s">
        <v>115</v>
      </c>
      <c r="D5693" s="29"/>
      <c r="E5693" s="29" t="n">
        <v>0</v>
      </c>
      <c r="F5693" s="29"/>
      <c r="G5693" s="29"/>
      <c r="H5693" s="30" t="n">
        <v>0</v>
      </c>
      <c r="I5693" s="29"/>
      <c r="J5693" s="30" t="n">
        <v>0</v>
      </c>
      <c r="K5693" s="29"/>
      <c r="L5693" s="29" t="s">
        <v>116</v>
      </c>
      <c r="M5693" s="29"/>
      <c r="N5693" s="29"/>
      <c r="O5693" s="29"/>
      <c r="P5693" s="29"/>
      <c r="Q5693" s="29" t="n">
        <f aca="false">IFERROR(VALUE(L5693),"")</f>
        <v>0</v>
      </c>
      <c r="R5693" s="29" t="str">
        <f aca="true">IF(O5693="","",O5693-TODAY())</f>
        <v/>
      </c>
      <c r="S5693" s="29" t="str">
        <f aca="false">IF(C5693="&lt;&lt; vazio &gt;&gt;","VAZIA",IF(AND(O5693&lt;&gt;"",R5693&lt;0),"VENCIDO",IF(AND(O5693&lt;&gt;"",R5693&lt;=Parametros!$B$10),"PRÓX. VENCIMENTO",IF(F5693="Q","QUALIDADE",IF(F5693="S","BLOQUEADO",IF(F5693="R","RESTRITO/DEVOLUÇÃO",IF(OR(N5693="QUAR",N5693="QRES"),"QUARENTENA",IF(OR(B5693="DESCARTE",B5693="DEVOLUÇÃO"),"DESCARTE/DEVOLUÇÃO",IF(AND(D5693="",K5693&lt;&gt;""),"SEM LOTE",IF(AND(Q5693&lt;&gt;"",Q5693&gt;=Parametros!$B$11),"PARADO/SEM GIRO","OK"))))))))))</f>
        <v>VAZIA</v>
      </c>
      <c r="T5693" s="29" t="str">
        <f aca="false">IF(AND($S5693="PARADO/SEM GIRO",$K5693="KG",OR(Painel!$B$5="(Todos)",A5693=Painel!$B$5)*OR(Painel!$E$5="(Todos)",P5693=Painel!$E$5)),$J5693+ROW()/10000000,"")</f>
        <v/>
      </c>
      <c r="U5693" s="29" t="str">
        <f aca="false">IF(AND($S5693="VENCIDO",$K5693="KG",OR(Painel!$B$5="(Todos)",A5693=Painel!$B$5)*OR(Painel!$E$5="(Todos)",P5693=Painel!$E$5)),$J5693+ROW()/10000000,"")</f>
        <v/>
      </c>
    </row>
    <row r="5694" customFormat="false" ht="15" hidden="false" customHeight="false" outlineLevel="0" collapsed="false">
      <c r="A5694" s="29" t="s">
        <v>52</v>
      </c>
      <c r="B5694" s="29" t="s">
        <v>10643</v>
      </c>
      <c r="C5694" s="29" t="s">
        <v>2561</v>
      </c>
      <c r="D5694" s="29" t="s">
        <v>2562</v>
      </c>
      <c r="E5694" s="29" t="n">
        <v>1</v>
      </c>
      <c r="F5694" s="29" t="s">
        <v>268</v>
      </c>
      <c r="G5694" s="29" t="s">
        <v>10644</v>
      </c>
      <c r="H5694" s="30" t="n">
        <v>590.4</v>
      </c>
      <c r="I5694" s="31" t="n">
        <v>46284</v>
      </c>
      <c r="J5694" s="30" t="n">
        <v>590.4</v>
      </c>
      <c r="K5694" s="29" t="s">
        <v>120</v>
      </c>
      <c r="L5694" s="29" t="s">
        <v>388</v>
      </c>
      <c r="M5694" s="29"/>
      <c r="N5694" s="29" t="s">
        <v>122</v>
      </c>
      <c r="O5694" s="31" t="n">
        <v>47014</v>
      </c>
      <c r="P5694" s="29" t="s">
        <v>123</v>
      </c>
      <c r="Q5694" s="29" t="n">
        <f aca="false">IFERROR(VALUE(L5694),"")</f>
        <v>1</v>
      </c>
      <c r="R5694" s="29" t="n">
        <f aca="true">IF(O5694="","",O5694-TODAY())</f>
        <v>729</v>
      </c>
      <c r="S5694" s="29" t="str">
        <f aca="false">IF(C5694="&lt;&lt; vazio &gt;&gt;","VAZIA",IF(AND(O5694&lt;&gt;"",R5694&lt;0),"VENCIDO",IF(AND(O5694&lt;&gt;"",R5694&lt;=Parametros!$B$10),"PRÓX. VENCIMENTO",IF(F5694="Q","QUALIDADE",IF(F5694="S","BLOQUEADO",IF(F5694="R","RESTRITO/DEVOLUÇÃO",IF(OR(N5694="QUAR",N5694="QRES"),"QUARENTENA",IF(OR(B5694="DESCARTE",B5694="DEVOLUÇÃO"),"DESCARTE/DEVOLUÇÃO",IF(AND(D5694="",K5694&lt;&gt;""),"SEM LOTE",IF(AND(Q5694&lt;&gt;"",Q5694&gt;=Parametros!$B$11),"PARADO/SEM GIRO","OK"))))))))))</f>
        <v>QUALIDADE</v>
      </c>
      <c r="T5694" s="29" t="str">
        <f aca="false">IF(AND($S5694="PARADO/SEM GIRO",$K5694="KG",OR(Painel!$B$5="(Todos)",A5694=Painel!$B$5)*OR(Painel!$E$5="(Todos)",P5694=Painel!$E$5)),$J5694+ROW()/10000000,"")</f>
        <v/>
      </c>
      <c r="U5694" s="29" t="str">
        <f aca="false">IF(AND($S5694="VENCIDO",$K5694="KG",OR(Painel!$B$5="(Todos)",A5694=Painel!$B$5)*OR(Painel!$E$5="(Todos)",P5694=Painel!$E$5)),$J5694+ROW()/10000000,"")</f>
        <v/>
      </c>
    </row>
    <row r="5695" customFormat="false" ht="15" hidden="false" customHeight="false" outlineLevel="0" collapsed="false">
      <c r="A5695" s="29" t="s">
        <v>52</v>
      </c>
      <c r="B5695" s="29" t="s">
        <v>10645</v>
      </c>
      <c r="C5695" s="29" t="s">
        <v>876</v>
      </c>
      <c r="D5695" s="29" t="s">
        <v>877</v>
      </c>
      <c r="E5695" s="29" t="n">
        <v>1</v>
      </c>
      <c r="F5695" s="29"/>
      <c r="G5695" s="29" t="s">
        <v>10646</v>
      </c>
      <c r="H5695" s="30" t="n">
        <v>720</v>
      </c>
      <c r="I5695" s="31" t="n">
        <v>46279</v>
      </c>
      <c r="J5695" s="30" t="n">
        <v>720</v>
      </c>
      <c r="K5695" s="29" t="s">
        <v>120</v>
      </c>
      <c r="L5695" s="29" t="s">
        <v>350</v>
      </c>
      <c r="M5695" s="29"/>
      <c r="N5695" s="29" t="s">
        <v>122</v>
      </c>
      <c r="O5695" s="31" t="n">
        <v>46821</v>
      </c>
      <c r="P5695" s="29" t="s">
        <v>123</v>
      </c>
      <c r="Q5695" s="29" t="n">
        <f aca="false">IFERROR(VALUE(L5695),"")</f>
        <v>6</v>
      </c>
      <c r="R5695" s="29" t="n">
        <f aca="true">IF(O5695="","",O5695-TODAY())</f>
        <v>536</v>
      </c>
      <c r="S5695" s="29" t="str">
        <f aca="false">IF(C5695="&lt;&lt; vazio &gt;&gt;","VAZIA",IF(AND(O5695&lt;&gt;"",R5695&lt;0),"VENCIDO",IF(AND(O5695&lt;&gt;"",R5695&lt;=Parametros!$B$10),"PRÓX. VENCIMENTO",IF(F5695="Q","QUALIDADE",IF(F5695="S","BLOQUEADO",IF(F5695="R","RESTRITO/DEVOLUÇÃO",IF(OR(N5695="QUAR",N5695="QRES"),"QUARENTENA",IF(OR(B5695="DESCARTE",B5695="DEVOLUÇÃO"),"DESCARTE/DEVOLUÇÃO",IF(AND(D5695="",K5695&lt;&gt;""),"SEM LOTE",IF(AND(Q5695&lt;&gt;"",Q5695&gt;=Parametros!$B$11),"PARADO/SEM GIRO","OK"))))))))))</f>
        <v>OK</v>
      </c>
      <c r="T5695" s="29" t="str">
        <f aca="false">IF(AND($S5695="PARADO/SEM GIRO",$K5695="KG",OR(Painel!$B$5="(Todos)",A5695=Painel!$B$5)*OR(Painel!$E$5="(Todos)",P5695=Painel!$E$5)),$J5695+ROW()/10000000,"")</f>
        <v/>
      </c>
      <c r="U5695" s="29" t="str">
        <f aca="false">IF(AND($S5695="VENCIDO",$K5695="KG",OR(Painel!$B$5="(Todos)",A5695=Painel!$B$5)*OR(Painel!$E$5="(Todos)",P5695=Painel!$E$5)),$J5695+ROW()/10000000,"")</f>
        <v/>
      </c>
    </row>
    <row r="5696" customFormat="false" ht="15" hidden="false" customHeight="false" outlineLevel="0" collapsed="false">
      <c r="A5696" s="29" t="s">
        <v>52</v>
      </c>
      <c r="B5696" s="29" t="s">
        <v>10647</v>
      </c>
      <c r="C5696" s="29" t="s">
        <v>167</v>
      </c>
      <c r="D5696" s="29" t="s">
        <v>765</v>
      </c>
      <c r="E5696" s="29" t="n">
        <v>1</v>
      </c>
      <c r="F5696" s="29" t="s">
        <v>268</v>
      </c>
      <c r="G5696" s="29" t="s">
        <v>10648</v>
      </c>
      <c r="H5696" s="30" t="n">
        <v>590.4</v>
      </c>
      <c r="I5696" s="31" t="n">
        <v>46284</v>
      </c>
      <c r="J5696" s="30" t="n">
        <v>590.4</v>
      </c>
      <c r="K5696" s="29" t="s">
        <v>120</v>
      </c>
      <c r="L5696" s="29" t="s">
        <v>388</v>
      </c>
      <c r="M5696" s="29"/>
      <c r="N5696" s="29" t="s">
        <v>122</v>
      </c>
      <c r="O5696" s="31" t="n">
        <v>46830</v>
      </c>
      <c r="P5696" s="29" t="s">
        <v>123</v>
      </c>
      <c r="Q5696" s="29" t="n">
        <f aca="false">IFERROR(VALUE(L5696),"")</f>
        <v>1</v>
      </c>
      <c r="R5696" s="29" t="n">
        <f aca="true">IF(O5696="","",O5696-TODAY())</f>
        <v>545</v>
      </c>
      <c r="S5696" s="29" t="str">
        <f aca="false">IF(C5696="&lt;&lt; vazio &gt;&gt;","VAZIA",IF(AND(O5696&lt;&gt;"",R5696&lt;0),"VENCIDO",IF(AND(O5696&lt;&gt;"",R5696&lt;=Parametros!$B$10),"PRÓX. VENCIMENTO",IF(F5696="Q","QUALIDADE",IF(F5696="S","BLOQUEADO",IF(F5696="R","RESTRITO/DEVOLUÇÃO",IF(OR(N5696="QUAR",N5696="QRES"),"QUARENTENA",IF(OR(B5696="DESCARTE",B5696="DEVOLUÇÃO"),"DESCARTE/DEVOLUÇÃO",IF(AND(D5696="",K5696&lt;&gt;""),"SEM LOTE",IF(AND(Q5696&lt;&gt;"",Q5696&gt;=Parametros!$B$11),"PARADO/SEM GIRO","OK"))))))))))</f>
        <v>QUALIDADE</v>
      </c>
      <c r="T5696" s="29" t="str">
        <f aca="false">IF(AND($S5696="PARADO/SEM GIRO",$K5696="KG",OR(Painel!$B$5="(Todos)",A5696=Painel!$B$5)*OR(Painel!$E$5="(Todos)",P5696=Painel!$E$5)),$J5696+ROW()/10000000,"")</f>
        <v/>
      </c>
      <c r="U5696" s="29" t="str">
        <f aca="false">IF(AND($S5696="VENCIDO",$K5696="KG",OR(Painel!$B$5="(Todos)",A5696=Painel!$B$5)*OR(Painel!$E$5="(Todos)",P5696=Painel!$E$5)),$J5696+ROW()/10000000,"")</f>
        <v/>
      </c>
    </row>
    <row r="5697" customFormat="false" ht="15" hidden="false" customHeight="false" outlineLevel="0" collapsed="false">
      <c r="A5697" s="29" t="s">
        <v>52</v>
      </c>
      <c r="B5697" s="29" t="s">
        <v>10649</v>
      </c>
      <c r="C5697" s="29" t="s">
        <v>115</v>
      </c>
      <c r="D5697" s="29"/>
      <c r="E5697" s="29" t="n">
        <v>0</v>
      </c>
      <c r="F5697" s="29"/>
      <c r="G5697" s="29"/>
      <c r="H5697" s="30" t="n">
        <v>0</v>
      </c>
      <c r="I5697" s="29"/>
      <c r="J5697" s="30" t="n">
        <v>0</v>
      </c>
      <c r="K5697" s="29"/>
      <c r="L5697" s="29" t="s">
        <v>116</v>
      </c>
      <c r="M5697" s="29"/>
      <c r="N5697" s="29"/>
      <c r="O5697" s="29"/>
      <c r="P5697" s="29"/>
      <c r="Q5697" s="29" t="n">
        <f aca="false">IFERROR(VALUE(L5697),"")</f>
        <v>0</v>
      </c>
      <c r="R5697" s="29" t="str">
        <f aca="true">IF(O5697="","",O5697-TODAY())</f>
        <v/>
      </c>
      <c r="S5697" s="29" t="str">
        <f aca="false">IF(C5697="&lt;&lt; vazio &gt;&gt;","VAZIA",IF(AND(O5697&lt;&gt;"",R5697&lt;0),"VENCIDO",IF(AND(O5697&lt;&gt;"",R5697&lt;=Parametros!$B$10),"PRÓX. VENCIMENTO",IF(F5697="Q","QUALIDADE",IF(F5697="S","BLOQUEADO",IF(F5697="R","RESTRITO/DEVOLUÇÃO",IF(OR(N5697="QUAR",N5697="QRES"),"QUARENTENA",IF(OR(B5697="DESCARTE",B5697="DEVOLUÇÃO"),"DESCARTE/DEVOLUÇÃO",IF(AND(D5697="",K5697&lt;&gt;""),"SEM LOTE",IF(AND(Q5697&lt;&gt;"",Q5697&gt;=Parametros!$B$11),"PARADO/SEM GIRO","OK"))))))))))</f>
        <v>VAZIA</v>
      </c>
      <c r="T5697" s="29" t="str">
        <f aca="false">IF(AND($S5697="PARADO/SEM GIRO",$K5697="KG",OR(Painel!$B$5="(Todos)",A5697=Painel!$B$5)*OR(Painel!$E$5="(Todos)",P5697=Painel!$E$5)),$J5697+ROW()/10000000,"")</f>
        <v/>
      </c>
      <c r="U5697" s="29" t="str">
        <f aca="false">IF(AND($S5697="VENCIDO",$K5697="KG",OR(Painel!$B$5="(Todos)",A5697=Painel!$B$5)*OR(Painel!$E$5="(Todos)",P5697=Painel!$E$5)),$J5697+ROW()/10000000,"")</f>
        <v/>
      </c>
    </row>
    <row r="5698" customFormat="false" ht="15" hidden="false" customHeight="false" outlineLevel="0" collapsed="false">
      <c r="A5698" s="29" t="s">
        <v>52</v>
      </c>
      <c r="B5698" s="29" t="s">
        <v>10650</v>
      </c>
      <c r="C5698" s="29" t="s">
        <v>115</v>
      </c>
      <c r="D5698" s="29"/>
      <c r="E5698" s="29" t="n">
        <v>0</v>
      </c>
      <c r="F5698" s="29"/>
      <c r="G5698" s="29"/>
      <c r="H5698" s="30" t="n">
        <v>0</v>
      </c>
      <c r="I5698" s="29"/>
      <c r="J5698" s="30" t="n">
        <v>0</v>
      </c>
      <c r="K5698" s="29"/>
      <c r="L5698" s="29" t="s">
        <v>116</v>
      </c>
      <c r="M5698" s="29"/>
      <c r="N5698" s="29"/>
      <c r="O5698" s="29"/>
      <c r="P5698" s="29"/>
      <c r="Q5698" s="29" t="n">
        <f aca="false">IFERROR(VALUE(L5698),"")</f>
        <v>0</v>
      </c>
      <c r="R5698" s="29" t="str">
        <f aca="true">IF(O5698="","",O5698-TODAY())</f>
        <v/>
      </c>
      <c r="S5698" s="29" t="str">
        <f aca="false">IF(C5698="&lt;&lt; vazio &gt;&gt;","VAZIA",IF(AND(O5698&lt;&gt;"",R5698&lt;0),"VENCIDO",IF(AND(O5698&lt;&gt;"",R5698&lt;=Parametros!$B$10),"PRÓX. VENCIMENTO",IF(F5698="Q","QUALIDADE",IF(F5698="S","BLOQUEADO",IF(F5698="R","RESTRITO/DEVOLUÇÃO",IF(OR(N5698="QUAR",N5698="QRES"),"QUARENTENA",IF(OR(B5698="DESCARTE",B5698="DEVOLUÇÃO"),"DESCARTE/DEVOLUÇÃO",IF(AND(D5698="",K5698&lt;&gt;""),"SEM LOTE",IF(AND(Q5698&lt;&gt;"",Q5698&gt;=Parametros!$B$11),"PARADO/SEM GIRO","OK"))))))))))</f>
        <v>VAZIA</v>
      </c>
      <c r="T5698" s="29" t="str">
        <f aca="false">IF(AND($S5698="PARADO/SEM GIRO",$K5698="KG",OR(Painel!$B$5="(Todos)",A5698=Painel!$B$5)*OR(Painel!$E$5="(Todos)",P5698=Painel!$E$5)),$J5698+ROW()/10000000,"")</f>
        <v/>
      </c>
      <c r="U5698" s="29" t="str">
        <f aca="false">IF(AND($S5698="VENCIDO",$K5698="KG",OR(Painel!$B$5="(Todos)",A5698=Painel!$B$5)*OR(Painel!$E$5="(Todos)",P5698=Painel!$E$5)),$J5698+ROW()/10000000,"")</f>
        <v/>
      </c>
    </row>
    <row r="5699" customFormat="false" ht="15" hidden="false" customHeight="false" outlineLevel="0" collapsed="false">
      <c r="A5699" s="29" t="s">
        <v>52</v>
      </c>
      <c r="B5699" s="29" t="s">
        <v>10651</v>
      </c>
      <c r="C5699" s="29" t="s">
        <v>115</v>
      </c>
      <c r="D5699" s="29"/>
      <c r="E5699" s="29" t="n">
        <v>0</v>
      </c>
      <c r="F5699" s="29"/>
      <c r="G5699" s="29"/>
      <c r="H5699" s="30" t="n">
        <v>0</v>
      </c>
      <c r="I5699" s="29"/>
      <c r="J5699" s="30" t="n">
        <v>0</v>
      </c>
      <c r="K5699" s="29"/>
      <c r="L5699" s="29" t="s">
        <v>116</v>
      </c>
      <c r="M5699" s="29"/>
      <c r="N5699" s="29"/>
      <c r="O5699" s="29"/>
      <c r="P5699" s="29"/>
      <c r="Q5699" s="29" t="n">
        <f aca="false">IFERROR(VALUE(L5699),"")</f>
        <v>0</v>
      </c>
      <c r="R5699" s="29" t="str">
        <f aca="true">IF(O5699="","",O5699-TODAY())</f>
        <v/>
      </c>
      <c r="S5699" s="29" t="str">
        <f aca="false">IF(C5699="&lt;&lt; vazio &gt;&gt;","VAZIA",IF(AND(O5699&lt;&gt;"",R5699&lt;0),"VENCIDO",IF(AND(O5699&lt;&gt;"",R5699&lt;=Parametros!$B$10),"PRÓX. VENCIMENTO",IF(F5699="Q","QUALIDADE",IF(F5699="S","BLOQUEADO",IF(F5699="R","RESTRITO/DEVOLUÇÃO",IF(OR(N5699="QUAR",N5699="QRES"),"QUARENTENA",IF(OR(B5699="DESCARTE",B5699="DEVOLUÇÃO"),"DESCARTE/DEVOLUÇÃO",IF(AND(D5699="",K5699&lt;&gt;""),"SEM LOTE",IF(AND(Q5699&lt;&gt;"",Q5699&gt;=Parametros!$B$11),"PARADO/SEM GIRO","OK"))))))))))</f>
        <v>VAZIA</v>
      </c>
      <c r="T5699" s="29" t="str">
        <f aca="false">IF(AND($S5699="PARADO/SEM GIRO",$K5699="KG",OR(Painel!$B$5="(Todos)",A5699=Painel!$B$5)*OR(Painel!$E$5="(Todos)",P5699=Painel!$E$5)),$J5699+ROW()/10000000,"")</f>
        <v/>
      </c>
      <c r="U5699" s="29" t="str">
        <f aca="false">IF(AND($S5699="VENCIDO",$K5699="KG",OR(Painel!$B$5="(Todos)",A5699=Painel!$B$5)*OR(Painel!$E$5="(Todos)",P5699=Painel!$E$5)),$J5699+ROW()/10000000,"")</f>
        <v/>
      </c>
    </row>
    <row r="5700" customFormat="false" ht="15" hidden="false" customHeight="false" outlineLevel="0" collapsed="false">
      <c r="A5700" s="29" t="s">
        <v>52</v>
      </c>
      <c r="B5700" s="29" t="s">
        <v>10652</v>
      </c>
      <c r="C5700" s="29" t="s">
        <v>876</v>
      </c>
      <c r="D5700" s="29" t="s">
        <v>877</v>
      </c>
      <c r="E5700" s="29" t="n">
        <v>1</v>
      </c>
      <c r="F5700" s="29"/>
      <c r="G5700" s="29" t="s">
        <v>10653</v>
      </c>
      <c r="H5700" s="30" t="n">
        <v>720</v>
      </c>
      <c r="I5700" s="31" t="n">
        <v>46279</v>
      </c>
      <c r="J5700" s="30" t="n">
        <v>720</v>
      </c>
      <c r="K5700" s="29" t="s">
        <v>120</v>
      </c>
      <c r="L5700" s="29" t="s">
        <v>350</v>
      </c>
      <c r="M5700" s="29"/>
      <c r="N5700" s="29" t="s">
        <v>122</v>
      </c>
      <c r="O5700" s="31" t="n">
        <v>46821</v>
      </c>
      <c r="P5700" s="29" t="s">
        <v>123</v>
      </c>
      <c r="Q5700" s="29" t="n">
        <f aca="false">IFERROR(VALUE(L5700),"")</f>
        <v>6</v>
      </c>
      <c r="R5700" s="29" t="n">
        <f aca="true">IF(O5700="","",O5700-TODAY())</f>
        <v>536</v>
      </c>
      <c r="S5700" s="29" t="str">
        <f aca="false">IF(C5700="&lt;&lt; vazio &gt;&gt;","VAZIA",IF(AND(O5700&lt;&gt;"",R5700&lt;0),"VENCIDO",IF(AND(O5700&lt;&gt;"",R5700&lt;=Parametros!$B$10),"PRÓX. VENCIMENTO",IF(F5700="Q","QUALIDADE",IF(F5700="S","BLOQUEADO",IF(F5700="R","RESTRITO/DEVOLUÇÃO",IF(OR(N5700="QUAR",N5700="QRES"),"QUARENTENA",IF(OR(B5700="DESCARTE",B5700="DEVOLUÇÃO"),"DESCARTE/DEVOLUÇÃO",IF(AND(D5700="",K5700&lt;&gt;""),"SEM LOTE",IF(AND(Q5700&lt;&gt;"",Q5700&gt;=Parametros!$B$11),"PARADO/SEM GIRO","OK"))))))))))</f>
        <v>OK</v>
      </c>
      <c r="T5700" s="29" t="str">
        <f aca="false">IF(AND($S5700="PARADO/SEM GIRO",$K5700="KG",OR(Painel!$B$5="(Todos)",A5700=Painel!$B$5)*OR(Painel!$E$5="(Todos)",P5700=Painel!$E$5)),$J5700+ROW()/10000000,"")</f>
        <v/>
      </c>
      <c r="U5700" s="29" t="str">
        <f aca="false">IF(AND($S5700="VENCIDO",$K5700="KG",OR(Painel!$B$5="(Todos)",A5700=Painel!$B$5)*OR(Painel!$E$5="(Todos)",P5700=Painel!$E$5)),$J5700+ROW()/10000000,"")</f>
        <v/>
      </c>
    </row>
    <row r="5701" customFormat="false" ht="15" hidden="false" customHeight="false" outlineLevel="0" collapsed="false">
      <c r="A5701" s="29" t="s">
        <v>52</v>
      </c>
      <c r="B5701" s="29" t="s">
        <v>10654</v>
      </c>
      <c r="C5701" s="29" t="s">
        <v>909</v>
      </c>
      <c r="D5701" s="29" t="s">
        <v>1015</v>
      </c>
      <c r="E5701" s="29" t="n">
        <v>1</v>
      </c>
      <c r="F5701" s="29"/>
      <c r="G5701" s="29" t="s">
        <v>10655</v>
      </c>
      <c r="H5701" s="30" t="n">
        <v>1000</v>
      </c>
      <c r="I5701" s="31" t="n">
        <v>46279</v>
      </c>
      <c r="J5701" s="30" t="n">
        <v>1000</v>
      </c>
      <c r="K5701" s="29" t="s">
        <v>120</v>
      </c>
      <c r="L5701" s="29" t="s">
        <v>350</v>
      </c>
      <c r="M5701" s="29"/>
      <c r="N5701" s="29" t="s">
        <v>122</v>
      </c>
      <c r="O5701" s="31" t="n">
        <v>46821</v>
      </c>
      <c r="P5701" s="29" t="s">
        <v>123</v>
      </c>
      <c r="Q5701" s="29" t="n">
        <f aca="false">IFERROR(VALUE(L5701),"")</f>
        <v>6</v>
      </c>
      <c r="R5701" s="29" t="n">
        <f aca="true">IF(O5701="","",O5701-TODAY())</f>
        <v>536</v>
      </c>
      <c r="S5701" s="29" t="str">
        <f aca="false">IF(C5701="&lt;&lt; vazio &gt;&gt;","VAZIA",IF(AND(O5701&lt;&gt;"",R5701&lt;0),"VENCIDO",IF(AND(O5701&lt;&gt;"",R5701&lt;=Parametros!$B$10),"PRÓX. VENCIMENTO",IF(F5701="Q","QUALIDADE",IF(F5701="S","BLOQUEADO",IF(F5701="R","RESTRITO/DEVOLUÇÃO",IF(OR(N5701="QUAR",N5701="QRES"),"QUARENTENA",IF(OR(B5701="DESCARTE",B5701="DEVOLUÇÃO"),"DESCARTE/DEVOLUÇÃO",IF(AND(D5701="",K5701&lt;&gt;""),"SEM LOTE",IF(AND(Q5701&lt;&gt;"",Q5701&gt;=Parametros!$B$11),"PARADO/SEM GIRO","OK"))))))))))</f>
        <v>OK</v>
      </c>
      <c r="T5701" s="29" t="str">
        <f aca="false">IF(AND($S5701="PARADO/SEM GIRO",$K5701="KG",OR(Painel!$B$5="(Todos)",A5701=Painel!$B$5)*OR(Painel!$E$5="(Todos)",P5701=Painel!$E$5)),$J5701+ROW()/10000000,"")</f>
        <v/>
      </c>
      <c r="U5701" s="29" t="str">
        <f aca="false">IF(AND($S5701="VENCIDO",$K5701="KG",OR(Painel!$B$5="(Todos)",A5701=Painel!$B$5)*OR(Painel!$E$5="(Todos)",P5701=Painel!$E$5)),$J5701+ROW()/10000000,"")</f>
        <v/>
      </c>
    </row>
    <row r="5702" customFormat="false" ht="15" hidden="false" customHeight="false" outlineLevel="0" collapsed="false">
      <c r="A5702" s="29" t="s">
        <v>52</v>
      </c>
      <c r="B5702" s="29" t="s">
        <v>10656</v>
      </c>
      <c r="C5702" s="29" t="s">
        <v>186</v>
      </c>
      <c r="D5702" s="29" t="s">
        <v>823</v>
      </c>
      <c r="E5702" s="29" t="n">
        <v>1</v>
      </c>
      <c r="F5702" s="29" t="s">
        <v>268</v>
      </c>
      <c r="G5702" s="29" t="s">
        <v>10657</v>
      </c>
      <c r="H5702" s="30" t="n">
        <v>545.4</v>
      </c>
      <c r="I5702" s="31" t="n">
        <v>46284</v>
      </c>
      <c r="J5702" s="30" t="n">
        <v>545.4</v>
      </c>
      <c r="K5702" s="29" t="s">
        <v>120</v>
      </c>
      <c r="L5702" s="29" t="s">
        <v>388</v>
      </c>
      <c r="M5702" s="29"/>
      <c r="N5702" s="29" t="s">
        <v>122</v>
      </c>
      <c r="O5702" s="31" t="n">
        <v>46831</v>
      </c>
      <c r="P5702" s="29" t="s">
        <v>123</v>
      </c>
      <c r="Q5702" s="29" t="n">
        <f aca="false">IFERROR(VALUE(L5702),"")</f>
        <v>1</v>
      </c>
      <c r="R5702" s="29" t="n">
        <f aca="true">IF(O5702="","",O5702-TODAY())</f>
        <v>546</v>
      </c>
      <c r="S5702" s="29" t="str">
        <f aca="false">IF(C5702="&lt;&lt; vazio &gt;&gt;","VAZIA",IF(AND(O5702&lt;&gt;"",R5702&lt;0),"VENCIDO",IF(AND(O5702&lt;&gt;"",R5702&lt;=Parametros!$B$10),"PRÓX. VENCIMENTO",IF(F5702="Q","QUALIDADE",IF(F5702="S","BLOQUEADO",IF(F5702="R","RESTRITO/DEVOLUÇÃO",IF(OR(N5702="QUAR",N5702="QRES"),"QUARENTENA",IF(OR(B5702="DESCARTE",B5702="DEVOLUÇÃO"),"DESCARTE/DEVOLUÇÃO",IF(AND(D5702="",K5702&lt;&gt;""),"SEM LOTE",IF(AND(Q5702&lt;&gt;"",Q5702&gt;=Parametros!$B$11),"PARADO/SEM GIRO","OK"))))))))))</f>
        <v>QUALIDADE</v>
      </c>
      <c r="T5702" s="29" t="str">
        <f aca="false">IF(AND($S5702="PARADO/SEM GIRO",$K5702="KG",OR(Painel!$B$5="(Todos)",A5702=Painel!$B$5)*OR(Painel!$E$5="(Todos)",P5702=Painel!$E$5)),$J5702+ROW()/10000000,"")</f>
        <v/>
      </c>
      <c r="U5702" s="29" t="str">
        <f aca="false">IF(AND($S5702="VENCIDO",$K5702="KG",OR(Painel!$B$5="(Todos)",A5702=Painel!$B$5)*OR(Painel!$E$5="(Todos)",P5702=Painel!$E$5)),$J5702+ROW()/10000000,"")</f>
        <v/>
      </c>
    </row>
    <row r="5703" customFormat="false" ht="15" hidden="false" customHeight="false" outlineLevel="0" collapsed="false">
      <c r="A5703" s="29" t="s">
        <v>52</v>
      </c>
      <c r="B5703" s="29" t="s">
        <v>10658</v>
      </c>
      <c r="C5703" s="29" t="s">
        <v>1259</v>
      </c>
      <c r="D5703" s="29" t="s">
        <v>10659</v>
      </c>
      <c r="E5703" s="29" t="n">
        <v>1</v>
      </c>
      <c r="F5703" s="29"/>
      <c r="G5703" s="29" t="s">
        <v>10660</v>
      </c>
      <c r="H5703" s="30" t="n">
        <v>384</v>
      </c>
      <c r="I5703" s="31" t="n">
        <v>45881</v>
      </c>
      <c r="J5703" s="30" t="n">
        <v>384</v>
      </c>
      <c r="K5703" s="29" t="s">
        <v>120</v>
      </c>
      <c r="L5703" s="29" t="s">
        <v>7779</v>
      </c>
      <c r="M5703" s="29"/>
      <c r="N5703" s="29" t="s">
        <v>122</v>
      </c>
      <c r="O5703" s="31" t="n">
        <v>46435</v>
      </c>
      <c r="P5703" s="29" t="s">
        <v>123</v>
      </c>
      <c r="Q5703" s="29" t="n">
        <f aca="false">IFERROR(VALUE(L5703),"")</f>
        <v>404</v>
      </c>
      <c r="R5703" s="29" t="n">
        <f aca="true">IF(O5703="","",O5703-TODAY())</f>
        <v>150</v>
      </c>
      <c r="S5703" s="29" t="str">
        <f aca="false">IF(C5703="&lt;&lt; vazio &gt;&gt;","VAZIA",IF(AND(O5703&lt;&gt;"",R5703&lt;0),"VENCIDO",IF(AND(O5703&lt;&gt;"",R5703&lt;=Parametros!$B$10),"PRÓX. VENCIMENTO",IF(F5703="Q","QUALIDADE",IF(F5703="S","BLOQUEADO",IF(F5703="R","RESTRITO/DEVOLUÇÃO",IF(OR(N5703="QUAR",N5703="QRES"),"QUARENTENA",IF(OR(B5703="DESCARTE",B5703="DEVOLUÇÃO"),"DESCARTE/DEVOLUÇÃO",IF(AND(D5703="",K5703&lt;&gt;""),"SEM LOTE",IF(AND(Q5703&lt;&gt;"",Q5703&gt;=Parametros!$B$11),"PARADO/SEM GIRO","OK"))))))))))</f>
        <v>PARADO/SEM GIRO</v>
      </c>
      <c r="T5703" s="29" t="n">
        <f aca="false">IF(AND($S5703="PARADO/SEM GIRO",$K5703="KG",OR(Painel!$B$5="(Todos)",A5703=Painel!$B$5)*OR(Painel!$E$5="(Todos)",P5703=Painel!$E$5)),$J5703+ROW()/10000000,"")</f>
        <v>384.0005703</v>
      </c>
      <c r="U5703" s="29" t="str">
        <f aca="false">IF(AND($S5703="VENCIDO",$K5703="KG",OR(Painel!$B$5="(Todos)",A5703=Painel!$B$5)*OR(Painel!$E$5="(Todos)",P5703=Painel!$E$5)),$J5703+ROW()/10000000,"")</f>
        <v/>
      </c>
    </row>
    <row r="5704" customFormat="false" ht="15" hidden="false" customHeight="false" outlineLevel="0" collapsed="false">
      <c r="A5704" s="29" t="s">
        <v>52</v>
      </c>
      <c r="B5704" s="29" t="s">
        <v>10661</v>
      </c>
      <c r="C5704" s="29" t="s">
        <v>2561</v>
      </c>
      <c r="D5704" s="29" t="s">
        <v>8066</v>
      </c>
      <c r="E5704" s="29" t="n">
        <v>1</v>
      </c>
      <c r="F5704" s="29"/>
      <c r="G5704" s="29" t="s">
        <v>10662</v>
      </c>
      <c r="H5704" s="30" t="n">
        <v>280</v>
      </c>
      <c r="I5704" s="31" t="n">
        <v>46284</v>
      </c>
      <c r="J5704" s="30" t="n">
        <v>280</v>
      </c>
      <c r="K5704" s="29" t="s">
        <v>120</v>
      </c>
      <c r="L5704" s="29" t="s">
        <v>388</v>
      </c>
      <c r="M5704" s="29"/>
      <c r="N5704" s="29" t="s">
        <v>122</v>
      </c>
      <c r="O5704" s="31" t="n">
        <v>47015</v>
      </c>
      <c r="P5704" s="29" t="s">
        <v>123</v>
      </c>
      <c r="Q5704" s="29" t="n">
        <f aca="false">IFERROR(VALUE(L5704),"")</f>
        <v>1</v>
      </c>
      <c r="R5704" s="29" t="n">
        <f aca="true">IF(O5704="","",O5704-TODAY())</f>
        <v>730</v>
      </c>
      <c r="S5704" s="29" t="str">
        <f aca="false">IF(C5704="&lt;&lt; vazio &gt;&gt;","VAZIA",IF(AND(O5704&lt;&gt;"",R5704&lt;0),"VENCIDO",IF(AND(O5704&lt;&gt;"",R5704&lt;=Parametros!$B$10),"PRÓX. VENCIMENTO",IF(F5704="Q","QUALIDADE",IF(F5704="S","BLOQUEADO",IF(F5704="R","RESTRITO/DEVOLUÇÃO",IF(OR(N5704="QUAR",N5704="QRES"),"QUARENTENA",IF(OR(B5704="DESCARTE",B5704="DEVOLUÇÃO"),"DESCARTE/DEVOLUÇÃO",IF(AND(D5704="",K5704&lt;&gt;""),"SEM LOTE",IF(AND(Q5704&lt;&gt;"",Q5704&gt;=Parametros!$B$11),"PARADO/SEM GIRO","OK"))))))))))</f>
        <v>OK</v>
      </c>
      <c r="T5704" s="29" t="str">
        <f aca="false">IF(AND($S5704="PARADO/SEM GIRO",$K5704="KG",OR(Painel!$B$5="(Todos)",A5704=Painel!$B$5)*OR(Painel!$E$5="(Todos)",P5704=Painel!$E$5)),$J5704+ROW()/10000000,"")</f>
        <v/>
      </c>
      <c r="U5704" s="29" t="str">
        <f aca="false">IF(AND($S5704="VENCIDO",$K5704="KG",OR(Painel!$B$5="(Todos)",A5704=Painel!$B$5)*OR(Painel!$E$5="(Todos)",P5704=Painel!$E$5)),$J5704+ROW()/10000000,"")</f>
        <v/>
      </c>
    </row>
    <row r="5705" customFormat="false" ht="15" hidden="false" customHeight="false" outlineLevel="0" collapsed="false">
      <c r="A5705" s="29" t="s">
        <v>52</v>
      </c>
      <c r="B5705" s="29" t="s">
        <v>10663</v>
      </c>
      <c r="C5705" s="29" t="s">
        <v>115</v>
      </c>
      <c r="D5705" s="29"/>
      <c r="E5705" s="29" t="n">
        <v>0</v>
      </c>
      <c r="F5705" s="29"/>
      <c r="G5705" s="29"/>
      <c r="H5705" s="30" t="n">
        <v>0</v>
      </c>
      <c r="I5705" s="29"/>
      <c r="J5705" s="30" t="n">
        <v>0</v>
      </c>
      <c r="K5705" s="29"/>
      <c r="L5705" s="29" t="s">
        <v>116</v>
      </c>
      <c r="M5705" s="29"/>
      <c r="N5705" s="29"/>
      <c r="O5705" s="29"/>
      <c r="P5705" s="29"/>
      <c r="Q5705" s="29" t="n">
        <f aca="false">IFERROR(VALUE(L5705),"")</f>
        <v>0</v>
      </c>
      <c r="R5705" s="29" t="str">
        <f aca="true">IF(O5705="","",O5705-TODAY())</f>
        <v/>
      </c>
      <c r="S5705" s="29" t="str">
        <f aca="false">IF(C5705="&lt;&lt; vazio &gt;&gt;","VAZIA",IF(AND(O5705&lt;&gt;"",R5705&lt;0),"VENCIDO",IF(AND(O5705&lt;&gt;"",R5705&lt;=Parametros!$B$10),"PRÓX. VENCIMENTO",IF(F5705="Q","QUALIDADE",IF(F5705="S","BLOQUEADO",IF(F5705="R","RESTRITO/DEVOLUÇÃO",IF(OR(N5705="QUAR",N5705="QRES"),"QUARENTENA",IF(OR(B5705="DESCARTE",B5705="DEVOLUÇÃO"),"DESCARTE/DEVOLUÇÃO",IF(AND(D5705="",K5705&lt;&gt;""),"SEM LOTE",IF(AND(Q5705&lt;&gt;"",Q5705&gt;=Parametros!$B$11),"PARADO/SEM GIRO","OK"))))))))))</f>
        <v>VAZIA</v>
      </c>
      <c r="T5705" s="29" t="str">
        <f aca="false">IF(AND($S5705="PARADO/SEM GIRO",$K5705="KG",OR(Painel!$B$5="(Todos)",A5705=Painel!$B$5)*OR(Painel!$E$5="(Todos)",P5705=Painel!$E$5)),$J5705+ROW()/10000000,"")</f>
        <v/>
      </c>
      <c r="U5705" s="29" t="str">
        <f aca="false">IF(AND($S5705="VENCIDO",$K5705="KG",OR(Painel!$B$5="(Todos)",A5705=Painel!$B$5)*OR(Painel!$E$5="(Todos)",P5705=Painel!$E$5)),$J5705+ROW()/10000000,"")</f>
        <v/>
      </c>
    </row>
    <row r="5706" customFormat="false" ht="15" hidden="false" customHeight="false" outlineLevel="0" collapsed="false">
      <c r="A5706" s="29" t="s">
        <v>52</v>
      </c>
      <c r="B5706" s="29" t="s">
        <v>10664</v>
      </c>
      <c r="C5706" s="29" t="s">
        <v>2833</v>
      </c>
      <c r="D5706" s="29" t="s">
        <v>2834</v>
      </c>
      <c r="E5706" s="29" t="n">
        <v>1</v>
      </c>
      <c r="F5706" s="29"/>
      <c r="G5706" s="29" t="s">
        <v>10665</v>
      </c>
      <c r="H5706" s="30" t="n">
        <v>680</v>
      </c>
      <c r="I5706" s="31" t="n">
        <v>46237</v>
      </c>
      <c r="J5706" s="30" t="n">
        <v>680</v>
      </c>
      <c r="K5706" s="29" t="s">
        <v>120</v>
      </c>
      <c r="L5706" s="29" t="s">
        <v>10544</v>
      </c>
      <c r="M5706" s="29"/>
      <c r="N5706" s="29" t="s">
        <v>122</v>
      </c>
      <c r="O5706" s="31" t="n">
        <v>46759</v>
      </c>
      <c r="P5706" s="29" t="s">
        <v>123</v>
      </c>
      <c r="Q5706" s="29" t="n">
        <f aca="false">IFERROR(VALUE(L5706),"")</f>
        <v>48</v>
      </c>
      <c r="R5706" s="29" t="n">
        <f aca="true">IF(O5706="","",O5706-TODAY())</f>
        <v>474</v>
      </c>
      <c r="S5706" s="29" t="str">
        <f aca="false">IF(C5706="&lt;&lt; vazio &gt;&gt;","VAZIA",IF(AND(O5706&lt;&gt;"",R5706&lt;0),"VENCIDO",IF(AND(O5706&lt;&gt;"",R5706&lt;=Parametros!$B$10),"PRÓX. VENCIMENTO",IF(F5706="Q","QUALIDADE",IF(F5706="S","BLOQUEADO",IF(F5706="R","RESTRITO/DEVOLUÇÃO",IF(OR(N5706="QUAR",N5706="QRES"),"QUARENTENA",IF(OR(B5706="DESCARTE",B5706="DEVOLUÇÃO"),"DESCARTE/DEVOLUÇÃO",IF(AND(D5706="",K5706&lt;&gt;""),"SEM LOTE",IF(AND(Q5706&lt;&gt;"",Q5706&gt;=Parametros!$B$11),"PARADO/SEM GIRO","OK"))))))))))</f>
        <v>OK</v>
      </c>
      <c r="T5706" s="29" t="str">
        <f aca="false">IF(AND($S5706="PARADO/SEM GIRO",$K5706="KG",OR(Painel!$B$5="(Todos)",A5706=Painel!$B$5)*OR(Painel!$E$5="(Todos)",P5706=Painel!$E$5)),$J5706+ROW()/10000000,"")</f>
        <v/>
      </c>
      <c r="U5706" s="29" t="str">
        <f aca="false">IF(AND($S5706="VENCIDO",$K5706="KG",OR(Painel!$B$5="(Todos)",A5706=Painel!$B$5)*OR(Painel!$E$5="(Todos)",P5706=Painel!$E$5)),$J5706+ROW()/10000000,"")</f>
        <v/>
      </c>
    </row>
    <row r="5707" customFormat="false" ht="15" hidden="false" customHeight="false" outlineLevel="0" collapsed="false">
      <c r="A5707" s="29" t="s">
        <v>52</v>
      </c>
      <c r="B5707" s="29" t="s">
        <v>10666</v>
      </c>
      <c r="C5707" s="29" t="s">
        <v>679</v>
      </c>
      <c r="D5707" s="29" t="s">
        <v>2537</v>
      </c>
      <c r="E5707" s="29" t="n">
        <v>1</v>
      </c>
      <c r="F5707" s="29" t="s">
        <v>268</v>
      </c>
      <c r="G5707" s="29" t="s">
        <v>10667</v>
      </c>
      <c r="H5707" s="30" t="n">
        <v>720</v>
      </c>
      <c r="I5707" s="31" t="n">
        <v>46284</v>
      </c>
      <c r="J5707" s="30" t="n">
        <v>720</v>
      </c>
      <c r="K5707" s="29" t="s">
        <v>120</v>
      </c>
      <c r="L5707" s="29" t="s">
        <v>388</v>
      </c>
      <c r="M5707" s="29"/>
      <c r="N5707" s="29" t="s">
        <v>122</v>
      </c>
      <c r="O5707" s="31" t="n">
        <v>46648</v>
      </c>
      <c r="P5707" s="29" t="s">
        <v>123</v>
      </c>
      <c r="Q5707" s="29" t="n">
        <f aca="false">IFERROR(VALUE(L5707),"")</f>
        <v>1</v>
      </c>
      <c r="R5707" s="29" t="n">
        <f aca="true">IF(O5707="","",O5707-TODAY())</f>
        <v>363</v>
      </c>
      <c r="S5707" s="29" t="str">
        <f aca="false">IF(C5707="&lt;&lt; vazio &gt;&gt;","VAZIA",IF(AND(O5707&lt;&gt;"",R5707&lt;0),"VENCIDO",IF(AND(O5707&lt;&gt;"",R5707&lt;=Parametros!$B$10),"PRÓX. VENCIMENTO",IF(F5707="Q","QUALIDADE",IF(F5707="S","BLOQUEADO",IF(F5707="R","RESTRITO/DEVOLUÇÃO",IF(OR(N5707="QUAR",N5707="QRES"),"QUARENTENA",IF(OR(B5707="DESCARTE",B5707="DEVOLUÇÃO"),"DESCARTE/DEVOLUÇÃO",IF(AND(D5707="",K5707&lt;&gt;""),"SEM LOTE",IF(AND(Q5707&lt;&gt;"",Q5707&gt;=Parametros!$B$11),"PARADO/SEM GIRO","OK"))))))))))</f>
        <v>QUALIDADE</v>
      </c>
      <c r="T5707" s="29" t="str">
        <f aca="false">IF(AND($S5707="PARADO/SEM GIRO",$K5707="KG",OR(Painel!$B$5="(Todos)",A5707=Painel!$B$5)*OR(Painel!$E$5="(Todos)",P5707=Painel!$E$5)),$J5707+ROW()/10000000,"")</f>
        <v/>
      </c>
      <c r="U5707" s="29" t="str">
        <f aca="false">IF(AND($S5707="VENCIDO",$K5707="KG",OR(Painel!$B$5="(Todos)",A5707=Painel!$B$5)*OR(Painel!$E$5="(Todos)",P5707=Painel!$E$5)),$J5707+ROW()/10000000,"")</f>
        <v/>
      </c>
    </row>
    <row r="5708" customFormat="false" ht="15" hidden="false" customHeight="false" outlineLevel="0" collapsed="false">
      <c r="A5708" s="29" t="s">
        <v>52</v>
      </c>
      <c r="B5708" s="29" t="s">
        <v>10668</v>
      </c>
      <c r="C5708" s="29" t="s">
        <v>135</v>
      </c>
      <c r="D5708" s="29" t="s">
        <v>2623</v>
      </c>
      <c r="E5708" s="29" t="n">
        <v>1</v>
      </c>
      <c r="F5708" s="29"/>
      <c r="G5708" s="29" t="s">
        <v>10669</v>
      </c>
      <c r="H5708" s="30" t="n">
        <v>1000</v>
      </c>
      <c r="I5708" s="31" t="n">
        <v>46284</v>
      </c>
      <c r="J5708" s="30" t="n">
        <v>1000</v>
      </c>
      <c r="K5708" s="29" t="s">
        <v>120</v>
      </c>
      <c r="L5708" s="29" t="s">
        <v>388</v>
      </c>
      <c r="M5708" s="29"/>
      <c r="N5708" s="29" t="s">
        <v>122</v>
      </c>
      <c r="O5708" s="31" t="n">
        <v>46648</v>
      </c>
      <c r="P5708" s="29" t="s">
        <v>123</v>
      </c>
      <c r="Q5708" s="29" t="n">
        <f aca="false">IFERROR(VALUE(L5708),"")</f>
        <v>1</v>
      </c>
      <c r="R5708" s="29" t="n">
        <f aca="true">IF(O5708="","",O5708-TODAY())</f>
        <v>363</v>
      </c>
      <c r="S5708" s="29" t="str">
        <f aca="false">IF(C5708="&lt;&lt; vazio &gt;&gt;","VAZIA",IF(AND(O5708&lt;&gt;"",R5708&lt;0),"VENCIDO",IF(AND(O5708&lt;&gt;"",R5708&lt;=Parametros!$B$10),"PRÓX. VENCIMENTO",IF(F5708="Q","QUALIDADE",IF(F5708="S","BLOQUEADO",IF(F5708="R","RESTRITO/DEVOLUÇÃO",IF(OR(N5708="QUAR",N5708="QRES"),"QUARENTENA",IF(OR(B5708="DESCARTE",B5708="DEVOLUÇÃO"),"DESCARTE/DEVOLUÇÃO",IF(AND(D5708="",K5708&lt;&gt;""),"SEM LOTE",IF(AND(Q5708&lt;&gt;"",Q5708&gt;=Parametros!$B$11),"PARADO/SEM GIRO","OK"))))))))))</f>
        <v>OK</v>
      </c>
      <c r="T5708" s="29" t="str">
        <f aca="false">IF(AND($S5708="PARADO/SEM GIRO",$K5708="KG",OR(Painel!$B$5="(Todos)",A5708=Painel!$B$5)*OR(Painel!$E$5="(Todos)",P5708=Painel!$E$5)),$J5708+ROW()/10000000,"")</f>
        <v/>
      </c>
      <c r="U5708" s="29" t="str">
        <f aca="false">IF(AND($S5708="VENCIDO",$K5708="KG",OR(Painel!$B$5="(Todos)",A5708=Painel!$B$5)*OR(Painel!$E$5="(Todos)",P5708=Painel!$E$5)),$J5708+ROW()/10000000,"")</f>
        <v/>
      </c>
    </row>
    <row r="5709" customFormat="false" ht="15" hidden="false" customHeight="false" outlineLevel="0" collapsed="false">
      <c r="A5709" s="29" t="s">
        <v>52</v>
      </c>
      <c r="B5709" s="29" t="s">
        <v>10670</v>
      </c>
      <c r="C5709" s="29" t="s">
        <v>396</v>
      </c>
      <c r="D5709" s="29" t="s">
        <v>10671</v>
      </c>
      <c r="E5709" s="29" t="n">
        <v>1</v>
      </c>
      <c r="F5709" s="29"/>
      <c r="G5709" s="29" t="s">
        <v>10672</v>
      </c>
      <c r="H5709" s="30" t="n">
        <v>10.5</v>
      </c>
      <c r="I5709" s="31" t="n">
        <v>46209</v>
      </c>
      <c r="J5709" s="30" t="n">
        <v>10.5</v>
      </c>
      <c r="K5709" s="29" t="s">
        <v>120</v>
      </c>
      <c r="L5709" s="29" t="s">
        <v>8803</v>
      </c>
      <c r="M5709" s="29"/>
      <c r="N5709" s="29" t="s">
        <v>122</v>
      </c>
      <c r="O5709" s="31" t="n">
        <v>46685</v>
      </c>
      <c r="P5709" s="29" t="s">
        <v>123</v>
      </c>
      <c r="Q5709" s="29" t="n">
        <f aca="false">IFERROR(VALUE(L5709),"")</f>
        <v>139</v>
      </c>
      <c r="R5709" s="29" t="n">
        <f aca="true">IF(O5709="","",O5709-TODAY())</f>
        <v>400</v>
      </c>
      <c r="S5709" s="29" t="str">
        <f aca="false">IF(C5709="&lt;&lt; vazio &gt;&gt;","VAZIA",IF(AND(O5709&lt;&gt;"",R5709&lt;0),"VENCIDO",IF(AND(O5709&lt;&gt;"",R5709&lt;=Parametros!$B$10),"PRÓX. VENCIMENTO",IF(F5709="Q","QUALIDADE",IF(F5709="S","BLOQUEADO",IF(F5709="R","RESTRITO/DEVOLUÇÃO",IF(OR(N5709="QUAR",N5709="QRES"),"QUARENTENA",IF(OR(B5709="DESCARTE",B5709="DEVOLUÇÃO"),"DESCARTE/DEVOLUÇÃO",IF(AND(D5709="",K5709&lt;&gt;""),"SEM LOTE",IF(AND(Q5709&lt;&gt;"",Q5709&gt;=Parametros!$B$11),"PARADO/SEM GIRO","OK"))))))))))</f>
        <v>PARADO/SEM GIRO</v>
      </c>
      <c r="T5709" s="29" t="n">
        <f aca="false">IF(AND($S5709="PARADO/SEM GIRO",$K5709="KG",OR(Painel!$B$5="(Todos)",A5709=Painel!$B$5)*OR(Painel!$E$5="(Todos)",P5709=Painel!$E$5)),$J5709+ROW()/10000000,"")</f>
        <v>10.5005709</v>
      </c>
      <c r="U5709" s="29" t="str">
        <f aca="false">IF(AND($S5709="VENCIDO",$K5709="KG",OR(Painel!$B$5="(Todos)",A5709=Painel!$B$5)*OR(Painel!$E$5="(Todos)",P5709=Painel!$E$5)),$J5709+ROW()/10000000,"")</f>
        <v/>
      </c>
    </row>
    <row r="5710" customFormat="false" ht="15" hidden="false" customHeight="false" outlineLevel="0" collapsed="false">
      <c r="A5710" s="29" t="s">
        <v>52</v>
      </c>
      <c r="B5710" s="29" t="s">
        <v>10673</v>
      </c>
      <c r="C5710" s="29" t="s">
        <v>115</v>
      </c>
      <c r="D5710" s="29"/>
      <c r="E5710" s="29" t="n">
        <v>0</v>
      </c>
      <c r="F5710" s="29"/>
      <c r="G5710" s="29"/>
      <c r="H5710" s="30" t="n">
        <v>0</v>
      </c>
      <c r="I5710" s="29"/>
      <c r="J5710" s="30" t="n">
        <v>0</v>
      </c>
      <c r="K5710" s="29"/>
      <c r="L5710" s="29" t="s">
        <v>116</v>
      </c>
      <c r="M5710" s="29"/>
      <c r="N5710" s="29"/>
      <c r="O5710" s="29"/>
      <c r="P5710" s="29"/>
      <c r="Q5710" s="29" t="n">
        <f aca="false">IFERROR(VALUE(L5710),"")</f>
        <v>0</v>
      </c>
      <c r="R5710" s="29" t="str">
        <f aca="true">IF(O5710="","",O5710-TODAY())</f>
        <v/>
      </c>
      <c r="S5710" s="29" t="str">
        <f aca="false">IF(C5710="&lt;&lt; vazio &gt;&gt;","VAZIA",IF(AND(O5710&lt;&gt;"",R5710&lt;0),"VENCIDO",IF(AND(O5710&lt;&gt;"",R5710&lt;=Parametros!$B$10),"PRÓX. VENCIMENTO",IF(F5710="Q","QUALIDADE",IF(F5710="S","BLOQUEADO",IF(F5710="R","RESTRITO/DEVOLUÇÃO",IF(OR(N5710="QUAR",N5710="QRES"),"QUARENTENA",IF(OR(B5710="DESCARTE",B5710="DEVOLUÇÃO"),"DESCARTE/DEVOLUÇÃO",IF(AND(D5710="",K5710&lt;&gt;""),"SEM LOTE",IF(AND(Q5710&lt;&gt;"",Q5710&gt;=Parametros!$B$11),"PARADO/SEM GIRO","OK"))))))))))</f>
        <v>VAZIA</v>
      </c>
      <c r="T5710" s="29" t="str">
        <f aca="false">IF(AND($S5710="PARADO/SEM GIRO",$K5710="KG",OR(Painel!$B$5="(Todos)",A5710=Painel!$B$5)*OR(Painel!$E$5="(Todos)",P5710=Painel!$E$5)),$J5710+ROW()/10000000,"")</f>
        <v/>
      </c>
      <c r="U5710" s="29" t="str">
        <f aca="false">IF(AND($S5710="VENCIDO",$K5710="KG",OR(Painel!$B$5="(Todos)",A5710=Painel!$B$5)*OR(Painel!$E$5="(Todos)",P5710=Painel!$E$5)),$J5710+ROW()/10000000,"")</f>
        <v/>
      </c>
    </row>
    <row r="5711" customFormat="false" ht="15" hidden="false" customHeight="false" outlineLevel="0" collapsed="false">
      <c r="A5711" s="29" t="s">
        <v>52</v>
      </c>
      <c r="B5711" s="29" t="s">
        <v>10674</v>
      </c>
      <c r="C5711" s="29" t="s">
        <v>115</v>
      </c>
      <c r="D5711" s="29"/>
      <c r="E5711" s="29" t="n">
        <v>0</v>
      </c>
      <c r="F5711" s="29"/>
      <c r="G5711" s="29"/>
      <c r="H5711" s="30" t="n">
        <v>0</v>
      </c>
      <c r="I5711" s="29"/>
      <c r="J5711" s="30" t="n">
        <v>0</v>
      </c>
      <c r="K5711" s="29"/>
      <c r="L5711" s="29" t="s">
        <v>116</v>
      </c>
      <c r="M5711" s="29"/>
      <c r="N5711" s="29"/>
      <c r="O5711" s="29"/>
      <c r="P5711" s="29"/>
      <c r="Q5711" s="29" t="n">
        <f aca="false">IFERROR(VALUE(L5711),"")</f>
        <v>0</v>
      </c>
      <c r="R5711" s="29" t="str">
        <f aca="true">IF(O5711="","",O5711-TODAY())</f>
        <v/>
      </c>
      <c r="S5711" s="29" t="str">
        <f aca="false">IF(C5711="&lt;&lt; vazio &gt;&gt;","VAZIA",IF(AND(O5711&lt;&gt;"",R5711&lt;0),"VENCIDO",IF(AND(O5711&lt;&gt;"",R5711&lt;=Parametros!$B$10),"PRÓX. VENCIMENTO",IF(F5711="Q","QUALIDADE",IF(F5711="S","BLOQUEADO",IF(F5711="R","RESTRITO/DEVOLUÇÃO",IF(OR(N5711="QUAR",N5711="QRES"),"QUARENTENA",IF(OR(B5711="DESCARTE",B5711="DEVOLUÇÃO"),"DESCARTE/DEVOLUÇÃO",IF(AND(D5711="",K5711&lt;&gt;""),"SEM LOTE",IF(AND(Q5711&lt;&gt;"",Q5711&gt;=Parametros!$B$11),"PARADO/SEM GIRO","OK"))))))))))</f>
        <v>VAZIA</v>
      </c>
      <c r="T5711" s="29" t="str">
        <f aca="false">IF(AND($S5711="PARADO/SEM GIRO",$K5711="KG",OR(Painel!$B$5="(Todos)",A5711=Painel!$B$5)*OR(Painel!$E$5="(Todos)",P5711=Painel!$E$5)),$J5711+ROW()/10000000,"")</f>
        <v/>
      </c>
      <c r="U5711" s="29" t="str">
        <f aca="false">IF(AND($S5711="VENCIDO",$K5711="KG",OR(Painel!$B$5="(Todos)",A5711=Painel!$B$5)*OR(Painel!$E$5="(Todos)",P5711=Painel!$E$5)),$J5711+ROW()/10000000,"")</f>
        <v/>
      </c>
    </row>
    <row r="5712" customFormat="false" ht="15" hidden="false" customHeight="false" outlineLevel="0" collapsed="false">
      <c r="A5712" s="29" t="s">
        <v>52</v>
      </c>
      <c r="B5712" s="29" t="s">
        <v>10675</v>
      </c>
      <c r="C5712" s="29" t="s">
        <v>876</v>
      </c>
      <c r="D5712" s="29" t="s">
        <v>877</v>
      </c>
      <c r="E5712" s="29" t="n">
        <v>1</v>
      </c>
      <c r="F5712" s="29"/>
      <c r="G5712" s="29" t="s">
        <v>10676</v>
      </c>
      <c r="H5712" s="30" t="n">
        <v>720</v>
      </c>
      <c r="I5712" s="31" t="n">
        <v>46279</v>
      </c>
      <c r="J5712" s="30" t="n">
        <v>720</v>
      </c>
      <c r="K5712" s="29" t="s">
        <v>120</v>
      </c>
      <c r="L5712" s="29" t="s">
        <v>350</v>
      </c>
      <c r="M5712" s="29"/>
      <c r="N5712" s="29" t="s">
        <v>122</v>
      </c>
      <c r="O5712" s="31" t="n">
        <v>46821</v>
      </c>
      <c r="P5712" s="29" t="s">
        <v>123</v>
      </c>
      <c r="Q5712" s="29" t="n">
        <f aca="false">IFERROR(VALUE(L5712),"")</f>
        <v>6</v>
      </c>
      <c r="R5712" s="29" t="n">
        <f aca="true">IF(O5712="","",O5712-TODAY())</f>
        <v>536</v>
      </c>
      <c r="S5712" s="29" t="str">
        <f aca="false">IF(C5712="&lt;&lt; vazio &gt;&gt;","VAZIA",IF(AND(O5712&lt;&gt;"",R5712&lt;0),"VENCIDO",IF(AND(O5712&lt;&gt;"",R5712&lt;=Parametros!$B$10),"PRÓX. VENCIMENTO",IF(F5712="Q","QUALIDADE",IF(F5712="S","BLOQUEADO",IF(F5712="R","RESTRITO/DEVOLUÇÃO",IF(OR(N5712="QUAR",N5712="QRES"),"QUARENTENA",IF(OR(B5712="DESCARTE",B5712="DEVOLUÇÃO"),"DESCARTE/DEVOLUÇÃO",IF(AND(D5712="",K5712&lt;&gt;""),"SEM LOTE",IF(AND(Q5712&lt;&gt;"",Q5712&gt;=Parametros!$B$11),"PARADO/SEM GIRO","OK"))))))))))</f>
        <v>OK</v>
      </c>
      <c r="T5712" s="29" t="str">
        <f aca="false">IF(AND($S5712="PARADO/SEM GIRO",$K5712="KG",OR(Painel!$B$5="(Todos)",A5712=Painel!$B$5)*OR(Painel!$E$5="(Todos)",P5712=Painel!$E$5)),$J5712+ROW()/10000000,"")</f>
        <v/>
      </c>
      <c r="U5712" s="29" t="str">
        <f aca="false">IF(AND($S5712="VENCIDO",$K5712="KG",OR(Painel!$B$5="(Todos)",A5712=Painel!$B$5)*OR(Painel!$E$5="(Todos)",P5712=Painel!$E$5)),$J5712+ROW()/10000000,"")</f>
        <v/>
      </c>
    </row>
    <row r="5713" customFormat="false" ht="15" hidden="false" customHeight="false" outlineLevel="0" collapsed="false">
      <c r="A5713" s="29" t="s">
        <v>52</v>
      </c>
      <c r="B5713" s="29" t="s">
        <v>10677</v>
      </c>
      <c r="C5713" s="29" t="s">
        <v>876</v>
      </c>
      <c r="D5713" s="29" t="s">
        <v>877</v>
      </c>
      <c r="E5713" s="29" t="n">
        <v>1</v>
      </c>
      <c r="F5713" s="29"/>
      <c r="G5713" s="29" t="s">
        <v>10678</v>
      </c>
      <c r="H5713" s="30" t="n">
        <v>720</v>
      </c>
      <c r="I5713" s="31" t="n">
        <v>46279</v>
      </c>
      <c r="J5713" s="30" t="n">
        <v>720</v>
      </c>
      <c r="K5713" s="29" t="s">
        <v>120</v>
      </c>
      <c r="L5713" s="29" t="s">
        <v>350</v>
      </c>
      <c r="M5713" s="29"/>
      <c r="N5713" s="29" t="s">
        <v>122</v>
      </c>
      <c r="O5713" s="31" t="n">
        <v>46821</v>
      </c>
      <c r="P5713" s="29" t="s">
        <v>123</v>
      </c>
      <c r="Q5713" s="29" t="n">
        <f aca="false">IFERROR(VALUE(L5713),"")</f>
        <v>6</v>
      </c>
      <c r="R5713" s="29" t="n">
        <f aca="true">IF(O5713="","",O5713-TODAY())</f>
        <v>536</v>
      </c>
      <c r="S5713" s="29" t="str">
        <f aca="false">IF(C5713="&lt;&lt; vazio &gt;&gt;","VAZIA",IF(AND(O5713&lt;&gt;"",R5713&lt;0),"VENCIDO",IF(AND(O5713&lt;&gt;"",R5713&lt;=Parametros!$B$10),"PRÓX. VENCIMENTO",IF(F5713="Q","QUALIDADE",IF(F5713="S","BLOQUEADO",IF(F5713="R","RESTRITO/DEVOLUÇÃO",IF(OR(N5713="QUAR",N5713="QRES"),"QUARENTENA",IF(OR(B5713="DESCARTE",B5713="DEVOLUÇÃO"),"DESCARTE/DEVOLUÇÃO",IF(AND(D5713="",K5713&lt;&gt;""),"SEM LOTE",IF(AND(Q5713&lt;&gt;"",Q5713&gt;=Parametros!$B$11),"PARADO/SEM GIRO","OK"))))))))))</f>
        <v>OK</v>
      </c>
      <c r="T5713" s="29" t="str">
        <f aca="false">IF(AND($S5713="PARADO/SEM GIRO",$K5713="KG",OR(Painel!$B$5="(Todos)",A5713=Painel!$B$5)*OR(Painel!$E$5="(Todos)",P5713=Painel!$E$5)),$J5713+ROW()/10000000,"")</f>
        <v/>
      </c>
      <c r="U5713" s="29" t="str">
        <f aca="false">IF(AND($S5713="VENCIDO",$K5713="KG",OR(Painel!$B$5="(Todos)",A5713=Painel!$B$5)*OR(Painel!$E$5="(Todos)",P5713=Painel!$E$5)),$J5713+ROW()/10000000,"")</f>
        <v/>
      </c>
    </row>
    <row r="5714" customFormat="false" ht="15" hidden="false" customHeight="false" outlineLevel="0" collapsed="false">
      <c r="A5714" s="29" t="s">
        <v>52</v>
      </c>
      <c r="B5714" s="29" t="s">
        <v>10679</v>
      </c>
      <c r="C5714" s="29" t="s">
        <v>131</v>
      </c>
      <c r="D5714" s="29" t="s">
        <v>5048</v>
      </c>
      <c r="E5714" s="29" t="n">
        <v>1</v>
      </c>
      <c r="F5714" s="29"/>
      <c r="G5714" s="29" t="s">
        <v>10680</v>
      </c>
      <c r="H5714" s="30" t="n">
        <v>10.1</v>
      </c>
      <c r="I5714" s="31" t="n">
        <v>46262</v>
      </c>
      <c r="J5714" s="30" t="n">
        <v>10.1</v>
      </c>
      <c r="K5714" s="29" t="s">
        <v>120</v>
      </c>
      <c r="L5714" s="29" t="s">
        <v>190</v>
      </c>
      <c r="M5714" s="29"/>
      <c r="N5714" s="29" t="s">
        <v>122</v>
      </c>
      <c r="O5714" s="31" t="n">
        <v>46594</v>
      </c>
      <c r="P5714" s="29" t="s">
        <v>123</v>
      </c>
      <c r="Q5714" s="29" t="n">
        <f aca="false">IFERROR(VALUE(L5714),"")</f>
        <v>23</v>
      </c>
      <c r="R5714" s="29" t="n">
        <f aca="true">IF(O5714="","",O5714-TODAY())</f>
        <v>309</v>
      </c>
      <c r="S5714" s="29" t="str">
        <f aca="false">IF(C5714="&lt;&lt; vazio &gt;&gt;","VAZIA",IF(AND(O5714&lt;&gt;"",R5714&lt;0),"VENCIDO",IF(AND(O5714&lt;&gt;"",R5714&lt;=Parametros!$B$10),"PRÓX. VENCIMENTO",IF(F5714="Q","QUALIDADE",IF(F5714="S","BLOQUEADO",IF(F5714="R","RESTRITO/DEVOLUÇÃO",IF(OR(N5714="QUAR",N5714="QRES"),"QUARENTENA",IF(OR(B5714="DESCARTE",B5714="DEVOLUÇÃO"),"DESCARTE/DEVOLUÇÃO",IF(AND(D5714="",K5714&lt;&gt;""),"SEM LOTE",IF(AND(Q5714&lt;&gt;"",Q5714&gt;=Parametros!$B$11),"PARADO/SEM GIRO","OK"))))))))))</f>
        <v>OK</v>
      </c>
      <c r="T5714" s="29" t="str">
        <f aca="false">IF(AND($S5714="PARADO/SEM GIRO",$K5714="KG",OR(Painel!$B$5="(Todos)",A5714=Painel!$B$5)*OR(Painel!$E$5="(Todos)",P5714=Painel!$E$5)),$J5714+ROW()/10000000,"")</f>
        <v/>
      </c>
      <c r="U5714" s="29" t="str">
        <f aca="false">IF(AND($S5714="VENCIDO",$K5714="KG",OR(Painel!$B$5="(Todos)",A5714=Painel!$B$5)*OR(Painel!$E$5="(Todos)",P5714=Painel!$E$5)),$J5714+ROW()/10000000,"")</f>
        <v/>
      </c>
    </row>
    <row r="5715" customFormat="false" ht="15" hidden="false" customHeight="false" outlineLevel="0" collapsed="false">
      <c r="A5715" s="29" t="s">
        <v>52</v>
      </c>
      <c r="B5715" s="29" t="s">
        <v>10681</v>
      </c>
      <c r="C5715" s="29" t="s">
        <v>666</v>
      </c>
      <c r="D5715" s="29" t="s">
        <v>667</v>
      </c>
      <c r="E5715" s="29" t="n">
        <v>1</v>
      </c>
      <c r="F5715" s="29" t="s">
        <v>268</v>
      </c>
      <c r="G5715" s="29" t="s">
        <v>10682</v>
      </c>
      <c r="H5715" s="30" t="n">
        <v>590.4</v>
      </c>
      <c r="I5715" s="31" t="n">
        <v>46284</v>
      </c>
      <c r="J5715" s="30" t="n">
        <v>590.4</v>
      </c>
      <c r="K5715" s="29" t="s">
        <v>120</v>
      </c>
      <c r="L5715" s="29" t="s">
        <v>388</v>
      </c>
      <c r="M5715" s="29"/>
      <c r="N5715" s="29" t="s">
        <v>122</v>
      </c>
      <c r="O5715" s="31" t="n">
        <v>46831</v>
      </c>
      <c r="P5715" s="29" t="s">
        <v>123</v>
      </c>
      <c r="Q5715" s="29" t="n">
        <f aca="false">IFERROR(VALUE(L5715),"")</f>
        <v>1</v>
      </c>
      <c r="R5715" s="29" t="n">
        <f aca="true">IF(O5715="","",O5715-TODAY())</f>
        <v>546</v>
      </c>
      <c r="S5715" s="29" t="str">
        <f aca="false">IF(C5715="&lt;&lt; vazio &gt;&gt;","VAZIA",IF(AND(O5715&lt;&gt;"",R5715&lt;0),"VENCIDO",IF(AND(O5715&lt;&gt;"",R5715&lt;=Parametros!$B$10),"PRÓX. VENCIMENTO",IF(F5715="Q","QUALIDADE",IF(F5715="S","BLOQUEADO",IF(F5715="R","RESTRITO/DEVOLUÇÃO",IF(OR(N5715="QUAR",N5715="QRES"),"QUARENTENA",IF(OR(B5715="DESCARTE",B5715="DEVOLUÇÃO"),"DESCARTE/DEVOLUÇÃO",IF(AND(D5715="",K5715&lt;&gt;""),"SEM LOTE",IF(AND(Q5715&lt;&gt;"",Q5715&gt;=Parametros!$B$11),"PARADO/SEM GIRO","OK"))))))))))</f>
        <v>QUALIDADE</v>
      </c>
      <c r="T5715" s="29" t="str">
        <f aca="false">IF(AND($S5715="PARADO/SEM GIRO",$K5715="KG",OR(Painel!$B$5="(Todos)",A5715=Painel!$B$5)*OR(Painel!$E$5="(Todos)",P5715=Painel!$E$5)),$J5715+ROW()/10000000,"")</f>
        <v/>
      </c>
      <c r="U5715" s="29" t="str">
        <f aca="false">IF(AND($S5715="VENCIDO",$K5715="KG",OR(Painel!$B$5="(Todos)",A5715=Painel!$B$5)*OR(Painel!$E$5="(Todos)",P5715=Painel!$E$5)),$J5715+ROW()/10000000,"")</f>
        <v/>
      </c>
    </row>
    <row r="5716" customFormat="false" ht="15" hidden="false" customHeight="false" outlineLevel="0" collapsed="false">
      <c r="A5716" s="29" t="s">
        <v>52</v>
      </c>
      <c r="B5716" s="29" t="s">
        <v>10683</v>
      </c>
      <c r="C5716" s="29" t="s">
        <v>666</v>
      </c>
      <c r="D5716" s="29" t="s">
        <v>667</v>
      </c>
      <c r="E5716" s="29" t="n">
        <v>1</v>
      </c>
      <c r="F5716" s="29" t="s">
        <v>268</v>
      </c>
      <c r="G5716" s="29" t="s">
        <v>10684</v>
      </c>
      <c r="H5716" s="30" t="n">
        <v>590.4</v>
      </c>
      <c r="I5716" s="31" t="n">
        <v>46284</v>
      </c>
      <c r="J5716" s="30" t="n">
        <v>590.4</v>
      </c>
      <c r="K5716" s="29" t="s">
        <v>120</v>
      </c>
      <c r="L5716" s="29" t="s">
        <v>388</v>
      </c>
      <c r="M5716" s="29"/>
      <c r="N5716" s="29" t="s">
        <v>122</v>
      </c>
      <c r="O5716" s="31" t="n">
        <v>46831</v>
      </c>
      <c r="P5716" s="29" t="s">
        <v>123</v>
      </c>
      <c r="Q5716" s="29" t="n">
        <f aca="false">IFERROR(VALUE(L5716),"")</f>
        <v>1</v>
      </c>
      <c r="R5716" s="29" t="n">
        <f aca="true">IF(O5716="","",O5716-TODAY())</f>
        <v>546</v>
      </c>
      <c r="S5716" s="29" t="str">
        <f aca="false">IF(C5716="&lt;&lt; vazio &gt;&gt;","VAZIA",IF(AND(O5716&lt;&gt;"",R5716&lt;0),"VENCIDO",IF(AND(O5716&lt;&gt;"",R5716&lt;=Parametros!$B$10),"PRÓX. VENCIMENTO",IF(F5716="Q","QUALIDADE",IF(F5716="S","BLOQUEADO",IF(F5716="R","RESTRITO/DEVOLUÇÃO",IF(OR(N5716="QUAR",N5716="QRES"),"QUARENTENA",IF(OR(B5716="DESCARTE",B5716="DEVOLUÇÃO"),"DESCARTE/DEVOLUÇÃO",IF(AND(D5716="",K5716&lt;&gt;""),"SEM LOTE",IF(AND(Q5716&lt;&gt;"",Q5716&gt;=Parametros!$B$11),"PARADO/SEM GIRO","OK"))))))))))</f>
        <v>QUALIDADE</v>
      </c>
      <c r="T5716" s="29" t="str">
        <f aca="false">IF(AND($S5716="PARADO/SEM GIRO",$K5716="KG",OR(Painel!$B$5="(Todos)",A5716=Painel!$B$5)*OR(Painel!$E$5="(Todos)",P5716=Painel!$E$5)),$J5716+ROW()/10000000,"")</f>
        <v/>
      </c>
      <c r="U5716" s="29" t="str">
        <f aca="false">IF(AND($S5716="VENCIDO",$K5716="KG",OR(Painel!$B$5="(Todos)",A5716=Painel!$B$5)*OR(Painel!$E$5="(Todos)",P5716=Painel!$E$5)),$J5716+ROW()/10000000,"")</f>
        <v/>
      </c>
    </row>
    <row r="5717" customFormat="false" ht="15" hidden="false" customHeight="false" outlineLevel="0" collapsed="false">
      <c r="A5717" s="29" t="s">
        <v>52</v>
      </c>
      <c r="B5717" s="29" t="s">
        <v>10685</v>
      </c>
      <c r="C5717" s="29" t="s">
        <v>161</v>
      </c>
      <c r="D5717" s="29" t="s">
        <v>2923</v>
      </c>
      <c r="E5717" s="29" t="n">
        <v>1</v>
      </c>
      <c r="F5717" s="29"/>
      <c r="G5717" s="29" t="s">
        <v>10686</v>
      </c>
      <c r="H5717" s="30" t="n">
        <v>999.9</v>
      </c>
      <c r="I5717" s="31" t="n">
        <v>46220</v>
      </c>
      <c r="J5717" s="30" t="n">
        <v>999.9</v>
      </c>
      <c r="K5717" s="29" t="s">
        <v>120</v>
      </c>
      <c r="L5717" s="29" t="s">
        <v>2925</v>
      </c>
      <c r="M5717" s="29"/>
      <c r="N5717" s="29" t="s">
        <v>122</v>
      </c>
      <c r="O5717" s="31" t="n">
        <v>46765</v>
      </c>
      <c r="P5717" s="29" t="s">
        <v>123</v>
      </c>
      <c r="Q5717" s="29" t="n">
        <f aca="false">IFERROR(VALUE(L5717),"")</f>
        <v>65</v>
      </c>
      <c r="R5717" s="29" t="n">
        <f aca="true">IF(O5717="","",O5717-TODAY())</f>
        <v>480</v>
      </c>
      <c r="S5717" s="29" t="str">
        <f aca="false">IF(C5717="&lt;&lt; vazio &gt;&gt;","VAZIA",IF(AND(O5717&lt;&gt;"",R5717&lt;0),"VENCIDO",IF(AND(O5717&lt;&gt;"",R5717&lt;=Parametros!$B$10),"PRÓX. VENCIMENTO",IF(F5717="Q","QUALIDADE",IF(F5717="S","BLOQUEADO",IF(F5717="R","RESTRITO/DEVOLUÇÃO",IF(OR(N5717="QUAR",N5717="QRES"),"QUARENTENA",IF(OR(B5717="DESCARTE",B5717="DEVOLUÇÃO"),"DESCARTE/DEVOLUÇÃO",IF(AND(D5717="",K5717&lt;&gt;""),"SEM LOTE",IF(AND(Q5717&lt;&gt;"",Q5717&gt;=Parametros!$B$11),"PARADO/SEM GIRO","OK"))))))))))</f>
        <v>OK</v>
      </c>
      <c r="T5717" s="29" t="str">
        <f aca="false">IF(AND($S5717="PARADO/SEM GIRO",$K5717="KG",OR(Painel!$B$5="(Todos)",A5717=Painel!$B$5)*OR(Painel!$E$5="(Todos)",P5717=Painel!$E$5)),$J5717+ROW()/10000000,"")</f>
        <v/>
      </c>
      <c r="U5717" s="29" t="str">
        <f aca="false">IF(AND($S5717="VENCIDO",$K5717="KG",OR(Painel!$B$5="(Todos)",A5717=Painel!$B$5)*OR(Painel!$E$5="(Todos)",P5717=Painel!$E$5)),$J5717+ROW()/10000000,"")</f>
        <v/>
      </c>
    </row>
    <row r="5718" customFormat="false" ht="15" hidden="false" customHeight="false" outlineLevel="0" collapsed="false">
      <c r="A5718" s="29" t="s">
        <v>52</v>
      </c>
      <c r="B5718" s="29" t="s">
        <v>10687</v>
      </c>
      <c r="C5718" s="29" t="s">
        <v>909</v>
      </c>
      <c r="D5718" s="29" t="s">
        <v>1015</v>
      </c>
      <c r="E5718" s="29" t="n">
        <v>1</v>
      </c>
      <c r="F5718" s="29"/>
      <c r="G5718" s="29" t="s">
        <v>10688</v>
      </c>
      <c r="H5718" s="30" t="n">
        <v>1000</v>
      </c>
      <c r="I5718" s="31" t="n">
        <v>46279</v>
      </c>
      <c r="J5718" s="30" t="n">
        <v>1000</v>
      </c>
      <c r="K5718" s="29" t="s">
        <v>120</v>
      </c>
      <c r="L5718" s="29" t="s">
        <v>350</v>
      </c>
      <c r="M5718" s="29"/>
      <c r="N5718" s="29" t="s">
        <v>122</v>
      </c>
      <c r="O5718" s="31" t="n">
        <v>46821</v>
      </c>
      <c r="P5718" s="29" t="s">
        <v>123</v>
      </c>
      <c r="Q5718" s="29" t="n">
        <f aca="false">IFERROR(VALUE(L5718),"")</f>
        <v>6</v>
      </c>
      <c r="R5718" s="29" t="n">
        <f aca="true">IF(O5718="","",O5718-TODAY())</f>
        <v>536</v>
      </c>
      <c r="S5718" s="29" t="str">
        <f aca="false">IF(C5718="&lt;&lt; vazio &gt;&gt;","VAZIA",IF(AND(O5718&lt;&gt;"",R5718&lt;0),"VENCIDO",IF(AND(O5718&lt;&gt;"",R5718&lt;=Parametros!$B$10),"PRÓX. VENCIMENTO",IF(F5718="Q","QUALIDADE",IF(F5718="S","BLOQUEADO",IF(F5718="R","RESTRITO/DEVOLUÇÃO",IF(OR(N5718="QUAR",N5718="QRES"),"QUARENTENA",IF(OR(B5718="DESCARTE",B5718="DEVOLUÇÃO"),"DESCARTE/DEVOLUÇÃO",IF(AND(D5718="",K5718&lt;&gt;""),"SEM LOTE",IF(AND(Q5718&lt;&gt;"",Q5718&gt;=Parametros!$B$11),"PARADO/SEM GIRO","OK"))))))))))</f>
        <v>OK</v>
      </c>
      <c r="T5718" s="29" t="str">
        <f aca="false">IF(AND($S5718="PARADO/SEM GIRO",$K5718="KG",OR(Painel!$B$5="(Todos)",A5718=Painel!$B$5)*OR(Painel!$E$5="(Todos)",P5718=Painel!$E$5)),$J5718+ROW()/10000000,"")</f>
        <v/>
      </c>
      <c r="U5718" s="29" t="str">
        <f aca="false">IF(AND($S5718="VENCIDO",$K5718="KG",OR(Painel!$B$5="(Todos)",A5718=Painel!$B$5)*OR(Painel!$E$5="(Todos)",P5718=Painel!$E$5)),$J5718+ROW()/10000000,"")</f>
        <v/>
      </c>
    </row>
    <row r="5719" customFormat="false" ht="15" hidden="false" customHeight="false" outlineLevel="0" collapsed="false">
      <c r="A5719" s="29" t="s">
        <v>52</v>
      </c>
      <c r="B5719" s="29" t="s">
        <v>10689</v>
      </c>
      <c r="C5719" s="29" t="s">
        <v>5516</v>
      </c>
      <c r="D5719" s="29" t="s">
        <v>7265</v>
      </c>
      <c r="E5719" s="29" t="n">
        <v>1</v>
      </c>
      <c r="F5719" s="29"/>
      <c r="G5719" s="29" t="s">
        <v>10690</v>
      </c>
      <c r="H5719" s="30" t="n">
        <v>64</v>
      </c>
      <c r="I5719" s="31" t="n">
        <v>46198</v>
      </c>
      <c r="J5719" s="30" t="n">
        <v>64</v>
      </c>
      <c r="K5719" s="29" t="s">
        <v>120</v>
      </c>
      <c r="L5719" s="29" t="s">
        <v>2566</v>
      </c>
      <c r="M5719" s="29"/>
      <c r="N5719" s="29" t="s">
        <v>134</v>
      </c>
      <c r="O5719" s="31" t="n">
        <v>46408</v>
      </c>
      <c r="P5719" s="29" t="s">
        <v>123</v>
      </c>
      <c r="Q5719" s="29" t="n">
        <f aca="false">IFERROR(VALUE(L5719),"")</f>
        <v>87</v>
      </c>
      <c r="R5719" s="29" t="n">
        <f aca="true">IF(O5719="","",O5719-TODAY())</f>
        <v>123</v>
      </c>
      <c r="S5719" s="29" t="str">
        <f aca="false">IF(C5719="&lt;&lt; vazio &gt;&gt;","VAZIA",IF(AND(O5719&lt;&gt;"",R5719&lt;0),"VENCIDO",IF(AND(O5719&lt;&gt;"",R5719&lt;=Parametros!$B$10),"PRÓX. VENCIMENTO",IF(F5719="Q","QUALIDADE",IF(F5719="S","BLOQUEADO",IF(F5719="R","RESTRITO/DEVOLUÇÃO",IF(OR(N5719="QUAR",N5719="QRES"),"QUARENTENA",IF(OR(B5719="DESCARTE",B5719="DEVOLUÇÃO"),"DESCARTE/DEVOLUÇÃO",IF(AND(D5719="",K5719&lt;&gt;""),"SEM LOTE",IF(AND(Q5719&lt;&gt;"",Q5719&gt;=Parametros!$B$11),"PARADO/SEM GIRO","OK"))))))))))</f>
        <v>OK</v>
      </c>
      <c r="T5719" s="29" t="str">
        <f aca="false">IF(AND($S5719="PARADO/SEM GIRO",$K5719="KG",OR(Painel!$B$5="(Todos)",A5719=Painel!$B$5)*OR(Painel!$E$5="(Todos)",P5719=Painel!$E$5)),$J5719+ROW()/10000000,"")</f>
        <v/>
      </c>
      <c r="U5719" s="29" t="str">
        <f aca="false">IF(AND($S5719="VENCIDO",$K5719="KG",OR(Painel!$B$5="(Todos)",A5719=Painel!$B$5)*OR(Painel!$E$5="(Todos)",P5719=Painel!$E$5)),$J5719+ROW()/10000000,"")</f>
        <v/>
      </c>
    </row>
    <row r="5720" customFormat="false" ht="15" hidden="false" customHeight="false" outlineLevel="0" collapsed="false">
      <c r="A5720" s="29" t="s">
        <v>52</v>
      </c>
      <c r="B5720" s="29" t="s">
        <v>10691</v>
      </c>
      <c r="C5720" s="29" t="s">
        <v>167</v>
      </c>
      <c r="D5720" s="29" t="s">
        <v>765</v>
      </c>
      <c r="E5720" s="29" t="n">
        <v>1</v>
      </c>
      <c r="F5720" s="29" t="s">
        <v>268</v>
      </c>
      <c r="G5720" s="29" t="s">
        <v>10692</v>
      </c>
      <c r="H5720" s="30" t="n">
        <v>590.4</v>
      </c>
      <c r="I5720" s="31" t="n">
        <v>46284</v>
      </c>
      <c r="J5720" s="30" t="n">
        <v>590.4</v>
      </c>
      <c r="K5720" s="29" t="s">
        <v>120</v>
      </c>
      <c r="L5720" s="29" t="s">
        <v>388</v>
      </c>
      <c r="M5720" s="29"/>
      <c r="N5720" s="29" t="s">
        <v>122</v>
      </c>
      <c r="O5720" s="31" t="n">
        <v>46830</v>
      </c>
      <c r="P5720" s="29" t="s">
        <v>123</v>
      </c>
      <c r="Q5720" s="29" t="n">
        <f aca="false">IFERROR(VALUE(L5720),"")</f>
        <v>1</v>
      </c>
      <c r="R5720" s="29" t="n">
        <f aca="true">IF(O5720="","",O5720-TODAY())</f>
        <v>545</v>
      </c>
      <c r="S5720" s="29" t="str">
        <f aca="false">IF(C5720="&lt;&lt; vazio &gt;&gt;","VAZIA",IF(AND(O5720&lt;&gt;"",R5720&lt;0),"VENCIDO",IF(AND(O5720&lt;&gt;"",R5720&lt;=Parametros!$B$10),"PRÓX. VENCIMENTO",IF(F5720="Q","QUALIDADE",IF(F5720="S","BLOQUEADO",IF(F5720="R","RESTRITO/DEVOLUÇÃO",IF(OR(N5720="QUAR",N5720="QRES"),"QUARENTENA",IF(OR(B5720="DESCARTE",B5720="DEVOLUÇÃO"),"DESCARTE/DEVOLUÇÃO",IF(AND(D5720="",K5720&lt;&gt;""),"SEM LOTE",IF(AND(Q5720&lt;&gt;"",Q5720&gt;=Parametros!$B$11),"PARADO/SEM GIRO","OK"))))))))))</f>
        <v>QUALIDADE</v>
      </c>
      <c r="T5720" s="29" t="str">
        <f aca="false">IF(AND($S5720="PARADO/SEM GIRO",$K5720="KG",OR(Painel!$B$5="(Todos)",A5720=Painel!$B$5)*OR(Painel!$E$5="(Todos)",P5720=Painel!$E$5)),$J5720+ROW()/10000000,"")</f>
        <v/>
      </c>
      <c r="U5720" s="29" t="str">
        <f aca="false">IF(AND($S5720="VENCIDO",$K5720="KG",OR(Painel!$B$5="(Todos)",A5720=Painel!$B$5)*OR(Painel!$E$5="(Todos)",P5720=Painel!$E$5)),$J5720+ROW()/10000000,"")</f>
        <v/>
      </c>
    </row>
    <row r="5721" customFormat="false" ht="15" hidden="false" customHeight="false" outlineLevel="0" collapsed="false">
      <c r="A5721" s="29" t="s">
        <v>52</v>
      </c>
      <c r="B5721" s="29" t="s">
        <v>10693</v>
      </c>
      <c r="C5721" s="29" t="s">
        <v>115</v>
      </c>
      <c r="D5721" s="29"/>
      <c r="E5721" s="29" t="n">
        <v>0</v>
      </c>
      <c r="F5721" s="29"/>
      <c r="G5721" s="29"/>
      <c r="H5721" s="30" t="n">
        <v>0</v>
      </c>
      <c r="I5721" s="29"/>
      <c r="J5721" s="30" t="n">
        <v>0</v>
      </c>
      <c r="K5721" s="29"/>
      <c r="L5721" s="29" t="s">
        <v>116</v>
      </c>
      <c r="M5721" s="29"/>
      <c r="N5721" s="29"/>
      <c r="O5721" s="29"/>
      <c r="P5721" s="29"/>
      <c r="Q5721" s="29" t="n">
        <f aca="false">IFERROR(VALUE(L5721),"")</f>
        <v>0</v>
      </c>
      <c r="R5721" s="29" t="str">
        <f aca="true">IF(O5721="","",O5721-TODAY())</f>
        <v/>
      </c>
      <c r="S5721" s="29" t="str">
        <f aca="false">IF(C5721="&lt;&lt; vazio &gt;&gt;","VAZIA",IF(AND(O5721&lt;&gt;"",R5721&lt;0),"VENCIDO",IF(AND(O5721&lt;&gt;"",R5721&lt;=Parametros!$B$10),"PRÓX. VENCIMENTO",IF(F5721="Q","QUALIDADE",IF(F5721="S","BLOQUEADO",IF(F5721="R","RESTRITO/DEVOLUÇÃO",IF(OR(N5721="QUAR",N5721="QRES"),"QUARENTENA",IF(OR(B5721="DESCARTE",B5721="DEVOLUÇÃO"),"DESCARTE/DEVOLUÇÃO",IF(AND(D5721="",K5721&lt;&gt;""),"SEM LOTE",IF(AND(Q5721&lt;&gt;"",Q5721&gt;=Parametros!$B$11),"PARADO/SEM GIRO","OK"))))))))))</f>
        <v>VAZIA</v>
      </c>
      <c r="T5721" s="29" t="str">
        <f aca="false">IF(AND($S5721="PARADO/SEM GIRO",$K5721="KG",OR(Painel!$B$5="(Todos)",A5721=Painel!$B$5)*OR(Painel!$E$5="(Todos)",P5721=Painel!$E$5)),$J5721+ROW()/10000000,"")</f>
        <v/>
      </c>
      <c r="U5721" s="29" t="str">
        <f aca="false">IF(AND($S5721="VENCIDO",$K5721="KG",OR(Painel!$B$5="(Todos)",A5721=Painel!$B$5)*OR(Painel!$E$5="(Todos)",P5721=Painel!$E$5)),$J5721+ROW()/10000000,"")</f>
        <v/>
      </c>
    </row>
    <row r="5722" customFormat="false" ht="15" hidden="false" customHeight="false" outlineLevel="0" collapsed="false">
      <c r="A5722" s="29" t="s">
        <v>52</v>
      </c>
      <c r="B5722" s="29" t="s">
        <v>10694</v>
      </c>
      <c r="C5722" s="29" t="s">
        <v>115</v>
      </c>
      <c r="D5722" s="29"/>
      <c r="E5722" s="29" t="n">
        <v>0</v>
      </c>
      <c r="F5722" s="29"/>
      <c r="G5722" s="29"/>
      <c r="H5722" s="30" t="n">
        <v>0</v>
      </c>
      <c r="I5722" s="29"/>
      <c r="J5722" s="30" t="n">
        <v>0</v>
      </c>
      <c r="K5722" s="29"/>
      <c r="L5722" s="29" t="s">
        <v>116</v>
      </c>
      <c r="M5722" s="29"/>
      <c r="N5722" s="29"/>
      <c r="O5722" s="29"/>
      <c r="P5722" s="29"/>
      <c r="Q5722" s="29" t="n">
        <f aca="false">IFERROR(VALUE(L5722),"")</f>
        <v>0</v>
      </c>
      <c r="R5722" s="29" t="str">
        <f aca="true">IF(O5722="","",O5722-TODAY())</f>
        <v/>
      </c>
      <c r="S5722" s="29" t="str">
        <f aca="false">IF(C5722="&lt;&lt; vazio &gt;&gt;","VAZIA",IF(AND(O5722&lt;&gt;"",R5722&lt;0),"VENCIDO",IF(AND(O5722&lt;&gt;"",R5722&lt;=Parametros!$B$10),"PRÓX. VENCIMENTO",IF(F5722="Q","QUALIDADE",IF(F5722="S","BLOQUEADO",IF(F5722="R","RESTRITO/DEVOLUÇÃO",IF(OR(N5722="QUAR",N5722="QRES"),"QUARENTENA",IF(OR(B5722="DESCARTE",B5722="DEVOLUÇÃO"),"DESCARTE/DEVOLUÇÃO",IF(AND(D5722="",K5722&lt;&gt;""),"SEM LOTE",IF(AND(Q5722&lt;&gt;"",Q5722&gt;=Parametros!$B$11),"PARADO/SEM GIRO","OK"))))))))))</f>
        <v>VAZIA</v>
      </c>
      <c r="T5722" s="29" t="str">
        <f aca="false">IF(AND($S5722="PARADO/SEM GIRO",$K5722="KG",OR(Painel!$B$5="(Todos)",A5722=Painel!$B$5)*OR(Painel!$E$5="(Todos)",P5722=Painel!$E$5)),$J5722+ROW()/10000000,"")</f>
        <v/>
      </c>
      <c r="U5722" s="29" t="str">
        <f aca="false">IF(AND($S5722="VENCIDO",$K5722="KG",OR(Painel!$B$5="(Todos)",A5722=Painel!$B$5)*OR(Painel!$E$5="(Todos)",P5722=Painel!$E$5)),$J5722+ROW()/10000000,"")</f>
        <v/>
      </c>
    </row>
    <row r="5723" customFormat="false" ht="15" hidden="false" customHeight="false" outlineLevel="0" collapsed="false">
      <c r="A5723" s="29" t="s">
        <v>52</v>
      </c>
      <c r="B5723" s="29" t="s">
        <v>10695</v>
      </c>
      <c r="C5723" s="29" t="s">
        <v>10297</v>
      </c>
      <c r="D5723" s="29" t="s">
        <v>10298</v>
      </c>
      <c r="E5723" s="29" t="n">
        <v>1</v>
      </c>
      <c r="F5723" s="29"/>
      <c r="G5723" s="29" t="s">
        <v>10696</v>
      </c>
      <c r="H5723" s="30" t="n">
        <v>800</v>
      </c>
      <c r="I5723" s="31" t="n">
        <v>46183</v>
      </c>
      <c r="J5723" s="30" t="n">
        <v>800</v>
      </c>
      <c r="K5723" s="29" t="s">
        <v>120</v>
      </c>
      <c r="L5723" s="29" t="s">
        <v>1096</v>
      </c>
      <c r="M5723" s="29"/>
      <c r="N5723" s="29" t="s">
        <v>122</v>
      </c>
      <c r="O5723" s="31" t="n">
        <v>46905</v>
      </c>
      <c r="P5723" s="29" t="s">
        <v>123</v>
      </c>
      <c r="Q5723" s="29" t="n">
        <f aca="false">IFERROR(VALUE(L5723),"")</f>
        <v>102</v>
      </c>
      <c r="R5723" s="29" t="n">
        <f aca="true">IF(O5723="","",O5723-TODAY())</f>
        <v>620</v>
      </c>
      <c r="S5723" s="29" t="str">
        <f aca="false">IF(C5723="&lt;&lt; vazio &gt;&gt;","VAZIA",IF(AND(O5723&lt;&gt;"",R5723&lt;0),"VENCIDO",IF(AND(O5723&lt;&gt;"",R5723&lt;=Parametros!$B$10),"PRÓX. VENCIMENTO",IF(F5723="Q","QUALIDADE",IF(F5723="S","BLOQUEADO",IF(F5723="R","RESTRITO/DEVOLUÇÃO",IF(OR(N5723="QUAR",N5723="QRES"),"QUARENTENA",IF(OR(B5723="DESCARTE",B5723="DEVOLUÇÃO"),"DESCARTE/DEVOLUÇÃO",IF(AND(D5723="",K5723&lt;&gt;""),"SEM LOTE",IF(AND(Q5723&lt;&gt;"",Q5723&gt;=Parametros!$B$11),"PARADO/SEM GIRO","OK"))))))))))</f>
        <v>PARADO/SEM GIRO</v>
      </c>
      <c r="T5723" s="29" t="n">
        <f aca="false">IF(AND($S5723="PARADO/SEM GIRO",$K5723="KG",OR(Painel!$B$5="(Todos)",A5723=Painel!$B$5)*OR(Painel!$E$5="(Todos)",P5723=Painel!$E$5)),$J5723+ROW()/10000000,"")</f>
        <v>800.0005723</v>
      </c>
      <c r="U5723" s="29" t="str">
        <f aca="false">IF(AND($S5723="VENCIDO",$K5723="KG",OR(Painel!$B$5="(Todos)",A5723=Painel!$B$5)*OR(Painel!$E$5="(Todos)",P5723=Painel!$E$5)),$J5723+ROW()/10000000,"")</f>
        <v/>
      </c>
    </row>
    <row r="5724" customFormat="false" ht="15" hidden="false" customHeight="false" outlineLevel="0" collapsed="false">
      <c r="A5724" s="29" t="s">
        <v>52</v>
      </c>
      <c r="B5724" s="29" t="s">
        <v>10697</v>
      </c>
      <c r="C5724" s="29" t="s">
        <v>10698</v>
      </c>
      <c r="D5724" s="29" t="s">
        <v>10699</v>
      </c>
      <c r="E5724" s="29" t="n">
        <v>1</v>
      </c>
      <c r="F5724" s="29" t="s">
        <v>268</v>
      </c>
      <c r="G5724" s="29" t="s">
        <v>10700</v>
      </c>
      <c r="H5724" s="30" t="n">
        <v>70</v>
      </c>
      <c r="I5724" s="31" t="n">
        <v>46116</v>
      </c>
      <c r="J5724" s="30" t="n">
        <v>70</v>
      </c>
      <c r="K5724" s="29" t="s">
        <v>120</v>
      </c>
      <c r="L5724" s="29" t="s">
        <v>10701</v>
      </c>
      <c r="M5724" s="29"/>
      <c r="N5724" s="29" t="s">
        <v>122</v>
      </c>
      <c r="O5724" s="31" t="n">
        <v>46429</v>
      </c>
      <c r="P5724" s="29" t="s">
        <v>123</v>
      </c>
      <c r="Q5724" s="29" t="n">
        <f aca="false">IFERROR(VALUE(L5724),"")</f>
        <v>169</v>
      </c>
      <c r="R5724" s="29" t="n">
        <f aca="true">IF(O5724="","",O5724-TODAY())</f>
        <v>144</v>
      </c>
      <c r="S5724" s="29" t="str">
        <f aca="false">IF(C5724="&lt;&lt; vazio &gt;&gt;","VAZIA",IF(AND(O5724&lt;&gt;"",R5724&lt;0),"VENCIDO",IF(AND(O5724&lt;&gt;"",R5724&lt;=Parametros!$B$10),"PRÓX. VENCIMENTO",IF(F5724="Q","QUALIDADE",IF(F5724="S","BLOQUEADO",IF(F5724="R","RESTRITO/DEVOLUÇÃO",IF(OR(N5724="QUAR",N5724="QRES"),"QUARENTENA",IF(OR(B5724="DESCARTE",B5724="DEVOLUÇÃO"),"DESCARTE/DEVOLUÇÃO",IF(AND(D5724="",K5724&lt;&gt;""),"SEM LOTE",IF(AND(Q5724&lt;&gt;"",Q5724&gt;=Parametros!$B$11),"PARADO/SEM GIRO","OK"))))))))))</f>
        <v>QUALIDADE</v>
      </c>
      <c r="T5724" s="29" t="str">
        <f aca="false">IF(AND($S5724="PARADO/SEM GIRO",$K5724="KG",OR(Painel!$B$5="(Todos)",A5724=Painel!$B$5)*OR(Painel!$E$5="(Todos)",P5724=Painel!$E$5)),$J5724+ROW()/10000000,"")</f>
        <v/>
      </c>
      <c r="U5724" s="29" t="str">
        <f aca="false">IF(AND($S5724="VENCIDO",$K5724="KG",OR(Painel!$B$5="(Todos)",A5724=Painel!$B$5)*OR(Painel!$E$5="(Todos)",P5724=Painel!$E$5)),$J5724+ROW()/10000000,"")</f>
        <v/>
      </c>
    </row>
    <row r="5725" customFormat="false" ht="15" hidden="false" customHeight="false" outlineLevel="0" collapsed="false">
      <c r="A5725" s="29" t="s">
        <v>52</v>
      </c>
      <c r="B5725" s="29" t="s">
        <v>10702</v>
      </c>
      <c r="C5725" s="29" t="s">
        <v>666</v>
      </c>
      <c r="D5725" s="29" t="s">
        <v>667</v>
      </c>
      <c r="E5725" s="29" t="n">
        <v>1</v>
      </c>
      <c r="F5725" s="29" t="s">
        <v>268</v>
      </c>
      <c r="G5725" s="29" t="s">
        <v>10703</v>
      </c>
      <c r="H5725" s="30" t="n">
        <v>590.4</v>
      </c>
      <c r="I5725" s="31" t="n">
        <v>46284</v>
      </c>
      <c r="J5725" s="30" t="n">
        <v>590.4</v>
      </c>
      <c r="K5725" s="29" t="s">
        <v>120</v>
      </c>
      <c r="L5725" s="29" t="s">
        <v>388</v>
      </c>
      <c r="M5725" s="29"/>
      <c r="N5725" s="29" t="s">
        <v>122</v>
      </c>
      <c r="O5725" s="31" t="n">
        <v>46831</v>
      </c>
      <c r="P5725" s="29" t="s">
        <v>123</v>
      </c>
      <c r="Q5725" s="29" t="n">
        <f aca="false">IFERROR(VALUE(L5725),"")</f>
        <v>1</v>
      </c>
      <c r="R5725" s="29" t="n">
        <f aca="true">IF(O5725="","",O5725-TODAY())</f>
        <v>546</v>
      </c>
      <c r="S5725" s="29" t="str">
        <f aca="false">IF(C5725="&lt;&lt; vazio &gt;&gt;","VAZIA",IF(AND(O5725&lt;&gt;"",R5725&lt;0),"VENCIDO",IF(AND(O5725&lt;&gt;"",R5725&lt;=Parametros!$B$10),"PRÓX. VENCIMENTO",IF(F5725="Q","QUALIDADE",IF(F5725="S","BLOQUEADO",IF(F5725="R","RESTRITO/DEVOLUÇÃO",IF(OR(N5725="QUAR",N5725="QRES"),"QUARENTENA",IF(OR(B5725="DESCARTE",B5725="DEVOLUÇÃO"),"DESCARTE/DEVOLUÇÃO",IF(AND(D5725="",K5725&lt;&gt;""),"SEM LOTE",IF(AND(Q5725&lt;&gt;"",Q5725&gt;=Parametros!$B$11),"PARADO/SEM GIRO","OK"))))))))))</f>
        <v>QUALIDADE</v>
      </c>
      <c r="T5725" s="29" t="str">
        <f aca="false">IF(AND($S5725="PARADO/SEM GIRO",$K5725="KG",OR(Painel!$B$5="(Todos)",A5725=Painel!$B$5)*OR(Painel!$E$5="(Todos)",P5725=Painel!$E$5)),$J5725+ROW()/10000000,"")</f>
        <v/>
      </c>
      <c r="U5725" s="29" t="str">
        <f aca="false">IF(AND($S5725="VENCIDO",$K5725="KG",OR(Painel!$B$5="(Todos)",A5725=Painel!$B$5)*OR(Painel!$E$5="(Todos)",P5725=Painel!$E$5)),$J5725+ROW()/10000000,"")</f>
        <v/>
      </c>
    </row>
    <row r="5726" customFormat="false" ht="15" hidden="false" customHeight="false" outlineLevel="0" collapsed="false">
      <c r="A5726" s="29" t="s">
        <v>52</v>
      </c>
      <c r="B5726" s="29" t="s">
        <v>10704</v>
      </c>
      <c r="C5726" s="29" t="s">
        <v>186</v>
      </c>
      <c r="D5726" s="29" t="s">
        <v>823</v>
      </c>
      <c r="E5726" s="29" t="n">
        <v>1</v>
      </c>
      <c r="F5726" s="29" t="s">
        <v>268</v>
      </c>
      <c r="G5726" s="29" t="s">
        <v>10705</v>
      </c>
      <c r="H5726" s="30" t="n">
        <v>545.4</v>
      </c>
      <c r="I5726" s="31" t="n">
        <v>46284</v>
      </c>
      <c r="J5726" s="30" t="n">
        <v>545.4</v>
      </c>
      <c r="K5726" s="29" t="s">
        <v>120</v>
      </c>
      <c r="L5726" s="29" t="s">
        <v>388</v>
      </c>
      <c r="M5726" s="29"/>
      <c r="N5726" s="29" t="s">
        <v>122</v>
      </c>
      <c r="O5726" s="31" t="n">
        <v>46831</v>
      </c>
      <c r="P5726" s="29" t="s">
        <v>123</v>
      </c>
      <c r="Q5726" s="29" t="n">
        <f aca="false">IFERROR(VALUE(L5726),"")</f>
        <v>1</v>
      </c>
      <c r="R5726" s="29" t="n">
        <f aca="true">IF(O5726="","",O5726-TODAY())</f>
        <v>546</v>
      </c>
      <c r="S5726" s="29" t="str">
        <f aca="false">IF(C5726="&lt;&lt; vazio &gt;&gt;","VAZIA",IF(AND(O5726&lt;&gt;"",R5726&lt;0),"VENCIDO",IF(AND(O5726&lt;&gt;"",R5726&lt;=Parametros!$B$10),"PRÓX. VENCIMENTO",IF(F5726="Q","QUALIDADE",IF(F5726="S","BLOQUEADO",IF(F5726="R","RESTRITO/DEVOLUÇÃO",IF(OR(N5726="QUAR",N5726="QRES"),"QUARENTENA",IF(OR(B5726="DESCARTE",B5726="DEVOLUÇÃO"),"DESCARTE/DEVOLUÇÃO",IF(AND(D5726="",K5726&lt;&gt;""),"SEM LOTE",IF(AND(Q5726&lt;&gt;"",Q5726&gt;=Parametros!$B$11),"PARADO/SEM GIRO","OK"))))))))))</f>
        <v>QUALIDADE</v>
      </c>
      <c r="T5726" s="29" t="str">
        <f aca="false">IF(AND($S5726="PARADO/SEM GIRO",$K5726="KG",OR(Painel!$B$5="(Todos)",A5726=Painel!$B$5)*OR(Painel!$E$5="(Todos)",P5726=Painel!$E$5)),$J5726+ROW()/10000000,"")</f>
        <v/>
      </c>
      <c r="U5726" s="29" t="str">
        <f aca="false">IF(AND($S5726="VENCIDO",$K5726="KG",OR(Painel!$B$5="(Todos)",A5726=Painel!$B$5)*OR(Painel!$E$5="(Todos)",P5726=Painel!$E$5)),$J5726+ROW()/10000000,"")</f>
        <v/>
      </c>
    </row>
    <row r="5727" customFormat="false" ht="15" hidden="false" customHeight="false" outlineLevel="0" collapsed="false">
      <c r="A5727" s="29" t="s">
        <v>52</v>
      </c>
      <c r="B5727" s="29" t="s">
        <v>10706</v>
      </c>
      <c r="C5727" s="29" t="s">
        <v>313</v>
      </c>
      <c r="D5727" s="29" t="s">
        <v>457</v>
      </c>
      <c r="E5727" s="29" t="n">
        <v>1</v>
      </c>
      <c r="F5727" s="29"/>
      <c r="G5727" s="29" t="s">
        <v>10707</v>
      </c>
      <c r="H5727" s="30" t="n">
        <v>999.9</v>
      </c>
      <c r="I5727" s="31" t="n">
        <v>46217</v>
      </c>
      <c r="J5727" s="30" t="n">
        <v>999.9</v>
      </c>
      <c r="K5727" s="29" t="s">
        <v>120</v>
      </c>
      <c r="L5727" s="29" t="s">
        <v>2586</v>
      </c>
      <c r="M5727" s="29"/>
      <c r="N5727" s="29" t="s">
        <v>122</v>
      </c>
      <c r="O5727" s="31" t="n">
        <v>46761</v>
      </c>
      <c r="P5727" s="29" t="s">
        <v>123</v>
      </c>
      <c r="Q5727" s="29" t="n">
        <f aca="false">IFERROR(VALUE(L5727),"")</f>
        <v>68</v>
      </c>
      <c r="R5727" s="29" t="n">
        <f aca="true">IF(O5727="","",O5727-TODAY())</f>
        <v>476</v>
      </c>
      <c r="S5727" s="29" t="str">
        <f aca="false">IF(C5727="&lt;&lt; vazio &gt;&gt;","VAZIA",IF(AND(O5727&lt;&gt;"",R5727&lt;0),"VENCIDO",IF(AND(O5727&lt;&gt;"",R5727&lt;=Parametros!$B$10),"PRÓX. VENCIMENTO",IF(F5727="Q","QUALIDADE",IF(F5727="S","BLOQUEADO",IF(F5727="R","RESTRITO/DEVOLUÇÃO",IF(OR(N5727="QUAR",N5727="QRES"),"QUARENTENA",IF(OR(B5727="DESCARTE",B5727="DEVOLUÇÃO"),"DESCARTE/DEVOLUÇÃO",IF(AND(D5727="",K5727&lt;&gt;""),"SEM LOTE",IF(AND(Q5727&lt;&gt;"",Q5727&gt;=Parametros!$B$11),"PARADO/SEM GIRO","OK"))))))))))</f>
        <v>OK</v>
      </c>
      <c r="T5727" s="29" t="str">
        <f aca="false">IF(AND($S5727="PARADO/SEM GIRO",$K5727="KG",OR(Painel!$B$5="(Todos)",A5727=Painel!$B$5)*OR(Painel!$E$5="(Todos)",P5727=Painel!$E$5)),$J5727+ROW()/10000000,"")</f>
        <v/>
      </c>
      <c r="U5727" s="29" t="str">
        <f aca="false">IF(AND($S5727="VENCIDO",$K5727="KG",OR(Painel!$B$5="(Todos)",A5727=Painel!$B$5)*OR(Painel!$E$5="(Todos)",P5727=Painel!$E$5)),$J5727+ROW()/10000000,"")</f>
        <v/>
      </c>
    </row>
    <row r="5728" customFormat="false" ht="15" hidden="false" customHeight="false" outlineLevel="0" collapsed="false">
      <c r="A5728" s="29" t="s">
        <v>52</v>
      </c>
      <c r="B5728" s="29" t="s">
        <v>10708</v>
      </c>
      <c r="C5728" s="29" t="s">
        <v>666</v>
      </c>
      <c r="D5728" s="29" t="s">
        <v>667</v>
      </c>
      <c r="E5728" s="29" t="n">
        <v>1</v>
      </c>
      <c r="F5728" s="29" t="s">
        <v>268</v>
      </c>
      <c r="G5728" s="29" t="s">
        <v>10709</v>
      </c>
      <c r="H5728" s="30" t="n">
        <v>590.4</v>
      </c>
      <c r="I5728" s="31" t="n">
        <v>46284</v>
      </c>
      <c r="J5728" s="30" t="n">
        <v>590.4</v>
      </c>
      <c r="K5728" s="29" t="s">
        <v>120</v>
      </c>
      <c r="L5728" s="29" t="s">
        <v>388</v>
      </c>
      <c r="M5728" s="29"/>
      <c r="N5728" s="29" t="s">
        <v>122</v>
      </c>
      <c r="O5728" s="31" t="n">
        <v>46831</v>
      </c>
      <c r="P5728" s="29" t="s">
        <v>123</v>
      </c>
      <c r="Q5728" s="29" t="n">
        <f aca="false">IFERROR(VALUE(L5728),"")</f>
        <v>1</v>
      </c>
      <c r="R5728" s="29" t="n">
        <f aca="true">IF(O5728="","",O5728-TODAY())</f>
        <v>546</v>
      </c>
      <c r="S5728" s="29" t="str">
        <f aca="false">IF(C5728="&lt;&lt; vazio &gt;&gt;","VAZIA",IF(AND(O5728&lt;&gt;"",R5728&lt;0),"VENCIDO",IF(AND(O5728&lt;&gt;"",R5728&lt;=Parametros!$B$10),"PRÓX. VENCIMENTO",IF(F5728="Q","QUALIDADE",IF(F5728="S","BLOQUEADO",IF(F5728="R","RESTRITO/DEVOLUÇÃO",IF(OR(N5728="QUAR",N5728="QRES"),"QUARENTENA",IF(OR(B5728="DESCARTE",B5728="DEVOLUÇÃO"),"DESCARTE/DEVOLUÇÃO",IF(AND(D5728="",K5728&lt;&gt;""),"SEM LOTE",IF(AND(Q5728&lt;&gt;"",Q5728&gt;=Parametros!$B$11),"PARADO/SEM GIRO","OK"))))))))))</f>
        <v>QUALIDADE</v>
      </c>
      <c r="T5728" s="29" t="str">
        <f aca="false">IF(AND($S5728="PARADO/SEM GIRO",$K5728="KG",OR(Painel!$B$5="(Todos)",A5728=Painel!$B$5)*OR(Painel!$E$5="(Todos)",P5728=Painel!$E$5)),$J5728+ROW()/10000000,"")</f>
        <v/>
      </c>
      <c r="U5728" s="29" t="str">
        <f aca="false">IF(AND($S5728="VENCIDO",$K5728="KG",OR(Painel!$B$5="(Todos)",A5728=Painel!$B$5)*OR(Painel!$E$5="(Todos)",P5728=Painel!$E$5)),$J5728+ROW()/10000000,"")</f>
        <v/>
      </c>
    </row>
    <row r="5729" customFormat="false" ht="15" hidden="false" customHeight="false" outlineLevel="0" collapsed="false">
      <c r="A5729" s="29" t="s">
        <v>52</v>
      </c>
      <c r="B5729" s="29" t="s">
        <v>10710</v>
      </c>
      <c r="C5729" s="29" t="s">
        <v>115</v>
      </c>
      <c r="D5729" s="29"/>
      <c r="E5729" s="29" t="n">
        <v>0</v>
      </c>
      <c r="F5729" s="29"/>
      <c r="G5729" s="29"/>
      <c r="H5729" s="30" t="n">
        <v>0</v>
      </c>
      <c r="I5729" s="29"/>
      <c r="J5729" s="30" t="n">
        <v>0</v>
      </c>
      <c r="K5729" s="29"/>
      <c r="L5729" s="29" t="s">
        <v>116</v>
      </c>
      <c r="M5729" s="29"/>
      <c r="N5729" s="29"/>
      <c r="O5729" s="29"/>
      <c r="P5729" s="29"/>
      <c r="Q5729" s="29" t="n">
        <f aca="false">IFERROR(VALUE(L5729),"")</f>
        <v>0</v>
      </c>
      <c r="R5729" s="29" t="str">
        <f aca="true">IF(O5729="","",O5729-TODAY())</f>
        <v/>
      </c>
      <c r="S5729" s="29" t="str">
        <f aca="false">IF(C5729="&lt;&lt; vazio &gt;&gt;","VAZIA",IF(AND(O5729&lt;&gt;"",R5729&lt;0),"VENCIDO",IF(AND(O5729&lt;&gt;"",R5729&lt;=Parametros!$B$10),"PRÓX. VENCIMENTO",IF(F5729="Q","QUALIDADE",IF(F5729="S","BLOQUEADO",IF(F5729="R","RESTRITO/DEVOLUÇÃO",IF(OR(N5729="QUAR",N5729="QRES"),"QUARENTENA",IF(OR(B5729="DESCARTE",B5729="DEVOLUÇÃO"),"DESCARTE/DEVOLUÇÃO",IF(AND(D5729="",K5729&lt;&gt;""),"SEM LOTE",IF(AND(Q5729&lt;&gt;"",Q5729&gt;=Parametros!$B$11),"PARADO/SEM GIRO","OK"))))))))))</f>
        <v>VAZIA</v>
      </c>
      <c r="T5729" s="29" t="str">
        <f aca="false">IF(AND($S5729="PARADO/SEM GIRO",$K5729="KG",OR(Painel!$B$5="(Todos)",A5729=Painel!$B$5)*OR(Painel!$E$5="(Todos)",P5729=Painel!$E$5)),$J5729+ROW()/10000000,"")</f>
        <v/>
      </c>
      <c r="U5729" s="29" t="str">
        <f aca="false">IF(AND($S5729="VENCIDO",$K5729="KG",OR(Painel!$B$5="(Todos)",A5729=Painel!$B$5)*OR(Painel!$E$5="(Todos)",P5729=Painel!$E$5)),$J5729+ROW()/10000000,"")</f>
        <v/>
      </c>
    </row>
    <row r="5730" customFormat="false" ht="15" hidden="false" customHeight="false" outlineLevel="0" collapsed="false">
      <c r="A5730" s="29" t="s">
        <v>52</v>
      </c>
      <c r="B5730" s="29" t="s">
        <v>10711</v>
      </c>
      <c r="C5730" s="29" t="s">
        <v>876</v>
      </c>
      <c r="D5730" s="29" t="s">
        <v>877</v>
      </c>
      <c r="E5730" s="29" t="n">
        <v>1</v>
      </c>
      <c r="F5730" s="29"/>
      <c r="G5730" s="29" t="s">
        <v>10712</v>
      </c>
      <c r="H5730" s="30" t="n">
        <v>720</v>
      </c>
      <c r="I5730" s="31" t="n">
        <v>46279</v>
      </c>
      <c r="J5730" s="30" t="n">
        <v>720</v>
      </c>
      <c r="K5730" s="29" t="s">
        <v>120</v>
      </c>
      <c r="L5730" s="29" t="s">
        <v>350</v>
      </c>
      <c r="M5730" s="29"/>
      <c r="N5730" s="29" t="s">
        <v>122</v>
      </c>
      <c r="O5730" s="31" t="n">
        <v>46821</v>
      </c>
      <c r="P5730" s="29" t="s">
        <v>123</v>
      </c>
      <c r="Q5730" s="29" t="n">
        <f aca="false">IFERROR(VALUE(L5730),"")</f>
        <v>6</v>
      </c>
      <c r="R5730" s="29" t="n">
        <f aca="true">IF(O5730="","",O5730-TODAY())</f>
        <v>536</v>
      </c>
      <c r="S5730" s="29" t="str">
        <f aca="false">IF(C5730="&lt;&lt; vazio &gt;&gt;","VAZIA",IF(AND(O5730&lt;&gt;"",R5730&lt;0),"VENCIDO",IF(AND(O5730&lt;&gt;"",R5730&lt;=Parametros!$B$10),"PRÓX. VENCIMENTO",IF(F5730="Q","QUALIDADE",IF(F5730="S","BLOQUEADO",IF(F5730="R","RESTRITO/DEVOLUÇÃO",IF(OR(N5730="QUAR",N5730="QRES"),"QUARENTENA",IF(OR(B5730="DESCARTE",B5730="DEVOLUÇÃO"),"DESCARTE/DEVOLUÇÃO",IF(AND(D5730="",K5730&lt;&gt;""),"SEM LOTE",IF(AND(Q5730&lt;&gt;"",Q5730&gt;=Parametros!$B$11),"PARADO/SEM GIRO","OK"))))))))))</f>
        <v>OK</v>
      </c>
      <c r="T5730" s="29" t="str">
        <f aca="false">IF(AND($S5730="PARADO/SEM GIRO",$K5730="KG",OR(Painel!$B$5="(Todos)",A5730=Painel!$B$5)*OR(Painel!$E$5="(Todos)",P5730=Painel!$E$5)),$J5730+ROW()/10000000,"")</f>
        <v/>
      </c>
      <c r="U5730" s="29" t="str">
        <f aca="false">IF(AND($S5730="VENCIDO",$K5730="KG",OR(Painel!$B$5="(Todos)",A5730=Painel!$B$5)*OR(Painel!$E$5="(Todos)",P5730=Painel!$E$5)),$J5730+ROW()/10000000,"")</f>
        <v/>
      </c>
    </row>
    <row r="5731" customFormat="false" ht="15" hidden="false" customHeight="false" outlineLevel="0" collapsed="false">
      <c r="A5731" s="29" t="s">
        <v>52</v>
      </c>
      <c r="B5731" s="29" t="s">
        <v>10713</v>
      </c>
      <c r="C5731" s="29" t="s">
        <v>167</v>
      </c>
      <c r="D5731" s="29" t="s">
        <v>765</v>
      </c>
      <c r="E5731" s="29" t="n">
        <v>1</v>
      </c>
      <c r="F5731" s="29" t="s">
        <v>268</v>
      </c>
      <c r="G5731" s="29" t="s">
        <v>10714</v>
      </c>
      <c r="H5731" s="30" t="n">
        <v>590.4</v>
      </c>
      <c r="I5731" s="31" t="n">
        <v>46284</v>
      </c>
      <c r="J5731" s="30" t="n">
        <v>590.4</v>
      </c>
      <c r="K5731" s="29" t="s">
        <v>120</v>
      </c>
      <c r="L5731" s="29" t="s">
        <v>388</v>
      </c>
      <c r="M5731" s="29"/>
      <c r="N5731" s="29" t="s">
        <v>122</v>
      </c>
      <c r="O5731" s="31" t="n">
        <v>46830</v>
      </c>
      <c r="P5731" s="29" t="s">
        <v>123</v>
      </c>
      <c r="Q5731" s="29" t="n">
        <f aca="false">IFERROR(VALUE(L5731),"")</f>
        <v>1</v>
      </c>
      <c r="R5731" s="29" t="n">
        <f aca="true">IF(O5731="","",O5731-TODAY())</f>
        <v>545</v>
      </c>
      <c r="S5731" s="29" t="str">
        <f aca="false">IF(C5731="&lt;&lt; vazio &gt;&gt;","VAZIA",IF(AND(O5731&lt;&gt;"",R5731&lt;0),"VENCIDO",IF(AND(O5731&lt;&gt;"",R5731&lt;=Parametros!$B$10),"PRÓX. VENCIMENTO",IF(F5731="Q","QUALIDADE",IF(F5731="S","BLOQUEADO",IF(F5731="R","RESTRITO/DEVOLUÇÃO",IF(OR(N5731="QUAR",N5731="QRES"),"QUARENTENA",IF(OR(B5731="DESCARTE",B5731="DEVOLUÇÃO"),"DESCARTE/DEVOLUÇÃO",IF(AND(D5731="",K5731&lt;&gt;""),"SEM LOTE",IF(AND(Q5731&lt;&gt;"",Q5731&gt;=Parametros!$B$11),"PARADO/SEM GIRO","OK"))))))))))</f>
        <v>QUALIDADE</v>
      </c>
      <c r="T5731" s="29" t="str">
        <f aca="false">IF(AND($S5731="PARADO/SEM GIRO",$K5731="KG",OR(Painel!$B$5="(Todos)",A5731=Painel!$B$5)*OR(Painel!$E$5="(Todos)",P5731=Painel!$E$5)),$J5731+ROW()/10000000,"")</f>
        <v/>
      </c>
      <c r="U5731" s="29" t="str">
        <f aca="false">IF(AND($S5731="VENCIDO",$K5731="KG",OR(Painel!$B$5="(Todos)",A5731=Painel!$B$5)*OR(Painel!$E$5="(Todos)",P5731=Painel!$E$5)),$J5731+ROW()/10000000,"")</f>
        <v/>
      </c>
    </row>
    <row r="5732" customFormat="false" ht="15" hidden="false" customHeight="false" outlineLevel="0" collapsed="false">
      <c r="A5732" s="29" t="s">
        <v>52</v>
      </c>
      <c r="B5732" s="29" t="s">
        <v>10715</v>
      </c>
      <c r="C5732" s="29" t="s">
        <v>115</v>
      </c>
      <c r="D5732" s="29"/>
      <c r="E5732" s="29" t="n">
        <v>0</v>
      </c>
      <c r="F5732" s="29"/>
      <c r="G5732" s="29"/>
      <c r="H5732" s="30" t="n">
        <v>0</v>
      </c>
      <c r="I5732" s="29"/>
      <c r="J5732" s="30" t="n">
        <v>0</v>
      </c>
      <c r="K5732" s="29"/>
      <c r="L5732" s="29" t="s">
        <v>116</v>
      </c>
      <c r="M5732" s="29"/>
      <c r="N5732" s="29"/>
      <c r="O5732" s="29"/>
      <c r="P5732" s="29"/>
      <c r="Q5732" s="29" t="n">
        <f aca="false">IFERROR(VALUE(L5732),"")</f>
        <v>0</v>
      </c>
      <c r="R5732" s="29" t="str">
        <f aca="true">IF(O5732="","",O5732-TODAY())</f>
        <v/>
      </c>
      <c r="S5732" s="29" t="str">
        <f aca="false">IF(C5732="&lt;&lt; vazio &gt;&gt;","VAZIA",IF(AND(O5732&lt;&gt;"",R5732&lt;0),"VENCIDO",IF(AND(O5732&lt;&gt;"",R5732&lt;=Parametros!$B$10),"PRÓX. VENCIMENTO",IF(F5732="Q","QUALIDADE",IF(F5732="S","BLOQUEADO",IF(F5732="R","RESTRITO/DEVOLUÇÃO",IF(OR(N5732="QUAR",N5732="QRES"),"QUARENTENA",IF(OR(B5732="DESCARTE",B5732="DEVOLUÇÃO"),"DESCARTE/DEVOLUÇÃO",IF(AND(D5732="",K5732&lt;&gt;""),"SEM LOTE",IF(AND(Q5732&lt;&gt;"",Q5732&gt;=Parametros!$B$11),"PARADO/SEM GIRO","OK"))))))))))</f>
        <v>VAZIA</v>
      </c>
      <c r="T5732" s="29" t="str">
        <f aca="false">IF(AND($S5732="PARADO/SEM GIRO",$K5732="KG",OR(Painel!$B$5="(Todos)",A5732=Painel!$B$5)*OR(Painel!$E$5="(Todos)",P5732=Painel!$E$5)),$J5732+ROW()/10000000,"")</f>
        <v/>
      </c>
      <c r="U5732" s="29" t="str">
        <f aca="false">IF(AND($S5732="VENCIDO",$K5732="KG",OR(Painel!$B$5="(Todos)",A5732=Painel!$B$5)*OR(Painel!$E$5="(Todos)",P5732=Painel!$E$5)),$J5732+ROW()/10000000,"")</f>
        <v/>
      </c>
    </row>
    <row r="5733" customFormat="false" ht="15" hidden="false" customHeight="false" outlineLevel="0" collapsed="false">
      <c r="A5733" s="29" t="s">
        <v>52</v>
      </c>
      <c r="B5733" s="29" t="s">
        <v>10716</v>
      </c>
      <c r="C5733" s="29" t="s">
        <v>115</v>
      </c>
      <c r="D5733" s="29"/>
      <c r="E5733" s="29" t="n">
        <v>0</v>
      </c>
      <c r="F5733" s="29"/>
      <c r="G5733" s="29"/>
      <c r="H5733" s="30" t="n">
        <v>0</v>
      </c>
      <c r="I5733" s="29"/>
      <c r="J5733" s="30" t="n">
        <v>0</v>
      </c>
      <c r="K5733" s="29"/>
      <c r="L5733" s="29" t="s">
        <v>116</v>
      </c>
      <c r="M5733" s="29"/>
      <c r="N5733" s="29"/>
      <c r="O5733" s="29"/>
      <c r="P5733" s="29"/>
      <c r="Q5733" s="29" t="n">
        <f aca="false">IFERROR(VALUE(L5733),"")</f>
        <v>0</v>
      </c>
      <c r="R5733" s="29" t="str">
        <f aca="true">IF(O5733="","",O5733-TODAY())</f>
        <v/>
      </c>
      <c r="S5733" s="29" t="str">
        <f aca="false">IF(C5733="&lt;&lt; vazio &gt;&gt;","VAZIA",IF(AND(O5733&lt;&gt;"",R5733&lt;0),"VENCIDO",IF(AND(O5733&lt;&gt;"",R5733&lt;=Parametros!$B$10),"PRÓX. VENCIMENTO",IF(F5733="Q","QUALIDADE",IF(F5733="S","BLOQUEADO",IF(F5733="R","RESTRITO/DEVOLUÇÃO",IF(OR(N5733="QUAR",N5733="QRES"),"QUARENTENA",IF(OR(B5733="DESCARTE",B5733="DEVOLUÇÃO"),"DESCARTE/DEVOLUÇÃO",IF(AND(D5733="",K5733&lt;&gt;""),"SEM LOTE",IF(AND(Q5733&lt;&gt;"",Q5733&gt;=Parametros!$B$11),"PARADO/SEM GIRO","OK"))))))))))</f>
        <v>VAZIA</v>
      </c>
      <c r="T5733" s="29" t="str">
        <f aca="false">IF(AND($S5733="PARADO/SEM GIRO",$K5733="KG",OR(Painel!$B$5="(Todos)",A5733=Painel!$B$5)*OR(Painel!$E$5="(Todos)",P5733=Painel!$E$5)),$J5733+ROW()/10000000,"")</f>
        <v/>
      </c>
      <c r="U5733" s="29" t="str">
        <f aca="false">IF(AND($S5733="VENCIDO",$K5733="KG",OR(Painel!$B$5="(Todos)",A5733=Painel!$B$5)*OR(Painel!$E$5="(Todos)",P5733=Painel!$E$5)),$J5733+ROW()/10000000,"")</f>
        <v/>
      </c>
    </row>
    <row r="5734" customFormat="false" ht="15" hidden="false" customHeight="false" outlineLevel="0" collapsed="false">
      <c r="A5734" s="29" t="s">
        <v>52</v>
      </c>
      <c r="B5734" s="29" t="s">
        <v>10717</v>
      </c>
      <c r="C5734" s="29" t="s">
        <v>2694</v>
      </c>
      <c r="D5734" s="29" t="s">
        <v>9694</v>
      </c>
      <c r="E5734" s="29" t="n">
        <v>1</v>
      </c>
      <c r="F5734" s="29"/>
      <c r="G5734" s="29" t="s">
        <v>10718</v>
      </c>
      <c r="H5734" s="30" t="n">
        <v>470</v>
      </c>
      <c r="I5734" s="31" t="n">
        <v>45855</v>
      </c>
      <c r="J5734" s="30" t="n">
        <v>470</v>
      </c>
      <c r="K5734" s="29" t="s">
        <v>120</v>
      </c>
      <c r="L5734" s="29" t="s">
        <v>10719</v>
      </c>
      <c r="M5734" s="29"/>
      <c r="N5734" s="29" t="s">
        <v>122</v>
      </c>
      <c r="O5734" s="31" t="n">
        <v>46390</v>
      </c>
      <c r="P5734" s="29" t="s">
        <v>123</v>
      </c>
      <c r="Q5734" s="29" t="n">
        <f aca="false">IFERROR(VALUE(L5734),"")</f>
        <v>430</v>
      </c>
      <c r="R5734" s="29" t="n">
        <f aca="true">IF(O5734="","",O5734-TODAY())</f>
        <v>105</v>
      </c>
      <c r="S5734" s="29" t="str">
        <f aca="false">IF(C5734="&lt;&lt; vazio &gt;&gt;","VAZIA",IF(AND(O5734&lt;&gt;"",R5734&lt;0),"VENCIDO",IF(AND(O5734&lt;&gt;"",R5734&lt;=Parametros!$B$10),"PRÓX. VENCIMENTO",IF(F5734="Q","QUALIDADE",IF(F5734="S","BLOQUEADO",IF(F5734="R","RESTRITO/DEVOLUÇÃO",IF(OR(N5734="QUAR",N5734="QRES"),"QUARENTENA",IF(OR(B5734="DESCARTE",B5734="DEVOLUÇÃO"),"DESCARTE/DEVOLUÇÃO",IF(AND(D5734="",K5734&lt;&gt;""),"SEM LOTE",IF(AND(Q5734&lt;&gt;"",Q5734&gt;=Parametros!$B$11),"PARADO/SEM GIRO","OK"))))))))))</f>
        <v>PARADO/SEM GIRO</v>
      </c>
      <c r="T5734" s="29" t="n">
        <f aca="false">IF(AND($S5734="PARADO/SEM GIRO",$K5734="KG",OR(Painel!$B$5="(Todos)",A5734=Painel!$B$5)*OR(Painel!$E$5="(Todos)",P5734=Painel!$E$5)),$J5734+ROW()/10000000,"")</f>
        <v>470.0005734</v>
      </c>
      <c r="U5734" s="29" t="str">
        <f aca="false">IF(AND($S5734="VENCIDO",$K5734="KG",OR(Painel!$B$5="(Todos)",A5734=Painel!$B$5)*OR(Painel!$E$5="(Todos)",P5734=Painel!$E$5)),$J5734+ROW()/10000000,"")</f>
        <v/>
      </c>
    </row>
    <row r="5735" customFormat="false" ht="15" hidden="false" customHeight="false" outlineLevel="0" collapsed="false">
      <c r="A5735" s="29" t="s">
        <v>52</v>
      </c>
      <c r="B5735" s="29" t="s">
        <v>10720</v>
      </c>
      <c r="C5735" s="29" t="s">
        <v>115</v>
      </c>
      <c r="D5735" s="29"/>
      <c r="E5735" s="29" t="n">
        <v>0</v>
      </c>
      <c r="F5735" s="29"/>
      <c r="G5735" s="29"/>
      <c r="H5735" s="30" t="n">
        <v>0</v>
      </c>
      <c r="I5735" s="29"/>
      <c r="J5735" s="30" t="n">
        <v>0</v>
      </c>
      <c r="K5735" s="29"/>
      <c r="L5735" s="29" t="s">
        <v>116</v>
      </c>
      <c r="M5735" s="29"/>
      <c r="N5735" s="29"/>
      <c r="O5735" s="29"/>
      <c r="P5735" s="29"/>
      <c r="Q5735" s="29" t="n">
        <f aca="false">IFERROR(VALUE(L5735),"")</f>
        <v>0</v>
      </c>
      <c r="R5735" s="29" t="str">
        <f aca="true">IF(O5735="","",O5735-TODAY())</f>
        <v/>
      </c>
      <c r="S5735" s="29" t="str">
        <f aca="false">IF(C5735="&lt;&lt; vazio &gt;&gt;","VAZIA",IF(AND(O5735&lt;&gt;"",R5735&lt;0),"VENCIDO",IF(AND(O5735&lt;&gt;"",R5735&lt;=Parametros!$B$10),"PRÓX. VENCIMENTO",IF(F5735="Q","QUALIDADE",IF(F5735="S","BLOQUEADO",IF(F5735="R","RESTRITO/DEVOLUÇÃO",IF(OR(N5735="QUAR",N5735="QRES"),"QUARENTENA",IF(OR(B5735="DESCARTE",B5735="DEVOLUÇÃO"),"DESCARTE/DEVOLUÇÃO",IF(AND(D5735="",K5735&lt;&gt;""),"SEM LOTE",IF(AND(Q5735&lt;&gt;"",Q5735&gt;=Parametros!$B$11),"PARADO/SEM GIRO","OK"))))))))))</f>
        <v>VAZIA</v>
      </c>
      <c r="T5735" s="29" t="str">
        <f aca="false">IF(AND($S5735="PARADO/SEM GIRO",$K5735="KG",OR(Painel!$B$5="(Todos)",A5735=Painel!$B$5)*OR(Painel!$E$5="(Todos)",P5735=Painel!$E$5)),$J5735+ROW()/10000000,"")</f>
        <v/>
      </c>
      <c r="U5735" s="29" t="str">
        <f aca="false">IF(AND($S5735="VENCIDO",$K5735="KG",OR(Painel!$B$5="(Todos)",A5735=Painel!$B$5)*OR(Painel!$E$5="(Todos)",P5735=Painel!$E$5)),$J5735+ROW()/10000000,"")</f>
        <v/>
      </c>
    </row>
    <row r="5736" customFormat="false" ht="15" hidden="false" customHeight="false" outlineLevel="0" collapsed="false">
      <c r="A5736" s="29" t="s">
        <v>52</v>
      </c>
      <c r="B5736" s="29" t="s">
        <v>10721</v>
      </c>
      <c r="C5736" s="29" t="s">
        <v>909</v>
      </c>
      <c r="D5736" s="29" t="s">
        <v>1015</v>
      </c>
      <c r="E5736" s="29" t="n">
        <v>1</v>
      </c>
      <c r="F5736" s="29"/>
      <c r="G5736" s="29" t="s">
        <v>10722</v>
      </c>
      <c r="H5736" s="30" t="n">
        <v>1000</v>
      </c>
      <c r="I5736" s="31" t="n">
        <v>46279</v>
      </c>
      <c r="J5736" s="30" t="n">
        <v>1000</v>
      </c>
      <c r="K5736" s="29" t="s">
        <v>120</v>
      </c>
      <c r="L5736" s="29" t="s">
        <v>350</v>
      </c>
      <c r="M5736" s="29"/>
      <c r="N5736" s="29" t="s">
        <v>122</v>
      </c>
      <c r="O5736" s="31" t="n">
        <v>46821</v>
      </c>
      <c r="P5736" s="29" t="s">
        <v>123</v>
      </c>
      <c r="Q5736" s="29" t="n">
        <f aca="false">IFERROR(VALUE(L5736),"")</f>
        <v>6</v>
      </c>
      <c r="R5736" s="29" t="n">
        <f aca="true">IF(O5736="","",O5736-TODAY())</f>
        <v>536</v>
      </c>
      <c r="S5736" s="29" t="str">
        <f aca="false">IF(C5736="&lt;&lt; vazio &gt;&gt;","VAZIA",IF(AND(O5736&lt;&gt;"",R5736&lt;0),"VENCIDO",IF(AND(O5736&lt;&gt;"",R5736&lt;=Parametros!$B$10),"PRÓX. VENCIMENTO",IF(F5736="Q","QUALIDADE",IF(F5736="S","BLOQUEADO",IF(F5736="R","RESTRITO/DEVOLUÇÃO",IF(OR(N5736="QUAR",N5736="QRES"),"QUARENTENA",IF(OR(B5736="DESCARTE",B5736="DEVOLUÇÃO"),"DESCARTE/DEVOLUÇÃO",IF(AND(D5736="",K5736&lt;&gt;""),"SEM LOTE",IF(AND(Q5736&lt;&gt;"",Q5736&gt;=Parametros!$B$11),"PARADO/SEM GIRO","OK"))))))))))</f>
        <v>OK</v>
      </c>
      <c r="T5736" s="29" t="str">
        <f aca="false">IF(AND($S5736="PARADO/SEM GIRO",$K5736="KG",OR(Painel!$B$5="(Todos)",A5736=Painel!$B$5)*OR(Painel!$E$5="(Todos)",P5736=Painel!$E$5)),$J5736+ROW()/10000000,"")</f>
        <v/>
      </c>
      <c r="U5736" s="29" t="str">
        <f aca="false">IF(AND($S5736="VENCIDO",$K5736="KG",OR(Painel!$B$5="(Todos)",A5736=Painel!$B$5)*OR(Painel!$E$5="(Todos)",P5736=Painel!$E$5)),$J5736+ROW()/10000000,"")</f>
        <v/>
      </c>
    </row>
    <row r="5737" customFormat="false" ht="15" hidden="false" customHeight="false" outlineLevel="0" collapsed="false">
      <c r="A5737" s="29" t="s">
        <v>52</v>
      </c>
      <c r="B5737" s="29" t="s">
        <v>10723</v>
      </c>
      <c r="C5737" s="29" t="s">
        <v>909</v>
      </c>
      <c r="D5737" s="29" t="s">
        <v>1015</v>
      </c>
      <c r="E5737" s="29" t="n">
        <v>1</v>
      </c>
      <c r="F5737" s="29"/>
      <c r="G5737" s="29" t="s">
        <v>10724</v>
      </c>
      <c r="H5737" s="30" t="n">
        <v>1000</v>
      </c>
      <c r="I5737" s="31" t="n">
        <v>46279</v>
      </c>
      <c r="J5737" s="30" t="n">
        <v>1000</v>
      </c>
      <c r="K5737" s="29" t="s">
        <v>120</v>
      </c>
      <c r="L5737" s="29" t="s">
        <v>350</v>
      </c>
      <c r="M5737" s="29"/>
      <c r="N5737" s="29" t="s">
        <v>122</v>
      </c>
      <c r="O5737" s="31" t="n">
        <v>46821</v>
      </c>
      <c r="P5737" s="29" t="s">
        <v>123</v>
      </c>
      <c r="Q5737" s="29" t="n">
        <f aca="false">IFERROR(VALUE(L5737),"")</f>
        <v>6</v>
      </c>
      <c r="R5737" s="29" t="n">
        <f aca="true">IF(O5737="","",O5737-TODAY())</f>
        <v>536</v>
      </c>
      <c r="S5737" s="29" t="str">
        <f aca="false">IF(C5737="&lt;&lt; vazio &gt;&gt;","VAZIA",IF(AND(O5737&lt;&gt;"",R5737&lt;0),"VENCIDO",IF(AND(O5737&lt;&gt;"",R5737&lt;=Parametros!$B$10),"PRÓX. VENCIMENTO",IF(F5737="Q","QUALIDADE",IF(F5737="S","BLOQUEADO",IF(F5737="R","RESTRITO/DEVOLUÇÃO",IF(OR(N5737="QUAR",N5737="QRES"),"QUARENTENA",IF(OR(B5737="DESCARTE",B5737="DEVOLUÇÃO"),"DESCARTE/DEVOLUÇÃO",IF(AND(D5737="",K5737&lt;&gt;""),"SEM LOTE",IF(AND(Q5737&lt;&gt;"",Q5737&gt;=Parametros!$B$11),"PARADO/SEM GIRO","OK"))))))))))</f>
        <v>OK</v>
      </c>
      <c r="T5737" s="29" t="str">
        <f aca="false">IF(AND($S5737="PARADO/SEM GIRO",$K5737="KG",OR(Painel!$B$5="(Todos)",A5737=Painel!$B$5)*OR(Painel!$E$5="(Todos)",P5737=Painel!$E$5)),$J5737+ROW()/10000000,"")</f>
        <v/>
      </c>
      <c r="U5737" s="29" t="str">
        <f aca="false">IF(AND($S5737="VENCIDO",$K5737="KG",OR(Painel!$B$5="(Todos)",A5737=Painel!$B$5)*OR(Painel!$E$5="(Todos)",P5737=Painel!$E$5)),$J5737+ROW()/10000000,"")</f>
        <v/>
      </c>
    </row>
    <row r="5738" customFormat="false" ht="15" hidden="false" customHeight="false" outlineLevel="0" collapsed="false">
      <c r="A5738" s="29" t="s">
        <v>52</v>
      </c>
      <c r="B5738" s="29" t="s">
        <v>10725</v>
      </c>
      <c r="C5738" s="29" t="s">
        <v>666</v>
      </c>
      <c r="D5738" s="29" t="s">
        <v>667</v>
      </c>
      <c r="E5738" s="29" t="n">
        <v>1</v>
      </c>
      <c r="F5738" s="29" t="s">
        <v>268</v>
      </c>
      <c r="G5738" s="29" t="s">
        <v>10726</v>
      </c>
      <c r="H5738" s="30" t="n">
        <v>590.4</v>
      </c>
      <c r="I5738" s="31" t="n">
        <v>46284</v>
      </c>
      <c r="J5738" s="30" t="n">
        <v>590.4</v>
      </c>
      <c r="K5738" s="29" t="s">
        <v>120</v>
      </c>
      <c r="L5738" s="29" t="s">
        <v>388</v>
      </c>
      <c r="M5738" s="29"/>
      <c r="N5738" s="29" t="s">
        <v>122</v>
      </c>
      <c r="O5738" s="31" t="n">
        <v>46831</v>
      </c>
      <c r="P5738" s="29" t="s">
        <v>123</v>
      </c>
      <c r="Q5738" s="29" t="n">
        <f aca="false">IFERROR(VALUE(L5738),"")</f>
        <v>1</v>
      </c>
      <c r="R5738" s="29" t="n">
        <f aca="true">IF(O5738="","",O5738-TODAY())</f>
        <v>546</v>
      </c>
      <c r="S5738" s="29" t="str">
        <f aca="false">IF(C5738="&lt;&lt; vazio &gt;&gt;","VAZIA",IF(AND(O5738&lt;&gt;"",R5738&lt;0),"VENCIDO",IF(AND(O5738&lt;&gt;"",R5738&lt;=Parametros!$B$10),"PRÓX. VENCIMENTO",IF(F5738="Q","QUALIDADE",IF(F5738="S","BLOQUEADO",IF(F5738="R","RESTRITO/DEVOLUÇÃO",IF(OR(N5738="QUAR",N5738="QRES"),"QUARENTENA",IF(OR(B5738="DESCARTE",B5738="DEVOLUÇÃO"),"DESCARTE/DEVOLUÇÃO",IF(AND(D5738="",K5738&lt;&gt;""),"SEM LOTE",IF(AND(Q5738&lt;&gt;"",Q5738&gt;=Parametros!$B$11),"PARADO/SEM GIRO","OK"))))))))))</f>
        <v>QUALIDADE</v>
      </c>
      <c r="T5738" s="29" t="str">
        <f aca="false">IF(AND($S5738="PARADO/SEM GIRO",$K5738="KG",OR(Painel!$B$5="(Todos)",A5738=Painel!$B$5)*OR(Painel!$E$5="(Todos)",P5738=Painel!$E$5)),$J5738+ROW()/10000000,"")</f>
        <v/>
      </c>
      <c r="U5738" s="29" t="str">
        <f aca="false">IF(AND($S5738="VENCIDO",$K5738="KG",OR(Painel!$B$5="(Todos)",A5738=Painel!$B$5)*OR(Painel!$E$5="(Todos)",P5738=Painel!$E$5)),$J5738+ROW()/10000000,"")</f>
        <v/>
      </c>
    </row>
    <row r="5739" customFormat="false" ht="15" hidden="false" customHeight="false" outlineLevel="0" collapsed="false">
      <c r="A5739" s="29" t="s">
        <v>52</v>
      </c>
      <c r="B5739" s="29" t="s">
        <v>10727</v>
      </c>
      <c r="C5739" s="29" t="s">
        <v>115</v>
      </c>
      <c r="D5739" s="29"/>
      <c r="E5739" s="29" t="n">
        <v>0</v>
      </c>
      <c r="F5739" s="29"/>
      <c r="G5739" s="29"/>
      <c r="H5739" s="30" t="n">
        <v>0</v>
      </c>
      <c r="I5739" s="29"/>
      <c r="J5739" s="30" t="n">
        <v>0</v>
      </c>
      <c r="K5739" s="29"/>
      <c r="L5739" s="29" t="s">
        <v>116</v>
      </c>
      <c r="M5739" s="29"/>
      <c r="N5739" s="29"/>
      <c r="O5739" s="29"/>
      <c r="P5739" s="29"/>
      <c r="Q5739" s="29" t="n">
        <f aca="false">IFERROR(VALUE(L5739),"")</f>
        <v>0</v>
      </c>
      <c r="R5739" s="29" t="str">
        <f aca="true">IF(O5739="","",O5739-TODAY())</f>
        <v/>
      </c>
      <c r="S5739" s="29" t="str">
        <f aca="false">IF(C5739="&lt;&lt; vazio &gt;&gt;","VAZIA",IF(AND(O5739&lt;&gt;"",R5739&lt;0),"VENCIDO",IF(AND(O5739&lt;&gt;"",R5739&lt;=Parametros!$B$10),"PRÓX. VENCIMENTO",IF(F5739="Q","QUALIDADE",IF(F5739="S","BLOQUEADO",IF(F5739="R","RESTRITO/DEVOLUÇÃO",IF(OR(N5739="QUAR",N5739="QRES"),"QUARENTENA",IF(OR(B5739="DESCARTE",B5739="DEVOLUÇÃO"),"DESCARTE/DEVOLUÇÃO",IF(AND(D5739="",K5739&lt;&gt;""),"SEM LOTE",IF(AND(Q5739&lt;&gt;"",Q5739&gt;=Parametros!$B$11),"PARADO/SEM GIRO","OK"))))))))))</f>
        <v>VAZIA</v>
      </c>
      <c r="T5739" s="29" t="str">
        <f aca="false">IF(AND($S5739="PARADO/SEM GIRO",$K5739="KG",OR(Painel!$B$5="(Todos)",A5739=Painel!$B$5)*OR(Painel!$E$5="(Todos)",P5739=Painel!$E$5)),$J5739+ROW()/10000000,"")</f>
        <v/>
      </c>
      <c r="U5739" s="29" t="str">
        <f aca="false">IF(AND($S5739="VENCIDO",$K5739="KG",OR(Painel!$B$5="(Todos)",A5739=Painel!$B$5)*OR(Painel!$E$5="(Todos)",P5739=Painel!$E$5)),$J5739+ROW()/10000000,"")</f>
        <v/>
      </c>
    </row>
    <row r="5740" customFormat="false" ht="15" hidden="false" customHeight="false" outlineLevel="0" collapsed="false">
      <c r="A5740" s="29" t="s">
        <v>52</v>
      </c>
      <c r="B5740" s="29" t="s">
        <v>10728</v>
      </c>
      <c r="C5740" s="29" t="s">
        <v>115</v>
      </c>
      <c r="D5740" s="29"/>
      <c r="E5740" s="29" t="n">
        <v>0</v>
      </c>
      <c r="F5740" s="29"/>
      <c r="G5740" s="29"/>
      <c r="H5740" s="30" t="n">
        <v>0</v>
      </c>
      <c r="I5740" s="29"/>
      <c r="J5740" s="30" t="n">
        <v>0</v>
      </c>
      <c r="K5740" s="29"/>
      <c r="L5740" s="29" t="s">
        <v>116</v>
      </c>
      <c r="M5740" s="29"/>
      <c r="N5740" s="29"/>
      <c r="O5740" s="29"/>
      <c r="P5740" s="29"/>
      <c r="Q5740" s="29" t="n">
        <f aca="false">IFERROR(VALUE(L5740),"")</f>
        <v>0</v>
      </c>
      <c r="R5740" s="29" t="str">
        <f aca="true">IF(O5740="","",O5740-TODAY())</f>
        <v/>
      </c>
      <c r="S5740" s="29" t="str">
        <f aca="false">IF(C5740="&lt;&lt; vazio &gt;&gt;","VAZIA",IF(AND(O5740&lt;&gt;"",R5740&lt;0),"VENCIDO",IF(AND(O5740&lt;&gt;"",R5740&lt;=Parametros!$B$10),"PRÓX. VENCIMENTO",IF(F5740="Q","QUALIDADE",IF(F5740="S","BLOQUEADO",IF(F5740="R","RESTRITO/DEVOLUÇÃO",IF(OR(N5740="QUAR",N5740="QRES"),"QUARENTENA",IF(OR(B5740="DESCARTE",B5740="DEVOLUÇÃO"),"DESCARTE/DEVOLUÇÃO",IF(AND(D5740="",K5740&lt;&gt;""),"SEM LOTE",IF(AND(Q5740&lt;&gt;"",Q5740&gt;=Parametros!$B$11),"PARADO/SEM GIRO","OK"))))))))))</f>
        <v>VAZIA</v>
      </c>
      <c r="T5740" s="29" t="str">
        <f aca="false">IF(AND($S5740="PARADO/SEM GIRO",$K5740="KG",OR(Painel!$B$5="(Todos)",A5740=Painel!$B$5)*OR(Painel!$E$5="(Todos)",P5740=Painel!$E$5)),$J5740+ROW()/10000000,"")</f>
        <v/>
      </c>
      <c r="U5740" s="29" t="str">
        <f aca="false">IF(AND($S5740="VENCIDO",$K5740="KG",OR(Painel!$B$5="(Todos)",A5740=Painel!$B$5)*OR(Painel!$E$5="(Todos)",P5740=Painel!$E$5)),$J5740+ROW()/10000000,"")</f>
        <v/>
      </c>
    </row>
    <row r="5741" customFormat="false" ht="15" hidden="false" customHeight="false" outlineLevel="0" collapsed="false">
      <c r="A5741" s="29" t="s">
        <v>52</v>
      </c>
      <c r="B5741" s="29" t="s">
        <v>10729</v>
      </c>
      <c r="C5741" s="29" t="s">
        <v>10297</v>
      </c>
      <c r="D5741" s="29" t="s">
        <v>10298</v>
      </c>
      <c r="E5741" s="29" t="n">
        <v>1</v>
      </c>
      <c r="F5741" s="29"/>
      <c r="G5741" s="29" t="s">
        <v>10730</v>
      </c>
      <c r="H5741" s="30" t="n">
        <v>800</v>
      </c>
      <c r="I5741" s="31" t="n">
        <v>46183</v>
      </c>
      <c r="J5741" s="30" t="n">
        <v>800</v>
      </c>
      <c r="K5741" s="29" t="s">
        <v>120</v>
      </c>
      <c r="L5741" s="29" t="s">
        <v>1096</v>
      </c>
      <c r="M5741" s="29"/>
      <c r="N5741" s="29" t="s">
        <v>122</v>
      </c>
      <c r="O5741" s="31" t="n">
        <v>46905</v>
      </c>
      <c r="P5741" s="29" t="s">
        <v>123</v>
      </c>
      <c r="Q5741" s="29" t="n">
        <f aca="false">IFERROR(VALUE(L5741),"")</f>
        <v>102</v>
      </c>
      <c r="R5741" s="29" t="n">
        <f aca="true">IF(O5741="","",O5741-TODAY())</f>
        <v>620</v>
      </c>
      <c r="S5741" s="29" t="str">
        <f aca="false">IF(C5741="&lt;&lt; vazio &gt;&gt;","VAZIA",IF(AND(O5741&lt;&gt;"",R5741&lt;0),"VENCIDO",IF(AND(O5741&lt;&gt;"",R5741&lt;=Parametros!$B$10),"PRÓX. VENCIMENTO",IF(F5741="Q","QUALIDADE",IF(F5741="S","BLOQUEADO",IF(F5741="R","RESTRITO/DEVOLUÇÃO",IF(OR(N5741="QUAR",N5741="QRES"),"QUARENTENA",IF(OR(B5741="DESCARTE",B5741="DEVOLUÇÃO"),"DESCARTE/DEVOLUÇÃO",IF(AND(D5741="",K5741&lt;&gt;""),"SEM LOTE",IF(AND(Q5741&lt;&gt;"",Q5741&gt;=Parametros!$B$11),"PARADO/SEM GIRO","OK"))))))))))</f>
        <v>PARADO/SEM GIRO</v>
      </c>
      <c r="T5741" s="29" t="n">
        <f aca="false">IF(AND($S5741="PARADO/SEM GIRO",$K5741="KG",OR(Painel!$B$5="(Todos)",A5741=Painel!$B$5)*OR(Painel!$E$5="(Todos)",P5741=Painel!$E$5)),$J5741+ROW()/10000000,"")</f>
        <v>800.0005741</v>
      </c>
      <c r="U5741" s="29" t="str">
        <f aca="false">IF(AND($S5741="VENCIDO",$K5741="KG",OR(Painel!$B$5="(Todos)",A5741=Painel!$B$5)*OR(Painel!$E$5="(Todos)",P5741=Painel!$E$5)),$J5741+ROW()/10000000,"")</f>
        <v/>
      </c>
    </row>
    <row r="5742" customFormat="false" ht="15" hidden="false" customHeight="false" outlineLevel="0" collapsed="false">
      <c r="A5742" s="29" t="s">
        <v>52</v>
      </c>
      <c r="B5742" s="29" t="s">
        <v>10731</v>
      </c>
      <c r="C5742" s="29" t="s">
        <v>224</v>
      </c>
      <c r="D5742" s="29" t="s">
        <v>225</v>
      </c>
      <c r="E5742" s="29" t="n">
        <v>1</v>
      </c>
      <c r="F5742" s="29"/>
      <c r="G5742" s="29" t="s">
        <v>10732</v>
      </c>
      <c r="H5742" s="30" t="n">
        <v>120</v>
      </c>
      <c r="I5742" s="31" t="n">
        <v>46284</v>
      </c>
      <c r="J5742" s="30" t="n">
        <v>120</v>
      </c>
      <c r="K5742" s="29" t="s">
        <v>120</v>
      </c>
      <c r="L5742" s="29" t="s">
        <v>10544</v>
      </c>
      <c r="M5742" s="29"/>
      <c r="N5742" s="29" t="s">
        <v>122</v>
      </c>
      <c r="O5742" s="31" t="n">
        <v>46656</v>
      </c>
      <c r="P5742" s="29" t="s">
        <v>123</v>
      </c>
      <c r="Q5742" s="29" t="n">
        <f aca="false">IFERROR(VALUE(L5742),"")</f>
        <v>48</v>
      </c>
      <c r="R5742" s="29" t="n">
        <f aca="true">IF(O5742="","",O5742-TODAY())</f>
        <v>371</v>
      </c>
      <c r="S5742" s="29" t="str">
        <f aca="false">IF(C5742="&lt;&lt; vazio &gt;&gt;","VAZIA",IF(AND(O5742&lt;&gt;"",R5742&lt;0),"VENCIDO",IF(AND(O5742&lt;&gt;"",R5742&lt;=Parametros!$B$10),"PRÓX. VENCIMENTO",IF(F5742="Q","QUALIDADE",IF(F5742="S","BLOQUEADO",IF(F5742="R","RESTRITO/DEVOLUÇÃO",IF(OR(N5742="QUAR",N5742="QRES"),"QUARENTENA",IF(OR(B5742="DESCARTE",B5742="DEVOLUÇÃO"),"DESCARTE/DEVOLUÇÃO",IF(AND(D5742="",K5742&lt;&gt;""),"SEM LOTE",IF(AND(Q5742&lt;&gt;"",Q5742&gt;=Parametros!$B$11),"PARADO/SEM GIRO","OK"))))))))))</f>
        <v>OK</v>
      </c>
      <c r="T5742" s="29" t="str">
        <f aca="false">IF(AND($S5742="PARADO/SEM GIRO",$K5742="KG",OR(Painel!$B$5="(Todos)",A5742=Painel!$B$5)*OR(Painel!$E$5="(Todos)",P5742=Painel!$E$5)),$J5742+ROW()/10000000,"")</f>
        <v/>
      </c>
      <c r="U5742" s="29" t="str">
        <f aca="false">IF(AND($S5742="VENCIDO",$K5742="KG",OR(Painel!$B$5="(Todos)",A5742=Painel!$B$5)*OR(Painel!$E$5="(Todos)",P5742=Painel!$E$5)),$J5742+ROW()/10000000,"")</f>
        <v/>
      </c>
    </row>
    <row r="5743" customFormat="false" ht="15" hidden="false" customHeight="false" outlineLevel="0" collapsed="false">
      <c r="A5743" s="29" t="s">
        <v>52</v>
      </c>
      <c r="B5743" s="29" t="s">
        <v>10733</v>
      </c>
      <c r="C5743" s="29" t="s">
        <v>186</v>
      </c>
      <c r="D5743" s="29" t="s">
        <v>823</v>
      </c>
      <c r="E5743" s="29" t="n">
        <v>1</v>
      </c>
      <c r="F5743" s="29" t="s">
        <v>268</v>
      </c>
      <c r="G5743" s="29" t="s">
        <v>10734</v>
      </c>
      <c r="H5743" s="30" t="n">
        <v>545.4</v>
      </c>
      <c r="I5743" s="31" t="n">
        <v>46285</v>
      </c>
      <c r="J5743" s="30" t="n">
        <v>545.4</v>
      </c>
      <c r="K5743" s="29" t="s">
        <v>120</v>
      </c>
      <c r="L5743" s="29" t="s">
        <v>116</v>
      </c>
      <c r="M5743" s="29"/>
      <c r="N5743" s="29" t="s">
        <v>122</v>
      </c>
      <c r="O5743" s="31" t="n">
        <v>46831</v>
      </c>
      <c r="P5743" s="29" t="s">
        <v>123</v>
      </c>
      <c r="Q5743" s="29" t="n">
        <f aca="false">IFERROR(VALUE(L5743),"")</f>
        <v>0</v>
      </c>
      <c r="R5743" s="29" t="n">
        <f aca="true">IF(O5743="","",O5743-TODAY())</f>
        <v>546</v>
      </c>
      <c r="S5743" s="29" t="str">
        <f aca="false">IF(C5743="&lt;&lt; vazio &gt;&gt;","VAZIA",IF(AND(O5743&lt;&gt;"",R5743&lt;0),"VENCIDO",IF(AND(O5743&lt;&gt;"",R5743&lt;=Parametros!$B$10),"PRÓX. VENCIMENTO",IF(F5743="Q","QUALIDADE",IF(F5743="S","BLOQUEADO",IF(F5743="R","RESTRITO/DEVOLUÇÃO",IF(OR(N5743="QUAR",N5743="QRES"),"QUARENTENA",IF(OR(B5743="DESCARTE",B5743="DEVOLUÇÃO"),"DESCARTE/DEVOLUÇÃO",IF(AND(D5743="",K5743&lt;&gt;""),"SEM LOTE",IF(AND(Q5743&lt;&gt;"",Q5743&gt;=Parametros!$B$11),"PARADO/SEM GIRO","OK"))))))))))</f>
        <v>QUALIDADE</v>
      </c>
      <c r="T5743" s="29" t="str">
        <f aca="false">IF(AND($S5743="PARADO/SEM GIRO",$K5743="KG",OR(Painel!$B$5="(Todos)",A5743=Painel!$B$5)*OR(Painel!$E$5="(Todos)",P5743=Painel!$E$5)),$J5743+ROW()/10000000,"")</f>
        <v/>
      </c>
      <c r="U5743" s="29" t="str">
        <f aca="false">IF(AND($S5743="VENCIDO",$K5743="KG",OR(Painel!$B$5="(Todos)",A5743=Painel!$B$5)*OR(Painel!$E$5="(Todos)",P5743=Painel!$E$5)),$J5743+ROW()/10000000,"")</f>
        <v/>
      </c>
    </row>
    <row r="5744" customFormat="false" ht="15" hidden="false" customHeight="false" outlineLevel="0" collapsed="false">
      <c r="A5744" s="29" t="s">
        <v>52</v>
      </c>
      <c r="B5744" s="29" t="s">
        <v>10735</v>
      </c>
      <c r="C5744" s="29" t="s">
        <v>115</v>
      </c>
      <c r="D5744" s="29"/>
      <c r="E5744" s="29" t="n">
        <v>0</v>
      </c>
      <c r="F5744" s="29"/>
      <c r="G5744" s="29"/>
      <c r="H5744" s="30" t="n">
        <v>0</v>
      </c>
      <c r="I5744" s="29"/>
      <c r="J5744" s="30" t="n">
        <v>0</v>
      </c>
      <c r="K5744" s="29"/>
      <c r="L5744" s="29" t="s">
        <v>116</v>
      </c>
      <c r="M5744" s="29"/>
      <c r="N5744" s="29"/>
      <c r="O5744" s="29"/>
      <c r="P5744" s="29"/>
      <c r="Q5744" s="29" t="n">
        <f aca="false">IFERROR(VALUE(L5744),"")</f>
        <v>0</v>
      </c>
      <c r="R5744" s="29" t="str">
        <f aca="true">IF(O5744="","",O5744-TODAY())</f>
        <v/>
      </c>
      <c r="S5744" s="29" t="str">
        <f aca="false">IF(C5744="&lt;&lt; vazio &gt;&gt;","VAZIA",IF(AND(O5744&lt;&gt;"",R5744&lt;0),"VENCIDO",IF(AND(O5744&lt;&gt;"",R5744&lt;=Parametros!$B$10),"PRÓX. VENCIMENTO",IF(F5744="Q","QUALIDADE",IF(F5744="S","BLOQUEADO",IF(F5744="R","RESTRITO/DEVOLUÇÃO",IF(OR(N5744="QUAR",N5744="QRES"),"QUARENTENA",IF(OR(B5744="DESCARTE",B5744="DEVOLUÇÃO"),"DESCARTE/DEVOLUÇÃO",IF(AND(D5744="",K5744&lt;&gt;""),"SEM LOTE",IF(AND(Q5744&lt;&gt;"",Q5744&gt;=Parametros!$B$11),"PARADO/SEM GIRO","OK"))))))))))</f>
        <v>VAZIA</v>
      </c>
      <c r="T5744" s="29" t="str">
        <f aca="false">IF(AND($S5744="PARADO/SEM GIRO",$K5744="KG",OR(Painel!$B$5="(Todos)",A5744=Painel!$B$5)*OR(Painel!$E$5="(Todos)",P5744=Painel!$E$5)),$J5744+ROW()/10000000,"")</f>
        <v/>
      </c>
      <c r="U5744" s="29" t="str">
        <f aca="false">IF(AND($S5744="VENCIDO",$K5744="KG",OR(Painel!$B$5="(Todos)",A5744=Painel!$B$5)*OR(Painel!$E$5="(Todos)",P5744=Painel!$E$5)),$J5744+ROW()/10000000,"")</f>
        <v/>
      </c>
    </row>
    <row r="5745" customFormat="false" ht="15" hidden="false" customHeight="false" outlineLevel="0" collapsed="false">
      <c r="A5745" s="29" t="s">
        <v>52</v>
      </c>
      <c r="B5745" s="29" t="s">
        <v>10736</v>
      </c>
      <c r="C5745" s="29" t="s">
        <v>115</v>
      </c>
      <c r="D5745" s="29"/>
      <c r="E5745" s="29" t="n">
        <v>0</v>
      </c>
      <c r="F5745" s="29"/>
      <c r="G5745" s="29"/>
      <c r="H5745" s="30" t="n">
        <v>0</v>
      </c>
      <c r="I5745" s="29"/>
      <c r="J5745" s="30" t="n">
        <v>0</v>
      </c>
      <c r="K5745" s="29"/>
      <c r="L5745" s="29" t="s">
        <v>116</v>
      </c>
      <c r="M5745" s="29"/>
      <c r="N5745" s="29"/>
      <c r="O5745" s="29"/>
      <c r="P5745" s="29"/>
      <c r="Q5745" s="29" t="n">
        <f aca="false">IFERROR(VALUE(L5745),"")</f>
        <v>0</v>
      </c>
      <c r="R5745" s="29" t="str">
        <f aca="true">IF(O5745="","",O5745-TODAY())</f>
        <v/>
      </c>
      <c r="S5745" s="29" t="str">
        <f aca="false">IF(C5745="&lt;&lt; vazio &gt;&gt;","VAZIA",IF(AND(O5745&lt;&gt;"",R5745&lt;0),"VENCIDO",IF(AND(O5745&lt;&gt;"",R5745&lt;=Parametros!$B$10),"PRÓX. VENCIMENTO",IF(F5745="Q","QUALIDADE",IF(F5745="S","BLOQUEADO",IF(F5745="R","RESTRITO/DEVOLUÇÃO",IF(OR(N5745="QUAR",N5745="QRES"),"QUARENTENA",IF(OR(B5745="DESCARTE",B5745="DEVOLUÇÃO"),"DESCARTE/DEVOLUÇÃO",IF(AND(D5745="",K5745&lt;&gt;""),"SEM LOTE",IF(AND(Q5745&lt;&gt;"",Q5745&gt;=Parametros!$B$11),"PARADO/SEM GIRO","OK"))))))))))</f>
        <v>VAZIA</v>
      </c>
      <c r="T5745" s="29" t="str">
        <f aca="false">IF(AND($S5745="PARADO/SEM GIRO",$K5745="KG",OR(Painel!$B$5="(Todos)",A5745=Painel!$B$5)*OR(Painel!$E$5="(Todos)",P5745=Painel!$E$5)),$J5745+ROW()/10000000,"")</f>
        <v/>
      </c>
      <c r="U5745" s="29" t="str">
        <f aca="false">IF(AND($S5745="VENCIDO",$K5745="KG",OR(Painel!$B$5="(Todos)",A5745=Painel!$B$5)*OR(Painel!$E$5="(Todos)",P5745=Painel!$E$5)),$J5745+ROW()/10000000,"")</f>
        <v/>
      </c>
    </row>
    <row r="5746" customFormat="false" ht="15" hidden="false" customHeight="false" outlineLevel="0" collapsed="false">
      <c r="A5746" s="29" t="s">
        <v>52</v>
      </c>
      <c r="B5746" s="29" t="s">
        <v>10737</v>
      </c>
      <c r="C5746" s="29" t="s">
        <v>5213</v>
      </c>
      <c r="D5746" s="29" t="s">
        <v>4931</v>
      </c>
      <c r="E5746" s="29" t="n">
        <v>1</v>
      </c>
      <c r="F5746" s="29"/>
      <c r="G5746" s="29" t="s">
        <v>10738</v>
      </c>
      <c r="H5746" s="30" t="n">
        <v>700</v>
      </c>
      <c r="I5746" s="31" t="n">
        <v>46247</v>
      </c>
      <c r="J5746" s="30" t="n">
        <v>700</v>
      </c>
      <c r="K5746" s="29" t="s">
        <v>120</v>
      </c>
      <c r="L5746" s="29" t="s">
        <v>1719</v>
      </c>
      <c r="M5746" s="29"/>
      <c r="N5746" s="29" t="s">
        <v>122</v>
      </c>
      <c r="O5746" s="31" t="n">
        <v>46787</v>
      </c>
      <c r="P5746" s="29" t="s">
        <v>123</v>
      </c>
      <c r="Q5746" s="29" t="n">
        <f aca="false">IFERROR(VALUE(L5746),"")</f>
        <v>38</v>
      </c>
      <c r="R5746" s="29" t="n">
        <f aca="true">IF(O5746="","",O5746-TODAY())</f>
        <v>502</v>
      </c>
      <c r="S5746" s="29" t="str">
        <f aca="false">IF(C5746="&lt;&lt; vazio &gt;&gt;","VAZIA",IF(AND(O5746&lt;&gt;"",R5746&lt;0),"VENCIDO",IF(AND(O5746&lt;&gt;"",R5746&lt;=Parametros!$B$10),"PRÓX. VENCIMENTO",IF(F5746="Q","QUALIDADE",IF(F5746="S","BLOQUEADO",IF(F5746="R","RESTRITO/DEVOLUÇÃO",IF(OR(N5746="QUAR",N5746="QRES"),"QUARENTENA",IF(OR(B5746="DESCARTE",B5746="DEVOLUÇÃO"),"DESCARTE/DEVOLUÇÃO",IF(AND(D5746="",K5746&lt;&gt;""),"SEM LOTE",IF(AND(Q5746&lt;&gt;"",Q5746&gt;=Parametros!$B$11),"PARADO/SEM GIRO","OK"))))))))))</f>
        <v>OK</v>
      </c>
      <c r="T5746" s="29" t="str">
        <f aca="false">IF(AND($S5746="PARADO/SEM GIRO",$K5746="KG",OR(Painel!$B$5="(Todos)",A5746=Painel!$B$5)*OR(Painel!$E$5="(Todos)",P5746=Painel!$E$5)),$J5746+ROW()/10000000,"")</f>
        <v/>
      </c>
      <c r="U5746" s="29" t="str">
        <f aca="false">IF(AND($S5746="VENCIDO",$K5746="KG",OR(Painel!$B$5="(Todos)",A5746=Painel!$B$5)*OR(Painel!$E$5="(Todos)",P5746=Painel!$E$5)),$J5746+ROW()/10000000,"")</f>
        <v/>
      </c>
    </row>
    <row r="5747" customFormat="false" ht="15" hidden="false" customHeight="false" outlineLevel="0" collapsed="false">
      <c r="A5747" s="29" t="s">
        <v>52</v>
      </c>
      <c r="B5747" s="29" t="s">
        <v>10739</v>
      </c>
      <c r="C5747" s="29" t="s">
        <v>115</v>
      </c>
      <c r="D5747" s="29"/>
      <c r="E5747" s="29" t="n">
        <v>0</v>
      </c>
      <c r="F5747" s="29"/>
      <c r="G5747" s="29"/>
      <c r="H5747" s="30" t="n">
        <v>0</v>
      </c>
      <c r="I5747" s="29"/>
      <c r="J5747" s="30" t="n">
        <v>0</v>
      </c>
      <c r="K5747" s="29"/>
      <c r="L5747" s="29" t="s">
        <v>116</v>
      </c>
      <c r="M5747" s="29"/>
      <c r="N5747" s="29"/>
      <c r="O5747" s="29"/>
      <c r="P5747" s="29"/>
      <c r="Q5747" s="29" t="n">
        <f aca="false">IFERROR(VALUE(L5747),"")</f>
        <v>0</v>
      </c>
      <c r="R5747" s="29" t="str">
        <f aca="true">IF(O5747="","",O5747-TODAY())</f>
        <v/>
      </c>
      <c r="S5747" s="29" t="str">
        <f aca="false">IF(C5747="&lt;&lt; vazio &gt;&gt;","VAZIA",IF(AND(O5747&lt;&gt;"",R5747&lt;0),"VENCIDO",IF(AND(O5747&lt;&gt;"",R5747&lt;=Parametros!$B$10),"PRÓX. VENCIMENTO",IF(F5747="Q","QUALIDADE",IF(F5747="S","BLOQUEADO",IF(F5747="R","RESTRITO/DEVOLUÇÃO",IF(OR(N5747="QUAR",N5747="QRES"),"QUARENTENA",IF(OR(B5747="DESCARTE",B5747="DEVOLUÇÃO"),"DESCARTE/DEVOLUÇÃO",IF(AND(D5747="",K5747&lt;&gt;""),"SEM LOTE",IF(AND(Q5747&lt;&gt;"",Q5747&gt;=Parametros!$B$11),"PARADO/SEM GIRO","OK"))))))))))</f>
        <v>VAZIA</v>
      </c>
      <c r="T5747" s="29" t="str">
        <f aca="false">IF(AND($S5747="PARADO/SEM GIRO",$K5747="KG",OR(Painel!$B$5="(Todos)",A5747=Painel!$B$5)*OR(Painel!$E$5="(Todos)",P5747=Painel!$E$5)),$J5747+ROW()/10000000,"")</f>
        <v/>
      </c>
      <c r="U5747" s="29" t="str">
        <f aca="false">IF(AND($S5747="VENCIDO",$K5747="KG",OR(Painel!$B$5="(Todos)",A5747=Painel!$B$5)*OR(Painel!$E$5="(Todos)",P5747=Painel!$E$5)),$J5747+ROW()/10000000,"")</f>
        <v/>
      </c>
    </row>
    <row r="5748" customFormat="false" ht="15" hidden="false" customHeight="false" outlineLevel="0" collapsed="false">
      <c r="A5748" s="29" t="s">
        <v>52</v>
      </c>
      <c r="B5748" s="29" t="s">
        <v>10740</v>
      </c>
      <c r="C5748" s="29" t="s">
        <v>876</v>
      </c>
      <c r="D5748" s="29" t="s">
        <v>877</v>
      </c>
      <c r="E5748" s="29" t="n">
        <v>1</v>
      </c>
      <c r="F5748" s="29"/>
      <c r="G5748" s="29" t="s">
        <v>10741</v>
      </c>
      <c r="H5748" s="30" t="n">
        <v>720</v>
      </c>
      <c r="I5748" s="31" t="n">
        <v>46279</v>
      </c>
      <c r="J5748" s="30" t="n">
        <v>720</v>
      </c>
      <c r="K5748" s="29" t="s">
        <v>120</v>
      </c>
      <c r="L5748" s="29" t="s">
        <v>350</v>
      </c>
      <c r="M5748" s="29"/>
      <c r="N5748" s="29" t="s">
        <v>122</v>
      </c>
      <c r="O5748" s="31" t="n">
        <v>46821</v>
      </c>
      <c r="P5748" s="29" t="s">
        <v>123</v>
      </c>
      <c r="Q5748" s="29" t="n">
        <f aca="false">IFERROR(VALUE(L5748),"")</f>
        <v>6</v>
      </c>
      <c r="R5748" s="29" t="n">
        <f aca="true">IF(O5748="","",O5748-TODAY())</f>
        <v>536</v>
      </c>
      <c r="S5748" s="29" t="str">
        <f aca="false">IF(C5748="&lt;&lt; vazio &gt;&gt;","VAZIA",IF(AND(O5748&lt;&gt;"",R5748&lt;0),"VENCIDO",IF(AND(O5748&lt;&gt;"",R5748&lt;=Parametros!$B$10),"PRÓX. VENCIMENTO",IF(F5748="Q","QUALIDADE",IF(F5748="S","BLOQUEADO",IF(F5748="R","RESTRITO/DEVOLUÇÃO",IF(OR(N5748="QUAR",N5748="QRES"),"QUARENTENA",IF(OR(B5748="DESCARTE",B5748="DEVOLUÇÃO"),"DESCARTE/DEVOLUÇÃO",IF(AND(D5748="",K5748&lt;&gt;""),"SEM LOTE",IF(AND(Q5748&lt;&gt;"",Q5748&gt;=Parametros!$B$11),"PARADO/SEM GIRO","OK"))))))))))</f>
        <v>OK</v>
      </c>
      <c r="T5748" s="29" t="str">
        <f aca="false">IF(AND($S5748="PARADO/SEM GIRO",$K5748="KG",OR(Painel!$B$5="(Todos)",A5748=Painel!$B$5)*OR(Painel!$E$5="(Todos)",P5748=Painel!$E$5)),$J5748+ROW()/10000000,"")</f>
        <v/>
      </c>
      <c r="U5748" s="29" t="str">
        <f aca="false">IF(AND($S5748="VENCIDO",$K5748="KG",OR(Painel!$B$5="(Todos)",A5748=Painel!$B$5)*OR(Painel!$E$5="(Todos)",P5748=Painel!$E$5)),$J5748+ROW()/10000000,"")</f>
        <v/>
      </c>
    </row>
    <row r="5749" customFormat="false" ht="15" hidden="false" customHeight="false" outlineLevel="0" collapsed="false">
      <c r="A5749" s="29" t="s">
        <v>52</v>
      </c>
      <c r="B5749" s="29" t="s">
        <v>10742</v>
      </c>
      <c r="C5749" s="29" t="s">
        <v>135</v>
      </c>
      <c r="D5749" s="29" t="s">
        <v>572</v>
      </c>
      <c r="E5749" s="29" t="n">
        <v>1</v>
      </c>
      <c r="F5749" s="29"/>
      <c r="G5749" s="29" t="s">
        <v>10743</v>
      </c>
      <c r="H5749" s="30" t="n">
        <v>999.9</v>
      </c>
      <c r="I5749" s="31" t="n">
        <v>46280</v>
      </c>
      <c r="J5749" s="30" t="n">
        <v>999.9</v>
      </c>
      <c r="K5749" s="29" t="s">
        <v>120</v>
      </c>
      <c r="L5749" s="29" t="s">
        <v>144</v>
      </c>
      <c r="M5749" s="29"/>
      <c r="N5749" s="29" t="s">
        <v>122</v>
      </c>
      <c r="O5749" s="31" t="n">
        <v>46639</v>
      </c>
      <c r="P5749" s="29" t="s">
        <v>123</v>
      </c>
      <c r="Q5749" s="29" t="n">
        <f aca="false">IFERROR(VALUE(L5749),"")</f>
        <v>5</v>
      </c>
      <c r="R5749" s="29" t="n">
        <f aca="true">IF(O5749="","",O5749-TODAY())</f>
        <v>354</v>
      </c>
      <c r="S5749" s="29" t="str">
        <f aca="false">IF(C5749="&lt;&lt; vazio &gt;&gt;","VAZIA",IF(AND(O5749&lt;&gt;"",R5749&lt;0),"VENCIDO",IF(AND(O5749&lt;&gt;"",R5749&lt;=Parametros!$B$10),"PRÓX. VENCIMENTO",IF(F5749="Q","QUALIDADE",IF(F5749="S","BLOQUEADO",IF(F5749="R","RESTRITO/DEVOLUÇÃO",IF(OR(N5749="QUAR",N5749="QRES"),"QUARENTENA",IF(OR(B5749="DESCARTE",B5749="DEVOLUÇÃO"),"DESCARTE/DEVOLUÇÃO",IF(AND(D5749="",K5749&lt;&gt;""),"SEM LOTE",IF(AND(Q5749&lt;&gt;"",Q5749&gt;=Parametros!$B$11),"PARADO/SEM GIRO","OK"))))))))))</f>
        <v>OK</v>
      </c>
      <c r="T5749" s="29" t="str">
        <f aca="false">IF(AND($S5749="PARADO/SEM GIRO",$K5749="KG",OR(Painel!$B$5="(Todos)",A5749=Painel!$B$5)*OR(Painel!$E$5="(Todos)",P5749=Painel!$E$5)),$J5749+ROW()/10000000,"")</f>
        <v/>
      </c>
      <c r="U5749" s="29" t="str">
        <f aca="false">IF(AND($S5749="VENCIDO",$K5749="KG",OR(Painel!$B$5="(Todos)",A5749=Painel!$B$5)*OR(Painel!$E$5="(Todos)",P5749=Painel!$E$5)),$J5749+ROW()/10000000,"")</f>
        <v/>
      </c>
    </row>
    <row r="5750" customFormat="false" ht="15" hidden="false" customHeight="false" outlineLevel="0" collapsed="false">
      <c r="A5750" s="29" t="s">
        <v>52</v>
      </c>
      <c r="B5750" s="29" t="s">
        <v>10744</v>
      </c>
      <c r="C5750" s="29" t="s">
        <v>115</v>
      </c>
      <c r="D5750" s="29"/>
      <c r="E5750" s="29" t="n">
        <v>0</v>
      </c>
      <c r="F5750" s="29"/>
      <c r="G5750" s="29"/>
      <c r="H5750" s="30" t="n">
        <v>0</v>
      </c>
      <c r="I5750" s="29"/>
      <c r="J5750" s="30" t="n">
        <v>0</v>
      </c>
      <c r="K5750" s="29"/>
      <c r="L5750" s="29" t="s">
        <v>116</v>
      </c>
      <c r="M5750" s="29"/>
      <c r="N5750" s="29"/>
      <c r="O5750" s="29"/>
      <c r="P5750" s="29"/>
      <c r="Q5750" s="29" t="n">
        <f aca="false">IFERROR(VALUE(L5750),"")</f>
        <v>0</v>
      </c>
      <c r="R5750" s="29" t="str">
        <f aca="true">IF(O5750="","",O5750-TODAY())</f>
        <v/>
      </c>
      <c r="S5750" s="29" t="str">
        <f aca="false">IF(C5750="&lt;&lt; vazio &gt;&gt;","VAZIA",IF(AND(O5750&lt;&gt;"",R5750&lt;0),"VENCIDO",IF(AND(O5750&lt;&gt;"",R5750&lt;=Parametros!$B$10),"PRÓX. VENCIMENTO",IF(F5750="Q","QUALIDADE",IF(F5750="S","BLOQUEADO",IF(F5750="R","RESTRITO/DEVOLUÇÃO",IF(OR(N5750="QUAR",N5750="QRES"),"QUARENTENA",IF(OR(B5750="DESCARTE",B5750="DEVOLUÇÃO"),"DESCARTE/DEVOLUÇÃO",IF(AND(D5750="",K5750&lt;&gt;""),"SEM LOTE",IF(AND(Q5750&lt;&gt;"",Q5750&gt;=Parametros!$B$11),"PARADO/SEM GIRO","OK"))))))))))</f>
        <v>VAZIA</v>
      </c>
      <c r="T5750" s="29" t="str">
        <f aca="false">IF(AND($S5750="PARADO/SEM GIRO",$K5750="KG",OR(Painel!$B$5="(Todos)",A5750=Painel!$B$5)*OR(Painel!$E$5="(Todos)",P5750=Painel!$E$5)),$J5750+ROW()/10000000,"")</f>
        <v/>
      </c>
      <c r="U5750" s="29" t="str">
        <f aca="false">IF(AND($S5750="VENCIDO",$K5750="KG",OR(Painel!$B$5="(Todos)",A5750=Painel!$B$5)*OR(Painel!$E$5="(Todos)",P5750=Painel!$E$5)),$J5750+ROW()/10000000,"")</f>
        <v/>
      </c>
    </row>
    <row r="5751" customFormat="false" ht="15" hidden="false" customHeight="false" outlineLevel="0" collapsed="false">
      <c r="A5751" s="29" t="s">
        <v>52</v>
      </c>
      <c r="B5751" s="29" t="s">
        <v>10745</v>
      </c>
      <c r="C5751" s="29" t="s">
        <v>115</v>
      </c>
      <c r="D5751" s="29"/>
      <c r="E5751" s="29" t="n">
        <v>0</v>
      </c>
      <c r="F5751" s="29"/>
      <c r="G5751" s="29"/>
      <c r="H5751" s="30" t="n">
        <v>0</v>
      </c>
      <c r="I5751" s="29"/>
      <c r="J5751" s="30" t="n">
        <v>0</v>
      </c>
      <c r="K5751" s="29"/>
      <c r="L5751" s="29" t="s">
        <v>116</v>
      </c>
      <c r="M5751" s="29"/>
      <c r="N5751" s="29"/>
      <c r="O5751" s="29"/>
      <c r="P5751" s="29"/>
      <c r="Q5751" s="29" t="n">
        <f aca="false">IFERROR(VALUE(L5751),"")</f>
        <v>0</v>
      </c>
      <c r="R5751" s="29" t="str">
        <f aca="true">IF(O5751="","",O5751-TODAY())</f>
        <v/>
      </c>
      <c r="S5751" s="29" t="str">
        <f aca="false">IF(C5751="&lt;&lt; vazio &gt;&gt;","VAZIA",IF(AND(O5751&lt;&gt;"",R5751&lt;0),"VENCIDO",IF(AND(O5751&lt;&gt;"",R5751&lt;=Parametros!$B$10),"PRÓX. VENCIMENTO",IF(F5751="Q","QUALIDADE",IF(F5751="S","BLOQUEADO",IF(F5751="R","RESTRITO/DEVOLUÇÃO",IF(OR(N5751="QUAR",N5751="QRES"),"QUARENTENA",IF(OR(B5751="DESCARTE",B5751="DEVOLUÇÃO"),"DESCARTE/DEVOLUÇÃO",IF(AND(D5751="",K5751&lt;&gt;""),"SEM LOTE",IF(AND(Q5751&lt;&gt;"",Q5751&gt;=Parametros!$B$11),"PARADO/SEM GIRO","OK"))))))))))</f>
        <v>VAZIA</v>
      </c>
      <c r="T5751" s="29" t="str">
        <f aca="false">IF(AND($S5751="PARADO/SEM GIRO",$K5751="KG",OR(Painel!$B$5="(Todos)",A5751=Painel!$B$5)*OR(Painel!$E$5="(Todos)",P5751=Painel!$E$5)),$J5751+ROW()/10000000,"")</f>
        <v/>
      </c>
      <c r="U5751" s="29" t="str">
        <f aca="false">IF(AND($S5751="VENCIDO",$K5751="KG",OR(Painel!$B$5="(Todos)",A5751=Painel!$B$5)*OR(Painel!$E$5="(Todos)",P5751=Painel!$E$5)),$J5751+ROW()/10000000,"")</f>
        <v/>
      </c>
    </row>
    <row r="5752" customFormat="false" ht="15" hidden="false" customHeight="false" outlineLevel="0" collapsed="false">
      <c r="A5752" s="29" t="s">
        <v>52</v>
      </c>
      <c r="B5752" s="29" t="s">
        <v>10746</v>
      </c>
      <c r="C5752" s="29" t="s">
        <v>115</v>
      </c>
      <c r="D5752" s="29"/>
      <c r="E5752" s="29" t="n">
        <v>0</v>
      </c>
      <c r="F5752" s="29"/>
      <c r="G5752" s="29"/>
      <c r="H5752" s="30" t="n">
        <v>0</v>
      </c>
      <c r="I5752" s="29"/>
      <c r="J5752" s="30" t="n">
        <v>0</v>
      </c>
      <c r="K5752" s="29"/>
      <c r="L5752" s="29" t="s">
        <v>116</v>
      </c>
      <c r="M5752" s="29"/>
      <c r="N5752" s="29"/>
      <c r="O5752" s="29"/>
      <c r="P5752" s="29"/>
      <c r="Q5752" s="29" t="n">
        <f aca="false">IFERROR(VALUE(L5752),"")</f>
        <v>0</v>
      </c>
      <c r="R5752" s="29" t="str">
        <f aca="true">IF(O5752="","",O5752-TODAY())</f>
        <v/>
      </c>
      <c r="S5752" s="29" t="str">
        <f aca="false">IF(C5752="&lt;&lt; vazio &gt;&gt;","VAZIA",IF(AND(O5752&lt;&gt;"",R5752&lt;0),"VENCIDO",IF(AND(O5752&lt;&gt;"",R5752&lt;=Parametros!$B$10),"PRÓX. VENCIMENTO",IF(F5752="Q","QUALIDADE",IF(F5752="S","BLOQUEADO",IF(F5752="R","RESTRITO/DEVOLUÇÃO",IF(OR(N5752="QUAR",N5752="QRES"),"QUARENTENA",IF(OR(B5752="DESCARTE",B5752="DEVOLUÇÃO"),"DESCARTE/DEVOLUÇÃO",IF(AND(D5752="",K5752&lt;&gt;""),"SEM LOTE",IF(AND(Q5752&lt;&gt;"",Q5752&gt;=Parametros!$B$11),"PARADO/SEM GIRO","OK"))))))))))</f>
        <v>VAZIA</v>
      </c>
      <c r="T5752" s="29" t="str">
        <f aca="false">IF(AND($S5752="PARADO/SEM GIRO",$K5752="KG",OR(Painel!$B$5="(Todos)",A5752=Painel!$B$5)*OR(Painel!$E$5="(Todos)",P5752=Painel!$E$5)),$J5752+ROW()/10000000,"")</f>
        <v/>
      </c>
      <c r="U5752" s="29" t="str">
        <f aca="false">IF(AND($S5752="VENCIDO",$K5752="KG",OR(Painel!$B$5="(Todos)",A5752=Painel!$B$5)*OR(Painel!$E$5="(Todos)",P5752=Painel!$E$5)),$J5752+ROW()/10000000,"")</f>
        <v/>
      </c>
    </row>
    <row r="5753" customFormat="false" ht="15" hidden="false" customHeight="false" outlineLevel="0" collapsed="false">
      <c r="A5753" s="29" t="s">
        <v>52</v>
      </c>
      <c r="B5753" s="29" t="s">
        <v>10747</v>
      </c>
      <c r="C5753" s="29" t="s">
        <v>115</v>
      </c>
      <c r="D5753" s="29"/>
      <c r="E5753" s="29" t="n">
        <v>0</v>
      </c>
      <c r="F5753" s="29"/>
      <c r="G5753" s="29"/>
      <c r="H5753" s="30" t="n">
        <v>0</v>
      </c>
      <c r="I5753" s="29"/>
      <c r="J5753" s="30" t="n">
        <v>0</v>
      </c>
      <c r="K5753" s="29"/>
      <c r="L5753" s="29" t="s">
        <v>116</v>
      </c>
      <c r="M5753" s="29"/>
      <c r="N5753" s="29"/>
      <c r="O5753" s="29"/>
      <c r="P5753" s="29"/>
      <c r="Q5753" s="29" t="n">
        <f aca="false">IFERROR(VALUE(L5753),"")</f>
        <v>0</v>
      </c>
      <c r="R5753" s="29" t="str">
        <f aca="true">IF(O5753="","",O5753-TODAY())</f>
        <v/>
      </c>
      <c r="S5753" s="29" t="str">
        <f aca="false">IF(C5753="&lt;&lt; vazio &gt;&gt;","VAZIA",IF(AND(O5753&lt;&gt;"",R5753&lt;0),"VENCIDO",IF(AND(O5753&lt;&gt;"",R5753&lt;=Parametros!$B$10),"PRÓX. VENCIMENTO",IF(F5753="Q","QUALIDADE",IF(F5753="S","BLOQUEADO",IF(F5753="R","RESTRITO/DEVOLUÇÃO",IF(OR(N5753="QUAR",N5753="QRES"),"QUARENTENA",IF(OR(B5753="DESCARTE",B5753="DEVOLUÇÃO"),"DESCARTE/DEVOLUÇÃO",IF(AND(D5753="",K5753&lt;&gt;""),"SEM LOTE",IF(AND(Q5753&lt;&gt;"",Q5753&gt;=Parametros!$B$11),"PARADO/SEM GIRO","OK"))))))))))</f>
        <v>VAZIA</v>
      </c>
      <c r="T5753" s="29" t="str">
        <f aca="false">IF(AND($S5753="PARADO/SEM GIRO",$K5753="KG",OR(Painel!$B$5="(Todos)",A5753=Painel!$B$5)*OR(Painel!$E$5="(Todos)",P5753=Painel!$E$5)),$J5753+ROW()/10000000,"")</f>
        <v/>
      </c>
      <c r="U5753" s="29" t="str">
        <f aca="false">IF(AND($S5753="VENCIDO",$K5753="KG",OR(Painel!$B$5="(Todos)",A5753=Painel!$B$5)*OR(Painel!$E$5="(Todos)",P5753=Painel!$E$5)),$J5753+ROW()/10000000,"")</f>
        <v/>
      </c>
    </row>
    <row r="5754" customFormat="false" ht="15" hidden="false" customHeight="false" outlineLevel="0" collapsed="false">
      <c r="A5754" s="29" t="s">
        <v>52</v>
      </c>
      <c r="B5754" s="29" t="s">
        <v>10748</v>
      </c>
      <c r="C5754" s="29" t="s">
        <v>876</v>
      </c>
      <c r="D5754" s="29" t="s">
        <v>877</v>
      </c>
      <c r="E5754" s="29" t="n">
        <v>1</v>
      </c>
      <c r="F5754" s="29"/>
      <c r="G5754" s="29" t="s">
        <v>10749</v>
      </c>
      <c r="H5754" s="30" t="n">
        <v>720</v>
      </c>
      <c r="I5754" s="31" t="n">
        <v>46279</v>
      </c>
      <c r="J5754" s="30" t="n">
        <v>720</v>
      </c>
      <c r="K5754" s="29" t="s">
        <v>120</v>
      </c>
      <c r="L5754" s="29" t="s">
        <v>350</v>
      </c>
      <c r="M5754" s="29"/>
      <c r="N5754" s="29" t="s">
        <v>122</v>
      </c>
      <c r="O5754" s="31" t="n">
        <v>46821</v>
      </c>
      <c r="P5754" s="29" t="s">
        <v>123</v>
      </c>
      <c r="Q5754" s="29" t="n">
        <f aca="false">IFERROR(VALUE(L5754),"")</f>
        <v>6</v>
      </c>
      <c r="R5754" s="29" t="n">
        <f aca="true">IF(O5754="","",O5754-TODAY())</f>
        <v>536</v>
      </c>
      <c r="S5754" s="29" t="str">
        <f aca="false">IF(C5754="&lt;&lt; vazio &gt;&gt;","VAZIA",IF(AND(O5754&lt;&gt;"",R5754&lt;0),"VENCIDO",IF(AND(O5754&lt;&gt;"",R5754&lt;=Parametros!$B$10),"PRÓX. VENCIMENTO",IF(F5754="Q","QUALIDADE",IF(F5754="S","BLOQUEADO",IF(F5754="R","RESTRITO/DEVOLUÇÃO",IF(OR(N5754="QUAR",N5754="QRES"),"QUARENTENA",IF(OR(B5754="DESCARTE",B5754="DEVOLUÇÃO"),"DESCARTE/DEVOLUÇÃO",IF(AND(D5754="",K5754&lt;&gt;""),"SEM LOTE",IF(AND(Q5754&lt;&gt;"",Q5754&gt;=Parametros!$B$11),"PARADO/SEM GIRO","OK"))))))))))</f>
        <v>OK</v>
      </c>
      <c r="T5754" s="29" t="str">
        <f aca="false">IF(AND($S5754="PARADO/SEM GIRO",$K5754="KG",OR(Painel!$B$5="(Todos)",A5754=Painel!$B$5)*OR(Painel!$E$5="(Todos)",P5754=Painel!$E$5)),$J5754+ROW()/10000000,"")</f>
        <v/>
      </c>
      <c r="U5754" s="29" t="str">
        <f aca="false">IF(AND($S5754="VENCIDO",$K5754="KG",OR(Painel!$B$5="(Todos)",A5754=Painel!$B$5)*OR(Painel!$E$5="(Todos)",P5754=Painel!$E$5)),$J5754+ROW()/10000000,"")</f>
        <v/>
      </c>
    </row>
    <row r="5755" customFormat="false" ht="15" hidden="false" customHeight="false" outlineLevel="0" collapsed="false">
      <c r="A5755" s="29" t="s">
        <v>52</v>
      </c>
      <c r="B5755" s="29" t="s">
        <v>10750</v>
      </c>
      <c r="C5755" s="29" t="s">
        <v>115</v>
      </c>
      <c r="D5755" s="29"/>
      <c r="E5755" s="29" t="n">
        <v>0</v>
      </c>
      <c r="F5755" s="29"/>
      <c r="G5755" s="29"/>
      <c r="H5755" s="30" t="n">
        <v>0</v>
      </c>
      <c r="I5755" s="29"/>
      <c r="J5755" s="30" t="n">
        <v>0</v>
      </c>
      <c r="K5755" s="29"/>
      <c r="L5755" s="29" t="s">
        <v>116</v>
      </c>
      <c r="M5755" s="29"/>
      <c r="N5755" s="29"/>
      <c r="O5755" s="29"/>
      <c r="P5755" s="29"/>
      <c r="Q5755" s="29" t="n">
        <f aca="false">IFERROR(VALUE(L5755),"")</f>
        <v>0</v>
      </c>
      <c r="R5755" s="29" t="str">
        <f aca="true">IF(O5755="","",O5755-TODAY())</f>
        <v/>
      </c>
      <c r="S5755" s="29" t="str">
        <f aca="false">IF(C5755="&lt;&lt; vazio &gt;&gt;","VAZIA",IF(AND(O5755&lt;&gt;"",R5755&lt;0),"VENCIDO",IF(AND(O5755&lt;&gt;"",R5755&lt;=Parametros!$B$10),"PRÓX. VENCIMENTO",IF(F5755="Q","QUALIDADE",IF(F5755="S","BLOQUEADO",IF(F5755="R","RESTRITO/DEVOLUÇÃO",IF(OR(N5755="QUAR",N5755="QRES"),"QUARENTENA",IF(OR(B5755="DESCARTE",B5755="DEVOLUÇÃO"),"DESCARTE/DEVOLUÇÃO",IF(AND(D5755="",K5755&lt;&gt;""),"SEM LOTE",IF(AND(Q5755&lt;&gt;"",Q5755&gt;=Parametros!$B$11),"PARADO/SEM GIRO","OK"))))))))))</f>
        <v>VAZIA</v>
      </c>
      <c r="T5755" s="29" t="str">
        <f aca="false">IF(AND($S5755="PARADO/SEM GIRO",$K5755="KG",OR(Painel!$B$5="(Todos)",A5755=Painel!$B$5)*OR(Painel!$E$5="(Todos)",P5755=Painel!$E$5)),$J5755+ROW()/10000000,"")</f>
        <v/>
      </c>
      <c r="U5755" s="29" t="str">
        <f aca="false">IF(AND($S5755="VENCIDO",$K5755="KG",OR(Painel!$B$5="(Todos)",A5755=Painel!$B$5)*OR(Painel!$E$5="(Todos)",P5755=Painel!$E$5)),$J5755+ROW()/10000000,"")</f>
        <v/>
      </c>
    </row>
    <row r="5756" customFormat="false" ht="15" hidden="false" customHeight="false" outlineLevel="0" collapsed="false">
      <c r="A5756" s="29" t="s">
        <v>52</v>
      </c>
      <c r="B5756" s="29" t="s">
        <v>10751</v>
      </c>
      <c r="C5756" s="29" t="s">
        <v>7048</v>
      </c>
      <c r="D5756" s="29" t="s">
        <v>7049</v>
      </c>
      <c r="E5756" s="29" t="n">
        <v>1</v>
      </c>
      <c r="F5756" s="29" t="s">
        <v>268</v>
      </c>
      <c r="G5756" s="29" t="s">
        <v>10752</v>
      </c>
      <c r="H5756" s="30" t="n">
        <v>180</v>
      </c>
      <c r="I5756" s="31" t="n">
        <v>46095</v>
      </c>
      <c r="J5756" s="30" t="n">
        <v>180</v>
      </c>
      <c r="K5756" s="29" t="s">
        <v>120</v>
      </c>
      <c r="L5756" s="29" t="s">
        <v>7051</v>
      </c>
      <c r="M5756" s="29"/>
      <c r="N5756" s="29" t="s">
        <v>122</v>
      </c>
      <c r="O5756" s="31" t="n">
        <v>46610</v>
      </c>
      <c r="P5756" s="29" t="s">
        <v>123</v>
      </c>
      <c r="Q5756" s="29" t="n">
        <f aca="false">IFERROR(VALUE(L5756),"")</f>
        <v>190</v>
      </c>
      <c r="R5756" s="29" t="n">
        <f aca="true">IF(O5756="","",O5756-TODAY())</f>
        <v>325</v>
      </c>
      <c r="S5756" s="29" t="str">
        <f aca="false">IF(C5756="&lt;&lt; vazio &gt;&gt;","VAZIA",IF(AND(O5756&lt;&gt;"",R5756&lt;0),"VENCIDO",IF(AND(O5756&lt;&gt;"",R5756&lt;=Parametros!$B$10),"PRÓX. VENCIMENTO",IF(F5756="Q","QUALIDADE",IF(F5756="S","BLOQUEADO",IF(F5756="R","RESTRITO/DEVOLUÇÃO",IF(OR(N5756="QUAR",N5756="QRES"),"QUARENTENA",IF(OR(B5756="DESCARTE",B5756="DEVOLUÇÃO"),"DESCARTE/DEVOLUÇÃO",IF(AND(D5756="",K5756&lt;&gt;""),"SEM LOTE",IF(AND(Q5756&lt;&gt;"",Q5756&gt;=Parametros!$B$11),"PARADO/SEM GIRO","OK"))))))))))</f>
        <v>QUALIDADE</v>
      </c>
      <c r="T5756" s="29" t="str">
        <f aca="false">IF(AND($S5756="PARADO/SEM GIRO",$K5756="KG",OR(Painel!$B$5="(Todos)",A5756=Painel!$B$5)*OR(Painel!$E$5="(Todos)",P5756=Painel!$E$5)),$J5756+ROW()/10000000,"")</f>
        <v/>
      </c>
      <c r="U5756" s="29" t="str">
        <f aca="false">IF(AND($S5756="VENCIDO",$K5756="KG",OR(Painel!$B$5="(Todos)",A5756=Painel!$B$5)*OR(Painel!$E$5="(Todos)",P5756=Painel!$E$5)),$J5756+ROW()/10000000,"")</f>
        <v/>
      </c>
    </row>
    <row r="5757" customFormat="false" ht="15" hidden="false" customHeight="false" outlineLevel="0" collapsed="false">
      <c r="A5757" s="29" t="s">
        <v>52</v>
      </c>
      <c r="B5757" s="29" t="s">
        <v>10753</v>
      </c>
      <c r="C5757" s="29" t="s">
        <v>5213</v>
      </c>
      <c r="D5757" s="29" t="s">
        <v>4931</v>
      </c>
      <c r="E5757" s="29" t="n">
        <v>1</v>
      </c>
      <c r="F5757" s="29"/>
      <c r="G5757" s="29" t="s">
        <v>10754</v>
      </c>
      <c r="H5757" s="30" t="n">
        <v>700</v>
      </c>
      <c r="I5757" s="31" t="n">
        <v>46247</v>
      </c>
      <c r="J5757" s="30" t="n">
        <v>700</v>
      </c>
      <c r="K5757" s="29" t="s">
        <v>120</v>
      </c>
      <c r="L5757" s="29" t="s">
        <v>1719</v>
      </c>
      <c r="M5757" s="29"/>
      <c r="N5757" s="29" t="s">
        <v>122</v>
      </c>
      <c r="O5757" s="31" t="n">
        <v>46787</v>
      </c>
      <c r="P5757" s="29" t="s">
        <v>123</v>
      </c>
      <c r="Q5757" s="29" t="n">
        <f aca="false">IFERROR(VALUE(L5757),"")</f>
        <v>38</v>
      </c>
      <c r="R5757" s="29" t="n">
        <f aca="true">IF(O5757="","",O5757-TODAY())</f>
        <v>502</v>
      </c>
      <c r="S5757" s="29" t="str">
        <f aca="false">IF(C5757="&lt;&lt; vazio &gt;&gt;","VAZIA",IF(AND(O5757&lt;&gt;"",R5757&lt;0),"VENCIDO",IF(AND(O5757&lt;&gt;"",R5757&lt;=Parametros!$B$10),"PRÓX. VENCIMENTO",IF(F5757="Q","QUALIDADE",IF(F5757="S","BLOQUEADO",IF(F5757="R","RESTRITO/DEVOLUÇÃO",IF(OR(N5757="QUAR",N5757="QRES"),"QUARENTENA",IF(OR(B5757="DESCARTE",B5757="DEVOLUÇÃO"),"DESCARTE/DEVOLUÇÃO",IF(AND(D5757="",K5757&lt;&gt;""),"SEM LOTE",IF(AND(Q5757&lt;&gt;"",Q5757&gt;=Parametros!$B$11),"PARADO/SEM GIRO","OK"))))))))))</f>
        <v>OK</v>
      </c>
      <c r="T5757" s="29" t="str">
        <f aca="false">IF(AND($S5757="PARADO/SEM GIRO",$K5757="KG",OR(Painel!$B$5="(Todos)",A5757=Painel!$B$5)*OR(Painel!$E$5="(Todos)",P5757=Painel!$E$5)),$J5757+ROW()/10000000,"")</f>
        <v/>
      </c>
      <c r="U5757" s="29" t="str">
        <f aca="false">IF(AND($S5757="VENCIDO",$K5757="KG",OR(Painel!$B$5="(Todos)",A5757=Painel!$B$5)*OR(Painel!$E$5="(Todos)",P5757=Painel!$E$5)),$J5757+ROW()/10000000,"")</f>
        <v/>
      </c>
    </row>
    <row r="5758" customFormat="false" ht="15" hidden="false" customHeight="false" outlineLevel="0" collapsed="false">
      <c r="A5758" s="29" t="s">
        <v>52</v>
      </c>
      <c r="B5758" s="29" t="s">
        <v>10755</v>
      </c>
      <c r="C5758" s="29" t="s">
        <v>115</v>
      </c>
      <c r="D5758" s="29"/>
      <c r="E5758" s="29" t="n">
        <v>0</v>
      </c>
      <c r="F5758" s="29"/>
      <c r="G5758" s="29"/>
      <c r="H5758" s="30" t="n">
        <v>0</v>
      </c>
      <c r="I5758" s="29"/>
      <c r="J5758" s="30" t="n">
        <v>0</v>
      </c>
      <c r="K5758" s="29"/>
      <c r="L5758" s="29" t="s">
        <v>116</v>
      </c>
      <c r="M5758" s="29"/>
      <c r="N5758" s="29"/>
      <c r="O5758" s="29"/>
      <c r="P5758" s="29"/>
      <c r="Q5758" s="29" t="n">
        <f aca="false">IFERROR(VALUE(L5758),"")</f>
        <v>0</v>
      </c>
      <c r="R5758" s="29" t="str">
        <f aca="true">IF(O5758="","",O5758-TODAY())</f>
        <v/>
      </c>
      <c r="S5758" s="29" t="str">
        <f aca="false">IF(C5758="&lt;&lt; vazio &gt;&gt;","VAZIA",IF(AND(O5758&lt;&gt;"",R5758&lt;0),"VENCIDO",IF(AND(O5758&lt;&gt;"",R5758&lt;=Parametros!$B$10),"PRÓX. VENCIMENTO",IF(F5758="Q","QUALIDADE",IF(F5758="S","BLOQUEADO",IF(F5758="R","RESTRITO/DEVOLUÇÃO",IF(OR(N5758="QUAR",N5758="QRES"),"QUARENTENA",IF(OR(B5758="DESCARTE",B5758="DEVOLUÇÃO"),"DESCARTE/DEVOLUÇÃO",IF(AND(D5758="",K5758&lt;&gt;""),"SEM LOTE",IF(AND(Q5758&lt;&gt;"",Q5758&gt;=Parametros!$B$11),"PARADO/SEM GIRO","OK"))))))))))</f>
        <v>VAZIA</v>
      </c>
      <c r="T5758" s="29" t="str">
        <f aca="false">IF(AND($S5758="PARADO/SEM GIRO",$K5758="KG",OR(Painel!$B$5="(Todos)",A5758=Painel!$B$5)*OR(Painel!$E$5="(Todos)",P5758=Painel!$E$5)),$J5758+ROW()/10000000,"")</f>
        <v/>
      </c>
      <c r="U5758" s="29" t="str">
        <f aca="false">IF(AND($S5758="VENCIDO",$K5758="KG",OR(Painel!$B$5="(Todos)",A5758=Painel!$B$5)*OR(Painel!$E$5="(Todos)",P5758=Painel!$E$5)),$J5758+ROW()/10000000,"")</f>
        <v/>
      </c>
    </row>
    <row r="5759" customFormat="false" ht="15" hidden="false" customHeight="false" outlineLevel="0" collapsed="false">
      <c r="A5759" s="29" t="s">
        <v>52</v>
      </c>
      <c r="B5759" s="29" t="s">
        <v>10756</v>
      </c>
      <c r="C5759" s="29" t="s">
        <v>115</v>
      </c>
      <c r="D5759" s="29"/>
      <c r="E5759" s="29" t="n">
        <v>0</v>
      </c>
      <c r="F5759" s="29"/>
      <c r="G5759" s="29"/>
      <c r="H5759" s="30" t="n">
        <v>0</v>
      </c>
      <c r="I5759" s="29"/>
      <c r="J5759" s="30" t="n">
        <v>0</v>
      </c>
      <c r="K5759" s="29"/>
      <c r="L5759" s="29" t="s">
        <v>116</v>
      </c>
      <c r="M5759" s="29"/>
      <c r="N5759" s="29"/>
      <c r="O5759" s="29"/>
      <c r="P5759" s="29"/>
      <c r="Q5759" s="29" t="n">
        <f aca="false">IFERROR(VALUE(L5759),"")</f>
        <v>0</v>
      </c>
      <c r="R5759" s="29" t="str">
        <f aca="true">IF(O5759="","",O5759-TODAY())</f>
        <v/>
      </c>
      <c r="S5759" s="29" t="str">
        <f aca="false">IF(C5759="&lt;&lt; vazio &gt;&gt;","VAZIA",IF(AND(O5759&lt;&gt;"",R5759&lt;0),"VENCIDO",IF(AND(O5759&lt;&gt;"",R5759&lt;=Parametros!$B$10),"PRÓX. VENCIMENTO",IF(F5759="Q","QUALIDADE",IF(F5759="S","BLOQUEADO",IF(F5759="R","RESTRITO/DEVOLUÇÃO",IF(OR(N5759="QUAR",N5759="QRES"),"QUARENTENA",IF(OR(B5759="DESCARTE",B5759="DEVOLUÇÃO"),"DESCARTE/DEVOLUÇÃO",IF(AND(D5759="",K5759&lt;&gt;""),"SEM LOTE",IF(AND(Q5759&lt;&gt;"",Q5759&gt;=Parametros!$B$11),"PARADO/SEM GIRO","OK"))))))))))</f>
        <v>VAZIA</v>
      </c>
      <c r="T5759" s="29" t="str">
        <f aca="false">IF(AND($S5759="PARADO/SEM GIRO",$K5759="KG",OR(Painel!$B$5="(Todos)",A5759=Painel!$B$5)*OR(Painel!$E$5="(Todos)",P5759=Painel!$E$5)),$J5759+ROW()/10000000,"")</f>
        <v/>
      </c>
      <c r="U5759" s="29" t="str">
        <f aca="false">IF(AND($S5759="VENCIDO",$K5759="KG",OR(Painel!$B$5="(Todos)",A5759=Painel!$B$5)*OR(Painel!$E$5="(Todos)",P5759=Painel!$E$5)),$J5759+ROW()/10000000,"")</f>
        <v/>
      </c>
    </row>
    <row r="5760" customFormat="false" ht="15" hidden="false" customHeight="false" outlineLevel="0" collapsed="false">
      <c r="A5760" s="29" t="s">
        <v>52</v>
      </c>
      <c r="B5760" s="29" t="s">
        <v>10757</v>
      </c>
      <c r="C5760" s="29" t="s">
        <v>6162</v>
      </c>
      <c r="D5760" s="29" t="s">
        <v>6166</v>
      </c>
      <c r="E5760" s="29" t="n">
        <v>1</v>
      </c>
      <c r="F5760" s="29" t="s">
        <v>137</v>
      </c>
      <c r="G5760" s="29" t="s">
        <v>10758</v>
      </c>
      <c r="H5760" s="30" t="n">
        <v>70</v>
      </c>
      <c r="I5760" s="31" t="n">
        <v>46271</v>
      </c>
      <c r="J5760" s="30" t="n">
        <v>70</v>
      </c>
      <c r="K5760" s="29" t="s">
        <v>120</v>
      </c>
      <c r="L5760" s="29" t="s">
        <v>221</v>
      </c>
      <c r="M5760" s="29"/>
      <c r="N5760" s="29" t="s">
        <v>134</v>
      </c>
      <c r="O5760" s="31" t="n">
        <v>46284</v>
      </c>
      <c r="P5760" s="29" t="s">
        <v>123</v>
      </c>
      <c r="Q5760" s="29" t="n">
        <f aca="false">IFERROR(VALUE(L5760),"")</f>
        <v>14</v>
      </c>
      <c r="R5760" s="29" t="n">
        <f aca="true">IF(O5760="","",O5760-TODAY())</f>
        <v>-1</v>
      </c>
      <c r="S5760" s="29" t="str">
        <f aca="false">IF(C5760="&lt;&lt; vazio &gt;&gt;","VAZIA",IF(AND(O5760&lt;&gt;"",R5760&lt;0),"VENCIDO",IF(AND(O5760&lt;&gt;"",R5760&lt;=Parametros!$B$10),"PRÓX. VENCIMENTO",IF(F5760="Q","QUALIDADE",IF(F5760="S","BLOQUEADO",IF(F5760="R","RESTRITO/DEVOLUÇÃO",IF(OR(N5760="QUAR",N5760="QRES"),"QUARENTENA",IF(OR(B5760="DESCARTE",B5760="DEVOLUÇÃO"),"DESCARTE/DEVOLUÇÃO",IF(AND(D5760="",K5760&lt;&gt;""),"SEM LOTE",IF(AND(Q5760&lt;&gt;"",Q5760&gt;=Parametros!$B$11),"PARADO/SEM GIRO","OK"))))))))))</f>
        <v>VENCIDO</v>
      </c>
      <c r="T5760" s="29" t="str">
        <f aca="false">IF(AND($S5760="PARADO/SEM GIRO",$K5760="KG",OR(Painel!$B$5="(Todos)",A5760=Painel!$B$5)*OR(Painel!$E$5="(Todos)",P5760=Painel!$E$5)),$J5760+ROW()/10000000,"")</f>
        <v/>
      </c>
      <c r="U5760" s="29" t="n">
        <f aca="false">IF(AND($S5760="VENCIDO",$K5760="KG",OR(Painel!$B$5="(Todos)",A5760=Painel!$B$5)*OR(Painel!$E$5="(Todos)",P5760=Painel!$E$5)),$J5760+ROW()/10000000,"")</f>
        <v>70.000576</v>
      </c>
    </row>
    <row r="5761" customFormat="false" ht="15" hidden="false" customHeight="false" outlineLevel="0" collapsed="false">
      <c r="A5761" s="29" t="s">
        <v>52</v>
      </c>
      <c r="B5761" s="29" t="s">
        <v>10759</v>
      </c>
      <c r="C5761" s="29" t="s">
        <v>161</v>
      </c>
      <c r="D5761" s="29" t="s">
        <v>2643</v>
      </c>
      <c r="E5761" s="29" t="n">
        <v>1</v>
      </c>
      <c r="F5761" s="29"/>
      <c r="G5761" s="29" t="s">
        <v>10760</v>
      </c>
      <c r="H5761" s="30" t="n">
        <v>999.9</v>
      </c>
      <c r="I5761" s="31" t="n">
        <v>46219</v>
      </c>
      <c r="J5761" s="30" t="n">
        <v>999.9</v>
      </c>
      <c r="K5761" s="29" t="s">
        <v>120</v>
      </c>
      <c r="L5761" s="29" t="s">
        <v>959</v>
      </c>
      <c r="M5761" s="29"/>
      <c r="N5761" s="29" t="s">
        <v>122</v>
      </c>
      <c r="O5761" s="31" t="n">
        <v>46763</v>
      </c>
      <c r="P5761" s="29" t="s">
        <v>123</v>
      </c>
      <c r="Q5761" s="29" t="n">
        <f aca="false">IFERROR(VALUE(L5761),"")</f>
        <v>66</v>
      </c>
      <c r="R5761" s="29" t="n">
        <f aca="true">IF(O5761="","",O5761-TODAY())</f>
        <v>478</v>
      </c>
      <c r="S5761" s="29" t="str">
        <f aca="false">IF(C5761="&lt;&lt; vazio &gt;&gt;","VAZIA",IF(AND(O5761&lt;&gt;"",R5761&lt;0),"VENCIDO",IF(AND(O5761&lt;&gt;"",R5761&lt;=Parametros!$B$10),"PRÓX. VENCIMENTO",IF(F5761="Q","QUALIDADE",IF(F5761="S","BLOQUEADO",IF(F5761="R","RESTRITO/DEVOLUÇÃO",IF(OR(N5761="QUAR",N5761="QRES"),"QUARENTENA",IF(OR(B5761="DESCARTE",B5761="DEVOLUÇÃO"),"DESCARTE/DEVOLUÇÃO",IF(AND(D5761="",K5761&lt;&gt;""),"SEM LOTE",IF(AND(Q5761&lt;&gt;"",Q5761&gt;=Parametros!$B$11),"PARADO/SEM GIRO","OK"))))))))))</f>
        <v>OK</v>
      </c>
      <c r="T5761" s="29" t="str">
        <f aca="false">IF(AND($S5761="PARADO/SEM GIRO",$K5761="KG",OR(Painel!$B$5="(Todos)",A5761=Painel!$B$5)*OR(Painel!$E$5="(Todos)",P5761=Painel!$E$5)),$J5761+ROW()/10000000,"")</f>
        <v/>
      </c>
      <c r="U5761" s="29" t="str">
        <f aca="false">IF(AND($S5761="VENCIDO",$K5761="KG",OR(Painel!$B$5="(Todos)",A5761=Painel!$B$5)*OR(Painel!$E$5="(Todos)",P5761=Painel!$E$5)),$J5761+ROW()/10000000,"")</f>
        <v/>
      </c>
    </row>
    <row r="5762" customFormat="false" ht="15" hidden="false" customHeight="false" outlineLevel="0" collapsed="false">
      <c r="A5762" s="29" t="s">
        <v>52</v>
      </c>
      <c r="B5762" s="29" t="s">
        <v>10761</v>
      </c>
      <c r="C5762" s="29" t="s">
        <v>313</v>
      </c>
      <c r="D5762" s="29" t="s">
        <v>457</v>
      </c>
      <c r="E5762" s="29" t="n">
        <v>1</v>
      </c>
      <c r="F5762" s="29"/>
      <c r="G5762" s="29" t="s">
        <v>10762</v>
      </c>
      <c r="H5762" s="30" t="n">
        <v>999.9</v>
      </c>
      <c r="I5762" s="31" t="n">
        <v>46217</v>
      </c>
      <c r="J5762" s="30" t="n">
        <v>999.9</v>
      </c>
      <c r="K5762" s="29" t="s">
        <v>120</v>
      </c>
      <c r="L5762" s="29" t="s">
        <v>2586</v>
      </c>
      <c r="M5762" s="29"/>
      <c r="N5762" s="29" t="s">
        <v>122</v>
      </c>
      <c r="O5762" s="31" t="n">
        <v>46761</v>
      </c>
      <c r="P5762" s="29" t="s">
        <v>123</v>
      </c>
      <c r="Q5762" s="29" t="n">
        <f aca="false">IFERROR(VALUE(L5762),"")</f>
        <v>68</v>
      </c>
      <c r="R5762" s="29" t="n">
        <f aca="true">IF(O5762="","",O5762-TODAY())</f>
        <v>476</v>
      </c>
      <c r="S5762" s="29" t="str">
        <f aca="false">IF(C5762="&lt;&lt; vazio &gt;&gt;","VAZIA",IF(AND(O5762&lt;&gt;"",R5762&lt;0),"VENCIDO",IF(AND(O5762&lt;&gt;"",R5762&lt;=Parametros!$B$10),"PRÓX. VENCIMENTO",IF(F5762="Q","QUALIDADE",IF(F5762="S","BLOQUEADO",IF(F5762="R","RESTRITO/DEVOLUÇÃO",IF(OR(N5762="QUAR",N5762="QRES"),"QUARENTENA",IF(OR(B5762="DESCARTE",B5762="DEVOLUÇÃO"),"DESCARTE/DEVOLUÇÃO",IF(AND(D5762="",K5762&lt;&gt;""),"SEM LOTE",IF(AND(Q5762&lt;&gt;"",Q5762&gt;=Parametros!$B$11),"PARADO/SEM GIRO","OK"))))))))))</f>
        <v>OK</v>
      </c>
      <c r="T5762" s="29" t="str">
        <f aca="false">IF(AND($S5762="PARADO/SEM GIRO",$K5762="KG",OR(Painel!$B$5="(Todos)",A5762=Painel!$B$5)*OR(Painel!$E$5="(Todos)",P5762=Painel!$E$5)),$J5762+ROW()/10000000,"")</f>
        <v/>
      </c>
      <c r="U5762" s="29" t="str">
        <f aca="false">IF(AND($S5762="VENCIDO",$K5762="KG",OR(Painel!$B$5="(Todos)",A5762=Painel!$B$5)*OR(Painel!$E$5="(Todos)",P5762=Painel!$E$5)),$J5762+ROW()/10000000,"")</f>
        <v/>
      </c>
    </row>
    <row r="5763" customFormat="false" ht="15" hidden="false" customHeight="false" outlineLevel="0" collapsed="false">
      <c r="A5763" s="29" t="s">
        <v>52</v>
      </c>
      <c r="B5763" s="29" t="s">
        <v>10763</v>
      </c>
      <c r="C5763" s="29" t="s">
        <v>115</v>
      </c>
      <c r="D5763" s="29"/>
      <c r="E5763" s="29" t="n">
        <v>0</v>
      </c>
      <c r="F5763" s="29"/>
      <c r="G5763" s="29"/>
      <c r="H5763" s="30" t="n">
        <v>0</v>
      </c>
      <c r="I5763" s="29"/>
      <c r="J5763" s="30" t="n">
        <v>0</v>
      </c>
      <c r="K5763" s="29"/>
      <c r="L5763" s="29" t="s">
        <v>116</v>
      </c>
      <c r="M5763" s="29"/>
      <c r="N5763" s="29"/>
      <c r="O5763" s="29"/>
      <c r="P5763" s="29"/>
      <c r="Q5763" s="29" t="n">
        <f aca="false">IFERROR(VALUE(L5763),"")</f>
        <v>0</v>
      </c>
      <c r="R5763" s="29" t="str">
        <f aca="true">IF(O5763="","",O5763-TODAY())</f>
        <v/>
      </c>
      <c r="S5763" s="29" t="str">
        <f aca="false">IF(C5763="&lt;&lt; vazio &gt;&gt;","VAZIA",IF(AND(O5763&lt;&gt;"",R5763&lt;0),"VENCIDO",IF(AND(O5763&lt;&gt;"",R5763&lt;=Parametros!$B$10),"PRÓX. VENCIMENTO",IF(F5763="Q","QUALIDADE",IF(F5763="S","BLOQUEADO",IF(F5763="R","RESTRITO/DEVOLUÇÃO",IF(OR(N5763="QUAR",N5763="QRES"),"QUARENTENA",IF(OR(B5763="DESCARTE",B5763="DEVOLUÇÃO"),"DESCARTE/DEVOLUÇÃO",IF(AND(D5763="",K5763&lt;&gt;""),"SEM LOTE",IF(AND(Q5763&lt;&gt;"",Q5763&gt;=Parametros!$B$11),"PARADO/SEM GIRO","OK"))))))))))</f>
        <v>VAZIA</v>
      </c>
      <c r="T5763" s="29" t="str">
        <f aca="false">IF(AND($S5763="PARADO/SEM GIRO",$K5763="KG",OR(Painel!$B$5="(Todos)",A5763=Painel!$B$5)*OR(Painel!$E$5="(Todos)",P5763=Painel!$E$5)),$J5763+ROW()/10000000,"")</f>
        <v/>
      </c>
      <c r="U5763" s="29" t="str">
        <f aca="false">IF(AND($S5763="VENCIDO",$K5763="KG",OR(Painel!$B$5="(Todos)",A5763=Painel!$B$5)*OR(Painel!$E$5="(Todos)",P5763=Painel!$E$5)),$J5763+ROW()/10000000,"")</f>
        <v/>
      </c>
    </row>
    <row r="5764" customFormat="false" ht="15" hidden="false" customHeight="false" outlineLevel="0" collapsed="false">
      <c r="A5764" s="29" t="s">
        <v>52</v>
      </c>
      <c r="B5764" s="29" t="s">
        <v>10764</v>
      </c>
      <c r="C5764" s="29" t="s">
        <v>115</v>
      </c>
      <c r="D5764" s="29"/>
      <c r="E5764" s="29" t="n">
        <v>0</v>
      </c>
      <c r="F5764" s="29"/>
      <c r="G5764" s="29"/>
      <c r="H5764" s="30" t="n">
        <v>0</v>
      </c>
      <c r="I5764" s="29"/>
      <c r="J5764" s="30" t="n">
        <v>0</v>
      </c>
      <c r="K5764" s="29"/>
      <c r="L5764" s="29" t="s">
        <v>116</v>
      </c>
      <c r="M5764" s="29"/>
      <c r="N5764" s="29"/>
      <c r="O5764" s="29"/>
      <c r="P5764" s="29"/>
      <c r="Q5764" s="29" t="n">
        <f aca="false">IFERROR(VALUE(L5764),"")</f>
        <v>0</v>
      </c>
      <c r="R5764" s="29" t="str">
        <f aca="true">IF(O5764="","",O5764-TODAY())</f>
        <v/>
      </c>
      <c r="S5764" s="29" t="str">
        <f aca="false">IF(C5764="&lt;&lt; vazio &gt;&gt;","VAZIA",IF(AND(O5764&lt;&gt;"",R5764&lt;0),"VENCIDO",IF(AND(O5764&lt;&gt;"",R5764&lt;=Parametros!$B$10),"PRÓX. VENCIMENTO",IF(F5764="Q","QUALIDADE",IF(F5764="S","BLOQUEADO",IF(F5764="R","RESTRITO/DEVOLUÇÃO",IF(OR(N5764="QUAR",N5764="QRES"),"QUARENTENA",IF(OR(B5764="DESCARTE",B5764="DEVOLUÇÃO"),"DESCARTE/DEVOLUÇÃO",IF(AND(D5764="",K5764&lt;&gt;""),"SEM LOTE",IF(AND(Q5764&lt;&gt;"",Q5764&gt;=Parametros!$B$11),"PARADO/SEM GIRO","OK"))))))))))</f>
        <v>VAZIA</v>
      </c>
      <c r="T5764" s="29" t="str">
        <f aca="false">IF(AND($S5764="PARADO/SEM GIRO",$K5764="KG",OR(Painel!$B$5="(Todos)",A5764=Painel!$B$5)*OR(Painel!$E$5="(Todos)",P5764=Painel!$E$5)),$J5764+ROW()/10000000,"")</f>
        <v/>
      </c>
      <c r="U5764" s="29" t="str">
        <f aca="false">IF(AND($S5764="VENCIDO",$K5764="KG",OR(Painel!$B$5="(Todos)",A5764=Painel!$B$5)*OR(Painel!$E$5="(Todos)",P5764=Painel!$E$5)),$J5764+ROW()/10000000,"")</f>
        <v/>
      </c>
    </row>
    <row r="5765" customFormat="false" ht="15" hidden="false" customHeight="false" outlineLevel="0" collapsed="false">
      <c r="A5765" s="29" t="s">
        <v>52</v>
      </c>
      <c r="B5765" s="29" t="s">
        <v>10765</v>
      </c>
      <c r="C5765" s="29" t="s">
        <v>115</v>
      </c>
      <c r="D5765" s="29"/>
      <c r="E5765" s="29" t="n">
        <v>0</v>
      </c>
      <c r="F5765" s="29"/>
      <c r="G5765" s="29"/>
      <c r="H5765" s="30" t="n">
        <v>0</v>
      </c>
      <c r="I5765" s="29"/>
      <c r="J5765" s="30" t="n">
        <v>0</v>
      </c>
      <c r="K5765" s="29"/>
      <c r="L5765" s="29" t="s">
        <v>116</v>
      </c>
      <c r="M5765" s="29"/>
      <c r="N5765" s="29"/>
      <c r="O5765" s="29"/>
      <c r="P5765" s="29"/>
      <c r="Q5765" s="29" t="n">
        <f aca="false">IFERROR(VALUE(L5765),"")</f>
        <v>0</v>
      </c>
      <c r="R5765" s="29" t="str">
        <f aca="true">IF(O5765="","",O5765-TODAY())</f>
        <v/>
      </c>
      <c r="S5765" s="29" t="str">
        <f aca="false">IF(C5765="&lt;&lt; vazio &gt;&gt;","VAZIA",IF(AND(O5765&lt;&gt;"",R5765&lt;0),"VENCIDO",IF(AND(O5765&lt;&gt;"",R5765&lt;=Parametros!$B$10),"PRÓX. VENCIMENTO",IF(F5765="Q","QUALIDADE",IF(F5765="S","BLOQUEADO",IF(F5765="R","RESTRITO/DEVOLUÇÃO",IF(OR(N5765="QUAR",N5765="QRES"),"QUARENTENA",IF(OR(B5765="DESCARTE",B5765="DEVOLUÇÃO"),"DESCARTE/DEVOLUÇÃO",IF(AND(D5765="",K5765&lt;&gt;""),"SEM LOTE",IF(AND(Q5765&lt;&gt;"",Q5765&gt;=Parametros!$B$11),"PARADO/SEM GIRO","OK"))))))))))</f>
        <v>VAZIA</v>
      </c>
      <c r="T5765" s="29" t="str">
        <f aca="false">IF(AND($S5765="PARADO/SEM GIRO",$K5765="KG",OR(Painel!$B$5="(Todos)",A5765=Painel!$B$5)*OR(Painel!$E$5="(Todos)",P5765=Painel!$E$5)),$J5765+ROW()/10000000,"")</f>
        <v/>
      </c>
      <c r="U5765" s="29" t="str">
        <f aca="false">IF(AND($S5765="VENCIDO",$K5765="KG",OR(Painel!$B$5="(Todos)",A5765=Painel!$B$5)*OR(Painel!$E$5="(Todos)",P5765=Painel!$E$5)),$J5765+ROW()/10000000,"")</f>
        <v/>
      </c>
    </row>
    <row r="5766" customFormat="false" ht="15" hidden="false" customHeight="false" outlineLevel="0" collapsed="false">
      <c r="A5766" s="29" t="s">
        <v>52</v>
      </c>
      <c r="B5766" s="29" t="s">
        <v>10766</v>
      </c>
      <c r="C5766" s="29" t="s">
        <v>489</v>
      </c>
      <c r="D5766" s="29" t="s">
        <v>7662</v>
      </c>
      <c r="E5766" s="29" t="n">
        <v>1</v>
      </c>
      <c r="F5766" s="29"/>
      <c r="G5766" s="29" t="s">
        <v>10767</v>
      </c>
      <c r="H5766" s="30" t="n">
        <v>210</v>
      </c>
      <c r="I5766" s="31" t="n">
        <v>46282</v>
      </c>
      <c r="J5766" s="30" t="n">
        <v>210</v>
      </c>
      <c r="K5766" s="29" t="s">
        <v>120</v>
      </c>
      <c r="L5766" s="29" t="s">
        <v>400</v>
      </c>
      <c r="M5766" s="29"/>
      <c r="N5766" s="29" t="s">
        <v>134</v>
      </c>
      <c r="O5766" s="31" t="n">
        <v>46357</v>
      </c>
      <c r="P5766" s="29" t="s">
        <v>123</v>
      </c>
      <c r="Q5766" s="29" t="n">
        <f aca="false">IFERROR(VALUE(L5766),"")</f>
        <v>3</v>
      </c>
      <c r="R5766" s="29" t="n">
        <f aca="true">IF(O5766="","",O5766-TODAY())</f>
        <v>72</v>
      </c>
      <c r="S5766" s="29" t="str">
        <f aca="false">IF(C5766="&lt;&lt; vazio &gt;&gt;","VAZIA",IF(AND(O5766&lt;&gt;"",R5766&lt;0),"VENCIDO",IF(AND(O5766&lt;&gt;"",R5766&lt;=Parametros!$B$10),"PRÓX. VENCIMENTO",IF(F5766="Q","QUALIDADE",IF(F5766="S","BLOQUEADO",IF(F5766="R","RESTRITO/DEVOLUÇÃO",IF(OR(N5766="QUAR",N5766="QRES"),"QUARENTENA",IF(OR(B5766="DESCARTE",B5766="DEVOLUÇÃO"),"DESCARTE/DEVOLUÇÃO",IF(AND(D5766="",K5766&lt;&gt;""),"SEM LOTE",IF(AND(Q5766&lt;&gt;"",Q5766&gt;=Parametros!$B$11),"PARADO/SEM GIRO","OK"))))))))))</f>
        <v>OK</v>
      </c>
      <c r="T5766" s="29" t="str">
        <f aca="false">IF(AND($S5766="PARADO/SEM GIRO",$K5766="KG",OR(Painel!$B$5="(Todos)",A5766=Painel!$B$5)*OR(Painel!$E$5="(Todos)",P5766=Painel!$E$5)),$J5766+ROW()/10000000,"")</f>
        <v/>
      </c>
      <c r="U5766" s="29" t="str">
        <f aca="false">IF(AND($S5766="VENCIDO",$K5766="KG",OR(Painel!$B$5="(Todos)",A5766=Painel!$B$5)*OR(Painel!$E$5="(Todos)",P5766=Painel!$E$5)),$J5766+ROW()/10000000,"")</f>
        <v/>
      </c>
    </row>
    <row r="5767" customFormat="false" ht="15" hidden="false" customHeight="false" outlineLevel="0" collapsed="false">
      <c r="A5767" s="29" t="s">
        <v>52</v>
      </c>
      <c r="B5767" s="29" t="s">
        <v>10768</v>
      </c>
      <c r="C5767" s="29" t="s">
        <v>115</v>
      </c>
      <c r="D5767" s="29"/>
      <c r="E5767" s="29" t="n">
        <v>0</v>
      </c>
      <c r="F5767" s="29"/>
      <c r="G5767" s="29"/>
      <c r="H5767" s="30" t="n">
        <v>0</v>
      </c>
      <c r="I5767" s="29"/>
      <c r="J5767" s="30" t="n">
        <v>0</v>
      </c>
      <c r="K5767" s="29"/>
      <c r="L5767" s="29" t="s">
        <v>116</v>
      </c>
      <c r="M5767" s="29"/>
      <c r="N5767" s="29"/>
      <c r="O5767" s="29"/>
      <c r="P5767" s="29"/>
      <c r="Q5767" s="29" t="n">
        <f aca="false">IFERROR(VALUE(L5767),"")</f>
        <v>0</v>
      </c>
      <c r="R5767" s="29" t="str">
        <f aca="true">IF(O5767="","",O5767-TODAY())</f>
        <v/>
      </c>
      <c r="S5767" s="29" t="str">
        <f aca="false">IF(C5767="&lt;&lt; vazio &gt;&gt;","VAZIA",IF(AND(O5767&lt;&gt;"",R5767&lt;0),"VENCIDO",IF(AND(O5767&lt;&gt;"",R5767&lt;=Parametros!$B$10),"PRÓX. VENCIMENTO",IF(F5767="Q","QUALIDADE",IF(F5767="S","BLOQUEADO",IF(F5767="R","RESTRITO/DEVOLUÇÃO",IF(OR(N5767="QUAR",N5767="QRES"),"QUARENTENA",IF(OR(B5767="DESCARTE",B5767="DEVOLUÇÃO"),"DESCARTE/DEVOLUÇÃO",IF(AND(D5767="",K5767&lt;&gt;""),"SEM LOTE",IF(AND(Q5767&lt;&gt;"",Q5767&gt;=Parametros!$B$11),"PARADO/SEM GIRO","OK"))))))))))</f>
        <v>VAZIA</v>
      </c>
      <c r="T5767" s="29" t="str">
        <f aca="false">IF(AND($S5767="PARADO/SEM GIRO",$K5767="KG",OR(Painel!$B$5="(Todos)",A5767=Painel!$B$5)*OR(Painel!$E$5="(Todos)",P5767=Painel!$E$5)),$J5767+ROW()/10000000,"")</f>
        <v/>
      </c>
      <c r="U5767" s="29" t="str">
        <f aca="false">IF(AND($S5767="VENCIDO",$K5767="KG",OR(Painel!$B$5="(Todos)",A5767=Painel!$B$5)*OR(Painel!$E$5="(Todos)",P5767=Painel!$E$5)),$J5767+ROW()/10000000,"")</f>
        <v/>
      </c>
    </row>
    <row r="5768" customFormat="false" ht="15" hidden="false" customHeight="false" outlineLevel="0" collapsed="false">
      <c r="A5768" s="29" t="s">
        <v>52</v>
      </c>
      <c r="B5768" s="29" t="s">
        <v>10769</v>
      </c>
      <c r="C5768" s="29" t="s">
        <v>115</v>
      </c>
      <c r="D5768" s="29"/>
      <c r="E5768" s="29" t="n">
        <v>0</v>
      </c>
      <c r="F5768" s="29"/>
      <c r="G5768" s="29"/>
      <c r="H5768" s="30" t="n">
        <v>0</v>
      </c>
      <c r="I5768" s="29"/>
      <c r="J5768" s="30" t="n">
        <v>0</v>
      </c>
      <c r="K5768" s="29"/>
      <c r="L5768" s="29" t="s">
        <v>116</v>
      </c>
      <c r="M5768" s="29"/>
      <c r="N5768" s="29"/>
      <c r="O5768" s="29"/>
      <c r="P5768" s="29"/>
      <c r="Q5768" s="29" t="n">
        <f aca="false">IFERROR(VALUE(L5768),"")</f>
        <v>0</v>
      </c>
      <c r="R5768" s="29" t="str">
        <f aca="true">IF(O5768="","",O5768-TODAY())</f>
        <v/>
      </c>
      <c r="S5768" s="29" t="str">
        <f aca="false">IF(C5768="&lt;&lt; vazio &gt;&gt;","VAZIA",IF(AND(O5768&lt;&gt;"",R5768&lt;0),"VENCIDO",IF(AND(O5768&lt;&gt;"",R5768&lt;=Parametros!$B$10),"PRÓX. VENCIMENTO",IF(F5768="Q","QUALIDADE",IF(F5768="S","BLOQUEADO",IF(F5768="R","RESTRITO/DEVOLUÇÃO",IF(OR(N5768="QUAR",N5768="QRES"),"QUARENTENA",IF(OR(B5768="DESCARTE",B5768="DEVOLUÇÃO"),"DESCARTE/DEVOLUÇÃO",IF(AND(D5768="",K5768&lt;&gt;""),"SEM LOTE",IF(AND(Q5768&lt;&gt;"",Q5768&gt;=Parametros!$B$11),"PARADO/SEM GIRO","OK"))))))))))</f>
        <v>VAZIA</v>
      </c>
      <c r="T5768" s="29" t="str">
        <f aca="false">IF(AND($S5768="PARADO/SEM GIRO",$K5768="KG",OR(Painel!$B$5="(Todos)",A5768=Painel!$B$5)*OR(Painel!$E$5="(Todos)",P5768=Painel!$E$5)),$J5768+ROW()/10000000,"")</f>
        <v/>
      </c>
      <c r="U5768" s="29" t="str">
        <f aca="false">IF(AND($S5768="VENCIDO",$K5768="KG",OR(Painel!$B$5="(Todos)",A5768=Painel!$B$5)*OR(Painel!$E$5="(Todos)",P5768=Painel!$E$5)),$J5768+ROW()/10000000,"")</f>
        <v/>
      </c>
    </row>
    <row r="5769" customFormat="false" ht="15" hidden="false" customHeight="false" outlineLevel="0" collapsed="false">
      <c r="A5769" s="29" t="s">
        <v>52</v>
      </c>
      <c r="B5769" s="29" t="s">
        <v>10770</v>
      </c>
      <c r="C5769" s="29" t="s">
        <v>115</v>
      </c>
      <c r="D5769" s="29"/>
      <c r="E5769" s="29" t="n">
        <v>0</v>
      </c>
      <c r="F5769" s="29"/>
      <c r="G5769" s="29"/>
      <c r="H5769" s="30" t="n">
        <v>0</v>
      </c>
      <c r="I5769" s="29"/>
      <c r="J5769" s="30" t="n">
        <v>0</v>
      </c>
      <c r="K5769" s="29"/>
      <c r="L5769" s="29" t="s">
        <v>116</v>
      </c>
      <c r="M5769" s="29"/>
      <c r="N5769" s="29"/>
      <c r="O5769" s="29"/>
      <c r="P5769" s="29"/>
      <c r="Q5769" s="29" t="n">
        <f aca="false">IFERROR(VALUE(L5769),"")</f>
        <v>0</v>
      </c>
      <c r="R5769" s="29" t="str">
        <f aca="true">IF(O5769="","",O5769-TODAY())</f>
        <v/>
      </c>
      <c r="S5769" s="29" t="str">
        <f aca="false">IF(C5769="&lt;&lt; vazio &gt;&gt;","VAZIA",IF(AND(O5769&lt;&gt;"",R5769&lt;0),"VENCIDO",IF(AND(O5769&lt;&gt;"",R5769&lt;=Parametros!$B$10),"PRÓX. VENCIMENTO",IF(F5769="Q","QUALIDADE",IF(F5769="S","BLOQUEADO",IF(F5769="R","RESTRITO/DEVOLUÇÃO",IF(OR(N5769="QUAR",N5769="QRES"),"QUARENTENA",IF(OR(B5769="DESCARTE",B5769="DEVOLUÇÃO"),"DESCARTE/DEVOLUÇÃO",IF(AND(D5769="",K5769&lt;&gt;""),"SEM LOTE",IF(AND(Q5769&lt;&gt;"",Q5769&gt;=Parametros!$B$11),"PARADO/SEM GIRO","OK"))))))))))</f>
        <v>VAZIA</v>
      </c>
      <c r="T5769" s="29" t="str">
        <f aca="false">IF(AND($S5769="PARADO/SEM GIRO",$K5769="KG",OR(Painel!$B$5="(Todos)",A5769=Painel!$B$5)*OR(Painel!$E$5="(Todos)",P5769=Painel!$E$5)),$J5769+ROW()/10000000,"")</f>
        <v/>
      </c>
      <c r="U5769" s="29" t="str">
        <f aca="false">IF(AND($S5769="VENCIDO",$K5769="KG",OR(Painel!$B$5="(Todos)",A5769=Painel!$B$5)*OR(Painel!$E$5="(Todos)",P5769=Painel!$E$5)),$J5769+ROW()/10000000,"")</f>
        <v/>
      </c>
    </row>
    <row r="5770" customFormat="false" ht="15" hidden="false" customHeight="false" outlineLevel="0" collapsed="false">
      <c r="A5770" s="29" t="s">
        <v>52</v>
      </c>
      <c r="B5770" s="29" t="s">
        <v>10771</v>
      </c>
      <c r="C5770" s="29" t="s">
        <v>115</v>
      </c>
      <c r="D5770" s="29"/>
      <c r="E5770" s="29" t="n">
        <v>0</v>
      </c>
      <c r="F5770" s="29"/>
      <c r="G5770" s="29"/>
      <c r="H5770" s="30" t="n">
        <v>0</v>
      </c>
      <c r="I5770" s="29"/>
      <c r="J5770" s="30" t="n">
        <v>0</v>
      </c>
      <c r="K5770" s="29"/>
      <c r="L5770" s="29" t="s">
        <v>116</v>
      </c>
      <c r="M5770" s="29"/>
      <c r="N5770" s="29"/>
      <c r="O5770" s="29"/>
      <c r="P5770" s="29"/>
      <c r="Q5770" s="29" t="n">
        <f aca="false">IFERROR(VALUE(L5770),"")</f>
        <v>0</v>
      </c>
      <c r="R5770" s="29" t="str">
        <f aca="true">IF(O5770="","",O5770-TODAY())</f>
        <v/>
      </c>
      <c r="S5770" s="29" t="str">
        <f aca="false">IF(C5770="&lt;&lt; vazio &gt;&gt;","VAZIA",IF(AND(O5770&lt;&gt;"",R5770&lt;0),"VENCIDO",IF(AND(O5770&lt;&gt;"",R5770&lt;=Parametros!$B$10),"PRÓX. VENCIMENTO",IF(F5770="Q","QUALIDADE",IF(F5770="S","BLOQUEADO",IF(F5770="R","RESTRITO/DEVOLUÇÃO",IF(OR(N5770="QUAR",N5770="QRES"),"QUARENTENA",IF(OR(B5770="DESCARTE",B5770="DEVOLUÇÃO"),"DESCARTE/DEVOLUÇÃO",IF(AND(D5770="",K5770&lt;&gt;""),"SEM LOTE",IF(AND(Q5770&lt;&gt;"",Q5770&gt;=Parametros!$B$11),"PARADO/SEM GIRO","OK"))))))))))</f>
        <v>VAZIA</v>
      </c>
      <c r="T5770" s="29" t="str">
        <f aca="false">IF(AND($S5770="PARADO/SEM GIRO",$K5770="KG",OR(Painel!$B$5="(Todos)",A5770=Painel!$B$5)*OR(Painel!$E$5="(Todos)",P5770=Painel!$E$5)),$J5770+ROW()/10000000,"")</f>
        <v/>
      </c>
      <c r="U5770" s="29" t="str">
        <f aca="false">IF(AND($S5770="VENCIDO",$K5770="KG",OR(Painel!$B$5="(Todos)",A5770=Painel!$B$5)*OR(Painel!$E$5="(Todos)",P5770=Painel!$E$5)),$J5770+ROW()/10000000,"")</f>
        <v/>
      </c>
    </row>
    <row r="5771" customFormat="false" ht="15" hidden="false" customHeight="false" outlineLevel="0" collapsed="false">
      <c r="A5771" s="29" t="s">
        <v>52</v>
      </c>
      <c r="B5771" s="29" t="s">
        <v>10772</v>
      </c>
      <c r="C5771" s="29" t="s">
        <v>115</v>
      </c>
      <c r="D5771" s="29"/>
      <c r="E5771" s="29" t="n">
        <v>0</v>
      </c>
      <c r="F5771" s="29"/>
      <c r="G5771" s="29"/>
      <c r="H5771" s="30" t="n">
        <v>0</v>
      </c>
      <c r="I5771" s="29"/>
      <c r="J5771" s="30" t="n">
        <v>0</v>
      </c>
      <c r="K5771" s="29"/>
      <c r="L5771" s="29" t="s">
        <v>116</v>
      </c>
      <c r="M5771" s="29"/>
      <c r="N5771" s="29"/>
      <c r="O5771" s="29"/>
      <c r="P5771" s="29"/>
      <c r="Q5771" s="29" t="n">
        <f aca="false">IFERROR(VALUE(L5771),"")</f>
        <v>0</v>
      </c>
      <c r="R5771" s="29" t="str">
        <f aca="true">IF(O5771="","",O5771-TODAY())</f>
        <v/>
      </c>
      <c r="S5771" s="29" t="str">
        <f aca="false">IF(C5771="&lt;&lt; vazio &gt;&gt;","VAZIA",IF(AND(O5771&lt;&gt;"",R5771&lt;0),"VENCIDO",IF(AND(O5771&lt;&gt;"",R5771&lt;=Parametros!$B$10),"PRÓX. VENCIMENTO",IF(F5771="Q","QUALIDADE",IF(F5771="S","BLOQUEADO",IF(F5771="R","RESTRITO/DEVOLUÇÃO",IF(OR(N5771="QUAR",N5771="QRES"),"QUARENTENA",IF(OR(B5771="DESCARTE",B5771="DEVOLUÇÃO"),"DESCARTE/DEVOLUÇÃO",IF(AND(D5771="",K5771&lt;&gt;""),"SEM LOTE",IF(AND(Q5771&lt;&gt;"",Q5771&gt;=Parametros!$B$11),"PARADO/SEM GIRO","OK"))))))))))</f>
        <v>VAZIA</v>
      </c>
      <c r="T5771" s="29" t="str">
        <f aca="false">IF(AND($S5771="PARADO/SEM GIRO",$K5771="KG",OR(Painel!$B$5="(Todos)",A5771=Painel!$B$5)*OR(Painel!$E$5="(Todos)",P5771=Painel!$E$5)),$J5771+ROW()/10000000,"")</f>
        <v/>
      </c>
      <c r="U5771" s="29" t="str">
        <f aca="false">IF(AND($S5771="VENCIDO",$K5771="KG",OR(Painel!$B$5="(Todos)",A5771=Painel!$B$5)*OR(Painel!$E$5="(Todos)",P5771=Painel!$E$5)),$J5771+ROW()/10000000,"")</f>
        <v/>
      </c>
    </row>
    <row r="5772" customFormat="false" ht="15" hidden="false" customHeight="false" outlineLevel="0" collapsed="false">
      <c r="A5772" s="29" t="s">
        <v>52</v>
      </c>
      <c r="B5772" s="29" t="s">
        <v>10773</v>
      </c>
      <c r="C5772" s="29" t="s">
        <v>909</v>
      </c>
      <c r="D5772" s="29" t="s">
        <v>1015</v>
      </c>
      <c r="E5772" s="29" t="n">
        <v>1</v>
      </c>
      <c r="F5772" s="29"/>
      <c r="G5772" s="29" t="s">
        <v>10774</v>
      </c>
      <c r="H5772" s="30" t="n">
        <v>1000</v>
      </c>
      <c r="I5772" s="31" t="n">
        <v>46279</v>
      </c>
      <c r="J5772" s="30" t="n">
        <v>1000</v>
      </c>
      <c r="K5772" s="29" t="s">
        <v>120</v>
      </c>
      <c r="L5772" s="29" t="s">
        <v>350</v>
      </c>
      <c r="M5772" s="29"/>
      <c r="N5772" s="29" t="s">
        <v>122</v>
      </c>
      <c r="O5772" s="31" t="n">
        <v>46821</v>
      </c>
      <c r="P5772" s="29" t="s">
        <v>123</v>
      </c>
      <c r="Q5772" s="29" t="n">
        <f aca="false">IFERROR(VALUE(L5772),"")</f>
        <v>6</v>
      </c>
      <c r="R5772" s="29" t="n">
        <f aca="true">IF(O5772="","",O5772-TODAY())</f>
        <v>536</v>
      </c>
      <c r="S5772" s="29" t="str">
        <f aca="false">IF(C5772="&lt;&lt; vazio &gt;&gt;","VAZIA",IF(AND(O5772&lt;&gt;"",R5772&lt;0),"VENCIDO",IF(AND(O5772&lt;&gt;"",R5772&lt;=Parametros!$B$10),"PRÓX. VENCIMENTO",IF(F5772="Q","QUALIDADE",IF(F5772="S","BLOQUEADO",IF(F5772="R","RESTRITO/DEVOLUÇÃO",IF(OR(N5772="QUAR",N5772="QRES"),"QUARENTENA",IF(OR(B5772="DESCARTE",B5772="DEVOLUÇÃO"),"DESCARTE/DEVOLUÇÃO",IF(AND(D5772="",K5772&lt;&gt;""),"SEM LOTE",IF(AND(Q5772&lt;&gt;"",Q5772&gt;=Parametros!$B$11),"PARADO/SEM GIRO","OK"))))))))))</f>
        <v>OK</v>
      </c>
      <c r="T5772" s="29" t="str">
        <f aca="false">IF(AND($S5772="PARADO/SEM GIRO",$K5772="KG",OR(Painel!$B$5="(Todos)",A5772=Painel!$B$5)*OR(Painel!$E$5="(Todos)",P5772=Painel!$E$5)),$J5772+ROW()/10000000,"")</f>
        <v/>
      </c>
      <c r="U5772" s="29" t="str">
        <f aca="false">IF(AND($S5772="VENCIDO",$K5772="KG",OR(Painel!$B$5="(Todos)",A5772=Painel!$B$5)*OR(Painel!$E$5="(Todos)",P5772=Painel!$E$5)),$J5772+ROW()/10000000,"")</f>
        <v/>
      </c>
    </row>
    <row r="5773" customFormat="false" ht="15" hidden="false" customHeight="false" outlineLevel="0" collapsed="false">
      <c r="A5773" s="29" t="s">
        <v>52</v>
      </c>
      <c r="B5773" s="29" t="s">
        <v>10775</v>
      </c>
      <c r="C5773" s="29" t="s">
        <v>876</v>
      </c>
      <c r="D5773" s="29" t="s">
        <v>877</v>
      </c>
      <c r="E5773" s="29" t="n">
        <v>1</v>
      </c>
      <c r="F5773" s="29"/>
      <c r="G5773" s="29" t="s">
        <v>10776</v>
      </c>
      <c r="H5773" s="30" t="n">
        <v>720</v>
      </c>
      <c r="I5773" s="31" t="n">
        <v>46279</v>
      </c>
      <c r="J5773" s="30" t="n">
        <v>720</v>
      </c>
      <c r="K5773" s="29" t="s">
        <v>120</v>
      </c>
      <c r="L5773" s="29" t="s">
        <v>350</v>
      </c>
      <c r="M5773" s="29"/>
      <c r="N5773" s="29" t="s">
        <v>122</v>
      </c>
      <c r="O5773" s="31" t="n">
        <v>46821</v>
      </c>
      <c r="P5773" s="29" t="s">
        <v>123</v>
      </c>
      <c r="Q5773" s="29" t="n">
        <f aca="false">IFERROR(VALUE(L5773),"")</f>
        <v>6</v>
      </c>
      <c r="R5773" s="29" t="n">
        <f aca="true">IF(O5773="","",O5773-TODAY())</f>
        <v>536</v>
      </c>
      <c r="S5773" s="29" t="str">
        <f aca="false">IF(C5773="&lt;&lt; vazio &gt;&gt;","VAZIA",IF(AND(O5773&lt;&gt;"",R5773&lt;0),"VENCIDO",IF(AND(O5773&lt;&gt;"",R5773&lt;=Parametros!$B$10),"PRÓX. VENCIMENTO",IF(F5773="Q","QUALIDADE",IF(F5773="S","BLOQUEADO",IF(F5773="R","RESTRITO/DEVOLUÇÃO",IF(OR(N5773="QUAR",N5773="QRES"),"QUARENTENA",IF(OR(B5773="DESCARTE",B5773="DEVOLUÇÃO"),"DESCARTE/DEVOLUÇÃO",IF(AND(D5773="",K5773&lt;&gt;""),"SEM LOTE",IF(AND(Q5773&lt;&gt;"",Q5773&gt;=Parametros!$B$11),"PARADO/SEM GIRO","OK"))))))))))</f>
        <v>OK</v>
      </c>
      <c r="T5773" s="29" t="str">
        <f aca="false">IF(AND($S5773="PARADO/SEM GIRO",$K5773="KG",OR(Painel!$B$5="(Todos)",A5773=Painel!$B$5)*OR(Painel!$E$5="(Todos)",P5773=Painel!$E$5)),$J5773+ROW()/10000000,"")</f>
        <v/>
      </c>
      <c r="U5773" s="29" t="str">
        <f aca="false">IF(AND($S5773="VENCIDO",$K5773="KG",OR(Painel!$B$5="(Todos)",A5773=Painel!$B$5)*OR(Painel!$E$5="(Todos)",P5773=Painel!$E$5)),$J5773+ROW()/10000000,"")</f>
        <v/>
      </c>
    </row>
    <row r="5774" customFormat="false" ht="15" hidden="false" customHeight="false" outlineLevel="0" collapsed="false">
      <c r="A5774" s="29" t="s">
        <v>52</v>
      </c>
      <c r="B5774" s="29" t="s">
        <v>10777</v>
      </c>
      <c r="C5774" s="29" t="s">
        <v>4484</v>
      </c>
      <c r="D5774" s="29" t="s">
        <v>8828</v>
      </c>
      <c r="E5774" s="29" t="n">
        <v>1</v>
      </c>
      <c r="F5774" s="29"/>
      <c r="G5774" s="29" t="s">
        <v>10778</v>
      </c>
      <c r="H5774" s="30" t="n">
        <v>480</v>
      </c>
      <c r="I5774" s="31" t="n">
        <v>45903</v>
      </c>
      <c r="J5774" s="30" t="n">
        <v>480</v>
      </c>
      <c r="K5774" s="29" t="s">
        <v>120</v>
      </c>
      <c r="L5774" s="29" t="s">
        <v>8830</v>
      </c>
      <c r="M5774" s="29"/>
      <c r="N5774" s="29" t="s">
        <v>122</v>
      </c>
      <c r="O5774" s="31" t="n">
        <v>46548</v>
      </c>
      <c r="P5774" s="29" t="s">
        <v>123</v>
      </c>
      <c r="Q5774" s="29" t="n">
        <f aca="false">IFERROR(VALUE(L5774),"")</f>
        <v>382</v>
      </c>
      <c r="R5774" s="29" t="n">
        <f aca="true">IF(O5774="","",O5774-TODAY())</f>
        <v>263</v>
      </c>
      <c r="S5774" s="29" t="str">
        <f aca="false">IF(C5774="&lt;&lt; vazio &gt;&gt;","VAZIA",IF(AND(O5774&lt;&gt;"",R5774&lt;0),"VENCIDO",IF(AND(O5774&lt;&gt;"",R5774&lt;=Parametros!$B$10),"PRÓX. VENCIMENTO",IF(F5774="Q","QUALIDADE",IF(F5774="S","BLOQUEADO",IF(F5774="R","RESTRITO/DEVOLUÇÃO",IF(OR(N5774="QUAR",N5774="QRES"),"QUARENTENA",IF(OR(B5774="DESCARTE",B5774="DEVOLUÇÃO"),"DESCARTE/DEVOLUÇÃO",IF(AND(D5774="",K5774&lt;&gt;""),"SEM LOTE",IF(AND(Q5774&lt;&gt;"",Q5774&gt;=Parametros!$B$11),"PARADO/SEM GIRO","OK"))))))))))</f>
        <v>PARADO/SEM GIRO</v>
      </c>
      <c r="T5774" s="29" t="n">
        <f aca="false">IF(AND($S5774="PARADO/SEM GIRO",$K5774="KG",OR(Painel!$B$5="(Todos)",A5774=Painel!$B$5)*OR(Painel!$E$5="(Todos)",P5774=Painel!$E$5)),$J5774+ROW()/10000000,"")</f>
        <v>480.0005774</v>
      </c>
      <c r="U5774" s="29" t="str">
        <f aca="false">IF(AND($S5774="VENCIDO",$K5774="KG",OR(Painel!$B$5="(Todos)",A5774=Painel!$B$5)*OR(Painel!$E$5="(Todos)",P5774=Painel!$E$5)),$J5774+ROW()/10000000,"")</f>
        <v/>
      </c>
    </row>
    <row r="5775" customFormat="false" ht="15" hidden="false" customHeight="false" outlineLevel="0" collapsed="false">
      <c r="A5775" s="29" t="s">
        <v>52</v>
      </c>
      <c r="B5775" s="29" t="s">
        <v>10779</v>
      </c>
      <c r="C5775" s="29" t="s">
        <v>115</v>
      </c>
      <c r="D5775" s="29"/>
      <c r="E5775" s="29" t="n">
        <v>0</v>
      </c>
      <c r="F5775" s="29"/>
      <c r="G5775" s="29"/>
      <c r="H5775" s="30" t="n">
        <v>0</v>
      </c>
      <c r="I5775" s="29"/>
      <c r="J5775" s="30" t="n">
        <v>0</v>
      </c>
      <c r="K5775" s="29"/>
      <c r="L5775" s="29" t="s">
        <v>116</v>
      </c>
      <c r="M5775" s="29"/>
      <c r="N5775" s="29"/>
      <c r="O5775" s="29"/>
      <c r="P5775" s="29"/>
      <c r="Q5775" s="29" t="n">
        <f aca="false">IFERROR(VALUE(L5775),"")</f>
        <v>0</v>
      </c>
      <c r="R5775" s="29" t="str">
        <f aca="true">IF(O5775="","",O5775-TODAY())</f>
        <v/>
      </c>
      <c r="S5775" s="29" t="str">
        <f aca="false">IF(C5775="&lt;&lt; vazio &gt;&gt;","VAZIA",IF(AND(O5775&lt;&gt;"",R5775&lt;0),"VENCIDO",IF(AND(O5775&lt;&gt;"",R5775&lt;=Parametros!$B$10),"PRÓX. VENCIMENTO",IF(F5775="Q","QUALIDADE",IF(F5775="S","BLOQUEADO",IF(F5775="R","RESTRITO/DEVOLUÇÃO",IF(OR(N5775="QUAR",N5775="QRES"),"QUARENTENA",IF(OR(B5775="DESCARTE",B5775="DEVOLUÇÃO"),"DESCARTE/DEVOLUÇÃO",IF(AND(D5775="",K5775&lt;&gt;""),"SEM LOTE",IF(AND(Q5775&lt;&gt;"",Q5775&gt;=Parametros!$B$11),"PARADO/SEM GIRO","OK"))))))))))</f>
        <v>VAZIA</v>
      </c>
      <c r="T5775" s="29" t="str">
        <f aca="false">IF(AND($S5775="PARADO/SEM GIRO",$K5775="KG",OR(Painel!$B$5="(Todos)",A5775=Painel!$B$5)*OR(Painel!$E$5="(Todos)",P5775=Painel!$E$5)),$J5775+ROW()/10000000,"")</f>
        <v/>
      </c>
      <c r="U5775" s="29" t="str">
        <f aca="false">IF(AND($S5775="VENCIDO",$K5775="KG",OR(Painel!$B$5="(Todos)",A5775=Painel!$B$5)*OR(Painel!$E$5="(Todos)",P5775=Painel!$E$5)),$J5775+ROW()/10000000,"")</f>
        <v/>
      </c>
    </row>
    <row r="5776" customFormat="false" ht="15" hidden="false" customHeight="false" outlineLevel="0" collapsed="false">
      <c r="A5776" s="29" t="s">
        <v>52</v>
      </c>
      <c r="B5776" s="29" t="s">
        <v>10780</v>
      </c>
      <c r="C5776" s="29" t="s">
        <v>115</v>
      </c>
      <c r="D5776" s="29"/>
      <c r="E5776" s="29" t="n">
        <v>0</v>
      </c>
      <c r="F5776" s="29"/>
      <c r="G5776" s="29"/>
      <c r="H5776" s="30" t="n">
        <v>0</v>
      </c>
      <c r="I5776" s="29"/>
      <c r="J5776" s="30" t="n">
        <v>0</v>
      </c>
      <c r="K5776" s="29"/>
      <c r="L5776" s="29" t="s">
        <v>116</v>
      </c>
      <c r="M5776" s="29"/>
      <c r="N5776" s="29"/>
      <c r="O5776" s="29"/>
      <c r="P5776" s="29"/>
      <c r="Q5776" s="29" t="n">
        <f aca="false">IFERROR(VALUE(L5776),"")</f>
        <v>0</v>
      </c>
      <c r="R5776" s="29" t="str">
        <f aca="true">IF(O5776="","",O5776-TODAY())</f>
        <v/>
      </c>
      <c r="S5776" s="29" t="str">
        <f aca="false">IF(C5776="&lt;&lt; vazio &gt;&gt;","VAZIA",IF(AND(O5776&lt;&gt;"",R5776&lt;0),"VENCIDO",IF(AND(O5776&lt;&gt;"",R5776&lt;=Parametros!$B$10),"PRÓX. VENCIMENTO",IF(F5776="Q","QUALIDADE",IF(F5776="S","BLOQUEADO",IF(F5776="R","RESTRITO/DEVOLUÇÃO",IF(OR(N5776="QUAR",N5776="QRES"),"QUARENTENA",IF(OR(B5776="DESCARTE",B5776="DEVOLUÇÃO"),"DESCARTE/DEVOLUÇÃO",IF(AND(D5776="",K5776&lt;&gt;""),"SEM LOTE",IF(AND(Q5776&lt;&gt;"",Q5776&gt;=Parametros!$B$11),"PARADO/SEM GIRO","OK"))))))))))</f>
        <v>VAZIA</v>
      </c>
      <c r="T5776" s="29" t="str">
        <f aca="false">IF(AND($S5776="PARADO/SEM GIRO",$K5776="KG",OR(Painel!$B$5="(Todos)",A5776=Painel!$B$5)*OR(Painel!$E$5="(Todos)",P5776=Painel!$E$5)),$J5776+ROW()/10000000,"")</f>
        <v/>
      </c>
      <c r="U5776" s="29" t="str">
        <f aca="false">IF(AND($S5776="VENCIDO",$K5776="KG",OR(Painel!$B$5="(Todos)",A5776=Painel!$B$5)*OR(Painel!$E$5="(Todos)",P5776=Painel!$E$5)),$J5776+ROW()/10000000,"")</f>
        <v/>
      </c>
    </row>
    <row r="5777" customFormat="false" ht="15" hidden="false" customHeight="false" outlineLevel="0" collapsed="false">
      <c r="A5777" s="29" t="s">
        <v>52</v>
      </c>
      <c r="B5777" s="29" t="s">
        <v>10781</v>
      </c>
      <c r="C5777" s="29" t="s">
        <v>115</v>
      </c>
      <c r="D5777" s="29"/>
      <c r="E5777" s="29" t="n">
        <v>0</v>
      </c>
      <c r="F5777" s="29"/>
      <c r="G5777" s="29"/>
      <c r="H5777" s="30" t="n">
        <v>0</v>
      </c>
      <c r="I5777" s="29"/>
      <c r="J5777" s="30" t="n">
        <v>0</v>
      </c>
      <c r="K5777" s="29"/>
      <c r="L5777" s="29" t="s">
        <v>116</v>
      </c>
      <c r="M5777" s="29"/>
      <c r="N5777" s="29"/>
      <c r="O5777" s="29"/>
      <c r="P5777" s="29"/>
      <c r="Q5777" s="29" t="n">
        <f aca="false">IFERROR(VALUE(L5777),"")</f>
        <v>0</v>
      </c>
      <c r="R5777" s="29" t="str">
        <f aca="true">IF(O5777="","",O5777-TODAY())</f>
        <v/>
      </c>
      <c r="S5777" s="29" t="str">
        <f aca="false">IF(C5777="&lt;&lt; vazio &gt;&gt;","VAZIA",IF(AND(O5777&lt;&gt;"",R5777&lt;0),"VENCIDO",IF(AND(O5777&lt;&gt;"",R5777&lt;=Parametros!$B$10),"PRÓX. VENCIMENTO",IF(F5777="Q","QUALIDADE",IF(F5777="S","BLOQUEADO",IF(F5777="R","RESTRITO/DEVOLUÇÃO",IF(OR(N5777="QUAR",N5777="QRES"),"QUARENTENA",IF(OR(B5777="DESCARTE",B5777="DEVOLUÇÃO"),"DESCARTE/DEVOLUÇÃO",IF(AND(D5777="",K5777&lt;&gt;""),"SEM LOTE",IF(AND(Q5777&lt;&gt;"",Q5777&gt;=Parametros!$B$11),"PARADO/SEM GIRO","OK"))))))))))</f>
        <v>VAZIA</v>
      </c>
      <c r="T5777" s="29" t="str">
        <f aca="false">IF(AND($S5777="PARADO/SEM GIRO",$K5777="KG",OR(Painel!$B$5="(Todos)",A5777=Painel!$B$5)*OR(Painel!$E$5="(Todos)",P5777=Painel!$E$5)),$J5777+ROW()/10000000,"")</f>
        <v/>
      </c>
      <c r="U5777" s="29" t="str">
        <f aca="false">IF(AND($S5777="VENCIDO",$K5777="KG",OR(Painel!$B$5="(Todos)",A5777=Painel!$B$5)*OR(Painel!$E$5="(Todos)",P5777=Painel!$E$5)),$J5777+ROW()/10000000,"")</f>
        <v/>
      </c>
    </row>
    <row r="5778" customFormat="false" ht="15" hidden="false" customHeight="false" outlineLevel="0" collapsed="false">
      <c r="A5778" s="29" t="s">
        <v>52</v>
      </c>
      <c r="B5778" s="29" t="s">
        <v>10782</v>
      </c>
      <c r="C5778" s="29" t="s">
        <v>909</v>
      </c>
      <c r="D5778" s="29" t="s">
        <v>1015</v>
      </c>
      <c r="E5778" s="29" t="n">
        <v>1</v>
      </c>
      <c r="F5778" s="29"/>
      <c r="G5778" s="29" t="s">
        <v>10783</v>
      </c>
      <c r="H5778" s="30" t="n">
        <v>1000</v>
      </c>
      <c r="I5778" s="31" t="n">
        <v>46279</v>
      </c>
      <c r="J5778" s="30" t="n">
        <v>1000</v>
      </c>
      <c r="K5778" s="29" t="s">
        <v>120</v>
      </c>
      <c r="L5778" s="29" t="s">
        <v>350</v>
      </c>
      <c r="M5778" s="29"/>
      <c r="N5778" s="29" t="s">
        <v>122</v>
      </c>
      <c r="O5778" s="31" t="n">
        <v>46821</v>
      </c>
      <c r="P5778" s="29" t="s">
        <v>123</v>
      </c>
      <c r="Q5778" s="29" t="n">
        <f aca="false">IFERROR(VALUE(L5778),"")</f>
        <v>6</v>
      </c>
      <c r="R5778" s="29" t="n">
        <f aca="true">IF(O5778="","",O5778-TODAY())</f>
        <v>536</v>
      </c>
      <c r="S5778" s="29" t="str">
        <f aca="false">IF(C5778="&lt;&lt; vazio &gt;&gt;","VAZIA",IF(AND(O5778&lt;&gt;"",R5778&lt;0),"VENCIDO",IF(AND(O5778&lt;&gt;"",R5778&lt;=Parametros!$B$10),"PRÓX. VENCIMENTO",IF(F5778="Q","QUALIDADE",IF(F5778="S","BLOQUEADO",IF(F5778="R","RESTRITO/DEVOLUÇÃO",IF(OR(N5778="QUAR",N5778="QRES"),"QUARENTENA",IF(OR(B5778="DESCARTE",B5778="DEVOLUÇÃO"),"DESCARTE/DEVOLUÇÃO",IF(AND(D5778="",K5778&lt;&gt;""),"SEM LOTE",IF(AND(Q5778&lt;&gt;"",Q5778&gt;=Parametros!$B$11),"PARADO/SEM GIRO","OK"))))))))))</f>
        <v>OK</v>
      </c>
      <c r="T5778" s="29" t="str">
        <f aca="false">IF(AND($S5778="PARADO/SEM GIRO",$K5778="KG",OR(Painel!$B$5="(Todos)",A5778=Painel!$B$5)*OR(Painel!$E$5="(Todos)",P5778=Painel!$E$5)),$J5778+ROW()/10000000,"")</f>
        <v/>
      </c>
      <c r="U5778" s="29" t="str">
        <f aca="false">IF(AND($S5778="VENCIDO",$K5778="KG",OR(Painel!$B$5="(Todos)",A5778=Painel!$B$5)*OR(Painel!$E$5="(Todos)",P5778=Painel!$E$5)),$J5778+ROW()/10000000,"")</f>
        <v/>
      </c>
    </row>
    <row r="5779" customFormat="false" ht="15" hidden="false" customHeight="false" outlineLevel="0" collapsed="false">
      <c r="A5779" s="29" t="s">
        <v>52</v>
      </c>
      <c r="B5779" s="29" t="s">
        <v>10784</v>
      </c>
      <c r="C5779" s="29" t="s">
        <v>115</v>
      </c>
      <c r="D5779" s="29"/>
      <c r="E5779" s="29" t="n">
        <v>0</v>
      </c>
      <c r="F5779" s="29"/>
      <c r="G5779" s="29"/>
      <c r="H5779" s="30" t="n">
        <v>0</v>
      </c>
      <c r="I5779" s="29"/>
      <c r="J5779" s="30" t="n">
        <v>0</v>
      </c>
      <c r="K5779" s="29"/>
      <c r="L5779" s="29" t="s">
        <v>116</v>
      </c>
      <c r="M5779" s="29"/>
      <c r="N5779" s="29"/>
      <c r="O5779" s="29"/>
      <c r="P5779" s="29"/>
      <c r="Q5779" s="29" t="n">
        <f aca="false">IFERROR(VALUE(L5779),"")</f>
        <v>0</v>
      </c>
      <c r="R5779" s="29" t="str">
        <f aca="true">IF(O5779="","",O5779-TODAY())</f>
        <v/>
      </c>
      <c r="S5779" s="29" t="str">
        <f aca="false">IF(C5779="&lt;&lt; vazio &gt;&gt;","VAZIA",IF(AND(O5779&lt;&gt;"",R5779&lt;0),"VENCIDO",IF(AND(O5779&lt;&gt;"",R5779&lt;=Parametros!$B$10),"PRÓX. VENCIMENTO",IF(F5779="Q","QUALIDADE",IF(F5779="S","BLOQUEADO",IF(F5779="R","RESTRITO/DEVOLUÇÃO",IF(OR(N5779="QUAR",N5779="QRES"),"QUARENTENA",IF(OR(B5779="DESCARTE",B5779="DEVOLUÇÃO"),"DESCARTE/DEVOLUÇÃO",IF(AND(D5779="",K5779&lt;&gt;""),"SEM LOTE",IF(AND(Q5779&lt;&gt;"",Q5779&gt;=Parametros!$B$11),"PARADO/SEM GIRO","OK"))))))))))</f>
        <v>VAZIA</v>
      </c>
      <c r="T5779" s="29" t="str">
        <f aca="false">IF(AND($S5779="PARADO/SEM GIRO",$K5779="KG",OR(Painel!$B$5="(Todos)",A5779=Painel!$B$5)*OR(Painel!$E$5="(Todos)",P5779=Painel!$E$5)),$J5779+ROW()/10000000,"")</f>
        <v/>
      </c>
      <c r="U5779" s="29" t="str">
        <f aca="false">IF(AND($S5779="VENCIDO",$K5779="KG",OR(Painel!$B$5="(Todos)",A5779=Painel!$B$5)*OR(Painel!$E$5="(Todos)",P5779=Painel!$E$5)),$J5779+ROW()/10000000,"")</f>
        <v/>
      </c>
    </row>
    <row r="5780" customFormat="false" ht="15" hidden="false" customHeight="false" outlineLevel="0" collapsed="false">
      <c r="A5780" s="29" t="s">
        <v>52</v>
      </c>
      <c r="B5780" s="29" t="s">
        <v>10785</v>
      </c>
      <c r="C5780" s="29" t="s">
        <v>115</v>
      </c>
      <c r="D5780" s="29"/>
      <c r="E5780" s="29" t="n">
        <v>0</v>
      </c>
      <c r="F5780" s="29"/>
      <c r="G5780" s="29"/>
      <c r="H5780" s="30" t="n">
        <v>0</v>
      </c>
      <c r="I5780" s="29"/>
      <c r="J5780" s="30" t="n">
        <v>0</v>
      </c>
      <c r="K5780" s="29"/>
      <c r="L5780" s="29" t="s">
        <v>116</v>
      </c>
      <c r="M5780" s="29"/>
      <c r="N5780" s="29"/>
      <c r="O5780" s="29"/>
      <c r="P5780" s="29"/>
      <c r="Q5780" s="29" t="n">
        <f aca="false">IFERROR(VALUE(L5780),"")</f>
        <v>0</v>
      </c>
      <c r="R5780" s="29" t="str">
        <f aca="true">IF(O5780="","",O5780-TODAY())</f>
        <v/>
      </c>
      <c r="S5780" s="29" t="str">
        <f aca="false">IF(C5780="&lt;&lt; vazio &gt;&gt;","VAZIA",IF(AND(O5780&lt;&gt;"",R5780&lt;0),"VENCIDO",IF(AND(O5780&lt;&gt;"",R5780&lt;=Parametros!$B$10),"PRÓX. VENCIMENTO",IF(F5780="Q","QUALIDADE",IF(F5780="S","BLOQUEADO",IF(F5780="R","RESTRITO/DEVOLUÇÃO",IF(OR(N5780="QUAR",N5780="QRES"),"QUARENTENA",IF(OR(B5780="DESCARTE",B5780="DEVOLUÇÃO"),"DESCARTE/DEVOLUÇÃO",IF(AND(D5780="",K5780&lt;&gt;""),"SEM LOTE",IF(AND(Q5780&lt;&gt;"",Q5780&gt;=Parametros!$B$11),"PARADO/SEM GIRO","OK"))))))))))</f>
        <v>VAZIA</v>
      </c>
      <c r="T5780" s="29" t="str">
        <f aca="false">IF(AND($S5780="PARADO/SEM GIRO",$K5780="KG",OR(Painel!$B$5="(Todos)",A5780=Painel!$B$5)*OR(Painel!$E$5="(Todos)",P5780=Painel!$E$5)),$J5780+ROW()/10000000,"")</f>
        <v/>
      </c>
      <c r="U5780" s="29" t="str">
        <f aca="false">IF(AND($S5780="VENCIDO",$K5780="KG",OR(Painel!$B$5="(Todos)",A5780=Painel!$B$5)*OR(Painel!$E$5="(Todos)",P5780=Painel!$E$5)),$J5780+ROW()/10000000,"")</f>
        <v/>
      </c>
    </row>
    <row r="5781" customFormat="false" ht="15" hidden="false" customHeight="false" outlineLevel="0" collapsed="false">
      <c r="A5781" s="29" t="s">
        <v>52</v>
      </c>
      <c r="B5781" s="29" t="s">
        <v>10786</v>
      </c>
      <c r="C5781" s="29" t="s">
        <v>161</v>
      </c>
      <c r="D5781" s="29" t="s">
        <v>8317</v>
      </c>
      <c r="E5781" s="29" t="n">
        <v>1</v>
      </c>
      <c r="F5781" s="29"/>
      <c r="G5781" s="29" t="s">
        <v>10787</v>
      </c>
      <c r="H5781" s="30" t="n">
        <v>999.9</v>
      </c>
      <c r="I5781" s="31" t="n">
        <v>46202</v>
      </c>
      <c r="J5781" s="30" t="n">
        <v>999.9</v>
      </c>
      <c r="K5781" s="29" t="s">
        <v>120</v>
      </c>
      <c r="L5781" s="29" t="s">
        <v>1181</v>
      </c>
      <c r="M5781" s="29"/>
      <c r="N5781" s="29" t="s">
        <v>122</v>
      </c>
      <c r="O5781" s="31" t="n">
        <v>46742</v>
      </c>
      <c r="P5781" s="29" t="s">
        <v>123</v>
      </c>
      <c r="Q5781" s="29" t="n">
        <f aca="false">IFERROR(VALUE(L5781),"")</f>
        <v>83</v>
      </c>
      <c r="R5781" s="29" t="n">
        <f aca="true">IF(O5781="","",O5781-TODAY())</f>
        <v>457</v>
      </c>
      <c r="S5781" s="29" t="str">
        <f aca="false">IF(C5781="&lt;&lt; vazio &gt;&gt;","VAZIA",IF(AND(O5781&lt;&gt;"",R5781&lt;0),"VENCIDO",IF(AND(O5781&lt;&gt;"",R5781&lt;=Parametros!$B$10),"PRÓX. VENCIMENTO",IF(F5781="Q","QUALIDADE",IF(F5781="S","BLOQUEADO",IF(F5781="R","RESTRITO/DEVOLUÇÃO",IF(OR(N5781="QUAR",N5781="QRES"),"QUARENTENA",IF(OR(B5781="DESCARTE",B5781="DEVOLUÇÃO"),"DESCARTE/DEVOLUÇÃO",IF(AND(D5781="",K5781&lt;&gt;""),"SEM LOTE",IF(AND(Q5781&lt;&gt;"",Q5781&gt;=Parametros!$B$11),"PARADO/SEM GIRO","OK"))))))))))</f>
        <v>OK</v>
      </c>
      <c r="T5781" s="29" t="str">
        <f aca="false">IF(AND($S5781="PARADO/SEM GIRO",$K5781="KG",OR(Painel!$B$5="(Todos)",A5781=Painel!$B$5)*OR(Painel!$E$5="(Todos)",P5781=Painel!$E$5)),$J5781+ROW()/10000000,"")</f>
        <v/>
      </c>
      <c r="U5781" s="29" t="str">
        <f aca="false">IF(AND($S5781="VENCIDO",$K5781="KG",OR(Painel!$B$5="(Todos)",A5781=Painel!$B$5)*OR(Painel!$E$5="(Todos)",P5781=Painel!$E$5)),$J5781+ROW()/10000000,"")</f>
        <v/>
      </c>
    </row>
    <row r="5782" customFormat="false" ht="15" hidden="false" customHeight="false" outlineLevel="0" collapsed="false">
      <c r="A5782" s="29" t="s">
        <v>52</v>
      </c>
      <c r="B5782" s="29" t="s">
        <v>10788</v>
      </c>
      <c r="C5782" s="29" t="s">
        <v>115</v>
      </c>
      <c r="D5782" s="29"/>
      <c r="E5782" s="29" t="n">
        <v>0</v>
      </c>
      <c r="F5782" s="29"/>
      <c r="G5782" s="29"/>
      <c r="H5782" s="30" t="n">
        <v>0</v>
      </c>
      <c r="I5782" s="29"/>
      <c r="J5782" s="30" t="n">
        <v>0</v>
      </c>
      <c r="K5782" s="29"/>
      <c r="L5782" s="29" t="s">
        <v>116</v>
      </c>
      <c r="M5782" s="29"/>
      <c r="N5782" s="29"/>
      <c r="O5782" s="29"/>
      <c r="P5782" s="29"/>
      <c r="Q5782" s="29" t="n">
        <f aca="false">IFERROR(VALUE(L5782),"")</f>
        <v>0</v>
      </c>
      <c r="R5782" s="29" t="str">
        <f aca="true">IF(O5782="","",O5782-TODAY())</f>
        <v/>
      </c>
      <c r="S5782" s="29" t="str">
        <f aca="false">IF(C5782="&lt;&lt; vazio &gt;&gt;","VAZIA",IF(AND(O5782&lt;&gt;"",R5782&lt;0),"VENCIDO",IF(AND(O5782&lt;&gt;"",R5782&lt;=Parametros!$B$10),"PRÓX. VENCIMENTO",IF(F5782="Q","QUALIDADE",IF(F5782="S","BLOQUEADO",IF(F5782="R","RESTRITO/DEVOLUÇÃO",IF(OR(N5782="QUAR",N5782="QRES"),"QUARENTENA",IF(OR(B5782="DESCARTE",B5782="DEVOLUÇÃO"),"DESCARTE/DEVOLUÇÃO",IF(AND(D5782="",K5782&lt;&gt;""),"SEM LOTE",IF(AND(Q5782&lt;&gt;"",Q5782&gt;=Parametros!$B$11),"PARADO/SEM GIRO","OK"))))))))))</f>
        <v>VAZIA</v>
      </c>
      <c r="T5782" s="29" t="str">
        <f aca="false">IF(AND($S5782="PARADO/SEM GIRO",$K5782="KG",OR(Painel!$B$5="(Todos)",A5782=Painel!$B$5)*OR(Painel!$E$5="(Todos)",P5782=Painel!$E$5)),$J5782+ROW()/10000000,"")</f>
        <v/>
      </c>
      <c r="U5782" s="29" t="str">
        <f aca="false">IF(AND($S5782="VENCIDO",$K5782="KG",OR(Painel!$B$5="(Todos)",A5782=Painel!$B$5)*OR(Painel!$E$5="(Todos)",P5782=Painel!$E$5)),$J5782+ROW()/10000000,"")</f>
        <v/>
      </c>
    </row>
    <row r="5783" customFormat="false" ht="15" hidden="false" customHeight="false" outlineLevel="0" collapsed="false">
      <c r="A5783" s="29" t="s">
        <v>52</v>
      </c>
      <c r="B5783" s="29" t="s">
        <v>10789</v>
      </c>
      <c r="C5783" s="29" t="s">
        <v>115</v>
      </c>
      <c r="D5783" s="29"/>
      <c r="E5783" s="29" t="n">
        <v>0</v>
      </c>
      <c r="F5783" s="29"/>
      <c r="G5783" s="29"/>
      <c r="H5783" s="30" t="n">
        <v>0</v>
      </c>
      <c r="I5783" s="29"/>
      <c r="J5783" s="30" t="n">
        <v>0</v>
      </c>
      <c r="K5783" s="29"/>
      <c r="L5783" s="29" t="s">
        <v>116</v>
      </c>
      <c r="M5783" s="29"/>
      <c r="N5783" s="29"/>
      <c r="O5783" s="29"/>
      <c r="P5783" s="29"/>
      <c r="Q5783" s="29" t="n">
        <f aca="false">IFERROR(VALUE(L5783),"")</f>
        <v>0</v>
      </c>
      <c r="R5783" s="29" t="str">
        <f aca="true">IF(O5783="","",O5783-TODAY())</f>
        <v/>
      </c>
      <c r="S5783" s="29" t="str">
        <f aca="false">IF(C5783="&lt;&lt; vazio &gt;&gt;","VAZIA",IF(AND(O5783&lt;&gt;"",R5783&lt;0),"VENCIDO",IF(AND(O5783&lt;&gt;"",R5783&lt;=Parametros!$B$10),"PRÓX. VENCIMENTO",IF(F5783="Q","QUALIDADE",IF(F5783="S","BLOQUEADO",IF(F5783="R","RESTRITO/DEVOLUÇÃO",IF(OR(N5783="QUAR",N5783="QRES"),"QUARENTENA",IF(OR(B5783="DESCARTE",B5783="DEVOLUÇÃO"),"DESCARTE/DEVOLUÇÃO",IF(AND(D5783="",K5783&lt;&gt;""),"SEM LOTE",IF(AND(Q5783&lt;&gt;"",Q5783&gt;=Parametros!$B$11),"PARADO/SEM GIRO","OK"))))))))))</f>
        <v>VAZIA</v>
      </c>
      <c r="T5783" s="29" t="str">
        <f aca="false">IF(AND($S5783="PARADO/SEM GIRO",$K5783="KG",OR(Painel!$B$5="(Todos)",A5783=Painel!$B$5)*OR(Painel!$E$5="(Todos)",P5783=Painel!$E$5)),$J5783+ROW()/10000000,"")</f>
        <v/>
      </c>
      <c r="U5783" s="29" t="str">
        <f aca="false">IF(AND($S5783="VENCIDO",$K5783="KG",OR(Painel!$B$5="(Todos)",A5783=Painel!$B$5)*OR(Painel!$E$5="(Todos)",P5783=Painel!$E$5)),$J5783+ROW()/10000000,"")</f>
        <v/>
      </c>
    </row>
    <row r="5784" customFormat="false" ht="15" hidden="false" customHeight="false" outlineLevel="0" collapsed="false">
      <c r="A5784" s="29" t="s">
        <v>52</v>
      </c>
      <c r="B5784" s="29" t="s">
        <v>10790</v>
      </c>
      <c r="C5784" s="29" t="s">
        <v>876</v>
      </c>
      <c r="D5784" s="29" t="s">
        <v>877</v>
      </c>
      <c r="E5784" s="29" t="n">
        <v>1</v>
      </c>
      <c r="F5784" s="29"/>
      <c r="G5784" s="29" t="s">
        <v>10791</v>
      </c>
      <c r="H5784" s="30" t="n">
        <v>720</v>
      </c>
      <c r="I5784" s="31" t="n">
        <v>46279</v>
      </c>
      <c r="J5784" s="30" t="n">
        <v>720</v>
      </c>
      <c r="K5784" s="29" t="s">
        <v>120</v>
      </c>
      <c r="L5784" s="29" t="s">
        <v>350</v>
      </c>
      <c r="M5784" s="29"/>
      <c r="N5784" s="29" t="s">
        <v>122</v>
      </c>
      <c r="O5784" s="31" t="n">
        <v>46821</v>
      </c>
      <c r="P5784" s="29" t="s">
        <v>123</v>
      </c>
      <c r="Q5784" s="29" t="n">
        <f aca="false">IFERROR(VALUE(L5784),"")</f>
        <v>6</v>
      </c>
      <c r="R5784" s="29" t="n">
        <f aca="true">IF(O5784="","",O5784-TODAY())</f>
        <v>536</v>
      </c>
      <c r="S5784" s="29" t="str">
        <f aca="false">IF(C5784="&lt;&lt; vazio &gt;&gt;","VAZIA",IF(AND(O5784&lt;&gt;"",R5784&lt;0),"VENCIDO",IF(AND(O5784&lt;&gt;"",R5784&lt;=Parametros!$B$10),"PRÓX. VENCIMENTO",IF(F5784="Q","QUALIDADE",IF(F5784="S","BLOQUEADO",IF(F5784="R","RESTRITO/DEVOLUÇÃO",IF(OR(N5784="QUAR",N5784="QRES"),"QUARENTENA",IF(OR(B5784="DESCARTE",B5784="DEVOLUÇÃO"),"DESCARTE/DEVOLUÇÃO",IF(AND(D5784="",K5784&lt;&gt;""),"SEM LOTE",IF(AND(Q5784&lt;&gt;"",Q5784&gt;=Parametros!$B$11),"PARADO/SEM GIRO","OK"))))))))))</f>
        <v>OK</v>
      </c>
      <c r="T5784" s="29" t="str">
        <f aca="false">IF(AND($S5784="PARADO/SEM GIRO",$K5784="KG",OR(Painel!$B$5="(Todos)",A5784=Painel!$B$5)*OR(Painel!$E$5="(Todos)",P5784=Painel!$E$5)),$J5784+ROW()/10000000,"")</f>
        <v/>
      </c>
      <c r="U5784" s="29" t="str">
        <f aca="false">IF(AND($S5784="VENCIDO",$K5784="KG",OR(Painel!$B$5="(Todos)",A5784=Painel!$B$5)*OR(Painel!$E$5="(Todos)",P5784=Painel!$E$5)),$J5784+ROW()/10000000,"")</f>
        <v/>
      </c>
    </row>
    <row r="5785" customFormat="false" ht="15" hidden="false" customHeight="false" outlineLevel="0" collapsed="false">
      <c r="A5785" s="29" t="s">
        <v>52</v>
      </c>
      <c r="B5785" s="29" t="s">
        <v>10792</v>
      </c>
      <c r="C5785" s="29" t="s">
        <v>876</v>
      </c>
      <c r="D5785" s="29" t="s">
        <v>877</v>
      </c>
      <c r="E5785" s="29" t="n">
        <v>1</v>
      </c>
      <c r="F5785" s="29"/>
      <c r="G5785" s="29" t="s">
        <v>10793</v>
      </c>
      <c r="H5785" s="30" t="n">
        <v>720</v>
      </c>
      <c r="I5785" s="31" t="n">
        <v>46279</v>
      </c>
      <c r="J5785" s="30" t="n">
        <v>720</v>
      </c>
      <c r="K5785" s="29" t="s">
        <v>120</v>
      </c>
      <c r="L5785" s="29" t="s">
        <v>350</v>
      </c>
      <c r="M5785" s="29"/>
      <c r="N5785" s="29" t="s">
        <v>122</v>
      </c>
      <c r="O5785" s="31" t="n">
        <v>46821</v>
      </c>
      <c r="P5785" s="29" t="s">
        <v>123</v>
      </c>
      <c r="Q5785" s="29" t="n">
        <f aca="false">IFERROR(VALUE(L5785),"")</f>
        <v>6</v>
      </c>
      <c r="R5785" s="29" t="n">
        <f aca="true">IF(O5785="","",O5785-TODAY())</f>
        <v>536</v>
      </c>
      <c r="S5785" s="29" t="str">
        <f aca="false">IF(C5785="&lt;&lt; vazio &gt;&gt;","VAZIA",IF(AND(O5785&lt;&gt;"",R5785&lt;0),"VENCIDO",IF(AND(O5785&lt;&gt;"",R5785&lt;=Parametros!$B$10),"PRÓX. VENCIMENTO",IF(F5785="Q","QUALIDADE",IF(F5785="S","BLOQUEADO",IF(F5785="R","RESTRITO/DEVOLUÇÃO",IF(OR(N5785="QUAR",N5785="QRES"),"QUARENTENA",IF(OR(B5785="DESCARTE",B5785="DEVOLUÇÃO"),"DESCARTE/DEVOLUÇÃO",IF(AND(D5785="",K5785&lt;&gt;""),"SEM LOTE",IF(AND(Q5785&lt;&gt;"",Q5785&gt;=Parametros!$B$11),"PARADO/SEM GIRO","OK"))))))))))</f>
        <v>OK</v>
      </c>
      <c r="T5785" s="29" t="str">
        <f aca="false">IF(AND($S5785="PARADO/SEM GIRO",$K5785="KG",OR(Painel!$B$5="(Todos)",A5785=Painel!$B$5)*OR(Painel!$E$5="(Todos)",P5785=Painel!$E$5)),$J5785+ROW()/10000000,"")</f>
        <v/>
      </c>
      <c r="U5785" s="29" t="str">
        <f aca="false">IF(AND($S5785="VENCIDO",$K5785="KG",OR(Painel!$B$5="(Todos)",A5785=Painel!$B$5)*OR(Painel!$E$5="(Todos)",P5785=Painel!$E$5)),$J5785+ROW()/10000000,"")</f>
        <v/>
      </c>
    </row>
    <row r="5786" customFormat="false" ht="15" hidden="false" customHeight="false" outlineLevel="0" collapsed="false">
      <c r="A5786" s="29" t="s">
        <v>52</v>
      </c>
      <c r="B5786" s="29" t="s">
        <v>10794</v>
      </c>
      <c r="C5786" s="29" t="s">
        <v>115</v>
      </c>
      <c r="D5786" s="29"/>
      <c r="E5786" s="29" t="n">
        <v>0</v>
      </c>
      <c r="F5786" s="29"/>
      <c r="G5786" s="29"/>
      <c r="H5786" s="30" t="n">
        <v>0</v>
      </c>
      <c r="I5786" s="29"/>
      <c r="J5786" s="30" t="n">
        <v>0</v>
      </c>
      <c r="K5786" s="29"/>
      <c r="L5786" s="29" t="s">
        <v>116</v>
      </c>
      <c r="M5786" s="29"/>
      <c r="N5786" s="29"/>
      <c r="O5786" s="29"/>
      <c r="P5786" s="29"/>
      <c r="Q5786" s="29" t="n">
        <f aca="false">IFERROR(VALUE(L5786),"")</f>
        <v>0</v>
      </c>
      <c r="R5786" s="29" t="str">
        <f aca="true">IF(O5786="","",O5786-TODAY())</f>
        <v/>
      </c>
      <c r="S5786" s="29" t="str">
        <f aca="false">IF(C5786="&lt;&lt; vazio &gt;&gt;","VAZIA",IF(AND(O5786&lt;&gt;"",R5786&lt;0),"VENCIDO",IF(AND(O5786&lt;&gt;"",R5786&lt;=Parametros!$B$10),"PRÓX. VENCIMENTO",IF(F5786="Q","QUALIDADE",IF(F5786="S","BLOQUEADO",IF(F5786="R","RESTRITO/DEVOLUÇÃO",IF(OR(N5786="QUAR",N5786="QRES"),"QUARENTENA",IF(OR(B5786="DESCARTE",B5786="DEVOLUÇÃO"),"DESCARTE/DEVOLUÇÃO",IF(AND(D5786="",K5786&lt;&gt;""),"SEM LOTE",IF(AND(Q5786&lt;&gt;"",Q5786&gt;=Parametros!$B$11),"PARADO/SEM GIRO","OK"))))))))))</f>
        <v>VAZIA</v>
      </c>
      <c r="T5786" s="29" t="str">
        <f aca="false">IF(AND($S5786="PARADO/SEM GIRO",$K5786="KG",OR(Painel!$B$5="(Todos)",A5786=Painel!$B$5)*OR(Painel!$E$5="(Todos)",P5786=Painel!$E$5)),$J5786+ROW()/10000000,"")</f>
        <v/>
      </c>
      <c r="U5786" s="29" t="str">
        <f aca="false">IF(AND($S5786="VENCIDO",$K5786="KG",OR(Painel!$B$5="(Todos)",A5786=Painel!$B$5)*OR(Painel!$E$5="(Todos)",P5786=Painel!$E$5)),$J5786+ROW()/10000000,"")</f>
        <v/>
      </c>
    </row>
    <row r="5787" customFormat="false" ht="15" hidden="false" customHeight="false" outlineLevel="0" collapsed="false">
      <c r="A5787" s="29" t="s">
        <v>52</v>
      </c>
      <c r="B5787" s="29" t="s">
        <v>10795</v>
      </c>
      <c r="C5787" s="29" t="s">
        <v>115</v>
      </c>
      <c r="D5787" s="29"/>
      <c r="E5787" s="29" t="n">
        <v>0</v>
      </c>
      <c r="F5787" s="29"/>
      <c r="G5787" s="29"/>
      <c r="H5787" s="30" t="n">
        <v>0</v>
      </c>
      <c r="I5787" s="29"/>
      <c r="J5787" s="30" t="n">
        <v>0</v>
      </c>
      <c r="K5787" s="29"/>
      <c r="L5787" s="29" t="s">
        <v>116</v>
      </c>
      <c r="M5787" s="29"/>
      <c r="N5787" s="29"/>
      <c r="O5787" s="29"/>
      <c r="P5787" s="29"/>
      <c r="Q5787" s="29" t="n">
        <f aca="false">IFERROR(VALUE(L5787),"")</f>
        <v>0</v>
      </c>
      <c r="R5787" s="29" t="str">
        <f aca="true">IF(O5787="","",O5787-TODAY())</f>
        <v/>
      </c>
      <c r="S5787" s="29" t="str">
        <f aca="false">IF(C5787="&lt;&lt; vazio &gt;&gt;","VAZIA",IF(AND(O5787&lt;&gt;"",R5787&lt;0),"VENCIDO",IF(AND(O5787&lt;&gt;"",R5787&lt;=Parametros!$B$10),"PRÓX. VENCIMENTO",IF(F5787="Q","QUALIDADE",IF(F5787="S","BLOQUEADO",IF(F5787="R","RESTRITO/DEVOLUÇÃO",IF(OR(N5787="QUAR",N5787="QRES"),"QUARENTENA",IF(OR(B5787="DESCARTE",B5787="DEVOLUÇÃO"),"DESCARTE/DEVOLUÇÃO",IF(AND(D5787="",K5787&lt;&gt;""),"SEM LOTE",IF(AND(Q5787&lt;&gt;"",Q5787&gt;=Parametros!$B$11),"PARADO/SEM GIRO","OK"))))))))))</f>
        <v>VAZIA</v>
      </c>
      <c r="T5787" s="29" t="str">
        <f aca="false">IF(AND($S5787="PARADO/SEM GIRO",$K5787="KG",OR(Painel!$B$5="(Todos)",A5787=Painel!$B$5)*OR(Painel!$E$5="(Todos)",P5787=Painel!$E$5)),$J5787+ROW()/10000000,"")</f>
        <v/>
      </c>
      <c r="U5787" s="29" t="str">
        <f aca="false">IF(AND($S5787="VENCIDO",$K5787="KG",OR(Painel!$B$5="(Todos)",A5787=Painel!$B$5)*OR(Painel!$E$5="(Todos)",P5787=Painel!$E$5)),$J5787+ROW()/10000000,"")</f>
        <v/>
      </c>
    </row>
    <row r="5788" customFormat="false" ht="15" hidden="false" customHeight="false" outlineLevel="0" collapsed="false">
      <c r="A5788" s="29" t="s">
        <v>52</v>
      </c>
      <c r="B5788" s="29" t="s">
        <v>10796</v>
      </c>
      <c r="C5788" s="29" t="s">
        <v>115</v>
      </c>
      <c r="D5788" s="29"/>
      <c r="E5788" s="29" t="n">
        <v>0</v>
      </c>
      <c r="F5788" s="29"/>
      <c r="G5788" s="29"/>
      <c r="H5788" s="30" t="n">
        <v>0</v>
      </c>
      <c r="I5788" s="29"/>
      <c r="J5788" s="30" t="n">
        <v>0</v>
      </c>
      <c r="K5788" s="29"/>
      <c r="L5788" s="29" t="s">
        <v>116</v>
      </c>
      <c r="M5788" s="29"/>
      <c r="N5788" s="29"/>
      <c r="O5788" s="29"/>
      <c r="P5788" s="29"/>
      <c r="Q5788" s="29" t="n">
        <f aca="false">IFERROR(VALUE(L5788),"")</f>
        <v>0</v>
      </c>
      <c r="R5788" s="29" t="str">
        <f aca="true">IF(O5788="","",O5788-TODAY())</f>
        <v/>
      </c>
      <c r="S5788" s="29" t="str">
        <f aca="false">IF(C5788="&lt;&lt; vazio &gt;&gt;","VAZIA",IF(AND(O5788&lt;&gt;"",R5788&lt;0),"VENCIDO",IF(AND(O5788&lt;&gt;"",R5788&lt;=Parametros!$B$10),"PRÓX. VENCIMENTO",IF(F5788="Q","QUALIDADE",IF(F5788="S","BLOQUEADO",IF(F5788="R","RESTRITO/DEVOLUÇÃO",IF(OR(N5788="QUAR",N5788="QRES"),"QUARENTENA",IF(OR(B5788="DESCARTE",B5788="DEVOLUÇÃO"),"DESCARTE/DEVOLUÇÃO",IF(AND(D5788="",K5788&lt;&gt;""),"SEM LOTE",IF(AND(Q5788&lt;&gt;"",Q5788&gt;=Parametros!$B$11),"PARADO/SEM GIRO","OK"))))))))))</f>
        <v>VAZIA</v>
      </c>
      <c r="T5788" s="29" t="str">
        <f aca="false">IF(AND($S5788="PARADO/SEM GIRO",$K5788="KG",OR(Painel!$B$5="(Todos)",A5788=Painel!$B$5)*OR(Painel!$E$5="(Todos)",P5788=Painel!$E$5)),$J5788+ROW()/10000000,"")</f>
        <v/>
      </c>
      <c r="U5788" s="29" t="str">
        <f aca="false">IF(AND($S5788="VENCIDO",$K5788="KG",OR(Painel!$B$5="(Todos)",A5788=Painel!$B$5)*OR(Painel!$E$5="(Todos)",P5788=Painel!$E$5)),$J5788+ROW()/10000000,"")</f>
        <v/>
      </c>
    </row>
    <row r="5789" customFormat="false" ht="15" hidden="false" customHeight="false" outlineLevel="0" collapsed="false">
      <c r="A5789" s="29" t="s">
        <v>52</v>
      </c>
      <c r="B5789" s="29" t="s">
        <v>10797</v>
      </c>
      <c r="C5789" s="29" t="s">
        <v>115</v>
      </c>
      <c r="D5789" s="29"/>
      <c r="E5789" s="29" t="n">
        <v>0</v>
      </c>
      <c r="F5789" s="29"/>
      <c r="G5789" s="29"/>
      <c r="H5789" s="30" t="n">
        <v>0</v>
      </c>
      <c r="I5789" s="29"/>
      <c r="J5789" s="30" t="n">
        <v>0</v>
      </c>
      <c r="K5789" s="29"/>
      <c r="L5789" s="29" t="s">
        <v>116</v>
      </c>
      <c r="M5789" s="29"/>
      <c r="N5789" s="29"/>
      <c r="O5789" s="29"/>
      <c r="P5789" s="29"/>
      <c r="Q5789" s="29" t="n">
        <f aca="false">IFERROR(VALUE(L5789),"")</f>
        <v>0</v>
      </c>
      <c r="R5789" s="29" t="str">
        <f aca="true">IF(O5789="","",O5789-TODAY())</f>
        <v/>
      </c>
      <c r="S5789" s="29" t="str">
        <f aca="false">IF(C5789="&lt;&lt; vazio &gt;&gt;","VAZIA",IF(AND(O5789&lt;&gt;"",R5789&lt;0),"VENCIDO",IF(AND(O5789&lt;&gt;"",R5789&lt;=Parametros!$B$10),"PRÓX. VENCIMENTO",IF(F5789="Q","QUALIDADE",IF(F5789="S","BLOQUEADO",IF(F5789="R","RESTRITO/DEVOLUÇÃO",IF(OR(N5789="QUAR",N5789="QRES"),"QUARENTENA",IF(OR(B5789="DESCARTE",B5789="DEVOLUÇÃO"),"DESCARTE/DEVOLUÇÃO",IF(AND(D5789="",K5789&lt;&gt;""),"SEM LOTE",IF(AND(Q5789&lt;&gt;"",Q5789&gt;=Parametros!$B$11),"PARADO/SEM GIRO","OK"))))))))))</f>
        <v>VAZIA</v>
      </c>
      <c r="T5789" s="29" t="str">
        <f aca="false">IF(AND($S5789="PARADO/SEM GIRO",$K5789="KG",OR(Painel!$B$5="(Todos)",A5789=Painel!$B$5)*OR(Painel!$E$5="(Todos)",P5789=Painel!$E$5)),$J5789+ROW()/10000000,"")</f>
        <v/>
      </c>
      <c r="U5789" s="29" t="str">
        <f aca="false">IF(AND($S5789="VENCIDO",$K5789="KG",OR(Painel!$B$5="(Todos)",A5789=Painel!$B$5)*OR(Painel!$E$5="(Todos)",P5789=Painel!$E$5)),$J5789+ROW()/10000000,"")</f>
        <v/>
      </c>
    </row>
    <row r="5790" customFormat="false" ht="15" hidden="false" customHeight="false" outlineLevel="0" collapsed="false">
      <c r="A5790" s="29" t="s">
        <v>52</v>
      </c>
      <c r="B5790" s="29" t="s">
        <v>10798</v>
      </c>
      <c r="C5790" s="29" t="s">
        <v>161</v>
      </c>
      <c r="D5790" s="29" t="s">
        <v>8317</v>
      </c>
      <c r="E5790" s="29" t="n">
        <v>1</v>
      </c>
      <c r="F5790" s="29"/>
      <c r="G5790" s="29" t="s">
        <v>10799</v>
      </c>
      <c r="H5790" s="30" t="n">
        <v>999.9</v>
      </c>
      <c r="I5790" s="31" t="n">
        <v>46198</v>
      </c>
      <c r="J5790" s="30" t="n">
        <v>999.9</v>
      </c>
      <c r="K5790" s="29" t="s">
        <v>120</v>
      </c>
      <c r="L5790" s="29" t="s">
        <v>2566</v>
      </c>
      <c r="M5790" s="29"/>
      <c r="N5790" s="29" t="s">
        <v>122</v>
      </c>
      <c r="O5790" s="31" t="n">
        <v>46742</v>
      </c>
      <c r="P5790" s="29" t="s">
        <v>123</v>
      </c>
      <c r="Q5790" s="29" t="n">
        <f aca="false">IFERROR(VALUE(L5790),"")</f>
        <v>87</v>
      </c>
      <c r="R5790" s="29" t="n">
        <f aca="true">IF(O5790="","",O5790-TODAY())</f>
        <v>457</v>
      </c>
      <c r="S5790" s="29" t="str">
        <f aca="false">IF(C5790="&lt;&lt; vazio &gt;&gt;","VAZIA",IF(AND(O5790&lt;&gt;"",R5790&lt;0),"VENCIDO",IF(AND(O5790&lt;&gt;"",R5790&lt;=Parametros!$B$10),"PRÓX. VENCIMENTO",IF(F5790="Q","QUALIDADE",IF(F5790="S","BLOQUEADO",IF(F5790="R","RESTRITO/DEVOLUÇÃO",IF(OR(N5790="QUAR",N5790="QRES"),"QUARENTENA",IF(OR(B5790="DESCARTE",B5790="DEVOLUÇÃO"),"DESCARTE/DEVOLUÇÃO",IF(AND(D5790="",K5790&lt;&gt;""),"SEM LOTE",IF(AND(Q5790&lt;&gt;"",Q5790&gt;=Parametros!$B$11),"PARADO/SEM GIRO","OK"))))))))))</f>
        <v>OK</v>
      </c>
      <c r="T5790" s="29" t="str">
        <f aca="false">IF(AND($S5790="PARADO/SEM GIRO",$K5790="KG",OR(Painel!$B$5="(Todos)",A5790=Painel!$B$5)*OR(Painel!$E$5="(Todos)",P5790=Painel!$E$5)),$J5790+ROW()/10000000,"")</f>
        <v/>
      </c>
      <c r="U5790" s="29" t="str">
        <f aca="false">IF(AND($S5790="VENCIDO",$K5790="KG",OR(Painel!$B$5="(Todos)",A5790=Painel!$B$5)*OR(Painel!$E$5="(Todos)",P5790=Painel!$E$5)),$J5790+ROW()/10000000,"")</f>
        <v/>
      </c>
    </row>
    <row r="5791" customFormat="false" ht="15" hidden="false" customHeight="false" outlineLevel="0" collapsed="false">
      <c r="A5791" s="29" t="s">
        <v>52</v>
      </c>
      <c r="B5791" s="29" t="s">
        <v>10800</v>
      </c>
      <c r="C5791" s="29" t="s">
        <v>115</v>
      </c>
      <c r="D5791" s="29"/>
      <c r="E5791" s="29" t="n">
        <v>0</v>
      </c>
      <c r="F5791" s="29"/>
      <c r="G5791" s="29"/>
      <c r="H5791" s="30" t="n">
        <v>0</v>
      </c>
      <c r="I5791" s="29"/>
      <c r="J5791" s="30" t="n">
        <v>0</v>
      </c>
      <c r="K5791" s="29"/>
      <c r="L5791" s="29" t="s">
        <v>116</v>
      </c>
      <c r="M5791" s="29"/>
      <c r="N5791" s="29"/>
      <c r="O5791" s="29"/>
      <c r="P5791" s="29"/>
      <c r="Q5791" s="29" t="n">
        <f aca="false">IFERROR(VALUE(L5791),"")</f>
        <v>0</v>
      </c>
      <c r="R5791" s="29" t="str">
        <f aca="true">IF(O5791="","",O5791-TODAY())</f>
        <v/>
      </c>
      <c r="S5791" s="29" t="str">
        <f aca="false">IF(C5791="&lt;&lt; vazio &gt;&gt;","VAZIA",IF(AND(O5791&lt;&gt;"",R5791&lt;0),"VENCIDO",IF(AND(O5791&lt;&gt;"",R5791&lt;=Parametros!$B$10),"PRÓX. VENCIMENTO",IF(F5791="Q","QUALIDADE",IF(F5791="S","BLOQUEADO",IF(F5791="R","RESTRITO/DEVOLUÇÃO",IF(OR(N5791="QUAR",N5791="QRES"),"QUARENTENA",IF(OR(B5791="DESCARTE",B5791="DEVOLUÇÃO"),"DESCARTE/DEVOLUÇÃO",IF(AND(D5791="",K5791&lt;&gt;""),"SEM LOTE",IF(AND(Q5791&lt;&gt;"",Q5791&gt;=Parametros!$B$11),"PARADO/SEM GIRO","OK"))))))))))</f>
        <v>VAZIA</v>
      </c>
      <c r="T5791" s="29" t="str">
        <f aca="false">IF(AND($S5791="PARADO/SEM GIRO",$K5791="KG",OR(Painel!$B$5="(Todos)",A5791=Painel!$B$5)*OR(Painel!$E$5="(Todos)",P5791=Painel!$E$5)),$J5791+ROW()/10000000,"")</f>
        <v/>
      </c>
      <c r="U5791" s="29" t="str">
        <f aca="false">IF(AND($S5791="VENCIDO",$K5791="KG",OR(Painel!$B$5="(Todos)",A5791=Painel!$B$5)*OR(Painel!$E$5="(Todos)",P5791=Painel!$E$5)),$J5791+ROW()/10000000,"")</f>
        <v/>
      </c>
    </row>
    <row r="5792" customFormat="false" ht="15" hidden="false" customHeight="false" outlineLevel="0" collapsed="false">
      <c r="A5792" s="29" t="s">
        <v>52</v>
      </c>
      <c r="B5792" s="29" t="s">
        <v>10801</v>
      </c>
      <c r="C5792" s="29" t="s">
        <v>5516</v>
      </c>
      <c r="D5792" s="29" t="s">
        <v>7265</v>
      </c>
      <c r="E5792" s="29" t="n">
        <v>1</v>
      </c>
      <c r="F5792" s="29"/>
      <c r="G5792" s="29" t="s">
        <v>10802</v>
      </c>
      <c r="H5792" s="30" t="n">
        <v>240</v>
      </c>
      <c r="I5792" s="31" t="n">
        <v>46198</v>
      </c>
      <c r="J5792" s="30" t="n">
        <v>240</v>
      </c>
      <c r="K5792" s="29" t="s">
        <v>120</v>
      </c>
      <c r="L5792" s="29" t="s">
        <v>2566</v>
      </c>
      <c r="M5792" s="29"/>
      <c r="N5792" s="29" t="s">
        <v>134</v>
      </c>
      <c r="O5792" s="31" t="n">
        <v>46408</v>
      </c>
      <c r="P5792" s="29" t="s">
        <v>123</v>
      </c>
      <c r="Q5792" s="29" t="n">
        <f aca="false">IFERROR(VALUE(L5792),"")</f>
        <v>87</v>
      </c>
      <c r="R5792" s="29" t="n">
        <f aca="true">IF(O5792="","",O5792-TODAY())</f>
        <v>123</v>
      </c>
      <c r="S5792" s="29" t="str">
        <f aca="false">IF(C5792="&lt;&lt; vazio &gt;&gt;","VAZIA",IF(AND(O5792&lt;&gt;"",R5792&lt;0),"VENCIDO",IF(AND(O5792&lt;&gt;"",R5792&lt;=Parametros!$B$10),"PRÓX. VENCIMENTO",IF(F5792="Q","QUALIDADE",IF(F5792="S","BLOQUEADO",IF(F5792="R","RESTRITO/DEVOLUÇÃO",IF(OR(N5792="QUAR",N5792="QRES"),"QUARENTENA",IF(OR(B5792="DESCARTE",B5792="DEVOLUÇÃO"),"DESCARTE/DEVOLUÇÃO",IF(AND(D5792="",K5792&lt;&gt;""),"SEM LOTE",IF(AND(Q5792&lt;&gt;"",Q5792&gt;=Parametros!$B$11),"PARADO/SEM GIRO","OK"))))))))))</f>
        <v>OK</v>
      </c>
      <c r="T5792" s="29" t="str">
        <f aca="false">IF(AND($S5792="PARADO/SEM GIRO",$K5792="KG",OR(Painel!$B$5="(Todos)",A5792=Painel!$B$5)*OR(Painel!$E$5="(Todos)",P5792=Painel!$E$5)),$J5792+ROW()/10000000,"")</f>
        <v/>
      </c>
      <c r="U5792" s="29" t="str">
        <f aca="false">IF(AND($S5792="VENCIDO",$K5792="KG",OR(Painel!$B$5="(Todos)",A5792=Painel!$B$5)*OR(Painel!$E$5="(Todos)",P5792=Painel!$E$5)),$J5792+ROW()/10000000,"")</f>
        <v/>
      </c>
    </row>
    <row r="5793" customFormat="false" ht="15" hidden="false" customHeight="false" outlineLevel="0" collapsed="false">
      <c r="A5793" s="29" t="s">
        <v>52</v>
      </c>
      <c r="B5793" s="29" t="s">
        <v>10803</v>
      </c>
      <c r="C5793" s="29" t="s">
        <v>115</v>
      </c>
      <c r="D5793" s="29"/>
      <c r="E5793" s="29" t="n">
        <v>0</v>
      </c>
      <c r="F5793" s="29"/>
      <c r="G5793" s="29"/>
      <c r="H5793" s="30" t="n">
        <v>0</v>
      </c>
      <c r="I5793" s="29"/>
      <c r="J5793" s="30" t="n">
        <v>0</v>
      </c>
      <c r="K5793" s="29"/>
      <c r="L5793" s="29" t="s">
        <v>116</v>
      </c>
      <c r="M5793" s="29"/>
      <c r="N5793" s="29"/>
      <c r="O5793" s="29"/>
      <c r="P5793" s="29"/>
      <c r="Q5793" s="29" t="n">
        <f aca="false">IFERROR(VALUE(L5793),"")</f>
        <v>0</v>
      </c>
      <c r="R5793" s="29" t="str">
        <f aca="true">IF(O5793="","",O5793-TODAY())</f>
        <v/>
      </c>
      <c r="S5793" s="29" t="str">
        <f aca="false">IF(C5793="&lt;&lt; vazio &gt;&gt;","VAZIA",IF(AND(O5793&lt;&gt;"",R5793&lt;0),"VENCIDO",IF(AND(O5793&lt;&gt;"",R5793&lt;=Parametros!$B$10),"PRÓX. VENCIMENTO",IF(F5793="Q","QUALIDADE",IF(F5793="S","BLOQUEADO",IF(F5793="R","RESTRITO/DEVOLUÇÃO",IF(OR(N5793="QUAR",N5793="QRES"),"QUARENTENA",IF(OR(B5793="DESCARTE",B5793="DEVOLUÇÃO"),"DESCARTE/DEVOLUÇÃO",IF(AND(D5793="",K5793&lt;&gt;""),"SEM LOTE",IF(AND(Q5793&lt;&gt;"",Q5793&gt;=Parametros!$B$11),"PARADO/SEM GIRO","OK"))))))))))</f>
        <v>VAZIA</v>
      </c>
      <c r="T5793" s="29" t="str">
        <f aca="false">IF(AND($S5793="PARADO/SEM GIRO",$K5793="KG",OR(Painel!$B$5="(Todos)",A5793=Painel!$B$5)*OR(Painel!$E$5="(Todos)",P5793=Painel!$E$5)),$J5793+ROW()/10000000,"")</f>
        <v/>
      </c>
      <c r="U5793" s="29" t="str">
        <f aca="false">IF(AND($S5793="VENCIDO",$K5793="KG",OR(Painel!$B$5="(Todos)",A5793=Painel!$B$5)*OR(Painel!$E$5="(Todos)",P5793=Painel!$E$5)),$J5793+ROW()/10000000,"")</f>
        <v/>
      </c>
    </row>
    <row r="5794" customFormat="false" ht="15" hidden="false" customHeight="false" outlineLevel="0" collapsed="false">
      <c r="A5794" s="29" t="s">
        <v>52</v>
      </c>
      <c r="B5794" s="29" t="s">
        <v>10804</v>
      </c>
      <c r="C5794" s="29" t="s">
        <v>679</v>
      </c>
      <c r="D5794" s="29" t="s">
        <v>2878</v>
      </c>
      <c r="E5794" s="29" t="n">
        <v>1</v>
      </c>
      <c r="F5794" s="29"/>
      <c r="G5794" s="29" t="s">
        <v>10805</v>
      </c>
      <c r="H5794" s="30" t="n">
        <v>1080</v>
      </c>
      <c r="I5794" s="31" t="n">
        <v>46276</v>
      </c>
      <c r="J5794" s="30" t="n">
        <v>1080</v>
      </c>
      <c r="K5794" s="29" t="s">
        <v>120</v>
      </c>
      <c r="L5794" s="29" t="s">
        <v>133</v>
      </c>
      <c r="M5794" s="29"/>
      <c r="N5794" s="29" t="s">
        <v>122</v>
      </c>
      <c r="O5794" s="31" t="n">
        <v>46609</v>
      </c>
      <c r="P5794" s="29" t="s">
        <v>123</v>
      </c>
      <c r="Q5794" s="29" t="n">
        <f aca="false">IFERROR(VALUE(L5794),"")</f>
        <v>9</v>
      </c>
      <c r="R5794" s="29" t="n">
        <f aca="true">IF(O5794="","",O5794-TODAY())</f>
        <v>324</v>
      </c>
      <c r="S5794" s="29" t="str">
        <f aca="false">IF(C5794="&lt;&lt; vazio &gt;&gt;","VAZIA",IF(AND(O5794&lt;&gt;"",R5794&lt;0),"VENCIDO",IF(AND(O5794&lt;&gt;"",R5794&lt;=Parametros!$B$10),"PRÓX. VENCIMENTO",IF(F5794="Q","QUALIDADE",IF(F5794="S","BLOQUEADO",IF(F5794="R","RESTRITO/DEVOLUÇÃO",IF(OR(N5794="QUAR",N5794="QRES"),"QUARENTENA",IF(OR(B5794="DESCARTE",B5794="DEVOLUÇÃO"),"DESCARTE/DEVOLUÇÃO",IF(AND(D5794="",K5794&lt;&gt;""),"SEM LOTE",IF(AND(Q5794&lt;&gt;"",Q5794&gt;=Parametros!$B$11),"PARADO/SEM GIRO","OK"))))))))))</f>
        <v>OK</v>
      </c>
      <c r="T5794" s="29" t="str">
        <f aca="false">IF(AND($S5794="PARADO/SEM GIRO",$K5794="KG",OR(Painel!$B$5="(Todos)",A5794=Painel!$B$5)*OR(Painel!$E$5="(Todos)",P5794=Painel!$E$5)),$J5794+ROW()/10000000,"")</f>
        <v/>
      </c>
      <c r="U5794" s="29" t="str">
        <f aca="false">IF(AND($S5794="VENCIDO",$K5794="KG",OR(Painel!$B$5="(Todos)",A5794=Painel!$B$5)*OR(Painel!$E$5="(Todos)",P5794=Painel!$E$5)),$J5794+ROW()/10000000,"")</f>
        <v/>
      </c>
    </row>
    <row r="5795" customFormat="false" ht="15" hidden="false" customHeight="false" outlineLevel="0" collapsed="false">
      <c r="A5795" s="29" t="s">
        <v>52</v>
      </c>
      <c r="B5795" s="29" t="s">
        <v>10806</v>
      </c>
      <c r="C5795" s="29" t="s">
        <v>115</v>
      </c>
      <c r="D5795" s="29"/>
      <c r="E5795" s="29" t="n">
        <v>0</v>
      </c>
      <c r="F5795" s="29"/>
      <c r="G5795" s="29"/>
      <c r="H5795" s="30" t="n">
        <v>0</v>
      </c>
      <c r="I5795" s="29"/>
      <c r="J5795" s="30" t="n">
        <v>0</v>
      </c>
      <c r="K5795" s="29"/>
      <c r="L5795" s="29" t="s">
        <v>116</v>
      </c>
      <c r="M5795" s="29"/>
      <c r="N5795" s="29"/>
      <c r="O5795" s="29"/>
      <c r="P5795" s="29"/>
      <c r="Q5795" s="29" t="n">
        <f aca="false">IFERROR(VALUE(L5795),"")</f>
        <v>0</v>
      </c>
      <c r="R5795" s="29" t="str">
        <f aca="true">IF(O5795="","",O5795-TODAY())</f>
        <v/>
      </c>
      <c r="S5795" s="29" t="str">
        <f aca="false">IF(C5795="&lt;&lt; vazio &gt;&gt;","VAZIA",IF(AND(O5795&lt;&gt;"",R5795&lt;0),"VENCIDO",IF(AND(O5795&lt;&gt;"",R5795&lt;=Parametros!$B$10),"PRÓX. VENCIMENTO",IF(F5795="Q","QUALIDADE",IF(F5795="S","BLOQUEADO",IF(F5795="R","RESTRITO/DEVOLUÇÃO",IF(OR(N5795="QUAR",N5795="QRES"),"QUARENTENA",IF(OR(B5795="DESCARTE",B5795="DEVOLUÇÃO"),"DESCARTE/DEVOLUÇÃO",IF(AND(D5795="",K5795&lt;&gt;""),"SEM LOTE",IF(AND(Q5795&lt;&gt;"",Q5795&gt;=Parametros!$B$11),"PARADO/SEM GIRO","OK"))))))))))</f>
        <v>VAZIA</v>
      </c>
      <c r="T5795" s="29" t="str">
        <f aca="false">IF(AND($S5795="PARADO/SEM GIRO",$K5795="KG",OR(Painel!$B$5="(Todos)",A5795=Painel!$B$5)*OR(Painel!$E$5="(Todos)",P5795=Painel!$E$5)),$J5795+ROW()/10000000,"")</f>
        <v/>
      </c>
      <c r="U5795" s="29" t="str">
        <f aca="false">IF(AND($S5795="VENCIDO",$K5795="KG",OR(Painel!$B$5="(Todos)",A5795=Painel!$B$5)*OR(Painel!$E$5="(Todos)",P5795=Painel!$E$5)),$J5795+ROW()/10000000,"")</f>
        <v/>
      </c>
    </row>
    <row r="5796" customFormat="false" ht="15" hidden="false" customHeight="false" outlineLevel="0" collapsed="false">
      <c r="A5796" s="29" t="s">
        <v>52</v>
      </c>
      <c r="B5796" s="29" t="s">
        <v>10807</v>
      </c>
      <c r="C5796" s="29" t="s">
        <v>785</v>
      </c>
      <c r="D5796" s="29" t="s">
        <v>3540</v>
      </c>
      <c r="E5796" s="29" t="n">
        <v>1</v>
      </c>
      <c r="F5796" s="29"/>
      <c r="G5796" s="29" t="s">
        <v>10808</v>
      </c>
      <c r="H5796" s="30" t="n">
        <v>1000</v>
      </c>
      <c r="I5796" s="31" t="n">
        <v>46272</v>
      </c>
      <c r="J5796" s="30" t="n">
        <v>1000</v>
      </c>
      <c r="K5796" s="29" t="s">
        <v>120</v>
      </c>
      <c r="L5796" s="29" t="s">
        <v>126</v>
      </c>
      <c r="M5796" s="29"/>
      <c r="N5796" s="29" t="s">
        <v>122</v>
      </c>
      <c r="O5796" s="31" t="n">
        <v>46812</v>
      </c>
      <c r="P5796" s="29" t="s">
        <v>123</v>
      </c>
      <c r="Q5796" s="29" t="n">
        <f aca="false">IFERROR(VALUE(L5796),"")</f>
        <v>13</v>
      </c>
      <c r="R5796" s="29" t="n">
        <f aca="true">IF(O5796="","",O5796-TODAY())</f>
        <v>527</v>
      </c>
      <c r="S5796" s="29" t="str">
        <f aca="false">IF(C5796="&lt;&lt; vazio &gt;&gt;","VAZIA",IF(AND(O5796&lt;&gt;"",R5796&lt;0),"VENCIDO",IF(AND(O5796&lt;&gt;"",R5796&lt;=Parametros!$B$10),"PRÓX. VENCIMENTO",IF(F5796="Q","QUALIDADE",IF(F5796="S","BLOQUEADO",IF(F5796="R","RESTRITO/DEVOLUÇÃO",IF(OR(N5796="QUAR",N5796="QRES"),"QUARENTENA",IF(OR(B5796="DESCARTE",B5796="DEVOLUÇÃO"),"DESCARTE/DEVOLUÇÃO",IF(AND(D5796="",K5796&lt;&gt;""),"SEM LOTE",IF(AND(Q5796&lt;&gt;"",Q5796&gt;=Parametros!$B$11),"PARADO/SEM GIRO","OK"))))))))))</f>
        <v>OK</v>
      </c>
      <c r="T5796" s="29" t="str">
        <f aca="false">IF(AND($S5796="PARADO/SEM GIRO",$K5796="KG",OR(Painel!$B$5="(Todos)",A5796=Painel!$B$5)*OR(Painel!$E$5="(Todos)",P5796=Painel!$E$5)),$J5796+ROW()/10000000,"")</f>
        <v/>
      </c>
      <c r="U5796" s="29" t="str">
        <f aca="false">IF(AND($S5796="VENCIDO",$K5796="KG",OR(Painel!$B$5="(Todos)",A5796=Painel!$B$5)*OR(Painel!$E$5="(Todos)",P5796=Painel!$E$5)),$J5796+ROW()/10000000,"")</f>
        <v/>
      </c>
    </row>
    <row r="5797" customFormat="false" ht="15" hidden="false" customHeight="false" outlineLevel="0" collapsed="false">
      <c r="A5797" s="29" t="s">
        <v>52</v>
      </c>
      <c r="B5797" s="29" t="s">
        <v>10809</v>
      </c>
      <c r="C5797" s="29" t="s">
        <v>1274</v>
      </c>
      <c r="D5797" s="29" t="s">
        <v>3879</v>
      </c>
      <c r="E5797" s="29" t="n">
        <v>1</v>
      </c>
      <c r="F5797" s="29"/>
      <c r="G5797" s="29" t="s">
        <v>10810</v>
      </c>
      <c r="H5797" s="30" t="n">
        <v>1000</v>
      </c>
      <c r="I5797" s="31" t="n">
        <v>46230</v>
      </c>
      <c r="J5797" s="30" t="n">
        <v>1000</v>
      </c>
      <c r="K5797" s="29" t="s">
        <v>120</v>
      </c>
      <c r="L5797" s="29" t="s">
        <v>1277</v>
      </c>
      <c r="M5797" s="29"/>
      <c r="N5797" s="29" t="s">
        <v>122</v>
      </c>
      <c r="O5797" s="31" t="n">
        <v>46587</v>
      </c>
      <c r="P5797" s="29" t="s">
        <v>123</v>
      </c>
      <c r="Q5797" s="29" t="n">
        <f aca="false">IFERROR(VALUE(L5797),"")</f>
        <v>55</v>
      </c>
      <c r="R5797" s="29" t="n">
        <f aca="true">IF(O5797="","",O5797-TODAY())</f>
        <v>302</v>
      </c>
      <c r="S5797" s="29" t="str">
        <f aca="false">IF(C5797="&lt;&lt; vazio &gt;&gt;","VAZIA",IF(AND(O5797&lt;&gt;"",R5797&lt;0),"VENCIDO",IF(AND(O5797&lt;&gt;"",R5797&lt;=Parametros!$B$10),"PRÓX. VENCIMENTO",IF(F5797="Q","QUALIDADE",IF(F5797="S","BLOQUEADO",IF(F5797="R","RESTRITO/DEVOLUÇÃO",IF(OR(N5797="QUAR",N5797="QRES"),"QUARENTENA",IF(OR(B5797="DESCARTE",B5797="DEVOLUÇÃO"),"DESCARTE/DEVOLUÇÃO",IF(AND(D5797="",K5797&lt;&gt;""),"SEM LOTE",IF(AND(Q5797&lt;&gt;"",Q5797&gt;=Parametros!$B$11),"PARADO/SEM GIRO","OK"))))))))))</f>
        <v>OK</v>
      </c>
      <c r="T5797" s="29" t="str">
        <f aca="false">IF(AND($S5797="PARADO/SEM GIRO",$K5797="KG",OR(Painel!$B$5="(Todos)",A5797=Painel!$B$5)*OR(Painel!$E$5="(Todos)",P5797=Painel!$E$5)),$J5797+ROW()/10000000,"")</f>
        <v/>
      </c>
      <c r="U5797" s="29" t="str">
        <f aca="false">IF(AND($S5797="VENCIDO",$K5797="KG",OR(Painel!$B$5="(Todos)",A5797=Painel!$B$5)*OR(Painel!$E$5="(Todos)",P5797=Painel!$E$5)),$J5797+ROW()/10000000,"")</f>
        <v/>
      </c>
    </row>
    <row r="5798" customFormat="false" ht="15" hidden="false" customHeight="false" outlineLevel="0" collapsed="false">
      <c r="A5798" s="29" t="s">
        <v>52</v>
      </c>
      <c r="B5798" s="29" t="s">
        <v>10811</v>
      </c>
      <c r="C5798" s="29" t="s">
        <v>1381</v>
      </c>
      <c r="D5798" s="29" t="s">
        <v>7649</v>
      </c>
      <c r="E5798" s="29" t="n">
        <v>1</v>
      </c>
      <c r="F5798" s="29"/>
      <c r="G5798" s="29" t="s">
        <v>10812</v>
      </c>
      <c r="H5798" s="30" t="n">
        <v>800</v>
      </c>
      <c r="I5798" s="31" t="n">
        <v>46202</v>
      </c>
      <c r="J5798" s="30" t="n">
        <v>800</v>
      </c>
      <c r="K5798" s="29" t="s">
        <v>120</v>
      </c>
      <c r="L5798" s="29" t="s">
        <v>1181</v>
      </c>
      <c r="M5798" s="29"/>
      <c r="N5798" s="29" t="s">
        <v>122</v>
      </c>
      <c r="O5798" s="31" t="n">
        <v>46556</v>
      </c>
      <c r="P5798" s="29" t="s">
        <v>123</v>
      </c>
      <c r="Q5798" s="29" t="n">
        <f aca="false">IFERROR(VALUE(L5798),"")</f>
        <v>83</v>
      </c>
      <c r="R5798" s="29" t="n">
        <f aca="true">IF(O5798="","",O5798-TODAY())</f>
        <v>271</v>
      </c>
      <c r="S5798" s="29" t="str">
        <f aca="false">IF(C5798="&lt;&lt; vazio &gt;&gt;","VAZIA",IF(AND(O5798&lt;&gt;"",R5798&lt;0),"VENCIDO",IF(AND(O5798&lt;&gt;"",R5798&lt;=Parametros!$B$10),"PRÓX. VENCIMENTO",IF(F5798="Q","QUALIDADE",IF(F5798="S","BLOQUEADO",IF(F5798="R","RESTRITO/DEVOLUÇÃO",IF(OR(N5798="QUAR",N5798="QRES"),"QUARENTENA",IF(OR(B5798="DESCARTE",B5798="DEVOLUÇÃO"),"DESCARTE/DEVOLUÇÃO",IF(AND(D5798="",K5798&lt;&gt;""),"SEM LOTE",IF(AND(Q5798&lt;&gt;"",Q5798&gt;=Parametros!$B$11),"PARADO/SEM GIRO","OK"))))))))))</f>
        <v>OK</v>
      </c>
      <c r="T5798" s="29" t="str">
        <f aca="false">IF(AND($S5798="PARADO/SEM GIRO",$K5798="KG",OR(Painel!$B$5="(Todos)",A5798=Painel!$B$5)*OR(Painel!$E$5="(Todos)",P5798=Painel!$E$5)),$J5798+ROW()/10000000,"")</f>
        <v/>
      </c>
      <c r="U5798" s="29" t="str">
        <f aca="false">IF(AND($S5798="VENCIDO",$K5798="KG",OR(Painel!$B$5="(Todos)",A5798=Painel!$B$5)*OR(Painel!$E$5="(Todos)",P5798=Painel!$E$5)),$J5798+ROW()/10000000,"")</f>
        <v/>
      </c>
    </row>
    <row r="5799" customFormat="false" ht="15" hidden="false" customHeight="false" outlineLevel="0" collapsed="false">
      <c r="A5799" s="29" t="s">
        <v>52</v>
      </c>
      <c r="B5799" s="29" t="s">
        <v>10813</v>
      </c>
      <c r="C5799" s="29" t="s">
        <v>3520</v>
      </c>
      <c r="D5799" s="29" t="s">
        <v>3521</v>
      </c>
      <c r="E5799" s="29" t="n">
        <v>1</v>
      </c>
      <c r="F5799" s="29" t="s">
        <v>268</v>
      </c>
      <c r="G5799" s="29" t="s">
        <v>10814</v>
      </c>
      <c r="H5799" s="30" t="n">
        <v>960</v>
      </c>
      <c r="I5799" s="31" t="n">
        <v>46272</v>
      </c>
      <c r="J5799" s="30" t="n">
        <v>960</v>
      </c>
      <c r="K5799" s="29" t="s">
        <v>120</v>
      </c>
      <c r="L5799" s="29" t="s">
        <v>126</v>
      </c>
      <c r="M5799" s="29"/>
      <c r="N5799" s="29" t="s">
        <v>122</v>
      </c>
      <c r="O5799" s="31" t="n">
        <v>46815</v>
      </c>
      <c r="P5799" s="29" t="s">
        <v>123</v>
      </c>
      <c r="Q5799" s="29" t="n">
        <f aca="false">IFERROR(VALUE(L5799),"")</f>
        <v>13</v>
      </c>
      <c r="R5799" s="29" t="n">
        <f aca="true">IF(O5799="","",O5799-TODAY())</f>
        <v>530</v>
      </c>
      <c r="S5799" s="29" t="str">
        <f aca="false">IF(C5799="&lt;&lt; vazio &gt;&gt;","VAZIA",IF(AND(O5799&lt;&gt;"",R5799&lt;0),"VENCIDO",IF(AND(O5799&lt;&gt;"",R5799&lt;=Parametros!$B$10),"PRÓX. VENCIMENTO",IF(F5799="Q","QUALIDADE",IF(F5799="S","BLOQUEADO",IF(F5799="R","RESTRITO/DEVOLUÇÃO",IF(OR(N5799="QUAR",N5799="QRES"),"QUARENTENA",IF(OR(B5799="DESCARTE",B5799="DEVOLUÇÃO"),"DESCARTE/DEVOLUÇÃO",IF(AND(D5799="",K5799&lt;&gt;""),"SEM LOTE",IF(AND(Q5799&lt;&gt;"",Q5799&gt;=Parametros!$B$11),"PARADO/SEM GIRO","OK"))))))))))</f>
        <v>QUALIDADE</v>
      </c>
      <c r="T5799" s="29" t="str">
        <f aca="false">IF(AND($S5799="PARADO/SEM GIRO",$K5799="KG",OR(Painel!$B$5="(Todos)",A5799=Painel!$B$5)*OR(Painel!$E$5="(Todos)",P5799=Painel!$E$5)),$J5799+ROW()/10000000,"")</f>
        <v/>
      </c>
      <c r="U5799" s="29" t="str">
        <f aca="false">IF(AND($S5799="VENCIDO",$K5799="KG",OR(Painel!$B$5="(Todos)",A5799=Painel!$B$5)*OR(Painel!$E$5="(Todos)",P5799=Painel!$E$5)),$J5799+ROW()/10000000,"")</f>
        <v/>
      </c>
    </row>
    <row r="5800" customFormat="false" ht="15" hidden="false" customHeight="false" outlineLevel="0" collapsed="false">
      <c r="A5800" s="29" t="s">
        <v>52</v>
      </c>
      <c r="B5800" s="29" t="s">
        <v>10815</v>
      </c>
      <c r="C5800" s="29" t="s">
        <v>186</v>
      </c>
      <c r="D5800" s="29" t="s">
        <v>10816</v>
      </c>
      <c r="E5800" s="29" t="n">
        <v>1</v>
      </c>
      <c r="F5800" s="29"/>
      <c r="G5800" s="29" t="s">
        <v>10817</v>
      </c>
      <c r="H5800" s="30" t="n">
        <v>360</v>
      </c>
      <c r="I5800" s="31" t="n">
        <v>46238</v>
      </c>
      <c r="J5800" s="30" t="n">
        <v>360</v>
      </c>
      <c r="K5800" s="29" t="s">
        <v>120</v>
      </c>
      <c r="L5800" s="29" t="s">
        <v>1732</v>
      </c>
      <c r="M5800" s="29"/>
      <c r="N5800" s="29" t="s">
        <v>122</v>
      </c>
      <c r="O5800" s="31" t="n">
        <v>46785</v>
      </c>
      <c r="P5800" s="29" t="s">
        <v>123</v>
      </c>
      <c r="Q5800" s="29" t="n">
        <f aca="false">IFERROR(VALUE(L5800),"")</f>
        <v>47</v>
      </c>
      <c r="R5800" s="29" t="n">
        <f aca="true">IF(O5800="","",O5800-TODAY())</f>
        <v>500</v>
      </c>
      <c r="S5800" s="29" t="str">
        <f aca="false">IF(C5800="&lt;&lt; vazio &gt;&gt;","VAZIA",IF(AND(O5800&lt;&gt;"",R5800&lt;0),"VENCIDO",IF(AND(O5800&lt;&gt;"",R5800&lt;=Parametros!$B$10),"PRÓX. VENCIMENTO",IF(F5800="Q","QUALIDADE",IF(F5800="S","BLOQUEADO",IF(F5800="R","RESTRITO/DEVOLUÇÃO",IF(OR(N5800="QUAR",N5800="QRES"),"QUARENTENA",IF(OR(B5800="DESCARTE",B5800="DEVOLUÇÃO"),"DESCARTE/DEVOLUÇÃO",IF(AND(D5800="",K5800&lt;&gt;""),"SEM LOTE",IF(AND(Q5800&lt;&gt;"",Q5800&gt;=Parametros!$B$11),"PARADO/SEM GIRO","OK"))))))))))</f>
        <v>OK</v>
      </c>
      <c r="T5800" s="29" t="str">
        <f aca="false">IF(AND($S5800="PARADO/SEM GIRO",$K5800="KG",OR(Painel!$B$5="(Todos)",A5800=Painel!$B$5)*OR(Painel!$E$5="(Todos)",P5800=Painel!$E$5)),$J5800+ROW()/10000000,"")</f>
        <v/>
      </c>
      <c r="U5800" s="29" t="str">
        <f aca="false">IF(AND($S5800="VENCIDO",$K5800="KG",OR(Painel!$B$5="(Todos)",A5800=Painel!$B$5)*OR(Painel!$E$5="(Todos)",P5800=Painel!$E$5)),$J5800+ROW()/10000000,"")</f>
        <v/>
      </c>
    </row>
    <row r="5801" customFormat="false" ht="15" hidden="false" customHeight="false" outlineLevel="0" collapsed="false">
      <c r="A5801" s="29" t="s">
        <v>52</v>
      </c>
      <c r="B5801" s="29" t="s">
        <v>10818</v>
      </c>
      <c r="C5801" s="29" t="s">
        <v>313</v>
      </c>
      <c r="D5801" s="29" t="s">
        <v>457</v>
      </c>
      <c r="E5801" s="29" t="n">
        <v>1</v>
      </c>
      <c r="F5801" s="29"/>
      <c r="G5801" s="29" t="s">
        <v>10819</v>
      </c>
      <c r="H5801" s="30" t="n">
        <v>999.9</v>
      </c>
      <c r="I5801" s="31" t="n">
        <v>46217</v>
      </c>
      <c r="J5801" s="30" t="n">
        <v>999.9</v>
      </c>
      <c r="K5801" s="29" t="s">
        <v>120</v>
      </c>
      <c r="L5801" s="29" t="s">
        <v>2586</v>
      </c>
      <c r="M5801" s="29"/>
      <c r="N5801" s="29" t="s">
        <v>122</v>
      </c>
      <c r="O5801" s="31" t="n">
        <v>46761</v>
      </c>
      <c r="P5801" s="29" t="s">
        <v>123</v>
      </c>
      <c r="Q5801" s="29" t="n">
        <f aca="false">IFERROR(VALUE(L5801),"")</f>
        <v>68</v>
      </c>
      <c r="R5801" s="29" t="n">
        <f aca="true">IF(O5801="","",O5801-TODAY())</f>
        <v>476</v>
      </c>
      <c r="S5801" s="29" t="str">
        <f aca="false">IF(C5801="&lt;&lt; vazio &gt;&gt;","VAZIA",IF(AND(O5801&lt;&gt;"",R5801&lt;0),"VENCIDO",IF(AND(O5801&lt;&gt;"",R5801&lt;=Parametros!$B$10),"PRÓX. VENCIMENTO",IF(F5801="Q","QUALIDADE",IF(F5801="S","BLOQUEADO",IF(F5801="R","RESTRITO/DEVOLUÇÃO",IF(OR(N5801="QUAR",N5801="QRES"),"QUARENTENA",IF(OR(B5801="DESCARTE",B5801="DEVOLUÇÃO"),"DESCARTE/DEVOLUÇÃO",IF(AND(D5801="",K5801&lt;&gt;""),"SEM LOTE",IF(AND(Q5801&lt;&gt;"",Q5801&gt;=Parametros!$B$11),"PARADO/SEM GIRO","OK"))))))))))</f>
        <v>OK</v>
      </c>
      <c r="T5801" s="29" t="str">
        <f aca="false">IF(AND($S5801="PARADO/SEM GIRO",$K5801="KG",OR(Painel!$B$5="(Todos)",A5801=Painel!$B$5)*OR(Painel!$E$5="(Todos)",P5801=Painel!$E$5)),$J5801+ROW()/10000000,"")</f>
        <v/>
      </c>
      <c r="U5801" s="29" t="str">
        <f aca="false">IF(AND($S5801="VENCIDO",$K5801="KG",OR(Painel!$B$5="(Todos)",A5801=Painel!$B$5)*OR(Painel!$E$5="(Todos)",P5801=Painel!$E$5)),$J5801+ROW()/10000000,"")</f>
        <v/>
      </c>
    </row>
    <row r="5802" customFormat="false" ht="15" hidden="false" customHeight="false" outlineLevel="0" collapsed="false">
      <c r="A5802" s="29" t="s">
        <v>52</v>
      </c>
      <c r="B5802" s="29" t="s">
        <v>10820</v>
      </c>
      <c r="C5802" s="29" t="s">
        <v>768</v>
      </c>
      <c r="D5802" s="29" t="s">
        <v>2268</v>
      </c>
      <c r="E5802" s="29" t="n">
        <v>1</v>
      </c>
      <c r="F5802" s="29"/>
      <c r="G5802" s="29" t="s">
        <v>10821</v>
      </c>
      <c r="H5802" s="30" t="n">
        <v>800</v>
      </c>
      <c r="I5802" s="31" t="n">
        <v>46275</v>
      </c>
      <c r="J5802" s="30" t="n">
        <v>800</v>
      </c>
      <c r="K5802" s="29" t="s">
        <v>120</v>
      </c>
      <c r="L5802" s="29" t="s">
        <v>121</v>
      </c>
      <c r="M5802" s="29"/>
      <c r="N5802" s="29" t="s">
        <v>122</v>
      </c>
      <c r="O5802" s="31" t="n">
        <v>46621</v>
      </c>
      <c r="P5802" s="29" t="s">
        <v>123</v>
      </c>
      <c r="Q5802" s="29" t="n">
        <f aca="false">IFERROR(VALUE(L5802),"")</f>
        <v>10</v>
      </c>
      <c r="R5802" s="29" t="n">
        <f aca="true">IF(O5802="","",O5802-TODAY())</f>
        <v>336</v>
      </c>
      <c r="S5802" s="29" t="str">
        <f aca="false">IF(C5802="&lt;&lt; vazio &gt;&gt;","VAZIA",IF(AND(O5802&lt;&gt;"",R5802&lt;0),"VENCIDO",IF(AND(O5802&lt;&gt;"",R5802&lt;=Parametros!$B$10),"PRÓX. VENCIMENTO",IF(F5802="Q","QUALIDADE",IF(F5802="S","BLOQUEADO",IF(F5802="R","RESTRITO/DEVOLUÇÃO",IF(OR(N5802="QUAR",N5802="QRES"),"QUARENTENA",IF(OR(B5802="DESCARTE",B5802="DEVOLUÇÃO"),"DESCARTE/DEVOLUÇÃO",IF(AND(D5802="",K5802&lt;&gt;""),"SEM LOTE",IF(AND(Q5802&lt;&gt;"",Q5802&gt;=Parametros!$B$11),"PARADO/SEM GIRO","OK"))))))))))</f>
        <v>OK</v>
      </c>
      <c r="T5802" s="29" t="str">
        <f aca="false">IF(AND($S5802="PARADO/SEM GIRO",$K5802="KG",OR(Painel!$B$5="(Todos)",A5802=Painel!$B$5)*OR(Painel!$E$5="(Todos)",P5802=Painel!$E$5)),$J5802+ROW()/10000000,"")</f>
        <v/>
      </c>
      <c r="U5802" s="29" t="str">
        <f aca="false">IF(AND($S5802="VENCIDO",$K5802="KG",OR(Painel!$B$5="(Todos)",A5802=Painel!$B$5)*OR(Painel!$E$5="(Todos)",P5802=Painel!$E$5)),$J5802+ROW()/10000000,"")</f>
        <v/>
      </c>
    </row>
    <row r="5803" customFormat="false" ht="15" hidden="false" customHeight="false" outlineLevel="0" collapsed="false">
      <c r="A5803" s="29" t="s">
        <v>52</v>
      </c>
      <c r="B5803" s="29" t="s">
        <v>10822</v>
      </c>
      <c r="C5803" s="29" t="s">
        <v>691</v>
      </c>
      <c r="D5803" s="29" t="s">
        <v>10823</v>
      </c>
      <c r="E5803" s="29" t="n">
        <v>1</v>
      </c>
      <c r="F5803" s="29"/>
      <c r="G5803" s="29" t="s">
        <v>10824</v>
      </c>
      <c r="H5803" s="30" t="n">
        <v>240</v>
      </c>
      <c r="I5803" s="31" t="n">
        <v>46272</v>
      </c>
      <c r="J5803" s="30" t="n">
        <v>240</v>
      </c>
      <c r="K5803" s="29" t="s">
        <v>120</v>
      </c>
      <c r="L5803" s="29" t="s">
        <v>126</v>
      </c>
      <c r="M5803" s="29"/>
      <c r="N5803" s="29" t="s">
        <v>122</v>
      </c>
      <c r="O5803" s="31" t="n">
        <v>46999</v>
      </c>
      <c r="P5803" s="29" t="s">
        <v>123</v>
      </c>
      <c r="Q5803" s="29" t="n">
        <f aca="false">IFERROR(VALUE(L5803),"")</f>
        <v>13</v>
      </c>
      <c r="R5803" s="29" t="n">
        <f aca="true">IF(O5803="","",O5803-TODAY())</f>
        <v>714</v>
      </c>
      <c r="S5803" s="29" t="str">
        <f aca="false">IF(C5803="&lt;&lt; vazio &gt;&gt;","VAZIA",IF(AND(O5803&lt;&gt;"",R5803&lt;0),"VENCIDO",IF(AND(O5803&lt;&gt;"",R5803&lt;=Parametros!$B$10),"PRÓX. VENCIMENTO",IF(F5803="Q","QUALIDADE",IF(F5803="S","BLOQUEADO",IF(F5803="R","RESTRITO/DEVOLUÇÃO",IF(OR(N5803="QUAR",N5803="QRES"),"QUARENTENA",IF(OR(B5803="DESCARTE",B5803="DEVOLUÇÃO"),"DESCARTE/DEVOLUÇÃO",IF(AND(D5803="",K5803&lt;&gt;""),"SEM LOTE",IF(AND(Q5803&lt;&gt;"",Q5803&gt;=Parametros!$B$11),"PARADO/SEM GIRO","OK"))))))))))</f>
        <v>OK</v>
      </c>
      <c r="T5803" s="29" t="str">
        <f aca="false">IF(AND($S5803="PARADO/SEM GIRO",$K5803="KG",OR(Painel!$B$5="(Todos)",A5803=Painel!$B$5)*OR(Painel!$E$5="(Todos)",P5803=Painel!$E$5)),$J5803+ROW()/10000000,"")</f>
        <v/>
      </c>
      <c r="U5803" s="29" t="str">
        <f aca="false">IF(AND($S5803="VENCIDO",$K5803="KG",OR(Painel!$B$5="(Todos)",A5803=Painel!$B$5)*OR(Painel!$E$5="(Todos)",P5803=Painel!$E$5)),$J5803+ROW()/10000000,"")</f>
        <v/>
      </c>
    </row>
    <row r="5804" customFormat="false" ht="15" hidden="false" customHeight="false" outlineLevel="0" collapsed="false">
      <c r="A5804" s="29" t="s">
        <v>52</v>
      </c>
      <c r="B5804" s="29" t="s">
        <v>10825</v>
      </c>
      <c r="C5804" s="29" t="s">
        <v>115</v>
      </c>
      <c r="D5804" s="29"/>
      <c r="E5804" s="29" t="n">
        <v>0</v>
      </c>
      <c r="F5804" s="29"/>
      <c r="G5804" s="29"/>
      <c r="H5804" s="30" t="n">
        <v>0</v>
      </c>
      <c r="I5804" s="29"/>
      <c r="J5804" s="30" t="n">
        <v>0</v>
      </c>
      <c r="K5804" s="29"/>
      <c r="L5804" s="29" t="s">
        <v>116</v>
      </c>
      <c r="M5804" s="29"/>
      <c r="N5804" s="29"/>
      <c r="O5804" s="29"/>
      <c r="P5804" s="29"/>
      <c r="Q5804" s="29" t="n">
        <f aca="false">IFERROR(VALUE(L5804),"")</f>
        <v>0</v>
      </c>
      <c r="R5804" s="29" t="str">
        <f aca="true">IF(O5804="","",O5804-TODAY())</f>
        <v/>
      </c>
      <c r="S5804" s="29" t="str">
        <f aca="false">IF(C5804="&lt;&lt; vazio &gt;&gt;","VAZIA",IF(AND(O5804&lt;&gt;"",R5804&lt;0),"VENCIDO",IF(AND(O5804&lt;&gt;"",R5804&lt;=Parametros!$B$10),"PRÓX. VENCIMENTO",IF(F5804="Q","QUALIDADE",IF(F5804="S","BLOQUEADO",IF(F5804="R","RESTRITO/DEVOLUÇÃO",IF(OR(N5804="QUAR",N5804="QRES"),"QUARENTENA",IF(OR(B5804="DESCARTE",B5804="DEVOLUÇÃO"),"DESCARTE/DEVOLUÇÃO",IF(AND(D5804="",K5804&lt;&gt;""),"SEM LOTE",IF(AND(Q5804&lt;&gt;"",Q5804&gt;=Parametros!$B$11),"PARADO/SEM GIRO","OK"))))))))))</f>
        <v>VAZIA</v>
      </c>
      <c r="T5804" s="29" t="str">
        <f aca="false">IF(AND($S5804="PARADO/SEM GIRO",$K5804="KG",OR(Painel!$B$5="(Todos)",A5804=Painel!$B$5)*OR(Painel!$E$5="(Todos)",P5804=Painel!$E$5)),$J5804+ROW()/10000000,"")</f>
        <v/>
      </c>
      <c r="U5804" s="29" t="str">
        <f aca="false">IF(AND($S5804="VENCIDO",$K5804="KG",OR(Painel!$B$5="(Todos)",A5804=Painel!$B$5)*OR(Painel!$E$5="(Todos)",P5804=Painel!$E$5)),$J5804+ROW()/10000000,"")</f>
        <v/>
      </c>
    </row>
    <row r="5805" customFormat="false" ht="15" hidden="false" customHeight="false" outlineLevel="0" collapsed="false">
      <c r="A5805" s="29" t="s">
        <v>52</v>
      </c>
      <c r="B5805" s="29" t="s">
        <v>10826</v>
      </c>
      <c r="C5805" s="29" t="s">
        <v>517</v>
      </c>
      <c r="D5805" s="29" t="s">
        <v>10827</v>
      </c>
      <c r="E5805" s="29" t="n">
        <v>1</v>
      </c>
      <c r="F5805" s="29"/>
      <c r="G5805" s="29" t="s">
        <v>10828</v>
      </c>
      <c r="H5805" s="30" t="n">
        <v>380</v>
      </c>
      <c r="I5805" s="31" t="n">
        <v>46280</v>
      </c>
      <c r="J5805" s="30" t="n">
        <v>380</v>
      </c>
      <c r="K5805" s="29" t="s">
        <v>120</v>
      </c>
      <c r="L5805" s="29" t="s">
        <v>144</v>
      </c>
      <c r="M5805" s="29"/>
      <c r="N5805" s="29" t="s">
        <v>134</v>
      </c>
      <c r="O5805" s="31" t="n">
        <v>46362</v>
      </c>
      <c r="P5805" s="29" t="s">
        <v>123</v>
      </c>
      <c r="Q5805" s="29" t="n">
        <f aca="false">IFERROR(VALUE(L5805),"")</f>
        <v>5</v>
      </c>
      <c r="R5805" s="29" t="n">
        <f aca="true">IF(O5805="","",O5805-TODAY())</f>
        <v>77</v>
      </c>
      <c r="S5805" s="29" t="str">
        <f aca="false">IF(C5805="&lt;&lt; vazio &gt;&gt;","VAZIA",IF(AND(O5805&lt;&gt;"",R5805&lt;0),"VENCIDO",IF(AND(O5805&lt;&gt;"",R5805&lt;=Parametros!$B$10),"PRÓX. VENCIMENTO",IF(F5805="Q","QUALIDADE",IF(F5805="S","BLOQUEADO",IF(F5805="R","RESTRITO/DEVOLUÇÃO",IF(OR(N5805="QUAR",N5805="QRES"),"QUARENTENA",IF(OR(B5805="DESCARTE",B5805="DEVOLUÇÃO"),"DESCARTE/DEVOLUÇÃO",IF(AND(D5805="",K5805&lt;&gt;""),"SEM LOTE",IF(AND(Q5805&lt;&gt;"",Q5805&gt;=Parametros!$B$11),"PARADO/SEM GIRO","OK"))))))))))</f>
        <v>OK</v>
      </c>
      <c r="T5805" s="29" t="str">
        <f aca="false">IF(AND($S5805="PARADO/SEM GIRO",$K5805="KG",OR(Painel!$B$5="(Todos)",A5805=Painel!$B$5)*OR(Painel!$E$5="(Todos)",P5805=Painel!$E$5)),$J5805+ROW()/10000000,"")</f>
        <v/>
      </c>
      <c r="U5805" s="29" t="str">
        <f aca="false">IF(AND($S5805="VENCIDO",$K5805="KG",OR(Painel!$B$5="(Todos)",A5805=Painel!$B$5)*OR(Painel!$E$5="(Todos)",P5805=Painel!$E$5)),$J5805+ROW()/10000000,"")</f>
        <v/>
      </c>
    </row>
    <row r="5806" customFormat="false" ht="15" hidden="false" customHeight="false" outlineLevel="0" collapsed="false">
      <c r="A5806" s="29" t="s">
        <v>52</v>
      </c>
      <c r="B5806" s="29" t="s">
        <v>10829</v>
      </c>
      <c r="C5806" s="29" t="s">
        <v>167</v>
      </c>
      <c r="D5806" s="29" t="s">
        <v>765</v>
      </c>
      <c r="E5806" s="29" t="n">
        <v>1</v>
      </c>
      <c r="F5806" s="29" t="s">
        <v>268</v>
      </c>
      <c r="G5806" s="29" t="s">
        <v>10830</v>
      </c>
      <c r="H5806" s="30" t="n">
        <v>590.4</v>
      </c>
      <c r="I5806" s="31" t="n">
        <v>46283</v>
      </c>
      <c r="J5806" s="30" t="n">
        <v>590.4</v>
      </c>
      <c r="K5806" s="29" t="s">
        <v>120</v>
      </c>
      <c r="L5806" s="29" t="s">
        <v>176</v>
      </c>
      <c r="M5806" s="29"/>
      <c r="N5806" s="29" t="s">
        <v>122</v>
      </c>
      <c r="O5806" s="31" t="n">
        <v>46830</v>
      </c>
      <c r="P5806" s="29" t="s">
        <v>123</v>
      </c>
      <c r="Q5806" s="29" t="n">
        <f aca="false">IFERROR(VALUE(L5806),"")</f>
        <v>2</v>
      </c>
      <c r="R5806" s="29" t="n">
        <f aca="true">IF(O5806="","",O5806-TODAY())</f>
        <v>545</v>
      </c>
      <c r="S5806" s="29" t="str">
        <f aca="false">IF(C5806="&lt;&lt; vazio &gt;&gt;","VAZIA",IF(AND(O5806&lt;&gt;"",R5806&lt;0),"VENCIDO",IF(AND(O5806&lt;&gt;"",R5806&lt;=Parametros!$B$10),"PRÓX. VENCIMENTO",IF(F5806="Q","QUALIDADE",IF(F5806="S","BLOQUEADO",IF(F5806="R","RESTRITO/DEVOLUÇÃO",IF(OR(N5806="QUAR",N5806="QRES"),"QUARENTENA",IF(OR(B5806="DESCARTE",B5806="DEVOLUÇÃO"),"DESCARTE/DEVOLUÇÃO",IF(AND(D5806="",K5806&lt;&gt;""),"SEM LOTE",IF(AND(Q5806&lt;&gt;"",Q5806&gt;=Parametros!$B$11),"PARADO/SEM GIRO","OK"))))))))))</f>
        <v>QUALIDADE</v>
      </c>
      <c r="T5806" s="29" t="str">
        <f aca="false">IF(AND($S5806="PARADO/SEM GIRO",$K5806="KG",OR(Painel!$B$5="(Todos)",A5806=Painel!$B$5)*OR(Painel!$E$5="(Todos)",P5806=Painel!$E$5)),$J5806+ROW()/10000000,"")</f>
        <v/>
      </c>
      <c r="U5806" s="29" t="str">
        <f aca="false">IF(AND($S5806="VENCIDO",$K5806="KG",OR(Painel!$B$5="(Todos)",A5806=Painel!$B$5)*OR(Painel!$E$5="(Todos)",P5806=Painel!$E$5)),$J5806+ROW()/10000000,"")</f>
        <v/>
      </c>
    </row>
    <row r="5807" customFormat="false" ht="15" hidden="false" customHeight="false" outlineLevel="0" collapsed="false">
      <c r="A5807" s="29" t="s">
        <v>52</v>
      </c>
      <c r="B5807" s="29" t="s">
        <v>10831</v>
      </c>
      <c r="C5807" s="29" t="s">
        <v>410</v>
      </c>
      <c r="D5807" s="29" t="s">
        <v>575</v>
      </c>
      <c r="E5807" s="29" t="n">
        <v>1</v>
      </c>
      <c r="F5807" s="29"/>
      <c r="G5807" s="29" t="s">
        <v>10832</v>
      </c>
      <c r="H5807" s="30" t="n">
        <v>0</v>
      </c>
      <c r="I5807" s="31" t="n">
        <v>46280</v>
      </c>
      <c r="J5807" s="30" t="n">
        <v>384</v>
      </c>
      <c r="K5807" s="29" t="s">
        <v>120</v>
      </c>
      <c r="L5807" s="29" t="s">
        <v>1636</v>
      </c>
      <c r="M5807" s="29"/>
      <c r="N5807" s="29" t="s">
        <v>122</v>
      </c>
      <c r="O5807" s="31" t="n">
        <v>46608</v>
      </c>
      <c r="P5807" s="29" t="s">
        <v>123</v>
      </c>
      <c r="Q5807" s="29" t="n">
        <f aca="false">IFERROR(VALUE(L5807),"")</f>
        <v>52</v>
      </c>
      <c r="R5807" s="29" t="n">
        <f aca="true">IF(O5807="","",O5807-TODAY())</f>
        <v>323</v>
      </c>
      <c r="S5807" s="29" t="str">
        <f aca="false">IF(C5807="&lt;&lt; vazio &gt;&gt;","VAZIA",IF(AND(O5807&lt;&gt;"",R5807&lt;0),"VENCIDO",IF(AND(O5807&lt;&gt;"",R5807&lt;=Parametros!$B$10),"PRÓX. VENCIMENTO",IF(F5807="Q","QUALIDADE",IF(F5807="S","BLOQUEADO",IF(F5807="R","RESTRITO/DEVOLUÇÃO",IF(OR(N5807="QUAR",N5807="QRES"),"QUARENTENA",IF(OR(B5807="DESCARTE",B5807="DEVOLUÇÃO"),"DESCARTE/DEVOLUÇÃO",IF(AND(D5807="",K5807&lt;&gt;""),"SEM LOTE",IF(AND(Q5807&lt;&gt;"",Q5807&gt;=Parametros!$B$11),"PARADO/SEM GIRO","OK"))))))))))</f>
        <v>OK</v>
      </c>
      <c r="T5807" s="29" t="str">
        <f aca="false">IF(AND($S5807="PARADO/SEM GIRO",$K5807="KG",OR(Painel!$B$5="(Todos)",A5807=Painel!$B$5)*OR(Painel!$E$5="(Todos)",P5807=Painel!$E$5)),$J5807+ROW()/10000000,"")</f>
        <v/>
      </c>
      <c r="U5807" s="29" t="str">
        <f aca="false">IF(AND($S5807="VENCIDO",$K5807="KG",OR(Painel!$B$5="(Todos)",A5807=Painel!$B$5)*OR(Painel!$E$5="(Todos)",P5807=Painel!$E$5)),$J5807+ROW()/10000000,"")</f>
        <v/>
      </c>
    </row>
    <row r="5808" customFormat="false" ht="15" hidden="false" customHeight="false" outlineLevel="0" collapsed="false">
      <c r="A5808" s="29" t="s">
        <v>52</v>
      </c>
      <c r="B5808" s="29" t="s">
        <v>10833</v>
      </c>
      <c r="C5808" s="29" t="s">
        <v>876</v>
      </c>
      <c r="D5808" s="29" t="s">
        <v>901</v>
      </c>
      <c r="E5808" s="29" t="n">
        <v>1</v>
      </c>
      <c r="F5808" s="29"/>
      <c r="G5808" s="29" t="s">
        <v>10834</v>
      </c>
      <c r="H5808" s="30" t="n">
        <v>720</v>
      </c>
      <c r="I5808" s="31" t="n">
        <v>46282</v>
      </c>
      <c r="J5808" s="30" t="n">
        <v>720</v>
      </c>
      <c r="K5808" s="29" t="s">
        <v>120</v>
      </c>
      <c r="L5808" s="29" t="s">
        <v>400</v>
      </c>
      <c r="M5808" s="29"/>
      <c r="N5808" s="29" t="s">
        <v>122</v>
      </c>
      <c r="O5808" s="31" t="n">
        <v>46822</v>
      </c>
      <c r="P5808" s="29" t="s">
        <v>123</v>
      </c>
      <c r="Q5808" s="29" t="n">
        <f aca="false">IFERROR(VALUE(L5808),"")</f>
        <v>3</v>
      </c>
      <c r="R5808" s="29" t="n">
        <f aca="true">IF(O5808="","",O5808-TODAY())</f>
        <v>537</v>
      </c>
      <c r="S5808" s="29" t="str">
        <f aca="false">IF(C5808="&lt;&lt; vazio &gt;&gt;","VAZIA",IF(AND(O5808&lt;&gt;"",R5808&lt;0),"VENCIDO",IF(AND(O5808&lt;&gt;"",R5808&lt;=Parametros!$B$10),"PRÓX. VENCIMENTO",IF(F5808="Q","QUALIDADE",IF(F5808="S","BLOQUEADO",IF(F5808="R","RESTRITO/DEVOLUÇÃO",IF(OR(N5808="QUAR",N5808="QRES"),"QUARENTENA",IF(OR(B5808="DESCARTE",B5808="DEVOLUÇÃO"),"DESCARTE/DEVOLUÇÃO",IF(AND(D5808="",K5808&lt;&gt;""),"SEM LOTE",IF(AND(Q5808&lt;&gt;"",Q5808&gt;=Parametros!$B$11),"PARADO/SEM GIRO","OK"))))))))))</f>
        <v>OK</v>
      </c>
      <c r="T5808" s="29" t="str">
        <f aca="false">IF(AND($S5808="PARADO/SEM GIRO",$K5808="KG",OR(Painel!$B$5="(Todos)",A5808=Painel!$B$5)*OR(Painel!$E$5="(Todos)",P5808=Painel!$E$5)),$J5808+ROW()/10000000,"")</f>
        <v/>
      </c>
      <c r="U5808" s="29" t="str">
        <f aca="false">IF(AND($S5808="VENCIDO",$K5808="KG",OR(Painel!$B$5="(Todos)",A5808=Painel!$B$5)*OR(Painel!$E$5="(Todos)",P5808=Painel!$E$5)),$J5808+ROW()/10000000,"")</f>
        <v/>
      </c>
    </row>
    <row r="5809" customFormat="false" ht="15" hidden="false" customHeight="false" outlineLevel="0" collapsed="false">
      <c r="A5809" s="29" t="s">
        <v>52</v>
      </c>
      <c r="B5809" s="29" t="s">
        <v>10835</v>
      </c>
      <c r="C5809" s="29" t="s">
        <v>157</v>
      </c>
      <c r="D5809" s="29" t="s">
        <v>3095</v>
      </c>
      <c r="E5809" s="29" t="n">
        <v>1</v>
      </c>
      <c r="F5809" s="29"/>
      <c r="G5809" s="29" t="s">
        <v>10836</v>
      </c>
      <c r="H5809" s="30" t="n">
        <v>1102.5</v>
      </c>
      <c r="I5809" s="31" t="n">
        <v>46195</v>
      </c>
      <c r="J5809" s="30" t="n">
        <v>1102.5</v>
      </c>
      <c r="K5809" s="29" t="s">
        <v>120</v>
      </c>
      <c r="L5809" s="29" t="s">
        <v>2744</v>
      </c>
      <c r="M5809" s="29"/>
      <c r="N5809" s="29" t="s">
        <v>122</v>
      </c>
      <c r="O5809" s="31" t="n">
        <v>46738</v>
      </c>
      <c r="P5809" s="29" t="s">
        <v>123</v>
      </c>
      <c r="Q5809" s="29" t="n">
        <f aca="false">IFERROR(VALUE(L5809),"")</f>
        <v>90</v>
      </c>
      <c r="R5809" s="29" t="n">
        <f aca="true">IF(O5809="","",O5809-TODAY())</f>
        <v>453</v>
      </c>
      <c r="S5809" s="29" t="str">
        <f aca="false">IF(C5809="&lt;&lt; vazio &gt;&gt;","VAZIA",IF(AND(O5809&lt;&gt;"",R5809&lt;0),"VENCIDO",IF(AND(O5809&lt;&gt;"",R5809&lt;=Parametros!$B$10),"PRÓX. VENCIMENTO",IF(F5809="Q","QUALIDADE",IF(F5809="S","BLOQUEADO",IF(F5809="R","RESTRITO/DEVOLUÇÃO",IF(OR(N5809="QUAR",N5809="QRES"),"QUARENTENA",IF(OR(B5809="DESCARTE",B5809="DEVOLUÇÃO"),"DESCARTE/DEVOLUÇÃO",IF(AND(D5809="",K5809&lt;&gt;""),"SEM LOTE",IF(AND(Q5809&lt;&gt;"",Q5809&gt;=Parametros!$B$11),"PARADO/SEM GIRO","OK"))))))))))</f>
        <v>PARADO/SEM GIRO</v>
      </c>
      <c r="T5809" s="29" t="n">
        <f aca="false">IF(AND($S5809="PARADO/SEM GIRO",$K5809="KG",OR(Painel!$B$5="(Todos)",A5809=Painel!$B$5)*OR(Painel!$E$5="(Todos)",P5809=Painel!$E$5)),$J5809+ROW()/10000000,"")</f>
        <v>1102.5005809</v>
      </c>
      <c r="U5809" s="29" t="str">
        <f aca="false">IF(AND($S5809="VENCIDO",$K5809="KG",OR(Painel!$B$5="(Todos)",A5809=Painel!$B$5)*OR(Painel!$E$5="(Todos)",P5809=Painel!$E$5)),$J5809+ROW()/10000000,"")</f>
        <v/>
      </c>
    </row>
    <row r="5810" customFormat="false" ht="15" hidden="false" customHeight="false" outlineLevel="0" collapsed="false">
      <c r="A5810" s="29" t="s">
        <v>52</v>
      </c>
      <c r="B5810" s="29" t="s">
        <v>10837</v>
      </c>
      <c r="C5810" s="29" t="s">
        <v>410</v>
      </c>
      <c r="D5810" s="29" t="s">
        <v>575</v>
      </c>
      <c r="E5810" s="29" t="n">
        <v>1</v>
      </c>
      <c r="F5810" s="29"/>
      <c r="G5810" s="29" t="s">
        <v>10838</v>
      </c>
      <c r="H5810" s="30" t="n">
        <v>378</v>
      </c>
      <c r="I5810" s="31" t="n">
        <v>46233</v>
      </c>
      <c r="J5810" s="30" t="n">
        <v>378</v>
      </c>
      <c r="K5810" s="29" t="s">
        <v>120</v>
      </c>
      <c r="L5810" s="29" t="s">
        <v>1636</v>
      </c>
      <c r="M5810" s="29"/>
      <c r="N5810" s="29" t="s">
        <v>122</v>
      </c>
      <c r="O5810" s="31" t="n">
        <v>46608</v>
      </c>
      <c r="P5810" s="29" t="s">
        <v>123</v>
      </c>
      <c r="Q5810" s="29" t="n">
        <f aca="false">IFERROR(VALUE(L5810),"")</f>
        <v>52</v>
      </c>
      <c r="R5810" s="29" t="n">
        <f aca="true">IF(O5810="","",O5810-TODAY())</f>
        <v>323</v>
      </c>
      <c r="S5810" s="29" t="str">
        <f aca="false">IF(C5810="&lt;&lt; vazio &gt;&gt;","VAZIA",IF(AND(O5810&lt;&gt;"",R5810&lt;0),"VENCIDO",IF(AND(O5810&lt;&gt;"",R5810&lt;=Parametros!$B$10),"PRÓX. VENCIMENTO",IF(F5810="Q","QUALIDADE",IF(F5810="S","BLOQUEADO",IF(F5810="R","RESTRITO/DEVOLUÇÃO",IF(OR(N5810="QUAR",N5810="QRES"),"QUARENTENA",IF(OR(B5810="DESCARTE",B5810="DEVOLUÇÃO"),"DESCARTE/DEVOLUÇÃO",IF(AND(D5810="",K5810&lt;&gt;""),"SEM LOTE",IF(AND(Q5810&lt;&gt;"",Q5810&gt;=Parametros!$B$11),"PARADO/SEM GIRO","OK"))))))))))</f>
        <v>OK</v>
      </c>
      <c r="T5810" s="29" t="str">
        <f aca="false">IF(AND($S5810="PARADO/SEM GIRO",$K5810="KG",OR(Painel!$B$5="(Todos)",A5810=Painel!$B$5)*OR(Painel!$E$5="(Todos)",P5810=Painel!$E$5)),$J5810+ROW()/10000000,"")</f>
        <v/>
      </c>
      <c r="U5810" s="29" t="str">
        <f aca="false">IF(AND($S5810="VENCIDO",$K5810="KG",OR(Painel!$B$5="(Todos)",A5810=Painel!$B$5)*OR(Painel!$E$5="(Todos)",P5810=Painel!$E$5)),$J5810+ROW()/10000000,"")</f>
        <v/>
      </c>
    </row>
    <row r="5811" customFormat="false" ht="15" hidden="false" customHeight="false" outlineLevel="0" collapsed="false">
      <c r="A5811" s="29" t="s">
        <v>52</v>
      </c>
      <c r="B5811" s="29" t="s">
        <v>10839</v>
      </c>
      <c r="C5811" s="29" t="s">
        <v>159</v>
      </c>
      <c r="D5811" s="29" t="s">
        <v>2500</v>
      </c>
      <c r="E5811" s="29" t="n">
        <v>1</v>
      </c>
      <c r="F5811" s="29"/>
      <c r="G5811" s="29" t="s">
        <v>10840</v>
      </c>
      <c r="H5811" s="30" t="n">
        <v>1102.5</v>
      </c>
      <c r="I5811" s="31" t="n">
        <v>46212</v>
      </c>
      <c r="J5811" s="30" t="n">
        <v>1102.5</v>
      </c>
      <c r="K5811" s="29" t="s">
        <v>120</v>
      </c>
      <c r="L5811" s="29" t="s">
        <v>2502</v>
      </c>
      <c r="M5811" s="29"/>
      <c r="N5811" s="29" t="s">
        <v>122</v>
      </c>
      <c r="O5811" s="31" t="n">
        <v>46758</v>
      </c>
      <c r="P5811" s="29" t="s">
        <v>123</v>
      </c>
      <c r="Q5811" s="29" t="n">
        <f aca="false">IFERROR(VALUE(L5811),"")</f>
        <v>73</v>
      </c>
      <c r="R5811" s="29" t="n">
        <f aca="true">IF(O5811="","",O5811-TODAY())</f>
        <v>473</v>
      </c>
      <c r="S5811" s="29" t="str">
        <f aca="false">IF(C5811="&lt;&lt; vazio &gt;&gt;","VAZIA",IF(AND(O5811&lt;&gt;"",R5811&lt;0),"VENCIDO",IF(AND(O5811&lt;&gt;"",R5811&lt;=Parametros!$B$10),"PRÓX. VENCIMENTO",IF(F5811="Q","QUALIDADE",IF(F5811="S","BLOQUEADO",IF(F5811="R","RESTRITO/DEVOLUÇÃO",IF(OR(N5811="QUAR",N5811="QRES"),"QUARENTENA",IF(OR(B5811="DESCARTE",B5811="DEVOLUÇÃO"),"DESCARTE/DEVOLUÇÃO",IF(AND(D5811="",K5811&lt;&gt;""),"SEM LOTE",IF(AND(Q5811&lt;&gt;"",Q5811&gt;=Parametros!$B$11),"PARADO/SEM GIRO","OK"))))))))))</f>
        <v>OK</v>
      </c>
      <c r="T5811" s="29" t="str">
        <f aca="false">IF(AND($S5811="PARADO/SEM GIRO",$K5811="KG",OR(Painel!$B$5="(Todos)",A5811=Painel!$B$5)*OR(Painel!$E$5="(Todos)",P5811=Painel!$E$5)),$J5811+ROW()/10000000,"")</f>
        <v/>
      </c>
      <c r="U5811" s="29" t="str">
        <f aca="false">IF(AND($S5811="VENCIDO",$K5811="KG",OR(Painel!$B$5="(Todos)",A5811=Painel!$B$5)*OR(Painel!$E$5="(Todos)",P5811=Painel!$E$5)),$J5811+ROW()/10000000,"")</f>
        <v/>
      </c>
    </row>
    <row r="5812" customFormat="false" ht="15" hidden="false" customHeight="false" outlineLevel="0" collapsed="false">
      <c r="A5812" s="29" t="s">
        <v>52</v>
      </c>
      <c r="B5812" s="29" t="s">
        <v>10841</v>
      </c>
      <c r="C5812" s="29" t="s">
        <v>186</v>
      </c>
      <c r="D5812" s="29" t="s">
        <v>392</v>
      </c>
      <c r="E5812" s="29" t="n">
        <v>1</v>
      </c>
      <c r="F5812" s="29"/>
      <c r="G5812" s="29" t="s">
        <v>10842</v>
      </c>
      <c r="H5812" s="30" t="n">
        <v>545.4</v>
      </c>
      <c r="I5812" s="31" t="n">
        <v>46274</v>
      </c>
      <c r="J5812" s="30" t="n">
        <v>545.4</v>
      </c>
      <c r="K5812" s="29" t="s">
        <v>120</v>
      </c>
      <c r="L5812" s="29" t="s">
        <v>138</v>
      </c>
      <c r="M5812" s="29"/>
      <c r="N5812" s="29" t="s">
        <v>122</v>
      </c>
      <c r="O5812" s="31" t="n">
        <v>46812</v>
      </c>
      <c r="P5812" s="29" t="s">
        <v>123</v>
      </c>
      <c r="Q5812" s="29" t="n">
        <f aca="false">IFERROR(VALUE(L5812),"")</f>
        <v>11</v>
      </c>
      <c r="R5812" s="29" t="n">
        <f aca="true">IF(O5812="","",O5812-TODAY())</f>
        <v>527</v>
      </c>
      <c r="S5812" s="29" t="str">
        <f aca="false">IF(C5812="&lt;&lt; vazio &gt;&gt;","VAZIA",IF(AND(O5812&lt;&gt;"",R5812&lt;0),"VENCIDO",IF(AND(O5812&lt;&gt;"",R5812&lt;=Parametros!$B$10),"PRÓX. VENCIMENTO",IF(F5812="Q","QUALIDADE",IF(F5812="S","BLOQUEADO",IF(F5812="R","RESTRITO/DEVOLUÇÃO",IF(OR(N5812="QUAR",N5812="QRES"),"QUARENTENA",IF(OR(B5812="DESCARTE",B5812="DEVOLUÇÃO"),"DESCARTE/DEVOLUÇÃO",IF(AND(D5812="",K5812&lt;&gt;""),"SEM LOTE",IF(AND(Q5812&lt;&gt;"",Q5812&gt;=Parametros!$B$11),"PARADO/SEM GIRO","OK"))))))))))</f>
        <v>OK</v>
      </c>
      <c r="T5812" s="29" t="str">
        <f aca="false">IF(AND($S5812="PARADO/SEM GIRO",$K5812="KG",OR(Painel!$B$5="(Todos)",A5812=Painel!$B$5)*OR(Painel!$E$5="(Todos)",P5812=Painel!$E$5)),$J5812+ROW()/10000000,"")</f>
        <v/>
      </c>
      <c r="U5812" s="29" t="str">
        <f aca="false">IF(AND($S5812="VENCIDO",$K5812="KG",OR(Painel!$B$5="(Todos)",A5812=Painel!$B$5)*OR(Painel!$E$5="(Todos)",P5812=Painel!$E$5)),$J5812+ROW()/10000000,"")</f>
        <v/>
      </c>
    </row>
    <row r="5813" customFormat="false" ht="15" hidden="false" customHeight="false" outlineLevel="0" collapsed="false">
      <c r="A5813" s="29" t="s">
        <v>52</v>
      </c>
      <c r="B5813" s="29" t="s">
        <v>10843</v>
      </c>
      <c r="C5813" s="29" t="s">
        <v>348</v>
      </c>
      <c r="D5813" s="29" t="s">
        <v>525</v>
      </c>
      <c r="E5813" s="29" t="n">
        <v>1</v>
      </c>
      <c r="F5813" s="29"/>
      <c r="G5813" s="29" t="s">
        <v>10844</v>
      </c>
      <c r="H5813" s="30" t="n">
        <v>603</v>
      </c>
      <c r="I5813" s="31" t="n">
        <v>46281</v>
      </c>
      <c r="J5813" s="30" t="n">
        <v>603</v>
      </c>
      <c r="K5813" s="29" t="s">
        <v>120</v>
      </c>
      <c r="L5813" s="29" t="s">
        <v>284</v>
      </c>
      <c r="M5813" s="29"/>
      <c r="N5813" s="29" t="s">
        <v>122</v>
      </c>
      <c r="O5813" s="29"/>
      <c r="P5813" s="29" t="s">
        <v>123</v>
      </c>
      <c r="Q5813" s="29" t="n">
        <f aca="false">IFERROR(VALUE(L5813),"")</f>
        <v>4</v>
      </c>
      <c r="R5813" s="29" t="str">
        <f aca="true">IF(O5813="","",O5813-TODAY())</f>
        <v/>
      </c>
      <c r="S5813" s="29" t="str">
        <f aca="false">IF(C5813="&lt;&lt; vazio &gt;&gt;","VAZIA",IF(AND(O5813&lt;&gt;"",R5813&lt;0),"VENCIDO",IF(AND(O5813&lt;&gt;"",R5813&lt;=Parametros!$B$10),"PRÓX. VENCIMENTO",IF(F5813="Q","QUALIDADE",IF(F5813="S","BLOQUEADO",IF(F5813="R","RESTRITO/DEVOLUÇÃO",IF(OR(N5813="QUAR",N5813="QRES"),"QUARENTENA",IF(OR(B5813="DESCARTE",B5813="DEVOLUÇÃO"),"DESCARTE/DEVOLUÇÃO",IF(AND(D5813="",K5813&lt;&gt;""),"SEM LOTE",IF(AND(Q5813&lt;&gt;"",Q5813&gt;=Parametros!$B$11),"PARADO/SEM GIRO","OK"))))))))))</f>
        <v>OK</v>
      </c>
      <c r="T5813" s="29" t="str">
        <f aca="false">IF(AND($S5813="PARADO/SEM GIRO",$K5813="KG",OR(Painel!$B$5="(Todos)",A5813=Painel!$B$5)*OR(Painel!$E$5="(Todos)",P5813=Painel!$E$5)),$J5813+ROW()/10000000,"")</f>
        <v/>
      </c>
      <c r="U5813" s="29" t="str">
        <f aca="false">IF(AND($S5813="VENCIDO",$K5813="KG",OR(Painel!$B$5="(Todos)",A5813=Painel!$B$5)*OR(Painel!$E$5="(Todos)",P5813=Painel!$E$5)),$J5813+ROW()/10000000,"")</f>
        <v/>
      </c>
    </row>
    <row r="5814" customFormat="false" ht="15" hidden="false" customHeight="false" outlineLevel="0" collapsed="false">
      <c r="A5814" s="29" t="s">
        <v>52</v>
      </c>
      <c r="B5814" s="29" t="s">
        <v>10845</v>
      </c>
      <c r="C5814" s="29" t="s">
        <v>2694</v>
      </c>
      <c r="D5814" s="29" t="s">
        <v>10846</v>
      </c>
      <c r="E5814" s="29" t="n">
        <v>1</v>
      </c>
      <c r="F5814" s="29"/>
      <c r="G5814" s="29" t="s">
        <v>10847</v>
      </c>
      <c r="H5814" s="30" t="n">
        <v>250</v>
      </c>
      <c r="I5814" s="31" t="n">
        <v>45864</v>
      </c>
      <c r="J5814" s="30" t="n">
        <v>250</v>
      </c>
      <c r="K5814" s="29" t="s">
        <v>120</v>
      </c>
      <c r="L5814" s="29" t="s">
        <v>10848</v>
      </c>
      <c r="M5814" s="29"/>
      <c r="N5814" s="29" t="s">
        <v>122</v>
      </c>
      <c r="O5814" s="31" t="n">
        <v>46450</v>
      </c>
      <c r="P5814" s="29" t="s">
        <v>123</v>
      </c>
      <c r="Q5814" s="29" t="n">
        <f aca="false">IFERROR(VALUE(L5814),"")</f>
        <v>421</v>
      </c>
      <c r="R5814" s="29" t="n">
        <f aca="true">IF(O5814="","",O5814-TODAY())</f>
        <v>165</v>
      </c>
      <c r="S5814" s="29" t="str">
        <f aca="false">IF(C5814="&lt;&lt; vazio &gt;&gt;","VAZIA",IF(AND(O5814&lt;&gt;"",R5814&lt;0),"VENCIDO",IF(AND(O5814&lt;&gt;"",R5814&lt;=Parametros!$B$10),"PRÓX. VENCIMENTO",IF(F5814="Q","QUALIDADE",IF(F5814="S","BLOQUEADO",IF(F5814="R","RESTRITO/DEVOLUÇÃO",IF(OR(N5814="QUAR",N5814="QRES"),"QUARENTENA",IF(OR(B5814="DESCARTE",B5814="DEVOLUÇÃO"),"DESCARTE/DEVOLUÇÃO",IF(AND(D5814="",K5814&lt;&gt;""),"SEM LOTE",IF(AND(Q5814&lt;&gt;"",Q5814&gt;=Parametros!$B$11),"PARADO/SEM GIRO","OK"))))))))))</f>
        <v>PARADO/SEM GIRO</v>
      </c>
      <c r="T5814" s="29" t="n">
        <f aca="false">IF(AND($S5814="PARADO/SEM GIRO",$K5814="KG",OR(Painel!$B$5="(Todos)",A5814=Painel!$B$5)*OR(Painel!$E$5="(Todos)",P5814=Painel!$E$5)),$J5814+ROW()/10000000,"")</f>
        <v>250.0005814</v>
      </c>
      <c r="U5814" s="29" t="str">
        <f aca="false">IF(AND($S5814="VENCIDO",$K5814="KG",OR(Painel!$B$5="(Todos)",A5814=Painel!$B$5)*OR(Painel!$E$5="(Todos)",P5814=Painel!$E$5)),$J5814+ROW()/10000000,"")</f>
        <v/>
      </c>
    </row>
    <row r="5815" customFormat="false" ht="15" hidden="false" customHeight="false" outlineLevel="0" collapsed="false">
      <c r="A5815" s="29" t="s">
        <v>52</v>
      </c>
      <c r="B5815" s="29" t="s">
        <v>10849</v>
      </c>
      <c r="C5815" s="29" t="s">
        <v>1381</v>
      </c>
      <c r="D5815" s="29" t="s">
        <v>10850</v>
      </c>
      <c r="E5815" s="29" t="n">
        <v>1</v>
      </c>
      <c r="F5815" s="29"/>
      <c r="G5815" s="29" t="s">
        <v>10851</v>
      </c>
      <c r="H5815" s="30" t="n">
        <v>800</v>
      </c>
      <c r="I5815" s="31" t="n">
        <v>46232</v>
      </c>
      <c r="J5815" s="30" t="n">
        <v>800</v>
      </c>
      <c r="K5815" s="29" t="s">
        <v>120</v>
      </c>
      <c r="L5815" s="29" t="s">
        <v>1035</v>
      </c>
      <c r="M5815" s="29"/>
      <c r="N5815" s="29" t="s">
        <v>122</v>
      </c>
      <c r="O5815" s="31" t="n">
        <v>46592</v>
      </c>
      <c r="P5815" s="29" t="s">
        <v>123</v>
      </c>
      <c r="Q5815" s="29" t="n">
        <f aca="false">IFERROR(VALUE(L5815),"")</f>
        <v>53</v>
      </c>
      <c r="R5815" s="29" t="n">
        <f aca="true">IF(O5815="","",O5815-TODAY())</f>
        <v>307</v>
      </c>
      <c r="S5815" s="29" t="str">
        <f aca="false">IF(C5815="&lt;&lt; vazio &gt;&gt;","VAZIA",IF(AND(O5815&lt;&gt;"",R5815&lt;0),"VENCIDO",IF(AND(O5815&lt;&gt;"",R5815&lt;=Parametros!$B$10),"PRÓX. VENCIMENTO",IF(F5815="Q","QUALIDADE",IF(F5815="S","BLOQUEADO",IF(F5815="R","RESTRITO/DEVOLUÇÃO",IF(OR(N5815="QUAR",N5815="QRES"),"QUARENTENA",IF(OR(B5815="DESCARTE",B5815="DEVOLUÇÃO"),"DESCARTE/DEVOLUÇÃO",IF(AND(D5815="",K5815&lt;&gt;""),"SEM LOTE",IF(AND(Q5815&lt;&gt;"",Q5815&gt;=Parametros!$B$11),"PARADO/SEM GIRO","OK"))))))))))</f>
        <v>OK</v>
      </c>
      <c r="T5815" s="29" t="str">
        <f aca="false">IF(AND($S5815="PARADO/SEM GIRO",$K5815="KG",OR(Painel!$B$5="(Todos)",A5815=Painel!$B$5)*OR(Painel!$E$5="(Todos)",P5815=Painel!$E$5)),$J5815+ROW()/10000000,"")</f>
        <v/>
      </c>
      <c r="U5815" s="29" t="str">
        <f aca="false">IF(AND($S5815="VENCIDO",$K5815="KG",OR(Painel!$B$5="(Todos)",A5815=Painel!$B$5)*OR(Painel!$E$5="(Todos)",P5815=Painel!$E$5)),$J5815+ROW()/10000000,"")</f>
        <v/>
      </c>
    </row>
    <row r="5816" customFormat="false" ht="15" hidden="false" customHeight="false" outlineLevel="0" collapsed="false">
      <c r="A5816" s="29" t="s">
        <v>52</v>
      </c>
      <c r="B5816" s="29" t="s">
        <v>10852</v>
      </c>
      <c r="C5816" s="29" t="s">
        <v>917</v>
      </c>
      <c r="D5816" s="29" t="s">
        <v>391</v>
      </c>
      <c r="E5816" s="29" t="n">
        <v>1</v>
      </c>
      <c r="F5816" s="29"/>
      <c r="G5816" s="29" t="s">
        <v>10853</v>
      </c>
      <c r="H5816" s="30" t="n">
        <v>800</v>
      </c>
      <c r="I5816" s="31" t="n">
        <v>46273</v>
      </c>
      <c r="J5816" s="30" t="n">
        <v>800</v>
      </c>
      <c r="K5816" s="29" t="s">
        <v>120</v>
      </c>
      <c r="L5816" s="29" t="s">
        <v>149</v>
      </c>
      <c r="M5816" s="29"/>
      <c r="N5816" s="29" t="s">
        <v>122</v>
      </c>
      <c r="O5816" s="31" t="n">
        <v>46809</v>
      </c>
      <c r="P5816" s="29" t="s">
        <v>123</v>
      </c>
      <c r="Q5816" s="29" t="n">
        <f aca="false">IFERROR(VALUE(L5816),"")</f>
        <v>12</v>
      </c>
      <c r="R5816" s="29" t="n">
        <f aca="true">IF(O5816="","",O5816-TODAY())</f>
        <v>524</v>
      </c>
      <c r="S5816" s="29" t="str">
        <f aca="false">IF(C5816="&lt;&lt; vazio &gt;&gt;","VAZIA",IF(AND(O5816&lt;&gt;"",R5816&lt;0),"VENCIDO",IF(AND(O5816&lt;&gt;"",R5816&lt;=Parametros!$B$10),"PRÓX. VENCIMENTO",IF(F5816="Q","QUALIDADE",IF(F5816="S","BLOQUEADO",IF(F5816="R","RESTRITO/DEVOLUÇÃO",IF(OR(N5816="QUAR",N5816="QRES"),"QUARENTENA",IF(OR(B5816="DESCARTE",B5816="DEVOLUÇÃO"),"DESCARTE/DEVOLUÇÃO",IF(AND(D5816="",K5816&lt;&gt;""),"SEM LOTE",IF(AND(Q5816&lt;&gt;"",Q5816&gt;=Parametros!$B$11),"PARADO/SEM GIRO","OK"))))))))))</f>
        <v>OK</v>
      </c>
      <c r="T5816" s="29" t="str">
        <f aca="false">IF(AND($S5816="PARADO/SEM GIRO",$K5816="KG",OR(Painel!$B$5="(Todos)",A5816=Painel!$B$5)*OR(Painel!$E$5="(Todos)",P5816=Painel!$E$5)),$J5816+ROW()/10000000,"")</f>
        <v/>
      </c>
      <c r="U5816" s="29" t="str">
        <f aca="false">IF(AND($S5816="VENCIDO",$K5816="KG",OR(Painel!$B$5="(Todos)",A5816=Painel!$B$5)*OR(Painel!$E$5="(Todos)",P5816=Painel!$E$5)),$J5816+ROW()/10000000,"")</f>
        <v/>
      </c>
    </row>
    <row r="5817" customFormat="false" ht="15" hidden="false" customHeight="false" outlineLevel="0" collapsed="false">
      <c r="A5817" s="29" t="s">
        <v>52</v>
      </c>
      <c r="B5817" s="29" t="s">
        <v>10854</v>
      </c>
      <c r="C5817" s="29" t="s">
        <v>481</v>
      </c>
      <c r="D5817" s="29" t="s">
        <v>6147</v>
      </c>
      <c r="E5817" s="29" t="n">
        <v>1</v>
      </c>
      <c r="F5817" s="29" t="s">
        <v>137</v>
      </c>
      <c r="G5817" s="29" t="s">
        <v>10855</v>
      </c>
      <c r="H5817" s="30" t="n">
        <v>590.4</v>
      </c>
      <c r="I5817" s="31" t="n">
        <v>46271</v>
      </c>
      <c r="J5817" s="30" t="n">
        <v>590.4</v>
      </c>
      <c r="K5817" s="29" t="s">
        <v>120</v>
      </c>
      <c r="L5817" s="29" t="s">
        <v>221</v>
      </c>
      <c r="M5817" s="29"/>
      <c r="N5817" s="29" t="s">
        <v>134</v>
      </c>
      <c r="O5817" s="31" t="n">
        <v>46282</v>
      </c>
      <c r="P5817" s="29" t="s">
        <v>123</v>
      </c>
      <c r="Q5817" s="29" t="n">
        <f aca="false">IFERROR(VALUE(L5817),"")</f>
        <v>14</v>
      </c>
      <c r="R5817" s="29" t="n">
        <f aca="true">IF(O5817="","",O5817-TODAY())</f>
        <v>-3</v>
      </c>
      <c r="S5817" s="29" t="str">
        <f aca="false">IF(C5817="&lt;&lt; vazio &gt;&gt;","VAZIA",IF(AND(O5817&lt;&gt;"",R5817&lt;0),"VENCIDO",IF(AND(O5817&lt;&gt;"",R5817&lt;=Parametros!$B$10),"PRÓX. VENCIMENTO",IF(F5817="Q","QUALIDADE",IF(F5817="S","BLOQUEADO",IF(F5817="R","RESTRITO/DEVOLUÇÃO",IF(OR(N5817="QUAR",N5817="QRES"),"QUARENTENA",IF(OR(B5817="DESCARTE",B5817="DEVOLUÇÃO"),"DESCARTE/DEVOLUÇÃO",IF(AND(D5817="",K5817&lt;&gt;""),"SEM LOTE",IF(AND(Q5817&lt;&gt;"",Q5817&gt;=Parametros!$B$11),"PARADO/SEM GIRO","OK"))))))))))</f>
        <v>VENCIDO</v>
      </c>
      <c r="T5817" s="29" t="str">
        <f aca="false">IF(AND($S5817="PARADO/SEM GIRO",$K5817="KG",OR(Painel!$B$5="(Todos)",A5817=Painel!$B$5)*OR(Painel!$E$5="(Todos)",P5817=Painel!$E$5)),$J5817+ROW()/10000000,"")</f>
        <v/>
      </c>
      <c r="U5817" s="29" t="n">
        <f aca="false">IF(AND($S5817="VENCIDO",$K5817="KG",OR(Painel!$B$5="(Todos)",A5817=Painel!$B$5)*OR(Painel!$E$5="(Todos)",P5817=Painel!$E$5)),$J5817+ROW()/10000000,"")</f>
        <v>590.4005817</v>
      </c>
    </row>
    <row r="5818" customFormat="false" ht="15" hidden="false" customHeight="false" outlineLevel="0" collapsed="false">
      <c r="A5818" s="29" t="s">
        <v>52</v>
      </c>
      <c r="B5818" s="29" t="s">
        <v>10856</v>
      </c>
      <c r="C5818" s="29" t="s">
        <v>4402</v>
      </c>
      <c r="D5818" s="29" t="s">
        <v>4403</v>
      </c>
      <c r="E5818" s="29" t="n">
        <v>1</v>
      </c>
      <c r="F5818" s="29"/>
      <c r="G5818" s="29" t="s">
        <v>10857</v>
      </c>
      <c r="H5818" s="30" t="n">
        <v>727.2</v>
      </c>
      <c r="I5818" s="31" t="n">
        <v>46217</v>
      </c>
      <c r="J5818" s="30" t="n">
        <v>727.2</v>
      </c>
      <c r="K5818" s="29" t="s">
        <v>120</v>
      </c>
      <c r="L5818" s="29" t="s">
        <v>2586</v>
      </c>
      <c r="M5818" s="29"/>
      <c r="N5818" s="29" t="s">
        <v>122</v>
      </c>
      <c r="O5818" s="31" t="n">
        <v>46756</v>
      </c>
      <c r="P5818" s="29" t="s">
        <v>123</v>
      </c>
      <c r="Q5818" s="29" t="n">
        <f aca="false">IFERROR(VALUE(L5818),"")</f>
        <v>68</v>
      </c>
      <c r="R5818" s="29" t="n">
        <f aca="true">IF(O5818="","",O5818-TODAY())</f>
        <v>471</v>
      </c>
      <c r="S5818" s="29" t="str">
        <f aca="false">IF(C5818="&lt;&lt; vazio &gt;&gt;","VAZIA",IF(AND(O5818&lt;&gt;"",R5818&lt;0),"VENCIDO",IF(AND(O5818&lt;&gt;"",R5818&lt;=Parametros!$B$10),"PRÓX. VENCIMENTO",IF(F5818="Q","QUALIDADE",IF(F5818="S","BLOQUEADO",IF(F5818="R","RESTRITO/DEVOLUÇÃO",IF(OR(N5818="QUAR",N5818="QRES"),"QUARENTENA",IF(OR(B5818="DESCARTE",B5818="DEVOLUÇÃO"),"DESCARTE/DEVOLUÇÃO",IF(AND(D5818="",K5818&lt;&gt;""),"SEM LOTE",IF(AND(Q5818&lt;&gt;"",Q5818&gt;=Parametros!$B$11),"PARADO/SEM GIRO","OK"))))))))))</f>
        <v>OK</v>
      </c>
      <c r="T5818" s="29" t="str">
        <f aca="false">IF(AND($S5818="PARADO/SEM GIRO",$K5818="KG",OR(Painel!$B$5="(Todos)",A5818=Painel!$B$5)*OR(Painel!$E$5="(Todos)",P5818=Painel!$E$5)),$J5818+ROW()/10000000,"")</f>
        <v/>
      </c>
      <c r="U5818" s="29" t="str">
        <f aca="false">IF(AND($S5818="VENCIDO",$K5818="KG",OR(Painel!$B$5="(Todos)",A5818=Painel!$B$5)*OR(Painel!$E$5="(Todos)",P5818=Painel!$E$5)),$J5818+ROW()/10000000,"")</f>
        <v/>
      </c>
    </row>
    <row r="5819" customFormat="false" ht="15" hidden="false" customHeight="false" outlineLevel="0" collapsed="false">
      <c r="A5819" s="29" t="s">
        <v>52</v>
      </c>
      <c r="B5819" s="29" t="s">
        <v>10858</v>
      </c>
      <c r="C5819" s="29" t="s">
        <v>115</v>
      </c>
      <c r="D5819" s="29"/>
      <c r="E5819" s="29" t="n">
        <v>0</v>
      </c>
      <c r="F5819" s="29"/>
      <c r="G5819" s="29"/>
      <c r="H5819" s="30" t="n">
        <v>0</v>
      </c>
      <c r="I5819" s="29"/>
      <c r="J5819" s="30" t="n">
        <v>0</v>
      </c>
      <c r="K5819" s="29"/>
      <c r="L5819" s="29" t="s">
        <v>116</v>
      </c>
      <c r="M5819" s="29"/>
      <c r="N5819" s="29"/>
      <c r="O5819" s="29"/>
      <c r="P5819" s="29"/>
      <c r="Q5819" s="29" t="n">
        <f aca="false">IFERROR(VALUE(L5819),"")</f>
        <v>0</v>
      </c>
      <c r="R5819" s="29" t="str">
        <f aca="true">IF(O5819="","",O5819-TODAY())</f>
        <v/>
      </c>
      <c r="S5819" s="29" t="str">
        <f aca="false">IF(C5819="&lt;&lt; vazio &gt;&gt;","VAZIA",IF(AND(O5819&lt;&gt;"",R5819&lt;0),"VENCIDO",IF(AND(O5819&lt;&gt;"",R5819&lt;=Parametros!$B$10),"PRÓX. VENCIMENTO",IF(F5819="Q","QUALIDADE",IF(F5819="S","BLOQUEADO",IF(F5819="R","RESTRITO/DEVOLUÇÃO",IF(OR(N5819="QUAR",N5819="QRES"),"QUARENTENA",IF(OR(B5819="DESCARTE",B5819="DEVOLUÇÃO"),"DESCARTE/DEVOLUÇÃO",IF(AND(D5819="",K5819&lt;&gt;""),"SEM LOTE",IF(AND(Q5819&lt;&gt;"",Q5819&gt;=Parametros!$B$11),"PARADO/SEM GIRO","OK"))))))))))</f>
        <v>VAZIA</v>
      </c>
      <c r="T5819" s="29" t="str">
        <f aca="false">IF(AND($S5819="PARADO/SEM GIRO",$K5819="KG",OR(Painel!$B$5="(Todos)",A5819=Painel!$B$5)*OR(Painel!$E$5="(Todos)",P5819=Painel!$E$5)),$J5819+ROW()/10000000,"")</f>
        <v/>
      </c>
      <c r="U5819" s="29" t="str">
        <f aca="false">IF(AND($S5819="VENCIDO",$K5819="KG",OR(Painel!$B$5="(Todos)",A5819=Painel!$B$5)*OR(Painel!$E$5="(Todos)",P5819=Painel!$E$5)),$J5819+ROW()/10000000,"")</f>
        <v/>
      </c>
    </row>
    <row r="5820" customFormat="false" ht="15" hidden="false" customHeight="false" outlineLevel="0" collapsed="false">
      <c r="A5820" s="29" t="s">
        <v>52</v>
      </c>
      <c r="B5820" s="29" t="s">
        <v>10859</v>
      </c>
      <c r="C5820" s="29" t="s">
        <v>1274</v>
      </c>
      <c r="D5820" s="29" t="s">
        <v>3879</v>
      </c>
      <c r="E5820" s="29" t="n">
        <v>1</v>
      </c>
      <c r="F5820" s="29"/>
      <c r="G5820" s="29" t="s">
        <v>10860</v>
      </c>
      <c r="H5820" s="30" t="n">
        <v>1000</v>
      </c>
      <c r="I5820" s="31" t="n">
        <v>46230</v>
      </c>
      <c r="J5820" s="30" t="n">
        <v>1000</v>
      </c>
      <c r="K5820" s="29" t="s">
        <v>120</v>
      </c>
      <c r="L5820" s="29" t="s">
        <v>1277</v>
      </c>
      <c r="M5820" s="29"/>
      <c r="N5820" s="29" t="s">
        <v>122</v>
      </c>
      <c r="O5820" s="31" t="n">
        <v>46587</v>
      </c>
      <c r="P5820" s="29" t="s">
        <v>123</v>
      </c>
      <c r="Q5820" s="29" t="n">
        <f aca="false">IFERROR(VALUE(L5820),"")</f>
        <v>55</v>
      </c>
      <c r="R5820" s="29" t="n">
        <f aca="true">IF(O5820="","",O5820-TODAY())</f>
        <v>302</v>
      </c>
      <c r="S5820" s="29" t="str">
        <f aca="false">IF(C5820="&lt;&lt; vazio &gt;&gt;","VAZIA",IF(AND(O5820&lt;&gt;"",R5820&lt;0),"VENCIDO",IF(AND(O5820&lt;&gt;"",R5820&lt;=Parametros!$B$10),"PRÓX. VENCIMENTO",IF(F5820="Q","QUALIDADE",IF(F5820="S","BLOQUEADO",IF(F5820="R","RESTRITO/DEVOLUÇÃO",IF(OR(N5820="QUAR",N5820="QRES"),"QUARENTENA",IF(OR(B5820="DESCARTE",B5820="DEVOLUÇÃO"),"DESCARTE/DEVOLUÇÃO",IF(AND(D5820="",K5820&lt;&gt;""),"SEM LOTE",IF(AND(Q5820&lt;&gt;"",Q5820&gt;=Parametros!$B$11),"PARADO/SEM GIRO","OK"))))))))))</f>
        <v>OK</v>
      </c>
      <c r="T5820" s="29" t="str">
        <f aca="false">IF(AND($S5820="PARADO/SEM GIRO",$K5820="KG",OR(Painel!$B$5="(Todos)",A5820=Painel!$B$5)*OR(Painel!$E$5="(Todos)",P5820=Painel!$E$5)),$J5820+ROW()/10000000,"")</f>
        <v/>
      </c>
      <c r="U5820" s="29" t="str">
        <f aca="false">IF(AND($S5820="VENCIDO",$K5820="KG",OR(Painel!$B$5="(Todos)",A5820=Painel!$B$5)*OR(Painel!$E$5="(Todos)",P5820=Painel!$E$5)),$J5820+ROW()/10000000,"")</f>
        <v/>
      </c>
    </row>
    <row r="5821" customFormat="false" ht="15" hidden="false" customHeight="false" outlineLevel="0" collapsed="false">
      <c r="A5821" s="29" t="s">
        <v>52</v>
      </c>
      <c r="B5821" s="29" t="s">
        <v>10861</v>
      </c>
      <c r="C5821" s="29" t="s">
        <v>196</v>
      </c>
      <c r="D5821" s="29" t="s">
        <v>197</v>
      </c>
      <c r="E5821" s="29" t="n">
        <v>1</v>
      </c>
      <c r="F5821" s="29" t="s">
        <v>189</v>
      </c>
      <c r="G5821" s="29" t="s">
        <v>10862</v>
      </c>
      <c r="H5821" s="30" t="n">
        <v>640</v>
      </c>
      <c r="I5821" s="31" t="n">
        <v>46113</v>
      </c>
      <c r="J5821" s="30" t="n">
        <v>640</v>
      </c>
      <c r="K5821" s="29" t="s">
        <v>120</v>
      </c>
      <c r="L5821" s="29" t="s">
        <v>2308</v>
      </c>
      <c r="M5821" s="29"/>
      <c r="N5821" s="29" t="s">
        <v>122</v>
      </c>
      <c r="O5821" s="31" t="n">
        <v>46318</v>
      </c>
      <c r="P5821" s="29" t="s">
        <v>123</v>
      </c>
      <c r="Q5821" s="29" t="n">
        <f aca="false">IFERROR(VALUE(L5821),"")</f>
        <v>172</v>
      </c>
      <c r="R5821" s="29" t="n">
        <f aca="true">IF(O5821="","",O5821-TODAY())</f>
        <v>33</v>
      </c>
      <c r="S5821" s="29" t="str">
        <f aca="false">IF(C5821="&lt;&lt; vazio &gt;&gt;","VAZIA",IF(AND(O5821&lt;&gt;"",R5821&lt;0),"VENCIDO",IF(AND(O5821&lt;&gt;"",R5821&lt;=Parametros!$B$10),"PRÓX. VENCIMENTO",IF(F5821="Q","QUALIDADE",IF(F5821="S","BLOQUEADO",IF(F5821="R","RESTRITO/DEVOLUÇÃO",IF(OR(N5821="QUAR",N5821="QRES"),"QUARENTENA",IF(OR(B5821="DESCARTE",B5821="DEVOLUÇÃO"),"DESCARTE/DEVOLUÇÃO",IF(AND(D5821="",K5821&lt;&gt;""),"SEM LOTE",IF(AND(Q5821&lt;&gt;"",Q5821&gt;=Parametros!$B$11),"PARADO/SEM GIRO","OK"))))))))))</f>
        <v>PRÓX. VENCIMENTO</v>
      </c>
      <c r="T5821" s="29" t="str">
        <f aca="false">IF(AND($S5821="PARADO/SEM GIRO",$K5821="KG",OR(Painel!$B$5="(Todos)",A5821=Painel!$B$5)*OR(Painel!$E$5="(Todos)",P5821=Painel!$E$5)),$J5821+ROW()/10000000,"")</f>
        <v/>
      </c>
      <c r="U5821" s="29" t="str">
        <f aca="false">IF(AND($S5821="VENCIDO",$K5821="KG",OR(Painel!$B$5="(Todos)",A5821=Painel!$B$5)*OR(Painel!$E$5="(Todos)",P5821=Painel!$E$5)),$J5821+ROW()/10000000,"")</f>
        <v/>
      </c>
    </row>
    <row r="5822" customFormat="false" ht="15" hidden="false" customHeight="false" outlineLevel="0" collapsed="false">
      <c r="A5822" s="29" t="s">
        <v>52</v>
      </c>
      <c r="B5822" s="29" t="s">
        <v>10863</v>
      </c>
      <c r="C5822" s="29" t="s">
        <v>741</v>
      </c>
      <c r="D5822" s="29" t="s">
        <v>742</v>
      </c>
      <c r="E5822" s="29" t="n">
        <v>1</v>
      </c>
      <c r="F5822" s="29" t="s">
        <v>268</v>
      </c>
      <c r="G5822" s="29" t="s">
        <v>10864</v>
      </c>
      <c r="H5822" s="30" t="n">
        <v>1080</v>
      </c>
      <c r="I5822" s="31" t="n">
        <v>46280</v>
      </c>
      <c r="J5822" s="30" t="n">
        <v>1080</v>
      </c>
      <c r="K5822" s="29" t="s">
        <v>120</v>
      </c>
      <c r="L5822" s="29" t="s">
        <v>144</v>
      </c>
      <c r="M5822" s="29"/>
      <c r="N5822" s="29" t="s">
        <v>122</v>
      </c>
      <c r="O5822" s="31" t="n">
        <v>46645</v>
      </c>
      <c r="P5822" s="29" t="s">
        <v>123</v>
      </c>
      <c r="Q5822" s="29" t="n">
        <f aca="false">IFERROR(VALUE(L5822),"")</f>
        <v>5</v>
      </c>
      <c r="R5822" s="29" t="n">
        <f aca="true">IF(O5822="","",O5822-TODAY())</f>
        <v>360</v>
      </c>
      <c r="S5822" s="29" t="str">
        <f aca="false">IF(C5822="&lt;&lt; vazio &gt;&gt;","VAZIA",IF(AND(O5822&lt;&gt;"",R5822&lt;0),"VENCIDO",IF(AND(O5822&lt;&gt;"",R5822&lt;=Parametros!$B$10),"PRÓX. VENCIMENTO",IF(F5822="Q","QUALIDADE",IF(F5822="S","BLOQUEADO",IF(F5822="R","RESTRITO/DEVOLUÇÃO",IF(OR(N5822="QUAR",N5822="QRES"),"QUARENTENA",IF(OR(B5822="DESCARTE",B5822="DEVOLUÇÃO"),"DESCARTE/DEVOLUÇÃO",IF(AND(D5822="",K5822&lt;&gt;""),"SEM LOTE",IF(AND(Q5822&lt;&gt;"",Q5822&gt;=Parametros!$B$11),"PARADO/SEM GIRO","OK"))))))))))</f>
        <v>QUALIDADE</v>
      </c>
      <c r="T5822" s="29" t="str">
        <f aca="false">IF(AND($S5822="PARADO/SEM GIRO",$K5822="KG",OR(Painel!$B$5="(Todos)",A5822=Painel!$B$5)*OR(Painel!$E$5="(Todos)",P5822=Painel!$E$5)),$J5822+ROW()/10000000,"")</f>
        <v/>
      </c>
      <c r="U5822" s="29" t="str">
        <f aca="false">IF(AND($S5822="VENCIDO",$K5822="KG",OR(Painel!$B$5="(Todos)",A5822=Painel!$B$5)*OR(Painel!$E$5="(Todos)",P5822=Painel!$E$5)),$J5822+ROW()/10000000,"")</f>
        <v/>
      </c>
    </row>
    <row r="5823" customFormat="false" ht="15" hidden="false" customHeight="false" outlineLevel="0" collapsed="false">
      <c r="A5823" s="29" t="s">
        <v>52</v>
      </c>
      <c r="B5823" s="29" t="s">
        <v>10865</v>
      </c>
      <c r="C5823" s="29" t="s">
        <v>442</v>
      </c>
      <c r="D5823" s="29" t="s">
        <v>443</v>
      </c>
      <c r="E5823" s="29" t="n">
        <v>1</v>
      </c>
      <c r="F5823" s="29"/>
      <c r="G5823" s="29" t="s">
        <v>10866</v>
      </c>
      <c r="H5823" s="30" t="n">
        <v>415.8</v>
      </c>
      <c r="I5823" s="31" t="n">
        <v>46183</v>
      </c>
      <c r="J5823" s="30" t="n">
        <v>415.8</v>
      </c>
      <c r="K5823" s="29" t="s">
        <v>120</v>
      </c>
      <c r="L5823" s="29" t="s">
        <v>1096</v>
      </c>
      <c r="M5823" s="29"/>
      <c r="N5823" s="29" t="s">
        <v>122</v>
      </c>
      <c r="O5823" s="31" t="n">
        <v>46681</v>
      </c>
      <c r="P5823" s="29" t="s">
        <v>123</v>
      </c>
      <c r="Q5823" s="29" t="n">
        <f aca="false">IFERROR(VALUE(L5823),"")</f>
        <v>102</v>
      </c>
      <c r="R5823" s="29" t="n">
        <f aca="true">IF(O5823="","",O5823-TODAY())</f>
        <v>396</v>
      </c>
      <c r="S5823" s="29" t="str">
        <f aca="false">IF(C5823="&lt;&lt; vazio &gt;&gt;","VAZIA",IF(AND(O5823&lt;&gt;"",R5823&lt;0),"VENCIDO",IF(AND(O5823&lt;&gt;"",R5823&lt;=Parametros!$B$10),"PRÓX. VENCIMENTO",IF(F5823="Q","QUALIDADE",IF(F5823="S","BLOQUEADO",IF(F5823="R","RESTRITO/DEVOLUÇÃO",IF(OR(N5823="QUAR",N5823="QRES"),"QUARENTENA",IF(OR(B5823="DESCARTE",B5823="DEVOLUÇÃO"),"DESCARTE/DEVOLUÇÃO",IF(AND(D5823="",K5823&lt;&gt;""),"SEM LOTE",IF(AND(Q5823&lt;&gt;"",Q5823&gt;=Parametros!$B$11),"PARADO/SEM GIRO","OK"))))))))))</f>
        <v>PARADO/SEM GIRO</v>
      </c>
      <c r="T5823" s="29" t="n">
        <f aca="false">IF(AND($S5823="PARADO/SEM GIRO",$K5823="KG",OR(Painel!$B$5="(Todos)",A5823=Painel!$B$5)*OR(Painel!$E$5="(Todos)",P5823=Painel!$E$5)),$J5823+ROW()/10000000,"")</f>
        <v>415.8005823</v>
      </c>
      <c r="U5823" s="29" t="str">
        <f aca="false">IF(AND($S5823="VENCIDO",$K5823="KG",OR(Painel!$B$5="(Todos)",A5823=Painel!$B$5)*OR(Painel!$E$5="(Todos)",P5823=Painel!$E$5)),$J5823+ROW()/10000000,"")</f>
        <v/>
      </c>
    </row>
    <row r="5824" customFormat="false" ht="15" hidden="false" customHeight="false" outlineLevel="0" collapsed="false">
      <c r="A5824" s="29" t="s">
        <v>52</v>
      </c>
      <c r="B5824" s="29" t="s">
        <v>10867</v>
      </c>
      <c r="C5824" s="29" t="s">
        <v>917</v>
      </c>
      <c r="D5824" s="29" t="s">
        <v>394</v>
      </c>
      <c r="E5824" s="29" t="n">
        <v>1</v>
      </c>
      <c r="F5824" s="29" t="s">
        <v>268</v>
      </c>
      <c r="G5824" s="29" t="s">
        <v>10868</v>
      </c>
      <c r="H5824" s="30" t="n">
        <v>800</v>
      </c>
      <c r="I5824" s="31" t="n">
        <v>46272</v>
      </c>
      <c r="J5824" s="30" t="n">
        <v>800</v>
      </c>
      <c r="K5824" s="29" t="s">
        <v>120</v>
      </c>
      <c r="L5824" s="29" t="s">
        <v>126</v>
      </c>
      <c r="M5824" s="29"/>
      <c r="N5824" s="29" t="s">
        <v>122</v>
      </c>
      <c r="O5824" s="31" t="n">
        <v>46815</v>
      </c>
      <c r="P5824" s="29" t="s">
        <v>123</v>
      </c>
      <c r="Q5824" s="29" t="n">
        <f aca="false">IFERROR(VALUE(L5824),"")</f>
        <v>13</v>
      </c>
      <c r="R5824" s="29" t="n">
        <f aca="true">IF(O5824="","",O5824-TODAY())</f>
        <v>530</v>
      </c>
      <c r="S5824" s="29" t="str">
        <f aca="false">IF(C5824="&lt;&lt; vazio &gt;&gt;","VAZIA",IF(AND(O5824&lt;&gt;"",R5824&lt;0),"VENCIDO",IF(AND(O5824&lt;&gt;"",R5824&lt;=Parametros!$B$10),"PRÓX. VENCIMENTO",IF(F5824="Q","QUALIDADE",IF(F5824="S","BLOQUEADO",IF(F5824="R","RESTRITO/DEVOLUÇÃO",IF(OR(N5824="QUAR",N5824="QRES"),"QUARENTENA",IF(OR(B5824="DESCARTE",B5824="DEVOLUÇÃO"),"DESCARTE/DEVOLUÇÃO",IF(AND(D5824="",K5824&lt;&gt;""),"SEM LOTE",IF(AND(Q5824&lt;&gt;"",Q5824&gt;=Parametros!$B$11),"PARADO/SEM GIRO","OK"))))))))))</f>
        <v>QUALIDADE</v>
      </c>
      <c r="T5824" s="29" t="str">
        <f aca="false">IF(AND($S5824="PARADO/SEM GIRO",$K5824="KG",OR(Painel!$B$5="(Todos)",A5824=Painel!$B$5)*OR(Painel!$E$5="(Todos)",P5824=Painel!$E$5)),$J5824+ROW()/10000000,"")</f>
        <v/>
      </c>
      <c r="U5824" s="29" t="str">
        <f aca="false">IF(AND($S5824="VENCIDO",$K5824="KG",OR(Painel!$B$5="(Todos)",A5824=Painel!$B$5)*OR(Painel!$E$5="(Todos)",P5824=Painel!$E$5)),$J5824+ROW()/10000000,"")</f>
        <v/>
      </c>
    </row>
    <row r="5825" customFormat="false" ht="15" hidden="false" customHeight="false" outlineLevel="0" collapsed="false">
      <c r="A5825" s="29" t="s">
        <v>52</v>
      </c>
      <c r="B5825" s="29" t="s">
        <v>10869</v>
      </c>
      <c r="C5825" s="29" t="s">
        <v>115</v>
      </c>
      <c r="D5825" s="29"/>
      <c r="E5825" s="29" t="n">
        <v>0</v>
      </c>
      <c r="F5825" s="29"/>
      <c r="G5825" s="29"/>
      <c r="H5825" s="30" t="n">
        <v>0</v>
      </c>
      <c r="I5825" s="29"/>
      <c r="J5825" s="30" t="n">
        <v>0</v>
      </c>
      <c r="K5825" s="29"/>
      <c r="L5825" s="29" t="s">
        <v>116</v>
      </c>
      <c r="M5825" s="29"/>
      <c r="N5825" s="29"/>
      <c r="O5825" s="29"/>
      <c r="P5825" s="29"/>
      <c r="Q5825" s="29" t="n">
        <f aca="false">IFERROR(VALUE(L5825),"")</f>
        <v>0</v>
      </c>
      <c r="R5825" s="29" t="str">
        <f aca="true">IF(O5825="","",O5825-TODAY())</f>
        <v/>
      </c>
      <c r="S5825" s="29" t="str">
        <f aca="false">IF(C5825="&lt;&lt; vazio &gt;&gt;","VAZIA",IF(AND(O5825&lt;&gt;"",R5825&lt;0),"VENCIDO",IF(AND(O5825&lt;&gt;"",R5825&lt;=Parametros!$B$10),"PRÓX. VENCIMENTO",IF(F5825="Q","QUALIDADE",IF(F5825="S","BLOQUEADO",IF(F5825="R","RESTRITO/DEVOLUÇÃO",IF(OR(N5825="QUAR",N5825="QRES"),"QUARENTENA",IF(OR(B5825="DESCARTE",B5825="DEVOLUÇÃO"),"DESCARTE/DEVOLUÇÃO",IF(AND(D5825="",K5825&lt;&gt;""),"SEM LOTE",IF(AND(Q5825&lt;&gt;"",Q5825&gt;=Parametros!$B$11),"PARADO/SEM GIRO","OK"))))))))))</f>
        <v>VAZIA</v>
      </c>
      <c r="T5825" s="29" t="str">
        <f aca="false">IF(AND($S5825="PARADO/SEM GIRO",$K5825="KG",OR(Painel!$B$5="(Todos)",A5825=Painel!$B$5)*OR(Painel!$E$5="(Todos)",P5825=Painel!$E$5)),$J5825+ROW()/10000000,"")</f>
        <v/>
      </c>
      <c r="U5825" s="29" t="str">
        <f aca="false">IF(AND($S5825="VENCIDO",$K5825="KG",OR(Painel!$B$5="(Todos)",A5825=Painel!$B$5)*OR(Painel!$E$5="(Todos)",P5825=Painel!$E$5)),$J5825+ROW()/10000000,"")</f>
        <v/>
      </c>
    </row>
    <row r="5826" customFormat="false" ht="15" hidden="false" customHeight="false" outlineLevel="0" collapsed="false">
      <c r="A5826" s="29" t="s">
        <v>52</v>
      </c>
      <c r="B5826" s="29" t="s">
        <v>10870</v>
      </c>
      <c r="C5826" s="29" t="s">
        <v>909</v>
      </c>
      <c r="D5826" s="29" t="s">
        <v>1015</v>
      </c>
      <c r="E5826" s="29" t="n">
        <v>1</v>
      </c>
      <c r="F5826" s="29"/>
      <c r="G5826" s="29" t="s">
        <v>10871</v>
      </c>
      <c r="H5826" s="30" t="n">
        <v>1000</v>
      </c>
      <c r="I5826" s="31" t="n">
        <v>46279</v>
      </c>
      <c r="J5826" s="30" t="n">
        <v>1000</v>
      </c>
      <c r="K5826" s="29" t="s">
        <v>120</v>
      </c>
      <c r="L5826" s="29" t="s">
        <v>350</v>
      </c>
      <c r="M5826" s="29"/>
      <c r="N5826" s="29" t="s">
        <v>122</v>
      </c>
      <c r="O5826" s="31" t="n">
        <v>46821</v>
      </c>
      <c r="P5826" s="29" t="s">
        <v>123</v>
      </c>
      <c r="Q5826" s="29" t="n">
        <f aca="false">IFERROR(VALUE(L5826),"")</f>
        <v>6</v>
      </c>
      <c r="R5826" s="29" t="n">
        <f aca="true">IF(O5826="","",O5826-TODAY())</f>
        <v>536</v>
      </c>
      <c r="S5826" s="29" t="str">
        <f aca="false">IF(C5826="&lt;&lt; vazio &gt;&gt;","VAZIA",IF(AND(O5826&lt;&gt;"",R5826&lt;0),"VENCIDO",IF(AND(O5826&lt;&gt;"",R5826&lt;=Parametros!$B$10),"PRÓX. VENCIMENTO",IF(F5826="Q","QUALIDADE",IF(F5826="S","BLOQUEADO",IF(F5826="R","RESTRITO/DEVOLUÇÃO",IF(OR(N5826="QUAR",N5826="QRES"),"QUARENTENA",IF(OR(B5826="DESCARTE",B5826="DEVOLUÇÃO"),"DESCARTE/DEVOLUÇÃO",IF(AND(D5826="",K5826&lt;&gt;""),"SEM LOTE",IF(AND(Q5826&lt;&gt;"",Q5826&gt;=Parametros!$B$11),"PARADO/SEM GIRO","OK"))))))))))</f>
        <v>OK</v>
      </c>
      <c r="T5826" s="29" t="str">
        <f aca="false">IF(AND($S5826="PARADO/SEM GIRO",$K5826="KG",OR(Painel!$B$5="(Todos)",A5826=Painel!$B$5)*OR(Painel!$E$5="(Todos)",P5826=Painel!$E$5)),$J5826+ROW()/10000000,"")</f>
        <v/>
      </c>
      <c r="U5826" s="29" t="str">
        <f aca="false">IF(AND($S5826="VENCIDO",$K5826="KG",OR(Painel!$B$5="(Todos)",A5826=Painel!$B$5)*OR(Painel!$E$5="(Todos)",P5826=Painel!$E$5)),$J5826+ROW()/10000000,"")</f>
        <v/>
      </c>
    </row>
    <row r="5827" customFormat="false" ht="15" hidden="false" customHeight="false" outlineLevel="0" collapsed="false">
      <c r="A5827" s="29" t="s">
        <v>52</v>
      </c>
      <c r="B5827" s="29" t="s">
        <v>10872</v>
      </c>
      <c r="C5827" s="29" t="s">
        <v>369</v>
      </c>
      <c r="D5827" s="29" t="s">
        <v>2221</v>
      </c>
      <c r="E5827" s="29" t="n">
        <v>1</v>
      </c>
      <c r="F5827" s="29"/>
      <c r="G5827" s="29" t="s">
        <v>10873</v>
      </c>
      <c r="H5827" s="30" t="n">
        <v>999.9</v>
      </c>
      <c r="I5827" s="31" t="n">
        <v>46260</v>
      </c>
      <c r="J5827" s="30" t="n">
        <v>999.9</v>
      </c>
      <c r="K5827" s="29" t="s">
        <v>120</v>
      </c>
      <c r="L5827" s="29" t="s">
        <v>2223</v>
      </c>
      <c r="M5827" s="29"/>
      <c r="N5827" s="29" t="s">
        <v>122</v>
      </c>
      <c r="O5827" s="31" t="n">
        <v>46801</v>
      </c>
      <c r="P5827" s="29" t="s">
        <v>123</v>
      </c>
      <c r="Q5827" s="29" t="n">
        <f aca="false">IFERROR(VALUE(L5827),"")</f>
        <v>25</v>
      </c>
      <c r="R5827" s="29" t="n">
        <f aca="true">IF(O5827="","",O5827-TODAY())</f>
        <v>516</v>
      </c>
      <c r="S5827" s="29" t="str">
        <f aca="false">IF(C5827="&lt;&lt; vazio &gt;&gt;","VAZIA",IF(AND(O5827&lt;&gt;"",R5827&lt;0),"VENCIDO",IF(AND(O5827&lt;&gt;"",R5827&lt;=Parametros!$B$10),"PRÓX. VENCIMENTO",IF(F5827="Q","QUALIDADE",IF(F5827="S","BLOQUEADO",IF(F5827="R","RESTRITO/DEVOLUÇÃO",IF(OR(N5827="QUAR",N5827="QRES"),"QUARENTENA",IF(OR(B5827="DESCARTE",B5827="DEVOLUÇÃO"),"DESCARTE/DEVOLUÇÃO",IF(AND(D5827="",K5827&lt;&gt;""),"SEM LOTE",IF(AND(Q5827&lt;&gt;"",Q5827&gt;=Parametros!$B$11),"PARADO/SEM GIRO","OK"))))))))))</f>
        <v>OK</v>
      </c>
      <c r="T5827" s="29" t="str">
        <f aca="false">IF(AND($S5827="PARADO/SEM GIRO",$K5827="KG",OR(Painel!$B$5="(Todos)",A5827=Painel!$B$5)*OR(Painel!$E$5="(Todos)",P5827=Painel!$E$5)),$J5827+ROW()/10000000,"")</f>
        <v/>
      </c>
      <c r="U5827" s="29" t="str">
        <f aca="false">IF(AND($S5827="VENCIDO",$K5827="KG",OR(Painel!$B$5="(Todos)",A5827=Painel!$B$5)*OR(Painel!$E$5="(Todos)",P5827=Painel!$E$5)),$J5827+ROW()/10000000,"")</f>
        <v/>
      </c>
    </row>
    <row r="5828" customFormat="false" ht="15" hidden="false" customHeight="false" outlineLevel="0" collapsed="false">
      <c r="A5828" s="29" t="s">
        <v>52</v>
      </c>
      <c r="B5828" s="29" t="s">
        <v>10874</v>
      </c>
      <c r="C5828" s="29" t="s">
        <v>442</v>
      </c>
      <c r="D5828" s="29" t="s">
        <v>480</v>
      </c>
      <c r="E5828" s="29" t="n">
        <v>1</v>
      </c>
      <c r="F5828" s="29"/>
      <c r="G5828" s="29" t="s">
        <v>10875</v>
      </c>
      <c r="H5828" s="30" t="n">
        <v>415.8</v>
      </c>
      <c r="I5828" s="31" t="n">
        <v>46146</v>
      </c>
      <c r="J5828" s="30" t="n">
        <v>415.8</v>
      </c>
      <c r="K5828" s="29" t="s">
        <v>120</v>
      </c>
      <c r="L5828" s="29" t="s">
        <v>8803</v>
      </c>
      <c r="M5828" s="29"/>
      <c r="N5828" s="29" t="s">
        <v>122</v>
      </c>
      <c r="O5828" s="31" t="n">
        <v>46682</v>
      </c>
      <c r="P5828" s="29" t="s">
        <v>123</v>
      </c>
      <c r="Q5828" s="29" t="n">
        <f aca="false">IFERROR(VALUE(L5828),"")</f>
        <v>139</v>
      </c>
      <c r="R5828" s="29" t="n">
        <f aca="true">IF(O5828="","",O5828-TODAY())</f>
        <v>397</v>
      </c>
      <c r="S5828" s="29" t="str">
        <f aca="false">IF(C5828="&lt;&lt; vazio &gt;&gt;","VAZIA",IF(AND(O5828&lt;&gt;"",R5828&lt;0),"VENCIDO",IF(AND(O5828&lt;&gt;"",R5828&lt;=Parametros!$B$10),"PRÓX. VENCIMENTO",IF(F5828="Q","QUALIDADE",IF(F5828="S","BLOQUEADO",IF(F5828="R","RESTRITO/DEVOLUÇÃO",IF(OR(N5828="QUAR",N5828="QRES"),"QUARENTENA",IF(OR(B5828="DESCARTE",B5828="DEVOLUÇÃO"),"DESCARTE/DEVOLUÇÃO",IF(AND(D5828="",K5828&lt;&gt;""),"SEM LOTE",IF(AND(Q5828&lt;&gt;"",Q5828&gt;=Parametros!$B$11),"PARADO/SEM GIRO","OK"))))))))))</f>
        <v>PARADO/SEM GIRO</v>
      </c>
      <c r="T5828" s="29" t="n">
        <f aca="false">IF(AND($S5828="PARADO/SEM GIRO",$K5828="KG",OR(Painel!$B$5="(Todos)",A5828=Painel!$B$5)*OR(Painel!$E$5="(Todos)",P5828=Painel!$E$5)),$J5828+ROW()/10000000,"")</f>
        <v>415.8005828</v>
      </c>
      <c r="U5828" s="29" t="str">
        <f aca="false">IF(AND($S5828="VENCIDO",$K5828="KG",OR(Painel!$B$5="(Todos)",A5828=Painel!$B$5)*OR(Painel!$E$5="(Todos)",P5828=Painel!$E$5)),$J5828+ROW()/10000000,"")</f>
        <v/>
      </c>
    </row>
    <row r="5829" customFormat="false" ht="15" hidden="false" customHeight="false" outlineLevel="0" collapsed="false">
      <c r="A5829" s="29" t="s">
        <v>52</v>
      </c>
      <c r="B5829" s="29" t="s">
        <v>10876</v>
      </c>
      <c r="C5829" s="29" t="s">
        <v>222</v>
      </c>
      <c r="D5829" s="29" t="s">
        <v>10877</v>
      </c>
      <c r="E5829" s="29" t="n">
        <v>1</v>
      </c>
      <c r="F5829" s="29"/>
      <c r="G5829" s="29" t="s">
        <v>10878</v>
      </c>
      <c r="H5829" s="30" t="n">
        <v>1000</v>
      </c>
      <c r="I5829" s="31" t="n">
        <v>46281</v>
      </c>
      <c r="J5829" s="30" t="n">
        <v>1000</v>
      </c>
      <c r="K5829" s="29" t="s">
        <v>120</v>
      </c>
      <c r="L5829" s="29" t="s">
        <v>284</v>
      </c>
      <c r="M5829" s="29"/>
      <c r="N5829" s="29" t="s">
        <v>122</v>
      </c>
      <c r="O5829" s="31" t="n">
        <v>46823</v>
      </c>
      <c r="P5829" s="29" t="s">
        <v>123</v>
      </c>
      <c r="Q5829" s="29" t="n">
        <f aca="false">IFERROR(VALUE(L5829),"")</f>
        <v>4</v>
      </c>
      <c r="R5829" s="29" t="n">
        <f aca="true">IF(O5829="","",O5829-TODAY())</f>
        <v>538</v>
      </c>
      <c r="S5829" s="29" t="str">
        <f aca="false">IF(C5829="&lt;&lt; vazio &gt;&gt;","VAZIA",IF(AND(O5829&lt;&gt;"",R5829&lt;0),"VENCIDO",IF(AND(O5829&lt;&gt;"",R5829&lt;=Parametros!$B$10),"PRÓX. VENCIMENTO",IF(F5829="Q","QUALIDADE",IF(F5829="S","BLOQUEADO",IF(F5829="R","RESTRITO/DEVOLUÇÃO",IF(OR(N5829="QUAR",N5829="QRES"),"QUARENTENA",IF(OR(B5829="DESCARTE",B5829="DEVOLUÇÃO"),"DESCARTE/DEVOLUÇÃO",IF(AND(D5829="",K5829&lt;&gt;""),"SEM LOTE",IF(AND(Q5829&lt;&gt;"",Q5829&gt;=Parametros!$B$11),"PARADO/SEM GIRO","OK"))))))))))</f>
        <v>OK</v>
      </c>
      <c r="T5829" s="29" t="str">
        <f aca="false">IF(AND($S5829="PARADO/SEM GIRO",$K5829="KG",OR(Painel!$B$5="(Todos)",A5829=Painel!$B$5)*OR(Painel!$E$5="(Todos)",P5829=Painel!$E$5)),$J5829+ROW()/10000000,"")</f>
        <v/>
      </c>
      <c r="U5829" s="29" t="str">
        <f aca="false">IF(AND($S5829="VENCIDO",$K5829="KG",OR(Painel!$B$5="(Todos)",A5829=Painel!$B$5)*OR(Painel!$E$5="(Todos)",P5829=Painel!$E$5)),$J5829+ROW()/10000000,"")</f>
        <v/>
      </c>
    </row>
    <row r="5830" customFormat="false" ht="15" hidden="false" customHeight="false" outlineLevel="0" collapsed="false">
      <c r="A5830" s="29" t="s">
        <v>52</v>
      </c>
      <c r="B5830" s="29" t="s">
        <v>10879</v>
      </c>
      <c r="C5830" s="29" t="s">
        <v>186</v>
      </c>
      <c r="D5830" s="29" t="s">
        <v>1533</v>
      </c>
      <c r="E5830" s="29" t="n">
        <v>1</v>
      </c>
      <c r="F5830" s="29" t="s">
        <v>268</v>
      </c>
      <c r="G5830" s="29" t="s">
        <v>10880</v>
      </c>
      <c r="H5830" s="30" t="n">
        <v>545.4</v>
      </c>
      <c r="I5830" s="31" t="n">
        <v>46283</v>
      </c>
      <c r="J5830" s="30" t="n">
        <v>545.4</v>
      </c>
      <c r="K5830" s="29" t="s">
        <v>120</v>
      </c>
      <c r="L5830" s="29" t="s">
        <v>176</v>
      </c>
      <c r="M5830" s="29"/>
      <c r="N5830" s="29" t="s">
        <v>122</v>
      </c>
      <c r="O5830" s="31" t="n">
        <v>46830</v>
      </c>
      <c r="P5830" s="29" t="s">
        <v>123</v>
      </c>
      <c r="Q5830" s="29" t="n">
        <f aca="false">IFERROR(VALUE(L5830),"")</f>
        <v>2</v>
      </c>
      <c r="R5830" s="29" t="n">
        <f aca="true">IF(O5830="","",O5830-TODAY())</f>
        <v>545</v>
      </c>
      <c r="S5830" s="29" t="str">
        <f aca="false">IF(C5830="&lt;&lt; vazio &gt;&gt;","VAZIA",IF(AND(O5830&lt;&gt;"",R5830&lt;0),"VENCIDO",IF(AND(O5830&lt;&gt;"",R5830&lt;=Parametros!$B$10),"PRÓX. VENCIMENTO",IF(F5830="Q","QUALIDADE",IF(F5830="S","BLOQUEADO",IF(F5830="R","RESTRITO/DEVOLUÇÃO",IF(OR(N5830="QUAR",N5830="QRES"),"QUARENTENA",IF(OR(B5830="DESCARTE",B5830="DEVOLUÇÃO"),"DESCARTE/DEVOLUÇÃO",IF(AND(D5830="",K5830&lt;&gt;""),"SEM LOTE",IF(AND(Q5830&lt;&gt;"",Q5830&gt;=Parametros!$B$11),"PARADO/SEM GIRO","OK"))))))))))</f>
        <v>QUALIDADE</v>
      </c>
      <c r="T5830" s="29" t="str">
        <f aca="false">IF(AND($S5830="PARADO/SEM GIRO",$K5830="KG",OR(Painel!$B$5="(Todos)",A5830=Painel!$B$5)*OR(Painel!$E$5="(Todos)",P5830=Painel!$E$5)),$J5830+ROW()/10000000,"")</f>
        <v/>
      </c>
      <c r="U5830" s="29" t="str">
        <f aca="false">IF(AND($S5830="VENCIDO",$K5830="KG",OR(Painel!$B$5="(Todos)",A5830=Painel!$B$5)*OR(Painel!$E$5="(Todos)",P5830=Painel!$E$5)),$J5830+ROW()/10000000,"")</f>
        <v/>
      </c>
    </row>
    <row r="5831" customFormat="false" ht="15" hidden="false" customHeight="false" outlineLevel="0" collapsed="false">
      <c r="A5831" s="29" t="s">
        <v>52</v>
      </c>
      <c r="B5831" s="29" t="s">
        <v>10881</v>
      </c>
      <c r="C5831" s="29" t="s">
        <v>4508</v>
      </c>
      <c r="D5831" s="29" t="s">
        <v>10882</v>
      </c>
      <c r="E5831" s="29" t="n">
        <v>1</v>
      </c>
      <c r="F5831" s="29" t="s">
        <v>268</v>
      </c>
      <c r="G5831" s="29" t="s">
        <v>10883</v>
      </c>
      <c r="H5831" s="30" t="n">
        <v>384</v>
      </c>
      <c r="I5831" s="31" t="n">
        <v>46095</v>
      </c>
      <c r="J5831" s="30" t="n">
        <v>384</v>
      </c>
      <c r="K5831" s="29" t="s">
        <v>120</v>
      </c>
      <c r="L5831" s="29" t="s">
        <v>7051</v>
      </c>
      <c r="M5831" s="29"/>
      <c r="N5831" s="29" t="s">
        <v>122</v>
      </c>
      <c r="O5831" s="31" t="n">
        <v>46392</v>
      </c>
      <c r="P5831" s="29" t="s">
        <v>123</v>
      </c>
      <c r="Q5831" s="29" t="n">
        <f aca="false">IFERROR(VALUE(L5831),"")</f>
        <v>190</v>
      </c>
      <c r="R5831" s="29" t="n">
        <f aca="true">IF(O5831="","",O5831-TODAY())</f>
        <v>107</v>
      </c>
      <c r="S5831" s="29" t="str">
        <f aca="false">IF(C5831="&lt;&lt; vazio &gt;&gt;","VAZIA",IF(AND(O5831&lt;&gt;"",R5831&lt;0),"VENCIDO",IF(AND(O5831&lt;&gt;"",R5831&lt;=Parametros!$B$10),"PRÓX. VENCIMENTO",IF(F5831="Q","QUALIDADE",IF(F5831="S","BLOQUEADO",IF(F5831="R","RESTRITO/DEVOLUÇÃO",IF(OR(N5831="QUAR",N5831="QRES"),"QUARENTENA",IF(OR(B5831="DESCARTE",B5831="DEVOLUÇÃO"),"DESCARTE/DEVOLUÇÃO",IF(AND(D5831="",K5831&lt;&gt;""),"SEM LOTE",IF(AND(Q5831&lt;&gt;"",Q5831&gt;=Parametros!$B$11),"PARADO/SEM GIRO","OK"))))))))))</f>
        <v>QUALIDADE</v>
      </c>
      <c r="T5831" s="29" t="str">
        <f aca="false">IF(AND($S5831="PARADO/SEM GIRO",$K5831="KG",OR(Painel!$B$5="(Todos)",A5831=Painel!$B$5)*OR(Painel!$E$5="(Todos)",P5831=Painel!$E$5)),$J5831+ROW()/10000000,"")</f>
        <v/>
      </c>
      <c r="U5831" s="29" t="str">
        <f aca="false">IF(AND($S5831="VENCIDO",$K5831="KG",OR(Painel!$B$5="(Todos)",A5831=Painel!$B$5)*OR(Painel!$E$5="(Todos)",P5831=Painel!$E$5)),$J5831+ROW()/10000000,"")</f>
        <v/>
      </c>
    </row>
    <row r="5832" customFormat="false" ht="15" hidden="false" customHeight="false" outlineLevel="0" collapsed="false">
      <c r="A5832" s="29" t="s">
        <v>52</v>
      </c>
      <c r="B5832" s="29" t="s">
        <v>10884</v>
      </c>
      <c r="C5832" s="29" t="s">
        <v>410</v>
      </c>
      <c r="D5832" s="29" t="s">
        <v>7439</v>
      </c>
      <c r="E5832" s="29" t="n">
        <v>1</v>
      </c>
      <c r="F5832" s="29"/>
      <c r="G5832" s="29" t="s">
        <v>10885</v>
      </c>
      <c r="H5832" s="30" t="n">
        <v>114</v>
      </c>
      <c r="I5832" s="31" t="n">
        <v>46256</v>
      </c>
      <c r="J5832" s="30" t="n">
        <v>114</v>
      </c>
      <c r="K5832" s="29" t="s">
        <v>120</v>
      </c>
      <c r="L5832" s="29" t="s">
        <v>1636</v>
      </c>
      <c r="M5832" s="29"/>
      <c r="N5832" s="29" t="s">
        <v>122</v>
      </c>
      <c r="O5832" s="31" t="n">
        <v>46605</v>
      </c>
      <c r="P5832" s="29" t="s">
        <v>123</v>
      </c>
      <c r="Q5832" s="29" t="n">
        <f aca="false">IFERROR(VALUE(L5832),"")</f>
        <v>52</v>
      </c>
      <c r="R5832" s="29" t="n">
        <f aca="true">IF(O5832="","",O5832-TODAY())</f>
        <v>320</v>
      </c>
      <c r="S5832" s="29" t="str">
        <f aca="false">IF(C5832="&lt;&lt; vazio &gt;&gt;","VAZIA",IF(AND(O5832&lt;&gt;"",R5832&lt;0),"VENCIDO",IF(AND(O5832&lt;&gt;"",R5832&lt;=Parametros!$B$10),"PRÓX. VENCIMENTO",IF(F5832="Q","QUALIDADE",IF(F5832="S","BLOQUEADO",IF(F5832="R","RESTRITO/DEVOLUÇÃO",IF(OR(N5832="QUAR",N5832="QRES"),"QUARENTENA",IF(OR(B5832="DESCARTE",B5832="DEVOLUÇÃO"),"DESCARTE/DEVOLUÇÃO",IF(AND(D5832="",K5832&lt;&gt;""),"SEM LOTE",IF(AND(Q5832&lt;&gt;"",Q5832&gt;=Parametros!$B$11),"PARADO/SEM GIRO","OK"))))))))))</f>
        <v>OK</v>
      </c>
      <c r="T5832" s="29" t="str">
        <f aca="false">IF(AND($S5832="PARADO/SEM GIRO",$K5832="KG",OR(Painel!$B$5="(Todos)",A5832=Painel!$B$5)*OR(Painel!$E$5="(Todos)",P5832=Painel!$E$5)),$J5832+ROW()/10000000,"")</f>
        <v/>
      </c>
      <c r="U5832" s="29" t="str">
        <f aca="false">IF(AND($S5832="VENCIDO",$K5832="KG",OR(Painel!$B$5="(Todos)",A5832=Painel!$B$5)*OR(Painel!$E$5="(Todos)",P5832=Painel!$E$5)),$J5832+ROW()/10000000,"")</f>
        <v/>
      </c>
    </row>
    <row r="5833" customFormat="false" ht="15" hidden="false" customHeight="false" outlineLevel="0" collapsed="false">
      <c r="A5833" s="29" t="s">
        <v>52</v>
      </c>
      <c r="B5833" s="29" t="s">
        <v>10886</v>
      </c>
      <c r="C5833" s="29" t="s">
        <v>917</v>
      </c>
      <c r="D5833" s="29" t="s">
        <v>394</v>
      </c>
      <c r="E5833" s="29" t="n">
        <v>1</v>
      </c>
      <c r="F5833" s="29" t="s">
        <v>268</v>
      </c>
      <c r="G5833" s="29" t="s">
        <v>10887</v>
      </c>
      <c r="H5833" s="30" t="n">
        <v>800</v>
      </c>
      <c r="I5833" s="31" t="n">
        <v>46272</v>
      </c>
      <c r="J5833" s="30" t="n">
        <v>800</v>
      </c>
      <c r="K5833" s="29" t="s">
        <v>120</v>
      </c>
      <c r="L5833" s="29" t="s">
        <v>126</v>
      </c>
      <c r="M5833" s="29"/>
      <c r="N5833" s="29" t="s">
        <v>122</v>
      </c>
      <c r="O5833" s="31" t="n">
        <v>46815</v>
      </c>
      <c r="P5833" s="29" t="s">
        <v>123</v>
      </c>
      <c r="Q5833" s="29" t="n">
        <f aca="false">IFERROR(VALUE(L5833),"")</f>
        <v>13</v>
      </c>
      <c r="R5833" s="29" t="n">
        <f aca="true">IF(O5833="","",O5833-TODAY())</f>
        <v>530</v>
      </c>
      <c r="S5833" s="29" t="str">
        <f aca="false">IF(C5833="&lt;&lt; vazio &gt;&gt;","VAZIA",IF(AND(O5833&lt;&gt;"",R5833&lt;0),"VENCIDO",IF(AND(O5833&lt;&gt;"",R5833&lt;=Parametros!$B$10),"PRÓX. VENCIMENTO",IF(F5833="Q","QUALIDADE",IF(F5833="S","BLOQUEADO",IF(F5833="R","RESTRITO/DEVOLUÇÃO",IF(OR(N5833="QUAR",N5833="QRES"),"QUARENTENA",IF(OR(B5833="DESCARTE",B5833="DEVOLUÇÃO"),"DESCARTE/DEVOLUÇÃO",IF(AND(D5833="",K5833&lt;&gt;""),"SEM LOTE",IF(AND(Q5833&lt;&gt;"",Q5833&gt;=Parametros!$B$11),"PARADO/SEM GIRO","OK"))))))))))</f>
        <v>QUALIDADE</v>
      </c>
      <c r="T5833" s="29" t="str">
        <f aca="false">IF(AND($S5833="PARADO/SEM GIRO",$K5833="KG",OR(Painel!$B$5="(Todos)",A5833=Painel!$B$5)*OR(Painel!$E$5="(Todos)",P5833=Painel!$E$5)),$J5833+ROW()/10000000,"")</f>
        <v/>
      </c>
      <c r="U5833" s="29" t="str">
        <f aca="false">IF(AND($S5833="VENCIDO",$K5833="KG",OR(Painel!$B$5="(Todos)",A5833=Painel!$B$5)*OR(Painel!$E$5="(Todos)",P5833=Painel!$E$5)),$J5833+ROW()/10000000,"")</f>
        <v/>
      </c>
    </row>
    <row r="5834" customFormat="false" ht="15" hidden="false" customHeight="false" outlineLevel="0" collapsed="false">
      <c r="A5834" s="29" t="s">
        <v>52</v>
      </c>
      <c r="B5834" s="29" t="s">
        <v>10888</v>
      </c>
      <c r="C5834" s="29" t="s">
        <v>442</v>
      </c>
      <c r="D5834" s="29" t="s">
        <v>443</v>
      </c>
      <c r="E5834" s="29" t="n">
        <v>1</v>
      </c>
      <c r="F5834" s="29"/>
      <c r="G5834" s="29" t="s">
        <v>10889</v>
      </c>
      <c r="H5834" s="30" t="n">
        <v>415.8</v>
      </c>
      <c r="I5834" s="31" t="n">
        <v>46183</v>
      </c>
      <c r="J5834" s="30" t="n">
        <v>415.8</v>
      </c>
      <c r="K5834" s="29" t="s">
        <v>120</v>
      </c>
      <c r="L5834" s="29" t="s">
        <v>1096</v>
      </c>
      <c r="M5834" s="29"/>
      <c r="N5834" s="29" t="s">
        <v>122</v>
      </c>
      <c r="O5834" s="31" t="n">
        <v>46681</v>
      </c>
      <c r="P5834" s="29" t="s">
        <v>123</v>
      </c>
      <c r="Q5834" s="29" t="n">
        <f aca="false">IFERROR(VALUE(L5834),"")</f>
        <v>102</v>
      </c>
      <c r="R5834" s="29" t="n">
        <f aca="true">IF(O5834="","",O5834-TODAY())</f>
        <v>396</v>
      </c>
      <c r="S5834" s="29" t="str">
        <f aca="false">IF(C5834="&lt;&lt; vazio &gt;&gt;","VAZIA",IF(AND(O5834&lt;&gt;"",R5834&lt;0),"VENCIDO",IF(AND(O5834&lt;&gt;"",R5834&lt;=Parametros!$B$10),"PRÓX. VENCIMENTO",IF(F5834="Q","QUALIDADE",IF(F5834="S","BLOQUEADO",IF(F5834="R","RESTRITO/DEVOLUÇÃO",IF(OR(N5834="QUAR",N5834="QRES"),"QUARENTENA",IF(OR(B5834="DESCARTE",B5834="DEVOLUÇÃO"),"DESCARTE/DEVOLUÇÃO",IF(AND(D5834="",K5834&lt;&gt;""),"SEM LOTE",IF(AND(Q5834&lt;&gt;"",Q5834&gt;=Parametros!$B$11),"PARADO/SEM GIRO","OK"))))))))))</f>
        <v>PARADO/SEM GIRO</v>
      </c>
      <c r="T5834" s="29" t="n">
        <f aca="false">IF(AND($S5834="PARADO/SEM GIRO",$K5834="KG",OR(Painel!$B$5="(Todos)",A5834=Painel!$B$5)*OR(Painel!$E$5="(Todos)",P5834=Painel!$E$5)),$J5834+ROW()/10000000,"")</f>
        <v>415.8005834</v>
      </c>
      <c r="U5834" s="29" t="str">
        <f aca="false">IF(AND($S5834="VENCIDO",$K5834="KG",OR(Painel!$B$5="(Todos)",A5834=Painel!$B$5)*OR(Painel!$E$5="(Todos)",P5834=Painel!$E$5)),$J5834+ROW()/10000000,"")</f>
        <v/>
      </c>
    </row>
    <row r="5835" customFormat="false" ht="15" hidden="false" customHeight="false" outlineLevel="0" collapsed="false">
      <c r="A5835" s="29" t="s">
        <v>52</v>
      </c>
      <c r="B5835" s="29" t="s">
        <v>10890</v>
      </c>
      <c r="C5835" s="29" t="s">
        <v>917</v>
      </c>
      <c r="D5835" s="29" t="s">
        <v>4072</v>
      </c>
      <c r="E5835" s="29" t="n">
        <v>1</v>
      </c>
      <c r="F5835" s="29"/>
      <c r="G5835" s="29" t="s">
        <v>10891</v>
      </c>
      <c r="H5835" s="30" t="n">
        <v>390</v>
      </c>
      <c r="I5835" s="31" t="n">
        <v>46265</v>
      </c>
      <c r="J5835" s="30" t="n">
        <v>390</v>
      </c>
      <c r="K5835" s="29" t="s">
        <v>120</v>
      </c>
      <c r="L5835" s="29" t="s">
        <v>216</v>
      </c>
      <c r="M5835" s="29"/>
      <c r="N5835" s="29" t="s">
        <v>122</v>
      </c>
      <c r="O5835" s="31" t="n">
        <v>46812</v>
      </c>
      <c r="P5835" s="29" t="s">
        <v>123</v>
      </c>
      <c r="Q5835" s="29" t="n">
        <f aca="false">IFERROR(VALUE(L5835),"")</f>
        <v>20</v>
      </c>
      <c r="R5835" s="29" t="n">
        <f aca="true">IF(O5835="","",O5835-TODAY())</f>
        <v>527</v>
      </c>
      <c r="S5835" s="29" t="str">
        <f aca="false">IF(C5835="&lt;&lt; vazio &gt;&gt;","VAZIA",IF(AND(O5835&lt;&gt;"",R5835&lt;0),"VENCIDO",IF(AND(O5835&lt;&gt;"",R5835&lt;=Parametros!$B$10),"PRÓX. VENCIMENTO",IF(F5835="Q","QUALIDADE",IF(F5835="S","BLOQUEADO",IF(F5835="R","RESTRITO/DEVOLUÇÃO",IF(OR(N5835="QUAR",N5835="QRES"),"QUARENTENA",IF(OR(B5835="DESCARTE",B5835="DEVOLUÇÃO"),"DESCARTE/DEVOLUÇÃO",IF(AND(D5835="",K5835&lt;&gt;""),"SEM LOTE",IF(AND(Q5835&lt;&gt;"",Q5835&gt;=Parametros!$B$11),"PARADO/SEM GIRO","OK"))))))))))</f>
        <v>OK</v>
      </c>
      <c r="T5835" s="29" t="str">
        <f aca="false">IF(AND($S5835="PARADO/SEM GIRO",$K5835="KG",OR(Painel!$B$5="(Todos)",A5835=Painel!$B$5)*OR(Painel!$E$5="(Todos)",P5835=Painel!$E$5)),$J5835+ROW()/10000000,"")</f>
        <v/>
      </c>
      <c r="U5835" s="29" t="str">
        <f aca="false">IF(AND($S5835="VENCIDO",$K5835="KG",OR(Painel!$B$5="(Todos)",A5835=Painel!$B$5)*OR(Painel!$E$5="(Todos)",P5835=Painel!$E$5)),$J5835+ROW()/10000000,"")</f>
        <v/>
      </c>
    </row>
    <row r="5836" customFormat="false" ht="15" hidden="false" customHeight="false" outlineLevel="0" collapsed="false">
      <c r="A5836" s="29" t="s">
        <v>52</v>
      </c>
      <c r="B5836" s="29" t="s">
        <v>10892</v>
      </c>
      <c r="C5836" s="29" t="s">
        <v>157</v>
      </c>
      <c r="D5836" s="29" t="s">
        <v>8329</v>
      </c>
      <c r="E5836" s="29" t="n">
        <v>1</v>
      </c>
      <c r="F5836" s="29"/>
      <c r="G5836" s="29" t="s">
        <v>10893</v>
      </c>
      <c r="H5836" s="30" t="n">
        <v>1102.5</v>
      </c>
      <c r="I5836" s="31" t="n">
        <v>46266</v>
      </c>
      <c r="J5836" s="30" t="n">
        <v>1102.5</v>
      </c>
      <c r="K5836" s="29" t="s">
        <v>120</v>
      </c>
      <c r="L5836" s="29" t="s">
        <v>180</v>
      </c>
      <c r="M5836" s="29"/>
      <c r="N5836" s="29" t="s">
        <v>122</v>
      </c>
      <c r="O5836" s="31" t="n">
        <v>46758</v>
      </c>
      <c r="P5836" s="29" t="s">
        <v>123</v>
      </c>
      <c r="Q5836" s="29" t="n">
        <f aca="false">IFERROR(VALUE(L5836),"")</f>
        <v>19</v>
      </c>
      <c r="R5836" s="29" t="n">
        <f aca="true">IF(O5836="","",O5836-TODAY())</f>
        <v>473</v>
      </c>
      <c r="S5836" s="29" t="str">
        <f aca="false">IF(C5836="&lt;&lt; vazio &gt;&gt;","VAZIA",IF(AND(O5836&lt;&gt;"",R5836&lt;0),"VENCIDO",IF(AND(O5836&lt;&gt;"",R5836&lt;=Parametros!$B$10),"PRÓX. VENCIMENTO",IF(F5836="Q","QUALIDADE",IF(F5836="S","BLOQUEADO",IF(F5836="R","RESTRITO/DEVOLUÇÃO",IF(OR(N5836="QUAR",N5836="QRES"),"QUARENTENA",IF(OR(B5836="DESCARTE",B5836="DEVOLUÇÃO"),"DESCARTE/DEVOLUÇÃO",IF(AND(D5836="",K5836&lt;&gt;""),"SEM LOTE",IF(AND(Q5836&lt;&gt;"",Q5836&gt;=Parametros!$B$11),"PARADO/SEM GIRO","OK"))))))))))</f>
        <v>OK</v>
      </c>
      <c r="T5836" s="29" t="str">
        <f aca="false">IF(AND($S5836="PARADO/SEM GIRO",$K5836="KG",OR(Painel!$B$5="(Todos)",A5836=Painel!$B$5)*OR(Painel!$E$5="(Todos)",P5836=Painel!$E$5)),$J5836+ROW()/10000000,"")</f>
        <v/>
      </c>
      <c r="U5836" s="29" t="str">
        <f aca="false">IF(AND($S5836="VENCIDO",$K5836="KG",OR(Painel!$B$5="(Todos)",A5836=Painel!$B$5)*OR(Painel!$E$5="(Todos)",P5836=Painel!$E$5)),$J5836+ROW()/10000000,"")</f>
        <v/>
      </c>
    </row>
    <row r="5837" customFormat="false" ht="15" hidden="false" customHeight="false" outlineLevel="0" collapsed="false">
      <c r="A5837" s="29" t="s">
        <v>52</v>
      </c>
      <c r="B5837" s="29" t="s">
        <v>10894</v>
      </c>
      <c r="C5837" s="29" t="s">
        <v>9208</v>
      </c>
      <c r="D5837" s="29" t="s">
        <v>10895</v>
      </c>
      <c r="E5837" s="29" t="n">
        <v>1</v>
      </c>
      <c r="F5837" s="29"/>
      <c r="G5837" s="29" t="s">
        <v>10896</v>
      </c>
      <c r="H5837" s="30" t="n">
        <v>750</v>
      </c>
      <c r="I5837" s="31" t="n">
        <v>46056</v>
      </c>
      <c r="J5837" s="30" t="n">
        <v>750</v>
      </c>
      <c r="K5837" s="29" t="s">
        <v>120</v>
      </c>
      <c r="L5837" s="29" t="s">
        <v>3113</v>
      </c>
      <c r="M5837" s="29"/>
      <c r="N5837" s="29" t="s">
        <v>122</v>
      </c>
      <c r="O5837" s="31" t="n">
        <v>46596</v>
      </c>
      <c r="P5837" s="29" t="s">
        <v>123</v>
      </c>
      <c r="Q5837" s="29" t="n">
        <f aca="false">IFERROR(VALUE(L5837),"")</f>
        <v>229</v>
      </c>
      <c r="R5837" s="29" t="n">
        <f aca="true">IF(O5837="","",O5837-TODAY())</f>
        <v>311</v>
      </c>
      <c r="S5837" s="29" t="str">
        <f aca="false">IF(C5837="&lt;&lt; vazio &gt;&gt;","VAZIA",IF(AND(O5837&lt;&gt;"",R5837&lt;0),"VENCIDO",IF(AND(O5837&lt;&gt;"",R5837&lt;=Parametros!$B$10),"PRÓX. VENCIMENTO",IF(F5837="Q","QUALIDADE",IF(F5837="S","BLOQUEADO",IF(F5837="R","RESTRITO/DEVOLUÇÃO",IF(OR(N5837="QUAR",N5837="QRES"),"QUARENTENA",IF(OR(B5837="DESCARTE",B5837="DEVOLUÇÃO"),"DESCARTE/DEVOLUÇÃO",IF(AND(D5837="",K5837&lt;&gt;""),"SEM LOTE",IF(AND(Q5837&lt;&gt;"",Q5837&gt;=Parametros!$B$11),"PARADO/SEM GIRO","OK"))))))))))</f>
        <v>PARADO/SEM GIRO</v>
      </c>
      <c r="T5837" s="29" t="n">
        <f aca="false">IF(AND($S5837="PARADO/SEM GIRO",$K5837="KG",OR(Painel!$B$5="(Todos)",A5837=Painel!$B$5)*OR(Painel!$E$5="(Todos)",P5837=Painel!$E$5)),$J5837+ROW()/10000000,"")</f>
        <v>750.0005837</v>
      </c>
      <c r="U5837" s="29" t="str">
        <f aca="false">IF(AND($S5837="VENCIDO",$K5837="KG",OR(Painel!$B$5="(Todos)",A5837=Painel!$B$5)*OR(Painel!$E$5="(Todos)",P5837=Painel!$E$5)),$J5837+ROW()/10000000,"")</f>
        <v/>
      </c>
    </row>
    <row r="5838" customFormat="false" ht="15" hidden="false" customHeight="false" outlineLevel="0" collapsed="false">
      <c r="A5838" s="29" t="s">
        <v>52</v>
      </c>
      <c r="B5838" s="29" t="s">
        <v>10897</v>
      </c>
      <c r="C5838" s="29" t="s">
        <v>489</v>
      </c>
      <c r="D5838" s="29" t="s">
        <v>9993</v>
      </c>
      <c r="E5838" s="29" t="n">
        <v>1</v>
      </c>
      <c r="F5838" s="29"/>
      <c r="G5838" s="29" t="s">
        <v>10898</v>
      </c>
      <c r="H5838" s="30" t="n">
        <v>1102.5</v>
      </c>
      <c r="I5838" s="31" t="n">
        <v>46191</v>
      </c>
      <c r="J5838" s="30" t="n">
        <v>1102.5</v>
      </c>
      <c r="K5838" s="29" t="s">
        <v>120</v>
      </c>
      <c r="L5838" s="29" t="s">
        <v>3759</v>
      </c>
      <c r="M5838" s="29"/>
      <c r="N5838" s="29" t="s">
        <v>122</v>
      </c>
      <c r="O5838" s="31" t="n">
        <v>46729</v>
      </c>
      <c r="P5838" s="29" t="s">
        <v>123</v>
      </c>
      <c r="Q5838" s="29" t="n">
        <f aca="false">IFERROR(VALUE(L5838),"")</f>
        <v>94</v>
      </c>
      <c r="R5838" s="29" t="n">
        <f aca="true">IF(O5838="","",O5838-TODAY())</f>
        <v>444</v>
      </c>
      <c r="S5838" s="29" t="str">
        <f aca="false">IF(C5838="&lt;&lt; vazio &gt;&gt;","VAZIA",IF(AND(O5838&lt;&gt;"",R5838&lt;0),"VENCIDO",IF(AND(O5838&lt;&gt;"",R5838&lt;=Parametros!$B$10),"PRÓX. VENCIMENTO",IF(F5838="Q","QUALIDADE",IF(F5838="S","BLOQUEADO",IF(F5838="R","RESTRITO/DEVOLUÇÃO",IF(OR(N5838="QUAR",N5838="QRES"),"QUARENTENA",IF(OR(B5838="DESCARTE",B5838="DEVOLUÇÃO"),"DESCARTE/DEVOLUÇÃO",IF(AND(D5838="",K5838&lt;&gt;""),"SEM LOTE",IF(AND(Q5838&lt;&gt;"",Q5838&gt;=Parametros!$B$11),"PARADO/SEM GIRO","OK"))))))))))</f>
        <v>PARADO/SEM GIRO</v>
      </c>
      <c r="T5838" s="29" t="n">
        <f aca="false">IF(AND($S5838="PARADO/SEM GIRO",$K5838="KG",OR(Painel!$B$5="(Todos)",A5838=Painel!$B$5)*OR(Painel!$E$5="(Todos)",P5838=Painel!$E$5)),$J5838+ROW()/10000000,"")</f>
        <v>1102.5005838</v>
      </c>
      <c r="U5838" s="29" t="str">
        <f aca="false">IF(AND($S5838="VENCIDO",$K5838="KG",OR(Painel!$B$5="(Todos)",A5838=Painel!$B$5)*OR(Painel!$E$5="(Todos)",P5838=Painel!$E$5)),$J5838+ROW()/10000000,"")</f>
        <v/>
      </c>
    </row>
    <row r="5839" customFormat="false" ht="15" hidden="false" customHeight="false" outlineLevel="0" collapsed="false">
      <c r="A5839" s="29" t="s">
        <v>52</v>
      </c>
      <c r="B5839" s="29" t="s">
        <v>10899</v>
      </c>
      <c r="C5839" s="29" t="s">
        <v>320</v>
      </c>
      <c r="D5839" s="29" t="s">
        <v>10050</v>
      </c>
      <c r="E5839" s="29" t="n">
        <v>1</v>
      </c>
      <c r="F5839" s="29"/>
      <c r="G5839" s="29" t="s">
        <v>10900</v>
      </c>
      <c r="H5839" s="30" t="n">
        <v>600</v>
      </c>
      <c r="I5839" s="31" t="n">
        <v>46281</v>
      </c>
      <c r="J5839" s="30" t="n">
        <v>600</v>
      </c>
      <c r="K5839" s="29" t="s">
        <v>120</v>
      </c>
      <c r="L5839" s="29" t="s">
        <v>284</v>
      </c>
      <c r="M5839" s="29"/>
      <c r="N5839" s="29" t="s">
        <v>122</v>
      </c>
      <c r="O5839" s="31" t="n">
        <v>46821</v>
      </c>
      <c r="P5839" s="29" t="s">
        <v>123</v>
      </c>
      <c r="Q5839" s="29" t="n">
        <f aca="false">IFERROR(VALUE(L5839),"")</f>
        <v>4</v>
      </c>
      <c r="R5839" s="29" t="n">
        <f aca="true">IF(O5839="","",O5839-TODAY())</f>
        <v>536</v>
      </c>
      <c r="S5839" s="29" t="str">
        <f aca="false">IF(C5839="&lt;&lt; vazio &gt;&gt;","VAZIA",IF(AND(O5839&lt;&gt;"",R5839&lt;0),"VENCIDO",IF(AND(O5839&lt;&gt;"",R5839&lt;=Parametros!$B$10),"PRÓX. VENCIMENTO",IF(F5839="Q","QUALIDADE",IF(F5839="S","BLOQUEADO",IF(F5839="R","RESTRITO/DEVOLUÇÃO",IF(OR(N5839="QUAR",N5839="QRES"),"QUARENTENA",IF(OR(B5839="DESCARTE",B5839="DEVOLUÇÃO"),"DESCARTE/DEVOLUÇÃO",IF(AND(D5839="",K5839&lt;&gt;""),"SEM LOTE",IF(AND(Q5839&lt;&gt;"",Q5839&gt;=Parametros!$B$11),"PARADO/SEM GIRO","OK"))))))))))</f>
        <v>OK</v>
      </c>
      <c r="T5839" s="29" t="str">
        <f aca="false">IF(AND($S5839="PARADO/SEM GIRO",$K5839="KG",OR(Painel!$B$5="(Todos)",A5839=Painel!$B$5)*OR(Painel!$E$5="(Todos)",P5839=Painel!$E$5)),$J5839+ROW()/10000000,"")</f>
        <v/>
      </c>
      <c r="U5839" s="29" t="str">
        <f aca="false">IF(AND($S5839="VENCIDO",$K5839="KG",OR(Painel!$B$5="(Todos)",A5839=Painel!$B$5)*OR(Painel!$E$5="(Todos)",P5839=Painel!$E$5)),$J5839+ROW()/10000000,"")</f>
        <v/>
      </c>
    </row>
    <row r="5840" customFormat="false" ht="15" hidden="false" customHeight="false" outlineLevel="0" collapsed="false">
      <c r="A5840" s="29" t="s">
        <v>52</v>
      </c>
      <c r="B5840" s="29" t="s">
        <v>10901</v>
      </c>
      <c r="C5840" s="29" t="s">
        <v>2694</v>
      </c>
      <c r="D5840" s="29" t="s">
        <v>10902</v>
      </c>
      <c r="E5840" s="29" t="n">
        <v>1</v>
      </c>
      <c r="F5840" s="29"/>
      <c r="G5840" s="29" t="s">
        <v>10903</v>
      </c>
      <c r="H5840" s="30" t="n">
        <v>480</v>
      </c>
      <c r="I5840" s="31" t="n">
        <v>46183</v>
      </c>
      <c r="J5840" s="30" t="n">
        <v>480</v>
      </c>
      <c r="K5840" s="29" t="s">
        <v>120</v>
      </c>
      <c r="L5840" s="29" t="s">
        <v>1096</v>
      </c>
      <c r="M5840" s="29"/>
      <c r="N5840" s="29" t="s">
        <v>122</v>
      </c>
      <c r="O5840" s="31" t="n">
        <v>46451</v>
      </c>
      <c r="P5840" s="29" t="s">
        <v>123</v>
      </c>
      <c r="Q5840" s="29" t="n">
        <f aca="false">IFERROR(VALUE(L5840),"")</f>
        <v>102</v>
      </c>
      <c r="R5840" s="29" t="n">
        <f aca="true">IF(O5840="","",O5840-TODAY())</f>
        <v>166</v>
      </c>
      <c r="S5840" s="29" t="str">
        <f aca="false">IF(C5840="&lt;&lt; vazio &gt;&gt;","VAZIA",IF(AND(O5840&lt;&gt;"",R5840&lt;0),"VENCIDO",IF(AND(O5840&lt;&gt;"",R5840&lt;=Parametros!$B$10),"PRÓX. VENCIMENTO",IF(F5840="Q","QUALIDADE",IF(F5840="S","BLOQUEADO",IF(F5840="R","RESTRITO/DEVOLUÇÃO",IF(OR(N5840="QUAR",N5840="QRES"),"QUARENTENA",IF(OR(B5840="DESCARTE",B5840="DEVOLUÇÃO"),"DESCARTE/DEVOLUÇÃO",IF(AND(D5840="",K5840&lt;&gt;""),"SEM LOTE",IF(AND(Q5840&lt;&gt;"",Q5840&gt;=Parametros!$B$11),"PARADO/SEM GIRO","OK"))))))))))</f>
        <v>PARADO/SEM GIRO</v>
      </c>
      <c r="T5840" s="29" t="n">
        <f aca="false">IF(AND($S5840="PARADO/SEM GIRO",$K5840="KG",OR(Painel!$B$5="(Todos)",A5840=Painel!$B$5)*OR(Painel!$E$5="(Todos)",P5840=Painel!$E$5)),$J5840+ROW()/10000000,"")</f>
        <v>480.000584</v>
      </c>
      <c r="U5840" s="29" t="str">
        <f aca="false">IF(AND($S5840="VENCIDO",$K5840="KG",OR(Painel!$B$5="(Todos)",A5840=Painel!$B$5)*OR(Painel!$E$5="(Todos)",P5840=Painel!$E$5)),$J5840+ROW()/10000000,"")</f>
        <v/>
      </c>
    </row>
    <row r="5841" customFormat="false" ht="15" hidden="false" customHeight="false" outlineLevel="0" collapsed="false">
      <c r="A5841" s="29" t="s">
        <v>52</v>
      </c>
      <c r="B5841" s="29" t="s">
        <v>10904</v>
      </c>
      <c r="C5841" s="29" t="s">
        <v>418</v>
      </c>
      <c r="D5841" s="29" t="s">
        <v>713</v>
      </c>
      <c r="E5841" s="29" t="n">
        <v>1</v>
      </c>
      <c r="F5841" s="29" t="s">
        <v>268</v>
      </c>
      <c r="G5841" s="29" t="s">
        <v>10905</v>
      </c>
      <c r="H5841" s="30" t="n">
        <v>590.4</v>
      </c>
      <c r="I5841" s="31" t="n">
        <v>46285</v>
      </c>
      <c r="J5841" s="30" t="n">
        <v>590.4</v>
      </c>
      <c r="K5841" s="29" t="s">
        <v>120</v>
      </c>
      <c r="L5841" s="29" t="s">
        <v>116</v>
      </c>
      <c r="M5841" s="29"/>
      <c r="N5841" s="29" t="s">
        <v>122</v>
      </c>
      <c r="O5841" s="31" t="n">
        <v>46832</v>
      </c>
      <c r="P5841" s="29" t="s">
        <v>123</v>
      </c>
      <c r="Q5841" s="29" t="n">
        <f aca="false">IFERROR(VALUE(L5841),"")</f>
        <v>0</v>
      </c>
      <c r="R5841" s="29" t="n">
        <f aca="true">IF(O5841="","",O5841-TODAY())</f>
        <v>547</v>
      </c>
      <c r="S5841" s="29" t="str">
        <f aca="false">IF(C5841="&lt;&lt; vazio &gt;&gt;","VAZIA",IF(AND(O5841&lt;&gt;"",R5841&lt;0),"VENCIDO",IF(AND(O5841&lt;&gt;"",R5841&lt;=Parametros!$B$10),"PRÓX. VENCIMENTO",IF(F5841="Q","QUALIDADE",IF(F5841="S","BLOQUEADO",IF(F5841="R","RESTRITO/DEVOLUÇÃO",IF(OR(N5841="QUAR",N5841="QRES"),"QUARENTENA",IF(OR(B5841="DESCARTE",B5841="DEVOLUÇÃO"),"DESCARTE/DEVOLUÇÃO",IF(AND(D5841="",K5841&lt;&gt;""),"SEM LOTE",IF(AND(Q5841&lt;&gt;"",Q5841&gt;=Parametros!$B$11),"PARADO/SEM GIRO","OK"))))))))))</f>
        <v>QUALIDADE</v>
      </c>
      <c r="T5841" s="29" t="str">
        <f aca="false">IF(AND($S5841="PARADO/SEM GIRO",$K5841="KG",OR(Painel!$B$5="(Todos)",A5841=Painel!$B$5)*OR(Painel!$E$5="(Todos)",P5841=Painel!$E$5)),$J5841+ROW()/10000000,"")</f>
        <v/>
      </c>
      <c r="U5841" s="29" t="str">
        <f aca="false">IF(AND($S5841="VENCIDO",$K5841="KG",OR(Painel!$B$5="(Todos)",A5841=Painel!$B$5)*OR(Painel!$E$5="(Todos)",P5841=Painel!$E$5)),$J5841+ROW()/10000000,"")</f>
        <v/>
      </c>
    </row>
    <row r="5842" customFormat="false" ht="15" hidden="false" customHeight="false" outlineLevel="0" collapsed="false">
      <c r="A5842" s="29" t="s">
        <v>52</v>
      </c>
      <c r="B5842" s="29" t="s">
        <v>10906</v>
      </c>
      <c r="C5842" s="29" t="s">
        <v>666</v>
      </c>
      <c r="D5842" s="29" t="s">
        <v>667</v>
      </c>
      <c r="E5842" s="29" t="n">
        <v>1</v>
      </c>
      <c r="F5842" s="29" t="s">
        <v>268</v>
      </c>
      <c r="G5842" s="29" t="s">
        <v>10907</v>
      </c>
      <c r="H5842" s="30" t="n">
        <v>590.4</v>
      </c>
      <c r="I5842" s="31" t="n">
        <v>46284</v>
      </c>
      <c r="J5842" s="30" t="n">
        <v>590.4</v>
      </c>
      <c r="K5842" s="29" t="s">
        <v>120</v>
      </c>
      <c r="L5842" s="29" t="s">
        <v>388</v>
      </c>
      <c r="M5842" s="29"/>
      <c r="N5842" s="29" t="s">
        <v>122</v>
      </c>
      <c r="O5842" s="31" t="n">
        <v>46831</v>
      </c>
      <c r="P5842" s="29" t="s">
        <v>123</v>
      </c>
      <c r="Q5842" s="29" t="n">
        <f aca="false">IFERROR(VALUE(L5842),"")</f>
        <v>1</v>
      </c>
      <c r="R5842" s="29" t="n">
        <f aca="true">IF(O5842="","",O5842-TODAY())</f>
        <v>546</v>
      </c>
      <c r="S5842" s="29" t="str">
        <f aca="false">IF(C5842="&lt;&lt; vazio &gt;&gt;","VAZIA",IF(AND(O5842&lt;&gt;"",R5842&lt;0),"VENCIDO",IF(AND(O5842&lt;&gt;"",R5842&lt;=Parametros!$B$10),"PRÓX. VENCIMENTO",IF(F5842="Q","QUALIDADE",IF(F5842="S","BLOQUEADO",IF(F5842="R","RESTRITO/DEVOLUÇÃO",IF(OR(N5842="QUAR",N5842="QRES"),"QUARENTENA",IF(OR(B5842="DESCARTE",B5842="DEVOLUÇÃO"),"DESCARTE/DEVOLUÇÃO",IF(AND(D5842="",K5842&lt;&gt;""),"SEM LOTE",IF(AND(Q5842&lt;&gt;"",Q5842&gt;=Parametros!$B$11),"PARADO/SEM GIRO","OK"))))))))))</f>
        <v>QUALIDADE</v>
      </c>
      <c r="T5842" s="29" t="str">
        <f aca="false">IF(AND($S5842="PARADO/SEM GIRO",$K5842="KG",OR(Painel!$B$5="(Todos)",A5842=Painel!$B$5)*OR(Painel!$E$5="(Todos)",P5842=Painel!$E$5)),$J5842+ROW()/10000000,"")</f>
        <v/>
      </c>
      <c r="U5842" s="29" t="str">
        <f aca="false">IF(AND($S5842="VENCIDO",$K5842="KG",OR(Painel!$B$5="(Todos)",A5842=Painel!$B$5)*OR(Painel!$E$5="(Todos)",P5842=Painel!$E$5)),$J5842+ROW()/10000000,"")</f>
        <v/>
      </c>
    </row>
    <row r="5843" customFormat="false" ht="15" hidden="false" customHeight="false" outlineLevel="0" collapsed="false">
      <c r="A5843" s="29" t="s">
        <v>52</v>
      </c>
      <c r="B5843" s="29" t="s">
        <v>10908</v>
      </c>
      <c r="C5843" s="29" t="s">
        <v>115</v>
      </c>
      <c r="D5843" s="29"/>
      <c r="E5843" s="29" t="n">
        <v>0</v>
      </c>
      <c r="F5843" s="29"/>
      <c r="G5843" s="29"/>
      <c r="H5843" s="30" t="n">
        <v>0</v>
      </c>
      <c r="I5843" s="29"/>
      <c r="J5843" s="30" t="n">
        <v>0</v>
      </c>
      <c r="K5843" s="29"/>
      <c r="L5843" s="29" t="s">
        <v>116</v>
      </c>
      <c r="M5843" s="29"/>
      <c r="N5843" s="29"/>
      <c r="O5843" s="29"/>
      <c r="P5843" s="29"/>
      <c r="Q5843" s="29" t="n">
        <f aca="false">IFERROR(VALUE(L5843),"")</f>
        <v>0</v>
      </c>
      <c r="R5843" s="29" t="str">
        <f aca="true">IF(O5843="","",O5843-TODAY())</f>
        <v/>
      </c>
      <c r="S5843" s="29" t="str">
        <f aca="false">IF(C5843="&lt;&lt; vazio &gt;&gt;","VAZIA",IF(AND(O5843&lt;&gt;"",R5843&lt;0),"VENCIDO",IF(AND(O5843&lt;&gt;"",R5843&lt;=Parametros!$B$10),"PRÓX. VENCIMENTO",IF(F5843="Q","QUALIDADE",IF(F5843="S","BLOQUEADO",IF(F5843="R","RESTRITO/DEVOLUÇÃO",IF(OR(N5843="QUAR",N5843="QRES"),"QUARENTENA",IF(OR(B5843="DESCARTE",B5843="DEVOLUÇÃO"),"DESCARTE/DEVOLUÇÃO",IF(AND(D5843="",K5843&lt;&gt;""),"SEM LOTE",IF(AND(Q5843&lt;&gt;"",Q5843&gt;=Parametros!$B$11),"PARADO/SEM GIRO","OK"))))))))))</f>
        <v>VAZIA</v>
      </c>
      <c r="T5843" s="29" t="str">
        <f aca="false">IF(AND($S5843="PARADO/SEM GIRO",$K5843="KG",OR(Painel!$B$5="(Todos)",A5843=Painel!$B$5)*OR(Painel!$E$5="(Todos)",P5843=Painel!$E$5)),$J5843+ROW()/10000000,"")</f>
        <v/>
      </c>
      <c r="U5843" s="29" t="str">
        <f aca="false">IF(AND($S5843="VENCIDO",$K5843="KG",OR(Painel!$B$5="(Todos)",A5843=Painel!$B$5)*OR(Painel!$E$5="(Todos)",P5843=Painel!$E$5)),$J5843+ROW()/10000000,"")</f>
        <v/>
      </c>
    </row>
    <row r="5844" customFormat="false" ht="15" hidden="false" customHeight="false" outlineLevel="0" collapsed="false">
      <c r="A5844" s="29" t="s">
        <v>52</v>
      </c>
      <c r="B5844" s="29" t="s">
        <v>10909</v>
      </c>
      <c r="C5844" s="29" t="s">
        <v>1274</v>
      </c>
      <c r="D5844" s="29" t="s">
        <v>3879</v>
      </c>
      <c r="E5844" s="29" t="n">
        <v>1</v>
      </c>
      <c r="F5844" s="29"/>
      <c r="G5844" s="29" t="s">
        <v>10910</v>
      </c>
      <c r="H5844" s="30" t="n">
        <v>1000</v>
      </c>
      <c r="I5844" s="31" t="n">
        <v>46230</v>
      </c>
      <c r="J5844" s="30" t="n">
        <v>1000</v>
      </c>
      <c r="K5844" s="29" t="s">
        <v>120</v>
      </c>
      <c r="L5844" s="29" t="s">
        <v>1277</v>
      </c>
      <c r="M5844" s="29"/>
      <c r="N5844" s="29" t="s">
        <v>122</v>
      </c>
      <c r="O5844" s="31" t="n">
        <v>46587</v>
      </c>
      <c r="P5844" s="29" t="s">
        <v>123</v>
      </c>
      <c r="Q5844" s="29" t="n">
        <f aca="false">IFERROR(VALUE(L5844),"")</f>
        <v>55</v>
      </c>
      <c r="R5844" s="29" t="n">
        <f aca="true">IF(O5844="","",O5844-TODAY())</f>
        <v>302</v>
      </c>
      <c r="S5844" s="29" t="str">
        <f aca="false">IF(C5844="&lt;&lt; vazio &gt;&gt;","VAZIA",IF(AND(O5844&lt;&gt;"",R5844&lt;0),"VENCIDO",IF(AND(O5844&lt;&gt;"",R5844&lt;=Parametros!$B$10),"PRÓX. VENCIMENTO",IF(F5844="Q","QUALIDADE",IF(F5844="S","BLOQUEADO",IF(F5844="R","RESTRITO/DEVOLUÇÃO",IF(OR(N5844="QUAR",N5844="QRES"),"QUARENTENA",IF(OR(B5844="DESCARTE",B5844="DEVOLUÇÃO"),"DESCARTE/DEVOLUÇÃO",IF(AND(D5844="",K5844&lt;&gt;""),"SEM LOTE",IF(AND(Q5844&lt;&gt;"",Q5844&gt;=Parametros!$B$11),"PARADO/SEM GIRO","OK"))))))))))</f>
        <v>OK</v>
      </c>
      <c r="T5844" s="29" t="str">
        <f aca="false">IF(AND($S5844="PARADO/SEM GIRO",$K5844="KG",OR(Painel!$B$5="(Todos)",A5844=Painel!$B$5)*OR(Painel!$E$5="(Todos)",P5844=Painel!$E$5)),$J5844+ROW()/10000000,"")</f>
        <v/>
      </c>
      <c r="U5844" s="29" t="str">
        <f aca="false">IF(AND($S5844="VENCIDO",$K5844="KG",OR(Painel!$B$5="(Todos)",A5844=Painel!$B$5)*OR(Painel!$E$5="(Todos)",P5844=Painel!$E$5)),$J5844+ROW()/10000000,"")</f>
        <v/>
      </c>
    </row>
    <row r="5845" customFormat="false" ht="15" hidden="false" customHeight="false" outlineLevel="0" collapsed="false">
      <c r="A5845" s="29" t="s">
        <v>52</v>
      </c>
      <c r="B5845" s="29" t="s">
        <v>10911</v>
      </c>
      <c r="C5845" s="29" t="s">
        <v>658</v>
      </c>
      <c r="D5845" s="29" t="s">
        <v>10912</v>
      </c>
      <c r="E5845" s="29" t="n">
        <v>1</v>
      </c>
      <c r="F5845" s="29"/>
      <c r="G5845" s="29" t="s">
        <v>10913</v>
      </c>
      <c r="H5845" s="30" t="n">
        <v>640</v>
      </c>
      <c r="I5845" s="31" t="n">
        <v>46271</v>
      </c>
      <c r="J5845" s="30" t="n">
        <v>640</v>
      </c>
      <c r="K5845" s="29" t="s">
        <v>120</v>
      </c>
      <c r="L5845" s="29" t="s">
        <v>1330</v>
      </c>
      <c r="M5845" s="29"/>
      <c r="N5845" s="29" t="s">
        <v>122</v>
      </c>
      <c r="O5845" s="31" t="n">
        <v>46783</v>
      </c>
      <c r="P5845" s="29" t="s">
        <v>123</v>
      </c>
      <c r="Q5845" s="29" t="n">
        <f aca="false">IFERROR(VALUE(L5845),"")</f>
        <v>45</v>
      </c>
      <c r="R5845" s="29" t="n">
        <f aca="true">IF(O5845="","",O5845-TODAY())</f>
        <v>498</v>
      </c>
      <c r="S5845" s="29" t="str">
        <f aca="false">IF(C5845="&lt;&lt; vazio &gt;&gt;","VAZIA",IF(AND(O5845&lt;&gt;"",R5845&lt;0),"VENCIDO",IF(AND(O5845&lt;&gt;"",R5845&lt;=Parametros!$B$10),"PRÓX. VENCIMENTO",IF(F5845="Q","QUALIDADE",IF(F5845="S","BLOQUEADO",IF(F5845="R","RESTRITO/DEVOLUÇÃO",IF(OR(N5845="QUAR",N5845="QRES"),"QUARENTENA",IF(OR(B5845="DESCARTE",B5845="DEVOLUÇÃO"),"DESCARTE/DEVOLUÇÃO",IF(AND(D5845="",K5845&lt;&gt;""),"SEM LOTE",IF(AND(Q5845&lt;&gt;"",Q5845&gt;=Parametros!$B$11),"PARADO/SEM GIRO","OK"))))))))))</f>
        <v>OK</v>
      </c>
      <c r="T5845" s="29" t="str">
        <f aca="false">IF(AND($S5845="PARADO/SEM GIRO",$K5845="KG",OR(Painel!$B$5="(Todos)",A5845=Painel!$B$5)*OR(Painel!$E$5="(Todos)",P5845=Painel!$E$5)),$J5845+ROW()/10000000,"")</f>
        <v/>
      </c>
      <c r="U5845" s="29" t="str">
        <f aca="false">IF(AND($S5845="VENCIDO",$K5845="KG",OR(Painel!$B$5="(Todos)",A5845=Painel!$B$5)*OR(Painel!$E$5="(Todos)",P5845=Painel!$E$5)),$J5845+ROW()/10000000,"")</f>
        <v/>
      </c>
    </row>
    <row r="5846" customFormat="false" ht="15" hidden="false" customHeight="false" outlineLevel="0" collapsed="false">
      <c r="A5846" s="29" t="s">
        <v>52</v>
      </c>
      <c r="B5846" s="29" t="s">
        <v>10914</v>
      </c>
      <c r="C5846" s="29" t="s">
        <v>4402</v>
      </c>
      <c r="D5846" s="29" t="s">
        <v>4403</v>
      </c>
      <c r="E5846" s="29" t="n">
        <v>1</v>
      </c>
      <c r="F5846" s="29"/>
      <c r="G5846" s="29" t="s">
        <v>10915</v>
      </c>
      <c r="H5846" s="30" t="n">
        <v>727.2</v>
      </c>
      <c r="I5846" s="31" t="n">
        <v>46217</v>
      </c>
      <c r="J5846" s="30" t="n">
        <v>727.2</v>
      </c>
      <c r="K5846" s="29" t="s">
        <v>120</v>
      </c>
      <c r="L5846" s="29" t="s">
        <v>2586</v>
      </c>
      <c r="M5846" s="29"/>
      <c r="N5846" s="29" t="s">
        <v>122</v>
      </c>
      <c r="O5846" s="31" t="n">
        <v>46756</v>
      </c>
      <c r="P5846" s="29" t="s">
        <v>123</v>
      </c>
      <c r="Q5846" s="29" t="n">
        <f aca="false">IFERROR(VALUE(L5846),"")</f>
        <v>68</v>
      </c>
      <c r="R5846" s="29" t="n">
        <f aca="true">IF(O5846="","",O5846-TODAY())</f>
        <v>471</v>
      </c>
      <c r="S5846" s="29" t="str">
        <f aca="false">IF(C5846="&lt;&lt; vazio &gt;&gt;","VAZIA",IF(AND(O5846&lt;&gt;"",R5846&lt;0),"VENCIDO",IF(AND(O5846&lt;&gt;"",R5846&lt;=Parametros!$B$10),"PRÓX. VENCIMENTO",IF(F5846="Q","QUALIDADE",IF(F5846="S","BLOQUEADO",IF(F5846="R","RESTRITO/DEVOLUÇÃO",IF(OR(N5846="QUAR",N5846="QRES"),"QUARENTENA",IF(OR(B5846="DESCARTE",B5846="DEVOLUÇÃO"),"DESCARTE/DEVOLUÇÃO",IF(AND(D5846="",K5846&lt;&gt;""),"SEM LOTE",IF(AND(Q5846&lt;&gt;"",Q5846&gt;=Parametros!$B$11),"PARADO/SEM GIRO","OK"))))))))))</f>
        <v>OK</v>
      </c>
      <c r="T5846" s="29" t="str">
        <f aca="false">IF(AND($S5846="PARADO/SEM GIRO",$K5846="KG",OR(Painel!$B$5="(Todos)",A5846=Painel!$B$5)*OR(Painel!$E$5="(Todos)",P5846=Painel!$E$5)),$J5846+ROW()/10000000,"")</f>
        <v/>
      </c>
      <c r="U5846" s="29" t="str">
        <f aca="false">IF(AND($S5846="VENCIDO",$K5846="KG",OR(Painel!$B$5="(Todos)",A5846=Painel!$B$5)*OR(Painel!$E$5="(Todos)",P5846=Painel!$E$5)),$J5846+ROW()/10000000,"")</f>
        <v/>
      </c>
    </row>
    <row r="5847" customFormat="false" ht="15" hidden="false" customHeight="false" outlineLevel="0" collapsed="false">
      <c r="A5847" s="29" t="s">
        <v>52</v>
      </c>
      <c r="B5847" s="29" t="s">
        <v>10916</v>
      </c>
      <c r="C5847" s="29" t="s">
        <v>785</v>
      </c>
      <c r="D5847" s="29" t="s">
        <v>880</v>
      </c>
      <c r="E5847" s="29" t="n">
        <v>1</v>
      </c>
      <c r="F5847" s="29"/>
      <c r="G5847" s="29" t="s">
        <v>10917</v>
      </c>
      <c r="H5847" s="30" t="n">
        <v>1000</v>
      </c>
      <c r="I5847" s="31" t="n">
        <v>46280</v>
      </c>
      <c r="J5847" s="30" t="n">
        <v>1000</v>
      </c>
      <c r="K5847" s="29" t="s">
        <v>120</v>
      </c>
      <c r="L5847" s="29" t="s">
        <v>144</v>
      </c>
      <c r="M5847" s="29"/>
      <c r="N5847" s="29" t="s">
        <v>122</v>
      </c>
      <c r="O5847" s="31" t="n">
        <v>46823</v>
      </c>
      <c r="P5847" s="29" t="s">
        <v>123</v>
      </c>
      <c r="Q5847" s="29" t="n">
        <f aca="false">IFERROR(VALUE(L5847),"")</f>
        <v>5</v>
      </c>
      <c r="R5847" s="29" t="n">
        <f aca="true">IF(O5847="","",O5847-TODAY())</f>
        <v>538</v>
      </c>
      <c r="S5847" s="29" t="str">
        <f aca="false">IF(C5847="&lt;&lt; vazio &gt;&gt;","VAZIA",IF(AND(O5847&lt;&gt;"",R5847&lt;0),"VENCIDO",IF(AND(O5847&lt;&gt;"",R5847&lt;=Parametros!$B$10),"PRÓX. VENCIMENTO",IF(F5847="Q","QUALIDADE",IF(F5847="S","BLOQUEADO",IF(F5847="R","RESTRITO/DEVOLUÇÃO",IF(OR(N5847="QUAR",N5847="QRES"),"QUARENTENA",IF(OR(B5847="DESCARTE",B5847="DEVOLUÇÃO"),"DESCARTE/DEVOLUÇÃO",IF(AND(D5847="",K5847&lt;&gt;""),"SEM LOTE",IF(AND(Q5847&lt;&gt;"",Q5847&gt;=Parametros!$B$11),"PARADO/SEM GIRO","OK"))))))))))</f>
        <v>OK</v>
      </c>
      <c r="T5847" s="29" t="str">
        <f aca="false">IF(AND($S5847="PARADO/SEM GIRO",$K5847="KG",OR(Painel!$B$5="(Todos)",A5847=Painel!$B$5)*OR(Painel!$E$5="(Todos)",P5847=Painel!$E$5)),$J5847+ROW()/10000000,"")</f>
        <v/>
      </c>
      <c r="U5847" s="29" t="str">
        <f aca="false">IF(AND($S5847="VENCIDO",$K5847="KG",OR(Painel!$B$5="(Todos)",A5847=Painel!$B$5)*OR(Painel!$E$5="(Todos)",P5847=Painel!$E$5)),$J5847+ROW()/10000000,"")</f>
        <v/>
      </c>
    </row>
    <row r="5848" customFormat="false" ht="15" hidden="false" customHeight="false" outlineLevel="0" collapsed="false">
      <c r="A5848" s="29" t="s">
        <v>52</v>
      </c>
      <c r="B5848" s="29" t="s">
        <v>10918</v>
      </c>
      <c r="C5848" s="29" t="s">
        <v>167</v>
      </c>
      <c r="D5848" s="29" t="s">
        <v>765</v>
      </c>
      <c r="E5848" s="29" t="n">
        <v>1</v>
      </c>
      <c r="F5848" s="29" t="s">
        <v>268</v>
      </c>
      <c r="G5848" s="29" t="s">
        <v>10919</v>
      </c>
      <c r="H5848" s="30" t="n">
        <v>590.4</v>
      </c>
      <c r="I5848" s="31" t="n">
        <v>46283</v>
      </c>
      <c r="J5848" s="30" t="n">
        <v>590.4</v>
      </c>
      <c r="K5848" s="29" t="s">
        <v>120</v>
      </c>
      <c r="L5848" s="29" t="s">
        <v>176</v>
      </c>
      <c r="M5848" s="29"/>
      <c r="N5848" s="29" t="s">
        <v>122</v>
      </c>
      <c r="O5848" s="31" t="n">
        <v>46830</v>
      </c>
      <c r="P5848" s="29" t="s">
        <v>123</v>
      </c>
      <c r="Q5848" s="29" t="n">
        <f aca="false">IFERROR(VALUE(L5848),"")</f>
        <v>2</v>
      </c>
      <c r="R5848" s="29" t="n">
        <f aca="true">IF(O5848="","",O5848-TODAY())</f>
        <v>545</v>
      </c>
      <c r="S5848" s="29" t="str">
        <f aca="false">IF(C5848="&lt;&lt; vazio &gt;&gt;","VAZIA",IF(AND(O5848&lt;&gt;"",R5848&lt;0),"VENCIDO",IF(AND(O5848&lt;&gt;"",R5848&lt;=Parametros!$B$10),"PRÓX. VENCIMENTO",IF(F5848="Q","QUALIDADE",IF(F5848="S","BLOQUEADO",IF(F5848="R","RESTRITO/DEVOLUÇÃO",IF(OR(N5848="QUAR",N5848="QRES"),"QUARENTENA",IF(OR(B5848="DESCARTE",B5848="DEVOLUÇÃO"),"DESCARTE/DEVOLUÇÃO",IF(AND(D5848="",K5848&lt;&gt;""),"SEM LOTE",IF(AND(Q5848&lt;&gt;"",Q5848&gt;=Parametros!$B$11),"PARADO/SEM GIRO","OK"))))))))))</f>
        <v>QUALIDADE</v>
      </c>
      <c r="T5848" s="29" t="str">
        <f aca="false">IF(AND($S5848="PARADO/SEM GIRO",$K5848="KG",OR(Painel!$B$5="(Todos)",A5848=Painel!$B$5)*OR(Painel!$E$5="(Todos)",P5848=Painel!$E$5)),$J5848+ROW()/10000000,"")</f>
        <v/>
      </c>
      <c r="U5848" s="29" t="str">
        <f aca="false">IF(AND($S5848="VENCIDO",$K5848="KG",OR(Painel!$B$5="(Todos)",A5848=Painel!$B$5)*OR(Painel!$E$5="(Todos)",P5848=Painel!$E$5)),$J5848+ROW()/10000000,"")</f>
        <v/>
      </c>
    </row>
    <row r="5849" customFormat="false" ht="15" hidden="false" customHeight="false" outlineLevel="0" collapsed="false">
      <c r="A5849" s="29" t="s">
        <v>52</v>
      </c>
      <c r="B5849" s="29" t="s">
        <v>10920</v>
      </c>
      <c r="C5849" s="29" t="s">
        <v>517</v>
      </c>
      <c r="D5849" s="29" t="s">
        <v>518</v>
      </c>
      <c r="E5849" s="29" t="n">
        <v>1</v>
      </c>
      <c r="F5849" s="29"/>
      <c r="G5849" s="29" t="s">
        <v>10921</v>
      </c>
      <c r="H5849" s="30" t="n">
        <v>580</v>
      </c>
      <c r="I5849" s="31" t="n">
        <v>46279</v>
      </c>
      <c r="J5849" s="30" t="n">
        <v>580</v>
      </c>
      <c r="K5849" s="29" t="s">
        <v>120</v>
      </c>
      <c r="L5849" s="29" t="s">
        <v>350</v>
      </c>
      <c r="M5849" s="29"/>
      <c r="N5849" s="29" t="s">
        <v>122</v>
      </c>
      <c r="O5849" s="31" t="n">
        <v>46549</v>
      </c>
      <c r="P5849" s="29" t="s">
        <v>123</v>
      </c>
      <c r="Q5849" s="29" t="n">
        <f aca="false">IFERROR(VALUE(L5849),"")</f>
        <v>6</v>
      </c>
      <c r="R5849" s="29" t="n">
        <f aca="true">IF(O5849="","",O5849-TODAY())</f>
        <v>264</v>
      </c>
      <c r="S5849" s="29" t="str">
        <f aca="false">IF(C5849="&lt;&lt; vazio &gt;&gt;","VAZIA",IF(AND(O5849&lt;&gt;"",R5849&lt;0),"VENCIDO",IF(AND(O5849&lt;&gt;"",R5849&lt;=Parametros!$B$10),"PRÓX. VENCIMENTO",IF(F5849="Q","QUALIDADE",IF(F5849="S","BLOQUEADO",IF(F5849="R","RESTRITO/DEVOLUÇÃO",IF(OR(N5849="QUAR",N5849="QRES"),"QUARENTENA",IF(OR(B5849="DESCARTE",B5849="DEVOLUÇÃO"),"DESCARTE/DEVOLUÇÃO",IF(AND(D5849="",K5849&lt;&gt;""),"SEM LOTE",IF(AND(Q5849&lt;&gt;"",Q5849&gt;=Parametros!$B$11),"PARADO/SEM GIRO","OK"))))))))))</f>
        <v>OK</v>
      </c>
      <c r="T5849" s="29" t="str">
        <f aca="false">IF(AND($S5849="PARADO/SEM GIRO",$K5849="KG",OR(Painel!$B$5="(Todos)",A5849=Painel!$B$5)*OR(Painel!$E$5="(Todos)",P5849=Painel!$E$5)),$J5849+ROW()/10000000,"")</f>
        <v/>
      </c>
      <c r="U5849" s="29" t="str">
        <f aca="false">IF(AND($S5849="VENCIDO",$K5849="KG",OR(Painel!$B$5="(Todos)",A5849=Painel!$B$5)*OR(Painel!$E$5="(Todos)",P5849=Painel!$E$5)),$J5849+ROW()/10000000,"")</f>
        <v/>
      </c>
    </row>
    <row r="5850" customFormat="false" ht="15" hidden="false" customHeight="false" outlineLevel="0" collapsed="false">
      <c r="A5850" s="29" t="s">
        <v>52</v>
      </c>
      <c r="B5850" s="29" t="s">
        <v>10922</v>
      </c>
      <c r="C5850" s="29" t="s">
        <v>801</v>
      </c>
      <c r="D5850" s="29" t="s">
        <v>4315</v>
      </c>
      <c r="E5850" s="29" t="n">
        <v>1</v>
      </c>
      <c r="F5850" s="29"/>
      <c r="G5850" s="29" t="s">
        <v>10923</v>
      </c>
      <c r="H5850" s="30" t="n">
        <v>1108.8</v>
      </c>
      <c r="I5850" s="31" t="n">
        <v>46275</v>
      </c>
      <c r="J5850" s="30" t="n">
        <v>1108.8</v>
      </c>
      <c r="K5850" s="29" t="s">
        <v>120</v>
      </c>
      <c r="L5850" s="29" t="s">
        <v>121</v>
      </c>
      <c r="M5850" s="29"/>
      <c r="N5850" s="29" t="s">
        <v>122</v>
      </c>
      <c r="O5850" s="31" t="n">
        <v>46812</v>
      </c>
      <c r="P5850" s="29" t="s">
        <v>123</v>
      </c>
      <c r="Q5850" s="29" t="n">
        <f aca="false">IFERROR(VALUE(L5850),"")</f>
        <v>10</v>
      </c>
      <c r="R5850" s="29" t="n">
        <f aca="true">IF(O5850="","",O5850-TODAY())</f>
        <v>527</v>
      </c>
      <c r="S5850" s="29" t="str">
        <f aca="false">IF(C5850="&lt;&lt; vazio &gt;&gt;","VAZIA",IF(AND(O5850&lt;&gt;"",R5850&lt;0),"VENCIDO",IF(AND(O5850&lt;&gt;"",R5850&lt;=Parametros!$B$10),"PRÓX. VENCIMENTO",IF(F5850="Q","QUALIDADE",IF(F5850="S","BLOQUEADO",IF(F5850="R","RESTRITO/DEVOLUÇÃO",IF(OR(N5850="QUAR",N5850="QRES"),"QUARENTENA",IF(OR(B5850="DESCARTE",B5850="DEVOLUÇÃO"),"DESCARTE/DEVOLUÇÃO",IF(AND(D5850="",K5850&lt;&gt;""),"SEM LOTE",IF(AND(Q5850&lt;&gt;"",Q5850&gt;=Parametros!$B$11),"PARADO/SEM GIRO","OK"))))))))))</f>
        <v>OK</v>
      </c>
      <c r="T5850" s="29" t="str">
        <f aca="false">IF(AND($S5850="PARADO/SEM GIRO",$K5850="KG",OR(Painel!$B$5="(Todos)",A5850=Painel!$B$5)*OR(Painel!$E$5="(Todos)",P5850=Painel!$E$5)),$J5850+ROW()/10000000,"")</f>
        <v/>
      </c>
      <c r="U5850" s="29" t="str">
        <f aca="false">IF(AND($S5850="VENCIDO",$K5850="KG",OR(Painel!$B$5="(Todos)",A5850=Painel!$B$5)*OR(Painel!$E$5="(Todos)",P5850=Painel!$E$5)),$J5850+ROW()/10000000,"")</f>
        <v/>
      </c>
    </row>
    <row r="5851" customFormat="false" ht="15" hidden="false" customHeight="false" outlineLevel="0" collapsed="false">
      <c r="A5851" s="29" t="s">
        <v>52</v>
      </c>
      <c r="B5851" s="29" t="s">
        <v>10924</v>
      </c>
      <c r="C5851" s="29" t="s">
        <v>278</v>
      </c>
      <c r="D5851" s="29" t="s">
        <v>404</v>
      </c>
      <c r="E5851" s="29" t="n">
        <v>1</v>
      </c>
      <c r="F5851" s="29"/>
      <c r="G5851" s="29" t="s">
        <v>10925</v>
      </c>
      <c r="H5851" s="30" t="n">
        <v>545.4</v>
      </c>
      <c r="I5851" s="31" t="n">
        <v>46227</v>
      </c>
      <c r="J5851" s="30" t="n">
        <v>545.4</v>
      </c>
      <c r="K5851" s="29" t="s">
        <v>120</v>
      </c>
      <c r="L5851" s="29" t="s">
        <v>10113</v>
      </c>
      <c r="M5851" s="29"/>
      <c r="N5851" s="29" t="s">
        <v>122</v>
      </c>
      <c r="O5851" s="31" t="n">
        <v>46661</v>
      </c>
      <c r="P5851" s="29" t="s">
        <v>123</v>
      </c>
      <c r="Q5851" s="29" t="n">
        <f aca="false">IFERROR(VALUE(L5851),"")</f>
        <v>58</v>
      </c>
      <c r="R5851" s="29" t="n">
        <f aca="true">IF(O5851="","",O5851-TODAY())</f>
        <v>376</v>
      </c>
      <c r="S5851" s="29" t="str">
        <f aca="false">IF(C5851="&lt;&lt; vazio &gt;&gt;","VAZIA",IF(AND(O5851&lt;&gt;"",R5851&lt;0),"VENCIDO",IF(AND(O5851&lt;&gt;"",R5851&lt;=Parametros!$B$10),"PRÓX. VENCIMENTO",IF(F5851="Q","QUALIDADE",IF(F5851="S","BLOQUEADO",IF(F5851="R","RESTRITO/DEVOLUÇÃO",IF(OR(N5851="QUAR",N5851="QRES"),"QUARENTENA",IF(OR(B5851="DESCARTE",B5851="DEVOLUÇÃO"),"DESCARTE/DEVOLUÇÃO",IF(AND(D5851="",K5851&lt;&gt;""),"SEM LOTE",IF(AND(Q5851&lt;&gt;"",Q5851&gt;=Parametros!$B$11),"PARADO/SEM GIRO","OK"))))))))))</f>
        <v>OK</v>
      </c>
      <c r="T5851" s="29" t="str">
        <f aca="false">IF(AND($S5851="PARADO/SEM GIRO",$K5851="KG",OR(Painel!$B$5="(Todos)",A5851=Painel!$B$5)*OR(Painel!$E$5="(Todos)",P5851=Painel!$E$5)),$J5851+ROW()/10000000,"")</f>
        <v/>
      </c>
      <c r="U5851" s="29" t="str">
        <f aca="false">IF(AND($S5851="VENCIDO",$K5851="KG",OR(Painel!$B$5="(Todos)",A5851=Painel!$B$5)*OR(Painel!$E$5="(Todos)",P5851=Painel!$E$5)),$J5851+ROW()/10000000,"")</f>
        <v/>
      </c>
    </row>
    <row r="5852" customFormat="false" ht="15" hidden="false" customHeight="false" outlineLevel="0" collapsed="false">
      <c r="A5852" s="29" t="s">
        <v>52</v>
      </c>
      <c r="B5852" s="29" t="s">
        <v>10926</v>
      </c>
      <c r="C5852" s="29" t="s">
        <v>186</v>
      </c>
      <c r="D5852" s="29" t="s">
        <v>3527</v>
      </c>
      <c r="E5852" s="29" t="n">
        <v>1</v>
      </c>
      <c r="F5852" s="29" t="s">
        <v>268</v>
      </c>
      <c r="G5852" s="29" t="s">
        <v>10927</v>
      </c>
      <c r="H5852" s="30" t="n">
        <v>545.4</v>
      </c>
      <c r="I5852" s="31" t="n">
        <v>46285</v>
      </c>
      <c r="J5852" s="30" t="n">
        <v>545.4</v>
      </c>
      <c r="K5852" s="29" t="s">
        <v>120</v>
      </c>
      <c r="L5852" s="29" t="s">
        <v>116</v>
      </c>
      <c r="M5852" s="29"/>
      <c r="N5852" s="29" t="s">
        <v>122</v>
      </c>
      <c r="O5852" s="31" t="n">
        <v>46832</v>
      </c>
      <c r="P5852" s="29" t="s">
        <v>123</v>
      </c>
      <c r="Q5852" s="29" t="n">
        <f aca="false">IFERROR(VALUE(L5852),"")</f>
        <v>0</v>
      </c>
      <c r="R5852" s="29" t="n">
        <f aca="true">IF(O5852="","",O5852-TODAY())</f>
        <v>547</v>
      </c>
      <c r="S5852" s="29" t="str">
        <f aca="false">IF(C5852="&lt;&lt; vazio &gt;&gt;","VAZIA",IF(AND(O5852&lt;&gt;"",R5852&lt;0),"VENCIDO",IF(AND(O5852&lt;&gt;"",R5852&lt;=Parametros!$B$10),"PRÓX. VENCIMENTO",IF(F5852="Q","QUALIDADE",IF(F5852="S","BLOQUEADO",IF(F5852="R","RESTRITO/DEVOLUÇÃO",IF(OR(N5852="QUAR",N5852="QRES"),"QUARENTENA",IF(OR(B5852="DESCARTE",B5852="DEVOLUÇÃO"),"DESCARTE/DEVOLUÇÃO",IF(AND(D5852="",K5852&lt;&gt;""),"SEM LOTE",IF(AND(Q5852&lt;&gt;"",Q5852&gt;=Parametros!$B$11),"PARADO/SEM GIRO","OK"))))))))))</f>
        <v>QUALIDADE</v>
      </c>
      <c r="T5852" s="29" t="str">
        <f aca="false">IF(AND($S5852="PARADO/SEM GIRO",$K5852="KG",OR(Painel!$B$5="(Todos)",A5852=Painel!$B$5)*OR(Painel!$E$5="(Todos)",P5852=Painel!$E$5)),$J5852+ROW()/10000000,"")</f>
        <v/>
      </c>
      <c r="U5852" s="29" t="str">
        <f aca="false">IF(AND($S5852="VENCIDO",$K5852="KG",OR(Painel!$B$5="(Todos)",A5852=Painel!$B$5)*OR(Painel!$E$5="(Todos)",P5852=Painel!$E$5)),$J5852+ROW()/10000000,"")</f>
        <v/>
      </c>
    </row>
    <row r="5853" customFormat="false" ht="15" hidden="false" customHeight="false" outlineLevel="0" collapsed="false">
      <c r="A5853" s="29" t="s">
        <v>52</v>
      </c>
      <c r="B5853" s="29" t="s">
        <v>10928</v>
      </c>
      <c r="C5853" s="29" t="s">
        <v>186</v>
      </c>
      <c r="D5853" s="29" t="s">
        <v>8408</v>
      </c>
      <c r="E5853" s="29" t="n">
        <v>1</v>
      </c>
      <c r="F5853" s="29"/>
      <c r="G5853" s="29" t="s">
        <v>10929</v>
      </c>
      <c r="H5853" s="30" t="n">
        <v>545.4</v>
      </c>
      <c r="I5853" s="31" t="n">
        <v>46273</v>
      </c>
      <c r="J5853" s="30" t="n">
        <v>545.4</v>
      </c>
      <c r="K5853" s="29" t="s">
        <v>120</v>
      </c>
      <c r="L5853" s="29" t="s">
        <v>149</v>
      </c>
      <c r="M5853" s="29"/>
      <c r="N5853" s="29" t="s">
        <v>122</v>
      </c>
      <c r="O5853" s="31" t="n">
        <v>46812</v>
      </c>
      <c r="P5853" s="29" t="s">
        <v>123</v>
      </c>
      <c r="Q5853" s="29" t="n">
        <f aca="false">IFERROR(VALUE(L5853),"")</f>
        <v>12</v>
      </c>
      <c r="R5853" s="29" t="n">
        <f aca="true">IF(O5853="","",O5853-TODAY())</f>
        <v>527</v>
      </c>
      <c r="S5853" s="29" t="str">
        <f aca="false">IF(C5853="&lt;&lt; vazio &gt;&gt;","VAZIA",IF(AND(O5853&lt;&gt;"",R5853&lt;0),"VENCIDO",IF(AND(O5853&lt;&gt;"",R5853&lt;=Parametros!$B$10),"PRÓX. VENCIMENTO",IF(F5853="Q","QUALIDADE",IF(F5853="S","BLOQUEADO",IF(F5853="R","RESTRITO/DEVOLUÇÃO",IF(OR(N5853="QUAR",N5853="QRES"),"QUARENTENA",IF(OR(B5853="DESCARTE",B5853="DEVOLUÇÃO"),"DESCARTE/DEVOLUÇÃO",IF(AND(D5853="",K5853&lt;&gt;""),"SEM LOTE",IF(AND(Q5853&lt;&gt;"",Q5853&gt;=Parametros!$B$11),"PARADO/SEM GIRO","OK"))))))))))</f>
        <v>OK</v>
      </c>
      <c r="T5853" s="29" t="str">
        <f aca="false">IF(AND($S5853="PARADO/SEM GIRO",$K5853="KG",OR(Painel!$B$5="(Todos)",A5853=Painel!$B$5)*OR(Painel!$E$5="(Todos)",P5853=Painel!$E$5)),$J5853+ROW()/10000000,"")</f>
        <v/>
      </c>
      <c r="U5853" s="29" t="str">
        <f aca="false">IF(AND($S5853="VENCIDO",$K5853="KG",OR(Painel!$B$5="(Todos)",A5853=Painel!$B$5)*OR(Painel!$E$5="(Todos)",P5853=Painel!$E$5)),$J5853+ROW()/10000000,"")</f>
        <v/>
      </c>
    </row>
    <row r="5854" customFormat="false" ht="15" hidden="false" customHeight="false" outlineLevel="0" collapsed="false">
      <c r="A5854" s="29" t="s">
        <v>52</v>
      </c>
      <c r="B5854" s="29" t="s">
        <v>10930</v>
      </c>
      <c r="C5854" s="29" t="s">
        <v>3520</v>
      </c>
      <c r="D5854" s="29" t="s">
        <v>656</v>
      </c>
      <c r="E5854" s="29" t="n">
        <v>1</v>
      </c>
      <c r="F5854" s="29" t="s">
        <v>268</v>
      </c>
      <c r="G5854" s="29" t="s">
        <v>10931</v>
      </c>
      <c r="H5854" s="30" t="n">
        <v>960</v>
      </c>
      <c r="I5854" s="31" t="n">
        <v>46272</v>
      </c>
      <c r="J5854" s="30" t="n">
        <v>960</v>
      </c>
      <c r="K5854" s="29" t="s">
        <v>120</v>
      </c>
      <c r="L5854" s="29" t="s">
        <v>126</v>
      </c>
      <c r="M5854" s="29"/>
      <c r="N5854" s="29" t="s">
        <v>122</v>
      </c>
      <c r="O5854" s="31" t="n">
        <v>46816</v>
      </c>
      <c r="P5854" s="29" t="s">
        <v>123</v>
      </c>
      <c r="Q5854" s="29" t="n">
        <f aca="false">IFERROR(VALUE(L5854),"")</f>
        <v>13</v>
      </c>
      <c r="R5854" s="29" t="n">
        <f aca="true">IF(O5854="","",O5854-TODAY())</f>
        <v>531</v>
      </c>
      <c r="S5854" s="29" t="str">
        <f aca="false">IF(C5854="&lt;&lt; vazio &gt;&gt;","VAZIA",IF(AND(O5854&lt;&gt;"",R5854&lt;0),"VENCIDO",IF(AND(O5854&lt;&gt;"",R5854&lt;=Parametros!$B$10),"PRÓX. VENCIMENTO",IF(F5854="Q","QUALIDADE",IF(F5854="S","BLOQUEADO",IF(F5854="R","RESTRITO/DEVOLUÇÃO",IF(OR(N5854="QUAR",N5854="QRES"),"QUARENTENA",IF(OR(B5854="DESCARTE",B5854="DEVOLUÇÃO"),"DESCARTE/DEVOLUÇÃO",IF(AND(D5854="",K5854&lt;&gt;""),"SEM LOTE",IF(AND(Q5854&lt;&gt;"",Q5854&gt;=Parametros!$B$11),"PARADO/SEM GIRO","OK"))))))))))</f>
        <v>QUALIDADE</v>
      </c>
      <c r="T5854" s="29" t="str">
        <f aca="false">IF(AND($S5854="PARADO/SEM GIRO",$K5854="KG",OR(Painel!$B$5="(Todos)",A5854=Painel!$B$5)*OR(Painel!$E$5="(Todos)",P5854=Painel!$E$5)),$J5854+ROW()/10000000,"")</f>
        <v/>
      </c>
      <c r="U5854" s="29" t="str">
        <f aca="false">IF(AND($S5854="VENCIDO",$K5854="KG",OR(Painel!$B$5="(Todos)",A5854=Painel!$B$5)*OR(Painel!$E$5="(Todos)",P5854=Painel!$E$5)),$J5854+ROW()/10000000,"")</f>
        <v/>
      </c>
    </row>
    <row r="5855" customFormat="false" ht="15" hidden="false" customHeight="false" outlineLevel="0" collapsed="false">
      <c r="A5855" s="29" t="s">
        <v>52</v>
      </c>
      <c r="B5855" s="29" t="s">
        <v>10932</v>
      </c>
      <c r="C5855" s="29" t="s">
        <v>115</v>
      </c>
      <c r="D5855" s="29"/>
      <c r="E5855" s="29" t="n">
        <v>0</v>
      </c>
      <c r="F5855" s="29"/>
      <c r="G5855" s="29"/>
      <c r="H5855" s="30" t="n">
        <v>0</v>
      </c>
      <c r="I5855" s="29"/>
      <c r="J5855" s="30" t="n">
        <v>0</v>
      </c>
      <c r="K5855" s="29"/>
      <c r="L5855" s="29" t="s">
        <v>116</v>
      </c>
      <c r="M5855" s="29"/>
      <c r="N5855" s="29"/>
      <c r="O5855" s="29"/>
      <c r="P5855" s="29"/>
      <c r="Q5855" s="29" t="n">
        <f aca="false">IFERROR(VALUE(L5855),"")</f>
        <v>0</v>
      </c>
      <c r="R5855" s="29" t="str">
        <f aca="true">IF(O5855="","",O5855-TODAY())</f>
        <v/>
      </c>
      <c r="S5855" s="29" t="str">
        <f aca="false">IF(C5855="&lt;&lt; vazio &gt;&gt;","VAZIA",IF(AND(O5855&lt;&gt;"",R5855&lt;0),"VENCIDO",IF(AND(O5855&lt;&gt;"",R5855&lt;=Parametros!$B$10),"PRÓX. VENCIMENTO",IF(F5855="Q","QUALIDADE",IF(F5855="S","BLOQUEADO",IF(F5855="R","RESTRITO/DEVOLUÇÃO",IF(OR(N5855="QUAR",N5855="QRES"),"QUARENTENA",IF(OR(B5855="DESCARTE",B5855="DEVOLUÇÃO"),"DESCARTE/DEVOLUÇÃO",IF(AND(D5855="",K5855&lt;&gt;""),"SEM LOTE",IF(AND(Q5855&lt;&gt;"",Q5855&gt;=Parametros!$B$11),"PARADO/SEM GIRO","OK"))))))))))</f>
        <v>VAZIA</v>
      </c>
      <c r="T5855" s="29" t="str">
        <f aca="false">IF(AND($S5855="PARADO/SEM GIRO",$K5855="KG",OR(Painel!$B$5="(Todos)",A5855=Painel!$B$5)*OR(Painel!$E$5="(Todos)",P5855=Painel!$E$5)),$J5855+ROW()/10000000,"")</f>
        <v/>
      </c>
      <c r="U5855" s="29" t="str">
        <f aca="false">IF(AND($S5855="VENCIDO",$K5855="KG",OR(Painel!$B$5="(Todos)",A5855=Painel!$B$5)*OR(Painel!$E$5="(Todos)",P5855=Painel!$E$5)),$J5855+ROW()/10000000,"")</f>
        <v/>
      </c>
    </row>
    <row r="5856" customFormat="false" ht="15" hidden="false" customHeight="false" outlineLevel="0" collapsed="false">
      <c r="A5856" s="29" t="s">
        <v>52</v>
      </c>
      <c r="B5856" s="29" t="s">
        <v>10933</v>
      </c>
      <c r="C5856" s="29" t="s">
        <v>115</v>
      </c>
      <c r="D5856" s="29"/>
      <c r="E5856" s="29" t="n">
        <v>0</v>
      </c>
      <c r="F5856" s="29"/>
      <c r="G5856" s="29"/>
      <c r="H5856" s="30" t="n">
        <v>0</v>
      </c>
      <c r="I5856" s="29"/>
      <c r="J5856" s="30" t="n">
        <v>0</v>
      </c>
      <c r="K5856" s="29"/>
      <c r="L5856" s="29" t="s">
        <v>116</v>
      </c>
      <c r="M5856" s="29"/>
      <c r="N5856" s="29"/>
      <c r="O5856" s="29"/>
      <c r="P5856" s="29"/>
      <c r="Q5856" s="29" t="n">
        <f aca="false">IFERROR(VALUE(L5856),"")</f>
        <v>0</v>
      </c>
      <c r="R5856" s="29" t="str">
        <f aca="true">IF(O5856="","",O5856-TODAY())</f>
        <v/>
      </c>
      <c r="S5856" s="29" t="str">
        <f aca="false">IF(C5856="&lt;&lt; vazio &gt;&gt;","VAZIA",IF(AND(O5856&lt;&gt;"",R5856&lt;0),"VENCIDO",IF(AND(O5856&lt;&gt;"",R5856&lt;=Parametros!$B$10),"PRÓX. VENCIMENTO",IF(F5856="Q","QUALIDADE",IF(F5856="S","BLOQUEADO",IF(F5856="R","RESTRITO/DEVOLUÇÃO",IF(OR(N5856="QUAR",N5856="QRES"),"QUARENTENA",IF(OR(B5856="DESCARTE",B5856="DEVOLUÇÃO"),"DESCARTE/DEVOLUÇÃO",IF(AND(D5856="",K5856&lt;&gt;""),"SEM LOTE",IF(AND(Q5856&lt;&gt;"",Q5856&gt;=Parametros!$B$11),"PARADO/SEM GIRO","OK"))))))))))</f>
        <v>VAZIA</v>
      </c>
      <c r="T5856" s="29" t="str">
        <f aca="false">IF(AND($S5856="PARADO/SEM GIRO",$K5856="KG",OR(Painel!$B$5="(Todos)",A5856=Painel!$B$5)*OR(Painel!$E$5="(Todos)",P5856=Painel!$E$5)),$J5856+ROW()/10000000,"")</f>
        <v/>
      </c>
      <c r="U5856" s="29" t="str">
        <f aca="false">IF(AND($S5856="VENCIDO",$K5856="KG",OR(Painel!$B$5="(Todos)",A5856=Painel!$B$5)*OR(Painel!$E$5="(Todos)",P5856=Painel!$E$5)),$J5856+ROW()/10000000,"")</f>
        <v/>
      </c>
    </row>
    <row r="5857" customFormat="false" ht="15" hidden="false" customHeight="false" outlineLevel="0" collapsed="false">
      <c r="A5857" s="29" t="s">
        <v>52</v>
      </c>
      <c r="B5857" s="29" t="s">
        <v>10934</v>
      </c>
      <c r="C5857" s="29" t="s">
        <v>115</v>
      </c>
      <c r="D5857" s="29"/>
      <c r="E5857" s="29" t="n">
        <v>0</v>
      </c>
      <c r="F5857" s="29"/>
      <c r="G5857" s="29"/>
      <c r="H5857" s="30" t="n">
        <v>0</v>
      </c>
      <c r="I5857" s="29"/>
      <c r="J5857" s="30" t="n">
        <v>0</v>
      </c>
      <c r="K5857" s="29"/>
      <c r="L5857" s="29" t="s">
        <v>116</v>
      </c>
      <c r="M5857" s="29"/>
      <c r="N5857" s="29"/>
      <c r="O5857" s="29"/>
      <c r="P5857" s="29"/>
      <c r="Q5857" s="29" t="n">
        <f aca="false">IFERROR(VALUE(L5857),"")</f>
        <v>0</v>
      </c>
      <c r="R5857" s="29" t="str">
        <f aca="true">IF(O5857="","",O5857-TODAY())</f>
        <v/>
      </c>
      <c r="S5857" s="29" t="str">
        <f aca="false">IF(C5857="&lt;&lt; vazio &gt;&gt;","VAZIA",IF(AND(O5857&lt;&gt;"",R5857&lt;0),"VENCIDO",IF(AND(O5857&lt;&gt;"",R5857&lt;=Parametros!$B$10),"PRÓX. VENCIMENTO",IF(F5857="Q","QUALIDADE",IF(F5857="S","BLOQUEADO",IF(F5857="R","RESTRITO/DEVOLUÇÃO",IF(OR(N5857="QUAR",N5857="QRES"),"QUARENTENA",IF(OR(B5857="DESCARTE",B5857="DEVOLUÇÃO"),"DESCARTE/DEVOLUÇÃO",IF(AND(D5857="",K5857&lt;&gt;""),"SEM LOTE",IF(AND(Q5857&lt;&gt;"",Q5857&gt;=Parametros!$B$11),"PARADO/SEM GIRO","OK"))))))))))</f>
        <v>VAZIA</v>
      </c>
      <c r="T5857" s="29" t="str">
        <f aca="false">IF(AND($S5857="PARADO/SEM GIRO",$K5857="KG",OR(Painel!$B$5="(Todos)",A5857=Painel!$B$5)*OR(Painel!$E$5="(Todos)",P5857=Painel!$E$5)),$J5857+ROW()/10000000,"")</f>
        <v/>
      </c>
      <c r="U5857" s="29" t="str">
        <f aca="false">IF(AND($S5857="VENCIDO",$K5857="KG",OR(Painel!$B$5="(Todos)",A5857=Painel!$B$5)*OR(Painel!$E$5="(Todos)",P5857=Painel!$E$5)),$J5857+ROW()/10000000,"")</f>
        <v/>
      </c>
    </row>
    <row r="5858" customFormat="false" ht="15" hidden="false" customHeight="false" outlineLevel="0" collapsed="false">
      <c r="A5858" s="29" t="s">
        <v>52</v>
      </c>
      <c r="B5858" s="29" t="s">
        <v>10935</v>
      </c>
      <c r="C5858" s="29" t="s">
        <v>167</v>
      </c>
      <c r="D5858" s="29" t="s">
        <v>1022</v>
      </c>
      <c r="E5858" s="29" t="n">
        <v>1</v>
      </c>
      <c r="F5858" s="29" t="s">
        <v>268</v>
      </c>
      <c r="G5858" s="29" t="s">
        <v>10936</v>
      </c>
      <c r="H5858" s="30" t="n">
        <v>590.4</v>
      </c>
      <c r="I5858" s="31" t="n">
        <v>46284</v>
      </c>
      <c r="J5858" s="30" t="n">
        <v>590.4</v>
      </c>
      <c r="K5858" s="29" t="s">
        <v>120</v>
      </c>
      <c r="L5858" s="29" t="s">
        <v>388</v>
      </c>
      <c r="M5858" s="29"/>
      <c r="N5858" s="29" t="s">
        <v>122</v>
      </c>
      <c r="O5858" s="31" t="n">
        <v>46831</v>
      </c>
      <c r="P5858" s="29" t="s">
        <v>123</v>
      </c>
      <c r="Q5858" s="29" t="n">
        <f aca="false">IFERROR(VALUE(L5858),"")</f>
        <v>1</v>
      </c>
      <c r="R5858" s="29" t="n">
        <f aca="true">IF(O5858="","",O5858-TODAY())</f>
        <v>546</v>
      </c>
      <c r="S5858" s="29" t="str">
        <f aca="false">IF(C5858="&lt;&lt; vazio &gt;&gt;","VAZIA",IF(AND(O5858&lt;&gt;"",R5858&lt;0),"VENCIDO",IF(AND(O5858&lt;&gt;"",R5858&lt;=Parametros!$B$10),"PRÓX. VENCIMENTO",IF(F5858="Q","QUALIDADE",IF(F5858="S","BLOQUEADO",IF(F5858="R","RESTRITO/DEVOLUÇÃO",IF(OR(N5858="QUAR",N5858="QRES"),"QUARENTENA",IF(OR(B5858="DESCARTE",B5858="DEVOLUÇÃO"),"DESCARTE/DEVOLUÇÃO",IF(AND(D5858="",K5858&lt;&gt;""),"SEM LOTE",IF(AND(Q5858&lt;&gt;"",Q5858&gt;=Parametros!$B$11),"PARADO/SEM GIRO","OK"))))))))))</f>
        <v>QUALIDADE</v>
      </c>
      <c r="T5858" s="29" t="str">
        <f aca="false">IF(AND($S5858="PARADO/SEM GIRO",$K5858="KG",OR(Painel!$B$5="(Todos)",A5858=Painel!$B$5)*OR(Painel!$E$5="(Todos)",P5858=Painel!$E$5)),$J5858+ROW()/10000000,"")</f>
        <v/>
      </c>
      <c r="U5858" s="29" t="str">
        <f aca="false">IF(AND($S5858="VENCIDO",$K5858="KG",OR(Painel!$B$5="(Todos)",A5858=Painel!$B$5)*OR(Painel!$E$5="(Todos)",P5858=Painel!$E$5)),$J5858+ROW()/10000000,"")</f>
        <v/>
      </c>
    </row>
    <row r="5859" customFormat="false" ht="15" hidden="false" customHeight="false" outlineLevel="0" collapsed="false">
      <c r="A5859" s="29" t="s">
        <v>52</v>
      </c>
      <c r="B5859" s="29" t="s">
        <v>10937</v>
      </c>
      <c r="C5859" s="29" t="s">
        <v>1274</v>
      </c>
      <c r="D5859" s="29" t="s">
        <v>3879</v>
      </c>
      <c r="E5859" s="29" t="n">
        <v>1</v>
      </c>
      <c r="F5859" s="29"/>
      <c r="G5859" s="29" t="s">
        <v>10938</v>
      </c>
      <c r="H5859" s="30" t="n">
        <v>1000</v>
      </c>
      <c r="I5859" s="31" t="n">
        <v>46230</v>
      </c>
      <c r="J5859" s="30" t="n">
        <v>1000</v>
      </c>
      <c r="K5859" s="29" t="s">
        <v>120</v>
      </c>
      <c r="L5859" s="29" t="s">
        <v>1277</v>
      </c>
      <c r="M5859" s="29"/>
      <c r="N5859" s="29" t="s">
        <v>122</v>
      </c>
      <c r="O5859" s="31" t="n">
        <v>46587</v>
      </c>
      <c r="P5859" s="29" t="s">
        <v>123</v>
      </c>
      <c r="Q5859" s="29" t="n">
        <f aca="false">IFERROR(VALUE(L5859),"")</f>
        <v>55</v>
      </c>
      <c r="R5859" s="29" t="n">
        <f aca="true">IF(O5859="","",O5859-TODAY())</f>
        <v>302</v>
      </c>
      <c r="S5859" s="29" t="str">
        <f aca="false">IF(C5859="&lt;&lt; vazio &gt;&gt;","VAZIA",IF(AND(O5859&lt;&gt;"",R5859&lt;0),"VENCIDO",IF(AND(O5859&lt;&gt;"",R5859&lt;=Parametros!$B$10),"PRÓX. VENCIMENTO",IF(F5859="Q","QUALIDADE",IF(F5859="S","BLOQUEADO",IF(F5859="R","RESTRITO/DEVOLUÇÃO",IF(OR(N5859="QUAR",N5859="QRES"),"QUARENTENA",IF(OR(B5859="DESCARTE",B5859="DEVOLUÇÃO"),"DESCARTE/DEVOLUÇÃO",IF(AND(D5859="",K5859&lt;&gt;""),"SEM LOTE",IF(AND(Q5859&lt;&gt;"",Q5859&gt;=Parametros!$B$11),"PARADO/SEM GIRO","OK"))))))))))</f>
        <v>OK</v>
      </c>
      <c r="T5859" s="29" t="str">
        <f aca="false">IF(AND($S5859="PARADO/SEM GIRO",$K5859="KG",OR(Painel!$B$5="(Todos)",A5859=Painel!$B$5)*OR(Painel!$E$5="(Todos)",P5859=Painel!$E$5)),$J5859+ROW()/10000000,"")</f>
        <v/>
      </c>
      <c r="U5859" s="29" t="str">
        <f aca="false">IF(AND($S5859="VENCIDO",$K5859="KG",OR(Painel!$B$5="(Todos)",A5859=Painel!$B$5)*OR(Painel!$E$5="(Todos)",P5859=Painel!$E$5)),$J5859+ROW()/10000000,"")</f>
        <v/>
      </c>
    </row>
    <row r="5860" customFormat="false" ht="15" hidden="false" customHeight="false" outlineLevel="0" collapsed="false">
      <c r="A5860" s="29" t="s">
        <v>52</v>
      </c>
      <c r="B5860" s="29" t="s">
        <v>10939</v>
      </c>
      <c r="C5860" s="29" t="s">
        <v>186</v>
      </c>
      <c r="D5860" s="29" t="s">
        <v>3402</v>
      </c>
      <c r="E5860" s="29" t="n">
        <v>1</v>
      </c>
      <c r="F5860" s="29"/>
      <c r="G5860" s="29" t="s">
        <v>10940</v>
      </c>
      <c r="H5860" s="30" t="n">
        <v>272.7</v>
      </c>
      <c r="I5860" s="31" t="n">
        <v>46274</v>
      </c>
      <c r="J5860" s="30" t="n">
        <v>272.7</v>
      </c>
      <c r="K5860" s="29" t="s">
        <v>120</v>
      </c>
      <c r="L5860" s="29" t="s">
        <v>138</v>
      </c>
      <c r="M5860" s="29"/>
      <c r="N5860" s="29" t="s">
        <v>122</v>
      </c>
      <c r="O5860" s="31" t="n">
        <v>46812</v>
      </c>
      <c r="P5860" s="29" t="s">
        <v>123</v>
      </c>
      <c r="Q5860" s="29" t="n">
        <f aca="false">IFERROR(VALUE(L5860),"")</f>
        <v>11</v>
      </c>
      <c r="R5860" s="29" t="n">
        <f aca="true">IF(O5860="","",O5860-TODAY())</f>
        <v>527</v>
      </c>
      <c r="S5860" s="29" t="str">
        <f aca="false">IF(C5860="&lt;&lt; vazio &gt;&gt;","VAZIA",IF(AND(O5860&lt;&gt;"",R5860&lt;0),"VENCIDO",IF(AND(O5860&lt;&gt;"",R5860&lt;=Parametros!$B$10),"PRÓX. VENCIMENTO",IF(F5860="Q","QUALIDADE",IF(F5860="S","BLOQUEADO",IF(F5860="R","RESTRITO/DEVOLUÇÃO",IF(OR(N5860="QUAR",N5860="QRES"),"QUARENTENA",IF(OR(B5860="DESCARTE",B5860="DEVOLUÇÃO"),"DESCARTE/DEVOLUÇÃO",IF(AND(D5860="",K5860&lt;&gt;""),"SEM LOTE",IF(AND(Q5860&lt;&gt;"",Q5860&gt;=Parametros!$B$11),"PARADO/SEM GIRO","OK"))))))))))</f>
        <v>OK</v>
      </c>
      <c r="T5860" s="29" t="str">
        <f aca="false">IF(AND($S5860="PARADO/SEM GIRO",$K5860="KG",OR(Painel!$B$5="(Todos)",A5860=Painel!$B$5)*OR(Painel!$E$5="(Todos)",P5860=Painel!$E$5)),$J5860+ROW()/10000000,"")</f>
        <v/>
      </c>
      <c r="U5860" s="29" t="str">
        <f aca="false">IF(AND($S5860="VENCIDO",$K5860="KG",OR(Painel!$B$5="(Todos)",A5860=Painel!$B$5)*OR(Painel!$E$5="(Todos)",P5860=Painel!$E$5)),$J5860+ROW()/10000000,"")</f>
        <v/>
      </c>
    </row>
    <row r="5861" customFormat="false" ht="15" hidden="false" customHeight="false" outlineLevel="0" collapsed="false">
      <c r="A5861" s="29" t="s">
        <v>52</v>
      </c>
      <c r="B5861" s="29" t="s">
        <v>10941</v>
      </c>
      <c r="C5861" s="29" t="s">
        <v>115</v>
      </c>
      <c r="D5861" s="29"/>
      <c r="E5861" s="29" t="n">
        <v>0</v>
      </c>
      <c r="F5861" s="29"/>
      <c r="G5861" s="29"/>
      <c r="H5861" s="30" t="n">
        <v>0</v>
      </c>
      <c r="I5861" s="29"/>
      <c r="J5861" s="30" t="n">
        <v>0</v>
      </c>
      <c r="K5861" s="29"/>
      <c r="L5861" s="29" t="s">
        <v>116</v>
      </c>
      <c r="M5861" s="29"/>
      <c r="N5861" s="29"/>
      <c r="O5861" s="29"/>
      <c r="P5861" s="29"/>
      <c r="Q5861" s="29" t="n">
        <f aca="false">IFERROR(VALUE(L5861),"")</f>
        <v>0</v>
      </c>
      <c r="R5861" s="29" t="str">
        <f aca="true">IF(O5861="","",O5861-TODAY())</f>
        <v/>
      </c>
      <c r="S5861" s="29" t="str">
        <f aca="false">IF(C5861="&lt;&lt; vazio &gt;&gt;","VAZIA",IF(AND(O5861&lt;&gt;"",R5861&lt;0),"VENCIDO",IF(AND(O5861&lt;&gt;"",R5861&lt;=Parametros!$B$10),"PRÓX. VENCIMENTO",IF(F5861="Q","QUALIDADE",IF(F5861="S","BLOQUEADO",IF(F5861="R","RESTRITO/DEVOLUÇÃO",IF(OR(N5861="QUAR",N5861="QRES"),"QUARENTENA",IF(OR(B5861="DESCARTE",B5861="DEVOLUÇÃO"),"DESCARTE/DEVOLUÇÃO",IF(AND(D5861="",K5861&lt;&gt;""),"SEM LOTE",IF(AND(Q5861&lt;&gt;"",Q5861&gt;=Parametros!$B$11),"PARADO/SEM GIRO","OK"))))))))))</f>
        <v>VAZIA</v>
      </c>
      <c r="T5861" s="29" t="str">
        <f aca="false">IF(AND($S5861="PARADO/SEM GIRO",$K5861="KG",OR(Painel!$B$5="(Todos)",A5861=Painel!$B$5)*OR(Painel!$E$5="(Todos)",P5861=Painel!$E$5)),$J5861+ROW()/10000000,"")</f>
        <v/>
      </c>
      <c r="U5861" s="29" t="str">
        <f aca="false">IF(AND($S5861="VENCIDO",$K5861="KG",OR(Painel!$B$5="(Todos)",A5861=Painel!$B$5)*OR(Painel!$E$5="(Todos)",P5861=Painel!$E$5)),$J5861+ROW()/10000000,"")</f>
        <v/>
      </c>
    </row>
    <row r="5862" customFormat="false" ht="15" hidden="false" customHeight="false" outlineLevel="0" collapsed="false">
      <c r="A5862" s="29" t="s">
        <v>52</v>
      </c>
      <c r="B5862" s="29" t="s">
        <v>10942</v>
      </c>
      <c r="C5862" s="29" t="s">
        <v>2561</v>
      </c>
      <c r="D5862" s="29" t="s">
        <v>2562</v>
      </c>
      <c r="E5862" s="29" t="n">
        <v>1</v>
      </c>
      <c r="F5862" s="29" t="s">
        <v>268</v>
      </c>
      <c r="G5862" s="29" t="s">
        <v>10943</v>
      </c>
      <c r="H5862" s="30" t="n">
        <v>590.4</v>
      </c>
      <c r="I5862" s="31" t="n">
        <v>46283</v>
      </c>
      <c r="J5862" s="30" t="n">
        <v>590.4</v>
      </c>
      <c r="K5862" s="29" t="s">
        <v>120</v>
      </c>
      <c r="L5862" s="29" t="s">
        <v>176</v>
      </c>
      <c r="M5862" s="29"/>
      <c r="N5862" s="29" t="s">
        <v>122</v>
      </c>
      <c r="O5862" s="31" t="n">
        <v>47014</v>
      </c>
      <c r="P5862" s="29" t="s">
        <v>123</v>
      </c>
      <c r="Q5862" s="29" t="n">
        <f aca="false">IFERROR(VALUE(L5862),"")</f>
        <v>2</v>
      </c>
      <c r="R5862" s="29" t="n">
        <f aca="true">IF(O5862="","",O5862-TODAY())</f>
        <v>729</v>
      </c>
      <c r="S5862" s="29" t="str">
        <f aca="false">IF(C5862="&lt;&lt; vazio &gt;&gt;","VAZIA",IF(AND(O5862&lt;&gt;"",R5862&lt;0),"VENCIDO",IF(AND(O5862&lt;&gt;"",R5862&lt;=Parametros!$B$10),"PRÓX. VENCIMENTO",IF(F5862="Q","QUALIDADE",IF(F5862="S","BLOQUEADO",IF(F5862="R","RESTRITO/DEVOLUÇÃO",IF(OR(N5862="QUAR",N5862="QRES"),"QUARENTENA",IF(OR(B5862="DESCARTE",B5862="DEVOLUÇÃO"),"DESCARTE/DEVOLUÇÃO",IF(AND(D5862="",K5862&lt;&gt;""),"SEM LOTE",IF(AND(Q5862&lt;&gt;"",Q5862&gt;=Parametros!$B$11),"PARADO/SEM GIRO","OK"))))))))))</f>
        <v>QUALIDADE</v>
      </c>
      <c r="T5862" s="29" t="str">
        <f aca="false">IF(AND($S5862="PARADO/SEM GIRO",$K5862="KG",OR(Painel!$B$5="(Todos)",A5862=Painel!$B$5)*OR(Painel!$E$5="(Todos)",P5862=Painel!$E$5)),$J5862+ROW()/10000000,"")</f>
        <v/>
      </c>
      <c r="U5862" s="29" t="str">
        <f aca="false">IF(AND($S5862="VENCIDO",$K5862="KG",OR(Painel!$B$5="(Todos)",A5862=Painel!$B$5)*OR(Painel!$E$5="(Todos)",P5862=Painel!$E$5)),$J5862+ROW()/10000000,"")</f>
        <v/>
      </c>
    </row>
    <row r="5863" customFormat="false" ht="15" hidden="false" customHeight="false" outlineLevel="0" collapsed="false">
      <c r="A5863" s="29" t="s">
        <v>52</v>
      </c>
      <c r="B5863" s="29" t="s">
        <v>10944</v>
      </c>
      <c r="C5863" s="29" t="s">
        <v>3323</v>
      </c>
      <c r="D5863" s="29" t="s">
        <v>10059</v>
      </c>
      <c r="E5863" s="29" t="n">
        <v>1</v>
      </c>
      <c r="F5863" s="29"/>
      <c r="G5863" s="29" t="s">
        <v>10945</v>
      </c>
      <c r="H5863" s="30" t="n">
        <v>313.6</v>
      </c>
      <c r="I5863" s="31" t="n">
        <v>46183</v>
      </c>
      <c r="J5863" s="30" t="n">
        <v>313.6</v>
      </c>
      <c r="K5863" s="29" t="s">
        <v>120</v>
      </c>
      <c r="L5863" s="29" t="s">
        <v>1096</v>
      </c>
      <c r="M5863" s="29"/>
      <c r="N5863" s="29" t="s">
        <v>122</v>
      </c>
      <c r="O5863" s="31" t="n">
        <v>46551</v>
      </c>
      <c r="P5863" s="29" t="s">
        <v>123</v>
      </c>
      <c r="Q5863" s="29" t="n">
        <f aca="false">IFERROR(VALUE(L5863),"")</f>
        <v>102</v>
      </c>
      <c r="R5863" s="29" t="n">
        <f aca="true">IF(O5863="","",O5863-TODAY())</f>
        <v>266</v>
      </c>
      <c r="S5863" s="29" t="str">
        <f aca="false">IF(C5863="&lt;&lt; vazio &gt;&gt;","VAZIA",IF(AND(O5863&lt;&gt;"",R5863&lt;0),"VENCIDO",IF(AND(O5863&lt;&gt;"",R5863&lt;=Parametros!$B$10),"PRÓX. VENCIMENTO",IF(F5863="Q","QUALIDADE",IF(F5863="S","BLOQUEADO",IF(F5863="R","RESTRITO/DEVOLUÇÃO",IF(OR(N5863="QUAR",N5863="QRES"),"QUARENTENA",IF(OR(B5863="DESCARTE",B5863="DEVOLUÇÃO"),"DESCARTE/DEVOLUÇÃO",IF(AND(D5863="",K5863&lt;&gt;""),"SEM LOTE",IF(AND(Q5863&lt;&gt;"",Q5863&gt;=Parametros!$B$11),"PARADO/SEM GIRO","OK"))))))))))</f>
        <v>PARADO/SEM GIRO</v>
      </c>
      <c r="T5863" s="29" t="n">
        <f aca="false">IF(AND($S5863="PARADO/SEM GIRO",$K5863="KG",OR(Painel!$B$5="(Todos)",A5863=Painel!$B$5)*OR(Painel!$E$5="(Todos)",P5863=Painel!$E$5)),$J5863+ROW()/10000000,"")</f>
        <v>313.6005863</v>
      </c>
      <c r="U5863" s="29" t="str">
        <f aca="false">IF(AND($S5863="VENCIDO",$K5863="KG",OR(Painel!$B$5="(Todos)",A5863=Painel!$B$5)*OR(Painel!$E$5="(Todos)",P5863=Painel!$E$5)),$J5863+ROW()/10000000,"")</f>
        <v/>
      </c>
    </row>
    <row r="5864" customFormat="false" ht="15" hidden="false" customHeight="false" outlineLevel="0" collapsed="false">
      <c r="A5864" s="29" t="s">
        <v>52</v>
      </c>
      <c r="B5864" s="29" t="s">
        <v>10946</v>
      </c>
      <c r="C5864" s="29" t="s">
        <v>691</v>
      </c>
      <c r="D5864" s="29" t="s">
        <v>10947</v>
      </c>
      <c r="E5864" s="29" t="n">
        <v>1</v>
      </c>
      <c r="F5864" s="29"/>
      <c r="G5864" s="29" t="s">
        <v>10948</v>
      </c>
      <c r="H5864" s="30" t="n">
        <v>400</v>
      </c>
      <c r="I5864" s="31" t="n">
        <v>46172</v>
      </c>
      <c r="J5864" s="30" t="n">
        <v>400</v>
      </c>
      <c r="K5864" s="29" t="s">
        <v>120</v>
      </c>
      <c r="L5864" s="29" t="s">
        <v>10949</v>
      </c>
      <c r="M5864" s="29"/>
      <c r="N5864" s="29" t="s">
        <v>122</v>
      </c>
      <c r="O5864" s="31" t="n">
        <v>46903</v>
      </c>
      <c r="P5864" s="29" t="s">
        <v>123</v>
      </c>
      <c r="Q5864" s="29" t="n">
        <f aca="false">IFERROR(VALUE(L5864),"")</f>
        <v>113</v>
      </c>
      <c r="R5864" s="29" t="n">
        <f aca="true">IF(O5864="","",O5864-TODAY())</f>
        <v>618</v>
      </c>
      <c r="S5864" s="29" t="str">
        <f aca="false">IF(C5864="&lt;&lt; vazio &gt;&gt;","VAZIA",IF(AND(O5864&lt;&gt;"",R5864&lt;0),"VENCIDO",IF(AND(O5864&lt;&gt;"",R5864&lt;=Parametros!$B$10),"PRÓX. VENCIMENTO",IF(F5864="Q","QUALIDADE",IF(F5864="S","BLOQUEADO",IF(F5864="R","RESTRITO/DEVOLUÇÃO",IF(OR(N5864="QUAR",N5864="QRES"),"QUARENTENA",IF(OR(B5864="DESCARTE",B5864="DEVOLUÇÃO"),"DESCARTE/DEVOLUÇÃO",IF(AND(D5864="",K5864&lt;&gt;""),"SEM LOTE",IF(AND(Q5864&lt;&gt;"",Q5864&gt;=Parametros!$B$11),"PARADO/SEM GIRO","OK"))))))))))</f>
        <v>PARADO/SEM GIRO</v>
      </c>
      <c r="T5864" s="29" t="n">
        <f aca="false">IF(AND($S5864="PARADO/SEM GIRO",$K5864="KG",OR(Painel!$B$5="(Todos)",A5864=Painel!$B$5)*OR(Painel!$E$5="(Todos)",P5864=Painel!$E$5)),$J5864+ROW()/10000000,"")</f>
        <v>400.0005864</v>
      </c>
      <c r="U5864" s="29" t="str">
        <f aca="false">IF(AND($S5864="VENCIDO",$K5864="KG",OR(Painel!$B$5="(Todos)",A5864=Painel!$B$5)*OR(Painel!$E$5="(Todos)",P5864=Painel!$E$5)),$J5864+ROW()/10000000,"")</f>
        <v/>
      </c>
    </row>
    <row r="5865" customFormat="false" ht="15" hidden="false" customHeight="false" outlineLevel="0" collapsed="false">
      <c r="A5865" s="29" t="s">
        <v>52</v>
      </c>
      <c r="B5865" s="29" t="s">
        <v>10950</v>
      </c>
      <c r="C5865" s="29" t="s">
        <v>666</v>
      </c>
      <c r="D5865" s="29" t="s">
        <v>667</v>
      </c>
      <c r="E5865" s="29" t="n">
        <v>1</v>
      </c>
      <c r="F5865" s="29" t="s">
        <v>268</v>
      </c>
      <c r="G5865" s="29" t="s">
        <v>10951</v>
      </c>
      <c r="H5865" s="30" t="n">
        <v>590.4</v>
      </c>
      <c r="I5865" s="31" t="n">
        <v>46284</v>
      </c>
      <c r="J5865" s="30" t="n">
        <v>590.4</v>
      </c>
      <c r="K5865" s="29" t="s">
        <v>120</v>
      </c>
      <c r="L5865" s="29" t="s">
        <v>388</v>
      </c>
      <c r="M5865" s="29"/>
      <c r="N5865" s="29" t="s">
        <v>122</v>
      </c>
      <c r="O5865" s="31" t="n">
        <v>46831</v>
      </c>
      <c r="P5865" s="29" t="s">
        <v>123</v>
      </c>
      <c r="Q5865" s="29" t="n">
        <f aca="false">IFERROR(VALUE(L5865),"")</f>
        <v>1</v>
      </c>
      <c r="R5865" s="29" t="n">
        <f aca="true">IF(O5865="","",O5865-TODAY())</f>
        <v>546</v>
      </c>
      <c r="S5865" s="29" t="str">
        <f aca="false">IF(C5865="&lt;&lt; vazio &gt;&gt;","VAZIA",IF(AND(O5865&lt;&gt;"",R5865&lt;0),"VENCIDO",IF(AND(O5865&lt;&gt;"",R5865&lt;=Parametros!$B$10),"PRÓX. VENCIMENTO",IF(F5865="Q","QUALIDADE",IF(F5865="S","BLOQUEADO",IF(F5865="R","RESTRITO/DEVOLUÇÃO",IF(OR(N5865="QUAR",N5865="QRES"),"QUARENTENA",IF(OR(B5865="DESCARTE",B5865="DEVOLUÇÃO"),"DESCARTE/DEVOLUÇÃO",IF(AND(D5865="",K5865&lt;&gt;""),"SEM LOTE",IF(AND(Q5865&lt;&gt;"",Q5865&gt;=Parametros!$B$11),"PARADO/SEM GIRO","OK"))))))))))</f>
        <v>QUALIDADE</v>
      </c>
      <c r="T5865" s="29" t="str">
        <f aca="false">IF(AND($S5865="PARADO/SEM GIRO",$K5865="KG",OR(Painel!$B$5="(Todos)",A5865=Painel!$B$5)*OR(Painel!$E$5="(Todos)",P5865=Painel!$E$5)),$J5865+ROW()/10000000,"")</f>
        <v/>
      </c>
      <c r="U5865" s="29" t="str">
        <f aca="false">IF(AND($S5865="VENCIDO",$K5865="KG",OR(Painel!$B$5="(Todos)",A5865=Painel!$B$5)*OR(Painel!$E$5="(Todos)",P5865=Painel!$E$5)),$J5865+ROW()/10000000,"")</f>
        <v/>
      </c>
    </row>
    <row r="5866" customFormat="false" ht="15" hidden="false" customHeight="false" outlineLevel="0" collapsed="false">
      <c r="A5866" s="29" t="s">
        <v>52</v>
      </c>
      <c r="B5866" s="29" t="s">
        <v>10952</v>
      </c>
      <c r="C5866" s="29" t="s">
        <v>2561</v>
      </c>
      <c r="D5866" s="29" t="s">
        <v>2562</v>
      </c>
      <c r="E5866" s="29" t="n">
        <v>1</v>
      </c>
      <c r="F5866" s="29" t="s">
        <v>268</v>
      </c>
      <c r="G5866" s="29" t="s">
        <v>10953</v>
      </c>
      <c r="H5866" s="30" t="n">
        <v>590.4</v>
      </c>
      <c r="I5866" s="31" t="n">
        <v>46283</v>
      </c>
      <c r="J5866" s="30" t="n">
        <v>590.4</v>
      </c>
      <c r="K5866" s="29" t="s">
        <v>120</v>
      </c>
      <c r="L5866" s="29" t="s">
        <v>176</v>
      </c>
      <c r="M5866" s="29"/>
      <c r="N5866" s="29" t="s">
        <v>122</v>
      </c>
      <c r="O5866" s="31" t="n">
        <v>47014</v>
      </c>
      <c r="P5866" s="29" t="s">
        <v>123</v>
      </c>
      <c r="Q5866" s="29" t="n">
        <f aca="false">IFERROR(VALUE(L5866),"")</f>
        <v>2</v>
      </c>
      <c r="R5866" s="29" t="n">
        <f aca="true">IF(O5866="","",O5866-TODAY())</f>
        <v>729</v>
      </c>
      <c r="S5866" s="29" t="str">
        <f aca="false">IF(C5866="&lt;&lt; vazio &gt;&gt;","VAZIA",IF(AND(O5866&lt;&gt;"",R5866&lt;0),"VENCIDO",IF(AND(O5866&lt;&gt;"",R5866&lt;=Parametros!$B$10),"PRÓX. VENCIMENTO",IF(F5866="Q","QUALIDADE",IF(F5866="S","BLOQUEADO",IF(F5866="R","RESTRITO/DEVOLUÇÃO",IF(OR(N5866="QUAR",N5866="QRES"),"QUARENTENA",IF(OR(B5866="DESCARTE",B5866="DEVOLUÇÃO"),"DESCARTE/DEVOLUÇÃO",IF(AND(D5866="",K5866&lt;&gt;""),"SEM LOTE",IF(AND(Q5866&lt;&gt;"",Q5866&gt;=Parametros!$B$11),"PARADO/SEM GIRO","OK"))))))))))</f>
        <v>QUALIDADE</v>
      </c>
      <c r="T5866" s="29" t="str">
        <f aca="false">IF(AND($S5866="PARADO/SEM GIRO",$K5866="KG",OR(Painel!$B$5="(Todos)",A5866=Painel!$B$5)*OR(Painel!$E$5="(Todos)",P5866=Painel!$E$5)),$J5866+ROW()/10000000,"")</f>
        <v/>
      </c>
      <c r="U5866" s="29" t="str">
        <f aca="false">IF(AND($S5866="VENCIDO",$K5866="KG",OR(Painel!$B$5="(Todos)",A5866=Painel!$B$5)*OR(Painel!$E$5="(Todos)",P5866=Painel!$E$5)),$J5866+ROW()/10000000,"")</f>
        <v/>
      </c>
    </row>
    <row r="5867" customFormat="false" ht="15" hidden="false" customHeight="false" outlineLevel="0" collapsed="false">
      <c r="A5867" s="29" t="s">
        <v>52</v>
      </c>
      <c r="B5867" s="29" t="s">
        <v>10954</v>
      </c>
      <c r="C5867" s="29" t="s">
        <v>115</v>
      </c>
      <c r="D5867" s="29"/>
      <c r="E5867" s="29" t="n">
        <v>0</v>
      </c>
      <c r="F5867" s="29"/>
      <c r="G5867" s="29"/>
      <c r="H5867" s="30" t="n">
        <v>0</v>
      </c>
      <c r="I5867" s="29"/>
      <c r="J5867" s="30" t="n">
        <v>0</v>
      </c>
      <c r="K5867" s="29"/>
      <c r="L5867" s="29" t="s">
        <v>116</v>
      </c>
      <c r="M5867" s="29"/>
      <c r="N5867" s="29"/>
      <c r="O5867" s="29"/>
      <c r="P5867" s="29"/>
      <c r="Q5867" s="29" t="n">
        <f aca="false">IFERROR(VALUE(L5867),"")</f>
        <v>0</v>
      </c>
      <c r="R5867" s="29" t="str">
        <f aca="true">IF(O5867="","",O5867-TODAY())</f>
        <v/>
      </c>
      <c r="S5867" s="29" t="str">
        <f aca="false">IF(C5867="&lt;&lt; vazio &gt;&gt;","VAZIA",IF(AND(O5867&lt;&gt;"",R5867&lt;0),"VENCIDO",IF(AND(O5867&lt;&gt;"",R5867&lt;=Parametros!$B$10),"PRÓX. VENCIMENTO",IF(F5867="Q","QUALIDADE",IF(F5867="S","BLOQUEADO",IF(F5867="R","RESTRITO/DEVOLUÇÃO",IF(OR(N5867="QUAR",N5867="QRES"),"QUARENTENA",IF(OR(B5867="DESCARTE",B5867="DEVOLUÇÃO"),"DESCARTE/DEVOLUÇÃO",IF(AND(D5867="",K5867&lt;&gt;""),"SEM LOTE",IF(AND(Q5867&lt;&gt;"",Q5867&gt;=Parametros!$B$11),"PARADO/SEM GIRO","OK"))))))))))</f>
        <v>VAZIA</v>
      </c>
      <c r="T5867" s="29" t="str">
        <f aca="false">IF(AND($S5867="PARADO/SEM GIRO",$K5867="KG",OR(Painel!$B$5="(Todos)",A5867=Painel!$B$5)*OR(Painel!$E$5="(Todos)",P5867=Painel!$E$5)),$J5867+ROW()/10000000,"")</f>
        <v/>
      </c>
      <c r="U5867" s="29" t="str">
        <f aca="false">IF(AND($S5867="VENCIDO",$K5867="KG",OR(Painel!$B$5="(Todos)",A5867=Painel!$B$5)*OR(Painel!$E$5="(Todos)",P5867=Painel!$E$5)),$J5867+ROW()/10000000,"")</f>
        <v/>
      </c>
    </row>
    <row r="5868" customFormat="false" ht="15" hidden="false" customHeight="false" outlineLevel="0" collapsed="false">
      <c r="A5868" s="29" t="s">
        <v>52</v>
      </c>
      <c r="B5868" s="29" t="s">
        <v>10955</v>
      </c>
      <c r="C5868" s="29" t="s">
        <v>801</v>
      </c>
      <c r="D5868" s="29" t="s">
        <v>4315</v>
      </c>
      <c r="E5868" s="29" t="n">
        <v>1</v>
      </c>
      <c r="F5868" s="29"/>
      <c r="G5868" s="29" t="s">
        <v>10956</v>
      </c>
      <c r="H5868" s="30" t="n">
        <v>1108.8</v>
      </c>
      <c r="I5868" s="31" t="n">
        <v>46275</v>
      </c>
      <c r="J5868" s="30" t="n">
        <v>1108.8</v>
      </c>
      <c r="K5868" s="29" t="s">
        <v>120</v>
      </c>
      <c r="L5868" s="29" t="s">
        <v>121</v>
      </c>
      <c r="M5868" s="29"/>
      <c r="N5868" s="29" t="s">
        <v>122</v>
      </c>
      <c r="O5868" s="31" t="n">
        <v>46812</v>
      </c>
      <c r="P5868" s="29" t="s">
        <v>123</v>
      </c>
      <c r="Q5868" s="29" t="n">
        <f aca="false">IFERROR(VALUE(L5868),"")</f>
        <v>10</v>
      </c>
      <c r="R5868" s="29" t="n">
        <f aca="true">IF(O5868="","",O5868-TODAY())</f>
        <v>527</v>
      </c>
      <c r="S5868" s="29" t="str">
        <f aca="false">IF(C5868="&lt;&lt; vazio &gt;&gt;","VAZIA",IF(AND(O5868&lt;&gt;"",R5868&lt;0),"VENCIDO",IF(AND(O5868&lt;&gt;"",R5868&lt;=Parametros!$B$10),"PRÓX. VENCIMENTO",IF(F5868="Q","QUALIDADE",IF(F5868="S","BLOQUEADO",IF(F5868="R","RESTRITO/DEVOLUÇÃO",IF(OR(N5868="QUAR",N5868="QRES"),"QUARENTENA",IF(OR(B5868="DESCARTE",B5868="DEVOLUÇÃO"),"DESCARTE/DEVOLUÇÃO",IF(AND(D5868="",K5868&lt;&gt;""),"SEM LOTE",IF(AND(Q5868&lt;&gt;"",Q5868&gt;=Parametros!$B$11),"PARADO/SEM GIRO","OK"))))))))))</f>
        <v>OK</v>
      </c>
      <c r="T5868" s="29" t="str">
        <f aca="false">IF(AND($S5868="PARADO/SEM GIRO",$K5868="KG",OR(Painel!$B$5="(Todos)",A5868=Painel!$B$5)*OR(Painel!$E$5="(Todos)",P5868=Painel!$E$5)),$J5868+ROW()/10000000,"")</f>
        <v/>
      </c>
      <c r="U5868" s="29" t="str">
        <f aca="false">IF(AND($S5868="VENCIDO",$K5868="KG",OR(Painel!$B$5="(Todos)",A5868=Painel!$B$5)*OR(Painel!$E$5="(Todos)",P5868=Painel!$E$5)),$J5868+ROW()/10000000,"")</f>
        <v/>
      </c>
    </row>
    <row r="5869" customFormat="false" ht="15" hidden="false" customHeight="false" outlineLevel="0" collapsed="false">
      <c r="A5869" s="29" t="s">
        <v>52</v>
      </c>
      <c r="B5869" s="29" t="s">
        <v>10957</v>
      </c>
      <c r="C5869" s="29" t="s">
        <v>115</v>
      </c>
      <c r="D5869" s="29"/>
      <c r="E5869" s="29" t="n">
        <v>0</v>
      </c>
      <c r="F5869" s="29"/>
      <c r="G5869" s="29"/>
      <c r="H5869" s="30" t="n">
        <v>0</v>
      </c>
      <c r="I5869" s="29"/>
      <c r="J5869" s="30" t="n">
        <v>0</v>
      </c>
      <c r="K5869" s="29"/>
      <c r="L5869" s="29" t="s">
        <v>116</v>
      </c>
      <c r="M5869" s="29"/>
      <c r="N5869" s="29"/>
      <c r="O5869" s="29"/>
      <c r="P5869" s="29"/>
      <c r="Q5869" s="29" t="n">
        <f aca="false">IFERROR(VALUE(L5869),"")</f>
        <v>0</v>
      </c>
      <c r="R5869" s="29" t="str">
        <f aca="true">IF(O5869="","",O5869-TODAY())</f>
        <v/>
      </c>
      <c r="S5869" s="29" t="str">
        <f aca="false">IF(C5869="&lt;&lt; vazio &gt;&gt;","VAZIA",IF(AND(O5869&lt;&gt;"",R5869&lt;0),"VENCIDO",IF(AND(O5869&lt;&gt;"",R5869&lt;=Parametros!$B$10),"PRÓX. VENCIMENTO",IF(F5869="Q","QUALIDADE",IF(F5869="S","BLOQUEADO",IF(F5869="R","RESTRITO/DEVOLUÇÃO",IF(OR(N5869="QUAR",N5869="QRES"),"QUARENTENA",IF(OR(B5869="DESCARTE",B5869="DEVOLUÇÃO"),"DESCARTE/DEVOLUÇÃO",IF(AND(D5869="",K5869&lt;&gt;""),"SEM LOTE",IF(AND(Q5869&lt;&gt;"",Q5869&gt;=Parametros!$B$11),"PARADO/SEM GIRO","OK"))))))))))</f>
        <v>VAZIA</v>
      </c>
      <c r="T5869" s="29" t="str">
        <f aca="false">IF(AND($S5869="PARADO/SEM GIRO",$K5869="KG",OR(Painel!$B$5="(Todos)",A5869=Painel!$B$5)*OR(Painel!$E$5="(Todos)",P5869=Painel!$E$5)),$J5869+ROW()/10000000,"")</f>
        <v/>
      </c>
      <c r="U5869" s="29" t="str">
        <f aca="false">IF(AND($S5869="VENCIDO",$K5869="KG",OR(Painel!$B$5="(Todos)",A5869=Painel!$B$5)*OR(Painel!$E$5="(Todos)",P5869=Painel!$E$5)),$J5869+ROW()/10000000,"")</f>
        <v/>
      </c>
    </row>
    <row r="5870" customFormat="false" ht="15" hidden="false" customHeight="false" outlineLevel="0" collapsed="false">
      <c r="A5870" s="29" t="s">
        <v>52</v>
      </c>
      <c r="B5870" s="29" t="s">
        <v>10958</v>
      </c>
      <c r="C5870" s="29" t="s">
        <v>115</v>
      </c>
      <c r="D5870" s="29"/>
      <c r="E5870" s="29" t="n">
        <v>0</v>
      </c>
      <c r="F5870" s="29"/>
      <c r="G5870" s="29"/>
      <c r="H5870" s="30" t="n">
        <v>0</v>
      </c>
      <c r="I5870" s="29"/>
      <c r="J5870" s="30" t="n">
        <v>0</v>
      </c>
      <c r="K5870" s="29"/>
      <c r="L5870" s="29" t="s">
        <v>116</v>
      </c>
      <c r="M5870" s="29"/>
      <c r="N5870" s="29"/>
      <c r="O5870" s="29"/>
      <c r="P5870" s="29"/>
      <c r="Q5870" s="29" t="n">
        <f aca="false">IFERROR(VALUE(L5870),"")</f>
        <v>0</v>
      </c>
      <c r="R5870" s="29" t="str">
        <f aca="true">IF(O5870="","",O5870-TODAY())</f>
        <v/>
      </c>
      <c r="S5870" s="29" t="str">
        <f aca="false">IF(C5870="&lt;&lt; vazio &gt;&gt;","VAZIA",IF(AND(O5870&lt;&gt;"",R5870&lt;0),"VENCIDO",IF(AND(O5870&lt;&gt;"",R5870&lt;=Parametros!$B$10),"PRÓX. VENCIMENTO",IF(F5870="Q","QUALIDADE",IF(F5870="S","BLOQUEADO",IF(F5870="R","RESTRITO/DEVOLUÇÃO",IF(OR(N5870="QUAR",N5870="QRES"),"QUARENTENA",IF(OR(B5870="DESCARTE",B5870="DEVOLUÇÃO"),"DESCARTE/DEVOLUÇÃO",IF(AND(D5870="",K5870&lt;&gt;""),"SEM LOTE",IF(AND(Q5870&lt;&gt;"",Q5870&gt;=Parametros!$B$11),"PARADO/SEM GIRO","OK"))))))))))</f>
        <v>VAZIA</v>
      </c>
      <c r="T5870" s="29" t="str">
        <f aca="false">IF(AND($S5870="PARADO/SEM GIRO",$K5870="KG",OR(Painel!$B$5="(Todos)",A5870=Painel!$B$5)*OR(Painel!$E$5="(Todos)",P5870=Painel!$E$5)),$J5870+ROW()/10000000,"")</f>
        <v/>
      </c>
      <c r="U5870" s="29" t="str">
        <f aca="false">IF(AND($S5870="VENCIDO",$K5870="KG",OR(Painel!$B$5="(Todos)",A5870=Painel!$B$5)*OR(Painel!$E$5="(Todos)",P5870=Painel!$E$5)),$J5870+ROW()/10000000,"")</f>
        <v/>
      </c>
    </row>
    <row r="5871" customFormat="false" ht="15" hidden="false" customHeight="false" outlineLevel="0" collapsed="false">
      <c r="A5871" s="29" t="s">
        <v>52</v>
      </c>
      <c r="B5871" s="29" t="s">
        <v>10959</v>
      </c>
      <c r="C5871" s="29" t="s">
        <v>980</v>
      </c>
      <c r="D5871" s="29" t="s">
        <v>981</v>
      </c>
      <c r="E5871" s="29" t="n">
        <v>1</v>
      </c>
      <c r="F5871" s="29" t="s">
        <v>268</v>
      </c>
      <c r="G5871" s="29" t="s">
        <v>10960</v>
      </c>
      <c r="H5871" s="30" t="n">
        <v>727.2</v>
      </c>
      <c r="I5871" s="31" t="n">
        <v>46280</v>
      </c>
      <c r="J5871" s="30" t="n">
        <v>727.2</v>
      </c>
      <c r="K5871" s="29" t="s">
        <v>120</v>
      </c>
      <c r="L5871" s="29" t="s">
        <v>144</v>
      </c>
      <c r="M5871" s="29"/>
      <c r="N5871" s="29" t="s">
        <v>122</v>
      </c>
      <c r="O5871" s="31" t="n">
        <v>46827</v>
      </c>
      <c r="P5871" s="29" t="s">
        <v>123</v>
      </c>
      <c r="Q5871" s="29" t="n">
        <f aca="false">IFERROR(VALUE(L5871),"")</f>
        <v>5</v>
      </c>
      <c r="R5871" s="29" t="n">
        <f aca="true">IF(O5871="","",O5871-TODAY())</f>
        <v>542</v>
      </c>
      <c r="S5871" s="29" t="str">
        <f aca="false">IF(C5871="&lt;&lt; vazio &gt;&gt;","VAZIA",IF(AND(O5871&lt;&gt;"",R5871&lt;0),"VENCIDO",IF(AND(O5871&lt;&gt;"",R5871&lt;=Parametros!$B$10),"PRÓX. VENCIMENTO",IF(F5871="Q","QUALIDADE",IF(F5871="S","BLOQUEADO",IF(F5871="R","RESTRITO/DEVOLUÇÃO",IF(OR(N5871="QUAR",N5871="QRES"),"QUARENTENA",IF(OR(B5871="DESCARTE",B5871="DEVOLUÇÃO"),"DESCARTE/DEVOLUÇÃO",IF(AND(D5871="",K5871&lt;&gt;""),"SEM LOTE",IF(AND(Q5871&lt;&gt;"",Q5871&gt;=Parametros!$B$11),"PARADO/SEM GIRO","OK"))))))))))</f>
        <v>QUALIDADE</v>
      </c>
      <c r="T5871" s="29" t="str">
        <f aca="false">IF(AND($S5871="PARADO/SEM GIRO",$K5871="KG",OR(Painel!$B$5="(Todos)",A5871=Painel!$B$5)*OR(Painel!$E$5="(Todos)",P5871=Painel!$E$5)),$J5871+ROW()/10000000,"")</f>
        <v/>
      </c>
      <c r="U5871" s="29" t="str">
        <f aca="false">IF(AND($S5871="VENCIDO",$K5871="KG",OR(Painel!$B$5="(Todos)",A5871=Painel!$B$5)*OR(Painel!$E$5="(Todos)",P5871=Painel!$E$5)),$J5871+ROW()/10000000,"")</f>
        <v/>
      </c>
    </row>
    <row r="5872" customFormat="false" ht="15" hidden="false" customHeight="false" outlineLevel="0" collapsed="false">
      <c r="A5872" s="29" t="s">
        <v>52</v>
      </c>
      <c r="B5872" s="29" t="s">
        <v>10961</v>
      </c>
      <c r="C5872" s="29" t="s">
        <v>186</v>
      </c>
      <c r="D5872" s="29" t="s">
        <v>1001</v>
      </c>
      <c r="E5872" s="29" t="n">
        <v>1</v>
      </c>
      <c r="F5872" s="29" t="s">
        <v>268</v>
      </c>
      <c r="G5872" s="29" t="s">
        <v>10962</v>
      </c>
      <c r="H5872" s="30" t="n">
        <v>545.4</v>
      </c>
      <c r="I5872" s="31" t="n">
        <v>46280</v>
      </c>
      <c r="J5872" s="30" t="n">
        <v>545.4</v>
      </c>
      <c r="K5872" s="29" t="s">
        <v>120</v>
      </c>
      <c r="L5872" s="29" t="s">
        <v>144</v>
      </c>
      <c r="M5872" s="29"/>
      <c r="N5872" s="29" t="s">
        <v>122</v>
      </c>
      <c r="O5872" s="31" t="n">
        <v>46827</v>
      </c>
      <c r="P5872" s="29" t="s">
        <v>123</v>
      </c>
      <c r="Q5872" s="29" t="n">
        <f aca="false">IFERROR(VALUE(L5872),"")</f>
        <v>5</v>
      </c>
      <c r="R5872" s="29" t="n">
        <f aca="true">IF(O5872="","",O5872-TODAY())</f>
        <v>542</v>
      </c>
      <c r="S5872" s="29" t="str">
        <f aca="false">IF(C5872="&lt;&lt; vazio &gt;&gt;","VAZIA",IF(AND(O5872&lt;&gt;"",R5872&lt;0),"VENCIDO",IF(AND(O5872&lt;&gt;"",R5872&lt;=Parametros!$B$10),"PRÓX. VENCIMENTO",IF(F5872="Q","QUALIDADE",IF(F5872="S","BLOQUEADO",IF(F5872="R","RESTRITO/DEVOLUÇÃO",IF(OR(N5872="QUAR",N5872="QRES"),"QUARENTENA",IF(OR(B5872="DESCARTE",B5872="DEVOLUÇÃO"),"DESCARTE/DEVOLUÇÃO",IF(AND(D5872="",K5872&lt;&gt;""),"SEM LOTE",IF(AND(Q5872&lt;&gt;"",Q5872&gt;=Parametros!$B$11),"PARADO/SEM GIRO","OK"))))))))))</f>
        <v>QUALIDADE</v>
      </c>
      <c r="T5872" s="29" t="str">
        <f aca="false">IF(AND($S5872="PARADO/SEM GIRO",$K5872="KG",OR(Painel!$B$5="(Todos)",A5872=Painel!$B$5)*OR(Painel!$E$5="(Todos)",P5872=Painel!$E$5)),$J5872+ROW()/10000000,"")</f>
        <v/>
      </c>
      <c r="U5872" s="29" t="str">
        <f aca="false">IF(AND($S5872="VENCIDO",$K5872="KG",OR(Painel!$B$5="(Todos)",A5872=Painel!$B$5)*OR(Painel!$E$5="(Todos)",P5872=Painel!$E$5)),$J5872+ROW()/10000000,"")</f>
        <v/>
      </c>
    </row>
    <row r="5873" customFormat="false" ht="15" hidden="false" customHeight="false" outlineLevel="0" collapsed="false">
      <c r="A5873" s="29" t="s">
        <v>52</v>
      </c>
      <c r="B5873" s="29" t="s">
        <v>10963</v>
      </c>
      <c r="C5873" s="29" t="s">
        <v>10297</v>
      </c>
      <c r="D5873" s="29" t="s">
        <v>10298</v>
      </c>
      <c r="E5873" s="29" t="n">
        <v>1</v>
      </c>
      <c r="F5873" s="29"/>
      <c r="G5873" s="29" t="s">
        <v>10964</v>
      </c>
      <c r="H5873" s="30" t="n">
        <v>800</v>
      </c>
      <c r="I5873" s="31" t="n">
        <v>46183</v>
      </c>
      <c r="J5873" s="30" t="n">
        <v>800</v>
      </c>
      <c r="K5873" s="29" t="s">
        <v>120</v>
      </c>
      <c r="L5873" s="29" t="s">
        <v>1096</v>
      </c>
      <c r="M5873" s="29"/>
      <c r="N5873" s="29" t="s">
        <v>122</v>
      </c>
      <c r="O5873" s="31" t="n">
        <v>46905</v>
      </c>
      <c r="P5873" s="29" t="s">
        <v>123</v>
      </c>
      <c r="Q5873" s="29" t="n">
        <f aca="false">IFERROR(VALUE(L5873),"")</f>
        <v>102</v>
      </c>
      <c r="R5873" s="29" t="n">
        <f aca="true">IF(O5873="","",O5873-TODAY())</f>
        <v>620</v>
      </c>
      <c r="S5873" s="29" t="str">
        <f aca="false">IF(C5873="&lt;&lt; vazio &gt;&gt;","VAZIA",IF(AND(O5873&lt;&gt;"",R5873&lt;0),"VENCIDO",IF(AND(O5873&lt;&gt;"",R5873&lt;=Parametros!$B$10),"PRÓX. VENCIMENTO",IF(F5873="Q","QUALIDADE",IF(F5873="S","BLOQUEADO",IF(F5873="R","RESTRITO/DEVOLUÇÃO",IF(OR(N5873="QUAR",N5873="QRES"),"QUARENTENA",IF(OR(B5873="DESCARTE",B5873="DEVOLUÇÃO"),"DESCARTE/DEVOLUÇÃO",IF(AND(D5873="",K5873&lt;&gt;""),"SEM LOTE",IF(AND(Q5873&lt;&gt;"",Q5873&gt;=Parametros!$B$11),"PARADO/SEM GIRO","OK"))))))))))</f>
        <v>PARADO/SEM GIRO</v>
      </c>
      <c r="T5873" s="29" t="n">
        <f aca="false">IF(AND($S5873="PARADO/SEM GIRO",$K5873="KG",OR(Painel!$B$5="(Todos)",A5873=Painel!$B$5)*OR(Painel!$E$5="(Todos)",P5873=Painel!$E$5)),$J5873+ROW()/10000000,"")</f>
        <v>800.0005873</v>
      </c>
      <c r="U5873" s="29" t="str">
        <f aca="false">IF(AND($S5873="VENCIDO",$K5873="KG",OR(Painel!$B$5="(Todos)",A5873=Painel!$B$5)*OR(Painel!$E$5="(Todos)",P5873=Painel!$E$5)),$J5873+ROW()/10000000,"")</f>
        <v/>
      </c>
    </row>
    <row r="5874" customFormat="false" ht="15" hidden="false" customHeight="false" outlineLevel="0" collapsed="false">
      <c r="A5874" s="29" t="s">
        <v>52</v>
      </c>
      <c r="B5874" s="29" t="s">
        <v>10965</v>
      </c>
      <c r="C5874" s="29" t="s">
        <v>4484</v>
      </c>
      <c r="D5874" s="29" t="s">
        <v>8828</v>
      </c>
      <c r="E5874" s="29" t="n">
        <v>1</v>
      </c>
      <c r="F5874" s="29"/>
      <c r="G5874" s="29" t="s">
        <v>10966</v>
      </c>
      <c r="H5874" s="30" t="n">
        <v>470</v>
      </c>
      <c r="I5874" s="31" t="n">
        <v>45903</v>
      </c>
      <c r="J5874" s="30" t="n">
        <v>470</v>
      </c>
      <c r="K5874" s="29" t="s">
        <v>120</v>
      </c>
      <c r="L5874" s="29" t="s">
        <v>8830</v>
      </c>
      <c r="M5874" s="29"/>
      <c r="N5874" s="29" t="s">
        <v>122</v>
      </c>
      <c r="O5874" s="31" t="n">
        <v>46548</v>
      </c>
      <c r="P5874" s="29" t="s">
        <v>123</v>
      </c>
      <c r="Q5874" s="29" t="n">
        <f aca="false">IFERROR(VALUE(L5874),"")</f>
        <v>382</v>
      </c>
      <c r="R5874" s="29" t="n">
        <f aca="true">IF(O5874="","",O5874-TODAY())</f>
        <v>263</v>
      </c>
      <c r="S5874" s="29" t="str">
        <f aca="false">IF(C5874="&lt;&lt; vazio &gt;&gt;","VAZIA",IF(AND(O5874&lt;&gt;"",R5874&lt;0),"VENCIDO",IF(AND(O5874&lt;&gt;"",R5874&lt;=Parametros!$B$10),"PRÓX. VENCIMENTO",IF(F5874="Q","QUALIDADE",IF(F5874="S","BLOQUEADO",IF(F5874="R","RESTRITO/DEVOLUÇÃO",IF(OR(N5874="QUAR",N5874="QRES"),"QUARENTENA",IF(OR(B5874="DESCARTE",B5874="DEVOLUÇÃO"),"DESCARTE/DEVOLUÇÃO",IF(AND(D5874="",K5874&lt;&gt;""),"SEM LOTE",IF(AND(Q5874&lt;&gt;"",Q5874&gt;=Parametros!$B$11),"PARADO/SEM GIRO","OK"))))))))))</f>
        <v>PARADO/SEM GIRO</v>
      </c>
      <c r="T5874" s="29" t="n">
        <f aca="false">IF(AND($S5874="PARADO/SEM GIRO",$K5874="KG",OR(Painel!$B$5="(Todos)",A5874=Painel!$B$5)*OR(Painel!$E$5="(Todos)",P5874=Painel!$E$5)),$J5874+ROW()/10000000,"")</f>
        <v>470.0005874</v>
      </c>
      <c r="U5874" s="29" t="str">
        <f aca="false">IF(AND($S5874="VENCIDO",$K5874="KG",OR(Painel!$B$5="(Todos)",A5874=Painel!$B$5)*OR(Painel!$E$5="(Todos)",P5874=Painel!$E$5)),$J5874+ROW()/10000000,"")</f>
        <v/>
      </c>
    </row>
    <row r="5875" customFormat="false" ht="15" hidden="false" customHeight="false" outlineLevel="0" collapsed="false">
      <c r="A5875" s="29" t="s">
        <v>52</v>
      </c>
      <c r="B5875" s="29" t="s">
        <v>10967</v>
      </c>
      <c r="C5875" s="29" t="s">
        <v>801</v>
      </c>
      <c r="D5875" s="29" t="s">
        <v>4315</v>
      </c>
      <c r="E5875" s="29" t="n">
        <v>1</v>
      </c>
      <c r="F5875" s="29"/>
      <c r="G5875" s="29" t="s">
        <v>10968</v>
      </c>
      <c r="H5875" s="30" t="n">
        <v>1108.8</v>
      </c>
      <c r="I5875" s="31" t="n">
        <v>46275</v>
      </c>
      <c r="J5875" s="30" t="n">
        <v>1108.8</v>
      </c>
      <c r="K5875" s="29" t="s">
        <v>120</v>
      </c>
      <c r="L5875" s="29" t="s">
        <v>121</v>
      </c>
      <c r="M5875" s="29"/>
      <c r="N5875" s="29" t="s">
        <v>122</v>
      </c>
      <c r="O5875" s="31" t="n">
        <v>46812</v>
      </c>
      <c r="P5875" s="29" t="s">
        <v>123</v>
      </c>
      <c r="Q5875" s="29" t="n">
        <f aca="false">IFERROR(VALUE(L5875),"")</f>
        <v>10</v>
      </c>
      <c r="R5875" s="29" t="n">
        <f aca="true">IF(O5875="","",O5875-TODAY())</f>
        <v>527</v>
      </c>
      <c r="S5875" s="29" t="str">
        <f aca="false">IF(C5875="&lt;&lt; vazio &gt;&gt;","VAZIA",IF(AND(O5875&lt;&gt;"",R5875&lt;0),"VENCIDO",IF(AND(O5875&lt;&gt;"",R5875&lt;=Parametros!$B$10),"PRÓX. VENCIMENTO",IF(F5875="Q","QUALIDADE",IF(F5875="S","BLOQUEADO",IF(F5875="R","RESTRITO/DEVOLUÇÃO",IF(OR(N5875="QUAR",N5875="QRES"),"QUARENTENA",IF(OR(B5875="DESCARTE",B5875="DEVOLUÇÃO"),"DESCARTE/DEVOLUÇÃO",IF(AND(D5875="",K5875&lt;&gt;""),"SEM LOTE",IF(AND(Q5875&lt;&gt;"",Q5875&gt;=Parametros!$B$11),"PARADO/SEM GIRO","OK"))))))))))</f>
        <v>OK</v>
      </c>
      <c r="T5875" s="29" t="str">
        <f aca="false">IF(AND($S5875="PARADO/SEM GIRO",$K5875="KG",OR(Painel!$B$5="(Todos)",A5875=Painel!$B$5)*OR(Painel!$E$5="(Todos)",P5875=Painel!$E$5)),$J5875+ROW()/10000000,"")</f>
        <v/>
      </c>
      <c r="U5875" s="29" t="str">
        <f aca="false">IF(AND($S5875="VENCIDO",$K5875="KG",OR(Painel!$B$5="(Todos)",A5875=Painel!$B$5)*OR(Painel!$E$5="(Todos)",P5875=Painel!$E$5)),$J5875+ROW()/10000000,"")</f>
        <v/>
      </c>
    </row>
    <row r="5876" customFormat="false" ht="15" hidden="false" customHeight="false" outlineLevel="0" collapsed="false">
      <c r="A5876" s="29" t="s">
        <v>52</v>
      </c>
      <c r="B5876" s="29" t="s">
        <v>10969</v>
      </c>
      <c r="C5876" s="29" t="s">
        <v>186</v>
      </c>
      <c r="D5876" s="29" t="s">
        <v>10970</v>
      </c>
      <c r="E5876" s="29" t="n">
        <v>1</v>
      </c>
      <c r="F5876" s="29"/>
      <c r="G5876" s="29" t="s">
        <v>10971</v>
      </c>
      <c r="H5876" s="30" t="n">
        <v>460</v>
      </c>
      <c r="I5876" s="31" t="n">
        <v>46171</v>
      </c>
      <c r="J5876" s="30" t="n">
        <v>460</v>
      </c>
      <c r="K5876" s="29" t="s">
        <v>120</v>
      </c>
      <c r="L5876" s="29" t="s">
        <v>7144</v>
      </c>
      <c r="M5876" s="29"/>
      <c r="N5876" s="29" t="s">
        <v>122</v>
      </c>
      <c r="O5876" s="31" t="n">
        <v>46714</v>
      </c>
      <c r="P5876" s="29" t="s">
        <v>123</v>
      </c>
      <c r="Q5876" s="29" t="n">
        <f aca="false">IFERROR(VALUE(L5876),"")</f>
        <v>114</v>
      </c>
      <c r="R5876" s="29" t="n">
        <f aca="true">IF(O5876="","",O5876-TODAY())</f>
        <v>429</v>
      </c>
      <c r="S5876" s="29" t="str">
        <f aca="false">IF(C5876="&lt;&lt; vazio &gt;&gt;","VAZIA",IF(AND(O5876&lt;&gt;"",R5876&lt;0),"VENCIDO",IF(AND(O5876&lt;&gt;"",R5876&lt;=Parametros!$B$10),"PRÓX. VENCIMENTO",IF(F5876="Q","QUALIDADE",IF(F5876="S","BLOQUEADO",IF(F5876="R","RESTRITO/DEVOLUÇÃO",IF(OR(N5876="QUAR",N5876="QRES"),"QUARENTENA",IF(OR(B5876="DESCARTE",B5876="DEVOLUÇÃO"),"DESCARTE/DEVOLUÇÃO",IF(AND(D5876="",K5876&lt;&gt;""),"SEM LOTE",IF(AND(Q5876&lt;&gt;"",Q5876&gt;=Parametros!$B$11),"PARADO/SEM GIRO","OK"))))))))))</f>
        <v>PARADO/SEM GIRO</v>
      </c>
      <c r="T5876" s="29" t="n">
        <f aca="false">IF(AND($S5876="PARADO/SEM GIRO",$K5876="KG",OR(Painel!$B$5="(Todos)",A5876=Painel!$B$5)*OR(Painel!$E$5="(Todos)",P5876=Painel!$E$5)),$J5876+ROW()/10000000,"")</f>
        <v>460.0005876</v>
      </c>
      <c r="U5876" s="29" t="str">
        <f aca="false">IF(AND($S5876="VENCIDO",$K5876="KG",OR(Painel!$B$5="(Todos)",A5876=Painel!$B$5)*OR(Painel!$E$5="(Todos)",P5876=Painel!$E$5)),$J5876+ROW()/10000000,"")</f>
        <v/>
      </c>
    </row>
    <row r="5877" customFormat="false" ht="15" hidden="false" customHeight="false" outlineLevel="0" collapsed="false">
      <c r="A5877" s="29" t="s">
        <v>52</v>
      </c>
      <c r="B5877" s="29" t="s">
        <v>10972</v>
      </c>
      <c r="C5877" s="29" t="s">
        <v>167</v>
      </c>
      <c r="D5877" s="29" t="s">
        <v>765</v>
      </c>
      <c r="E5877" s="29" t="n">
        <v>1</v>
      </c>
      <c r="F5877" s="29" t="s">
        <v>268</v>
      </c>
      <c r="G5877" s="29" t="s">
        <v>10973</v>
      </c>
      <c r="H5877" s="30" t="n">
        <v>590.4</v>
      </c>
      <c r="I5877" s="31" t="n">
        <v>46283</v>
      </c>
      <c r="J5877" s="30" t="n">
        <v>590.4</v>
      </c>
      <c r="K5877" s="29" t="s">
        <v>120</v>
      </c>
      <c r="L5877" s="29" t="s">
        <v>176</v>
      </c>
      <c r="M5877" s="29"/>
      <c r="N5877" s="29" t="s">
        <v>122</v>
      </c>
      <c r="O5877" s="31" t="n">
        <v>46830</v>
      </c>
      <c r="P5877" s="29" t="s">
        <v>123</v>
      </c>
      <c r="Q5877" s="29" t="n">
        <f aca="false">IFERROR(VALUE(L5877),"")</f>
        <v>2</v>
      </c>
      <c r="R5877" s="29" t="n">
        <f aca="true">IF(O5877="","",O5877-TODAY())</f>
        <v>545</v>
      </c>
      <c r="S5877" s="29" t="str">
        <f aca="false">IF(C5877="&lt;&lt; vazio &gt;&gt;","VAZIA",IF(AND(O5877&lt;&gt;"",R5877&lt;0),"VENCIDO",IF(AND(O5877&lt;&gt;"",R5877&lt;=Parametros!$B$10),"PRÓX. VENCIMENTO",IF(F5877="Q","QUALIDADE",IF(F5877="S","BLOQUEADO",IF(F5877="R","RESTRITO/DEVOLUÇÃO",IF(OR(N5877="QUAR",N5877="QRES"),"QUARENTENA",IF(OR(B5877="DESCARTE",B5877="DEVOLUÇÃO"),"DESCARTE/DEVOLUÇÃO",IF(AND(D5877="",K5877&lt;&gt;""),"SEM LOTE",IF(AND(Q5877&lt;&gt;"",Q5877&gt;=Parametros!$B$11),"PARADO/SEM GIRO","OK"))))))))))</f>
        <v>QUALIDADE</v>
      </c>
      <c r="T5877" s="29" t="str">
        <f aca="false">IF(AND($S5877="PARADO/SEM GIRO",$K5877="KG",OR(Painel!$B$5="(Todos)",A5877=Painel!$B$5)*OR(Painel!$E$5="(Todos)",P5877=Painel!$E$5)),$J5877+ROW()/10000000,"")</f>
        <v/>
      </c>
      <c r="U5877" s="29" t="str">
        <f aca="false">IF(AND($S5877="VENCIDO",$K5877="KG",OR(Painel!$B$5="(Todos)",A5877=Painel!$B$5)*OR(Painel!$E$5="(Todos)",P5877=Painel!$E$5)),$J5877+ROW()/10000000,"")</f>
        <v/>
      </c>
    </row>
    <row r="5878" customFormat="false" ht="15" hidden="false" customHeight="false" outlineLevel="0" collapsed="false">
      <c r="A5878" s="29" t="s">
        <v>52</v>
      </c>
      <c r="B5878" s="29" t="s">
        <v>10974</v>
      </c>
      <c r="C5878" s="29" t="s">
        <v>785</v>
      </c>
      <c r="D5878" s="29" t="s">
        <v>7246</v>
      </c>
      <c r="E5878" s="29" t="n">
        <v>1</v>
      </c>
      <c r="F5878" s="29"/>
      <c r="G5878" s="29" t="s">
        <v>10975</v>
      </c>
      <c r="H5878" s="30" t="n">
        <v>320</v>
      </c>
      <c r="I5878" s="31" t="n">
        <v>46266</v>
      </c>
      <c r="J5878" s="30" t="n">
        <v>320</v>
      </c>
      <c r="K5878" s="29" t="s">
        <v>120</v>
      </c>
      <c r="L5878" s="29" t="s">
        <v>180</v>
      </c>
      <c r="M5878" s="29"/>
      <c r="N5878" s="29" t="s">
        <v>122</v>
      </c>
      <c r="O5878" s="31" t="n">
        <v>46803</v>
      </c>
      <c r="P5878" s="29" t="s">
        <v>123</v>
      </c>
      <c r="Q5878" s="29" t="n">
        <f aca="false">IFERROR(VALUE(L5878),"")</f>
        <v>19</v>
      </c>
      <c r="R5878" s="29" t="n">
        <f aca="true">IF(O5878="","",O5878-TODAY())</f>
        <v>518</v>
      </c>
      <c r="S5878" s="29" t="str">
        <f aca="false">IF(C5878="&lt;&lt; vazio &gt;&gt;","VAZIA",IF(AND(O5878&lt;&gt;"",R5878&lt;0),"VENCIDO",IF(AND(O5878&lt;&gt;"",R5878&lt;=Parametros!$B$10),"PRÓX. VENCIMENTO",IF(F5878="Q","QUALIDADE",IF(F5878="S","BLOQUEADO",IF(F5878="R","RESTRITO/DEVOLUÇÃO",IF(OR(N5878="QUAR",N5878="QRES"),"QUARENTENA",IF(OR(B5878="DESCARTE",B5878="DEVOLUÇÃO"),"DESCARTE/DEVOLUÇÃO",IF(AND(D5878="",K5878&lt;&gt;""),"SEM LOTE",IF(AND(Q5878&lt;&gt;"",Q5878&gt;=Parametros!$B$11),"PARADO/SEM GIRO","OK"))))))))))</f>
        <v>OK</v>
      </c>
      <c r="T5878" s="29" t="str">
        <f aca="false">IF(AND($S5878="PARADO/SEM GIRO",$K5878="KG",OR(Painel!$B$5="(Todos)",A5878=Painel!$B$5)*OR(Painel!$E$5="(Todos)",P5878=Painel!$E$5)),$J5878+ROW()/10000000,"")</f>
        <v/>
      </c>
      <c r="U5878" s="29" t="str">
        <f aca="false">IF(AND($S5878="VENCIDO",$K5878="KG",OR(Painel!$B$5="(Todos)",A5878=Painel!$B$5)*OR(Painel!$E$5="(Todos)",P5878=Painel!$E$5)),$J5878+ROW()/10000000,"")</f>
        <v/>
      </c>
    </row>
    <row r="5879" customFormat="false" ht="15" hidden="false" customHeight="false" outlineLevel="0" collapsed="false">
      <c r="A5879" s="29" t="s">
        <v>52</v>
      </c>
      <c r="B5879" s="29" t="s">
        <v>10976</v>
      </c>
      <c r="C5879" s="29" t="s">
        <v>581</v>
      </c>
      <c r="D5879" s="29" t="s">
        <v>584</v>
      </c>
      <c r="E5879" s="29" t="n">
        <v>1</v>
      </c>
      <c r="F5879" s="29"/>
      <c r="G5879" s="29" t="s">
        <v>10977</v>
      </c>
      <c r="H5879" s="30" t="n">
        <v>315</v>
      </c>
      <c r="I5879" s="31" t="n">
        <v>46282</v>
      </c>
      <c r="J5879" s="30" t="n">
        <v>315</v>
      </c>
      <c r="K5879" s="29" t="s">
        <v>120</v>
      </c>
      <c r="L5879" s="29" t="s">
        <v>400</v>
      </c>
      <c r="M5879" s="29"/>
      <c r="N5879" s="29" t="s">
        <v>122</v>
      </c>
      <c r="O5879" s="31" t="n">
        <v>46820</v>
      </c>
      <c r="P5879" s="29" t="s">
        <v>123</v>
      </c>
      <c r="Q5879" s="29" t="n">
        <f aca="false">IFERROR(VALUE(L5879),"")</f>
        <v>3</v>
      </c>
      <c r="R5879" s="29" t="n">
        <f aca="true">IF(O5879="","",O5879-TODAY())</f>
        <v>535</v>
      </c>
      <c r="S5879" s="29" t="str">
        <f aca="false">IF(C5879="&lt;&lt; vazio &gt;&gt;","VAZIA",IF(AND(O5879&lt;&gt;"",R5879&lt;0),"VENCIDO",IF(AND(O5879&lt;&gt;"",R5879&lt;=Parametros!$B$10),"PRÓX. VENCIMENTO",IF(F5879="Q","QUALIDADE",IF(F5879="S","BLOQUEADO",IF(F5879="R","RESTRITO/DEVOLUÇÃO",IF(OR(N5879="QUAR",N5879="QRES"),"QUARENTENA",IF(OR(B5879="DESCARTE",B5879="DEVOLUÇÃO"),"DESCARTE/DEVOLUÇÃO",IF(AND(D5879="",K5879&lt;&gt;""),"SEM LOTE",IF(AND(Q5879&lt;&gt;"",Q5879&gt;=Parametros!$B$11),"PARADO/SEM GIRO","OK"))))))))))</f>
        <v>OK</v>
      </c>
      <c r="T5879" s="29" t="str">
        <f aca="false">IF(AND($S5879="PARADO/SEM GIRO",$K5879="KG",OR(Painel!$B$5="(Todos)",A5879=Painel!$B$5)*OR(Painel!$E$5="(Todos)",P5879=Painel!$E$5)),$J5879+ROW()/10000000,"")</f>
        <v/>
      </c>
      <c r="U5879" s="29" t="str">
        <f aca="false">IF(AND($S5879="VENCIDO",$K5879="KG",OR(Painel!$B$5="(Todos)",A5879=Painel!$B$5)*OR(Painel!$E$5="(Todos)",P5879=Painel!$E$5)),$J5879+ROW()/10000000,"")</f>
        <v/>
      </c>
    </row>
    <row r="5880" customFormat="false" ht="15" hidden="false" customHeight="false" outlineLevel="0" collapsed="false">
      <c r="A5880" s="29" t="s">
        <v>52</v>
      </c>
      <c r="B5880" s="29" t="s">
        <v>10978</v>
      </c>
      <c r="C5880" s="29" t="s">
        <v>2694</v>
      </c>
      <c r="D5880" s="29" t="s">
        <v>10902</v>
      </c>
      <c r="E5880" s="29" t="n">
        <v>1</v>
      </c>
      <c r="F5880" s="29"/>
      <c r="G5880" s="29" t="s">
        <v>10979</v>
      </c>
      <c r="H5880" s="30" t="n">
        <v>480</v>
      </c>
      <c r="I5880" s="31" t="n">
        <v>46183</v>
      </c>
      <c r="J5880" s="30" t="n">
        <v>480</v>
      </c>
      <c r="K5880" s="29" t="s">
        <v>120</v>
      </c>
      <c r="L5880" s="29" t="s">
        <v>1096</v>
      </c>
      <c r="M5880" s="29"/>
      <c r="N5880" s="29" t="s">
        <v>122</v>
      </c>
      <c r="O5880" s="31" t="n">
        <v>46451</v>
      </c>
      <c r="P5880" s="29" t="s">
        <v>123</v>
      </c>
      <c r="Q5880" s="29" t="n">
        <f aca="false">IFERROR(VALUE(L5880),"")</f>
        <v>102</v>
      </c>
      <c r="R5880" s="29" t="n">
        <f aca="true">IF(O5880="","",O5880-TODAY())</f>
        <v>166</v>
      </c>
      <c r="S5880" s="29" t="str">
        <f aca="false">IF(C5880="&lt;&lt; vazio &gt;&gt;","VAZIA",IF(AND(O5880&lt;&gt;"",R5880&lt;0),"VENCIDO",IF(AND(O5880&lt;&gt;"",R5880&lt;=Parametros!$B$10),"PRÓX. VENCIMENTO",IF(F5880="Q","QUALIDADE",IF(F5880="S","BLOQUEADO",IF(F5880="R","RESTRITO/DEVOLUÇÃO",IF(OR(N5880="QUAR",N5880="QRES"),"QUARENTENA",IF(OR(B5880="DESCARTE",B5880="DEVOLUÇÃO"),"DESCARTE/DEVOLUÇÃO",IF(AND(D5880="",K5880&lt;&gt;""),"SEM LOTE",IF(AND(Q5880&lt;&gt;"",Q5880&gt;=Parametros!$B$11),"PARADO/SEM GIRO","OK"))))))))))</f>
        <v>PARADO/SEM GIRO</v>
      </c>
      <c r="T5880" s="29" t="n">
        <f aca="false">IF(AND($S5880="PARADO/SEM GIRO",$K5880="KG",OR(Painel!$B$5="(Todos)",A5880=Painel!$B$5)*OR(Painel!$E$5="(Todos)",P5880=Painel!$E$5)),$J5880+ROW()/10000000,"")</f>
        <v>480.000588</v>
      </c>
      <c r="U5880" s="29" t="str">
        <f aca="false">IF(AND($S5880="VENCIDO",$K5880="KG",OR(Painel!$B$5="(Todos)",A5880=Painel!$B$5)*OR(Painel!$E$5="(Todos)",P5880=Painel!$E$5)),$J5880+ROW()/10000000,"")</f>
        <v/>
      </c>
    </row>
    <row r="5881" customFormat="false" ht="15" hidden="false" customHeight="false" outlineLevel="0" collapsed="false">
      <c r="A5881" s="29" t="s">
        <v>52</v>
      </c>
      <c r="B5881" s="29" t="s">
        <v>10980</v>
      </c>
      <c r="C5881" s="29" t="s">
        <v>2561</v>
      </c>
      <c r="D5881" s="29" t="s">
        <v>7209</v>
      </c>
      <c r="E5881" s="29" t="n">
        <v>1</v>
      </c>
      <c r="F5881" s="29" t="s">
        <v>268</v>
      </c>
      <c r="G5881" s="29" t="s">
        <v>10981</v>
      </c>
      <c r="H5881" s="30" t="n">
        <v>590.4</v>
      </c>
      <c r="I5881" s="31" t="n">
        <v>46285</v>
      </c>
      <c r="J5881" s="30" t="n">
        <v>590.4</v>
      </c>
      <c r="K5881" s="29" t="s">
        <v>120</v>
      </c>
      <c r="L5881" s="29" t="s">
        <v>116</v>
      </c>
      <c r="M5881" s="29"/>
      <c r="N5881" s="29" t="s">
        <v>122</v>
      </c>
      <c r="O5881" s="31" t="n">
        <v>47015</v>
      </c>
      <c r="P5881" s="29" t="s">
        <v>123</v>
      </c>
      <c r="Q5881" s="29" t="n">
        <f aca="false">IFERROR(VALUE(L5881),"")</f>
        <v>0</v>
      </c>
      <c r="R5881" s="29" t="n">
        <f aca="true">IF(O5881="","",O5881-TODAY())</f>
        <v>730</v>
      </c>
      <c r="S5881" s="29" t="str">
        <f aca="false">IF(C5881="&lt;&lt; vazio &gt;&gt;","VAZIA",IF(AND(O5881&lt;&gt;"",R5881&lt;0),"VENCIDO",IF(AND(O5881&lt;&gt;"",R5881&lt;=Parametros!$B$10),"PRÓX. VENCIMENTO",IF(F5881="Q","QUALIDADE",IF(F5881="S","BLOQUEADO",IF(F5881="R","RESTRITO/DEVOLUÇÃO",IF(OR(N5881="QUAR",N5881="QRES"),"QUARENTENA",IF(OR(B5881="DESCARTE",B5881="DEVOLUÇÃO"),"DESCARTE/DEVOLUÇÃO",IF(AND(D5881="",K5881&lt;&gt;""),"SEM LOTE",IF(AND(Q5881&lt;&gt;"",Q5881&gt;=Parametros!$B$11),"PARADO/SEM GIRO","OK"))))))))))</f>
        <v>QUALIDADE</v>
      </c>
      <c r="T5881" s="29" t="str">
        <f aca="false">IF(AND($S5881="PARADO/SEM GIRO",$K5881="KG",OR(Painel!$B$5="(Todos)",A5881=Painel!$B$5)*OR(Painel!$E$5="(Todos)",P5881=Painel!$E$5)),$J5881+ROW()/10000000,"")</f>
        <v/>
      </c>
      <c r="U5881" s="29" t="str">
        <f aca="false">IF(AND($S5881="VENCIDO",$K5881="KG",OR(Painel!$B$5="(Todos)",A5881=Painel!$B$5)*OR(Painel!$E$5="(Todos)",P5881=Painel!$E$5)),$J5881+ROW()/10000000,"")</f>
        <v/>
      </c>
    </row>
    <row r="5882" customFormat="false" ht="15" hidden="false" customHeight="false" outlineLevel="0" collapsed="false">
      <c r="A5882" s="29" t="s">
        <v>52</v>
      </c>
      <c r="B5882" s="29" t="s">
        <v>10982</v>
      </c>
      <c r="C5882" s="29" t="s">
        <v>396</v>
      </c>
      <c r="D5882" s="29" t="s">
        <v>397</v>
      </c>
      <c r="E5882" s="29" t="n">
        <v>1</v>
      </c>
      <c r="F5882" s="29"/>
      <c r="G5882" s="29" t="s">
        <v>10983</v>
      </c>
      <c r="H5882" s="30" t="n">
        <v>1102.5</v>
      </c>
      <c r="I5882" s="31" t="n">
        <v>46261</v>
      </c>
      <c r="J5882" s="30" t="n">
        <v>1102.5</v>
      </c>
      <c r="K5882" s="29" t="s">
        <v>120</v>
      </c>
      <c r="L5882" s="29" t="s">
        <v>938</v>
      </c>
      <c r="M5882" s="29"/>
      <c r="N5882" s="29" t="s">
        <v>122</v>
      </c>
      <c r="O5882" s="31" t="n">
        <v>46806</v>
      </c>
      <c r="P5882" s="29" t="s">
        <v>123</v>
      </c>
      <c r="Q5882" s="29" t="n">
        <f aca="false">IFERROR(VALUE(L5882),"")</f>
        <v>24</v>
      </c>
      <c r="R5882" s="29" t="n">
        <f aca="true">IF(O5882="","",O5882-TODAY())</f>
        <v>521</v>
      </c>
      <c r="S5882" s="29" t="str">
        <f aca="false">IF(C5882="&lt;&lt; vazio &gt;&gt;","VAZIA",IF(AND(O5882&lt;&gt;"",R5882&lt;0),"VENCIDO",IF(AND(O5882&lt;&gt;"",R5882&lt;=Parametros!$B$10),"PRÓX. VENCIMENTO",IF(F5882="Q","QUALIDADE",IF(F5882="S","BLOQUEADO",IF(F5882="R","RESTRITO/DEVOLUÇÃO",IF(OR(N5882="QUAR",N5882="QRES"),"QUARENTENA",IF(OR(B5882="DESCARTE",B5882="DEVOLUÇÃO"),"DESCARTE/DEVOLUÇÃO",IF(AND(D5882="",K5882&lt;&gt;""),"SEM LOTE",IF(AND(Q5882&lt;&gt;"",Q5882&gt;=Parametros!$B$11),"PARADO/SEM GIRO","OK"))))))))))</f>
        <v>OK</v>
      </c>
      <c r="T5882" s="29" t="str">
        <f aca="false">IF(AND($S5882="PARADO/SEM GIRO",$K5882="KG",OR(Painel!$B$5="(Todos)",A5882=Painel!$B$5)*OR(Painel!$E$5="(Todos)",P5882=Painel!$E$5)),$J5882+ROW()/10000000,"")</f>
        <v/>
      </c>
      <c r="U5882" s="29" t="str">
        <f aca="false">IF(AND($S5882="VENCIDO",$K5882="KG",OR(Painel!$B$5="(Todos)",A5882=Painel!$B$5)*OR(Painel!$E$5="(Todos)",P5882=Painel!$E$5)),$J5882+ROW()/10000000,"")</f>
        <v/>
      </c>
    </row>
    <row r="5883" customFormat="false" ht="15" hidden="false" customHeight="false" outlineLevel="0" collapsed="false">
      <c r="A5883" s="29" t="s">
        <v>52</v>
      </c>
      <c r="B5883" s="29" t="s">
        <v>10984</v>
      </c>
      <c r="C5883" s="29" t="s">
        <v>4484</v>
      </c>
      <c r="D5883" s="29" t="s">
        <v>8828</v>
      </c>
      <c r="E5883" s="29" t="n">
        <v>1</v>
      </c>
      <c r="F5883" s="29"/>
      <c r="G5883" s="29" t="s">
        <v>10985</v>
      </c>
      <c r="H5883" s="30" t="n">
        <v>480</v>
      </c>
      <c r="I5883" s="31" t="n">
        <v>45903</v>
      </c>
      <c r="J5883" s="30" t="n">
        <v>480</v>
      </c>
      <c r="K5883" s="29" t="s">
        <v>120</v>
      </c>
      <c r="L5883" s="29" t="s">
        <v>8830</v>
      </c>
      <c r="M5883" s="29"/>
      <c r="N5883" s="29" t="s">
        <v>122</v>
      </c>
      <c r="O5883" s="31" t="n">
        <v>46548</v>
      </c>
      <c r="P5883" s="29" t="s">
        <v>123</v>
      </c>
      <c r="Q5883" s="29" t="n">
        <f aca="false">IFERROR(VALUE(L5883),"")</f>
        <v>382</v>
      </c>
      <c r="R5883" s="29" t="n">
        <f aca="true">IF(O5883="","",O5883-TODAY())</f>
        <v>263</v>
      </c>
      <c r="S5883" s="29" t="str">
        <f aca="false">IF(C5883="&lt;&lt; vazio &gt;&gt;","VAZIA",IF(AND(O5883&lt;&gt;"",R5883&lt;0),"VENCIDO",IF(AND(O5883&lt;&gt;"",R5883&lt;=Parametros!$B$10),"PRÓX. VENCIMENTO",IF(F5883="Q","QUALIDADE",IF(F5883="S","BLOQUEADO",IF(F5883="R","RESTRITO/DEVOLUÇÃO",IF(OR(N5883="QUAR",N5883="QRES"),"QUARENTENA",IF(OR(B5883="DESCARTE",B5883="DEVOLUÇÃO"),"DESCARTE/DEVOLUÇÃO",IF(AND(D5883="",K5883&lt;&gt;""),"SEM LOTE",IF(AND(Q5883&lt;&gt;"",Q5883&gt;=Parametros!$B$11),"PARADO/SEM GIRO","OK"))))))))))</f>
        <v>PARADO/SEM GIRO</v>
      </c>
      <c r="T5883" s="29" t="n">
        <f aca="false">IF(AND($S5883="PARADO/SEM GIRO",$K5883="KG",OR(Painel!$B$5="(Todos)",A5883=Painel!$B$5)*OR(Painel!$E$5="(Todos)",P5883=Painel!$E$5)),$J5883+ROW()/10000000,"")</f>
        <v>480.0005883</v>
      </c>
      <c r="U5883" s="29" t="str">
        <f aca="false">IF(AND($S5883="VENCIDO",$K5883="KG",OR(Painel!$B$5="(Todos)",A5883=Painel!$B$5)*OR(Painel!$E$5="(Todos)",P5883=Painel!$E$5)),$J5883+ROW()/10000000,"")</f>
        <v/>
      </c>
    </row>
    <row r="5884" customFormat="false" ht="15" hidden="false" customHeight="false" outlineLevel="0" collapsed="false">
      <c r="A5884" s="29" t="s">
        <v>52</v>
      </c>
      <c r="B5884" s="29" t="s">
        <v>10986</v>
      </c>
      <c r="C5884" s="29" t="s">
        <v>161</v>
      </c>
      <c r="D5884" s="29" t="s">
        <v>2643</v>
      </c>
      <c r="E5884" s="29" t="n">
        <v>1</v>
      </c>
      <c r="F5884" s="29"/>
      <c r="G5884" s="29" t="s">
        <v>10987</v>
      </c>
      <c r="H5884" s="30" t="n">
        <v>999.9</v>
      </c>
      <c r="I5884" s="31" t="n">
        <v>46272</v>
      </c>
      <c r="J5884" s="30" t="n">
        <v>999.9</v>
      </c>
      <c r="K5884" s="29" t="s">
        <v>120</v>
      </c>
      <c r="L5884" s="29" t="s">
        <v>126</v>
      </c>
      <c r="M5884" s="29"/>
      <c r="N5884" s="29" t="s">
        <v>122</v>
      </c>
      <c r="O5884" s="31" t="n">
        <v>46763</v>
      </c>
      <c r="P5884" s="29" t="s">
        <v>123</v>
      </c>
      <c r="Q5884" s="29" t="n">
        <f aca="false">IFERROR(VALUE(L5884),"")</f>
        <v>13</v>
      </c>
      <c r="R5884" s="29" t="n">
        <f aca="true">IF(O5884="","",O5884-TODAY())</f>
        <v>478</v>
      </c>
      <c r="S5884" s="29" t="str">
        <f aca="false">IF(C5884="&lt;&lt; vazio &gt;&gt;","VAZIA",IF(AND(O5884&lt;&gt;"",R5884&lt;0),"VENCIDO",IF(AND(O5884&lt;&gt;"",R5884&lt;=Parametros!$B$10),"PRÓX. VENCIMENTO",IF(F5884="Q","QUALIDADE",IF(F5884="S","BLOQUEADO",IF(F5884="R","RESTRITO/DEVOLUÇÃO",IF(OR(N5884="QUAR",N5884="QRES"),"QUARENTENA",IF(OR(B5884="DESCARTE",B5884="DEVOLUÇÃO"),"DESCARTE/DEVOLUÇÃO",IF(AND(D5884="",K5884&lt;&gt;""),"SEM LOTE",IF(AND(Q5884&lt;&gt;"",Q5884&gt;=Parametros!$B$11),"PARADO/SEM GIRO","OK"))))))))))</f>
        <v>OK</v>
      </c>
      <c r="T5884" s="29" t="str">
        <f aca="false">IF(AND($S5884="PARADO/SEM GIRO",$K5884="KG",OR(Painel!$B$5="(Todos)",A5884=Painel!$B$5)*OR(Painel!$E$5="(Todos)",P5884=Painel!$E$5)),$J5884+ROW()/10000000,"")</f>
        <v/>
      </c>
      <c r="U5884" s="29" t="str">
        <f aca="false">IF(AND($S5884="VENCIDO",$K5884="KG",OR(Painel!$B$5="(Todos)",A5884=Painel!$B$5)*OR(Painel!$E$5="(Todos)",P5884=Painel!$E$5)),$J5884+ROW()/10000000,"")</f>
        <v/>
      </c>
    </row>
    <row r="5885" customFormat="false" ht="15" hidden="false" customHeight="false" outlineLevel="0" collapsed="false">
      <c r="A5885" s="29" t="s">
        <v>52</v>
      </c>
      <c r="B5885" s="29" t="s">
        <v>10988</v>
      </c>
      <c r="C5885" s="29" t="s">
        <v>533</v>
      </c>
      <c r="D5885" s="29" t="s">
        <v>10989</v>
      </c>
      <c r="E5885" s="29" t="n">
        <v>1</v>
      </c>
      <c r="F5885" s="29" t="s">
        <v>268</v>
      </c>
      <c r="G5885" s="29" t="s">
        <v>10990</v>
      </c>
      <c r="H5885" s="30" t="n">
        <v>54</v>
      </c>
      <c r="I5885" s="31" t="n">
        <v>46071</v>
      </c>
      <c r="J5885" s="30" t="n">
        <v>54</v>
      </c>
      <c r="K5885" s="29" t="s">
        <v>120</v>
      </c>
      <c r="L5885" s="29" t="s">
        <v>9514</v>
      </c>
      <c r="M5885" s="29"/>
      <c r="N5885" s="29" t="s">
        <v>122</v>
      </c>
      <c r="O5885" s="31" t="n">
        <v>46601</v>
      </c>
      <c r="P5885" s="29" t="s">
        <v>123</v>
      </c>
      <c r="Q5885" s="29" t="n">
        <f aca="false">IFERROR(VALUE(L5885),"")</f>
        <v>214</v>
      </c>
      <c r="R5885" s="29" t="n">
        <f aca="true">IF(O5885="","",O5885-TODAY())</f>
        <v>316</v>
      </c>
      <c r="S5885" s="29" t="str">
        <f aca="false">IF(C5885="&lt;&lt; vazio &gt;&gt;","VAZIA",IF(AND(O5885&lt;&gt;"",R5885&lt;0),"VENCIDO",IF(AND(O5885&lt;&gt;"",R5885&lt;=Parametros!$B$10),"PRÓX. VENCIMENTO",IF(F5885="Q","QUALIDADE",IF(F5885="S","BLOQUEADO",IF(F5885="R","RESTRITO/DEVOLUÇÃO",IF(OR(N5885="QUAR",N5885="QRES"),"QUARENTENA",IF(OR(B5885="DESCARTE",B5885="DEVOLUÇÃO"),"DESCARTE/DEVOLUÇÃO",IF(AND(D5885="",K5885&lt;&gt;""),"SEM LOTE",IF(AND(Q5885&lt;&gt;"",Q5885&gt;=Parametros!$B$11),"PARADO/SEM GIRO","OK"))))))))))</f>
        <v>QUALIDADE</v>
      </c>
      <c r="T5885" s="29" t="str">
        <f aca="false">IF(AND($S5885="PARADO/SEM GIRO",$K5885="KG",OR(Painel!$B$5="(Todos)",A5885=Painel!$B$5)*OR(Painel!$E$5="(Todos)",P5885=Painel!$E$5)),$J5885+ROW()/10000000,"")</f>
        <v/>
      </c>
      <c r="U5885" s="29" t="str">
        <f aca="false">IF(AND($S5885="VENCIDO",$K5885="KG",OR(Painel!$B$5="(Todos)",A5885=Painel!$B$5)*OR(Painel!$E$5="(Todos)",P5885=Painel!$E$5)),$J5885+ROW()/10000000,"")</f>
        <v/>
      </c>
    </row>
    <row r="5886" customFormat="false" ht="15" hidden="false" customHeight="false" outlineLevel="0" collapsed="false">
      <c r="A5886" s="29" t="s">
        <v>52</v>
      </c>
      <c r="B5886" s="29" t="s">
        <v>10991</v>
      </c>
      <c r="C5886" s="29" t="s">
        <v>1381</v>
      </c>
      <c r="D5886" s="29" t="s">
        <v>2544</v>
      </c>
      <c r="E5886" s="29" t="n">
        <v>1</v>
      </c>
      <c r="F5886" s="29"/>
      <c r="G5886" s="29" t="s">
        <v>10992</v>
      </c>
      <c r="H5886" s="30" t="n">
        <v>800</v>
      </c>
      <c r="I5886" s="31" t="n">
        <v>46231</v>
      </c>
      <c r="J5886" s="30" t="n">
        <v>800</v>
      </c>
      <c r="K5886" s="29" t="s">
        <v>120</v>
      </c>
      <c r="L5886" s="29" t="s">
        <v>2246</v>
      </c>
      <c r="M5886" s="29"/>
      <c r="N5886" s="29" t="s">
        <v>122</v>
      </c>
      <c r="O5886" s="31" t="n">
        <v>46591</v>
      </c>
      <c r="P5886" s="29" t="s">
        <v>123</v>
      </c>
      <c r="Q5886" s="29" t="n">
        <f aca="false">IFERROR(VALUE(L5886),"")</f>
        <v>54</v>
      </c>
      <c r="R5886" s="29" t="n">
        <f aca="true">IF(O5886="","",O5886-TODAY())</f>
        <v>306</v>
      </c>
      <c r="S5886" s="29" t="str">
        <f aca="false">IF(C5886="&lt;&lt; vazio &gt;&gt;","VAZIA",IF(AND(O5886&lt;&gt;"",R5886&lt;0),"VENCIDO",IF(AND(O5886&lt;&gt;"",R5886&lt;=Parametros!$B$10),"PRÓX. VENCIMENTO",IF(F5886="Q","QUALIDADE",IF(F5886="S","BLOQUEADO",IF(F5886="R","RESTRITO/DEVOLUÇÃO",IF(OR(N5886="QUAR",N5886="QRES"),"QUARENTENA",IF(OR(B5886="DESCARTE",B5886="DEVOLUÇÃO"),"DESCARTE/DEVOLUÇÃO",IF(AND(D5886="",K5886&lt;&gt;""),"SEM LOTE",IF(AND(Q5886&lt;&gt;"",Q5886&gt;=Parametros!$B$11),"PARADO/SEM GIRO","OK"))))))))))</f>
        <v>OK</v>
      </c>
      <c r="T5886" s="29" t="str">
        <f aca="false">IF(AND($S5886="PARADO/SEM GIRO",$K5886="KG",OR(Painel!$B$5="(Todos)",A5886=Painel!$B$5)*OR(Painel!$E$5="(Todos)",P5886=Painel!$E$5)),$J5886+ROW()/10000000,"")</f>
        <v/>
      </c>
      <c r="U5886" s="29" t="str">
        <f aca="false">IF(AND($S5886="VENCIDO",$K5886="KG",OR(Painel!$B$5="(Todos)",A5886=Painel!$B$5)*OR(Painel!$E$5="(Todos)",P5886=Painel!$E$5)),$J5886+ROW()/10000000,"")</f>
        <v/>
      </c>
    </row>
    <row r="5887" customFormat="false" ht="15" hidden="false" customHeight="false" outlineLevel="0" collapsed="false">
      <c r="A5887" s="29" t="s">
        <v>52</v>
      </c>
      <c r="B5887" s="29" t="s">
        <v>10993</v>
      </c>
      <c r="C5887" s="29" t="s">
        <v>317</v>
      </c>
      <c r="D5887" s="29" t="s">
        <v>1006</v>
      </c>
      <c r="E5887" s="29" t="n">
        <v>1</v>
      </c>
      <c r="F5887" s="29" t="s">
        <v>268</v>
      </c>
      <c r="G5887" s="29" t="s">
        <v>10994</v>
      </c>
      <c r="H5887" s="30" t="n">
        <v>590.4</v>
      </c>
      <c r="I5887" s="31" t="n">
        <v>46285</v>
      </c>
      <c r="J5887" s="30" t="n">
        <v>590.4</v>
      </c>
      <c r="K5887" s="29" t="s">
        <v>120</v>
      </c>
      <c r="L5887" s="29" t="s">
        <v>116</v>
      </c>
      <c r="M5887" s="29"/>
      <c r="N5887" s="29" t="s">
        <v>122</v>
      </c>
      <c r="O5887" s="31" t="n">
        <v>46831</v>
      </c>
      <c r="P5887" s="29" t="s">
        <v>123</v>
      </c>
      <c r="Q5887" s="29" t="n">
        <f aca="false">IFERROR(VALUE(L5887),"")</f>
        <v>0</v>
      </c>
      <c r="R5887" s="29" t="n">
        <f aca="true">IF(O5887="","",O5887-TODAY())</f>
        <v>546</v>
      </c>
      <c r="S5887" s="29" t="str">
        <f aca="false">IF(C5887="&lt;&lt; vazio &gt;&gt;","VAZIA",IF(AND(O5887&lt;&gt;"",R5887&lt;0),"VENCIDO",IF(AND(O5887&lt;&gt;"",R5887&lt;=Parametros!$B$10),"PRÓX. VENCIMENTO",IF(F5887="Q","QUALIDADE",IF(F5887="S","BLOQUEADO",IF(F5887="R","RESTRITO/DEVOLUÇÃO",IF(OR(N5887="QUAR",N5887="QRES"),"QUARENTENA",IF(OR(B5887="DESCARTE",B5887="DEVOLUÇÃO"),"DESCARTE/DEVOLUÇÃO",IF(AND(D5887="",K5887&lt;&gt;""),"SEM LOTE",IF(AND(Q5887&lt;&gt;"",Q5887&gt;=Parametros!$B$11),"PARADO/SEM GIRO","OK"))))))))))</f>
        <v>QUALIDADE</v>
      </c>
      <c r="T5887" s="29" t="str">
        <f aca="false">IF(AND($S5887="PARADO/SEM GIRO",$K5887="KG",OR(Painel!$B$5="(Todos)",A5887=Painel!$B$5)*OR(Painel!$E$5="(Todos)",P5887=Painel!$E$5)),$J5887+ROW()/10000000,"")</f>
        <v/>
      </c>
      <c r="U5887" s="29" t="str">
        <f aca="false">IF(AND($S5887="VENCIDO",$K5887="KG",OR(Painel!$B$5="(Todos)",A5887=Painel!$B$5)*OR(Painel!$E$5="(Todos)",P5887=Painel!$E$5)),$J5887+ROW()/10000000,"")</f>
        <v/>
      </c>
    </row>
    <row r="5888" customFormat="false" ht="15" hidden="false" customHeight="false" outlineLevel="0" collapsed="false">
      <c r="A5888" s="29" t="s">
        <v>52</v>
      </c>
      <c r="B5888" s="29" t="s">
        <v>10995</v>
      </c>
      <c r="C5888" s="29" t="s">
        <v>1274</v>
      </c>
      <c r="D5888" s="29" t="s">
        <v>10996</v>
      </c>
      <c r="E5888" s="29" t="n">
        <v>1</v>
      </c>
      <c r="F5888" s="29"/>
      <c r="G5888" s="29" t="s">
        <v>10997</v>
      </c>
      <c r="H5888" s="30" t="n">
        <v>1000</v>
      </c>
      <c r="I5888" s="31" t="n">
        <v>46231</v>
      </c>
      <c r="J5888" s="30" t="n">
        <v>1000</v>
      </c>
      <c r="K5888" s="29" t="s">
        <v>120</v>
      </c>
      <c r="L5888" s="29" t="s">
        <v>2246</v>
      </c>
      <c r="M5888" s="29"/>
      <c r="N5888" s="29" t="s">
        <v>122</v>
      </c>
      <c r="O5888" s="31" t="n">
        <v>46589</v>
      </c>
      <c r="P5888" s="29" t="s">
        <v>123</v>
      </c>
      <c r="Q5888" s="29" t="n">
        <f aca="false">IFERROR(VALUE(L5888),"")</f>
        <v>54</v>
      </c>
      <c r="R5888" s="29" t="n">
        <f aca="true">IF(O5888="","",O5888-TODAY())</f>
        <v>304</v>
      </c>
      <c r="S5888" s="29" t="str">
        <f aca="false">IF(C5888="&lt;&lt; vazio &gt;&gt;","VAZIA",IF(AND(O5888&lt;&gt;"",R5888&lt;0),"VENCIDO",IF(AND(O5888&lt;&gt;"",R5888&lt;=Parametros!$B$10),"PRÓX. VENCIMENTO",IF(F5888="Q","QUALIDADE",IF(F5888="S","BLOQUEADO",IF(F5888="R","RESTRITO/DEVOLUÇÃO",IF(OR(N5888="QUAR",N5888="QRES"),"QUARENTENA",IF(OR(B5888="DESCARTE",B5888="DEVOLUÇÃO"),"DESCARTE/DEVOLUÇÃO",IF(AND(D5888="",K5888&lt;&gt;""),"SEM LOTE",IF(AND(Q5888&lt;&gt;"",Q5888&gt;=Parametros!$B$11),"PARADO/SEM GIRO","OK"))))))))))</f>
        <v>OK</v>
      </c>
      <c r="T5888" s="29" t="str">
        <f aca="false">IF(AND($S5888="PARADO/SEM GIRO",$K5888="KG",OR(Painel!$B$5="(Todos)",A5888=Painel!$B$5)*OR(Painel!$E$5="(Todos)",P5888=Painel!$E$5)),$J5888+ROW()/10000000,"")</f>
        <v/>
      </c>
      <c r="U5888" s="29" t="str">
        <f aca="false">IF(AND($S5888="VENCIDO",$K5888="KG",OR(Painel!$B$5="(Todos)",A5888=Painel!$B$5)*OR(Painel!$E$5="(Todos)",P5888=Painel!$E$5)),$J5888+ROW()/10000000,"")</f>
        <v/>
      </c>
    </row>
    <row r="5889" customFormat="false" ht="15" hidden="false" customHeight="false" outlineLevel="0" collapsed="false">
      <c r="A5889" s="29" t="s">
        <v>52</v>
      </c>
      <c r="B5889" s="29" t="s">
        <v>10998</v>
      </c>
      <c r="C5889" s="29" t="s">
        <v>442</v>
      </c>
      <c r="D5889" s="29" t="s">
        <v>443</v>
      </c>
      <c r="E5889" s="29" t="n">
        <v>1</v>
      </c>
      <c r="F5889" s="29"/>
      <c r="G5889" s="29" t="s">
        <v>10999</v>
      </c>
      <c r="H5889" s="30" t="n">
        <v>415.8</v>
      </c>
      <c r="I5889" s="31" t="n">
        <v>46183</v>
      </c>
      <c r="J5889" s="30" t="n">
        <v>415.8</v>
      </c>
      <c r="K5889" s="29" t="s">
        <v>120</v>
      </c>
      <c r="L5889" s="29" t="s">
        <v>1096</v>
      </c>
      <c r="M5889" s="29"/>
      <c r="N5889" s="29" t="s">
        <v>122</v>
      </c>
      <c r="O5889" s="31" t="n">
        <v>46681</v>
      </c>
      <c r="P5889" s="29" t="s">
        <v>123</v>
      </c>
      <c r="Q5889" s="29" t="n">
        <f aca="false">IFERROR(VALUE(L5889),"")</f>
        <v>102</v>
      </c>
      <c r="R5889" s="29" t="n">
        <f aca="true">IF(O5889="","",O5889-TODAY())</f>
        <v>396</v>
      </c>
      <c r="S5889" s="29" t="str">
        <f aca="false">IF(C5889="&lt;&lt; vazio &gt;&gt;","VAZIA",IF(AND(O5889&lt;&gt;"",R5889&lt;0),"VENCIDO",IF(AND(O5889&lt;&gt;"",R5889&lt;=Parametros!$B$10),"PRÓX. VENCIMENTO",IF(F5889="Q","QUALIDADE",IF(F5889="S","BLOQUEADO",IF(F5889="R","RESTRITO/DEVOLUÇÃO",IF(OR(N5889="QUAR",N5889="QRES"),"QUARENTENA",IF(OR(B5889="DESCARTE",B5889="DEVOLUÇÃO"),"DESCARTE/DEVOLUÇÃO",IF(AND(D5889="",K5889&lt;&gt;""),"SEM LOTE",IF(AND(Q5889&lt;&gt;"",Q5889&gt;=Parametros!$B$11),"PARADO/SEM GIRO","OK"))))))))))</f>
        <v>PARADO/SEM GIRO</v>
      </c>
      <c r="T5889" s="29" t="n">
        <f aca="false">IF(AND($S5889="PARADO/SEM GIRO",$K5889="KG",OR(Painel!$B$5="(Todos)",A5889=Painel!$B$5)*OR(Painel!$E$5="(Todos)",P5889=Painel!$E$5)),$J5889+ROW()/10000000,"")</f>
        <v>415.8005889</v>
      </c>
      <c r="U5889" s="29" t="str">
        <f aca="false">IF(AND($S5889="VENCIDO",$K5889="KG",OR(Painel!$B$5="(Todos)",A5889=Painel!$B$5)*OR(Painel!$E$5="(Todos)",P5889=Painel!$E$5)),$J5889+ROW()/10000000,"")</f>
        <v/>
      </c>
    </row>
    <row r="5890" customFormat="false" ht="15" hidden="false" customHeight="false" outlineLevel="0" collapsed="false">
      <c r="A5890" s="29" t="s">
        <v>52</v>
      </c>
      <c r="B5890" s="29" t="s">
        <v>11000</v>
      </c>
      <c r="C5890" s="29" t="s">
        <v>313</v>
      </c>
      <c r="D5890" s="29" t="s">
        <v>457</v>
      </c>
      <c r="E5890" s="29" t="n">
        <v>1</v>
      </c>
      <c r="F5890" s="29"/>
      <c r="G5890" s="29" t="s">
        <v>11001</v>
      </c>
      <c r="H5890" s="30" t="n">
        <v>999.9</v>
      </c>
      <c r="I5890" s="31" t="n">
        <v>46217</v>
      </c>
      <c r="J5890" s="30" t="n">
        <v>999.9</v>
      </c>
      <c r="K5890" s="29" t="s">
        <v>120</v>
      </c>
      <c r="L5890" s="29" t="s">
        <v>2586</v>
      </c>
      <c r="M5890" s="29"/>
      <c r="N5890" s="29" t="s">
        <v>122</v>
      </c>
      <c r="O5890" s="31" t="n">
        <v>46761</v>
      </c>
      <c r="P5890" s="29" t="s">
        <v>123</v>
      </c>
      <c r="Q5890" s="29" t="n">
        <f aca="false">IFERROR(VALUE(L5890),"")</f>
        <v>68</v>
      </c>
      <c r="R5890" s="29" t="n">
        <f aca="true">IF(O5890="","",O5890-TODAY())</f>
        <v>476</v>
      </c>
      <c r="S5890" s="29" t="str">
        <f aca="false">IF(C5890="&lt;&lt; vazio &gt;&gt;","VAZIA",IF(AND(O5890&lt;&gt;"",R5890&lt;0),"VENCIDO",IF(AND(O5890&lt;&gt;"",R5890&lt;=Parametros!$B$10),"PRÓX. VENCIMENTO",IF(F5890="Q","QUALIDADE",IF(F5890="S","BLOQUEADO",IF(F5890="R","RESTRITO/DEVOLUÇÃO",IF(OR(N5890="QUAR",N5890="QRES"),"QUARENTENA",IF(OR(B5890="DESCARTE",B5890="DEVOLUÇÃO"),"DESCARTE/DEVOLUÇÃO",IF(AND(D5890="",K5890&lt;&gt;""),"SEM LOTE",IF(AND(Q5890&lt;&gt;"",Q5890&gt;=Parametros!$B$11),"PARADO/SEM GIRO","OK"))))))))))</f>
        <v>OK</v>
      </c>
      <c r="T5890" s="29" t="str">
        <f aca="false">IF(AND($S5890="PARADO/SEM GIRO",$K5890="KG",OR(Painel!$B$5="(Todos)",A5890=Painel!$B$5)*OR(Painel!$E$5="(Todos)",P5890=Painel!$E$5)),$J5890+ROW()/10000000,"")</f>
        <v/>
      </c>
      <c r="U5890" s="29" t="str">
        <f aca="false">IF(AND($S5890="VENCIDO",$K5890="KG",OR(Painel!$B$5="(Todos)",A5890=Painel!$B$5)*OR(Painel!$E$5="(Todos)",P5890=Painel!$E$5)),$J5890+ROW()/10000000,"")</f>
        <v/>
      </c>
    </row>
    <row r="5891" customFormat="false" ht="15" hidden="false" customHeight="false" outlineLevel="0" collapsed="false">
      <c r="A5891" s="29" t="s">
        <v>52</v>
      </c>
      <c r="B5891" s="29" t="s">
        <v>11002</v>
      </c>
      <c r="C5891" s="29" t="s">
        <v>169</v>
      </c>
      <c r="D5891" s="29" t="s">
        <v>573</v>
      </c>
      <c r="E5891" s="29" t="n">
        <v>1</v>
      </c>
      <c r="F5891" s="29"/>
      <c r="G5891" s="29" t="s">
        <v>11003</v>
      </c>
      <c r="H5891" s="30" t="n">
        <v>999.9</v>
      </c>
      <c r="I5891" s="31" t="n">
        <v>46280</v>
      </c>
      <c r="J5891" s="30" t="n">
        <v>999.9</v>
      </c>
      <c r="K5891" s="29" t="s">
        <v>120</v>
      </c>
      <c r="L5891" s="29" t="s">
        <v>144</v>
      </c>
      <c r="M5891" s="29"/>
      <c r="N5891" s="29" t="s">
        <v>122</v>
      </c>
      <c r="O5891" s="31" t="n">
        <v>46638</v>
      </c>
      <c r="P5891" s="29" t="s">
        <v>123</v>
      </c>
      <c r="Q5891" s="29" t="n">
        <f aca="false">IFERROR(VALUE(L5891),"")</f>
        <v>5</v>
      </c>
      <c r="R5891" s="29" t="n">
        <f aca="true">IF(O5891="","",O5891-TODAY())</f>
        <v>353</v>
      </c>
      <c r="S5891" s="29" t="str">
        <f aca="false">IF(C5891="&lt;&lt; vazio &gt;&gt;","VAZIA",IF(AND(O5891&lt;&gt;"",R5891&lt;0),"VENCIDO",IF(AND(O5891&lt;&gt;"",R5891&lt;=Parametros!$B$10),"PRÓX. VENCIMENTO",IF(F5891="Q","QUALIDADE",IF(F5891="S","BLOQUEADO",IF(F5891="R","RESTRITO/DEVOLUÇÃO",IF(OR(N5891="QUAR",N5891="QRES"),"QUARENTENA",IF(OR(B5891="DESCARTE",B5891="DEVOLUÇÃO"),"DESCARTE/DEVOLUÇÃO",IF(AND(D5891="",K5891&lt;&gt;""),"SEM LOTE",IF(AND(Q5891&lt;&gt;"",Q5891&gt;=Parametros!$B$11),"PARADO/SEM GIRO","OK"))))))))))</f>
        <v>OK</v>
      </c>
      <c r="T5891" s="29" t="str">
        <f aca="false">IF(AND($S5891="PARADO/SEM GIRO",$K5891="KG",OR(Painel!$B$5="(Todos)",A5891=Painel!$B$5)*OR(Painel!$E$5="(Todos)",P5891=Painel!$E$5)),$J5891+ROW()/10000000,"")</f>
        <v/>
      </c>
      <c r="U5891" s="29" t="str">
        <f aca="false">IF(AND($S5891="VENCIDO",$K5891="KG",OR(Painel!$B$5="(Todos)",A5891=Painel!$B$5)*OR(Painel!$E$5="(Todos)",P5891=Painel!$E$5)),$J5891+ROW()/10000000,"")</f>
        <v/>
      </c>
    </row>
    <row r="5892" customFormat="false" ht="15" hidden="false" customHeight="false" outlineLevel="0" collapsed="false">
      <c r="A5892" s="29" t="s">
        <v>52</v>
      </c>
      <c r="B5892" s="29" t="s">
        <v>11004</v>
      </c>
      <c r="C5892" s="29" t="s">
        <v>167</v>
      </c>
      <c r="D5892" s="29" t="s">
        <v>1022</v>
      </c>
      <c r="E5892" s="29" t="n">
        <v>1</v>
      </c>
      <c r="F5892" s="29" t="s">
        <v>268</v>
      </c>
      <c r="G5892" s="29" t="s">
        <v>11005</v>
      </c>
      <c r="H5892" s="30" t="n">
        <v>590.4</v>
      </c>
      <c r="I5892" s="31" t="n">
        <v>46284</v>
      </c>
      <c r="J5892" s="30" t="n">
        <v>590.4</v>
      </c>
      <c r="K5892" s="29" t="s">
        <v>120</v>
      </c>
      <c r="L5892" s="29" t="s">
        <v>388</v>
      </c>
      <c r="M5892" s="29"/>
      <c r="N5892" s="29" t="s">
        <v>122</v>
      </c>
      <c r="O5892" s="31" t="n">
        <v>46831</v>
      </c>
      <c r="P5892" s="29" t="s">
        <v>123</v>
      </c>
      <c r="Q5892" s="29" t="n">
        <f aca="false">IFERROR(VALUE(L5892),"")</f>
        <v>1</v>
      </c>
      <c r="R5892" s="29" t="n">
        <f aca="true">IF(O5892="","",O5892-TODAY())</f>
        <v>546</v>
      </c>
      <c r="S5892" s="29" t="str">
        <f aca="false">IF(C5892="&lt;&lt; vazio &gt;&gt;","VAZIA",IF(AND(O5892&lt;&gt;"",R5892&lt;0),"VENCIDO",IF(AND(O5892&lt;&gt;"",R5892&lt;=Parametros!$B$10),"PRÓX. VENCIMENTO",IF(F5892="Q","QUALIDADE",IF(F5892="S","BLOQUEADO",IF(F5892="R","RESTRITO/DEVOLUÇÃO",IF(OR(N5892="QUAR",N5892="QRES"),"QUARENTENA",IF(OR(B5892="DESCARTE",B5892="DEVOLUÇÃO"),"DESCARTE/DEVOLUÇÃO",IF(AND(D5892="",K5892&lt;&gt;""),"SEM LOTE",IF(AND(Q5892&lt;&gt;"",Q5892&gt;=Parametros!$B$11),"PARADO/SEM GIRO","OK"))))))))))</f>
        <v>QUALIDADE</v>
      </c>
      <c r="T5892" s="29" t="str">
        <f aca="false">IF(AND($S5892="PARADO/SEM GIRO",$K5892="KG",OR(Painel!$B$5="(Todos)",A5892=Painel!$B$5)*OR(Painel!$E$5="(Todos)",P5892=Painel!$E$5)),$J5892+ROW()/10000000,"")</f>
        <v/>
      </c>
      <c r="U5892" s="29" t="str">
        <f aca="false">IF(AND($S5892="VENCIDO",$K5892="KG",OR(Painel!$B$5="(Todos)",A5892=Painel!$B$5)*OR(Painel!$E$5="(Todos)",P5892=Painel!$E$5)),$J5892+ROW()/10000000,"")</f>
        <v/>
      </c>
    </row>
    <row r="5893" customFormat="false" ht="15" hidden="false" customHeight="false" outlineLevel="0" collapsed="false">
      <c r="A5893" s="29" t="s">
        <v>52</v>
      </c>
      <c r="B5893" s="29" t="s">
        <v>11006</v>
      </c>
      <c r="C5893" s="29" t="s">
        <v>3520</v>
      </c>
      <c r="D5893" s="29" t="s">
        <v>3521</v>
      </c>
      <c r="E5893" s="29" t="n">
        <v>1</v>
      </c>
      <c r="F5893" s="29" t="s">
        <v>268</v>
      </c>
      <c r="G5893" s="29" t="s">
        <v>11007</v>
      </c>
      <c r="H5893" s="30" t="n">
        <v>960</v>
      </c>
      <c r="I5893" s="31" t="n">
        <v>46272</v>
      </c>
      <c r="J5893" s="30" t="n">
        <v>960</v>
      </c>
      <c r="K5893" s="29" t="s">
        <v>120</v>
      </c>
      <c r="L5893" s="29" t="s">
        <v>126</v>
      </c>
      <c r="M5893" s="29"/>
      <c r="N5893" s="29" t="s">
        <v>122</v>
      </c>
      <c r="O5893" s="31" t="n">
        <v>46815</v>
      </c>
      <c r="P5893" s="29" t="s">
        <v>123</v>
      </c>
      <c r="Q5893" s="29" t="n">
        <f aca="false">IFERROR(VALUE(L5893),"")</f>
        <v>13</v>
      </c>
      <c r="R5893" s="29" t="n">
        <f aca="true">IF(O5893="","",O5893-TODAY())</f>
        <v>530</v>
      </c>
      <c r="S5893" s="29" t="str">
        <f aca="false">IF(C5893="&lt;&lt; vazio &gt;&gt;","VAZIA",IF(AND(O5893&lt;&gt;"",R5893&lt;0),"VENCIDO",IF(AND(O5893&lt;&gt;"",R5893&lt;=Parametros!$B$10),"PRÓX. VENCIMENTO",IF(F5893="Q","QUALIDADE",IF(F5893="S","BLOQUEADO",IF(F5893="R","RESTRITO/DEVOLUÇÃO",IF(OR(N5893="QUAR",N5893="QRES"),"QUARENTENA",IF(OR(B5893="DESCARTE",B5893="DEVOLUÇÃO"),"DESCARTE/DEVOLUÇÃO",IF(AND(D5893="",K5893&lt;&gt;""),"SEM LOTE",IF(AND(Q5893&lt;&gt;"",Q5893&gt;=Parametros!$B$11),"PARADO/SEM GIRO","OK"))))))))))</f>
        <v>QUALIDADE</v>
      </c>
      <c r="T5893" s="29" t="str">
        <f aca="false">IF(AND($S5893="PARADO/SEM GIRO",$K5893="KG",OR(Painel!$B$5="(Todos)",A5893=Painel!$B$5)*OR(Painel!$E$5="(Todos)",P5893=Painel!$E$5)),$J5893+ROW()/10000000,"")</f>
        <v/>
      </c>
      <c r="U5893" s="29" t="str">
        <f aca="false">IF(AND($S5893="VENCIDO",$K5893="KG",OR(Painel!$B$5="(Todos)",A5893=Painel!$B$5)*OR(Painel!$E$5="(Todos)",P5893=Painel!$E$5)),$J5893+ROW()/10000000,"")</f>
        <v/>
      </c>
    </row>
    <row r="5894" customFormat="false" ht="15" hidden="false" customHeight="false" outlineLevel="0" collapsed="false">
      <c r="A5894" s="29" t="s">
        <v>52</v>
      </c>
      <c r="B5894" s="29" t="s">
        <v>11008</v>
      </c>
      <c r="C5894" s="29" t="s">
        <v>154</v>
      </c>
      <c r="D5894" s="29" t="s">
        <v>9831</v>
      </c>
      <c r="E5894" s="29" t="n">
        <v>1</v>
      </c>
      <c r="F5894" s="29" t="s">
        <v>137</v>
      </c>
      <c r="G5894" s="29" t="s">
        <v>11009</v>
      </c>
      <c r="H5894" s="30" t="n">
        <v>727.2</v>
      </c>
      <c r="I5894" s="31" t="n">
        <v>46240</v>
      </c>
      <c r="J5894" s="30" t="n">
        <v>727.2</v>
      </c>
      <c r="K5894" s="29" t="s">
        <v>120</v>
      </c>
      <c r="L5894" s="29" t="s">
        <v>1330</v>
      </c>
      <c r="M5894" s="29"/>
      <c r="N5894" s="29" t="s">
        <v>122</v>
      </c>
      <c r="O5894" s="31" t="n">
        <v>46333</v>
      </c>
      <c r="P5894" s="29" t="s">
        <v>123</v>
      </c>
      <c r="Q5894" s="29" t="n">
        <f aca="false">IFERROR(VALUE(L5894),"")</f>
        <v>45</v>
      </c>
      <c r="R5894" s="29" t="n">
        <f aca="true">IF(O5894="","",O5894-TODAY())</f>
        <v>48</v>
      </c>
      <c r="S5894" s="29" t="str">
        <f aca="false">IF(C5894="&lt;&lt; vazio &gt;&gt;","VAZIA",IF(AND(O5894&lt;&gt;"",R5894&lt;0),"VENCIDO",IF(AND(O5894&lt;&gt;"",R5894&lt;=Parametros!$B$10),"PRÓX. VENCIMENTO",IF(F5894="Q","QUALIDADE",IF(F5894="S","BLOQUEADO",IF(F5894="R","RESTRITO/DEVOLUÇÃO",IF(OR(N5894="QUAR",N5894="QRES"),"QUARENTENA",IF(OR(B5894="DESCARTE",B5894="DEVOLUÇÃO"),"DESCARTE/DEVOLUÇÃO",IF(AND(D5894="",K5894&lt;&gt;""),"SEM LOTE",IF(AND(Q5894&lt;&gt;"",Q5894&gt;=Parametros!$B$11),"PARADO/SEM GIRO","OK"))))))))))</f>
        <v>PRÓX. VENCIMENTO</v>
      </c>
      <c r="T5894" s="29" t="str">
        <f aca="false">IF(AND($S5894="PARADO/SEM GIRO",$K5894="KG",OR(Painel!$B$5="(Todos)",A5894=Painel!$B$5)*OR(Painel!$E$5="(Todos)",P5894=Painel!$E$5)),$J5894+ROW()/10000000,"")</f>
        <v/>
      </c>
      <c r="U5894" s="29" t="str">
        <f aca="false">IF(AND($S5894="VENCIDO",$K5894="KG",OR(Painel!$B$5="(Todos)",A5894=Painel!$B$5)*OR(Painel!$E$5="(Todos)",P5894=Painel!$E$5)),$J5894+ROW()/10000000,"")</f>
        <v/>
      </c>
    </row>
    <row r="5895" customFormat="false" ht="15" hidden="false" customHeight="false" outlineLevel="0" collapsed="false">
      <c r="A5895" s="29" t="s">
        <v>52</v>
      </c>
      <c r="B5895" s="29" t="s">
        <v>11010</v>
      </c>
      <c r="C5895" s="29" t="s">
        <v>186</v>
      </c>
      <c r="D5895" s="29" t="s">
        <v>823</v>
      </c>
      <c r="E5895" s="29" t="n">
        <v>1</v>
      </c>
      <c r="F5895" s="29" t="s">
        <v>268</v>
      </c>
      <c r="G5895" s="29" t="s">
        <v>11011</v>
      </c>
      <c r="H5895" s="30" t="n">
        <v>545.4</v>
      </c>
      <c r="I5895" s="31" t="n">
        <v>46284</v>
      </c>
      <c r="J5895" s="30" t="n">
        <v>545.4</v>
      </c>
      <c r="K5895" s="29" t="s">
        <v>120</v>
      </c>
      <c r="L5895" s="29" t="s">
        <v>388</v>
      </c>
      <c r="M5895" s="29"/>
      <c r="N5895" s="29" t="s">
        <v>122</v>
      </c>
      <c r="O5895" s="31" t="n">
        <v>46831</v>
      </c>
      <c r="P5895" s="29" t="s">
        <v>123</v>
      </c>
      <c r="Q5895" s="29" t="n">
        <f aca="false">IFERROR(VALUE(L5895),"")</f>
        <v>1</v>
      </c>
      <c r="R5895" s="29" t="n">
        <f aca="true">IF(O5895="","",O5895-TODAY())</f>
        <v>546</v>
      </c>
      <c r="S5895" s="29" t="str">
        <f aca="false">IF(C5895="&lt;&lt; vazio &gt;&gt;","VAZIA",IF(AND(O5895&lt;&gt;"",R5895&lt;0),"VENCIDO",IF(AND(O5895&lt;&gt;"",R5895&lt;=Parametros!$B$10),"PRÓX. VENCIMENTO",IF(F5895="Q","QUALIDADE",IF(F5895="S","BLOQUEADO",IF(F5895="R","RESTRITO/DEVOLUÇÃO",IF(OR(N5895="QUAR",N5895="QRES"),"QUARENTENA",IF(OR(B5895="DESCARTE",B5895="DEVOLUÇÃO"),"DESCARTE/DEVOLUÇÃO",IF(AND(D5895="",K5895&lt;&gt;""),"SEM LOTE",IF(AND(Q5895&lt;&gt;"",Q5895&gt;=Parametros!$B$11),"PARADO/SEM GIRO","OK"))))))))))</f>
        <v>QUALIDADE</v>
      </c>
      <c r="T5895" s="29" t="str">
        <f aca="false">IF(AND($S5895="PARADO/SEM GIRO",$K5895="KG",OR(Painel!$B$5="(Todos)",A5895=Painel!$B$5)*OR(Painel!$E$5="(Todos)",P5895=Painel!$E$5)),$J5895+ROW()/10000000,"")</f>
        <v/>
      </c>
      <c r="U5895" s="29" t="str">
        <f aca="false">IF(AND($S5895="VENCIDO",$K5895="KG",OR(Painel!$B$5="(Todos)",A5895=Painel!$B$5)*OR(Painel!$E$5="(Todos)",P5895=Painel!$E$5)),$J5895+ROW()/10000000,"")</f>
        <v/>
      </c>
    </row>
    <row r="5896" customFormat="false" ht="15" hidden="false" customHeight="false" outlineLevel="0" collapsed="false">
      <c r="A5896" s="29" t="s">
        <v>52</v>
      </c>
      <c r="B5896" s="29" t="s">
        <v>11012</v>
      </c>
      <c r="C5896" s="29" t="s">
        <v>442</v>
      </c>
      <c r="D5896" s="29" t="s">
        <v>443</v>
      </c>
      <c r="E5896" s="29" t="n">
        <v>1</v>
      </c>
      <c r="F5896" s="29"/>
      <c r="G5896" s="29" t="s">
        <v>11013</v>
      </c>
      <c r="H5896" s="30" t="n">
        <v>415.8</v>
      </c>
      <c r="I5896" s="31" t="n">
        <v>46183</v>
      </c>
      <c r="J5896" s="30" t="n">
        <v>415.8</v>
      </c>
      <c r="K5896" s="29" t="s">
        <v>120</v>
      </c>
      <c r="L5896" s="29" t="s">
        <v>1096</v>
      </c>
      <c r="M5896" s="29"/>
      <c r="N5896" s="29" t="s">
        <v>122</v>
      </c>
      <c r="O5896" s="31" t="n">
        <v>46681</v>
      </c>
      <c r="P5896" s="29" t="s">
        <v>123</v>
      </c>
      <c r="Q5896" s="29" t="n">
        <f aca="false">IFERROR(VALUE(L5896),"")</f>
        <v>102</v>
      </c>
      <c r="R5896" s="29" t="n">
        <f aca="true">IF(O5896="","",O5896-TODAY())</f>
        <v>396</v>
      </c>
      <c r="S5896" s="29" t="str">
        <f aca="false">IF(C5896="&lt;&lt; vazio &gt;&gt;","VAZIA",IF(AND(O5896&lt;&gt;"",R5896&lt;0),"VENCIDO",IF(AND(O5896&lt;&gt;"",R5896&lt;=Parametros!$B$10),"PRÓX. VENCIMENTO",IF(F5896="Q","QUALIDADE",IF(F5896="S","BLOQUEADO",IF(F5896="R","RESTRITO/DEVOLUÇÃO",IF(OR(N5896="QUAR",N5896="QRES"),"QUARENTENA",IF(OR(B5896="DESCARTE",B5896="DEVOLUÇÃO"),"DESCARTE/DEVOLUÇÃO",IF(AND(D5896="",K5896&lt;&gt;""),"SEM LOTE",IF(AND(Q5896&lt;&gt;"",Q5896&gt;=Parametros!$B$11),"PARADO/SEM GIRO","OK"))))))))))</f>
        <v>PARADO/SEM GIRO</v>
      </c>
      <c r="T5896" s="29" t="n">
        <f aca="false">IF(AND($S5896="PARADO/SEM GIRO",$K5896="KG",OR(Painel!$B$5="(Todos)",A5896=Painel!$B$5)*OR(Painel!$E$5="(Todos)",P5896=Painel!$E$5)),$J5896+ROW()/10000000,"")</f>
        <v>415.8005896</v>
      </c>
      <c r="U5896" s="29" t="str">
        <f aca="false">IF(AND($S5896="VENCIDO",$K5896="KG",OR(Painel!$B$5="(Todos)",A5896=Painel!$B$5)*OR(Painel!$E$5="(Todos)",P5896=Painel!$E$5)),$J5896+ROW()/10000000,"")</f>
        <v/>
      </c>
    </row>
    <row r="5897" customFormat="false" ht="15" hidden="false" customHeight="false" outlineLevel="0" collapsed="false">
      <c r="A5897" s="29" t="s">
        <v>52</v>
      </c>
      <c r="B5897" s="29" t="s">
        <v>11014</v>
      </c>
      <c r="C5897" s="29" t="s">
        <v>115</v>
      </c>
      <c r="D5897" s="29"/>
      <c r="E5897" s="29" t="n">
        <v>0</v>
      </c>
      <c r="F5897" s="29"/>
      <c r="G5897" s="29"/>
      <c r="H5897" s="30" t="n">
        <v>0</v>
      </c>
      <c r="I5897" s="29"/>
      <c r="J5897" s="30" t="n">
        <v>0</v>
      </c>
      <c r="K5897" s="29"/>
      <c r="L5897" s="29" t="s">
        <v>116</v>
      </c>
      <c r="M5897" s="29"/>
      <c r="N5897" s="29"/>
      <c r="O5897" s="29"/>
      <c r="P5897" s="29"/>
      <c r="Q5897" s="29" t="n">
        <f aca="false">IFERROR(VALUE(L5897),"")</f>
        <v>0</v>
      </c>
      <c r="R5897" s="29" t="str">
        <f aca="true">IF(O5897="","",O5897-TODAY())</f>
        <v/>
      </c>
      <c r="S5897" s="29" t="str">
        <f aca="false">IF(C5897="&lt;&lt; vazio &gt;&gt;","VAZIA",IF(AND(O5897&lt;&gt;"",R5897&lt;0),"VENCIDO",IF(AND(O5897&lt;&gt;"",R5897&lt;=Parametros!$B$10),"PRÓX. VENCIMENTO",IF(F5897="Q","QUALIDADE",IF(F5897="S","BLOQUEADO",IF(F5897="R","RESTRITO/DEVOLUÇÃO",IF(OR(N5897="QUAR",N5897="QRES"),"QUARENTENA",IF(OR(B5897="DESCARTE",B5897="DEVOLUÇÃO"),"DESCARTE/DEVOLUÇÃO",IF(AND(D5897="",K5897&lt;&gt;""),"SEM LOTE",IF(AND(Q5897&lt;&gt;"",Q5897&gt;=Parametros!$B$11),"PARADO/SEM GIRO","OK"))))))))))</f>
        <v>VAZIA</v>
      </c>
      <c r="T5897" s="29" t="str">
        <f aca="false">IF(AND($S5897="PARADO/SEM GIRO",$K5897="KG",OR(Painel!$B$5="(Todos)",A5897=Painel!$B$5)*OR(Painel!$E$5="(Todos)",P5897=Painel!$E$5)),$J5897+ROW()/10000000,"")</f>
        <v/>
      </c>
      <c r="U5897" s="29" t="str">
        <f aca="false">IF(AND($S5897="VENCIDO",$K5897="KG",OR(Painel!$B$5="(Todos)",A5897=Painel!$B$5)*OR(Painel!$E$5="(Todos)",P5897=Painel!$E$5)),$J5897+ROW()/10000000,"")</f>
        <v/>
      </c>
    </row>
    <row r="5898" customFormat="false" ht="15" hidden="false" customHeight="false" outlineLevel="0" collapsed="false">
      <c r="A5898" s="29" t="s">
        <v>52</v>
      </c>
      <c r="B5898" s="29" t="s">
        <v>11015</v>
      </c>
      <c r="C5898" s="29" t="s">
        <v>7111</v>
      </c>
      <c r="D5898" s="29" t="s">
        <v>7112</v>
      </c>
      <c r="E5898" s="29" t="n">
        <v>1</v>
      </c>
      <c r="F5898" s="29"/>
      <c r="G5898" s="29" t="s">
        <v>11016</v>
      </c>
      <c r="H5898" s="30" t="n">
        <v>1000</v>
      </c>
      <c r="I5898" s="31" t="n">
        <v>46182</v>
      </c>
      <c r="J5898" s="30" t="n">
        <v>1000</v>
      </c>
      <c r="K5898" s="29" t="s">
        <v>120</v>
      </c>
      <c r="L5898" s="29" t="s">
        <v>7114</v>
      </c>
      <c r="M5898" s="29"/>
      <c r="N5898" s="29" t="s">
        <v>122</v>
      </c>
      <c r="O5898" s="31" t="n">
        <v>46668</v>
      </c>
      <c r="P5898" s="29" t="s">
        <v>123</v>
      </c>
      <c r="Q5898" s="29" t="n">
        <f aca="false">IFERROR(VALUE(L5898),"")</f>
        <v>103</v>
      </c>
      <c r="R5898" s="29" t="n">
        <f aca="true">IF(O5898="","",O5898-TODAY())</f>
        <v>383</v>
      </c>
      <c r="S5898" s="29" t="str">
        <f aca="false">IF(C5898="&lt;&lt; vazio &gt;&gt;","VAZIA",IF(AND(O5898&lt;&gt;"",R5898&lt;0),"VENCIDO",IF(AND(O5898&lt;&gt;"",R5898&lt;=Parametros!$B$10),"PRÓX. VENCIMENTO",IF(F5898="Q","QUALIDADE",IF(F5898="S","BLOQUEADO",IF(F5898="R","RESTRITO/DEVOLUÇÃO",IF(OR(N5898="QUAR",N5898="QRES"),"QUARENTENA",IF(OR(B5898="DESCARTE",B5898="DEVOLUÇÃO"),"DESCARTE/DEVOLUÇÃO",IF(AND(D5898="",K5898&lt;&gt;""),"SEM LOTE",IF(AND(Q5898&lt;&gt;"",Q5898&gt;=Parametros!$B$11),"PARADO/SEM GIRO","OK"))))))))))</f>
        <v>PARADO/SEM GIRO</v>
      </c>
      <c r="T5898" s="29" t="n">
        <f aca="false">IF(AND($S5898="PARADO/SEM GIRO",$K5898="KG",OR(Painel!$B$5="(Todos)",A5898=Painel!$B$5)*OR(Painel!$E$5="(Todos)",P5898=Painel!$E$5)),$J5898+ROW()/10000000,"")</f>
        <v>1000.0005898</v>
      </c>
      <c r="U5898" s="29" t="str">
        <f aca="false">IF(AND($S5898="VENCIDO",$K5898="KG",OR(Painel!$B$5="(Todos)",A5898=Painel!$B$5)*OR(Painel!$E$5="(Todos)",P5898=Painel!$E$5)),$J5898+ROW()/10000000,"")</f>
        <v/>
      </c>
    </row>
    <row r="5899" customFormat="false" ht="15" hidden="false" customHeight="false" outlineLevel="0" collapsed="false">
      <c r="A5899" s="29" t="s">
        <v>52</v>
      </c>
      <c r="B5899" s="29" t="s">
        <v>11017</v>
      </c>
      <c r="C5899" s="29" t="s">
        <v>157</v>
      </c>
      <c r="D5899" s="29" t="s">
        <v>2742</v>
      </c>
      <c r="E5899" s="29" t="n">
        <v>1</v>
      </c>
      <c r="F5899" s="29"/>
      <c r="G5899" s="29" t="s">
        <v>11018</v>
      </c>
      <c r="H5899" s="30" t="n">
        <v>1102.5</v>
      </c>
      <c r="I5899" s="31" t="n">
        <v>46195</v>
      </c>
      <c r="J5899" s="30" t="n">
        <v>1102.5</v>
      </c>
      <c r="K5899" s="29" t="s">
        <v>120</v>
      </c>
      <c r="L5899" s="29" t="s">
        <v>2744</v>
      </c>
      <c r="M5899" s="29"/>
      <c r="N5899" s="29" t="s">
        <v>122</v>
      </c>
      <c r="O5899" s="31" t="n">
        <v>46739</v>
      </c>
      <c r="P5899" s="29" t="s">
        <v>123</v>
      </c>
      <c r="Q5899" s="29" t="n">
        <f aca="false">IFERROR(VALUE(L5899),"")</f>
        <v>90</v>
      </c>
      <c r="R5899" s="29" t="n">
        <f aca="true">IF(O5899="","",O5899-TODAY())</f>
        <v>454</v>
      </c>
      <c r="S5899" s="29" t="str">
        <f aca="false">IF(C5899="&lt;&lt; vazio &gt;&gt;","VAZIA",IF(AND(O5899&lt;&gt;"",R5899&lt;0),"VENCIDO",IF(AND(O5899&lt;&gt;"",R5899&lt;=Parametros!$B$10),"PRÓX. VENCIMENTO",IF(F5899="Q","QUALIDADE",IF(F5899="S","BLOQUEADO",IF(F5899="R","RESTRITO/DEVOLUÇÃO",IF(OR(N5899="QUAR",N5899="QRES"),"QUARENTENA",IF(OR(B5899="DESCARTE",B5899="DEVOLUÇÃO"),"DESCARTE/DEVOLUÇÃO",IF(AND(D5899="",K5899&lt;&gt;""),"SEM LOTE",IF(AND(Q5899&lt;&gt;"",Q5899&gt;=Parametros!$B$11),"PARADO/SEM GIRO","OK"))))))))))</f>
        <v>PARADO/SEM GIRO</v>
      </c>
      <c r="T5899" s="29" t="n">
        <f aca="false">IF(AND($S5899="PARADO/SEM GIRO",$K5899="KG",OR(Painel!$B$5="(Todos)",A5899=Painel!$B$5)*OR(Painel!$E$5="(Todos)",P5899=Painel!$E$5)),$J5899+ROW()/10000000,"")</f>
        <v>1102.5005899</v>
      </c>
      <c r="U5899" s="29" t="str">
        <f aca="false">IF(AND($S5899="VENCIDO",$K5899="KG",OR(Painel!$B$5="(Todos)",A5899=Painel!$B$5)*OR(Painel!$E$5="(Todos)",P5899=Painel!$E$5)),$J5899+ROW()/10000000,"")</f>
        <v/>
      </c>
    </row>
    <row r="5900" customFormat="false" ht="15" hidden="false" customHeight="false" outlineLevel="0" collapsed="false">
      <c r="A5900" s="29" t="s">
        <v>52</v>
      </c>
      <c r="B5900" s="29" t="s">
        <v>11019</v>
      </c>
      <c r="C5900" s="29" t="s">
        <v>4484</v>
      </c>
      <c r="D5900" s="29" t="s">
        <v>5873</v>
      </c>
      <c r="E5900" s="29" t="n">
        <v>1</v>
      </c>
      <c r="F5900" s="29"/>
      <c r="G5900" s="29" t="s">
        <v>11020</v>
      </c>
      <c r="H5900" s="30" t="n">
        <v>480</v>
      </c>
      <c r="I5900" s="31" t="n">
        <v>45903</v>
      </c>
      <c r="J5900" s="30" t="n">
        <v>480</v>
      </c>
      <c r="K5900" s="29" t="s">
        <v>120</v>
      </c>
      <c r="L5900" s="29" t="s">
        <v>8830</v>
      </c>
      <c r="M5900" s="29"/>
      <c r="N5900" s="29" t="s">
        <v>122</v>
      </c>
      <c r="O5900" s="31" t="n">
        <v>46544</v>
      </c>
      <c r="P5900" s="29" t="s">
        <v>123</v>
      </c>
      <c r="Q5900" s="29" t="n">
        <f aca="false">IFERROR(VALUE(L5900),"")</f>
        <v>382</v>
      </c>
      <c r="R5900" s="29" t="n">
        <f aca="true">IF(O5900="","",O5900-TODAY())</f>
        <v>259</v>
      </c>
      <c r="S5900" s="29" t="str">
        <f aca="false">IF(C5900="&lt;&lt; vazio &gt;&gt;","VAZIA",IF(AND(O5900&lt;&gt;"",R5900&lt;0),"VENCIDO",IF(AND(O5900&lt;&gt;"",R5900&lt;=Parametros!$B$10),"PRÓX. VENCIMENTO",IF(F5900="Q","QUALIDADE",IF(F5900="S","BLOQUEADO",IF(F5900="R","RESTRITO/DEVOLUÇÃO",IF(OR(N5900="QUAR",N5900="QRES"),"QUARENTENA",IF(OR(B5900="DESCARTE",B5900="DEVOLUÇÃO"),"DESCARTE/DEVOLUÇÃO",IF(AND(D5900="",K5900&lt;&gt;""),"SEM LOTE",IF(AND(Q5900&lt;&gt;"",Q5900&gt;=Parametros!$B$11),"PARADO/SEM GIRO","OK"))))))))))</f>
        <v>PARADO/SEM GIRO</v>
      </c>
      <c r="T5900" s="29" t="n">
        <f aca="false">IF(AND($S5900="PARADO/SEM GIRO",$K5900="KG",OR(Painel!$B$5="(Todos)",A5900=Painel!$B$5)*OR(Painel!$E$5="(Todos)",P5900=Painel!$E$5)),$J5900+ROW()/10000000,"")</f>
        <v>480.00059</v>
      </c>
      <c r="U5900" s="29" t="str">
        <f aca="false">IF(AND($S5900="VENCIDO",$K5900="KG",OR(Painel!$B$5="(Todos)",A5900=Painel!$B$5)*OR(Painel!$E$5="(Todos)",P5900=Painel!$E$5)),$J5900+ROW()/10000000,"")</f>
        <v/>
      </c>
    </row>
    <row r="5901" customFormat="false" ht="15" hidden="false" customHeight="false" outlineLevel="0" collapsed="false">
      <c r="A5901" s="29" t="s">
        <v>52</v>
      </c>
      <c r="B5901" s="29" t="s">
        <v>11021</v>
      </c>
      <c r="C5901" s="29" t="s">
        <v>161</v>
      </c>
      <c r="D5901" s="29" t="s">
        <v>1179</v>
      </c>
      <c r="E5901" s="29" t="n">
        <v>1</v>
      </c>
      <c r="F5901" s="29"/>
      <c r="G5901" s="29" t="s">
        <v>11022</v>
      </c>
      <c r="H5901" s="30" t="n">
        <v>999.9</v>
      </c>
      <c r="I5901" s="31" t="n">
        <v>46202</v>
      </c>
      <c r="J5901" s="30" t="n">
        <v>999.9</v>
      </c>
      <c r="K5901" s="29" t="s">
        <v>120</v>
      </c>
      <c r="L5901" s="29" t="s">
        <v>1181</v>
      </c>
      <c r="M5901" s="29"/>
      <c r="N5901" s="29" t="s">
        <v>122</v>
      </c>
      <c r="O5901" s="31" t="n">
        <v>46743</v>
      </c>
      <c r="P5901" s="29" t="s">
        <v>123</v>
      </c>
      <c r="Q5901" s="29" t="n">
        <f aca="false">IFERROR(VALUE(L5901),"")</f>
        <v>83</v>
      </c>
      <c r="R5901" s="29" t="n">
        <f aca="true">IF(O5901="","",O5901-TODAY())</f>
        <v>458</v>
      </c>
      <c r="S5901" s="29" t="str">
        <f aca="false">IF(C5901="&lt;&lt; vazio &gt;&gt;","VAZIA",IF(AND(O5901&lt;&gt;"",R5901&lt;0),"VENCIDO",IF(AND(O5901&lt;&gt;"",R5901&lt;=Parametros!$B$10),"PRÓX. VENCIMENTO",IF(F5901="Q","QUALIDADE",IF(F5901="S","BLOQUEADO",IF(F5901="R","RESTRITO/DEVOLUÇÃO",IF(OR(N5901="QUAR",N5901="QRES"),"QUARENTENA",IF(OR(B5901="DESCARTE",B5901="DEVOLUÇÃO"),"DESCARTE/DEVOLUÇÃO",IF(AND(D5901="",K5901&lt;&gt;""),"SEM LOTE",IF(AND(Q5901&lt;&gt;"",Q5901&gt;=Parametros!$B$11),"PARADO/SEM GIRO","OK"))))))))))</f>
        <v>OK</v>
      </c>
      <c r="T5901" s="29" t="str">
        <f aca="false">IF(AND($S5901="PARADO/SEM GIRO",$K5901="KG",OR(Painel!$B$5="(Todos)",A5901=Painel!$B$5)*OR(Painel!$E$5="(Todos)",P5901=Painel!$E$5)),$J5901+ROW()/10000000,"")</f>
        <v/>
      </c>
      <c r="U5901" s="29" t="str">
        <f aca="false">IF(AND($S5901="VENCIDO",$K5901="KG",OR(Painel!$B$5="(Todos)",A5901=Painel!$B$5)*OR(Painel!$E$5="(Todos)",P5901=Painel!$E$5)),$J5901+ROW()/10000000,"")</f>
        <v/>
      </c>
    </row>
    <row r="5902" customFormat="false" ht="15" hidden="false" customHeight="false" outlineLevel="0" collapsed="false">
      <c r="A5902" s="29" t="s">
        <v>52</v>
      </c>
      <c r="B5902" s="29" t="s">
        <v>11023</v>
      </c>
      <c r="C5902" s="29" t="s">
        <v>3884</v>
      </c>
      <c r="D5902" s="29" t="s">
        <v>3885</v>
      </c>
      <c r="E5902" s="29" t="n">
        <v>1</v>
      </c>
      <c r="F5902" s="29"/>
      <c r="G5902" s="29" t="s">
        <v>11024</v>
      </c>
      <c r="H5902" s="30" t="n">
        <v>30</v>
      </c>
      <c r="I5902" s="31" t="n">
        <v>46241</v>
      </c>
      <c r="J5902" s="30" t="n">
        <v>30</v>
      </c>
      <c r="K5902" s="29" t="s">
        <v>120</v>
      </c>
      <c r="L5902" s="29" t="s">
        <v>4450</v>
      </c>
      <c r="M5902" s="29"/>
      <c r="N5902" s="29" t="s">
        <v>134</v>
      </c>
      <c r="O5902" s="31" t="n">
        <v>46306</v>
      </c>
      <c r="P5902" s="29" t="s">
        <v>123</v>
      </c>
      <c r="Q5902" s="29" t="n">
        <f aca="false">IFERROR(VALUE(L5902),"")</f>
        <v>44</v>
      </c>
      <c r="R5902" s="29" t="n">
        <f aca="true">IF(O5902="","",O5902-TODAY())</f>
        <v>21</v>
      </c>
      <c r="S5902" s="29" t="str">
        <f aca="false">IF(C5902="&lt;&lt; vazio &gt;&gt;","VAZIA",IF(AND(O5902&lt;&gt;"",R5902&lt;0),"VENCIDO",IF(AND(O5902&lt;&gt;"",R5902&lt;=Parametros!$B$10),"PRÓX. VENCIMENTO",IF(F5902="Q","QUALIDADE",IF(F5902="S","BLOQUEADO",IF(F5902="R","RESTRITO/DEVOLUÇÃO",IF(OR(N5902="QUAR",N5902="QRES"),"QUARENTENA",IF(OR(B5902="DESCARTE",B5902="DEVOLUÇÃO"),"DESCARTE/DEVOLUÇÃO",IF(AND(D5902="",K5902&lt;&gt;""),"SEM LOTE",IF(AND(Q5902&lt;&gt;"",Q5902&gt;=Parametros!$B$11),"PARADO/SEM GIRO","OK"))))))))))</f>
        <v>PRÓX. VENCIMENTO</v>
      </c>
      <c r="T5902" s="29" t="str">
        <f aca="false">IF(AND($S5902="PARADO/SEM GIRO",$K5902="KG",OR(Painel!$B$5="(Todos)",A5902=Painel!$B$5)*OR(Painel!$E$5="(Todos)",P5902=Painel!$E$5)),$J5902+ROW()/10000000,"")</f>
        <v/>
      </c>
      <c r="U5902" s="29" t="str">
        <f aca="false">IF(AND($S5902="VENCIDO",$K5902="KG",OR(Painel!$B$5="(Todos)",A5902=Painel!$B$5)*OR(Painel!$E$5="(Todos)",P5902=Painel!$E$5)),$J5902+ROW()/10000000,"")</f>
        <v/>
      </c>
    </row>
    <row r="5903" customFormat="false" ht="15" hidden="false" customHeight="false" outlineLevel="0" collapsed="false">
      <c r="A5903" s="29" t="s">
        <v>52</v>
      </c>
      <c r="B5903" s="29" t="s">
        <v>11025</v>
      </c>
      <c r="C5903" s="29" t="s">
        <v>115</v>
      </c>
      <c r="D5903" s="29"/>
      <c r="E5903" s="29" t="n">
        <v>0</v>
      </c>
      <c r="F5903" s="29"/>
      <c r="G5903" s="29"/>
      <c r="H5903" s="30" t="n">
        <v>0</v>
      </c>
      <c r="I5903" s="29"/>
      <c r="J5903" s="30" t="n">
        <v>0</v>
      </c>
      <c r="K5903" s="29"/>
      <c r="L5903" s="29" t="s">
        <v>116</v>
      </c>
      <c r="M5903" s="29"/>
      <c r="N5903" s="29"/>
      <c r="O5903" s="29"/>
      <c r="P5903" s="29"/>
      <c r="Q5903" s="29" t="n">
        <f aca="false">IFERROR(VALUE(L5903),"")</f>
        <v>0</v>
      </c>
      <c r="R5903" s="29" t="str">
        <f aca="true">IF(O5903="","",O5903-TODAY())</f>
        <v/>
      </c>
      <c r="S5903" s="29" t="str">
        <f aca="false">IF(C5903="&lt;&lt; vazio &gt;&gt;","VAZIA",IF(AND(O5903&lt;&gt;"",R5903&lt;0),"VENCIDO",IF(AND(O5903&lt;&gt;"",R5903&lt;=Parametros!$B$10),"PRÓX. VENCIMENTO",IF(F5903="Q","QUALIDADE",IF(F5903="S","BLOQUEADO",IF(F5903="R","RESTRITO/DEVOLUÇÃO",IF(OR(N5903="QUAR",N5903="QRES"),"QUARENTENA",IF(OR(B5903="DESCARTE",B5903="DEVOLUÇÃO"),"DESCARTE/DEVOLUÇÃO",IF(AND(D5903="",K5903&lt;&gt;""),"SEM LOTE",IF(AND(Q5903&lt;&gt;"",Q5903&gt;=Parametros!$B$11),"PARADO/SEM GIRO","OK"))))))))))</f>
        <v>VAZIA</v>
      </c>
      <c r="T5903" s="29" t="str">
        <f aca="false">IF(AND($S5903="PARADO/SEM GIRO",$K5903="KG",OR(Painel!$B$5="(Todos)",A5903=Painel!$B$5)*OR(Painel!$E$5="(Todos)",P5903=Painel!$E$5)),$J5903+ROW()/10000000,"")</f>
        <v/>
      </c>
      <c r="U5903" s="29" t="str">
        <f aca="false">IF(AND($S5903="VENCIDO",$K5903="KG",OR(Painel!$B$5="(Todos)",A5903=Painel!$B$5)*OR(Painel!$E$5="(Todos)",P5903=Painel!$E$5)),$J5903+ROW()/10000000,"")</f>
        <v/>
      </c>
    </row>
    <row r="5904" customFormat="false" ht="15" hidden="false" customHeight="false" outlineLevel="0" collapsed="false">
      <c r="A5904" s="29" t="s">
        <v>52</v>
      </c>
      <c r="B5904" s="29" t="s">
        <v>11026</v>
      </c>
      <c r="C5904" s="29" t="s">
        <v>801</v>
      </c>
      <c r="D5904" s="29" t="s">
        <v>7913</v>
      </c>
      <c r="E5904" s="29" t="n">
        <v>1</v>
      </c>
      <c r="F5904" s="29"/>
      <c r="G5904" s="29" t="s">
        <v>11027</v>
      </c>
      <c r="H5904" s="30" t="n">
        <v>1108.8</v>
      </c>
      <c r="I5904" s="31" t="n">
        <v>46279</v>
      </c>
      <c r="J5904" s="30" t="n">
        <v>1108.8</v>
      </c>
      <c r="K5904" s="29" t="s">
        <v>120</v>
      </c>
      <c r="L5904" s="29" t="s">
        <v>350</v>
      </c>
      <c r="M5904" s="29"/>
      <c r="N5904" s="29" t="s">
        <v>122</v>
      </c>
      <c r="O5904" s="31" t="n">
        <v>46812</v>
      </c>
      <c r="P5904" s="29" t="s">
        <v>123</v>
      </c>
      <c r="Q5904" s="29" t="n">
        <f aca="false">IFERROR(VALUE(L5904),"")</f>
        <v>6</v>
      </c>
      <c r="R5904" s="29" t="n">
        <f aca="true">IF(O5904="","",O5904-TODAY())</f>
        <v>527</v>
      </c>
      <c r="S5904" s="29" t="str">
        <f aca="false">IF(C5904="&lt;&lt; vazio &gt;&gt;","VAZIA",IF(AND(O5904&lt;&gt;"",R5904&lt;0),"VENCIDO",IF(AND(O5904&lt;&gt;"",R5904&lt;=Parametros!$B$10),"PRÓX. VENCIMENTO",IF(F5904="Q","QUALIDADE",IF(F5904="S","BLOQUEADO",IF(F5904="R","RESTRITO/DEVOLUÇÃO",IF(OR(N5904="QUAR",N5904="QRES"),"QUARENTENA",IF(OR(B5904="DESCARTE",B5904="DEVOLUÇÃO"),"DESCARTE/DEVOLUÇÃO",IF(AND(D5904="",K5904&lt;&gt;""),"SEM LOTE",IF(AND(Q5904&lt;&gt;"",Q5904&gt;=Parametros!$B$11),"PARADO/SEM GIRO","OK"))))))))))</f>
        <v>OK</v>
      </c>
      <c r="T5904" s="29" t="str">
        <f aca="false">IF(AND($S5904="PARADO/SEM GIRO",$K5904="KG",OR(Painel!$B$5="(Todos)",A5904=Painel!$B$5)*OR(Painel!$E$5="(Todos)",P5904=Painel!$E$5)),$J5904+ROW()/10000000,"")</f>
        <v/>
      </c>
      <c r="U5904" s="29" t="str">
        <f aca="false">IF(AND($S5904="VENCIDO",$K5904="KG",OR(Painel!$B$5="(Todos)",A5904=Painel!$B$5)*OR(Painel!$E$5="(Todos)",P5904=Painel!$E$5)),$J5904+ROW()/10000000,"")</f>
        <v/>
      </c>
    </row>
    <row r="5905" customFormat="false" ht="15" hidden="false" customHeight="false" outlineLevel="0" collapsed="false">
      <c r="A5905" s="29" t="s">
        <v>52</v>
      </c>
      <c r="B5905" s="29" t="s">
        <v>11028</v>
      </c>
      <c r="C5905" s="29" t="s">
        <v>167</v>
      </c>
      <c r="D5905" s="29" t="s">
        <v>1022</v>
      </c>
      <c r="E5905" s="29" t="n">
        <v>1</v>
      </c>
      <c r="F5905" s="29" t="s">
        <v>268</v>
      </c>
      <c r="G5905" s="29" t="s">
        <v>11029</v>
      </c>
      <c r="H5905" s="30" t="n">
        <v>590.4</v>
      </c>
      <c r="I5905" s="31" t="n">
        <v>46284</v>
      </c>
      <c r="J5905" s="30" t="n">
        <v>590.4</v>
      </c>
      <c r="K5905" s="29" t="s">
        <v>120</v>
      </c>
      <c r="L5905" s="29" t="s">
        <v>388</v>
      </c>
      <c r="M5905" s="29"/>
      <c r="N5905" s="29" t="s">
        <v>122</v>
      </c>
      <c r="O5905" s="31" t="n">
        <v>46831</v>
      </c>
      <c r="P5905" s="29" t="s">
        <v>123</v>
      </c>
      <c r="Q5905" s="29" t="n">
        <f aca="false">IFERROR(VALUE(L5905),"")</f>
        <v>1</v>
      </c>
      <c r="R5905" s="29" t="n">
        <f aca="true">IF(O5905="","",O5905-TODAY())</f>
        <v>546</v>
      </c>
      <c r="S5905" s="29" t="str">
        <f aca="false">IF(C5905="&lt;&lt; vazio &gt;&gt;","VAZIA",IF(AND(O5905&lt;&gt;"",R5905&lt;0),"VENCIDO",IF(AND(O5905&lt;&gt;"",R5905&lt;=Parametros!$B$10),"PRÓX. VENCIMENTO",IF(F5905="Q","QUALIDADE",IF(F5905="S","BLOQUEADO",IF(F5905="R","RESTRITO/DEVOLUÇÃO",IF(OR(N5905="QUAR",N5905="QRES"),"QUARENTENA",IF(OR(B5905="DESCARTE",B5905="DEVOLUÇÃO"),"DESCARTE/DEVOLUÇÃO",IF(AND(D5905="",K5905&lt;&gt;""),"SEM LOTE",IF(AND(Q5905&lt;&gt;"",Q5905&gt;=Parametros!$B$11),"PARADO/SEM GIRO","OK"))))))))))</f>
        <v>QUALIDADE</v>
      </c>
      <c r="T5905" s="29" t="str">
        <f aca="false">IF(AND($S5905="PARADO/SEM GIRO",$K5905="KG",OR(Painel!$B$5="(Todos)",A5905=Painel!$B$5)*OR(Painel!$E$5="(Todos)",P5905=Painel!$E$5)),$J5905+ROW()/10000000,"")</f>
        <v/>
      </c>
      <c r="U5905" s="29" t="str">
        <f aca="false">IF(AND($S5905="VENCIDO",$K5905="KG",OR(Painel!$B$5="(Todos)",A5905=Painel!$B$5)*OR(Painel!$E$5="(Todos)",P5905=Painel!$E$5)),$J5905+ROW()/10000000,"")</f>
        <v/>
      </c>
    </row>
    <row r="5906" customFormat="false" ht="15" hidden="false" customHeight="false" outlineLevel="0" collapsed="false">
      <c r="A5906" s="29" t="s">
        <v>52</v>
      </c>
      <c r="B5906" s="29" t="s">
        <v>11030</v>
      </c>
      <c r="C5906" s="29" t="s">
        <v>418</v>
      </c>
      <c r="D5906" s="29" t="s">
        <v>713</v>
      </c>
      <c r="E5906" s="29" t="n">
        <v>1</v>
      </c>
      <c r="F5906" s="29" t="s">
        <v>268</v>
      </c>
      <c r="G5906" s="29" t="s">
        <v>11031</v>
      </c>
      <c r="H5906" s="30" t="n">
        <v>590.4</v>
      </c>
      <c r="I5906" s="31" t="n">
        <v>46285</v>
      </c>
      <c r="J5906" s="30" t="n">
        <v>590.4</v>
      </c>
      <c r="K5906" s="29" t="s">
        <v>120</v>
      </c>
      <c r="L5906" s="29" t="s">
        <v>116</v>
      </c>
      <c r="M5906" s="29"/>
      <c r="N5906" s="29" t="s">
        <v>122</v>
      </c>
      <c r="O5906" s="31" t="n">
        <v>46832</v>
      </c>
      <c r="P5906" s="29" t="s">
        <v>123</v>
      </c>
      <c r="Q5906" s="29" t="n">
        <f aca="false">IFERROR(VALUE(L5906),"")</f>
        <v>0</v>
      </c>
      <c r="R5906" s="29" t="n">
        <f aca="true">IF(O5906="","",O5906-TODAY())</f>
        <v>547</v>
      </c>
      <c r="S5906" s="29" t="str">
        <f aca="false">IF(C5906="&lt;&lt; vazio &gt;&gt;","VAZIA",IF(AND(O5906&lt;&gt;"",R5906&lt;0),"VENCIDO",IF(AND(O5906&lt;&gt;"",R5906&lt;=Parametros!$B$10),"PRÓX. VENCIMENTO",IF(F5906="Q","QUALIDADE",IF(F5906="S","BLOQUEADO",IF(F5906="R","RESTRITO/DEVOLUÇÃO",IF(OR(N5906="QUAR",N5906="QRES"),"QUARENTENA",IF(OR(B5906="DESCARTE",B5906="DEVOLUÇÃO"),"DESCARTE/DEVOLUÇÃO",IF(AND(D5906="",K5906&lt;&gt;""),"SEM LOTE",IF(AND(Q5906&lt;&gt;"",Q5906&gt;=Parametros!$B$11),"PARADO/SEM GIRO","OK"))))))))))</f>
        <v>QUALIDADE</v>
      </c>
      <c r="T5906" s="29" t="str">
        <f aca="false">IF(AND($S5906="PARADO/SEM GIRO",$K5906="KG",OR(Painel!$B$5="(Todos)",A5906=Painel!$B$5)*OR(Painel!$E$5="(Todos)",P5906=Painel!$E$5)),$J5906+ROW()/10000000,"")</f>
        <v/>
      </c>
      <c r="U5906" s="29" t="str">
        <f aca="false">IF(AND($S5906="VENCIDO",$K5906="KG",OR(Painel!$B$5="(Todos)",A5906=Painel!$B$5)*OR(Painel!$E$5="(Todos)",P5906=Painel!$E$5)),$J5906+ROW()/10000000,"")</f>
        <v/>
      </c>
    </row>
    <row r="5907" customFormat="false" ht="15" hidden="false" customHeight="false" outlineLevel="0" collapsed="false">
      <c r="A5907" s="29" t="s">
        <v>52</v>
      </c>
      <c r="B5907" s="29" t="s">
        <v>11032</v>
      </c>
      <c r="C5907" s="29" t="s">
        <v>186</v>
      </c>
      <c r="D5907" s="29" t="s">
        <v>3402</v>
      </c>
      <c r="E5907" s="29" t="n">
        <v>1</v>
      </c>
      <c r="F5907" s="29"/>
      <c r="G5907" s="29" t="s">
        <v>11033</v>
      </c>
      <c r="H5907" s="30" t="n">
        <v>545.4</v>
      </c>
      <c r="I5907" s="31" t="n">
        <v>46274</v>
      </c>
      <c r="J5907" s="30" t="n">
        <v>545.4</v>
      </c>
      <c r="K5907" s="29" t="s">
        <v>120</v>
      </c>
      <c r="L5907" s="29" t="s">
        <v>138</v>
      </c>
      <c r="M5907" s="29"/>
      <c r="N5907" s="29" t="s">
        <v>122</v>
      </c>
      <c r="O5907" s="31" t="n">
        <v>46812</v>
      </c>
      <c r="P5907" s="29" t="s">
        <v>123</v>
      </c>
      <c r="Q5907" s="29" t="n">
        <f aca="false">IFERROR(VALUE(L5907),"")</f>
        <v>11</v>
      </c>
      <c r="R5907" s="29" t="n">
        <f aca="true">IF(O5907="","",O5907-TODAY())</f>
        <v>527</v>
      </c>
      <c r="S5907" s="29" t="str">
        <f aca="false">IF(C5907="&lt;&lt; vazio &gt;&gt;","VAZIA",IF(AND(O5907&lt;&gt;"",R5907&lt;0),"VENCIDO",IF(AND(O5907&lt;&gt;"",R5907&lt;=Parametros!$B$10),"PRÓX. VENCIMENTO",IF(F5907="Q","QUALIDADE",IF(F5907="S","BLOQUEADO",IF(F5907="R","RESTRITO/DEVOLUÇÃO",IF(OR(N5907="QUAR",N5907="QRES"),"QUARENTENA",IF(OR(B5907="DESCARTE",B5907="DEVOLUÇÃO"),"DESCARTE/DEVOLUÇÃO",IF(AND(D5907="",K5907&lt;&gt;""),"SEM LOTE",IF(AND(Q5907&lt;&gt;"",Q5907&gt;=Parametros!$B$11),"PARADO/SEM GIRO","OK"))))))))))</f>
        <v>OK</v>
      </c>
      <c r="T5907" s="29" t="str">
        <f aca="false">IF(AND($S5907="PARADO/SEM GIRO",$K5907="KG",OR(Painel!$B$5="(Todos)",A5907=Painel!$B$5)*OR(Painel!$E$5="(Todos)",P5907=Painel!$E$5)),$J5907+ROW()/10000000,"")</f>
        <v/>
      </c>
      <c r="U5907" s="29" t="str">
        <f aca="false">IF(AND($S5907="VENCIDO",$K5907="KG",OR(Painel!$B$5="(Todos)",A5907=Painel!$B$5)*OR(Painel!$E$5="(Todos)",P5907=Painel!$E$5)),$J5907+ROW()/10000000,"")</f>
        <v/>
      </c>
    </row>
    <row r="5908" customFormat="false" ht="15" hidden="false" customHeight="false" outlineLevel="0" collapsed="false">
      <c r="A5908" s="29" t="s">
        <v>52</v>
      </c>
      <c r="B5908" s="29" t="s">
        <v>11034</v>
      </c>
      <c r="C5908" s="29" t="s">
        <v>396</v>
      </c>
      <c r="D5908" s="29" t="s">
        <v>397</v>
      </c>
      <c r="E5908" s="29" t="n">
        <v>1</v>
      </c>
      <c r="F5908" s="29"/>
      <c r="G5908" s="29" t="s">
        <v>11035</v>
      </c>
      <c r="H5908" s="30" t="n">
        <v>1102.5</v>
      </c>
      <c r="I5908" s="31" t="n">
        <v>46261</v>
      </c>
      <c r="J5908" s="30" t="n">
        <v>1102.5</v>
      </c>
      <c r="K5908" s="29" t="s">
        <v>120</v>
      </c>
      <c r="L5908" s="29" t="s">
        <v>938</v>
      </c>
      <c r="M5908" s="29"/>
      <c r="N5908" s="29" t="s">
        <v>122</v>
      </c>
      <c r="O5908" s="31" t="n">
        <v>46806</v>
      </c>
      <c r="P5908" s="29" t="s">
        <v>123</v>
      </c>
      <c r="Q5908" s="29" t="n">
        <f aca="false">IFERROR(VALUE(L5908),"")</f>
        <v>24</v>
      </c>
      <c r="R5908" s="29" t="n">
        <f aca="true">IF(O5908="","",O5908-TODAY())</f>
        <v>521</v>
      </c>
      <c r="S5908" s="29" t="str">
        <f aca="false">IF(C5908="&lt;&lt; vazio &gt;&gt;","VAZIA",IF(AND(O5908&lt;&gt;"",R5908&lt;0),"VENCIDO",IF(AND(O5908&lt;&gt;"",R5908&lt;=Parametros!$B$10),"PRÓX. VENCIMENTO",IF(F5908="Q","QUALIDADE",IF(F5908="S","BLOQUEADO",IF(F5908="R","RESTRITO/DEVOLUÇÃO",IF(OR(N5908="QUAR",N5908="QRES"),"QUARENTENA",IF(OR(B5908="DESCARTE",B5908="DEVOLUÇÃO"),"DESCARTE/DEVOLUÇÃO",IF(AND(D5908="",K5908&lt;&gt;""),"SEM LOTE",IF(AND(Q5908&lt;&gt;"",Q5908&gt;=Parametros!$B$11),"PARADO/SEM GIRO","OK"))))))))))</f>
        <v>OK</v>
      </c>
      <c r="T5908" s="29" t="str">
        <f aca="false">IF(AND($S5908="PARADO/SEM GIRO",$K5908="KG",OR(Painel!$B$5="(Todos)",A5908=Painel!$B$5)*OR(Painel!$E$5="(Todos)",P5908=Painel!$E$5)),$J5908+ROW()/10000000,"")</f>
        <v/>
      </c>
      <c r="U5908" s="29" t="str">
        <f aca="false">IF(AND($S5908="VENCIDO",$K5908="KG",OR(Painel!$B$5="(Todos)",A5908=Painel!$B$5)*OR(Painel!$E$5="(Todos)",P5908=Painel!$E$5)),$J5908+ROW()/10000000,"")</f>
        <v/>
      </c>
    </row>
    <row r="5909" customFormat="false" ht="15" hidden="false" customHeight="false" outlineLevel="0" collapsed="false">
      <c r="A5909" s="29" t="s">
        <v>52</v>
      </c>
      <c r="B5909" s="29" t="s">
        <v>11036</v>
      </c>
      <c r="C5909" s="29" t="s">
        <v>517</v>
      </c>
      <c r="D5909" s="29" t="s">
        <v>518</v>
      </c>
      <c r="E5909" s="29" t="n">
        <v>1</v>
      </c>
      <c r="F5909" s="29"/>
      <c r="G5909" s="29" t="s">
        <v>11037</v>
      </c>
      <c r="H5909" s="30" t="n">
        <v>360</v>
      </c>
      <c r="I5909" s="31" t="n">
        <v>46279</v>
      </c>
      <c r="J5909" s="30" t="n">
        <v>360</v>
      </c>
      <c r="K5909" s="29" t="s">
        <v>120</v>
      </c>
      <c r="L5909" s="29" t="s">
        <v>350</v>
      </c>
      <c r="M5909" s="29"/>
      <c r="N5909" s="29" t="s">
        <v>122</v>
      </c>
      <c r="O5909" s="31" t="n">
        <v>46549</v>
      </c>
      <c r="P5909" s="29" t="s">
        <v>123</v>
      </c>
      <c r="Q5909" s="29" t="n">
        <f aca="false">IFERROR(VALUE(L5909),"")</f>
        <v>6</v>
      </c>
      <c r="R5909" s="29" t="n">
        <f aca="true">IF(O5909="","",O5909-TODAY())</f>
        <v>264</v>
      </c>
      <c r="S5909" s="29" t="str">
        <f aca="false">IF(C5909="&lt;&lt; vazio &gt;&gt;","VAZIA",IF(AND(O5909&lt;&gt;"",R5909&lt;0),"VENCIDO",IF(AND(O5909&lt;&gt;"",R5909&lt;=Parametros!$B$10),"PRÓX. VENCIMENTO",IF(F5909="Q","QUALIDADE",IF(F5909="S","BLOQUEADO",IF(F5909="R","RESTRITO/DEVOLUÇÃO",IF(OR(N5909="QUAR",N5909="QRES"),"QUARENTENA",IF(OR(B5909="DESCARTE",B5909="DEVOLUÇÃO"),"DESCARTE/DEVOLUÇÃO",IF(AND(D5909="",K5909&lt;&gt;""),"SEM LOTE",IF(AND(Q5909&lt;&gt;"",Q5909&gt;=Parametros!$B$11),"PARADO/SEM GIRO","OK"))))))))))</f>
        <v>OK</v>
      </c>
      <c r="T5909" s="29" t="str">
        <f aca="false">IF(AND($S5909="PARADO/SEM GIRO",$K5909="KG",OR(Painel!$B$5="(Todos)",A5909=Painel!$B$5)*OR(Painel!$E$5="(Todos)",P5909=Painel!$E$5)),$J5909+ROW()/10000000,"")</f>
        <v/>
      </c>
      <c r="U5909" s="29" t="str">
        <f aca="false">IF(AND($S5909="VENCIDO",$K5909="KG",OR(Painel!$B$5="(Todos)",A5909=Painel!$B$5)*OR(Painel!$E$5="(Todos)",P5909=Painel!$E$5)),$J5909+ROW()/10000000,"")</f>
        <v/>
      </c>
    </row>
    <row r="5910" customFormat="false" ht="15" hidden="false" customHeight="false" outlineLevel="0" collapsed="false">
      <c r="A5910" s="29" t="s">
        <v>52</v>
      </c>
      <c r="B5910" s="29" t="s">
        <v>11038</v>
      </c>
      <c r="C5910" s="29" t="s">
        <v>204</v>
      </c>
      <c r="D5910" s="29" t="s">
        <v>206</v>
      </c>
      <c r="E5910" s="29" t="n">
        <v>1</v>
      </c>
      <c r="F5910" s="29" t="s">
        <v>137</v>
      </c>
      <c r="G5910" s="29" t="s">
        <v>11039</v>
      </c>
      <c r="H5910" s="30" t="n">
        <v>60.8</v>
      </c>
      <c r="I5910" s="31" t="n">
        <v>46271</v>
      </c>
      <c r="J5910" s="30" t="n">
        <v>60.8</v>
      </c>
      <c r="K5910" s="29" t="s">
        <v>120</v>
      </c>
      <c r="L5910" s="29" t="s">
        <v>221</v>
      </c>
      <c r="M5910" s="29"/>
      <c r="N5910" s="29" t="s">
        <v>134</v>
      </c>
      <c r="O5910" s="31" t="n">
        <v>46290</v>
      </c>
      <c r="P5910" s="29" t="s">
        <v>123</v>
      </c>
      <c r="Q5910" s="29" t="n">
        <f aca="false">IFERROR(VALUE(L5910),"")</f>
        <v>14</v>
      </c>
      <c r="R5910" s="29" t="n">
        <f aca="true">IF(O5910="","",O5910-TODAY())</f>
        <v>5</v>
      </c>
      <c r="S5910" s="29" t="str">
        <f aca="false">IF(C5910="&lt;&lt; vazio &gt;&gt;","VAZIA",IF(AND(O5910&lt;&gt;"",R5910&lt;0),"VENCIDO",IF(AND(O5910&lt;&gt;"",R5910&lt;=Parametros!$B$10),"PRÓX. VENCIMENTO",IF(F5910="Q","QUALIDADE",IF(F5910="S","BLOQUEADO",IF(F5910="R","RESTRITO/DEVOLUÇÃO",IF(OR(N5910="QUAR",N5910="QRES"),"QUARENTENA",IF(OR(B5910="DESCARTE",B5910="DEVOLUÇÃO"),"DESCARTE/DEVOLUÇÃO",IF(AND(D5910="",K5910&lt;&gt;""),"SEM LOTE",IF(AND(Q5910&lt;&gt;"",Q5910&gt;=Parametros!$B$11),"PARADO/SEM GIRO","OK"))))))))))</f>
        <v>PRÓX. VENCIMENTO</v>
      </c>
      <c r="T5910" s="29" t="str">
        <f aca="false">IF(AND($S5910="PARADO/SEM GIRO",$K5910="KG",OR(Painel!$B$5="(Todos)",A5910=Painel!$B$5)*OR(Painel!$E$5="(Todos)",P5910=Painel!$E$5)),$J5910+ROW()/10000000,"")</f>
        <v/>
      </c>
      <c r="U5910" s="29" t="str">
        <f aca="false">IF(AND($S5910="VENCIDO",$K5910="KG",OR(Painel!$B$5="(Todos)",A5910=Painel!$B$5)*OR(Painel!$E$5="(Todos)",P5910=Painel!$E$5)),$J5910+ROW()/10000000,"")</f>
        <v/>
      </c>
    </row>
    <row r="5911" customFormat="false" ht="15" hidden="false" customHeight="false" outlineLevel="0" collapsed="false">
      <c r="A5911" s="29" t="s">
        <v>52</v>
      </c>
      <c r="B5911" s="29" t="s">
        <v>11040</v>
      </c>
      <c r="C5911" s="29" t="s">
        <v>4484</v>
      </c>
      <c r="D5911" s="29" t="s">
        <v>8080</v>
      </c>
      <c r="E5911" s="29" t="n">
        <v>1</v>
      </c>
      <c r="F5911" s="29"/>
      <c r="G5911" s="29" t="s">
        <v>11041</v>
      </c>
      <c r="H5911" s="30" t="n">
        <v>480</v>
      </c>
      <c r="I5911" s="31" t="n">
        <v>46083</v>
      </c>
      <c r="J5911" s="30" t="n">
        <v>480</v>
      </c>
      <c r="K5911" s="29" t="s">
        <v>120</v>
      </c>
      <c r="L5911" s="29" t="s">
        <v>2383</v>
      </c>
      <c r="M5911" s="29"/>
      <c r="N5911" s="29" t="s">
        <v>122</v>
      </c>
      <c r="O5911" s="31" t="n">
        <v>46577</v>
      </c>
      <c r="P5911" s="29" t="s">
        <v>123</v>
      </c>
      <c r="Q5911" s="29" t="n">
        <f aca="false">IFERROR(VALUE(L5911),"")</f>
        <v>202</v>
      </c>
      <c r="R5911" s="29" t="n">
        <f aca="true">IF(O5911="","",O5911-TODAY())</f>
        <v>292</v>
      </c>
      <c r="S5911" s="29" t="str">
        <f aca="false">IF(C5911="&lt;&lt; vazio &gt;&gt;","VAZIA",IF(AND(O5911&lt;&gt;"",R5911&lt;0),"VENCIDO",IF(AND(O5911&lt;&gt;"",R5911&lt;=Parametros!$B$10),"PRÓX. VENCIMENTO",IF(F5911="Q","QUALIDADE",IF(F5911="S","BLOQUEADO",IF(F5911="R","RESTRITO/DEVOLUÇÃO",IF(OR(N5911="QUAR",N5911="QRES"),"QUARENTENA",IF(OR(B5911="DESCARTE",B5911="DEVOLUÇÃO"),"DESCARTE/DEVOLUÇÃO",IF(AND(D5911="",K5911&lt;&gt;""),"SEM LOTE",IF(AND(Q5911&lt;&gt;"",Q5911&gt;=Parametros!$B$11),"PARADO/SEM GIRO","OK"))))))))))</f>
        <v>PARADO/SEM GIRO</v>
      </c>
      <c r="T5911" s="29" t="n">
        <f aca="false">IF(AND($S5911="PARADO/SEM GIRO",$K5911="KG",OR(Painel!$B$5="(Todos)",A5911=Painel!$B$5)*OR(Painel!$E$5="(Todos)",P5911=Painel!$E$5)),$J5911+ROW()/10000000,"")</f>
        <v>480.0005911</v>
      </c>
      <c r="U5911" s="29" t="str">
        <f aca="false">IF(AND($S5911="VENCIDO",$K5911="KG",OR(Painel!$B$5="(Todos)",A5911=Painel!$B$5)*OR(Painel!$E$5="(Todos)",P5911=Painel!$E$5)),$J5911+ROW()/10000000,"")</f>
        <v/>
      </c>
    </row>
    <row r="5912" customFormat="false" ht="15" hidden="false" customHeight="false" outlineLevel="0" collapsed="false">
      <c r="A5912" s="29" t="s">
        <v>52</v>
      </c>
      <c r="B5912" s="29" t="s">
        <v>11042</v>
      </c>
      <c r="C5912" s="29" t="s">
        <v>909</v>
      </c>
      <c r="D5912" s="29" t="s">
        <v>8506</v>
      </c>
      <c r="E5912" s="29" t="n">
        <v>1</v>
      </c>
      <c r="F5912" s="29"/>
      <c r="G5912" s="29" t="s">
        <v>11043</v>
      </c>
      <c r="H5912" s="30" t="n">
        <v>1000</v>
      </c>
      <c r="I5912" s="31" t="n">
        <v>46279</v>
      </c>
      <c r="J5912" s="30" t="n">
        <v>1000</v>
      </c>
      <c r="K5912" s="29" t="s">
        <v>120</v>
      </c>
      <c r="L5912" s="29" t="s">
        <v>350</v>
      </c>
      <c r="M5912" s="29"/>
      <c r="N5912" s="29" t="s">
        <v>122</v>
      </c>
      <c r="O5912" s="31" t="n">
        <v>46820</v>
      </c>
      <c r="P5912" s="29" t="s">
        <v>123</v>
      </c>
      <c r="Q5912" s="29" t="n">
        <f aca="false">IFERROR(VALUE(L5912),"")</f>
        <v>6</v>
      </c>
      <c r="R5912" s="29" t="n">
        <f aca="true">IF(O5912="","",O5912-TODAY())</f>
        <v>535</v>
      </c>
      <c r="S5912" s="29" t="str">
        <f aca="false">IF(C5912="&lt;&lt; vazio &gt;&gt;","VAZIA",IF(AND(O5912&lt;&gt;"",R5912&lt;0),"VENCIDO",IF(AND(O5912&lt;&gt;"",R5912&lt;=Parametros!$B$10),"PRÓX. VENCIMENTO",IF(F5912="Q","QUALIDADE",IF(F5912="S","BLOQUEADO",IF(F5912="R","RESTRITO/DEVOLUÇÃO",IF(OR(N5912="QUAR",N5912="QRES"),"QUARENTENA",IF(OR(B5912="DESCARTE",B5912="DEVOLUÇÃO"),"DESCARTE/DEVOLUÇÃO",IF(AND(D5912="",K5912&lt;&gt;""),"SEM LOTE",IF(AND(Q5912&lt;&gt;"",Q5912&gt;=Parametros!$B$11),"PARADO/SEM GIRO","OK"))))))))))</f>
        <v>OK</v>
      </c>
      <c r="T5912" s="29" t="str">
        <f aca="false">IF(AND($S5912="PARADO/SEM GIRO",$K5912="KG",OR(Painel!$B$5="(Todos)",A5912=Painel!$B$5)*OR(Painel!$E$5="(Todos)",P5912=Painel!$E$5)),$J5912+ROW()/10000000,"")</f>
        <v/>
      </c>
      <c r="U5912" s="29" t="str">
        <f aca="false">IF(AND($S5912="VENCIDO",$K5912="KG",OR(Painel!$B$5="(Todos)",A5912=Painel!$B$5)*OR(Painel!$E$5="(Todos)",P5912=Painel!$E$5)),$J5912+ROW()/10000000,"")</f>
        <v/>
      </c>
    </row>
    <row r="5913" customFormat="false" ht="15" hidden="false" customHeight="false" outlineLevel="0" collapsed="false">
      <c r="A5913" s="29" t="s">
        <v>52</v>
      </c>
      <c r="B5913" s="29" t="s">
        <v>11044</v>
      </c>
      <c r="C5913" s="29" t="s">
        <v>167</v>
      </c>
      <c r="D5913" s="29" t="s">
        <v>765</v>
      </c>
      <c r="E5913" s="29" t="n">
        <v>1</v>
      </c>
      <c r="F5913" s="29" t="s">
        <v>268</v>
      </c>
      <c r="G5913" s="29" t="s">
        <v>11045</v>
      </c>
      <c r="H5913" s="30" t="n">
        <v>590.4</v>
      </c>
      <c r="I5913" s="31" t="n">
        <v>46283</v>
      </c>
      <c r="J5913" s="30" t="n">
        <v>590.4</v>
      </c>
      <c r="K5913" s="29" t="s">
        <v>120</v>
      </c>
      <c r="L5913" s="29" t="s">
        <v>176</v>
      </c>
      <c r="M5913" s="29"/>
      <c r="N5913" s="29" t="s">
        <v>122</v>
      </c>
      <c r="O5913" s="31" t="n">
        <v>46830</v>
      </c>
      <c r="P5913" s="29" t="s">
        <v>123</v>
      </c>
      <c r="Q5913" s="29" t="n">
        <f aca="false">IFERROR(VALUE(L5913),"")</f>
        <v>2</v>
      </c>
      <c r="R5913" s="29" t="n">
        <f aca="true">IF(O5913="","",O5913-TODAY())</f>
        <v>545</v>
      </c>
      <c r="S5913" s="29" t="str">
        <f aca="false">IF(C5913="&lt;&lt; vazio &gt;&gt;","VAZIA",IF(AND(O5913&lt;&gt;"",R5913&lt;0),"VENCIDO",IF(AND(O5913&lt;&gt;"",R5913&lt;=Parametros!$B$10),"PRÓX. VENCIMENTO",IF(F5913="Q","QUALIDADE",IF(F5913="S","BLOQUEADO",IF(F5913="R","RESTRITO/DEVOLUÇÃO",IF(OR(N5913="QUAR",N5913="QRES"),"QUARENTENA",IF(OR(B5913="DESCARTE",B5913="DEVOLUÇÃO"),"DESCARTE/DEVOLUÇÃO",IF(AND(D5913="",K5913&lt;&gt;""),"SEM LOTE",IF(AND(Q5913&lt;&gt;"",Q5913&gt;=Parametros!$B$11),"PARADO/SEM GIRO","OK"))))))))))</f>
        <v>QUALIDADE</v>
      </c>
      <c r="T5913" s="29" t="str">
        <f aca="false">IF(AND($S5913="PARADO/SEM GIRO",$K5913="KG",OR(Painel!$B$5="(Todos)",A5913=Painel!$B$5)*OR(Painel!$E$5="(Todos)",P5913=Painel!$E$5)),$J5913+ROW()/10000000,"")</f>
        <v/>
      </c>
      <c r="U5913" s="29" t="str">
        <f aca="false">IF(AND($S5913="VENCIDO",$K5913="KG",OR(Painel!$B$5="(Todos)",A5913=Painel!$B$5)*OR(Painel!$E$5="(Todos)",P5913=Painel!$E$5)),$J5913+ROW()/10000000,"")</f>
        <v/>
      </c>
    </row>
    <row r="5914" customFormat="false" ht="15" hidden="false" customHeight="false" outlineLevel="0" collapsed="false">
      <c r="A5914" s="29" t="s">
        <v>52</v>
      </c>
      <c r="B5914" s="29" t="s">
        <v>11046</v>
      </c>
      <c r="C5914" s="29" t="s">
        <v>917</v>
      </c>
      <c r="D5914" s="29" t="s">
        <v>7043</v>
      </c>
      <c r="E5914" s="29" t="n">
        <v>1</v>
      </c>
      <c r="F5914" s="29"/>
      <c r="G5914" s="29" t="s">
        <v>11047</v>
      </c>
      <c r="H5914" s="30" t="n">
        <v>800</v>
      </c>
      <c r="I5914" s="31" t="n">
        <v>46232</v>
      </c>
      <c r="J5914" s="30" t="n">
        <v>800</v>
      </c>
      <c r="K5914" s="29" t="s">
        <v>120</v>
      </c>
      <c r="L5914" s="29" t="s">
        <v>1035</v>
      </c>
      <c r="M5914" s="29"/>
      <c r="N5914" s="29" t="s">
        <v>122</v>
      </c>
      <c r="O5914" s="31" t="n">
        <v>46777</v>
      </c>
      <c r="P5914" s="29" t="s">
        <v>123</v>
      </c>
      <c r="Q5914" s="29" t="n">
        <f aca="false">IFERROR(VALUE(L5914),"")</f>
        <v>53</v>
      </c>
      <c r="R5914" s="29" t="n">
        <f aca="true">IF(O5914="","",O5914-TODAY())</f>
        <v>492</v>
      </c>
      <c r="S5914" s="29" t="str">
        <f aca="false">IF(C5914="&lt;&lt; vazio &gt;&gt;","VAZIA",IF(AND(O5914&lt;&gt;"",R5914&lt;0),"VENCIDO",IF(AND(O5914&lt;&gt;"",R5914&lt;=Parametros!$B$10),"PRÓX. VENCIMENTO",IF(F5914="Q","QUALIDADE",IF(F5914="S","BLOQUEADO",IF(F5914="R","RESTRITO/DEVOLUÇÃO",IF(OR(N5914="QUAR",N5914="QRES"),"QUARENTENA",IF(OR(B5914="DESCARTE",B5914="DEVOLUÇÃO"),"DESCARTE/DEVOLUÇÃO",IF(AND(D5914="",K5914&lt;&gt;""),"SEM LOTE",IF(AND(Q5914&lt;&gt;"",Q5914&gt;=Parametros!$B$11),"PARADO/SEM GIRO","OK"))))))))))</f>
        <v>OK</v>
      </c>
      <c r="T5914" s="29" t="str">
        <f aca="false">IF(AND($S5914="PARADO/SEM GIRO",$K5914="KG",OR(Painel!$B$5="(Todos)",A5914=Painel!$B$5)*OR(Painel!$E$5="(Todos)",P5914=Painel!$E$5)),$J5914+ROW()/10000000,"")</f>
        <v/>
      </c>
      <c r="U5914" s="29" t="str">
        <f aca="false">IF(AND($S5914="VENCIDO",$K5914="KG",OR(Painel!$B$5="(Todos)",A5914=Painel!$B$5)*OR(Painel!$E$5="(Todos)",P5914=Painel!$E$5)),$J5914+ROW()/10000000,"")</f>
        <v/>
      </c>
    </row>
    <row r="5915" customFormat="false" ht="15" hidden="false" customHeight="false" outlineLevel="0" collapsed="false">
      <c r="A5915" s="29" t="s">
        <v>52</v>
      </c>
      <c r="B5915" s="29" t="s">
        <v>11048</v>
      </c>
      <c r="C5915" s="29" t="s">
        <v>348</v>
      </c>
      <c r="D5915" s="29" t="s">
        <v>525</v>
      </c>
      <c r="E5915" s="29" t="n">
        <v>1</v>
      </c>
      <c r="F5915" s="29"/>
      <c r="G5915" s="29" t="s">
        <v>11049</v>
      </c>
      <c r="H5915" s="30" t="n">
        <v>582.9</v>
      </c>
      <c r="I5915" s="31" t="n">
        <v>46281</v>
      </c>
      <c r="J5915" s="30" t="n">
        <v>582.9</v>
      </c>
      <c r="K5915" s="29" t="s">
        <v>120</v>
      </c>
      <c r="L5915" s="29" t="s">
        <v>284</v>
      </c>
      <c r="M5915" s="29"/>
      <c r="N5915" s="29" t="s">
        <v>122</v>
      </c>
      <c r="O5915" s="29"/>
      <c r="P5915" s="29" t="s">
        <v>123</v>
      </c>
      <c r="Q5915" s="29" t="n">
        <f aca="false">IFERROR(VALUE(L5915),"")</f>
        <v>4</v>
      </c>
      <c r="R5915" s="29" t="str">
        <f aca="true">IF(O5915="","",O5915-TODAY())</f>
        <v/>
      </c>
      <c r="S5915" s="29" t="str">
        <f aca="false">IF(C5915="&lt;&lt; vazio &gt;&gt;","VAZIA",IF(AND(O5915&lt;&gt;"",R5915&lt;0),"VENCIDO",IF(AND(O5915&lt;&gt;"",R5915&lt;=Parametros!$B$10),"PRÓX. VENCIMENTO",IF(F5915="Q","QUALIDADE",IF(F5915="S","BLOQUEADO",IF(F5915="R","RESTRITO/DEVOLUÇÃO",IF(OR(N5915="QUAR",N5915="QRES"),"QUARENTENA",IF(OR(B5915="DESCARTE",B5915="DEVOLUÇÃO"),"DESCARTE/DEVOLUÇÃO",IF(AND(D5915="",K5915&lt;&gt;""),"SEM LOTE",IF(AND(Q5915&lt;&gt;"",Q5915&gt;=Parametros!$B$11),"PARADO/SEM GIRO","OK"))))))))))</f>
        <v>OK</v>
      </c>
      <c r="T5915" s="29" t="str">
        <f aca="false">IF(AND($S5915="PARADO/SEM GIRO",$K5915="KG",OR(Painel!$B$5="(Todos)",A5915=Painel!$B$5)*OR(Painel!$E$5="(Todos)",P5915=Painel!$E$5)),$J5915+ROW()/10000000,"")</f>
        <v/>
      </c>
      <c r="U5915" s="29" t="str">
        <f aca="false">IF(AND($S5915="VENCIDO",$K5915="KG",OR(Painel!$B$5="(Todos)",A5915=Painel!$B$5)*OR(Painel!$E$5="(Todos)",P5915=Painel!$E$5)),$J5915+ROW()/10000000,"")</f>
        <v/>
      </c>
    </row>
    <row r="5916" customFormat="false" ht="15" hidden="false" customHeight="false" outlineLevel="0" collapsed="false">
      <c r="A5916" s="29" t="s">
        <v>52</v>
      </c>
      <c r="B5916" s="29" t="s">
        <v>11050</v>
      </c>
      <c r="C5916" s="29" t="s">
        <v>186</v>
      </c>
      <c r="D5916" s="29" t="s">
        <v>1001</v>
      </c>
      <c r="E5916" s="29" t="n">
        <v>1</v>
      </c>
      <c r="F5916" s="29" t="s">
        <v>268</v>
      </c>
      <c r="G5916" s="29" t="s">
        <v>11051</v>
      </c>
      <c r="H5916" s="30" t="n">
        <v>545.4</v>
      </c>
      <c r="I5916" s="31" t="n">
        <v>46280</v>
      </c>
      <c r="J5916" s="30" t="n">
        <v>545.4</v>
      </c>
      <c r="K5916" s="29" t="s">
        <v>120</v>
      </c>
      <c r="L5916" s="29" t="s">
        <v>144</v>
      </c>
      <c r="M5916" s="29"/>
      <c r="N5916" s="29" t="s">
        <v>122</v>
      </c>
      <c r="O5916" s="31" t="n">
        <v>46827</v>
      </c>
      <c r="P5916" s="29" t="s">
        <v>123</v>
      </c>
      <c r="Q5916" s="29" t="n">
        <f aca="false">IFERROR(VALUE(L5916),"")</f>
        <v>5</v>
      </c>
      <c r="R5916" s="29" t="n">
        <f aca="true">IF(O5916="","",O5916-TODAY())</f>
        <v>542</v>
      </c>
      <c r="S5916" s="29" t="str">
        <f aca="false">IF(C5916="&lt;&lt; vazio &gt;&gt;","VAZIA",IF(AND(O5916&lt;&gt;"",R5916&lt;0),"VENCIDO",IF(AND(O5916&lt;&gt;"",R5916&lt;=Parametros!$B$10),"PRÓX. VENCIMENTO",IF(F5916="Q","QUALIDADE",IF(F5916="S","BLOQUEADO",IF(F5916="R","RESTRITO/DEVOLUÇÃO",IF(OR(N5916="QUAR",N5916="QRES"),"QUARENTENA",IF(OR(B5916="DESCARTE",B5916="DEVOLUÇÃO"),"DESCARTE/DEVOLUÇÃO",IF(AND(D5916="",K5916&lt;&gt;""),"SEM LOTE",IF(AND(Q5916&lt;&gt;"",Q5916&gt;=Parametros!$B$11),"PARADO/SEM GIRO","OK"))))))))))</f>
        <v>QUALIDADE</v>
      </c>
      <c r="T5916" s="29" t="str">
        <f aca="false">IF(AND($S5916="PARADO/SEM GIRO",$K5916="KG",OR(Painel!$B$5="(Todos)",A5916=Painel!$B$5)*OR(Painel!$E$5="(Todos)",P5916=Painel!$E$5)),$J5916+ROW()/10000000,"")</f>
        <v/>
      </c>
      <c r="U5916" s="29" t="str">
        <f aca="false">IF(AND($S5916="VENCIDO",$K5916="KG",OR(Painel!$B$5="(Todos)",A5916=Painel!$B$5)*OR(Painel!$E$5="(Todos)",P5916=Painel!$E$5)),$J5916+ROW()/10000000,"")</f>
        <v/>
      </c>
    </row>
    <row r="5917" customFormat="false" ht="15" hidden="false" customHeight="false" outlineLevel="0" collapsed="false">
      <c r="A5917" s="29" t="s">
        <v>52</v>
      </c>
      <c r="B5917" s="29" t="s">
        <v>11052</v>
      </c>
      <c r="C5917" s="29" t="s">
        <v>785</v>
      </c>
      <c r="D5917" s="29" t="s">
        <v>880</v>
      </c>
      <c r="E5917" s="29" t="n">
        <v>1</v>
      </c>
      <c r="F5917" s="29"/>
      <c r="G5917" s="29" t="s">
        <v>11053</v>
      </c>
      <c r="H5917" s="30" t="n">
        <v>1000</v>
      </c>
      <c r="I5917" s="31" t="n">
        <v>46280</v>
      </c>
      <c r="J5917" s="30" t="n">
        <v>1000</v>
      </c>
      <c r="K5917" s="29" t="s">
        <v>120</v>
      </c>
      <c r="L5917" s="29" t="s">
        <v>144</v>
      </c>
      <c r="M5917" s="29"/>
      <c r="N5917" s="29" t="s">
        <v>122</v>
      </c>
      <c r="O5917" s="31" t="n">
        <v>46823</v>
      </c>
      <c r="P5917" s="29" t="s">
        <v>123</v>
      </c>
      <c r="Q5917" s="29" t="n">
        <f aca="false">IFERROR(VALUE(L5917),"")</f>
        <v>5</v>
      </c>
      <c r="R5917" s="29" t="n">
        <f aca="true">IF(O5917="","",O5917-TODAY())</f>
        <v>538</v>
      </c>
      <c r="S5917" s="29" t="str">
        <f aca="false">IF(C5917="&lt;&lt; vazio &gt;&gt;","VAZIA",IF(AND(O5917&lt;&gt;"",R5917&lt;0),"VENCIDO",IF(AND(O5917&lt;&gt;"",R5917&lt;=Parametros!$B$10),"PRÓX. VENCIMENTO",IF(F5917="Q","QUALIDADE",IF(F5917="S","BLOQUEADO",IF(F5917="R","RESTRITO/DEVOLUÇÃO",IF(OR(N5917="QUAR",N5917="QRES"),"QUARENTENA",IF(OR(B5917="DESCARTE",B5917="DEVOLUÇÃO"),"DESCARTE/DEVOLUÇÃO",IF(AND(D5917="",K5917&lt;&gt;""),"SEM LOTE",IF(AND(Q5917&lt;&gt;"",Q5917&gt;=Parametros!$B$11),"PARADO/SEM GIRO","OK"))))))))))</f>
        <v>OK</v>
      </c>
      <c r="T5917" s="29" t="str">
        <f aca="false">IF(AND($S5917="PARADO/SEM GIRO",$K5917="KG",OR(Painel!$B$5="(Todos)",A5917=Painel!$B$5)*OR(Painel!$E$5="(Todos)",P5917=Painel!$E$5)),$J5917+ROW()/10000000,"")</f>
        <v/>
      </c>
      <c r="U5917" s="29" t="str">
        <f aca="false">IF(AND($S5917="VENCIDO",$K5917="KG",OR(Painel!$B$5="(Todos)",A5917=Painel!$B$5)*OR(Painel!$E$5="(Todos)",P5917=Painel!$E$5)),$J5917+ROW()/10000000,"")</f>
        <v/>
      </c>
    </row>
    <row r="5918" customFormat="false" ht="15" hidden="false" customHeight="false" outlineLevel="0" collapsed="false">
      <c r="A5918" s="29" t="s">
        <v>52</v>
      </c>
      <c r="B5918" s="29" t="s">
        <v>11054</v>
      </c>
      <c r="C5918" s="29" t="s">
        <v>313</v>
      </c>
      <c r="D5918" s="29" t="s">
        <v>432</v>
      </c>
      <c r="E5918" s="29" t="n">
        <v>1</v>
      </c>
      <c r="F5918" s="29"/>
      <c r="G5918" s="29" t="s">
        <v>11055</v>
      </c>
      <c r="H5918" s="30" t="n">
        <v>999.9</v>
      </c>
      <c r="I5918" s="31" t="n">
        <v>46195</v>
      </c>
      <c r="J5918" s="30" t="n">
        <v>999.9</v>
      </c>
      <c r="K5918" s="29" t="s">
        <v>120</v>
      </c>
      <c r="L5918" s="29" t="s">
        <v>2744</v>
      </c>
      <c r="M5918" s="29"/>
      <c r="N5918" s="29" t="s">
        <v>122</v>
      </c>
      <c r="O5918" s="31" t="n">
        <v>46731</v>
      </c>
      <c r="P5918" s="29" t="s">
        <v>123</v>
      </c>
      <c r="Q5918" s="29" t="n">
        <f aca="false">IFERROR(VALUE(L5918),"")</f>
        <v>90</v>
      </c>
      <c r="R5918" s="29" t="n">
        <f aca="true">IF(O5918="","",O5918-TODAY())</f>
        <v>446</v>
      </c>
      <c r="S5918" s="29" t="str">
        <f aca="false">IF(C5918="&lt;&lt; vazio &gt;&gt;","VAZIA",IF(AND(O5918&lt;&gt;"",R5918&lt;0),"VENCIDO",IF(AND(O5918&lt;&gt;"",R5918&lt;=Parametros!$B$10),"PRÓX. VENCIMENTO",IF(F5918="Q","QUALIDADE",IF(F5918="S","BLOQUEADO",IF(F5918="R","RESTRITO/DEVOLUÇÃO",IF(OR(N5918="QUAR",N5918="QRES"),"QUARENTENA",IF(OR(B5918="DESCARTE",B5918="DEVOLUÇÃO"),"DESCARTE/DEVOLUÇÃO",IF(AND(D5918="",K5918&lt;&gt;""),"SEM LOTE",IF(AND(Q5918&lt;&gt;"",Q5918&gt;=Parametros!$B$11),"PARADO/SEM GIRO","OK"))))))))))</f>
        <v>PARADO/SEM GIRO</v>
      </c>
      <c r="T5918" s="29" t="n">
        <f aca="false">IF(AND($S5918="PARADO/SEM GIRO",$K5918="KG",OR(Painel!$B$5="(Todos)",A5918=Painel!$B$5)*OR(Painel!$E$5="(Todos)",P5918=Painel!$E$5)),$J5918+ROW()/10000000,"")</f>
        <v>999.9005918</v>
      </c>
      <c r="U5918" s="29" t="str">
        <f aca="false">IF(AND($S5918="VENCIDO",$K5918="KG",OR(Painel!$B$5="(Todos)",A5918=Painel!$B$5)*OR(Painel!$E$5="(Todos)",P5918=Painel!$E$5)),$J5918+ROW()/10000000,"")</f>
        <v/>
      </c>
    </row>
    <row r="5919" customFormat="false" ht="15" hidden="false" customHeight="false" outlineLevel="0" collapsed="false">
      <c r="A5919" s="29" t="s">
        <v>52</v>
      </c>
      <c r="B5919" s="29" t="s">
        <v>11056</v>
      </c>
      <c r="C5919" s="29" t="s">
        <v>1274</v>
      </c>
      <c r="D5919" s="29" t="s">
        <v>3879</v>
      </c>
      <c r="E5919" s="29" t="n">
        <v>1</v>
      </c>
      <c r="F5919" s="29"/>
      <c r="G5919" s="29" t="s">
        <v>11057</v>
      </c>
      <c r="H5919" s="30" t="n">
        <v>1000</v>
      </c>
      <c r="I5919" s="31" t="n">
        <v>46230</v>
      </c>
      <c r="J5919" s="30" t="n">
        <v>1000</v>
      </c>
      <c r="K5919" s="29" t="s">
        <v>120</v>
      </c>
      <c r="L5919" s="29" t="s">
        <v>1277</v>
      </c>
      <c r="M5919" s="29"/>
      <c r="N5919" s="29" t="s">
        <v>122</v>
      </c>
      <c r="O5919" s="31" t="n">
        <v>46587</v>
      </c>
      <c r="P5919" s="29" t="s">
        <v>123</v>
      </c>
      <c r="Q5919" s="29" t="n">
        <f aca="false">IFERROR(VALUE(L5919),"")</f>
        <v>55</v>
      </c>
      <c r="R5919" s="29" t="n">
        <f aca="true">IF(O5919="","",O5919-TODAY())</f>
        <v>302</v>
      </c>
      <c r="S5919" s="29" t="str">
        <f aca="false">IF(C5919="&lt;&lt; vazio &gt;&gt;","VAZIA",IF(AND(O5919&lt;&gt;"",R5919&lt;0),"VENCIDO",IF(AND(O5919&lt;&gt;"",R5919&lt;=Parametros!$B$10),"PRÓX. VENCIMENTO",IF(F5919="Q","QUALIDADE",IF(F5919="S","BLOQUEADO",IF(F5919="R","RESTRITO/DEVOLUÇÃO",IF(OR(N5919="QUAR",N5919="QRES"),"QUARENTENA",IF(OR(B5919="DESCARTE",B5919="DEVOLUÇÃO"),"DESCARTE/DEVOLUÇÃO",IF(AND(D5919="",K5919&lt;&gt;""),"SEM LOTE",IF(AND(Q5919&lt;&gt;"",Q5919&gt;=Parametros!$B$11),"PARADO/SEM GIRO","OK"))))))))))</f>
        <v>OK</v>
      </c>
      <c r="T5919" s="29" t="str">
        <f aca="false">IF(AND($S5919="PARADO/SEM GIRO",$K5919="KG",OR(Painel!$B$5="(Todos)",A5919=Painel!$B$5)*OR(Painel!$E$5="(Todos)",P5919=Painel!$E$5)),$J5919+ROW()/10000000,"")</f>
        <v/>
      </c>
      <c r="U5919" s="29" t="str">
        <f aca="false">IF(AND($S5919="VENCIDO",$K5919="KG",OR(Painel!$B$5="(Todos)",A5919=Painel!$B$5)*OR(Painel!$E$5="(Todos)",P5919=Painel!$E$5)),$J5919+ROW()/10000000,"")</f>
        <v/>
      </c>
    </row>
    <row r="5920" customFormat="false" ht="15" hidden="false" customHeight="false" outlineLevel="0" collapsed="false">
      <c r="A5920" s="29" t="s">
        <v>52</v>
      </c>
      <c r="B5920" s="29" t="s">
        <v>11058</v>
      </c>
      <c r="C5920" s="29" t="s">
        <v>666</v>
      </c>
      <c r="D5920" s="29" t="s">
        <v>667</v>
      </c>
      <c r="E5920" s="29" t="n">
        <v>1</v>
      </c>
      <c r="F5920" s="29" t="s">
        <v>268</v>
      </c>
      <c r="G5920" s="29" t="s">
        <v>11059</v>
      </c>
      <c r="H5920" s="30" t="n">
        <v>590.4</v>
      </c>
      <c r="I5920" s="31" t="n">
        <v>46284</v>
      </c>
      <c r="J5920" s="30" t="n">
        <v>590.4</v>
      </c>
      <c r="K5920" s="29" t="s">
        <v>120</v>
      </c>
      <c r="L5920" s="29" t="s">
        <v>388</v>
      </c>
      <c r="M5920" s="29"/>
      <c r="N5920" s="29" t="s">
        <v>122</v>
      </c>
      <c r="O5920" s="31" t="n">
        <v>46831</v>
      </c>
      <c r="P5920" s="29" t="s">
        <v>123</v>
      </c>
      <c r="Q5920" s="29" t="n">
        <f aca="false">IFERROR(VALUE(L5920),"")</f>
        <v>1</v>
      </c>
      <c r="R5920" s="29" t="n">
        <f aca="true">IF(O5920="","",O5920-TODAY())</f>
        <v>546</v>
      </c>
      <c r="S5920" s="29" t="str">
        <f aca="false">IF(C5920="&lt;&lt; vazio &gt;&gt;","VAZIA",IF(AND(O5920&lt;&gt;"",R5920&lt;0),"VENCIDO",IF(AND(O5920&lt;&gt;"",R5920&lt;=Parametros!$B$10),"PRÓX. VENCIMENTO",IF(F5920="Q","QUALIDADE",IF(F5920="S","BLOQUEADO",IF(F5920="R","RESTRITO/DEVOLUÇÃO",IF(OR(N5920="QUAR",N5920="QRES"),"QUARENTENA",IF(OR(B5920="DESCARTE",B5920="DEVOLUÇÃO"),"DESCARTE/DEVOLUÇÃO",IF(AND(D5920="",K5920&lt;&gt;""),"SEM LOTE",IF(AND(Q5920&lt;&gt;"",Q5920&gt;=Parametros!$B$11),"PARADO/SEM GIRO","OK"))))))))))</f>
        <v>QUALIDADE</v>
      </c>
      <c r="T5920" s="29" t="str">
        <f aca="false">IF(AND($S5920="PARADO/SEM GIRO",$K5920="KG",OR(Painel!$B$5="(Todos)",A5920=Painel!$B$5)*OR(Painel!$E$5="(Todos)",P5920=Painel!$E$5)),$J5920+ROW()/10000000,"")</f>
        <v/>
      </c>
      <c r="U5920" s="29" t="str">
        <f aca="false">IF(AND($S5920="VENCIDO",$K5920="KG",OR(Painel!$B$5="(Todos)",A5920=Painel!$B$5)*OR(Painel!$E$5="(Todos)",P5920=Painel!$E$5)),$J5920+ROW()/10000000,"")</f>
        <v/>
      </c>
    </row>
    <row r="5921" customFormat="false" ht="15" hidden="false" customHeight="false" outlineLevel="0" collapsed="false">
      <c r="A5921" s="29" t="s">
        <v>52</v>
      </c>
      <c r="B5921" s="29" t="s">
        <v>11060</v>
      </c>
      <c r="C5921" s="29" t="s">
        <v>186</v>
      </c>
      <c r="D5921" s="29" t="s">
        <v>11061</v>
      </c>
      <c r="E5921" s="29" t="n">
        <v>1</v>
      </c>
      <c r="F5921" s="29"/>
      <c r="G5921" s="29" t="s">
        <v>11062</v>
      </c>
      <c r="H5921" s="30" t="n">
        <v>530</v>
      </c>
      <c r="I5921" s="31" t="n">
        <v>45838</v>
      </c>
      <c r="J5921" s="30" t="n">
        <v>530</v>
      </c>
      <c r="K5921" s="29" t="s">
        <v>120</v>
      </c>
      <c r="L5921" s="29" t="s">
        <v>11063</v>
      </c>
      <c r="M5921" s="29"/>
      <c r="N5921" s="29" t="s">
        <v>122</v>
      </c>
      <c r="O5921" s="31" t="n">
        <v>46302</v>
      </c>
      <c r="P5921" s="29" t="s">
        <v>123</v>
      </c>
      <c r="Q5921" s="29" t="n">
        <f aca="false">IFERROR(VALUE(L5921),"")</f>
        <v>447</v>
      </c>
      <c r="R5921" s="29" t="n">
        <f aca="true">IF(O5921="","",O5921-TODAY())</f>
        <v>17</v>
      </c>
      <c r="S5921" s="29" t="str">
        <f aca="false">IF(C5921="&lt;&lt; vazio &gt;&gt;","VAZIA",IF(AND(O5921&lt;&gt;"",R5921&lt;0),"VENCIDO",IF(AND(O5921&lt;&gt;"",R5921&lt;=Parametros!$B$10),"PRÓX. VENCIMENTO",IF(F5921="Q","QUALIDADE",IF(F5921="S","BLOQUEADO",IF(F5921="R","RESTRITO/DEVOLUÇÃO",IF(OR(N5921="QUAR",N5921="QRES"),"QUARENTENA",IF(OR(B5921="DESCARTE",B5921="DEVOLUÇÃO"),"DESCARTE/DEVOLUÇÃO",IF(AND(D5921="",K5921&lt;&gt;""),"SEM LOTE",IF(AND(Q5921&lt;&gt;"",Q5921&gt;=Parametros!$B$11),"PARADO/SEM GIRO","OK"))))))))))</f>
        <v>PRÓX. VENCIMENTO</v>
      </c>
      <c r="T5921" s="29" t="str">
        <f aca="false">IF(AND($S5921="PARADO/SEM GIRO",$K5921="KG",OR(Painel!$B$5="(Todos)",A5921=Painel!$B$5)*OR(Painel!$E$5="(Todos)",P5921=Painel!$E$5)),$J5921+ROW()/10000000,"")</f>
        <v/>
      </c>
      <c r="U5921" s="29" t="str">
        <f aca="false">IF(AND($S5921="VENCIDO",$K5921="KG",OR(Painel!$B$5="(Todos)",A5921=Painel!$B$5)*OR(Painel!$E$5="(Todos)",P5921=Painel!$E$5)),$J5921+ROW()/10000000,"")</f>
        <v/>
      </c>
    </row>
    <row r="5922" customFormat="false" ht="15" hidden="false" customHeight="false" outlineLevel="0" collapsed="false">
      <c r="A5922" s="29" t="s">
        <v>52</v>
      </c>
      <c r="B5922" s="29" t="s">
        <v>11064</v>
      </c>
      <c r="C5922" s="29" t="s">
        <v>917</v>
      </c>
      <c r="D5922" s="29" t="s">
        <v>2157</v>
      </c>
      <c r="E5922" s="29" t="n">
        <v>1</v>
      </c>
      <c r="F5922" s="29"/>
      <c r="G5922" s="29" t="s">
        <v>11065</v>
      </c>
      <c r="H5922" s="30" t="n">
        <v>800</v>
      </c>
      <c r="I5922" s="31" t="n">
        <v>46273</v>
      </c>
      <c r="J5922" s="30" t="n">
        <v>800</v>
      </c>
      <c r="K5922" s="29" t="s">
        <v>120</v>
      </c>
      <c r="L5922" s="29" t="s">
        <v>149</v>
      </c>
      <c r="M5922" s="29"/>
      <c r="N5922" s="29" t="s">
        <v>122</v>
      </c>
      <c r="O5922" s="31" t="n">
        <v>46812</v>
      </c>
      <c r="P5922" s="29" t="s">
        <v>123</v>
      </c>
      <c r="Q5922" s="29" t="n">
        <f aca="false">IFERROR(VALUE(L5922),"")</f>
        <v>12</v>
      </c>
      <c r="R5922" s="29" t="n">
        <f aca="true">IF(O5922="","",O5922-TODAY())</f>
        <v>527</v>
      </c>
      <c r="S5922" s="29" t="str">
        <f aca="false">IF(C5922="&lt;&lt; vazio &gt;&gt;","VAZIA",IF(AND(O5922&lt;&gt;"",R5922&lt;0),"VENCIDO",IF(AND(O5922&lt;&gt;"",R5922&lt;=Parametros!$B$10),"PRÓX. VENCIMENTO",IF(F5922="Q","QUALIDADE",IF(F5922="S","BLOQUEADO",IF(F5922="R","RESTRITO/DEVOLUÇÃO",IF(OR(N5922="QUAR",N5922="QRES"),"QUARENTENA",IF(OR(B5922="DESCARTE",B5922="DEVOLUÇÃO"),"DESCARTE/DEVOLUÇÃO",IF(AND(D5922="",K5922&lt;&gt;""),"SEM LOTE",IF(AND(Q5922&lt;&gt;"",Q5922&gt;=Parametros!$B$11),"PARADO/SEM GIRO","OK"))))))))))</f>
        <v>OK</v>
      </c>
      <c r="T5922" s="29" t="str">
        <f aca="false">IF(AND($S5922="PARADO/SEM GIRO",$K5922="KG",OR(Painel!$B$5="(Todos)",A5922=Painel!$B$5)*OR(Painel!$E$5="(Todos)",P5922=Painel!$E$5)),$J5922+ROW()/10000000,"")</f>
        <v/>
      </c>
      <c r="U5922" s="29" t="str">
        <f aca="false">IF(AND($S5922="VENCIDO",$K5922="KG",OR(Painel!$B$5="(Todos)",A5922=Painel!$B$5)*OR(Painel!$E$5="(Todos)",P5922=Painel!$E$5)),$J5922+ROW()/10000000,"")</f>
        <v/>
      </c>
    </row>
    <row r="5923" customFormat="false" ht="15" hidden="false" customHeight="false" outlineLevel="0" collapsed="false">
      <c r="A5923" s="29" t="s">
        <v>52</v>
      </c>
      <c r="B5923" s="29" t="s">
        <v>11066</v>
      </c>
      <c r="C5923" s="29" t="s">
        <v>10297</v>
      </c>
      <c r="D5923" s="29" t="s">
        <v>11067</v>
      </c>
      <c r="E5923" s="29" t="n">
        <v>1</v>
      </c>
      <c r="F5923" s="29"/>
      <c r="G5923" s="29" t="s">
        <v>11068</v>
      </c>
      <c r="H5923" s="30" t="n">
        <v>550</v>
      </c>
      <c r="I5923" s="31" t="n">
        <v>45962</v>
      </c>
      <c r="J5923" s="30" t="n">
        <v>550</v>
      </c>
      <c r="K5923" s="29" t="s">
        <v>120</v>
      </c>
      <c r="L5923" s="29" t="s">
        <v>11069</v>
      </c>
      <c r="M5923" s="29"/>
      <c r="N5923" s="29" t="s">
        <v>122</v>
      </c>
      <c r="O5923" s="31" t="n">
        <v>46691</v>
      </c>
      <c r="P5923" s="29" t="s">
        <v>123</v>
      </c>
      <c r="Q5923" s="29" t="n">
        <f aca="false">IFERROR(VALUE(L5923),"")</f>
        <v>323</v>
      </c>
      <c r="R5923" s="29" t="n">
        <f aca="true">IF(O5923="","",O5923-TODAY())</f>
        <v>406</v>
      </c>
      <c r="S5923" s="29" t="str">
        <f aca="false">IF(C5923="&lt;&lt; vazio &gt;&gt;","VAZIA",IF(AND(O5923&lt;&gt;"",R5923&lt;0),"VENCIDO",IF(AND(O5923&lt;&gt;"",R5923&lt;=Parametros!$B$10),"PRÓX. VENCIMENTO",IF(F5923="Q","QUALIDADE",IF(F5923="S","BLOQUEADO",IF(F5923="R","RESTRITO/DEVOLUÇÃO",IF(OR(N5923="QUAR",N5923="QRES"),"QUARENTENA",IF(OR(B5923="DESCARTE",B5923="DEVOLUÇÃO"),"DESCARTE/DEVOLUÇÃO",IF(AND(D5923="",K5923&lt;&gt;""),"SEM LOTE",IF(AND(Q5923&lt;&gt;"",Q5923&gt;=Parametros!$B$11),"PARADO/SEM GIRO","OK"))))))))))</f>
        <v>PARADO/SEM GIRO</v>
      </c>
      <c r="T5923" s="29" t="n">
        <f aca="false">IF(AND($S5923="PARADO/SEM GIRO",$K5923="KG",OR(Painel!$B$5="(Todos)",A5923=Painel!$B$5)*OR(Painel!$E$5="(Todos)",P5923=Painel!$E$5)),$J5923+ROW()/10000000,"")</f>
        <v>550.0005923</v>
      </c>
      <c r="U5923" s="29" t="str">
        <f aca="false">IF(AND($S5923="VENCIDO",$K5923="KG",OR(Painel!$B$5="(Todos)",A5923=Painel!$B$5)*OR(Painel!$E$5="(Todos)",P5923=Painel!$E$5)),$J5923+ROW()/10000000,"")</f>
        <v/>
      </c>
    </row>
    <row r="5924" customFormat="false" ht="15" hidden="false" customHeight="false" outlineLevel="0" collapsed="false">
      <c r="A5924" s="29" t="s">
        <v>52</v>
      </c>
      <c r="B5924" s="29" t="s">
        <v>11070</v>
      </c>
      <c r="C5924" s="29" t="s">
        <v>1274</v>
      </c>
      <c r="D5924" s="29" t="s">
        <v>3879</v>
      </c>
      <c r="E5924" s="29" t="n">
        <v>1</v>
      </c>
      <c r="F5924" s="29"/>
      <c r="G5924" s="29" t="s">
        <v>11071</v>
      </c>
      <c r="H5924" s="30" t="n">
        <v>540</v>
      </c>
      <c r="I5924" s="31" t="n">
        <v>46269</v>
      </c>
      <c r="J5924" s="30" t="n">
        <v>540</v>
      </c>
      <c r="K5924" s="29" t="s">
        <v>120</v>
      </c>
      <c r="L5924" s="29" t="s">
        <v>1277</v>
      </c>
      <c r="M5924" s="29"/>
      <c r="N5924" s="29" t="s">
        <v>122</v>
      </c>
      <c r="O5924" s="31" t="n">
        <v>46587</v>
      </c>
      <c r="P5924" s="29" t="s">
        <v>123</v>
      </c>
      <c r="Q5924" s="29" t="n">
        <f aca="false">IFERROR(VALUE(L5924),"")</f>
        <v>55</v>
      </c>
      <c r="R5924" s="29" t="n">
        <f aca="true">IF(O5924="","",O5924-TODAY())</f>
        <v>302</v>
      </c>
      <c r="S5924" s="29" t="str">
        <f aca="false">IF(C5924="&lt;&lt; vazio &gt;&gt;","VAZIA",IF(AND(O5924&lt;&gt;"",R5924&lt;0),"VENCIDO",IF(AND(O5924&lt;&gt;"",R5924&lt;=Parametros!$B$10),"PRÓX. VENCIMENTO",IF(F5924="Q","QUALIDADE",IF(F5924="S","BLOQUEADO",IF(F5924="R","RESTRITO/DEVOLUÇÃO",IF(OR(N5924="QUAR",N5924="QRES"),"QUARENTENA",IF(OR(B5924="DESCARTE",B5924="DEVOLUÇÃO"),"DESCARTE/DEVOLUÇÃO",IF(AND(D5924="",K5924&lt;&gt;""),"SEM LOTE",IF(AND(Q5924&lt;&gt;"",Q5924&gt;=Parametros!$B$11),"PARADO/SEM GIRO","OK"))))))))))</f>
        <v>OK</v>
      </c>
      <c r="T5924" s="29" t="str">
        <f aca="false">IF(AND($S5924="PARADO/SEM GIRO",$K5924="KG",OR(Painel!$B$5="(Todos)",A5924=Painel!$B$5)*OR(Painel!$E$5="(Todos)",P5924=Painel!$E$5)),$J5924+ROW()/10000000,"")</f>
        <v/>
      </c>
      <c r="U5924" s="29" t="str">
        <f aca="false">IF(AND($S5924="VENCIDO",$K5924="KG",OR(Painel!$B$5="(Todos)",A5924=Painel!$B$5)*OR(Painel!$E$5="(Todos)",P5924=Painel!$E$5)),$J5924+ROW()/10000000,"")</f>
        <v/>
      </c>
    </row>
    <row r="5925" customFormat="false" ht="15" hidden="false" customHeight="false" outlineLevel="0" collapsed="false">
      <c r="A5925" s="29" t="s">
        <v>52</v>
      </c>
      <c r="B5925" s="29" t="s">
        <v>11072</v>
      </c>
      <c r="C5925" s="29" t="s">
        <v>442</v>
      </c>
      <c r="D5925" s="29" t="s">
        <v>443</v>
      </c>
      <c r="E5925" s="29" t="n">
        <v>1</v>
      </c>
      <c r="F5925" s="29"/>
      <c r="G5925" s="29" t="s">
        <v>11073</v>
      </c>
      <c r="H5925" s="30" t="n">
        <v>415.8</v>
      </c>
      <c r="I5925" s="31" t="n">
        <v>46183</v>
      </c>
      <c r="J5925" s="30" t="n">
        <v>415.8</v>
      </c>
      <c r="K5925" s="29" t="s">
        <v>120</v>
      </c>
      <c r="L5925" s="29" t="s">
        <v>1096</v>
      </c>
      <c r="M5925" s="29"/>
      <c r="N5925" s="29" t="s">
        <v>122</v>
      </c>
      <c r="O5925" s="31" t="n">
        <v>46681</v>
      </c>
      <c r="P5925" s="29" t="s">
        <v>123</v>
      </c>
      <c r="Q5925" s="29" t="n">
        <f aca="false">IFERROR(VALUE(L5925),"")</f>
        <v>102</v>
      </c>
      <c r="R5925" s="29" t="n">
        <f aca="true">IF(O5925="","",O5925-TODAY())</f>
        <v>396</v>
      </c>
      <c r="S5925" s="29" t="str">
        <f aca="false">IF(C5925="&lt;&lt; vazio &gt;&gt;","VAZIA",IF(AND(O5925&lt;&gt;"",R5925&lt;0),"VENCIDO",IF(AND(O5925&lt;&gt;"",R5925&lt;=Parametros!$B$10),"PRÓX. VENCIMENTO",IF(F5925="Q","QUALIDADE",IF(F5925="S","BLOQUEADO",IF(F5925="R","RESTRITO/DEVOLUÇÃO",IF(OR(N5925="QUAR",N5925="QRES"),"QUARENTENA",IF(OR(B5925="DESCARTE",B5925="DEVOLUÇÃO"),"DESCARTE/DEVOLUÇÃO",IF(AND(D5925="",K5925&lt;&gt;""),"SEM LOTE",IF(AND(Q5925&lt;&gt;"",Q5925&gt;=Parametros!$B$11),"PARADO/SEM GIRO","OK"))))))))))</f>
        <v>PARADO/SEM GIRO</v>
      </c>
      <c r="T5925" s="29" t="n">
        <f aca="false">IF(AND($S5925="PARADO/SEM GIRO",$K5925="KG",OR(Painel!$B$5="(Todos)",A5925=Painel!$B$5)*OR(Painel!$E$5="(Todos)",P5925=Painel!$E$5)),$J5925+ROW()/10000000,"")</f>
        <v>415.8005925</v>
      </c>
      <c r="U5925" s="29" t="str">
        <f aca="false">IF(AND($S5925="VENCIDO",$K5925="KG",OR(Painel!$B$5="(Todos)",A5925=Painel!$B$5)*OR(Painel!$E$5="(Todos)",P5925=Painel!$E$5)),$J5925+ROW()/10000000,"")</f>
        <v/>
      </c>
    </row>
    <row r="5926" customFormat="false" ht="15" hidden="false" customHeight="false" outlineLevel="0" collapsed="false">
      <c r="A5926" s="29" t="s">
        <v>52</v>
      </c>
      <c r="B5926" s="29" t="s">
        <v>11074</v>
      </c>
      <c r="C5926" s="29" t="s">
        <v>418</v>
      </c>
      <c r="D5926" s="29" t="s">
        <v>11075</v>
      </c>
      <c r="E5926" s="29" t="n">
        <v>1</v>
      </c>
      <c r="F5926" s="29" t="s">
        <v>137</v>
      </c>
      <c r="G5926" s="29" t="s">
        <v>11076</v>
      </c>
      <c r="H5926" s="30" t="n">
        <v>442.8</v>
      </c>
      <c r="I5926" s="31" t="n">
        <v>46240</v>
      </c>
      <c r="J5926" s="30" t="n">
        <v>442.8</v>
      </c>
      <c r="K5926" s="29" t="s">
        <v>120</v>
      </c>
      <c r="L5926" s="29" t="s">
        <v>1330</v>
      </c>
      <c r="M5926" s="29"/>
      <c r="N5926" s="29" t="s">
        <v>122</v>
      </c>
      <c r="O5926" s="31" t="n">
        <v>46347</v>
      </c>
      <c r="P5926" s="29" t="s">
        <v>123</v>
      </c>
      <c r="Q5926" s="29" t="n">
        <f aca="false">IFERROR(VALUE(L5926),"")</f>
        <v>45</v>
      </c>
      <c r="R5926" s="29" t="n">
        <f aca="true">IF(O5926="","",O5926-TODAY())</f>
        <v>62</v>
      </c>
      <c r="S5926" s="29" t="str">
        <f aca="false">IF(C5926="&lt;&lt; vazio &gt;&gt;","VAZIA",IF(AND(O5926&lt;&gt;"",R5926&lt;0),"VENCIDO",IF(AND(O5926&lt;&gt;"",R5926&lt;=Parametros!$B$10),"PRÓX. VENCIMENTO",IF(F5926="Q","QUALIDADE",IF(F5926="S","BLOQUEADO",IF(F5926="R","RESTRITO/DEVOLUÇÃO",IF(OR(N5926="QUAR",N5926="QRES"),"QUARENTENA",IF(OR(B5926="DESCARTE",B5926="DEVOLUÇÃO"),"DESCARTE/DEVOLUÇÃO",IF(AND(D5926="",K5926&lt;&gt;""),"SEM LOTE",IF(AND(Q5926&lt;&gt;"",Q5926&gt;=Parametros!$B$11),"PARADO/SEM GIRO","OK"))))))))))</f>
        <v>BLOQUEADO</v>
      </c>
      <c r="T5926" s="29" t="str">
        <f aca="false">IF(AND($S5926="PARADO/SEM GIRO",$K5926="KG",OR(Painel!$B$5="(Todos)",A5926=Painel!$B$5)*OR(Painel!$E$5="(Todos)",P5926=Painel!$E$5)),$J5926+ROW()/10000000,"")</f>
        <v/>
      </c>
      <c r="U5926" s="29" t="str">
        <f aca="false">IF(AND($S5926="VENCIDO",$K5926="KG",OR(Painel!$B$5="(Todos)",A5926=Painel!$B$5)*OR(Painel!$E$5="(Todos)",P5926=Painel!$E$5)),$J5926+ROW()/10000000,"")</f>
        <v/>
      </c>
    </row>
    <row r="5927" customFormat="false" ht="15" hidden="false" customHeight="false" outlineLevel="0" collapsed="false">
      <c r="A5927" s="29" t="s">
        <v>52</v>
      </c>
      <c r="B5927" s="29" t="s">
        <v>11077</v>
      </c>
      <c r="C5927" s="29" t="s">
        <v>115</v>
      </c>
      <c r="D5927" s="29"/>
      <c r="E5927" s="29" t="n">
        <v>0</v>
      </c>
      <c r="F5927" s="29"/>
      <c r="G5927" s="29"/>
      <c r="H5927" s="30" t="n">
        <v>0</v>
      </c>
      <c r="I5927" s="29"/>
      <c r="J5927" s="30" t="n">
        <v>0</v>
      </c>
      <c r="K5927" s="29"/>
      <c r="L5927" s="29" t="s">
        <v>116</v>
      </c>
      <c r="M5927" s="29"/>
      <c r="N5927" s="29"/>
      <c r="O5927" s="29"/>
      <c r="P5927" s="29"/>
      <c r="Q5927" s="29" t="n">
        <f aca="false">IFERROR(VALUE(L5927),"")</f>
        <v>0</v>
      </c>
      <c r="R5927" s="29" t="str">
        <f aca="true">IF(O5927="","",O5927-TODAY())</f>
        <v/>
      </c>
      <c r="S5927" s="29" t="str">
        <f aca="false">IF(C5927="&lt;&lt; vazio &gt;&gt;","VAZIA",IF(AND(O5927&lt;&gt;"",R5927&lt;0),"VENCIDO",IF(AND(O5927&lt;&gt;"",R5927&lt;=Parametros!$B$10),"PRÓX. VENCIMENTO",IF(F5927="Q","QUALIDADE",IF(F5927="S","BLOQUEADO",IF(F5927="R","RESTRITO/DEVOLUÇÃO",IF(OR(N5927="QUAR",N5927="QRES"),"QUARENTENA",IF(OR(B5927="DESCARTE",B5927="DEVOLUÇÃO"),"DESCARTE/DEVOLUÇÃO",IF(AND(D5927="",K5927&lt;&gt;""),"SEM LOTE",IF(AND(Q5927&lt;&gt;"",Q5927&gt;=Parametros!$B$11),"PARADO/SEM GIRO","OK"))))))))))</f>
        <v>VAZIA</v>
      </c>
      <c r="T5927" s="29" t="str">
        <f aca="false">IF(AND($S5927="PARADO/SEM GIRO",$K5927="KG",OR(Painel!$B$5="(Todos)",A5927=Painel!$B$5)*OR(Painel!$E$5="(Todos)",P5927=Painel!$E$5)),$J5927+ROW()/10000000,"")</f>
        <v/>
      </c>
      <c r="U5927" s="29" t="str">
        <f aca="false">IF(AND($S5927="VENCIDO",$K5927="KG",OR(Painel!$B$5="(Todos)",A5927=Painel!$B$5)*OR(Painel!$E$5="(Todos)",P5927=Painel!$E$5)),$J5927+ROW()/10000000,"")</f>
        <v/>
      </c>
    </row>
    <row r="5928" customFormat="false" ht="15" hidden="false" customHeight="false" outlineLevel="0" collapsed="false">
      <c r="A5928" s="29" t="s">
        <v>52</v>
      </c>
      <c r="B5928" s="29" t="s">
        <v>11078</v>
      </c>
      <c r="C5928" s="29" t="s">
        <v>115</v>
      </c>
      <c r="D5928" s="29"/>
      <c r="E5928" s="29" t="n">
        <v>0</v>
      </c>
      <c r="F5928" s="29"/>
      <c r="G5928" s="29"/>
      <c r="H5928" s="30" t="n">
        <v>0</v>
      </c>
      <c r="I5928" s="29"/>
      <c r="J5928" s="30" t="n">
        <v>0</v>
      </c>
      <c r="K5928" s="29"/>
      <c r="L5928" s="29" t="s">
        <v>116</v>
      </c>
      <c r="M5928" s="29"/>
      <c r="N5928" s="29"/>
      <c r="O5928" s="29"/>
      <c r="P5928" s="29"/>
      <c r="Q5928" s="29" t="n">
        <f aca="false">IFERROR(VALUE(L5928),"")</f>
        <v>0</v>
      </c>
      <c r="R5928" s="29" t="str">
        <f aca="true">IF(O5928="","",O5928-TODAY())</f>
        <v/>
      </c>
      <c r="S5928" s="29" t="str">
        <f aca="false">IF(C5928="&lt;&lt; vazio &gt;&gt;","VAZIA",IF(AND(O5928&lt;&gt;"",R5928&lt;0),"VENCIDO",IF(AND(O5928&lt;&gt;"",R5928&lt;=Parametros!$B$10),"PRÓX. VENCIMENTO",IF(F5928="Q","QUALIDADE",IF(F5928="S","BLOQUEADO",IF(F5928="R","RESTRITO/DEVOLUÇÃO",IF(OR(N5928="QUAR",N5928="QRES"),"QUARENTENA",IF(OR(B5928="DESCARTE",B5928="DEVOLUÇÃO"),"DESCARTE/DEVOLUÇÃO",IF(AND(D5928="",K5928&lt;&gt;""),"SEM LOTE",IF(AND(Q5928&lt;&gt;"",Q5928&gt;=Parametros!$B$11),"PARADO/SEM GIRO","OK"))))))))))</f>
        <v>VAZIA</v>
      </c>
      <c r="T5928" s="29" t="str">
        <f aca="false">IF(AND($S5928="PARADO/SEM GIRO",$K5928="KG",OR(Painel!$B$5="(Todos)",A5928=Painel!$B$5)*OR(Painel!$E$5="(Todos)",P5928=Painel!$E$5)),$J5928+ROW()/10000000,"")</f>
        <v/>
      </c>
      <c r="U5928" s="29" t="str">
        <f aca="false">IF(AND($S5928="VENCIDO",$K5928="KG",OR(Painel!$B$5="(Todos)",A5928=Painel!$B$5)*OR(Painel!$E$5="(Todos)",P5928=Painel!$E$5)),$J5928+ROW()/10000000,"")</f>
        <v/>
      </c>
    </row>
    <row r="5929" customFormat="false" ht="15" hidden="false" customHeight="false" outlineLevel="0" collapsed="false">
      <c r="A5929" s="29" t="s">
        <v>52</v>
      </c>
      <c r="B5929" s="29" t="s">
        <v>11079</v>
      </c>
      <c r="C5929" s="29" t="s">
        <v>2694</v>
      </c>
      <c r="D5929" s="29" t="s">
        <v>10846</v>
      </c>
      <c r="E5929" s="29" t="n">
        <v>1</v>
      </c>
      <c r="F5929" s="29"/>
      <c r="G5929" s="29" t="s">
        <v>11080</v>
      </c>
      <c r="H5929" s="30" t="n">
        <v>470</v>
      </c>
      <c r="I5929" s="31" t="n">
        <v>45864</v>
      </c>
      <c r="J5929" s="30" t="n">
        <v>470</v>
      </c>
      <c r="K5929" s="29" t="s">
        <v>120</v>
      </c>
      <c r="L5929" s="29" t="s">
        <v>10848</v>
      </c>
      <c r="M5929" s="29"/>
      <c r="N5929" s="29" t="s">
        <v>122</v>
      </c>
      <c r="O5929" s="31" t="n">
        <v>46450</v>
      </c>
      <c r="P5929" s="29" t="s">
        <v>123</v>
      </c>
      <c r="Q5929" s="29" t="n">
        <f aca="false">IFERROR(VALUE(L5929),"")</f>
        <v>421</v>
      </c>
      <c r="R5929" s="29" t="n">
        <f aca="true">IF(O5929="","",O5929-TODAY())</f>
        <v>165</v>
      </c>
      <c r="S5929" s="29" t="str">
        <f aca="false">IF(C5929="&lt;&lt; vazio &gt;&gt;","VAZIA",IF(AND(O5929&lt;&gt;"",R5929&lt;0),"VENCIDO",IF(AND(O5929&lt;&gt;"",R5929&lt;=Parametros!$B$10),"PRÓX. VENCIMENTO",IF(F5929="Q","QUALIDADE",IF(F5929="S","BLOQUEADO",IF(F5929="R","RESTRITO/DEVOLUÇÃO",IF(OR(N5929="QUAR",N5929="QRES"),"QUARENTENA",IF(OR(B5929="DESCARTE",B5929="DEVOLUÇÃO"),"DESCARTE/DEVOLUÇÃO",IF(AND(D5929="",K5929&lt;&gt;""),"SEM LOTE",IF(AND(Q5929&lt;&gt;"",Q5929&gt;=Parametros!$B$11),"PARADO/SEM GIRO","OK"))))))))))</f>
        <v>PARADO/SEM GIRO</v>
      </c>
      <c r="T5929" s="29" t="n">
        <f aca="false">IF(AND($S5929="PARADO/SEM GIRO",$K5929="KG",OR(Painel!$B$5="(Todos)",A5929=Painel!$B$5)*OR(Painel!$E$5="(Todos)",P5929=Painel!$E$5)),$J5929+ROW()/10000000,"")</f>
        <v>470.0005929</v>
      </c>
      <c r="U5929" s="29" t="str">
        <f aca="false">IF(AND($S5929="VENCIDO",$K5929="KG",OR(Painel!$B$5="(Todos)",A5929=Painel!$B$5)*OR(Painel!$E$5="(Todos)",P5929=Painel!$E$5)),$J5929+ROW()/10000000,"")</f>
        <v/>
      </c>
    </row>
    <row r="5930" customFormat="false" ht="15" hidden="false" customHeight="false" outlineLevel="0" collapsed="false">
      <c r="A5930" s="29" t="s">
        <v>52</v>
      </c>
      <c r="B5930" s="29" t="s">
        <v>11081</v>
      </c>
      <c r="C5930" s="29" t="s">
        <v>876</v>
      </c>
      <c r="D5930" s="29" t="s">
        <v>877</v>
      </c>
      <c r="E5930" s="29" t="n">
        <v>1</v>
      </c>
      <c r="F5930" s="29"/>
      <c r="G5930" s="29" t="s">
        <v>11082</v>
      </c>
      <c r="H5930" s="30" t="n">
        <v>720</v>
      </c>
      <c r="I5930" s="31" t="n">
        <v>46279</v>
      </c>
      <c r="J5930" s="30" t="n">
        <v>720</v>
      </c>
      <c r="K5930" s="29" t="s">
        <v>120</v>
      </c>
      <c r="L5930" s="29" t="s">
        <v>350</v>
      </c>
      <c r="M5930" s="29"/>
      <c r="N5930" s="29" t="s">
        <v>122</v>
      </c>
      <c r="O5930" s="31" t="n">
        <v>46821</v>
      </c>
      <c r="P5930" s="29" t="s">
        <v>123</v>
      </c>
      <c r="Q5930" s="29" t="n">
        <f aca="false">IFERROR(VALUE(L5930),"")</f>
        <v>6</v>
      </c>
      <c r="R5930" s="29" t="n">
        <f aca="true">IF(O5930="","",O5930-TODAY())</f>
        <v>536</v>
      </c>
      <c r="S5930" s="29" t="str">
        <f aca="false">IF(C5930="&lt;&lt; vazio &gt;&gt;","VAZIA",IF(AND(O5930&lt;&gt;"",R5930&lt;0),"VENCIDO",IF(AND(O5930&lt;&gt;"",R5930&lt;=Parametros!$B$10),"PRÓX. VENCIMENTO",IF(F5930="Q","QUALIDADE",IF(F5930="S","BLOQUEADO",IF(F5930="R","RESTRITO/DEVOLUÇÃO",IF(OR(N5930="QUAR",N5930="QRES"),"QUARENTENA",IF(OR(B5930="DESCARTE",B5930="DEVOLUÇÃO"),"DESCARTE/DEVOLUÇÃO",IF(AND(D5930="",K5930&lt;&gt;""),"SEM LOTE",IF(AND(Q5930&lt;&gt;"",Q5930&gt;=Parametros!$B$11),"PARADO/SEM GIRO","OK"))))))))))</f>
        <v>OK</v>
      </c>
      <c r="T5930" s="29" t="str">
        <f aca="false">IF(AND($S5930="PARADO/SEM GIRO",$K5930="KG",OR(Painel!$B$5="(Todos)",A5930=Painel!$B$5)*OR(Painel!$E$5="(Todos)",P5930=Painel!$E$5)),$J5930+ROW()/10000000,"")</f>
        <v/>
      </c>
      <c r="U5930" s="29" t="str">
        <f aca="false">IF(AND($S5930="VENCIDO",$K5930="KG",OR(Painel!$B$5="(Todos)",A5930=Painel!$B$5)*OR(Painel!$E$5="(Todos)",P5930=Painel!$E$5)),$J5930+ROW()/10000000,"")</f>
        <v/>
      </c>
    </row>
    <row r="5931" customFormat="false" ht="15" hidden="false" customHeight="false" outlineLevel="0" collapsed="false">
      <c r="A5931" s="29" t="s">
        <v>52</v>
      </c>
      <c r="B5931" s="29" t="s">
        <v>11083</v>
      </c>
      <c r="C5931" s="29" t="s">
        <v>278</v>
      </c>
      <c r="D5931" s="29" t="s">
        <v>404</v>
      </c>
      <c r="E5931" s="29" t="n">
        <v>1</v>
      </c>
      <c r="F5931" s="29"/>
      <c r="G5931" s="29" t="s">
        <v>11084</v>
      </c>
      <c r="H5931" s="30" t="n">
        <v>545.4</v>
      </c>
      <c r="I5931" s="31" t="n">
        <v>46227</v>
      </c>
      <c r="J5931" s="30" t="n">
        <v>545.4</v>
      </c>
      <c r="K5931" s="29" t="s">
        <v>120</v>
      </c>
      <c r="L5931" s="29" t="s">
        <v>10113</v>
      </c>
      <c r="M5931" s="29"/>
      <c r="N5931" s="29" t="s">
        <v>122</v>
      </c>
      <c r="O5931" s="31" t="n">
        <v>46661</v>
      </c>
      <c r="P5931" s="29" t="s">
        <v>123</v>
      </c>
      <c r="Q5931" s="29" t="n">
        <f aca="false">IFERROR(VALUE(L5931),"")</f>
        <v>58</v>
      </c>
      <c r="R5931" s="29" t="n">
        <f aca="true">IF(O5931="","",O5931-TODAY())</f>
        <v>376</v>
      </c>
      <c r="S5931" s="29" t="str">
        <f aca="false">IF(C5931="&lt;&lt; vazio &gt;&gt;","VAZIA",IF(AND(O5931&lt;&gt;"",R5931&lt;0),"VENCIDO",IF(AND(O5931&lt;&gt;"",R5931&lt;=Parametros!$B$10),"PRÓX. VENCIMENTO",IF(F5931="Q","QUALIDADE",IF(F5931="S","BLOQUEADO",IF(F5931="R","RESTRITO/DEVOLUÇÃO",IF(OR(N5931="QUAR",N5931="QRES"),"QUARENTENA",IF(OR(B5931="DESCARTE",B5931="DEVOLUÇÃO"),"DESCARTE/DEVOLUÇÃO",IF(AND(D5931="",K5931&lt;&gt;""),"SEM LOTE",IF(AND(Q5931&lt;&gt;"",Q5931&gt;=Parametros!$B$11),"PARADO/SEM GIRO","OK"))))))))))</f>
        <v>OK</v>
      </c>
      <c r="T5931" s="29" t="str">
        <f aca="false">IF(AND($S5931="PARADO/SEM GIRO",$K5931="KG",OR(Painel!$B$5="(Todos)",A5931=Painel!$B$5)*OR(Painel!$E$5="(Todos)",P5931=Painel!$E$5)),$J5931+ROW()/10000000,"")</f>
        <v/>
      </c>
      <c r="U5931" s="29" t="str">
        <f aca="false">IF(AND($S5931="VENCIDO",$K5931="KG",OR(Painel!$B$5="(Todos)",A5931=Painel!$B$5)*OR(Painel!$E$5="(Todos)",P5931=Painel!$E$5)),$J5931+ROW()/10000000,"")</f>
        <v/>
      </c>
    </row>
    <row r="5932" customFormat="false" ht="15" hidden="false" customHeight="false" outlineLevel="0" collapsed="false">
      <c r="A5932" s="29" t="s">
        <v>52</v>
      </c>
      <c r="B5932" s="29" t="s">
        <v>11085</v>
      </c>
      <c r="C5932" s="29" t="s">
        <v>167</v>
      </c>
      <c r="D5932" s="29" t="s">
        <v>1022</v>
      </c>
      <c r="E5932" s="29" t="n">
        <v>1</v>
      </c>
      <c r="F5932" s="29" t="s">
        <v>268</v>
      </c>
      <c r="G5932" s="29" t="s">
        <v>11086</v>
      </c>
      <c r="H5932" s="30" t="n">
        <v>590.4</v>
      </c>
      <c r="I5932" s="31" t="n">
        <v>46284</v>
      </c>
      <c r="J5932" s="30" t="n">
        <v>590.4</v>
      </c>
      <c r="K5932" s="29" t="s">
        <v>120</v>
      </c>
      <c r="L5932" s="29" t="s">
        <v>388</v>
      </c>
      <c r="M5932" s="29"/>
      <c r="N5932" s="29" t="s">
        <v>122</v>
      </c>
      <c r="O5932" s="31" t="n">
        <v>46831</v>
      </c>
      <c r="P5932" s="29" t="s">
        <v>123</v>
      </c>
      <c r="Q5932" s="29" t="n">
        <f aca="false">IFERROR(VALUE(L5932),"")</f>
        <v>1</v>
      </c>
      <c r="R5932" s="29" t="n">
        <f aca="true">IF(O5932="","",O5932-TODAY())</f>
        <v>546</v>
      </c>
      <c r="S5932" s="29" t="str">
        <f aca="false">IF(C5932="&lt;&lt; vazio &gt;&gt;","VAZIA",IF(AND(O5932&lt;&gt;"",R5932&lt;0),"VENCIDO",IF(AND(O5932&lt;&gt;"",R5932&lt;=Parametros!$B$10),"PRÓX. VENCIMENTO",IF(F5932="Q","QUALIDADE",IF(F5932="S","BLOQUEADO",IF(F5932="R","RESTRITO/DEVOLUÇÃO",IF(OR(N5932="QUAR",N5932="QRES"),"QUARENTENA",IF(OR(B5932="DESCARTE",B5932="DEVOLUÇÃO"),"DESCARTE/DEVOLUÇÃO",IF(AND(D5932="",K5932&lt;&gt;""),"SEM LOTE",IF(AND(Q5932&lt;&gt;"",Q5932&gt;=Parametros!$B$11),"PARADO/SEM GIRO","OK"))))))))))</f>
        <v>QUALIDADE</v>
      </c>
      <c r="T5932" s="29" t="str">
        <f aca="false">IF(AND($S5932="PARADO/SEM GIRO",$K5932="KG",OR(Painel!$B$5="(Todos)",A5932=Painel!$B$5)*OR(Painel!$E$5="(Todos)",P5932=Painel!$E$5)),$J5932+ROW()/10000000,"")</f>
        <v/>
      </c>
      <c r="U5932" s="29" t="str">
        <f aca="false">IF(AND($S5932="VENCIDO",$K5932="KG",OR(Painel!$B$5="(Todos)",A5932=Painel!$B$5)*OR(Painel!$E$5="(Todos)",P5932=Painel!$E$5)),$J5932+ROW()/10000000,"")</f>
        <v/>
      </c>
    </row>
    <row r="5933" customFormat="false" ht="15" hidden="false" customHeight="false" outlineLevel="0" collapsed="false">
      <c r="A5933" s="29" t="s">
        <v>52</v>
      </c>
      <c r="B5933" s="29" t="s">
        <v>11087</v>
      </c>
      <c r="C5933" s="29" t="s">
        <v>2694</v>
      </c>
      <c r="D5933" s="29" t="s">
        <v>9694</v>
      </c>
      <c r="E5933" s="29" t="n">
        <v>1</v>
      </c>
      <c r="F5933" s="29"/>
      <c r="G5933" s="29" t="s">
        <v>11088</v>
      </c>
      <c r="H5933" s="30" t="n">
        <v>480</v>
      </c>
      <c r="I5933" s="31" t="n">
        <v>45807</v>
      </c>
      <c r="J5933" s="30" t="n">
        <v>480</v>
      </c>
      <c r="K5933" s="29" t="s">
        <v>120</v>
      </c>
      <c r="L5933" s="29" t="s">
        <v>9696</v>
      </c>
      <c r="M5933" s="29"/>
      <c r="N5933" s="29" t="s">
        <v>122</v>
      </c>
      <c r="O5933" s="31" t="n">
        <v>46390</v>
      </c>
      <c r="P5933" s="29" t="s">
        <v>123</v>
      </c>
      <c r="Q5933" s="29" t="n">
        <f aca="false">IFERROR(VALUE(L5933),"")</f>
        <v>478</v>
      </c>
      <c r="R5933" s="29" t="n">
        <f aca="true">IF(O5933="","",O5933-TODAY())</f>
        <v>105</v>
      </c>
      <c r="S5933" s="29" t="str">
        <f aca="false">IF(C5933="&lt;&lt; vazio &gt;&gt;","VAZIA",IF(AND(O5933&lt;&gt;"",R5933&lt;0),"VENCIDO",IF(AND(O5933&lt;&gt;"",R5933&lt;=Parametros!$B$10),"PRÓX. VENCIMENTO",IF(F5933="Q","QUALIDADE",IF(F5933="S","BLOQUEADO",IF(F5933="R","RESTRITO/DEVOLUÇÃO",IF(OR(N5933="QUAR",N5933="QRES"),"QUARENTENA",IF(OR(B5933="DESCARTE",B5933="DEVOLUÇÃO"),"DESCARTE/DEVOLUÇÃO",IF(AND(D5933="",K5933&lt;&gt;""),"SEM LOTE",IF(AND(Q5933&lt;&gt;"",Q5933&gt;=Parametros!$B$11),"PARADO/SEM GIRO","OK"))))))))))</f>
        <v>PARADO/SEM GIRO</v>
      </c>
      <c r="T5933" s="29" t="n">
        <f aca="false">IF(AND($S5933="PARADO/SEM GIRO",$K5933="KG",OR(Painel!$B$5="(Todos)",A5933=Painel!$B$5)*OR(Painel!$E$5="(Todos)",P5933=Painel!$E$5)),$J5933+ROW()/10000000,"")</f>
        <v>480.0005933</v>
      </c>
      <c r="U5933" s="29" t="str">
        <f aca="false">IF(AND($S5933="VENCIDO",$K5933="KG",OR(Painel!$B$5="(Todos)",A5933=Painel!$B$5)*OR(Painel!$E$5="(Todos)",P5933=Painel!$E$5)),$J5933+ROW()/10000000,"")</f>
        <v/>
      </c>
    </row>
    <row r="5934" customFormat="false" ht="15" hidden="false" customHeight="false" outlineLevel="0" collapsed="false">
      <c r="A5934" s="29" t="s">
        <v>52</v>
      </c>
      <c r="B5934" s="29" t="s">
        <v>11089</v>
      </c>
      <c r="C5934" s="29" t="s">
        <v>980</v>
      </c>
      <c r="D5934" s="29" t="s">
        <v>981</v>
      </c>
      <c r="E5934" s="29" t="n">
        <v>1</v>
      </c>
      <c r="F5934" s="29" t="s">
        <v>268</v>
      </c>
      <c r="G5934" s="29" t="s">
        <v>11090</v>
      </c>
      <c r="H5934" s="30" t="n">
        <v>727.2</v>
      </c>
      <c r="I5934" s="31" t="n">
        <v>46280</v>
      </c>
      <c r="J5934" s="30" t="n">
        <v>727.2</v>
      </c>
      <c r="K5934" s="29" t="s">
        <v>120</v>
      </c>
      <c r="L5934" s="29" t="s">
        <v>144</v>
      </c>
      <c r="M5934" s="29"/>
      <c r="N5934" s="29" t="s">
        <v>122</v>
      </c>
      <c r="O5934" s="31" t="n">
        <v>46827</v>
      </c>
      <c r="P5934" s="29" t="s">
        <v>123</v>
      </c>
      <c r="Q5934" s="29" t="n">
        <f aca="false">IFERROR(VALUE(L5934),"")</f>
        <v>5</v>
      </c>
      <c r="R5934" s="29" t="n">
        <f aca="true">IF(O5934="","",O5934-TODAY())</f>
        <v>542</v>
      </c>
      <c r="S5934" s="29" t="str">
        <f aca="false">IF(C5934="&lt;&lt; vazio &gt;&gt;","VAZIA",IF(AND(O5934&lt;&gt;"",R5934&lt;0),"VENCIDO",IF(AND(O5934&lt;&gt;"",R5934&lt;=Parametros!$B$10),"PRÓX. VENCIMENTO",IF(F5934="Q","QUALIDADE",IF(F5934="S","BLOQUEADO",IF(F5934="R","RESTRITO/DEVOLUÇÃO",IF(OR(N5934="QUAR",N5934="QRES"),"QUARENTENA",IF(OR(B5934="DESCARTE",B5934="DEVOLUÇÃO"),"DESCARTE/DEVOLUÇÃO",IF(AND(D5934="",K5934&lt;&gt;""),"SEM LOTE",IF(AND(Q5934&lt;&gt;"",Q5934&gt;=Parametros!$B$11),"PARADO/SEM GIRO","OK"))))))))))</f>
        <v>QUALIDADE</v>
      </c>
      <c r="T5934" s="29" t="str">
        <f aca="false">IF(AND($S5934="PARADO/SEM GIRO",$K5934="KG",OR(Painel!$B$5="(Todos)",A5934=Painel!$B$5)*OR(Painel!$E$5="(Todos)",P5934=Painel!$E$5)),$J5934+ROW()/10000000,"")</f>
        <v/>
      </c>
      <c r="U5934" s="29" t="str">
        <f aca="false">IF(AND($S5934="VENCIDO",$K5934="KG",OR(Painel!$B$5="(Todos)",A5934=Painel!$B$5)*OR(Painel!$E$5="(Todos)",P5934=Painel!$E$5)),$J5934+ROW()/10000000,"")</f>
        <v/>
      </c>
    </row>
    <row r="5935" customFormat="false" ht="15" hidden="false" customHeight="false" outlineLevel="0" collapsed="false">
      <c r="A5935" s="29" t="s">
        <v>52</v>
      </c>
      <c r="B5935" s="29" t="s">
        <v>11091</v>
      </c>
      <c r="C5935" s="29" t="s">
        <v>2694</v>
      </c>
      <c r="D5935" s="29" t="s">
        <v>9030</v>
      </c>
      <c r="E5935" s="29" t="n">
        <v>1</v>
      </c>
      <c r="F5935" s="29"/>
      <c r="G5935" s="29" t="s">
        <v>11092</v>
      </c>
      <c r="H5935" s="30" t="n">
        <v>470</v>
      </c>
      <c r="I5935" s="31" t="n">
        <v>46078</v>
      </c>
      <c r="J5935" s="30" t="n">
        <v>470</v>
      </c>
      <c r="K5935" s="29" t="s">
        <v>120</v>
      </c>
      <c r="L5935" s="29" t="s">
        <v>9032</v>
      </c>
      <c r="M5935" s="29"/>
      <c r="N5935" s="29" t="s">
        <v>122</v>
      </c>
      <c r="O5935" s="31" t="n">
        <v>46549</v>
      </c>
      <c r="P5935" s="29" t="s">
        <v>123</v>
      </c>
      <c r="Q5935" s="29" t="n">
        <f aca="false">IFERROR(VALUE(L5935),"")</f>
        <v>207</v>
      </c>
      <c r="R5935" s="29" t="n">
        <f aca="true">IF(O5935="","",O5935-TODAY())</f>
        <v>264</v>
      </c>
      <c r="S5935" s="29" t="str">
        <f aca="false">IF(C5935="&lt;&lt; vazio &gt;&gt;","VAZIA",IF(AND(O5935&lt;&gt;"",R5935&lt;0),"VENCIDO",IF(AND(O5935&lt;&gt;"",R5935&lt;=Parametros!$B$10),"PRÓX. VENCIMENTO",IF(F5935="Q","QUALIDADE",IF(F5935="S","BLOQUEADO",IF(F5935="R","RESTRITO/DEVOLUÇÃO",IF(OR(N5935="QUAR",N5935="QRES"),"QUARENTENA",IF(OR(B5935="DESCARTE",B5935="DEVOLUÇÃO"),"DESCARTE/DEVOLUÇÃO",IF(AND(D5935="",K5935&lt;&gt;""),"SEM LOTE",IF(AND(Q5935&lt;&gt;"",Q5935&gt;=Parametros!$B$11),"PARADO/SEM GIRO","OK"))))))))))</f>
        <v>PARADO/SEM GIRO</v>
      </c>
      <c r="T5935" s="29" t="n">
        <f aca="false">IF(AND($S5935="PARADO/SEM GIRO",$K5935="KG",OR(Painel!$B$5="(Todos)",A5935=Painel!$B$5)*OR(Painel!$E$5="(Todos)",P5935=Painel!$E$5)),$J5935+ROW()/10000000,"")</f>
        <v>470.0005935</v>
      </c>
      <c r="U5935" s="29" t="str">
        <f aca="false">IF(AND($S5935="VENCIDO",$K5935="KG",OR(Painel!$B$5="(Todos)",A5935=Painel!$B$5)*OR(Painel!$E$5="(Todos)",P5935=Painel!$E$5)),$J5935+ROW()/10000000,"")</f>
        <v/>
      </c>
    </row>
    <row r="5936" customFormat="false" ht="15" hidden="false" customHeight="false" outlineLevel="0" collapsed="false">
      <c r="A5936" s="29" t="s">
        <v>52</v>
      </c>
      <c r="B5936" s="29" t="s">
        <v>11093</v>
      </c>
      <c r="C5936" s="29" t="s">
        <v>131</v>
      </c>
      <c r="D5936" s="29" t="s">
        <v>5048</v>
      </c>
      <c r="E5936" s="29" t="n">
        <v>1</v>
      </c>
      <c r="F5936" s="29"/>
      <c r="G5936" s="29" t="s">
        <v>11094</v>
      </c>
      <c r="H5936" s="30" t="n">
        <v>202</v>
      </c>
      <c r="I5936" s="31" t="n">
        <v>46236</v>
      </c>
      <c r="J5936" s="30" t="n">
        <v>202</v>
      </c>
      <c r="K5936" s="29" t="s">
        <v>120</v>
      </c>
      <c r="L5936" s="29" t="s">
        <v>5891</v>
      </c>
      <c r="M5936" s="29"/>
      <c r="N5936" s="29" t="s">
        <v>122</v>
      </c>
      <c r="O5936" s="31" t="n">
        <v>46594</v>
      </c>
      <c r="P5936" s="29" t="s">
        <v>123</v>
      </c>
      <c r="Q5936" s="29" t="n">
        <f aca="false">IFERROR(VALUE(L5936),"")</f>
        <v>49</v>
      </c>
      <c r="R5936" s="29" t="n">
        <f aca="true">IF(O5936="","",O5936-TODAY())</f>
        <v>309</v>
      </c>
      <c r="S5936" s="29" t="str">
        <f aca="false">IF(C5936="&lt;&lt; vazio &gt;&gt;","VAZIA",IF(AND(O5936&lt;&gt;"",R5936&lt;0),"VENCIDO",IF(AND(O5936&lt;&gt;"",R5936&lt;=Parametros!$B$10),"PRÓX. VENCIMENTO",IF(F5936="Q","QUALIDADE",IF(F5936="S","BLOQUEADO",IF(F5936="R","RESTRITO/DEVOLUÇÃO",IF(OR(N5936="QUAR",N5936="QRES"),"QUARENTENA",IF(OR(B5936="DESCARTE",B5936="DEVOLUÇÃO"),"DESCARTE/DEVOLUÇÃO",IF(AND(D5936="",K5936&lt;&gt;""),"SEM LOTE",IF(AND(Q5936&lt;&gt;"",Q5936&gt;=Parametros!$B$11),"PARADO/SEM GIRO","OK"))))))))))</f>
        <v>OK</v>
      </c>
      <c r="T5936" s="29" t="str">
        <f aca="false">IF(AND($S5936="PARADO/SEM GIRO",$K5936="KG",OR(Painel!$B$5="(Todos)",A5936=Painel!$B$5)*OR(Painel!$E$5="(Todos)",P5936=Painel!$E$5)),$J5936+ROW()/10000000,"")</f>
        <v/>
      </c>
      <c r="U5936" s="29" t="str">
        <f aca="false">IF(AND($S5936="VENCIDO",$K5936="KG",OR(Painel!$B$5="(Todos)",A5936=Painel!$B$5)*OR(Painel!$E$5="(Todos)",P5936=Painel!$E$5)),$J5936+ROW()/10000000,"")</f>
        <v/>
      </c>
    </row>
    <row r="5937" customFormat="false" ht="15" hidden="false" customHeight="false" outlineLevel="0" collapsed="false">
      <c r="A5937" s="29" t="s">
        <v>52</v>
      </c>
      <c r="B5937" s="29" t="s">
        <v>11095</v>
      </c>
      <c r="C5937" s="29" t="s">
        <v>691</v>
      </c>
      <c r="D5937" s="29" t="s">
        <v>11096</v>
      </c>
      <c r="E5937" s="29" t="n">
        <v>1</v>
      </c>
      <c r="F5937" s="29"/>
      <c r="G5937" s="29" t="s">
        <v>11097</v>
      </c>
      <c r="H5937" s="30" t="n">
        <v>800</v>
      </c>
      <c r="I5937" s="31" t="n">
        <v>46266</v>
      </c>
      <c r="J5937" s="30" t="n">
        <v>800</v>
      </c>
      <c r="K5937" s="29" t="s">
        <v>120</v>
      </c>
      <c r="L5937" s="29" t="s">
        <v>180</v>
      </c>
      <c r="M5937" s="29"/>
      <c r="N5937" s="29" t="s">
        <v>122</v>
      </c>
      <c r="O5937" s="31" t="n">
        <v>46952</v>
      </c>
      <c r="P5937" s="29" t="s">
        <v>123</v>
      </c>
      <c r="Q5937" s="29" t="n">
        <f aca="false">IFERROR(VALUE(L5937),"")</f>
        <v>19</v>
      </c>
      <c r="R5937" s="29" t="n">
        <f aca="true">IF(O5937="","",O5937-TODAY())</f>
        <v>667</v>
      </c>
      <c r="S5937" s="29" t="str">
        <f aca="false">IF(C5937="&lt;&lt; vazio &gt;&gt;","VAZIA",IF(AND(O5937&lt;&gt;"",R5937&lt;0),"VENCIDO",IF(AND(O5937&lt;&gt;"",R5937&lt;=Parametros!$B$10),"PRÓX. VENCIMENTO",IF(F5937="Q","QUALIDADE",IF(F5937="S","BLOQUEADO",IF(F5937="R","RESTRITO/DEVOLUÇÃO",IF(OR(N5937="QUAR",N5937="QRES"),"QUARENTENA",IF(OR(B5937="DESCARTE",B5937="DEVOLUÇÃO"),"DESCARTE/DEVOLUÇÃO",IF(AND(D5937="",K5937&lt;&gt;""),"SEM LOTE",IF(AND(Q5937&lt;&gt;"",Q5937&gt;=Parametros!$B$11),"PARADO/SEM GIRO","OK"))))))))))</f>
        <v>OK</v>
      </c>
      <c r="T5937" s="29" t="str">
        <f aca="false">IF(AND($S5937="PARADO/SEM GIRO",$K5937="KG",OR(Painel!$B$5="(Todos)",A5937=Painel!$B$5)*OR(Painel!$E$5="(Todos)",P5937=Painel!$E$5)),$J5937+ROW()/10000000,"")</f>
        <v/>
      </c>
      <c r="U5937" s="29" t="str">
        <f aca="false">IF(AND($S5937="VENCIDO",$K5937="KG",OR(Painel!$B$5="(Todos)",A5937=Painel!$B$5)*OR(Painel!$E$5="(Todos)",P5937=Painel!$E$5)),$J5937+ROW()/10000000,"")</f>
        <v/>
      </c>
    </row>
    <row r="5938" customFormat="false" ht="15" hidden="false" customHeight="false" outlineLevel="0" collapsed="false">
      <c r="A5938" s="29" t="s">
        <v>52</v>
      </c>
      <c r="B5938" s="29" t="s">
        <v>11098</v>
      </c>
      <c r="C5938" s="29" t="s">
        <v>454</v>
      </c>
      <c r="D5938" s="29" t="s">
        <v>455</v>
      </c>
      <c r="E5938" s="29" t="n">
        <v>1</v>
      </c>
      <c r="F5938" s="29" t="s">
        <v>268</v>
      </c>
      <c r="G5938" s="29" t="s">
        <v>11099</v>
      </c>
      <c r="H5938" s="30" t="n">
        <v>384</v>
      </c>
      <c r="I5938" s="31" t="n">
        <v>46125</v>
      </c>
      <c r="J5938" s="30" t="n">
        <v>384</v>
      </c>
      <c r="K5938" s="29" t="s">
        <v>120</v>
      </c>
      <c r="L5938" s="29" t="s">
        <v>5578</v>
      </c>
      <c r="M5938" s="29"/>
      <c r="N5938" s="29" t="s">
        <v>122</v>
      </c>
      <c r="O5938" s="31" t="n">
        <v>46394</v>
      </c>
      <c r="P5938" s="29" t="s">
        <v>123</v>
      </c>
      <c r="Q5938" s="29" t="n">
        <f aca="false">IFERROR(VALUE(L5938),"")</f>
        <v>160</v>
      </c>
      <c r="R5938" s="29" t="n">
        <f aca="true">IF(O5938="","",O5938-TODAY())</f>
        <v>109</v>
      </c>
      <c r="S5938" s="29" t="str">
        <f aca="false">IF(C5938="&lt;&lt; vazio &gt;&gt;","VAZIA",IF(AND(O5938&lt;&gt;"",R5938&lt;0),"VENCIDO",IF(AND(O5938&lt;&gt;"",R5938&lt;=Parametros!$B$10),"PRÓX. VENCIMENTO",IF(F5938="Q","QUALIDADE",IF(F5938="S","BLOQUEADO",IF(F5938="R","RESTRITO/DEVOLUÇÃO",IF(OR(N5938="QUAR",N5938="QRES"),"QUARENTENA",IF(OR(B5938="DESCARTE",B5938="DEVOLUÇÃO"),"DESCARTE/DEVOLUÇÃO",IF(AND(D5938="",K5938&lt;&gt;""),"SEM LOTE",IF(AND(Q5938&lt;&gt;"",Q5938&gt;=Parametros!$B$11),"PARADO/SEM GIRO","OK"))))))))))</f>
        <v>QUALIDADE</v>
      </c>
      <c r="T5938" s="29" t="str">
        <f aca="false">IF(AND($S5938="PARADO/SEM GIRO",$K5938="KG",OR(Painel!$B$5="(Todos)",A5938=Painel!$B$5)*OR(Painel!$E$5="(Todos)",P5938=Painel!$E$5)),$J5938+ROW()/10000000,"")</f>
        <v/>
      </c>
      <c r="U5938" s="29" t="str">
        <f aca="false">IF(AND($S5938="VENCIDO",$K5938="KG",OR(Painel!$B$5="(Todos)",A5938=Painel!$B$5)*OR(Painel!$E$5="(Todos)",P5938=Painel!$E$5)),$J5938+ROW()/10000000,"")</f>
        <v/>
      </c>
    </row>
    <row r="5939" customFormat="false" ht="15" hidden="false" customHeight="false" outlineLevel="0" collapsed="false">
      <c r="A5939" s="29" t="s">
        <v>52</v>
      </c>
      <c r="B5939" s="29" t="s">
        <v>11100</v>
      </c>
      <c r="C5939" s="29" t="s">
        <v>115</v>
      </c>
      <c r="D5939" s="29"/>
      <c r="E5939" s="29" t="n">
        <v>0</v>
      </c>
      <c r="F5939" s="29"/>
      <c r="G5939" s="29"/>
      <c r="H5939" s="30" t="n">
        <v>0</v>
      </c>
      <c r="I5939" s="29"/>
      <c r="J5939" s="30" t="n">
        <v>0</v>
      </c>
      <c r="K5939" s="29"/>
      <c r="L5939" s="29" t="s">
        <v>116</v>
      </c>
      <c r="M5939" s="29"/>
      <c r="N5939" s="29"/>
      <c r="O5939" s="29"/>
      <c r="P5939" s="29"/>
      <c r="Q5939" s="29" t="n">
        <f aca="false">IFERROR(VALUE(L5939),"")</f>
        <v>0</v>
      </c>
      <c r="R5939" s="29" t="str">
        <f aca="true">IF(O5939="","",O5939-TODAY())</f>
        <v/>
      </c>
      <c r="S5939" s="29" t="str">
        <f aca="false">IF(C5939="&lt;&lt; vazio &gt;&gt;","VAZIA",IF(AND(O5939&lt;&gt;"",R5939&lt;0),"VENCIDO",IF(AND(O5939&lt;&gt;"",R5939&lt;=Parametros!$B$10),"PRÓX. VENCIMENTO",IF(F5939="Q","QUALIDADE",IF(F5939="S","BLOQUEADO",IF(F5939="R","RESTRITO/DEVOLUÇÃO",IF(OR(N5939="QUAR",N5939="QRES"),"QUARENTENA",IF(OR(B5939="DESCARTE",B5939="DEVOLUÇÃO"),"DESCARTE/DEVOLUÇÃO",IF(AND(D5939="",K5939&lt;&gt;""),"SEM LOTE",IF(AND(Q5939&lt;&gt;"",Q5939&gt;=Parametros!$B$11),"PARADO/SEM GIRO","OK"))))))))))</f>
        <v>VAZIA</v>
      </c>
      <c r="T5939" s="29" t="str">
        <f aca="false">IF(AND($S5939="PARADO/SEM GIRO",$K5939="KG",OR(Painel!$B$5="(Todos)",A5939=Painel!$B$5)*OR(Painel!$E$5="(Todos)",P5939=Painel!$E$5)),$J5939+ROW()/10000000,"")</f>
        <v/>
      </c>
      <c r="U5939" s="29" t="str">
        <f aca="false">IF(AND($S5939="VENCIDO",$K5939="KG",OR(Painel!$B$5="(Todos)",A5939=Painel!$B$5)*OR(Painel!$E$5="(Todos)",P5939=Painel!$E$5)),$J5939+ROW()/10000000,"")</f>
        <v/>
      </c>
    </row>
    <row r="5940" customFormat="false" ht="15" hidden="false" customHeight="false" outlineLevel="0" collapsed="false">
      <c r="A5940" s="29" t="s">
        <v>52</v>
      </c>
      <c r="B5940" s="29" t="s">
        <v>11101</v>
      </c>
      <c r="C5940" s="29" t="s">
        <v>167</v>
      </c>
      <c r="D5940" s="29" t="s">
        <v>1022</v>
      </c>
      <c r="E5940" s="29" t="n">
        <v>1</v>
      </c>
      <c r="F5940" s="29" t="s">
        <v>268</v>
      </c>
      <c r="G5940" s="29" t="s">
        <v>11102</v>
      </c>
      <c r="H5940" s="30" t="n">
        <v>590.4</v>
      </c>
      <c r="I5940" s="31" t="n">
        <v>46284</v>
      </c>
      <c r="J5940" s="30" t="n">
        <v>590.4</v>
      </c>
      <c r="K5940" s="29" t="s">
        <v>120</v>
      </c>
      <c r="L5940" s="29" t="s">
        <v>388</v>
      </c>
      <c r="M5940" s="29"/>
      <c r="N5940" s="29" t="s">
        <v>122</v>
      </c>
      <c r="O5940" s="31" t="n">
        <v>46831</v>
      </c>
      <c r="P5940" s="29" t="s">
        <v>123</v>
      </c>
      <c r="Q5940" s="29" t="n">
        <f aca="false">IFERROR(VALUE(L5940),"")</f>
        <v>1</v>
      </c>
      <c r="R5940" s="29" t="n">
        <f aca="true">IF(O5940="","",O5940-TODAY())</f>
        <v>546</v>
      </c>
      <c r="S5940" s="29" t="str">
        <f aca="false">IF(C5940="&lt;&lt; vazio &gt;&gt;","VAZIA",IF(AND(O5940&lt;&gt;"",R5940&lt;0),"VENCIDO",IF(AND(O5940&lt;&gt;"",R5940&lt;=Parametros!$B$10),"PRÓX. VENCIMENTO",IF(F5940="Q","QUALIDADE",IF(F5940="S","BLOQUEADO",IF(F5940="R","RESTRITO/DEVOLUÇÃO",IF(OR(N5940="QUAR",N5940="QRES"),"QUARENTENA",IF(OR(B5940="DESCARTE",B5940="DEVOLUÇÃO"),"DESCARTE/DEVOLUÇÃO",IF(AND(D5940="",K5940&lt;&gt;""),"SEM LOTE",IF(AND(Q5940&lt;&gt;"",Q5940&gt;=Parametros!$B$11),"PARADO/SEM GIRO","OK"))))))))))</f>
        <v>QUALIDADE</v>
      </c>
      <c r="T5940" s="29" t="str">
        <f aca="false">IF(AND($S5940="PARADO/SEM GIRO",$K5940="KG",OR(Painel!$B$5="(Todos)",A5940=Painel!$B$5)*OR(Painel!$E$5="(Todos)",P5940=Painel!$E$5)),$J5940+ROW()/10000000,"")</f>
        <v/>
      </c>
      <c r="U5940" s="29" t="str">
        <f aca="false">IF(AND($S5940="VENCIDO",$K5940="KG",OR(Painel!$B$5="(Todos)",A5940=Painel!$B$5)*OR(Painel!$E$5="(Todos)",P5940=Painel!$E$5)),$J5940+ROW()/10000000,"")</f>
        <v/>
      </c>
    </row>
    <row r="5941" customFormat="false" ht="15" hidden="false" customHeight="false" outlineLevel="0" collapsed="false">
      <c r="A5941" s="29" t="s">
        <v>52</v>
      </c>
      <c r="B5941" s="29" t="s">
        <v>11103</v>
      </c>
      <c r="C5941" s="29" t="s">
        <v>396</v>
      </c>
      <c r="D5941" s="29" t="s">
        <v>397</v>
      </c>
      <c r="E5941" s="29" t="n">
        <v>1</v>
      </c>
      <c r="F5941" s="29"/>
      <c r="G5941" s="29" t="s">
        <v>11104</v>
      </c>
      <c r="H5941" s="30" t="n">
        <v>1102.5</v>
      </c>
      <c r="I5941" s="31" t="n">
        <v>46261</v>
      </c>
      <c r="J5941" s="30" t="n">
        <v>1102.5</v>
      </c>
      <c r="K5941" s="29" t="s">
        <v>120</v>
      </c>
      <c r="L5941" s="29" t="s">
        <v>938</v>
      </c>
      <c r="M5941" s="29"/>
      <c r="N5941" s="29" t="s">
        <v>122</v>
      </c>
      <c r="O5941" s="31" t="n">
        <v>46806</v>
      </c>
      <c r="P5941" s="29" t="s">
        <v>123</v>
      </c>
      <c r="Q5941" s="29" t="n">
        <f aca="false">IFERROR(VALUE(L5941),"")</f>
        <v>24</v>
      </c>
      <c r="R5941" s="29" t="n">
        <f aca="true">IF(O5941="","",O5941-TODAY())</f>
        <v>521</v>
      </c>
      <c r="S5941" s="29" t="str">
        <f aca="false">IF(C5941="&lt;&lt; vazio &gt;&gt;","VAZIA",IF(AND(O5941&lt;&gt;"",R5941&lt;0),"VENCIDO",IF(AND(O5941&lt;&gt;"",R5941&lt;=Parametros!$B$10),"PRÓX. VENCIMENTO",IF(F5941="Q","QUALIDADE",IF(F5941="S","BLOQUEADO",IF(F5941="R","RESTRITO/DEVOLUÇÃO",IF(OR(N5941="QUAR",N5941="QRES"),"QUARENTENA",IF(OR(B5941="DESCARTE",B5941="DEVOLUÇÃO"),"DESCARTE/DEVOLUÇÃO",IF(AND(D5941="",K5941&lt;&gt;""),"SEM LOTE",IF(AND(Q5941&lt;&gt;"",Q5941&gt;=Parametros!$B$11),"PARADO/SEM GIRO","OK"))))))))))</f>
        <v>OK</v>
      </c>
      <c r="T5941" s="29" t="str">
        <f aca="false">IF(AND($S5941="PARADO/SEM GIRO",$K5941="KG",OR(Painel!$B$5="(Todos)",A5941=Painel!$B$5)*OR(Painel!$E$5="(Todos)",P5941=Painel!$E$5)),$J5941+ROW()/10000000,"")</f>
        <v/>
      </c>
      <c r="U5941" s="29" t="str">
        <f aca="false">IF(AND($S5941="VENCIDO",$K5941="KG",OR(Painel!$B$5="(Todos)",A5941=Painel!$B$5)*OR(Painel!$E$5="(Todos)",P5941=Painel!$E$5)),$J5941+ROW()/10000000,"")</f>
        <v/>
      </c>
    </row>
    <row r="5942" customFormat="false" ht="15" hidden="false" customHeight="false" outlineLevel="0" collapsed="false">
      <c r="A5942" s="29" t="s">
        <v>52</v>
      </c>
      <c r="B5942" s="29" t="s">
        <v>11105</v>
      </c>
      <c r="C5942" s="29" t="s">
        <v>1381</v>
      </c>
      <c r="D5942" s="29" t="s">
        <v>1382</v>
      </c>
      <c r="E5942" s="29" t="n">
        <v>1</v>
      </c>
      <c r="F5942" s="29"/>
      <c r="G5942" s="29" t="s">
        <v>11106</v>
      </c>
      <c r="H5942" s="30" t="n">
        <v>800</v>
      </c>
      <c r="I5942" s="31" t="n">
        <v>46231</v>
      </c>
      <c r="J5942" s="30" t="n">
        <v>800</v>
      </c>
      <c r="K5942" s="29" t="s">
        <v>120</v>
      </c>
      <c r="L5942" s="29" t="s">
        <v>2246</v>
      </c>
      <c r="M5942" s="29"/>
      <c r="N5942" s="29" t="s">
        <v>122</v>
      </c>
      <c r="O5942" s="31" t="n">
        <v>46590</v>
      </c>
      <c r="P5942" s="29" t="s">
        <v>123</v>
      </c>
      <c r="Q5942" s="29" t="n">
        <f aca="false">IFERROR(VALUE(L5942),"")</f>
        <v>54</v>
      </c>
      <c r="R5942" s="29" t="n">
        <f aca="true">IF(O5942="","",O5942-TODAY())</f>
        <v>305</v>
      </c>
      <c r="S5942" s="29" t="str">
        <f aca="false">IF(C5942="&lt;&lt; vazio &gt;&gt;","VAZIA",IF(AND(O5942&lt;&gt;"",R5942&lt;0),"VENCIDO",IF(AND(O5942&lt;&gt;"",R5942&lt;=Parametros!$B$10),"PRÓX. VENCIMENTO",IF(F5942="Q","QUALIDADE",IF(F5942="S","BLOQUEADO",IF(F5942="R","RESTRITO/DEVOLUÇÃO",IF(OR(N5942="QUAR",N5942="QRES"),"QUARENTENA",IF(OR(B5942="DESCARTE",B5942="DEVOLUÇÃO"),"DESCARTE/DEVOLUÇÃO",IF(AND(D5942="",K5942&lt;&gt;""),"SEM LOTE",IF(AND(Q5942&lt;&gt;"",Q5942&gt;=Parametros!$B$11),"PARADO/SEM GIRO","OK"))))))))))</f>
        <v>OK</v>
      </c>
      <c r="T5942" s="29" t="str">
        <f aca="false">IF(AND($S5942="PARADO/SEM GIRO",$K5942="KG",OR(Painel!$B$5="(Todos)",A5942=Painel!$B$5)*OR(Painel!$E$5="(Todos)",P5942=Painel!$E$5)),$J5942+ROW()/10000000,"")</f>
        <v/>
      </c>
      <c r="U5942" s="29" t="str">
        <f aca="false">IF(AND($S5942="VENCIDO",$K5942="KG",OR(Painel!$B$5="(Todos)",A5942=Painel!$B$5)*OR(Painel!$E$5="(Todos)",P5942=Painel!$E$5)),$J5942+ROW()/10000000,"")</f>
        <v/>
      </c>
    </row>
    <row r="5943" customFormat="false" ht="15" hidden="false" customHeight="false" outlineLevel="0" collapsed="false">
      <c r="A5943" s="29" t="s">
        <v>52</v>
      </c>
      <c r="B5943" s="29" t="s">
        <v>11107</v>
      </c>
      <c r="C5943" s="29" t="s">
        <v>481</v>
      </c>
      <c r="D5943" s="29" t="s">
        <v>11108</v>
      </c>
      <c r="E5943" s="29" t="n">
        <v>1</v>
      </c>
      <c r="F5943" s="29" t="s">
        <v>137</v>
      </c>
      <c r="G5943" s="29" t="s">
        <v>11109</v>
      </c>
      <c r="H5943" s="30" t="n">
        <v>557.6</v>
      </c>
      <c r="I5943" s="31" t="n">
        <v>46256</v>
      </c>
      <c r="J5943" s="30" t="n">
        <v>557.6</v>
      </c>
      <c r="K5943" s="29" t="s">
        <v>120</v>
      </c>
      <c r="L5943" s="29" t="s">
        <v>1035</v>
      </c>
      <c r="M5943" s="29"/>
      <c r="N5943" s="29" t="s">
        <v>122</v>
      </c>
      <c r="O5943" s="31" t="n">
        <v>46505</v>
      </c>
      <c r="P5943" s="29" t="s">
        <v>123</v>
      </c>
      <c r="Q5943" s="29" t="n">
        <f aca="false">IFERROR(VALUE(L5943),"")</f>
        <v>53</v>
      </c>
      <c r="R5943" s="29" t="n">
        <f aca="true">IF(O5943="","",O5943-TODAY())</f>
        <v>220</v>
      </c>
      <c r="S5943" s="29" t="str">
        <f aca="false">IF(C5943="&lt;&lt; vazio &gt;&gt;","VAZIA",IF(AND(O5943&lt;&gt;"",R5943&lt;0),"VENCIDO",IF(AND(O5943&lt;&gt;"",R5943&lt;=Parametros!$B$10),"PRÓX. VENCIMENTO",IF(F5943="Q","QUALIDADE",IF(F5943="S","BLOQUEADO",IF(F5943="R","RESTRITO/DEVOLUÇÃO",IF(OR(N5943="QUAR",N5943="QRES"),"QUARENTENA",IF(OR(B5943="DESCARTE",B5943="DEVOLUÇÃO"),"DESCARTE/DEVOLUÇÃO",IF(AND(D5943="",K5943&lt;&gt;""),"SEM LOTE",IF(AND(Q5943&lt;&gt;"",Q5943&gt;=Parametros!$B$11),"PARADO/SEM GIRO","OK"))))))))))</f>
        <v>BLOQUEADO</v>
      </c>
      <c r="T5943" s="29" t="str">
        <f aca="false">IF(AND($S5943="PARADO/SEM GIRO",$K5943="KG",OR(Painel!$B$5="(Todos)",A5943=Painel!$B$5)*OR(Painel!$E$5="(Todos)",P5943=Painel!$E$5)),$J5943+ROW()/10000000,"")</f>
        <v/>
      </c>
      <c r="U5943" s="29" t="str">
        <f aca="false">IF(AND($S5943="VENCIDO",$K5943="KG",OR(Painel!$B$5="(Todos)",A5943=Painel!$B$5)*OR(Painel!$E$5="(Todos)",P5943=Painel!$E$5)),$J5943+ROW()/10000000,"")</f>
        <v/>
      </c>
    </row>
    <row r="5944" customFormat="false" ht="15" hidden="false" customHeight="false" outlineLevel="0" collapsed="false">
      <c r="A5944" s="29" t="s">
        <v>52</v>
      </c>
      <c r="B5944" s="29" t="s">
        <v>11110</v>
      </c>
      <c r="C5944" s="29" t="s">
        <v>1274</v>
      </c>
      <c r="D5944" s="29" t="s">
        <v>3879</v>
      </c>
      <c r="E5944" s="29" t="n">
        <v>1</v>
      </c>
      <c r="F5944" s="29"/>
      <c r="G5944" s="29" t="s">
        <v>11111</v>
      </c>
      <c r="H5944" s="30" t="n">
        <v>1000</v>
      </c>
      <c r="I5944" s="31" t="n">
        <v>46230</v>
      </c>
      <c r="J5944" s="30" t="n">
        <v>1000</v>
      </c>
      <c r="K5944" s="29" t="s">
        <v>120</v>
      </c>
      <c r="L5944" s="29" t="s">
        <v>1277</v>
      </c>
      <c r="M5944" s="29"/>
      <c r="N5944" s="29" t="s">
        <v>122</v>
      </c>
      <c r="O5944" s="31" t="n">
        <v>46587</v>
      </c>
      <c r="P5944" s="29" t="s">
        <v>123</v>
      </c>
      <c r="Q5944" s="29" t="n">
        <f aca="false">IFERROR(VALUE(L5944),"")</f>
        <v>55</v>
      </c>
      <c r="R5944" s="29" t="n">
        <f aca="true">IF(O5944="","",O5944-TODAY())</f>
        <v>302</v>
      </c>
      <c r="S5944" s="29" t="str">
        <f aca="false">IF(C5944="&lt;&lt; vazio &gt;&gt;","VAZIA",IF(AND(O5944&lt;&gt;"",R5944&lt;0),"VENCIDO",IF(AND(O5944&lt;&gt;"",R5944&lt;=Parametros!$B$10),"PRÓX. VENCIMENTO",IF(F5944="Q","QUALIDADE",IF(F5944="S","BLOQUEADO",IF(F5944="R","RESTRITO/DEVOLUÇÃO",IF(OR(N5944="QUAR",N5944="QRES"),"QUARENTENA",IF(OR(B5944="DESCARTE",B5944="DEVOLUÇÃO"),"DESCARTE/DEVOLUÇÃO",IF(AND(D5944="",K5944&lt;&gt;""),"SEM LOTE",IF(AND(Q5944&lt;&gt;"",Q5944&gt;=Parametros!$B$11),"PARADO/SEM GIRO","OK"))))))))))</f>
        <v>OK</v>
      </c>
      <c r="T5944" s="29" t="str">
        <f aca="false">IF(AND($S5944="PARADO/SEM GIRO",$K5944="KG",OR(Painel!$B$5="(Todos)",A5944=Painel!$B$5)*OR(Painel!$E$5="(Todos)",P5944=Painel!$E$5)),$J5944+ROW()/10000000,"")</f>
        <v/>
      </c>
      <c r="U5944" s="29" t="str">
        <f aca="false">IF(AND($S5944="VENCIDO",$K5944="KG",OR(Painel!$B$5="(Todos)",A5944=Painel!$B$5)*OR(Painel!$E$5="(Todos)",P5944=Painel!$E$5)),$J5944+ROW()/10000000,"")</f>
        <v/>
      </c>
    </row>
    <row r="5945" customFormat="false" ht="15" hidden="false" customHeight="false" outlineLevel="0" collapsed="false">
      <c r="A5945" s="29" t="s">
        <v>52</v>
      </c>
      <c r="B5945" s="29" t="s">
        <v>11112</v>
      </c>
      <c r="C5945" s="29" t="s">
        <v>115</v>
      </c>
      <c r="D5945" s="29"/>
      <c r="E5945" s="29" t="n">
        <v>0</v>
      </c>
      <c r="F5945" s="29"/>
      <c r="G5945" s="29"/>
      <c r="H5945" s="30" t="n">
        <v>0</v>
      </c>
      <c r="I5945" s="29"/>
      <c r="J5945" s="30" t="n">
        <v>0</v>
      </c>
      <c r="K5945" s="29"/>
      <c r="L5945" s="29" t="s">
        <v>116</v>
      </c>
      <c r="M5945" s="29"/>
      <c r="N5945" s="29"/>
      <c r="O5945" s="29"/>
      <c r="P5945" s="29"/>
      <c r="Q5945" s="29" t="n">
        <f aca="false">IFERROR(VALUE(L5945),"")</f>
        <v>0</v>
      </c>
      <c r="R5945" s="29" t="str">
        <f aca="true">IF(O5945="","",O5945-TODAY())</f>
        <v/>
      </c>
      <c r="S5945" s="29" t="str">
        <f aca="false">IF(C5945="&lt;&lt; vazio &gt;&gt;","VAZIA",IF(AND(O5945&lt;&gt;"",R5945&lt;0),"VENCIDO",IF(AND(O5945&lt;&gt;"",R5945&lt;=Parametros!$B$10),"PRÓX. VENCIMENTO",IF(F5945="Q","QUALIDADE",IF(F5945="S","BLOQUEADO",IF(F5945="R","RESTRITO/DEVOLUÇÃO",IF(OR(N5945="QUAR",N5945="QRES"),"QUARENTENA",IF(OR(B5945="DESCARTE",B5945="DEVOLUÇÃO"),"DESCARTE/DEVOLUÇÃO",IF(AND(D5945="",K5945&lt;&gt;""),"SEM LOTE",IF(AND(Q5945&lt;&gt;"",Q5945&gt;=Parametros!$B$11),"PARADO/SEM GIRO","OK"))))))))))</f>
        <v>VAZIA</v>
      </c>
      <c r="T5945" s="29" t="str">
        <f aca="false">IF(AND($S5945="PARADO/SEM GIRO",$K5945="KG",OR(Painel!$B$5="(Todos)",A5945=Painel!$B$5)*OR(Painel!$E$5="(Todos)",P5945=Painel!$E$5)),$J5945+ROW()/10000000,"")</f>
        <v/>
      </c>
      <c r="U5945" s="29" t="str">
        <f aca="false">IF(AND($S5945="VENCIDO",$K5945="KG",OR(Painel!$B$5="(Todos)",A5945=Painel!$B$5)*OR(Painel!$E$5="(Todos)",P5945=Painel!$E$5)),$J5945+ROW()/10000000,"")</f>
        <v/>
      </c>
    </row>
    <row r="5946" customFormat="false" ht="15" hidden="false" customHeight="false" outlineLevel="0" collapsed="false">
      <c r="A5946" s="29" t="s">
        <v>52</v>
      </c>
      <c r="B5946" s="29" t="s">
        <v>11113</v>
      </c>
      <c r="C5946" s="29" t="s">
        <v>785</v>
      </c>
      <c r="D5946" s="29" t="s">
        <v>10030</v>
      </c>
      <c r="E5946" s="29" t="n">
        <v>1</v>
      </c>
      <c r="F5946" s="29"/>
      <c r="G5946" s="29" t="s">
        <v>11114</v>
      </c>
      <c r="H5946" s="30" t="n">
        <v>1000</v>
      </c>
      <c r="I5946" s="31" t="n">
        <v>46262</v>
      </c>
      <c r="J5946" s="30" t="n">
        <v>1000</v>
      </c>
      <c r="K5946" s="29" t="s">
        <v>120</v>
      </c>
      <c r="L5946" s="29" t="s">
        <v>190</v>
      </c>
      <c r="M5946" s="29"/>
      <c r="N5946" s="29" t="s">
        <v>122</v>
      </c>
      <c r="O5946" s="31" t="n">
        <v>46807</v>
      </c>
      <c r="P5946" s="29" t="s">
        <v>123</v>
      </c>
      <c r="Q5946" s="29" t="n">
        <f aca="false">IFERROR(VALUE(L5946),"")</f>
        <v>23</v>
      </c>
      <c r="R5946" s="29" t="n">
        <f aca="true">IF(O5946="","",O5946-TODAY())</f>
        <v>522</v>
      </c>
      <c r="S5946" s="29" t="str">
        <f aca="false">IF(C5946="&lt;&lt; vazio &gt;&gt;","VAZIA",IF(AND(O5946&lt;&gt;"",R5946&lt;0),"VENCIDO",IF(AND(O5946&lt;&gt;"",R5946&lt;=Parametros!$B$10),"PRÓX. VENCIMENTO",IF(F5946="Q","QUALIDADE",IF(F5946="S","BLOQUEADO",IF(F5946="R","RESTRITO/DEVOLUÇÃO",IF(OR(N5946="QUAR",N5946="QRES"),"QUARENTENA",IF(OR(B5946="DESCARTE",B5946="DEVOLUÇÃO"),"DESCARTE/DEVOLUÇÃO",IF(AND(D5946="",K5946&lt;&gt;""),"SEM LOTE",IF(AND(Q5946&lt;&gt;"",Q5946&gt;=Parametros!$B$11),"PARADO/SEM GIRO","OK"))))))))))</f>
        <v>OK</v>
      </c>
      <c r="T5946" s="29" t="str">
        <f aca="false">IF(AND($S5946="PARADO/SEM GIRO",$K5946="KG",OR(Painel!$B$5="(Todos)",A5946=Painel!$B$5)*OR(Painel!$E$5="(Todos)",P5946=Painel!$E$5)),$J5946+ROW()/10000000,"")</f>
        <v/>
      </c>
      <c r="U5946" s="29" t="str">
        <f aca="false">IF(AND($S5946="VENCIDO",$K5946="KG",OR(Painel!$B$5="(Todos)",A5946=Painel!$B$5)*OR(Painel!$E$5="(Todos)",P5946=Painel!$E$5)),$J5946+ROW()/10000000,"")</f>
        <v/>
      </c>
    </row>
    <row r="5947" customFormat="false" ht="15" hidden="false" customHeight="false" outlineLevel="0" collapsed="false">
      <c r="A5947" s="29" t="s">
        <v>52</v>
      </c>
      <c r="B5947" s="29" t="s">
        <v>11115</v>
      </c>
      <c r="C5947" s="29" t="s">
        <v>1274</v>
      </c>
      <c r="D5947" s="29" t="s">
        <v>3879</v>
      </c>
      <c r="E5947" s="29" t="n">
        <v>1</v>
      </c>
      <c r="F5947" s="29"/>
      <c r="G5947" s="29" t="s">
        <v>11116</v>
      </c>
      <c r="H5947" s="30" t="n">
        <v>1000</v>
      </c>
      <c r="I5947" s="31" t="n">
        <v>46230</v>
      </c>
      <c r="J5947" s="30" t="n">
        <v>1000</v>
      </c>
      <c r="K5947" s="29" t="s">
        <v>120</v>
      </c>
      <c r="L5947" s="29" t="s">
        <v>1277</v>
      </c>
      <c r="M5947" s="29"/>
      <c r="N5947" s="29" t="s">
        <v>122</v>
      </c>
      <c r="O5947" s="31" t="n">
        <v>46587</v>
      </c>
      <c r="P5947" s="29" t="s">
        <v>123</v>
      </c>
      <c r="Q5947" s="29" t="n">
        <f aca="false">IFERROR(VALUE(L5947),"")</f>
        <v>55</v>
      </c>
      <c r="R5947" s="29" t="n">
        <f aca="true">IF(O5947="","",O5947-TODAY())</f>
        <v>302</v>
      </c>
      <c r="S5947" s="29" t="str">
        <f aca="false">IF(C5947="&lt;&lt; vazio &gt;&gt;","VAZIA",IF(AND(O5947&lt;&gt;"",R5947&lt;0),"VENCIDO",IF(AND(O5947&lt;&gt;"",R5947&lt;=Parametros!$B$10),"PRÓX. VENCIMENTO",IF(F5947="Q","QUALIDADE",IF(F5947="S","BLOQUEADO",IF(F5947="R","RESTRITO/DEVOLUÇÃO",IF(OR(N5947="QUAR",N5947="QRES"),"QUARENTENA",IF(OR(B5947="DESCARTE",B5947="DEVOLUÇÃO"),"DESCARTE/DEVOLUÇÃO",IF(AND(D5947="",K5947&lt;&gt;""),"SEM LOTE",IF(AND(Q5947&lt;&gt;"",Q5947&gt;=Parametros!$B$11),"PARADO/SEM GIRO","OK"))))))))))</f>
        <v>OK</v>
      </c>
      <c r="T5947" s="29" t="str">
        <f aca="false">IF(AND($S5947="PARADO/SEM GIRO",$K5947="KG",OR(Painel!$B$5="(Todos)",A5947=Painel!$B$5)*OR(Painel!$E$5="(Todos)",P5947=Painel!$E$5)),$J5947+ROW()/10000000,"")</f>
        <v/>
      </c>
      <c r="U5947" s="29" t="str">
        <f aca="false">IF(AND($S5947="VENCIDO",$K5947="KG",OR(Painel!$B$5="(Todos)",A5947=Painel!$B$5)*OR(Painel!$E$5="(Todos)",P5947=Painel!$E$5)),$J5947+ROW()/10000000,"")</f>
        <v/>
      </c>
    </row>
    <row r="5948" customFormat="false" ht="15" hidden="false" customHeight="false" outlineLevel="0" collapsed="false">
      <c r="A5948" s="29" t="s">
        <v>52</v>
      </c>
      <c r="B5948" s="29" t="s">
        <v>11117</v>
      </c>
      <c r="C5948" s="29" t="s">
        <v>4484</v>
      </c>
      <c r="D5948" s="29" t="s">
        <v>8080</v>
      </c>
      <c r="E5948" s="29" t="n">
        <v>1</v>
      </c>
      <c r="F5948" s="29"/>
      <c r="G5948" s="29" t="s">
        <v>11118</v>
      </c>
      <c r="H5948" s="30" t="n">
        <v>480</v>
      </c>
      <c r="I5948" s="31" t="n">
        <v>45985</v>
      </c>
      <c r="J5948" s="30" t="n">
        <v>480</v>
      </c>
      <c r="K5948" s="29" t="s">
        <v>120</v>
      </c>
      <c r="L5948" s="29" t="s">
        <v>10166</v>
      </c>
      <c r="M5948" s="29"/>
      <c r="N5948" s="29" t="s">
        <v>122</v>
      </c>
      <c r="O5948" s="31" t="n">
        <v>46577</v>
      </c>
      <c r="P5948" s="29" t="s">
        <v>123</v>
      </c>
      <c r="Q5948" s="29" t="n">
        <f aca="false">IFERROR(VALUE(L5948),"")</f>
        <v>300</v>
      </c>
      <c r="R5948" s="29" t="n">
        <f aca="true">IF(O5948="","",O5948-TODAY())</f>
        <v>292</v>
      </c>
      <c r="S5948" s="29" t="str">
        <f aca="false">IF(C5948="&lt;&lt; vazio &gt;&gt;","VAZIA",IF(AND(O5948&lt;&gt;"",R5948&lt;0),"VENCIDO",IF(AND(O5948&lt;&gt;"",R5948&lt;=Parametros!$B$10),"PRÓX. VENCIMENTO",IF(F5948="Q","QUALIDADE",IF(F5948="S","BLOQUEADO",IF(F5948="R","RESTRITO/DEVOLUÇÃO",IF(OR(N5948="QUAR",N5948="QRES"),"QUARENTENA",IF(OR(B5948="DESCARTE",B5948="DEVOLUÇÃO"),"DESCARTE/DEVOLUÇÃO",IF(AND(D5948="",K5948&lt;&gt;""),"SEM LOTE",IF(AND(Q5948&lt;&gt;"",Q5948&gt;=Parametros!$B$11),"PARADO/SEM GIRO","OK"))))))))))</f>
        <v>PARADO/SEM GIRO</v>
      </c>
      <c r="T5948" s="29" t="n">
        <f aca="false">IF(AND($S5948="PARADO/SEM GIRO",$K5948="KG",OR(Painel!$B$5="(Todos)",A5948=Painel!$B$5)*OR(Painel!$E$5="(Todos)",P5948=Painel!$E$5)),$J5948+ROW()/10000000,"")</f>
        <v>480.0005948</v>
      </c>
      <c r="U5948" s="29" t="str">
        <f aca="false">IF(AND($S5948="VENCIDO",$K5948="KG",OR(Painel!$B$5="(Todos)",A5948=Painel!$B$5)*OR(Painel!$E$5="(Todos)",P5948=Painel!$E$5)),$J5948+ROW()/10000000,"")</f>
        <v/>
      </c>
    </row>
    <row r="5949" customFormat="false" ht="15" hidden="false" customHeight="false" outlineLevel="0" collapsed="false">
      <c r="A5949" s="29" t="s">
        <v>52</v>
      </c>
      <c r="B5949" s="29" t="s">
        <v>11119</v>
      </c>
      <c r="C5949" s="29" t="s">
        <v>442</v>
      </c>
      <c r="D5949" s="29" t="s">
        <v>443</v>
      </c>
      <c r="E5949" s="29" t="n">
        <v>1</v>
      </c>
      <c r="F5949" s="29"/>
      <c r="G5949" s="29" t="s">
        <v>11120</v>
      </c>
      <c r="H5949" s="30" t="n">
        <v>415.8</v>
      </c>
      <c r="I5949" s="31" t="n">
        <v>46183</v>
      </c>
      <c r="J5949" s="30" t="n">
        <v>415.8</v>
      </c>
      <c r="K5949" s="29" t="s">
        <v>120</v>
      </c>
      <c r="L5949" s="29" t="s">
        <v>1096</v>
      </c>
      <c r="M5949" s="29"/>
      <c r="N5949" s="29" t="s">
        <v>122</v>
      </c>
      <c r="O5949" s="31" t="n">
        <v>46681</v>
      </c>
      <c r="P5949" s="29" t="s">
        <v>123</v>
      </c>
      <c r="Q5949" s="29" t="n">
        <f aca="false">IFERROR(VALUE(L5949),"")</f>
        <v>102</v>
      </c>
      <c r="R5949" s="29" t="n">
        <f aca="true">IF(O5949="","",O5949-TODAY())</f>
        <v>396</v>
      </c>
      <c r="S5949" s="29" t="str">
        <f aca="false">IF(C5949="&lt;&lt; vazio &gt;&gt;","VAZIA",IF(AND(O5949&lt;&gt;"",R5949&lt;0),"VENCIDO",IF(AND(O5949&lt;&gt;"",R5949&lt;=Parametros!$B$10),"PRÓX. VENCIMENTO",IF(F5949="Q","QUALIDADE",IF(F5949="S","BLOQUEADO",IF(F5949="R","RESTRITO/DEVOLUÇÃO",IF(OR(N5949="QUAR",N5949="QRES"),"QUARENTENA",IF(OR(B5949="DESCARTE",B5949="DEVOLUÇÃO"),"DESCARTE/DEVOLUÇÃO",IF(AND(D5949="",K5949&lt;&gt;""),"SEM LOTE",IF(AND(Q5949&lt;&gt;"",Q5949&gt;=Parametros!$B$11),"PARADO/SEM GIRO","OK"))))))))))</f>
        <v>PARADO/SEM GIRO</v>
      </c>
      <c r="T5949" s="29" t="n">
        <f aca="false">IF(AND($S5949="PARADO/SEM GIRO",$K5949="KG",OR(Painel!$B$5="(Todos)",A5949=Painel!$B$5)*OR(Painel!$E$5="(Todos)",P5949=Painel!$E$5)),$J5949+ROW()/10000000,"")</f>
        <v>415.8005949</v>
      </c>
      <c r="U5949" s="29" t="str">
        <f aca="false">IF(AND($S5949="VENCIDO",$K5949="KG",OR(Painel!$B$5="(Todos)",A5949=Painel!$B$5)*OR(Painel!$E$5="(Todos)",P5949=Painel!$E$5)),$J5949+ROW()/10000000,"")</f>
        <v/>
      </c>
    </row>
    <row r="5950" customFormat="false" ht="15" hidden="false" customHeight="false" outlineLevel="0" collapsed="false">
      <c r="A5950" s="29" t="s">
        <v>52</v>
      </c>
      <c r="B5950" s="29" t="s">
        <v>11121</v>
      </c>
      <c r="C5950" s="29" t="s">
        <v>679</v>
      </c>
      <c r="D5950" s="29" t="s">
        <v>2537</v>
      </c>
      <c r="E5950" s="29" t="n">
        <v>1</v>
      </c>
      <c r="F5950" s="29" t="s">
        <v>268</v>
      </c>
      <c r="G5950" s="29" t="s">
        <v>11122</v>
      </c>
      <c r="H5950" s="30" t="n">
        <v>1080</v>
      </c>
      <c r="I5950" s="31" t="n">
        <v>46283</v>
      </c>
      <c r="J5950" s="30" t="n">
        <v>1080</v>
      </c>
      <c r="K5950" s="29" t="s">
        <v>120</v>
      </c>
      <c r="L5950" s="29" t="s">
        <v>176</v>
      </c>
      <c r="M5950" s="29"/>
      <c r="N5950" s="29" t="s">
        <v>122</v>
      </c>
      <c r="O5950" s="31" t="n">
        <v>46648</v>
      </c>
      <c r="P5950" s="29" t="s">
        <v>123</v>
      </c>
      <c r="Q5950" s="29" t="n">
        <f aca="false">IFERROR(VALUE(L5950),"")</f>
        <v>2</v>
      </c>
      <c r="R5950" s="29" t="n">
        <f aca="true">IF(O5950="","",O5950-TODAY())</f>
        <v>363</v>
      </c>
      <c r="S5950" s="29" t="str">
        <f aca="false">IF(C5950="&lt;&lt; vazio &gt;&gt;","VAZIA",IF(AND(O5950&lt;&gt;"",R5950&lt;0),"VENCIDO",IF(AND(O5950&lt;&gt;"",R5950&lt;=Parametros!$B$10),"PRÓX. VENCIMENTO",IF(F5950="Q","QUALIDADE",IF(F5950="S","BLOQUEADO",IF(F5950="R","RESTRITO/DEVOLUÇÃO",IF(OR(N5950="QUAR",N5950="QRES"),"QUARENTENA",IF(OR(B5950="DESCARTE",B5950="DEVOLUÇÃO"),"DESCARTE/DEVOLUÇÃO",IF(AND(D5950="",K5950&lt;&gt;""),"SEM LOTE",IF(AND(Q5950&lt;&gt;"",Q5950&gt;=Parametros!$B$11),"PARADO/SEM GIRO","OK"))))))))))</f>
        <v>QUALIDADE</v>
      </c>
      <c r="T5950" s="29" t="str">
        <f aca="false">IF(AND($S5950="PARADO/SEM GIRO",$K5950="KG",OR(Painel!$B$5="(Todos)",A5950=Painel!$B$5)*OR(Painel!$E$5="(Todos)",P5950=Painel!$E$5)),$J5950+ROW()/10000000,"")</f>
        <v/>
      </c>
      <c r="U5950" s="29" t="str">
        <f aca="false">IF(AND($S5950="VENCIDO",$K5950="KG",OR(Painel!$B$5="(Todos)",A5950=Painel!$B$5)*OR(Painel!$E$5="(Todos)",P5950=Painel!$E$5)),$J5950+ROW()/10000000,"")</f>
        <v/>
      </c>
    </row>
    <row r="5951" customFormat="false" ht="15" hidden="false" customHeight="false" outlineLevel="0" collapsed="false">
      <c r="A5951" s="29" t="s">
        <v>52</v>
      </c>
      <c r="B5951" s="29" t="s">
        <v>11123</v>
      </c>
      <c r="C5951" s="29" t="s">
        <v>454</v>
      </c>
      <c r="D5951" s="29" t="s">
        <v>455</v>
      </c>
      <c r="E5951" s="29" t="n">
        <v>1</v>
      </c>
      <c r="F5951" s="29"/>
      <c r="G5951" s="29" t="s">
        <v>11124</v>
      </c>
      <c r="H5951" s="30" t="n">
        <v>384</v>
      </c>
      <c r="I5951" s="31" t="n">
        <v>46169</v>
      </c>
      <c r="J5951" s="30" t="n">
        <v>384</v>
      </c>
      <c r="K5951" s="29" t="s">
        <v>120</v>
      </c>
      <c r="L5951" s="29" t="s">
        <v>1221</v>
      </c>
      <c r="M5951" s="29"/>
      <c r="N5951" s="29" t="s">
        <v>122</v>
      </c>
      <c r="O5951" s="31" t="n">
        <v>46394</v>
      </c>
      <c r="P5951" s="29" t="s">
        <v>123</v>
      </c>
      <c r="Q5951" s="29" t="n">
        <f aca="false">IFERROR(VALUE(L5951),"")</f>
        <v>116</v>
      </c>
      <c r="R5951" s="29" t="n">
        <f aca="true">IF(O5951="","",O5951-TODAY())</f>
        <v>109</v>
      </c>
      <c r="S5951" s="29" t="str">
        <f aca="false">IF(C5951="&lt;&lt; vazio &gt;&gt;","VAZIA",IF(AND(O5951&lt;&gt;"",R5951&lt;0),"VENCIDO",IF(AND(O5951&lt;&gt;"",R5951&lt;=Parametros!$B$10),"PRÓX. VENCIMENTO",IF(F5951="Q","QUALIDADE",IF(F5951="S","BLOQUEADO",IF(F5951="R","RESTRITO/DEVOLUÇÃO",IF(OR(N5951="QUAR",N5951="QRES"),"QUARENTENA",IF(OR(B5951="DESCARTE",B5951="DEVOLUÇÃO"),"DESCARTE/DEVOLUÇÃO",IF(AND(D5951="",K5951&lt;&gt;""),"SEM LOTE",IF(AND(Q5951&lt;&gt;"",Q5951&gt;=Parametros!$B$11),"PARADO/SEM GIRO","OK"))))))))))</f>
        <v>PARADO/SEM GIRO</v>
      </c>
      <c r="T5951" s="29" t="n">
        <f aca="false">IF(AND($S5951="PARADO/SEM GIRO",$K5951="KG",OR(Painel!$B$5="(Todos)",A5951=Painel!$B$5)*OR(Painel!$E$5="(Todos)",P5951=Painel!$E$5)),$J5951+ROW()/10000000,"")</f>
        <v>384.0005951</v>
      </c>
      <c r="U5951" s="29" t="str">
        <f aca="false">IF(AND($S5951="VENCIDO",$K5951="KG",OR(Painel!$B$5="(Todos)",A5951=Painel!$B$5)*OR(Painel!$E$5="(Todos)",P5951=Painel!$E$5)),$J5951+ROW()/10000000,"")</f>
        <v/>
      </c>
    </row>
    <row r="5952" customFormat="false" ht="15" hidden="false" customHeight="false" outlineLevel="0" collapsed="false">
      <c r="A5952" s="29" t="s">
        <v>52</v>
      </c>
      <c r="B5952" s="29" t="s">
        <v>11125</v>
      </c>
      <c r="C5952" s="29" t="s">
        <v>157</v>
      </c>
      <c r="D5952" s="29" t="s">
        <v>2607</v>
      </c>
      <c r="E5952" s="29" t="n">
        <v>1</v>
      </c>
      <c r="F5952" s="29"/>
      <c r="G5952" s="29" t="s">
        <v>11126</v>
      </c>
      <c r="H5952" s="30" t="n">
        <v>1102.5</v>
      </c>
      <c r="I5952" s="31" t="n">
        <v>46197</v>
      </c>
      <c r="J5952" s="30" t="n">
        <v>1102.5</v>
      </c>
      <c r="K5952" s="29" t="s">
        <v>120</v>
      </c>
      <c r="L5952" s="29" t="s">
        <v>2609</v>
      </c>
      <c r="M5952" s="29"/>
      <c r="N5952" s="29" t="s">
        <v>122</v>
      </c>
      <c r="O5952" s="31" t="n">
        <v>46741</v>
      </c>
      <c r="P5952" s="29" t="s">
        <v>123</v>
      </c>
      <c r="Q5952" s="29" t="n">
        <f aca="false">IFERROR(VALUE(L5952),"")</f>
        <v>88</v>
      </c>
      <c r="R5952" s="29" t="n">
        <f aca="true">IF(O5952="","",O5952-TODAY())</f>
        <v>456</v>
      </c>
      <c r="S5952" s="29" t="str">
        <f aca="false">IF(C5952="&lt;&lt; vazio &gt;&gt;","VAZIA",IF(AND(O5952&lt;&gt;"",R5952&lt;0),"VENCIDO",IF(AND(O5952&lt;&gt;"",R5952&lt;=Parametros!$B$10),"PRÓX. VENCIMENTO",IF(F5952="Q","QUALIDADE",IF(F5952="S","BLOQUEADO",IF(F5952="R","RESTRITO/DEVOLUÇÃO",IF(OR(N5952="QUAR",N5952="QRES"),"QUARENTENA",IF(OR(B5952="DESCARTE",B5952="DEVOLUÇÃO"),"DESCARTE/DEVOLUÇÃO",IF(AND(D5952="",K5952&lt;&gt;""),"SEM LOTE",IF(AND(Q5952&lt;&gt;"",Q5952&gt;=Parametros!$B$11),"PARADO/SEM GIRO","OK"))))))))))</f>
        <v>OK</v>
      </c>
      <c r="T5952" s="29" t="str">
        <f aca="false">IF(AND($S5952="PARADO/SEM GIRO",$K5952="KG",OR(Painel!$B$5="(Todos)",A5952=Painel!$B$5)*OR(Painel!$E$5="(Todos)",P5952=Painel!$E$5)),$J5952+ROW()/10000000,"")</f>
        <v/>
      </c>
      <c r="U5952" s="29" t="str">
        <f aca="false">IF(AND($S5952="VENCIDO",$K5952="KG",OR(Painel!$B$5="(Todos)",A5952=Painel!$B$5)*OR(Painel!$E$5="(Todos)",P5952=Painel!$E$5)),$J5952+ROW()/10000000,"")</f>
        <v/>
      </c>
    </row>
    <row r="5953" customFormat="false" ht="15" hidden="false" customHeight="false" outlineLevel="0" collapsed="false">
      <c r="A5953" s="29" t="s">
        <v>52</v>
      </c>
      <c r="B5953" s="29" t="s">
        <v>11127</v>
      </c>
      <c r="C5953" s="29" t="s">
        <v>2927</v>
      </c>
      <c r="D5953" s="29" t="s">
        <v>2928</v>
      </c>
      <c r="E5953" s="29" t="n">
        <v>1</v>
      </c>
      <c r="F5953" s="29"/>
      <c r="G5953" s="29" t="s">
        <v>11128</v>
      </c>
      <c r="H5953" s="30" t="n">
        <v>960</v>
      </c>
      <c r="I5953" s="31" t="n">
        <v>46273</v>
      </c>
      <c r="J5953" s="30" t="n">
        <v>960</v>
      </c>
      <c r="K5953" s="29" t="s">
        <v>120</v>
      </c>
      <c r="L5953" s="29" t="s">
        <v>149</v>
      </c>
      <c r="M5953" s="29"/>
      <c r="N5953" s="29" t="s">
        <v>122</v>
      </c>
      <c r="O5953" s="31" t="n">
        <v>46613</v>
      </c>
      <c r="P5953" s="29" t="s">
        <v>123</v>
      </c>
      <c r="Q5953" s="29" t="n">
        <f aca="false">IFERROR(VALUE(L5953),"")</f>
        <v>12</v>
      </c>
      <c r="R5953" s="29" t="n">
        <f aca="true">IF(O5953="","",O5953-TODAY())</f>
        <v>328</v>
      </c>
      <c r="S5953" s="29" t="str">
        <f aca="false">IF(C5953="&lt;&lt; vazio &gt;&gt;","VAZIA",IF(AND(O5953&lt;&gt;"",R5953&lt;0),"VENCIDO",IF(AND(O5953&lt;&gt;"",R5953&lt;=Parametros!$B$10),"PRÓX. VENCIMENTO",IF(F5953="Q","QUALIDADE",IF(F5953="S","BLOQUEADO",IF(F5953="R","RESTRITO/DEVOLUÇÃO",IF(OR(N5953="QUAR",N5953="QRES"),"QUARENTENA",IF(OR(B5953="DESCARTE",B5953="DEVOLUÇÃO"),"DESCARTE/DEVOLUÇÃO",IF(AND(D5953="",K5953&lt;&gt;""),"SEM LOTE",IF(AND(Q5953&lt;&gt;"",Q5953&gt;=Parametros!$B$11),"PARADO/SEM GIRO","OK"))))))))))</f>
        <v>OK</v>
      </c>
      <c r="T5953" s="29" t="str">
        <f aca="false">IF(AND($S5953="PARADO/SEM GIRO",$K5953="KG",OR(Painel!$B$5="(Todos)",A5953=Painel!$B$5)*OR(Painel!$E$5="(Todos)",P5953=Painel!$E$5)),$J5953+ROW()/10000000,"")</f>
        <v/>
      </c>
      <c r="U5953" s="29" t="str">
        <f aca="false">IF(AND($S5953="VENCIDO",$K5953="KG",OR(Painel!$B$5="(Todos)",A5953=Painel!$B$5)*OR(Painel!$E$5="(Todos)",P5953=Painel!$E$5)),$J5953+ROW()/10000000,"")</f>
        <v/>
      </c>
    </row>
    <row r="5954" customFormat="false" ht="15" hidden="false" customHeight="false" outlineLevel="0" collapsed="false">
      <c r="A5954" s="29" t="s">
        <v>52</v>
      </c>
      <c r="B5954" s="29" t="s">
        <v>11129</v>
      </c>
      <c r="C5954" s="29" t="s">
        <v>186</v>
      </c>
      <c r="D5954" s="29" t="s">
        <v>3527</v>
      </c>
      <c r="E5954" s="29" t="n">
        <v>1</v>
      </c>
      <c r="F5954" s="29" t="s">
        <v>268</v>
      </c>
      <c r="G5954" s="29" t="s">
        <v>11130</v>
      </c>
      <c r="H5954" s="30" t="n">
        <v>545.4</v>
      </c>
      <c r="I5954" s="31" t="n">
        <v>46285</v>
      </c>
      <c r="J5954" s="30" t="n">
        <v>545.4</v>
      </c>
      <c r="K5954" s="29" t="s">
        <v>120</v>
      </c>
      <c r="L5954" s="29" t="s">
        <v>116</v>
      </c>
      <c r="M5954" s="29"/>
      <c r="N5954" s="29" t="s">
        <v>122</v>
      </c>
      <c r="O5954" s="31" t="n">
        <v>46832</v>
      </c>
      <c r="P5954" s="29" t="s">
        <v>123</v>
      </c>
      <c r="Q5954" s="29" t="n">
        <f aca="false">IFERROR(VALUE(L5954),"")</f>
        <v>0</v>
      </c>
      <c r="R5954" s="29" t="n">
        <f aca="true">IF(O5954="","",O5954-TODAY())</f>
        <v>547</v>
      </c>
      <c r="S5954" s="29" t="str">
        <f aca="false">IF(C5954="&lt;&lt; vazio &gt;&gt;","VAZIA",IF(AND(O5954&lt;&gt;"",R5954&lt;0),"VENCIDO",IF(AND(O5954&lt;&gt;"",R5954&lt;=Parametros!$B$10),"PRÓX. VENCIMENTO",IF(F5954="Q","QUALIDADE",IF(F5954="S","BLOQUEADO",IF(F5954="R","RESTRITO/DEVOLUÇÃO",IF(OR(N5954="QUAR",N5954="QRES"),"QUARENTENA",IF(OR(B5954="DESCARTE",B5954="DEVOLUÇÃO"),"DESCARTE/DEVOLUÇÃO",IF(AND(D5954="",K5954&lt;&gt;""),"SEM LOTE",IF(AND(Q5954&lt;&gt;"",Q5954&gt;=Parametros!$B$11),"PARADO/SEM GIRO","OK"))))))))))</f>
        <v>QUALIDADE</v>
      </c>
      <c r="T5954" s="29" t="str">
        <f aca="false">IF(AND($S5954="PARADO/SEM GIRO",$K5954="KG",OR(Painel!$B$5="(Todos)",A5954=Painel!$B$5)*OR(Painel!$E$5="(Todos)",P5954=Painel!$E$5)),$J5954+ROW()/10000000,"")</f>
        <v/>
      </c>
      <c r="U5954" s="29" t="str">
        <f aca="false">IF(AND($S5954="VENCIDO",$K5954="KG",OR(Painel!$B$5="(Todos)",A5954=Painel!$B$5)*OR(Painel!$E$5="(Todos)",P5954=Painel!$E$5)),$J5954+ROW()/10000000,"")</f>
        <v/>
      </c>
    </row>
    <row r="5955" customFormat="false" ht="15" hidden="false" customHeight="false" outlineLevel="0" collapsed="false">
      <c r="A5955" s="29" t="s">
        <v>52</v>
      </c>
      <c r="B5955" s="29" t="s">
        <v>11131</v>
      </c>
      <c r="C5955" s="29" t="s">
        <v>161</v>
      </c>
      <c r="D5955" s="29" t="s">
        <v>2923</v>
      </c>
      <c r="E5955" s="29" t="n">
        <v>1</v>
      </c>
      <c r="F5955" s="29"/>
      <c r="G5955" s="29" t="s">
        <v>11132</v>
      </c>
      <c r="H5955" s="30" t="n">
        <v>999.9</v>
      </c>
      <c r="I5955" s="31" t="n">
        <v>46220</v>
      </c>
      <c r="J5955" s="30" t="n">
        <v>999.9</v>
      </c>
      <c r="K5955" s="29" t="s">
        <v>120</v>
      </c>
      <c r="L5955" s="29" t="s">
        <v>2925</v>
      </c>
      <c r="M5955" s="29"/>
      <c r="N5955" s="29" t="s">
        <v>122</v>
      </c>
      <c r="O5955" s="31" t="n">
        <v>46765</v>
      </c>
      <c r="P5955" s="29" t="s">
        <v>123</v>
      </c>
      <c r="Q5955" s="29" t="n">
        <f aca="false">IFERROR(VALUE(L5955),"")</f>
        <v>65</v>
      </c>
      <c r="R5955" s="29" t="n">
        <f aca="true">IF(O5955="","",O5955-TODAY())</f>
        <v>480</v>
      </c>
      <c r="S5955" s="29" t="str">
        <f aca="false">IF(C5955="&lt;&lt; vazio &gt;&gt;","VAZIA",IF(AND(O5955&lt;&gt;"",R5955&lt;0),"VENCIDO",IF(AND(O5955&lt;&gt;"",R5955&lt;=Parametros!$B$10),"PRÓX. VENCIMENTO",IF(F5955="Q","QUALIDADE",IF(F5955="S","BLOQUEADO",IF(F5955="R","RESTRITO/DEVOLUÇÃO",IF(OR(N5955="QUAR",N5955="QRES"),"QUARENTENA",IF(OR(B5955="DESCARTE",B5955="DEVOLUÇÃO"),"DESCARTE/DEVOLUÇÃO",IF(AND(D5955="",K5955&lt;&gt;""),"SEM LOTE",IF(AND(Q5955&lt;&gt;"",Q5955&gt;=Parametros!$B$11),"PARADO/SEM GIRO","OK"))))))))))</f>
        <v>OK</v>
      </c>
      <c r="T5955" s="29" t="str">
        <f aca="false">IF(AND($S5955="PARADO/SEM GIRO",$K5955="KG",OR(Painel!$B$5="(Todos)",A5955=Painel!$B$5)*OR(Painel!$E$5="(Todos)",P5955=Painel!$E$5)),$J5955+ROW()/10000000,"")</f>
        <v/>
      </c>
      <c r="U5955" s="29" t="str">
        <f aca="false">IF(AND($S5955="VENCIDO",$K5955="KG",OR(Painel!$B$5="(Todos)",A5955=Painel!$B$5)*OR(Painel!$E$5="(Todos)",P5955=Painel!$E$5)),$J5955+ROW()/10000000,"")</f>
        <v/>
      </c>
    </row>
    <row r="5956" customFormat="false" ht="15" hidden="false" customHeight="false" outlineLevel="0" collapsed="false">
      <c r="A5956" s="29" t="s">
        <v>52</v>
      </c>
      <c r="B5956" s="29" t="s">
        <v>11133</v>
      </c>
      <c r="C5956" s="29" t="s">
        <v>247</v>
      </c>
      <c r="D5956" s="29" t="s">
        <v>1049</v>
      </c>
      <c r="E5956" s="29" t="n">
        <v>1</v>
      </c>
      <c r="F5956" s="29"/>
      <c r="G5956" s="29" t="s">
        <v>11134</v>
      </c>
      <c r="H5956" s="30" t="n">
        <v>800</v>
      </c>
      <c r="I5956" s="31" t="n">
        <v>46199</v>
      </c>
      <c r="J5956" s="30" t="n">
        <v>800</v>
      </c>
      <c r="K5956" s="29" t="s">
        <v>120</v>
      </c>
      <c r="L5956" s="29" t="s">
        <v>6446</v>
      </c>
      <c r="M5956" s="29"/>
      <c r="N5956" s="29" t="s">
        <v>122</v>
      </c>
      <c r="O5956" s="31" t="n">
        <v>46722</v>
      </c>
      <c r="P5956" s="29" t="s">
        <v>123</v>
      </c>
      <c r="Q5956" s="29" t="n">
        <f aca="false">IFERROR(VALUE(L5956),"")</f>
        <v>86</v>
      </c>
      <c r="R5956" s="29" t="n">
        <f aca="true">IF(O5956="","",O5956-TODAY())</f>
        <v>437</v>
      </c>
      <c r="S5956" s="29" t="str">
        <f aca="false">IF(C5956="&lt;&lt; vazio &gt;&gt;","VAZIA",IF(AND(O5956&lt;&gt;"",R5956&lt;0),"VENCIDO",IF(AND(O5956&lt;&gt;"",R5956&lt;=Parametros!$B$10),"PRÓX. VENCIMENTO",IF(F5956="Q","QUALIDADE",IF(F5956="S","BLOQUEADO",IF(F5956="R","RESTRITO/DEVOLUÇÃO",IF(OR(N5956="QUAR",N5956="QRES"),"QUARENTENA",IF(OR(B5956="DESCARTE",B5956="DEVOLUÇÃO"),"DESCARTE/DEVOLUÇÃO",IF(AND(D5956="",K5956&lt;&gt;""),"SEM LOTE",IF(AND(Q5956&lt;&gt;"",Q5956&gt;=Parametros!$B$11),"PARADO/SEM GIRO","OK"))))))))))</f>
        <v>OK</v>
      </c>
      <c r="T5956" s="29" t="str">
        <f aca="false">IF(AND($S5956="PARADO/SEM GIRO",$K5956="KG",OR(Painel!$B$5="(Todos)",A5956=Painel!$B$5)*OR(Painel!$E$5="(Todos)",P5956=Painel!$E$5)),$J5956+ROW()/10000000,"")</f>
        <v/>
      </c>
      <c r="U5956" s="29" t="str">
        <f aca="false">IF(AND($S5956="VENCIDO",$K5956="KG",OR(Painel!$B$5="(Todos)",A5956=Painel!$B$5)*OR(Painel!$E$5="(Todos)",P5956=Painel!$E$5)),$J5956+ROW()/10000000,"")</f>
        <v/>
      </c>
    </row>
    <row r="5957" customFormat="false" ht="15" hidden="false" customHeight="false" outlineLevel="0" collapsed="false">
      <c r="A5957" s="29" t="s">
        <v>52</v>
      </c>
      <c r="B5957" s="29" t="s">
        <v>11135</v>
      </c>
      <c r="C5957" s="29" t="s">
        <v>564</v>
      </c>
      <c r="D5957" s="29" t="s">
        <v>199</v>
      </c>
      <c r="E5957" s="29" t="n">
        <v>1</v>
      </c>
      <c r="F5957" s="29"/>
      <c r="G5957" s="29" t="s">
        <v>11136</v>
      </c>
      <c r="H5957" s="30" t="n">
        <v>181.8</v>
      </c>
      <c r="I5957" s="31" t="n">
        <v>46280</v>
      </c>
      <c r="J5957" s="30" t="n">
        <v>545.4</v>
      </c>
      <c r="K5957" s="29" t="s">
        <v>120</v>
      </c>
      <c r="L5957" s="29" t="s">
        <v>1096</v>
      </c>
      <c r="M5957" s="29"/>
      <c r="N5957" s="29" t="s">
        <v>122</v>
      </c>
      <c r="O5957" s="31" t="n">
        <v>46787</v>
      </c>
      <c r="P5957" s="29" t="s">
        <v>123</v>
      </c>
      <c r="Q5957" s="29" t="n">
        <f aca="false">IFERROR(VALUE(L5957),"")</f>
        <v>102</v>
      </c>
      <c r="R5957" s="29" t="n">
        <f aca="true">IF(O5957="","",O5957-TODAY())</f>
        <v>502</v>
      </c>
      <c r="S5957" s="29" t="str">
        <f aca="false">IF(C5957="&lt;&lt; vazio &gt;&gt;","VAZIA",IF(AND(O5957&lt;&gt;"",R5957&lt;0),"VENCIDO",IF(AND(O5957&lt;&gt;"",R5957&lt;=Parametros!$B$10),"PRÓX. VENCIMENTO",IF(F5957="Q","QUALIDADE",IF(F5957="S","BLOQUEADO",IF(F5957="R","RESTRITO/DEVOLUÇÃO",IF(OR(N5957="QUAR",N5957="QRES"),"QUARENTENA",IF(OR(B5957="DESCARTE",B5957="DEVOLUÇÃO"),"DESCARTE/DEVOLUÇÃO",IF(AND(D5957="",K5957&lt;&gt;""),"SEM LOTE",IF(AND(Q5957&lt;&gt;"",Q5957&gt;=Parametros!$B$11),"PARADO/SEM GIRO","OK"))))))))))</f>
        <v>PARADO/SEM GIRO</v>
      </c>
      <c r="T5957" s="29" t="n">
        <f aca="false">IF(AND($S5957="PARADO/SEM GIRO",$K5957="KG",OR(Painel!$B$5="(Todos)",A5957=Painel!$B$5)*OR(Painel!$E$5="(Todos)",P5957=Painel!$E$5)),$J5957+ROW()/10000000,"")</f>
        <v>545.4005957</v>
      </c>
      <c r="U5957" s="29" t="str">
        <f aca="false">IF(AND($S5957="VENCIDO",$K5957="KG",OR(Painel!$B$5="(Todos)",A5957=Painel!$B$5)*OR(Painel!$E$5="(Todos)",P5957=Painel!$E$5)),$J5957+ROW()/10000000,"")</f>
        <v/>
      </c>
    </row>
    <row r="5958" customFormat="false" ht="15" hidden="false" customHeight="false" outlineLevel="0" collapsed="false">
      <c r="A5958" s="29" t="s">
        <v>52</v>
      </c>
      <c r="B5958" s="29" t="s">
        <v>11137</v>
      </c>
      <c r="C5958" s="29" t="s">
        <v>396</v>
      </c>
      <c r="D5958" s="29" t="s">
        <v>2710</v>
      </c>
      <c r="E5958" s="29" t="n">
        <v>1</v>
      </c>
      <c r="F5958" s="29"/>
      <c r="G5958" s="29" t="s">
        <v>11138</v>
      </c>
      <c r="H5958" s="30" t="n">
        <v>1102.5</v>
      </c>
      <c r="I5958" s="31" t="n">
        <v>46263</v>
      </c>
      <c r="J5958" s="30" t="n">
        <v>1102.5</v>
      </c>
      <c r="K5958" s="29" t="s">
        <v>120</v>
      </c>
      <c r="L5958" s="29" t="s">
        <v>771</v>
      </c>
      <c r="M5958" s="29"/>
      <c r="N5958" s="29" t="s">
        <v>122</v>
      </c>
      <c r="O5958" s="31" t="n">
        <v>46808</v>
      </c>
      <c r="P5958" s="29" t="s">
        <v>123</v>
      </c>
      <c r="Q5958" s="29" t="n">
        <f aca="false">IFERROR(VALUE(L5958),"")</f>
        <v>22</v>
      </c>
      <c r="R5958" s="29" t="n">
        <f aca="true">IF(O5958="","",O5958-TODAY())</f>
        <v>523</v>
      </c>
      <c r="S5958" s="29" t="str">
        <f aca="false">IF(C5958="&lt;&lt; vazio &gt;&gt;","VAZIA",IF(AND(O5958&lt;&gt;"",R5958&lt;0),"VENCIDO",IF(AND(O5958&lt;&gt;"",R5958&lt;=Parametros!$B$10),"PRÓX. VENCIMENTO",IF(F5958="Q","QUALIDADE",IF(F5958="S","BLOQUEADO",IF(F5958="R","RESTRITO/DEVOLUÇÃO",IF(OR(N5958="QUAR",N5958="QRES"),"QUARENTENA",IF(OR(B5958="DESCARTE",B5958="DEVOLUÇÃO"),"DESCARTE/DEVOLUÇÃO",IF(AND(D5958="",K5958&lt;&gt;""),"SEM LOTE",IF(AND(Q5958&lt;&gt;"",Q5958&gt;=Parametros!$B$11),"PARADO/SEM GIRO","OK"))))))))))</f>
        <v>OK</v>
      </c>
      <c r="T5958" s="29" t="str">
        <f aca="false">IF(AND($S5958="PARADO/SEM GIRO",$K5958="KG",OR(Painel!$B$5="(Todos)",A5958=Painel!$B$5)*OR(Painel!$E$5="(Todos)",P5958=Painel!$E$5)),$J5958+ROW()/10000000,"")</f>
        <v/>
      </c>
      <c r="U5958" s="29" t="str">
        <f aca="false">IF(AND($S5958="VENCIDO",$K5958="KG",OR(Painel!$B$5="(Todos)",A5958=Painel!$B$5)*OR(Painel!$E$5="(Todos)",P5958=Painel!$E$5)),$J5958+ROW()/10000000,"")</f>
        <v/>
      </c>
    </row>
    <row r="5959" customFormat="false" ht="15" hidden="false" customHeight="false" outlineLevel="0" collapsed="false">
      <c r="A5959" s="29" t="s">
        <v>52</v>
      </c>
      <c r="B5959" s="29" t="s">
        <v>11139</v>
      </c>
      <c r="C5959" s="29" t="s">
        <v>167</v>
      </c>
      <c r="D5959" s="29" t="s">
        <v>765</v>
      </c>
      <c r="E5959" s="29" t="n">
        <v>1</v>
      </c>
      <c r="F5959" s="29" t="s">
        <v>268</v>
      </c>
      <c r="G5959" s="29" t="s">
        <v>11140</v>
      </c>
      <c r="H5959" s="30" t="n">
        <v>590.4</v>
      </c>
      <c r="I5959" s="31" t="n">
        <v>46283</v>
      </c>
      <c r="J5959" s="30" t="n">
        <v>590.4</v>
      </c>
      <c r="K5959" s="29" t="s">
        <v>120</v>
      </c>
      <c r="L5959" s="29" t="s">
        <v>176</v>
      </c>
      <c r="M5959" s="29"/>
      <c r="N5959" s="29" t="s">
        <v>122</v>
      </c>
      <c r="O5959" s="31" t="n">
        <v>46830</v>
      </c>
      <c r="P5959" s="29" t="s">
        <v>123</v>
      </c>
      <c r="Q5959" s="29" t="n">
        <f aca="false">IFERROR(VALUE(L5959),"")</f>
        <v>2</v>
      </c>
      <c r="R5959" s="29" t="n">
        <f aca="true">IF(O5959="","",O5959-TODAY())</f>
        <v>545</v>
      </c>
      <c r="S5959" s="29" t="str">
        <f aca="false">IF(C5959="&lt;&lt; vazio &gt;&gt;","VAZIA",IF(AND(O5959&lt;&gt;"",R5959&lt;0),"VENCIDO",IF(AND(O5959&lt;&gt;"",R5959&lt;=Parametros!$B$10),"PRÓX. VENCIMENTO",IF(F5959="Q","QUALIDADE",IF(F5959="S","BLOQUEADO",IF(F5959="R","RESTRITO/DEVOLUÇÃO",IF(OR(N5959="QUAR",N5959="QRES"),"QUARENTENA",IF(OR(B5959="DESCARTE",B5959="DEVOLUÇÃO"),"DESCARTE/DEVOLUÇÃO",IF(AND(D5959="",K5959&lt;&gt;""),"SEM LOTE",IF(AND(Q5959&lt;&gt;"",Q5959&gt;=Parametros!$B$11),"PARADO/SEM GIRO","OK"))))))))))</f>
        <v>QUALIDADE</v>
      </c>
      <c r="T5959" s="29" t="str">
        <f aca="false">IF(AND($S5959="PARADO/SEM GIRO",$K5959="KG",OR(Painel!$B$5="(Todos)",A5959=Painel!$B$5)*OR(Painel!$E$5="(Todos)",P5959=Painel!$E$5)),$J5959+ROW()/10000000,"")</f>
        <v/>
      </c>
      <c r="U5959" s="29" t="str">
        <f aca="false">IF(AND($S5959="VENCIDO",$K5959="KG",OR(Painel!$B$5="(Todos)",A5959=Painel!$B$5)*OR(Painel!$E$5="(Todos)",P5959=Painel!$E$5)),$J5959+ROW()/10000000,"")</f>
        <v/>
      </c>
    </row>
    <row r="5960" customFormat="false" ht="15" hidden="false" customHeight="false" outlineLevel="0" collapsed="false">
      <c r="A5960" s="29" t="s">
        <v>52</v>
      </c>
      <c r="B5960" s="29" t="s">
        <v>11141</v>
      </c>
      <c r="C5960" s="29" t="s">
        <v>167</v>
      </c>
      <c r="D5960" s="29" t="s">
        <v>765</v>
      </c>
      <c r="E5960" s="29" t="n">
        <v>1</v>
      </c>
      <c r="F5960" s="29" t="s">
        <v>268</v>
      </c>
      <c r="G5960" s="29" t="s">
        <v>11142</v>
      </c>
      <c r="H5960" s="30" t="n">
        <v>590.4</v>
      </c>
      <c r="I5960" s="31" t="n">
        <v>46283</v>
      </c>
      <c r="J5960" s="30" t="n">
        <v>590.4</v>
      </c>
      <c r="K5960" s="29" t="s">
        <v>120</v>
      </c>
      <c r="L5960" s="29" t="s">
        <v>176</v>
      </c>
      <c r="M5960" s="29"/>
      <c r="N5960" s="29" t="s">
        <v>122</v>
      </c>
      <c r="O5960" s="31" t="n">
        <v>46830</v>
      </c>
      <c r="P5960" s="29" t="s">
        <v>123</v>
      </c>
      <c r="Q5960" s="29" t="n">
        <f aca="false">IFERROR(VALUE(L5960),"")</f>
        <v>2</v>
      </c>
      <c r="R5960" s="29" t="n">
        <f aca="true">IF(O5960="","",O5960-TODAY())</f>
        <v>545</v>
      </c>
      <c r="S5960" s="29" t="str">
        <f aca="false">IF(C5960="&lt;&lt; vazio &gt;&gt;","VAZIA",IF(AND(O5960&lt;&gt;"",R5960&lt;0),"VENCIDO",IF(AND(O5960&lt;&gt;"",R5960&lt;=Parametros!$B$10),"PRÓX. VENCIMENTO",IF(F5960="Q","QUALIDADE",IF(F5960="S","BLOQUEADO",IF(F5960="R","RESTRITO/DEVOLUÇÃO",IF(OR(N5960="QUAR",N5960="QRES"),"QUARENTENA",IF(OR(B5960="DESCARTE",B5960="DEVOLUÇÃO"),"DESCARTE/DEVOLUÇÃO",IF(AND(D5960="",K5960&lt;&gt;""),"SEM LOTE",IF(AND(Q5960&lt;&gt;"",Q5960&gt;=Parametros!$B$11),"PARADO/SEM GIRO","OK"))))))))))</f>
        <v>QUALIDADE</v>
      </c>
      <c r="T5960" s="29" t="str">
        <f aca="false">IF(AND($S5960="PARADO/SEM GIRO",$K5960="KG",OR(Painel!$B$5="(Todos)",A5960=Painel!$B$5)*OR(Painel!$E$5="(Todos)",P5960=Painel!$E$5)),$J5960+ROW()/10000000,"")</f>
        <v/>
      </c>
      <c r="U5960" s="29" t="str">
        <f aca="false">IF(AND($S5960="VENCIDO",$K5960="KG",OR(Painel!$B$5="(Todos)",A5960=Painel!$B$5)*OR(Painel!$E$5="(Todos)",P5960=Painel!$E$5)),$J5960+ROW()/10000000,"")</f>
        <v/>
      </c>
    </row>
    <row r="5961" customFormat="false" ht="15" hidden="false" customHeight="false" outlineLevel="0" collapsed="false">
      <c r="A5961" s="29" t="s">
        <v>52</v>
      </c>
      <c r="B5961" s="29" t="s">
        <v>11143</v>
      </c>
      <c r="C5961" s="29" t="s">
        <v>489</v>
      </c>
      <c r="D5961" s="29" t="s">
        <v>3407</v>
      </c>
      <c r="E5961" s="29" t="n">
        <v>1</v>
      </c>
      <c r="F5961" s="29"/>
      <c r="G5961" s="29" t="s">
        <v>11144</v>
      </c>
      <c r="H5961" s="30" t="n">
        <v>1102.5</v>
      </c>
      <c r="I5961" s="31" t="n">
        <v>46266</v>
      </c>
      <c r="J5961" s="30" t="n">
        <v>1102.5</v>
      </c>
      <c r="K5961" s="29" t="s">
        <v>120</v>
      </c>
      <c r="L5961" s="29" t="s">
        <v>180</v>
      </c>
      <c r="M5961" s="29"/>
      <c r="N5961" s="29" t="s">
        <v>122</v>
      </c>
      <c r="O5961" s="31" t="n">
        <v>46730</v>
      </c>
      <c r="P5961" s="29" t="s">
        <v>123</v>
      </c>
      <c r="Q5961" s="29" t="n">
        <f aca="false">IFERROR(VALUE(L5961),"")</f>
        <v>19</v>
      </c>
      <c r="R5961" s="29" t="n">
        <f aca="true">IF(O5961="","",O5961-TODAY())</f>
        <v>445</v>
      </c>
      <c r="S5961" s="29" t="str">
        <f aca="false">IF(C5961="&lt;&lt; vazio &gt;&gt;","VAZIA",IF(AND(O5961&lt;&gt;"",R5961&lt;0),"VENCIDO",IF(AND(O5961&lt;&gt;"",R5961&lt;=Parametros!$B$10),"PRÓX. VENCIMENTO",IF(F5961="Q","QUALIDADE",IF(F5961="S","BLOQUEADO",IF(F5961="R","RESTRITO/DEVOLUÇÃO",IF(OR(N5961="QUAR",N5961="QRES"),"QUARENTENA",IF(OR(B5961="DESCARTE",B5961="DEVOLUÇÃO"),"DESCARTE/DEVOLUÇÃO",IF(AND(D5961="",K5961&lt;&gt;""),"SEM LOTE",IF(AND(Q5961&lt;&gt;"",Q5961&gt;=Parametros!$B$11),"PARADO/SEM GIRO","OK"))))))))))</f>
        <v>OK</v>
      </c>
      <c r="T5961" s="29" t="str">
        <f aca="false">IF(AND($S5961="PARADO/SEM GIRO",$K5961="KG",OR(Painel!$B$5="(Todos)",A5961=Painel!$B$5)*OR(Painel!$E$5="(Todos)",P5961=Painel!$E$5)),$J5961+ROW()/10000000,"")</f>
        <v/>
      </c>
      <c r="U5961" s="29" t="str">
        <f aca="false">IF(AND($S5961="VENCIDO",$K5961="KG",OR(Painel!$B$5="(Todos)",A5961=Painel!$B$5)*OR(Painel!$E$5="(Todos)",P5961=Painel!$E$5)),$J5961+ROW()/10000000,"")</f>
        <v/>
      </c>
    </row>
    <row r="5962" customFormat="false" ht="15" hidden="false" customHeight="false" outlineLevel="0" collapsed="false">
      <c r="A5962" s="29" t="s">
        <v>52</v>
      </c>
      <c r="B5962" s="29" t="s">
        <v>11145</v>
      </c>
      <c r="C5962" s="29" t="s">
        <v>167</v>
      </c>
      <c r="D5962" s="29" t="s">
        <v>765</v>
      </c>
      <c r="E5962" s="29" t="n">
        <v>1</v>
      </c>
      <c r="F5962" s="29" t="s">
        <v>268</v>
      </c>
      <c r="G5962" s="29" t="s">
        <v>11146</v>
      </c>
      <c r="H5962" s="30" t="n">
        <v>590.4</v>
      </c>
      <c r="I5962" s="31" t="n">
        <v>46283</v>
      </c>
      <c r="J5962" s="30" t="n">
        <v>590.4</v>
      </c>
      <c r="K5962" s="29" t="s">
        <v>120</v>
      </c>
      <c r="L5962" s="29" t="s">
        <v>176</v>
      </c>
      <c r="M5962" s="29"/>
      <c r="N5962" s="29" t="s">
        <v>122</v>
      </c>
      <c r="O5962" s="31" t="n">
        <v>46830</v>
      </c>
      <c r="P5962" s="29" t="s">
        <v>123</v>
      </c>
      <c r="Q5962" s="29" t="n">
        <f aca="false">IFERROR(VALUE(L5962),"")</f>
        <v>2</v>
      </c>
      <c r="R5962" s="29" t="n">
        <f aca="true">IF(O5962="","",O5962-TODAY())</f>
        <v>545</v>
      </c>
      <c r="S5962" s="29" t="str">
        <f aca="false">IF(C5962="&lt;&lt; vazio &gt;&gt;","VAZIA",IF(AND(O5962&lt;&gt;"",R5962&lt;0),"VENCIDO",IF(AND(O5962&lt;&gt;"",R5962&lt;=Parametros!$B$10),"PRÓX. VENCIMENTO",IF(F5962="Q","QUALIDADE",IF(F5962="S","BLOQUEADO",IF(F5962="R","RESTRITO/DEVOLUÇÃO",IF(OR(N5962="QUAR",N5962="QRES"),"QUARENTENA",IF(OR(B5962="DESCARTE",B5962="DEVOLUÇÃO"),"DESCARTE/DEVOLUÇÃO",IF(AND(D5962="",K5962&lt;&gt;""),"SEM LOTE",IF(AND(Q5962&lt;&gt;"",Q5962&gt;=Parametros!$B$11),"PARADO/SEM GIRO","OK"))))))))))</f>
        <v>QUALIDADE</v>
      </c>
      <c r="T5962" s="29" t="str">
        <f aca="false">IF(AND($S5962="PARADO/SEM GIRO",$K5962="KG",OR(Painel!$B$5="(Todos)",A5962=Painel!$B$5)*OR(Painel!$E$5="(Todos)",P5962=Painel!$E$5)),$J5962+ROW()/10000000,"")</f>
        <v/>
      </c>
      <c r="U5962" s="29" t="str">
        <f aca="false">IF(AND($S5962="VENCIDO",$K5962="KG",OR(Painel!$B$5="(Todos)",A5962=Painel!$B$5)*OR(Painel!$E$5="(Todos)",P5962=Painel!$E$5)),$J5962+ROW()/10000000,"")</f>
        <v/>
      </c>
    </row>
    <row r="5963" customFormat="false" ht="15" hidden="false" customHeight="false" outlineLevel="0" collapsed="false">
      <c r="A5963" s="29" t="s">
        <v>52</v>
      </c>
      <c r="B5963" s="29" t="s">
        <v>11147</v>
      </c>
      <c r="C5963" s="29" t="s">
        <v>876</v>
      </c>
      <c r="D5963" s="29" t="s">
        <v>7430</v>
      </c>
      <c r="E5963" s="29" t="n">
        <v>1</v>
      </c>
      <c r="F5963" s="29"/>
      <c r="G5963" s="29" t="s">
        <v>11148</v>
      </c>
      <c r="H5963" s="30" t="n">
        <v>720</v>
      </c>
      <c r="I5963" s="31" t="n">
        <v>46279</v>
      </c>
      <c r="J5963" s="30" t="n">
        <v>720</v>
      </c>
      <c r="K5963" s="29" t="s">
        <v>120</v>
      </c>
      <c r="L5963" s="29" t="s">
        <v>350</v>
      </c>
      <c r="M5963" s="29"/>
      <c r="N5963" s="29" t="s">
        <v>122</v>
      </c>
      <c r="O5963" s="31" t="n">
        <v>46820</v>
      </c>
      <c r="P5963" s="29" t="s">
        <v>123</v>
      </c>
      <c r="Q5963" s="29" t="n">
        <f aca="false">IFERROR(VALUE(L5963),"")</f>
        <v>6</v>
      </c>
      <c r="R5963" s="29" t="n">
        <f aca="true">IF(O5963="","",O5963-TODAY())</f>
        <v>535</v>
      </c>
      <c r="S5963" s="29" t="str">
        <f aca="false">IF(C5963="&lt;&lt; vazio &gt;&gt;","VAZIA",IF(AND(O5963&lt;&gt;"",R5963&lt;0),"VENCIDO",IF(AND(O5963&lt;&gt;"",R5963&lt;=Parametros!$B$10),"PRÓX. VENCIMENTO",IF(F5963="Q","QUALIDADE",IF(F5963="S","BLOQUEADO",IF(F5963="R","RESTRITO/DEVOLUÇÃO",IF(OR(N5963="QUAR",N5963="QRES"),"QUARENTENA",IF(OR(B5963="DESCARTE",B5963="DEVOLUÇÃO"),"DESCARTE/DEVOLUÇÃO",IF(AND(D5963="",K5963&lt;&gt;""),"SEM LOTE",IF(AND(Q5963&lt;&gt;"",Q5963&gt;=Parametros!$B$11),"PARADO/SEM GIRO","OK"))))))))))</f>
        <v>OK</v>
      </c>
      <c r="T5963" s="29" t="str">
        <f aca="false">IF(AND($S5963="PARADO/SEM GIRO",$K5963="KG",OR(Painel!$B$5="(Todos)",A5963=Painel!$B$5)*OR(Painel!$E$5="(Todos)",P5963=Painel!$E$5)),$J5963+ROW()/10000000,"")</f>
        <v/>
      </c>
      <c r="U5963" s="29" t="str">
        <f aca="false">IF(AND($S5963="VENCIDO",$K5963="KG",OR(Painel!$B$5="(Todos)",A5963=Painel!$B$5)*OR(Painel!$E$5="(Todos)",P5963=Painel!$E$5)),$J5963+ROW()/10000000,"")</f>
        <v/>
      </c>
    </row>
    <row r="5964" customFormat="false" ht="15" hidden="false" customHeight="false" outlineLevel="0" collapsed="false">
      <c r="A5964" s="29" t="s">
        <v>52</v>
      </c>
      <c r="B5964" s="29" t="s">
        <v>11149</v>
      </c>
      <c r="C5964" s="29" t="s">
        <v>247</v>
      </c>
      <c r="D5964" s="29" t="s">
        <v>1049</v>
      </c>
      <c r="E5964" s="29" t="n">
        <v>1</v>
      </c>
      <c r="F5964" s="29"/>
      <c r="G5964" s="29" t="s">
        <v>11150</v>
      </c>
      <c r="H5964" s="30" t="n">
        <v>800</v>
      </c>
      <c r="I5964" s="31" t="n">
        <v>46202</v>
      </c>
      <c r="J5964" s="30" t="n">
        <v>800</v>
      </c>
      <c r="K5964" s="29" t="s">
        <v>120</v>
      </c>
      <c r="L5964" s="29" t="s">
        <v>1181</v>
      </c>
      <c r="M5964" s="29"/>
      <c r="N5964" s="29" t="s">
        <v>122</v>
      </c>
      <c r="O5964" s="31" t="n">
        <v>46722</v>
      </c>
      <c r="P5964" s="29" t="s">
        <v>123</v>
      </c>
      <c r="Q5964" s="29" t="n">
        <f aca="false">IFERROR(VALUE(L5964),"")</f>
        <v>83</v>
      </c>
      <c r="R5964" s="29" t="n">
        <f aca="true">IF(O5964="","",O5964-TODAY())</f>
        <v>437</v>
      </c>
      <c r="S5964" s="29" t="str">
        <f aca="false">IF(C5964="&lt;&lt; vazio &gt;&gt;","VAZIA",IF(AND(O5964&lt;&gt;"",R5964&lt;0),"VENCIDO",IF(AND(O5964&lt;&gt;"",R5964&lt;=Parametros!$B$10),"PRÓX. VENCIMENTO",IF(F5964="Q","QUALIDADE",IF(F5964="S","BLOQUEADO",IF(F5964="R","RESTRITO/DEVOLUÇÃO",IF(OR(N5964="QUAR",N5964="QRES"),"QUARENTENA",IF(OR(B5964="DESCARTE",B5964="DEVOLUÇÃO"),"DESCARTE/DEVOLUÇÃO",IF(AND(D5964="",K5964&lt;&gt;""),"SEM LOTE",IF(AND(Q5964&lt;&gt;"",Q5964&gt;=Parametros!$B$11),"PARADO/SEM GIRO","OK"))))))))))</f>
        <v>OK</v>
      </c>
      <c r="T5964" s="29" t="str">
        <f aca="false">IF(AND($S5964="PARADO/SEM GIRO",$K5964="KG",OR(Painel!$B$5="(Todos)",A5964=Painel!$B$5)*OR(Painel!$E$5="(Todos)",P5964=Painel!$E$5)),$J5964+ROW()/10000000,"")</f>
        <v/>
      </c>
      <c r="U5964" s="29" t="str">
        <f aca="false">IF(AND($S5964="VENCIDO",$K5964="KG",OR(Painel!$B$5="(Todos)",A5964=Painel!$B$5)*OR(Painel!$E$5="(Todos)",P5964=Painel!$E$5)),$J5964+ROW()/10000000,"")</f>
        <v/>
      </c>
    </row>
    <row r="5965" customFormat="false" ht="15" hidden="false" customHeight="false" outlineLevel="0" collapsed="false">
      <c r="A5965" s="29" t="s">
        <v>52</v>
      </c>
      <c r="B5965" s="29" t="s">
        <v>11151</v>
      </c>
      <c r="C5965" s="29" t="s">
        <v>5519</v>
      </c>
      <c r="D5965" s="29" t="s">
        <v>5520</v>
      </c>
      <c r="E5965" s="29" t="n">
        <v>1</v>
      </c>
      <c r="F5965" s="29"/>
      <c r="G5965" s="29" t="s">
        <v>11152</v>
      </c>
      <c r="H5965" s="30" t="n">
        <v>240</v>
      </c>
      <c r="I5965" s="31" t="n">
        <v>46252</v>
      </c>
      <c r="J5965" s="30" t="n">
        <v>240</v>
      </c>
      <c r="K5965" s="29" t="s">
        <v>120</v>
      </c>
      <c r="L5965" s="29" t="s">
        <v>2045</v>
      </c>
      <c r="M5965" s="29"/>
      <c r="N5965" s="29" t="s">
        <v>122</v>
      </c>
      <c r="O5965" s="31" t="n">
        <v>46823</v>
      </c>
      <c r="P5965" s="29" t="s">
        <v>123</v>
      </c>
      <c r="Q5965" s="29" t="n">
        <f aca="false">IFERROR(VALUE(L5965),"")</f>
        <v>33</v>
      </c>
      <c r="R5965" s="29" t="n">
        <f aca="true">IF(O5965="","",O5965-TODAY())</f>
        <v>538</v>
      </c>
      <c r="S5965" s="29" t="str">
        <f aca="false">IF(C5965="&lt;&lt; vazio &gt;&gt;","VAZIA",IF(AND(O5965&lt;&gt;"",R5965&lt;0),"VENCIDO",IF(AND(O5965&lt;&gt;"",R5965&lt;=Parametros!$B$10),"PRÓX. VENCIMENTO",IF(F5965="Q","QUALIDADE",IF(F5965="S","BLOQUEADO",IF(F5965="R","RESTRITO/DEVOLUÇÃO",IF(OR(N5965="QUAR",N5965="QRES"),"QUARENTENA",IF(OR(B5965="DESCARTE",B5965="DEVOLUÇÃO"),"DESCARTE/DEVOLUÇÃO",IF(AND(D5965="",K5965&lt;&gt;""),"SEM LOTE",IF(AND(Q5965&lt;&gt;"",Q5965&gt;=Parametros!$B$11),"PARADO/SEM GIRO","OK"))))))))))</f>
        <v>OK</v>
      </c>
      <c r="T5965" s="29" t="str">
        <f aca="false">IF(AND($S5965="PARADO/SEM GIRO",$K5965="KG",OR(Painel!$B$5="(Todos)",A5965=Painel!$B$5)*OR(Painel!$E$5="(Todos)",P5965=Painel!$E$5)),$J5965+ROW()/10000000,"")</f>
        <v/>
      </c>
      <c r="U5965" s="29" t="str">
        <f aca="false">IF(AND($S5965="VENCIDO",$K5965="KG",OR(Painel!$B$5="(Todos)",A5965=Painel!$B$5)*OR(Painel!$E$5="(Todos)",P5965=Painel!$E$5)),$J5965+ROW()/10000000,"")</f>
        <v/>
      </c>
    </row>
    <row r="5966" customFormat="false" ht="15" hidden="false" customHeight="false" outlineLevel="0" collapsed="false">
      <c r="A5966" s="29" t="s">
        <v>52</v>
      </c>
      <c r="B5966" s="29" t="s">
        <v>11153</v>
      </c>
      <c r="C5966" s="29" t="s">
        <v>1093</v>
      </c>
      <c r="D5966" s="29" t="s">
        <v>11154</v>
      </c>
      <c r="E5966" s="29" t="n">
        <v>1</v>
      </c>
      <c r="F5966" s="29"/>
      <c r="G5966" s="29" t="s">
        <v>11155</v>
      </c>
      <c r="H5966" s="30" t="n">
        <v>450</v>
      </c>
      <c r="I5966" s="31" t="n">
        <v>46272</v>
      </c>
      <c r="J5966" s="30" t="n">
        <v>450</v>
      </c>
      <c r="K5966" s="29" t="s">
        <v>120</v>
      </c>
      <c r="L5966" s="29" t="s">
        <v>126</v>
      </c>
      <c r="M5966" s="29"/>
      <c r="N5966" s="29" t="s">
        <v>122</v>
      </c>
      <c r="O5966" s="31" t="n">
        <v>46881</v>
      </c>
      <c r="P5966" s="29" t="s">
        <v>123</v>
      </c>
      <c r="Q5966" s="29" t="n">
        <f aca="false">IFERROR(VALUE(L5966),"")</f>
        <v>13</v>
      </c>
      <c r="R5966" s="29" t="n">
        <f aca="true">IF(O5966="","",O5966-TODAY())</f>
        <v>596</v>
      </c>
      <c r="S5966" s="29" t="str">
        <f aca="false">IF(C5966="&lt;&lt; vazio &gt;&gt;","VAZIA",IF(AND(O5966&lt;&gt;"",R5966&lt;0),"VENCIDO",IF(AND(O5966&lt;&gt;"",R5966&lt;=Parametros!$B$10),"PRÓX. VENCIMENTO",IF(F5966="Q","QUALIDADE",IF(F5966="S","BLOQUEADO",IF(F5966="R","RESTRITO/DEVOLUÇÃO",IF(OR(N5966="QUAR",N5966="QRES"),"QUARENTENA",IF(OR(B5966="DESCARTE",B5966="DEVOLUÇÃO"),"DESCARTE/DEVOLUÇÃO",IF(AND(D5966="",K5966&lt;&gt;""),"SEM LOTE",IF(AND(Q5966&lt;&gt;"",Q5966&gt;=Parametros!$B$11),"PARADO/SEM GIRO","OK"))))))))))</f>
        <v>OK</v>
      </c>
      <c r="T5966" s="29" t="str">
        <f aca="false">IF(AND($S5966="PARADO/SEM GIRO",$K5966="KG",OR(Painel!$B$5="(Todos)",A5966=Painel!$B$5)*OR(Painel!$E$5="(Todos)",P5966=Painel!$E$5)),$J5966+ROW()/10000000,"")</f>
        <v/>
      </c>
      <c r="U5966" s="29" t="str">
        <f aca="false">IF(AND($S5966="VENCIDO",$K5966="KG",OR(Painel!$B$5="(Todos)",A5966=Painel!$B$5)*OR(Painel!$E$5="(Todos)",P5966=Painel!$E$5)),$J5966+ROW()/10000000,"")</f>
        <v/>
      </c>
    </row>
    <row r="5967" customFormat="false" ht="15" hidden="false" customHeight="false" outlineLevel="0" collapsed="false">
      <c r="A5967" s="29" t="s">
        <v>52</v>
      </c>
      <c r="B5967" s="29" t="s">
        <v>11156</v>
      </c>
      <c r="C5967" s="29" t="s">
        <v>8850</v>
      </c>
      <c r="D5967" s="29" t="s">
        <v>8851</v>
      </c>
      <c r="E5967" s="29" t="n">
        <v>1</v>
      </c>
      <c r="F5967" s="29" t="s">
        <v>137</v>
      </c>
      <c r="G5967" s="29" t="s">
        <v>11157</v>
      </c>
      <c r="H5967" s="30" t="n">
        <v>200</v>
      </c>
      <c r="I5967" s="31" t="n">
        <v>46271</v>
      </c>
      <c r="J5967" s="30" t="n">
        <v>200</v>
      </c>
      <c r="K5967" s="29" t="s">
        <v>120</v>
      </c>
      <c r="L5967" s="29" t="s">
        <v>221</v>
      </c>
      <c r="M5967" s="29"/>
      <c r="N5967" s="29" t="s">
        <v>134</v>
      </c>
      <c r="O5967" s="31" t="n">
        <v>46288</v>
      </c>
      <c r="P5967" s="29" t="s">
        <v>123</v>
      </c>
      <c r="Q5967" s="29" t="n">
        <f aca="false">IFERROR(VALUE(L5967),"")</f>
        <v>14</v>
      </c>
      <c r="R5967" s="29" t="n">
        <f aca="true">IF(O5967="","",O5967-TODAY())</f>
        <v>3</v>
      </c>
      <c r="S5967" s="29" t="str">
        <f aca="false">IF(C5967="&lt;&lt; vazio &gt;&gt;","VAZIA",IF(AND(O5967&lt;&gt;"",R5967&lt;0),"VENCIDO",IF(AND(O5967&lt;&gt;"",R5967&lt;=Parametros!$B$10),"PRÓX. VENCIMENTO",IF(F5967="Q","QUALIDADE",IF(F5967="S","BLOQUEADO",IF(F5967="R","RESTRITO/DEVOLUÇÃO",IF(OR(N5967="QUAR",N5967="QRES"),"QUARENTENA",IF(OR(B5967="DESCARTE",B5967="DEVOLUÇÃO"),"DESCARTE/DEVOLUÇÃO",IF(AND(D5967="",K5967&lt;&gt;""),"SEM LOTE",IF(AND(Q5967&lt;&gt;"",Q5967&gt;=Parametros!$B$11),"PARADO/SEM GIRO","OK"))))))))))</f>
        <v>PRÓX. VENCIMENTO</v>
      </c>
      <c r="T5967" s="29" t="str">
        <f aca="false">IF(AND($S5967="PARADO/SEM GIRO",$K5967="KG",OR(Painel!$B$5="(Todos)",A5967=Painel!$B$5)*OR(Painel!$E$5="(Todos)",P5967=Painel!$E$5)),$J5967+ROW()/10000000,"")</f>
        <v/>
      </c>
      <c r="U5967" s="29" t="str">
        <f aca="false">IF(AND($S5967="VENCIDO",$K5967="KG",OR(Painel!$B$5="(Todos)",A5967=Painel!$B$5)*OR(Painel!$E$5="(Todos)",P5967=Painel!$E$5)),$J5967+ROW()/10000000,"")</f>
        <v/>
      </c>
    </row>
    <row r="5968" customFormat="false" ht="15" hidden="false" customHeight="false" outlineLevel="0" collapsed="false">
      <c r="A5968" s="29" t="s">
        <v>52</v>
      </c>
      <c r="B5968" s="29" t="s">
        <v>11158</v>
      </c>
      <c r="C5968" s="29" t="s">
        <v>666</v>
      </c>
      <c r="D5968" s="29" t="s">
        <v>667</v>
      </c>
      <c r="E5968" s="29" t="n">
        <v>1</v>
      </c>
      <c r="F5968" s="29" t="s">
        <v>268</v>
      </c>
      <c r="G5968" s="29" t="s">
        <v>11159</v>
      </c>
      <c r="H5968" s="30" t="n">
        <v>590.4</v>
      </c>
      <c r="I5968" s="31" t="n">
        <v>46284</v>
      </c>
      <c r="J5968" s="30" t="n">
        <v>590.4</v>
      </c>
      <c r="K5968" s="29" t="s">
        <v>120</v>
      </c>
      <c r="L5968" s="29" t="s">
        <v>388</v>
      </c>
      <c r="M5968" s="29"/>
      <c r="N5968" s="29" t="s">
        <v>122</v>
      </c>
      <c r="O5968" s="31" t="n">
        <v>46831</v>
      </c>
      <c r="P5968" s="29" t="s">
        <v>123</v>
      </c>
      <c r="Q5968" s="29" t="n">
        <f aca="false">IFERROR(VALUE(L5968),"")</f>
        <v>1</v>
      </c>
      <c r="R5968" s="29" t="n">
        <f aca="true">IF(O5968="","",O5968-TODAY())</f>
        <v>546</v>
      </c>
      <c r="S5968" s="29" t="str">
        <f aca="false">IF(C5968="&lt;&lt; vazio &gt;&gt;","VAZIA",IF(AND(O5968&lt;&gt;"",R5968&lt;0),"VENCIDO",IF(AND(O5968&lt;&gt;"",R5968&lt;=Parametros!$B$10),"PRÓX. VENCIMENTO",IF(F5968="Q","QUALIDADE",IF(F5968="S","BLOQUEADO",IF(F5968="R","RESTRITO/DEVOLUÇÃO",IF(OR(N5968="QUAR",N5968="QRES"),"QUARENTENA",IF(OR(B5968="DESCARTE",B5968="DEVOLUÇÃO"),"DESCARTE/DEVOLUÇÃO",IF(AND(D5968="",K5968&lt;&gt;""),"SEM LOTE",IF(AND(Q5968&lt;&gt;"",Q5968&gt;=Parametros!$B$11),"PARADO/SEM GIRO","OK"))))))))))</f>
        <v>QUALIDADE</v>
      </c>
      <c r="T5968" s="29" t="str">
        <f aca="false">IF(AND($S5968="PARADO/SEM GIRO",$K5968="KG",OR(Painel!$B$5="(Todos)",A5968=Painel!$B$5)*OR(Painel!$E$5="(Todos)",P5968=Painel!$E$5)),$J5968+ROW()/10000000,"")</f>
        <v/>
      </c>
      <c r="U5968" s="29" t="str">
        <f aca="false">IF(AND($S5968="VENCIDO",$K5968="KG",OR(Painel!$B$5="(Todos)",A5968=Painel!$B$5)*OR(Painel!$E$5="(Todos)",P5968=Painel!$E$5)),$J5968+ROW()/10000000,"")</f>
        <v/>
      </c>
    </row>
    <row r="5969" customFormat="false" ht="15" hidden="false" customHeight="false" outlineLevel="0" collapsed="false">
      <c r="A5969" s="29" t="s">
        <v>52</v>
      </c>
      <c r="B5969" s="29" t="s">
        <v>11160</v>
      </c>
      <c r="C5969" s="29" t="s">
        <v>115</v>
      </c>
      <c r="D5969" s="29"/>
      <c r="E5969" s="29" t="n">
        <v>0</v>
      </c>
      <c r="F5969" s="29"/>
      <c r="G5969" s="29"/>
      <c r="H5969" s="30" t="n">
        <v>0</v>
      </c>
      <c r="I5969" s="29"/>
      <c r="J5969" s="30" t="n">
        <v>0</v>
      </c>
      <c r="K5969" s="29"/>
      <c r="L5969" s="29" t="s">
        <v>116</v>
      </c>
      <c r="M5969" s="29"/>
      <c r="N5969" s="29"/>
      <c r="O5969" s="29"/>
      <c r="P5969" s="29"/>
      <c r="Q5969" s="29" t="n">
        <f aca="false">IFERROR(VALUE(L5969),"")</f>
        <v>0</v>
      </c>
      <c r="R5969" s="29" t="str">
        <f aca="true">IF(O5969="","",O5969-TODAY())</f>
        <v/>
      </c>
      <c r="S5969" s="29" t="str">
        <f aca="false">IF(C5969="&lt;&lt; vazio &gt;&gt;","VAZIA",IF(AND(O5969&lt;&gt;"",R5969&lt;0),"VENCIDO",IF(AND(O5969&lt;&gt;"",R5969&lt;=Parametros!$B$10),"PRÓX. VENCIMENTO",IF(F5969="Q","QUALIDADE",IF(F5969="S","BLOQUEADO",IF(F5969="R","RESTRITO/DEVOLUÇÃO",IF(OR(N5969="QUAR",N5969="QRES"),"QUARENTENA",IF(OR(B5969="DESCARTE",B5969="DEVOLUÇÃO"),"DESCARTE/DEVOLUÇÃO",IF(AND(D5969="",K5969&lt;&gt;""),"SEM LOTE",IF(AND(Q5969&lt;&gt;"",Q5969&gt;=Parametros!$B$11),"PARADO/SEM GIRO","OK"))))))))))</f>
        <v>VAZIA</v>
      </c>
      <c r="T5969" s="29" t="str">
        <f aca="false">IF(AND($S5969="PARADO/SEM GIRO",$K5969="KG",OR(Painel!$B$5="(Todos)",A5969=Painel!$B$5)*OR(Painel!$E$5="(Todos)",P5969=Painel!$E$5)),$J5969+ROW()/10000000,"")</f>
        <v/>
      </c>
      <c r="U5969" s="29" t="str">
        <f aca="false">IF(AND($S5969="VENCIDO",$K5969="KG",OR(Painel!$B$5="(Todos)",A5969=Painel!$B$5)*OR(Painel!$E$5="(Todos)",P5969=Painel!$E$5)),$J5969+ROW()/10000000,"")</f>
        <v/>
      </c>
    </row>
    <row r="5970" customFormat="false" ht="15" hidden="false" customHeight="false" outlineLevel="0" collapsed="false">
      <c r="A5970" s="29" t="s">
        <v>52</v>
      </c>
      <c r="B5970" s="29" t="s">
        <v>11161</v>
      </c>
      <c r="C5970" s="29" t="s">
        <v>691</v>
      </c>
      <c r="D5970" s="29" t="s">
        <v>11162</v>
      </c>
      <c r="E5970" s="29" t="n">
        <v>1</v>
      </c>
      <c r="F5970" s="29"/>
      <c r="G5970" s="29" t="s">
        <v>11163</v>
      </c>
      <c r="H5970" s="30" t="n">
        <v>1026</v>
      </c>
      <c r="I5970" s="31" t="n">
        <v>46280</v>
      </c>
      <c r="J5970" s="30" t="n">
        <v>1026</v>
      </c>
      <c r="K5970" s="29" t="s">
        <v>120</v>
      </c>
      <c r="L5970" s="29" t="s">
        <v>144</v>
      </c>
      <c r="M5970" s="29"/>
      <c r="N5970" s="29" t="s">
        <v>122</v>
      </c>
      <c r="O5970" s="31" t="n">
        <v>46386</v>
      </c>
      <c r="P5970" s="29" t="s">
        <v>123</v>
      </c>
      <c r="Q5970" s="29" t="n">
        <f aca="false">IFERROR(VALUE(L5970),"")</f>
        <v>5</v>
      </c>
      <c r="R5970" s="29" t="n">
        <f aca="true">IF(O5970="","",O5970-TODAY())</f>
        <v>101</v>
      </c>
      <c r="S5970" s="29" t="str">
        <f aca="false">IF(C5970="&lt;&lt; vazio &gt;&gt;","VAZIA",IF(AND(O5970&lt;&gt;"",R5970&lt;0),"VENCIDO",IF(AND(O5970&lt;&gt;"",R5970&lt;=Parametros!$B$10),"PRÓX. VENCIMENTO",IF(F5970="Q","QUALIDADE",IF(F5970="S","BLOQUEADO",IF(F5970="R","RESTRITO/DEVOLUÇÃO",IF(OR(N5970="QUAR",N5970="QRES"),"QUARENTENA",IF(OR(B5970="DESCARTE",B5970="DEVOLUÇÃO"),"DESCARTE/DEVOLUÇÃO",IF(AND(D5970="",K5970&lt;&gt;""),"SEM LOTE",IF(AND(Q5970&lt;&gt;"",Q5970&gt;=Parametros!$B$11),"PARADO/SEM GIRO","OK"))))))))))</f>
        <v>OK</v>
      </c>
      <c r="T5970" s="29" t="str">
        <f aca="false">IF(AND($S5970="PARADO/SEM GIRO",$K5970="KG",OR(Painel!$B$5="(Todos)",A5970=Painel!$B$5)*OR(Painel!$E$5="(Todos)",P5970=Painel!$E$5)),$J5970+ROW()/10000000,"")</f>
        <v/>
      </c>
      <c r="U5970" s="29" t="str">
        <f aca="false">IF(AND($S5970="VENCIDO",$K5970="KG",OR(Painel!$B$5="(Todos)",A5970=Painel!$B$5)*OR(Painel!$E$5="(Todos)",P5970=Painel!$E$5)),$J5970+ROW()/10000000,"")</f>
        <v/>
      </c>
    </row>
    <row r="5971" customFormat="false" ht="15" hidden="false" customHeight="false" outlineLevel="0" collapsed="false">
      <c r="A5971" s="29" t="s">
        <v>52</v>
      </c>
      <c r="B5971" s="29" t="s">
        <v>11164</v>
      </c>
      <c r="C5971" s="29" t="s">
        <v>917</v>
      </c>
      <c r="D5971" s="29" t="s">
        <v>2157</v>
      </c>
      <c r="E5971" s="29" t="n">
        <v>1</v>
      </c>
      <c r="F5971" s="29"/>
      <c r="G5971" s="29" t="s">
        <v>11165</v>
      </c>
      <c r="H5971" s="30" t="n">
        <v>800</v>
      </c>
      <c r="I5971" s="31" t="n">
        <v>46273</v>
      </c>
      <c r="J5971" s="30" t="n">
        <v>800</v>
      </c>
      <c r="K5971" s="29" t="s">
        <v>120</v>
      </c>
      <c r="L5971" s="29" t="s">
        <v>149</v>
      </c>
      <c r="M5971" s="29"/>
      <c r="N5971" s="29" t="s">
        <v>122</v>
      </c>
      <c r="O5971" s="31" t="n">
        <v>46812</v>
      </c>
      <c r="P5971" s="29" t="s">
        <v>123</v>
      </c>
      <c r="Q5971" s="29" t="n">
        <f aca="false">IFERROR(VALUE(L5971),"")</f>
        <v>12</v>
      </c>
      <c r="R5971" s="29" t="n">
        <f aca="true">IF(O5971="","",O5971-TODAY())</f>
        <v>527</v>
      </c>
      <c r="S5971" s="29" t="str">
        <f aca="false">IF(C5971="&lt;&lt; vazio &gt;&gt;","VAZIA",IF(AND(O5971&lt;&gt;"",R5971&lt;0),"VENCIDO",IF(AND(O5971&lt;&gt;"",R5971&lt;=Parametros!$B$10),"PRÓX. VENCIMENTO",IF(F5971="Q","QUALIDADE",IF(F5971="S","BLOQUEADO",IF(F5971="R","RESTRITO/DEVOLUÇÃO",IF(OR(N5971="QUAR",N5971="QRES"),"QUARENTENA",IF(OR(B5971="DESCARTE",B5971="DEVOLUÇÃO"),"DESCARTE/DEVOLUÇÃO",IF(AND(D5971="",K5971&lt;&gt;""),"SEM LOTE",IF(AND(Q5971&lt;&gt;"",Q5971&gt;=Parametros!$B$11),"PARADO/SEM GIRO","OK"))))))))))</f>
        <v>OK</v>
      </c>
      <c r="T5971" s="29" t="str">
        <f aca="false">IF(AND($S5971="PARADO/SEM GIRO",$K5971="KG",OR(Painel!$B$5="(Todos)",A5971=Painel!$B$5)*OR(Painel!$E$5="(Todos)",P5971=Painel!$E$5)),$J5971+ROW()/10000000,"")</f>
        <v/>
      </c>
      <c r="U5971" s="29" t="str">
        <f aca="false">IF(AND($S5971="VENCIDO",$K5971="KG",OR(Painel!$B$5="(Todos)",A5971=Painel!$B$5)*OR(Painel!$E$5="(Todos)",P5971=Painel!$E$5)),$J5971+ROW()/10000000,"")</f>
        <v/>
      </c>
    </row>
    <row r="5972" customFormat="false" ht="15" hidden="false" customHeight="false" outlineLevel="0" collapsed="false">
      <c r="A5972" s="29" t="s">
        <v>52</v>
      </c>
      <c r="B5972" s="29" t="s">
        <v>11166</v>
      </c>
      <c r="C5972" s="29" t="s">
        <v>768</v>
      </c>
      <c r="D5972" s="29" t="s">
        <v>2268</v>
      </c>
      <c r="E5972" s="29" t="n">
        <v>1</v>
      </c>
      <c r="F5972" s="29"/>
      <c r="G5972" s="29" t="s">
        <v>11167</v>
      </c>
      <c r="H5972" s="30" t="n">
        <v>800</v>
      </c>
      <c r="I5972" s="31" t="n">
        <v>46275</v>
      </c>
      <c r="J5972" s="30" t="n">
        <v>800</v>
      </c>
      <c r="K5972" s="29" t="s">
        <v>120</v>
      </c>
      <c r="L5972" s="29" t="s">
        <v>121</v>
      </c>
      <c r="M5972" s="29"/>
      <c r="N5972" s="29" t="s">
        <v>122</v>
      </c>
      <c r="O5972" s="31" t="n">
        <v>46621</v>
      </c>
      <c r="P5972" s="29" t="s">
        <v>123</v>
      </c>
      <c r="Q5972" s="29" t="n">
        <f aca="false">IFERROR(VALUE(L5972),"")</f>
        <v>10</v>
      </c>
      <c r="R5972" s="29" t="n">
        <f aca="true">IF(O5972="","",O5972-TODAY())</f>
        <v>336</v>
      </c>
      <c r="S5972" s="29" t="str">
        <f aca="false">IF(C5972="&lt;&lt; vazio &gt;&gt;","VAZIA",IF(AND(O5972&lt;&gt;"",R5972&lt;0),"VENCIDO",IF(AND(O5972&lt;&gt;"",R5972&lt;=Parametros!$B$10),"PRÓX. VENCIMENTO",IF(F5972="Q","QUALIDADE",IF(F5972="S","BLOQUEADO",IF(F5972="R","RESTRITO/DEVOLUÇÃO",IF(OR(N5972="QUAR",N5972="QRES"),"QUARENTENA",IF(OR(B5972="DESCARTE",B5972="DEVOLUÇÃO"),"DESCARTE/DEVOLUÇÃO",IF(AND(D5972="",K5972&lt;&gt;""),"SEM LOTE",IF(AND(Q5972&lt;&gt;"",Q5972&gt;=Parametros!$B$11),"PARADO/SEM GIRO","OK"))))))))))</f>
        <v>OK</v>
      </c>
      <c r="T5972" s="29" t="str">
        <f aca="false">IF(AND($S5972="PARADO/SEM GIRO",$K5972="KG",OR(Painel!$B$5="(Todos)",A5972=Painel!$B$5)*OR(Painel!$E$5="(Todos)",P5972=Painel!$E$5)),$J5972+ROW()/10000000,"")</f>
        <v/>
      </c>
      <c r="U5972" s="29" t="str">
        <f aca="false">IF(AND($S5972="VENCIDO",$K5972="KG",OR(Painel!$B$5="(Todos)",A5972=Painel!$B$5)*OR(Painel!$E$5="(Todos)",P5972=Painel!$E$5)),$J5972+ROW()/10000000,"")</f>
        <v/>
      </c>
    </row>
    <row r="5973" customFormat="false" ht="15" hidden="false" customHeight="false" outlineLevel="0" collapsed="false">
      <c r="A5973" s="29" t="s">
        <v>52</v>
      </c>
      <c r="B5973" s="29" t="s">
        <v>11168</v>
      </c>
      <c r="C5973" s="29" t="s">
        <v>167</v>
      </c>
      <c r="D5973" s="29" t="s">
        <v>765</v>
      </c>
      <c r="E5973" s="29" t="n">
        <v>1</v>
      </c>
      <c r="F5973" s="29" t="s">
        <v>268</v>
      </c>
      <c r="G5973" s="29" t="s">
        <v>11169</v>
      </c>
      <c r="H5973" s="30" t="n">
        <v>590.4</v>
      </c>
      <c r="I5973" s="31" t="n">
        <v>46283</v>
      </c>
      <c r="J5973" s="30" t="n">
        <v>590.4</v>
      </c>
      <c r="K5973" s="29" t="s">
        <v>120</v>
      </c>
      <c r="L5973" s="29" t="s">
        <v>176</v>
      </c>
      <c r="M5973" s="29"/>
      <c r="N5973" s="29" t="s">
        <v>122</v>
      </c>
      <c r="O5973" s="31" t="n">
        <v>46830</v>
      </c>
      <c r="P5973" s="29" t="s">
        <v>123</v>
      </c>
      <c r="Q5973" s="29" t="n">
        <f aca="false">IFERROR(VALUE(L5973),"")</f>
        <v>2</v>
      </c>
      <c r="R5973" s="29" t="n">
        <f aca="true">IF(O5973="","",O5973-TODAY())</f>
        <v>545</v>
      </c>
      <c r="S5973" s="29" t="str">
        <f aca="false">IF(C5973="&lt;&lt; vazio &gt;&gt;","VAZIA",IF(AND(O5973&lt;&gt;"",R5973&lt;0),"VENCIDO",IF(AND(O5973&lt;&gt;"",R5973&lt;=Parametros!$B$10),"PRÓX. VENCIMENTO",IF(F5973="Q","QUALIDADE",IF(F5973="S","BLOQUEADO",IF(F5973="R","RESTRITO/DEVOLUÇÃO",IF(OR(N5973="QUAR",N5973="QRES"),"QUARENTENA",IF(OR(B5973="DESCARTE",B5973="DEVOLUÇÃO"),"DESCARTE/DEVOLUÇÃO",IF(AND(D5973="",K5973&lt;&gt;""),"SEM LOTE",IF(AND(Q5973&lt;&gt;"",Q5973&gt;=Parametros!$B$11),"PARADO/SEM GIRO","OK"))))))))))</f>
        <v>QUALIDADE</v>
      </c>
      <c r="T5973" s="29" t="str">
        <f aca="false">IF(AND($S5973="PARADO/SEM GIRO",$K5973="KG",OR(Painel!$B$5="(Todos)",A5973=Painel!$B$5)*OR(Painel!$E$5="(Todos)",P5973=Painel!$E$5)),$J5973+ROW()/10000000,"")</f>
        <v/>
      </c>
      <c r="U5973" s="29" t="str">
        <f aca="false">IF(AND($S5973="VENCIDO",$K5973="KG",OR(Painel!$B$5="(Todos)",A5973=Painel!$B$5)*OR(Painel!$E$5="(Todos)",P5973=Painel!$E$5)),$J5973+ROW()/10000000,"")</f>
        <v/>
      </c>
    </row>
    <row r="5974" customFormat="false" ht="15" hidden="false" customHeight="false" outlineLevel="0" collapsed="false">
      <c r="A5974" s="29" t="s">
        <v>52</v>
      </c>
      <c r="B5974" s="29" t="s">
        <v>11170</v>
      </c>
      <c r="C5974" s="29" t="s">
        <v>442</v>
      </c>
      <c r="D5974" s="29" t="s">
        <v>443</v>
      </c>
      <c r="E5974" s="29" t="n">
        <v>1</v>
      </c>
      <c r="F5974" s="29"/>
      <c r="G5974" s="29" t="s">
        <v>11171</v>
      </c>
      <c r="H5974" s="30" t="n">
        <v>415.8</v>
      </c>
      <c r="I5974" s="31" t="n">
        <v>46183</v>
      </c>
      <c r="J5974" s="30" t="n">
        <v>415.8</v>
      </c>
      <c r="K5974" s="29" t="s">
        <v>120</v>
      </c>
      <c r="L5974" s="29" t="s">
        <v>1096</v>
      </c>
      <c r="M5974" s="29"/>
      <c r="N5974" s="29" t="s">
        <v>122</v>
      </c>
      <c r="O5974" s="31" t="n">
        <v>46681</v>
      </c>
      <c r="P5974" s="29" t="s">
        <v>123</v>
      </c>
      <c r="Q5974" s="29" t="n">
        <f aca="false">IFERROR(VALUE(L5974),"")</f>
        <v>102</v>
      </c>
      <c r="R5974" s="29" t="n">
        <f aca="true">IF(O5974="","",O5974-TODAY())</f>
        <v>396</v>
      </c>
      <c r="S5974" s="29" t="str">
        <f aca="false">IF(C5974="&lt;&lt; vazio &gt;&gt;","VAZIA",IF(AND(O5974&lt;&gt;"",R5974&lt;0),"VENCIDO",IF(AND(O5974&lt;&gt;"",R5974&lt;=Parametros!$B$10),"PRÓX. VENCIMENTO",IF(F5974="Q","QUALIDADE",IF(F5974="S","BLOQUEADO",IF(F5974="R","RESTRITO/DEVOLUÇÃO",IF(OR(N5974="QUAR",N5974="QRES"),"QUARENTENA",IF(OR(B5974="DESCARTE",B5974="DEVOLUÇÃO"),"DESCARTE/DEVOLUÇÃO",IF(AND(D5974="",K5974&lt;&gt;""),"SEM LOTE",IF(AND(Q5974&lt;&gt;"",Q5974&gt;=Parametros!$B$11),"PARADO/SEM GIRO","OK"))))))))))</f>
        <v>PARADO/SEM GIRO</v>
      </c>
      <c r="T5974" s="29" t="n">
        <f aca="false">IF(AND($S5974="PARADO/SEM GIRO",$K5974="KG",OR(Painel!$B$5="(Todos)",A5974=Painel!$B$5)*OR(Painel!$E$5="(Todos)",P5974=Painel!$E$5)),$J5974+ROW()/10000000,"")</f>
        <v>415.8005974</v>
      </c>
      <c r="U5974" s="29" t="str">
        <f aca="false">IF(AND($S5974="VENCIDO",$K5974="KG",OR(Painel!$B$5="(Todos)",A5974=Painel!$B$5)*OR(Painel!$E$5="(Todos)",P5974=Painel!$E$5)),$J5974+ROW()/10000000,"")</f>
        <v/>
      </c>
    </row>
    <row r="5975" customFormat="false" ht="15" hidden="false" customHeight="false" outlineLevel="0" collapsed="false">
      <c r="A5975" s="29" t="s">
        <v>52</v>
      </c>
      <c r="B5975" s="29" t="s">
        <v>11172</v>
      </c>
      <c r="C5975" s="29" t="s">
        <v>517</v>
      </c>
      <c r="D5975" s="29" t="s">
        <v>518</v>
      </c>
      <c r="E5975" s="29" t="n">
        <v>1</v>
      </c>
      <c r="F5975" s="29"/>
      <c r="G5975" s="29" t="s">
        <v>11173</v>
      </c>
      <c r="H5975" s="30" t="n">
        <v>600</v>
      </c>
      <c r="I5975" s="31" t="n">
        <v>46279</v>
      </c>
      <c r="J5975" s="30" t="n">
        <v>600</v>
      </c>
      <c r="K5975" s="29" t="s">
        <v>120</v>
      </c>
      <c r="L5975" s="29" t="s">
        <v>350</v>
      </c>
      <c r="M5975" s="29"/>
      <c r="N5975" s="29" t="s">
        <v>122</v>
      </c>
      <c r="O5975" s="31" t="n">
        <v>46549</v>
      </c>
      <c r="P5975" s="29" t="s">
        <v>123</v>
      </c>
      <c r="Q5975" s="29" t="n">
        <f aca="false">IFERROR(VALUE(L5975),"")</f>
        <v>6</v>
      </c>
      <c r="R5975" s="29" t="n">
        <f aca="true">IF(O5975="","",O5975-TODAY())</f>
        <v>264</v>
      </c>
      <c r="S5975" s="29" t="str">
        <f aca="false">IF(C5975="&lt;&lt; vazio &gt;&gt;","VAZIA",IF(AND(O5975&lt;&gt;"",R5975&lt;0),"VENCIDO",IF(AND(O5975&lt;&gt;"",R5975&lt;=Parametros!$B$10),"PRÓX. VENCIMENTO",IF(F5975="Q","QUALIDADE",IF(F5975="S","BLOQUEADO",IF(F5975="R","RESTRITO/DEVOLUÇÃO",IF(OR(N5975="QUAR",N5975="QRES"),"QUARENTENA",IF(OR(B5975="DESCARTE",B5975="DEVOLUÇÃO"),"DESCARTE/DEVOLUÇÃO",IF(AND(D5975="",K5975&lt;&gt;""),"SEM LOTE",IF(AND(Q5975&lt;&gt;"",Q5975&gt;=Parametros!$B$11),"PARADO/SEM GIRO","OK"))))))))))</f>
        <v>OK</v>
      </c>
      <c r="T5975" s="29" t="str">
        <f aca="false">IF(AND($S5975="PARADO/SEM GIRO",$K5975="KG",OR(Painel!$B$5="(Todos)",A5975=Painel!$B$5)*OR(Painel!$E$5="(Todos)",P5975=Painel!$E$5)),$J5975+ROW()/10000000,"")</f>
        <v/>
      </c>
      <c r="U5975" s="29" t="str">
        <f aca="false">IF(AND($S5975="VENCIDO",$K5975="KG",OR(Painel!$B$5="(Todos)",A5975=Painel!$B$5)*OR(Painel!$E$5="(Todos)",P5975=Painel!$E$5)),$J5975+ROW()/10000000,"")</f>
        <v/>
      </c>
    </row>
    <row r="5976" customFormat="false" ht="15" hidden="false" customHeight="false" outlineLevel="0" collapsed="false">
      <c r="A5976" s="29" t="s">
        <v>52</v>
      </c>
      <c r="B5976" s="29" t="s">
        <v>11174</v>
      </c>
      <c r="C5976" s="29" t="s">
        <v>876</v>
      </c>
      <c r="D5976" s="29" t="s">
        <v>11175</v>
      </c>
      <c r="E5976" s="29" t="n">
        <v>1</v>
      </c>
      <c r="F5976" s="29"/>
      <c r="G5976" s="29" t="s">
        <v>11176</v>
      </c>
      <c r="H5976" s="30" t="n">
        <v>700</v>
      </c>
      <c r="I5976" s="31" t="n">
        <v>46265</v>
      </c>
      <c r="J5976" s="30" t="n">
        <v>700</v>
      </c>
      <c r="K5976" s="29" t="s">
        <v>120</v>
      </c>
      <c r="L5976" s="29" t="s">
        <v>216</v>
      </c>
      <c r="M5976" s="29"/>
      <c r="N5976" s="29" t="s">
        <v>122</v>
      </c>
      <c r="O5976" s="31" t="n">
        <v>46810</v>
      </c>
      <c r="P5976" s="29" t="s">
        <v>123</v>
      </c>
      <c r="Q5976" s="29" t="n">
        <f aca="false">IFERROR(VALUE(L5976),"")</f>
        <v>20</v>
      </c>
      <c r="R5976" s="29" t="n">
        <f aca="true">IF(O5976="","",O5976-TODAY())</f>
        <v>525</v>
      </c>
      <c r="S5976" s="29" t="str">
        <f aca="false">IF(C5976="&lt;&lt; vazio &gt;&gt;","VAZIA",IF(AND(O5976&lt;&gt;"",R5976&lt;0),"VENCIDO",IF(AND(O5976&lt;&gt;"",R5976&lt;=Parametros!$B$10),"PRÓX. VENCIMENTO",IF(F5976="Q","QUALIDADE",IF(F5976="S","BLOQUEADO",IF(F5976="R","RESTRITO/DEVOLUÇÃO",IF(OR(N5976="QUAR",N5976="QRES"),"QUARENTENA",IF(OR(B5976="DESCARTE",B5976="DEVOLUÇÃO"),"DESCARTE/DEVOLUÇÃO",IF(AND(D5976="",K5976&lt;&gt;""),"SEM LOTE",IF(AND(Q5976&lt;&gt;"",Q5976&gt;=Parametros!$B$11),"PARADO/SEM GIRO","OK"))))))))))</f>
        <v>OK</v>
      </c>
      <c r="T5976" s="29" t="str">
        <f aca="false">IF(AND($S5976="PARADO/SEM GIRO",$K5976="KG",OR(Painel!$B$5="(Todos)",A5976=Painel!$B$5)*OR(Painel!$E$5="(Todos)",P5976=Painel!$E$5)),$J5976+ROW()/10000000,"")</f>
        <v/>
      </c>
      <c r="U5976" s="29" t="str">
        <f aca="false">IF(AND($S5976="VENCIDO",$K5976="KG",OR(Painel!$B$5="(Todos)",A5976=Painel!$B$5)*OR(Painel!$E$5="(Todos)",P5976=Painel!$E$5)),$J5976+ROW()/10000000,"")</f>
        <v/>
      </c>
    </row>
    <row r="5977" customFormat="false" ht="15" hidden="false" customHeight="false" outlineLevel="0" collapsed="false">
      <c r="A5977" s="29" t="s">
        <v>52</v>
      </c>
      <c r="B5977" s="29" t="s">
        <v>11177</v>
      </c>
      <c r="C5977" s="29" t="s">
        <v>222</v>
      </c>
      <c r="D5977" s="29" t="s">
        <v>1249</v>
      </c>
      <c r="E5977" s="29" t="n">
        <v>1</v>
      </c>
      <c r="F5977" s="29" t="s">
        <v>268</v>
      </c>
      <c r="G5977" s="29" t="s">
        <v>11178</v>
      </c>
      <c r="H5977" s="30" t="n">
        <v>1000</v>
      </c>
      <c r="I5977" s="31" t="n">
        <v>46285</v>
      </c>
      <c r="J5977" s="30" t="n">
        <v>1000</v>
      </c>
      <c r="K5977" s="29" t="s">
        <v>120</v>
      </c>
      <c r="L5977" s="29" t="s">
        <v>116</v>
      </c>
      <c r="M5977" s="29"/>
      <c r="N5977" s="29" t="s">
        <v>122</v>
      </c>
      <c r="O5977" s="31" t="n">
        <v>46832</v>
      </c>
      <c r="P5977" s="29" t="s">
        <v>123</v>
      </c>
      <c r="Q5977" s="29" t="n">
        <f aca="false">IFERROR(VALUE(L5977),"")</f>
        <v>0</v>
      </c>
      <c r="R5977" s="29" t="n">
        <f aca="true">IF(O5977="","",O5977-TODAY())</f>
        <v>547</v>
      </c>
      <c r="S5977" s="29" t="str">
        <f aca="false">IF(C5977="&lt;&lt; vazio &gt;&gt;","VAZIA",IF(AND(O5977&lt;&gt;"",R5977&lt;0),"VENCIDO",IF(AND(O5977&lt;&gt;"",R5977&lt;=Parametros!$B$10),"PRÓX. VENCIMENTO",IF(F5977="Q","QUALIDADE",IF(F5977="S","BLOQUEADO",IF(F5977="R","RESTRITO/DEVOLUÇÃO",IF(OR(N5977="QUAR",N5977="QRES"),"QUARENTENA",IF(OR(B5977="DESCARTE",B5977="DEVOLUÇÃO"),"DESCARTE/DEVOLUÇÃO",IF(AND(D5977="",K5977&lt;&gt;""),"SEM LOTE",IF(AND(Q5977&lt;&gt;"",Q5977&gt;=Parametros!$B$11),"PARADO/SEM GIRO","OK"))))))))))</f>
        <v>QUALIDADE</v>
      </c>
      <c r="T5977" s="29" t="str">
        <f aca="false">IF(AND($S5977="PARADO/SEM GIRO",$K5977="KG",OR(Painel!$B$5="(Todos)",A5977=Painel!$B$5)*OR(Painel!$E$5="(Todos)",P5977=Painel!$E$5)),$J5977+ROW()/10000000,"")</f>
        <v/>
      </c>
      <c r="U5977" s="29" t="str">
        <f aca="false">IF(AND($S5977="VENCIDO",$K5977="KG",OR(Painel!$B$5="(Todos)",A5977=Painel!$B$5)*OR(Painel!$E$5="(Todos)",P5977=Painel!$E$5)),$J5977+ROW()/10000000,"")</f>
        <v/>
      </c>
    </row>
    <row r="5978" customFormat="false" ht="15" hidden="false" customHeight="false" outlineLevel="0" collapsed="false">
      <c r="A5978" s="29" t="s">
        <v>52</v>
      </c>
      <c r="B5978" s="29" t="s">
        <v>11179</v>
      </c>
      <c r="C5978" s="29" t="s">
        <v>481</v>
      </c>
      <c r="D5978" s="29" t="s">
        <v>6147</v>
      </c>
      <c r="E5978" s="29" t="n">
        <v>1</v>
      </c>
      <c r="F5978" s="29" t="s">
        <v>137</v>
      </c>
      <c r="G5978" s="29" t="s">
        <v>11180</v>
      </c>
      <c r="H5978" s="30" t="n">
        <v>590.4</v>
      </c>
      <c r="I5978" s="31" t="n">
        <v>46271</v>
      </c>
      <c r="J5978" s="30" t="n">
        <v>590.4</v>
      </c>
      <c r="K5978" s="29" t="s">
        <v>120</v>
      </c>
      <c r="L5978" s="29" t="s">
        <v>221</v>
      </c>
      <c r="M5978" s="29"/>
      <c r="N5978" s="29" t="s">
        <v>134</v>
      </c>
      <c r="O5978" s="31" t="n">
        <v>46282</v>
      </c>
      <c r="P5978" s="29" t="s">
        <v>123</v>
      </c>
      <c r="Q5978" s="29" t="n">
        <f aca="false">IFERROR(VALUE(L5978),"")</f>
        <v>14</v>
      </c>
      <c r="R5978" s="29" t="n">
        <f aca="true">IF(O5978="","",O5978-TODAY())</f>
        <v>-3</v>
      </c>
      <c r="S5978" s="29" t="str">
        <f aca="false">IF(C5978="&lt;&lt; vazio &gt;&gt;","VAZIA",IF(AND(O5978&lt;&gt;"",R5978&lt;0),"VENCIDO",IF(AND(O5978&lt;&gt;"",R5978&lt;=Parametros!$B$10),"PRÓX. VENCIMENTO",IF(F5978="Q","QUALIDADE",IF(F5978="S","BLOQUEADO",IF(F5978="R","RESTRITO/DEVOLUÇÃO",IF(OR(N5978="QUAR",N5978="QRES"),"QUARENTENA",IF(OR(B5978="DESCARTE",B5978="DEVOLUÇÃO"),"DESCARTE/DEVOLUÇÃO",IF(AND(D5978="",K5978&lt;&gt;""),"SEM LOTE",IF(AND(Q5978&lt;&gt;"",Q5978&gt;=Parametros!$B$11),"PARADO/SEM GIRO","OK"))))))))))</f>
        <v>VENCIDO</v>
      </c>
      <c r="T5978" s="29" t="str">
        <f aca="false">IF(AND($S5978="PARADO/SEM GIRO",$K5978="KG",OR(Painel!$B$5="(Todos)",A5978=Painel!$B$5)*OR(Painel!$E$5="(Todos)",P5978=Painel!$E$5)),$J5978+ROW()/10000000,"")</f>
        <v/>
      </c>
      <c r="U5978" s="29" t="n">
        <f aca="false">IF(AND($S5978="VENCIDO",$K5978="KG",OR(Painel!$B$5="(Todos)",A5978=Painel!$B$5)*OR(Painel!$E$5="(Todos)",P5978=Painel!$E$5)),$J5978+ROW()/10000000,"")</f>
        <v>590.4005978</v>
      </c>
    </row>
    <row r="5979" customFormat="false" ht="15" hidden="false" customHeight="false" outlineLevel="0" collapsed="false">
      <c r="A5979" s="29" t="s">
        <v>52</v>
      </c>
      <c r="B5979" s="29" t="s">
        <v>11181</v>
      </c>
      <c r="C5979" s="29" t="s">
        <v>396</v>
      </c>
      <c r="D5979" s="29" t="s">
        <v>397</v>
      </c>
      <c r="E5979" s="29" t="n">
        <v>1</v>
      </c>
      <c r="F5979" s="29"/>
      <c r="G5979" s="29" t="s">
        <v>11182</v>
      </c>
      <c r="H5979" s="30" t="n">
        <v>1102.5</v>
      </c>
      <c r="I5979" s="31" t="n">
        <v>46261</v>
      </c>
      <c r="J5979" s="30" t="n">
        <v>1102.5</v>
      </c>
      <c r="K5979" s="29" t="s">
        <v>120</v>
      </c>
      <c r="L5979" s="29" t="s">
        <v>938</v>
      </c>
      <c r="M5979" s="29"/>
      <c r="N5979" s="29" t="s">
        <v>122</v>
      </c>
      <c r="O5979" s="31" t="n">
        <v>46806</v>
      </c>
      <c r="P5979" s="29" t="s">
        <v>123</v>
      </c>
      <c r="Q5979" s="29" t="n">
        <f aca="false">IFERROR(VALUE(L5979),"")</f>
        <v>24</v>
      </c>
      <c r="R5979" s="29" t="n">
        <f aca="true">IF(O5979="","",O5979-TODAY())</f>
        <v>521</v>
      </c>
      <c r="S5979" s="29" t="str">
        <f aca="false">IF(C5979="&lt;&lt; vazio &gt;&gt;","VAZIA",IF(AND(O5979&lt;&gt;"",R5979&lt;0),"VENCIDO",IF(AND(O5979&lt;&gt;"",R5979&lt;=Parametros!$B$10),"PRÓX. VENCIMENTO",IF(F5979="Q","QUALIDADE",IF(F5979="S","BLOQUEADO",IF(F5979="R","RESTRITO/DEVOLUÇÃO",IF(OR(N5979="QUAR",N5979="QRES"),"QUARENTENA",IF(OR(B5979="DESCARTE",B5979="DEVOLUÇÃO"),"DESCARTE/DEVOLUÇÃO",IF(AND(D5979="",K5979&lt;&gt;""),"SEM LOTE",IF(AND(Q5979&lt;&gt;"",Q5979&gt;=Parametros!$B$11),"PARADO/SEM GIRO","OK"))))))))))</f>
        <v>OK</v>
      </c>
      <c r="T5979" s="29" t="str">
        <f aca="false">IF(AND($S5979="PARADO/SEM GIRO",$K5979="KG",OR(Painel!$B$5="(Todos)",A5979=Painel!$B$5)*OR(Painel!$E$5="(Todos)",P5979=Painel!$E$5)),$J5979+ROW()/10000000,"")</f>
        <v/>
      </c>
      <c r="U5979" s="29" t="str">
        <f aca="false">IF(AND($S5979="VENCIDO",$K5979="KG",OR(Painel!$B$5="(Todos)",A5979=Painel!$B$5)*OR(Painel!$E$5="(Todos)",P5979=Painel!$E$5)),$J5979+ROW()/10000000,"")</f>
        <v/>
      </c>
    </row>
    <row r="5980" customFormat="false" ht="15" hidden="false" customHeight="false" outlineLevel="0" collapsed="false">
      <c r="A5980" s="29" t="s">
        <v>52</v>
      </c>
      <c r="B5980" s="29" t="s">
        <v>11183</v>
      </c>
      <c r="C5980" s="29" t="s">
        <v>129</v>
      </c>
      <c r="D5980" s="29" t="s">
        <v>130</v>
      </c>
      <c r="E5980" s="29" t="n">
        <v>1</v>
      </c>
      <c r="F5980" s="29"/>
      <c r="G5980" s="29" t="s">
        <v>11184</v>
      </c>
      <c r="H5980" s="30" t="n">
        <v>1000</v>
      </c>
      <c r="I5980" s="31" t="n">
        <v>46245</v>
      </c>
      <c r="J5980" s="30" t="n">
        <v>1000</v>
      </c>
      <c r="K5980" s="29" t="s">
        <v>120</v>
      </c>
      <c r="L5980" s="29" t="s">
        <v>2312</v>
      </c>
      <c r="M5980" s="29"/>
      <c r="N5980" s="29" t="s">
        <v>122</v>
      </c>
      <c r="O5980" s="31" t="n">
        <v>46970</v>
      </c>
      <c r="P5980" s="29" t="s">
        <v>123</v>
      </c>
      <c r="Q5980" s="29" t="n">
        <f aca="false">IFERROR(VALUE(L5980),"")</f>
        <v>40</v>
      </c>
      <c r="R5980" s="29" t="n">
        <f aca="true">IF(O5980="","",O5980-TODAY())</f>
        <v>685</v>
      </c>
      <c r="S5980" s="29" t="str">
        <f aca="false">IF(C5980="&lt;&lt; vazio &gt;&gt;","VAZIA",IF(AND(O5980&lt;&gt;"",R5980&lt;0),"VENCIDO",IF(AND(O5980&lt;&gt;"",R5980&lt;=Parametros!$B$10),"PRÓX. VENCIMENTO",IF(F5980="Q","QUALIDADE",IF(F5980="S","BLOQUEADO",IF(F5980="R","RESTRITO/DEVOLUÇÃO",IF(OR(N5980="QUAR",N5980="QRES"),"QUARENTENA",IF(OR(B5980="DESCARTE",B5980="DEVOLUÇÃO"),"DESCARTE/DEVOLUÇÃO",IF(AND(D5980="",K5980&lt;&gt;""),"SEM LOTE",IF(AND(Q5980&lt;&gt;"",Q5980&gt;=Parametros!$B$11),"PARADO/SEM GIRO","OK"))))))))))</f>
        <v>OK</v>
      </c>
      <c r="T5980" s="29" t="str">
        <f aca="false">IF(AND($S5980="PARADO/SEM GIRO",$K5980="KG",OR(Painel!$B$5="(Todos)",A5980=Painel!$B$5)*OR(Painel!$E$5="(Todos)",P5980=Painel!$E$5)),$J5980+ROW()/10000000,"")</f>
        <v/>
      </c>
      <c r="U5980" s="29" t="str">
        <f aca="false">IF(AND($S5980="VENCIDO",$K5980="KG",OR(Painel!$B$5="(Todos)",A5980=Painel!$B$5)*OR(Painel!$E$5="(Todos)",P5980=Painel!$E$5)),$J5980+ROW()/10000000,"")</f>
        <v/>
      </c>
    </row>
    <row r="5981" customFormat="false" ht="15" hidden="false" customHeight="false" outlineLevel="0" collapsed="false">
      <c r="A5981" s="29" t="s">
        <v>52</v>
      </c>
      <c r="B5981" s="29" t="s">
        <v>11185</v>
      </c>
      <c r="C5981" s="29" t="s">
        <v>115</v>
      </c>
      <c r="D5981" s="29"/>
      <c r="E5981" s="29" t="n">
        <v>0</v>
      </c>
      <c r="F5981" s="29"/>
      <c r="G5981" s="29"/>
      <c r="H5981" s="30" t="n">
        <v>0</v>
      </c>
      <c r="I5981" s="29"/>
      <c r="J5981" s="30" t="n">
        <v>0</v>
      </c>
      <c r="K5981" s="29"/>
      <c r="L5981" s="29" t="s">
        <v>116</v>
      </c>
      <c r="M5981" s="29"/>
      <c r="N5981" s="29"/>
      <c r="O5981" s="29"/>
      <c r="P5981" s="29"/>
      <c r="Q5981" s="29" t="n">
        <f aca="false">IFERROR(VALUE(L5981),"")</f>
        <v>0</v>
      </c>
      <c r="R5981" s="29" t="str">
        <f aca="true">IF(O5981="","",O5981-TODAY())</f>
        <v/>
      </c>
      <c r="S5981" s="29" t="str">
        <f aca="false">IF(C5981="&lt;&lt; vazio &gt;&gt;","VAZIA",IF(AND(O5981&lt;&gt;"",R5981&lt;0),"VENCIDO",IF(AND(O5981&lt;&gt;"",R5981&lt;=Parametros!$B$10),"PRÓX. VENCIMENTO",IF(F5981="Q","QUALIDADE",IF(F5981="S","BLOQUEADO",IF(F5981="R","RESTRITO/DEVOLUÇÃO",IF(OR(N5981="QUAR",N5981="QRES"),"QUARENTENA",IF(OR(B5981="DESCARTE",B5981="DEVOLUÇÃO"),"DESCARTE/DEVOLUÇÃO",IF(AND(D5981="",K5981&lt;&gt;""),"SEM LOTE",IF(AND(Q5981&lt;&gt;"",Q5981&gt;=Parametros!$B$11),"PARADO/SEM GIRO","OK"))))))))))</f>
        <v>VAZIA</v>
      </c>
      <c r="T5981" s="29" t="str">
        <f aca="false">IF(AND($S5981="PARADO/SEM GIRO",$K5981="KG",OR(Painel!$B$5="(Todos)",A5981=Painel!$B$5)*OR(Painel!$E$5="(Todos)",P5981=Painel!$E$5)),$J5981+ROW()/10000000,"")</f>
        <v/>
      </c>
      <c r="U5981" s="29" t="str">
        <f aca="false">IF(AND($S5981="VENCIDO",$K5981="KG",OR(Painel!$B$5="(Todos)",A5981=Painel!$B$5)*OR(Painel!$E$5="(Todos)",P5981=Painel!$E$5)),$J5981+ROW()/10000000,"")</f>
        <v/>
      </c>
    </row>
    <row r="5982" customFormat="false" ht="15" hidden="false" customHeight="false" outlineLevel="0" collapsed="false">
      <c r="A5982" s="29" t="s">
        <v>52</v>
      </c>
      <c r="B5982" s="29" t="s">
        <v>11186</v>
      </c>
      <c r="C5982" s="29" t="s">
        <v>1274</v>
      </c>
      <c r="D5982" s="29" t="s">
        <v>3879</v>
      </c>
      <c r="E5982" s="29" t="n">
        <v>1</v>
      </c>
      <c r="F5982" s="29"/>
      <c r="G5982" s="29" t="s">
        <v>11187</v>
      </c>
      <c r="H5982" s="30" t="n">
        <v>1000</v>
      </c>
      <c r="I5982" s="31" t="n">
        <v>46230</v>
      </c>
      <c r="J5982" s="30" t="n">
        <v>1000</v>
      </c>
      <c r="K5982" s="29" t="s">
        <v>120</v>
      </c>
      <c r="L5982" s="29" t="s">
        <v>1277</v>
      </c>
      <c r="M5982" s="29"/>
      <c r="N5982" s="29" t="s">
        <v>122</v>
      </c>
      <c r="O5982" s="31" t="n">
        <v>46587</v>
      </c>
      <c r="P5982" s="29" t="s">
        <v>123</v>
      </c>
      <c r="Q5982" s="29" t="n">
        <f aca="false">IFERROR(VALUE(L5982),"")</f>
        <v>55</v>
      </c>
      <c r="R5982" s="29" t="n">
        <f aca="true">IF(O5982="","",O5982-TODAY())</f>
        <v>302</v>
      </c>
      <c r="S5982" s="29" t="str">
        <f aca="false">IF(C5982="&lt;&lt; vazio &gt;&gt;","VAZIA",IF(AND(O5982&lt;&gt;"",R5982&lt;0),"VENCIDO",IF(AND(O5982&lt;&gt;"",R5982&lt;=Parametros!$B$10),"PRÓX. VENCIMENTO",IF(F5982="Q","QUALIDADE",IF(F5982="S","BLOQUEADO",IF(F5982="R","RESTRITO/DEVOLUÇÃO",IF(OR(N5982="QUAR",N5982="QRES"),"QUARENTENA",IF(OR(B5982="DESCARTE",B5982="DEVOLUÇÃO"),"DESCARTE/DEVOLUÇÃO",IF(AND(D5982="",K5982&lt;&gt;""),"SEM LOTE",IF(AND(Q5982&lt;&gt;"",Q5982&gt;=Parametros!$B$11),"PARADO/SEM GIRO","OK"))))))))))</f>
        <v>OK</v>
      </c>
      <c r="T5982" s="29" t="str">
        <f aca="false">IF(AND($S5982="PARADO/SEM GIRO",$K5982="KG",OR(Painel!$B$5="(Todos)",A5982=Painel!$B$5)*OR(Painel!$E$5="(Todos)",P5982=Painel!$E$5)),$J5982+ROW()/10000000,"")</f>
        <v/>
      </c>
      <c r="U5982" s="29" t="str">
        <f aca="false">IF(AND($S5982="VENCIDO",$K5982="KG",OR(Painel!$B$5="(Todos)",A5982=Painel!$B$5)*OR(Painel!$E$5="(Todos)",P5982=Painel!$E$5)),$J5982+ROW()/10000000,"")</f>
        <v/>
      </c>
    </row>
    <row r="5983" customFormat="false" ht="15" hidden="false" customHeight="false" outlineLevel="0" collapsed="false">
      <c r="A5983" s="29" t="s">
        <v>52</v>
      </c>
      <c r="B5983" s="29" t="s">
        <v>11188</v>
      </c>
      <c r="C5983" s="29" t="s">
        <v>1381</v>
      </c>
      <c r="D5983" s="29" t="s">
        <v>7649</v>
      </c>
      <c r="E5983" s="29" t="n">
        <v>1</v>
      </c>
      <c r="F5983" s="29"/>
      <c r="G5983" s="29" t="s">
        <v>11189</v>
      </c>
      <c r="H5983" s="30" t="n">
        <v>800</v>
      </c>
      <c r="I5983" s="31" t="n">
        <v>46202</v>
      </c>
      <c r="J5983" s="30" t="n">
        <v>800</v>
      </c>
      <c r="K5983" s="29" t="s">
        <v>120</v>
      </c>
      <c r="L5983" s="29" t="s">
        <v>1181</v>
      </c>
      <c r="M5983" s="29"/>
      <c r="N5983" s="29" t="s">
        <v>122</v>
      </c>
      <c r="O5983" s="31" t="n">
        <v>46556</v>
      </c>
      <c r="P5983" s="29" t="s">
        <v>123</v>
      </c>
      <c r="Q5983" s="29" t="n">
        <f aca="false">IFERROR(VALUE(L5983),"")</f>
        <v>83</v>
      </c>
      <c r="R5983" s="29" t="n">
        <f aca="true">IF(O5983="","",O5983-TODAY())</f>
        <v>271</v>
      </c>
      <c r="S5983" s="29" t="str">
        <f aca="false">IF(C5983="&lt;&lt; vazio &gt;&gt;","VAZIA",IF(AND(O5983&lt;&gt;"",R5983&lt;0),"VENCIDO",IF(AND(O5983&lt;&gt;"",R5983&lt;=Parametros!$B$10),"PRÓX. VENCIMENTO",IF(F5983="Q","QUALIDADE",IF(F5983="S","BLOQUEADO",IF(F5983="R","RESTRITO/DEVOLUÇÃO",IF(OR(N5983="QUAR",N5983="QRES"),"QUARENTENA",IF(OR(B5983="DESCARTE",B5983="DEVOLUÇÃO"),"DESCARTE/DEVOLUÇÃO",IF(AND(D5983="",K5983&lt;&gt;""),"SEM LOTE",IF(AND(Q5983&lt;&gt;"",Q5983&gt;=Parametros!$B$11),"PARADO/SEM GIRO","OK"))))))))))</f>
        <v>OK</v>
      </c>
      <c r="T5983" s="29" t="str">
        <f aca="false">IF(AND($S5983="PARADO/SEM GIRO",$K5983="KG",OR(Painel!$B$5="(Todos)",A5983=Painel!$B$5)*OR(Painel!$E$5="(Todos)",P5983=Painel!$E$5)),$J5983+ROW()/10000000,"")</f>
        <v/>
      </c>
      <c r="U5983" s="29" t="str">
        <f aca="false">IF(AND($S5983="VENCIDO",$K5983="KG",OR(Painel!$B$5="(Todos)",A5983=Painel!$B$5)*OR(Painel!$E$5="(Todos)",P5983=Painel!$E$5)),$J5983+ROW()/10000000,"")</f>
        <v/>
      </c>
    </row>
    <row r="5984" customFormat="false" ht="15" hidden="false" customHeight="false" outlineLevel="0" collapsed="false">
      <c r="A5984" s="29" t="s">
        <v>52</v>
      </c>
      <c r="B5984" s="29" t="s">
        <v>11190</v>
      </c>
      <c r="C5984" s="29" t="s">
        <v>768</v>
      </c>
      <c r="D5984" s="29" t="s">
        <v>11191</v>
      </c>
      <c r="E5984" s="29" t="n">
        <v>1</v>
      </c>
      <c r="F5984" s="29"/>
      <c r="G5984" s="29" t="s">
        <v>11192</v>
      </c>
      <c r="H5984" s="30" t="n">
        <v>800</v>
      </c>
      <c r="I5984" s="31" t="n">
        <v>46262</v>
      </c>
      <c r="J5984" s="30" t="n">
        <v>800</v>
      </c>
      <c r="K5984" s="29" t="s">
        <v>120</v>
      </c>
      <c r="L5984" s="29" t="s">
        <v>190</v>
      </c>
      <c r="M5984" s="29"/>
      <c r="N5984" s="29" t="s">
        <v>122</v>
      </c>
      <c r="O5984" s="31" t="n">
        <v>46619</v>
      </c>
      <c r="P5984" s="29" t="s">
        <v>123</v>
      </c>
      <c r="Q5984" s="29" t="n">
        <f aca="false">IFERROR(VALUE(L5984),"")</f>
        <v>23</v>
      </c>
      <c r="R5984" s="29" t="n">
        <f aca="true">IF(O5984="","",O5984-TODAY())</f>
        <v>334</v>
      </c>
      <c r="S5984" s="29" t="str">
        <f aca="false">IF(C5984="&lt;&lt; vazio &gt;&gt;","VAZIA",IF(AND(O5984&lt;&gt;"",R5984&lt;0),"VENCIDO",IF(AND(O5984&lt;&gt;"",R5984&lt;=Parametros!$B$10),"PRÓX. VENCIMENTO",IF(F5984="Q","QUALIDADE",IF(F5984="S","BLOQUEADO",IF(F5984="R","RESTRITO/DEVOLUÇÃO",IF(OR(N5984="QUAR",N5984="QRES"),"QUARENTENA",IF(OR(B5984="DESCARTE",B5984="DEVOLUÇÃO"),"DESCARTE/DEVOLUÇÃO",IF(AND(D5984="",K5984&lt;&gt;""),"SEM LOTE",IF(AND(Q5984&lt;&gt;"",Q5984&gt;=Parametros!$B$11),"PARADO/SEM GIRO","OK"))))))))))</f>
        <v>OK</v>
      </c>
      <c r="T5984" s="29" t="str">
        <f aca="false">IF(AND($S5984="PARADO/SEM GIRO",$K5984="KG",OR(Painel!$B$5="(Todos)",A5984=Painel!$B$5)*OR(Painel!$E$5="(Todos)",P5984=Painel!$E$5)),$J5984+ROW()/10000000,"")</f>
        <v/>
      </c>
      <c r="U5984" s="29" t="str">
        <f aca="false">IF(AND($S5984="VENCIDO",$K5984="KG",OR(Painel!$B$5="(Todos)",A5984=Painel!$B$5)*OR(Painel!$E$5="(Todos)",P5984=Painel!$E$5)),$J5984+ROW()/10000000,"")</f>
        <v/>
      </c>
    </row>
    <row r="5985" customFormat="false" ht="15" hidden="false" customHeight="false" outlineLevel="0" collapsed="false">
      <c r="A5985" s="29" t="s">
        <v>52</v>
      </c>
      <c r="B5985" s="29" t="s">
        <v>11193</v>
      </c>
      <c r="C5985" s="29" t="s">
        <v>4402</v>
      </c>
      <c r="D5985" s="29" t="s">
        <v>4403</v>
      </c>
      <c r="E5985" s="29" t="n">
        <v>1</v>
      </c>
      <c r="F5985" s="29"/>
      <c r="G5985" s="29" t="s">
        <v>11194</v>
      </c>
      <c r="H5985" s="30" t="n">
        <v>727.2</v>
      </c>
      <c r="I5985" s="31" t="n">
        <v>46217</v>
      </c>
      <c r="J5985" s="30" t="n">
        <v>727.2</v>
      </c>
      <c r="K5985" s="29" t="s">
        <v>120</v>
      </c>
      <c r="L5985" s="29" t="s">
        <v>2586</v>
      </c>
      <c r="M5985" s="29"/>
      <c r="N5985" s="29" t="s">
        <v>122</v>
      </c>
      <c r="O5985" s="31" t="n">
        <v>46756</v>
      </c>
      <c r="P5985" s="29" t="s">
        <v>123</v>
      </c>
      <c r="Q5985" s="29" t="n">
        <f aca="false">IFERROR(VALUE(L5985),"")</f>
        <v>68</v>
      </c>
      <c r="R5985" s="29" t="n">
        <f aca="true">IF(O5985="","",O5985-TODAY())</f>
        <v>471</v>
      </c>
      <c r="S5985" s="29" t="str">
        <f aca="false">IF(C5985="&lt;&lt; vazio &gt;&gt;","VAZIA",IF(AND(O5985&lt;&gt;"",R5985&lt;0),"VENCIDO",IF(AND(O5985&lt;&gt;"",R5985&lt;=Parametros!$B$10),"PRÓX. VENCIMENTO",IF(F5985="Q","QUALIDADE",IF(F5985="S","BLOQUEADO",IF(F5985="R","RESTRITO/DEVOLUÇÃO",IF(OR(N5985="QUAR",N5985="QRES"),"QUARENTENA",IF(OR(B5985="DESCARTE",B5985="DEVOLUÇÃO"),"DESCARTE/DEVOLUÇÃO",IF(AND(D5985="",K5985&lt;&gt;""),"SEM LOTE",IF(AND(Q5985&lt;&gt;"",Q5985&gt;=Parametros!$B$11),"PARADO/SEM GIRO","OK"))))))))))</f>
        <v>OK</v>
      </c>
      <c r="T5985" s="29" t="str">
        <f aca="false">IF(AND($S5985="PARADO/SEM GIRO",$K5985="KG",OR(Painel!$B$5="(Todos)",A5985=Painel!$B$5)*OR(Painel!$E$5="(Todos)",P5985=Painel!$E$5)),$J5985+ROW()/10000000,"")</f>
        <v/>
      </c>
      <c r="U5985" s="29" t="str">
        <f aca="false">IF(AND($S5985="VENCIDO",$K5985="KG",OR(Painel!$B$5="(Todos)",A5985=Painel!$B$5)*OR(Painel!$E$5="(Todos)",P5985=Painel!$E$5)),$J5985+ROW()/10000000,"")</f>
        <v/>
      </c>
    </row>
    <row r="5986" customFormat="false" ht="15" hidden="false" customHeight="false" outlineLevel="0" collapsed="false">
      <c r="A5986" s="29" t="s">
        <v>52</v>
      </c>
      <c r="B5986" s="29" t="s">
        <v>11195</v>
      </c>
      <c r="C5986" s="29" t="s">
        <v>691</v>
      </c>
      <c r="D5986" s="29" t="s">
        <v>11196</v>
      </c>
      <c r="E5986" s="29" t="n">
        <v>1</v>
      </c>
      <c r="F5986" s="29"/>
      <c r="G5986" s="29" t="s">
        <v>11197</v>
      </c>
      <c r="H5986" s="30" t="n">
        <v>956</v>
      </c>
      <c r="I5986" s="31" t="n">
        <v>46241</v>
      </c>
      <c r="J5986" s="30" t="n">
        <v>956</v>
      </c>
      <c r="K5986" s="29" t="s">
        <v>120</v>
      </c>
      <c r="L5986" s="29" t="s">
        <v>4450</v>
      </c>
      <c r="M5986" s="29"/>
      <c r="N5986" s="29" t="s">
        <v>122</v>
      </c>
      <c r="O5986" s="31" t="n">
        <v>46595</v>
      </c>
      <c r="P5986" s="29" t="s">
        <v>123</v>
      </c>
      <c r="Q5986" s="29" t="n">
        <f aca="false">IFERROR(VALUE(L5986),"")</f>
        <v>44</v>
      </c>
      <c r="R5986" s="29" t="n">
        <f aca="true">IF(O5986="","",O5986-TODAY())</f>
        <v>310</v>
      </c>
      <c r="S5986" s="29" t="str">
        <f aca="false">IF(C5986="&lt;&lt; vazio &gt;&gt;","VAZIA",IF(AND(O5986&lt;&gt;"",R5986&lt;0),"VENCIDO",IF(AND(O5986&lt;&gt;"",R5986&lt;=Parametros!$B$10),"PRÓX. VENCIMENTO",IF(F5986="Q","QUALIDADE",IF(F5986="S","BLOQUEADO",IF(F5986="R","RESTRITO/DEVOLUÇÃO",IF(OR(N5986="QUAR",N5986="QRES"),"QUARENTENA",IF(OR(B5986="DESCARTE",B5986="DEVOLUÇÃO"),"DESCARTE/DEVOLUÇÃO",IF(AND(D5986="",K5986&lt;&gt;""),"SEM LOTE",IF(AND(Q5986&lt;&gt;"",Q5986&gt;=Parametros!$B$11),"PARADO/SEM GIRO","OK"))))))))))</f>
        <v>OK</v>
      </c>
      <c r="T5986" s="29" t="str">
        <f aca="false">IF(AND($S5986="PARADO/SEM GIRO",$K5986="KG",OR(Painel!$B$5="(Todos)",A5986=Painel!$B$5)*OR(Painel!$E$5="(Todos)",P5986=Painel!$E$5)),$J5986+ROW()/10000000,"")</f>
        <v/>
      </c>
      <c r="U5986" s="29" t="str">
        <f aca="false">IF(AND($S5986="VENCIDO",$K5986="KG",OR(Painel!$B$5="(Todos)",A5986=Painel!$B$5)*OR(Painel!$E$5="(Todos)",P5986=Painel!$E$5)),$J5986+ROW()/10000000,"")</f>
        <v/>
      </c>
    </row>
    <row r="5987" customFormat="false" ht="15" hidden="false" customHeight="false" outlineLevel="0" collapsed="false">
      <c r="A5987" s="29" t="s">
        <v>52</v>
      </c>
      <c r="B5987" s="29" t="s">
        <v>11198</v>
      </c>
      <c r="C5987" s="29" t="s">
        <v>115</v>
      </c>
      <c r="D5987" s="29"/>
      <c r="E5987" s="29" t="n">
        <v>0</v>
      </c>
      <c r="F5987" s="29"/>
      <c r="G5987" s="29"/>
      <c r="H5987" s="30" t="n">
        <v>0</v>
      </c>
      <c r="I5987" s="29"/>
      <c r="J5987" s="30" t="n">
        <v>0</v>
      </c>
      <c r="K5987" s="29"/>
      <c r="L5987" s="29" t="s">
        <v>116</v>
      </c>
      <c r="M5987" s="29"/>
      <c r="N5987" s="29"/>
      <c r="O5987" s="29"/>
      <c r="P5987" s="29"/>
      <c r="Q5987" s="29" t="n">
        <f aca="false">IFERROR(VALUE(L5987),"")</f>
        <v>0</v>
      </c>
      <c r="R5987" s="29" t="str">
        <f aca="true">IF(O5987="","",O5987-TODAY())</f>
        <v/>
      </c>
      <c r="S5987" s="29" t="str">
        <f aca="false">IF(C5987="&lt;&lt; vazio &gt;&gt;","VAZIA",IF(AND(O5987&lt;&gt;"",R5987&lt;0),"VENCIDO",IF(AND(O5987&lt;&gt;"",R5987&lt;=Parametros!$B$10),"PRÓX. VENCIMENTO",IF(F5987="Q","QUALIDADE",IF(F5987="S","BLOQUEADO",IF(F5987="R","RESTRITO/DEVOLUÇÃO",IF(OR(N5987="QUAR",N5987="QRES"),"QUARENTENA",IF(OR(B5987="DESCARTE",B5987="DEVOLUÇÃO"),"DESCARTE/DEVOLUÇÃO",IF(AND(D5987="",K5987&lt;&gt;""),"SEM LOTE",IF(AND(Q5987&lt;&gt;"",Q5987&gt;=Parametros!$B$11),"PARADO/SEM GIRO","OK"))))))))))</f>
        <v>VAZIA</v>
      </c>
      <c r="T5987" s="29" t="str">
        <f aca="false">IF(AND($S5987="PARADO/SEM GIRO",$K5987="KG",OR(Painel!$B$5="(Todos)",A5987=Painel!$B$5)*OR(Painel!$E$5="(Todos)",P5987=Painel!$E$5)),$J5987+ROW()/10000000,"")</f>
        <v/>
      </c>
      <c r="U5987" s="29" t="str">
        <f aca="false">IF(AND($S5987="VENCIDO",$K5987="KG",OR(Painel!$B$5="(Todos)",A5987=Painel!$B$5)*OR(Painel!$E$5="(Todos)",P5987=Painel!$E$5)),$J5987+ROW()/10000000,"")</f>
        <v/>
      </c>
    </row>
    <row r="5988" customFormat="false" ht="15" hidden="false" customHeight="false" outlineLevel="0" collapsed="false">
      <c r="A5988" s="29" t="s">
        <v>52</v>
      </c>
      <c r="B5988" s="29" t="s">
        <v>11199</v>
      </c>
      <c r="C5988" s="29" t="s">
        <v>1274</v>
      </c>
      <c r="D5988" s="29" t="s">
        <v>3879</v>
      </c>
      <c r="E5988" s="29" t="n">
        <v>1</v>
      </c>
      <c r="F5988" s="29"/>
      <c r="G5988" s="29" t="s">
        <v>11200</v>
      </c>
      <c r="H5988" s="30" t="n">
        <v>1000</v>
      </c>
      <c r="I5988" s="31" t="n">
        <v>46230</v>
      </c>
      <c r="J5988" s="30" t="n">
        <v>1000</v>
      </c>
      <c r="K5988" s="29" t="s">
        <v>120</v>
      </c>
      <c r="L5988" s="29" t="s">
        <v>1277</v>
      </c>
      <c r="M5988" s="29"/>
      <c r="N5988" s="29" t="s">
        <v>122</v>
      </c>
      <c r="O5988" s="31" t="n">
        <v>46587</v>
      </c>
      <c r="P5988" s="29" t="s">
        <v>123</v>
      </c>
      <c r="Q5988" s="29" t="n">
        <f aca="false">IFERROR(VALUE(L5988),"")</f>
        <v>55</v>
      </c>
      <c r="R5988" s="29" t="n">
        <f aca="true">IF(O5988="","",O5988-TODAY())</f>
        <v>302</v>
      </c>
      <c r="S5988" s="29" t="str">
        <f aca="false">IF(C5988="&lt;&lt; vazio &gt;&gt;","VAZIA",IF(AND(O5988&lt;&gt;"",R5988&lt;0),"VENCIDO",IF(AND(O5988&lt;&gt;"",R5988&lt;=Parametros!$B$10),"PRÓX. VENCIMENTO",IF(F5988="Q","QUALIDADE",IF(F5988="S","BLOQUEADO",IF(F5988="R","RESTRITO/DEVOLUÇÃO",IF(OR(N5988="QUAR",N5988="QRES"),"QUARENTENA",IF(OR(B5988="DESCARTE",B5988="DEVOLUÇÃO"),"DESCARTE/DEVOLUÇÃO",IF(AND(D5988="",K5988&lt;&gt;""),"SEM LOTE",IF(AND(Q5988&lt;&gt;"",Q5988&gt;=Parametros!$B$11),"PARADO/SEM GIRO","OK"))))))))))</f>
        <v>OK</v>
      </c>
      <c r="T5988" s="29" t="str">
        <f aca="false">IF(AND($S5988="PARADO/SEM GIRO",$K5988="KG",OR(Painel!$B$5="(Todos)",A5988=Painel!$B$5)*OR(Painel!$E$5="(Todos)",P5988=Painel!$E$5)),$J5988+ROW()/10000000,"")</f>
        <v/>
      </c>
      <c r="U5988" s="29" t="str">
        <f aca="false">IF(AND($S5988="VENCIDO",$K5988="KG",OR(Painel!$B$5="(Todos)",A5988=Painel!$B$5)*OR(Painel!$E$5="(Todos)",P5988=Painel!$E$5)),$J5988+ROW()/10000000,"")</f>
        <v/>
      </c>
    </row>
    <row r="5989" customFormat="false" ht="15" hidden="false" customHeight="false" outlineLevel="0" collapsed="false">
      <c r="A5989" s="29" t="s">
        <v>52</v>
      </c>
      <c r="B5989" s="29" t="s">
        <v>11201</v>
      </c>
      <c r="C5989" s="29" t="s">
        <v>186</v>
      </c>
      <c r="D5989" s="29" t="s">
        <v>392</v>
      </c>
      <c r="E5989" s="29" t="n">
        <v>1</v>
      </c>
      <c r="F5989" s="29"/>
      <c r="G5989" s="29" t="s">
        <v>11202</v>
      </c>
      <c r="H5989" s="30" t="n">
        <v>545.4</v>
      </c>
      <c r="I5989" s="31" t="n">
        <v>46274</v>
      </c>
      <c r="J5989" s="30" t="n">
        <v>545.4</v>
      </c>
      <c r="K5989" s="29" t="s">
        <v>120</v>
      </c>
      <c r="L5989" s="29" t="s">
        <v>138</v>
      </c>
      <c r="M5989" s="29"/>
      <c r="N5989" s="29" t="s">
        <v>122</v>
      </c>
      <c r="O5989" s="31" t="n">
        <v>46812</v>
      </c>
      <c r="P5989" s="29" t="s">
        <v>123</v>
      </c>
      <c r="Q5989" s="29" t="n">
        <f aca="false">IFERROR(VALUE(L5989),"")</f>
        <v>11</v>
      </c>
      <c r="R5989" s="29" t="n">
        <f aca="true">IF(O5989="","",O5989-TODAY())</f>
        <v>527</v>
      </c>
      <c r="S5989" s="29" t="str">
        <f aca="false">IF(C5989="&lt;&lt; vazio &gt;&gt;","VAZIA",IF(AND(O5989&lt;&gt;"",R5989&lt;0),"VENCIDO",IF(AND(O5989&lt;&gt;"",R5989&lt;=Parametros!$B$10),"PRÓX. VENCIMENTO",IF(F5989="Q","QUALIDADE",IF(F5989="S","BLOQUEADO",IF(F5989="R","RESTRITO/DEVOLUÇÃO",IF(OR(N5989="QUAR",N5989="QRES"),"QUARENTENA",IF(OR(B5989="DESCARTE",B5989="DEVOLUÇÃO"),"DESCARTE/DEVOLUÇÃO",IF(AND(D5989="",K5989&lt;&gt;""),"SEM LOTE",IF(AND(Q5989&lt;&gt;"",Q5989&gt;=Parametros!$B$11),"PARADO/SEM GIRO","OK"))))))))))</f>
        <v>OK</v>
      </c>
      <c r="T5989" s="29" t="str">
        <f aca="false">IF(AND($S5989="PARADO/SEM GIRO",$K5989="KG",OR(Painel!$B$5="(Todos)",A5989=Painel!$B$5)*OR(Painel!$E$5="(Todos)",P5989=Painel!$E$5)),$J5989+ROW()/10000000,"")</f>
        <v/>
      </c>
      <c r="U5989" s="29" t="str">
        <f aca="false">IF(AND($S5989="VENCIDO",$K5989="KG",OR(Painel!$B$5="(Todos)",A5989=Painel!$B$5)*OR(Painel!$E$5="(Todos)",P5989=Painel!$E$5)),$J5989+ROW()/10000000,"")</f>
        <v/>
      </c>
    </row>
    <row r="5990" customFormat="false" ht="15" hidden="false" customHeight="false" outlineLevel="0" collapsed="false">
      <c r="A5990" s="29" t="s">
        <v>52</v>
      </c>
      <c r="B5990" s="29" t="s">
        <v>11203</v>
      </c>
      <c r="C5990" s="29" t="s">
        <v>9637</v>
      </c>
      <c r="D5990" s="29" t="s">
        <v>9638</v>
      </c>
      <c r="E5990" s="29" t="n">
        <v>1</v>
      </c>
      <c r="F5990" s="29"/>
      <c r="G5990" s="29" t="s">
        <v>11204</v>
      </c>
      <c r="H5990" s="30" t="n">
        <v>144.16</v>
      </c>
      <c r="I5990" s="31" t="n">
        <v>46269</v>
      </c>
      <c r="J5990" s="30" t="n">
        <v>144.16</v>
      </c>
      <c r="K5990" s="29" t="s">
        <v>120</v>
      </c>
      <c r="L5990" s="29" t="s">
        <v>1277</v>
      </c>
      <c r="M5990" s="29"/>
      <c r="N5990" s="29" t="s">
        <v>122</v>
      </c>
      <c r="O5990" s="31" t="n">
        <v>46422</v>
      </c>
      <c r="P5990" s="29" t="s">
        <v>123</v>
      </c>
      <c r="Q5990" s="29" t="n">
        <f aca="false">IFERROR(VALUE(L5990),"")</f>
        <v>55</v>
      </c>
      <c r="R5990" s="29" t="n">
        <f aca="true">IF(O5990="","",O5990-TODAY())</f>
        <v>137</v>
      </c>
      <c r="S5990" s="29" t="str">
        <f aca="false">IF(C5990="&lt;&lt; vazio &gt;&gt;","VAZIA",IF(AND(O5990&lt;&gt;"",R5990&lt;0),"VENCIDO",IF(AND(O5990&lt;&gt;"",R5990&lt;=Parametros!$B$10),"PRÓX. VENCIMENTO",IF(F5990="Q","QUALIDADE",IF(F5990="S","BLOQUEADO",IF(F5990="R","RESTRITO/DEVOLUÇÃO",IF(OR(N5990="QUAR",N5990="QRES"),"QUARENTENA",IF(OR(B5990="DESCARTE",B5990="DEVOLUÇÃO"),"DESCARTE/DEVOLUÇÃO",IF(AND(D5990="",K5990&lt;&gt;""),"SEM LOTE",IF(AND(Q5990&lt;&gt;"",Q5990&gt;=Parametros!$B$11),"PARADO/SEM GIRO","OK"))))))))))</f>
        <v>OK</v>
      </c>
      <c r="T5990" s="29" t="str">
        <f aca="false">IF(AND($S5990="PARADO/SEM GIRO",$K5990="KG",OR(Painel!$B$5="(Todos)",A5990=Painel!$B$5)*OR(Painel!$E$5="(Todos)",P5990=Painel!$E$5)),$J5990+ROW()/10000000,"")</f>
        <v/>
      </c>
      <c r="U5990" s="29" t="str">
        <f aca="false">IF(AND($S5990="VENCIDO",$K5990="KG",OR(Painel!$B$5="(Todos)",A5990=Painel!$B$5)*OR(Painel!$E$5="(Todos)",P5990=Painel!$E$5)),$J5990+ROW()/10000000,"")</f>
        <v/>
      </c>
    </row>
    <row r="5991" customFormat="false" ht="15" hidden="false" customHeight="false" outlineLevel="0" collapsed="false">
      <c r="A5991" s="29" t="s">
        <v>52</v>
      </c>
      <c r="B5991" s="29" t="s">
        <v>11205</v>
      </c>
      <c r="C5991" s="29" t="s">
        <v>186</v>
      </c>
      <c r="D5991" s="29" t="s">
        <v>3491</v>
      </c>
      <c r="E5991" s="29" t="n">
        <v>1</v>
      </c>
      <c r="F5991" s="29"/>
      <c r="G5991" s="29" t="s">
        <v>11206</v>
      </c>
      <c r="H5991" s="30" t="n">
        <v>545.4</v>
      </c>
      <c r="I5991" s="31" t="n">
        <v>46273</v>
      </c>
      <c r="J5991" s="30" t="n">
        <v>545.4</v>
      </c>
      <c r="K5991" s="29" t="s">
        <v>120</v>
      </c>
      <c r="L5991" s="29" t="s">
        <v>149</v>
      </c>
      <c r="M5991" s="29"/>
      <c r="N5991" s="29" t="s">
        <v>122</v>
      </c>
      <c r="O5991" s="31" t="n">
        <v>46810</v>
      </c>
      <c r="P5991" s="29" t="s">
        <v>123</v>
      </c>
      <c r="Q5991" s="29" t="n">
        <f aca="false">IFERROR(VALUE(L5991),"")</f>
        <v>12</v>
      </c>
      <c r="R5991" s="29" t="n">
        <f aca="true">IF(O5991="","",O5991-TODAY())</f>
        <v>525</v>
      </c>
      <c r="S5991" s="29" t="str">
        <f aca="false">IF(C5991="&lt;&lt; vazio &gt;&gt;","VAZIA",IF(AND(O5991&lt;&gt;"",R5991&lt;0),"VENCIDO",IF(AND(O5991&lt;&gt;"",R5991&lt;=Parametros!$B$10),"PRÓX. VENCIMENTO",IF(F5991="Q","QUALIDADE",IF(F5991="S","BLOQUEADO",IF(F5991="R","RESTRITO/DEVOLUÇÃO",IF(OR(N5991="QUAR",N5991="QRES"),"QUARENTENA",IF(OR(B5991="DESCARTE",B5991="DEVOLUÇÃO"),"DESCARTE/DEVOLUÇÃO",IF(AND(D5991="",K5991&lt;&gt;""),"SEM LOTE",IF(AND(Q5991&lt;&gt;"",Q5991&gt;=Parametros!$B$11),"PARADO/SEM GIRO","OK"))))))))))</f>
        <v>OK</v>
      </c>
      <c r="T5991" s="29" t="str">
        <f aca="false">IF(AND($S5991="PARADO/SEM GIRO",$K5991="KG",OR(Painel!$B$5="(Todos)",A5991=Painel!$B$5)*OR(Painel!$E$5="(Todos)",P5991=Painel!$E$5)),$J5991+ROW()/10000000,"")</f>
        <v/>
      </c>
      <c r="U5991" s="29" t="str">
        <f aca="false">IF(AND($S5991="VENCIDO",$K5991="KG",OR(Painel!$B$5="(Todos)",A5991=Painel!$B$5)*OR(Painel!$E$5="(Todos)",P5991=Painel!$E$5)),$J5991+ROW()/10000000,"")</f>
        <v/>
      </c>
    </row>
    <row r="5992" customFormat="false" ht="15" hidden="false" customHeight="false" outlineLevel="0" collapsed="false">
      <c r="A5992" s="29" t="s">
        <v>52</v>
      </c>
      <c r="B5992" s="29" t="s">
        <v>11207</v>
      </c>
      <c r="C5992" s="29" t="s">
        <v>442</v>
      </c>
      <c r="D5992" s="29" t="s">
        <v>443</v>
      </c>
      <c r="E5992" s="29" t="n">
        <v>1</v>
      </c>
      <c r="F5992" s="29"/>
      <c r="G5992" s="29" t="s">
        <v>11208</v>
      </c>
      <c r="H5992" s="30" t="n">
        <v>415.8</v>
      </c>
      <c r="I5992" s="31" t="n">
        <v>46183</v>
      </c>
      <c r="J5992" s="30" t="n">
        <v>415.8</v>
      </c>
      <c r="K5992" s="29" t="s">
        <v>120</v>
      </c>
      <c r="L5992" s="29" t="s">
        <v>1096</v>
      </c>
      <c r="M5992" s="29"/>
      <c r="N5992" s="29" t="s">
        <v>122</v>
      </c>
      <c r="O5992" s="31" t="n">
        <v>46681</v>
      </c>
      <c r="P5992" s="29" t="s">
        <v>123</v>
      </c>
      <c r="Q5992" s="29" t="n">
        <f aca="false">IFERROR(VALUE(L5992),"")</f>
        <v>102</v>
      </c>
      <c r="R5992" s="29" t="n">
        <f aca="true">IF(O5992="","",O5992-TODAY())</f>
        <v>396</v>
      </c>
      <c r="S5992" s="29" t="str">
        <f aca="false">IF(C5992="&lt;&lt; vazio &gt;&gt;","VAZIA",IF(AND(O5992&lt;&gt;"",R5992&lt;0),"VENCIDO",IF(AND(O5992&lt;&gt;"",R5992&lt;=Parametros!$B$10),"PRÓX. VENCIMENTO",IF(F5992="Q","QUALIDADE",IF(F5992="S","BLOQUEADO",IF(F5992="R","RESTRITO/DEVOLUÇÃO",IF(OR(N5992="QUAR",N5992="QRES"),"QUARENTENA",IF(OR(B5992="DESCARTE",B5992="DEVOLUÇÃO"),"DESCARTE/DEVOLUÇÃO",IF(AND(D5992="",K5992&lt;&gt;""),"SEM LOTE",IF(AND(Q5992&lt;&gt;"",Q5992&gt;=Parametros!$B$11),"PARADO/SEM GIRO","OK"))))))))))</f>
        <v>PARADO/SEM GIRO</v>
      </c>
      <c r="T5992" s="29" t="n">
        <f aca="false">IF(AND($S5992="PARADO/SEM GIRO",$K5992="KG",OR(Painel!$B$5="(Todos)",A5992=Painel!$B$5)*OR(Painel!$E$5="(Todos)",P5992=Painel!$E$5)),$J5992+ROW()/10000000,"")</f>
        <v>415.8005992</v>
      </c>
      <c r="U5992" s="29" t="str">
        <f aca="false">IF(AND($S5992="VENCIDO",$K5992="KG",OR(Painel!$B$5="(Todos)",A5992=Painel!$B$5)*OR(Painel!$E$5="(Todos)",P5992=Painel!$E$5)),$J5992+ROW()/10000000,"")</f>
        <v/>
      </c>
    </row>
    <row r="5993" customFormat="false" ht="15" hidden="false" customHeight="false" outlineLevel="0" collapsed="false">
      <c r="A5993" s="29" t="s">
        <v>52</v>
      </c>
      <c r="B5993" s="29" t="s">
        <v>11209</v>
      </c>
      <c r="C5993" s="29" t="s">
        <v>115</v>
      </c>
      <c r="D5993" s="29"/>
      <c r="E5993" s="29" t="n">
        <v>0</v>
      </c>
      <c r="F5993" s="29"/>
      <c r="G5993" s="29"/>
      <c r="H5993" s="30" t="n">
        <v>0</v>
      </c>
      <c r="I5993" s="29"/>
      <c r="J5993" s="30" t="n">
        <v>0</v>
      </c>
      <c r="K5993" s="29"/>
      <c r="L5993" s="29" t="s">
        <v>116</v>
      </c>
      <c r="M5993" s="29"/>
      <c r="N5993" s="29"/>
      <c r="O5993" s="29"/>
      <c r="P5993" s="29"/>
      <c r="Q5993" s="29" t="n">
        <f aca="false">IFERROR(VALUE(L5993),"")</f>
        <v>0</v>
      </c>
      <c r="R5993" s="29" t="str">
        <f aca="true">IF(O5993="","",O5993-TODAY())</f>
        <v/>
      </c>
      <c r="S5993" s="29" t="str">
        <f aca="false">IF(C5993="&lt;&lt; vazio &gt;&gt;","VAZIA",IF(AND(O5993&lt;&gt;"",R5993&lt;0),"VENCIDO",IF(AND(O5993&lt;&gt;"",R5993&lt;=Parametros!$B$10),"PRÓX. VENCIMENTO",IF(F5993="Q","QUALIDADE",IF(F5993="S","BLOQUEADO",IF(F5993="R","RESTRITO/DEVOLUÇÃO",IF(OR(N5993="QUAR",N5993="QRES"),"QUARENTENA",IF(OR(B5993="DESCARTE",B5993="DEVOLUÇÃO"),"DESCARTE/DEVOLUÇÃO",IF(AND(D5993="",K5993&lt;&gt;""),"SEM LOTE",IF(AND(Q5993&lt;&gt;"",Q5993&gt;=Parametros!$B$11),"PARADO/SEM GIRO","OK"))))))))))</f>
        <v>VAZIA</v>
      </c>
      <c r="T5993" s="29" t="str">
        <f aca="false">IF(AND($S5993="PARADO/SEM GIRO",$K5993="KG",OR(Painel!$B$5="(Todos)",A5993=Painel!$B$5)*OR(Painel!$E$5="(Todos)",P5993=Painel!$E$5)),$J5993+ROW()/10000000,"")</f>
        <v/>
      </c>
      <c r="U5993" s="29" t="str">
        <f aca="false">IF(AND($S5993="VENCIDO",$K5993="KG",OR(Painel!$B$5="(Todos)",A5993=Painel!$B$5)*OR(Painel!$E$5="(Todos)",P5993=Painel!$E$5)),$J5993+ROW()/10000000,"")</f>
        <v/>
      </c>
    </row>
    <row r="5994" customFormat="false" ht="15" hidden="false" customHeight="false" outlineLevel="0" collapsed="false">
      <c r="A5994" s="29" t="s">
        <v>52</v>
      </c>
      <c r="B5994" s="29" t="s">
        <v>11210</v>
      </c>
      <c r="C5994" s="29" t="s">
        <v>594</v>
      </c>
      <c r="D5994" s="29" t="s">
        <v>9432</v>
      </c>
      <c r="E5994" s="29" t="n">
        <v>1</v>
      </c>
      <c r="F5994" s="29"/>
      <c r="G5994" s="29" t="s">
        <v>11211</v>
      </c>
      <c r="H5994" s="30" t="n">
        <v>580</v>
      </c>
      <c r="I5994" s="31" t="n">
        <v>45930</v>
      </c>
      <c r="J5994" s="30" t="n">
        <v>580</v>
      </c>
      <c r="K5994" s="29" t="s">
        <v>120</v>
      </c>
      <c r="L5994" s="29" t="s">
        <v>11212</v>
      </c>
      <c r="M5994" s="29"/>
      <c r="N5994" s="29" t="s">
        <v>122</v>
      </c>
      <c r="O5994" s="31" t="n">
        <v>46442</v>
      </c>
      <c r="P5994" s="29" t="s">
        <v>123</v>
      </c>
      <c r="Q5994" s="29" t="n">
        <f aca="false">IFERROR(VALUE(L5994),"")</f>
        <v>355</v>
      </c>
      <c r="R5994" s="29" t="n">
        <f aca="true">IF(O5994="","",O5994-TODAY())</f>
        <v>157</v>
      </c>
      <c r="S5994" s="29" t="str">
        <f aca="false">IF(C5994="&lt;&lt; vazio &gt;&gt;","VAZIA",IF(AND(O5994&lt;&gt;"",R5994&lt;0),"VENCIDO",IF(AND(O5994&lt;&gt;"",R5994&lt;=Parametros!$B$10),"PRÓX. VENCIMENTO",IF(F5994="Q","QUALIDADE",IF(F5994="S","BLOQUEADO",IF(F5994="R","RESTRITO/DEVOLUÇÃO",IF(OR(N5994="QUAR",N5994="QRES"),"QUARENTENA",IF(OR(B5994="DESCARTE",B5994="DEVOLUÇÃO"),"DESCARTE/DEVOLUÇÃO",IF(AND(D5994="",K5994&lt;&gt;""),"SEM LOTE",IF(AND(Q5994&lt;&gt;"",Q5994&gt;=Parametros!$B$11),"PARADO/SEM GIRO","OK"))))))))))</f>
        <v>PARADO/SEM GIRO</v>
      </c>
      <c r="T5994" s="29" t="n">
        <f aca="false">IF(AND($S5994="PARADO/SEM GIRO",$K5994="KG",OR(Painel!$B$5="(Todos)",A5994=Painel!$B$5)*OR(Painel!$E$5="(Todos)",P5994=Painel!$E$5)),$J5994+ROW()/10000000,"")</f>
        <v>580.0005994</v>
      </c>
      <c r="U5994" s="29" t="str">
        <f aca="false">IF(AND($S5994="VENCIDO",$K5994="KG",OR(Painel!$B$5="(Todos)",A5994=Painel!$B$5)*OR(Painel!$E$5="(Todos)",P5994=Painel!$E$5)),$J5994+ROW()/10000000,"")</f>
        <v/>
      </c>
    </row>
    <row r="5995" customFormat="false" ht="15" hidden="false" customHeight="false" outlineLevel="0" collapsed="false">
      <c r="A5995" s="29" t="s">
        <v>52</v>
      </c>
      <c r="B5995" s="29" t="s">
        <v>11213</v>
      </c>
      <c r="C5995" s="29" t="s">
        <v>785</v>
      </c>
      <c r="D5995" s="29" t="s">
        <v>3540</v>
      </c>
      <c r="E5995" s="29" t="n">
        <v>1</v>
      </c>
      <c r="F5995" s="29"/>
      <c r="G5995" s="29" t="s">
        <v>11214</v>
      </c>
      <c r="H5995" s="30" t="n">
        <v>1000</v>
      </c>
      <c r="I5995" s="31" t="n">
        <v>46270</v>
      </c>
      <c r="J5995" s="30" t="n">
        <v>1000</v>
      </c>
      <c r="K5995" s="29" t="s">
        <v>120</v>
      </c>
      <c r="L5995" s="29" t="s">
        <v>267</v>
      </c>
      <c r="M5995" s="29"/>
      <c r="N5995" s="29" t="s">
        <v>122</v>
      </c>
      <c r="O5995" s="31" t="n">
        <v>46812</v>
      </c>
      <c r="P5995" s="29" t="s">
        <v>123</v>
      </c>
      <c r="Q5995" s="29" t="n">
        <f aca="false">IFERROR(VALUE(L5995),"")</f>
        <v>15</v>
      </c>
      <c r="R5995" s="29" t="n">
        <f aca="true">IF(O5995="","",O5995-TODAY())</f>
        <v>527</v>
      </c>
      <c r="S5995" s="29" t="str">
        <f aca="false">IF(C5995="&lt;&lt; vazio &gt;&gt;","VAZIA",IF(AND(O5995&lt;&gt;"",R5995&lt;0),"VENCIDO",IF(AND(O5995&lt;&gt;"",R5995&lt;=Parametros!$B$10),"PRÓX. VENCIMENTO",IF(F5995="Q","QUALIDADE",IF(F5995="S","BLOQUEADO",IF(F5995="R","RESTRITO/DEVOLUÇÃO",IF(OR(N5995="QUAR",N5995="QRES"),"QUARENTENA",IF(OR(B5995="DESCARTE",B5995="DEVOLUÇÃO"),"DESCARTE/DEVOLUÇÃO",IF(AND(D5995="",K5995&lt;&gt;""),"SEM LOTE",IF(AND(Q5995&lt;&gt;"",Q5995&gt;=Parametros!$B$11),"PARADO/SEM GIRO","OK"))))))))))</f>
        <v>OK</v>
      </c>
      <c r="T5995" s="29" t="str">
        <f aca="false">IF(AND($S5995="PARADO/SEM GIRO",$K5995="KG",OR(Painel!$B$5="(Todos)",A5995=Painel!$B$5)*OR(Painel!$E$5="(Todos)",P5995=Painel!$E$5)),$J5995+ROW()/10000000,"")</f>
        <v/>
      </c>
      <c r="U5995" s="29" t="str">
        <f aca="false">IF(AND($S5995="VENCIDO",$K5995="KG",OR(Painel!$B$5="(Todos)",A5995=Painel!$B$5)*OR(Painel!$E$5="(Todos)",P5995=Painel!$E$5)),$J5995+ROW()/10000000,"")</f>
        <v/>
      </c>
    </row>
    <row r="5996" customFormat="false" ht="15" hidden="false" customHeight="false" outlineLevel="0" collapsed="false">
      <c r="A5996" s="29" t="s">
        <v>52</v>
      </c>
      <c r="B5996" s="29" t="s">
        <v>11215</v>
      </c>
      <c r="C5996" s="29" t="s">
        <v>2561</v>
      </c>
      <c r="D5996" s="29" t="s">
        <v>2562</v>
      </c>
      <c r="E5996" s="29" t="n">
        <v>1</v>
      </c>
      <c r="F5996" s="29" t="s">
        <v>268</v>
      </c>
      <c r="G5996" s="29" t="s">
        <v>11216</v>
      </c>
      <c r="H5996" s="30" t="n">
        <v>590.4</v>
      </c>
      <c r="I5996" s="31" t="n">
        <v>46283</v>
      </c>
      <c r="J5996" s="30" t="n">
        <v>590.4</v>
      </c>
      <c r="K5996" s="29" t="s">
        <v>120</v>
      </c>
      <c r="L5996" s="29" t="s">
        <v>176</v>
      </c>
      <c r="M5996" s="29"/>
      <c r="N5996" s="29" t="s">
        <v>122</v>
      </c>
      <c r="O5996" s="31" t="n">
        <v>47014</v>
      </c>
      <c r="P5996" s="29" t="s">
        <v>123</v>
      </c>
      <c r="Q5996" s="29" t="n">
        <f aca="false">IFERROR(VALUE(L5996),"")</f>
        <v>2</v>
      </c>
      <c r="R5996" s="29" t="n">
        <f aca="true">IF(O5996="","",O5996-TODAY())</f>
        <v>729</v>
      </c>
      <c r="S5996" s="29" t="str">
        <f aca="false">IF(C5996="&lt;&lt; vazio &gt;&gt;","VAZIA",IF(AND(O5996&lt;&gt;"",R5996&lt;0),"VENCIDO",IF(AND(O5996&lt;&gt;"",R5996&lt;=Parametros!$B$10),"PRÓX. VENCIMENTO",IF(F5996="Q","QUALIDADE",IF(F5996="S","BLOQUEADO",IF(F5996="R","RESTRITO/DEVOLUÇÃO",IF(OR(N5996="QUAR",N5996="QRES"),"QUARENTENA",IF(OR(B5996="DESCARTE",B5996="DEVOLUÇÃO"),"DESCARTE/DEVOLUÇÃO",IF(AND(D5996="",K5996&lt;&gt;""),"SEM LOTE",IF(AND(Q5996&lt;&gt;"",Q5996&gt;=Parametros!$B$11),"PARADO/SEM GIRO","OK"))))))))))</f>
        <v>QUALIDADE</v>
      </c>
      <c r="T5996" s="29" t="str">
        <f aca="false">IF(AND($S5996="PARADO/SEM GIRO",$K5996="KG",OR(Painel!$B$5="(Todos)",A5996=Painel!$B$5)*OR(Painel!$E$5="(Todos)",P5996=Painel!$E$5)),$J5996+ROW()/10000000,"")</f>
        <v/>
      </c>
      <c r="U5996" s="29" t="str">
        <f aca="false">IF(AND($S5996="VENCIDO",$K5996="KG",OR(Painel!$B$5="(Todos)",A5996=Painel!$B$5)*OR(Painel!$E$5="(Todos)",P5996=Painel!$E$5)),$J5996+ROW()/10000000,"")</f>
        <v/>
      </c>
    </row>
    <row r="5997" customFormat="false" ht="15" hidden="false" customHeight="false" outlineLevel="0" collapsed="false">
      <c r="A5997" s="29" t="s">
        <v>52</v>
      </c>
      <c r="B5997" s="29" t="s">
        <v>11217</v>
      </c>
      <c r="C5997" s="29" t="s">
        <v>2694</v>
      </c>
      <c r="D5997" s="29" t="s">
        <v>9030</v>
      </c>
      <c r="E5997" s="29" t="n">
        <v>1</v>
      </c>
      <c r="F5997" s="29"/>
      <c r="G5997" s="29" t="s">
        <v>11218</v>
      </c>
      <c r="H5997" s="30" t="n">
        <v>470</v>
      </c>
      <c r="I5997" s="31" t="n">
        <v>45967</v>
      </c>
      <c r="J5997" s="30" t="n">
        <v>470</v>
      </c>
      <c r="K5997" s="29" t="s">
        <v>120</v>
      </c>
      <c r="L5997" s="29" t="s">
        <v>11219</v>
      </c>
      <c r="M5997" s="29"/>
      <c r="N5997" s="29" t="s">
        <v>122</v>
      </c>
      <c r="O5997" s="31" t="n">
        <v>46549</v>
      </c>
      <c r="P5997" s="29" t="s">
        <v>123</v>
      </c>
      <c r="Q5997" s="29" t="n">
        <f aca="false">IFERROR(VALUE(L5997),"")</f>
        <v>318</v>
      </c>
      <c r="R5997" s="29" t="n">
        <f aca="true">IF(O5997="","",O5997-TODAY())</f>
        <v>264</v>
      </c>
      <c r="S5997" s="29" t="str">
        <f aca="false">IF(C5997="&lt;&lt; vazio &gt;&gt;","VAZIA",IF(AND(O5997&lt;&gt;"",R5997&lt;0),"VENCIDO",IF(AND(O5997&lt;&gt;"",R5997&lt;=Parametros!$B$10),"PRÓX. VENCIMENTO",IF(F5997="Q","QUALIDADE",IF(F5997="S","BLOQUEADO",IF(F5997="R","RESTRITO/DEVOLUÇÃO",IF(OR(N5997="QUAR",N5997="QRES"),"QUARENTENA",IF(OR(B5997="DESCARTE",B5997="DEVOLUÇÃO"),"DESCARTE/DEVOLUÇÃO",IF(AND(D5997="",K5997&lt;&gt;""),"SEM LOTE",IF(AND(Q5997&lt;&gt;"",Q5997&gt;=Parametros!$B$11),"PARADO/SEM GIRO","OK"))))))))))</f>
        <v>PARADO/SEM GIRO</v>
      </c>
      <c r="T5997" s="29" t="n">
        <f aca="false">IF(AND($S5997="PARADO/SEM GIRO",$K5997="KG",OR(Painel!$B$5="(Todos)",A5997=Painel!$B$5)*OR(Painel!$E$5="(Todos)",P5997=Painel!$E$5)),$J5997+ROW()/10000000,"")</f>
        <v>470.0005997</v>
      </c>
      <c r="U5997" s="29" t="str">
        <f aca="false">IF(AND($S5997="VENCIDO",$K5997="KG",OR(Painel!$B$5="(Todos)",A5997=Painel!$B$5)*OR(Painel!$E$5="(Todos)",P5997=Painel!$E$5)),$J5997+ROW()/10000000,"")</f>
        <v/>
      </c>
    </row>
    <row r="5998" customFormat="false" ht="15" hidden="false" customHeight="false" outlineLevel="0" collapsed="false">
      <c r="A5998" s="29" t="s">
        <v>52</v>
      </c>
      <c r="B5998" s="29" t="s">
        <v>11220</v>
      </c>
      <c r="C5998" s="29" t="s">
        <v>6940</v>
      </c>
      <c r="D5998" s="29" t="s">
        <v>7277</v>
      </c>
      <c r="E5998" s="29" t="n">
        <v>1</v>
      </c>
      <c r="F5998" s="29"/>
      <c r="G5998" s="29" t="s">
        <v>11221</v>
      </c>
      <c r="H5998" s="30" t="n">
        <v>300</v>
      </c>
      <c r="I5998" s="31" t="n">
        <v>46283</v>
      </c>
      <c r="J5998" s="30" t="n">
        <v>300</v>
      </c>
      <c r="K5998" s="29" t="s">
        <v>120</v>
      </c>
      <c r="L5998" s="29" t="s">
        <v>176</v>
      </c>
      <c r="M5998" s="29"/>
      <c r="N5998" s="29" t="s">
        <v>122</v>
      </c>
      <c r="O5998" s="31" t="n">
        <v>46509</v>
      </c>
      <c r="P5998" s="29" t="s">
        <v>123</v>
      </c>
      <c r="Q5998" s="29" t="n">
        <f aca="false">IFERROR(VALUE(L5998),"")</f>
        <v>2</v>
      </c>
      <c r="R5998" s="29" t="n">
        <f aca="true">IF(O5998="","",O5998-TODAY())</f>
        <v>224</v>
      </c>
      <c r="S5998" s="29" t="str">
        <f aca="false">IF(C5998="&lt;&lt; vazio &gt;&gt;","VAZIA",IF(AND(O5998&lt;&gt;"",R5998&lt;0),"VENCIDO",IF(AND(O5998&lt;&gt;"",R5998&lt;=Parametros!$B$10),"PRÓX. VENCIMENTO",IF(F5998="Q","QUALIDADE",IF(F5998="S","BLOQUEADO",IF(F5998="R","RESTRITO/DEVOLUÇÃO",IF(OR(N5998="QUAR",N5998="QRES"),"QUARENTENA",IF(OR(B5998="DESCARTE",B5998="DEVOLUÇÃO"),"DESCARTE/DEVOLUÇÃO",IF(AND(D5998="",K5998&lt;&gt;""),"SEM LOTE",IF(AND(Q5998&lt;&gt;"",Q5998&gt;=Parametros!$B$11),"PARADO/SEM GIRO","OK"))))))))))</f>
        <v>OK</v>
      </c>
      <c r="T5998" s="29" t="str">
        <f aca="false">IF(AND($S5998="PARADO/SEM GIRO",$K5998="KG",OR(Painel!$B$5="(Todos)",A5998=Painel!$B$5)*OR(Painel!$E$5="(Todos)",P5998=Painel!$E$5)),$J5998+ROW()/10000000,"")</f>
        <v/>
      </c>
      <c r="U5998" s="29" t="str">
        <f aca="false">IF(AND($S5998="VENCIDO",$K5998="KG",OR(Painel!$B$5="(Todos)",A5998=Painel!$B$5)*OR(Painel!$E$5="(Todos)",P5998=Painel!$E$5)),$J5998+ROW()/10000000,"")</f>
        <v/>
      </c>
    </row>
    <row r="5999" customFormat="false" ht="15" hidden="false" customHeight="false" outlineLevel="0" collapsed="false">
      <c r="A5999" s="29" t="s">
        <v>52</v>
      </c>
      <c r="B5999" s="29" t="s">
        <v>11222</v>
      </c>
      <c r="C5999" s="29" t="s">
        <v>115</v>
      </c>
      <c r="D5999" s="29"/>
      <c r="E5999" s="29" t="n">
        <v>0</v>
      </c>
      <c r="F5999" s="29"/>
      <c r="G5999" s="29"/>
      <c r="H5999" s="30" t="n">
        <v>0</v>
      </c>
      <c r="I5999" s="29"/>
      <c r="J5999" s="30" t="n">
        <v>0</v>
      </c>
      <c r="K5999" s="29"/>
      <c r="L5999" s="29" t="s">
        <v>116</v>
      </c>
      <c r="M5999" s="29"/>
      <c r="N5999" s="29"/>
      <c r="O5999" s="29"/>
      <c r="P5999" s="29"/>
      <c r="Q5999" s="29" t="n">
        <f aca="false">IFERROR(VALUE(L5999),"")</f>
        <v>0</v>
      </c>
      <c r="R5999" s="29" t="str">
        <f aca="true">IF(O5999="","",O5999-TODAY())</f>
        <v/>
      </c>
      <c r="S5999" s="29" t="str">
        <f aca="false">IF(C5999="&lt;&lt; vazio &gt;&gt;","VAZIA",IF(AND(O5999&lt;&gt;"",R5999&lt;0),"VENCIDO",IF(AND(O5999&lt;&gt;"",R5999&lt;=Parametros!$B$10),"PRÓX. VENCIMENTO",IF(F5999="Q","QUALIDADE",IF(F5999="S","BLOQUEADO",IF(F5999="R","RESTRITO/DEVOLUÇÃO",IF(OR(N5999="QUAR",N5999="QRES"),"QUARENTENA",IF(OR(B5999="DESCARTE",B5999="DEVOLUÇÃO"),"DESCARTE/DEVOLUÇÃO",IF(AND(D5999="",K5999&lt;&gt;""),"SEM LOTE",IF(AND(Q5999&lt;&gt;"",Q5999&gt;=Parametros!$B$11),"PARADO/SEM GIRO","OK"))))))))))</f>
        <v>VAZIA</v>
      </c>
      <c r="T5999" s="29" t="str">
        <f aca="false">IF(AND($S5999="PARADO/SEM GIRO",$K5999="KG",OR(Painel!$B$5="(Todos)",A5999=Painel!$B$5)*OR(Painel!$E$5="(Todos)",P5999=Painel!$E$5)),$J5999+ROW()/10000000,"")</f>
        <v/>
      </c>
      <c r="U5999" s="29" t="str">
        <f aca="false">IF(AND($S5999="VENCIDO",$K5999="KG",OR(Painel!$B$5="(Todos)",A5999=Painel!$B$5)*OR(Painel!$E$5="(Todos)",P5999=Painel!$E$5)),$J5999+ROW()/10000000,"")</f>
        <v/>
      </c>
    </row>
    <row r="6000" customFormat="false" ht="15" hidden="false" customHeight="false" outlineLevel="0" collapsed="false">
      <c r="A6000" s="29" t="s">
        <v>52</v>
      </c>
      <c r="B6000" s="29" t="s">
        <v>11223</v>
      </c>
      <c r="C6000" s="29" t="s">
        <v>165</v>
      </c>
      <c r="D6000" s="29" t="s">
        <v>458</v>
      </c>
      <c r="E6000" s="29" t="n">
        <v>1</v>
      </c>
      <c r="F6000" s="29"/>
      <c r="G6000" s="29" t="s">
        <v>11224</v>
      </c>
      <c r="H6000" s="30" t="n">
        <v>727.2</v>
      </c>
      <c r="I6000" s="31" t="n">
        <v>46259</v>
      </c>
      <c r="J6000" s="30" t="n">
        <v>727.2</v>
      </c>
      <c r="K6000" s="29" t="s">
        <v>120</v>
      </c>
      <c r="L6000" s="29" t="s">
        <v>677</v>
      </c>
      <c r="M6000" s="29"/>
      <c r="N6000" s="29" t="s">
        <v>122</v>
      </c>
      <c r="O6000" s="31" t="n">
        <v>46799</v>
      </c>
      <c r="P6000" s="29" t="s">
        <v>123</v>
      </c>
      <c r="Q6000" s="29" t="n">
        <f aca="false">IFERROR(VALUE(L6000),"")</f>
        <v>26</v>
      </c>
      <c r="R6000" s="29" t="n">
        <f aca="true">IF(O6000="","",O6000-TODAY())</f>
        <v>514</v>
      </c>
      <c r="S6000" s="29" t="str">
        <f aca="false">IF(C6000="&lt;&lt; vazio &gt;&gt;","VAZIA",IF(AND(O6000&lt;&gt;"",R6000&lt;0),"VENCIDO",IF(AND(O6000&lt;&gt;"",R6000&lt;=Parametros!$B$10),"PRÓX. VENCIMENTO",IF(F6000="Q","QUALIDADE",IF(F6000="S","BLOQUEADO",IF(F6000="R","RESTRITO/DEVOLUÇÃO",IF(OR(N6000="QUAR",N6000="QRES"),"QUARENTENA",IF(OR(B6000="DESCARTE",B6000="DEVOLUÇÃO"),"DESCARTE/DEVOLUÇÃO",IF(AND(D6000="",K6000&lt;&gt;""),"SEM LOTE",IF(AND(Q6000&lt;&gt;"",Q6000&gt;=Parametros!$B$11),"PARADO/SEM GIRO","OK"))))))))))</f>
        <v>OK</v>
      </c>
      <c r="T6000" s="29" t="str">
        <f aca="false">IF(AND($S6000="PARADO/SEM GIRO",$K6000="KG",OR(Painel!$B$5="(Todos)",A6000=Painel!$B$5)*OR(Painel!$E$5="(Todos)",P6000=Painel!$E$5)),$J6000+ROW()/10000000,"")</f>
        <v/>
      </c>
      <c r="U6000" s="29" t="str">
        <f aca="false">IF(AND($S6000="VENCIDO",$K6000="KG",OR(Painel!$B$5="(Todos)",A6000=Painel!$B$5)*OR(Painel!$E$5="(Todos)",P6000=Painel!$E$5)),$J6000+ROW()/10000000,"")</f>
        <v/>
      </c>
    </row>
    <row r="6001" customFormat="false" ht="15" hidden="false" customHeight="false" outlineLevel="0" collapsed="false">
      <c r="A6001" s="29" t="s">
        <v>52</v>
      </c>
      <c r="B6001" s="29" t="s">
        <v>11225</v>
      </c>
      <c r="C6001" s="29" t="s">
        <v>313</v>
      </c>
      <c r="D6001" s="29" t="s">
        <v>432</v>
      </c>
      <c r="E6001" s="29" t="n">
        <v>1</v>
      </c>
      <c r="F6001" s="29"/>
      <c r="G6001" s="29" t="s">
        <v>11226</v>
      </c>
      <c r="H6001" s="30" t="n">
        <v>999.9</v>
      </c>
      <c r="I6001" s="31" t="n">
        <v>46195</v>
      </c>
      <c r="J6001" s="30" t="n">
        <v>999.9</v>
      </c>
      <c r="K6001" s="29" t="s">
        <v>120</v>
      </c>
      <c r="L6001" s="29" t="s">
        <v>2744</v>
      </c>
      <c r="M6001" s="29"/>
      <c r="N6001" s="29" t="s">
        <v>122</v>
      </c>
      <c r="O6001" s="31" t="n">
        <v>46731</v>
      </c>
      <c r="P6001" s="29" t="s">
        <v>123</v>
      </c>
      <c r="Q6001" s="29" t="n">
        <f aca="false">IFERROR(VALUE(L6001),"")</f>
        <v>90</v>
      </c>
      <c r="R6001" s="29" t="n">
        <f aca="true">IF(O6001="","",O6001-TODAY())</f>
        <v>446</v>
      </c>
      <c r="S6001" s="29" t="str">
        <f aca="false">IF(C6001="&lt;&lt; vazio &gt;&gt;","VAZIA",IF(AND(O6001&lt;&gt;"",R6001&lt;0),"VENCIDO",IF(AND(O6001&lt;&gt;"",R6001&lt;=Parametros!$B$10),"PRÓX. VENCIMENTO",IF(F6001="Q","QUALIDADE",IF(F6001="S","BLOQUEADO",IF(F6001="R","RESTRITO/DEVOLUÇÃO",IF(OR(N6001="QUAR",N6001="QRES"),"QUARENTENA",IF(OR(B6001="DESCARTE",B6001="DEVOLUÇÃO"),"DESCARTE/DEVOLUÇÃO",IF(AND(D6001="",K6001&lt;&gt;""),"SEM LOTE",IF(AND(Q6001&lt;&gt;"",Q6001&gt;=Parametros!$B$11),"PARADO/SEM GIRO","OK"))))))))))</f>
        <v>PARADO/SEM GIRO</v>
      </c>
      <c r="T6001" s="29" t="n">
        <f aca="false">IF(AND($S6001="PARADO/SEM GIRO",$K6001="KG",OR(Painel!$B$5="(Todos)",A6001=Painel!$B$5)*OR(Painel!$E$5="(Todos)",P6001=Painel!$E$5)),$J6001+ROW()/10000000,"")</f>
        <v>999.9006001</v>
      </c>
      <c r="U6001" s="29" t="str">
        <f aca="false">IF(AND($S6001="VENCIDO",$K6001="KG",OR(Painel!$B$5="(Todos)",A6001=Painel!$B$5)*OR(Painel!$E$5="(Todos)",P6001=Painel!$E$5)),$J6001+ROW()/10000000,"")</f>
        <v/>
      </c>
    </row>
    <row r="6002" customFormat="false" ht="15" hidden="false" customHeight="false" outlineLevel="0" collapsed="false">
      <c r="A6002" s="29" t="s">
        <v>52</v>
      </c>
      <c r="B6002" s="29" t="s">
        <v>11227</v>
      </c>
      <c r="C6002" s="29" t="s">
        <v>186</v>
      </c>
      <c r="D6002" s="29" t="s">
        <v>392</v>
      </c>
      <c r="E6002" s="29" t="n">
        <v>1</v>
      </c>
      <c r="F6002" s="29"/>
      <c r="G6002" s="29" t="s">
        <v>11228</v>
      </c>
      <c r="H6002" s="30" t="n">
        <v>545.4</v>
      </c>
      <c r="I6002" s="31" t="n">
        <v>46274</v>
      </c>
      <c r="J6002" s="30" t="n">
        <v>545.4</v>
      </c>
      <c r="K6002" s="29" t="s">
        <v>120</v>
      </c>
      <c r="L6002" s="29" t="s">
        <v>138</v>
      </c>
      <c r="M6002" s="29"/>
      <c r="N6002" s="29" t="s">
        <v>122</v>
      </c>
      <c r="O6002" s="31" t="n">
        <v>46812</v>
      </c>
      <c r="P6002" s="29" t="s">
        <v>123</v>
      </c>
      <c r="Q6002" s="29" t="n">
        <f aca="false">IFERROR(VALUE(L6002),"")</f>
        <v>11</v>
      </c>
      <c r="R6002" s="29" t="n">
        <f aca="true">IF(O6002="","",O6002-TODAY())</f>
        <v>527</v>
      </c>
      <c r="S6002" s="29" t="str">
        <f aca="false">IF(C6002="&lt;&lt; vazio &gt;&gt;","VAZIA",IF(AND(O6002&lt;&gt;"",R6002&lt;0),"VENCIDO",IF(AND(O6002&lt;&gt;"",R6002&lt;=Parametros!$B$10),"PRÓX. VENCIMENTO",IF(F6002="Q","QUALIDADE",IF(F6002="S","BLOQUEADO",IF(F6002="R","RESTRITO/DEVOLUÇÃO",IF(OR(N6002="QUAR",N6002="QRES"),"QUARENTENA",IF(OR(B6002="DESCARTE",B6002="DEVOLUÇÃO"),"DESCARTE/DEVOLUÇÃO",IF(AND(D6002="",K6002&lt;&gt;""),"SEM LOTE",IF(AND(Q6002&lt;&gt;"",Q6002&gt;=Parametros!$B$11),"PARADO/SEM GIRO","OK"))))))))))</f>
        <v>OK</v>
      </c>
      <c r="T6002" s="29" t="str">
        <f aca="false">IF(AND($S6002="PARADO/SEM GIRO",$K6002="KG",OR(Painel!$B$5="(Todos)",A6002=Painel!$B$5)*OR(Painel!$E$5="(Todos)",P6002=Painel!$E$5)),$J6002+ROW()/10000000,"")</f>
        <v/>
      </c>
      <c r="U6002" s="29" t="str">
        <f aca="false">IF(AND($S6002="VENCIDO",$K6002="KG",OR(Painel!$B$5="(Todos)",A6002=Painel!$B$5)*OR(Painel!$E$5="(Todos)",P6002=Painel!$E$5)),$J6002+ROW()/10000000,"")</f>
        <v/>
      </c>
    </row>
    <row r="6003" customFormat="false" ht="15" hidden="false" customHeight="false" outlineLevel="0" collapsed="false">
      <c r="A6003" s="29" t="s">
        <v>52</v>
      </c>
      <c r="B6003" s="29" t="s">
        <v>11229</v>
      </c>
      <c r="C6003" s="29" t="s">
        <v>276</v>
      </c>
      <c r="D6003" s="29" t="s">
        <v>3821</v>
      </c>
      <c r="E6003" s="29" t="n">
        <v>1</v>
      </c>
      <c r="F6003" s="29"/>
      <c r="G6003" s="29" t="s">
        <v>11230</v>
      </c>
      <c r="H6003" s="30" t="n">
        <v>550</v>
      </c>
      <c r="I6003" s="31" t="n">
        <v>46234</v>
      </c>
      <c r="J6003" s="30" t="n">
        <v>550</v>
      </c>
      <c r="K6003" s="29" t="s">
        <v>120</v>
      </c>
      <c r="L6003" s="29" t="s">
        <v>725</v>
      </c>
      <c r="M6003" s="29"/>
      <c r="N6003" s="29" t="s">
        <v>122</v>
      </c>
      <c r="O6003" s="31" t="n">
        <v>46782</v>
      </c>
      <c r="P6003" s="29" t="s">
        <v>123</v>
      </c>
      <c r="Q6003" s="29" t="n">
        <f aca="false">IFERROR(VALUE(L6003),"")</f>
        <v>51</v>
      </c>
      <c r="R6003" s="29" t="n">
        <f aca="true">IF(O6003="","",O6003-TODAY())</f>
        <v>497</v>
      </c>
      <c r="S6003" s="29" t="str">
        <f aca="false">IF(C6003="&lt;&lt; vazio &gt;&gt;","VAZIA",IF(AND(O6003&lt;&gt;"",R6003&lt;0),"VENCIDO",IF(AND(O6003&lt;&gt;"",R6003&lt;=Parametros!$B$10),"PRÓX. VENCIMENTO",IF(F6003="Q","QUALIDADE",IF(F6003="S","BLOQUEADO",IF(F6003="R","RESTRITO/DEVOLUÇÃO",IF(OR(N6003="QUAR",N6003="QRES"),"QUARENTENA",IF(OR(B6003="DESCARTE",B6003="DEVOLUÇÃO"),"DESCARTE/DEVOLUÇÃO",IF(AND(D6003="",K6003&lt;&gt;""),"SEM LOTE",IF(AND(Q6003&lt;&gt;"",Q6003&gt;=Parametros!$B$11),"PARADO/SEM GIRO","OK"))))))))))</f>
        <v>OK</v>
      </c>
      <c r="T6003" s="29" t="str">
        <f aca="false">IF(AND($S6003="PARADO/SEM GIRO",$K6003="KG",OR(Painel!$B$5="(Todos)",A6003=Painel!$B$5)*OR(Painel!$E$5="(Todos)",P6003=Painel!$E$5)),$J6003+ROW()/10000000,"")</f>
        <v/>
      </c>
      <c r="U6003" s="29" t="str">
        <f aca="false">IF(AND($S6003="VENCIDO",$K6003="KG",OR(Painel!$B$5="(Todos)",A6003=Painel!$B$5)*OR(Painel!$E$5="(Todos)",P6003=Painel!$E$5)),$J6003+ROW()/10000000,"")</f>
        <v/>
      </c>
    </row>
    <row r="6004" customFormat="false" ht="15" hidden="false" customHeight="false" outlineLevel="0" collapsed="false">
      <c r="A6004" s="29" t="s">
        <v>52</v>
      </c>
      <c r="B6004" s="29" t="s">
        <v>11231</v>
      </c>
      <c r="C6004" s="29" t="s">
        <v>1093</v>
      </c>
      <c r="D6004" s="29" t="s">
        <v>1094</v>
      </c>
      <c r="E6004" s="29" t="n">
        <v>1</v>
      </c>
      <c r="F6004" s="29"/>
      <c r="G6004" s="29" t="s">
        <v>11232</v>
      </c>
      <c r="H6004" s="30" t="n">
        <v>1000</v>
      </c>
      <c r="I6004" s="31" t="n">
        <v>46272</v>
      </c>
      <c r="J6004" s="30" t="n">
        <v>1000</v>
      </c>
      <c r="K6004" s="29" t="s">
        <v>120</v>
      </c>
      <c r="L6004" s="29" t="s">
        <v>126</v>
      </c>
      <c r="M6004" s="29"/>
      <c r="N6004" s="29" t="s">
        <v>122</v>
      </c>
      <c r="O6004" s="31" t="n">
        <v>46881</v>
      </c>
      <c r="P6004" s="29" t="s">
        <v>123</v>
      </c>
      <c r="Q6004" s="29" t="n">
        <f aca="false">IFERROR(VALUE(L6004),"")</f>
        <v>13</v>
      </c>
      <c r="R6004" s="29" t="n">
        <f aca="true">IF(O6004="","",O6004-TODAY())</f>
        <v>596</v>
      </c>
      <c r="S6004" s="29" t="str">
        <f aca="false">IF(C6004="&lt;&lt; vazio &gt;&gt;","VAZIA",IF(AND(O6004&lt;&gt;"",R6004&lt;0),"VENCIDO",IF(AND(O6004&lt;&gt;"",R6004&lt;=Parametros!$B$10),"PRÓX. VENCIMENTO",IF(F6004="Q","QUALIDADE",IF(F6004="S","BLOQUEADO",IF(F6004="R","RESTRITO/DEVOLUÇÃO",IF(OR(N6004="QUAR",N6004="QRES"),"QUARENTENA",IF(OR(B6004="DESCARTE",B6004="DEVOLUÇÃO"),"DESCARTE/DEVOLUÇÃO",IF(AND(D6004="",K6004&lt;&gt;""),"SEM LOTE",IF(AND(Q6004&lt;&gt;"",Q6004&gt;=Parametros!$B$11),"PARADO/SEM GIRO","OK"))))))))))</f>
        <v>OK</v>
      </c>
      <c r="T6004" s="29" t="str">
        <f aca="false">IF(AND($S6004="PARADO/SEM GIRO",$K6004="KG",OR(Painel!$B$5="(Todos)",A6004=Painel!$B$5)*OR(Painel!$E$5="(Todos)",P6004=Painel!$E$5)),$J6004+ROW()/10000000,"")</f>
        <v/>
      </c>
      <c r="U6004" s="29" t="str">
        <f aca="false">IF(AND($S6004="VENCIDO",$K6004="KG",OR(Painel!$B$5="(Todos)",A6004=Painel!$B$5)*OR(Painel!$E$5="(Todos)",P6004=Painel!$E$5)),$J6004+ROW()/10000000,"")</f>
        <v/>
      </c>
    </row>
    <row r="6005" customFormat="false" ht="15" hidden="false" customHeight="false" outlineLevel="0" collapsed="false">
      <c r="A6005" s="29" t="s">
        <v>52</v>
      </c>
      <c r="B6005" s="29" t="s">
        <v>11233</v>
      </c>
      <c r="C6005" s="29" t="s">
        <v>115</v>
      </c>
      <c r="D6005" s="29"/>
      <c r="E6005" s="29" t="n">
        <v>0</v>
      </c>
      <c r="F6005" s="29"/>
      <c r="G6005" s="29"/>
      <c r="H6005" s="30" t="n">
        <v>0</v>
      </c>
      <c r="I6005" s="29"/>
      <c r="J6005" s="30" t="n">
        <v>0</v>
      </c>
      <c r="K6005" s="29"/>
      <c r="L6005" s="29" t="s">
        <v>116</v>
      </c>
      <c r="M6005" s="29"/>
      <c r="N6005" s="29"/>
      <c r="O6005" s="29"/>
      <c r="P6005" s="29"/>
      <c r="Q6005" s="29" t="n">
        <f aca="false">IFERROR(VALUE(L6005),"")</f>
        <v>0</v>
      </c>
      <c r="R6005" s="29" t="str">
        <f aca="true">IF(O6005="","",O6005-TODAY())</f>
        <v/>
      </c>
      <c r="S6005" s="29" t="str">
        <f aca="false">IF(C6005="&lt;&lt; vazio &gt;&gt;","VAZIA",IF(AND(O6005&lt;&gt;"",R6005&lt;0),"VENCIDO",IF(AND(O6005&lt;&gt;"",R6005&lt;=Parametros!$B$10),"PRÓX. VENCIMENTO",IF(F6005="Q","QUALIDADE",IF(F6005="S","BLOQUEADO",IF(F6005="R","RESTRITO/DEVOLUÇÃO",IF(OR(N6005="QUAR",N6005="QRES"),"QUARENTENA",IF(OR(B6005="DESCARTE",B6005="DEVOLUÇÃO"),"DESCARTE/DEVOLUÇÃO",IF(AND(D6005="",K6005&lt;&gt;""),"SEM LOTE",IF(AND(Q6005&lt;&gt;"",Q6005&gt;=Parametros!$B$11),"PARADO/SEM GIRO","OK"))))))))))</f>
        <v>VAZIA</v>
      </c>
      <c r="T6005" s="29" t="str">
        <f aca="false">IF(AND($S6005="PARADO/SEM GIRO",$K6005="KG",OR(Painel!$B$5="(Todos)",A6005=Painel!$B$5)*OR(Painel!$E$5="(Todos)",P6005=Painel!$E$5)),$J6005+ROW()/10000000,"")</f>
        <v/>
      </c>
      <c r="U6005" s="29" t="str">
        <f aca="false">IF(AND($S6005="VENCIDO",$K6005="KG",OR(Painel!$B$5="(Todos)",A6005=Painel!$B$5)*OR(Painel!$E$5="(Todos)",P6005=Painel!$E$5)),$J6005+ROW()/10000000,"")</f>
        <v/>
      </c>
    </row>
    <row r="6006" customFormat="false" ht="15" hidden="false" customHeight="false" outlineLevel="0" collapsed="false">
      <c r="A6006" s="29" t="s">
        <v>52</v>
      </c>
      <c r="B6006" s="29" t="s">
        <v>11234</v>
      </c>
      <c r="C6006" s="29" t="s">
        <v>396</v>
      </c>
      <c r="D6006" s="29" t="s">
        <v>2981</v>
      </c>
      <c r="E6006" s="29" t="n">
        <v>1</v>
      </c>
      <c r="F6006" s="29"/>
      <c r="G6006" s="29" t="s">
        <v>11235</v>
      </c>
      <c r="H6006" s="30" t="n">
        <v>1102.5</v>
      </c>
      <c r="I6006" s="31" t="n">
        <v>46262</v>
      </c>
      <c r="J6006" s="30" t="n">
        <v>1102.5</v>
      </c>
      <c r="K6006" s="29" t="s">
        <v>120</v>
      </c>
      <c r="L6006" s="29" t="s">
        <v>190</v>
      </c>
      <c r="M6006" s="29"/>
      <c r="N6006" s="29" t="s">
        <v>122</v>
      </c>
      <c r="O6006" s="31" t="n">
        <v>46807</v>
      </c>
      <c r="P6006" s="29" t="s">
        <v>123</v>
      </c>
      <c r="Q6006" s="29" t="n">
        <f aca="false">IFERROR(VALUE(L6006),"")</f>
        <v>23</v>
      </c>
      <c r="R6006" s="29" t="n">
        <f aca="true">IF(O6006="","",O6006-TODAY())</f>
        <v>522</v>
      </c>
      <c r="S6006" s="29" t="str">
        <f aca="false">IF(C6006="&lt;&lt; vazio &gt;&gt;","VAZIA",IF(AND(O6006&lt;&gt;"",R6006&lt;0),"VENCIDO",IF(AND(O6006&lt;&gt;"",R6006&lt;=Parametros!$B$10),"PRÓX. VENCIMENTO",IF(F6006="Q","QUALIDADE",IF(F6006="S","BLOQUEADO",IF(F6006="R","RESTRITO/DEVOLUÇÃO",IF(OR(N6006="QUAR",N6006="QRES"),"QUARENTENA",IF(OR(B6006="DESCARTE",B6006="DEVOLUÇÃO"),"DESCARTE/DEVOLUÇÃO",IF(AND(D6006="",K6006&lt;&gt;""),"SEM LOTE",IF(AND(Q6006&lt;&gt;"",Q6006&gt;=Parametros!$B$11),"PARADO/SEM GIRO","OK"))))))))))</f>
        <v>OK</v>
      </c>
      <c r="T6006" s="29" t="str">
        <f aca="false">IF(AND($S6006="PARADO/SEM GIRO",$K6006="KG",OR(Painel!$B$5="(Todos)",A6006=Painel!$B$5)*OR(Painel!$E$5="(Todos)",P6006=Painel!$E$5)),$J6006+ROW()/10000000,"")</f>
        <v/>
      </c>
      <c r="U6006" s="29" t="str">
        <f aca="false">IF(AND($S6006="VENCIDO",$K6006="KG",OR(Painel!$B$5="(Todos)",A6006=Painel!$B$5)*OR(Painel!$E$5="(Todos)",P6006=Painel!$E$5)),$J6006+ROW()/10000000,"")</f>
        <v/>
      </c>
    </row>
    <row r="6007" customFormat="false" ht="15" hidden="false" customHeight="false" outlineLevel="0" collapsed="false">
      <c r="A6007" s="29" t="s">
        <v>52</v>
      </c>
      <c r="B6007" s="29" t="s">
        <v>11236</v>
      </c>
      <c r="C6007" s="29" t="s">
        <v>517</v>
      </c>
      <c r="D6007" s="29" t="s">
        <v>518</v>
      </c>
      <c r="E6007" s="29" t="n">
        <v>1</v>
      </c>
      <c r="F6007" s="29"/>
      <c r="G6007" s="29" t="s">
        <v>11237</v>
      </c>
      <c r="H6007" s="30" t="n">
        <v>200</v>
      </c>
      <c r="I6007" s="31" t="n">
        <v>46284</v>
      </c>
      <c r="J6007" s="30" t="n">
        <v>200</v>
      </c>
      <c r="K6007" s="29" t="s">
        <v>120</v>
      </c>
      <c r="L6007" s="29" t="s">
        <v>350</v>
      </c>
      <c r="M6007" s="29"/>
      <c r="N6007" s="29" t="s">
        <v>122</v>
      </c>
      <c r="O6007" s="31" t="n">
        <v>46549</v>
      </c>
      <c r="P6007" s="29" t="s">
        <v>123</v>
      </c>
      <c r="Q6007" s="29" t="n">
        <f aca="false">IFERROR(VALUE(L6007),"")</f>
        <v>6</v>
      </c>
      <c r="R6007" s="29" t="n">
        <f aca="true">IF(O6007="","",O6007-TODAY())</f>
        <v>264</v>
      </c>
      <c r="S6007" s="29" t="str">
        <f aca="false">IF(C6007="&lt;&lt; vazio &gt;&gt;","VAZIA",IF(AND(O6007&lt;&gt;"",R6007&lt;0),"VENCIDO",IF(AND(O6007&lt;&gt;"",R6007&lt;=Parametros!$B$10),"PRÓX. VENCIMENTO",IF(F6007="Q","QUALIDADE",IF(F6007="S","BLOQUEADO",IF(F6007="R","RESTRITO/DEVOLUÇÃO",IF(OR(N6007="QUAR",N6007="QRES"),"QUARENTENA",IF(OR(B6007="DESCARTE",B6007="DEVOLUÇÃO"),"DESCARTE/DEVOLUÇÃO",IF(AND(D6007="",K6007&lt;&gt;""),"SEM LOTE",IF(AND(Q6007&lt;&gt;"",Q6007&gt;=Parametros!$B$11),"PARADO/SEM GIRO","OK"))))))))))</f>
        <v>OK</v>
      </c>
      <c r="T6007" s="29" t="str">
        <f aca="false">IF(AND($S6007="PARADO/SEM GIRO",$K6007="KG",OR(Painel!$B$5="(Todos)",A6007=Painel!$B$5)*OR(Painel!$E$5="(Todos)",P6007=Painel!$E$5)),$J6007+ROW()/10000000,"")</f>
        <v/>
      </c>
      <c r="U6007" s="29" t="str">
        <f aca="false">IF(AND($S6007="VENCIDO",$K6007="KG",OR(Painel!$B$5="(Todos)",A6007=Painel!$B$5)*OR(Painel!$E$5="(Todos)",P6007=Painel!$E$5)),$J6007+ROW()/10000000,"")</f>
        <v/>
      </c>
    </row>
    <row r="6008" customFormat="false" ht="15" hidden="false" customHeight="false" outlineLevel="0" collapsed="false">
      <c r="A6008" s="29" t="s">
        <v>52</v>
      </c>
      <c r="B6008" s="29" t="s">
        <v>11238</v>
      </c>
      <c r="C6008" s="29" t="s">
        <v>278</v>
      </c>
      <c r="D6008" s="29" t="s">
        <v>404</v>
      </c>
      <c r="E6008" s="29" t="n">
        <v>1</v>
      </c>
      <c r="F6008" s="29"/>
      <c r="G6008" s="29" t="s">
        <v>11239</v>
      </c>
      <c r="H6008" s="30" t="n">
        <v>545.4</v>
      </c>
      <c r="I6008" s="31" t="n">
        <v>46227</v>
      </c>
      <c r="J6008" s="30" t="n">
        <v>545.4</v>
      </c>
      <c r="K6008" s="29" t="s">
        <v>120</v>
      </c>
      <c r="L6008" s="29" t="s">
        <v>10113</v>
      </c>
      <c r="M6008" s="29"/>
      <c r="N6008" s="29" t="s">
        <v>122</v>
      </c>
      <c r="O6008" s="31" t="n">
        <v>46661</v>
      </c>
      <c r="P6008" s="29" t="s">
        <v>123</v>
      </c>
      <c r="Q6008" s="29" t="n">
        <f aca="false">IFERROR(VALUE(L6008),"")</f>
        <v>58</v>
      </c>
      <c r="R6008" s="29" t="n">
        <f aca="true">IF(O6008="","",O6008-TODAY())</f>
        <v>376</v>
      </c>
      <c r="S6008" s="29" t="str">
        <f aca="false">IF(C6008="&lt;&lt; vazio &gt;&gt;","VAZIA",IF(AND(O6008&lt;&gt;"",R6008&lt;0),"VENCIDO",IF(AND(O6008&lt;&gt;"",R6008&lt;=Parametros!$B$10),"PRÓX. VENCIMENTO",IF(F6008="Q","QUALIDADE",IF(F6008="S","BLOQUEADO",IF(F6008="R","RESTRITO/DEVOLUÇÃO",IF(OR(N6008="QUAR",N6008="QRES"),"QUARENTENA",IF(OR(B6008="DESCARTE",B6008="DEVOLUÇÃO"),"DESCARTE/DEVOLUÇÃO",IF(AND(D6008="",K6008&lt;&gt;""),"SEM LOTE",IF(AND(Q6008&lt;&gt;"",Q6008&gt;=Parametros!$B$11),"PARADO/SEM GIRO","OK"))))))))))</f>
        <v>OK</v>
      </c>
      <c r="T6008" s="29" t="str">
        <f aca="false">IF(AND($S6008="PARADO/SEM GIRO",$K6008="KG",OR(Painel!$B$5="(Todos)",A6008=Painel!$B$5)*OR(Painel!$E$5="(Todos)",P6008=Painel!$E$5)),$J6008+ROW()/10000000,"")</f>
        <v/>
      </c>
      <c r="U6008" s="29" t="str">
        <f aca="false">IF(AND($S6008="VENCIDO",$K6008="KG",OR(Painel!$B$5="(Todos)",A6008=Painel!$B$5)*OR(Painel!$E$5="(Todos)",P6008=Painel!$E$5)),$J6008+ROW()/10000000,"")</f>
        <v/>
      </c>
    </row>
    <row r="6009" customFormat="false" ht="15" hidden="false" customHeight="false" outlineLevel="0" collapsed="false">
      <c r="A6009" s="29" t="s">
        <v>52</v>
      </c>
      <c r="B6009" s="29" t="s">
        <v>11240</v>
      </c>
      <c r="C6009" s="29" t="s">
        <v>5213</v>
      </c>
      <c r="D6009" s="29" t="s">
        <v>11241</v>
      </c>
      <c r="E6009" s="29" t="n">
        <v>1</v>
      </c>
      <c r="F6009" s="29"/>
      <c r="G6009" s="29" t="s">
        <v>11242</v>
      </c>
      <c r="H6009" s="30" t="n">
        <v>700</v>
      </c>
      <c r="I6009" s="31" t="n">
        <v>46283</v>
      </c>
      <c r="J6009" s="30" t="n">
        <v>700</v>
      </c>
      <c r="K6009" s="29" t="s">
        <v>120</v>
      </c>
      <c r="L6009" s="29" t="s">
        <v>1723</v>
      </c>
      <c r="M6009" s="29"/>
      <c r="N6009" s="29" t="s">
        <v>122</v>
      </c>
      <c r="O6009" s="31" t="n">
        <v>46786</v>
      </c>
      <c r="P6009" s="29" t="s">
        <v>123</v>
      </c>
      <c r="Q6009" s="29" t="n">
        <f aca="false">IFERROR(VALUE(L6009),"")</f>
        <v>37</v>
      </c>
      <c r="R6009" s="29" t="n">
        <f aca="true">IF(O6009="","",O6009-TODAY())</f>
        <v>501</v>
      </c>
      <c r="S6009" s="29" t="str">
        <f aca="false">IF(C6009="&lt;&lt; vazio &gt;&gt;","VAZIA",IF(AND(O6009&lt;&gt;"",R6009&lt;0),"VENCIDO",IF(AND(O6009&lt;&gt;"",R6009&lt;=Parametros!$B$10),"PRÓX. VENCIMENTO",IF(F6009="Q","QUALIDADE",IF(F6009="S","BLOQUEADO",IF(F6009="R","RESTRITO/DEVOLUÇÃO",IF(OR(N6009="QUAR",N6009="QRES"),"QUARENTENA",IF(OR(B6009="DESCARTE",B6009="DEVOLUÇÃO"),"DESCARTE/DEVOLUÇÃO",IF(AND(D6009="",K6009&lt;&gt;""),"SEM LOTE",IF(AND(Q6009&lt;&gt;"",Q6009&gt;=Parametros!$B$11),"PARADO/SEM GIRO","OK"))))))))))</f>
        <v>OK</v>
      </c>
      <c r="T6009" s="29" t="str">
        <f aca="false">IF(AND($S6009="PARADO/SEM GIRO",$K6009="KG",OR(Painel!$B$5="(Todos)",A6009=Painel!$B$5)*OR(Painel!$E$5="(Todos)",P6009=Painel!$E$5)),$J6009+ROW()/10000000,"")</f>
        <v/>
      </c>
      <c r="U6009" s="29" t="str">
        <f aca="false">IF(AND($S6009="VENCIDO",$K6009="KG",OR(Painel!$B$5="(Todos)",A6009=Painel!$B$5)*OR(Painel!$E$5="(Todos)",P6009=Painel!$E$5)),$J6009+ROW()/10000000,"")</f>
        <v/>
      </c>
    </row>
    <row r="6010" customFormat="false" ht="15" hidden="false" customHeight="false" outlineLevel="0" collapsed="false">
      <c r="A6010" s="29" t="s">
        <v>52</v>
      </c>
      <c r="B6010" s="29" t="s">
        <v>11243</v>
      </c>
      <c r="C6010" s="29" t="s">
        <v>369</v>
      </c>
      <c r="D6010" s="29" t="s">
        <v>370</v>
      </c>
      <c r="E6010" s="29" t="n">
        <v>1</v>
      </c>
      <c r="F6010" s="29"/>
      <c r="G6010" s="29" t="s">
        <v>11244</v>
      </c>
      <c r="H6010" s="30" t="n">
        <v>999.9</v>
      </c>
      <c r="I6010" s="31" t="n">
        <v>46260</v>
      </c>
      <c r="J6010" s="30" t="n">
        <v>999.9</v>
      </c>
      <c r="K6010" s="29" t="s">
        <v>120</v>
      </c>
      <c r="L6010" s="29" t="s">
        <v>2223</v>
      </c>
      <c r="M6010" s="29"/>
      <c r="N6010" s="29" t="s">
        <v>122</v>
      </c>
      <c r="O6010" s="31" t="n">
        <v>46800</v>
      </c>
      <c r="P6010" s="29" t="s">
        <v>123</v>
      </c>
      <c r="Q6010" s="29" t="n">
        <f aca="false">IFERROR(VALUE(L6010),"")</f>
        <v>25</v>
      </c>
      <c r="R6010" s="29" t="n">
        <f aca="true">IF(O6010="","",O6010-TODAY())</f>
        <v>515</v>
      </c>
      <c r="S6010" s="29" t="str">
        <f aca="false">IF(C6010="&lt;&lt; vazio &gt;&gt;","VAZIA",IF(AND(O6010&lt;&gt;"",R6010&lt;0),"VENCIDO",IF(AND(O6010&lt;&gt;"",R6010&lt;=Parametros!$B$10),"PRÓX. VENCIMENTO",IF(F6010="Q","QUALIDADE",IF(F6010="S","BLOQUEADO",IF(F6010="R","RESTRITO/DEVOLUÇÃO",IF(OR(N6010="QUAR",N6010="QRES"),"QUARENTENA",IF(OR(B6010="DESCARTE",B6010="DEVOLUÇÃO"),"DESCARTE/DEVOLUÇÃO",IF(AND(D6010="",K6010&lt;&gt;""),"SEM LOTE",IF(AND(Q6010&lt;&gt;"",Q6010&gt;=Parametros!$B$11),"PARADO/SEM GIRO","OK"))))))))))</f>
        <v>OK</v>
      </c>
      <c r="T6010" s="29" t="str">
        <f aca="false">IF(AND($S6010="PARADO/SEM GIRO",$K6010="KG",OR(Painel!$B$5="(Todos)",A6010=Painel!$B$5)*OR(Painel!$E$5="(Todos)",P6010=Painel!$E$5)),$J6010+ROW()/10000000,"")</f>
        <v/>
      </c>
      <c r="U6010" s="29" t="str">
        <f aca="false">IF(AND($S6010="VENCIDO",$K6010="KG",OR(Painel!$B$5="(Todos)",A6010=Painel!$B$5)*OR(Painel!$E$5="(Todos)",P6010=Painel!$E$5)),$J6010+ROW()/10000000,"")</f>
        <v/>
      </c>
    </row>
    <row r="6011" customFormat="false" ht="15" hidden="false" customHeight="false" outlineLevel="0" collapsed="false">
      <c r="A6011" s="29" t="s">
        <v>52</v>
      </c>
      <c r="B6011" s="29" t="s">
        <v>11245</v>
      </c>
      <c r="C6011" s="29" t="s">
        <v>5213</v>
      </c>
      <c r="D6011" s="29" t="s">
        <v>11241</v>
      </c>
      <c r="E6011" s="29" t="n">
        <v>1</v>
      </c>
      <c r="F6011" s="29"/>
      <c r="G6011" s="29" t="s">
        <v>11246</v>
      </c>
      <c r="H6011" s="30" t="n">
        <v>700</v>
      </c>
      <c r="I6011" s="31" t="n">
        <v>46248</v>
      </c>
      <c r="J6011" s="30" t="n">
        <v>700</v>
      </c>
      <c r="K6011" s="29" t="s">
        <v>120</v>
      </c>
      <c r="L6011" s="29" t="s">
        <v>1723</v>
      </c>
      <c r="M6011" s="29"/>
      <c r="N6011" s="29" t="s">
        <v>122</v>
      </c>
      <c r="O6011" s="31" t="n">
        <v>46786</v>
      </c>
      <c r="P6011" s="29" t="s">
        <v>123</v>
      </c>
      <c r="Q6011" s="29" t="n">
        <f aca="false">IFERROR(VALUE(L6011),"")</f>
        <v>37</v>
      </c>
      <c r="R6011" s="29" t="n">
        <f aca="true">IF(O6011="","",O6011-TODAY())</f>
        <v>501</v>
      </c>
      <c r="S6011" s="29" t="str">
        <f aca="false">IF(C6011="&lt;&lt; vazio &gt;&gt;","VAZIA",IF(AND(O6011&lt;&gt;"",R6011&lt;0),"VENCIDO",IF(AND(O6011&lt;&gt;"",R6011&lt;=Parametros!$B$10),"PRÓX. VENCIMENTO",IF(F6011="Q","QUALIDADE",IF(F6011="S","BLOQUEADO",IF(F6011="R","RESTRITO/DEVOLUÇÃO",IF(OR(N6011="QUAR",N6011="QRES"),"QUARENTENA",IF(OR(B6011="DESCARTE",B6011="DEVOLUÇÃO"),"DESCARTE/DEVOLUÇÃO",IF(AND(D6011="",K6011&lt;&gt;""),"SEM LOTE",IF(AND(Q6011&lt;&gt;"",Q6011&gt;=Parametros!$B$11),"PARADO/SEM GIRO","OK"))))))))))</f>
        <v>OK</v>
      </c>
      <c r="T6011" s="29" t="str">
        <f aca="false">IF(AND($S6011="PARADO/SEM GIRO",$K6011="KG",OR(Painel!$B$5="(Todos)",A6011=Painel!$B$5)*OR(Painel!$E$5="(Todos)",P6011=Painel!$E$5)),$J6011+ROW()/10000000,"")</f>
        <v/>
      </c>
      <c r="U6011" s="29" t="str">
        <f aca="false">IF(AND($S6011="VENCIDO",$K6011="KG",OR(Painel!$B$5="(Todos)",A6011=Painel!$B$5)*OR(Painel!$E$5="(Todos)",P6011=Painel!$E$5)),$J6011+ROW()/10000000,"")</f>
        <v/>
      </c>
    </row>
    <row r="6012" customFormat="false" ht="15" hidden="false" customHeight="false" outlineLevel="0" collapsed="false">
      <c r="A6012" s="29" t="s">
        <v>52</v>
      </c>
      <c r="B6012" s="29" t="s">
        <v>11247</v>
      </c>
      <c r="C6012" s="29" t="s">
        <v>11248</v>
      </c>
      <c r="D6012" s="29" t="s">
        <v>11249</v>
      </c>
      <c r="E6012" s="29" t="n">
        <v>1</v>
      </c>
      <c r="F6012" s="29"/>
      <c r="G6012" s="29" t="s">
        <v>11250</v>
      </c>
      <c r="H6012" s="30" t="n">
        <v>50</v>
      </c>
      <c r="I6012" s="31" t="n">
        <v>46184</v>
      </c>
      <c r="J6012" s="30" t="n">
        <v>50</v>
      </c>
      <c r="K6012" s="29" t="s">
        <v>120</v>
      </c>
      <c r="L6012" s="29" t="s">
        <v>1809</v>
      </c>
      <c r="M6012" s="29"/>
      <c r="N6012" s="29" t="s">
        <v>122</v>
      </c>
      <c r="O6012" s="31" t="n">
        <v>46641</v>
      </c>
      <c r="P6012" s="29" t="s">
        <v>235</v>
      </c>
      <c r="Q6012" s="29" t="n">
        <f aca="false">IFERROR(VALUE(L6012),"")</f>
        <v>101</v>
      </c>
      <c r="R6012" s="29" t="n">
        <f aca="true">IF(O6012="","",O6012-TODAY())</f>
        <v>356</v>
      </c>
      <c r="S6012" s="29" t="str">
        <f aca="false">IF(C6012="&lt;&lt; vazio &gt;&gt;","VAZIA",IF(AND(O6012&lt;&gt;"",R6012&lt;0),"VENCIDO",IF(AND(O6012&lt;&gt;"",R6012&lt;=Parametros!$B$10),"PRÓX. VENCIMENTO",IF(F6012="Q","QUALIDADE",IF(F6012="S","BLOQUEADO",IF(F6012="R","RESTRITO/DEVOLUÇÃO",IF(OR(N6012="QUAR",N6012="QRES"),"QUARENTENA",IF(OR(B6012="DESCARTE",B6012="DEVOLUÇÃO"),"DESCARTE/DEVOLUÇÃO",IF(AND(D6012="",K6012&lt;&gt;""),"SEM LOTE",IF(AND(Q6012&lt;&gt;"",Q6012&gt;=Parametros!$B$11),"PARADO/SEM GIRO","OK"))))))))))</f>
        <v>PARADO/SEM GIRO</v>
      </c>
      <c r="T6012" s="29" t="n">
        <f aca="false">IF(AND($S6012="PARADO/SEM GIRO",$K6012="KG",OR(Painel!$B$5="(Todos)",A6012=Painel!$B$5)*OR(Painel!$E$5="(Todos)",P6012=Painel!$E$5)),$J6012+ROW()/10000000,"")</f>
        <v>50.0006012</v>
      </c>
      <c r="U6012" s="29" t="str">
        <f aca="false">IF(AND($S6012="VENCIDO",$K6012="KG",OR(Painel!$B$5="(Todos)",A6012=Painel!$B$5)*OR(Painel!$E$5="(Todos)",P6012=Painel!$E$5)),$J6012+ROW()/10000000,"")</f>
        <v/>
      </c>
    </row>
    <row r="6013" customFormat="false" ht="15" hidden="false" customHeight="false" outlineLevel="0" collapsed="false">
      <c r="A6013" s="29" t="s">
        <v>52</v>
      </c>
      <c r="B6013" s="29" t="s">
        <v>11251</v>
      </c>
      <c r="C6013" s="29" t="s">
        <v>276</v>
      </c>
      <c r="D6013" s="29" t="s">
        <v>435</v>
      </c>
      <c r="E6013" s="29" t="n">
        <v>1</v>
      </c>
      <c r="F6013" s="29"/>
      <c r="G6013" s="29" t="s">
        <v>11252</v>
      </c>
      <c r="H6013" s="30" t="n">
        <v>85.8</v>
      </c>
      <c r="I6013" s="31" t="n">
        <v>46283</v>
      </c>
      <c r="J6013" s="30" t="n">
        <v>85.8</v>
      </c>
      <c r="K6013" s="29" t="s">
        <v>120</v>
      </c>
      <c r="L6013" s="29" t="s">
        <v>2312</v>
      </c>
      <c r="M6013" s="29"/>
      <c r="N6013" s="29" t="s">
        <v>122</v>
      </c>
      <c r="O6013" s="31" t="n">
        <v>46780</v>
      </c>
      <c r="P6013" s="29" t="s">
        <v>123</v>
      </c>
      <c r="Q6013" s="29" t="n">
        <f aca="false">IFERROR(VALUE(L6013),"")</f>
        <v>40</v>
      </c>
      <c r="R6013" s="29" t="n">
        <f aca="true">IF(O6013="","",O6013-TODAY())</f>
        <v>495</v>
      </c>
      <c r="S6013" s="29" t="str">
        <f aca="false">IF(C6013="&lt;&lt; vazio &gt;&gt;","VAZIA",IF(AND(O6013&lt;&gt;"",R6013&lt;0),"VENCIDO",IF(AND(O6013&lt;&gt;"",R6013&lt;=Parametros!$B$10),"PRÓX. VENCIMENTO",IF(F6013="Q","QUALIDADE",IF(F6013="S","BLOQUEADO",IF(F6013="R","RESTRITO/DEVOLUÇÃO",IF(OR(N6013="QUAR",N6013="QRES"),"QUARENTENA",IF(OR(B6013="DESCARTE",B6013="DEVOLUÇÃO"),"DESCARTE/DEVOLUÇÃO",IF(AND(D6013="",K6013&lt;&gt;""),"SEM LOTE",IF(AND(Q6013&lt;&gt;"",Q6013&gt;=Parametros!$B$11),"PARADO/SEM GIRO","OK"))))))))))</f>
        <v>OK</v>
      </c>
      <c r="T6013" s="29" t="str">
        <f aca="false">IF(AND($S6013="PARADO/SEM GIRO",$K6013="KG",OR(Painel!$B$5="(Todos)",A6013=Painel!$B$5)*OR(Painel!$E$5="(Todos)",P6013=Painel!$E$5)),$J6013+ROW()/10000000,"")</f>
        <v/>
      </c>
      <c r="U6013" s="29" t="str">
        <f aca="false">IF(AND($S6013="VENCIDO",$K6013="KG",OR(Painel!$B$5="(Todos)",A6013=Painel!$B$5)*OR(Painel!$E$5="(Todos)",P6013=Painel!$E$5)),$J6013+ROW()/10000000,"")</f>
        <v/>
      </c>
    </row>
    <row r="6014" customFormat="false" ht="15" hidden="false" customHeight="false" outlineLevel="0" collapsed="false">
      <c r="A6014" s="29" t="s">
        <v>52</v>
      </c>
      <c r="B6014" s="29" t="s">
        <v>11253</v>
      </c>
      <c r="C6014" s="29" t="s">
        <v>167</v>
      </c>
      <c r="D6014" s="29" t="s">
        <v>1022</v>
      </c>
      <c r="E6014" s="29" t="n">
        <v>1</v>
      </c>
      <c r="F6014" s="29" t="s">
        <v>268</v>
      </c>
      <c r="G6014" s="29" t="s">
        <v>11254</v>
      </c>
      <c r="H6014" s="30" t="n">
        <v>590.4</v>
      </c>
      <c r="I6014" s="31" t="n">
        <v>46284</v>
      </c>
      <c r="J6014" s="30" t="n">
        <v>590.4</v>
      </c>
      <c r="K6014" s="29" t="s">
        <v>120</v>
      </c>
      <c r="L6014" s="29" t="s">
        <v>388</v>
      </c>
      <c r="M6014" s="29"/>
      <c r="N6014" s="29" t="s">
        <v>122</v>
      </c>
      <c r="O6014" s="31" t="n">
        <v>46831</v>
      </c>
      <c r="P6014" s="29" t="s">
        <v>123</v>
      </c>
      <c r="Q6014" s="29" t="n">
        <f aca="false">IFERROR(VALUE(L6014),"")</f>
        <v>1</v>
      </c>
      <c r="R6014" s="29" t="n">
        <f aca="true">IF(O6014="","",O6014-TODAY())</f>
        <v>546</v>
      </c>
      <c r="S6014" s="29" t="str">
        <f aca="false">IF(C6014="&lt;&lt; vazio &gt;&gt;","VAZIA",IF(AND(O6014&lt;&gt;"",R6014&lt;0),"VENCIDO",IF(AND(O6014&lt;&gt;"",R6014&lt;=Parametros!$B$10),"PRÓX. VENCIMENTO",IF(F6014="Q","QUALIDADE",IF(F6014="S","BLOQUEADO",IF(F6014="R","RESTRITO/DEVOLUÇÃO",IF(OR(N6014="QUAR",N6014="QRES"),"QUARENTENA",IF(OR(B6014="DESCARTE",B6014="DEVOLUÇÃO"),"DESCARTE/DEVOLUÇÃO",IF(AND(D6014="",K6014&lt;&gt;""),"SEM LOTE",IF(AND(Q6014&lt;&gt;"",Q6014&gt;=Parametros!$B$11),"PARADO/SEM GIRO","OK"))))))))))</f>
        <v>QUALIDADE</v>
      </c>
      <c r="T6014" s="29" t="str">
        <f aca="false">IF(AND($S6014="PARADO/SEM GIRO",$K6014="KG",OR(Painel!$B$5="(Todos)",A6014=Painel!$B$5)*OR(Painel!$E$5="(Todos)",P6014=Painel!$E$5)),$J6014+ROW()/10000000,"")</f>
        <v/>
      </c>
      <c r="U6014" s="29" t="str">
        <f aca="false">IF(AND($S6014="VENCIDO",$K6014="KG",OR(Painel!$B$5="(Todos)",A6014=Painel!$B$5)*OR(Painel!$E$5="(Todos)",P6014=Painel!$E$5)),$J6014+ROW()/10000000,"")</f>
        <v/>
      </c>
    </row>
    <row r="6015" customFormat="false" ht="15" hidden="false" customHeight="false" outlineLevel="0" collapsed="false">
      <c r="A6015" s="29" t="s">
        <v>52</v>
      </c>
      <c r="B6015" s="29" t="s">
        <v>11255</v>
      </c>
      <c r="C6015" s="29" t="s">
        <v>167</v>
      </c>
      <c r="D6015" s="29" t="s">
        <v>1022</v>
      </c>
      <c r="E6015" s="29" t="n">
        <v>1</v>
      </c>
      <c r="F6015" s="29" t="s">
        <v>268</v>
      </c>
      <c r="G6015" s="29" t="s">
        <v>11256</v>
      </c>
      <c r="H6015" s="30" t="n">
        <v>590.4</v>
      </c>
      <c r="I6015" s="31" t="n">
        <v>46284</v>
      </c>
      <c r="J6015" s="30" t="n">
        <v>590.4</v>
      </c>
      <c r="K6015" s="29" t="s">
        <v>120</v>
      </c>
      <c r="L6015" s="29" t="s">
        <v>388</v>
      </c>
      <c r="M6015" s="29"/>
      <c r="N6015" s="29" t="s">
        <v>122</v>
      </c>
      <c r="O6015" s="31" t="n">
        <v>46831</v>
      </c>
      <c r="P6015" s="29" t="s">
        <v>123</v>
      </c>
      <c r="Q6015" s="29" t="n">
        <f aca="false">IFERROR(VALUE(L6015),"")</f>
        <v>1</v>
      </c>
      <c r="R6015" s="29" t="n">
        <f aca="true">IF(O6015="","",O6015-TODAY())</f>
        <v>546</v>
      </c>
      <c r="S6015" s="29" t="str">
        <f aca="false">IF(C6015="&lt;&lt; vazio &gt;&gt;","VAZIA",IF(AND(O6015&lt;&gt;"",R6015&lt;0),"VENCIDO",IF(AND(O6015&lt;&gt;"",R6015&lt;=Parametros!$B$10),"PRÓX. VENCIMENTO",IF(F6015="Q","QUALIDADE",IF(F6015="S","BLOQUEADO",IF(F6015="R","RESTRITO/DEVOLUÇÃO",IF(OR(N6015="QUAR",N6015="QRES"),"QUARENTENA",IF(OR(B6015="DESCARTE",B6015="DEVOLUÇÃO"),"DESCARTE/DEVOLUÇÃO",IF(AND(D6015="",K6015&lt;&gt;""),"SEM LOTE",IF(AND(Q6015&lt;&gt;"",Q6015&gt;=Parametros!$B$11),"PARADO/SEM GIRO","OK"))))))))))</f>
        <v>QUALIDADE</v>
      </c>
      <c r="T6015" s="29" t="str">
        <f aca="false">IF(AND($S6015="PARADO/SEM GIRO",$K6015="KG",OR(Painel!$B$5="(Todos)",A6015=Painel!$B$5)*OR(Painel!$E$5="(Todos)",P6015=Painel!$E$5)),$J6015+ROW()/10000000,"")</f>
        <v/>
      </c>
      <c r="U6015" s="29" t="str">
        <f aca="false">IF(AND($S6015="VENCIDO",$K6015="KG",OR(Painel!$B$5="(Todos)",A6015=Painel!$B$5)*OR(Painel!$E$5="(Todos)",P6015=Painel!$E$5)),$J6015+ROW()/10000000,"")</f>
        <v/>
      </c>
    </row>
    <row r="6016" customFormat="false" ht="15" hidden="false" customHeight="false" outlineLevel="0" collapsed="false">
      <c r="A6016" s="29" t="s">
        <v>52</v>
      </c>
      <c r="B6016" s="29" t="s">
        <v>11257</v>
      </c>
      <c r="C6016" s="29" t="s">
        <v>917</v>
      </c>
      <c r="D6016" s="29" t="s">
        <v>394</v>
      </c>
      <c r="E6016" s="29" t="n">
        <v>1</v>
      </c>
      <c r="F6016" s="29" t="s">
        <v>268</v>
      </c>
      <c r="G6016" s="29" t="s">
        <v>11258</v>
      </c>
      <c r="H6016" s="30" t="n">
        <v>800</v>
      </c>
      <c r="I6016" s="31" t="n">
        <v>46272</v>
      </c>
      <c r="J6016" s="30" t="n">
        <v>800</v>
      </c>
      <c r="K6016" s="29" t="s">
        <v>120</v>
      </c>
      <c r="L6016" s="29" t="s">
        <v>126</v>
      </c>
      <c r="M6016" s="29"/>
      <c r="N6016" s="29" t="s">
        <v>122</v>
      </c>
      <c r="O6016" s="31" t="n">
        <v>46815</v>
      </c>
      <c r="P6016" s="29" t="s">
        <v>123</v>
      </c>
      <c r="Q6016" s="29" t="n">
        <f aca="false">IFERROR(VALUE(L6016),"")</f>
        <v>13</v>
      </c>
      <c r="R6016" s="29" t="n">
        <f aca="true">IF(O6016="","",O6016-TODAY())</f>
        <v>530</v>
      </c>
      <c r="S6016" s="29" t="str">
        <f aca="false">IF(C6016="&lt;&lt; vazio &gt;&gt;","VAZIA",IF(AND(O6016&lt;&gt;"",R6016&lt;0),"VENCIDO",IF(AND(O6016&lt;&gt;"",R6016&lt;=Parametros!$B$10),"PRÓX. VENCIMENTO",IF(F6016="Q","QUALIDADE",IF(F6016="S","BLOQUEADO",IF(F6016="R","RESTRITO/DEVOLUÇÃO",IF(OR(N6016="QUAR",N6016="QRES"),"QUARENTENA",IF(OR(B6016="DESCARTE",B6016="DEVOLUÇÃO"),"DESCARTE/DEVOLUÇÃO",IF(AND(D6016="",K6016&lt;&gt;""),"SEM LOTE",IF(AND(Q6016&lt;&gt;"",Q6016&gt;=Parametros!$B$11),"PARADO/SEM GIRO","OK"))))))))))</f>
        <v>QUALIDADE</v>
      </c>
      <c r="T6016" s="29" t="str">
        <f aca="false">IF(AND($S6016="PARADO/SEM GIRO",$K6016="KG",OR(Painel!$B$5="(Todos)",A6016=Painel!$B$5)*OR(Painel!$E$5="(Todos)",P6016=Painel!$E$5)),$J6016+ROW()/10000000,"")</f>
        <v/>
      </c>
      <c r="U6016" s="29" t="str">
        <f aca="false">IF(AND($S6016="VENCIDO",$K6016="KG",OR(Painel!$B$5="(Todos)",A6016=Painel!$B$5)*OR(Painel!$E$5="(Todos)",P6016=Painel!$E$5)),$J6016+ROW()/10000000,"")</f>
        <v/>
      </c>
    </row>
    <row r="6017" customFormat="false" ht="15" hidden="false" customHeight="false" outlineLevel="0" collapsed="false">
      <c r="A6017" s="29" t="s">
        <v>52</v>
      </c>
      <c r="B6017" s="29" t="s">
        <v>11259</v>
      </c>
      <c r="C6017" s="29" t="s">
        <v>115</v>
      </c>
      <c r="D6017" s="29"/>
      <c r="E6017" s="29" t="n">
        <v>0</v>
      </c>
      <c r="F6017" s="29"/>
      <c r="G6017" s="29"/>
      <c r="H6017" s="30" t="n">
        <v>0</v>
      </c>
      <c r="I6017" s="29"/>
      <c r="J6017" s="30" t="n">
        <v>0</v>
      </c>
      <c r="K6017" s="29"/>
      <c r="L6017" s="29" t="s">
        <v>116</v>
      </c>
      <c r="M6017" s="29"/>
      <c r="N6017" s="29"/>
      <c r="O6017" s="29"/>
      <c r="P6017" s="29"/>
      <c r="Q6017" s="29" t="n">
        <f aca="false">IFERROR(VALUE(L6017),"")</f>
        <v>0</v>
      </c>
      <c r="R6017" s="29" t="str">
        <f aca="true">IF(O6017="","",O6017-TODAY())</f>
        <v/>
      </c>
      <c r="S6017" s="29" t="str">
        <f aca="false">IF(C6017="&lt;&lt; vazio &gt;&gt;","VAZIA",IF(AND(O6017&lt;&gt;"",R6017&lt;0),"VENCIDO",IF(AND(O6017&lt;&gt;"",R6017&lt;=Parametros!$B$10),"PRÓX. VENCIMENTO",IF(F6017="Q","QUALIDADE",IF(F6017="S","BLOQUEADO",IF(F6017="R","RESTRITO/DEVOLUÇÃO",IF(OR(N6017="QUAR",N6017="QRES"),"QUARENTENA",IF(OR(B6017="DESCARTE",B6017="DEVOLUÇÃO"),"DESCARTE/DEVOLUÇÃO",IF(AND(D6017="",K6017&lt;&gt;""),"SEM LOTE",IF(AND(Q6017&lt;&gt;"",Q6017&gt;=Parametros!$B$11),"PARADO/SEM GIRO","OK"))))))))))</f>
        <v>VAZIA</v>
      </c>
      <c r="T6017" s="29" t="str">
        <f aca="false">IF(AND($S6017="PARADO/SEM GIRO",$K6017="KG",OR(Painel!$B$5="(Todos)",A6017=Painel!$B$5)*OR(Painel!$E$5="(Todos)",P6017=Painel!$E$5)),$J6017+ROW()/10000000,"")</f>
        <v/>
      </c>
      <c r="U6017" s="29" t="str">
        <f aca="false">IF(AND($S6017="VENCIDO",$K6017="KG",OR(Painel!$B$5="(Todos)",A6017=Painel!$B$5)*OR(Painel!$E$5="(Todos)",P6017=Painel!$E$5)),$J6017+ROW()/10000000,"")</f>
        <v/>
      </c>
    </row>
    <row r="6018" customFormat="false" ht="15" hidden="false" customHeight="false" outlineLevel="0" collapsed="false">
      <c r="A6018" s="29" t="s">
        <v>52</v>
      </c>
      <c r="B6018" s="29" t="s">
        <v>11260</v>
      </c>
      <c r="C6018" s="29" t="s">
        <v>1274</v>
      </c>
      <c r="D6018" s="29" t="s">
        <v>10996</v>
      </c>
      <c r="E6018" s="29" t="n">
        <v>1</v>
      </c>
      <c r="F6018" s="29"/>
      <c r="G6018" s="29" t="s">
        <v>11261</v>
      </c>
      <c r="H6018" s="30" t="n">
        <v>1000</v>
      </c>
      <c r="I6018" s="31" t="n">
        <v>46231</v>
      </c>
      <c r="J6018" s="30" t="n">
        <v>1000</v>
      </c>
      <c r="K6018" s="29" t="s">
        <v>120</v>
      </c>
      <c r="L6018" s="29" t="s">
        <v>2246</v>
      </c>
      <c r="M6018" s="29"/>
      <c r="N6018" s="29" t="s">
        <v>122</v>
      </c>
      <c r="O6018" s="31" t="n">
        <v>46589</v>
      </c>
      <c r="P6018" s="29" t="s">
        <v>123</v>
      </c>
      <c r="Q6018" s="29" t="n">
        <f aca="false">IFERROR(VALUE(L6018),"")</f>
        <v>54</v>
      </c>
      <c r="R6018" s="29" t="n">
        <f aca="true">IF(O6018="","",O6018-TODAY())</f>
        <v>304</v>
      </c>
      <c r="S6018" s="29" t="str">
        <f aca="false">IF(C6018="&lt;&lt; vazio &gt;&gt;","VAZIA",IF(AND(O6018&lt;&gt;"",R6018&lt;0),"VENCIDO",IF(AND(O6018&lt;&gt;"",R6018&lt;=Parametros!$B$10),"PRÓX. VENCIMENTO",IF(F6018="Q","QUALIDADE",IF(F6018="S","BLOQUEADO",IF(F6018="R","RESTRITO/DEVOLUÇÃO",IF(OR(N6018="QUAR",N6018="QRES"),"QUARENTENA",IF(OR(B6018="DESCARTE",B6018="DEVOLUÇÃO"),"DESCARTE/DEVOLUÇÃO",IF(AND(D6018="",K6018&lt;&gt;""),"SEM LOTE",IF(AND(Q6018&lt;&gt;"",Q6018&gt;=Parametros!$B$11),"PARADO/SEM GIRO","OK"))))))))))</f>
        <v>OK</v>
      </c>
      <c r="T6018" s="29" t="str">
        <f aca="false">IF(AND($S6018="PARADO/SEM GIRO",$K6018="KG",OR(Painel!$B$5="(Todos)",A6018=Painel!$B$5)*OR(Painel!$E$5="(Todos)",P6018=Painel!$E$5)),$J6018+ROW()/10000000,"")</f>
        <v/>
      </c>
      <c r="U6018" s="29" t="str">
        <f aca="false">IF(AND($S6018="VENCIDO",$K6018="KG",OR(Painel!$B$5="(Todos)",A6018=Painel!$B$5)*OR(Painel!$E$5="(Todos)",P6018=Painel!$E$5)),$J6018+ROW()/10000000,"")</f>
        <v/>
      </c>
    </row>
    <row r="6019" customFormat="false" ht="15" hidden="false" customHeight="false" outlineLevel="0" collapsed="false">
      <c r="A6019" s="29" t="s">
        <v>52</v>
      </c>
      <c r="B6019" s="29" t="s">
        <v>11262</v>
      </c>
      <c r="C6019" s="29" t="s">
        <v>186</v>
      </c>
      <c r="D6019" s="29" t="s">
        <v>2306</v>
      </c>
      <c r="E6019" s="29" t="n">
        <v>1</v>
      </c>
      <c r="F6019" s="29"/>
      <c r="G6019" s="29" t="s">
        <v>11263</v>
      </c>
      <c r="H6019" s="30" t="n">
        <v>545.4</v>
      </c>
      <c r="I6019" s="31" t="n">
        <v>45987</v>
      </c>
      <c r="J6019" s="30" t="n">
        <v>545.4</v>
      </c>
      <c r="K6019" s="29" t="s">
        <v>120</v>
      </c>
      <c r="L6019" s="29" t="s">
        <v>11264</v>
      </c>
      <c r="M6019" s="29"/>
      <c r="N6019" s="29" t="s">
        <v>122</v>
      </c>
      <c r="O6019" s="31" t="n">
        <v>46293</v>
      </c>
      <c r="P6019" s="29" t="s">
        <v>123</v>
      </c>
      <c r="Q6019" s="29" t="n">
        <f aca="false">IFERROR(VALUE(L6019),"")</f>
        <v>298</v>
      </c>
      <c r="R6019" s="29" t="n">
        <f aca="true">IF(O6019="","",O6019-TODAY())</f>
        <v>8</v>
      </c>
      <c r="S6019" s="29" t="str">
        <f aca="false">IF(C6019="&lt;&lt; vazio &gt;&gt;","VAZIA",IF(AND(O6019&lt;&gt;"",R6019&lt;0),"VENCIDO",IF(AND(O6019&lt;&gt;"",R6019&lt;=Parametros!$B$10),"PRÓX. VENCIMENTO",IF(F6019="Q","QUALIDADE",IF(F6019="S","BLOQUEADO",IF(F6019="R","RESTRITO/DEVOLUÇÃO",IF(OR(N6019="QUAR",N6019="QRES"),"QUARENTENA",IF(OR(B6019="DESCARTE",B6019="DEVOLUÇÃO"),"DESCARTE/DEVOLUÇÃO",IF(AND(D6019="",K6019&lt;&gt;""),"SEM LOTE",IF(AND(Q6019&lt;&gt;"",Q6019&gt;=Parametros!$B$11),"PARADO/SEM GIRO","OK"))))))))))</f>
        <v>PRÓX. VENCIMENTO</v>
      </c>
      <c r="T6019" s="29" t="str">
        <f aca="false">IF(AND($S6019="PARADO/SEM GIRO",$K6019="KG",OR(Painel!$B$5="(Todos)",A6019=Painel!$B$5)*OR(Painel!$E$5="(Todos)",P6019=Painel!$E$5)),$J6019+ROW()/10000000,"")</f>
        <v/>
      </c>
      <c r="U6019" s="29" t="str">
        <f aca="false">IF(AND($S6019="VENCIDO",$K6019="KG",OR(Painel!$B$5="(Todos)",A6019=Painel!$B$5)*OR(Painel!$E$5="(Todos)",P6019=Painel!$E$5)),$J6019+ROW()/10000000,"")</f>
        <v/>
      </c>
    </row>
    <row r="6020" customFormat="false" ht="15" hidden="false" customHeight="false" outlineLevel="0" collapsed="false">
      <c r="A6020" s="29" t="s">
        <v>52</v>
      </c>
      <c r="B6020" s="29" t="s">
        <v>11265</v>
      </c>
      <c r="C6020" s="29" t="s">
        <v>917</v>
      </c>
      <c r="D6020" s="29" t="s">
        <v>394</v>
      </c>
      <c r="E6020" s="29" t="n">
        <v>1</v>
      </c>
      <c r="F6020" s="29" t="s">
        <v>268</v>
      </c>
      <c r="G6020" s="29" t="s">
        <v>11266</v>
      </c>
      <c r="H6020" s="30" t="n">
        <v>800</v>
      </c>
      <c r="I6020" s="31" t="n">
        <v>46272</v>
      </c>
      <c r="J6020" s="30" t="n">
        <v>800</v>
      </c>
      <c r="K6020" s="29" t="s">
        <v>120</v>
      </c>
      <c r="L6020" s="29" t="s">
        <v>126</v>
      </c>
      <c r="M6020" s="29"/>
      <c r="N6020" s="29" t="s">
        <v>122</v>
      </c>
      <c r="O6020" s="31" t="n">
        <v>46815</v>
      </c>
      <c r="P6020" s="29" t="s">
        <v>123</v>
      </c>
      <c r="Q6020" s="29" t="n">
        <f aca="false">IFERROR(VALUE(L6020),"")</f>
        <v>13</v>
      </c>
      <c r="R6020" s="29" t="n">
        <f aca="true">IF(O6020="","",O6020-TODAY())</f>
        <v>530</v>
      </c>
      <c r="S6020" s="29" t="str">
        <f aca="false">IF(C6020="&lt;&lt; vazio &gt;&gt;","VAZIA",IF(AND(O6020&lt;&gt;"",R6020&lt;0),"VENCIDO",IF(AND(O6020&lt;&gt;"",R6020&lt;=Parametros!$B$10),"PRÓX. VENCIMENTO",IF(F6020="Q","QUALIDADE",IF(F6020="S","BLOQUEADO",IF(F6020="R","RESTRITO/DEVOLUÇÃO",IF(OR(N6020="QUAR",N6020="QRES"),"QUARENTENA",IF(OR(B6020="DESCARTE",B6020="DEVOLUÇÃO"),"DESCARTE/DEVOLUÇÃO",IF(AND(D6020="",K6020&lt;&gt;""),"SEM LOTE",IF(AND(Q6020&lt;&gt;"",Q6020&gt;=Parametros!$B$11),"PARADO/SEM GIRO","OK"))))))))))</f>
        <v>QUALIDADE</v>
      </c>
      <c r="T6020" s="29" t="str">
        <f aca="false">IF(AND($S6020="PARADO/SEM GIRO",$K6020="KG",OR(Painel!$B$5="(Todos)",A6020=Painel!$B$5)*OR(Painel!$E$5="(Todos)",P6020=Painel!$E$5)),$J6020+ROW()/10000000,"")</f>
        <v/>
      </c>
      <c r="U6020" s="29" t="str">
        <f aca="false">IF(AND($S6020="VENCIDO",$K6020="KG",OR(Painel!$B$5="(Todos)",A6020=Painel!$B$5)*OR(Painel!$E$5="(Todos)",P6020=Painel!$E$5)),$J6020+ROW()/10000000,"")</f>
        <v/>
      </c>
    </row>
    <row r="6021" customFormat="false" ht="15" hidden="false" customHeight="false" outlineLevel="0" collapsed="false">
      <c r="A6021" s="29" t="s">
        <v>52</v>
      </c>
      <c r="B6021" s="29" t="s">
        <v>11267</v>
      </c>
      <c r="C6021" s="29" t="s">
        <v>917</v>
      </c>
      <c r="D6021" s="29" t="s">
        <v>502</v>
      </c>
      <c r="E6021" s="29" t="n">
        <v>1</v>
      </c>
      <c r="F6021" s="29"/>
      <c r="G6021" s="29" t="s">
        <v>11268</v>
      </c>
      <c r="H6021" s="30" t="n">
        <v>800</v>
      </c>
      <c r="I6021" s="31" t="n">
        <v>46274</v>
      </c>
      <c r="J6021" s="30" t="n">
        <v>800</v>
      </c>
      <c r="K6021" s="29" t="s">
        <v>120</v>
      </c>
      <c r="L6021" s="29" t="s">
        <v>138</v>
      </c>
      <c r="M6021" s="29"/>
      <c r="N6021" s="29" t="s">
        <v>122</v>
      </c>
      <c r="O6021" s="31" t="n">
        <v>46816</v>
      </c>
      <c r="P6021" s="29" t="s">
        <v>123</v>
      </c>
      <c r="Q6021" s="29" t="n">
        <f aca="false">IFERROR(VALUE(L6021),"")</f>
        <v>11</v>
      </c>
      <c r="R6021" s="29" t="n">
        <f aca="true">IF(O6021="","",O6021-TODAY())</f>
        <v>531</v>
      </c>
      <c r="S6021" s="29" t="str">
        <f aca="false">IF(C6021="&lt;&lt; vazio &gt;&gt;","VAZIA",IF(AND(O6021&lt;&gt;"",R6021&lt;0),"VENCIDO",IF(AND(O6021&lt;&gt;"",R6021&lt;=Parametros!$B$10),"PRÓX. VENCIMENTO",IF(F6021="Q","QUALIDADE",IF(F6021="S","BLOQUEADO",IF(F6021="R","RESTRITO/DEVOLUÇÃO",IF(OR(N6021="QUAR",N6021="QRES"),"QUARENTENA",IF(OR(B6021="DESCARTE",B6021="DEVOLUÇÃO"),"DESCARTE/DEVOLUÇÃO",IF(AND(D6021="",K6021&lt;&gt;""),"SEM LOTE",IF(AND(Q6021&lt;&gt;"",Q6021&gt;=Parametros!$B$11),"PARADO/SEM GIRO","OK"))))))))))</f>
        <v>OK</v>
      </c>
      <c r="T6021" s="29" t="str">
        <f aca="false">IF(AND($S6021="PARADO/SEM GIRO",$K6021="KG",OR(Painel!$B$5="(Todos)",A6021=Painel!$B$5)*OR(Painel!$E$5="(Todos)",P6021=Painel!$E$5)),$J6021+ROW()/10000000,"")</f>
        <v/>
      </c>
      <c r="U6021" s="29" t="str">
        <f aca="false">IF(AND($S6021="VENCIDO",$K6021="KG",OR(Painel!$B$5="(Todos)",A6021=Painel!$B$5)*OR(Painel!$E$5="(Todos)",P6021=Painel!$E$5)),$J6021+ROW()/10000000,"")</f>
        <v/>
      </c>
    </row>
    <row r="6022" customFormat="false" ht="15" hidden="false" customHeight="false" outlineLevel="0" collapsed="false">
      <c r="A6022" s="29" t="s">
        <v>52</v>
      </c>
      <c r="B6022" s="29" t="s">
        <v>11269</v>
      </c>
      <c r="C6022" s="29" t="s">
        <v>115</v>
      </c>
      <c r="D6022" s="29"/>
      <c r="E6022" s="29" t="n">
        <v>0</v>
      </c>
      <c r="F6022" s="29"/>
      <c r="G6022" s="29"/>
      <c r="H6022" s="30" t="n">
        <v>0</v>
      </c>
      <c r="I6022" s="29"/>
      <c r="J6022" s="30" t="n">
        <v>0</v>
      </c>
      <c r="K6022" s="29"/>
      <c r="L6022" s="29" t="s">
        <v>116</v>
      </c>
      <c r="M6022" s="29"/>
      <c r="N6022" s="29"/>
      <c r="O6022" s="29"/>
      <c r="P6022" s="29"/>
      <c r="Q6022" s="29" t="n">
        <f aca="false">IFERROR(VALUE(L6022),"")</f>
        <v>0</v>
      </c>
      <c r="R6022" s="29" t="str">
        <f aca="true">IF(O6022="","",O6022-TODAY())</f>
        <v/>
      </c>
      <c r="S6022" s="29" t="str">
        <f aca="false">IF(C6022="&lt;&lt; vazio &gt;&gt;","VAZIA",IF(AND(O6022&lt;&gt;"",R6022&lt;0),"VENCIDO",IF(AND(O6022&lt;&gt;"",R6022&lt;=Parametros!$B$10),"PRÓX. VENCIMENTO",IF(F6022="Q","QUALIDADE",IF(F6022="S","BLOQUEADO",IF(F6022="R","RESTRITO/DEVOLUÇÃO",IF(OR(N6022="QUAR",N6022="QRES"),"QUARENTENA",IF(OR(B6022="DESCARTE",B6022="DEVOLUÇÃO"),"DESCARTE/DEVOLUÇÃO",IF(AND(D6022="",K6022&lt;&gt;""),"SEM LOTE",IF(AND(Q6022&lt;&gt;"",Q6022&gt;=Parametros!$B$11),"PARADO/SEM GIRO","OK"))))))))))</f>
        <v>VAZIA</v>
      </c>
      <c r="T6022" s="29" t="str">
        <f aca="false">IF(AND($S6022="PARADO/SEM GIRO",$K6022="KG",OR(Painel!$B$5="(Todos)",A6022=Painel!$B$5)*OR(Painel!$E$5="(Todos)",P6022=Painel!$E$5)),$J6022+ROW()/10000000,"")</f>
        <v/>
      </c>
      <c r="U6022" s="29" t="str">
        <f aca="false">IF(AND($S6022="VENCIDO",$K6022="KG",OR(Painel!$B$5="(Todos)",A6022=Painel!$B$5)*OR(Painel!$E$5="(Todos)",P6022=Painel!$E$5)),$J6022+ROW()/10000000,"")</f>
        <v/>
      </c>
    </row>
    <row r="6023" customFormat="false" ht="15" hidden="false" customHeight="false" outlineLevel="0" collapsed="false">
      <c r="A6023" s="29" t="s">
        <v>52</v>
      </c>
      <c r="B6023" s="29" t="s">
        <v>11270</v>
      </c>
      <c r="C6023" s="29" t="s">
        <v>1259</v>
      </c>
      <c r="D6023" s="29" t="s">
        <v>6269</v>
      </c>
      <c r="E6023" s="29" t="n">
        <v>1</v>
      </c>
      <c r="F6023" s="29"/>
      <c r="G6023" s="29" t="s">
        <v>11271</v>
      </c>
      <c r="H6023" s="30" t="n">
        <v>384</v>
      </c>
      <c r="I6023" s="31" t="n">
        <v>45881</v>
      </c>
      <c r="J6023" s="30" t="n">
        <v>384</v>
      </c>
      <c r="K6023" s="29" t="s">
        <v>120</v>
      </c>
      <c r="L6023" s="29" t="s">
        <v>7779</v>
      </c>
      <c r="M6023" s="29"/>
      <c r="N6023" s="29" t="s">
        <v>122</v>
      </c>
      <c r="O6023" s="31" t="n">
        <v>46437</v>
      </c>
      <c r="P6023" s="29" t="s">
        <v>123</v>
      </c>
      <c r="Q6023" s="29" t="n">
        <f aca="false">IFERROR(VALUE(L6023),"")</f>
        <v>404</v>
      </c>
      <c r="R6023" s="29" t="n">
        <f aca="true">IF(O6023="","",O6023-TODAY())</f>
        <v>152</v>
      </c>
      <c r="S6023" s="29" t="str">
        <f aca="false">IF(C6023="&lt;&lt; vazio &gt;&gt;","VAZIA",IF(AND(O6023&lt;&gt;"",R6023&lt;0),"VENCIDO",IF(AND(O6023&lt;&gt;"",R6023&lt;=Parametros!$B$10),"PRÓX. VENCIMENTO",IF(F6023="Q","QUALIDADE",IF(F6023="S","BLOQUEADO",IF(F6023="R","RESTRITO/DEVOLUÇÃO",IF(OR(N6023="QUAR",N6023="QRES"),"QUARENTENA",IF(OR(B6023="DESCARTE",B6023="DEVOLUÇÃO"),"DESCARTE/DEVOLUÇÃO",IF(AND(D6023="",K6023&lt;&gt;""),"SEM LOTE",IF(AND(Q6023&lt;&gt;"",Q6023&gt;=Parametros!$B$11),"PARADO/SEM GIRO","OK"))))))))))</f>
        <v>PARADO/SEM GIRO</v>
      </c>
      <c r="T6023" s="29" t="n">
        <f aca="false">IF(AND($S6023="PARADO/SEM GIRO",$K6023="KG",OR(Painel!$B$5="(Todos)",A6023=Painel!$B$5)*OR(Painel!$E$5="(Todos)",P6023=Painel!$E$5)),$J6023+ROW()/10000000,"")</f>
        <v>384.0006023</v>
      </c>
      <c r="U6023" s="29" t="str">
        <f aca="false">IF(AND($S6023="VENCIDO",$K6023="KG",OR(Painel!$B$5="(Todos)",A6023=Painel!$B$5)*OR(Painel!$E$5="(Todos)",P6023=Painel!$E$5)),$J6023+ROW()/10000000,"")</f>
        <v/>
      </c>
    </row>
    <row r="6024" customFormat="false" ht="15" hidden="false" customHeight="false" outlineLevel="0" collapsed="false">
      <c r="A6024" s="29" t="s">
        <v>52</v>
      </c>
      <c r="B6024" s="29" t="s">
        <v>11272</v>
      </c>
      <c r="C6024" s="29" t="s">
        <v>666</v>
      </c>
      <c r="D6024" s="29" t="s">
        <v>667</v>
      </c>
      <c r="E6024" s="29" t="n">
        <v>1</v>
      </c>
      <c r="F6024" s="29" t="s">
        <v>268</v>
      </c>
      <c r="G6024" s="29" t="s">
        <v>11273</v>
      </c>
      <c r="H6024" s="30" t="n">
        <v>590.4</v>
      </c>
      <c r="I6024" s="31" t="n">
        <v>46284</v>
      </c>
      <c r="J6024" s="30" t="n">
        <v>590.4</v>
      </c>
      <c r="K6024" s="29" t="s">
        <v>120</v>
      </c>
      <c r="L6024" s="29" t="s">
        <v>388</v>
      </c>
      <c r="M6024" s="29"/>
      <c r="N6024" s="29" t="s">
        <v>122</v>
      </c>
      <c r="O6024" s="31" t="n">
        <v>46831</v>
      </c>
      <c r="P6024" s="29" t="s">
        <v>123</v>
      </c>
      <c r="Q6024" s="29" t="n">
        <f aca="false">IFERROR(VALUE(L6024),"")</f>
        <v>1</v>
      </c>
      <c r="R6024" s="29" t="n">
        <f aca="true">IF(O6024="","",O6024-TODAY())</f>
        <v>546</v>
      </c>
      <c r="S6024" s="29" t="str">
        <f aca="false">IF(C6024="&lt;&lt; vazio &gt;&gt;","VAZIA",IF(AND(O6024&lt;&gt;"",R6024&lt;0),"VENCIDO",IF(AND(O6024&lt;&gt;"",R6024&lt;=Parametros!$B$10),"PRÓX. VENCIMENTO",IF(F6024="Q","QUALIDADE",IF(F6024="S","BLOQUEADO",IF(F6024="R","RESTRITO/DEVOLUÇÃO",IF(OR(N6024="QUAR",N6024="QRES"),"QUARENTENA",IF(OR(B6024="DESCARTE",B6024="DEVOLUÇÃO"),"DESCARTE/DEVOLUÇÃO",IF(AND(D6024="",K6024&lt;&gt;""),"SEM LOTE",IF(AND(Q6024&lt;&gt;"",Q6024&gt;=Parametros!$B$11),"PARADO/SEM GIRO","OK"))))))))))</f>
        <v>QUALIDADE</v>
      </c>
      <c r="T6024" s="29" t="str">
        <f aca="false">IF(AND($S6024="PARADO/SEM GIRO",$K6024="KG",OR(Painel!$B$5="(Todos)",A6024=Painel!$B$5)*OR(Painel!$E$5="(Todos)",P6024=Painel!$E$5)),$J6024+ROW()/10000000,"")</f>
        <v/>
      </c>
      <c r="U6024" s="29" t="str">
        <f aca="false">IF(AND($S6024="VENCIDO",$K6024="KG",OR(Painel!$B$5="(Todos)",A6024=Painel!$B$5)*OR(Painel!$E$5="(Todos)",P6024=Painel!$E$5)),$J6024+ROW()/10000000,"")</f>
        <v/>
      </c>
    </row>
    <row r="6025" customFormat="false" ht="15" hidden="false" customHeight="false" outlineLevel="0" collapsed="false">
      <c r="A6025" s="29" t="s">
        <v>52</v>
      </c>
      <c r="B6025" s="29" t="s">
        <v>11274</v>
      </c>
      <c r="C6025" s="29" t="s">
        <v>325</v>
      </c>
      <c r="D6025" s="29" t="s">
        <v>1062</v>
      </c>
      <c r="E6025" s="29" t="n">
        <v>1</v>
      </c>
      <c r="F6025" s="29" t="s">
        <v>268</v>
      </c>
      <c r="G6025" s="29" t="s">
        <v>11275</v>
      </c>
      <c r="H6025" s="30" t="n">
        <v>1102.5</v>
      </c>
      <c r="I6025" s="31" t="n">
        <v>46279</v>
      </c>
      <c r="J6025" s="30" t="n">
        <v>1102.5</v>
      </c>
      <c r="K6025" s="29" t="s">
        <v>120</v>
      </c>
      <c r="L6025" s="29" t="s">
        <v>350</v>
      </c>
      <c r="M6025" s="29"/>
      <c r="N6025" s="29" t="s">
        <v>122</v>
      </c>
      <c r="O6025" s="31" t="n">
        <v>46643</v>
      </c>
      <c r="P6025" s="29" t="s">
        <v>123</v>
      </c>
      <c r="Q6025" s="29" t="n">
        <f aca="false">IFERROR(VALUE(L6025),"")</f>
        <v>6</v>
      </c>
      <c r="R6025" s="29" t="n">
        <f aca="true">IF(O6025="","",O6025-TODAY())</f>
        <v>358</v>
      </c>
      <c r="S6025" s="29" t="str">
        <f aca="false">IF(C6025="&lt;&lt; vazio &gt;&gt;","VAZIA",IF(AND(O6025&lt;&gt;"",R6025&lt;0),"VENCIDO",IF(AND(O6025&lt;&gt;"",R6025&lt;=Parametros!$B$10),"PRÓX. VENCIMENTO",IF(F6025="Q","QUALIDADE",IF(F6025="S","BLOQUEADO",IF(F6025="R","RESTRITO/DEVOLUÇÃO",IF(OR(N6025="QUAR",N6025="QRES"),"QUARENTENA",IF(OR(B6025="DESCARTE",B6025="DEVOLUÇÃO"),"DESCARTE/DEVOLUÇÃO",IF(AND(D6025="",K6025&lt;&gt;""),"SEM LOTE",IF(AND(Q6025&lt;&gt;"",Q6025&gt;=Parametros!$B$11),"PARADO/SEM GIRO","OK"))))))))))</f>
        <v>QUALIDADE</v>
      </c>
      <c r="T6025" s="29" t="str">
        <f aca="false">IF(AND($S6025="PARADO/SEM GIRO",$K6025="KG",OR(Painel!$B$5="(Todos)",A6025=Painel!$B$5)*OR(Painel!$E$5="(Todos)",P6025=Painel!$E$5)),$J6025+ROW()/10000000,"")</f>
        <v/>
      </c>
      <c r="U6025" s="29" t="str">
        <f aca="false">IF(AND($S6025="VENCIDO",$K6025="KG",OR(Painel!$B$5="(Todos)",A6025=Painel!$B$5)*OR(Painel!$E$5="(Todos)",P6025=Painel!$E$5)),$J6025+ROW()/10000000,"")</f>
        <v/>
      </c>
    </row>
    <row r="6026" customFormat="false" ht="15" hidden="false" customHeight="false" outlineLevel="0" collapsed="false">
      <c r="A6026" s="29" t="s">
        <v>52</v>
      </c>
      <c r="B6026" s="29" t="s">
        <v>11276</v>
      </c>
      <c r="C6026" s="29" t="s">
        <v>666</v>
      </c>
      <c r="D6026" s="29" t="s">
        <v>667</v>
      </c>
      <c r="E6026" s="29" t="n">
        <v>1</v>
      </c>
      <c r="F6026" s="29" t="s">
        <v>268</v>
      </c>
      <c r="G6026" s="29" t="s">
        <v>11277</v>
      </c>
      <c r="H6026" s="30" t="n">
        <v>590.4</v>
      </c>
      <c r="I6026" s="31" t="n">
        <v>46284</v>
      </c>
      <c r="J6026" s="30" t="n">
        <v>590.4</v>
      </c>
      <c r="K6026" s="29" t="s">
        <v>120</v>
      </c>
      <c r="L6026" s="29" t="s">
        <v>388</v>
      </c>
      <c r="M6026" s="29"/>
      <c r="N6026" s="29" t="s">
        <v>122</v>
      </c>
      <c r="O6026" s="31" t="n">
        <v>46831</v>
      </c>
      <c r="P6026" s="29" t="s">
        <v>123</v>
      </c>
      <c r="Q6026" s="29" t="n">
        <f aca="false">IFERROR(VALUE(L6026),"")</f>
        <v>1</v>
      </c>
      <c r="R6026" s="29" t="n">
        <f aca="true">IF(O6026="","",O6026-TODAY())</f>
        <v>546</v>
      </c>
      <c r="S6026" s="29" t="str">
        <f aca="false">IF(C6026="&lt;&lt; vazio &gt;&gt;","VAZIA",IF(AND(O6026&lt;&gt;"",R6026&lt;0),"VENCIDO",IF(AND(O6026&lt;&gt;"",R6026&lt;=Parametros!$B$10),"PRÓX. VENCIMENTO",IF(F6026="Q","QUALIDADE",IF(F6026="S","BLOQUEADO",IF(F6026="R","RESTRITO/DEVOLUÇÃO",IF(OR(N6026="QUAR",N6026="QRES"),"QUARENTENA",IF(OR(B6026="DESCARTE",B6026="DEVOLUÇÃO"),"DESCARTE/DEVOLUÇÃO",IF(AND(D6026="",K6026&lt;&gt;""),"SEM LOTE",IF(AND(Q6026&lt;&gt;"",Q6026&gt;=Parametros!$B$11),"PARADO/SEM GIRO","OK"))))))))))</f>
        <v>QUALIDADE</v>
      </c>
      <c r="T6026" s="29" t="str">
        <f aca="false">IF(AND($S6026="PARADO/SEM GIRO",$K6026="KG",OR(Painel!$B$5="(Todos)",A6026=Painel!$B$5)*OR(Painel!$E$5="(Todos)",P6026=Painel!$E$5)),$J6026+ROW()/10000000,"")</f>
        <v/>
      </c>
      <c r="U6026" s="29" t="str">
        <f aca="false">IF(AND($S6026="VENCIDO",$K6026="KG",OR(Painel!$B$5="(Todos)",A6026=Painel!$B$5)*OR(Painel!$E$5="(Todos)",P6026=Painel!$E$5)),$J6026+ROW()/10000000,"")</f>
        <v/>
      </c>
    </row>
    <row r="6027" customFormat="false" ht="15" hidden="false" customHeight="false" outlineLevel="0" collapsed="false">
      <c r="A6027" s="29" t="s">
        <v>52</v>
      </c>
      <c r="B6027" s="29" t="s">
        <v>11278</v>
      </c>
      <c r="C6027" s="29" t="s">
        <v>917</v>
      </c>
      <c r="D6027" s="29" t="s">
        <v>1391</v>
      </c>
      <c r="E6027" s="29" t="n">
        <v>1</v>
      </c>
      <c r="F6027" s="29"/>
      <c r="G6027" s="29" t="s">
        <v>11279</v>
      </c>
      <c r="H6027" s="30" t="n">
        <v>800</v>
      </c>
      <c r="I6027" s="31" t="n">
        <v>46266</v>
      </c>
      <c r="J6027" s="30" t="n">
        <v>800</v>
      </c>
      <c r="K6027" s="29" t="s">
        <v>120</v>
      </c>
      <c r="L6027" s="29" t="s">
        <v>180</v>
      </c>
      <c r="M6027" s="29"/>
      <c r="N6027" s="29" t="s">
        <v>122</v>
      </c>
      <c r="O6027" s="31" t="n">
        <v>46808</v>
      </c>
      <c r="P6027" s="29" t="s">
        <v>123</v>
      </c>
      <c r="Q6027" s="29" t="n">
        <f aca="false">IFERROR(VALUE(L6027),"")</f>
        <v>19</v>
      </c>
      <c r="R6027" s="29" t="n">
        <f aca="true">IF(O6027="","",O6027-TODAY())</f>
        <v>523</v>
      </c>
      <c r="S6027" s="29" t="str">
        <f aca="false">IF(C6027="&lt;&lt; vazio &gt;&gt;","VAZIA",IF(AND(O6027&lt;&gt;"",R6027&lt;0),"VENCIDO",IF(AND(O6027&lt;&gt;"",R6027&lt;=Parametros!$B$10),"PRÓX. VENCIMENTO",IF(F6027="Q","QUALIDADE",IF(F6027="S","BLOQUEADO",IF(F6027="R","RESTRITO/DEVOLUÇÃO",IF(OR(N6027="QUAR",N6027="QRES"),"QUARENTENA",IF(OR(B6027="DESCARTE",B6027="DEVOLUÇÃO"),"DESCARTE/DEVOLUÇÃO",IF(AND(D6027="",K6027&lt;&gt;""),"SEM LOTE",IF(AND(Q6027&lt;&gt;"",Q6027&gt;=Parametros!$B$11),"PARADO/SEM GIRO","OK"))))))))))</f>
        <v>OK</v>
      </c>
      <c r="T6027" s="29" t="str">
        <f aca="false">IF(AND($S6027="PARADO/SEM GIRO",$K6027="KG",OR(Painel!$B$5="(Todos)",A6027=Painel!$B$5)*OR(Painel!$E$5="(Todos)",P6027=Painel!$E$5)),$J6027+ROW()/10000000,"")</f>
        <v/>
      </c>
      <c r="U6027" s="29" t="str">
        <f aca="false">IF(AND($S6027="VENCIDO",$K6027="KG",OR(Painel!$B$5="(Todos)",A6027=Painel!$B$5)*OR(Painel!$E$5="(Todos)",P6027=Painel!$E$5)),$J6027+ROW()/10000000,"")</f>
        <v/>
      </c>
    </row>
    <row r="6028" customFormat="false" ht="15" hidden="false" customHeight="false" outlineLevel="0" collapsed="false">
      <c r="A6028" s="29" t="s">
        <v>52</v>
      </c>
      <c r="B6028" s="29" t="s">
        <v>11280</v>
      </c>
      <c r="C6028" s="29" t="s">
        <v>1381</v>
      </c>
      <c r="D6028" s="29" t="s">
        <v>1382</v>
      </c>
      <c r="E6028" s="29" t="n">
        <v>1</v>
      </c>
      <c r="F6028" s="29"/>
      <c r="G6028" s="29" t="s">
        <v>11281</v>
      </c>
      <c r="H6028" s="30" t="n">
        <v>800</v>
      </c>
      <c r="I6028" s="31" t="n">
        <v>46231</v>
      </c>
      <c r="J6028" s="30" t="n">
        <v>800</v>
      </c>
      <c r="K6028" s="29" t="s">
        <v>120</v>
      </c>
      <c r="L6028" s="29" t="s">
        <v>2246</v>
      </c>
      <c r="M6028" s="29"/>
      <c r="N6028" s="29" t="s">
        <v>122</v>
      </c>
      <c r="O6028" s="31" t="n">
        <v>46590</v>
      </c>
      <c r="P6028" s="29" t="s">
        <v>123</v>
      </c>
      <c r="Q6028" s="29" t="n">
        <f aca="false">IFERROR(VALUE(L6028),"")</f>
        <v>54</v>
      </c>
      <c r="R6028" s="29" t="n">
        <f aca="true">IF(O6028="","",O6028-TODAY())</f>
        <v>305</v>
      </c>
      <c r="S6028" s="29" t="str">
        <f aca="false">IF(C6028="&lt;&lt; vazio &gt;&gt;","VAZIA",IF(AND(O6028&lt;&gt;"",R6028&lt;0),"VENCIDO",IF(AND(O6028&lt;&gt;"",R6028&lt;=Parametros!$B$10),"PRÓX. VENCIMENTO",IF(F6028="Q","QUALIDADE",IF(F6028="S","BLOQUEADO",IF(F6028="R","RESTRITO/DEVOLUÇÃO",IF(OR(N6028="QUAR",N6028="QRES"),"QUARENTENA",IF(OR(B6028="DESCARTE",B6028="DEVOLUÇÃO"),"DESCARTE/DEVOLUÇÃO",IF(AND(D6028="",K6028&lt;&gt;""),"SEM LOTE",IF(AND(Q6028&lt;&gt;"",Q6028&gt;=Parametros!$B$11),"PARADO/SEM GIRO","OK"))))))))))</f>
        <v>OK</v>
      </c>
      <c r="T6028" s="29" t="str">
        <f aca="false">IF(AND($S6028="PARADO/SEM GIRO",$K6028="KG",OR(Painel!$B$5="(Todos)",A6028=Painel!$B$5)*OR(Painel!$E$5="(Todos)",P6028=Painel!$E$5)),$J6028+ROW()/10000000,"")</f>
        <v/>
      </c>
      <c r="U6028" s="29" t="str">
        <f aca="false">IF(AND($S6028="VENCIDO",$K6028="KG",OR(Painel!$B$5="(Todos)",A6028=Painel!$B$5)*OR(Painel!$E$5="(Todos)",P6028=Painel!$E$5)),$J6028+ROW()/10000000,"")</f>
        <v/>
      </c>
    </row>
    <row r="6029" customFormat="false" ht="15" hidden="false" customHeight="false" outlineLevel="0" collapsed="false">
      <c r="A6029" s="29" t="s">
        <v>52</v>
      </c>
      <c r="B6029" s="29" t="s">
        <v>11282</v>
      </c>
      <c r="C6029" s="29" t="s">
        <v>115</v>
      </c>
      <c r="D6029" s="29"/>
      <c r="E6029" s="29" t="n">
        <v>0</v>
      </c>
      <c r="F6029" s="29"/>
      <c r="G6029" s="29"/>
      <c r="H6029" s="30" t="n">
        <v>0</v>
      </c>
      <c r="I6029" s="29"/>
      <c r="J6029" s="30" t="n">
        <v>0</v>
      </c>
      <c r="K6029" s="29"/>
      <c r="L6029" s="29" t="s">
        <v>116</v>
      </c>
      <c r="M6029" s="29"/>
      <c r="N6029" s="29"/>
      <c r="O6029" s="29"/>
      <c r="P6029" s="29"/>
      <c r="Q6029" s="29" t="n">
        <f aca="false">IFERROR(VALUE(L6029),"")</f>
        <v>0</v>
      </c>
      <c r="R6029" s="29" t="str">
        <f aca="true">IF(O6029="","",O6029-TODAY())</f>
        <v/>
      </c>
      <c r="S6029" s="29" t="str">
        <f aca="false">IF(C6029="&lt;&lt; vazio &gt;&gt;","VAZIA",IF(AND(O6029&lt;&gt;"",R6029&lt;0),"VENCIDO",IF(AND(O6029&lt;&gt;"",R6029&lt;=Parametros!$B$10),"PRÓX. VENCIMENTO",IF(F6029="Q","QUALIDADE",IF(F6029="S","BLOQUEADO",IF(F6029="R","RESTRITO/DEVOLUÇÃO",IF(OR(N6029="QUAR",N6029="QRES"),"QUARENTENA",IF(OR(B6029="DESCARTE",B6029="DEVOLUÇÃO"),"DESCARTE/DEVOLUÇÃO",IF(AND(D6029="",K6029&lt;&gt;""),"SEM LOTE",IF(AND(Q6029&lt;&gt;"",Q6029&gt;=Parametros!$B$11),"PARADO/SEM GIRO","OK"))))))))))</f>
        <v>VAZIA</v>
      </c>
      <c r="T6029" s="29" t="str">
        <f aca="false">IF(AND($S6029="PARADO/SEM GIRO",$K6029="KG",OR(Painel!$B$5="(Todos)",A6029=Painel!$B$5)*OR(Painel!$E$5="(Todos)",P6029=Painel!$E$5)),$J6029+ROW()/10000000,"")</f>
        <v/>
      </c>
      <c r="U6029" s="29" t="str">
        <f aca="false">IF(AND($S6029="VENCIDO",$K6029="KG",OR(Painel!$B$5="(Todos)",A6029=Painel!$B$5)*OR(Painel!$E$5="(Todos)",P6029=Painel!$E$5)),$J6029+ROW()/10000000,"")</f>
        <v/>
      </c>
    </row>
    <row r="6030" customFormat="false" ht="15" hidden="false" customHeight="false" outlineLevel="0" collapsed="false">
      <c r="A6030" s="29" t="s">
        <v>52</v>
      </c>
      <c r="B6030" s="29" t="s">
        <v>11283</v>
      </c>
      <c r="C6030" s="29" t="s">
        <v>2510</v>
      </c>
      <c r="D6030" s="29" t="s">
        <v>2511</v>
      </c>
      <c r="E6030" s="29" t="n">
        <v>1</v>
      </c>
      <c r="F6030" s="29"/>
      <c r="G6030" s="29" t="s">
        <v>11284</v>
      </c>
      <c r="H6030" s="30" t="n">
        <v>160</v>
      </c>
      <c r="I6030" s="31" t="n">
        <v>46267</v>
      </c>
      <c r="J6030" s="30" t="n">
        <v>160</v>
      </c>
      <c r="K6030" s="29" t="s">
        <v>120</v>
      </c>
      <c r="L6030" s="29" t="s">
        <v>2513</v>
      </c>
      <c r="M6030" s="29"/>
      <c r="N6030" s="29" t="s">
        <v>134</v>
      </c>
      <c r="O6030" s="31" t="n">
        <v>46357</v>
      </c>
      <c r="P6030" s="29" t="s">
        <v>123</v>
      </c>
      <c r="Q6030" s="29" t="n">
        <f aca="false">IFERROR(VALUE(L6030),"")</f>
        <v>18</v>
      </c>
      <c r="R6030" s="29" t="n">
        <f aca="true">IF(O6030="","",O6030-TODAY())</f>
        <v>72</v>
      </c>
      <c r="S6030" s="29" t="str">
        <f aca="false">IF(C6030="&lt;&lt; vazio &gt;&gt;","VAZIA",IF(AND(O6030&lt;&gt;"",R6030&lt;0),"VENCIDO",IF(AND(O6030&lt;&gt;"",R6030&lt;=Parametros!$B$10),"PRÓX. VENCIMENTO",IF(F6030="Q","QUALIDADE",IF(F6030="S","BLOQUEADO",IF(F6030="R","RESTRITO/DEVOLUÇÃO",IF(OR(N6030="QUAR",N6030="QRES"),"QUARENTENA",IF(OR(B6030="DESCARTE",B6030="DEVOLUÇÃO"),"DESCARTE/DEVOLUÇÃO",IF(AND(D6030="",K6030&lt;&gt;""),"SEM LOTE",IF(AND(Q6030&lt;&gt;"",Q6030&gt;=Parametros!$B$11),"PARADO/SEM GIRO","OK"))))))))))</f>
        <v>OK</v>
      </c>
      <c r="T6030" s="29" t="str">
        <f aca="false">IF(AND($S6030="PARADO/SEM GIRO",$K6030="KG",OR(Painel!$B$5="(Todos)",A6030=Painel!$B$5)*OR(Painel!$E$5="(Todos)",P6030=Painel!$E$5)),$J6030+ROW()/10000000,"")</f>
        <v/>
      </c>
      <c r="U6030" s="29" t="str">
        <f aca="false">IF(AND($S6030="VENCIDO",$K6030="KG",OR(Painel!$B$5="(Todos)",A6030=Painel!$B$5)*OR(Painel!$E$5="(Todos)",P6030=Painel!$E$5)),$J6030+ROW()/10000000,"")</f>
        <v/>
      </c>
    </row>
    <row r="6031" customFormat="false" ht="15" hidden="false" customHeight="false" outlineLevel="0" collapsed="false">
      <c r="A6031" s="29" t="s">
        <v>52</v>
      </c>
      <c r="B6031" s="29" t="s">
        <v>11285</v>
      </c>
      <c r="C6031" s="29" t="s">
        <v>2694</v>
      </c>
      <c r="D6031" s="29" t="s">
        <v>2695</v>
      </c>
      <c r="E6031" s="29" t="n">
        <v>1</v>
      </c>
      <c r="F6031" s="29"/>
      <c r="G6031" s="29" t="s">
        <v>11286</v>
      </c>
      <c r="H6031" s="30" t="n">
        <v>260</v>
      </c>
      <c r="I6031" s="31" t="n">
        <v>46239</v>
      </c>
      <c r="J6031" s="30" t="n">
        <v>260</v>
      </c>
      <c r="K6031" s="29" t="s">
        <v>120</v>
      </c>
      <c r="L6031" s="29" t="s">
        <v>8547</v>
      </c>
      <c r="M6031" s="29"/>
      <c r="N6031" s="29" t="s">
        <v>122</v>
      </c>
      <c r="O6031" s="31" t="n">
        <v>46550</v>
      </c>
      <c r="P6031" s="29" t="s">
        <v>123</v>
      </c>
      <c r="Q6031" s="29" t="n">
        <f aca="false">IFERROR(VALUE(L6031),"")</f>
        <v>223</v>
      </c>
      <c r="R6031" s="29" t="n">
        <f aca="true">IF(O6031="","",O6031-TODAY())</f>
        <v>265</v>
      </c>
      <c r="S6031" s="29" t="str">
        <f aca="false">IF(C6031="&lt;&lt; vazio &gt;&gt;","VAZIA",IF(AND(O6031&lt;&gt;"",R6031&lt;0),"VENCIDO",IF(AND(O6031&lt;&gt;"",R6031&lt;=Parametros!$B$10),"PRÓX. VENCIMENTO",IF(F6031="Q","QUALIDADE",IF(F6031="S","BLOQUEADO",IF(F6031="R","RESTRITO/DEVOLUÇÃO",IF(OR(N6031="QUAR",N6031="QRES"),"QUARENTENA",IF(OR(B6031="DESCARTE",B6031="DEVOLUÇÃO"),"DESCARTE/DEVOLUÇÃO",IF(AND(D6031="",K6031&lt;&gt;""),"SEM LOTE",IF(AND(Q6031&lt;&gt;"",Q6031&gt;=Parametros!$B$11),"PARADO/SEM GIRO","OK"))))))))))</f>
        <v>PARADO/SEM GIRO</v>
      </c>
      <c r="T6031" s="29" t="n">
        <f aca="false">IF(AND($S6031="PARADO/SEM GIRO",$K6031="KG",OR(Painel!$B$5="(Todos)",A6031=Painel!$B$5)*OR(Painel!$E$5="(Todos)",P6031=Painel!$E$5)),$J6031+ROW()/10000000,"")</f>
        <v>260.0006031</v>
      </c>
      <c r="U6031" s="29" t="str">
        <f aca="false">IF(AND($S6031="VENCIDO",$K6031="KG",OR(Painel!$B$5="(Todos)",A6031=Painel!$B$5)*OR(Painel!$E$5="(Todos)",P6031=Painel!$E$5)),$J6031+ROW()/10000000,"")</f>
        <v/>
      </c>
    </row>
    <row r="6032" customFormat="false" ht="15" hidden="false" customHeight="false" outlineLevel="0" collapsed="false">
      <c r="A6032" s="29" t="s">
        <v>52</v>
      </c>
      <c r="B6032" s="29" t="s">
        <v>11287</v>
      </c>
      <c r="C6032" s="29" t="s">
        <v>473</v>
      </c>
      <c r="D6032" s="29" t="s">
        <v>474</v>
      </c>
      <c r="E6032" s="29" t="n">
        <v>1</v>
      </c>
      <c r="F6032" s="29"/>
      <c r="G6032" s="29" t="s">
        <v>11288</v>
      </c>
      <c r="H6032" s="30" t="n">
        <v>315</v>
      </c>
      <c r="I6032" s="31" t="n">
        <v>46183</v>
      </c>
      <c r="J6032" s="30" t="n">
        <v>315</v>
      </c>
      <c r="K6032" s="29" t="s">
        <v>120</v>
      </c>
      <c r="L6032" s="29" t="s">
        <v>1096</v>
      </c>
      <c r="M6032" s="29"/>
      <c r="N6032" s="29" t="s">
        <v>122</v>
      </c>
      <c r="O6032" s="31" t="n">
        <v>46708</v>
      </c>
      <c r="P6032" s="29" t="s">
        <v>123</v>
      </c>
      <c r="Q6032" s="29" t="n">
        <f aca="false">IFERROR(VALUE(L6032),"")</f>
        <v>102</v>
      </c>
      <c r="R6032" s="29" t="n">
        <f aca="true">IF(O6032="","",O6032-TODAY())</f>
        <v>423</v>
      </c>
      <c r="S6032" s="29" t="str">
        <f aca="false">IF(C6032="&lt;&lt; vazio &gt;&gt;","VAZIA",IF(AND(O6032&lt;&gt;"",R6032&lt;0),"VENCIDO",IF(AND(O6032&lt;&gt;"",R6032&lt;=Parametros!$B$10),"PRÓX. VENCIMENTO",IF(F6032="Q","QUALIDADE",IF(F6032="S","BLOQUEADO",IF(F6032="R","RESTRITO/DEVOLUÇÃO",IF(OR(N6032="QUAR",N6032="QRES"),"QUARENTENA",IF(OR(B6032="DESCARTE",B6032="DEVOLUÇÃO"),"DESCARTE/DEVOLUÇÃO",IF(AND(D6032="",K6032&lt;&gt;""),"SEM LOTE",IF(AND(Q6032&lt;&gt;"",Q6032&gt;=Parametros!$B$11),"PARADO/SEM GIRO","OK"))))))))))</f>
        <v>PARADO/SEM GIRO</v>
      </c>
      <c r="T6032" s="29" t="n">
        <f aca="false">IF(AND($S6032="PARADO/SEM GIRO",$K6032="KG",OR(Painel!$B$5="(Todos)",A6032=Painel!$B$5)*OR(Painel!$E$5="(Todos)",P6032=Painel!$E$5)),$J6032+ROW()/10000000,"")</f>
        <v>315.0006032</v>
      </c>
      <c r="U6032" s="29" t="str">
        <f aca="false">IF(AND($S6032="VENCIDO",$K6032="KG",OR(Painel!$B$5="(Todos)",A6032=Painel!$B$5)*OR(Painel!$E$5="(Todos)",P6032=Painel!$E$5)),$J6032+ROW()/10000000,"")</f>
        <v/>
      </c>
    </row>
    <row r="6033" customFormat="false" ht="15" hidden="false" customHeight="false" outlineLevel="0" collapsed="false">
      <c r="A6033" s="29" t="s">
        <v>52</v>
      </c>
      <c r="B6033" s="29" t="s">
        <v>11289</v>
      </c>
      <c r="C6033" s="29" t="s">
        <v>154</v>
      </c>
      <c r="D6033" s="29" t="s">
        <v>9831</v>
      </c>
      <c r="E6033" s="29" t="n">
        <v>1</v>
      </c>
      <c r="F6033" s="29" t="s">
        <v>137</v>
      </c>
      <c r="G6033" s="29" t="s">
        <v>11290</v>
      </c>
      <c r="H6033" s="30" t="n">
        <v>727.2</v>
      </c>
      <c r="I6033" s="31" t="n">
        <v>46240</v>
      </c>
      <c r="J6033" s="30" t="n">
        <v>727.2</v>
      </c>
      <c r="K6033" s="29" t="s">
        <v>120</v>
      </c>
      <c r="L6033" s="29" t="s">
        <v>1330</v>
      </c>
      <c r="M6033" s="29"/>
      <c r="N6033" s="29" t="s">
        <v>122</v>
      </c>
      <c r="O6033" s="31" t="n">
        <v>46333</v>
      </c>
      <c r="P6033" s="29" t="s">
        <v>123</v>
      </c>
      <c r="Q6033" s="29" t="n">
        <f aca="false">IFERROR(VALUE(L6033),"")</f>
        <v>45</v>
      </c>
      <c r="R6033" s="29" t="n">
        <f aca="true">IF(O6033="","",O6033-TODAY())</f>
        <v>48</v>
      </c>
      <c r="S6033" s="29" t="str">
        <f aca="false">IF(C6033="&lt;&lt; vazio &gt;&gt;","VAZIA",IF(AND(O6033&lt;&gt;"",R6033&lt;0),"VENCIDO",IF(AND(O6033&lt;&gt;"",R6033&lt;=Parametros!$B$10),"PRÓX. VENCIMENTO",IF(F6033="Q","QUALIDADE",IF(F6033="S","BLOQUEADO",IF(F6033="R","RESTRITO/DEVOLUÇÃO",IF(OR(N6033="QUAR",N6033="QRES"),"QUARENTENA",IF(OR(B6033="DESCARTE",B6033="DEVOLUÇÃO"),"DESCARTE/DEVOLUÇÃO",IF(AND(D6033="",K6033&lt;&gt;""),"SEM LOTE",IF(AND(Q6033&lt;&gt;"",Q6033&gt;=Parametros!$B$11),"PARADO/SEM GIRO","OK"))))))))))</f>
        <v>PRÓX. VENCIMENTO</v>
      </c>
      <c r="T6033" s="29" t="str">
        <f aca="false">IF(AND($S6033="PARADO/SEM GIRO",$K6033="KG",OR(Painel!$B$5="(Todos)",A6033=Painel!$B$5)*OR(Painel!$E$5="(Todos)",P6033=Painel!$E$5)),$J6033+ROW()/10000000,"")</f>
        <v/>
      </c>
      <c r="U6033" s="29" t="str">
        <f aca="false">IF(AND($S6033="VENCIDO",$K6033="KG",OR(Painel!$B$5="(Todos)",A6033=Painel!$B$5)*OR(Painel!$E$5="(Todos)",P6033=Painel!$E$5)),$J6033+ROW()/10000000,"")</f>
        <v/>
      </c>
    </row>
    <row r="6034" customFormat="false" ht="15" hidden="false" customHeight="false" outlineLevel="0" collapsed="false">
      <c r="A6034" s="29" t="s">
        <v>52</v>
      </c>
      <c r="B6034" s="29" t="s">
        <v>11291</v>
      </c>
      <c r="C6034" s="29" t="s">
        <v>174</v>
      </c>
      <c r="D6034" s="29" t="s">
        <v>4848</v>
      </c>
      <c r="E6034" s="29" t="n">
        <v>1</v>
      </c>
      <c r="F6034" s="29"/>
      <c r="G6034" s="29" t="s">
        <v>11292</v>
      </c>
      <c r="H6034" s="30" t="n">
        <v>33.6</v>
      </c>
      <c r="I6034" s="31" t="n">
        <v>46278</v>
      </c>
      <c r="J6034" s="30" t="n">
        <v>33.6</v>
      </c>
      <c r="K6034" s="29" t="s">
        <v>120</v>
      </c>
      <c r="L6034" s="29" t="s">
        <v>2513</v>
      </c>
      <c r="M6034" s="29"/>
      <c r="N6034" s="29" t="s">
        <v>134</v>
      </c>
      <c r="O6034" s="31" t="n">
        <v>46353</v>
      </c>
      <c r="P6034" s="29" t="s">
        <v>123</v>
      </c>
      <c r="Q6034" s="29" t="n">
        <f aca="false">IFERROR(VALUE(L6034),"")</f>
        <v>18</v>
      </c>
      <c r="R6034" s="29" t="n">
        <f aca="true">IF(O6034="","",O6034-TODAY())</f>
        <v>68</v>
      </c>
      <c r="S6034" s="29" t="str">
        <f aca="false">IF(C6034="&lt;&lt; vazio &gt;&gt;","VAZIA",IF(AND(O6034&lt;&gt;"",R6034&lt;0),"VENCIDO",IF(AND(O6034&lt;&gt;"",R6034&lt;=Parametros!$B$10),"PRÓX. VENCIMENTO",IF(F6034="Q","QUALIDADE",IF(F6034="S","BLOQUEADO",IF(F6034="R","RESTRITO/DEVOLUÇÃO",IF(OR(N6034="QUAR",N6034="QRES"),"QUARENTENA",IF(OR(B6034="DESCARTE",B6034="DEVOLUÇÃO"),"DESCARTE/DEVOLUÇÃO",IF(AND(D6034="",K6034&lt;&gt;""),"SEM LOTE",IF(AND(Q6034&lt;&gt;"",Q6034&gt;=Parametros!$B$11),"PARADO/SEM GIRO","OK"))))))))))</f>
        <v>OK</v>
      </c>
      <c r="T6034" s="29" t="str">
        <f aca="false">IF(AND($S6034="PARADO/SEM GIRO",$K6034="KG",OR(Painel!$B$5="(Todos)",A6034=Painel!$B$5)*OR(Painel!$E$5="(Todos)",P6034=Painel!$E$5)),$J6034+ROW()/10000000,"")</f>
        <v/>
      </c>
      <c r="U6034" s="29" t="str">
        <f aca="false">IF(AND($S6034="VENCIDO",$K6034="KG",OR(Painel!$B$5="(Todos)",A6034=Painel!$B$5)*OR(Painel!$E$5="(Todos)",P6034=Painel!$E$5)),$J6034+ROW()/10000000,"")</f>
        <v/>
      </c>
    </row>
    <row r="6035" customFormat="false" ht="15" hidden="false" customHeight="false" outlineLevel="0" collapsed="false">
      <c r="A6035" s="29" t="s">
        <v>52</v>
      </c>
      <c r="B6035" s="29" t="s">
        <v>11293</v>
      </c>
      <c r="C6035" s="29" t="s">
        <v>115</v>
      </c>
      <c r="D6035" s="29"/>
      <c r="E6035" s="29" t="n">
        <v>0</v>
      </c>
      <c r="F6035" s="29"/>
      <c r="G6035" s="29"/>
      <c r="H6035" s="30" t="n">
        <v>0</v>
      </c>
      <c r="I6035" s="29"/>
      <c r="J6035" s="30" t="n">
        <v>0</v>
      </c>
      <c r="K6035" s="29"/>
      <c r="L6035" s="29" t="s">
        <v>116</v>
      </c>
      <c r="M6035" s="29"/>
      <c r="N6035" s="29"/>
      <c r="O6035" s="29"/>
      <c r="P6035" s="29"/>
      <c r="Q6035" s="29" t="n">
        <f aca="false">IFERROR(VALUE(L6035),"")</f>
        <v>0</v>
      </c>
      <c r="R6035" s="29" t="str">
        <f aca="true">IF(O6035="","",O6035-TODAY())</f>
        <v/>
      </c>
      <c r="S6035" s="29" t="str">
        <f aca="false">IF(C6035="&lt;&lt; vazio &gt;&gt;","VAZIA",IF(AND(O6035&lt;&gt;"",R6035&lt;0),"VENCIDO",IF(AND(O6035&lt;&gt;"",R6035&lt;=Parametros!$B$10),"PRÓX. VENCIMENTO",IF(F6035="Q","QUALIDADE",IF(F6035="S","BLOQUEADO",IF(F6035="R","RESTRITO/DEVOLUÇÃO",IF(OR(N6035="QUAR",N6035="QRES"),"QUARENTENA",IF(OR(B6035="DESCARTE",B6035="DEVOLUÇÃO"),"DESCARTE/DEVOLUÇÃO",IF(AND(D6035="",K6035&lt;&gt;""),"SEM LOTE",IF(AND(Q6035&lt;&gt;"",Q6035&gt;=Parametros!$B$11),"PARADO/SEM GIRO","OK"))))))))))</f>
        <v>VAZIA</v>
      </c>
      <c r="T6035" s="29" t="str">
        <f aca="false">IF(AND($S6035="PARADO/SEM GIRO",$K6035="KG",OR(Painel!$B$5="(Todos)",A6035=Painel!$B$5)*OR(Painel!$E$5="(Todos)",P6035=Painel!$E$5)),$J6035+ROW()/10000000,"")</f>
        <v/>
      </c>
      <c r="U6035" s="29" t="str">
        <f aca="false">IF(AND($S6035="VENCIDO",$K6035="KG",OR(Painel!$B$5="(Todos)",A6035=Painel!$B$5)*OR(Painel!$E$5="(Todos)",P6035=Painel!$E$5)),$J6035+ROW()/10000000,"")</f>
        <v/>
      </c>
    </row>
    <row r="6036" customFormat="false" ht="15" hidden="false" customHeight="false" outlineLevel="0" collapsed="false">
      <c r="A6036" s="29" t="s">
        <v>52</v>
      </c>
      <c r="B6036" s="29" t="s">
        <v>11294</v>
      </c>
      <c r="C6036" s="29" t="s">
        <v>167</v>
      </c>
      <c r="D6036" s="29" t="s">
        <v>1022</v>
      </c>
      <c r="E6036" s="29" t="n">
        <v>1</v>
      </c>
      <c r="F6036" s="29" t="s">
        <v>268</v>
      </c>
      <c r="G6036" s="29" t="s">
        <v>11295</v>
      </c>
      <c r="H6036" s="30" t="n">
        <v>590.4</v>
      </c>
      <c r="I6036" s="31" t="n">
        <v>46284</v>
      </c>
      <c r="J6036" s="30" t="n">
        <v>590.4</v>
      </c>
      <c r="K6036" s="29" t="s">
        <v>120</v>
      </c>
      <c r="L6036" s="29" t="s">
        <v>388</v>
      </c>
      <c r="M6036" s="29"/>
      <c r="N6036" s="29" t="s">
        <v>122</v>
      </c>
      <c r="O6036" s="31" t="n">
        <v>46831</v>
      </c>
      <c r="P6036" s="29" t="s">
        <v>123</v>
      </c>
      <c r="Q6036" s="29" t="n">
        <f aca="false">IFERROR(VALUE(L6036),"")</f>
        <v>1</v>
      </c>
      <c r="R6036" s="29" t="n">
        <f aca="true">IF(O6036="","",O6036-TODAY())</f>
        <v>546</v>
      </c>
      <c r="S6036" s="29" t="str">
        <f aca="false">IF(C6036="&lt;&lt; vazio &gt;&gt;","VAZIA",IF(AND(O6036&lt;&gt;"",R6036&lt;0),"VENCIDO",IF(AND(O6036&lt;&gt;"",R6036&lt;=Parametros!$B$10),"PRÓX. VENCIMENTO",IF(F6036="Q","QUALIDADE",IF(F6036="S","BLOQUEADO",IF(F6036="R","RESTRITO/DEVOLUÇÃO",IF(OR(N6036="QUAR",N6036="QRES"),"QUARENTENA",IF(OR(B6036="DESCARTE",B6036="DEVOLUÇÃO"),"DESCARTE/DEVOLUÇÃO",IF(AND(D6036="",K6036&lt;&gt;""),"SEM LOTE",IF(AND(Q6036&lt;&gt;"",Q6036&gt;=Parametros!$B$11),"PARADO/SEM GIRO","OK"))))))))))</f>
        <v>QUALIDADE</v>
      </c>
      <c r="T6036" s="29" t="str">
        <f aca="false">IF(AND($S6036="PARADO/SEM GIRO",$K6036="KG",OR(Painel!$B$5="(Todos)",A6036=Painel!$B$5)*OR(Painel!$E$5="(Todos)",P6036=Painel!$E$5)),$J6036+ROW()/10000000,"")</f>
        <v/>
      </c>
      <c r="U6036" s="29" t="str">
        <f aca="false">IF(AND($S6036="VENCIDO",$K6036="KG",OR(Painel!$B$5="(Todos)",A6036=Painel!$B$5)*OR(Painel!$E$5="(Todos)",P6036=Painel!$E$5)),$J6036+ROW()/10000000,"")</f>
        <v/>
      </c>
    </row>
    <row r="6037" customFormat="false" ht="15" hidden="false" customHeight="false" outlineLevel="0" collapsed="false">
      <c r="A6037" s="29" t="s">
        <v>52</v>
      </c>
      <c r="B6037" s="29" t="s">
        <v>11296</v>
      </c>
      <c r="C6037" s="29" t="s">
        <v>154</v>
      </c>
      <c r="D6037" s="29" t="s">
        <v>9831</v>
      </c>
      <c r="E6037" s="29" t="n">
        <v>1</v>
      </c>
      <c r="F6037" s="29" t="s">
        <v>137</v>
      </c>
      <c r="G6037" s="29" t="s">
        <v>11297</v>
      </c>
      <c r="H6037" s="30" t="n">
        <v>727.2</v>
      </c>
      <c r="I6037" s="31" t="n">
        <v>46240</v>
      </c>
      <c r="J6037" s="30" t="n">
        <v>727.2</v>
      </c>
      <c r="K6037" s="29" t="s">
        <v>120</v>
      </c>
      <c r="L6037" s="29" t="s">
        <v>1330</v>
      </c>
      <c r="M6037" s="29"/>
      <c r="N6037" s="29" t="s">
        <v>122</v>
      </c>
      <c r="O6037" s="31" t="n">
        <v>46333</v>
      </c>
      <c r="P6037" s="29" t="s">
        <v>123</v>
      </c>
      <c r="Q6037" s="29" t="n">
        <f aca="false">IFERROR(VALUE(L6037),"")</f>
        <v>45</v>
      </c>
      <c r="R6037" s="29" t="n">
        <f aca="true">IF(O6037="","",O6037-TODAY())</f>
        <v>48</v>
      </c>
      <c r="S6037" s="29" t="str">
        <f aca="false">IF(C6037="&lt;&lt; vazio &gt;&gt;","VAZIA",IF(AND(O6037&lt;&gt;"",R6037&lt;0),"VENCIDO",IF(AND(O6037&lt;&gt;"",R6037&lt;=Parametros!$B$10),"PRÓX. VENCIMENTO",IF(F6037="Q","QUALIDADE",IF(F6037="S","BLOQUEADO",IF(F6037="R","RESTRITO/DEVOLUÇÃO",IF(OR(N6037="QUAR",N6037="QRES"),"QUARENTENA",IF(OR(B6037="DESCARTE",B6037="DEVOLUÇÃO"),"DESCARTE/DEVOLUÇÃO",IF(AND(D6037="",K6037&lt;&gt;""),"SEM LOTE",IF(AND(Q6037&lt;&gt;"",Q6037&gt;=Parametros!$B$11),"PARADO/SEM GIRO","OK"))))))))))</f>
        <v>PRÓX. VENCIMENTO</v>
      </c>
      <c r="T6037" s="29" t="str">
        <f aca="false">IF(AND($S6037="PARADO/SEM GIRO",$K6037="KG",OR(Painel!$B$5="(Todos)",A6037=Painel!$B$5)*OR(Painel!$E$5="(Todos)",P6037=Painel!$E$5)),$J6037+ROW()/10000000,"")</f>
        <v/>
      </c>
      <c r="U6037" s="29" t="str">
        <f aca="false">IF(AND($S6037="VENCIDO",$K6037="KG",OR(Painel!$B$5="(Todos)",A6037=Painel!$B$5)*OR(Painel!$E$5="(Todos)",P6037=Painel!$E$5)),$J6037+ROW()/10000000,"")</f>
        <v/>
      </c>
    </row>
    <row r="6038" customFormat="false" ht="15" hidden="false" customHeight="false" outlineLevel="0" collapsed="false">
      <c r="A6038" s="29" t="s">
        <v>52</v>
      </c>
      <c r="B6038" s="29" t="s">
        <v>11298</v>
      </c>
      <c r="C6038" s="29" t="s">
        <v>2679</v>
      </c>
      <c r="D6038" s="29" t="s">
        <v>2680</v>
      </c>
      <c r="E6038" s="29" t="n">
        <v>1</v>
      </c>
      <c r="F6038" s="29"/>
      <c r="G6038" s="29" t="s">
        <v>11299</v>
      </c>
      <c r="H6038" s="30" t="n">
        <v>800</v>
      </c>
      <c r="I6038" s="31" t="n">
        <v>46190</v>
      </c>
      <c r="J6038" s="30" t="n">
        <v>800</v>
      </c>
      <c r="K6038" s="29" t="s">
        <v>120</v>
      </c>
      <c r="L6038" s="29" t="s">
        <v>2080</v>
      </c>
      <c r="M6038" s="29"/>
      <c r="N6038" s="29" t="s">
        <v>122</v>
      </c>
      <c r="O6038" s="31" t="n">
        <v>46735</v>
      </c>
      <c r="P6038" s="29" t="s">
        <v>123</v>
      </c>
      <c r="Q6038" s="29" t="n">
        <f aca="false">IFERROR(VALUE(L6038),"")</f>
        <v>95</v>
      </c>
      <c r="R6038" s="29" t="n">
        <f aca="true">IF(O6038="","",O6038-TODAY())</f>
        <v>450</v>
      </c>
      <c r="S6038" s="29" t="str">
        <f aca="false">IF(C6038="&lt;&lt; vazio &gt;&gt;","VAZIA",IF(AND(O6038&lt;&gt;"",R6038&lt;0),"VENCIDO",IF(AND(O6038&lt;&gt;"",R6038&lt;=Parametros!$B$10),"PRÓX. VENCIMENTO",IF(F6038="Q","QUALIDADE",IF(F6038="S","BLOQUEADO",IF(F6038="R","RESTRITO/DEVOLUÇÃO",IF(OR(N6038="QUAR",N6038="QRES"),"QUARENTENA",IF(OR(B6038="DESCARTE",B6038="DEVOLUÇÃO"),"DESCARTE/DEVOLUÇÃO",IF(AND(D6038="",K6038&lt;&gt;""),"SEM LOTE",IF(AND(Q6038&lt;&gt;"",Q6038&gt;=Parametros!$B$11),"PARADO/SEM GIRO","OK"))))))))))</f>
        <v>PARADO/SEM GIRO</v>
      </c>
      <c r="T6038" s="29" t="n">
        <f aca="false">IF(AND($S6038="PARADO/SEM GIRO",$K6038="KG",OR(Painel!$B$5="(Todos)",A6038=Painel!$B$5)*OR(Painel!$E$5="(Todos)",P6038=Painel!$E$5)),$J6038+ROW()/10000000,"")</f>
        <v>800.0006038</v>
      </c>
      <c r="U6038" s="29" t="str">
        <f aca="false">IF(AND($S6038="VENCIDO",$K6038="KG",OR(Painel!$B$5="(Todos)",A6038=Painel!$B$5)*OR(Painel!$E$5="(Todos)",P6038=Painel!$E$5)),$J6038+ROW()/10000000,"")</f>
        <v/>
      </c>
    </row>
    <row r="6039" customFormat="false" ht="15" hidden="false" customHeight="false" outlineLevel="0" collapsed="false">
      <c r="A6039" s="29" t="s">
        <v>52</v>
      </c>
      <c r="B6039" s="29" t="s">
        <v>11300</v>
      </c>
      <c r="C6039" s="29" t="s">
        <v>666</v>
      </c>
      <c r="D6039" s="29" t="s">
        <v>667</v>
      </c>
      <c r="E6039" s="29" t="n">
        <v>1</v>
      </c>
      <c r="F6039" s="29" t="s">
        <v>268</v>
      </c>
      <c r="G6039" s="29" t="s">
        <v>11301</v>
      </c>
      <c r="H6039" s="30" t="n">
        <v>590.4</v>
      </c>
      <c r="I6039" s="31" t="n">
        <v>46284</v>
      </c>
      <c r="J6039" s="30" t="n">
        <v>590.4</v>
      </c>
      <c r="K6039" s="29" t="s">
        <v>120</v>
      </c>
      <c r="L6039" s="29" t="s">
        <v>388</v>
      </c>
      <c r="M6039" s="29"/>
      <c r="N6039" s="29" t="s">
        <v>122</v>
      </c>
      <c r="O6039" s="31" t="n">
        <v>46831</v>
      </c>
      <c r="P6039" s="29" t="s">
        <v>123</v>
      </c>
      <c r="Q6039" s="29" t="n">
        <f aca="false">IFERROR(VALUE(L6039),"")</f>
        <v>1</v>
      </c>
      <c r="R6039" s="29" t="n">
        <f aca="true">IF(O6039="","",O6039-TODAY())</f>
        <v>546</v>
      </c>
      <c r="S6039" s="29" t="str">
        <f aca="false">IF(C6039="&lt;&lt; vazio &gt;&gt;","VAZIA",IF(AND(O6039&lt;&gt;"",R6039&lt;0),"VENCIDO",IF(AND(O6039&lt;&gt;"",R6039&lt;=Parametros!$B$10),"PRÓX. VENCIMENTO",IF(F6039="Q","QUALIDADE",IF(F6039="S","BLOQUEADO",IF(F6039="R","RESTRITO/DEVOLUÇÃO",IF(OR(N6039="QUAR",N6039="QRES"),"QUARENTENA",IF(OR(B6039="DESCARTE",B6039="DEVOLUÇÃO"),"DESCARTE/DEVOLUÇÃO",IF(AND(D6039="",K6039&lt;&gt;""),"SEM LOTE",IF(AND(Q6039&lt;&gt;"",Q6039&gt;=Parametros!$B$11),"PARADO/SEM GIRO","OK"))))))))))</f>
        <v>QUALIDADE</v>
      </c>
      <c r="T6039" s="29" t="str">
        <f aca="false">IF(AND($S6039="PARADO/SEM GIRO",$K6039="KG",OR(Painel!$B$5="(Todos)",A6039=Painel!$B$5)*OR(Painel!$E$5="(Todos)",P6039=Painel!$E$5)),$J6039+ROW()/10000000,"")</f>
        <v/>
      </c>
      <c r="U6039" s="29" t="str">
        <f aca="false">IF(AND($S6039="VENCIDO",$K6039="KG",OR(Painel!$B$5="(Todos)",A6039=Painel!$B$5)*OR(Painel!$E$5="(Todos)",P6039=Painel!$E$5)),$J6039+ROW()/10000000,"")</f>
        <v/>
      </c>
    </row>
    <row r="6040" customFormat="false" ht="15" hidden="false" customHeight="false" outlineLevel="0" collapsed="false">
      <c r="A6040" s="29" t="s">
        <v>52</v>
      </c>
      <c r="B6040" s="29" t="s">
        <v>11302</v>
      </c>
      <c r="C6040" s="29" t="s">
        <v>383</v>
      </c>
      <c r="D6040" s="29" t="s">
        <v>578</v>
      </c>
      <c r="E6040" s="29" t="n">
        <v>1</v>
      </c>
      <c r="F6040" s="29"/>
      <c r="G6040" s="29" t="s">
        <v>11303</v>
      </c>
      <c r="H6040" s="30" t="n">
        <v>208.8</v>
      </c>
      <c r="I6040" s="31" t="n">
        <v>46284</v>
      </c>
      <c r="J6040" s="30" t="n">
        <v>208.8</v>
      </c>
      <c r="K6040" s="29" t="s">
        <v>120</v>
      </c>
      <c r="L6040" s="29" t="s">
        <v>182</v>
      </c>
      <c r="M6040" s="29"/>
      <c r="N6040" s="29" t="s">
        <v>122</v>
      </c>
      <c r="O6040" s="31" t="n">
        <v>46520</v>
      </c>
      <c r="P6040" s="29" t="s">
        <v>123</v>
      </c>
      <c r="Q6040" s="29" t="n">
        <f aca="false">IFERROR(VALUE(L6040),"")</f>
        <v>41</v>
      </c>
      <c r="R6040" s="29" t="n">
        <f aca="true">IF(O6040="","",O6040-TODAY())</f>
        <v>235</v>
      </c>
      <c r="S6040" s="29" t="str">
        <f aca="false">IF(C6040="&lt;&lt; vazio &gt;&gt;","VAZIA",IF(AND(O6040&lt;&gt;"",R6040&lt;0),"VENCIDO",IF(AND(O6040&lt;&gt;"",R6040&lt;=Parametros!$B$10),"PRÓX. VENCIMENTO",IF(F6040="Q","QUALIDADE",IF(F6040="S","BLOQUEADO",IF(F6040="R","RESTRITO/DEVOLUÇÃO",IF(OR(N6040="QUAR",N6040="QRES"),"QUARENTENA",IF(OR(B6040="DESCARTE",B6040="DEVOLUÇÃO"),"DESCARTE/DEVOLUÇÃO",IF(AND(D6040="",K6040&lt;&gt;""),"SEM LOTE",IF(AND(Q6040&lt;&gt;"",Q6040&gt;=Parametros!$B$11),"PARADO/SEM GIRO","OK"))))))))))</f>
        <v>OK</v>
      </c>
      <c r="T6040" s="29" t="str">
        <f aca="false">IF(AND($S6040="PARADO/SEM GIRO",$K6040="KG",OR(Painel!$B$5="(Todos)",A6040=Painel!$B$5)*OR(Painel!$E$5="(Todos)",P6040=Painel!$E$5)),$J6040+ROW()/10000000,"")</f>
        <v/>
      </c>
      <c r="U6040" s="29" t="str">
        <f aca="false">IF(AND($S6040="VENCIDO",$K6040="KG",OR(Painel!$B$5="(Todos)",A6040=Painel!$B$5)*OR(Painel!$E$5="(Todos)",P6040=Painel!$E$5)),$J6040+ROW()/10000000,"")</f>
        <v/>
      </c>
    </row>
    <row r="6041" customFormat="false" ht="15" hidden="false" customHeight="false" outlineLevel="0" collapsed="false">
      <c r="A6041" s="29" t="s">
        <v>52</v>
      </c>
      <c r="B6041" s="29" t="s">
        <v>11304</v>
      </c>
      <c r="C6041" s="29" t="s">
        <v>115</v>
      </c>
      <c r="D6041" s="29"/>
      <c r="E6041" s="29" t="n">
        <v>0</v>
      </c>
      <c r="F6041" s="29"/>
      <c r="G6041" s="29"/>
      <c r="H6041" s="30" t="n">
        <v>0</v>
      </c>
      <c r="I6041" s="29"/>
      <c r="J6041" s="30" t="n">
        <v>0</v>
      </c>
      <c r="K6041" s="29"/>
      <c r="L6041" s="29" t="s">
        <v>116</v>
      </c>
      <c r="M6041" s="29"/>
      <c r="N6041" s="29"/>
      <c r="O6041" s="29"/>
      <c r="P6041" s="29"/>
      <c r="Q6041" s="29" t="n">
        <f aca="false">IFERROR(VALUE(L6041),"")</f>
        <v>0</v>
      </c>
      <c r="R6041" s="29" t="str">
        <f aca="true">IF(O6041="","",O6041-TODAY())</f>
        <v/>
      </c>
      <c r="S6041" s="29" t="str">
        <f aca="false">IF(C6041="&lt;&lt; vazio &gt;&gt;","VAZIA",IF(AND(O6041&lt;&gt;"",R6041&lt;0),"VENCIDO",IF(AND(O6041&lt;&gt;"",R6041&lt;=Parametros!$B$10),"PRÓX. VENCIMENTO",IF(F6041="Q","QUALIDADE",IF(F6041="S","BLOQUEADO",IF(F6041="R","RESTRITO/DEVOLUÇÃO",IF(OR(N6041="QUAR",N6041="QRES"),"QUARENTENA",IF(OR(B6041="DESCARTE",B6041="DEVOLUÇÃO"),"DESCARTE/DEVOLUÇÃO",IF(AND(D6041="",K6041&lt;&gt;""),"SEM LOTE",IF(AND(Q6041&lt;&gt;"",Q6041&gt;=Parametros!$B$11),"PARADO/SEM GIRO","OK"))))))))))</f>
        <v>VAZIA</v>
      </c>
      <c r="T6041" s="29" t="str">
        <f aca="false">IF(AND($S6041="PARADO/SEM GIRO",$K6041="KG",OR(Painel!$B$5="(Todos)",A6041=Painel!$B$5)*OR(Painel!$E$5="(Todos)",P6041=Painel!$E$5)),$J6041+ROW()/10000000,"")</f>
        <v/>
      </c>
      <c r="U6041" s="29" t="str">
        <f aca="false">IF(AND($S6041="VENCIDO",$K6041="KG",OR(Painel!$B$5="(Todos)",A6041=Painel!$B$5)*OR(Painel!$E$5="(Todos)",P6041=Painel!$E$5)),$J6041+ROW()/10000000,"")</f>
        <v/>
      </c>
    </row>
    <row r="6042" customFormat="false" ht="15" hidden="false" customHeight="false" outlineLevel="0" collapsed="false">
      <c r="A6042" s="29" t="s">
        <v>52</v>
      </c>
      <c r="B6042" s="29" t="s">
        <v>11305</v>
      </c>
      <c r="C6042" s="29" t="s">
        <v>4484</v>
      </c>
      <c r="D6042" s="29" t="s">
        <v>8080</v>
      </c>
      <c r="E6042" s="29" t="n">
        <v>1</v>
      </c>
      <c r="F6042" s="29"/>
      <c r="G6042" s="29" t="s">
        <v>11306</v>
      </c>
      <c r="H6042" s="30" t="n">
        <v>480</v>
      </c>
      <c r="I6042" s="31" t="n">
        <v>46058</v>
      </c>
      <c r="J6042" s="30" t="n">
        <v>480</v>
      </c>
      <c r="K6042" s="29" t="s">
        <v>120</v>
      </c>
      <c r="L6042" s="29" t="s">
        <v>8082</v>
      </c>
      <c r="M6042" s="29"/>
      <c r="N6042" s="29" t="s">
        <v>122</v>
      </c>
      <c r="O6042" s="31" t="n">
        <v>46577</v>
      </c>
      <c r="P6042" s="29" t="s">
        <v>123</v>
      </c>
      <c r="Q6042" s="29" t="n">
        <f aca="false">IFERROR(VALUE(L6042),"")</f>
        <v>227</v>
      </c>
      <c r="R6042" s="29" t="n">
        <f aca="true">IF(O6042="","",O6042-TODAY())</f>
        <v>292</v>
      </c>
      <c r="S6042" s="29" t="str">
        <f aca="false">IF(C6042="&lt;&lt; vazio &gt;&gt;","VAZIA",IF(AND(O6042&lt;&gt;"",R6042&lt;0),"VENCIDO",IF(AND(O6042&lt;&gt;"",R6042&lt;=Parametros!$B$10),"PRÓX. VENCIMENTO",IF(F6042="Q","QUALIDADE",IF(F6042="S","BLOQUEADO",IF(F6042="R","RESTRITO/DEVOLUÇÃO",IF(OR(N6042="QUAR",N6042="QRES"),"QUARENTENA",IF(OR(B6042="DESCARTE",B6042="DEVOLUÇÃO"),"DESCARTE/DEVOLUÇÃO",IF(AND(D6042="",K6042&lt;&gt;""),"SEM LOTE",IF(AND(Q6042&lt;&gt;"",Q6042&gt;=Parametros!$B$11),"PARADO/SEM GIRO","OK"))))))))))</f>
        <v>PARADO/SEM GIRO</v>
      </c>
      <c r="T6042" s="29" t="n">
        <f aca="false">IF(AND($S6042="PARADO/SEM GIRO",$K6042="KG",OR(Painel!$B$5="(Todos)",A6042=Painel!$B$5)*OR(Painel!$E$5="(Todos)",P6042=Painel!$E$5)),$J6042+ROW()/10000000,"")</f>
        <v>480.0006042</v>
      </c>
      <c r="U6042" s="29" t="str">
        <f aca="false">IF(AND($S6042="VENCIDO",$K6042="KG",OR(Painel!$B$5="(Todos)",A6042=Painel!$B$5)*OR(Painel!$E$5="(Todos)",P6042=Painel!$E$5)),$J6042+ROW()/10000000,"")</f>
        <v/>
      </c>
    </row>
    <row r="6043" customFormat="false" ht="15" hidden="false" customHeight="false" outlineLevel="0" collapsed="false">
      <c r="A6043" s="29" t="s">
        <v>52</v>
      </c>
      <c r="B6043" s="29" t="s">
        <v>11307</v>
      </c>
      <c r="C6043" s="29" t="s">
        <v>7823</v>
      </c>
      <c r="D6043" s="29" t="s">
        <v>11308</v>
      </c>
      <c r="E6043" s="29" t="n">
        <v>1</v>
      </c>
      <c r="F6043" s="29"/>
      <c r="G6043" s="29" t="s">
        <v>11309</v>
      </c>
      <c r="H6043" s="30" t="n">
        <v>880</v>
      </c>
      <c r="I6043" s="31" t="n">
        <v>46279</v>
      </c>
      <c r="J6043" s="30" t="n">
        <v>880</v>
      </c>
      <c r="K6043" s="29" t="s">
        <v>120</v>
      </c>
      <c r="L6043" s="29" t="s">
        <v>350</v>
      </c>
      <c r="M6043" s="29"/>
      <c r="N6043" s="29" t="s">
        <v>134</v>
      </c>
      <c r="O6043" s="31" t="n">
        <v>46366</v>
      </c>
      <c r="P6043" s="29" t="s">
        <v>123</v>
      </c>
      <c r="Q6043" s="29" t="n">
        <f aca="false">IFERROR(VALUE(L6043),"")</f>
        <v>6</v>
      </c>
      <c r="R6043" s="29" t="n">
        <f aca="true">IF(O6043="","",O6043-TODAY())</f>
        <v>81</v>
      </c>
      <c r="S6043" s="29" t="str">
        <f aca="false">IF(C6043="&lt;&lt; vazio &gt;&gt;","VAZIA",IF(AND(O6043&lt;&gt;"",R6043&lt;0),"VENCIDO",IF(AND(O6043&lt;&gt;"",R6043&lt;=Parametros!$B$10),"PRÓX. VENCIMENTO",IF(F6043="Q","QUALIDADE",IF(F6043="S","BLOQUEADO",IF(F6043="R","RESTRITO/DEVOLUÇÃO",IF(OR(N6043="QUAR",N6043="QRES"),"QUARENTENA",IF(OR(B6043="DESCARTE",B6043="DEVOLUÇÃO"),"DESCARTE/DEVOLUÇÃO",IF(AND(D6043="",K6043&lt;&gt;""),"SEM LOTE",IF(AND(Q6043&lt;&gt;"",Q6043&gt;=Parametros!$B$11),"PARADO/SEM GIRO","OK"))))))))))</f>
        <v>OK</v>
      </c>
      <c r="T6043" s="29" t="str">
        <f aca="false">IF(AND($S6043="PARADO/SEM GIRO",$K6043="KG",OR(Painel!$B$5="(Todos)",A6043=Painel!$B$5)*OR(Painel!$E$5="(Todos)",P6043=Painel!$E$5)),$J6043+ROW()/10000000,"")</f>
        <v/>
      </c>
      <c r="U6043" s="29" t="str">
        <f aca="false">IF(AND($S6043="VENCIDO",$K6043="KG",OR(Painel!$B$5="(Todos)",A6043=Painel!$B$5)*OR(Painel!$E$5="(Todos)",P6043=Painel!$E$5)),$J6043+ROW()/10000000,"")</f>
        <v/>
      </c>
    </row>
    <row r="6044" customFormat="false" ht="15" hidden="false" customHeight="false" outlineLevel="0" collapsed="false">
      <c r="A6044" s="29" t="s">
        <v>52</v>
      </c>
      <c r="B6044" s="29" t="s">
        <v>11310</v>
      </c>
      <c r="C6044" s="29" t="s">
        <v>2694</v>
      </c>
      <c r="D6044" s="29" t="s">
        <v>8899</v>
      </c>
      <c r="E6044" s="29" t="n">
        <v>1</v>
      </c>
      <c r="F6044" s="29"/>
      <c r="G6044" s="29" t="s">
        <v>11311</v>
      </c>
      <c r="H6044" s="30" t="n">
        <v>480</v>
      </c>
      <c r="I6044" s="31" t="n">
        <v>46198</v>
      </c>
      <c r="J6044" s="30" t="n">
        <v>480</v>
      </c>
      <c r="K6044" s="29" t="s">
        <v>120</v>
      </c>
      <c r="L6044" s="29" t="s">
        <v>2566</v>
      </c>
      <c r="M6044" s="29"/>
      <c r="N6044" s="29" t="s">
        <v>134</v>
      </c>
      <c r="O6044" s="31" t="n">
        <v>46388</v>
      </c>
      <c r="P6044" s="29" t="s">
        <v>123</v>
      </c>
      <c r="Q6044" s="29" t="n">
        <f aca="false">IFERROR(VALUE(L6044),"")</f>
        <v>87</v>
      </c>
      <c r="R6044" s="29" t="n">
        <f aca="true">IF(O6044="","",O6044-TODAY())</f>
        <v>103</v>
      </c>
      <c r="S6044" s="29" t="str">
        <f aca="false">IF(C6044="&lt;&lt; vazio &gt;&gt;","VAZIA",IF(AND(O6044&lt;&gt;"",R6044&lt;0),"VENCIDO",IF(AND(O6044&lt;&gt;"",R6044&lt;=Parametros!$B$10),"PRÓX. VENCIMENTO",IF(F6044="Q","QUALIDADE",IF(F6044="S","BLOQUEADO",IF(F6044="R","RESTRITO/DEVOLUÇÃO",IF(OR(N6044="QUAR",N6044="QRES"),"QUARENTENA",IF(OR(B6044="DESCARTE",B6044="DEVOLUÇÃO"),"DESCARTE/DEVOLUÇÃO",IF(AND(D6044="",K6044&lt;&gt;""),"SEM LOTE",IF(AND(Q6044&lt;&gt;"",Q6044&gt;=Parametros!$B$11),"PARADO/SEM GIRO","OK"))))))))))</f>
        <v>OK</v>
      </c>
      <c r="T6044" s="29" t="str">
        <f aca="false">IF(AND($S6044="PARADO/SEM GIRO",$K6044="KG",OR(Painel!$B$5="(Todos)",A6044=Painel!$B$5)*OR(Painel!$E$5="(Todos)",P6044=Painel!$E$5)),$J6044+ROW()/10000000,"")</f>
        <v/>
      </c>
      <c r="U6044" s="29" t="str">
        <f aca="false">IF(AND($S6044="VENCIDO",$K6044="KG",OR(Painel!$B$5="(Todos)",A6044=Painel!$B$5)*OR(Painel!$E$5="(Todos)",P6044=Painel!$E$5)),$J6044+ROW()/10000000,"")</f>
        <v/>
      </c>
    </row>
    <row r="6045" customFormat="false" ht="15" hidden="false" customHeight="false" outlineLevel="0" collapsed="false">
      <c r="A6045" s="29" t="s">
        <v>52</v>
      </c>
      <c r="B6045" s="29" t="s">
        <v>11312</v>
      </c>
      <c r="C6045" s="29" t="s">
        <v>442</v>
      </c>
      <c r="D6045" s="29" t="s">
        <v>443</v>
      </c>
      <c r="E6045" s="29" t="n">
        <v>1</v>
      </c>
      <c r="F6045" s="29"/>
      <c r="G6045" s="29" t="s">
        <v>11313</v>
      </c>
      <c r="H6045" s="30" t="n">
        <v>415.8</v>
      </c>
      <c r="I6045" s="31" t="n">
        <v>46183</v>
      </c>
      <c r="J6045" s="30" t="n">
        <v>415.8</v>
      </c>
      <c r="K6045" s="29" t="s">
        <v>120</v>
      </c>
      <c r="L6045" s="29" t="s">
        <v>1096</v>
      </c>
      <c r="M6045" s="29"/>
      <c r="N6045" s="29" t="s">
        <v>122</v>
      </c>
      <c r="O6045" s="31" t="n">
        <v>46681</v>
      </c>
      <c r="P6045" s="29" t="s">
        <v>123</v>
      </c>
      <c r="Q6045" s="29" t="n">
        <f aca="false">IFERROR(VALUE(L6045),"")</f>
        <v>102</v>
      </c>
      <c r="R6045" s="29" t="n">
        <f aca="true">IF(O6045="","",O6045-TODAY())</f>
        <v>396</v>
      </c>
      <c r="S6045" s="29" t="str">
        <f aca="false">IF(C6045="&lt;&lt; vazio &gt;&gt;","VAZIA",IF(AND(O6045&lt;&gt;"",R6045&lt;0),"VENCIDO",IF(AND(O6045&lt;&gt;"",R6045&lt;=Parametros!$B$10),"PRÓX. VENCIMENTO",IF(F6045="Q","QUALIDADE",IF(F6045="S","BLOQUEADO",IF(F6045="R","RESTRITO/DEVOLUÇÃO",IF(OR(N6045="QUAR",N6045="QRES"),"QUARENTENA",IF(OR(B6045="DESCARTE",B6045="DEVOLUÇÃO"),"DESCARTE/DEVOLUÇÃO",IF(AND(D6045="",K6045&lt;&gt;""),"SEM LOTE",IF(AND(Q6045&lt;&gt;"",Q6045&gt;=Parametros!$B$11),"PARADO/SEM GIRO","OK"))))))))))</f>
        <v>PARADO/SEM GIRO</v>
      </c>
      <c r="T6045" s="29" t="n">
        <f aca="false">IF(AND($S6045="PARADO/SEM GIRO",$K6045="KG",OR(Painel!$B$5="(Todos)",A6045=Painel!$B$5)*OR(Painel!$E$5="(Todos)",P6045=Painel!$E$5)),$J6045+ROW()/10000000,"")</f>
        <v>415.8006045</v>
      </c>
      <c r="U6045" s="29" t="str">
        <f aca="false">IF(AND($S6045="VENCIDO",$K6045="KG",OR(Painel!$B$5="(Todos)",A6045=Painel!$B$5)*OR(Painel!$E$5="(Todos)",P6045=Painel!$E$5)),$J6045+ROW()/10000000,"")</f>
        <v/>
      </c>
    </row>
    <row r="6046" customFormat="false" ht="15" hidden="false" customHeight="false" outlineLevel="0" collapsed="false">
      <c r="A6046" s="29" t="s">
        <v>52</v>
      </c>
      <c r="B6046" s="29" t="s">
        <v>11314</v>
      </c>
      <c r="C6046" s="29" t="s">
        <v>581</v>
      </c>
      <c r="D6046" s="29" t="s">
        <v>511</v>
      </c>
      <c r="E6046" s="29" t="n">
        <v>1</v>
      </c>
      <c r="F6046" s="29" t="s">
        <v>268</v>
      </c>
      <c r="G6046" s="29" t="s">
        <v>11315</v>
      </c>
      <c r="H6046" s="30" t="n">
        <v>315</v>
      </c>
      <c r="I6046" s="31" t="n">
        <v>46272</v>
      </c>
      <c r="J6046" s="30" t="n">
        <v>315</v>
      </c>
      <c r="K6046" s="29" t="s">
        <v>120</v>
      </c>
      <c r="L6046" s="29" t="s">
        <v>126</v>
      </c>
      <c r="M6046" s="29"/>
      <c r="N6046" s="29" t="s">
        <v>122</v>
      </c>
      <c r="O6046" s="31" t="n">
        <v>46819</v>
      </c>
      <c r="P6046" s="29" t="s">
        <v>123</v>
      </c>
      <c r="Q6046" s="29" t="n">
        <f aca="false">IFERROR(VALUE(L6046),"")</f>
        <v>13</v>
      </c>
      <c r="R6046" s="29" t="n">
        <f aca="true">IF(O6046="","",O6046-TODAY())</f>
        <v>534</v>
      </c>
      <c r="S6046" s="29" t="str">
        <f aca="false">IF(C6046="&lt;&lt; vazio &gt;&gt;","VAZIA",IF(AND(O6046&lt;&gt;"",R6046&lt;0),"VENCIDO",IF(AND(O6046&lt;&gt;"",R6046&lt;=Parametros!$B$10),"PRÓX. VENCIMENTO",IF(F6046="Q","QUALIDADE",IF(F6046="S","BLOQUEADO",IF(F6046="R","RESTRITO/DEVOLUÇÃO",IF(OR(N6046="QUAR",N6046="QRES"),"QUARENTENA",IF(OR(B6046="DESCARTE",B6046="DEVOLUÇÃO"),"DESCARTE/DEVOLUÇÃO",IF(AND(D6046="",K6046&lt;&gt;""),"SEM LOTE",IF(AND(Q6046&lt;&gt;"",Q6046&gt;=Parametros!$B$11),"PARADO/SEM GIRO","OK"))))))))))</f>
        <v>QUALIDADE</v>
      </c>
      <c r="T6046" s="29" t="str">
        <f aca="false">IF(AND($S6046="PARADO/SEM GIRO",$K6046="KG",OR(Painel!$B$5="(Todos)",A6046=Painel!$B$5)*OR(Painel!$E$5="(Todos)",P6046=Painel!$E$5)),$J6046+ROW()/10000000,"")</f>
        <v/>
      </c>
      <c r="U6046" s="29" t="str">
        <f aca="false">IF(AND($S6046="VENCIDO",$K6046="KG",OR(Painel!$B$5="(Todos)",A6046=Painel!$B$5)*OR(Painel!$E$5="(Todos)",P6046=Painel!$E$5)),$J6046+ROW()/10000000,"")</f>
        <v/>
      </c>
    </row>
    <row r="6047" customFormat="false" ht="15" hidden="false" customHeight="false" outlineLevel="0" collapsed="false">
      <c r="A6047" s="29" t="s">
        <v>52</v>
      </c>
      <c r="B6047" s="29" t="s">
        <v>11316</v>
      </c>
      <c r="C6047" s="29" t="s">
        <v>115</v>
      </c>
      <c r="D6047" s="29"/>
      <c r="E6047" s="29" t="n">
        <v>0</v>
      </c>
      <c r="F6047" s="29"/>
      <c r="G6047" s="29"/>
      <c r="H6047" s="30" t="n">
        <v>0</v>
      </c>
      <c r="I6047" s="29"/>
      <c r="J6047" s="30" t="n">
        <v>0</v>
      </c>
      <c r="K6047" s="29"/>
      <c r="L6047" s="29" t="s">
        <v>116</v>
      </c>
      <c r="M6047" s="29"/>
      <c r="N6047" s="29"/>
      <c r="O6047" s="29"/>
      <c r="P6047" s="29"/>
      <c r="Q6047" s="29" t="n">
        <f aca="false">IFERROR(VALUE(L6047),"")</f>
        <v>0</v>
      </c>
      <c r="R6047" s="29" t="str">
        <f aca="true">IF(O6047="","",O6047-TODAY())</f>
        <v/>
      </c>
      <c r="S6047" s="29" t="str">
        <f aca="false">IF(C6047="&lt;&lt; vazio &gt;&gt;","VAZIA",IF(AND(O6047&lt;&gt;"",R6047&lt;0),"VENCIDO",IF(AND(O6047&lt;&gt;"",R6047&lt;=Parametros!$B$10),"PRÓX. VENCIMENTO",IF(F6047="Q","QUALIDADE",IF(F6047="S","BLOQUEADO",IF(F6047="R","RESTRITO/DEVOLUÇÃO",IF(OR(N6047="QUAR",N6047="QRES"),"QUARENTENA",IF(OR(B6047="DESCARTE",B6047="DEVOLUÇÃO"),"DESCARTE/DEVOLUÇÃO",IF(AND(D6047="",K6047&lt;&gt;""),"SEM LOTE",IF(AND(Q6047&lt;&gt;"",Q6047&gt;=Parametros!$B$11),"PARADO/SEM GIRO","OK"))))))))))</f>
        <v>VAZIA</v>
      </c>
      <c r="T6047" s="29" t="str">
        <f aca="false">IF(AND($S6047="PARADO/SEM GIRO",$K6047="KG",OR(Painel!$B$5="(Todos)",A6047=Painel!$B$5)*OR(Painel!$E$5="(Todos)",P6047=Painel!$E$5)),$J6047+ROW()/10000000,"")</f>
        <v/>
      </c>
      <c r="U6047" s="29" t="str">
        <f aca="false">IF(AND($S6047="VENCIDO",$K6047="KG",OR(Painel!$B$5="(Todos)",A6047=Painel!$B$5)*OR(Painel!$E$5="(Todos)",P6047=Painel!$E$5)),$J6047+ROW()/10000000,"")</f>
        <v/>
      </c>
    </row>
    <row r="6048" customFormat="false" ht="15" hidden="false" customHeight="false" outlineLevel="0" collapsed="false">
      <c r="A6048" s="29" t="s">
        <v>52</v>
      </c>
      <c r="B6048" s="29" t="s">
        <v>11317</v>
      </c>
      <c r="C6048" s="29" t="s">
        <v>1381</v>
      </c>
      <c r="D6048" s="29" t="s">
        <v>1382</v>
      </c>
      <c r="E6048" s="29" t="n">
        <v>1</v>
      </c>
      <c r="F6048" s="29"/>
      <c r="G6048" s="29" t="s">
        <v>11318</v>
      </c>
      <c r="H6048" s="30" t="n">
        <v>800</v>
      </c>
      <c r="I6048" s="31" t="n">
        <v>46231</v>
      </c>
      <c r="J6048" s="30" t="n">
        <v>800</v>
      </c>
      <c r="K6048" s="29" t="s">
        <v>120</v>
      </c>
      <c r="L6048" s="29" t="s">
        <v>2246</v>
      </c>
      <c r="M6048" s="29"/>
      <c r="N6048" s="29" t="s">
        <v>122</v>
      </c>
      <c r="O6048" s="31" t="n">
        <v>46590</v>
      </c>
      <c r="P6048" s="29" t="s">
        <v>123</v>
      </c>
      <c r="Q6048" s="29" t="n">
        <f aca="false">IFERROR(VALUE(L6048),"")</f>
        <v>54</v>
      </c>
      <c r="R6048" s="29" t="n">
        <f aca="true">IF(O6048="","",O6048-TODAY())</f>
        <v>305</v>
      </c>
      <c r="S6048" s="29" t="str">
        <f aca="false">IF(C6048="&lt;&lt; vazio &gt;&gt;","VAZIA",IF(AND(O6048&lt;&gt;"",R6048&lt;0),"VENCIDO",IF(AND(O6048&lt;&gt;"",R6048&lt;=Parametros!$B$10),"PRÓX. VENCIMENTO",IF(F6048="Q","QUALIDADE",IF(F6048="S","BLOQUEADO",IF(F6048="R","RESTRITO/DEVOLUÇÃO",IF(OR(N6048="QUAR",N6048="QRES"),"QUARENTENA",IF(OR(B6048="DESCARTE",B6048="DEVOLUÇÃO"),"DESCARTE/DEVOLUÇÃO",IF(AND(D6048="",K6048&lt;&gt;""),"SEM LOTE",IF(AND(Q6048&lt;&gt;"",Q6048&gt;=Parametros!$B$11),"PARADO/SEM GIRO","OK"))))))))))</f>
        <v>OK</v>
      </c>
      <c r="T6048" s="29" t="str">
        <f aca="false">IF(AND($S6048="PARADO/SEM GIRO",$K6048="KG",OR(Painel!$B$5="(Todos)",A6048=Painel!$B$5)*OR(Painel!$E$5="(Todos)",P6048=Painel!$E$5)),$J6048+ROW()/10000000,"")</f>
        <v/>
      </c>
      <c r="U6048" s="29" t="str">
        <f aca="false">IF(AND($S6048="VENCIDO",$K6048="KG",OR(Painel!$B$5="(Todos)",A6048=Painel!$B$5)*OR(Painel!$E$5="(Todos)",P6048=Painel!$E$5)),$J6048+ROW()/10000000,"")</f>
        <v/>
      </c>
    </row>
    <row r="6049" customFormat="false" ht="15" hidden="false" customHeight="false" outlineLevel="0" collapsed="false">
      <c r="A6049" s="29" t="s">
        <v>52</v>
      </c>
      <c r="B6049" s="29" t="s">
        <v>11319</v>
      </c>
      <c r="C6049" s="29" t="s">
        <v>418</v>
      </c>
      <c r="D6049" s="29" t="s">
        <v>713</v>
      </c>
      <c r="E6049" s="29" t="n">
        <v>1</v>
      </c>
      <c r="F6049" s="29" t="s">
        <v>268</v>
      </c>
      <c r="G6049" s="29" t="s">
        <v>11320</v>
      </c>
      <c r="H6049" s="30" t="n">
        <v>590.4</v>
      </c>
      <c r="I6049" s="31" t="n">
        <v>46285</v>
      </c>
      <c r="J6049" s="30" t="n">
        <v>590.4</v>
      </c>
      <c r="K6049" s="29" t="s">
        <v>120</v>
      </c>
      <c r="L6049" s="29" t="s">
        <v>116</v>
      </c>
      <c r="M6049" s="29"/>
      <c r="N6049" s="29" t="s">
        <v>122</v>
      </c>
      <c r="O6049" s="31" t="n">
        <v>46832</v>
      </c>
      <c r="P6049" s="29" t="s">
        <v>123</v>
      </c>
      <c r="Q6049" s="29" t="n">
        <f aca="false">IFERROR(VALUE(L6049),"")</f>
        <v>0</v>
      </c>
      <c r="R6049" s="29" t="n">
        <f aca="true">IF(O6049="","",O6049-TODAY())</f>
        <v>547</v>
      </c>
      <c r="S6049" s="29" t="str">
        <f aca="false">IF(C6049="&lt;&lt; vazio &gt;&gt;","VAZIA",IF(AND(O6049&lt;&gt;"",R6049&lt;0),"VENCIDO",IF(AND(O6049&lt;&gt;"",R6049&lt;=Parametros!$B$10),"PRÓX. VENCIMENTO",IF(F6049="Q","QUALIDADE",IF(F6049="S","BLOQUEADO",IF(F6049="R","RESTRITO/DEVOLUÇÃO",IF(OR(N6049="QUAR",N6049="QRES"),"QUARENTENA",IF(OR(B6049="DESCARTE",B6049="DEVOLUÇÃO"),"DESCARTE/DEVOLUÇÃO",IF(AND(D6049="",K6049&lt;&gt;""),"SEM LOTE",IF(AND(Q6049&lt;&gt;"",Q6049&gt;=Parametros!$B$11),"PARADO/SEM GIRO","OK"))))))))))</f>
        <v>QUALIDADE</v>
      </c>
      <c r="T6049" s="29" t="str">
        <f aca="false">IF(AND($S6049="PARADO/SEM GIRO",$K6049="KG",OR(Painel!$B$5="(Todos)",A6049=Painel!$B$5)*OR(Painel!$E$5="(Todos)",P6049=Painel!$E$5)),$J6049+ROW()/10000000,"")</f>
        <v/>
      </c>
      <c r="U6049" s="29" t="str">
        <f aca="false">IF(AND($S6049="VENCIDO",$K6049="KG",OR(Painel!$B$5="(Todos)",A6049=Painel!$B$5)*OR(Painel!$E$5="(Todos)",P6049=Painel!$E$5)),$J6049+ROW()/10000000,"")</f>
        <v/>
      </c>
    </row>
    <row r="6050" customFormat="false" ht="15" hidden="false" customHeight="false" outlineLevel="0" collapsed="false">
      <c r="A6050" s="29" t="s">
        <v>52</v>
      </c>
      <c r="B6050" s="29" t="s">
        <v>11321</v>
      </c>
      <c r="C6050" s="29" t="s">
        <v>154</v>
      </c>
      <c r="D6050" s="29" t="s">
        <v>9831</v>
      </c>
      <c r="E6050" s="29" t="n">
        <v>1</v>
      </c>
      <c r="F6050" s="29" t="s">
        <v>137</v>
      </c>
      <c r="G6050" s="29" t="s">
        <v>11322</v>
      </c>
      <c r="H6050" s="30" t="n">
        <v>727.2</v>
      </c>
      <c r="I6050" s="31" t="n">
        <v>46240</v>
      </c>
      <c r="J6050" s="30" t="n">
        <v>727.2</v>
      </c>
      <c r="K6050" s="29" t="s">
        <v>120</v>
      </c>
      <c r="L6050" s="29" t="s">
        <v>1330</v>
      </c>
      <c r="M6050" s="29"/>
      <c r="N6050" s="29" t="s">
        <v>122</v>
      </c>
      <c r="O6050" s="31" t="n">
        <v>46333</v>
      </c>
      <c r="P6050" s="29" t="s">
        <v>123</v>
      </c>
      <c r="Q6050" s="29" t="n">
        <f aca="false">IFERROR(VALUE(L6050),"")</f>
        <v>45</v>
      </c>
      <c r="R6050" s="29" t="n">
        <f aca="true">IF(O6050="","",O6050-TODAY())</f>
        <v>48</v>
      </c>
      <c r="S6050" s="29" t="str">
        <f aca="false">IF(C6050="&lt;&lt; vazio &gt;&gt;","VAZIA",IF(AND(O6050&lt;&gt;"",R6050&lt;0),"VENCIDO",IF(AND(O6050&lt;&gt;"",R6050&lt;=Parametros!$B$10),"PRÓX. VENCIMENTO",IF(F6050="Q","QUALIDADE",IF(F6050="S","BLOQUEADO",IF(F6050="R","RESTRITO/DEVOLUÇÃO",IF(OR(N6050="QUAR",N6050="QRES"),"QUARENTENA",IF(OR(B6050="DESCARTE",B6050="DEVOLUÇÃO"),"DESCARTE/DEVOLUÇÃO",IF(AND(D6050="",K6050&lt;&gt;""),"SEM LOTE",IF(AND(Q6050&lt;&gt;"",Q6050&gt;=Parametros!$B$11),"PARADO/SEM GIRO","OK"))))))))))</f>
        <v>PRÓX. VENCIMENTO</v>
      </c>
      <c r="T6050" s="29" t="str">
        <f aca="false">IF(AND($S6050="PARADO/SEM GIRO",$K6050="KG",OR(Painel!$B$5="(Todos)",A6050=Painel!$B$5)*OR(Painel!$E$5="(Todos)",P6050=Painel!$E$5)),$J6050+ROW()/10000000,"")</f>
        <v/>
      </c>
      <c r="U6050" s="29" t="str">
        <f aca="false">IF(AND($S6050="VENCIDO",$K6050="KG",OR(Painel!$B$5="(Todos)",A6050=Painel!$B$5)*OR(Painel!$E$5="(Todos)",P6050=Painel!$E$5)),$J6050+ROW()/10000000,"")</f>
        <v/>
      </c>
    </row>
    <row r="6051" customFormat="false" ht="15" hidden="false" customHeight="false" outlineLevel="0" collapsed="false">
      <c r="A6051" s="29" t="s">
        <v>52</v>
      </c>
      <c r="B6051" s="29" t="s">
        <v>11323</v>
      </c>
      <c r="C6051" s="29" t="s">
        <v>876</v>
      </c>
      <c r="D6051" s="29" t="s">
        <v>11324</v>
      </c>
      <c r="E6051" s="29" t="n">
        <v>1</v>
      </c>
      <c r="F6051" s="29" t="s">
        <v>137</v>
      </c>
      <c r="G6051" s="29" t="s">
        <v>11325</v>
      </c>
      <c r="H6051" s="30" t="n">
        <v>80</v>
      </c>
      <c r="I6051" s="31" t="n">
        <v>46262</v>
      </c>
      <c r="J6051" s="30" t="n">
        <v>80</v>
      </c>
      <c r="K6051" s="29" t="s">
        <v>120</v>
      </c>
      <c r="L6051" s="29" t="s">
        <v>190</v>
      </c>
      <c r="M6051" s="29"/>
      <c r="N6051" s="29" t="s">
        <v>122</v>
      </c>
      <c r="O6051" s="31" t="n">
        <v>46449</v>
      </c>
      <c r="P6051" s="29" t="s">
        <v>123</v>
      </c>
      <c r="Q6051" s="29" t="n">
        <f aca="false">IFERROR(VALUE(L6051),"")</f>
        <v>23</v>
      </c>
      <c r="R6051" s="29" t="n">
        <f aca="true">IF(O6051="","",O6051-TODAY())</f>
        <v>164</v>
      </c>
      <c r="S6051" s="29" t="str">
        <f aca="false">IF(C6051="&lt;&lt; vazio &gt;&gt;","VAZIA",IF(AND(O6051&lt;&gt;"",R6051&lt;0),"VENCIDO",IF(AND(O6051&lt;&gt;"",R6051&lt;=Parametros!$B$10),"PRÓX. VENCIMENTO",IF(F6051="Q","QUALIDADE",IF(F6051="S","BLOQUEADO",IF(F6051="R","RESTRITO/DEVOLUÇÃO",IF(OR(N6051="QUAR",N6051="QRES"),"QUARENTENA",IF(OR(B6051="DESCARTE",B6051="DEVOLUÇÃO"),"DESCARTE/DEVOLUÇÃO",IF(AND(D6051="",K6051&lt;&gt;""),"SEM LOTE",IF(AND(Q6051&lt;&gt;"",Q6051&gt;=Parametros!$B$11),"PARADO/SEM GIRO","OK"))))))))))</f>
        <v>BLOQUEADO</v>
      </c>
      <c r="T6051" s="29" t="str">
        <f aca="false">IF(AND($S6051="PARADO/SEM GIRO",$K6051="KG",OR(Painel!$B$5="(Todos)",A6051=Painel!$B$5)*OR(Painel!$E$5="(Todos)",P6051=Painel!$E$5)),$J6051+ROW()/10000000,"")</f>
        <v/>
      </c>
      <c r="U6051" s="29" t="str">
        <f aca="false">IF(AND($S6051="VENCIDO",$K6051="KG",OR(Painel!$B$5="(Todos)",A6051=Painel!$B$5)*OR(Painel!$E$5="(Todos)",P6051=Painel!$E$5)),$J6051+ROW()/10000000,"")</f>
        <v/>
      </c>
    </row>
    <row r="6052" customFormat="false" ht="15" hidden="false" customHeight="false" outlineLevel="0" collapsed="false">
      <c r="A6052" s="29" t="s">
        <v>52</v>
      </c>
      <c r="B6052" s="29" t="s">
        <v>11326</v>
      </c>
      <c r="C6052" s="29" t="s">
        <v>2561</v>
      </c>
      <c r="D6052" s="29" t="s">
        <v>9376</v>
      </c>
      <c r="E6052" s="29" t="n">
        <v>1</v>
      </c>
      <c r="F6052" s="29"/>
      <c r="G6052" s="29" t="s">
        <v>11327</v>
      </c>
      <c r="H6052" s="30" t="n">
        <v>590.4</v>
      </c>
      <c r="I6052" s="31" t="n">
        <v>46224</v>
      </c>
      <c r="J6052" s="30" t="n">
        <v>590.4</v>
      </c>
      <c r="K6052" s="29" t="s">
        <v>120</v>
      </c>
      <c r="L6052" s="29" t="s">
        <v>4160</v>
      </c>
      <c r="M6052" s="29"/>
      <c r="N6052" s="29" t="s">
        <v>122</v>
      </c>
      <c r="O6052" s="31" t="n">
        <v>46946</v>
      </c>
      <c r="P6052" s="29" t="s">
        <v>123</v>
      </c>
      <c r="Q6052" s="29" t="n">
        <f aca="false">IFERROR(VALUE(L6052),"")</f>
        <v>61</v>
      </c>
      <c r="R6052" s="29" t="n">
        <f aca="true">IF(O6052="","",O6052-TODAY())</f>
        <v>661</v>
      </c>
      <c r="S6052" s="29" t="str">
        <f aca="false">IF(C6052="&lt;&lt; vazio &gt;&gt;","VAZIA",IF(AND(O6052&lt;&gt;"",R6052&lt;0),"VENCIDO",IF(AND(O6052&lt;&gt;"",R6052&lt;=Parametros!$B$10),"PRÓX. VENCIMENTO",IF(F6052="Q","QUALIDADE",IF(F6052="S","BLOQUEADO",IF(F6052="R","RESTRITO/DEVOLUÇÃO",IF(OR(N6052="QUAR",N6052="QRES"),"QUARENTENA",IF(OR(B6052="DESCARTE",B6052="DEVOLUÇÃO"),"DESCARTE/DEVOLUÇÃO",IF(AND(D6052="",K6052&lt;&gt;""),"SEM LOTE",IF(AND(Q6052&lt;&gt;"",Q6052&gt;=Parametros!$B$11),"PARADO/SEM GIRO","OK"))))))))))</f>
        <v>OK</v>
      </c>
      <c r="T6052" s="29" t="str">
        <f aca="false">IF(AND($S6052="PARADO/SEM GIRO",$K6052="KG",OR(Painel!$B$5="(Todos)",A6052=Painel!$B$5)*OR(Painel!$E$5="(Todos)",P6052=Painel!$E$5)),$J6052+ROW()/10000000,"")</f>
        <v/>
      </c>
      <c r="U6052" s="29" t="str">
        <f aca="false">IF(AND($S6052="VENCIDO",$K6052="KG",OR(Painel!$B$5="(Todos)",A6052=Painel!$B$5)*OR(Painel!$E$5="(Todos)",P6052=Painel!$E$5)),$J6052+ROW()/10000000,"")</f>
        <v/>
      </c>
    </row>
    <row r="6053" customFormat="false" ht="15" hidden="false" customHeight="false" outlineLevel="0" collapsed="false">
      <c r="A6053" s="29" t="s">
        <v>52</v>
      </c>
      <c r="B6053" s="29" t="s">
        <v>11328</v>
      </c>
      <c r="C6053" s="29" t="s">
        <v>115</v>
      </c>
      <c r="D6053" s="29"/>
      <c r="E6053" s="29" t="n">
        <v>0</v>
      </c>
      <c r="F6053" s="29"/>
      <c r="G6053" s="29"/>
      <c r="H6053" s="30" t="n">
        <v>0</v>
      </c>
      <c r="I6053" s="29"/>
      <c r="J6053" s="30" t="n">
        <v>0</v>
      </c>
      <c r="K6053" s="29"/>
      <c r="L6053" s="29" t="s">
        <v>116</v>
      </c>
      <c r="M6053" s="29"/>
      <c r="N6053" s="29"/>
      <c r="O6053" s="29"/>
      <c r="P6053" s="29"/>
      <c r="Q6053" s="29" t="n">
        <f aca="false">IFERROR(VALUE(L6053),"")</f>
        <v>0</v>
      </c>
      <c r="R6053" s="29" t="str">
        <f aca="true">IF(O6053="","",O6053-TODAY())</f>
        <v/>
      </c>
      <c r="S6053" s="29" t="str">
        <f aca="false">IF(C6053="&lt;&lt; vazio &gt;&gt;","VAZIA",IF(AND(O6053&lt;&gt;"",R6053&lt;0),"VENCIDO",IF(AND(O6053&lt;&gt;"",R6053&lt;=Parametros!$B$10),"PRÓX. VENCIMENTO",IF(F6053="Q","QUALIDADE",IF(F6053="S","BLOQUEADO",IF(F6053="R","RESTRITO/DEVOLUÇÃO",IF(OR(N6053="QUAR",N6053="QRES"),"QUARENTENA",IF(OR(B6053="DESCARTE",B6053="DEVOLUÇÃO"),"DESCARTE/DEVOLUÇÃO",IF(AND(D6053="",K6053&lt;&gt;""),"SEM LOTE",IF(AND(Q6053&lt;&gt;"",Q6053&gt;=Parametros!$B$11),"PARADO/SEM GIRO","OK"))))))))))</f>
        <v>VAZIA</v>
      </c>
      <c r="T6053" s="29" t="str">
        <f aca="false">IF(AND($S6053="PARADO/SEM GIRO",$K6053="KG",OR(Painel!$B$5="(Todos)",A6053=Painel!$B$5)*OR(Painel!$E$5="(Todos)",P6053=Painel!$E$5)),$J6053+ROW()/10000000,"")</f>
        <v/>
      </c>
      <c r="U6053" s="29" t="str">
        <f aca="false">IF(AND($S6053="VENCIDO",$K6053="KG",OR(Painel!$B$5="(Todos)",A6053=Painel!$B$5)*OR(Painel!$E$5="(Todos)",P6053=Painel!$E$5)),$J6053+ROW()/10000000,"")</f>
        <v/>
      </c>
    </row>
    <row r="6054" customFormat="false" ht="15" hidden="false" customHeight="false" outlineLevel="0" collapsed="false">
      <c r="A6054" s="29" t="s">
        <v>52</v>
      </c>
      <c r="B6054" s="29" t="s">
        <v>11329</v>
      </c>
      <c r="C6054" s="29" t="s">
        <v>917</v>
      </c>
      <c r="D6054" s="29" t="s">
        <v>391</v>
      </c>
      <c r="E6054" s="29" t="n">
        <v>1</v>
      </c>
      <c r="F6054" s="29"/>
      <c r="G6054" s="29" t="s">
        <v>11330</v>
      </c>
      <c r="H6054" s="30" t="n">
        <v>800</v>
      </c>
      <c r="I6054" s="31" t="n">
        <v>46273</v>
      </c>
      <c r="J6054" s="30" t="n">
        <v>800</v>
      </c>
      <c r="K6054" s="29" t="s">
        <v>120</v>
      </c>
      <c r="L6054" s="29" t="s">
        <v>149</v>
      </c>
      <c r="M6054" s="29"/>
      <c r="N6054" s="29" t="s">
        <v>122</v>
      </c>
      <c r="O6054" s="31" t="n">
        <v>46809</v>
      </c>
      <c r="P6054" s="29" t="s">
        <v>123</v>
      </c>
      <c r="Q6054" s="29" t="n">
        <f aca="false">IFERROR(VALUE(L6054),"")</f>
        <v>12</v>
      </c>
      <c r="R6054" s="29" t="n">
        <f aca="true">IF(O6054="","",O6054-TODAY())</f>
        <v>524</v>
      </c>
      <c r="S6054" s="29" t="str">
        <f aca="false">IF(C6054="&lt;&lt; vazio &gt;&gt;","VAZIA",IF(AND(O6054&lt;&gt;"",R6054&lt;0),"VENCIDO",IF(AND(O6054&lt;&gt;"",R6054&lt;=Parametros!$B$10),"PRÓX. VENCIMENTO",IF(F6054="Q","QUALIDADE",IF(F6054="S","BLOQUEADO",IF(F6054="R","RESTRITO/DEVOLUÇÃO",IF(OR(N6054="QUAR",N6054="QRES"),"QUARENTENA",IF(OR(B6054="DESCARTE",B6054="DEVOLUÇÃO"),"DESCARTE/DEVOLUÇÃO",IF(AND(D6054="",K6054&lt;&gt;""),"SEM LOTE",IF(AND(Q6054&lt;&gt;"",Q6054&gt;=Parametros!$B$11),"PARADO/SEM GIRO","OK"))))))))))</f>
        <v>OK</v>
      </c>
      <c r="T6054" s="29" t="str">
        <f aca="false">IF(AND($S6054="PARADO/SEM GIRO",$K6054="KG",OR(Painel!$B$5="(Todos)",A6054=Painel!$B$5)*OR(Painel!$E$5="(Todos)",P6054=Painel!$E$5)),$J6054+ROW()/10000000,"")</f>
        <v/>
      </c>
      <c r="U6054" s="29" t="str">
        <f aca="false">IF(AND($S6054="VENCIDO",$K6054="KG",OR(Painel!$B$5="(Todos)",A6054=Painel!$B$5)*OR(Painel!$E$5="(Todos)",P6054=Painel!$E$5)),$J6054+ROW()/10000000,"")</f>
        <v/>
      </c>
    </row>
    <row r="6055" customFormat="false" ht="15" hidden="false" customHeight="false" outlineLevel="0" collapsed="false">
      <c r="A6055" s="29" t="s">
        <v>52</v>
      </c>
      <c r="B6055" s="29" t="s">
        <v>11331</v>
      </c>
      <c r="C6055" s="29" t="s">
        <v>317</v>
      </c>
      <c r="D6055" s="29" t="s">
        <v>11332</v>
      </c>
      <c r="E6055" s="29" t="n">
        <v>1</v>
      </c>
      <c r="F6055" s="29"/>
      <c r="G6055" s="29" t="s">
        <v>11333</v>
      </c>
      <c r="H6055" s="30" t="n">
        <v>500</v>
      </c>
      <c r="I6055" s="31" t="n">
        <v>46285</v>
      </c>
      <c r="J6055" s="30" t="n">
        <v>500</v>
      </c>
      <c r="K6055" s="29" t="s">
        <v>120</v>
      </c>
      <c r="L6055" s="29" t="s">
        <v>116</v>
      </c>
      <c r="M6055" s="29"/>
      <c r="N6055" s="29" t="s">
        <v>122</v>
      </c>
      <c r="O6055" s="31" t="n">
        <v>46832</v>
      </c>
      <c r="P6055" s="29" t="s">
        <v>123</v>
      </c>
      <c r="Q6055" s="29" t="n">
        <f aca="false">IFERROR(VALUE(L6055),"")</f>
        <v>0</v>
      </c>
      <c r="R6055" s="29" t="n">
        <f aca="true">IF(O6055="","",O6055-TODAY())</f>
        <v>547</v>
      </c>
      <c r="S6055" s="29" t="str">
        <f aca="false">IF(C6055="&lt;&lt; vazio &gt;&gt;","VAZIA",IF(AND(O6055&lt;&gt;"",R6055&lt;0),"VENCIDO",IF(AND(O6055&lt;&gt;"",R6055&lt;=Parametros!$B$10),"PRÓX. VENCIMENTO",IF(F6055="Q","QUALIDADE",IF(F6055="S","BLOQUEADO",IF(F6055="R","RESTRITO/DEVOLUÇÃO",IF(OR(N6055="QUAR",N6055="QRES"),"QUARENTENA",IF(OR(B6055="DESCARTE",B6055="DEVOLUÇÃO"),"DESCARTE/DEVOLUÇÃO",IF(AND(D6055="",K6055&lt;&gt;""),"SEM LOTE",IF(AND(Q6055&lt;&gt;"",Q6055&gt;=Parametros!$B$11),"PARADO/SEM GIRO","OK"))))))))))</f>
        <v>OK</v>
      </c>
      <c r="T6055" s="29" t="str">
        <f aca="false">IF(AND($S6055="PARADO/SEM GIRO",$K6055="KG",OR(Painel!$B$5="(Todos)",A6055=Painel!$B$5)*OR(Painel!$E$5="(Todos)",P6055=Painel!$E$5)),$J6055+ROW()/10000000,"")</f>
        <v/>
      </c>
      <c r="U6055" s="29" t="str">
        <f aca="false">IF(AND($S6055="VENCIDO",$K6055="KG",OR(Painel!$B$5="(Todos)",A6055=Painel!$B$5)*OR(Painel!$E$5="(Todos)",P6055=Painel!$E$5)),$J6055+ROW()/10000000,"")</f>
        <v/>
      </c>
    </row>
    <row r="6056" customFormat="false" ht="15" hidden="false" customHeight="false" outlineLevel="0" collapsed="false">
      <c r="A6056" s="29" t="s">
        <v>52</v>
      </c>
      <c r="B6056" s="29" t="s">
        <v>11334</v>
      </c>
      <c r="C6056" s="29" t="s">
        <v>322</v>
      </c>
      <c r="D6056" s="29" t="s">
        <v>688</v>
      </c>
      <c r="E6056" s="29" t="n">
        <v>1</v>
      </c>
      <c r="F6056" s="29"/>
      <c r="G6056" s="29" t="s">
        <v>11335</v>
      </c>
      <c r="H6056" s="30" t="n">
        <v>999.9</v>
      </c>
      <c r="I6056" s="31" t="n">
        <v>46280</v>
      </c>
      <c r="J6056" s="30" t="n">
        <v>999.9</v>
      </c>
      <c r="K6056" s="29" t="s">
        <v>120</v>
      </c>
      <c r="L6056" s="29" t="s">
        <v>144</v>
      </c>
      <c r="M6056" s="29"/>
      <c r="N6056" s="29" t="s">
        <v>122</v>
      </c>
      <c r="O6056" s="31" t="n">
        <v>46637</v>
      </c>
      <c r="P6056" s="29" t="s">
        <v>123</v>
      </c>
      <c r="Q6056" s="29" t="n">
        <f aca="false">IFERROR(VALUE(L6056),"")</f>
        <v>5</v>
      </c>
      <c r="R6056" s="29" t="n">
        <f aca="true">IF(O6056="","",O6056-TODAY())</f>
        <v>352</v>
      </c>
      <c r="S6056" s="29" t="str">
        <f aca="false">IF(C6056="&lt;&lt; vazio &gt;&gt;","VAZIA",IF(AND(O6056&lt;&gt;"",R6056&lt;0),"VENCIDO",IF(AND(O6056&lt;&gt;"",R6056&lt;=Parametros!$B$10),"PRÓX. VENCIMENTO",IF(F6056="Q","QUALIDADE",IF(F6056="S","BLOQUEADO",IF(F6056="R","RESTRITO/DEVOLUÇÃO",IF(OR(N6056="QUAR",N6056="QRES"),"QUARENTENA",IF(OR(B6056="DESCARTE",B6056="DEVOLUÇÃO"),"DESCARTE/DEVOLUÇÃO",IF(AND(D6056="",K6056&lt;&gt;""),"SEM LOTE",IF(AND(Q6056&lt;&gt;"",Q6056&gt;=Parametros!$B$11),"PARADO/SEM GIRO","OK"))))))))))</f>
        <v>OK</v>
      </c>
      <c r="T6056" s="29" t="str">
        <f aca="false">IF(AND($S6056="PARADO/SEM GIRO",$K6056="KG",OR(Painel!$B$5="(Todos)",A6056=Painel!$B$5)*OR(Painel!$E$5="(Todos)",P6056=Painel!$E$5)),$J6056+ROW()/10000000,"")</f>
        <v/>
      </c>
      <c r="U6056" s="29" t="str">
        <f aca="false">IF(AND($S6056="VENCIDO",$K6056="KG",OR(Painel!$B$5="(Todos)",A6056=Painel!$B$5)*OR(Painel!$E$5="(Todos)",P6056=Painel!$E$5)),$J6056+ROW()/10000000,"")</f>
        <v/>
      </c>
    </row>
    <row r="6057" customFormat="false" ht="15" hidden="false" customHeight="false" outlineLevel="0" collapsed="false">
      <c r="A6057" s="29" t="s">
        <v>52</v>
      </c>
      <c r="B6057" s="29" t="s">
        <v>11336</v>
      </c>
      <c r="C6057" s="29" t="s">
        <v>322</v>
      </c>
      <c r="D6057" s="29" t="s">
        <v>688</v>
      </c>
      <c r="E6057" s="29" t="n">
        <v>1</v>
      </c>
      <c r="F6057" s="29"/>
      <c r="G6057" s="29" t="s">
        <v>11337</v>
      </c>
      <c r="H6057" s="30" t="n">
        <v>999.9</v>
      </c>
      <c r="I6057" s="31" t="n">
        <v>46280</v>
      </c>
      <c r="J6057" s="30" t="n">
        <v>999.9</v>
      </c>
      <c r="K6057" s="29" t="s">
        <v>120</v>
      </c>
      <c r="L6057" s="29" t="s">
        <v>144</v>
      </c>
      <c r="M6057" s="29"/>
      <c r="N6057" s="29" t="s">
        <v>122</v>
      </c>
      <c r="O6057" s="31" t="n">
        <v>46637</v>
      </c>
      <c r="P6057" s="29" t="s">
        <v>123</v>
      </c>
      <c r="Q6057" s="29" t="n">
        <f aca="false">IFERROR(VALUE(L6057),"")</f>
        <v>5</v>
      </c>
      <c r="R6057" s="29" t="n">
        <f aca="true">IF(O6057="","",O6057-TODAY())</f>
        <v>352</v>
      </c>
      <c r="S6057" s="29" t="str">
        <f aca="false">IF(C6057="&lt;&lt; vazio &gt;&gt;","VAZIA",IF(AND(O6057&lt;&gt;"",R6057&lt;0),"VENCIDO",IF(AND(O6057&lt;&gt;"",R6057&lt;=Parametros!$B$10),"PRÓX. VENCIMENTO",IF(F6057="Q","QUALIDADE",IF(F6057="S","BLOQUEADO",IF(F6057="R","RESTRITO/DEVOLUÇÃO",IF(OR(N6057="QUAR",N6057="QRES"),"QUARENTENA",IF(OR(B6057="DESCARTE",B6057="DEVOLUÇÃO"),"DESCARTE/DEVOLUÇÃO",IF(AND(D6057="",K6057&lt;&gt;""),"SEM LOTE",IF(AND(Q6057&lt;&gt;"",Q6057&gt;=Parametros!$B$11),"PARADO/SEM GIRO","OK"))))))))))</f>
        <v>OK</v>
      </c>
      <c r="T6057" s="29" t="str">
        <f aca="false">IF(AND($S6057="PARADO/SEM GIRO",$K6057="KG",OR(Painel!$B$5="(Todos)",A6057=Painel!$B$5)*OR(Painel!$E$5="(Todos)",P6057=Painel!$E$5)),$J6057+ROW()/10000000,"")</f>
        <v/>
      </c>
      <c r="U6057" s="29" t="str">
        <f aca="false">IF(AND($S6057="VENCIDO",$K6057="KG",OR(Painel!$B$5="(Todos)",A6057=Painel!$B$5)*OR(Painel!$E$5="(Todos)",P6057=Painel!$E$5)),$J6057+ROW()/10000000,"")</f>
        <v/>
      </c>
    </row>
    <row r="6058" customFormat="false" ht="15" hidden="false" customHeight="false" outlineLevel="0" collapsed="false">
      <c r="A6058" s="29" t="s">
        <v>52</v>
      </c>
      <c r="B6058" s="29" t="s">
        <v>11338</v>
      </c>
      <c r="C6058" s="29" t="s">
        <v>313</v>
      </c>
      <c r="D6058" s="29" t="s">
        <v>432</v>
      </c>
      <c r="E6058" s="29" t="n">
        <v>1</v>
      </c>
      <c r="F6058" s="29"/>
      <c r="G6058" s="29" t="s">
        <v>11339</v>
      </c>
      <c r="H6058" s="30" t="n">
        <v>999.9</v>
      </c>
      <c r="I6058" s="31" t="n">
        <v>46195</v>
      </c>
      <c r="J6058" s="30" t="n">
        <v>999.9</v>
      </c>
      <c r="K6058" s="29" t="s">
        <v>120</v>
      </c>
      <c r="L6058" s="29" t="s">
        <v>2744</v>
      </c>
      <c r="M6058" s="29"/>
      <c r="N6058" s="29" t="s">
        <v>122</v>
      </c>
      <c r="O6058" s="31" t="n">
        <v>46731</v>
      </c>
      <c r="P6058" s="29" t="s">
        <v>123</v>
      </c>
      <c r="Q6058" s="29" t="n">
        <f aca="false">IFERROR(VALUE(L6058),"")</f>
        <v>90</v>
      </c>
      <c r="R6058" s="29" t="n">
        <f aca="true">IF(O6058="","",O6058-TODAY())</f>
        <v>446</v>
      </c>
      <c r="S6058" s="29" t="str">
        <f aca="false">IF(C6058="&lt;&lt; vazio &gt;&gt;","VAZIA",IF(AND(O6058&lt;&gt;"",R6058&lt;0),"VENCIDO",IF(AND(O6058&lt;&gt;"",R6058&lt;=Parametros!$B$10),"PRÓX. VENCIMENTO",IF(F6058="Q","QUALIDADE",IF(F6058="S","BLOQUEADO",IF(F6058="R","RESTRITO/DEVOLUÇÃO",IF(OR(N6058="QUAR",N6058="QRES"),"QUARENTENA",IF(OR(B6058="DESCARTE",B6058="DEVOLUÇÃO"),"DESCARTE/DEVOLUÇÃO",IF(AND(D6058="",K6058&lt;&gt;""),"SEM LOTE",IF(AND(Q6058&lt;&gt;"",Q6058&gt;=Parametros!$B$11),"PARADO/SEM GIRO","OK"))))))))))</f>
        <v>PARADO/SEM GIRO</v>
      </c>
      <c r="T6058" s="29" t="n">
        <f aca="false">IF(AND($S6058="PARADO/SEM GIRO",$K6058="KG",OR(Painel!$B$5="(Todos)",A6058=Painel!$B$5)*OR(Painel!$E$5="(Todos)",P6058=Painel!$E$5)),$J6058+ROW()/10000000,"")</f>
        <v>999.9006058</v>
      </c>
      <c r="U6058" s="29" t="str">
        <f aca="false">IF(AND($S6058="VENCIDO",$K6058="KG",OR(Painel!$B$5="(Todos)",A6058=Painel!$B$5)*OR(Painel!$E$5="(Todos)",P6058=Painel!$E$5)),$J6058+ROW()/10000000,"")</f>
        <v/>
      </c>
    </row>
    <row r="6059" customFormat="false" ht="15" hidden="false" customHeight="false" outlineLevel="0" collapsed="false">
      <c r="A6059" s="29" t="s">
        <v>52</v>
      </c>
      <c r="B6059" s="29" t="s">
        <v>11340</v>
      </c>
      <c r="C6059" s="29" t="s">
        <v>115</v>
      </c>
      <c r="D6059" s="29"/>
      <c r="E6059" s="29" t="n">
        <v>0</v>
      </c>
      <c r="F6059" s="29"/>
      <c r="G6059" s="29"/>
      <c r="H6059" s="30" t="n">
        <v>0</v>
      </c>
      <c r="I6059" s="29"/>
      <c r="J6059" s="30" t="n">
        <v>0</v>
      </c>
      <c r="K6059" s="29"/>
      <c r="L6059" s="29" t="s">
        <v>116</v>
      </c>
      <c r="M6059" s="29"/>
      <c r="N6059" s="29"/>
      <c r="O6059" s="29"/>
      <c r="P6059" s="29"/>
      <c r="Q6059" s="29" t="n">
        <f aca="false">IFERROR(VALUE(L6059),"")</f>
        <v>0</v>
      </c>
      <c r="R6059" s="29" t="str">
        <f aca="true">IF(O6059="","",O6059-TODAY())</f>
        <v/>
      </c>
      <c r="S6059" s="29" t="str">
        <f aca="false">IF(C6059="&lt;&lt; vazio &gt;&gt;","VAZIA",IF(AND(O6059&lt;&gt;"",R6059&lt;0),"VENCIDO",IF(AND(O6059&lt;&gt;"",R6059&lt;=Parametros!$B$10),"PRÓX. VENCIMENTO",IF(F6059="Q","QUALIDADE",IF(F6059="S","BLOQUEADO",IF(F6059="R","RESTRITO/DEVOLUÇÃO",IF(OR(N6059="QUAR",N6059="QRES"),"QUARENTENA",IF(OR(B6059="DESCARTE",B6059="DEVOLUÇÃO"),"DESCARTE/DEVOLUÇÃO",IF(AND(D6059="",K6059&lt;&gt;""),"SEM LOTE",IF(AND(Q6059&lt;&gt;"",Q6059&gt;=Parametros!$B$11),"PARADO/SEM GIRO","OK"))))))))))</f>
        <v>VAZIA</v>
      </c>
      <c r="T6059" s="29" t="str">
        <f aca="false">IF(AND($S6059="PARADO/SEM GIRO",$K6059="KG",OR(Painel!$B$5="(Todos)",A6059=Painel!$B$5)*OR(Painel!$E$5="(Todos)",P6059=Painel!$E$5)),$J6059+ROW()/10000000,"")</f>
        <v/>
      </c>
      <c r="U6059" s="29" t="str">
        <f aca="false">IF(AND($S6059="VENCIDO",$K6059="KG",OR(Painel!$B$5="(Todos)",A6059=Painel!$B$5)*OR(Painel!$E$5="(Todos)",P6059=Painel!$E$5)),$J6059+ROW()/10000000,"")</f>
        <v/>
      </c>
    </row>
    <row r="6060" customFormat="false" ht="15" hidden="false" customHeight="false" outlineLevel="0" collapsed="false">
      <c r="A6060" s="29" t="s">
        <v>52</v>
      </c>
      <c r="B6060" s="29" t="s">
        <v>11341</v>
      </c>
      <c r="C6060" s="29" t="s">
        <v>691</v>
      </c>
      <c r="D6060" s="29" t="s">
        <v>11342</v>
      </c>
      <c r="E6060" s="29" t="n">
        <v>1</v>
      </c>
      <c r="F6060" s="29"/>
      <c r="G6060" s="29" t="s">
        <v>11343</v>
      </c>
      <c r="H6060" s="30" t="n">
        <v>1000</v>
      </c>
      <c r="I6060" s="31" t="n">
        <v>46285</v>
      </c>
      <c r="J6060" s="30" t="n">
        <v>1000</v>
      </c>
      <c r="K6060" s="29" t="s">
        <v>120</v>
      </c>
      <c r="L6060" s="29" t="s">
        <v>116</v>
      </c>
      <c r="M6060" s="29"/>
      <c r="N6060" s="29" t="s">
        <v>122</v>
      </c>
      <c r="O6060" s="31" t="n">
        <v>46832</v>
      </c>
      <c r="P6060" s="29" t="s">
        <v>123</v>
      </c>
      <c r="Q6060" s="29" t="n">
        <f aca="false">IFERROR(VALUE(L6060),"")</f>
        <v>0</v>
      </c>
      <c r="R6060" s="29" t="n">
        <f aca="true">IF(O6060="","",O6060-TODAY())</f>
        <v>547</v>
      </c>
      <c r="S6060" s="29" t="str">
        <f aca="false">IF(C6060="&lt;&lt; vazio &gt;&gt;","VAZIA",IF(AND(O6060&lt;&gt;"",R6060&lt;0),"VENCIDO",IF(AND(O6060&lt;&gt;"",R6060&lt;=Parametros!$B$10),"PRÓX. VENCIMENTO",IF(F6060="Q","QUALIDADE",IF(F6060="S","BLOQUEADO",IF(F6060="R","RESTRITO/DEVOLUÇÃO",IF(OR(N6060="QUAR",N6060="QRES"),"QUARENTENA",IF(OR(B6060="DESCARTE",B6060="DEVOLUÇÃO"),"DESCARTE/DEVOLUÇÃO",IF(AND(D6060="",K6060&lt;&gt;""),"SEM LOTE",IF(AND(Q6060&lt;&gt;"",Q6060&gt;=Parametros!$B$11),"PARADO/SEM GIRO","OK"))))))))))</f>
        <v>OK</v>
      </c>
      <c r="T6060" s="29" t="str">
        <f aca="false">IF(AND($S6060="PARADO/SEM GIRO",$K6060="KG",OR(Painel!$B$5="(Todos)",A6060=Painel!$B$5)*OR(Painel!$E$5="(Todos)",P6060=Painel!$E$5)),$J6060+ROW()/10000000,"")</f>
        <v/>
      </c>
      <c r="U6060" s="29" t="str">
        <f aca="false">IF(AND($S6060="VENCIDO",$K6060="KG",OR(Painel!$B$5="(Todos)",A6060=Painel!$B$5)*OR(Painel!$E$5="(Todos)",P6060=Painel!$E$5)),$J6060+ROW()/10000000,"")</f>
        <v/>
      </c>
    </row>
    <row r="6061" customFormat="false" ht="15" hidden="false" customHeight="false" outlineLevel="0" collapsed="false">
      <c r="A6061" s="29" t="s">
        <v>52</v>
      </c>
      <c r="B6061" s="29" t="s">
        <v>11344</v>
      </c>
      <c r="C6061" s="29" t="s">
        <v>917</v>
      </c>
      <c r="D6061" s="29" t="s">
        <v>1033</v>
      </c>
      <c r="E6061" s="29" t="n">
        <v>1</v>
      </c>
      <c r="F6061" s="29"/>
      <c r="G6061" s="29" t="s">
        <v>11345</v>
      </c>
      <c r="H6061" s="30" t="n">
        <v>800</v>
      </c>
      <c r="I6061" s="31" t="n">
        <v>46272</v>
      </c>
      <c r="J6061" s="30" t="n">
        <v>800</v>
      </c>
      <c r="K6061" s="29" t="s">
        <v>120</v>
      </c>
      <c r="L6061" s="29" t="s">
        <v>126</v>
      </c>
      <c r="M6061" s="29"/>
      <c r="N6061" s="29" t="s">
        <v>122</v>
      </c>
      <c r="O6061" s="31" t="n">
        <v>46774</v>
      </c>
      <c r="P6061" s="29" t="s">
        <v>123</v>
      </c>
      <c r="Q6061" s="29" t="n">
        <f aca="false">IFERROR(VALUE(L6061),"")</f>
        <v>13</v>
      </c>
      <c r="R6061" s="29" t="n">
        <f aca="true">IF(O6061="","",O6061-TODAY())</f>
        <v>489</v>
      </c>
      <c r="S6061" s="29" t="str">
        <f aca="false">IF(C6061="&lt;&lt; vazio &gt;&gt;","VAZIA",IF(AND(O6061&lt;&gt;"",R6061&lt;0),"VENCIDO",IF(AND(O6061&lt;&gt;"",R6061&lt;=Parametros!$B$10),"PRÓX. VENCIMENTO",IF(F6061="Q","QUALIDADE",IF(F6061="S","BLOQUEADO",IF(F6061="R","RESTRITO/DEVOLUÇÃO",IF(OR(N6061="QUAR",N6061="QRES"),"QUARENTENA",IF(OR(B6061="DESCARTE",B6061="DEVOLUÇÃO"),"DESCARTE/DEVOLUÇÃO",IF(AND(D6061="",K6061&lt;&gt;""),"SEM LOTE",IF(AND(Q6061&lt;&gt;"",Q6061&gt;=Parametros!$B$11),"PARADO/SEM GIRO","OK"))))))))))</f>
        <v>OK</v>
      </c>
      <c r="T6061" s="29" t="str">
        <f aca="false">IF(AND($S6061="PARADO/SEM GIRO",$K6061="KG",OR(Painel!$B$5="(Todos)",A6061=Painel!$B$5)*OR(Painel!$E$5="(Todos)",P6061=Painel!$E$5)),$J6061+ROW()/10000000,"")</f>
        <v/>
      </c>
      <c r="U6061" s="29" t="str">
        <f aca="false">IF(AND($S6061="VENCIDO",$K6061="KG",OR(Painel!$B$5="(Todos)",A6061=Painel!$B$5)*OR(Painel!$E$5="(Todos)",P6061=Painel!$E$5)),$J6061+ROW()/10000000,"")</f>
        <v/>
      </c>
    </row>
    <row r="6062" customFormat="false" ht="15" hidden="false" customHeight="false" outlineLevel="0" collapsed="false">
      <c r="A6062" s="29" t="s">
        <v>52</v>
      </c>
      <c r="B6062" s="29" t="s">
        <v>11346</v>
      </c>
      <c r="C6062" s="29" t="s">
        <v>691</v>
      </c>
      <c r="D6062" s="29" t="s">
        <v>11347</v>
      </c>
      <c r="E6062" s="29" t="n">
        <v>1</v>
      </c>
      <c r="F6062" s="29"/>
      <c r="G6062" s="29" t="s">
        <v>11348</v>
      </c>
      <c r="H6062" s="30" t="n">
        <v>1100</v>
      </c>
      <c r="I6062" s="31" t="n">
        <v>46235</v>
      </c>
      <c r="J6062" s="30" t="n">
        <v>1100</v>
      </c>
      <c r="K6062" s="29" t="s">
        <v>120</v>
      </c>
      <c r="L6062" s="29" t="s">
        <v>694</v>
      </c>
      <c r="M6062" s="29"/>
      <c r="N6062" s="29" t="s">
        <v>122</v>
      </c>
      <c r="O6062" s="31" t="n">
        <v>46733</v>
      </c>
      <c r="P6062" s="29" t="s">
        <v>123</v>
      </c>
      <c r="Q6062" s="29" t="n">
        <f aca="false">IFERROR(VALUE(L6062),"")</f>
        <v>50</v>
      </c>
      <c r="R6062" s="29" t="n">
        <f aca="true">IF(O6062="","",O6062-TODAY())</f>
        <v>448</v>
      </c>
      <c r="S6062" s="29" t="str">
        <f aca="false">IF(C6062="&lt;&lt; vazio &gt;&gt;","VAZIA",IF(AND(O6062&lt;&gt;"",R6062&lt;0),"VENCIDO",IF(AND(O6062&lt;&gt;"",R6062&lt;=Parametros!$B$10),"PRÓX. VENCIMENTO",IF(F6062="Q","QUALIDADE",IF(F6062="S","BLOQUEADO",IF(F6062="R","RESTRITO/DEVOLUÇÃO",IF(OR(N6062="QUAR",N6062="QRES"),"QUARENTENA",IF(OR(B6062="DESCARTE",B6062="DEVOLUÇÃO"),"DESCARTE/DEVOLUÇÃO",IF(AND(D6062="",K6062&lt;&gt;""),"SEM LOTE",IF(AND(Q6062&lt;&gt;"",Q6062&gt;=Parametros!$B$11),"PARADO/SEM GIRO","OK"))))))))))</f>
        <v>OK</v>
      </c>
      <c r="T6062" s="29" t="str">
        <f aca="false">IF(AND($S6062="PARADO/SEM GIRO",$K6062="KG",OR(Painel!$B$5="(Todos)",A6062=Painel!$B$5)*OR(Painel!$E$5="(Todos)",P6062=Painel!$E$5)),$J6062+ROW()/10000000,"")</f>
        <v/>
      </c>
      <c r="U6062" s="29" t="str">
        <f aca="false">IF(AND($S6062="VENCIDO",$K6062="KG",OR(Painel!$B$5="(Todos)",A6062=Painel!$B$5)*OR(Painel!$E$5="(Todos)",P6062=Painel!$E$5)),$J6062+ROW()/10000000,"")</f>
        <v/>
      </c>
    </row>
    <row r="6063" customFormat="false" ht="15" hidden="false" customHeight="false" outlineLevel="0" collapsed="false">
      <c r="A6063" s="29" t="s">
        <v>52</v>
      </c>
      <c r="B6063" s="29" t="s">
        <v>11349</v>
      </c>
      <c r="C6063" s="29" t="s">
        <v>1274</v>
      </c>
      <c r="D6063" s="29" t="s">
        <v>1275</v>
      </c>
      <c r="E6063" s="29" t="n">
        <v>1</v>
      </c>
      <c r="F6063" s="29"/>
      <c r="G6063" s="29" t="s">
        <v>11350</v>
      </c>
      <c r="H6063" s="30" t="n">
        <v>1000</v>
      </c>
      <c r="I6063" s="31" t="n">
        <v>46272</v>
      </c>
      <c r="J6063" s="30" t="n">
        <v>1000</v>
      </c>
      <c r="K6063" s="29" t="s">
        <v>120</v>
      </c>
      <c r="L6063" s="29" t="s">
        <v>126</v>
      </c>
      <c r="M6063" s="29"/>
      <c r="N6063" s="29" t="s">
        <v>122</v>
      </c>
      <c r="O6063" s="31" t="n">
        <v>46588</v>
      </c>
      <c r="P6063" s="29" t="s">
        <v>123</v>
      </c>
      <c r="Q6063" s="29" t="n">
        <f aca="false">IFERROR(VALUE(L6063),"")</f>
        <v>13</v>
      </c>
      <c r="R6063" s="29" t="n">
        <f aca="true">IF(O6063="","",O6063-TODAY())</f>
        <v>303</v>
      </c>
      <c r="S6063" s="29" t="str">
        <f aca="false">IF(C6063="&lt;&lt; vazio &gt;&gt;","VAZIA",IF(AND(O6063&lt;&gt;"",R6063&lt;0),"VENCIDO",IF(AND(O6063&lt;&gt;"",R6063&lt;=Parametros!$B$10),"PRÓX. VENCIMENTO",IF(F6063="Q","QUALIDADE",IF(F6063="S","BLOQUEADO",IF(F6063="R","RESTRITO/DEVOLUÇÃO",IF(OR(N6063="QUAR",N6063="QRES"),"QUARENTENA",IF(OR(B6063="DESCARTE",B6063="DEVOLUÇÃO"),"DESCARTE/DEVOLUÇÃO",IF(AND(D6063="",K6063&lt;&gt;""),"SEM LOTE",IF(AND(Q6063&lt;&gt;"",Q6063&gt;=Parametros!$B$11),"PARADO/SEM GIRO","OK"))))))))))</f>
        <v>OK</v>
      </c>
      <c r="T6063" s="29" t="str">
        <f aca="false">IF(AND($S6063="PARADO/SEM GIRO",$K6063="KG",OR(Painel!$B$5="(Todos)",A6063=Painel!$B$5)*OR(Painel!$E$5="(Todos)",P6063=Painel!$E$5)),$J6063+ROW()/10000000,"")</f>
        <v/>
      </c>
      <c r="U6063" s="29" t="str">
        <f aca="false">IF(AND($S6063="VENCIDO",$K6063="KG",OR(Painel!$B$5="(Todos)",A6063=Painel!$B$5)*OR(Painel!$E$5="(Todos)",P6063=Painel!$E$5)),$J6063+ROW()/10000000,"")</f>
        <v/>
      </c>
    </row>
    <row r="6064" customFormat="false" ht="15" hidden="false" customHeight="false" outlineLevel="0" collapsed="false">
      <c r="A6064" s="29" t="s">
        <v>52</v>
      </c>
      <c r="B6064" s="29" t="s">
        <v>11351</v>
      </c>
      <c r="C6064" s="29" t="s">
        <v>917</v>
      </c>
      <c r="D6064" s="29" t="s">
        <v>394</v>
      </c>
      <c r="E6064" s="29" t="n">
        <v>1</v>
      </c>
      <c r="F6064" s="29" t="s">
        <v>268</v>
      </c>
      <c r="G6064" s="29" t="s">
        <v>11352</v>
      </c>
      <c r="H6064" s="30" t="n">
        <v>800</v>
      </c>
      <c r="I6064" s="31" t="n">
        <v>46272</v>
      </c>
      <c r="J6064" s="30" t="n">
        <v>800</v>
      </c>
      <c r="K6064" s="29" t="s">
        <v>120</v>
      </c>
      <c r="L6064" s="29" t="s">
        <v>126</v>
      </c>
      <c r="M6064" s="29"/>
      <c r="N6064" s="29" t="s">
        <v>122</v>
      </c>
      <c r="O6064" s="31" t="n">
        <v>46815</v>
      </c>
      <c r="P6064" s="29" t="s">
        <v>123</v>
      </c>
      <c r="Q6064" s="29" t="n">
        <f aca="false">IFERROR(VALUE(L6064),"")</f>
        <v>13</v>
      </c>
      <c r="R6064" s="29" t="n">
        <f aca="true">IF(O6064="","",O6064-TODAY())</f>
        <v>530</v>
      </c>
      <c r="S6064" s="29" t="str">
        <f aca="false">IF(C6064="&lt;&lt; vazio &gt;&gt;","VAZIA",IF(AND(O6064&lt;&gt;"",R6064&lt;0),"VENCIDO",IF(AND(O6064&lt;&gt;"",R6064&lt;=Parametros!$B$10),"PRÓX. VENCIMENTO",IF(F6064="Q","QUALIDADE",IF(F6064="S","BLOQUEADO",IF(F6064="R","RESTRITO/DEVOLUÇÃO",IF(OR(N6064="QUAR",N6064="QRES"),"QUARENTENA",IF(OR(B6064="DESCARTE",B6064="DEVOLUÇÃO"),"DESCARTE/DEVOLUÇÃO",IF(AND(D6064="",K6064&lt;&gt;""),"SEM LOTE",IF(AND(Q6064&lt;&gt;"",Q6064&gt;=Parametros!$B$11),"PARADO/SEM GIRO","OK"))))))))))</f>
        <v>QUALIDADE</v>
      </c>
      <c r="T6064" s="29" t="str">
        <f aca="false">IF(AND($S6064="PARADO/SEM GIRO",$K6064="KG",OR(Painel!$B$5="(Todos)",A6064=Painel!$B$5)*OR(Painel!$E$5="(Todos)",P6064=Painel!$E$5)),$J6064+ROW()/10000000,"")</f>
        <v/>
      </c>
      <c r="U6064" s="29" t="str">
        <f aca="false">IF(AND($S6064="VENCIDO",$K6064="KG",OR(Painel!$B$5="(Todos)",A6064=Painel!$B$5)*OR(Painel!$E$5="(Todos)",P6064=Painel!$E$5)),$J6064+ROW()/10000000,"")</f>
        <v/>
      </c>
    </row>
    <row r="6065" customFormat="false" ht="15" hidden="false" customHeight="false" outlineLevel="0" collapsed="false">
      <c r="A6065" s="29" t="s">
        <v>52</v>
      </c>
      <c r="B6065" s="29" t="s">
        <v>11353</v>
      </c>
      <c r="C6065" s="29" t="s">
        <v>115</v>
      </c>
      <c r="D6065" s="29"/>
      <c r="E6065" s="29" t="n">
        <v>0</v>
      </c>
      <c r="F6065" s="29"/>
      <c r="G6065" s="29"/>
      <c r="H6065" s="30" t="n">
        <v>0</v>
      </c>
      <c r="I6065" s="29"/>
      <c r="J6065" s="30" t="n">
        <v>0</v>
      </c>
      <c r="K6065" s="29"/>
      <c r="L6065" s="29" t="s">
        <v>116</v>
      </c>
      <c r="M6065" s="29"/>
      <c r="N6065" s="29"/>
      <c r="O6065" s="29"/>
      <c r="P6065" s="29"/>
      <c r="Q6065" s="29" t="n">
        <f aca="false">IFERROR(VALUE(L6065),"")</f>
        <v>0</v>
      </c>
      <c r="R6065" s="29" t="str">
        <f aca="true">IF(O6065="","",O6065-TODAY())</f>
        <v/>
      </c>
      <c r="S6065" s="29" t="str">
        <f aca="false">IF(C6065="&lt;&lt; vazio &gt;&gt;","VAZIA",IF(AND(O6065&lt;&gt;"",R6065&lt;0),"VENCIDO",IF(AND(O6065&lt;&gt;"",R6065&lt;=Parametros!$B$10),"PRÓX. VENCIMENTO",IF(F6065="Q","QUALIDADE",IF(F6065="S","BLOQUEADO",IF(F6065="R","RESTRITO/DEVOLUÇÃO",IF(OR(N6065="QUAR",N6065="QRES"),"QUARENTENA",IF(OR(B6065="DESCARTE",B6065="DEVOLUÇÃO"),"DESCARTE/DEVOLUÇÃO",IF(AND(D6065="",K6065&lt;&gt;""),"SEM LOTE",IF(AND(Q6065&lt;&gt;"",Q6065&gt;=Parametros!$B$11),"PARADO/SEM GIRO","OK"))))))))))</f>
        <v>VAZIA</v>
      </c>
      <c r="T6065" s="29" t="str">
        <f aca="false">IF(AND($S6065="PARADO/SEM GIRO",$K6065="KG",OR(Painel!$B$5="(Todos)",A6065=Painel!$B$5)*OR(Painel!$E$5="(Todos)",P6065=Painel!$E$5)),$J6065+ROW()/10000000,"")</f>
        <v/>
      </c>
      <c r="U6065" s="29" t="str">
        <f aca="false">IF(AND($S6065="VENCIDO",$K6065="KG",OR(Painel!$B$5="(Todos)",A6065=Painel!$B$5)*OR(Painel!$E$5="(Todos)",P6065=Painel!$E$5)),$J6065+ROW()/10000000,"")</f>
        <v/>
      </c>
    </row>
    <row r="6066" customFormat="false" ht="15" hidden="false" customHeight="false" outlineLevel="0" collapsed="false">
      <c r="A6066" s="29" t="s">
        <v>52</v>
      </c>
      <c r="B6066" s="29" t="s">
        <v>11354</v>
      </c>
      <c r="C6066" s="29" t="s">
        <v>322</v>
      </c>
      <c r="D6066" s="29" t="s">
        <v>688</v>
      </c>
      <c r="E6066" s="29" t="n">
        <v>1</v>
      </c>
      <c r="F6066" s="29"/>
      <c r="G6066" s="29" t="s">
        <v>11355</v>
      </c>
      <c r="H6066" s="30" t="n">
        <v>999.9</v>
      </c>
      <c r="I6066" s="31" t="n">
        <v>46280</v>
      </c>
      <c r="J6066" s="30" t="n">
        <v>999.9</v>
      </c>
      <c r="K6066" s="29" t="s">
        <v>120</v>
      </c>
      <c r="L6066" s="29" t="s">
        <v>144</v>
      </c>
      <c r="M6066" s="29"/>
      <c r="N6066" s="29" t="s">
        <v>122</v>
      </c>
      <c r="O6066" s="31" t="n">
        <v>46637</v>
      </c>
      <c r="P6066" s="29" t="s">
        <v>123</v>
      </c>
      <c r="Q6066" s="29" t="n">
        <f aca="false">IFERROR(VALUE(L6066),"")</f>
        <v>5</v>
      </c>
      <c r="R6066" s="29" t="n">
        <f aca="true">IF(O6066="","",O6066-TODAY())</f>
        <v>352</v>
      </c>
      <c r="S6066" s="29" t="str">
        <f aca="false">IF(C6066="&lt;&lt; vazio &gt;&gt;","VAZIA",IF(AND(O6066&lt;&gt;"",R6066&lt;0),"VENCIDO",IF(AND(O6066&lt;&gt;"",R6066&lt;=Parametros!$B$10),"PRÓX. VENCIMENTO",IF(F6066="Q","QUALIDADE",IF(F6066="S","BLOQUEADO",IF(F6066="R","RESTRITO/DEVOLUÇÃO",IF(OR(N6066="QUAR",N6066="QRES"),"QUARENTENA",IF(OR(B6066="DESCARTE",B6066="DEVOLUÇÃO"),"DESCARTE/DEVOLUÇÃO",IF(AND(D6066="",K6066&lt;&gt;""),"SEM LOTE",IF(AND(Q6066&lt;&gt;"",Q6066&gt;=Parametros!$B$11),"PARADO/SEM GIRO","OK"))))))))))</f>
        <v>OK</v>
      </c>
      <c r="T6066" s="29" t="str">
        <f aca="false">IF(AND($S6066="PARADO/SEM GIRO",$K6066="KG",OR(Painel!$B$5="(Todos)",A6066=Painel!$B$5)*OR(Painel!$E$5="(Todos)",P6066=Painel!$E$5)),$J6066+ROW()/10000000,"")</f>
        <v/>
      </c>
      <c r="U6066" s="29" t="str">
        <f aca="false">IF(AND($S6066="VENCIDO",$K6066="KG",OR(Painel!$B$5="(Todos)",A6066=Painel!$B$5)*OR(Painel!$E$5="(Todos)",P6066=Painel!$E$5)),$J6066+ROW()/10000000,"")</f>
        <v/>
      </c>
    </row>
    <row r="6067" customFormat="false" ht="15" hidden="false" customHeight="false" outlineLevel="0" collapsed="false">
      <c r="A6067" s="29" t="s">
        <v>52</v>
      </c>
      <c r="B6067" s="29" t="s">
        <v>11356</v>
      </c>
      <c r="C6067" s="29" t="s">
        <v>2561</v>
      </c>
      <c r="D6067" s="29" t="s">
        <v>2562</v>
      </c>
      <c r="E6067" s="29" t="n">
        <v>1</v>
      </c>
      <c r="F6067" s="29" t="s">
        <v>268</v>
      </c>
      <c r="G6067" s="29" t="s">
        <v>11357</v>
      </c>
      <c r="H6067" s="30" t="n">
        <v>590.4</v>
      </c>
      <c r="I6067" s="31" t="n">
        <v>46283</v>
      </c>
      <c r="J6067" s="30" t="n">
        <v>590.4</v>
      </c>
      <c r="K6067" s="29" t="s">
        <v>120</v>
      </c>
      <c r="L6067" s="29" t="s">
        <v>176</v>
      </c>
      <c r="M6067" s="29"/>
      <c r="N6067" s="29" t="s">
        <v>122</v>
      </c>
      <c r="O6067" s="31" t="n">
        <v>47014</v>
      </c>
      <c r="P6067" s="29" t="s">
        <v>123</v>
      </c>
      <c r="Q6067" s="29" t="n">
        <f aca="false">IFERROR(VALUE(L6067),"")</f>
        <v>2</v>
      </c>
      <c r="R6067" s="29" t="n">
        <f aca="true">IF(O6067="","",O6067-TODAY())</f>
        <v>729</v>
      </c>
      <c r="S6067" s="29" t="str">
        <f aca="false">IF(C6067="&lt;&lt; vazio &gt;&gt;","VAZIA",IF(AND(O6067&lt;&gt;"",R6067&lt;0),"VENCIDO",IF(AND(O6067&lt;&gt;"",R6067&lt;=Parametros!$B$10),"PRÓX. VENCIMENTO",IF(F6067="Q","QUALIDADE",IF(F6067="S","BLOQUEADO",IF(F6067="R","RESTRITO/DEVOLUÇÃO",IF(OR(N6067="QUAR",N6067="QRES"),"QUARENTENA",IF(OR(B6067="DESCARTE",B6067="DEVOLUÇÃO"),"DESCARTE/DEVOLUÇÃO",IF(AND(D6067="",K6067&lt;&gt;""),"SEM LOTE",IF(AND(Q6067&lt;&gt;"",Q6067&gt;=Parametros!$B$11),"PARADO/SEM GIRO","OK"))))))))))</f>
        <v>QUALIDADE</v>
      </c>
      <c r="T6067" s="29" t="str">
        <f aca="false">IF(AND($S6067="PARADO/SEM GIRO",$K6067="KG",OR(Painel!$B$5="(Todos)",A6067=Painel!$B$5)*OR(Painel!$E$5="(Todos)",P6067=Painel!$E$5)),$J6067+ROW()/10000000,"")</f>
        <v/>
      </c>
      <c r="U6067" s="29" t="str">
        <f aca="false">IF(AND($S6067="VENCIDO",$K6067="KG",OR(Painel!$B$5="(Todos)",A6067=Painel!$B$5)*OR(Painel!$E$5="(Todos)",P6067=Painel!$E$5)),$J6067+ROW()/10000000,"")</f>
        <v/>
      </c>
    </row>
    <row r="6068" customFormat="false" ht="15" hidden="false" customHeight="false" outlineLevel="0" collapsed="false">
      <c r="A6068" s="29" t="s">
        <v>52</v>
      </c>
      <c r="B6068" s="29" t="s">
        <v>11358</v>
      </c>
      <c r="C6068" s="29" t="s">
        <v>6947</v>
      </c>
      <c r="D6068" s="29" t="s">
        <v>9905</v>
      </c>
      <c r="E6068" s="29" t="n">
        <v>1</v>
      </c>
      <c r="F6068" s="29"/>
      <c r="G6068" s="29" t="s">
        <v>11359</v>
      </c>
      <c r="H6068" s="30" t="n">
        <v>1000</v>
      </c>
      <c r="I6068" s="31" t="n">
        <v>46204</v>
      </c>
      <c r="J6068" s="30" t="n">
        <v>1000</v>
      </c>
      <c r="K6068" s="29" t="s">
        <v>120</v>
      </c>
      <c r="L6068" s="29" t="s">
        <v>1272</v>
      </c>
      <c r="M6068" s="29"/>
      <c r="N6068" s="29" t="s">
        <v>122</v>
      </c>
      <c r="O6068" s="31" t="n">
        <v>46690</v>
      </c>
      <c r="P6068" s="29" t="s">
        <v>123</v>
      </c>
      <c r="Q6068" s="29" t="n">
        <f aca="false">IFERROR(VALUE(L6068),"")</f>
        <v>81</v>
      </c>
      <c r="R6068" s="29" t="n">
        <f aca="true">IF(O6068="","",O6068-TODAY())</f>
        <v>405</v>
      </c>
      <c r="S6068" s="29" t="str">
        <f aca="false">IF(C6068="&lt;&lt; vazio &gt;&gt;","VAZIA",IF(AND(O6068&lt;&gt;"",R6068&lt;0),"VENCIDO",IF(AND(O6068&lt;&gt;"",R6068&lt;=Parametros!$B$10),"PRÓX. VENCIMENTO",IF(F6068="Q","QUALIDADE",IF(F6068="S","BLOQUEADO",IF(F6068="R","RESTRITO/DEVOLUÇÃO",IF(OR(N6068="QUAR",N6068="QRES"),"QUARENTENA",IF(OR(B6068="DESCARTE",B6068="DEVOLUÇÃO"),"DESCARTE/DEVOLUÇÃO",IF(AND(D6068="",K6068&lt;&gt;""),"SEM LOTE",IF(AND(Q6068&lt;&gt;"",Q6068&gt;=Parametros!$B$11),"PARADO/SEM GIRO","OK"))))))))))</f>
        <v>OK</v>
      </c>
      <c r="T6068" s="29" t="str">
        <f aca="false">IF(AND($S6068="PARADO/SEM GIRO",$K6068="KG",OR(Painel!$B$5="(Todos)",A6068=Painel!$B$5)*OR(Painel!$E$5="(Todos)",P6068=Painel!$E$5)),$J6068+ROW()/10000000,"")</f>
        <v/>
      </c>
      <c r="U6068" s="29" t="str">
        <f aca="false">IF(AND($S6068="VENCIDO",$K6068="KG",OR(Painel!$B$5="(Todos)",A6068=Painel!$B$5)*OR(Painel!$E$5="(Todos)",P6068=Painel!$E$5)),$J6068+ROW()/10000000,"")</f>
        <v/>
      </c>
    </row>
    <row r="6069" customFormat="false" ht="15" hidden="false" customHeight="false" outlineLevel="0" collapsed="false">
      <c r="A6069" s="29" t="s">
        <v>52</v>
      </c>
      <c r="B6069" s="29" t="s">
        <v>11360</v>
      </c>
      <c r="C6069" s="29" t="s">
        <v>7291</v>
      </c>
      <c r="D6069" s="29" t="s">
        <v>7292</v>
      </c>
      <c r="E6069" s="29" t="n">
        <v>1</v>
      </c>
      <c r="F6069" s="29" t="s">
        <v>268</v>
      </c>
      <c r="G6069" s="29" t="s">
        <v>11361</v>
      </c>
      <c r="H6069" s="30" t="n">
        <v>60</v>
      </c>
      <c r="I6069" s="31" t="n">
        <v>46168</v>
      </c>
      <c r="J6069" s="30" t="n">
        <v>60</v>
      </c>
      <c r="K6069" s="29" t="s">
        <v>120</v>
      </c>
      <c r="L6069" s="29" t="s">
        <v>11362</v>
      </c>
      <c r="M6069" s="29"/>
      <c r="N6069" s="29" t="s">
        <v>122</v>
      </c>
      <c r="O6069" s="31" t="n">
        <v>46701</v>
      </c>
      <c r="P6069" s="29" t="s">
        <v>123</v>
      </c>
      <c r="Q6069" s="29" t="n">
        <f aca="false">IFERROR(VALUE(L6069),"")</f>
        <v>117</v>
      </c>
      <c r="R6069" s="29" t="n">
        <f aca="true">IF(O6069="","",O6069-TODAY())</f>
        <v>416</v>
      </c>
      <c r="S6069" s="29" t="str">
        <f aca="false">IF(C6069="&lt;&lt; vazio &gt;&gt;","VAZIA",IF(AND(O6069&lt;&gt;"",R6069&lt;0),"VENCIDO",IF(AND(O6069&lt;&gt;"",R6069&lt;=Parametros!$B$10),"PRÓX. VENCIMENTO",IF(F6069="Q","QUALIDADE",IF(F6069="S","BLOQUEADO",IF(F6069="R","RESTRITO/DEVOLUÇÃO",IF(OR(N6069="QUAR",N6069="QRES"),"QUARENTENA",IF(OR(B6069="DESCARTE",B6069="DEVOLUÇÃO"),"DESCARTE/DEVOLUÇÃO",IF(AND(D6069="",K6069&lt;&gt;""),"SEM LOTE",IF(AND(Q6069&lt;&gt;"",Q6069&gt;=Parametros!$B$11),"PARADO/SEM GIRO","OK"))))))))))</f>
        <v>QUALIDADE</v>
      </c>
      <c r="T6069" s="29" t="str">
        <f aca="false">IF(AND($S6069="PARADO/SEM GIRO",$K6069="KG",OR(Painel!$B$5="(Todos)",A6069=Painel!$B$5)*OR(Painel!$E$5="(Todos)",P6069=Painel!$E$5)),$J6069+ROW()/10000000,"")</f>
        <v/>
      </c>
      <c r="U6069" s="29" t="str">
        <f aca="false">IF(AND($S6069="VENCIDO",$K6069="KG",OR(Painel!$B$5="(Todos)",A6069=Painel!$B$5)*OR(Painel!$E$5="(Todos)",P6069=Painel!$E$5)),$J6069+ROW()/10000000,"")</f>
        <v/>
      </c>
    </row>
    <row r="6070" customFormat="false" ht="15" hidden="false" customHeight="false" outlineLevel="0" collapsed="false">
      <c r="A6070" s="29" t="s">
        <v>52</v>
      </c>
      <c r="B6070" s="29" t="s">
        <v>11363</v>
      </c>
      <c r="C6070" s="29" t="s">
        <v>662</v>
      </c>
      <c r="D6070" s="29" t="s">
        <v>820</v>
      </c>
      <c r="E6070" s="29" t="n">
        <v>1</v>
      </c>
      <c r="F6070" s="29"/>
      <c r="G6070" s="29" t="s">
        <v>11364</v>
      </c>
      <c r="H6070" s="30" t="n">
        <v>1000</v>
      </c>
      <c r="I6070" s="31" t="n">
        <v>46280</v>
      </c>
      <c r="J6070" s="30" t="n">
        <v>1000</v>
      </c>
      <c r="K6070" s="29" t="s">
        <v>120</v>
      </c>
      <c r="L6070" s="29" t="s">
        <v>144</v>
      </c>
      <c r="M6070" s="29"/>
      <c r="N6070" s="29" t="s">
        <v>122</v>
      </c>
      <c r="O6070" s="31" t="n">
        <v>46819</v>
      </c>
      <c r="P6070" s="29" t="s">
        <v>123</v>
      </c>
      <c r="Q6070" s="29" t="n">
        <f aca="false">IFERROR(VALUE(L6070),"")</f>
        <v>5</v>
      </c>
      <c r="R6070" s="29" t="n">
        <f aca="true">IF(O6070="","",O6070-TODAY())</f>
        <v>534</v>
      </c>
      <c r="S6070" s="29" t="str">
        <f aca="false">IF(C6070="&lt;&lt; vazio &gt;&gt;","VAZIA",IF(AND(O6070&lt;&gt;"",R6070&lt;0),"VENCIDO",IF(AND(O6070&lt;&gt;"",R6070&lt;=Parametros!$B$10),"PRÓX. VENCIMENTO",IF(F6070="Q","QUALIDADE",IF(F6070="S","BLOQUEADO",IF(F6070="R","RESTRITO/DEVOLUÇÃO",IF(OR(N6070="QUAR",N6070="QRES"),"QUARENTENA",IF(OR(B6070="DESCARTE",B6070="DEVOLUÇÃO"),"DESCARTE/DEVOLUÇÃO",IF(AND(D6070="",K6070&lt;&gt;""),"SEM LOTE",IF(AND(Q6070&lt;&gt;"",Q6070&gt;=Parametros!$B$11),"PARADO/SEM GIRO","OK"))))))))))</f>
        <v>OK</v>
      </c>
      <c r="T6070" s="29" t="str">
        <f aca="false">IF(AND($S6070="PARADO/SEM GIRO",$K6070="KG",OR(Painel!$B$5="(Todos)",A6070=Painel!$B$5)*OR(Painel!$E$5="(Todos)",P6070=Painel!$E$5)),$J6070+ROW()/10000000,"")</f>
        <v/>
      </c>
      <c r="U6070" s="29" t="str">
        <f aca="false">IF(AND($S6070="VENCIDO",$K6070="KG",OR(Painel!$B$5="(Todos)",A6070=Painel!$B$5)*OR(Painel!$E$5="(Todos)",P6070=Painel!$E$5)),$J6070+ROW()/10000000,"")</f>
        <v/>
      </c>
    </row>
    <row r="6071" customFormat="false" ht="15" hidden="false" customHeight="false" outlineLevel="0" collapsed="false">
      <c r="A6071" s="29" t="s">
        <v>52</v>
      </c>
      <c r="B6071" s="29" t="s">
        <v>11365</v>
      </c>
      <c r="C6071" s="29" t="s">
        <v>115</v>
      </c>
      <c r="D6071" s="29"/>
      <c r="E6071" s="29" t="n">
        <v>0</v>
      </c>
      <c r="F6071" s="29"/>
      <c r="G6071" s="29"/>
      <c r="H6071" s="30" t="n">
        <v>0</v>
      </c>
      <c r="I6071" s="29"/>
      <c r="J6071" s="30" t="n">
        <v>0</v>
      </c>
      <c r="K6071" s="29"/>
      <c r="L6071" s="29" t="s">
        <v>116</v>
      </c>
      <c r="M6071" s="29"/>
      <c r="N6071" s="29"/>
      <c r="O6071" s="29"/>
      <c r="P6071" s="29"/>
      <c r="Q6071" s="29" t="n">
        <f aca="false">IFERROR(VALUE(L6071),"")</f>
        <v>0</v>
      </c>
      <c r="R6071" s="29" t="str">
        <f aca="true">IF(O6071="","",O6071-TODAY())</f>
        <v/>
      </c>
      <c r="S6071" s="29" t="str">
        <f aca="false">IF(C6071="&lt;&lt; vazio &gt;&gt;","VAZIA",IF(AND(O6071&lt;&gt;"",R6071&lt;0),"VENCIDO",IF(AND(O6071&lt;&gt;"",R6071&lt;=Parametros!$B$10),"PRÓX. VENCIMENTO",IF(F6071="Q","QUALIDADE",IF(F6071="S","BLOQUEADO",IF(F6071="R","RESTRITO/DEVOLUÇÃO",IF(OR(N6071="QUAR",N6071="QRES"),"QUARENTENA",IF(OR(B6071="DESCARTE",B6071="DEVOLUÇÃO"),"DESCARTE/DEVOLUÇÃO",IF(AND(D6071="",K6071&lt;&gt;""),"SEM LOTE",IF(AND(Q6071&lt;&gt;"",Q6071&gt;=Parametros!$B$11),"PARADO/SEM GIRO","OK"))))))))))</f>
        <v>VAZIA</v>
      </c>
      <c r="T6071" s="29" t="str">
        <f aca="false">IF(AND($S6071="PARADO/SEM GIRO",$K6071="KG",OR(Painel!$B$5="(Todos)",A6071=Painel!$B$5)*OR(Painel!$E$5="(Todos)",P6071=Painel!$E$5)),$J6071+ROW()/10000000,"")</f>
        <v/>
      </c>
      <c r="U6071" s="29" t="str">
        <f aca="false">IF(AND($S6071="VENCIDO",$K6071="KG",OR(Painel!$B$5="(Todos)",A6071=Painel!$B$5)*OR(Painel!$E$5="(Todos)",P6071=Painel!$E$5)),$J6071+ROW()/10000000,"")</f>
        <v/>
      </c>
    </row>
    <row r="6072" customFormat="false" ht="15" hidden="false" customHeight="false" outlineLevel="0" collapsed="false">
      <c r="A6072" s="29" t="s">
        <v>52</v>
      </c>
      <c r="B6072" s="29" t="s">
        <v>11366</v>
      </c>
      <c r="C6072" s="29" t="s">
        <v>876</v>
      </c>
      <c r="D6072" s="29" t="s">
        <v>877</v>
      </c>
      <c r="E6072" s="29" t="n">
        <v>1</v>
      </c>
      <c r="F6072" s="29"/>
      <c r="G6072" s="29" t="s">
        <v>11367</v>
      </c>
      <c r="H6072" s="30" t="n">
        <v>720</v>
      </c>
      <c r="I6072" s="31" t="n">
        <v>46279</v>
      </c>
      <c r="J6072" s="30" t="n">
        <v>720</v>
      </c>
      <c r="K6072" s="29" t="s">
        <v>120</v>
      </c>
      <c r="L6072" s="29" t="s">
        <v>350</v>
      </c>
      <c r="M6072" s="29"/>
      <c r="N6072" s="29" t="s">
        <v>122</v>
      </c>
      <c r="O6072" s="31" t="n">
        <v>46821</v>
      </c>
      <c r="P6072" s="29" t="s">
        <v>123</v>
      </c>
      <c r="Q6072" s="29" t="n">
        <f aca="false">IFERROR(VALUE(L6072),"")</f>
        <v>6</v>
      </c>
      <c r="R6072" s="29" t="n">
        <f aca="true">IF(O6072="","",O6072-TODAY())</f>
        <v>536</v>
      </c>
      <c r="S6072" s="29" t="str">
        <f aca="false">IF(C6072="&lt;&lt; vazio &gt;&gt;","VAZIA",IF(AND(O6072&lt;&gt;"",R6072&lt;0),"VENCIDO",IF(AND(O6072&lt;&gt;"",R6072&lt;=Parametros!$B$10),"PRÓX. VENCIMENTO",IF(F6072="Q","QUALIDADE",IF(F6072="S","BLOQUEADO",IF(F6072="R","RESTRITO/DEVOLUÇÃO",IF(OR(N6072="QUAR",N6072="QRES"),"QUARENTENA",IF(OR(B6072="DESCARTE",B6072="DEVOLUÇÃO"),"DESCARTE/DEVOLUÇÃO",IF(AND(D6072="",K6072&lt;&gt;""),"SEM LOTE",IF(AND(Q6072&lt;&gt;"",Q6072&gt;=Parametros!$B$11),"PARADO/SEM GIRO","OK"))))))))))</f>
        <v>OK</v>
      </c>
      <c r="T6072" s="29" t="str">
        <f aca="false">IF(AND($S6072="PARADO/SEM GIRO",$K6072="KG",OR(Painel!$B$5="(Todos)",A6072=Painel!$B$5)*OR(Painel!$E$5="(Todos)",P6072=Painel!$E$5)),$J6072+ROW()/10000000,"")</f>
        <v/>
      </c>
      <c r="U6072" s="29" t="str">
        <f aca="false">IF(AND($S6072="VENCIDO",$K6072="KG",OR(Painel!$B$5="(Todos)",A6072=Painel!$B$5)*OR(Painel!$E$5="(Todos)",P6072=Painel!$E$5)),$J6072+ROW()/10000000,"")</f>
        <v/>
      </c>
    </row>
    <row r="6073" customFormat="false" ht="15" hidden="false" customHeight="false" outlineLevel="0" collapsed="false">
      <c r="A6073" s="29" t="s">
        <v>52</v>
      </c>
      <c r="B6073" s="29" t="s">
        <v>11368</v>
      </c>
      <c r="C6073" s="29" t="s">
        <v>161</v>
      </c>
      <c r="D6073" s="29" t="s">
        <v>8317</v>
      </c>
      <c r="E6073" s="29" t="n">
        <v>1</v>
      </c>
      <c r="F6073" s="29"/>
      <c r="G6073" s="29" t="s">
        <v>11369</v>
      </c>
      <c r="H6073" s="30" t="n">
        <v>999.9</v>
      </c>
      <c r="I6073" s="31" t="n">
        <v>46199</v>
      </c>
      <c r="J6073" s="30" t="n">
        <v>999.9</v>
      </c>
      <c r="K6073" s="29" t="s">
        <v>120</v>
      </c>
      <c r="L6073" s="29" t="s">
        <v>6446</v>
      </c>
      <c r="M6073" s="29"/>
      <c r="N6073" s="29" t="s">
        <v>122</v>
      </c>
      <c r="O6073" s="31" t="n">
        <v>46742</v>
      </c>
      <c r="P6073" s="29" t="s">
        <v>123</v>
      </c>
      <c r="Q6073" s="29" t="n">
        <f aca="false">IFERROR(VALUE(L6073),"")</f>
        <v>86</v>
      </c>
      <c r="R6073" s="29" t="n">
        <f aca="true">IF(O6073="","",O6073-TODAY())</f>
        <v>457</v>
      </c>
      <c r="S6073" s="29" t="str">
        <f aca="false">IF(C6073="&lt;&lt; vazio &gt;&gt;","VAZIA",IF(AND(O6073&lt;&gt;"",R6073&lt;0),"VENCIDO",IF(AND(O6073&lt;&gt;"",R6073&lt;=Parametros!$B$10),"PRÓX. VENCIMENTO",IF(F6073="Q","QUALIDADE",IF(F6073="S","BLOQUEADO",IF(F6073="R","RESTRITO/DEVOLUÇÃO",IF(OR(N6073="QUAR",N6073="QRES"),"QUARENTENA",IF(OR(B6073="DESCARTE",B6073="DEVOLUÇÃO"),"DESCARTE/DEVOLUÇÃO",IF(AND(D6073="",K6073&lt;&gt;""),"SEM LOTE",IF(AND(Q6073&lt;&gt;"",Q6073&gt;=Parametros!$B$11),"PARADO/SEM GIRO","OK"))))))))))</f>
        <v>OK</v>
      </c>
      <c r="T6073" s="29" t="str">
        <f aca="false">IF(AND($S6073="PARADO/SEM GIRO",$K6073="KG",OR(Painel!$B$5="(Todos)",A6073=Painel!$B$5)*OR(Painel!$E$5="(Todos)",P6073=Painel!$E$5)),$J6073+ROW()/10000000,"")</f>
        <v/>
      </c>
      <c r="U6073" s="29" t="str">
        <f aca="false">IF(AND($S6073="VENCIDO",$K6073="KG",OR(Painel!$B$5="(Todos)",A6073=Painel!$B$5)*OR(Painel!$E$5="(Todos)",P6073=Painel!$E$5)),$J6073+ROW()/10000000,"")</f>
        <v/>
      </c>
    </row>
    <row r="6074" customFormat="false" ht="15" hidden="false" customHeight="false" outlineLevel="0" collapsed="false">
      <c r="A6074" s="29" t="s">
        <v>52</v>
      </c>
      <c r="B6074" s="29" t="s">
        <v>11370</v>
      </c>
      <c r="C6074" s="29" t="s">
        <v>1381</v>
      </c>
      <c r="D6074" s="29" t="s">
        <v>1382</v>
      </c>
      <c r="E6074" s="29" t="n">
        <v>1</v>
      </c>
      <c r="F6074" s="29"/>
      <c r="G6074" s="29" t="s">
        <v>11371</v>
      </c>
      <c r="H6074" s="30" t="n">
        <v>800</v>
      </c>
      <c r="I6074" s="31" t="n">
        <v>46272</v>
      </c>
      <c r="J6074" s="30" t="n">
        <v>800</v>
      </c>
      <c r="K6074" s="29" t="s">
        <v>120</v>
      </c>
      <c r="L6074" s="29" t="s">
        <v>126</v>
      </c>
      <c r="M6074" s="29"/>
      <c r="N6074" s="29" t="s">
        <v>122</v>
      </c>
      <c r="O6074" s="31" t="n">
        <v>46590</v>
      </c>
      <c r="P6074" s="29" t="s">
        <v>123</v>
      </c>
      <c r="Q6074" s="29" t="n">
        <f aca="false">IFERROR(VALUE(L6074),"")</f>
        <v>13</v>
      </c>
      <c r="R6074" s="29" t="n">
        <f aca="true">IF(O6074="","",O6074-TODAY())</f>
        <v>305</v>
      </c>
      <c r="S6074" s="29" t="str">
        <f aca="false">IF(C6074="&lt;&lt; vazio &gt;&gt;","VAZIA",IF(AND(O6074&lt;&gt;"",R6074&lt;0),"VENCIDO",IF(AND(O6074&lt;&gt;"",R6074&lt;=Parametros!$B$10),"PRÓX. VENCIMENTO",IF(F6074="Q","QUALIDADE",IF(F6074="S","BLOQUEADO",IF(F6074="R","RESTRITO/DEVOLUÇÃO",IF(OR(N6074="QUAR",N6074="QRES"),"QUARENTENA",IF(OR(B6074="DESCARTE",B6074="DEVOLUÇÃO"),"DESCARTE/DEVOLUÇÃO",IF(AND(D6074="",K6074&lt;&gt;""),"SEM LOTE",IF(AND(Q6074&lt;&gt;"",Q6074&gt;=Parametros!$B$11),"PARADO/SEM GIRO","OK"))))))))))</f>
        <v>OK</v>
      </c>
      <c r="T6074" s="29" t="str">
        <f aca="false">IF(AND($S6074="PARADO/SEM GIRO",$K6074="KG",OR(Painel!$B$5="(Todos)",A6074=Painel!$B$5)*OR(Painel!$E$5="(Todos)",P6074=Painel!$E$5)),$J6074+ROW()/10000000,"")</f>
        <v/>
      </c>
      <c r="U6074" s="29" t="str">
        <f aca="false">IF(AND($S6074="VENCIDO",$K6074="KG",OR(Painel!$B$5="(Todos)",A6074=Painel!$B$5)*OR(Painel!$E$5="(Todos)",P6074=Painel!$E$5)),$J6074+ROW()/10000000,"")</f>
        <v/>
      </c>
    </row>
    <row r="6075" customFormat="false" ht="15" hidden="false" customHeight="false" outlineLevel="0" collapsed="false">
      <c r="A6075" s="29" t="s">
        <v>52</v>
      </c>
      <c r="B6075" s="29" t="s">
        <v>11372</v>
      </c>
      <c r="C6075" s="29" t="s">
        <v>396</v>
      </c>
      <c r="D6075" s="29" t="s">
        <v>2981</v>
      </c>
      <c r="E6075" s="29" t="n">
        <v>1</v>
      </c>
      <c r="F6075" s="29"/>
      <c r="G6075" s="29" t="s">
        <v>11373</v>
      </c>
      <c r="H6075" s="30" t="n">
        <v>1102.5</v>
      </c>
      <c r="I6075" s="31" t="n">
        <v>46262</v>
      </c>
      <c r="J6075" s="30" t="n">
        <v>1102.5</v>
      </c>
      <c r="K6075" s="29" t="s">
        <v>120</v>
      </c>
      <c r="L6075" s="29" t="s">
        <v>190</v>
      </c>
      <c r="M6075" s="29"/>
      <c r="N6075" s="29" t="s">
        <v>122</v>
      </c>
      <c r="O6075" s="31" t="n">
        <v>46807</v>
      </c>
      <c r="P6075" s="29" t="s">
        <v>123</v>
      </c>
      <c r="Q6075" s="29" t="n">
        <f aca="false">IFERROR(VALUE(L6075),"")</f>
        <v>23</v>
      </c>
      <c r="R6075" s="29" t="n">
        <f aca="true">IF(O6075="","",O6075-TODAY())</f>
        <v>522</v>
      </c>
      <c r="S6075" s="29" t="str">
        <f aca="false">IF(C6075="&lt;&lt; vazio &gt;&gt;","VAZIA",IF(AND(O6075&lt;&gt;"",R6075&lt;0),"VENCIDO",IF(AND(O6075&lt;&gt;"",R6075&lt;=Parametros!$B$10),"PRÓX. VENCIMENTO",IF(F6075="Q","QUALIDADE",IF(F6075="S","BLOQUEADO",IF(F6075="R","RESTRITO/DEVOLUÇÃO",IF(OR(N6075="QUAR",N6075="QRES"),"QUARENTENA",IF(OR(B6075="DESCARTE",B6075="DEVOLUÇÃO"),"DESCARTE/DEVOLUÇÃO",IF(AND(D6075="",K6075&lt;&gt;""),"SEM LOTE",IF(AND(Q6075&lt;&gt;"",Q6075&gt;=Parametros!$B$11),"PARADO/SEM GIRO","OK"))))))))))</f>
        <v>OK</v>
      </c>
      <c r="T6075" s="29" t="str">
        <f aca="false">IF(AND($S6075="PARADO/SEM GIRO",$K6075="KG",OR(Painel!$B$5="(Todos)",A6075=Painel!$B$5)*OR(Painel!$E$5="(Todos)",P6075=Painel!$E$5)),$J6075+ROW()/10000000,"")</f>
        <v/>
      </c>
      <c r="U6075" s="29" t="str">
        <f aca="false">IF(AND($S6075="VENCIDO",$K6075="KG",OR(Painel!$B$5="(Todos)",A6075=Painel!$B$5)*OR(Painel!$E$5="(Todos)",P6075=Painel!$E$5)),$J6075+ROW()/10000000,"")</f>
        <v/>
      </c>
    </row>
    <row r="6076" customFormat="false" ht="15" hidden="false" customHeight="false" outlineLevel="0" collapsed="false">
      <c r="A6076" s="29" t="s">
        <v>52</v>
      </c>
      <c r="B6076" s="29" t="s">
        <v>11374</v>
      </c>
      <c r="C6076" s="29" t="s">
        <v>224</v>
      </c>
      <c r="D6076" s="29" t="s">
        <v>11375</v>
      </c>
      <c r="E6076" s="29" t="n">
        <v>1</v>
      </c>
      <c r="F6076" s="29"/>
      <c r="G6076" s="29" t="s">
        <v>11376</v>
      </c>
      <c r="H6076" s="30" t="n">
        <v>200</v>
      </c>
      <c r="I6076" s="31" t="n">
        <v>46241</v>
      </c>
      <c r="J6076" s="30" t="n">
        <v>200</v>
      </c>
      <c r="K6076" s="29" t="s">
        <v>120</v>
      </c>
      <c r="L6076" s="29" t="s">
        <v>4450</v>
      </c>
      <c r="M6076" s="29"/>
      <c r="N6076" s="29" t="s">
        <v>122</v>
      </c>
      <c r="O6076" s="31" t="n">
        <v>46657</v>
      </c>
      <c r="P6076" s="29" t="s">
        <v>123</v>
      </c>
      <c r="Q6076" s="29" t="n">
        <f aca="false">IFERROR(VALUE(L6076),"")</f>
        <v>44</v>
      </c>
      <c r="R6076" s="29" t="n">
        <f aca="true">IF(O6076="","",O6076-TODAY())</f>
        <v>372</v>
      </c>
      <c r="S6076" s="29" t="str">
        <f aca="false">IF(C6076="&lt;&lt; vazio &gt;&gt;","VAZIA",IF(AND(O6076&lt;&gt;"",R6076&lt;0),"VENCIDO",IF(AND(O6076&lt;&gt;"",R6076&lt;=Parametros!$B$10),"PRÓX. VENCIMENTO",IF(F6076="Q","QUALIDADE",IF(F6076="S","BLOQUEADO",IF(F6076="R","RESTRITO/DEVOLUÇÃO",IF(OR(N6076="QUAR",N6076="QRES"),"QUARENTENA",IF(OR(B6076="DESCARTE",B6076="DEVOLUÇÃO"),"DESCARTE/DEVOLUÇÃO",IF(AND(D6076="",K6076&lt;&gt;""),"SEM LOTE",IF(AND(Q6076&lt;&gt;"",Q6076&gt;=Parametros!$B$11),"PARADO/SEM GIRO","OK"))))))))))</f>
        <v>OK</v>
      </c>
      <c r="T6076" s="29" t="str">
        <f aca="false">IF(AND($S6076="PARADO/SEM GIRO",$K6076="KG",OR(Painel!$B$5="(Todos)",A6076=Painel!$B$5)*OR(Painel!$E$5="(Todos)",P6076=Painel!$E$5)),$J6076+ROW()/10000000,"")</f>
        <v/>
      </c>
      <c r="U6076" s="29" t="str">
        <f aca="false">IF(AND($S6076="VENCIDO",$K6076="KG",OR(Painel!$B$5="(Todos)",A6076=Painel!$B$5)*OR(Painel!$E$5="(Todos)",P6076=Painel!$E$5)),$J6076+ROW()/10000000,"")</f>
        <v/>
      </c>
    </row>
    <row r="6077" customFormat="false" ht="15" hidden="false" customHeight="false" outlineLevel="0" collapsed="false">
      <c r="A6077" s="29" t="s">
        <v>52</v>
      </c>
      <c r="B6077" s="29" t="s">
        <v>11377</v>
      </c>
      <c r="C6077" s="29" t="s">
        <v>115</v>
      </c>
      <c r="D6077" s="29"/>
      <c r="E6077" s="29" t="n">
        <v>0</v>
      </c>
      <c r="F6077" s="29"/>
      <c r="G6077" s="29"/>
      <c r="H6077" s="30" t="n">
        <v>0</v>
      </c>
      <c r="I6077" s="29"/>
      <c r="J6077" s="30" t="n">
        <v>0</v>
      </c>
      <c r="K6077" s="29"/>
      <c r="L6077" s="29" t="s">
        <v>116</v>
      </c>
      <c r="M6077" s="29"/>
      <c r="N6077" s="29"/>
      <c r="O6077" s="29"/>
      <c r="P6077" s="29"/>
      <c r="Q6077" s="29" t="n">
        <f aca="false">IFERROR(VALUE(L6077),"")</f>
        <v>0</v>
      </c>
      <c r="R6077" s="29" t="str">
        <f aca="true">IF(O6077="","",O6077-TODAY())</f>
        <v/>
      </c>
      <c r="S6077" s="29" t="str">
        <f aca="false">IF(C6077="&lt;&lt; vazio &gt;&gt;","VAZIA",IF(AND(O6077&lt;&gt;"",R6077&lt;0),"VENCIDO",IF(AND(O6077&lt;&gt;"",R6077&lt;=Parametros!$B$10),"PRÓX. VENCIMENTO",IF(F6077="Q","QUALIDADE",IF(F6077="S","BLOQUEADO",IF(F6077="R","RESTRITO/DEVOLUÇÃO",IF(OR(N6077="QUAR",N6077="QRES"),"QUARENTENA",IF(OR(B6077="DESCARTE",B6077="DEVOLUÇÃO"),"DESCARTE/DEVOLUÇÃO",IF(AND(D6077="",K6077&lt;&gt;""),"SEM LOTE",IF(AND(Q6077&lt;&gt;"",Q6077&gt;=Parametros!$B$11),"PARADO/SEM GIRO","OK"))))))))))</f>
        <v>VAZIA</v>
      </c>
      <c r="T6077" s="29" t="str">
        <f aca="false">IF(AND($S6077="PARADO/SEM GIRO",$K6077="KG",OR(Painel!$B$5="(Todos)",A6077=Painel!$B$5)*OR(Painel!$E$5="(Todos)",P6077=Painel!$E$5)),$J6077+ROW()/10000000,"")</f>
        <v/>
      </c>
      <c r="U6077" s="29" t="str">
        <f aca="false">IF(AND($S6077="VENCIDO",$K6077="KG",OR(Painel!$B$5="(Todos)",A6077=Painel!$B$5)*OR(Painel!$E$5="(Todos)",P6077=Painel!$E$5)),$J6077+ROW()/10000000,"")</f>
        <v/>
      </c>
    </row>
    <row r="6078" customFormat="false" ht="15" hidden="false" customHeight="false" outlineLevel="0" collapsed="false">
      <c r="A6078" s="29" t="s">
        <v>52</v>
      </c>
      <c r="B6078" s="29" t="s">
        <v>11378</v>
      </c>
      <c r="C6078" s="29" t="s">
        <v>1381</v>
      </c>
      <c r="D6078" s="29" t="s">
        <v>2544</v>
      </c>
      <c r="E6078" s="29" t="n">
        <v>1</v>
      </c>
      <c r="F6078" s="29"/>
      <c r="G6078" s="29" t="s">
        <v>11379</v>
      </c>
      <c r="H6078" s="30" t="n">
        <v>800</v>
      </c>
      <c r="I6078" s="31" t="n">
        <v>46231</v>
      </c>
      <c r="J6078" s="30" t="n">
        <v>800</v>
      </c>
      <c r="K6078" s="29" t="s">
        <v>120</v>
      </c>
      <c r="L6078" s="29" t="s">
        <v>2246</v>
      </c>
      <c r="M6078" s="29"/>
      <c r="N6078" s="29" t="s">
        <v>122</v>
      </c>
      <c r="O6078" s="31" t="n">
        <v>46591</v>
      </c>
      <c r="P6078" s="29" t="s">
        <v>123</v>
      </c>
      <c r="Q6078" s="29" t="n">
        <f aca="false">IFERROR(VALUE(L6078),"")</f>
        <v>54</v>
      </c>
      <c r="R6078" s="29" t="n">
        <f aca="true">IF(O6078="","",O6078-TODAY())</f>
        <v>306</v>
      </c>
      <c r="S6078" s="29" t="str">
        <f aca="false">IF(C6078="&lt;&lt; vazio &gt;&gt;","VAZIA",IF(AND(O6078&lt;&gt;"",R6078&lt;0),"VENCIDO",IF(AND(O6078&lt;&gt;"",R6078&lt;=Parametros!$B$10),"PRÓX. VENCIMENTO",IF(F6078="Q","QUALIDADE",IF(F6078="S","BLOQUEADO",IF(F6078="R","RESTRITO/DEVOLUÇÃO",IF(OR(N6078="QUAR",N6078="QRES"),"QUARENTENA",IF(OR(B6078="DESCARTE",B6078="DEVOLUÇÃO"),"DESCARTE/DEVOLUÇÃO",IF(AND(D6078="",K6078&lt;&gt;""),"SEM LOTE",IF(AND(Q6078&lt;&gt;"",Q6078&gt;=Parametros!$B$11),"PARADO/SEM GIRO","OK"))))))))))</f>
        <v>OK</v>
      </c>
      <c r="T6078" s="29" t="str">
        <f aca="false">IF(AND($S6078="PARADO/SEM GIRO",$K6078="KG",OR(Painel!$B$5="(Todos)",A6078=Painel!$B$5)*OR(Painel!$E$5="(Todos)",P6078=Painel!$E$5)),$J6078+ROW()/10000000,"")</f>
        <v/>
      </c>
      <c r="U6078" s="29" t="str">
        <f aca="false">IF(AND($S6078="VENCIDO",$K6078="KG",OR(Painel!$B$5="(Todos)",A6078=Painel!$B$5)*OR(Painel!$E$5="(Todos)",P6078=Painel!$E$5)),$J6078+ROW()/10000000,"")</f>
        <v/>
      </c>
    </row>
    <row r="6079" customFormat="false" ht="15" hidden="false" customHeight="false" outlineLevel="0" collapsed="false">
      <c r="A6079" s="29" t="s">
        <v>52</v>
      </c>
      <c r="B6079" s="29" t="s">
        <v>11380</v>
      </c>
      <c r="C6079" s="29" t="s">
        <v>1381</v>
      </c>
      <c r="D6079" s="29" t="s">
        <v>1382</v>
      </c>
      <c r="E6079" s="29" t="n">
        <v>1</v>
      </c>
      <c r="F6079" s="29"/>
      <c r="G6079" s="29" t="s">
        <v>11381</v>
      </c>
      <c r="H6079" s="30" t="n">
        <v>800</v>
      </c>
      <c r="I6079" s="31" t="n">
        <v>46231</v>
      </c>
      <c r="J6079" s="30" t="n">
        <v>800</v>
      </c>
      <c r="K6079" s="29" t="s">
        <v>120</v>
      </c>
      <c r="L6079" s="29" t="s">
        <v>2246</v>
      </c>
      <c r="M6079" s="29"/>
      <c r="N6079" s="29" t="s">
        <v>122</v>
      </c>
      <c r="O6079" s="31" t="n">
        <v>46590</v>
      </c>
      <c r="P6079" s="29" t="s">
        <v>123</v>
      </c>
      <c r="Q6079" s="29" t="n">
        <f aca="false">IFERROR(VALUE(L6079),"")</f>
        <v>54</v>
      </c>
      <c r="R6079" s="29" t="n">
        <f aca="true">IF(O6079="","",O6079-TODAY())</f>
        <v>305</v>
      </c>
      <c r="S6079" s="29" t="str">
        <f aca="false">IF(C6079="&lt;&lt; vazio &gt;&gt;","VAZIA",IF(AND(O6079&lt;&gt;"",R6079&lt;0),"VENCIDO",IF(AND(O6079&lt;&gt;"",R6079&lt;=Parametros!$B$10),"PRÓX. VENCIMENTO",IF(F6079="Q","QUALIDADE",IF(F6079="S","BLOQUEADO",IF(F6079="R","RESTRITO/DEVOLUÇÃO",IF(OR(N6079="QUAR",N6079="QRES"),"QUARENTENA",IF(OR(B6079="DESCARTE",B6079="DEVOLUÇÃO"),"DESCARTE/DEVOLUÇÃO",IF(AND(D6079="",K6079&lt;&gt;""),"SEM LOTE",IF(AND(Q6079&lt;&gt;"",Q6079&gt;=Parametros!$B$11),"PARADO/SEM GIRO","OK"))))))))))</f>
        <v>OK</v>
      </c>
      <c r="T6079" s="29" t="str">
        <f aca="false">IF(AND($S6079="PARADO/SEM GIRO",$K6079="KG",OR(Painel!$B$5="(Todos)",A6079=Painel!$B$5)*OR(Painel!$E$5="(Todos)",P6079=Painel!$E$5)),$J6079+ROW()/10000000,"")</f>
        <v/>
      </c>
      <c r="U6079" s="29" t="str">
        <f aca="false">IF(AND($S6079="VENCIDO",$K6079="KG",OR(Painel!$B$5="(Todos)",A6079=Painel!$B$5)*OR(Painel!$E$5="(Todos)",P6079=Painel!$E$5)),$J6079+ROW()/10000000,"")</f>
        <v/>
      </c>
    </row>
    <row r="6080" customFormat="false" ht="15" hidden="false" customHeight="false" outlineLevel="0" collapsed="false">
      <c r="A6080" s="29" t="s">
        <v>52</v>
      </c>
      <c r="B6080" s="29" t="s">
        <v>11382</v>
      </c>
      <c r="C6080" s="29" t="s">
        <v>5213</v>
      </c>
      <c r="D6080" s="29" t="s">
        <v>11241</v>
      </c>
      <c r="E6080" s="29" t="n">
        <v>1</v>
      </c>
      <c r="F6080" s="29"/>
      <c r="G6080" s="29" t="s">
        <v>11383</v>
      </c>
      <c r="H6080" s="30" t="n">
        <v>700</v>
      </c>
      <c r="I6080" s="31" t="n">
        <v>46248</v>
      </c>
      <c r="J6080" s="30" t="n">
        <v>700</v>
      </c>
      <c r="K6080" s="29" t="s">
        <v>120</v>
      </c>
      <c r="L6080" s="29" t="s">
        <v>1723</v>
      </c>
      <c r="M6080" s="29"/>
      <c r="N6080" s="29" t="s">
        <v>122</v>
      </c>
      <c r="O6080" s="31" t="n">
        <v>46786</v>
      </c>
      <c r="P6080" s="29" t="s">
        <v>123</v>
      </c>
      <c r="Q6080" s="29" t="n">
        <f aca="false">IFERROR(VALUE(L6080),"")</f>
        <v>37</v>
      </c>
      <c r="R6080" s="29" t="n">
        <f aca="true">IF(O6080="","",O6080-TODAY())</f>
        <v>501</v>
      </c>
      <c r="S6080" s="29" t="str">
        <f aca="false">IF(C6080="&lt;&lt; vazio &gt;&gt;","VAZIA",IF(AND(O6080&lt;&gt;"",R6080&lt;0),"VENCIDO",IF(AND(O6080&lt;&gt;"",R6080&lt;=Parametros!$B$10),"PRÓX. VENCIMENTO",IF(F6080="Q","QUALIDADE",IF(F6080="S","BLOQUEADO",IF(F6080="R","RESTRITO/DEVOLUÇÃO",IF(OR(N6080="QUAR",N6080="QRES"),"QUARENTENA",IF(OR(B6080="DESCARTE",B6080="DEVOLUÇÃO"),"DESCARTE/DEVOLUÇÃO",IF(AND(D6080="",K6080&lt;&gt;""),"SEM LOTE",IF(AND(Q6080&lt;&gt;"",Q6080&gt;=Parametros!$B$11),"PARADO/SEM GIRO","OK"))))))))))</f>
        <v>OK</v>
      </c>
      <c r="T6080" s="29" t="str">
        <f aca="false">IF(AND($S6080="PARADO/SEM GIRO",$K6080="KG",OR(Painel!$B$5="(Todos)",A6080=Painel!$B$5)*OR(Painel!$E$5="(Todos)",P6080=Painel!$E$5)),$J6080+ROW()/10000000,"")</f>
        <v/>
      </c>
      <c r="U6080" s="29" t="str">
        <f aca="false">IF(AND($S6080="VENCIDO",$K6080="KG",OR(Painel!$B$5="(Todos)",A6080=Painel!$B$5)*OR(Painel!$E$5="(Todos)",P6080=Painel!$E$5)),$J6080+ROW()/10000000,"")</f>
        <v/>
      </c>
    </row>
    <row r="6081" customFormat="false" ht="15" hidden="false" customHeight="false" outlineLevel="0" collapsed="false">
      <c r="A6081" s="29" t="s">
        <v>52</v>
      </c>
      <c r="B6081" s="29" t="s">
        <v>11384</v>
      </c>
      <c r="C6081" s="29" t="s">
        <v>186</v>
      </c>
      <c r="D6081" s="29" t="s">
        <v>11385</v>
      </c>
      <c r="E6081" s="29" t="n">
        <v>1</v>
      </c>
      <c r="F6081" s="29"/>
      <c r="G6081" s="29" t="s">
        <v>11386</v>
      </c>
      <c r="H6081" s="30" t="n">
        <v>645</v>
      </c>
      <c r="I6081" s="31" t="n">
        <v>46253</v>
      </c>
      <c r="J6081" s="30" t="n">
        <v>645</v>
      </c>
      <c r="K6081" s="29" t="s">
        <v>120</v>
      </c>
      <c r="L6081" s="29" t="s">
        <v>2471</v>
      </c>
      <c r="M6081" s="29"/>
      <c r="N6081" s="29" t="s">
        <v>122</v>
      </c>
      <c r="O6081" s="31" t="n">
        <v>46796</v>
      </c>
      <c r="P6081" s="29" t="s">
        <v>123</v>
      </c>
      <c r="Q6081" s="29" t="n">
        <f aca="false">IFERROR(VALUE(L6081),"")</f>
        <v>32</v>
      </c>
      <c r="R6081" s="29" t="n">
        <f aca="true">IF(O6081="","",O6081-TODAY())</f>
        <v>511</v>
      </c>
      <c r="S6081" s="29" t="str">
        <f aca="false">IF(C6081="&lt;&lt; vazio &gt;&gt;","VAZIA",IF(AND(O6081&lt;&gt;"",R6081&lt;0),"VENCIDO",IF(AND(O6081&lt;&gt;"",R6081&lt;=Parametros!$B$10),"PRÓX. VENCIMENTO",IF(F6081="Q","QUALIDADE",IF(F6081="S","BLOQUEADO",IF(F6081="R","RESTRITO/DEVOLUÇÃO",IF(OR(N6081="QUAR",N6081="QRES"),"QUARENTENA",IF(OR(B6081="DESCARTE",B6081="DEVOLUÇÃO"),"DESCARTE/DEVOLUÇÃO",IF(AND(D6081="",K6081&lt;&gt;""),"SEM LOTE",IF(AND(Q6081&lt;&gt;"",Q6081&gt;=Parametros!$B$11),"PARADO/SEM GIRO","OK"))))))))))</f>
        <v>OK</v>
      </c>
      <c r="T6081" s="29" t="str">
        <f aca="false">IF(AND($S6081="PARADO/SEM GIRO",$K6081="KG",OR(Painel!$B$5="(Todos)",A6081=Painel!$B$5)*OR(Painel!$E$5="(Todos)",P6081=Painel!$E$5)),$J6081+ROW()/10000000,"")</f>
        <v/>
      </c>
      <c r="U6081" s="29" t="str">
        <f aca="false">IF(AND($S6081="VENCIDO",$K6081="KG",OR(Painel!$B$5="(Todos)",A6081=Painel!$B$5)*OR(Painel!$E$5="(Todos)",P6081=Painel!$E$5)),$J6081+ROW()/10000000,"")</f>
        <v/>
      </c>
    </row>
    <row r="6082" customFormat="false" ht="15" hidden="false" customHeight="false" outlineLevel="0" collapsed="false">
      <c r="A6082" s="29" t="s">
        <v>52</v>
      </c>
      <c r="B6082" s="29" t="s">
        <v>11387</v>
      </c>
      <c r="C6082" s="29" t="s">
        <v>4484</v>
      </c>
      <c r="D6082" s="29" t="s">
        <v>8828</v>
      </c>
      <c r="E6082" s="29" t="n">
        <v>1</v>
      </c>
      <c r="F6082" s="29"/>
      <c r="G6082" s="29" t="s">
        <v>11388</v>
      </c>
      <c r="H6082" s="30" t="n">
        <v>480</v>
      </c>
      <c r="I6082" s="31" t="n">
        <v>45911</v>
      </c>
      <c r="J6082" s="30" t="n">
        <v>480</v>
      </c>
      <c r="K6082" s="29" t="s">
        <v>120</v>
      </c>
      <c r="L6082" s="29" t="s">
        <v>11389</v>
      </c>
      <c r="M6082" s="29"/>
      <c r="N6082" s="29" t="s">
        <v>122</v>
      </c>
      <c r="O6082" s="31" t="n">
        <v>46548</v>
      </c>
      <c r="P6082" s="29" t="s">
        <v>123</v>
      </c>
      <c r="Q6082" s="29" t="n">
        <f aca="false">IFERROR(VALUE(L6082),"")</f>
        <v>374</v>
      </c>
      <c r="R6082" s="29" t="n">
        <f aca="true">IF(O6082="","",O6082-TODAY())</f>
        <v>263</v>
      </c>
      <c r="S6082" s="29" t="str">
        <f aca="false">IF(C6082="&lt;&lt; vazio &gt;&gt;","VAZIA",IF(AND(O6082&lt;&gt;"",R6082&lt;0),"VENCIDO",IF(AND(O6082&lt;&gt;"",R6082&lt;=Parametros!$B$10),"PRÓX. VENCIMENTO",IF(F6082="Q","QUALIDADE",IF(F6082="S","BLOQUEADO",IF(F6082="R","RESTRITO/DEVOLUÇÃO",IF(OR(N6082="QUAR",N6082="QRES"),"QUARENTENA",IF(OR(B6082="DESCARTE",B6082="DEVOLUÇÃO"),"DESCARTE/DEVOLUÇÃO",IF(AND(D6082="",K6082&lt;&gt;""),"SEM LOTE",IF(AND(Q6082&lt;&gt;"",Q6082&gt;=Parametros!$B$11),"PARADO/SEM GIRO","OK"))))))))))</f>
        <v>PARADO/SEM GIRO</v>
      </c>
      <c r="T6082" s="29" t="n">
        <f aca="false">IF(AND($S6082="PARADO/SEM GIRO",$K6082="KG",OR(Painel!$B$5="(Todos)",A6082=Painel!$B$5)*OR(Painel!$E$5="(Todos)",P6082=Painel!$E$5)),$J6082+ROW()/10000000,"")</f>
        <v>480.0006082</v>
      </c>
      <c r="U6082" s="29" t="str">
        <f aca="false">IF(AND($S6082="VENCIDO",$K6082="KG",OR(Painel!$B$5="(Todos)",A6082=Painel!$B$5)*OR(Painel!$E$5="(Todos)",P6082=Painel!$E$5)),$J6082+ROW()/10000000,"")</f>
        <v/>
      </c>
    </row>
    <row r="6083" customFormat="false" ht="15" hidden="false" customHeight="false" outlineLevel="0" collapsed="false">
      <c r="A6083" s="29" t="s">
        <v>52</v>
      </c>
      <c r="B6083" s="29" t="s">
        <v>11390</v>
      </c>
      <c r="C6083" s="29" t="s">
        <v>6940</v>
      </c>
      <c r="D6083" s="29" t="s">
        <v>7179</v>
      </c>
      <c r="E6083" s="29" t="n">
        <v>1</v>
      </c>
      <c r="F6083" s="29"/>
      <c r="G6083" s="29" t="s">
        <v>11391</v>
      </c>
      <c r="H6083" s="30" t="n">
        <v>420</v>
      </c>
      <c r="I6083" s="31" t="n">
        <v>46283</v>
      </c>
      <c r="J6083" s="30" t="n">
        <v>420</v>
      </c>
      <c r="K6083" s="29" t="s">
        <v>120</v>
      </c>
      <c r="L6083" s="29" t="s">
        <v>176</v>
      </c>
      <c r="M6083" s="29"/>
      <c r="N6083" s="29" t="s">
        <v>122</v>
      </c>
      <c r="O6083" s="31" t="n">
        <v>46509</v>
      </c>
      <c r="P6083" s="29" t="s">
        <v>123</v>
      </c>
      <c r="Q6083" s="29" t="n">
        <f aca="false">IFERROR(VALUE(L6083),"")</f>
        <v>2</v>
      </c>
      <c r="R6083" s="29" t="n">
        <f aca="true">IF(O6083="","",O6083-TODAY())</f>
        <v>224</v>
      </c>
      <c r="S6083" s="29" t="str">
        <f aca="false">IF(C6083="&lt;&lt; vazio &gt;&gt;","VAZIA",IF(AND(O6083&lt;&gt;"",R6083&lt;0),"VENCIDO",IF(AND(O6083&lt;&gt;"",R6083&lt;=Parametros!$B$10),"PRÓX. VENCIMENTO",IF(F6083="Q","QUALIDADE",IF(F6083="S","BLOQUEADO",IF(F6083="R","RESTRITO/DEVOLUÇÃO",IF(OR(N6083="QUAR",N6083="QRES"),"QUARENTENA",IF(OR(B6083="DESCARTE",B6083="DEVOLUÇÃO"),"DESCARTE/DEVOLUÇÃO",IF(AND(D6083="",K6083&lt;&gt;""),"SEM LOTE",IF(AND(Q6083&lt;&gt;"",Q6083&gt;=Parametros!$B$11),"PARADO/SEM GIRO","OK"))))))))))</f>
        <v>OK</v>
      </c>
      <c r="T6083" s="29" t="str">
        <f aca="false">IF(AND($S6083="PARADO/SEM GIRO",$K6083="KG",OR(Painel!$B$5="(Todos)",A6083=Painel!$B$5)*OR(Painel!$E$5="(Todos)",P6083=Painel!$E$5)),$J6083+ROW()/10000000,"")</f>
        <v/>
      </c>
      <c r="U6083" s="29" t="str">
        <f aca="false">IF(AND($S6083="VENCIDO",$K6083="KG",OR(Painel!$B$5="(Todos)",A6083=Painel!$B$5)*OR(Painel!$E$5="(Todos)",P6083=Painel!$E$5)),$J6083+ROW()/10000000,"")</f>
        <v/>
      </c>
    </row>
    <row r="6084" customFormat="false" ht="15" hidden="false" customHeight="false" outlineLevel="0" collapsed="false">
      <c r="A6084" s="29" t="s">
        <v>52</v>
      </c>
      <c r="B6084" s="29" t="s">
        <v>11392</v>
      </c>
      <c r="C6084" s="29" t="s">
        <v>768</v>
      </c>
      <c r="D6084" s="29" t="s">
        <v>2268</v>
      </c>
      <c r="E6084" s="29" t="n">
        <v>1</v>
      </c>
      <c r="F6084" s="29"/>
      <c r="G6084" s="29" t="s">
        <v>11393</v>
      </c>
      <c r="H6084" s="30" t="n">
        <v>800</v>
      </c>
      <c r="I6084" s="31" t="n">
        <v>46275</v>
      </c>
      <c r="J6084" s="30" t="n">
        <v>800</v>
      </c>
      <c r="K6084" s="29" t="s">
        <v>120</v>
      </c>
      <c r="L6084" s="29" t="s">
        <v>121</v>
      </c>
      <c r="M6084" s="29"/>
      <c r="N6084" s="29" t="s">
        <v>122</v>
      </c>
      <c r="O6084" s="31" t="n">
        <v>46621</v>
      </c>
      <c r="P6084" s="29" t="s">
        <v>123</v>
      </c>
      <c r="Q6084" s="29" t="n">
        <f aca="false">IFERROR(VALUE(L6084),"")</f>
        <v>10</v>
      </c>
      <c r="R6084" s="29" t="n">
        <f aca="true">IF(O6084="","",O6084-TODAY())</f>
        <v>336</v>
      </c>
      <c r="S6084" s="29" t="str">
        <f aca="false">IF(C6084="&lt;&lt; vazio &gt;&gt;","VAZIA",IF(AND(O6084&lt;&gt;"",R6084&lt;0),"VENCIDO",IF(AND(O6084&lt;&gt;"",R6084&lt;=Parametros!$B$10),"PRÓX. VENCIMENTO",IF(F6084="Q","QUALIDADE",IF(F6084="S","BLOQUEADO",IF(F6084="R","RESTRITO/DEVOLUÇÃO",IF(OR(N6084="QUAR",N6084="QRES"),"QUARENTENA",IF(OR(B6084="DESCARTE",B6084="DEVOLUÇÃO"),"DESCARTE/DEVOLUÇÃO",IF(AND(D6084="",K6084&lt;&gt;""),"SEM LOTE",IF(AND(Q6084&lt;&gt;"",Q6084&gt;=Parametros!$B$11),"PARADO/SEM GIRO","OK"))))))))))</f>
        <v>OK</v>
      </c>
      <c r="T6084" s="29" t="str">
        <f aca="false">IF(AND($S6084="PARADO/SEM GIRO",$K6084="KG",OR(Painel!$B$5="(Todos)",A6084=Painel!$B$5)*OR(Painel!$E$5="(Todos)",P6084=Painel!$E$5)),$J6084+ROW()/10000000,"")</f>
        <v/>
      </c>
      <c r="U6084" s="29" t="str">
        <f aca="false">IF(AND($S6084="VENCIDO",$K6084="KG",OR(Painel!$B$5="(Todos)",A6084=Painel!$B$5)*OR(Painel!$E$5="(Todos)",P6084=Painel!$E$5)),$J6084+ROW()/10000000,"")</f>
        <v/>
      </c>
    </row>
    <row r="6085" customFormat="false" ht="15" hidden="false" customHeight="false" outlineLevel="0" collapsed="false">
      <c r="A6085" s="29" t="s">
        <v>52</v>
      </c>
      <c r="B6085" s="29" t="s">
        <v>11394</v>
      </c>
      <c r="C6085" s="29" t="s">
        <v>186</v>
      </c>
      <c r="D6085" s="29" t="s">
        <v>3491</v>
      </c>
      <c r="E6085" s="29" t="n">
        <v>1</v>
      </c>
      <c r="F6085" s="29"/>
      <c r="G6085" s="29" t="s">
        <v>11395</v>
      </c>
      <c r="H6085" s="30" t="n">
        <v>545.4</v>
      </c>
      <c r="I6085" s="31" t="n">
        <v>46273</v>
      </c>
      <c r="J6085" s="30" t="n">
        <v>545.4</v>
      </c>
      <c r="K6085" s="29" t="s">
        <v>120</v>
      </c>
      <c r="L6085" s="29" t="s">
        <v>149</v>
      </c>
      <c r="M6085" s="29"/>
      <c r="N6085" s="29" t="s">
        <v>122</v>
      </c>
      <c r="O6085" s="31" t="n">
        <v>46810</v>
      </c>
      <c r="P6085" s="29" t="s">
        <v>123</v>
      </c>
      <c r="Q6085" s="29" t="n">
        <f aca="false">IFERROR(VALUE(L6085),"")</f>
        <v>12</v>
      </c>
      <c r="R6085" s="29" t="n">
        <f aca="true">IF(O6085="","",O6085-TODAY())</f>
        <v>525</v>
      </c>
      <c r="S6085" s="29" t="str">
        <f aca="false">IF(C6085="&lt;&lt; vazio &gt;&gt;","VAZIA",IF(AND(O6085&lt;&gt;"",R6085&lt;0),"VENCIDO",IF(AND(O6085&lt;&gt;"",R6085&lt;=Parametros!$B$10),"PRÓX. VENCIMENTO",IF(F6085="Q","QUALIDADE",IF(F6085="S","BLOQUEADO",IF(F6085="R","RESTRITO/DEVOLUÇÃO",IF(OR(N6085="QUAR",N6085="QRES"),"QUARENTENA",IF(OR(B6085="DESCARTE",B6085="DEVOLUÇÃO"),"DESCARTE/DEVOLUÇÃO",IF(AND(D6085="",K6085&lt;&gt;""),"SEM LOTE",IF(AND(Q6085&lt;&gt;"",Q6085&gt;=Parametros!$B$11),"PARADO/SEM GIRO","OK"))))))))))</f>
        <v>OK</v>
      </c>
      <c r="T6085" s="29" t="str">
        <f aca="false">IF(AND($S6085="PARADO/SEM GIRO",$K6085="KG",OR(Painel!$B$5="(Todos)",A6085=Painel!$B$5)*OR(Painel!$E$5="(Todos)",P6085=Painel!$E$5)),$J6085+ROW()/10000000,"")</f>
        <v/>
      </c>
      <c r="U6085" s="29" t="str">
        <f aca="false">IF(AND($S6085="VENCIDO",$K6085="KG",OR(Painel!$B$5="(Todos)",A6085=Painel!$B$5)*OR(Painel!$E$5="(Todos)",P6085=Painel!$E$5)),$J6085+ROW()/10000000,"")</f>
        <v/>
      </c>
    </row>
    <row r="6086" customFormat="false" ht="15" hidden="false" customHeight="false" outlineLevel="0" collapsed="false">
      <c r="A6086" s="29" t="s">
        <v>52</v>
      </c>
      <c r="B6086" s="29" t="s">
        <v>11396</v>
      </c>
      <c r="C6086" s="29" t="s">
        <v>666</v>
      </c>
      <c r="D6086" s="29" t="s">
        <v>667</v>
      </c>
      <c r="E6086" s="29" t="n">
        <v>1</v>
      </c>
      <c r="F6086" s="29" t="s">
        <v>268</v>
      </c>
      <c r="G6086" s="29" t="s">
        <v>11397</v>
      </c>
      <c r="H6086" s="30" t="n">
        <v>590.4</v>
      </c>
      <c r="I6086" s="31" t="n">
        <v>46284</v>
      </c>
      <c r="J6086" s="30" t="n">
        <v>590.4</v>
      </c>
      <c r="K6086" s="29" t="s">
        <v>120</v>
      </c>
      <c r="L6086" s="29" t="s">
        <v>388</v>
      </c>
      <c r="M6086" s="29"/>
      <c r="N6086" s="29" t="s">
        <v>122</v>
      </c>
      <c r="O6086" s="31" t="n">
        <v>46831</v>
      </c>
      <c r="P6086" s="29" t="s">
        <v>123</v>
      </c>
      <c r="Q6086" s="29" t="n">
        <f aca="false">IFERROR(VALUE(L6086),"")</f>
        <v>1</v>
      </c>
      <c r="R6086" s="29" t="n">
        <f aca="true">IF(O6086="","",O6086-TODAY())</f>
        <v>546</v>
      </c>
      <c r="S6086" s="29" t="str">
        <f aca="false">IF(C6086="&lt;&lt; vazio &gt;&gt;","VAZIA",IF(AND(O6086&lt;&gt;"",R6086&lt;0),"VENCIDO",IF(AND(O6086&lt;&gt;"",R6086&lt;=Parametros!$B$10),"PRÓX. VENCIMENTO",IF(F6086="Q","QUALIDADE",IF(F6086="S","BLOQUEADO",IF(F6086="R","RESTRITO/DEVOLUÇÃO",IF(OR(N6086="QUAR",N6086="QRES"),"QUARENTENA",IF(OR(B6086="DESCARTE",B6086="DEVOLUÇÃO"),"DESCARTE/DEVOLUÇÃO",IF(AND(D6086="",K6086&lt;&gt;""),"SEM LOTE",IF(AND(Q6086&lt;&gt;"",Q6086&gt;=Parametros!$B$11),"PARADO/SEM GIRO","OK"))))))))))</f>
        <v>QUALIDADE</v>
      </c>
      <c r="T6086" s="29" t="str">
        <f aca="false">IF(AND($S6086="PARADO/SEM GIRO",$K6086="KG",OR(Painel!$B$5="(Todos)",A6086=Painel!$B$5)*OR(Painel!$E$5="(Todos)",P6086=Painel!$E$5)),$J6086+ROW()/10000000,"")</f>
        <v/>
      </c>
      <c r="U6086" s="29" t="str">
        <f aca="false">IF(AND($S6086="VENCIDO",$K6086="KG",OR(Painel!$B$5="(Todos)",A6086=Painel!$B$5)*OR(Painel!$E$5="(Todos)",P6086=Painel!$E$5)),$J6086+ROW()/10000000,"")</f>
        <v/>
      </c>
    </row>
    <row r="6087" customFormat="false" ht="15" hidden="false" customHeight="false" outlineLevel="0" collapsed="false">
      <c r="A6087" s="29" t="s">
        <v>52</v>
      </c>
      <c r="B6087" s="29" t="s">
        <v>11398</v>
      </c>
      <c r="C6087" s="29" t="s">
        <v>313</v>
      </c>
      <c r="D6087" s="29" t="s">
        <v>432</v>
      </c>
      <c r="E6087" s="29" t="n">
        <v>1</v>
      </c>
      <c r="F6087" s="29"/>
      <c r="G6087" s="29" t="s">
        <v>11399</v>
      </c>
      <c r="H6087" s="30" t="n">
        <v>999.9</v>
      </c>
      <c r="I6087" s="31" t="n">
        <v>46195</v>
      </c>
      <c r="J6087" s="30" t="n">
        <v>999.9</v>
      </c>
      <c r="K6087" s="29" t="s">
        <v>120</v>
      </c>
      <c r="L6087" s="29" t="s">
        <v>2744</v>
      </c>
      <c r="M6087" s="29"/>
      <c r="N6087" s="29" t="s">
        <v>122</v>
      </c>
      <c r="O6087" s="31" t="n">
        <v>46731</v>
      </c>
      <c r="P6087" s="29" t="s">
        <v>123</v>
      </c>
      <c r="Q6087" s="29" t="n">
        <f aca="false">IFERROR(VALUE(L6087),"")</f>
        <v>90</v>
      </c>
      <c r="R6087" s="29" t="n">
        <f aca="true">IF(O6087="","",O6087-TODAY())</f>
        <v>446</v>
      </c>
      <c r="S6087" s="29" t="str">
        <f aca="false">IF(C6087="&lt;&lt; vazio &gt;&gt;","VAZIA",IF(AND(O6087&lt;&gt;"",R6087&lt;0),"VENCIDO",IF(AND(O6087&lt;&gt;"",R6087&lt;=Parametros!$B$10),"PRÓX. VENCIMENTO",IF(F6087="Q","QUALIDADE",IF(F6087="S","BLOQUEADO",IF(F6087="R","RESTRITO/DEVOLUÇÃO",IF(OR(N6087="QUAR",N6087="QRES"),"QUARENTENA",IF(OR(B6087="DESCARTE",B6087="DEVOLUÇÃO"),"DESCARTE/DEVOLUÇÃO",IF(AND(D6087="",K6087&lt;&gt;""),"SEM LOTE",IF(AND(Q6087&lt;&gt;"",Q6087&gt;=Parametros!$B$11),"PARADO/SEM GIRO","OK"))))))))))</f>
        <v>PARADO/SEM GIRO</v>
      </c>
      <c r="T6087" s="29" t="n">
        <f aca="false">IF(AND($S6087="PARADO/SEM GIRO",$K6087="KG",OR(Painel!$B$5="(Todos)",A6087=Painel!$B$5)*OR(Painel!$E$5="(Todos)",P6087=Painel!$E$5)),$J6087+ROW()/10000000,"")</f>
        <v>999.9006087</v>
      </c>
      <c r="U6087" s="29" t="str">
        <f aca="false">IF(AND($S6087="VENCIDO",$K6087="KG",OR(Painel!$B$5="(Todos)",A6087=Painel!$B$5)*OR(Painel!$E$5="(Todos)",P6087=Painel!$E$5)),$J6087+ROW()/10000000,"")</f>
        <v/>
      </c>
    </row>
    <row r="6088" customFormat="false" ht="15" hidden="false" customHeight="false" outlineLevel="0" collapsed="false">
      <c r="A6088" s="29" t="s">
        <v>52</v>
      </c>
      <c r="B6088" s="29" t="s">
        <v>11400</v>
      </c>
      <c r="C6088" s="29" t="s">
        <v>876</v>
      </c>
      <c r="D6088" s="29" t="s">
        <v>11401</v>
      </c>
      <c r="E6088" s="29" t="n">
        <v>1</v>
      </c>
      <c r="F6088" s="29"/>
      <c r="G6088" s="29" t="s">
        <v>11402</v>
      </c>
      <c r="H6088" s="30" t="n">
        <v>720</v>
      </c>
      <c r="I6088" s="31" t="n">
        <v>46285</v>
      </c>
      <c r="J6088" s="30" t="n">
        <v>720</v>
      </c>
      <c r="K6088" s="29" t="s">
        <v>120</v>
      </c>
      <c r="L6088" s="29" t="s">
        <v>133</v>
      </c>
      <c r="M6088" s="29"/>
      <c r="N6088" s="29" t="s">
        <v>122</v>
      </c>
      <c r="O6088" s="31" t="n">
        <v>46819</v>
      </c>
      <c r="P6088" s="29" t="s">
        <v>123</v>
      </c>
      <c r="Q6088" s="29" t="n">
        <f aca="false">IFERROR(VALUE(L6088),"")</f>
        <v>9</v>
      </c>
      <c r="R6088" s="29" t="n">
        <f aca="true">IF(O6088="","",O6088-TODAY())</f>
        <v>534</v>
      </c>
      <c r="S6088" s="29" t="str">
        <f aca="false">IF(C6088="&lt;&lt; vazio &gt;&gt;","VAZIA",IF(AND(O6088&lt;&gt;"",R6088&lt;0),"VENCIDO",IF(AND(O6088&lt;&gt;"",R6088&lt;=Parametros!$B$10),"PRÓX. VENCIMENTO",IF(F6088="Q","QUALIDADE",IF(F6088="S","BLOQUEADO",IF(F6088="R","RESTRITO/DEVOLUÇÃO",IF(OR(N6088="QUAR",N6088="QRES"),"QUARENTENA",IF(OR(B6088="DESCARTE",B6088="DEVOLUÇÃO"),"DESCARTE/DEVOLUÇÃO",IF(AND(D6088="",K6088&lt;&gt;""),"SEM LOTE",IF(AND(Q6088&lt;&gt;"",Q6088&gt;=Parametros!$B$11),"PARADO/SEM GIRO","OK"))))))))))</f>
        <v>OK</v>
      </c>
      <c r="T6088" s="29" t="str">
        <f aca="false">IF(AND($S6088="PARADO/SEM GIRO",$K6088="KG",OR(Painel!$B$5="(Todos)",A6088=Painel!$B$5)*OR(Painel!$E$5="(Todos)",P6088=Painel!$E$5)),$J6088+ROW()/10000000,"")</f>
        <v/>
      </c>
      <c r="U6088" s="29" t="str">
        <f aca="false">IF(AND($S6088="VENCIDO",$K6088="KG",OR(Painel!$B$5="(Todos)",A6088=Painel!$B$5)*OR(Painel!$E$5="(Todos)",P6088=Painel!$E$5)),$J6088+ROW()/10000000,"")</f>
        <v/>
      </c>
    </row>
    <row r="6089" customFormat="false" ht="15" hidden="false" customHeight="false" outlineLevel="0" collapsed="false">
      <c r="A6089" s="29" t="s">
        <v>52</v>
      </c>
      <c r="B6089" s="29" t="s">
        <v>11403</v>
      </c>
      <c r="C6089" s="29" t="s">
        <v>348</v>
      </c>
      <c r="D6089" s="29" t="s">
        <v>525</v>
      </c>
      <c r="E6089" s="29" t="n">
        <v>1</v>
      </c>
      <c r="F6089" s="29"/>
      <c r="G6089" s="29" t="s">
        <v>11404</v>
      </c>
      <c r="H6089" s="30" t="n">
        <v>603</v>
      </c>
      <c r="I6089" s="31" t="n">
        <v>46281</v>
      </c>
      <c r="J6089" s="30" t="n">
        <v>603</v>
      </c>
      <c r="K6089" s="29" t="s">
        <v>120</v>
      </c>
      <c r="L6089" s="29" t="s">
        <v>284</v>
      </c>
      <c r="M6089" s="29"/>
      <c r="N6089" s="29" t="s">
        <v>122</v>
      </c>
      <c r="O6089" s="29"/>
      <c r="P6089" s="29" t="s">
        <v>123</v>
      </c>
      <c r="Q6089" s="29" t="n">
        <f aca="false">IFERROR(VALUE(L6089),"")</f>
        <v>4</v>
      </c>
      <c r="R6089" s="29" t="str">
        <f aca="true">IF(O6089="","",O6089-TODAY())</f>
        <v/>
      </c>
      <c r="S6089" s="29" t="str">
        <f aca="false">IF(C6089="&lt;&lt; vazio &gt;&gt;","VAZIA",IF(AND(O6089&lt;&gt;"",R6089&lt;0),"VENCIDO",IF(AND(O6089&lt;&gt;"",R6089&lt;=Parametros!$B$10),"PRÓX. VENCIMENTO",IF(F6089="Q","QUALIDADE",IF(F6089="S","BLOQUEADO",IF(F6089="R","RESTRITO/DEVOLUÇÃO",IF(OR(N6089="QUAR",N6089="QRES"),"QUARENTENA",IF(OR(B6089="DESCARTE",B6089="DEVOLUÇÃO"),"DESCARTE/DEVOLUÇÃO",IF(AND(D6089="",K6089&lt;&gt;""),"SEM LOTE",IF(AND(Q6089&lt;&gt;"",Q6089&gt;=Parametros!$B$11),"PARADO/SEM GIRO","OK"))))))))))</f>
        <v>OK</v>
      </c>
      <c r="T6089" s="29" t="str">
        <f aca="false">IF(AND($S6089="PARADO/SEM GIRO",$K6089="KG",OR(Painel!$B$5="(Todos)",A6089=Painel!$B$5)*OR(Painel!$E$5="(Todos)",P6089=Painel!$E$5)),$J6089+ROW()/10000000,"")</f>
        <v/>
      </c>
      <c r="U6089" s="29" t="str">
        <f aca="false">IF(AND($S6089="VENCIDO",$K6089="KG",OR(Painel!$B$5="(Todos)",A6089=Painel!$B$5)*OR(Painel!$E$5="(Todos)",P6089=Painel!$E$5)),$J6089+ROW()/10000000,"")</f>
        <v/>
      </c>
    </row>
    <row r="6090" customFormat="false" ht="15" hidden="false" customHeight="false" outlineLevel="0" collapsed="false">
      <c r="A6090" s="29" t="s">
        <v>52</v>
      </c>
      <c r="B6090" s="29" t="s">
        <v>11405</v>
      </c>
      <c r="C6090" s="29" t="s">
        <v>7111</v>
      </c>
      <c r="D6090" s="29" t="s">
        <v>9806</v>
      </c>
      <c r="E6090" s="29" t="n">
        <v>1</v>
      </c>
      <c r="F6090" s="29"/>
      <c r="G6090" s="29" t="s">
        <v>11406</v>
      </c>
      <c r="H6090" s="30" t="n">
        <v>1000</v>
      </c>
      <c r="I6090" s="31" t="n">
        <v>46183</v>
      </c>
      <c r="J6090" s="30" t="n">
        <v>1000</v>
      </c>
      <c r="K6090" s="29" t="s">
        <v>120</v>
      </c>
      <c r="L6090" s="29" t="s">
        <v>1096</v>
      </c>
      <c r="M6090" s="29"/>
      <c r="N6090" s="29" t="s">
        <v>122</v>
      </c>
      <c r="O6090" s="31" t="n">
        <v>46669</v>
      </c>
      <c r="P6090" s="29" t="s">
        <v>123</v>
      </c>
      <c r="Q6090" s="29" t="n">
        <f aca="false">IFERROR(VALUE(L6090),"")</f>
        <v>102</v>
      </c>
      <c r="R6090" s="29" t="n">
        <f aca="true">IF(O6090="","",O6090-TODAY())</f>
        <v>384</v>
      </c>
      <c r="S6090" s="29" t="str">
        <f aca="false">IF(C6090="&lt;&lt; vazio &gt;&gt;","VAZIA",IF(AND(O6090&lt;&gt;"",R6090&lt;0),"VENCIDO",IF(AND(O6090&lt;&gt;"",R6090&lt;=Parametros!$B$10),"PRÓX. VENCIMENTO",IF(F6090="Q","QUALIDADE",IF(F6090="S","BLOQUEADO",IF(F6090="R","RESTRITO/DEVOLUÇÃO",IF(OR(N6090="QUAR",N6090="QRES"),"QUARENTENA",IF(OR(B6090="DESCARTE",B6090="DEVOLUÇÃO"),"DESCARTE/DEVOLUÇÃO",IF(AND(D6090="",K6090&lt;&gt;""),"SEM LOTE",IF(AND(Q6090&lt;&gt;"",Q6090&gt;=Parametros!$B$11),"PARADO/SEM GIRO","OK"))))))))))</f>
        <v>PARADO/SEM GIRO</v>
      </c>
      <c r="T6090" s="29" t="n">
        <f aca="false">IF(AND($S6090="PARADO/SEM GIRO",$K6090="KG",OR(Painel!$B$5="(Todos)",A6090=Painel!$B$5)*OR(Painel!$E$5="(Todos)",P6090=Painel!$E$5)),$J6090+ROW()/10000000,"")</f>
        <v>1000.000609</v>
      </c>
      <c r="U6090" s="29" t="str">
        <f aca="false">IF(AND($S6090="VENCIDO",$K6090="KG",OR(Painel!$B$5="(Todos)",A6090=Painel!$B$5)*OR(Painel!$E$5="(Todos)",P6090=Painel!$E$5)),$J6090+ROW()/10000000,"")</f>
        <v/>
      </c>
    </row>
    <row r="6091" customFormat="false" ht="15" hidden="false" customHeight="false" outlineLevel="0" collapsed="false">
      <c r="A6091" s="29" t="s">
        <v>52</v>
      </c>
      <c r="B6091" s="29" t="s">
        <v>11407</v>
      </c>
      <c r="C6091" s="29" t="s">
        <v>5519</v>
      </c>
      <c r="D6091" s="29" t="s">
        <v>5520</v>
      </c>
      <c r="E6091" s="29" t="n">
        <v>1</v>
      </c>
      <c r="F6091" s="29"/>
      <c r="G6091" s="29" t="s">
        <v>11408</v>
      </c>
      <c r="H6091" s="30" t="n">
        <v>240</v>
      </c>
      <c r="I6091" s="31" t="n">
        <v>46252</v>
      </c>
      <c r="J6091" s="30" t="n">
        <v>240</v>
      </c>
      <c r="K6091" s="29" t="s">
        <v>120</v>
      </c>
      <c r="L6091" s="29" t="s">
        <v>2045</v>
      </c>
      <c r="M6091" s="29"/>
      <c r="N6091" s="29" t="s">
        <v>122</v>
      </c>
      <c r="O6091" s="31" t="n">
        <v>46823</v>
      </c>
      <c r="P6091" s="29" t="s">
        <v>123</v>
      </c>
      <c r="Q6091" s="29" t="n">
        <f aca="false">IFERROR(VALUE(L6091),"")</f>
        <v>33</v>
      </c>
      <c r="R6091" s="29" t="n">
        <f aca="true">IF(O6091="","",O6091-TODAY())</f>
        <v>538</v>
      </c>
      <c r="S6091" s="29" t="str">
        <f aca="false">IF(C6091="&lt;&lt; vazio &gt;&gt;","VAZIA",IF(AND(O6091&lt;&gt;"",R6091&lt;0),"VENCIDO",IF(AND(O6091&lt;&gt;"",R6091&lt;=Parametros!$B$10),"PRÓX. VENCIMENTO",IF(F6091="Q","QUALIDADE",IF(F6091="S","BLOQUEADO",IF(F6091="R","RESTRITO/DEVOLUÇÃO",IF(OR(N6091="QUAR",N6091="QRES"),"QUARENTENA",IF(OR(B6091="DESCARTE",B6091="DEVOLUÇÃO"),"DESCARTE/DEVOLUÇÃO",IF(AND(D6091="",K6091&lt;&gt;""),"SEM LOTE",IF(AND(Q6091&lt;&gt;"",Q6091&gt;=Parametros!$B$11),"PARADO/SEM GIRO","OK"))))))))))</f>
        <v>OK</v>
      </c>
      <c r="T6091" s="29" t="str">
        <f aca="false">IF(AND($S6091="PARADO/SEM GIRO",$K6091="KG",OR(Painel!$B$5="(Todos)",A6091=Painel!$B$5)*OR(Painel!$E$5="(Todos)",P6091=Painel!$E$5)),$J6091+ROW()/10000000,"")</f>
        <v/>
      </c>
      <c r="U6091" s="29" t="str">
        <f aca="false">IF(AND($S6091="VENCIDO",$K6091="KG",OR(Painel!$B$5="(Todos)",A6091=Painel!$B$5)*OR(Painel!$E$5="(Todos)",P6091=Painel!$E$5)),$J6091+ROW()/10000000,"")</f>
        <v/>
      </c>
    </row>
    <row r="6092" customFormat="false" ht="15" hidden="false" customHeight="false" outlineLevel="0" collapsed="false">
      <c r="A6092" s="29" t="s">
        <v>52</v>
      </c>
      <c r="B6092" s="29" t="s">
        <v>11409</v>
      </c>
      <c r="C6092" s="29" t="s">
        <v>369</v>
      </c>
      <c r="D6092" s="29" t="s">
        <v>4395</v>
      </c>
      <c r="E6092" s="29" t="n">
        <v>1</v>
      </c>
      <c r="F6092" s="29"/>
      <c r="G6092" s="29" t="s">
        <v>11410</v>
      </c>
      <c r="H6092" s="30" t="n">
        <v>999.9</v>
      </c>
      <c r="I6092" s="31" t="n">
        <v>46258</v>
      </c>
      <c r="J6092" s="30" t="n">
        <v>999.9</v>
      </c>
      <c r="K6092" s="29" t="s">
        <v>120</v>
      </c>
      <c r="L6092" s="29" t="s">
        <v>294</v>
      </c>
      <c r="M6092" s="29"/>
      <c r="N6092" s="29" t="s">
        <v>122</v>
      </c>
      <c r="O6092" s="31" t="n">
        <v>46802</v>
      </c>
      <c r="P6092" s="29" t="s">
        <v>123</v>
      </c>
      <c r="Q6092" s="29" t="n">
        <f aca="false">IFERROR(VALUE(L6092),"")</f>
        <v>27</v>
      </c>
      <c r="R6092" s="29" t="n">
        <f aca="true">IF(O6092="","",O6092-TODAY())</f>
        <v>517</v>
      </c>
      <c r="S6092" s="29" t="str">
        <f aca="false">IF(C6092="&lt;&lt; vazio &gt;&gt;","VAZIA",IF(AND(O6092&lt;&gt;"",R6092&lt;0),"VENCIDO",IF(AND(O6092&lt;&gt;"",R6092&lt;=Parametros!$B$10),"PRÓX. VENCIMENTO",IF(F6092="Q","QUALIDADE",IF(F6092="S","BLOQUEADO",IF(F6092="R","RESTRITO/DEVOLUÇÃO",IF(OR(N6092="QUAR",N6092="QRES"),"QUARENTENA",IF(OR(B6092="DESCARTE",B6092="DEVOLUÇÃO"),"DESCARTE/DEVOLUÇÃO",IF(AND(D6092="",K6092&lt;&gt;""),"SEM LOTE",IF(AND(Q6092&lt;&gt;"",Q6092&gt;=Parametros!$B$11),"PARADO/SEM GIRO","OK"))))))))))</f>
        <v>OK</v>
      </c>
      <c r="T6092" s="29" t="str">
        <f aca="false">IF(AND($S6092="PARADO/SEM GIRO",$K6092="KG",OR(Painel!$B$5="(Todos)",A6092=Painel!$B$5)*OR(Painel!$E$5="(Todos)",P6092=Painel!$E$5)),$J6092+ROW()/10000000,"")</f>
        <v/>
      </c>
      <c r="U6092" s="29" t="str">
        <f aca="false">IF(AND($S6092="VENCIDO",$K6092="KG",OR(Painel!$B$5="(Todos)",A6092=Painel!$B$5)*OR(Painel!$E$5="(Todos)",P6092=Painel!$E$5)),$J6092+ROW()/10000000,"")</f>
        <v/>
      </c>
    </row>
    <row r="6093" customFormat="false" ht="15" hidden="false" customHeight="false" outlineLevel="0" collapsed="false">
      <c r="A6093" s="29" t="s">
        <v>52</v>
      </c>
      <c r="B6093" s="29" t="s">
        <v>11411</v>
      </c>
      <c r="C6093" s="29" t="s">
        <v>666</v>
      </c>
      <c r="D6093" s="29" t="s">
        <v>667</v>
      </c>
      <c r="E6093" s="29" t="n">
        <v>1</v>
      </c>
      <c r="F6093" s="29" t="s">
        <v>268</v>
      </c>
      <c r="G6093" s="29" t="s">
        <v>11412</v>
      </c>
      <c r="H6093" s="30" t="n">
        <v>590.4</v>
      </c>
      <c r="I6093" s="31" t="n">
        <v>46284</v>
      </c>
      <c r="J6093" s="30" t="n">
        <v>590.4</v>
      </c>
      <c r="K6093" s="29" t="s">
        <v>120</v>
      </c>
      <c r="L6093" s="29" t="s">
        <v>388</v>
      </c>
      <c r="M6093" s="29"/>
      <c r="N6093" s="29" t="s">
        <v>122</v>
      </c>
      <c r="O6093" s="31" t="n">
        <v>46831</v>
      </c>
      <c r="P6093" s="29" t="s">
        <v>123</v>
      </c>
      <c r="Q6093" s="29" t="n">
        <f aca="false">IFERROR(VALUE(L6093),"")</f>
        <v>1</v>
      </c>
      <c r="R6093" s="29" t="n">
        <f aca="true">IF(O6093="","",O6093-TODAY())</f>
        <v>546</v>
      </c>
      <c r="S6093" s="29" t="str">
        <f aca="false">IF(C6093="&lt;&lt; vazio &gt;&gt;","VAZIA",IF(AND(O6093&lt;&gt;"",R6093&lt;0),"VENCIDO",IF(AND(O6093&lt;&gt;"",R6093&lt;=Parametros!$B$10),"PRÓX. VENCIMENTO",IF(F6093="Q","QUALIDADE",IF(F6093="S","BLOQUEADO",IF(F6093="R","RESTRITO/DEVOLUÇÃO",IF(OR(N6093="QUAR",N6093="QRES"),"QUARENTENA",IF(OR(B6093="DESCARTE",B6093="DEVOLUÇÃO"),"DESCARTE/DEVOLUÇÃO",IF(AND(D6093="",K6093&lt;&gt;""),"SEM LOTE",IF(AND(Q6093&lt;&gt;"",Q6093&gt;=Parametros!$B$11),"PARADO/SEM GIRO","OK"))))))))))</f>
        <v>QUALIDADE</v>
      </c>
      <c r="T6093" s="29" t="str">
        <f aca="false">IF(AND($S6093="PARADO/SEM GIRO",$K6093="KG",OR(Painel!$B$5="(Todos)",A6093=Painel!$B$5)*OR(Painel!$E$5="(Todos)",P6093=Painel!$E$5)),$J6093+ROW()/10000000,"")</f>
        <v/>
      </c>
      <c r="U6093" s="29" t="str">
        <f aca="false">IF(AND($S6093="VENCIDO",$K6093="KG",OR(Painel!$B$5="(Todos)",A6093=Painel!$B$5)*OR(Painel!$E$5="(Todos)",P6093=Painel!$E$5)),$J6093+ROW()/10000000,"")</f>
        <v/>
      </c>
    </row>
    <row r="6094" customFormat="false" ht="15" hidden="false" customHeight="false" outlineLevel="0" collapsed="false">
      <c r="A6094" s="29" t="s">
        <v>52</v>
      </c>
      <c r="B6094" s="29" t="s">
        <v>11413</v>
      </c>
      <c r="C6094" s="29" t="s">
        <v>1274</v>
      </c>
      <c r="D6094" s="29" t="s">
        <v>3879</v>
      </c>
      <c r="E6094" s="29" t="n">
        <v>1</v>
      </c>
      <c r="F6094" s="29"/>
      <c r="G6094" s="29" t="s">
        <v>11414</v>
      </c>
      <c r="H6094" s="30" t="n">
        <v>1000</v>
      </c>
      <c r="I6094" s="31" t="n">
        <v>46230</v>
      </c>
      <c r="J6094" s="30" t="n">
        <v>1000</v>
      </c>
      <c r="K6094" s="29" t="s">
        <v>120</v>
      </c>
      <c r="L6094" s="29" t="s">
        <v>1277</v>
      </c>
      <c r="M6094" s="29"/>
      <c r="N6094" s="29" t="s">
        <v>122</v>
      </c>
      <c r="O6094" s="31" t="n">
        <v>46587</v>
      </c>
      <c r="P6094" s="29" t="s">
        <v>123</v>
      </c>
      <c r="Q6094" s="29" t="n">
        <f aca="false">IFERROR(VALUE(L6094),"")</f>
        <v>55</v>
      </c>
      <c r="R6094" s="29" t="n">
        <f aca="true">IF(O6094="","",O6094-TODAY())</f>
        <v>302</v>
      </c>
      <c r="S6094" s="29" t="str">
        <f aca="false">IF(C6094="&lt;&lt; vazio &gt;&gt;","VAZIA",IF(AND(O6094&lt;&gt;"",R6094&lt;0),"VENCIDO",IF(AND(O6094&lt;&gt;"",R6094&lt;=Parametros!$B$10),"PRÓX. VENCIMENTO",IF(F6094="Q","QUALIDADE",IF(F6094="S","BLOQUEADO",IF(F6094="R","RESTRITO/DEVOLUÇÃO",IF(OR(N6094="QUAR",N6094="QRES"),"QUARENTENA",IF(OR(B6094="DESCARTE",B6094="DEVOLUÇÃO"),"DESCARTE/DEVOLUÇÃO",IF(AND(D6094="",K6094&lt;&gt;""),"SEM LOTE",IF(AND(Q6094&lt;&gt;"",Q6094&gt;=Parametros!$B$11),"PARADO/SEM GIRO","OK"))))))))))</f>
        <v>OK</v>
      </c>
      <c r="T6094" s="29" t="str">
        <f aca="false">IF(AND($S6094="PARADO/SEM GIRO",$K6094="KG",OR(Painel!$B$5="(Todos)",A6094=Painel!$B$5)*OR(Painel!$E$5="(Todos)",P6094=Painel!$E$5)),$J6094+ROW()/10000000,"")</f>
        <v/>
      </c>
      <c r="U6094" s="29" t="str">
        <f aca="false">IF(AND($S6094="VENCIDO",$K6094="KG",OR(Painel!$B$5="(Todos)",A6094=Painel!$B$5)*OR(Painel!$E$5="(Todos)",P6094=Painel!$E$5)),$J6094+ROW()/10000000,"")</f>
        <v/>
      </c>
    </row>
    <row r="6095" customFormat="false" ht="15" hidden="false" customHeight="false" outlineLevel="0" collapsed="false">
      <c r="A6095" s="29" t="s">
        <v>52</v>
      </c>
      <c r="B6095" s="29" t="s">
        <v>11415</v>
      </c>
      <c r="C6095" s="29" t="s">
        <v>5213</v>
      </c>
      <c r="D6095" s="29" t="s">
        <v>11241</v>
      </c>
      <c r="E6095" s="29" t="n">
        <v>1</v>
      </c>
      <c r="F6095" s="29"/>
      <c r="G6095" s="29" t="s">
        <v>11416</v>
      </c>
      <c r="H6095" s="30" t="n">
        <v>700</v>
      </c>
      <c r="I6095" s="31" t="n">
        <v>46248</v>
      </c>
      <c r="J6095" s="30" t="n">
        <v>700</v>
      </c>
      <c r="K6095" s="29" t="s">
        <v>120</v>
      </c>
      <c r="L6095" s="29" t="s">
        <v>1723</v>
      </c>
      <c r="M6095" s="29"/>
      <c r="N6095" s="29" t="s">
        <v>122</v>
      </c>
      <c r="O6095" s="31" t="n">
        <v>46786</v>
      </c>
      <c r="P6095" s="29" t="s">
        <v>123</v>
      </c>
      <c r="Q6095" s="29" t="n">
        <f aca="false">IFERROR(VALUE(L6095),"")</f>
        <v>37</v>
      </c>
      <c r="R6095" s="29" t="n">
        <f aca="true">IF(O6095="","",O6095-TODAY())</f>
        <v>501</v>
      </c>
      <c r="S6095" s="29" t="str">
        <f aca="false">IF(C6095="&lt;&lt; vazio &gt;&gt;","VAZIA",IF(AND(O6095&lt;&gt;"",R6095&lt;0),"VENCIDO",IF(AND(O6095&lt;&gt;"",R6095&lt;=Parametros!$B$10),"PRÓX. VENCIMENTO",IF(F6095="Q","QUALIDADE",IF(F6095="S","BLOQUEADO",IF(F6095="R","RESTRITO/DEVOLUÇÃO",IF(OR(N6095="QUAR",N6095="QRES"),"QUARENTENA",IF(OR(B6095="DESCARTE",B6095="DEVOLUÇÃO"),"DESCARTE/DEVOLUÇÃO",IF(AND(D6095="",K6095&lt;&gt;""),"SEM LOTE",IF(AND(Q6095&lt;&gt;"",Q6095&gt;=Parametros!$B$11),"PARADO/SEM GIRO","OK"))))))))))</f>
        <v>OK</v>
      </c>
      <c r="T6095" s="29" t="str">
        <f aca="false">IF(AND($S6095="PARADO/SEM GIRO",$K6095="KG",OR(Painel!$B$5="(Todos)",A6095=Painel!$B$5)*OR(Painel!$E$5="(Todos)",P6095=Painel!$E$5)),$J6095+ROW()/10000000,"")</f>
        <v/>
      </c>
      <c r="U6095" s="29" t="str">
        <f aca="false">IF(AND($S6095="VENCIDO",$K6095="KG",OR(Painel!$B$5="(Todos)",A6095=Painel!$B$5)*OR(Painel!$E$5="(Todos)",P6095=Painel!$E$5)),$J6095+ROW()/10000000,"")</f>
        <v/>
      </c>
    </row>
    <row r="6096" customFormat="false" ht="15" hidden="false" customHeight="false" outlineLevel="0" collapsed="false">
      <c r="A6096" s="29" t="s">
        <v>52</v>
      </c>
      <c r="B6096" s="29" t="s">
        <v>11417</v>
      </c>
      <c r="C6096" s="29" t="s">
        <v>3614</v>
      </c>
      <c r="D6096" s="29" t="s">
        <v>11418</v>
      </c>
      <c r="E6096" s="29" t="n">
        <v>1</v>
      </c>
      <c r="F6096" s="29"/>
      <c r="G6096" s="29" t="s">
        <v>11419</v>
      </c>
      <c r="H6096" s="30" t="n">
        <v>700</v>
      </c>
      <c r="I6096" s="31" t="n">
        <v>46272</v>
      </c>
      <c r="J6096" s="30" t="n">
        <v>700</v>
      </c>
      <c r="K6096" s="29" t="s">
        <v>120</v>
      </c>
      <c r="L6096" s="29" t="s">
        <v>126</v>
      </c>
      <c r="M6096" s="29"/>
      <c r="N6096" s="29" t="s">
        <v>122</v>
      </c>
      <c r="O6096" s="31" t="n">
        <v>46811</v>
      </c>
      <c r="P6096" s="29" t="s">
        <v>123</v>
      </c>
      <c r="Q6096" s="29" t="n">
        <f aca="false">IFERROR(VALUE(L6096),"")</f>
        <v>13</v>
      </c>
      <c r="R6096" s="29" t="n">
        <f aca="true">IF(O6096="","",O6096-TODAY())</f>
        <v>526</v>
      </c>
      <c r="S6096" s="29" t="str">
        <f aca="false">IF(C6096="&lt;&lt; vazio &gt;&gt;","VAZIA",IF(AND(O6096&lt;&gt;"",R6096&lt;0),"VENCIDO",IF(AND(O6096&lt;&gt;"",R6096&lt;=Parametros!$B$10),"PRÓX. VENCIMENTO",IF(F6096="Q","QUALIDADE",IF(F6096="S","BLOQUEADO",IF(F6096="R","RESTRITO/DEVOLUÇÃO",IF(OR(N6096="QUAR",N6096="QRES"),"QUARENTENA",IF(OR(B6096="DESCARTE",B6096="DEVOLUÇÃO"),"DESCARTE/DEVOLUÇÃO",IF(AND(D6096="",K6096&lt;&gt;""),"SEM LOTE",IF(AND(Q6096&lt;&gt;"",Q6096&gt;=Parametros!$B$11),"PARADO/SEM GIRO","OK"))))))))))</f>
        <v>OK</v>
      </c>
      <c r="T6096" s="29" t="str">
        <f aca="false">IF(AND($S6096="PARADO/SEM GIRO",$K6096="KG",OR(Painel!$B$5="(Todos)",A6096=Painel!$B$5)*OR(Painel!$E$5="(Todos)",P6096=Painel!$E$5)),$J6096+ROW()/10000000,"")</f>
        <v/>
      </c>
      <c r="U6096" s="29" t="str">
        <f aca="false">IF(AND($S6096="VENCIDO",$K6096="KG",OR(Painel!$B$5="(Todos)",A6096=Painel!$B$5)*OR(Painel!$E$5="(Todos)",P6096=Painel!$E$5)),$J6096+ROW()/10000000,"")</f>
        <v/>
      </c>
    </row>
    <row r="6097" customFormat="false" ht="15" hidden="false" customHeight="false" outlineLevel="0" collapsed="false">
      <c r="A6097" s="29" t="s">
        <v>52</v>
      </c>
      <c r="B6097" s="29" t="s">
        <v>11420</v>
      </c>
      <c r="C6097" s="29" t="s">
        <v>4484</v>
      </c>
      <c r="D6097" s="29" t="s">
        <v>8828</v>
      </c>
      <c r="E6097" s="29" t="n">
        <v>1</v>
      </c>
      <c r="F6097" s="29"/>
      <c r="G6097" s="29" t="s">
        <v>11421</v>
      </c>
      <c r="H6097" s="30" t="n">
        <v>480</v>
      </c>
      <c r="I6097" s="31" t="n">
        <v>46077</v>
      </c>
      <c r="J6097" s="30" t="n">
        <v>480</v>
      </c>
      <c r="K6097" s="29" t="s">
        <v>120</v>
      </c>
      <c r="L6097" s="29" t="s">
        <v>11422</v>
      </c>
      <c r="M6097" s="29"/>
      <c r="N6097" s="29" t="s">
        <v>122</v>
      </c>
      <c r="O6097" s="31" t="n">
        <v>46548</v>
      </c>
      <c r="P6097" s="29" t="s">
        <v>123</v>
      </c>
      <c r="Q6097" s="29" t="n">
        <f aca="false">IFERROR(VALUE(L6097),"")</f>
        <v>208</v>
      </c>
      <c r="R6097" s="29" t="n">
        <f aca="true">IF(O6097="","",O6097-TODAY())</f>
        <v>263</v>
      </c>
      <c r="S6097" s="29" t="str">
        <f aca="false">IF(C6097="&lt;&lt; vazio &gt;&gt;","VAZIA",IF(AND(O6097&lt;&gt;"",R6097&lt;0),"VENCIDO",IF(AND(O6097&lt;&gt;"",R6097&lt;=Parametros!$B$10),"PRÓX. VENCIMENTO",IF(F6097="Q","QUALIDADE",IF(F6097="S","BLOQUEADO",IF(F6097="R","RESTRITO/DEVOLUÇÃO",IF(OR(N6097="QUAR",N6097="QRES"),"QUARENTENA",IF(OR(B6097="DESCARTE",B6097="DEVOLUÇÃO"),"DESCARTE/DEVOLUÇÃO",IF(AND(D6097="",K6097&lt;&gt;""),"SEM LOTE",IF(AND(Q6097&lt;&gt;"",Q6097&gt;=Parametros!$B$11),"PARADO/SEM GIRO","OK"))))))))))</f>
        <v>PARADO/SEM GIRO</v>
      </c>
      <c r="T6097" s="29" t="n">
        <f aca="false">IF(AND($S6097="PARADO/SEM GIRO",$K6097="KG",OR(Painel!$B$5="(Todos)",A6097=Painel!$B$5)*OR(Painel!$E$5="(Todos)",P6097=Painel!$E$5)),$J6097+ROW()/10000000,"")</f>
        <v>480.0006097</v>
      </c>
      <c r="U6097" s="29" t="str">
        <f aca="false">IF(AND($S6097="VENCIDO",$K6097="KG",OR(Painel!$B$5="(Todos)",A6097=Painel!$B$5)*OR(Painel!$E$5="(Todos)",P6097=Painel!$E$5)),$J6097+ROW()/10000000,"")</f>
        <v/>
      </c>
    </row>
    <row r="6098" customFormat="false" ht="15" hidden="false" customHeight="false" outlineLevel="0" collapsed="false">
      <c r="A6098" s="29" t="s">
        <v>52</v>
      </c>
      <c r="B6098" s="29" t="s">
        <v>11423</v>
      </c>
      <c r="C6098" s="29" t="s">
        <v>157</v>
      </c>
      <c r="D6098" s="29" t="s">
        <v>8329</v>
      </c>
      <c r="E6098" s="29" t="n">
        <v>1</v>
      </c>
      <c r="F6098" s="29"/>
      <c r="G6098" s="29" t="s">
        <v>11424</v>
      </c>
      <c r="H6098" s="30" t="n">
        <v>1102.5</v>
      </c>
      <c r="I6098" s="31" t="n">
        <v>46235</v>
      </c>
      <c r="J6098" s="30" t="n">
        <v>1102.5</v>
      </c>
      <c r="K6098" s="29" t="s">
        <v>120</v>
      </c>
      <c r="L6098" s="29" t="s">
        <v>694</v>
      </c>
      <c r="M6098" s="29"/>
      <c r="N6098" s="29" t="s">
        <v>122</v>
      </c>
      <c r="O6098" s="31" t="n">
        <v>46758</v>
      </c>
      <c r="P6098" s="29" t="s">
        <v>123</v>
      </c>
      <c r="Q6098" s="29" t="n">
        <f aca="false">IFERROR(VALUE(L6098),"")</f>
        <v>50</v>
      </c>
      <c r="R6098" s="29" t="n">
        <f aca="true">IF(O6098="","",O6098-TODAY())</f>
        <v>473</v>
      </c>
      <c r="S6098" s="29" t="str">
        <f aca="false">IF(C6098="&lt;&lt; vazio &gt;&gt;","VAZIA",IF(AND(O6098&lt;&gt;"",R6098&lt;0),"VENCIDO",IF(AND(O6098&lt;&gt;"",R6098&lt;=Parametros!$B$10),"PRÓX. VENCIMENTO",IF(F6098="Q","QUALIDADE",IF(F6098="S","BLOQUEADO",IF(F6098="R","RESTRITO/DEVOLUÇÃO",IF(OR(N6098="QUAR",N6098="QRES"),"QUARENTENA",IF(OR(B6098="DESCARTE",B6098="DEVOLUÇÃO"),"DESCARTE/DEVOLUÇÃO",IF(AND(D6098="",K6098&lt;&gt;""),"SEM LOTE",IF(AND(Q6098&lt;&gt;"",Q6098&gt;=Parametros!$B$11),"PARADO/SEM GIRO","OK"))))))))))</f>
        <v>OK</v>
      </c>
      <c r="T6098" s="29" t="str">
        <f aca="false">IF(AND($S6098="PARADO/SEM GIRO",$K6098="KG",OR(Painel!$B$5="(Todos)",A6098=Painel!$B$5)*OR(Painel!$E$5="(Todos)",P6098=Painel!$E$5)),$J6098+ROW()/10000000,"")</f>
        <v/>
      </c>
      <c r="U6098" s="29" t="str">
        <f aca="false">IF(AND($S6098="VENCIDO",$K6098="KG",OR(Painel!$B$5="(Todos)",A6098=Painel!$B$5)*OR(Painel!$E$5="(Todos)",P6098=Painel!$E$5)),$J6098+ROW()/10000000,"")</f>
        <v/>
      </c>
    </row>
    <row r="6099" customFormat="false" ht="15" hidden="false" customHeight="false" outlineLevel="0" collapsed="false">
      <c r="A6099" s="29" t="s">
        <v>52</v>
      </c>
      <c r="B6099" s="29" t="s">
        <v>11425</v>
      </c>
      <c r="C6099" s="29" t="s">
        <v>662</v>
      </c>
      <c r="D6099" s="29" t="s">
        <v>820</v>
      </c>
      <c r="E6099" s="29" t="n">
        <v>1</v>
      </c>
      <c r="F6099" s="29"/>
      <c r="G6099" s="29" t="s">
        <v>11426</v>
      </c>
      <c r="H6099" s="30" t="n">
        <v>1000</v>
      </c>
      <c r="I6099" s="31" t="n">
        <v>46280</v>
      </c>
      <c r="J6099" s="30" t="n">
        <v>1000</v>
      </c>
      <c r="K6099" s="29" t="s">
        <v>120</v>
      </c>
      <c r="L6099" s="29" t="s">
        <v>144</v>
      </c>
      <c r="M6099" s="29"/>
      <c r="N6099" s="29" t="s">
        <v>122</v>
      </c>
      <c r="O6099" s="31" t="n">
        <v>46819</v>
      </c>
      <c r="P6099" s="29" t="s">
        <v>123</v>
      </c>
      <c r="Q6099" s="29" t="n">
        <f aca="false">IFERROR(VALUE(L6099),"")</f>
        <v>5</v>
      </c>
      <c r="R6099" s="29" t="n">
        <f aca="true">IF(O6099="","",O6099-TODAY())</f>
        <v>534</v>
      </c>
      <c r="S6099" s="29" t="str">
        <f aca="false">IF(C6099="&lt;&lt; vazio &gt;&gt;","VAZIA",IF(AND(O6099&lt;&gt;"",R6099&lt;0),"VENCIDO",IF(AND(O6099&lt;&gt;"",R6099&lt;=Parametros!$B$10),"PRÓX. VENCIMENTO",IF(F6099="Q","QUALIDADE",IF(F6099="S","BLOQUEADO",IF(F6099="R","RESTRITO/DEVOLUÇÃO",IF(OR(N6099="QUAR",N6099="QRES"),"QUARENTENA",IF(OR(B6099="DESCARTE",B6099="DEVOLUÇÃO"),"DESCARTE/DEVOLUÇÃO",IF(AND(D6099="",K6099&lt;&gt;""),"SEM LOTE",IF(AND(Q6099&lt;&gt;"",Q6099&gt;=Parametros!$B$11),"PARADO/SEM GIRO","OK"))))))))))</f>
        <v>OK</v>
      </c>
      <c r="T6099" s="29" t="str">
        <f aca="false">IF(AND($S6099="PARADO/SEM GIRO",$K6099="KG",OR(Painel!$B$5="(Todos)",A6099=Painel!$B$5)*OR(Painel!$E$5="(Todos)",P6099=Painel!$E$5)),$J6099+ROW()/10000000,"")</f>
        <v/>
      </c>
      <c r="U6099" s="29" t="str">
        <f aca="false">IF(AND($S6099="VENCIDO",$K6099="KG",OR(Painel!$B$5="(Todos)",A6099=Painel!$B$5)*OR(Painel!$E$5="(Todos)",P6099=Painel!$E$5)),$J6099+ROW()/10000000,"")</f>
        <v/>
      </c>
    </row>
    <row r="6100" customFormat="false" ht="15" hidden="false" customHeight="false" outlineLevel="0" collapsed="false">
      <c r="A6100" s="29" t="s">
        <v>52</v>
      </c>
      <c r="B6100" s="29" t="s">
        <v>11427</v>
      </c>
      <c r="C6100" s="29" t="s">
        <v>313</v>
      </c>
      <c r="D6100" s="29" t="s">
        <v>457</v>
      </c>
      <c r="E6100" s="29" t="n">
        <v>1</v>
      </c>
      <c r="F6100" s="29"/>
      <c r="G6100" s="29" t="s">
        <v>11428</v>
      </c>
      <c r="H6100" s="30" t="n">
        <v>999.9</v>
      </c>
      <c r="I6100" s="31" t="n">
        <v>46217</v>
      </c>
      <c r="J6100" s="30" t="n">
        <v>999.9</v>
      </c>
      <c r="K6100" s="29" t="s">
        <v>120</v>
      </c>
      <c r="L6100" s="29" t="s">
        <v>2586</v>
      </c>
      <c r="M6100" s="29"/>
      <c r="N6100" s="29" t="s">
        <v>122</v>
      </c>
      <c r="O6100" s="31" t="n">
        <v>46761</v>
      </c>
      <c r="P6100" s="29" t="s">
        <v>123</v>
      </c>
      <c r="Q6100" s="29" t="n">
        <f aca="false">IFERROR(VALUE(L6100),"")</f>
        <v>68</v>
      </c>
      <c r="R6100" s="29" t="n">
        <f aca="true">IF(O6100="","",O6100-TODAY())</f>
        <v>476</v>
      </c>
      <c r="S6100" s="29" t="str">
        <f aca="false">IF(C6100="&lt;&lt; vazio &gt;&gt;","VAZIA",IF(AND(O6100&lt;&gt;"",R6100&lt;0),"VENCIDO",IF(AND(O6100&lt;&gt;"",R6100&lt;=Parametros!$B$10),"PRÓX. VENCIMENTO",IF(F6100="Q","QUALIDADE",IF(F6100="S","BLOQUEADO",IF(F6100="R","RESTRITO/DEVOLUÇÃO",IF(OR(N6100="QUAR",N6100="QRES"),"QUARENTENA",IF(OR(B6100="DESCARTE",B6100="DEVOLUÇÃO"),"DESCARTE/DEVOLUÇÃO",IF(AND(D6100="",K6100&lt;&gt;""),"SEM LOTE",IF(AND(Q6100&lt;&gt;"",Q6100&gt;=Parametros!$B$11),"PARADO/SEM GIRO","OK"))))))))))</f>
        <v>OK</v>
      </c>
      <c r="T6100" s="29" t="str">
        <f aca="false">IF(AND($S6100="PARADO/SEM GIRO",$K6100="KG",OR(Painel!$B$5="(Todos)",A6100=Painel!$B$5)*OR(Painel!$E$5="(Todos)",P6100=Painel!$E$5)),$J6100+ROW()/10000000,"")</f>
        <v/>
      </c>
      <c r="U6100" s="29" t="str">
        <f aca="false">IF(AND($S6100="VENCIDO",$K6100="KG",OR(Painel!$B$5="(Todos)",A6100=Painel!$B$5)*OR(Painel!$E$5="(Todos)",P6100=Painel!$E$5)),$J6100+ROW()/10000000,"")</f>
        <v/>
      </c>
    </row>
    <row r="6101" customFormat="false" ht="15" hidden="false" customHeight="false" outlineLevel="0" collapsed="false">
      <c r="A6101" s="29" t="s">
        <v>52</v>
      </c>
      <c r="B6101" s="29" t="s">
        <v>11429</v>
      </c>
      <c r="C6101" s="29" t="s">
        <v>1381</v>
      </c>
      <c r="D6101" s="29" t="s">
        <v>1382</v>
      </c>
      <c r="E6101" s="29" t="n">
        <v>1</v>
      </c>
      <c r="F6101" s="29"/>
      <c r="G6101" s="29" t="s">
        <v>11430</v>
      </c>
      <c r="H6101" s="30" t="n">
        <v>800</v>
      </c>
      <c r="I6101" s="31" t="n">
        <v>46231</v>
      </c>
      <c r="J6101" s="30" t="n">
        <v>800</v>
      </c>
      <c r="K6101" s="29" t="s">
        <v>120</v>
      </c>
      <c r="L6101" s="29" t="s">
        <v>2246</v>
      </c>
      <c r="M6101" s="29"/>
      <c r="N6101" s="29" t="s">
        <v>122</v>
      </c>
      <c r="O6101" s="31" t="n">
        <v>46590</v>
      </c>
      <c r="P6101" s="29" t="s">
        <v>123</v>
      </c>
      <c r="Q6101" s="29" t="n">
        <f aca="false">IFERROR(VALUE(L6101),"")</f>
        <v>54</v>
      </c>
      <c r="R6101" s="29" t="n">
        <f aca="true">IF(O6101="","",O6101-TODAY())</f>
        <v>305</v>
      </c>
      <c r="S6101" s="29" t="str">
        <f aca="false">IF(C6101="&lt;&lt; vazio &gt;&gt;","VAZIA",IF(AND(O6101&lt;&gt;"",R6101&lt;0),"VENCIDO",IF(AND(O6101&lt;&gt;"",R6101&lt;=Parametros!$B$10),"PRÓX. VENCIMENTO",IF(F6101="Q","QUALIDADE",IF(F6101="S","BLOQUEADO",IF(F6101="R","RESTRITO/DEVOLUÇÃO",IF(OR(N6101="QUAR",N6101="QRES"),"QUARENTENA",IF(OR(B6101="DESCARTE",B6101="DEVOLUÇÃO"),"DESCARTE/DEVOLUÇÃO",IF(AND(D6101="",K6101&lt;&gt;""),"SEM LOTE",IF(AND(Q6101&lt;&gt;"",Q6101&gt;=Parametros!$B$11),"PARADO/SEM GIRO","OK"))))))))))</f>
        <v>OK</v>
      </c>
      <c r="T6101" s="29" t="str">
        <f aca="false">IF(AND($S6101="PARADO/SEM GIRO",$K6101="KG",OR(Painel!$B$5="(Todos)",A6101=Painel!$B$5)*OR(Painel!$E$5="(Todos)",P6101=Painel!$E$5)),$J6101+ROW()/10000000,"")</f>
        <v/>
      </c>
      <c r="U6101" s="29" t="str">
        <f aca="false">IF(AND($S6101="VENCIDO",$K6101="KG",OR(Painel!$B$5="(Todos)",A6101=Painel!$B$5)*OR(Painel!$E$5="(Todos)",P6101=Painel!$E$5)),$J6101+ROW()/10000000,"")</f>
        <v/>
      </c>
    </row>
    <row r="6102" customFormat="false" ht="15" hidden="false" customHeight="false" outlineLevel="0" collapsed="false">
      <c r="A6102" s="29" t="s">
        <v>52</v>
      </c>
      <c r="B6102" s="29" t="s">
        <v>11431</v>
      </c>
      <c r="C6102" s="29" t="s">
        <v>1274</v>
      </c>
      <c r="D6102" s="29" t="s">
        <v>10996</v>
      </c>
      <c r="E6102" s="29" t="n">
        <v>1</v>
      </c>
      <c r="F6102" s="29"/>
      <c r="G6102" s="29" t="s">
        <v>11432</v>
      </c>
      <c r="H6102" s="30" t="n">
        <v>300</v>
      </c>
      <c r="I6102" s="31" t="n">
        <v>46231</v>
      </c>
      <c r="J6102" s="30" t="n">
        <v>300</v>
      </c>
      <c r="K6102" s="29" t="s">
        <v>120</v>
      </c>
      <c r="L6102" s="29" t="s">
        <v>2246</v>
      </c>
      <c r="M6102" s="29"/>
      <c r="N6102" s="29" t="s">
        <v>122</v>
      </c>
      <c r="O6102" s="31" t="n">
        <v>46589</v>
      </c>
      <c r="P6102" s="29" t="s">
        <v>123</v>
      </c>
      <c r="Q6102" s="29" t="n">
        <f aca="false">IFERROR(VALUE(L6102),"")</f>
        <v>54</v>
      </c>
      <c r="R6102" s="29" t="n">
        <f aca="true">IF(O6102="","",O6102-TODAY())</f>
        <v>304</v>
      </c>
      <c r="S6102" s="29" t="str">
        <f aca="false">IF(C6102="&lt;&lt; vazio &gt;&gt;","VAZIA",IF(AND(O6102&lt;&gt;"",R6102&lt;0),"VENCIDO",IF(AND(O6102&lt;&gt;"",R6102&lt;=Parametros!$B$10),"PRÓX. VENCIMENTO",IF(F6102="Q","QUALIDADE",IF(F6102="S","BLOQUEADO",IF(F6102="R","RESTRITO/DEVOLUÇÃO",IF(OR(N6102="QUAR",N6102="QRES"),"QUARENTENA",IF(OR(B6102="DESCARTE",B6102="DEVOLUÇÃO"),"DESCARTE/DEVOLUÇÃO",IF(AND(D6102="",K6102&lt;&gt;""),"SEM LOTE",IF(AND(Q6102&lt;&gt;"",Q6102&gt;=Parametros!$B$11),"PARADO/SEM GIRO","OK"))))))))))</f>
        <v>OK</v>
      </c>
      <c r="T6102" s="29" t="str">
        <f aca="false">IF(AND($S6102="PARADO/SEM GIRO",$K6102="KG",OR(Painel!$B$5="(Todos)",A6102=Painel!$B$5)*OR(Painel!$E$5="(Todos)",P6102=Painel!$E$5)),$J6102+ROW()/10000000,"")</f>
        <v/>
      </c>
      <c r="U6102" s="29" t="str">
        <f aca="false">IF(AND($S6102="VENCIDO",$K6102="KG",OR(Painel!$B$5="(Todos)",A6102=Painel!$B$5)*OR(Painel!$E$5="(Todos)",P6102=Painel!$E$5)),$J6102+ROW()/10000000,"")</f>
        <v/>
      </c>
    </row>
    <row r="6103" customFormat="false" ht="15" hidden="false" customHeight="false" outlineLevel="0" collapsed="false">
      <c r="A6103" s="29" t="s">
        <v>52</v>
      </c>
      <c r="B6103" s="29" t="s">
        <v>11433</v>
      </c>
      <c r="C6103" s="29" t="s">
        <v>666</v>
      </c>
      <c r="D6103" s="29" t="s">
        <v>11434</v>
      </c>
      <c r="E6103" s="29" t="n">
        <v>1</v>
      </c>
      <c r="F6103" s="29"/>
      <c r="G6103" s="29" t="s">
        <v>11435</v>
      </c>
      <c r="H6103" s="30" t="n">
        <v>180.4</v>
      </c>
      <c r="I6103" s="31" t="n">
        <v>46277</v>
      </c>
      <c r="J6103" s="30" t="n">
        <v>180.4</v>
      </c>
      <c r="K6103" s="29" t="s">
        <v>120</v>
      </c>
      <c r="L6103" s="29" t="s">
        <v>811</v>
      </c>
      <c r="M6103" s="29"/>
      <c r="N6103" s="29" t="s">
        <v>122</v>
      </c>
      <c r="O6103" s="31" t="n">
        <v>46802</v>
      </c>
      <c r="P6103" s="29" t="s">
        <v>123</v>
      </c>
      <c r="Q6103" s="29" t="n">
        <f aca="false">IFERROR(VALUE(L6103),"")</f>
        <v>29</v>
      </c>
      <c r="R6103" s="29" t="n">
        <f aca="true">IF(O6103="","",O6103-TODAY())</f>
        <v>517</v>
      </c>
      <c r="S6103" s="29" t="str">
        <f aca="false">IF(C6103="&lt;&lt; vazio &gt;&gt;","VAZIA",IF(AND(O6103&lt;&gt;"",R6103&lt;0),"VENCIDO",IF(AND(O6103&lt;&gt;"",R6103&lt;=Parametros!$B$10),"PRÓX. VENCIMENTO",IF(F6103="Q","QUALIDADE",IF(F6103="S","BLOQUEADO",IF(F6103="R","RESTRITO/DEVOLUÇÃO",IF(OR(N6103="QUAR",N6103="QRES"),"QUARENTENA",IF(OR(B6103="DESCARTE",B6103="DEVOLUÇÃO"),"DESCARTE/DEVOLUÇÃO",IF(AND(D6103="",K6103&lt;&gt;""),"SEM LOTE",IF(AND(Q6103&lt;&gt;"",Q6103&gt;=Parametros!$B$11),"PARADO/SEM GIRO","OK"))))))))))</f>
        <v>OK</v>
      </c>
      <c r="T6103" s="29" t="str">
        <f aca="false">IF(AND($S6103="PARADO/SEM GIRO",$K6103="KG",OR(Painel!$B$5="(Todos)",A6103=Painel!$B$5)*OR(Painel!$E$5="(Todos)",P6103=Painel!$E$5)),$J6103+ROW()/10000000,"")</f>
        <v/>
      </c>
      <c r="U6103" s="29" t="str">
        <f aca="false">IF(AND($S6103="VENCIDO",$K6103="KG",OR(Painel!$B$5="(Todos)",A6103=Painel!$B$5)*OR(Painel!$E$5="(Todos)",P6103=Painel!$E$5)),$J6103+ROW()/10000000,"")</f>
        <v/>
      </c>
    </row>
    <row r="6104" customFormat="false" ht="15" hidden="false" customHeight="false" outlineLevel="0" collapsed="false">
      <c r="A6104" s="29" t="s">
        <v>52</v>
      </c>
      <c r="B6104" s="29" t="s">
        <v>11436</v>
      </c>
      <c r="C6104" s="29" t="s">
        <v>154</v>
      </c>
      <c r="D6104" s="29" t="s">
        <v>9831</v>
      </c>
      <c r="E6104" s="29" t="n">
        <v>1</v>
      </c>
      <c r="F6104" s="29" t="s">
        <v>137</v>
      </c>
      <c r="G6104" s="29" t="s">
        <v>11437</v>
      </c>
      <c r="H6104" s="30" t="n">
        <v>727.2</v>
      </c>
      <c r="I6104" s="31" t="n">
        <v>46240</v>
      </c>
      <c r="J6104" s="30" t="n">
        <v>727.2</v>
      </c>
      <c r="K6104" s="29" t="s">
        <v>120</v>
      </c>
      <c r="L6104" s="29" t="s">
        <v>1330</v>
      </c>
      <c r="M6104" s="29"/>
      <c r="N6104" s="29" t="s">
        <v>122</v>
      </c>
      <c r="O6104" s="31" t="n">
        <v>46333</v>
      </c>
      <c r="P6104" s="29" t="s">
        <v>123</v>
      </c>
      <c r="Q6104" s="29" t="n">
        <f aca="false">IFERROR(VALUE(L6104),"")</f>
        <v>45</v>
      </c>
      <c r="R6104" s="29" t="n">
        <f aca="true">IF(O6104="","",O6104-TODAY())</f>
        <v>48</v>
      </c>
      <c r="S6104" s="29" t="str">
        <f aca="false">IF(C6104="&lt;&lt; vazio &gt;&gt;","VAZIA",IF(AND(O6104&lt;&gt;"",R6104&lt;0),"VENCIDO",IF(AND(O6104&lt;&gt;"",R6104&lt;=Parametros!$B$10),"PRÓX. VENCIMENTO",IF(F6104="Q","QUALIDADE",IF(F6104="S","BLOQUEADO",IF(F6104="R","RESTRITO/DEVOLUÇÃO",IF(OR(N6104="QUAR",N6104="QRES"),"QUARENTENA",IF(OR(B6104="DESCARTE",B6104="DEVOLUÇÃO"),"DESCARTE/DEVOLUÇÃO",IF(AND(D6104="",K6104&lt;&gt;""),"SEM LOTE",IF(AND(Q6104&lt;&gt;"",Q6104&gt;=Parametros!$B$11),"PARADO/SEM GIRO","OK"))))))))))</f>
        <v>PRÓX. VENCIMENTO</v>
      </c>
      <c r="T6104" s="29" t="str">
        <f aca="false">IF(AND($S6104="PARADO/SEM GIRO",$K6104="KG",OR(Painel!$B$5="(Todos)",A6104=Painel!$B$5)*OR(Painel!$E$5="(Todos)",P6104=Painel!$E$5)),$J6104+ROW()/10000000,"")</f>
        <v/>
      </c>
      <c r="U6104" s="29" t="str">
        <f aca="false">IF(AND($S6104="VENCIDO",$K6104="KG",OR(Painel!$B$5="(Todos)",A6104=Painel!$B$5)*OR(Painel!$E$5="(Todos)",P6104=Painel!$E$5)),$J6104+ROW()/10000000,"")</f>
        <v/>
      </c>
    </row>
    <row r="6105" customFormat="false" ht="15" hidden="false" customHeight="false" outlineLevel="0" collapsed="false">
      <c r="A6105" s="29" t="s">
        <v>52</v>
      </c>
      <c r="B6105" s="29" t="s">
        <v>11438</v>
      </c>
      <c r="C6105" s="29" t="s">
        <v>581</v>
      </c>
      <c r="D6105" s="29" t="s">
        <v>511</v>
      </c>
      <c r="E6105" s="29" t="n">
        <v>1</v>
      </c>
      <c r="F6105" s="29" t="s">
        <v>268</v>
      </c>
      <c r="G6105" s="29" t="s">
        <v>11439</v>
      </c>
      <c r="H6105" s="30" t="n">
        <v>315</v>
      </c>
      <c r="I6105" s="31" t="n">
        <v>46272</v>
      </c>
      <c r="J6105" s="30" t="n">
        <v>315</v>
      </c>
      <c r="K6105" s="29" t="s">
        <v>120</v>
      </c>
      <c r="L6105" s="29" t="s">
        <v>126</v>
      </c>
      <c r="M6105" s="29"/>
      <c r="N6105" s="29" t="s">
        <v>122</v>
      </c>
      <c r="O6105" s="31" t="n">
        <v>46819</v>
      </c>
      <c r="P6105" s="29" t="s">
        <v>123</v>
      </c>
      <c r="Q6105" s="29" t="n">
        <f aca="false">IFERROR(VALUE(L6105),"")</f>
        <v>13</v>
      </c>
      <c r="R6105" s="29" t="n">
        <f aca="true">IF(O6105="","",O6105-TODAY())</f>
        <v>534</v>
      </c>
      <c r="S6105" s="29" t="str">
        <f aca="false">IF(C6105="&lt;&lt; vazio &gt;&gt;","VAZIA",IF(AND(O6105&lt;&gt;"",R6105&lt;0),"VENCIDO",IF(AND(O6105&lt;&gt;"",R6105&lt;=Parametros!$B$10),"PRÓX. VENCIMENTO",IF(F6105="Q","QUALIDADE",IF(F6105="S","BLOQUEADO",IF(F6105="R","RESTRITO/DEVOLUÇÃO",IF(OR(N6105="QUAR",N6105="QRES"),"QUARENTENA",IF(OR(B6105="DESCARTE",B6105="DEVOLUÇÃO"),"DESCARTE/DEVOLUÇÃO",IF(AND(D6105="",K6105&lt;&gt;""),"SEM LOTE",IF(AND(Q6105&lt;&gt;"",Q6105&gt;=Parametros!$B$11),"PARADO/SEM GIRO","OK"))))))))))</f>
        <v>QUALIDADE</v>
      </c>
      <c r="T6105" s="29" t="str">
        <f aca="false">IF(AND($S6105="PARADO/SEM GIRO",$K6105="KG",OR(Painel!$B$5="(Todos)",A6105=Painel!$B$5)*OR(Painel!$E$5="(Todos)",P6105=Painel!$E$5)),$J6105+ROW()/10000000,"")</f>
        <v/>
      </c>
      <c r="U6105" s="29" t="str">
        <f aca="false">IF(AND($S6105="VENCIDO",$K6105="KG",OR(Painel!$B$5="(Todos)",A6105=Painel!$B$5)*OR(Painel!$E$5="(Todos)",P6105=Painel!$E$5)),$J6105+ROW()/10000000,"")</f>
        <v/>
      </c>
    </row>
    <row r="6106" customFormat="false" ht="15" hidden="false" customHeight="false" outlineLevel="0" collapsed="false">
      <c r="A6106" s="29" t="s">
        <v>52</v>
      </c>
      <c r="B6106" s="29" t="s">
        <v>11440</v>
      </c>
      <c r="C6106" s="29" t="s">
        <v>876</v>
      </c>
      <c r="D6106" s="29" t="s">
        <v>7430</v>
      </c>
      <c r="E6106" s="29" t="n">
        <v>1</v>
      </c>
      <c r="F6106" s="29"/>
      <c r="G6106" s="29" t="s">
        <v>11441</v>
      </c>
      <c r="H6106" s="30" t="n">
        <v>720</v>
      </c>
      <c r="I6106" s="31" t="n">
        <v>46279</v>
      </c>
      <c r="J6106" s="30" t="n">
        <v>720</v>
      </c>
      <c r="K6106" s="29" t="s">
        <v>120</v>
      </c>
      <c r="L6106" s="29" t="s">
        <v>350</v>
      </c>
      <c r="M6106" s="29"/>
      <c r="N6106" s="29" t="s">
        <v>122</v>
      </c>
      <c r="O6106" s="31" t="n">
        <v>46820</v>
      </c>
      <c r="P6106" s="29" t="s">
        <v>123</v>
      </c>
      <c r="Q6106" s="29" t="n">
        <f aca="false">IFERROR(VALUE(L6106),"")</f>
        <v>6</v>
      </c>
      <c r="R6106" s="29" t="n">
        <f aca="true">IF(O6106="","",O6106-TODAY())</f>
        <v>535</v>
      </c>
      <c r="S6106" s="29" t="str">
        <f aca="false">IF(C6106="&lt;&lt; vazio &gt;&gt;","VAZIA",IF(AND(O6106&lt;&gt;"",R6106&lt;0),"VENCIDO",IF(AND(O6106&lt;&gt;"",R6106&lt;=Parametros!$B$10),"PRÓX. VENCIMENTO",IF(F6106="Q","QUALIDADE",IF(F6106="S","BLOQUEADO",IF(F6106="R","RESTRITO/DEVOLUÇÃO",IF(OR(N6106="QUAR",N6106="QRES"),"QUARENTENA",IF(OR(B6106="DESCARTE",B6106="DEVOLUÇÃO"),"DESCARTE/DEVOLUÇÃO",IF(AND(D6106="",K6106&lt;&gt;""),"SEM LOTE",IF(AND(Q6106&lt;&gt;"",Q6106&gt;=Parametros!$B$11),"PARADO/SEM GIRO","OK"))))))))))</f>
        <v>OK</v>
      </c>
      <c r="T6106" s="29" t="str">
        <f aca="false">IF(AND($S6106="PARADO/SEM GIRO",$K6106="KG",OR(Painel!$B$5="(Todos)",A6106=Painel!$B$5)*OR(Painel!$E$5="(Todos)",P6106=Painel!$E$5)),$J6106+ROW()/10000000,"")</f>
        <v/>
      </c>
      <c r="U6106" s="29" t="str">
        <f aca="false">IF(AND($S6106="VENCIDO",$K6106="KG",OR(Painel!$B$5="(Todos)",A6106=Painel!$B$5)*OR(Painel!$E$5="(Todos)",P6106=Painel!$E$5)),$J6106+ROW()/10000000,"")</f>
        <v/>
      </c>
    </row>
    <row r="6107" customFormat="false" ht="15" hidden="false" customHeight="false" outlineLevel="0" collapsed="false">
      <c r="A6107" s="29" t="s">
        <v>52</v>
      </c>
      <c r="B6107" s="29" t="s">
        <v>11442</v>
      </c>
      <c r="C6107" s="29" t="s">
        <v>5213</v>
      </c>
      <c r="D6107" s="29" t="s">
        <v>11241</v>
      </c>
      <c r="E6107" s="29" t="n">
        <v>1</v>
      </c>
      <c r="F6107" s="29"/>
      <c r="G6107" s="29" t="s">
        <v>11443</v>
      </c>
      <c r="H6107" s="30" t="n">
        <v>700</v>
      </c>
      <c r="I6107" s="31" t="n">
        <v>46248</v>
      </c>
      <c r="J6107" s="30" t="n">
        <v>700</v>
      </c>
      <c r="K6107" s="29" t="s">
        <v>120</v>
      </c>
      <c r="L6107" s="29" t="s">
        <v>1723</v>
      </c>
      <c r="M6107" s="29"/>
      <c r="N6107" s="29" t="s">
        <v>122</v>
      </c>
      <c r="O6107" s="31" t="n">
        <v>46786</v>
      </c>
      <c r="P6107" s="29" t="s">
        <v>123</v>
      </c>
      <c r="Q6107" s="29" t="n">
        <f aca="false">IFERROR(VALUE(L6107),"")</f>
        <v>37</v>
      </c>
      <c r="R6107" s="29" t="n">
        <f aca="true">IF(O6107="","",O6107-TODAY())</f>
        <v>501</v>
      </c>
      <c r="S6107" s="29" t="str">
        <f aca="false">IF(C6107="&lt;&lt; vazio &gt;&gt;","VAZIA",IF(AND(O6107&lt;&gt;"",R6107&lt;0),"VENCIDO",IF(AND(O6107&lt;&gt;"",R6107&lt;=Parametros!$B$10),"PRÓX. VENCIMENTO",IF(F6107="Q","QUALIDADE",IF(F6107="S","BLOQUEADO",IF(F6107="R","RESTRITO/DEVOLUÇÃO",IF(OR(N6107="QUAR",N6107="QRES"),"QUARENTENA",IF(OR(B6107="DESCARTE",B6107="DEVOLUÇÃO"),"DESCARTE/DEVOLUÇÃO",IF(AND(D6107="",K6107&lt;&gt;""),"SEM LOTE",IF(AND(Q6107&lt;&gt;"",Q6107&gt;=Parametros!$B$11),"PARADO/SEM GIRO","OK"))))))))))</f>
        <v>OK</v>
      </c>
      <c r="T6107" s="29" t="str">
        <f aca="false">IF(AND($S6107="PARADO/SEM GIRO",$K6107="KG",OR(Painel!$B$5="(Todos)",A6107=Painel!$B$5)*OR(Painel!$E$5="(Todos)",P6107=Painel!$E$5)),$J6107+ROW()/10000000,"")</f>
        <v/>
      </c>
      <c r="U6107" s="29" t="str">
        <f aca="false">IF(AND($S6107="VENCIDO",$K6107="KG",OR(Painel!$B$5="(Todos)",A6107=Painel!$B$5)*OR(Painel!$E$5="(Todos)",P6107=Painel!$E$5)),$J6107+ROW()/10000000,"")</f>
        <v/>
      </c>
    </row>
    <row r="6108" customFormat="false" ht="15" hidden="false" customHeight="false" outlineLevel="0" collapsed="false">
      <c r="A6108" s="29" t="s">
        <v>52</v>
      </c>
      <c r="B6108" s="29" t="s">
        <v>11444</v>
      </c>
      <c r="C6108" s="29" t="s">
        <v>691</v>
      </c>
      <c r="D6108" s="29" t="s">
        <v>11445</v>
      </c>
      <c r="E6108" s="29" t="n">
        <v>1</v>
      </c>
      <c r="F6108" s="29"/>
      <c r="G6108" s="29" t="s">
        <v>11446</v>
      </c>
      <c r="H6108" s="30" t="n">
        <v>960</v>
      </c>
      <c r="I6108" s="31" t="n">
        <v>46272</v>
      </c>
      <c r="J6108" s="30" t="n">
        <v>960</v>
      </c>
      <c r="K6108" s="29" t="s">
        <v>120</v>
      </c>
      <c r="L6108" s="29" t="s">
        <v>126</v>
      </c>
      <c r="M6108" s="29"/>
      <c r="N6108" s="29" t="s">
        <v>122</v>
      </c>
      <c r="O6108" s="31" t="n">
        <v>46528</v>
      </c>
      <c r="P6108" s="29" t="s">
        <v>123</v>
      </c>
      <c r="Q6108" s="29" t="n">
        <f aca="false">IFERROR(VALUE(L6108),"")</f>
        <v>13</v>
      </c>
      <c r="R6108" s="29" t="n">
        <f aca="true">IF(O6108="","",O6108-TODAY())</f>
        <v>243</v>
      </c>
      <c r="S6108" s="29" t="str">
        <f aca="false">IF(C6108="&lt;&lt; vazio &gt;&gt;","VAZIA",IF(AND(O6108&lt;&gt;"",R6108&lt;0),"VENCIDO",IF(AND(O6108&lt;&gt;"",R6108&lt;=Parametros!$B$10),"PRÓX. VENCIMENTO",IF(F6108="Q","QUALIDADE",IF(F6108="S","BLOQUEADO",IF(F6108="R","RESTRITO/DEVOLUÇÃO",IF(OR(N6108="QUAR",N6108="QRES"),"QUARENTENA",IF(OR(B6108="DESCARTE",B6108="DEVOLUÇÃO"),"DESCARTE/DEVOLUÇÃO",IF(AND(D6108="",K6108&lt;&gt;""),"SEM LOTE",IF(AND(Q6108&lt;&gt;"",Q6108&gt;=Parametros!$B$11),"PARADO/SEM GIRO","OK"))))))))))</f>
        <v>OK</v>
      </c>
      <c r="T6108" s="29" t="str">
        <f aca="false">IF(AND($S6108="PARADO/SEM GIRO",$K6108="KG",OR(Painel!$B$5="(Todos)",A6108=Painel!$B$5)*OR(Painel!$E$5="(Todos)",P6108=Painel!$E$5)),$J6108+ROW()/10000000,"")</f>
        <v/>
      </c>
      <c r="U6108" s="29" t="str">
        <f aca="false">IF(AND($S6108="VENCIDO",$K6108="KG",OR(Painel!$B$5="(Todos)",A6108=Painel!$B$5)*OR(Painel!$E$5="(Todos)",P6108=Painel!$E$5)),$J6108+ROW()/10000000,"")</f>
        <v/>
      </c>
    </row>
    <row r="6109" customFormat="false" ht="15" hidden="false" customHeight="false" outlineLevel="0" collapsed="false">
      <c r="A6109" s="29" t="s">
        <v>52</v>
      </c>
      <c r="B6109" s="29" t="s">
        <v>11447</v>
      </c>
      <c r="C6109" s="29" t="s">
        <v>186</v>
      </c>
      <c r="D6109" s="29" t="s">
        <v>3491</v>
      </c>
      <c r="E6109" s="29" t="n">
        <v>1</v>
      </c>
      <c r="F6109" s="29"/>
      <c r="G6109" s="29" t="s">
        <v>11448</v>
      </c>
      <c r="H6109" s="30" t="n">
        <v>545.4</v>
      </c>
      <c r="I6109" s="31" t="n">
        <v>46273</v>
      </c>
      <c r="J6109" s="30" t="n">
        <v>545.4</v>
      </c>
      <c r="K6109" s="29" t="s">
        <v>120</v>
      </c>
      <c r="L6109" s="29" t="s">
        <v>149</v>
      </c>
      <c r="M6109" s="29"/>
      <c r="N6109" s="29" t="s">
        <v>122</v>
      </c>
      <c r="O6109" s="31" t="n">
        <v>46810</v>
      </c>
      <c r="P6109" s="29" t="s">
        <v>123</v>
      </c>
      <c r="Q6109" s="29" t="n">
        <f aca="false">IFERROR(VALUE(L6109),"")</f>
        <v>12</v>
      </c>
      <c r="R6109" s="29" t="n">
        <f aca="true">IF(O6109="","",O6109-TODAY())</f>
        <v>525</v>
      </c>
      <c r="S6109" s="29" t="str">
        <f aca="false">IF(C6109="&lt;&lt; vazio &gt;&gt;","VAZIA",IF(AND(O6109&lt;&gt;"",R6109&lt;0),"VENCIDO",IF(AND(O6109&lt;&gt;"",R6109&lt;=Parametros!$B$10),"PRÓX. VENCIMENTO",IF(F6109="Q","QUALIDADE",IF(F6109="S","BLOQUEADO",IF(F6109="R","RESTRITO/DEVOLUÇÃO",IF(OR(N6109="QUAR",N6109="QRES"),"QUARENTENA",IF(OR(B6109="DESCARTE",B6109="DEVOLUÇÃO"),"DESCARTE/DEVOLUÇÃO",IF(AND(D6109="",K6109&lt;&gt;""),"SEM LOTE",IF(AND(Q6109&lt;&gt;"",Q6109&gt;=Parametros!$B$11),"PARADO/SEM GIRO","OK"))))))))))</f>
        <v>OK</v>
      </c>
      <c r="T6109" s="29" t="str">
        <f aca="false">IF(AND($S6109="PARADO/SEM GIRO",$K6109="KG",OR(Painel!$B$5="(Todos)",A6109=Painel!$B$5)*OR(Painel!$E$5="(Todos)",P6109=Painel!$E$5)),$J6109+ROW()/10000000,"")</f>
        <v/>
      </c>
      <c r="U6109" s="29" t="str">
        <f aca="false">IF(AND($S6109="VENCIDO",$K6109="KG",OR(Painel!$B$5="(Todos)",A6109=Painel!$B$5)*OR(Painel!$E$5="(Todos)",P6109=Painel!$E$5)),$J6109+ROW()/10000000,"")</f>
        <v/>
      </c>
    </row>
    <row r="6110" customFormat="false" ht="15" hidden="false" customHeight="false" outlineLevel="0" collapsed="false">
      <c r="A6110" s="29" t="s">
        <v>52</v>
      </c>
      <c r="B6110" s="29" t="s">
        <v>11449</v>
      </c>
      <c r="C6110" s="29" t="s">
        <v>876</v>
      </c>
      <c r="D6110" s="29" t="s">
        <v>11401</v>
      </c>
      <c r="E6110" s="29" t="n">
        <v>1</v>
      </c>
      <c r="F6110" s="29"/>
      <c r="G6110" s="29" t="s">
        <v>11450</v>
      </c>
      <c r="H6110" s="30" t="n">
        <v>720</v>
      </c>
      <c r="I6110" s="31" t="n">
        <v>46276</v>
      </c>
      <c r="J6110" s="30" t="n">
        <v>720</v>
      </c>
      <c r="K6110" s="29" t="s">
        <v>120</v>
      </c>
      <c r="L6110" s="29" t="s">
        <v>133</v>
      </c>
      <c r="M6110" s="29"/>
      <c r="N6110" s="29" t="s">
        <v>122</v>
      </c>
      <c r="O6110" s="31" t="n">
        <v>46819</v>
      </c>
      <c r="P6110" s="29" t="s">
        <v>123</v>
      </c>
      <c r="Q6110" s="29" t="n">
        <f aca="false">IFERROR(VALUE(L6110),"")</f>
        <v>9</v>
      </c>
      <c r="R6110" s="29" t="n">
        <f aca="true">IF(O6110="","",O6110-TODAY())</f>
        <v>534</v>
      </c>
      <c r="S6110" s="29" t="str">
        <f aca="false">IF(C6110="&lt;&lt; vazio &gt;&gt;","VAZIA",IF(AND(O6110&lt;&gt;"",R6110&lt;0),"VENCIDO",IF(AND(O6110&lt;&gt;"",R6110&lt;=Parametros!$B$10),"PRÓX. VENCIMENTO",IF(F6110="Q","QUALIDADE",IF(F6110="S","BLOQUEADO",IF(F6110="R","RESTRITO/DEVOLUÇÃO",IF(OR(N6110="QUAR",N6110="QRES"),"QUARENTENA",IF(OR(B6110="DESCARTE",B6110="DEVOLUÇÃO"),"DESCARTE/DEVOLUÇÃO",IF(AND(D6110="",K6110&lt;&gt;""),"SEM LOTE",IF(AND(Q6110&lt;&gt;"",Q6110&gt;=Parametros!$B$11),"PARADO/SEM GIRO","OK"))))))))))</f>
        <v>OK</v>
      </c>
      <c r="T6110" s="29" t="str">
        <f aca="false">IF(AND($S6110="PARADO/SEM GIRO",$K6110="KG",OR(Painel!$B$5="(Todos)",A6110=Painel!$B$5)*OR(Painel!$E$5="(Todos)",P6110=Painel!$E$5)),$J6110+ROW()/10000000,"")</f>
        <v/>
      </c>
      <c r="U6110" s="29" t="str">
        <f aca="false">IF(AND($S6110="VENCIDO",$K6110="KG",OR(Painel!$B$5="(Todos)",A6110=Painel!$B$5)*OR(Painel!$E$5="(Todos)",P6110=Painel!$E$5)),$J6110+ROW()/10000000,"")</f>
        <v/>
      </c>
    </row>
    <row r="6111" customFormat="false" ht="15" hidden="false" customHeight="false" outlineLevel="0" collapsed="false">
      <c r="A6111" s="29" t="s">
        <v>52</v>
      </c>
      <c r="B6111" s="29" t="s">
        <v>11451</v>
      </c>
      <c r="C6111" s="29" t="s">
        <v>666</v>
      </c>
      <c r="D6111" s="29" t="s">
        <v>667</v>
      </c>
      <c r="E6111" s="29" t="n">
        <v>1</v>
      </c>
      <c r="F6111" s="29" t="s">
        <v>268</v>
      </c>
      <c r="G6111" s="29" t="s">
        <v>11452</v>
      </c>
      <c r="H6111" s="30" t="n">
        <v>590.4</v>
      </c>
      <c r="I6111" s="31" t="n">
        <v>46284</v>
      </c>
      <c r="J6111" s="30" t="n">
        <v>590.4</v>
      </c>
      <c r="K6111" s="29" t="s">
        <v>120</v>
      </c>
      <c r="L6111" s="29" t="s">
        <v>388</v>
      </c>
      <c r="M6111" s="29"/>
      <c r="N6111" s="29" t="s">
        <v>122</v>
      </c>
      <c r="O6111" s="31" t="n">
        <v>46831</v>
      </c>
      <c r="P6111" s="29" t="s">
        <v>123</v>
      </c>
      <c r="Q6111" s="29" t="n">
        <f aca="false">IFERROR(VALUE(L6111),"")</f>
        <v>1</v>
      </c>
      <c r="R6111" s="29" t="n">
        <f aca="true">IF(O6111="","",O6111-TODAY())</f>
        <v>546</v>
      </c>
      <c r="S6111" s="29" t="str">
        <f aca="false">IF(C6111="&lt;&lt; vazio &gt;&gt;","VAZIA",IF(AND(O6111&lt;&gt;"",R6111&lt;0),"VENCIDO",IF(AND(O6111&lt;&gt;"",R6111&lt;=Parametros!$B$10),"PRÓX. VENCIMENTO",IF(F6111="Q","QUALIDADE",IF(F6111="S","BLOQUEADO",IF(F6111="R","RESTRITO/DEVOLUÇÃO",IF(OR(N6111="QUAR",N6111="QRES"),"QUARENTENA",IF(OR(B6111="DESCARTE",B6111="DEVOLUÇÃO"),"DESCARTE/DEVOLUÇÃO",IF(AND(D6111="",K6111&lt;&gt;""),"SEM LOTE",IF(AND(Q6111&lt;&gt;"",Q6111&gt;=Parametros!$B$11),"PARADO/SEM GIRO","OK"))))))))))</f>
        <v>QUALIDADE</v>
      </c>
      <c r="T6111" s="29" t="str">
        <f aca="false">IF(AND($S6111="PARADO/SEM GIRO",$K6111="KG",OR(Painel!$B$5="(Todos)",A6111=Painel!$B$5)*OR(Painel!$E$5="(Todos)",P6111=Painel!$E$5)),$J6111+ROW()/10000000,"")</f>
        <v/>
      </c>
      <c r="U6111" s="29" t="str">
        <f aca="false">IF(AND($S6111="VENCIDO",$K6111="KG",OR(Painel!$B$5="(Todos)",A6111=Painel!$B$5)*OR(Painel!$E$5="(Todos)",P6111=Painel!$E$5)),$J6111+ROW()/10000000,"")</f>
        <v/>
      </c>
    </row>
    <row r="6112" customFormat="false" ht="15" hidden="false" customHeight="false" outlineLevel="0" collapsed="false">
      <c r="A6112" s="29" t="s">
        <v>52</v>
      </c>
      <c r="B6112" s="29" t="s">
        <v>11453</v>
      </c>
      <c r="C6112" s="29" t="s">
        <v>917</v>
      </c>
      <c r="D6112" s="29" t="s">
        <v>394</v>
      </c>
      <c r="E6112" s="29" t="n">
        <v>1</v>
      </c>
      <c r="F6112" s="29" t="s">
        <v>268</v>
      </c>
      <c r="G6112" s="29" t="s">
        <v>11454</v>
      </c>
      <c r="H6112" s="30" t="n">
        <v>800</v>
      </c>
      <c r="I6112" s="31" t="n">
        <v>46272</v>
      </c>
      <c r="J6112" s="30" t="n">
        <v>800</v>
      </c>
      <c r="K6112" s="29" t="s">
        <v>120</v>
      </c>
      <c r="L6112" s="29" t="s">
        <v>126</v>
      </c>
      <c r="M6112" s="29"/>
      <c r="N6112" s="29" t="s">
        <v>122</v>
      </c>
      <c r="O6112" s="31" t="n">
        <v>46815</v>
      </c>
      <c r="P6112" s="29" t="s">
        <v>123</v>
      </c>
      <c r="Q6112" s="29" t="n">
        <f aca="false">IFERROR(VALUE(L6112),"")</f>
        <v>13</v>
      </c>
      <c r="R6112" s="29" t="n">
        <f aca="true">IF(O6112="","",O6112-TODAY())</f>
        <v>530</v>
      </c>
      <c r="S6112" s="29" t="str">
        <f aca="false">IF(C6112="&lt;&lt; vazio &gt;&gt;","VAZIA",IF(AND(O6112&lt;&gt;"",R6112&lt;0),"VENCIDO",IF(AND(O6112&lt;&gt;"",R6112&lt;=Parametros!$B$10),"PRÓX. VENCIMENTO",IF(F6112="Q","QUALIDADE",IF(F6112="S","BLOQUEADO",IF(F6112="R","RESTRITO/DEVOLUÇÃO",IF(OR(N6112="QUAR",N6112="QRES"),"QUARENTENA",IF(OR(B6112="DESCARTE",B6112="DEVOLUÇÃO"),"DESCARTE/DEVOLUÇÃO",IF(AND(D6112="",K6112&lt;&gt;""),"SEM LOTE",IF(AND(Q6112&lt;&gt;"",Q6112&gt;=Parametros!$B$11),"PARADO/SEM GIRO","OK"))))))))))</f>
        <v>QUALIDADE</v>
      </c>
      <c r="T6112" s="29" t="str">
        <f aca="false">IF(AND($S6112="PARADO/SEM GIRO",$K6112="KG",OR(Painel!$B$5="(Todos)",A6112=Painel!$B$5)*OR(Painel!$E$5="(Todos)",P6112=Painel!$E$5)),$J6112+ROW()/10000000,"")</f>
        <v/>
      </c>
      <c r="U6112" s="29" t="str">
        <f aca="false">IF(AND($S6112="VENCIDO",$K6112="KG",OR(Painel!$B$5="(Todos)",A6112=Painel!$B$5)*OR(Painel!$E$5="(Todos)",P6112=Painel!$E$5)),$J6112+ROW()/10000000,"")</f>
        <v/>
      </c>
    </row>
    <row r="6113" customFormat="false" ht="15" hidden="false" customHeight="false" outlineLevel="0" collapsed="false">
      <c r="A6113" s="29" t="s">
        <v>52</v>
      </c>
      <c r="B6113" s="29" t="s">
        <v>11455</v>
      </c>
      <c r="C6113" s="29" t="s">
        <v>4484</v>
      </c>
      <c r="D6113" s="29" t="s">
        <v>8828</v>
      </c>
      <c r="E6113" s="29" t="n">
        <v>1</v>
      </c>
      <c r="F6113" s="29"/>
      <c r="G6113" s="29" t="s">
        <v>11456</v>
      </c>
      <c r="H6113" s="30" t="n">
        <v>480</v>
      </c>
      <c r="I6113" s="31" t="n">
        <v>45981</v>
      </c>
      <c r="J6113" s="30" t="n">
        <v>480</v>
      </c>
      <c r="K6113" s="29" t="s">
        <v>120</v>
      </c>
      <c r="L6113" s="29" t="s">
        <v>11457</v>
      </c>
      <c r="M6113" s="29"/>
      <c r="N6113" s="29" t="s">
        <v>122</v>
      </c>
      <c r="O6113" s="31" t="n">
        <v>46548</v>
      </c>
      <c r="P6113" s="29" t="s">
        <v>123</v>
      </c>
      <c r="Q6113" s="29" t="n">
        <f aca="false">IFERROR(VALUE(L6113),"")</f>
        <v>304</v>
      </c>
      <c r="R6113" s="29" t="n">
        <f aca="true">IF(O6113="","",O6113-TODAY())</f>
        <v>263</v>
      </c>
      <c r="S6113" s="29" t="str">
        <f aca="false">IF(C6113="&lt;&lt; vazio &gt;&gt;","VAZIA",IF(AND(O6113&lt;&gt;"",R6113&lt;0),"VENCIDO",IF(AND(O6113&lt;&gt;"",R6113&lt;=Parametros!$B$10),"PRÓX. VENCIMENTO",IF(F6113="Q","QUALIDADE",IF(F6113="S","BLOQUEADO",IF(F6113="R","RESTRITO/DEVOLUÇÃO",IF(OR(N6113="QUAR",N6113="QRES"),"QUARENTENA",IF(OR(B6113="DESCARTE",B6113="DEVOLUÇÃO"),"DESCARTE/DEVOLUÇÃO",IF(AND(D6113="",K6113&lt;&gt;""),"SEM LOTE",IF(AND(Q6113&lt;&gt;"",Q6113&gt;=Parametros!$B$11),"PARADO/SEM GIRO","OK"))))))))))</f>
        <v>PARADO/SEM GIRO</v>
      </c>
      <c r="T6113" s="29" t="n">
        <f aca="false">IF(AND($S6113="PARADO/SEM GIRO",$K6113="KG",OR(Painel!$B$5="(Todos)",A6113=Painel!$B$5)*OR(Painel!$E$5="(Todos)",P6113=Painel!$E$5)),$J6113+ROW()/10000000,"")</f>
        <v>480.0006113</v>
      </c>
      <c r="U6113" s="29" t="str">
        <f aca="false">IF(AND($S6113="VENCIDO",$K6113="KG",OR(Painel!$B$5="(Todos)",A6113=Painel!$B$5)*OR(Painel!$E$5="(Todos)",P6113=Painel!$E$5)),$J6113+ROW()/10000000,"")</f>
        <v/>
      </c>
    </row>
    <row r="6114" customFormat="false" ht="15" hidden="false" customHeight="false" outlineLevel="0" collapsed="false">
      <c r="A6114" s="29" t="s">
        <v>52</v>
      </c>
      <c r="B6114" s="29" t="s">
        <v>11458</v>
      </c>
      <c r="C6114" s="29" t="s">
        <v>1381</v>
      </c>
      <c r="D6114" s="29" t="s">
        <v>1382</v>
      </c>
      <c r="E6114" s="29" t="n">
        <v>1</v>
      </c>
      <c r="F6114" s="29"/>
      <c r="G6114" s="29" t="s">
        <v>11459</v>
      </c>
      <c r="H6114" s="30" t="n">
        <v>800</v>
      </c>
      <c r="I6114" s="31" t="n">
        <v>46231</v>
      </c>
      <c r="J6114" s="30" t="n">
        <v>800</v>
      </c>
      <c r="K6114" s="29" t="s">
        <v>120</v>
      </c>
      <c r="L6114" s="29" t="s">
        <v>2246</v>
      </c>
      <c r="M6114" s="29"/>
      <c r="N6114" s="29" t="s">
        <v>122</v>
      </c>
      <c r="O6114" s="31" t="n">
        <v>46590</v>
      </c>
      <c r="P6114" s="29" t="s">
        <v>123</v>
      </c>
      <c r="Q6114" s="29" t="n">
        <f aca="false">IFERROR(VALUE(L6114),"")</f>
        <v>54</v>
      </c>
      <c r="R6114" s="29" t="n">
        <f aca="true">IF(O6114="","",O6114-TODAY())</f>
        <v>305</v>
      </c>
      <c r="S6114" s="29" t="str">
        <f aca="false">IF(C6114="&lt;&lt; vazio &gt;&gt;","VAZIA",IF(AND(O6114&lt;&gt;"",R6114&lt;0),"VENCIDO",IF(AND(O6114&lt;&gt;"",R6114&lt;=Parametros!$B$10),"PRÓX. VENCIMENTO",IF(F6114="Q","QUALIDADE",IF(F6114="S","BLOQUEADO",IF(F6114="R","RESTRITO/DEVOLUÇÃO",IF(OR(N6114="QUAR",N6114="QRES"),"QUARENTENA",IF(OR(B6114="DESCARTE",B6114="DEVOLUÇÃO"),"DESCARTE/DEVOLUÇÃO",IF(AND(D6114="",K6114&lt;&gt;""),"SEM LOTE",IF(AND(Q6114&lt;&gt;"",Q6114&gt;=Parametros!$B$11),"PARADO/SEM GIRO","OK"))))))))))</f>
        <v>OK</v>
      </c>
      <c r="T6114" s="29" t="str">
        <f aca="false">IF(AND($S6114="PARADO/SEM GIRO",$K6114="KG",OR(Painel!$B$5="(Todos)",A6114=Painel!$B$5)*OR(Painel!$E$5="(Todos)",P6114=Painel!$E$5)),$J6114+ROW()/10000000,"")</f>
        <v/>
      </c>
      <c r="U6114" s="29" t="str">
        <f aca="false">IF(AND($S6114="VENCIDO",$K6114="KG",OR(Painel!$B$5="(Todos)",A6114=Painel!$B$5)*OR(Painel!$E$5="(Todos)",P6114=Painel!$E$5)),$J6114+ROW()/10000000,"")</f>
        <v/>
      </c>
    </row>
    <row r="6115" customFormat="false" ht="15" hidden="false" customHeight="false" outlineLevel="0" collapsed="false">
      <c r="A6115" s="29" t="s">
        <v>52</v>
      </c>
      <c r="B6115" s="29" t="s">
        <v>11460</v>
      </c>
      <c r="C6115" s="29" t="s">
        <v>308</v>
      </c>
      <c r="D6115" s="29" t="s">
        <v>730</v>
      </c>
      <c r="E6115" s="29" t="n">
        <v>1</v>
      </c>
      <c r="F6115" s="29"/>
      <c r="G6115" s="29" t="s">
        <v>11461</v>
      </c>
      <c r="H6115" s="30" t="n">
        <v>315</v>
      </c>
      <c r="I6115" s="31" t="n">
        <v>46276</v>
      </c>
      <c r="J6115" s="30" t="n">
        <v>315</v>
      </c>
      <c r="K6115" s="29" t="s">
        <v>120</v>
      </c>
      <c r="L6115" s="29" t="s">
        <v>133</v>
      </c>
      <c r="M6115" s="29"/>
      <c r="N6115" s="29" t="s">
        <v>122</v>
      </c>
      <c r="O6115" s="31" t="n">
        <v>46817</v>
      </c>
      <c r="P6115" s="29" t="s">
        <v>123</v>
      </c>
      <c r="Q6115" s="29" t="n">
        <f aca="false">IFERROR(VALUE(L6115),"")</f>
        <v>9</v>
      </c>
      <c r="R6115" s="29" t="n">
        <f aca="true">IF(O6115="","",O6115-TODAY())</f>
        <v>532</v>
      </c>
      <c r="S6115" s="29" t="str">
        <f aca="false">IF(C6115="&lt;&lt; vazio &gt;&gt;","VAZIA",IF(AND(O6115&lt;&gt;"",R6115&lt;0),"VENCIDO",IF(AND(O6115&lt;&gt;"",R6115&lt;=Parametros!$B$10),"PRÓX. VENCIMENTO",IF(F6115="Q","QUALIDADE",IF(F6115="S","BLOQUEADO",IF(F6115="R","RESTRITO/DEVOLUÇÃO",IF(OR(N6115="QUAR",N6115="QRES"),"QUARENTENA",IF(OR(B6115="DESCARTE",B6115="DEVOLUÇÃO"),"DESCARTE/DEVOLUÇÃO",IF(AND(D6115="",K6115&lt;&gt;""),"SEM LOTE",IF(AND(Q6115&lt;&gt;"",Q6115&gt;=Parametros!$B$11),"PARADO/SEM GIRO","OK"))))))))))</f>
        <v>OK</v>
      </c>
      <c r="T6115" s="29" t="str">
        <f aca="false">IF(AND($S6115="PARADO/SEM GIRO",$K6115="KG",OR(Painel!$B$5="(Todos)",A6115=Painel!$B$5)*OR(Painel!$E$5="(Todos)",P6115=Painel!$E$5)),$J6115+ROW()/10000000,"")</f>
        <v/>
      </c>
      <c r="U6115" s="29" t="str">
        <f aca="false">IF(AND($S6115="VENCIDO",$K6115="KG",OR(Painel!$B$5="(Todos)",A6115=Painel!$B$5)*OR(Painel!$E$5="(Todos)",P6115=Painel!$E$5)),$J6115+ROW()/10000000,"")</f>
        <v/>
      </c>
    </row>
    <row r="6116" customFormat="false" ht="15" hidden="false" customHeight="false" outlineLevel="0" collapsed="false">
      <c r="A6116" s="29" t="s">
        <v>52</v>
      </c>
      <c r="B6116" s="29" t="s">
        <v>11462</v>
      </c>
      <c r="C6116" s="29" t="s">
        <v>533</v>
      </c>
      <c r="D6116" s="29" t="s">
        <v>11463</v>
      </c>
      <c r="E6116" s="29" t="n">
        <v>1</v>
      </c>
      <c r="F6116" s="29"/>
      <c r="G6116" s="29" t="s">
        <v>11464</v>
      </c>
      <c r="H6116" s="30" t="n">
        <v>432</v>
      </c>
      <c r="I6116" s="31" t="n">
        <v>46073</v>
      </c>
      <c r="J6116" s="30" t="n">
        <v>432</v>
      </c>
      <c r="K6116" s="29" t="s">
        <v>120</v>
      </c>
      <c r="L6116" s="29" t="s">
        <v>11465</v>
      </c>
      <c r="M6116" s="29"/>
      <c r="N6116" s="29" t="s">
        <v>122</v>
      </c>
      <c r="O6116" s="31" t="n">
        <v>46614</v>
      </c>
      <c r="P6116" s="29" t="s">
        <v>123</v>
      </c>
      <c r="Q6116" s="29" t="n">
        <f aca="false">IFERROR(VALUE(L6116),"")</f>
        <v>212</v>
      </c>
      <c r="R6116" s="29" t="n">
        <f aca="true">IF(O6116="","",O6116-TODAY())</f>
        <v>329</v>
      </c>
      <c r="S6116" s="29" t="str">
        <f aca="false">IF(C6116="&lt;&lt; vazio &gt;&gt;","VAZIA",IF(AND(O6116&lt;&gt;"",R6116&lt;0),"VENCIDO",IF(AND(O6116&lt;&gt;"",R6116&lt;=Parametros!$B$10),"PRÓX. VENCIMENTO",IF(F6116="Q","QUALIDADE",IF(F6116="S","BLOQUEADO",IF(F6116="R","RESTRITO/DEVOLUÇÃO",IF(OR(N6116="QUAR",N6116="QRES"),"QUARENTENA",IF(OR(B6116="DESCARTE",B6116="DEVOLUÇÃO"),"DESCARTE/DEVOLUÇÃO",IF(AND(D6116="",K6116&lt;&gt;""),"SEM LOTE",IF(AND(Q6116&lt;&gt;"",Q6116&gt;=Parametros!$B$11),"PARADO/SEM GIRO","OK"))))))))))</f>
        <v>PARADO/SEM GIRO</v>
      </c>
      <c r="T6116" s="29" t="n">
        <f aca="false">IF(AND($S6116="PARADO/SEM GIRO",$K6116="KG",OR(Painel!$B$5="(Todos)",A6116=Painel!$B$5)*OR(Painel!$E$5="(Todos)",P6116=Painel!$E$5)),$J6116+ROW()/10000000,"")</f>
        <v>432.0006116</v>
      </c>
      <c r="U6116" s="29" t="str">
        <f aca="false">IF(AND($S6116="VENCIDO",$K6116="KG",OR(Painel!$B$5="(Todos)",A6116=Painel!$B$5)*OR(Painel!$E$5="(Todos)",P6116=Painel!$E$5)),$J6116+ROW()/10000000,"")</f>
        <v/>
      </c>
    </row>
    <row r="6117" customFormat="false" ht="15" hidden="false" customHeight="false" outlineLevel="0" collapsed="false">
      <c r="A6117" s="29" t="s">
        <v>52</v>
      </c>
      <c r="B6117" s="29" t="s">
        <v>11466</v>
      </c>
      <c r="C6117" s="29" t="s">
        <v>4484</v>
      </c>
      <c r="D6117" s="29" t="s">
        <v>8924</v>
      </c>
      <c r="E6117" s="29" t="n">
        <v>1</v>
      </c>
      <c r="F6117" s="29"/>
      <c r="G6117" s="29" t="s">
        <v>11467</v>
      </c>
      <c r="H6117" s="30" t="n">
        <v>350</v>
      </c>
      <c r="I6117" s="31" t="n">
        <v>45877</v>
      </c>
      <c r="J6117" s="30" t="n">
        <v>350</v>
      </c>
      <c r="K6117" s="29" t="s">
        <v>120</v>
      </c>
      <c r="L6117" s="29" t="s">
        <v>11468</v>
      </c>
      <c r="M6117" s="29"/>
      <c r="N6117" s="29" t="s">
        <v>122</v>
      </c>
      <c r="O6117" s="31" t="n">
        <v>46470</v>
      </c>
      <c r="P6117" s="29" t="s">
        <v>123</v>
      </c>
      <c r="Q6117" s="29" t="n">
        <f aca="false">IFERROR(VALUE(L6117),"")</f>
        <v>451</v>
      </c>
      <c r="R6117" s="29" t="n">
        <f aca="true">IF(O6117="","",O6117-TODAY())</f>
        <v>185</v>
      </c>
      <c r="S6117" s="29" t="str">
        <f aca="false">IF(C6117="&lt;&lt; vazio &gt;&gt;","VAZIA",IF(AND(O6117&lt;&gt;"",R6117&lt;0),"VENCIDO",IF(AND(O6117&lt;&gt;"",R6117&lt;=Parametros!$B$10),"PRÓX. VENCIMENTO",IF(F6117="Q","QUALIDADE",IF(F6117="S","BLOQUEADO",IF(F6117="R","RESTRITO/DEVOLUÇÃO",IF(OR(N6117="QUAR",N6117="QRES"),"QUARENTENA",IF(OR(B6117="DESCARTE",B6117="DEVOLUÇÃO"),"DESCARTE/DEVOLUÇÃO",IF(AND(D6117="",K6117&lt;&gt;""),"SEM LOTE",IF(AND(Q6117&lt;&gt;"",Q6117&gt;=Parametros!$B$11),"PARADO/SEM GIRO","OK"))))))))))</f>
        <v>PARADO/SEM GIRO</v>
      </c>
      <c r="T6117" s="29" t="n">
        <f aca="false">IF(AND($S6117="PARADO/SEM GIRO",$K6117="KG",OR(Painel!$B$5="(Todos)",A6117=Painel!$B$5)*OR(Painel!$E$5="(Todos)",P6117=Painel!$E$5)),$J6117+ROW()/10000000,"")</f>
        <v>350.0006117</v>
      </c>
      <c r="U6117" s="29" t="str">
        <f aca="false">IF(AND($S6117="VENCIDO",$K6117="KG",OR(Painel!$B$5="(Todos)",A6117=Painel!$B$5)*OR(Painel!$E$5="(Todos)",P6117=Painel!$E$5)),$J6117+ROW()/10000000,"")</f>
        <v/>
      </c>
    </row>
    <row r="6118" customFormat="false" ht="15" hidden="false" customHeight="false" outlineLevel="0" collapsed="false">
      <c r="A6118" s="29" t="s">
        <v>52</v>
      </c>
      <c r="B6118" s="29" t="s">
        <v>11469</v>
      </c>
      <c r="C6118" s="29" t="s">
        <v>313</v>
      </c>
      <c r="D6118" s="29" t="s">
        <v>432</v>
      </c>
      <c r="E6118" s="29" t="n">
        <v>1</v>
      </c>
      <c r="F6118" s="29"/>
      <c r="G6118" s="29" t="s">
        <v>11470</v>
      </c>
      <c r="H6118" s="30" t="n">
        <v>999.9</v>
      </c>
      <c r="I6118" s="31" t="n">
        <v>46195</v>
      </c>
      <c r="J6118" s="30" t="n">
        <v>999.9</v>
      </c>
      <c r="K6118" s="29" t="s">
        <v>120</v>
      </c>
      <c r="L6118" s="29" t="s">
        <v>2744</v>
      </c>
      <c r="M6118" s="29"/>
      <c r="N6118" s="29" t="s">
        <v>122</v>
      </c>
      <c r="O6118" s="31" t="n">
        <v>46731</v>
      </c>
      <c r="P6118" s="29" t="s">
        <v>123</v>
      </c>
      <c r="Q6118" s="29" t="n">
        <f aca="false">IFERROR(VALUE(L6118),"")</f>
        <v>90</v>
      </c>
      <c r="R6118" s="29" t="n">
        <f aca="true">IF(O6118="","",O6118-TODAY())</f>
        <v>446</v>
      </c>
      <c r="S6118" s="29" t="str">
        <f aca="false">IF(C6118="&lt;&lt; vazio &gt;&gt;","VAZIA",IF(AND(O6118&lt;&gt;"",R6118&lt;0),"VENCIDO",IF(AND(O6118&lt;&gt;"",R6118&lt;=Parametros!$B$10),"PRÓX. VENCIMENTO",IF(F6118="Q","QUALIDADE",IF(F6118="S","BLOQUEADO",IF(F6118="R","RESTRITO/DEVOLUÇÃO",IF(OR(N6118="QUAR",N6118="QRES"),"QUARENTENA",IF(OR(B6118="DESCARTE",B6118="DEVOLUÇÃO"),"DESCARTE/DEVOLUÇÃO",IF(AND(D6118="",K6118&lt;&gt;""),"SEM LOTE",IF(AND(Q6118&lt;&gt;"",Q6118&gt;=Parametros!$B$11),"PARADO/SEM GIRO","OK"))))))))))</f>
        <v>PARADO/SEM GIRO</v>
      </c>
      <c r="T6118" s="29" t="n">
        <f aca="false">IF(AND($S6118="PARADO/SEM GIRO",$K6118="KG",OR(Painel!$B$5="(Todos)",A6118=Painel!$B$5)*OR(Painel!$E$5="(Todos)",P6118=Painel!$E$5)),$J6118+ROW()/10000000,"")</f>
        <v>999.9006118</v>
      </c>
      <c r="U6118" s="29" t="str">
        <f aca="false">IF(AND($S6118="VENCIDO",$K6118="KG",OR(Painel!$B$5="(Todos)",A6118=Painel!$B$5)*OR(Painel!$E$5="(Todos)",P6118=Painel!$E$5)),$J6118+ROW()/10000000,"")</f>
        <v/>
      </c>
    </row>
    <row r="6119" customFormat="false" ht="15" hidden="false" customHeight="false" outlineLevel="0" collapsed="false">
      <c r="A6119" s="29" t="s">
        <v>52</v>
      </c>
      <c r="B6119" s="29" t="s">
        <v>11471</v>
      </c>
      <c r="C6119" s="29" t="s">
        <v>262</v>
      </c>
      <c r="D6119" s="29" t="s">
        <v>11472</v>
      </c>
      <c r="E6119" s="29" t="n">
        <v>1</v>
      </c>
      <c r="F6119" s="29"/>
      <c r="G6119" s="29" t="s">
        <v>11473</v>
      </c>
      <c r="H6119" s="30" t="n">
        <v>264</v>
      </c>
      <c r="I6119" s="31" t="n">
        <v>46236</v>
      </c>
      <c r="J6119" s="30" t="n">
        <v>264</v>
      </c>
      <c r="K6119" s="29" t="s">
        <v>120</v>
      </c>
      <c r="L6119" s="29" t="s">
        <v>5891</v>
      </c>
      <c r="M6119" s="29"/>
      <c r="N6119" s="29" t="s">
        <v>122</v>
      </c>
      <c r="O6119" s="31" t="n">
        <v>46437</v>
      </c>
      <c r="P6119" s="29" t="s">
        <v>123</v>
      </c>
      <c r="Q6119" s="29" t="n">
        <f aca="false">IFERROR(VALUE(L6119),"")</f>
        <v>49</v>
      </c>
      <c r="R6119" s="29" t="n">
        <f aca="true">IF(O6119="","",O6119-TODAY())</f>
        <v>152</v>
      </c>
      <c r="S6119" s="29" t="str">
        <f aca="false">IF(C6119="&lt;&lt; vazio &gt;&gt;","VAZIA",IF(AND(O6119&lt;&gt;"",R6119&lt;0),"VENCIDO",IF(AND(O6119&lt;&gt;"",R6119&lt;=Parametros!$B$10),"PRÓX. VENCIMENTO",IF(F6119="Q","QUALIDADE",IF(F6119="S","BLOQUEADO",IF(F6119="R","RESTRITO/DEVOLUÇÃO",IF(OR(N6119="QUAR",N6119="QRES"),"QUARENTENA",IF(OR(B6119="DESCARTE",B6119="DEVOLUÇÃO"),"DESCARTE/DEVOLUÇÃO",IF(AND(D6119="",K6119&lt;&gt;""),"SEM LOTE",IF(AND(Q6119&lt;&gt;"",Q6119&gt;=Parametros!$B$11),"PARADO/SEM GIRO","OK"))))))))))</f>
        <v>OK</v>
      </c>
      <c r="T6119" s="29" t="str">
        <f aca="false">IF(AND($S6119="PARADO/SEM GIRO",$K6119="KG",OR(Painel!$B$5="(Todos)",A6119=Painel!$B$5)*OR(Painel!$E$5="(Todos)",P6119=Painel!$E$5)),$J6119+ROW()/10000000,"")</f>
        <v/>
      </c>
      <c r="U6119" s="29" t="str">
        <f aca="false">IF(AND($S6119="VENCIDO",$K6119="KG",OR(Painel!$B$5="(Todos)",A6119=Painel!$B$5)*OR(Painel!$E$5="(Todos)",P6119=Painel!$E$5)),$J6119+ROW()/10000000,"")</f>
        <v/>
      </c>
    </row>
    <row r="6120" customFormat="false" ht="15" hidden="false" customHeight="false" outlineLevel="0" collapsed="false">
      <c r="A6120" s="29" t="s">
        <v>52</v>
      </c>
      <c r="B6120" s="29" t="s">
        <v>11474</v>
      </c>
      <c r="C6120" s="29" t="s">
        <v>418</v>
      </c>
      <c r="D6120" s="29" t="s">
        <v>713</v>
      </c>
      <c r="E6120" s="29" t="n">
        <v>1</v>
      </c>
      <c r="F6120" s="29" t="s">
        <v>268</v>
      </c>
      <c r="G6120" s="29" t="s">
        <v>11475</v>
      </c>
      <c r="H6120" s="30" t="n">
        <v>590.4</v>
      </c>
      <c r="I6120" s="31" t="n">
        <v>46285</v>
      </c>
      <c r="J6120" s="30" t="n">
        <v>590.4</v>
      </c>
      <c r="K6120" s="29" t="s">
        <v>120</v>
      </c>
      <c r="L6120" s="29" t="s">
        <v>116</v>
      </c>
      <c r="M6120" s="29"/>
      <c r="N6120" s="29" t="s">
        <v>122</v>
      </c>
      <c r="O6120" s="31" t="n">
        <v>46832</v>
      </c>
      <c r="P6120" s="29" t="s">
        <v>123</v>
      </c>
      <c r="Q6120" s="29" t="n">
        <f aca="false">IFERROR(VALUE(L6120),"")</f>
        <v>0</v>
      </c>
      <c r="R6120" s="29" t="n">
        <f aca="true">IF(O6120="","",O6120-TODAY())</f>
        <v>547</v>
      </c>
      <c r="S6120" s="29" t="str">
        <f aca="false">IF(C6120="&lt;&lt; vazio &gt;&gt;","VAZIA",IF(AND(O6120&lt;&gt;"",R6120&lt;0),"VENCIDO",IF(AND(O6120&lt;&gt;"",R6120&lt;=Parametros!$B$10),"PRÓX. VENCIMENTO",IF(F6120="Q","QUALIDADE",IF(F6120="S","BLOQUEADO",IF(F6120="R","RESTRITO/DEVOLUÇÃO",IF(OR(N6120="QUAR",N6120="QRES"),"QUARENTENA",IF(OR(B6120="DESCARTE",B6120="DEVOLUÇÃO"),"DESCARTE/DEVOLUÇÃO",IF(AND(D6120="",K6120&lt;&gt;""),"SEM LOTE",IF(AND(Q6120&lt;&gt;"",Q6120&gt;=Parametros!$B$11),"PARADO/SEM GIRO","OK"))))))))))</f>
        <v>QUALIDADE</v>
      </c>
      <c r="T6120" s="29" t="str">
        <f aca="false">IF(AND($S6120="PARADO/SEM GIRO",$K6120="KG",OR(Painel!$B$5="(Todos)",A6120=Painel!$B$5)*OR(Painel!$E$5="(Todos)",P6120=Painel!$E$5)),$J6120+ROW()/10000000,"")</f>
        <v/>
      </c>
      <c r="U6120" s="29" t="str">
        <f aca="false">IF(AND($S6120="VENCIDO",$K6120="KG",OR(Painel!$B$5="(Todos)",A6120=Painel!$B$5)*OR(Painel!$E$5="(Todos)",P6120=Painel!$E$5)),$J6120+ROW()/10000000,"")</f>
        <v/>
      </c>
    </row>
    <row r="6121" customFormat="false" ht="15" hidden="false" customHeight="false" outlineLevel="0" collapsed="false">
      <c r="A6121" s="29" t="s">
        <v>52</v>
      </c>
      <c r="B6121" s="29" t="s">
        <v>11476</v>
      </c>
      <c r="C6121" s="29" t="s">
        <v>383</v>
      </c>
      <c r="D6121" s="29" t="s">
        <v>578</v>
      </c>
      <c r="E6121" s="29" t="n">
        <v>1</v>
      </c>
      <c r="F6121" s="29"/>
      <c r="G6121" s="29" t="s">
        <v>11477</v>
      </c>
      <c r="H6121" s="30" t="n">
        <v>0</v>
      </c>
      <c r="I6121" s="31" t="n">
        <v>46280</v>
      </c>
      <c r="J6121" s="30" t="n">
        <v>576</v>
      </c>
      <c r="K6121" s="29" t="s">
        <v>120</v>
      </c>
      <c r="L6121" s="29" t="s">
        <v>182</v>
      </c>
      <c r="M6121" s="29"/>
      <c r="N6121" s="29" t="s">
        <v>122</v>
      </c>
      <c r="O6121" s="31" t="n">
        <v>46520</v>
      </c>
      <c r="P6121" s="29" t="s">
        <v>123</v>
      </c>
      <c r="Q6121" s="29" t="n">
        <f aca="false">IFERROR(VALUE(L6121),"")</f>
        <v>41</v>
      </c>
      <c r="R6121" s="29" t="n">
        <f aca="true">IF(O6121="","",O6121-TODAY())</f>
        <v>235</v>
      </c>
      <c r="S6121" s="29" t="str">
        <f aca="false">IF(C6121="&lt;&lt; vazio &gt;&gt;","VAZIA",IF(AND(O6121&lt;&gt;"",R6121&lt;0),"VENCIDO",IF(AND(O6121&lt;&gt;"",R6121&lt;=Parametros!$B$10),"PRÓX. VENCIMENTO",IF(F6121="Q","QUALIDADE",IF(F6121="S","BLOQUEADO",IF(F6121="R","RESTRITO/DEVOLUÇÃO",IF(OR(N6121="QUAR",N6121="QRES"),"QUARENTENA",IF(OR(B6121="DESCARTE",B6121="DEVOLUÇÃO"),"DESCARTE/DEVOLUÇÃO",IF(AND(D6121="",K6121&lt;&gt;""),"SEM LOTE",IF(AND(Q6121&lt;&gt;"",Q6121&gt;=Parametros!$B$11),"PARADO/SEM GIRO","OK"))))))))))</f>
        <v>OK</v>
      </c>
      <c r="T6121" s="29" t="str">
        <f aca="false">IF(AND($S6121="PARADO/SEM GIRO",$K6121="KG",OR(Painel!$B$5="(Todos)",A6121=Painel!$B$5)*OR(Painel!$E$5="(Todos)",P6121=Painel!$E$5)),$J6121+ROW()/10000000,"")</f>
        <v/>
      </c>
      <c r="U6121" s="29" t="str">
        <f aca="false">IF(AND($S6121="VENCIDO",$K6121="KG",OR(Painel!$B$5="(Todos)",A6121=Painel!$B$5)*OR(Painel!$E$5="(Todos)",P6121=Painel!$E$5)),$J6121+ROW()/10000000,"")</f>
        <v/>
      </c>
    </row>
    <row r="6122" customFormat="false" ht="15" hidden="false" customHeight="false" outlineLevel="0" collapsed="false">
      <c r="A6122" s="29" t="s">
        <v>52</v>
      </c>
      <c r="B6122" s="29" t="s">
        <v>11478</v>
      </c>
      <c r="C6122" s="29" t="s">
        <v>917</v>
      </c>
      <c r="D6122" s="29" t="s">
        <v>502</v>
      </c>
      <c r="E6122" s="29" t="n">
        <v>1</v>
      </c>
      <c r="F6122" s="29"/>
      <c r="G6122" s="29" t="s">
        <v>11479</v>
      </c>
      <c r="H6122" s="30" t="n">
        <v>800</v>
      </c>
      <c r="I6122" s="31" t="n">
        <v>46274</v>
      </c>
      <c r="J6122" s="30" t="n">
        <v>800</v>
      </c>
      <c r="K6122" s="29" t="s">
        <v>120</v>
      </c>
      <c r="L6122" s="29" t="s">
        <v>138</v>
      </c>
      <c r="M6122" s="29"/>
      <c r="N6122" s="29" t="s">
        <v>122</v>
      </c>
      <c r="O6122" s="31" t="n">
        <v>46816</v>
      </c>
      <c r="P6122" s="29" t="s">
        <v>123</v>
      </c>
      <c r="Q6122" s="29" t="n">
        <f aca="false">IFERROR(VALUE(L6122),"")</f>
        <v>11</v>
      </c>
      <c r="R6122" s="29" t="n">
        <f aca="true">IF(O6122="","",O6122-TODAY())</f>
        <v>531</v>
      </c>
      <c r="S6122" s="29" t="str">
        <f aca="false">IF(C6122="&lt;&lt; vazio &gt;&gt;","VAZIA",IF(AND(O6122&lt;&gt;"",R6122&lt;0),"VENCIDO",IF(AND(O6122&lt;&gt;"",R6122&lt;=Parametros!$B$10),"PRÓX. VENCIMENTO",IF(F6122="Q","QUALIDADE",IF(F6122="S","BLOQUEADO",IF(F6122="R","RESTRITO/DEVOLUÇÃO",IF(OR(N6122="QUAR",N6122="QRES"),"QUARENTENA",IF(OR(B6122="DESCARTE",B6122="DEVOLUÇÃO"),"DESCARTE/DEVOLUÇÃO",IF(AND(D6122="",K6122&lt;&gt;""),"SEM LOTE",IF(AND(Q6122&lt;&gt;"",Q6122&gt;=Parametros!$B$11),"PARADO/SEM GIRO","OK"))))))))))</f>
        <v>OK</v>
      </c>
      <c r="T6122" s="29" t="str">
        <f aca="false">IF(AND($S6122="PARADO/SEM GIRO",$K6122="KG",OR(Painel!$B$5="(Todos)",A6122=Painel!$B$5)*OR(Painel!$E$5="(Todos)",P6122=Painel!$E$5)),$J6122+ROW()/10000000,"")</f>
        <v/>
      </c>
      <c r="U6122" s="29" t="str">
        <f aca="false">IF(AND($S6122="VENCIDO",$K6122="KG",OR(Painel!$B$5="(Todos)",A6122=Painel!$B$5)*OR(Painel!$E$5="(Todos)",P6122=Painel!$E$5)),$J6122+ROW()/10000000,"")</f>
        <v/>
      </c>
    </row>
    <row r="6123" customFormat="false" ht="15" hidden="false" customHeight="false" outlineLevel="0" collapsed="false">
      <c r="A6123" s="29" t="s">
        <v>52</v>
      </c>
      <c r="B6123" s="29" t="s">
        <v>11480</v>
      </c>
      <c r="C6123" s="29" t="s">
        <v>396</v>
      </c>
      <c r="D6123" s="29" t="s">
        <v>11481</v>
      </c>
      <c r="E6123" s="29" t="n">
        <v>1</v>
      </c>
      <c r="F6123" s="29" t="s">
        <v>137</v>
      </c>
      <c r="G6123" s="29" t="s">
        <v>11482</v>
      </c>
      <c r="H6123" s="30" t="n">
        <v>756</v>
      </c>
      <c r="I6123" s="31" t="n">
        <v>46240</v>
      </c>
      <c r="J6123" s="30" t="n">
        <v>756</v>
      </c>
      <c r="K6123" s="29" t="s">
        <v>120</v>
      </c>
      <c r="L6123" s="29" t="s">
        <v>1330</v>
      </c>
      <c r="M6123" s="29"/>
      <c r="N6123" s="29" t="s">
        <v>122</v>
      </c>
      <c r="O6123" s="31" t="n">
        <v>46350</v>
      </c>
      <c r="P6123" s="29" t="s">
        <v>123</v>
      </c>
      <c r="Q6123" s="29" t="n">
        <f aca="false">IFERROR(VALUE(L6123),"")</f>
        <v>45</v>
      </c>
      <c r="R6123" s="29" t="n">
        <f aca="true">IF(O6123="","",O6123-TODAY())</f>
        <v>65</v>
      </c>
      <c r="S6123" s="29" t="str">
        <f aca="false">IF(C6123="&lt;&lt; vazio &gt;&gt;","VAZIA",IF(AND(O6123&lt;&gt;"",R6123&lt;0),"VENCIDO",IF(AND(O6123&lt;&gt;"",R6123&lt;=Parametros!$B$10),"PRÓX. VENCIMENTO",IF(F6123="Q","QUALIDADE",IF(F6123="S","BLOQUEADO",IF(F6123="R","RESTRITO/DEVOLUÇÃO",IF(OR(N6123="QUAR",N6123="QRES"),"QUARENTENA",IF(OR(B6123="DESCARTE",B6123="DEVOLUÇÃO"),"DESCARTE/DEVOLUÇÃO",IF(AND(D6123="",K6123&lt;&gt;""),"SEM LOTE",IF(AND(Q6123&lt;&gt;"",Q6123&gt;=Parametros!$B$11),"PARADO/SEM GIRO","OK"))))))))))</f>
        <v>BLOQUEADO</v>
      </c>
      <c r="T6123" s="29" t="str">
        <f aca="false">IF(AND($S6123="PARADO/SEM GIRO",$K6123="KG",OR(Painel!$B$5="(Todos)",A6123=Painel!$B$5)*OR(Painel!$E$5="(Todos)",P6123=Painel!$E$5)),$J6123+ROW()/10000000,"")</f>
        <v/>
      </c>
      <c r="U6123" s="29" t="str">
        <f aca="false">IF(AND($S6123="VENCIDO",$K6123="KG",OR(Painel!$B$5="(Todos)",A6123=Painel!$B$5)*OR(Painel!$E$5="(Todos)",P6123=Painel!$E$5)),$J6123+ROW()/10000000,"")</f>
        <v/>
      </c>
    </row>
    <row r="6124" customFormat="false" ht="15" hidden="false" customHeight="false" outlineLevel="0" collapsed="false">
      <c r="A6124" s="29" t="s">
        <v>52</v>
      </c>
      <c r="B6124" s="29" t="s">
        <v>11483</v>
      </c>
      <c r="C6124" s="29" t="s">
        <v>876</v>
      </c>
      <c r="D6124" s="29" t="s">
        <v>11401</v>
      </c>
      <c r="E6124" s="29" t="n">
        <v>1</v>
      </c>
      <c r="F6124" s="29"/>
      <c r="G6124" s="29" t="s">
        <v>11484</v>
      </c>
      <c r="H6124" s="30" t="n">
        <v>720</v>
      </c>
      <c r="I6124" s="31" t="n">
        <v>46276</v>
      </c>
      <c r="J6124" s="30" t="n">
        <v>720</v>
      </c>
      <c r="K6124" s="29" t="s">
        <v>120</v>
      </c>
      <c r="L6124" s="29" t="s">
        <v>133</v>
      </c>
      <c r="M6124" s="29"/>
      <c r="N6124" s="29" t="s">
        <v>122</v>
      </c>
      <c r="O6124" s="31" t="n">
        <v>46819</v>
      </c>
      <c r="P6124" s="29" t="s">
        <v>123</v>
      </c>
      <c r="Q6124" s="29" t="n">
        <f aca="false">IFERROR(VALUE(L6124),"")</f>
        <v>9</v>
      </c>
      <c r="R6124" s="29" t="n">
        <f aca="true">IF(O6124="","",O6124-TODAY())</f>
        <v>534</v>
      </c>
      <c r="S6124" s="29" t="str">
        <f aca="false">IF(C6124="&lt;&lt; vazio &gt;&gt;","VAZIA",IF(AND(O6124&lt;&gt;"",R6124&lt;0),"VENCIDO",IF(AND(O6124&lt;&gt;"",R6124&lt;=Parametros!$B$10),"PRÓX. VENCIMENTO",IF(F6124="Q","QUALIDADE",IF(F6124="S","BLOQUEADO",IF(F6124="R","RESTRITO/DEVOLUÇÃO",IF(OR(N6124="QUAR",N6124="QRES"),"QUARENTENA",IF(OR(B6124="DESCARTE",B6124="DEVOLUÇÃO"),"DESCARTE/DEVOLUÇÃO",IF(AND(D6124="",K6124&lt;&gt;""),"SEM LOTE",IF(AND(Q6124&lt;&gt;"",Q6124&gt;=Parametros!$B$11),"PARADO/SEM GIRO","OK"))))))))))</f>
        <v>OK</v>
      </c>
      <c r="T6124" s="29" t="str">
        <f aca="false">IF(AND($S6124="PARADO/SEM GIRO",$K6124="KG",OR(Painel!$B$5="(Todos)",A6124=Painel!$B$5)*OR(Painel!$E$5="(Todos)",P6124=Painel!$E$5)),$J6124+ROW()/10000000,"")</f>
        <v/>
      </c>
      <c r="U6124" s="29" t="str">
        <f aca="false">IF(AND($S6124="VENCIDO",$K6124="KG",OR(Painel!$B$5="(Todos)",A6124=Painel!$B$5)*OR(Painel!$E$5="(Todos)",P6124=Painel!$E$5)),$J6124+ROW()/10000000,"")</f>
        <v/>
      </c>
    </row>
    <row r="6125" customFormat="false" ht="15" hidden="false" customHeight="false" outlineLevel="0" collapsed="false">
      <c r="A6125" s="29" t="s">
        <v>52</v>
      </c>
      <c r="B6125" s="29" t="s">
        <v>11485</v>
      </c>
      <c r="C6125" s="29" t="s">
        <v>11486</v>
      </c>
      <c r="D6125" s="29" t="s">
        <v>11487</v>
      </c>
      <c r="E6125" s="29" t="n">
        <v>1</v>
      </c>
      <c r="F6125" s="29" t="s">
        <v>137</v>
      </c>
      <c r="G6125" s="29" t="s">
        <v>11488</v>
      </c>
      <c r="H6125" s="30" t="n">
        <v>600</v>
      </c>
      <c r="I6125" s="31" t="n">
        <v>46273</v>
      </c>
      <c r="J6125" s="30" t="n">
        <v>600</v>
      </c>
      <c r="K6125" s="29" t="s">
        <v>120</v>
      </c>
      <c r="L6125" s="29" t="s">
        <v>149</v>
      </c>
      <c r="M6125" s="29"/>
      <c r="N6125" s="29" t="s">
        <v>134</v>
      </c>
      <c r="O6125" s="31" t="n">
        <v>46303</v>
      </c>
      <c r="P6125" s="29" t="s">
        <v>123</v>
      </c>
      <c r="Q6125" s="29" t="n">
        <f aca="false">IFERROR(VALUE(L6125),"")</f>
        <v>12</v>
      </c>
      <c r="R6125" s="29" t="n">
        <f aca="true">IF(O6125="","",O6125-TODAY())</f>
        <v>18</v>
      </c>
      <c r="S6125" s="29" t="str">
        <f aca="false">IF(C6125="&lt;&lt; vazio &gt;&gt;","VAZIA",IF(AND(O6125&lt;&gt;"",R6125&lt;0),"VENCIDO",IF(AND(O6125&lt;&gt;"",R6125&lt;=Parametros!$B$10),"PRÓX. VENCIMENTO",IF(F6125="Q","QUALIDADE",IF(F6125="S","BLOQUEADO",IF(F6125="R","RESTRITO/DEVOLUÇÃO",IF(OR(N6125="QUAR",N6125="QRES"),"QUARENTENA",IF(OR(B6125="DESCARTE",B6125="DEVOLUÇÃO"),"DESCARTE/DEVOLUÇÃO",IF(AND(D6125="",K6125&lt;&gt;""),"SEM LOTE",IF(AND(Q6125&lt;&gt;"",Q6125&gt;=Parametros!$B$11),"PARADO/SEM GIRO","OK"))))))))))</f>
        <v>PRÓX. VENCIMENTO</v>
      </c>
      <c r="T6125" s="29" t="str">
        <f aca="false">IF(AND($S6125="PARADO/SEM GIRO",$K6125="KG",OR(Painel!$B$5="(Todos)",A6125=Painel!$B$5)*OR(Painel!$E$5="(Todos)",P6125=Painel!$E$5)),$J6125+ROW()/10000000,"")</f>
        <v/>
      </c>
      <c r="U6125" s="29" t="str">
        <f aca="false">IF(AND($S6125="VENCIDO",$K6125="KG",OR(Painel!$B$5="(Todos)",A6125=Painel!$B$5)*OR(Painel!$E$5="(Todos)",P6125=Painel!$E$5)),$J6125+ROW()/10000000,"")</f>
        <v/>
      </c>
    </row>
    <row r="6126" customFormat="false" ht="15" hidden="false" customHeight="false" outlineLevel="0" collapsed="false">
      <c r="A6126" s="29" t="s">
        <v>52</v>
      </c>
      <c r="B6126" s="29" t="s">
        <v>11489</v>
      </c>
      <c r="C6126" s="29" t="s">
        <v>154</v>
      </c>
      <c r="D6126" s="29" t="s">
        <v>9831</v>
      </c>
      <c r="E6126" s="29" t="n">
        <v>1</v>
      </c>
      <c r="F6126" s="29" t="s">
        <v>137</v>
      </c>
      <c r="G6126" s="29" t="s">
        <v>11490</v>
      </c>
      <c r="H6126" s="30" t="n">
        <v>727.2</v>
      </c>
      <c r="I6126" s="31" t="n">
        <v>46240</v>
      </c>
      <c r="J6126" s="30" t="n">
        <v>727.2</v>
      </c>
      <c r="K6126" s="29" t="s">
        <v>120</v>
      </c>
      <c r="L6126" s="29" t="s">
        <v>1330</v>
      </c>
      <c r="M6126" s="29"/>
      <c r="N6126" s="29" t="s">
        <v>122</v>
      </c>
      <c r="O6126" s="31" t="n">
        <v>46333</v>
      </c>
      <c r="P6126" s="29" t="s">
        <v>123</v>
      </c>
      <c r="Q6126" s="29" t="n">
        <f aca="false">IFERROR(VALUE(L6126),"")</f>
        <v>45</v>
      </c>
      <c r="R6126" s="29" t="n">
        <f aca="true">IF(O6126="","",O6126-TODAY())</f>
        <v>48</v>
      </c>
      <c r="S6126" s="29" t="str">
        <f aca="false">IF(C6126="&lt;&lt; vazio &gt;&gt;","VAZIA",IF(AND(O6126&lt;&gt;"",R6126&lt;0),"VENCIDO",IF(AND(O6126&lt;&gt;"",R6126&lt;=Parametros!$B$10),"PRÓX. VENCIMENTO",IF(F6126="Q","QUALIDADE",IF(F6126="S","BLOQUEADO",IF(F6126="R","RESTRITO/DEVOLUÇÃO",IF(OR(N6126="QUAR",N6126="QRES"),"QUARENTENA",IF(OR(B6126="DESCARTE",B6126="DEVOLUÇÃO"),"DESCARTE/DEVOLUÇÃO",IF(AND(D6126="",K6126&lt;&gt;""),"SEM LOTE",IF(AND(Q6126&lt;&gt;"",Q6126&gt;=Parametros!$B$11),"PARADO/SEM GIRO","OK"))))))))))</f>
        <v>PRÓX. VENCIMENTO</v>
      </c>
      <c r="T6126" s="29" t="str">
        <f aca="false">IF(AND($S6126="PARADO/SEM GIRO",$K6126="KG",OR(Painel!$B$5="(Todos)",A6126=Painel!$B$5)*OR(Painel!$E$5="(Todos)",P6126=Painel!$E$5)),$J6126+ROW()/10000000,"")</f>
        <v/>
      </c>
      <c r="U6126" s="29" t="str">
        <f aca="false">IF(AND($S6126="VENCIDO",$K6126="KG",OR(Painel!$B$5="(Todos)",A6126=Painel!$B$5)*OR(Painel!$E$5="(Todos)",P6126=Painel!$E$5)),$J6126+ROW()/10000000,"")</f>
        <v/>
      </c>
    </row>
    <row r="6127" customFormat="false" ht="15" hidden="false" customHeight="false" outlineLevel="0" collapsed="false">
      <c r="A6127" s="29" t="s">
        <v>52</v>
      </c>
      <c r="B6127" s="29" t="s">
        <v>11491</v>
      </c>
      <c r="C6127" s="29" t="s">
        <v>662</v>
      </c>
      <c r="D6127" s="29" t="s">
        <v>733</v>
      </c>
      <c r="E6127" s="29" t="n">
        <v>1</v>
      </c>
      <c r="F6127" s="29"/>
      <c r="G6127" s="29" t="s">
        <v>11492</v>
      </c>
      <c r="H6127" s="30" t="n">
        <v>1000</v>
      </c>
      <c r="I6127" s="31" t="n">
        <v>46276</v>
      </c>
      <c r="J6127" s="30" t="n">
        <v>1000</v>
      </c>
      <c r="K6127" s="29" t="s">
        <v>120</v>
      </c>
      <c r="L6127" s="29" t="s">
        <v>133</v>
      </c>
      <c r="M6127" s="29"/>
      <c r="N6127" s="29" t="s">
        <v>122</v>
      </c>
      <c r="O6127" s="31" t="n">
        <v>46817</v>
      </c>
      <c r="P6127" s="29" t="s">
        <v>123</v>
      </c>
      <c r="Q6127" s="29" t="n">
        <f aca="false">IFERROR(VALUE(L6127),"")</f>
        <v>9</v>
      </c>
      <c r="R6127" s="29" t="n">
        <f aca="true">IF(O6127="","",O6127-TODAY())</f>
        <v>532</v>
      </c>
      <c r="S6127" s="29" t="str">
        <f aca="false">IF(C6127="&lt;&lt; vazio &gt;&gt;","VAZIA",IF(AND(O6127&lt;&gt;"",R6127&lt;0),"VENCIDO",IF(AND(O6127&lt;&gt;"",R6127&lt;=Parametros!$B$10),"PRÓX. VENCIMENTO",IF(F6127="Q","QUALIDADE",IF(F6127="S","BLOQUEADO",IF(F6127="R","RESTRITO/DEVOLUÇÃO",IF(OR(N6127="QUAR",N6127="QRES"),"QUARENTENA",IF(OR(B6127="DESCARTE",B6127="DEVOLUÇÃO"),"DESCARTE/DEVOLUÇÃO",IF(AND(D6127="",K6127&lt;&gt;""),"SEM LOTE",IF(AND(Q6127&lt;&gt;"",Q6127&gt;=Parametros!$B$11),"PARADO/SEM GIRO","OK"))))))))))</f>
        <v>OK</v>
      </c>
      <c r="T6127" s="29" t="str">
        <f aca="false">IF(AND($S6127="PARADO/SEM GIRO",$K6127="KG",OR(Painel!$B$5="(Todos)",A6127=Painel!$B$5)*OR(Painel!$E$5="(Todos)",P6127=Painel!$E$5)),$J6127+ROW()/10000000,"")</f>
        <v/>
      </c>
      <c r="U6127" s="29" t="str">
        <f aca="false">IF(AND($S6127="VENCIDO",$K6127="KG",OR(Painel!$B$5="(Todos)",A6127=Painel!$B$5)*OR(Painel!$E$5="(Todos)",P6127=Painel!$E$5)),$J6127+ROW()/10000000,"")</f>
        <v/>
      </c>
    </row>
    <row r="6128" customFormat="false" ht="15" hidden="false" customHeight="false" outlineLevel="0" collapsed="false">
      <c r="A6128" s="29" t="s">
        <v>52</v>
      </c>
      <c r="B6128" s="29" t="s">
        <v>11493</v>
      </c>
      <c r="C6128" s="29" t="s">
        <v>2561</v>
      </c>
      <c r="D6128" s="29" t="s">
        <v>2562</v>
      </c>
      <c r="E6128" s="29" t="n">
        <v>1</v>
      </c>
      <c r="F6128" s="29" t="s">
        <v>268</v>
      </c>
      <c r="G6128" s="29" t="s">
        <v>11494</v>
      </c>
      <c r="H6128" s="30" t="n">
        <v>590.4</v>
      </c>
      <c r="I6128" s="31" t="n">
        <v>46283</v>
      </c>
      <c r="J6128" s="30" t="n">
        <v>590.4</v>
      </c>
      <c r="K6128" s="29" t="s">
        <v>120</v>
      </c>
      <c r="L6128" s="29" t="s">
        <v>176</v>
      </c>
      <c r="M6128" s="29"/>
      <c r="N6128" s="29" t="s">
        <v>122</v>
      </c>
      <c r="O6128" s="31" t="n">
        <v>47014</v>
      </c>
      <c r="P6128" s="29" t="s">
        <v>123</v>
      </c>
      <c r="Q6128" s="29" t="n">
        <f aca="false">IFERROR(VALUE(L6128),"")</f>
        <v>2</v>
      </c>
      <c r="R6128" s="29" t="n">
        <f aca="true">IF(O6128="","",O6128-TODAY())</f>
        <v>729</v>
      </c>
      <c r="S6128" s="29" t="str">
        <f aca="false">IF(C6128="&lt;&lt; vazio &gt;&gt;","VAZIA",IF(AND(O6128&lt;&gt;"",R6128&lt;0),"VENCIDO",IF(AND(O6128&lt;&gt;"",R6128&lt;=Parametros!$B$10),"PRÓX. VENCIMENTO",IF(F6128="Q","QUALIDADE",IF(F6128="S","BLOQUEADO",IF(F6128="R","RESTRITO/DEVOLUÇÃO",IF(OR(N6128="QUAR",N6128="QRES"),"QUARENTENA",IF(OR(B6128="DESCARTE",B6128="DEVOLUÇÃO"),"DESCARTE/DEVOLUÇÃO",IF(AND(D6128="",K6128&lt;&gt;""),"SEM LOTE",IF(AND(Q6128&lt;&gt;"",Q6128&gt;=Parametros!$B$11),"PARADO/SEM GIRO","OK"))))))))))</f>
        <v>QUALIDADE</v>
      </c>
      <c r="T6128" s="29" t="str">
        <f aca="false">IF(AND($S6128="PARADO/SEM GIRO",$K6128="KG",OR(Painel!$B$5="(Todos)",A6128=Painel!$B$5)*OR(Painel!$E$5="(Todos)",P6128=Painel!$E$5)),$J6128+ROW()/10000000,"")</f>
        <v/>
      </c>
      <c r="U6128" s="29" t="str">
        <f aca="false">IF(AND($S6128="VENCIDO",$K6128="KG",OR(Painel!$B$5="(Todos)",A6128=Painel!$B$5)*OR(Painel!$E$5="(Todos)",P6128=Painel!$E$5)),$J6128+ROW()/10000000,"")</f>
        <v/>
      </c>
    </row>
    <row r="6129" customFormat="false" ht="15" hidden="false" customHeight="false" outlineLevel="0" collapsed="false">
      <c r="A6129" s="29" t="s">
        <v>52</v>
      </c>
      <c r="B6129" s="29" t="s">
        <v>11495</v>
      </c>
      <c r="C6129" s="29" t="s">
        <v>308</v>
      </c>
      <c r="D6129" s="29" t="s">
        <v>730</v>
      </c>
      <c r="E6129" s="29" t="n">
        <v>1</v>
      </c>
      <c r="F6129" s="29"/>
      <c r="G6129" s="29" t="s">
        <v>11496</v>
      </c>
      <c r="H6129" s="30" t="n">
        <v>315</v>
      </c>
      <c r="I6129" s="31" t="n">
        <v>46276</v>
      </c>
      <c r="J6129" s="30" t="n">
        <v>315</v>
      </c>
      <c r="K6129" s="29" t="s">
        <v>120</v>
      </c>
      <c r="L6129" s="29" t="s">
        <v>133</v>
      </c>
      <c r="M6129" s="29"/>
      <c r="N6129" s="29" t="s">
        <v>122</v>
      </c>
      <c r="O6129" s="31" t="n">
        <v>46817</v>
      </c>
      <c r="P6129" s="29" t="s">
        <v>123</v>
      </c>
      <c r="Q6129" s="29" t="n">
        <f aca="false">IFERROR(VALUE(L6129),"")</f>
        <v>9</v>
      </c>
      <c r="R6129" s="29" t="n">
        <f aca="true">IF(O6129="","",O6129-TODAY())</f>
        <v>532</v>
      </c>
      <c r="S6129" s="29" t="str">
        <f aca="false">IF(C6129="&lt;&lt; vazio &gt;&gt;","VAZIA",IF(AND(O6129&lt;&gt;"",R6129&lt;0),"VENCIDO",IF(AND(O6129&lt;&gt;"",R6129&lt;=Parametros!$B$10),"PRÓX. VENCIMENTO",IF(F6129="Q","QUALIDADE",IF(F6129="S","BLOQUEADO",IF(F6129="R","RESTRITO/DEVOLUÇÃO",IF(OR(N6129="QUAR",N6129="QRES"),"QUARENTENA",IF(OR(B6129="DESCARTE",B6129="DEVOLUÇÃO"),"DESCARTE/DEVOLUÇÃO",IF(AND(D6129="",K6129&lt;&gt;""),"SEM LOTE",IF(AND(Q6129&lt;&gt;"",Q6129&gt;=Parametros!$B$11),"PARADO/SEM GIRO","OK"))))))))))</f>
        <v>OK</v>
      </c>
      <c r="T6129" s="29" t="str">
        <f aca="false">IF(AND($S6129="PARADO/SEM GIRO",$K6129="KG",OR(Painel!$B$5="(Todos)",A6129=Painel!$B$5)*OR(Painel!$E$5="(Todos)",P6129=Painel!$E$5)),$J6129+ROW()/10000000,"")</f>
        <v/>
      </c>
      <c r="U6129" s="29" t="str">
        <f aca="false">IF(AND($S6129="VENCIDO",$K6129="KG",OR(Painel!$B$5="(Todos)",A6129=Painel!$B$5)*OR(Painel!$E$5="(Todos)",P6129=Painel!$E$5)),$J6129+ROW()/10000000,"")</f>
        <v/>
      </c>
    </row>
    <row r="6130" customFormat="false" ht="15" hidden="false" customHeight="false" outlineLevel="0" collapsed="false">
      <c r="A6130" s="29" t="s">
        <v>52</v>
      </c>
      <c r="B6130" s="29" t="s">
        <v>11497</v>
      </c>
      <c r="C6130" s="29" t="s">
        <v>5213</v>
      </c>
      <c r="D6130" s="29" t="s">
        <v>11241</v>
      </c>
      <c r="E6130" s="29" t="n">
        <v>1</v>
      </c>
      <c r="F6130" s="29"/>
      <c r="G6130" s="29" t="s">
        <v>11498</v>
      </c>
      <c r="H6130" s="30" t="n">
        <v>700</v>
      </c>
      <c r="I6130" s="31" t="n">
        <v>46248</v>
      </c>
      <c r="J6130" s="30" t="n">
        <v>700</v>
      </c>
      <c r="K6130" s="29" t="s">
        <v>120</v>
      </c>
      <c r="L6130" s="29" t="s">
        <v>1723</v>
      </c>
      <c r="M6130" s="29"/>
      <c r="N6130" s="29" t="s">
        <v>122</v>
      </c>
      <c r="O6130" s="31" t="n">
        <v>46786</v>
      </c>
      <c r="P6130" s="29" t="s">
        <v>123</v>
      </c>
      <c r="Q6130" s="29" t="n">
        <f aca="false">IFERROR(VALUE(L6130),"")</f>
        <v>37</v>
      </c>
      <c r="R6130" s="29" t="n">
        <f aca="true">IF(O6130="","",O6130-TODAY())</f>
        <v>501</v>
      </c>
      <c r="S6130" s="29" t="str">
        <f aca="false">IF(C6130="&lt;&lt; vazio &gt;&gt;","VAZIA",IF(AND(O6130&lt;&gt;"",R6130&lt;0),"VENCIDO",IF(AND(O6130&lt;&gt;"",R6130&lt;=Parametros!$B$10),"PRÓX. VENCIMENTO",IF(F6130="Q","QUALIDADE",IF(F6130="S","BLOQUEADO",IF(F6130="R","RESTRITO/DEVOLUÇÃO",IF(OR(N6130="QUAR",N6130="QRES"),"QUARENTENA",IF(OR(B6130="DESCARTE",B6130="DEVOLUÇÃO"),"DESCARTE/DEVOLUÇÃO",IF(AND(D6130="",K6130&lt;&gt;""),"SEM LOTE",IF(AND(Q6130&lt;&gt;"",Q6130&gt;=Parametros!$B$11),"PARADO/SEM GIRO","OK"))))))))))</f>
        <v>OK</v>
      </c>
      <c r="T6130" s="29" t="str">
        <f aca="false">IF(AND($S6130="PARADO/SEM GIRO",$K6130="KG",OR(Painel!$B$5="(Todos)",A6130=Painel!$B$5)*OR(Painel!$E$5="(Todos)",P6130=Painel!$E$5)),$J6130+ROW()/10000000,"")</f>
        <v/>
      </c>
      <c r="U6130" s="29" t="str">
        <f aca="false">IF(AND($S6130="VENCIDO",$K6130="KG",OR(Painel!$B$5="(Todos)",A6130=Painel!$B$5)*OR(Painel!$E$5="(Todos)",P6130=Painel!$E$5)),$J6130+ROW()/10000000,"")</f>
        <v/>
      </c>
    </row>
    <row r="6131" customFormat="false" ht="15" hidden="false" customHeight="false" outlineLevel="0" collapsed="false">
      <c r="A6131" s="29" t="s">
        <v>52</v>
      </c>
      <c r="B6131" s="29" t="s">
        <v>11499</v>
      </c>
      <c r="C6131" s="29" t="s">
        <v>4484</v>
      </c>
      <c r="D6131" s="29" t="s">
        <v>9595</v>
      </c>
      <c r="E6131" s="29" t="n">
        <v>1</v>
      </c>
      <c r="F6131" s="29"/>
      <c r="G6131" s="29" t="s">
        <v>11500</v>
      </c>
      <c r="H6131" s="30" t="n">
        <v>430</v>
      </c>
      <c r="I6131" s="31" t="n">
        <v>46183</v>
      </c>
      <c r="J6131" s="30" t="n">
        <v>430</v>
      </c>
      <c r="K6131" s="29" t="s">
        <v>120</v>
      </c>
      <c r="L6131" s="29" t="s">
        <v>1096</v>
      </c>
      <c r="M6131" s="29"/>
      <c r="N6131" s="29" t="s">
        <v>122</v>
      </c>
      <c r="O6131" s="31" t="n">
        <v>46542</v>
      </c>
      <c r="P6131" s="29" t="s">
        <v>123</v>
      </c>
      <c r="Q6131" s="29" t="n">
        <f aca="false">IFERROR(VALUE(L6131),"")</f>
        <v>102</v>
      </c>
      <c r="R6131" s="29" t="n">
        <f aca="true">IF(O6131="","",O6131-TODAY())</f>
        <v>257</v>
      </c>
      <c r="S6131" s="29" t="str">
        <f aca="false">IF(C6131="&lt;&lt; vazio &gt;&gt;","VAZIA",IF(AND(O6131&lt;&gt;"",R6131&lt;0),"VENCIDO",IF(AND(O6131&lt;&gt;"",R6131&lt;=Parametros!$B$10),"PRÓX. VENCIMENTO",IF(F6131="Q","QUALIDADE",IF(F6131="S","BLOQUEADO",IF(F6131="R","RESTRITO/DEVOLUÇÃO",IF(OR(N6131="QUAR",N6131="QRES"),"QUARENTENA",IF(OR(B6131="DESCARTE",B6131="DEVOLUÇÃO"),"DESCARTE/DEVOLUÇÃO",IF(AND(D6131="",K6131&lt;&gt;""),"SEM LOTE",IF(AND(Q6131&lt;&gt;"",Q6131&gt;=Parametros!$B$11),"PARADO/SEM GIRO","OK"))))))))))</f>
        <v>PARADO/SEM GIRO</v>
      </c>
      <c r="T6131" s="29" t="n">
        <f aca="false">IF(AND($S6131="PARADO/SEM GIRO",$K6131="KG",OR(Painel!$B$5="(Todos)",A6131=Painel!$B$5)*OR(Painel!$E$5="(Todos)",P6131=Painel!$E$5)),$J6131+ROW()/10000000,"")</f>
        <v>430.0006131</v>
      </c>
      <c r="U6131" s="29" t="str">
        <f aca="false">IF(AND($S6131="VENCIDO",$K6131="KG",OR(Painel!$B$5="(Todos)",A6131=Painel!$B$5)*OR(Painel!$E$5="(Todos)",P6131=Painel!$E$5)),$J6131+ROW()/10000000,"")</f>
        <v/>
      </c>
    </row>
    <row r="6132" customFormat="false" ht="15" hidden="false" customHeight="false" outlineLevel="0" collapsed="false">
      <c r="A6132" s="29" t="s">
        <v>52</v>
      </c>
      <c r="B6132" s="29" t="s">
        <v>11501</v>
      </c>
      <c r="C6132" s="29" t="s">
        <v>186</v>
      </c>
      <c r="D6132" s="29" t="s">
        <v>823</v>
      </c>
      <c r="E6132" s="29" t="n">
        <v>1</v>
      </c>
      <c r="F6132" s="29" t="s">
        <v>268</v>
      </c>
      <c r="G6132" s="29" t="s">
        <v>11502</v>
      </c>
      <c r="H6132" s="30" t="n">
        <v>545.4</v>
      </c>
      <c r="I6132" s="31" t="n">
        <v>46284</v>
      </c>
      <c r="J6132" s="30" t="n">
        <v>545.4</v>
      </c>
      <c r="K6132" s="29" t="s">
        <v>120</v>
      </c>
      <c r="L6132" s="29" t="s">
        <v>388</v>
      </c>
      <c r="M6132" s="29"/>
      <c r="N6132" s="29" t="s">
        <v>122</v>
      </c>
      <c r="O6132" s="31" t="n">
        <v>46831</v>
      </c>
      <c r="P6132" s="29" t="s">
        <v>123</v>
      </c>
      <c r="Q6132" s="29" t="n">
        <f aca="false">IFERROR(VALUE(L6132),"")</f>
        <v>1</v>
      </c>
      <c r="R6132" s="29" t="n">
        <f aca="true">IF(O6132="","",O6132-TODAY())</f>
        <v>546</v>
      </c>
      <c r="S6132" s="29" t="str">
        <f aca="false">IF(C6132="&lt;&lt; vazio &gt;&gt;","VAZIA",IF(AND(O6132&lt;&gt;"",R6132&lt;0),"VENCIDO",IF(AND(O6132&lt;&gt;"",R6132&lt;=Parametros!$B$10),"PRÓX. VENCIMENTO",IF(F6132="Q","QUALIDADE",IF(F6132="S","BLOQUEADO",IF(F6132="R","RESTRITO/DEVOLUÇÃO",IF(OR(N6132="QUAR",N6132="QRES"),"QUARENTENA",IF(OR(B6132="DESCARTE",B6132="DEVOLUÇÃO"),"DESCARTE/DEVOLUÇÃO",IF(AND(D6132="",K6132&lt;&gt;""),"SEM LOTE",IF(AND(Q6132&lt;&gt;"",Q6132&gt;=Parametros!$B$11),"PARADO/SEM GIRO","OK"))))))))))</f>
        <v>QUALIDADE</v>
      </c>
      <c r="T6132" s="29" t="str">
        <f aca="false">IF(AND($S6132="PARADO/SEM GIRO",$K6132="KG",OR(Painel!$B$5="(Todos)",A6132=Painel!$B$5)*OR(Painel!$E$5="(Todos)",P6132=Painel!$E$5)),$J6132+ROW()/10000000,"")</f>
        <v/>
      </c>
      <c r="U6132" s="29" t="str">
        <f aca="false">IF(AND($S6132="VENCIDO",$K6132="KG",OR(Painel!$B$5="(Todos)",A6132=Painel!$B$5)*OR(Painel!$E$5="(Todos)",P6132=Painel!$E$5)),$J6132+ROW()/10000000,"")</f>
        <v/>
      </c>
    </row>
    <row r="6133" customFormat="false" ht="15" hidden="false" customHeight="false" outlineLevel="0" collapsed="false">
      <c r="A6133" s="29" t="s">
        <v>52</v>
      </c>
      <c r="B6133" s="29" t="s">
        <v>11503</v>
      </c>
      <c r="C6133" s="29" t="s">
        <v>396</v>
      </c>
      <c r="D6133" s="29" t="s">
        <v>11504</v>
      </c>
      <c r="E6133" s="29" t="n">
        <v>1</v>
      </c>
      <c r="F6133" s="29" t="s">
        <v>137</v>
      </c>
      <c r="G6133" s="29" t="s">
        <v>11505</v>
      </c>
      <c r="H6133" s="30" t="n">
        <v>1092</v>
      </c>
      <c r="I6133" s="31" t="n">
        <v>46256</v>
      </c>
      <c r="J6133" s="30" t="n">
        <v>1092</v>
      </c>
      <c r="K6133" s="29" t="s">
        <v>120</v>
      </c>
      <c r="L6133" s="29" t="s">
        <v>6943</v>
      </c>
      <c r="M6133" s="29"/>
      <c r="N6133" s="29" t="s">
        <v>122</v>
      </c>
      <c r="O6133" s="31" t="n">
        <v>46688</v>
      </c>
      <c r="P6133" s="29" t="s">
        <v>123</v>
      </c>
      <c r="Q6133" s="29" t="n">
        <f aca="false">IFERROR(VALUE(L6133),"")</f>
        <v>137</v>
      </c>
      <c r="R6133" s="29" t="n">
        <f aca="true">IF(O6133="","",O6133-TODAY())</f>
        <v>403</v>
      </c>
      <c r="S6133" s="29" t="str">
        <f aca="false">IF(C6133="&lt;&lt; vazio &gt;&gt;","VAZIA",IF(AND(O6133&lt;&gt;"",R6133&lt;0),"VENCIDO",IF(AND(O6133&lt;&gt;"",R6133&lt;=Parametros!$B$10),"PRÓX. VENCIMENTO",IF(F6133="Q","QUALIDADE",IF(F6133="S","BLOQUEADO",IF(F6133="R","RESTRITO/DEVOLUÇÃO",IF(OR(N6133="QUAR",N6133="QRES"),"QUARENTENA",IF(OR(B6133="DESCARTE",B6133="DEVOLUÇÃO"),"DESCARTE/DEVOLUÇÃO",IF(AND(D6133="",K6133&lt;&gt;""),"SEM LOTE",IF(AND(Q6133&lt;&gt;"",Q6133&gt;=Parametros!$B$11),"PARADO/SEM GIRO","OK"))))))))))</f>
        <v>BLOQUEADO</v>
      </c>
      <c r="T6133" s="29" t="str">
        <f aca="false">IF(AND($S6133="PARADO/SEM GIRO",$K6133="KG",OR(Painel!$B$5="(Todos)",A6133=Painel!$B$5)*OR(Painel!$E$5="(Todos)",P6133=Painel!$E$5)),$J6133+ROW()/10000000,"")</f>
        <v/>
      </c>
      <c r="U6133" s="29" t="str">
        <f aca="false">IF(AND($S6133="VENCIDO",$K6133="KG",OR(Painel!$B$5="(Todos)",A6133=Painel!$B$5)*OR(Painel!$E$5="(Todos)",P6133=Painel!$E$5)),$J6133+ROW()/10000000,"")</f>
        <v/>
      </c>
    </row>
    <row r="6134" customFormat="false" ht="15" hidden="false" customHeight="false" outlineLevel="0" collapsed="false">
      <c r="A6134" s="29" t="s">
        <v>52</v>
      </c>
      <c r="B6134" s="29" t="s">
        <v>11506</v>
      </c>
      <c r="C6134" s="29" t="s">
        <v>988</v>
      </c>
      <c r="D6134" s="29" t="s">
        <v>11507</v>
      </c>
      <c r="E6134" s="29" t="n">
        <v>1</v>
      </c>
      <c r="F6134" s="29"/>
      <c r="G6134" s="29" t="s">
        <v>11508</v>
      </c>
      <c r="H6134" s="30" t="n">
        <v>760</v>
      </c>
      <c r="I6134" s="31" t="n">
        <v>46272</v>
      </c>
      <c r="J6134" s="30" t="n">
        <v>760</v>
      </c>
      <c r="K6134" s="29" t="s">
        <v>120</v>
      </c>
      <c r="L6134" s="29" t="s">
        <v>126</v>
      </c>
      <c r="M6134" s="29"/>
      <c r="N6134" s="29" t="s">
        <v>122</v>
      </c>
      <c r="O6134" s="31" t="n">
        <v>46917</v>
      </c>
      <c r="P6134" s="29" t="s">
        <v>123</v>
      </c>
      <c r="Q6134" s="29" t="n">
        <f aca="false">IFERROR(VALUE(L6134),"")</f>
        <v>13</v>
      </c>
      <c r="R6134" s="29" t="n">
        <f aca="true">IF(O6134="","",O6134-TODAY())</f>
        <v>632</v>
      </c>
      <c r="S6134" s="29" t="str">
        <f aca="false">IF(C6134="&lt;&lt; vazio &gt;&gt;","VAZIA",IF(AND(O6134&lt;&gt;"",R6134&lt;0),"VENCIDO",IF(AND(O6134&lt;&gt;"",R6134&lt;=Parametros!$B$10),"PRÓX. VENCIMENTO",IF(F6134="Q","QUALIDADE",IF(F6134="S","BLOQUEADO",IF(F6134="R","RESTRITO/DEVOLUÇÃO",IF(OR(N6134="QUAR",N6134="QRES"),"QUARENTENA",IF(OR(B6134="DESCARTE",B6134="DEVOLUÇÃO"),"DESCARTE/DEVOLUÇÃO",IF(AND(D6134="",K6134&lt;&gt;""),"SEM LOTE",IF(AND(Q6134&lt;&gt;"",Q6134&gt;=Parametros!$B$11),"PARADO/SEM GIRO","OK"))))))))))</f>
        <v>OK</v>
      </c>
      <c r="T6134" s="29" t="str">
        <f aca="false">IF(AND($S6134="PARADO/SEM GIRO",$K6134="KG",OR(Painel!$B$5="(Todos)",A6134=Painel!$B$5)*OR(Painel!$E$5="(Todos)",P6134=Painel!$E$5)),$J6134+ROW()/10000000,"")</f>
        <v/>
      </c>
      <c r="U6134" s="29" t="str">
        <f aca="false">IF(AND($S6134="VENCIDO",$K6134="KG",OR(Painel!$B$5="(Todos)",A6134=Painel!$B$5)*OR(Painel!$E$5="(Todos)",P6134=Painel!$E$5)),$J6134+ROW()/10000000,"")</f>
        <v/>
      </c>
    </row>
    <row r="6135" customFormat="false" ht="15" hidden="false" customHeight="false" outlineLevel="0" collapsed="false">
      <c r="A6135" s="29" t="s">
        <v>52</v>
      </c>
      <c r="B6135" s="29" t="s">
        <v>11509</v>
      </c>
      <c r="C6135" s="29" t="s">
        <v>473</v>
      </c>
      <c r="D6135" s="29" t="s">
        <v>474</v>
      </c>
      <c r="E6135" s="29" t="n">
        <v>1</v>
      </c>
      <c r="F6135" s="29"/>
      <c r="G6135" s="29" t="s">
        <v>11510</v>
      </c>
      <c r="H6135" s="30" t="n">
        <v>315</v>
      </c>
      <c r="I6135" s="31" t="n">
        <v>46183</v>
      </c>
      <c r="J6135" s="30" t="n">
        <v>315</v>
      </c>
      <c r="K6135" s="29" t="s">
        <v>120</v>
      </c>
      <c r="L6135" s="29" t="s">
        <v>1096</v>
      </c>
      <c r="M6135" s="29"/>
      <c r="N6135" s="29" t="s">
        <v>122</v>
      </c>
      <c r="O6135" s="31" t="n">
        <v>46708</v>
      </c>
      <c r="P6135" s="29" t="s">
        <v>123</v>
      </c>
      <c r="Q6135" s="29" t="n">
        <f aca="false">IFERROR(VALUE(L6135),"")</f>
        <v>102</v>
      </c>
      <c r="R6135" s="29" t="n">
        <f aca="true">IF(O6135="","",O6135-TODAY())</f>
        <v>423</v>
      </c>
      <c r="S6135" s="29" t="str">
        <f aca="false">IF(C6135="&lt;&lt; vazio &gt;&gt;","VAZIA",IF(AND(O6135&lt;&gt;"",R6135&lt;0),"VENCIDO",IF(AND(O6135&lt;&gt;"",R6135&lt;=Parametros!$B$10),"PRÓX. VENCIMENTO",IF(F6135="Q","QUALIDADE",IF(F6135="S","BLOQUEADO",IF(F6135="R","RESTRITO/DEVOLUÇÃO",IF(OR(N6135="QUAR",N6135="QRES"),"QUARENTENA",IF(OR(B6135="DESCARTE",B6135="DEVOLUÇÃO"),"DESCARTE/DEVOLUÇÃO",IF(AND(D6135="",K6135&lt;&gt;""),"SEM LOTE",IF(AND(Q6135&lt;&gt;"",Q6135&gt;=Parametros!$B$11),"PARADO/SEM GIRO","OK"))))))))))</f>
        <v>PARADO/SEM GIRO</v>
      </c>
      <c r="T6135" s="29" t="n">
        <f aca="false">IF(AND($S6135="PARADO/SEM GIRO",$K6135="KG",OR(Painel!$B$5="(Todos)",A6135=Painel!$B$5)*OR(Painel!$E$5="(Todos)",P6135=Painel!$E$5)),$J6135+ROW()/10000000,"")</f>
        <v>315.0006135</v>
      </c>
      <c r="U6135" s="29" t="str">
        <f aca="false">IF(AND($S6135="VENCIDO",$K6135="KG",OR(Painel!$B$5="(Todos)",A6135=Painel!$B$5)*OR(Painel!$E$5="(Todos)",P6135=Painel!$E$5)),$J6135+ROW()/10000000,"")</f>
        <v/>
      </c>
    </row>
    <row r="6136" customFormat="false" ht="15" hidden="false" customHeight="false" outlineLevel="0" collapsed="false">
      <c r="A6136" s="29" t="s">
        <v>52</v>
      </c>
      <c r="B6136" s="29" t="s">
        <v>11511</v>
      </c>
      <c r="C6136" s="29" t="s">
        <v>247</v>
      </c>
      <c r="D6136" s="29" t="s">
        <v>1049</v>
      </c>
      <c r="E6136" s="29" t="n">
        <v>1</v>
      </c>
      <c r="F6136" s="29"/>
      <c r="G6136" s="29" t="s">
        <v>11512</v>
      </c>
      <c r="H6136" s="30" t="n">
        <v>800</v>
      </c>
      <c r="I6136" s="31" t="n">
        <v>46193</v>
      </c>
      <c r="J6136" s="30" t="n">
        <v>800</v>
      </c>
      <c r="K6136" s="29" t="s">
        <v>120</v>
      </c>
      <c r="L6136" s="29" t="s">
        <v>3635</v>
      </c>
      <c r="M6136" s="29"/>
      <c r="N6136" s="29" t="s">
        <v>122</v>
      </c>
      <c r="O6136" s="31" t="n">
        <v>46722</v>
      </c>
      <c r="P6136" s="29" t="s">
        <v>123</v>
      </c>
      <c r="Q6136" s="29" t="n">
        <f aca="false">IFERROR(VALUE(L6136),"")</f>
        <v>92</v>
      </c>
      <c r="R6136" s="29" t="n">
        <f aca="true">IF(O6136="","",O6136-TODAY())</f>
        <v>437</v>
      </c>
      <c r="S6136" s="29" t="str">
        <f aca="false">IF(C6136="&lt;&lt; vazio &gt;&gt;","VAZIA",IF(AND(O6136&lt;&gt;"",R6136&lt;0),"VENCIDO",IF(AND(O6136&lt;&gt;"",R6136&lt;=Parametros!$B$10),"PRÓX. VENCIMENTO",IF(F6136="Q","QUALIDADE",IF(F6136="S","BLOQUEADO",IF(F6136="R","RESTRITO/DEVOLUÇÃO",IF(OR(N6136="QUAR",N6136="QRES"),"QUARENTENA",IF(OR(B6136="DESCARTE",B6136="DEVOLUÇÃO"),"DESCARTE/DEVOLUÇÃO",IF(AND(D6136="",K6136&lt;&gt;""),"SEM LOTE",IF(AND(Q6136&lt;&gt;"",Q6136&gt;=Parametros!$B$11),"PARADO/SEM GIRO","OK"))))))))))</f>
        <v>PARADO/SEM GIRO</v>
      </c>
      <c r="T6136" s="29" t="n">
        <f aca="false">IF(AND($S6136="PARADO/SEM GIRO",$K6136="KG",OR(Painel!$B$5="(Todos)",A6136=Painel!$B$5)*OR(Painel!$E$5="(Todos)",P6136=Painel!$E$5)),$J6136+ROW()/10000000,"")</f>
        <v>800.0006136</v>
      </c>
      <c r="U6136" s="29" t="str">
        <f aca="false">IF(AND($S6136="VENCIDO",$K6136="KG",OR(Painel!$B$5="(Todos)",A6136=Painel!$B$5)*OR(Painel!$E$5="(Todos)",P6136=Painel!$E$5)),$J6136+ROW()/10000000,"")</f>
        <v/>
      </c>
    </row>
    <row r="6137" customFormat="false" ht="15" hidden="false" customHeight="false" outlineLevel="0" collapsed="false">
      <c r="A6137" s="29" t="s">
        <v>52</v>
      </c>
      <c r="B6137" s="29" t="s">
        <v>11513</v>
      </c>
      <c r="C6137" s="29" t="s">
        <v>308</v>
      </c>
      <c r="D6137" s="29" t="s">
        <v>730</v>
      </c>
      <c r="E6137" s="29" t="n">
        <v>1</v>
      </c>
      <c r="F6137" s="29"/>
      <c r="G6137" s="29" t="s">
        <v>11514</v>
      </c>
      <c r="H6137" s="30" t="n">
        <v>315</v>
      </c>
      <c r="I6137" s="31" t="n">
        <v>46276</v>
      </c>
      <c r="J6137" s="30" t="n">
        <v>315</v>
      </c>
      <c r="K6137" s="29" t="s">
        <v>120</v>
      </c>
      <c r="L6137" s="29" t="s">
        <v>133</v>
      </c>
      <c r="M6137" s="29"/>
      <c r="N6137" s="29" t="s">
        <v>122</v>
      </c>
      <c r="O6137" s="31" t="n">
        <v>46817</v>
      </c>
      <c r="P6137" s="29" t="s">
        <v>123</v>
      </c>
      <c r="Q6137" s="29" t="n">
        <f aca="false">IFERROR(VALUE(L6137),"")</f>
        <v>9</v>
      </c>
      <c r="R6137" s="29" t="n">
        <f aca="true">IF(O6137="","",O6137-TODAY())</f>
        <v>532</v>
      </c>
      <c r="S6137" s="29" t="str">
        <f aca="false">IF(C6137="&lt;&lt; vazio &gt;&gt;","VAZIA",IF(AND(O6137&lt;&gt;"",R6137&lt;0),"VENCIDO",IF(AND(O6137&lt;&gt;"",R6137&lt;=Parametros!$B$10),"PRÓX. VENCIMENTO",IF(F6137="Q","QUALIDADE",IF(F6137="S","BLOQUEADO",IF(F6137="R","RESTRITO/DEVOLUÇÃO",IF(OR(N6137="QUAR",N6137="QRES"),"QUARENTENA",IF(OR(B6137="DESCARTE",B6137="DEVOLUÇÃO"),"DESCARTE/DEVOLUÇÃO",IF(AND(D6137="",K6137&lt;&gt;""),"SEM LOTE",IF(AND(Q6137&lt;&gt;"",Q6137&gt;=Parametros!$B$11),"PARADO/SEM GIRO","OK"))))))))))</f>
        <v>OK</v>
      </c>
      <c r="T6137" s="29" t="str">
        <f aca="false">IF(AND($S6137="PARADO/SEM GIRO",$K6137="KG",OR(Painel!$B$5="(Todos)",A6137=Painel!$B$5)*OR(Painel!$E$5="(Todos)",P6137=Painel!$E$5)),$J6137+ROW()/10000000,"")</f>
        <v/>
      </c>
      <c r="U6137" s="29" t="str">
        <f aca="false">IF(AND($S6137="VENCIDO",$K6137="KG",OR(Painel!$B$5="(Todos)",A6137=Painel!$B$5)*OR(Painel!$E$5="(Todos)",P6137=Painel!$E$5)),$J6137+ROW()/10000000,"")</f>
        <v/>
      </c>
    </row>
    <row r="6138" customFormat="false" ht="15" hidden="false" customHeight="false" outlineLevel="0" collapsed="false">
      <c r="A6138" s="29" t="s">
        <v>52</v>
      </c>
      <c r="B6138" s="29" t="s">
        <v>11515</v>
      </c>
      <c r="C6138" s="29" t="s">
        <v>454</v>
      </c>
      <c r="D6138" s="29" t="s">
        <v>455</v>
      </c>
      <c r="E6138" s="29" t="n">
        <v>1</v>
      </c>
      <c r="F6138" s="29"/>
      <c r="G6138" s="29" t="s">
        <v>11516</v>
      </c>
      <c r="H6138" s="30" t="n">
        <v>162</v>
      </c>
      <c r="I6138" s="31" t="n">
        <v>46236</v>
      </c>
      <c r="J6138" s="30" t="n">
        <v>162</v>
      </c>
      <c r="K6138" s="29" t="s">
        <v>120</v>
      </c>
      <c r="L6138" s="29" t="s">
        <v>5891</v>
      </c>
      <c r="M6138" s="29"/>
      <c r="N6138" s="29" t="s">
        <v>122</v>
      </c>
      <c r="O6138" s="31" t="n">
        <v>46394</v>
      </c>
      <c r="P6138" s="29" t="s">
        <v>123</v>
      </c>
      <c r="Q6138" s="29" t="n">
        <f aca="false">IFERROR(VALUE(L6138),"")</f>
        <v>49</v>
      </c>
      <c r="R6138" s="29" t="n">
        <f aca="true">IF(O6138="","",O6138-TODAY())</f>
        <v>109</v>
      </c>
      <c r="S6138" s="29" t="str">
        <f aca="false">IF(C6138="&lt;&lt; vazio &gt;&gt;","VAZIA",IF(AND(O6138&lt;&gt;"",R6138&lt;0),"VENCIDO",IF(AND(O6138&lt;&gt;"",R6138&lt;=Parametros!$B$10),"PRÓX. VENCIMENTO",IF(F6138="Q","QUALIDADE",IF(F6138="S","BLOQUEADO",IF(F6138="R","RESTRITO/DEVOLUÇÃO",IF(OR(N6138="QUAR",N6138="QRES"),"QUARENTENA",IF(OR(B6138="DESCARTE",B6138="DEVOLUÇÃO"),"DESCARTE/DEVOLUÇÃO",IF(AND(D6138="",K6138&lt;&gt;""),"SEM LOTE",IF(AND(Q6138&lt;&gt;"",Q6138&gt;=Parametros!$B$11),"PARADO/SEM GIRO","OK"))))))))))</f>
        <v>OK</v>
      </c>
      <c r="T6138" s="29" t="str">
        <f aca="false">IF(AND($S6138="PARADO/SEM GIRO",$K6138="KG",OR(Painel!$B$5="(Todos)",A6138=Painel!$B$5)*OR(Painel!$E$5="(Todos)",P6138=Painel!$E$5)),$J6138+ROW()/10000000,"")</f>
        <v/>
      </c>
      <c r="U6138" s="29" t="str">
        <f aca="false">IF(AND($S6138="VENCIDO",$K6138="KG",OR(Painel!$B$5="(Todos)",A6138=Painel!$B$5)*OR(Painel!$E$5="(Todos)",P6138=Painel!$E$5)),$J6138+ROW()/10000000,"")</f>
        <v/>
      </c>
    </row>
    <row r="6139" customFormat="false" ht="15" hidden="false" customHeight="false" outlineLevel="0" collapsed="false">
      <c r="A6139" s="29" t="s">
        <v>52</v>
      </c>
      <c r="B6139" s="29" t="s">
        <v>11517</v>
      </c>
      <c r="C6139" s="29" t="s">
        <v>662</v>
      </c>
      <c r="D6139" s="29" t="s">
        <v>733</v>
      </c>
      <c r="E6139" s="29" t="n">
        <v>1</v>
      </c>
      <c r="F6139" s="29"/>
      <c r="G6139" s="29" t="s">
        <v>11518</v>
      </c>
      <c r="H6139" s="30" t="n">
        <v>1000</v>
      </c>
      <c r="I6139" s="31" t="n">
        <v>46276</v>
      </c>
      <c r="J6139" s="30" t="n">
        <v>1000</v>
      </c>
      <c r="K6139" s="29" t="s">
        <v>120</v>
      </c>
      <c r="L6139" s="29" t="s">
        <v>133</v>
      </c>
      <c r="M6139" s="29"/>
      <c r="N6139" s="29" t="s">
        <v>122</v>
      </c>
      <c r="O6139" s="31" t="n">
        <v>46817</v>
      </c>
      <c r="P6139" s="29" t="s">
        <v>123</v>
      </c>
      <c r="Q6139" s="29" t="n">
        <f aca="false">IFERROR(VALUE(L6139),"")</f>
        <v>9</v>
      </c>
      <c r="R6139" s="29" t="n">
        <f aca="true">IF(O6139="","",O6139-TODAY())</f>
        <v>532</v>
      </c>
      <c r="S6139" s="29" t="str">
        <f aca="false">IF(C6139="&lt;&lt; vazio &gt;&gt;","VAZIA",IF(AND(O6139&lt;&gt;"",R6139&lt;0),"VENCIDO",IF(AND(O6139&lt;&gt;"",R6139&lt;=Parametros!$B$10),"PRÓX. VENCIMENTO",IF(F6139="Q","QUALIDADE",IF(F6139="S","BLOQUEADO",IF(F6139="R","RESTRITO/DEVOLUÇÃO",IF(OR(N6139="QUAR",N6139="QRES"),"QUARENTENA",IF(OR(B6139="DESCARTE",B6139="DEVOLUÇÃO"),"DESCARTE/DEVOLUÇÃO",IF(AND(D6139="",K6139&lt;&gt;""),"SEM LOTE",IF(AND(Q6139&lt;&gt;"",Q6139&gt;=Parametros!$B$11),"PARADO/SEM GIRO","OK"))))))))))</f>
        <v>OK</v>
      </c>
      <c r="T6139" s="29" t="str">
        <f aca="false">IF(AND($S6139="PARADO/SEM GIRO",$K6139="KG",OR(Painel!$B$5="(Todos)",A6139=Painel!$B$5)*OR(Painel!$E$5="(Todos)",P6139=Painel!$E$5)),$J6139+ROW()/10000000,"")</f>
        <v/>
      </c>
      <c r="U6139" s="29" t="str">
        <f aca="false">IF(AND($S6139="VENCIDO",$K6139="KG",OR(Painel!$B$5="(Todos)",A6139=Painel!$B$5)*OR(Painel!$E$5="(Todos)",P6139=Painel!$E$5)),$J6139+ROW()/10000000,"")</f>
        <v/>
      </c>
    </row>
    <row r="6140" customFormat="false" ht="15" hidden="false" customHeight="false" outlineLevel="0" collapsed="false">
      <c r="A6140" s="29" t="s">
        <v>52</v>
      </c>
      <c r="B6140" s="29" t="s">
        <v>11519</v>
      </c>
      <c r="C6140" s="29" t="s">
        <v>442</v>
      </c>
      <c r="D6140" s="29" t="s">
        <v>443</v>
      </c>
      <c r="E6140" s="29" t="n">
        <v>1</v>
      </c>
      <c r="F6140" s="29"/>
      <c r="G6140" s="29" t="s">
        <v>11520</v>
      </c>
      <c r="H6140" s="30" t="n">
        <v>415.8</v>
      </c>
      <c r="I6140" s="31" t="n">
        <v>46183</v>
      </c>
      <c r="J6140" s="30" t="n">
        <v>415.8</v>
      </c>
      <c r="K6140" s="29" t="s">
        <v>120</v>
      </c>
      <c r="L6140" s="29" t="s">
        <v>1096</v>
      </c>
      <c r="M6140" s="29"/>
      <c r="N6140" s="29" t="s">
        <v>122</v>
      </c>
      <c r="O6140" s="31" t="n">
        <v>46681</v>
      </c>
      <c r="P6140" s="29" t="s">
        <v>123</v>
      </c>
      <c r="Q6140" s="29" t="n">
        <f aca="false">IFERROR(VALUE(L6140),"")</f>
        <v>102</v>
      </c>
      <c r="R6140" s="29" t="n">
        <f aca="true">IF(O6140="","",O6140-TODAY())</f>
        <v>396</v>
      </c>
      <c r="S6140" s="29" t="str">
        <f aca="false">IF(C6140="&lt;&lt; vazio &gt;&gt;","VAZIA",IF(AND(O6140&lt;&gt;"",R6140&lt;0),"VENCIDO",IF(AND(O6140&lt;&gt;"",R6140&lt;=Parametros!$B$10),"PRÓX. VENCIMENTO",IF(F6140="Q","QUALIDADE",IF(F6140="S","BLOQUEADO",IF(F6140="R","RESTRITO/DEVOLUÇÃO",IF(OR(N6140="QUAR",N6140="QRES"),"QUARENTENA",IF(OR(B6140="DESCARTE",B6140="DEVOLUÇÃO"),"DESCARTE/DEVOLUÇÃO",IF(AND(D6140="",K6140&lt;&gt;""),"SEM LOTE",IF(AND(Q6140&lt;&gt;"",Q6140&gt;=Parametros!$B$11),"PARADO/SEM GIRO","OK"))))))))))</f>
        <v>PARADO/SEM GIRO</v>
      </c>
      <c r="T6140" s="29" t="n">
        <f aca="false">IF(AND($S6140="PARADO/SEM GIRO",$K6140="KG",OR(Painel!$B$5="(Todos)",A6140=Painel!$B$5)*OR(Painel!$E$5="(Todos)",P6140=Painel!$E$5)),$J6140+ROW()/10000000,"")</f>
        <v>415.800614</v>
      </c>
      <c r="U6140" s="29" t="str">
        <f aca="false">IF(AND($S6140="VENCIDO",$K6140="KG",OR(Painel!$B$5="(Todos)",A6140=Painel!$B$5)*OR(Painel!$E$5="(Todos)",P6140=Painel!$E$5)),$J6140+ROW()/10000000,"")</f>
        <v/>
      </c>
    </row>
    <row r="6141" customFormat="false" ht="15" hidden="false" customHeight="false" outlineLevel="0" collapsed="false">
      <c r="A6141" s="29" t="s">
        <v>52</v>
      </c>
      <c r="B6141" s="29" t="s">
        <v>11521</v>
      </c>
      <c r="C6141" s="29" t="s">
        <v>348</v>
      </c>
      <c r="D6141" s="29" t="s">
        <v>525</v>
      </c>
      <c r="E6141" s="29" t="n">
        <v>1</v>
      </c>
      <c r="F6141" s="29"/>
      <c r="G6141" s="29" t="s">
        <v>11522</v>
      </c>
      <c r="H6141" s="30" t="n">
        <v>603</v>
      </c>
      <c r="I6141" s="31" t="n">
        <v>46281</v>
      </c>
      <c r="J6141" s="30" t="n">
        <v>603</v>
      </c>
      <c r="K6141" s="29" t="s">
        <v>120</v>
      </c>
      <c r="L6141" s="29" t="s">
        <v>284</v>
      </c>
      <c r="M6141" s="29"/>
      <c r="N6141" s="29" t="s">
        <v>122</v>
      </c>
      <c r="O6141" s="29"/>
      <c r="P6141" s="29" t="s">
        <v>123</v>
      </c>
      <c r="Q6141" s="29" t="n">
        <f aca="false">IFERROR(VALUE(L6141),"")</f>
        <v>4</v>
      </c>
      <c r="R6141" s="29" t="str">
        <f aca="true">IF(O6141="","",O6141-TODAY())</f>
        <v/>
      </c>
      <c r="S6141" s="29" t="str">
        <f aca="false">IF(C6141="&lt;&lt; vazio &gt;&gt;","VAZIA",IF(AND(O6141&lt;&gt;"",R6141&lt;0),"VENCIDO",IF(AND(O6141&lt;&gt;"",R6141&lt;=Parametros!$B$10),"PRÓX. VENCIMENTO",IF(F6141="Q","QUALIDADE",IF(F6141="S","BLOQUEADO",IF(F6141="R","RESTRITO/DEVOLUÇÃO",IF(OR(N6141="QUAR",N6141="QRES"),"QUARENTENA",IF(OR(B6141="DESCARTE",B6141="DEVOLUÇÃO"),"DESCARTE/DEVOLUÇÃO",IF(AND(D6141="",K6141&lt;&gt;""),"SEM LOTE",IF(AND(Q6141&lt;&gt;"",Q6141&gt;=Parametros!$B$11),"PARADO/SEM GIRO","OK"))))))))))</f>
        <v>OK</v>
      </c>
      <c r="T6141" s="29" t="str">
        <f aca="false">IF(AND($S6141="PARADO/SEM GIRO",$K6141="KG",OR(Painel!$B$5="(Todos)",A6141=Painel!$B$5)*OR(Painel!$E$5="(Todos)",P6141=Painel!$E$5)),$J6141+ROW()/10000000,"")</f>
        <v/>
      </c>
      <c r="U6141" s="29" t="str">
        <f aca="false">IF(AND($S6141="VENCIDO",$K6141="KG",OR(Painel!$B$5="(Todos)",A6141=Painel!$B$5)*OR(Painel!$E$5="(Todos)",P6141=Painel!$E$5)),$J6141+ROW()/10000000,"")</f>
        <v/>
      </c>
    </row>
    <row r="6142" customFormat="false" ht="15" hidden="false" customHeight="false" outlineLevel="0" collapsed="false">
      <c r="A6142" s="29" t="s">
        <v>52</v>
      </c>
      <c r="B6142" s="29" t="s">
        <v>11523</v>
      </c>
      <c r="C6142" s="29" t="s">
        <v>308</v>
      </c>
      <c r="D6142" s="29" t="s">
        <v>730</v>
      </c>
      <c r="E6142" s="29" t="n">
        <v>1</v>
      </c>
      <c r="F6142" s="29"/>
      <c r="G6142" s="29" t="s">
        <v>11524</v>
      </c>
      <c r="H6142" s="30" t="n">
        <v>315</v>
      </c>
      <c r="I6142" s="31" t="n">
        <v>46276</v>
      </c>
      <c r="J6142" s="30" t="n">
        <v>315</v>
      </c>
      <c r="K6142" s="29" t="s">
        <v>120</v>
      </c>
      <c r="L6142" s="29" t="s">
        <v>133</v>
      </c>
      <c r="M6142" s="29"/>
      <c r="N6142" s="29" t="s">
        <v>122</v>
      </c>
      <c r="O6142" s="31" t="n">
        <v>46817</v>
      </c>
      <c r="P6142" s="29" t="s">
        <v>123</v>
      </c>
      <c r="Q6142" s="29" t="n">
        <f aca="false">IFERROR(VALUE(L6142),"")</f>
        <v>9</v>
      </c>
      <c r="R6142" s="29" t="n">
        <f aca="true">IF(O6142="","",O6142-TODAY())</f>
        <v>532</v>
      </c>
      <c r="S6142" s="29" t="str">
        <f aca="false">IF(C6142="&lt;&lt; vazio &gt;&gt;","VAZIA",IF(AND(O6142&lt;&gt;"",R6142&lt;0),"VENCIDO",IF(AND(O6142&lt;&gt;"",R6142&lt;=Parametros!$B$10),"PRÓX. VENCIMENTO",IF(F6142="Q","QUALIDADE",IF(F6142="S","BLOQUEADO",IF(F6142="R","RESTRITO/DEVOLUÇÃO",IF(OR(N6142="QUAR",N6142="QRES"),"QUARENTENA",IF(OR(B6142="DESCARTE",B6142="DEVOLUÇÃO"),"DESCARTE/DEVOLUÇÃO",IF(AND(D6142="",K6142&lt;&gt;""),"SEM LOTE",IF(AND(Q6142&lt;&gt;"",Q6142&gt;=Parametros!$B$11),"PARADO/SEM GIRO","OK"))))))))))</f>
        <v>OK</v>
      </c>
      <c r="T6142" s="29" t="str">
        <f aca="false">IF(AND($S6142="PARADO/SEM GIRO",$K6142="KG",OR(Painel!$B$5="(Todos)",A6142=Painel!$B$5)*OR(Painel!$E$5="(Todos)",P6142=Painel!$E$5)),$J6142+ROW()/10000000,"")</f>
        <v/>
      </c>
      <c r="U6142" s="29" t="str">
        <f aca="false">IF(AND($S6142="VENCIDO",$K6142="KG",OR(Painel!$B$5="(Todos)",A6142=Painel!$B$5)*OR(Painel!$E$5="(Todos)",P6142=Painel!$E$5)),$J6142+ROW()/10000000,"")</f>
        <v/>
      </c>
    </row>
    <row r="6143" customFormat="false" ht="15" hidden="false" customHeight="false" outlineLevel="0" collapsed="false">
      <c r="A6143" s="29" t="s">
        <v>52</v>
      </c>
      <c r="B6143" s="29" t="s">
        <v>11525</v>
      </c>
      <c r="C6143" s="29" t="s">
        <v>308</v>
      </c>
      <c r="D6143" s="29" t="s">
        <v>730</v>
      </c>
      <c r="E6143" s="29" t="n">
        <v>1</v>
      </c>
      <c r="F6143" s="29"/>
      <c r="G6143" s="29" t="s">
        <v>11526</v>
      </c>
      <c r="H6143" s="30" t="n">
        <v>315</v>
      </c>
      <c r="I6143" s="31" t="n">
        <v>46276</v>
      </c>
      <c r="J6143" s="30" t="n">
        <v>315</v>
      </c>
      <c r="K6143" s="29" t="s">
        <v>120</v>
      </c>
      <c r="L6143" s="29" t="s">
        <v>133</v>
      </c>
      <c r="M6143" s="29"/>
      <c r="N6143" s="29" t="s">
        <v>122</v>
      </c>
      <c r="O6143" s="31" t="n">
        <v>46817</v>
      </c>
      <c r="P6143" s="29" t="s">
        <v>123</v>
      </c>
      <c r="Q6143" s="29" t="n">
        <f aca="false">IFERROR(VALUE(L6143),"")</f>
        <v>9</v>
      </c>
      <c r="R6143" s="29" t="n">
        <f aca="true">IF(O6143="","",O6143-TODAY())</f>
        <v>532</v>
      </c>
      <c r="S6143" s="29" t="str">
        <f aca="false">IF(C6143="&lt;&lt; vazio &gt;&gt;","VAZIA",IF(AND(O6143&lt;&gt;"",R6143&lt;0),"VENCIDO",IF(AND(O6143&lt;&gt;"",R6143&lt;=Parametros!$B$10),"PRÓX. VENCIMENTO",IF(F6143="Q","QUALIDADE",IF(F6143="S","BLOQUEADO",IF(F6143="R","RESTRITO/DEVOLUÇÃO",IF(OR(N6143="QUAR",N6143="QRES"),"QUARENTENA",IF(OR(B6143="DESCARTE",B6143="DEVOLUÇÃO"),"DESCARTE/DEVOLUÇÃO",IF(AND(D6143="",K6143&lt;&gt;""),"SEM LOTE",IF(AND(Q6143&lt;&gt;"",Q6143&gt;=Parametros!$B$11),"PARADO/SEM GIRO","OK"))))))))))</f>
        <v>OK</v>
      </c>
      <c r="T6143" s="29" t="str">
        <f aca="false">IF(AND($S6143="PARADO/SEM GIRO",$K6143="KG",OR(Painel!$B$5="(Todos)",A6143=Painel!$B$5)*OR(Painel!$E$5="(Todos)",P6143=Painel!$E$5)),$J6143+ROW()/10000000,"")</f>
        <v/>
      </c>
      <c r="U6143" s="29" t="str">
        <f aca="false">IF(AND($S6143="VENCIDO",$K6143="KG",OR(Painel!$B$5="(Todos)",A6143=Painel!$B$5)*OR(Painel!$E$5="(Todos)",P6143=Painel!$E$5)),$J6143+ROW()/10000000,"")</f>
        <v/>
      </c>
    </row>
    <row r="6144" customFormat="false" ht="15" hidden="false" customHeight="false" outlineLevel="0" collapsed="false">
      <c r="A6144" s="29" t="s">
        <v>52</v>
      </c>
      <c r="B6144" s="29" t="s">
        <v>11527</v>
      </c>
      <c r="C6144" s="29" t="s">
        <v>876</v>
      </c>
      <c r="D6144" s="29" t="s">
        <v>11401</v>
      </c>
      <c r="E6144" s="29" t="n">
        <v>1</v>
      </c>
      <c r="F6144" s="29"/>
      <c r="G6144" s="29" t="s">
        <v>11528</v>
      </c>
      <c r="H6144" s="30" t="n">
        <v>720</v>
      </c>
      <c r="I6144" s="31" t="n">
        <v>46276</v>
      </c>
      <c r="J6144" s="30" t="n">
        <v>720</v>
      </c>
      <c r="K6144" s="29" t="s">
        <v>120</v>
      </c>
      <c r="L6144" s="29" t="s">
        <v>133</v>
      </c>
      <c r="M6144" s="29"/>
      <c r="N6144" s="29" t="s">
        <v>122</v>
      </c>
      <c r="O6144" s="31" t="n">
        <v>46819</v>
      </c>
      <c r="P6144" s="29" t="s">
        <v>123</v>
      </c>
      <c r="Q6144" s="29" t="n">
        <f aca="false">IFERROR(VALUE(L6144),"")</f>
        <v>9</v>
      </c>
      <c r="R6144" s="29" t="n">
        <f aca="true">IF(O6144="","",O6144-TODAY())</f>
        <v>534</v>
      </c>
      <c r="S6144" s="29" t="str">
        <f aca="false">IF(C6144="&lt;&lt; vazio &gt;&gt;","VAZIA",IF(AND(O6144&lt;&gt;"",R6144&lt;0),"VENCIDO",IF(AND(O6144&lt;&gt;"",R6144&lt;=Parametros!$B$10),"PRÓX. VENCIMENTO",IF(F6144="Q","QUALIDADE",IF(F6144="S","BLOQUEADO",IF(F6144="R","RESTRITO/DEVOLUÇÃO",IF(OR(N6144="QUAR",N6144="QRES"),"QUARENTENA",IF(OR(B6144="DESCARTE",B6144="DEVOLUÇÃO"),"DESCARTE/DEVOLUÇÃO",IF(AND(D6144="",K6144&lt;&gt;""),"SEM LOTE",IF(AND(Q6144&lt;&gt;"",Q6144&gt;=Parametros!$B$11),"PARADO/SEM GIRO","OK"))))))))))</f>
        <v>OK</v>
      </c>
      <c r="T6144" s="29" t="str">
        <f aca="false">IF(AND($S6144="PARADO/SEM GIRO",$K6144="KG",OR(Painel!$B$5="(Todos)",A6144=Painel!$B$5)*OR(Painel!$E$5="(Todos)",P6144=Painel!$E$5)),$J6144+ROW()/10000000,"")</f>
        <v/>
      </c>
      <c r="U6144" s="29" t="str">
        <f aca="false">IF(AND($S6144="VENCIDO",$K6144="KG",OR(Painel!$B$5="(Todos)",A6144=Painel!$B$5)*OR(Painel!$E$5="(Todos)",P6144=Painel!$E$5)),$J6144+ROW()/10000000,"")</f>
        <v/>
      </c>
    </row>
    <row r="6145" customFormat="false" ht="15" hidden="false" customHeight="false" outlineLevel="0" collapsed="false">
      <c r="A6145" s="29" t="s">
        <v>52</v>
      </c>
      <c r="B6145" s="29" t="s">
        <v>11529</v>
      </c>
      <c r="C6145" s="29" t="s">
        <v>115</v>
      </c>
      <c r="D6145" s="29"/>
      <c r="E6145" s="29" t="n">
        <v>0</v>
      </c>
      <c r="F6145" s="29"/>
      <c r="G6145" s="29"/>
      <c r="H6145" s="30" t="n">
        <v>0</v>
      </c>
      <c r="I6145" s="29"/>
      <c r="J6145" s="30" t="n">
        <v>0</v>
      </c>
      <c r="K6145" s="29"/>
      <c r="L6145" s="29" t="s">
        <v>116</v>
      </c>
      <c r="M6145" s="29"/>
      <c r="N6145" s="29"/>
      <c r="O6145" s="29"/>
      <c r="P6145" s="29"/>
      <c r="Q6145" s="29" t="n">
        <f aca="false">IFERROR(VALUE(L6145),"")</f>
        <v>0</v>
      </c>
      <c r="R6145" s="29" t="str">
        <f aca="true">IF(O6145="","",O6145-TODAY())</f>
        <v/>
      </c>
      <c r="S6145" s="29" t="str">
        <f aca="false">IF(C6145="&lt;&lt; vazio &gt;&gt;","VAZIA",IF(AND(O6145&lt;&gt;"",R6145&lt;0),"VENCIDO",IF(AND(O6145&lt;&gt;"",R6145&lt;=Parametros!$B$10),"PRÓX. VENCIMENTO",IF(F6145="Q","QUALIDADE",IF(F6145="S","BLOQUEADO",IF(F6145="R","RESTRITO/DEVOLUÇÃO",IF(OR(N6145="QUAR",N6145="QRES"),"QUARENTENA",IF(OR(B6145="DESCARTE",B6145="DEVOLUÇÃO"),"DESCARTE/DEVOLUÇÃO",IF(AND(D6145="",K6145&lt;&gt;""),"SEM LOTE",IF(AND(Q6145&lt;&gt;"",Q6145&gt;=Parametros!$B$11),"PARADO/SEM GIRO","OK"))))))))))</f>
        <v>VAZIA</v>
      </c>
      <c r="T6145" s="29" t="str">
        <f aca="false">IF(AND($S6145="PARADO/SEM GIRO",$K6145="KG",OR(Painel!$B$5="(Todos)",A6145=Painel!$B$5)*OR(Painel!$E$5="(Todos)",P6145=Painel!$E$5)),$J6145+ROW()/10000000,"")</f>
        <v/>
      </c>
      <c r="U6145" s="29" t="str">
        <f aca="false">IF(AND($S6145="VENCIDO",$K6145="KG",OR(Painel!$B$5="(Todos)",A6145=Painel!$B$5)*OR(Painel!$E$5="(Todos)",P6145=Painel!$E$5)),$J6145+ROW()/10000000,"")</f>
        <v/>
      </c>
    </row>
    <row r="6146" customFormat="false" ht="15" hidden="false" customHeight="false" outlineLevel="0" collapsed="false">
      <c r="A6146" s="29" t="s">
        <v>52</v>
      </c>
      <c r="B6146" s="29" t="s">
        <v>11530</v>
      </c>
      <c r="C6146" s="29" t="s">
        <v>115</v>
      </c>
      <c r="D6146" s="29"/>
      <c r="E6146" s="29" t="n">
        <v>0</v>
      </c>
      <c r="F6146" s="29"/>
      <c r="G6146" s="29"/>
      <c r="H6146" s="30" t="n">
        <v>0</v>
      </c>
      <c r="I6146" s="29"/>
      <c r="J6146" s="30" t="n">
        <v>0</v>
      </c>
      <c r="K6146" s="29"/>
      <c r="L6146" s="29" t="s">
        <v>116</v>
      </c>
      <c r="M6146" s="29"/>
      <c r="N6146" s="29"/>
      <c r="O6146" s="29"/>
      <c r="P6146" s="29"/>
      <c r="Q6146" s="29" t="n">
        <f aca="false">IFERROR(VALUE(L6146),"")</f>
        <v>0</v>
      </c>
      <c r="R6146" s="29" t="str">
        <f aca="true">IF(O6146="","",O6146-TODAY())</f>
        <v/>
      </c>
      <c r="S6146" s="29" t="str">
        <f aca="false">IF(C6146="&lt;&lt; vazio &gt;&gt;","VAZIA",IF(AND(O6146&lt;&gt;"",R6146&lt;0),"VENCIDO",IF(AND(O6146&lt;&gt;"",R6146&lt;=Parametros!$B$10),"PRÓX. VENCIMENTO",IF(F6146="Q","QUALIDADE",IF(F6146="S","BLOQUEADO",IF(F6146="R","RESTRITO/DEVOLUÇÃO",IF(OR(N6146="QUAR",N6146="QRES"),"QUARENTENA",IF(OR(B6146="DESCARTE",B6146="DEVOLUÇÃO"),"DESCARTE/DEVOLUÇÃO",IF(AND(D6146="",K6146&lt;&gt;""),"SEM LOTE",IF(AND(Q6146&lt;&gt;"",Q6146&gt;=Parametros!$B$11),"PARADO/SEM GIRO","OK"))))))))))</f>
        <v>VAZIA</v>
      </c>
      <c r="T6146" s="29" t="str">
        <f aca="false">IF(AND($S6146="PARADO/SEM GIRO",$K6146="KG",OR(Painel!$B$5="(Todos)",A6146=Painel!$B$5)*OR(Painel!$E$5="(Todos)",P6146=Painel!$E$5)),$J6146+ROW()/10000000,"")</f>
        <v/>
      </c>
      <c r="U6146" s="29" t="str">
        <f aca="false">IF(AND($S6146="VENCIDO",$K6146="KG",OR(Painel!$B$5="(Todos)",A6146=Painel!$B$5)*OR(Painel!$E$5="(Todos)",P6146=Painel!$E$5)),$J6146+ROW()/10000000,"")</f>
        <v/>
      </c>
    </row>
    <row r="6147" customFormat="false" ht="15" hidden="false" customHeight="false" outlineLevel="0" collapsed="false">
      <c r="A6147" s="29" t="s">
        <v>52</v>
      </c>
      <c r="B6147" s="29" t="s">
        <v>11531</v>
      </c>
      <c r="C6147" s="29" t="s">
        <v>115</v>
      </c>
      <c r="D6147" s="29"/>
      <c r="E6147" s="29" t="n">
        <v>0</v>
      </c>
      <c r="F6147" s="29"/>
      <c r="G6147" s="29"/>
      <c r="H6147" s="30" t="n">
        <v>0</v>
      </c>
      <c r="I6147" s="29"/>
      <c r="J6147" s="30" t="n">
        <v>0</v>
      </c>
      <c r="K6147" s="29"/>
      <c r="L6147" s="29" t="s">
        <v>116</v>
      </c>
      <c r="M6147" s="29"/>
      <c r="N6147" s="29"/>
      <c r="O6147" s="29"/>
      <c r="P6147" s="29"/>
      <c r="Q6147" s="29" t="n">
        <f aca="false">IFERROR(VALUE(L6147),"")</f>
        <v>0</v>
      </c>
      <c r="R6147" s="29" t="str">
        <f aca="true">IF(O6147="","",O6147-TODAY())</f>
        <v/>
      </c>
      <c r="S6147" s="29" t="str">
        <f aca="false">IF(C6147="&lt;&lt; vazio &gt;&gt;","VAZIA",IF(AND(O6147&lt;&gt;"",R6147&lt;0),"VENCIDO",IF(AND(O6147&lt;&gt;"",R6147&lt;=Parametros!$B$10),"PRÓX. VENCIMENTO",IF(F6147="Q","QUALIDADE",IF(F6147="S","BLOQUEADO",IF(F6147="R","RESTRITO/DEVOLUÇÃO",IF(OR(N6147="QUAR",N6147="QRES"),"QUARENTENA",IF(OR(B6147="DESCARTE",B6147="DEVOLUÇÃO"),"DESCARTE/DEVOLUÇÃO",IF(AND(D6147="",K6147&lt;&gt;""),"SEM LOTE",IF(AND(Q6147&lt;&gt;"",Q6147&gt;=Parametros!$B$11),"PARADO/SEM GIRO","OK"))))))))))</f>
        <v>VAZIA</v>
      </c>
      <c r="T6147" s="29" t="str">
        <f aca="false">IF(AND($S6147="PARADO/SEM GIRO",$K6147="KG",OR(Painel!$B$5="(Todos)",A6147=Painel!$B$5)*OR(Painel!$E$5="(Todos)",P6147=Painel!$E$5)),$J6147+ROW()/10000000,"")</f>
        <v/>
      </c>
      <c r="U6147" s="29" t="str">
        <f aca="false">IF(AND($S6147="VENCIDO",$K6147="KG",OR(Painel!$B$5="(Todos)",A6147=Painel!$B$5)*OR(Painel!$E$5="(Todos)",P6147=Painel!$E$5)),$J6147+ROW()/10000000,"")</f>
        <v/>
      </c>
    </row>
    <row r="6148" customFormat="false" ht="15" hidden="false" customHeight="false" outlineLevel="0" collapsed="false">
      <c r="A6148" s="29" t="s">
        <v>52</v>
      </c>
      <c r="B6148" s="29" t="s">
        <v>11532</v>
      </c>
      <c r="C6148" s="29" t="s">
        <v>250</v>
      </c>
      <c r="D6148" s="29" t="s">
        <v>719</v>
      </c>
      <c r="E6148" s="29" t="n">
        <v>1</v>
      </c>
      <c r="F6148" s="29"/>
      <c r="G6148" s="29" t="s">
        <v>11533</v>
      </c>
      <c r="H6148" s="30" t="n">
        <v>1000</v>
      </c>
      <c r="I6148" s="31" t="n">
        <v>46280</v>
      </c>
      <c r="J6148" s="30" t="n">
        <v>1000</v>
      </c>
      <c r="K6148" s="29" t="s">
        <v>120</v>
      </c>
      <c r="L6148" s="29" t="s">
        <v>144</v>
      </c>
      <c r="M6148" s="29"/>
      <c r="N6148" s="29" t="s">
        <v>122</v>
      </c>
      <c r="O6148" s="31" t="n">
        <v>46817</v>
      </c>
      <c r="P6148" s="29" t="s">
        <v>123</v>
      </c>
      <c r="Q6148" s="29" t="n">
        <f aca="false">IFERROR(VALUE(L6148),"")</f>
        <v>5</v>
      </c>
      <c r="R6148" s="29" t="n">
        <f aca="true">IF(O6148="","",O6148-TODAY())</f>
        <v>532</v>
      </c>
      <c r="S6148" s="29" t="str">
        <f aca="false">IF(C6148="&lt;&lt; vazio &gt;&gt;","VAZIA",IF(AND(O6148&lt;&gt;"",R6148&lt;0),"VENCIDO",IF(AND(O6148&lt;&gt;"",R6148&lt;=Parametros!$B$10),"PRÓX. VENCIMENTO",IF(F6148="Q","QUALIDADE",IF(F6148="S","BLOQUEADO",IF(F6148="R","RESTRITO/DEVOLUÇÃO",IF(OR(N6148="QUAR",N6148="QRES"),"QUARENTENA",IF(OR(B6148="DESCARTE",B6148="DEVOLUÇÃO"),"DESCARTE/DEVOLUÇÃO",IF(AND(D6148="",K6148&lt;&gt;""),"SEM LOTE",IF(AND(Q6148&lt;&gt;"",Q6148&gt;=Parametros!$B$11),"PARADO/SEM GIRO","OK"))))))))))</f>
        <v>OK</v>
      </c>
      <c r="T6148" s="29" t="str">
        <f aca="false">IF(AND($S6148="PARADO/SEM GIRO",$K6148="KG",OR(Painel!$B$5="(Todos)",A6148=Painel!$B$5)*OR(Painel!$E$5="(Todos)",P6148=Painel!$E$5)),$J6148+ROW()/10000000,"")</f>
        <v/>
      </c>
      <c r="U6148" s="29" t="str">
        <f aca="false">IF(AND($S6148="VENCIDO",$K6148="KG",OR(Painel!$B$5="(Todos)",A6148=Painel!$B$5)*OR(Painel!$E$5="(Todos)",P6148=Painel!$E$5)),$J6148+ROW()/10000000,"")</f>
        <v/>
      </c>
    </row>
    <row r="6149" customFormat="false" ht="15" hidden="false" customHeight="false" outlineLevel="0" collapsed="false">
      <c r="A6149" s="29" t="s">
        <v>52</v>
      </c>
      <c r="B6149" s="29" t="s">
        <v>11534</v>
      </c>
      <c r="C6149" s="29" t="s">
        <v>1274</v>
      </c>
      <c r="D6149" s="29" t="s">
        <v>3879</v>
      </c>
      <c r="E6149" s="29" t="n">
        <v>1</v>
      </c>
      <c r="F6149" s="29"/>
      <c r="G6149" s="29" t="s">
        <v>11535</v>
      </c>
      <c r="H6149" s="30" t="n">
        <v>1000</v>
      </c>
      <c r="I6149" s="31" t="n">
        <v>46230</v>
      </c>
      <c r="J6149" s="30" t="n">
        <v>1000</v>
      </c>
      <c r="K6149" s="29" t="s">
        <v>120</v>
      </c>
      <c r="L6149" s="29" t="s">
        <v>1277</v>
      </c>
      <c r="M6149" s="29"/>
      <c r="N6149" s="29" t="s">
        <v>122</v>
      </c>
      <c r="O6149" s="31" t="n">
        <v>46587</v>
      </c>
      <c r="P6149" s="29" t="s">
        <v>123</v>
      </c>
      <c r="Q6149" s="29" t="n">
        <f aca="false">IFERROR(VALUE(L6149),"")</f>
        <v>55</v>
      </c>
      <c r="R6149" s="29" t="n">
        <f aca="true">IF(O6149="","",O6149-TODAY())</f>
        <v>302</v>
      </c>
      <c r="S6149" s="29" t="str">
        <f aca="false">IF(C6149="&lt;&lt; vazio &gt;&gt;","VAZIA",IF(AND(O6149&lt;&gt;"",R6149&lt;0),"VENCIDO",IF(AND(O6149&lt;&gt;"",R6149&lt;=Parametros!$B$10),"PRÓX. VENCIMENTO",IF(F6149="Q","QUALIDADE",IF(F6149="S","BLOQUEADO",IF(F6149="R","RESTRITO/DEVOLUÇÃO",IF(OR(N6149="QUAR",N6149="QRES"),"QUARENTENA",IF(OR(B6149="DESCARTE",B6149="DEVOLUÇÃO"),"DESCARTE/DEVOLUÇÃO",IF(AND(D6149="",K6149&lt;&gt;""),"SEM LOTE",IF(AND(Q6149&lt;&gt;"",Q6149&gt;=Parametros!$B$11),"PARADO/SEM GIRO","OK"))))))))))</f>
        <v>OK</v>
      </c>
      <c r="T6149" s="29" t="str">
        <f aca="false">IF(AND($S6149="PARADO/SEM GIRO",$K6149="KG",OR(Painel!$B$5="(Todos)",A6149=Painel!$B$5)*OR(Painel!$E$5="(Todos)",P6149=Painel!$E$5)),$J6149+ROW()/10000000,"")</f>
        <v/>
      </c>
      <c r="U6149" s="29" t="str">
        <f aca="false">IF(AND($S6149="VENCIDO",$K6149="KG",OR(Painel!$B$5="(Todos)",A6149=Painel!$B$5)*OR(Painel!$E$5="(Todos)",P6149=Painel!$E$5)),$J6149+ROW()/10000000,"")</f>
        <v/>
      </c>
    </row>
    <row r="6150" customFormat="false" ht="15" hidden="false" customHeight="false" outlineLevel="0" collapsed="false">
      <c r="A6150" s="29" t="s">
        <v>52</v>
      </c>
      <c r="B6150" s="29" t="s">
        <v>11536</v>
      </c>
      <c r="C6150" s="29" t="s">
        <v>596</v>
      </c>
      <c r="D6150" s="29" t="s">
        <v>3458</v>
      </c>
      <c r="E6150" s="29" t="n">
        <v>1</v>
      </c>
      <c r="F6150" s="29" t="s">
        <v>268</v>
      </c>
      <c r="G6150" s="29" t="s">
        <v>11537</v>
      </c>
      <c r="H6150" s="30" t="n">
        <v>132</v>
      </c>
      <c r="I6150" s="31" t="n">
        <v>46066</v>
      </c>
      <c r="J6150" s="30" t="n">
        <v>132</v>
      </c>
      <c r="K6150" s="29" t="s">
        <v>120</v>
      </c>
      <c r="L6150" s="29" t="s">
        <v>11538</v>
      </c>
      <c r="M6150" s="29"/>
      <c r="N6150" s="29" t="s">
        <v>122</v>
      </c>
      <c r="O6150" s="31" t="n">
        <v>46374</v>
      </c>
      <c r="P6150" s="29" t="s">
        <v>123</v>
      </c>
      <c r="Q6150" s="29" t="n">
        <f aca="false">IFERROR(VALUE(L6150),"")</f>
        <v>219</v>
      </c>
      <c r="R6150" s="29" t="n">
        <f aca="true">IF(O6150="","",O6150-TODAY())</f>
        <v>89</v>
      </c>
      <c r="S6150" s="29" t="str">
        <f aca="false">IF(C6150="&lt;&lt; vazio &gt;&gt;","VAZIA",IF(AND(O6150&lt;&gt;"",R6150&lt;0),"VENCIDO",IF(AND(O6150&lt;&gt;"",R6150&lt;=Parametros!$B$10),"PRÓX. VENCIMENTO",IF(F6150="Q","QUALIDADE",IF(F6150="S","BLOQUEADO",IF(F6150="R","RESTRITO/DEVOLUÇÃO",IF(OR(N6150="QUAR",N6150="QRES"),"QUARENTENA",IF(OR(B6150="DESCARTE",B6150="DEVOLUÇÃO"),"DESCARTE/DEVOLUÇÃO",IF(AND(D6150="",K6150&lt;&gt;""),"SEM LOTE",IF(AND(Q6150&lt;&gt;"",Q6150&gt;=Parametros!$B$11),"PARADO/SEM GIRO","OK"))))))))))</f>
        <v>QUALIDADE</v>
      </c>
      <c r="T6150" s="29" t="str">
        <f aca="false">IF(AND($S6150="PARADO/SEM GIRO",$K6150="KG",OR(Painel!$B$5="(Todos)",A6150=Painel!$B$5)*OR(Painel!$E$5="(Todos)",P6150=Painel!$E$5)),$J6150+ROW()/10000000,"")</f>
        <v/>
      </c>
      <c r="U6150" s="29" t="str">
        <f aca="false">IF(AND($S6150="VENCIDO",$K6150="KG",OR(Painel!$B$5="(Todos)",A6150=Painel!$B$5)*OR(Painel!$E$5="(Todos)",P6150=Painel!$E$5)),$J6150+ROW()/10000000,"")</f>
        <v/>
      </c>
    </row>
    <row r="6151" customFormat="false" ht="15" hidden="false" customHeight="false" outlineLevel="0" collapsed="false">
      <c r="A6151" s="29" t="s">
        <v>52</v>
      </c>
      <c r="B6151" s="29" t="s">
        <v>11539</v>
      </c>
      <c r="C6151" s="29" t="s">
        <v>115</v>
      </c>
      <c r="D6151" s="29"/>
      <c r="E6151" s="29" t="n">
        <v>0</v>
      </c>
      <c r="F6151" s="29"/>
      <c r="G6151" s="29"/>
      <c r="H6151" s="30" t="n">
        <v>0</v>
      </c>
      <c r="I6151" s="29"/>
      <c r="J6151" s="30" t="n">
        <v>0</v>
      </c>
      <c r="K6151" s="29"/>
      <c r="L6151" s="29" t="s">
        <v>116</v>
      </c>
      <c r="M6151" s="29"/>
      <c r="N6151" s="29"/>
      <c r="O6151" s="29"/>
      <c r="P6151" s="29"/>
      <c r="Q6151" s="29" t="n">
        <f aca="false">IFERROR(VALUE(L6151),"")</f>
        <v>0</v>
      </c>
      <c r="R6151" s="29" t="str">
        <f aca="true">IF(O6151="","",O6151-TODAY())</f>
        <v/>
      </c>
      <c r="S6151" s="29" t="str">
        <f aca="false">IF(C6151="&lt;&lt; vazio &gt;&gt;","VAZIA",IF(AND(O6151&lt;&gt;"",R6151&lt;0),"VENCIDO",IF(AND(O6151&lt;&gt;"",R6151&lt;=Parametros!$B$10),"PRÓX. VENCIMENTO",IF(F6151="Q","QUALIDADE",IF(F6151="S","BLOQUEADO",IF(F6151="R","RESTRITO/DEVOLUÇÃO",IF(OR(N6151="QUAR",N6151="QRES"),"QUARENTENA",IF(OR(B6151="DESCARTE",B6151="DEVOLUÇÃO"),"DESCARTE/DEVOLUÇÃO",IF(AND(D6151="",K6151&lt;&gt;""),"SEM LOTE",IF(AND(Q6151&lt;&gt;"",Q6151&gt;=Parametros!$B$11),"PARADO/SEM GIRO","OK"))))))))))</f>
        <v>VAZIA</v>
      </c>
      <c r="T6151" s="29" t="str">
        <f aca="false">IF(AND($S6151="PARADO/SEM GIRO",$K6151="KG",OR(Painel!$B$5="(Todos)",A6151=Painel!$B$5)*OR(Painel!$E$5="(Todos)",P6151=Painel!$E$5)),$J6151+ROW()/10000000,"")</f>
        <v/>
      </c>
      <c r="U6151" s="29" t="str">
        <f aca="false">IF(AND($S6151="VENCIDO",$K6151="KG",OR(Painel!$B$5="(Todos)",A6151=Painel!$B$5)*OR(Painel!$E$5="(Todos)",P6151=Painel!$E$5)),$J6151+ROW()/10000000,"")</f>
        <v/>
      </c>
    </row>
    <row r="6152" customFormat="false" ht="15" hidden="false" customHeight="false" outlineLevel="0" collapsed="false">
      <c r="A6152" s="29" t="s">
        <v>52</v>
      </c>
      <c r="B6152" s="29" t="s">
        <v>11540</v>
      </c>
      <c r="C6152" s="29" t="s">
        <v>4484</v>
      </c>
      <c r="D6152" s="29" t="s">
        <v>8080</v>
      </c>
      <c r="E6152" s="29" t="n">
        <v>1</v>
      </c>
      <c r="F6152" s="29"/>
      <c r="G6152" s="29" t="s">
        <v>11541</v>
      </c>
      <c r="H6152" s="30" t="n">
        <v>450</v>
      </c>
      <c r="I6152" s="31" t="n">
        <v>46058</v>
      </c>
      <c r="J6152" s="30" t="n">
        <v>450</v>
      </c>
      <c r="K6152" s="29" t="s">
        <v>120</v>
      </c>
      <c r="L6152" s="29" t="s">
        <v>8082</v>
      </c>
      <c r="M6152" s="29"/>
      <c r="N6152" s="29" t="s">
        <v>122</v>
      </c>
      <c r="O6152" s="31" t="n">
        <v>46577</v>
      </c>
      <c r="P6152" s="29" t="s">
        <v>123</v>
      </c>
      <c r="Q6152" s="29" t="n">
        <f aca="false">IFERROR(VALUE(L6152),"")</f>
        <v>227</v>
      </c>
      <c r="R6152" s="29" t="n">
        <f aca="true">IF(O6152="","",O6152-TODAY())</f>
        <v>292</v>
      </c>
      <c r="S6152" s="29" t="str">
        <f aca="false">IF(C6152="&lt;&lt; vazio &gt;&gt;","VAZIA",IF(AND(O6152&lt;&gt;"",R6152&lt;0),"VENCIDO",IF(AND(O6152&lt;&gt;"",R6152&lt;=Parametros!$B$10),"PRÓX. VENCIMENTO",IF(F6152="Q","QUALIDADE",IF(F6152="S","BLOQUEADO",IF(F6152="R","RESTRITO/DEVOLUÇÃO",IF(OR(N6152="QUAR",N6152="QRES"),"QUARENTENA",IF(OR(B6152="DESCARTE",B6152="DEVOLUÇÃO"),"DESCARTE/DEVOLUÇÃO",IF(AND(D6152="",K6152&lt;&gt;""),"SEM LOTE",IF(AND(Q6152&lt;&gt;"",Q6152&gt;=Parametros!$B$11),"PARADO/SEM GIRO","OK"))))))))))</f>
        <v>PARADO/SEM GIRO</v>
      </c>
      <c r="T6152" s="29" t="n">
        <f aca="false">IF(AND($S6152="PARADO/SEM GIRO",$K6152="KG",OR(Painel!$B$5="(Todos)",A6152=Painel!$B$5)*OR(Painel!$E$5="(Todos)",P6152=Painel!$E$5)),$J6152+ROW()/10000000,"")</f>
        <v>450.0006152</v>
      </c>
      <c r="U6152" s="29" t="str">
        <f aca="false">IF(AND($S6152="VENCIDO",$K6152="KG",OR(Painel!$B$5="(Todos)",A6152=Painel!$B$5)*OR(Painel!$E$5="(Todos)",P6152=Painel!$E$5)),$J6152+ROW()/10000000,"")</f>
        <v/>
      </c>
    </row>
    <row r="6153" customFormat="false" ht="15" hidden="false" customHeight="false" outlineLevel="0" collapsed="false">
      <c r="A6153" s="29" t="s">
        <v>52</v>
      </c>
      <c r="B6153" s="29" t="s">
        <v>11542</v>
      </c>
      <c r="C6153" s="29" t="s">
        <v>154</v>
      </c>
      <c r="D6153" s="29" t="s">
        <v>9831</v>
      </c>
      <c r="E6153" s="29" t="n">
        <v>1</v>
      </c>
      <c r="F6153" s="29" t="s">
        <v>137</v>
      </c>
      <c r="G6153" s="29" t="s">
        <v>11543</v>
      </c>
      <c r="H6153" s="30" t="n">
        <v>727.2</v>
      </c>
      <c r="I6153" s="31" t="n">
        <v>46240</v>
      </c>
      <c r="J6153" s="30" t="n">
        <v>727.2</v>
      </c>
      <c r="K6153" s="29" t="s">
        <v>120</v>
      </c>
      <c r="L6153" s="29" t="s">
        <v>1330</v>
      </c>
      <c r="M6153" s="29"/>
      <c r="N6153" s="29" t="s">
        <v>122</v>
      </c>
      <c r="O6153" s="31" t="n">
        <v>46333</v>
      </c>
      <c r="P6153" s="29" t="s">
        <v>123</v>
      </c>
      <c r="Q6153" s="29" t="n">
        <f aca="false">IFERROR(VALUE(L6153),"")</f>
        <v>45</v>
      </c>
      <c r="R6153" s="29" t="n">
        <f aca="true">IF(O6153="","",O6153-TODAY())</f>
        <v>48</v>
      </c>
      <c r="S6153" s="29" t="str">
        <f aca="false">IF(C6153="&lt;&lt; vazio &gt;&gt;","VAZIA",IF(AND(O6153&lt;&gt;"",R6153&lt;0),"VENCIDO",IF(AND(O6153&lt;&gt;"",R6153&lt;=Parametros!$B$10),"PRÓX. VENCIMENTO",IF(F6153="Q","QUALIDADE",IF(F6153="S","BLOQUEADO",IF(F6153="R","RESTRITO/DEVOLUÇÃO",IF(OR(N6153="QUAR",N6153="QRES"),"QUARENTENA",IF(OR(B6153="DESCARTE",B6153="DEVOLUÇÃO"),"DESCARTE/DEVOLUÇÃO",IF(AND(D6153="",K6153&lt;&gt;""),"SEM LOTE",IF(AND(Q6153&lt;&gt;"",Q6153&gt;=Parametros!$B$11),"PARADO/SEM GIRO","OK"))))))))))</f>
        <v>PRÓX. VENCIMENTO</v>
      </c>
      <c r="T6153" s="29" t="str">
        <f aca="false">IF(AND($S6153="PARADO/SEM GIRO",$K6153="KG",OR(Painel!$B$5="(Todos)",A6153=Painel!$B$5)*OR(Painel!$E$5="(Todos)",P6153=Painel!$E$5)),$J6153+ROW()/10000000,"")</f>
        <v/>
      </c>
      <c r="U6153" s="29" t="str">
        <f aca="false">IF(AND($S6153="VENCIDO",$K6153="KG",OR(Painel!$B$5="(Todos)",A6153=Painel!$B$5)*OR(Painel!$E$5="(Todos)",P6153=Painel!$E$5)),$J6153+ROW()/10000000,"")</f>
        <v/>
      </c>
    </row>
    <row r="6154" customFormat="false" ht="15" hidden="false" customHeight="false" outlineLevel="0" collapsed="false">
      <c r="A6154" s="29" t="s">
        <v>52</v>
      </c>
      <c r="B6154" s="29" t="s">
        <v>11544</v>
      </c>
      <c r="C6154" s="29" t="s">
        <v>477</v>
      </c>
      <c r="D6154" s="29" t="s">
        <v>478</v>
      </c>
      <c r="E6154" s="29" t="n">
        <v>1</v>
      </c>
      <c r="F6154" s="29"/>
      <c r="G6154" s="29" t="s">
        <v>11545</v>
      </c>
      <c r="H6154" s="30" t="n">
        <v>313.6</v>
      </c>
      <c r="I6154" s="31" t="n">
        <v>46183</v>
      </c>
      <c r="J6154" s="30" t="n">
        <v>313.6</v>
      </c>
      <c r="K6154" s="29" t="s">
        <v>120</v>
      </c>
      <c r="L6154" s="29" t="s">
        <v>1096</v>
      </c>
      <c r="M6154" s="29"/>
      <c r="N6154" s="29" t="s">
        <v>122</v>
      </c>
      <c r="O6154" s="31" t="n">
        <v>46403</v>
      </c>
      <c r="P6154" s="29" t="s">
        <v>123</v>
      </c>
      <c r="Q6154" s="29" t="n">
        <f aca="false">IFERROR(VALUE(L6154),"")</f>
        <v>102</v>
      </c>
      <c r="R6154" s="29" t="n">
        <f aca="true">IF(O6154="","",O6154-TODAY())</f>
        <v>118</v>
      </c>
      <c r="S6154" s="29" t="str">
        <f aca="false">IF(C6154="&lt;&lt; vazio &gt;&gt;","VAZIA",IF(AND(O6154&lt;&gt;"",R6154&lt;0),"VENCIDO",IF(AND(O6154&lt;&gt;"",R6154&lt;=Parametros!$B$10),"PRÓX. VENCIMENTO",IF(F6154="Q","QUALIDADE",IF(F6154="S","BLOQUEADO",IF(F6154="R","RESTRITO/DEVOLUÇÃO",IF(OR(N6154="QUAR",N6154="QRES"),"QUARENTENA",IF(OR(B6154="DESCARTE",B6154="DEVOLUÇÃO"),"DESCARTE/DEVOLUÇÃO",IF(AND(D6154="",K6154&lt;&gt;""),"SEM LOTE",IF(AND(Q6154&lt;&gt;"",Q6154&gt;=Parametros!$B$11),"PARADO/SEM GIRO","OK"))))))))))</f>
        <v>PARADO/SEM GIRO</v>
      </c>
      <c r="T6154" s="29" t="n">
        <f aca="false">IF(AND($S6154="PARADO/SEM GIRO",$K6154="KG",OR(Painel!$B$5="(Todos)",A6154=Painel!$B$5)*OR(Painel!$E$5="(Todos)",P6154=Painel!$E$5)),$J6154+ROW()/10000000,"")</f>
        <v>313.6006154</v>
      </c>
      <c r="U6154" s="29" t="str">
        <f aca="false">IF(AND($S6154="VENCIDO",$K6154="KG",OR(Painel!$B$5="(Todos)",A6154=Painel!$B$5)*OR(Painel!$E$5="(Todos)",P6154=Painel!$E$5)),$J6154+ROW()/10000000,"")</f>
        <v/>
      </c>
    </row>
    <row r="6155" customFormat="false" ht="15" hidden="false" customHeight="false" outlineLevel="0" collapsed="false">
      <c r="A6155" s="29" t="s">
        <v>52</v>
      </c>
      <c r="B6155" s="29" t="s">
        <v>11546</v>
      </c>
      <c r="C6155" s="29" t="s">
        <v>876</v>
      </c>
      <c r="D6155" s="29" t="s">
        <v>11401</v>
      </c>
      <c r="E6155" s="29" t="n">
        <v>1</v>
      </c>
      <c r="F6155" s="29"/>
      <c r="G6155" s="29" t="s">
        <v>11547</v>
      </c>
      <c r="H6155" s="30" t="n">
        <v>720</v>
      </c>
      <c r="I6155" s="31" t="n">
        <v>46276</v>
      </c>
      <c r="J6155" s="30" t="n">
        <v>720</v>
      </c>
      <c r="K6155" s="29" t="s">
        <v>120</v>
      </c>
      <c r="L6155" s="29" t="s">
        <v>133</v>
      </c>
      <c r="M6155" s="29"/>
      <c r="N6155" s="29" t="s">
        <v>122</v>
      </c>
      <c r="O6155" s="31" t="n">
        <v>46819</v>
      </c>
      <c r="P6155" s="29" t="s">
        <v>123</v>
      </c>
      <c r="Q6155" s="29" t="n">
        <f aca="false">IFERROR(VALUE(L6155),"")</f>
        <v>9</v>
      </c>
      <c r="R6155" s="29" t="n">
        <f aca="true">IF(O6155="","",O6155-TODAY())</f>
        <v>534</v>
      </c>
      <c r="S6155" s="29" t="str">
        <f aca="false">IF(C6155="&lt;&lt; vazio &gt;&gt;","VAZIA",IF(AND(O6155&lt;&gt;"",R6155&lt;0),"VENCIDO",IF(AND(O6155&lt;&gt;"",R6155&lt;=Parametros!$B$10),"PRÓX. VENCIMENTO",IF(F6155="Q","QUALIDADE",IF(F6155="S","BLOQUEADO",IF(F6155="R","RESTRITO/DEVOLUÇÃO",IF(OR(N6155="QUAR",N6155="QRES"),"QUARENTENA",IF(OR(B6155="DESCARTE",B6155="DEVOLUÇÃO"),"DESCARTE/DEVOLUÇÃO",IF(AND(D6155="",K6155&lt;&gt;""),"SEM LOTE",IF(AND(Q6155&lt;&gt;"",Q6155&gt;=Parametros!$B$11),"PARADO/SEM GIRO","OK"))))))))))</f>
        <v>OK</v>
      </c>
      <c r="T6155" s="29" t="str">
        <f aca="false">IF(AND($S6155="PARADO/SEM GIRO",$K6155="KG",OR(Painel!$B$5="(Todos)",A6155=Painel!$B$5)*OR(Painel!$E$5="(Todos)",P6155=Painel!$E$5)),$J6155+ROW()/10000000,"")</f>
        <v/>
      </c>
      <c r="U6155" s="29" t="str">
        <f aca="false">IF(AND($S6155="VENCIDO",$K6155="KG",OR(Painel!$B$5="(Todos)",A6155=Painel!$B$5)*OR(Painel!$E$5="(Todos)",P6155=Painel!$E$5)),$J6155+ROW()/10000000,"")</f>
        <v/>
      </c>
    </row>
    <row r="6156" customFormat="false" ht="15" hidden="false" customHeight="false" outlineLevel="0" collapsed="false">
      <c r="A6156" s="29" t="s">
        <v>52</v>
      </c>
      <c r="B6156" s="29" t="s">
        <v>11548</v>
      </c>
      <c r="C6156" s="29" t="s">
        <v>308</v>
      </c>
      <c r="D6156" s="29" t="s">
        <v>730</v>
      </c>
      <c r="E6156" s="29" t="n">
        <v>1</v>
      </c>
      <c r="F6156" s="29"/>
      <c r="G6156" s="29" t="s">
        <v>11549</v>
      </c>
      <c r="H6156" s="30" t="n">
        <v>315</v>
      </c>
      <c r="I6156" s="31" t="n">
        <v>46283</v>
      </c>
      <c r="J6156" s="30" t="n">
        <v>315</v>
      </c>
      <c r="K6156" s="29" t="s">
        <v>120</v>
      </c>
      <c r="L6156" s="29" t="s">
        <v>133</v>
      </c>
      <c r="M6156" s="29"/>
      <c r="N6156" s="29" t="s">
        <v>122</v>
      </c>
      <c r="O6156" s="31" t="n">
        <v>46817</v>
      </c>
      <c r="P6156" s="29" t="s">
        <v>123</v>
      </c>
      <c r="Q6156" s="29" t="n">
        <f aca="false">IFERROR(VALUE(L6156),"")</f>
        <v>9</v>
      </c>
      <c r="R6156" s="29" t="n">
        <f aca="true">IF(O6156="","",O6156-TODAY())</f>
        <v>532</v>
      </c>
      <c r="S6156" s="29" t="str">
        <f aca="false">IF(C6156="&lt;&lt; vazio &gt;&gt;","VAZIA",IF(AND(O6156&lt;&gt;"",R6156&lt;0),"VENCIDO",IF(AND(O6156&lt;&gt;"",R6156&lt;=Parametros!$B$10),"PRÓX. VENCIMENTO",IF(F6156="Q","QUALIDADE",IF(F6156="S","BLOQUEADO",IF(F6156="R","RESTRITO/DEVOLUÇÃO",IF(OR(N6156="QUAR",N6156="QRES"),"QUARENTENA",IF(OR(B6156="DESCARTE",B6156="DEVOLUÇÃO"),"DESCARTE/DEVOLUÇÃO",IF(AND(D6156="",K6156&lt;&gt;""),"SEM LOTE",IF(AND(Q6156&lt;&gt;"",Q6156&gt;=Parametros!$B$11),"PARADO/SEM GIRO","OK"))))))))))</f>
        <v>OK</v>
      </c>
      <c r="T6156" s="29" t="str">
        <f aca="false">IF(AND($S6156="PARADO/SEM GIRO",$K6156="KG",OR(Painel!$B$5="(Todos)",A6156=Painel!$B$5)*OR(Painel!$E$5="(Todos)",P6156=Painel!$E$5)),$J6156+ROW()/10000000,"")</f>
        <v/>
      </c>
      <c r="U6156" s="29" t="str">
        <f aca="false">IF(AND($S6156="VENCIDO",$K6156="KG",OR(Painel!$B$5="(Todos)",A6156=Painel!$B$5)*OR(Painel!$E$5="(Todos)",P6156=Painel!$E$5)),$J6156+ROW()/10000000,"")</f>
        <v/>
      </c>
    </row>
    <row r="6157" customFormat="false" ht="15" hidden="false" customHeight="false" outlineLevel="0" collapsed="false">
      <c r="A6157" s="29" t="s">
        <v>52</v>
      </c>
      <c r="B6157" s="29" t="s">
        <v>11550</v>
      </c>
      <c r="C6157" s="29" t="s">
        <v>115</v>
      </c>
      <c r="D6157" s="29"/>
      <c r="E6157" s="29" t="n">
        <v>0</v>
      </c>
      <c r="F6157" s="29"/>
      <c r="G6157" s="29"/>
      <c r="H6157" s="30" t="n">
        <v>0</v>
      </c>
      <c r="I6157" s="29"/>
      <c r="J6157" s="30" t="n">
        <v>0</v>
      </c>
      <c r="K6157" s="29"/>
      <c r="L6157" s="29" t="s">
        <v>116</v>
      </c>
      <c r="M6157" s="29"/>
      <c r="N6157" s="29"/>
      <c r="O6157" s="29"/>
      <c r="P6157" s="29"/>
      <c r="Q6157" s="29" t="n">
        <f aca="false">IFERROR(VALUE(L6157),"")</f>
        <v>0</v>
      </c>
      <c r="R6157" s="29" t="str">
        <f aca="true">IF(O6157="","",O6157-TODAY())</f>
        <v/>
      </c>
      <c r="S6157" s="29" t="str">
        <f aca="false">IF(C6157="&lt;&lt; vazio &gt;&gt;","VAZIA",IF(AND(O6157&lt;&gt;"",R6157&lt;0),"VENCIDO",IF(AND(O6157&lt;&gt;"",R6157&lt;=Parametros!$B$10),"PRÓX. VENCIMENTO",IF(F6157="Q","QUALIDADE",IF(F6157="S","BLOQUEADO",IF(F6157="R","RESTRITO/DEVOLUÇÃO",IF(OR(N6157="QUAR",N6157="QRES"),"QUARENTENA",IF(OR(B6157="DESCARTE",B6157="DEVOLUÇÃO"),"DESCARTE/DEVOLUÇÃO",IF(AND(D6157="",K6157&lt;&gt;""),"SEM LOTE",IF(AND(Q6157&lt;&gt;"",Q6157&gt;=Parametros!$B$11),"PARADO/SEM GIRO","OK"))))))))))</f>
        <v>VAZIA</v>
      </c>
      <c r="T6157" s="29" t="str">
        <f aca="false">IF(AND($S6157="PARADO/SEM GIRO",$K6157="KG",OR(Painel!$B$5="(Todos)",A6157=Painel!$B$5)*OR(Painel!$E$5="(Todos)",P6157=Painel!$E$5)),$J6157+ROW()/10000000,"")</f>
        <v/>
      </c>
      <c r="U6157" s="29" t="str">
        <f aca="false">IF(AND($S6157="VENCIDO",$K6157="KG",OR(Painel!$B$5="(Todos)",A6157=Painel!$B$5)*OR(Painel!$E$5="(Todos)",P6157=Painel!$E$5)),$J6157+ROW()/10000000,"")</f>
        <v/>
      </c>
    </row>
    <row r="6158" customFormat="false" ht="15" hidden="false" customHeight="false" outlineLevel="0" collapsed="false">
      <c r="A6158" s="29" t="s">
        <v>52</v>
      </c>
      <c r="B6158" s="29" t="s">
        <v>11551</v>
      </c>
      <c r="C6158" s="29" t="s">
        <v>369</v>
      </c>
      <c r="D6158" s="29" t="s">
        <v>4395</v>
      </c>
      <c r="E6158" s="29" t="n">
        <v>1</v>
      </c>
      <c r="F6158" s="29"/>
      <c r="G6158" s="29" t="s">
        <v>11552</v>
      </c>
      <c r="H6158" s="30" t="n">
        <v>999.9</v>
      </c>
      <c r="I6158" s="31" t="n">
        <v>46258</v>
      </c>
      <c r="J6158" s="30" t="n">
        <v>999.9</v>
      </c>
      <c r="K6158" s="29" t="s">
        <v>120</v>
      </c>
      <c r="L6158" s="29" t="s">
        <v>294</v>
      </c>
      <c r="M6158" s="29"/>
      <c r="N6158" s="29" t="s">
        <v>122</v>
      </c>
      <c r="O6158" s="31" t="n">
        <v>46802</v>
      </c>
      <c r="P6158" s="29" t="s">
        <v>123</v>
      </c>
      <c r="Q6158" s="29" t="n">
        <f aca="false">IFERROR(VALUE(L6158),"")</f>
        <v>27</v>
      </c>
      <c r="R6158" s="29" t="n">
        <f aca="true">IF(O6158="","",O6158-TODAY())</f>
        <v>517</v>
      </c>
      <c r="S6158" s="29" t="str">
        <f aca="false">IF(C6158="&lt;&lt; vazio &gt;&gt;","VAZIA",IF(AND(O6158&lt;&gt;"",R6158&lt;0),"VENCIDO",IF(AND(O6158&lt;&gt;"",R6158&lt;=Parametros!$B$10),"PRÓX. VENCIMENTO",IF(F6158="Q","QUALIDADE",IF(F6158="S","BLOQUEADO",IF(F6158="R","RESTRITO/DEVOLUÇÃO",IF(OR(N6158="QUAR",N6158="QRES"),"QUARENTENA",IF(OR(B6158="DESCARTE",B6158="DEVOLUÇÃO"),"DESCARTE/DEVOLUÇÃO",IF(AND(D6158="",K6158&lt;&gt;""),"SEM LOTE",IF(AND(Q6158&lt;&gt;"",Q6158&gt;=Parametros!$B$11),"PARADO/SEM GIRO","OK"))))))))))</f>
        <v>OK</v>
      </c>
      <c r="T6158" s="29" t="str">
        <f aca="false">IF(AND($S6158="PARADO/SEM GIRO",$K6158="KG",OR(Painel!$B$5="(Todos)",A6158=Painel!$B$5)*OR(Painel!$E$5="(Todos)",P6158=Painel!$E$5)),$J6158+ROW()/10000000,"")</f>
        <v/>
      </c>
      <c r="U6158" s="29" t="str">
        <f aca="false">IF(AND($S6158="VENCIDO",$K6158="KG",OR(Painel!$B$5="(Todos)",A6158=Painel!$B$5)*OR(Painel!$E$5="(Todos)",P6158=Painel!$E$5)),$J6158+ROW()/10000000,"")</f>
        <v/>
      </c>
    </row>
    <row r="6159" customFormat="false" ht="15" hidden="false" customHeight="false" outlineLevel="0" collapsed="false">
      <c r="A6159" s="29" t="s">
        <v>52</v>
      </c>
      <c r="B6159" s="29" t="s">
        <v>11553</v>
      </c>
      <c r="C6159" s="29" t="s">
        <v>325</v>
      </c>
      <c r="D6159" s="29" t="s">
        <v>495</v>
      </c>
      <c r="E6159" s="29" t="n">
        <v>1</v>
      </c>
      <c r="F6159" s="29"/>
      <c r="G6159" s="29" t="s">
        <v>11554</v>
      </c>
      <c r="H6159" s="30" t="n">
        <v>1102.5</v>
      </c>
      <c r="I6159" s="31" t="n">
        <v>46189</v>
      </c>
      <c r="J6159" s="30" t="n">
        <v>1102.5</v>
      </c>
      <c r="K6159" s="29" t="s">
        <v>120</v>
      </c>
      <c r="L6159" s="29" t="s">
        <v>749</v>
      </c>
      <c r="M6159" s="29"/>
      <c r="N6159" s="29" t="s">
        <v>122</v>
      </c>
      <c r="O6159" s="31" t="n">
        <v>46542</v>
      </c>
      <c r="P6159" s="29" t="s">
        <v>123</v>
      </c>
      <c r="Q6159" s="29" t="n">
        <f aca="false">IFERROR(VALUE(L6159),"")</f>
        <v>96</v>
      </c>
      <c r="R6159" s="29" t="n">
        <f aca="true">IF(O6159="","",O6159-TODAY())</f>
        <v>257</v>
      </c>
      <c r="S6159" s="29" t="str">
        <f aca="false">IF(C6159="&lt;&lt; vazio &gt;&gt;","VAZIA",IF(AND(O6159&lt;&gt;"",R6159&lt;0),"VENCIDO",IF(AND(O6159&lt;&gt;"",R6159&lt;=Parametros!$B$10),"PRÓX. VENCIMENTO",IF(F6159="Q","QUALIDADE",IF(F6159="S","BLOQUEADO",IF(F6159="R","RESTRITO/DEVOLUÇÃO",IF(OR(N6159="QUAR",N6159="QRES"),"QUARENTENA",IF(OR(B6159="DESCARTE",B6159="DEVOLUÇÃO"),"DESCARTE/DEVOLUÇÃO",IF(AND(D6159="",K6159&lt;&gt;""),"SEM LOTE",IF(AND(Q6159&lt;&gt;"",Q6159&gt;=Parametros!$B$11),"PARADO/SEM GIRO","OK"))))))))))</f>
        <v>PARADO/SEM GIRO</v>
      </c>
      <c r="T6159" s="29" t="n">
        <f aca="false">IF(AND($S6159="PARADO/SEM GIRO",$K6159="KG",OR(Painel!$B$5="(Todos)",A6159=Painel!$B$5)*OR(Painel!$E$5="(Todos)",P6159=Painel!$E$5)),$J6159+ROW()/10000000,"")</f>
        <v>1102.5006159</v>
      </c>
      <c r="U6159" s="29" t="str">
        <f aca="false">IF(AND($S6159="VENCIDO",$K6159="KG",OR(Painel!$B$5="(Todos)",A6159=Painel!$B$5)*OR(Painel!$E$5="(Todos)",P6159=Painel!$E$5)),$J6159+ROW()/10000000,"")</f>
        <v/>
      </c>
    </row>
    <row r="6160" customFormat="false" ht="15" hidden="false" customHeight="false" outlineLevel="0" collapsed="false">
      <c r="A6160" s="29" t="s">
        <v>52</v>
      </c>
      <c r="B6160" s="29" t="s">
        <v>11555</v>
      </c>
      <c r="C6160" s="29" t="s">
        <v>369</v>
      </c>
      <c r="D6160" s="29" t="s">
        <v>370</v>
      </c>
      <c r="E6160" s="29" t="n">
        <v>1</v>
      </c>
      <c r="F6160" s="29"/>
      <c r="G6160" s="29" t="s">
        <v>11556</v>
      </c>
      <c r="H6160" s="30" t="n">
        <v>999.9</v>
      </c>
      <c r="I6160" s="31" t="n">
        <v>46260</v>
      </c>
      <c r="J6160" s="30" t="n">
        <v>999.9</v>
      </c>
      <c r="K6160" s="29" t="s">
        <v>120</v>
      </c>
      <c r="L6160" s="29" t="s">
        <v>2223</v>
      </c>
      <c r="M6160" s="29"/>
      <c r="N6160" s="29" t="s">
        <v>122</v>
      </c>
      <c r="O6160" s="31" t="n">
        <v>46800</v>
      </c>
      <c r="P6160" s="29" t="s">
        <v>123</v>
      </c>
      <c r="Q6160" s="29" t="n">
        <f aca="false">IFERROR(VALUE(L6160),"")</f>
        <v>25</v>
      </c>
      <c r="R6160" s="29" t="n">
        <f aca="true">IF(O6160="","",O6160-TODAY())</f>
        <v>515</v>
      </c>
      <c r="S6160" s="29" t="str">
        <f aca="false">IF(C6160="&lt;&lt; vazio &gt;&gt;","VAZIA",IF(AND(O6160&lt;&gt;"",R6160&lt;0),"VENCIDO",IF(AND(O6160&lt;&gt;"",R6160&lt;=Parametros!$B$10),"PRÓX. VENCIMENTO",IF(F6160="Q","QUALIDADE",IF(F6160="S","BLOQUEADO",IF(F6160="R","RESTRITO/DEVOLUÇÃO",IF(OR(N6160="QUAR",N6160="QRES"),"QUARENTENA",IF(OR(B6160="DESCARTE",B6160="DEVOLUÇÃO"),"DESCARTE/DEVOLUÇÃO",IF(AND(D6160="",K6160&lt;&gt;""),"SEM LOTE",IF(AND(Q6160&lt;&gt;"",Q6160&gt;=Parametros!$B$11),"PARADO/SEM GIRO","OK"))))))))))</f>
        <v>OK</v>
      </c>
      <c r="T6160" s="29" t="str">
        <f aca="false">IF(AND($S6160="PARADO/SEM GIRO",$K6160="KG",OR(Painel!$B$5="(Todos)",A6160=Painel!$B$5)*OR(Painel!$E$5="(Todos)",P6160=Painel!$E$5)),$J6160+ROW()/10000000,"")</f>
        <v/>
      </c>
      <c r="U6160" s="29" t="str">
        <f aca="false">IF(AND($S6160="VENCIDO",$K6160="KG",OR(Painel!$B$5="(Todos)",A6160=Painel!$B$5)*OR(Painel!$E$5="(Todos)",P6160=Painel!$E$5)),$J6160+ROW()/10000000,"")</f>
        <v/>
      </c>
    </row>
    <row r="6161" customFormat="false" ht="15" hidden="false" customHeight="false" outlineLevel="0" collapsed="false">
      <c r="A6161" s="29" t="s">
        <v>52</v>
      </c>
      <c r="B6161" s="29" t="s">
        <v>11557</v>
      </c>
      <c r="C6161" s="29" t="s">
        <v>1381</v>
      </c>
      <c r="D6161" s="29" t="s">
        <v>10850</v>
      </c>
      <c r="E6161" s="29" t="n">
        <v>1</v>
      </c>
      <c r="F6161" s="29"/>
      <c r="G6161" s="29" t="s">
        <v>11558</v>
      </c>
      <c r="H6161" s="30" t="n">
        <v>800</v>
      </c>
      <c r="I6161" s="31" t="n">
        <v>46232</v>
      </c>
      <c r="J6161" s="30" t="n">
        <v>800</v>
      </c>
      <c r="K6161" s="29" t="s">
        <v>120</v>
      </c>
      <c r="L6161" s="29" t="s">
        <v>1035</v>
      </c>
      <c r="M6161" s="29"/>
      <c r="N6161" s="29" t="s">
        <v>122</v>
      </c>
      <c r="O6161" s="31" t="n">
        <v>46592</v>
      </c>
      <c r="P6161" s="29" t="s">
        <v>123</v>
      </c>
      <c r="Q6161" s="29" t="n">
        <f aca="false">IFERROR(VALUE(L6161),"")</f>
        <v>53</v>
      </c>
      <c r="R6161" s="29" t="n">
        <f aca="true">IF(O6161="","",O6161-TODAY())</f>
        <v>307</v>
      </c>
      <c r="S6161" s="29" t="str">
        <f aca="false">IF(C6161="&lt;&lt; vazio &gt;&gt;","VAZIA",IF(AND(O6161&lt;&gt;"",R6161&lt;0),"VENCIDO",IF(AND(O6161&lt;&gt;"",R6161&lt;=Parametros!$B$10),"PRÓX. VENCIMENTO",IF(F6161="Q","QUALIDADE",IF(F6161="S","BLOQUEADO",IF(F6161="R","RESTRITO/DEVOLUÇÃO",IF(OR(N6161="QUAR",N6161="QRES"),"QUARENTENA",IF(OR(B6161="DESCARTE",B6161="DEVOLUÇÃO"),"DESCARTE/DEVOLUÇÃO",IF(AND(D6161="",K6161&lt;&gt;""),"SEM LOTE",IF(AND(Q6161&lt;&gt;"",Q6161&gt;=Parametros!$B$11),"PARADO/SEM GIRO","OK"))))))))))</f>
        <v>OK</v>
      </c>
      <c r="T6161" s="29" t="str">
        <f aca="false">IF(AND($S6161="PARADO/SEM GIRO",$K6161="KG",OR(Painel!$B$5="(Todos)",A6161=Painel!$B$5)*OR(Painel!$E$5="(Todos)",P6161=Painel!$E$5)),$J6161+ROW()/10000000,"")</f>
        <v/>
      </c>
      <c r="U6161" s="29" t="str">
        <f aca="false">IF(AND($S6161="VENCIDO",$K6161="KG",OR(Painel!$B$5="(Todos)",A6161=Painel!$B$5)*OR(Painel!$E$5="(Todos)",P6161=Painel!$E$5)),$J6161+ROW()/10000000,"")</f>
        <v/>
      </c>
    </row>
    <row r="6162" customFormat="false" ht="15" hidden="false" customHeight="false" outlineLevel="0" collapsed="false">
      <c r="A6162" s="29" t="s">
        <v>52</v>
      </c>
      <c r="B6162" s="29" t="s">
        <v>11559</v>
      </c>
      <c r="C6162" s="29" t="s">
        <v>876</v>
      </c>
      <c r="D6162" s="29" t="s">
        <v>11401</v>
      </c>
      <c r="E6162" s="29" t="n">
        <v>1</v>
      </c>
      <c r="F6162" s="29"/>
      <c r="G6162" s="29" t="s">
        <v>11560</v>
      </c>
      <c r="H6162" s="30" t="n">
        <v>720</v>
      </c>
      <c r="I6162" s="31" t="n">
        <v>46276</v>
      </c>
      <c r="J6162" s="30" t="n">
        <v>720</v>
      </c>
      <c r="K6162" s="29" t="s">
        <v>120</v>
      </c>
      <c r="L6162" s="29" t="s">
        <v>133</v>
      </c>
      <c r="M6162" s="29"/>
      <c r="N6162" s="29" t="s">
        <v>122</v>
      </c>
      <c r="O6162" s="31" t="n">
        <v>46819</v>
      </c>
      <c r="P6162" s="29" t="s">
        <v>123</v>
      </c>
      <c r="Q6162" s="29" t="n">
        <f aca="false">IFERROR(VALUE(L6162),"")</f>
        <v>9</v>
      </c>
      <c r="R6162" s="29" t="n">
        <f aca="true">IF(O6162="","",O6162-TODAY())</f>
        <v>534</v>
      </c>
      <c r="S6162" s="29" t="str">
        <f aca="false">IF(C6162="&lt;&lt; vazio &gt;&gt;","VAZIA",IF(AND(O6162&lt;&gt;"",R6162&lt;0),"VENCIDO",IF(AND(O6162&lt;&gt;"",R6162&lt;=Parametros!$B$10),"PRÓX. VENCIMENTO",IF(F6162="Q","QUALIDADE",IF(F6162="S","BLOQUEADO",IF(F6162="R","RESTRITO/DEVOLUÇÃO",IF(OR(N6162="QUAR",N6162="QRES"),"QUARENTENA",IF(OR(B6162="DESCARTE",B6162="DEVOLUÇÃO"),"DESCARTE/DEVOLUÇÃO",IF(AND(D6162="",K6162&lt;&gt;""),"SEM LOTE",IF(AND(Q6162&lt;&gt;"",Q6162&gt;=Parametros!$B$11),"PARADO/SEM GIRO","OK"))))))))))</f>
        <v>OK</v>
      </c>
      <c r="T6162" s="29" t="str">
        <f aca="false">IF(AND($S6162="PARADO/SEM GIRO",$K6162="KG",OR(Painel!$B$5="(Todos)",A6162=Painel!$B$5)*OR(Painel!$E$5="(Todos)",P6162=Painel!$E$5)),$J6162+ROW()/10000000,"")</f>
        <v/>
      </c>
      <c r="U6162" s="29" t="str">
        <f aca="false">IF(AND($S6162="VENCIDO",$K6162="KG",OR(Painel!$B$5="(Todos)",A6162=Painel!$B$5)*OR(Painel!$E$5="(Todos)",P6162=Painel!$E$5)),$J6162+ROW()/10000000,"")</f>
        <v/>
      </c>
    </row>
    <row r="6163" customFormat="false" ht="15" hidden="false" customHeight="false" outlineLevel="0" collapsed="false">
      <c r="A6163" s="29" t="s">
        <v>52</v>
      </c>
      <c r="B6163" s="29" t="s">
        <v>11561</v>
      </c>
      <c r="C6163" s="29" t="s">
        <v>1381</v>
      </c>
      <c r="D6163" s="29" t="s">
        <v>2544</v>
      </c>
      <c r="E6163" s="29" t="n">
        <v>1</v>
      </c>
      <c r="F6163" s="29"/>
      <c r="G6163" s="29" t="s">
        <v>11562</v>
      </c>
      <c r="H6163" s="30" t="n">
        <v>800</v>
      </c>
      <c r="I6163" s="31" t="n">
        <v>46231</v>
      </c>
      <c r="J6163" s="30" t="n">
        <v>800</v>
      </c>
      <c r="K6163" s="29" t="s">
        <v>120</v>
      </c>
      <c r="L6163" s="29" t="s">
        <v>2246</v>
      </c>
      <c r="M6163" s="29"/>
      <c r="N6163" s="29" t="s">
        <v>122</v>
      </c>
      <c r="O6163" s="31" t="n">
        <v>46591</v>
      </c>
      <c r="P6163" s="29" t="s">
        <v>123</v>
      </c>
      <c r="Q6163" s="29" t="n">
        <f aca="false">IFERROR(VALUE(L6163),"")</f>
        <v>54</v>
      </c>
      <c r="R6163" s="29" t="n">
        <f aca="true">IF(O6163="","",O6163-TODAY())</f>
        <v>306</v>
      </c>
      <c r="S6163" s="29" t="str">
        <f aca="false">IF(C6163="&lt;&lt; vazio &gt;&gt;","VAZIA",IF(AND(O6163&lt;&gt;"",R6163&lt;0),"VENCIDO",IF(AND(O6163&lt;&gt;"",R6163&lt;=Parametros!$B$10),"PRÓX. VENCIMENTO",IF(F6163="Q","QUALIDADE",IF(F6163="S","BLOQUEADO",IF(F6163="R","RESTRITO/DEVOLUÇÃO",IF(OR(N6163="QUAR",N6163="QRES"),"QUARENTENA",IF(OR(B6163="DESCARTE",B6163="DEVOLUÇÃO"),"DESCARTE/DEVOLUÇÃO",IF(AND(D6163="",K6163&lt;&gt;""),"SEM LOTE",IF(AND(Q6163&lt;&gt;"",Q6163&gt;=Parametros!$B$11),"PARADO/SEM GIRO","OK"))))))))))</f>
        <v>OK</v>
      </c>
      <c r="T6163" s="29" t="str">
        <f aca="false">IF(AND($S6163="PARADO/SEM GIRO",$K6163="KG",OR(Painel!$B$5="(Todos)",A6163=Painel!$B$5)*OR(Painel!$E$5="(Todos)",P6163=Painel!$E$5)),$J6163+ROW()/10000000,"")</f>
        <v/>
      </c>
      <c r="U6163" s="29" t="str">
        <f aca="false">IF(AND($S6163="VENCIDO",$K6163="KG",OR(Painel!$B$5="(Todos)",A6163=Painel!$B$5)*OR(Painel!$E$5="(Todos)",P6163=Painel!$E$5)),$J6163+ROW()/10000000,"")</f>
        <v/>
      </c>
    </row>
    <row r="6164" customFormat="false" ht="15" hidden="false" customHeight="false" outlineLevel="0" collapsed="false">
      <c r="A6164" s="29" t="s">
        <v>52</v>
      </c>
      <c r="B6164" s="29" t="s">
        <v>11563</v>
      </c>
      <c r="C6164" s="29" t="s">
        <v>159</v>
      </c>
      <c r="D6164" s="29" t="s">
        <v>2500</v>
      </c>
      <c r="E6164" s="29" t="n">
        <v>1</v>
      </c>
      <c r="F6164" s="29"/>
      <c r="G6164" s="29" t="s">
        <v>11564</v>
      </c>
      <c r="H6164" s="30" t="n">
        <v>1102.5</v>
      </c>
      <c r="I6164" s="31" t="n">
        <v>46212</v>
      </c>
      <c r="J6164" s="30" t="n">
        <v>1102.5</v>
      </c>
      <c r="K6164" s="29" t="s">
        <v>120</v>
      </c>
      <c r="L6164" s="29" t="s">
        <v>2502</v>
      </c>
      <c r="M6164" s="29"/>
      <c r="N6164" s="29" t="s">
        <v>122</v>
      </c>
      <c r="O6164" s="31" t="n">
        <v>46758</v>
      </c>
      <c r="P6164" s="29" t="s">
        <v>123</v>
      </c>
      <c r="Q6164" s="29" t="n">
        <f aca="false">IFERROR(VALUE(L6164),"")</f>
        <v>73</v>
      </c>
      <c r="R6164" s="29" t="n">
        <f aca="true">IF(O6164="","",O6164-TODAY())</f>
        <v>473</v>
      </c>
      <c r="S6164" s="29" t="str">
        <f aca="false">IF(C6164="&lt;&lt; vazio &gt;&gt;","VAZIA",IF(AND(O6164&lt;&gt;"",R6164&lt;0),"VENCIDO",IF(AND(O6164&lt;&gt;"",R6164&lt;=Parametros!$B$10),"PRÓX. VENCIMENTO",IF(F6164="Q","QUALIDADE",IF(F6164="S","BLOQUEADO",IF(F6164="R","RESTRITO/DEVOLUÇÃO",IF(OR(N6164="QUAR",N6164="QRES"),"QUARENTENA",IF(OR(B6164="DESCARTE",B6164="DEVOLUÇÃO"),"DESCARTE/DEVOLUÇÃO",IF(AND(D6164="",K6164&lt;&gt;""),"SEM LOTE",IF(AND(Q6164&lt;&gt;"",Q6164&gt;=Parametros!$B$11),"PARADO/SEM GIRO","OK"))))))))))</f>
        <v>OK</v>
      </c>
      <c r="T6164" s="29" t="str">
        <f aca="false">IF(AND($S6164="PARADO/SEM GIRO",$K6164="KG",OR(Painel!$B$5="(Todos)",A6164=Painel!$B$5)*OR(Painel!$E$5="(Todos)",P6164=Painel!$E$5)),$J6164+ROW()/10000000,"")</f>
        <v/>
      </c>
      <c r="U6164" s="29" t="str">
        <f aca="false">IF(AND($S6164="VENCIDO",$K6164="KG",OR(Painel!$B$5="(Todos)",A6164=Painel!$B$5)*OR(Painel!$E$5="(Todos)",P6164=Painel!$E$5)),$J6164+ROW()/10000000,"")</f>
        <v/>
      </c>
    </row>
    <row r="6165" customFormat="false" ht="15" hidden="false" customHeight="false" outlineLevel="0" collapsed="false">
      <c r="A6165" s="29" t="s">
        <v>52</v>
      </c>
      <c r="B6165" s="29" t="s">
        <v>11565</v>
      </c>
      <c r="C6165" s="29" t="s">
        <v>909</v>
      </c>
      <c r="D6165" s="29" t="s">
        <v>1015</v>
      </c>
      <c r="E6165" s="29" t="n">
        <v>1</v>
      </c>
      <c r="F6165" s="29"/>
      <c r="G6165" s="29" t="s">
        <v>11566</v>
      </c>
      <c r="H6165" s="30" t="n">
        <v>1000</v>
      </c>
      <c r="I6165" s="31" t="n">
        <v>46279</v>
      </c>
      <c r="J6165" s="30" t="n">
        <v>1000</v>
      </c>
      <c r="K6165" s="29" t="s">
        <v>120</v>
      </c>
      <c r="L6165" s="29" t="s">
        <v>350</v>
      </c>
      <c r="M6165" s="29"/>
      <c r="N6165" s="29" t="s">
        <v>122</v>
      </c>
      <c r="O6165" s="31" t="n">
        <v>46821</v>
      </c>
      <c r="P6165" s="29" t="s">
        <v>123</v>
      </c>
      <c r="Q6165" s="29" t="n">
        <f aca="false">IFERROR(VALUE(L6165),"")</f>
        <v>6</v>
      </c>
      <c r="R6165" s="29" t="n">
        <f aca="true">IF(O6165="","",O6165-TODAY())</f>
        <v>536</v>
      </c>
      <c r="S6165" s="29" t="str">
        <f aca="false">IF(C6165="&lt;&lt; vazio &gt;&gt;","VAZIA",IF(AND(O6165&lt;&gt;"",R6165&lt;0),"VENCIDO",IF(AND(O6165&lt;&gt;"",R6165&lt;=Parametros!$B$10),"PRÓX. VENCIMENTO",IF(F6165="Q","QUALIDADE",IF(F6165="S","BLOQUEADO",IF(F6165="R","RESTRITO/DEVOLUÇÃO",IF(OR(N6165="QUAR",N6165="QRES"),"QUARENTENA",IF(OR(B6165="DESCARTE",B6165="DEVOLUÇÃO"),"DESCARTE/DEVOLUÇÃO",IF(AND(D6165="",K6165&lt;&gt;""),"SEM LOTE",IF(AND(Q6165&lt;&gt;"",Q6165&gt;=Parametros!$B$11),"PARADO/SEM GIRO","OK"))))))))))</f>
        <v>OK</v>
      </c>
      <c r="T6165" s="29" t="str">
        <f aca="false">IF(AND($S6165="PARADO/SEM GIRO",$K6165="KG",OR(Painel!$B$5="(Todos)",A6165=Painel!$B$5)*OR(Painel!$E$5="(Todos)",P6165=Painel!$E$5)),$J6165+ROW()/10000000,"")</f>
        <v/>
      </c>
      <c r="U6165" s="29" t="str">
        <f aca="false">IF(AND($S6165="VENCIDO",$K6165="KG",OR(Painel!$B$5="(Todos)",A6165=Painel!$B$5)*OR(Painel!$E$5="(Todos)",P6165=Painel!$E$5)),$J6165+ROW()/10000000,"")</f>
        <v/>
      </c>
    </row>
    <row r="6166" customFormat="false" ht="15" hidden="false" customHeight="false" outlineLevel="0" collapsed="false">
      <c r="A6166" s="29" t="s">
        <v>52</v>
      </c>
      <c r="B6166" s="29" t="s">
        <v>11567</v>
      </c>
      <c r="C6166" s="29" t="s">
        <v>115</v>
      </c>
      <c r="D6166" s="29"/>
      <c r="E6166" s="29" t="n">
        <v>0</v>
      </c>
      <c r="F6166" s="29"/>
      <c r="G6166" s="29"/>
      <c r="H6166" s="30" t="n">
        <v>0</v>
      </c>
      <c r="I6166" s="29"/>
      <c r="J6166" s="30" t="n">
        <v>0</v>
      </c>
      <c r="K6166" s="29"/>
      <c r="L6166" s="29" t="s">
        <v>116</v>
      </c>
      <c r="M6166" s="29"/>
      <c r="N6166" s="29"/>
      <c r="O6166" s="29"/>
      <c r="P6166" s="29"/>
      <c r="Q6166" s="29" t="n">
        <f aca="false">IFERROR(VALUE(L6166),"")</f>
        <v>0</v>
      </c>
      <c r="R6166" s="29" t="str">
        <f aca="true">IF(O6166="","",O6166-TODAY())</f>
        <v/>
      </c>
      <c r="S6166" s="29" t="str">
        <f aca="false">IF(C6166="&lt;&lt; vazio &gt;&gt;","VAZIA",IF(AND(O6166&lt;&gt;"",R6166&lt;0),"VENCIDO",IF(AND(O6166&lt;&gt;"",R6166&lt;=Parametros!$B$10),"PRÓX. VENCIMENTO",IF(F6166="Q","QUALIDADE",IF(F6166="S","BLOQUEADO",IF(F6166="R","RESTRITO/DEVOLUÇÃO",IF(OR(N6166="QUAR",N6166="QRES"),"QUARENTENA",IF(OR(B6166="DESCARTE",B6166="DEVOLUÇÃO"),"DESCARTE/DEVOLUÇÃO",IF(AND(D6166="",K6166&lt;&gt;""),"SEM LOTE",IF(AND(Q6166&lt;&gt;"",Q6166&gt;=Parametros!$B$11),"PARADO/SEM GIRO","OK"))))))))))</f>
        <v>VAZIA</v>
      </c>
      <c r="T6166" s="29" t="str">
        <f aca="false">IF(AND($S6166="PARADO/SEM GIRO",$K6166="KG",OR(Painel!$B$5="(Todos)",A6166=Painel!$B$5)*OR(Painel!$E$5="(Todos)",P6166=Painel!$E$5)),$J6166+ROW()/10000000,"")</f>
        <v/>
      </c>
      <c r="U6166" s="29" t="str">
        <f aca="false">IF(AND($S6166="VENCIDO",$K6166="KG",OR(Painel!$B$5="(Todos)",A6166=Painel!$B$5)*OR(Painel!$E$5="(Todos)",P6166=Painel!$E$5)),$J6166+ROW()/10000000,"")</f>
        <v/>
      </c>
    </row>
    <row r="6167" customFormat="false" ht="15" hidden="false" customHeight="false" outlineLevel="0" collapsed="false">
      <c r="A6167" s="29" t="s">
        <v>52</v>
      </c>
      <c r="B6167" s="29" t="s">
        <v>11568</v>
      </c>
      <c r="C6167" s="29" t="s">
        <v>876</v>
      </c>
      <c r="D6167" s="29" t="s">
        <v>11401</v>
      </c>
      <c r="E6167" s="29" t="n">
        <v>1</v>
      </c>
      <c r="F6167" s="29"/>
      <c r="G6167" s="29" t="s">
        <v>11569</v>
      </c>
      <c r="H6167" s="30" t="n">
        <v>720</v>
      </c>
      <c r="I6167" s="31" t="n">
        <v>46276</v>
      </c>
      <c r="J6167" s="30" t="n">
        <v>720</v>
      </c>
      <c r="K6167" s="29" t="s">
        <v>120</v>
      </c>
      <c r="L6167" s="29" t="s">
        <v>133</v>
      </c>
      <c r="M6167" s="29"/>
      <c r="N6167" s="29" t="s">
        <v>122</v>
      </c>
      <c r="O6167" s="31" t="n">
        <v>46819</v>
      </c>
      <c r="P6167" s="29" t="s">
        <v>123</v>
      </c>
      <c r="Q6167" s="29" t="n">
        <f aca="false">IFERROR(VALUE(L6167),"")</f>
        <v>9</v>
      </c>
      <c r="R6167" s="29" t="n">
        <f aca="true">IF(O6167="","",O6167-TODAY())</f>
        <v>534</v>
      </c>
      <c r="S6167" s="29" t="str">
        <f aca="false">IF(C6167="&lt;&lt; vazio &gt;&gt;","VAZIA",IF(AND(O6167&lt;&gt;"",R6167&lt;0),"VENCIDO",IF(AND(O6167&lt;&gt;"",R6167&lt;=Parametros!$B$10),"PRÓX. VENCIMENTO",IF(F6167="Q","QUALIDADE",IF(F6167="S","BLOQUEADO",IF(F6167="R","RESTRITO/DEVOLUÇÃO",IF(OR(N6167="QUAR",N6167="QRES"),"QUARENTENA",IF(OR(B6167="DESCARTE",B6167="DEVOLUÇÃO"),"DESCARTE/DEVOLUÇÃO",IF(AND(D6167="",K6167&lt;&gt;""),"SEM LOTE",IF(AND(Q6167&lt;&gt;"",Q6167&gt;=Parametros!$B$11),"PARADO/SEM GIRO","OK"))))))))))</f>
        <v>OK</v>
      </c>
      <c r="T6167" s="29" t="str">
        <f aca="false">IF(AND($S6167="PARADO/SEM GIRO",$K6167="KG",OR(Painel!$B$5="(Todos)",A6167=Painel!$B$5)*OR(Painel!$E$5="(Todos)",P6167=Painel!$E$5)),$J6167+ROW()/10000000,"")</f>
        <v/>
      </c>
      <c r="U6167" s="29" t="str">
        <f aca="false">IF(AND($S6167="VENCIDO",$K6167="KG",OR(Painel!$B$5="(Todos)",A6167=Painel!$B$5)*OR(Painel!$E$5="(Todos)",P6167=Painel!$E$5)),$J6167+ROW()/10000000,"")</f>
        <v/>
      </c>
    </row>
    <row r="6168" customFormat="false" ht="15" hidden="false" customHeight="false" outlineLevel="0" collapsed="false">
      <c r="A6168" s="29" t="s">
        <v>52</v>
      </c>
      <c r="B6168" s="29" t="s">
        <v>11570</v>
      </c>
      <c r="C6168" s="29" t="s">
        <v>129</v>
      </c>
      <c r="D6168" s="29" t="s">
        <v>130</v>
      </c>
      <c r="E6168" s="29" t="n">
        <v>1</v>
      </c>
      <c r="F6168" s="29"/>
      <c r="G6168" s="29" t="s">
        <v>11571</v>
      </c>
      <c r="H6168" s="30" t="n">
        <v>1000</v>
      </c>
      <c r="I6168" s="31" t="n">
        <v>46245</v>
      </c>
      <c r="J6168" s="30" t="n">
        <v>1000</v>
      </c>
      <c r="K6168" s="29" t="s">
        <v>120</v>
      </c>
      <c r="L6168" s="29" t="s">
        <v>2312</v>
      </c>
      <c r="M6168" s="29"/>
      <c r="N6168" s="29" t="s">
        <v>122</v>
      </c>
      <c r="O6168" s="31" t="n">
        <v>46970</v>
      </c>
      <c r="P6168" s="29" t="s">
        <v>123</v>
      </c>
      <c r="Q6168" s="29" t="n">
        <f aca="false">IFERROR(VALUE(L6168),"")</f>
        <v>40</v>
      </c>
      <c r="R6168" s="29" t="n">
        <f aca="true">IF(O6168="","",O6168-TODAY())</f>
        <v>685</v>
      </c>
      <c r="S6168" s="29" t="str">
        <f aca="false">IF(C6168="&lt;&lt; vazio &gt;&gt;","VAZIA",IF(AND(O6168&lt;&gt;"",R6168&lt;0),"VENCIDO",IF(AND(O6168&lt;&gt;"",R6168&lt;=Parametros!$B$10),"PRÓX. VENCIMENTO",IF(F6168="Q","QUALIDADE",IF(F6168="S","BLOQUEADO",IF(F6168="R","RESTRITO/DEVOLUÇÃO",IF(OR(N6168="QUAR",N6168="QRES"),"QUARENTENA",IF(OR(B6168="DESCARTE",B6168="DEVOLUÇÃO"),"DESCARTE/DEVOLUÇÃO",IF(AND(D6168="",K6168&lt;&gt;""),"SEM LOTE",IF(AND(Q6168&lt;&gt;"",Q6168&gt;=Parametros!$B$11),"PARADO/SEM GIRO","OK"))))))))))</f>
        <v>OK</v>
      </c>
      <c r="T6168" s="29" t="str">
        <f aca="false">IF(AND($S6168="PARADO/SEM GIRO",$K6168="KG",OR(Painel!$B$5="(Todos)",A6168=Painel!$B$5)*OR(Painel!$E$5="(Todos)",P6168=Painel!$E$5)),$J6168+ROW()/10000000,"")</f>
        <v/>
      </c>
      <c r="U6168" s="29" t="str">
        <f aca="false">IF(AND($S6168="VENCIDO",$K6168="KG",OR(Painel!$B$5="(Todos)",A6168=Painel!$B$5)*OR(Painel!$E$5="(Todos)",P6168=Painel!$E$5)),$J6168+ROW()/10000000,"")</f>
        <v/>
      </c>
    </row>
    <row r="6169" customFormat="false" ht="15" hidden="false" customHeight="false" outlineLevel="0" collapsed="false">
      <c r="A6169" s="29" t="s">
        <v>52</v>
      </c>
      <c r="B6169" s="29" t="s">
        <v>11572</v>
      </c>
      <c r="C6169" s="29" t="s">
        <v>210</v>
      </c>
      <c r="D6169" s="29" t="s">
        <v>9312</v>
      </c>
      <c r="E6169" s="29" t="n">
        <v>1</v>
      </c>
      <c r="F6169" s="29"/>
      <c r="G6169" s="29" t="s">
        <v>11573</v>
      </c>
      <c r="H6169" s="30" t="n">
        <v>441.6</v>
      </c>
      <c r="I6169" s="31" t="n">
        <v>46265</v>
      </c>
      <c r="J6169" s="30" t="n">
        <v>441.6</v>
      </c>
      <c r="K6169" s="29" t="s">
        <v>120</v>
      </c>
      <c r="L6169" s="29" t="s">
        <v>216</v>
      </c>
      <c r="M6169" s="29"/>
      <c r="N6169" s="29" t="s">
        <v>134</v>
      </c>
      <c r="O6169" s="31" t="n">
        <v>46357</v>
      </c>
      <c r="P6169" s="29" t="s">
        <v>123</v>
      </c>
      <c r="Q6169" s="29" t="n">
        <f aca="false">IFERROR(VALUE(L6169),"")</f>
        <v>20</v>
      </c>
      <c r="R6169" s="29" t="n">
        <f aca="true">IF(O6169="","",O6169-TODAY())</f>
        <v>72</v>
      </c>
      <c r="S6169" s="29" t="str">
        <f aca="false">IF(C6169="&lt;&lt; vazio &gt;&gt;","VAZIA",IF(AND(O6169&lt;&gt;"",R6169&lt;0),"VENCIDO",IF(AND(O6169&lt;&gt;"",R6169&lt;=Parametros!$B$10),"PRÓX. VENCIMENTO",IF(F6169="Q","QUALIDADE",IF(F6169="S","BLOQUEADO",IF(F6169="R","RESTRITO/DEVOLUÇÃO",IF(OR(N6169="QUAR",N6169="QRES"),"QUARENTENA",IF(OR(B6169="DESCARTE",B6169="DEVOLUÇÃO"),"DESCARTE/DEVOLUÇÃO",IF(AND(D6169="",K6169&lt;&gt;""),"SEM LOTE",IF(AND(Q6169&lt;&gt;"",Q6169&gt;=Parametros!$B$11),"PARADO/SEM GIRO","OK"))))))))))</f>
        <v>OK</v>
      </c>
      <c r="T6169" s="29" t="str">
        <f aca="false">IF(AND($S6169="PARADO/SEM GIRO",$K6169="KG",OR(Painel!$B$5="(Todos)",A6169=Painel!$B$5)*OR(Painel!$E$5="(Todos)",P6169=Painel!$E$5)),$J6169+ROW()/10000000,"")</f>
        <v/>
      </c>
      <c r="U6169" s="29" t="str">
        <f aca="false">IF(AND($S6169="VENCIDO",$K6169="KG",OR(Painel!$B$5="(Todos)",A6169=Painel!$B$5)*OR(Painel!$E$5="(Todos)",P6169=Painel!$E$5)),$J6169+ROW()/10000000,"")</f>
        <v/>
      </c>
    </row>
    <row r="6170" customFormat="false" ht="15" hidden="false" customHeight="false" outlineLevel="0" collapsed="false">
      <c r="A6170" s="29" t="s">
        <v>52</v>
      </c>
      <c r="B6170" s="29" t="s">
        <v>11574</v>
      </c>
      <c r="C6170" s="29" t="s">
        <v>325</v>
      </c>
      <c r="D6170" s="29" t="s">
        <v>495</v>
      </c>
      <c r="E6170" s="29" t="n">
        <v>1</v>
      </c>
      <c r="F6170" s="29"/>
      <c r="G6170" s="29" t="s">
        <v>11575</v>
      </c>
      <c r="H6170" s="30" t="n">
        <v>1102.5</v>
      </c>
      <c r="I6170" s="31" t="n">
        <v>46220</v>
      </c>
      <c r="J6170" s="30" t="n">
        <v>1102.5</v>
      </c>
      <c r="K6170" s="29" t="s">
        <v>120</v>
      </c>
      <c r="L6170" s="29" t="s">
        <v>2925</v>
      </c>
      <c r="M6170" s="29"/>
      <c r="N6170" s="29" t="s">
        <v>122</v>
      </c>
      <c r="O6170" s="31" t="n">
        <v>46542</v>
      </c>
      <c r="P6170" s="29" t="s">
        <v>123</v>
      </c>
      <c r="Q6170" s="29" t="n">
        <f aca="false">IFERROR(VALUE(L6170),"")</f>
        <v>65</v>
      </c>
      <c r="R6170" s="29" t="n">
        <f aca="true">IF(O6170="","",O6170-TODAY())</f>
        <v>257</v>
      </c>
      <c r="S6170" s="29" t="str">
        <f aca="false">IF(C6170="&lt;&lt; vazio &gt;&gt;","VAZIA",IF(AND(O6170&lt;&gt;"",R6170&lt;0),"VENCIDO",IF(AND(O6170&lt;&gt;"",R6170&lt;=Parametros!$B$10),"PRÓX. VENCIMENTO",IF(F6170="Q","QUALIDADE",IF(F6170="S","BLOQUEADO",IF(F6170="R","RESTRITO/DEVOLUÇÃO",IF(OR(N6170="QUAR",N6170="QRES"),"QUARENTENA",IF(OR(B6170="DESCARTE",B6170="DEVOLUÇÃO"),"DESCARTE/DEVOLUÇÃO",IF(AND(D6170="",K6170&lt;&gt;""),"SEM LOTE",IF(AND(Q6170&lt;&gt;"",Q6170&gt;=Parametros!$B$11),"PARADO/SEM GIRO","OK"))))))))))</f>
        <v>OK</v>
      </c>
      <c r="T6170" s="29" t="str">
        <f aca="false">IF(AND($S6170="PARADO/SEM GIRO",$K6170="KG",OR(Painel!$B$5="(Todos)",A6170=Painel!$B$5)*OR(Painel!$E$5="(Todos)",P6170=Painel!$E$5)),$J6170+ROW()/10000000,"")</f>
        <v/>
      </c>
      <c r="U6170" s="29" t="str">
        <f aca="false">IF(AND($S6170="VENCIDO",$K6170="KG",OR(Painel!$B$5="(Todos)",A6170=Painel!$B$5)*OR(Painel!$E$5="(Todos)",P6170=Painel!$E$5)),$J6170+ROW()/10000000,"")</f>
        <v/>
      </c>
    </row>
    <row r="6171" customFormat="false" ht="15" hidden="false" customHeight="false" outlineLevel="0" collapsed="false">
      <c r="A6171" s="29" t="s">
        <v>52</v>
      </c>
      <c r="B6171" s="29" t="s">
        <v>11576</v>
      </c>
      <c r="C6171" s="29" t="s">
        <v>135</v>
      </c>
      <c r="D6171" s="29" t="s">
        <v>572</v>
      </c>
      <c r="E6171" s="29" t="n">
        <v>1</v>
      </c>
      <c r="F6171" s="29"/>
      <c r="G6171" s="29" t="s">
        <v>11577</v>
      </c>
      <c r="H6171" s="30" t="n">
        <v>999.9</v>
      </c>
      <c r="I6171" s="31" t="n">
        <v>46280</v>
      </c>
      <c r="J6171" s="30" t="n">
        <v>999.9</v>
      </c>
      <c r="K6171" s="29" t="s">
        <v>120</v>
      </c>
      <c r="L6171" s="29" t="s">
        <v>144</v>
      </c>
      <c r="M6171" s="29"/>
      <c r="N6171" s="29" t="s">
        <v>122</v>
      </c>
      <c r="O6171" s="31" t="n">
        <v>46639</v>
      </c>
      <c r="P6171" s="29" t="s">
        <v>123</v>
      </c>
      <c r="Q6171" s="29" t="n">
        <f aca="false">IFERROR(VALUE(L6171),"")</f>
        <v>5</v>
      </c>
      <c r="R6171" s="29" t="n">
        <f aca="true">IF(O6171="","",O6171-TODAY())</f>
        <v>354</v>
      </c>
      <c r="S6171" s="29" t="str">
        <f aca="false">IF(C6171="&lt;&lt; vazio &gt;&gt;","VAZIA",IF(AND(O6171&lt;&gt;"",R6171&lt;0),"VENCIDO",IF(AND(O6171&lt;&gt;"",R6171&lt;=Parametros!$B$10),"PRÓX. VENCIMENTO",IF(F6171="Q","QUALIDADE",IF(F6171="S","BLOQUEADO",IF(F6171="R","RESTRITO/DEVOLUÇÃO",IF(OR(N6171="QUAR",N6171="QRES"),"QUARENTENA",IF(OR(B6171="DESCARTE",B6171="DEVOLUÇÃO"),"DESCARTE/DEVOLUÇÃO",IF(AND(D6171="",K6171&lt;&gt;""),"SEM LOTE",IF(AND(Q6171&lt;&gt;"",Q6171&gt;=Parametros!$B$11),"PARADO/SEM GIRO","OK"))))))))))</f>
        <v>OK</v>
      </c>
      <c r="T6171" s="29" t="str">
        <f aca="false">IF(AND($S6171="PARADO/SEM GIRO",$K6171="KG",OR(Painel!$B$5="(Todos)",A6171=Painel!$B$5)*OR(Painel!$E$5="(Todos)",P6171=Painel!$E$5)),$J6171+ROW()/10000000,"")</f>
        <v/>
      </c>
      <c r="U6171" s="29" t="str">
        <f aca="false">IF(AND($S6171="VENCIDO",$K6171="KG",OR(Painel!$B$5="(Todos)",A6171=Painel!$B$5)*OR(Painel!$E$5="(Todos)",P6171=Painel!$E$5)),$J6171+ROW()/10000000,"")</f>
        <v/>
      </c>
    </row>
    <row r="6172" customFormat="false" ht="15" hidden="false" customHeight="false" outlineLevel="0" collapsed="false">
      <c r="A6172" s="29" t="s">
        <v>52</v>
      </c>
      <c r="B6172" s="29" t="s">
        <v>11578</v>
      </c>
      <c r="C6172" s="29" t="s">
        <v>313</v>
      </c>
      <c r="D6172" s="29" t="s">
        <v>432</v>
      </c>
      <c r="E6172" s="29" t="n">
        <v>1</v>
      </c>
      <c r="F6172" s="29"/>
      <c r="G6172" s="29" t="s">
        <v>11579</v>
      </c>
      <c r="H6172" s="30" t="n">
        <v>999.9</v>
      </c>
      <c r="I6172" s="31" t="n">
        <v>46195</v>
      </c>
      <c r="J6172" s="30" t="n">
        <v>999.9</v>
      </c>
      <c r="K6172" s="29" t="s">
        <v>120</v>
      </c>
      <c r="L6172" s="29" t="s">
        <v>2744</v>
      </c>
      <c r="M6172" s="29"/>
      <c r="N6172" s="29" t="s">
        <v>122</v>
      </c>
      <c r="O6172" s="31" t="n">
        <v>46731</v>
      </c>
      <c r="P6172" s="29" t="s">
        <v>123</v>
      </c>
      <c r="Q6172" s="29" t="n">
        <f aca="false">IFERROR(VALUE(L6172),"")</f>
        <v>90</v>
      </c>
      <c r="R6172" s="29" t="n">
        <f aca="true">IF(O6172="","",O6172-TODAY())</f>
        <v>446</v>
      </c>
      <c r="S6172" s="29" t="str">
        <f aca="false">IF(C6172="&lt;&lt; vazio &gt;&gt;","VAZIA",IF(AND(O6172&lt;&gt;"",R6172&lt;0),"VENCIDO",IF(AND(O6172&lt;&gt;"",R6172&lt;=Parametros!$B$10),"PRÓX. VENCIMENTO",IF(F6172="Q","QUALIDADE",IF(F6172="S","BLOQUEADO",IF(F6172="R","RESTRITO/DEVOLUÇÃO",IF(OR(N6172="QUAR",N6172="QRES"),"QUARENTENA",IF(OR(B6172="DESCARTE",B6172="DEVOLUÇÃO"),"DESCARTE/DEVOLUÇÃO",IF(AND(D6172="",K6172&lt;&gt;""),"SEM LOTE",IF(AND(Q6172&lt;&gt;"",Q6172&gt;=Parametros!$B$11),"PARADO/SEM GIRO","OK"))))))))))</f>
        <v>PARADO/SEM GIRO</v>
      </c>
      <c r="T6172" s="29" t="n">
        <f aca="false">IF(AND($S6172="PARADO/SEM GIRO",$K6172="KG",OR(Painel!$B$5="(Todos)",A6172=Painel!$B$5)*OR(Painel!$E$5="(Todos)",P6172=Painel!$E$5)),$J6172+ROW()/10000000,"")</f>
        <v>999.9006172</v>
      </c>
      <c r="U6172" s="29" t="str">
        <f aca="false">IF(AND($S6172="VENCIDO",$K6172="KG",OR(Painel!$B$5="(Todos)",A6172=Painel!$B$5)*OR(Painel!$E$5="(Todos)",P6172=Painel!$E$5)),$J6172+ROW()/10000000,"")</f>
        <v/>
      </c>
    </row>
    <row r="6173" customFormat="false" ht="15" hidden="false" customHeight="false" outlineLevel="0" collapsed="false">
      <c r="A6173" s="29" t="s">
        <v>52</v>
      </c>
      <c r="B6173" s="29" t="s">
        <v>11580</v>
      </c>
      <c r="C6173" s="29" t="s">
        <v>4777</v>
      </c>
      <c r="D6173" s="29" t="s">
        <v>11581</v>
      </c>
      <c r="E6173" s="29" t="n">
        <v>1</v>
      </c>
      <c r="F6173" s="29"/>
      <c r="G6173" s="29" t="s">
        <v>11582</v>
      </c>
      <c r="H6173" s="30" t="n">
        <v>20</v>
      </c>
      <c r="I6173" s="31" t="n">
        <v>46264</v>
      </c>
      <c r="J6173" s="30" t="n">
        <v>20</v>
      </c>
      <c r="K6173" s="29" t="s">
        <v>120</v>
      </c>
      <c r="L6173" s="29" t="s">
        <v>5891</v>
      </c>
      <c r="M6173" s="29"/>
      <c r="N6173" s="29" t="s">
        <v>122</v>
      </c>
      <c r="O6173" s="31" t="n">
        <v>46559</v>
      </c>
      <c r="P6173" s="29" t="s">
        <v>123</v>
      </c>
      <c r="Q6173" s="29" t="n">
        <f aca="false">IFERROR(VALUE(L6173),"")</f>
        <v>49</v>
      </c>
      <c r="R6173" s="29" t="n">
        <f aca="true">IF(O6173="","",O6173-TODAY())</f>
        <v>274</v>
      </c>
      <c r="S6173" s="29" t="str">
        <f aca="false">IF(C6173="&lt;&lt; vazio &gt;&gt;","VAZIA",IF(AND(O6173&lt;&gt;"",R6173&lt;0),"VENCIDO",IF(AND(O6173&lt;&gt;"",R6173&lt;=Parametros!$B$10),"PRÓX. VENCIMENTO",IF(F6173="Q","QUALIDADE",IF(F6173="S","BLOQUEADO",IF(F6173="R","RESTRITO/DEVOLUÇÃO",IF(OR(N6173="QUAR",N6173="QRES"),"QUARENTENA",IF(OR(B6173="DESCARTE",B6173="DEVOLUÇÃO"),"DESCARTE/DEVOLUÇÃO",IF(AND(D6173="",K6173&lt;&gt;""),"SEM LOTE",IF(AND(Q6173&lt;&gt;"",Q6173&gt;=Parametros!$B$11),"PARADO/SEM GIRO","OK"))))))))))</f>
        <v>OK</v>
      </c>
      <c r="T6173" s="29" t="str">
        <f aca="false">IF(AND($S6173="PARADO/SEM GIRO",$K6173="KG",OR(Painel!$B$5="(Todos)",A6173=Painel!$B$5)*OR(Painel!$E$5="(Todos)",P6173=Painel!$E$5)),$J6173+ROW()/10000000,"")</f>
        <v/>
      </c>
      <c r="U6173" s="29" t="str">
        <f aca="false">IF(AND($S6173="VENCIDO",$K6173="KG",OR(Painel!$B$5="(Todos)",A6173=Painel!$B$5)*OR(Painel!$E$5="(Todos)",P6173=Painel!$E$5)),$J6173+ROW()/10000000,"")</f>
        <v/>
      </c>
    </row>
    <row r="6174" customFormat="false" ht="15" hidden="false" customHeight="false" outlineLevel="0" collapsed="false">
      <c r="A6174" s="29" t="s">
        <v>52</v>
      </c>
      <c r="B6174" s="29" t="s">
        <v>11583</v>
      </c>
      <c r="C6174" s="29" t="s">
        <v>581</v>
      </c>
      <c r="D6174" s="29" t="s">
        <v>511</v>
      </c>
      <c r="E6174" s="29" t="n">
        <v>1</v>
      </c>
      <c r="F6174" s="29" t="s">
        <v>268</v>
      </c>
      <c r="G6174" s="29" t="s">
        <v>11584</v>
      </c>
      <c r="H6174" s="30" t="n">
        <v>315</v>
      </c>
      <c r="I6174" s="31" t="n">
        <v>46272</v>
      </c>
      <c r="J6174" s="30" t="n">
        <v>315</v>
      </c>
      <c r="K6174" s="29" t="s">
        <v>120</v>
      </c>
      <c r="L6174" s="29" t="s">
        <v>126</v>
      </c>
      <c r="M6174" s="29"/>
      <c r="N6174" s="29" t="s">
        <v>122</v>
      </c>
      <c r="O6174" s="31" t="n">
        <v>46819</v>
      </c>
      <c r="P6174" s="29" t="s">
        <v>123</v>
      </c>
      <c r="Q6174" s="29" t="n">
        <f aca="false">IFERROR(VALUE(L6174),"")</f>
        <v>13</v>
      </c>
      <c r="R6174" s="29" t="n">
        <f aca="true">IF(O6174="","",O6174-TODAY())</f>
        <v>534</v>
      </c>
      <c r="S6174" s="29" t="str">
        <f aca="false">IF(C6174="&lt;&lt; vazio &gt;&gt;","VAZIA",IF(AND(O6174&lt;&gt;"",R6174&lt;0),"VENCIDO",IF(AND(O6174&lt;&gt;"",R6174&lt;=Parametros!$B$10),"PRÓX. VENCIMENTO",IF(F6174="Q","QUALIDADE",IF(F6174="S","BLOQUEADO",IF(F6174="R","RESTRITO/DEVOLUÇÃO",IF(OR(N6174="QUAR",N6174="QRES"),"QUARENTENA",IF(OR(B6174="DESCARTE",B6174="DEVOLUÇÃO"),"DESCARTE/DEVOLUÇÃO",IF(AND(D6174="",K6174&lt;&gt;""),"SEM LOTE",IF(AND(Q6174&lt;&gt;"",Q6174&gt;=Parametros!$B$11),"PARADO/SEM GIRO","OK"))))))))))</f>
        <v>QUALIDADE</v>
      </c>
      <c r="T6174" s="29" t="str">
        <f aca="false">IF(AND($S6174="PARADO/SEM GIRO",$K6174="KG",OR(Painel!$B$5="(Todos)",A6174=Painel!$B$5)*OR(Painel!$E$5="(Todos)",P6174=Painel!$E$5)),$J6174+ROW()/10000000,"")</f>
        <v/>
      </c>
      <c r="U6174" s="29" t="str">
        <f aca="false">IF(AND($S6174="VENCIDO",$K6174="KG",OR(Painel!$B$5="(Todos)",A6174=Painel!$B$5)*OR(Painel!$E$5="(Todos)",P6174=Painel!$E$5)),$J6174+ROW()/10000000,"")</f>
        <v/>
      </c>
    </row>
    <row r="6175" customFormat="false" ht="15" hidden="false" customHeight="false" outlineLevel="0" collapsed="false">
      <c r="A6175" s="29" t="s">
        <v>52</v>
      </c>
      <c r="B6175" s="29" t="s">
        <v>11585</v>
      </c>
      <c r="C6175" s="29" t="s">
        <v>115</v>
      </c>
      <c r="D6175" s="29"/>
      <c r="E6175" s="29" t="n">
        <v>0</v>
      </c>
      <c r="F6175" s="29"/>
      <c r="G6175" s="29"/>
      <c r="H6175" s="30" t="n">
        <v>0</v>
      </c>
      <c r="I6175" s="29"/>
      <c r="J6175" s="30" t="n">
        <v>0</v>
      </c>
      <c r="K6175" s="29"/>
      <c r="L6175" s="29" t="s">
        <v>116</v>
      </c>
      <c r="M6175" s="29"/>
      <c r="N6175" s="29"/>
      <c r="O6175" s="29"/>
      <c r="P6175" s="29"/>
      <c r="Q6175" s="29" t="n">
        <f aca="false">IFERROR(VALUE(L6175),"")</f>
        <v>0</v>
      </c>
      <c r="R6175" s="29" t="str">
        <f aca="true">IF(O6175="","",O6175-TODAY())</f>
        <v/>
      </c>
      <c r="S6175" s="29" t="str">
        <f aca="false">IF(C6175="&lt;&lt; vazio &gt;&gt;","VAZIA",IF(AND(O6175&lt;&gt;"",R6175&lt;0),"VENCIDO",IF(AND(O6175&lt;&gt;"",R6175&lt;=Parametros!$B$10),"PRÓX. VENCIMENTO",IF(F6175="Q","QUALIDADE",IF(F6175="S","BLOQUEADO",IF(F6175="R","RESTRITO/DEVOLUÇÃO",IF(OR(N6175="QUAR",N6175="QRES"),"QUARENTENA",IF(OR(B6175="DESCARTE",B6175="DEVOLUÇÃO"),"DESCARTE/DEVOLUÇÃO",IF(AND(D6175="",K6175&lt;&gt;""),"SEM LOTE",IF(AND(Q6175&lt;&gt;"",Q6175&gt;=Parametros!$B$11),"PARADO/SEM GIRO","OK"))))))))))</f>
        <v>VAZIA</v>
      </c>
      <c r="T6175" s="29" t="str">
        <f aca="false">IF(AND($S6175="PARADO/SEM GIRO",$K6175="KG",OR(Painel!$B$5="(Todos)",A6175=Painel!$B$5)*OR(Painel!$E$5="(Todos)",P6175=Painel!$E$5)),$J6175+ROW()/10000000,"")</f>
        <v/>
      </c>
      <c r="U6175" s="29" t="str">
        <f aca="false">IF(AND($S6175="VENCIDO",$K6175="KG",OR(Painel!$B$5="(Todos)",A6175=Painel!$B$5)*OR(Painel!$E$5="(Todos)",P6175=Painel!$E$5)),$J6175+ROW()/10000000,"")</f>
        <v/>
      </c>
    </row>
    <row r="6176" customFormat="false" ht="15" hidden="false" customHeight="false" outlineLevel="0" collapsed="false">
      <c r="A6176" s="29" t="s">
        <v>52</v>
      </c>
      <c r="B6176" s="29" t="s">
        <v>11586</v>
      </c>
      <c r="C6176" s="29" t="s">
        <v>167</v>
      </c>
      <c r="D6176" s="29" t="s">
        <v>1022</v>
      </c>
      <c r="E6176" s="29" t="n">
        <v>1</v>
      </c>
      <c r="F6176" s="29" t="s">
        <v>268</v>
      </c>
      <c r="G6176" s="29" t="s">
        <v>11587</v>
      </c>
      <c r="H6176" s="30" t="n">
        <v>590.4</v>
      </c>
      <c r="I6176" s="31" t="n">
        <v>46284</v>
      </c>
      <c r="J6176" s="30" t="n">
        <v>590.4</v>
      </c>
      <c r="K6176" s="29" t="s">
        <v>120</v>
      </c>
      <c r="L6176" s="29" t="s">
        <v>388</v>
      </c>
      <c r="M6176" s="29"/>
      <c r="N6176" s="29" t="s">
        <v>122</v>
      </c>
      <c r="O6176" s="31" t="n">
        <v>46831</v>
      </c>
      <c r="P6176" s="29" t="s">
        <v>123</v>
      </c>
      <c r="Q6176" s="29" t="n">
        <f aca="false">IFERROR(VALUE(L6176),"")</f>
        <v>1</v>
      </c>
      <c r="R6176" s="29" t="n">
        <f aca="true">IF(O6176="","",O6176-TODAY())</f>
        <v>546</v>
      </c>
      <c r="S6176" s="29" t="str">
        <f aca="false">IF(C6176="&lt;&lt; vazio &gt;&gt;","VAZIA",IF(AND(O6176&lt;&gt;"",R6176&lt;0),"VENCIDO",IF(AND(O6176&lt;&gt;"",R6176&lt;=Parametros!$B$10),"PRÓX. VENCIMENTO",IF(F6176="Q","QUALIDADE",IF(F6176="S","BLOQUEADO",IF(F6176="R","RESTRITO/DEVOLUÇÃO",IF(OR(N6176="QUAR",N6176="QRES"),"QUARENTENA",IF(OR(B6176="DESCARTE",B6176="DEVOLUÇÃO"),"DESCARTE/DEVOLUÇÃO",IF(AND(D6176="",K6176&lt;&gt;""),"SEM LOTE",IF(AND(Q6176&lt;&gt;"",Q6176&gt;=Parametros!$B$11),"PARADO/SEM GIRO","OK"))))))))))</f>
        <v>QUALIDADE</v>
      </c>
      <c r="T6176" s="29" t="str">
        <f aca="false">IF(AND($S6176="PARADO/SEM GIRO",$K6176="KG",OR(Painel!$B$5="(Todos)",A6176=Painel!$B$5)*OR(Painel!$E$5="(Todos)",P6176=Painel!$E$5)),$J6176+ROW()/10000000,"")</f>
        <v/>
      </c>
      <c r="U6176" s="29" t="str">
        <f aca="false">IF(AND($S6176="VENCIDO",$K6176="KG",OR(Painel!$B$5="(Todos)",A6176=Painel!$B$5)*OR(Painel!$E$5="(Todos)",P6176=Painel!$E$5)),$J6176+ROW()/10000000,"")</f>
        <v/>
      </c>
    </row>
    <row r="6177" customFormat="false" ht="15" hidden="false" customHeight="false" outlineLevel="0" collapsed="false">
      <c r="A6177" s="29" t="s">
        <v>52</v>
      </c>
      <c r="B6177" s="29" t="s">
        <v>11588</v>
      </c>
      <c r="C6177" s="29" t="s">
        <v>383</v>
      </c>
      <c r="D6177" s="29" t="s">
        <v>578</v>
      </c>
      <c r="E6177" s="29" t="n">
        <v>1</v>
      </c>
      <c r="F6177" s="29"/>
      <c r="G6177" s="29" t="s">
        <v>11589</v>
      </c>
      <c r="H6177" s="30" t="n">
        <v>572.4</v>
      </c>
      <c r="I6177" s="31" t="n">
        <v>46244</v>
      </c>
      <c r="J6177" s="30" t="n">
        <v>572.4</v>
      </c>
      <c r="K6177" s="29" t="s">
        <v>120</v>
      </c>
      <c r="L6177" s="29" t="s">
        <v>182</v>
      </c>
      <c r="M6177" s="29"/>
      <c r="N6177" s="29" t="s">
        <v>122</v>
      </c>
      <c r="O6177" s="31" t="n">
        <v>46520</v>
      </c>
      <c r="P6177" s="29" t="s">
        <v>123</v>
      </c>
      <c r="Q6177" s="29" t="n">
        <f aca="false">IFERROR(VALUE(L6177),"")</f>
        <v>41</v>
      </c>
      <c r="R6177" s="29" t="n">
        <f aca="true">IF(O6177="","",O6177-TODAY())</f>
        <v>235</v>
      </c>
      <c r="S6177" s="29" t="str">
        <f aca="false">IF(C6177="&lt;&lt; vazio &gt;&gt;","VAZIA",IF(AND(O6177&lt;&gt;"",R6177&lt;0),"VENCIDO",IF(AND(O6177&lt;&gt;"",R6177&lt;=Parametros!$B$10),"PRÓX. VENCIMENTO",IF(F6177="Q","QUALIDADE",IF(F6177="S","BLOQUEADO",IF(F6177="R","RESTRITO/DEVOLUÇÃO",IF(OR(N6177="QUAR",N6177="QRES"),"QUARENTENA",IF(OR(B6177="DESCARTE",B6177="DEVOLUÇÃO"),"DESCARTE/DEVOLUÇÃO",IF(AND(D6177="",K6177&lt;&gt;""),"SEM LOTE",IF(AND(Q6177&lt;&gt;"",Q6177&gt;=Parametros!$B$11),"PARADO/SEM GIRO","OK"))))))))))</f>
        <v>OK</v>
      </c>
      <c r="T6177" s="29" t="str">
        <f aca="false">IF(AND($S6177="PARADO/SEM GIRO",$K6177="KG",OR(Painel!$B$5="(Todos)",A6177=Painel!$B$5)*OR(Painel!$E$5="(Todos)",P6177=Painel!$E$5)),$J6177+ROW()/10000000,"")</f>
        <v/>
      </c>
      <c r="U6177" s="29" t="str">
        <f aca="false">IF(AND($S6177="VENCIDO",$K6177="KG",OR(Painel!$B$5="(Todos)",A6177=Painel!$B$5)*OR(Painel!$E$5="(Todos)",P6177=Painel!$E$5)),$J6177+ROW()/10000000,"")</f>
        <v/>
      </c>
    </row>
    <row r="6178" customFormat="false" ht="15" hidden="false" customHeight="false" outlineLevel="0" collapsed="false">
      <c r="A6178" s="29" t="s">
        <v>52</v>
      </c>
      <c r="B6178" s="29" t="s">
        <v>11590</v>
      </c>
      <c r="C6178" s="29" t="s">
        <v>322</v>
      </c>
      <c r="D6178" s="29" t="s">
        <v>688</v>
      </c>
      <c r="E6178" s="29" t="n">
        <v>1</v>
      </c>
      <c r="F6178" s="29"/>
      <c r="G6178" s="29" t="s">
        <v>11591</v>
      </c>
      <c r="H6178" s="30" t="n">
        <v>999.9</v>
      </c>
      <c r="I6178" s="31" t="n">
        <v>46280</v>
      </c>
      <c r="J6178" s="30" t="n">
        <v>999.9</v>
      </c>
      <c r="K6178" s="29" t="s">
        <v>120</v>
      </c>
      <c r="L6178" s="29" t="s">
        <v>144</v>
      </c>
      <c r="M6178" s="29"/>
      <c r="N6178" s="29" t="s">
        <v>122</v>
      </c>
      <c r="O6178" s="31" t="n">
        <v>46637</v>
      </c>
      <c r="P6178" s="29" t="s">
        <v>123</v>
      </c>
      <c r="Q6178" s="29" t="n">
        <f aca="false">IFERROR(VALUE(L6178),"")</f>
        <v>5</v>
      </c>
      <c r="R6178" s="29" t="n">
        <f aca="true">IF(O6178="","",O6178-TODAY())</f>
        <v>352</v>
      </c>
      <c r="S6178" s="29" t="str">
        <f aca="false">IF(C6178="&lt;&lt; vazio &gt;&gt;","VAZIA",IF(AND(O6178&lt;&gt;"",R6178&lt;0),"VENCIDO",IF(AND(O6178&lt;&gt;"",R6178&lt;=Parametros!$B$10),"PRÓX. VENCIMENTO",IF(F6178="Q","QUALIDADE",IF(F6178="S","BLOQUEADO",IF(F6178="R","RESTRITO/DEVOLUÇÃO",IF(OR(N6178="QUAR",N6178="QRES"),"QUARENTENA",IF(OR(B6178="DESCARTE",B6178="DEVOLUÇÃO"),"DESCARTE/DEVOLUÇÃO",IF(AND(D6178="",K6178&lt;&gt;""),"SEM LOTE",IF(AND(Q6178&lt;&gt;"",Q6178&gt;=Parametros!$B$11),"PARADO/SEM GIRO","OK"))))))))))</f>
        <v>OK</v>
      </c>
      <c r="T6178" s="29" t="str">
        <f aca="false">IF(AND($S6178="PARADO/SEM GIRO",$K6178="KG",OR(Painel!$B$5="(Todos)",A6178=Painel!$B$5)*OR(Painel!$E$5="(Todos)",P6178=Painel!$E$5)),$J6178+ROW()/10000000,"")</f>
        <v/>
      </c>
      <c r="U6178" s="29" t="str">
        <f aca="false">IF(AND($S6178="VENCIDO",$K6178="KG",OR(Painel!$B$5="(Todos)",A6178=Painel!$B$5)*OR(Painel!$E$5="(Todos)",P6178=Painel!$E$5)),$J6178+ROW()/10000000,"")</f>
        <v/>
      </c>
    </row>
    <row r="6179" customFormat="false" ht="15" hidden="false" customHeight="false" outlineLevel="0" collapsed="false">
      <c r="A6179" s="29" t="s">
        <v>52</v>
      </c>
      <c r="B6179" s="29" t="s">
        <v>11592</v>
      </c>
      <c r="C6179" s="29" t="s">
        <v>276</v>
      </c>
      <c r="D6179" s="29" t="s">
        <v>11593</v>
      </c>
      <c r="E6179" s="29" t="n">
        <v>1</v>
      </c>
      <c r="F6179" s="29"/>
      <c r="G6179" s="29" t="s">
        <v>11594</v>
      </c>
      <c r="H6179" s="30" t="n">
        <v>112.2</v>
      </c>
      <c r="I6179" s="31" t="n">
        <v>46265</v>
      </c>
      <c r="J6179" s="30" t="n">
        <v>112.2</v>
      </c>
      <c r="K6179" s="29" t="s">
        <v>120</v>
      </c>
      <c r="L6179" s="29" t="s">
        <v>216</v>
      </c>
      <c r="M6179" s="29"/>
      <c r="N6179" s="29" t="s">
        <v>134</v>
      </c>
      <c r="O6179" s="31" t="n">
        <v>46318</v>
      </c>
      <c r="P6179" s="29" t="s">
        <v>123</v>
      </c>
      <c r="Q6179" s="29" t="n">
        <f aca="false">IFERROR(VALUE(L6179),"")</f>
        <v>20</v>
      </c>
      <c r="R6179" s="29" t="n">
        <f aca="true">IF(O6179="","",O6179-TODAY())</f>
        <v>33</v>
      </c>
      <c r="S6179" s="29" t="str">
        <f aca="false">IF(C6179="&lt;&lt; vazio &gt;&gt;","VAZIA",IF(AND(O6179&lt;&gt;"",R6179&lt;0),"VENCIDO",IF(AND(O6179&lt;&gt;"",R6179&lt;=Parametros!$B$10),"PRÓX. VENCIMENTO",IF(F6179="Q","QUALIDADE",IF(F6179="S","BLOQUEADO",IF(F6179="R","RESTRITO/DEVOLUÇÃO",IF(OR(N6179="QUAR",N6179="QRES"),"QUARENTENA",IF(OR(B6179="DESCARTE",B6179="DEVOLUÇÃO"),"DESCARTE/DEVOLUÇÃO",IF(AND(D6179="",K6179&lt;&gt;""),"SEM LOTE",IF(AND(Q6179&lt;&gt;"",Q6179&gt;=Parametros!$B$11),"PARADO/SEM GIRO","OK"))))))))))</f>
        <v>PRÓX. VENCIMENTO</v>
      </c>
      <c r="T6179" s="29" t="str">
        <f aca="false">IF(AND($S6179="PARADO/SEM GIRO",$K6179="KG",OR(Painel!$B$5="(Todos)",A6179=Painel!$B$5)*OR(Painel!$E$5="(Todos)",P6179=Painel!$E$5)),$J6179+ROW()/10000000,"")</f>
        <v/>
      </c>
      <c r="U6179" s="29" t="str">
        <f aca="false">IF(AND($S6179="VENCIDO",$K6179="KG",OR(Painel!$B$5="(Todos)",A6179=Painel!$B$5)*OR(Painel!$E$5="(Todos)",P6179=Painel!$E$5)),$J6179+ROW()/10000000,"")</f>
        <v/>
      </c>
    </row>
    <row r="6180" customFormat="false" ht="15" hidden="false" customHeight="false" outlineLevel="0" collapsed="false">
      <c r="A6180" s="29" t="s">
        <v>52</v>
      </c>
      <c r="B6180" s="29" t="s">
        <v>11595</v>
      </c>
      <c r="C6180" s="29" t="s">
        <v>3323</v>
      </c>
      <c r="D6180" s="29" t="s">
        <v>10059</v>
      </c>
      <c r="E6180" s="29" t="n">
        <v>1</v>
      </c>
      <c r="F6180" s="29"/>
      <c r="G6180" s="29" t="s">
        <v>11596</v>
      </c>
      <c r="H6180" s="30" t="n">
        <v>310.8</v>
      </c>
      <c r="I6180" s="31" t="n">
        <v>46183</v>
      </c>
      <c r="J6180" s="30" t="n">
        <v>310.8</v>
      </c>
      <c r="K6180" s="29" t="s">
        <v>120</v>
      </c>
      <c r="L6180" s="29" t="s">
        <v>1096</v>
      </c>
      <c r="M6180" s="29"/>
      <c r="N6180" s="29" t="s">
        <v>122</v>
      </c>
      <c r="O6180" s="31" t="n">
        <v>46551</v>
      </c>
      <c r="P6180" s="29" t="s">
        <v>123</v>
      </c>
      <c r="Q6180" s="29" t="n">
        <f aca="false">IFERROR(VALUE(L6180),"")</f>
        <v>102</v>
      </c>
      <c r="R6180" s="29" t="n">
        <f aca="true">IF(O6180="","",O6180-TODAY())</f>
        <v>266</v>
      </c>
      <c r="S6180" s="29" t="str">
        <f aca="false">IF(C6180="&lt;&lt; vazio &gt;&gt;","VAZIA",IF(AND(O6180&lt;&gt;"",R6180&lt;0),"VENCIDO",IF(AND(O6180&lt;&gt;"",R6180&lt;=Parametros!$B$10),"PRÓX. VENCIMENTO",IF(F6180="Q","QUALIDADE",IF(F6180="S","BLOQUEADO",IF(F6180="R","RESTRITO/DEVOLUÇÃO",IF(OR(N6180="QUAR",N6180="QRES"),"QUARENTENA",IF(OR(B6180="DESCARTE",B6180="DEVOLUÇÃO"),"DESCARTE/DEVOLUÇÃO",IF(AND(D6180="",K6180&lt;&gt;""),"SEM LOTE",IF(AND(Q6180&lt;&gt;"",Q6180&gt;=Parametros!$B$11),"PARADO/SEM GIRO","OK"))))))))))</f>
        <v>PARADO/SEM GIRO</v>
      </c>
      <c r="T6180" s="29" t="n">
        <f aca="false">IF(AND($S6180="PARADO/SEM GIRO",$K6180="KG",OR(Painel!$B$5="(Todos)",A6180=Painel!$B$5)*OR(Painel!$E$5="(Todos)",P6180=Painel!$E$5)),$J6180+ROW()/10000000,"")</f>
        <v>310.800618</v>
      </c>
      <c r="U6180" s="29" t="str">
        <f aca="false">IF(AND($S6180="VENCIDO",$K6180="KG",OR(Painel!$B$5="(Todos)",A6180=Painel!$B$5)*OR(Painel!$E$5="(Todos)",P6180=Painel!$E$5)),$J6180+ROW()/10000000,"")</f>
        <v/>
      </c>
    </row>
    <row r="6181" customFormat="false" ht="15" hidden="false" customHeight="false" outlineLevel="0" collapsed="false">
      <c r="A6181" s="29" t="s">
        <v>52</v>
      </c>
      <c r="B6181" s="29" t="s">
        <v>11597</v>
      </c>
      <c r="C6181" s="29" t="s">
        <v>115</v>
      </c>
      <c r="D6181" s="29"/>
      <c r="E6181" s="29" t="n">
        <v>0</v>
      </c>
      <c r="F6181" s="29"/>
      <c r="G6181" s="29"/>
      <c r="H6181" s="30" t="n">
        <v>0</v>
      </c>
      <c r="I6181" s="29"/>
      <c r="J6181" s="30" t="n">
        <v>0</v>
      </c>
      <c r="K6181" s="29"/>
      <c r="L6181" s="29" t="s">
        <v>116</v>
      </c>
      <c r="M6181" s="29"/>
      <c r="N6181" s="29"/>
      <c r="O6181" s="29"/>
      <c r="P6181" s="29"/>
      <c r="Q6181" s="29" t="n">
        <f aca="false">IFERROR(VALUE(L6181),"")</f>
        <v>0</v>
      </c>
      <c r="R6181" s="29" t="str">
        <f aca="true">IF(O6181="","",O6181-TODAY())</f>
        <v/>
      </c>
      <c r="S6181" s="29" t="str">
        <f aca="false">IF(C6181="&lt;&lt; vazio &gt;&gt;","VAZIA",IF(AND(O6181&lt;&gt;"",R6181&lt;0),"VENCIDO",IF(AND(O6181&lt;&gt;"",R6181&lt;=Parametros!$B$10),"PRÓX. VENCIMENTO",IF(F6181="Q","QUALIDADE",IF(F6181="S","BLOQUEADO",IF(F6181="R","RESTRITO/DEVOLUÇÃO",IF(OR(N6181="QUAR",N6181="QRES"),"QUARENTENA",IF(OR(B6181="DESCARTE",B6181="DEVOLUÇÃO"),"DESCARTE/DEVOLUÇÃO",IF(AND(D6181="",K6181&lt;&gt;""),"SEM LOTE",IF(AND(Q6181&lt;&gt;"",Q6181&gt;=Parametros!$B$11),"PARADO/SEM GIRO","OK"))))))))))</f>
        <v>VAZIA</v>
      </c>
      <c r="T6181" s="29" t="str">
        <f aca="false">IF(AND($S6181="PARADO/SEM GIRO",$K6181="KG",OR(Painel!$B$5="(Todos)",A6181=Painel!$B$5)*OR(Painel!$E$5="(Todos)",P6181=Painel!$E$5)),$J6181+ROW()/10000000,"")</f>
        <v/>
      </c>
      <c r="U6181" s="29" t="str">
        <f aca="false">IF(AND($S6181="VENCIDO",$K6181="KG",OR(Painel!$B$5="(Todos)",A6181=Painel!$B$5)*OR(Painel!$E$5="(Todos)",P6181=Painel!$E$5)),$J6181+ROW()/10000000,"")</f>
        <v/>
      </c>
    </row>
    <row r="6182" customFormat="false" ht="15" hidden="false" customHeight="false" outlineLevel="0" collapsed="false">
      <c r="A6182" s="29" t="s">
        <v>52</v>
      </c>
      <c r="B6182" s="29" t="s">
        <v>11598</v>
      </c>
      <c r="C6182" s="29" t="s">
        <v>1381</v>
      </c>
      <c r="D6182" s="29" t="s">
        <v>2544</v>
      </c>
      <c r="E6182" s="29" t="n">
        <v>1</v>
      </c>
      <c r="F6182" s="29"/>
      <c r="G6182" s="29" t="s">
        <v>11599</v>
      </c>
      <c r="H6182" s="30" t="n">
        <v>800</v>
      </c>
      <c r="I6182" s="31" t="n">
        <v>46231</v>
      </c>
      <c r="J6182" s="30" t="n">
        <v>800</v>
      </c>
      <c r="K6182" s="29" t="s">
        <v>120</v>
      </c>
      <c r="L6182" s="29" t="s">
        <v>2246</v>
      </c>
      <c r="M6182" s="29"/>
      <c r="N6182" s="29" t="s">
        <v>122</v>
      </c>
      <c r="O6182" s="31" t="n">
        <v>46591</v>
      </c>
      <c r="P6182" s="29" t="s">
        <v>123</v>
      </c>
      <c r="Q6182" s="29" t="n">
        <f aca="false">IFERROR(VALUE(L6182),"")</f>
        <v>54</v>
      </c>
      <c r="R6182" s="29" t="n">
        <f aca="true">IF(O6182="","",O6182-TODAY())</f>
        <v>306</v>
      </c>
      <c r="S6182" s="29" t="str">
        <f aca="false">IF(C6182="&lt;&lt; vazio &gt;&gt;","VAZIA",IF(AND(O6182&lt;&gt;"",R6182&lt;0),"VENCIDO",IF(AND(O6182&lt;&gt;"",R6182&lt;=Parametros!$B$10),"PRÓX. VENCIMENTO",IF(F6182="Q","QUALIDADE",IF(F6182="S","BLOQUEADO",IF(F6182="R","RESTRITO/DEVOLUÇÃO",IF(OR(N6182="QUAR",N6182="QRES"),"QUARENTENA",IF(OR(B6182="DESCARTE",B6182="DEVOLUÇÃO"),"DESCARTE/DEVOLUÇÃO",IF(AND(D6182="",K6182&lt;&gt;""),"SEM LOTE",IF(AND(Q6182&lt;&gt;"",Q6182&gt;=Parametros!$B$11),"PARADO/SEM GIRO","OK"))))))))))</f>
        <v>OK</v>
      </c>
      <c r="T6182" s="29" t="str">
        <f aca="false">IF(AND($S6182="PARADO/SEM GIRO",$K6182="KG",OR(Painel!$B$5="(Todos)",A6182=Painel!$B$5)*OR(Painel!$E$5="(Todos)",P6182=Painel!$E$5)),$J6182+ROW()/10000000,"")</f>
        <v/>
      </c>
      <c r="U6182" s="29" t="str">
        <f aca="false">IF(AND($S6182="VENCIDO",$K6182="KG",OR(Painel!$B$5="(Todos)",A6182=Painel!$B$5)*OR(Painel!$E$5="(Todos)",P6182=Painel!$E$5)),$J6182+ROW()/10000000,"")</f>
        <v/>
      </c>
    </row>
    <row r="6183" customFormat="false" ht="15" hidden="false" customHeight="false" outlineLevel="0" collapsed="false">
      <c r="A6183" s="29" t="s">
        <v>52</v>
      </c>
      <c r="B6183" s="29" t="s">
        <v>11600</v>
      </c>
      <c r="C6183" s="29" t="s">
        <v>662</v>
      </c>
      <c r="D6183" s="29" t="s">
        <v>733</v>
      </c>
      <c r="E6183" s="29" t="n">
        <v>1</v>
      </c>
      <c r="F6183" s="29"/>
      <c r="G6183" s="29" t="s">
        <v>11601</v>
      </c>
      <c r="H6183" s="30" t="n">
        <v>1000</v>
      </c>
      <c r="I6183" s="31" t="n">
        <v>46276</v>
      </c>
      <c r="J6183" s="30" t="n">
        <v>1000</v>
      </c>
      <c r="K6183" s="29" t="s">
        <v>120</v>
      </c>
      <c r="L6183" s="29" t="s">
        <v>133</v>
      </c>
      <c r="M6183" s="29"/>
      <c r="N6183" s="29" t="s">
        <v>122</v>
      </c>
      <c r="O6183" s="31" t="n">
        <v>46817</v>
      </c>
      <c r="P6183" s="29" t="s">
        <v>123</v>
      </c>
      <c r="Q6183" s="29" t="n">
        <f aca="false">IFERROR(VALUE(L6183),"")</f>
        <v>9</v>
      </c>
      <c r="R6183" s="29" t="n">
        <f aca="true">IF(O6183="","",O6183-TODAY())</f>
        <v>532</v>
      </c>
      <c r="S6183" s="29" t="str">
        <f aca="false">IF(C6183="&lt;&lt; vazio &gt;&gt;","VAZIA",IF(AND(O6183&lt;&gt;"",R6183&lt;0),"VENCIDO",IF(AND(O6183&lt;&gt;"",R6183&lt;=Parametros!$B$10),"PRÓX. VENCIMENTO",IF(F6183="Q","QUALIDADE",IF(F6183="S","BLOQUEADO",IF(F6183="R","RESTRITO/DEVOLUÇÃO",IF(OR(N6183="QUAR",N6183="QRES"),"QUARENTENA",IF(OR(B6183="DESCARTE",B6183="DEVOLUÇÃO"),"DESCARTE/DEVOLUÇÃO",IF(AND(D6183="",K6183&lt;&gt;""),"SEM LOTE",IF(AND(Q6183&lt;&gt;"",Q6183&gt;=Parametros!$B$11),"PARADO/SEM GIRO","OK"))))))))))</f>
        <v>OK</v>
      </c>
      <c r="T6183" s="29" t="str">
        <f aca="false">IF(AND($S6183="PARADO/SEM GIRO",$K6183="KG",OR(Painel!$B$5="(Todos)",A6183=Painel!$B$5)*OR(Painel!$E$5="(Todos)",P6183=Painel!$E$5)),$J6183+ROW()/10000000,"")</f>
        <v/>
      </c>
      <c r="U6183" s="29" t="str">
        <f aca="false">IF(AND($S6183="VENCIDO",$K6183="KG",OR(Painel!$B$5="(Todos)",A6183=Painel!$B$5)*OR(Painel!$E$5="(Todos)",P6183=Painel!$E$5)),$J6183+ROW()/10000000,"")</f>
        <v/>
      </c>
    </row>
    <row r="6184" customFormat="false" ht="15" hidden="false" customHeight="false" outlineLevel="0" collapsed="false">
      <c r="A6184" s="29" t="s">
        <v>52</v>
      </c>
      <c r="B6184" s="29" t="s">
        <v>11602</v>
      </c>
      <c r="C6184" s="29" t="s">
        <v>369</v>
      </c>
      <c r="D6184" s="29" t="s">
        <v>370</v>
      </c>
      <c r="E6184" s="29" t="n">
        <v>1</v>
      </c>
      <c r="F6184" s="29"/>
      <c r="G6184" s="29" t="s">
        <v>11603</v>
      </c>
      <c r="H6184" s="30" t="n">
        <v>999.9</v>
      </c>
      <c r="I6184" s="31" t="n">
        <v>46260</v>
      </c>
      <c r="J6184" s="30" t="n">
        <v>999.9</v>
      </c>
      <c r="K6184" s="29" t="s">
        <v>120</v>
      </c>
      <c r="L6184" s="29" t="s">
        <v>2223</v>
      </c>
      <c r="M6184" s="29"/>
      <c r="N6184" s="29" t="s">
        <v>122</v>
      </c>
      <c r="O6184" s="31" t="n">
        <v>46800</v>
      </c>
      <c r="P6184" s="29" t="s">
        <v>123</v>
      </c>
      <c r="Q6184" s="29" t="n">
        <f aca="false">IFERROR(VALUE(L6184),"")</f>
        <v>25</v>
      </c>
      <c r="R6184" s="29" t="n">
        <f aca="true">IF(O6184="","",O6184-TODAY())</f>
        <v>515</v>
      </c>
      <c r="S6184" s="29" t="str">
        <f aca="false">IF(C6184="&lt;&lt; vazio &gt;&gt;","VAZIA",IF(AND(O6184&lt;&gt;"",R6184&lt;0),"VENCIDO",IF(AND(O6184&lt;&gt;"",R6184&lt;=Parametros!$B$10),"PRÓX. VENCIMENTO",IF(F6184="Q","QUALIDADE",IF(F6184="S","BLOQUEADO",IF(F6184="R","RESTRITO/DEVOLUÇÃO",IF(OR(N6184="QUAR",N6184="QRES"),"QUARENTENA",IF(OR(B6184="DESCARTE",B6184="DEVOLUÇÃO"),"DESCARTE/DEVOLUÇÃO",IF(AND(D6184="",K6184&lt;&gt;""),"SEM LOTE",IF(AND(Q6184&lt;&gt;"",Q6184&gt;=Parametros!$B$11),"PARADO/SEM GIRO","OK"))))))))))</f>
        <v>OK</v>
      </c>
      <c r="T6184" s="29" t="str">
        <f aca="false">IF(AND($S6184="PARADO/SEM GIRO",$K6184="KG",OR(Painel!$B$5="(Todos)",A6184=Painel!$B$5)*OR(Painel!$E$5="(Todos)",P6184=Painel!$E$5)),$J6184+ROW()/10000000,"")</f>
        <v/>
      </c>
      <c r="U6184" s="29" t="str">
        <f aca="false">IF(AND($S6184="VENCIDO",$K6184="KG",OR(Painel!$B$5="(Todos)",A6184=Painel!$B$5)*OR(Painel!$E$5="(Todos)",P6184=Painel!$E$5)),$J6184+ROW()/10000000,"")</f>
        <v/>
      </c>
    </row>
    <row r="6185" customFormat="false" ht="15" hidden="false" customHeight="false" outlineLevel="0" collapsed="false">
      <c r="A6185" s="29" t="s">
        <v>52</v>
      </c>
      <c r="B6185" s="29" t="s">
        <v>11604</v>
      </c>
      <c r="C6185" s="29" t="s">
        <v>1093</v>
      </c>
      <c r="D6185" s="29" t="s">
        <v>1094</v>
      </c>
      <c r="E6185" s="29" t="n">
        <v>1</v>
      </c>
      <c r="F6185" s="29"/>
      <c r="G6185" s="29" t="s">
        <v>11605</v>
      </c>
      <c r="H6185" s="30" t="n">
        <v>1000</v>
      </c>
      <c r="I6185" s="31" t="n">
        <v>46235</v>
      </c>
      <c r="J6185" s="30" t="n">
        <v>1000</v>
      </c>
      <c r="K6185" s="29" t="s">
        <v>120</v>
      </c>
      <c r="L6185" s="29" t="s">
        <v>694</v>
      </c>
      <c r="M6185" s="29"/>
      <c r="N6185" s="29" t="s">
        <v>122</v>
      </c>
      <c r="O6185" s="31" t="n">
        <v>46881</v>
      </c>
      <c r="P6185" s="29" t="s">
        <v>123</v>
      </c>
      <c r="Q6185" s="29" t="n">
        <f aca="false">IFERROR(VALUE(L6185),"")</f>
        <v>50</v>
      </c>
      <c r="R6185" s="29" t="n">
        <f aca="true">IF(O6185="","",O6185-TODAY())</f>
        <v>596</v>
      </c>
      <c r="S6185" s="29" t="str">
        <f aca="false">IF(C6185="&lt;&lt; vazio &gt;&gt;","VAZIA",IF(AND(O6185&lt;&gt;"",R6185&lt;0),"VENCIDO",IF(AND(O6185&lt;&gt;"",R6185&lt;=Parametros!$B$10),"PRÓX. VENCIMENTO",IF(F6185="Q","QUALIDADE",IF(F6185="S","BLOQUEADO",IF(F6185="R","RESTRITO/DEVOLUÇÃO",IF(OR(N6185="QUAR",N6185="QRES"),"QUARENTENA",IF(OR(B6185="DESCARTE",B6185="DEVOLUÇÃO"),"DESCARTE/DEVOLUÇÃO",IF(AND(D6185="",K6185&lt;&gt;""),"SEM LOTE",IF(AND(Q6185&lt;&gt;"",Q6185&gt;=Parametros!$B$11),"PARADO/SEM GIRO","OK"))))))))))</f>
        <v>OK</v>
      </c>
      <c r="T6185" s="29" t="str">
        <f aca="false">IF(AND($S6185="PARADO/SEM GIRO",$K6185="KG",OR(Painel!$B$5="(Todos)",A6185=Painel!$B$5)*OR(Painel!$E$5="(Todos)",P6185=Painel!$E$5)),$J6185+ROW()/10000000,"")</f>
        <v/>
      </c>
      <c r="U6185" s="29" t="str">
        <f aca="false">IF(AND($S6185="VENCIDO",$K6185="KG",OR(Painel!$B$5="(Todos)",A6185=Painel!$B$5)*OR(Painel!$E$5="(Todos)",P6185=Painel!$E$5)),$J6185+ROW()/10000000,"")</f>
        <v/>
      </c>
    </row>
    <row r="6186" customFormat="false" ht="15" hidden="false" customHeight="false" outlineLevel="0" collapsed="false">
      <c r="A6186" s="29" t="s">
        <v>52</v>
      </c>
      <c r="B6186" s="29" t="s">
        <v>11606</v>
      </c>
      <c r="C6186" s="29" t="s">
        <v>3323</v>
      </c>
      <c r="D6186" s="29" t="s">
        <v>3324</v>
      </c>
      <c r="E6186" s="29" t="n">
        <v>1</v>
      </c>
      <c r="F6186" s="29"/>
      <c r="G6186" s="29" t="s">
        <v>11607</v>
      </c>
      <c r="H6186" s="30" t="n">
        <v>140</v>
      </c>
      <c r="I6186" s="31" t="n">
        <v>46210</v>
      </c>
      <c r="J6186" s="30" t="n">
        <v>140</v>
      </c>
      <c r="K6186" s="29" t="s">
        <v>120</v>
      </c>
      <c r="L6186" s="29" t="s">
        <v>1877</v>
      </c>
      <c r="M6186" s="29"/>
      <c r="N6186" s="29" t="s">
        <v>134</v>
      </c>
      <c r="O6186" s="31" t="n">
        <v>46319</v>
      </c>
      <c r="P6186" s="29" t="s">
        <v>123</v>
      </c>
      <c r="Q6186" s="29" t="n">
        <f aca="false">IFERROR(VALUE(L6186),"")</f>
        <v>75</v>
      </c>
      <c r="R6186" s="29" t="n">
        <f aca="true">IF(O6186="","",O6186-TODAY())</f>
        <v>34</v>
      </c>
      <c r="S6186" s="29" t="str">
        <f aca="false">IF(C6186="&lt;&lt; vazio &gt;&gt;","VAZIA",IF(AND(O6186&lt;&gt;"",R6186&lt;0),"VENCIDO",IF(AND(O6186&lt;&gt;"",R6186&lt;=Parametros!$B$10),"PRÓX. VENCIMENTO",IF(F6186="Q","QUALIDADE",IF(F6186="S","BLOQUEADO",IF(F6186="R","RESTRITO/DEVOLUÇÃO",IF(OR(N6186="QUAR",N6186="QRES"),"QUARENTENA",IF(OR(B6186="DESCARTE",B6186="DEVOLUÇÃO"),"DESCARTE/DEVOLUÇÃO",IF(AND(D6186="",K6186&lt;&gt;""),"SEM LOTE",IF(AND(Q6186&lt;&gt;"",Q6186&gt;=Parametros!$B$11),"PARADO/SEM GIRO","OK"))))))))))</f>
        <v>PRÓX. VENCIMENTO</v>
      </c>
      <c r="T6186" s="29" t="str">
        <f aca="false">IF(AND($S6186="PARADO/SEM GIRO",$K6186="KG",OR(Painel!$B$5="(Todos)",A6186=Painel!$B$5)*OR(Painel!$E$5="(Todos)",P6186=Painel!$E$5)),$J6186+ROW()/10000000,"")</f>
        <v/>
      </c>
      <c r="U6186" s="29" t="str">
        <f aca="false">IF(AND($S6186="VENCIDO",$K6186="KG",OR(Painel!$B$5="(Todos)",A6186=Painel!$B$5)*OR(Painel!$E$5="(Todos)",P6186=Painel!$E$5)),$J6186+ROW()/10000000,"")</f>
        <v/>
      </c>
    </row>
    <row r="6187" customFormat="false" ht="15" hidden="false" customHeight="false" outlineLevel="0" collapsed="false">
      <c r="A6187" s="29" t="s">
        <v>52</v>
      </c>
      <c r="B6187" s="29" t="s">
        <v>11608</v>
      </c>
      <c r="C6187" s="29" t="s">
        <v>489</v>
      </c>
      <c r="D6187" s="29" t="s">
        <v>11609</v>
      </c>
      <c r="E6187" s="29" t="n">
        <v>1</v>
      </c>
      <c r="F6187" s="29"/>
      <c r="G6187" s="29" t="s">
        <v>11610</v>
      </c>
      <c r="H6187" s="30" t="n">
        <v>42</v>
      </c>
      <c r="I6187" s="31" t="n">
        <v>46259</v>
      </c>
      <c r="J6187" s="30" t="n">
        <v>42</v>
      </c>
      <c r="K6187" s="29" t="s">
        <v>120</v>
      </c>
      <c r="L6187" s="29" t="s">
        <v>1877</v>
      </c>
      <c r="M6187" s="29"/>
      <c r="N6187" s="29" t="s">
        <v>122</v>
      </c>
      <c r="O6187" s="31" t="n">
        <v>46726</v>
      </c>
      <c r="P6187" s="29" t="s">
        <v>123</v>
      </c>
      <c r="Q6187" s="29" t="n">
        <f aca="false">IFERROR(VALUE(L6187),"")</f>
        <v>75</v>
      </c>
      <c r="R6187" s="29" t="n">
        <f aca="true">IF(O6187="","",O6187-TODAY())</f>
        <v>441</v>
      </c>
      <c r="S6187" s="29" t="str">
        <f aca="false">IF(C6187="&lt;&lt; vazio &gt;&gt;","VAZIA",IF(AND(O6187&lt;&gt;"",R6187&lt;0),"VENCIDO",IF(AND(O6187&lt;&gt;"",R6187&lt;=Parametros!$B$10),"PRÓX. VENCIMENTO",IF(F6187="Q","QUALIDADE",IF(F6187="S","BLOQUEADO",IF(F6187="R","RESTRITO/DEVOLUÇÃO",IF(OR(N6187="QUAR",N6187="QRES"),"QUARENTENA",IF(OR(B6187="DESCARTE",B6187="DEVOLUÇÃO"),"DESCARTE/DEVOLUÇÃO",IF(AND(D6187="",K6187&lt;&gt;""),"SEM LOTE",IF(AND(Q6187&lt;&gt;"",Q6187&gt;=Parametros!$B$11),"PARADO/SEM GIRO","OK"))))))))))</f>
        <v>OK</v>
      </c>
      <c r="T6187" s="29" t="str">
        <f aca="false">IF(AND($S6187="PARADO/SEM GIRO",$K6187="KG",OR(Painel!$B$5="(Todos)",A6187=Painel!$B$5)*OR(Painel!$E$5="(Todos)",P6187=Painel!$E$5)),$J6187+ROW()/10000000,"")</f>
        <v/>
      </c>
      <c r="U6187" s="29" t="str">
        <f aca="false">IF(AND($S6187="VENCIDO",$K6187="KG",OR(Painel!$B$5="(Todos)",A6187=Painel!$B$5)*OR(Painel!$E$5="(Todos)",P6187=Painel!$E$5)),$J6187+ROW()/10000000,"")</f>
        <v/>
      </c>
    </row>
    <row r="6188" customFormat="false" ht="15" hidden="false" customHeight="false" outlineLevel="0" collapsed="false">
      <c r="A6188" s="29" t="s">
        <v>52</v>
      </c>
      <c r="B6188" s="29" t="s">
        <v>11611</v>
      </c>
      <c r="C6188" s="29" t="s">
        <v>115</v>
      </c>
      <c r="D6188" s="29"/>
      <c r="E6188" s="29" t="n">
        <v>0</v>
      </c>
      <c r="F6188" s="29"/>
      <c r="G6188" s="29"/>
      <c r="H6188" s="30" t="n">
        <v>0</v>
      </c>
      <c r="I6188" s="29"/>
      <c r="J6188" s="30" t="n">
        <v>0</v>
      </c>
      <c r="K6188" s="29"/>
      <c r="L6188" s="29" t="s">
        <v>116</v>
      </c>
      <c r="M6188" s="29"/>
      <c r="N6188" s="29"/>
      <c r="O6188" s="29"/>
      <c r="P6188" s="29"/>
      <c r="Q6188" s="29" t="n">
        <f aca="false">IFERROR(VALUE(L6188),"")</f>
        <v>0</v>
      </c>
      <c r="R6188" s="29" t="str">
        <f aca="true">IF(O6188="","",O6188-TODAY())</f>
        <v/>
      </c>
      <c r="S6188" s="29" t="str">
        <f aca="false">IF(C6188="&lt;&lt; vazio &gt;&gt;","VAZIA",IF(AND(O6188&lt;&gt;"",R6188&lt;0),"VENCIDO",IF(AND(O6188&lt;&gt;"",R6188&lt;=Parametros!$B$10),"PRÓX. VENCIMENTO",IF(F6188="Q","QUALIDADE",IF(F6188="S","BLOQUEADO",IF(F6188="R","RESTRITO/DEVOLUÇÃO",IF(OR(N6188="QUAR",N6188="QRES"),"QUARENTENA",IF(OR(B6188="DESCARTE",B6188="DEVOLUÇÃO"),"DESCARTE/DEVOLUÇÃO",IF(AND(D6188="",K6188&lt;&gt;""),"SEM LOTE",IF(AND(Q6188&lt;&gt;"",Q6188&gt;=Parametros!$B$11),"PARADO/SEM GIRO","OK"))))))))))</f>
        <v>VAZIA</v>
      </c>
      <c r="T6188" s="29" t="str">
        <f aca="false">IF(AND($S6188="PARADO/SEM GIRO",$K6188="KG",OR(Painel!$B$5="(Todos)",A6188=Painel!$B$5)*OR(Painel!$E$5="(Todos)",P6188=Painel!$E$5)),$J6188+ROW()/10000000,"")</f>
        <v/>
      </c>
      <c r="U6188" s="29" t="str">
        <f aca="false">IF(AND($S6188="VENCIDO",$K6188="KG",OR(Painel!$B$5="(Todos)",A6188=Painel!$B$5)*OR(Painel!$E$5="(Todos)",P6188=Painel!$E$5)),$J6188+ROW()/10000000,"")</f>
        <v/>
      </c>
    </row>
    <row r="6189" customFormat="false" ht="15" hidden="false" customHeight="false" outlineLevel="0" collapsed="false">
      <c r="A6189" s="29" t="s">
        <v>52</v>
      </c>
      <c r="B6189" s="29" t="s">
        <v>11612</v>
      </c>
      <c r="C6189" s="29" t="s">
        <v>250</v>
      </c>
      <c r="D6189" s="29" t="s">
        <v>719</v>
      </c>
      <c r="E6189" s="29" t="n">
        <v>1</v>
      </c>
      <c r="F6189" s="29"/>
      <c r="G6189" s="29" t="s">
        <v>11613</v>
      </c>
      <c r="H6189" s="30" t="n">
        <v>1000</v>
      </c>
      <c r="I6189" s="31" t="n">
        <v>46280</v>
      </c>
      <c r="J6189" s="30" t="n">
        <v>1000</v>
      </c>
      <c r="K6189" s="29" t="s">
        <v>120</v>
      </c>
      <c r="L6189" s="29" t="s">
        <v>144</v>
      </c>
      <c r="M6189" s="29"/>
      <c r="N6189" s="29" t="s">
        <v>122</v>
      </c>
      <c r="O6189" s="31" t="n">
        <v>46817</v>
      </c>
      <c r="P6189" s="29" t="s">
        <v>123</v>
      </c>
      <c r="Q6189" s="29" t="n">
        <f aca="false">IFERROR(VALUE(L6189),"")</f>
        <v>5</v>
      </c>
      <c r="R6189" s="29" t="n">
        <f aca="true">IF(O6189="","",O6189-TODAY())</f>
        <v>532</v>
      </c>
      <c r="S6189" s="29" t="str">
        <f aca="false">IF(C6189="&lt;&lt; vazio &gt;&gt;","VAZIA",IF(AND(O6189&lt;&gt;"",R6189&lt;0),"VENCIDO",IF(AND(O6189&lt;&gt;"",R6189&lt;=Parametros!$B$10),"PRÓX. VENCIMENTO",IF(F6189="Q","QUALIDADE",IF(F6189="S","BLOQUEADO",IF(F6189="R","RESTRITO/DEVOLUÇÃO",IF(OR(N6189="QUAR",N6189="QRES"),"QUARENTENA",IF(OR(B6189="DESCARTE",B6189="DEVOLUÇÃO"),"DESCARTE/DEVOLUÇÃO",IF(AND(D6189="",K6189&lt;&gt;""),"SEM LOTE",IF(AND(Q6189&lt;&gt;"",Q6189&gt;=Parametros!$B$11),"PARADO/SEM GIRO","OK"))))))))))</f>
        <v>OK</v>
      </c>
      <c r="T6189" s="29" t="str">
        <f aca="false">IF(AND($S6189="PARADO/SEM GIRO",$K6189="KG",OR(Painel!$B$5="(Todos)",A6189=Painel!$B$5)*OR(Painel!$E$5="(Todos)",P6189=Painel!$E$5)),$J6189+ROW()/10000000,"")</f>
        <v/>
      </c>
      <c r="U6189" s="29" t="str">
        <f aca="false">IF(AND($S6189="VENCIDO",$K6189="KG",OR(Painel!$B$5="(Todos)",A6189=Painel!$B$5)*OR(Painel!$E$5="(Todos)",P6189=Painel!$E$5)),$J6189+ROW()/10000000,"")</f>
        <v/>
      </c>
    </row>
    <row r="6190" customFormat="false" ht="15" hidden="false" customHeight="false" outlineLevel="0" collapsed="false">
      <c r="A6190" s="29" t="s">
        <v>52</v>
      </c>
      <c r="B6190" s="29" t="s">
        <v>11614</v>
      </c>
      <c r="C6190" s="29" t="s">
        <v>115</v>
      </c>
      <c r="D6190" s="29"/>
      <c r="E6190" s="29" t="n">
        <v>0</v>
      </c>
      <c r="F6190" s="29"/>
      <c r="G6190" s="29"/>
      <c r="H6190" s="30" t="n">
        <v>0</v>
      </c>
      <c r="I6190" s="29"/>
      <c r="J6190" s="30" t="n">
        <v>0</v>
      </c>
      <c r="K6190" s="29"/>
      <c r="L6190" s="29" t="s">
        <v>116</v>
      </c>
      <c r="M6190" s="29"/>
      <c r="N6190" s="29"/>
      <c r="O6190" s="29"/>
      <c r="P6190" s="29"/>
      <c r="Q6190" s="29" t="n">
        <f aca="false">IFERROR(VALUE(L6190),"")</f>
        <v>0</v>
      </c>
      <c r="R6190" s="29" t="str">
        <f aca="true">IF(O6190="","",O6190-TODAY())</f>
        <v/>
      </c>
      <c r="S6190" s="29" t="str">
        <f aca="false">IF(C6190="&lt;&lt; vazio &gt;&gt;","VAZIA",IF(AND(O6190&lt;&gt;"",R6190&lt;0),"VENCIDO",IF(AND(O6190&lt;&gt;"",R6190&lt;=Parametros!$B$10),"PRÓX. VENCIMENTO",IF(F6190="Q","QUALIDADE",IF(F6190="S","BLOQUEADO",IF(F6190="R","RESTRITO/DEVOLUÇÃO",IF(OR(N6190="QUAR",N6190="QRES"),"QUARENTENA",IF(OR(B6190="DESCARTE",B6190="DEVOLUÇÃO"),"DESCARTE/DEVOLUÇÃO",IF(AND(D6190="",K6190&lt;&gt;""),"SEM LOTE",IF(AND(Q6190&lt;&gt;"",Q6190&gt;=Parametros!$B$11),"PARADO/SEM GIRO","OK"))))))))))</f>
        <v>VAZIA</v>
      </c>
      <c r="T6190" s="29" t="str">
        <f aca="false">IF(AND($S6190="PARADO/SEM GIRO",$K6190="KG",OR(Painel!$B$5="(Todos)",A6190=Painel!$B$5)*OR(Painel!$E$5="(Todos)",P6190=Painel!$E$5)),$J6190+ROW()/10000000,"")</f>
        <v/>
      </c>
      <c r="U6190" s="29" t="str">
        <f aca="false">IF(AND($S6190="VENCIDO",$K6190="KG",OR(Painel!$B$5="(Todos)",A6190=Painel!$B$5)*OR(Painel!$E$5="(Todos)",P6190=Painel!$E$5)),$J6190+ROW()/10000000,"")</f>
        <v/>
      </c>
    </row>
    <row r="6191" customFormat="false" ht="15" hidden="false" customHeight="false" outlineLevel="0" collapsed="false">
      <c r="A6191" s="29" t="s">
        <v>52</v>
      </c>
      <c r="B6191" s="29" t="s">
        <v>11615</v>
      </c>
      <c r="C6191" s="29" t="s">
        <v>477</v>
      </c>
      <c r="D6191" s="29" t="s">
        <v>478</v>
      </c>
      <c r="E6191" s="29" t="n">
        <v>1</v>
      </c>
      <c r="F6191" s="29"/>
      <c r="G6191" s="29" t="s">
        <v>11616</v>
      </c>
      <c r="H6191" s="30" t="n">
        <v>313.6</v>
      </c>
      <c r="I6191" s="31" t="n">
        <v>46183</v>
      </c>
      <c r="J6191" s="30" t="n">
        <v>313.6</v>
      </c>
      <c r="K6191" s="29" t="s">
        <v>120</v>
      </c>
      <c r="L6191" s="29" t="s">
        <v>1096</v>
      </c>
      <c r="M6191" s="29"/>
      <c r="N6191" s="29" t="s">
        <v>122</v>
      </c>
      <c r="O6191" s="31" t="n">
        <v>46403</v>
      </c>
      <c r="P6191" s="29" t="s">
        <v>123</v>
      </c>
      <c r="Q6191" s="29" t="n">
        <f aca="false">IFERROR(VALUE(L6191),"")</f>
        <v>102</v>
      </c>
      <c r="R6191" s="29" t="n">
        <f aca="true">IF(O6191="","",O6191-TODAY())</f>
        <v>118</v>
      </c>
      <c r="S6191" s="29" t="str">
        <f aca="false">IF(C6191="&lt;&lt; vazio &gt;&gt;","VAZIA",IF(AND(O6191&lt;&gt;"",R6191&lt;0),"VENCIDO",IF(AND(O6191&lt;&gt;"",R6191&lt;=Parametros!$B$10),"PRÓX. VENCIMENTO",IF(F6191="Q","QUALIDADE",IF(F6191="S","BLOQUEADO",IF(F6191="R","RESTRITO/DEVOLUÇÃO",IF(OR(N6191="QUAR",N6191="QRES"),"QUARENTENA",IF(OR(B6191="DESCARTE",B6191="DEVOLUÇÃO"),"DESCARTE/DEVOLUÇÃO",IF(AND(D6191="",K6191&lt;&gt;""),"SEM LOTE",IF(AND(Q6191&lt;&gt;"",Q6191&gt;=Parametros!$B$11),"PARADO/SEM GIRO","OK"))))))))))</f>
        <v>PARADO/SEM GIRO</v>
      </c>
      <c r="T6191" s="29" t="n">
        <f aca="false">IF(AND($S6191="PARADO/SEM GIRO",$K6191="KG",OR(Painel!$B$5="(Todos)",A6191=Painel!$B$5)*OR(Painel!$E$5="(Todos)",P6191=Painel!$E$5)),$J6191+ROW()/10000000,"")</f>
        <v>313.6006191</v>
      </c>
      <c r="U6191" s="29" t="str">
        <f aca="false">IF(AND($S6191="VENCIDO",$K6191="KG",OR(Painel!$B$5="(Todos)",A6191=Painel!$B$5)*OR(Painel!$E$5="(Todos)",P6191=Painel!$E$5)),$J6191+ROW()/10000000,"")</f>
        <v/>
      </c>
    </row>
    <row r="6192" customFormat="false" ht="15" hidden="false" customHeight="false" outlineLevel="0" collapsed="false">
      <c r="A6192" s="29" t="s">
        <v>52</v>
      </c>
      <c r="B6192" s="29" t="s">
        <v>11617</v>
      </c>
      <c r="C6192" s="29" t="s">
        <v>662</v>
      </c>
      <c r="D6192" s="29" t="s">
        <v>820</v>
      </c>
      <c r="E6192" s="29" t="n">
        <v>1</v>
      </c>
      <c r="F6192" s="29"/>
      <c r="G6192" s="29" t="s">
        <v>11618</v>
      </c>
      <c r="H6192" s="30" t="n">
        <v>1000</v>
      </c>
      <c r="I6192" s="31" t="n">
        <v>46280</v>
      </c>
      <c r="J6192" s="30" t="n">
        <v>1000</v>
      </c>
      <c r="K6192" s="29" t="s">
        <v>120</v>
      </c>
      <c r="L6192" s="29" t="s">
        <v>144</v>
      </c>
      <c r="M6192" s="29"/>
      <c r="N6192" s="29" t="s">
        <v>122</v>
      </c>
      <c r="O6192" s="31" t="n">
        <v>46819</v>
      </c>
      <c r="P6192" s="29" t="s">
        <v>123</v>
      </c>
      <c r="Q6192" s="29" t="n">
        <f aca="false">IFERROR(VALUE(L6192),"")</f>
        <v>5</v>
      </c>
      <c r="R6192" s="29" t="n">
        <f aca="true">IF(O6192="","",O6192-TODAY())</f>
        <v>534</v>
      </c>
      <c r="S6192" s="29" t="str">
        <f aca="false">IF(C6192="&lt;&lt; vazio &gt;&gt;","VAZIA",IF(AND(O6192&lt;&gt;"",R6192&lt;0),"VENCIDO",IF(AND(O6192&lt;&gt;"",R6192&lt;=Parametros!$B$10),"PRÓX. VENCIMENTO",IF(F6192="Q","QUALIDADE",IF(F6192="S","BLOQUEADO",IF(F6192="R","RESTRITO/DEVOLUÇÃO",IF(OR(N6192="QUAR",N6192="QRES"),"QUARENTENA",IF(OR(B6192="DESCARTE",B6192="DEVOLUÇÃO"),"DESCARTE/DEVOLUÇÃO",IF(AND(D6192="",K6192&lt;&gt;""),"SEM LOTE",IF(AND(Q6192&lt;&gt;"",Q6192&gt;=Parametros!$B$11),"PARADO/SEM GIRO","OK"))))))))))</f>
        <v>OK</v>
      </c>
      <c r="T6192" s="29" t="str">
        <f aca="false">IF(AND($S6192="PARADO/SEM GIRO",$K6192="KG",OR(Painel!$B$5="(Todos)",A6192=Painel!$B$5)*OR(Painel!$E$5="(Todos)",P6192=Painel!$E$5)),$J6192+ROW()/10000000,"")</f>
        <v/>
      </c>
      <c r="U6192" s="29" t="str">
        <f aca="false">IF(AND($S6192="VENCIDO",$K6192="KG",OR(Painel!$B$5="(Todos)",A6192=Painel!$B$5)*OR(Painel!$E$5="(Todos)",P6192=Painel!$E$5)),$J6192+ROW()/10000000,"")</f>
        <v/>
      </c>
    </row>
    <row r="6193" customFormat="false" ht="15" hidden="false" customHeight="false" outlineLevel="0" collapsed="false">
      <c r="A6193" s="29" t="s">
        <v>52</v>
      </c>
      <c r="B6193" s="29" t="s">
        <v>11619</v>
      </c>
      <c r="C6193" s="29" t="s">
        <v>115</v>
      </c>
      <c r="D6193" s="29"/>
      <c r="E6193" s="29" t="n">
        <v>0</v>
      </c>
      <c r="F6193" s="29"/>
      <c r="G6193" s="29"/>
      <c r="H6193" s="30" t="n">
        <v>0</v>
      </c>
      <c r="I6193" s="29"/>
      <c r="J6193" s="30" t="n">
        <v>0</v>
      </c>
      <c r="K6193" s="29"/>
      <c r="L6193" s="29" t="s">
        <v>116</v>
      </c>
      <c r="M6193" s="29"/>
      <c r="N6193" s="29"/>
      <c r="O6193" s="29"/>
      <c r="P6193" s="29"/>
      <c r="Q6193" s="29" t="n">
        <f aca="false">IFERROR(VALUE(L6193),"")</f>
        <v>0</v>
      </c>
      <c r="R6193" s="29" t="str">
        <f aca="true">IF(O6193="","",O6193-TODAY())</f>
        <v/>
      </c>
      <c r="S6193" s="29" t="str">
        <f aca="false">IF(C6193="&lt;&lt; vazio &gt;&gt;","VAZIA",IF(AND(O6193&lt;&gt;"",R6193&lt;0),"VENCIDO",IF(AND(O6193&lt;&gt;"",R6193&lt;=Parametros!$B$10),"PRÓX. VENCIMENTO",IF(F6193="Q","QUALIDADE",IF(F6193="S","BLOQUEADO",IF(F6193="R","RESTRITO/DEVOLUÇÃO",IF(OR(N6193="QUAR",N6193="QRES"),"QUARENTENA",IF(OR(B6193="DESCARTE",B6193="DEVOLUÇÃO"),"DESCARTE/DEVOLUÇÃO",IF(AND(D6193="",K6193&lt;&gt;""),"SEM LOTE",IF(AND(Q6193&lt;&gt;"",Q6193&gt;=Parametros!$B$11),"PARADO/SEM GIRO","OK"))))))))))</f>
        <v>VAZIA</v>
      </c>
      <c r="T6193" s="29" t="str">
        <f aca="false">IF(AND($S6193="PARADO/SEM GIRO",$K6193="KG",OR(Painel!$B$5="(Todos)",A6193=Painel!$B$5)*OR(Painel!$E$5="(Todos)",P6193=Painel!$E$5)),$J6193+ROW()/10000000,"")</f>
        <v/>
      </c>
      <c r="U6193" s="29" t="str">
        <f aca="false">IF(AND($S6193="VENCIDO",$K6193="KG",OR(Painel!$B$5="(Todos)",A6193=Painel!$B$5)*OR(Painel!$E$5="(Todos)",P6193=Painel!$E$5)),$J6193+ROW()/10000000,"")</f>
        <v/>
      </c>
    </row>
    <row r="6194" customFormat="false" ht="15" hidden="false" customHeight="false" outlineLevel="0" collapsed="false">
      <c r="A6194" s="29" t="s">
        <v>52</v>
      </c>
      <c r="B6194" s="29" t="s">
        <v>11620</v>
      </c>
      <c r="C6194" s="29" t="s">
        <v>473</v>
      </c>
      <c r="D6194" s="29" t="s">
        <v>7522</v>
      </c>
      <c r="E6194" s="29" t="n">
        <v>1</v>
      </c>
      <c r="F6194" s="29"/>
      <c r="G6194" s="29" t="s">
        <v>11621</v>
      </c>
      <c r="H6194" s="30" t="n">
        <v>315</v>
      </c>
      <c r="I6194" s="31" t="n">
        <v>46280</v>
      </c>
      <c r="J6194" s="30" t="n">
        <v>315</v>
      </c>
      <c r="K6194" s="29" t="s">
        <v>120</v>
      </c>
      <c r="L6194" s="29" t="s">
        <v>144</v>
      </c>
      <c r="M6194" s="29"/>
      <c r="N6194" s="29" t="s">
        <v>122</v>
      </c>
      <c r="O6194" s="31" t="n">
        <v>46821</v>
      </c>
      <c r="P6194" s="29" t="s">
        <v>123</v>
      </c>
      <c r="Q6194" s="29" t="n">
        <f aca="false">IFERROR(VALUE(L6194),"")</f>
        <v>5</v>
      </c>
      <c r="R6194" s="29" t="n">
        <f aca="true">IF(O6194="","",O6194-TODAY())</f>
        <v>536</v>
      </c>
      <c r="S6194" s="29" t="str">
        <f aca="false">IF(C6194="&lt;&lt; vazio &gt;&gt;","VAZIA",IF(AND(O6194&lt;&gt;"",R6194&lt;0),"VENCIDO",IF(AND(O6194&lt;&gt;"",R6194&lt;=Parametros!$B$10),"PRÓX. VENCIMENTO",IF(F6194="Q","QUALIDADE",IF(F6194="S","BLOQUEADO",IF(F6194="R","RESTRITO/DEVOLUÇÃO",IF(OR(N6194="QUAR",N6194="QRES"),"QUARENTENA",IF(OR(B6194="DESCARTE",B6194="DEVOLUÇÃO"),"DESCARTE/DEVOLUÇÃO",IF(AND(D6194="",K6194&lt;&gt;""),"SEM LOTE",IF(AND(Q6194&lt;&gt;"",Q6194&gt;=Parametros!$B$11),"PARADO/SEM GIRO","OK"))))))))))</f>
        <v>OK</v>
      </c>
      <c r="T6194" s="29" t="str">
        <f aca="false">IF(AND($S6194="PARADO/SEM GIRO",$K6194="KG",OR(Painel!$B$5="(Todos)",A6194=Painel!$B$5)*OR(Painel!$E$5="(Todos)",P6194=Painel!$E$5)),$J6194+ROW()/10000000,"")</f>
        <v/>
      </c>
      <c r="U6194" s="29" t="str">
        <f aca="false">IF(AND($S6194="VENCIDO",$K6194="KG",OR(Painel!$B$5="(Todos)",A6194=Painel!$B$5)*OR(Painel!$E$5="(Todos)",P6194=Painel!$E$5)),$J6194+ROW()/10000000,"")</f>
        <v/>
      </c>
    </row>
    <row r="6195" customFormat="false" ht="15" hidden="false" customHeight="false" outlineLevel="0" collapsed="false">
      <c r="A6195" s="29" t="s">
        <v>52</v>
      </c>
      <c r="B6195" s="29" t="s">
        <v>11622</v>
      </c>
      <c r="C6195" s="29" t="s">
        <v>2694</v>
      </c>
      <c r="D6195" s="29" t="s">
        <v>9694</v>
      </c>
      <c r="E6195" s="29" t="n">
        <v>1</v>
      </c>
      <c r="F6195" s="29"/>
      <c r="G6195" s="29" t="s">
        <v>11623</v>
      </c>
      <c r="H6195" s="30" t="n">
        <v>350</v>
      </c>
      <c r="I6195" s="31" t="n">
        <v>45852</v>
      </c>
      <c r="J6195" s="30" t="n">
        <v>350</v>
      </c>
      <c r="K6195" s="29" t="s">
        <v>120</v>
      </c>
      <c r="L6195" s="29" t="s">
        <v>11624</v>
      </c>
      <c r="M6195" s="29"/>
      <c r="N6195" s="29" t="s">
        <v>122</v>
      </c>
      <c r="O6195" s="31" t="n">
        <v>46390</v>
      </c>
      <c r="P6195" s="29" t="s">
        <v>123</v>
      </c>
      <c r="Q6195" s="29" t="n">
        <f aca="false">IFERROR(VALUE(L6195),"")</f>
        <v>501</v>
      </c>
      <c r="R6195" s="29" t="n">
        <f aca="true">IF(O6195="","",O6195-TODAY())</f>
        <v>105</v>
      </c>
      <c r="S6195" s="29" t="str">
        <f aca="false">IF(C6195="&lt;&lt; vazio &gt;&gt;","VAZIA",IF(AND(O6195&lt;&gt;"",R6195&lt;0),"VENCIDO",IF(AND(O6195&lt;&gt;"",R6195&lt;=Parametros!$B$10),"PRÓX. VENCIMENTO",IF(F6195="Q","QUALIDADE",IF(F6195="S","BLOQUEADO",IF(F6195="R","RESTRITO/DEVOLUÇÃO",IF(OR(N6195="QUAR",N6195="QRES"),"QUARENTENA",IF(OR(B6195="DESCARTE",B6195="DEVOLUÇÃO"),"DESCARTE/DEVOLUÇÃO",IF(AND(D6195="",K6195&lt;&gt;""),"SEM LOTE",IF(AND(Q6195&lt;&gt;"",Q6195&gt;=Parametros!$B$11),"PARADO/SEM GIRO","OK"))))))))))</f>
        <v>PARADO/SEM GIRO</v>
      </c>
      <c r="T6195" s="29" t="n">
        <f aca="false">IF(AND($S6195="PARADO/SEM GIRO",$K6195="KG",OR(Painel!$B$5="(Todos)",A6195=Painel!$B$5)*OR(Painel!$E$5="(Todos)",P6195=Painel!$E$5)),$J6195+ROW()/10000000,"")</f>
        <v>350.0006195</v>
      </c>
      <c r="U6195" s="29" t="str">
        <f aca="false">IF(AND($S6195="VENCIDO",$K6195="KG",OR(Painel!$B$5="(Todos)",A6195=Painel!$B$5)*OR(Painel!$E$5="(Todos)",P6195=Painel!$E$5)),$J6195+ROW()/10000000,"")</f>
        <v/>
      </c>
    </row>
    <row r="6196" customFormat="false" ht="15" hidden="false" customHeight="false" outlineLevel="0" collapsed="false">
      <c r="A6196" s="29" t="s">
        <v>52</v>
      </c>
      <c r="B6196" s="29" t="s">
        <v>11625</v>
      </c>
      <c r="C6196" s="29" t="s">
        <v>662</v>
      </c>
      <c r="D6196" s="29" t="s">
        <v>733</v>
      </c>
      <c r="E6196" s="29" t="n">
        <v>1</v>
      </c>
      <c r="F6196" s="29"/>
      <c r="G6196" s="29" t="s">
        <v>11626</v>
      </c>
      <c r="H6196" s="30" t="n">
        <v>1000</v>
      </c>
      <c r="I6196" s="31" t="n">
        <v>46276</v>
      </c>
      <c r="J6196" s="30" t="n">
        <v>1000</v>
      </c>
      <c r="K6196" s="29" t="s">
        <v>120</v>
      </c>
      <c r="L6196" s="29" t="s">
        <v>133</v>
      </c>
      <c r="M6196" s="29"/>
      <c r="N6196" s="29" t="s">
        <v>122</v>
      </c>
      <c r="O6196" s="31" t="n">
        <v>46817</v>
      </c>
      <c r="P6196" s="29" t="s">
        <v>123</v>
      </c>
      <c r="Q6196" s="29" t="n">
        <f aca="false">IFERROR(VALUE(L6196),"")</f>
        <v>9</v>
      </c>
      <c r="R6196" s="29" t="n">
        <f aca="true">IF(O6196="","",O6196-TODAY())</f>
        <v>532</v>
      </c>
      <c r="S6196" s="29" t="str">
        <f aca="false">IF(C6196="&lt;&lt; vazio &gt;&gt;","VAZIA",IF(AND(O6196&lt;&gt;"",R6196&lt;0),"VENCIDO",IF(AND(O6196&lt;&gt;"",R6196&lt;=Parametros!$B$10),"PRÓX. VENCIMENTO",IF(F6196="Q","QUALIDADE",IF(F6196="S","BLOQUEADO",IF(F6196="R","RESTRITO/DEVOLUÇÃO",IF(OR(N6196="QUAR",N6196="QRES"),"QUARENTENA",IF(OR(B6196="DESCARTE",B6196="DEVOLUÇÃO"),"DESCARTE/DEVOLUÇÃO",IF(AND(D6196="",K6196&lt;&gt;""),"SEM LOTE",IF(AND(Q6196&lt;&gt;"",Q6196&gt;=Parametros!$B$11),"PARADO/SEM GIRO","OK"))))))))))</f>
        <v>OK</v>
      </c>
      <c r="T6196" s="29" t="str">
        <f aca="false">IF(AND($S6196="PARADO/SEM GIRO",$K6196="KG",OR(Painel!$B$5="(Todos)",A6196=Painel!$B$5)*OR(Painel!$E$5="(Todos)",P6196=Painel!$E$5)),$J6196+ROW()/10000000,"")</f>
        <v/>
      </c>
      <c r="U6196" s="29" t="str">
        <f aca="false">IF(AND($S6196="VENCIDO",$K6196="KG",OR(Painel!$B$5="(Todos)",A6196=Painel!$B$5)*OR(Painel!$E$5="(Todos)",P6196=Painel!$E$5)),$J6196+ROW()/10000000,"")</f>
        <v/>
      </c>
    </row>
    <row r="6197" customFormat="false" ht="15" hidden="false" customHeight="false" outlineLevel="0" collapsed="false">
      <c r="A6197" s="29" t="s">
        <v>52</v>
      </c>
      <c r="B6197" s="29" t="s">
        <v>11627</v>
      </c>
      <c r="C6197" s="29" t="s">
        <v>250</v>
      </c>
      <c r="D6197" s="29" t="s">
        <v>719</v>
      </c>
      <c r="E6197" s="29" t="n">
        <v>1</v>
      </c>
      <c r="F6197" s="29"/>
      <c r="G6197" s="29" t="s">
        <v>11628</v>
      </c>
      <c r="H6197" s="30" t="n">
        <v>1000</v>
      </c>
      <c r="I6197" s="31" t="n">
        <v>46280</v>
      </c>
      <c r="J6197" s="30" t="n">
        <v>1000</v>
      </c>
      <c r="K6197" s="29" t="s">
        <v>120</v>
      </c>
      <c r="L6197" s="29" t="s">
        <v>144</v>
      </c>
      <c r="M6197" s="29"/>
      <c r="N6197" s="29" t="s">
        <v>122</v>
      </c>
      <c r="O6197" s="31" t="n">
        <v>46817</v>
      </c>
      <c r="P6197" s="29" t="s">
        <v>123</v>
      </c>
      <c r="Q6197" s="29" t="n">
        <f aca="false">IFERROR(VALUE(L6197),"")</f>
        <v>5</v>
      </c>
      <c r="R6197" s="29" t="n">
        <f aca="true">IF(O6197="","",O6197-TODAY())</f>
        <v>532</v>
      </c>
      <c r="S6197" s="29" t="str">
        <f aca="false">IF(C6197="&lt;&lt; vazio &gt;&gt;","VAZIA",IF(AND(O6197&lt;&gt;"",R6197&lt;0),"VENCIDO",IF(AND(O6197&lt;&gt;"",R6197&lt;=Parametros!$B$10),"PRÓX. VENCIMENTO",IF(F6197="Q","QUALIDADE",IF(F6197="S","BLOQUEADO",IF(F6197="R","RESTRITO/DEVOLUÇÃO",IF(OR(N6197="QUAR",N6197="QRES"),"QUARENTENA",IF(OR(B6197="DESCARTE",B6197="DEVOLUÇÃO"),"DESCARTE/DEVOLUÇÃO",IF(AND(D6197="",K6197&lt;&gt;""),"SEM LOTE",IF(AND(Q6197&lt;&gt;"",Q6197&gt;=Parametros!$B$11),"PARADO/SEM GIRO","OK"))))))))))</f>
        <v>OK</v>
      </c>
      <c r="T6197" s="29" t="str">
        <f aca="false">IF(AND($S6197="PARADO/SEM GIRO",$K6197="KG",OR(Painel!$B$5="(Todos)",A6197=Painel!$B$5)*OR(Painel!$E$5="(Todos)",P6197=Painel!$E$5)),$J6197+ROW()/10000000,"")</f>
        <v/>
      </c>
      <c r="U6197" s="29" t="str">
        <f aca="false">IF(AND($S6197="VENCIDO",$K6197="KG",OR(Painel!$B$5="(Todos)",A6197=Painel!$B$5)*OR(Painel!$E$5="(Todos)",P6197=Painel!$E$5)),$J6197+ROW()/10000000,"")</f>
        <v/>
      </c>
    </row>
    <row r="6198" customFormat="false" ht="15" hidden="false" customHeight="false" outlineLevel="0" collapsed="false">
      <c r="A6198" s="29" t="s">
        <v>52</v>
      </c>
      <c r="B6198" s="29" t="s">
        <v>11629</v>
      </c>
      <c r="C6198" s="29" t="s">
        <v>2694</v>
      </c>
      <c r="D6198" s="29" t="s">
        <v>9694</v>
      </c>
      <c r="E6198" s="29" t="n">
        <v>1</v>
      </c>
      <c r="F6198" s="29"/>
      <c r="G6198" s="29" t="s">
        <v>11630</v>
      </c>
      <c r="H6198" s="30" t="n">
        <v>480</v>
      </c>
      <c r="I6198" s="31" t="n">
        <v>45784</v>
      </c>
      <c r="J6198" s="30" t="n">
        <v>480</v>
      </c>
      <c r="K6198" s="29" t="s">
        <v>120</v>
      </c>
      <c r="L6198" s="29" t="s">
        <v>11624</v>
      </c>
      <c r="M6198" s="29"/>
      <c r="N6198" s="29" t="s">
        <v>122</v>
      </c>
      <c r="O6198" s="31" t="n">
        <v>46390</v>
      </c>
      <c r="P6198" s="29" t="s">
        <v>123</v>
      </c>
      <c r="Q6198" s="29" t="n">
        <f aca="false">IFERROR(VALUE(L6198),"")</f>
        <v>501</v>
      </c>
      <c r="R6198" s="29" t="n">
        <f aca="true">IF(O6198="","",O6198-TODAY())</f>
        <v>105</v>
      </c>
      <c r="S6198" s="29" t="str">
        <f aca="false">IF(C6198="&lt;&lt; vazio &gt;&gt;","VAZIA",IF(AND(O6198&lt;&gt;"",R6198&lt;0),"VENCIDO",IF(AND(O6198&lt;&gt;"",R6198&lt;=Parametros!$B$10),"PRÓX. VENCIMENTO",IF(F6198="Q","QUALIDADE",IF(F6198="S","BLOQUEADO",IF(F6198="R","RESTRITO/DEVOLUÇÃO",IF(OR(N6198="QUAR",N6198="QRES"),"QUARENTENA",IF(OR(B6198="DESCARTE",B6198="DEVOLUÇÃO"),"DESCARTE/DEVOLUÇÃO",IF(AND(D6198="",K6198&lt;&gt;""),"SEM LOTE",IF(AND(Q6198&lt;&gt;"",Q6198&gt;=Parametros!$B$11),"PARADO/SEM GIRO","OK"))))))))))</f>
        <v>PARADO/SEM GIRO</v>
      </c>
      <c r="T6198" s="29" t="n">
        <f aca="false">IF(AND($S6198="PARADO/SEM GIRO",$K6198="KG",OR(Painel!$B$5="(Todos)",A6198=Painel!$B$5)*OR(Painel!$E$5="(Todos)",P6198=Painel!$E$5)),$J6198+ROW()/10000000,"")</f>
        <v>480.0006198</v>
      </c>
      <c r="U6198" s="29" t="str">
        <f aca="false">IF(AND($S6198="VENCIDO",$K6198="KG",OR(Painel!$B$5="(Todos)",A6198=Painel!$B$5)*OR(Painel!$E$5="(Todos)",P6198=Painel!$E$5)),$J6198+ROW()/10000000,"")</f>
        <v/>
      </c>
    </row>
    <row r="6199" customFormat="false" ht="15" hidden="false" customHeight="false" outlineLevel="0" collapsed="false">
      <c r="A6199" s="29" t="s">
        <v>52</v>
      </c>
      <c r="B6199" s="29" t="s">
        <v>11631</v>
      </c>
      <c r="C6199" s="29" t="s">
        <v>115</v>
      </c>
      <c r="D6199" s="29"/>
      <c r="E6199" s="29" t="n">
        <v>0</v>
      </c>
      <c r="F6199" s="29"/>
      <c r="G6199" s="29"/>
      <c r="H6199" s="30" t="n">
        <v>0</v>
      </c>
      <c r="I6199" s="29"/>
      <c r="J6199" s="30" t="n">
        <v>0</v>
      </c>
      <c r="K6199" s="29"/>
      <c r="L6199" s="29" t="s">
        <v>116</v>
      </c>
      <c r="M6199" s="29"/>
      <c r="N6199" s="29"/>
      <c r="O6199" s="29"/>
      <c r="P6199" s="29"/>
      <c r="Q6199" s="29" t="n">
        <f aca="false">IFERROR(VALUE(L6199),"")</f>
        <v>0</v>
      </c>
      <c r="R6199" s="29" t="str">
        <f aca="true">IF(O6199="","",O6199-TODAY())</f>
        <v/>
      </c>
      <c r="S6199" s="29" t="str">
        <f aca="false">IF(C6199="&lt;&lt; vazio &gt;&gt;","VAZIA",IF(AND(O6199&lt;&gt;"",R6199&lt;0),"VENCIDO",IF(AND(O6199&lt;&gt;"",R6199&lt;=Parametros!$B$10),"PRÓX. VENCIMENTO",IF(F6199="Q","QUALIDADE",IF(F6199="S","BLOQUEADO",IF(F6199="R","RESTRITO/DEVOLUÇÃO",IF(OR(N6199="QUAR",N6199="QRES"),"QUARENTENA",IF(OR(B6199="DESCARTE",B6199="DEVOLUÇÃO"),"DESCARTE/DEVOLUÇÃO",IF(AND(D6199="",K6199&lt;&gt;""),"SEM LOTE",IF(AND(Q6199&lt;&gt;"",Q6199&gt;=Parametros!$B$11),"PARADO/SEM GIRO","OK"))))))))))</f>
        <v>VAZIA</v>
      </c>
      <c r="T6199" s="29" t="str">
        <f aca="false">IF(AND($S6199="PARADO/SEM GIRO",$K6199="KG",OR(Painel!$B$5="(Todos)",A6199=Painel!$B$5)*OR(Painel!$E$5="(Todos)",P6199=Painel!$E$5)),$J6199+ROW()/10000000,"")</f>
        <v/>
      </c>
      <c r="U6199" s="29" t="str">
        <f aca="false">IF(AND($S6199="VENCIDO",$K6199="KG",OR(Painel!$B$5="(Todos)",A6199=Painel!$B$5)*OR(Painel!$E$5="(Todos)",P6199=Painel!$E$5)),$J6199+ROW()/10000000,"")</f>
        <v/>
      </c>
    </row>
    <row r="6200" customFormat="false" ht="15" hidden="false" customHeight="false" outlineLevel="0" collapsed="false">
      <c r="A6200" s="29" t="s">
        <v>52</v>
      </c>
      <c r="B6200" s="29" t="s">
        <v>11632</v>
      </c>
      <c r="C6200" s="29" t="s">
        <v>322</v>
      </c>
      <c r="D6200" s="29" t="s">
        <v>688</v>
      </c>
      <c r="E6200" s="29" t="n">
        <v>1</v>
      </c>
      <c r="F6200" s="29"/>
      <c r="G6200" s="29" t="s">
        <v>11633</v>
      </c>
      <c r="H6200" s="30" t="n">
        <v>999.9</v>
      </c>
      <c r="I6200" s="31" t="n">
        <v>46280</v>
      </c>
      <c r="J6200" s="30" t="n">
        <v>999.9</v>
      </c>
      <c r="K6200" s="29" t="s">
        <v>120</v>
      </c>
      <c r="L6200" s="29" t="s">
        <v>144</v>
      </c>
      <c r="M6200" s="29"/>
      <c r="N6200" s="29" t="s">
        <v>122</v>
      </c>
      <c r="O6200" s="31" t="n">
        <v>46637</v>
      </c>
      <c r="P6200" s="29" t="s">
        <v>123</v>
      </c>
      <c r="Q6200" s="29" t="n">
        <f aca="false">IFERROR(VALUE(L6200),"")</f>
        <v>5</v>
      </c>
      <c r="R6200" s="29" t="n">
        <f aca="true">IF(O6200="","",O6200-TODAY())</f>
        <v>352</v>
      </c>
      <c r="S6200" s="29" t="str">
        <f aca="false">IF(C6200="&lt;&lt; vazio &gt;&gt;","VAZIA",IF(AND(O6200&lt;&gt;"",R6200&lt;0),"VENCIDO",IF(AND(O6200&lt;&gt;"",R6200&lt;=Parametros!$B$10),"PRÓX. VENCIMENTO",IF(F6200="Q","QUALIDADE",IF(F6200="S","BLOQUEADO",IF(F6200="R","RESTRITO/DEVOLUÇÃO",IF(OR(N6200="QUAR",N6200="QRES"),"QUARENTENA",IF(OR(B6200="DESCARTE",B6200="DEVOLUÇÃO"),"DESCARTE/DEVOLUÇÃO",IF(AND(D6200="",K6200&lt;&gt;""),"SEM LOTE",IF(AND(Q6200&lt;&gt;"",Q6200&gt;=Parametros!$B$11),"PARADO/SEM GIRO","OK"))))))))))</f>
        <v>OK</v>
      </c>
      <c r="T6200" s="29" t="str">
        <f aca="false">IF(AND($S6200="PARADO/SEM GIRO",$K6200="KG",OR(Painel!$B$5="(Todos)",A6200=Painel!$B$5)*OR(Painel!$E$5="(Todos)",P6200=Painel!$E$5)),$J6200+ROW()/10000000,"")</f>
        <v/>
      </c>
      <c r="U6200" s="29" t="str">
        <f aca="false">IF(AND($S6200="VENCIDO",$K6200="KG",OR(Painel!$B$5="(Todos)",A6200=Painel!$B$5)*OR(Painel!$E$5="(Todos)",P6200=Painel!$E$5)),$J6200+ROW()/10000000,"")</f>
        <v/>
      </c>
    </row>
    <row r="6201" customFormat="false" ht="15" hidden="false" customHeight="false" outlineLevel="0" collapsed="false">
      <c r="A6201" s="29" t="s">
        <v>52</v>
      </c>
      <c r="B6201" s="29" t="s">
        <v>11634</v>
      </c>
      <c r="C6201" s="29" t="s">
        <v>115</v>
      </c>
      <c r="D6201" s="29"/>
      <c r="E6201" s="29" t="n">
        <v>0</v>
      </c>
      <c r="F6201" s="29"/>
      <c r="G6201" s="29"/>
      <c r="H6201" s="30" t="n">
        <v>0</v>
      </c>
      <c r="I6201" s="29"/>
      <c r="J6201" s="30" t="n">
        <v>0</v>
      </c>
      <c r="K6201" s="29"/>
      <c r="L6201" s="29" t="s">
        <v>116</v>
      </c>
      <c r="M6201" s="29"/>
      <c r="N6201" s="29"/>
      <c r="O6201" s="29"/>
      <c r="P6201" s="29"/>
      <c r="Q6201" s="29" t="n">
        <f aca="false">IFERROR(VALUE(L6201),"")</f>
        <v>0</v>
      </c>
      <c r="R6201" s="29" t="str">
        <f aca="true">IF(O6201="","",O6201-TODAY())</f>
        <v/>
      </c>
      <c r="S6201" s="29" t="str">
        <f aca="false">IF(C6201="&lt;&lt; vazio &gt;&gt;","VAZIA",IF(AND(O6201&lt;&gt;"",R6201&lt;0),"VENCIDO",IF(AND(O6201&lt;&gt;"",R6201&lt;=Parametros!$B$10),"PRÓX. VENCIMENTO",IF(F6201="Q","QUALIDADE",IF(F6201="S","BLOQUEADO",IF(F6201="R","RESTRITO/DEVOLUÇÃO",IF(OR(N6201="QUAR",N6201="QRES"),"QUARENTENA",IF(OR(B6201="DESCARTE",B6201="DEVOLUÇÃO"),"DESCARTE/DEVOLUÇÃO",IF(AND(D6201="",K6201&lt;&gt;""),"SEM LOTE",IF(AND(Q6201&lt;&gt;"",Q6201&gt;=Parametros!$B$11),"PARADO/SEM GIRO","OK"))))))))))</f>
        <v>VAZIA</v>
      </c>
      <c r="T6201" s="29" t="str">
        <f aca="false">IF(AND($S6201="PARADO/SEM GIRO",$K6201="KG",OR(Painel!$B$5="(Todos)",A6201=Painel!$B$5)*OR(Painel!$E$5="(Todos)",P6201=Painel!$E$5)),$J6201+ROW()/10000000,"")</f>
        <v/>
      </c>
      <c r="U6201" s="29" t="str">
        <f aca="false">IF(AND($S6201="VENCIDO",$K6201="KG",OR(Painel!$B$5="(Todos)",A6201=Painel!$B$5)*OR(Painel!$E$5="(Todos)",P6201=Painel!$E$5)),$J6201+ROW()/10000000,"")</f>
        <v/>
      </c>
    </row>
    <row r="6202" customFormat="false" ht="15" hidden="false" customHeight="false" outlineLevel="0" collapsed="false">
      <c r="A6202" s="29" t="s">
        <v>52</v>
      </c>
      <c r="B6202" s="29" t="s">
        <v>11635</v>
      </c>
      <c r="C6202" s="29" t="s">
        <v>876</v>
      </c>
      <c r="D6202" s="29" t="s">
        <v>11401</v>
      </c>
      <c r="E6202" s="29" t="n">
        <v>1</v>
      </c>
      <c r="F6202" s="29"/>
      <c r="G6202" s="29" t="s">
        <v>11636</v>
      </c>
      <c r="H6202" s="30" t="n">
        <v>720</v>
      </c>
      <c r="I6202" s="31" t="n">
        <v>46276</v>
      </c>
      <c r="J6202" s="30" t="n">
        <v>720</v>
      </c>
      <c r="K6202" s="29" t="s">
        <v>120</v>
      </c>
      <c r="L6202" s="29" t="s">
        <v>133</v>
      </c>
      <c r="M6202" s="29"/>
      <c r="N6202" s="29" t="s">
        <v>122</v>
      </c>
      <c r="O6202" s="31" t="n">
        <v>46819</v>
      </c>
      <c r="P6202" s="29" t="s">
        <v>123</v>
      </c>
      <c r="Q6202" s="29" t="n">
        <f aca="false">IFERROR(VALUE(L6202),"")</f>
        <v>9</v>
      </c>
      <c r="R6202" s="29" t="n">
        <f aca="true">IF(O6202="","",O6202-TODAY())</f>
        <v>534</v>
      </c>
      <c r="S6202" s="29" t="str">
        <f aca="false">IF(C6202="&lt;&lt; vazio &gt;&gt;","VAZIA",IF(AND(O6202&lt;&gt;"",R6202&lt;0),"VENCIDO",IF(AND(O6202&lt;&gt;"",R6202&lt;=Parametros!$B$10),"PRÓX. VENCIMENTO",IF(F6202="Q","QUALIDADE",IF(F6202="S","BLOQUEADO",IF(F6202="R","RESTRITO/DEVOLUÇÃO",IF(OR(N6202="QUAR",N6202="QRES"),"QUARENTENA",IF(OR(B6202="DESCARTE",B6202="DEVOLUÇÃO"),"DESCARTE/DEVOLUÇÃO",IF(AND(D6202="",K6202&lt;&gt;""),"SEM LOTE",IF(AND(Q6202&lt;&gt;"",Q6202&gt;=Parametros!$B$11),"PARADO/SEM GIRO","OK"))))))))))</f>
        <v>OK</v>
      </c>
      <c r="T6202" s="29" t="str">
        <f aca="false">IF(AND($S6202="PARADO/SEM GIRO",$K6202="KG",OR(Painel!$B$5="(Todos)",A6202=Painel!$B$5)*OR(Painel!$E$5="(Todos)",P6202=Painel!$E$5)),$J6202+ROW()/10000000,"")</f>
        <v/>
      </c>
      <c r="U6202" s="29" t="str">
        <f aca="false">IF(AND($S6202="VENCIDO",$K6202="KG",OR(Painel!$B$5="(Todos)",A6202=Painel!$B$5)*OR(Painel!$E$5="(Todos)",P6202=Painel!$E$5)),$J6202+ROW()/10000000,"")</f>
        <v/>
      </c>
    </row>
    <row r="6203" customFormat="false" ht="15" hidden="false" customHeight="false" outlineLevel="0" collapsed="false">
      <c r="A6203" s="29" t="s">
        <v>52</v>
      </c>
      <c r="B6203" s="29" t="s">
        <v>11637</v>
      </c>
      <c r="C6203" s="29" t="s">
        <v>691</v>
      </c>
      <c r="D6203" s="29" t="s">
        <v>1514</v>
      </c>
      <c r="E6203" s="29" t="n">
        <v>1</v>
      </c>
      <c r="F6203" s="29"/>
      <c r="G6203" s="29" t="s">
        <v>11638</v>
      </c>
      <c r="H6203" s="30" t="n">
        <v>800</v>
      </c>
      <c r="I6203" s="31" t="n">
        <v>46235</v>
      </c>
      <c r="J6203" s="30" t="n">
        <v>800</v>
      </c>
      <c r="K6203" s="29" t="s">
        <v>120</v>
      </c>
      <c r="L6203" s="29" t="s">
        <v>694</v>
      </c>
      <c r="M6203" s="29"/>
      <c r="N6203" s="29" t="s">
        <v>122</v>
      </c>
      <c r="O6203" s="31" t="n">
        <v>46387</v>
      </c>
      <c r="P6203" s="29" t="s">
        <v>123</v>
      </c>
      <c r="Q6203" s="29" t="n">
        <f aca="false">IFERROR(VALUE(L6203),"")</f>
        <v>50</v>
      </c>
      <c r="R6203" s="29" t="n">
        <f aca="true">IF(O6203="","",O6203-TODAY())</f>
        <v>102</v>
      </c>
      <c r="S6203" s="29" t="str">
        <f aca="false">IF(C6203="&lt;&lt; vazio &gt;&gt;","VAZIA",IF(AND(O6203&lt;&gt;"",R6203&lt;0),"VENCIDO",IF(AND(O6203&lt;&gt;"",R6203&lt;=Parametros!$B$10),"PRÓX. VENCIMENTO",IF(F6203="Q","QUALIDADE",IF(F6203="S","BLOQUEADO",IF(F6203="R","RESTRITO/DEVOLUÇÃO",IF(OR(N6203="QUAR",N6203="QRES"),"QUARENTENA",IF(OR(B6203="DESCARTE",B6203="DEVOLUÇÃO"),"DESCARTE/DEVOLUÇÃO",IF(AND(D6203="",K6203&lt;&gt;""),"SEM LOTE",IF(AND(Q6203&lt;&gt;"",Q6203&gt;=Parametros!$B$11),"PARADO/SEM GIRO","OK"))))))))))</f>
        <v>OK</v>
      </c>
      <c r="T6203" s="29" t="str">
        <f aca="false">IF(AND($S6203="PARADO/SEM GIRO",$K6203="KG",OR(Painel!$B$5="(Todos)",A6203=Painel!$B$5)*OR(Painel!$E$5="(Todos)",P6203=Painel!$E$5)),$J6203+ROW()/10000000,"")</f>
        <v/>
      </c>
      <c r="U6203" s="29" t="str">
        <f aca="false">IF(AND($S6203="VENCIDO",$K6203="KG",OR(Painel!$B$5="(Todos)",A6203=Painel!$B$5)*OR(Painel!$E$5="(Todos)",P6203=Painel!$E$5)),$J6203+ROW()/10000000,"")</f>
        <v/>
      </c>
    </row>
    <row r="6204" customFormat="false" ht="15" hidden="false" customHeight="false" outlineLevel="0" collapsed="false">
      <c r="A6204" s="29" t="s">
        <v>52</v>
      </c>
      <c r="B6204" s="29" t="s">
        <v>11639</v>
      </c>
      <c r="C6204" s="29" t="s">
        <v>396</v>
      </c>
      <c r="D6204" s="29" t="s">
        <v>2981</v>
      </c>
      <c r="E6204" s="29" t="n">
        <v>1</v>
      </c>
      <c r="F6204" s="29"/>
      <c r="G6204" s="29" t="s">
        <v>11640</v>
      </c>
      <c r="H6204" s="30" t="n">
        <v>1102.5</v>
      </c>
      <c r="I6204" s="31" t="n">
        <v>46262</v>
      </c>
      <c r="J6204" s="30" t="n">
        <v>1102.5</v>
      </c>
      <c r="K6204" s="29" t="s">
        <v>120</v>
      </c>
      <c r="L6204" s="29" t="s">
        <v>190</v>
      </c>
      <c r="M6204" s="29"/>
      <c r="N6204" s="29" t="s">
        <v>122</v>
      </c>
      <c r="O6204" s="31" t="n">
        <v>46807</v>
      </c>
      <c r="P6204" s="29" t="s">
        <v>123</v>
      </c>
      <c r="Q6204" s="29" t="n">
        <f aca="false">IFERROR(VALUE(L6204),"")</f>
        <v>23</v>
      </c>
      <c r="R6204" s="29" t="n">
        <f aca="true">IF(O6204="","",O6204-TODAY())</f>
        <v>522</v>
      </c>
      <c r="S6204" s="29" t="str">
        <f aca="false">IF(C6204="&lt;&lt; vazio &gt;&gt;","VAZIA",IF(AND(O6204&lt;&gt;"",R6204&lt;0),"VENCIDO",IF(AND(O6204&lt;&gt;"",R6204&lt;=Parametros!$B$10),"PRÓX. VENCIMENTO",IF(F6204="Q","QUALIDADE",IF(F6204="S","BLOQUEADO",IF(F6204="R","RESTRITO/DEVOLUÇÃO",IF(OR(N6204="QUAR",N6204="QRES"),"QUARENTENA",IF(OR(B6204="DESCARTE",B6204="DEVOLUÇÃO"),"DESCARTE/DEVOLUÇÃO",IF(AND(D6204="",K6204&lt;&gt;""),"SEM LOTE",IF(AND(Q6204&lt;&gt;"",Q6204&gt;=Parametros!$B$11),"PARADO/SEM GIRO","OK"))))))))))</f>
        <v>OK</v>
      </c>
      <c r="T6204" s="29" t="str">
        <f aca="false">IF(AND($S6204="PARADO/SEM GIRO",$K6204="KG",OR(Painel!$B$5="(Todos)",A6204=Painel!$B$5)*OR(Painel!$E$5="(Todos)",P6204=Painel!$E$5)),$J6204+ROW()/10000000,"")</f>
        <v/>
      </c>
      <c r="U6204" s="29" t="str">
        <f aca="false">IF(AND($S6204="VENCIDO",$K6204="KG",OR(Painel!$B$5="(Todos)",A6204=Painel!$B$5)*OR(Painel!$E$5="(Todos)",P6204=Painel!$E$5)),$J6204+ROW()/10000000,"")</f>
        <v/>
      </c>
    </row>
    <row r="6205" customFormat="false" ht="15" hidden="false" customHeight="false" outlineLevel="0" collapsed="false">
      <c r="A6205" s="29" t="s">
        <v>52</v>
      </c>
      <c r="B6205" s="29" t="s">
        <v>11641</v>
      </c>
      <c r="C6205" s="29" t="s">
        <v>115</v>
      </c>
      <c r="D6205" s="29"/>
      <c r="E6205" s="29" t="n">
        <v>0</v>
      </c>
      <c r="F6205" s="29"/>
      <c r="G6205" s="29"/>
      <c r="H6205" s="30" t="n">
        <v>0</v>
      </c>
      <c r="I6205" s="29"/>
      <c r="J6205" s="30" t="n">
        <v>0</v>
      </c>
      <c r="K6205" s="29"/>
      <c r="L6205" s="29" t="s">
        <v>116</v>
      </c>
      <c r="M6205" s="29"/>
      <c r="N6205" s="29"/>
      <c r="O6205" s="29"/>
      <c r="P6205" s="29"/>
      <c r="Q6205" s="29" t="n">
        <f aca="false">IFERROR(VALUE(L6205),"")</f>
        <v>0</v>
      </c>
      <c r="R6205" s="29" t="str">
        <f aca="true">IF(O6205="","",O6205-TODAY())</f>
        <v/>
      </c>
      <c r="S6205" s="29" t="str">
        <f aca="false">IF(C6205="&lt;&lt; vazio &gt;&gt;","VAZIA",IF(AND(O6205&lt;&gt;"",R6205&lt;0),"VENCIDO",IF(AND(O6205&lt;&gt;"",R6205&lt;=Parametros!$B$10),"PRÓX. VENCIMENTO",IF(F6205="Q","QUALIDADE",IF(F6205="S","BLOQUEADO",IF(F6205="R","RESTRITO/DEVOLUÇÃO",IF(OR(N6205="QUAR",N6205="QRES"),"QUARENTENA",IF(OR(B6205="DESCARTE",B6205="DEVOLUÇÃO"),"DESCARTE/DEVOLUÇÃO",IF(AND(D6205="",K6205&lt;&gt;""),"SEM LOTE",IF(AND(Q6205&lt;&gt;"",Q6205&gt;=Parametros!$B$11),"PARADO/SEM GIRO","OK"))))))))))</f>
        <v>VAZIA</v>
      </c>
      <c r="T6205" s="29" t="str">
        <f aca="false">IF(AND($S6205="PARADO/SEM GIRO",$K6205="KG",OR(Painel!$B$5="(Todos)",A6205=Painel!$B$5)*OR(Painel!$E$5="(Todos)",P6205=Painel!$E$5)),$J6205+ROW()/10000000,"")</f>
        <v/>
      </c>
      <c r="U6205" s="29" t="str">
        <f aca="false">IF(AND($S6205="VENCIDO",$K6205="KG",OR(Painel!$B$5="(Todos)",A6205=Painel!$B$5)*OR(Painel!$E$5="(Todos)",P6205=Painel!$E$5)),$J6205+ROW()/10000000,"")</f>
        <v/>
      </c>
    </row>
    <row r="6206" customFormat="false" ht="15" hidden="false" customHeight="false" outlineLevel="0" collapsed="false">
      <c r="A6206" s="29" t="s">
        <v>52</v>
      </c>
      <c r="B6206" s="29" t="s">
        <v>11642</v>
      </c>
      <c r="C6206" s="29" t="s">
        <v>876</v>
      </c>
      <c r="D6206" s="29" t="s">
        <v>877</v>
      </c>
      <c r="E6206" s="29" t="n">
        <v>1</v>
      </c>
      <c r="F6206" s="29"/>
      <c r="G6206" s="29" t="s">
        <v>11643</v>
      </c>
      <c r="H6206" s="30" t="n">
        <v>720</v>
      </c>
      <c r="I6206" s="31" t="n">
        <v>46279</v>
      </c>
      <c r="J6206" s="30" t="n">
        <v>720</v>
      </c>
      <c r="K6206" s="29" t="s">
        <v>120</v>
      </c>
      <c r="L6206" s="29" t="s">
        <v>350</v>
      </c>
      <c r="M6206" s="29"/>
      <c r="N6206" s="29" t="s">
        <v>122</v>
      </c>
      <c r="O6206" s="31" t="n">
        <v>46821</v>
      </c>
      <c r="P6206" s="29" t="s">
        <v>123</v>
      </c>
      <c r="Q6206" s="29" t="n">
        <f aca="false">IFERROR(VALUE(L6206),"")</f>
        <v>6</v>
      </c>
      <c r="R6206" s="29" t="n">
        <f aca="true">IF(O6206="","",O6206-TODAY())</f>
        <v>536</v>
      </c>
      <c r="S6206" s="29" t="str">
        <f aca="false">IF(C6206="&lt;&lt; vazio &gt;&gt;","VAZIA",IF(AND(O6206&lt;&gt;"",R6206&lt;0),"VENCIDO",IF(AND(O6206&lt;&gt;"",R6206&lt;=Parametros!$B$10),"PRÓX. VENCIMENTO",IF(F6206="Q","QUALIDADE",IF(F6206="S","BLOQUEADO",IF(F6206="R","RESTRITO/DEVOLUÇÃO",IF(OR(N6206="QUAR",N6206="QRES"),"QUARENTENA",IF(OR(B6206="DESCARTE",B6206="DEVOLUÇÃO"),"DESCARTE/DEVOLUÇÃO",IF(AND(D6206="",K6206&lt;&gt;""),"SEM LOTE",IF(AND(Q6206&lt;&gt;"",Q6206&gt;=Parametros!$B$11),"PARADO/SEM GIRO","OK"))))))))))</f>
        <v>OK</v>
      </c>
      <c r="T6206" s="29" t="str">
        <f aca="false">IF(AND($S6206="PARADO/SEM GIRO",$K6206="KG",OR(Painel!$B$5="(Todos)",A6206=Painel!$B$5)*OR(Painel!$E$5="(Todos)",P6206=Painel!$E$5)),$J6206+ROW()/10000000,"")</f>
        <v/>
      </c>
      <c r="U6206" s="29" t="str">
        <f aca="false">IF(AND($S6206="VENCIDO",$K6206="KG",OR(Painel!$B$5="(Todos)",A6206=Painel!$B$5)*OR(Painel!$E$5="(Todos)",P6206=Painel!$E$5)),$J6206+ROW()/10000000,"")</f>
        <v/>
      </c>
    </row>
    <row r="6207" customFormat="false" ht="15" hidden="false" customHeight="false" outlineLevel="0" collapsed="false">
      <c r="A6207" s="29" t="s">
        <v>52</v>
      </c>
      <c r="B6207" s="29" t="s">
        <v>11644</v>
      </c>
      <c r="C6207" s="29" t="s">
        <v>222</v>
      </c>
      <c r="D6207" s="29" t="s">
        <v>10877</v>
      </c>
      <c r="E6207" s="29" t="n">
        <v>1</v>
      </c>
      <c r="F6207" s="29"/>
      <c r="G6207" s="29" t="s">
        <v>11645</v>
      </c>
      <c r="H6207" s="30" t="n">
        <v>1000</v>
      </c>
      <c r="I6207" s="31" t="n">
        <v>46281</v>
      </c>
      <c r="J6207" s="30" t="n">
        <v>1000</v>
      </c>
      <c r="K6207" s="29" t="s">
        <v>120</v>
      </c>
      <c r="L6207" s="29" t="s">
        <v>284</v>
      </c>
      <c r="M6207" s="29"/>
      <c r="N6207" s="29" t="s">
        <v>122</v>
      </c>
      <c r="O6207" s="31" t="n">
        <v>46823</v>
      </c>
      <c r="P6207" s="29" t="s">
        <v>123</v>
      </c>
      <c r="Q6207" s="29" t="n">
        <f aca="false">IFERROR(VALUE(L6207),"")</f>
        <v>4</v>
      </c>
      <c r="R6207" s="29" t="n">
        <f aca="true">IF(O6207="","",O6207-TODAY())</f>
        <v>538</v>
      </c>
      <c r="S6207" s="29" t="str">
        <f aca="false">IF(C6207="&lt;&lt; vazio &gt;&gt;","VAZIA",IF(AND(O6207&lt;&gt;"",R6207&lt;0),"VENCIDO",IF(AND(O6207&lt;&gt;"",R6207&lt;=Parametros!$B$10),"PRÓX. VENCIMENTO",IF(F6207="Q","QUALIDADE",IF(F6207="S","BLOQUEADO",IF(F6207="R","RESTRITO/DEVOLUÇÃO",IF(OR(N6207="QUAR",N6207="QRES"),"QUARENTENA",IF(OR(B6207="DESCARTE",B6207="DEVOLUÇÃO"),"DESCARTE/DEVOLUÇÃO",IF(AND(D6207="",K6207&lt;&gt;""),"SEM LOTE",IF(AND(Q6207&lt;&gt;"",Q6207&gt;=Parametros!$B$11),"PARADO/SEM GIRO","OK"))))))))))</f>
        <v>OK</v>
      </c>
      <c r="T6207" s="29" t="str">
        <f aca="false">IF(AND($S6207="PARADO/SEM GIRO",$K6207="KG",OR(Painel!$B$5="(Todos)",A6207=Painel!$B$5)*OR(Painel!$E$5="(Todos)",P6207=Painel!$E$5)),$J6207+ROW()/10000000,"")</f>
        <v/>
      </c>
      <c r="U6207" s="29" t="str">
        <f aca="false">IF(AND($S6207="VENCIDO",$K6207="KG",OR(Painel!$B$5="(Todos)",A6207=Painel!$B$5)*OR(Painel!$E$5="(Todos)",P6207=Painel!$E$5)),$J6207+ROW()/10000000,"")</f>
        <v/>
      </c>
    </row>
    <row r="6208" customFormat="false" ht="15" hidden="false" customHeight="false" outlineLevel="0" collapsed="false">
      <c r="A6208" s="29" t="s">
        <v>52</v>
      </c>
      <c r="B6208" s="29" t="s">
        <v>11646</v>
      </c>
      <c r="C6208" s="29" t="s">
        <v>115</v>
      </c>
      <c r="D6208" s="29"/>
      <c r="E6208" s="29" t="n">
        <v>0</v>
      </c>
      <c r="F6208" s="29"/>
      <c r="G6208" s="29"/>
      <c r="H6208" s="30" t="n">
        <v>0</v>
      </c>
      <c r="I6208" s="29"/>
      <c r="J6208" s="30" t="n">
        <v>0</v>
      </c>
      <c r="K6208" s="29"/>
      <c r="L6208" s="29" t="s">
        <v>116</v>
      </c>
      <c r="M6208" s="29"/>
      <c r="N6208" s="29"/>
      <c r="O6208" s="29"/>
      <c r="P6208" s="29"/>
      <c r="Q6208" s="29" t="n">
        <f aca="false">IFERROR(VALUE(L6208),"")</f>
        <v>0</v>
      </c>
      <c r="R6208" s="29" t="str">
        <f aca="true">IF(O6208="","",O6208-TODAY())</f>
        <v/>
      </c>
      <c r="S6208" s="29" t="str">
        <f aca="false">IF(C6208="&lt;&lt; vazio &gt;&gt;","VAZIA",IF(AND(O6208&lt;&gt;"",R6208&lt;0),"VENCIDO",IF(AND(O6208&lt;&gt;"",R6208&lt;=Parametros!$B$10),"PRÓX. VENCIMENTO",IF(F6208="Q","QUALIDADE",IF(F6208="S","BLOQUEADO",IF(F6208="R","RESTRITO/DEVOLUÇÃO",IF(OR(N6208="QUAR",N6208="QRES"),"QUARENTENA",IF(OR(B6208="DESCARTE",B6208="DEVOLUÇÃO"),"DESCARTE/DEVOLUÇÃO",IF(AND(D6208="",K6208&lt;&gt;""),"SEM LOTE",IF(AND(Q6208&lt;&gt;"",Q6208&gt;=Parametros!$B$11),"PARADO/SEM GIRO","OK"))))))))))</f>
        <v>VAZIA</v>
      </c>
      <c r="T6208" s="29" t="str">
        <f aca="false">IF(AND($S6208="PARADO/SEM GIRO",$K6208="KG",OR(Painel!$B$5="(Todos)",A6208=Painel!$B$5)*OR(Painel!$E$5="(Todos)",P6208=Painel!$E$5)),$J6208+ROW()/10000000,"")</f>
        <v/>
      </c>
      <c r="U6208" s="29" t="str">
        <f aca="false">IF(AND($S6208="VENCIDO",$K6208="KG",OR(Painel!$B$5="(Todos)",A6208=Painel!$B$5)*OR(Painel!$E$5="(Todos)",P6208=Painel!$E$5)),$J6208+ROW()/10000000,"")</f>
        <v/>
      </c>
    </row>
    <row r="6209" customFormat="false" ht="15" hidden="false" customHeight="false" outlineLevel="0" collapsed="false">
      <c r="A6209" s="29" t="s">
        <v>52</v>
      </c>
      <c r="B6209" s="29" t="s">
        <v>11647</v>
      </c>
      <c r="C6209" s="29" t="s">
        <v>876</v>
      </c>
      <c r="D6209" s="29" t="s">
        <v>11401</v>
      </c>
      <c r="E6209" s="29" t="n">
        <v>1</v>
      </c>
      <c r="F6209" s="29"/>
      <c r="G6209" s="29" t="s">
        <v>11648</v>
      </c>
      <c r="H6209" s="30" t="n">
        <v>720</v>
      </c>
      <c r="I6209" s="31" t="n">
        <v>46276</v>
      </c>
      <c r="J6209" s="30" t="n">
        <v>720</v>
      </c>
      <c r="K6209" s="29" t="s">
        <v>120</v>
      </c>
      <c r="L6209" s="29" t="s">
        <v>133</v>
      </c>
      <c r="M6209" s="29"/>
      <c r="N6209" s="29" t="s">
        <v>122</v>
      </c>
      <c r="O6209" s="31" t="n">
        <v>46819</v>
      </c>
      <c r="P6209" s="29" t="s">
        <v>123</v>
      </c>
      <c r="Q6209" s="29" t="n">
        <f aca="false">IFERROR(VALUE(L6209),"")</f>
        <v>9</v>
      </c>
      <c r="R6209" s="29" t="n">
        <f aca="true">IF(O6209="","",O6209-TODAY())</f>
        <v>534</v>
      </c>
      <c r="S6209" s="29" t="str">
        <f aca="false">IF(C6209="&lt;&lt; vazio &gt;&gt;","VAZIA",IF(AND(O6209&lt;&gt;"",R6209&lt;0),"VENCIDO",IF(AND(O6209&lt;&gt;"",R6209&lt;=Parametros!$B$10),"PRÓX. VENCIMENTO",IF(F6209="Q","QUALIDADE",IF(F6209="S","BLOQUEADO",IF(F6209="R","RESTRITO/DEVOLUÇÃO",IF(OR(N6209="QUAR",N6209="QRES"),"QUARENTENA",IF(OR(B6209="DESCARTE",B6209="DEVOLUÇÃO"),"DESCARTE/DEVOLUÇÃO",IF(AND(D6209="",K6209&lt;&gt;""),"SEM LOTE",IF(AND(Q6209&lt;&gt;"",Q6209&gt;=Parametros!$B$11),"PARADO/SEM GIRO","OK"))))))))))</f>
        <v>OK</v>
      </c>
      <c r="T6209" s="29" t="str">
        <f aca="false">IF(AND($S6209="PARADO/SEM GIRO",$K6209="KG",OR(Painel!$B$5="(Todos)",A6209=Painel!$B$5)*OR(Painel!$E$5="(Todos)",P6209=Painel!$E$5)),$J6209+ROW()/10000000,"")</f>
        <v/>
      </c>
      <c r="U6209" s="29" t="str">
        <f aca="false">IF(AND($S6209="VENCIDO",$K6209="KG",OR(Painel!$B$5="(Todos)",A6209=Painel!$B$5)*OR(Painel!$E$5="(Todos)",P6209=Painel!$E$5)),$J6209+ROW()/10000000,"")</f>
        <v/>
      </c>
    </row>
    <row r="6210" customFormat="false" ht="15" hidden="false" customHeight="false" outlineLevel="0" collapsed="false">
      <c r="A6210" s="29" t="s">
        <v>52</v>
      </c>
      <c r="B6210" s="29" t="s">
        <v>11649</v>
      </c>
      <c r="C6210" s="29" t="s">
        <v>581</v>
      </c>
      <c r="D6210" s="29" t="s">
        <v>511</v>
      </c>
      <c r="E6210" s="29" t="n">
        <v>1</v>
      </c>
      <c r="F6210" s="29" t="s">
        <v>268</v>
      </c>
      <c r="G6210" s="29" t="s">
        <v>11650</v>
      </c>
      <c r="H6210" s="30" t="n">
        <v>315</v>
      </c>
      <c r="I6210" s="31" t="n">
        <v>46272</v>
      </c>
      <c r="J6210" s="30" t="n">
        <v>315</v>
      </c>
      <c r="K6210" s="29" t="s">
        <v>120</v>
      </c>
      <c r="L6210" s="29" t="s">
        <v>126</v>
      </c>
      <c r="M6210" s="29"/>
      <c r="N6210" s="29" t="s">
        <v>122</v>
      </c>
      <c r="O6210" s="31" t="n">
        <v>46819</v>
      </c>
      <c r="P6210" s="29" t="s">
        <v>123</v>
      </c>
      <c r="Q6210" s="29" t="n">
        <f aca="false">IFERROR(VALUE(L6210),"")</f>
        <v>13</v>
      </c>
      <c r="R6210" s="29" t="n">
        <f aca="true">IF(O6210="","",O6210-TODAY())</f>
        <v>534</v>
      </c>
      <c r="S6210" s="29" t="str">
        <f aca="false">IF(C6210="&lt;&lt; vazio &gt;&gt;","VAZIA",IF(AND(O6210&lt;&gt;"",R6210&lt;0),"VENCIDO",IF(AND(O6210&lt;&gt;"",R6210&lt;=Parametros!$B$10),"PRÓX. VENCIMENTO",IF(F6210="Q","QUALIDADE",IF(F6210="S","BLOQUEADO",IF(F6210="R","RESTRITO/DEVOLUÇÃO",IF(OR(N6210="QUAR",N6210="QRES"),"QUARENTENA",IF(OR(B6210="DESCARTE",B6210="DEVOLUÇÃO"),"DESCARTE/DEVOLUÇÃO",IF(AND(D6210="",K6210&lt;&gt;""),"SEM LOTE",IF(AND(Q6210&lt;&gt;"",Q6210&gt;=Parametros!$B$11),"PARADO/SEM GIRO","OK"))))))))))</f>
        <v>QUALIDADE</v>
      </c>
      <c r="T6210" s="29" t="str">
        <f aca="false">IF(AND($S6210="PARADO/SEM GIRO",$K6210="KG",OR(Painel!$B$5="(Todos)",A6210=Painel!$B$5)*OR(Painel!$E$5="(Todos)",P6210=Painel!$E$5)),$J6210+ROW()/10000000,"")</f>
        <v/>
      </c>
      <c r="U6210" s="29" t="str">
        <f aca="false">IF(AND($S6210="VENCIDO",$K6210="KG",OR(Painel!$B$5="(Todos)",A6210=Painel!$B$5)*OR(Painel!$E$5="(Todos)",P6210=Painel!$E$5)),$J6210+ROW()/10000000,"")</f>
        <v/>
      </c>
    </row>
    <row r="6211" customFormat="false" ht="15" hidden="false" customHeight="false" outlineLevel="0" collapsed="false">
      <c r="A6211" s="29" t="s">
        <v>52</v>
      </c>
      <c r="B6211" s="29" t="s">
        <v>11651</v>
      </c>
      <c r="C6211" s="29" t="s">
        <v>115</v>
      </c>
      <c r="D6211" s="29"/>
      <c r="E6211" s="29" t="n">
        <v>0</v>
      </c>
      <c r="F6211" s="29"/>
      <c r="G6211" s="29"/>
      <c r="H6211" s="30" t="n">
        <v>0</v>
      </c>
      <c r="I6211" s="29"/>
      <c r="J6211" s="30" t="n">
        <v>0</v>
      </c>
      <c r="K6211" s="29"/>
      <c r="L6211" s="29" t="s">
        <v>116</v>
      </c>
      <c r="M6211" s="29"/>
      <c r="N6211" s="29"/>
      <c r="O6211" s="29"/>
      <c r="P6211" s="29"/>
      <c r="Q6211" s="29" t="n">
        <f aca="false">IFERROR(VALUE(L6211),"")</f>
        <v>0</v>
      </c>
      <c r="R6211" s="29" t="str">
        <f aca="true">IF(O6211="","",O6211-TODAY())</f>
        <v/>
      </c>
      <c r="S6211" s="29" t="str">
        <f aca="false">IF(C6211="&lt;&lt; vazio &gt;&gt;","VAZIA",IF(AND(O6211&lt;&gt;"",R6211&lt;0),"VENCIDO",IF(AND(O6211&lt;&gt;"",R6211&lt;=Parametros!$B$10),"PRÓX. VENCIMENTO",IF(F6211="Q","QUALIDADE",IF(F6211="S","BLOQUEADO",IF(F6211="R","RESTRITO/DEVOLUÇÃO",IF(OR(N6211="QUAR",N6211="QRES"),"QUARENTENA",IF(OR(B6211="DESCARTE",B6211="DEVOLUÇÃO"),"DESCARTE/DEVOLUÇÃO",IF(AND(D6211="",K6211&lt;&gt;""),"SEM LOTE",IF(AND(Q6211&lt;&gt;"",Q6211&gt;=Parametros!$B$11),"PARADO/SEM GIRO","OK"))))))))))</f>
        <v>VAZIA</v>
      </c>
      <c r="T6211" s="29" t="str">
        <f aca="false">IF(AND($S6211="PARADO/SEM GIRO",$K6211="KG",OR(Painel!$B$5="(Todos)",A6211=Painel!$B$5)*OR(Painel!$E$5="(Todos)",P6211=Painel!$E$5)),$J6211+ROW()/10000000,"")</f>
        <v/>
      </c>
      <c r="U6211" s="29" t="str">
        <f aca="false">IF(AND($S6211="VENCIDO",$K6211="KG",OR(Painel!$B$5="(Todos)",A6211=Painel!$B$5)*OR(Painel!$E$5="(Todos)",P6211=Painel!$E$5)),$J6211+ROW()/10000000,"")</f>
        <v/>
      </c>
    </row>
    <row r="6212" customFormat="false" ht="15" hidden="false" customHeight="false" outlineLevel="0" collapsed="false">
      <c r="A6212" s="29" t="s">
        <v>52</v>
      </c>
      <c r="B6212" s="29" t="s">
        <v>11652</v>
      </c>
      <c r="C6212" s="29" t="s">
        <v>3323</v>
      </c>
      <c r="D6212" s="29" t="s">
        <v>10059</v>
      </c>
      <c r="E6212" s="29" t="n">
        <v>1</v>
      </c>
      <c r="F6212" s="29"/>
      <c r="G6212" s="29" t="s">
        <v>11653</v>
      </c>
      <c r="H6212" s="30" t="n">
        <v>313.6</v>
      </c>
      <c r="I6212" s="31" t="n">
        <v>46183</v>
      </c>
      <c r="J6212" s="30" t="n">
        <v>313.6</v>
      </c>
      <c r="K6212" s="29" t="s">
        <v>120</v>
      </c>
      <c r="L6212" s="29" t="s">
        <v>1096</v>
      </c>
      <c r="M6212" s="29"/>
      <c r="N6212" s="29" t="s">
        <v>122</v>
      </c>
      <c r="O6212" s="31" t="n">
        <v>46551</v>
      </c>
      <c r="P6212" s="29" t="s">
        <v>123</v>
      </c>
      <c r="Q6212" s="29" t="n">
        <f aca="false">IFERROR(VALUE(L6212),"")</f>
        <v>102</v>
      </c>
      <c r="R6212" s="29" t="n">
        <f aca="true">IF(O6212="","",O6212-TODAY())</f>
        <v>266</v>
      </c>
      <c r="S6212" s="29" t="str">
        <f aca="false">IF(C6212="&lt;&lt; vazio &gt;&gt;","VAZIA",IF(AND(O6212&lt;&gt;"",R6212&lt;0),"VENCIDO",IF(AND(O6212&lt;&gt;"",R6212&lt;=Parametros!$B$10),"PRÓX. VENCIMENTO",IF(F6212="Q","QUALIDADE",IF(F6212="S","BLOQUEADO",IF(F6212="R","RESTRITO/DEVOLUÇÃO",IF(OR(N6212="QUAR",N6212="QRES"),"QUARENTENA",IF(OR(B6212="DESCARTE",B6212="DEVOLUÇÃO"),"DESCARTE/DEVOLUÇÃO",IF(AND(D6212="",K6212&lt;&gt;""),"SEM LOTE",IF(AND(Q6212&lt;&gt;"",Q6212&gt;=Parametros!$B$11),"PARADO/SEM GIRO","OK"))))))))))</f>
        <v>PARADO/SEM GIRO</v>
      </c>
      <c r="T6212" s="29" t="n">
        <f aca="false">IF(AND($S6212="PARADO/SEM GIRO",$K6212="KG",OR(Painel!$B$5="(Todos)",A6212=Painel!$B$5)*OR(Painel!$E$5="(Todos)",P6212=Painel!$E$5)),$J6212+ROW()/10000000,"")</f>
        <v>313.6006212</v>
      </c>
      <c r="U6212" s="29" t="str">
        <f aca="false">IF(AND($S6212="VENCIDO",$K6212="KG",OR(Painel!$B$5="(Todos)",A6212=Painel!$B$5)*OR(Painel!$E$5="(Todos)",P6212=Painel!$E$5)),$J6212+ROW()/10000000,"")</f>
        <v/>
      </c>
    </row>
    <row r="6213" customFormat="false" ht="15" hidden="false" customHeight="false" outlineLevel="0" collapsed="false">
      <c r="A6213" s="29" t="s">
        <v>52</v>
      </c>
      <c r="B6213" s="29" t="s">
        <v>11654</v>
      </c>
      <c r="C6213" s="29" t="s">
        <v>876</v>
      </c>
      <c r="D6213" s="29" t="s">
        <v>11401</v>
      </c>
      <c r="E6213" s="29" t="n">
        <v>1</v>
      </c>
      <c r="F6213" s="29"/>
      <c r="G6213" s="29" t="s">
        <v>11655</v>
      </c>
      <c r="H6213" s="30" t="n">
        <v>720</v>
      </c>
      <c r="I6213" s="31" t="n">
        <v>46276</v>
      </c>
      <c r="J6213" s="30" t="n">
        <v>720</v>
      </c>
      <c r="K6213" s="29" t="s">
        <v>120</v>
      </c>
      <c r="L6213" s="29" t="s">
        <v>133</v>
      </c>
      <c r="M6213" s="29"/>
      <c r="N6213" s="29" t="s">
        <v>122</v>
      </c>
      <c r="O6213" s="31" t="n">
        <v>46819</v>
      </c>
      <c r="P6213" s="29" t="s">
        <v>123</v>
      </c>
      <c r="Q6213" s="29" t="n">
        <f aca="false">IFERROR(VALUE(L6213),"")</f>
        <v>9</v>
      </c>
      <c r="R6213" s="29" t="n">
        <f aca="true">IF(O6213="","",O6213-TODAY())</f>
        <v>534</v>
      </c>
      <c r="S6213" s="29" t="str">
        <f aca="false">IF(C6213="&lt;&lt; vazio &gt;&gt;","VAZIA",IF(AND(O6213&lt;&gt;"",R6213&lt;0),"VENCIDO",IF(AND(O6213&lt;&gt;"",R6213&lt;=Parametros!$B$10),"PRÓX. VENCIMENTO",IF(F6213="Q","QUALIDADE",IF(F6213="S","BLOQUEADO",IF(F6213="R","RESTRITO/DEVOLUÇÃO",IF(OR(N6213="QUAR",N6213="QRES"),"QUARENTENA",IF(OR(B6213="DESCARTE",B6213="DEVOLUÇÃO"),"DESCARTE/DEVOLUÇÃO",IF(AND(D6213="",K6213&lt;&gt;""),"SEM LOTE",IF(AND(Q6213&lt;&gt;"",Q6213&gt;=Parametros!$B$11),"PARADO/SEM GIRO","OK"))))))))))</f>
        <v>OK</v>
      </c>
      <c r="T6213" s="29" t="str">
        <f aca="false">IF(AND($S6213="PARADO/SEM GIRO",$K6213="KG",OR(Painel!$B$5="(Todos)",A6213=Painel!$B$5)*OR(Painel!$E$5="(Todos)",P6213=Painel!$E$5)),$J6213+ROW()/10000000,"")</f>
        <v/>
      </c>
      <c r="U6213" s="29" t="str">
        <f aca="false">IF(AND($S6213="VENCIDO",$K6213="KG",OR(Painel!$B$5="(Todos)",A6213=Painel!$B$5)*OR(Painel!$E$5="(Todos)",P6213=Painel!$E$5)),$J6213+ROW()/10000000,"")</f>
        <v/>
      </c>
    </row>
    <row r="6214" customFormat="false" ht="15" hidden="false" customHeight="false" outlineLevel="0" collapsed="false">
      <c r="A6214" s="29" t="s">
        <v>52</v>
      </c>
      <c r="B6214" s="29" t="s">
        <v>11656</v>
      </c>
      <c r="C6214" s="29" t="s">
        <v>115</v>
      </c>
      <c r="D6214" s="29"/>
      <c r="E6214" s="29" t="n">
        <v>0</v>
      </c>
      <c r="F6214" s="29"/>
      <c r="G6214" s="29"/>
      <c r="H6214" s="30" t="n">
        <v>0</v>
      </c>
      <c r="I6214" s="29"/>
      <c r="J6214" s="30" t="n">
        <v>0</v>
      </c>
      <c r="K6214" s="29"/>
      <c r="L6214" s="29" t="s">
        <v>116</v>
      </c>
      <c r="M6214" s="29"/>
      <c r="N6214" s="29"/>
      <c r="O6214" s="29"/>
      <c r="P6214" s="29"/>
      <c r="Q6214" s="29" t="n">
        <f aca="false">IFERROR(VALUE(L6214),"")</f>
        <v>0</v>
      </c>
      <c r="R6214" s="29" t="str">
        <f aca="true">IF(O6214="","",O6214-TODAY())</f>
        <v/>
      </c>
      <c r="S6214" s="29" t="str">
        <f aca="false">IF(C6214="&lt;&lt; vazio &gt;&gt;","VAZIA",IF(AND(O6214&lt;&gt;"",R6214&lt;0),"VENCIDO",IF(AND(O6214&lt;&gt;"",R6214&lt;=Parametros!$B$10),"PRÓX. VENCIMENTO",IF(F6214="Q","QUALIDADE",IF(F6214="S","BLOQUEADO",IF(F6214="R","RESTRITO/DEVOLUÇÃO",IF(OR(N6214="QUAR",N6214="QRES"),"QUARENTENA",IF(OR(B6214="DESCARTE",B6214="DEVOLUÇÃO"),"DESCARTE/DEVOLUÇÃO",IF(AND(D6214="",K6214&lt;&gt;""),"SEM LOTE",IF(AND(Q6214&lt;&gt;"",Q6214&gt;=Parametros!$B$11),"PARADO/SEM GIRO","OK"))))))))))</f>
        <v>VAZIA</v>
      </c>
      <c r="T6214" s="29" t="str">
        <f aca="false">IF(AND($S6214="PARADO/SEM GIRO",$K6214="KG",OR(Painel!$B$5="(Todos)",A6214=Painel!$B$5)*OR(Painel!$E$5="(Todos)",P6214=Painel!$E$5)),$J6214+ROW()/10000000,"")</f>
        <v/>
      </c>
      <c r="U6214" s="29" t="str">
        <f aca="false">IF(AND($S6214="VENCIDO",$K6214="KG",OR(Painel!$B$5="(Todos)",A6214=Painel!$B$5)*OR(Painel!$E$5="(Todos)",P6214=Painel!$E$5)),$J6214+ROW()/10000000,"")</f>
        <v/>
      </c>
    </row>
    <row r="6215" customFormat="false" ht="15" hidden="false" customHeight="false" outlineLevel="0" collapsed="false">
      <c r="A6215" s="29" t="s">
        <v>52</v>
      </c>
      <c r="B6215" s="29" t="s">
        <v>11657</v>
      </c>
      <c r="C6215" s="29" t="s">
        <v>876</v>
      </c>
      <c r="D6215" s="29" t="s">
        <v>11401</v>
      </c>
      <c r="E6215" s="29" t="n">
        <v>1</v>
      </c>
      <c r="F6215" s="29"/>
      <c r="G6215" s="29" t="s">
        <v>11658</v>
      </c>
      <c r="H6215" s="30" t="n">
        <v>720</v>
      </c>
      <c r="I6215" s="31" t="n">
        <v>46276</v>
      </c>
      <c r="J6215" s="30" t="n">
        <v>720</v>
      </c>
      <c r="K6215" s="29" t="s">
        <v>120</v>
      </c>
      <c r="L6215" s="29" t="s">
        <v>133</v>
      </c>
      <c r="M6215" s="29"/>
      <c r="N6215" s="29" t="s">
        <v>122</v>
      </c>
      <c r="O6215" s="31" t="n">
        <v>46819</v>
      </c>
      <c r="P6215" s="29" t="s">
        <v>123</v>
      </c>
      <c r="Q6215" s="29" t="n">
        <f aca="false">IFERROR(VALUE(L6215),"")</f>
        <v>9</v>
      </c>
      <c r="R6215" s="29" t="n">
        <f aca="true">IF(O6215="","",O6215-TODAY())</f>
        <v>534</v>
      </c>
      <c r="S6215" s="29" t="str">
        <f aca="false">IF(C6215="&lt;&lt; vazio &gt;&gt;","VAZIA",IF(AND(O6215&lt;&gt;"",R6215&lt;0),"VENCIDO",IF(AND(O6215&lt;&gt;"",R6215&lt;=Parametros!$B$10),"PRÓX. VENCIMENTO",IF(F6215="Q","QUALIDADE",IF(F6215="S","BLOQUEADO",IF(F6215="R","RESTRITO/DEVOLUÇÃO",IF(OR(N6215="QUAR",N6215="QRES"),"QUARENTENA",IF(OR(B6215="DESCARTE",B6215="DEVOLUÇÃO"),"DESCARTE/DEVOLUÇÃO",IF(AND(D6215="",K6215&lt;&gt;""),"SEM LOTE",IF(AND(Q6215&lt;&gt;"",Q6215&gt;=Parametros!$B$11),"PARADO/SEM GIRO","OK"))))))))))</f>
        <v>OK</v>
      </c>
      <c r="T6215" s="29" t="str">
        <f aca="false">IF(AND($S6215="PARADO/SEM GIRO",$K6215="KG",OR(Painel!$B$5="(Todos)",A6215=Painel!$B$5)*OR(Painel!$E$5="(Todos)",P6215=Painel!$E$5)),$J6215+ROW()/10000000,"")</f>
        <v/>
      </c>
      <c r="U6215" s="29" t="str">
        <f aca="false">IF(AND($S6215="VENCIDO",$K6215="KG",OR(Painel!$B$5="(Todos)",A6215=Painel!$B$5)*OR(Painel!$E$5="(Todos)",P6215=Painel!$E$5)),$J6215+ROW()/10000000,"")</f>
        <v/>
      </c>
    </row>
    <row r="6216" customFormat="false" ht="15" hidden="false" customHeight="false" outlineLevel="0" collapsed="false">
      <c r="A6216" s="29" t="s">
        <v>52</v>
      </c>
      <c r="B6216" s="29" t="s">
        <v>11659</v>
      </c>
      <c r="C6216" s="29" t="s">
        <v>278</v>
      </c>
      <c r="D6216" s="29" t="s">
        <v>565</v>
      </c>
      <c r="E6216" s="29" t="n">
        <v>1</v>
      </c>
      <c r="F6216" s="29"/>
      <c r="G6216" s="29" t="s">
        <v>11660</v>
      </c>
      <c r="H6216" s="30" t="n">
        <v>535.3</v>
      </c>
      <c r="I6216" s="31" t="n">
        <v>46231</v>
      </c>
      <c r="J6216" s="30" t="n">
        <v>535.3</v>
      </c>
      <c r="K6216" s="29" t="s">
        <v>120</v>
      </c>
      <c r="L6216" s="29" t="s">
        <v>1096</v>
      </c>
      <c r="M6216" s="29"/>
      <c r="N6216" s="29" t="s">
        <v>122</v>
      </c>
      <c r="O6216" s="31" t="n">
        <v>46721</v>
      </c>
      <c r="P6216" s="29" t="s">
        <v>123</v>
      </c>
      <c r="Q6216" s="29" t="n">
        <f aca="false">IFERROR(VALUE(L6216),"")</f>
        <v>102</v>
      </c>
      <c r="R6216" s="29" t="n">
        <f aca="true">IF(O6216="","",O6216-TODAY())</f>
        <v>436</v>
      </c>
      <c r="S6216" s="29" t="str">
        <f aca="false">IF(C6216="&lt;&lt; vazio &gt;&gt;","VAZIA",IF(AND(O6216&lt;&gt;"",R6216&lt;0),"VENCIDO",IF(AND(O6216&lt;&gt;"",R6216&lt;=Parametros!$B$10),"PRÓX. VENCIMENTO",IF(F6216="Q","QUALIDADE",IF(F6216="S","BLOQUEADO",IF(F6216="R","RESTRITO/DEVOLUÇÃO",IF(OR(N6216="QUAR",N6216="QRES"),"QUARENTENA",IF(OR(B6216="DESCARTE",B6216="DEVOLUÇÃO"),"DESCARTE/DEVOLUÇÃO",IF(AND(D6216="",K6216&lt;&gt;""),"SEM LOTE",IF(AND(Q6216&lt;&gt;"",Q6216&gt;=Parametros!$B$11),"PARADO/SEM GIRO","OK"))))))))))</f>
        <v>PARADO/SEM GIRO</v>
      </c>
      <c r="T6216" s="29" t="n">
        <f aca="false">IF(AND($S6216="PARADO/SEM GIRO",$K6216="KG",OR(Painel!$B$5="(Todos)",A6216=Painel!$B$5)*OR(Painel!$E$5="(Todos)",P6216=Painel!$E$5)),$J6216+ROW()/10000000,"")</f>
        <v>535.3006216</v>
      </c>
      <c r="U6216" s="29" t="str">
        <f aca="false">IF(AND($S6216="VENCIDO",$K6216="KG",OR(Painel!$B$5="(Todos)",A6216=Painel!$B$5)*OR(Painel!$E$5="(Todos)",P6216=Painel!$E$5)),$J6216+ROW()/10000000,"")</f>
        <v/>
      </c>
    </row>
    <row r="6217" customFormat="false" ht="15" hidden="false" customHeight="false" outlineLevel="0" collapsed="false">
      <c r="A6217" s="29" t="s">
        <v>52</v>
      </c>
      <c r="B6217" s="29" t="s">
        <v>11661</v>
      </c>
      <c r="C6217" s="29" t="s">
        <v>594</v>
      </c>
      <c r="D6217" s="29" t="s">
        <v>8418</v>
      </c>
      <c r="E6217" s="29" t="n">
        <v>1</v>
      </c>
      <c r="F6217" s="29"/>
      <c r="G6217" s="29" t="s">
        <v>11662</v>
      </c>
      <c r="H6217" s="30" t="n">
        <v>600</v>
      </c>
      <c r="I6217" s="31" t="n">
        <v>46183</v>
      </c>
      <c r="J6217" s="30" t="n">
        <v>600</v>
      </c>
      <c r="K6217" s="29" t="s">
        <v>120</v>
      </c>
      <c r="L6217" s="29" t="s">
        <v>1096</v>
      </c>
      <c r="M6217" s="29"/>
      <c r="N6217" s="29" t="s">
        <v>122</v>
      </c>
      <c r="O6217" s="31" t="n">
        <v>46439</v>
      </c>
      <c r="P6217" s="29" t="s">
        <v>123</v>
      </c>
      <c r="Q6217" s="29" t="n">
        <f aca="false">IFERROR(VALUE(L6217),"")</f>
        <v>102</v>
      </c>
      <c r="R6217" s="29" t="n">
        <f aca="true">IF(O6217="","",O6217-TODAY())</f>
        <v>154</v>
      </c>
      <c r="S6217" s="29" t="str">
        <f aca="false">IF(C6217="&lt;&lt; vazio &gt;&gt;","VAZIA",IF(AND(O6217&lt;&gt;"",R6217&lt;0),"VENCIDO",IF(AND(O6217&lt;&gt;"",R6217&lt;=Parametros!$B$10),"PRÓX. VENCIMENTO",IF(F6217="Q","QUALIDADE",IF(F6217="S","BLOQUEADO",IF(F6217="R","RESTRITO/DEVOLUÇÃO",IF(OR(N6217="QUAR",N6217="QRES"),"QUARENTENA",IF(OR(B6217="DESCARTE",B6217="DEVOLUÇÃO"),"DESCARTE/DEVOLUÇÃO",IF(AND(D6217="",K6217&lt;&gt;""),"SEM LOTE",IF(AND(Q6217&lt;&gt;"",Q6217&gt;=Parametros!$B$11),"PARADO/SEM GIRO","OK"))))))))))</f>
        <v>PARADO/SEM GIRO</v>
      </c>
      <c r="T6217" s="29" t="n">
        <f aca="false">IF(AND($S6217="PARADO/SEM GIRO",$K6217="KG",OR(Painel!$B$5="(Todos)",A6217=Painel!$B$5)*OR(Painel!$E$5="(Todos)",P6217=Painel!$E$5)),$J6217+ROW()/10000000,"")</f>
        <v>600.0006217</v>
      </c>
      <c r="U6217" s="29" t="str">
        <f aca="false">IF(AND($S6217="VENCIDO",$K6217="KG",OR(Painel!$B$5="(Todos)",A6217=Painel!$B$5)*OR(Painel!$E$5="(Todos)",P6217=Painel!$E$5)),$J6217+ROW()/10000000,"")</f>
        <v/>
      </c>
    </row>
    <row r="6218" customFormat="false" ht="15" hidden="false" customHeight="false" outlineLevel="0" collapsed="false">
      <c r="A6218" s="29" t="s">
        <v>52</v>
      </c>
      <c r="B6218" s="29" t="s">
        <v>11663</v>
      </c>
      <c r="C6218" s="29" t="s">
        <v>9188</v>
      </c>
      <c r="D6218" s="29" t="s">
        <v>9189</v>
      </c>
      <c r="E6218" s="29" t="n">
        <v>1</v>
      </c>
      <c r="F6218" s="29"/>
      <c r="G6218" s="29" t="s">
        <v>11664</v>
      </c>
      <c r="H6218" s="30" t="n">
        <v>750</v>
      </c>
      <c r="I6218" s="31" t="n">
        <v>46235</v>
      </c>
      <c r="J6218" s="30" t="n">
        <v>750</v>
      </c>
      <c r="K6218" s="29" t="s">
        <v>120</v>
      </c>
      <c r="L6218" s="29" t="s">
        <v>694</v>
      </c>
      <c r="M6218" s="29"/>
      <c r="N6218" s="29" t="s">
        <v>122</v>
      </c>
      <c r="O6218" s="31" t="n">
        <v>46760</v>
      </c>
      <c r="P6218" s="29" t="s">
        <v>123</v>
      </c>
      <c r="Q6218" s="29" t="n">
        <f aca="false">IFERROR(VALUE(L6218),"")</f>
        <v>50</v>
      </c>
      <c r="R6218" s="29" t="n">
        <f aca="true">IF(O6218="","",O6218-TODAY())</f>
        <v>475</v>
      </c>
      <c r="S6218" s="29" t="str">
        <f aca="false">IF(C6218="&lt;&lt; vazio &gt;&gt;","VAZIA",IF(AND(O6218&lt;&gt;"",R6218&lt;0),"VENCIDO",IF(AND(O6218&lt;&gt;"",R6218&lt;=Parametros!$B$10),"PRÓX. VENCIMENTO",IF(F6218="Q","QUALIDADE",IF(F6218="S","BLOQUEADO",IF(F6218="R","RESTRITO/DEVOLUÇÃO",IF(OR(N6218="QUAR",N6218="QRES"),"QUARENTENA",IF(OR(B6218="DESCARTE",B6218="DEVOLUÇÃO"),"DESCARTE/DEVOLUÇÃO",IF(AND(D6218="",K6218&lt;&gt;""),"SEM LOTE",IF(AND(Q6218&lt;&gt;"",Q6218&gt;=Parametros!$B$11),"PARADO/SEM GIRO","OK"))))))))))</f>
        <v>OK</v>
      </c>
      <c r="T6218" s="29" t="str">
        <f aca="false">IF(AND($S6218="PARADO/SEM GIRO",$K6218="KG",OR(Painel!$B$5="(Todos)",A6218=Painel!$B$5)*OR(Painel!$E$5="(Todos)",P6218=Painel!$E$5)),$J6218+ROW()/10000000,"")</f>
        <v/>
      </c>
      <c r="U6218" s="29" t="str">
        <f aca="false">IF(AND($S6218="VENCIDO",$K6218="KG",OR(Painel!$B$5="(Todos)",A6218=Painel!$B$5)*OR(Painel!$E$5="(Todos)",P6218=Painel!$E$5)),$J6218+ROW()/10000000,"")</f>
        <v/>
      </c>
    </row>
    <row r="6219" customFormat="false" ht="15" hidden="false" customHeight="false" outlineLevel="0" collapsed="false">
      <c r="A6219" s="29" t="s">
        <v>52</v>
      </c>
      <c r="B6219" s="29" t="s">
        <v>11665</v>
      </c>
      <c r="C6219" s="29" t="s">
        <v>7111</v>
      </c>
      <c r="D6219" s="29" t="s">
        <v>7112</v>
      </c>
      <c r="E6219" s="29" t="n">
        <v>1</v>
      </c>
      <c r="F6219" s="29"/>
      <c r="G6219" s="29" t="s">
        <v>11666</v>
      </c>
      <c r="H6219" s="30" t="n">
        <v>1000</v>
      </c>
      <c r="I6219" s="31" t="n">
        <v>46182</v>
      </c>
      <c r="J6219" s="30" t="n">
        <v>1000</v>
      </c>
      <c r="K6219" s="29" t="s">
        <v>120</v>
      </c>
      <c r="L6219" s="29" t="s">
        <v>7114</v>
      </c>
      <c r="M6219" s="29"/>
      <c r="N6219" s="29" t="s">
        <v>122</v>
      </c>
      <c r="O6219" s="31" t="n">
        <v>46668</v>
      </c>
      <c r="P6219" s="29" t="s">
        <v>123</v>
      </c>
      <c r="Q6219" s="29" t="n">
        <f aca="false">IFERROR(VALUE(L6219),"")</f>
        <v>103</v>
      </c>
      <c r="R6219" s="29" t="n">
        <f aca="true">IF(O6219="","",O6219-TODAY())</f>
        <v>383</v>
      </c>
      <c r="S6219" s="29" t="str">
        <f aca="false">IF(C6219="&lt;&lt; vazio &gt;&gt;","VAZIA",IF(AND(O6219&lt;&gt;"",R6219&lt;0),"VENCIDO",IF(AND(O6219&lt;&gt;"",R6219&lt;=Parametros!$B$10),"PRÓX. VENCIMENTO",IF(F6219="Q","QUALIDADE",IF(F6219="S","BLOQUEADO",IF(F6219="R","RESTRITO/DEVOLUÇÃO",IF(OR(N6219="QUAR",N6219="QRES"),"QUARENTENA",IF(OR(B6219="DESCARTE",B6219="DEVOLUÇÃO"),"DESCARTE/DEVOLUÇÃO",IF(AND(D6219="",K6219&lt;&gt;""),"SEM LOTE",IF(AND(Q6219&lt;&gt;"",Q6219&gt;=Parametros!$B$11),"PARADO/SEM GIRO","OK"))))))))))</f>
        <v>PARADO/SEM GIRO</v>
      </c>
      <c r="T6219" s="29" t="n">
        <f aca="false">IF(AND($S6219="PARADO/SEM GIRO",$K6219="KG",OR(Painel!$B$5="(Todos)",A6219=Painel!$B$5)*OR(Painel!$E$5="(Todos)",P6219=Painel!$E$5)),$J6219+ROW()/10000000,"")</f>
        <v>1000.0006219</v>
      </c>
      <c r="U6219" s="29" t="str">
        <f aca="false">IF(AND($S6219="VENCIDO",$K6219="KG",OR(Painel!$B$5="(Todos)",A6219=Painel!$B$5)*OR(Painel!$E$5="(Todos)",P6219=Painel!$E$5)),$J6219+ROW()/10000000,"")</f>
        <v/>
      </c>
    </row>
    <row r="6220" customFormat="false" ht="15" hidden="false" customHeight="false" outlineLevel="0" collapsed="false">
      <c r="A6220" s="29" t="s">
        <v>52</v>
      </c>
      <c r="B6220" s="29" t="s">
        <v>11667</v>
      </c>
      <c r="C6220" s="29" t="s">
        <v>662</v>
      </c>
      <c r="D6220" s="29" t="s">
        <v>733</v>
      </c>
      <c r="E6220" s="29" t="n">
        <v>1</v>
      </c>
      <c r="F6220" s="29"/>
      <c r="G6220" s="29" t="s">
        <v>11668</v>
      </c>
      <c r="H6220" s="30" t="n">
        <v>1000</v>
      </c>
      <c r="I6220" s="31" t="n">
        <v>46276</v>
      </c>
      <c r="J6220" s="30" t="n">
        <v>1000</v>
      </c>
      <c r="K6220" s="29" t="s">
        <v>120</v>
      </c>
      <c r="L6220" s="29" t="s">
        <v>133</v>
      </c>
      <c r="M6220" s="29"/>
      <c r="N6220" s="29" t="s">
        <v>122</v>
      </c>
      <c r="O6220" s="31" t="n">
        <v>46817</v>
      </c>
      <c r="P6220" s="29" t="s">
        <v>123</v>
      </c>
      <c r="Q6220" s="29" t="n">
        <f aca="false">IFERROR(VALUE(L6220),"")</f>
        <v>9</v>
      </c>
      <c r="R6220" s="29" t="n">
        <f aca="true">IF(O6220="","",O6220-TODAY())</f>
        <v>532</v>
      </c>
      <c r="S6220" s="29" t="str">
        <f aca="false">IF(C6220="&lt;&lt; vazio &gt;&gt;","VAZIA",IF(AND(O6220&lt;&gt;"",R6220&lt;0),"VENCIDO",IF(AND(O6220&lt;&gt;"",R6220&lt;=Parametros!$B$10),"PRÓX. VENCIMENTO",IF(F6220="Q","QUALIDADE",IF(F6220="S","BLOQUEADO",IF(F6220="R","RESTRITO/DEVOLUÇÃO",IF(OR(N6220="QUAR",N6220="QRES"),"QUARENTENA",IF(OR(B6220="DESCARTE",B6220="DEVOLUÇÃO"),"DESCARTE/DEVOLUÇÃO",IF(AND(D6220="",K6220&lt;&gt;""),"SEM LOTE",IF(AND(Q6220&lt;&gt;"",Q6220&gt;=Parametros!$B$11),"PARADO/SEM GIRO","OK"))))))))))</f>
        <v>OK</v>
      </c>
      <c r="T6220" s="29" t="str">
        <f aca="false">IF(AND($S6220="PARADO/SEM GIRO",$K6220="KG",OR(Painel!$B$5="(Todos)",A6220=Painel!$B$5)*OR(Painel!$E$5="(Todos)",P6220=Painel!$E$5)),$J6220+ROW()/10000000,"")</f>
        <v/>
      </c>
      <c r="U6220" s="29" t="str">
        <f aca="false">IF(AND($S6220="VENCIDO",$K6220="KG",OR(Painel!$B$5="(Todos)",A6220=Painel!$B$5)*OR(Painel!$E$5="(Todos)",P6220=Painel!$E$5)),$J6220+ROW()/10000000,"")</f>
        <v/>
      </c>
    </row>
    <row r="6221" customFormat="false" ht="15" hidden="false" customHeight="false" outlineLevel="0" collapsed="false">
      <c r="A6221" s="29" t="s">
        <v>52</v>
      </c>
      <c r="B6221" s="29" t="s">
        <v>11669</v>
      </c>
      <c r="C6221" s="29" t="s">
        <v>876</v>
      </c>
      <c r="D6221" s="29" t="s">
        <v>11401</v>
      </c>
      <c r="E6221" s="29" t="n">
        <v>1</v>
      </c>
      <c r="F6221" s="29"/>
      <c r="G6221" s="29" t="s">
        <v>11670</v>
      </c>
      <c r="H6221" s="30" t="n">
        <v>720</v>
      </c>
      <c r="I6221" s="31" t="n">
        <v>46276</v>
      </c>
      <c r="J6221" s="30" t="n">
        <v>720</v>
      </c>
      <c r="K6221" s="29" t="s">
        <v>120</v>
      </c>
      <c r="L6221" s="29" t="s">
        <v>133</v>
      </c>
      <c r="M6221" s="29"/>
      <c r="N6221" s="29" t="s">
        <v>122</v>
      </c>
      <c r="O6221" s="31" t="n">
        <v>46819</v>
      </c>
      <c r="P6221" s="29" t="s">
        <v>123</v>
      </c>
      <c r="Q6221" s="29" t="n">
        <f aca="false">IFERROR(VALUE(L6221),"")</f>
        <v>9</v>
      </c>
      <c r="R6221" s="29" t="n">
        <f aca="true">IF(O6221="","",O6221-TODAY())</f>
        <v>534</v>
      </c>
      <c r="S6221" s="29" t="str">
        <f aca="false">IF(C6221="&lt;&lt; vazio &gt;&gt;","VAZIA",IF(AND(O6221&lt;&gt;"",R6221&lt;0),"VENCIDO",IF(AND(O6221&lt;&gt;"",R6221&lt;=Parametros!$B$10),"PRÓX. VENCIMENTO",IF(F6221="Q","QUALIDADE",IF(F6221="S","BLOQUEADO",IF(F6221="R","RESTRITO/DEVOLUÇÃO",IF(OR(N6221="QUAR",N6221="QRES"),"QUARENTENA",IF(OR(B6221="DESCARTE",B6221="DEVOLUÇÃO"),"DESCARTE/DEVOLUÇÃO",IF(AND(D6221="",K6221&lt;&gt;""),"SEM LOTE",IF(AND(Q6221&lt;&gt;"",Q6221&gt;=Parametros!$B$11),"PARADO/SEM GIRO","OK"))))))))))</f>
        <v>OK</v>
      </c>
      <c r="T6221" s="29" t="str">
        <f aca="false">IF(AND($S6221="PARADO/SEM GIRO",$K6221="KG",OR(Painel!$B$5="(Todos)",A6221=Painel!$B$5)*OR(Painel!$E$5="(Todos)",P6221=Painel!$E$5)),$J6221+ROW()/10000000,"")</f>
        <v/>
      </c>
      <c r="U6221" s="29" t="str">
        <f aca="false">IF(AND($S6221="VENCIDO",$K6221="KG",OR(Painel!$B$5="(Todos)",A6221=Painel!$B$5)*OR(Painel!$E$5="(Todos)",P6221=Painel!$E$5)),$J6221+ROW()/10000000,"")</f>
        <v/>
      </c>
    </row>
    <row r="6222" customFormat="false" ht="15" hidden="false" customHeight="false" outlineLevel="0" collapsed="false">
      <c r="A6222" s="29" t="s">
        <v>52</v>
      </c>
      <c r="B6222" s="29" t="s">
        <v>11671</v>
      </c>
      <c r="C6222" s="29" t="s">
        <v>662</v>
      </c>
      <c r="D6222" s="29" t="s">
        <v>820</v>
      </c>
      <c r="E6222" s="29" t="n">
        <v>1</v>
      </c>
      <c r="F6222" s="29"/>
      <c r="G6222" s="29" t="s">
        <v>11672</v>
      </c>
      <c r="H6222" s="30" t="n">
        <v>220</v>
      </c>
      <c r="I6222" s="31" t="n">
        <v>46280</v>
      </c>
      <c r="J6222" s="30" t="n">
        <v>220</v>
      </c>
      <c r="K6222" s="29" t="s">
        <v>120</v>
      </c>
      <c r="L6222" s="29" t="s">
        <v>144</v>
      </c>
      <c r="M6222" s="29"/>
      <c r="N6222" s="29" t="s">
        <v>122</v>
      </c>
      <c r="O6222" s="31" t="n">
        <v>46819</v>
      </c>
      <c r="P6222" s="29" t="s">
        <v>123</v>
      </c>
      <c r="Q6222" s="29" t="n">
        <f aca="false">IFERROR(VALUE(L6222),"")</f>
        <v>5</v>
      </c>
      <c r="R6222" s="29" t="n">
        <f aca="true">IF(O6222="","",O6222-TODAY())</f>
        <v>534</v>
      </c>
      <c r="S6222" s="29" t="str">
        <f aca="false">IF(C6222="&lt;&lt; vazio &gt;&gt;","VAZIA",IF(AND(O6222&lt;&gt;"",R6222&lt;0),"VENCIDO",IF(AND(O6222&lt;&gt;"",R6222&lt;=Parametros!$B$10),"PRÓX. VENCIMENTO",IF(F6222="Q","QUALIDADE",IF(F6222="S","BLOQUEADO",IF(F6222="R","RESTRITO/DEVOLUÇÃO",IF(OR(N6222="QUAR",N6222="QRES"),"QUARENTENA",IF(OR(B6222="DESCARTE",B6222="DEVOLUÇÃO"),"DESCARTE/DEVOLUÇÃO",IF(AND(D6222="",K6222&lt;&gt;""),"SEM LOTE",IF(AND(Q6222&lt;&gt;"",Q6222&gt;=Parametros!$B$11),"PARADO/SEM GIRO","OK"))))))))))</f>
        <v>OK</v>
      </c>
      <c r="T6222" s="29" t="str">
        <f aca="false">IF(AND($S6222="PARADO/SEM GIRO",$K6222="KG",OR(Painel!$B$5="(Todos)",A6222=Painel!$B$5)*OR(Painel!$E$5="(Todos)",P6222=Painel!$E$5)),$J6222+ROW()/10000000,"")</f>
        <v/>
      </c>
      <c r="U6222" s="29" t="str">
        <f aca="false">IF(AND($S6222="VENCIDO",$K6222="KG",OR(Painel!$B$5="(Todos)",A6222=Painel!$B$5)*OR(Painel!$E$5="(Todos)",P6222=Painel!$E$5)),$J6222+ROW()/10000000,"")</f>
        <v/>
      </c>
    </row>
    <row r="6223" customFormat="false" ht="15" hidden="false" customHeight="false" outlineLevel="0" collapsed="false">
      <c r="A6223" s="29" t="s">
        <v>52</v>
      </c>
      <c r="B6223" s="29" t="s">
        <v>11673</v>
      </c>
      <c r="C6223" s="29" t="s">
        <v>300</v>
      </c>
      <c r="D6223" s="29" t="s">
        <v>301</v>
      </c>
      <c r="E6223" s="29" t="n">
        <v>1</v>
      </c>
      <c r="F6223" s="29"/>
      <c r="G6223" s="29" t="s">
        <v>11674</v>
      </c>
      <c r="H6223" s="30" t="n">
        <v>1102.5</v>
      </c>
      <c r="I6223" s="31" t="n">
        <v>46235</v>
      </c>
      <c r="J6223" s="30" t="n">
        <v>1102.5</v>
      </c>
      <c r="K6223" s="29" t="s">
        <v>120</v>
      </c>
      <c r="L6223" s="29" t="s">
        <v>694</v>
      </c>
      <c r="M6223" s="29"/>
      <c r="N6223" s="29" t="s">
        <v>122</v>
      </c>
      <c r="O6223" s="31" t="n">
        <v>46602</v>
      </c>
      <c r="P6223" s="29" t="s">
        <v>123</v>
      </c>
      <c r="Q6223" s="29" t="n">
        <f aca="false">IFERROR(VALUE(L6223),"")</f>
        <v>50</v>
      </c>
      <c r="R6223" s="29" t="n">
        <f aca="true">IF(O6223="","",O6223-TODAY())</f>
        <v>317</v>
      </c>
      <c r="S6223" s="29" t="str">
        <f aca="false">IF(C6223="&lt;&lt; vazio &gt;&gt;","VAZIA",IF(AND(O6223&lt;&gt;"",R6223&lt;0),"VENCIDO",IF(AND(O6223&lt;&gt;"",R6223&lt;=Parametros!$B$10),"PRÓX. VENCIMENTO",IF(F6223="Q","QUALIDADE",IF(F6223="S","BLOQUEADO",IF(F6223="R","RESTRITO/DEVOLUÇÃO",IF(OR(N6223="QUAR",N6223="QRES"),"QUARENTENA",IF(OR(B6223="DESCARTE",B6223="DEVOLUÇÃO"),"DESCARTE/DEVOLUÇÃO",IF(AND(D6223="",K6223&lt;&gt;""),"SEM LOTE",IF(AND(Q6223&lt;&gt;"",Q6223&gt;=Parametros!$B$11),"PARADO/SEM GIRO","OK"))))))))))</f>
        <v>OK</v>
      </c>
      <c r="T6223" s="29" t="str">
        <f aca="false">IF(AND($S6223="PARADO/SEM GIRO",$K6223="KG",OR(Painel!$B$5="(Todos)",A6223=Painel!$B$5)*OR(Painel!$E$5="(Todos)",P6223=Painel!$E$5)),$J6223+ROW()/10000000,"")</f>
        <v/>
      </c>
      <c r="U6223" s="29" t="str">
        <f aca="false">IF(AND($S6223="VENCIDO",$K6223="KG",OR(Painel!$B$5="(Todos)",A6223=Painel!$B$5)*OR(Painel!$E$5="(Todos)",P6223=Painel!$E$5)),$J6223+ROW()/10000000,"")</f>
        <v/>
      </c>
    </row>
    <row r="6224" customFormat="false" ht="15" hidden="false" customHeight="false" outlineLevel="0" collapsed="false">
      <c r="A6224" s="29" t="s">
        <v>52</v>
      </c>
      <c r="B6224" s="29" t="s">
        <v>11675</v>
      </c>
      <c r="C6224" s="29" t="s">
        <v>369</v>
      </c>
      <c r="D6224" s="29" t="s">
        <v>370</v>
      </c>
      <c r="E6224" s="29" t="n">
        <v>1</v>
      </c>
      <c r="F6224" s="29"/>
      <c r="G6224" s="29" t="s">
        <v>11676</v>
      </c>
      <c r="H6224" s="30" t="n">
        <v>999.9</v>
      </c>
      <c r="I6224" s="31" t="n">
        <v>46260</v>
      </c>
      <c r="J6224" s="30" t="n">
        <v>999.9</v>
      </c>
      <c r="K6224" s="29" t="s">
        <v>120</v>
      </c>
      <c r="L6224" s="29" t="s">
        <v>2223</v>
      </c>
      <c r="M6224" s="29"/>
      <c r="N6224" s="29" t="s">
        <v>122</v>
      </c>
      <c r="O6224" s="31" t="n">
        <v>46800</v>
      </c>
      <c r="P6224" s="29" t="s">
        <v>123</v>
      </c>
      <c r="Q6224" s="29" t="n">
        <f aca="false">IFERROR(VALUE(L6224),"")</f>
        <v>25</v>
      </c>
      <c r="R6224" s="29" t="n">
        <f aca="true">IF(O6224="","",O6224-TODAY())</f>
        <v>515</v>
      </c>
      <c r="S6224" s="29" t="str">
        <f aca="false">IF(C6224="&lt;&lt; vazio &gt;&gt;","VAZIA",IF(AND(O6224&lt;&gt;"",R6224&lt;0),"VENCIDO",IF(AND(O6224&lt;&gt;"",R6224&lt;=Parametros!$B$10),"PRÓX. VENCIMENTO",IF(F6224="Q","QUALIDADE",IF(F6224="S","BLOQUEADO",IF(F6224="R","RESTRITO/DEVOLUÇÃO",IF(OR(N6224="QUAR",N6224="QRES"),"QUARENTENA",IF(OR(B6224="DESCARTE",B6224="DEVOLUÇÃO"),"DESCARTE/DEVOLUÇÃO",IF(AND(D6224="",K6224&lt;&gt;""),"SEM LOTE",IF(AND(Q6224&lt;&gt;"",Q6224&gt;=Parametros!$B$11),"PARADO/SEM GIRO","OK"))))))))))</f>
        <v>OK</v>
      </c>
      <c r="T6224" s="29" t="str">
        <f aca="false">IF(AND($S6224="PARADO/SEM GIRO",$K6224="KG",OR(Painel!$B$5="(Todos)",A6224=Painel!$B$5)*OR(Painel!$E$5="(Todos)",P6224=Painel!$E$5)),$J6224+ROW()/10000000,"")</f>
        <v/>
      </c>
      <c r="U6224" s="29" t="str">
        <f aca="false">IF(AND($S6224="VENCIDO",$K6224="KG",OR(Painel!$B$5="(Todos)",A6224=Painel!$B$5)*OR(Painel!$E$5="(Todos)",P6224=Painel!$E$5)),$J6224+ROW()/10000000,"")</f>
        <v/>
      </c>
    </row>
    <row r="6225" customFormat="false" ht="15" hidden="false" customHeight="false" outlineLevel="0" collapsed="false">
      <c r="A6225" s="29" t="s">
        <v>52</v>
      </c>
      <c r="B6225" s="29" t="s">
        <v>11677</v>
      </c>
      <c r="C6225" s="29" t="s">
        <v>250</v>
      </c>
      <c r="D6225" s="29" t="s">
        <v>719</v>
      </c>
      <c r="E6225" s="29" t="n">
        <v>1</v>
      </c>
      <c r="F6225" s="29"/>
      <c r="G6225" s="29" t="s">
        <v>11678</v>
      </c>
      <c r="H6225" s="30" t="n">
        <v>1000</v>
      </c>
      <c r="I6225" s="31" t="n">
        <v>46280</v>
      </c>
      <c r="J6225" s="30" t="n">
        <v>1000</v>
      </c>
      <c r="K6225" s="29" t="s">
        <v>120</v>
      </c>
      <c r="L6225" s="29" t="s">
        <v>144</v>
      </c>
      <c r="M6225" s="29"/>
      <c r="N6225" s="29" t="s">
        <v>122</v>
      </c>
      <c r="O6225" s="31" t="n">
        <v>46817</v>
      </c>
      <c r="P6225" s="29" t="s">
        <v>123</v>
      </c>
      <c r="Q6225" s="29" t="n">
        <f aca="false">IFERROR(VALUE(L6225),"")</f>
        <v>5</v>
      </c>
      <c r="R6225" s="29" t="n">
        <f aca="true">IF(O6225="","",O6225-TODAY())</f>
        <v>532</v>
      </c>
      <c r="S6225" s="29" t="str">
        <f aca="false">IF(C6225="&lt;&lt; vazio &gt;&gt;","VAZIA",IF(AND(O6225&lt;&gt;"",R6225&lt;0),"VENCIDO",IF(AND(O6225&lt;&gt;"",R6225&lt;=Parametros!$B$10),"PRÓX. VENCIMENTO",IF(F6225="Q","QUALIDADE",IF(F6225="S","BLOQUEADO",IF(F6225="R","RESTRITO/DEVOLUÇÃO",IF(OR(N6225="QUAR",N6225="QRES"),"QUARENTENA",IF(OR(B6225="DESCARTE",B6225="DEVOLUÇÃO"),"DESCARTE/DEVOLUÇÃO",IF(AND(D6225="",K6225&lt;&gt;""),"SEM LOTE",IF(AND(Q6225&lt;&gt;"",Q6225&gt;=Parametros!$B$11),"PARADO/SEM GIRO","OK"))))))))))</f>
        <v>OK</v>
      </c>
      <c r="T6225" s="29" t="str">
        <f aca="false">IF(AND($S6225="PARADO/SEM GIRO",$K6225="KG",OR(Painel!$B$5="(Todos)",A6225=Painel!$B$5)*OR(Painel!$E$5="(Todos)",P6225=Painel!$E$5)),$J6225+ROW()/10000000,"")</f>
        <v/>
      </c>
      <c r="U6225" s="29" t="str">
        <f aca="false">IF(AND($S6225="VENCIDO",$K6225="KG",OR(Painel!$B$5="(Todos)",A6225=Painel!$B$5)*OR(Painel!$E$5="(Todos)",P6225=Painel!$E$5)),$J6225+ROW()/10000000,"")</f>
        <v/>
      </c>
    </row>
    <row r="6226" customFormat="false" ht="15" hidden="false" customHeight="false" outlineLevel="0" collapsed="false">
      <c r="A6226" s="29" t="s">
        <v>52</v>
      </c>
      <c r="B6226" s="29" t="s">
        <v>11679</v>
      </c>
      <c r="C6226" s="29" t="s">
        <v>325</v>
      </c>
      <c r="D6226" s="29" t="s">
        <v>495</v>
      </c>
      <c r="E6226" s="29" t="n">
        <v>1</v>
      </c>
      <c r="F6226" s="29"/>
      <c r="G6226" s="29" t="s">
        <v>11680</v>
      </c>
      <c r="H6226" s="30" t="n">
        <v>1102.5</v>
      </c>
      <c r="I6226" s="31" t="n">
        <v>46235</v>
      </c>
      <c r="J6226" s="30" t="n">
        <v>1102.5</v>
      </c>
      <c r="K6226" s="29" t="s">
        <v>120</v>
      </c>
      <c r="L6226" s="29" t="s">
        <v>694</v>
      </c>
      <c r="M6226" s="29"/>
      <c r="N6226" s="29" t="s">
        <v>122</v>
      </c>
      <c r="O6226" s="31" t="n">
        <v>46542</v>
      </c>
      <c r="P6226" s="29" t="s">
        <v>123</v>
      </c>
      <c r="Q6226" s="29" t="n">
        <f aca="false">IFERROR(VALUE(L6226),"")</f>
        <v>50</v>
      </c>
      <c r="R6226" s="29" t="n">
        <f aca="true">IF(O6226="","",O6226-TODAY())</f>
        <v>257</v>
      </c>
      <c r="S6226" s="29" t="str">
        <f aca="false">IF(C6226="&lt;&lt; vazio &gt;&gt;","VAZIA",IF(AND(O6226&lt;&gt;"",R6226&lt;0),"VENCIDO",IF(AND(O6226&lt;&gt;"",R6226&lt;=Parametros!$B$10),"PRÓX. VENCIMENTO",IF(F6226="Q","QUALIDADE",IF(F6226="S","BLOQUEADO",IF(F6226="R","RESTRITO/DEVOLUÇÃO",IF(OR(N6226="QUAR",N6226="QRES"),"QUARENTENA",IF(OR(B6226="DESCARTE",B6226="DEVOLUÇÃO"),"DESCARTE/DEVOLUÇÃO",IF(AND(D6226="",K6226&lt;&gt;""),"SEM LOTE",IF(AND(Q6226&lt;&gt;"",Q6226&gt;=Parametros!$B$11),"PARADO/SEM GIRO","OK"))))))))))</f>
        <v>OK</v>
      </c>
      <c r="T6226" s="29" t="str">
        <f aca="false">IF(AND($S6226="PARADO/SEM GIRO",$K6226="KG",OR(Painel!$B$5="(Todos)",A6226=Painel!$B$5)*OR(Painel!$E$5="(Todos)",P6226=Painel!$E$5)),$J6226+ROW()/10000000,"")</f>
        <v/>
      </c>
      <c r="U6226" s="29" t="str">
        <f aca="false">IF(AND($S6226="VENCIDO",$K6226="KG",OR(Painel!$B$5="(Todos)",A6226=Painel!$B$5)*OR(Painel!$E$5="(Todos)",P6226=Painel!$E$5)),$J6226+ROW()/10000000,"")</f>
        <v/>
      </c>
    </row>
    <row r="6227" customFormat="false" ht="15" hidden="false" customHeight="false" outlineLevel="0" collapsed="false">
      <c r="A6227" s="29" t="s">
        <v>52</v>
      </c>
      <c r="B6227" s="29" t="s">
        <v>11681</v>
      </c>
      <c r="C6227" s="29" t="s">
        <v>115</v>
      </c>
      <c r="D6227" s="29"/>
      <c r="E6227" s="29" t="n">
        <v>0</v>
      </c>
      <c r="F6227" s="29"/>
      <c r="G6227" s="29"/>
      <c r="H6227" s="30" t="n">
        <v>0</v>
      </c>
      <c r="I6227" s="29"/>
      <c r="J6227" s="30" t="n">
        <v>0</v>
      </c>
      <c r="K6227" s="29"/>
      <c r="L6227" s="29" t="s">
        <v>116</v>
      </c>
      <c r="M6227" s="29"/>
      <c r="N6227" s="29"/>
      <c r="O6227" s="29"/>
      <c r="P6227" s="29"/>
      <c r="Q6227" s="29" t="n">
        <f aca="false">IFERROR(VALUE(L6227),"")</f>
        <v>0</v>
      </c>
      <c r="R6227" s="29" t="str">
        <f aca="true">IF(O6227="","",O6227-TODAY())</f>
        <v/>
      </c>
      <c r="S6227" s="29" t="str">
        <f aca="false">IF(C6227="&lt;&lt; vazio &gt;&gt;","VAZIA",IF(AND(O6227&lt;&gt;"",R6227&lt;0),"VENCIDO",IF(AND(O6227&lt;&gt;"",R6227&lt;=Parametros!$B$10),"PRÓX. VENCIMENTO",IF(F6227="Q","QUALIDADE",IF(F6227="S","BLOQUEADO",IF(F6227="R","RESTRITO/DEVOLUÇÃO",IF(OR(N6227="QUAR",N6227="QRES"),"QUARENTENA",IF(OR(B6227="DESCARTE",B6227="DEVOLUÇÃO"),"DESCARTE/DEVOLUÇÃO",IF(AND(D6227="",K6227&lt;&gt;""),"SEM LOTE",IF(AND(Q6227&lt;&gt;"",Q6227&gt;=Parametros!$B$11),"PARADO/SEM GIRO","OK"))))))))))</f>
        <v>VAZIA</v>
      </c>
      <c r="T6227" s="29" t="str">
        <f aca="false">IF(AND($S6227="PARADO/SEM GIRO",$K6227="KG",OR(Painel!$B$5="(Todos)",A6227=Painel!$B$5)*OR(Painel!$E$5="(Todos)",P6227=Painel!$E$5)),$J6227+ROW()/10000000,"")</f>
        <v/>
      </c>
      <c r="U6227" s="29" t="str">
        <f aca="false">IF(AND($S6227="VENCIDO",$K6227="KG",OR(Painel!$B$5="(Todos)",A6227=Painel!$B$5)*OR(Painel!$E$5="(Todos)",P6227=Painel!$E$5)),$J6227+ROW()/10000000,"")</f>
        <v/>
      </c>
    </row>
    <row r="6228" customFormat="false" ht="15" hidden="false" customHeight="false" outlineLevel="0" collapsed="false">
      <c r="A6228" s="29" t="s">
        <v>52</v>
      </c>
      <c r="B6228" s="29" t="s">
        <v>11682</v>
      </c>
      <c r="C6228" s="29" t="s">
        <v>9208</v>
      </c>
      <c r="D6228" s="29" t="s">
        <v>11683</v>
      </c>
      <c r="E6228" s="29" t="n">
        <v>1</v>
      </c>
      <c r="F6228" s="29"/>
      <c r="G6228" s="29" t="s">
        <v>11684</v>
      </c>
      <c r="H6228" s="30" t="n">
        <v>360</v>
      </c>
      <c r="I6228" s="31" t="n">
        <v>46235</v>
      </c>
      <c r="J6228" s="30" t="n">
        <v>360</v>
      </c>
      <c r="K6228" s="29" t="s">
        <v>120</v>
      </c>
      <c r="L6228" s="29" t="s">
        <v>694</v>
      </c>
      <c r="M6228" s="29"/>
      <c r="N6228" s="29" t="s">
        <v>122</v>
      </c>
      <c r="O6228" s="31" t="n">
        <v>46670</v>
      </c>
      <c r="P6228" s="29" t="s">
        <v>123</v>
      </c>
      <c r="Q6228" s="29" t="n">
        <f aca="false">IFERROR(VALUE(L6228),"")</f>
        <v>50</v>
      </c>
      <c r="R6228" s="29" t="n">
        <f aca="true">IF(O6228="","",O6228-TODAY())</f>
        <v>385</v>
      </c>
      <c r="S6228" s="29" t="str">
        <f aca="false">IF(C6228="&lt;&lt; vazio &gt;&gt;","VAZIA",IF(AND(O6228&lt;&gt;"",R6228&lt;0),"VENCIDO",IF(AND(O6228&lt;&gt;"",R6228&lt;=Parametros!$B$10),"PRÓX. VENCIMENTO",IF(F6228="Q","QUALIDADE",IF(F6228="S","BLOQUEADO",IF(F6228="R","RESTRITO/DEVOLUÇÃO",IF(OR(N6228="QUAR",N6228="QRES"),"QUARENTENA",IF(OR(B6228="DESCARTE",B6228="DEVOLUÇÃO"),"DESCARTE/DEVOLUÇÃO",IF(AND(D6228="",K6228&lt;&gt;""),"SEM LOTE",IF(AND(Q6228&lt;&gt;"",Q6228&gt;=Parametros!$B$11),"PARADO/SEM GIRO","OK"))))))))))</f>
        <v>OK</v>
      </c>
      <c r="T6228" s="29" t="str">
        <f aca="false">IF(AND($S6228="PARADO/SEM GIRO",$K6228="KG",OR(Painel!$B$5="(Todos)",A6228=Painel!$B$5)*OR(Painel!$E$5="(Todos)",P6228=Painel!$E$5)),$J6228+ROW()/10000000,"")</f>
        <v/>
      </c>
      <c r="U6228" s="29" t="str">
        <f aca="false">IF(AND($S6228="VENCIDO",$K6228="KG",OR(Painel!$B$5="(Todos)",A6228=Painel!$B$5)*OR(Painel!$E$5="(Todos)",P6228=Painel!$E$5)),$J6228+ROW()/10000000,"")</f>
        <v/>
      </c>
    </row>
    <row r="6229" customFormat="false" ht="15" hidden="false" customHeight="false" outlineLevel="0" collapsed="false">
      <c r="A6229" s="29" t="s">
        <v>52</v>
      </c>
      <c r="B6229" s="29" t="s">
        <v>11685</v>
      </c>
      <c r="C6229" s="29" t="s">
        <v>2679</v>
      </c>
      <c r="D6229" s="29" t="s">
        <v>2680</v>
      </c>
      <c r="E6229" s="29" t="n">
        <v>1</v>
      </c>
      <c r="F6229" s="29"/>
      <c r="G6229" s="29" t="s">
        <v>11686</v>
      </c>
      <c r="H6229" s="30" t="n">
        <v>800</v>
      </c>
      <c r="I6229" s="31" t="n">
        <v>46190</v>
      </c>
      <c r="J6229" s="30" t="n">
        <v>800</v>
      </c>
      <c r="K6229" s="29" t="s">
        <v>120</v>
      </c>
      <c r="L6229" s="29" t="s">
        <v>2080</v>
      </c>
      <c r="M6229" s="29"/>
      <c r="N6229" s="29" t="s">
        <v>122</v>
      </c>
      <c r="O6229" s="31" t="n">
        <v>46735</v>
      </c>
      <c r="P6229" s="29" t="s">
        <v>123</v>
      </c>
      <c r="Q6229" s="29" t="n">
        <f aca="false">IFERROR(VALUE(L6229),"")</f>
        <v>95</v>
      </c>
      <c r="R6229" s="29" t="n">
        <f aca="true">IF(O6229="","",O6229-TODAY())</f>
        <v>450</v>
      </c>
      <c r="S6229" s="29" t="str">
        <f aca="false">IF(C6229="&lt;&lt; vazio &gt;&gt;","VAZIA",IF(AND(O6229&lt;&gt;"",R6229&lt;0),"VENCIDO",IF(AND(O6229&lt;&gt;"",R6229&lt;=Parametros!$B$10),"PRÓX. VENCIMENTO",IF(F6229="Q","QUALIDADE",IF(F6229="S","BLOQUEADO",IF(F6229="R","RESTRITO/DEVOLUÇÃO",IF(OR(N6229="QUAR",N6229="QRES"),"QUARENTENA",IF(OR(B6229="DESCARTE",B6229="DEVOLUÇÃO"),"DESCARTE/DEVOLUÇÃO",IF(AND(D6229="",K6229&lt;&gt;""),"SEM LOTE",IF(AND(Q6229&lt;&gt;"",Q6229&gt;=Parametros!$B$11),"PARADO/SEM GIRO","OK"))))))))))</f>
        <v>PARADO/SEM GIRO</v>
      </c>
      <c r="T6229" s="29" t="n">
        <f aca="false">IF(AND($S6229="PARADO/SEM GIRO",$K6229="KG",OR(Painel!$B$5="(Todos)",A6229=Painel!$B$5)*OR(Painel!$E$5="(Todos)",P6229=Painel!$E$5)),$J6229+ROW()/10000000,"")</f>
        <v>800.0006229</v>
      </c>
      <c r="U6229" s="29" t="str">
        <f aca="false">IF(AND($S6229="VENCIDO",$K6229="KG",OR(Painel!$B$5="(Todos)",A6229=Painel!$B$5)*OR(Painel!$E$5="(Todos)",P6229=Painel!$E$5)),$J6229+ROW()/10000000,"")</f>
        <v/>
      </c>
    </row>
    <row r="6230" customFormat="false" ht="15" hidden="false" customHeight="false" outlineLevel="0" collapsed="false">
      <c r="A6230" s="29" t="s">
        <v>52</v>
      </c>
      <c r="B6230" s="29" t="s">
        <v>11687</v>
      </c>
      <c r="C6230" s="29" t="s">
        <v>191</v>
      </c>
      <c r="D6230" s="29" t="s">
        <v>7096</v>
      </c>
      <c r="E6230" s="29" t="n">
        <v>1</v>
      </c>
      <c r="F6230" s="29"/>
      <c r="G6230" s="29" t="s">
        <v>11688</v>
      </c>
      <c r="H6230" s="30" t="n">
        <v>204.8</v>
      </c>
      <c r="I6230" s="31" t="n">
        <v>46220</v>
      </c>
      <c r="J6230" s="30" t="n">
        <v>204.8</v>
      </c>
      <c r="K6230" s="29" t="s">
        <v>120</v>
      </c>
      <c r="L6230" s="29" t="s">
        <v>2925</v>
      </c>
      <c r="M6230" s="29"/>
      <c r="N6230" s="29" t="s">
        <v>134</v>
      </c>
      <c r="O6230" s="31" t="n">
        <v>46343</v>
      </c>
      <c r="P6230" s="29" t="s">
        <v>123</v>
      </c>
      <c r="Q6230" s="29" t="n">
        <f aca="false">IFERROR(VALUE(L6230),"")</f>
        <v>65</v>
      </c>
      <c r="R6230" s="29" t="n">
        <f aca="true">IF(O6230="","",O6230-TODAY())</f>
        <v>58</v>
      </c>
      <c r="S6230" s="29" t="str">
        <f aca="false">IF(C6230="&lt;&lt; vazio &gt;&gt;","VAZIA",IF(AND(O6230&lt;&gt;"",R6230&lt;0),"VENCIDO",IF(AND(O6230&lt;&gt;"",R6230&lt;=Parametros!$B$10),"PRÓX. VENCIMENTO",IF(F6230="Q","QUALIDADE",IF(F6230="S","BLOQUEADO",IF(F6230="R","RESTRITO/DEVOLUÇÃO",IF(OR(N6230="QUAR",N6230="QRES"),"QUARENTENA",IF(OR(B6230="DESCARTE",B6230="DEVOLUÇÃO"),"DESCARTE/DEVOLUÇÃO",IF(AND(D6230="",K6230&lt;&gt;""),"SEM LOTE",IF(AND(Q6230&lt;&gt;"",Q6230&gt;=Parametros!$B$11),"PARADO/SEM GIRO","OK"))))))))))</f>
        <v>PRÓX. VENCIMENTO</v>
      </c>
      <c r="T6230" s="29" t="str">
        <f aca="false">IF(AND($S6230="PARADO/SEM GIRO",$K6230="KG",OR(Painel!$B$5="(Todos)",A6230=Painel!$B$5)*OR(Painel!$E$5="(Todos)",P6230=Painel!$E$5)),$J6230+ROW()/10000000,"")</f>
        <v/>
      </c>
      <c r="U6230" s="29" t="str">
        <f aca="false">IF(AND($S6230="VENCIDO",$K6230="KG",OR(Painel!$B$5="(Todos)",A6230=Painel!$B$5)*OR(Painel!$E$5="(Todos)",P6230=Painel!$E$5)),$J6230+ROW()/10000000,"")</f>
        <v/>
      </c>
    </row>
    <row r="6231" customFormat="false" ht="15" hidden="false" customHeight="false" outlineLevel="0" collapsed="false">
      <c r="A6231" s="29" t="s">
        <v>52</v>
      </c>
      <c r="B6231" s="29" t="s">
        <v>11689</v>
      </c>
      <c r="C6231" s="29" t="s">
        <v>418</v>
      </c>
      <c r="D6231" s="29" t="s">
        <v>419</v>
      </c>
      <c r="E6231" s="29" t="n">
        <v>1</v>
      </c>
      <c r="F6231" s="29"/>
      <c r="G6231" s="29" t="s">
        <v>11690</v>
      </c>
      <c r="H6231" s="30" t="n">
        <v>590.4</v>
      </c>
      <c r="I6231" s="31" t="n">
        <v>46282</v>
      </c>
      <c r="J6231" s="30" t="n">
        <v>590.4</v>
      </c>
      <c r="K6231" s="29" t="s">
        <v>120</v>
      </c>
      <c r="L6231" s="29" t="s">
        <v>400</v>
      </c>
      <c r="M6231" s="29"/>
      <c r="N6231" s="29" t="s">
        <v>122</v>
      </c>
      <c r="O6231" s="31" t="n">
        <v>46566</v>
      </c>
      <c r="P6231" s="29" t="s">
        <v>123</v>
      </c>
      <c r="Q6231" s="29" t="n">
        <f aca="false">IFERROR(VALUE(L6231),"")</f>
        <v>3</v>
      </c>
      <c r="R6231" s="29" t="n">
        <f aca="true">IF(O6231="","",O6231-TODAY())</f>
        <v>281</v>
      </c>
      <c r="S6231" s="29" t="str">
        <f aca="false">IF(C6231="&lt;&lt; vazio &gt;&gt;","VAZIA",IF(AND(O6231&lt;&gt;"",R6231&lt;0),"VENCIDO",IF(AND(O6231&lt;&gt;"",R6231&lt;=Parametros!$B$10),"PRÓX. VENCIMENTO",IF(F6231="Q","QUALIDADE",IF(F6231="S","BLOQUEADO",IF(F6231="R","RESTRITO/DEVOLUÇÃO",IF(OR(N6231="QUAR",N6231="QRES"),"QUARENTENA",IF(OR(B6231="DESCARTE",B6231="DEVOLUÇÃO"),"DESCARTE/DEVOLUÇÃO",IF(AND(D6231="",K6231&lt;&gt;""),"SEM LOTE",IF(AND(Q6231&lt;&gt;"",Q6231&gt;=Parametros!$B$11),"PARADO/SEM GIRO","OK"))))))))))</f>
        <v>OK</v>
      </c>
      <c r="T6231" s="29" t="str">
        <f aca="false">IF(AND($S6231="PARADO/SEM GIRO",$K6231="KG",OR(Painel!$B$5="(Todos)",A6231=Painel!$B$5)*OR(Painel!$E$5="(Todos)",P6231=Painel!$E$5)),$J6231+ROW()/10000000,"")</f>
        <v/>
      </c>
      <c r="U6231" s="29" t="str">
        <f aca="false">IF(AND($S6231="VENCIDO",$K6231="KG",OR(Painel!$B$5="(Todos)",A6231=Painel!$B$5)*OR(Painel!$E$5="(Todos)",P6231=Painel!$E$5)),$J6231+ROW()/10000000,"")</f>
        <v/>
      </c>
    </row>
    <row r="6232" customFormat="false" ht="15" hidden="false" customHeight="false" outlineLevel="0" collapsed="false">
      <c r="A6232" s="29" t="s">
        <v>52</v>
      </c>
      <c r="B6232" s="29" t="s">
        <v>11691</v>
      </c>
      <c r="C6232" s="29" t="s">
        <v>11692</v>
      </c>
      <c r="D6232" s="29" t="s">
        <v>11693</v>
      </c>
      <c r="E6232" s="29" t="n">
        <v>1</v>
      </c>
      <c r="F6232" s="29"/>
      <c r="G6232" s="29" t="s">
        <v>11694</v>
      </c>
      <c r="H6232" s="30" t="n">
        <v>727.2</v>
      </c>
      <c r="I6232" s="31" t="n">
        <v>46189</v>
      </c>
      <c r="J6232" s="30" t="n">
        <v>727.2</v>
      </c>
      <c r="K6232" s="29" t="s">
        <v>120</v>
      </c>
      <c r="L6232" s="29" t="s">
        <v>749</v>
      </c>
      <c r="M6232" s="29"/>
      <c r="N6232" s="29" t="s">
        <v>122</v>
      </c>
      <c r="O6232" s="31" t="n">
        <v>46904</v>
      </c>
      <c r="P6232" s="29" t="s">
        <v>123</v>
      </c>
      <c r="Q6232" s="29" t="n">
        <f aca="false">IFERROR(VALUE(L6232),"")</f>
        <v>96</v>
      </c>
      <c r="R6232" s="29" t="n">
        <f aca="true">IF(O6232="","",O6232-TODAY())</f>
        <v>619</v>
      </c>
      <c r="S6232" s="29" t="str">
        <f aca="false">IF(C6232="&lt;&lt; vazio &gt;&gt;","VAZIA",IF(AND(O6232&lt;&gt;"",R6232&lt;0),"VENCIDO",IF(AND(O6232&lt;&gt;"",R6232&lt;=Parametros!$B$10),"PRÓX. VENCIMENTO",IF(F6232="Q","QUALIDADE",IF(F6232="S","BLOQUEADO",IF(F6232="R","RESTRITO/DEVOLUÇÃO",IF(OR(N6232="QUAR",N6232="QRES"),"QUARENTENA",IF(OR(B6232="DESCARTE",B6232="DEVOLUÇÃO"),"DESCARTE/DEVOLUÇÃO",IF(AND(D6232="",K6232&lt;&gt;""),"SEM LOTE",IF(AND(Q6232&lt;&gt;"",Q6232&gt;=Parametros!$B$11),"PARADO/SEM GIRO","OK"))))))))))</f>
        <v>PARADO/SEM GIRO</v>
      </c>
      <c r="T6232" s="29" t="n">
        <f aca="false">IF(AND($S6232="PARADO/SEM GIRO",$K6232="KG",OR(Painel!$B$5="(Todos)",A6232=Painel!$B$5)*OR(Painel!$E$5="(Todos)",P6232=Painel!$E$5)),$J6232+ROW()/10000000,"")</f>
        <v>727.2006232</v>
      </c>
      <c r="U6232" s="29" t="str">
        <f aca="false">IF(AND($S6232="VENCIDO",$K6232="KG",OR(Painel!$B$5="(Todos)",A6232=Painel!$B$5)*OR(Painel!$E$5="(Todos)",P6232=Painel!$E$5)),$J6232+ROW()/10000000,"")</f>
        <v/>
      </c>
    </row>
    <row r="6233" customFormat="false" ht="15" hidden="false" customHeight="false" outlineLevel="0" collapsed="false">
      <c r="A6233" s="29" t="s">
        <v>52</v>
      </c>
      <c r="B6233" s="29" t="s">
        <v>11695</v>
      </c>
      <c r="C6233" s="29" t="s">
        <v>4402</v>
      </c>
      <c r="D6233" s="29" t="s">
        <v>4403</v>
      </c>
      <c r="E6233" s="29" t="n">
        <v>1</v>
      </c>
      <c r="F6233" s="29"/>
      <c r="G6233" s="29" t="s">
        <v>11696</v>
      </c>
      <c r="H6233" s="30" t="n">
        <v>727.2</v>
      </c>
      <c r="I6233" s="31" t="n">
        <v>46217</v>
      </c>
      <c r="J6233" s="30" t="n">
        <v>727.2</v>
      </c>
      <c r="K6233" s="29" t="s">
        <v>120</v>
      </c>
      <c r="L6233" s="29" t="s">
        <v>2586</v>
      </c>
      <c r="M6233" s="29"/>
      <c r="N6233" s="29" t="s">
        <v>122</v>
      </c>
      <c r="O6233" s="31" t="n">
        <v>46756</v>
      </c>
      <c r="P6233" s="29" t="s">
        <v>123</v>
      </c>
      <c r="Q6233" s="29" t="n">
        <f aca="false">IFERROR(VALUE(L6233),"")</f>
        <v>68</v>
      </c>
      <c r="R6233" s="29" t="n">
        <f aca="true">IF(O6233="","",O6233-TODAY())</f>
        <v>471</v>
      </c>
      <c r="S6233" s="29" t="str">
        <f aca="false">IF(C6233="&lt;&lt; vazio &gt;&gt;","VAZIA",IF(AND(O6233&lt;&gt;"",R6233&lt;0),"VENCIDO",IF(AND(O6233&lt;&gt;"",R6233&lt;=Parametros!$B$10),"PRÓX. VENCIMENTO",IF(F6233="Q","QUALIDADE",IF(F6233="S","BLOQUEADO",IF(F6233="R","RESTRITO/DEVOLUÇÃO",IF(OR(N6233="QUAR",N6233="QRES"),"QUARENTENA",IF(OR(B6233="DESCARTE",B6233="DEVOLUÇÃO"),"DESCARTE/DEVOLUÇÃO",IF(AND(D6233="",K6233&lt;&gt;""),"SEM LOTE",IF(AND(Q6233&lt;&gt;"",Q6233&gt;=Parametros!$B$11),"PARADO/SEM GIRO","OK"))))))))))</f>
        <v>OK</v>
      </c>
      <c r="T6233" s="29" t="str">
        <f aca="false">IF(AND($S6233="PARADO/SEM GIRO",$K6233="KG",OR(Painel!$B$5="(Todos)",A6233=Painel!$B$5)*OR(Painel!$E$5="(Todos)",P6233=Painel!$E$5)),$J6233+ROW()/10000000,"")</f>
        <v/>
      </c>
      <c r="U6233" s="29" t="str">
        <f aca="false">IF(AND($S6233="VENCIDO",$K6233="KG",OR(Painel!$B$5="(Todos)",A6233=Painel!$B$5)*OR(Painel!$E$5="(Todos)",P6233=Painel!$E$5)),$J6233+ROW()/10000000,"")</f>
        <v/>
      </c>
    </row>
    <row r="6234" customFormat="false" ht="15" hidden="false" customHeight="false" outlineLevel="0" collapsed="false">
      <c r="A6234" s="29" t="s">
        <v>52</v>
      </c>
      <c r="B6234" s="29" t="s">
        <v>11697</v>
      </c>
      <c r="C6234" s="29" t="s">
        <v>437</v>
      </c>
      <c r="D6234" s="29" t="s">
        <v>11698</v>
      </c>
      <c r="E6234" s="29" t="n">
        <v>1</v>
      </c>
      <c r="F6234" s="29"/>
      <c r="G6234" s="29" t="s">
        <v>11699</v>
      </c>
      <c r="H6234" s="30" t="n">
        <v>24.24</v>
      </c>
      <c r="I6234" s="31" t="n">
        <v>46282</v>
      </c>
      <c r="J6234" s="30" t="n">
        <v>24.24</v>
      </c>
      <c r="K6234" s="29" t="s">
        <v>120</v>
      </c>
      <c r="L6234" s="29" t="s">
        <v>400</v>
      </c>
      <c r="M6234" s="29"/>
      <c r="N6234" s="29" t="s">
        <v>134</v>
      </c>
      <c r="O6234" s="31" t="n">
        <v>46324</v>
      </c>
      <c r="P6234" s="29" t="s">
        <v>123</v>
      </c>
      <c r="Q6234" s="29" t="n">
        <f aca="false">IFERROR(VALUE(L6234),"")</f>
        <v>3</v>
      </c>
      <c r="R6234" s="29" t="n">
        <f aca="true">IF(O6234="","",O6234-TODAY())</f>
        <v>39</v>
      </c>
      <c r="S6234" s="29" t="str">
        <f aca="false">IF(C6234="&lt;&lt; vazio &gt;&gt;","VAZIA",IF(AND(O6234&lt;&gt;"",R6234&lt;0),"VENCIDO",IF(AND(O6234&lt;&gt;"",R6234&lt;=Parametros!$B$10),"PRÓX. VENCIMENTO",IF(F6234="Q","QUALIDADE",IF(F6234="S","BLOQUEADO",IF(F6234="R","RESTRITO/DEVOLUÇÃO",IF(OR(N6234="QUAR",N6234="QRES"),"QUARENTENA",IF(OR(B6234="DESCARTE",B6234="DEVOLUÇÃO"),"DESCARTE/DEVOLUÇÃO",IF(AND(D6234="",K6234&lt;&gt;""),"SEM LOTE",IF(AND(Q6234&lt;&gt;"",Q6234&gt;=Parametros!$B$11),"PARADO/SEM GIRO","OK"))))))))))</f>
        <v>PRÓX. VENCIMENTO</v>
      </c>
      <c r="T6234" s="29" t="str">
        <f aca="false">IF(AND($S6234="PARADO/SEM GIRO",$K6234="KG",OR(Painel!$B$5="(Todos)",A6234=Painel!$B$5)*OR(Painel!$E$5="(Todos)",P6234=Painel!$E$5)),$J6234+ROW()/10000000,"")</f>
        <v/>
      </c>
      <c r="U6234" s="29" t="str">
        <f aca="false">IF(AND($S6234="VENCIDO",$K6234="KG",OR(Painel!$B$5="(Todos)",A6234=Painel!$B$5)*OR(Painel!$E$5="(Todos)",P6234=Painel!$E$5)),$J6234+ROW()/10000000,"")</f>
        <v/>
      </c>
    </row>
    <row r="6235" customFormat="false" ht="15" hidden="false" customHeight="false" outlineLevel="0" collapsed="false">
      <c r="A6235" s="29" t="s">
        <v>52</v>
      </c>
      <c r="B6235" s="29" t="s">
        <v>11700</v>
      </c>
      <c r="C6235" s="29" t="s">
        <v>115</v>
      </c>
      <c r="D6235" s="29"/>
      <c r="E6235" s="29" t="n">
        <v>0</v>
      </c>
      <c r="F6235" s="29"/>
      <c r="G6235" s="29"/>
      <c r="H6235" s="30" t="n">
        <v>0</v>
      </c>
      <c r="I6235" s="29"/>
      <c r="J6235" s="30" t="n">
        <v>0</v>
      </c>
      <c r="K6235" s="29"/>
      <c r="L6235" s="29" t="s">
        <v>116</v>
      </c>
      <c r="M6235" s="29"/>
      <c r="N6235" s="29"/>
      <c r="O6235" s="29"/>
      <c r="P6235" s="29"/>
      <c r="Q6235" s="29" t="n">
        <f aca="false">IFERROR(VALUE(L6235),"")</f>
        <v>0</v>
      </c>
      <c r="R6235" s="29" t="str">
        <f aca="true">IF(O6235="","",O6235-TODAY())</f>
        <v/>
      </c>
      <c r="S6235" s="29" t="str">
        <f aca="false">IF(C6235="&lt;&lt; vazio &gt;&gt;","VAZIA",IF(AND(O6235&lt;&gt;"",R6235&lt;0),"VENCIDO",IF(AND(O6235&lt;&gt;"",R6235&lt;=Parametros!$B$10),"PRÓX. VENCIMENTO",IF(F6235="Q","QUALIDADE",IF(F6235="S","BLOQUEADO",IF(F6235="R","RESTRITO/DEVOLUÇÃO",IF(OR(N6235="QUAR",N6235="QRES"),"QUARENTENA",IF(OR(B6235="DESCARTE",B6235="DEVOLUÇÃO"),"DESCARTE/DEVOLUÇÃO",IF(AND(D6235="",K6235&lt;&gt;""),"SEM LOTE",IF(AND(Q6235&lt;&gt;"",Q6235&gt;=Parametros!$B$11),"PARADO/SEM GIRO","OK"))))))))))</f>
        <v>VAZIA</v>
      </c>
      <c r="T6235" s="29" t="str">
        <f aca="false">IF(AND($S6235="PARADO/SEM GIRO",$K6235="KG",OR(Painel!$B$5="(Todos)",A6235=Painel!$B$5)*OR(Painel!$E$5="(Todos)",P6235=Painel!$E$5)),$J6235+ROW()/10000000,"")</f>
        <v/>
      </c>
      <c r="U6235" s="29" t="str">
        <f aca="false">IF(AND($S6235="VENCIDO",$K6235="KG",OR(Painel!$B$5="(Todos)",A6235=Painel!$B$5)*OR(Painel!$E$5="(Todos)",P6235=Painel!$E$5)),$J6235+ROW()/10000000,"")</f>
        <v/>
      </c>
    </row>
    <row r="6236" customFormat="false" ht="15" hidden="false" customHeight="false" outlineLevel="0" collapsed="false">
      <c r="A6236" s="29" t="s">
        <v>52</v>
      </c>
      <c r="B6236" s="29" t="s">
        <v>11701</v>
      </c>
      <c r="C6236" s="29" t="s">
        <v>383</v>
      </c>
      <c r="D6236" s="29" t="s">
        <v>384</v>
      </c>
      <c r="E6236" s="29" t="n">
        <v>1</v>
      </c>
      <c r="F6236" s="29"/>
      <c r="G6236" s="29" t="s">
        <v>11702</v>
      </c>
      <c r="H6236" s="30" t="n">
        <v>198</v>
      </c>
      <c r="I6236" s="31" t="n">
        <v>46282</v>
      </c>
      <c r="J6236" s="30" t="n">
        <v>198</v>
      </c>
      <c r="K6236" s="29" t="s">
        <v>120</v>
      </c>
      <c r="L6236" s="29" t="s">
        <v>182</v>
      </c>
      <c r="M6236" s="29"/>
      <c r="N6236" s="29" t="s">
        <v>122</v>
      </c>
      <c r="O6236" s="31" t="n">
        <v>46488</v>
      </c>
      <c r="P6236" s="29" t="s">
        <v>123</v>
      </c>
      <c r="Q6236" s="29" t="n">
        <f aca="false">IFERROR(VALUE(L6236),"")</f>
        <v>41</v>
      </c>
      <c r="R6236" s="29" t="n">
        <f aca="true">IF(O6236="","",O6236-TODAY())</f>
        <v>203</v>
      </c>
      <c r="S6236" s="29" t="str">
        <f aca="false">IF(C6236="&lt;&lt; vazio &gt;&gt;","VAZIA",IF(AND(O6236&lt;&gt;"",R6236&lt;0),"VENCIDO",IF(AND(O6236&lt;&gt;"",R6236&lt;=Parametros!$B$10),"PRÓX. VENCIMENTO",IF(F6236="Q","QUALIDADE",IF(F6236="S","BLOQUEADO",IF(F6236="R","RESTRITO/DEVOLUÇÃO",IF(OR(N6236="QUAR",N6236="QRES"),"QUARENTENA",IF(OR(B6236="DESCARTE",B6236="DEVOLUÇÃO"),"DESCARTE/DEVOLUÇÃO",IF(AND(D6236="",K6236&lt;&gt;""),"SEM LOTE",IF(AND(Q6236&lt;&gt;"",Q6236&gt;=Parametros!$B$11),"PARADO/SEM GIRO","OK"))))))))))</f>
        <v>OK</v>
      </c>
      <c r="T6236" s="29" t="str">
        <f aca="false">IF(AND($S6236="PARADO/SEM GIRO",$K6236="KG",OR(Painel!$B$5="(Todos)",A6236=Painel!$B$5)*OR(Painel!$E$5="(Todos)",P6236=Painel!$E$5)),$J6236+ROW()/10000000,"")</f>
        <v/>
      </c>
      <c r="U6236" s="29" t="str">
        <f aca="false">IF(AND($S6236="VENCIDO",$K6236="KG",OR(Painel!$B$5="(Todos)",A6236=Painel!$B$5)*OR(Painel!$E$5="(Todos)",P6236=Painel!$E$5)),$J6236+ROW()/10000000,"")</f>
        <v/>
      </c>
    </row>
    <row r="6237" customFormat="false" ht="15" hidden="false" customHeight="false" outlineLevel="0" collapsed="false">
      <c r="A6237" s="29" t="s">
        <v>52</v>
      </c>
      <c r="B6237" s="29" t="s">
        <v>11703</v>
      </c>
      <c r="C6237" s="29" t="s">
        <v>785</v>
      </c>
      <c r="D6237" s="29" t="s">
        <v>3540</v>
      </c>
      <c r="E6237" s="29" t="n">
        <v>1</v>
      </c>
      <c r="F6237" s="29"/>
      <c r="G6237" s="29" t="s">
        <v>11704</v>
      </c>
      <c r="H6237" s="30" t="n">
        <v>540</v>
      </c>
      <c r="I6237" s="31" t="n">
        <v>46276</v>
      </c>
      <c r="J6237" s="30" t="n">
        <v>540</v>
      </c>
      <c r="K6237" s="29" t="s">
        <v>120</v>
      </c>
      <c r="L6237" s="29" t="s">
        <v>133</v>
      </c>
      <c r="M6237" s="29"/>
      <c r="N6237" s="29" t="s">
        <v>122</v>
      </c>
      <c r="O6237" s="31" t="n">
        <v>46812</v>
      </c>
      <c r="P6237" s="29" t="s">
        <v>123</v>
      </c>
      <c r="Q6237" s="29" t="n">
        <f aca="false">IFERROR(VALUE(L6237),"")</f>
        <v>9</v>
      </c>
      <c r="R6237" s="29" t="n">
        <f aca="true">IF(O6237="","",O6237-TODAY())</f>
        <v>527</v>
      </c>
      <c r="S6237" s="29" t="str">
        <f aca="false">IF(C6237="&lt;&lt; vazio &gt;&gt;","VAZIA",IF(AND(O6237&lt;&gt;"",R6237&lt;0),"VENCIDO",IF(AND(O6237&lt;&gt;"",R6237&lt;=Parametros!$B$10),"PRÓX. VENCIMENTO",IF(F6237="Q","QUALIDADE",IF(F6237="S","BLOQUEADO",IF(F6237="R","RESTRITO/DEVOLUÇÃO",IF(OR(N6237="QUAR",N6237="QRES"),"QUARENTENA",IF(OR(B6237="DESCARTE",B6237="DEVOLUÇÃO"),"DESCARTE/DEVOLUÇÃO",IF(AND(D6237="",K6237&lt;&gt;""),"SEM LOTE",IF(AND(Q6237&lt;&gt;"",Q6237&gt;=Parametros!$B$11),"PARADO/SEM GIRO","OK"))))))))))</f>
        <v>OK</v>
      </c>
      <c r="T6237" s="29" t="str">
        <f aca="false">IF(AND($S6237="PARADO/SEM GIRO",$K6237="KG",OR(Painel!$B$5="(Todos)",A6237=Painel!$B$5)*OR(Painel!$E$5="(Todos)",P6237=Painel!$E$5)),$J6237+ROW()/10000000,"")</f>
        <v/>
      </c>
      <c r="U6237" s="29" t="str">
        <f aca="false">IF(AND($S6237="VENCIDO",$K6237="KG",OR(Painel!$B$5="(Todos)",A6237=Painel!$B$5)*OR(Painel!$E$5="(Todos)",P6237=Painel!$E$5)),$J6237+ROW()/10000000,"")</f>
        <v/>
      </c>
    </row>
    <row r="6238" customFormat="false" ht="15" hidden="false" customHeight="false" outlineLevel="0" collapsed="false">
      <c r="A6238" s="29" t="s">
        <v>52</v>
      </c>
      <c r="B6238" s="29" t="s">
        <v>11705</v>
      </c>
      <c r="C6238" s="29" t="s">
        <v>2700</v>
      </c>
      <c r="D6238" s="29" t="s">
        <v>11706</v>
      </c>
      <c r="E6238" s="29" t="n">
        <v>1</v>
      </c>
      <c r="F6238" s="29"/>
      <c r="G6238" s="29" t="s">
        <v>11707</v>
      </c>
      <c r="H6238" s="30" t="n">
        <v>240</v>
      </c>
      <c r="I6238" s="31" t="n">
        <v>46282</v>
      </c>
      <c r="J6238" s="30" t="n">
        <v>240</v>
      </c>
      <c r="K6238" s="29" t="s">
        <v>120</v>
      </c>
      <c r="L6238" s="29" t="s">
        <v>400</v>
      </c>
      <c r="M6238" s="29"/>
      <c r="N6238" s="29" t="s">
        <v>122</v>
      </c>
      <c r="O6238" s="31" t="n">
        <v>46398</v>
      </c>
      <c r="P6238" s="29" t="s">
        <v>123</v>
      </c>
      <c r="Q6238" s="29" t="n">
        <f aca="false">IFERROR(VALUE(L6238),"")</f>
        <v>3</v>
      </c>
      <c r="R6238" s="29" t="n">
        <f aca="true">IF(O6238="","",O6238-TODAY())</f>
        <v>113</v>
      </c>
      <c r="S6238" s="29" t="str">
        <f aca="false">IF(C6238="&lt;&lt; vazio &gt;&gt;","VAZIA",IF(AND(O6238&lt;&gt;"",R6238&lt;0),"VENCIDO",IF(AND(O6238&lt;&gt;"",R6238&lt;=Parametros!$B$10),"PRÓX. VENCIMENTO",IF(F6238="Q","QUALIDADE",IF(F6238="S","BLOQUEADO",IF(F6238="R","RESTRITO/DEVOLUÇÃO",IF(OR(N6238="QUAR",N6238="QRES"),"QUARENTENA",IF(OR(B6238="DESCARTE",B6238="DEVOLUÇÃO"),"DESCARTE/DEVOLUÇÃO",IF(AND(D6238="",K6238&lt;&gt;""),"SEM LOTE",IF(AND(Q6238&lt;&gt;"",Q6238&gt;=Parametros!$B$11),"PARADO/SEM GIRO","OK"))))))))))</f>
        <v>OK</v>
      </c>
      <c r="T6238" s="29" t="str">
        <f aca="false">IF(AND($S6238="PARADO/SEM GIRO",$K6238="KG",OR(Painel!$B$5="(Todos)",A6238=Painel!$B$5)*OR(Painel!$E$5="(Todos)",P6238=Painel!$E$5)),$J6238+ROW()/10000000,"")</f>
        <v/>
      </c>
      <c r="U6238" s="29" t="str">
        <f aca="false">IF(AND($S6238="VENCIDO",$K6238="KG",OR(Painel!$B$5="(Todos)",A6238=Painel!$B$5)*OR(Painel!$E$5="(Todos)",P6238=Painel!$E$5)),$J6238+ROW()/10000000,"")</f>
        <v/>
      </c>
    </row>
    <row r="6239" customFormat="false" ht="15" hidden="false" customHeight="false" outlineLevel="0" collapsed="false">
      <c r="A6239" s="29" t="s">
        <v>52</v>
      </c>
      <c r="B6239" s="29" t="s">
        <v>11708</v>
      </c>
      <c r="C6239" s="29" t="s">
        <v>161</v>
      </c>
      <c r="D6239" s="29" t="s">
        <v>2923</v>
      </c>
      <c r="E6239" s="29" t="n">
        <v>1</v>
      </c>
      <c r="F6239" s="29"/>
      <c r="G6239" s="29" t="s">
        <v>11709</v>
      </c>
      <c r="H6239" s="30" t="n">
        <v>999.9</v>
      </c>
      <c r="I6239" s="31" t="n">
        <v>46220</v>
      </c>
      <c r="J6239" s="30" t="n">
        <v>999.9</v>
      </c>
      <c r="K6239" s="29" t="s">
        <v>120</v>
      </c>
      <c r="L6239" s="29" t="s">
        <v>2925</v>
      </c>
      <c r="M6239" s="29"/>
      <c r="N6239" s="29" t="s">
        <v>122</v>
      </c>
      <c r="O6239" s="31" t="n">
        <v>46765</v>
      </c>
      <c r="P6239" s="29" t="s">
        <v>123</v>
      </c>
      <c r="Q6239" s="29" t="n">
        <f aca="false">IFERROR(VALUE(L6239),"")</f>
        <v>65</v>
      </c>
      <c r="R6239" s="29" t="n">
        <f aca="true">IF(O6239="","",O6239-TODAY())</f>
        <v>480</v>
      </c>
      <c r="S6239" s="29" t="str">
        <f aca="false">IF(C6239="&lt;&lt; vazio &gt;&gt;","VAZIA",IF(AND(O6239&lt;&gt;"",R6239&lt;0),"VENCIDO",IF(AND(O6239&lt;&gt;"",R6239&lt;=Parametros!$B$10),"PRÓX. VENCIMENTO",IF(F6239="Q","QUALIDADE",IF(F6239="S","BLOQUEADO",IF(F6239="R","RESTRITO/DEVOLUÇÃO",IF(OR(N6239="QUAR",N6239="QRES"),"QUARENTENA",IF(OR(B6239="DESCARTE",B6239="DEVOLUÇÃO"),"DESCARTE/DEVOLUÇÃO",IF(AND(D6239="",K6239&lt;&gt;""),"SEM LOTE",IF(AND(Q6239&lt;&gt;"",Q6239&gt;=Parametros!$B$11),"PARADO/SEM GIRO","OK"))))))))))</f>
        <v>OK</v>
      </c>
      <c r="T6239" s="29" t="str">
        <f aca="false">IF(AND($S6239="PARADO/SEM GIRO",$K6239="KG",OR(Painel!$B$5="(Todos)",A6239=Painel!$B$5)*OR(Painel!$E$5="(Todos)",P6239=Painel!$E$5)),$J6239+ROW()/10000000,"")</f>
        <v/>
      </c>
      <c r="U6239" s="29" t="str">
        <f aca="false">IF(AND($S6239="VENCIDO",$K6239="KG",OR(Painel!$B$5="(Todos)",A6239=Painel!$B$5)*OR(Painel!$E$5="(Todos)",P6239=Painel!$E$5)),$J6239+ROW()/10000000,"")</f>
        <v/>
      </c>
    </row>
    <row r="6240" customFormat="false" ht="15" hidden="false" customHeight="false" outlineLevel="0" collapsed="false">
      <c r="A6240" s="29" t="s">
        <v>52</v>
      </c>
      <c r="B6240" s="29" t="s">
        <v>11710</v>
      </c>
      <c r="C6240" s="29" t="s">
        <v>876</v>
      </c>
      <c r="D6240" s="29" t="s">
        <v>11401</v>
      </c>
      <c r="E6240" s="29" t="n">
        <v>1</v>
      </c>
      <c r="F6240" s="29"/>
      <c r="G6240" s="29" t="s">
        <v>11711</v>
      </c>
      <c r="H6240" s="30" t="n">
        <v>720</v>
      </c>
      <c r="I6240" s="31" t="n">
        <v>46276</v>
      </c>
      <c r="J6240" s="30" t="n">
        <v>720</v>
      </c>
      <c r="K6240" s="29" t="s">
        <v>120</v>
      </c>
      <c r="L6240" s="29" t="s">
        <v>133</v>
      </c>
      <c r="M6240" s="29"/>
      <c r="N6240" s="29" t="s">
        <v>122</v>
      </c>
      <c r="O6240" s="31" t="n">
        <v>46819</v>
      </c>
      <c r="P6240" s="29" t="s">
        <v>123</v>
      </c>
      <c r="Q6240" s="29" t="n">
        <f aca="false">IFERROR(VALUE(L6240),"")</f>
        <v>9</v>
      </c>
      <c r="R6240" s="29" t="n">
        <f aca="true">IF(O6240="","",O6240-TODAY())</f>
        <v>534</v>
      </c>
      <c r="S6240" s="29" t="str">
        <f aca="false">IF(C6240="&lt;&lt; vazio &gt;&gt;","VAZIA",IF(AND(O6240&lt;&gt;"",R6240&lt;0),"VENCIDO",IF(AND(O6240&lt;&gt;"",R6240&lt;=Parametros!$B$10),"PRÓX. VENCIMENTO",IF(F6240="Q","QUALIDADE",IF(F6240="S","BLOQUEADO",IF(F6240="R","RESTRITO/DEVOLUÇÃO",IF(OR(N6240="QUAR",N6240="QRES"),"QUARENTENA",IF(OR(B6240="DESCARTE",B6240="DEVOLUÇÃO"),"DESCARTE/DEVOLUÇÃO",IF(AND(D6240="",K6240&lt;&gt;""),"SEM LOTE",IF(AND(Q6240&lt;&gt;"",Q6240&gt;=Parametros!$B$11),"PARADO/SEM GIRO","OK"))))))))))</f>
        <v>OK</v>
      </c>
      <c r="T6240" s="29" t="str">
        <f aca="false">IF(AND($S6240="PARADO/SEM GIRO",$K6240="KG",OR(Painel!$B$5="(Todos)",A6240=Painel!$B$5)*OR(Painel!$E$5="(Todos)",P6240=Painel!$E$5)),$J6240+ROW()/10000000,"")</f>
        <v/>
      </c>
      <c r="U6240" s="29" t="str">
        <f aca="false">IF(AND($S6240="VENCIDO",$K6240="KG",OR(Painel!$B$5="(Todos)",A6240=Painel!$B$5)*OR(Painel!$E$5="(Todos)",P6240=Painel!$E$5)),$J6240+ROW()/10000000,"")</f>
        <v/>
      </c>
    </row>
    <row r="6241" customFormat="false" ht="15" hidden="false" customHeight="false" outlineLevel="0" collapsed="false">
      <c r="A6241" s="29" t="s">
        <v>52</v>
      </c>
      <c r="B6241" s="29" t="s">
        <v>11712</v>
      </c>
      <c r="C6241" s="29" t="s">
        <v>115</v>
      </c>
      <c r="D6241" s="29"/>
      <c r="E6241" s="29" t="n">
        <v>0</v>
      </c>
      <c r="F6241" s="29"/>
      <c r="G6241" s="29"/>
      <c r="H6241" s="30" t="n">
        <v>0</v>
      </c>
      <c r="I6241" s="29"/>
      <c r="J6241" s="30" t="n">
        <v>0</v>
      </c>
      <c r="K6241" s="29"/>
      <c r="L6241" s="29" t="s">
        <v>116</v>
      </c>
      <c r="M6241" s="29"/>
      <c r="N6241" s="29"/>
      <c r="O6241" s="29"/>
      <c r="P6241" s="29"/>
      <c r="Q6241" s="29" t="n">
        <f aca="false">IFERROR(VALUE(L6241),"")</f>
        <v>0</v>
      </c>
      <c r="R6241" s="29" t="str">
        <f aca="true">IF(O6241="","",O6241-TODAY())</f>
        <v/>
      </c>
      <c r="S6241" s="29" t="str">
        <f aca="false">IF(C6241="&lt;&lt; vazio &gt;&gt;","VAZIA",IF(AND(O6241&lt;&gt;"",R6241&lt;0),"VENCIDO",IF(AND(O6241&lt;&gt;"",R6241&lt;=Parametros!$B$10),"PRÓX. VENCIMENTO",IF(F6241="Q","QUALIDADE",IF(F6241="S","BLOQUEADO",IF(F6241="R","RESTRITO/DEVOLUÇÃO",IF(OR(N6241="QUAR",N6241="QRES"),"QUARENTENA",IF(OR(B6241="DESCARTE",B6241="DEVOLUÇÃO"),"DESCARTE/DEVOLUÇÃO",IF(AND(D6241="",K6241&lt;&gt;""),"SEM LOTE",IF(AND(Q6241&lt;&gt;"",Q6241&gt;=Parametros!$B$11),"PARADO/SEM GIRO","OK"))))))))))</f>
        <v>VAZIA</v>
      </c>
      <c r="T6241" s="29" t="str">
        <f aca="false">IF(AND($S6241="PARADO/SEM GIRO",$K6241="KG",OR(Painel!$B$5="(Todos)",A6241=Painel!$B$5)*OR(Painel!$E$5="(Todos)",P6241=Painel!$E$5)),$J6241+ROW()/10000000,"")</f>
        <v/>
      </c>
      <c r="U6241" s="29" t="str">
        <f aca="false">IF(AND($S6241="VENCIDO",$K6241="KG",OR(Painel!$B$5="(Todos)",A6241=Painel!$B$5)*OR(Painel!$E$5="(Todos)",P6241=Painel!$E$5)),$J6241+ROW()/10000000,"")</f>
        <v/>
      </c>
    </row>
    <row r="6242" customFormat="false" ht="15" hidden="false" customHeight="false" outlineLevel="0" collapsed="false">
      <c r="A6242" s="29" t="s">
        <v>52</v>
      </c>
      <c r="B6242" s="29" t="s">
        <v>11713</v>
      </c>
      <c r="C6242" s="29" t="s">
        <v>785</v>
      </c>
      <c r="D6242" s="29" t="s">
        <v>4333</v>
      </c>
      <c r="E6242" s="29" t="n">
        <v>1</v>
      </c>
      <c r="F6242" s="29"/>
      <c r="G6242" s="29" t="s">
        <v>11714</v>
      </c>
      <c r="H6242" s="30" t="n">
        <v>460</v>
      </c>
      <c r="I6242" s="31" t="n">
        <v>46276</v>
      </c>
      <c r="J6242" s="30" t="n">
        <v>460</v>
      </c>
      <c r="K6242" s="29" t="s">
        <v>120</v>
      </c>
      <c r="L6242" s="29" t="s">
        <v>133</v>
      </c>
      <c r="M6242" s="29"/>
      <c r="N6242" s="29" t="s">
        <v>122</v>
      </c>
      <c r="O6242" s="31" t="n">
        <v>46811</v>
      </c>
      <c r="P6242" s="29" t="s">
        <v>123</v>
      </c>
      <c r="Q6242" s="29" t="n">
        <f aca="false">IFERROR(VALUE(L6242),"")</f>
        <v>9</v>
      </c>
      <c r="R6242" s="29" t="n">
        <f aca="true">IF(O6242="","",O6242-TODAY())</f>
        <v>526</v>
      </c>
      <c r="S6242" s="29" t="str">
        <f aca="false">IF(C6242="&lt;&lt; vazio &gt;&gt;","VAZIA",IF(AND(O6242&lt;&gt;"",R6242&lt;0),"VENCIDO",IF(AND(O6242&lt;&gt;"",R6242&lt;=Parametros!$B$10),"PRÓX. VENCIMENTO",IF(F6242="Q","QUALIDADE",IF(F6242="S","BLOQUEADO",IF(F6242="R","RESTRITO/DEVOLUÇÃO",IF(OR(N6242="QUAR",N6242="QRES"),"QUARENTENA",IF(OR(B6242="DESCARTE",B6242="DEVOLUÇÃO"),"DESCARTE/DEVOLUÇÃO",IF(AND(D6242="",K6242&lt;&gt;""),"SEM LOTE",IF(AND(Q6242&lt;&gt;"",Q6242&gt;=Parametros!$B$11),"PARADO/SEM GIRO","OK"))))))))))</f>
        <v>OK</v>
      </c>
      <c r="T6242" s="29" t="str">
        <f aca="false">IF(AND($S6242="PARADO/SEM GIRO",$K6242="KG",OR(Painel!$B$5="(Todos)",A6242=Painel!$B$5)*OR(Painel!$E$5="(Todos)",P6242=Painel!$E$5)),$J6242+ROW()/10000000,"")</f>
        <v/>
      </c>
      <c r="U6242" s="29" t="str">
        <f aca="false">IF(AND($S6242="VENCIDO",$K6242="KG",OR(Painel!$B$5="(Todos)",A6242=Painel!$B$5)*OR(Painel!$E$5="(Todos)",P6242=Painel!$E$5)),$J6242+ROW()/10000000,"")</f>
        <v/>
      </c>
    </row>
    <row r="6243" customFormat="false" ht="15" hidden="false" customHeight="false" outlineLevel="0" collapsed="false">
      <c r="A6243" s="29" t="s">
        <v>52</v>
      </c>
      <c r="B6243" s="29" t="s">
        <v>11715</v>
      </c>
      <c r="C6243" s="29" t="s">
        <v>1259</v>
      </c>
      <c r="D6243" s="29" t="s">
        <v>6269</v>
      </c>
      <c r="E6243" s="29" t="n">
        <v>1</v>
      </c>
      <c r="F6243" s="29"/>
      <c r="G6243" s="29" t="s">
        <v>11716</v>
      </c>
      <c r="H6243" s="30" t="n">
        <v>384</v>
      </c>
      <c r="I6243" s="31" t="n">
        <v>46235</v>
      </c>
      <c r="J6243" s="30" t="n">
        <v>384</v>
      </c>
      <c r="K6243" s="29" t="s">
        <v>120</v>
      </c>
      <c r="L6243" s="29" t="s">
        <v>694</v>
      </c>
      <c r="M6243" s="29"/>
      <c r="N6243" s="29" t="s">
        <v>122</v>
      </c>
      <c r="O6243" s="31" t="n">
        <v>46437</v>
      </c>
      <c r="P6243" s="29" t="s">
        <v>123</v>
      </c>
      <c r="Q6243" s="29" t="n">
        <f aca="false">IFERROR(VALUE(L6243),"")</f>
        <v>50</v>
      </c>
      <c r="R6243" s="29" t="n">
        <f aca="true">IF(O6243="","",O6243-TODAY())</f>
        <v>152</v>
      </c>
      <c r="S6243" s="29" t="str">
        <f aca="false">IF(C6243="&lt;&lt; vazio &gt;&gt;","VAZIA",IF(AND(O6243&lt;&gt;"",R6243&lt;0),"VENCIDO",IF(AND(O6243&lt;&gt;"",R6243&lt;=Parametros!$B$10),"PRÓX. VENCIMENTO",IF(F6243="Q","QUALIDADE",IF(F6243="S","BLOQUEADO",IF(F6243="R","RESTRITO/DEVOLUÇÃO",IF(OR(N6243="QUAR",N6243="QRES"),"QUARENTENA",IF(OR(B6243="DESCARTE",B6243="DEVOLUÇÃO"),"DESCARTE/DEVOLUÇÃO",IF(AND(D6243="",K6243&lt;&gt;""),"SEM LOTE",IF(AND(Q6243&lt;&gt;"",Q6243&gt;=Parametros!$B$11),"PARADO/SEM GIRO","OK"))))))))))</f>
        <v>OK</v>
      </c>
      <c r="T6243" s="29" t="str">
        <f aca="false">IF(AND($S6243="PARADO/SEM GIRO",$K6243="KG",OR(Painel!$B$5="(Todos)",A6243=Painel!$B$5)*OR(Painel!$E$5="(Todos)",P6243=Painel!$E$5)),$J6243+ROW()/10000000,"")</f>
        <v/>
      </c>
      <c r="U6243" s="29" t="str">
        <f aca="false">IF(AND($S6243="VENCIDO",$K6243="KG",OR(Painel!$B$5="(Todos)",A6243=Painel!$B$5)*OR(Painel!$E$5="(Todos)",P6243=Painel!$E$5)),$J6243+ROW()/10000000,"")</f>
        <v/>
      </c>
    </row>
    <row r="6244" customFormat="false" ht="15" hidden="false" customHeight="false" outlineLevel="0" collapsed="false">
      <c r="A6244" s="29" t="s">
        <v>52</v>
      </c>
      <c r="B6244" s="29" t="s">
        <v>11717</v>
      </c>
      <c r="C6244" s="29" t="s">
        <v>533</v>
      </c>
      <c r="D6244" s="29" t="s">
        <v>11463</v>
      </c>
      <c r="E6244" s="29" t="n">
        <v>1</v>
      </c>
      <c r="F6244" s="29"/>
      <c r="G6244" s="29" t="s">
        <v>11718</v>
      </c>
      <c r="H6244" s="30" t="n">
        <v>432</v>
      </c>
      <c r="I6244" s="31" t="n">
        <v>46073</v>
      </c>
      <c r="J6244" s="30" t="n">
        <v>432</v>
      </c>
      <c r="K6244" s="29" t="s">
        <v>120</v>
      </c>
      <c r="L6244" s="29" t="s">
        <v>11465</v>
      </c>
      <c r="M6244" s="29"/>
      <c r="N6244" s="29" t="s">
        <v>122</v>
      </c>
      <c r="O6244" s="31" t="n">
        <v>46614</v>
      </c>
      <c r="P6244" s="29" t="s">
        <v>123</v>
      </c>
      <c r="Q6244" s="29" t="n">
        <f aca="false">IFERROR(VALUE(L6244),"")</f>
        <v>212</v>
      </c>
      <c r="R6244" s="29" t="n">
        <f aca="true">IF(O6244="","",O6244-TODAY())</f>
        <v>329</v>
      </c>
      <c r="S6244" s="29" t="str">
        <f aca="false">IF(C6244="&lt;&lt; vazio &gt;&gt;","VAZIA",IF(AND(O6244&lt;&gt;"",R6244&lt;0),"VENCIDO",IF(AND(O6244&lt;&gt;"",R6244&lt;=Parametros!$B$10),"PRÓX. VENCIMENTO",IF(F6244="Q","QUALIDADE",IF(F6244="S","BLOQUEADO",IF(F6244="R","RESTRITO/DEVOLUÇÃO",IF(OR(N6244="QUAR",N6244="QRES"),"QUARENTENA",IF(OR(B6244="DESCARTE",B6244="DEVOLUÇÃO"),"DESCARTE/DEVOLUÇÃO",IF(AND(D6244="",K6244&lt;&gt;""),"SEM LOTE",IF(AND(Q6244&lt;&gt;"",Q6244&gt;=Parametros!$B$11),"PARADO/SEM GIRO","OK"))))))))))</f>
        <v>PARADO/SEM GIRO</v>
      </c>
      <c r="T6244" s="29" t="n">
        <f aca="false">IF(AND($S6244="PARADO/SEM GIRO",$K6244="KG",OR(Painel!$B$5="(Todos)",A6244=Painel!$B$5)*OR(Painel!$E$5="(Todos)",P6244=Painel!$E$5)),$J6244+ROW()/10000000,"")</f>
        <v>432.0006244</v>
      </c>
      <c r="U6244" s="29" t="str">
        <f aca="false">IF(AND($S6244="VENCIDO",$K6244="KG",OR(Painel!$B$5="(Todos)",A6244=Painel!$B$5)*OR(Painel!$E$5="(Todos)",P6244=Painel!$E$5)),$J6244+ROW()/10000000,"")</f>
        <v/>
      </c>
    </row>
    <row r="6245" customFormat="false" ht="15" hidden="false" customHeight="false" outlineLevel="0" collapsed="false">
      <c r="A6245" s="29" t="s">
        <v>52</v>
      </c>
      <c r="B6245" s="29" t="s">
        <v>11719</v>
      </c>
      <c r="C6245" s="29" t="s">
        <v>4484</v>
      </c>
      <c r="D6245" s="29" t="s">
        <v>8080</v>
      </c>
      <c r="E6245" s="29" t="n">
        <v>1</v>
      </c>
      <c r="F6245" s="29"/>
      <c r="G6245" s="29" t="s">
        <v>11720</v>
      </c>
      <c r="H6245" s="30" t="n">
        <v>470</v>
      </c>
      <c r="I6245" s="31" t="n">
        <v>46235</v>
      </c>
      <c r="J6245" s="30" t="n">
        <v>470</v>
      </c>
      <c r="K6245" s="29" t="s">
        <v>120</v>
      </c>
      <c r="L6245" s="29" t="s">
        <v>694</v>
      </c>
      <c r="M6245" s="29"/>
      <c r="N6245" s="29" t="s">
        <v>122</v>
      </c>
      <c r="O6245" s="31" t="n">
        <v>46577</v>
      </c>
      <c r="P6245" s="29" t="s">
        <v>123</v>
      </c>
      <c r="Q6245" s="29" t="n">
        <f aca="false">IFERROR(VALUE(L6245),"")</f>
        <v>50</v>
      </c>
      <c r="R6245" s="29" t="n">
        <f aca="true">IF(O6245="","",O6245-TODAY())</f>
        <v>292</v>
      </c>
      <c r="S6245" s="29" t="str">
        <f aca="false">IF(C6245="&lt;&lt; vazio &gt;&gt;","VAZIA",IF(AND(O6245&lt;&gt;"",R6245&lt;0),"VENCIDO",IF(AND(O6245&lt;&gt;"",R6245&lt;=Parametros!$B$10),"PRÓX. VENCIMENTO",IF(F6245="Q","QUALIDADE",IF(F6245="S","BLOQUEADO",IF(F6245="R","RESTRITO/DEVOLUÇÃO",IF(OR(N6245="QUAR",N6245="QRES"),"QUARENTENA",IF(OR(B6245="DESCARTE",B6245="DEVOLUÇÃO"),"DESCARTE/DEVOLUÇÃO",IF(AND(D6245="",K6245&lt;&gt;""),"SEM LOTE",IF(AND(Q6245&lt;&gt;"",Q6245&gt;=Parametros!$B$11),"PARADO/SEM GIRO","OK"))))))))))</f>
        <v>OK</v>
      </c>
      <c r="T6245" s="29" t="str">
        <f aca="false">IF(AND($S6245="PARADO/SEM GIRO",$K6245="KG",OR(Painel!$B$5="(Todos)",A6245=Painel!$B$5)*OR(Painel!$E$5="(Todos)",P6245=Painel!$E$5)),$J6245+ROW()/10000000,"")</f>
        <v/>
      </c>
      <c r="U6245" s="29" t="str">
        <f aca="false">IF(AND($S6245="VENCIDO",$K6245="KG",OR(Painel!$B$5="(Todos)",A6245=Painel!$B$5)*OR(Painel!$E$5="(Todos)",P6245=Painel!$E$5)),$J6245+ROW()/10000000,"")</f>
        <v/>
      </c>
    </row>
    <row r="6246" customFormat="false" ht="15" hidden="false" customHeight="false" outlineLevel="0" collapsed="false">
      <c r="A6246" s="29" t="s">
        <v>52</v>
      </c>
      <c r="B6246" s="29" t="s">
        <v>11721</v>
      </c>
      <c r="C6246" s="29" t="s">
        <v>567</v>
      </c>
      <c r="D6246" s="29" t="s">
        <v>11722</v>
      </c>
      <c r="E6246" s="29" t="n">
        <v>1</v>
      </c>
      <c r="F6246" s="29"/>
      <c r="G6246" s="29" t="s">
        <v>11723</v>
      </c>
      <c r="H6246" s="30" t="n">
        <v>509.04</v>
      </c>
      <c r="I6246" s="31" t="n">
        <v>46284</v>
      </c>
      <c r="J6246" s="30" t="n">
        <v>509.04</v>
      </c>
      <c r="K6246" s="29" t="s">
        <v>120</v>
      </c>
      <c r="L6246" s="29" t="s">
        <v>694</v>
      </c>
      <c r="M6246" s="29"/>
      <c r="N6246" s="29" t="s">
        <v>122</v>
      </c>
      <c r="O6246" s="31" t="n">
        <v>46420</v>
      </c>
      <c r="P6246" s="29" t="s">
        <v>123</v>
      </c>
      <c r="Q6246" s="29" t="n">
        <f aca="false">IFERROR(VALUE(L6246),"")</f>
        <v>50</v>
      </c>
      <c r="R6246" s="29" t="n">
        <f aca="true">IF(O6246="","",O6246-TODAY())</f>
        <v>135</v>
      </c>
      <c r="S6246" s="29" t="str">
        <f aca="false">IF(C6246="&lt;&lt; vazio &gt;&gt;","VAZIA",IF(AND(O6246&lt;&gt;"",R6246&lt;0),"VENCIDO",IF(AND(O6246&lt;&gt;"",R6246&lt;=Parametros!$B$10),"PRÓX. VENCIMENTO",IF(F6246="Q","QUALIDADE",IF(F6246="S","BLOQUEADO",IF(F6246="R","RESTRITO/DEVOLUÇÃO",IF(OR(N6246="QUAR",N6246="QRES"),"QUARENTENA",IF(OR(B6246="DESCARTE",B6246="DEVOLUÇÃO"),"DESCARTE/DEVOLUÇÃO",IF(AND(D6246="",K6246&lt;&gt;""),"SEM LOTE",IF(AND(Q6246&lt;&gt;"",Q6246&gt;=Parametros!$B$11),"PARADO/SEM GIRO","OK"))))))))))</f>
        <v>OK</v>
      </c>
      <c r="T6246" s="29" t="str">
        <f aca="false">IF(AND($S6246="PARADO/SEM GIRO",$K6246="KG",OR(Painel!$B$5="(Todos)",A6246=Painel!$B$5)*OR(Painel!$E$5="(Todos)",P6246=Painel!$E$5)),$J6246+ROW()/10000000,"")</f>
        <v/>
      </c>
      <c r="U6246" s="29" t="str">
        <f aca="false">IF(AND($S6246="VENCIDO",$K6246="KG",OR(Painel!$B$5="(Todos)",A6246=Painel!$B$5)*OR(Painel!$E$5="(Todos)",P6246=Painel!$E$5)),$J6246+ROW()/10000000,"")</f>
        <v/>
      </c>
    </row>
    <row r="6247" customFormat="false" ht="15" hidden="false" customHeight="false" outlineLevel="0" collapsed="false">
      <c r="A6247" s="29" t="s">
        <v>52</v>
      </c>
      <c r="B6247" s="29" t="s">
        <v>11724</v>
      </c>
      <c r="C6247" s="29" t="s">
        <v>11725</v>
      </c>
      <c r="D6247" s="29" t="s">
        <v>11726</v>
      </c>
      <c r="E6247" s="29" t="n">
        <v>1</v>
      </c>
      <c r="F6247" s="29"/>
      <c r="G6247" s="29" t="s">
        <v>11727</v>
      </c>
      <c r="H6247" s="30" t="n">
        <v>246.4</v>
      </c>
      <c r="I6247" s="31" t="n">
        <v>46239</v>
      </c>
      <c r="J6247" s="30" t="n">
        <v>246.4</v>
      </c>
      <c r="K6247" s="29" t="s">
        <v>120</v>
      </c>
      <c r="L6247" s="29" t="s">
        <v>5403</v>
      </c>
      <c r="M6247" s="29"/>
      <c r="N6247" s="29" t="s">
        <v>122</v>
      </c>
      <c r="O6247" s="31" t="n">
        <v>46438</v>
      </c>
      <c r="P6247" s="29" t="s">
        <v>123</v>
      </c>
      <c r="Q6247" s="29" t="n">
        <f aca="false">IFERROR(VALUE(L6247),"")</f>
        <v>46</v>
      </c>
      <c r="R6247" s="29" t="n">
        <f aca="true">IF(O6247="","",O6247-TODAY())</f>
        <v>153</v>
      </c>
      <c r="S6247" s="29" t="str">
        <f aca="false">IF(C6247="&lt;&lt; vazio &gt;&gt;","VAZIA",IF(AND(O6247&lt;&gt;"",R6247&lt;0),"VENCIDO",IF(AND(O6247&lt;&gt;"",R6247&lt;=Parametros!$B$10),"PRÓX. VENCIMENTO",IF(F6247="Q","QUALIDADE",IF(F6247="S","BLOQUEADO",IF(F6247="R","RESTRITO/DEVOLUÇÃO",IF(OR(N6247="QUAR",N6247="QRES"),"QUARENTENA",IF(OR(B6247="DESCARTE",B6247="DEVOLUÇÃO"),"DESCARTE/DEVOLUÇÃO",IF(AND(D6247="",K6247&lt;&gt;""),"SEM LOTE",IF(AND(Q6247&lt;&gt;"",Q6247&gt;=Parametros!$B$11),"PARADO/SEM GIRO","OK"))))))))))</f>
        <v>OK</v>
      </c>
      <c r="T6247" s="29" t="str">
        <f aca="false">IF(AND($S6247="PARADO/SEM GIRO",$K6247="KG",OR(Painel!$B$5="(Todos)",A6247=Painel!$B$5)*OR(Painel!$E$5="(Todos)",P6247=Painel!$E$5)),$J6247+ROW()/10000000,"")</f>
        <v/>
      </c>
      <c r="U6247" s="29" t="str">
        <f aca="false">IF(AND($S6247="VENCIDO",$K6247="KG",OR(Painel!$B$5="(Todos)",A6247=Painel!$B$5)*OR(Painel!$E$5="(Todos)",P6247=Painel!$E$5)),$J6247+ROW()/10000000,"")</f>
        <v/>
      </c>
    </row>
    <row r="6248" customFormat="false" ht="15" hidden="false" customHeight="false" outlineLevel="0" collapsed="false">
      <c r="A6248" s="29" t="s">
        <v>52</v>
      </c>
      <c r="B6248" s="29" t="s">
        <v>11728</v>
      </c>
      <c r="C6248" s="29" t="s">
        <v>186</v>
      </c>
      <c r="D6248" s="29" t="s">
        <v>7310</v>
      </c>
      <c r="E6248" s="29" t="n">
        <v>1</v>
      </c>
      <c r="F6248" s="29"/>
      <c r="G6248" s="29" t="s">
        <v>11729</v>
      </c>
      <c r="H6248" s="30" t="n">
        <v>777</v>
      </c>
      <c r="I6248" s="31" t="n">
        <v>46235</v>
      </c>
      <c r="J6248" s="30" t="n">
        <v>777</v>
      </c>
      <c r="K6248" s="29" t="s">
        <v>120</v>
      </c>
      <c r="L6248" s="29" t="s">
        <v>694</v>
      </c>
      <c r="M6248" s="29"/>
      <c r="N6248" s="29" t="s">
        <v>122</v>
      </c>
      <c r="O6248" s="31" t="n">
        <v>46696</v>
      </c>
      <c r="P6248" s="29" t="s">
        <v>123</v>
      </c>
      <c r="Q6248" s="29" t="n">
        <f aca="false">IFERROR(VALUE(L6248),"")</f>
        <v>50</v>
      </c>
      <c r="R6248" s="29" t="n">
        <f aca="true">IF(O6248="","",O6248-TODAY())</f>
        <v>411</v>
      </c>
      <c r="S6248" s="29" t="str">
        <f aca="false">IF(C6248="&lt;&lt; vazio &gt;&gt;","VAZIA",IF(AND(O6248&lt;&gt;"",R6248&lt;0),"VENCIDO",IF(AND(O6248&lt;&gt;"",R6248&lt;=Parametros!$B$10),"PRÓX. VENCIMENTO",IF(F6248="Q","QUALIDADE",IF(F6248="S","BLOQUEADO",IF(F6248="R","RESTRITO/DEVOLUÇÃO",IF(OR(N6248="QUAR",N6248="QRES"),"QUARENTENA",IF(OR(B6248="DESCARTE",B6248="DEVOLUÇÃO"),"DESCARTE/DEVOLUÇÃO",IF(AND(D6248="",K6248&lt;&gt;""),"SEM LOTE",IF(AND(Q6248&lt;&gt;"",Q6248&gt;=Parametros!$B$11),"PARADO/SEM GIRO","OK"))))))))))</f>
        <v>OK</v>
      </c>
      <c r="T6248" s="29" t="str">
        <f aca="false">IF(AND($S6248="PARADO/SEM GIRO",$K6248="KG",OR(Painel!$B$5="(Todos)",A6248=Painel!$B$5)*OR(Painel!$E$5="(Todos)",P6248=Painel!$E$5)),$J6248+ROW()/10000000,"")</f>
        <v/>
      </c>
      <c r="U6248" s="29" t="str">
        <f aca="false">IF(AND($S6248="VENCIDO",$K6248="KG",OR(Painel!$B$5="(Todos)",A6248=Painel!$B$5)*OR(Painel!$E$5="(Todos)",P6248=Painel!$E$5)),$J6248+ROW()/10000000,"")</f>
        <v/>
      </c>
    </row>
    <row r="6249" customFormat="false" ht="15" hidden="false" customHeight="false" outlineLevel="0" collapsed="false">
      <c r="A6249" s="29" t="s">
        <v>52</v>
      </c>
      <c r="B6249" s="29" t="s">
        <v>11730</v>
      </c>
      <c r="C6249" s="29" t="s">
        <v>418</v>
      </c>
      <c r="D6249" s="29" t="s">
        <v>419</v>
      </c>
      <c r="E6249" s="29" t="n">
        <v>1</v>
      </c>
      <c r="F6249" s="29"/>
      <c r="G6249" s="29" t="s">
        <v>11731</v>
      </c>
      <c r="H6249" s="30" t="n">
        <v>590.4</v>
      </c>
      <c r="I6249" s="31" t="n">
        <v>46282</v>
      </c>
      <c r="J6249" s="30" t="n">
        <v>590.4</v>
      </c>
      <c r="K6249" s="29" t="s">
        <v>120</v>
      </c>
      <c r="L6249" s="29" t="s">
        <v>400</v>
      </c>
      <c r="M6249" s="29"/>
      <c r="N6249" s="29" t="s">
        <v>122</v>
      </c>
      <c r="O6249" s="31" t="n">
        <v>46566</v>
      </c>
      <c r="P6249" s="29" t="s">
        <v>123</v>
      </c>
      <c r="Q6249" s="29" t="n">
        <f aca="false">IFERROR(VALUE(L6249),"")</f>
        <v>3</v>
      </c>
      <c r="R6249" s="29" t="n">
        <f aca="true">IF(O6249="","",O6249-TODAY())</f>
        <v>281</v>
      </c>
      <c r="S6249" s="29" t="str">
        <f aca="false">IF(C6249="&lt;&lt; vazio &gt;&gt;","VAZIA",IF(AND(O6249&lt;&gt;"",R6249&lt;0),"VENCIDO",IF(AND(O6249&lt;&gt;"",R6249&lt;=Parametros!$B$10),"PRÓX. VENCIMENTO",IF(F6249="Q","QUALIDADE",IF(F6249="S","BLOQUEADO",IF(F6249="R","RESTRITO/DEVOLUÇÃO",IF(OR(N6249="QUAR",N6249="QRES"),"QUARENTENA",IF(OR(B6249="DESCARTE",B6249="DEVOLUÇÃO"),"DESCARTE/DEVOLUÇÃO",IF(AND(D6249="",K6249&lt;&gt;""),"SEM LOTE",IF(AND(Q6249&lt;&gt;"",Q6249&gt;=Parametros!$B$11),"PARADO/SEM GIRO","OK"))))))))))</f>
        <v>OK</v>
      </c>
      <c r="T6249" s="29" t="str">
        <f aca="false">IF(AND($S6249="PARADO/SEM GIRO",$K6249="KG",OR(Painel!$B$5="(Todos)",A6249=Painel!$B$5)*OR(Painel!$E$5="(Todos)",P6249=Painel!$E$5)),$J6249+ROW()/10000000,"")</f>
        <v/>
      </c>
      <c r="U6249" s="29" t="str">
        <f aca="false">IF(AND($S6249="VENCIDO",$K6249="KG",OR(Painel!$B$5="(Todos)",A6249=Painel!$B$5)*OR(Painel!$E$5="(Todos)",P6249=Painel!$E$5)),$J6249+ROW()/10000000,"")</f>
        <v/>
      </c>
    </row>
    <row r="6250" customFormat="false" ht="15" hidden="false" customHeight="false" outlineLevel="0" collapsed="false">
      <c r="A6250" s="29" t="s">
        <v>52</v>
      </c>
      <c r="B6250" s="29" t="s">
        <v>11732</v>
      </c>
      <c r="C6250" s="29" t="s">
        <v>10698</v>
      </c>
      <c r="D6250" s="29" t="s">
        <v>11733</v>
      </c>
      <c r="E6250" s="29" t="n">
        <v>1</v>
      </c>
      <c r="F6250" s="29"/>
      <c r="G6250" s="29" t="s">
        <v>11734</v>
      </c>
      <c r="H6250" s="30" t="n">
        <v>480</v>
      </c>
      <c r="I6250" s="31" t="n">
        <v>46192</v>
      </c>
      <c r="J6250" s="30" t="n">
        <v>480</v>
      </c>
      <c r="K6250" s="29" t="s">
        <v>120</v>
      </c>
      <c r="L6250" s="29" t="s">
        <v>3802</v>
      </c>
      <c r="M6250" s="29"/>
      <c r="N6250" s="29" t="s">
        <v>122</v>
      </c>
      <c r="O6250" s="31" t="n">
        <v>46501</v>
      </c>
      <c r="P6250" s="29" t="s">
        <v>123</v>
      </c>
      <c r="Q6250" s="29" t="n">
        <f aca="false">IFERROR(VALUE(L6250),"")</f>
        <v>93</v>
      </c>
      <c r="R6250" s="29" t="n">
        <f aca="true">IF(O6250="","",O6250-TODAY())</f>
        <v>216</v>
      </c>
      <c r="S6250" s="29" t="str">
        <f aca="false">IF(C6250="&lt;&lt; vazio &gt;&gt;","VAZIA",IF(AND(O6250&lt;&gt;"",R6250&lt;0),"VENCIDO",IF(AND(O6250&lt;&gt;"",R6250&lt;=Parametros!$B$10),"PRÓX. VENCIMENTO",IF(F6250="Q","QUALIDADE",IF(F6250="S","BLOQUEADO",IF(F6250="R","RESTRITO/DEVOLUÇÃO",IF(OR(N6250="QUAR",N6250="QRES"),"QUARENTENA",IF(OR(B6250="DESCARTE",B6250="DEVOLUÇÃO"),"DESCARTE/DEVOLUÇÃO",IF(AND(D6250="",K6250&lt;&gt;""),"SEM LOTE",IF(AND(Q6250&lt;&gt;"",Q6250&gt;=Parametros!$B$11),"PARADO/SEM GIRO","OK"))))))))))</f>
        <v>PARADO/SEM GIRO</v>
      </c>
      <c r="T6250" s="29" t="n">
        <f aca="false">IF(AND($S6250="PARADO/SEM GIRO",$K6250="KG",OR(Painel!$B$5="(Todos)",A6250=Painel!$B$5)*OR(Painel!$E$5="(Todos)",P6250=Painel!$E$5)),$J6250+ROW()/10000000,"")</f>
        <v>480.000625</v>
      </c>
      <c r="U6250" s="29" t="str">
        <f aca="false">IF(AND($S6250="VENCIDO",$K6250="KG",OR(Painel!$B$5="(Todos)",A6250=Painel!$B$5)*OR(Painel!$E$5="(Todos)",P6250=Painel!$E$5)),$J6250+ROW()/10000000,"")</f>
        <v/>
      </c>
    </row>
    <row r="6251" customFormat="false" ht="15" hidden="false" customHeight="false" outlineLevel="0" collapsed="false">
      <c r="A6251" s="29" t="s">
        <v>52</v>
      </c>
      <c r="B6251" s="29" t="s">
        <v>11735</v>
      </c>
      <c r="C6251" s="29" t="s">
        <v>161</v>
      </c>
      <c r="D6251" s="29" t="s">
        <v>11736</v>
      </c>
      <c r="E6251" s="29" t="n">
        <v>1</v>
      </c>
      <c r="F6251" s="29"/>
      <c r="G6251" s="29" t="s">
        <v>11737</v>
      </c>
      <c r="H6251" s="30" t="n">
        <v>999.9</v>
      </c>
      <c r="I6251" s="31" t="n">
        <v>46202</v>
      </c>
      <c r="J6251" s="30" t="n">
        <v>999.9</v>
      </c>
      <c r="K6251" s="29" t="s">
        <v>120</v>
      </c>
      <c r="L6251" s="29" t="s">
        <v>1181</v>
      </c>
      <c r="M6251" s="29"/>
      <c r="N6251" s="29" t="s">
        <v>122</v>
      </c>
      <c r="O6251" s="31" t="n">
        <v>46742</v>
      </c>
      <c r="P6251" s="29" t="s">
        <v>123</v>
      </c>
      <c r="Q6251" s="29" t="n">
        <f aca="false">IFERROR(VALUE(L6251),"")</f>
        <v>83</v>
      </c>
      <c r="R6251" s="29" t="n">
        <f aca="true">IF(O6251="","",O6251-TODAY())</f>
        <v>457</v>
      </c>
      <c r="S6251" s="29" t="str">
        <f aca="false">IF(C6251="&lt;&lt; vazio &gt;&gt;","VAZIA",IF(AND(O6251&lt;&gt;"",R6251&lt;0),"VENCIDO",IF(AND(O6251&lt;&gt;"",R6251&lt;=Parametros!$B$10),"PRÓX. VENCIMENTO",IF(F6251="Q","QUALIDADE",IF(F6251="S","BLOQUEADO",IF(F6251="R","RESTRITO/DEVOLUÇÃO",IF(OR(N6251="QUAR",N6251="QRES"),"QUARENTENA",IF(OR(B6251="DESCARTE",B6251="DEVOLUÇÃO"),"DESCARTE/DEVOLUÇÃO",IF(AND(D6251="",K6251&lt;&gt;""),"SEM LOTE",IF(AND(Q6251&lt;&gt;"",Q6251&gt;=Parametros!$B$11),"PARADO/SEM GIRO","OK"))))))))))</f>
        <v>OK</v>
      </c>
      <c r="T6251" s="29" t="str">
        <f aca="false">IF(AND($S6251="PARADO/SEM GIRO",$K6251="KG",OR(Painel!$B$5="(Todos)",A6251=Painel!$B$5)*OR(Painel!$E$5="(Todos)",P6251=Painel!$E$5)),$J6251+ROW()/10000000,"")</f>
        <v/>
      </c>
      <c r="U6251" s="29" t="str">
        <f aca="false">IF(AND($S6251="VENCIDO",$K6251="KG",OR(Painel!$B$5="(Todos)",A6251=Painel!$B$5)*OR(Painel!$E$5="(Todos)",P6251=Painel!$E$5)),$J6251+ROW()/10000000,"")</f>
        <v/>
      </c>
    </row>
    <row r="6252" customFormat="false" ht="15" hidden="false" customHeight="false" outlineLevel="0" collapsed="false">
      <c r="A6252" s="29" t="s">
        <v>52</v>
      </c>
      <c r="B6252" s="29" t="s">
        <v>11738</v>
      </c>
      <c r="C6252" s="29" t="s">
        <v>186</v>
      </c>
      <c r="D6252" s="29" t="s">
        <v>7310</v>
      </c>
      <c r="E6252" s="29" t="n">
        <v>1</v>
      </c>
      <c r="F6252" s="29"/>
      <c r="G6252" s="29" t="s">
        <v>11739</v>
      </c>
      <c r="H6252" s="30" t="n">
        <v>882</v>
      </c>
      <c r="I6252" s="31" t="n">
        <v>46235</v>
      </c>
      <c r="J6252" s="30" t="n">
        <v>882</v>
      </c>
      <c r="K6252" s="29" t="s">
        <v>120</v>
      </c>
      <c r="L6252" s="29" t="s">
        <v>694</v>
      </c>
      <c r="M6252" s="29"/>
      <c r="N6252" s="29" t="s">
        <v>122</v>
      </c>
      <c r="O6252" s="31" t="n">
        <v>46696</v>
      </c>
      <c r="P6252" s="29" t="s">
        <v>123</v>
      </c>
      <c r="Q6252" s="29" t="n">
        <f aca="false">IFERROR(VALUE(L6252),"")</f>
        <v>50</v>
      </c>
      <c r="R6252" s="29" t="n">
        <f aca="true">IF(O6252="","",O6252-TODAY())</f>
        <v>411</v>
      </c>
      <c r="S6252" s="29" t="str">
        <f aca="false">IF(C6252="&lt;&lt; vazio &gt;&gt;","VAZIA",IF(AND(O6252&lt;&gt;"",R6252&lt;0),"VENCIDO",IF(AND(O6252&lt;&gt;"",R6252&lt;=Parametros!$B$10),"PRÓX. VENCIMENTO",IF(F6252="Q","QUALIDADE",IF(F6252="S","BLOQUEADO",IF(F6252="R","RESTRITO/DEVOLUÇÃO",IF(OR(N6252="QUAR",N6252="QRES"),"QUARENTENA",IF(OR(B6252="DESCARTE",B6252="DEVOLUÇÃO"),"DESCARTE/DEVOLUÇÃO",IF(AND(D6252="",K6252&lt;&gt;""),"SEM LOTE",IF(AND(Q6252&lt;&gt;"",Q6252&gt;=Parametros!$B$11),"PARADO/SEM GIRO","OK"))))))))))</f>
        <v>OK</v>
      </c>
      <c r="T6252" s="29" t="str">
        <f aca="false">IF(AND($S6252="PARADO/SEM GIRO",$K6252="KG",OR(Painel!$B$5="(Todos)",A6252=Painel!$B$5)*OR(Painel!$E$5="(Todos)",P6252=Painel!$E$5)),$J6252+ROW()/10000000,"")</f>
        <v/>
      </c>
      <c r="U6252" s="29" t="str">
        <f aca="false">IF(AND($S6252="VENCIDO",$K6252="KG",OR(Painel!$B$5="(Todos)",A6252=Painel!$B$5)*OR(Painel!$E$5="(Todos)",P6252=Painel!$E$5)),$J6252+ROW()/10000000,"")</f>
        <v/>
      </c>
    </row>
    <row r="6253" customFormat="false" ht="15" hidden="false" customHeight="false" outlineLevel="0" collapsed="false">
      <c r="A6253" s="29" t="s">
        <v>52</v>
      </c>
      <c r="B6253" s="29" t="s">
        <v>11740</v>
      </c>
      <c r="C6253" s="29" t="s">
        <v>115</v>
      </c>
      <c r="D6253" s="29"/>
      <c r="E6253" s="29" t="n">
        <v>0</v>
      </c>
      <c r="F6253" s="29"/>
      <c r="G6253" s="29"/>
      <c r="H6253" s="30" t="n">
        <v>0</v>
      </c>
      <c r="I6253" s="29"/>
      <c r="J6253" s="30" t="n">
        <v>0</v>
      </c>
      <c r="K6253" s="29"/>
      <c r="L6253" s="29" t="s">
        <v>116</v>
      </c>
      <c r="M6253" s="29"/>
      <c r="N6253" s="29"/>
      <c r="O6253" s="29"/>
      <c r="P6253" s="29"/>
      <c r="Q6253" s="29" t="n">
        <f aca="false">IFERROR(VALUE(L6253),"")</f>
        <v>0</v>
      </c>
      <c r="R6253" s="29" t="str">
        <f aca="true">IF(O6253="","",O6253-TODAY())</f>
        <v/>
      </c>
      <c r="S6253" s="29" t="str">
        <f aca="false">IF(C6253="&lt;&lt; vazio &gt;&gt;","VAZIA",IF(AND(O6253&lt;&gt;"",R6253&lt;0),"VENCIDO",IF(AND(O6253&lt;&gt;"",R6253&lt;=Parametros!$B$10),"PRÓX. VENCIMENTO",IF(F6253="Q","QUALIDADE",IF(F6253="S","BLOQUEADO",IF(F6253="R","RESTRITO/DEVOLUÇÃO",IF(OR(N6253="QUAR",N6253="QRES"),"QUARENTENA",IF(OR(B6253="DESCARTE",B6253="DEVOLUÇÃO"),"DESCARTE/DEVOLUÇÃO",IF(AND(D6253="",K6253&lt;&gt;""),"SEM LOTE",IF(AND(Q6253&lt;&gt;"",Q6253&gt;=Parametros!$B$11),"PARADO/SEM GIRO","OK"))))))))))</f>
        <v>VAZIA</v>
      </c>
      <c r="T6253" s="29" t="str">
        <f aca="false">IF(AND($S6253="PARADO/SEM GIRO",$K6253="KG",OR(Painel!$B$5="(Todos)",A6253=Painel!$B$5)*OR(Painel!$E$5="(Todos)",P6253=Painel!$E$5)),$J6253+ROW()/10000000,"")</f>
        <v/>
      </c>
      <c r="U6253" s="29" t="str">
        <f aca="false">IF(AND($S6253="VENCIDO",$K6253="KG",OR(Painel!$B$5="(Todos)",A6253=Painel!$B$5)*OR(Painel!$E$5="(Todos)",P6253=Painel!$E$5)),$J6253+ROW()/10000000,"")</f>
        <v/>
      </c>
    </row>
    <row r="6254" customFormat="false" ht="15" hidden="false" customHeight="false" outlineLevel="0" collapsed="false">
      <c r="A6254" s="29" t="s">
        <v>52</v>
      </c>
      <c r="B6254" s="29" t="s">
        <v>11741</v>
      </c>
      <c r="C6254" s="29" t="s">
        <v>186</v>
      </c>
      <c r="D6254" s="29" t="s">
        <v>3527</v>
      </c>
      <c r="E6254" s="29" t="n">
        <v>1</v>
      </c>
      <c r="F6254" s="29" t="s">
        <v>268</v>
      </c>
      <c r="G6254" s="29" t="s">
        <v>11742</v>
      </c>
      <c r="H6254" s="30" t="n">
        <v>545.4</v>
      </c>
      <c r="I6254" s="31" t="n">
        <v>46285</v>
      </c>
      <c r="J6254" s="30" t="n">
        <v>545.4</v>
      </c>
      <c r="K6254" s="29" t="s">
        <v>120</v>
      </c>
      <c r="L6254" s="29" t="s">
        <v>116</v>
      </c>
      <c r="M6254" s="29"/>
      <c r="N6254" s="29" t="s">
        <v>122</v>
      </c>
      <c r="O6254" s="31" t="n">
        <v>46832</v>
      </c>
      <c r="P6254" s="29" t="s">
        <v>123</v>
      </c>
      <c r="Q6254" s="29" t="n">
        <f aca="false">IFERROR(VALUE(L6254),"")</f>
        <v>0</v>
      </c>
      <c r="R6254" s="29" t="n">
        <f aca="true">IF(O6254="","",O6254-TODAY())</f>
        <v>547</v>
      </c>
      <c r="S6254" s="29" t="str">
        <f aca="false">IF(C6254="&lt;&lt; vazio &gt;&gt;","VAZIA",IF(AND(O6254&lt;&gt;"",R6254&lt;0),"VENCIDO",IF(AND(O6254&lt;&gt;"",R6254&lt;=Parametros!$B$10),"PRÓX. VENCIMENTO",IF(F6254="Q","QUALIDADE",IF(F6254="S","BLOQUEADO",IF(F6254="R","RESTRITO/DEVOLUÇÃO",IF(OR(N6254="QUAR",N6254="QRES"),"QUARENTENA",IF(OR(B6254="DESCARTE",B6254="DEVOLUÇÃO"),"DESCARTE/DEVOLUÇÃO",IF(AND(D6254="",K6254&lt;&gt;""),"SEM LOTE",IF(AND(Q6254&lt;&gt;"",Q6254&gt;=Parametros!$B$11),"PARADO/SEM GIRO","OK"))))))))))</f>
        <v>QUALIDADE</v>
      </c>
      <c r="T6254" s="29" t="str">
        <f aca="false">IF(AND($S6254="PARADO/SEM GIRO",$K6254="KG",OR(Painel!$B$5="(Todos)",A6254=Painel!$B$5)*OR(Painel!$E$5="(Todos)",P6254=Painel!$E$5)),$J6254+ROW()/10000000,"")</f>
        <v/>
      </c>
      <c r="U6254" s="29" t="str">
        <f aca="false">IF(AND($S6254="VENCIDO",$K6254="KG",OR(Painel!$B$5="(Todos)",A6254=Painel!$B$5)*OR(Painel!$E$5="(Todos)",P6254=Painel!$E$5)),$J6254+ROW()/10000000,"")</f>
        <v/>
      </c>
    </row>
    <row r="6255" customFormat="false" ht="15" hidden="false" customHeight="false" outlineLevel="0" collapsed="false">
      <c r="A6255" s="29" t="s">
        <v>52</v>
      </c>
      <c r="B6255" s="29" t="s">
        <v>11743</v>
      </c>
      <c r="C6255" s="29" t="s">
        <v>956</v>
      </c>
      <c r="D6255" s="29" t="s">
        <v>957</v>
      </c>
      <c r="E6255" s="29" t="n">
        <v>1</v>
      </c>
      <c r="F6255" s="29"/>
      <c r="G6255" s="29" t="s">
        <v>11744</v>
      </c>
      <c r="H6255" s="30" t="n">
        <v>230.28</v>
      </c>
      <c r="I6255" s="31" t="n">
        <v>46235</v>
      </c>
      <c r="J6255" s="30" t="n">
        <v>230.28</v>
      </c>
      <c r="K6255" s="29" t="s">
        <v>120</v>
      </c>
      <c r="L6255" s="29" t="s">
        <v>694</v>
      </c>
      <c r="M6255" s="29"/>
      <c r="N6255" s="29" t="s">
        <v>122</v>
      </c>
      <c r="O6255" s="31" t="n">
        <v>46904</v>
      </c>
      <c r="P6255" s="29" t="s">
        <v>123</v>
      </c>
      <c r="Q6255" s="29" t="n">
        <f aca="false">IFERROR(VALUE(L6255),"")</f>
        <v>50</v>
      </c>
      <c r="R6255" s="29" t="n">
        <f aca="true">IF(O6255="","",O6255-TODAY())</f>
        <v>619</v>
      </c>
      <c r="S6255" s="29" t="str">
        <f aca="false">IF(C6255="&lt;&lt; vazio &gt;&gt;","VAZIA",IF(AND(O6255&lt;&gt;"",R6255&lt;0),"VENCIDO",IF(AND(O6255&lt;&gt;"",R6255&lt;=Parametros!$B$10),"PRÓX. VENCIMENTO",IF(F6255="Q","QUALIDADE",IF(F6255="S","BLOQUEADO",IF(F6255="R","RESTRITO/DEVOLUÇÃO",IF(OR(N6255="QUAR",N6255="QRES"),"QUARENTENA",IF(OR(B6255="DESCARTE",B6255="DEVOLUÇÃO"),"DESCARTE/DEVOLUÇÃO",IF(AND(D6255="",K6255&lt;&gt;""),"SEM LOTE",IF(AND(Q6255&lt;&gt;"",Q6255&gt;=Parametros!$B$11),"PARADO/SEM GIRO","OK"))))))))))</f>
        <v>OK</v>
      </c>
      <c r="T6255" s="29" t="str">
        <f aca="false">IF(AND($S6255="PARADO/SEM GIRO",$K6255="KG",OR(Painel!$B$5="(Todos)",A6255=Painel!$B$5)*OR(Painel!$E$5="(Todos)",P6255=Painel!$E$5)),$J6255+ROW()/10000000,"")</f>
        <v/>
      </c>
      <c r="U6255" s="29" t="str">
        <f aca="false">IF(AND($S6255="VENCIDO",$K6255="KG",OR(Painel!$B$5="(Todos)",A6255=Painel!$B$5)*OR(Painel!$E$5="(Todos)",P6255=Painel!$E$5)),$J6255+ROW()/10000000,"")</f>
        <v/>
      </c>
    </row>
    <row r="6256" customFormat="false" ht="15" hidden="false" customHeight="false" outlineLevel="0" collapsed="false">
      <c r="A6256" s="29" t="s">
        <v>52</v>
      </c>
      <c r="B6256" s="29" t="s">
        <v>11745</v>
      </c>
      <c r="C6256" s="29" t="s">
        <v>1381</v>
      </c>
      <c r="D6256" s="29" t="s">
        <v>7649</v>
      </c>
      <c r="E6256" s="29" t="n">
        <v>1</v>
      </c>
      <c r="F6256" s="29"/>
      <c r="G6256" s="29" t="s">
        <v>11746</v>
      </c>
      <c r="H6256" s="30" t="n">
        <v>800</v>
      </c>
      <c r="I6256" s="31" t="n">
        <v>46202</v>
      </c>
      <c r="J6256" s="30" t="n">
        <v>800</v>
      </c>
      <c r="K6256" s="29" t="s">
        <v>120</v>
      </c>
      <c r="L6256" s="29" t="s">
        <v>1181</v>
      </c>
      <c r="M6256" s="29"/>
      <c r="N6256" s="29" t="s">
        <v>122</v>
      </c>
      <c r="O6256" s="31" t="n">
        <v>46556</v>
      </c>
      <c r="P6256" s="29" t="s">
        <v>123</v>
      </c>
      <c r="Q6256" s="29" t="n">
        <f aca="false">IFERROR(VALUE(L6256),"")</f>
        <v>83</v>
      </c>
      <c r="R6256" s="29" t="n">
        <f aca="true">IF(O6256="","",O6256-TODAY())</f>
        <v>271</v>
      </c>
      <c r="S6256" s="29" t="str">
        <f aca="false">IF(C6256="&lt;&lt; vazio &gt;&gt;","VAZIA",IF(AND(O6256&lt;&gt;"",R6256&lt;0),"VENCIDO",IF(AND(O6256&lt;&gt;"",R6256&lt;=Parametros!$B$10),"PRÓX. VENCIMENTO",IF(F6256="Q","QUALIDADE",IF(F6256="S","BLOQUEADO",IF(F6256="R","RESTRITO/DEVOLUÇÃO",IF(OR(N6256="QUAR",N6256="QRES"),"QUARENTENA",IF(OR(B6256="DESCARTE",B6256="DEVOLUÇÃO"),"DESCARTE/DEVOLUÇÃO",IF(AND(D6256="",K6256&lt;&gt;""),"SEM LOTE",IF(AND(Q6256&lt;&gt;"",Q6256&gt;=Parametros!$B$11),"PARADO/SEM GIRO","OK"))))))))))</f>
        <v>OK</v>
      </c>
      <c r="T6256" s="29" t="str">
        <f aca="false">IF(AND($S6256="PARADO/SEM GIRO",$K6256="KG",OR(Painel!$B$5="(Todos)",A6256=Painel!$B$5)*OR(Painel!$E$5="(Todos)",P6256=Painel!$E$5)),$J6256+ROW()/10000000,"")</f>
        <v/>
      </c>
      <c r="U6256" s="29" t="str">
        <f aca="false">IF(AND($S6256="VENCIDO",$K6256="KG",OR(Painel!$B$5="(Todos)",A6256=Painel!$B$5)*OR(Painel!$E$5="(Todos)",P6256=Painel!$E$5)),$J6256+ROW()/10000000,"")</f>
        <v/>
      </c>
    </row>
    <row r="6257" customFormat="false" ht="15" hidden="false" customHeight="false" outlineLevel="0" collapsed="false">
      <c r="A6257" s="29" t="s">
        <v>52</v>
      </c>
      <c r="B6257" s="29" t="s">
        <v>11747</v>
      </c>
      <c r="C6257" s="29" t="s">
        <v>167</v>
      </c>
      <c r="D6257" s="29" t="s">
        <v>1022</v>
      </c>
      <c r="E6257" s="29" t="n">
        <v>1</v>
      </c>
      <c r="F6257" s="29" t="s">
        <v>268</v>
      </c>
      <c r="G6257" s="29" t="s">
        <v>11748</v>
      </c>
      <c r="H6257" s="30" t="n">
        <v>590.4</v>
      </c>
      <c r="I6257" s="31" t="n">
        <v>46284</v>
      </c>
      <c r="J6257" s="30" t="n">
        <v>590.4</v>
      </c>
      <c r="K6257" s="29" t="s">
        <v>120</v>
      </c>
      <c r="L6257" s="29" t="s">
        <v>388</v>
      </c>
      <c r="M6257" s="29"/>
      <c r="N6257" s="29" t="s">
        <v>122</v>
      </c>
      <c r="O6257" s="31" t="n">
        <v>46831</v>
      </c>
      <c r="P6257" s="29" t="s">
        <v>123</v>
      </c>
      <c r="Q6257" s="29" t="n">
        <f aca="false">IFERROR(VALUE(L6257),"")</f>
        <v>1</v>
      </c>
      <c r="R6257" s="29" t="n">
        <f aca="true">IF(O6257="","",O6257-TODAY())</f>
        <v>546</v>
      </c>
      <c r="S6257" s="29" t="str">
        <f aca="false">IF(C6257="&lt;&lt; vazio &gt;&gt;","VAZIA",IF(AND(O6257&lt;&gt;"",R6257&lt;0),"VENCIDO",IF(AND(O6257&lt;&gt;"",R6257&lt;=Parametros!$B$10),"PRÓX. VENCIMENTO",IF(F6257="Q","QUALIDADE",IF(F6257="S","BLOQUEADO",IF(F6257="R","RESTRITO/DEVOLUÇÃO",IF(OR(N6257="QUAR",N6257="QRES"),"QUARENTENA",IF(OR(B6257="DESCARTE",B6257="DEVOLUÇÃO"),"DESCARTE/DEVOLUÇÃO",IF(AND(D6257="",K6257&lt;&gt;""),"SEM LOTE",IF(AND(Q6257&lt;&gt;"",Q6257&gt;=Parametros!$B$11),"PARADO/SEM GIRO","OK"))))))))))</f>
        <v>QUALIDADE</v>
      </c>
      <c r="T6257" s="29" t="str">
        <f aca="false">IF(AND($S6257="PARADO/SEM GIRO",$K6257="KG",OR(Painel!$B$5="(Todos)",A6257=Painel!$B$5)*OR(Painel!$E$5="(Todos)",P6257=Painel!$E$5)),$J6257+ROW()/10000000,"")</f>
        <v/>
      </c>
      <c r="U6257" s="29" t="str">
        <f aca="false">IF(AND($S6257="VENCIDO",$K6257="KG",OR(Painel!$B$5="(Todos)",A6257=Painel!$B$5)*OR(Painel!$E$5="(Todos)",P6257=Painel!$E$5)),$J6257+ROW()/10000000,"")</f>
        <v/>
      </c>
    </row>
    <row r="6258" customFormat="false" ht="15" hidden="false" customHeight="false" outlineLevel="0" collapsed="false">
      <c r="A6258" s="29" t="s">
        <v>52</v>
      </c>
      <c r="B6258" s="29" t="s">
        <v>11749</v>
      </c>
      <c r="C6258" s="29" t="s">
        <v>909</v>
      </c>
      <c r="D6258" s="29" t="s">
        <v>8506</v>
      </c>
      <c r="E6258" s="29" t="n">
        <v>1</v>
      </c>
      <c r="F6258" s="29"/>
      <c r="G6258" s="29" t="s">
        <v>11750</v>
      </c>
      <c r="H6258" s="30" t="n">
        <v>1000</v>
      </c>
      <c r="I6258" s="31" t="n">
        <v>46279</v>
      </c>
      <c r="J6258" s="30" t="n">
        <v>1000</v>
      </c>
      <c r="K6258" s="29" t="s">
        <v>120</v>
      </c>
      <c r="L6258" s="29" t="s">
        <v>350</v>
      </c>
      <c r="M6258" s="29"/>
      <c r="N6258" s="29" t="s">
        <v>122</v>
      </c>
      <c r="O6258" s="31" t="n">
        <v>46820</v>
      </c>
      <c r="P6258" s="29" t="s">
        <v>123</v>
      </c>
      <c r="Q6258" s="29" t="n">
        <f aca="false">IFERROR(VALUE(L6258),"")</f>
        <v>6</v>
      </c>
      <c r="R6258" s="29" t="n">
        <f aca="true">IF(O6258="","",O6258-TODAY())</f>
        <v>535</v>
      </c>
      <c r="S6258" s="29" t="str">
        <f aca="false">IF(C6258="&lt;&lt; vazio &gt;&gt;","VAZIA",IF(AND(O6258&lt;&gt;"",R6258&lt;0),"VENCIDO",IF(AND(O6258&lt;&gt;"",R6258&lt;=Parametros!$B$10),"PRÓX. VENCIMENTO",IF(F6258="Q","QUALIDADE",IF(F6258="S","BLOQUEADO",IF(F6258="R","RESTRITO/DEVOLUÇÃO",IF(OR(N6258="QUAR",N6258="QRES"),"QUARENTENA",IF(OR(B6258="DESCARTE",B6258="DEVOLUÇÃO"),"DESCARTE/DEVOLUÇÃO",IF(AND(D6258="",K6258&lt;&gt;""),"SEM LOTE",IF(AND(Q6258&lt;&gt;"",Q6258&gt;=Parametros!$B$11),"PARADO/SEM GIRO","OK"))))))))))</f>
        <v>OK</v>
      </c>
      <c r="T6258" s="29" t="str">
        <f aca="false">IF(AND($S6258="PARADO/SEM GIRO",$K6258="KG",OR(Painel!$B$5="(Todos)",A6258=Painel!$B$5)*OR(Painel!$E$5="(Todos)",P6258=Painel!$E$5)),$J6258+ROW()/10000000,"")</f>
        <v/>
      </c>
      <c r="U6258" s="29" t="str">
        <f aca="false">IF(AND($S6258="VENCIDO",$K6258="KG",OR(Painel!$B$5="(Todos)",A6258=Painel!$B$5)*OR(Painel!$E$5="(Todos)",P6258=Painel!$E$5)),$J6258+ROW()/10000000,"")</f>
        <v/>
      </c>
    </row>
    <row r="6259" customFormat="false" ht="15" hidden="false" customHeight="false" outlineLevel="0" collapsed="false">
      <c r="A6259" s="29" t="s">
        <v>52</v>
      </c>
      <c r="B6259" s="29" t="s">
        <v>11751</v>
      </c>
      <c r="C6259" s="29" t="s">
        <v>454</v>
      </c>
      <c r="D6259" s="29" t="s">
        <v>455</v>
      </c>
      <c r="E6259" s="29" t="n">
        <v>1</v>
      </c>
      <c r="F6259" s="29"/>
      <c r="G6259" s="29" t="s">
        <v>11752</v>
      </c>
      <c r="H6259" s="30" t="n">
        <v>384</v>
      </c>
      <c r="I6259" s="31" t="n">
        <v>46236</v>
      </c>
      <c r="J6259" s="30" t="n">
        <v>384</v>
      </c>
      <c r="K6259" s="29" t="s">
        <v>120</v>
      </c>
      <c r="L6259" s="29" t="s">
        <v>5891</v>
      </c>
      <c r="M6259" s="29"/>
      <c r="N6259" s="29" t="s">
        <v>122</v>
      </c>
      <c r="O6259" s="31" t="n">
        <v>46394</v>
      </c>
      <c r="P6259" s="29" t="s">
        <v>123</v>
      </c>
      <c r="Q6259" s="29" t="n">
        <f aca="false">IFERROR(VALUE(L6259),"")</f>
        <v>49</v>
      </c>
      <c r="R6259" s="29" t="n">
        <f aca="true">IF(O6259="","",O6259-TODAY())</f>
        <v>109</v>
      </c>
      <c r="S6259" s="29" t="str">
        <f aca="false">IF(C6259="&lt;&lt; vazio &gt;&gt;","VAZIA",IF(AND(O6259&lt;&gt;"",R6259&lt;0),"VENCIDO",IF(AND(O6259&lt;&gt;"",R6259&lt;=Parametros!$B$10),"PRÓX. VENCIMENTO",IF(F6259="Q","QUALIDADE",IF(F6259="S","BLOQUEADO",IF(F6259="R","RESTRITO/DEVOLUÇÃO",IF(OR(N6259="QUAR",N6259="QRES"),"QUARENTENA",IF(OR(B6259="DESCARTE",B6259="DEVOLUÇÃO"),"DESCARTE/DEVOLUÇÃO",IF(AND(D6259="",K6259&lt;&gt;""),"SEM LOTE",IF(AND(Q6259&lt;&gt;"",Q6259&gt;=Parametros!$B$11),"PARADO/SEM GIRO","OK"))))))))))</f>
        <v>OK</v>
      </c>
      <c r="T6259" s="29" t="str">
        <f aca="false">IF(AND($S6259="PARADO/SEM GIRO",$K6259="KG",OR(Painel!$B$5="(Todos)",A6259=Painel!$B$5)*OR(Painel!$E$5="(Todos)",P6259=Painel!$E$5)),$J6259+ROW()/10000000,"")</f>
        <v/>
      </c>
      <c r="U6259" s="29" t="str">
        <f aca="false">IF(AND($S6259="VENCIDO",$K6259="KG",OR(Painel!$B$5="(Todos)",A6259=Painel!$B$5)*OR(Painel!$E$5="(Todos)",P6259=Painel!$E$5)),$J6259+ROW()/10000000,"")</f>
        <v/>
      </c>
    </row>
    <row r="6260" customFormat="false" ht="15" hidden="false" customHeight="false" outlineLevel="0" collapsed="false">
      <c r="A6260" s="29" t="s">
        <v>52</v>
      </c>
      <c r="B6260" s="29" t="s">
        <v>11753</v>
      </c>
      <c r="C6260" s="29" t="s">
        <v>3323</v>
      </c>
      <c r="D6260" s="29" t="s">
        <v>10059</v>
      </c>
      <c r="E6260" s="29" t="n">
        <v>1</v>
      </c>
      <c r="F6260" s="29"/>
      <c r="G6260" s="29" t="s">
        <v>11754</v>
      </c>
      <c r="H6260" s="30" t="n">
        <v>313.6</v>
      </c>
      <c r="I6260" s="31" t="n">
        <v>46183</v>
      </c>
      <c r="J6260" s="30" t="n">
        <v>313.6</v>
      </c>
      <c r="K6260" s="29" t="s">
        <v>120</v>
      </c>
      <c r="L6260" s="29" t="s">
        <v>1096</v>
      </c>
      <c r="M6260" s="29"/>
      <c r="N6260" s="29" t="s">
        <v>122</v>
      </c>
      <c r="O6260" s="31" t="n">
        <v>46551</v>
      </c>
      <c r="P6260" s="29" t="s">
        <v>123</v>
      </c>
      <c r="Q6260" s="29" t="n">
        <f aca="false">IFERROR(VALUE(L6260),"")</f>
        <v>102</v>
      </c>
      <c r="R6260" s="29" t="n">
        <f aca="true">IF(O6260="","",O6260-TODAY())</f>
        <v>266</v>
      </c>
      <c r="S6260" s="29" t="str">
        <f aca="false">IF(C6260="&lt;&lt; vazio &gt;&gt;","VAZIA",IF(AND(O6260&lt;&gt;"",R6260&lt;0),"VENCIDO",IF(AND(O6260&lt;&gt;"",R6260&lt;=Parametros!$B$10),"PRÓX. VENCIMENTO",IF(F6260="Q","QUALIDADE",IF(F6260="S","BLOQUEADO",IF(F6260="R","RESTRITO/DEVOLUÇÃO",IF(OR(N6260="QUAR",N6260="QRES"),"QUARENTENA",IF(OR(B6260="DESCARTE",B6260="DEVOLUÇÃO"),"DESCARTE/DEVOLUÇÃO",IF(AND(D6260="",K6260&lt;&gt;""),"SEM LOTE",IF(AND(Q6260&lt;&gt;"",Q6260&gt;=Parametros!$B$11),"PARADO/SEM GIRO","OK"))))))))))</f>
        <v>PARADO/SEM GIRO</v>
      </c>
      <c r="T6260" s="29" t="n">
        <f aca="false">IF(AND($S6260="PARADO/SEM GIRO",$K6260="KG",OR(Painel!$B$5="(Todos)",A6260=Painel!$B$5)*OR(Painel!$E$5="(Todos)",P6260=Painel!$E$5)),$J6260+ROW()/10000000,"")</f>
        <v>313.600626</v>
      </c>
      <c r="U6260" s="29" t="str">
        <f aca="false">IF(AND($S6260="VENCIDO",$K6260="KG",OR(Painel!$B$5="(Todos)",A6260=Painel!$B$5)*OR(Painel!$E$5="(Todos)",P6260=Painel!$E$5)),$J6260+ROW()/10000000,"")</f>
        <v/>
      </c>
    </row>
    <row r="6261" customFormat="false" ht="15" hidden="false" customHeight="false" outlineLevel="0" collapsed="false">
      <c r="A6261" s="29" t="s">
        <v>52</v>
      </c>
      <c r="B6261" s="29" t="s">
        <v>11755</v>
      </c>
      <c r="C6261" s="29" t="s">
        <v>383</v>
      </c>
      <c r="D6261" s="29" t="s">
        <v>384</v>
      </c>
      <c r="E6261" s="29" t="n">
        <v>1</v>
      </c>
      <c r="F6261" s="29"/>
      <c r="G6261" s="29" t="s">
        <v>11756</v>
      </c>
      <c r="H6261" s="30" t="n">
        <v>3.6</v>
      </c>
      <c r="I6261" s="31" t="n">
        <v>46285</v>
      </c>
      <c r="J6261" s="30" t="n">
        <v>3.6</v>
      </c>
      <c r="K6261" s="29" t="s">
        <v>120</v>
      </c>
      <c r="L6261" s="29" t="s">
        <v>182</v>
      </c>
      <c r="M6261" s="29"/>
      <c r="N6261" s="29" t="s">
        <v>122</v>
      </c>
      <c r="O6261" s="31" t="n">
        <v>46488</v>
      </c>
      <c r="P6261" s="29" t="s">
        <v>123</v>
      </c>
      <c r="Q6261" s="29" t="n">
        <f aca="false">IFERROR(VALUE(L6261),"")</f>
        <v>41</v>
      </c>
      <c r="R6261" s="29" t="n">
        <f aca="true">IF(O6261="","",O6261-TODAY())</f>
        <v>203</v>
      </c>
      <c r="S6261" s="29" t="str">
        <f aca="false">IF(C6261="&lt;&lt; vazio &gt;&gt;","VAZIA",IF(AND(O6261&lt;&gt;"",R6261&lt;0),"VENCIDO",IF(AND(O6261&lt;&gt;"",R6261&lt;=Parametros!$B$10),"PRÓX. VENCIMENTO",IF(F6261="Q","QUALIDADE",IF(F6261="S","BLOQUEADO",IF(F6261="R","RESTRITO/DEVOLUÇÃO",IF(OR(N6261="QUAR",N6261="QRES"),"QUARENTENA",IF(OR(B6261="DESCARTE",B6261="DEVOLUÇÃO"),"DESCARTE/DEVOLUÇÃO",IF(AND(D6261="",K6261&lt;&gt;""),"SEM LOTE",IF(AND(Q6261&lt;&gt;"",Q6261&gt;=Parametros!$B$11),"PARADO/SEM GIRO","OK"))))))))))</f>
        <v>OK</v>
      </c>
      <c r="T6261" s="29" t="str">
        <f aca="false">IF(AND($S6261="PARADO/SEM GIRO",$K6261="KG",OR(Painel!$B$5="(Todos)",A6261=Painel!$B$5)*OR(Painel!$E$5="(Todos)",P6261=Painel!$E$5)),$J6261+ROW()/10000000,"")</f>
        <v/>
      </c>
      <c r="U6261" s="29" t="str">
        <f aca="false">IF(AND($S6261="VENCIDO",$K6261="KG",OR(Painel!$B$5="(Todos)",A6261=Painel!$B$5)*OR(Painel!$E$5="(Todos)",P6261=Painel!$E$5)),$J6261+ROW()/10000000,"")</f>
        <v/>
      </c>
    </row>
    <row r="6262" customFormat="false" ht="15" hidden="false" customHeight="false" outlineLevel="0" collapsed="false">
      <c r="A6262" s="29" t="s">
        <v>52</v>
      </c>
      <c r="B6262" s="29" t="s">
        <v>11757</v>
      </c>
      <c r="C6262" s="29" t="s">
        <v>161</v>
      </c>
      <c r="D6262" s="29" t="s">
        <v>11736</v>
      </c>
      <c r="E6262" s="29" t="n">
        <v>1</v>
      </c>
      <c r="F6262" s="29"/>
      <c r="G6262" s="29" t="s">
        <v>11758</v>
      </c>
      <c r="H6262" s="30" t="n">
        <v>999.9</v>
      </c>
      <c r="I6262" s="31" t="n">
        <v>46202</v>
      </c>
      <c r="J6262" s="30" t="n">
        <v>999.9</v>
      </c>
      <c r="K6262" s="29" t="s">
        <v>120</v>
      </c>
      <c r="L6262" s="29" t="s">
        <v>1181</v>
      </c>
      <c r="M6262" s="29"/>
      <c r="N6262" s="29" t="s">
        <v>122</v>
      </c>
      <c r="O6262" s="31" t="n">
        <v>46742</v>
      </c>
      <c r="P6262" s="29" t="s">
        <v>123</v>
      </c>
      <c r="Q6262" s="29" t="n">
        <f aca="false">IFERROR(VALUE(L6262),"")</f>
        <v>83</v>
      </c>
      <c r="R6262" s="29" t="n">
        <f aca="true">IF(O6262="","",O6262-TODAY())</f>
        <v>457</v>
      </c>
      <c r="S6262" s="29" t="str">
        <f aca="false">IF(C6262="&lt;&lt; vazio &gt;&gt;","VAZIA",IF(AND(O6262&lt;&gt;"",R6262&lt;0),"VENCIDO",IF(AND(O6262&lt;&gt;"",R6262&lt;=Parametros!$B$10),"PRÓX. VENCIMENTO",IF(F6262="Q","QUALIDADE",IF(F6262="S","BLOQUEADO",IF(F6262="R","RESTRITO/DEVOLUÇÃO",IF(OR(N6262="QUAR",N6262="QRES"),"QUARENTENA",IF(OR(B6262="DESCARTE",B6262="DEVOLUÇÃO"),"DESCARTE/DEVOLUÇÃO",IF(AND(D6262="",K6262&lt;&gt;""),"SEM LOTE",IF(AND(Q6262&lt;&gt;"",Q6262&gt;=Parametros!$B$11),"PARADO/SEM GIRO","OK"))))))))))</f>
        <v>OK</v>
      </c>
      <c r="T6262" s="29" t="str">
        <f aca="false">IF(AND($S6262="PARADO/SEM GIRO",$K6262="KG",OR(Painel!$B$5="(Todos)",A6262=Painel!$B$5)*OR(Painel!$E$5="(Todos)",P6262=Painel!$E$5)),$J6262+ROW()/10000000,"")</f>
        <v/>
      </c>
      <c r="U6262" s="29" t="str">
        <f aca="false">IF(AND($S6262="VENCIDO",$K6262="KG",OR(Painel!$B$5="(Todos)",A6262=Painel!$B$5)*OR(Painel!$E$5="(Todos)",P6262=Painel!$E$5)),$J6262+ROW()/10000000,"")</f>
        <v/>
      </c>
    </row>
    <row r="6263" customFormat="false" ht="15" hidden="false" customHeight="false" outlineLevel="0" collapsed="false">
      <c r="A6263" s="29" t="s">
        <v>52</v>
      </c>
      <c r="B6263" s="29" t="s">
        <v>11759</v>
      </c>
      <c r="C6263" s="29" t="s">
        <v>131</v>
      </c>
      <c r="D6263" s="29" t="s">
        <v>5048</v>
      </c>
      <c r="E6263" s="29" t="n">
        <v>1</v>
      </c>
      <c r="F6263" s="29"/>
      <c r="G6263" s="29" t="s">
        <v>11760</v>
      </c>
      <c r="H6263" s="30" t="n">
        <v>999.9</v>
      </c>
      <c r="I6263" s="31" t="n">
        <v>46235</v>
      </c>
      <c r="J6263" s="30" t="n">
        <v>999.9</v>
      </c>
      <c r="K6263" s="29" t="s">
        <v>120</v>
      </c>
      <c r="L6263" s="29" t="s">
        <v>694</v>
      </c>
      <c r="M6263" s="29"/>
      <c r="N6263" s="29" t="s">
        <v>122</v>
      </c>
      <c r="O6263" s="31" t="n">
        <v>46594</v>
      </c>
      <c r="P6263" s="29" t="s">
        <v>123</v>
      </c>
      <c r="Q6263" s="29" t="n">
        <f aca="false">IFERROR(VALUE(L6263),"")</f>
        <v>50</v>
      </c>
      <c r="R6263" s="29" t="n">
        <f aca="true">IF(O6263="","",O6263-TODAY())</f>
        <v>309</v>
      </c>
      <c r="S6263" s="29" t="str">
        <f aca="false">IF(C6263="&lt;&lt; vazio &gt;&gt;","VAZIA",IF(AND(O6263&lt;&gt;"",R6263&lt;0),"VENCIDO",IF(AND(O6263&lt;&gt;"",R6263&lt;=Parametros!$B$10),"PRÓX. VENCIMENTO",IF(F6263="Q","QUALIDADE",IF(F6263="S","BLOQUEADO",IF(F6263="R","RESTRITO/DEVOLUÇÃO",IF(OR(N6263="QUAR",N6263="QRES"),"QUARENTENA",IF(OR(B6263="DESCARTE",B6263="DEVOLUÇÃO"),"DESCARTE/DEVOLUÇÃO",IF(AND(D6263="",K6263&lt;&gt;""),"SEM LOTE",IF(AND(Q6263&lt;&gt;"",Q6263&gt;=Parametros!$B$11),"PARADO/SEM GIRO","OK"))))))))))</f>
        <v>OK</v>
      </c>
      <c r="T6263" s="29" t="str">
        <f aca="false">IF(AND($S6263="PARADO/SEM GIRO",$K6263="KG",OR(Painel!$B$5="(Todos)",A6263=Painel!$B$5)*OR(Painel!$E$5="(Todos)",P6263=Painel!$E$5)),$J6263+ROW()/10000000,"")</f>
        <v/>
      </c>
      <c r="U6263" s="29" t="str">
        <f aca="false">IF(AND($S6263="VENCIDO",$K6263="KG",OR(Painel!$B$5="(Todos)",A6263=Painel!$B$5)*OR(Painel!$E$5="(Todos)",P6263=Painel!$E$5)),$J6263+ROW()/10000000,"")</f>
        <v/>
      </c>
    </row>
    <row r="6264" customFormat="false" ht="15" hidden="false" customHeight="false" outlineLevel="0" collapsed="false">
      <c r="A6264" s="29" t="s">
        <v>52</v>
      </c>
      <c r="B6264" s="29" t="s">
        <v>11761</v>
      </c>
      <c r="C6264" s="29" t="s">
        <v>186</v>
      </c>
      <c r="D6264" s="29" t="s">
        <v>7310</v>
      </c>
      <c r="E6264" s="29" t="n">
        <v>1</v>
      </c>
      <c r="F6264" s="29"/>
      <c r="G6264" s="29" t="s">
        <v>11762</v>
      </c>
      <c r="H6264" s="30" t="n">
        <v>608</v>
      </c>
      <c r="I6264" s="31" t="n">
        <v>46235</v>
      </c>
      <c r="J6264" s="30" t="n">
        <v>608</v>
      </c>
      <c r="K6264" s="29" t="s">
        <v>120</v>
      </c>
      <c r="L6264" s="29" t="s">
        <v>694</v>
      </c>
      <c r="M6264" s="29"/>
      <c r="N6264" s="29" t="s">
        <v>122</v>
      </c>
      <c r="O6264" s="31" t="n">
        <v>46696</v>
      </c>
      <c r="P6264" s="29" t="s">
        <v>123</v>
      </c>
      <c r="Q6264" s="29" t="n">
        <f aca="false">IFERROR(VALUE(L6264),"")</f>
        <v>50</v>
      </c>
      <c r="R6264" s="29" t="n">
        <f aca="true">IF(O6264="","",O6264-TODAY())</f>
        <v>411</v>
      </c>
      <c r="S6264" s="29" t="str">
        <f aca="false">IF(C6264="&lt;&lt; vazio &gt;&gt;","VAZIA",IF(AND(O6264&lt;&gt;"",R6264&lt;0),"VENCIDO",IF(AND(O6264&lt;&gt;"",R6264&lt;=Parametros!$B$10),"PRÓX. VENCIMENTO",IF(F6264="Q","QUALIDADE",IF(F6264="S","BLOQUEADO",IF(F6264="R","RESTRITO/DEVOLUÇÃO",IF(OR(N6264="QUAR",N6264="QRES"),"QUARENTENA",IF(OR(B6264="DESCARTE",B6264="DEVOLUÇÃO"),"DESCARTE/DEVOLUÇÃO",IF(AND(D6264="",K6264&lt;&gt;""),"SEM LOTE",IF(AND(Q6264&lt;&gt;"",Q6264&gt;=Parametros!$B$11),"PARADO/SEM GIRO","OK"))))))))))</f>
        <v>OK</v>
      </c>
      <c r="T6264" s="29" t="str">
        <f aca="false">IF(AND($S6264="PARADO/SEM GIRO",$K6264="KG",OR(Painel!$B$5="(Todos)",A6264=Painel!$B$5)*OR(Painel!$E$5="(Todos)",P6264=Painel!$E$5)),$J6264+ROW()/10000000,"")</f>
        <v/>
      </c>
      <c r="U6264" s="29" t="str">
        <f aca="false">IF(AND($S6264="VENCIDO",$K6264="KG",OR(Painel!$B$5="(Todos)",A6264=Painel!$B$5)*OR(Painel!$E$5="(Todos)",P6264=Painel!$E$5)),$J6264+ROW()/10000000,"")</f>
        <v/>
      </c>
    </row>
    <row r="6265" customFormat="false" ht="15" hidden="false" customHeight="false" outlineLevel="0" collapsed="false">
      <c r="A6265" s="29" t="s">
        <v>52</v>
      </c>
      <c r="B6265" s="29" t="s">
        <v>11763</v>
      </c>
      <c r="C6265" s="29" t="s">
        <v>115</v>
      </c>
      <c r="D6265" s="29"/>
      <c r="E6265" s="29" t="n">
        <v>0</v>
      </c>
      <c r="F6265" s="29"/>
      <c r="G6265" s="29"/>
      <c r="H6265" s="30" t="n">
        <v>0</v>
      </c>
      <c r="I6265" s="29"/>
      <c r="J6265" s="30" t="n">
        <v>0</v>
      </c>
      <c r="K6265" s="29"/>
      <c r="L6265" s="29" t="s">
        <v>116</v>
      </c>
      <c r="M6265" s="29"/>
      <c r="N6265" s="29"/>
      <c r="O6265" s="29"/>
      <c r="P6265" s="29"/>
      <c r="Q6265" s="29" t="n">
        <f aca="false">IFERROR(VALUE(L6265),"")</f>
        <v>0</v>
      </c>
      <c r="R6265" s="29" t="str">
        <f aca="true">IF(O6265="","",O6265-TODAY())</f>
        <v/>
      </c>
      <c r="S6265" s="29" t="str">
        <f aca="false">IF(C6265="&lt;&lt; vazio &gt;&gt;","VAZIA",IF(AND(O6265&lt;&gt;"",R6265&lt;0),"VENCIDO",IF(AND(O6265&lt;&gt;"",R6265&lt;=Parametros!$B$10),"PRÓX. VENCIMENTO",IF(F6265="Q","QUALIDADE",IF(F6265="S","BLOQUEADO",IF(F6265="R","RESTRITO/DEVOLUÇÃO",IF(OR(N6265="QUAR",N6265="QRES"),"QUARENTENA",IF(OR(B6265="DESCARTE",B6265="DEVOLUÇÃO"),"DESCARTE/DEVOLUÇÃO",IF(AND(D6265="",K6265&lt;&gt;""),"SEM LOTE",IF(AND(Q6265&lt;&gt;"",Q6265&gt;=Parametros!$B$11),"PARADO/SEM GIRO","OK"))))))))))</f>
        <v>VAZIA</v>
      </c>
      <c r="T6265" s="29" t="str">
        <f aca="false">IF(AND($S6265="PARADO/SEM GIRO",$K6265="KG",OR(Painel!$B$5="(Todos)",A6265=Painel!$B$5)*OR(Painel!$E$5="(Todos)",P6265=Painel!$E$5)),$J6265+ROW()/10000000,"")</f>
        <v/>
      </c>
      <c r="U6265" s="29" t="str">
        <f aca="false">IF(AND($S6265="VENCIDO",$K6265="KG",OR(Painel!$B$5="(Todos)",A6265=Painel!$B$5)*OR(Painel!$E$5="(Todos)",P6265=Painel!$E$5)),$J6265+ROW()/10000000,"")</f>
        <v/>
      </c>
    </row>
    <row r="6266" customFormat="false" ht="15" hidden="false" customHeight="false" outlineLevel="0" collapsed="false">
      <c r="A6266" s="29" t="s">
        <v>52</v>
      </c>
      <c r="B6266" s="29" t="s">
        <v>11764</v>
      </c>
      <c r="C6266" s="29" t="s">
        <v>115</v>
      </c>
      <c r="D6266" s="29"/>
      <c r="E6266" s="29" t="n">
        <v>0</v>
      </c>
      <c r="F6266" s="29"/>
      <c r="G6266" s="29"/>
      <c r="H6266" s="30" t="n">
        <v>0</v>
      </c>
      <c r="I6266" s="29"/>
      <c r="J6266" s="30" t="n">
        <v>0</v>
      </c>
      <c r="K6266" s="29"/>
      <c r="L6266" s="29" t="s">
        <v>116</v>
      </c>
      <c r="M6266" s="29"/>
      <c r="N6266" s="29"/>
      <c r="O6266" s="29"/>
      <c r="P6266" s="29"/>
      <c r="Q6266" s="29" t="n">
        <f aca="false">IFERROR(VALUE(L6266),"")</f>
        <v>0</v>
      </c>
      <c r="R6266" s="29" t="str">
        <f aca="true">IF(O6266="","",O6266-TODAY())</f>
        <v/>
      </c>
      <c r="S6266" s="29" t="str">
        <f aca="false">IF(C6266="&lt;&lt; vazio &gt;&gt;","VAZIA",IF(AND(O6266&lt;&gt;"",R6266&lt;0),"VENCIDO",IF(AND(O6266&lt;&gt;"",R6266&lt;=Parametros!$B$10),"PRÓX. VENCIMENTO",IF(F6266="Q","QUALIDADE",IF(F6266="S","BLOQUEADO",IF(F6266="R","RESTRITO/DEVOLUÇÃO",IF(OR(N6266="QUAR",N6266="QRES"),"QUARENTENA",IF(OR(B6266="DESCARTE",B6266="DEVOLUÇÃO"),"DESCARTE/DEVOLUÇÃO",IF(AND(D6266="",K6266&lt;&gt;""),"SEM LOTE",IF(AND(Q6266&lt;&gt;"",Q6266&gt;=Parametros!$B$11),"PARADO/SEM GIRO","OK"))))))))))</f>
        <v>VAZIA</v>
      </c>
      <c r="T6266" s="29" t="str">
        <f aca="false">IF(AND($S6266="PARADO/SEM GIRO",$K6266="KG",OR(Painel!$B$5="(Todos)",A6266=Painel!$B$5)*OR(Painel!$E$5="(Todos)",P6266=Painel!$E$5)),$J6266+ROW()/10000000,"")</f>
        <v/>
      </c>
      <c r="U6266" s="29" t="str">
        <f aca="false">IF(AND($S6266="VENCIDO",$K6266="KG",OR(Painel!$B$5="(Todos)",A6266=Painel!$B$5)*OR(Painel!$E$5="(Todos)",P6266=Painel!$E$5)),$J6266+ROW()/10000000,"")</f>
        <v/>
      </c>
    </row>
    <row r="6267" customFormat="false" ht="15" hidden="false" customHeight="false" outlineLevel="0" collapsed="false">
      <c r="A6267" s="29" t="s">
        <v>52</v>
      </c>
      <c r="B6267" s="29" t="s">
        <v>11765</v>
      </c>
      <c r="C6267" s="29" t="s">
        <v>161</v>
      </c>
      <c r="D6267" s="29" t="s">
        <v>1657</v>
      </c>
      <c r="E6267" s="29" t="n">
        <v>1</v>
      </c>
      <c r="F6267" s="29"/>
      <c r="G6267" s="29" t="s">
        <v>11766</v>
      </c>
      <c r="H6267" s="30" t="n">
        <v>999.9</v>
      </c>
      <c r="I6267" s="31" t="n">
        <v>46219</v>
      </c>
      <c r="J6267" s="30" t="n">
        <v>999.9</v>
      </c>
      <c r="K6267" s="29" t="s">
        <v>120</v>
      </c>
      <c r="L6267" s="29" t="s">
        <v>959</v>
      </c>
      <c r="M6267" s="29"/>
      <c r="N6267" s="29" t="s">
        <v>122</v>
      </c>
      <c r="O6267" s="31" t="n">
        <v>46764</v>
      </c>
      <c r="P6267" s="29" t="s">
        <v>123</v>
      </c>
      <c r="Q6267" s="29" t="n">
        <f aca="false">IFERROR(VALUE(L6267),"")</f>
        <v>66</v>
      </c>
      <c r="R6267" s="29" t="n">
        <f aca="true">IF(O6267="","",O6267-TODAY())</f>
        <v>479</v>
      </c>
      <c r="S6267" s="29" t="str">
        <f aca="false">IF(C6267="&lt;&lt; vazio &gt;&gt;","VAZIA",IF(AND(O6267&lt;&gt;"",R6267&lt;0),"VENCIDO",IF(AND(O6267&lt;&gt;"",R6267&lt;=Parametros!$B$10),"PRÓX. VENCIMENTO",IF(F6267="Q","QUALIDADE",IF(F6267="S","BLOQUEADO",IF(F6267="R","RESTRITO/DEVOLUÇÃO",IF(OR(N6267="QUAR",N6267="QRES"),"QUARENTENA",IF(OR(B6267="DESCARTE",B6267="DEVOLUÇÃO"),"DESCARTE/DEVOLUÇÃO",IF(AND(D6267="",K6267&lt;&gt;""),"SEM LOTE",IF(AND(Q6267&lt;&gt;"",Q6267&gt;=Parametros!$B$11),"PARADO/SEM GIRO","OK"))))))))))</f>
        <v>OK</v>
      </c>
      <c r="T6267" s="29" t="str">
        <f aca="false">IF(AND($S6267="PARADO/SEM GIRO",$K6267="KG",OR(Painel!$B$5="(Todos)",A6267=Painel!$B$5)*OR(Painel!$E$5="(Todos)",P6267=Painel!$E$5)),$J6267+ROW()/10000000,"")</f>
        <v/>
      </c>
      <c r="U6267" s="29" t="str">
        <f aca="false">IF(AND($S6267="VENCIDO",$K6267="KG",OR(Painel!$B$5="(Todos)",A6267=Painel!$B$5)*OR(Painel!$E$5="(Todos)",P6267=Painel!$E$5)),$J6267+ROW()/10000000,"")</f>
        <v/>
      </c>
    </row>
    <row r="6268" customFormat="false" ht="15" hidden="false" customHeight="false" outlineLevel="0" collapsed="false">
      <c r="A6268" s="29" t="s">
        <v>52</v>
      </c>
      <c r="B6268" s="29" t="s">
        <v>11767</v>
      </c>
      <c r="C6268" s="29" t="s">
        <v>4402</v>
      </c>
      <c r="D6268" s="29" t="s">
        <v>4403</v>
      </c>
      <c r="E6268" s="29" t="n">
        <v>1</v>
      </c>
      <c r="F6268" s="29"/>
      <c r="G6268" s="29" t="s">
        <v>11768</v>
      </c>
      <c r="H6268" s="30" t="n">
        <v>727.2</v>
      </c>
      <c r="I6268" s="31" t="n">
        <v>46217</v>
      </c>
      <c r="J6268" s="30" t="n">
        <v>727.2</v>
      </c>
      <c r="K6268" s="29" t="s">
        <v>120</v>
      </c>
      <c r="L6268" s="29" t="s">
        <v>2586</v>
      </c>
      <c r="M6268" s="29"/>
      <c r="N6268" s="29" t="s">
        <v>122</v>
      </c>
      <c r="O6268" s="31" t="n">
        <v>46756</v>
      </c>
      <c r="P6268" s="29" t="s">
        <v>123</v>
      </c>
      <c r="Q6268" s="29" t="n">
        <f aca="false">IFERROR(VALUE(L6268),"")</f>
        <v>68</v>
      </c>
      <c r="R6268" s="29" t="n">
        <f aca="true">IF(O6268="","",O6268-TODAY())</f>
        <v>471</v>
      </c>
      <c r="S6268" s="29" t="str">
        <f aca="false">IF(C6268="&lt;&lt; vazio &gt;&gt;","VAZIA",IF(AND(O6268&lt;&gt;"",R6268&lt;0),"VENCIDO",IF(AND(O6268&lt;&gt;"",R6268&lt;=Parametros!$B$10),"PRÓX. VENCIMENTO",IF(F6268="Q","QUALIDADE",IF(F6268="S","BLOQUEADO",IF(F6268="R","RESTRITO/DEVOLUÇÃO",IF(OR(N6268="QUAR",N6268="QRES"),"QUARENTENA",IF(OR(B6268="DESCARTE",B6268="DEVOLUÇÃO"),"DESCARTE/DEVOLUÇÃO",IF(AND(D6268="",K6268&lt;&gt;""),"SEM LOTE",IF(AND(Q6268&lt;&gt;"",Q6268&gt;=Parametros!$B$11),"PARADO/SEM GIRO","OK"))))))))))</f>
        <v>OK</v>
      </c>
      <c r="T6268" s="29" t="str">
        <f aca="false">IF(AND($S6268="PARADO/SEM GIRO",$K6268="KG",OR(Painel!$B$5="(Todos)",A6268=Painel!$B$5)*OR(Painel!$E$5="(Todos)",P6268=Painel!$E$5)),$J6268+ROW()/10000000,"")</f>
        <v/>
      </c>
      <c r="U6268" s="29" t="str">
        <f aca="false">IF(AND($S6268="VENCIDO",$K6268="KG",OR(Painel!$B$5="(Todos)",A6268=Painel!$B$5)*OR(Painel!$E$5="(Todos)",P6268=Painel!$E$5)),$J6268+ROW()/10000000,"")</f>
        <v/>
      </c>
    </row>
    <row r="6269" customFormat="false" ht="15" hidden="false" customHeight="false" outlineLevel="0" collapsed="false">
      <c r="A6269" s="29" t="s">
        <v>52</v>
      </c>
      <c r="B6269" s="29" t="s">
        <v>11769</v>
      </c>
      <c r="C6269" s="29" t="s">
        <v>167</v>
      </c>
      <c r="D6269" s="29" t="s">
        <v>1022</v>
      </c>
      <c r="E6269" s="29" t="n">
        <v>1</v>
      </c>
      <c r="F6269" s="29" t="s">
        <v>268</v>
      </c>
      <c r="G6269" s="29" t="s">
        <v>11770</v>
      </c>
      <c r="H6269" s="30" t="n">
        <v>590.4</v>
      </c>
      <c r="I6269" s="31" t="n">
        <v>46284</v>
      </c>
      <c r="J6269" s="30" t="n">
        <v>590.4</v>
      </c>
      <c r="K6269" s="29" t="s">
        <v>120</v>
      </c>
      <c r="L6269" s="29" t="s">
        <v>388</v>
      </c>
      <c r="M6269" s="29"/>
      <c r="N6269" s="29" t="s">
        <v>122</v>
      </c>
      <c r="O6269" s="31" t="n">
        <v>46831</v>
      </c>
      <c r="P6269" s="29" t="s">
        <v>123</v>
      </c>
      <c r="Q6269" s="29" t="n">
        <f aca="false">IFERROR(VALUE(L6269),"")</f>
        <v>1</v>
      </c>
      <c r="R6269" s="29" t="n">
        <f aca="true">IF(O6269="","",O6269-TODAY())</f>
        <v>546</v>
      </c>
      <c r="S6269" s="29" t="str">
        <f aca="false">IF(C6269="&lt;&lt; vazio &gt;&gt;","VAZIA",IF(AND(O6269&lt;&gt;"",R6269&lt;0),"VENCIDO",IF(AND(O6269&lt;&gt;"",R6269&lt;=Parametros!$B$10),"PRÓX. VENCIMENTO",IF(F6269="Q","QUALIDADE",IF(F6269="S","BLOQUEADO",IF(F6269="R","RESTRITO/DEVOLUÇÃO",IF(OR(N6269="QUAR",N6269="QRES"),"QUARENTENA",IF(OR(B6269="DESCARTE",B6269="DEVOLUÇÃO"),"DESCARTE/DEVOLUÇÃO",IF(AND(D6269="",K6269&lt;&gt;""),"SEM LOTE",IF(AND(Q6269&lt;&gt;"",Q6269&gt;=Parametros!$B$11),"PARADO/SEM GIRO","OK"))))))))))</f>
        <v>QUALIDADE</v>
      </c>
      <c r="T6269" s="29" t="str">
        <f aca="false">IF(AND($S6269="PARADO/SEM GIRO",$K6269="KG",OR(Painel!$B$5="(Todos)",A6269=Painel!$B$5)*OR(Painel!$E$5="(Todos)",P6269=Painel!$E$5)),$J6269+ROW()/10000000,"")</f>
        <v/>
      </c>
      <c r="U6269" s="29" t="str">
        <f aca="false">IF(AND($S6269="VENCIDO",$K6269="KG",OR(Painel!$B$5="(Todos)",A6269=Painel!$B$5)*OR(Painel!$E$5="(Todos)",P6269=Painel!$E$5)),$J6269+ROW()/10000000,"")</f>
        <v/>
      </c>
    </row>
    <row r="6270" customFormat="false" ht="15" hidden="false" customHeight="false" outlineLevel="0" collapsed="false">
      <c r="A6270" s="29" t="s">
        <v>52</v>
      </c>
      <c r="B6270" s="29" t="s">
        <v>11771</v>
      </c>
      <c r="C6270" s="29" t="s">
        <v>169</v>
      </c>
      <c r="D6270" s="29" t="s">
        <v>573</v>
      </c>
      <c r="E6270" s="29" t="n">
        <v>1</v>
      </c>
      <c r="F6270" s="29"/>
      <c r="G6270" s="29" t="s">
        <v>11772</v>
      </c>
      <c r="H6270" s="30" t="n">
        <v>999.9</v>
      </c>
      <c r="I6270" s="31" t="n">
        <v>46280</v>
      </c>
      <c r="J6270" s="30" t="n">
        <v>999.9</v>
      </c>
      <c r="K6270" s="29" t="s">
        <v>120</v>
      </c>
      <c r="L6270" s="29" t="s">
        <v>144</v>
      </c>
      <c r="M6270" s="29"/>
      <c r="N6270" s="29" t="s">
        <v>122</v>
      </c>
      <c r="O6270" s="31" t="n">
        <v>46638</v>
      </c>
      <c r="P6270" s="29" t="s">
        <v>123</v>
      </c>
      <c r="Q6270" s="29" t="n">
        <f aca="false">IFERROR(VALUE(L6270),"")</f>
        <v>5</v>
      </c>
      <c r="R6270" s="29" t="n">
        <f aca="true">IF(O6270="","",O6270-TODAY())</f>
        <v>353</v>
      </c>
      <c r="S6270" s="29" t="str">
        <f aca="false">IF(C6270="&lt;&lt; vazio &gt;&gt;","VAZIA",IF(AND(O6270&lt;&gt;"",R6270&lt;0),"VENCIDO",IF(AND(O6270&lt;&gt;"",R6270&lt;=Parametros!$B$10),"PRÓX. VENCIMENTO",IF(F6270="Q","QUALIDADE",IF(F6270="S","BLOQUEADO",IF(F6270="R","RESTRITO/DEVOLUÇÃO",IF(OR(N6270="QUAR",N6270="QRES"),"QUARENTENA",IF(OR(B6270="DESCARTE",B6270="DEVOLUÇÃO"),"DESCARTE/DEVOLUÇÃO",IF(AND(D6270="",K6270&lt;&gt;""),"SEM LOTE",IF(AND(Q6270&lt;&gt;"",Q6270&gt;=Parametros!$B$11),"PARADO/SEM GIRO","OK"))))))))))</f>
        <v>OK</v>
      </c>
      <c r="T6270" s="29" t="str">
        <f aca="false">IF(AND($S6270="PARADO/SEM GIRO",$K6270="KG",OR(Painel!$B$5="(Todos)",A6270=Painel!$B$5)*OR(Painel!$E$5="(Todos)",P6270=Painel!$E$5)),$J6270+ROW()/10000000,"")</f>
        <v/>
      </c>
      <c r="U6270" s="29" t="str">
        <f aca="false">IF(AND($S6270="VENCIDO",$K6270="KG",OR(Painel!$B$5="(Todos)",A6270=Painel!$B$5)*OR(Painel!$E$5="(Todos)",P6270=Painel!$E$5)),$J6270+ROW()/10000000,"")</f>
        <v/>
      </c>
    </row>
    <row r="6271" customFormat="false" ht="15" hidden="false" customHeight="false" outlineLevel="0" collapsed="false">
      <c r="A6271" s="29" t="s">
        <v>52</v>
      </c>
      <c r="B6271" s="29" t="s">
        <v>11773</v>
      </c>
      <c r="C6271" s="29" t="s">
        <v>262</v>
      </c>
      <c r="D6271" s="29" t="s">
        <v>11472</v>
      </c>
      <c r="E6271" s="29" t="n">
        <v>1</v>
      </c>
      <c r="F6271" s="29"/>
      <c r="G6271" s="29" t="s">
        <v>11774</v>
      </c>
      <c r="H6271" s="30" t="n">
        <v>264</v>
      </c>
      <c r="I6271" s="31" t="n">
        <v>46236</v>
      </c>
      <c r="J6271" s="30" t="n">
        <v>264</v>
      </c>
      <c r="K6271" s="29" t="s">
        <v>120</v>
      </c>
      <c r="L6271" s="29" t="s">
        <v>5891</v>
      </c>
      <c r="M6271" s="29"/>
      <c r="N6271" s="29" t="s">
        <v>122</v>
      </c>
      <c r="O6271" s="31" t="n">
        <v>46437</v>
      </c>
      <c r="P6271" s="29" t="s">
        <v>123</v>
      </c>
      <c r="Q6271" s="29" t="n">
        <f aca="false">IFERROR(VALUE(L6271),"")</f>
        <v>49</v>
      </c>
      <c r="R6271" s="29" t="n">
        <f aca="true">IF(O6271="","",O6271-TODAY())</f>
        <v>152</v>
      </c>
      <c r="S6271" s="29" t="str">
        <f aca="false">IF(C6271="&lt;&lt; vazio &gt;&gt;","VAZIA",IF(AND(O6271&lt;&gt;"",R6271&lt;0),"VENCIDO",IF(AND(O6271&lt;&gt;"",R6271&lt;=Parametros!$B$10),"PRÓX. VENCIMENTO",IF(F6271="Q","QUALIDADE",IF(F6271="S","BLOQUEADO",IF(F6271="R","RESTRITO/DEVOLUÇÃO",IF(OR(N6271="QUAR",N6271="QRES"),"QUARENTENA",IF(OR(B6271="DESCARTE",B6271="DEVOLUÇÃO"),"DESCARTE/DEVOLUÇÃO",IF(AND(D6271="",K6271&lt;&gt;""),"SEM LOTE",IF(AND(Q6271&lt;&gt;"",Q6271&gt;=Parametros!$B$11),"PARADO/SEM GIRO","OK"))))))))))</f>
        <v>OK</v>
      </c>
      <c r="T6271" s="29" t="str">
        <f aca="false">IF(AND($S6271="PARADO/SEM GIRO",$K6271="KG",OR(Painel!$B$5="(Todos)",A6271=Painel!$B$5)*OR(Painel!$E$5="(Todos)",P6271=Painel!$E$5)),$J6271+ROW()/10000000,"")</f>
        <v/>
      </c>
      <c r="U6271" s="29" t="str">
        <f aca="false">IF(AND($S6271="VENCIDO",$K6271="KG",OR(Painel!$B$5="(Todos)",A6271=Painel!$B$5)*OR(Painel!$E$5="(Todos)",P6271=Painel!$E$5)),$J6271+ROW()/10000000,"")</f>
        <v/>
      </c>
    </row>
    <row r="6272" customFormat="false" ht="15" hidden="false" customHeight="false" outlineLevel="0" collapsed="false">
      <c r="A6272" s="29" t="s">
        <v>52</v>
      </c>
      <c r="B6272" s="29" t="s">
        <v>11775</v>
      </c>
      <c r="C6272" s="29" t="s">
        <v>115</v>
      </c>
      <c r="D6272" s="29"/>
      <c r="E6272" s="29" t="n">
        <v>0</v>
      </c>
      <c r="F6272" s="29"/>
      <c r="G6272" s="29"/>
      <c r="H6272" s="30" t="n">
        <v>0</v>
      </c>
      <c r="I6272" s="29"/>
      <c r="J6272" s="30" t="n">
        <v>0</v>
      </c>
      <c r="K6272" s="29"/>
      <c r="L6272" s="29" t="s">
        <v>116</v>
      </c>
      <c r="M6272" s="29"/>
      <c r="N6272" s="29"/>
      <c r="O6272" s="29"/>
      <c r="P6272" s="29"/>
      <c r="Q6272" s="29" t="n">
        <f aca="false">IFERROR(VALUE(L6272),"")</f>
        <v>0</v>
      </c>
      <c r="R6272" s="29" t="str">
        <f aca="true">IF(O6272="","",O6272-TODAY())</f>
        <v/>
      </c>
      <c r="S6272" s="29" t="str">
        <f aca="false">IF(C6272="&lt;&lt; vazio &gt;&gt;","VAZIA",IF(AND(O6272&lt;&gt;"",R6272&lt;0),"VENCIDO",IF(AND(O6272&lt;&gt;"",R6272&lt;=Parametros!$B$10),"PRÓX. VENCIMENTO",IF(F6272="Q","QUALIDADE",IF(F6272="S","BLOQUEADO",IF(F6272="R","RESTRITO/DEVOLUÇÃO",IF(OR(N6272="QUAR",N6272="QRES"),"QUARENTENA",IF(OR(B6272="DESCARTE",B6272="DEVOLUÇÃO"),"DESCARTE/DEVOLUÇÃO",IF(AND(D6272="",K6272&lt;&gt;""),"SEM LOTE",IF(AND(Q6272&lt;&gt;"",Q6272&gt;=Parametros!$B$11),"PARADO/SEM GIRO","OK"))))))))))</f>
        <v>VAZIA</v>
      </c>
      <c r="T6272" s="29" t="str">
        <f aca="false">IF(AND($S6272="PARADO/SEM GIRO",$K6272="KG",OR(Painel!$B$5="(Todos)",A6272=Painel!$B$5)*OR(Painel!$E$5="(Todos)",P6272=Painel!$E$5)),$J6272+ROW()/10000000,"")</f>
        <v/>
      </c>
      <c r="U6272" s="29" t="str">
        <f aca="false">IF(AND($S6272="VENCIDO",$K6272="KG",OR(Painel!$B$5="(Todos)",A6272=Painel!$B$5)*OR(Painel!$E$5="(Todos)",P6272=Painel!$E$5)),$J6272+ROW()/10000000,"")</f>
        <v/>
      </c>
    </row>
    <row r="6273" customFormat="false" ht="15" hidden="false" customHeight="false" outlineLevel="0" collapsed="false">
      <c r="A6273" s="29" t="s">
        <v>52</v>
      </c>
      <c r="B6273" s="29" t="s">
        <v>11776</v>
      </c>
      <c r="C6273" s="29" t="s">
        <v>322</v>
      </c>
      <c r="D6273" s="29" t="s">
        <v>688</v>
      </c>
      <c r="E6273" s="29" t="n">
        <v>1</v>
      </c>
      <c r="F6273" s="29"/>
      <c r="G6273" s="29" t="s">
        <v>11777</v>
      </c>
      <c r="H6273" s="30" t="n">
        <v>999.9</v>
      </c>
      <c r="I6273" s="31" t="n">
        <v>46280</v>
      </c>
      <c r="J6273" s="30" t="n">
        <v>999.9</v>
      </c>
      <c r="K6273" s="29" t="s">
        <v>120</v>
      </c>
      <c r="L6273" s="29" t="s">
        <v>144</v>
      </c>
      <c r="M6273" s="29"/>
      <c r="N6273" s="29" t="s">
        <v>122</v>
      </c>
      <c r="O6273" s="31" t="n">
        <v>46637</v>
      </c>
      <c r="P6273" s="29" t="s">
        <v>123</v>
      </c>
      <c r="Q6273" s="29" t="n">
        <f aca="false">IFERROR(VALUE(L6273),"")</f>
        <v>5</v>
      </c>
      <c r="R6273" s="29" t="n">
        <f aca="true">IF(O6273="","",O6273-TODAY())</f>
        <v>352</v>
      </c>
      <c r="S6273" s="29" t="str">
        <f aca="false">IF(C6273="&lt;&lt; vazio &gt;&gt;","VAZIA",IF(AND(O6273&lt;&gt;"",R6273&lt;0),"VENCIDO",IF(AND(O6273&lt;&gt;"",R6273&lt;=Parametros!$B$10),"PRÓX. VENCIMENTO",IF(F6273="Q","QUALIDADE",IF(F6273="S","BLOQUEADO",IF(F6273="R","RESTRITO/DEVOLUÇÃO",IF(OR(N6273="QUAR",N6273="QRES"),"QUARENTENA",IF(OR(B6273="DESCARTE",B6273="DEVOLUÇÃO"),"DESCARTE/DEVOLUÇÃO",IF(AND(D6273="",K6273&lt;&gt;""),"SEM LOTE",IF(AND(Q6273&lt;&gt;"",Q6273&gt;=Parametros!$B$11),"PARADO/SEM GIRO","OK"))))))))))</f>
        <v>OK</v>
      </c>
      <c r="T6273" s="29" t="str">
        <f aca="false">IF(AND($S6273="PARADO/SEM GIRO",$K6273="KG",OR(Painel!$B$5="(Todos)",A6273=Painel!$B$5)*OR(Painel!$E$5="(Todos)",P6273=Painel!$E$5)),$J6273+ROW()/10000000,"")</f>
        <v/>
      </c>
      <c r="U6273" s="29" t="str">
        <f aca="false">IF(AND($S6273="VENCIDO",$K6273="KG",OR(Painel!$B$5="(Todos)",A6273=Painel!$B$5)*OR(Painel!$E$5="(Todos)",P6273=Painel!$E$5)),$J6273+ROW()/10000000,"")</f>
        <v/>
      </c>
    </row>
    <row r="6274" customFormat="false" ht="15" hidden="false" customHeight="false" outlineLevel="0" collapsed="false">
      <c r="A6274" s="29" t="s">
        <v>52</v>
      </c>
      <c r="B6274" s="29" t="s">
        <v>11778</v>
      </c>
      <c r="C6274" s="29" t="s">
        <v>418</v>
      </c>
      <c r="D6274" s="29" t="s">
        <v>419</v>
      </c>
      <c r="E6274" s="29" t="n">
        <v>1</v>
      </c>
      <c r="F6274" s="29"/>
      <c r="G6274" s="29" t="s">
        <v>11779</v>
      </c>
      <c r="H6274" s="30" t="n">
        <v>590.4</v>
      </c>
      <c r="I6274" s="31" t="n">
        <v>46282</v>
      </c>
      <c r="J6274" s="30" t="n">
        <v>590.4</v>
      </c>
      <c r="K6274" s="29" t="s">
        <v>120</v>
      </c>
      <c r="L6274" s="29" t="s">
        <v>400</v>
      </c>
      <c r="M6274" s="29"/>
      <c r="N6274" s="29" t="s">
        <v>122</v>
      </c>
      <c r="O6274" s="31" t="n">
        <v>46566</v>
      </c>
      <c r="P6274" s="29" t="s">
        <v>123</v>
      </c>
      <c r="Q6274" s="29" t="n">
        <f aca="false">IFERROR(VALUE(L6274),"")</f>
        <v>3</v>
      </c>
      <c r="R6274" s="29" t="n">
        <f aca="true">IF(O6274="","",O6274-TODAY())</f>
        <v>281</v>
      </c>
      <c r="S6274" s="29" t="str">
        <f aca="false">IF(C6274="&lt;&lt; vazio &gt;&gt;","VAZIA",IF(AND(O6274&lt;&gt;"",R6274&lt;0),"VENCIDO",IF(AND(O6274&lt;&gt;"",R6274&lt;=Parametros!$B$10),"PRÓX. VENCIMENTO",IF(F6274="Q","QUALIDADE",IF(F6274="S","BLOQUEADO",IF(F6274="R","RESTRITO/DEVOLUÇÃO",IF(OR(N6274="QUAR",N6274="QRES"),"QUARENTENA",IF(OR(B6274="DESCARTE",B6274="DEVOLUÇÃO"),"DESCARTE/DEVOLUÇÃO",IF(AND(D6274="",K6274&lt;&gt;""),"SEM LOTE",IF(AND(Q6274&lt;&gt;"",Q6274&gt;=Parametros!$B$11),"PARADO/SEM GIRO","OK"))))))))))</f>
        <v>OK</v>
      </c>
      <c r="T6274" s="29" t="str">
        <f aca="false">IF(AND($S6274="PARADO/SEM GIRO",$K6274="KG",OR(Painel!$B$5="(Todos)",A6274=Painel!$B$5)*OR(Painel!$E$5="(Todos)",P6274=Painel!$E$5)),$J6274+ROW()/10000000,"")</f>
        <v/>
      </c>
      <c r="U6274" s="29" t="str">
        <f aca="false">IF(AND($S6274="VENCIDO",$K6274="KG",OR(Painel!$B$5="(Todos)",A6274=Painel!$B$5)*OR(Painel!$E$5="(Todos)",P6274=Painel!$E$5)),$J6274+ROW()/10000000,"")</f>
        <v/>
      </c>
    </row>
    <row r="6275" customFormat="false" ht="15" hidden="false" customHeight="false" outlineLevel="0" collapsed="false">
      <c r="A6275" s="29" t="s">
        <v>52</v>
      </c>
      <c r="B6275" s="29" t="s">
        <v>11780</v>
      </c>
      <c r="C6275" s="29" t="s">
        <v>768</v>
      </c>
      <c r="D6275" s="29" t="s">
        <v>2268</v>
      </c>
      <c r="E6275" s="29" t="n">
        <v>1</v>
      </c>
      <c r="F6275" s="29"/>
      <c r="G6275" s="29" t="s">
        <v>11781</v>
      </c>
      <c r="H6275" s="30" t="n">
        <v>800</v>
      </c>
      <c r="I6275" s="31" t="n">
        <v>46275</v>
      </c>
      <c r="J6275" s="30" t="n">
        <v>800</v>
      </c>
      <c r="K6275" s="29" t="s">
        <v>120</v>
      </c>
      <c r="L6275" s="29" t="s">
        <v>121</v>
      </c>
      <c r="M6275" s="29"/>
      <c r="N6275" s="29" t="s">
        <v>122</v>
      </c>
      <c r="O6275" s="31" t="n">
        <v>46621</v>
      </c>
      <c r="P6275" s="29" t="s">
        <v>123</v>
      </c>
      <c r="Q6275" s="29" t="n">
        <f aca="false">IFERROR(VALUE(L6275),"")</f>
        <v>10</v>
      </c>
      <c r="R6275" s="29" t="n">
        <f aca="true">IF(O6275="","",O6275-TODAY())</f>
        <v>336</v>
      </c>
      <c r="S6275" s="29" t="str">
        <f aca="false">IF(C6275="&lt;&lt; vazio &gt;&gt;","VAZIA",IF(AND(O6275&lt;&gt;"",R6275&lt;0),"VENCIDO",IF(AND(O6275&lt;&gt;"",R6275&lt;=Parametros!$B$10),"PRÓX. VENCIMENTO",IF(F6275="Q","QUALIDADE",IF(F6275="S","BLOQUEADO",IF(F6275="R","RESTRITO/DEVOLUÇÃO",IF(OR(N6275="QUAR",N6275="QRES"),"QUARENTENA",IF(OR(B6275="DESCARTE",B6275="DEVOLUÇÃO"),"DESCARTE/DEVOLUÇÃO",IF(AND(D6275="",K6275&lt;&gt;""),"SEM LOTE",IF(AND(Q6275&lt;&gt;"",Q6275&gt;=Parametros!$B$11),"PARADO/SEM GIRO","OK"))))))))))</f>
        <v>OK</v>
      </c>
      <c r="T6275" s="29" t="str">
        <f aca="false">IF(AND($S6275="PARADO/SEM GIRO",$K6275="KG",OR(Painel!$B$5="(Todos)",A6275=Painel!$B$5)*OR(Painel!$E$5="(Todos)",P6275=Painel!$E$5)),$J6275+ROW()/10000000,"")</f>
        <v/>
      </c>
      <c r="U6275" s="29" t="str">
        <f aca="false">IF(AND($S6275="VENCIDO",$K6275="KG",OR(Painel!$B$5="(Todos)",A6275=Painel!$B$5)*OR(Painel!$E$5="(Todos)",P6275=Painel!$E$5)),$J6275+ROW()/10000000,"")</f>
        <v/>
      </c>
    </row>
    <row r="6276" customFormat="false" ht="15" hidden="false" customHeight="false" outlineLevel="0" collapsed="false">
      <c r="A6276" s="29" t="s">
        <v>52</v>
      </c>
      <c r="B6276" s="29" t="s">
        <v>11782</v>
      </c>
      <c r="C6276" s="29" t="s">
        <v>662</v>
      </c>
      <c r="D6276" s="29" t="s">
        <v>820</v>
      </c>
      <c r="E6276" s="29" t="n">
        <v>1</v>
      </c>
      <c r="F6276" s="29"/>
      <c r="G6276" s="29" t="s">
        <v>11783</v>
      </c>
      <c r="H6276" s="30" t="n">
        <v>1000</v>
      </c>
      <c r="I6276" s="31" t="n">
        <v>46280</v>
      </c>
      <c r="J6276" s="30" t="n">
        <v>1000</v>
      </c>
      <c r="K6276" s="29" t="s">
        <v>120</v>
      </c>
      <c r="L6276" s="29" t="s">
        <v>144</v>
      </c>
      <c r="M6276" s="29"/>
      <c r="N6276" s="29" t="s">
        <v>122</v>
      </c>
      <c r="O6276" s="31" t="n">
        <v>46819</v>
      </c>
      <c r="P6276" s="29" t="s">
        <v>123</v>
      </c>
      <c r="Q6276" s="29" t="n">
        <f aca="false">IFERROR(VALUE(L6276),"")</f>
        <v>5</v>
      </c>
      <c r="R6276" s="29" t="n">
        <f aca="true">IF(O6276="","",O6276-TODAY())</f>
        <v>534</v>
      </c>
      <c r="S6276" s="29" t="str">
        <f aca="false">IF(C6276="&lt;&lt; vazio &gt;&gt;","VAZIA",IF(AND(O6276&lt;&gt;"",R6276&lt;0),"VENCIDO",IF(AND(O6276&lt;&gt;"",R6276&lt;=Parametros!$B$10),"PRÓX. VENCIMENTO",IF(F6276="Q","QUALIDADE",IF(F6276="S","BLOQUEADO",IF(F6276="R","RESTRITO/DEVOLUÇÃO",IF(OR(N6276="QUAR",N6276="QRES"),"QUARENTENA",IF(OR(B6276="DESCARTE",B6276="DEVOLUÇÃO"),"DESCARTE/DEVOLUÇÃO",IF(AND(D6276="",K6276&lt;&gt;""),"SEM LOTE",IF(AND(Q6276&lt;&gt;"",Q6276&gt;=Parametros!$B$11),"PARADO/SEM GIRO","OK"))))))))))</f>
        <v>OK</v>
      </c>
      <c r="T6276" s="29" t="str">
        <f aca="false">IF(AND($S6276="PARADO/SEM GIRO",$K6276="KG",OR(Painel!$B$5="(Todos)",A6276=Painel!$B$5)*OR(Painel!$E$5="(Todos)",P6276=Painel!$E$5)),$J6276+ROW()/10000000,"")</f>
        <v/>
      </c>
      <c r="U6276" s="29" t="str">
        <f aca="false">IF(AND($S6276="VENCIDO",$K6276="KG",OR(Painel!$B$5="(Todos)",A6276=Painel!$B$5)*OR(Painel!$E$5="(Todos)",P6276=Painel!$E$5)),$J6276+ROW()/10000000,"")</f>
        <v/>
      </c>
    </row>
    <row r="6277" customFormat="false" ht="15" hidden="false" customHeight="false" outlineLevel="0" collapsed="false">
      <c r="A6277" s="29" t="s">
        <v>52</v>
      </c>
      <c r="B6277" s="29" t="s">
        <v>11784</v>
      </c>
      <c r="C6277" s="29" t="s">
        <v>115</v>
      </c>
      <c r="D6277" s="29"/>
      <c r="E6277" s="29" t="n">
        <v>0</v>
      </c>
      <c r="F6277" s="29"/>
      <c r="G6277" s="29"/>
      <c r="H6277" s="30" t="n">
        <v>0</v>
      </c>
      <c r="I6277" s="29"/>
      <c r="J6277" s="30" t="n">
        <v>0</v>
      </c>
      <c r="K6277" s="29"/>
      <c r="L6277" s="29" t="s">
        <v>116</v>
      </c>
      <c r="M6277" s="29"/>
      <c r="N6277" s="29"/>
      <c r="O6277" s="29"/>
      <c r="P6277" s="29"/>
      <c r="Q6277" s="29" t="n">
        <f aca="false">IFERROR(VALUE(L6277),"")</f>
        <v>0</v>
      </c>
      <c r="R6277" s="29" t="str">
        <f aca="true">IF(O6277="","",O6277-TODAY())</f>
        <v/>
      </c>
      <c r="S6277" s="29" t="str">
        <f aca="false">IF(C6277="&lt;&lt; vazio &gt;&gt;","VAZIA",IF(AND(O6277&lt;&gt;"",R6277&lt;0),"VENCIDO",IF(AND(O6277&lt;&gt;"",R6277&lt;=Parametros!$B$10),"PRÓX. VENCIMENTO",IF(F6277="Q","QUALIDADE",IF(F6277="S","BLOQUEADO",IF(F6277="R","RESTRITO/DEVOLUÇÃO",IF(OR(N6277="QUAR",N6277="QRES"),"QUARENTENA",IF(OR(B6277="DESCARTE",B6277="DEVOLUÇÃO"),"DESCARTE/DEVOLUÇÃO",IF(AND(D6277="",K6277&lt;&gt;""),"SEM LOTE",IF(AND(Q6277&lt;&gt;"",Q6277&gt;=Parametros!$B$11),"PARADO/SEM GIRO","OK"))))))))))</f>
        <v>VAZIA</v>
      </c>
      <c r="T6277" s="29" t="str">
        <f aca="false">IF(AND($S6277="PARADO/SEM GIRO",$K6277="KG",OR(Painel!$B$5="(Todos)",A6277=Painel!$B$5)*OR(Painel!$E$5="(Todos)",P6277=Painel!$E$5)),$J6277+ROW()/10000000,"")</f>
        <v/>
      </c>
      <c r="U6277" s="29" t="str">
        <f aca="false">IF(AND($S6277="VENCIDO",$K6277="KG",OR(Painel!$B$5="(Todos)",A6277=Painel!$B$5)*OR(Painel!$E$5="(Todos)",P6277=Painel!$E$5)),$J6277+ROW()/10000000,"")</f>
        <v/>
      </c>
    </row>
    <row r="6278" customFormat="false" ht="15" hidden="false" customHeight="false" outlineLevel="0" collapsed="false">
      <c r="A6278" s="29" t="s">
        <v>52</v>
      </c>
      <c r="B6278" s="29" t="s">
        <v>11785</v>
      </c>
      <c r="C6278" s="29" t="s">
        <v>418</v>
      </c>
      <c r="D6278" s="29" t="s">
        <v>419</v>
      </c>
      <c r="E6278" s="29" t="n">
        <v>1</v>
      </c>
      <c r="F6278" s="29"/>
      <c r="G6278" s="29" t="s">
        <v>11786</v>
      </c>
      <c r="H6278" s="30" t="n">
        <v>590.4</v>
      </c>
      <c r="I6278" s="31" t="n">
        <v>46282</v>
      </c>
      <c r="J6278" s="30" t="n">
        <v>590.4</v>
      </c>
      <c r="K6278" s="29" t="s">
        <v>120</v>
      </c>
      <c r="L6278" s="29" t="s">
        <v>400</v>
      </c>
      <c r="M6278" s="29"/>
      <c r="N6278" s="29" t="s">
        <v>122</v>
      </c>
      <c r="O6278" s="31" t="n">
        <v>46566</v>
      </c>
      <c r="P6278" s="29" t="s">
        <v>123</v>
      </c>
      <c r="Q6278" s="29" t="n">
        <f aca="false">IFERROR(VALUE(L6278),"")</f>
        <v>3</v>
      </c>
      <c r="R6278" s="29" t="n">
        <f aca="true">IF(O6278="","",O6278-TODAY())</f>
        <v>281</v>
      </c>
      <c r="S6278" s="29" t="str">
        <f aca="false">IF(C6278="&lt;&lt; vazio &gt;&gt;","VAZIA",IF(AND(O6278&lt;&gt;"",R6278&lt;0),"VENCIDO",IF(AND(O6278&lt;&gt;"",R6278&lt;=Parametros!$B$10),"PRÓX. VENCIMENTO",IF(F6278="Q","QUALIDADE",IF(F6278="S","BLOQUEADO",IF(F6278="R","RESTRITO/DEVOLUÇÃO",IF(OR(N6278="QUAR",N6278="QRES"),"QUARENTENA",IF(OR(B6278="DESCARTE",B6278="DEVOLUÇÃO"),"DESCARTE/DEVOLUÇÃO",IF(AND(D6278="",K6278&lt;&gt;""),"SEM LOTE",IF(AND(Q6278&lt;&gt;"",Q6278&gt;=Parametros!$B$11),"PARADO/SEM GIRO","OK"))))))))))</f>
        <v>OK</v>
      </c>
      <c r="T6278" s="29" t="str">
        <f aca="false">IF(AND($S6278="PARADO/SEM GIRO",$K6278="KG",OR(Painel!$B$5="(Todos)",A6278=Painel!$B$5)*OR(Painel!$E$5="(Todos)",P6278=Painel!$E$5)),$J6278+ROW()/10000000,"")</f>
        <v/>
      </c>
      <c r="U6278" s="29" t="str">
        <f aca="false">IF(AND($S6278="VENCIDO",$K6278="KG",OR(Painel!$B$5="(Todos)",A6278=Painel!$B$5)*OR(Painel!$E$5="(Todos)",P6278=Painel!$E$5)),$J6278+ROW()/10000000,"")</f>
        <v/>
      </c>
    </row>
    <row r="6279" customFormat="false" ht="15" hidden="false" customHeight="false" outlineLevel="0" collapsed="false">
      <c r="A6279" s="29" t="s">
        <v>52</v>
      </c>
      <c r="B6279" s="29" t="s">
        <v>11787</v>
      </c>
      <c r="C6279" s="29" t="s">
        <v>418</v>
      </c>
      <c r="D6279" s="29" t="s">
        <v>419</v>
      </c>
      <c r="E6279" s="29" t="n">
        <v>1</v>
      </c>
      <c r="F6279" s="29"/>
      <c r="G6279" s="29" t="s">
        <v>11788</v>
      </c>
      <c r="H6279" s="30" t="n">
        <v>590.4</v>
      </c>
      <c r="I6279" s="31" t="n">
        <v>46282</v>
      </c>
      <c r="J6279" s="30" t="n">
        <v>590.4</v>
      </c>
      <c r="K6279" s="29" t="s">
        <v>120</v>
      </c>
      <c r="L6279" s="29" t="s">
        <v>400</v>
      </c>
      <c r="M6279" s="29"/>
      <c r="N6279" s="29" t="s">
        <v>122</v>
      </c>
      <c r="O6279" s="31" t="n">
        <v>46566</v>
      </c>
      <c r="P6279" s="29" t="s">
        <v>123</v>
      </c>
      <c r="Q6279" s="29" t="n">
        <f aca="false">IFERROR(VALUE(L6279),"")</f>
        <v>3</v>
      </c>
      <c r="R6279" s="29" t="n">
        <f aca="true">IF(O6279="","",O6279-TODAY())</f>
        <v>281</v>
      </c>
      <c r="S6279" s="29" t="str">
        <f aca="false">IF(C6279="&lt;&lt; vazio &gt;&gt;","VAZIA",IF(AND(O6279&lt;&gt;"",R6279&lt;0),"VENCIDO",IF(AND(O6279&lt;&gt;"",R6279&lt;=Parametros!$B$10),"PRÓX. VENCIMENTO",IF(F6279="Q","QUALIDADE",IF(F6279="S","BLOQUEADO",IF(F6279="R","RESTRITO/DEVOLUÇÃO",IF(OR(N6279="QUAR",N6279="QRES"),"QUARENTENA",IF(OR(B6279="DESCARTE",B6279="DEVOLUÇÃO"),"DESCARTE/DEVOLUÇÃO",IF(AND(D6279="",K6279&lt;&gt;""),"SEM LOTE",IF(AND(Q6279&lt;&gt;"",Q6279&gt;=Parametros!$B$11),"PARADO/SEM GIRO","OK"))))))))))</f>
        <v>OK</v>
      </c>
      <c r="T6279" s="29" t="str">
        <f aca="false">IF(AND($S6279="PARADO/SEM GIRO",$K6279="KG",OR(Painel!$B$5="(Todos)",A6279=Painel!$B$5)*OR(Painel!$E$5="(Todos)",P6279=Painel!$E$5)),$J6279+ROW()/10000000,"")</f>
        <v/>
      </c>
      <c r="U6279" s="29" t="str">
        <f aca="false">IF(AND($S6279="VENCIDO",$K6279="KG",OR(Painel!$B$5="(Todos)",A6279=Painel!$B$5)*OR(Painel!$E$5="(Todos)",P6279=Painel!$E$5)),$J6279+ROW()/10000000,"")</f>
        <v/>
      </c>
    </row>
    <row r="6280" customFormat="false" ht="15" hidden="false" customHeight="false" outlineLevel="0" collapsed="false">
      <c r="A6280" s="29" t="s">
        <v>52</v>
      </c>
      <c r="B6280" s="29" t="s">
        <v>11789</v>
      </c>
      <c r="C6280" s="29" t="s">
        <v>11790</v>
      </c>
      <c r="D6280" s="29" t="s">
        <v>11791</v>
      </c>
      <c r="E6280" s="29" t="n">
        <v>1</v>
      </c>
      <c r="F6280" s="29"/>
      <c r="G6280" s="29" t="s">
        <v>11792</v>
      </c>
      <c r="H6280" s="30" t="n">
        <v>378</v>
      </c>
      <c r="I6280" s="31" t="n">
        <v>46249</v>
      </c>
      <c r="J6280" s="30" t="n">
        <v>378</v>
      </c>
      <c r="K6280" s="29" t="s">
        <v>120</v>
      </c>
      <c r="L6280" s="29" t="s">
        <v>1096</v>
      </c>
      <c r="M6280" s="29"/>
      <c r="N6280" s="29" t="s">
        <v>122</v>
      </c>
      <c r="O6280" s="31" t="n">
        <v>46625</v>
      </c>
      <c r="P6280" s="29" t="s">
        <v>123</v>
      </c>
      <c r="Q6280" s="29" t="n">
        <f aca="false">IFERROR(VALUE(L6280),"")</f>
        <v>102</v>
      </c>
      <c r="R6280" s="29" t="n">
        <f aca="true">IF(O6280="","",O6280-TODAY())</f>
        <v>340</v>
      </c>
      <c r="S6280" s="29" t="str">
        <f aca="false">IF(C6280="&lt;&lt; vazio &gt;&gt;","VAZIA",IF(AND(O6280&lt;&gt;"",R6280&lt;0),"VENCIDO",IF(AND(O6280&lt;&gt;"",R6280&lt;=Parametros!$B$10),"PRÓX. VENCIMENTO",IF(F6280="Q","QUALIDADE",IF(F6280="S","BLOQUEADO",IF(F6280="R","RESTRITO/DEVOLUÇÃO",IF(OR(N6280="QUAR",N6280="QRES"),"QUARENTENA",IF(OR(B6280="DESCARTE",B6280="DEVOLUÇÃO"),"DESCARTE/DEVOLUÇÃO",IF(AND(D6280="",K6280&lt;&gt;""),"SEM LOTE",IF(AND(Q6280&lt;&gt;"",Q6280&gt;=Parametros!$B$11),"PARADO/SEM GIRO","OK"))))))))))</f>
        <v>PARADO/SEM GIRO</v>
      </c>
      <c r="T6280" s="29" t="n">
        <f aca="false">IF(AND($S6280="PARADO/SEM GIRO",$K6280="KG",OR(Painel!$B$5="(Todos)",A6280=Painel!$B$5)*OR(Painel!$E$5="(Todos)",P6280=Painel!$E$5)),$J6280+ROW()/10000000,"")</f>
        <v>378.000628</v>
      </c>
      <c r="U6280" s="29" t="str">
        <f aca="false">IF(AND($S6280="VENCIDO",$K6280="KG",OR(Painel!$B$5="(Todos)",A6280=Painel!$B$5)*OR(Painel!$E$5="(Todos)",P6280=Painel!$E$5)),$J6280+ROW()/10000000,"")</f>
        <v/>
      </c>
    </row>
    <row r="6281" customFormat="false" ht="15" hidden="false" customHeight="false" outlineLevel="0" collapsed="false">
      <c r="A6281" s="29" t="s">
        <v>52</v>
      </c>
      <c r="B6281" s="29" t="s">
        <v>11793</v>
      </c>
      <c r="C6281" s="29" t="s">
        <v>2561</v>
      </c>
      <c r="D6281" s="29" t="s">
        <v>7209</v>
      </c>
      <c r="E6281" s="29" t="n">
        <v>1</v>
      </c>
      <c r="F6281" s="29" t="s">
        <v>268</v>
      </c>
      <c r="G6281" s="29" t="s">
        <v>11794</v>
      </c>
      <c r="H6281" s="30" t="n">
        <v>164</v>
      </c>
      <c r="I6281" s="31" t="n">
        <v>46284</v>
      </c>
      <c r="J6281" s="30" t="n">
        <v>164</v>
      </c>
      <c r="K6281" s="29" t="s">
        <v>120</v>
      </c>
      <c r="L6281" s="29" t="s">
        <v>388</v>
      </c>
      <c r="M6281" s="29"/>
      <c r="N6281" s="29" t="s">
        <v>122</v>
      </c>
      <c r="O6281" s="31" t="n">
        <v>47015</v>
      </c>
      <c r="P6281" s="29" t="s">
        <v>123</v>
      </c>
      <c r="Q6281" s="29" t="n">
        <f aca="false">IFERROR(VALUE(L6281),"")</f>
        <v>1</v>
      </c>
      <c r="R6281" s="29" t="n">
        <f aca="true">IF(O6281="","",O6281-TODAY())</f>
        <v>730</v>
      </c>
      <c r="S6281" s="29" t="str">
        <f aca="false">IF(C6281="&lt;&lt; vazio &gt;&gt;","VAZIA",IF(AND(O6281&lt;&gt;"",R6281&lt;0),"VENCIDO",IF(AND(O6281&lt;&gt;"",R6281&lt;=Parametros!$B$10),"PRÓX. VENCIMENTO",IF(F6281="Q","QUALIDADE",IF(F6281="S","BLOQUEADO",IF(F6281="R","RESTRITO/DEVOLUÇÃO",IF(OR(N6281="QUAR",N6281="QRES"),"QUARENTENA",IF(OR(B6281="DESCARTE",B6281="DEVOLUÇÃO"),"DESCARTE/DEVOLUÇÃO",IF(AND(D6281="",K6281&lt;&gt;""),"SEM LOTE",IF(AND(Q6281&lt;&gt;"",Q6281&gt;=Parametros!$B$11),"PARADO/SEM GIRO","OK"))))))))))</f>
        <v>QUALIDADE</v>
      </c>
      <c r="T6281" s="29" t="str">
        <f aca="false">IF(AND($S6281="PARADO/SEM GIRO",$K6281="KG",OR(Painel!$B$5="(Todos)",A6281=Painel!$B$5)*OR(Painel!$E$5="(Todos)",P6281=Painel!$E$5)),$J6281+ROW()/10000000,"")</f>
        <v/>
      </c>
      <c r="U6281" s="29" t="str">
        <f aca="false">IF(AND($S6281="VENCIDO",$K6281="KG",OR(Painel!$B$5="(Todos)",A6281=Painel!$B$5)*OR(Painel!$E$5="(Todos)",P6281=Painel!$E$5)),$J6281+ROW()/10000000,"")</f>
        <v/>
      </c>
    </row>
    <row r="6282" customFormat="false" ht="15" hidden="false" customHeight="false" outlineLevel="0" collapsed="false">
      <c r="A6282" s="29" t="s">
        <v>52</v>
      </c>
      <c r="B6282" s="29" t="s">
        <v>11795</v>
      </c>
      <c r="C6282" s="29" t="s">
        <v>4484</v>
      </c>
      <c r="D6282" s="29" t="s">
        <v>8828</v>
      </c>
      <c r="E6282" s="29" t="n">
        <v>1</v>
      </c>
      <c r="F6282" s="29"/>
      <c r="G6282" s="29" t="s">
        <v>11796</v>
      </c>
      <c r="H6282" s="30" t="n">
        <v>480</v>
      </c>
      <c r="I6282" s="31" t="n">
        <v>46021</v>
      </c>
      <c r="J6282" s="30" t="n">
        <v>480</v>
      </c>
      <c r="K6282" s="29" t="s">
        <v>120</v>
      </c>
      <c r="L6282" s="29" t="s">
        <v>11797</v>
      </c>
      <c r="M6282" s="29"/>
      <c r="N6282" s="29" t="s">
        <v>122</v>
      </c>
      <c r="O6282" s="31" t="n">
        <v>46548</v>
      </c>
      <c r="P6282" s="29" t="s">
        <v>123</v>
      </c>
      <c r="Q6282" s="29" t="n">
        <f aca="false">IFERROR(VALUE(L6282),"")</f>
        <v>264</v>
      </c>
      <c r="R6282" s="29" t="n">
        <f aca="true">IF(O6282="","",O6282-TODAY())</f>
        <v>263</v>
      </c>
      <c r="S6282" s="29" t="str">
        <f aca="false">IF(C6282="&lt;&lt; vazio &gt;&gt;","VAZIA",IF(AND(O6282&lt;&gt;"",R6282&lt;0),"VENCIDO",IF(AND(O6282&lt;&gt;"",R6282&lt;=Parametros!$B$10),"PRÓX. VENCIMENTO",IF(F6282="Q","QUALIDADE",IF(F6282="S","BLOQUEADO",IF(F6282="R","RESTRITO/DEVOLUÇÃO",IF(OR(N6282="QUAR",N6282="QRES"),"QUARENTENA",IF(OR(B6282="DESCARTE",B6282="DEVOLUÇÃO"),"DESCARTE/DEVOLUÇÃO",IF(AND(D6282="",K6282&lt;&gt;""),"SEM LOTE",IF(AND(Q6282&lt;&gt;"",Q6282&gt;=Parametros!$B$11),"PARADO/SEM GIRO","OK"))))))))))</f>
        <v>PARADO/SEM GIRO</v>
      </c>
      <c r="T6282" s="29" t="n">
        <f aca="false">IF(AND($S6282="PARADO/SEM GIRO",$K6282="KG",OR(Painel!$B$5="(Todos)",A6282=Painel!$B$5)*OR(Painel!$E$5="(Todos)",P6282=Painel!$E$5)),$J6282+ROW()/10000000,"")</f>
        <v>480.0006282</v>
      </c>
      <c r="U6282" s="29" t="str">
        <f aca="false">IF(AND($S6282="VENCIDO",$K6282="KG",OR(Painel!$B$5="(Todos)",A6282=Painel!$B$5)*OR(Painel!$E$5="(Todos)",P6282=Painel!$E$5)),$J6282+ROW()/10000000,"")</f>
        <v/>
      </c>
    </row>
    <row r="6283" customFormat="false" ht="15" hidden="false" customHeight="false" outlineLevel="0" collapsed="false">
      <c r="A6283" s="29" t="s">
        <v>52</v>
      </c>
      <c r="B6283" s="29" t="s">
        <v>11798</v>
      </c>
      <c r="C6283" s="29" t="s">
        <v>247</v>
      </c>
      <c r="D6283" s="29" t="s">
        <v>1049</v>
      </c>
      <c r="E6283" s="29" t="n">
        <v>1</v>
      </c>
      <c r="F6283" s="29"/>
      <c r="G6283" s="29" t="s">
        <v>11799</v>
      </c>
      <c r="H6283" s="30" t="n">
        <v>800</v>
      </c>
      <c r="I6283" s="31" t="n">
        <v>46178</v>
      </c>
      <c r="J6283" s="30" t="n">
        <v>800</v>
      </c>
      <c r="K6283" s="29" t="s">
        <v>120</v>
      </c>
      <c r="L6283" s="29" t="s">
        <v>1478</v>
      </c>
      <c r="M6283" s="29"/>
      <c r="N6283" s="29" t="s">
        <v>122</v>
      </c>
      <c r="O6283" s="31" t="n">
        <v>46722</v>
      </c>
      <c r="P6283" s="29" t="s">
        <v>123</v>
      </c>
      <c r="Q6283" s="29" t="n">
        <f aca="false">IFERROR(VALUE(L6283),"")</f>
        <v>107</v>
      </c>
      <c r="R6283" s="29" t="n">
        <f aca="true">IF(O6283="","",O6283-TODAY())</f>
        <v>437</v>
      </c>
      <c r="S6283" s="29" t="str">
        <f aca="false">IF(C6283="&lt;&lt; vazio &gt;&gt;","VAZIA",IF(AND(O6283&lt;&gt;"",R6283&lt;0),"VENCIDO",IF(AND(O6283&lt;&gt;"",R6283&lt;=Parametros!$B$10),"PRÓX. VENCIMENTO",IF(F6283="Q","QUALIDADE",IF(F6283="S","BLOQUEADO",IF(F6283="R","RESTRITO/DEVOLUÇÃO",IF(OR(N6283="QUAR",N6283="QRES"),"QUARENTENA",IF(OR(B6283="DESCARTE",B6283="DEVOLUÇÃO"),"DESCARTE/DEVOLUÇÃO",IF(AND(D6283="",K6283&lt;&gt;""),"SEM LOTE",IF(AND(Q6283&lt;&gt;"",Q6283&gt;=Parametros!$B$11),"PARADO/SEM GIRO","OK"))))))))))</f>
        <v>PARADO/SEM GIRO</v>
      </c>
      <c r="T6283" s="29" t="n">
        <f aca="false">IF(AND($S6283="PARADO/SEM GIRO",$K6283="KG",OR(Painel!$B$5="(Todos)",A6283=Painel!$B$5)*OR(Painel!$E$5="(Todos)",P6283=Painel!$E$5)),$J6283+ROW()/10000000,"")</f>
        <v>800.0006283</v>
      </c>
      <c r="U6283" s="29" t="str">
        <f aca="false">IF(AND($S6283="VENCIDO",$K6283="KG",OR(Painel!$B$5="(Todos)",A6283=Painel!$B$5)*OR(Painel!$E$5="(Todos)",P6283=Painel!$E$5)),$J6283+ROW()/10000000,"")</f>
        <v/>
      </c>
    </row>
    <row r="6284" customFormat="false" ht="15" hidden="false" customHeight="false" outlineLevel="0" collapsed="false">
      <c r="A6284" s="29" t="s">
        <v>52</v>
      </c>
      <c r="B6284" s="29" t="s">
        <v>11800</v>
      </c>
      <c r="C6284" s="29" t="s">
        <v>418</v>
      </c>
      <c r="D6284" s="29" t="s">
        <v>419</v>
      </c>
      <c r="E6284" s="29" t="n">
        <v>1</v>
      </c>
      <c r="F6284" s="29"/>
      <c r="G6284" s="29" t="s">
        <v>11801</v>
      </c>
      <c r="H6284" s="30" t="n">
        <v>590.4</v>
      </c>
      <c r="I6284" s="31" t="n">
        <v>46282</v>
      </c>
      <c r="J6284" s="30" t="n">
        <v>590.4</v>
      </c>
      <c r="K6284" s="29" t="s">
        <v>120</v>
      </c>
      <c r="L6284" s="29" t="s">
        <v>400</v>
      </c>
      <c r="M6284" s="29"/>
      <c r="N6284" s="29" t="s">
        <v>122</v>
      </c>
      <c r="O6284" s="31" t="n">
        <v>46566</v>
      </c>
      <c r="P6284" s="29" t="s">
        <v>123</v>
      </c>
      <c r="Q6284" s="29" t="n">
        <f aca="false">IFERROR(VALUE(L6284),"")</f>
        <v>3</v>
      </c>
      <c r="R6284" s="29" t="n">
        <f aca="true">IF(O6284="","",O6284-TODAY())</f>
        <v>281</v>
      </c>
      <c r="S6284" s="29" t="str">
        <f aca="false">IF(C6284="&lt;&lt; vazio &gt;&gt;","VAZIA",IF(AND(O6284&lt;&gt;"",R6284&lt;0),"VENCIDO",IF(AND(O6284&lt;&gt;"",R6284&lt;=Parametros!$B$10),"PRÓX. VENCIMENTO",IF(F6284="Q","QUALIDADE",IF(F6284="S","BLOQUEADO",IF(F6284="R","RESTRITO/DEVOLUÇÃO",IF(OR(N6284="QUAR",N6284="QRES"),"QUARENTENA",IF(OR(B6284="DESCARTE",B6284="DEVOLUÇÃO"),"DESCARTE/DEVOLUÇÃO",IF(AND(D6284="",K6284&lt;&gt;""),"SEM LOTE",IF(AND(Q6284&lt;&gt;"",Q6284&gt;=Parametros!$B$11),"PARADO/SEM GIRO","OK"))))))))))</f>
        <v>OK</v>
      </c>
      <c r="T6284" s="29" t="str">
        <f aca="false">IF(AND($S6284="PARADO/SEM GIRO",$K6284="KG",OR(Painel!$B$5="(Todos)",A6284=Painel!$B$5)*OR(Painel!$E$5="(Todos)",P6284=Painel!$E$5)),$J6284+ROW()/10000000,"")</f>
        <v/>
      </c>
      <c r="U6284" s="29" t="str">
        <f aca="false">IF(AND($S6284="VENCIDO",$K6284="KG",OR(Painel!$B$5="(Todos)",A6284=Painel!$B$5)*OR(Painel!$E$5="(Todos)",P6284=Painel!$E$5)),$J6284+ROW()/10000000,"")</f>
        <v/>
      </c>
    </row>
    <row r="6285" customFormat="false" ht="15" hidden="false" customHeight="false" outlineLevel="0" collapsed="false">
      <c r="A6285" s="29" t="s">
        <v>52</v>
      </c>
      <c r="B6285" s="29" t="s">
        <v>11802</v>
      </c>
      <c r="C6285" s="29" t="s">
        <v>313</v>
      </c>
      <c r="D6285" s="29" t="s">
        <v>432</v>
      </c>
      <c r="E6285" s="29" t="n">
        <v>1</v>
      </c>
      <c r="F6285" s="29"/>
      <c r="G6285" s="29" t="s">
        <v>11803</v>
      </c>
      <c r="H6285" s="30" t="n">
        <v>999.9</v>
      </c>
      <c r="I6285" s="31" t="n">
        <v>46195</v>
      </c>
      <c r="J6285" s="30" t="n">
        <v>999.9</v>
      </c>
      <c r="K6285" s="29" t="s">
        <v>120</v>
      </c>
      <c r="L6285" s="29" t="s">
        <v>2744</v>
      </c>
      <c r="M6285" s="29"/>
      <c r="N6285" s="29" t="s">
        <v>122</v>
      </c>
      <c r="O6285" s="31" t="n">
        <v>46731</v>
      </c>
      <c r="P6285" s="29" t="s">
        <v>123</v>
      </c>
      <c r="Q6285" s="29" t="n">
        <f aca="false">IFERROR(VALUE(L6285),"")</f>
        <v>90</v>
      </c>
      <c r="R6285" s="29" t="n">
        <f aca="true">IF(O6285="","",O6285-TODAY())</f>
        <v>446</v>
      </c>
      <c r="S6285" s="29" t="str">
        <f aca="false">IF(C6285="&lt;&lt; vazio &gt;&gt;","VAZIA",IF(AND(O6285&lt;&gt;"",R6285&lt;0),"VENCIDO",IF(AND(O6285&lt;&gt;"",R6285&lt;=Parametros!$B$10),"PRÓX. VENCIMENTO",IF(F6285="Q","QUALIDADE",IF(F6285="S","BLOQUEADO",IF(F6285="R","RESTRITO/DEVOLUÇÃO",IF(OR(N6285="QUAR",N6285="QRES"),"QUARENTENA",IF(OR(B6285="DESCARTE",B6285="DEVOLUÇÃO"),"DESCARTE/DEVOLUÇÃO",IF(AND(D6285="",K6285&lt;&gt;""),"SEM LOTE",IF(AND(Q6285&lt;&gt;"",Q6285&gt;=Parametros!$B$11),"PARADO/SEM GIRO","OK"))))))))))</f>
        <v>PARADO/SEM GIRO</v>
      </c>
      <c r="T6285" s="29" t="n">
        <f aca="false">IF(AND($S6285="PARADO/SEM GIRO",$K6285="KG",OR(Painel!$B$5="(Todos)",A6285=Painel!$B$5)*OR(Painel!$E$5="(Todos)",P6285=Painel!$E$5)),$J6285+ROW()/10000000,"")</f>
        <v>999.9006285</v>
      </c>
      <c r="U6285" s="29" t="str">
        <f aca="false">IF(AND($S6285="VENCIDO",$K6285="KG",OR(Painel!$B$5="(Todos)",A6285=Painel!$B$5)*OR(Painel!$E$5="(Todos)",P6285=Painel!$E$5)),$J6285+ROW()/10000000,"")</f>
        <v/>
      </c>
    </row>
    <row r="6286" customFormat="false" ht="15" hidden="false" customHeight="false" outlineLevel="0" collapsed="false">
      <c r="A6286" s="29" t="s">
        <v>52</v>
      </c>
      <c r="B6286" s="29" t="s">
        <v>11804</v>
      </c>
      <c r="C6286" s="29" t="s">
        <v>876</v>
      </c>
      <c r="D6286" s="29" t="s">
        <v>11401</v>
      </c>
      <c r="E6286" s="29" t="n">
        <v>1</v>
      </c>
      <c r="F6286" s="29"/>
      <c r="G6286" s="29" t="s">
        <v>11805</v>
      </c>
      <c r="H6286" s="30" t="n">
        <v>720</v>
      </c>
      <c r="I6286" s="31" t="n">
        <v>46276</v>
      </c>
      <c r="J6286" s="30" t="n">
        <v>720</v>
      </c>
      <c r="K6286" s="29" t="s">
        <v>120</v>
      </c>
      <c r="L6286" s="29" t="s">
        <v>133</v>
      </c>
      <c r="M6286" s="29"/>
      <c r="N6286" s="29" t="s">
        <v>122</v>
      </c>
      <c r="O6286" s="31" t="n">
        <v>46819</v>
      </c>
      <c r="P6286" s="29" t="s">
        <v>123</v>
      </c>
      <c r="Q6286" s="29" t="n">
        <f aca="false">IFERROR(VALUE(L6286),"")</f>
        <v>9</v>
      </c>
      <c r="R6286" s="29" t="n">
        <f aca="true">IF(O6286="","",O6286-TODAY())</f>
        <v>534</v>
      </c>
      <c r="S6286" s="29" t="str">
        <f aca="false">IF(C6286="&lt;&lt; vazio &gt;&gt;","VAZIA",IF(AND(O6286&lt;&gt;"",R6286&lt;0),"VENCIDO",IF(AND(O6286&lt;&gt;"",R6286&lt;=Parametros!$B$10),"PRÓX. VENCIMENTO",IF(F6286="Q","QUALIDADE",IF(F6286="S","BLOQUEADO",IF(F6286="R","RESTRITO/DEVOLUÇÃO",IF(OR(N6286="QUAR",N6286="QRES"),"QUARENTENA",IF(OR(B6286="DESCARTE",B6286="DEVOLUÇÃO"),"DESCARTE/DEVOLUÇÃO",IF(AND(D6286="",K6286&lt;&gt;""),"SEM LOTE",IF(AND(Q6286&lt;&gt;"",Q6286&gt;=Parametros!$B$11),"PARADO/SEM GIRO","OK"))))))))))</f>
        <v>OK</v>
      </c>
      <c r="T6286" s="29" t="str">
        <f aca="false">IF(AND($S6286="PARADO/SEM GIRO",$K6286="KG",OR(Painel!$B$5="(Todos)",A6286=Painel!$B$5)*OR(Painel!$E$5="(Todos)",P6286=Painel!$E$5)),$J6286+ROW()/10000000,"")</f>
        <v/>
      </c>
      <c r="U6286" s="29" t="str">
        <f aca="false">IF(AND($S6286="VENCIDO",$K6286="KG",OR(Painel!$B$5="(Todos)",A6286=Painel!$B$5)*OR(Painel!$E$5="(Todos)",P6286=Painel!$E$5)),$J6286+ROW()/10000000,"")</f>
        <v/>
      </c>
    </row>
    <row r="6287" customFormat="false" ht="15" hidden="false" customHeight="false" outlineLevel="0" collapsed="false">
      <c r="A6287" s="29" t="s">
        <v>52</v>
      </c>
      <c r="B6287" s="29" t="s">
        <v>11806</v>
      </c>
      <c r="C6287" s="29" t="s">
        <v>115</v>
      </c>
      <c r="D6287" s="29"/>
      <c r="E6287" s="29" t="n">
        <v>0</v>
      </c>
      <c r="F6287" s="29"/>
      <c r="G6287" s="29"/>
      <c r="H6287" s="30" t="n">
        <v>0</v>
      </c>
      <c r="I6287" s="29"/>
      <c r="J6287" s="30" t="n">
        <v>0</v>
      </c>
      <c r="K6287" s="29"/>
      <c r="L6287" s="29" t="s">
        <v>116</v>
      </c>
      <c r="M6287" s="29"/>
      <c r="N6287" s="29"/>
      <c r="O6287" s="29"/>
      <c r="P6287" s="29"/>
      <c r="Q6287" s="29" t="n">
        <f aca="false">IFERROR(VALUE(L6287),"")</f>
        <v>0</v>
      </c>
      <c r="R6287" s="29" t="str">
        <f aca="true">IF(O6287="","",O6287-TODAY())</f>
        <v/>
      </c>
      <c r="S6287" s="29" t="str">
        <f aca="false">IF(C6287="&lt;&lt; vazio &gt;&gt;","VAZIA",IF(AND(O6287&lt;&gt;"",R6287&lt;0),"VENCIDO",IF(AND(O6287&lt;&gt;"",R6287&lt;=Parametros!$B$10),"PRÓX. VENCIMENTO",IF(F6287="Q","QUALIDADE",IF(F6287="S","BLOQUEADO",IF(F6287="R","RESTRITO/DEVOLUÇÃO",IF(OR(N6287="QUAR",N6287="QRES"),"QUARENTENA",IF(OR(B6287="DESCARTE",B6287="DEVOLUÇÃO"),"DESCARTE/DEVOLUÇÃO",IF(AND(D6287="",K6287&lt;&gt;""),"SEM LOTE",IF(AND(Q6287&lt;&gt;"",Q6287&gt;=Parametros!$B$11),"PARADO/SEM GIRO","OK"))))))))))</f>
        <v>VAZIA</v>
      </c>
      <c r="T6287" s="29" t="str">
        <f aca="false">IF(AND($S6287="PARADO/SEM GIRO",$K6287="KG",OR(Painel!$B$5="(Todos)",A6287=Painel!$B$5)*OR(Painel!$E$5="(Todos)",P6287=Painel!$E$5)),$J6287+ROW()/10000000,"")</f>
        <v/>
      </c>
      <c r="U6287" s="29" t="str">
        <f aca="false">IF(AND($S6287="VENCIDO",$K6287="KG",OR(Painel!$B$5="(Todos)",A6287=Painel!$B$5)*OR(Painel!$E$5="(Todos)",P6287=Painel!$E$5)),$J6287+ROW()/10000000,"")</f>
        <v/>
      </c>
    </row>
    <row r="6288" customFormat="false" ht="15" hidden="false" customHeight="false" outlineLevel="0" collapsed="false">
      <c r="A6288" s="29" t="s">
        <v>52</v>
      </c>
      <c r="B6288" s="29" t="s">
        <v>11807</v>
      </c>
      <c r="C6288" s="29" t="s">
        <v>876</v>
      </c>
      <c r="D6288" s="29" t="s">
        <v>11401</v>
      </c>
      <c r="E6288" s="29" t="n">
        <v>1</v>
      </c>
      <c r="F6288" s="29"/>
      <c r="G6288" s="29" t="s">
        <v>11808</v>
      </c>
      <c r="H6288" s="30" t="n">
        <v>720</v>
      </c>
      <c r="I6288" s="31" t="n">
        <v>46276</v>
      </c>
      <c r="J6288" s="30" t="n">
        <v>720</v>
      </c>
      <c r="K6288" s="29" t="s">
        <v>120</v>
      </c>
      <c r="L6288" s="29" t="s">
        <v>133</v>
      </c>
      <c r="M6288" s="29"/>
      <c r="N6288" s="29" t="s">
        <v>122</v>
      </c>
      <c r="O6288" s="31" t="n">
        <v>46819</v>
      </c>
      <c r="P6288" s="29" t="s">
        <v>123</v>
      </c>
      <c r="Q6288" s="29" t="n">
        <f aca="false">IFERROR(VALUE(L6288),"")</f>
        <v>9</v>
      </c>
      <c r="R6288" s="29" t="n">
        <f aca="true">IF(O6288="","",O6288-TODAY())</f>
        <v>534</v>
      </c>
      <c r="S6288" s="29" t="str">
        <f aca="false">IF(C6288="&lt;&lt; vazio &gt;&gt;","VAZIA",IF(AND(O6288&lt;&gt;"",R6288&lt;0),"VENCIDO",IF(AND(O6288&lt;&gt;"",R6288&lt;=Parametros!$B$10),"PRÓX. VENCIMENTO",IF(F6288="Q","QUALIDADE",IF(F6288="S","BLOQUEADO",IF(F6288="R","RESTRITO/DEVOLUÇÃO",IF(OR(N6288="QUAR",N6288="QRES"),"QUARENTENA",IF(OR(B6288="DESCARTE",B6288="DEVOLUÇÃO"),"DESCARTE/DEVOLUÇÃO",IF(AND(D6288="",K6288&lt;&gt;""),"SEM LOTE",IF(AND(Q6288&lt;&gt;"",Q6288&gt;=Parametros!$B$11),"PARADO/SEM GIRO","OK"))))))))))</f>
        <v>OK</v>
      </c>
      <c r="T6288" s="29" t="str">
        <f aca="false">IF(AND($S6288="PARADO/SEM GIRO",$K6288="KG",OR(Painel!$B$5="(Todos)",A6288=Painel!$B$5)*OR(Painel!$E$5="(Todos)",P6288=Painel!$E$5)),$J6288+ROW()/10000000,"")</f>
        <v/>
      </c>
      <c r="U6288" s="29" t="str">
        <f aca="false">IF(AND($S6288="VENCIDO",$K6288="KG",OR(Painel!$B$5="(Todos)",A6288=Painel!$B$5)*OR(Painel!$E$5="(Todos)",P6288=Painel!$E$5)),$J6288+ROW()/10000000,"")</f>
        <v/>
      </c>
    </row>
    <row r="6289" customFormat="false" ht="15" hidden="false" customHeight="false" outlineLevel="0" collapsed="false">
      <c r="A6289" s="29" t="s">
        <v>52</v>
      </c>
      <c r="B6289" s="29" t="s">
        <v>11809</v>
      </c>
      <c r="C6289" s="29" t="s">
        <v>163</v>
      </c>
      <c r="D6289" s="29" t="s">
        <v>11810</v>
      </c>
      <c r="E6289" s="29" t="n">
        <v>1</v>
      </c>
      <c r="F6289" s="29"/>
      <c r="G6289" s="29" t="s">
        <v>11811</v>
      </c>
      <c r="H6289" s="30" t="n">
        <v>1102.5</v>
      </c>
      <c r="I6289" s="31" t="n">
        <v>46218</v>
      </c>
      <c r="J6289" s="30" t="n">
        <v>1102.5</v>
      </c>
      <c r="K6289" s="29" t="s">
        <v>120</v>
      </c>
      <c r="L6289" s="29" t="s">
        <v>1605</v>
      </c>
      <c r="M6289" s="29"/>
      <c r="N6289" s="29" t="s">
        <v>122</v>
      </c>
      <c r="O6289" s="31" t="n">
        <v>46760</v>
      </c>
      <c r="P6289" s="29" t="s">
        <v>123</v>
      </c>
      <c r="Q6289" s="29" t="n">
        <f aca="false">IFERROR(VALUE(L6289),"")</f>
        <v>67</v>
      </c>
      <c r="R6289" s="29" t="n">
        <f aca="true">IF(O6289="","",O6289-TODAY())</f>
        <v>475</v>
      </c>
      <c r="S6289" s="29" t="str">
        <f aca="false">IF(C6289="&lt;&lt; vazio &gt;&gt;","VAZIA",IF(AND(O6289&lt;&gt;"",R6289&lt;0),"VENCIDO",IF(AND(O6289&lt;&gt;"",R6289&lt;=Parametros!$B$10),"PRÓX. VENCIMENTO",IF(F6289="Q","QUALIDADE",IF(F6289="S","BLOQUEADO",IF(F6289="R","RESTRITO/DEVOLUÇÃO",IF(OR(N6289="QUAR",N6289="QRES"),"QUARENTENA",IF(OR(B6289="DESCARTE",B6289="DEVOLUÇÃO"),"DESCARTE/DEVOLUÇÃO",IF(AND(D6289="",K6289&lt;&gt;""),"SEM LOTE",IF(AND(Q6289&lt;&gt;"",Q6289&gt;=Parametros!$B$11),"PARADO/SEM GIRO","OK"))))))))))</f>
        <v>OK</v>
      </c>
      <c r="T6289" s="29" t="str">
        <f aca="false">IF(AND($S6289="PARADO/SEM GIRO",$K6289="KG",OR(Painel!$B$5="(Todos)",A6289=Painel!$B$5)*OR(Painel!$E$5="(Todos)",P6289=Painel!$E$5)),$J6289+ROW()/10000000,"")</f>
        <v/>
      </c>
      <c r="U6289" s="29" t="str">
        <f aca="false">IF(AND($S6289="VENCIDO",$K6289="KG",OR(Painel!$B$5="(Todos)",A6289=Painel!$B$5)*OR(Painel!$E$5="(Todos)",P6289=Painel!$E$5)),$J6289+ROW()/10000000,"")</f>
        <v/>
      </c>
    </row>
    <row r="6290" customFormat="false" ht="15" hidden="false" customHeight="false" outlineLevel="0" collapsed="false">
      <c r="A6290" s="29" t="s">
        <v>52</v>
      </c>
      <c r="B6290" s="29" t="s">
        <v>11812</v>
      </c>
      <c r="C6290" s="29" t="s">
        <v>161</v>
      </c>
      <c r="D6290" s="29" t="s">
        <v>1657</v>
      </c>
      <c r="E6290" s="29" t="n">
        <v>1</v>
      </c>
      <c r="F6290" s="29"/>
      <c r="G6290" s="29" t="s">
        <v>11813</v>
      </c>
      <c r="H6290" s="30" t="n">
        <v>999.9</v>
      </c>
      <c r="I6290" s="31" t="n">
        <v>46219</v>
      </c>
      <c r="J6290" s="30" t="n">
        <v>999.9</v>
      </c>
      <c r="K6290" s="29" t="s">
        <v>120</v>
      </c>
      <c r="L6290" s="29" t="s">
        <v>959</v>
      </c>
      <c r="M6290" s="29"/>
      <c r="N6290" s="29" t="s">
        <v>122</v>
      </c>
      <c r="O6290" s="31" t="n">
        <v>46764</v>
      </c>
      <c r="P6290" s="29" t="s">
        <v>123</v>
      </c>
      <c r="Q6290" s="29" t="n">
        <f aca="false">IFERROR(VALUE(L6290),"")</f>
        <v>66</v>
      </c>
      <c r="R6290" s="29" t="n">
        <f aca="true">IF(O6290="","",O6290-TODAY())</f>
        <v>479</v>
      </c>
      <c r="S6290" s="29" t="str">
        <f aca="false">IF(C6290="&lt;&lt; vazio &gt;&gt;","VAZIA",IF(AND(O6290&lt;&gt;"",R6290&lt;0),"VENCIDO",IF(AND(O6290&lt;&gt;"",R6290&lt;=Parametros!$B$10),"PRÓX. VENCIMENTO",IF(F6290="Q","QUALIDADE",IF(F6290="S","BLOQUEADO",IF(F6290="R","RESTRITO/DEVOLUÇÃO",IF(OR(N6290="QUAR",N6290="QRES"),"QUARENTENA",IF(OR(B6290="DESCARTE",B6290="DEVOLUÇÃO"),"DESCARTE/DEVOLUÇÃO",IF(AND(D6290="",K6290&lt;&gt;""),"SEM LOTE",IF(AND(Q6290&lt;&gt;"",Q6290&gt;=Parametros!$B$11),"PARADO/SEM GIRO","OK"))))))))))</f>
        <v>OK</v>
      </c>
      <c r="T6290" s="29" t="str">
        <f aca="false">IF(AND($S6290="PARADO/SEM GIRO",$K6290="KG",OR(Painel!$B$5="(Todos)",A6290=Painel!$B$5)*OR(Painel!$E$5="(Todos)",P6290=Painel!$E$5)),$J6290+ROW()/10000000,"")</f>
        <v/>
      </c>
      <c r="U6290" s="29" t="str">
        <f aca="false">IF(AND($S6290="VENCIDO",$K6290="KG",OR(Painel!$B$5="(Todos)",A6290=Painel!$B$5)*OR(Painel!$E$5="(Todos)",P6290=Painel!$E$5)),$J6290+ROW()/10000000,"")</f>
        <v/>
      </c>
    </row>
    <row r="6291" customFormat="false" ht="15" hidden="false" customHeight="false" outlineLevel="0" collapsed="false">
      <c r="A6291" s="29" t="s">
        <v>52</v>
      </c>
      <c r="B6291" s="29" t="s">
        <v>11814</v>
      </c>
      <c r="C6291" s="29" t="s">
        <v>1742</v>
      </c>
      <c r="D6291" s="29" t="s">
        <v>9100</v>
      </c>
      <c r="E6291" s="29" t="n">
        <v>1</v>
      </c>
      <c r="F6291" s="29"/>
      <c r="G6291" s="29" t="s">
        <v>11815</v>
      </c>
      <c r="H6291" s="30" t="n">
        <v>1000</v>
      </c>
      <c r="I6291" s="31" t="n">
        <v>46274</v>
      </c>
      <c r="J6291" s="30" t="n">
        <v>1000</v>
      </c>
      <c r="K6291" s="29" t="s">
        <v>120</v>
      </c>
      <c r="L6291" s="29" t="s">
        <v>138</v>
      </c>
      <c r="M6291" s="29"/>
      <c r="N6291" s="29" t="s">
        <v>122</v>
      </c>
      <c r="O6291" s="31" t="n">
        <v>46513</v>
      </c>
      <c r="P6291" s="29" t="s">
        <v>123</v>
      </c>
      <c r="Q6291" s="29" t="n">
        <f aca="false">IFERROR(VALUE(L6291),"")</f>
        <v>11</v>
      </c>
      <c r="R6291" s="29" t="n">
        <f aca="true">IF(O6291="","",O6291-TODAY())</f>
        <v>228</v>
      </c>
      <c r="S6291" s="29" t="str">
        <f aca="false">IF(C6291="&lt;&lt; vazio &gt;&gt;","VAZIA",IF(AND(O6291&lt;&gt;"",R6291&lt;0),"VENCIDO",IF(AND(O6291&lt;&gt;"",R6291&lt;=Parametros!$B$10),"PRÓX. VENCIMENTO",IF(F6291="Q","QUALIDADE",IF(F6291="S","BLOQUEADO",IF(F6291="R","RESTRITO/DEVOLUÇÃO",IF(OR(N6291="QUAR",N6291="QRES"),"QUARENTENA",IF(OR(B6291="DESCARTE",B6291="DEVOLUÇÃO"),"DESCARTE/DEVOLUÇÃO",IF(AND(D6291="",K6291&lt;&gt;""),"SEM LOTE",IF(AND(Q6291&lt;&gt;"",Q6291&gt;=Parametros!$B$11),"PARADO/SEM GIRO","OK"))))))))))</f>
        <v>OK</v>
      </c>
      <c r="T6291" s="29" t="str">
        <f aca="false">IF(AND($S6291="PARADO/SEM GIRO",$K6291="KG",OR(Painel!$B$5="(Todos)",A6291=Painel!$B$5)*OR(Painel!$E$5="(Todos)",P6291=Painel!$E$5)),$J6291+ROW()/10000000,"")</f>
        <v/>
      </c>
      <c r="U6291" s="29" t="str">
        <f aca="false">IF(AND($S6291="VENCIDO",$K6291="KG",OR(Painel!$B$5="(Todos)",A6291=Painel!$B$5)*OR(Painel!$E$5="(Todos)",P6291=Painel!$E$5)),$J6291+ROW()/10000000,"")</f>
        <v/>
      </c>
    </row>
    <row r="6292" customFormat="false" ht="15" hidden="false" customHeight="false" outlineLevel="0" collapsed="false">
      <c r="A6292" s="29" t="s">
        <v>52</v>
      </c>
      <c r="B6292" s="29" t="s">
        <v>11816</v>
      </c>
      <c r="C6292" s="29" t="s">
        <v>418</v>
      </c>
      <c r="D6292" s="29" t="s">
        <v>419</v>
      </c>
      <c r="E6292" s="29" t="n">
        <v>1</v>
      </c>
      <c r="F6292" s="29"/>
      <c r="G6292" s="29" t="s">
        <v>11817</v>
      </c>
      <c r="H6292" s="30" t="n">
        <v>590.4</v>
      </c>
      <c r="I6292" s="31" t="n">
        <v>46282</v>
      </c>
      <c r="J6292" s="30" t="n">
        <v>590.4</v>
      </c>
      <c r="K6292" s="29" t="s">
        <v>120</v>
      </c>
      <c r="L6292" s="29" t="s">
        <v>400</v>
      </c>
      <c r="M6292" s="29"/>
      <c r="N6292" s="29" t="s">
        <v>122</v>
      </c>
      <c r="O6292" s="31" t="n">
        <v>46566</v>
      </c>
      <c r="P6292" s="29" t="s">
        <v>123</v>
      </c>
      <c r="Q6292" s="29" t="n">
        <f aca="false">IFERROR(VALUE(L6292),"")</f>
        <v>3</v>
      </c>
      <c r="R6292" s="29" t="n">
        <f aca="true">IF(O6292="","",O6292-TODAY())</f>
        <v>281</v>
      </c>
      <c r="S6292" s="29" t="str">
        <f aca="false">IF(C6292="&lt;&lt; vazio &gt;&gt;","VAZIA",IF(AND(O6292&lt;&gt;"",R6292&lt;0),"VENCIDO",IF(AND(O6292&lt;&gt;"",R6292&lt;=Parametros!$B$10),"PRÓX. VENCIMENTO",IF(F6292="Q","QUALIDADE",IF(F6292="S","BLOQUEADO",IF(F6292="R","RESTRITO/DEVOLUÇÃO",IF(OR(N6292="QUAR",N6292="QRES"),"QUARENTENA",IF(OR(B6292="DESCARTE",B6292="DEVOLUÇÃO"),"DESCARTE/DEVOLUÇÃO",IF(AND(D6292="",K6292&lt;&gt;""),"SEM LOTE",IF(AND(Q6292&lt;&gt;"",Q6292&gt;=Parametros!$B$11),"PARADO/SEM GIRO","OK"))))))))))</f>
        <v>OK</v>
      </c>
      <c r="T6292" s="29" t="str">
        <f aca="false">IF(AND($S6292="PARADO/SEM GIRO",$K6292="KG",OR(Painel!$B$5="(Todos)",A6292=Painel!$B$5)*OR(Painel!$E$5="(Todos)",P6292=Painel!$E$5)),$J6292+ROW()/10000000,"")</f>
        <v/>
      </c>
      <c r="U6292" s="29" t="str">
        <f aca="false">IF(AND($S6292="VENCIDO",$K6292="KG",OR(Painel!$B$5="(Todos)",A6292=Painel!$B$5)*OR(Painel!$E$5="(Todos)",P6292=Painel!$E$5)),$J6292+ROW()/10000000,"")</f>
        <v/>
      </c>
    </row>
    <row r="6293" customFormat="false" ht="15" hidden="false" customHeight="false" outlineLevel="0" collapsed="false">
      <c r="A6293" s="29" t="s">
        <v>52</v>
      </c>
      <c r="B6293" s="29" t="s">
        <v>11818</v>
      </c>
      <c r="C6293" s="29" t="s">
        <v>157</v>
      </c>
      <c r="D6293" s="29" t="s">
        <v>2584</v>
      </c>
      <c r="E6293" s="29" t="n">
        <v>1</v>
      </c>
      <c r="F6293" s="29"/>
      <c r="G6293" s="29" t="s">
        <v>11819</v>
      </c>
      <c r="H6293" s="30" t="n">
        <v>1102.5</v>
      </c>
      <c r="I6293" s="31" t="n">
        <v>46236</v>
      </c>
      <c r="J6293" s="30" t="n">
        <v>1102.5</v>
      </c>
      <c r="K6293" s="29" t="s">
        <v>120</v>
      </c>
      <c r="L6293" s="29" t="s">
        <v>5891</v>
      </c>
      <c r="M6293" s="29"/>
      <c r="N6293" s="29" t="s">
        <v>122</v>
      </c>
      <c r="O6293" s="31" t="n">
        <v>46759</v>
      </c>
      <c r="P6293" s="29" t="s">
        <v>123</v>
      </c>
      <c r="Q6293" s="29" t="n">
        <f aca="false">IFERROR(VALUE(L6293),"")</f>
        <v>49</v>
      </c>
      <c r="R6293" s="29" t="n">
        <f aca="true">IF(O6293="","",O6293-TODAY())</f>
        <v>474</v>
      </c>
      <c r="S6293" s="29" t="str">
        <f aca="false">IF(C6293="&lt;&lt; vazio &gt;&gt;","VAZIA",IF(AND(O6293&lt;&gt;"",R6293&lt;0),"VENCIDO",IF(AND(O6293&lt;&gt;"",R6293&lt;=Parametros!$B$10),"PRÓX. VENCIMENTO",IF(F6293="Q","QUALIDADE",IF(F6293="S","BLOQUEADO",IF(F6293="R","RESTRITO/DEVOLUÇÃO",IF(OR(N6293="QUAR",N6293="QRES"),"QUARENTENA",IF(OR(B6293="DESCARTE",B6293="DEVOLUÇÃO"),"DESCARTE/DEVOLUÇÃO",IF(AND(D6293="",K6293&lt;&gt;""),"SEM LOTE",IF(AND(Q6293&lt;&gt;"",Q6293&gt;=Parametros!$B$11),"PARADO/SEM GIRO","OK"))))))))))</f>
        <v>OK</v>
      </c>
      <c r="T6293" s="29" t="str">
        <f aca="false">IF(AND($S6293="PARADO/SEM GIRO",$K6293="KG",OR(Painel!$B$5="(Todos)",A6293=Painel!$B$5)*OR(Painel!$E$5="(Todos)",P6293=Painel!$E$5)),$J6293+ROW()/10000000,"")</f>
        <v/>
      </c>
      <c r="U6293" s="29" t="str">
        <f aca="false">IF(AND($S6293="VENCIDO",$K6293="KG",OR(Painel!$B$5="(Todos)",A6293=Painel!$B$5)*OR(Painel!$E$5="(Todos)",P6293=Painel!$E$5)),$J6293+ROW()/10000000,"")</f>
        <v/>
      </c>
    </row>
    <row r="6294" customFormat="false" ht="15" hidden="false" customHeight="false" outlineLevel="0" collapsed="false">
      <c r="A6294" s="29" t="s">
        <v>52</v>
      </c>
      <c r="B6294" s="29" t="s">
        <v>11820</v>
      </c>
      <c r="C6294" s="29" t="s">
        <v>169</v>
      </c>
      <c r="D6294" s="29" t="s">
        <v>573</v>
      </c>
      <c r="E6294" s="29" t="n">
        <v>1</v>
      </c>
      <c r="F6294" s="29"/>
      <c r="G6294" s="29" t="s">
        <v>11821</v>
      </c>
      <c r="H6294" s="30" t="n">
        <v>999.9</v>
      </c>
      <c r="I6294" s="31" t="n">
        <v>46280</v>
      </c>
      <c r="J6294" s="30" t="n">
        <v>999.9</v>
      </c>
      <c r="K6294" s="29" t="s">
        <v>120</v>
      </c>
      <c r="L6294" s="29" t="s">
        <v>144</v>
      </c>
      <c r="M6294" s="29"/>
      <c r="N6294" s="29" t="s">
        <v>122</v>
      </c>
      <c r="O6294" s="31" t="n">
        <v>46638</v>
      </c>
      <c r="P6294" s="29" t="s">
        <v>123</v>
      </c>
      <c r="Q6294" s="29" t="n">
        <f aca="false">IFERROR(VALUE(L6294),"")</f>
        <v>5</v>
      </c>
      <c r="R6294" s="29" t="n">
        <f aca="true">IF(O6294="","",O6294-TODAY())</f>
        <v>353</v>
      </c>
      <c r="S6294" s="29" t="str">
        <f aca="false">IF(C6294="&lt;&lt; vazio &gt;&gt;","VAZIA",IF(AND(O6294&lt;&gt;"",R6294&lt;0),"VENCIDO",IF(AND(O6294&lt;&gt;"",R6294&lt;=Parametros!$B$10),"PRÓX. VENCIMENTO",IF(F6294="Q","QUALIDADE",IF(F6294="S","BLOQUEADO",IF(F6294="R","RESTRITO/DEVOLUÇÃO",IF(OR(N6294="QUAR",N6294="QRES"),"QUARENTENA",IF(OR(B6294="DESCARTE",B6294="DEVOLUÇÃO"),"DESCARTE/DEVOLUÇÃO",IF(AND(D6294="",K6294&lt;&gt;""),"SEM LOTE",IF(AND(Q6294&lt;&gt;"",Q6294&gt;=Parametros!$B$11),"PARADO/SEM GIRO","OK"))))))))))</f>
        <v>OK</v>
      </c>
      <c r="T6294" s="29" t="str">
        <f aca="false">IF(AND($S6294="PARADO/SEM GIRO",$K6294="KG",OR(Painel!$B$5="(Todos)",A6294=Painel!$B$5)*OR(Painel!$E$5="(Todos)",P6294=Painel!$E$5)),$J6294+ROW()/10000000,"")</f>
        <v/>
      </c>
      <c r="U6294" s="29" t="str">
        <f aca="false">IF(AND($S6294="VENCIDO",$K6294="KG",OR(Painel!$B$5="(Todos)",A6294=Painel!$B$5)*OR(Painel!$E$5="(Todos)",P6294=Painel!$E$5)),$J6294+ROW()/10000000,"")</f>
        <v/>
      </c>
    </row>
    <row r="6295" customFormat="false" ht="15" hidden="false" customHeight="false" outlineLevel="0" collapsed="false">
      <c r="A6295" s="29" t="s">
        <v>52</v>
      </c>
      <c r="B6295" s="29" t="s">
        <v>11822</v>
      </c>
      <c r="C6295" s="29" t="s">
        <v>115</v>
      </c>
      <c r="D6295" s="29"/>
      <c r="E6295" s="29" t="n">
        <v>0</v>
      </c>
      <c r="F6295" s="29"/>
      <c r="G6295" s="29"/>
      <c r="H6295" s="30" t="n">
        <v>0</v>
      </c>
      <c r="I6295" s="29"/>
      <c r="J6295" s="30" t="n">
        <v>0</v>
      </c>
      <c r="K6295" s="29"/>
      <c r="L6295" s="29" t="s">
        <v>116</v>
      </c>
      <c r="M6295" s="29"/>
      <c r="N6295" s="29"/>
      <c r="O6295" s="29"/>
      <c r="P6295" s="29"/>
      <c r="Q6295" s="29" t="n">
        <f aca="false">IFERROR(VALUE(L6295),"")</f>
        <v>0</v>
      </c>
      <c r="R6295" s="29" t="str">
        <f aca="true">IF(O6295="","",O6295-TODAY())</f>
        <v/>
      </c>
      <c r="S6295" s="29" t="str">
        <f aca="false">IF(C6295="&lt;&lt; vazio &gt;&gt;","VAZIA",IF(AND(O6295&lt;&gt;"",R6295&lt;0),"VENCIDO",IF(AND(O6295&lt;&gt;"",R6295&lt;=Parametros!$B$10),"PRÓX. VENCIMENTO",IF(F6295="Q","QUALIDADE",IF(F6295="S","BLOQUEADO",IF(F6295="R","RESTRITO/DEVOLUÇÃO",IF(OR(N6295="QUAR",N6295="QRES"),"QUARENTENA",IF(OR(B6295="DESCARTE",B6295="DEVOLUÇÃO"),"DESCARTE/DEVOLUÇÃO",IF(AND(D6295="",K6295&lt;&gt;""),"SEM LOTE",IF(AND(Q6295&lt;&gt;"",Q6295&gt;=Parametros!$B$11),"PARADO/SEM GIRO","OK"))))))))))</f>
        <v>VAZIA</v>
      </c>
      <c r="T6295" s="29" t="str">
        <f aca="false">IF(AND($S6295="PARADO/SEM GIRO",$K6295="KG",OR(Painel!$B$5="(Todos)",A6295=Painel!$B$5)*OR(Painel!$E$5="(Todos)",P6295=Painel!$E$5)),$J6295+ROW()/10000000,"")</f>
        <v/>
      </c>
      <c r="U6295" s="29" t="str">
        <f aca="false">IF(AND($S6295="VENCIDO",$K6295="KG",OR(Painel!$B$5="(Todos)",A6295=Painel!$B$5)*OR(Painel!$E$5="(Todos)",P6295=Painel!$E$5)),$J6295+ROW()/10000000,"")</f>
        <v/>
      </c>
    </row>
    <row r="6296" customFormat="false" ht="15" hidden="false" customHeight="false" outlineLevel="0" collapsed="false">
      <c r="A6296" s="29" t="s">
        <v>52</v>
      </c>
      <c r="B6296" s="29" t="s">
        <v>11823</v>
      </c>
      <c r="C6296" s="29" t="s">
        <v>662</v>
      </c>
      <c r="D6296" s="29" t="s">
        <v>820</v>
      </c>
      <c r="E6296" s="29" t="n">
        <v>1</v>
      </c>
      <c r="F6296" s="29"/>
      <c r="G6296" s="29" t="s">
        <v>11824</v>
      </c>
      <c r="H6296" s="30" t="n">
        <v>1000</v>
      </c>
      <c r="I6296" s="31" t="n">
        <v>46280</v>
      </c>
      <c r="J6296" s="30" t="n">
        <v>1000</v>
      </c>
      <c r="K6296" s="29" t="s">
        <v>120</v>
      </c>
      <c r="L6296" s="29" t="s">
        <v>144</v>
      </c>
      <c r="M6296" s="29"/>
      <c r="N6296" s="29" t="s">
        <v>122</v>
      </c>
      <c r="O6296" s="31" t="n">
        <v>46819</v>
      </c>
      <c r="P6296" s="29" t="s">
        <v>123</v>
      </c>
      <c r="Q6296" s="29" t="n">
        <f aca="false">IFERROR(VALUE(L6296),"")</f>
        <v>5</v>
      </c>
      <c r="R6296" s="29" t="n">
        <f aca="true">IF(O6296="","",O6296-TODAY())</f>
        <v>534</v>
      </c>
      <c r="S6296" s="29" t="str">
        <f aca="false">IF(C6296="&lt;&lt; vazio &gt;&gt;","VAZIA",IF(AND(O6296&lt;&gt;"",R6296&lt;0),"VENCIDO",IF(AND(O6296&lt;&gt;"",R6296&lt;=Parametros!$B$10),"PRÓX. VENCIMENTO",IF(F6296="Q","QUALIDADE",IF(F6296="S","BLOQUEADO",IF(F6296="R","RESTRITO/DEVOLUÇÃO",IF(OR(N6296="QUAR",N6296="QRES"),"QUARENTENA",IF(OR(B6296="DESCARTE",B6296="DEVOLUÇÃO"),"DESCARTE/DEVOLUÇÃO",IF(AND(D6296="",K6296&lt;&gt;""),"SEM LOTE",IF(AND(Q6296&lt;&gt;"",Q6296&gt;=Parametros!$B$11),"PARADO/SEM GIRO","OK"))))))))))</f>
        <v>OK</v>
      </c>
      <c r="T6296" s="29" t="str">
        <f aca="false">IF(AND($S6296="PARADO/SEM GIRO",$K6296="KG",OR(Painel!$B$5="(Todos)",A6296=Painel!$B$5)*OR(Painel!$E$5="(Todos)",P6296=Painel!$E$5)),$J6296+ROW()/10000000,"")</f>
        <v/>
      </c>
      <c r="U6296" s="29" t="str">
        <f aca="false">IF(AND($S6296="VENCIDO",$K6296="KG",OR(Painel!$B$5="(Todos)",A6296=Painel!$B$5)*OR(Painel!$E$5="(Todos)",P6296=Painel!$E$5)),$J6296+ROW()/10000000,"")</f>
        <v/>
      </c>
    </row>
    <row r="6297" customFormat="false" ht="15" hidden="false" customHeight="false" outlineLevel="0" collapsed="false">
      <c r="A6297" s="29" t="s">
        <v>52</v>
      </c>
      <c r="B6297" s="29" t="s">
        <v>11825</v>
      </c>
      <c r="C6297" s="29" t="s">
        <v>876</v>
      </c>
      <c r="D6297" s="29" t="s">
        <v>11401</v>
      </c>
      <c r="E6297" s="29" t="n">
        <v>1</v>
      </c>
      <c r="F6297" s="29"/>
      <c r="G6297" s="29" t="s">
        <v>11826</v>
      </c>
      <c r="H6297" s="30" t="n">
        <v>720</v>
      </c>
      <c r="I6297" s="31" t="n">
        <v>46276</v>
      </c>
      <c r="J6297" s="30" t="n">
        <v>720</v>
      </c>
      <c r="K6297" s="29" t="s">
        <v>120</v>
      </c>
      <c r="L6297" s="29" t="s">
        <v>133</v>
      </c>
      <c r="M6297" s="29"/>
      <c r="N6297" s="29" t="s">
        <v>122</v>
      </c>
      <c r="O6297" s="31" t="n">
        <v>46819</v>
      </c>
      <c r="P6297" s="29" t="s">
        <v>123</v>
      </c>
      <c r="Q6297" s="29" t="n">
        <f aca="false">IFERROR(VALUE(L6297),"")</f>
        <v>9</v>
      </c>
      <c r="R6297" s="29" t="n">
        <f aca="true">IF(O6297="","",O6297-TODAY())</f>
        <v>534</v>
      </c>
      <c r="S6297" s="29" t="str">
        <f aca="false">IF(C6297="&lt;&lt; vazio &gt;&gt;","VAZIA",IF(AND(O6297&lt;&gt;"",R6297&lt;0),"VENCIDO",IF(AND(O6297&lt;&gt;"",R6297&lt;=Parametros!$B$10),"PRÓX. VENCIMENTO",IF(F6297="Q","QUALIDADE",IF(F6297="S","BLOQUEADO",IF(F6297="R","RESTRITO/DEVOLUÇÃO",IF(OR(N6297="QUAR",N6297="QRES"),"QUARENTENA",IF(OR(B6297="DESCARTE",B6297="DEVOLUÇÃO"),"DESCARTE/DEVOLUÇÃO",IF(AND(D6297="",K6297&lt;&gt;""),"SEM LOTE",IF(AND(Q6297&lt;&gt;"",Q6297&gt;=Parametros!$B$11),"PARADO/SEM GIRO","OK"))))))))))</f>
        <v>OK</v>
      </c>
      <c r="T6297" s="29" t="str">
        <f aca="false">IF(AND($S6297="PARADO/SEM GIRO",$K6297="KG",OR(Painel!$B$5="(Todos)",A6297=Painel!$B$5)*OR(Painel!$E$5="(Todos)",P6297=Painel!$E$5)),$J6297+ROW()/10000000,"")</f>
        <v/>
      </c>
      <c r="U6297" s="29" t="str">
        <f aca="false">IF(AND($S6297="VENCIDO",$K6297="KG",OR(Painel!$B$5="(Todos)",A6297=Painel!$B$5)*OR(Painel!$E$5="(Todos)",P6297=Painel!$E$5)),$J6297+ROW()/10000000,"")</f>
        <v/>
      </c>
    </row>
    <row r="6298" customFormat="false" ht="15" hidden="false" customHeight="false" outlineLevel="0" collapsed="false">
      <c r="A6298" s="29" t="s">
        <v>52</v>
      </c>
      <c r="B6298" s="29" t="s">
        <v>11827</v>
      </c>
      <c r="C6298" s="29" t="s">
        <v>196</v>
      </c>
      <c r="D6298" s="29" t="s">
        <v>6791</v>
      </c>
      <c r="E6298" s="29" t="n">
        <v>1</v>
      </c>
      <c r="F6298" s="29"/>
      <c r="G6298" s="29" t="s">
        <v>11828</v>
      </c>
      <c r="H6298" s="30" t="n">
        <v>1000</v>
      </c>
      <c r="I6298" s="31" t="n">
        <v>46235</v>
      </c>
      <c r="J6298" s="30" t="n">
        <v>1000</v>
      </c>
      <c r="K6298" s="29" t="s">
        <v>120</v>
      </c>
      <c r="L6298" s="29" t="s">
        <v>694</v>
      </c>
      <c r="M6298" s="29"/>
      <c r="N6298" s="29" t="s">
        <v>122</v>
      </c>
      <c r="O6298" s="31" t="n">
        <v>46756</v>
      </c>
      <c r="P6298" s="29" t="s">
        <v>123</v>
      </c>
      <c r="Q6298" s="29" t="n">
        <f aca="false">IFERROR(VALUE(L6298),"")</f>
        <v>50</v>
      </c>
      <c r="R6298" s="29" t="n">
        <f aca="true">IF(O6298="","",O6298-TODAY())</f>
        <v>471</v>
      </c>
      <c r="S6298" s="29" t="str">
        <f aca="false">IF(C6298="&lt;&lt; vazio &gt;&gt;","VAZIA",IF(AND(O6298&lt;&gt;"",R6298&lt;0),"VENCIDO",IF(AND(O6298&lt;&gt;"",R6298&lt;=Parametros!$B$10),"PRÓX. VENCIMENTO",IF(F6298="Q","QUALIDADE",IF(F6298="S","BLOQUEADO",IF(F6298="R","RESTRITO/DEVOLUÇÃO",IF(OR(N6298="QUAR",N6298="QRES"),"QUARENTENA",IF(OR(B6298="DESCARTE",B6298="DEVOLUÇÃO"),"DESCARTE/DEVOLUÇÃO",IF(AND(D6298="",K6298&lt;&gt;""),"SEM LOTE",IF(AND(Q6298&lt;&gt;"",Q6298&gt;=Parametros!$B$11),"PARADO/SEM GIRO","OK"))))))))))</f>
        <v>OK</v>
      </c>
      <c r="T6298" s="29" t="str">
        <f aca="false">IF(AND($S6298="PARADO/SEM GIRO",$K6298="KG",OR(Painel!$B$5="(Todos)",A6298=Painel!$B$5)*OR(Painel!$E$5="(Todos)",P6298=Painel!$E$5)),$J6298+ROW()/10000000,"")</f>
        <v/>
      </c>
      <c r="U6298" s="29" t="str">
        <f aca="false">IF(AND($S6298="VENCIDO",$K6298="KG",OR(Painel!$B$5="(Todos)",A6298=Painel!$B$5)*OR(Painel!$E$5="(Todos)",P6298=Painel!$E$5)),$J6298+ROW()/10000000,"")</f>
        <v/>
      </c>
    </row>
    <row r="6299" customFormat="false" ht="15" hidden="false" customHeight="false" outlineLevel="0" collapsed="false">
      <c r="A6299" s="29" t="s">
        <v>52</v>
      </c>
      <c r="B6299" s="29" t="s">
        <v>11829</v>
      </c>
      <c r="C6299" s="29" t="s">
        <v>278</v>
      </c>
      <c r="D6299" s="29" t="s">
        <v>565</v>
      </c>
      <c r="E6299" s="29" t="n">
        <v>1</v>
      </c>
      <c r="F6299" s="29"/>
      <c r="G6299" s="29" t="s">
        <v>11830</v>
      </c>
      <c r="H6299" s="30" t="n">
        <v>0</v>
      </c>
      <c r="I6299" s="31" t="n">
        <v>46280</v>
      </c>
      <c r="J6299" s="30" t="n">
        <v>545.4</v>
      </c>
      <c r="K6299" s="29" t="s">
        <v>120</v>
      </c>
      <c r="L6299" s="29" t="s">
        <v>1096</v>
      </c>
      <c r="M6299" s="29"/>
      <c r="N6299" s="29" t="s">
        <v>122</v>
      </c>
      <c r="O6299" s="31" t="n">
        <v>46721</v>
      </c>
      <c r="P6299" s="29" t="s">
        <v>123</v>
      </c>
      <c r="Q6299" s="29" t="n">
        <f aca="false">IFERROR(VALUE(L6299),"")</f>
        <v>102</v>
      </c>
      <c r="R6299" s="29" t="n">
        <f aca="true">IF(O6299="","",O6299-TODAY())</f>
        <v>436</v>
      </c>
      <c r="S6299" s="29" t="str">
        <f aca="false">IF(C6299="&lt;&lt; vazio &gt;&gt;","VAZIA",IF(AND(O6299&lt;&gt;"",R6299&lt;0),"VENCIDO",IF(AND(O6299&lt;&gt;"",R6299&lt;=Parametros!$B$10),"PRÓX. VENCIMENTO",IF(F6299="Q","QUALIDADE",IF(F6299="S","BLOQUEADO",IF(F6299="R","RESTRITO/DEVOLUÇÃO",IF(OR(N6299="QUAR",N6299="QRES"),"QUARENTENA",IF(OR(B6299="DESCARTE",B6299="DEVOLUÇÃO"),"DESCARTE/DEVOLUÇÃO",IF(AND(D6299="",K6299&lt;&gt;""),"SEM LOTE",IF(AND(Q6299&lt;&gt;"",Q6299&gt;=Parametros!$B$11),"PARADO/SEM GIRO","OK"))))))))))</f>
        <v>PARADO/SEM GIRO</v>
      </c>
      <c r="T6299" s="29" t="n">
        <f aca="false">IF(AND($S6299="PARADO/SEM GIRO",$K6299="KG",OR(Painel!$B$5="(Todos)",A6299=Painel!$B$5)*OR(Painel!$E$5="(Todos)",P6299=Painel!$E$5)),$J6299+ROW()/10000000,"")</f>
        <v>545.4006299</v>
      </c>
      <c r="U6299" s="29" t="str">
        <f aca="false">IF(AND($S6299="VENCIDO",$K6299="KG",OR(Painel!$B$5="(Todos)",A6299=Painel!$B$5)*OR(Painel!$E$5="(Todos)",P6299=Painel!$E$5)),$J6299+ROW()/10000000,"")</f>
        <v/>
      </c>
    </row>
    <row r="6300" customFormat="false" ht="15" hidden="false" customHeight="false" outlineLevel="0" collapsed="false">
      <c r="A6300" s="29" t="s">
        <v>52</v>
      </c>
      <c r="B6300" s="29" t="s">
        <v>11831</v>
      </c>
      <c r="C6300" s="29" t="s">
        <v>691</v>
      </c>
      <c r="D6300" s="29" t="s">
        <v>11832</v>
      </c>
      <c r="E6300" s="29" t="n">
        <v>1</v>
      </c>
      <c r="F6300" s="29"/>
      <c r="G6300" s="29" t="s">
        <v>11833</v>
      </c>
      <c r="H6300" s="30" t="n">
        <v>960</v>
      </c>
      <c r="I6300" s="31" t="n">
        <v>46235</v>
      </c>
      <c r="J6300" s="30" t="n">
        <v>960</v>
      </c>
      <c r="K6300" s="29" t="s">
        <v>120</v>
      </c>
      <c r="L6300" s="29" t="s">
        <v>694</v>
      </c>
      <c r="M6300" s="29"/>
      <c r="N6300" s="29" t="s">
        <v>122</v>
      </c>
      <c r="O6300" s="31" t="n">
        <v>46407</v>
      </c>
      <c r="P6300" s="29" t="s">
        <v>123</v>
      </c>
      <c r="Q6300" s="29" t="n">
        <f aca="false">IFERROR(VALUE(L6300),"")</f>
        <v>50</v>
      </c>
      <c r="R6300" s="29" t="n">
        <f aca="true">IF(O6300="","",O6300-TODAY())</f>
        <v>122</v>
      </c>
      <c r="S6300" s="29" t="str">
        <f aca="false">IF(C6300="&lt;&lt; vazio &gt;&gt;","VAZIA",IF(AND(O6300&lt;&gt;"",R6300&lt;0),"VENCIDO",IF(AND(O6300&lt;&gt;"",R6300&lt;=Parametros!$B$10),"PRÓX. VENCIMENTO",IF(F6300="Q","QUALIDADE",IF(F6300="S","BLOQUEADO",IF(F6300="R","RESTRITO/DEVOLUÇÃO",IF(OR(N6300="QUAR",N6300="QRES"),"QUARENTENA",IF(OR(B6300="DESCARTE",B6300="DEVOLUÇÃO"),"DESCARTE/DEVOLUÇÃO",IF(AND(D6300="",K6300&lt;&gt;""),"SEM LOTE",IF(AND(Q6300&lt;&gt;"",Q6300&gt;=Parametros!$B$11),"PARADO/SEM GIRO","OK"))))))))))</f>
        <v>OK</v>
      </c>
      <c r="T6300" s="29" t="str">
        <f aca="false">IF(AND($S6300="PARADO/SEM GIRO",$K6300="KG",OR(Painel!$B$5="(Todos)",A6300=Painel!$B$5)*OR(Painel!$E$5="(Todos)",P6300=Painel!$E$5)),$J6300+ROW()/10000000,"")</f>
        <v/>
      </c>
      <c r="U6300" s="29" t="str">
        <f aca="false">IF(AND($S6300="VENCIDO",$K6300="KG",OR(Painel!$B$5="(Todos)",A6300=Painel!$B$5)*OR(Painel!$E$5="(Todos)",P6300=Painel!$E$5)),$J6300+ROW()/10000000,"")</f>
        <v/>
      </c>
    </row>
    <row r="6301" customFormat="false" ht="15" hidden="false" customHeight="false" outlineLevel="0" collapsed="false">
      <c r="A6301" s="29" t="s">
        <v>52</v>
      </c>
      <c r="B6301" s="29" t="s">
        <v>11834</v>
      </c>
      <c r="C6301" s="29" t="s">
        <v>115</v>
      </c>
      <c r="D6301" s="29"/>
      <c r="E6301" s="29" t="n">
        <v>0</v>
      </c>
      <c r="F6301" s="29"/>
      <c r="G6301" s="29"/>
      <c r="H6301" s="30" t="n">
        <v>0</v>
      </c>
      <c r="I6301" s="29"/>
      <c r="J6301" s="30" t="n">
        <v>0</v>
      </c>
      <c r="K6301" s="29"/>
      <c r="L6301" s="29" t="s">
        <v>116</v>
      </c>
      <c r="M6301" s="29"/>
      <c r="N6301" s="29"/>
      <c r="O6301" s="29"/>
      <c r="P6301" s="29"/>
      <c r="Q6301" s="29" t="n">
        <f aca="false">IFERROR(VALUE(L6301),"")</f>
        <v>0</v>
      </c>
      <c r="R6301" s="29" t="str">
        <f aca="true">IF(O6301="","",O6301-TODAY())</f>
        <v/>
      </c>
      <c r="S6301" s="29" t="str">
        <f aca="false">IF(C6301="&lt;&lt; vazio &gt;&gt;","VAZIA",IF(AND(O6301&lt;&gt;"",R6301&lt;0),"VENCIDO",IF(AND(O6301&lt;&gt;"",R6301&lt;=Parametros!$B$10),"PRÓX. VENCIMENTO",IF(F6301="Q","QUALIDADE",IF(F6301="S","BLOQUEADO",IF(F6301="R","RESTRITO/DEVOLUÇÃO",IF(OR(N6301="QUAR",N6301="QRES"),"QUARENTENA",IF(OR(B6301="DESCARTE",B6301="DEVOLUÇÃO"),"DESCARTE/DEVOLUÇÃO",IF(AND(D6301="",K6301&lt;&gt;""),"SEM LOTE",IF(AND(Q6301&lt;&gt;"",Q6301&gt;=Parametros!$B$11),"PARADO/SEM GIRO","OK"))))))))))</f>
        <v>VAZIA</v>
      </c>
      <c r="T6301" s="29" t="str">
        <f aca="false">IF(AND($S6301="PARADO/SEM GIRO",$K6301="KG",OR(Painel!$B$5="(Todos)",A6301=Painel!$B$5)*OR(Painel!$E$5="(Todos)",P6301=Painel!$E$5)),$J6301+ROW()/10000000,"")</f>
        <v/>
      </c>
      <c r="U6301" s="29" t="str">
        <f aca="false">IF(AND($S6301="VENCIDO",$K6301="KG",OR(Painel!$B$5="(Todos)",A6301=Painel!$B$5)*OR(Painel!$E$5="(Todos)",P6301=Painel!$E$5)),$J6301+ROW()/10000000,"")</f>
        <v/>
      </c>
    </row>
    <row r="6302" customFormat="false" ht="15" hidden="false" customHeight="false" outlineLevel="0" collapsed="false">
      <c r="A6302" s="29" t="s">
        <v>52</v>
      </c>
      <c r="B6302" s="29" t="s">
        <v>11835</v>
      </c>
      <c r="C6302" s="29" t="s">
        <v>418</v>
      </c>
      <c r="D6302" s="29" t="s">
        <v>419</v>
      </c>
      <c r="E6302" s="29" t="n">
        <v>1</v>
      </c>
      <c r="F6302" s="29"/>
      <c r="G6302" s="29" t="s">
        <v>11836</v>
      </c>
      <c r="H6302" s="30" t="n">
        <v>590.4</v>
      </c>
      <c r="I6302" s="31" t="n">
        <v>46282</v>
      </c>
      <c r="J6302" s="30" t="n">
        <v>590.4</v>
      </c>
      <c r="K6302" s="29" t="s">
        <v>120</v>
      </c>
      <c r="L6302" s="29" t="s">
        <v>400</v>
      </c>
      <c r="M6302" s="29"/>
      <c r="N6302" s="29" t="s">
        <v>122</v>
      </c>
      <c r="O6302" s="31" t="n">
        <v>46566</v>
      </c>
      <c r="P6302" s="29" t="s">
        <v>123</v>
      </c>
      <c r="Q6302" s="29" t="n">
        <f aca="false">IFERROR(VALUE(L6302),"")</f>
        <v>3</v>
      </c>
      <c r="R6302" s="29" t="n">
        <f aca="true">IF(O6302="","",O6302-TODAY())</f>
        <v>281</v>
      </c>
      <c r="S6302" s="29" t="str">
        <f aca="false">IF(C6302="&lt;&lt; vazio &gt;&gt;","VAZIA",IF(AND(O6302&lt;&gt;"",R6302&lt;0),"VENCIDO",IF(AND(O6302&lt;&gt;"",R6302&lt;=Parametros!$B$10),"PRÓX. VENCIMENTO",IF(F6302="Q","QUALIDADE",IF(F6302="S","BLOQUEADO",IF(F6302="R","RESTRITO/DEVOLUÇÃO",IF(OR(N6302="QUAR",N6302="QRES"),"QUARENTENA",IF(OR(B6302="DESCARTE",B6302="DEVOLUÇÃO"),"DESCARTE/DEVOLUÇÃO",IF(AND(D6302="",K6302&lt;&gt;""),"SEM LOTE",IF(AND(Q6302&lt;&gt;"",Q6302&gt;=Parametros!$B$11),"PARADO/SEM GIRO","OK"))))))))))</f>
        <v>OK</v>
      </c>
      <c r="T6302" s="29" t="str">
        <f aca="false">IF(AND($S6302="PARADO/SEM GIRO",$K6302="KG",OR(Painel!$B$5="(Todos)",A6302=Painel!$B$5)*OR(Painel!$E$5="(Todos)",P6302=Painel!$E$5)),$J6302+ROW()/10000000,"")</f>
        <v/>
      </c>
      <c r="U6302" s="29" t="str">
        <f aca="false">IF(AND($S6302="VENCIDO",$K6302="KG",OR(Painel!$B$5="(Todos)",A6302=Painel!$B$5)*OR(Painel!$E$5="(Todos)",P6302=Painel!$E$5)),$J6302+ROW()/10000000,"")</f>
        <v/>
      </c>
    </row>
    <row r="6303" customFormat="false" ht="15" hidden="false" customHeight="false" outlineLevel="0" collapsed="false">
      <c r="A6303" s="29" t="s">
        <v>52</v>
      </c>
      <c r="B6303" s="29" t="s">
        <v>11837</v>
      </c>
      <c r="C6303" s="29" t="s">
        <v>7111</v>
      </c>
      <c r="D6303" s="29" t="s">
        <v>7112</v>
      </c>
      <c r="E6303" s="29" t="n">
        <v>1</v>
      </c>
      <c r="F6303" s="29"/>
      <c r="G6303" s="29" t="s">
        <v>11838</v>
      </c>
      <c r="H6303" s="30" t="n">
        <v>1000</v>
      </c>
      <c r="I6303" s="31" t="n">
        <v>46182</v>
      </c>
      <c r="J6303" s="30" t="n">
        <v>1000</v>
      </c>
      <c r="K6303" s="29" t="s">
        <v>120</v>
      </c>
      <c r="L6303" s="29" t="s">
        <v>7114</v>
      </c>
      <c r="M6303" s="29"/>
      <c r="N6303" s="29" t="s">
        <v>122</v>
      </c>
      <c r="O6303" s="31" t="n">
        <v>46668</v>
      </c>
      <c r="P6303" s="29" t="s">
        <v>123</v>
      </c>
      <c r="Q6303" s="29" t="n">
        <f aca="false">IFERROR(VALUE(L6303),"")</f>
        <v>103</v>
      </c>
      <c r="R6303" s="29" t="n">
        <f aca="true">IF(O6303="","",O6303-TODAY())</f>
        <v>383</v>
      </c>
      <c r="S6303" s="29" t="str">
        <f aca="false">IF(C6303="&lt;&lt; vazio &gt;&gt;","VAZIA",IF(AND(O6303&lt;&gt;"",R6303&lt;0),"VENCIDO",IF(AND(O6303&lt;&gt;"",R6303&lt;=Parametros!$B$10),"PRÓX. VENCIMENTO",IF(F6303="Q","QUALIDADE",IF(F6303="S","BLOQUEADO",IF(F6303="R","RESTRITO/DEVOLUÇÃO",IF(OR(N6303="QUAR",N6303="QRES"),"QUARENTENA",IF(OR(B6303="DESCARTE",B6303="DEVOLUÇÃO"),"DESCARTE/DEVOLUÇÃO",IF(AND(D6303="",K6303&lt;&gt;""),"SEM LOTE",IF(AND(Q6303&lt;&gt;"",Q6303&gt;=Parametros!$B$11),"PARADO/SEM GIRO","OK"))))))))))</f>
        <v>PARADO/SEM GIRO</v>
      </c>
      <c r="T6303" s="29" t="n">
        <f aca="false">IF(AND($S6303="PARADO/SEM GIRO",$K6303="KG",OR(Painel!$B$5="(Todos)",A6303=Painel!$B$5)*OR(Painel!$E$5="(Todos)",P6303=Painel!$E$5)),$J6303+ROW()/10000000,"")</f>
        <v>1000.0006303</v>
      </c>
      <c r="U6303" s="29" t="str">
        <f aca="false">IF(AND($S6303="VENCIDO",$K6303="KG",OR(Painel!$B$5="(Todos)",A6303=Painel!$B$5)*OR(Painel!$E$5="(Todos)",P6303=Painel!$E$5)),$J6303+ROW()/10000000,"")</f>
        <v/>
      </c>
    </row>
    <row r="6304" customFormat="false" ht="15" hidden="false" customHeight="false" outlineLevel="0" collapsed="false">
      <c r="A6304" s="29" t="s">
        <v>52</v>
      </c>
      <c r="B6304" s="29" t="s">
        <v>11839</v>
      </c>
      <c r="C6304" s="29" t="s">
        <v>4508</v>
      </c>
      <c r="D6304" s="29" t="s">
        <v>10882</v>
      </c>
      <c r="E6304" s="29" t="n">
        <v>1</v>
      </c>
      <c r="F6304" s="29" t="s">
        <v>268</v>
      </c>
      <c r="G6304" s="29" t="s">
        <v>11840</v>
      </c>
      <c r="H6304" s="30" t="n">
        <v>384</v>
      </c>
      <c r="I6304" s="31" t="n">
        <v>46095</v>
      </c>
      <c r="J6304" s="30" t="n">
        <v>384</v>
      </c>
      <c r="K6304" s="29" t="s">
        <v>120</v>
      </c>
      <c r="L6304" s="29" t="s">
        <v>7051</v>
      </c>
      <c r="M6304" s="29"/>
      <c r="N6304" s="29" t="s">
        <v>122</v>
      </c>
      <c r="O6304" s="31" t="n">
        <v>46392</v>
      </c>
      <c r="P6304" s="29" t="s">
        <v>123</v>
      </c>
      <c r="Q6304" s="29" t="n">
        <f aca="false">IFERROR(VALUE(L6304),"")</f>
        <v>190</v>
      </c>
      <c r="R6304" s="29" t="n">
        <f aca="true">IF(O6304="","",O6304-TODAY())</f>
        <v>107</v>
      </c>
      <c r="S6304" s="29" t="str">
        <f aca="false">IF(C6304="&lt;&lt; vazio &gt;&gt;","VAZIA",IF(AND(O6304&lt;&gt;"",R6304&lt;0),"VENCIDO",IF(AND(O6304&lt;&gt;"",R6304&lt;=Parametros!$B$10),"PRÓX. VENCIMENTO",IF(F6304="Q","QUALIDADE",IF(F6304="S","BLOQUEADO",IF(F6304="R","RESTRITO/DEVOLUÇÃO",IF(OR(N6304="QUAR",N6304="QRES"),"QUARENTENA",IF(OR(B6304="DESCARTE",B6304="DEVOLUÇÃO"),"DESCARTE/DEVOLUÇÃO",IF(AND(D6304="",K6304&lt;&gt;""),"SEM LOTE",IF(AND(Q6304&lt;&gt;"",Q6304&gt;=Parametros!$B$11),"PARADO/SEM GIRO","OK"))))))))))</f>
        <v>QUALIDADE</v>
      </c>
      <c r="T6304" s="29" t="str">
        <f aca="false">IF(AND($S6304="PARADO/SEM GIRO",$K6304="KG",OR(Painel!$B$5="(Todos)",A6304=Painel!$B$5)*OR(Painel!$E$5="(Todos)",P6304=Painel!$E$5)),$J6304+ROW()/10000000,"")</f>
        <v/>
      </c>
      <c r="U6304" s="29" t="str">
        <f aca="false">IF(AND($S6304="VENCIDO",$K6304="KG",OR(Painel!$B$5="(Todos)",A6304=Painel!$B$5)*OR(Painel!$E$5="(Todos)",P6304=Painel!$E$5)),$J6304+ROW()/10000000,"")</f>
        <v/>
      </c>
    </row>
    <row r="6305" customFormat="false" ht="15" hidden="false" customHeight="false" outlineLevel="0" collapsed="false">
      <c r="A6305" s="29" t="s">
        <v>52</v>
      </c>
      <c r="B6305" s="29" t="s">
        <v>11841</v>
      </c>
      <c r="C6305" s="29" t="s">
        <v>10698</v>
      </c>
      <c r="D6305" s="29" t="s">
        <v>11733</v>
      </c>
      <c r="E6305" s="29" t="n">
        <v>1</v>
      </c>
      <c r="F6305" s="29"/>
      <c r="G6305" s="29" t="s">
        <v>11842</v>
      </c>
      <c r="H6305" s="30" t="n">
        <v>480</v>
      </c>
      <c r="I6305" s="31" t="n">
        <v>46192</v>
      </c>
      <c r="J6305" s="30" t="n">
        <v>480</v>
      </c>
      <c r="K6305" s="29" t="s">
        <v>120</v>
      </c>
      <c r="L6305" s="29" t="s">
        <v>3802</v>
      </c>
      <c r="M6305" s="29"/>
      <c r="N6305" s="29" t="s">
        <v>122</v>
      </c>
      <c r="O6305" s="31" t="n">
        <v>46501</v>
      </c>
      <c r="P6305" s="29" t="s">
        <v>123</v>
      </c>
      <c r="Q6305" s="29" t="n">
        <f aca="false">IFERROR(VALUE(L6305),"")</f>
        <v>93</v>
      </c>
      <c r="R6305" s="29" t="n">
        <f aca="true">IF(O6305="","",O6305-TODAY())</f>
        <v>216</v>
      </c>
      <c r="S6305" s="29" t="str">
        <f aca="false">IF(C6305="&lt;&lt; vazio &gt;&gt;","VAZIA",IF(AND(O6305&lt;&gt;"",R6305&lt;0),"VENCIDO",IF(AND(O6305&lt;&gt;"",R6305&lt;=Parametros!$B$10),"PRÓX. VENCIMENTO",IF(F6305="Q","QUALIDADE",IF(F6305="S","BLOQUEADO",IF(F6305="R","RESTRITO/DEVOLUÇÃO",IF(OR(N6305="QUAR",N6305="QRES"),"QUARENTENA",IF(OR(B6305="DESCARTE",B6305="DEVOLUÇÃO"),"DESCARTE/DEVOLUÇÃO",IF(AND(D6305="",K6305&lt;&gt;""),"SEM LOTE",IF(AND(Q6305&lt;&gt;"",Q6305&gt;=Parametros!$B$11),"PARADO/SEM GIRO","OK"))))))))))</f>
        <v>PARADO/SEM GIRO</v>
      </c>
      <c r="T6305" s="29" t="n">
        <f aca="false">IF(AND($S6305="PARADO/SEM GIRO",$K6305="KG",OR(Painel!$B$5="(Todos)",A6305=Painel!$B$5)*OR(Painel!$E$5="(Todos)",P6305=Painel!$E$5)),$J6305+ROW()/10000000,"")</f>
        <v>480.0006305</v>
      </c>
      <c r="U6305" s="29" t="str">
        <f aca="false">IF(AND($S6305="VENCIDO",$K6305="KG",OR(Painel!$B$5="(Todos)",A6305=Painel!$B$5)*OR(Painel!$E$5="(Todos)",P6305=Painel!$E$5)),$J6305+ROW()/10000000,"")</f>
        <v/>
      </c>
    </row>
    <row r="6306" customFormat="false" ht="15" hidden="false" customHeight="false" outlineLevel="0" collapsed="false">
      <c r="A6306" s="29" t="s">
        <v>52</v>
      </c>
      <c r="B6306" s="29" t="s">
        <v>11843</v>
      </c>
      <c r="C6306" s="29" t="s">
        <v>5454</v>
      </c>
      <c r="D6306" s="29" t="s">
        <v>11844</v>
      </c>
      <c r="E6306" s="29" t="n">
        <v>1</v>
      </c>
      <c r="F6306" s="29"/>
      <c r="G6306" s="29" t="s">
        <v>11845</v>
      </c>
      <c r="H6306" s="30" t="n">
        <v>750</v>
      </c>
      <c r="I6306" s="31" t="n">
        <v>46183</v>
      </c>
      <c r="J6306" s="30" t="n">
        <v>750</v>
      </c>
      <c r="K6306" s="29" t="s">
        <v>120</v>
      </c>
      <c r="L6306" s="29" t="s">
        <v>1096</v>
      </c>
      <c r="M6306" s="29"/>
      <c r="N6306" s="29" t="s">
        <v>122</v>
      </c>
      <c r="O6306" s="31" t="n">
        <v>46505</v>
      </c>
      <c r="P6306" s="29" t="s">
        <v>123</v>
      </c>
      <c r="Q6306" s="29" t="n">
        <f aca="false">IFERROR(VALUE(L6306),"")</f>
        <v>102</v>
      </c>
      <c r="R6306" s="29" t="n">
        <f aca="true">IF(O6306="","",O6306-TODAY())</f>
        <v>220</v>
      </c>
      <c r="S6306" s="29" t="str">
        <f aca="false">IF(C6306="&lt;&lt; vazio &gt;&gt;","VAZIA",IF(AND(O6306&lt;&gt;"",R6306&lt;0),"VENCIDO",IF(AND(O6306&lt;&gt;"",R6306&lt;=Parametros!$B$10),"PRÓX. VENCIMENTO",IF(F6306="Q","QUALIDADE",IF(F6306="S","BLOQUEADO",IF(F6306="R","RESTRITO/DEVOLUÇÃO",IF(OR(N6306="QUAR",N6306="QRES"),"QUARENTENA",IF(OR(B6306="DESCARTE",B6306="DEVOLUÇÃO"),"DESCARTE/DEVOLUÇÃO",IF(AND(D6306="",K6306&lt;&gt;""),"SEM LOTE",IF(AND(Q6306&lt;&gt;"",Q6306&gt;=Parametros!$B$11),"PARADO/SEM GIRO","OK"))))))))))</f>
        <v>PARADO/SEM GIRO</v>
      </c>
      <c r="T6306" s="29" t="n">
        <f aca="false">IF(AND($S6306="PARADO/SEM GIRO",$K6306="KG",OR(Painel!$B$5="(Todos)",A6306=Painel!$B$5)*OR(Painel!$E$5="(Todos)",P6306=Painel!$E$5)),$J6306+ROW()/10000000,"")</f>
        <v>750.0006306</v>
      </c>
      <c r="U6306" s="29" t="str">
        <f aca="false">IF(AND($S6306="VENCIDO",$K6306="KG",OR(Painel!$B$5="(Todos)",A6306=Painel!$B$5)*OR(Painel!$E$5="(Todos)",P6306=Painel!$E$5)),$J6306+ROW()/10000000,"")</f>
        <v/>
      </c>
    </row>
    <row r="6307" customFormat="false" ht="15" hidden="false" customHeight="false" outlineLevel="0" collapsed="false">
      <c r="A6307" s="29" t="s">
        <v>52</v>
      </c>
      <c r="B6307" s="29" t="s">
        <v>11846</v>
      </c>
      <c r="C6307" s="29" t="s">
        <v>115</v>
      </c>
      <c r="D6307" s="29"/>
      <c r="E6307" s="29" t="n">
        <v>0</v>
      </c>
      <c r="F6307" s="29"/>
      <c r="G6307" s="29"/>
      <c r="H6307" s="30" t="n">
        <v>0</v>
      </c>
      <c r="I6307" s="29"/>
      <c r="J6307" s="30" t="n">
        <v>0</v>
      </c>
      <c r="K6307" s="29"/>
      <c r="L6307" s="29" t="s">
        <v>116</v>
      </c>
      <c r="M6307" s="29"/>
      <c r="N6307" s="29"/>
      <c r="O6307" s="29"/>
      <c r="P6307" s="29"/>
      <c r="Q6307" s="29" t="n">
        <f aca="false">IFERROR(VALUE(L6307),"")</f>
        <v>0</v>
      </c>
      <c r="R6307" s="29" t="str">
        <f aca="true">IF(O6307="","",O6307-TODAY())</f>
        <v/>
      </c>
      <c r="S6307" s="29" t="str">
        <f aca="false">IF(C6307="&lt;&lt; vazio &gt;&gt;","VAZIA",IF(AND(O6307&lt;&gt;"",R6307&lt;0),"VENCIDO",IF(AND(O6307&lt;&gt;"",R6307&lt;=Parametros!$B$10),"PRÓX. VENCIMENTO",IF(F6307="Q","QUALIDADE",IF(F6307="S","BLOQUEADO",IF(F6307="R","RESTRITO/DEVOLUÇÃO",IF(OR(N6307="QUAR",N6307="QRES"),"QUARENTENA",IF(OR(B6307="DESCARTE",B6307="DEVOLUÇÃO"),"DESCARTE/DEVOLUÇÃO",IF(AND(D6307="",K6307&lt;&gt;""),"SEM LOTE",IF(AND(Q6307&lt;&gt;"",Q6307&gt;=Parametros!$B$11),"PARADO/SEM GIRO","OK"))))))))))</f>
        <v>VAZIA</v>
      </c>
      <c r="T6307" s="29" t="str">
        <f aca="false">IF(AND($S6307="PARADO/SEM GIRO",$K6307="KG",OR(Painel!$B$5="(Todos)",A6307=Painel!$B$5)*OR(Painel!$E$5="(Todos)",P6307=Painel!$E$5)),$J6307+ROW()/10000000,"")</f>
        <v/>
      </c>
      <c r="U6307" s="29" t="str">
        <f aca="false">IF(AND($S6307="VENCIDO",$K6307="KG",OR(Painel!$B$5="(Todos)",A6307=Painel!$B$5)*OR(Painel!$E$5="(Todos)",P6307=Painel!$E$5)),$J6307+ROW()/10000000,"")</f>
        <v/>
      </c>
    </row>
    <row r="6308" customFormat="false" ht="15" hidden="false" customHeight="false" outlineLevel="0" collapsed="false">
      <c r="A6308" s="29" t="s">
        <v>52</v>
      </c>
      <c r="B6308" s="29" t="s">
        <v>11847</v>
      </c>
      <c r="C6308" s="29" t="s">
        <v>115</v>
      </c>
      <c r="D6308" s="29"/>
      <c r="E6308" s="29" t="n">
        <v>0</v>
      </c>
      <c r="F6308" s="29"/>
      <c r="G6308" s="29"/>
      <c r="H6308" s="30" t="n">
        <v>0</v>
      </c>
      <c r="I6308" s="29"/>
      <c r="J6308" s="30" t="n">
        <v>0</v>
      </c>
      <c r="K6308" s="29"/>
      <c r="L6308" s="29" t="s">
        <v>116</v>
      </c>
      <c r="M6308" s="29"/>
      <c r="N6308" s="29"/>
      <c r="O6308" s="29"/>
      <c r="P6308" s="29"/>
      <c r="Q6308" s="29" t="n">
        <f aca="false">IFERROR(VALUE(L6308),"")</f>
        <v>0</v>
      </c>
      <c r="R6308" s="29" t="str">
        <f aca="true">IF(O6308="","",O6308-TODAY())</f>
        <v/>
      </c>
      <c r="S6308" s="29" t="str">
        <f aca="false">IF(C6308="&lt;&lt; vazio &gt;&gt;","VAZIA",IF(AND(O6308&lt;&gt;"",R6308&lt;0),"VENCIDO",IF(AND(O6308&lt;&gt;"",R6308&lt;=Parametros!$B$10),"PRÓX. VENCIMENTO",IF(F6308="Q","QUALIDADE",IF(F6308="S","BLOQUEADO",IF(F6308="R","RESTRITO/DEVOLUÇÃO",IF(OR(N6308="QUAR",N6308="QRES"),"QUARENTENA",IF(OR(B6308="DESCARTE",B6308="DEVOLUÇÃO"),"DESCARTE/DEVOLUÇÃO",IF(AND(D6308="",K6308&lt;&gt;""),"SEM LOTE",IF(AND(Q6308&lt;&gt;"",Q6308&gt;=Parametros!$B$11),"PARADO/SEM GIRO","OK"))))))))))</f>
        <v>VAZIA</v>
      </c>
      <c r="T6308" s="29" t="str">
        <f aca="false">IF(AND($S6308="PARADO/SEM GIRO",$K6308="KG",OR(Painel!$B$5="(Todos)",A6308=Painel!$B$5)*OR(Painel!$E$5="(Todos)",P6308=Painel!$E$5)),$J6308+ROW()/10000000,"")</f>
        <v/>
      </c>
      <c r="U6308" s="29" t="str">
        <f aca="false">IF(AND($S6308="VENCIDO",$K6308="KG",OR(Painel!$B$5="(Todos)",A6308=Painel!$B$5)*OR(Painel!$E$5="(Todos)",P6308=Painel!$E$5)),$J6308+ROW()/10000000,"")</f>
        <v/>
      </c>
    </row>
    <row r="6309" customFormat="false" ht="15" hidden="false" customHeight="false" outlineLevel="0" collapsed="false">
      <c r="A6309" s="29" t="s">
        <v>52</v>
      </c>
      <c r="B6309" s="29" t="s">
        <v>11848</v>
      </c>
      <c r="C6309" s="29" t="s">
        <v>383</v>
      </c>
      <c r="D6309" s="29" t="s">
        <v>384</v>
      </c>
      <c r="E6309" s="29" t="n">
        <v>1</v>
      </c>
      <c r="F6309" s="29"/>
      <c r="G6309" s="29" t="s">
        <v>11849</v>
      </c>
      <c r="H6309" s="30" t="n">
        <v>576</v>
      </c>
      <c r="I6309" s="31" t="n">
        <v>46244</v>
      </c>
      <c r="J6309" s="30" t="n">
        <v>576</v>
      </c>
      <c r="K6309" s="29" t="s">
        <v>120</v>
      </c>
      <c r="L6309" s="29" t="s">
        <v>182</v>
      </c>
      <c r="M6309" s="29"/>
      <c r="N6309" s="29" t="s">
        <v>122</v>
      </c>
      <c r="O6309" s="31" t="n">
        <v>46488</v>
      </c>
      <c r="P6309" s="29" t="s">
        <v>123</v>
      </c>
      <c r="Q6309" s="29" t="n">
        <f aca="false">IFERROR(VALUE(L6309),"")</f>
        <v>41</v>
      </c>
      <c r="R6309" s="29" t="n">
        <f aca="true">IF(O6309="","",O6309-TODAY())</f>
        <v>203</v>
      </c>
      <c r="S6309" s="29" t="str">
        <f aca="false">IF(C6309="&lt;&lt; vazio &gt;&gt;","VAZIA",IF(AND(O6309&lt;&gt;"",R6309&lt;0),"VENCIDO",IF(AND(O6309&lt;&gt;"",R6309&lt;=Parametros!$B$10),"PRÓX. VENCIMENTO",IF(F6309="Q","QUALIDADE",IF(F6309="S","BLOQUEADO",IF(F6309="R","RESTRITO/DEVOLUÇÃO",IF(OR(N6309="QUAR",N6309="QRES"),"QUARENTENA",IF(OR(B6309="DESCARTE",B6309="DEVOLUÇÃO"),"DESCARTE/DEVOLUÇÃO",IF(AND(D6309="",K6309&lt;&gt;""),"SEM LOTE",IF(AND(Q6309&lt;&gt;"",Q6309&gt;=Parametros!$B$11),"PARADO/SEM GIRO","OK"))))))))))</f>
        <v>OK</v>
      </c>
      <c r="T6309" s="29" t="str">
        <f aca="false">IF(AND($S6309="PARADO/SEM GIRO",$K6309="KG",OR(Painel!$B$5="(Todos)",A6309=Painel!$B$5)*OR(Painel!$E$5="(Todos)",P6309=Painel!$E$5)),$J6309+ROW()/10000000,"")</f>
        <v/>
      </c>
      <c r="U6309" s="29" t="str">
        <f aca="false">IF(AND($S6309="VENCIDO",$K6309="KG",OR(Painel!$B$5="(Todos)",A6309=Painel!$B$5)*OR(Painel!$E$5="(Todos)",P6309=Painel!$E$5)),$J6309+ROW()/10000000,"")</f>
        <v/>
      </c>
    </row>
    <row r="6310" customFormat="false" ht="15" hidden="false" customHeight="false" outlineLevel="0" collapsed="false">
      <c r="A6310" s="29" t="s">
        <v>52</v>
      </c>
      <c r="B6310" s="29" t="s">
        <v>11850</v>
      </c>
      <c r="C6310" s="29" t="s">
        <v>876</v>
      </c>
      <c r="D6310" s="29" t="s">
        <v>11401</v>
      </c>
      <c r="E6310" s="29" t="n">
        <v>1</v>
      </c>
      <c r="F6310" s="29"/>
      <c r="G6310" s="29" t="s">
        <v>11851</v>
      </c>
      <c r="H6310" s="30" t="n">
        <v>720</v>
      </c>
      <c r="I6310" s="31" t="n">
        <v>46276</v>
      </c>
      <c r="J6310" s="30" t="n">
        <v>720</v>
      </c>
      <c r="K6310" s="29" t="s">
        <v>120</v>
      </c>
      <c r="L6310" s="29" t="s">
        <v>133</v>
      </c>
      <c r="M6310" s="29"/>
      <c r="N6310" s="29" t="s">
        <v>122</v>
      </c>
      <c r="O6310" s="31" t="n">
        <v>46819</v>
      </c>
      <c r="P6310" s="29" t="s">
        <v>123</v>
      </c>
      <c r="Q6310" s="29" t="n">
        <f aca="false">IFERROR(VALUE(L6310),"")</f>
        <v>9</v>
      </c>
      <c r="R6310" s="29" t="n">
        <f aca="true">IF(O6310="","",O6310-TODAY())</f>
        <v>534</v>
      </c>
      <c r="S6310" s="29" t="str">
        <f aca="false">IF(C6310="&lt;&lt; vazio &gt;&gt;","VAZIA",IF(AND(O6310&lt;&gt;"",R6310&lt;0),"VENCIDO",IF(AND(O6310&lt;&gt;"",R6310&lt;=Parametros!$B$10),"PRÓX. VENCIMENTO",IF(F6310="Q","QUALIDADE",IF(F6310="S","BLOQUEADO",IF(F6310="R","RESTRITO/DEVOLUÇÃO",IF(OR(N6310="QUAR",N6310="QRES"),"QUARENTENA",IF(OR(B6310="DESCARTE",B6310="DEVOLUÇÃO"),"DESCARTE/DEVOLUÇÃO",IF(AND(D6310="",K6310&lt;&gt;""),"SEM LOTE",IF(AND(Q6310&lt;&gt;"",Q6310&gt;=Parametros!$B$11),"PARADO/SEM GIRO","OK"))))))))))</f>
        <v>OK</v>
      </c>
      <c r="T6310" s="29" t="str">
        <f aca="false">IF(AND($S6310="PARADO/SEM GIRO",$K6310="KG",OR(Painel!$B$5="(Todos)",A6310=Painel!$B$5)*OR(Painel!$E$5="(Todos)",P6310=Painel!$E$5)),$J6310+ROW()/10000000,"")</f>
        <v/>
      </c>
      <c r="U6310" s="29" t="str">
        <f aca="false">IF(AND($S6310="VENCIDO",$K6310="KG",OR(Painel!$B$5="(Todos)",A6310=Painel!$B$5)*OR(Painel!$E$5="(Todos)",P6310=Painel!$E$5)),$J6310+ROW()/10000000,"")</f>
        <v/>
      </c>
    </row>
    <row r="6311" customFormat="false" ht="15" hidden="false" customHeight="false" outlineLevel="0" collapsed="false">
      <c r="A6311" s="29" t="s">
        <v>52</v>
      </c>
      <c r="B6311" s="29" t="s">
        <v>11852</v>
      </c>
      <c r="C6311" s="29" t="s">
        <v>115</v>
      </c>
      <c r="D6311" s="29"/>
      <c r="E6311" s="29" t="n">
        <v>0</v>
      </c>
      <c r="F6311" s="29"/>
      <c r="G6311" s="29"/>
      <c r="H6311" s="30" t="n">
        <v>0</v>
      </c>
      <c r="I6311" s="29"/>
      <c r="J6311" s="30" t="n">
        <v>0</v>
      </c>
      <c r="K6311" s="29"/>
      <c r="L6311" s="29" t="s">
        <v>116</v>
      </c>
      <c r="M6311" s="29"/>
      <c r="N6311" s="29"/>
      <c r="O6311" s="29"/>
      <c r="P6311" s="29"/>
      <c r="Q6311" s="29" t="n">
        <f aca="false">IFERROR(VALUE(L6311),"")</f>
        <v>0</v>
      </c>
      <c r="R6311" s="29" t="str">
        <f aca="true">IF(O6311="","",O6311-TODAY())</f>
        <v/>
      </c>
      <c r="S6311" s="29" t="str">
        <f aca="false">IF(C6311="&lt;&lt; vazio &gt;&gt;","VAZIA",IF(AND(O6311&lt;&gt;"",R6311&lt;0),"VENCIDO",IF(AND(O6311&lt;&gt;"",R6311&lt;=Parametros!$B$10),"PRÓX. VENCIMENTO",IF(F6311="Q","QUALIDADE",IF(F6311="S","BLOQUEADO",IF(F6311="R","RESTRITO/DEVOLUÇÃO",IF(OR(N6311="QUAR",N6311="QRES"),"QUARENTENA",IF(OR(B6311="DESCARTE",B6311="DEVOLUÇÃO"),"DESCARTE/DEVOLUÇÃO",IF(AND(D6311="",K6311&lt;&gt;""),"SEM LOTE",IF(AND(Q6311&lt;&gt;"",Q6311&gt;=Parametros!$B$11),"PARADO/SEM GIRO","OK"))))))))))</f>
        <v>VAZIA</v>
      </c>
      <c r="T6311" s="29" t="str">
        <f aca="false">IF(AND($S6311="PARADO/SEM GIRO",$K6311="KG",OR(Painel!$B$5="(Todos)",A6311=Painel!$B$5)*OR(Painel!$E$5="(Todos)",P6311=Painel!$E$5)),$J6311+ROW()/10000000,"")</f>
        <v/>
      </c>
      <c r="U6311" s="29" t="str">
        <f aca="false">IF(AND($S6311="VENCIDO",$K6311="KG",OR(Painel!$B$5="(Todos)",A6311=Painel!$B$5)*OR(Painel!$E$5="(Todos)",P6311=Painel!$E$5)),$J6311+ROW()/10000000,"")</f>
        <v/>
      </c>
    </row>
    <row r="6312" customFormat="false" ht="15" hidden="false" customHeight="false" outlineLevel="0" collapsed="false">
      <c r="A6312" s="29" t="s">
        <v>52</v>
      </c>
      <c r="B6312" s="29" t="s">
        <v>11853</v>
      </c>
      <c r="C6312" s="29" t="s">
        <v>142</v>
      </c>
      <c r="D6312" s="29" t="s">
        <v>143</v>
      </c>
      <c r="E6312" s="29" t="n">
        <v>1</v>
      </c>
      <c r="F6312" s="29"/>
      <c r="G6312" s="29" t="s">
        <v>11854</v>
      </c>
      <c r="H6312" s="30" t="n">
        <v>313.6</v>
      </c>
      <c r="I6312" s="31" t="n">
        <v>46201</v>
      </c>
      <c r="J6312" s="30" t="n">
        <v>313.6</v>
      </c>
      <c r="K6312" s="29" t="s">
        <v>120</v>
      </c>
      <c r="L6312" s="29" t="s">
        <v>11855</v>
      </c>
      <c r="M6312" s="29"/>
      <c r="N6312" s="29" t="s">
        <v>122</v>
      </c>
      <c r="O6312" s="31" t="n">
        <v>46550</v>
      </c>
      <c r="P6312" s="29" t="s">
        <v>123</v>
      </c>
      <c r="Q6312" s="29" t="n">
        <f aca="false">IFERROR(VALUE(L6312),"")</f>
        <v>84</v>
      </c>
      <c r="R6312" s="29" t="n">
        <f aca="true">IF(O6312="","",O6312-TODAY())</f>
        <v>265</v>
      </c>
      <c r="S6312" s="29" t="str">
        <f aca="false">IF(C6312="&lt;&lt; vazio &gt;&gt;","VAZIA",IF(AND(O6312&lt;&gt;"",R6312&lt;0),"VENCIDO",IF(AND(O6312&lt;&gt;"",R6312&lt;=Parametros!$B$10),"PRÓX. VENCIMENTO",IF(F6312="Q","QUALIDADE",IF(F6312="S","BLOQUEADO",IF(F6312="R","RESTRITO/DEVOLUÇÃO",IF(OR(N6312="QUAR",N6312="QRES"),"QUARENTENA",IF(OR(B6312="DESCARTE",B6312="DEVOLUÇÃO"),"DESCARTE/DEVOLUÇÃO",IF(AND(D6312="",K6312&lt;&gt;""),"SEM LOTE",IF(AND(Q6312&lt;&gt;"",Q6312&gt;=Parametros!$B$11),"PARADO/SEM GIRO","OK"))))))))))</f>
        <v>OK</v>
      </c>
      <c r="T6312" s="29" t="str">
        <f aca="false">IF(AND($S6312="PARADO/SEM GIRO",$K6312="KG",OR(Painel!$B$5="(Todos)",A6312=Painel!$B$5)*OR(Painel!$E$5="(Todos)",P6312=Painel!$E$5)),$J6312+ROW()/10000000,"")</f>
        <v/>
      </c>
      <c r="U6312" s="29" t="str">
        <f aca="false">IF(AND($S6312="VENCIDO",$K6312="KG",OR(Painel!$B$5="(Todos)",A6312=Painel!$B$5)*OR(Painel!$E$5="(Todos)",P6312=Painel!$E$5)),$J6312+ROW()/10000000,"")</f>
        <v/>
      </c>
    </row>
    <row r="6313" customFormat="false" ht="15" hidden="false" customHeight="false" outlineLevel="0" collapsed="false">
      <c r="A6313" s="29" t="s">
        <v>52</v>
      </c>
      <c r="B6313" s="29" t="s">
        <v>11856</v>
      </c>
      <c r="C6313" s="29" t="s">
        <v>115</v>
      </c>
      <c r="D6313" s="29"/>
      <c r="E6313" s="29" t="n">
        <v>0</v>
      </c>
      <c r="F6313" s="29"/>
      <c r="G6313" s="29"/>
      <c r="H6313" s="30" t="n">
        <v>0</v>
      </c>
      <c r="I6313" s="29"/>
      <c r="J6313" s="30" t="n">
        <v>0</v>
      </c>
      <c r="K6313" s="29"/>
      <c r="L6313" s="29" t="s">
        <v>116</v>
      </c>
      <c r="M6313" s="29"/>
      <c r="N6313" s="29"/>
      <c r="O6313" s="29"/>
      <c r="P6313" s="29"/>
      <c r="Q6313" s="29" t="n">
        <f aca="false">IFERROR(VALUE(L6313),"")</f>
        <v>0</v>
      </c>
      <c r="R6313" s="29" t="str">
        <f aca="true">IF(O6313="","",O6313-TODAY())</f>
        <v/>
      </c>
      <c r="S6313" s="29" t="str">
        <f aca="false">IF(C6313="&lt;&lt; vazio &gt;&gt;","VAZIA",IF(AND(O6313&lt;&gt;"",R6313&lt;0),"VENCIDO",IF(AND(O6313&lt;&gt;"",R6313&lt;=Parametros!$B$10),"PRÓX. VENCIMENTO",IF(F6313="Q","QUALIDADE",IF(F6313="S","BLOQUEADO",IF(F6313="R","RESTRITO/DEVOLUÇÃO",IF(OR(N6313="QUAR",N6313="QRES"),"QUARENTENA",IF(OR(B6313="DESCARTE",B6313="DEVOLUÇÃO"),"DESCARTE/DEVOLUÇÃO",IF(AND(D6313="",K6313&lt;&gt;""),"SEM LOTE",IF(AND(Q6313&lt;&gt;"",Q6313&gt;=Parametros!$B$11),"PARADO/SEM GIRO","OK"))))))))))</f>
        <v>VAZIA</v>
      </c>
      <c r="T6313" s="29" t="str">
        <f aca="false">IF(AND($S6313="PARADO/SEM GIRO",$K6313="KG",OR(Painel!$B$5="(Todos)",A6313=Painel!$B$5)*OR(Painel!$E$5="(Todos)",P6313=Painel!$E$5)),$J6313+ROW()/10000000,"")</f>
        <v/>
      </c>
      <c r="U6313" s="29" t="str">
        <f aca="false">IF(AND($S6313="VENCIDO",$K6313="KG",OR(Painel!$B$5="(Todos)",A6313=Painel!$B$5)*OR(Painel!$E$5="(Todos)",P6313=Painel!$E$5)),$J6313+ROW()/10000000,"")</f>
        <v/>
      </c>
    </row>
    <row r="6314" customFormat="false" ht="15" hidden="false" customHeight="false" outlineLevel="0" collapsed="false">
      <c r="A6314" s="29" t="s">
        <v>52</v>
      </c>
      <c r="B6314" s="29" t="s">
        <v>11857</v>
      </c>
      <c r="C6314" s="29" t="s">
        <v>115</v>
      </c>
      <c r="D6314" s="29"/>
      <c r="E6314" s="29" t="n">
        <v>0</v>
      </c>
      <c r="F6314" s="29"/>
      <c r="G6314" s="29"/>
      <c r="H6314" s="30" t="n">
        <v>0</v>
      </c>
      <c r="I6314" s="29"/>
      <c r="J6314" s="30" t="n">
        <v>0</v>
      </c>
      <c r="K6314" s="29"/>
      <c r="L6314" s="29" t="s">
        <v>116</v>
      </c>
      <c r="M6314" s="29"/>
      <c r="N6314" s="29"/>
      <c r="O6314" s="29"/>
      <c r="P6314" s="29"/>
      <c r="Q6314" s="29" t="n">
        <f aca="false">IFERROR(VALUE(L6314),"")</f>
        <v>0</v>
      </c>
      <c r="R6314" s="29" t="str">
        <f aca="true">IF(O6314="","",O6314-TODAY())</f>
        <v/>
      </c>
      <c r="S6314" s="29" t="str">
        <f aca="false">IF(C6314="&lt;&lt; vazio &gt;&gt;","VAZIA",IF(AND(O6314&lt;&gt;"",R6314&lt;0),"VENCIDO",IF(AND(O6314&lt;&gt;"",R6314&lt;=Parametros!$B$10),"PRÓX. VENCIMENTO",IF(F6314="Q","QUALIDADE",IF(F6314="S","BLOQUEADO",IF(F6314="R","RESTRITO/DEVOLUÇÃO",IF(OR(N6314="QUAR",N6314="QRES"),"QUARENTENA",IF(OR(B6314="DESCARTE",B6314="DEVOLUÇÃO"),"DESCARTE/DEVOLUÇÃO",IF(AND(D6314="",K6314&lt;&gt;""),"SEM LOTE",IF(AND(Q6314&lt;&gt;"",Q6314&gt;=Parametros!$B$11),"PARADO/SEM GIRO","OK"))))))))))</f>
        <v>VAZIA</v>
      </c>
      <c r="T6314" s="29" t="str">
        <f aca="false">IF(AND($S6314="PARADO/SEM GIRO",$K6314="KG",OR(Painel!$B$5="(Todos)",A6314=Painel!$B$5)*OR(Painel!$E$5="(Todos)",P6314=Painel!$E$5)),$J6314+ROW()/10000000,"")</f>
        <v/>
      </c>
      <c r="U6314" s="29" t="str">
        <f aca="false">IF(AND($S6314="VENCIDO",$K6314="KG",OR(Painel!$B$5="(Todos)",A6314=Painel!$B$5)*OR(Painel!$E$5="(Todos)",P6314=Painel!$E$5)),$J6314+ROW()/10000000,"")</f>
        <v/>
      </c>
    </row>
    <row r="6315" customFormat="false" ht="15" hidden="false" customHeight="false" outlineLevel="0" collapsed="false">
      <c r="A6315" s="29" t="s">
        <v>52</v>
      </c>
      <c r="B6315" s="29" t="s">
        <v>11858</v>
      </c>
      <c r="C6315" s="29" t="s">
        <v>533</v>
      </c>
      <c r="D6315" s="29" t="s">
        <v>11463</v>
      </c>
      <c r="E6315" s="29" t="n">
        <v>1</v>
      </c>
      <c r="F6315" s="29"/>
      <c r="G6315" s="29" t="s">
        <v>11859</v>
      </c>
      <c r="H6315" s="30" t="n">
        <v>432</v>
      </c>
      <c r="I6315" s="31" t="n">
        <v>46073</v>
      </c>
      <c r="J6315" s="30" t="n">
        <v>432</v>
      </c>
      <c r="K6315" s="29" t="s">
        <v>120</v>
      </c>
      <c r="L6315" s="29" t="s">
        <v>11465</v>
      </c>
      <c r="M6315" s="29"/>
      <c r="N6315" s="29" t="s">
        <v>122</v>
      </c>
      <c r="O6315" s="31" t="n">
        <v>46614</v>
      </c>
      <c r="P6315" s="29" t="s">
        <v>123</v>
      </c>
      <c r="Q6315" s="29" t="n">
        <f aca="false">IFERROR(VALUE(L6315),"")</f>
        <v>212</v>
      </c>
      <c r="R6315" s="29" t="n">
        <f aca="true">IF(O6315="","",O6315-TODAY())</f>
        <v>329</v>
      </c>
      <c r="S6315" s="29" t="str">
        <f aca="false">IF(C6315="&lt;&lt; vazio &gt;&gt;","VAZIA",IF(AND(O6315&lt;&gt;"",R6315&lt;0),"VENCIDO",IF(AND(O6315&lt;&gt;"",R6315&lt;=Parametros!$B$10),"PRÓX. VENCIMENTO",IF(F6315="Q","QUALIDADE",IF(F6315="S","BLOQUEADO",IF(F6315="R","RESTRITO/DEVOLUÇÃO",IF(OR(N6315="QUAR",N6315="QRES"),"QUARENTENA",IF(OR(B6315="DESCARTE",B6315="DEVOLUÇÃO"),"DESCARTE/DEVOLUÇÃO",IF(AND(D6315="",K6315&lt;&gt;""),"SEM LOTE",IF(AND(Q6315&lt;&gt;"",Q6315&gt;=Parametros!$B$11),"PARADO/SEM GIRO","OK"))))))))))</f>
        <v>PARADO/SEM GIRO</v>
      </c>
      <c r="T6315" s="29" t="n">
        <f aca="false">IF(AND($S6315="PARADO/SEM GIRO",$K6315="KG",OR(Painel!$B$5="(Todos)",A6315=Painel!$B$5)*OR(Painel!$E$5="(Todos)",P6315=Painel!$E$5)),$J6315+ROW()/10000000,"")</f>
        <v>432.0006315</v>
      </c>
      <c r="U6315" s="29" t="str">
        <f aca="false">IF(AND($S6315="VENCIDO",$K6315="KG",OR(Painel!$B$5="(Todos)",A6315=Painel!$B$5)*OR(Painel!$E$5="(Todos)",P6315=Painel!$E$5)),$J6315+ROW()/10000000,"")</f>
        <v/>
      </c>
    </row>
    <row r="6316" customFormat="false" ht="15" hidden="false" customHeight="false" outlineLevel="0" collapsed="false">
      <c r="A6316" s="29" t="s">
        <v>52</v>
      </c>
      <c r="B6316" s="29" t="s">
        <v>11860</v>
      </c>
      <c r="C6316" s="29" t="s">
        <v>371</v>
      </c>
      <c r="D6316" s="29" t="s">
        <v>372</v>
      </c>
      <c r="E6316" s="29" t="n">
        <v>1</v>
      </c>
      <c r="F6316" s="29"/>
      <c r="G6316" s="29" t="s">
        <v>11861</v>
      </c>
      <c r="H6316" s="30" t="n">
        <v>646.4</v>
      </c>
      <c r="I6316" s="31" t="n">
        <v>46279</v>
      </c>
      <c r="J6316" s="30" t="n">
        <v>646.4</v>
      </c>
      <c r="K6316" s="29" t="s">
        <v>120</v>
      </c>
      <c r="L6316" s="29" t="s">
        <v>180</v>
      </c>
      <c r="M6316" s="29"/>
      <c r="N6316" s="29" t="s">
        <v>122</v>
      </c>
      <c r="O6316" s="31" t="n">
        <v>46736</v>
      </c>
      <c r="P6316" s="29" t="s">
        <v>123</v>
      </c>
      <c r="Q6316" s="29" t="n">
        <f aca="false">IFERROR(VALUE(L6316),"")</f>
        <v>19</v>
      </c>
      <c r="R6316" s="29" t="n">
        <f aca="true">IF(O6316="","",O6316-TODAY())</f>
        <v>451</v>
      </c>
      <c r="S6316" s="29" t="str">
        <f aca="false">IF(C6316="&lt;&lt; vazio &gt;&gt;","VAZIA",IF(AND(O6316&lt;&gt;"",R6316&lt;0),"VENCIDO",IF(AND(O6316&lt;&gt;"",R6316&lt;=Parametros!$B$10),"PRÓX. VENCIMENTO",IF(F6316="Q","QUALIDADE",IF(F6316="S","BLOQUEADO",IF(F6316="R","RESTRITO/DEVOLUÇÃO",IF(OR(N6316="QUAR",N6316="QRES"),"QUARENTENA",IF(OR(B6316="DESCARTE",B6316="DEVOLUÇÃO"),"DESCARTE/DEVOLUÇÃO",IF(AND(D6316="",K6316&lt;&gt;""),"SEM LOTE",IF(AND(Q6316&lt;&gt;"",Q6316&gt;=Parametros!$B$11),"PARADO/SEM GIRO","OK"))))))))))</f>
        <v>OK</v>
      </c>
      <c r="T6316" s="29" t="str">
        <f aca="false">IF(AND($S6316="PARADO/SEM GIRO",$K6316="KG",OR(Painel!$B$5="(Todos)",A6316=Painel!$B$5)*OR(Painel!$E$5="(Todos)",P6316=Painel!$E$5)),$J6316+ROW()/10000000,"")</f>
        <v/>
      </c>
      <c r="U6316" s="29" t="str">
        <f aca="false">IF(AND($S6316="VENCIDO",$K6316="KG",OR(Painel!$B$5="(Todos)",A6316=Painel!$B$5)*OR(Painel!$E$5="(Todos)",P6316=Painel!$E$5)),$J6316+ROW()/10000000,"")</f>
        <v/>
      </c>
    </row>
    <row r="6317" customFormat="false" ht="15" hidden="false" customHeight="false" outlineLevel="0" collapsed="false">
      <c r="A6317" s="29" t="s">
        <v>52</v>
      </c>
      <c r="B6317" s="29" t="s">
        <v>11862</v>
      </c>
      <c r="C6317" s="29" t="s">
        <v>2694</v>
      </c>
      <c r="D6317" s="29" t="s">
        <v>10902</v>
      </c>
      <c r="E6317" s="29" t="n">
        <v>1</v>
      </c>
      <c r="F6317" s="29"/>
      <c r="G6317" s="29" t="s">
        <v>11863</v>
      </c>
      <c r="H6317" s="30" t="n">
        <v>480</v>
      </c>
      <c r="I6317" s="31" t="n">
        <v>46183</v>
      </c>
      <c r="J6317" s="30" t="n">
        <v>480</v>
      </c>
      <c r="K6317" s="29" t="s">
        <v>120</v>
      </c>
      <c r="L6317" s="29" t="s">
        <v>1096</v>
      </c>
      <c r="M6317" s="29"/>
      <c r="N6317" s="29" t="s">
        <v>122</v>
      </c>
      <c r="O6317" s="31" t="n">
        <v>46451</v>
      </c>
      <c r="P6317" s="29" t="s">
        <v>123</v>
      </c>
      <c r="Q6317" s="29" t="n">
        <f aca="false">IFERROR(VALUE(L6317),"")</f>
        <v>102</v>
      </c>
      <c r="R6317" s="29" t="n">
        <f aca="true">IF(O6317="","",O6317-TODAY())</f>
        <v>166</v>
      </c>
      <c r="S6317" s="29" t="str">
        <f aca="false">IF(C6317="&lt;&lt; vazio &gt;&gt;","VAZIA",IF(AND(O6317&lt;&gt;"",R6317&lt;0),"VENCIDO",IF(AND(O6317&lt;&gt;"",R6317&lt;=Parametros!$B$10),"PRÓX. VENCIMENTO",IF(F6317="Q","QUALIDADE",IF(F6317="S","BLOQUEADO",IF(F6317="R","RESTRITO/DEVOLUÇÃO",IF(OR(N6317="QUAR",N6317="QRES"),"QUARENTENA",IF(OR(B6317="DESCARTE",B6317="DEVOLUÇÃO"),"DESCARTE/DEVOLUÇÃO",IF(AND(D6317="",K6317&lt;&gt;""),"SEM LOTE",IF(AND(Q6317&lt;&gt;"",Q6317&gt;=Parametros!$B$11),"PARADO/SEM GIRO","OK"))))))))))</f>
        <v>PARADO/SEM GIRO</v>
      </c>
      <c r="T6317" s="29" t="n">
        <f aca="false">IF(AND($S6317="PARADO/SEM GIRO",$K6317="KG",OR(Painel!$B$5="(Todos)",A6317=Painel!$B$5)*OR(Painel!$E$5="(Todos)",P6317=Painel!$E$5)),$J6317+ROW()/10000000,"")</f>
        <v>480.0006317</v>
      </c>
      <c r="U6317" s="29" t="str">
        <f aca="false">IF(AND($S6317="VENCIDO",$K6317="KG",OR(Painel!$B$5="(Todos)",A6317=Painel!$B$5)*OR(Painel!$E$5="(Todos)",P6317=Painel!$E$5)),$J6317+ROW()/10000000,"")</f>
        <v/>
      </c>
    </row>
    <row r="6318" customFormat="false" ht="15" hidden="false" customHeight="false" outlineLevel="0" collapsed="false">
      <c r="A6318" s="29" t="s">
        <v>52</v>
      </c>
      <c r="B6318" s="29" t="s">
        <v>11864</v>
      </c>
      <c r="C6318" s="29" t="s">
        <v>1274</v>
      </c>
      <c r="D6318" s="29" t="s">
        <v>3140</v>
      </c>
      <c r="E6318" s="29" t="n">
        <v>1</v>
      </c>
      <c r="F6318" s="29"/>
      <c r="G6318" s="29" t="s">
        <v>11865</v>
      </c>
      <c r="H6318" s="30" t="n">
        <v>1000</v>
      </c>
      <c r="I6318" s="31" t="n">
        <v>46236</v>
      </c>
      <c r="J6318" s="30" t="n">
        <v>1000</v>
      </c>
      <c r="K6318" s="29" t="s">
        <v>120</v>
      </c>
      <c r="L6318" s="29" t="s">
        <v>5891</v>
      </c>
      <c r="M6318" s="29"/>
      <c r="N6318" s="29" t="s">
        <v>122</v>
      </c>
      <c r="O6318" s="31" t="n">
        <v>46548</v>
      </c>
      <c r="P6318" s="29" t="s">
        <v>123</v>
      </c>
      <c r="Q6318" s="29" t="n">
        <f aca="false">IFERROR(VALUE(L6318),"")</f>
        <v>49</v>
      </c>
      <c r="R6318" s="29" t="n">
        <f aca="true">IF(O6318="","",O6318-TODAY())</f>
        <v>263</v>
      </c>
      <c r="S6318" s="29" t="str">
        <f aca="false">IF(C6318="&lt;&lt; vazio &gt;&gt;","VAZIA",IF(AND(O6318&lt;&gt;"",R6318&lt;0),"VENCIDO",IF(AND(O6318&lt;&gt;"",R6318&lt;=Parametros!$B$10),"PRÓX. VENCIMENTO",IF(F6318="Q","QUALIDADE",IF(F6318="S","BLOQUEADO",IF(F6318="R","RESTRITO/DEVOLUÇÃO",IF(OR(N6318="QUAR",N6318="QRES"),"QUARENTENA",IF(OR(B6318="DESCARTE",B6318="DEVOLUÇÃO"),"DESCARTE/DEVOLUÇÃO",IF(AND(D6318="",K6318&lt;&gt;""),"SEM LOTE",IF(AND(Q6318&lt;&gt;"",Q6318&gt;=Parametros!$B$11),"PARADO/SEM GIRO","OK"))))))))))</f>
        <v>OK</v>
      </c>
      <c r="T6318" s="29" t="str">
        <f aca="false">IF(AND($S6318="PARADO/SEM GIRO",$K6318="KG",OR(Painel!$B$5="(Todos)",A6318=Painel!$B$5)*OR(Painel!$E$5="(Todos)",P6318=Painel!$E$5)),$J6318+ROW()/10000000,"")</f>
        <v/>
      </c>
      <c r="U6318" s="29" t="str">
        <f aca="false">IF(AND($S6318="VENCIDO",$K6318="KG",OR(Painel!$B$5="(Todos)",A6318=Painel!$B$5)*OR(Painel!$E$5="(Todos)",P6318=Painel!$E$5)),$J6318+ROW()/10000000,"")</f>
        <v/>
      </c>
    </row>
    <row r="6319" customFormat="false" ht="15" hidden="false" customHeight="false" outlineLevel="0" collapsed="false">
      <c r="A6319" s="29" t="s">
        <v>52</v>
      </c>
      <c r="B6319" s="29" t="s">
        <v>11866</v>
      </c>
      <c r="C6319" s="29" t="s">
        <v>115</v>
      </c>
      <c r="D6319" s="29"/>
      <c r="E6319" s="29" t="n">
        <v>0</v>
      </c>
      <c r="F6319" s="29"/>
      <c r="G6319" s="29"/>
      <c r="H6319" s="30" t="n">
        <v>0</v>
      </c>
      <c r="I6319" s="29"/>
      <c r="J6319" s="30" t="n">
        <v>0</v>
      </c>
      <c r="K6319" s="29"/>
      <c r="L6319" s="29" t="s">
        <v>116</v>
      </c>
      <c r="M6319" s="29"/>
      <c r="N6319" s="29"/>
      <c r="O6319" s="29"/>
      <c r="P6319" s="29"/>
      <c r="Q6319" s="29" t="n">
        <f aca="false">IFERROR(VALUE(L6319),"")</f>
        <v>0</v>
      </c>
      <c r="R6319" s="29" t="str">
        <f aca="true">IF(O6319="","",O6319-TODAY())</f>
        <v/>
      </c>
      <c r="S6319" s="29" t="str">
        <f aca="false">IF(C6319="&lt;&lt; vazio &gt;&gt;","VAZIA",IF(AND(O6319&lt;&gt;"",R6319&lt;0),"VENCIDO",IF(AND(O6319&lt;&gt;"",R6319&lt;=Parametros!$B$10),"PRÓX. VENCIMENTO",IF(F6319="Q","QUALIDADE",IF(F6319="S","BLOQUEADO",IF(F6319="R","RESTRITO/DEVOLUÇÃO",IF(OR(N6319="QUAR",N6319="QRES"),"QUARENTENA",IF(OR(B6319="DESCARTE",B6319="DEVOLUÇÃO"),"DESCARTE/DEVOLUÇÃO",IF(AND(D6319="",K6319&lt;&gt;""),"SEM LOTE",IF(AND(Q6319&lt;&gt;"",Q6319&gt;=Parametros!$B$11),"PARADO/SEM GIRO","OK"))))))))))</f>
        <v>VAZIA</v>
      </c>
      <c r="T6319" s="29" t="str">
        <f aca="false">IF(AND($S6319="PARADO/SEM GIRO",$K6319="KG",OR(Painel!$B$5="(Todos)",A6319=Painel!$B$5)*OR(Painel!$E$5="(Todos)",P6319=Painel!$E$5)),$J6319+ROW()/10000000,"")</f>
        <v/>
      </c>
      <c r="U6319" s="29" t="str">
        <f aca="false">IF(AND($S6319="VENCIDO",$K6319="KG",OR(Painel!$B$5="(Todos)",A6319=Painel!$B$5)*OR(Painel!$E$5="(Todos)",P6319=Painel!$E$5)),$J6319+ROW()/10000000,"")</f>
        <v/>
      </c>
    </row>
    <row r="6320" customFormat="false" ht="15" hidden="false" customHeight="false" outlineLevel="0" collapsed="false">
      <c r="A6320" s="29" t="s">
        <v>52</v>
      </c>
      <c r="B6320" s="29" t="s">
        <v>11867</v>
      </c>
      <c r="C6320" s="29" t="s">
        <v>876</v>
      </c>
      <c r="D6320" s="29" t="s">
        <v>11401</v>
      </c>
      <c r="E6320" s="29" t="n">
        <v>1</v>
      </c>
      <c r="F6320" s="29"/>
      <c r="G6320" s="29" t="s">
        <v>11868</v>
      </c>
      <c r="H6320" s="30" t="n">
        <v>720</v>
      </c>
      <c r="I6320" s="31" t="n">
        <v>46276</v>
      </c>
      <c r="J6320" s="30" t="n">
        <v>720</v>
      </c>
      <c r="K6320" s="29" t="s">
        <v>120</v>
      </c>
      <c r="L6320" s="29" t="s">
        <v>133</v>
      </c>
      <c r="M6320" s="29"/>
      <c r="N6320" s="29" t="s">
        <v>122</v>
      </c>
      <c r="O6320" s="31" t="n">
        <v>46819</v>
      </c>
      <c r="P6320" s="29" t="s">
        <v>123</v>
      </c>
      <c r="Q6320" s="29" t="n">
        <f aca="false">IFERROR(VALUE(L6320),"")</f>
        <v>9</v>
      </c>
      <c r="R6320" s="29" t="n">
        <f aca="true">IF(O6320="","",O6320-TODAY())</f>
        <v>534</v>
      </c>
      <c r="S6320" s="29" t="str">
        <f aca="false">IF(C6320="&lt;&lt; vazio &gt;&gt;","VAZIA",IF(AND(O6320&lt;&gt;"",R6320&lt;0),"VENCIDO",IF(AND(O6320&lt;&gt;"",R6320&lt;=Parametros!$B$10),"PRÓX. VENCIMENTO",IF(F6320="Q","QUALIDADE",IF(F6320="S","BLOQUEADO",IF(F6320="R","RESTRITO/DEVOLUÇÃO",IF(OR(N6320="QUAR",N6320="QRES"),"QUARENTENA",IF(OR(B6320="DESCARTE",B6320="DEVOLUÇÃO"),"DESCARTE/DEVOLUÇÃO",IF(AND(D6320="",K6320&lt;&gt;""),"SEM LOTE",IF(AND(Q6320&lt;&gt;"",Q6320&gt;=Parametros!$B$11),"PARADO/SEM GIRO","OK"))))))))))</f>
        <v>OK</v>
      </c>
      <c r="T6320" s="29" t="str">
        <f aca="false">IF(AND($S6320="PARADO/SEM GIRO",$K6320="KG",OR(Painel!$B$5="(Todos)",A6320=Painel!$B$5)*OR(Painel!$E$5="(Todos)",P6320=Painel!$E$5)),$J6320+ROW()/10000000,"")</f>
        <v/>
      </c>
      <c r="U6320" s="29" t="str">
        <f aca="false">IF(AND($S6320="VENCIDO",$K6320="KG",OR(Painel!$B$5="(Todos)",A6320=Painel!$B$5)*OR(Painel!$E$5="(Todos)",P6320=Painel!$E$5)),$J6320+ROW()/10000000,"")</f>
        <v/>
      </c>
    </row>
    <row r="6321" customFormat="false" ht="15" hidden="false" customHeight="false" outlineLevel="0" collapsed="false">
      <c r="A6321" s="29" t="s">
        <v>52</v>
      </c>
      <c r="B6321" s="29" t="s">
        <v>11869</v>
      </c>
      <c r="C6321" s="29" t="s">
        <v>369</v>
      </c>
      <c r="D6321" s="29" t="s">
        <v>370</v>
      </c>
      <c r="E6321" s="29" t="n">
        <v>1</v>
      </c>
      <c r="F6321" s="29"/>
      <c r="G6321" s="29" t="s">
        <v>11870</v>
      </c>
      <c r="H6321" s="30" t="n">
        <v>999.9</v>
      </c>
      <c r="I6321" s="31" t="n">
        <v>46260</v>
      </c>
      <c r="J6321" s="30" t="n">
        <v>999.9</v>
      </c>
      <c r="K6321" s="29" t="s">
        <v>120</v>
      </c>
      <c r="L6321" s="29" t="s">
        <v>2223</v>
      </c>
      <c r="M6321" s="29"/>
      <c r="N6321" s="29" t="s">
        <v>122</v>
      </c>
      <c r="O6321" s="31" t="n">
        <v>46800</v>
      </c>
      <c r="P6321" s="29" t="s">
        <v>123</v>
      </c>
      <c r="Q6321" s="29" t="n">
        <f aca="false">IFERROR(VALUE(L6321),"")</f>
        <v>25</v>
      </c>
      <c r="R6321" s="29" t="n">
        <f aca="true">IF(O6321="","",O6321-TODAY())</f>
        <v>515</v>
      </c>
      <c r="S6321" s="29" t="str">
        <f aca="false">IF(C6321="&lt;&lt; vazio &gt;&gt;","VAZIA",IF(AND(O6321&lt;&gt;"",R6321&lt;0),"VENCIDO",IF(AND(O6321&lt;&gt;"",R6321&lt;=Parametros!$B$10),"PRÓX. VENCIMENTO",IF(F6321="Q","QUALIDADE",IF(F6321="S","BLOQUEADO",IF(F6321="R","RESTRITO/DEVOLUÇÃO",IF(OR(N6321="QUAR",N6321="QRES"),"QUARENTENA",IF(OR(B6321="DESCARTE",B6321="DEVOLUÇÃO"),"DESCARTE/DEVOLUÇÃO",IF(AND(D6321="",K6321&lt;&gt;""),"SEM LOTE",IF(AND(Q6321&lt;&gt;"",Q6321&gt;=Parametros!$B$11),"PARADO/SEM GIRO","OK"))))))))))</f>
        <v>OK</v>
      </c>
      <c r="T6321" s="29" t="str">
        <f aca="false">IF(AND($S6321="PARADO/SEM GIRO",$K6321="KG",OR(Painel!$B$5="(Todos)",A6321=Painel!$B$5)*OR(Painel!$E$5="(Todos)",P6321=Painel!$E$5)),$J6321+ROW()/10000000,"")</f>
        <v/>
      </c>
      <c r="U6321" s="29" t="str">
        <f aca="false">IF(AND($S6321="VENCIDO",$K6321="KG",OR(Painel!$B$5="(Todos)",A6321=Painel!$B$5)*OR(Painel!$E$5="(Todos)",P6321=Painel!$E$5)),$J6321+ROW()/10000000,"")</f>
        <v/>
      </c>
    </row>
    <row r="6322" customFormat="false" ht="15" hidden="false" customHeight="false" outlineLevel="0" collapsed="false">
      <c r="A6322" s="29" t="s">
        <v>52</v>
      </c>
      <c r="B6322" s="29" t="s">
        <v>11871</v>
      </c>
      <c r="C6322" s="29" t="s">
        <v>876</v>
      </c>
      <c r="D6322" s="29" t="s">
        <v>11401</v>
      </c>
      <c r="E6322" s="29" t="n">
        <v>1</v>
      </c>
      <c r="F6322" s="29"/>
      <c r="G6322" s="29" t="s">
        <v>11872</v>
      </c>
      <c r="H6322" s="30" t="n">
        <v>720</v>
      </c>
      <c r="I6322" s="31" t="n">
        <v>46276</v>
      </c>
      <c r="J6322" s="30" t="n">
        <v>720</v>
      </c>
      <c r="K6322" s="29" t="s">
        <v>120</v>
      </c>
      <c r="L6322" s="29" t="s">
        <v>133</v>
      </c>
      <c r="M6322" s="29"/>
      <c r="N6322" s="29" t="s">
        <v>122</v>
      </c>
      <c r="O6322" s="31" t="n">
        <v>46819</v>
      </c>
      <c r="P6322" s="29" t="s">
        <v>123</v>
      </c>
      <c r="Q6322" s="29" t="n">
        <f aca="false">IFERROR(VALUE(L6322),"")</f>
        <v>9</v>
      </c>
      <c r="R6322" s="29" t="n">
        <f aca="true">IF(O6322="","",O6322-TODAY())</f>
        <v>534</v>
      </c>
      <c r="S6322" s="29" t="str">
        <f aca="false">IF(C6322="&lt;&lt; vazio &gt;&gt;","VAZIA",IF(AND(O6322&lt;&gt;"",R6322&lt;0),"VENCIDO",IF(AND(O6322&lt;&gt;"",R6322&lt;=Parametros!$B$10),"PRÓX. VENCIMENTO",IF(F6322="Q","QUALIDADE",IF(F6322="S","BLOQUEADO",IF(F6322="R","RESTRITO/DEVOLUÇÃO",IF(OR(N6322="QUAR",N6322="QRES"),"QUARENTENA",IF(OR(B6322="DESCARTE",B6322="DEVOLUÇÃO"),"DESCARTE/DEVOLUÇÃO",IF(AND(D6322="",K6322&lt;&gt;""),"SEM LOTE",IF(AND(Q6322&lt;&gt;"",Q6322&gt;=Parametros!$B$11),"PARADO/SEM GIRO","OK"))))))))))</f>
        <v>OK</v>
      </c>
      <c r="T6322" s="29" t="str">
        <f aca="false">IF(AND($S6322="PARADO/SEM GIRO",$K6322="KG",OR(Painel!$B$5="(Todos)",A6322=Painel!$B$5)*OR(Painel!$E$5="(Todos)",P6322=Painel!$E$5)),$J6322+ROW()/10000000,"")</f>
        <v/>
      </c>
      <c r="U6322" s="29" t="str">
        <f aca="false">IF(AND($S6322="VENCIDO",$K6322="KG",OR(Painel!$B$5="(Todos)",A6322=Painel!$B$5)*OR(Painel!$E$5="(Todos)",P6322=Painel!$E$5)),$J6322+ROW()/10000000,"")</f>
        <v/>
      </c>
    </row>
    <row r="6323" customFormat="false" ht="15" hidden="false" customHeight="false" outlineLevel="0" collapsed="false">
      <c r="A6323" s="29" t="s">
        <v>52</v>
      </c>
      <c r="B6323" s="29" t="s">
        <v>11873</v>
      </c>
      <c r="C6323" s="29" t="s">
        <v>142</v>
      </c>
      <c r="D6323" s="29" t="s">
        <v>143</v>
      </c>
      <c r="E6323" s="29" t="n">
        <v>1</v>
      </c>
      <c r="F6323" s="29"/>
      <c r="G6323" s="29" t="s">
        <v>11874</v>
      </c>
      <c r="H6323" s="30" t="n">
        <v>313.6</v>
      </c>
      <c r="I6323" s="31" t="n">
        <v>46201</v>
      </c>
      <c r="J6323" s="30" t="n">
        <v>313.6</v>
      </c>
      <c r="K6323" s="29" t="s">
        <v>120</v>
      </c>
      <c r="L6323" s="29" t="s">
        <v>11855</v>
      </c>
      <c r="M6323" s="29"/>
      <c r="N6323" s="29" t="s">
        <v>122</v>
      </c>
      <c r="O6323" s="31" t="n">
        <v>46550</v>
      </c>
      <c r="P6323" s="29" t="s">
        <v>123</v>
      </c>
      <c r="Q6323" s="29" t="n">
        <f aca="false">IFERROR(VALUE(L6323),"")</f>
        <v>84</v>
      </c>
      <c r="R6323" s="29" t="n">
        <f aca="true">IF(O6323="","",O6323-TODAY())</f>
        <v>265</v>
      </c>
      <c r="S6323" s="29" t="str">
        <f aca="false">IF(C6323="&lt;&lt; vazio &gt;&gt;","VAZIA",IF(AND(O6323&lt;&gt;"",R6323&lt;0),"VENCIDO",IF(AND(O6323&lt;&gt;"",R6323&lt;=Parametros!$B$10),"PRÓX. VENCIMENTO",IF(F6323="Q","QUALIDADE",IF(F6323="S","BLOQUEADO",IF(F6323="R","RESTRITO/DEVOLUÇÃO",IF(OR(N6323="QUAR",N6323="QRES"),"QUARENTENA",IF(OR(B6323="DESCARTE",B6323="DEVOLUÇÃO"),"DESCARTE/DEVOLUÇÃO",IF(AND(D6323="",K6323&lt;&gt;""),"SEM LOTE",IF(AND(Q6323&lt;&gt;"",Q6323&gt;=Parametros!$B$11),"PARADO/SEM GIRO","OK"))))))))))</f>
        <v>OK</v>
      </c>
      <c r="T6323" s="29" t="str">
        <f aca="false">IF(AND($S6323="PARADO/SEM GIRO",$K6323="KG",OR(Painel!$B$5="(Todos)",A6323=Painel!$B$5)*OR(Painel!$E$5="(Todos)",P6323=Painel!$E$5)),$J6323+ROW()/10000000,"")</f>
        <v/>
      </c>
      <c r="U6323" s="29" t="str">
        <f aca="false">IF(AND($S6323="VENCIDO",$K6323="KG",OR(Painel!$B$5="(Todos)",A6323=Painel!$B$5)*OR(Painel!$E$5="(Todos)",P6323=Painel!$E$5)),$J6323+ROW()/10000000,"")</f>
        <v/>
      </c>
    </row>
    <row r="6324" customFormat="false" ht="15" hidden="false" customHeight="false" outlineLevel="0" collapsed="false">
      <c r="A6324" s="29" t="s">
        <v>52</v>
      </c>
      <c r="B6324" s="29" t="s">
        <v>11875</v>
      </c>
      <c r="C6324" s="29" t="s">
        <v>876</v>
      </c>
      <c r="D6324" s="29" t="s">
        <v>11401</v>
      </c>
      <c r="E6324" s="29" t="n">
        <v>1</v>
      </c>
      <c r="F6324" s="29"/>
      <c r="G6324" s="29" t="s">
        <v>11876</v>
      </c>
      <c r="H6324" s="30" t="n">
        <v>720</v>
      </c>
      <c r="I6324" s="31" t="n">
        <v>46276</v>
      </c>
      <c r="J6324" s="30" t="n">
        <v>720</v>
      </c>
      <c r="K6324" s="29" t="s">
        <v>120</v>
      </c>
      <c r="L6324" s="29" t="s">
        <v>133</v>
      </c>
      <c r="M6324" s="29"/>
      <c r="N6324" s="29" t="s">
        <v>122</v>
      </c>
      <c r="O6324" s="31" t="n">
        <v>46819</v>
      </c>
      <c r="P6324" s="29" t="s">
        <v>123</v>
      </c>
      <c r="Q6324" s="29" t="n">
        <f aca="false">IFERROR(VALUE(L6324),"")</f>
        <v>9</v>
      </c>
      <c r="R6324" s="29" t="n">
        <f aca="true">IF(O6324="","",O6324-TODAY())</f>
        <v>534</v>
      </c>
      <c r="S6324" s="29" t="str">
        <f aca="false">IF(C6324="&lt;&lt; vazio &gt;&gt;","VAZIA",IF(AND(O6324&lt;&gt;"",R6324&lt;0),"VENCIDO",IF(AND(O6324&lt;&gt;"",R6324&lt;=Parametros!$B$10),"PRÓX. VENCIMENTO",IF(F6324="Q","QUALIDADE",IF(F6324="S","BLOQUEADO",IF(F6324="R","RESTRITO/DEVOLUÇÃO",IF(OR(N6324="QUAR",N6324="QRES"),"QUARENTENA",IF(OR(B6324="DESCARTE",B6324="DEVOLUÇÃO"),"DESCARTE/DEVOLUÇÃO",IF(AND(D6324="",K6324&lt;&gt;""),"SEM LOTE",IF(AND(Q6324&lt;&gt;"",Q6324&gt;=Parametros!$B$11),"PARADO/SEM GIRO","OK"))))))))))</f>
        <v>OK</v>
      </c>
      <c r="T6324" s="29" t="str">
        <f aca="false">IF(AND($S6324="PARADO/SEM GIRO",$K6324="KG",OR(Painel!$B$5="(Todos)",A6324=Painel!$B$5)*OR(Painel!$E$5="(Todos)",P6324=Painel!$E$5)),$J6324+ROW()/10000000,"")</f>
        <v/>
      </c>
      <c r="U6324" s="29" t="str">
        <f aca="false">IF(AND($S6324="VENCIDO",$K6324="KG",OR(Painel!$B$5="(Todos)",A6324=Painel!$B$5)*OR(Painel!$E$5="(Todos)",P6324=Painel!$E$5)),$J6324+ROW()/10000000,"")</f>
        <v/>
      </c>
    </row>
    <row r="6325" customFormat="false" ht="15" hidden="false" customHeight="false" outlineLevel="0" collapsed="false">
      <c r="A6325" s="29" t="s">
        <v>52</v>
      </c>
      <c r="B6325" s="29" t="s">
        <v>11877</v>
      </c>
      <c r="C6325" s="29" t="s">
        <v>115</v>
      </c>
      <c r="D6325" s="29"/>
      <c r="E6325" s="29" t="n">
        <v>0</v>
      </c>
      <c r="F6325" s="29"/>
      <c r="G6325" s="29"/>
      <c r="H6325" s="30" t="n">
        <v>0</v>
      </c>
      <c r="I6325" s="29"/>
      <c r="J6325" s="30" t="n">
        <v>0</v>
      </c>
      <c r="K6325" s="29"/>
      <c r="L6325" s="29" t="s">
        <v>116</v>
      </c>
      <c r="M6325" s="29"/>
      <c r="N6325" s="29"/>
      <c r="O6325" s="29"/>
      <c r="P6325" s="29"/>
      <c r="Q6325" s="29" t="n">
        <f aca="false">IFERROR(VALUE(L6325),"")</f>
        <v>0</v>
      </c>
      <c r="R6325" s="29" t="str">
        <f aca="true">IF(O6325="","",O6325-TODAY())</f>
        <v/>
      </c>
      <c r="S6325" s="29" t="str">
        <f aca="false">IF(C6325="&lt;&lt; vazio &gt;&gt;","VAZIA",IF(AND(O6325&lt;&gt;"",R6325&lt;0),"VENCIDO",IF(AND(O6325&lt;&gt;"",R6325&lt;=Parametros!$B$10),"PRÓX. VENCIMENTO",IF(F6325="Q","QUALIDADE",IF(F6325="S","BLOQUEADO",IF(F6325="R","RESTRITO/DEVOLUÇÃO",IF(OR(N6325="QUAR",N6325="QRES"),"QUARENTENA",IF(OR(B6325="DESCARTE",B6325="DEVOLUÇÃO"),"DESCARTE/DEVOLUÇÃO",IF(AND(D6325="",K6325&lt;&gt;""),"SEM LOTE",IF(AND(Q6325&lt;&gt;"",Q6325&gt;=Parametros!$B$11),"PARADO/SEM GIRO","OK"))))))))))</f>
        <v>VAZIA</v>
      </c>
      <c r="T6325" s="29" t="str">
        <f aca="false">IF(AND($S6325="PARADO/SEM GIRO",$K6325="KG",OR(Painel!$B$5="(Todos)",A6325=Painel!$B$5)*OR(Painel!$E$5="(Todos)",P6325=Painel!$E$5)),$J6325+ROW()/10000000,"")</f>
        <v/>
      </c>
      <c r="U6325" s="29" t="str">
        <f aca="false">IF(AND($S6325="VENCIDO",$K6325="KG",OR(Painel!$B$5="(Todos)",A6325=Painel!$B$5)*OR(Painel!$E$5="(Todos)",P6325=Painel!$E$5)),$J6325+ROW()/10000000,"")</f>
        <v/>
      </c>
    </row>
    <row r="6326" customFormat="false" ht="15" hidden="false" customHeight="false" outlineLevel="0" collapsed="false">
      <c r="A6326" s="29" t="s">
        <v>52</v>
      </c>
      <c r="B6326" s="29" t="s">
        <v>11878</v>
      </c>
      <c r="C6326" s="29" t="s">
        <v>2679</v>
      </c>
      <c r="D6326" s="29" t="s">
        <v>2680</v>
      </c>
      <c r="E6326" s="29" t="n">
        <v>1</v>
      </c>
      <c r="F6326" s="29"/>
      <c r="G6326" s="29" t="s">
        <v>11879</v>
      </c>
      <c r="H6326" s="30" t="n">
        <v>800</v>
      </c>
      <c r="I6326" s="31" t="n">
        <v>46202</v>
      </c>
      <c r="J6326" s="30" t="n">
        <v>800</v>
      </c>
      <c r="K6326" s="29" t="s">
        <v>120</v>
      </c>
      <c r="L6326" s="29" t="s">
        <v>1181</v>
      </c>
      <c r="M6326" s="29"/>
      <c r="N6326" s="29" t="s">
        <v>122</v>
      </c>
      <c r="O6326" s="31" t="n">
        <v>46735</v>
      </c>
      <c r="P6326" s="29" t="s">
        <v>123</v>
      </c>
      <c r="Q6326" s="29" t="n">
        <f aca="false">IFERROR(VALUE(L6326),"")</f>
        <v>83</v>
      </c>
      <c r="R6326" s="29" t="n">
        <f aca="true">IF(O6326="","",O6326-TODAY())</f>
        <v>450</v>
      </c>
      <c r="S6326" s="29" t="str">
        <f aca="false">IF(C6326="&lt;&lt; vazio &gt;&gt;","VAZIA",IF(AND(O6326&lt;&gt;"",R6326&lt;0),"VENCIDO",IF(AND(O6326&lt;&gt;"",R6326&lt;=Parametros!$B$10),"PRÓX. VENCIMENTO",IF(F6326="Q","QUALIDADE",IF(F6326="S","BLOQUEADO",IF(F6326="R","RESTRITO/DEVOLUÇÃO",IF(OR(N6326="QUAR",N6326="QRES"),"QUARENTENA",IF(OR(B6326="DESCARTE",B6326="DEVOLUÇÃO"),"DESCARTE/DEVOLUÇÃO",IF(AND(D6326="",K6326&lt;&gt;""),"SEM LOTE",IF(AND(Q6326&lt;&gt;"",Q6326&gt;=Parametros!$B$11),"PARADO/SEM GIRO","OK"))))))))))</f>
        <v>OK</v>
      </c>
      <c r="T6326" s="29" t="str">
        <f aca="false">IF(AND($S6326="PARADO/SEM GIRO",$K6326="KG",OR(Painel!$B$5="(Todos)",A6326=Painel!$B$5)*OR(Painel!$E$5="(Todos)",P6326=Painel!$E$5)),$J6326+ROW()/10000000,"")</f>
        <v/>
      </c>
      <c r="U6326" s="29" t="str">
        <f aca="false">IF(AND($S6326="VENCIDO",$K6326="KG",OR(Painel!$B$5="(Todos)",A6326=Painel!$B$5)*OR(Painel!$E$5="(Todos)",P6326=Painel!$E$5)),$J6326+ROW()/10000000,"")</f>
        <v/>
      </c>
    </row>
    <row r="6327" customFormat="false" ht="15" hidden="false" customHeight="false" outlineLevel="0" collapsed="false">
      <c r="A6327" s="29" t="s">
        <v>52</v>
      </c>
      <c r="B6327" s="29" t="s">
        <v>11880</v>
      </c>
      <c r="C6327" s="29" t="s">
        <v>4484</v>
      </c>
      <c r="D6327" s="29" t="s">
        <v>11881</v>
      </c>
      <c r="E6327" s="29" t="n">
        <v>1</v>
      </c>
      <c r="F6327" s="29"/>
      <c r="G6327" s="29" t="s">
        <v>11882</v>
      </c>
      <c r="H6327" s="30" t="n">
        <v>310</v>
      </c>
      <c r="I6327" s="31" t="n">
        <v>46236</v>
      </c>
      <c r="J6327" s="30" t="n">
        <v>310</v>
      </c>
      <c r="K6327" s="29" t="s">
        <v>120</v>
      </c>
      <c r="L6327" s="29" t="s">
        <v>5891</v>
      </c>
      <c r="M6327" s="29"/>
      <c r="N6327" s="29" t="s">
        <v>122</v>
      </c>
      <c r="O6327" s="31" t="n">
        <v>46578</v>
      </c>
      <c r="P6327" s="29" t="s">
        <v>123</v>
      </c>
      <c r="Q6327" s="29" t="n">
        <f aca="false">IFERROR(VALUE(L6327),"")</f>
        <v>49</v>
      </c>
      <c r="R6327" s="29" t="n">
        <f aca="true">IF(O6327="","",O6327-TODAY())</f>
        <v>293</v>
      </c>
      <c r="S6327" s="29" t="str">
        <f aca="false">IF(C6327="&lt;&lt; vazio &gt;&gt;","VAZIA",IF(AND(O6327&lt;&gt;"",R6327&lt;0),"VENCIDO",IF(AND(O6327&lt;&gt;"",R6327&lt;=Parametros!$B$10),"PRÓX. VENCIMENTO",IF(F6327="Q","QUALIDADE",IF(F6327="S","BLOQUEADO",IF(F6327="R","RESTRITO/DEVOLUÇÃO",IF(OR(N6327="QUAR",N6327="QRES"),"QUARENTENA",IF(OR(B6327="DESCARTE",B6327="DEVOLUÇÃO"),"DESCARTE/DEVOLUÇÃO",IF(AND(D6327="",K6327&lt;&gt;""),"SEM LOTE",IF(AND(Q6327&lt;&gt;"",Q6327&gt;=Parametros!$B$11),"PARADO/SEM GIRO","OK"))))))))))</f>
        <v>OK</v>
      </c>
      <c r="T6327" s="29" t="str">
        <f aca="false">IF(AND($S6327="PARADO/SEM GIRO",$K6327="KG",OR(Painel!$B$5="(Todos)",A6327=Painel!$B$5)*OR(Painel!$E$5="(Todos)",P6327=Painel!$E$5)),$J6327+ROW()/10000000,"")</f>
        <v/>
      </c>
      <c r="U6327" s="29" t="str">
        <f aca="false">IF(AND($S6327="VENCIDO",$K6327="KG",OR(Painel!$B$5="(Todos)",A6327=Painel!$B$5)*OR(Painel!$E$5="(Todos)",P6327=Painel!$E$5)),$J6327+ROW()/10000000,"")</f>
        <v/>
      </c>
    </row>
    <row r="6328" customFormat="false" ht="15" hidden="false" customHeight="false" outlineLevel="0" collapsed="false">
      <c r="A6328" s="29" t="s">
        <v>52</v>
      </c>
      <c r="B6328" s="29" t="s">
        <v>11883</v>
      </c>
      <c r="C6328" s="29" t="s">
        <v>3323</v>
      </c>
      <c r="D6328" s="29" t="s">
        <v>10059</v>
      </c>
      <c r="E6328" s="29" t="n">
        <v>1</v>
      </c>
      <c r="F6328" s="29"/>
      <c r="G6328" s="29" t="s">
        <v>11884</v>
      </c>
      <c r="H6328" s="30" t="n">
        <v>313.6</v>
      </c>
      <c r="I6328" s="31" t="n">
        <v>46183</v>
      </c>
      <c r="J6328" s="30" t="n">
        <v>313.6</v>
      </c>
      <c r="K6328" s="29" t="s">
        <v>120</v>
      </c>
      <c r="L6328" s="29" t="s">
        <v>1096</v>
      </c>
      <c r="M6328" s="29"/>
      <c r="N6328" s="29" t="s">
        <v>122</v>
      </c>
      <c r="O6328" s="31" t="n">
        <v>46551</v>
      </c>
      <c r="P6328" s="29" t="s">
        <v>123</v>
      </c>
      <c r="Q6328" s="29" t="n">
        <f aca="false">IFERROR(VALUE(L6328),"")</f>
        <v>102</v>
      </c>
      <c r="R6328" s="29" t="n">
        <f aca="true">IF(O6328="","",O6328-TODAY())</f>
        <v>266</v>
      </c>
      <c r="S6328" s="29" t="str">
        <f aca="false">IF(C6328="&lt;&lt; vazio &gt;&gt;","VAZIA",IF(AND(O6328&lt;&gt;"",R6328&lt;0),"VENCIDO",IF(AND(O6328&lt;&gt;"",R6328&lt;=Parametros!$B$10),"PRÓX. VENCIMENTO",IF(F6328="Q","QUALIDADE",IF(F6328="S","BLOQUEADO",IF(F6328="R","RESTRITO/DEVOLUÇÃO",IF(OR(N6328="QUAR",N6328="QRES"),"QUARENTENA",IF(OR(B6328="DESCARTE",B6328="DEVOLUÇÃO"),"DESCARTE/DEVOLUÇÃO",IF(AND(D6328="",K6328&lt;&gt;""),"SEM LOTE",IF(AND(Q6328&lt;&gt;"",Q6328&gt;=Parametros!$B$11),"PARADO/SEM GIRO","OK"))))))))))</f>
        <v>PARADO/SEM GIRO</v>
      </c>
      <c r="T6328" s="29" t="n">
        <f aca="false">IF(AND($S6328="PARADO/SEM GIRO",$K6328="KG",OR(Painel!$B$5="(Todos)",A6328=Painel!$B$5)*OR(Painel!$E$5="(Todos)",P6328=Painel!$E$5)),$J6328+ROW()/10000000,"")</f>
        <v>313.6006328</v>
      </c>
      <c r="U6328" s="29" t="str">
        <f aca="false">IF(AND($S6328="VENCIDO",$K6328="KG",OR(Painel!$B$5="(Todos)",A6328=Painel!$B$5)*OR(Painel!$E$5="(Todos)",P6328=Painel!$E$5)),$J6328+ROW()/10000000,"")</f>
        <v/>
      </c>
    </row>
    <row r="6329" customFormat="false" ht="15" hidden="false" customHeight="false" outlineLevel="0" collapsed="false">
      <c r="A6329" s="29" t="s">
        <v>52</v>
      </c>
      <c r="B6329" s="29" t="s">
        <v>11885</v>
      </c>
      <c r="C6329" s="29" t="s">
        <v>169</v>
      </c>
      <c r="D6329" s="29" t="s">
        <v>573</v>
      </c>
      <c r="E6329" s="29" t="n">
        <v>1</v>
      </c>
      <c r="F6329" s="29"/>
      <c r="G6329" s="29" t="s">
        <v>11886</v>
      </c>
      <c r="H6329" s="30" t="n">
        <v>999.9</v>
      </c>
      <c r="I6329" s="31" t="n">
        <v>46280</v>
      </c>
      <c r="J6329" s="30" t="n">
        <v>999.9</v>
      </c>
      <c r="K6329" s="29" t="s">
        <v>120</v>
      </c>
      <c r="L6329" s="29" t="s">
        <v>144</v>
      </c>
      <c r="M6329" s="29"/>
      <c r="N6329" s="29" t="s">
        <v>122</v>
      </c>
      <c r="O6329" s="31" t="n">
        <v>46638</v>
      </c>
      <c r="P6329" s="29" t="s">
        <v>123</v>
      </c>
      <c r="Q6329" s="29" t="n">
        <f aca="false">IFERROR(VALUE(L6329),"")</f>
        <v>5</v>
      </c>
      <c r="R6329" s="29" t="n">
        <f aca="true">IF(O6329="","",O6329-TODAY())</f>
        <v>353</v>
      </c>
      <c r="S6329" s="29" t="str">
        <f aca="false">IF(C6329="&lt;&lt; vazio &gt;&gt;","VAZIA",IF(AND(O6329&lt;&gt;"",R6329&lt;0),"VENCIDO",IF(AND(O6329&lt;&gt;"",R6329&lt;=Parametros!$B$10),"PRÓX. VENCIMENTO",IF(F6329="Q","QUALIDADE",IF(F6329="S","BLOQUEADO",IF(F6329="R","RESTRITO/DEVOLUÇÃO",IF(OR(N6329="QUAR",N6329="QRES"),"QUARENTENA",IF(OR(B6329="DESCARTE",B6329="DEVOLUÇÃO"),"DESCARTE/DEVOLUÇÃO",IF(AND(D6329="",K6329&lt;&gt;""),"SEM LOTE",IF(AND(Q6329&lt;&gt;"",Q6329&gt;=Parametros!$B$11),"PARADO/SEM GIRO","OK"))))))))))</f>
        <v>OK</v>
      </c>
      <c r="T6329" s="29" t="str">
        <f aca="false">IF(AND($S6329="PARADO/SEM GIRO",$K6329="KG",OR(Painel!$B$5="(Todos)",A6329=Painel!$B$5)*OR(Painel!$E$5="(Todos)",P6329=Painel!$E$5)),$J6329+ROW()/10000000,"")</f>
        <v/>
      </c>
      <c r="U6329" s="29" t="str">
        <f aca="false">IF(AND($S6329="VENCIDO",$K6329="KG",OR(Painel!$B$5="(Todos)",A6329=Painel!$B$5)*OR(Painel!$E$5="(Todos)",P6329=Painel!$E$5)),$J6329+ROW()/10000000,"")</f>
        <v/>
      </c>
    </row>
    <row r="6330" customFormat="false" ht="15" hidden="false" customHeight="false" outlineLevel="0" collapsed="false">
      <c r="A6330" s="29" t="s">
        <v>52</v>
      </c>
      <c r="B6330" s="29" t="s">
        <v>11887</v>
      </c>
      <c r="C6330" s="29" t="s">
        <v>1259</v>
      </c>
      <c r="D6330" s="29" t="s">
        <v>4971</v>
      </c>
      <c r="E6330" s="29" t="n">
        <v>1</v>
      </c>
      <c r="F6330" s="29" t="s">
        <v>137</v>
      </c>
      <c r="G6330" s="29" t="s">
        <v>11888</v>
      </c>
      <c r="H6330" s="30" t="n">
        <v>60</v>
      </c>
      <c r="I6330" s="31" t="n">
        <v>46273</v>
      </c>
      <c r="J6330" s="30" t="n">
        <v>60</v>
      </c>
      <c r="K6330" s="29" t="s">
        <v>120</v>
      </c>
      <c r="L6330" s="29" t="s">
        <v>149</v>
      </c>
      <c r="M6330" s="29"/>
      <c r="N6330" s="29" t="s">
        <v>134</v>
      </c>
      <c r="O6330" s="31" t="n">
        <v>46296</v>
      </c>
      <c r="P6330" s="29" t="s">
        <v>123</v>
      </c>
      <c r="Q6330" s="29" t="n">
        <f aca="false">IFERROR(VALUE(L6330),"")</f>
        <v>12</v>
      </c>
      <c r="R6330" s="29" t="n">
        <f aca="true">IF(O6330="","",O6330-TODAY())</f>
        <v>11</v>
      </c>
      <c r="S6330" s="29" t="str">
        <f aca="false">IF(C6330="&lt;&lt; vazio &gt;&gt;","VAZIA",IF(AND(O6330&lt;&gt;"",R6330&lt;0),"VENCIDO",IF(AND(O6330&lt;&gt;"",R6330&lt;=Parametros!$B$10),"PRÓX. VENCIMENTO",IF(F6330="Q","QUALIDADE",IF(F6330="S","BLOQUEADO",IF(F6330="R","RESTRITO/DEVOLUÇÃO",IF(OR(N6330="QUAR",N6330="QRES"),"QUARENTENA",IF(OR(B6330="DESCARTE",B6330="DEVOLUÇÃO"),"DESCARTE/DEVOLUÇÃO",IF(AND(D6330="",K6330&lt;&gt;""),"SEM LOTE",IF(AND(Q6330&lt;&gt;"",Q6330&gt;=Parametros!$B$11),"PARADO/SEM GIRO","OK"))))))))))</f>
        <v>PRÓX. VENCIMENTO</v>
      </c>
      <c r="T6330" s="29" t="str">
        <f aca="false">IF(AND($S6330="PARADO/SEM GIRO",$K6330="KG",OR(Painel!$B$5="(Todos)",A6330=Painel!$B$5)*OR(Painel!$E$5="(Todos)",P6330=Painel!$E$5)),$J6330+ROW()/10000000,"")</f>
        <v/>
      </c>
      <c r="U6330" s="29" t="str">
        <f aca="false">IF(AND($S6330="VENCIDO",$K6330="KG",OR(Painel!$B$5="(Todos)",A6330=Painel!$B$5)*OR(Painel!$E$5="(Todos)",P6330=Painel!$E$5)),$J6330+ROW()/10000000,"")</f>
        <v/>
      </c>
    </row>
    <row r="6331" customFormat="false" ht="15" hidden="false" customHeight="false" outlineLevel="0" collapsed="false">
      <c r="A6331" s="29" t="s">
        <v>52</v>
      </c>
      <c r="B6331" s="29" t="s">
        <v>11889</v>
      </c>
      <c r="C6331" s="29" t="s">
        <v>262</v>
      </c>
      <c r="D6331" s="29" t="s">
        <v>11472</v>
      </c>
      <c r="E6331" s="29" t="n">
        <v>1</v>
      </c>
      <c r="F6331" s="29"/>
      <c r="G6331" s="29" t="s">
        <v>11890</v>
      </c>
      <c r="H6331" s="30" t="n">
        <v>264</v>
      </c>
      <c r="I6331" s="31" t="n">
        <v>46236</v>
      </c>
      <c r="J6331" s="30" t="n">
        <v>264</v>
      </c>
      <c r="K6331" s="29" t="s">
        <v>120</v>
      </c>
      <c r="L6331" s="29" t="s">
        <v>5891</v>
      </c>
      <c r="M6331" s="29"/>
      <c r="N6331" s="29" t="s">
        <v>122</v>
      </c>
      <c r="O6331" s="31" t="n">
        <v>46437</v>
      </c>
      <c r="P6331" s="29" t="s">
        <v>123</v>
      </c>
      <c r="Q6331" s="29" t="n">
        <f aca="false">IFERROR(VALUE(L6331),"")</f>
        <v>49</v>
      </c>
      <c r="R6331" s="29" t="n">
        <f aca="true">IF(O6331="","",O6331-TODAY())</f>
        <v>152</v>
      </c>
      <c r="S6331" s="29" t="str">
        <f aca="false">IF(C6331="&lt;&lt; vazio &gt;&gt;","VAZIA",IF(AND(O6331&lt;&gt;"",R6331&lt;0),"VENCIDO",IF(AND(O6331&lt;&gt;"",R6331&lt;=Parametros!$B$10),"PRÓX. VENCIMENTO",IF(F6331="Q","QUALIDADE",IF(F6331="S","BLOQUEADO",IF(F6331="R","RESTRITO/DEVOLUÇÃO",IF(OR(N6331="QUAR",N6331="QRES"),"QUARENTENA",IF(OR(B6331="DESCARTE",B6331="DEVOLUÇÃO"),"DESCARTE/DEVOLUÇÃO",IF(AND(D6331="",K6331&lt;&gt;""),"SEM LOTE",IF(AND(Q6331&lt;&gt;"",Q6331&gt;=Parametros!$B$11),"PARADO/SEM GIRO","OK"))))))))))</f>
        <v>OK</v>
      </c>
      <c r="T6331" s="29" t="str">
        <f aca="false">IF(AND($S6331="PARADO/SEM GIRO",$K6331="KG",OR(Painel!$B$5="(Todos)",A6331=Painel!$B$5)*OR(Painel!$E$5="(Todos)",P6331=Painel!$E$5)),$J6331+ROW()/10000000,"")</f>
        <v/>
      </c>
      <c r="U6331" s="29" t="str">
        <f aca="false">IF(AND($S6331="VENCIDO",$K6331="KG",OR(Painel!$B$5="(Todos)",A6331=Painel!$B$5)*OR(Painel!$E$5="(Todos)",P6331=Painel!$E$5)),$J6331+ROW()/10000000,"")</f>
        <v/>
      </c>
    </row>
    <row r="6332" customFormat="false" ht="15" hidden="false" customHeight="false" outlineLevel="0" collapsed="false">
      <c r="A6332" s="29" t="s">
        <v>52</v>
      </c>
      <c r="B6332" s="29" t="s">
        <v>11891</v>
      </c>
      <c r="C6332" s="29" t="s">
        <v>1381</v>
      </c>
      <c r="D6332" s="29" t="s">
        <v>1382</v>
      </c>
      <c r="E6332" s="29" t="n">
        <v>1</v>
      </c>
      <c r="F6332" s="29"/>
      <c r="G6332" s="29" t="s">
        <v>11892</v>
      </c>
      <c r="H6332" s="30" t="n">
        <v>800</v>
      </c>
      <c r="I6332" s="31" t="n">
        <v>46272</v>
      </c>
      <c r="J6332" s="30" t="n">
        <v>800</v>
      </c>
      <c r="K6332" s="29" t="s">
        <v>120</v>
      </c>
      <c r="L6332" s="29" t="s">
        <v>126</v>
      </c>
      <c r="M6332" s="29"/>
      <c r="N6332" s="29" t="s">
        <v>122</v>
      </c>
      <c r="O6332" s="31" t="n">
        <v>46590</v>
      </c>
      <c r="P6332" s="29" t="s">
        <v>123</v>
      </c>
      <c r="Q6332" s="29" t="n">
        <f aca="false">IFERROR(VALUE(L6332),"")</f>
        <v>13</v>
      </c>
      <c r="R6332" s="29" t="n">
        <f aca="true">IF(O6332="","",O6332-TODAY())</f>
        <v>305</v>
      </c>
      <c r="S6332" s="29" t="str">
        <f aca="false">IF(C6332="&lt;&lt; vazio &gt;&gt;","VAZIA",IF(AND(O6332&lt;&gt;"",R6332&lt;0),"VENCIDO",IF(AND(O6332&lt;&gt;"",R6332&lt;=Parametros!$B$10),"PRÓX. VENCIMENTO",IF(F6332="Q","QUALIDADE",IF(F6332="S","BLOQUEADO",IF(F6332="R","RESTRITO/DEVOLUÇÃO",IF(OR(N6332="QUAR",N6332="QRES"),"QUARENTENA",IF(OR(B6332="DESCARTE",B6332="DEVOLUÇÃO"),"DESCARTE/DEVOLUÇÃO",IF(AND(D6332="",K6332&lt;&gt;""),"SEM LOTE",IF(AND(Q6332&lt;&gt;"",Q6332&gt;=Parametros!$B$11),"PARADO/SEM GIRO","OK"))))))))))</f>
        <v>OK</v>
      </c>
      <c r="T6332" s="29" t="str">
        <f aca="false">IF(AND($S6332="PARADO/SEM GIRO",$K6332="KG",OR(Painel!$B$5="(Todos)",A6332=Painel!$B$5)*OR(Painel!$E$5="(Todos)",P6332=Painel!$E$5)),$J6332+ROW()/10000000,"")</f>
        <v/>
      </c>
      <c r="U6332" s="29" t="str">
        <f aca="false">IF(AND($S6332="VENCIDO",$K6332="KG",OR(Painel!$B$5="(Todos)",A6332=Painel!$B$5)*OR(Painel!$E$5="(Todos)",P6332=Painel!$E$5)),$J6332+ROW()/10000000,"")</f>
        <v/>
      </c>
    </row>
    <row r="6333" customFormat="false" ht="15" hidden="false" customHeight="false" outlineLevel="0" collapsed="false">
      <c r="A6333" s="29" t="s">
        <v>52</v>
      </c>
      <c r="B6333" s="29" t="s">
        <v>11893</v>
      </c>
      <c r="C6333" s="29" t="s">
        <v>359</v>
      </c>
      <c r="D6333" s="29" t="s">
        <v>10125</v>
      </c>
      <c r="E6333" s="29" t="n">
        <v>1</v>
      </c>
      <c r="F6333" s="29"/>
      <c r="G6333" s="29" t="s">
        <v>11894</v>
      </c>
      <c r="H6333" s="30" t="n">
        <v>315</v>
      </c>
      <c r="I6333" s="31" t="n">
        <v>46183</v>
      </c>
      <c r="J6333" s="30" t="n">
        <v>315</v>
      </c>
      <c r="K6333" s="29" t="s">
        <v>120</v>
      </c>
      <c r="L6333" s="29" t="s">
        <v>1096</v>
      </c>
      <c r="M6333" s="29"/>
      <c r="N6333" s="29" t="s">
        <v>122</v>
      </c>
      <c r="O6333" s="31" t="n">
        <v>46710</v>
      </c>
      <c r="P6333" s="29" t="s">
        <v>123</v>
      </c>
      <c r="Q6333" s="29" t="n">
        <f aca="false">IFERROR(VALUE(L6333),"")</f>
        <v>102</v>
      </c>
      <c r="R6333" s="29" t="n">
        <f aca="true">IF(O6333="","",O6333-TODAY())</f>
        <v>425</v>
      </c>
      <c r="S6333" s="29" t="str">
        <f aca="false">IF(C6333="&lt;&lt; vazio &gt;&gt;","VAZIA",IF(AND(O6333&lt;&gt;"",R6333&lt;0),"VENCIDO",IF(AND(O6333&lt;&gt;"",R6333&lt;=Parametros!$B$10),"PRÓX. VENCIMENTO",IF(F6333="Q","QUALIDADE",IF(F6333="S","BLOQUEADO",IF(F6333="R","RESTRITO/DEVOLUÇÃO",IF(OR(N6333="QUAR",N6333="QRES"),"QUARENTENA",IF(OR(B6333="DESCARTE",B6333="DEVOLUÇÃO"),"DESCARTE/DEVOLUÇÃO",IF(AND(D6333="",K6333&lt;&gt;""),"SEM LOTE",IF(AND(Q6333&lt;&gt;"",Q6333&gt;=Parametros!$B$11),"PARADO/SEM GIRO","OK"))))))))))</f>
        <v>PARADO/SEM GIRO</v>
      </c>
      <c r="T6333" s="29" t="n">
        <f aca="false">IF(AND($S6333="PARADO/SEM GIRO",$K6333="KG",OR(Painel!$B$5="(Todos)",A6333=Painel!$B$5)*OR(Painel!$E$5="(Todos)",P6333=Painel!$E$5)),$J6333+ROW()/10000000,"")</f>
        <v>315.0006333</v>
      </c>
      <c r="U6333" s="29" t="str">
        <f aca="false">IF(AND($S6333="VENCIDO",$K6333="KG",OR(Painel!$B$5="(Todos)",A6333=Painel!$B$5)*OR(Painel!$E$5="(Todos)",P6333=Painel!$E$5)),$J6333+ROW()/10000000,"")</f>
        <v/>
      </c>
    </row>
    <row r="6334" customFormat="false" ht="15" hidden="false" customHeight="false" outlineLevel="0" collapsed="false">
      <c r="A6334" s="29" t="s">
        <v>52</v>
      </c>
      <c r="B6334" s="29" t="s">
        <v>11895</v>
      </c>
      <c r="C6334" s="29" t="s">
        <v>322</v>
      </c>
      <c r="D6334" s="29" t="s">
        <v>688</v>
      </c>
      <c r="E6334" s="29" t="n">
        <v>1</v>
      </c>
      <c r="F6334" s="29"/>
      <c r="G6334" s="29" t="s">
        <v>11896</v>
      </c>
      <c r="H6334" s="30" t="n">
        <v>999.9</v>
      </c>
      <c r="I6334" s="31" t="n">
        <v>46280</v>
      </c>
      <c r="J6334" s="30" t="n">
        <v>999.9</v>
      </c>
      <c r="K6334" s="29" t="s">
        <v>120</v>
      </c>
      <c r="L6334" s="29" t="s">
        <v>144</v>
      </c>
      <c r="M6334" s="29"/>
      <c r="N6334" s="29" t="s">
        <v>122</v>
      </c>
      <c r="O6334" s="31" t="n">
        <v>46637</v>
      </c>
      <c r="P6334" s="29" t="s">
        <v>123</v>
      </c>
      <c r="Q6334" s="29" t="n">
        <f aca="false">IFERROR(VALUE(L6334),"")</f>
        <v>5</v>
      </c>
      <c r="R6334" s="29" t="n">
        <f aca="true">IF(O6334="","",O6334-TODAY())</f>
        <v>352</v>
      </c>
      <c r="S6334" s="29" t="str">
        <f aca="false">IF(C6334="&lt;&lt; vazio &gt;&gt;","VAZIA",IF(AND(O6334&lt;&gt;"",R6334&lt;0),"VENCIDO",IF(AND(O6334&lt;&gt;"",R6334&lt;=Parametros!$B$10),"PRÓX. VENCIMENTO",IF(F6334="Q","QUALIDADE",IF(F6334="S","BLOQUEADO",IF(F6334="R","RESTRITO/DEVOLUÇÃO",IF(OR(N6334="QUAR",N6334="QRES"),"QUARENTENA",IF(OR(B6334="DESCARTE",B6334="DEVOLUÇÃO"),"DESCARTE/DEVOLUÇÃO",IF(AND(D6334="",K6334&lt;&gt;""),"SEM LOTE",IF(AND(Q6334&lt;&gt;"",Q6334&gt;=Parametros!$B$11),"PARADO/SEM GIRO","OK"))))))))))</f>
        <v>OK</v>
      </c>
      <c r="T6334" s="29" t="str">
        <f aca="false">IF(AND($S6334="PARADO/SEM GIRO",$K6334="KG",OR(Painel!$B$5="(Todos)",A6334=Painel!$B$5)*OR(Painel!$E$5="(Todos)",P6334=Painel!$E$5)),$J6334+ROW()/10000000,"")</f>
        <v/>
      </c>
      <c r="U6334" s="29" t="str">
        <f aca="false">IF(AND($S6334="VENCIDO",$K6334="KG",OR(Painel!$B$5="(Todos)",A6334=Painel!$B$5)*OR(Painel!$E$5="(Todos)",P6334=Painel!$E$5)),$J6334+ROW()/10000000,"")</f>
        <v/>
      </c>
    </row>
    <row r="6335" customFormat="false" ht="15" hidden="false" customHeight="false" outlineLevel="0" collapsed="false">
      <c r="A6335" s="29" t="s">
        <v>52</v>
      </c>
      <c r="B6335" s="29" t="s">
        <v>11897</v>
      </c>
      <c r="C6335" s="29" t="s">
        <v>876</v>
      </c>
      <c r="D6335" s="29" t="s">
        <v>11401</v>
      </c>
      <c r="E6335" s="29" t="n">
        <v>1</v>
      </c>
      <c r="F6335" s="29"/>
      <c r="G6335" s="29" t="s">
        <v>11898</v>
      </c>
      <c r="H6335" s="30" t="n">
        <v>720</v>
      </c>
      <c r="I6335" s="31" t="n">
        <v>46276</v>
      </c>
      <c r="J6335" s="30" t="n">
        <v>720</v>
      </c>
      <c r="K6335" s="29" t="s">
        <v>120</v>
      </c>
      <c r="L6335" s="29" t="s">
        <v>133</v>
      </c>
      <c r="M6335" s="29"/>
      <c r="N6335" s="29" t="s">
        <v>122</v>
      </c>
      <c r="O6335" s="31" t="n">
        <v>46819</v>
      </c>
      <c r="P6335" s="29" t="s">
        <v>123</v>
      </c>
      <c r="Q6335" s="29" t="n">
        <f aca="false">IFERROR(VALUE(L6335),"")</f>
        <v>9</v>
      </c>
      <c r="R6335" s="29" t="n">
        <f aca="true">IF(O6335="","",O6335-TODAY())</f>
        <v>534</v>
      </c>
      <c r="S6335" s="29" t="str">
        <f aca="false">IF(C6335="&lt;&lt; vazio &gt;&gt;","VAZIA",IF(AND(O6335&lt;&gt;"",R6335&lt;0),"VENCIDO",IF(AND(O6335&lt;&gt;"",R6335&lt;=Parametros!$B$10),"PRÓX. VENCIMENTO",IF(F6335="Q","QUALIDADE",IF(F6335="S","BLOQUEADO",IF(F6335="R","RESTRITO/DEVOLUÇÃO",IF(OR(N6335="QUAR",N6335="QRES"),"QUARENTENA",IF(OR(B6335="DESCARTE",B6335="DEVOLUÇÃO"),"DESCARTE/DEVOLUÇÃO",IF(AND(D6335="",K6335&lt;&gt;""),"SEM LOTE",IF(AND(Q6335&lt;&gt;"",Q6335&gt;=Parametros!$B$11),"PARADO/SEM GIRO","OK"))))))))))</f>
        <v>OK</v>
      </c>
      <c r="T6335" s="29" t="str">
        <f aca="false">IF(AND($S6335="PARADO/SEM GIRO",$K6335="KG",OR(Painel!$B$5="(Todos)",A6335=Painel!$B$5)*OR(Painel!$E$5="(Todos)",P6335=Painel!$E$5)),$J6335+ROW()/10000000,"")</f>
        <v/>
      </c>
      <c r="U6335" s="29" t="str">
        <f aca="false">IF(AND($S6335="VENCIDO",$K6335="KG",OR(Painel!$B$5="(Todos)",A6335=Painel!$B$5)*OR(Painel!$E$5="(Todos)",P6335=Painel!$E$5)),$J6335+ROW()/10000000,"")</f>
        <v/>
      </c>
    </row>
    <row r="6336" customFormat="false" ht="15" hidden="false" customHeight="false" outlineLevel="0" collapsed="false">
      <c r="A6336" s="29" t="s">
        <v>52</v>
      </c>
      <c r="B6336" s="29" t="s">
        <v>11899</v>
      </c>
      <c r="C6336" s="29" t="s">
        <v>10698</v>
      </c>
      <c r="D6336" s="29" t="s">
        <v>11733</v>
      </c>
      <c r="E6336" s="29" t="n">
        <v>1</v>
      </c>
      <c r="F6336" s="29"/>
      <c r="G6336" s="29" t="s">
        <v>11900</v>
      </c>
      <c r="H6336" s="30" t="n">
        <v>360</v>
      </c>
      <c r="I6336" s="31" t="n">
        <v>46192</v>
      </c>
      <c r="J6336" s="30" t="n">
        <v>360</v>
      </c>
      <c r="K6336" s="29" t="s">
        <v>120</v>
      </c>
      <c r="L6336" s="29" t="s">
        <v>3802</v>
      </c>
      <c r="M6336" s="29"/>
      <c r="N6336" s="29" t="s">
        <v>122</v>
      </c>
      <c r="O6336" s="31" t="n">
        <v>46501</v>
      </c>
      <c r="P6336" s="29" t="s">
        <v>123</v>
      </c>
      <c r="Q6336" s="29" t="n">
        <f aca="false">IFERROR(VALUE(L6336),"")</f>
        <v>93</v>
      </c>
      <c r="R6336" s="29" t="n">
        <f aca="true">IF(O6336="","",O6336-TODAY())</f>
        <v>216</v>
      </c>
      <c r="S6336" s="29" t="str">
        <f aca="false">IF(C6336="&lt;&lt; vazio &gt;&gt;","VAZIA",IF(AND(O6336&lt;&gt;"",R6336&lt;0),"VENCIDO",IF(AND(O6336&lt;&gt;"",R6336&lt;=Parametros!$B$10),"PRÓX. VENCIMENTO",IF(F6336="Q","QUALIDADE",IF(F6336="S","BLOQUEADO",IF(F6336="R","RESTRITO/DEVOLUÇÃO",IF(OR(N6336="QUAR",N6336="QRES"),"QUARENTENA",IF(OR(B6336="DESCARTE",B6336="DEVOLUÇÃO"),"DESCARTE/DEVOLUÇÃO",IF(AND(D6336="",K6336&lt;&gt;""),"SEM LOTE",IF(AND(Q6336&lt;&gt;"",Q6336&gt;=Parametros!$B$11),"PARADO/SEM GIRO","OK"))))))))))</f>
        <v>PARADO/SEM GIRO</v>
      </c>
      <c r="T6336" s="29" t="n">
        <f aca="false">IF(AND($S6336="PARADO/SEM GIRO",$K6336="KG",OR(Painel!$B$5="(Todos)",A6336=Painel!$B$5)*OR(Painel!$E$5="(Todos)",P6336=Painel!$E$5)),$J6336+ROW()/10000000,"")</f>
        <v>360.0006336</v>
      </c>
      <c r="U6336" s="29" t="str">
        <f aca="false">IF(AND($S6336="VENCIDO",$K6336="KG",OR(Painel!$B$5="(Todos)",A6336=Painel!$B$5)*OR(Painel!$E$5="(Todos)",P6336=Painel!$E$5)),$J6336+ROW()/10000000,"")</f>
        <v/>
      </c>
    </row>
    <row r="6337" customFormat="false" ht="15" hidden="false" customHeight="false" outlineLevel="0" collapsed="false">
      <c r="A6337" s="29" t="s">
        <v>52</v>
      </c>
      <c r="B6337" s="29" t="s">
        <v>11901</v>
      </c>
      <c r="C6337" s="29" t="s">
        <v>115</v>
      </c>
      <c r="D6337" s="29"/>
      <c r="E6337" s="29" t="n">
        <v>0</v>
      </c>
      <c r="F6337" s="29"/>
      <c r="G6337" s="29"/>
      <c r="H6337" s="30" t="n">
        <v>0</v>
      </c>
      <c r="I6337" s="29"/>
      <c r="J6337" s="30" t="n">
        <v>0</v>
      </c>
      <c r="K6337" s="29"/>
      <c r="L6337" s="29" t="s">
        <v>116</v>
      </c>
      <c r="M6337" s="29"/>
      <c r="N6337" s="29"/>
      <c r="O6337" s="29"/>
      <c r="P6337" s="29"/>
      <c r="Q6337" s="29" t="n">
        <f aca="false">IFERROR(VALUE(L6337),"")</f>
        <v>0</v>
      </c>
      <c r="R6337" s="29" t="str">
        <f aca="true">IF(O6337="","",O6337-TODAY())</f>
        <v/>
      </c>
      <c r="S6337" s="29" t="str">
        <f aca="false">IF(C6337="&lt;&lt; vazio &gt;&gt;","VAZIA",IF(AND(O6337&lt;&gt;"",R6337&lt;0),"VENCIDO",IF(AND(O6337&lt;&gt;"",R6337&lt;=Parametros!$B$10),"PRÓX. VENCIMENTO",IF(F6337="Q","QUALIDADE",IF(F6337="S","BLOQUEADO",IF(F6337="R","RESTRITO/DEVOLUÇÃO",IF(OR(N6337="QUAR",N6337="QRES"),"QUARENTENA",IF(OR(B6337="DESCARTE",B6337="DEVOLUÇÃO"),"DESCARTE/DEVOLUÇÃO",IF(AND(D6337="",K6337&lt;&gt;""),"SEM LOTE",IF(AND(Q6337&lt;&gt;"",Q6337&gt;=Parametros!$B$11),"PARADO/SEM GIRO","OK"))))))))))</f>
        <v>VAZIA</v>
      </c>
      <c r="T6337" s="29" t="str">
        <f aca="false">IF(AND($S6337="PARADO/SEM GIRO",$K6337="KG",OR(Painel!$B$5="(Todos)",A6337=Painel!$B$5)*OR(Painel!$E$5="(Todos)",P6337=Painel!$E$5)),$J6337+ROW()/10000000,"")</f>
        <v/>
      </c>
      <c r="U6337" s="29" t="str">
        <f aca="false">IF(AND($S6337="VENCIDO",$K6337="KG",OR(Painel!$B$5="(Todos)",A6337=Painel!$B$5)*OR(Painel!$E$5="(Todos)",P6337=Painel!$E$5)),$J6337+ROW()/10000000,"")</f>
        <v/>
      </c>
    </row>
    <row r="6338" customFormat="false" ht="15" hidden="false" customHeight="false" outlineLevel="0" collapsed="false">
      <c r="A6338" s="29" t="s">
        <v>52</v>
      </c>
      <c r="B6338" s="29" t="s">
        <v>11902</v>
      </c>
      <c r="C6338" s="29" t="s">
        <v>396</v>
      </c>
      <c r="D6338" s="29" t="s">
        <v>569</v>
      </c>
      <c r="E6338" s="29" t="n">
        <v>1</v>
      </c>
      <c r="F6338" s="29"/>
      <c r="G6338" s="29" t="s">
        <v>11903</v>
      </c>
      <c r="H6338" s="30" t="n">
        <v>0</v>
      </c>
      <c r="I6338" s="31" t="n">
        <v>46280</v>
      </c>
      <c r="J6338" s="30" t="n">
        <v>1102.5</v>
      </c>
      <c r="K6338" s="29" t="s">
        <v>120</v>
      </c>
      <c r="L6338" s="29" t="s">
        <v>771</v>
      </c>
      <c r="M6338" s="29"/>
      <c r="N6338" s="29" t="s">
        <v>122</v>
      </c>
      <c r="O6338" s="31" t="n">
        <v>46809</v>
      </c>
      <c r="P6338" s="29" t="s">
        <v>123</v>
      </c>
      <c r="Q6338" s="29" t="n">
        <f aca="false">IFERROR(VALUE(L6338),"")</f>
        <v>22</v>
      </c>
      <c r="R6338" s="29" t="n">
        <f aca="true">IF(O6338="","",O6338-TODAY())</f>
        <v>524</v>
      </c>
      <c r="S6338" s="29" t="str">
        <f aca="false">IF(C6338="&lt;&lt; vazio &gt;&gt;","VAZIA",IF(AND(O6338&lt;&gt;"",R6338&lt;0),"VENCIDO",IF(AND(O6338&lt;&gt;"",R6338&lt;=Parametros!$B$10),"PRÓX. VENCIMENTO",IF(F6338="Q","QUALIDADE",IF(F6338="S","BLOQUEADO",IF(F6338="R","RESTRITO/DEVOLUÇÃO",IF(OR(N6338="QUAR",N6338="QRES"),"QUARENTENA",IF(OR(B6338="DESCARTE",B6338="DEVOLUÇÃO"),"DESCARTE/DEVOLUÇÃO",IF(AND(D6338="",K6338&lt;&gt;""),"SEM LOTE",IF(AND(Q6338&lt;&gt;"",Q6338&gt;=Parametros!$B$11),"PARADO/SEM GIRO","OK"))))))))))</f>
        <v>OK</v>
      </c>
      <c r="T6338" s="29" t="str">
        <f aca="false">IF(AND($S6338="PARADO/SEM GIRO",$K6338="KG",OR(Painel!$B$5="(Todos)",A6338=Painel!$B$5)*OR(Painel!$E$5="(Todos)",P6338=Painel!$E$5)),$J6338+ROW()/10000000,"")</f>
        <v/>
      </c>
      <c r="U6338" s="29" t="str">
        <f aca="false">IF(AND($S6338="VENCIDO",$K6338="KG",OR(Painel!$B$5="(Todos)",A6338=Painel!$B$5)*OR(Painel!$E$5="(Todos)",P6338=Painel!$E$5)),$J6338+ROW()/10000000,"")</f>
        <v/>
      </c>
    </row>
    <row r="6339" customFormat="false" ht="15" hidden="false" customHeight="false" outlineLevel="0" collapsed="false">
      <c r="A6339" s="29" t="s">
        <v>52</v>
      </c>
      <c r="B6339" s="29" t="s">
        <v>11904</v>
      </c>
      <c r="C6339" s="29" t="s">
        <v>691</v>
      </c>
      <c r="D6339" s="29" t="s">
        <v>11905</v>
      </c>
      <c r="E6339" s="29" t="n">
        <v>1</v>
      </c>
      <c r="F6339" s="29"/>
      <c r="G6339" s="29" t="s">
        <v>11906</v>
      </c>
      <c r="H6339" s="30" t="n">
        <v>1000</v>
      </c>
      <c r="I6339" s="31" t="n">
        <v>46098</v>
      </c>
      <c r="J6339" s="30" t="n">
        <v>1000</v>
      </c>
      <c r="K6339" s="29" t="s">
        <v>120</v>
      </c>
      <c r="L6339" s="29" t="s">
        <v>11907</v>
      </c>
      <c r="M6339" s="29"/>
      <c r="N6339" s="29" t="s">
        <v>122</v>
      </c>
      <c r="O6339" s="31" t="n">
        <v>46818</v>
      </c>
      <c r="P6339" s="29" t="s">
        <v>123</v>
      </c>
      <c r="Q6339" s="29" t="n">
        <f aca="false">IFERROR(VALUE(L6339),"")</f>
        <v>187</v>
      </c>
      <c r="R6339" s="29" t="n">
        <f aca="true">IF(O6339="","",O6339-TODAY())</f>
        <v>533</v>
      </c>
      <c r="S6339" s="29" t="str">
        <f aca="false">IF(C6339="&lt;&lt; vazio &gt;&gt;","VAZIA",IF(AND(O6339&lt;&gt;"",R6339&lt;0),"VENCIDO",IF(AND(O6339&lt;&gt;"",R6339&lt;=Parametros!$B$10),"PRÓX. VENCIMENTO",IF(F6339="Q","QUALIDADE",IF(F6339="S","BLOQUEADO",IF(F6339="R","RESTRITO/DEVOLUÇÃO",IF(OR(N6339="QUAR",N6339="QRES"),"QUARENTENA",IF(OR(B6339="DESCARTE",B6339="DEVOLUÇÃO"),"DESCARTE/DEVOLUÇÃO",IF(AND(D6339="",K6339&lt;&gt;""),"SEM LOTE",IF(AND(Q6339&lt;&gt;"",Q6339&gt;=Parametros!$B$11),"PARADO/SEM GIRO","OK"))))))))))</f>
        <v>PARADO/SEM GIRO</v>
      </c>
      <c r="T6339" s="29" t="n">
        <f aca="false">IF(AND($S6339="PARADO/SEM GIRO",$K6339="KG",OR(Painel!$B$5="(Todos)",A6339=Painel!$B$5)*OR(Painel!$E$5="(Todos)",P6339=Painel!$E$5)),$J6339+ROW()/10000000,"")</f>
        <v>1000.0006339</v>
      </c>
      <c r="U6339" s="29" t="str">
        <f aca="false">IF(AND($S6339="VENCIDO",$K6339="KG",OR(Painel!$B$5="(Todos)",A6339=Painel!$B$5)*OR(Painel!$E$5="(Todos)",P6339=Painel!$E$5)),$J6339+ROW()/10000000,"")</f>
        <v/>
      </c>
    </row>
    <row r="6340" customFormat="false" ht="15" hidden="false" customHeight="false" outlineLevel="0" collapsed="false">
      <c r="A6340" s="29" t="s">
        <v>52</v>
      </c>
      <c r="B6340" s="29" t="s">
        <v>11908</v>
      </c>
      <c r="C6340" s="29" t="s">
        <v>418</v>
      </c>
      <c r="D6340" s="29" t="s">
        <v>419</v>
      </c>
      <c r="E6340" s="29" t="n">
        <v>1</v>
      </c>
      <c r="F6340" s="29"/>
      <c r="G6340" s="29" t="s">
        <v>11909</v>
      </c>
      <c r="H6340" s="30" t="n">
        <v>590.4</v>
      </c>
      <c r="I6340" s="31" t="n">
        <v>46282</v>
      </c>
      <c r="J6340" s="30" t="n">
        <v>590.4</v>
      </c>
      <c r="K6340" s="29" t="s">
        <v>120</v>
      </c>
      <c r="L6340" s="29" t="s">
        <v>400</v>
      </c>
      <c r="M6340" s="29"/>
      <c r="N6340" s="29" t="s">
        <v>122</v>
      </c>
      <c r="O6340" s="31" t="n">
        <v>46566</v>
      </c>
      <c r="P6340" s="29" t="s">
        <v>123</v>
      </c>
      <c r="Q6340" s="29" t="n">
        <f aca="false">IFERROR(VALUE(L6340),"")</f>
        <v>3</v>
      </c>
      <c r="R6340" s="29" t="n">
        <f aca="true">IF(O6340="","",O6340-TODAY())</f>
        <v>281</v>
      </c>
      <c r="S6340" s="29" t="str">
        <f aca="false">IF(C6340="&lt;&lt; vazio &gt;&gt;","VAZIA",IF(AND(O6340&lt;&gt;"",R6340&lt;0),"VENCIDO",IF(AND(O6340&lt;&gt;"",R6340&lt;=Parametros!$B$10),"PRÓX. VENCIMENTO",IF(F6340="Q","QUALIDADE",IF(F6340="S","BLOQUEADO",IF(F6340="R","RESTRITO/DEVOLUÇÃO",IF(OR(N6340="QUAR",N6340="QRES"),"QUARENTENA",IF(OR(B6340="DESCARTE",B6340="DEVOLUÇÃO"),"DESCARTE/DEVOLUÇÃO",IF(AND(D6340="",K6340&lt;&gt;""),"SEM LOTE",IF(AND(Q6340&lt;&gt;"",Q6340&gt;=Parametros!$B$11),"PARADO/SEM GIRO","OK"))))))))))</f>
        <v>OK</v>
      </c>
      <c r="T6340" s="29" t="str">
        <f aca="false">IF(AND($S6340="PARADO/SEM GIRO",$K6340="KG",OR(Painel!$B$5="(Todos)",A6340=Painel!$B$5)*OR(Painel!$E$5="(Todos)",P6340=Painel!$E$5)),$J6340+ROW()/10000000,"")</f>
        <v/>
      </c>
      <c r="U6340" s="29" t="str">
        <f aca="false">IF(AND($S6340="VENCIDO",$K6340="KG",OR(Painel!$B$5="(Todos)",A6340=Painel!$B$5)*OR(Painel!$E$5="(Todos)",P6340=Painel!$E$5)),$J6340+ROW()/10000000,"")</f>
        <v/>
      </c>
    </row>
    <row r="6341" customFormat="false" ht="15" hidden="false" customHeight="false" outlineLevel="0" collapsed="false">
      <c r="A6341" s="29" t="s">
        <v>52</v>
      </c>
      <c r="B6341" s="29" t="s">
        <v>11910</v>
      </c>
      <c r="C6341" s="29" t="s">
        <v>909</v>
      </c>
      <c r="D6341" s="29" t="s">
        <v>8506</v>
      </c>
      <c r="E6341" s="29" t="n">
        <v>1</v>
      </c>
      <c r="F6341" s="29"/>
      <c r="G6341" s="29" t="s">
        <v>11911</v>
      </c>
      <c r="H6341" s="30" t="n">
        <v>1000</v>
      </c>
      <c r="I6341" s="31" t="n">
        <v>46279</v>
      </c>
      <c r="J6341" s="30" t="n">
        <v>1000</v>
      </c>
      <c r="K6341" s="29" t="s">
        <v>120</v>
      </c>
      <c r="L6341" s="29" t="s">
        <v>350</v>
      </c>
      <c r="M6341" s="29"/>
      <c r="N6341" s="29" t="s">
        <v>122</v>
      </c>
      <c r="O6341" s="31" t="n">
        <v>46820</v>
      </c>
      <c r="P6341" s="29" t="s">
        <v>123</v>
      </c>
      <c r="Q6341" s="29" t="n">
        <f aca="false">IFERROR(VALUE(L6341),"")</f>
        <v>6</v>
      </c>
      <c r="R6341" s="29" t="n">
        <f aca="true">IF(O6341="","",O6341-TODAY())</f>
        <v>535</v>
      </c>
      <c r="S6341" s="29" t="str">
        <f aca="false">IF(C6341="&lt;&lt; vazio &gt;&gt;","VAZIA",IF(AND(O6341&lt;&gt;"",R6341&lt;0),"VENCIDO",IF(AND(O6341&lt;&gt;"",R6341&lt;=Parametros!$B$10),"PRÓX. VENCIMENTO",IF(F6341="Q","QUALIDADE",IF(F6341="S","BLOQUEADO",IF(F6341="R","RESTRITO/DEVOLUÇÃO",IF(OR(N6341="QUAR",N6341="QRES"),"QUARENTENA",IF(OR(B6341="DESCARTE",B6341="DEVOLUÇÃO"),"DESCARTE/DEVOLUÇÃO",IF(AND(D6341="",K6341&lt;&gt;""),"SEM LOTE",IF(AND(Q6341&lt;&gt;"",Q6341&gt;=Parametros!$B$11),"PARADO/SEM GIRO","OK"))))))))))</f>
        <v>OK</v>
      </c>
      <c r="T6341" s="29" t="str">
        <f aca="false">IF(AND($S6341="PARADO/SEM GIRO",$K6341="KG",OR(Painel!$B$5="(Todos)",A6341=Painel!$B$5)*OR(Painel!$E$5="(Todos)",P6341=Painel!$E$5)),$J6341+ROW()/10000000,"")</f>
        <v/>
      </c>
      <c r="U6341" s="29" t="str">
        <f aca="false">IF(AND($S6341="VENCIDO",$K6341="KG",OR(Painel!$B$5="(Todos)",A6341=Painel!$B$5)*OR(Painel!$E$5="(Todos)",P6341=Painel!$E$5)),$J6341+ROW()/10000000,"")</f>
        <v/>
      </c>
    </row>
    <row r="6342" customFormat="false" ht="15" hidden="false" customHeight="false" outlineLevel="0" collapsed="false">
      <c r="A6342" s="29" t="s">
        <v>52</v>
      </c>
      <c r="B6342" s="29" t="s">
        <v>11912</v>
      </c>
      <c r="C6342" s="29" t="s">
        <v>909</v>
      </c>
      <c r="D6342" s="29" t="s">
        <v>8506</v>
      </c>
      <c r="E6342" s="29" t="n">
        <v>1</v>
      </c>
      <c r="F6342" s="29"/>
      <c r="G6342" s="29" t="s">
        <v>11913</v>
      </c>
      <c r="H6342" s="30" t="n">
        <v>1000</v>
      </c>
      <c r="I6342" s="31" t="n">
        <v>46279</v>
      </c>
      <c r="J6342" s="30" t="n">
        <v>1000</v>
      </c>
      <c r="K6342" s="29" t="s">
        <v>120</v>
      </c>
      <c r="L6342" s="29" t="s">
        <v>350</v>
      </c>
      <c r="M6342" s="29"/>
      <c r="N6342" s="29" t="s">
        <v>122</v>
      </c>
      <c r="O6342" s="31" t="n">
        <v>46820</v>
      </c>
      <c r="P6342" s="29" t="s">
        <v>123</v>
      </c>
      <c r="Q6342" s="29" t="n">
        <f aca="false">IFERROR(VALUE(L6342),"")</f>
        <v>6</v>
      </c>
      <c r="R6342" s="29" t="n">
        <f aca="true">IF(O6342="","",O6342-TODAY())</f>
        <v>535</v>
      </c>
      <c r="S6342" s="29" t="str">
        <f aca="false">IF(C6342="&lt;&lt; vazio &gt;&gt;","VAZIA",IF(AND(O6342&lt;&gt;"",R6342&lt;0),"VENCIDO",IF(AND(O6342&lt;&gt;"",R6342&lt;=Parametros!$B$10),"PRÓX. VENCIMENTO",IF(F6342="Q","QUALIDADE",IF(F6342="S","BLOQUEADO",IF(F6342="R","RESTRITO/DEVOLUÇÃO",IF(OR(N6342="QUAR",N6342="QRES"),"QUARENTENA",IF(OR(B6342="DESCARTE",B6342="DEVOLUÇÃO"),"DESCARTE/DEVOLUÇÃO",IF(AND(D6342="",K6342&lt;&gt;""),"SEM LOTE",IF(AND(Q6342&lt;&gt;"",Q6342&gt;=Parametros!$B$11),"PARADO/SEM GIRO","OK"))))))))))</f>
        <v>OK</v>
      </c>
      <c r="T6342" s="29" t="str">
        <f aca="false">IF(AND($S6342="PARADO/SEM GIRO",$K6342="KG",OR(Painel!$B$5="(Todos)",A6342=Painel!$B$5)*OR(Painel!$E$5="(Todos)",P6342=Painel!$E$5)),$J6342+ROW()/10000000,"")</f>
        <v/>
      </c>
      <c r="U6342" s="29" t="str">
        <f aca="false">IF(AND($S6342="VENCIDO",$K6342="KG",OR(Painel!$B$5="(Todos)",A6342=Painel!$B$5)*OR(Painel!$E$5="(Todos)",P6342=Painel!$E$5)),$J6342+ROW()/10000000,"")</f>
        <v/>
      </c>
    </row>
    <row r="6343" customFormat="false" ht="15" hidden="false" customHeight="false" outlineLevel="0" collapsed="false">
      <c r="A6343" s="29" t="s">
        <v>52</v>
      </c>
      <c r="B6343" s="29" t="s">
        <v>11914</v>
      </c>
      <c r="C6343" s="29" t="s">
        <v>454</v>
      </c>
      <c r="D6343" s="29" t="s">
        <v>455</v>
      </c>
      <c r="E6343" s="29" t="n">
        <v>1</v>
      </c>
      <c r="F6343" s="29" t="s">
        <v>268</v>
      </c>
      <c r="G6343" s="29" t="s">
        <v>11915</v>
      </c>
      <c r="H6343" s="30" t="n">
        <v>186</v>
      </c>
      <c r="I6343" s="31" t="n">
        <v>46095</v>
      </c>
      <c r="J6343" s="30" t="n">
        <v>186</v>
      </c>
      <c r="K6343" s="29" t="s">
        <v>120</v>
      </c>
      <c r="L6343" s="29" t="s">
        <v>7051</v>
      </c>
      <c r="M6343" s="29"/>
      <c r="N6343" s="29" t="s">
        <v>122</v>
      </c>
      <c r="O6343" s="31" t="n">
        <v>46394</v>
      </c>
      <c r="P6343" s="29" t="s">
        <v>123</v>
      </c>
      <c r="Q6343" s="29" t="n">
        <f aca="false">IFERROR(VALUE(L6343),"")</f>
        <v>190</v>
      </c>
      <c r="R6343" s="29" t="n">
        <f aca="true">IF(O6343="","",O6343-TODAY())</f>
        <v>109</v>
      </c>
      <c r="S6343" s="29" t="str">
        <f aca="false">IF(C6343="&lt;&lt; vazio &gt;&gt;","VAZIA",IF(AND(O6343&lt;&gt;"",R6343&lt;0),"VENCIDO",IF(AND(O6343&lt;&gt;"",R6343&lt;=Parametros!$B$10),"PRÓX. VENCIMENTO",IF(F6343="Q","QUALIDADE",IF(F6343="S","BLOQUEADO",IF(F6343="R","RESTRITO/DEVOLUÇÃO",IF(OR(N6343="QUAR",N6343="QRES"),"QUARENTENA",IF(OR(B6343="DESCARTE",B6343="DEVOLUÇÃO"),"DESCARTE/DEVOLUÇÃO",IF(AND(D6343="",K6343&lt;&gt;""),"SEM LOTE",IF(AND(Q6343&lt;&gt;"",Q6343&gt;=Parametros!$B$11),"PARADO/SEM GIRO","OK"))))))))))</f>
        <v>QUALIDADE</v>
      </c>
      <c r="T6343" s="29" t="str">
        <f aca="false">IF(AND($S6343="PARADO/SEM GIRO",$K6343="KG",OR(Painel!$B$5="(Todos)",A6343=Painel!$B$5)*OR(Painel!$E$5="(Todos)",P6343=Painel!$E$5)),$J6343+ROW()/10000000,"")</f>
        <v/>
      </c>
      <c r="U6343" s="29" t="str">
        <f aca="false">IF(AND($S6343="VENCIDO",$K6343="KG",OR(Painel!$B$5="(Todos)",A6343=Painel!$B$5)*OR(Painel!$E$5="(Todos)",P6343=Painel!$E$5)),$J6343+ROW()/10000000,"")</f>
        <v/>
      </c>
    </row>
    <row r="6344" customFormat="false" ht="15" hidden="false" customHeight="false" outlineLevel="0" collapsed="false">
      <c r="A6344" s="29" t="s">
        <v>52</v>
      </c>
      <c r="B6344" s="29" t="s">
        <v>11916</v>
      </c>
      <c r="C6344" s="29" t="s">
        <v>322</v>
      </c>
      <c r="D6344" s="29" t="s">
        <v>688</v>
      </c>
      <c r="E6344" s="29" t="n">
        <v>1</v>
      </c>
      <c r="F6344" s="29"/>
      <c r="G6344" s="29" t="s">
        <v>11917</v>
      </c>
      <c r="H6344" s="30" t="n">
        <v>999.9</v>
      </c>
      <c r="I6344" s="31" t="n">
        <v>46280</v>
      </c>
      <c r="J6344" s="30" t="n">
        <v>999.9</v>
      </c>
      <c r="K6344" s="29" t="s">
        <v>120</v>
      </c>
      <c r="L6344" s="29" t="s">
        <v>144</v>
      </c>
      <c r="M6344" s="29"/>
      <c r="N6344" s="29" t="s">
        <v>122</v>
      </c>
      <c r="O6344" s="31" t="n">
        <v>46637</v>
      </c>
      <c r="P6344" s="29" t="s">
        <v>123</v>
      </c>
      <c r="Q6344" s="29" t="n">
        <f aca="false">IFERROR(VALUE(L6344),"")</f>
        <v>5</v>
      </c>
      <c r="R6344" s="29" t="n">
        <f aca="true">IF(O6344="","",O6344-TODAY())</f>
        <v>352</v>
      </c>
      <c r="S6344" s="29" t="str">
        <f aca="false">IF(C6344="&lt;&lt; vazio &gt;&gt;","VAZIA",IF(AND(O6344&lt;&gt;"",R6344&lt;0),"VENCIDO",IF(AND(O6344&lt;&gt;"",R6344&lt;=Parametros!$B$10),"PRÓX. VENCIMENTO",IF(F6344="Q","QUALIDADE",IF(F6344="S","BLOQUEADO",IF(F6344="R","RESTRITO/DEVOLUÇÃO",IF(OR(N6344="QUAR",N6344="QRES"),"QUARENTENA",IF(OR(B6344="DESCARTE",B6344="DEVOLUÇÃO"),"DESCARTE/DEVOLUÇÃO",IF(AND(D6344="",K6344&lt;&gt;""),"SEM LOTE",IF(AND(Q6344&lt;&gt;"",Q6344&gt;=Parametros!$B$11),"PARADO/SEM GIRO","OK"))))))))))</f>
        <v>OK</v>
      </c>
      <c r="T6344" s="29" t="str">
        <f aca="false">IF(AND($S6344="PARADO/SEM GIRO",$K6344="KG",OR(Painel!$B$5="(Todos)",A6344=Painel!$B$5)*OR(Painel!$E$5="(Todos)",P6344=Painel!$E$5)),$J6344+ROW()/10000000,"")</f>
        <v/>
      </c>
      <c r="U6344" s="29" t="str">
        <f aca="false">IF(AND($S6344="VENCIDO",$K6344="KG",OR(Painel!$B$5="(Todos)",A6344=Painel!$B$5)*OR(Painel!$E$5="(Todos)",P6344=Painel!$E$5)),$J6344+ROW()/10000000,"")</f>
        <v/>
      </c>
    </row>
    <row r="6345" customFormat="false" ht="15" hidden="false" customHeight="false" outlineLevel="0" collapsed="false">
      <c r="A6345" s="29" t="s">
        <v>52</v>
      </c>
      <c r="B6345" s="29" t="s">
        <v>11918</v>
      </c>
      <c r="C6345" s="29" t="s">
        <v>157</v>
      </c>
      <c r="D6345" s="29" t="s">
        <v>3535</v>
      </c>
      <c r="E6345" s="29" t="n">
        <v>1</v>
      </c>
      <c r="F6345" s="29"/>
      <c r="G6345" s="29" t="s">
        <v>11919</v>
      </c>
      <c r="H6345" s="30" t="n">
        <v>1102.5</v>
      </c>
      <c r="I6345" s="31" t="n">
        <v>46235</v>
      </c>
      <c r="J6345" s="30" t="n">
        <v>1102.5</v>
      </c>
      <c r="K6345" s="29" t="s">
        <v>120</v>
      </c>
      <c r="L6345" s="29" t="s">
        <v>694</v>
      </c>
      <c r="M6345" s="29"/>
      <c r="N6345" s="29" t="s">
        <v>122</v>
      </c>
      <c r="O6345" s="31" t="n">
        <v>46740</v>
      </c>
      <c r="P6345" s="29" t="s">
        <v>123</v>
      </c>
      <c r="Q6345" s="29" t="n">
        <f aca="false">IFERROR(VALUE(L6345),"")</f>
        <v>50</v>
      </c>
      <c r="R6345" s="29" t="n">
        <f aca="true">IF(O6345="","",O6345-TODAY())</f>
        <v>455</v>
      </c>
      <c r="S6345" s="29" t="str">
        <f aca="false">IF(C6345="&lt;&lt; vazio &gt;&gt;","VAZIA",IF(AND(O6345&lt;&gt;"",R6345&lt;0),"VENCIDO",IF(AND(O6345&lt;&gt;"",R6345&lt;=Parametros!$B$10),"PRÓX. VENCIMENTO",IF(F6345="Q","QUALIDADE",IF(F6345="S","BLOQUEADO",IF(F6345="R","RESTRITO/DEVOLUÇÃO",IF(OR(N6345="QUAR",N6345="QRES"),"QUARENTENA",IF(OR(B6345="DESCARTE",B6345="DEVOLUÇÃO"),"DESCARTE/DEVOLUÇÃO",IF(AND(D6345="",K6345&lt;&gt;""),"SEM LOTE",IF(AND(Q6345&lt;&gt;"",Q6345&gt;=Parametros!$B$11),"PARADO/SEM GIRO","OK"))))))))))</f>
        <v>OK</v>
      </c>
      <c r="T6345" s="29" t="str">
        <f aca="false">IF(AND($S6345="PARADO/SEM GIRO",$K6345="KG",OR(Painel!$B$5="(Todos)",A6345=Painel!$B$5)*OR(Painel!$E$5="(Todos)",P6345=Painel!$E$5)),$J6345+ROW()/10000000,"")</f>
        <v/>
      </c>
      <c r="U6345" s="29" t="str">
        <f aca="false">IF(AND($S6345="VENCIDO",$K6345="KG",OR(Painel!$B$5="(Todos)",A6345=Painel!$B$5)*OR(Painel!$E$5="(Todos)",P6345=Painel!$E$5)),$J6345+ROW()/10000000,"")</f>
        <v/>
      </c>
    </row>
    <row r="6346" customFormat="false" ht="15" hidden="false" customHeight="false" outlineLevel="0" collapsed="false">
      <c r="A6346" s="29" t="s">
        <v>52</v>
      </c>
      <c r="B6346" s="29" t="s">
        <v>11920</v>
      </c>
      <c r="C6346" s="29" t="s">
        <v>662</v>
      </c>
      <c r="D6346" s="29" t="s">
        <v>820</v>
      </c>
      <c r="E6346" s="29" t="n">
        <v>1</v>
      </c>
      <c r="F6346" s="29"/>
      <c r="G6346" s="29" t="s">
        <v>11921</v>
      </c>
      <c r="H6346" s="30" t="n">
        <v>1000</v>
      </c>
      <c r="I6346" s="31" t="n">
        <v>46280</v>
      </c>
      <c r="J6346" s="30" t="n">
        <v>1000</v>
      </c>
      <c r="K6346" s="29" t="s">
        <v>120</v>
      </c>
      <c r="L6346" s="29" t="s">
        <v>144</v>
      </c>
      <c r="M6346" s="29"/>
      <c r="N6346" s="29" t="s">
        <v>122</v>
      </c>
      <c r="O6346" s="31" t="n">
        <v>46819</v>
      </c>
      <c r="P6346" s="29" t="s">
        <v>123</v>
      </c>
      <c r="Q6346" s="29" t="n">
        <f aca="false">IFERROR(VALUE(L6346),"")</f>
        <v>5</v>
      </c>
      <c r="R6346" s="29" t="n">
        <f aca="true">IF(O6346="","",O6346-TODAY())</f>
        <v>534</v>
      </c>
      <c r="S6346" s="29" t="str">
        <f aca="false">IF(C6346="&lt;&lt; vazio &gt;&gt;","VAZIA",IF(AND(O6346&lt;&gt;"",R6346&lt;0),"VENCIDO",IF(AND(O6346&lt;&gt;"",R6346&lt;=Parametros!$B$10),"PRÓX. VENCIMENTO",IF(F6346="Q","QUALIDADE",IF(F6346="S","BLOQUEADO",IF(F6346="R","RESTRITO/DEVOLUÇÃO",IF(OR(N6346="QUAR",N6346="QRES"),"QUARENTENA",IF(OR(B6346="DESCARTE",B6346="DEVOLUÇÃO"),"DESCARTE/DEVOLUÇÃO",IF(AND(D6346="",K6346&lt;&gt;""),"SEM LOTE",IF(AND(Q6346&lt;&gt;"",Q6346&gt;=Parametros!$B$11),"PARADO/SEM GIRO","OK"))))))))))</f>
        <v>OK</v>
      </c>
      <c r="T6346" s="29" t="str">
        <f aca="false">IF(AND($S6346="PARADO/SEM GIRO",$K6346="KG",OR(Painel!$B$5="(Todos)",A6346=Painel!$B$5)*OR(Painel!$E$5="(Todos)",P6346=Painel!$E$5)),$J6346+ROW()/10000000,"")</f>
        <v/>
      </c>
      <c r="U6346" s="29" t="str">
        <f aca="false">IF(AND($S6346="VENCIDO",$K6346="KG",OR(Painel!$B$5="(Todos)",A6346=Painel!$B$5)*OR(Painel!$E$5="(Todos)",P6346=Painel!$E$5)),$J6346+ROW()/10000000,"")</f>
        <v/>
      </c>
    </row>
    <row r="6347" customFormat="false" ht="15" hidden="false" customHeight="false" outlineLevel="0" collapsed="false">
      <c r="A6347" s="29" t="s">
        <v>52</v>
      </c>
      <c r="B6347" s="29" t="s">
        <v>11922</v>
      </c>
      <c r="C6347" s="29" t="s">
        <v>322</v>
      </c>
      <c r="D6347" s="29" t="s">
        <v>688</v>
      </c>
      <c r="E6347" s="29" t="n">
        <v>1</v>
      </c>
      <c r="F6347" s="29"/>
      <c r="G6347" s="29" t="s">
        <v>11923</v>
      </c>
      <c r="H6347" s="30" t="n">
        <v>999.9</v>
      </c>
      <c r="I6347" s="31" t="n">
        <v>46280</v>
      </c>
      <c r="J6347" s="30" t="n">
        <v>999.9</v>
      </c>
      <c r="K6347" s="29" t="s">
        <v>120</v>
      </c>
      <c r="L6347" s="29" t="s">
        <v>144</v>
      </c>
      <c r="M6347" s="29"/>
      <c r="N6347" s="29" t="s">
        <v>122</v>
      </c>
      <c r="O6347" s="31" t="n">
        <v>46637</v>
      </c>
      <c r="P6347" s="29" t="s">
        <v>123</v>
      </c>
      <c r="Q6347" s="29" t="n">
        <f aca="false">IFERROR(VALUE(L6347),"")</f>
        <v>5</v>
      </c>
      <c r="R6347" s="29" t="n">
        <f aca="true">IF(O6347="","",O6347-TODAY())</f>
        <v>352</v>
      </c>
      <c r="S6347" s="29" t="str">
        <f aca="false">IF(C6347="&lt;&lt; vazio &gt;&gt;","VAZIA",IF(AND(O6347&lt;&gt;"",R6347&lt;0),"VENCIDO",IF(AND(O6347&lt;&gt;"",R6347&lt;=Parametros!$B$10),"PRÓX. VENCIMENTO",IF(F6347="Q","QUALIDADE",IF(F6347="S","BLOQUEADO",IF(F6347="R","RESTRITO/DEVOLUÇÃO",IF(OR(N6347="QUAR",N6347="QRES"),"QUARENTENA",IF(OR(B6347="DESCARTE",B6347="DEVOLUÇÃO"),"DESCARTE/DEVOLUÇÃO",IF(AND(D6347="",K6347&lt;&gt;""),"SEM LOTE",IF(AND(Q6347&lt;&gt;"",Q6347&gt;=Parametros!$B$11),"PARADO/SEM GIRO","OK"))))))))))</f>
        <v>OK</v>
      </c>
      <c r="T6347" s="29" t="str">
        <f aca="false">IF(AND($S6347="PARADO/SEM GIRO",$K6347="KG",OR(Painel!$B$5="(Todos)",A6347=Painel!$B$5)*OR(Painel!$E$5="(Todos)",P6347=Painel!$E$5)),$J6347+ROW()/10000000,"")</f>
        <v/>
      </c>
      <c r="U6347" s="29" t="str">
        <f aca="false">IF(AND($S6347="VENCIDO",$K6347="KG",OR(Painel!$B$5="(Todos)",A6347=Painel!$B$5)*OR(Painel!$E$5="(Todos)",P6347=Painel!$E$5)),$J6347+ROW()/10000000,"")</f>
        <v/>
      </c>
    </row>
    <row r="6348" customFormat="false" ht="15" hidden="false" customHeight="false" outlineLevel="0" collapsed="false">
      <c r="A6348" s="29" t="s">
        <v>52</v>
      </c>
      <c r="B6348" s="29" t="s">
        <v>11924</v>
      </c>
      <c r="C6348" s="29" t="s">
        <v>876</v>
      </c>
      <c r="D6348" s="29" t="s">
        <v>11401</v>
      </c>
      <c r="E6348" s="29" t="n">
        <v>1</v>
      </c>
      <c r="F6348" s="29"/>
      <c r="G6348" s="29" t="s">
        <v>11925</v>
      </c>
      <c r="H6348" s="30" t="n">
        <v>720</v>
      </c>
      <c r="I6348" s="31" t="n">
        <v>46276</v>
      </c>
      <c r="J6348" s="30" t="n">
        <v>720</v>
      </c>
      <c r="K6348" s="29" t="s">
        <v>120</v>
      </c>
      <c r="L6348" s="29" t="s">
        <v>133</v>
      </c>
      <c r="M6348" s="29"/>
      <c r="N6348" s="29" t="s">
        <v>122</v>
      </c>
      <c r="O6348" s="31" t="n">
        <v>46819</v>
      </c>
      <c r="P6348" s="29" t="s">
        <v>123</v>
      </c>
      <c r="Q6348" s="29" t="n">
        <f aca="false">IFERROR(VALUE(L6348),"")</f>
        <v>9</v>
      </c>
      <c r="R6348" s="29" t="n">
        <f aca="true">IF(O6348="","",O6348-TODAY())</f>
        <v>534</v>
      </c>
      <c r="S6348" s="29" t="str">
        <f aca="false">IF(C6348="&lt;&lt; vazio &gt;&gt;","VAZIA",IF(AND(O6348&lt;&gt;"",R6348&lt;0),"VENCIDO",IF(AND(O6348&lt;&gt;"",R6348&lt;=Parametros!$B$10),"PRÓX. VENCIMENTO",IF(F6348="Q","QUALIDADE",IF(F6348="S","BLOQUEADO",IF(F6348="R","RESTRITO/DEVOLUÇÃO",IF(OR(N6348="QUAR",N6348="QRES"),"QUARENTENA",IF(OR(B6348="DESCARTE",B6348="DEVOLUÇÃO"),"DESCARTE/DEVOLUÇÃO",IF(AND(D6348="",K6348&lt;&gt;""),"SEM LOTE",IF(AND(Q6348&lt;&gt;"",Q6348&gt;=Parametros!$B$11),"PARADO/SEM GIRO","OK"))))))))))</f>
        <v>OK</v>
      </c>
      <c r="T6348" s="29" t="str">
        <f aca="false">IF(AND($S6348="PARADO/SEM GIRO",$K6348="KG",OR(Painel!$B$5="(Todos)",A6348=Painel!$B$5)*OR(Painel!$E$5="(Todos)",P6348=Painel!$E$5)),$J6348+ROW()/10000000,"")</f>
        <v/>
      </c>
      <c r="U6348" s="29" t="str">
        <f aca="false">IF(AND($S6348="VENCIDO",$K6348="KG",OR(Painel!$B$5="(Todos)",A6348=Painel!$B$5)*OR(Painel!$E$5="(Todos)",P6348=Painel!$E$5)),$J6348+ROW()/10000000,"")</f>
        <v/>
      </c>
    </row>
    <row r="6349" customFormat="false" ht="15" hidden="false" customHeight="false" outlineLevel="0" collapsed="false">
      <c r="A6349" s="29" t="s">
        <v>52</v>
      </c>
      <c r="B6349" s="29" t="s">
        <v>11926</v>
      </c>
      <c r="C6349" s="29" t="s">
        <v>115</v>
      </c>
      <c r="D6349" s="29"/>
      <c r="E6349" s="29" t="n">
        <v>0</v>
      </c>
      <c r="F6349" s="29"/>
      <c r="G6349" s="29"/>
      <c r="H6349" s="30" t="n">
        <v>0</v>
      </c>
      <c r="I6349" s="29"/>
      <c r="J6349" s="30" t="n">
        <v>0</v>
      </c>
      <c r="K6349" s="29"/>
      <c r="L6349" s="29" t="s">
        <v>116</v>
      </c>
      <c r="M6349" s="29"/>
      <c r="N6349" s="29"/>
      <c r="O6349" s="29"/>
      <c r="P6349" s="29"/>
      <c r="Q6349" s="29" t="n">
        <f aca="false">IFERROR(VALUE(L6349),"")</f>
        <v>0</v>
      </c>
      <c r="R6349" s="29" t="str">
        <f aca="true">IF(O6349="","",O6349-TODAY())</f>
        <v/>
      </c>
      <c r="S6349" s="29" t="str">
        <f aca="false">IF(C6349="&lt;&lt; vazio &gt;&gt;","VAZIA",IF(AND(O6349&lt;&gt;"",R6349&lt;0),"VENCIDO",IF(AND(O6349&lt;&gt;"",R6349&lt;=Parametros!$B$10),"PRÓX. VENCIMENTO",IF(F6349="Q","QUALIDADE",IF(F6349="S","BLOQUEADO",IF(F6349="R","RESTRITO/DEVOLUÇÃO",IF(OR(N6349="QUAR",N6349="QRES"),"QUARENTENA",IF(OR(B6349="DESCARTE",B6349="DEVOLUÇÃO"),"DESCARTE/DEVOLUÇÃO",IF(AND(D6349="",K6349&lt;&gt;""),"SEM LOTE",IF(AND(Q6349&lt;&gt;"",Q6349&gt;=Parametros!$B$11),"PARADO/SEM GIRO","OK"))))))))))</f>
        <v>VAZIA</v>
      </c>
      <c r="T6349" s="29" t="str">
        <f aca="false">IF(AND($S6349="PARADO/SEM GIRO",$K6349="KG",OR(Painel!$B$5="(Todos)",A6349=Painel!$B$5)*OR(Painel!$E$5="(Todos)",P6349=Painel!$E$5)),$J6349+ROW()/10000000,"")</f>
        <v/>
      </c>
      <c r="U6349" s="29" t="str">
        <f aca="false">IF(AND($S6349="VENCIDO",$K6349="KG",OR(Painel!$B$5="(Todos)",A6349=Painel!$B$5)*OR(Painel!$E$5="(Todos)",P6349=Painel!$E$5)),$J6349+ROW()/10000000,"")</f>
        <v/>
      </c>
    </row>
    <row r="6350" customFormat="false" ht="15" hidden="false" customHeight="false" outlineLevel="0" collapsed="false">
      <c r="A6350" s="29" t="s">
        <v>52</v>
      </c>
      <c r="B6350" s="29" t="s">
        <v>11927</v>
      </c>
      <c r="C6350" s="29" t="s">
        <v>418</v>
      </c>
      <c r="D6350" s="29" t="s">
        <v>419</v>
      </c>
      <c r="E6350" s="29" t="n">
        <v>1</v>
      </c>
      <c r="F6350" s="29"/>
      <c r="G6350" s="29" t="s">
        <v>11928</v>
      </c>
      <c r="H6350" s="30" t="n">
        <v>590.4</v>
      </c>
      <c r="I6350" s="31" t="n">
        <v>46282</v>
      </c>
      <c r="J6350" s="30" t="n">
        <v>590.4</v>
      </c>
      <c r="K6350" s="29" t="s">
        <v>120</v>
      </c>
      <c r="L6350" s="29" t="s">
        <v>400</v>
      </c>
      <c r="M6350" s="29"/>
      <c r="N6350" s="29" t="s">
        <v>122</v>
      </c>
      <c r="O6350" s="31" t="n">
        <v>46566</v>
      </c>
      <c r="P6350" s="29" t="s">
        <v>123</v>
      </c>
      <c r="Q6350" s="29" t="n">
        <f aca="false">IFERROR(VALUE(L6350),"")</f>
        <v>3</v>
      </c>
      <c r="R6350" s="29" t="n">
        <f aca="true">IF(O6350="","",O6350-TODAY())</f>
        <v>281</v>
      </c>
      <c r="S6350" s="29" t="str">
        <f aca="false">IF(C6350="&lt;&lt; vazio &gt;&gt;","VAZIA",IF(AND(O6350&lt;&gt;"",R6350&lt;0),"VENCIDO",IF(AND(O6350&lt;&gt;"",R6350&lt;=Parametros!$B$10),"PRÓX. VENCIMENTO",IF(F6350="Q","QUALIDADE",IF(F6350="S","BLOQUEADO",IF(F6350="R","RESTRITO/DEVOLUÇÃO",IF(OR(N6350="QUAR",N6350="QRES"),"QUARENTENA",IF(OR(B6350="DESCARTE",B6350="DEVOLUÇÃO"),"DESCARTE/DEVOLUÇÃO",IF(AND(D6350="",K6350&lt;&gt;""),"SEM LOTE",IF(AND(Q6350&lt;&gt;"",Q6350&gt;=Parametros!$B$11),"PARADO/SEM GIRO","OK"))))))))))</f>
        <v>OK</v>
      </c>
      <c r="T6350" s="29" t="str">
        <f aca="false">IF(AND($S6350="PARADO/SEM GIRO",$K6350="KG",OR(Painel!$B$5="(Todos)",A6350=Painel!$B$5)*OR(Painel!$E$5="(Todos)",P6350=Painel!$E$5)),$J6350+ROW()/10000000,"")</f>
        <v/>
      </c>
      <c r="U6350" s="29" t="str">
        <f aca="false">IF(AND($S6350="VENCIDO",$K6350="KG",OR(Painel!$B$5="(Todos)",A6350=Painel!$B$5)*OR(Painel!$E$5="(Todos)",P6350=Painel!$E$5)),$J6350+ROW()/10000000,"")</f>
        <v/>
      </c>
    </row>
    <row r="6351" customFormat="false" ht="15" hidden="false" customHeight="false" outlineLevel="0" collapsed="false">
      <c r="A6351" s="29" t="s">
        <v>52</v>
      </c>
      <c r="B6351" s="29" t="s">
        <v>11929</v>
      </c>
      <c r="C6351" s="29" t="s">
        <v>418</v>
      </c>
      <c r="D6351" s="29" t="s">
        <v>419</v>
      </c>
      <c r="E6351" s="29" t="n">
        <v>1</v>
      </c>
      <c r="F6351" s="29"/>
      <c r="G6351" s="29" t="s">
        <v>11930</v>
      </c>
      <c r="H6351" s="30" t="n">
        <v>590.4</v>
      </c>
      <c r="I6351" s="31" t="n">
        <v>46282</v>
      </c>
      <c r="J6351" s="30" t="n">
        <v>590.4</v>
      </c>
      <c r="K6351" s="29" t="s">
        <v>120</v>
      </c>
      <c r="L6351" s="29" t="s">
        <v>400</v>
      </c>
      <c r="M6351" s="29"/>
      <c r="N6351" s="29" t="s">
        <v>122</v>
      </c>
      <c r="O6351" s="31" t="n">
        <v>46566</v>
      </c>
      <c r="P6351" s="29" t="s">
        <v>123</v>
      </c>
      <c r="Q6351" s="29" t="n">
        <f aca="false">IFERROR(VALUE(L6351),"")</f>
        <v>3</v>
      </c>
      <c r="R6351" s="29" t="n">
        <f aca="true">IF(O6351="","",O6351-TODAY())</f>
        <v>281</v>
      </c>
      <c r="S6351" s="29" t="str">
        <f aca="false">IF(C6351="&lt;&lt; vazio &gt;&gt;","VAZIA",IF(AND(O6351&lt;&gt;"",R6351&lt;0),"VENCIDO",IF(AND(O6351&lt;&gt;"",R6351&lt;=Parametros!$B$10),"PRÓX. VENCIMENTO",IF(F6351="Q","QUALIDADE",IF(F6351="S","BLOQUEADO",IF(F6351="R","RESTRITO/DEVOLUÇÃO",IF(OR(N6351="QUAR",N6351="QRES"),"QUARENTENA",IF(OR(B6351="DESCARTE",B6351="DEVOLUÇÃO"),"DESCARTE/DEVOLUÇÃO",IF(AND(D6351="",K6351&lt;&gt;""),"SEM LOTE",IF(AND(Q6351&lt;&gt;"",Q6351&gt;=Parametros!$B$11),"PARADO/SEM GIRO","OK"))))))))))</f>
        <v>OK</v>
      </c>
      <c r="T6351" s="29" t="str">
        <f aca="false">IF(AND($S6351="PARADO/SEM GIRO",$K6351="KG",OR(Painel!$B$5="(Todos)",A6351=Painel!$B$5)*OR(Painel!$E$5="(Todos)",P6351=Painel!$E$5)),$J6351+ROW()/10000000,"")</f>
        <v/>
      </c>
      <c r="U6351" s="29" t="str">
        <f aca="false">IF(AND($S6351="VENCIDO",$K6351="KG",OR(Painel!$B$5="(Todos)",A6351=Painel!$B$5)*OR(Painel!$E$5="(Todos)",P6351=Painel!$E$5)),$J6351+ROW()/10000000,"")</f>
        <v/>
      </c>
    </row>
    <row r="6352" customFormat="false" ht="15" hidden="false" customHeight="false" outlineLevel="0" collapsed="false">
      <c r="A6352" s="29" t="s">
        <v>52</v>
      </c>
      <c r="B6352" s="29" t="s">
        <v>11931</v>
      </c>
      <c r="C6352" s="29" t="s">
        <v>909</v>
      </c>
      <c r="D6352" s="29" t="s">
        <v>8506</v>
      </c>
      <c r="E6352" s="29" t="n">
        <v>1</v>
      </c>
      <c r="F6352" s="29"/>
      <c r="G6352" s="29" t="s">
        <v>11932</v>
      </c>
      <c r="H6352" s="30" t="n">
        <v>1000</v>
      </c>
      <c r="I6352" s="31" t="n">
        <v>46279</v>
      </c>
      <c r="J6352" s="30" t="n">
        <v>1000</v>
      </c>
      <c r="K6352" s="29" t="s">
        <v>120</v>
      </c>
      <c r="L6352" s="29" t="s">
        <v>350</v>
      </c>
      <c r="M6352" s="29"/>
      <c r="N6352" s="29" t="s">
        <v>122</v>
      </c>
      <c r="O6352" s="31" t="n">
        <v>46820</v>
      </c>
      <c r="P6352" s="29" t="s">
        <v>123</v>
      </c>
      <c r="Q6352" s="29" t="n">
        <f aca="false">IFERROR(VALUE(L6352),"")</f>
        <v>6</v>
      </c>
      <c r="R6352" s="29" t="n">
        <f aca="true">IF(O6352="","",O6352-TODAY())</f>
        <v>535</v>
      </c>
      <c r="S6352" s="29" t="str">
        <f aca="false">IF(C6352="&lt;&lt; vazio &gt;&gt;","VAZIA",IF(AND(O6352&lt;&gt;"",R6352&lt;0),"VENCIDO",IF(AND(O6352&lt;&gt;"",R6352&lt;=Parametros!$B$10),"PRÓX. VENCIMENTO",IF(F6352="Q","QUALIDADE",IF(F6352="S","BLOQUEADO",IF(F6352="R","RESTRITO/DEVOLUÇÃO",IF(OR(N6352="QUAR",N6352="QRES"),"QUARENTENA",IF(OR(B6352="DESCARTE",B6352="DEVOLUÇÃO"),"DESCARTE/DEVOLUÇÃO",IF(AND(D6352="",K6352&lt;&gt;""),"SEM LOTE",IF(AND(Q6352&lt;&gt;"",Q6352&gt;=Parametros!$B$11),"PARADO/SEM GIRO","OK"))))))))))</f>
        <v>OK</v>
      </c>
      <c r="T6352" s="29" t="str">
        <f aca="false">IF(AND($S6352="PARADO/SEM GIRO",$K6352="KG",OR(Painel!$B$5="(Todos)",A6352=Painel!$B$5)*OR(Painel!$E$5="(Todos)",P6352=Painel!$E$5)),$J6352+ROW()/10000000,"")</f>
        <v/>
      </c>
      <c r="U6352" s="29" t="str">
        <f aca="false">IF(AND($S6352="VENCIDO",$K6352="KG",OR(Painel!$B$5="(Todos)",A6352=Painel!$B$5)*OR(Painel!$E$5="(Todos)",P6352=Painel!$E$5)),$J6352+ROW()/10000000,"")</f>
        <v/>
      </c>
    </row>
    <row r="6353" customFormat="false" ht="15" hidden="false" customHeight="false" outlineLevel="0" collapsed="false">
      <c r="A6353" s="29" t="s">
        <v>52</v>
      </c>
      <c r="B6353" s="29" t="s">
        <v>11933</v>
      </c>
      <c r="C6353" s="29" t="s">
        <v>876</v>
      </c>
      <c r="D6353" s="29" t="s">
        <v>7430</v>
      </c>
      <c r="E6353" s="29" t="n">
        <v>1</v>
      </c>
      <c r="F6353" s="29"/>
      <c r="G6353" s="29" t="s">
        <v>11934</v>
      </c>
      <c r="H6353" s="30" t="n">
        <v>720</v>
      </c>
      <c r="I6353" s="31" t="n">
        <v>46279</v>
      </c>
      <c r="J6353" s="30" t="n">
        <v>720</v>
      </c>
      <c r="K6353" s="29" t="s">
        <v>120</v>
      </c>
      <c r="L6353" s="29" t="s">
        <v>350</v>
      </c>
      <c r="M6353" s="29"/>
      <c r="N6353" s="29" t="s">
        <v>122</v>
      </c>
      <c r="O6353" s="31" t="n">
        <v>46820</v>
      </c>
      <c r="P6353" s="29" t="s">
        <v>123</v>
      </c>
      <c r="Q6353" s="29" t="n">
        <f aca="false">IFERROR(VALUE(L6353),"")</f>
        <v>6</v>
      </c>
      <c r="R6353" s="29" t="n">
        <f aca="true">IF(O6353="","",O6353-TODAY())</f>
        <v>535</v>
      </c>
      <c r="S6353" s="29" t="str">
        <f aca="false">IF(C6353="&lt;&lt; vazio &gt;&gt;","VAZIA",IF(AND(O6353&lt;&gt;"",R6353&lt;0),"VENCIDO",IF(AND(O6353&lt;&gt;"",R6353&lt;=Parametros!$B$10),"PRÓX. VENCIMENTO",IF(F6353="Q","QUALIDADE",IF(F6353="S","BLOQUEADO",IF(F6353="R","RESTRITO/DEVOLUÇÃO",IF(OR(N6353="QUAR",N6353="QRES"),"QUARENTENA",IF(OR(B6353="DESCARTE",B6353="DEVOLUÇÃO"),"DESCARTE/DEVOLUÇÃO",IF(AND(D6353="",K6353&lt;&gt;""),"SEM LOTE",IF(AND(Q6353&lt;&gt;"",Q6353&gt;=Parametros!$B$11),"PARADO/SEM GIRO","OK"))))))))))</f>
        <v>OK</v>
      </c>
      <c r="T6353" s="29" t="str">
        <f aca="false">IF(AND($S6353="PARADO/SEM GIRO",$K6353="KG",OR(Painel!$B$5="(Todos)",A6353=Painel!$B$5)*OR(Painel!$E$5="(Todos)",P6353=Painel!$E$5)),$J6353+ROW()/10000000,"")</f>
        <v/>
      </c>
      <c r="U6353" s="29" t="str">
        <f aca="false">IF(AND($S6353="VENCIDO",$K6353="KG",OR(Painel!$B$5="(Todos)",A6353=Painel!$B$5)*OR(Painel!$E$5="(Todos)",P6353=Painel!$E$5)),$J6353+ROW()/10000000,"")</f>
        <v/>
      </c>
    </row>
    <row r="6354" customFormat="false" ht="15" hidden="false" customHeight="false" outlineLevel="0" collapsed="false">
      <c r="A6354" s="29" t="s">
        <v>52</v>
      </c>
      <c r="B6354" s="29" t="s">
        <v>11935</v>
      </c>
      <c r="C6354" s="29" t="s">
        <v>876</v>
      </c>
      <c r="D6354" s="29" t="s">
        <v>7430</v>
      </c>
      <c r="E6354" s="29" t="n">
        <v>1</v>
      </c>
      <c r="F6354" s="29"/>
      <c r="G6354" s="29" t="s">
        <v>11936</v>
      </c>
      <c r="H6354" s="30" t="n">
        <v>720</v>
      </c>
      <c r="I6354" s="31" t="n">
        <v>46279</v>
      </c>
      <c r="J6354" s="30" t="n">
        <v>720</v>
      </c>
      <c r="K6354" s="29" t="s">
        <v>120</v>
      </c>
      <c r="L6354" s="29" t="s">
        <v>350</v>
      </c>
      <c r="M6354" s="29"/>
      <c r="N6354" s="29" t="s">
        <v>122</v>
      </c>
      <c r="O6354" s="31" t="n">
        <v>46820</v>
      </c>
      <c r="P6354" s="29" t="s">
        <v>123</v>
      </c>
      <c r="Q6354" s="29" t="n">
        <f aca="false">IFERROR(VALUE(L6354),"")</f>
        <v>6</v>
      </c>
      <c r="R6354" s="29" t="n">
        <f aca="true">IF(O6354="","",O6354-TODAY())</f>
        <v>535</v>
      </c>
      <c r="S6354" s="29" t="str">
        <f aca="false">IF(C6354="&lt;&lt; vazio &gt;&gt;","VAZIA",IF(AND(O6354&lt;&gt;"",R6354&lt;0),"VENCIDO",IF(AND(O6354&lt;&gt;"",R6354&lt;=Parametros!$B$10),"PRÓX. VENCIMENTO",IF(F6354="Q","QUALIDADE",IF(F6354="S","BLOQUEADO",IF(F6354="R","RESTRITO/DEVOLUÇÃO",IF(OR(N6354="QUAR",N6354="QRES"),"QUARENTENA",IF(OR(B6354="DESCARTE",B6354="DEVOLUÇÃO"),"DESCARTE/DEVOLUÇÃO",IF(AND(D6354="",K6354&lt;&gt;""),"SEM LOTE",IF(AND(Q6354&lt;&gt;"",Q6354&gt;=Parametros!$B$11),"PARADO/SEM GIRO","OK"))))))))))</f>
        <v>OK</v>
      </c>
      <c r="T6354" s="29" t="str">
        <f aca="false">IF(AND($S6354="PARADO/SEM GIRO",$K6354="KG",OR(Painel!$B$5="(Todos)",A6354=Painel!$B$5)*OR(Painel!$E$5="(Todos)",P6354=Painel!$E$5)),$J6354+ROW()/10000000,"")</f>
        <v/>
      </c>
      <c r="U6354" s="29" t="str">
        <f aca="false">IF(AND($S6354="VENCIDO",$K6354="KG",OR(Painel!$B$5="(Todos)",A6354=Painel!$B$5)*OR(Painel!$E$5="(Todos)",P6354=Painel!$E$5)),$J6354+ROW()/10000000,"")</f>
        <v/>
      </c>
    </row>
    <row r="6355" customFormat="false" ht="15" hidden="false" customHeight="false" outlineLevel="0" collapsed="false">
      <c r="A6355" s="29" t="s">
        <v>52</v>
      </c>
      <c r="B6355" s="29" t="s">
        <v>11937</v>
      </c>
      <c r="C6355" s="29" t="s">
        <v>594</v>
      </c>
      <c r="D6355" s="29" t="s">
        <v>10088</v>
      </c>
      <c r="E6355" s="29" t="n">
        <v>1</v>
      </c>
      <c r="F6355" s="29"/>
      <c r="G6355" s="29" t="s">
        <v>11938</v>
      </c>
      <c r="H6355" s="30" t="n">
        <v>600</v>
      </c>
      <c r="I6355" s="31" t="n">
        <v>46183</v>
      </c>
      <c r="J6355" s="30" t="n">
        <v>600</v>
      </c>
      <c r="K6355" s="29" t="s">
        <v>120</v>
      </c>
      <c r="L6355" s="29" t="s">
        <v>1096</v>
      </c>
      <c r="M6355" s="29"/>
      <c r="N6355" s="29" t="s">
        <v>122</v>
      </c>
      <c r="O6355" s="31" t="n">
        <v>46438</v>
      </c>
      <c r="P6355" s="29" t="s">
        <v>123</v>
      </c>
      <c r="Q6355" s="29" t="n">
        <f aca="false">IFERROR(VALUE(L6355),"")</f>
        <v>102</v>
      </c>
      <c r="R6355" s="29" t="n">
        <f aca="true">IF(O6355="","",O6355-TODAY())</f>
        <v>153</v>
      </c>
      <c r="S6355" s="29" t="str">
        <f aca="false">IF(C6355="&lt;&lt; vazio &gt;&gt;","VAZIA",IF(AND(O6355&lt;&gt;"",R6355&lt;0),"VENCIDO",IF(AND(O6355&lt;&gt;"",R6355&lt;=Parametros!$B$10),"PRÓX. VENCIMENTO",IF(F6355="Q","QUALIDADE",IF(F6355="S","BLOQUEADO",IF(F6355="R","RESTRITO/DEVOLUÇÃO",IF(OR(N6355="QUAR",N6355="QRES"),"QUARENTENA",IF(OR(B6355="DESCARTE",B6355="DEVOLUÇÃO"),"DESCARTE/DEVOLUÇÃO",IF(AND(D6355="",K6355&lt;&gt;""),"SEM LOTE",IF(AND(Q6355&lt;&gt;"",Q6355&gt;=Parametros!$B$11),"PARADO/SEM GIRO","OK"))))))))))</f>
        <v>PARADO/SEM GIRO</v>
      </c>
      <c r="T6355" s="29" t="n">
        <f aca="false">IF(AND($S6355="PARADO/SEM GIRO",$K6355="KG",OR(Painel!$B$5="(Todos)",A6355=Painel!$B$5)*OR(Painel!$E$5="(Todos)",P6355=Painel!$E$5)),$J6355+ROW()/10000000,"")</f>
        <v>600.0006355</v>
      </c>
      <c r="U6355" s="29" t="str">
        <f aca="false">IF(AND($S6355="VENCIDO",$K6355="KG",OR(Painel!$B$5="(Todos)",A6355=Painel!$B$5)*OR(Painel!$E$5="(Todos)",P6355=Painel!$E$5)),$J6355+ROW()/10000000,"")</f>
        <v/>
      </c>
    </row>
    <row r="6356" customFormat="false" ht="15" hidden="false" customHeight="false" outlineLevel="0" collapsed="false">
      <c r="A6356" s="29" t="s">
        <v>52</v>
      </c>
      <c r="B6356" s="29" t="s">
        <v>11939</v>
      </c>
      <c r="C6356" s="29" t="s">
        <v>10698</v>
      </c>
      <c r="D6356" s="29" t="s">
        <v>11733</v>
      </c>
      <c r="E6356" s="29" t="n">
        <v>1</v>
      </c>
      <c r="F6356" s="29"/>
      <c r="G6356" s="29" t="s">
        <v>11940</v>
      </c>
      <c r="H6356" s="30" t="n">
        <v>300</v>
      </c>
      <c r="I6356" s="31" t="n">
        <v>46192</v>
      </c>
      <c r="J6356" s="30" t="n">
        <v>300</v>
      </c>
      <c r="K6356" s="29" t="s">
        <v>120</v>
      </c>
      <c r="L6356" s="29" t="s">
        <v>3802</v>
      </c>
      <c r="M6356" s="29"/>
      <c r="N6356" s="29" t="s">
        <v>122</v>
      </c>
      <c r="O6356" s="31" t="n">
        <v>46501</v>
      </c>
      <c r="P6356" s="29" t="s">
        <v>123</v>
      </c>
      <c r="Q6356" s="29" t="n">
        <f aca="false">IFERROR(VALUE(L6356),"")</f>
        <v>93</v>
      </c>
      <c r="R6356" s="29" t="n">
        <f aca="true">IF(O6356="","",O6356-TODAY())</f>
        <v>216</v>
      </c>
      <c r="S6356" s="29" t="str">
        <f aca="false">IF(C6356="&lt;&lt; vazio &gt;&gt;","VAZIA",IF(AND(O6356&lt;&gt;"",R6356&lt;0),"VENCIDO",IF(AND(O6356&lt;&gt;"",R6356&lt;=Parametros!$B$10),"PRÓX. VENCIMENTO",IF(F6356="Q","QUALIDADE",IF(F6356="S","BLOQUEADO",IF(F6356="R","RESTRITO/DEVOLUÇÃO",IF(OR(N6356="QUAR",N6356="QRES"),"QUARENTENA",IF(OR(B6356="DESCARTE",B6356="DEVOLUÇÃO"),"DESCARTE/DEVOLUÇÃO",IF(AND(D6356="",K6356&lt;&gt;""),"SEM LOTE",IF(AND(Q6356&lt;&gt;"",Q6356&gt;=Parametros!$B$11),"PARADO/SEM GIRO","OK"))))))))))</f>
        <v>PARADO/SEM GIRO</v>
      </c>
      <c r="T6356" s="29" t="n">
        <f aca="false">IF(AND($S6356="PARADO/SEM GIRO",$K6356="KG",OR(Painel!$B$5="(Todos)",A6356=Painel!$B$5)*OR(Painel!$E$5="(Todos)",P6356=Painel!$E$5)),$J6356+ROW()/10000000,"")</f>
        <v>300.0006356</v>
      </c>
      <c r="U6356" s="29" t="str">
        <f aca="false">IF(AND($S6356="VENCIDO",$K6356="KG",OR(Painel!$B$5="(Todos)",A6356=Painel!$B$5)*OR(Painel!$E$5="(Todos)",P6356=Painel!$E$5)),$J6356+ROW()/10000000,"")</f>
        <v/>
      </c>
    </row>
    <row r="6357" customFormat="false" ht="15" hidden="false" customHeight="false" outlineLevel="0" collapsed="false">
      <c r="A6357" s="29" t="s">
        <v>52</v>
      </c>
      <c r="B6357" s="29" t="s">
        <v>11941</v>
      </c>
      <c r="C6357" s="29" t="s">
        <v>313</v>
      </c>
      <c r="D6357" s="29" t="s">
        <v>457</v>
      </c>
      <c r="E6357" s="29" t="n">
        <v>1</v>
      </c>
      <c r="F6357" s="29"/>
      <c r="G6357" s="29" t="s">
        <v>11942</v>
      </c>
      <c r="H6357" s="30" t="n">
        <v>999.9</v>
      </c>
      <c r="I6357" s="31" t="n">
        <v>46217</v>
      </c>
      <c r="J6357" s="30" t="n">
        <v>999.9</v>
      </c>
      <c r="K6357" s="29" t="s">
        <v>120</v>
      </c>
      <c r="L6357" s="29" t="s">
        <v>2586</v>
      </c>
      <c r="M6357" s="29"/>
      <c r="N6357" s="29" t="s">
        <v>122</v>
      </c>
      <c r="O6357" s="31" t="n">
        <v>46761</v>
      </c>
      <c r="P6357" s="29" t="s">
        <v>123</v>
      </c>
      <c r="Q6357" s="29" t="n">
        <f aca="false">IFERROR(VALUE(L6357),"")</f>
        <v>68</v>
      </c>
      <c r="R6357" s="29" t="n">
        <f aca="true">IF(O6357="","",O6357-TODAY())</f>
        <v>476</v>
      </c>
      <c r="S6357" s="29" t="str">
        <f aca="false">IF(C6357="&lt;&lt; vazio &gt;&gt;","VAZIA",IF(AND(O6357&lt;&gt;"",R6357&lt;0),"VENCIDO",IF(AND(O6357&lt;&gt;"",R6357&lt;=Parametros!$B$10),"PRÓX. VENCIMENTO",IF(F6357="Q","QUALIDADE",IF(F6357="S","BLOQUEADO",IF(F6357="R","RESTRITO/DEVOLUÇÃO",IF(OR(N6357="QUAR",N6357="QRES"),"QUARENTENA",IF(OR(B6357="DESCARTE",B6357="DEVOLUÇÃO"),"DESCARTE/DEVOLUÇÃO",IF(AND(D6357="",K6357&lt;&gt;""),"SEM LOTE",IF(AND(Q6357&lt;&gt;"",Q6357&gt;=Parametros!$B$11),"PARADO/SEM GIRO","OK"))))))))))</f>
        <v>OK</v>
      </c>
      <c r="T6357" s="29" t="str">
        <f aca="false">IF(AND($S6357="PARADO/SEM GIRO",$K6357="KG",OR(Painel!$B$5="(Todos)",A6357=Painel!$B$5)*OR(Painel!$E$5="(Todos)",P6357=Painel!$E$5)),$J6357+ROW()/10000000,"")</f>
        <v/>
      </c>
      <c r="U6357" s="29" t="str">
        <f aca="false">IF(AND($S6357="VENCIDO",$K6357="KG",OR(Painel!$B$5="(Todos)",A6357=Painel!$B$5)*OR(Painel!$E$5="(Todos)",P6357=Painel!$E$5)),$J6357+ROW()/10000000,"")</f>
        <v/>
      </c>
    </row>
    <row r="6358" customFormat="false" ht="15" hidden="false" customHeight="false" outlineLevel="0" collapsed="false">
      <c r="A6358" s="29" t="s">
        <v>52</v>
      </c>
      <c r="B6358" s="29" t="s">
        <v>11943</v>
      </c>
      <c r="C6358" s="29" t="s">
        <v>5519</v>
      </c>
      <c r="D6358" s="29" t="s">
        <v>5520</v>
      </c>
      <c r="E6358" s="29" t="n">
        <v>1</v>
      </c>
      <c r="F6358" s="29"/>
      <c r="G6358" s="29" t="s">
        <v>11944</v>
      </c>
      <c r="H6358" s="30" t="n">
        <v>240</v>
      </c>
      <c r="I6358" s="31" t="n">
        <v>46252</v>
      </c>
      <c r="J6358" s="30" t="n">
        <v>240</v>
      </c>
      <c r="K6358" s="29" t="s">
        <v>120</v>
      </c>
      <c r="L6358" s="29" t="s">
        <v>2045</v>
      </c>
      <c r="M6358" s="29"/>
      <c r="N6358" s="29" t="s">
        <v>122</v>
      </c>
      <c r="O6358" s="31" t="n">
        <v>46823</v>
      </c>
      <c r="P6358" s="29" t="s">
        <v>123</v>
      </c>
      <c r="Q6358" s="29" t="n">
        <f aca="false">IFERROR(VALUE(L6358),"")</f>
        <v>33</v>
      </c>
      <c r="R6358" s="29" t="n">
        <f aca="true">IF(O6358="","",O6358-TODAY())</f>
        <v>538</v>
      </c>
      <c r="S6358" s="29" t="str">
        <f aca="false">IF(C6358="&lt;&lt; vazio &gt;&gt;","VAZIA",IF(AND(O6358&lt;&gt;"",R6358&lt;0),"VENCIDO",IF(AND(O6358&lt;&gt;"",R6358&lt;=Parametros!$B$10),"PRÓX. VENCIMENTO",IF(F6358="Q","QUALIDADE",IF(F6358="S","BLOQUEADO",IF(F6358="R","RESTRITO/DEVOLUÇÃO",IF(OR(N6358="QUAR",N6358="QRES"),"QUARENTENA",IF(OR(B6358="DESCARTE",B6358="DEVOLUÇÃO"),"DESCARTE/DEVOLUÇÃO",IF(AND(D6358="",K6358&lt;&gt;""),"SEM LOTE",IF(AND(Q6358&lt;&gt;"",Q6358&gt;=Parametros!$B$11),"PARADO/SEM GIRO","OK"))))))))))</f>
        <v>OK</v>
      </c>
      <c r="T6358" s="29" t="str">
        <f aca="false">IF(AND($S6358="PARADO/SEM GIRO",$K6358="KG",OR(Painel!$B$5="(Todos)",A6358=Painel!$B$5)*OR(Painel!$E$5="(Todos)",P6358=Painel!$E$5)),$J6358+ROW()/10000000,"")</f>
        <v/>
      </c>
      <c r="U6358" s="29" t="str">
        <f aca="false">IF(AND($S6358="VENCIDO",$K6358="KG",OR(Painel!$B$5="(Todos)",A6358=Painel!$B$5)*OR(Painel!$E$5="(Todos)",P6358=Painel!$E$5)),$J6358+ROW()/10000000,"")</f>
        <v/>
      </c>
    </row>
    <row r="6359" customFormat="false" ht="15" hidden="false" customHeight="false" outlineLevel="0" collapsed="false">
      <c r="A6359" s="29" t="s">
        <v>52</v>
      </c>
      <c r="B6359" s="29" t="s">
        <v>11945</v>
      </c>
      <c r="C6359" s="29" t="s">
        <v>247</v>
      </c>
      <c r="D6359" s="29" t="s">
        <v>7519</v>
      </c>
      <c r="E6359" s="29" t="n">
        <v>1</v>
      </c>
      <c r="F6359" s="29"/>
      <c r="G6359" s="29" t="s">
        <v>11946</v>
      </c>
      <c r="H6359" s="30" t="n">
        <v>800</v>
      </c>
      <c r="I6359" s="31" t="n">
        <v>46185</v>
      </c>
      <c r="J6359" s="30" t="n">
        <v>800</v>
      </c>
      <c r="K6359" s="29" t="s">
        <v>120</v>
      </c>
      <c r="L6359" s="29" t="s">
        <v>1617</v>
      </c>
      <c r="M6359" s="29"/>
      <c r="N6359" s="29" t="s">
        <v>122</v>
      </c>
      <c r="O6359" s="31" t="n">
        <v>46721</v>
      </c>
      <c r="P6359" s="29" t="s">
        <v>123</v>
      </c>
      <c r="Q6359" s="29" t="n">
        <f aca="false">IFERROR(VALUE(L6359),"")</f>
        <v>100</v>
      </c>
      <c r="R6359" s="29" t="n">
        <f aca="true">IF(O6359="","",O6359-TODAY())</f>
        <v>436</v>
      </c>
      <c r="S6359" s="29" t="str">
        <f aca="false">IF(C6359="&lt;&lt; vazio &gt;&gt;","VAZIA",IF(AND(O6359&lt;&gt;"",R6359&lt;0),"VENCIDO",IF(AND(O6359&lt;&gt;"",R6359&lt;=Parametros!$B$10),"PRÓX. VENCIMENTO",IF(F6359="Q","QUALIDADE",IF(F6359="S","BLOQUEADO",IF(F6359="R","RESTRITO/DEVOLUÇÃO",IF(OR(N6359="QUAR",N6359="QRES"),"QUARENTENA",IF(OR(B6359="DESCARTE",B6359="DEVOLUÇÃO"),"DESCARTE/DEVOLUÇÃO",IF(AND(D6359="",K6359&lt;&gt;""),"SEM LOTE",IF(AND(Q6359&lt;&gt;"",Q6359&gt;=Parametros!$B$11),"PARADO/SEM GIRO","OK"))))))))))</f>
        <v>PARADO/SEM GIRO</v>
      </c>
      <c r="T6359" s="29" t="n">
        <f aca="false">IF(AND($S6359="PARADO/SEM GIRO",$K6359="KG",OR(Painel!$B$5="(Todos)",A6359=Painel!$B$5)*OR(Painel!$E$5="(Todos)",P6359=Painel!$E$5)),$J6359+ROW()/10000000,"")</f>
        <v>800.0006359</v>
      </c>
      <c r="U6359" s="29" t="str">
        <f aca="false">IF(AND($S6359="VENCIDO",$K6359="KG",OR(Painel!$B$5="(Todos)",A6359=Painel!$B$5)*OR(Painel!$E$5="(Todos)",P6359=Painel!$E$5)),$J6359+ROW()/10000000,"")</f>
        <v/>
      </c>
    </row>
    <row r="6360" customFormat="false" ht="15" hidden="false" customHeight="false" outlineLevel="0" collapsed="false">
      <c r="A6360" s="29" t="s">
        <v>52</v>
      </c>
      <c r="B6360" s="29" t="s">
        <v>11947</v>
      </c>
      <c r="C6360" s="29" t="s">
        <v>115</v>
      </c>
      <c r="D6360" s="29"/>
      <c r="E6360" s="29" t="n">
        <v>0</v>
      </c>
      <c r="F6360" s="29"/>
      <c r="G6360" s="29"/>
      <c r="H6360" s="30" t="n">
        <v>0</v>
      </c>
      <c r="I6360" s="29"/>
      <c r="J6360" s="30" t="n">
        <v>0</v>
      </c>
      <c r="K6360" s="29"/>
      <c r="L6360" s="29" t="s">
        <v>116</v>
      </c>
      <c r="M6360" s="29"/>
      <c r="N6360" s="29"/>
      <c r="O6360" s="29"/>
      <c r="P6360" s="29"/>
      <c r="Q6360" s="29" t="n">
        <f aca="false">IFERROR(VALUE(L6360),"")</f>
        <v>0</v>
      </c>
      <c r="R6360" s="29" t="str">
        <f aca="true">IF(O6360="","",O6360-TODAY())</f>
        <v/>
      </c>
      <c r="S6360" s="29" t="str">
        <f aca="false">IF(C6360="&lt;&lt; vazio &gt;&gt;","VAZIA",IF(AND(O6360&lt;&gt;"",R6360&lt;0),"VENCIDO",IF(AND(O6360&lt;&gt;"",R6360&lt;=Parametros!$B$10),"PRÓX. VENCIMENTO",IF(F6360="Q","QUALIDADE",IF(F6360="S","BLOQUEADO",IF(F6360="R","RESTRITO/DEVOLUÇÃO",IF(OR(N6360="QUAR",N6360="QRES"),"QUARENTENA",IF(OR(B6360="DESCARTE",B6360="DEVOLUÇÃO"),"DESCARTE/DEVOLUÇÃO",IF(AND(D6360="",K6360&lt;&gt;""),"SEM LOTE",IF(AND(Q6360&lt;&gt;"",Q6360&gt;=Parametros!$B$11),"PARADO/SEM GIRO","OK"))))))))))</f>
        <v>VAZIA</v>
      </c>
      <c r="T6360" s="29" t="str">
        <f aca="false">IF(AND($S6360="PARADO/SEM GIRO",$K6360="KG",OR(Painel!$B$5="(Todos)",A6360=Painel!$B$5)*OR(Painel!$E$5="(Todos)",P6360=Painel!$E$5)),$J6360+ROW()/10000000,"")</f>
        <v/>
      </c>
      <c r="U6360" s="29" t="str">
        <f aca="false">IF(AND($S6360="VENCIDO",$K6360="KG",OR(Painel!$B$5="(Todos)",A6360=Painel!$B$5)*OR(Painel!$E$5="(Todos)",P6360=Painel!$E$5)),$J6360+ROW()/10000000,"")</f>
        <v/>
      </c>
    </row>
    <row r="6361" customFormat="false" ht="15" hidden="false" customHeight="false" outlineLevel="0" collapsed="false">
      <c r="A6361" s="29" t="s">
        <v>52</v>
      </c>
      <c r="B6361" s="29" t="s">
        <v>11948</v>
      </c>
      <c r="C6361" s="29" t="s">
        <v>115</v>
      </c>
      <c r="D6361" s="29"/>
      <c r="E6361" s="29" t="n">
        <v>0</v>
      </c>
      <c r="F6361" s="29"/>
      <c r="G6361" s="29"/>
      <c r="H6361" s="30" t="n">
        <v>0</v>
      </c>
      <c r="I6361" s="29"/>
      <c r="J6361" s="30" t="n">
        <v>0</v>
      </c>
      <c r="K6361" s="29"/>
      <c r="L6361" s="29" t="s">
        <v>116</v>
      </c>
      <c r="M6361" s="29"/>
      <c r="N6361" s="29"/>
      <c r="O6361" s="29"/>
      <c r="P6361" s="29"/>
      <c r="Q6361" s="29" t="n">
        <f aca="false">IFERROR(VALUE(L6361),"")</f>
        <v>0</v>
      </c>
      <c r="R6361" s="29" t="str">
        <f aca="true">IF(O6361="","",O6361-TODAY())</f>
        <v/>
      </c>
      <c r="S6361" s="29" t="str">
        <f aca="false">IF(C6361="&lt;&lt; vazio &gt;&gt;","VAZIA",IF(AND(O6361&lt;&gt;"",R6361&lt;0),"VENCIDO",IF(AND(O6361&lt;&gt;"",R6361&lt;=Parametros!$B$10),"PRÓX. VENCIMENTO",IF(F6361="Q","QUALIDADE",IF(F6361="S","BLOQUEADO",IF(F6361="R","RESTRITO/DEVOLUÇÃO",IF(OR(N6361="QUAR",N6361="QRES"),"QUARENTENA",IF(OR(B6361="DESCARTE",B6361="DEVOLUÇÃO"),"DESCARTE/DEVOLUÇÃO",IF(AND(D6361="",K6361&lt;&gt;""),"SEM LOTE",IF(AND(Q6361&lt;&gt;"",Q6361&gt;=Parametros!$B$11),"PARADO/SEM GIRO","OK"))))))))))</f>
        <v>VAZIA</v>
      </c>
      <c r="T6361" s="29" t="str">
        <f aca="false">IF(AND($S6361="PARADO/SEM GIRO",$K6361="KG",OR(Painel!$B$5="(Todos)",A6361=Painel!$B$5)*OR(Painel!$E$5="(Todos)",P6361=Painel!$E$5)),$J6361+ROW()/10000000,"")</f>
        <v/>
      </c>
      <c r="U6361" s="29" t="str">
        <f aca="false">IF(AND($S6361="VENCIDO",$K6361="KG",OR(Painel!$B$5="(Todos)",A6361=Painel!$B$5)*OR(Painel!$E$5="(Todos)",P6361=Painel!$E$5)),$J6361+ROW()/10000000,"")</f>
        <v/>
      </c>
    </row>
    <row r="6362" customFormat="false" ht="15" hidden="false" customHeight="false" outlineLevel="0" collapsed="false">
      <c r="A6362" s="29" t="s">
        <v>52</v>
      </c>
      <c r="B6362" s="29" t="s">
        <v>11949</v>
      </c>
      <c r="C6362" s="29" t="s">
        <v>262</v>
      </c>
      <c r="D6362" s="29" t="s">
        <v>11472</v>
      </c>
      <c r="E6362" s="29" t="n">
        <v>1</v>
      </c>
      <c r="F6362" s="29"/>
      <c r="G6362" s="29" t="s">
        <v>11950</v>
      </c>
      <c r="H6362" s="30" t="n">
        <v>264</v>
      </c>
      <c r="I6362" s="31" t="n">
        <v>46236</v>
      </c>
      <c r="J6362" s="30" t="n">
        <v>264</v>
      </c>
      <c r="K6362" s="29" t="s">
        <v>120</v>
      </c>
      <c r="L6362" s="29" t="s">
        <v>5891</v>
      </c>
      <c r="M6362" s="29"/>
      <c r="N6362" s="29" t="s">
        <v>122</v>
      </c>
      <c r="O6362" s="31" t="n">
        <v>46437</v>
      </c>
      <c r="P6362" s="29" t="s">
        <v>123</v>
      </c>
      <c r="Q6362" s="29" t="n">
        <f aca="false">IFERROR(VALUE(L6362),"")</f>
        <v>49</v>
      </c>
      <c r="R6362" s="29" t="n">
        <f aca="true">IF(O6362="","",O6362-TODAY())</f>
        <v>152</v>
      </c>
      <c r="S6362" s="29" t="str">
        <f aca="false">IF(C6362="&lt;&lt; vazio &gt;&gt;","VAZIA",IF(AND(O6362&lt;&gt;"",R6362&lt;0),"VENCIDO",IF(AND(O6362&lt;&gt;"",R6362&lt;=Parametros!$B$10),"PRÓX. VENCIMENTO",IF(F6362="Q","QUALIDADE",IF(F6362="S","BLOQUEADO",IF(F6362="R","RESTRITO/DEVOLUÇÃO",IF(OR(N6362="QUAR",N6362="QRES"),"QUARENTENA",IF(OR(B6362="DESCARTE",B6362="DEVOLUÇÃO"),"DESCARTE/DEVOLUÇÃO",IF(AND(D6362="",K6362&lt;&gt;""),"SEM LOTE",IF(AND(Q6362&lt;&gt;"",Q6362&gt;=Parametros!$B$11),"PARADO/SEM GIRO","OK"))))))))))</f>
        <v>OK</v>
      </c>
      <c r="T6362" s="29" t="str">
        <f aca="false">IF(AND($S6362="PARADO/SEM GIRO",$K6362="KG",OR(Painel!$B$5="(Todos)",A6362=Painel!$B$5)*OR(Painel!$E$5="(Todos)",P6362=Painel!$E$5)),$J6362+ROW()/10000000,"")</f>
        <v/>
      </c>
      <c r="U6362" s="29" t="str">
        <f aca="false">IF(AND($S6362="VENCIDO",$K6362="KG",OR(Painel!$B$5="(Todos)",A6362=Painel!$B$5)*OR(Painel!$E$5="(Todos)",P6362=Painel!$E$5)),$J6362+ROW()/10000000,"")</f>
        <v/>
      </c>
    </row>
    <row r="6363" customFormat="false" ht="15" hidden="false" customHeight="false" outlineLevel="0" collapsed="false">
      <c r="A6363" s="29" t="s">
        <v>52</v>
      </c>
      <c r="B6363" s="29" t="s">
        <v>11951</v>
      </c>
      <c r="C6363" s="29" t="s">
        <v>115</v>
      </c>
      <c r="D6363" s="29"/>
      <c r="E6363" s="29" t="n">
        <v>0</v>
      </c>
      <c r="F6363" s="29"/>
      <c r="G6363" s="29"/>
      <c r="H6363" s="30" t="n">
        <v>0</v>
      </c>
      <c r="I6363" s="29"/>
      <c r="J6363" s="30" t="n">
        <v>0</v>
      </c>
      <c r="K6363" s="29"/>
      <c r="L6363" s="29" t="s">
        <v>116</v>
      </c>
      <c r="M6363" s="29"/>
      <c r="N6363" s="29"/>
      <c r="O6363" s="29"/>
      <c r="P6363" s="29"/>
      <c r="Q6363" s="29" t="n">
        <f aca="false">IFERROR(VALUE(L6363),"")</f>
        <v>0</v>
      </c>
      <c r="R6363" s="29" t="str">
        <f aca="true">IF(O6363="","",O6363-TODAY())</f>
        <v/>
      </c>
      <c r="S6363" s="29" t="str">
        <f aca="false">IF(C6363="&lt;&lt; vazio &gt;&gt;","VAZIA",IF(AND(O6363&lt;&gt;"",R6363&lt;0),"VENCIDO",IF(AND(O6363&lt;&gt;"",R6363&lt;=Parametros!$B$10),"PRÓX. VENCIMENTO",IF(F6363="Q","QUALIDADE",IF(F6363="S","BLOQUEADO",IF(F6363="R","RESTRITO/DEVOLUÇÃO",IF(OR(N6363="QUAR",N6363="QRES"),"QUARENTENA",IF(OR(B6363="DESCARTE",B6363="DEVOLUÇÃO"),"DESCARTE/DEVOLUÇÃO",IF(AND(D6363="",K6363&lt;&gt;""),"SEM LOTE",IF(AND(Q6363&lt;&gt;"",Q6363&gt;=Parametros!$B$11),"PARADO/SEM GIRO","OK"))))))))))</f>
        <v>VAZIA</v>
      </c>
      <c r="T6363" s="29" t="str">
        <f aca="false">IF(AND($S6363="PARADO/SEM GIRO",$K6363="KG",OR(Painel!$B$5="(Todos)",A6363=Painel!$B$5)*OR(Painel!$E$5="(Todos)",P6363=Painel!$E$5)),$J6363+ROW()/10000000,"")</f>
        <v/>
      </c>
      <c r="U6363" s="29" t="str">
        <f aca="false">IF(AND($S6363="VENCIDO",$K6363="KG",OR(Painel!$B$5="(Todos)",A6363=Painel!$B$5)*OR(Painel!$E$5="(Todos)",P6363=Painel!$E$5)),$J6363+ROW()/10000000,"")</f>
        <v/>
      </c>
    </row>
    <row r="6364" customFormat="false" ht="15" hidden="false" customHeight="false" outlineLevel="0" collapsed="false">
      <c r="A6364" s="29" t="s">
        <v>52</v>
      </c>
      <c r="B6364" s="29" t="s">
        <v>11952</v>
      </c>
      <c r="C6364" s="29" t="s">
        <v>217</v>
      </c>
      <c r="D6364" s="29" t="s">
        <v>11953</v>
      </c>
      <c r="E6364" s="29" t="n">
        <v>1</v>
      </c>
      <c r="F6364" s="29"/>
      <c r="G6364" s="29" t="s">
        <v>11954</v>
      </c>
      <c r="H6364" s="30" t="n">
        <v>10.5</v>
      </c>
      <c r="I6364" s="31" t="n">
        <v>46249</v>
      </c>
      <c r="J6364" s="30" t="n">
        <v>10.5</v>
      </c>
      <c r="K6364" s="29" t="s">
        <v>120</v>
      </c>
      <c r="L6364" s="29" t="s">
        <v>2925</v>
      </c>
      <c r="M6364" s="29"/>
      <c r="N6364" s="29" t="s">
        <v>122</v>
      </c>
      <c r="O6364" s="31" t="n">
        <v>46659</v>
      </c>
      <c r="P6364" s="29" t="s">
        <v>123</v>
      </c>
      <c r="Q6364" s="29" t="n">
        <f aca="false">IFERROR(VALUE(L6364),"")</f>
        <v>65</v>
      </c>
      <c r="R6364" s="29" t="n">
        <f aca="true">IF(O6364="","",O6364-TODAY())</f>
        <v>374</v>
      </c>
      <c r="S6364" s="29" t="str">
        <f aca="false">IF(C6364="&lt;&lt; vazio &gt;&gt;","VAZIA",IF(AND(O6364&lt;&gt;"",R6364&lt;0),"VENCIDO",IF(AND(O6364&lt;&gt;"",R6364&lt;=Parametros!$B$10),"PRÓX. VENCIMENTO",IF(F6364="Q","QUALIDADE",IF(F6364="S","BLOQUEADO",IF(F6364="R","RESTRITO/DEVOLUÇÃO",IF(OR(N6364="QUAR",N6364="QRES"),"QUARENTENA",IF(OR(B6364="DESCARTE",B6364="DEVOLUÇÃO"),"DESCARTE/DEVOLUÇÃO",IF(AND(D6364="",K6364&lt;&gt;""),"SEM LOTE",IF(AND(Q6364&lt;&gt;"",Q6364&gt;=Parametros!$B$11),"PARADO/SEM GIRO","OK"))))))))))</f>
        <v>OK</v>
      </c>
      <c r="T6364" s="29" t="str">
        <f aca="false">IF(AND($S6364="PARADO/SEM GIRO",$K6364="KG",OR(Painel!$B$5="(Todos)",A6364=Painel!$B$5)*OR(Painel!$E$5="(Todos)",P6364=Painel!$E$5)),$J6364+ROW()/10000000,"")</f>
        <v/>
      </c>
      <c r="U6364" s="29" t="str">
        <f aca="false">IF(AND($S6364="VENCIDO",$K6364="KG",OR(Painel!$B$5="(Todos)",A6364=Painel!$B$5)*OR(Painel!$E$5="(Todos)",P6364=Painel!$E$5)),$J6364+ROW()/10000000,"")</f>
        <v/>
      </c>
    </row>
    <row r="6365" customFormat="false" ht="15" hidden="false" customHeight="false" outlineLevel="0" collapsed="false">
      <c r="A6365" s="29" t="s">
        <v>52</v>
      </c>
      <c r="B6365" s="29" t="s">
        <v>11955</v>
      </c>
      <c r="C6365" s="29" t="s">
        <v>115</v>
      </c>
      <c r="D6365" s="29"/>
      <c r="E6365" s="29" t="n">
        <v>0</v>
      </c>
      <c r="F6365" s="29"/>
      <c r="G6365" s="29"/>
      <c r="H6365" s="30" t="n">
        <v>0</v>
      </c>
      <c r="I6365" s="29"/>
      <c r="J6365" s="30" t="n">
        <v>0</v>
      </c>
      <c r="K6365" s="29"/>
      <c r="L6365" s="29" t="s">
        <v>116</v>
      </c>
      <c r="M6365" s="29"/>
      <c r="N6365" s="29"/>
      <c r="O6365" s="29"/>
      <c r="P6365" s="29"/>
      <c r="Q6365" s="29" t="n">
        <f aca="false">IFERROR(VALUE(L6365),"")</f>
        <v>0</v>
      </c>
      <c r="R6365" s="29" t="str">
        <f aca="true">IF(O6365="","",O6365-TODAY())</f>
        <v/>
      </c>
      <c r="S6365" s="29" t="str">
        <f aca="false">IF(C6365="&lt;&lt; vazio &gt;&gt;","VAZIA",IF(AND(O6365&lt;&gt;"",R6365&lt;0),"VENCIDO",IF(AND(O6365&lt;&gt;"",R6365&lt;=Parametros!$B$10),"PRÓX. VENCIMENTO",IF(F6365="Q","QUALIDADE",IF(F6365="S","BLOQUEADO",IF(F6365="R","RESTRITO/DEVOLUÇÃO",IF(OR(N6365="QUAR",N6365="QRES"),"QUARENTENA",IF(OR(B6365="DESCARTE",B6365="DEVOLUÇÃO"),"DESCARTE/DEVOLUÇÃO",IF(AND(D6365="",K6365&lt;&gt;""),"SEM LOTE",IF(AND(Q6365&lt;&gt;"",Q6365&gt;=Parametros!$B$11),"PARADO/SEM GIRO","OK"))))))))))</f>
        <v>VAZIA</v>
      </c>
      <c r="T6365" s="29" t="str">
        <f aca="false">IF(AND($S6365="PARADO/SEM GIRO",$K6365="KG",OR(Painel!$B$5="(Todos)",A6365=Painel!$B$5)*OR(Painel!$E$5="(Todos)",P6365=Painel!$E$5)),$J6365+ROW()/10000000,"")</f>
        <v/>
      </c>
      <c r="U6365" s="29" t="str">
        <f aca="false">IF(AND($S6365="VENCIDO",$K6365="KG",OR(Painel!$B$5="(Todos)",A6365=Painel!$B$5)*OR(Painel!$E$5="(Todos)",P6365=Painel!$E$5)),$J6365+ROW()/10000000,"")</f>
        <v/>
      </c>
    </row>
    <row r="6366" customFormat="false" ht="15" hidden="false" customHeight="false" outlineLevel="0" collapsed="false">
      <c r="A6366" s="29" t="s">
        <v>52</v>
      </c>
      <c r="B6366" s="29" t="s">
        <v>11956</v>
      </c>
      <c r="C6366" s="29" t="s">
        <v>163</v>
      </c>
      <c r="D6366" s="29" t="s">
        <v>11810</v>
      </c>
      <c r="E6366" s="29" t="n">
        <v>1</v>
      </c>
      <c r="F6366" s="29"/>
      <c r="G6366" s="29" t="s">
        <v>11957</v>
      </c>
      <c r="H6366" s="30" t="n">
        <v>1102.5</v>
      </c>
      <c r="I6366" s="31" t="n">
        <v>46218</v>
      </c>
      <c r="J6366" s="30" t="n">
        <v>1102.5</v>
      </c>
      <c r="K6366" s="29" t="s">
        <v>120</v>
      </c>
      <c r="L6366" s="29" t="s">
        <v>1605</v>
      </c>
      <c r="M6366" s="29"/>
      <c r="N6366" s="29" t="s">
        <v>122</v>
      </c>
      <c r="O6366" s="31" t="n">
        <v>46760</v>
      </c>
      <c r="P6366" s="29" t="s">
        <v>123</v>
      </c>
      <c r="Q6366" s="29" t="n">
        <f aca="false">IFERROR(VALUE(L6366),"")</f>
        <v>67</v>
      </c>
      <c r="R6366" s="29" t="n">
        <f aca="true">IF(O6366="","",O6366-TODAY())</f>
        <v>475</v>
      </c>
      <c r="S6366" s="29" t="str">
        <f aca="false">IF(C6366="&lt;&lt; vazio &gt;&gt;","VAZIA",IF(AND(O6366&lt;&gt;"",R6366&lt;0),"VENCIDO",IF(AND(O6366&lt;&gt;"",R6366&lt;=Parametros!$B$10),"PRÓX. VENCIMENTO",IF(F6366="Q","QUALIDADE",IF(F6366="S","BLOQUEADO",IF(F6366="R","RESTRITO/DEVOLUÇÃO",IF(OR(N6366="QUAR",N6366="QRES"),"QUARENTENA",IF(OR(B6366="DESCARTE",B6366="DEVOLUÇÃO"),"DESCARTE/DEVOLUÇÃO",IF(AND(D6366="",K6366&lt;&gt;""),"SEM LOTE",IF(AND(Q6366&lt;&gt;"",Q6366&gt;=Parametros!$B$11),"PARADO/SEM GIRO","OK"))))))))))</f>
        <v>OK</v>
      </c>
      <c r="T6366" s="29" t="str">
        <f aca="false">IF(AND($S6366="PARADO/SEM GIRO",$K6366="KG",OR(Painel!$B$5="(Todos)",A6366=Painel!$B$5)*OR(Painel!$E$5="(Todos)",P6366=Painel!$E$5)),$J6366+ROW()/10000000,"")</f>
        <v/>
      </c>
      <c r="U6366" s="29" t="str">
        <f aca="false">IF(AND($S6366="VENCIDO",$K6366="KG",OR(Painel!$B$5="(Todos)",A6366=Painel!$B$5)*OR(Painel!$E$5="(Todos)",P6366=Painel!$E$5)),$J6366+ROW()/10000000,"")</f>
        <v/>
      </c>
    </row>
    <row r="6367" customFormat="false" ht="15" hidden="false" customHeight="false" outlineLevel="0" collapsed="false">
      <c r="A6367" s="29" t="s">
        <v>52</v>
      </c>
      <c r="B6367" s="29" t="s">
        <v>11958</v>
      </c>
      <c r="C6367" s="29" t="s">
        <v>454</v>
      </c>
      <c r="D6367" s="29" t="s">
        <v>11959</v>
      </c>
      <c r="E6367" s="29" t="n">
        <v>1</v>
      </c>
      <c r="F6367" s="29"/>
      <c r="G6367" s="29" t="s">
        <v>11960</v>
      </c>
      <c r="H6367" s="30" t="n">
        <v>384</v>
      </c>
      <c r="I6367" s="31" t="n">
        <v>46236</v>
      </c>
      <c r="J6367" s="30" t="n">
        <v>384</v>
      </c>
      <c r="K6367" s="29" t="s">
        <v>120</v>
      </c>
      <c r="L6367" s="29" t="s">
        <v>5891</v>
      </c>
      <c r="M6367" s="29"/>
      <c r="N6367" s="29" t="s">
        <v>122</v>
      </c>
      <c r="O6367" s="31" t="n">
        <v>46393</v>
      </c>
      <c r="P6367" s="29" t="s">
        <v>123</v>
      </c>
      <c r="Q6367" s="29" t="n">
        <f aca="false">IFERROR(VALUE(L6367),"")</f>
        <v>49</v>
      </c>
      <c r="R6367" s="29" t="n">
        <f aca="true">IF(O6367="","",O6367-TODAY())</f>
        <v>108</v>
      </c>
      <c r="S6367" s="29" t="str">
        <f aca="false">IF(C6367="&lt;&lt; vazio &gt;&gt;","VAZIA",IF(AND(O6367&lt;&gt;"",R6367&lt;0),"VENCIDO",IF(AND(O6367&lt;&gt;"",R6367&lt;=Parametros!$B$10),"PRÓX. VENCIMENTO",IF(F6367="Q","QUALIDADE",IF(F6367="S","BLOQUEADO",IF(F6367="R","RESTRITO/DEVOLUÇÃO",IF(OR(N6367="QUAR",N6367="QRES"),"QUARENTENA",IF(OR(B6367="DESCARTE",B6367="DEVOLUÇÃO"),"DESCARTE/DEVOLUÇÃO",IF(AND(D6367="",K6367&lt;&gt;""),"SEM LOTE",IF(AND(Q6367&lt;&gt;"",Q6367&gt;=Parametros!$B$11),"PARADO/SEM GIRO","OK"))))))))))</f>
        <v>OK</v>
      </c>
      <c r="T6367" s="29" t="str">
        <f aca="false">IF(AND($S6367="PARADO/SEM GIRO",$K6367="KG",OR(Painel!$B$5="(Todos)",A6367=Painel!$B$5)*OR(Painel!$E$5="(Todos)",P6367=Painel!$E$5)),$J6367+ROW()/10000000,"")</f>
        <v/>
      </c>
      <c r="U6367" s="29" t="str">
        <f aca="false">IF(AND($S6367="VENCIDO",$K6367="KG",OR(Painel!$B$5="(Todos)",A6367=Painel!$B$5)*OR(Painel!$E$5="(Todos)",P6367=Painel!$E$5)),$J6367+ROW()/10000000,"")</f>
        <v/>
      </c>
    </row>
    <row r="6368" customFormat="false" ht="15" hidden="false" customHeight="false" outlineLevel="0" collapsed="false">
      <c r="A6368" s="29" t="s">
        <v>52</v>
      </c>
      <c r="B6368" s="29" t="s">
        <v>11961</v>
      </c>
      <c r="C6368" s="29" t="s">
        <v>115</v>
      </c>
      <c r="D6368" s="29"/>
      <c r="E6368" s="29" t="n">
        <v>0</v>
      </c>
      <c r="F6368" s="29"/>
      <c r="G6368" s="29"/>
      <c r="H6368" s="30" t="n">
        <v>0</v>
      </c>
      <c r="I6368" s="29"/>
      <c r="J6368" s="30" t="n">
        <v>0</v>
      </c>
      <c r="K6368" s="29"/>
      <c r="L6368" s="29" t="s">
        <v>116</v>
      </c>
      <c r="M6368" s="29"/>
      <c r="N6368" s="29"/>
      <c r="O6368" s="29"/>
      <c r="P6368" s="29"/>
      <c r="Q6368" s="29" t="n">
        <f aca="false">IFERROR(VALUE(L6368),"")</f>
        <v>0</v>
      </c>
      <c r="R6368" s="29" t="str">
        <f aca="true">IF(O6368="","",O6368-TODAY())</f>
        <v/>
      </c>
      <c r="S6368" s="29" t="str">
        <f aca="false">IF(C6368="&lt;&lt; vazio &gt;&gt;","VAZIA",IF(AND(O6368&lt;&gt;"",R6368&lt;0),"VENCIDO",IF(AND(O6368&lt;&gt;"",R6368&lt;=Parametros!$B$10),"PRÓX. VENCIMENTO",IF(F6368="Q","QUALIDADE",IF(F6368="S","BLOQUEADO",IF(F6368="R","RESTRITO/DEVOLUÇÃO",IF(OR(N6368="QUAR",N6368="QRES"),"QUARENTENA",IF(OR(B6368="DESCARTE",B6368="DEVOLUÇÃO"),"DESCARTE/DEVOLUÇÃO",IF(AND(D6368="",K6368&lt;&gt;""),"SEM LOTE",IF(AND(Q6368&lt;&gt;"",Q6368&gt;=Parametros!$B$11),"PARADO/SEM GIRO","OK"))))))))))</f>
        <v>VAZIA</v>
      </c>
      <c r="T6368" s="29" t="str">
        <f aca="false">IF(AND($S6368="PARADO/SEM GIRO",$K6368="KG",OR(Painel!$B$5="(Todos)",A6368=Painel!$B$5)*OR(Painel!$E$5="(Todos)",P6368=Painel!$E$5)),$J6368+ROW()/10000000,"")</f>
        <v/>
      </c>
      <c r="U6368" s="29" t="str">
        <f aca="false">IF(AND($S6368="VENCIDO",$K6368="KG",OR(Painel!$B$5="(Todos)",A6368=Painel!$B$5)*OR(Painel!$E$5="(Todos)",P6368=Painel!$E$5)),$J6368+ROW()/10000000,"")</f>
        <v/>
      </c>
    </row>
    <row r="6369" customFormat="false" ht="15" hidden="false" customHeight="false" outlineLevel="0" collapsed="false">
      <c r="A6369" s="29" t="s">
        <v>52</v>
      </c>
      <c r="B6369" s="29" t="s">
        <v>11962</v>
      </c>
      <c r="C6369" s="29" t="s">
        <v>876</v>
      </c>
      <c r="D6369" s="29" t="s">
        <v>11401</v>
      </c>
      <c r="E6369" s="29" t="n">
        <v>1</v>
      </c>
      <c r="F6369" s="29"/>
      <c r="G6369" s="29" t="s">
        <v>11963</v>
      </c>
      <c r="H6369" s="30" t="n">
        <v>720</v>
      </c>
      <c r="I6369" s="31" t="n">
        <v>46276</v>
      </c>
      <c r="J6369" s="30" t="n">
        <v>720</v>
      </c>
      <c r="K6369" s="29" t="s">
        <v>120</v>
      </c>
      <c r="L6369" s="29" t="s">
        <v>133</v>
      </c>
      <c r="M6369" s="29"/>
      <c r="N6369" s="29" t="s">
        <v>122</v>
      </c>
      <c r="O6369" s="31" t="n">
        <v>46819</v>
      </c>
      <c r="P6369" s="29" t="s">
        <v>123</v>
      </c>
      <c r="Q6369" s="29" t="n">
        <f aca="false">IFERROR(VALUE(L6369),"")</f>
        <v>9</v>
      </c>
      <c r="R6369" s="29" t="n">
        <f aca="true">IF(O6369="","",O6369-TODAY())</f>
        <v>534</v>
      </c>
      <c r="S6369" s="29" t="str">
        <f aca="false">IF(C6369="&lt;&lt; vazio &gt;&gt;","VAZIA",IF(AND(O6369&lt;&gt;"",R6369&lt;0),"VENCIDO",IF(AND(O6369&lt;&gt;"",R6369&lt;=Parametros!$B$10),"PRÓX. VENCIMENTO",IF(F6369="Q","QUALIDADE",IF(F6369="S","BLOQUEADO",IF(F6369="R","RESTRITO/DEVOLUÇÃO",IF(OR(N6369="QUAR",N6369="QRES"),"QUARENTENA",IF(OR(B6369="DESCARTE",B6369="DEVOLUÇÃO"),"DESCARTE/DEVOLUÇÃO",IF(AND(D6369="",K6369&lt;&gt;""),"SEM LOTE",IF(AND(Q6369&lt;&gt;"",Q6369&gt;=Parametros!$B$11),"PARADO/SEM GIRO","OK"))))))))))</f>
        <v>OK</v>
      </c>
      <c r="T6369" s="29" t="str">
        <f aca="false">IF(AND($S6369="PARADO/SEM GIRO",$K6369="KG",OR(Painel!$B$5="(Todos)",A6369=Painel!$B$5)*OR(Painel!$E$5="(Todos)",P6369=Painel!$E$5)),$J6369+ROW()/10000000,"")</f>
        <v/>
      </c>
      <c r="U6369" s="29" t="str">
        <f aca="false">IF(AND($S6369="VENCIDO",$K6369="KG",OR(Painel!$B$5="(Todos)",A6369=Painel!$B$5)*OR(Painel!$E$5="(Todos)",P6369=Painel!$E$5)),$J6369+ROW()/10000000,"")</f>
        <v/>
      </c>
    </row>
    <row r="6370" customFormat="false" ht="15" hidden="false" customHeight="false" outlineLevel="0" collapsed="false">
      <c r="A6370" s="29" t="s">
        <v>52</v>
      </c>
      <c r="B6370" s="29" t="s">
        <v>11964</v>
      </c>
      <c r="C6370" s="29" t="s">
        <v>196</v>
      </c>
      <c r="D6370" s="29" t="s">
        <v>6791</v>
      </c>
      <c r="E6370" s="29" t="n">
        <v>1</v>
      </c>
      <c r="F6370" s="29"/>
      <c r="G6370" s="29" t="s">
        <v>11965</v>
      </c>
      <c r="H6370" s="30" t="n">
        <v>1000</v>
      </c>
      <c r="I6370" s="31" t="n">
        <v>46235</v>
      </c>
      <c r="J6370" s="30" t="n">
        <v>1000</v>
      </c>
      <c r="K6370" s="29" t="s">
        <v>120</v>
      </c>
      <c r="L6370" s="29" t="s">
        <v>694</v>
      </c>
      <c r="M6370" s="29"/>
      <c r="N6370" s="29" t="s">
        <v>122</v>
      </c>
      <c r="O6370" s="31" t="n">
        <v>46756</v>
      </c>
      <c r="P6370" s="29" t="s">
        <v>123</v>
      </c>
      <c r="Q6370" s="29" t="n">
        <f aca="false">IFERROR(VALUE(L6370),"")</f>
        <v>50</v>
      </c>
      <c r="R6370" s="29" t="n">
        <f aca="true">IF(O6370="","",O6370-TODAY())</f>
        <v>471</v>
      </c>
      <c r="S6370" s="29" t="str">
        <f aca="false">IF(C6370="&lt;&lt; vazio &gt;&gt;","VAZIA",IF(AND(O6370&lt;&gt;"",R6370&lt;0),"VENCIDO",IF(AND(O6370&lt;&gt;"",R6370&lt;=Parametros!$B$10),"PRÓX. VENCIMENTO",IF(F6370="Q","QUALIDADE",IF(F6370="S","BLOQUEADO",IF(F6370="R","RESTRITO/DEVOLUÇÃO",IF(OR(N6370="QUAR",N6370="QRES"),"QUARENTENA",IF(OR(B6370="DESCARTE",B6370="DEVOLUÇÃO"),"DESCARTE/DEVOLUÇÃO",IF(AND(D6370="",K6370&lt;&gt;""),"SEM LOTE",IF(AND(Q6370&lt;&gt;"",Q6370&gt;=Parametros!$B$11),"PARADO/SEM GIRO","OK"))))))))))</f>
        <v>OK</v>
      </c>
      <c r="T6370" s="29" t="str">
        <f aca="false">IF(AND($S6370="PARADO/SEM GIRO",$K6370="KG",OR(Painel!$B$5="(Todos)",A6370=Painel!$B$5)*OR(Painel!$E$5="(Todos)",P6370=Painel!$E$5)),$J6370+ROW()/10000000,"")</f>
        <v/>
      </c>
      <c r="U6370" s="29" t="str">
        <f aca="false">IF(AND($S6370="VENCIDO",$K6370="KG",OR(Painel!$B$5="(Todos)",A6370=Painel!$B$5)*OR(Painel!$E$5="(Todos)",P6370=Painel!$E$5)),$J6370+ROW()/10000000,"")</f>
        <v/>
      </c>
    </row>
    <row r="6371" customFormat="false" ht="15" hidden="false" customHeight="false" outlineLevel="0" collapsed="false">
      <c r="A6371" s="29" t="s">
        <v>52</v>
      </c>
      <c r="B6371" s="29" t="s">
        <v>11966</v>
      </c>
      <c r="C6371" s="29" t="s">
        <v>142</v>
      </c>
      <c r="D6371" s="29" t="s">
        <v>143</v>
      </c>
      <c r="E6371" s="29" t="n">
        <v>1</v>
      </c>
      <c r="F6371" s="29"/>
      <c r="G6371" s="29" t="s">
        <v>11967</v>
      </c>
      <c r="H6371" s="30" t="n">
        <v>313.6</v>
      </c>
      <c r="I6371" s="31" t="n">
        <v>46201</v>
      </c>
      <c r="J6371" s="30" t="n">
        <v>313.6</v>
      </c>
      <c r="K6371" s="29" t="s">
        <v>120</v>
      </c>
      <c r="L6371" s="29" t="s">
        <v>11855</v>
      </c>
      <c r="M6371" s="29"/>
      <c r="N6371" s="29" t="s">
        <v>122</v>
      </c>
      <c r="O6371" s="31" t="n">
        <v>46550</v>
      </c>
      <c r="P6371" s="29" t="s">
        <v>123</v>
      </c>
      <c r="Q6371" s="29" t="n">
        <f aca="false">IFERROR(VALUE(L6371),"")</f>
        <v>84</v>
      </c>
      <c r="R6371" s="29" t="n">
        <f aca="true">IF(O6371="","",O6371-TODAY())</f>
        <v>265</v>
      </c>
      <c r="S6371" s="29" t="str">
        <f aca="false">IF(C6371="&lt;&lt; vazio &gt;&gt;","VAZIA",IF(AND(O6371&lt;&gt;"",R6371&lt;0),"VENCIDO",IF(AND(O6371&lt;&gt;"",R6371&lt;=Parametros!$B$10),"PRÓX. VENCIMENTO",IF(F6371="Q","QUALIDADE",IF(F6371="S","BLOQUEADO",IF(F6371="R","RESTRITO/DEVOLUÇÃO",IF(OR(N6371="QUAR",N6371="QRES"),"QUARENTENA",IF(OR(B6371="DESCARTE",B6371="DEVOLUÇÃO"),"DESCARTE/DEVOLUÇÃO",IF(AND(D6371="",K6371&lt;&gt;""),"SEM LOTE",IF(AND(Q6371&lt;&gt;"",Q6371&gt;=Parametros!$B$11),"PARADO/SEM GIRO","OK"))))))))))</f>
        <v>OK</v>
      </c>
      <c r="T6371" s="29" t="str">
        <f aca="false">IF(AND($S6371="PARADO/SEM GIRO",$K6371="KG",OR(Painel!$B$5="(Todos)",A6371=Painel!$B$5)*OR(Painel!$E$5="(Todos)",P6371=Painel!$E$5)),$J6371+ROW()/10000000,"")</f>
        <v/>
      </c>
      <c r="U6371" s="29" t="str">
        <f aca="false">IF(AND($S6371="VENCIDO",$K6371="KG",OR(Painel!$B$5="(Todos)",A6371=Painel!$B$5)*OR(Painel!$E$5="(Todos)",P6371=Painel!$E$5)),$J6371+ROW()/10000000,"")</f>
        <v/>
      </c>
    </row>
    <row r="6372" customFormat="false" ht="15" hidden="false" customHeight="false" outlineLevel="0" collapsed="false">
      <c r="A6372" s="29" t="s">
        <v>52</v>
      </c>
      <c r="B6372" s="29" t="s">
        <v>11968</v>
      </c>
      <c r="C6372" s="29" t="s">
        <v>2694</v>
      </c>
      <c r="D6372" s="29" t="s">
        <v>10902</v>
      </c>
      <c r="E6372" s="29" t="n">
        <v>1</v>
      </c>
      <c r="F6372" s="29"/>
      <c r="G6372" s="29" t="s">
        <v>11969</v>
      </c>
      <c r="H6372" s="30" t="n">
        <v>480</v>
      </c>
      <c r="I6372" s="31" t="n">
        <v>46183</v>
      </c>
      <c r="J6372" s="30" t="n">
        <v>480</v>
      </c>
      <c r="K6372" s="29" t="s">
        <v>120</v>
      </c>
      <c r="L6372" s="29" t="s">
        <v>1096</v>
      </c>
      <c r="M6372" s="29"/>
      <c r="N6372" s="29" t="s">
        <v>122</v>
      </c>
      <c r="O6372" s="31" t="n">
        <v>46451</v>
      </c>
      <c r="P6372" s="29" t="s">
        <v>123</v>
      </c>
      <c r="Q6372" s="29" t="n">
        <f aca="false">IFERROR(VALUE(L6372),"")</f>
        <v>102</v>
      </c>
      <c r="R6372" s="29" t="n">
        <f aca="true">IF(O6372="","",O6372-TODAY())</f>
        <v>166</v>
      </c>
      <c r="S6372" s="29" t="str">
        <f aca="false">IF(C6372="&lt;&lt; vazio &gt;&gt;","VAZIA",IF(AND(O6372&lt;&gt;"",R6372&lt;0),"VENCIDO",IF(AND(O6372&lt;&gt;"",R6372&lt;=Parametros!$B$10),"PRÓX. VENCIMENTO",IF(F6372="Q","QUALIDADE",IF(F6372="S","BLOQUEADO",IF(F6372="R","RESTRITO/DEVOLUÇÃO",IF(OR(N6372="QUAR",N6372="QRES"),"QUARENTENA",IF(OR(B6372="DESCARTE",B6372="DEVOLUÇÃO"),"DESCARTE/DEVOLUÇÃO",IF(AND(D6372="",K6372&lt;&gt;""),"SEM LOTE",IF(AND(Q6372&lt;&gt;"",Q6372&gt;=Parametros!$B$11),"PARADO/SEM GIRO","OK"))))))))))</f>
        <v>PARADO/SEM GIRO</v>
      </c>
      <c r="T6372" s="29" t="n">
        <f aca="false">IF(AND($S6372="PARADO/SEM GIRO",$K6372="KG",OR(Painel!$B$5="(Todos)",A6372=Painel!$B$5)*OR(Painel!$E$5="(Todos)",P6372=Painel!$E$5)),$J6372+ROW()/10000000,"")</f>
        <v>480.0006372</v>
      </c>
      <c r="U6372" s="29" t="str">
        <f aca="false">IF(AND($S6372="VENCIDO",$K6372="KG",OR(Painel!$B$5="(Todos)",A6372=Painel!$B$5)*OR(Painel!$E$5="(Todos)",P6372=Painel!$E$5)),$J6372+ROW()/10000000,"")</f>
        <v/>
      </c>
    </row>
    <row r="6373" customFormat="false" ht="15" hidden="false" customHeight="false" outlineLevel="0" collapsed="false">
      <c r="A6373" s="29" t="s">
        <v>52</v>
      </c>
      <c r="B6373" s="29" t="s">
        <v>11970</v>
      </c>
      <c r="C6373" s="29" t="s">
        <v>11486</v>
      </c>
      <c r="D6373" s="29" t="s">
        <v>11487</v>
      </c>
      <c r="E6373" s="29" t="n">
        <v>1</v>
      </c>
      <c r="F6373" s="29" t="s">
        <v>268</v>
      </c>
      <c r="G6373" s="29" t="s">
        <v>11971</v>
      </c>
      <c r="H6373" s="30" t="n">
        <v>60</v>
      </c>
      <c r="I6373" s="31" t="n">
        <v>46095</v>
      </c>
      <c r="J6373" s="30" t="n">
        <v>60</v>
      </c>
      <c r="K6373" s="29" t="s">
        <v>120</v>
      </c>
      <c r="L6373" s="29" t="s">
        <v>7051</v>
      </c>
      <c r="M6373" s="29"/>
      <c r="N6373" s="29" t="s">
        <v>122</v>
      </c>
      <c r="O6373" s="31" t="n">
        <v>46303</v>
      </c>
      <c r="P6373" s="29" t="s">
        <v>123</v>
      </c>
      <c r="Q6373" s="29" t="n">
        <f aca="false">IFERROR(VALUE(L6373),"")</f>
        <v>190</v>
      </c>
      <c r="R6373" s="29" t="n">
        <f aca="true">IF(O6373="","",O6373-TODAY())</f>
        <v>18</v>
      </c>
      <c r="S6373" s="29" t="str">
        <f aca="false">IF(C6373="&lt;&lt; vazio &gt;&gt;","VAZIA",IF(AND(O6373&lt;&gt;"",R6373&lt;0),"VENCIDO",IF(AND(O6373&lt;&gt;"",R6373&lt;=Parametros!$B$10),"PRÓX. VENCIMENTO",IF(F6373="Q","QUALIDADE",IF(F6373="S","BLOQUEADO",IF(F6373="R","RESTRITO/DEVOLUÇÃO",IF(OR(N6373="QUAR",N6373="QRES"),"QUARENTENA",IF(OR(B6373="DESCARTE",B6373="DEVOLUÇÃO"),"DESCARTE/DEVOLUÇÃO",IF(AND(D6373="",K6373&lt;&gt;""),"SEM LOTE",IF(AND(Q6373&lt;&gt;"",Q6373&gt;=Parametros!$B$11),"PARADO/SEM GIRO","OK"))))))))))</f>
        <v>PRÓX. VENCIMENTO</v>
      </c>
      <c r="T6373" s="29" t="str">
        <f aca="false">IF(AND($S6373="PARADO/SEM GIRO",$K6373="KG",OR(Painel!$B$5="(Todos)",A6373=Painel!$B$5)*OR(Painel!$E$5="(Todos)",P6373=Painel!$E$5)),$J6373+ROW()/10000000,"")</f>
        <v/>
      </c>
      <c r="U6373" s="29" t="str">
        <f aca="false">IF(AND($S6373="VENCIDO",$K6373="KG",OR(Painel!$B$5="(Todos)",A6373=Painel!$B$5)*OR(Painel!$E$5="(Todos)",P6373=Painel!$E$5)),$J6373+ROW()/10000000,"")</f>
        <v/>
      </c>
    </row>
    <row r="6374" customFormat="false" ht="15" hidden="false" customHeight="false" outlineLevel="0" collapsed="false">
      <c r="A6374" s="29" t="s">
        <v>52</v>
      </c>
      <c r="B6374" s="29" t="s">
        <v>11972</v>
      </c>
      <c r="C6374" s="29" t="s">
        <v>262</v>
      </c>
      <c r="D6374" s="29" t="s">
        <v>11472</v>
      </c>
      <c r="E6374" s="29" t="n">
        <v>1</v>
      </c>
      <c r="F6374" s="29"/>
      <c r="G6374" s="29" t="s">
        <v>11973</v>
      </c>
      <c r="H6374" s="30" t="n">
        <v>264</v>
      </c>
      <c r="I6374" s="31" t="n">
        <v>46236</v>
      </c>
      <c r="J6374" s="30" t="n">
        <v>264</v>
      </c>
      <c r="K6374" s="29" t="s">
        <v>120</v>
      </c>
      <c r="L6374" s="29" t="s">
        <v>5891</v>
      </c>
      <c r="M6374" s="29"/>
      <c r="N6374" s="29" t="s">
        <v>122</v>
      </c>
      <c r="O6374" s="31" t="n">
        <v>46437</v>
      </c>
      <c r="P6374" s="29" t="s">
        <v>123</v>
      </c>
      <c r="Q6374" s="29" t="n">
        <f aca="false">IFERROR(VALUE(L6374),"")</f>
        <v>49</v>
      </c>
      <c r="R6374" s="29" t="n">
        <f aca="true">IF(O6374="","",O6374-TODAY())</f>
        <v>152</v>
      </c>
      <c r="S6374" s="29" t="str">
        <f aca="false">IF(C6374="&lt;&lt; vazio &gt;&gt;","VAZIA",IF(AND(O6374&lt;&gt;"",R6374&lt;0),"VENCIDO",IF(AND(O6374&lt;&gt;"",R6374&lt;=Parametros!$B$10),"PRÓX. VENCIMENTO",IF(F6374="Q","QUALIDADE",IF(F6374="S","BLOQUEADO",IF(F6374="R","RESTRITO/DEVOLUÇÃO",IF(OR(N6374="QUAR",N6374="QRES"),"QUARENTENA",IF(OR(B6374="DESCARTE",B6374="DEVOLUÇÃO"),"DESCARTE/DEVOLUÇÃO",IF(AND(D6374="",K6374&lt;&gt;""),"SEM LOTE",IF(AND(Q6374&lt;&gt;"",Q6374&gt;=Parametros!$B$11),"PARADO/SEM GIRO","OK"))))))))))</f>
        <v>OK</v>
      </c>
      <c r="T6374" s="29" t="str">
        <f aca="false">IF(AND($S6374="PARADO/SEM GIRO",$K6374="KG",OR(Painel!$B$5="(Todos)",A6374=Painel!$B$5)*OR(Painel!$E$5="(Todos)",P6374=Painel!$E$5)),$J6374+ROW()/10000000,"")</f>
        <v/>
      </c>
      <c r="U6374" s="29" t="str">
        <f aca="false">IF(AND($S6374="VENCIDO",$K6374="KG",OR(Painel!$B$5="(Todos)",A6374=Painel!$B$5)*OR(Painel!$E$5="(Todos)",P6374=Painel!$E$5)),$J6374+ROW()/10000000,"")</f>
        <v/>
      </c>
    </row>
    <row r="6375" customFormat="false" ht="15" hidden="false" customHeight="false" outlineLevel="0" collapsed="false">
      <c r="A6375" s="29" t="s">
        <v>52</v>
      </c>
      <c r="B6375" s="29" t="s">
        <v>11974</v>
      </c>
      <c r="C6375" s="29" t="s">
        <v>115</v>
      </c>
      <c r="D6375" s="29"/>
      <c r="E6375" s="29" t="n">
        <v>0</v>
      </c>
      <c r="F6375" s="29"/>
      <c r="G6375" s="29"/>
      <c r="H6375" s="30" t="n">
        <v>0</v>
      </c>
      <c r="I6375" s="29"/>
      <c r="J6375" s="30" t="n">
        <v>0</v>
      </c>
      <c r="K6375" s="29"/>
      <c r="L6375" s="29" t="s">
        <v>116</v>
      </c>
      <c r="M6375" s="29"/>
      <c r="N6375" s="29"/>
      <c r="O6375" s="29"/>
      <c r="P6375" s="29"/>
      <c r="Q6375" s="29" t="n">
        <f aca="false">IFERROR(VALUE(L6375),"")</f>
        <v>0</v>
      </c>
      <c r="R6375" s="29" t="str">
        <f aca="true">IF(O6375="","",O6375-TODAY())</f>
        <v/>
      </c>
      <c r="S6375" s="29" t="str">
        <f aca="false">IF(C6375="&lt;&lt; vazio &gt;&gt;","VAZIA",IF(AND(O6375&lt;&gt;"",R6375&lt;0),"VENCIDO",IF(AND(O6375&lt;&gt;"",R6375&lt;=Parametros!$B$10),"PRÓX. VENCIMENTO",IF(F6375="Q","QUALIDADE",IF(F6375="S","BLOQUEADO",IF(F6375="R","RESTRITO/DEVOLUÇÃO",IF(OR(N6375="QUAR",N6375="QRES"),"QUARENTENA",IF(OR(B6375="DESCARTE",B6375="DEVOLUÇÃO"),"DESCARTE/DEVOLUÇÃO",IF(AND(D6375="",K6375&lt;&gt;""),"SEM LOTE",IF(AND(Q6375&lt;&gt;"",Q6375&gt;=Parametros!$B$11),"PARADO/SEM GIRO","OK"))))))))))</f>
        <v>VAZIA</v>
      </c>
      <c r="T6375" s="29" t="str">
        <f aca="false">IF(AND($S6375="PARADO/SEM GIRO",$K6375="KG",OR(Painel!$B$5="(Todos)",A6375=Painel!$B$5)*OR(Painel!$E$5="(Todos)",P6375=Painel!$E$5)),$J6375+ROW()/10000000,"")</f>
        <v/>
      </c>
      <c r="U6375" s="29" t="str">
        <f aca="false">IF(AND($S6375="VENCIDO",$K6375="KG",OR(Painel!$B$5="(Todos)",A6375=Painel!$B$5)*OR(Painel!$E$5="(Todos)",P6375=Painel!$E$5)),$J6375+ROW()/10000000,"")</f>
        <v/>
      </c>
    </row>
    <row r="6376" customFormat="false" ht="15" hidden="false" customHeight="false" outlineLevel="0" collapsed="false">
      <c r="A6376" s="29" t="s">
        <v>52</v>
      </c>
      <c r="B6376" s="29" t="s">
        <v>11975</v>
      </c>
      <c r="C6376" s="29" t="s">
        <v>196</v>
      </c>
      <c r="D6376" s="29" t="s">
        <v>6791</v>
      </c>
      <c r="E6376" s="29" t="n">
        <v>1</v>
      </c>
      <c r="F6376" s="29"/>
      <c r="G6376" s="29" t="s">
        <v>11976</v>
      </c>
      <c r="H6376" s="30" t="n">
        <v>400</v>
      </c>
      <c r="I6376" s="31" t="n">
        <v>46252</v>
      </c>
      <c r="J6376" s="30" t="n">
        <v>400</v>
      </c>
      <c r="K6376" s="29" t="s">
        <v>120</v>
      </c>
      <c r="L6376" s="29" t="s">
        <v>4450</v>
      </c>
      <c r="M6376" s="29"/>
      <c r="N6376" s="29" t="s">
        <v>122</v>
      </c>
      <c r="O6376" s="31" t="n">
        <v>46756</v>
      </c>
      <c r="P6376" s="29" t="s">
        <v>123</v>
      </c>
      <c r="Q6376" s="29" t="n">
        <f aca="false">IFERROR(VALUE(L6376),"")</f>
        <v>44</v>
      </c>
      <c r="R6376" s="29" t="n">
        <f aca="true">IF(O6376="","",O6376-TODAY())</f>
        <v>471</v>
      </c>
      <c r="S6376" s="29" t="str">
        <f aca="false">IF(C6376="&lt;&lt; vazio &gt;&gt;","VAZIA",IF(AND(O6376&lt;&gt;"",R6376&lt;0),"VENCIDO",IF(AND(O6376&lt;&gt;"",R6376&lt;=Parametros!$B$10),"PRÓX. VENCIMENTO",IF(F6376="Q","QUALIDADE",IF(F6376="S","BLOQUEADO",IF(F6376="R","RESTRITO/DEVOLUÇÃO",IF(OR(N6376="QUAR",N6376="QRES"),"QUARENTENA",IF(OR(B6376="DESCARTE",B6376="DEVOLUÇÃO"),"DESCARTE/DEVOLUÇÃO",IF(AND(D6376="",K6376&lt;&gt;""),"SEM LOTE",IF(AND(Q6376&lt;&gt;"",Q6376&gt;=Parametros!$B$11),"PARADO/SEM GIRO","OK"))))))))))</f>
        <v>OK</v>
      </c>
      <c r="T6376" s="29" t="str">
        <f aca="false">IF(AND($S6376="PARADO/SEM GIRO",$K6376="KG",OR(Painel!$B$5="(Todos)",A6376=Painel!$B$5)*OR(Painel!$E$5="(Todos)",P6376=Painel!$E$5)),$J6376+ROW()/10000000,"")</f>
        <v/>
      </c>
      <c r="U6376" s="29" t="str">
        <f aca="false">IF(AND($S6376="VENCIDO",$K6376="KG",OR(Painel!$B$5="(Todos)",A6376=Painel!$B$5)*OR(Painel!$E$5="(Todos)",P6376=Painel!$E$5)),$J6376+ROW()/10000000,"")</f>
        <v/>
      </c>
    </row>
    <row r="6377" customFormat="false" ht="15" hidden="false" customHeight="false" outlineLevel="0" collapsed="false">
      <c r="A6377" s="29" t="s">
        <v>52</v>
      </c>
      <c r="B6377" s="29" t="s">
        <v>11977</v>
      </c>
      <c r="C6377" s="29" t="s">
        <v>262</v>
      </c>
      <c r="D6377" s="29" t="s">
        <v>11472</v>
      </c>
      <c r="E6377" s="29" t="n">
        <v>1</v>
      </c>
      <c r="F6377" s="29"/>
      <c r="G6377" s="29" t="s">
        <v>11978</v>
      </c>
      <c r="H6377" s="30" t="n">
        <v>264</v>
      </c>
      <c r="I6377" s="31" t="n">
        <v>46236</v>
      </c>
      <c r="J6377" s="30" t="n">
        <v>264</v>
      </c>
      <c r="K6377" s="29" t="s">
        <v>120</v>
      </c>
      <c r="L6377" s="29" t="s">
        <v>5891</v>
      </c>
      <c r="M6377" s="29"/>
      <c r="N6377" s="29" t="s">
        <v>122</v>
      </c>
      <c r="O6377" s="31" t="n">
        <v>46437</v>
      </c>
      <c r="P6377" s="29" t="s">
        <v>123</v>
      </c>
      <c r="Q6377" s="29" t="n">
        <f aca="false">IFERROR(VALUE(L6377),"")</f>
        <v>49</v>
      </c>
      <c r="R6377" s="29" t="n">
        <f aca="true">IF(O6377="","",O6377-TODAY())</f>
        <v>152</v>
      </c>
      <c r="S6377" s="29" t="str">
        <f aca="false">IF(C6377="&lt;&lt; vazio &gt;&gt;","VAZIA",IF(AND(O6377&lt;&gt;"",R6377&lt;0),"VENCIDO",IF(AND(O6377&lt;&gt;"",R6377&lt;=Parametros!$B$10),"PRÓX. VENCIMENTO",IF(F6377="Q","QUALIDADE",IF(F6377="S","BLOQUEADO",IF(F6377="R","RESTRITO/DEVOLUÇÃO",IF(OR(N6377="QUAR",N6377="QRES"),"QUARENTENA",IF(OR(B6377="DESCARTE",B6377="DEVOLUÇÃO"),"DESCARTE/DEVOLUÇÃO",IF(AND(D6377="",K6377&lt;&gt;""),"SEM LOTE",IF(AND(Q6377&lt;&gt;"",Q6377&gt;=Parametros!$B$11),"PARADO/SEM GIRO","OK"))))))))))</f>
        <v>OK</v>
      </c>
      <c r="T6377" s="29" t="str">
        <f aca="false">IF(AND($S6377="PARADO/SEM GIRO",$K6377="KG",OR(Painel!$B$5="(Todos)",A6377=Painel!$B$5)*OR(Painel!$E$5="(Todos)",P6377=Painel!$E$5)),$J6377+ROW()/10000000,"")</f>
        <v/>
      </c>
      <c r="U6377" s="29" t="str">
        <f aca="false">IF(AND($S6377="VENCIDO",$K6377="KG",OR(Painel!$B$5="(Todos)",A6377=Painel!$B$5)*OR(Painel!$E$5="(Todos)",P6377=Painel!$E$5)),$J6377+ROW()/10000000,"")</f>
        <v/>
      </c>
    </row>
    <row r="6378" customFormat="false" ht="15" hidden="false" customHeight="false" outlineLevel="0" collapsed="false">
      <c r="A6378" s="29" t="s">
        <v>52</v>
      </c>
      <c r="B6378" s="29" t="s">
        <v>11979</v>
      </c>
      <c r="C6378" s="29" t="s">
        <v>5213</v>
      </c>
      <c r="D6378" s="29" t="s">
        <v>11241</v>
      </c>
      <c r="E6378" s="29" t="n">
        <v>1</v>
      </c>
      <c r="F6378" s="29"/>
      <c r="G6378" s="29" t="s">
        <v>11980</v>
      </c>
      <c r="H6378" s="30" t="n">
        <v>100</v>
      </c>
      <c r="I6378" s="31" t="n">
        <v>46278</v>
      </c>
      <c r="J6378" s="30" t="n">
        <v>100</v>
      </c>
      <c r="K6378" s="29" t="s">
        <v>120</v>
      </c>
      <c r="L6378" s="29" t="s">
        <v>1723</v>
      </c>
      <c r="M6378" s="29"/>
      <c r="N6378" s="29" t="s">
        <v>122</v>
      </c>
      <c r="O6378" s="31" t="n">
        <v>46786</v>
      </c>
      <c r="P6378" s="29" t="s">
        <v>123</v>
      </c>
      <c r="Q6378" s="29" t="n">
        <f aca="false">IFERROR(VALUE(L6378),"")</f>
        <v>37</v>
      </c>
      <c r="R6378" s="29" t="n">
        <f aca="true">IF(O6378="","",O6378-TODAY())</f>
        <v>501</v>
      </c>
      <c r="S6378" s="29" t="str">
        <f aca="false">IF(C6378="&lt;&lt; vazio &gt;&gt;","VAZIA",IF(AND(O6378&lt;&gt;"",R6378&lt;0),"VENCIDO",IF(AND(O6378&lt;&gt;"",R6378&lt;=Parametros!$B$10),"PRÓX. VENCIMENTO",IF(F6378="Q","QUALIDADE",IF(F6378="S","BLOQUEADO",IF(F6378="R","RESTRITO/DEVOLUÇÃO",IF(OR(N6378="QUAR",N6378="QRES"),"QUARENTENA",IF(OR(B6378="DESCARTE",B6378="DEVOLUÇÃO"),"DESCARTE/DEVOLUÇÃO",IF(AND(D6378="",K6378&lt;&gt;""),"SEM LOTE",IF(AND(Q6378&lt;&gt;"",Q6378&gt;=Parametros!$B$11),"PARADO/SEM GIRO","OK"))))))))))</f>
        <v>OK</v>
      </c>
      <c r="T6378" s="29" t="str">
        <f aca="false">IF(AND($S6378="PARADO/SEM GIRO",$K6378="KG",OR(Painel!$B$5="(Todos)",A6378=Painel!$B$5)*OR(Painel!$E$5="(Todos)",P6378=Painel!$E$5)),$J6378+ROW()/10000000,"")</f>
        <v/>
      </c>
      <c r="U6378" s="29" t="str">
        <f aca="false">IF(AND($S6378="VENCIDO",$K6378="KG",OR(Painel!$B$5="(Todos)",A6378=Painel!$B$5)*OR(Painel!$E$5="(Todos)",P6378=Painel!$E$5)),$J6378+ROW()/10000000,"")</f>
        <v/>
      </c>
    </row>
    <row r="6379" customFormat="false" ht="15" hidden="false" customHeight="false" outlineLevel="0" collapsed="false">
      <c r="A6379" s="29" t="s">
        <v>52</v>
      </c>
      <c r="B6379" s="29" t="s">
        <v>11981</v>
      </c>
      <c r="C6379" s="29" t="s">
        <v>454</v>
      </c>
      <c r="D6379" s="29" t="s">
        <v>11959</v>
      </c>
      <c r="E6379" s="29" t="n">
        <v>1</v>
      </c>
      <c r="F6379" s="29"/>
      <c r="G6379" s="29" t="s">
        <v>11982</v>
      </c>
      <c r="H6379" s="30" t="n">
        <v>384</v>
      </c>
      <c r="I6379" s="31" t="n">
        <v>46236</v>
      </c>
      <c r="J6379" s="30" t="n">
        <v>384</v>
      </c>
      <c r="K6379" s="29" t="s">
        <v>120</v>
      </c>
      <c r="L6379" s="29" t="s">
        <v>5891</v>
      </c>
      <c r="M6379" s="29"/>
      <c r="N6379" s="29" t="s">
        <v>122</v>
      </c>
      <c r="O6379" s="31" t="n">
        <v>46393</v>
      </c>
      <c r="P6379" s="29" t="s">
        <v>123</v>
      </c>
      <c r="Q6379" s="29" t="n">
        <f aca="false">IFERROR(VALUE(L6379),"")</f>
        <v>49</v>
      </c>
      <c r="R6379" s="29" t="n">
        <f aca="true">IF(O6379="","",O6379-TODAY())</f>
        <v>108</v>
      </c>
      <c r="S6379" s="29" t="str">
        <f aca="false">IF(C6379="&lt;&lt; vazio &gt;&gt;","VAZIA",IF(AND(O6379&lt;&gt;"",R6379&lt;0),"VENCIDO",IF(AND(O6379&lt;&gt;"",R6379&lt;=Parametros!$B$10),"PRÓX. VENCIMENTO",IF(F6379="Q","QUALIDADE",IF(F6379="S","BLOQUEADO",IF(F6379="R","RESTRITO/DEVOLUÇÃO",IF(OR(N6379="QUAR",N6379="QRES"),"QUARENTENA",IF(OR(B6379="DESCARTE",B6379="DEVOLUÇÃO"),"DESCARTE/DEVOLUÇÃO",IF(AND(D6379="",K6379&lt;&gt;""),"SEM LOTE",IF(AND(Q6379&lt;&gt;"",Q6379&gt;=Parametros!$B$11),"PARADO/SEM GIRO","OK"))))))))))</f>
        <v>OK</v>
      </c>
      <c r="T6379" s="29" t="str">
        <f aca="false">IF(AND($S6379="PARADO/SEM GIRO",$K6379="KG",OR(Painel!$B$5="(Todos)",A6379=Painel!$B$5)*OR(Painel!$E$5="(Todos)",P6379=Painel!$E$5)),$J6379+ROW()/10000000,"")</f>
        <v/>
      </c>
      <c r="U6379" s="29" t="str">
        <f aca="false">IF(AND($S6379="VENCIDO",$K6379="KG",OR(Painel!$B$5="(Todos)",A6379=Painel!$B$5)*OR(Painel!$E$5="(Todos)",P6379=Painel!$E$5)),$J6379+ROW()/10000000,"")</f>
        <v/>
      </c>
    </row>
    <row r="6380" customFormat="false" ht="15" hidden="false" customHeight="false" outlineLevel="0" collapsed="false">
      <c r="A6380" s="29" t="s">
        <v>52</v>
      </c>
      <c r="B6380" s="29" t="s">
        <v>11983</v>
      </c>
      <c r="C6380" s="29" t="s">
        <v>163</v>
      </c>
      <c r="D6380" s="29" t="s">
        <v>11984</v>
      </c>
      <c r="E6380" s="29" t="n">
        <v>1</v>
      </c>
      <c r="F6380" s="29"/>
      <c r="G6380" s="29" t="s">
        <v>11985</v>
      </c>
      <c r="H6380" s="30" t="n">
        <v>1102.5</v>
      </c>
      <c r="I6380" s="31" t="n">
        <v>46183</v>
      </c>
      <c r="J6380" s="30" t="n">
        <v>1102.5</v>
      </c>
      <c r="K6380" s="29" t="s">
        <v>120</v>
      </c>
      <c r="L6380" s="29" t="s">
        <v>1096</v>
      </c>
      <c r="M6380" s="29"/>
      <c r="N6380" s="29" t="s">
        <v>122</v>
      </c>
      <c r="O6380" s="31" t="n">
        <v>46692</v>
      </c>
      <c r="P6380" s="29" t="s">
        <v>123</v>
      </c>
      <c r="Q6380" s="29" t="n">
        <f aca="false">IFERROR(VALUE(L6380),"")</f>
        <v>102</v>
      </c>
      <c r="R6380" s="29" t="n">
        <f aca="true">IF(O6380="","",O6380-TODAY())</f>
        <v>407</v>
      </c>
      <c r="S6380" s="29" t="str">
        <f aca="false">IF(C6380="&lt;&lt; vazio &gt;&gt;","VAZIA",IF(AND(O6380&lt;&gt;"",R6380&lt;0),"VENCIDO",IF(AND(O6380&lt;&gt;"",R6380&lt;=Parametros!$B$10),"PRÓX. VENCIMENTO",IF(F6380="Q","QUALIDADE",IF(F6380="S","BLOQUEADO",IF(F6380="R","RESTRITO/DEVOLUÇÃO",IF(OR(N6380="QUAR",N6380="QRES"),"QUARENTENA",IF(OR(B6380="DESCARTE",B6380="DEVOLUÇÃO"),"DESCARTE/DEVOLUÇÃO",IF(AND(D6380="",K6380&lt;&gt;""),"SEM LOTE",IF(AND(Q6380&lt;&gt;"",Q6380&gt;=Parametros!$B$11),"PARADO/SEM GIRO","OK"))))))))))</f>
        <v>PARADO/SEM GIRO</v>
      </c>
      <c r="T6380" s="29" t="n">
        <f aca="false">IF(AND($S6380="PARADO/SEM GIRO",$K6380="KG",OR(Painel!$B$5="(Todos)",A6380=Painel!$B$5)*OR(Painel!$E$5="(Todos)",P6380=Painel!$E$5)),$J6380+ROW()/10000000,"")</f>
        <v>1102.500638</v>
      </c>
      <c r="U6380" s="29" t="str">
        <f aca="false">IF(AND($S6380="VENCIDO",$K6380="KG",OR(Painel!$B$5="(Todos)",A6380=Painel!$B$5)*OR(Painel!$E$5="(Todos)",P6380=Painel!$E$5)),$J6380+ROW()/10000000,"")</f>
        <v/>
      </c>
    </row>
    <row r="6381" customFormat="false" ht="15" hidden="false" customHeight="false" outlineLevel="0" collapsed="false">
      <c r="A6381" s="29" t="s">
        <v>52</v>
      </c>
      <c r="B6381" s="29" t="s">
        <v>11986</v>
      </c>
      <c r="C6381" s="29" t="s">
        <v>1093</v>
      </c>
      <c r="D6381" s="29" t="s">
        <v>1094</v>
      </c>
      <c r="E6381" s="29" t="n">
        <v>1</v>
      </c>
      <c r="F6381" s="29"/>
      <c r="G6381" s="29" t="s">
        <v>11987</v>
      </c>
      <c r="H6381" s="30" t="n">
        <v>1000</v>
      </c>
      <c r="I6381" s="31" t="n">
        <v>46200</v>
      </c>
      <c r="J6381" s="30" t="n">
        <v>1000</v>
      </c>
      <c r="K6381" s="29" t="s">
        <v>120</v>
      </c>
      <c r="L6381" s="29" t="s">
        <v>11988</v>
      </c>
      <c r="M6381" s="29"/>
      <c r="N6381" s="29" t="s">
        <v>122</v>
      </c>
      <c r="O6381" s="31" t="n">
        <v>46881</v>
      </c>
      <c r="P6381" s="29" t="s">
        <v>123</v>
      </c>
      <c r="Q6381" s="29" t="n">
        <f aca="false">IFERROR(VALUE(L6381),"")</f>
        <v>85</v>
      </c>
      <c r="R6381" s="29" t="n">
        <f aca="true">IF(O6381="","",O6381-TODAY())</f>
        <v>596</v>
      </c>
      <c r="S6381" s="29" t="str">
        <f aca="false">IF(C6381="&lt;&lt; vazio &gt;&gt;","VAZIA",IF(AND(O6381&lt;&gt;"",R6381&lt;0),"VENCIDO",IF(AND(O6381&lt;&gt;"",R6381&lt;=Parametros!$B$10),"PRÓX. VENCIMENTO",IF(F6381="Q","QUALIDADE",IF(F6381="S","BLOQUEADO",IF(F6381="R","RESTRITO/DEVOLUÇÃO",IF(OR(N6381="QUAR",N6381="QRES"),"QUARENTENA",IF(OR(B6381="DESCARTE",B6381="DEVOLUÇÃO"),"DESCARTE/DEVOLUÇÃO",IF(AND(D6381="",K6381&lt;&gt;""),"SEM LOTE",IF(AND(Q6381&lt;&gt;"",Q6381&gt;=Parametros!$B$11),"PARADO/SEM GIRO","OK"))))))))))</f>
        <v>OK</v>
      </c>
      <c r="T6381" s="29" t="str">
        <f aca="false">IF(AND($S6381="PARADO/SEM GIRO",$K6381="KG",OR(Painel!$B$5="(Todos)",A6381=Painel!$B$5)*OR(Painel!$E$5="(Todos)",P6381=Painel!$E$5)),$J6381+ROW()/10000000,"")</f>
        <v/>
      </c>
      <c r="U6381" s="29" t="str">
        <f aca="false">IF(AND($S6381="VENCIDO",$K6381="KG",OR(Painel!$B$5="(Todos)",A6381=Painel!$B$5)*OR(Painel!$E$5="(Todos)",P6381=Painel!$E$5)),$J6381+ROW()/10000000,"")</f>
        <v/>
      </c>
    </row>
    <row r="6382" customFormat="false" ht="15" hidden="false" customHeight="false" outlineLevel="0" collapsed="false">
      <c r="A6382" s="29" t="s">
        <v>52</v>
      </c>
      <c r="B6382" s="29" t="s">
        <v>11989</v>
      </c>
      <c r="C6382" s="29" t="s">
        <v>322</v>
      </c>
      <c r="D6382" s="29" t="s">
        <v>688</v>
      </c>
      <c r="E6382" s="29" t="n">
        <v>1</v>
      </c>
      <c r="F6382" s="29"/>
      <c r="G6382" s="29" t="s">
        <v>11990</v>
      </c>
      <c r="H6382" s="30" t="n">
        <v>999.9</v>
      </c>
      <c r="I6382" s="31" t="n">
        <v>46280</v>
      </c>
      <c r="J6382" s="30" t="n">
        <v>999.9</v>
      </c>
      <c r="K6382" s="29" t="s">
        <v>120</v>
      </c>
      <c r="L6382" s="29" t="s">
        <v>144</v>
      </c>
      <c r="M6382" s="29"/>
      <c r="N6382" s="29" t="s">
        <v>122</v>
      </c>
      <c r="O6382" s="31" t="n">
        <v>46637</v>
      </c>
      <c r="P6382" s="29" t="s">
        <v>123</v>
      </c>
      <c r="Q6382" s="29" t="n">
        <f aca="false">IFERROR(VALUE(L6382),"")</f>
        <v>5</v>
      </c>
      <c r="R6382" s="29" t="n">
        <f aca="true">IF(O6382="","",O6382-TODAY())</f>
        <v>352</v>
      </c>
      <c r="S6382" s="29" t="str">
        <f aca="false">IF(C6382="&lt;&lt; vazio &gt;&gt;","VAZIA",IF(AND(O6382&lt;&gt;"",R6382&lt;0),"VENCIDO",IF(AND(O6382&lt;&gt;"",R6382&lt;=Parametros!$B$10),"PRÓX. VENCIMENTO",IF(F6382="Q","QUALIDADE",IF(F6382="S","BLOQUEADO",IF(F6382="R","RESTRITO/DEVOLUÇÃO",IF(OR(N6382="QUAR",N6382="QRES"),"QUARENTENA",IF(OR(B6382="DESCARTE",B6382="DEVOLUÇÃO"),"DESCARTE/DEVOLUÇÃO",IF(AND(D6382="",K6382&lt;&gt;""),"SEM LOTE",IF(AND(Q6382&lt;&gt;"",Q6382&gt;=Parametros!$B$11),"PARADO/SEM GIRO","OK"))))))))))</f>
        <v>OK</v>
      </c>
      <c r="T6382" s="29" t="str">
        <f aca="false">IF(AND($S6382="PARADO/SEM GIRO",$K6382="KG",OR(Painel!$B$5="(Todos)",A6382=Painel!$B$5)*OR(Painel!$E$5="(Todos)",P6382=Painel!$E$5)),$J6382+ROW()/10000000,"")</f>
        <v/>
      </c>
      <c r="U6382" s="29" t="str">
        <f aca="false">IF(AND($S6382="VENCIDO",$K6382="KG",OR(Painel!$B$5="(Todos)",A6382=Painel!$B$5)*OR(Painel!$E$5="(Todos)",P6382=Painel!$E$5)),$J6382+ROW()/10000000,"")</f>
        <v/>
      </c>
    </row>
    <row r="6383" customFormat="false" ht="15" hidden="false" customHeight="false" outlineLevel="0" collapsed="false">
      <c r="A6383" s="29" t="s">
        <v>52</v>
      </c>
      <c r="B6383" s="29" t="s">
        <v>11991</v>
      </c>
      <c r="C6383" s="29" t="s">
        <v>186</v>
      </c>
      <c r="D6383" s="29" t="s">
        <v>7310</v>
      </c>
      <c r="E6383" s="29" t="n">
        <v>1</v>
      </c>
      <c r="F6383" s="29"/>
      <c r="G6383" s="29" t="s">
        <v>11992</v>
      </c>
      <c r="H6383" s="30" t="n">
        <v>418</v>
      </c>
      <c r="I6383" s="31" t="n">
        <v>46235</v>
      </c>
      <c r="J6383" s="30" t="n">
        <v>418</v>
      </c>
      <c r="K6383" s="29" t="s">
        <v>120</v>
      </c>
      <c r="L6383" s="29" t="s">
        <v>694</v>
      </c>
      <c r="M6383" s="29"/>
      <c r="N6383" s="29" t="s">
        <v>122</v>
      </c>
      <c r="O6383" s="31" t="n">
        <v>46696</v>
      </c>
      <c r="P6383" s="29" t="s">
        <v>123</v>
      </c>
      <c r="Q6383" s="29" t="n">
        <f aca="false">IFERROR(VALUE(L6383),"")</f>
        <v>50</v>
      </c>
      <c r="R6383" s="29" t="n">
        <f aca="true">IF(O6383="","",O6383-TODAY())</f>
        <v>411</v>
      </c>
      <c r="S6383" s="29" t="str">
        <f aca="false">IF(C6383="&lt;&lt; vazio &gt;&gt;","VAZIA",IF(AND(O6383&lt;&gt;"",R6383&lt;0),"VENCIDO",IF(AND(O6383&lt;&gt;"",R6383&lt;=Parametros!$B$10),"PRÓX. VENCIMENTO",IF(F6383="Q","QUALIDADE",IF(F6383="S","BLOQUEADO",IF(F6383="R","RESTRITO/DEVOLUÇÃO",IF(OR(N6383="QUAR",N6383="QRES"),"QUARENTENA",IF(OR(B6383="DESCARTE",B6383="DEVOLUÇÃO"),"DESCARTE/DEVOLUÇÃO",IF(AND(D6383="",K6383&lt;&gt;""),"SEM LOTE",IF(AND(Q6383&lt;&gt;"",Q6383&gt;=Parametros!$B$11),"PARADO/SEM GIRO","OK"))))))))))</f>
        <v>OK</v>
      </c>
      <c r="T6383" s="29" t="str">
        <f aca="false">IF(AND($S6383="PARADO/SEM GIRO",$K6383="KG",OR(Painel!$B$5="(Todos)",A6383=Painel!$B$5)*OR(Painel!$E$5="(Todos)",P6383=Painel!$E$5)),$J6383+ROW()/10000000,"")</f>
        <v/>
      </c>
      <c r="U6383" s="29" t="str">
        <f aca="false">IF(AND($S6383="VENCIDO",$K6383="KG",OR(Painel!$B$5="(Todos)",A6383=Painel!$B$5)*OR(Painel!$E$5="(Todos)",P6383=Painel!$E$5)),$J6383+ROW()/10000000,"")</f>
        <v/>
      </c>
    </row>
    <row r="6384" customFormat="false" ht="15" hidden="false" customHeight="false" outlineLevel="0" collapsed="false">
      <c r="A6384" s="29" t="s">
        <v>52</v>
      </c>
      <c r="B6384" s="29" t="s">
        <v>11993</v>
      </c>
      <c r="C6384" s="29" t="s">
        <v>489</v>
      </c>
      <c r="D6384" s="29" t="s">
        <v>7816</v>
      </c>
      <c r="E6384" s="29" t="n">
        <v>1</v>
      </c>
      <c r="F6384" s="29"/>
      <c r="G6384" s="29" t="s">
        <v>11994</v>
      </c>
      <c r="H6384" s="30" t="n">
        <v>1102.5</v>
      </c>
      <c r="I6384" s="31" t="n">
        <v>46191</v>
      </c>
      <c r="J6384" s="30" t="n">
        <v>1102.5</v>
      </c>
      <c r="K6384" s="29" t="s">
        <v>120</v>
      </c>
      <c r="L6384" s="29" t="s">
        <v>3759</v>
      </c>
      <c r="M6384" s="29"/>
      <c r="N6384" s="29" t="s">
        <v>122</v>
      </c>
      <c r="O6384" s="31" t="n">
        <v>46728</v>
      </c>
      <c r="P6384" s="29" t="s">
        <v>123</v>
      </c>
      <c r="Q6384" s="29" t="n">
        <f aca="false">IFERROR(VALUE(L6384),"")</f>
        <v>94</v>
      </c>
      <c r="R6384" s="29" t="n">
        <f aca="true">IF(O6384="","",O6384-TODAY())</f>
        <v>443</v>
      </c>
      <c r="S6384" s="29" t="str">
        <f aca="false">IF(C6384="&lt;&lt; vazio &gt;&gt;","VAZIA",IF(AND(O6384&lt;&gt;"",R6384&lt;0),"VENCIDO",IF(AND(O6384&lt;&gt;"",R6384&lt;=Parametros!$B$10),"PRÓX. VENCIMENTO",IF(F6384="Q","QUALIDADE",IF(F6384="S","BLOQUEADO",IF(F6384="R","RESTRITO/DEVOLUÇÃO",IF(OR(N6384="QUAR",N6384="QRES"),"QUARENTENA",IF(OR(B6384="DESCARTE",B6384="DEVOLUÇÃO"),"DESCARTE/DEVOLUÇÃO",IF(AND(D6384="",K6384&lt;&gt;""),"SEM LOTE",IF(AND(Q6384&lt;&gt;"",Q6384&gt;=Parametros!$B$11),"PARADO/SEM GIRO","OK"))))))))))</f>
        <v>PARADO/SEM GIRO</v>
      </c>
      <c r="T6384" s="29" t="n">
        <f aca="false">IF(AND($S6384="PARADO/SEM GIRO",$K6384="KG",OR(Painel!$B$5="(Todos)",A6384=Painel!$B$5)*OR(Painel!$E$5="(Todos)",P6384=Painel!$E$5)),$J6384+ROW()/10000000,"")</f>
        <v>1102.5006384</v>
      </c>
      <c r="U6384" s="29" t="str">
        <f aca="false">IF(AND($S6384="VENCIDO",$K6384="KG",OR(Painel!$B$5="(Todos)",A6384=Painel!$B$5)*OR(Painel!$E$5="(Todos)",P6384=Painel!$E$5)),$J6384+ROW()/10000000,"")</f>
        <v/>
      </c>
    </row>
    <row r="6385" customFormat="false" ht="15" hidden="false" customHeight="false" outlineLevel="0" collapsed="false">
      <c r="A6385" s="29" t="s">
        <v>52</v>
      </c>
      <c r="B6385" s="29" t="s">
        <v>11995</v>
      </c>
      <c r="C6385" s="29" t="s">
        <v>115</v>
      </c>
      <c r="D6385" s="29"/>
      <c r="E6385" s="29" t="n">
        <v>0</v>
      </c>
      <c r="F6385" s="29"/>
      <c r="G6385" s="29"/>
      <c r="H6385" s="30" t="n">
        <v>0</v>
      </c>
      <c r="I6385" s="29"/>
      <c r="J6385" s="30" t="n">
        <v>0</v>
      </c>
      <c r="K6385" s="29"/>
      <c r="L6385" s="29" t="s">
        <v>116</v>
      </c>
      <c r="M6385" s="29"/>
      <c r="N6385" s="29"/>
      <c r="O6385" s="29"/>
      <c r="P6385" s="29"/>
      <c r="Q6385" s="29" t="n">
        <f aca="false">IFERROR(VALUE(L6385),"")</f>
        <v>0</v>
      </c>
      <c r="R6385" s="29" t="str">
        <f aca="true">IF(O6385="","",O6385-TODAY())</f>
        <v/>
      </c>
      <c r="S6385" s="29" t="str">
        <f aca="false">IF(C6385="&lt;&lt; vazio &gt;&gt;","VAZIA",IF(AND(O6385&lt;&gt;"",R6385&lt;0),"VENCIDO",IF(AND(O6385&lt;&gt;"",R6385&lt;=Parametros!$B$10),"PRÓX. VENCIMENTO",IF(F6385="Q","QUALIDADE",IF(F6385="S","BLOQUEADO",IF(F6385="R","RESTRITO/DEVOLUÇÃO",IF(OR(N6385="QUAR",N6385="QRES"),"QUARENTENA",IF(OR(B6385="DESCARTE",B6385="DEVOLUÇÃO"),"DESCARTE/DEVOLUÇÃO",IF(AND(D6385="",K6385&lt;&gt;""),"SEM LOTE",IF(AND(Q6385&lt;&gt;"",Q6385&gt;=Parametros!$B$11),"PARADO/SEM GIRO","OK"))))))))))</f>
        <v>VAZIA</v>
      </c>
      <c r="T6385" s="29" t="str">
        <f aca="false">IF(AND($S6385="PARADO/SEM GIRO",$K6385="KG",OR(Painel!$B$5="(Todos)",A6385=Painel!$B$5)*OR(Painel!$E$5="(Todos)",P6385=Painel!$E$5)),$J6385+ROW()/10000000,"")</f>
        <v/>
      </c>
      <c r="U6385" s="29" t="str">
        <f aca="false">IF(AND($S6385="VENCIDO",$K6385="KG",OR(Painel!$B$5="(Todos)",A6385=Painel!$B$5)*OR(Painel!$E$5="(Todos)",P6385=Painel!$E$5)),$J6385+ROW()/10000000,"")</f>
        <v/>
      </c>
    </row>
    <row r="6386" customFormat="false" ht="15" hidden="false" customHeight="false" outlineLevel="0" collapsed="false">
      <c r="A6386" s="29" t="s">
        <v>52</v>
      </c>
      <c r="B6386" s="29" t="s">
        <v>11996</v>
      </c>
      <c r="C6386" s="29" t="s">
        <v>115</v>
      </c>
      <c r="D6386" s="29"/>
      <c r="E6386" s="29" t="n">
        <v>0</v>
      </c>
      <c r="F6386" s="29"/>
      <c r="G6386" s="29"/>
      <c r="H6386" s="30" t="n">
        <v>0</v>
      </c>
      <c r="I6386" s="29"/>
      <c r="J6386" s="30" t="n">
        <v>0</v>
      </c>
      <c r="K6386" s="29"/>
      <c r="L6386" s="29" t="s">
        <v>116</v>
      </c>
      <c r="M6386" s="29"/>
      <c r="N6386" s="29"/>
      <c r="O6386" s="29"/>
      <c r="P6386" s="29"/>
      <c r="Q6386" s="29" t="n">
        <f aca="false">IFERROR(VALUE(L6386),"")</f>
        <v>0</v>
      </c>
      <c r="R6386" s="29" t="str">
        <f aca="true">IF(O6386="","",O6386-TODAY())</f>
        <v/>
      </c>
      <c r="S6386" s="29" t="str">
        <f aca="false">IF(C6386="&lt;&lt; vazio &gt;&gt;","VAZIA",IF(AND(O6386&lt;&gt;"",R6386&lt;0),"VENCIDO",IF(AND(O6386&lt;&gt;"",R6386&lt;=Parametros!$B$10),"PRÓX. VENCIMENTO",IF(F6386="Q","QUALIDADE",IF(F6386="S","BLOQUEADO",IF(F6386="R","RESTRITO/DEVOLUÇÃO",IF(OR(N6386="QUAR",N6386="QRES"),"QUARENTENA",IF(OR(B6386="DESCARTE",B6386="DEVOLUÇÃO"),"DESCARTE/DEVOLUÇÃO",IF(AND(D6386="",K6386&lt;&gt;""),"SEM LOTE",IF(AND(Q6386&lt;&gt;"",Q6386&gt;=Parametros!$B$11),"PARADO/SEM GIRO","OK"))))))))))</f>
        <v>VAZIA</v>
      </c>
      <c r="T6386" s="29" t="str">
        <f aca="false">IF(AND($S6386="PARADO/SEM GIRO",$K6386="KG",OR(Painel!$B$5="(Todos)",A6386=Painel!$B$5)*OR(Painel!$E$5="(Todos)",P6386=Painel!$E$5)),$J6386+ROW()/10000000,"")</f>
        <v/>
      </c>
      <c r="U6386" s="29" t="str">
        <f aca="false">IF(AND($S6386="VENCIDO",$K6386="KG",OR(Painel!$B$5="(Todos)",A6386=Painel!$B$5)*OR(Painel!$E$5="(Todos)",P6386=Painel!$E$5)),$J6386+ROW()/10000000,"")</f>
        <v/>
      </c>
    </row>
    <row r="6387" customFormat="false" ht="15" hidden="false" customHeight="false" outlineLevel="0" collapsed="false">
      <c r="A6387" s="29" t="s">
        <v>52</v>
      </c>
      <c r="B6387" s="29" t="s">
        <v>11997</v>
      </c>
      <c r="C6387" s="29" t="s">
        <v>115</v>
      </c>
      <c r="D6387" s="29"/>
      <c r="E6387" s="29" t="n">
        <v>0</v>
      </c>
      <c r="F6387" s="29"/>
      <c r="G6387" s="29"/>
      <c r="H6387" s="30" t="n">
        <v>0</v>
      </c>
      <c r="I6387" s="29"/>
      <c r="J6387" s="30" t="n">
        <v>0</v>
      </c>
      <c r="K6387" s="29"/>
      <c r="L6387" s="29" t="s">
        <v>116</v>
      </c>
      <c r="M6387" s="29"/>
      <c r="N6387" s="29"/>
      <c r="O6387" s="29"/>
      <c r="P6387" s="29"/>
      <c r="Q6387" s="29" t="n">
        <f aca="false">IFERROR(VALUE(L6387),"")</f>
        <v>0</v>
      </c>
      <c r="R6387" s="29" t="str">
        <f aca="true">IF(O6387="","",O6387-TODAY())</f>
        <v/>
      </c>
      <c r="S6387" s="29" t="str">
        <f aca="false">IF(C6387="&lt;&lt; vazio &gt;&gt;","VAZIA",IF(AND(O6387&lt;&gt;"",R6387&lt;0),"VENCIDO",IF(AND(O6387&lt;&gt;"",R6387&lt;=Parametros!$B$10),"PRÓX. VENCIMENTO",IF(F6387="Q","QUALIDADE",IF(F6387="S","BLOQUEADO",IF(F6387="R","RESTRITO/DEVOLUÇÃO",IF(OR(N6387="QUAR",N6387="QRES"),"QUARENTENA",IF(OR(B6387="DESCARTE",B6387="DEVOLUÇÃO"),"DESCARTE/DEVOLUÇÃO",IF(AND(D6387="",K6387&lt;&gt;""),"SEM LOTE",IF(AND(Q6387&lt;&gt;"",Q6387&gt;=Parametros!$B$11),"PARADO/SEM GIRO","OK"))))))))))</f>
        <v>VAZIA</v>
      </c>
      <c r="T6387" s="29" t="str">
        <f aca="false">IF(AND($S6387="PARADO/SEM GIRO",$K6387="KG",OR(Painel!$B$5="(Todos)",A6387=Painel!$B$5)*OR(Painel!$E$5="(Todos)",P6387=Painel!$E$5)),$J6387+ROW()/10000000,"")</f>
        <v/>
      </c>
      <c r="U6387" s="29" t="str">
        <f aca="false">IF(AND($S6387="VENCIDO",$K6387="KG",OR(Painel!$B$5="(Todos)",A6387=Painel!$B$5)*OR(Painel!$E$5="(Todos)",P6387=Painel!$E$5)),$J6387+ROW()/10000000,"")</f>
        <v/>
      </c>
    </row>
    <row r="6388" customFormat="false" ht="15" hidden="false" customHeight="false" outlineLevel="0" collapsed="false">
      <c r="A6388" s="29" t="s">
        <v>52</v>
      </c>
      <c r="B6388" s="29" t="s">
        <v>11998</v>
      </c>
      <c r="C6388" s="29" t="s">
        <v>115</v>
      </c>
      <c r="D6388" s="29"/>
      <c r="E6388" s="29" t="n">
        <v>0</v>
      </c>
      <c r="F6388" s="29"/>
      <c r="G6388" s="29"/>
      <c r="H6388" s="30" t="n">
        <v>0</v>
      </c>
      <c r="I6388" s="29"/>
      <c r="J6388" s="30" t="n">
        <v>0</v>
      </c>
      <c r="K6388" s="29"/>
      <c r="L6388" s="29" t="s">
        <v>116</v>
      </c>
      <c r="M6388" s="29"/>
      <c r="N6388" s="29"/>
      <c r="O6388" s="29"/>
      <c r="P6388" s="29"/>
      <c r="Q6388" s="29" t="n">
        <f aca="false">IFERROR(VALUE(L6388),"")</f>
        <v>0</v>
      </c>
      <c r="R6388" s="29" t="str">
        <f aca="true">IF(O6388="","",O6388-TODAY())</f>
        <v/>
      </c>
      <c r="S6388" s="29" t="str">
        <f aca="false">IF(C6388="&lt;&lt; vazio &gt;&gt;","VAZIA",IF(AND(O6388&lt;&gt;"",R6388&lt;0),"VENCIDO",IF(AND(O6388&lt;&gt;"",R6388&lt;=Parametros!$B$10),"PRÓX. VENCIMENTO",IF(F6388="Q","QUALIDADE",IF(F6388="S","BLOQUEADO",IF(F6388="R","RESTRITO/DEVOLUÇÃO",IF(OR(N6388="QUAR",N6388="QRES"),"QUARENTENA",IF(OR(B6388="DESCARTE",B6388="DEVOLUÇÃO"),"DESCARTE/DEVOLUÇÃO",IF(AND(D6388="",K6388&lt;&gt;""),"SEM LOTE",IF(AND(Q6388&lt;&gt;"",Q6388&gt;=Parametros!$B$11),"PARADO/SEM GIRO","OK"))))))))))</f>
        <v>VAZIA</v>
      </c>
      <c r="T6388" s="29" t="str">
        <f aca="false">IF(AND($S6388="PARADO/SEM GIRO",$K6388="KG",OR(Painel!$B$5="(Todos)",A6388=Painel!$B$5)*OR(Painel!$E$5="(Todos)",P6388=Painel!$E$5)),$J6388+ROW()/10000000,"")</f>
        <v/>
      </c>
      <c r="U6388" s="29" t="str">
        <f aca="false">IF(AND($S6388="VENCIDO",$K6388="KG",OR(Painel!$B$5="(Todos)",A6388=Painel!$B$5)*OR(Painel!$E$5="(Todos)",P6388=Painel!$E$5)),$J6388+ROW()/10000000,"")</f>
        <v/>
      </c>
    </row>
    <row r="6389" customFormat="false" ht="15" hidden="false" customHeight="false" outlineLevel="0" collapsed="false">
      <c r="A6389" s="29" t="s">
        <v>52</v>
      </c>
      <c r="B6389" s="29" t="s">
        <v>11999</v>
      </c>
      <c r="C6389" s="29" t="s">
        <v>581</v>
      </c>
      <c r="D6389" s="29" t="s">
        <v>584</v>
      </c>
      <c r="E6389" s="29" t="n">
        <v>1</v>
      </c>
      <c r="F6389" s="29"/>
      <c r="G6389" s="29" t="s">
        <v>12000</v>
      </c>
      <c r="H6389" s="30" t="n">
        <v>315</v>
      </c>
      <c r="I6389" s="31" t="n">
        <v>46282</v>
      </c>
      <c r="J6389" s="30" t="n">
        <v>315</v>
      </c>
      <c r="K6389" s="29" t="s">
        <v>120</v>
      </c>
      <c r="L6389" s="29" t="s">
        <v>400</v>
      </c>
      <c r="M6389" s="29"/>
      <c r="N6389" s="29" t="s">
        <v>122</v>
      </c>
      <c r="O6389" s="31" t="n">
        <v>46820</v>
      </c>
      <c r="P6389" s="29" t="s">
        <v>123</v>
      </c>
      <c r="Q6389" s="29" t="n">
        <f aca="false">IFERROR(VALUE(L6389),"")</f>
        <v>3</v>
      </c>
      <c r="R6389" s="29" t="n">
        <f aca="true">IF(O6389="","",O6389-TODAY())</f>
        <v>535</v>
      </c>
      <c r="S6389" s="29" t="str">
        <f aca="false">IF(C6389="&lt;&lt; vazio &gt;&gt;","VAZIA",IF(AND(O6389&lt;&gt;"",R6389&lt;0),"VENCIDO",IF(AND(O6389&lt;&gt;"",R6389&lt;=Parametros!$B$10),"PRÓX. VENCIMENTO",IF(F6389="Q","QUALIDADE",IF(F6389="S","BLOQUEADO",IF(F6389="R","RESTRITO/DEVOLUÇÃO",IF(OR(N6389="QUAR",N6389="QRES"),"QUARENTENA",IF(OR(B6389="DESCARTE",B6389="DEVOLUÇÃO"),"DESCARTE/DEVOLUÇÃO",IF(AND(D6389="",K6389&lt;&gt;""),"SEM LOTE",IF(AND(Q6389&lt;&gt;"",Q6389&gt;=Parametros!$B$11),"PARADO/SEM GIRO","OK"))))))))))</f>
        <v>OK</v>
      </c>
      <c r="T6389" s="29" t="str">
        <f aca="false">IF(AND($S6389="PARADO/SEM GIRO",$K6389="KG",OR(Painel!$B$5="(Todos)",A6389=Painel!$B$5)*OR(Painel!$E$5="(Todos)",P6389=Painel!$E$5)),$J6389+ROW()/10000000,"")</f>
        <v/>
      </c>
      <c r="U6389" s="29" t="str">
        <f aca="false">IF(AND($S6389="VENCIDO",$K6389="KG",OR(Painel!$B$5="(Todos)",A6389=Painel!$B$5)*OR(Painel!$E$5="(Todos)",P6389=Painel!$E$5)),$J6389+ROW()/10000000,"")</f>
        <v/>
      </c>
    </row>
    <row r="6390" customFormat="false" ht="15" hidden="false" customHeight="false" outlineLevel="0" collapsed="false">
      <c r="A6390" s="29" t="s">
        <v>52</v>
      </c>
      <c r="B6390" s="29" t="s">
        <v>12001</v>
      </c>
      <c r="C6390" s="29" t="s">
        <v>11692</v>
      </c>
      <c r="D6390" s="29" t="s">
        <v>11693</v>
      </c>
      <c r="E6390" s="29" t="n">
        <v>1</v>
      </c>
      <c r="F6390" s="29"/>
      <c r="G6390" s="29" t="s">
        <v>12002</v>
      </c>
      <c r="H6390" s="30" t="n">
        <v>727.2</v>
      </c>
      <c r="I6390" s="31" t="n">
        <v>46189</v>
      </c>
      <c r="J6390" s="30" t="n">
        <v>727.2</v>
      </c>
      <c r="K6390" s="29" t="s">
        <v>120</v>
      </c>
      <c r="L6390" s="29" t="s">
        <v>749</v>
      </c>
      <c r="M6390" s="29"/>
      <c r="N6390" s="29" t="s">
        <v>122</v>
      </c>
      <c r="O6390" s="31" t="n">
        <v>46904</v>
      </c>
      <c r="P6390" s="29" t="s">
        <v>123</v>
      </c>
      <c r="Q6390" s="29" t="n">
        <f aca="false">IFERROR(VALUE(L6390),"")</f>
        <v>96</v>
      </c>
      <c r="R6390" s="29" t="n">
        <f aca="true">IF(O6390="","",O6390-TODAY())</f>
        <v>619</v>
      </c>
      <c r="S6390" s="29" t="str">
        <f aca="false">IF(C6390="&lt;&lt; vazio &gt;&gt;","VAZIA",IF(AND(O6390&lt;&gt;"",R6390&lt;0),"VENCIDO",IF(AND(O6390&lt;&gt;"",R6390&lt;=Parametros!$B$10),"PRÓX. VENCIMENTO",IF(F6390="Q","QUALIDADE",IF(F6390="S","BLOQUEADO",IF(F6390="R","RESTRITO/DEVOLUÇÃO",IF(OR(N6390="QUAR",N6390="QRES"),"QUARENTENA",IF(OR(B6390="DESCARTE",B6390="DEVOLUÇÃO"),"DESCARTE/DEVOLUÇÃO",IF(AND(D6390="",K6390&lt;&gt;""),"SEM LOTE",IF(AND(Q6390&lt;&gt;"",Q6390&gt;=Parametros!$B$11),"PARADO/SEM GIRO","OK"))))))))))</f>
        <v>PARADO/SEM GIRO</v>
      </c>
      <c r="T6390" s="29" t="n">
        <f aca="false">IF(AND($S6390="PARADO/SEM GIRO",$K6390="KG",OR(Painel!$B$5="(Todos)",A6390=Painel!$B$5)*OR(Painel!$E$5="(Todos)",P6390=Painel!$E$5)),$J6390+ROW()/10000000,"")</f>
        <v>727.200639</v>
      </c>
      <c r="U6390" s="29" t="str">
        <f aca="false">IF(AND($S6390="VENCIDO",$K6390="KG",OR(Painel!$B$5="(Todos)",A6390=Painel!$B$5)*OR(Painel!$E$5="(Todos)",P6390=Painel!$E$5)),$J6390+ROW()/10000000,"")</f>
        <v/>
      </c>
    </row>
    <row r="6391" customFormat="false" ht="15" hidden="false" customHeight="false" outlineLevel="0" collapsed="false">
      <c r="A6391" s="29" t="s">
        <v>52</v>
      </c>
      <c r="B6391" s="29" t="s">
        <v>12003</v>
      </c>
      <c r="C6391" s="29" t="s">
        <v>454</v>
      </c>
      <c r="D6391" s="29" t="s">
        <v>11959</v>
      </c>
      <c r="E6391" s="29" t="n">
        <v>1</v>
      </c>
      <c r="F6391" s="29"/>
      <c r="G6391" s="29" t="s">
        <v>12004</v>
      </c>
      <c r="H6391" s="30" t="n">
        <v>384</v>
      </c>
      <c r="I6391" s="31" t="n">
        <v>46236</v>
      </c>
      <c r="J6391" s="30" t="n">
        <v>384</v>
      </c>
      <c r="K6391" s="29" t="s">
        <v>120</v>
      </c>
      <c r="L6391" s="29" t="s">
        <v>5891</v>
      </c>
      <c r="M6391" s="29"/>
      <c r="N6391" s="29" t="s">
        <v>122</v>
      </c>
      <c r="O6391" s="31" t="n">
        <v>46393</v>
      </c>
      <c r="P6391" s="29" t="s">
        <v>123</v>
      </c>
      <c r="Q6391" s="29" t="n">
        <f aca="false">IFERROR(VALUE(L6391),"")</f>
        <v>49</v>
      </c>
      <c r="R6391" s="29" t="n">
        <f aca="true">IF(O6391="","",O6391-TODAY())</f>
        <v>108</v>
      </c>
      <c r="S6391" s="29" t="str">
        <f aca="false">IF(C6391="&lt;&lt; vazio &gt;&gt;","VAZIA",IF(AND(O6391&lt;&gt;"",R6391&lt;0),"VENCIDO",IF(AND(O6391&lt;&gt;"",R6391&lt;=Parametros!$B$10),"PRÓX. VENCIMENTO",IF(F6391="Q","QUALIDADE",IF(F6391="S","BLOQUEADO",IF(F6391="R","RESTRITO/DEVOLUÇÃO",IF(OR(N6391="QUAR",N6391="QRES"),"QUARENTENA",IF(OR(B6391="DESCARTE",B6391="DEVOLUÇÃO"),"DESCARTE/DEVOLUÇÃO",IF(AND(D6391="",K6391&lt;&gt;""),"SEM LOTE",IF(AND(Q6391&lt;&gt;"",Q6391&gt;=Parametros!$B$11),"PARADO/SEM GIRO","OK"))))))))))</f>
        <v>OK</v>
      </c>
      <c r="T6391" s="29" t="str">
        <f aca="false">IF(AND($S6391="PARADO/SEM GIRO",$K6391="KG",OR(Painel!$B$5="(Todos)",A6391=Painel!$B$5)*OR(Painel!$E$5="(Todos)",P6391=Painel!$E$5)),$J6391+ROW()/10000000,"")</f>
        <v/>
      </c>
      <c r="U6391" s="29" t="str">
        <f aca="false">IF(AND($S6391="VENCIDO",$K6391="KG",OR(Painel!$B$5="(Todos)",A6391=Painel!$B$5)*OR(Painel!$E$5="(Todos)",P6391=Painel!$E$5)),$J6391+ROW()/10000000,"")</f>
        <v/>
      </c>
    </row>
    <row r="6392" customFormat="false" ht="15" hidden="false" customHeight="false" outlineLevel="0" collapsed="false">
      <c r="A6392" s="29" t="s">
        <v>52</v>
      </c>
      <c r="B6392" s="29" t="s">
        <v>12005</v>
      </c>
      <c r="C6392" s="29" t="s">
        <v>876</v>
      </c>
      <c r="D6392" s="29" t="s">
        <v>11401</v>
      </c>
      <c r="E6392" s="29" t="n">
        <v>1</v>
      </c>
      <c r="F6392" s="29"/>
      <c r="G6392" s="29" t="s">
        <v>12006</v>
      </c>
      <c r="H6392" s="30" t="n">
        <v>720</v>
      </c>
      <c r="I6392" s="31" t="n">
        <v>46276</v>
      </c>
      <c r="J6392" s="30" t="n">
        <v>720</v>
      </c>
      <c r="K6392" s="29" t="s">
        <v>120</v>
      </c>
      <c r="L6392" s="29" t="s">
        <v>133</v>
      </c>
      <c r="M6392" s="29"/>
      <c r="N6392" s="29" t="s">
        <v>122</v>
      </c>
      <c r="O6392" s="31" t="n">
        <v>46819</v>
      </c>
      <c r="P6392" s="29" t="s">
        <v>123</v>
      </c>
      <c r="Q6392" s="29" t="n">
        <f aca="false">IFERROR(VALUE(L6392),"")</f>
        <v>9</v>
      </c>
      <c r="R6392" s="29" t="n">
        <f aca="true">IF(O6392="","",O6392-TODAY())</f>
        <v>534</v>
      </c>
      <c r="S6392" s="29" t="str">
        <f aca="false">IF(C6392="&lt;&lt; vazio &gt;&gt;","VAZIA",IF(AND(O6392&lt;&gt;"",R6392&lt;0),"VENCIDO",IF(AND(O6392&lt;&gt;"",R6392&lt;=Parametros!$B$10),"PRÓX. VENCIMENTO",IF(F6392="Q","QUALIDADE",IF(F6392="S","BLOQUEADO",IF(F6392="R","RESTRITO/DEVOLUÇÃO",IF(OR(N6392="QUAR",N6392="QRES"),"QUARENTENA",IF(OR(B6392="DESCARTE",B6392="DEVOLUÇÃO"),"DESCARTE/DEVOLUÇÃO",IF(AND(D6392="",K6392&lt;&gt;""),"SEM LOTE",IF(AND(Q6392&lt;&gt;"",Q6392&gt;=Parametros!$B$11),"PARADO/SEM GIRO","OK"))))))))))</f>
        <v>OK</v>
      </c>
      <c r="T6392" s="29" t="str">
        <f aca="false">IF(AND($S6392="PARADO/SEM GIRO",$K6392="KG",OR(Painel!$B$5="(Todos)",A6392=Painel!$B$5)*OR(Painel!$E$5="(Todos)",P6392=Painel!$E$5)),$J6392+ROW()/10000000,"")</f>
        <v/>
      </c>
      <c r="U6392" s="29" t="str">
        <f aca="false">IF(AND($S6392="VENCIDO",$K6392="KG",OR(Painel!$B$5="(Todos)",A6392=Painel!$B$5)*OR(Painel!$E$5="(Todos)",P6392=Painel!$E$5)),$J6392+ROW()/10000000,"")</f>
        <v/>
      </c>
    </row>
    <row r="6393" customFormat="false" ht="15" hidden="false" customHeight="false" outlineLevel="0" collapsed="false">
      <c r="A6393" s="29" t="s">
        <v>52</v>
      </c>
      <c r="B6393" s="29" t="s">
        <v>12007</v>
      </c>
      <c r="C6393" s="29" t="s">
        <v>3323</v>
      </c>
      <c r="D6393" s="29" t="s">
        <v>10059</v>
      </c>
      <c r="E6393" s="29" t="n">
        <v>1</v>
      </c>
      <c r="F6393" s="29"/>
      <c r="G6393" s="29" t="s">
        <v>12008</v>
      </c>
      <c r="H6393" s="30" t="n">
        <v>313.6</v>
      </c>
      <c r="I6393" s="31" t="n">
        <v>46183</v>
      </c>
      <c r="J6393" s="30" t="n">
        <v>313.6</v>
      </c>
      <c r="K6393" s="29" t="s">
        <v>120</v>
      </c>
      <c r="L6393" s="29" t="s">
        <v>1096</v>
      </c>
      <c r="M6393" s="29"/>
      <c r="N6393" s="29" t="s">
        <v>122</v>
      </c>
      <c r="O6393" s="31" t="n">
        <v>46551</v>
      </c>
      <c r="P6393" s="29" t="s">
        <v>123</v>
      </c>
      <c r="Q6393" s="29" t="n">
        <f aca="false">IFERROR(VALUE(L6393),"")</f>
        <v>102</v>
      </c>
      <c r="R6393" s="29" t="n">
        <f aca="true">IF(O6393="","",O6393-TODAY())</f>
        <v>266</v>
      </c>
      <c r="S6393" s="29" t="str">
        <f aca="false">IF(C6393="&lt;&lt; vazio &gt;&gt;","VAZIA",IF(AND(O6393&lt;&gt;"",R6393&lt;0),"VENCIDO",IF(AND(O6393&lt;&gt;"",R6393&lt;=Parametros!$B$10),"PRÓX. VENCIMENTO",IF(F6393="Q","QUALIDADE",IF(F6393="S","BLOQUEADO",IF(F6393="R","RESTRITO/DEVOLUÇÃO",IF(OR(N6393="QUAR",N6393="QRES"),"QUARENTENA",IF(OR(B6393="DESCARTE",B6393="DEVOLUÇÃO"),"DESCARTE/DEVOLUÇÃO",IF(AND(D6393="",K6393&lt;&gt;""),"SEM LOTE",IF(AND(Q6393&lt;&gt;"",Q6393&gt;=Parametros!$B$11),"PARADO/SEM GIRO","OK"))))))))))</f>
        <v>PARADO/SEM GIRO</v>
      </c>
      <c r="T6393" s="29" t="n">
        <f aca="false">IF(AND($S6393="PARADO/SEM GIRO",$K6393="KG",OR(Painel!$B$5="(Todos)",A6393=Painel!$B$5)*OR(Painel!$E$5="(Todos)",P6393=Painel!$E$5)),$J6393+ROW()/10000000,"")</f>
        <v>313.6006393</v>
      </c>
      <c r="U6393" s="29" t="str">
        <f aca="false">IF(AND($S6393="VENCIDO",$K6393="KG",OR(Painel!$B$5="(Todos)",A6393=Painel!$B$5)*OR(Painel!$E$5="(Todos)",P6393=Painel!$E$5)),$J6393+ROW()/10000000,"")</f>
        <v/>
      </c>
    </row>
    <row r="6394" customFormat="false" ht="15" hidden="false" customHeight="false" outlineLevel="0" collapsed="false">
      <c r="A6394" s="29" t="s">
        <v>52</v>
      </c>
      <c r="B6394" s="29" t="s">
        <v>12009</v>
      </c>
      <c r="C6394" s="29" t="s">
        <v>679</v>
      </c>
      <c r="D6394" s="29" t="s">
        <v>2878</v>
      </c>
      <c r="E6394" s="29" t="n">
        <v>1</v>
      </c>
      <c r="F6394" s="29"/>
      <c r="G6394" s="29" t="s">
        <v>12010</v>
      </c>
      <c r="H6394" s="30" t="n">
        <v>1080</v>
      </c>
      <c r="I6394" s="31" t="n">
        <v>46276</v>
      </c>
      <c r="J6394" s="30" t="n">
        <v>1080</v>
      </c>
      <c r="K6394" s="29" t="s">
        <v>120</v>
      </c>
      <c r="L6394" s="29" t="s">
        <v>133</v>
      </c>
      <c r="M6394" s="29"/>
      <c r="N6394" s="29" t="s">
        <v>122</v>
      </c>
      <c r="O6394" s="31" t="n">
        <v>46609</v>
      </c>
      <c r="P6394" s="29" t="s">
        <v>123</v>
      </c>
      <c r="Q6394" s="29" t="n">
        <f aca="false">IFERROR(VALUE(L6394),"")</f>
        <v>9</v>
      </c>
      <c r="R6394" s="29" t="n">
        <f aca="true">IF(O6394="","",O6394-TODAY())</f>
        <v>324</v>
      </c>
      <c r="S6394" s="29" t="str">
        <f aca="false">IF(C6394="&lt;&lt; vazio &gt;&gt;","VAZIA",IF(AND(O6394&lt;&gt;"",R6394&lt;0),"VENCIDO",IF(AND(O6394&lt;&gt;"",R6394&lt;=Parametros!$B$10),"PRÓX. VENCIMENTO",IF(F6394="Q","QUALIDADE",IF(F6394="S","BLOQUEADO",IF(F6394="R","RESTRITO/DEVOLUÇÃO",IF(OR(N6394="QUAR",N6394="QRES"),"QUARENTENA",IF(OR(B6394="DESCARTE",B6394="DEVOLUÇÃO"),"DESCARTE/DEVOLUÇÃO",IF(AND(D6394="",K6394&lt;&gt;""),"SEM LOTE",IF(AND(Q6394&lt;&gt;"",Q6394&gt;=Parametros!$B$11),"PARADO/SEM GIRO","OK"))))))))))</f>
        <v>OK</v>
      </c>
      <c r="T6394" s="29" t="str">
        <f aca="false">IF(AND($S6394="PARADO/SEM GIRO",$K6394="KG",OR(Painel!$B$5="(Todos)",A6394=Painel!$B$5)*OR(Painel!$E$5="(Todos)",P6394=Painel!$E$5)),$J6394+ROW()/10000000,"")</f>
        <v/>
      </c>
      <c r="U6394" s="29" t="str">
        <f aca="false">IF(AND($S6394="VENCIDO",$K6394="KG",OR(Painel!$B$5="(Todos)",A6394=Painel!$B$5)*OR(Painel!$E$5="(Todos)",P6394=Painel!$E$5)),$J6394+ROW()/10000000,"")</f>
        <v/>
      </c>
    </row>
    <row r="6395" customFormat="false" ht="15" hidden="false" customHeight="false" outlineLevel="0" collapsed="false">
      <c r="A6395" s="29" t="s">
        <v>52</v>
      </c>
      <c r="B6395" s="29" t="s">
        <v>12011</v>
      </c>
      <c r="C6395" s="29" t="s">
        <v>300</v>
      </c>
      <c r="D6395" s="29" t="s">
        <v>12012</v>
      </c>
      <c r="E6395" s="29" t="n">
        <v>1</v>
      </c>
      <c r="F6395" s="29"/>
      <c r="G6395" s="29" t="s">
        <v>12013</v>
      </c>
      <c r="H6395" s="30" t="n">
        <v>1102.5</v>
      </c>
      <c r="I6395" s="31" t="n">
        <v>46183</v>
      </c>
      <c r="J6395" s="30" t="n">
        <v>1102.5</v>
      </c>
      <c r="K6395" s="29" t="s">
        <v>120</v>
      </c>
      <c r="L6395" s="29" t="s">
        <v>1096</v>
      </c>
      <c r="M6395" s="29"/>
      <c r="N6395" s="29" t="s">
        <v>122</v>
      </c>
      <c r="O6395" s="31" t="n">
        <v>46603</v>
      </c>
      <c r="P6395" s="29" t="s">
        <v>123</v>
      </c>
      <c r="Q6395" s="29" t="n">
        <f aca="false">IFERROR(VALUE(L6395),"")</f>
        <v>102</v>
      </c>
      <c r="R6395" s="29" t="n">
        <f aca="true">IF(O6395="","",O6395-TODAY())</f>
        <v>318</v>
      </c>
      <c r="S6395" s="29" t="str">
        <f aca="false">IF(C6395="&lt;&lt; vazio &gt;&gt;","VAZIA",IF(AND(O6395&lt;&gt;"",R6395&lt;0),"VENCIDO",IF(AND(O6395&lt;&gt;"",R6395&lt;=Parametros!$B$10),"PRÓX. VENCIMENTO",IF(F6395="Q","QUALIDADE",IF(F6395="S","BLOQUEADO",IF(F6395="R","RESTRITO/DEVOLUÇÃO",IF(OR(N6395="QUAR",N6395="QRES"),"QUARENTENA",IF(OR(B6395="DESCARTE",B6395="DEVOLUÇÃO"),"DESCARTE/DEVOLUÇÃO",IF(AND(D6395="",K6395&lt;&gt;""),"SEM LOTE",IF(AND(Q6395&lt;&gt;"",Q6395&gt;=Parametros!$B$11),"PARADO/SEM GIRO","OK"))))))))))</f>
        <v>PARADO/SEM GIRO</v>
      </c>
      <c r="T6395" s="29" t="n">
        <f aca="false">IF(AND($S6395="PARADO/SEM GIRO",$K6395="KG",OR(Painel!$B$5="(Todos)",A6395=Painel!$B$5)*OR(Painel!$E$5="(Todos)",P6395=Painel!$E$5)),$J6395+ROW()/10000000,"")</f>
        <v>1102.5006395</v>
      </c>
      <c r="U6395" s="29" t="str">
        <f aca="false">IF(AND($S6395="VENCIDO",$K6395="KG",OR(Painel!$B$5="(Todos)",A6395=Painel!$B$5)*OR(Painel!$E$5="(Todos)",P6395=Painel!$E$5)),$J6395+ROW()/10000000,"")</f>
        <v/>
      </c>
    </row>
    <row r="6396" customFormat="false" ht="15" hidden="false" customHeight="false" outlineLevel="0" collapsed="false">
      <c r="A6396" s="29" t="s">
        <v>52</v>
      </c>
      <c r="B6396" s="29" t="s">
        <v>12014</v>
      </c>
      <c r="C6396" s="29" t="s">
        <v>12015</v>
      </c>
      <c r="D6396" s="29" t="s">
        <v>12016</v>
      </c>
      <c r="E6396" s="29" t="n">
        <v>1</v>
      </c>
      <c r="F6396" s="29" t="s">
        <v>137</v>
      </c>
      <c r="G6396" s="29" t="s">
        <v>12017</v>
      </c>
      <c r="H6396" s="30" t="n">
        <v>160</v>
      </c>
      <c r="I6396" s="31" t="n">
        <v>46271</v>
      </c>
      <c r="J6396" s="30" t="n">
        <v>160</v>
      </c>
      <c r="K6396" s="29" t="s">
        <v>120</v>
      </c>
      <c r="L6396" s="29" t="s">
        <v>221</v>
      </c>
      <c r="M6396" s="29"/>
      <c r="N6396" s="29" t="s">
        <v>134</v>
      </c>
      <c r="O6396" s="31" t="n">
        <v>46285</v>
      </c>
      <c r="P6396" s="29" t="s">
        <v>123</v>
      </c>
      <c r="Q6396" s="29" t="n">
        <f aca="false">IFERROR(VALUE(L6396),"")</f>
        <v>14</v>
      </c>
      <c r="R6396" s="29" t="n">
        <f aca="true">IF(O6396="","",O6396-TODAY())</f>
        <v>0</v>
      </c>
      <c r="S6396" s="29" t="str">
        <f aca="false">IF(C6396="&lt;&lt; vazio &gt;&gt;","VAZIA",IF(AND(O6396&lt;&gt;"",R6396&lt;0),"VENCIDO",IF(AND(O6396&lt;&gt;"",R6396&lt;=Parametros!$B$10),"PRÓX. VENCIMENTO",IF(F6396="Q","QUALIDADE",IF(F6396="S","BLOQUEADO",IF(F6396="R","RESTRITO/DEVOLUÇÃO",IF(OR(N6396="QUAR",N6396="QRES"),"QUARENTENA",IF(OR(B6396="DESCARTE",B6396="DEVOLUÇÃO"),"DESCARTE/DEVOLUÇÃO",IF(AND(D6396="",K6396&lt;&gt;""),"SEM LOTE",IF(AND(Q6396&lt;&gt;"",Q6396&gt;=Parametros!$B$11),"PARADO/SEM GIRO","OK"))))))))))</f>
        <v>PRÓX. VENCIMENTO</v>
      </c>
      <c r="T6396" s="29" t="str">
        <f aca="false">IF(AND($S6396="PARADO/SEM GIRO",$K6396="KG",OR(Painel!$B$5="(Todos)",A6396=Painel!$B$5)*OR(Painel!$E$5="(Todos)",P6396=Painel!$E$5)),$J6396+ROW()/10000000,"")</f>
        <v/>
      </c>
      <c r="U6396" s="29" t="str">
        <f aca="false">IF(AND($S6396="VENCIDO",$K6396="KG",OR(Painel!$B$5="(Todos)",A6396=Painel!$B$5)*OR(Painel!$E$5="(Todos)",P6396=Painel!$E$5)),$J6396+ROW()/10000000,"")</f>
        <v/>
      </c>
    </row>
    <row r="6397" customFormat="false" ht="15" hidden="false" customHeight="false" outlineLevel="0" collapsed="false">
      <c r="A6397" s="29" t="s">
        <v>52</v>
      </c>
      <c r="B6397" s="29" t="s">
        <v>12018</v>
      </c>
      <c r="C6397" s="29" t="s">
        <v>115</v>
      </c>
      <c r="D6397" s="29"/>
      <c r="E6397" s="29" t="n">
        <v>0</v>
      </c>
      <c r="F6397" s="29"/>
      <c r="G6397" s="29"/>
      <c r="H6397" s="30" t="n">
        <v>0</v>
      </c>
      <c r="I6397" s="29"/>
      <c r="J6397" s="30" t="n">
        <v>0</v>
      </c>
      <c r="K6397" s="29"/>
      <c r="L6397" s="29" t="s">
        <v>116</v>
      </c>
      <c r="M6397" s="29"/>
      <c r="N6397" s="29"/>
      <c r="O6397" s="29"/>
      <c r="P6397" s="29"/>
      <c r="Q6397" s="29" t="n">
        <f aca="false">IFERROR(VALUE(L6397),"")</f>
        <v>0</v>
      </c>
      <c r="R6397" s="29" t="str">
        <f aca="true">IF(O6397="","",O6397-TODAY())</f>
        <v/>
      </c>
      <c r="S6397" s="29" t="str">
        <f aca="false">IF(C6397="&lt;&lt; vazio &gt;&gt;","VAZIA",IF(AND(O6397&lt;&gt;"",R6397&lt;0),"VENCIDO",IF(AND(O6397&lt;&gt;"",R6397&lt;=Parametros!$B$10),"PRÓX. VENCIMENTO",IF(F6397="Q","QUALIDADE",IF(F6397="S","BLOQUEADO",IF(F6397="R","RESTRITO/DEVOLUÇÃO",IF(OR(N6397="QUAR",N6397="QRES"),"QUARENTENA",IF(OR(B6397="DESCARTE",B6397="DEVOLUÇÃO"),"DESCARTE/DEVOLUÇÃO",IF(AND(D6397="",K6397&lt;&gt;""),"SEM LOTE",IF(AND(Q6397&lt;&gt;"",Q6397&gt;=Parametros!$B$11),"PARADO/SEM GIRO","OK"))))))))))</f>
        <v>VAZIA</v>
      </c>
      <c r="T6397" s="29" t="str">
        <f aca="false">IF(AND($S6397="PARADO/SEM GIRO",$K6397="KG",OR(Painel!$B$5="(Todos)",A6397=Painel!$B$5)*OR(Painel!$E$5="(Todos)",P6397=Painel!$E$5)),$J6397+ROW()/10000000,"")</f>
        <v/>
      </c>
      <c r="U6397" s="29" t="str">
        <f aca="false">IF(AND($S6397="VENCIDO",$K6397="KG",OR(Painel!$B$5="(Todos)",A6397=Painel!$B$5)*OR(Painel!$E$5="(Todos)",P6397=Painel!$E$5)),$J6397+ROW()/10000000,"")</f>
        <v/>
      </c>
    </row>
    <row r="6398" customFormat="false" ht="15" hidden="false" customHeight="false" outlineLevel="0" collapsed="false">
      <c r="A6398" s="29" t="s">
        <v>52</v>
      </c>
      <c r="B6398" s="29" t="s">
        <v>12019</v>
      </c>
      <c r="C6398" s="29" t="s">
        <v>262</v>
      </c>
      <c r="D6398" s="29" t="s">
        <v>11472</v>
      </c>
      <c r="E6398" s="29" t="n">
        <v>1</v>
      </c>
      <c r="F6398" s="29"/>
      <c r="G6398" s="29" t="s">
        <v>12020</v>
      </c>
      <c r="H6398" s="30" t="n">
        <v>264</v>
      </c>
      <c r="I6398" s="31" t="n">
        <v>46236</v>
      </c>
      <c r="J6398" s="30" t="n">
        <v>264</v>
      </c>
      <c r="K6398" s="29" t="s">
        <v>120</v>
      </c>
      <c r="L6398" s="29" t="s">
        <v>5891</v>
      </c>
      <c r="M6398" s="29"/>
      <c r="N6398" s="29" t="s">
        <v>122</v>
      </c>
      <c r="O6398" s="31" t="n">
        <v>46437</v>
      </c>
      <c r="P6398" s="29" t="s">
        <v>123</v>
      </c>
      <c r="Q6398" s="29" t="n">
        <f aca="false">IFERROR(VALUE(L6398),"")</f>
        <v>49</v>
      </c>
      <c r="R6398" s="29" t="n">
        <f aca="true">IF(O6398="","",O6398-TODAY())</f>
        <v>152</v>
      </c>
      <c r="S6398" s="29" t="str">
        <f aca="false">IF(C6398="&lt;&lt; vazio &gt;&gt;","VAZIA",IF(AND(O6398&lt;&gt;"",R6398&lt;0),"VENCIDO",IF(AND(O6398&lt;&gt;"",R6398&lt;=Parametros!$B$10),"PRÓX. VENCIMENTO",IF(F6398="Q","QUALIDADE",IF(F6398="S","BLOQUEADO",IF(F6398="R","RESTRITO/DEVOLUÇÃO",IF(OR(N6398="QUAR",N6398="QRES"),"QUARENTENA",IF(OR(B6398="DESCARTE",B6398="DEVOLUÇÃO"),"DESCARTE/DEVOLUÇÃO",IF(AND(D6398="",K6398&lt;&gt;""),"SEM LOTE",IF(AND(Q6398&lt;&gt;"",Q6398&gt;=Parametros!$B$11),"PARADO/SEM GIRO","OK"))))))))))</f>
        <v>OK</v>
      </c>
      <c r="T6398" s="29" t="str">
        <f aca="false">IF(AND($S6398="PARADO/SEM GIRO",$K6398="KG",OR(Painel!$B$5="(Todos)",A6398=Painel!$B$5)*OR(Painel!$E$5="(Todos)",P6398=Painel!$E$5)),$J6398+ROW()/10000000,"")</f>
        <v/>
      </c>
      <c r="U6398" s="29" t="str">
        <f aca="false">IF(AND($S6398="VENCIDO",$K6398="KG",OR(Painel!$B$5="(Todos)",A6398=Painel!$B$5)*OR(Painel!$E$5="(Todos)",P6398=Painel!$E$5)),$J6398+ROW()/10000000,"")</f>
        <v/>
      </c>
    </row>
    <row r="6399" customFormat="false" ht="15" hidden="false" customHeight="false" outlineLevel="0" collapsed="false">
      <c r="A6399" s="29" t="s">
        <v>52</v>
      </c>
      <c r="B6399" s="29" t="s">
        <v>12021</v>
      </c>
      <c r="C6399" s="29" t="s">
        <v>115</v>
      </c>
      <c r="D6399" s="29"/>
      <c r="E6399" s="29" t="n">
        <v>0</v>
      </c>
      <c r="F6399" s="29"/>
      <c r="G6399" s="29"/>
      <c r="H6399" s="30" t="n">
        <v>0</v>
      </c>
      <c r="I6399" s="29"/>
      <c r="J6399" s="30" t="n">
        <v>0</v>
      </c>
      <c r="K6399" s="29"/>
      <c r="L6399" s="29" t="s">
        <v>116</v>
      </c>
      <c r="M6399" s="29"/>
      <c r="N6399" s="29"/>
      <c r="O6399" s="29"/>
      <c r="P6399" s="29"/>
      <c r="Q6399" s="29" t="n">
        <f aca="false">IFERROR(VALUE(L6399),"")</f>
        <v>0</v>
      </c>
      <c r="R6399" s="29" t="str">
        <f aca="true">IF(O6399="","",O6399-TODAY())</f>
        <v/>
      </c>
      <c r="S6399" s="29" t="str">
        <f aca="false">IF(C6399="&lt;&lt; vazio &gt;&gt;","VAZIA",IF(AND(O6399&lt;&gt;"",R6399&lt;0),"VENCIDO",IF(AND(O6399&lt;&gt;"",R6399&lt;=Parametros!$B$10),"PRÓX. VENCIMENTO",IF(F6399="Q","QUALIDADE",IF(F6399="S","BLOQUEADO",IF(F6399="R","RESTRITO/DEVOLUÇÃO",IF(OR(N6399="QUAR",N6399="QRES"),"QUARENTENA",IF(OR(B6399="DESCARTE",B6399="DEVOLUÇÃO"),"DESCARTE/DEVOLUÇÃO",IF(AND(D6399="",K6399&lt;&gt;""),"SEM LOTE",IF(AND(Q6399&lt;&gt;"",Q6399&gt;=Parametros!$B$11),"PARADO/SEM GIRO","OK"))))))))))</f>
        <v>VAZIA</v>
      </c>
      <c r="T6399" s="29" t="str">
        <f aca="false">IF(AND($S6399="PARADO/SEM GIRO",$K6399="KG",OR(Painel!$B$5="(Todos)",A6399=Painel!$B$5)*OR(Painel!$E$5="(Todos)",P6399=Painel!$E$5)),$J6399+ROW()/10000000,"")</f>
        <v/>
      </c>
      <c r="U6399" s="29" t="str">
        <f aca="false">IF(AND($S6399="VENCIDO",$K6399="KG",OR(Painel!$B$5="(Todos)",A6399=Painel!$B$5)*OR(Painel!$E$5="(Todos)",P6399=Painel!$E$5)),$J6399+ROW()/10000000,"")</f>
        <v/>
      </c>
    </row>
    <row r="6400" customFormat="false" ht="15" hidden="false" customHeight="false" outlineLevel="0" collapsed="false">
      <c r="A6400" s="29" t="s">
        <v>52</v>
      </c>
      <c r="B6400" s="29" t="s">
        <v>12022</v>
      </c>
      <c r="C6400" s="29" t="s">
        <v>115</v>
      </c>
      <c r="D6400" s="29"/>
      <c r="E6400" s="29" t="n">
        <v>0</v>
      </c>
      <c r="F6400" s="29"/>
      <c r="G6400" s="29"/>
      <c r="H6400" s="30" t="n">
        <v>0</v>
      </c>
      <c r="I6400" s="29"/>
      <c r="J6400" s="30" t="n">
        <v>0</v>
      </c>
      <c r="K6400" s="29"/>
      <c r="L6400" s="29" t="s">
        <v>116</v>
      </c>
      <c r="M6400" s="29"/>
      <c r="N6400" s="29"/>
      <c r="O6400" s="29"/>
      <c r="P6400" s="29"/>
      <c r="Q6400" s="29" t="n">
        <f aca="false">IFERROR(VALUE(L6400),"")</f>
        <v>0</v>
      </c>
      <c r="R6400" s="29" t="str">
        <f aca="true">IF(O6400="","",O6400-TODAY())</f>
        <v/>
      </c>
      <c r="S6400" s="29" t="str">
        <f aca="false">IF(C6400="&lt;&lt; vazio &gt;&gt;","VAZIA",IF(AND(O6400&lt;&gt;"",R6400&lt;0),"VENCIDO",IF(AND(O6400&lt;&gt;"",R6400&lt;=Parametros!$B$10),"PRÓX. VENCIMENTO",IF(F6400="Q","QUALIDADE",IF(F6400="S","BLOQUEADO",IF(F6400="R","RESTRITO/DEVOLUÇÃO",IF(OR(N6400="QUAR",N6400="QRES"),"QUARENTENA",IF(OR(B6400="DESCARTE",B6400="DEVOLUÇÃO"),"DESCARTE/DEVOLUÇÃO",IF(AND(D6400="",K6400&lt;&gt;""),"SEM LOTE",IF(AND(Q6400&lt;&gt;"",Q6400&gt;=Parametros!$B$11),"PARADO/SEM GIRO","OK"))))))))))</f>
        <v>VAZIA</v>
      </c>
      <c r="T6400" s="29" t="str">
        <f aca="false">IF(AND($S6400="PARADO/SEM GIRO",$K6400="KG",OR(Painel!$B$5="(Todos)",A6400=Painel!$B$5)*OR(Painel!$E$5="(Todos)",P6400=Painel!$E$5)),$J6400+ROW()/10000000,"")</f>
        <v/>
      </c>
      <c r="U6400" s="29" t="str">
        <f aca="false">IF(AND($S6400="VENCIDO",$K6400="KG",OR(Painel!$B$5="(Todos)",A6400=Painel!$B$5)*OR(Painel!$E$5="(Todos)",P6400=Painel!$E$5)),$J6400+ROW()/10000000,"")</f>
        <v/>
      </c>
    </row>
    <row r="6401" customFormat="false" ht="15" hidden="false" customHeight="false" outlineLevel="0" collapsed="false">
      <c r="A6401" s="29" t="s">
        <v>52</v>
      </c>
      <c r="B6401" s="29" t="s">
        <v>12023</v>
      </c>
      <c r="C6401" s="29" t="s">
        <v>115</v>
      </c>
      <c r="D6401" s="29"/>
      <c r="E6401" s="29" t="n">
        <v>0</v>
      </c>
      <c r="F6401" s="29"/>
      <c r="G6401" s="29"/>
      <c r="H6401" s="30" t="n">
        <v>0</v>
      </c>
      <c r="I6401" s="29"/>
      <c r="J6401" s="30" t="n">
        <v>0</v>
      </c>
      <c r="K6401" s="29"/>
      <c r="L6401" s="29" t="s">
        <v>116</v>
      </c>
      <c r="M6401" s="29"/>
      <c r="N6401" s="29"/>
      <c r="O6401" s="29"/>
      <c r="P6401" s="29"/>
      <c r="Q6401" s="29" t="n">
        <f aca="false">IFERROR(VALUE(L6401),"")</f>
        <v>0</v>
      </c>
      <c r="R6401" s="29" t="str">
        <f aca="true">IF(O6401="","",O6401-TODAY())</f>
        <v/>
      </c>
      <c r="S6401" s="29" t="str">
        <f aca="false">IF(C6401="&lt;&lt; vazio &gt;&gt;","VAZIA",IF(AND(O6401&lt;&gt;"",R6401&lt;0),"VENCIDO",IF(AND(O6401&lt;&gt;"",R6401&lt;=Parametros!$B$10),"PRÓX. VENCIMENTO",IF(F6401="Q","QUALIDADE",IF(F6401="S","BLOQUEADO",IF(F6401="R","RESTRITO/DEVOLUÇÃO",IF(OR(N6401="QUAR",N6401="QRES"),"QUARENTENA",IF(OR(B6401="DESCARTE",B6401="DEVOLUÇÃO"),"DESCARTE/DEVOLUÇÃO",IF(AND(D6401="",K6401&lt;&gt;""),"SEM LOTE",IF(AND(Q6401&lt;&gt;"",Q6401&gt;=Parametros!$B$11),"PARADO/SEM GIRO","OK"))))))))))</f>
        <v>VAZIA</v>
      </c>
      <c r="T6401" s="29" t="str">
        <f aca="false">IF(AND($S6401="PARADO/SEM GIRO",$K6401="KG",OR(Painel!$B$5="(Todos)",A6401=Painel!$B$5)*OR(Painel!$E$5="(Todos)",P6401=Painel!$E$5)),$J6401+ROW()/10000000,"")</f>
        <v/>
      </c>
      <c r="U6401" s="29" t="str">
        <f aca="false">IF(AND($S6401="VENCIDO",$K6401="KG",OR(Painel!$B$5="(Todos)",A6401=Painel!$B$5)*OR(Painel!$E$5="(Todos)",P6401=Painel!$E$5)),$J6401+ROW()/10000000,"")</f>
        <v/>
      </c>
    </row>
    <row r="6402" customFormat="false" ht="15" hidden="false" customHeight="false" outlineLevel="0" collapsed="false">
      <c r="A6402" s="29" t="s">
        <v>52</v>
      </c>
      <c r="B6402" s="29" t="s">
        <v>12024</v>
      </c>
      <c r="C6402" s="29" t="s">
        <v>147</v>
      </c>
      <c r="D6402" s="29" t="s">
        <v>148</v>
      </c>
      <c r="E6402" s="29" t="n">
        <v>1</v>
      </c>
      <c r="F6402" s="29"/>
      <c r="G6402" s="29" t="s">
        <v>12025</v>
      </c>
      <c r="H6402" s="30" t="n">
        <v>313.6</v>
      </c>
      <c r="I6402" s="31" t="n">
        <v>46173</v>
      </c>
      <c r="J6402" s="30" t="n">
        <v>313.6</v>
      </c>
      <c r="K6402" s="29" t="s">
        <v>120</v>
      </c>
      <c r="L6402" s="29" t="s">
        <v>12026</v>
      </c>
      <c r="M6402" s="29"/>
      <c r="N6402" s="29" t="s">
        <v>122</v>
      </c>
      <c r="O6402" s="31" t="n">
        <v>46416</v>
      </c>
      <c r="P6402" s="29" t="s">
        <v>123</v>
      </c>
      <c r="Q6402" s="29" t="n">
        <f aca="false">IFERROR(VALUE(L6402),"")</f>
        <v>112</v>
      </c>
      <c r="R6402" s="29" t="n">
        <f aca="true">IF(O6402="","",O6402-TODAY())</f>
        <v>131</v>
      </c>
      <c r="S6402" s="29" t="str">
        <f aca="false">IF(C6402="&lt;&lt; vazio &gt;&gt;","VAZIA",IF(AND(O6402&lt;&gt;"",R6402&lt;0),"VENCIDO",IF(AND(O6402&lt;&gt;"",R6402&lt;=Parametros!$B$10),"PRÓX. VENCIMENTO",IF(F6402="Q","QUALIDADE",IF(F6402="S","BLOQUEADO",IF(F6402="R","RESTRITO/DEVOLUÇÃO",IF(OR(N6402="QUAR",N6402="QRES"),"QUARENTENA",IF(OR(B6402="DESCARTE",B6402="DEVOLUÇÃO"),"DESCARTE/DEVOLUÇÃO",IF(AND(D6402="",K6402&lt;&gt;""),"SEM LOTE",IF(AND(Q6402&lt;&gt;"",Q6402&gt;=Parametros!$B$11),"PARADO/SEM GIRO","OK"))))))))))</f>
        <v>PARADO/SEM GIRO</v>
      </c>
      <c r="T6402" s="29" t="n">
        <f aca="false">IF(AND($S6402="PARADO/SEM GIRO",$K6402="KG",OR(Painel!$B$5="(Todos)",A6402=Painel!$B$5)*OR(Painel!$E$5="(Todos)",P6402=Painel!$E$5)),$J6402+ROW()/10000000,"")</f>
        <v>313.6006402</v>
      </c>
      <c r="U6402" s="29" t="str">
        <f aca="false">IF(AND($S6402="VENCIDO",$K6402="KG",OR(Painel!$B$5="(Todos)",A6402=Painel!$B$5)*OR(Painel!$E$5="(Todos)",P6402=Painel!$E$5)),$J6402+ROW()/10000000,"")</f>
        <v/>
      </c>
    </row>
    <row r="6403" customFormat="false" ht="15" hidden="false" customHeight="false" outlineLevel="0" collapsed="false">
      <c r="A6403" s="29" t="s">
        <v>52</v>
      </c>
      <c r="B6403" s="29" t="s">
        <v>12027</v>
      </c>
      <c r="C6403" s="29" t="s">
        <v>594</v>
      </c>
      <c r="D6403" s="29" t="s">
        <v>595</v>
      </c>
      <c r="E6403" s="29" t="n">
        <v>1</v>
      </c>
      <c r="F6403" s="29"/>
      <c r="G6403" s="29" t="s">
        <v>12028</v>
      </c>
      <c r="H6403" s="30" t="n">
        <v>600</v>
      </c>
      <c r="I6403" s="31" t="n">
        <v>45811</v>
      </c>
      <c r="J6403" s="30" t="n">
        <v>600</v>
      </c>
      <c r="K6403" s="29" t="s">
        <v>120</v>
      </c>
      <c r="L6403" s="29" t="s">
        <v>12029</v>
      </c>
      <c r="M6403" s="29"/>
      <c r="N6403" s="29" t="s">
        <v>122</v>
      </c>
      <c r="O6403" s="31" t="n">
        <v>46390</v>
      </c>
      <c r="P6403" s="29" t="s">
        <v>123</v>
      </c>
      <c r="Q6403" s="29" t="n">
        <f aca="false">IFERROR(VALUE(L6403),"")</f>
        <v>474</v>
      </c>
      <c r="R6403" s="29" t="n">
        <f aca="true">IF(O6403="","",O6403-TODAY())</f>
        <v>105</v>
      </c>
      <c r="S6403" s="29" t="str">
        <f aca="false">IF(C6403="&lt;&lt; vazio &gt;&gt;","VAZIA",IF(AND(O6403&lt;&gt;"",R6403&lt;0),"VENCIDO",IF(AND(O6403&lt;&gt;"",R6403&lt;=Parametros!$B$10),"PRÓX. VENCIMENTO",IF(F6403="Q","QUALIDADE",IF(F6403="S","BLOQUEADO",IF(F6403="R","RESTRITO/DEVOLUÇÃO",IF(OR(N6403="QUAR",N6403="QRES"),"QUARENTENA",IF(OR(B6403="DESCARTE",B6403="DEVOLUÇÃO"),"DESCARTE/DEVOLUÇÃO",IF(AND(D6403="",K6403&lt;&gt;""),"SEM LOTE",IF(AND(Q6403&lt;&gt;"",Q6403&gt;=Parametros!$B$11),"PARADO/SEM GIRO","OK"))))))))))</f>
        <v>PARADO/SEM GIRO</v>
      </c>
      <c r="T6403" s="29" t="n">
        <f aca="false">IF(AND($S6403="PARADO/SEM GIRO",$K6403="KG",OR(Painel!$B$5="(Todos)",A6403=Painel!$B$5)*OR(Painel!$E$5="(Todos)",P6403=Painel!$E$5)),$J6403+ROW()/10000000,"")</f>
        <v>600.0006403</v>
      </c>
      <c r="U6403" s="29" t="str">
        <f aca="false">IF(AND($S6403="VENCIDO",$K6403="KG",OR(Painel!$B$5="(Todos)",A6403=Painel!$B$5)*OR(Painel!$E$5="(Todos)",P6403=Painel!$E$5)),$J6403+ROW()/10000000,"")</f>
        <v/>
      </c>
    </row>
    <row r="6404" customFormat="false" ht="15" hidden="false" customHeight="false" outlineLevel="0" collapsed="false">
      <c r="A6404" s="29" t="s">
        <v>52</v>
      </c>
      <c r="B6404" s="29" t="s">
        <v>12030</v>
      </c>
      <c r="C6404" s="29" t="s">
        <v>662</v>
      </c>
      <c r="D6404" s="29" t="s">
        <v>820</v>
      </c>
      <c r="E6404" s="29" t="n">
        <v>1</v>
      </c>
      <c r="F6404" s="29"/>
      <c r="G6404" s="29" t="s">
        <v>12031</v>
      </c>
      <c r="H6404" s="30" t="n">
        <v>1000</v>
      </c>
      <c r="I6404" s="31" t="n">
        <v>46280</v>
      </c>
      <c r="J6404" s="30" t="n">
        <v>1000</v>
      </c>
      <c r="K6404" s="29" t="s">
        <v>120</v>
      </c>
      <c r="L6404" s="29" t="s">
        <v>144</v>
      </c>
      <c r="M6404" s="29"/>
      <c r="N6404" s="29" t="s">
        <v>122</v>
      </c>
      <c r="O6404" s="31" t="n">
        <v>46819</v>
      </c>
      <c r="P6404" s="29" t="s">
        <v>123</v>
      </c>
      <c r="Q6404" s="29" t="n">
        <f aca="false">IFERROR(VALUE(L6404),"")</f>
        <v>5</v>
      </c>
      <c r="R6404" s="29" t="n">
        <f aca="true">IF(O6404="","",O6404-TODAY())</f>
        <v>534</v>
      </c>
      <c r="S6404" s="29" t="str">
        <f aca="false">IF(C6404="&lt;&lt; vazio &gt;&gt;","VAZIA",IF(AND(O6404&lt;&gt;"",R6404&lt;0),"VENCIDO",IF(AND(O6404&lt;&gt;"",R6404&lt;=Parametros!$B$10),"PRÓX. VENCIMENTO",IF(F6404="Q","QUALIDADE",IF(F6404="S","BLOQUEADO",IF(F6404="R","RESTRITO/DEVOLUÇÃO",IF(OR(N6404="QUAR",N6404="QRES"),"QUARENTENA",IF(OR(B6404="DESCARTE",B6404="DEVOLUÇÃO"),"DESCARTE/DEVOLUÇÃO",IF(AND(D6404="",K6404&lt;&gt;""),"SEM LOTE",IF(AND(Q6404&lt;&gt;"",Q6404&gt;=Parametros!$B$11),"PARADO/SEM GIRO","OK"))))))))))</f>
        <v>OK</v>
      </c>
      <c r="T6404" s="29" t="str">
        <f aca="false">IF(AND($S6404="PARADO/SEM GIRO",$K6404="KG",OR(Painel!$B$5="(Todos)",A6404=Painel!$B$5)*OR(Painel!$E$5="(Todos)",P6404=Painel!$E$5)),$J6404+ROW()/10000000,"")</f>
        <v/>
      </c>
      <c r="U6404" s="29" t="str">
        <f aca="false">IF(AND($S6404="VENCIDO",$K6404="KG",OR(Painel!$B$5="(Todos)",A6404=Painel!$B$5)*OR(Painel!$E$5="(Todos)",P6404=Painel!$E$5)),$J6404+ROW()/10000000,"")</f>
        <v/>
      </c>
    </row>
    <row r="6405" customFormat="false" ht="15" hidden="false" customHeight="false" outlineLevel="0" collapsed="false">
      <c r="A6405" s="29" t="s">
        <v>52</v>
      </c>
      <c r="B6405" s="29" t="s">
        <v>12032</v>
      </c>
      <c r="C6405" s="29" t="s">
        <v>157</v>
      </c>
      <c r="D6405" s="29" t="s">
        <v>3535</v>
      </c>
      <c r="E6405" s="29" t="n">
        <v>1</v>
      </c>
      <c r="F6405" s="29"/>
      <c r="G6405" s="29" t="s">
        <v>12033</v>
      </c>
      <c r="H6405" s="30" t="n">
        <v>1102.5</v>
      </c>
      <c r="I6405" s="31" t="n">
        <v>46197</v>
      </c>
      <c r="J6405" s="30" t="n">
        <v>1102.5</v>
      </c>
      <c r="K6405" s="29" t="s">
        <v>120</v>
      </c>
      <c r="L6405" s="29" t="s">
        <v>2609</v>
      </c>
      <c r="M6405" s="29"/>
      <c r="N6405" s="29" t="s">
        <v>122</v>
      </c>
      <c r="O6405" s="31" t="n">
        <v>46740</v>
      </c>
      <c r="P6405" s="29" t="s">
        <v>123</v>
      </c>
      <c r="Q6405" s="29" t="n">
        <f aca="false">IFERROR(VALUE(L6405),"")</f>
        <v>88</v>
      </c>
      <c r="R6405" s="29" t="n">
        <f aca="true">IF(O6405="","",O6405-TODAY())</f>
        <v>455</v>
      </c>
      <c r="S6405" s="29" t="str">
        <f aca="false">IF(C6405="&lt;&lt; vazio &gt;&gt;","VAZIA",IF(AND(O6405&lt;&gt;"",R6405&lt;0),"VENCIDO",IF(AND(O6405&lt;&gt;"",R6405&lt;=Parametros!$B$10),"PRÓX. VENCIMENTO",IF(F6405="Q","QUALIDADE",IF(F6405="S","BLOQUEADO",IF(F6405="R","RESTRITO/DEVOLUÇÃO",IF(OR(N6405="QUAR",N6405="QRES"),"QUARENTENA",IF(OR(B6405="DESCARTE",B6405="DEVOLUÇÃO"),"DESCARTE/DEVOLUÇÃO",IF(AND(D6405="",K6405&lt;&gt;""),"SEM LOTE",IF(AND(Q6405&lt;&gt;"",Q6405&gt;=Parametros!$B$11),"PARADO/SEM GIRO","OK"))))))))))</f>
        <v>OK</v>
      </c>
      <c r="T6405" s="29" t="str">
        <f aca="false">IF(AND($S6405="PARADO/SEM GIRO",$K6405="KG",OR(Painel!$B$5="(Todos)",A6405=Painel!$B$5)*OR(Painel!$E$5="(Todos)",P6405=Painel!$E$5)),$J6405+ROW()/10000000,"")</f>
        <v/>
      </c>
      <c r="U6405" s="29" t="str">
        <f aca="false">IF(AND($S6405="VENCIDO",$K6405="KG",OR(Painel!$B$5="(Todos)",A6405=Painel!$B$5)*OR(Painel!$E$5="(Todos)",P6405=Painel!$E$5)),$J6405+ROW()/10000000,"")</f>
        <v/>
      </c>
    </row>
    <row r="6406" customFormat="false" ht="15" hidden="false" customHeight="false" outlineLevel="0" collapsed="false">
      <c r="A6406" s="29" t="s">
        <v>52</v>
      </c>
      <c r="B6406" s="29" t="s">
        <v>12034</v>
      </c>
      <c r="C6406" s="29" t="s">
        <v>3323</v>
      </c>
      <c r="D6406" s="29" t="s">
        <v>10059</v>
      </c>
      <c r="E6406" s="29" t="n">
        <v>1</v>
      </c>
      <c r="F6406" s="29"/>
      <c r="G6406" s="29" t="s">
        <v>12035</v>
      </c>
      <c r="H6406" s="30" t="n">
        <v>313.6</v>
      </c>
      <c r="I6406" s="31" t="n">
        <v>46183</v>
      </c>
      <c r="J6406" s="30" t="n">
        <v>313.6</v>
      </c>
      <c r="K6406" s="29" t="s">
        <v>120</v>
      </c>
      <c r="L6406" s="29" t="s">
        <v>1096</v>
      </c>
      <c r="M6406" s="29"/>
      <c r="N6406" s="29" t="s">
        <v>122</v>
      </c>
      <c r="O6406" s="31" t="n">
        <v>46551</v>
      </c>
      <c r="P6406" s="29" t="s">
        <v>123</v>
      </c>
      <c r="Q6406" s="29" t="n">
        <f aca="false">IFERROR(VALUE(L6406),"")</f>
        <v>102</v>
      </c>
      <c r="R6406" s="29" t="n">
        <f aca="true">IF(O6406="","",O6406-TODAY())</f>
        <v>266</v>
      </c>
      <c r="S6406" s="29" t="str">
        <f aca="false">IF(C6406="&lt;&lt; vazio &gt;&gt;","VAZIA",IF(AND(O6406&lt;&gt;"",R6406&lt;0),"VENCIDO",IF(AND(O6406&lt;&gt;"",R6406&lt;=Parametros!$B$10),"PRÓX. VENCIMENTO",IF(F6406="Q","QUALIDADE",IF(F6406="S","BLOQUEADO",IF(F6406="R","RESTRITO/DEVOLUÇÃO",IF(OR(N6406="QUAR",N6406="QRES"),"QUARENTENA",IF(OR(B6406="DESCARTE",B6406="DEVOLUÇÃO"),"DESCARTE/DEVOLUÇÃO",IF(AND(D6406="",K6406&lt;&gt;""),"SEM LOTE",IF(AND(Q6406&lt;&gt;"",Q6406&gt;=Parametros!$B$11),"PARADO/SEM GIRO","OK"))))))))))</f>
        <v>PARADO/SEM GIRO</v>
      </c>
      <c r="T6406" s="29" t="n">
        <f aca="false">IF(AND($S6406="PARADO/SEM GIRO",$K6406="KG",OR(Painel!$B$5="(Todos)",A6406=Painel!$B$5)*OR(Painel!$E$5="(Todos)",P6406=Painel!$E$5)),$J6406+ROW()/10000000,"")</f>
        <v>313.6006406</v>
      </c>
      <c r="U6406" s="29" t="str">
        <f aca="false">IF(AND($S6406="VENCIDO",$K6406="KG",OR(Painel!$B$5="(Todos)",A6406=Painel!$B$5)*OR(Painel!$E$5="(Todos)",P6406=Painel!$E$5)),$J6406+ROW()/10000000,"")</f>
        <v/>
      </c>
    </row>
    <row r="6407" customFormat="false" ht="15" hidden="false" customHeight="false" outlineLevel="0" collapsed="false">
      <c r="A6407" s="29" t="s">
        <v>52</v>
      </c>
      <c r="B6407" s="29" t="s">
        <v>12036</v>
      </c>
      <c r="C6407" s="29" t="s">
        <v>876</v>
      </c>
      <c r="D6407" s="29" t="s">
        <v>11401</v>
      </c>
      <c r="E6407" s="29" t="n">
        <v>1</v>
      </c>
      <c r="F6407" s="29"/>
      <c r="G6407" s="29" t="s">
        <v>12037</v>
      </c>
      <c r="H6407" s="30" t="n">
        <v>720</v>
      </c>
      <c r="I6407" s="31" t="n">
        <v>46276</v>
      </c>
      <c r="J6407" s="30" t="n">
        <v>720</v>
      </c>
      <c r="K6407" s="29" t="s">
        <v>120</v>
      </c>
      <c r="L6407" s="29" t="s">
        <v>133</v>
      </c>
      <c r="M6407" s="29"/>
      <c r="N6407" s="29" t="s">
        <v>122</v>
      </c>
      <c r="O6407" s="31" t="n">
        <v>46819</v>
      </c>
      <c r="P6407" s="29" t="s">
        <v>123</v>
      </c>
      <c r="Q6407" s="29" t="n">
        <f aca="false">IFERROR(VALUE(L6407),"")</f>
        <v>9</v>
      </c>
      <c r="R6407" s="29" t="n">
        <f aca="true">IF(O6407="","",O6407-TODAY())</f>
        <v>534</v>
      </c>
      <c r="S6407" s="29" t="str">
        <f aca="false">IF(C6407="&lt;&lt; vazio &gt;&gt;","VAZIA",IF(AND(O6407&lt;&gt;"",R6407&lt;0),"VENCIDO",IF(AND(O6407&lt;&gt;"",R6407&lt;=Parametros!$B$10),"PRÓX. VENCIMENTO",IF(F6407="Q","QUALIDADE",IF(F6407="S","BLOQUEADO",IF(F6407="R","RESTRITO/DEVOLUÇÃO",IF(OR(N6407="QUAR",N6407="QRES"),"QUARENTENA",IF(OR(B6407="DESCARTE",B6407="DEVOLUÇÃO"),"DESCARTE/DEVOLUÇÃO",IF(AND(D6407="",K6407&lt;&gt;""),"SEM LOTE",IF(AND(Q6407&lt;&gt;"",Q6407&gt;=Parametros!$B$11),"PARADO/SEM GIRO","OK"))))))))))</f>
        <v>OK</v>
      </c>
      <c r="T6407" s="29" t="str">
        <f aca="false">IF(AND($S6407="PARADO/SEM GIRO",$K6407="KG",OR(Painel!$B$5="(Todos)",A6407=Painel!$B$5)*OR(Painel!$E$5="(Todos)",P6407=Painel!$E$5)),$J6407+ROW()/10000000,"")</f>
        <v/>
      </c>
      <c r="U6407" s="29" t="str">
        <f aca="false">IF(AND($S6407="VENCIDO",$K6407="KG",OR(Painel!$B$5="(Todos)",A6407=Painel!$B$5)*OR(Painel!$E$5="(Todos)",P6407=Painel!$E$5)),$J6407+ROW()/10000000,"")</f>
        <v/>
      </c>
    </row>
    <row r="6408" customFormat="false" ht="15" hidden="false" customHeight="false" outlineLevel="0" collapsed="false">
      <c r="A6408" s="29" t="s">
        <v>52</v>
      </c>
      <c r="B6408" s="29" t="s">
        <v>12038</v>
      </c>
      <c r="C6408" s="29" t="s">
        <v>5571</v>
      </c>
      <c r="D6408" s="29" t="s">
        <v>5574</v>
      </c>
      <c r="E6408" s="29" t="n">
        <v>1</v>
      </c>
      <c r="F6408" s="29"/>
      <c r="G6408" s="29" t="s">
        <v>12039</v>
      </c>
      <c r="H6408" s="30" t="n">
        <v>246</v>
      </c>
      <c r="I6408" s="31" t="n">
        <v>46241</v>
      </c>
      <c r="J6408" s="30" t="n">
        <v>246</v>
      </c>
      <c r="K6408" s="29" t="s">
        <v>120</v>
      </c>
      <c r="L6408" s="29" t="s">
        <v>4450</v>
      </c>
      <c r="M6408" s="29"/>
      <c r="N6408" s="29" t="s">
        <v>134</v>
      </c>
      <c r="O6408" s="31" t="n">
        <v>46344</v>
      </c>
      <c r="P6408" s="29" t="s">
        <v>123</v>
      </c>
      <c r="Q6408" s="29" t="n">
        <f aca="false">IFERROR(VALUE(L6408),"")</f>
        <v>44</v>
      </c>
      <c r="R6408" s="29" t="n">
        <f aca="true">IF(O6408="","",O6408-TODAY())</f>
        <v>59</v>
      </c>
      <c r="S6408" s="29" t="str">
        <f aca="false">IF(C6408="&lt;&lt; vazio &gt;&gt;","VAZIA",IF(AND(O6408&lt;&gt;"",R6408&lt;0),"VENCIDO",IF(AND(O6408&lt;&gt;"",R6408&lt;=Parametros!$B$10),"PRÓX. VENCIMENTO",IF(F6408="Q","QUALIDADE",IF(F6408="S","BLOQUEADO",IF(F6408="R","RESTRITO/DEVOLUÇÃO",IF(OR(N6408="QUAR",N6408="QRES"),"QUARENTENA",IF(OR(B6408="DESCARTE",B6408="DEVOLUÇÃO"),"DESCARTE/DEVOLUÇÃO",IF(AND(D6408="",K6408&lt;&gt;""),"SEM LOTE",IF(AND(Q6408&lt;&gt;"",Q6408&gt;=Parametros!$B$11),"PARADO/SEM GIRO","OK"))))))))))</f>
        <v>PRÓX. VENCIMENTO</v>
      </c>
      <c r="T6408" s="29" t="str">
        <f aca="false">IF(AND($S6408="PARADO/SEM GIRO",$K6408="KG",OR(Painel!$B$5="(Todos)",A6408=Painel!$B$5)*OR(Painel!$E$5="(Todos)",P6408=Painel!$E$5)),$J6408+ROW()/10000000,"")</f>
        <v/>
      </c>
      <c r="U6408" s="29" t="str">
        <f aca="false">IF(AND($S6408="VENCIDO",$K6408="KG",OR(Painel!$B$5="(Todos)",A6408=Painel!$B$5)*OR(Painel!$E$5="(Todos)",P6408=Painel!$E$5)),$J6408+ROW()/10000000,"")</f>
        <v/>
      </c>
    </row>
    <row r="6409" customFormat="false" ht="15" hidden="false" customHeight="false" outlineLevel="0" collapsed="false">
      <c r="A6409" s="29" t="s">
        <v>52</v>
      </c>
      <c r="B6409" s="29" t="s">
        <v>12040</v>
      </c>
      <c r="C6409" s="29" t="s">
        <v>115</v>
      </c>
      <c r="D6409" s="29"/>
      <c r="E6409" s="29" t="n">
        <v>0</v>
      </c>
      <c r="F6409" s="29"/>
      <c r="G6409" s="29"/>
      <c r="H6409" s="30" t="n">
        <v>0</v>
      </c>
      <c r="I6409" s="29"/>
      <c r="J6409" s="30" t="n">
        <v>0</v>
      </c>
      <c r="K6409" s="29"/>
      <c r="L6409" s="29" t="s">
        <v>116</v>
      </c>
      <c r="M6409" s="29"/>
      <c r="N6409" s="29"/>
      <c r="O6409" s="29"/>
      <c r="P6409" s="29"/>
      <c r="Q6409" s="29" t="n">
        <f aca="false">IFERROR(VALUE(L6409),"")</f>
        <v>0</v>
      </c>
      <c r="R6409" s="29" t="str">
        <f aca="true">IF(O6409="","",O6409-TODAY())</f>
        <v/>
      </c>
      <c r="S6409" s="29" t="str">
        <f aca="false">IF(C6409="&lt;&lt; vazio &gt;&gt;","VAZIA",IF(AND(O6409&lt;&gt;"",R6409&lt;0),"VENCIDO",IF(AND(O6409&lt;&gt;"",R6409&lt;=Parametros!$B$10),"PRÓX. VENCIMENTO",IF(F6409="Q","QUALIDADE",IF(F6409="S","BLOQUEADO",IF(F6409="R","RESTRITO/DEVOLUÇÃO",IF(OR(N6409="QUAR",N6409="QRES"),"QUARENTENA",IF(OR(B6409="DESCARTE",B6409="DEVOLUÇÃO"),"DESCARTE/DEVOLUÇÃO",IF(AND(D6409="",K6409&lt;&gt;""),"SEM LOTE",IF(AND(Q6409&lt;&gt;"",Q6409&gt;=Parametros!$B$11),"PARADO/SEM GIRO","OK"))))))))))</f>
        <v>VAZIA</v>
      </c>
      <c r="T6409" s="29" t="str">
        <f aca="false">IF(AND($S6409="PARADO/SEM GIRO",$K6409="KG",OR(Painel!$B$5="(Todos)",A6409=Painel!$B$5)*OR(Painel!$E$5="(Todos)",P6409=Painel!$E$5)),$J6409+ROW()/10000000,"")</f>
        <v/>
      </c>
      <c r="U6409" s="29" t="str">
        <f aca="false">IF(AND($S6409="VENCIDO",$K6409="KG",OR(Painel!$B$5="(Todos)",A6409=Painel!$B$5)*OR(Painel!$E$5="(Todos)",P6409=Painel!$E$5)),$J6409+ROW()/10000000,"")</f>
        <v/>
      </c>
    </row>
    <row r="6410" customFormat="false" ht="15" hidden="false" customHeight="false" outlineLevel="0" collapsed="false">
      <c r="A6410" s="29" t="s">
        <v>52</v>
      </c>
      <c r="B6410" s="29" t="s">
        <v>12041</v>
      </c>
      <c r="C6410" s="29" t="s">
        <v>115</v>
      </c>
      <c r="D6410" s="29"/>
      <c r="E6410" s="29" t="n">
        <v>0</v>
      </c>
      <c r="F6410" s="29"/>
      <c r="G6410" s="29"/>
      <c r="H6410" s="30" t="n">
        <v>0</v>
      </c>
      <c r="I6410" s="29"/>
      <c r="J6410" s="30" t="n">
        <v>0</v>
      </c>
      <c r="K6410" s="29"/>
      <c r="L6410" s="29" t="s">
        <v>116</v>
      </c>
      <c r="M6410" s="29"/>
      <c r="N6410" s="29"/>
      <c r="O6410" s="29"/>
      <c r="P6410" s="29"/>
      <c r="Q6410" s="29" t="n">
        <f aca="false">IFERROR(VALUE(L6410),"")</f>
        <v>0</v>
      </c>
      <c r="R6410" s="29" t="str">
        <f aca="true">IF(O6410="","",O6410-TODAY())</f>
        <v/>
      </c>
      <c r="S6410" s="29" t="str">
        <f aca="false">IF(C6410="&lt;&lt; vazio &gt;&gt;","VAZIA",IF(AND(O6410&lt;&gt;"",R6410&lt;0),"VENCIDO",IF(AND(O6410&lt;&gt;"",R6410&lt;=Parametros!$B$10),"PRÓX. VENCIMENTO",IF(F6410="Q","QUALIDADE",IF(F6410="S","BLOQUEADO",IF(F6410="R","RESTRITO/DEVOLUÇÃO",IF(OR(N6410="QUAR",N6410="QRES"),"QUARENTENA",IF(OR(B6410="DESCARTE",B6410="DEVOLUÇÃO"),"DESCARTE/DEVOLUÇÃO",IF(AND(D6410="",K6410&lt;&gt;""),"SEM LOTE",IF(AND(Q6410&lt;&gt;"",Q6410&gt;=Parametros!$B$11),"PARADO/SEM GIRO","OK"))))))))))</f>
        <v>VAZIA</v>
      </c>
      <c r="T6410" s="29" t="str">
        <f aca="false">IF(AND($S6410="PARADO/SEM GIRO",$K6410="KG",OR(Painel!$B$5="(Todos)",A6410=Painel!$B$5)*OR(Painel!$E$5="(Todos)",P6410=Painel!$E$5)),$J6410+ROW()/10000000,"")</f>
        <v/>
      </c>
      <c r="U6410" s="29" t="str">
        <f aca="false">IF(AND($S6410="VENCIDO",$K6410="KG",OR(Painel!$B$5="(Todos)",A6410=Painel!$B$5)*OR(Painel!$E$5="(Todos)",P6410=Painel!$E$5)),$J6410+ROW()/10000000,"")</f>
        <v/>
      </c>
    </row>
    <row r="6411" customFormat="false" ht="15" hidden="false" customHeight="false" outlineLevel="0" collapsed="false">
      <c r="A6411" s="29" t="s">
        <v>52</v>
      </c>
      <c r="B6411" s="29" t="s">
        <v>12042</v>
      </c>
      <c r="C6411" s="29" t="s">
        <v>454</v>
      </c>
      <c r="D6411" s="29" t="s">
        <v>11959</v>
      </c>
      <c r="E6411" s="29" t="n">
        <v>1</v>
      </c>
      <c r="F6411" s="29"/>
      <c r="G6411" s="29" t="s">
        <v>12043</v>
      </c>
      <c r="H6411" s="30" t="n">
        <v>384</v>
      </c>
      <c r="I6411" s="31" t="n">
        <v>46236</v>
      </c>
      <c r="J6411" s="30" t="n">
        <v>384</v>
      </c>
      <c r="K6411" s="29" t="s">
        <v>120</v>
      </c>
      <c r="L6411" s="29" t="s">
        <v>5891</v>
      </c>
      <c r="M6411" s="29"/>
      <c r="N6411" s="29" t="s">
        <v>122</v>
      </c>
      <c r="O6411" s="31" t="n">
        <v>46393</v>
      </c>
      <c r="P6411" s="29" t="s">
        <v>123</v>
      </c>
      <c r="Q6411" s="29" t="n">
        <f aca="false">IFERROR(VALUE(L6411),"")</f>
        <v>49</v>
      </c>
      <c r="R6411" s="29" t="n">
        <f aca="true">IF(O6411="","",O6411-TODAY())</f>
        <v>108</v>
      </c>
      <c r="S6411" s="29" t="str">
        <f aca="false">IF(C6411="&lt;&lt; vazio &gt;&gt;","VAZIA",IF(AND(O6411&lt;&gt;"",R6411&lt;0),"VENCIDO",IF(AND(O6411&lt;&gt;"",R6411&lt;=Parametros!$B$10),"PRÓX. VENCIMENTO",IF(F6411="Q","QUALIDADE",IF(F6411="S","BLOQUEADO",IF(F6411="R","RESTRITO/DEVOLUÇÃO",IF(OR(N6411="QUAR",N6411="QRES"),"QUARENTENA",IF(OR(B6411="DESCARTE",B6411="DEVOLUÇÃO"),"DESCARTE/DEVOLUÇÃO",IF(AND(D6411="",K6411&lt;&gt;""),"SEM LOTE",IF(AND(Q6411&lt;&gt;"",Q6411&gt;=Parametros!$B$11),"PARADO/SEM GIRO","OK"))))))))))</f>
        <v>OK</v>
      </c>
      <c r="T6411" s="29" t="str">
        <f aca="false">IF(AND($S6411="PARADO/SEM GIRO",$K6411="KG",OR(Painel!$B$5="(Todos)",A6411=Painel!$B$5)*OR(Painel!$E$5="(Todos)",P6411=Painel!$E$5)),$J6411+ROW()/10000000,"")</f>
        <v/>
      </c>
      <c r="U6411" s="29" t="str">
        <f aca="false">IF(AND($S6411="VENCIDO",$K6411="KG",OR(Painel!$B$5="(Todos)",A6411=Painel!$B$5)*OR(Painel!$E$5="(Todos)",P6411=Painel!$E$5)),$J6411+ROW()/10000000,"")</f>
        <v/>
      </c>
    </row>
    <row r="6412" customFormat="false" ht="15" hidden="false" customHeight="false" outlineLevel="0" collapsed="false">
      <c r="A6412" s="29" t="s">
        <v>52</v>
      </c>
      <c r="B6412" s="29" t="s">
        <v>12044</v>
      </c>
      <c r="C6412" s="29" t="s">
        <v>115</v>
      </c>
      <c r="D6412" s="29"/>
      <c r="E6412" s="29" t="n">
        <v>0</v>
      </c>
      <c r="F6412" s="29"/>
      <c r="G6412" s="29"/>
      <c r="H6412" s="30" t="n">
        <v>0</v>
      </c>
      <c r="I6412" s="29"/>
      <c r="J6412" s="30" t="n">
        <v>0</v>
      </c>
      <c r="K6412" s="29"/>
      <c r="L6412" s="29" t="s">
        <v>116</v>
      </c>
      <c r="M6412" s="29"/>
      <c r="N6412" s="29"/>
      <c r="O6412" s="29"/>
      <c r="P6412" s="29"/>
      <c r="Q6412" s="29" t="n">
        <f aca="false">IFERROR(VALUE(L6412),"")</f>
        <v>0</v>
      </c>
      <c r="R6412" s="29" t="str">
        <f aca="true">IF(O6412="","",O6412-TODAY())</f>
        <v/>
      </c>
      <c r="S6412" s="29" t="str">
        <f aca="false">IF(C6412="&lt;&lt; vazio &gt;&gt;","VAZIA",IF(AND(O6412&lt;&gt;"",R6412&lt;0),"VENCIDO",IF(AND(O6412&lt;&gt;"",R6412&lt;=Parametros!$B$10),"PRÓX. VENCIMENTO",IF(F6412="Q","QUALIDADE",IF(F6412="S","BLOQUEADO",IF(F6412="R","RESTRITO/DEVOLUÇÃO",IF(OR(N6412="QUAR",N6412="QRES"),"QUARENTENA",IF(OR(B6412="DESCARTE",B6412="DEVOLUÇÃO"),"DESCARTE/DEVOLUÇÃO",IF(AND(D6412="",K6412&lt;&gt;""),"SEM LOTE",IF(AND(Q6412&lt;&gt;"",Q6412&gt;=Parametros!$B$11),"PARADO/SEM GIRO","OK"))))))))))</f>
        <v>VAZIA</v>
      </c>
      <c r="T6412" s="29" t="str">
        <f aca="false">IF(AND($S6412="PARADO/SEM GIRO",$K6412="KG",OR(Painel!$B$5="(Todos)",A6412=Painel!$B$5)*OR(Painel!$E$5="(Todos)",P6412=Painel!$E$5)),$J6412+ROW()/10000000,"")</f>
        <v/>
      </c>
      <c r="U6412" s="29" t="str">
        <f aca="false">IF(AND($S6412="VENCIDO",$K6412="KG",OR(Painel!$B$5="(Todos)",A6412=Painel!$B$5)*OR(Painel!$E$5="(Todos)",P6412=Painel!$E$5)),$J6412+ROW()/10000000,"")</f>
        <v/>
      </c>
    </row>
    <row r="6413" customFormat="false" ht="15" hidden="false" customHeight="false" outlineLevel="0" collapsed="false">
      <c r="A6413" s="29" t="s">
        <v>52</v>
      </c>
      <c r="B6413" s="29" t="s">
        <v>12045</v>
      </c>
      <c r="C6413" s="29" t="s">
        <v>115</v>
      </c>
      <c r="D6413" s="29"/>
      <c r="E6413" s="29" t="n">
        <v>0</v>
      </c>
      <c r="F6413" s="29"/>
      <c r="G6413" s="29"/>
      <c r="H6413" s="30" t="n">
        <v>0</v>
      </c>
      <c r="I6413" s="29"/>
      <c r="J6413" s="30" t="n">
        <v>0</v>
      </c>
      <c r="K6413" s="29"/>
      <c r="L6413" s="29" t="s">
        <v>116</v>
      </c>
      <c r="M6413" s="29"/>
      <c r="N6413" s="29"/>
      <c r="O6413" s="29"/>
      <c r="P6413" s="29"/>
      <c r="Q6413" s="29" t="n">
        <f aca="false">IFERROR(VALUE(L6413),"")</f>
        <v>0</v>
      </c>
      <c r="R6413" s="29" t="str">
        <f aca="true">IF(O6413="","",O6413-TODAY())</f>
        <v/>
      </c>
      <c r="S6413" s="29" t="str">
        <f aca="false">IF(C6413="&lt;&lt; vazio &gt;&gt;","VAZIA",IF(AND(O6413&lt;&gt;"",R6413&lt;0),"VENCIDO",IF(AND(O6413&lt;&gt;"",R6413&lt;=Parametros!$B$10),"PRÓX. VENCIMENTO",IF(F6413="Q","QUALIDADE",IF(F6413="S","BLOQUEADO",IF(F6413="R","RESTRITO/DEVOLUÇÃO",IF(OR(N6413="QUAR",N6413="QRES"),"QUARENTENA",IF(OR(B6413="DESCARTE",B6413="DEVOLUÇÃO"),"DESCARTE/DEVOLUÇÃO",IF(AND(D6413="",K6413&lt;&gt;""),"SEM LOTE",IF(AND(Q6413&lt;&gt;"",Q6413&gt;=Parametros!$B$11),"PARADO/SEM GIRO","OK"))))))))))</f>
        <v>VAZIA</v>
      </c>
      <c r="T6413" s="29" t="str">
        <f aca="false">IF(AND($S6413="PARADO/SEM GIRO",$K6413="KG",OR(Painel!$B$5="(Todos)",A6413=Painel!$B$5)*OR(Painel!$E$5="(Todos)",P6413=Painel!$E$5)),$J6413+ROW()/10000000,"")</f>
        <v/>
      </c>
      <c r="U6413" s="29" t="str">
        <f aca="false">IF(AND($S6413="VENCIDO",$K6413="KG",OR(Painel!$B$5="(Todos)",A6413=Painel!$B$5)*OR(Painel!$E$5="(Todos)",P6413=Painel!$E$5)),$J6413+ROW()/10000000,"")</f>
        <v/>
      </c>
    </row>
    <row r="6414" customFormat="false" ht="15" hidden="false" customHeight="false" outlineLevel="0" collapsed="false">
      <c r="A6414" s="29" t="s">
        <v>52</v>
      </c>
      <c r="B6414" s="29" t="s">
        <v>12046</v>
      </c>
      <c r="C6414" s="29" t="s">
        <v>115</v>
      </c>
      <c r="D6414" s="29"/>
      <c r="E6414" s="29" t="n">
        <v>0</v>
      </c>
      <c r="F6414" s="29"/>
      <c r="G6414" s="29"/>
      <c r="H6414" s="30" t="n">
        <v>0</v>
      </c>
      <c r="I6414" s="29"/>
      <c r="J6414" s="30" t="n">
        <v>0</v>
      </c>
      <c r="K6414" s="29"/>
      <c r="L6414" s="29" t="s">
        <v>116</v>
      </c>
      <c r="M6414" s="29"/>
      <c r="N6414" s="29"/>
      <c r="O6414" s="29"/>
      <c r="P6414" s="29"/>
      <c r="Q6414" s="29" t="n">
        <f aca="false">IFERROR(VALUE(L6414),"")</f>
        <v>0</v>
      </c>
      <c r="R6414" s="29" t="str">
        <f aca="true">IF(O6414="","",O6414-TODAY())</f>
        <v/>
      </c>
      <c r="S6414" s="29" t="str">
        <f aca="false">IF(C6414="&lt;&lt; vazio &gt;&gt;","VAZIA",IF(AND(O6414&lt;&gt;"",R6414&lt;0),"VENCIDO",IF(AND(O6414&lt;&gt;"",R6414&lt;=Parametros!$B$10),"PRÓX. VENCIMENTO",IF(F6414="Q","QUALIDADE",IF(F6414="S","BLOQUEADO",IF(F6414="R","RESTRITO/DEVOLUÇÃO",IF(OR(N6414="QUAR",N6414="QRES"),"QUARENTENA",IF(OR(B6414="DESCARTE",B6414="DEVOLUÇÃO"),"DESCARTE/DEVOLUÇÃO",IF(AND(D6414="",K6414&lt;&gt;""),"SEM LOTE",IF(AND(Q6414&lt;&gt;"",Q6414&gt;=Parametros!$B$11),"PARADO/SEM GIRO","OK"))))))))))</f>
        <v>VAZIA</v>
      </c>
      <c r="T6414" s="29" t="str">
        <f aca="false">IF(AND($S6414="PARADO/SEM GIRO",$K6414="KG",OR(Painel!$B$5="(Todos)",A6414=Painel!$B$5)*OR(Painel!$E$5="(Todos)",P6414=Painel!$E$5)),$J6414+ROW()/10000000,"")</f>
        <v/>
      </c>
      <c r="U6414" s="29" t="str">
        <f aca="false">IF(AND($S6414="VENCIDO",$K6414="KG",OR(Painel!$B$5="(Todos)",A6414=Painel!$B$5)*OR(Painel!$E$5="(Todos)",P6414=Painel!$E$5)),$J6414+ROW()/10000000,"")</f>
        <v/>
      </c>
    </row>
    <row r="6415" customFormat="false" ht="15" hidden="false" customHeight="false" outlineLevel="0" collapsed="false">
      <c r="A6415" s="29" t="s">
        <v>52</v>
      </c>
      <c r="B6415" s="29" t="s">
        <v>12047</v>
      </c>
      <c r="C6415" s="29" t="s">
        <v>115</v>
      </c>
      <c r="D6415" s="29"/>
      <c r="E6415" s="29" t="n">
        <v>0</v>
      </c>
      <c r="F6415" s="29"/>
      <c r="G6415" s="29"/>
      <c r="H6415" s="30" t="n">
        <v>0</v>
      </c>
      <c r="I6415" s="29"/>
      <c r="J6415" s="30" t="n">
        <v>0</v>
      </c>
      <c r="K6415" s="29"/>
      <c r="L6415" s="29" t="s">
        <v>116</v>
      </c>
      <c r="M6415" s="29"/>
      <c r="N6415" s="29"/>
      <c r="O6415" s="29"/>
      <c r="P6415" s="29"/>
      <c r="Q6415" s="29" t="n">
        <f aca="false">IFERROR(VALUE(L6415),"")</f>
        <v>0</v>
      </c>
      <c r="R6415" s="29" t="str">
        <f aca="true">IF(O6415="","",O6415-TODAY())</f>
        <v/>
      </c>
      <c r="S6415" s="29" t="str">
        <f aca="false">IF(C6415="&lt;&lt; vazio &gt;&gt;","VAZIA",IF(AND(O6415&lt;&gt;"",R6415&lt;0),"VENCIDO",IF(AND(O6415&lt;&gt;"",R6415&lt;=Parametros!$B$10),"PRÓX. VENCIMENTO",IF(F6415="Q","QUALIDADE",IF(F6415="S","BLOQUEADO",IF(F6415="R","RESTRITO/DEVOLUÇÃO",IF(OR(N6415="QUAR",N6415="QRES"),"QUARENTENA",IF(OR(B6415="DESCARTE",B6415="DEVOLUÇÃO"),"DESCARTE/DEVOLUÇÃO",IF(AND(D6415="",K6415&lt;&gt;""),"SEM LOTE",IF(AND(Q6415&lt;&gt;"",Q6415&gt;=Parametros!$B$11),"PARADO/SEM GIRO","OK"))))))))))</f>
        <v>VAZIA</v>
      </c>
      <c r="T6415" s="29" t="str">
        <f aca="false">IF(AND($S6415="PARADO/SEM GIRO",$K6415="KG",OR(Painel!$B$5="(Todos)",A6415=Painel!$B$5)*OR(Painel!$E$5="(Todos)",P6415=Painel!$E$5)),$J6415+ROW()/10000000,"")</f>
        <v/>
      </c>
      <c r="U6415" s="29" t="str">
        <f aca="false">IF(AND($S6415="VENCIDO",$K6415="KG",OR(Painel!$B$5="(Todos)",A6415=Painel!$B$5)*OR(Painel!$E$5="(Todos)",P6415=Painel!$E$5)),$J6415+ROW()/10000000,"")</f>
        <v/>
      </c>
    </row>
    <row r="6416" customFormat="false" ht="15" hidden="false" customHeight="false" outlineLevel="0" collapsed="false">
      <c r="A6416" s="29" t="s">
        <v>52</v>
      </c>
      <c r="B6416" s="29" t="s">
        <v>12048</v>
      </c>
      <c r="C6416" s="29" t="s">
        <v>224</v>
      </c>
      <c r="D6416" s="29" t="s">
        <v>520</v>
      </c>
      <c r="E6416" s="29" t="n">
        <v>1</v>
      </c>
      <c r="F6416" s="29"/>
      <c r="G6416" s="29" t="s">
        <v>12049</v>
      </c>
      <c r="H6416" s="30" t="n">
        <v>1000</v>
      </c>
      <c r="I6416" s="31" t="n">
        <v>46211</v>
      </c>
      <c r="J6416" s="30" t="n">
        <v>1000</v>
      </c>
      <c r="K6416" s="29" t="s">
        <v>120</v>
      </c>
      <c r="L6416" s="29" t="s">
        <v>2615</v>
      </c>
      <c r="M6416" s="29"/>
      <c r="N6416" s="29" t="s">
        <v>122</v>
      </c>
      <c r="O6416" s="31" t="n">
        <v>46742</v>
      </c>
      <c r="P6416" s="29" t="s">
        <v>123</v>
      </c>
      <c r="Q6416" s="29" t="n">
        <f aca="false">IFERROR(VALUE(L6416),"")</f>
        <v>74</v>
      </c>
      <c r="R6416" s="29" t="n">
        <f aca="true">IF(O6416="","",O6416-TODAY())</f>
        <v>457</v>
      </c>
      <c r="S6416" s="29" t="str">
        <f aca="false">IF(C6416="&lt;&lt; vazio &gt;&gt;","VAZIA",IF(AND(O6416&lt;&gt;"",R6416&lt;0),"VENCIDO",IF(AND(O6416&lt;&gt;"",R6416&lt;=Parametros!$B$10),"PRÓX. VENCIMENTO",IF(F6416="Q","QUALIDADE",IF(F6416="S","BLOQUEADO",IF(F6416="R","RESTRITO/DEVOLUÇÃO",IF(OR(N6416="QUAR",N6416="QRES"),"QUARENTENA",IF(OR(B6416="DESCARTE",B6416="DEVOLUÇÃO"),"DESCARTE/DEVOLUÇÃO",IF(AND(D6416="",K6416&lt;&gt;""),"SEM LOTE",IF(AND(Q6416&lt;&gt;"",Q6416&gt;=Parametros!$B$11),"PARADO/SEM GIRO","OK"))))))))))</f>
        <v>OK</v>
      </c>
      <c r="T6416" s="29" t="str">
        <f aca="false">IF(AND($S6416="PARADO/SEM GIRO",$K6416="KG",OR(Painel!$B$5="(Todos)",A6416=Painel!$B$5)*OR(Painel!$E$5="(Todos)",P6416=Painel!$E$5)),$J6416+ROW()/10000000,"")</f>
        <v/>
      </c>
      <c r="U6416" s="29" t="str">
        <f aca="false">IF(AND($S6416="VENCIDO",$K6416="KG",OR(Painel!$B$5="(Todos)",A6416=Painel!$B$5)*OR(Painel!$E$5="(Todos)",P6416=Painel!$E$5)),$J6416+ROW()/10000000,"")</f>
        <v/>
      </c>
    </row>
    <row r="6417" customFormat="false" ht="15" hidden="false" customHeight="false" outlineLevel="0" collapsed="false">
      <c r="A6417" s="29" t="s">
        <v>52</v>
      </c>
      <c r="B6417" s="29" t="s">
        <v>12050</v>
      </c>
      <c r="C6417" s="29" t="s">
        <v>662</v>
      </c>
      <c r="D6417" s="29" t="s">
        <v>820</v>
      </c>
      <c r="E6417" s="29" t="n">
        <v>1</v>
      </c>
      <c r="F6417" s="29"/>
      <c r="G6417" s="29" t="s">
        <v>12051</v>
      </c>
      <c r="H6417" s="30" t="n">
        <v>1000</v>
      </c>
      <c r="I6417" s="31" t="n">
        <v>46280</v>
      </c>
      <c r="J6417" s="30" t="n">
        <v>1000</v>
      </c>
      <c r="K6417" s="29" t="s">
        <v>120</v>
      </c>
      <c r="L6417" s="29" t="s">
        <v>144</v>
      </c>
      <c r="M6417" s="29"/>
      <c r="N6417" s="29" t="s">
        <v>122</v>
      </c>
      <c r="O6417" s="31" t="n">
        <v>46819</v>
      </c>
      <c r="P6417" s="29" t="s">
        <v>123</v>
      </c>
      <c r="Q6417" s="29" t="n">
        <f aca="false">IFERROR(VALUE(L6417),"")</f>
        <v>5</v>
      </c>
      <c r="R6417" s="29" t="n">
        <f aca="true">IF(O6417="","",O6417-TODAY())</f>
        <v>534</v>
      </c>
      <c r="S6417" s="29" t="str">
        <f aca="false">IF(C6417="&lt;&lt; vazio &gt;&gt;","VAZIA",IF(AND(O6417&lt;&gt;"",R6417&lt;0),"VENCIDO",IF(AND(O6417&lt;&gt;"",R6417&lt;=Parametros!$B$10),"PRÓX. VENCIMENTO",IF(F6417="Q","QUALIDADE",IF(F6417="S","BLOQUEADO",IF(F6417="R","RESTRITO/DEVOLUÇÃO",IF(OR(N6417="QUAR",N6417="QRES"),"QUARENTENA",IF(OR(B6417="DESCARTE",B6417="DEVOLUÇÃO"),"DESCARTE/DEVOLUÇÃO",IF(AND(D6417="",K6417&lt;&gt;""),"SEM LOTE",IF(AND(Q6417&lt;&gt;"",Q6417&gt;=Parametros!$B$11),"PARADO/SEM GIRO","OK"))))))))))</f>
        <v>OK</v>
      </c>
      <c r="T6417" s="29" t="str">
        <f aca="false">IF(AND($S6417="PARADO/SEM GIRO",$K6417="KG",OR(Painel!$B$5="(Todos)",A6417=Painel!$B$5)*OR(Painel!$E$5="(Todos)",P6417=Painel!$E$5)),$J6417+ROW()/10000000,"")</f>
        <v/>
      </c>
      <c r="U6417" s="29" t="str">
        <f aca="false">IF(AND($S6417="VENCIDO",$K6417="KG",OR(Painel!$B$5="(Todos)",A6417=Painel!$B$5)*OR(Painel!$E$5="(Todos)",P6417=Painel!$E$5)),$J6417+ROW()/10000000,"")</f>
        <v/>
      </c>
    </row>
    <row r="6418" customFormat="false" ht="15" hidden="false" customHeight="false" outlineLevel="0" collapsed="false">
      <c r="A6418" s="29" t="s">
        <v>52</v>
      </c>
      <c r="B6418" s="29" t="s">
        <v>12052</v>
      </c>
      <c r="C6418" s="29" t="s">
        <v>3323</v>
      </c>
      <c r="D6418" s="29" t="s">
        <v>10059</v>
      </c>
      <c r="E6418" s="29" t="n">
        <v>1</v>
      </c>
      <c r="F6418" s="29"/>
      <c r="G6418" s="29" t="s">
        <v>12053</v>
      </c>
      <c r="H6418" s="30" t="n">
        <v>313.6</v>
      </c>
      <c r="I6418" s="31" t="n">
        <v>46183</v>
      </c>
      <c r="J6418" s="30" t="n">
        <v>313.6</v>
      </c>
      <c r="K6418" s="29" t="s">
        <v>120</v>
      </c>
      <c r="L6418" s="29" t="s">
        <v>1096</v>
      </c>
      <c r="M6418" s="29"/>
      <c r="N6418" s="29" t="s">
        <v>122</v>
      </c>
      <c r="O6418" s="31" t="n">
        <v>46551</v>
      </c>
      <c r="P6418" s="29" t="s">
        <v>123</v>
      </c>
      <c r="Q6418" s="29" t="n">
        <f aca="false">IFERROR(VALUE(L6418),"")</f>
        <v>102</v>
      </c>
      <c r="R6418" s="29" t="n">
        <f aca="true">IF(O6418="","",O6418-TODAY())</f>
        <v>266</v>
      </c>
      <c r="S6418" s="29" t="str">
        <f aca="false">IF(C6418="&lt;&lt; vazio &gt;&gt;","VAZIA",IF(AND(O6418&lt;&gt;"",R6418&lt;0),"VENCIDO",IF(AND(O6418&lt;&gt;"",R6418&lt;=Parametros!$B$10),"PRÓX. VENCIMENTO",IF(F6418="Q","QUALIDADE",IF(F6418="S","BLOQUEADO",IF(F6418="R","RESTRITO/DEVOLUÇÃO",IF(OR(N6418="QUAR",N6418="QRES"),"QUARENTENA",IF(OR(B6418="DESCARTE",B6418="DEVOLUÇÃO"),"DESCARTE/DEVOLUÇÃO",IF(AND(D6418="",K6418&lt;&gt;""),"SEM LOTE",IF(AND(Q6418&lt;&gt;"",Q6418&gt;=Parametros!$B$11),"PARADO/SEM GIRO","OK"))))))))))</f>
        <v>PARADO/SEM GIRO</v>
      </c>
      <c r="T6418" s="29" t="n">
        <f aca="false">IF(AND($S6418="PARADO/SEM GIRO",$K6418="KG",OR(Painel!$B$5="(Todos)",A6418=Painel!$B$5)*OR(Painel!$E$5="(Todos)",P6418=Painel!$E$5)),$J6418+ROW()/10000000,"")</f>
        <v>313.6006418</v>
      </c>
      <c r="U6418" s="29" t="str">
        <f aca="false">IF(AND($S6418="VENCIDO",$K6418="KG",OR(Painel!$B$5="(Todos)",A6418=Painel!$B$5)*OR(Painel!$E$5="(Todos)",P6418=Painel!$E$5)),$J6418+ROW()/10000000,"")</f>
        <v/>
      </c>
    </row>
    <row r="6419" customFormat="false" ht="15" hidden="false" customHeight="false" outlineLevel="0" collapsed="false">
      <c r="A6419" s="29" t="s">
        <v>52</v>
      </c>
      <c r="B6419" s="29" t="s">
        <v>12054</v>
      </c>
      <c r="C6419" s="29" t="s">
        <v>322</v>
      </c>
      <c r="D6419" s="29" t="s">
        <v>688</v>
      </c>
      <c r="E6419" s="29" t="n">
        <v>1</v>
      </c>
      <c r="F6419" s="29"/>
      <c r="G6419" s="29" t="s">
        <v>12055</v>
      </c>
      <c r="H6419" s="30" t="n">
        <v>999.9</v>
      </c>
      <c r="I6419" s="31" t="n">
        <v>46280</v>
      </c>
      <c r="J6419" s="30" t="n">
        <v>999.9</v>
      </c>
      <c r="K6419" s="29" t="s">
        <v>120</v>
      </c>
      <c r="L6419" s="29" t="s">
        <v>144</v>
      </c>
      <c r="M6419" s="29"/>
      <c r="N6419" s="29" t="s">
        <v>122</v>
      </c>
      <c r="O6419" s="31" t="n">
        <v>46637</v>
      </c>
      <c r="P6419" s="29" t="s">
        <v>123</v>
      </c>
      <c r="Q6419" s="29" t="n">
        <f aca="false">IFERROR(VALUE(L6419),"")</f>
        <v>5</v>
      </c>
      <c r="R6419" s="29" t="n">
        <f aca="true">IF(O6419="","",O6419-TODAY())</f>
        <v>352</v>
      </c>
      <c r="S6419" s="29" t="str">
        <f aca="false">IF(C6419="&lt;&lt; vazio &gt;&gt;","VAZIA",IF(AND(O6419&lt;&gt;"",R6419&lt;0),"VENCIDO",IF(AND(O6419&lt;&gt;"",R6419&lt;=Parametros!$B$10),"PRÓX. VENCIMENTO",IF(F6419="Q","QUALIDADE",IF(F6419="S","BLOQUEADO",IF(F6419="R","RESTRITO/DEVOLUÇÃO",IF(OR(N6419="QUAR",N6419="QRES"),"QUARENTENA",IF(OR(B6419="DESCARTE",B6419="DEVOLUÇÃO"),"DESCARTE/DEVOLUÇÃO",IF(AND(D6419="",K6419&lt;&gt;""),"SEM LOTE",IF(AND(Q6419&lt;&gt;"",Q6419&gt;=Parametros!$B$11),"PARADO/SEM GIRO","OK"))))))))))</f>
        <v>OK</v>
      </c>
      <c r="T6419" s="29" t="str">
        <f aca="false">IF(AND($S6419="PARADO/SEM GIRO",$K6419="KG",OR(Painel!$B$5="(Todos)",A6419=Painel!$B$5)*OR(Painel!$E$5="(Todos)",P6419=Painel!$E$5)),$J6419+ROW()/10000000,"")</f>
        <v/>
      </c>
      <c r="U6419" s="29" t="str">
        <f aca="false">IF(AND($S6419="VENCIDO",$K6419="KG",OR(Painel!$B$5="(Todos)",A6419=Painel!$B$5)*OR(Painel!$E$5="(Todos)",P6419=Painel!$E$5)),$J6419+ROW()/10000000,"")</f>
        <v/>
      </c>
    </row>
    <row r="6420" customFormat="false" ht="15" hidden="false" customHeight="false" outlineLevel="0" collapsed="false">
      <c r="A6420" s="29" t="s">
        <v>52</v>
      </c>
      <c r="B6420" s="29" t="s">
        <v>12056</v>
      </c>
      <c r="C6420" s="29" t="s">
        <v>7111</v>
      </c>
      <c r="D6420" s="29" t="s">
        <v>9806</v>
      </c>
      <c r="E6420" s="29" t="n">
        <v>1</v>
      </c>
      <c r="F6420" s="29"/>
      <c r="G6420" s="29" t="s">
        <v>12057</v>
      </c>
      <c r="H6420" s="30" t="n">
        <v>1000</v>
      </c>
      <c r="I6420" s="31" t="n">
        <v>46183</v>
      </c>
      <c r="J6420" s="30" t="n">
        <v>1000</v>
      </c>
      <c r="K6420" s="29" t="s">
        <v>120</v>
      </c>
      <c r="L6420" s="29" t="s">
        <v>1096</v>
      </c>
      <c r="M6420" s="29"/>
      <c r="N6420" s="29" t="s">
        <v>122</v>
      </c>
      <c r="O6420" s="31" t="n">
        <v>46669</v>
      </c>
      <c r="P6420" s="29" t="s">
        <v>123</v>
      </c>
      <c r="Q6420" s="29" t="n">
        <f aca="false">IFERROR(VALUE(L6420),"")</f>
        <v>102</v>
      </c>
      <c r="R6420" s="29" t="n">
        <f aca="true">IF(O6420="","",O6420-TODAY())</f>
        <v>384</v>
      </c>
      <c r="S6420" s="29" t="str">
        <f aca="false">IF(C6420="&lt;&lt; vazio &gt;&gt;","VAZIA",IF(AND(O6420&lt;&gt;"",R6420&lt;0),"VENCIDO",IF(AND(O6420&lt;&gt;"",R6420&lt;=Parametros!$B$10),"PRÓX. VENCIMENTO",IF(F6420="Q","QUALIDADE",IF(F6420="S","BLOQUEADO",IF(F6420="R","RESTRITO/DEVOLUÇÃO",IF(OR(N6420="QUAR",N6420="QRES"),"QUARENTENA",IF(OR(B6420="DESCARTE",B6420="DEVOLUÇÃO"),"DESCARTE/DEVOLUÇÃO",IF(AND(D6420="",K6420&lt;&gt;""),"SEM LOTE",IF(AND(Q6420&lt;&gt;"",Q6420&gt;=Parametros!$B$11),"PARADO/SEM GIRO","OK"))))))))))</f>
        <v>PARADO/SEM GIRO</v>
      </c>
      <c r="T6420" s="29" t="n">
        <f aca="false">IF(AND($S6420="PARADO/SEM GIRO",$K6420="KG",OR(Painel!$B$5="(Todos)",A6420=Painel!$B$5)*OR(Painel!$E$5="(Todos)",P6420=Painel!$E$5)),$J6420+ROW()/10000000,"")</f>
        <v>1000.000642</v>
      </c>
      <c r="U6420" s="29" t="str">
        <f aca="false">IF(AND($S6420="VENCIDO",$K6420="KG",OR(Painel!$B$5="(Todos)",A6420=Painel!$B$5)*OR(Painel!$E$5="(Todos)",P6420=Painel!$E$5)),$J6420+ROW()/10000000,"")</f>
        <v/>
      </c>
    </row>
    <row r="6421" customFormat="false" ht="15" hidden="false" customHeight="false" outlineLevel="0" collapsed="false">
      <c r="A6421" s="29" t="s">
        <v>52</v>
      </c>
      <c r="B6421" s="29" t="s">
        <v>12058</v>
      </c>
      <c r="C6421" s="29" t="s">
        <v>163</v>
      </c>
      <c r="D6421" s="29" t="s">
        <v>11810</v>
      </c>
      <c r="E6421" s="29" t="n">
        <v>1</v>
      </c>
      <c r="F6421" s="29"/>
      <c r="G6421" s="29" t="s">
        <v>12059</v>
      </c>
      <c r="H6421" s="30" t="n">
        <v>1102.5</v>
      </c>
      <c r="I6421" s="31" t="n">
        <v>46238</v>
      </c>
      <c r="J6421" s="30" t="n">
        <v>1102.5</v>
      </c>
      <c r="K6421" s="29" t="s">
        <v>120</v>
      </c>
      <c r="L6421" s="29" t="s">
        <v>1732</v>
      </c>
      <c r="M6421" s="29"/>
      <c r="N6421" s="29" t="s">
        <v>122</v>
      </c>
      <c r="O6421" s="31" t="n">
        <v>46760</v>
      </c>
      <c r="P6421" s="29" t="s">
        <v>123</v>
      </c>
      <c r="Q6421" s="29" t="n">
        <f aca="false">IFERROR(VALUE(L6421),"")</f>
        <v>47</v>
      </c>
      <c r="R6421" s="29" t="n">
        <f aca="true">IF(O6421="","",O6421-TODAY())</f>
        <v>475</v>
      </c>
      <c r="S6421" s="29" t="str">
        <f aca="false">IF(C6421="&lt;&lt; vazio &gt;&gt;","VAZIA",IF(AND(O6421&lt;&gt;"",R6421&lt;0),"VENCIDO",IF(AND(O6421&lt;&gt;"",R6421&lt;=Parametros!$B$10),"PRÓX. VENCIMENTO",IF(F6421="Q","QUALIDADE",IF(F6421="S","BLOQUEADO",IF(F6421="R","RESTRITO/DEVOLUÇÃO",IF(OR(N6421="QUAR",N6421="QRES"),"QUARENTENA",IF(OR(B6421="DESCARTE",B6421="DEVOLUÇÃO"),"DESCARTE/DEVOLUÇÃO",IF(AND(D6421="",K6421&lt;&gt;""),"SEM LOTE",IF(AND(Q6421&lt;&gt;"",Q6421&gt;=Parametros!$B$11),"PARADO/SEM GIRO","OK"))))))))))</f>
        <v>OK</v>
      </c>
      <c r="T6421" s="29" t="str">
        <f aca="false">IF(AND($S6421="PARADO/SEM GIRO",$K6421="KG",OR(Painel!$B$5="(Todos)",A6421=Painel!$B$5)*OR(Painel!$E$5="(Todos)",P6421=Painel!$E$5)),$J6421+ROW()/10000000,"")</f>
        <v/>
      </c>
      <c r="U6421" s="29" t="str">
        <f aca="false">IF(AND($S6421="VENCIDO",$K6421="KG",OR(Painel!$B$5="(Todos)",A6421=Painel!$B$5)*OR(Painel!$E$5="(Todos)",P6421=Painel!$E$5)),$J6421+ROW()/10000000,"")</f>
        <v/>
      </c>
    </row>
    <row r="6422" customFormat="false" ht="15" hidden="false" customHeight="false" outlineLevel="0" collapsed="false">
      <c r="A6422" s="29" t="s">
        <v>52</v>
      </c>
      <c r="B6422" s="29" t="s">
        <v>12060</v>
      </c>
      <c r="C6422" s="29" t="s">
        <v>115</v>
      </c>
      <c r="D6422" s="29"/>
      <c r="E6422" s="29" t="n">
        <v>0</v>
      </c>
      <c r="F6422" s="29"/>
      <c r="G6422" s="29"/>
      <c r="H6422" s="30" t="n">
        <v>0</v>
      </c>
      <c r="I6422" s="29"/>
      <c r="J6422" s="30" t="n">
        <v>0</v>
      </c>
      <c r="K6422" s="29"/>
      <c r="L6422" s="29" t="s">
        <v>116</v>
      </c>
      <c r="M6422" s="29"/>
      <c r="N6422" s="29"/>
      <c r="O6422" s="29"/>
      <c r="P6422" s="29"/>
      <c r="Q6422" s="29" t="n">
        <f aca="false">IFERROR(VALUE(L6422),"")</f>
        <v>0</v>
      </c>
      <c r="R6422" s="29" t="str">
        <f aca="true">IF(O6422="","",O6422-TODAY())</f>
        <v/>
      </c>
      <c r="S6422" s="29" t="str">
        <f aca="false">IF(C6422="&lt;&lt; vazio &gt;&gt;","VAZIA",IF(AND(O6422&lt;&gt;"",R6422&lt;0),"VENCIDO",IF(AND(O6422&lt;&gt;"",R6422&lt;=Parametros!$B$10),"PRÓX. VENCIMENTO",IF(F6422="Q","QUALIDADE",IF(F6422="S","BLOQUEADO",IF(F6422="R","RESTRITO/DEVOLUÇÃO",IF(OR(N6422="QUAR",N6422="QRES"),"QUARENTENA",IF(OR(B6422="DESCARTE",B6422="DEVOLUÇÃO"),"DESCARTE/DEVOLUÇÃO",IF(AND(D6422="",K6422&lt;&gt;""),"SEM LOTE",IF(AND(Q6422&lt;&gt;"",Q6422&gt;=Parametros!$B$11),"PARADO/SEM GIRO","OK"))))))))))</f>
        <v>VAZIA</v>
      </c>
      <c r="T6422" s="29" t="str">
        <f aca="false">IF(AND($S6422="PARADO/SEM GIRO",$K6422="KG",OR(Painel!$B$5="(Todos)",A6422=Painel!$B$5)*OR(Painel!$E$5="(Todos)",P6422=Painel!$E$5)),$J6422+ROW()/10000000,"")</f>
        <v/>
      </c>
      <c r="U6422" s="29" t="str">
        <f aca="false">IF(AND($S6422="VENCIDO",$K6422="KG",OR(Painel!$B$5="(Todos)",A6422=Painel!$B$5)*OR(Painel!$E$5="(Todos)",P6422=Painel!$E$5)),$J6422+ROW()/10000000,"")</f>
        <v/>
      </c>
    </row>
    <row r="6423" customFormat="false" ht="15" hidden="false" customHeight="false" outlineLevel="0" collapsed="false">
      <c r="A6423" s="29" t="s">
        <v>52</v>
      </c>
      <c r="B6423" s="29" t="s">
        <v>12061</v>
      </c>
      <c r="C6423" s="29" t="s">
        <v>115</v>
      </c>
      <c r="D6423" s="29"/>
      <c r="E6423" s="29" t="n">
        <v>0</v>
      </c>
      <c r="F6423" s="29"/>
      <c r="G6423" s="29"/>
      <c r="H6423" s="30" t="n">
        <v>0</v>
      </c>
      <c r="I6423" s="29"/>
      <c r="J6423" s="30" t="n">
        <v>0</v>
      </c>
      <c r="K6423" s="29"/>
      <c r="L6423" s="29" t="s">
        <v>116</v>
      </c>
      <c r="M6423" s="29"/>
      <c r="N6423" s="29"/>
      <c r="O6423" s="29"/>
      <c r="P6423" s="29"/>
      <c r="Q6423" s="29" t="n">
        <f aca="false">IFERROR(VALUE(L6423),"")</f>
        <v>0</v>
      </c>
      <c r="R6423" s="29" t="str">
        <f aca="true">IF(O6423="","",O6423-TODAY())</f>
        <v/>
      </c>
      <c r="S6423" s="29" t="str">
        <f aca="false">IF(C6423="&lt;&lt; vazio &gt;&gt;","VAZIA",IF(AND(O6423&lt;&gt;"",R6423&lt;0),"VENCIDO",IF(AND(O6423&lt;&gt;"",R6423&lt;=Parametros!$B$10),"PRÓX. VENCIMENTO",IF(F6423="Q","QUALIDADE",IF(F6423="S","BLOQUEADO",IF(F6423="R","RESTRITO/DEVOLUÇÃO",IF(OR(N6423="QUAR",N6423="QRES"),"QUARENTENA",IF(OR(B6423="DESCARTE",B6423="DEVOLUÇÃO"),"DESCARTE/DEVOLUÇÃO",IF(AND(D6423="",K6423&lt;&gt;""),"SEM LOTE",IF(AND(Q6423&lt;&gt;"",Q6423&gt;=Parametros!$B$11),"PARADO/SEM GIRO","OK"))))))))))</f>
        <v>VAZIA</v>
      </c>
      <c r="T6423" s="29" t="str">
        <f aca="false">IF(AND($S6423="PARADO/SEM GIRO",$K6423="KG",OR(Painel!$B$5="(Todos)",A6423=Painel!$B$5)*OR(Painel!$E$5="(Todos)",P6423=Painel!$E$5)),$J6423+ROW()/10000000,"")</f>
        <v/>
      </c>
      <c r="U6423" s="29" t="str">
        <f aca="false">IF(AND($S6423="VENCIDO",$K6423="KG",OR(Painel!$B$5="(Todos)",A6423=Painel!$B$5)*OR(Painel!$E$5="(Todos)",P6423=Painel!$E$5)),$J6423+ROW()/10000000,"")</f>
        <v/>
      </c>
    </row>
    <row r="6424" customFormat="false" ht="15" hidden="false" customHeight="false" outlineLevel="0" collapsed="false">
      <c r="A6424" s="29" t="s">
        <v>52</v>
      </c>
      <c r="B6424" s="29" t="s">
        <v>12062</v>
      </c>
      <c r="C6424" s="29" t="s">
        <v>115</v>
      </c>
      <c r="D6424" s="29"/>
      <c r="E6424" s="29" t="n">
        <v>0</v>
      </c>
      <c r="F6424" s="29"/>
      <c r="G6424" s="29"/>
      <c r="H6424" s="30" t="n">
        <v>0</v>
      </c>
      <c r="I6424" s="29"/>
      <c r="J6424" s="30" t="n">
        <v>0</v>
      </c>
      <c r="K6424" s="29"/>
      <c r="L6424" s="29" t="s">
        <v>116</v>
      </c>
      <c r="M6424" s="29"/>
      <c r="N6424" s="29"/>
      <c r="O6424" s="29"/>
      <c r="P6424" s="29"/>
      <c r="Q6424" s="29" t="n">
        <f aca="false">IFERROR(VALUE(L6424),"")</f>
        <v>0</v>
      </c>
      <c r="R6424" s="29" t="str">
        <f aca="true">IF(O6424="","",O6424-TODAY())</f>
        <v/>
      </c>
      <c r="S6424" s="29" t="str">
        <f aca="false">IF(C6424="&lt;&lt; vazio &gt;&gt;","VAZIA",IF(AND(O6424&lt;&gt;"",R6424&lt;0),"VENCIDO",IF(AND(O6424&lt;&gt;"",R6424&lt;=Parametros!$B$10),"PRÓX. VENCIMENTO",IF(F6424="Q","QUALIDADE",IF(F6424="S","BLOQUEADO",IF(F6424="R","RESTRITO/DEVOLUÇÃO",IF(OR(N6424="QUAR",N6424="QRES"),"QUARENTENA",IF(OR(B6424="DESCARTE",B6424="DEVOLUÇÃO"),"DESCARTE/DEVOLUÇÃO",IF(AND(D6424="",K6424&lt;&gt;""),"SEM LOTE",IF(AND(Q6424&lt;&gt;"",Q6424&gt;=Parametros!$B$11),"PARADO/SEM GIRO","OK"))))))))))</f>
        <v>VAZIA</v>
      </c>
      <c r="T6424" s="29" t="str">
        <f aca="false">IF(AND($S6424="PARADO/SEM GIRO",$K6424="KG",OR(Painel!$B$5="(Todos)",A6424=Painel!$B$5)*OR(Painel!$E$5="(Todos)",P6424=Painel!$E$5)),$J6424+ROW()/10000000,"")</f>
        <v/>
      </c>
      <c r="U6424" s="29" t="str">
        <f aca="false">IF(AND($S6424="VENCIDO",$K6424="KG",OR(Painel!$B$5="(Todos)",A6424=Painel!$B$5)*OR(Painel!$E$5="(Todos)",P6424=Painel!$E$5)),$J6424+ROW()/10000000,"")</f>
        <v/>
      </c>
    </row>
    <row r="6425" customFormat="false" ht="15" hidden="false" customHeight="false" outlineLevel="0" collapsed="false">
      <c r="A6425" s="29" t="s">
        <v>52</v>
      </c>
      <c r="B6425" s="29" t="s">
        <v>12063</v>
      </c>
      <c r="C6425" s="29" t="s">
        <v>247</v>
      </c>
      <c r="D6425" s="29" t="s">
        <v>1049</v>
      </c>
      <c r="E6425" s="29" t="n">
        <v>1</v>
      </c>
      <c r="F6425" s="29"/>
      <c r="G6425" s="29" t="s">
        <v>12064</v>
      </c>
      <c r="H6425" s="30" t="n">
        <v>800</v>
      </c>
      <c r="I6425" s="31" t="n">
        <v>46202</v>
      </c>
      <c r="J6425" s="30" t="n">
        <v>800</v>
      </c>
      <c r="K6425" s="29" t="s">
        <v>120</v>
      </c>
      <c r="L6425" s="29" t="s">
        <v>1181</v>
      </c>
      <c r="M6425" s="29"/>
      <c r="N6425" s="29" t="s">
        <v>122</v>
      </c>
      <c r="O6425" s="31" t="n">
        <v>46722</v>
      </c>
      <c r="P6425" s="29" t="s">
        <v>123</v>
      </c>
      <c r="Q6425" s="29" t="n">
        <f aca="false">IFERROR(VALUE(L6425),"")</f>
        <v>83</v>
      </c>
      <c r="R6425" s="29" t="n">
        <f aca="true">IF(O6425="","",O6425-TODAY())</f>
        <v>437</v>
      </c>
      <c r="S6425" s="29" t="str">
        <f aca="false">IF(C6425="&lt;&lt; vazio &gt;&gt;","VAZIA",IF(AND(O6425&lt;&gt;"",R6425&lt;0),"VENCIDO",IF(AND(O6425&lt;&gt;"",R6425&lt;=Parametros!$B$10),"PRÓX. VENCIMENTO",IF(F6425="Q","QUALIDADE",IF(F6425="S","BLOQUEADO",IF(F6425="R","RESTRITO/DEVOLUÇÃO",IF(OR(N6425="QUAR",N6425="QRES"),"QUARENTENA",IF(OR(B6425="DESCARTE",B6425="DEVOLUÇÃO"),"DESCARTE/DEVOLUÇÃO",IF(AND(D6425="",K6425&lt;&gt;""),"SEM LOTE",IF(AND(Q6425&lt;&gt;"",Q6425&gt;=Parametros!$B$11),"PARADO/SEM GIRO","OK"))))))))))</f>
        <v>OK</v>
      </c>
      <c r="T6425" s="29" t="str">
        <f aca="false">IF(AND($S6425="PARADO/SEM GIRO",$K6425="KG",OR(Painel!$B$5="(Todos)",A6425=Painel!$B$5)*OR(Painel!$E$5="(Todos)",P6425=Painel!$E$5)),$J6425+ROW()/10000000,"")</f>
        <v/>
      </c>
      <c r="U6425" s="29" t="str">
        <f aca="false">IF(AND($S6425="VENCIDO",$K6425="KG",OR(Painel!$B$5="(Todos)",A6425=Painel!$B$5)*OR(Painel!$E$5="(Todos)",P6425=Painel!$E$5)),$J6425+ROW()/10000000,"")</f>
        <v/>
      </c>
    </row>
    <row r="6426" customFormat="false" ht="15" hidden="false" customHeight="false" outlineLevel="0" collapsed="false">
      <c r="A6426" s="29" t="s">
        <v>52</v>
      </c>
      <c r="B6426" s="29" t="s">
        <v>12065</v>
      </c>
      <c r="C6426" s="29" t="s">
        <v>6159</v>
      </c>
      <c r="D6426" s="29" t="s">
        <v>12066</v>
      </c>
      <c r="E6426" s="29" t="n">
        <v>1</v>
      </c>
      <c r="F6426" s="29"/>
      <c r="G6426" s="29" t="s">
        <v>12067</v>
      </c>
      <c r="H6426" s="30" t="n">
        <v>800</v>
      </c>
      <c r="I6426" s="31" t="n">
        <v>46183</v>
      </c>
      <c r="J6426" s="30" t="n">
        <v>800</v>
      </c>
      <c r="K6426" s="29" t="s">
        <v>120</v>
      </c>
      <c r="L6426" s="29" t="s">
        <v>1096</v>
      </c>
      <c r="M6426" s="29"/>
      <c r="N6426" s="29" t="s">
        <v>122</v>
      </c>
      <c r="O6426" s="31" t="n">
        <v>46556</v>
      </c>
      <c r="P6426" s="29" t="s">
        <v>123</v>
      </c>
      <c r="Q6426" s="29" t="n">
        <f aca="false">IFERROR(VALUE(L6426),"")</f>
        <v>102</v>
      </c>
      <c r="R6426" s="29" t="n">
        <f aca="true">IF(O6426="","",O6426-TODAY())</f>
        <v>271</v>
      </c>
      <c r="S6426" s="29" t="str">
        <f aca="false">IF(C6426="&lt;&lt; vazio &gt;&gt;","VAZIA",IF(AND(O6426&lt;&gt;"",R6426&lt;0),"VENCIDO",IF(AND(O6426&lt;&gt;"",R6426&lt;=Parametros!$B$10),"PRÓX. VENCIMENTO",IF(F6426="Q","QUALIDADE",IF(F6426="S","BLOQUEADO",IF(F6426="R","RESTRITO/DEVOLUÇÃO",IF(OR(N6426="QUAR",N6426="QRES"),"QUARENTENA",IF(OR(B6426="DESCARTE",B6426="DEVOLUÇÃO"),"DESCARTE/DEVOLUÇÃO",IF(AND(D6426="",K6426&lt;&gt;""),"SEM LOTE",IF(AND(Q6426&lt;&gt;"",Q6426&gt;=Parametros!$B$11),"PARADO/SEM GIRO","OK"))))))))))</f>
        <v>PARADO/SEM GIRO</v>
      </c>
      <c r="T6426" s="29" t="n">
        <f aca="false">IF(AND($S6426="PARADO/SEM GIRO",$K6426="KG",OR(Painel!$B$5="(Todos)",A6426=Painel!$B$5)*OR(Painel!$E$5="(Todos)",P6426=Painel!$E$5)),$J6426+ROW()/10000000,"")</f>
        <v>800.0006426</v>
      </c>
      <c r="U6426" s="29" t="str">
        <f aca="false">IF(AND($S6426="VENCIDO",$K6426="KG",OR(Painel!$B$5="(Todos)",A6426=Painel!$B$5)*OR(Painel!$E$5="(Todos)",P6426=Painel!$E$5)),$J6426+ROW()/10000000,"")</f>
        <v/>
      </c>
    </row>
    <row r="6427" customFormat="false" ht="15" hidden="false" customHeight="false" outlineLevel="0" collapsed="false">
      <c r="A6427" s="29" t="s">
        <v>52</v>
      </c>
      <c r="B6427" s="29" t="s">
        <v>12068</v>
      </c>
      <c r="C6427" s="29" t="s">
        <v>115</v>
      </c>
      <c r="D6427" s="29"/>
      <c r="E6427" s="29" t="n">
        <v>0</v>
      </c>
      <c r="F6427" s="29"/>
      <c r="G6427" s="29"/>
      <c r="H6427" s="30" t="n">
        <v>0</v>
      </c>
      <c r="I6427" s="29"/>
      <c r="J6427" s="30" t="n">
        <v>0</v>
      </c>
      <c r="K6427" s="29"/>
      <c r="L6427" s="29" t="s">
        <v>116</v>
      </c>
      <c r="M6427" s="29"/>
      <c r="N6427" s="29"/>
      <c r="O6427" s="29"/>
      <c r="P6427" s="29"/>
      <c r="Q6427" s="29" t="n">
        <f aca="false">IFERROR(VALUE(L6427),"")</f>
        <v>0</v>
      </c>
      <c r="R6427" s="29" t="str">
        <f aca="true">IF(O6427="","",O6427-TODAY())</f>
        <v/>
      </c>
      <c r="S6427" s="29" t="str">
        <f aca="false">IF(C6427="&lt;&lt; vazio &gt;&gt;","VAZIA",IF(AND(O6427&lt;&gt;"",R6427&lt;0),"VENCIDO",IF(AND(O6427&lt;&gt;"",R6427&lt;=Parametros!$B$10),"PRÓX. VENCIMENTO",IF(F6427="Q","QUALIDADE",IF(F6427="S","BLOQUEADO",IF(F6427="R","RESTRITO/DEVOLUÇÃO",IF(OR(N6427="QUAR",N6427="QRES"),"QUARENTENA",IF(OR(B6427="DESCARTE",B6427="DEVOLUÇÃO"),"DESCARTE/DEVOLUÇÃO",IF(AND(D6427="",K6427&lt;&gt;""),"SEM LOTE",IF(AND(Q6427&lt;&gt;"",Q6427&gt;=Parametros!$B$11),"PARADO/SEM GIRO","OK"))))))))))</f>
        <v>VAZIA</v>
      </c>
      <c r="T6427" s="29" t="str">
        <f aca="false">IF(AND($S6427="PARADO/SEM GIRO",$K6427="KG",OR(Painel!$B$5="(Todos)",A6427=Painel!$B$5)*OR(Painel!$E$5="(Todos)",P6427=Painel!$E$5)),$J6427+ROW()/10000000,"")</f>
        <v/>
      </c>
      <c r="U6427" s="29" t="str">
        <f aca="false">IF(AND($S6427="VENCIDO",$K6427="KG",OR(Painel!$B$5="(Todos)",A6427=Painel!$B$5)*OR(Painel!$E$5="(Todos)",P6427=Painel!$E$5)),$J6427+ROW()/10000000,"")</f>
        <v/>
      </c>
    </row>
    <row r="6428" customFormat="false" ht="15" hidden="false" customHeight="false" outlineLevel="0" collapsed="false">
      <c r="A6428" s="29" t="s">
        <v>52</v>
      </c>
      <c r="B6428" s="29" t="s">
        <v>12069</v>
      </c>
      <c r="C6428" s="29" t="s">
        <v>691</v>
      </c>
      <c r="D6428" s="29" t="s">
        <v>12070</v>
      </c>
      <c r="E6428" s="29" t="n">
        <v>1</v>
      </c>
      <c r="F6428" s="29"/>
      <c r="G6428" s="29" t="s">
        <v>12071</v>
      </c>
      <c r="H6428" s="30" t="n">
        <v>500</v>
      </c>
      <c r="I6428" s="31" t="n">
        <v>46138</v>
      </c>
      <c r="J6428" s="30" t="n">
        <v>500</v>
      </c>
      <c r="K6428" s="29" t="s">
        <v>120</v>
      </c>
      <c r="L6428" s="29" t="s">
        <v>12072</v>
      </c>
      <c r="M6428" s="29"/>
      <c r="N6428" s="29" t="s">
        <v>122</v>
      </c>
      <c r="O6428" s="31" t="n">
        <v>46499</v>
      </c>
      <c r="P6428" s="29" t="s">
        <v>123</v>
      </c>
      <c r="Q6428" s="29" t="n">
        <f aca="false">IFERROR(VALUE(L6428),"")</f>
        <v>147</v>
      </c>
      <c r="R6428" s="29" t="n">
        <f aca="true">IF(O6428="","",O6428-TODAY())</f>
        <v>214</v>
      </c>
      <c r="S6428" s="29" t="str">
        <f aca="false">IF(C6428="&lt;&lt; vazio &gt;&gt;","VAZIA",IF(AND(O6428&lt;&gt;"",R6428&lt;0),"VENCIDO",IF(AND(O6428&lt;&gt;"",R6428&lt;=Parametros!$B$10),"PRÓX. VENCIMENTO",IF(F6428="Q","QUALIDADE",IF(F6428="S","BLOQUEADO",IF(F6428="R","RESTRITO/DEVOLUÇÃO",IF(OR(N6428="QUAR",N6428="QRES"),"QUARENTENA",IF(OR(B6428="DESCARTE",B6428="DEVOLUÇÃO"),"DESCARTE/DEVOLUÇÃO",IF(AND(D6428="",K6428&lt;&gt;""),"SEM LOTE",IF(AND(Q6428&lt;&gt;"",Q6428&gt;=Parametros!$B$11),"PARADO/SEM GIRO","OK"))))))))))</f>
        <v>PARADO/SEM GIRO</v>
      </c>
      <c r="T6428" s="29" t="n">
        <f aca="false">IF(AND($S6428="PARADO/SEM GIRO",$K6428="KG",OR(Painel!$B$5="(Todos)",A6428=Painel!$B$5)*OR(Painel!$E$5="(Todos)",P6428=Painel!$E$5)),$J6428+ROW()/10000000,"")</f>
        <v>500.0006428</v>
      </c>
      <c r="U6428" s="29" t="str">
        <f aca="false">IF(AND($S6428="VENCIDO",$K6428="KG",OR(Painel!$B$5="(Todos)",A6428=Painel!$B$5)*OR(Painel!$E$5="(Todos)",P6428=Painel!$E$5)),$J6428+ROW()/10000000,"")</f>
        <v/>
      </c>
    </row>
    <row r="6429" customFormat="false" ht="15" hidden="false" customHeight="false" outlineLevel="0" collapsed="false">
      <c r="A6429" s="29" t="s">
        <v>52</v>
      </c>
      <c r="B6429" s="29" t="s">
        <v>12073</v>
      </c>
      <c r="C6429" s="29" t="s">
        <v>3323</v>
      </c>
      <c r="D6429" s="29" t="s">
        <v>10059</v>
      </c>
      <c r="E6429" s="29" t="n">
        <v>1</v>
      </c>
      <c r="F6429" s="29"/>
      <c r="G6429" s="29" t="s">
        <v>12074</v>
      </c>
      <c r="H6429" s="30" t="n">
        <v>313.6</v>
      </c>
      <c r="I6429" s="31" t="n">
        <v>46183</v>
      </c>
      <c r="J6429" s="30" t="n">
        <v>313.6</v>
      </c>
      <c r="K6429" s="29" t="s">
        <v>120</v>
      </c>
      <c r="L6429" s="29" t="s">
        <v>1096</v>
      </c>
      <c r="M6429" s="29"/>
      <c r="N6429" s="29" t="s">
        <v>122</v>
      </c>
      <c r="O6429" s="31" t="n">
        <v>46551</v>
      </c>
      <c r="P6429" s="29" t="s">
        <v>123</v>
      </c>
      <c r="Q6429" s="29" t="n">
        <f aca="false">IFERROR(VALUE(L6429),"")</f>
        <v>102</v>
      </c>
      <c r="R6429" s="29" t="n">
        <f aca="true">IF(O6429="","",O6429-TODAY())</f>
        <v>266</v>
      </c>
      <c r="S6429" s="29" t="str">
        <f aca="false">IF(C6429="&lt;&lt; vazio &gt;&gt;","VAZIA",IF(AND(O6429&lt;&gt;"",R6429&lt;0),"VENCIDO",IF(AND(O6429&lt;&gt;"",R6429&lt;=Parametros!$B$10),"PRÓX. VENCIMENTO",IF(F6429="Q","QUALIDADE",IF(F6429="S","BLOQUEADO",IF(F6429="R","RESTRITO/DEVOLUÇÃO",IF(OR(N6429="QUAR",N6429="QRES"),"QUARENTENA",IF(OR(B6429="DESCARTE",B6429="DEVOLUÇÃO"),"DESCARTE/DEVOLUÇÃO",IF(AND(D6429="",K6429&lt;&gt;""),"SEM LOTE",IF(AND(Q6429&lt;&gt;"",Q6429&gt;=Parametros!$B$11),"PARADO/SEM GIRO","OK"))))))))))</f>
        <v>PARADO/SEM GIRO</v>
      </c>
      <c r="T6429" s="29" t="n">
        <f aca="false">IF(AND($S6429="PARADO/SEM GIRO",$K6429="KG",OR(Painel!$B$5="(Todos)",A6429=Painel!$B$5)*OR(Painel!$E$5="(Todos)",P6429=Painel!$E$5)),$J6429+ROW()/10000000,"")</f>
        <v>313.6006429</v>
      </c>
      <c r="U6429" s="29" t="str">
        <f aca="false">IF(AND($S6429="VENCIDO",$K6429="KG",OR(Painel!$B$5="(Todos)",A6429=Painel!$B$5)*OR(Painel!$E$5="(Todos)",P6429=Painel!$E$5)),$J6429+ROW()/10000000,"")</f>
        <v/>
      </c>
    </row>
    <row r="6430" customFormat="false" ht="15" hidden="false" customHeight="false" outlineLevel="0" collapsed="false">
      <c r="A6430" s="29" t="s">
        <v>52</v>
      </c>
      <c r="B6430" s="29" t="s">
        <v>12075</v>
      </c>
      <c r="C6430" s="29" t="s">
        <v>3323</v>
      </c>
      <c r="D6430" s="29" t="s">
        <v>10059</v>
      </c>
      <c r="E6430" s="29" t="n">
        <v>1</v>
      </c>
      <c r="F6430" s="29"/>
      <c r="G6430" s="29" t="s">
        <v>12076</v>
      </c>
      <c r="H6430" s="30" t="n">
        <v>313.6</v>
      </c>
      <c r="I6430" s="31" t="n">
        <v>46183</v>
      </c>
      <c r="J6430" s="30" t="n">
        <v>313.6</v>
      </c>
      <c r="K6430" s="29" t="s">
        <v>120</v>
      </c>
      <c r="L6430" s="29" t="s">
        <v>1096</v>
      </c>
      <c r="M6430" s="29"/>
      <c r="N6430" s="29" t="s">
        <v>122</v>
      </c>
      <c r="O6430" s="31" t="n">
        <v>46551</v>
      </c>
      <c r="P6430" s="29" t="s">
        <v>123</v>
      </c>
      <c r="Q6430" s="29" t="n">
        <f aca="false">IFERROR(VALUE(L6430),"")</f>
        <v>102</v>
      </c>
      <c r="R6430" s="29" t="n">
        <f aca="true">IF(O6430="","",O6430-TODAY())</f>
        <v>266</v>
      </c>
      <c r="S6430" s="29" t="str">
        <f aca="false">IF(C6430="&lt;&lt; vazio &gt;&gt;","VAZIA",IF(AND(O6430&lt;&gt;"",R6430&lt;0),"VENCIDO",IF(AND(O6430&lt;&gt;"",R6430&lt;=Parametros!$B$10),"PRÓX. VENCIMENTO",IF(F6430="Q","QUALIDADE",IF(F6430="S","BLOQUEADO",IF(F6430="R","RESTRITO/DEVOLUÇÃO",IF(OR(N6430="QUAR",N6430="QRES"),"QUARENTENA",IF(OR(B6430="DESCARTE",B6430="DEVOLUÇÃO"),"DESCARTE/DEVOLUÇÃO",IF(AND(D6430="",K6430&lt;&gt;""),"SEM LOTE",IF(AND(Q6430&lt;&gt;"",Q6430&gt;=Parametros!$B$11),"PARADO/SEM GIRO","OK"))))))))))</f>
        <v>PARADO/SEM GIRO</v>
      </c>
      <c r="T6430" s="29" t="n">
        <f aca="false">IF(AND($S6430="PARADO/SEM GIRO",$K6430="KG",OR(Painel!$B$5="(Todos)",A6430=Painel!$B$5)*OR(Painel!$E$5="(Todos)",P6430=Painel!$E$5)),$J6430+ROW()/10000000,"")</f>
        <v>313.600643</v>
      </c>
      <c r="U6430" s="29" t="str">
        <f aca="false">IF(AND($S6430="VENCIDO",$K6430="KG",OR(Painel!$B$5="(Todos)",A6430=Painel!$B$5)*OR(Painel!$E$5="(Todos)",P6430=Painel!$E$5)),$J6430+ROW()/10000000,"")</f>
        <v/>
      </c>
    </row>
    <row r="6431" customFormat="false" ht="15" hidden="false" customHeight="false" outlineLevel="0" collapsed="false">
      <c r="A6431" s="29" t="s">
        <v>52</v>
      </c>
      <c r="B6431" s="29" t="s">
        <v>12077</v>
      </c>
      <c r="C6431" s="29" t="s">
        <v>876</v>
      </c>
      <c r="D6431" s="29" t="s">
        <v>11401</v>
      </c>
      <c r="E6431" s="29" t="n">
        <v>1</v>
      </c>
      <c r="F6431" s="29"/>
      <c r="G6431" s="29" t="s">
        <v>12078</v>
      </c>
      <c r="H6431" s="30" t="n">
        <v>720</v>
      </c>
      <c r="I6431" s="31" t="n">
        <v>46276</v>
      </c>
      <c r="J6431" s="30" t="n">
        <v>720</v>
      </c>
      <c r="K6431" s="29" t="s">
        <v>120</v>
      </c>
      <c r="L6431" s="29" t="s">
        <v>133</v>
      </c>
      <c r="M6431" s="29"/>
      <c r="N6431" s="29" t="s">
        <v>122</v>
      </c>
      <c r="O6431" s="31" t="n">
        <v>46819</v>
      </c>
      <c r="P6431" s="29" t="s">
        <v>123</v>
      </c>
      <c r="Q6431" s="29" t="n">
        <f aca="false">IFERROR(VALUE(L6431),"")</f>
        <v>9</v>
      </c>
      <c r="R6431" s="29" t="n">
        <f aca="true">IF(O6431="","",O6431-TODAY())</f>
        <v>534</v>
      </c>
      <c r="S6431" s="29" t="str">
        <f aca="false">IF(C6431="&lt;&lt; vazio &gt;&gt;","VAZIA",IF(AND(O6431&lt;&gt;"",R6431&lt;0),"VENCIDO",IF(AND(O6431&lt;&gt;"",R6431&lt;=Parametros!$B$10),"PRÓX. VENCIMENTO",IF(F6431="Q","QUALIDADE",IF(F6431="S","BLOQUEADO",IF(F6431="R","RESTRITO/DEVOLUÇÃO",IF(OR(N6431="QUAR",N6431="QRES"),"QUARENTENA",IF(OR(B6431="DESCARTE",B6431="DEVOLUÇÃO"),"DESCARTE/DEVOLUÇÃO",IF(AND(D6431="",K6431&lt;&gt;""),"SEM LOTE",IF(AND(Q6431&lt;&gt;"",Q6431&gt;=Parametros!$B$11),"PARADO/SEM GIRO","OK"))))))))))</f>
        <v>OK</v>
      </c>
      <c r="T6431" s="29" t="str">
        <f aca="false">IF(AND($S6431="PARADO/SEM GIRO",$K6431="KG",OR(Painel!$B$5="(Todos)",A6431=Painel!$B$5)*OR(Painel!$E$5="(Todos)",P6431=Painel!$E$5)),$J6431+ROW()/10000000,"")</f>
        <v/>
      </c>
      <c r="U6431" s="29" t="str">
        <f aca="false">IF(AND($S6431="VENCIDO",$K6431="KG",OR(Painel!$B$5="(Todos)",A6431=Painel!$B$5)*OR(Painel!$E$5="(Todos)",P6431=Painel!$E$5)),$J6431+ROW()/10000000,"")</f>
        <v/>
      </c>
    </row>
    <row r="6432" customFormat="false" ht="15" hidden="false" customHeight="false" outlineLevel="0" collapsed="false">
      <c r="A6432" s="29" t="s">
        <v>52</v>
      </c>
      <c r="B6432" s="29" t="s">
        <v>12079</v>
      </c>
      <c r="C6432" s="29" t="s">
        <v>4484</v>
      </c>
      <c r="D6432" s="29" t="s">
        <v>12080</v>
      </c>
      <c r="E6432" s="29" t="n">
        <v>1</v>
      </c>
      <c r="F6432" s="29"/>
      <c r="G6432" s="29" t="s">
        <v>12081</v>
      </c>
      <c r="H6432" s="30" t="n">
        <v>410</v>
      </c>
      <c r="I6432" s="31" t="n">
        <v>45903</v>
      </c>
      <c r="J6432" s="30" t="n">
        <v>410</v>
      </c>
      <c r="K6432" s="29" t="s">
        <v>120</v>
      </c>
      <c r="L6432" s="29" t="s">
        <v>8830</v>
      </c>
      <c r="M6432" s="29"/>
      <c r="N6432" s="29" t="s">
        <v>122</v>
      </c>
      <c r="O6432" s="31" t="n">
        <v>46544</v>
      </c>
      <c r="P6432" s="29" t="s">
        <v>123</v>
      </c>
      <c r="Q6432" s="29" t="n">
        <f aca="false">IFERROR(VALUE(L6432),"")</f>
        <v>382</v>
      </c>
      <c r="R6432" s="29" t="n">
        <f aca="true">IF(O6432="","",O6432-TODAY())</f>
        <v>259</v>
      </c>
      <c r="S6432" s="29" t="str">
        <f aca="false">IF(C6432="&lt;&lt; vazio &gt;&gt;","VAZIA",IF(AND(O6432&lt;&gt;"",R6432&lt;0),"VENCIDO",IF(AND(O6432&lt;&gt;"",R6432&lt;=Parametros!$B$10),"PRÓX. VENCIMENTO",IF(F6432="Q","QUALIDADE",IF(F6432="S","BLOQUEADO",IF(F6432="R","RESTRITO/DEVOLUÇÃO",IF(OR(N6432="QUAR",N6432="QRES"),"QUARENTENA",IF(OR(B6432="DESCARTE",B6432="DEVOLUÇÃO"),"DESCARTE/DEVOLUÇÃO",IF(AND(D6432="",K6432&lt;&gt;""),"SEM LOTE",IF(AND(Q6432&lt;&gt;"",Q6432&gt;=Parametros!$B$11),"PARADO/SEM GIRO","OK"))))))))))</f>
        <v>PARADO/SEM GIRO</v>
      </c>
      <c r="T6432" s="29" t="n">
        <f aca="false">IF(AND($S6432="PARADO/SEM GIRO",$K6432="KG",OR(Painel!$B$5="(Todos)",A6432=Painel!$B$5)*OR(Painel!$E$5="(Todos)",P6432=Painel!$E$5)),$J6432+ROW()/10000000,"")</f>
        <v>410.0006432</v>
      </c>
      <c r="U6432" s="29" t="str">
        <f aca="false">IF(AND($S6432="VENCIDO",$K6432="KG",OR(Painel!$B$5="(Todos)",A6432=Painel!$B$5)*OR(Painel!$E$5="(Todos)",P6432=Painel!$E$5)),$J6432+ROW()/10000000,"")</f>
        <v/>
      </c>
    </row>
    <row r="6433" customFormat="false" ht="15" hidden="false" customHeight="false" outlineLevel="0" collapsed="false">
      <c r="A6433" s="29" t="s">
        <v>52</v>
      </c>
      <c r="B6433" s="29" t="s">
        <v>12082</v>
      </c>
      <c r="C6433" s="29" t="s">
        <v>219</v>
      </c>
      <c r="D6433" s="29" t="s">
        <v>12083</v>
      </c>
      <c r="E6433" s="29" t="n">
        <v>1</v>
      </c>
      <c r="F6433" s="29"/>
      <c r="G6433" s="29" t="s">
        <v>12084</v>
      </c>
      <c r="H6433" s="30" t="n">
        <v>700</v>
      </c>
      <c r="I6433" s="31" t="n">
        <v>46183</v>
      </c>
      <c r="J6433" s="30" t="n">
        <v>700</v>
      </c>
      <c r="K6433" s="29" t="s">
        <v>120</v>
      </c>
      <c r="L6433" s="29" t="s">
        <v>1096</v>
      </c>
      <c r="M6433" s="29"/>
      <c r="N6433" s="29" t="s">
        <v>122</v>
      </c>
      <c r="O6433" s="31" t="n">
        <v>46878</v>
      </c>
      <c r="P6433" s="29" t="s">
        <v>123</v>
      </c>
      <c r="Q6433" s="29" t="n">
        <f aca="false">IFERROR(VALUE(L6433),"")</f>
        <v>102</v>
      </c>
      <c r="R6433" s="29" t="n">
        <f aca="true">IF(O6433="","",O6433-TODAY())</f>
        <v>593</v>
      </c>
      <c r="S6433" s="29" t="str">
        <f aca="false">IF(C6433="&lt;&lt; vazio &gt;&gt;","VAZIA",IF(AND(O6433&lt;&gt;"",R6433&lt;0),"VENCIDO",IF(AND(O6433&lt;&gt;"",R6433&lt;=Parametros!$B$10),"PRÓX. VENCIMENTO",IF(F6433="Q","QUALIDADE",IF(F6433="S","BLOQUEADO",IF(F6433="R","RESTRITO/DEVOLUÇÃO",IF(OR(N6433="QUAR",N6433="QRES"),"QUARENTENA",IF(OR(B6433="DESCARTE",B6433="DEVOLUÇÃO"),"DESCARTE/DEVOLUÇÃO",IF(AND(D6433="",K6433&lt;&gt;""),"SEM LOTE",IF(AND(Q6433&lt;&gt;"",Q6433&gt;=Parametros!$B$11),"PARADO/SEM GIRO","OK"))))))))))</f>
        <v>PARADO/SEM GIRO</v>
      </c>
      <c r="T6433" s="29" t="n">
        <f aca="false">IF(AND($S6433="PARADO/SEM GIRO",$K6433="KG",OR(Painel!$B$5="(Todos)",A6433=Painel!$B$5)*OR(Painel!$E$5="(Todos)",P6433=Painel!$E$5)),$J6433+ROW()/10000000,"")</f>
        <v>700.0006433</v>
      </c>
      <c r="U6433" s="29" t="str">
        <f aca="false">IF(AND($S6433="VENCIDO",$K6433="KG",OR(Painel!$B$5="(Todos)",A6433=Painel!$B$5)*OR(Painel!$E$5="(Todos)",P6433=Painel!$E$5)),$J6433+ROW()/10000000,"")</f>
        <v/>
      </c>
    </row>
    <row r="6434" customFormat="false" ht="15" hidden="false" customHeight="false" outlineLevel="0" collapsed="false">
      <c r="A6434" s="29" t="s">
        <v>52</v>
      </c>
      <c r="B6434" s="29" t="s">
        <v>12085</v>
      </c>
      <c r="C6434" s="29" t="s">
        <v>9876</v>
      </c>
      <c r="D6434" s="29" t="s">
        <v>12086</v>
      </c>
      <c r="E6434" s="29" t="n">
        <v>1</v>
      </c>
      <c r="F6434" s="29"/>
      <c r="G6434" s="29" t="s">
        <v>12087</v>
      </c>
      <c r="H6434" s="30" t="n">
        <v>2.6</v>
      </c>
      <c r="I6434" s="31" t="n">
        <v>46245</v>
      </c>
      <c r="J6434" s="30" t="n">
        <v>2.6</v>
      </c>
      <c r="K6434" s="29" t="s">
        <v>120</v>
      </c>
      <c r="L6434" s="29" t="s">
        <v>5891</v>
      </c>
      <c r="M6434" s="29"/>
      <c r="N6434" s="29" t="s">
        <v>122</v>
      </c>
      <c r="O6434" s="31" t="n">
        <v>46795</v>
      </c>
      <c r="P6434" s="29" t="s">
        <v>123</v>
      </c>
      <c r="Q6434" s="29" t="n">
        <f aca="false">IFERROR(VALUE(L6434),"")</f>
        <v>49</v>
      </c>
      <c r="R6434" s="29" t="n">
        <f aca="true">IF(O6434="","",O6434-TODAY())</f>
        <v>510</v>
      </c>
      <c r="S6434" s="29" t="str">
        <f aca="false">IF(C6434="&lt;&lt; vazio &gt;&gt;","VAZIA",IF(AND(O6434&lt;&gt;"",R6434&lt;0),"VENCIDO",IF(AND(O6434&lt;&gt;"",R6434&lt;=Parametros!$B$10),"PRÓX. VENCIMENTO",IF(F6434="Q","QUALIDADE",IF(F6434="S","BLOQUEADO",IF(F6434="R","RESTRITO/DEVOLUÇÃO",IF(OR(N6434="QUAR",N6434="QRES"),"QUARENTENA",IF(OR(B6434="DESCARTE",B6434="DEVOLUÇÃO"),"DESCARTE/DEVOLUÇÃO",IF(AND(D6434="",K6434&lt;&gt;""),"SEM LOTE",IF(AND(Q6434&lt;&gt;"",Q6434&gt;=Parametros!$B$11),"PARADO/SEM GIRO","OK"))))))))))</f>
        <v>OK</v>
      </c>
      <c r="T6434" s="29" t="str">
        <f aca="false">IF(AND($S6434="PARADO/SEM GIRO",$K6434="KG",OR(Painel!$B$5="(Todos)",A6434=Painel!$B$5)*OR(Painel!$E$5="(Todos)",P6434=Painel!$E$5)),$J6434+ROW()/10000000,"")</f>
        <v/>
      </c>
      <c r="U6434" s="29" t="str">
        <f aca="false">IF(AND($S6434="VENCIDO",$K6434="KG",OR(Painel!$B$5="(Todos)",A6434=Painel!$B$5)*OR(Painel!$E$5="(Todos)",P6434=Painel!$E$5)),$J6434+ROW()/10000000,"")</f>
        <v/>
      </c>
    </row>
    <row r="6435" customFormat="false" ht="15" hidden="false" customHeight="false" outlineLevel="0" collapsed="false">
      <c r="A6435" s="29" t="s">
        <v>52</v>
      </c>
      <c r="B6435" s="29" t="s">
        <v>12088</v>
      </c>
      <c r="C6435" s="29" t="s">
        <v>115</v>
      </c>
      <c r="D6435" s="29"/>
      <c r="E6435" s="29" t="n">
        <v>0</v>
      </c>
      <c r="F6435" s="29"/>
      <c r="G6435" s="29"/>
      <c r="H6435" s="30" t="n">
        <v>0</v>
      </c>
      <c r="I6435" s="29"/>
      <c r="J6435" s="30" t="n">
        <v>0</v>
      </c>
      <c r="K6435" s="29"/>
      <c r="L6435" s="29" t="s">
        <v>116</v>
      </c>
      <c r="M6435" s="29"/>
      <c r="N6435" s="29"/>
      <c r="O6435" s="29"/>
      <c r="P6435" s="29"/>
      <c r="Q6435" s="29" t="n">
        <f aca="false">IFERROR(VALUE(L6435),"")</f>
        <v>0</v>
      </c>
      <c r="R6435" s="29" t="str">
        <f aca="true">IF(O6435="","",O6435-TODAY())</f>
        <v/>
      </c>
      <c r="S6435" s="29" t="str">
        <f aca="false">IF(C6435="&lt;&lt; vazio &gt;&gt;","VAZIA",IF(AND(O6435&lt;&gt;"",R6435&lt;0),"VENCIDO",IF(AND(O6435&lt;&gt;"",R6435&lt;=Parametros!$B$10),"PRÓX. VENCIMENTO",IF(F6435="Q","QUALIDADE",IF(F6435="S","BLOQUEADO",IF(F6435="R","RESTRITO/DEVOLUÇÃO",IF(OR(N6435="QUAR",N6435="QRES"),"QUARENTENA",IF(OR(B6435="DESCARTE",B6435="DEVOLUÇÃO"),"DESCARTE/DEVOLUÇÃO",IF(AND(D6435="",K6435&lt;&gt;""),"SEM LOTE",IF(AND(Q6435&lt;&gt;"",Q6435&gt;=Parametros!$B$11),"PARADO/SEM GIRO","OK"))))))))))</f>
        <v>VAZIA</v>
      </c>
      <c r="T6435" s="29" t="str">
        <f aca="false">IF(AND($S6435="PARADO/SEM GIRO",$K6435="KG",OR(Painel!$B$5="(Todos)",A6435=Painel!$B$5)*OR(Painel!$E$5="(Todos)",P6435=Painel!$E$5)),$J6435+ROW()/10000000,"")</f>
        <v/>
      </c>
      <c r="U6435" s="29" t="str">
        <f aca="false">IF(AND($S6435="VENCIDO",$K6435="KG",OR(Painel!$B$5="(Todos)",A6435=Painel!$B$5)*OR(Painel!$E$5="(Todos)",P6435=Painel!$E$5)),$J6435+ROW()/10000000,"")</f>
        <v/>
      </c>
    </row>
    <row r="6436" customFormat="false" ht="15" hidden="false" customHeight="false" outlineLevel="0" collapsed="false">
      <c r="A6436" s="29" t="s">
        <v>52</v>
      </c>
      <c r="B6436" s="29" t="s">
        <v>12089</v>
      </c>
      <c r="C6436" s="29" t="s">
        <v>115</v>
      </c>
      <c r="D6436" s="29"/>
      <c r="E6436" s="29" t="n">
        <v>0</v>
      </c>
      <c r="F6436" s="29"/>
      <c r="G6436" s="29"/>
      <c r="H6436" s="30" t="n">
        <v>0</v>
      </c>
      <c r="I6436" s="29"/>
      <c r="J6436" s="30" t="n">
        <v>0</v>
      </c>
      <c r="K6436" s="29"/>
      <c r="L6436" s="29" t="s">
        <v>116</v>
      </c>
      <c r="M6436" s="29"/>
      <c r="N6436" s="29"/>
      <c r="O6436" s="29"/>
      <c r="P6436" s="29"/>
      <c r="Q6436" s="29" t="n">
        <f aca="false">IFERROR(VALUE(L6436),"")</f>
        <v>0</v>
      </c>
      <c r="R6436" s="29" t="str">
        <f aca="true">IF(O6436="","",O6436-TODAY())</f>
        <v/>
      </c>
      <c r="S6436" s="29" t="str">
        <f aca="false">IF(C6436="&lt;&lt; vazio &gt;&gt;","VAZIA",IF(AND(O6436&lt;&gt;"",R6436&lt;0),"VENCIDO",IF(AND(O6436&lt;&gt;"",R6436&lt;=Parametros!$B$10),"PRÓX. VENCIMENTO",IF(F6436="Q","QUALIDADE",IF(F6436="S","BLOQUEADO",IF(F6436="R","RESTRITO/DEVOLUÇÃO",IF(OR(N6436="QUAR",N6436="QRES"),"QUARENTENA",IF(OR(B6436="DESCARTE",B6436="DEVOLUÇÃO"),"DESCARTE/DEVOLUÇÃO",IF(AND(D6436="",K6436&lt;&gt;""),"SEM LOTE",IF(AND(Q6436&lt;&gt;"",Q6436&gt;=Parametros!$B$11),"PARADO/SEM GIRO","OK"))))))))))</f>
        <v>VAZIA</v>
      </c>
      <c r="T6436" s="29" t="str">
        <f aca="false">IF(AND($S6436="PARADO/SEM GIRO",$K6436="KG",OR(Painel!$B$5="(Todos)",A6436=Painel!$B$5)*OR(Painel!$E$5="(Todos)",P6436=Painel!$E$5)),$J6436+ROW()/10000000,"")</f>
        <v/>
      </c>
      <c r="U6436" s="29" t="str">
        <f aca="false">IF(AND($S6436="VENCIDO",$K6436="KG",OR(Painel!$B$5="(Todos)",A6436=Painel!$B$5)*OR(Painel!$E$5="(Todos)",P6436=Painel!$E$5)),$J6436+ROW()/10000000,"")</f>
        <v/>
      </c>
    </row>
    <row r="6437" customFormat="false" ht="15" hidden="false" customHeight="false" outlineLevel="0" collapsed="false">
      <c r="A6437" s="29" t="s">
        <v>52</v>
      </c>
      <c r="B6437" s="29" t="s">
        <v>12090</v>
      </c>
      <c r="C6437" s="29" t="s">
        <v>115</v>
      </c>
      <c r="D6437" s="29"/>
      <c r="E6437" s="29" t="n">
        <v>0</v>
      </c>
      <c r="F6437" s="29"/>
      <c r="G6437" s="29"/>
      <c r="H6437" s="30" t="n">
        <v>0</v>
      </c>
      <c r="I6437" s="29"/>
      <c r="J6437" s="30" t="n">
        <v>0</v>
      </c>
      <c r="K6437" s="29"/>
      <c r="L6437" s="29" t="s">
        <v>116</v>
      </c>
      <c r="M6437" s="29"/>
      <c r="N6437" s="29"/>
      <c r="O6437" s="29"/>
      <c r="P6437" s="29"/>
      <c r="Q6437" s="29" t="n">
        <f aca="false">IFERROR(VALUE(L6437),"")</f>
        <v>0</v>
      </c>
      <c r="R6437" s="29" t="str">
        <f aca="true">IF(O6437="","",O6437-TODAY())</f>
        <v/>
      </c>
      <c r="S6437" s="29" t="str">
        <f aca="false">IF(C6437="&lt;&lt; vazio &gt;&gt;","VAZIA",IF(AND(O6437&lt;&gt;"",R6437&lt;0),"VENCIDO",IF(AND(O6437&lt;&gt;"",R6437&lt;=Parametros!$B$10),"PRÓX. VENCIMENTO",IF(F6437="Q","QUALIDADE",IF(F6437="S","BLOQUEADO",IF(F6437="R","RESTRITO/DEVOLUÇÃO",IF(OR(N6437="QUAR",N6437="QRES"),"QUARENTENA",IF(OR(B6437="DESCARTE",B6437="DEVOLUÇÃO"),"DESCARTE/DEVOLUÇÃO",IF(AND(D6437="",K6437&lt;&gt;""),"SEM LOTE",IF(AND(Q6437&lt;&gt;"",Q6437&gt;=Parametros!$B$11),"PARADO/SEM GIRO","OK"))))))))))</f>
        <v>VAZIA</v>
      </c>
      <c r="T6437" s="29" t="str">
        <f aca="false">IF(AND($S6437="PARADO/SEM GIRO",$K6437="KG",OR(Painel!$B$5="(Todos)",A6437=Painel!$B$5)*OR(Painel!$E$5="(Todos)",P6437=Painel!$E$5)),$J6437+ROW()/10000000,"")</f>
        <v/>
      </c>
      <c r="U6437" s="29" t="str">
        <f aca="false">IF(AND($S6437="VENCIDO",$K6437="KG",OR(Painel!$B$5="(Todos)",A6437=Painel!$B$5)*OR(Painel!$E$5="(Todos)",P6437=Painel!$E$5)),$J6437+ROW()/10000000,"")</f>
        <v/>
      </c>
    </row>
    <row r="6438" customFormat="false" ht="15" hidden="false" customHeight="false" outlineLevel="0" collapsed="false">
      <c r="A6438" s="29" t="s">
        <v>52</v>
      </c>
      <c r="B6438" s="29" t="s">
        <v>12091</v>
      </c>
      <c r="C6438" s="29" t="s">
        <v>169</v>
      </c>
      <c r="D6438" s="29" t="s">
        <v>377</v>
      </c>
      <c r="E6438" s="29" t="n">
        <v>1</v>
      </c>
      <c r="F6438" s="29"/>
      <c r="G6438" s="29" t="s">
        <v>12092</v>
      </c>
      <c r="H6438" s="30" t="n">
        <v>999.9</v>
      </c>
      <c r="I6438" s="31" t="n">
        <v>46245</v>
      </c>
      <c r="J6438" s="30" t="n">
        <v>999.9</v>
      </c>
      <c r="K6438" s="29" t="s">
        <v>120</v>
      </c>
      <c r="L6438" s="29" t="s">
        <v>2312</v>
      </c>
      <c r="M6438" s="29"/>
      <c r="N6438" s="29" t="s">
        <v>122</v>
      </c>
      <c r="O6438" s="31" t="n">
        <v>46603</v>
      </c>
      <c r="P6438" s="29" t="s">
        <v>123</v>
      </c>
      <c r="Q6438" s="29" t="n">
        <f aca="false">IFERROR(VALUE(L6438),"")</f>
        <v>40</v>
      </c>
      <c r="R6438" s="29" t="n">
        <f aca="true">IF(O6438="","",O6438-TODAY())</f>
        <v>318</v>
      </c>
      <c r="S6438" s="29" t="str">
        <f aca="false">IF(C6438="&lt;&lt; vazio &gt;&gt;","VAZIA",IF(AND(O6438&lt;&gt;"",R6438&lt;0),"VENCIDO",IF(AND(O6438&lt;&gt;"",R6438&lt;=Parametros!$B$10),"PRÓX. VENCIMENTO",IF(F6438="Q","QUALIDADE",IF(F6438="S","BLOQUEADO",IF(F6438="R","RESTRITO/DEVOLUÇÃO",IF(OR(N6438="QUAR",N6438="QRES"),"QUARENTENA",IF(OR(B6438="DESCARTE",B6438="DEVOLUÇÃO"),"DESCARTE/DEVOLUÇÃO",IF(AND(D6438="",K6438&lt;&gt;""),"SEM LOTE",IF(AND(Q6438&lt;&gt;"",Q6438&gt;=Parametros!$B$11),"PARADO/SEM GIRO","OK"))))))))))</f>
        <v>OK</v>
      </c>
      <c r="T6438" s="29" t="str">
        <f aca="false">IF(AND($S6438="PARADO/SEM GIRO",$K6438="KG",OR(Painel!$B$5="(Todos)",A6438=Painel!$B$5)*OR(Painel!$E$5="(Todos)",P6438=Painel!$E$5)),$J6438+ROW()/10000000,"")</f>
        <v/>
      </c>
      <c r="U6438" s="29" t="str">
        <f aca="false">IF(AND($S6438="VENCIDO",$K6438="KG",OR(Painel!$B$5="(Todos)",A6438=Painel!$B$5)*OR(Painel!$E$5="(Todos)",P6438=Painel!$E$5)),$J6438+ROW()/10000000,"")</f>
        <v/>
      </c>
    </row>
    <row r="6439" customFormat="false" ht="15" hidden="false" customHeight="false" outlineLevel="0" collapsed="false">
      <c r="A6439" s="29" t="s">
        <v>52</v>
      </c>
      <c r="B6439" s="29" t="s">
        <v>12093</v>
      </c>
      <c r="C6439" s="29" t="s">
        <v>115</v>
      </c>
      <c r="D6439" s="29"/>
      <c r="E6439" s="29" t="n">
        <v>0</v>
      </c>
      <c r="F6439" s="29"/>
      <c r="G6439" s="29"/>
      <c r="H6439" s="30" t="n">
        <v>0</v>
      </c>
      <c r="I6439" s="29"/>
      <c r="J6439" s="30" t="n">
        <v>0</v>
      </c>
      <c r="K6439" s="29"/>
      <c r="L6439" s="29" t="s">
        <v>116</v>
      </c>
      <c r="M6439" s="29"/>
      <c r="N6439" s="29"/>
      <c r="O6439" s="29"/>
      <c r="P6439" s="29"/>
      <c r="Q6439" s="29" t="n">
        <f aca="false">IFERROR(VALUE(L6439),"")</f>
        <v>0</v>
      </c>
      <c r="R6439" s="29" t="str">
        <f aca="true">IF(O6439="","",O6439-TODAY())</f>
        <v/>
      </c>
      <c r="S6439" s="29" t="str">
        <f aca="false">IF(C6439="&lt;&lt; vazio &gt;&gt;","VAZIA",IF(AND(O6439&lt;&gt;"",R6439&lt;0),"VENCIDO",IF(AND(O6439&lt;&gt;"",R6439&lt;=Parametros!$B$10),"PRÓX. VENCIMENTO",IF(F6439="Q","QUALIDADE",IF(F6439="S","BLOQUEADO",IF(F6439="R","RESTRITO/DEVOLUÇÃO",IF(OR(N6439="QUAR",N6439="QRES"),"QUARENTENA",IF(OR(B6439="DESCARTE",B6439="DEVOLUÇÃO"),"DESCARTE/DEVOLUÇÃO",IF(AND(D6439="",K6439&lt;&gt;""),"SEM LOTE",IF(AND(Q6439&lt;&gt;"",Q6439&gt;=Parametros!$B$11),"PARADO/SEM GIRO","OK"))))))))))</f>
        <v>VAZIA</v>
      </c>
      <c r="T6439" s="29" t="str">
        <f aca="false">IF(AND($S6439="PARADO/SEM GIRO",$K6439="KG",OR(Painel!$B$5="(Todos)",A6439=Painel!$B$5)*OR(Painel!$E$5="(Todos)",P6439=Painel!$E$5)),$J6439+ROW()/10000000,"")</f>
        <v/>
      </c>
      <c r="U6439" s="29" t="str">
        <f aca="false">IF(AND($S6439="VENCIDO",$K6439="KG",OR(Painel!$B$5="(Todos)",A6439=Painel!$B$5)*OR(Painel!$E$5="(Todos)",P6439=Painel!$E$5)),$J6439+ROW()/10000000,"")</f>
        <v/>
      </c>
    </row>
    <row r="6440" customFormat="false" ht="15" hidden="false" customHeight="false" outlineLevel="0" collapsed="false">
      <c r="A6440" s="29" t="s">
        <v>52</v>
      </c>
      <c r="B6440" s="29" t="s">
        <v>12094</v>
      </c>
      <c r="C6440" s="29" t="s">
        <v>198</v>
      </c>
      <c r="D6440" s="29" t="s">
        <v>3757</v>
      </c>
      <c r="E6440" s="29" t="n">
        <v>1</v>
      </c>
      <c r="F6440" s="29" t="s">
        <v>137</v>
      </c>
      <c r="G6440" s="29" t="s">
        <v>12095</v>
      </c>
      <c r="H6440" s="30" t="n">
        <v>545.4</v>
      </c>
      <c r="I6440" s="31" t="n">
        <v>46191</v>
      </c>
      <c r="J6440" s="30" t="n">
        <v>545.4</v>
      </c>
      <c r="K6440" s="29" t="s">
        <v>120</v>
      </c>
      <c r="L6440" s="29" t="s">
        <v>3759</v>
      </c>
      <c r="M6440" s="29"/>
      <c r="N6440" s="29" t="s">
        <v>122</v>
      </c>
      <c r="O6440" s="31" t="n">
        <v>46597</v>
      </c>
      <c r="P6440" s="29" t="s">
        <v>123</v>
      </c>
      <c r="Q6440" s="29" t="n">
        <f aca="false">IFERROR(VALUE(L6440),"")</f>
        <v>94</v>
      </c>
      <c r="R6440" s="29" t="n">
        <f aca="true">IF(O6440="","",O6440-TODAY())</f>
        <v>312</v>
      </c>
      <c r="S6440" s="29" t="str">
        <f aca="false">IF(C6440="&lt;&lt; vazio &gt;&gt;","VAZIA",IF(AND(O6440&lt;&gt;"",R6440&lt;0),"VENCIDO",IF(AND(O6440&lt;&gt;"",R6440&lt;=Parametros!$B$10),"PRÓX. VENCIMENTO",IF(F6440="Q","QUALIDADE",IF(F6440="S","BLOQUEADO",IF(F6440="R","RESTRITO/DEVOLUÇÃO",IF(OR(N6440="QUAR",N6440="QRES"),"QUARENTENA",IF(OR(B6440="DESCARTE",B6440="DEVOLUÇÃO"),"DESCARTE/DEVOLUÇÃO",IF(AND(D6440="",K6440&lt;&gt;""),"SEM LOTE",IF(AND(Q6440&lt;&gt;"",Q6440&gt;=Parametros!$B$11),"PARADO/SEM GIRO","OK"))))))))))</f>
        <v>BLOQUEADO</v>
      </c>
      <c r="T6440" s="29" t="str">
        <f aca="false">IF(AND($S6440="PARADO/SEM GIRO",$K6440="KG",OR(Painel!$B$5="(Todos)",A6440=Painel!$B$5)*OR(Painel!$E$5="(Todos)",P6440=Painel!$E$5)),$J6440+ROW()/10000000,"")</f>
        <v/>
      </c>
      <c r="U6440" s="29" t="str">
        <f aca="false">IF(AND($S6440="VENCIDO",$K6440="KG",OR(Painel!$B$5="(Todos)",A6440=Painel!$B$5)*OR(Painel!$E$5="(Todos)",P6440=Painel!$E$5)),$J6440+ROW()/10000000,"")</f>
        <v/>
      </c>
    </row>
    <row r="6441" customFormat="false" ht="15" hidden="false" customHeight="false" outlineLevel="0" collapsed="false">
      <c r="A6441" s="29" t="s">
        <v>52</v>
      </c>
      <c r="B6441" s="29" t="s">
        <v>12096</v>
      </c>
      <c r="C6441" s="29" t="s">
        <v>351</v>
      </c>
      <c r="D6441" s="29" t="s">
        <v>12097</v>
      </c>
      <c r="E6441" s="29" t="n">
        <v>1</v>
      </c>
      <c r="F6441" s="29"/>
      <c r="G6441" s="29" t="s">
        <v>12098</v>
      </c>
      <c r="H6441" s="30" t="n">
        <v>20.1</v>
      </c>
      <c r="I6441" s="31" t="n">
        <v>46236</v>
      </c>
      <c r="J6441" s="30" t="n">
        <v>20.1</v>
      </c>
      <c r="K6441" s="29" t="s">
        <v>120</v>
      </c>
      <c r="L6441" s="29" t="s">
        <v>5891</v>
      </c>
      <c r="M6441" s="29"/>
      <c r="N6441" s="29" t="s">
        <v>122</v>
      </c>
      <c r="O6441" s="31" t="n">
        <v>46564</v>
      </c>
      <c r="P6441" s="29" t="s">
        <v>123</v>
      </c>
      <c r="Q6441" s="29" t="n">
        <f aca="false">IFERROR(VALUE(L6441),"")</f>
        <v>49</v>
      </c>
      <c r="R6441" s="29" t="n">
        <f aca="true">IF(O6441="","",O6441-TODAY())</f>
        <v>279</v>
      </c>
      <c r="S6441" s="29" t="str">
        <f aca="false">IF(C6441="&lt;&lt; vazio &gt;&gt;","VAZIA",IF(AND(O6441&lt;&gt;"",R6441&lt;0),"VENCIDO",IF(AND(O6441&lt;&gt;"",R6441&lt;=Parametros!$B$10),"PRÓX. VENCIMENTO",IF(F6441="Q","QUALIDADE",IF(F6441="S","BLOQUEADO",IF(F6441="R","RESTRITO/DEVOLUÇÃO",IF(OR(N6441="QUAR",N6441="QRES"),"QUARENTENA",IF(OR(B6441="DESCARTE",B6441="DEVOLUÇÃO"),"DESCARTE/DEVOLUÇÃO",IF(AND(D6441="",K6441&lt;&gt;""),"SEM LOTE",IF(AND(Q6441&lt;&gt;"",Q6441&gt;=Parametros!$B$11),"PARADO/SEM GIRO","OK"))))))))))</f>
        <v>OK</v>
      </c>
      <c r="T6441" s="29" t="str">
        <f aca="false">IF(AND($S6441="PARADO/SEM GIRO",$K6441="KG",OR(Painel!$B$5="(Todos)",A6441=Painel!$B$5)*OR(Painel!$E$5="(Todos)",P6441=Painel!$E$5)),$J6441+ROW()/10000000,"")</f>
        <v/>
      </c>
      <c r="U6441" s="29" t="str">
        <f aca="false">IF(AND($S6441="VENCIDO",$K6441="KG",OR(Painel!$B$5="(Todos)",A6441=Painel!$B$5)*OR(Painel!$E$5="(Todos)",P6441=Painel!$E$5)),$J6441+ROW()/10000000,"")</f>
        <v/>
      </c>
    </row>
    <row r="6442" customFormat="false" ht="15" hidden="false" customHeight="false" outlineLevel="0" collapsed="false">
      <c r="A6442" s="29" t="s">
        <v>52</v>
      </c>
      <c r="B6442" s="29" t="s">
        <v>12099</v>
      </c>
      <c r="C6442" s="29" t="s">
        <v>115</v>
      </c>
      <c r="D6442" s="29"/>
      <c r="E6442" s="29" t="n">
        <v>0</v>
      </c>
      <c r="F6442" s="29"/>
      <c r="G6442" s="29"/>
      <c r="H6442" s="30" t="n">
        <v>0</v>
      </c>
      <c r="I6442" s="29"/>
      <c r="J6442" s="30" t="n">
        <v>0</v>
      </c>
      <c r="K6442" s="29"/>
      <c r="L6442" s="29" t="s">
        <v>116</v>
      </c>
      <c r="M6442" s="29"/>
      <c r="N6442" s="29"/>
      <c r="O6442" s="29"/>
      <c r="P6442" s="29"/>
      <c r="Q6442" s="29" t="n">
        <f aca="false">IFERROR(VALUE(L6442),"")</f>
        <v>0</v>
      </c>
      <c r="R6442" s="29" t="str">
        <f aca="true">IF(O6442="","",O6442-TODAY())</f>
        <v/>
      </c>
      <c r="S6442" s="29" t="str">
        <f aca="false">IF(C6442="&lt;&lt; vazio &gt;&gt;","VAZIA",IF(AND(O6442&lt;&gt;"",R6442&lt;0),"VENCIDO",IF(AND(O6442&lt;&gt;"",R6442&lt;=Parametros!$B$10),"PRÓX. VENCIMENTO",IF(F6442="Q","QUALIDADE",IF(F6442="S","BLOQUEADO",IF(F6442="R","RESTRITO/DEVOLUÇÃO",IF(OR(N6442="QUAR",N6442="QRES"),"QUARENTENA",IF(OR(B6442="DESCARTE",B6442="DEVOLUÇÃO"),"DESCARTE/DEVOLUÇÃO",IF(AND(D6442="",K6442&lt;&gt;""),"SEM LOTE",IF(AND(Q6442&lt;&gt;"",Q6442&gt;=Parametros!$B$11),"PARADO/SEM GIRO","OK"))))))))))</f>
        <v>VAZIA</v>
      </c>
      <c r="T6442" s="29" t="str">
        <f aca="false">IF(AND($S6442="PARADO/SEM GIRO",$K6442="KG",OR(Painel!$B$5="(Todos)",A6442=Painel!$B$5)*OR(Painel!$E$5="(Todos)",P6442=Painel!$E$5)),$J6442+ROW()/10000000,"")</f>
        <v/>
      </c>
      <c r="U6442" s="29" t="str">
        <f aca="false">IF(AND($S6442="VENCIDO",$K6442="KG",OR(Painel!$B$5="(Todos)",A6442=Painel!$B$5)*OR(Painel!$E$5="(Todos)",P6442=Painel!$E$5)),$J6442+ROW()/10000000,"")</f>
        <v/>
      </c>
    </row>
    <row r="6443" customFormat="false" ht="15" hidden="false" customHeight="false" outlineLevel="0" collapsed="false">
      <c r="A6443" s="29" t="s">
        <v>52</v>
      </c>
      <c r="B6443" s="29" t="s">
        <v>12100</v>
      </c>
      <c r="C6443" s="29" t="s">
        <v>876</v>
      </c>
      <c r="D6443" s="29" t="s">
        <v>11401</v>
      </c>
      <c r="E6443" s="29" t="n">
        <v>1</v>
      </c>
      <c r="F6443" s="29"/>
      <c r="G6443" s="29" t="s">
        <v>12101</v>
      </c>
      <c r="H6443" s="30" t="n">
        <v>720</v>
      </c>
      <c r="I6443" s="31" t="n">
        <v>46276</v>
      </c>
      <c r="J6443" s="30" t="n">
        <v>720</v>
      </c>
      <c r="K6443" s="29" t="s">
        <v>120</v>
      </c>
      <c r="L6443" s="29" t="s">
        <v>133</v>
      </c>
      <c r="M6443" s="29"/>
      <c r="N6443" s="29" t="s">
        <v>122</v>
      </c>
      <c r="O6443" s="31" t="n">
        <v>46819</v>
      </c>
      <c r="P6443" s="29" t="s">
        <v>123</v>
      </c>
      <c r="Q6443" s="29" t="n">
        <f aca="false">IFERROR(VALUE(L6443),"")</f>
        <v>9</v>
      </c>
      <c r="R6443" s="29" t="n">
        <f aca="true">IF(O6443="","",O6443-TODAY())</f>
        <v>534</v>
      </c>
      <c r="S6443" s="29" t="str">
        <f aca="false">IF(C6443="&lt;&lt; vazio &gt;&gt;","VAZIA",IF(AND(O6443&lt;&gt;"",R6443&lt;0),"VENCIDO",IF(AND(O6443&lt;&gt;"",R6443&lt;=Parametros!$B$10),"PRÓX. VENCIMENTO",IF(F6443="Q","QUALIDADE",IF(F6443="S","BLOQUEADO",IF(F6443="R","RESTRITO/DEVOLUÇÃO",IF(OR(N6443="QUAR",N6443="QRES"),"QUARENTENA",IF(OR(B6443="DESCARTE",B6443="DEVOLUÇÃO"),"DESCARTE/DEVOLUÇÃO",IF(AND(D6443="",K6443&lt;&gt;""),"SEM LOTE",IF(AND(Q6443&lt;&gt;"",Q6443&gt;=Parametros!$B$11),"PARADO/SEM GIRO","OK"))))))))))</f>
        <v>OK</v>
      </c>
      <c r="T6443" s="29" t="str">
        <f aca="false">IF(AND($S6443="PARADO/SEM GIRO",$K6443="KG",OR(Painel!$B$5="(Todos)",A6443=Painel!$B$5)*OR(Painel!$E$5="(Todos)",P6443=Painel!$E$5)),$J6443+ROW()/10000000,"")</f>
        <v/>
      </c>
      <c r="U6443" s="29" t="str">
        <f aca="false">IF(AND($S6443="VENCIDO",$K6443="KG",OR(Painel!$B$5="(Todos)",A6443=Painel!$B$5)*OR(Painel!$E$5="(Todos)",P6443=Painel!$E$5)),$J6443+ROW()/10000000,"")</f>
        <v/>
      </c>
    </row>
    <row r="6444" customFormat="false" ht="15" hidden="false" customHeight="false" outlineLevel="0" collapsed="false">
      <c r="A6444" s="29" t="s">
        <v>52</v>
      </c>
      <c r="B6444" s="29" t="s">
        <v>12102</v>
      </c>
      <c r="C6444" s="29" t="s">
        <v>581</v>
      </c>
      <c r="D6444" s="29" t="s">
        <v>511</v>
      </c>
      <c r="E6444" s="29" t="n">
        <v>1</v>
      </c>
      <c r="F6444" s="29" t="s">
        <v>268</v>
      </c>
      <c r="G6444" s="29" t="s">
        <v>12103</v>
      </c>
      <c r="H6444" s="30" t="n">
        <v>315</v>
      </c>
      <c r="I6444" s="31" t="n">
        <v>46272</v>
      </c>
      <c r="J6444" s="30" t="n">
        <v>315</v>
      </c>
      <c r="K6444" s="29" t="s">
        <v>120</v>
      </c>
      <c r="L6444" s="29" t="s">
        <v>126</v>
      </c>
      <c r="M6444" s="29"/>
      <c r="N6444" s="29" t="s">
        <v>122</v>
      </c>
      <c r="O6444" s="31" t="n">
        <v>46819</v>
      </c>
      <c r="P6444" s="29" t="s">
        <v>123</v>
      </c>
      <c r="Q6444" s="29" t="n">
        <f aca="false">IFERROR(VALUE(L6444),"")</f>
        <v>13</v>
      </c>
      <c r="R6444" s="29" t="n">
        <f aca="true">IF(O6444="","",O6444-TODAY())</f>
        <v>534</v>
      </c>
      <c r="S6444" s="29" t="str">
        <f aca="false">IF(C6444="&lt;&lt; vazio &gt;&gt;","VAZIA",IF(AND(O6444&lt;&gt;"",R6444&lt;0),"VENCIDO",IF(AND(O6444&lt;&gt;"",R6444&lt;=Parametros!$B$10),"PRÓX. VENCIMENTO",IF(F6444="Q","QUALIDADE",IF(F6444="S","BLOQUEADO",IF(F6444="R","RESTRITO/DEVOLUÇÃO",IF(OR(N6444="QUAR",N6444="QRES"),"QUARENTENA",IF(OR(B6444="DESCARTE",B6444="DEVOLUÇÃO"),"DESCARTE/DEVOLUÇÃO",IF(AND(D6444="",K6444&lt;&gt;""),"SEM LOTE",IF(AND(Q6444&lt;&gt;"",Q6444&gt;=Parametros!$B$11),"PARADO/SEM GIRO","OK"))))))))))</f>
        <v>QUALIDADE</v>
      </c>
      <c r="T6444" s="29" t="str">
        <f aca="false">IF(AND($S6444="PARADO/SEM GIRO",$K6444="KG",OR(Painel!$B$5="(Todos)",A6444=Painel!$B$5)*OR(Painel!$E$5="(Todos)",P6444=Painel!$E$5)),$J6444+ROW()/10000000,"")</f>
        <v/>
      </c>
      <c r="U6444" s="29" t="str">
        <f aca="false">IF(AND($S6444="VENCIDO",$K6444="KG",OR(Painel!$B$5="(Todos)",A6444=Painel!$B$5)*OR(Painel!$E$5="(Todos)",P6444=Painel!$E$5)),$J6444+ROW()/10000000,"")</f>
        <v/>
      </c>
    </row>
    <row r="6445" customFormat="false" ht="15" hidden="false" customHeight="false" outlineLevel="0" collapsed="false">
      <c r="A6445" s="29" t="s">
        <v>52</v>
      </c>
      <c r="B6445" s="29" t="s">
        <v>12104</v>
      </c>
      <c r="C6445" s="29" t="s">
        <v>115</v>
      </c>
      <c r="D6445" s="29"/>
      <c r="E6445" s="29" t="n">
        <v>0</v>
      </c>
      <c r="F6445" s="29"/>
      <c r="G6445" s="29"/>
      <c r="H6445" s="30" t="n">
        <v>0</v>
      </c>
      <c r="I6445" s="29"/>
      <c r="J6445" s="30" t="n">
        <v>0</v>
      </c>
      <c r="K6445" s="29"/>
      <c r="L6445" s="29" t="s">
        <v>116</v>
      </c>
      <c r="M6445" s="29"/>
      <c r="N6445" s="29"/>
      <c r="O6445" s="29"/>
      <c r="P6445" s="29"/>
      <c r="Q6445" s="29" t="n">
        <f aca="false">IFERROR(VALUE(L6445),"")</f>
        <v>0</v>
      </c>
      <c r="R6445" s="29" t="str">
        <f aca="true">IF(O6445="","",O6445-TODAY())</f>
        <v/>
      </c>
      <c r="S6445" s="29" t="str">
        <f aca="false">IF(C6445="&lt;&lt; vazio &gt;&gt;","VAZIA",IF(AND(O6445&lt;&gt;"",R6445&lt;0),"VENCIDO",IF(AND(O6445&lt;&gt;"",R6445&lt;=Parametros!$B$10),"PRÓX. VENCIMENTO",IF(F6445="Q","QUALIDADE",IF(F6445="S","BLOQUEADO",IF(F6445="R","RESTRITO/DEVOLUÇÃO",IF(OR(N6445="QUAR",N6445="QRES"),"QUARENTENA",IF(OR(B6445="DESCARTE",B6445="DEVOLUÇÃO"),"DESCARTE/DEVOLUÇÃO",IF(AND(D6445="",K6445&lt;&gt;""),"SEM LOTE",IF(AND(Q6445&lt;&gt;"",Q6445&gt;=Parametros!$B$11),"PARADO/SEM GIRO","OK"))))))))))</f>
        <v>VAZIA</v>
      </c>
      <c r="T6445" s="29" t="str">
        <f aca="false">IF(AND($S6445="PARADO/SEM GIRO",$K6445="KG",OR(Painel!$B$5="(Todos)",A6445=Painel!$B$5)*OR(Painel!$E$5="(Todos)",P6445=Painel!$E$5)),$J6445+ROW()/10000000,"")</f>
        <v/>
      </c>
      <c r="U6445" s="29" t="str">
        <f aca="false">IF(AND($S6445="VENCIDO",$K6445="KG",OR(Painel!$B$5="(Todos)",A6445=Painel!$B$5)*OR(Painel!$E$5="(Todos)",P6445=Painel!$E$5)),$J6445+ROW()/10000000,"")</f>
        <v/>
      </c>
    </row>
    <row r="6446" customFormat="false" ht="15" hidden="false" customHeight="false" outlineLevel="0" collapsed="false">
      <c r="A6446" s="29" t="s">
        <v>52</v>
      </c>
      <c r="B6446" s="29" t="s">
        <v>12105</v>
      </c>
      <c r="C6446" s="29" t="s">
        <v>300</v>
      </c>
      <c r="D6446" s="29" t="s">
        <v>12012</v>
      </c>
      <c r="E6446" s="29" t="n">
        <v>1</v>
      </c>
      <c r="F6446" s="29"/>
      <c r="G6446" s="29" t="s">
        <v>12106</v>
      </c>
      <c r="H6446" s="30" t="n">
        <v>1102.5</v>
      </c>
      <c r="I6446" s="31" t="n">
        <v>46183</v>
      </c>
      <c r="J6446" s="30" t="n">
        <v>1102.5</v>
      </c>
      <c r="K6446" s="29" t="s">
        <v>120</v>
      </c>
      <c r="L6446" s="29" t="s">
        <v>1096</v>
      </c>
      <c r="M6446" s="29"/>
      <c r="N6446" s="29" t="s">
        <v>122</v>
      </c>
      <c r="O6446" s="31" t="n">
        <v>46603</v>
      </c>
      <c r="P6446" s="29" t="s">
        <v>123</v>
      </c>
      <c r="Q6446" s="29" t="n">
        <f aca="false">IFERROR(VALUE(L6446),"")</f>
        <v>102</v>
      </c>
      <c r="R6446" s="29" t="n">
        <f aca="true">IF(O6446="","",O6446-TODAY())</f>
        <v>318</v>
      </c>
      <c r="S6446" s="29" t="str">
        <f aca="false">IF(C6446="&lt;&lt; vazio &gt;&gt;","VAZIA",IF(AND(O6446&lt;&gt;"",R6446&lt;0),"VENCIDO",IF(AND(O6446&lt;&gt;"",R6446&lt;=Parametros!$B$10),"PRÓX. VENCIMENTO",IF(F6446="Q","QUALIDADE",IF(F6446="S","BLOQUEADO",IF(F6446="R","RESTRITO/DEVOLUÇÃO",IF(OR(N6446="QUAR",N6446="QRES"),"QUARENTENA",IF(OR(B6446="DESCARTE",B6446="DEVOLUÇÃO"),"DESCARTE/DEVOLUÇÃO",IF(AND(D6446="",K6446&lt;&gt;""),"SEM LOTE",IF(AND(Q6446&lt;&gt;"",Q6446&gt;=Parametros!$B$11),"PARADO/SEM GIRO","OK"))))))))))</f>
        <v>PARADO/SEM GIRO</v>
      </c>
      <c r="T6446" s="29" t="n">
        <f aca="false">IF(AND($S6446="PARADO/SEM GIRO",$K6446="KG",OR(Painel!$B$5="(Todos)",A6446=Painel!$B$5)*OR(Painel!$E$5="(Todos)",P6446=Painel!$E$5)),$J6446+ROW()/10000000,"")</f>
        <v>1102.5006446</v>
      </c>
      <c r="U6446" s="29" t="str">
        <f aca="false">IF(AND($S6446="VENCIDO",$K6446="KG",OR(Painel!$B$5="(Todos)",A6446=Painel!$B$5)*OR(Painel!$E$5="(Todos)",P6446=Painel!$E$5)),$J6446+ROW()/10000000,"")</f>
        <v/>
      </c>
    </row>
    <row r="6447" customFormat="false" ht="15" hidden="false" customHeight="false" outlineLevel="0" collapsed="false">
      <c r="A6447" s="29" t="s">
        <v>52</v>
      </c>
      <c r="B6447" s="29" t="s">
        <v>12107</v>
      </c>
      <c r="C6447" s="29" t="s">
        <v>594</v>
      </c>
      <c r="D6447" s="29" t="s">
        <v>595</v>
      </c>
      <c r="E6447" s="29" t="n">
        <v>1</v>
      </c>
      <c r="F6447" s="29"/>
      <c r="G6447" s="29" t="s">
        <v>12108</v>
      </c>
      <c r="H6447" s="30" t="n">
        <v>120</v>
      </c>
      <c r="I6447" s="31" t="n">
        <v>46226</v>
      </c>
      <c r="J6447" s="30" t="n">
        <v>120</v>
      </c>
      <c r="K6447" s="29" t="s">
        <v>120</v>
      </c>
      <c r="L6447" s="29" t="s">
        <v>12109</v>
      </c>
      <c r="M6447" s="29"/>
      <c r="N6447" s="29" t="s">
        <v>122</v>
      </c>
      <c r="O6447" s="31" t="n">
        <v>46390</v>
      </c>
      <c r="P6447" s="29" t="s">
        <v>123</v>
      </c>
      <c r="Q6447" s="29" t="n">
        <f aca="false">IFERROR(VALUE(L6447),"")</f>
        <v>200</v>
      </c>
      <c r="R6447" s="29" t="n">
        <f aca="true">IF(O6447="","",O6447-TODAY())</f>
        <v>105</v>
      </c>
      <c r="S6447" s="29" t="str">
        <f aca="false">IF(C6447="&lt;&lt; vazio &gt;&gt;","VAZIA",IF(AND(O6447&lt;&gt;"",R6447&lt;0),"VENCIDO",IF(AND(O6447&lt;&gt;"",R6447&lt;=Parametros!$B$10),"PRÓX. VENCIMENTO",IF(F6447="Q","QUALIDADE",IF(F6447="S","BLOQUEADO",IF(F6447="R","RESTRITO/DEVOLUÇÃO",IF(OR(N6447="QUAR",N6447="QRES"),"QUARENTENA",IF(OR(B6447="DESCARTE",B6447="DEVOLUÇÃO"),"DESCARTE/DEVOLUÇÃO",IF(AND(D6447="",K6447&lt;&gt;""),"SEM LOTE",IF(AND(Q6447&lt;&gt;"",Q6447&gt;=Parametros!$B$11),"PARADO/SEM GIRO","OK"))))))))))</f>
        <v>PARADO/SEM GIRO</v>
      </c>
      <c r="T6447" s="29" t="n">
        <f aca="false">IF(AND($S6447="PARADO/SEM GIRO",$K6447="KG",OR(Painel!$B$5="(Todos)",A6447=Painel!$B$5)*OR(Painel!$E$5="(Todos)",P6447=Painel!$E$5)),$J6447+ROW()/10000000,"")</f>
        <v>120.0006447</v>
      </c>
      <c r="U6447" s="29" t="str">
        <f aca="false">IF(AND($S6447="VENCIDO",$K6447="KG",OR(Painel!$B$5="(Todos)",A6447=Painel!$B$5)*OR(Painel!$E$5="(Todos)",P6447=Painel!$E$5)),$J6447+ROW()/10000000,"")</f>
        <v/>
      </c>
    </row>
    <row r="6448" customFormat="false" ht="15" hidden="false" customHeight="false" outlineLevel="0" collapsed="false">
      <c r="A6448" s="29" t="s">
        <v>52</v>
      </c>
      <c r="B6448" s="29" t="s">
        <v>12110</v>
      </c>
      <c r="C6448" s="29" t="s">
        <v>115</v>
      </c>
      <c r="D6448" s="29"/>
      <c r="E6448" s="29" t="n">
        <v>0</v>
      </c>
      <c r="F6448" s="29"/>
      <c r="G6448" s="29"/>
      <c r="H6448" s="30" t="n">
        <v>0</v>
      </c>
      <c r="I6448" s="29"/>
      <c r="J6448" s="30" t="n">
        <v>0</v>
      </c>
      <c r="K6448" s="29"/>
      <c r="L6448" s="29" t="s">
        <v>116</v>
      </c>
      <c r="M6448" s="29"/>
      <c r="N6448" s="29"/>
      <c r="O6448" s="29"/>
      <c r="P6448" s="29"/>
      <c r="Q6448" s="29" t="n">
        <f aca="false">IFERROR(VALUE(L6448),"")</f>
        <v>0</v>
      </c>
      <c r="R6448" s="29" t="str">
        <f aca="true">IF(O6448="","",O6448-TODAY())</f>
        <v/>
      </c>
      <c r="S6448" s="29" t="str">
        <f aca="false">IF(C6448="&lt;&lt; vazio &gt;&gt;","VAZIA",IF(AND(O6448&lt;&gt;"",R6448&lt;0),"VENCIDO",IF(AND(O6448&lt;&gt;"",R6448&lt;=Parametros!$B$10),"PRÓX. VENCIMENTO",IF(F6448="Q","QUALIDADE",IF(F6448="S","BLOQUEADO",IF(F6448="R","RESTRITO/DEVOLUÇÃO",IF(OR(N6448="QUAR",N6448="QRES"),"QUARENTENA",IF(OR(B6448="DESCARTE",B6448="DEVOLUÇÃO"),"DESCARTE/DEVOLUÇÃO",IF(AND(D6448="",K6448&lt;&gt;""),"SEM LOTE",IF(AND(Q6448&lt;&gt;"",Q6448&gt;=Parametros!$B$11),"PARADO/SEM GIRO","OK"))))))))))</f>
        <v>VAZIA</v>
      </c>
      <c r="T6448" s="29" t="str">
        <f aca="false">IF(AND($S6448="PARADO/SEM GIRO",$K6448="KG",OR(Painel!$B$5="(Todos)",A6448=Painel!$B$5)*OR(Painel!$E$5="(Todos)",P6448=Painel!$E$5)),$J6448+ROW()/10000000,"")</f>
        <v/>
      </c>
      <c r="U6448" s="29" t="str">
        <f aca="false">IF(AND($S6448="VENCIDO",$K6448="KG",OR(Painel!$B$5="(Todos)",A6448=Painel!$B$5)*OR(Painel!$E$5="(Todos)",P6448=Painel!$E$5)),$J6448+ROW()/10000000,"")</f>
        <v/>
      </c>
    </row>
    <row r="6449" customFormat="false" ht="15" hidden="false" customHeight="false" outlineLevel="0" collapsed="false">
      <c r="A6449" s="29" t="s">
        <v>52</v>
      </c>
      <c r="B6449" s="29" t="s">
        <v>12111</v>
      </c>
      <c r="C6449" s="29" t="s">
        <v>169</v>
      </c>
      <c r="D6449" s="29" t="s">
        <v>377</v>
      </c>
      <c r="E6449" s="29" t="n">
        <v>1</v>
      </c>
      <c r="F6449" s="29"/>
      <c r="G6449" s="29" t="s">
        <v>12112</v>
      </c>
      <c r="H6449" s="30" t="n">
        <v>999.9</v>
      </c>
      <c r="I6449" s="31" t="n">
        <v>46245</v>
      </c>
      <c r="J6449" s="30" t="n">
        <v>999.9</v>
      </c>
      <c r="K6449" s="29" t="s">
        <v>120</v>
      </c>
      <c r="L6449" s="29" t="s">
        <v>2312</v>
      </c>
      <c r="M6449" s="29"/>
      <c r="N6449" s="29" t="s">
        <v>122</v>
      </c>
      <c r="O6449" s="31" t="n">
        <v>46603</v>
      </c>
      <c r="P6449" s="29" t="s">
        <v>123</v>
      </c>
      <c r="Q6449" s="29" t="n">
        <f aca="false">IFERROR(VALUE(L6449),"")</f>
        <v>40</v>
      </c>
      <c r="R6449" s="29" t="n">
        <f aca="true">IF(O6449="","",O6449-TODAY())</f>
        <v>318</v>
      </c>
      <c r="S6449" s="29" t="str">
        <f aca="false">IF(C6449="&lt;&lt; vazio &gt;&gt;","VAZIA",IF(AND(O6449&lt;&gt;"",R6449&lt;0),"VENCIDO",IF(AND(O6449&lt;&gt;"",R6449&lt;=Parametros!$B$10),"PRÓX. VENCIMENTO",IF(F6449="Q","QUALIDADE",IF(F6449="S","BLOQUEADO",IF(F6449="R","RESTRITO/DEVOLUÇÃO",IF(OR(N6449="QUAR",N6449="QRES"),"QUARENTENA",IF(OR(B6449="DESCARTE",B6449="DEVOLUÇÃO"),"DESCARTE/DEVOLUÇÃO",IF(AND(D6449="",K6449&lt;&gt;""),"SEM LOTE",IF(AND(Q6449&lt;&gt;"",Q6449&gt;=Parametros!$B$11),"PARADO/SEM GIRO","OK"))))))))))</f>
        <v>OK</v>
      </c>
      <c r="T6449" s="29" t="str">
        <f aca="false">IF(AND($S6449="PARADO/SEM GIRO",$K6449="KG",OR(Painel!$B$5="(Todos)",A6449=Painel!$B$5)*OR(Painel!$E$5="(Todos)",P6449=Painel!$E$5)),$J6449+ROW()/10000000,"")</f>
        <v/>
      </c>
      <c r="U6449" s="29" t="str">
        <f aca="false">IF(AND($S6449="VENCIDO",$K6449="KG",OR(Painel!$B$5="(Todos)",A6449=Painel!$B$5)*OR(Painel!$E$5="(Todos)",P6449=Painel!$E$5)),$J6449+ROW()/10000000,"")</f>
        <v/>
      </c>
    </row>
    <row r="6450" customFormat="false" ht="15" hidden="false" customHeight="false" outlineLevel="0" collapsed="false">
      <c r="A6450" s="29" t="s">
        <v>52</v>
      </c>
      <c r="B6450" s="29" t="s">
        <v>12113</v>
      </c>
      <c r="C6450" s="29" t="s">
        <v>169</v>
      </c>
      <c r="D6450" s="29" t="s">
        <v>377</v>
      </c>
      <c r="E6450" s="29" t="n">
        <v>1</v>
      </c>
      <c r="F6450" s="29"/>
      <c r="G6450" s="29" t="s">
        <v>12114</v>
      </c>
      <c r="H6450" s="30" t="n">
        <v>999.9</v>
      </c>
      <c r="I6450" s="31" t="n">
        <v>46245</v>
      </c>
      <c r="J6450" s="30" t="n">
        <v>999.9</v>
      </c>
      <c r="K6450" s="29" t="s">
        <v>120</v>
      </c>
      <c r="L6450" s="29" t="s">
        <v>2312</v>
      </c>
      <c r="M6450" s="29"/>
      <c r="N6450" s="29" t="s">
        <v>122</v>
      </c>
      <c r="O6450" s="31" t="n">
        <v>46603</v>
      </c>
      <c r="P6450" s="29" t="s">
        <v>123</v>
      </c>
      <c r="Q6450" s="29" t="n">
        <f aca="false">IFERROR(VALUE(L6450),"")</f>
        <v>40</v>
      </c>
      <c r="R6450" s="29" t="n">
        <f aca="true">IF(O6450="","",O6450-TODAY())</f>
        <v>318</v>
      </c>
      <c r="S6450" s="29" t="str">
        <f aca="false">IF(C6450="&lt;&lt; vazio &gt;&gt;","VAZIA",IF(AND(O6450&lt;&gt;"",R6450&lt;0),"VENCIDO",IF(AND(O6450&lt;&gt;"",R6450&lt;=Parametros!$B$10),"PRÓX. VENCIMENTO",IF(F6450="Q","QUALIDADE",IF(F6450="S","BLOQUEADO",IF(F6450="R","RESTRITO/DEVOLUÇÃO",IF(OR(N6450="QUAR",N6450="QRES"),"QUARENTENA",IF(OR(B6450="DESCARTE",B6450="DEVOLUÇÃO"),"DESCARTE/DEVOLUÇÃO",IF(AND(D6450="",K6450&lt;&gt;""),"SEM LOTE",IF(AND(Q6450&lt;&gt;"",Q6450&gt;=Parametros!$B$11),"PARADO/SEM GIRO","OK"))))))))))</f>
        <v>OK</v>
      </c>
      <c r="T6450" s="29" t="str">
        <f aca="false">IF(AND($S6450="PARADO/SEM GIRO",$K6450="KG",OR(Painel!$B$5="(Todos)",A6450=Painel!$B$5)*OR(Painel!$E$5="(Todos)",P6450=Painel!$E$5)),$J6450+ROW()/10000000,"")</f>
        <v/>
      </c>
      <c r="U6450" s="29" t="str">
        <f aca="false">IF(AND($S6450="VENCIDO",$K6450="KG",OR(Painel!$B$5="(Todos)",A6450=Painel!$B$5)*OR(Painel!$E$5="(Todos)",P6450=Painel!$E$5)),$J6450+ROW()/10000000,"")</f>
        <v/>
      </c>
    </row>
    <row r="6451" customFormat="false" ht="15" hidden="false" customHeight="false" outlineLevel="0" collapsed="false">
      <c r="A6451" s="29" t="s">
        <v>52</v>
      </c>
      <c r="B6451" s="29" t="s">
        <v>12115</v>
      </c>
      <c r="C6451" s="29" t="s">
        <v>115</v>
      </c>
      <c r="D6451" s="29"/>
      <c r="E6451" s="29" t="n">
        <v>0</v>
      </c>
      <c r="F6451" s="29"/>
      <c r="G6451" s="29"/>
      <c r="H6451" s="30" t="n">
        <v>0</v>
      </c>
      <c r="I6451" s="29"/>
      <c r="J6451" s="30" t="n">
        <v>0</v>
      </c>
      <c r="K6451" s="29"/>
      <c r="L6451" s="29" t="s">
        <v>116</v>
      </c>
      <c r="M6451" s="29"/>
      <c r="N6451" s="29"/>
      <c r="O6451" s="29"/>
      <c r="P6451" s="29"/>
      <c r="Q6451" s="29" t="n">
        <f aca="false">IFERROR(VALUE(L6451),"")</f>
        <v>0</v>
      </c>
      <c r="R6451" s="29" t="str">
        <f aca="true">IF(O6451="","",O6451-TODAY())</f>
        <v/>
      </c>
      <c r="S6451" s="29" t="str">
        <f aca="false">IF(C6451="&lt;&lt; vazio &gt;&gt;","VAZIA",IF(AND(O6451&lt;&gt;"",R6451&lt;0),"VENCIDO",IF(AND(O6451&lt;&gt;"",R6451&lt;=Parametros!$B$10),"PRÓX. VENCIMENTO",IF(F6451="Q","QUALIDADE",IF(F6451="S","BLOQUEADO",IF(F6451="R","RESTRITO/DEVOLUÇÃO",IF(OR(N6451="QUAR",N6451="QRES"),"QUARENTENA",IF(OR(B6451="DESCARTE",B6451="DEVOLUÇÃO"),"DESCARTE/DEVOLUÇÃO",IF(AND(D6451="",K6451&lt;&gt;""),"SEM LOTE",IF(AND(Q6451&lt;&gt;"",Q6451&gt;=Parametros!$B$11),"PARADO/SEM GIRO","OK"))))))))))</f>
        <v>VAZIA</v>
      </c>
      <c r="T6451" s="29" t="str">
        <f aca="false">IF(AND($S6451="PARADO/SEM GIRO",$K6451="KG",OR(Painel!$B$5="(Todos)",A6451=Painel!$B$5)*OR(Painel!$E$5="(Todos)",P6451=Painel!$E$5)),$J6451+ROW()/10000000,"")</f>
        <v/>
      </c>
      <c r="U6451" s="29" t="str">
        <f aca="false">IF(AND($S6451="VENCIDO",$K6451="KG",OR(Painel!$B$5="(Todos)",A6451=Painel!$B$5)*OR(Painel!$E$5="(Todos)",P6451=Painel!$E$5)),$J6451+ROW()/10000000,"")</f>
        <v/>
      </c>
    </row>
    <row r="6452" customFormat="false" ht="15" hidden="false" customHeight="false" outlineLevel="0" collapsed="false">
      <c r="A6452" s="29" t="s">
        <v>52</v>
      </c>
      <c r="B6452" s="29" t="s">
        <v>12116</v>
      </c>
      <c r="C6452" s="29" t="s">
        <v>163</v>
      </c>
      <c r="D6452" s="29" t="s">
        <v>11984</v>
      </c>
      <c r="E6452" s="29" t="n">
        <v>1</v>
      </c>
      <c r="F6452" s="29"/>
      <c r="G6452" s="29" t="s">
        <v>12117</v>
      </c>
      <c r="H6452" s="30" t="n">
        <v>1102.5</v>
      </c>
      <c r="I6452" s="31" t="n">
        <v>46183</v>
      </c>
      <c r="J6452" s="30" t="n">
        <v>1102.5</v>
      </c>
      <c r="K6452" s="29" t="s">
        <v>120</v>
      </c>
      <c r="L6452" s="29" t="s">
        <v>1096</v>
      </c>
      <c r="M6452" s="29"/>
      <c r="N6452" s="29" t="s">
        <v>122</v>
      </c>
      <c r="O6452" s="31" t="n">
        <v>46692</v>
      </c>
      <c r="P6452" s="29" t="s">
        <v>123</v>
      </c>
      <c r="Q6452" s="29" t="n">
        <f aca="false">IFERROR(VALUE(L6452),"")</f>
        <v>102</v>
      </c>
      <c r="R6452" s="29" t="n">
        <f aca="true">IF(O6452="","",O6452-TODAY())</f>
        <v>407</v>
      </c>
      <c r="S6452" s="29" t="str">
        <f aca="false">IF(C6452="&lt;&lt; vazio &gt;&gt;","VAZIA",IF(AND(O6452&lt;&gt;"",R6452&lt;0),"VENCIDO",IF(AND(O6452&lt;&gt;"",R6452&lt;=Parametros!$B$10),"PRÓX. VENCIMENTO",IF(F6452="Q","QUALIDADE",IF(F6452="S","BLOQUEADO",IF(F6452="R","RESTRITO/DEVOLUÇÃO",IF(OR(N6452="QUAR",N6452="QRES"),"QUARENTENA",IF(OR(B6452="DESCARTE",B6452="DEVOLUÇÃO"),"DESCARTE/DEVOLUÇÃO",IF(AND(D6452="",K6452&lt;&gt;""),"SEM LOTE",IF(AND(Q6452&lt;&gt;"",Q6452&gt;=Parametros!$B$11),"PARADO/SEM GIRO","OK"))))))))))</f>
        <v>PARADO/SEM GIRO</v>
      </c>
      <c r="T6452" s="29" t="n">
        <f aca="false">IF(AND($S6452="PARADO/SEM GIRO",$K6452="KG",OR(Painel!$B$5="(Todos)",A6452=Painel!$B$5)*OR(Painel!$E$5="(Todos)",P6452=Painel!$E$5)),$J6452+ROW()/10000000,"")</f>
        <v>1102.5006452</v>
      </c>
      <c r="U6452" s="29" t="str">
        <f aca="false">IF(AND($S6452="VENCIDO",$K6452="KG",OR(Painel!$B$5="(Todos)",A6452=Painel!$B$5)*OR(Painel!$E$5="(Todos)",P6452=Painel!$E$5)),$J6452+ROW()/10000000,"")</f>
        <v/>
      </c>
    </row>
    <row r="6453" customFormat="false" ht="15" hidden="false" customHeight="false" outlineLevel="0" collapsed="false">
      <c r="A6453" s="29" t="s">
        <v>52</v>
      </c>
      <c r="B6453" s="29" t="s">
        <v>12118</v>
      </c>
      <c r="C6453" s="29" t="s">
        <v>1381</v>
      </c>
      <c r="D6453" s="29" t="s">
        <v>7649</v>
      </c>
      <c r="E6453" s="29" t="n">
        <v>1</v>
      </c>
      <c r="F6453" s="29"/>
      <c r="G6453" s="29" t="s">
        <v>12119</v>
      </c>
      <c r="H6453" s="30" t="n">
        <v>800</v>
      </c>
      <c r="I6453" s="31" t="n">
        <v>46240</v>
      </c>
      <c r="J6453" s="30" t="n">
        <v>800</v>
      </c>
      <c r="K6453" s="29" t="s">
        <v>120</v>
      </c>
      <c r="L6453" s="29" t="s">
        <v>1330</v>
      </c>
      <c r="M6453" s="29"/>
      <c r="N6453" s="29" t="s">
        <v>122</v>
      </c>
      <c r="O6453" s="31" t="n">
        <v>46556</v>
      </c>
      <c r="P6453" s="29" t="s">
        <v>123</v>
      </c>
      <c r="Q6453" s="29" t="n">
        <f aca="false">IFERROR(VALUE(L6453),"")</f>
        <v>45</v>
      </c>
      <c r="R6453" s="29" t="n">
        <f aca="true">IF(O6453="","",O6453-TODAY())</f>
        <v>271</v>
      </c>
      <c r="S6453" s="29" t="str">
        <f aca="false">IF(C6453="&lt;&lt; vazio &gt;&gt;","VAZIA",IF(AND(O6453&lt;&gt;"",R6453&lt;0),"VENCIDO",IF(AND(O6453&lt;&gt;"",R6453&lt;=Parametros!$B$10),"PRÓX. VENCIMENTO",IF(F6453="Q","QUALIDADE",IF(F6453="S","BLOQUEADO",IF(F6453="R","RESTRITO/DEVOLUÇÃO",IF(OR(N6453="QUAR",N6453="QRES"),"QUARENTENA",IF(OR(B6453="DESCARTE",B6453="DEVOLUÇÃO"),"DESCARTE/DEVOLUÇÃO",IF(AND(D6453="",K6453&lt;&gt;""),"SEM LOTE",IF(AND(Q6453&lt;&gt;"",Q6453&gt;=Parametros!$B$11),"PARADO/SEM GIRO","OK"))))))))))</f>
        <v>OK</v>
      </c>
      <c r="T6453" s="29" t="str">
        <f aca="false">IF(AND($S6453="PARADO/SEM GIRO",$K6453="KG",OR(Painel!$B$5="(Todos)",A6453=Painel!$B$5)*OR(Painel!$E$5="(Todos)",P6453=Painel!$E$5)),$J6453+ROW()/10000000,"")</f>
        <v/>
      </c>
      <c r="U6453" s="29" t="str">
        <f aca="false">IF(AND($S6453="VENCIDO",$K6453="KG",OR(Painel!$B$5="(Todos)",A6453=Painel!$B$5)*OR(Painel!$E$5="(Todos)",P6453=Painel!$E$5)),$J6453+ROW()/10000000,"")</f>
        <v/>
      </c>
    </row>
    <row r="6454" customFormat="false" ht="15" hidden="false" customHeight="false" outlineLevel="0" collapsed="false">
      <c r="A6454" s="29" t="s">
        <v>52</v>
      </c>
      <c r="B6454" s="29" t="s">
        <v>12120</v>
      </c>
      <c r="C6454" s="29" t="s">
        <v>308</v>
      </c>
      <c r="D6454" s="29" t="s">
        <v>12121</v>
      </c>
      <c r="E6454" s="29" t="n">
        <v>1</v>
      </c>
      <c r="F6454" s="29"/>
      <c r="G6454" s="29" t="s">
        <v>12122</v>
      </c>
      <c r="H6454" s="30" t="n">
        <v>780</v>
      </c>
      <c r="I6454" s="31" t="n">
        <v>46272</v>
      </c>
      <c r="J6454" s="30" t="n">
        <v>780</v>
      </c>
      <c r="K6454" s="29" t="s">
        <v>120</v>
      </c>
      <c r="L6454" s="29" t="s">
        <v>126</v>
      </c>
      <c r="M6454" s="29"/>
      <c r="N6454" s="29" t="s">
        <v>122</v>
      </c>
      <c r="O6454" s="31" t="n">
        <v>46818</v>
      </c>
      <c r="P6454" s="29" t="s">
        <v>123</v>
      </c>
      <c r="Q6454" s="29" t="n">
        <f aca="false">IFERROR(VALUE(L6454),"")</f>
        <v>13</v>
      </c>
      <c r="R6454" s="29" t="n">
        <f aca="true">IF(O6454="","",O6454-TODAY())</f>
        <v>533</v>
      </c>
      <c r="S6454" s="29" t="str">
        <f aca="false">IF(C6454="&lt;&lt; vazio &gt;&gt;","VAZIA",IF(AND(O6454&lt;&gt;"",R6454&lt;0),"VENCIDO",IF(AND(O6454&lt;&gt;"",R6454&lt;=Parametros!$B$10),"PRÓX. VENCIMENTO",IF(F6454="Q","QUALIDADE",IF(F6454="S","BLOQUEADO",IF(F6454="R","RESTRITO/DEVOLUÇÃO",IF(OR(N6454="QUAR",N6454="QRES"),"QUARENTENA",IF(OR(B6454="DESCARTE",B6454="DEVOLUÇÃO"),"DESCARTE/DEVOLUÇÃO",IF(AND(D6454="",K6454&lt;&gt;""),"SEM LOTE",IF(AND(Q6454&lt;&gt;"",Q6454&gt;=Parametros!$B$11),"PARADO/SEM GIRO","OK"))))))))))</f>
        <v>OK</v>
      </c>
      <c r="T6454" s="29" t="str">
        <f aca="false">IF(AND($S6454="PARADO/SEM GIRO",$K6454="KG",OR(Painel!$B$5="(Todos)",A6454=Painel!$B$5)*OR(Painel!$E$5="(Todos)",P6454=Painel!$E$5)),$J6454+ROW()/10000000,"")</f>
        <v/>
      </c>
      <c r="U6454" s="29" t="str">
        <f aca="false">IF(AND($S6454="VENCIDO",$K6454="KG",OR(Painel!$B$5="(Todos)",A6454=Painel!$B$5)*OR(Painel!$E$5="(Todos)",P6454=Painel!$E$5)),$J6454+ROW()/10000000,"")</f>
        <v/>
      </c>
    </row>
    <row r="6455" customFormat="false" ht="15" hidden="false" customHeight="false" outlineLevel="0" collapsed="false">
      <c r="A6455" s="29" t="s">
        <v>52</v>
      </c>
      <c r="B6455" s="29" t="s">
        <v>12123</v>
      </c>
      <c r="C6455" s="29" t="s">
        <v>876</v>
      </c>
      <c r="D6455" s="29" t="s">
        <v>11401</v>
      </c>
      <c r="E6455" s="29" t="n">
        <v>1</v>
      </c>
      <c r="F6455" s="29"/>
      <c r="G6455" s="29" t="s">
        <v>12124</v>
      </c>
      <c r="H6455" s="30" t="n">
        <v>720</v>
      </c>
      <c r="I6455" s="31" t="n">
        <v>46276</v>
      </c>
      <c r="J6455" s="30" t="n">
        <v>720</v>
      </c>
      <c r="K6455" s="29" t="s">
        <v>120</v>
      </c>
      <c r="L6455" s="29" t="s">
        <v>133</v>
      </c>
      <c r="M6455" s="29"/>
      <c r="N6455" s="29" t="s">
        <v>122</v>
      </c>
      <c r="O6455" s="31" t="n">
        <v>46819</v>
      </c>
      <c r="P6455" s="29" t="s">
        <v>123</v>
      </c>
      <c r="Q6455" s="29" t="n">
        <f aca="false">IFERROR(VALUE(L6455),"")</f>
        <v>9</v>
      </c>
      <c r="R6455" s="29" t="n">
        <f aca="true">IF(O6455="","",O6455-TODAY())</f>
        <v>534</v>
      </c>
      <c r="S6455" s="29" t="str">
        <f aca="false">IF(C6455="&lt;&lt; vazio &gt;&gt;","VAZIA",IF(AND(O6455&lt;&gt;"",R6455&lt;0),"VENCIDO",IF(AND(O6455&lt;&gt;"",R6455&lt;=Parametros!$B$10),"PRÓX. VENCIMENTO",IF(F6455="Q","QUALIDADE",IF(F6455="S","BLOQUEADO",IF(F6455="R","RESTRITO/DEVOLUÇÃO",IF(OR(N6455="QUAR",N6455="QRES"),"QUARENTENA",IF(OR(B6455="DESCARTE",B6455="DEVOLUÇÃO"),"DESCARTE/DEVOLUÇÃO",IF(AND(D6455="",K6455&lt;&gt;""),"SEM LOTE",IF(AND(Q6455&lt;&gt;"",Q6455&gt;=Parametros!$B$11),"PARADO/SEM GIRO","OK"))))))))))</f>
        <v>OK</v>
      </c>
      <c r="T6455" s="29" t="str">
        <f aca="false">IF(AND($S6455="PARADO/SEM GIRO",$K6455="KG",OR(Painel!$B$5="(Todos)",A6455=Painel!$B$5)*OR(Painel!$E$5="(Todos)",P6455=Painel!$E$5)),$J6455+ROW()/10000000,"")</f>
        <v/>
      </c>
      <c r="U6455" s="29" t="str">
        <f aca="false">IF(AND($S6455="VENCIDO",$K6455="KG",OR(Painel!$B$5="(Todos)",A6455=Painel!$B$5)*OR(Painel!$E$5="(Todos)",P6455=Painel!$E$5)),$J6455+ROW()/10000000,"")</f>
        <v/>
      </c>
    </row>
    <row r="6456" customFormat="false" ht="15" hidden="false" customHeight="false" outlineLevel="0" collapsed="false">
      <c r="A6456" s="29" t="s">
        <v>52</v>
      </c>
      <c r="B6456" s="29" t="s">
        <v>12125</v>
      </c>
      <c r="C6456" s="29" t="s">
        <v>581</v>
      </c>
      <c r="D6456" s="29" t="s">
        <v>511</v>
      </c>
      <c r="E6456" s="29" t="n">
        <v>1</v>
      </c>
      <c r="F6456" s="29" t="s">
        <v>268</v>
      </c>
      <c r="G6456" s="29" t="s">
        <v>12126</v>
      </c>
      <c r="H6456" s="30" t="n">
        <v>315</v>
      </c>
      <c r="I6456" s="31" t="n">
        <v>46272</v>
      </c>
      <c r="J6456" s="30" t="n">
        <v>315</v>
      </c>
      <c r="K6456" s="29" t="s">
        <v>120</v>
      </c>
      <c r="L6456" s="29" t="s">
        <v>126</v>
      </c>
      <c r="M6456" s="29"/>
      <c r="N6456" s="29" t="s">
        <v>122</v>
      </c>
      <c r="O6456" s="31" t="n">
        <v>46819</v>
      </c>
      <c r="P6456" s="29" t="s">
        <v>123</v>
      </c>
      <c r="Q6456" s="29" t="n">
        <f aca="false">IFERROR(VALUE(L6456),"")</f>
        <v>13</v>
      </c>
      <c r="R6456" s="29" t="n">
        <f aca="true">IF(O6456="","",O6456-TODAY())</f>
        <v>534</v>
      </c>
      <c r="S6456" s="29" t="str">
        <f aca="false">IF(C6456="&lt;&lt; vazio &gt;&gt;","VAZIA",IF(AND(O6456&lt;&gt;"",R6456&lt;0),"VENCIDO",IF(AND(O6456&lt;&gt;"",R6456&lt;=Parametros!$B$10),"PRÓX. VENCIMENTO",IF(F6456="Q","QUALIDADE",IF(F6456="S","BLOQUEADO",IF(F6456="R","RESTRITO/DEVOLUÇÃO",IF(OR(N6456="QUAR",N6456="QRES"),"QUARENTENA",IF(OR(B6456="DESCARTE",B6456="DEVOLUÇÃO"),"DESCARTE/DEVOLUÇÃO",IF(AND(D6456="",K6456&lt;&gt;""),"SEM LOTE",IF(AND(Q6456&lt;&gt;"",Q6456&gt;=Parametros!$B$11),"PARADO/SEM GIRO","OK"))))))))))</f>
        <v>QUALIDADE</v>
      </c>
      <c r="T6456" s="29" t="str">
        <f aca="false">IF(AND($S6456="PARADO/SEM GIRO",$K6456="KG",OR(Painel!$B$5="(Todos)",A6456=Painel!$B$5)*OR(Painel!$E$5="(Todos)",P6456=Painel!$E$5)),$J6456+ROW()/10000000,"")</f>
        <v/>
      </c>
      <c r="U6456" s="29" t="str">
        <f aca="false">IF(AND($S6456="VENCIDO",$K6456="KG",OR(Painel!$B$5="(Todos)",A6456=Painel!$B$5)*OR(Painel!$E$5="(Todos)",P6456=Painel!$E$5)),$J6456+ROW()/10000000,"")</f>
        <v/>
      </c>
    </row>
    <row r="6457" customFormat="false" ht="15" hidden="false" customHeight="false" outlineLevel="0" collapsed="false">
      <c r="A6457" s="29" t="s">
        <v>52</v>
      </c>
      <c r="B6457" s="29" t="s">
        <v>12127</v>
      </c>
      <c r="C6457" s="29" t="s">
        <v>247</v>
      </c>
      <c r="D6457" s="29" t="s">
        <v>7519</v>
      </c>
      <c r="E6457" s="29" t="n">
        <v>1</v>
      </c>
      <c r="F6457" s="29"/>
      <c r="G6457" s="29" t="s">
        <v>12128</v>
      </c>
      <c r="H6457" s="30" t="n">
        <v>800</v>
      </c>
      <c r="I6457" s="31" t="n">
        <v>46185</v>
      </c>
      <c r="J6457" s="30" t="n">
        <v>800</v>
      </c>
      <c r="K6457" s="29" t="s">
        <v>120</v>
      </c>
      <c r="L6457" s="29" t="s">
        <v>1617</v>
      </c>
      <c r="M6457" s="29"/>
      <c r="N6457" s="29" t="s">
        <v>122</v>
      </c>
      <c r="O6457" s="31" t="n">
        <v>46721</v>
      </c>
      <c r="P6457" s="29" t="s">
        <v>123</v>
      </c>
      <c r="Q6457" s="29" t="n">
        <f aca="false">IFERROR(VALUE(L6457),"")</f>
        <v>100</v>
      </c>
      <c r="R6457" s="29" t="n">
        <f aca="true">IF(O6457="","",O6457-TODAY())</f>
        <v>436</v>
      </c>
      <c r="S6457" s="29" t="str">
        <f aca="false">IF(C6457="&lt;&lt; vazio &gt;&gt;","VAZIA",IF(AND(O6457&lt;&gt;"",R6457&lt;0),"VENCIDO",IF(AND(O6457&lt;&gt;"",R6457&lt;=Parametros!$B$10),"PRÓX. VENCIMENTO",IF(F6457="Q","QUALIDADE",IF(F6457="S","BLOQUEADO",IF(F6457="R","RESTRITO/DEVOLUÇÃO",IF(OR(N6457="QUAR",N6457="QRES"),"QUARENTENA",IF(OR(B6457="DESCARTE",B6457="DEVOLUÇÃO"),"DESCARTE/DEVOLUÇÃO",IF(AND(D6457="",K6457&lt;&gt;""),"SEM LOTE",IF(AND(Q6457&lt;&gt;"",Q6457&gt;=Parametros!$B$11),"PARADO/SEM GIRO","OK"))))))))))</f>
        <v>PARADO/SEM GIRO</v>
      </c>
      <c r="T6457" s="29" t="n">
        <f aca="false">IF(AND($S6457="PARADO/SEM GIRO",$K6457="KG",OR(Painel!$B$5="(Todos)",A6457=Painel!$B$5)*OR(Painel!$E$5="(Todos)",P6457=Painel!$E$5)),$J6457+ROW()/10000000,"")</f>
        <v>800.0006457</v>
      </c>
      <c r="U6457" s="29" t="str">
        <f aca="false">IF(AND($S6457="VENCIDO",$K6457="KG",OR(Painel!$B$5="(Todos)",A6457=Painel!$B$5)*OR(Painel!$E$5="(Todos)",P6457=Painel!$E$5)),$J6457+ROW()/10000000,"")</f>
        <v/>
      </c>
    </row>
    <row r="6458" customFormat="false" ht="15" hidden="false" customHeight="false" outlineLevel="0" collapsed="false">
      <c r="A6458" s="29" t="s">
        <v>52</v>
      </c>
      <c r="B6458" s="29" t="s">
        <v>12129</v>
      </c>
      <c r="C6458" s="29" t="s">
        <v>115</v>
      </c>
      <c r="D6458" s="29"/>
      <c r="E6458" s="29" t="n">
        <v>0</v>
      </c>
      <c r="F6458" s="29"/>
      <c r="G6458" s="29"/>
      <c r="H6458" s="30" t="n">
        <v>0</v>
      </c>
      <c r="I6458" s="29"/>
      <c r="J6458" s="30" t="n">
        <v>0</v>
      </c>
      <c r="K6458" s="29"/>
      <c r="L6458" s="29" t="s">
        <v>116</v>
      </c>
      <c r="M6458" s="29"/>
      <c r="N6458" s="29"/>
      <c r="O6458" s="29"/>
      <c r="P6458" s="29"/>
      <c r="Q6458" s="29" t="n">
        <f aca="false">IFERROR(VALUE(L6458),"")</f>
        <v>0</v>
      </c>
      <c r="R6458" s="29" t="str">
        <f aca="true">IF(O6458="","",O6458-TODAY())</f>
        <v/>
      </c>
      <c r="S6458" s="29" t="str">
        <f aca="false">IF(C6458="&lt;&lt; vazio &gt;&gt;","VAZIA",IF(AND(O6458&lt;&gt;"",R6458&lt;0),"VENCIDO",IF(AND(O6458&lt;&gt;"",R6458&lt;=Parametros!$B$10),"PRÓX. VENCIMENTO",IF(F6458="Q","QUALIDADE",IF(F6458="S","BLOQUEADO",IF(F6458="R","RESTRITO/DEVOLUÇÃO",IF(OR(N6458="QUAR",N6458="QRES"),"QUARENTENA",IF(OR(B6458="DESCARTE",B6458="DEVOLUÇÃO"),"DESCARTE/DEVOLUÇÃO",IF(AND(D6458="",K6458&lt;&gt;""),"SEM LOTE",IF(AND(Q6458&lt;&gt;"",Q6458&gt;=Parametros!$B$11),"PARADO/SEM GIRO","OK"))))))))))</f>
        <v>VAZIA</v>
      </c>
      <c r="T6458" s="29" t="str">
        <f aca="false">IF(AND($S6458="PARADO/SEM GIRO",$K6458="KG",OR(Painel!$B$5="(Todos)",A6458=Painel!$B$5)*OR(Painel!$E$5="(Todos)",P6458=Painel!$E$5)),$J6458+ROW()/10000000,"")</f>
        <v/>
      </c>
      <c r="U6458" s="29" t="str">
        <f aca="false">IF(AND($S6458="VENCIDO",$K6458="KG",OR(Painel!$B$5="(Todos)",A6458=Painel!$B$5)*OR(Painel!$E$5="(Todos)",P6458=Painel!$E$5)),$J6458+ROW()/10000000,"")</f>
        <v/>
      </c>
    </row>
    <row r="6459" customFormat="false" ht="15" hidden="false" customHeight="false" outlineLevel="0" collapsed="false">
      <c r="A6459" s="29" t="s">
        <v>52</v>
      </c>
      <c r="B6459" s="29" t="s">
        <v>12130</v>
      </c>
      <c r="C6459" s="29" t="s">
        <v>115</v>
      </c>
      <c r="D6459" s="29"/>
      <c r="E6459" s="29" t="n">
        <v>0</v>
      </c>
      <c r="F6459" s="29"/>
      <c r="G6459" s="29"/>
      <c r="H6459" s="30" t="n">
        <v>0</v>
      </c>
      <c r="I6459" s="29"/>
      <c r="J6459" s="30" t="n">
        <v>0</v>
      </c>
      <c r="K6459" s="29"/>
      <c r="L6459" s="29" t="s">
        <v>116</v>
      </c>
      <c r="M6459" s="29"/>
      <c r="N6459" s="29"/>
      <c r="O6459" s="29"/>
      <c r="P6459" s="29"/>
      <c r="Q6459" s="29" t="n">
        <f aca="false">IFERROR(VALUE(L6459),"")</f>
        <v>0</v>
      </c>
      <c r="R6459" s="29" t="str">
        <f aca="true">IF(O6459="","",O6459-TODAY())</f>
        <v/>
      </c>
      <c r="S6459" s="29" t="str">
        <f aca="false">IF(C6459="&lt;&lt; vazio &gt;&gt;","VAZIA",IF(AND(O6459&lt;&gt;"",R6459&lt;0),"VENCIDO",IF(AND(O6459&lt;&gt;"",R6459&lt;=Parametros!$B$10),"PRÓX. VENCIMENTO",IF(F6459="Q","QUALIDADE",IF(F6459="S","BLOQUEADO",IF(F6459="R","RESTRITO/DEVOLUÇÃO",IF(OR(N6459="QUAR",N6459="QRES"),"QUARENTENA",IF(OR(B6459="DESCARTE",B6459="DEVOLUÇÃO"),"DESCARTE/DEVOLUÇÃO",IF(AND(D6459="",K6459&lt;&gt;""),"SEM LOTE",IF(AND(Q6459&lt;&gt;"",Q6459&gt;=Parametros!$B$11),"PARADO/SEM GIRO","OK"))))))))))</f>
        <v>VAZIA</v>
      </c>
      <c r="T6459" s="29" t="str">
        <f aca="false">IF(AND($S6459="PARADO/SEM GIRO",$K6459="KG",OR(Painel!$B$5="(Todos)",A6459=Painel!$B$5)*OR(Painel!$E$5="(Todos)",P6459=Painel!$E$5)),$J6459+ROW()/10000000,"")</f>
        <v/>
      </c>
      <c r="U6459" s="29" t="str">
        <f aca="false">IF(AND($S6459="VENCIDO",$K6459="KG",OR(Painel!$B$5="(Todos)",A6459=Painel!$B$5)*OR(Painel!$E$5="(Todos)",P6459=Painel!$E$5)),$J6459+ROW()/10000000,"")</f>
        <v/>
      </c>
    </row>
    <row r="6460" customFormat="false" ht="15" hidden="false" customHeight="false" outlineLevel="0" collapsed="false">
      <c r="A6460" s="29" t="s">
        <v>52</v>
      </c>
      <c r="B6460" s="29" t="s">
        <v>12131</v>
      </c>
      <c r="C6460" s="29" t="s">
        <v>115</v>
      </c>
      <c r="D6460" s="29"/>
      <c r="E6460" s="29" t="n">
        <v>0</v>
      </c>
      <c r="F6460" s="29"/>
      <c r="G6460" s="29"/>
      <c r="H6460" s="30" t="n">
        <v>0</v>
      </c>
      <c r="I6460" s="29"/>
      <c r="J6460" s="30" t="n">
        <v>0</v>
      </c>
      <c r="K6460" s="29"/>
      <c r="L6460" s="29" t="s">
        <v>116</v>
      </c>
      <c r="M6460" s="29"/>
      <c r="N6460" s="29"/>
      <c r="O6460" s="29"/>
      <c r="P6460" s="29"/>
      <c r="Q6460" s="29" t="n">
        <f aca="false">IFERROR(VALUE(L6460),"")</f>
        <v>0</v>
      </c>
      <c r="R6460" s="29" t="str">
        <f aca="true">IF(O6460="","",O6460-TODAY())</f>
        <v/>
      </c>
      <c r="S6460" s="29" t="str">
        <f aca="false">IF(C6460="&lt;&lt; vazio &gt;&gt;","VAZIA",IF(AND(O6460&lt;&gt;"",R6460&lt;0),"VENCIDO",IF(AND(O6460&lt;&gt;"",R6460&lt;=Parametros!$B$10),"PRÓX. VENCIMENTO",IF(F6460="Q","QUALIDADE",IF(F6460="S","BLOQUEADO",IF(F6460="R","RESTRITO/DEVOLUÇÃO",IF(OR(N6460="QUAR",N6460="QRES"),"QUARENTENA",IF(OR(B6460="DESCARTE",B6460="DEVOLUÇÃO"),"DESCARTE/DEVOLUÇÃO",IF(AND(D6460="",K6460&lt;&gt;""),"SEM LOTE",IF(AND(Q6460&lt;&gt;"",Q6460&gt;=Parametros!$B$11),"PARADO/SEM GIRO","OK"))))))))))</f>
        <v>VAZIA</v>
      </c>
      <c r="T6460" s="29" t="str">
        <f aca="false">IF(AND($S6460="PARADO/SEM GIRO",$K6460="KG",OR(Painel!$B$5="(Todos)",A6460=Painel!$B$5)*OR(Painel!$E$5="(Todos)",P6460=Painel!$E$5)),$J6460+ROW()/10000000,"")</f>
        <v/>
      </c>
      <c r="U6460" s="29" t="str">
        <f aca="false">IF(AND($S6460="VENCIDO",$K6460="KG",OR(Painel!$B$5="(Todos)",A6460=Painel!$B$5)*OR(Painel!$E$5="(Todos)",P6460=Painel!$E$5)),$J6460+ROW()/10000000,"")</f>
        <v/>
      </c>
    </row>
    <row r="6461" customFormat="false" ht="15" hidden="false" customHeight="false" outlineLevel="0" collapsed="false">
      <c r="A6461" s="29" t="s">
        <v>52</v>
      </c>
      <c r="B6461" s="29" t="s">
        <v>12132</v>
      </c>
      <c r="C6461" s="29" t="s">
        <v>4484</v>
      </c>
      <c r="D6461" s="29" t="s">
        <v>5873</v>
      </c>
      <c r="E6461" s="29" t="n">
        <v>1</v>
      </c>
      <c r="F6461" s="29"/>
      <c r="G6461" s="29" t="s">
        <v>12133</v>
      </c>
      <c r="H6461" s="30" t="n">
        <v>480</v>
      </c>
      <c r="I6461" s="31" t="n">
        <v>46101</v>
      </c>
      <c r="J6461" s="30" t="n">
        <v>480</v>
      </c>
      <c r="K6461" s="29" t="s">
        <v>120</v>
      </c>
      <c r="L6461" s="29" t="s">
        <v>12134</v>
      </c>
      <c r="M6461" s="29"/>
      <c r="N6461" s="29" t="s">
        <v>122</v>
      </c>
      <c r="O6461" s="31" t="n">
        <v>46544</v>
      </c>
      <c r="P6461" s="29" t="s">
        <v>123</v>
      </c>
      <c r="Q6461" s="29" t="n">
        <f aca="false">IFERROR(VALUE(L6461),"")</f>
        <v>184</v>
      </c>
      <c r="R6461" s="29" t="n">
        <f aca="true">IF(O6461="","",O6461-TODAY())</f>
        <v>259</v>
      </c>
      <c r="S6461" s="29" t="str">
        <f aca="false">IF(C6461="&lt;&lt; vazio &gt;&gt;","VAZIA",IF(AND(O6461&lt;&gt;"",R6461&lt;0),"VENCIDO",IF(AND(O6461&lt;&gt;"",R6461&lt;=Parametros!$B$10),"PRÓX. VENCIMENTO",IF(F6461="Q","QUALIDADE",IF(F6461="S","BLOQUEADO",IF(F6461="R","RESTRITO/DEVOLUÇÃO",IF(OR(N6461="QUAR",N6461="QRES"),"QUARENTENA",IF(OR(B6461="DESCARTE",B6461="DEVOLUÇÃO"),"DESCARTE/DEVOLUÇÃO",IF(AND(D6461="",K6461&lt;&gt;""),"SEM LOTE",IF(AND(Q6461&lt;&gt;"",Q6461&gt;=Parametros!$B$11),"PARADO/SEM GIRO","OK"))))))))))</f>
        <v>PARADO/SEM GIRO</v>
      </c>
      <c r="T6461" s="29" t="n">
        <f aca="false">IF(AND($S6461="PARADO/SEM GIRO",$K6461="KG",OR(Painel!$B$5="(Todos)",A6461=Painel!$B$5)*OR(Painel!$E$5="(Todos)",P6461=Painel!$E$5)),$J6461+ROW()/10000000,"")</f>
        <v>480.0006461</v>
      </c>
      <c r="U6461" s="29" t="str">
        <f aca="false">IF(AND($S6461="VENCIDO",$K6461="KG",OR(Painel!$B$5="(Todos)",A6461=Painel!$B$5)*OR(Painel!$E$5="(Todos)",P6461=Painel!$E$5)),$J6461+ROW()/10000000,"")</f>
        <v/>
      </c>
    </row>
    <row r="6462" customFormat="false" ht="15" hidden="false" customHeight="false" outlineLevel="0" collapsed="false">
      <c r="A6462" s="29" t="s">
        <v>52</v>
      </c>
      <c r="B6462" s="29" t="s">
        <v>12135</v>
      </c>
      <c r="C6462" s="29" t="s">
        <v>154</v>
      </c>
      <c r="D6462" s="29" t="s">
        <v>9831</v>
      </c>
      <c r="E6462" s="29" t="n">
        <v>1</v>
      </c>
      <c r="F6462" s="29" t="s">
        <v>137</v>
      </c>
      <c r="G6462" s="29" t="s">
        <v>12136</v>
      </c>
      <c r="H6462" s="30" t="n">
        <v>727.2</v>
      </c>
      <c r="I6462" s="31" t="n">
        <v>46240</v>
      </c>
      <c r="J6462" s="30" t="n">
        <v>727.2</v>
      </c>
      <c r="K6462" s="29" t="s">
        <v>120</v>
      </c>
      <c r="L6462" s="29" t="s">
        <v>1330</v>
      </c>
      <c r="M6462" s="29"/>
      <c r="N6462" s="29" t="s">
        <v>122</v>
      </c>
      <c r="O6462" s="31" t="n">
        <v>46333</v>
      </c>
      <c r="P6462" s="29" t="s">
        <v>123</v>
      </c>
      <c r="Q6462" s="29" t="n">
        <f aca="false">IFERROR(VALUE(L6462),"")</f>
        <v>45</v>
      </c>
      <c r="R6462" s="29" t="n">
        <f aca="true">IF(O6462="","",O6462-TODAY())</f>
        <v>48</v>
      </c>
      <c r="S6462" s="29" t="str">
        <f aca="false">IF(C6462="&lt;&lt; vazio &gt;&gt;","VAZIA",IF(AND(O6462&lt;&gt;"",R6462&lt;0),"VENCIDO",IF(AND(O6462&lt;&gt;"",R6462&lt;=Parametros!$B$10),"PRÓX. VENCIMENTO",IF(F6462="Q","QUALIDADE",IF(F6462="S","BLOQUEADO",IF(F6462="R","RESTRITO/DEVOLUÇÃO",IF(OR(N6462="QUAR",N6462="QRES"),"QUARENTENA",IF(OR(B6462="DESCARTE",B6462="DEVOLUÇÃO"),"DESCARTE/DEVOLUÇÃO",IF(AND(D6462="",K6462&lt;&gt;""),"SEM LOTE",IF(AND(Q6462&lt;&gt;"",Q6462&gt;=Parametros!$B$11),"PARADO/SEM GIRO","OK"))))))))))</f>
        <v>PRÓX. VENCIMENTO</v>
      </c>
      <c r="T6462" s="29" t="str">
        <f aca="false">IF(AND($S6462="PARADO/SEM GIRO",$K6462="KG",OR(Painel!$B$5="(Todos)",A6462=Painel!$B$5)*OR(Painel!$E$5="(Todos)",P6462=Painel!$E$5)),$J6462+ROW()/10000000,"")</f>
        <v/>
      </c>
      <c r="U6462" s="29" t="str">
        <f aca="false">IF(AND($S6462="VENCIDO",$K6462="KG",OR(Painel!$B$5="(Todos)",A6462=Painel!$B$5)*OR(Painel!$E$5="(Todos)",P6462=Painel!$E$5)),$J6462+ROW()/10000000,"")</f>
        <v/>
      </c>
    </row>
    <row r="6463" customFormat="false" ht="15" hidden="false" customHeight="false" outlineLevel="0" collapsed="false">
      <c r="A6463" s="29" t="s">
        <v>52</v>
      </c>
      <c r="B6463" s="29" t="s">
        <v>12137</v>
      </c>
      <c r="C6463" s="29" t="s">
        <v>313</v>
      </c>
      <c r="D6463" s="29" t="s">
        <v>457</v>
      </c>
      <c r="E6463" s="29" t="n">
        <v>1</v>
      </c>
      <c r="F6463" s="29"/>
      <c r="G6463" s="29" t="s">
        <v>12138</v>
      </c>
      <c r="H6463" s="30" t="n">
        <v>999.9</v>
      </c>
      <c r="I6463" s="31" t="n">
        <v>46217</v>
      </c>
      <c r="J6463" s="30" t="n">
        <v>999.9</v>
      </c>
      <c r="K6463" s="29" t="s">
        <v>120</v>
      </c>
      <c r="L6463" s="29" t="s">
        <v>2586</v>
      </c>
      <c r="M6463" s="29"/>
      <c r="N6463" s="29" t="s">
        <v>122</v>
      </c>
      <c r="O6463" s="31" t="n">
        <v>46761</v>
      </c>
      <c r="P6463" s="29" t="s">
        <v>123</v>
      </c>
      <c r="Q6463" s="29" t="n">
        <f aca="false">IFERROR(VALUE(L6463),"")</f>
        <v>68</v>
      </c>
      <c r="R6463" s="29" t="n">
        <f aca="true">IF(O6463="","",O6463-TODAY())</f>
        <v>476</v>
      </c>
      <c r="S6463" s="29" t="str">
        <f aca="false">IF(C6463="&lt;&lt; vazio &gt;&gt;","VAZIA",IF(AND(O6463&lt;&gt;"",R6463&lt;0),"VENCIDO",IF(AND(O6463&lt;&gt;"",R6463&lt;=Parametros!$B$10),"PRÓX. VENCIMENTO",IF(F6463="Q","QUALIDADE",IF(F6463="S","BLOQUEADO",IF(F6463="R","RESTRITO/DEVOLUÇÃO",IF(OR(N6463="QUAR",N6463="QRES"),"QUARENTENA",IF(OR(B6463="DESCARTE",B6463="DEVOLUÇÃO"),"DESCARTE/DEVOLUÇÃO",IF(AND(D6463="",K6463&lt;&gt;""),"SEM LOTE",IF(AND(Q6463&lt;&gt;"",Q6463&gt;=Parametros!$B$11),"PARADO/SEM GIRO","OK"))))))))))</f>
        <v>OK</v>
      </c>
      <c r="T6463" s="29" t="str">
        <f aca="false">IF(AND($S6463="PARADO/SEM GIRO",$K6463="KG",OR(Painel!$B$5="(Todos)",A6463=Painel!$B$5)*OR(Painel!$E$5="(Todos)",P6463=Painel!$E$5)),$J6463+ROW()/10000000,"")</f>
        <v/>
      </c>
      <c r="U6463" s="29" t="str">
        <f aca="false">IF(AND($S6463="VENCIDO",$K6463="KG",OR(Painel!$B$5="(Todos)",A6463=Painel!$B$5)*OR(Painel!$E$5="(Todos)",P6463=Painel!$E$5)),$J6463+ROW()/10000000,"")</f>
        <v/>
      </c>
    </row>
    <row r="6464" customFormat="false" ht="15" hidden="false" customHeight="false" outlineLevel="0" collapsed="false">
      <c r="A6464" s="29" t="s">
        <v>52</v>
      </c>
      <c r="B6464" s="29" t="s">
        <v>12139</v>
      </c>
      <c r="C6464" s="29" t="s">
        <v>322</v>
      </c>
      <c r="D6464" s="29" t="s">
        <v>688</v>
      </c>
      <c r="E6464" s="29" t="n">
        <v>1</v>
      </c>
      <c r="F6464" s="29"/>
      <c r="G6464" s="29" t="s">
        <v>12140</v>
      </c>
      <c r="H6464" s="30" t="n">
        <v>999.9</v>
      </c>
      <c r="I6464" s="31" t="n">
        <v>46280</v>
      </c>
      <c r="J6464" s="30" t="n">
        <v>999.9</v>
      </c>
      <c r="K6464" s="29" t="s">
        <v>120</v>
      </c>
      <c r="L6464" s="29" t="s">
        <v>144</v>
      </c>
      <c r="M6464" s="29"/>
      <c r="N6464" s="29" t="s">
        <v>122</v>
      </c>
      <c r="O6464" s="31" t="n">
        <v>46637</v>
      </c>
      <c r="P6464" s="29" t="s">
        <v>123</v>
      </c>
      <c r="Q6464" s="29" t="n">
        <f aca="false">IFERROR(VALUE(L6464),"")</f>
        <v>5</v>
      </c>
      <c r="R6464" s="29" t="n">
        <f aca="true">IF(O6464="","",O6464-TODAY())</f>
        <v>352</v>
      </c>
      <c r="S6464" s="29" t="str">
        <f aca="false">IF(C6464="&lt;&lt; vazio &gt;&gt;","VAZIA",IF(AND(O6464&lt;&gt;"",R6464&lt;0),"VENCIDO",IF(AND(O6464&lt;&gt;"",R6464&lt;=Parametros!$B$10),"PRÓX. VENCIMENTO",IF(F6464="Q","QUALIDADE",IF(F6464="S","BLOQUEADO",IF(F6464="R","RESTRITO/DEVOLUÇÃO",IF(OR(N6464="QUAR",N6464="QRES"),"QUARENTENA",IF(OR(B6464="DESCARTE",B6464="DEVOLUÇÃO"),"DESCARTE/DEVOLUÇÃO",IF(AND(D6464="",K6464&lt;&gt;""),"SEM LOTE",IF(AND(Q6464&lt;&gt;"",Q6464&gt;=Parametros!$B$11),"PARADO/SEM GIRO","OK"))))))))))</f>
        <v>OK</v>
      </c>
      <c r="T6464" s="29" t="str">
        <f aca="false">IF(AND($S6464="PARADO/SEM GIRO",$K6464="KG",OR(Painel!$B$5="(Todos)",A6464=Painel!$B$5)*OR(Painel!$E$5="(Todos)",P6464=Painel!$E$5)),$J6464+ROW()/10000000,"")</f>
        <v/>
      </c>
      <c r="U6464" s="29" t="str">
        <f aca="false">IF(AND($S6464="VENCIDO",$K6464="KG",OR(Painel!$B$5="(Todos)",A6464=Painel!$B$5)*OR(Painel!$E$5="(Todos)",P6464=Painel!$E$5)),$J6464+ROW()/10000000,"")</f>
        <v/>
      </c>
    </row>
    <row r="6465" customFormat="false" ht="15" hidden="false" customHeight="false" outlineLevel="0" collapsed="false">
      <c r="A6465" s="29" t="s">
        <v>52</v>
      </c>
      <c r="B6465" s="29" t="s">
        <v>12141</v>
      </c>
      <c r="C6465" s="29" t="s">
        <v>322</v>
      </c>
      <c r="D6465" s="29" t="s">
        <v>688</v>
      </c>
      <c r="E6465" s="29" t="n">
        <v>1</v>
      </c>
      <c r="F6465" s="29"/>
      <c r="G6465" s="29" t="s">
        <v>12142</v>
      </c>
      <c r="H6465" s="30" t="n">
        <v>999.9</v>
      </c>
      <c r="I6465" s="31" t="n">
        <v>46280</v>
      </c>
      <c r="J6465" s="30" t="n">
        <v>999.9</v>
      </c>
      <c r="K6465" s="29" t="s">
        <v>120</v>
      </c>
      <c r="L6465" s="29" t="s">
        <v>144</v>
      </c>
      <c r="M6465" s="29"/>
      <c r="N6465" s="29" t="s">
        <v>122</v>
      </c>
      <c r="O6465" s="31" t="n">
        <v>46637</v>
      </c>
      <c r="P6465" s="29" t="s">
        <v>123</v>
      </c>
      <c r="Q6465" s="29" t="n">
        <f aca="false">IFERROR(VALUE(L6465),"")</f>
        <v>5</v>
      </c>
      <c r="R6465" s="29" t="n">
        <f aca="true">IF(O6465="","",O6465-TODAY())</f>
        <v>352</v>
      </c>
      <c r="S6465" s="29" t="str">
        <f aca="false">IF(C6465="&lt;&lt; vazio &gt;&gt;","VAZIA",IF(AND(O6465&lt;&gt;"",R6465&lt;0),"VENCIDO",IF(AND(O6465&lt;&gt;"",R6465&lt;=Parametros!$B$10),"PRÓX. VENCIMENTO",IF(F6465="Q","QUALIDADE",IF(F6465="S","BLOQUEADO",IF(F6465="R","RESTRITO/DEVOLUÇÃO",IF(OR(N6465="QUAR",N6465="QRES"),"QUARENTENA",IF(OR(B6465="DESCARTE",B6465="DEVOLUÇÃO"),"DESCARTE/DEVOLUÇÃO",IF(AND(D6465="",K6465&lt;&gt;""),"SEM LOTE",IF(AND(Q6465&lt;&gt;"",Q6465&gt;=Parametros!$B$11),"PARADO/SEM GIRO","OK"))))))))))</f>
        <v>OK</v>
      </c>
      <c r="T6465" s="29" t="str">
        <f aca="false">IF(AND($S6465="PARADO/SEM GIRO",$K6465="KG",OR(Painel!$B$5="(Todos)",A6465=Painel!$B$5)*OR(Painel!$E$5="(Todos)",P6465=Painel!$E$5)),$J6465+ROW()/10000000,"")</f>
        <v/>
      </c>
      <c r="U6465" s="29" t="str">
        <f aca="false">IF(AND($S6465="VENCIDO",$K6465="KG",OR(Painel!$B$5="(Todos)",A6465=Painel!$B$5)*OR(Painel!$E$5="(Todos)",P6465=Painel!$E$5)),$J6465+ROW()/10000000,"")</f>
        <v/>
      </c>
    </row>
    <row r="6466" customFormat="false" ht="15" hidden="false" customHeight="false" outlineLevel="0" collapsed="false">
      <c r="A6466" s="29" t="s">
        <v>52</v>
      </c>
      <c r="B6466" s="29" t="s">
        <v>12143</v>
      </c>
      <c r="C6466" s="29" t="s">
        <v>418</v>
      </c>
      <c r="D6466" s="29" t="s">
        <v>419</v>
      </c>
      <c r="E6466" s="29" t="n">
        <v>1</v>
      </c>
      <c r="F6466" s="29"/>
      <c r="G6466" s="29" t="s">
        <v>12144</v>
      </c>
      <c r="H6466" s="30" t="n">
        <v>590.4</v>
      </c>
      <c r="I6466" s="31" t="n">
        <v>46282</v>
      </c>
      <c r="J6466" s="30" t="n">
        <v>590.4</v>
      </c>
      <c r="K6466" s="29" t="s">
        <v>120</v>
      </c>
      <c r="L6466" s="29" t="s">
        <v>400</v>
      </c>
      <c r="M6466" s="29"/>
      <c r="N6466" s="29" t="s">
        <v>122</v>
      </c>
      <c r="O6466" s="31" t="n">
        <v>46566</v>
      </c>
      <c r="P6466" s="29" t="s">
        <v>123</v>
      </c>
      <c r="Q6466" s="29" t="n">
        <f aca="false">IFERROR(VALUE(L6466),"")</f>
        <v>3</v>
      </c>
      <c r="R6466" s="29" t="n">
        <f aca="true">IF(O6466="","",O6466-TODAY())</f>
        <v>281</v>
      </c>
      <c r="S6466" s="29" t="str">
        <f aca="false">IF(C6466="&lt;&lt; vazio &gt;&gt;","VAZIA",IF(AND(O6466&lt;&gt;"",R6466&lt;0),"VENCIDO",IF(AND(O6466&lt;&gt;"",R6466&lt;=Parametros!$B$10),"PRÓX. VENCIMENTO",IF(F6466="Q","QUALIDADE",IF(F6466="S","BLOQUEADO",IF(F6466="R","RESTRITO/DEVOLUÇÃO",IF(OR(N6466="QUAR",N6466="QRES"),"QUARENTENA",IF(OR(B6466="DESCARTE",B6466="DEVOLUÇÃO"),"DESCARTE/DEVOLUÇÃO",IF(AND(D6466="",K6466&lt;&gt;""),"SEM LOTE",IF(AND(Q6466&lt;&gt;"",Q6466&gt;=Parametros!$B$11),"PARADO/SEM GIRO","OK"))))))))))</f>
        <v>OK</v>
      </c>
      <c r="T6466" s="29" t="str">
        <f aca="false">IF(AND($S6466="PARADO/SEM GIRO",$K6466="KG",OR(Painel!$B$5="(Todos)",A6466=Painel!$B$5)*OR(Painel!$E$5="(Todos)",P6466=Painel!$E$5)),$J6466+ROW()/10000000,"")</f>
        <v/>
      </c>
      <c r="U6466" s="29" t="str">
        <f aca="false">IF(AND($S6466="VENCIDO",$K6466="KG",OR(Painel!$B$5="(Todos)",A6466=Painel!$B$5)*OR(Painel!$E$5="(Todos)",P6466=Painel!$E$5)),$J6466+ROW()/10000000,"")</f>
        <v/>
      </c>
    </row>
    <row r="6467" customFormat="false" ht="15" hidden="false" customHeight="false" outlineLevel="0" collapsed="false">
      <c r="A6467" s="29" t="s">
        <v>52</v>
      </c>
      <c r="B6467" s="29" t="s">
        <v>12145</v>
      </c>
      <c r="C6467" s="29" t="s">
        <v>325</v>
      </c>
      <c r="D6467" s="29" t="s">
        <v>495</v>
      </c>
      <c r="E6467" s="29" t="n">
        <v>1</v>
      </c>
      <c r="F6467" s="29"/>
      <c r="G6467" s="29" t="s">
        <v>12146</v>
      </c>
      <c r="H6467" s="30" t="n">
        <v>1102.5</v>
      </c>
      <c r="I6467" s="31" t="n">
        <v>46189</v>
      </c>
      <c r="J6467" s="30" t="n">
        <v>1102.5</v>
      </c>
      <c r="K6467" s="29" t="s">
        <v>120</v>
      </c>
      <c r="L6467" s="29" t="s">
        <v>749</v>
      </c>
      <c r="M6467" s="29"/>
      <c r="N6467" s="29" t="s">
        <v>122</v>
      </c>
      <c r="O6467" s="31" t="n">
        <v>46542</v>
      </c>
      <c r="P6467" s="29" t="s">
        <v>123</v>
      </c>
      <c r="Q6467" s="29" t="n">
        <f aca="false">IFERROR(VALUE(L6467),"")</f>
        <v>96</v>
      </c>
      <c r="R6467" s="29" t="n">
        <f aca="true">IF(O6467="","",O6467-TODAY())</f>
        <v>257</v>
      </c>
      <c r="S6467" s="29" t="str">
        <f aca="false">IF(C6467="&lt;&lt; vazio &gt;&gt;","VAZIA",IF(AND(O6467&lt;&gt;"",R6467&lt;0),"VENCIDO",IF(AND(O6467&lt;&gt;"",R6467&lt;=Parametros!$B$10),"PRÓX. VENCIMENTO",IF(F6467="Q","QUALIDADE",IF(F6467="S","BLOQUEADO",IF(F6467="R","RESTRITO/DEVOLUÇÃO",IF(OR(N6467="QUAR",N6467="QRES"),"QUARENTENA",IF(OR(B6467="DESCARTE",B6467="DEVOLUÇÃO"),"DESCARTE/DEVOLUÇÃO",IF(AND(D6467="",K6467&lt;&gt;""),"SEM LOTE",IF(AND(Q6467&lt;&gt;"",Q6467&gt;=Parametros!$B$11),"PARADO/SEM GIRO","OK"))))))))))</f>
        <v>PARADO/SEM GIRO</v>
      </c>
      <c r="T6467" s="29" t="n">
        <f aca="false">IF(AND($S6467="PARADO/SEM GIRO",$K6467="KG",OR(Painel!$B$5="(Todos)",A6467=Painel!$B$5)*OR(Painel!$E$5="(Todos)",P6467=Painel!$E$5)),$J6467+ROW()/10000000,"")</f>
        <v>1102.5006467</v>
      </c>
      <c r="U6467" s="29" t="str">
        <f aca="false">IF(AND($S6467="VENCIDO",$K6467="KG",OR(Painel!$B$5="(Todos)",A6467=Painel!$B$5)*OR(Painel!$E$5="(Todos)",P6467=Painel!$E$5)),$J6467+ROW()/10000000,"")</f>
        <v/>
      </c>
    </row>
    <row r="6468" customFormat="false" ht="15" hidden="false" customHeight="false" outlineLevel="0" collapsed="false">
      <c r="A6468" s="29" t="s">
        <v>52</v>
      </c>
      <c r="B6468" s="29" t="s">
        <v>12147</v>
      </c>
      <c r="C6468" s="29" t="s">
        <v>115</v>
      </c>
      <c r="D6468" s="29"/>
      <c r="E6468" s="29" t="n">
        <v>0</v>
      </c>
      <c r="F6468" s="29"/>
      <c r="G6468" s="29"/>
      <c r="H6468" s="30" t="n">
        <v>0</v>
      </c>
      <c r="I6468" s="29"/>
      <c r="J6468" s="30" t="n">
        <v>0</v>
      </c>
      <c r="K6468" s="29"/>
      <c r="L6468" s="29" t="s">
        <v>116</v>
      </c>
      <c r="M6468" s="29"/>
      <c r="N6468" s="29"/>
      <c r="O6468" s="29"/>
      <c r="P6468" s="29"/>
      <c r="Q6468" s="29" t="n">
        <f aca="false">IFERROR(VALUE(L6468),"")</f>
        <v>0</v>
      </c>
      <c r="R6468" s="29" t="str">
        <f aca="true">IF(O6468="","",O6468-TODAY())</f>
        <v/>
      </c>
      <c r="S6468" s="29" t="str">
        <f aca="false">IF(C6468="&lt;&lt; vazio &gt;&gt;","VAZIA",IF(AND(O6468&lt;&gt;"",R6468&lt;0),"VENCIDO",IF(AND(O6468&lt;&gt;"",R6468&lt;=Parametros!$B$10),"PRÓX. VENCIMENTO",IF(F6468="Q","QUALIDADE",IF(F6468="S","BLOQUEADO",IF(F6468="R","RESTRITO/DEVOLUÇÃO",IF(OR(N6468="QUAR",N6468="QRES"),"QUARENTENA",IF(OR(B6468="DESCARTE",B6468="DEVOLUÇÃO"),"DESCARTE/DEVOLUÇÃO",IF(AND(D6468="",K6468&lt;&gt;""),"SEM LOTE",IF(AND(Q6468&lt;&gt;"",Q6468&gt;=Parametros!$B$11),"PARADO/SEM GIRO","OK"))))))))))</f>
        <v>VAZIA</v>
      </c>
      <c r="T6468" s="29" t="str">
        <f aca="false">IF(AND($S6468="PARADO/SEM GIRO",$K6468="KG",OR(Painel!$B$5="(Todos)",A6468=Painel!$B$5)*OR(Painel!$E$5="(Todos)",P6468=Painel!$E$5)),$J6468+ROW()/10000000,"")</f>
        <v/>
      </c>
      <c r="U6468" s="29" t="str">
        <f aca="false">IF(AND($S6468="VENCIDO",$K6468="KG",OR(Painel!$B$5="(Todos)",A6468=Painel!$B$5)*OR(Painel!$E$5="(Todos)",P6468=Painel!$E$5)),$J6468+ROW()/10000000,"")</f>
        <v/>
      </c>
    </row>
    <row r="6469" customFormat="false" ht="15" hidden="false" customHeight="false" outlineLevel="0" collapsed="false">
      <c r="A6469" s="29" t="s">
        <v>52</v>
      </c>
      <c r="B6469" s="29" t="s">
        <v>12148</v>
      </c>
      <c r="C6469" s="29" t="s">
        <v>115</v>
      </c>
      <c r="D6469" s="29"/>
      <c r="E6469" s="29" t="n">
        <v>0</v>
      </c>
      <c r="F6469" s="29"/>
      <c r="G6469" s="29"/>
      <c r="H6469" s="30" t="n">
        <v>0</v>
      </c>
      <c r="I6469" s="29"/>
      <c r="J6469" s="30" t="n">
        <v>0</v>
      </c>
      <c r="K6469" s="29"/>
      <c r="L6469" s="29" t="s">
        <v>116</v>
      </c>
      <c r="M6469" s="29"/>
      <c r="N6469" s="29"/>
      <c r="O6469" s="29"/>
      <c r="P6469" s="29"/>
      <c r="Q6469" s="29" t="n">
        <f aca="false">IFERROR(VALUE(L6469),"")</f>
        <v>0</v>
      </c>
      <c r="R6469" s="29" t="str">
        <f aca="true">IF(O6469="","",O6469-TODAY())</f>
        <v/>
      </c>
      <c r="S6469" s="29" t="str">
        <f aca="false">IF(C6469="&lt;&lt; vazio &gt;&gt;","VAZIA",IF(AND(O6469&lt;&gt;"",R6469&lt;0),"VENCIDO",IF(AND(O6469&lt;&gt;"",R6469&lt;=Parametros!$B$10),"PRÓX. VENCIMENTO",IF(F6469="Q","QUALIDADE",IF(F6469="S","BLOQUEADO",IF(F6469="R","RESTRITO/DEVOLUÇÃO",IF(OR(N6469="QUAR",N6469="QRES"),"QUARENTENA",IF(OR(B6469="DESCARTE",B6469="DEVOLUÇÃO"),"DESCARTE/DEVOLUÇÃO",IF(AND(D6469="",K6469&lt;&gt;""),"SEM LOTE",IF(AND(Q6469&lt;&gt;"",Q6469&gt;=Parametros!$B$11),"PARADO/SEM GIRO","OK"))))))))))</f>
        <v>VAZIA</v>
      </c>
      <c r="T6469" s="29" t="str">
        <f aca="false">IF(AND($S6469="PARADO/SEM GIRO",$K6469="KG",OR(Painel!$B$5="(Todos)",A6469=Painel!$B$5)*OR(Painel!$E$5="(Todos)",P6469=Painel!$E$5)),$J6469+ROW()/10000000,"")</f>
        <v/>
      </c>
      <c r="U6469" s="29" t="str">
        <f aca="false">IF(AND($S6469="VENCIDO",$K6469="KG",OR(Painel!$B$5="(Todos)",A6469=Painel!$B$5)*OR(Painel!$E$5="(Todos)",P6469=Painel!$E$5)),$J6469+ROW()/10000000,"")</f>
        <v/>
      </c>
    </row>
    <row r="6470" customFormat="false" ht="15" hidden="false" customHeight="false" outlineLevel="0" collapsed="false">
      <c r="A6470" s="29" t="s">
        <v>52</v>
      </c>
      <c r="B6470" s="29" t="s">
        <v>12149</v>
      </c>
      <c r="C6470" s="29" t="s">
        <v>115</v>
      </c>
      <c r="D6470" s="29"/>
      <c r="E6470" s="29" t="n">
        <v>0</v>
      </c>
      <c r="F6470" s="29"/>
      <c r="G6470" s="29"/>
      <c r="H6470" s="30" t="n">
        <v>0</v>
      </c>
      <c r="I6470" s="29"/>
      <c r="J6470" s="30" t="n">
        <v>0</v>
      </c>
      <c r="K6470" s="29"/>
      <c r="L6470" s="29" t="s">
        <v>116</v>
      </c>
      <c r="M6470" s="29"/>
      <c r="N6470" s="29"/>
      <c r="O6470" s="29"/>
      <c r="P6470" s="29"/>
      <c r="Q6470" s="29" t="n">
        <f aca="false">IFERROR(VALUE(L6470),"")</f>
        <v>0</v>
      </c>
      <c r="R6470" s="29" t="str">
        <f aca="true">IF(O6470="","",O6470-TODAY())</f>
        <v/>
      </c>
      <c r="S6470" s="29" t="str">
        <f aca="false">IF(C6470="&lt;&lt; vazio &gt;&gt;","VAZIA",IF(AND(O6470&lt;&gt;"",R6470&lt;0),"VENCIDO",IF(AND(O6470&lt;&gt;"",R6470&lt;=Parametros!$B$10),"PRÓX. VENCIMENTO",IF(F6470="Q","QUALIDADE",IF(F6470="S","BLOQUEADO",IF(F6470="R","RESTRITO/DEVOLUÇÃO",IF(OR(N6470="QUAR",N6470="QRES"),"QUARENTENA",IF(OR(B6470="DESCARTE",B6470="DEVOLUÇÃO"),"DESCARTE/DEVOLUÇÃO",IF(AND(D6470="",K6470&lt;&gt;""),"SEM LOTE",IF(AND(Q6470&lt;&gt;"",Q6470&gt;=Parametros!$B$11),"PARADO/SEM GIRO","OK"))))))))))</f>
        <v>VAZIA</v>
      </c>
      <c r="T6470" s="29" t="str">
        <f aca="false">IF(AND($S6470="PARADO/SEM GIRO",$K6470="KG",OR(Painel!$B$5="(Todos)",A6470=Painel!$B$5)*OR(Painel!$E$5="(Todos)",P6470=Painel!$E$5)),$J6470+ROW()/10000000,"")</f>
        <v/>
      </c>
      <c r="U6470" s="29" t="str">
        <f aca="false">IF(AND($S6470="VENCIDO",$K6470="KG",OR(Painel!$B$5="(Todos)",A6470=Painel!$B$5)*OR(Painel!$E$5="(Todos)",P6470=Painel!$E$5)),$J6470+ROW()/10000000,"")</f>
        <v/>
      </c>
    </row>
    <row r="6471" customFormat="false" ht="15" hidden="false" customHeight="false" outlineLevel="0" collapsed="false">
      <c r="A6471" s="29" t="s">
        <v>52</v>
      </c>
      <c r="B6471" s="29" t="s">
        <v>12150</v>
      </c>
      <c r="C6471" s="29" t="s">
        <v>10297</v>
      </c>
      <c r="D6471" s="29" t="s">
        <v>10298</v>
      </c>
      <c r="E6471" s="29" t="n">
        <v>1</v>
      </c>
      <c r="F6471" s="29"/>
      <c r="G6471" s="29" t="s">
        <v>12151</v>
      </c>
      <c r="H6471" s="30" t="n">
        <v>800</v>
      </c>
      <c r="I6471" s="31" t="n">
        <v>46183</v>
      </c>
      <c r="J6471" s="30" t="n">
        <v>800</v>
      </c>
      <c r="K6471" s="29" t="s">
        <v>120</v>
      </c>
      <c r="L6471" s="29" t="s">
        <v>1096</v>
      </c>
      <c r="M6471" s="29"/>
      <c r="N6471" s="29" t="s">
        <v>122</v>
      </c>
      <c r="O6471" s="31" t="n">
        <v>46905</v>
      </c>
      <c r="P6471" s="29" t="s">
        <v>123</v>
      </c>
      <c r="Q6471" s="29" t="n">
        <f aca="false">IFERROR(VALUE(L6471),"")</f>
        <v>102</v>
      </c>
      <c r="R6471" s="29" t="n">
        <f aca="true">IF(O6471="","",O6471-TODAY())</f>
        <v>620</v>
      </c>
      <c r="S6471" s="29" t="str">
        <f aca="false">IF(C6471="&lt;&lt; vazio &gt;&gt;","VAZIA",IF(AND(O6471&lt;&gt;"",R6471&lt;0),"VENCIDO",IF(AND(O6471&lt;&gt;"",R6471&lt;=Parametros!$B$10),"PRÓX. VENCIMENTO",IF(F6471="Q","QUALIDADE",IF(F6471="S","BLOQUEADO",IF(F6471="R","RESTRITO/DEVOLUÇÃO",IF(OR(N6471="QUAR",N6471="QRES"),"QUARENTENA",IF(OR(B6471="DESCARTE",B6471="DEVOLUÇÃO"),"DESCARTE/DEVOLUÇÃO",IF(AND(D6471="",K6471&lt;&gt;""),"SEM LOTE",IF(AND(Q6471&lt;&gt;"",Q6471&gt;=Parametros!$B$11),"PARADO/SEM GIRO","OK"))))))))))</f>
        <v>PARADO/SEM GIRO</v>
      </c>
      <c r="T6471" s="29" t="n">
        <f aca="false">IF(AND($S6471="PARADO/SEM GIRO",$K6471="KG",OR(Painel!$B$5="(Todos)",A6471=Painel!$B$5)*OR(Painel!$E$5="(Todos)",P6471=Painel!$E$5)),$J6471+ROW()/10000000,"")</f>
        <v>800.0006471</v>
      </c>
      <c r="U6471" s="29" t="str">
        <f aca="false">IF(AND($S6471="VENCIDO",$K6471="KG",OR(Painel!$B$5="(Todos)",A6471=Painel!$B$5)*OR(Painel!$E$5="(Todos)",P6471=Painel!$E$5)),$J6471+ROW()/10000000,"")</f>
        <v/>
      </c>
    </row>
    <row r="6472" customFormat="false" ht="15" hidden="false" customHeight="false" outlineLevel="0" collapsed="false">
      <c r="A6472" s="29" t="s">
        <v>52</v>
      </c>
      <c r="B6472" s="29" t="s">
        <v>12152</v>
      </c>
      <c r="C6472" s="29" t="s">
        <v>486</v>
      </c>
      <c r="D6472" s="29" t="s">
        <v>5732</v>
      </c>
      <c r="E6472" s="29" t="n">
        <v>1</v>
      </c>
      <c r="F6472" s="29"/>
      <c r="G6472" s="29" t="s">
        <v>12153</v>
      </c>
      <c r="H6472" s="30" t="n">
        <v>73.5</v>
      </c>
      <c r="I6472" s="31" t="n">
        <v>46283</v>
      </c>
      <c r="J6472" s="30" t="n">
        <v>73.5</v>
      </c>
      <c r="K6472" s="29" t="s">
        <v>120</v>
      </c>
      <c r="L6472" s="29" t="s">
        <v>2045</v>
      </c>
      <c r="M6472" s="29"/>
      <c r="N6472" s="29" t="s">
        <v>122</v>
      </c>
      <c r="O6472" s="31" t="n">
        <v>46600</v>
      </c>
      <c r="P6472" s="29" t="s">
        <v>123</v>
      </c>
      <c r="Q6472" s="29" t="n">
        <f aca="false">IFERROR(VALUE(L6472),"")</f>
        <v>33</v>
      </c>
      <c r="R6472" s="29" t="n">
        <f aca="true">IF(O6472="","",O6472-TODAY())</f>
        <v>315</v>
      </c>
      <c r="S6472" s="29" t="str">
        <f aca="false">IF(C6472="&lt;&lt; vazio &gt;&gt;","VAZIA",IF(AND(O6472&lt;&gt;"",R6472&lt;0),"VENCIDO",IF(AND(O6472&lt;&gt;"",R6472&lt;=Parametros!$B$10),"PRÓX. VENCIMENTO",IF(F6472="Q","QUALIDADE",IF(F6472="S","BLOQUEADO",IF(F6472="R","RESTRITO/DEVOLUÇÃO",IF(OR(N6472="QUAR",N6472="QRES"),"QUARENTENA",IF(OR(B6472="DESCARTE",B6472="DEVOLUÇÃO"),"DESCARTE/DEVOLUÇÃO",IF(AND(D6472="",K6472&lt;&gt;""),"SEM LOTE",IF(AND(Q6472&lt;&gt;"",Q6472&gt;=Parametros!$B$11),"PARADO/SEM GIRO","OK"))))))))))</f>
        <v>OK</v>
      </c>
      <c r="T6472" s="29" t="str">
        <f aca="false">IF(AND($S6472="PARADO/SEM GIRO",$K6472="KG",OR(Painel!$B$5="(Todos)",A6472=Painel!$B$5)*OR(Painel!$E$5="(Todos)",P6472=Painel!$E$5)),$J6472+ROW()/10000000,"")</f>
        <v/>
      </c>
      <c r="U6472" s="29" t="str">
        <f aca="false">IF(AND($S6472="VENCIDO",$K6472="KG",OR(Painel!$B$5="(Todos)",A6472=Painel!$B$5)*OR(Painel!$E$5="(Todos)",P6472=Painel!$E$5)),$J6472+ROW()/10000000,"")</f>
        <v/>
      </c>
    </row>
    <row r="6473" customFormat="false" ht="15" hidden="false" customHeight="false" outlineLevel="0" collapsed="false">
      <c r="A6473" s="29" t="s">
        <v>52</v>
      </c>
      <c r="B6473" s="29" t="s">
        <v>12154</v>
      </c>
      <c r="C6473" s="29" t="s">
        <v>473</v>
      </c>
      <c r="D6473" s="29" t="s">
        <v>9263</v>
      </c>
      <c r="E6473" s="29" t="n">
        <v>1</v>
      </c>
      <c r="F6473" s="29"/>
      <c r="G6473" s="29" t="s">
        <v>12155</v>
      </c>
      <c r="H6473" s="30" t="n">
        <v>315</v>
      </c>
      <c r="I6473" s="31" t="n">
        <v>45986</v>
      </c>
      <c r="J6473" s="30" t="n">
        <v>315</v>
      </c>
      <c r="K6473" s="29" t="s">
        <v>120</v>
      </c>
      <c r="L6473" s="29" t="s">
        <v>9151</v>
      </c>
      <c r="M6473" s="29"/>
      <c r="N6473" s="29" t="s">
        <v>122</v>
      </c>
      <c r="O6473" s="31" t="n">
        <v>46289</v>
      </c>
      <c r="P6473" s="29" t="s">
        <v>123</v>
      </c>
      <c r="Q6473" s="29" t="n">
        <f aca="false">IFERROR(VALUE(L6473),"")</f>
        <v>299</v>
      </c>
      <c r="R6473" s="29" t="n">
        <f aca="true">IF(O6473="","",O6473-TODAY())</f>
        <v>4</v>
      </c>
      <c r="S6473" s="29" t="str">
        <f aca="false">IF(C6473="&lt;&lt; vazio &gt;&gt;","VAZIA",IF(AND(O6473&lt;&gt;"",R6473&lt;0),"VENCIDO",IF(AND(O6473&lt;&gt;"",R6473&lt;=Parametros!$B$10),"PRÓX. VENCIMENTO",IF(F6473="Q","QUALIDADE",IF(F6473="S","BLOQUEADO",IF(F6473="R","RESTRITO/DEVOLUÇÃO",IF(OR(N6473="QUAR",N6473="QRES"),"QUARENTENA",IF(OR(B6473="DESCARTE",B6473="DEVOLUÇÃO"),"DESCARTE/DEVOLUÇÃO",IF(AND(D6473="",K6473&lt;&gt;""),"SEM LOTE",IF(AND(Q6473&lt;&gt;"",Q6473&gt;=Parametros!$B$11),"PARADO/SEM GIRO","OK"))))))))))</f>
        <v>PRÓX. VENCIMENTO</v>
      </c>
      <c r="T6473" s="29" t="str">
        <f aca="false">IF(AND($S6473="PARADO/SEM GIRO",$K6473="KG",OR(Painel!$B$5="(Todos)",A6473=Painel!$B$5)*OR(Painel!$E$5="(Todos)",P6473=Painel!$E$5)),$J6473+ROW()/10000000,"")</f>
        <v/>
      </c>
      <c r="U6473" s="29" t="str">
        <f aca="false">IF(AND($S6473="VENCIDO",$K6473="KG",OR(Painel!$B$5="(Todos)",A6473=Painel!$B$5)*OR(Painel!$E$5="(Todos)",P6473=Painel!$E$5)),$J6473+ROW()/10000000,"")</f>
        <v/>
      </c>
    </row>
    <row r="6474" customFormat="false" ht="15" hidden="false" customHeight="false" outlineLevel="0" collapsed="false">
      <c r="A6474" s="29" t="s">
        <v>52</v>
      </c>
      <c r="B6474" s="29" t="s">
        <v>12156</v>
      </c>
      <c r="C6474" s="29" t="s">
        <v>115</v>
      </c>
      <c r="D6474" s="29"/>
      <c r="E6474" s="29" t="n">
        <v>0</v>
      </c>
      <c r="F6474" s="29"/>
      <c r="G6474" s="29"/>
      <c r="H6474" s="30" t="n">
        <v>0</v>
      </c>
      <c r="I6474" s="29"/>
      <c r="J6474" s="30" t="n">
        <v>0</v>
      </c>
      <c r="K6474" s="29"/>
      <c r="L6474" s="29" t="s">
        <v>116</v>
      </c>
      <c r="M6474" s="29"/>
      <c r="N6474" s="29"/>
      <c r="O6474" s="29"/>
      <c r="P6474" s="29"/>
      <c r="Q6474" s="29" t="n">
        <f aca="false">IFERROR(VALUE(L6474),"")</f>
        <v>0</v>
      </c>
      <c r="R6474" s="29" t="str">
        <f aca="true">IF(O6474="","",O6474-TODAY())</f>
        <v/>
      </c>
      <c r="S6474" s="29" t="str">
        <f aca="false">IF(C6474="&lt;&lt; vazio &gt;&gt;","VAZIA",IF(AND(O6474&lt;&gt;"",R6474&lt;0),"VENCIDO",IF(AND(O6474&lt;&gt;"",R6474&lt;=Parametros!$B$10),"PRÓX. VENCIMENTO",IF(F6474="Q","QUALIDADE",IF(F6474="S","BLOQUEADO",IF(F6474="R","RESTRITO/DEVOLUÇÃO",IF(OR(N6474="QUAR",N6474="QRES"),"QUARENTENA",IF(OR(B6474="DESCARTE",B6474="DEVOLUÇÃO"),"DESCARTE/DEVOLUÇÃO",IF(AND(D6474="",K6474&lt;&gt;""),"SEM LOTE",IF(AND(Q6474&lt;&gt;"",Q6474&gt;=Parametros!$B$11),"PARADO/SEM GIRO","OK"))))))))))</f>
        <v>VAZIA</v>
      </c>
      <c r="T6474" s="29" t="str">
        <f aca="false">IF(AND($S6474="PARADO/SEM GIRO",$K6474="KG",OR(Painel!$B$5="(Todos)",A6474=Painel!$B$5)*OR(Painel!$E$5="(Todos)",P6474=Painel!$E$5)),$J6474+ROW()/10000000,"")</f>
        <v/>
      </c>
      <c r="U6474" s="29" t="str">
        <f aca="false">IF(AND($S6474="VENCIDO",$K6474="KG",OR(Painel!$B$5="(Todos)",A6474=Painel!$B$5)*OR(Painel!$E$5="(Todos)",P6474=Painel!$E$5)),$J6474+ROW()/10000000,"")</f>
        <v/>
      </c>
    </row>
    <row r="6475" customFormat="false" ht="15" hidden="false" customHeight="false" outlineLevel="0" collapsed="false">
      <c r="A6475" s="29" t="s">
        <v>52</v>
      </c>
      <c r="B6475" s="29" t="s">
        <v>12157</v>
      </c>
      <c r="C6475" s="29" t="s">
        <v>2694</v>
      </c>
      <c r="D6475" s="29" t="s">
        <v>10902</v>
      </c>
      <c r="E6475" s="29" t="n">
        <v>1</v>
      </c>
      <c r="F6475" s="29"/>
      <c r="G6475" s="29" t="s">
        <v>12158</v>
      </c>
      <c r="H6475" s="30" t="n">
        <v>480</v>
      </c>
      <c r="I6475" s="31" t="n">
        <v>46183</v>
      </c>
      <c r="J6475" s="30" t="n">
        <v>480</v>
      </c>
      <c r="K6475" s="29" t="s">
        <v>120</v>
      </c>
      <c r="L6475" s="29" t="s">
        <v>1096</v>
      </c>
      <c r="M6475" s="29"/>
      <c r="N6475" s="29" t="s">
        <v>122</v>
      </c>
      <c r="O6475" s="31" t="n">
        <v>46451</v>
      </c>
      <c r="P6475" s="29" t="s">
        <v>123</v>
      </c>
      <c r="Q6475" s="29" t="n">
        <f aca="false">IFERROR(VALUE(L6475),"")</f>
        <v>102</v>
      </c>
      <c r="R6475" s="29" t="n">
        <f aca="true">IF(O6475="","",O6475-TODAY())</f>
        <v>166</v>
      </c>
      <c r="S6475" s="29" t="str">
        <f aca="false">IF(C6475="&lt;&lt; vazio &gt;&gt;","VAZIA",IF(AND(O6475&lt;&gt;"",R6475&lt;0),"VENCIDO",IF(AND(O6475&lt;&gt;"",R6475&lt;=Parametros!$B$10),"PRÓX. VENCIMENTO",IF(F6475="Q","QUALIDADE",IF(F6475="S","BLOQUEADO",IF(F6475="R","RESTRITO/DEVOLUÇÃO",IF(OR(N6475="QUAR",N6475="QRES"),"QUARENTENA",IF(OR(B6475="DESCARTE",B6475="DEVOLUÇÃO"),"DESCARTE/DEVOLUÇÃO",IF(AND(D6475="",K6475&lt;&gt;""),"SEM LOTE",IF(AND(Q6475&lt;&gt;"",Q6475&gt;=Parametros!$B$11),"PARADO/SEM GIRO","OK"))))))))))</f>
        <v>PARADO/SEM GIRO</v>
      </c>
      <c r="T6475" s="29" t="n">
        <f aca="false">IF(AND($S6475="PARADO/SEM GIRO",$K6475="KG",OR(Painel!$B$5="(Todos)",A6475=Painel!$B$5)*OR(Painel!$E$5="(Todos)",P6475=Painel!$E$5)),$J6475+ROW()/10000000,"")</f>
        <v>480.0006475</v>
      </c>
      <c r="U6475" s="29" t="str">
        <f aca="false">IF(AND($S6475="VENCIDO",$K6475="KG",OR(Painel!$B$5="(Todos)",A6475=Painel!$B$5)*OR(Painel!$E$5="(Todos)",P6475=Painel!$E$5)),$J6475+ROW()/10000000,"")</f>
        <v/>
      </c>
    </row>
    <row r="6476" customFormat="false" ht="15" hidden="false" customHeight="false" outlineLevel="0" collapsed="false">
      <c r="A6476" s="29" t="s">
        <v>52</v>
      </c>
      <c r="B6476" s="29" t="s">
        <v>12159</v>
      </c>
      <c r="C6476" s="29" t="s">
        <v>278</v>
      </c>
      <c r="D6476" s="29" t="s">
        <v>404</v>
      </c>
      <c r="E6476" s="29" t="n">
        <v>1</v>
      </c>
      <c r="F6476" s="29"/>
      <c r="G6476" s="29" t="s">
        <v>12160</v>
      </c>
      <c r="H6476" s="30" t="n">
        <v>545.4</v>
      </c>
      <c r="I6476" s="31" t="n">
        <v>46240</v>
      </c>
      <c r="J6476" s="30" t="n">
        <v>545.4</v>
      </c>
      <c r="K6476" s="29" t="s">
        <v>120</v>
      </c>
      <c r="L6476" s="29" t="s">
        <v>1330</v>
      </c>
      <c r="M6476" s="29"/>
      <c r="N6476" s="29" t="s">
        <v>122</v>
      </c>
      <c r="O6476" s="31" t="n">
        <v>46661</v>
      </c>
      <c r="P6476" s="29" t="s">
        <v>123</v>
      </c>
      <c r="Q6476" s="29" t="n">
        <f aca="false">IFERROR(VALUE(L6476),"")</f>
        <v>45</v>
      </c>
      <c r="R6476" s="29" t="n">
        <f aca="true">IF(O6476="","",O6476-TODAY())</f>
        <v>376</v>
      </c>
      <c r="S6476" s="29" t="str">
        <f aca="false">IF(C6476="&lt;&lt; vazio &gt;&gt;","VAZIA",IF(AND(O6476&lt;&gt;"",R6476&lt;0),"VENCIDO",IF(AND(O6476&lt;&gt;"",R6476&lt;=Parametros!$B$10),"PRÓX. VENCIMENTO",IF(F6476="Q","QUALIDADE",IF(F6476="S","BLOQUEADO",IF(F6476="R","RESTRITO/DEVOLUÇÃO",IF(OR(N6476="QUAR",N6476="QRES"),"QUARENTENA",IF(OR(B6476="DESCARTE",B6476="DEVOLUÇÃO"),"DESCARTE/DEVOLUÇÃO",IF(AND(D6476="",K6476&lt;&gt;""),"SEM LOTE",IF(AND(Q6476&lt;&gt;"",Q6476&gt;=Parametros!$B$11),"PARADO/SEM GIRO","OK"))))))))))</f>
        <v>OK</v>
      </c>
      <c r="T6476" s="29" t="str">
        <f aca="false">IF(AND($S6476="PARADO/SEM GIRO",$K6476="KG",OR(Painel!$B$5="(Todos)",A6476=Painel!$B$5)*OR(Painel!$E$5="(Todos)",P6476=Painel!$E$5)),$J6476+ROW()/10000000,"")</f>
        <v/>
      </c>
      <c r="U6476" s="29" t="str">
        <f aca="false">IF(AND($S6476="VENCIDO",$K6476="KG",OR(Painel!$B$5="(Todos)",A6476=Painel!$B$5)*OR(Painel!$E$5="(Todos)",P6476=Painel!$E$5)),$J6476+ROW()/10000000,"")</f>
        <v/>
      </c>
    </row>
    <row r="6477" customFormat="false" ht="15" hidden="false" customHeight="false" outlineLevel="0" collapsed="false">
      <c r="A6477" s="29" t="s">
        <v>52</v>
      </c>
      <c r="B6477" s="29" t="s">
        <v>12161</v>
      </c>
      <c r="C6477" s="29" t="s">
        <v>785</v>
      </c>
      <c r="D6477" s="29" t="s">
        <v>880</v>
      </c>
      <c r="E6477" s="29" t="n">
        <v>1</v>
      </c>
      <c r="F6477" s="29"/>
      <c r="G6477" s="29" t="s">
        <v>12162</v>
      </c>
      <c r="H6477" s="30" t="n">
        <v>1000</v>
      </c>
      <c r="I6477" s="31" t="n">
        <v>46280</v>
      </c>
      <c r="J6477" s="30" t="n">
        <v>1000</v>
      </c>
      <c r="K6477" s="29" t="s">
        <v>120</v>
      </c>
      <c r="L6477" s="29" t="s">
        <v>144</v>
      </c>
      <c r="M6477" s="29"/>
      <c r="N6477" s="29" t="s">
        <v>122</v>
      </c>
      <c r="O6477" s="31" t="n">
        <v>46823</v>
      </c>
      <c r="P6477" s="29" t="s">
        <v>123</v>
      </c>
      <c r="Q6477" s="29" t="n">
        <f aca="false">IFERROR(VALUE(L6477),"")</f>
        <v>5</v>
      </c>
      <c r="R6477" s="29" t="n">
        <f aca="true">IF(O6477="","",O6477-TODAY())</f>
        <v>538</v>
      </c>
      <c r="S6477" s="29" t="str">
        <f aca="false">IF(C6477="&lt;&lt; vazio &gt;&gt;","VAZIA",IF(AND(O6477&lt;&gt;"",R6477&lt;0),"VENCIDO",IF(AND(O6477&lt;&gt;"",R6477&lt;=Parametros!$B$10),"PRÓX. VENCIMENTO",IF(F6477="Q","QUALIDADE",IF(F6477="S","BLOQUEADO",IF(F6477="R","RESTRITO/DEVOLUÇÃO",IF(OR(N6477="QUAR",N6477="QRES"),"QUARENTENA",IF(OR(B6477="DESCARTE",B6477="DEVOLUÇÃO"),"DESCARTE/DEVOLUÇÃO",IF(AND(D6477="",K6477&lt;&gt;""),"SEM LOTE",IF(AND(Q6477&lt;&gt;"",Q6477&gt;=Parametros!$B$11),"PARADO/SEM GIRO","OK"))))))))))</f>
        <v>OK</v>
      </c>
      <c r="T6477" s="29" t="str">
        <f aca="false">IF(AND($S6477="PARADO/SEM GIRO",$K6477="KG",OR(Painel!$B$5="(Todos)",A6477=Painel!$B$5)*OR(Painel!$E$5="(Todos)",P6477=Painel!$E$5)),$J6477+ROW()/10000000,"")</f>
        <v/>
      </c>
      <c r="U6477" s="29" t="str">
        <f aca="false">IF(AND($S6477="VENCIDO",$K6477="KG",OR(Painel!$B$5="(Todos)",A6477=Painel!$B$5)*OR(Painel!$E$5="(Todos)",P6477=Painel!$E$5)),$J6477+ROW()/10000000,"")</f>
        <v/>
      </c>
    </row>
    <row r="6478" customFormat="false" ht="15" hidden="false" customHeight="false" outlineLevel="0" collapsed="false">
      <c r="A6478" s="29" t="s">
        <v>52</v>
      </c>
      <c r="B6478" s="29" t="s">
        <v>12163</v>
      </c>
      <c r="C6478" s="29" t="s">
        <v>418</v>
      </c>
      <c r="D6478" s="29" t="s">
        <v>419</v>
      </c>
      <c r="E6478" s="29" t="n">
        <v>1</v>
      </c>
      <c r="F6478" s="29"/>
      <c r="G6478" s="29" t="s">
        <v>12164</v>
      </c>
      <c r="H6478" s="30" t="n">
        <v>590.4</v>
      </c>
      <c r="I6478" s="31" t="n">
        <v>46282</v>
      </c>
      <c r="J6478" s="30" t="n">
        <v>590.4</v>
      </c>
      <c r="K6478" s="29" t="s">
        <v>120</v>
      </c>
      <c r="L6478" s="29" t="s">
        <v>400</v>
      </c>
      <c r="M6478" s="29"/>
      <c r="N6478" s="29" t="s">
        <v>122</v>
      </c>
      <c r="O6478" s="31" t="n">
        <v>46566</v>
      </c>
      <c r="P6478" s="29" t="s">
        <v>123</v>
      </c>
      <c r="Q6478" s="29" t="n">
        <f aca="false">IFERROR(VALUE(L6478),"")</f>
        <v>3</v>
      </c>
      <c r="R6478" s="29" t="n">
        <f aca="true">IF(O6478="","",O6478-TODAY())</f>
        <v>281</v>
      </c>
      <c r="S6478" s="29" t="str">
        <f aca="false">IF(C6478="&lt;&lt; vazio &gt;&gt;","VAZIA",IF(AND(O6478&lt;&gt;"",R6478&lt;0),"VENCIDO",IF(AND(O6478&lt;&gt;"",R6478&lt;=Parametros!$B$10),"PRÓX. VENCIMENTO",IF(F6478="Q","QUALIDADE",IF(F6478="S","BLOQUEADO",IF(F6478="R","RESTRITO/DEVOLUÇÃO",IF(OR(N6478="QUAR",N6478="QRES"),"QUARENTENA",IF(OR(B6478="DESCARTE",B6478="DEVOLUÇÃO"),"DESCARTE/DEVOLUÇÃO",IF(AND(D6478="",K6478&lt;&gt;""),"SEM LOTE",IF(AND(Q6478&lt;&gt;"",Q6478&gt;=Parametros!$B$11),"PARADO/SEM GIRO","OK"))))))))))</f>
        <v>OK</v>
      </c>
      <c r="T6478" s="29" t="str">
        <f aca="false">IF(AND($S6478="PARADO/SEM GIRO",$K6478="KG",OR(Painel!$B$5="(Todos)",A6478=Painel!$B$5)*OR(Painel!$E$5="(Todos)",P6478=Painel!$E$5)),$J6478+ROW()/10000000,"")</f>
        <v/>
      </c>
      <c r="U6478" s="29" t="str">
        <f aca="false">IF(AND($S6478="VENCIDO",$K6478="KG",OR(Painel!$B$5="(Todos)",A6478=Painel!$B$5)*OR(Painel!$E$5="(Todos)",P6478=Painel!$E$5)),$J6478+ROW()/10000000,"")</f>
        <v/>
      </c>
    </row>
    <row r="6479" customFormat="false" ht="15" hidden="false" customHeight="false" outlineLevel="0" collapsed="false">
      <c r="A6479" s="29" t="s">
        <v>52</v>
      </c>
      <c r="B6479" s="29" t="s">
        <v>12165</v>
      </c>
      <c r="C6479" s="29" t="s">
        <v>115</v>
      </c>
      <c r="D6479" s="29"/>
      <c r="E6479" s="29" t="n">
        <v>0</v>
      </c>
      <c r="F6479" s="29"/>
      <c r="G6479" s="29"/>
      <c r="H6479" s="30" t="n">
        <v>0</v>
      </c>
      <c r="I6479" s="29"/>
      <c r="J6479" s="30" t="n">
        <v>0</v>
      </c>
      <c r="K6479" s="29"/>
      <c r="L6479" s="29" t="s">
        <v>116</v>
      </c>
      <c r="M6479" s="29"/>
      <c r="N6479" s="29"/>
      <c r="O6479" s="29"/>
      <c r="P6479" s="29"/>
      <c r="Q6479" s="29" t="n">
        <f aca="false">IFERROR(VALUE(L6479),"")</f>
        <v>0</v>
      </c>
      <c r="R6479" s="29" t="str">
        <f aca="true">IF(O6479="","",O6479-TODAY())</f>
        <v/>
      </c>
      <c r="S6479" s="29" t="str">
        <f aca="false">IF(C6479="&lt;&lt; vazio &gt;&gt;","VAZIA",IF(AND(O6479&lt;&gt;"",R6479&lt;0),"VENCIDO",IF(AND(O6479&lt;&gt;"",R6479&lt;=Parametros!$B$10),"PRÓX. VENCIMENTO",IF(F6479="Q","QUALIDADE",IF(F6479="S","BLOQUEADO",IF(F6479="R","RESTRITO/DEVOLUÇÃO",IF(OR(N6479="QUAR",N6479="QRES"),"QUARENTENA",IF(OR(B6479="DESCARTE",B6479="DEVOLUÇÃO"),"DESCARTE/DEVOLUÇÃO",IF(AND(D6479="",K6479&lt;&gt;""),"SEM LOTE",IF(AND(Q6479&lt;&gt;"",Q6479&gt;=Parametros!$B$11),"PARADO/SEM GIRO","OK"))))))))))</f>
        <v>VAZIA</v>
      </c>
      <c r="T6479" s="29" t="str">
        <f aca="false">IF(AND($S6479="PARADO/SEM GIRO",$K6479="KG",OR(Painel!$B$5="(Todos)",A6479=Painel!$B$5)*OR(Painel!$E$5="(Todos)",P6479=Painel!$E$5)),$J6479+ROW()/10000000,"")</f>
        <v/>
      </c>
      <c r="U6479" s="29" t="str">
        <f aca="false">IF(AND($S6479="VENCIDO",$K6479="KG",OR(Painel!$B$5="(Todos)",A6479=Painel!$B$5)*OR(Painel!$E$5="(Todos)",P6479=Painel!$E$5)),$J6479+ROW()/10000000,"")</f>
        <v/>
      </c>
    </row>
    <row r="6480" customFormat="false" ht="15" hidden="false" customHeight="false" outlineLevel="0" collapsed="false">
      <c r="A6480" s="29" t="s">
        <v>52</v>
      </c>
      <c r="B6480" s="29" t="s">
        <v>12166</v>
      </c>
      <c r="C6480" s="29" t="s">
        <v>115</v>
      </c>
      <c r="D6480" s="29"/>
      <c r="E6480" s="29" t="n">
        <v>0</v>
      </c>
      <c r="F6480" s="29"/>
      <c r="G6480" s="29"/>
      <c r="H6480" s="30" t="n">
        <v>0</v>
      </c>
      <c r="I6480" s="29"/>
      <c r="J6480" s="30" t="n">
        <v>0</v>
      </c>
      <c r="K6480" s="29"/>
      <c r="L6480" s="29" t="s">
        <v>116</v>
      </c>
      <c r="M6480" s="29"/>
      <c r="N6480" s="29"/>
      <c r="O6480" s="29"/>
      <c r="P6480" s="29"/>
      <c r="Q6480" s="29" t="n">
        <f aca="false">IFERROR(VALUE(L6480),"")</f>
        <v>0</v>
      </c>
      <c r="R6480" s="29" t="str">
        <f aca="true">IF(O6480="","",O6480-TODAY())</f>
        <v/>
      </c>
      <c r="S6480" s="29" t="str">
        <f aca="false">IF(C6480="&lt;&lt; vazio &gt;&gt;","VAZIA",IF(AND(O6480&lt;&gt;"",R6480&lt;0),"VENCIDO",IF(AND(O6480&lt;&gt;"",R6480&lt;=Parametros!$B$10),"PRÓX. VENCIMENTO",IF(F6480="Q","QUALIDADE",IF(F6480="S","BLOQUEADO",IF(F6480="R","RESTRITO/DEVOLUÇÃO",IF(OR(N6480="QUAR",N6480="QRES"),"QUARENTENA",IF(OR(B6480="DESCARTE",B6480="DEVOLUÇÃO"),"DESCARTE/DEVOLUÇÃO",IF(AND(D6480="",K6480&lt;&gt;""),"SEM LOTE",IF(AND(Q6480&lt;&gt;"",Q6480&gt;=Parametros!$B$11),"PARADO/SEM GIRO","OK"))))))))))</f>
        <v>VAZIA</v>
      </c>
      <c r="T6480" s="29" t="str">
        <f aca="false">IF(AND($S6480="PARADO/SEM GIRO",$K6480="KG",OR(Painel!$B$5="(Todos)",A6480=Painel!$B$5)*OR(Painel!$E$5="(Todos)",P6480=Painel!$E$5)),$J6480+ROW()/10000000,"")</f>
        <v/>
      </c>
      <c r="U6480" s="29" t="str">
        <f aca="false">IF(AND($S6480="VENCIDO",$K6480="KG",OR(Painel!$B$5="(Todos)",A6480=Painel!$B$5)*OR(Painel!$E$5="(Todos)",P6480=Painel!$E$5)),$J6480+ROW()/10000000,"")</f>
        <v/>
      </c>
    </row>
    <row r="6481" customFormat="false" ht="15" hidden="false" customHeight="false" outlineLevel="0" collapsed="false">
      <c r="A6481" s="29" t="s">
        <v>52</v>
      </c>
      <c r="B6481" s="29" t="s">
        <v>12167</v>
      </c>
      <c r="C6481" s="29" t="s">
        <v>115</v>
      </c>
      <c r="D6481" s="29"/>
      <c r="E6481" s="29" t="n">
        <v>0</v>
      </c>
      <c r="F6481" s="29"/>
      <c r="G6481" s="29"/>
      <c r="H6481" s="30" t="n">
        <v>0</v>
      </c>
      <c r="I6481" s="29"/>
      <c r="J6481" s="30" t="n">
        <v>0</v>
      </c>
      <c r="K6481" s="29"/>
      <c r="L6481" s="29" t="s">
        <v>116</v>
      </c>
      <c r="M6481" s="29"/>
      <c r="N6481" s="29"/>
      <c r="O6481" s="29"/>
      <c r="P6481" s="29"/>
      <c r="Q6481" s="29" t="n">
        <f aca="false">IFERROR(VALUE(L6481),"")</f>
        <v>0</v>
      </c>
      <c r="R6481" s="29" t="str">
        <f aca="true">IF(O6481="","",O6481-TODAY())</f>
        <v/>
      </c>
      <c r="S6481" s="29" t="str">
        <f aca="false">IF(C6481="&lt;&lt; vazio &gt;&gt;","VAZIA",IF(AND(O6481&lt;&gt;"",R6481&lt;0),"VENCIDO",IF(AND(O6481&lt;&gt;"",R6481&lt;=Parametros!$B$10),"PRÓX. VENCIMENTO",IF(F6481="Q","QUALIDADE",IF(F6481="S","BLOQUEADO",IF(F6481="R","RESTRITO/DEVOLUÇÃO",IF(OR(N6481="QUAR",N6481="QRES"),"QUARENTENA",IF(OR(B6481="DESCARTE",B6481="DEVOLUÇÃO"),"DESCARTE/DEVOLUÇÃO",IF(AND(D6481="",K6481&lt;&gt;""),"SEM LOTE",IF(AND(Q6481&lt;&gt;"",Q6481&gt;=Parametros!$B$11),"PARADO/SEM GIRO","OK"))))))))))</f>
        <v>VAZIA</v>
      </c>
      <c r="T6481" s="29" t="str">
        <f aca="false">IF(AND($S6481="PARADO/SEM GIRO",$K6481="KG",OR(Painel!$B$5="(Todos)",A6481=Painel!$B$5)*OR(Painel!$E$5="(Todos)",P6481=Painel!$E$5)),$J6481+ROW()/10000000,"")</f>
        <v/>
      </c>
      <c r="U6481" s="29" t="str">
        <f aca="false">IF(AND($S6481="VENCIDO",$K6481="KG",OR(Painel!$B$5="(Todos)",A6481=Painel!$B$5)*OR(Painel!$E$5="(Todos)",P6481=Painel!$E$5)),$J6481+ROW()/10000000,"")</f>
        <v/>
      </c>
    </row>
    <row r="6482" customFormat="false" ht="15" hidden="false" customHeight="false" outlineLevel="0" collapsed="false">
      <c r="A6482" s="29" t="s">
        <v>52</v>
      </c>
      <c r="B6482" s="29" t="s">
        <v>12168</v>
      </c>
      <c r="C6482" s="29" t="s">
        <v>115</v>
      </c>
      <c r="D6482" s="29"/>
      <c r="E6482" s="29" t="n">
        <v>0</v>
      </c>
      <c r="F6482" s="29"/>
      <c r="G6482" s="29"/>
      <c r="H6482" s="30" t="n">
        <v>0</v>
      </c>
      <c r="I6482" s="29"/>
      <c r="J6482" s="30" t="n">
        <v>0</v>
      </c>
      <c r="K6482" s="29"/>
      <c r="L6482" s="29" t="s">
        <v>116</v>
      </c>
      <c r="M6482" s="29"/>
      <c r="N6482" s="29"/>
      <c r="O6482" s="29"/>
      <c r="P6482" s="29"/>
      <c r="Q6482" s="29" t="n">
        <f aca="false">IFERROR(VALUE(L6482),"")</f>
        <v>0</v>
      </c>
      <c r="R6482" s="29" t="str">
        <f aca="true">IF(O6482="","",O6482-TODAY())</f>
        <v/>
      </c>
      <c r="S6482" s="29" t="str">
        <f aca="false">IF(C6482="&lt;&lt; vazio &gt;&gt;","VAZIA",IF(AND(O6482&lt;&gt;"",R6482&lt;0),"VENCIDO",IF(AND(O6482&lt;&gt;"",R6482&lt;=Parametros!$B$10),"PRÓX. VENCIMENTO",IF(F6482="Q","QUALIDADE",IF(F6482="S","BLOQUEADO",IF(F6482="R","RESTRITO/DEVOLUÇÃO",IF(OR(N6482="QUAR",N6482="QRES"),"QUARENTENA",IF(OR(B6482="DESCARTE",B6482="DEVOLUÇÃO"),"DESCARTE/DEVOLUÇÃO",IF(AND(D6482="",K6482&lt;&gt;""),"SEM LOTE",IF(AND(Q6482&lt;&gt;"",Q6482&gt;=Parametros!$B$11),"PARADO/SEM GIRO","OK"))))))))))</f>
        <v>VAZIA</v>
      </c>
      <c r="T6482" s="29" t="str">
        <f aca="false">IF(AND($S6482="PARADO/SEM GIRO",$K6482="KG",OR(Painel!$B$5="(Todos)",A6482=Painel!$B$5)*OR(Painel!$E$5="(Todos)",P6482=Painel!$E$5)),$J6482+ROW()/10000000,"")</f>
        <v/>
      </c>
      <c r="U6482" s="29" t="str">
        <f aca="false">IF(AND($S6482="VENCIDO",$K6482="KG",OR(Painel!$B$5="(Todos)",A6482=Painel!$B$5)*OR(Painel!$E$5="(Todos)",P6482=Painel!$E$5)),$J6482+ROW()/10000000,"")</f>
        <v/>
      </c>
    </row>
    <row r="6483" customFormat="false" ht="15" hidden="false" customHeight="false" outlineLevel="0" collapsed="false">
      <c r="A6483" s="29" t="s">
        <v>52</v>
      </c>
      <c r="B6483" s="29" t="s">
        <v>12169</v>
      </c>
      <c r="C6483" s="29" t="s">
        <v>5213</v>
      </c>
      <c r="D6483" s="29" t="s">
        <v>4931</v>
      </c>
      <c r="E6483" s="29" t="n">
        <v>1</v>
      </c>
      <c r="F6483" s="29"/>
      <c r="G6483" s="29" t="s">
        <v>12170</v>
      </c>
      <c r="H6483" s="30" t="n">
        <v>700</v>
      </c>
      <c r="I6483" s="31" t="n">
        <v>46247</v>
      </c>
      <c r="J6483" s="30" t="n">
        <v>700</v>
      </c>
      <c r="K6483" s="29" t="s">
        <v>120</v>
      </c>
      <c r="L6483" s="29" t="s">
        <v>1719</v>
      </c>
      <c r="M6483" s="29"/>
      <c r="N6483" s="29" t="s">
        <v>122</v>
      </c>
      <c r="O6483" s="31" t="n">
        <v>46787</v>
      </c>
      <c r="P6483" s="29" t="s">
        <v>123</v>
      </c>
      <c r="Q6483" s="29" t="n">
        <f aca="false">IFERROR(VALUE(L6483),"")</f>
        <v>38</v>
      </c>
      <c r="R6483" s="29" t="n">
        <f aca="true">IF(O6483="","",O6483-TODAY())</f>
        <v>502</v>
      </c>
      <c r="S6483" s="29" t="str">
        <f aca="false">IF(C6483="&lt;&lt; vazio &gt;&gt;","VAZIA",IF(AND(O6483&lt;&gt;"",R6483&lt;0),"VENCIDO",IF(AND(O6483&lt;&gt;"",R6483&lt;=Parametros!$B$10),"PRÓX. VENCIMENTO",IF(F6483="Q","QUALIDADE",IF(F6483="S","BLOQUEADO",IF(F6483="R","RESTRITO/DEVOLUÇÃO",IF(OR(N6483="QUAR",N6483="QRES"),"QUARENTENA",IF(OR(B6483="DESCARTE",B6483="DEVOLUÇÃO"),"DESCARTE/DEVOLUÇÃO",IF(AND(D6483="",K6483&lt;&gt;""),"SEM LOTE",IF(AND(Q6483&lt;&gt;"",Q6483&gt;=Parametros!$B$11),"PARADO/SEM GIRO","OK"))))))))))</f>
        <v>OK</v>
      </c>
      <c r="T6483" s="29" t="str">
        <f aca="false">IF(AND($S6483="PARADO/SEM GIRO",$K6483="KG",OR(Painel!$B$5="(Todos)",A6483=Painel!$B$5)*OR(Painel!$E$5="(Todos)",P6483=Painel!$E$5)),$J6483+ROW()/10000000,"")</f>
        <v/>
      </c>
      <c r="U6483" s="29" t="str">
        <f aca="false">IF(AND($S6483="VENCIDO",$K6483="KG",OR(Painel!$B$5="(Todos)",A6483=Painel!$B$5)*OR(Painel!$E$5="(Todos)",P6483=Painel!$E$5)),$J6483+ROW()/10000000,"")</f>
        <v/>
      </c>
    </row>
    <row r="6484" customFormat="false" ht="15" hidden="false" customHeight="false" outlineLevel="0" collapsed="false">
      <c r="A6484" s="29" t="s">
        <v>52</v>
      </c>
      <c r="B6484" s="29" t="s">
        <v>12171</v>
      </c>
      <c r="C6484" s="29" t="s">
        <v>5213</v>
      </c>
      <c r="D6484" s="29" t="s">
        <v>4931</v>
      </c>
      <c r="E6484" s="29" t="n">
        <v>1</v>
      </c>
      <c r="F6484" s="29"/>
      <c r="G6484" s="29" t="s">
        <v>12172</v>
      </c>
      <c r="H6484" s="30" t="n">
        <v>700</v>
      </c>
      <c r="I6484" s="31" t="n">
        <v>46247</v>
      </c>
      <c r="J6484" s="30" t="n">
        <v>700</v>
      </c>
      <c r="K6484" s="29" t="s">
        <v>120</v>
      </c>
      <c r="L6484" s="29" t="s">
        <v>1719</v>
      </c>
      <c r="M6484" s="29"/>
      <c r="N6484" s="29" t="s">
        <v>122</v>
      </c>
      <c r="O6484" s="31" t="n">
        <v>46787</v>
      </c>
      <c r="P6484" s="29" t="s">
        <v>123</v>
      </c>
      <c r="Q6484" s="29" t="n">
        <f aca="false">IFERROR(VALUE(L6484),"")</f>
        <v>38</v>
      </c>
      <c r="R6484" s="29" t="n">
        <f aca="true">IF(O6484="","",O6484-TODAY())</f>
        <v>502</v>
      </c>
      <c r="S6484" s="29" t="str">
        <f aca="false">IF(C6484="&lt;&lt; vazio &gt;&gt;","VAZIA",IF(AND(O6484&lt;&gt;"",R6484&lt;0),"VENCIDO",IF(AND(O6484&lt;&gt;"",R6484&lt;=Parametros!$B$10),"PRÓX. VENCIMENTO",IF(F6484="Q","QUALIDADE",IF(F6484="S","BLOQUEADO",IF(F6484="R","RESTRITO/DEVOLUÇÃO",IF(OR(N6484="QUAR",N6484="QRES"),"QUARENTENA",IF(OR(B6484="DESCARTE",B6484="DEVOLUÇÃO"),"DESCARTE/DEVOLUÇÃO",IF(AND(D6484="",K6484&lt;&gt;""),"SEM LOTE",IF(AND(Q6484&lt;&gt;"",Q6484&gt;=Parametros!$B$11),"PARADO/SEM GIRO","OK"))))))))))</f>
        <v>OK</v>
      </c>
      <c r="T6484" s="29" t="str">
        <f aca="false">IF(AND($S6484="PARADO/SEM GIRO",$K6484="KG",OR(Painel!$B$5="(Todos)",A6484=Painel!$B$5)*OR(Painel!$E$5="(Todos)",P6484=Painel!$E$5)),$J6484+ROW()/10000000,"")</f>
        <v/>
      </c>
      <c r="U6484" s="29" t="str">
        <f aca="false">IF(AND($S6484="VENCIDO",$K6484="KG",OR(Painel!$B$5="(Todos)",A6484=Painel!$B$5)*OR(Painel!$E$5="(Todos)",P6484=Painel!$E$5)),$J6484+ROW()/10000000,"")</f>
        <v/>
      </c>
    </row>
    <row r="6485" customFormat="false" ht="15" hidden="false" customHeight="false" outlineLevel="0" collapsed="false">
      <c r="A6485" s="29" t="s">
        <v>52</v>
      </c>
      <c r="B6485" s="29" t="s">
        <v>12173</v>
      </c>
      <c r="C6485" s="29" t="s">
        <v>161</v>
      </c>
      <c r="D6485" s="29" t="s">
        <v>1179</v>
      </c>
      <c r="E6485" s="29" t="n">
        <v>1</v>
      </c>
      <c r="F6485" s="29"/>
      <c r="G6485" s="29" t="s">
        <v>12174</v>
      </c>
      <c r="H6485" s="30" t="n">
        <v>999.9</v>
      </c>
      <c r="I6485" s="31" t="n">
        <v>46202</v>
      </c>
      <c r="J6485" s="30" t="n">
        <v>999.9</v>
      </c>
      <c r="K6485" s="29" t="s">
        <v>120</v>
      </c>
      <c r="L6485" s="29" t="s">
        <v>1181</v>
      </c>
      <c r="M6485" s="29"/>
      <c r="N6485" s="29" t="s">
        <v>122</v>
      </c>
      <c r="O6485" s="31" t="n">
        <v>46743</v>
      </c>
      <c r="P6485" s="29" t="s">
        <v>123</v>
      </c>
      <c r="Q6485" s="29" t="n">
        <f aca="false">IFERROR(VALUE(L6485),"")</f>
        <v>83</v>
      </c>
      <c r="R6485" s="29" t="n">
        <f aca="true">IF(O6485="","",O6485-TODAY())</f>
        <v>458</v>
      </c>
      <c r="S6485" s="29" t="str">
        <f aca="false">IF(C6485="&lt;&lt; vazio &gt;&gt;","VAZIA",IF(AND(O6485&lt;&gt;"",R6485&lt;0),"VENCIDO",IF(AND(O6485&lt;&gt;"",R6485&lt;=Parametros!$B$10),"PRÓX. VENCIMENTO",IF(F6485="Q","QUALIDADE",IF(F6485="S","BLOQUEADO",IF(F6485="R","RESTRITO/DEVOLUÇÃO",IF(OR(N6485="QUAR",N6485="QRES"),"QUARENTENA",IF(OR(B6485="DESCARTE",B6485="DEVOLUÇÃO"),"DESCARTE/DEVOLUÇÃO",IF(AND(D6485="",K6485&lt;&gt;""),"SEM LOTE",IF(AND(Q6485&lt;&gt;"",Q6485&gt;=Parametros!$B$11),"PARADO/SEM GIRO","OK"))))))))))</f>
        <v>OK</v>
      </c>
      <c r="T6485" s="29" t="str">
        <f aca="false">IF(AND($S6485="PARADO/SEM GIRO",$K6485="KG",OR(Painel!$B$5="(Todos)",A6485=Painel!$B$5)*OR(Painel!$E$5="(Todos)",P6485=Painel!$E$5)),$J6485+ROW()/10000000,"")</f>
        <v/>
      </c>
      <c r="U6485" s="29" t="str">
        <f aca="false">IF(AND($S6485="VENCIDO",$K6485="KG",OR(Painel!$B$5="(Todos)",A6485=Painel!$B$5)*OR(Painel!$E$5="(Todos)",P6485=Painel!$E$5)),$J6485+ROW()/10000000,"")</f>
        <v/>
      </c>
    </row>
    <row r="6486" customFormat="false" ht="15" hidden="false" customHeight="false" outlineLevel="0" collapsed="false">
      <c r="A6486" s="29" t="s">
        <v>52</v>
      </c>
      <c r="B6486" s="29" t="s">
        <v>12175</v>
      </c>
      <c r="C6486" s="29" t="s">
        <v>5213</v>
      </c>
      <c r="D6486" s="29" t="s">
        <v>11241</v>
      </c>
      <c r="E6486" s="29" t="n">
        <v>1</v>
      </c>
      <c r="F6486" s="29"/>
      <c r="G6486" s="29" t="s">
        <v>12176</v>
      </c>
      <c r="H6486" s="30" t="n">
        <v>700</v>
      </c>
      <c r="I6486" s="31" t="n">
        <v>46248</v>
      </c>
      <c r="J6486" s="30" t="n">
        <v>700</v>
      </c>
      <c r="K6486" s="29" t="s">
        <v>120</v>
      </c>
      <c r="L6486" s="29" t="s">
        <v>1723</v>
      </c>
      <c r="M6486" s="29"/>
      <c r="N6486" s="29" t="s">
        <v>122</v>
      </c>
      <c r="O6486" s="31" t="n">
        <v>46786</v>
      </c>
      <c r="P6486" s="29" t="s">
        <v>123</v>
      </c>
      <c r="Q6486" s="29" t="n">
        <f aca="false">IFERROR(VALUE(L6486),"")</f>
        <v>37</v>
      </c>
      <c r="R6486" s="29" t="n">
        <f aca="true">IF(O6486="","",O6486-TODAY())</f>
        <v>501</v>
      </c>
      <c r="S6486" s="29" t="str">
        <f aca="false">IF(C6486="&lt;&lt; vazio &gt;&gt;","VAZIA",IF(AND(O6486&lt;&gt;"",R6486&lt;0),"VENCIDO",IF(AND(O6486&lt;&gt;"",R6486&lt;=Parametros!$B$10),"PRÓX. VENCIMENTO",IF(F6486="Q","QUALIDADE",IF(F6486="S","BLOQUEADO",IF(F6486="R","RESTRITO/DEVOLUÇÃO",IF(OR(N6486="QUAR",N6486="QRES"),"QUARENTENA",IF(OR(B6486="DESCARTE",B6486="DEVOLUÇÃO"),"DESCARTE/DEVOLUÇÃO",IF(AND(D6486="",K6486&lt;&gt;""),"SEM LOTE",IF(AND(Q6486&lt;&gt;"",Q6486&gt;=Parametros!$B$11),"PARADO/SEM GIRO","OK"))))))))))</f>
        <v>OK</v>
      </c>
      <c r="T6486" s="29" t="str">
        <f aca="false">IF(AND($S6486="PARADO/SEM GIRO",$K6486="KG",OR(Painel!$B$5="(Todos)",A6486=Painel!$B$5)*OR(Painel!$E$5="(Todos)",P6486=Painel!$E$5)),$J6486+ROW()/10000000,"")</f>
        <v/>
      </c>
      <c r="U6486" s="29" t="str">
        <f aca="false">IF(AND($S6486="VENCIDO",$K6486="KG",OR(Painel!$B$5="(Todos)",A6486=Painel!$B$5)*OR(Painel!$E$5="(Todos)",P6486=Painel!$E$5)),$J6486+ROW()/10000000,"")</f>
        <v/>
      </c>
    </row>
    <row r="6487" customFormat="false" ht="15" hidden="false" customHeight="false" outlineLevel="0" collapsed="false">
      <c r="A6487" s="29" t="s">
        <v>52</v>
      </c>
      <c r="B6487" s="29" t="s">
        <v>12177</v>
      </c>
      <c r="C6487" s="29" t="s">
        <v>115</v>
      </c>
      <c r="D6487" s="29"/>
      <c r="E6487" s="29" t="n">
        <v>0</v>
      </c>
      <c r="F6487" s="29"/>
      <c r="G6487" s="29"/>
      <c r="H6487" s="30" t="n">
        <v>0</v>
      </c>
      <c r="I6487" s="29"/>
      <c r="J6487" s="30" t="n">
        <v>0</v>
      </c>
      <c r="K6487" s="29"/>
      <c r="L6487" s="29" t="s">
        <v>116</v>
      </c>
      <c r="M6487" s="29"/>
      <c r="N6487" s="29"/>
      <c r="O6487" s="29"/>
      <c r="P6487" s="29"/>
      <c r="Q6487" s="29" t="n">
        <f aca="false">IFERROR(VALUE(L6487),"")</f>
        <v>0</v>
      </c>
      <c r="R6487" s="29" t="str">
        <f aca="true">IF(O6487="","",O6487-TODAY())</f>
        <v/>
      </c>
      <c r="S6487" s="29" t="str">
        <f aca="false">IF(C6487="&lt;&lt; vazio &gt;&gt;","VAZIA",IF(AND(O6487&lt;&gt;"",R6487&lt;0),"VENCIDO",IF(AND(O6487&lt;&gt;"",R6487&lt;=Parametros!$B$10),"PRÓX. VENCIMENTO",IF(F6487="Q","QUALIDADE",IF(F6487="S","BLOQUEADO",IF(F6487="R","RESTRITO/DEVOLUÇÃO",IF(OR(N6487="QUAR",N6487="QRES"),"QUARENTENA",IF(OR(B6487="DESCARTE",B6487="DEVOLUÇÃO"),"DESCARTE/DEVOLUÇÃO",IF(AND(D6487="",K6487&lt;&gt;""),"SEM LOTE",IF(AND(Q6487&lt;&gt;"",Q6487&gt;=Parametros!$B$11),"PARADO/SEM GIRO","OK"))))))))))</f>
        <v>VAZIA</v>
      </c>
      <c r="T6487" s="29" t="str">
        <f aca="false">IF(AND($S6487="PARADO/SEM GIRO",$K6487="KG",OR(Painel!$B$5="(Todos)",A6487=Painel!$B$5)*OR(Painel!$E$5="(Todos)",P6487=Painel!$E$5)),$J6487+ROW()/10000000,"")</f>
        <v/>
      </c>
      <c r="U6487" s="29" t="str">
        <f aca="false">IF(AND($S6487="VENCIDO",$K6487="KG",OR(Painel!$B$5="(Todos)",A6487=Painel!$B$5)*OR(Painel!$E$5="(Todos)",P6487=Painel!$E$5)),$J6487+ROW()/10000000,"")</f>
        <v/>
      </c>
    </row>
    <row r="6488" customFormat="false" ht="15" hidden="false" customHeight="false" outlineLevel="0" collapsed="false">
      <c r="A6488" s="29" t="s">
        <v>52</v>
      </c>
      <c r="B6488" s="29" t="s">
        <v>12178</v>
      </c>
      <c r="C6488" s="29" t="s">
        <v>115</v>
      </c>
      <c r="D6488" s="29"/>
      <c r="E6488" s="29" t="n">
        <v>0</v>
      </c>
      <c r="F6488" s="29"/>
      <c r="G6488" s="29"/>
      <c r="H6488" s="30" t="n">
        <v>0</v>
      </c>
      <c r="I6488" s="29"/>
      <c r="J6488" s="30" t="n">
        <v>0</v>
      </c>
      <c r="K6488" s="29"/>
      <c r="L6488" s="29" t="s">
        <v>116</v>
      </c>
      <c r="M6488" s="29"/>
      <c r="N6488" s="29"/>
      <c r="O6488" s="29"/>
      <c r="P6488" s="29"/>
      <c r="Q6488" s="29" t="n">
        <f aca="false">IFERROR(VALUE(L6488),"")</f>
        <v>0</v>
      </c>
      <c r="R6488" s="29" t="str">
        <f aca="true">IF(O6488="","",O6488-TODAY())</f>
        <v/>
      </c>
      <c r="S6488" s="29" t="str">
        <f aca="false">IF(C6488="&lt;&lt; vazio &gt;&gt;","VAZIA",IF(AND(O6488&lt;&gt;"",R6488&lt;0),"VENCIDO",IF(AND(O6488&lt;&gt;"",R6488&lt;=Parametros!$B$10),"PRÓX. VENCIMENTO",IF(F6488="Q","QUALIDADE",IF(F6488="S","BLOQUEADO",IF(F6488="R","RESTRITO/DEVOLUÇÃO",IF(OR(N6488="QUAR",N6488="QRES"),"QUARENTENA",IF(OR(B6488="DESCARTE",B6488="DEVOLUÇÃO"),"DESCARTE/DEVOLUÇÃO",IF(AND(D6488="",K6488&lt;&gt;""),"SEM LOTE",IF(AND(Q6488&lt;&gt;"",Q6488&gt;=Parametros!$B$11),"PARADO/SEM GIRO","OK"))))))))))</f>
        <v>VAZIA</v>
      </c>
      <c r="T6488" s="29" t="str">
        <f aca="false">IF(AND($S6488="PARADO/SEM GIRO",$K6488="KG",OR(Painel!$B$5="(Todos)",A6488=Painel!$B$5)*OR(Painel!$E$5="(Todos)",P6488=Painel!$E$5)),$J6488+ROW()/10000000,"")</f>
        <v/>
      </c>
      <c r="U6488" s="29" t="str">
        <f aca="false">IF(AND($S6488="VENCIDO",$K6488="KG",OR(Painel!$B$5="(Todos)",A6488=Painel!$B$5)*OR(Painel!$E$5="(Todos)",P6488=Painel!$E$5)),$J6488+ROW()/10000000,"")</f>
        <v/>
      </c>
    </row>
    <row r="6489" customFormat="false" ht="15" hidden="false" customHeight="false" outlineLevel="0" collapsed="false">
      <c r="A6489" s="29" t="s">
        <v>52</v>
      </c>
      <c r="B6489" s="29" t="s">
        <v>12179</v>
      </c>
      <c r="C6489" s="29" t="s">
        <v>418</v>
      </c>
      <c r="D6489" s="29" t="s">
        <v>419</v>
      </c>
      <c r="E6489" s="29" t="n">
        <v>1</v>
      </c>
      <c r="F6489" s="29"/>
      <c r="G6489" s="29" t="s">
        <v>12180</v>
      </c>
      <c r="H6489" s="30" t="n">
        <v>590.4</v>
      </c>
      <c r="I6489" s="31" t="n">
        <v>46282</v>
      </c>
      <c r="J6489" s="30" t="n">
        <v>590.4</v>
      </c>
      <c r="K6489" s="29" t="s">
        <v>120</v>
      </c>
      <c r="L6489" s="29" t="s">
        <v>400</v>
      </c>
      <c r="M6489" s="29"/>
      <c r="N6489" s="29" t="s">
        <v>122</v>
      </c>
      <c r="O6489" s="31" t="n">
        <v>46566</v>
      </c>
      <c r="P6489" s="29" t="s">
        <v>123</v>
      </c>
      <c r="Q6489" s="29" t="n">
        <f aca="false">IFERROR(VALUE(L6489),"")</f>
        <v>3</v>
      </c>
      <c r="R6489" s="29" t="n">
        <f aca="true">IF(O6489="","",O6489-TODAY())</f>
        <v>281</v>
      </c>
      <c r="S6489" s="29" t="str">
        <f aca="false">IF(C6489="&lt;&lt; vazio &gt;&gt;","VAZIA",IF(AND(O6489&lt;&gt;"",R6489&lt;0),"VENCIDO",IF(AND(O6489&lt;&gt;"",R6489&lt;=Parametros!$B$10),"PRÓX. VENCIMENTO",IF(F6489="Q","QUALIDADE",IF(F6489="S","BLOQUEADO",IF(F6489="R","RESTRITO/DEVOLUÇÃO",IF(OR(N6489="QUAR",N6489="QRES"),"QUARENTENA",IF(OR(B6489="DESCARTE",B6489="DEVOLUÇÃO"),"DESCARTE/DEVOLUÇÃO",IF(AND(D6489="",K6489&lt;&gt;""),"SEM LOTE",IF(AND(Q6489&lt;&gt;"",Q6489&gt;=Parametros!$B$11),"PARADO/SEM GIRO","OK"))))))))))</f>
        <v>OK</v>
      </c>
      <c r="T6489" s="29" t="str">
        <f aca="false">IF(AND($S6489="PARADO/SEM GIRO",$K6489="KG",OR(Painel!$B$5="(Todos)",A6489=Painel!$B$5)*OR(Painel!$E$5="(Todos)",P6489=Painel!$E$5)),$J6489+ROW()/10000000,"")</f>
        <v/>
      </c>
      <c r="U6489" s="29" t="str">
        <f aca="false">IF(AND($S6489="VENCIDO",$K6489="KG",OR(Painel!$B$5="(Todos)",A6489=Painel!$B$5)*OR(Painel!$E$5="(Todos)",P6489=Painel!$E$5)),$J6489+ROW()/10000000,"")</f>
        <v/>
      </c>
    </row>
    <row r="6490" customFormat="false" ht="15" hidden="false" customHeight="false" outlineLevel="0" collapsed="false">
      <c r="A6490" s="29" t="s">
        <v>52</v>
      </c>
      <c r="B6490" s="29" t="s">
        <v>12181</v>
      </c>
      <c r="C6490" s="29" t="s">
        <v>115</v>
      </c>
      <c r="D6490" s="29"/>
      <c r="E6490" s="29" t="n">
        <v>0</v>
      </c>
      <c r="F6490" s="29"/>
      <c r="G6490" s="29"/>
      <c r="H6490" s="30" t="n">
        <v>0</v>
      </c>
      <c r="I6490" s="29"/>
      <c r="J6490" s="30" t="n">
        <v>0</v>
      </c>
      <c r="K6490" s="29"/>
      <c r="L6490" s="29" t="s">
        <v>116</v>
      </c>
      <c r="M6490" s="29"/>
      <c r="N6490" s="29"/>
      <c r="O6490" s="29"/>
      <c r="P6490" s="29"/>
      <c r="Q6490" s="29" t="n">
        <f aca="false">IFERROR(VALUE(L6490),"")</f>
        <v>0</v>
      </c>
      <c r="R6490" s="29" t="str">
        <f aca="true">IF(O6490="","",O6490-TODAY())</f>
        <v/>
      </c>
      <c r="S6490" s="29" t="str">
        <f aca="false">IF(C6490="&lt;&lt; vazio &gt;&gt;","VAZIA",IF(AND(O6490&lt;&gt;"",R6490&lt;0),"VENCIDO",IF(AND(O6490&lt;&gt;"",R6490&lt;=Parametros!$B$10),"PRÓX. VENCIMENTO",IF(F6490="Q","QUALIDADE",IF(F6490="S","BLOQUEADO",IF(F6490="R","RESTRITO/DEVOLUÇÃO",IF(OR(N6490="QUAR",N6490="QRES"),"QUARENTENA",IF(OR(B6490="DESCARTE",B6490="DEVOLUÇÃO"),"DESCARTE/DEVOLUÇÃO",IF(AND(D6490="",K6490&lt;&gt;""),"SEM LOTE",IF(AND(Q6490&lt;&gt;"",Q6490&gt;=Parametros!$B$11),"PARADO/SEM GIRO","OK"))))))))))</f>
        <v>VAZIA</v>
      </c>
      <c r="T6490" s="29" t="str">
        <f aca="false">IF(AND($S6490="PARADO/SEM GIRO",$K6490="KG",OR(Painel!$B$5="(Todos)",A6490=Painel!$B$5)*OR(Painel!$E$5="(Todos)",P6490=Painel!$E$5)),$J6490+ROW()/10000000,"")</f>
        <v/>
      </c>
      <c r="U6490" s="29" t="str">
        <f aca="false">IF(AND($S6490="VENCIDO",$K6490="KG",OR(Painel!$B$5="(Todos)",A6490=Painel!$B$5)*OR(Painel!$E$5="(Todos)",P6490=Painel!$E$5)),$J6490+ROW()/10000000,"")</f>
        <v/>
      </c>
    </row>
    <row r="6491" customFormat="false" ht="15" hidden="false" customHeight="false" outlineLevel="0" collapsed="false">
      <c r="A6491" s="29" t="s">
        <v>52</v>
      </c>
      <c r="B6491" s="29" t="s">
        <v>12182</v>
      </c>
      <c r="C6491" s="29" t="s">
        <v>115</v>
      </c>
      <c r="D6491" s="29"/>
      <c r="E6491" s="29" t="n">
        <v>0</v>
      </c>
      <c r="F6491" s="29"/>
      <c r="G6491" s="29"/>
      <c r="H6491" s="30" t="n">
        <v>0</v>
      </c>
      <c r="I6491" s="29"/>
      <c r="J6491" s="30" t="n">
        <v>0</v>
      </c>
      <c r="K6491" s="29"/>
      <c r="L6491" s="29" t="s">
        <v>116</v>
      </c>
      <c r="M6491" s="29"/>
      <c r="N6491" s="29"/>
      <c r="O6491" s="29"/>
      <c r="P6491" s="29"/>
      <c r="Q6491" s="29" t="n">
        <f aca="false">IFERROR(VALUE(L6491),"")</f>
        <v>0</v>
      </c>
      <c r="R6491" s="29" t="str">
        <f aca="true">IF(O6491="","",O6491-TODAY())</f>
        <v/>
      </c>
      <c r="S6491" s="29" t="str">
        <f aca="false">IF(C6491="&lt;&lt; vazio &gt;&gt;","VAZIA",IF(AND(O6491&lt;&gt;"",R6491&lt;0),"VENCIDO",IF(AND(O6491&lt;&gt;"",R6491&lt;=Parametros!$B$10),"PRÓX. VENCIMENTO",IF(F6491="Q","QUALIDADE",IF(F6491="S","BLOQUEADO",IF(F6491="R","RESTRITO/DEVOLUÇÃO",IF(OR(N6491="QUAR",N6491="QRES"),"QUARENTENA",IF(OR(B6491="DESCARTE",B6491="DEVOLUÇÃO"),"DESCARTE/DEVOLUÇÃO",IF(AND(D6491="",K6491&lt;&gt;""),"SEM LOTE",IF(AND(Q6491&lt;&gt;"",Q6491&gt;=Parametros!$B$11),"PARADO/SEM GIRO","OK"))))))))))</f>
        <v>VAZIA</v>
      </c>
      <c r="T6491" s="29" t="str">
        <f aca="false">IF(AND($S6491="PARADO/SEM GIRO",$K6491="KG",OR(Painel!$B$5="(Todos)",A6491=Painel!$B$5)*OR(Painel!$E$5="(Todos)",P6491=Painel!$E$5)),$J6491+ROW()/10000000,"")</f>
        <v/>
      </c>
      <c r="U6491" s="29" t="str">
        <f aca="false">IF(AND($S6491="VENCIDO",$K6491="KG",OR(Painel!$B$5="(Todos)",A6491=Painel!$B$5)*OR(Painel!$E$5="(Todos)",P6491=Painel!$E$5)),$J6491+ROW()/10000000,"")</f>
        <v/>
      </c>
    </row>
    <row r="6492" customFormat="false" ht="15" hidden="false" customHeight="false" outlineLevel="0" collapsed="false">
      <c r="A6492" s="29" t="s">
        <v>52</v>
      </c>
      <c r="B6492" s="29" t="s">
        <v>12183</v>
      </c>
      <c r="C6492" s="29" t="s">
        <v>115</v>
      </c>
      <c r="D6492" s="29"/>
      <c r="E6492" s="29" t="n">
        <v>0</v>
      </c>
      <c r="F6492" s="29"/>
      <c r="G6492" s="29"/>
      <c r="H6492" s="30" t="n">
        <v>0</v>
      </c>
      <c r="I6492" s="29"/>
      <c r="J6492" s="30" t="n">
        <v>0</v>
      </c>
      <c r="K6492" s="29"/>
      <c r="L6492" s="29" t="s">
        <v>116</v>
      </c>
      <c r="M6492" s="29"/>
      <c r="N6492" s="29"/>
      <c r="O6492" s="29"/>
      <c r="P6492" s="29"/>
      <c r="Q6492" s="29" t="n">
        <f aca="false">IFERROR(VALUE(L6492),"")</f>
        <v>0</v>
      </c>
      <c r="R6492" s="29" t="str">
        <f aca="true">IF(O6492="","",O6492-TODAY())</f>
        <v/>
      </c>
      <c r="S6492" s="29" t="str">
        <f aca="false">IF(C6492="&lt;&lt; vazio &gt;&gt;","VAZIA",IF(AND(O6492&lt;&gt;"",R6492&lt;0),"VENCIDO",IF(AND(O6492&lt;&gt;"",R6492&lt;=Parametros!$B$10),"PRÓX. VENCIMENTO",IF(F6492="Q","QUALIDADE",IF(F6492="S","BLOQUEADO",IF(F6492="R","RESTRITO/DEVOLUÇÃO",IF(OR(N6492="QUAR",N6492="QRES"),"QUARENTENA",IF(OR(B6492="DESCARTE",B6492="DEVOLUÇÃO"),"DESCARTE/DEVOLUÇÃO",IF(AND(D6492="",K6492&lt;&gt;""),"SEM LOTE",IF(AND(Q6492&lt;&gt;"",Q6492&gt;=Parametros!$B$11),"PARADO/SEM GIRO","OK"))))))))))</f>
        <v>VAZIA</v>
      </c>
      <c r="T6492" s="29" t="str">
        <f aca="false">IF(AND($S6492="PARADO/SEM GIRO",$K6492="KG",OR(Painel!$B$5="(Todos)",A6492=Painel!$B$5)*OR(Painel!$E$5="(Todos)",P6492=Painel!$E$5)),$J6492+ROW()/10000000,"")</f>
        <v/>
      </c>
      <c r="U6492" s="29" t="str">
        <f aca="false">IF(AND($S6492="VENCIDO",$K6492="KG",OR(Painel!$B$5="(Todos)",A6492=Painel!$B$5)*OR(Painel!$E$5="(Todos)",P6492=Painel!$E$5)),$J6492+ROW()/10000000,"")</f>
        <v/>
      </c>
    </row>
    <row r="6493" customFormat="false" ht="15" hidden="false" customHeight="false" outlineLevel="0" collapsed="false">
      <c r="A6493" s="29" t="s">
        <v>52</v>
      </c>
      <c r="B6493" s="29" t="s">
        <v>12184</v>
      </c>
      <c r="C6493" s="29" t="s">
        <v>163</v>
      </c>
      <c r="D6493" s="29" t="s">
        <v>12185</v>
      </c>
      <c r="E6493" s="29" t="n">
        <v>1</v>
      </c>
      <c r="F6493" s="29"/>
      <c r="G6493" s="29" t="s">
        <v>12186</v>
      </c>
      <c r="H6493" s="30" t="n">
        <v>1102.5</v>
      </c>
      <c r="I6493" s="31" t="n">
        <v>46217</v>
      </c>
      <c r="J6493" s="30" t="n">
        <v>1102.5</v>
      </c>
      <c r="K6493" s="29" t="s">
        <v>120</v>
      </c>
      <c r="L6493" s="29" t="s">
        <v>2586</v>
      </c>
      <c r="M6493" s="29"/>
      <c r="N6493" s="29" t="s">
        <v>122</v>
      </c>
      <c r="O6493" s="31" t="n">
        <v>46759</v>
      </c>
      <c r="P6493" s="29" t="s">
        <v>123</v>
      </c>
      <c r="Q6493" s="29" t="n">
        <f aca="false">IFERROR(VALUE(L6493),"")</f>
        <v>68</v>
      </c>
      <c r="R6493" s="29" t="n">
        <f aca="true">IF(O6493="","",O6493-TODAY())</f>
        <v>474</v>
      </c>
      <c r="S6493" s="29" t="str">
        <f aca="false">IF(C6493="&lt;&lt; vazio &gt;&gt;","VAZIA",IF(AND(O6493&lt;&gt;"",R6493&lt;0),"VENCIDO",IF(AND(O6493&lt;&gt;"",R6493&lt;=Parametros!$B$10),"PRÓX. VENCIMENTO",IF(F6493="Q","QUALIDADE",IF(F6493="S","BLOQUEADO",IF(F6493="R","RESTRITO/DEVOLUÇÃO",IF(OR(N6493="QUAR",N6493="QRES"),"QUARENTENA",IF(OR(B6493="DESCARTE",B6493="DEVOLUÇÃO"),"DESCARTE/DEVOLUÇÃO",IF(AND(D6493="",K6493&lt;&gt;""),"SEM LOTE",IF(AND(Q6493&lt;&gt;"",Q6493&gt;=Parametros!$B$11),"PARADO/SEM GIRO","OK"))))))))))</f>
        <v>OK</v>
      </c>
      <c r="T6493" s="29" t="str">
        <f aca="false">IF(AND($S6493="PARADO/SEM GIRO",$K6493="KG",OR(Painel!$B$5="(Todos)",A6493=Painel!$B$5)*OR(Painel!$E$5="(Todos)",P6493=Painel!$E$5)),$J6493+ROW()/10000000,"")</f>
        <v/>
      </c>
      <c r="U6493" s="29" t="str">
        <f aca="false">IF(AND($S6493="VENCIDO",$K6493="KG",OR(Painel!$B$5="(Todos)",A6493=Painel!$B$5)*OR(Painel!$E$5="(Todos)",P6493=Painel!$E$5)),$J6493+ROW()/10000000,"")</f>
        <v/>
      </c>
    </row>
    <row r="6494" customFormat="false" ht="15" hidden="false" customHeight="false" outlineLevel="0" collapsed="false">
      <c r="A6494" s="29" t="s">
        <v>52</v>
      </c>
      <c r="B6494" s="29" t="s">
        <v>12187</v>
      </c>
      <c r="C6494" s="29" t="s">
        <v>980</v>
      </c>
      <c r="D6494" s="29" t="s">
        <v>12188</v>
      </c>
      <c r="E6494" s="29" t="n">
        <v>1</v>
      </c>
      <c r="F6494" s="29" t="s">
        <v>189</v>
      </c>
      <c r="G6494" s="29" t="s">
        <v>12189</v>
      </c>
      <c r="H6494" s="30" t="n">
        <v>206.04</v>
      </c>
      <c r="I6494" s="31" t="n">
        <v>46028</v>
      </c>
      <c r="J6494" s="30" t="n">
        <v>206.04</v>
      </c>
      <c r="K6494" s="29" t="s">
        <v>120</v>
      </c>
      <c r="L6494" s="29" t="s">
        <v>12190</v>
      </c>
      <c r="M6494" s="29"/>
      <c r="N6494" s="29" t="s">
        <v>122</v>
      </c>
      <c r="O6494" s="31" t="n">
        <v>46292</v>
      </c>
      <c r="P6494" s="29" t="s">
        <v>123</v>
      </c>
      <c r="Q6494" s="29" t="n">
        <f aca="false">IFERROR(VALUE(L6494),"")</f>
        <v>257</v>
      </c>
      <c r="R6494" s="29" t="n">
        <f aca="true">IF(O6494="","",O6494-TODAY())</f>
        <v>7</v>
      </c>
      <c r="S6494" s="29" t="str">
        <f aca="false">IF(C6494="&lt;&lt; vazio &gt;&gt;","VAZIA",IF(AND(O6494&lt;&gt;"",R6494&lt;0),"VENCIDO",IF(AND(O6494&lt;&gt;"",R6494&lt;=Parametros!$B$10),"PRÓX. VENCIMENTO",IF(F6494="Q","QUALIDADE",IF(F6494="S","BLOQUEADO",IF(F6494="R","RESTRITO/DEVOLUÇÃO",IF(OR(N6494="QUAR",N6494="QRES"),"QUARENTENA",IF(OR(B6494="DESCARTE",B6494="DEVOLUÇÃO"),"DESCARTE/DEVOLUÇÃO",IF(AND(D6494="",K6494&lt;&gt;""),"SEM LOTE",IF(AND(Q6494&lt;&gt;"",Q6494&gt;=Parametros!$B$11),"PARADO/SEM GIRO","OK"))))))))))</f>
        <v>PRÓX. VENCIMENTO</v>
      </c>
      <c r="T6494" s="29" t="str">
        <f aca="false">IF(AND($S6494="PARADO/SEM GIRO",$K6494="KG",OR(Painel!$B$5="(Todos)",A6494=Painel!$B$5)*OR(Painel!$E$5="(Todos)",P6494=Painel!$E$5)),$J6494+ROW()/10000000,"")</f>
        <v/>
      </c>
      <c r="U6494" s="29" t="str">
        <f aca="false">IF(AND($S6494="VENCIDO",$K6494="KG",OR(Painel!$B$5="(Todos)",A6494=Painel!$B$5)*OR(Painel!$E$5="(Todos)",P6494=Painel!$E$5)),$J6494+ROW()/10000000,"")</f>
        <v/>
      </c>
    </row>
    <row r="6495" customFormat="false" ht="15" hidden="false" customHeight="false" outlineLevel="0" collapsed="false">
      <c r="A6495" s="29" t="s">
        <v>52</v>
      </c>
      <c r="B6495" s="29" t="s">
        <v>12191</v>
      </c>
      <c r="C6495" s="29" t="s">
        <v>115</v>
      </c>
      <c r="D6495" s="29"/>
      <c r="E6495" s="29" t="n">
        <v>0</v>
      </c>
      <c r="F6495" s="29"/>
      <c r="G6495" s="29"/>
      <c r="H6495" s="30" t="n">
        <v>0</v>
      </c>
      <c r="I6495" s="29"/>
      <c r="J6495" s="30" t="n">
        <v>0</v>
      </c>
      <c r="K6495" s="29"/>
      <c r="L6495" s="29" t="s">
        <v>116</v>
      </c>
      <c r="M6495" s="29"/>
      <c r="N6495" s="29"/>
      <c r="O6495" s="29"/>
      <c r="P6495" s="29"/>
      <c r="Q6495" s="29" t="n">
        <f aca="false">IFERROR(VALUE(L6495),"")</f>
        <v>0</v>
      </c>
      <c r="R6495" s="29" t="str">
        <f aca="true">IF(O6495="","",O6495-TODAY())</f>
        <v/>
      </c>
      <c r="S6495" s="29" t="str">
        <f aca="false">IF(C6495="&lt;&lt; vazio &gt;&gt;","VAZIA",IF(AND(O6495&lt;&gt;"",R6495&lt;0),"VENCIDO",IF(AND(O6495&lt;&gt;"",R6495&lt;=Parametros!$B$10),"PRÓX. VENCIMENTO",IF(F6495="Q","QUALIDADE",IF(F6495="S","BLOQUEADO",IF(F6495="R","RESTRITO/DEVOLUÇÃO",IF(OR(N6495="QUAR",N6495="QRES"),"QUARENTENA",IF(OR(B6495="DESCARTE",B6495="DEVOLUÇÃO"),"DESCARTE/DEVOLUÇÃO",IF(AND(D6495="",K6495&lt;&gt;""),"SEM LOTE",IF(AND(Q6495&lt;&gt;"",Q6495&gt;=Parametros!$B$11),"PARADO/SEM GIRO","OK"))))))))))</f>
        <v>VAZIA</v>
      </c>
      <c r="T6495" s="29" t="str">
        <f aca="false">IF(AND($S6495="PARADO/SEM GIRO",$K6495="KG",OR(Painel!$B$5="(Todos)",A6495=Painel!$B$5)*OR(Painel!$E$5="(Todos)",P6495=Painel!$E$5)),$J6495+ROW()/10000000,"")</f>
        <v/>
      </c>
      <c r="U6495" s="29" t="str">
        <f aca="false">IF(AND($S6495="VENCIDO",$K6495="KG",OR(Painel!$B$5="(Todos)",A6495=Painel!$B$5)*OR(Painel!$E$5="(Todos)",P6495=Painel!$E$5)),$J6495+ROW()/10000000,"")</f>
        <v/>
      </c>
    </row>
    <row r="6496" customFormat="false" ht="15" hidden="false" customHeight="false" outlineLevel="0" collapsed="false">
      <c r="A6496" s="29" t="s">
        <v>52</v>
      </c>
      <c r="B6496" s="29" t="s">
        <v>12192</v>
      </c>
      <c r="C6496" s="29" t="s">
        <v>278</v>
      </c>
      <c r="D6496" s="29" t="s">
        <v>565</v>
      </c>
      <c r="E6496" s="29" t="n">
        <v>1</v>
      </c>
      <c r="F6496" s="29"/>
      <c r="G6496" s="29" t="s">
        <v>12193</v>
      </c>
      <c r="H6496" s="30" t="n">
        <v>545.4</v>
      </c>
      <c r="I6496" s="31" t="n">
        <v>46183</v>
      </c>
      <c r="J6496" s="30" t="n">
        <v>545.4</v>
      </c>
      <c r="K6496" s="29" t="s">
        <v>120</v>
      </c>
      <c r="L6496" s="29" t="s">
        <v>1096</v>
      </c>
      <c r="M6496" s="29"/>
      <c r="N6496" s="29" t="s">
        <v>122</v>
      </c>
      <c r="O6496" s="31" t="n">
        <v>46721</v>
      </c>
      <c r="P6496" s="29" t="s">
        <v>123</v>
      </c>
      <c r="Q6496" s="29" t="n">
        <f aca="false">IFERROR(VALUE(L6496),"")</f>
        <v>102</v>
      </c>
      <c r="R6496" s="29" t="n">
        <f aca="true">IF(O6496="","",O6496-TODAY())</f>
        <v>436</v>
      </c>
      <c r="S6496" s="29" t="str">
        <f aca="false">IF(C6496="&lt;&lt; vazio &gt;&gt;","VAZIA",IF(AND(O6496&lt;&gt;"",R6496&lt;0),"VENCIDO",IF(AND(O6496&lt;&gt;"",R6496&lt;=Parametros!$B$10),"PRÓX. VENCIMENTO",IF(F6496="Q","QUALIDADE",IF(F6496="S","BLOQUEADO",IF(F6496="R","RESTRITO/DEVOLUÇÃO",IF(OR(N6496="QUAR",N6496="QRES"),"QUARENTENA",IF(OR(B6496="DESCARTE",B6496="DEVOLUÇÃO"),"DESCARTE/DEVOLUÇÃO",IF(AND(D6496="",K6496&lt;&gt;""),"SEM LOTE",IF(AND(Q6496&lt;&gt;"",Q6496&gt;=Parametros!$B$11),"PARADO/SEM GIRO","OK"))))))))))</f>
        <v>PARADO/SEM GIRO</v>
      </c>
      <c r="T6496" s="29" t="n">
        <f aca="false">IF(AND($S6496="PARADO/SEM GIRO",$K6496="KG",OR(Painel!$B$5="(Todos)",A6496=Painel!$B$5)*OR(Painel!$E$5="(Todos)",P6496=Painel!$E$5)),$J6496+ROW()/10000000,"")</f>
        <v>545.4006496</v>
      </c>
      <c r="U6496" s="29" t="str">
        <f aca="false">IF(AND($S6496="VENCIDO",$K6496="KG",OR(Painel!$B$5="(Todos)",A6496=Painel!$B$5)*OR(Painel!$E$5="(Todos)",P6496=Painel!$E$5)),$J6496+ROW()/10000000,"")</f>
        <v/>
      </c>
    </row>
    <row r="6497" customFormat="false" ht="15" hidden="false" customHeight="false" outlineLevel="0" collapsed="false">
      <c r="A6497" s="29" t="s">
        <v>52</v>
      </c>
      <c r="B6497" s="29" t="s">
        <v>12194</v>
      </c>
      <c r="C6497" s="29" t="s">
        <v>1381</v>
      </c>
      <c r="D6497" s="29" t="s">
        <v>3585</v>
      </c>
      <c r="E6497" s="29" t="n">
        <v>1</v>
      </c>
      <c r="F6497" s="29"/>
      <c r="G6497" s="29" t="s">
        <v>12195</v>
      </c>
      <c r="H6497" s="30" t="n">
        <v>800</v>
      </c>
      <c r="I6497" s="31" t="n">
        <v>46202</v>
      </c>
      <c r="J6497" s="30" t="n">
        <v>800</v>
      </c>
      <c r="K6497" s="29" t="s">
        <v>120</v>
      </c>
      <c r="L6497" s="29" t="s">
        <v>1181</v>
      </c>
      <c r="M6497" s="29"/>
      <c r="N6497" s="29" t="s">
        <v>122</v>
      </c>
      <c r="O6497" s="31" t="n">
        <v>46557</v>
      </c>
      <c r="P6497" s="29" t="s">
        <v>123</v>
      </c>
      <c r="Q6497" s="29" t="n">
        <f aca="false">IFERROR(VALUE(L6497),"")</f>
        <v>83</v>
      </c>
      <c r="R6497" s="29" t="n">
        <f aca="true">IF(O6497="","",O6497-TODAY())</f>
        <v>272</v>
      </c>
      <c r="S6497" s="29" t="str">
        <f aca="false">IF(C6497="&lt;&lt; vazio &gt;&gt;","VAZIA",IF(AND(O6497&lt;&gt;"",R6497&lt;0),"VENCIDO",IF(AND(O6497&lt;&gt;"",R6497&lt;=Parametros!$B$10),"PRÓX. VENCIMENTO",IF(F6497="Q","QUALIDADE",IF(F6497="S","BLOQUEADO",IF(F6497="R","RESTRITO/DEVOLUÇÃO",IF(OR(N6497="QUAR",N6497="QRES"),"QUARENTENA",IF(OR(B6497="DESCARTE",B6497="DEVOLUÇÃO"),"DESCARTE/DEVOLUÇÃO",IF(AND(D6497="",K6497&lt;&gt;""),"SEM LOTE",IF(AND(Q6497&lt;&gt;"",Q6497&gt;=Parametros!$B$11),"PARADO/SEM GIRO","OK"))))))))))</f>
        <v>OK</v>
      </c>
      <c r="T6497" s="29" t="str">
        <f aca="false">IF(AND($S6497="PARADO/SEM GIRO",$K6497="KG",OR(Painel!$B$5="(Todos)",A6497=Painel!$B$5)*OR(Painel!$E$5="(Todos)",P6497=Painel!$E$5)),$J6497+ROW()/10000000,"")</f>
        <v/>
      </c>
      <c r="U6497" s="29" t="str">
        <f aca="false">IF(AND($S6497="VENCIDO",$K6497="KG",OR(Painel!$B$5="(Todos)",A6497=Painel!$B$5)*OR(Painel!$E$5="(Todos)",P6497=Painel!$E$5)),$J6497+ROW()/10000000,"")</f>
        <v/>
      </c>
    </row>
    <row r="6498" customFormat="false" ht="15" hidden="false" customHeight="false" outlineLevel="0" collapsed="false">
      <c r="A6498" s="29" t="s">
        <v>52</v>
      </c>
      <c r="B6498" s="29" t="s">
        <v>12196</v>
      </c>
      <c r="C6498" s="29" t="s">
        <v>219</v>
      </c>
      <c r="D6498" s="29" t="s">
        <v>220</v>
      </c>
      <c r="E6498" s="29" t="n">
        <v>1</v>
      </c>
      <c r="F6498" s="29"/>
      <c r="G6498" s="29" t="s">
        <v>12197</v>
      </c>
      <c r="H6498" s="30" t="n">
        <v>700</v>
      </c>
      <c r="I6498" s="31" t="n">
        <v>46183</v>
      </c>
      <c r="J6498" s="30" t="n">
        <v>700</v>
      </c>
      <c r="K6498" s="29" t="s">
        <v>120</v>
      </c>
      <c r="L6498" s="29" t="s">
        <v>1096</v>
      </c>
      <c r="M6498" s="29"/>
      <c r="N6498" s="29" t="s">
        <v>122</v>
      </c>
      <c r="O6498" s="31" t="n">
        <v>46896</v>
      </c>
      <c r="P6498" s="29" t="s">
        <v>123</v>
      </c>
      <c r="Q6498" s="29" t="n">
        <f aca="false">IFERROR(VALUE(L6498),"")</f>
        <v>102</v>
      </c>
      <c r="R6498" s="29" t="n">
        <f aca="true">IF(O6498="","",O6498-TODAY())</f>
        <v>611</v>
      </c>
      <c r="S6498" s="29" t="str">
        <f aca="false">IF(C6498="&lt;&lt; vazio &gt;&gt;","VAZIA",IF(AND(O6498&lt;&gt;"",R6498&lt;0),"VENCIDO",IF(AND(O6498&lt;&gt;"",R6498&lt;=Parametros!$B$10),"PRÓX. VENCIMENTO",IF(F6498="Q","QUALIDADE",IF(F6498="S","BLOQUEADO",IF(F6498="R","RESTRITO/DEVOLUÇÃO",IF(OR(N6498="QUAR",N6498="QRES"),"QUARENTENA",IF(OR(B6498="DESCARTE",B6498="DEVOLUÇÃO"),"DESCARTE/DEVOLUÇÃO",IF(AND(D6498="",K6498&lt;&gt;""),"SEM LOTE",IF(AND(Q6498&lt;&gt;"",Q6498&gt;=Parametros!$B$11),"PARADO/SEM GIRO","OK"))))))))))</f>
        <v>PARADO/SEM GIRO</v>
      </c>
      <c r="T6498" s="29" t="n">
        <f aca="false">IF(AND($S6498="PARADO/SEM GIRO",$K6498="KG",OR(Painel!$B$5="(Todos)",A6498=Painel!$B$5)*OR(Painel!$E$5="(Todos)",P6498=Painel!$E$5)),$J6498+ROW()/10000000,"")</f>
        <v>700.0006498</v>
      </c>
      <c r="U6498" s="29" t="str">
        <f aca="false">IF(AND($S6498="VENCIDO",$K6498="KG",OR(Painel!$B$5="(Todos)",A6498=Painel!$B$5)*OR(Painel!$E$5="(Todos)",P6498=Painel!$E$5)),$J6498+ROW()/10000000,"")</f>
        <v/>
      </c>
    </row>
    <row r="6499" customFormat="false" ht="15" hidden="false" customHeight="false" outlineLevel="0" collapsed="false">
      <c r="A6499" s="29" t="s">
        <v>52</v>
      </c>
      <c r="B6499" s="29" t="s">
        <v>12198</v>
      </c>
      <c r="C6499" s="29" t="s">
        <v>115</v>
      </c>
      <c r="D6499" s="29"/>
      <c r="E6499" s="29" t="n">
        <v>0</v>
      </c>
      <c r="F6499" s="29"/>
      <c r="G6499" s="29"/>
      <c r="H6499" s="30" t="n">
        <v>0</v>
      </c>
      <c r="I6499" s="29"/>
      <c r="J6499" s="30" t="n">
        <v>0</v>
      </c>
      <c r="K6499" s="29"/>
      <c r="L6499" s="29" t="s">
        <v>116</v>
      </c>
      <c r="M6499" s="29"/>
      <c r="N6499" s="29"/>
      <c r="O6499" s="29"/>
      <c r="P6499" s="29"/>
      <c r="Q6499" s="29" t="n">
        <f aca="false">IFERROR(VALUE(L6499),"")</f>
        <v>0</v>
      </c>
      <c r="R6499" s="29" t="str">
        <f aca="true">IF(O6499="","",O6499-TODAY())</f>
        <v/>
      </c>
      <c r="S6499" s="29" t="str">
        <f aca="false">IF(C6499="&lt;&lt; vazio &gt;&gt;","VAZIA",IF(AND(O6499&lt;&gt;"",R6499&lt;0),"VENCIDO",IF(AND(O6499&lt;&gt;"",R6499&lt;=Parametros!$B$10),"PRÓX. VENCIMENTO",IF(F6499="Q","QUALIDADE",IF(F6499="S","BLOQUEADO",IF(F6499="R","RESTRITO/DEVOLUÇÃO",IF(OR(N6499="QUAR",N6499="QRES"),"QUARENTENA",IF(OR(B6499="DESCARTE",B6499="DEVOLUÇÃO"),"DESCARTE/DEVOLUÇÃO",IF(AND(D6499="",K6499&lt;&gt;""),"SEM LOTE",IF(AND(Q6499&lt;&gt;"",Q6499&gt;=Parametros!$B$11),"PARADO/SEM GIRO","OK"))))))))))</f>
        <v>VAZIA</v>
      </c>
      <c r="T6499" s="29" t="str">
        <f aca="false">IF(AND($S6499="PARADO/SEM GIRO",$K6499="KG",OR(Painel!$B$5="(Todos)",A6499=Painel!$B$5)*OR(Painel!$E$5="(Todos)",P6499=Painel!$E$5)),$J6499+ROW()/10000000,"")</f>
        <v/>
      </c>
      <c r="U6499" s="29" t="str">
        <f aca="false">IF(AND($S6499="VENCIDO",$K6499="KG",OR(Painel!$B$5="(Todos)",A6499=Painel!$B$5)*OR(Painel!$E$5="(Todos)",P6499=Painel!$E$5)),$J6499+ROW()/10000000,"")</f>
        <v/>
      </c>
    </row>
    <row r="6500" customFormat="false" ht="15" hidden="false" customHeight="false" outlineLevel="0" collapsed="false">
      <c r="A6500" s="29" t="s">
        <v>52</v>
      </c>
      <c r="B6500" s="29" t="s">
        <v>12199</v>
      </c>
      <c r="C6500" s="29" t="s">
        <v>159</v>
      </c>
      <c r="D6500" s="29" t="s">
        <v>2500</v>
      </c>
      <c r="E6500" s="29" t="n">
        <v>1</v>
      </c>
      <c r="F6500" s="29"/>
      <c r="G6500" s="29" t="s">
        <v>12200</v>
      </c>
      <c r="H6500" s="30" t="n">
        <v>1102.5</v>
      </c>
      <c r="I6500" s="31" t="n">
        <v>46212</v>
      </c>
      <c r="J6500" s="30" t="n">
        <v>1102.5</v>
      </c>
      <c r="K6500" s="29" t="s">
        <v>120</v>
      </c>
      <c r="L6500" s="29" t="s">
        <v>2502</v>
      </c>
      <c r="M6500" s="29"/>
      <c r="N6500" s="29" t="s">
        <v>122</v>
      </c>
      <c r="O6500" s="31" t="n">
        <v>46758</v>
      </c>
      <c r="P6500" s="29" t="s">
        <v>123</v>
      </c>
      <c r="Q6500" s="29" t="n">
        <f aca="false">IFERROR(VALUE(L6500),"")</f>
        <v>73</v>
      </c>
      <c r="R6500" s="29" t="n">
        <f aca="true">IF(O6500="","",O6500-TODAY())</f>
        <v>473</v>
      </c>
      <c r="S6500" s="29" t="str">
        <f aca="false">IF(C6500="&lt;&lt; vazio &gt;&gt;","VAZIA",IF(AND(O6500&lt;&gt;"",R6500&lt;0),"VENCIDO",IF(AND(O6500&lt;&gt;"",R6500&lt;=Parametros!$B$10),"PRÓX. VENCIMENTO",IF(F6500="Q","QUALIDADE",IF(F6500="S","BLOQUEADO",IF(F6500="R","RESTRITO/DEVOLUÇÃO",IF(OR(N6500="QUAR",N6500="QRES"),"QUARENTENA",IF(OR(B6500="DESCARTE",B6500="DEVOLUÇÃO"),"DESCARTE/DEVOLUÇÃO",IF(AND(D6500="",K6500&lt;&gt;""),"SEM LOTE",IF(AND(Q6500&lt;&gt;"",Q6500&gt;=Parametros!$B$11),"PARADO/SEM GIRO","OK"))))))))))</f>
        <v>OK</v>
      </c>
      <c r="T6500" s="29" t="str">
        <f aca="false">IF(AND($S6500="PARADO/SEM GIRO",$K6500="KG",OR(Painel!$B$5="(Todos)",A6500=Painel!$B$5)*OR(Painel!$E$5="(Todos)",P6500=Painel!$E$5)),$J6500+ROW()/10000000,"")</f>
        <v/>
      </c>
      <c r="U6500" s="29" t="str">
        <f aca="false">IF(AND($S6500="VENCIDO",$K6500="KG",OR(Painel!$B$5="(Todos)",A6500=Painel!$B$5)*OR(Painel!$E$5="(Todos)",P6500=Painel!$E$5)),$J6500+ROW()/10000000,"")</f>
        <v/>
      </c>
    </row>
    <row r="6501" customFormat="false" ht="15" hidden="false" customHeight="false" outlineLevel="0" collapsed="false">
      <c r="A6501" s="29" t="s">
        <v>52</v>
      </c>
      <c r="B6501" s="29" t="s">
        <v>12201</v>
      </c>
      <c r="C6501" s="29" t="s">
        <v>115</v>
      </c>
      <c r="D6501" s="29"/>
      <c r="E6501" s="29" t="n">
        <v>0</v>
      </c>
      <c r="F6501" s="29"/>
      <c r="G6501" s="29"/>
      <c r="H6501" s="30" t="n">
        <v>0</v>
      </c>
      <c r="I6501" s="29"/>
      <c r="J6501" s="30" t="n">
        <v>0</v>
      </c>
      <c r="K6501" s="29"/>
      <c r="L6501" s="29" t="s">
        <v>116</v>
      </c>
      <c r="M6501" s="29"/>
      <c r="N6501" s="29"/>
      <c r="O6501" s="29"/>
      <c r="P6501" s="29"/>
      <c r="Q6501" s="29" t="n">
        <f aca="false">IFERROR(VALUE(L6501),"")</f>
        <v>0</v>
      </c>
      <c r="R6501" s="29" t="str">
        <f aca="true">IF(O6501="","",O6501-TODAY())</f>
        <v/>
      </c>
      <c r="S6501" s="29" t="str">
        <f aca="false">IF(C6501="&lt;&lt; vazio &gt;&gt;","VAZIA",IF(AND(O6501&lt;&gt;"",R6501&lt;0),"VENCIDO",IF(AND(O6501&lt;&gt;"",R6501&lt;=Parametros!$B$10),"PRÓX. VENCIMENTO",IF(F6501="Q","QUALIDADE",IF(F6501="S","BLOQUEADO",IF(F6501="R","RESTRITO/DEVOLUÇÃO",IF(OR(N6501="QUAR",N6501="QRES"),"QUARENTENA",IF(OR(B6501="DESCARTE",B6501="DEVOLUÇÃO"),"DESCARTE/DEVOLUÇÃO",IF(AND(D6501="",K6501&lt;&gt;""),"SEM LOTE",IF(AND(Q6501&lt;&gt;"",Q6501&gt;=Parametros!$B$11),"PARADO/SEM GIRO","OK"))))))))))</f>
        <v>VAZIA</v>
      </c>
      <c r="T6501" s="29" t="str">
        <f aca="false">IF(AND($S6501="PARADO/SEM GIRO",$K6501="KG",OR(Painel!$B$5="(Todos)",A6501=Painel!$B$5)*OR(Painel!$E$5="(Todos)",P6501=Painel!$E$5)),$J6501+ROW()/10000000,"")</f>
        <v/>
      </c>
      <c r="U6501" s="29" t="str">
        <f aca="false">IF(AND($S6501="VENCIDO",$K6501="KG",OR(Painel!$B$5="(Todos)",A6501=Painel!$B$5)*OR(Painel!$E$5="(Todos)",P6501=Painel!$E$5)),$J6501+ROW()/10000000,"")</f>
        <v/>
      </c>
    </row>
    <row r="6502" customFormat="false" ht="15" hidden="false" customHeight="false" outlineLevel="0" collapsed="false">
      <c r="A6502" s="29" t="s">
        <v>52</v>
      </c>
      <c r="B6502" s="29" t="s">
        <v>12202</v>
      </c>
      <c r="C6502" s="29" t="s">
        <v>9208</v>
      </c>
      <c r="D6502" s="29" t="s">
        <v>10895</v>
      </c>
      <c r="E6502" s="29" t="n">
        <v>1</v>
      </c>
      <c r="F6502" s="29"/>
      <c r="G6502" s="29" t="s">
        <v>12203</v>
      </c>
      <c r="H6502" s="30" t="n">
        <v>920</v>
      </c>
      <c r="I6502" s="31" t="n">
        <v>46113</v>
      </c>
      <c r="J6502" s="30" t="n">
        <v>920</v>
      </c>
      <c r="K6502" s="29" t="s">
        <v>120</v>
      </c>
      <c r="L6502" s="29" t="s">
        <v>2308</v>
      </c>
      <c r="M6502" s="29"/>
      <c r="N6502" s="29" t="s">
        <v>122</v>
      </c>
      <c r="O6502" s="31" t="n">
        <v>46596</v>
      </c>
      <c r="P6502" s="29" t="s">
        <v>123</v>
      </c>
      <c r="Q6502" s="29" t="n">
        <f aca="false">IFERROR(VALUE(L6502),"")</f>
        <v>172</v>
      </c>
      <c r="R6502" s="29" t="n">
        <f aca="true">IF(O6502="","",O6502-TODAY())</f>
        <v>311</v>
      </c>
      <c r="S6502" s="29" t="str">
        <f aca="false">IF(C6502="&lt;&lt; vazio &gt;&gt;","VAZIA",IF(AND(O6502&lt;&gt;"",R6502&lt;0),"VENCIDO",IF(AND(O6502&lt;&gt;"",R6502&lt;=Parametros!$B$10),"PRÓX. VENCIMENTO",IF(F6502="Q","QUALIDADE",IF(F6502="S","BLOQUEADO",IF(F6502="R","RESTRITO/DEVOLUÇÃO",IF(OR(N6502="QUAR",N6502="QRES"),"QUARENTENA",IF(OR(B6502="DESCARTE",B6502="DEVOLUÇÃO"),"DESCARTE/DEVOLUÇÃO",IF(AND(D6502="",K6502&lt;&gt;""),"SEM LOTE",IF(AND(Q6502&lt;&gt;"",Q6502&gt;=Parametros!$B$11),"PARADO/SEM GIRO","OK"))))))))))</f>
        <v>PARADO/SEM GIRO</v>
      </c>
      <c r="T6502" s="29" t="n">
        <f aca="false">IF(AND($S6502="PARADO/SEM GIRO",$K6502="KG",OR(Painel!$B$5="(Todos)",A6502=Painel!$B$5)*OR(Painel!$E$5="(Todos)",P6502=Painel!$E$5)),$J6502+ROW()/10000000,"")</f>
        <v>920.0006502</v>
      </c>
      <c r="U6502" s="29" t="str">
        <f aca="false">IF(AND($S6502="VENCIDO",$K6502="KG",OR(Painel!$B$5="(Todos)",A6502=Painel!$B$5)*OR(Painel!$E$5="(Todos)",P6502=Painel!$E$5)),$J6502+ROW()/10000000,"")</f>
        <v/>
      </c>
    </row>
    <row r="6503" customFormat="false" ht="15" hidden="false" customHeight="false" outlineLevel="0" collapsed="false">
      <c r="A6503" s="29" t="s">
        <v>52</v>
      </c>
      <c r="B6503" s="29" t="s">
        <v>12204</v>
      </c>
      <c r="C6503" s="29" t="s">
        <v>115</v>
      </c>
      <c r="D6503" s="29"/>
      <c r="E6503" s="29" t="n">
        <v>0</v>
      </c>
      <c r="F6503" s="29"/>
      <c r="G6503" s="29"/>
      <c r="H6503" s="30" t="n">
        <v>0</v>
      </c>
      <c r="I6503" s="29"/>
      <c r="J6503" s="30" t="n">
        <v>0</v>
      </c>
      <c r="K6503" s="29"/>
      <c r="L6503" s="29" t="s">
        <v>116</v>
      </c>
      <c r="M6503" s="29"/>
      <c r="N6503" s="29"/>
      <c r="O6503" s="29"/>
      <c r="P6503" s="29"/>
      <c r="Q6503" s="29" t="n">
        <f aca="false">IFERROR(VALUE(L6503),"")</f>
        <v>0</v>
      </c>
      <c r="R6503" s="29" t="str">
        <f aca="true">IF(O6503="","",O6503-TODAY())</f>
        <v/>
      </c>
      <c r="S6503" s="29" t="str">
        <f aca="false">IF(C6503="&lt;&lt; vazio &gt;&gt;","VAZIA",IF(AND(O6503&lt;&gt;"",R6503&lt;0),"VENCIDO",IF(AND(O6503&lt;&gt;"",R6503&lt;=Parametros!$B$10),"PRÓX. VENCIMENTO",IF(F6503="Q","QUALIDADE",IF(F6503="S","BLOQUEADO",IF(F6503="R","RESTRITO/DEVOLUÇÃO",IF(OR(N6503="QUAR",N6503="QRES"),"QUARENTENA",IF(OR(B6503="DESCARTE",B6503="DEVOLUÇÃO"),"DESCARTE/DEVOLUÇÃO",IF(AND(D6503="",K6503&lt;&gt;""),"SEM LOTE",IF(AND(Q6503&lt;&gt;"",Q6503&gt;=Parametros!$B$11),"PARADO/SEM GIRO","OK"))))))))))</f>
        <v>VAZIA</v>
      </c>
      <c r="T6503" s="29" t="str">
        <f aca="false">IF(AND($S6503="PARADO/SEM GIRO",$K6503="KG",OR(Painel!$B$5="(Todos)",A6503=Painel!$B$5)*OR(Painel!$E$5="(Todos)",P6503=Painel!$E$5)),$J6503+ROW()/10000000,"")</f>
        <v/>
      </c>
      <c r="U6503" s="29" t="str">
        <f aca="false">IF(AND($S6503="VENCIDO",$K6503="KG",OR(Painel!$B$5="(Todos)",A6503=Painel!$B$5)*OR(Painel!$E$5="(Todos)",P6503=Painel!$E$5)),$J6503+ROW()/10000000,"")</f>
        <v/>
      </c>
    </row>
    <row r="6504" customFormat="false" ht="15" hidden="false" customHeight="false" outlineLevel="0" collapsed="false">
      <c r="A6504" s="29" t="s">
        <v>52</v>
      </c>
      <c r="B6504" s="29" t="s">
        <v>12205</v>
      </c>
      <c r="C6504" s="29" t="s">
        <v>115</v>
      </c>
      <c r="D6504" s="29"/>
      <c r="E6504" s="29" t="n">
        <v>0</v>
      </c>
      <c r="F6504" s="29"/>
      <c r="G6504" s="29"/>
      <c r="H6504" s="30" t="n">
        <v>0</v>
      </c>
      <c r="I6504" s="29"/>
      <c r="J6504" s="30" t="n">
        <v>0</v>
      </c>
      <c r="K6504" s="29"/>
      <c r="L6504" s="29" t="s">
        <v>116</v>
      </c>
      <c r="M6504" s="29"/>
      <c r="N6504" s="29"/>
      <c r="O6504" s="29"/>
      <c r="P6504" s="29"/>
      <c r="Q6504" s="29" t="n">
        <f aca="false">IFERROR(VALUE(L6504),"")</f>
        <v>0</v>
      </c>
      <c r="R6504" s="29" t="str">
        <f aca="true">IF(O6504="","",O6504-TODAY())</f>
        <v/>
      </c>
      <c r="S6504" s="29" t="str">
        <f aca="false">IF(C6504="&lt;&lt; vazio &gt;&gt;","VAZIA",IF(AND(O6504&lt;&gt;"",R6504&lt;0),"VENCIDO",IF(AND(O6504&lt;&gt;"",R6504&lt;=Parametros!$B$10),"PRÓX. VENCIMENTO",IF(F6504="Q","QUALIDADE",IF(F6504="S","BLOQUEADO",IF(F6504="R","RESTRITO/DEVOLUÇÃO",IF(OR(N6504="QUAR",N6504="QRES"),"QUARENTENA",IF(OR(B6504="DESCARTE",B6504="DEVOLUÇÃO"),"DESCARTE/DEVOLUÇÃO",IF(AND(D6504="",K6504&lt;&gt;""),"SEM LOTE",IF(AND(Q6504&lt;&gt;"",Q6504&gt;=Parametros!$B$11),"PARADO/SEM GIRO","OK"))))))))))</f>
        <v>VAZIA</v>
      </c>
      <c r="T6504" s="29" t="str">
        <f aca="false">IF(AND($S6504="PARADO/SEM GIRO",$K6504="KG",OR(Painel!$B$5="(Todos)",A6504=Painel!$B$5)*OR(Painel!$E$5="(Todos)",P6504=Painel!$E$5)),$J6504+ROW()/10000000,"")</f>
        <v/>
      </c>
      <c r="U6504" s="29" t="str">
        <f aca="false">IF(AND($S6504="VENCIDO",$K6504="KG",OR(Painel!$B$5="(Todos)",A6504=Painel!$B$5)*OR(Painel!$E$5="(Todos)",P6504=Painel!$E$5)),$J6504+ROW()/10000000,"")</f>
        <v/>
      </c>
    </row>
    <row r="6505" customFormat="false" ht="15" hidden="false" customHeight="false" outlineLevel="0" collapsed="false">
      <c r="A6505" s="29" t="s">
        <v>52</v>
      </c>
      <c r="B6505" s="29" t="s">
        <v>12206</v>
      </c>
      <c r="C6505" s="29" t="s">
        <v>7111</v>
      </c>
      <c r="D6505" s="29" t="s">
        <v>7112</v>
      </c>
      <c r="E6505" s="29" t="n">
        <v>1</v>
      </c>
      <c r="F6505" s="29"/>
      <c r="G6505" s="29" t="s">
        <v>12207</v>
      </c>
      <c r="H6505" s="30" t="n">
        <v>1000</v>
      </c>
      <c r="I6505" s="31" t="n">
        <v>46182</v>
      </c>
      <c r="J6505" s="30" t="n">
        <v>1000</v>
      </c>
      <c r="K6505" s="29" t="s">
        <v>120</v>
      </c>
      <c r="L6505" s="29" t="s">
        <v>7114</v>
      </c>
      <c r="M6505" s="29"/>
      <c r="N6505" s="29" t="s">
        <v>122</v>
      </c>
      <c r="O6505" s="31" t="n">
        <v>46668</v>
      </c>
      <c r="P6505" s="29" t="s">
        <v>123</v>
      </c>
      <c r="Q6505" s="29" t="n">
        <f aca="false">IFERROR(VALUE(L6505),"")</f>
        <v>103</v>
      </c>
      <c r="R6505" s="29" t="n">
        <f aca="true">IF(O6505="","",O6505-TODAY())</f>
        <v>383</v>
      </c>
      <c r="S6505" s="29" t="str">
        <f aca="false">IF(C6505="&lt;&lt; vazio &gt;&gt;","VAZIA",IF(AND(O6505&lt;&gt;"",R6505&lt;0),"VENCIDO",IF(AND(O6505&lt;&gt;"",R6505&lt;=Parametros!$B$10),"PRÓX. VENCIMENTO",IF(F6505="Q","QUALIDADE",IF(F6505="S","BLOQUEADO",IF(F6505="R","RESTRITO/DEVOLUÇÃO",IF(OR(N6505="QUAR",N6505="QRES"),"QUARENTENA",IF(OR(B6505="DESCARTE",B6505="DEVOLUÇÃO"),"DESCARTE/DEVOLUÇÃO",IF(AND(D6505="",K6505&lt;&gt;""),"SEM LOTE",IF(AND(Q6505&lt;&gt;"",Q6505&gt;=Parametros!$B$11),"PARADO/SEM GIRO","OK"))))))))))</f>
        <v>PARADO/SEM GIRO</v>
      </c>
      <c r="T6505" s="29" t="n">
        <f aca="false">IF(AND($S6505="PARADO/SEM GIRO",$K6505="KG",OR(Painel!$B$5="(Todos)",A6505=Painel!$B$5)*OR(Painel!$E$5="(Todos)",P6505=Painel!$E$5)),$J6505+ROW()/10000000,"")</f>
        <v>1000.0006505</v>
      </c>
      <c r="U6505" s="29" t="str">
        <f aca="false">IF(AND($S6505="VENCIDO",$K6505="KG",OR(Painel!$B$5="(Todos)",A6505=Painel!$B$5)*OR(Painel!$E$5="(Todos)",P6505=Painel!$E$5)),$J6505+ROW()/10000000,"")</f>
        <v/>
      </c>
    </row>
    <row r="6506" customFormat="false" ht="15" hidden="false" customHeight="false" outlineLevel="0" collapsed="false">
      <c r="A6506" s="29" t="s">
        <v>52</v>
      </c>
      <c r="B6506" s="29" t="s">
        <v>12208</v>
      </c>
      <c r="C6506" s="29" t="s">
        <v>169</v>
      </c>
      <c r="D6506" s="29" t="s">
        <v>377</v>
      </c>
      <c r="E6506" s="29" t="n">
        <v>1</v>
      </c>
      <c r="F6506" s="29"/>
      <c r="G6506" s="29" t="s">
        <v>12209</v>
      </c>
      <c r="H6506" s="30" t="n">
        <v>999.9</v>
      </c>
      <c r="I6506" s="31" t="n">
        <v>46245</v>
      </c>
      <c r="J6506" s="30" t="n">
        <v>999.9</v>
      </c>
      <c r="K6506" s="29" t="s">
        <v>120</v>
      </c>
      <c r="L6506" s="29" t="s">
        <v>2312</v>
      </c>
      <c r="M6506" s="29"/>
      <c r="N6506" s="29" t="s">
        <v>122</v>
      </c>
      <c r="O6506" s="31" t="n">
        <v>46603</v>
      </c>
      <c r="P6506" s="29" t="s">
        <v>123</v>
      </c>
      <c r="Q6506" s="29" t="n">
        <f aca="false">IFERROR(VALUE(L6506),"")</f>
        <v>40</v>
      </c>
      <c r="R6506" s="29" t="n">
        <f aca="true">IF(O6506="","",O6506-TODAY())</f>
        <v>318</v>
      </c>
      <c r="S6506" s="29" t="str">
        <f aca="false">IF(C6506="&lt;&lt; vazio &gt;&gt;","VAZIA",IF(AND(O6506&lt;&gt;"",R6506&lt;0),"VENCIDO",IF(AND(O6506&lt;&gt;"",R6506&lt;=Parametros!$B$10),"PRÓX. VENCIMENTO",IF(F6506="Q","QUALIDADE",IF(F6506="S","BLOQUEADO",IF(F6506="R","RESTRITO/DEVOLUÇÃO",IF(OR(N6506="QUAR",N6506="QRES"),"QUARENTENA",IF(OR(B6506="DESCARTE",B6506="DEVOLUÇÃO"),"DESCARTE/DEVOLUÇÃO",IF(AND(D6506="",K6506&lt;&gt;""),"SEM LOTE",IF(AND(Q6506&lt;&gt;"",Q6506&gt;=Parametros!$B$11),"PARADO/SEM GIRO","OK"))))))))))</f>
        <v>OK</v>
      </c>
      <c r="T6506" s="29" t="str">
        <f aca="false">IF(AND($S6506="PARADO/SEM GIRO",$K6506="KG",OR(Painel!$B$5="(Todos)",A6506=Painel!$B$5)*OR(Painel!$E$5="(Todos)",P6506=Painel!$E$5)),$J6506+ROW()/10000000,"")</f>
        <v/>
      </c>
      <c r="U6506" s="29" t="str">
        <f aca="false">IF(AND($S6506="VENCIDO",$K6506="KG",OR(Painel!$B$5="(Todos)",A6506=Painel!$B$5)*OR(Painel!$E$5="(Todos)",P6506=Painel!$E$5)),$J6506+ROW()/10000000,"")</f>
        <v/>
      </c>
    </row>
    <row r="6507" customFormat="false" ht="15" hidden="false" customHeight="false" outlineLevel="0" collapsed="false">
      <c r="A6507" s="29" t="s">
        <v>52</v>
      </c>
      <c r="B6507" s="29" t="s">
        <v>12210</v>
      </c>
      <c r="C6507" s="29" t="s">
        <v>489</v>
      </c>
      <c r="D6507" s="29" t="s">
        <v>3407</v>
      </c>
      <c r="E6507" s="29" t="n">
        <v>1</v>
      </c>
      <c r="F6507" s="29"/>
      <c r="G6507" s="29" t="s">
        <v>12211</v>
      </c>
      <c r="H6507" s="30" t="n">
        <v>1102.5</v>
      </c>
      <c r="I6507" s="31" t="n">
        <v>46190</v>
      </c>
      <c r="J6507" s="30" t="n">
        <v>1102.5</v>
      </c>
      <c r="K6507" s="29" t="s">
        <v>120</v>
      </c>
      <c r="L6507" s="29" t="s">
        <v>2080</v>
      </c>
      <c r="M6507" s="29"/>
      <c r="N6507" s="29" t="s">
        <v>122</v>
      </c>
      <c r="O6507" s="31" t="n">
        <v>46730</v>
      </c>
      <c r="P6507" s="29" t="s">
        <v>123</v>
      </c>
      <c r="Q6507" s="29" t="n">
        <f aca="false">IFERROR(VALUE(L6507),"")</f>
        <v>95</v>
      </c>
      <c r="R6507" s="29" t="n">
        <f aca="true">IF(O6507="","",O6507-TODAY())</f>
        <v>445</v>
      </c>
      <c r="S6507" s="29" t="str">
        <f aca="false">IF(C6507="&lt;&lt; vazio &gt;&gt;","VAZIA",IF(AND(O6507&lt;&gt;"",R6507&lt;0),"VENCIDO",IF(AND(O6507&lt;&gt;"",R6507&lt;=Parametros!$B$10),"PRÓX. VENCIMENTO",IF(F6507="Q","QUALIDADE",IF(F6507="S","BLOQUEADO",IF(F6507="R","RESTRITO/DEVOLUÇÃO",IF(OR(N6507="QUAR",N6507="QRES"),"QUARENTENA",IF(OR(B6507="DESCARTE",B6507="DEVOLUÇÃO"),"DESCARTE/DEVOLUÇÃO",IF(AND(D6507="",K6507&lt;&gt;""),"SEM LOTE",IF(AND(Q6507&lt;&gt;"",Q6507&gt;=Parametros!$B$11),"PARADO/SEM GIRO","OK"))))))))))</f>
        <v>PARADO/SEM GIRO</v>
      </c>
      <c r="T6507" s="29" t="n">
        <f aca="false">IF(AND($S6507="PARADO/SEM GIRO",$K6507="KG",OR(Painel!$B$5="(Todos)",A6507=Painel!$B$5)*OR(Painel!$E$5="(Todos)",P6507=Painel!$E$5)),$J6507+ROW()/10000000,"")</f>
        <v>1102.5006507</v>
      </c>
      <c r="U6507" s="29" t="str">
        <f aca="false">IF(AND($S6507="VENCIDO",$K6507="KG",OR(Painel!$B$5="(Todos)",A6507=Painel!$B$5)*OR(Painel!$E$5="(Todos)",P6507=Painel!$E$5)),$J6507+ROW()/10000000,"")</f>
        <v/>
      </c>
    </row>
    <row r="6508" customFormat="false" ht="15" hidden="false" customHeight="false" outlineLevel="0" collapsed="false">
      <c r="A6508" s="29" t="s">
        <v>52</v>
      </c>
      <c r="B6508" s="29" t="s">
        <v>12212</v>
      </c>
      <c r="C6508" s="29" t="s">
        <v>186</v>
      </c>
      <c r="D6508" s="29" t="s">
        <v>12213</v>
      </c>
      <c r="E6508" s="29" t="n">
        <v>1</v>
      </c>
      <c r="F6508" s="29"/>
      <c r="G6508" s="29" t="s">
        <v>12214</v>
      </c>
      <c r="H6508" s="30" t="n">
        <v>215.6</v>
      </c>
      <c r="I6508" s="31" t="n">
        <v>46242</v>
      </c>
      <c r="J6508" s="30" t="n">
        <v>215.6</v>
      </c>
      <c r="K6508" s="29" t="s">
        <v>120</v>
      </c>
      <c r="L6508" s="29" t="s">
        <v>271</v>
      </c>
      <c r="M6508" s="29"/>
      <c r="N6508" s="29" t="s">
        <v>134</v>
      </c>
      <c r="O6508" s="31" t="n">
        <v>46310</v>
      </c>
      <c r="P6508" s="29" t="s">
        <v>123</v>
      </c>
      <c r="Q6508" s="29" t="n">
        <f aca="false">IFERROR(VALUE(L6508),"")</f>
        <v>43</v>
      </c>
      <c r="R6508" s="29" t="n">
        <f aca="true">IF(O6508="","",O6508-TODAY())</f>
        <v>25</v>
      </c>
      <c r="S6508" s="29" t="str">
        <f aca="false">IF(C6508="&lt;&lt; vazio &gt;&gt;","VAZIA",IF(AND(O6508&lt;&gt;"",R6508&lt;0),"VENCIDO",IF(AND(O6508&lt;&gt;"",R6508&lt;=Parametros!$B$10),"PRÓX. VENCIMENTO",IF(F6508="Q","QUALIDADE",IF(F6508="S","BLOQUEADO",IF(F6508="R","RESTRITO/DEVOLUÇÃO",IF(OR(N6508="QUAR",N6508="QRES"),"QUARENTENA",IF(OR(B6508="DESCARTE",B6508="DEVOLUÇÃO"),"DESCARTE/DEVOLUÇÃO",IF(AND(D6508="",K6508&lt;&gt;""),"SEM LOTE",IF(AND(Q6508&lt;&gt;"",Q6508&gt;=Parametros!$B$11),"PARADO/SEM GIRO","OK"))))))))))</f>
        <v>PRÓX. VENCIMENTO</v>
      </c>
      <c r="T6508" s="29" t="str">
        <f aca="false">IF(AND($S6508="PARADO/SEM GIRO",$K6508="KG",OR(Painel!$B$5="(Todos)",A6508=Painel!$B$5)*OR(Painel!$E$5="(Todos)",P6508=Painel!$E$5)),$J6508+ROW()/10000000,"")</f>
        <v/>
      </c>
      <c r="U6508" s="29" t="str">
        <f aca="false">IF(AND($S6508="VENCIDO",$K6508="KG",OR(Painel!$B$5="(Todos)",A6508=Painel!$B$5)*OR(Painel!$E$5="(Todos)",P6508=Painel!$E$5)),$J6508+ROW()/10000000,"")</f>
        <v/>
      </c>
    </row>
    <row r="6509" customFormat="false" ht="15" hidden="false" customHeight="false" outlineLevel="0" collapsed="false">
      <c r="A6509" s="29" t="s">
        <v>52</v>
      </c>
      <c r="B6509" s="29" t="s">
        <v>12215</v>
      </c>
      <c r="C6509" s="29" t="s">
        <v>115</v>
      </c>
      <c r="D6509" s="29"/>
      <c r="E6509" s="29" t="n">
        <v>0</v>
      </c>
      <c r="F6509" s="29"/>
      <c r="G6509" s="29"/>
      <c r="H6509" s="30" t="n">
        <v>0</v>
      </c>
      <c r="I6509" s="29"/>
      <c r="J6509" s="30" t="n">
        <v>0</v>
      </c>
      <c r="K6509" s="29"/>
      <c r="L6509" s="29" t="s">
        <v>116</v>
      </c>
      <c r="M6509" s="29"/>
      <c r="N6509" s="29"/>
      <c r="O6509" s="29"/>
      <c r="P6509" s="29"/>
      <c r="Q6509" s="29" t="n">
        <f aca="false">IFERROR(VALUE(L6509),"")</f>
        <v>0</v>
      </c>
      <c r="R6509" s="29" t="str">
        <f aca="true">IF(O6509="","",O6509-TODAY())</f>
        <v/>
      </c>
      <c r="S6509" s="29" t="str">
        <f aca="false">IF(C6509="&lt;&lt; vazio &gt;&gt;","VAZIA",IF(AND(O6509&lt;&gt;"",R6509&lt;0),"VENCIDO",IF(AND(O6509&lt;&gt;"",R6509&lt;=Parametros!$B$10),"PRÓX. VENCIMENTO",IF(F6509="Q","QUALIDADE",IF(F6509="S","BLOQUEADO",IF(F6509="R","RESTRITO/DEVOLUÇÃO",IF(OR(N6509="QUAR",N6509="QRES"),"QUARENTENA",IF(OR(B6509="DESCARTE",B6509="DEVOLUÇÃO"),"DESCARTE/DEVOLUÇÃO",IF(AND(D6509="",K6509&lt;&gt;""),"SEM LOTE",IF(AND(Q6509&lt;&gt;"",Q6509&gt;=Parametros!$B$11),"PARADO/SEM GIRO","OK"))))))))))</f>
        <v>VAZIA</v>
      </c>
      <c r="T6509" s="29" t="str">
        <f aca="false">IF(AND($S6509="PARADO/SEM GIRO",$K6509="KG",OR(Painel!$B$5="(Todos)",A6509=Painel!$B$5)*OR(Painel!$E$5="(Todos)",P6509=Painel!$E$5)),$J6509+ROW()/10000000,"")</f>
        <v/>
      </c>
      <c r="U6509" s="29" t="str">
        <f aca="false">IF(AND($S6509="VENCIDO",$K6509="KG",OR(Painel!$B$5="(Todos)",A6509=Painel!$B$5)*OR(Painel!$E$5="(Todos)",P6509=Painel!$E$5)),$J6509+ROW()/10000000,"")</f>
        <v/>
      </c>
    </row>
    <row r="6510" customFormat="false" ht="15" hidden="false" customHeight="false" outlineLevel="0" collapsed="false">
      <c r="A6510" s="29" t="s">
        <v>52</v>
      </c>
      <c r="B6510" s="29" t="s">
        <v>12216</v>
      </c>
      <c r="C6510" s="29" t="s">
        <v>115</v>
      </c>
      <c r="D6510" s="29"/>
      <c r="E6510" s="29" t="n">
        <v>0</v>
      </c>
      <c r="F6510" s="29"/>
      <c r="G6510" s="29"/>
      <c r="H6510" s="30" t="n">
        <v>0</v>
      </c>
      <c r="I6510" s="29"/>
      <c r="J6510" s="30" t="n">
        <v>0</v>
      </c>
      <c r="K6510" s="29"/>
      <c r="L6510" s="29" t="s">
        <v>116</v>
      </c>
      <c r="M6510" s="29"/>
      <c r="N6510" s="29"/>
      <c r="O6510" s="29"/>
      <c r="P6510" s="29"/>
      <c r="Q6510" s="29" t="n">
        <f aca="false">IFERROR(VALUE(L6510),"")</f>
        <v>0</v>
      </c>
      <c r="R6510" s="29" t="str">
        <f aca="true">IF(O6510="","",O6510-TODAY())</f>
        <v/>
      </c>
      <c r="S6510" s="29" t="str">
        <f aca="false">IF(C6510="&lt;&lt; vazio &gt;&gt;","VAZIA",IF(AND(O6510&lt;&gt;"",R6510&lt;0),"VENCIDO",IF(AND(O6510&lt;&gt;"",R6510&lt;=Parametros!$B$10),"PRÓX. VENCIMENTO",IF(F6510="Q","QUALIDADE",IF(F6510="S","BLOQUEADO",IF(F6510="R","RESTRITO/DEVOLUÇÃO",IF(OR(N6510="QUAR",N6510="QRES"),"QUARENTENA",IF(OR(B6510="DESCARTE",B6510="DEVOLUÇÃO"),"DESCARTE/DEVOLUÇÃO",IF(AND(D6510="",K6510&lt;&gt;""),"SEM LOTE",IF(AND(Q6510&lt;&gt;"",Q6510&gt;=Parametros!$B$11),"PARADO/SEM GIRO","OK"))))))))))</f>
        <v>VAZIA</v>
      </c>
      <c r="T6510" s="29" t="str">
        <f aca="false">IF(AND($S6510="PARADO/SEM GIRO",$K6510="KG",OR(Painel!$B$5="(Todos)",A6510=Painel!$B$5)*OR(Painel!$E$5="(Todos)",P6510=Painel!$E$5)),$J6510+ROW()/10000000,"")</f>
        <v/>
      </c>
      <c r="U6510" s="29" t="str">
        <f aca="false">IF(AND($S6510="VENCIDO",$K6510="KG",OR(Painel!$B$5="(Todos)",A6510=Painel!$B$5)*OR(Painel!$E$5="(Todos)",P6510=Painel!$E$5)),$J6510+ROW()/10000000,"")</f>
        <v/>
      </c>
    </row>
    <row r="6511" customFormat="false" ht="15" hidden="false" customHeight="false" outlineLevel="0" collapsed="false">
      <c r="A6511" s="29" t="s">
        <v>52</v>
      </c>
      <c r="B6511" s="29" t="s">
        <v>12217</v>
      </c>
      <c r="C6511" s="29" t="s">
        <v>115</v>
      </c>
      <c r="D6511" s="29"/>
      <c r="E6511" s="29" t="n">
        <v>0</v>
      </c>
      <c r="F6511" s="29"/>
      <c r="G6511" s="29"/>
      <c r="H6511" s="30" t="n">
        <v>0</v>
      </c>
      <c r="I6511" s="29"/>
      <c r="J6511" s="30" t="n">
        <v>0</v>
      </c>
      <c r="K6511" s="29"/>
      <c r="L6511" s="29" t="s">
        <v>116</v>
      </c>
      <c r="M6511" s="29"/>
      <c r="N6511" s="29"/>
      <c r="O6511" s="29"/>
      <c r="P6511" s="29"/>
      <c r="Q6511" s="29" t="n">
        <f aca="false">IFERROR(VALUE(L6511),"")</f>
        <v>0</v>
      </c>
      <c r="R6511" s="29" t="str">
        <f aca="true">IF(O6511="","",O6511-TODAY())</f>
        <v/>
      </c>
      <c r="S6511" s="29" t="str">
        <f aca="false">IF(C6511="&lt;&lt; vazio &gt;&gt;","VAZIA",IF(AND(O6511&lt;&gt;"",R6511&lt;0),"VENCIDO",IF(AND(O6511&lt;&gt;"",R6511&lt;=Parametros!$B$10),"PRÓX. VENCIMENTO",IF(F6511="Q","QUALIDADE",IF(F6511="S","BLOQUEADO",IF(F6511="R","RESTRITO/DEVOLUÇÃO",IF(OR(N6511="QUAR",N6511="QRES"),"QUARENTENA",IF(OR(B6511="DESCARTE",B6511="DEVOLUÇÃO"),"DESCARTE/DEVOLUÇÃO",IF(AND(D6511="",K6511&lt;&gt;""),"SEM LOTE",IF(AND(Q6511&lt;&gt;"",Q6511&gt;=Parametros!$B$11),"PARADO/SEM GIRO","OK"))))))))))</f>
        <v>VAZIA</v>
      </c>
      <c r="T6511" s="29" t="str">
        <f aca="false">IF(AND($S6511="PARADO/SEM GIRO",$K6511="KG",OR(Painel!$B$5="(Todos)",A6511=Painel!$B$5)*OR(Painel!$E$5="(Todos)",P6511=Painel!$E$5)),$J6511+ROW()/10000000,"")</f>
        <v/>
      </c>
      <c r="U6511" s="29" t="str">
        <f aca="false">IF(AND($S6511="VENCIDO",$K6511="KG",OR(Painel!$B$5="(Todos)",A6511=Painel!$B$5)*OR(Painel!$E$5="(Todos)",P6511=Painel!$E$5)),$J6511+ROW()/10000000,"")</f>
        <v/>
      </c>
    </row>
    <row r="6512" customFormat="false" ht="15" hidden="false" customHeight="false" outlineLevel="0" collapsed="false">
      <c r="A6512" s="29" t="s">
        <v>52</v>
      </c>
      <c r="B6512" s="29" t="s">
        <v>12218</v>
      </c>
      <c r="C6512" s="29" t="s">
        <v>5519</v>
      </c>
      <c r="D6512" s="29" t="s">
        <v>5520</v>
      </c>
      <c r="E6512" s="29" t="n">
        <v>1</v>
      </c>
      <c r="F6512" s="29"/>
      <c r="G6512" s="29" t="s">
        <v>12219</v>
      </c>
      <c r="H6512" s="30" t="n">
        <v>240</v>
      </c>
      <c r="I6512" s="31" t="n">
        <v>46252</v>
      </c>
      <c r="J6512" s="30" t="n">
        <v>240</v>
      </c>
      <c r="K6512" s="29" t="s">
        <v>120</v>
      </c>
      <c r="L6512" s="29" t="s">
        <v>2045</v>
      </c>
      <c r="M6512" s="29"/>
      <c r="N6512" s="29" t="s">
        <v>122</v>
      </c>
      <c r="O6512" s="31" t="n">
        <v>46823</v>
      </c>
      <c r="P6512" s="29" t="s">
        <v>123</v>
      </c>
      <c r="Q6512" s="29" t="n">
        <f aca="false">IFERROR(VALUE(L6512),"")</f>
        <v>33</v>
      </c>
      <c r="R6512" s="29" t="n">
        <f aca="true">IF(O6512="","",O6512-TODAY())</f>
        <v>538</v>
      </c>
      <c r="S6512" s="29" t="str">
        <f aca="false">IF(C6512="&lt;&lt; vazio &gt;&gt;","VAZIA",IF(AND(O6512&lt;&gt;"",R6512&lt;0),"VENCIDO",IF(AND(O6512&lt;&gt;"",R6512&lt;=Parametros!$B$10),"PRÓX. VENCIMENTO",IF(F6512="Q","QUALIDADE",IF(F6512="S","BLOQUEADO",IF(F6512="R","RESTRITO/DEVOLUÇÃO",IF(OR(N6512="QUAR",N6512="QRES"),"QUARENTENA",IF(OR(B6512="DESCARTE",B6512="DEVOLUÇÃO"),"DESCARTE/DEVOLUÇÃO",IF(AND(D6512="",K6512&lt;&gt;""),"SEM LOTE",IF(AND(Q6512&lt;&gt;"",Q6512&gt;=Parametros!$B$11),"PARADO/SEM GIRO","OK"))))))))))</f>
        <v>OK</v>
      </c>
      <c r="T6512" s="29" t="str">
        <f aca="false">IF(AND($S6512="PARADO/SEM GIRO",$K6512="KG",OR(Painel!$B$5="(Todos)",A6512=Painel!$B$5)*OR(Painel!$E$5="(Todos)",P6512=Painel!$E$5)),$J6512+ROW()/10000000,"")</f>
        <v/>
      </c>
      <c r="U6512" s="29" t="str">
        <f aca="false">IF(AND($S6512="VENCIDO",$K6512="KG",OR(Painel!$B$5="(Todos)",A6512=Painel!$B$5)*OR(Painel!$E$5="(Todos)",P6512=Painel!$E$5)),$J6512+ROW()/10000000,"")</f>
        <v/>
      </c>
    </row>
    <row r="6513" customFormat="false" ht="15" hidden="false" customHeight="false" outlineLevel="0" collapsed="false">
      <c r="A6513" s="29" t="s">
        <v>52</v>
      </c>
      <c r="B6513" s="29" t="s">
        <v>12220</v>
      </c>
      <c r="C6513" s="29" t="s">
        <v>115</v>
      </c>
      <c r="D6513" s="29"/>
      <c r="E6513" s="29" t="n">
        <v>0</v>
      </c>
      <c r="F6513" s="29"/>
      <c r="G6513" s="29"/>
      <c r="H6513" s="30" t="n">
        <v>0</v>
      </c>
      <c r="I6513" s="29"/>
      <c r="J6513" s="30" t="n">
        <v>0</v>
      </c>
      <c r="K6513" s="29"/>
      <c r="L6513" s="29" t="s">
        <v>116</v>
      </c>
      <c r="M6513" s="29"/>
      <c r="N6513" s="29"/>
      <c r="O6513" s="29"/>
      <c r="P6513" s="29"/>
      <c r="Q6513" s="29" t="n">
        <f aca="false">IFERROR(VALUE(L6513),"")</f>
        <v>0</v>
      </c>
      <c r="R6513" s="29" t="str">
        <f aca="true">IF(O6513="","",O6513-TODAY())</f>
        <v/>
      </c>
      <c r="S6513" s="29" t="str">
        <f aca="false">IF(C6513="&lt;&lt; vazio &gt;&gt;","VAZIA",IF(AND(O6513&lt;&gt;"",R6513&lt;0),"VENCIDO",IF(AND(O6513&lt;&gt;"",R6513&lt;=Parametros!$B$10),"PRÓX. VENCIMENTO",IF(F6513="Q","QUALIDADE",IF(F6513="S","BLOQUEADO",IF(F6513="R","RESTRITO/DEVOLUÇÃO",IF(OR(N6513="QUAR",N6513="QRES"),"QUARENTENA",IF(OR(B6513="DESCARTE",B6513="DEVOLUÇÃO"),"DESCARTE/DEVOLUÇÃO",IF(AND(D6513="",K6513&lt;&gt;""),"SEM LOTE",IF(AND(Q6513&lt;&gt;"",Q6513&gt;=Parametros!$B$11),"PARADO/SEM GIRO","OK"))))))))))</f>
        <v>VAZIA</v>
      </c>
      <c r="T6513" s="29" t="str">
        <f aca="false">IF(AND($S6513="PARADO/SEM GIRO",$K6513="KG",OR(Painel!$B$5="(Todos)",A6513=Painel!$B$5)*OR(Painel!$E$5="(Todos)",P6513=Painel!$E$5)),$J6513+ROW()/10000000,"")</f>
        <v/>
      </c>
      <c r="U6513" s="29" t="str">
        <f aca="false">IF(AND($S6513="VENCIDO",$K6513="KG",OR(Painel!$B$5="(Todos)",A6513=Painel!$B$5)*OR(Painel!$E$5="(Todos)",P6513=Painel!$E$5)),$J6513+ROW()/10000000,"")</f>
        <v/>
      </c>
    </row>
    <row r="6514" customFormat="false" ht="15" hidden="false" customHeight="false" outlineLevel="0" collapsed="false">
      <c r="A6514" s="29" t="s">
        <v>52</v>
      </c>
      <c r="B6514" s="29" t="s">
        <v>12221</v>
      </c>
      <c r="C6514" s="29" t="s">
        <v>115</v>
      </c>
      <c r="D6514" s="29"/>
      <c r="E6514" s="29" t="n">
        <v>0</v>
      </c>
      <c r="F6514" s="29"/>
      <c r="G6514" s="29"/>
      <c r="H6514" s="30" t="n">
        <v>0</v>
      </c>
      <c r="I6514" s="29"/>
      <c r="J6514" s="30" t="n">
        <v>0</v>
      </c>
      <c r="K6514" s="29"/>
      <c r="L6514" s="29" t="s">
        <v>116</v>
      </c>
      <c r="M6514" s="29"/>
      <c r="N6514" s="29"/>
      <c r="O6514" s="29"/>
      <c r="P6514" s="29"/>
      <c r="Q6514" s="29" t="n">
        <f aca="false">IFERROR(VALUE(L6514),"")</f>
        <v>0</v>
      </c>
      <c r="R6514" s="29" t="str">
        <f aca="true">IF(O6514="","",O6514-TODAY())</f>
        <v/>
      </c>
      <c r="S6514" s="29" t="str">
        <f aca="false">IF(C6514="&lt;&lt; vazio &gt;&gt;","VAZIA",IF(AND(O6514&lt;&gt;"",R6514&lt;0),"VENCIDO",IF(AND(O6514&lt;&gt;"",R6514&lt;=Parametros!$B$10),"PRÓX. VENCIMENTO",IF(F6514="Q","QUALIDADE",IF(F6514="S","BLOQUEADO",IF(F6514="R","RESTRITO/DEVOLUÇÃO",IF(OR(N6514="QUAR",N6514="QRES"),"QUARENTENA",IF(OR(B6514="DESCARTE",B6514="DEVOLUÇÃO"),"DESCARTE/DEVOLUÇÃO",IF(AND(D6514="",K6514&lt;&gt;""),"SEM LOTE",IF(AND(Q6514&lt;&gt;"",Q6514&gt;=Parametros!$B$11),"PARADO/SEM GIRO","OK"))))))))))</f>
        <v>VAZIA</v>
      </c>
      <c r="T6514" s="29" t="str">
        <f aca="false">IF(AND($S6514="PARADO/SEM GIRO",$K6514="KG",OR(Painel!$B$5="(Todos)",A6514=Painel!$B$5)*OR(Painel!$E$5="(Todos)",P6514=Painel!$E$5)),$J6514+ROW()/10000000,"")</f>
        <v/>
      </c>
      <c r="U6514" s="29" t="str">
        <f aca="false">IF(AND($S6514="VENCIDO",$K6514="KG",OR(Painel!$B$5="(Todos)",A6514=Painel!$B$5)*OR(Painel!$E$5="(Todos)",P6514=Painel!$E$5)),$J6514+ROW()/10000000,"")</f>
        <v/>
      </c>
    </row>
    <row r="6515" customFormat="false" ht="15" hidden="false" customHeight="false" outlineLevel="0" collapsed="false">
      <c r="A6515" s="29" t="s">
        <v>52</v>
      </c>
      <c r="B6515" s="29" t="s">
        <v>12222</v>
      </c>
      <c r="C6515" s="29" t="s">
        <v>115</v>
      </c>
      <c r="D6515" s="29"/>
      <c r="E6515" s="29" t="n">
        <v>0</v>
      </c>
      <c r="F6515" s="29"/>
      <c r="G6515" s="29"/>
      <c r="H6515" s="30" t="n">
        <v>0</v>
      </c>
      <c r="I6515" s="29"/>
      <c r="J6515" s="30" t="n">
        <v>0</v>
      </c>
      <c r="K6515" s="29"/>
      <c r="L6515" s="29" t="s">
        <v>116</v>
      </c>
      <c r="M6515" s="29"/>
      <c r="N6515" s="29"/>
      <c r="O6515" s="29"/>
      <c r="P6515" s="29"/>
      <c r="Q6515" s="29" t="n">
        <f aca="false">IFERROR(VALUE(L6515),"")</f>
        <v>0</v>
      </c>
      <c r="R6515" s="29" t="str">
        <f aca="true">IF(O6515="","",O6515-TODAY())</f>
        <v/>
      </c>
      <c r="S6515" s="29" t="str">
        <f aca="false">IF(C6515="&lt;&lt; vazio &gt;&gt;","VAZIA",IF(AND(O6515&lt;&gt;"",R6515&lt;0),"VENCIDO",IF(AND(O6515&lt;&gt;"",R6515&lt;=Parametros!$B$10),"PRÓX. VENCIMENTO",IF(F6515="Q","QUALIDADE",IF(F6515="S","BLOQUEADO",IF(F6515="R","RESTRITO/DEVOLUÇÃO",IF(OR(N6515="QUAR",N6515="QRES"),"QUARENTENA",IF(OR(B6515="DESCARTE",B6515="DEVOLUÇÃO"),"DESCARTE/DEVOLUÇÃO",IF(AND(D6515="",K6515&lt;&gt;""),"SEM LOTE",IF(AND(Q6515&lt;&gt;"",Q6515&gt;=Parametros!$B$11),"PARADO/SEM GIRO","OK"))))))))))</f>
        <v>VAZIA</v>
      </c>
      <c r="T6515" s="29" t="str">
        <f aca="false">IF(AND($S6515="PARADO/SEM GIRO",$K6515="KG",OR(Painel!$B$5="(Todos)",A6515=Painel!$B$5)*OR(Painel!$E$5="(Todos)",P6515=Painel!$E$5)),$J6515+ROW()/10000000,"")</f>
        <v/>
      </c>
      <c r="U6515" s="29" t="str">
        <f aca="false">IF(AND($S6515="VENCIDO",$K6515="KG",OR(Painel!$B$5="(Todos)",A6515=Painel!$B$5)*OR(Painel!$E$5="(Todos)",P6515=Painel!$E$5)),$J6515+ROW()/10000000,"")</f>
        <v/>
      </c>
    </row>
    <row r="6516" customFormat="false" ht="15" hidden="false" customHeight="false" outlineLevel="0" collapsed="false">
      <c r="A6516" s="29" t="s">
        <v>52</v>
      </c>
      <c r="B6516" s="29" t="s">
        <v>12223</v>
      </c>
      <c r="C6516" s="29" t="s">
        <v>313</v>
      </c>
      <c r="D6516" s="29" t="s">
        <v>457</v>
      </c>
      <c r="E6516" s="29" t="n">
        <v>1</v>
      </c>
      <c r="F6516" s="29"/>
      <c r="G6516" s="29" t="s">
        <v>12224</v>
      </c>
      <c r="H6516" s="30" t="n">
        <v>999.9</v>
      </c>
      <c r="I6516" s="31" t="n">
        <v>46217</v>
      </c>
      <c r="J6516" s="30" t="n">
        <v>999.9</v>
      </c>
      <c r="K6516" s="29" t="s">
        <v>120</v>
      </c>
      <c r="L6516" s="29" t="s">
        <v>2586</v>
      </c>
      <c r="M6516" s="29"/>
      <c r="N6516" s="29" t="s">
        <v>122</v>
      </c>
      <c r="O6516" s="31" t="n">
        <v>46761</v>
      </c>
      <c r="P6516" s="29" t="s">
        <v>123</v>
      </c>
      <c r="Q6516" s="29" t="n">
        <f aca="false">IFERROR(VALUE(L6516),"")</f>
        <v>68</v>
      </c>
      <c r="R6516" s="29" t="n">
        <f aca="true">IF(O6516="","",O6516-TODAY())</f>
        <v>476</v>
      </c>
      <c r="S6516" s="29" t="str">
        <f aca="false">IF(C6516="&lt;&lt; vazio &gt;&gt;","VAZIA",IF(AND(O6516&lt;&gt;"",R6516&lt;0),"VENCIDO",IF(AND(O6516&lt;&gt;"",R6516&lt;=Parametros!$B$10),"PRÓX. VENCIMENTO",IF(F6516="Q","QUALIDADE",IF(F6516="S","BLOQUEADO",IF(F6516="R","RESTRITO/DEVOLUÇÃO",IF(OR(N6516="QUAR",N6516="QRES"),"QUARENTENA",IF(OR(B6516="DESCARTE",B6516="DEVOLUÇÃO"),"DESCARTE/DEVOLUÇÃO",IF(AND(D6516="",K6516&lt;&gt;""),"SEM LOTE",IF(AND(Q6516&lt;&gt;"",Q6516&gt;=Parametros!$B$11),"PARADO/SEM GIRO","OK"))))))))))</f>
        <v>OK</v>
      </c>
      <c r="T6516" s="29" t="str">
        <f aca="false">IF(AND($S6516="PARADO/SEM GIRO",$K6516="KG",OR(Painel!$B$5="(Todos)",A6516=Painel!$B$5)*OR(Painel!$E$5="(Todos)",P6516=Painel!$E$5)),$J6516+ROW()/10000000,"")</f>
        <v/>
      </c>
      <c r="U6516" s="29" t="str">
        <f aca="false">IF(AND($S6516="VENCIDO",$K6516="KG",OR(Painel!$B$5="(Todos)",A6516=Painel!$B$5)*OR(Painel!$E$5="(Todos)",P6516=Painel!$E$5)),$J6516+ROW()/10000000,"")</f>
        <v/>
      </c>
    </row>
    <row r="6517" customFormat="false" ht="15" hidden="false" customHeight="false" outlineLevel="0" collapsed="false">
      <c r="A6517" s="29" t="s">
        <v>52</v>
      </c>
      <c r="B6517" s="29" t="s">
        <v>12225</v>
      </c>
      <c r="C6517" s="29" t="s">
        <v>163</v>
      </c>
      <c r="D6517" s="29" t="s">
        <v>11810</v>
      </c>
      <c r="E6517" s="29" t="n">
        <v>1</v>
      </c>
      <c r="F6517" s="29"/>
      <c r="G6517" s="29" t="s">
        <v>12226</v>
      </c>
      <c r="H6517" s="30" t="n">
        <v>1102.5</v>
      </c>
      <c r="I6517" s="31" t="n">
        <v>46218</v>
      </c>
      <c r="J6517" s="30" t="n">
        <v>1102.5</v>
      </c>
      <c r="K6517" s="29" t="s">
        <v>120</v>
      </c>
      <c r="L6517" s="29" t="s">
        <v>1605</v>
      </c>
      <c r="M6517" s="29"/>
      <c r="N6517" s="29" t="s">
        <v>122</v>
      </c>
      <c r="O6517" s="31" t="n">
        <v>46760</v>
      </c>
      <c r="P6517" s="29" t="s">
        <v>123</v>
      </c>
      <c r="Q6517" s="29" t="n">
        <f aca="false">IFERROR(VALUE(L6517),"")</f>
        <v>67</v>
      </c>
      <c r="R6517" s="29" t="n">
        <f aca="true">IF(O6517="","",O6517-TODAY())</f>
        <v>475</v>
      </c>
      <c r="S6517" s="29" t="str">
        <f aca="false">IF(C6517="&lt;&lt; vazio &gt;&gt;","VAZIA",IF(AND(O6517&lt;&gt;"",R6517&lt;0),"VENCIDO",IF(AND(O6517&lt;&gt;"",R6517&lt;=Parametros!$B$10),"PRÓX. VENCIMENTO",IF(F6517="Q","QUALIDADE",IF(F6517="S","BLOQUEADO",IF(F6517="R","RESTRITO/DEVOLUÇÃO",IF(OR(N6517="QUAR",N6517="QRES"),"QUARENTENA",IF(OR(B6517="DESCARTE",B6517="DEVOLUÇÃO"),"DESCARTE/DEVOLUÇÃO",IF(AND(D6517="",K6517&lt;&gt;""),"SEM LOTE",IF(AND(Q6517&lt;&gt;"",Q6517&gt;=Parametros!$B$11),"PARADO/SEM GIRO","OK"))))))))))</f>
        <v>OK</v>
      </c>
      <c r="T6517" s="29" t="str">
        <f aca="false">IF(AND($S6517="PARADO/SEM GIRO",$K6517="KG",OR(Painel!$B$5="(Todos)",A6517=Painel!$B$5)*OR(Painel!$E$5="(Todos)",P6517=Painel!$E$5)),$J6517+ROW()/10000000,"")</f>
        <v/>
      </c>
      <c r="U6517" s="29" t="str">
        <f aca="false">IF(AND($S6517="VENCIDO",$K6517="KG",OR(Painel!$B$5="(Todos)",A6517=Painel!$B$5)*OR(Painel!$E$5="(Todos)",P6517=Painel!$E$5)),$J6517+ROW()/10000000,"")</f>
        <v/>
      </c>
    </row>
    <row r="6518" customFormat="false" ht="15" hidden="false" customHeight="false" outlineLevel="0" collapsed="false">
      <c r="A6518" s="29" t="s">
        <v>52</v>
      </c>
      <c r="B6518" s="29" t="s">
        <v>12227</v>
      </c>
      <c r="C6518" s="29" t="s">
        <v>169</v>
      </c>
      <c r="D6518" s="29" t="s">
        <v>377</v>
      </c>
      <c r="E6518" s="29" t="n">
        <v>1</v>
      </c>
      <c r="F6518" s="29"/>
      <c r="G6518" s="29" t="s">
        <v>12228</v>
      </c>
      <c r="H6518" s="30" t="n">
        <v>999.9</v>
      </c>
      <c r="I6518" s="31" t="n">
        <v>46245</v>
      </c>
      <c r="J6518" s="30" t="n">
        <v>999.9</v>
      </c>
      <c r="K6518" s="29" t="s">
        <v>120</v>
      </c>
      <c r="L6518" s="29" t="s">
        <v>2312</v>
      </c>
      <c r="M6518" s="29"/>
      <c r="N6518" s="29" t="s">
        <v>122</v>
      </c>
      <c r="O6518" s="31" t="n">
        <v>46603</v>
      </c>
      <c r="P6518" s="29" t="s">
        <v>123</v>
      </c>
      <c r="Q6518" s="29" t="n">
        <f aca="false">IFERROR(VALUE(L6518),"")</f>
        <v>40</v>
      </c>
      <c r="R6518" s="29" t="n">
        <f aca="true">IF(O6518="","",O6518-TODAY())</f>
        <v>318</v>
      </c>
      <c r="S6518" s="29" t="str">
        <f aca="false">IF(C6518="&lt;&lt; vazio &gt;&gt;","VAZIA",IF(AND(O6518&lt;&gt;"",R6518&lt;0),"VENCIDO",IF(AND(O6518&lt;&gt;"",R6518&lt;=Parametros!$B$10),"PRÓX. VENCIMENTO",IF(F6518="Q","QUALIDADE",IF(F6518="S","BLOQUEADO",IF(F6518="R","RESTRITO/DEVOLUÇÃO",IF(OR(N6518="QUAR",N6518="QRES"),"QUARENTENA",IF(OR(B6518="DESCARTE",B6518="DEVOLUÇÃO"),"DESCARTE/DEVOLUÇÃO",IF(AND(D6518="",K6518&lt;&gt;""),"SEM LOTE",IF(AND(Q6518&lt;&gt;"",Q6518&gt;=Parametros!$B$11),"PARADO/SEM GIRO","OK"))))))))))</f>
        <v>OK</v>
      </c>
      <c r="T6518" s="29" t="str">
        <f aca="false">IF(AND($S6518="PARADO/SEM GIRO",$K6518="KG",OR(Painel!$B$5="(Todos)",A6518=Painel!$B$5)*OR(Painel!$E$5="(Todos)",P6518=Painel!$E$5)),$J6518+ROW()/10000000,"")</f>
        <v/>
      </c>
      <c r="U6518" s="29" t="str">
        <f aca="false">IF(AND($S6518="VENCIDO",$K6518="KG",OR(Painel!$B$5="(Todos)",A6518=Painel!$B$5)*OR(Painel!$E$5="(Todos)",P6518=Painel!$E$5)),$J6518+ROW()/10000000,"")</f>
        <v/>
      </c>
    </row>
    <row r="6519" customFormat="false" ht="15" hidden="false" customHeight="false" outlineLevel="0" collapsed="false">
      <c r="A6519" s="29" t="s">
        <v>52</v>
      </c>
      <c r="B6519" s="29" t="s">
        <v>12229</v>
      </c>
      <c r="C6519" s="29" t="s">
        <v>115</v>
      </c>
      <c r="D6519" s="29"/>
      <c r="E6519" s="29" t="n">
        <v>0</v>
      </c>
      <c r="F6519" s="29"/>
      <c r="G6519" s="29"/>
      <c r="H6519" s="30" t="n">
        <v>0</v>
      </c>
      <c r="I6519" s="29"/>
      <c r="J6519" s="30" t="n">
        <v>0</v>
      </c>
      <c r="K6519" s="29"/>
      <c r="L6519" s="29" t="s">
        <v>116</v>
      </c>
      <c r="M6519" s="29"/>
      <c r="N6519" s="29"/>
      <c r="O6519" s="29"/>
      <c r="P6519" s="29"/>
      <c r="Q6519" s="29" t="n">
        <f aca="false">IFERROR(VALUE(L6519),"")</f>
        <v>0</v>
      </c>
      <c r="R6519" s="29" t="str">
        <f aca="true">IF(O6519="","",O6519-TODAY())</f>
        <v/>
      </c>
      <c r="S6519" s="29" t="str">
        <f aca="false">IF(C6519="&lt;&lt; vazio &gt;&gt;","VAZIA",IF(AND(O6519&lt;&gt;"",R6519&lt;0),"VENCIDO",IF(AND(O6519&lt;&gt;"",R6519&lt;=Parametros!$B$10),"PRÓX. VENCIMENTO",IF(F6519="Q","QUALIDADE",IF(F6519="S","BLOQUEADO",IF(F6519="R","RESTRITO/DEVOLUÇÃO",IF(OR(N6519="QUAR",N6519="QRES"),"QUARENTENA",IF(OR(B6519="DESCARTE",B6519="DEVOLUÇÃO"),"DESCARTE/DEVOLUÇÃO",IF(AND(D6519="",K6519&lt;&gt;""),"SEM LOTE",IF(AND(Q6519&lt;&gt;"",Q6519&gt;=Parametros!$B$11),"PARADO/SEM GIRO","OK"))))))))))</f>
        <v>VAZIA</v>
      </c>
      <c r="T6519" s="29" t="str">
        <f aca="false">IF(AND($S6519="PARADO/SEM GIRO",$K6519="KG",OR(Painel!$B$5="(Todos)",A6519=Painel!$B$5)*OR(Painel!$E$5="(Todos)",P6519=Painel!$E$5)),$J6519+ROW()/10000000,"")</f>
        <v/>
      </c>
      <c r="U6519" s="29" t="str">
        <f aca="false">IF(AND($S6519="VENCIDO",$K6519="KG",OR(Painel!$B$5="(Todos)",A6519=Painel!$B$5)*OR(Painel!$E$5="(Todos)",P6519=Painel!$E$5)),$J6519+ROW()/10000000,"")</f>
        <v/>
      </c>
    </row>
    <row r="6520" customFormat="false" ht="15" hidden="false" customHeight="false" outlineLevel="0" collapsed="false">
      <c r="A6520" s="29" t="s">
        <v>52</v>
      </c>
      <c r="B6520" s="29" t="s">
        <v>12230</v>
      </c>
      <c r="C6520" s="29" t="s">
        <v>115</v>
      </c>
      <c r="D6520" s="29"/>
      <c r="E6520" s="29" t="n">
        <v>0</v>
      </c>
      <c r="F6520" s="29"/>
      <c r="G6520" s="29"/>
      <c r="H6520" s="30" t="n">
        <v>0</v>
      </c>
      <c r="I6520" s="29"/>
      <c r="J6520" s="30" t="n">
        <v>0</v>
      </c>
      <c r="K6520" s="29"/>
      <c r="L6520" s="29" t="s">
        <v>116</v>
      </c>
      <c r="M6520" s="29"/>
      <c r="N6520" s="29"/>
      <c r="O6520" s="29"/>
      <c r="P6520" s="29"/>
      <c r="Q6520" s="29" t="n">
        <f aca="false">IFERROR(VALUE(L6520),"")</f>
        <v>0</v>
      </c>
      <c r="R6520" s="29" t="str">
        <f aca="true">IF(O6520="","",O6520-TODAY())</f>
        <v/>
      </c>
      <c r="S6520" s="29" t="str">
        <f aca="false">IF(C6520="&lt;&lt; vazio &gt;&gt;","VAZIA",IF(AND(O6520&lt;&gt;"",R6520&lt;0),"VENCIDO",IF(AND(O6520&lt;&gt;"",R6520&lt;=Parametros!$B$10),"PRÓX. VENCIMENTO",IF(F6520="Q","QUALIDADE",IF(F6520="S","BLOQUEADO",IF(F6520="R","RESTRITO/DEVOLUÇÃO",IF(OR(N6520="QUAR",N6520="QRES"),"QUARENTENA",IF(OR(B6520="DESCARTE",B6520="DEVOLUÇÃO"),"DESCARTE/DEVOLUÇÃO",IF(AND(D6520="",K6520&lt;&gt;""),"SEM LOTE",IF(AND(Q6520&lt;&gt;"",Q6520&gt;=Parametros!$B$11),"PARADO/SEM GIRO","OK"))))))))))</f>
        <v>VAZIA</v>
      </c>
      <c r="T6520" s="29" t="str">
        <f aca="false">IF(AND($S6520="PARADO/SEM GIRO",$K6520="KG",OR(Painel!$B$5="(Todos)",A6520=Painel!$B$5)*OR(Painel!$E$5="(Todos)",P6520=Painel!$E$5)),$J6520+ROW()/10000000,"")</f>
        <v/>
      </c>
      <c r="U6520" s="29" t="str">
        <f aca="false">IF(AND($S6520="VENCIDO",$K6520="KG",OR(Painel!$B$5="(Todos)",A6520=Painel!$B$5)*OR(Painel!$E$5="(Todos)",P6520=Painel!$E$5)),$J6520+ROW()/10000000,"")</f>
        <v/>
      </c>
    </row>
    <row r="6521" customFormat="false" ht="15" hidden="false" customHeight="false" outlineLevel="0" collapsed="false">
      <c r="A6521" s="29" t="s">
        <v>52</v>
      </c>
      <c r="B6521" s="29" t="s">
        <v>12231</v>
      </c>
      <c r="C6521" s="29" t="s">
        <v>131</v>
      </c>
      <c r="D6521" s="29" t="s">
        <v>5045</v>
      </c>
      <c r="E6521" s="29" t="n">
        <v>1</v>
      </c>
      <c r="F6521" s="29"/>
      <c r="G6521" s="29" t="s">
        <v>12232</v>
      </c>
      <c r="H6521" s="30" t="n">
        <v>888.8</v>
      </c>
      <c r="I6521" s="31" t="n">
        <v>46238</v>
      </c>
      <c r="J6521" s="30" t="n">
        <v>888.8</v>
      </c>
      <c r="K6521" s="29" t="s">
        <v>120</v>
      </c>
      <c r="L6521" s="29" t="s">
        <v>1096</v>
      </c>
      <c r="M6521" s="29"/>
      <c r="N6521" s="29" t="s">
        <v>122</v>
      </c>
      <c r="O6521" s="31" t="n">
        <v>46593</v>
      </c>
      <c r="P6521" s="29" t="s">
        <v>123</v>
      </c>
      <c r="Q6521" s="29" t="n">
        <f aca="false">IFERROR(VALUE(L6521),"")</f>
        <v>102</v>
      </c>
      <c r="R6521" s="29" t="n">
        <f aca="true">IF(O6521="","",O6521-TODAY())</f>
        <v>308</v>
      </c>
      <c r="S6521" s="29" t="str">
        <f aca="false">IF(C6521="&lt;&lt; vazio &gt;&gt;","VAZIA",IF(AND(O6521&lt;&gt;"",R6521&lt;0),"VENCIDO",IF(AND(O6521&lt;&gt;"",R6521&lt;=Parametros!$B$10),"PRÓX. VENCIMENTO",IF(F6521="Q","QUALIDADE",IF(F6521="S","BLOQUEADO",IF(F6521="R","RESTRITO/DEVOLUÇÃO",IF(OR(N6521="QUAR",N6521="QRES"),"QUARENTENA",IF(OR(B6521="DESCARTE",B6521="DEVOLUÇÃO"),"DESCARTE/DEVOLUÇÃO",IF(AND(D6521="",K6521&lt;&gt;""),"SEM LOTE",IF(AND(Q6521&lt;&gt;"",Q6521&gt;=Parametros!$B$11),"PARADO/SEM GIRO","OK"))))))))))</f>
        <v>PARADO/SEM GIRO</v>
      </c>
      <c r="T6521" s="29" t="n">
        <f aca="false">IF(AND($S6521="PARADO/SEM GIRO",$K6521="KG",OR(Painel!$B$5="(Todos)",A6521=Painel!$B$5)*OR(Painel!$E$5="(Todos)",P6521=Painel!$E$5)),$J6521+ROW()/10000000,"")</f>
        <v>888.8006521</v>
      </c>
      <c r="U6521" s="29" t="str">
        <f aca="false">IF(AND($S6521="VENCIDO",$K6521="KG",OR(Painel!$B$5="(Todos)",A6521=Painel!$B$5)*OR(Painel!$E$5="(Todos)",P6521=Painel!$E$5)),$J6521+ROW()/10000000,"")</f>
        <v/>
      </c>
    </row>
    <row r="6522" customFormat="false" ht="15" hidden="false" customHeight="false" outlineLevel="0" collapsed="false">
      <c r="A6522" s="29" t="s">
        <v>52</v>
      </c>
      <c r="B6522" s="29" t="s">
        <v>12233</v>
      </c>
      <c r="C6522" s="29" t="s">
        <v>7111</v>
      </c>
      <c r="D6522" s="29" t="s">
        <v>9806</v>
      </c>
      <c r="E6522" s="29" t="n">
        <v>1</v>
      </c>
      <c r="F6522" s="29"/>
      <c r="G6522" s="29" t="s">
        <v>12234</v>
      </c>
      <c r="H6522" s="30" t="n">
        <v>1000</v>
      </c>
      <c r="I6522" s="31" t="n">
        <v>46183</v>
      </c>
      <c r="J6522" s="30" t="n">
        <v>1000</v>
      </c>
      <c r="K6522" s="29" t="s">
        <v>120</v>
      </c>
      <c r="L6522" s="29" t="s">
        <v>1096</v>
      </c>
      <c r="M6522" s="29"/>
      <c r="N6522" s="29" t="s">
        <v>122</v>
      </c>
      <c r="O6522" s="31" t="n">
        <v>46669</v>
      </c>
      <c r="P6522" s="29" t="s">
        <v>123</v>
      </c>
      <c r="Q6522" s="29" t="n">
        <f aca="false">IFERROR(VALUE(L6522),"")</f>
        <v>102</v>
      </c>
      <c r="R6522" s="29" t="n">
        <f aca="true">IF(O6522="","",O6522-TODAY())</f>
        <v>384</v>
      </c>
      <c r="S6522" s="29" t="str">
        <f aca="false">IF(C6522="&lt;&lt; vazio &gt;&gt;","VAZIA",IF(AND(O6522&lt;&gt;"",R6522&lt;0),"VENCIDO",IF(AND(O6522&lt;&gt;"",R6522&lt;=Parametros!$B$10),"PRÓX. VENCIMENTO",IF(F6522="Q","QUALIDADE",IF(F6522="S","BLOQUEADO",IF(F6522="R","RESTRITO/DEVOLUÇÃO",IF(OR(N6522="QUAR",N6522="QRES"),"QUARENTENA",IF(OR(B6522="DESCARTE",B6522="DEVOLUÇÃO"),"DESCARTE/DEVOLUÇÃO",IF(AND(D6522="",K6522&lt;&gt;""),"SEM LOTE",IF(AND(Q6522&lt;&gt;"",Q6522&gt;=Parametros!$B$11),"PARADO/SEM GIRO","OK"))))))))))</f>
        <v>PARADO/SEM GIRO</v>
      </c>
      <c r="T6522" s="29" t="n">
        <f aca="false">IF(AND($S6522="PARADO/SEM GIRO",$K6522="KG",OR(Painel!$B$5="(Todos)",A6522=Painel!$B$5)*OR(Painel!$E$5="(Todos)",P6522=Painel!$E$5)),$J6522+ROW()/10000000,"")</f>
        <v>1000.0006522</v>
      </c>
      <c r="U6522" s="29" t="str">
        <f aca="false">IF(AND($S6522="VENCIDO",$K6522="KG",OR(Painel!$B$5="(Todos)",A6522=Painel!$B$5)*OR(Painel!$E$5="(Todos)",P6522=Painel!$E$5)),$J6522+ROW()/10000000,"")</f>
        <v/>
      </c>
    </row>
    <row r="6523" customFormat="false" ht="15" hidden="false" customHeight="false" outlineLevel="0" collapsed="false">
      <c r="A6523" s="29" t="s">
        <v>52</v>
      </c>
      <c r="B6523" s="29" t="s">
        <v>12235</v>
      </c>
      <c r="C6523" s="29" t="s">
        <v>115</v>
      </c>
      <c r="D6523" s="29"/>
      <c r="E6523" s="29" t="n">
        <v>0</v>
      </c>
      <c r="F6523" s="29"/>
      <c r="G6523" s="29"/>
      <c r="H6523" s="30" t="n">
        <v>0</v>
      </c>
      <c r="I6523" s="29"/>
      <c r="J6523" s="30" t="n">
        <v>0</v>
      </c>
      <c r="K6523" s="29"/>
      <c r="L6523" s="29" t="s">
        <v>116</v>
      </c>
      <c r="M6523" s="29"/>
      <c r="N6523" s="29"/>
      <c r="O6523" s="29"/>
      <c r="P6523" s="29"/>
      <c r="Q6523" s="29" t="n">
        <f aca="false">IFERROR(VALUE(L6523),"")</f>
        <v>0</v>
      </c>
      <c r="R6523" s="29" t="str">
        <f aca="true">IF(O6523="","",O6523-TODAY())</f>
        <v/>
      </c>
      <c r="S6523" s="29" t="str">
        <f aca="false">IF(C6523="&lt;&lt; vazio &gt;&gt;","VAZIA",IF(AND(O6523&lt;&gt;"",R6523&lt;0),"VENCIDO",IF(AND(O6523&lt;&gt;"",R6523&lt;=Parametros!$B$10),"PRÓX. VENCIMENTO",IF(F6523="Q","QUALIDADE",IF(F6523="S","BLOQUEADO",IF(F6523="R","RESTRITO/DEVOLUÇÃO",IF(OR(N6523="QUAR",N6523="QRES"),"QUARENTENA",IF(OR(B6523="DESCARTE",B6523="DEVOLUÇÃO"),"DESCARTE/DEVOLUÇÃO",IF(AND(D6523="",K6523&lt;&gt;""),"SEM LOTE",IF(AND(Q6523&lt;&gt;"",Q6523&gt;=Parametros!$B$11),"PARADO/SEM GIRO","OK"))))))))))</f>
        <v>VAZIA</v>
      </c>
      <c r="T6523" s="29" t="str">
        <f aca="false">IF(AND($S6523="PARADO/SEM GIRO",$K6523="KG",OR(Painel!$B$5="(Todos)",A6523=Painel!$B$5)*OR(Painel!$E$5="(Todos)",P6523=Painel!$E$5)),$J6523+ROW()/10000000,"")</f>
        <v/>
      </c>
      <c r="U6523" s="29" t="str">
        <f aca="false">IF(AND($S6523="VENCIDO",$K6523="KG",OR(Painel!$B$5="(Todos)",A6523=Painel!$B$5)*OR(Painel!$E$5="(Todos)",P6523=Painel!$E$5)),$J6523+ROW()/10000000,"")</f>
        <v/>
      </c>
    </row>
    <row r="6524" customFormat="false" ht="15" hidden="false" customHeight="false" outlineLevel="0" collapsed="false">
      <c r="A6524" s="29" t="s">
        <v>52</v>
      </c>
      <c r="B6524" s="29" t="s">
        <v>12236</v>
      </c>
      <c r="C6524" s="29" t="s">
        <v>369</v>
      </c>
      <c r="D6524" s="29" t="s">
        <v>370</v>
      </c>
      <c r="E6524" s="29" t="n">
        <v>1</v>
      </c>
      <c r="F6524" s="29"/>
      <c r="G6524" s="29" t="s">
        <v>12237</v>
      </c>
      <c r="H6524" s="30" t="n">
        <v>999.9</v>
      </c>
      <c r="I6524" s="31" t="n">
        <v>46260</v>
      </c>
      <c r="J6524" s="30" t="n">
        <v>999.9</v>
      </c>
      <c r="K6524" s="29" t="s">
        <v>120</v>
      </c>
      <c r="L6524" s="29" t="s">
        <v>2223</v>
      </c>
      <c r="M6524" s="29"/>
      <c r="N6524" s="29" t="s">
        <v>122</v>
      </c>
      <c r="O6524" s="31" t="n">
        <v>46800</v>
      </c>
      <c r="P6524" s="29" t="s">
        <v>123</v>
      </c>
      <c r="Q6524" s="29" t="n">
        <f aca="false">IFERROR(VALUE(L6524),"")</f>
        <v>25</v>
      </c>
      <c r="R6524" s="29" t="n">
        <f aca="true">IF(O6524="","",O6524-TODAY())</f>
        <v>515</v>
      </c>
      <c r="S6524" s="29" t="str">
        <f aca="false">IF(C6524="&lt;&lt; vazio &gt;&gt;","VAZIA",IF(AND(O6524&lt;&gt;"",R6524&lt;0),"VENCIDO",IF(AND(O6524&lt;&gt;"",R6524&lt;=Parametros!$B$10),"PRÓX. VENCIMENTO",IF(F6524="Q","QUALIDADE",IF(F6524="S","BLOQUEADO",IF(F6524="R","RESTRITO/DEVOLUÇÃO",IF(OR(N6524="QUAR",N6524="QRES"),"QUARENTENA",IF(OR(B6524="DESCARTE",B6524="DEVOLUÇÃO"),"DESCARTE/DEVOLUÇÃO",IF(AND(D6524="",K6524&lt;&gt;""),"SEM LOTE",IF(AND(Q6524&lt;&gt;"",Q6524&gt;=Parametros!$B$11),"PARADO/SEM GIRO","OK"))))))))))</f>
        <v>OK</v>
      </c>
      <c r="T6524" s="29" t="str">
        <f aca="false">IF(AND($S6524="PARADO/SEM GIRO",$K6524="KG",OR(Painel!$B$5="(Todos)",A6524=Painel!$B$5)*OR(Painel!$E$5="(Todos)",P6524=Painel!$E$5)),$J6524+ROW()/10000000,"")</f>
        <v/>
      </c>
      <c r="U6524" s="29" t="str">
        <f aca="false">IF(AND($S6524="VENCIDO",$K6524="KG",OR(Painel!$B$5="(Todos)",A6524=Painel!$B$5)*OR(Painel!$E$5="(Todos)",P6524=Painel!$E$5)),$J6524+ROW()/10000000,"")</f>
        <v/>
      </c>
    </row>
    <row r="6525" customFormat="false" ht="15" hidden="false" customHeight="false" outlineLevel="0" collapsed="false">
      <c r="A6525" s="29" t="s">
        <v>52</v>
      </c>
      <c r="B6525" s="29" t="s">
        <v>12238</v>
      </c>
      <c r="C6525" s="29" t="s">
        <v>163</v>
      </c>
      <c r="D6525" s="29" t="s">
        <v>11810</v>
      </c>
      <c r="E6525" s="29" t="n">
        <v>1</v>
      </c>
      <c r="F6525" s="29"/>
      <c r="G6525" s="29" t="s">
        <v>12239</v>
      </c>
      <c r="H6525" s="30" t="n">
        <v>1102.5</v>
      </c>
      <c r="I6525" s="31" t="n">
        <v>46218</v>
      </c>
      <c r="J6525" s="30" t="n">
        <v>1102.5</v>
      </c>
      <c r="K6525" s="29" t="s">
        <v>120</v>
      </c>
      <c r="L6525" s="29" t="s">
        <v>1605</v>
      </c>
      <c r="M6525" s="29"/>
      <c r="N6525" s="29" t="s">
        <v>122</v>
      </c>
      <c r="O6525" s="31" t="n">
        <v>46760</v>
      </c>
      <c r="P6525" s="29" t="s">
        <v>123</v>
      </c>
      <c r="Q6525" s="29" t="n">
        <f aca="false">IFERROR(VALUE(L6525),"")</f>
        <v>67</v>
      </c>
      <c r="R6525" s="29" t="n">
        <f aca="true">IF(O6525="","",O6525-TODAY())</f>
        <v>475</v>
      </c>
      <c r="S6525" s="29" t="str">
        <f aca="false">IF(C6525="&lt;&lt; vazio &gt;&gt;","VAZIA",IF(AND(O6525&lt;&gt;"",R6525&lt;0),"VENCIDO",IF(AND(O6525&lt;&gt;"",R6525&lt;=Parametros!$B$10),"PRÓX. VENCIMENTO",IF(F6525="Q","QUALIDADE",IF(F6525="S","BLOQUEADO",IF(F6525="R","RESTRITO/DEVOLUÇÃO",IF(OR(N6525="QUAR",N6525="QRES"),"QUARENTENA",IF(OR(B6525="DESCARTE",B6525="DEVOLUÇÃO"),"DESCARTE/DEVOLUÇÃO",IF(AND(D6525="",K6525&lt;&gt;""),"SEM LOTE",IF(AND(Q6525&lt;&gt;"",Q6525&gt;=Parametros!$B$11),"PARADO/SEM GIRO","OK"))))))))))</f>
        <v>OK</v>
      </c>
      <c r="T6525" s="29" t="str">
        <f aca="false">IF(AND($S6525="PARADO/SEM GIRO",$K6525="KG",OR(Painel!$B$5="(Todos)",A6525=Painel!$B$5)*OR(Painel!$E$5="(Todos)",P6525=Painel!$E$5)),$J6525+ROW()/10000000,"")</f>
        <v/>
      </c>
      <c r="U6525" s="29" t="str">
        <f aca="false">IF(AND($S6525="VENCIDO",$K6525="KG",OR(Painel!$B$5="(Todos)",A6525=Painel!$B$5)*OR(Painel!$E$5="(Todos)",P6525=Painel!$E$5)),$J6525+ROW()/10000000,"")</f>
        <v/>
      </c>
    </row>
    <row r="6526" customFormat="false" ht="15" hidden="false" customHeight="false" outlineLevel="0" collapsed="false">
      <c r="A6526" s="29" t="s">
        <v>52</v>
      </c>
      <c r="B6526" s="29" t="s">
        <v>12240</v>
      </c>
      <c r="C6526" s="29" t="s">
        <v>313</v>
      </c>
      <c r="D6526" s="29" t="s">
        <v>457</v>
      </c>
      <c r="E6526" s="29" t="n">
        <v>1</v>
      </c>
      <c r="F6526" s="29"/>
      <c r="G6526" s="29" t="s">
        <v>12241</v>
      </c>
      <c r="H6526" s="30" t="n">
        <v>999.9</v>
      </c>
      <c r="I6526" s="31" t="n">
        <v>46217</v>
      </c>
      <c r="J6526" s="30" t="n">
        <v>999.9</v>
      </c>
      <c r="K6526" s="29" t="s">
        <v>120</v>
      </c>
      <c r="L6526" s="29" t="s">
        <v>2586</v>
      </c>
      <c r="M6526" s="29"/>
      <c r="N6526" s="29" t="s">
        <v>122</v>
      </c>
      <c r="O6526" s="31" t="n">
        <v>46761</v>
      </c>
      <c r="P6526" s="29" t="s">
        <v>123</v>
      </c>
      <c r="Q6526" s="29" t="n">
        <f aca="false">IFERROR(VALUE(L6526),"")</f>
        <v>68</v>
      </c>
      <c r="R6526" s="29" t="n">
        <f aca="true">IF(O6526="","",O6526-TODAY())</f>
        <v>476</v>
      </c>
      <c r="S6526" s="29" t="str">
        <f aca="false">IF(C6526="&lt;&lt; vazio &gt;&gt;","VAZIA",IF(AND(O6526&lt;&gt;"",R6526&lt;0),"VENCIDO",IF(AND(O6526&lt;&gt;"",R6526&lt;=Parametros!$B$10),"PRÓX. VENCIMENTO",IF(F6526="Q","QUALIDADE",IF(F6526="S","BLOQUEADO",IF(F6526="R","RESTRITO/DEVOLUÇÃO",IF(OR(N6526="QUAR",N6526="QRES"),"QUARENTENA",IF(OR(B6526="DESCARTE",B6526="DEVOLUÇÃO"),"DESCARTE/DEVOLUÇÃO",IF(AND(D6526="",K6526&lt;&gt;""),"SEM LOTE",IF(AND(Q6526&lt;&gt;"",Q6526&gt;=Parametros!$B$11),"PARADO/SEM GIRO","OK"))))))))))</f>
        <v>OK</v>
      </c>
      <c r="T6526" s="29" t="str">
        <f aca="false">IF(AND($S6526="PARADO/SEM GIRO",$K6526="KG",OR(Painel!$B$5="(Todos)",A6526=Painel!$B$5)*OR(Painel!$E$5="(Todos)",P6526=Painel!$E$5)),$J6526+ROW()/10000000,"")</f>
        <v/>
      </c>
      <c r="U6526" s="29" t="str">
        <f aca="false">IF(AND($S6526="VENCIDO",$K6526="KG",OR(Painel!$B$5="(Todos)",A6526=Painel!$B$5)*OR(Painel!$E$5="(Todos)",P6526=Painel!$E$5)),$J6526+ROW()/10000000,"")</f>
        <v/>
      </c>
    </row>
    <row r="6527" customFormat="false" ht="15" hidden="false" customHeight="false" outlineLevel="0" collapsed="false">
      <c r="A6527" s="29" t="s">
        <v>52</v>
      </c>
      <c r="B6527" s="29" t="s">
        <v>12242</v>
      </c>
      <c r="C6527" s="29" t="s">
        <v>115</v>
      </c>
      <c r="D6527" s="29"/>
      <c r="E6527" s="29" t="n">
        <v>0</v>
      </c>
      <c r="F6527" s="29"/>
      <c r="G6527" s="29"/>
      <c r="H6527" s="30" t="n">
        <v>0</v>
      </c>
      <c r="I6527" s="29"/>
      <c r="J6527" s="30" t="n">
        <v>0</v>
      </c>
      <c r="K6527" s="29"/>
      <c r="L6527" s="29" t="s">
        <v>116</v>
      </c>
      <c r="M6527" s="29"/>
      <c r="N6527" s="29"/>
      <c r="O6527" s="29"/>
      <c r="P6527" s="29"/>
      <c r="Q6527" s="29" t="n">
        <f aca="false">IFERROR(VALUE(L6527),"")</f>
        <v>0</v>
      </c>
      <c r="R6527" s="29" t="str">
        <f aca="true">IF(O6527="","",O6527-TODAY())</f>
        <v/>
      </c>
      <c r="S6527" s="29" t="str">
        <f aca="false">IF(C6527="&lt;&lt; vazio &gt;&gt;","VAZIA",IF(AND(O6527&lt;&gt;"",R6527&lt;0),"VENCIDO",IF(AND(O6527&lt;&gt;"",R6527&lt;=Parametros!$B$10),"PRÓX. VENCIMENTO",IF(F6527="Q","QUALIDADE",IF(F6527="S","BLOQUEADO",IF(F6527="R","RESTRITO/DEVOLUÇÃO",IF(OR(N6527="QUAR",N6527="QRES"),"QUARENTENA",IF(OR(B6527="DESCARTE",B6527="DEVOLUÇÃO"),"DESCARTE/DEVOLUÇÃO",IF(AND(D6527="",K6527&lt;&gt;""),"SEM LOTE",IF(AND(Q6527&lt;&gt;"",Q6527&gt;=Parametros!$B$11),"PARADO/SEM GIRO","OK"))))))))))</f>
        <v>VAZIA</v>
      </c>
      <c r="T6527" s="29" t="str">
        <f aca="false">IF(AND($S6527="PARADO/SEM GIRO",$K6527="KG",OR(Painel!$B$5="(Todos)",A6527=Painel!$B$5)*OR(Painel!$E$5="(Todos)",P6527=Painel!$E$5)),$J6527+ROW()/10000000,"")</f>
        <v/>
      </c>
      <c r="U6527" s="29" t="str">
        <f aca="false">IF(AND($S6527="VENCIDO",$K6527="KG",OR(Painel!$B$5="(Todos)",A6527=Painel!$B$5)*OR(Painel!$E$5="(Todos)",P6527=Painel!$E$5)),$J6527+ROW()/10000000,"")</f>
        <v/>
      </c>
    </row>
    <row r="6528" customFormat="false" ht="15" hidden="false" customHeight="false" outlineLevel="0" collapsed="false">
      <c r="A6528" s="29" t="s">
        <v>52</v>
      </c>
      <c r="B6528" s="29" t="s">
        <v>12243</v>
      </c>
      <c r="C6528" s="29" t="s">
        <v>115</v>
      </c>
      <c r="D6528" s="29"/>
      <c r="E6528" s="29" t="n">
        <v>0</v>
      </c>
      <c r="F6528" s="29"/>
      <c r="G6528" s="29"/>
      <c r="H6528" s="30" t="n">
        <v>0</v>
      </c>
      <c r="I6528" s="29"/>
      <c r="J6528" s="30" t="n">
        <v>0</v>
      </c>
      <c r="K6528" s="29"/>
      <c r="L6528" s="29" t="s">
        <v>116</v>
      </c>
      <c r="M6528" s="29"/>
      <c r="N6528" s="29"/>
      <c r="O6528" s="29"/>
      <c r="P6528" s="29"/>
      <c r="Q6528" s="29" t="n">
        <f aca="false">IFERROR(VALUE(L6528),"")</f>
        <v>0</v>
      </c>
      <c r="R6528" s="29" t="str">
        <f aca="true">IF(O6528="","",O6528-TODAY())</f>
        <v/>
      </c>
      <c r="S6528" s="29" t="str">
        <f aca="false">IF(C6528="&lt;&lt; vazio &gt;&gt;","VAZIA",IF(AND(O6528&lt;&gt;"",R6528&lt;0),"VENCIDO",IF(AND(O6528&lt;&gt;"",R6528&lt;=Parametros!$B$10),"PRÓX. VENCIMENTO",IF(F6528="Q","QUALIDADE",IF(F6528="S","BLOQUEADO",IF(F6528="R","RESTRITO/DEVOLUÇÃO",IF(OR(N6528="QUAR",N6528="QRES"),"QUARENTENA",IF(OR(B6528="DESCARTE",B6528="DEVOLUÇÃO"),"DESCARTE/DEVOLUÇÃO",IF(AND(D6528="",K6528&lt;&gt;""),"SEM LOTE",IF(AND(Q6528&lt;&gt;"",Q6528&gt;=Parametros!$B$11),"PARADO/SEM GIRO","OK"))))))))))</f>
        <v>VAZIA</v>
      </c>
      <c r="T6528" s="29" t="str">
        <f aca="false">IF(AND($S6528="PARADO/SEM GIRO",$K6528="KG",OR(Painel!$B$5="(Todos)",A6528=Painel!$B$5)*OR(Painel!$E$5="(Todos)",P6528=Painel!$E$5)),$J6528+ROW()/10000000,"")</f>
        <v/>
      </c>
      <c r="U6528" s="29" t="str">
        <f aca="false">IF(AND($S6528="VENCIDO",$K6528="KG",OR(Painel!$B$5="(Todos)",A6528=Painel!$B$5)*OR(Painel!$E$5="(Todos)",P6528=Painel!$E$5)),$J6528+ROW()/10000000,"")</f>
        <v/>
      </c>
    </row>
    <row r="6529" customFormat="false" ht="15" hidden="false" customHeight="false" outlineLevel="0" collapsed="false">
      <c r="A6529" s="29" t="s">
        <v>52</v>
      </c>
      <c r="B6529" s="29" t="s">
        <v>12244</v>
      </c>
      <c r="C6529" s="29" t="s">
        <v>115</v>
      </c>
      <c r="D6529" s="29"/>
      <c r="E6529" s="29" t="n">
        <v>0</v>
      </c>
      <c r="F6529" s="29"/>
      <c r="G6529" s="29"/>
      <c r="H6529" s="30" t="n">
        <v>0</v>
      </c>
      <c r="I6529" s="29"/>
      <c r="J6529" s="30" t="n">
        <v>0</v>
      </c>
      <c r="K6529" s="29"/>
      <c r="L6529" s="29" t="s">
        <v>116</v>
      </c>
      <c r="M6529" s="29"/>
      <c r="N6529" s="29"/>
      <c r="O6529" s="29"/>
      <c r="P6529" s="29"/>
      <c r="Q6529" s="29" t="n">
        <f aca="false">IFERROR(VALUE(L6529),"")</f>
        <v>0</v>
      </c>
      <c r="R6529" s="29" t="str">
        <f aca="true">IF(O6529="","",O6529-TODAY())</f>
        <v/>
      </c>
      <c r="S6529" s="29" t="str">
        <f aca="false">IF(C6529="&lt;&lt; vazio &gt;&gt;","VAZIA",IF(AND(O6529&lt;&gt;"",R6529&lt;0),"VENCIDO",IF(AND(O6529&lt;&gt;"",R6529&lt;=Parametros!$B$10),"PRÓX. VENCIMENTO",IF(F6529="Q","QUALIDADE",IF(F6529="S","BLOQUEADO",IF(F6529="R","RESTRITO/DEVOLUÇÃO",IF(OR(N6529="QUAR",N6529="QRES"),"QUARENTENA",IF(OR(B6529="DESCARTE",B6529="DEVOLUÇÃO"),"DESCARTE/DEVOLUÇÃO",IF(AND(D6529="",K6529&lt;&gt;""),"SEM LOTE",IF(AND(Q6529&lt;&gt;"",Q6529&gt;=Parametros!$B$11),"PARADO/SEM GIRO","OK"))))))))))</f>
        <v>VAZIA</v>
      </c>
      <c r="T6529" s="29" t="str">
        <f aca="false">IF(AND($S6529="PARADO/SEM GIRO",$K6529="KG",OR(Painel!$B$5="(Todos)",A6529=Painel!$B$5)*OR(Painel!$E$5="(Todos)",P6529=Painel!$E$5)),$J6529+ROW()/10000000,"")</f>
        <v/>
      </c>
      <c r="U6529" s="29" t="str">
        <f aca="false">IF(AND($S6529="VENCIDO",$K6529="KG",OR(Painel!$B$5="(Todos)",A6529=Painel!$B$5)*OR(Painel!$E$5="(Todos)",P6529=Painel!$E$5)),$J6529+ROW()/10000000,"")</f>
        <v/>
      </c>
    </row>
    <row r="6530" customFormat="false" ht="15" hidden="false" customHeight="false" outlineLevel="0" collapsed="false">
      <c r="A6530" s="29" t="s">
        <v>52</v>
      </c>
      <c r="B6530" s="29" t="s">
        <v>12245</v>
      </c>
      <c r="C6530" s="29" t="s">
        <v>147</v>
      </c>
      <c r="D6530" s="29" t="s">
        <v>148</v>
      </c>
      <c r="E6530" s="29" t="n">
        <v>1</v>
      </c>
      <c r="F6530" s="29"/>
      <c r="G6530" s="29" t="s">
        <v>12246</v>
      </c>
      <c r="H6530" s="30" t="n">
        <v>313.6</v>
      </c>
      <c r="I6530" s="31" t="n">
        <v>46170</v>
      </c>
      <c r="J6530" s="30" t="n">
        <v>313.6</v>
      </c>
      <c r="K6530" s="29" t="s">
        <v>120</v>
      </c>
      <c r="L6530" s="29" t="s">
        <v>12247</v>
      </c>
      <c r="M6530" s="29"/>
      <c r="N6530" s="29" t="s">
        <v>122</v>
      </c>
      <c r="O6530" s="31" t="n">
        <v>46416</v>
      </c>
      <c r="P6530" s="29" t="s">
        <v>123</v>
      </c>
      <c r="Q6530" s="29" t="n">
        <f aca="false">IFERROR(VALUE(L6530),"")</f>
        <v>115</v>
      </c>
      <c r="R6530" s="29" t="n">
        <f aca="true">IF(O6530="","",O6530-TODAY())</f>
        <v>131</v>
      </c>
      <c r="S6530" s="29" t="str">
        <f aca="false">IF(C6530="&lt;&lt; vazio &gt;&gt;","VAZIA",IF(AND(O6530&lt;&gt;"",R6530&lt;0),"VENCIDO",IF(AND(O6530&lt;&gt;"",R6530&lt;=Parametros!$B$10),"PRÓX. VENCIMENTO",IF(F6530="Q","QUALIDADE",IF(F6530="S","BLOQUEADO",IF(F6530="R","RESTRITO/DEVOLUÇÃO",IF(OR(N6530="QUAR",N6530="QRES"),"QUARENTENA",IF(OR(B6530="DESCARTE",B6530="DEVOLUÇÃO"),"DESCARTE/DEVOLUÇÃO",IF(AND(D6530="",K6530&lt;&gt;""),"SEM LOTE",IF(AND(Q6530&lt;&gt;"",Q6530&gt;=Parametros!$B$11),"PARADO/SEM GIRO","OK"))))))))))</f>
        <v>PARADO/SEM GIRO</v>
      </c>
      <c r="T6530" s="29" t="n">
        <f aca="false">IF(AND($S6530="PARADO/SEM GIRO",$K6530="KG",OR(Painel!$B$5="(Todos)",A6530=Painel!$B$5)*OR(Painel!$E$5="(Todos)",P6530=Painel!$E$5)),$J6530+ROW()/10000000,"")</f>
        <v>313.600653</v>
      </c>
      <c r="U6530" s="29" t="str">
        <f aca="false">IF(AND($S6530="VENCIDO",$K6530="KG",OR(Painel!$B$5="(Todos)",A6530=Painel!$B$5)*OR(Painel!$E$5="(Todos)",P6530=Painel!$E$5)),$J6530+ROW()/10000000,"")</f>
        <v/>
      </c>
    </row>
    <row r="6531" customFormat="false" ht="15" hidden="false" customHeight="false" outlineLevel="0" collapsed="false">
      <c r="A6531" s="29" t="s">
        <v>52</v>
      </c>
      <c r="B6531" s="29" t="s">
        <v>12248</v>
      </c>
      <c r="C6531" s="29" t="s">
        <v>169</v>
      </c>
      <c r="D6531" s="29" t="s">
        <v>377</v>
      </c>
      <c r="E6531" s="29" t="n">
        <v>1</v>
      </c>
      <c r="F6531" s="29"/>
      <c r="G6531" s="29" t="s">
        <v>12249</v>
      </c>
      <c r="H6531" s="30" t="n">
        <v>999.9</v>
      </c>
      <c r="I6531" s="31" t="n">
        <v>46245</v>
      </c>
      <c r="J6531" s="30" t="n">
        <v>999.9</v>
      </c>
      <c r="K6531" s="29" t="s">
        <v>120</v>
      </c>
      <c r="L6531" s="29" t="s">
        <v>2312</v>
      </c>
      <c r="M6531" s="29"/>
      <c r="N6531" s="29" t="s">
        <v>122</v>
      </c>
      <c r="O6531" s="31" t="n">
        <v>46603</v>
      </c>
      <c r="P6531" s="29" t="s">
        <v>123</v>
      </c>
      <c r="Q6531" s="29" t="n">
        <f aca="false">IFERROR(VALUE(L6531),"")</f>
        <v>40</v>
      </c>
      <c r="R6531" s="29" t="n">
        <f aca="true">IF(O6531="","",O6531-TODAY())</f>
        <v>318</v>
      </c>
      <c r="S6531" s="29" t="str">
        <f aca="false">IF(C6531="&lt;&lt; vazio &gt;&gt;","VAZIA",IF(AND(O6531&lt;&gt;"",R6531&lt;0),"VENCIDO",IF(AND(O6531&lt;&gt;"",R6531&lt;=Parametros!$B$10),"PRÓX. VENCIMENTO",IF(F6531="Q","QUALIDADE",IF(F6531="S","BLOQUEADO",IF(F6531="R","RESTRITO/DEVOLUÇÃO",IF(OR(N6531="QUAR",N6531="QRES"),"QUARENTENA",IF(OR(B6531="DESCARTE",B6531="DEVOLUÇÃO"),"DESCARTE/DEVOLUÇÃO",IF(AND(D6531="",K6531&lt;&gt;""),"SEM LOTE",IF(AND(Q6531&lt;&gt;"",Q6531&gt;=Parametros!$B$11),"PARADO/SEM GIRO","OK"))))))))))</f>
        <v>OK</v>
      </c>
      <c r="T6531" s="29" t="str">
        <f aca="false">IF(AND($S6531="PARADO/SEM GIRO",$K6531="KG",OR(Painel!$B$5="(Todos)",A6531=Painel!$B$5)*OR(Painel!$E$5="(Todos)",P6531=Painel!$E$5)),$J6531+ROW()/10000000,"")</f>
        <v/>
      </c>
      <c r="U6531" s="29" t="str">
        <f aca="false">IF(AND($S6531="VENCIDO",$K6531="KG",OR(Painel!$B$5="(Todos)",A6531=Painel!$B$5)*OR(Painel!$E$5="(Todos)",P6531=Painel!$E$5)),$J6531+ROW()/10000000,"")</f>
        <v/>
      </c>
    </row>
    <row r="6532" customFormat="false" ht="15" hidden="false" customHeight="false" outlineLevel="0" collapsed="false">
      <c r="A6532" s="29" t="s">
        <v>52</v>
      </c>
      <c r="B6532" s="29" t="s">
        <v>12250</v>
      </c>
      <c r="C6532" s="29" t="s">
        <v>115</v>
      </c>
      <c r="D6532" s="29"/>
      <c r="E6532" s="29" t="n">
        <v>0</v>
      </c>
      <c r="F6532" s="29"/>
      <c r="G6532" s="29"/>
      <c r="H6532" s="30" t="n">
        <v>0</v>
      </c>
      <c r="I6532" s="29"/>
      <c r="J6532" s="30" t="n">
        <v>0</v>
      </c>
      <c r="K6532" s="29"/>
      <c r="L6532" s="29" t="s">
        <v>116</v>
      </c>
      <c r="M6532" s="29"/>
      <c r="N6532" s="29"/>
      <c r="O6532" s="29"/>
      <c r="P6532" s="29"/>
      <c r="Q6532" s="29" t="n">
        <f aca="false">IFERROR(VALUE(L6532),"")</f>
        <v>0</v>
      </c>
      <c r="R6532" s="29" t="str">
        <f aca="true">IF(O6532="","",O6532-TODAY())</f>
        <v/>
      </c>
      <c r="S6532" s="29" t="str">
        <f aca="false">IF(C6532="&lt;&lt; vazio &gt;&gt;","VAZIA",IF(AND(O6532&lt;&gt;"",R6532&lt;0),"VENCIDO",IF(AND(O6532&lt;&gt;"",R6532&lt;=Parametros!$B$10),"PRÓX. VENCIMENTO",IF(F6532="Q","QUALIDADE",IF(F6532="S","BLOQUEADO",IF(F6532="R","RESTRITO/DEVOLUÇÃO",IF(OR(N6532="QUAR",N6532="QRES"),"QUARENTENA",IF(OR(B6532="DESCARTE",B6532="DEVOLUÇÃO"),"DESCARTE/DEVOLUÇÃO",IF(AND(D6532="",K6532&lt;&gt;""),"SEM LOTE",IF(AND(Q6532&lt;&gt;"",Q6532&gt;=Parametros!$B$11),"PARADO/SEM GIRO","OK"))))))))))</f>
        <v>VAZIA</v>
      </c>
      <c r="T6532" s="29" t="str">
        <f aca="false">IF(AND($S6532="PARADO/SEM GIRO",$K6532="KG",OR(Painel!$B$5="(Todos)",A6532=Painel!$B$5)*OR(Painel!$E$5="(Todos)",P6532=Painel!$E$5)),$J6532+ROW()/10000000,"")</f>
        <v/>
      </c>
      <c r="U6532" s="29" t="str">
        <f aca="false">IF(AND($S6532="VENCIDO",$K6532="KG",OR(Painel!$B$5="(Todos)",A6532=Painel!$B$5)*OR(Painel!$E$5="(Todos)",P6532=Painel!$E$5)),$J6532+ROW()/10000000,"")</f>
        <v/>
      </c>
    </row>
    <row r="6533" customFormat="false" ht="15" hidden="false" customHeight="false" outlineLevel="0" collapsed="false">
      <c r="A6533" s="29" t="s">
        <v>52</v>
      </c>
      <c r="B6533" s="29" t="s">
        <v>12251</v>
      </c>
      <c r="C6533" s="29" t="s">
        <v>154</v>
      </c>
      <c r="D6533" s="29" t="s">
        <v>9831</v>
      </c>
      <c r="E6533" s="29" t="n">
        <v>1</v>
      </c>
      <c r="F6533" s="29" t="s">
        <v>137</v>
      </c>
      <c r="G6533" s="29" t="s">
        <v>12252</v>
      </c>
      <c r="H6533" s="30" t="n">
        <v>727.2</v>
      </c>
      <c r="I6533" s="31" t="n">
        <v>46240</v>
      </c>
      <c r="J6533" s="30" t="n">
        <v>727.2</v>
      </c>
      <c r="K6533" s="29" t="s">
        <v>120</v>
      </c>
      <c r="L6533" s="29" t="s">
        <v>1330</v>
      </c>
      <c r="M6533" s="29"/>
      <c r="N6533" s="29" t="s">
        <v>122</v>
      </c>
      <c r="O6533" s="31" t="n">
        <v>46333</v>
      </c>
      <c r="P6533" s="29" t="s">
        <v>123</v>
      </c>
      <c r="Q6533" s="29" t="n">
        <f aca="false">IFERROR(VALUE(L6533),"")</f>
        <v>45</v>
      </c>
      <c r="R6533" s="29" t="n">
        <f aca="true">IF(O6533="","",O6533-TODAY())</f>
        <v>48</v>
      </c>
      <c r="S6533" s="29" t="str">
        <f aca="false">IF(C6533="&lt;&lt; vazio &gt;&gt;","VAZIA",IF(AND(O6533&lt;&gt;"",R6533&lt;0),"VENCIDO",IF(AND(O6533&lt;&gt;"",R6533&lt;=Parametros!$B$10),"PRÓX. VENCIMENTO",IF(F6533="Q","QUALIDADE",IF(F6533="S","BLOQUEADO",IF(F6533="R","RESTRITO/DEVOLUÇÃO",IF(OR(N6533="QUAR",N6533="QRES"),"QUARENTENA",IF(OR(B6533="DESCARTE",B6533="DEVOLUÇÃO"),"DESCARTE/DEVOLUÇÃO",IF(AND(D6533="",K6533&lt;&gt;""),"SEM LOTE",IF(AND(Q6533&lt;&gt;"",Q6533&gt;=Parametros!$B$11),"PARADO/SEM GIRO","OK"))))))))))</f>
        <v>PRÓX. VENCIMENTO</v>
      </c>
      <c r="T6533" s="29" t="str">
        <f aca="false">IF(AND($S6533="PARADO/SEM GIRO",$K6533="KG",OR(Painel!$B$5="(Todos)",A6533=Painel!$B$5)*OR(Painel!$E$5="(Todos)",P6533=Painel!$E$5)),$J6533+ROW()/10000000,"")</f>
        <v/>
      </c>
      <c r="U6533" s="29" t="str">
        <f aca="false">IF(AND($S6533="VENCIDO",$K6533="KG",OR(Painel!$B$5="(Todos)",A6533=Painel!$B$5)*OR(Painel!$E$5="(Todos)",P6533=Painel!$E$5)),$J6533+ROW()/10000000,"")</f>
        <v/>
      </c>
    </row>
    <row r="6534" customFormat="false" ht="15" hidden="false" customHeight="false" outlineLevel="0" collapsed="false">
      <c r="A6534" s="29" t="s">
        <v>52</v>
      </c>
      <c r="B6534" s="29" t="s">
        <v>12253</v>
      </c>
      <c r="C6534" s="29" t="s">
        <v>11692</v>
      </c>
      <c r="D6534" s="29" t="s">
        <v>11693</v>
      </c>
      <c r="E6534" s="29" t="n">
        <v>1</v>
      </c>
      <c r="F6534" s="29"/>
      <c r="G6534" s="29" t="s">
        <v>12254</v>
      </c>
      <c r="H6534" s="30" t="n">
        <v>727.2</v>
      </c>
      <c r="I6534" s="31" t="n">
        <v>46189</v>
      </c>
      <c r="J6534" s="30" t="n">
        <v>727.2</v>
      </c>
      <c r="K6534" s="29" t="s">
        <v>120</v>
      </c>
      <c r="L6534" s="29" t="s">
        <v>749</v>
      </c>
      <c r="M6534" s="29"/>
      <c r="N6534" s="29" t="s">
        <v>122</v>
      </c>
      <c r="O6534" s="31" t="n">
        <v>46904</v>
      </c>
      <c r="P6534" s="29" t="s">
        <v>123</v>
      </c>
      <c r="Q6534" s="29" t="n">
        <f aca="false">IFERROR(VALUE(L6534),"")</f>
        <v>96</v>
      </c>
      <c r="R6534" s="29" t="n">
        <f aca="true">IF(O6534="","",O6534-TODAY())</f>
        <v>619</v>
      </c>
      <c r="S6534" s="29" t="str">
        <f aca="false">IF(C6534="&lt;&lt; vazio &gt;&gt;","VAZIA",IF(AND(O6534&lt;&gt;"",R6534&lt;0),"VENCIDO",IF(AND(O6534&lt;&gt;"",R6534&lt;=Parametros!$B$10),"PRÓX. VENCIMENTO",IF(F6534="Q","QUALIDADE",IF(F6534="S","BLOQUEADO",IF(F6534="R","RESTRITO/DEVOLUÇÃO",IF(OR(N6534="QUAR",N6534="QRES"),"QUARENTENA",IF(OR(B6534="DESCARTE",B6534="DEVOLUÇÃO"),"DESCARTE/DEVOLUÇÃO",IF(AND(D6534="",K6534&lt;&gt;""),"SEM LOTE",IF(AND(Q6534&lt;&gt;"",Q6534&gt;=Parametros!$B$11),"PARADO/SEM GIRO","OK"))))))))))</f>
        <v>PARADO/SEM GIRO</v>
      </c>
      <c r="T6534" s="29" t="n">
        <f aca="false">IF(AND($S6534="PARADO/SEM GIRO",$K6534="KG",OR(Painel!$B$5="(Todos)",A6534=Painel!$B$5)*OR(Painel!$E$5="(Todos)",P6534=Painel!$E$5)),$J6534+ROW()/10000000,"")</f>
        <v>727.2006534</v>
      </c>
      <c r="U6534" s="29" t="str">
        <f aca="false">IF(AND($S6534="VENCIDO",$K6534="KG",OR(Painel!$B$5="(Todos)",A6534=Painel!$B$5)*OR(Painel!$E$5="(Todos)",P6534=Painel!$E$5)),$J6534+ROW()/10000000,"")</f>
        <v/>
      </c>
    </row>
    <row r="6535" customFormat="false" ht="15" hidden="false" customHeight="false" outlineLevel="0" collapsed="false">
      <c r="A6535" s="29" t="s">
        <v>52</v>
      </c>
      <c r="B6535" s="29" t="s">
        <v>12255</v>
      </c>
      <c r="C6535" s="29" t="s">
        <v>115</v>
      </c>
      <c r="D6535" s="29"/>
      <c r="E6535" s="29" t="n">
        <v>0</v>
      </c>
      <c r="F6535" s="29"/>
      <c r="G6535" s="29"/>
      <c r="H6535" s="30" t="n">
        <v>0</v>
      </c>
      <c r="I6535" s="29"/>
      <c r="J6535" s="30" t="n">
        <v>0</v>
      </c>
      <c r="K6535" s="29"/>
      <c r="L6535" s="29" t="s">
        <v>116</v>
      </c>
      <c r="M6535" s="29"/>
      <c r="N6535" s="29"/>
      <c r="O6535" s="29"/>
      <c r="P6535" s="29"/>
      <c r="Q6535" s="29" t="n">
        <f aca="false">IFERROR(VALUE(L6535),"")</f>
        <v>0</v>
      </c>
      <c r="R6535" s="29" t="str">
        <f aca="true">IF(O6535="","",O6535-TODAY())</f>
        <v/>
      </c>
      <c r="S6535" s="29" t="str">
        <f aca="false">IF(C6535="&lt;&lt; vazio &gt;&gt;","VAZIA",IF(AND(O6535&lt;&gt;"",R6535&lt;0),"VENCIDO",IF(AND(O6535&lt;&gt;"",R6535&lt;=Parametros!$B$10),"PRÓX. VENCIMENTO",IF(F6535="Q","QUALIDADE",IF(F6535="S","BLOQUEADO",IF(F6535="R","RESTRITO/DEVOLUÇÃO",IF(OR(N6535="QUAR",N6535="QRES"),"QUARENTENA",IF(OR(B6535="DESCARTE",B6535="DEVOLUÇÃO"),"DESCARTE/DEVOLUÇÃO",IF(AND(D6535="",K6535&lt;&gt;""),"SEM LOTE",IF(AND(Q6535&lt;&gt;"",Q6535&gt;=Parametros!$B$11),"PARADO/SEM GIRO","OK"))))))))))</f>
        <v>VAZIA</v>
      </c>
      <c r="T6535" s="29" t="str">
        <f aca="false">IF(AND($S6535="PARADO/SEM GIRO",$K6535="KG",OR(Painel!$B$5="(Todos)",A6535=Painel!$B$5)*OR(Painel!$E$5="(Todos)",P6535=Painel!$E$5)),$J6535+ROW()/10000000,"")</f>
        <v/>
      </c>
      <c r="U6535" s="29" t="str">
        <f aca="false">IF(AND($S6535="VENCIDO",$K6535="KG",OR(Painel!$B$5="(Todos)",A6535=Painel!$B$5)*OR(Painel!$E$5="(Todos)",P6535=Painel!$E$5)),$J6535+ROW()/10000000,"")</f>
        <v/>
      </c>
    </row>
    <row r="6536" customFormat="false" ht="15" hidden="false" customHeight="false" outlineLevel="0" collapsed="false">
      <c r="A6536" s="29" t="s">
        <v>52</v>
      </c>
      <c r="B6536" s="29" t="s">
        <v>12256</v>
      </c>
      <c r="C6536" s="29" t="s">
        <v>115</v>
      </c>
      <c r="D6536" s="29"/>
      <c r="E6536" s="29" t="n">
        <v>0</v>
      </c>
      <c r="F6536" s="29"/>
      <c r="G6536" s="29"/>
      <c r="H6536" s="30" t="n">
        <v>0</v>
      </c>
      <c r="I6536" s="29"/>
      <c r="J6536" s="30" t="n">
        <v>0</v>
      </c>
      <c r="K6536" s="29"/>
      <c r="L6536" s="29" t="s">
        <v>116</v>
      </c>
      <c r="M6536" s="29"/>
      <c r="N6536" s="29"/>
      <c r="O6536" s="29"/>
      <c r="P6536" s="29"/>
      <c r="Q6536" s="29" t="n">
        <f aca="false">IFERROR(VALUE(L6536),"")</f>
        <v>0</v>
      </c>
      <c r="R6536" s="29" t="str">
        <f aca="true">IF(O6536="","",O6536-TODAY())</f>
        <v/>
      </c>
      <c r="S6536" s="29" t="str">
        <f aca="false">IF(C6536="&lt;&lt; vazio &gt;&gt;","VAZIA",IF(AND(O6536&lt;&gt;"",R6536&lt;0),"VENCIDO",IF(AND(O6536&lt;&gt;"",R6536&lt;=Parametros!$B$10),"PRÓX. VENCIMENTO",IF(F6536="Q","QUALIDADE",IF(F6536="S","BLOQUEADO",IF(F6536="R","RESTRITO/DEVOLUÇÃO",IF(OR(N6536="QUAR",N6536="QRES"),"QUARENTENA",IF(OR(B6536="DESCARTE",B6536="DEVOLUÇÃO"),"DESCARTE/DEVOLUÇÃO",IF(AND(D6536="",K6536&lt;&gt;""),"SEM LOTE",IF(AND(Q6536&lt;&gt;"",Q6536&gt;=Parametros!$B$11),"PARADO/SEM GIRO","OK"))))))))))</f>
        <v>VAZIA</v>
      </c>
      <c r="T6536" s="29" t="str">
        <f aca="false">IF(AND($S6536="PARADO/SEM GIRO",$K6536="KG",OR(Painel!$B$5="(Todos)",A6536=Painel!$B$5)*OR(Painel!$E$5="(Todos)",P6536=Painel!$E$5)),$J6536+ROW()/10000000,"")</f>
        <v/>
      </c>
      <c r="U6536" s="29" t="str">
        <f aca="false">IF(AND($S6536="VENCIDO",$K6536="KG",OR(Painel!$B$5="(Todos)",A6536=Painel!$B$5)*OR(Painel!$E$5="(Todos)",P6536=Painel!$E$5)),$J6536+ROW()/10000000,"")</f>
        <v/>
      </c>
    </row>
    <row r="6537" customFormat="false" ht="15" hidden="false" customHeight="false" outlineLevel="0" collapsed="false">
      <c r="A6537" s="29" t="s">
        <v>52</v>
      </c>
      <c r="B6537" s="29" t="s">
        <v>12257</v>
      </c>
      <c r="C6537" s="29" t="s">
        <v>5516</v>
      </c>
      <c r="D6537" s="29" t="s">
        <v>6852</v>
      </c>
      <c r="E6537" s="29" t="n">
        <v>1</v>
      </c>
      <c r="F6537" s="29"/>
      <c r="G6537" s="29" t="s">
        <v>12258</v>
      </c>
      <c r="H6537" s="30" t="n">
        <v>12</v>
      </c>
      <c r="I6537" s="31" t="n">
        <v>46195</v>
      </c>
      <c r="J6537" s="30" t="n">
        <v>12</v>
      </c>
      <c r="K6537" s="29" t="s">
        <v>120</v>
      </c>
      <c r="L6537" s="29" t="s">
        <v>2744</v>
      </c>
      <c r="M6537" s="29"/>
      <c r="N6537" s="29" t="s">
        <v>134</v>
      </c>
      <c r="O6537" s="31" t="n">
        <v>46316</v>
      </c>
      <c r="P6537" s="29" t="s">
        <v>123</v>
      </c>
      <c r="Q6537" s="29" t="n">
        <f aca="false">IFERROR(VALUE(L6537),"")</f>
        <v>90</v>
      </c>
      <c r="R6537" s="29" t="n">
        <f aca="true">IF(O6537="","",O6537-TODAY())</f>
        <v>31</v>
      </c>
      <c r="S6537" s="29" t="str">
        <f aca="false">IF(C6537="&lt;&lt; vazio &gt;&gt;","VAZIA",IF(AND(O6537&lt;&gt;"",R6537&lt;0),"VENCIDO",IF(AND(O6537&lt;&gt;"",R6537&lt;=Parametros!$B$10),"PRÓX. VENCIMENTO",IF(F6537="Q","QUALIDADE",IF(F6537="S","BLOQUEADO",IF(F6537="R","RESTRITO/DEVOLUÇÃO",IF(OR(N6537="QUAR",N6537="QRES"),"QUARENTENA",IF(OR(B6537="DESCARTE",B6537="DEVOLUÇÃO"),"DESCARTE/DEVOLUÇÃO",IF(AND(D6537="",K6537&lt;&gt;""),"SEM LOTE",IF(AND(Q6537&lt;&gt;"",Q6537&gt;=Parametros!$B$11),"PARADO/SEM GIRO","OK"))))))))))</f>
        <v>PRÓX. VENCIMENTO</v>
      </c>
      <c r="T6537" s="29" t="str">
        <f aca="false">IF(AND($S6537="PARADO/SEM GIRO",$K6537="KG",OR(Painel!$B$5="(Todos)",A6537=Painel!$B$5)*OR(Painel!$E$5="(Todos)",P6537=Painel!$E$5)),$J6537+ROW()/10000000,"")</f>
        <v/>
      </c>
      <c r="U6537" s="29" t="str">
        <f aca="false">IF(AND($S6537="VENCIDO",$K6537="KG",OR(Painel!$B$5="(Todos)",A6537=Painel!$B$5)*OR(Painel!$E$5="(Todos)",P6537=Painel!$E$5)),$J6537+ROW()/10000000,"")</f>
        <v/>
      </c>
    </row>
    <row r="6538" customFormat="false" ht="15" hidden="false" customHeight="false" outlineLevel="0" collapsed="false">
      <c r="A6538" s="29" t="s">
        <v>52</v>
      </c>
      <c r="B6538" s="29" t="s">
        <v>12259</v>
      </c>
      <c r="C6538" s="29" t="s">
        <v>115</v>
      </c>
      <c r="D6538" s="29"/>
      <c r="E6538" s="29" t="n">
        <v>0</v>
      </c>
      <c r="F6538" s="29"/>
      <c r="G6538" s="29"/>
      <c r="H6538" s="30" t="n">
        <v>0</v>
      </c>
      <c r="I6538" s="29"/>
      <c r="J6538" s="30" t="n">
        <v>0</v>
      </c>
      <c r="K6538" s="29"/>
      <c r="L6538" s="29" t="s">
        <v>116</v>
      </c>
      <c r="M6538" s="29"/>
      <c r="N6538" s="29"/>
      <c r="O6538" s="29"/>
      <c r="P6538" s="29"/>
      <c r="Q6538" s="29" t="n">
        <f aca="false">IFERROR(VALUE(L6538),"")</f>
        <v>0</v>
      </c>
      <c r="R6538" s="29" t="str">
        <f aca="true">IF(O6538="","",O6538-TODAY())</f>
        <v/>
      </c>
      <c r="S6538" s="29" t="str">
        <f aca="false">IF(C6538="&lt;&lt; vazio &gt;&gt;","VAZIA",IF(AND(O6538&lt;&gt;"",R6538&lt;0),"VENCIDO",IF(AND(O6538&lt;&gt;"",R6538&lt;=Parametros!$B$10),"PRÓX. VENCIMENTO",IF(F6538="Q","QUALIDADE",IF(F6538="S","BLOQUEADO",IF(F6538="R","RESTRITO/DEVOLUÇÃO",IF(OR(N6538="QUAR",N6538="QRES"),"QUARENTENA",IF(OR(B6538="DESCARTE",B6538="DEVOLUÇÃO"),"DESCARTE/DEVOLUÇÃO",IF(AND(D6538="",K6538&lt;&gt;""),"SEM LOTE",IF(AND(Q6538&lt;&gt;"",Q6538&gt;=Parametros!$B$11),"PARADO/SEM GIRO","OK"))))))))))</f>
        <v>VAZIA</v>
      </c>
      <c r="T6538" s="29" t="str">
        <f aca="false">IF(AND($S6538="PARADO/SEM GIRO",$K6538="KG",OR(Painel!$B$5="(Todos)",A6538=Painel!$B$5)*OR(Painel!$E$5="(Todos)",P6538=Painel!$E$5)),$J6538+ROW()/10000000,"")</f>
        <v/>
      </c>
      <c r="U6538" s="29" t="str">
        <f aca="false">IF(AND($S6538="VENCIDO",$K6538="KG",OR(Painel!$B$5="(Todos)",A6538=Painel!$B$5)*OR(Painel!$E$5="(Todos)",P6538=Painel!$E$5)),$J6538+ROW()/10000000,"")</f>
        <v/>
      </c>
    </row>
    <row r="6539" customFormat="false" ht="15" hidden="false" customHeight="false" outlineLevel="0" collapsed="false">
      <c r="A6539" s="29" t="s">
        <v>52</v>
      </c>
      <c r="B6539" s="29" t="s">
        <v>12260</v>
      </c>
      <c r="C6539" s="29" t="s">
        <v>115</v>
      </c>
      <c r="D6539" s="29"/>
      <c r="E6539" s="29" t="n">
        <v>0</v>
      </c>
      <c r="F6539" s="29"/>
      <c r="G6539" s="29"/>
      <c r="H6539" s="30" t="n">
        <v>0</v>
      </c>
      <c r="I6539" s="29"/>
      <c r="J6539" s="30" t="n">
        <v>0</v>
      </c>
      <c r="K6539" s="29"/>
      <c r="L6539" s="29" t="s">
        <v>116</v>
      </c>
      <c r="M6539" s="29"/>
      <c r="N6539" s="29"/>
      <c r="O6539" s="29"/>
      <c r="P6539" s="29"/>
      <c r="Q6539" s="29" t="n">
        <f aca="false">IFERROR(VALUE(L6539),"")</f>
        <v>0</v>
      </c>
      <c r="R6539" s="29" t="str">
        <f aca="true">IF(O6539="","",O6539-TODAY())</f>
        <v/>
      </c>
      <c r="S6539" s="29" t="str">
        <f aca="false">IF(C6539="&lt;&lt; vazio &gt;&gt;","VAZIA",IF(AND(O6539&lt;&gt;"",R6539&lt;0),"VENCIDO",IF(AND(O6539&lt;&gt;"",R6539&lt;=Parametros!$B$10),"PRÓX. VENCIMENTO",IF(F6539="Q","QUALIDADE",IF(F6539="S","BLOQUEADO",IF(F6539="R","RESTRITO/DEVOLUÇÃO",IF(OR(N6539="QUAR",N6539="QRES"),"QUARENTENA",IF(OR(B6539="DESCARTE",B6539="DEVOLUÇÃO"),"DESCARTE/DEVOLUÇÃO",IF(AND(D6539="",K6539&lt;&gt;""),"SEM LOTE",IF(AND(Q6539&lt;&gt;"",Q6539&gt;=Parametros!$B$11),"PARADO/SEM GIRO","OK"))))))))))</f>
        <v>VAZIA</v>
      </c>
      <c r="T6539" s="29" t="str">
        <f aca="false">IF(AND($S6539="PARADO/SEM GIRO",$K6539="KG",OR(Painel!$B$5="(Todos)",A6539=Painel!$B$5)*OR(Painel!$E$5="(Todos)",P6539=Painel!$E$5)),$J6539+ROW()/10000000,"")</f>
        <v/>
      </c>
      <c r="U6539" s="29" t="str">
        <f aca="false">IF(AND($S6539="VENCIDO",$K6539="KG",OR(Painel!$B$5="(Todos)",A6539=Painel!$B$5)*OR(Painel!$E$5="(Todos)",P6539=Painel!$E$5)),$J6539+ROW()/10000000,"")</f>
        <v/>
      </c>
    </row>
    <row r="6540" customFormat="false" ht="15" hidden="false" customHeight="false" outlineLevel="0" collapsed="false">
      <c r="A6540" s="29" t="s">
        <v>52</v>
      </c>
      <c r="B6540" s="29" t="s">
        <v>12261</v>
      </c>
      <c r="C6540" s="29" t="s">
        <v>115</v>
      </c>
      <c r="D6540" s="29"/>
      <c r="E6540" s="29" t="n">
        <v>0</v>
      </c>
      <c r="F6540" s="29"/>
      <c r="G6540" s="29"/>
      <c r="H6540" s="30" t="n">
        <v>0</v>
      </c>
      <c r="I6540" s="29"/>
      <c r="J6540" s="30" t="n">
        <v>0</v>
      </c>
      <c r="K6540" s="29"/>
      <c r="L6540" s="29" t="s">
        <v>116</v>
      </c>
      <c r="M6540" s="29"/>
      <c r="N6540" s="29"/>
      <c r="O6540" s="29"/>
      <c r="P6540" s="29"/>
      <c r="Q6540" s="29" t="n">
        <f aca="false">IFERROR(VALUE(L6540),"")</f>
        <v>0</v>
      </c>
      <c r="R6540" s="29" t="str">
        <f aca="true">IF(O6540="","",O6540-TODAY())</f>
        <v/>
      </c>
      <c r="S6540" s="29" t="str">
        <f aca="false">IF(C6540="&lt;&lt; vazio &gt;&gt;","VAZIA",IF(AND(O6540&lt;&gt;"",R6540&lt;0),"VENCIDO",IF(AND(O6540&lt;&gt;"",R6540&lt;=Parametros!$B$10),"PRÓX. VENCIMENTO",IF(F6540="Q","QUALIDADE",IF(F6540="S","BLOQUEADO",IF(F6540="R","RESTRITO/DEVOLUÇÃO",IF(OR(N6540="QUAR",N6540="QRES"),"QUARENTENA",IF(OR(B6540="DESCARTE",B6540="DEVOLUÇÃO"),"DESCARTE/DEVOLUÇÃO",IF(AND(D6540="",K6540&lt;&gt;""),"SEM LOTE",IF(AND(Q6540&lt;&gt;"",Q6540&gt;=Parametros!$B$11),"PARADO/SEM GIRO","OK"))))))))))</f>
        <v>VAZIA</v>
      </c>
      <c r="T6540" s="29" t="str">
        <f aca="false">IF(AND($S6540="PARADO/SEM GIRO",$K6540="KG",OR(Painel!$B$5="(Todos)",A6540=Painel!$B$5)*OR(Painel!$E$5="(Todos)",P6540=Painel!$E$5)),$J6540+ROW()/10000000,"")</f>
        <v/>
      </c>
      <c r="U6540" s="29" t="str">
        <f aca="false">IF(AND($S6540="VENCIDO",$K6540="KG",OR(Painel!$B$5="(Todos)",A6540=Painel!$B$5)*OR(Painel!$E$5="(Todos)",P6540=Painel!$E$5)),$J6540+ROW()/10000000,"")</f>
        <v/>
      </c>
    </row>
    <row r="6541" customFormat="false" ht="15" hidden="false" customHeight="false" outlineLevel="0" collapsed="false">
      <c r="A6541" s="29" t="s">
        <v>52</v>
      </c>
      <c r="B6541" s="29" t="s">
        <v>12262</v>
      </c>
      <c r="C6541" s="29" t="s">
        <v>115</v>
      </c>
      <c r="D6541" s="29"/>
      <c r="E6541" s="29" t="n">
        <v>0</v>
      </c>
      <c r="F6541" s="29"/>
      <c r="G6541" s="29"/>
      <c r="H6541" s="30" t="n">
        <v>0</v>
      </c>
      <c r="I6541" s="29"/>
      <c r="J6541" s="30" t="n">
        <v>0</v>
      </c>
      <c r="K6541" s="29"/>
      <c r="L6541" s="29" t="s">
        <v>116</v>
      </c>
      <c r="M6541" s="29"/>
      <c r="N6541" s="29"/>
      <c r="O6541" s="29"/>
      <c r="P6541" s="29"/>
      <c r="Q6541" s="29" t="n">
        <f aca="false">IFERROR(VALUE(L6541),"")</f>
        <v>0</v>
      </c>
      <c r="R6541" s="29" t="str">
        <f aca="true">IF(O6541="","",O6541-TODAY())</f>
        <v/>
      </c>
      <c r="S6541" s="29" t="str">
        <f aca="false">IF(C6541="&lt;&lt; vazio &gt;&gt;","VAZIA",IF(AND(O6541&lt;&gt;"",R6541&lt;0),"VENCIDO",IF(AND(O6541&lt;&gt;"",R6541&lt;=Parametros!$B$10),"PRÓX. VENCIMENTO",IF(F6541="Q","QUALIDADE",IF(F6541="S","BLOQUEADO",IF(F6541="R","RESTRITO/DEVOLUÇÃO",IF(OR(N6541="QUAR",N6541="QRES"),"QUARENTENA",IF(OR(B6541="DESCARTE",B6541="DEVOLUÇÃO"),"DESCARTE/DEVOLUÇÃO",IF(AND(D6541="",K6541&lt;&gt;""),"SEM LOTE",IF(AND(Q6541&lt;&gt;"",Q6541&gt;=Parametros!$B$11),"PARADO/SEM GIRO","OK"))))))))))</f>
        <v>VAZIA</v>
      </c>
      <c r="T6541" s="29" t="str">
        <f aca="false">IF(AND($S6541="PARADO/SEM GIRO",$K6541="KG",OR(Painel!$B$5="(Todos)",A6541=Painel!$B$5)*OR(Painel!$E$5="(Todos)",P6541=Painel!$E$5)),$J6541+ROW()/10000000,"")</f>
        <v/>
      </c>
      <c r="U6541" s="29" t="str">
        <f aca="false">IF(AND($S6541="VENCIDO",$K6541="KG",OR(Painel!$B$5="(Todos)",A6541=Painel!$B$5)*OR(Painel!$E$5="(Todos)",P6541=Painel!$E$5)),$J6541+ROW()/10000000,"")</f>
        <v/>
      </c>
    </row>
    <row r="6542" customFormat="false" ht="15" hidden="false" customHeight="false" outlineLevel="0" collapsed="false">
      <c r="A6542" s="29" t="s">
        <v>52</v>
      </c>
      <c r="B6542" s="29" t="s">
        <v>12263</v>
      </c>
      <c r="C6542" s="29" t="s">
        <v>115</v>
      </c>
      <c r="D6542" s="29"/>
      <c r="E6542" s="29" t="n">
        <v>0</v>
      </c>
      <c r="F6542" s="29"/>
      <c r="G6542" s="29"/>
      <c r="H6542" s="30" t="n">
        <v>0</v>
      </c>
      <c r="I6542" s="29"/>
      <c r="J6542" s="30" t="n">
        <v>0</v>
      </c>
      <c r="K6542" s="29"/>
      <c r="L6542" s="29" t="s">
        <v>116</v>
      </c>
      <c r="M6542" s="29"/>
      <c r="N6542" s="29"/>
      <c r="O6542" s="29"/>
      <c r="P6542" s="29"/>
      <c r="Q6542" s="29" t="n">
        <f aca="false">IFERROR(VALUE(L6542),"")</f>
        <v>0</v>
      </c>
      <c r="R6542" s="29" t="str">
        <f aca="true">IF(O6542="","",O6542-TODAY())</f>
        <v/>
      </c>
      <c r="S6542" s="29" t="str">
        <f aca="false">IF(C6542="&lt;&lt; vazio &gt;&gt;","VAZIA",IF(AND(O6542&lt;&gt;"",R6542&lt;0),"VENCIDO",IF(AND(O6542&lt;&gt;"",R6542&lt;=Parametros!$B$10),"PRÓX. VENCIMENTO",IF(F6542="Q","QUALIDADE",IF(F6542="S","BLOQUEADO",IF(F6542="R","RESTRITO/DEVOLUÇÃO",IF(OR(N6542="QUAR",N6542="QRES"),"QUARENTENA",IF(OR(B6542="DESCARTE",B6542="DEVOLUÇÃO"),"DESCARTE/DEVOLUÇÃO",IF(AND(D6542="",K6542&lt;&gt;""),"SEM LOTE",IF(AND(Q6542&lt;&gt;"",Q6542&gt;=Parametros!$B$11),"PARADO/SEM GIRO","OK"))))))))))</f>
        <v>VAZIA</v>
      </c>
      <c r="T6542" s="29" t="str">
        <f aca="false">IF(AND($S6542="PARADO/SEM GIRO",$K6542="KG",OR(Painel!$B$5="(Todos)",A6542=Painel!$B$5)*OR(Painel!$E$5="(Todos)",P6542=Painel!$E$5)),$J6542+ROW()/10000000,"")</f>
        <v/>
      </c>
      <c r="U6542" s="29" t="str">
        <f aca="false">IF(AND($S6542="VENCIDO",$K6542="KG",OR(Painel!$B$5="(Todos)",A6542=Painel!$B$5)*OR(Painel!$E$5="(Todos)",P6542=Painel!$E$5)),$J6542+ROW()/10000000,"")</f>
        <v/>
      </c>
    </row>
    <row r="6543" customFormat="false" ht="15" hidden="false" customHeight="false" outlineLevel="0" collapsed="false">
      <c r="A6543" s="29" t="s">
        <v>52</v>
      </c>
      <c r="B6543" s="29" t="s">
        <v>12264</v>
      </c>
      <c r="C6543" s="29" t="s">
        <v>186</v>
      </c>
      <c r="D6543" s="29" t="s">
        <v>12265</v>
      </c>
      <c r="E6543" s="29" t="n">
        <v>1</v>
      </c>
      <c r="F6543" s="29"/>
      <c r="G6543" s="29" t="s">
        <v>12266</v>
      </c>
      <c r="H6543" s="30" t="n">
        <v>545.4</v>
      </c>
      <c r="I6543" s="31" t="n">
        <v>46242</v>
      </c>
      <c r="J6543" s="30" t="n">
        <v>545.4</v>
      </c>
      <c r="K6543" s="29" t="s">
        <v>120</v>
      </c>
      <c r="L6543" s="29" t="s">
        <v>271</v>
      </c>
      <c r="M6543" s="29"/>
      <c r="N6543" s="29" t="s">
        <v>134</v>
      </c>
      <c r="O6543" s="31" t="n">
        <v>46317</v>
      </c>
      <c r="P6543" s="29" t="s">
        <v>123</v>
      </c>
      <c r="Q6543" s="29" t="n">
        <f aca="false">IFERROR(VALUE(L6543),"")</f>
        <v>43</v>
      </c>
      <c r="R6543" s="29" t="n">
        <f aca="true">IF(O6543="","",O6543-TODAY())</f>
        <v>32</v>
      </c>
      <c r="S6543" s="29" t="str">
        <f aca="false">IF(C6543="&lt;&lt; vazio &gt;&gt;","VAZIA",IF(AND(O6543&lt;&gt;"",R6543&lt;0),"VENCIDO",IF(AND(O6543&lt;&gt;"",R6543&lt;=Parametros!$B$10),"PRÓX. VENCIMENTO",IF(F6543="Q","QUALIDADE",IF(F6543="S","BLOQUEADO",IF(F6543="R","RESTRITO/DEVOLUÇÃO",IF(OR(N6543="QUAR",N6543="QRES"),"QUARENTENA",IF(OR(B6543="DESCARTE",B6543="DEVOLUÇÃO"),"DESCARTE/DEVOLUÇÃO",IF(AND(D6543="",K6543&lt;&gt;""),"SEM LOTE",IF(AND(Q6543&lt;&gt;"",Q6543&gt;=Parametros!$B$11),"PARADO/SEM GIRO","OK"))))))))))</f>
        <v>PRÓX. VENCIMENTO</v>
      </c>
      <c r="T6543" s="29" t="str">
        <f aca="false">IF(AND($S6543="PARADO/SEM GIRO",$K6543="KG",OR(Painel!$B$5="(Todos)",A6543=Painel!$B$5)*OR(Painel!$E$5="(Todos)",P6543=Painel!$E$5)),$J6543+ROW()/10000000,"")</f>
        <v/>
      </c>
      <c r="U6543" s="29" t="str">
        <f aca="false">IF(AND($S6543="VENCIDO",$K6543="KG",OR(Painel!$B$5="(Todos)",A6543=Painel!$B$5)*OR(Painel!$E$5="(Todos)",P6543=Painel!$E$5)),$J6543+ROW()/10000000,"")</f>
        <v/>
      </c>
    </row>
    <row r="6544" customFormat="false" ht="15" hidden="false" customHeight="false" outlineLevel="0" collapsed="false">
      <c r="A6544" s="29" t="s">
        <v>52</v>
      </c>
      <c r="B6544" s="29" t="s">
        <v>12267</v>
      </c>
      <c r="C6544" s="29" t="s">
        <v>2694</v>
      </c>
      <c r="D6544" s="29" t="s">
        <v>10902</v>
      </c>
      <c r="E6544" s="29" t="n">
        <v>1</v>
      </c>
      <c r="F6544" s="29"/>
      <c r="G6544" s="29" t="s">
        <v>12268</v>
      </c>
      <c r="H6544" s="30" t="n">
        <v>480</v>
      </c>
      <c r="I6544" s="31" t="n">
        <v>46183</v>
      </c>
      <c r="J6544" s="30" t="n">
        <v>480</v>
      </c>
      <c r="K6544" s="29" t="s">
        <v>120</v>
      </c>
      <c r="L6544" s="29" t="s">
        <v>1096</v>
      </c>
      <c r="M6544" s="29"/>
      <c r="N6544" s="29" t="s">
        <v>122</v>
      </c>
      <c r="O6544" s="31" t="n">
        <v>46451</v>
      </c>
      <c r="P6544" s="29" t="s">
        <v>123</v>
      </c>
      <c r="Q6544" s="29" t="n">
        <f aca="false">IFERROR(VALUE(L6544),"")</f>
        <v>102</v>
      </c>
      <c r="R6544" s="29" t="n">
        <f aca="true">IF(O6544="","",O6544-TODAY())</f>
        <v>166</v>
      </c>
      <c r="S6544" s="29" t="str">
        <f aca="false">IF(C6544="&lt;&lt; vazio &gt;&gt;","VAZIA",IF(AND(O6544&lt;&gt;"",R6544&lt;0),"VENCIDO",IF(AND(O6544&lt;&gt;"",R6544&lt;=Parametros!$B$10),"PRÓX. VENCIMENTO",IF(F6544="Q","QUALIDADE",IF(F6544="S","BLOQUEADO",IF(F6544="R","RESTRITO/DEVOLUÇÃO",IF(OR(N6544="QUAR",N6544="QRES"),"QUARENTENA",IF(OR(B6544="DESCARTE",B6544="DEVOLUÇÃO"),"DESCARTE/DEVOLUÇÃO",IF(AND(D6544="",K6544&lt;&gt;""),"SEM LOTE",IF(AND(Q6544&lt;&gt;"",Q6544&gt;=Parametros!$B$11),"PARADO/SEM GIRO","OK"))))))))))</f>
        <v>PARADO/SEM GIRO</v>
      </c>
      <c r="T6544" s="29" t="n">
        <f aca="false">IF(AND($S6544="PARADO/SEM GIRO",$K6544="KG",OR(Painel!$B$5="(Todos)",A6544=Painel!$B$5)*OR(Painel!$E$5="(Todos)",P6544=Painel!$E$5)),$J6544+ROW()/10000000,"")</f>
        <v>480.0006544</v>
      </c>
      <c r="U6544" s="29" t="str">
        <f aca="false">IF(AND($S6544="VENCIDO",$K6544="KG",OR(Painel!$B$5="(Todos)",A6544=Painel!$B$5)*OR(Painel!$E$5="(Todos)",P6544=Painel!$E$5)),$J6544+ROW()/10000000,"")</f>
        <v/>
      </c>
    </row>
    <row r="6545" customFormat="false" ht="15" hidden="false" customHeight="false" outlineLevel="0" collapsed="false">
      <c r="A6545" s="29" t="s">
        <v>52</v>
      </c>
      <c r="B6545" s="29" t="s">
        <v>12269</v>
      </c>
      <c r="C6545" s="29" t="s">
        <v>154</v>
      </c>
      <c r="D6545" s="29" t="s">
        <v>9831</v>
      </c>
      <c r="E6545" s="29" t="n">
        <v>1</v>
      </c>
      <c r="F6545" s="29" t="s">
        <v>137</v>
      </c>
      <c r="G6545" s="29" t="s">
        <v>12270</v>
      </c>
      <c r="H6545" s="30" t="n">
        <v>727.2</v>
      </c>
      <c r="I6545" s="31" t="n">
        <v>46240</v>
      </c>
      <c r="J6545" s="30" t="n">
        <v>727.2</v>
      </c>
      <c r="K6545" s="29" t="s">
        <v>120</v>
      </c>
      <c r="L6545" s="29" t="s">
        <v>1330</v>
      </c>
      <c r="M6545" s="29"/>
      <c r="N6545" s="29" t="s">
        <v>122</v>
      </c>
      <c r="O6545" s="31" t="n">
        <v>46333</v>
      </c>
      <c r="P6545" s="29" t="s">
        <v>123</v>
      </c>
      <c r="Q6545" s="29" t="n">
        <f aca="false">IFERROR(VALUE(L6545),"")</f>
        <v>45</v>
      </c>
      <c r="R6545" s="29" t="n">
        <f aca="true">IF(O6545="","",O6545-TODAY())</f>
        <v>48</v>
      </c>
      <c r="S6545" s="29" t="str">
        <f aca="false">IF(C6545="&lt;&lt; vazio &gt;&gt;","VAZIA",IF(AND(O6545&lt;&gt;"",R6545&lt;0),"VENCIDO",IF(AND(O6545&lt;&gt;"",R6545&lt;=Parametros!$B$10),"PRÓX. VENCIMENTO",IF(F6545="Q","QUALIDADE",IF(F6545="S","BLOQUEADO",IF(F6545="R","RESTRITO/DEVOLUÇÃO",IF(OR(N6545="QUAR",N6545="QRES"),"QUARENTENA",IF(OR(B6545="DESCARTE",B6545="DEVOLUÇÃO"),"DESCARTE/DEVOLUÇÃO",IF(AND(D6545="",K6545&lt;&gt;""),"SEM LOTE",IF(AND(Q6545&lt;&gt;"",Q6545&gt;=Parametros!$B$11),"PARADO/SEM GIRO","OK"))))))))))</f>
        <v>PRÓX. VENCIMENTO</v>
      </c>
      <c r="T6545" s="29" t="str">
        <f aca="false">IF(AND($S6545="PARADO/SEM GIRO",$K6545="KG",OR(Painel!$B$5="(Todos)",A6545=Painel!$B$5)*OR(Painel!$E$5="(Todos)",P6545=Painel!$E$5)),$J6545+ROW()/10000000,"")</f>
        <v/>
      </c>
      <c r="U6545" s="29" t="str">
        <f aca="false">IF(AND($S6545="VENCIDO",$K6545="KG",OR(Painel!$B$5="(Todos)",A6545=Painel!$B$5)*OR(Painel!$E$5="(Todos)",P6545=Painel!$E$5)),$J6545+ROW()/10000000,"")</f>
        <v/>
      </c>
    </row>
    <row r="6546" customFormat="false" ht="15" hidden="false" customHeight="false" outlineLevel="0" collapsed="false">
      <c r="A6546" s="29" t="s">
        <v>52</v>
      </c>
      <c r="B6546" s="29" t="s">
        <v>12271</v>
      </c>
      <c r="C6546" s="29" t="s">
        <v>131</v>
      </c>
      <c r="D6546" s="29" t="s">
        <v>5045</v>
      </c>
      <c r="E6546" s="29" t="n">
        <v>1</v>
      </c>
      <c r="F6546" s="29"/>
      <c r="G6546" s="29" t="s">
        <v>12272</v>
      </c>
      <c r="H6546" s="30" t="n">
        <v>999.9</v>
      </c>
      <c r="I6546" s="31" t="n">
        <v>46183</v>
      </c>
      <c r="J6546" s="30" t="n">
        <v>999.9</v>
      </c>
      <c r="K6546" s="29" t="s">
        <v>120</v>
      </c>
      <c r="L6546" s="29" t="s">
        <v>1096</v>
      </c>
      <c r="M6546" s="29"/>
      <c r="N6546" s="29" t="s">
        <v>122</v>
      </c>
      <c r="O6546" s="31" t="n">
        <v>46593</v>
      </c>
      <c r="P6546" s="29" t="s">
        <v>123</v>
      </c>
      <c r="Q6546" s="29" t="n">
        <f aca="false">IFERROR(VALUE(L6546),"")</f>
        <v>102</v>
      </c>
      <c r="R6546" s="29" t="n">
        <f aca="true">IF(O6546="","",O6546-TODAY())</f>
        <v>308</v>
      </c>
      <c r="S6546" s="29" t="str">
        <f aca="false">IF(C6546="&lt;&lt; vazio &gt;&gt;","VAZIA",IF(AND(O6546&lt;&gt;"",R6546&lt;0),"VENCIDO",IF(AND(O6546&lt;&gt;"",R6546&lt;=Parametros!$B$10),"PRÓX. VENCIMENTO",IF(F6546="Q","QUALIDADE",IF(F6546="S","BLOQUEADO",IF(F6546="R","RESTRITO/DEVOLUÇÃO",IF(OR(N6546="QUAR",N6546="QRES"),"QUARENTENA",IF(OR(B6546="DESCARTE",B6546="DEVOLUÇÃO"),"DESCARTE/DEVOLUÇÃO",IF(AND(D6546="",K6546&lt;&gt;""),"SEM LOTE",IF(AND(Q6546&lt;&gt;"",Q6546&gt;=Parametros!$B$11),"PARADO/SEM GIRO","OK"))))))))))</f>
        <v>PARADO/SEM GIRO</v>
      </c>
      <c r="T6546" s="29" t="n">
        <f aca="false">IF(AND($S6546="PARADO/SEM GIRO",$K6546="KG",OR(Painel!$B$5="(Todos)",A6546=Painel!$B$5)*OR(Painel!$E$5="(Todos)",P6546=Painel!$E$5)),$J6546+ROW()/10000000,"")</f>
        <v>999.9006546</v>
      </c>
      <c r="U6546" s="29" t="str">
        <f aca="false">IF(AND($S6546="VENCIDO",$K6546="KG",OR(Painel!$B$5="(Todos)",A6546=Painel!$B$5)*OR(Painel!$E$5="(Todos)",P6546=Painel!$E$5)),$J6546+ROW()/10000000,"")</f>
        <v/>
      </c>
    </row>
    <row r="6547" customFormat="false" ht="15" hidden="false" customHeight="false" outlineLevel="0" collapsed="false">
      <c r="A6547" s="29" t="s">
        <v>52</v>
      </c>
      <c r="B6547" s="29" t="s">
        <v>12273</v>
      </c>
      <c r="C6547" s="29" t="s">
        <v>115</v>
      </c>
      <c r="D6547" s="29"/>
      <c r="E6547" s="29" t="n">
        <v>0</v>
      </c>
      <c r="F6547" s="29"/>
      <c r="G6547" s="29"/>
      <c r="H6547" s="30" t="n">
        <v>0</v>
      </c>
      <c r="I6547" s="29"/>
      <c r="J6547" s="30" t="n">
        <v>0</v>
      </c>
      <c r="K6547" s="29"/>
      <c r="L6547" s="29" t="s">
        <v>116</v>
      </c>
      <c r="M6547" s="29"/>
      <c r="N6547" s="29"/>
      <c r="O6547" s="29"/>
      <c r="P6547" s="29"/>
      <c r="Q6547" s="29" t="n">
        <f aca="false">IFERROR(VALUE(L6547),"")</f>
        <v>0</v>
      </c>
      <c r="R6547" s="29" t="str">
        <f aca="true">IF(O6547="","",O6547-TODAY())</f>
        <v/>
      </c>
      <c r="S6547" s="29" t="str">
        <f aca="false">IF(C6547="&lt;&lt; vazio &gt;&gt;","VAZIA",IF(AND(O6547&lt;&gt;"",R6547&lt;0),"VENCIDO",IF(AND(O6547&lt;&gt;"",R6547&lt;=Parametros!$B$10),"PRÓX. VENCIMENTO",IF(F6547="Q","QUALIDADE",IF(F6547="S","BLOQUEADO",IF(F6547="R","RESTRITO/DEVOLUÇÃO",IF(OR(N6547="QUAR",N6547="QRES"),"QUARENTENA",IF(OR(B6547="DESCARTE",B6547="DEVOLUÇÃO"),"DESCARTE/DEVOLUÇÃO",IF(AND(D6547="",K6547&lt;&gt;""),"SEM LOTE",IF(AND(Q6547&lt;&gt;"",Q6547&gt;=Parametros!$B$11),"PARADO/SEM GIRO","OK"))))))))))</f>
        <v>VAZIA</v>
      </c>
      <c r="T6547" s="29" t="str">
        <f aca="false">IF(AND($S6547="PARADO/SEM GIRO",$K6547="KG",OR(Painel!$B$5="(Todos)",A6547=Painel!$B$5)*OR(Painel!$E$5="(Todos)",P6547=Painel!$E$5)),$J6547+ROW()/10000000,"")</f>
        <v/>
      </c>
      <c r="U6547" s="29" t="str">
        <f aca="false">IF(AND($S6547="VENCIDO",$K6547="KG",OR(Painel!$B$5="(Todos)",A6547=Painel!$B$5)*OR(Painel!$E$5="(Todos)",P6547=Painel!$E$5)),$J6547+ROW()/10000000,"")</f>
        <v/>
      </c>
    </row>
    <row r="6548" customFormat="false" ht="15" hidden="false" customHeight="false" outlineLevel="0" collapsed="false">
      <c r="A6548" s="29" t="s">
        <v>52</v>
      </c>
      <c r="B6548" s="29" t="s">
        <v>12274</v>
      </c>
      <c r="C6548" s="29" t="s">
        <v>1259</v>
      </c>
      <c r="D6548" s="29" t="s">
        <v>6269</v>
      </c>
      <c r="E6548" s="29" t="n">
        <v>1</v>
      </c>
      <c r="F6548" s="29"/>
      <c r="G6548" s="29" t="s">
        <v>12275</v>
      </c>
      <c r="H6548" s="30" t="n">
        <v>384</v>
      </c>
      <c r="I6548" s="31" t="n">
        <v>45881</v>
      </c>
      <c r="J6548" s="30" t="n">
        <v>384</v>
      </c>
      <c r="K6548" s="29" t="s">
        <v>120</v>
      </c>
      <c r="L6548" s="29" t="s">
        <v>7779</v>
      </c>
      <c r="M6548" s="29"/>
      <c r="N6548" s="29" t="s">
        <v>122</v>
      </c>
      <c r="O6548" s="31" t="n">
        <v>46437</v>
      </c>
      <c r="P6548" s="29" t="s">
        <v>123</v>
      </c>
      <c r="Q6548" s="29" t="n">
        <f aca="false">IFERROR(VALUE(L6548),"")</f>
        <v>404</v>
      </c>
      <c r="R6548" s="29" t="n">
        <f aca="true">IF(O6548="","",O6548-TODAY())</f>
        <v>152</v>
      </c>
      <c r="S6548" s="29" t="str">
        <f aca="false">IF(C6548="&lt;&lt; vazio &gt;&gt;","VAZIA",IF(AND(O6548&lt;&gt;"",R6548&lt;0),"VENCIDO",IF(AND(O6548&lt;&gt;"",R6548&lt;=Parametros!$B$10),"PRÓX. VENCIMENTO",IF(F6548="Q","QUALIDADE",IF(F6548="S","BLOQUEADO",IF(F6548="R","RESTRITO/DEVOLUÇÃO",IF(OR(N6548="QUAR",N6548="QRES"),"QUARENTENA",IF(OR(B6548="DESCARTE",B6548="DEVOLUÇÃO"),"DESCARTE/DEVOLUÇÃO",IF(AND(D6548="",K6548&lt;&gt;""),"SEM LOTE",IF(AND(Q6548&lt;&gt;"",Q6548&gt;=Parametros!$B$11),"PARADO/SEM GIRO","OK"))))))))))</f>
        <v>PARADO/SEM GIRO</v>
      </c>
      <c r="T6548" s="29" t="n">
        <f aca="false">IF(AND($S6548="PARADO/SEM GIRO",$K6548="KG",OR(Painel!$B$5="(Todos)",A6548=Painel!$B$5)*OR(Painel!$E$5="(Todos)",P6548=Painel!$E$5)),$J6548+ROW()/10000000,"")</f>
        <v>384.0006548</v>
      </c>
      <c r="U6548" s="29" t="str">
        <f aca="false">IF(AND($S6548="VENCIDO",$K6548="KG",OR(Painel!$B$5="(Todos)",A6548=Painel!$B$5)*OR(Painel!$E$5="(Todos)",P6548=Painel!$E$5)),$J6548+ROW()/10000000,"")</f>
        <v/>
      </c>
    </row>
    <row r="6549" customFormat="false" ht="15" hidden="false" customHeight="false" outlineLevel="0" collapsed="false">
      <c r="A6549" s="29" t="s">
        <v>52</v>
      </c>
      <c r="B6549" s="29" t="s">
        <v>12276</v>
      </c>
      <c r="C6549" s="29" t="s">
        <v>115</v>
      </c>
      <c r="D6549" s="29"/>
      <c r="E6549" s="29" t="n">
        <v>0</v>
      </c>
      <c r="F6549" s="29"/>
      <c r="G6549" s="29"/>
      <c r="H6549" s="30" t="n">
        <v>0</v>
      </c>
      <c r="I6549" s="29"/>
      <c r="J6549" s="30" t="n">
        <v>0</v>
      </c>
      <c r="K6549" s="29"/>
      <c r="L6549" s="29" t="s">
        <v>116</v>
      </c>
      <c r="M6549" s="29"/>
      <c r="N6549" s="29"/>
      <c r="O6549" s="29"/>
      <c r="P6549" s="29"/>
      <c r="Q6549" s="29" t="n">
        <f aca="false">IFERROR(VALUE(L6549),"")</f>
        <v>0</v>
      </c>
      <c r="R6549" s="29" t="str">
        <f aca="true">IF(O6549="","",O6549-TODAY())</f>
        <v/>
      </c>
      <c r="S6549" s="29" t="str">
        <f aca="false">IF(C6549="&lt;&lt; vazio &gt;&gt;","VAZIA",IF(AND(O6549&lt;&gt;"",R6549&lt;0),"VENCIDO",IF(AND(O6549&lt;&gt;"",R6549&lt;=Parametros!$B$10),"PRÓX. VENCIMENTO",IF(F6549="Q","QUALIDADE",IF(F6549="S","BLOQUEADO",IF(F6549="R","RESTRITO/DEVOLUÇÃO",IF(OR(N6549="QUAR",N6549="QRES"),"QUARENTENA",IF(OR(B6549="DESCARTE",B6549="DEVOLUÇÃO"),"DESCARTE/DEVOLUÇÃO",IF(AND(D6549="",K6549&lt;&gt;""),"SEM LOTE",IF(AND(Q6549&lt;&gt;"",Q6549&gt;=Parametros!$B$11),"PARADO/SEM GIRO","OK"))))))))))</f>
        <v>VAZIA</v>
      </c>
      <c r="T6549" s="29" t="str">
        <f aca="false">IF(AND($S6549="PARADO/SEM GIRO",$K6549="KG",OR(Painel!$B$5="(Todos)",A6549=Painel!$B$5)*OR(Painel!$E$5="(Todos)",P6549=Painel!$E$5)),$J6549+ROW()/10000000,"")</f>
        <v/>
      </c>
      <c r="U6549" s="29" t="str">
        <f aca="false">IF(AND($S6549="VENCIDO",$K6549="KG",OR(Painel!$B$5="(Todos)",A6549=Painel!$B$5)*OR(Painel!$E$5="(Todos)",P6549=Painel!$E$5)),$J6549+ROW()/10000000,"")</f>
        <v/>
      </c>
    </row>
    <row r="6550" customFormat="false" ht="15" hidden="false" customHeight="false" outlineLevel="0" collapsed="false">
      <c r="A6550" s="29" t="s">
        <v>52</v>
      </c>
      <c r="B6550" s="29" t="s">
        <v>12277</v>
      </c>
      <c r="C6550" s="29" t="s">
        <v>3323</v>
      </c>
      <c r="D6550" s="29" t="s">
        <v>10059</v>
      </c>
      <c r="E6550" s="29" t="n">
        <v>1</v>
      </c>
      <c r="F6550" s="29"/>
      <c r="G6550" s="29" t="s">
        <v>12278</v>
      </c>
      <c r="H6550" s="30" t="n">
        <v>313.6</v>
      </c>
      <c r="I6550" s="31" t="n">
        <v>46183</v>
      </c>
      <c r="J6550" s="30" t="n">
        <v>313.6</v>
      </c>
      <c r="K6550" s="29" t="s">
        <v>120</v>
      </c>
      <c r="L6550" s="29" t="s">
        <v>1096</v>
      </c>
      <c r="M6550" s="29"/>
      <c r="N6550" s="29" t="s">
        <v>122</v>
      </c>
      <c r="O6550" s="31" t="n">
        <v>46551</v>
      </c>
      <c r="P6550" s="29" t="s">
        <v>123</v>
      </c>
      <c r="Q6550" s="29" t="n">
        <f aca="false">IFERROR(VALUE(L6550),"")</f>
        <v>102</v>
      </c>
      <c r="R6550" s="29" t="n">
        <f aca="true">IF(O6550="","",O6550-TODAY())</f>
        <v>266</v>
      </c>
      <c r="S6550" s="29" t="str">
        <f aca="false">IF(C6550="&lt;&lt; vazio &gt;&gt;","VAZIA",IF(AND(O6550&lt;&gt;"",R6550&lt;0),"VENCIDO",IF(AND(O6550&lt;&gt;"",R6550&lt;=Parametros!$B$10),"PRÓX. VENCIMENTO",IF(F6550="Q","QUALIDADE",IF(F6550="S","BLOQUEADO",IF(F6550="R","RESTRITO/DEVOLUÇÃO",IF(OR(N6550="QUAR",N6550="QRES"),"QUARENTENA",IF(OR(B6550="DESCARTE",B6550="DEVOLUÇÃO"),"DESCARTE/DEVOLUÇÃO",IF(AND(D6550="",K6550&lt;&gt;""),"SEM LOTE",IF(AND(Q6550&lt;&gt;"",Q6550&gt;=Parametros!$B$11),"PARADO/SEM GIRO","OK"))))))))))</f>
        <v>PARADO/SEM GIRO</v>
      </c>
      <c r="T6550" s="29" t="n">
        <f aca="false">IF(AND($S6550="PARADO/SEM GIRO",$K6550="KG",OR(Painel!$B$5="(Todos)",A6550=Painel!$B$5)*OR(Painel!$E$5="(Todos)",P6550=Painel!$E$5)),$J6550+ROW()/10000000,"")</f>
        <v>313.600655</v>
      </c>
      <c r="U6550" s="29" t="str">
        <f aca="false">IF(AND($S6550="VENCIDO",$K6550="KG",OR(Painel!$B$5="(Todos)",A6550=Painel!$B$5)*OR(Painel!$E$5="(Todos)",P6550=Painel!$E$5)),$J6550+ROW()/10000000,"")</f>
        <v/>
      </c>
    </row>
    <row r="6551" customFormat="false" ht="15" hidden="false" customHeight="false" outlineLevel="0" collapsed="false">
      <c r="A6551" s="29" t="s">
        <v>52</v>
      </c>
      <c r="B6551" s="29" t="s">
        <v>12279</v>
      </c>
      <c r="C6551" s="29" t="s">
        <v>115</v>
      </c>
      <c r="D6551" s="29"/>
      <c r="E6551" s="29" t="n">
        <v>0</v>
      </c>
      <c r="F6551" s="29"/>
      <c r="G6551" s="29"/>
      <c r="H6551" s="30" t="n">
        <v>0</v>
      </c>
      <c r="I6551" s="29"/>
      <c r="J6551" s="30" t="n">
        <v>0</v>
      </c>
      <c r="K6551" s="29"/>
      <c r="L6551" s="29" t="s">
        <v>116</v>
      </c>
      <c r="M6551" s="29"/>
      <c r="N6551" s="29"/>
      <c r="O6551" s="29"/>
      <c r="P6551" s="29"/>
      <c r="Q6551" s="29" t="n">
        <f aca="false">IFERROR(VALUE(L6551),"")</f>
        <v>0</v>
      </c>
      <c r="R6551" s="29" t="str">
        <f aca="true">IF(O6551="","",O6551-TODAY())</f>
        <v/>
      </c>
      <c r="S6551" s="29" t="str">
        <f aca="false">IF(C6551="&lt;&lt; vazio &gt;&gt;","VAZIA",IF(AND(O6551&lt;&gt;"",R6551&lt;0),"VENCIDO",IF(AND(O6551&lt;&gt;"",R6551&lt;=Parametros!$B$10),"PRÓX. VENCIMENTO",IF(F6551="Q","QUALIDADE",IF(F6551="S","BLOQUEADO",IF(F6551="R","RESTRITO/DEVOLUÇÃO",IF(OR(N6551="QUAR",N6551="QRES"),"QUARENTENA",IF(OR(B6551="DESCARTE",B6551="DEVOLUÇÃO"),"DESCARTE/DEVOLUÇÃO",IF(AND(D6551="",K6551&lt;&gt;""),"SEM LOTE",IF(AND(Q6551&lt;&gt;"",Q6551&gt;=Parametros!$B$11),"PARADO/SEM GIRO","OK"))))))))))</f>
        <v>VAZIA</v>
      </c>
      <c r="T6551" s="29" t="str">
        <f aca="false">IF(AND($S6551="PARADO/SEM GIRO",$K6551="KG",OR(Painel!$B$5="(Todos)",A6551=Painel!$B$5)*OR(Painel!$E$5="(Todos)",P6551=Painel!$E$5)),$J6551+ROW()/10000000,"")</f>
        <v/>
      </c>
      <c r="U6551" s="29" t="str">
        <f aca="false">IF(AND($S6551="VENCIDO",$K6551="KG",OR(Painel!$B$5="(Todos)",A6551=Painel!$B$5)*OR(Painel!$E$5="(Todos)",P6551=Painel!$E$5)),$J6551+ROW()/10000000,"")</f>
        <v/>
      </c>
    </row>
    <row r="6552" customFormat="false" ht="15" hidden="false" customHeight="false" outlineLevel="0" collapsed="false">
      <c r="A6552" s="29" t="s">
        <v>52</v>
      </c>
      <c r="B6552" s="29" t="s">
        <v>12280</v>
      </c>
      <c r="C6552" s="29" t="s">
        <v>115</v>
      </c>
      <c r="D6552" s="29"/>
      <c r="E6552" s="29" t="n">
        <v>0</v>
      </c>
      <c r="F6552" s="29"/>
      <c r="G6552" s="29"/>
      <c r="H6552" s="30" t="n">
        <v>0</v>
      </c>
      <c r="I6552" s="29"/>
      <c r="J6552" s="30" t="n">
        <v>0</v>
      </c>
      <c r="K6552" s="29"/>
      <c r="L6552" s="29" t="s">
        <v>116</v>
      </c>
      <c r="M6552" s="29"/>
      <c r="N6552" s="29"/>
      <c r="O6552" s="29"/>
      <c r="P6552" s="29"/>
      <c r="Q6552" s="29" t="n">
        <f aca="false">IFERROR(VALUE(L6552),"")</f>
        <v>0</v>
      </c>
      <c r="R6552" s="29" t="str">
        <f aca="true">IF(O6552="","",O6552-TODAY())</f>
        <v/>
      </c>
      <c r="S6552" s="29" t="str">
        <f aca="false">IF(C6552="&lt;&lt; vazio &gt;&gt;","VAZIA",IF(AND(O6552&lt;&gt;"",R6552&lt;0),"VENCIDO",IF(AND(O6552&lt;&gt;"",R6552&lt;=Parametros!$B$10),"PRÓX. VENCIMENTO",IF(F6552="Q","QUALIDADE",IF(F6552="S","BLOQUEADO",IF(F6552="R","RESTRITO/DEVOLUÇÃO",IF(OR(N6552="QUAR",N6552="QRES"),"QUARENTENA",IF(OR(B6552="DESCARTE",B6552="DEVOLUÇÃO"),"DESCARTE/DEVOLUÇÃO",IF(AND(D6552="",K6552&lt;&gt;""),"SEM LOTE",IF(AND(Q6552&lt;&gt;"",Q6552&gt;=Parametros!$B$11),"PARADO/SEM GIRO","OK"))))))))))</f>
        <v>VAZIA</v>
      </c>
      <c r="T6552" s="29" t="str">
        <f aca="false">IF(AND($S6552="PARADO/SEM GIRO",$K6552="KG",OR(Painel!$B$5="(Todos)",A6552=Painel!$B$5)*OR(Painel!$E$5="(Todos)",P6552=Painel!$E$5)),$J6552+ROW()/10000000,"")</f>
        <v/>
      </c>
      <c r="U6552" s="29" t="str">
        <f aca="false">IF(AND($S6552="VENCIDO",$K6552="KG",OR(Painel!$B$5="(Todos)",A6552=Painel!$B$5)*OR(Painel!$E$5="(Todos)",P6552=Painel!$E$5)),$J6552+ROW()/10000000,"")</f>
        <v/>
      </c>
    </row>
    <row r="6553" customFormat="false" ht="15" hidden="false" customHeight="false" outlineLevel="0" collapsed="false">
      <c r="A6553" s="29" t="s">
        <v>52</v>
      </c>
      <c r="B6553" s="29" t="s">
        <v>12281</v>
      </c>
      <c r="C6553" s="29" t="s">
        <v>115</v>
      </c>
      <c r="D6553" s="29"/>
      <c r="E6553" s="29" t="n">
        <v>0</v>
      </c>
      <c r="F6553" s="29"/>
      <c r="G6553" s="29"/>
      <c r="H6553" s="30" t="n">
        <v>0</v>
      </c>
      <c r="I6553" s="29"/>
      <c r="J6553" s="30" t="n">
        <v>0</v>
      </c>
      <c r="K6553" s="29"/>
      <c r="L6553" s="29" t="s">
        <v>116</v>
      </c>
      <c r="M6553" s="29"/>
      <c r="N6553" s="29"/>
      <c r="O6553" s="29"/>
      <c r="P6553" s="29"/>
      <c r="Q6553" s="29" t="n">
        <f aca="false">IFERROR(VALUE(L6553),"")</f>
        <v>0</v>
      </c>
      <c r="R6553" s="29" t="str">
        <f aca="true">IF(O6553="","",O6553-TODAY())</f>
        <v/>
      </c>
      <c r="S6553" s="29" t="str">
        <f aca="false">IF(C6553="&lt;&lt; vazio &gt;&gt;","VAZIA",IF(AND(O6553&lt;&gt;"",R6553&lt;0),"VENCIDO",IF(AND(O6553&lt;&gt;"",R6553&lt;=Parametros!$B$10),"PRÓX. VENCIMENTO",IF(F6553="Q","QUALIDADE",IF(F6553="S","BLOQUEADO",IF(F6553="R","RESTRITO/DEVOLUÇÃO",IF(OR(N6553="QUAR",N6553="QRES"),"QUARENTENA",IF(OR(B6553="DESCARTE",B6553="DEVOLUÇÃO"),"DESCARTE/DEVOLUÇÃO",IF(AND(D6553="",K6553&lt;&gt;""),"SEM LOTE",IF(AND(Q6553&lt;&gt;"",Q6553&gt;=Parametros!$B$11),"PARADO/SEM GIRO","OK"))))))))))</f>
        <v>VAZIA</v>
      </c>
      <c r="T6553" s="29" t="str">
        <f aca="false">IF(AND($S6553="PARADO/SEM GIRO",$K6553="KG",OR(Painel!$B$5="(Todos)",A6553=Painel!$B$5)*OR(Painel!$E$5="(Todos)",P6553=Painel!$E$5)),$J6553+ROW()/10000000,"")</f>
        <v/>
      </c>
      <c r="U6553" s="29" t="str">
        <f aca="false">IF(AND($S6553="VENCIDO",$K6553="KG",OR(Painel!$B$5="(Todos)",A6553=Painel!$B$5)*OR(Painel!$E$5="(Todos)",P6553=Painel!$E$5)),$J6553+ROW()/10000000,"")</f>
        <v/>
      </c>
    </row>
    <row r="6554" customFormat="false" ht="15" hidden="false" customHeight="false" outlineLevel="0" collapsed="false">
      <c r="A6554" s="29" t="s">
        <v>52</v>
      </c>
      <c r="B6554" s="29" t="s">
        <v>12282</v>
      </c>
      <c r="C6554" s="29" t="s">
        <v>145</v>
      </c>
      <c r="D6554" s="29" t="s">
        <v>183</v>
      </c>
      <c r="E6554" s="29" t="n">
        <v>1</v>
      </c>
      <c r="F6554" s="29"/>
      <c r="G6554" s="29" t="s">
        <v>12283</v>
      </c>
      <c r="H6554" s="30" t="n">
        <v>20.1</v>
      </c>
      <c r="I6554" s="31" t="n">
        <v>46282</v>
      </c>
      <c r="J6554" s="30" t="n">
        <v>20.1</v>
      </c>
      <c r="K6554" s="29" t="s">
        <v>120</v>
      </c>
      <c r="L6554" s="29" t="s">
        <v>400</v>
      </c>
      <c r="M6554" s="29"/>
      <c r="N6554" s="29" t="s">
        <v>122</v>
      </c>
      <c r="O6554" s="31" t="n">
        <v>46400</v>
      </c>
      <c r="P6554" s="29" t="s">
        <v>123</v>
      </c>
      <c r="Q6554" s="29" t="n">
        <f aca="false">IFERROR(VALUE(L6554),"")</f>
        <v>3</v>
      </c>
      <c r="R6554" s="29" t="n">
        <f aca="true">IF(O6554="","",O6554-TODAY())</f>
        <v>115</v>
      </c>
      <c r="S6554" s="29" t="str">
        <f aca="false">IF(C6554="&lt;&lt; vazio &gt;&gt;","VAZIA",IF(AND(O6554&lt;&gt;"",R6554&lt;0),"VENCIDO",IF(AND(O6554&lt;&gt;"",R6554&lt;=Parametros!$B$10),"PRÓX. VENCIMENTO",IF(F6554="Q","QUALIDADE",IF(F6554="S","BLOQUEADO",IF(F6554="R","RESTRITO/DEVOLUÇÃO",IF(OR(N6554="QUAR",N6554="QRES"),"QUARENTENA",IF(OR(B6554="DESCARTE",B6554="DEVOLUÇÃO"),"DESCARTE/DEVOLUÇÃO",IF(AND(D6554="",K6554&lt;&gt;""),"SEM LOTE",IF(AND(Q6554&lt;&gt;"",Q6554&gt;=Parametros!$B$11),"PARADO/SEM GIRO","OK"))))))))))</f>
        <v>OK</v>
      </c>
      <c r="T6554" s="29" t="str">
        <f aca="false">IF(AND($S6554="PARADO/SEM GIRO",$K6554="KG",OR(Painel!$B$5="(Todos)",A6554=Painel!$B$5)*OR(Painel!$E$5="(Todos)",P6554=Painel!$E$5)),$J6554+ROW()/10000000,"")</f>
        <v/>
      </c>
      <c r="U6554" s="29" t="str">
        <f aca="false">IF(AND($S6554="VENCIDO",$K6554="KG",OR(Painel!$B$5="(Todos)",A6554=Painel!$B$5)*OR(Painel!$E$5="(Todos)",P6554=Painel!$E$5)),$J6554+ROW()/10000000,"")</f>
        <v/>
      </c>
    </row>
    <row r="6555" customFormat="false" ht="15" hidden="false" customHeight="false" outlineLevel="0" collapsed="false">
      <c r="A6555" s="29" t="s">
        <v>52</v>
      </c>
      <c r="B6555" s="29" t="s">
        <v>12284</v>
      </c>
      <c r="C6555" s="29" t="s">
        <v>4484</v>
      </c>
      <c r="D6555" s="29" t="s">
        <v>8080</v>
      </c>
      <c r="E6555" s="29" t="n">
        <v>1</v>
      </c>
      <c r="F6555" s="29"/>
      <c r="G6555" s="29" t="s">
        <v>12285</v>
      </c>
      <c r="H6555" s="30" t="n">
        <v>480</v>
      </c>
      <c r="I6555" s="31" t="n">
        <v>45985</v>
      </c>
      <c r="J6555" s="30" t="n">
        <v>480</v>
      </c>
      <c r="K6555" s="29" t="s">
        <v>120</v>
      </c>
      <c r="L6555" s="29" t="s">
        <v>10166</v>
      </c>
      <c r="M6555" s="29"/>
      <c r="N6555" s="29" t="s">
        <v>122</v>
      </c>
      <c r="O6555" s="31" t="n">
        <v>46577</v>
      </c>
      <c r="P6555" s="29" t="s">
        <v>123</v>
      </c>
      <c r="Q6555" s="29" t="n">
        <f aca="false">IFERROR(VALUE(L6555),"")</f>
        <v>300</v>
      </c>
      <c r="R6555" s="29" t="n">
        <f aca="true">IF(O6555="","",O6555-TODAY())</f>
        <v>292</v>
      </c>
      <c r="S6555" s="29" t="str">
        <f aca="false">IF(C6555="&lt;&lt; vazio &gt;&gt;","VAZIA",IF(AND(O6555&lt;&gt;"",R6555&lt;0),"VENCIDO",IF(AND(O6555&lt;&gt;"",R6555&lt;=Parametros!$B$10),"PRÓX. VENCIMENTO",IF(F6555="Q","QUALIDADE",IF(F6555="S","BLOQUEADO",IF(F6555="R","RESTRITO/DEVOLUÇÃO",IF(OR(N6555="QUAR",N6555="QRES"),"QUARENTENA",IF(OR(B6555="DESCARTE",B6555="DEVOLUÇÃO"),"DESCARTE/DEVOLUÇÃO",IF(AND(D6555="",K6555&lt;&gt;""),"SEM LOTE",IF(AND(Q6555&lt;&gt;"",Q6555&gt;=Parametros!$B$11),"PARADO/SEM GIRO","OK"))))))))))</f>
        <v>PARADO/SEM GIRO</v>
      </c>
      <c r="T6555" s="29" t="n">
        <f aca="false">IF(AND($S6555="PARADO/SEM GIRO",$K6555="KG",OR(Painel!$B$5="(Todos)",A6555=Painel!$B$5)*OR(Painel!$E$5="(Todos)",P6555=Painel!$E$5)),$J6555+ROW()/10000000,"")</f>
        <v>480.0006555</v>
      </c>
      <c r="U6555" s="29" t="str">
        <f aca="false">IF(AND($S6555="VENCIDO",$K6555="KG",OR(Painel!$B$5="(Todos)",A6555=Painel!$B$5)*OR(Painel!$E$5="(Todos)",P6555=Painel!$E$5)),$J6555+ROW()/10000000,"")</f>
        <v/>
      </c>
    </row>
    <row r="6556" customFormat="false" ht="15" hidden="false" customHeight="false" outlineLevel="0" collapsed="false">
      <c r="A6556" s="29" t="s">
        <v>52</v>
      </c>
      <c r="B6556" s="29" t="s">
        <v>12286</v>
      </c>
      <c r="C6556" s="29" t="s">
        <v>169</v>
      </c>
      <c r="D6556" s="29" t="s">
        <v>377</v>
      </c>
      <c r="E6556" s="29" t="n">
        <v>1</v>
      </c>
      <c r="F6556" s="29"/>
      <c r="G6556" s="29" t="s">
        <v>12287</v>
      </c>
      <c r="H6556" s="30" t="n">
        <v>999.9</v>
      </c>
      <c r="I6556" s="31" t="n">
        <v>46245</v>
      </c>
      <c r="J6556" s="30" t="n">
        <v>999.9</v>
      </c>
      <c r="K6556" s="29" t="s">
        <v>120</v>
      </c>
      <c r="L6556" s="29" t="s">
        <v>2312</v>
      </c>
      <c r="M6556" s="29"/>
      <c r="N6556" s="29" t="s">
        <v>122</v>
      </c>
      <c r="O6556" s="31" t="n">
        <v>46603</v>
      </c>
      <c r="P6556" s="29" t="s">
        <v>123</v>
      </c>
      <c r="Q6556" s="29" t="n">
        <f aca="false">IFERROR(VALUE(L6556),"")</f>
        <v>40</v>
      </c>
      <c r="R6556" s="29" t="n">
        <f aca="true">IF(O6556="","",O6556-TODAY())</f>
        <v>318</v>
      </c>
      <c r="S6556" s="29" t="str">
        <f aca="false">IF(C6556="&lt;&lt; vazio &gt;&gt;","VAZIA",IF(AND(O6556&lt;&gt;"",R6556&lt;0),"VENCIDO",IF(AND(O6556&lt;&gt;"",R6556&lt;=Parametros!$B$10),"PRÓX. VENCIMENTO",IF(F6556="Q","QUALIDADE",IF(F6556="S","BLOQUEADO",IF(F6556="R","RESTRITO/DEVOLUÇÃO",IF(OR(N6556="QUAR",N6556="QRES"),"QUARENTENA",IF(OR(B6556="DESCARTE",B6556="DEVOLUÇÃO"),"DESCARTE/DEVOLUÇÃO",IF(AND(D6556="",K6556&lt;&gt;""),"SEM LOTE",IF(AND(Q6556&lt;&gt;"",Q6556&gt;=Parametros!$B$11),"PARADO/SEM GIRO","OK"))))))))))</f>
        <v>OK</v>
      </c>
      <c r="T6556" s="29" t="str">
        <f aca="false">IF(AND($S6556="PARADO/SEM GIRO",$K6556="KG",OR(Painel!$B$5="(Todos)",A6556=Painel!$B$5)*OR(Painel!$E$5="(Todos)",P6556=Painel!$E$5)),$J6556+ROW()/10000000,"")</f>
        <v/>
      </c>
      <c r="U6556" s="29" t="str">
        <f aca="false">IF(AND($S6556="VENCIDO",$K6556="KG",OR(Painel!$B$5="(Todos)",A6556=Painel!$B$5)*OR(Painel!$E$5="(Todos)",P6556=Painel!$E$5)),$J6556+ROW()/10000000,"")</f>
        <v/>
      </c>
    </row>
    <row r="6557" customFormat="false" ht="15" hidden="false" customHeight="false" outlineLevel="0" collapsed="false">
      <c r="A6557" s="29" t="s">
        <v>52</v>
      </c>
      <c r="B6557" s="29" t="s">
        <v>12288</v>
      </c>
      <c r="C6557" s="29" t="s">
        <v>154</v>
      </c>
      <c r="D6557" s="29" t="s">
        <v>9831</v>
      </c>
      <c r="E6557" s="29" t="n">
        <v>1</v>
      </c>
      <c r="F6557" s="29" t="s">
        <v>137</v>
      </c>
      <c r="G6557" s="29" t="s">
        <v>12289</v>
      </c>
      <c r="H6557" s="30" t="n">
        <v>727.2</v>
      </c>
      <c r="I6557" s="31" t="n">
        <v>46240</v>
      </c>
      <c r="J6557" s="30" t="n">
        <v>727.2</v>
      </c>
      <c r="K6557" s="29" t="s">
        <v>120</v>
      </c>
      <c r="L6557" s="29" t="s">
        <v>1330</v>
      </c>
      <c r="M6557" s="29"/>
      <c r="N6557" s="29" t="s">
        <v>122</v>
      </c>
      <c r="O6557" s="31" t="n">
        <v>46333</v>
      </c>
      <c r="P6557" s="29" t="s">
        <v>123</v>
      </c>
      <c r="Q6557" s="29" t="n">
        <f aca="false">IFERROR(VALUE(L6557),"")</f>
        <v>45</v>
      </c>
      <c r="R6557" s="29" t="n">
        <f aca="true">IF(O6557="","",O6557-TODAY())</f>
        <v>48</v>
      </c>
      <c r="S6557" s="29" t="str">
        <f aca="false">IF(C6557="&lt;&lt; vazio &gt;&gt;","VAZIA",IF(AND(O6557&lt;&gt;"",R6557&lt;0),"VENCIDO",IF(AND(O6557&lt;&gt;"",R6557&lt;=Parametros!$B$10),"PRÓX. VENCIMENTO",IF(F6557="Q","QUALIDADE",IF(F6557="S","BLOQUEADO",IF(F6557="R","RESTRITO/DEVOLUÇÃO",IF(OR(N6557="QUAR",N6557="QRES"),"QUARENTENA",IF(OR(B6557="DESCARTE",B6557="DEVOLUÇÃO"),"DESCARTE/DEVOLUÇÃO",IF(AND(D6557="",K6557&lt;&gt;""),"SEM LOTE",IF(AND(Q6557&lt;&gt;"",Q6557&gt;=Parametros!$B$11),"PARADO/SEM GIRO","OK"))))))))))</f>
        <v>PRÓX. VENCIMENTO</v>
      </c>
      <c r="T6557" s="29" t="str">
        <f aca="false">IF(AND($S6557="PARADO/SEM GIRO",$K6557="KG",OR(Painel!$B$5="(Todos)",A6557=Painel!$B$5)*OR(Painel!$E$5="(Todos)",P6557=Painel!$E$5)),$J6557+ROW()/10000000,"")</f>
        <v/>
      </c>
      <c r="U6557" s="29" t="str">
        <f aca="false">IF(AND($S6557="VENCIDO",$K6557="KG",OR(Painel!$B$5="(Todos)",A6557=Painel!$B$5)*OR(Painel!$E$5="(Todos)",P6557=Painel!$E$5)),$J6557+ROW()/10000000,"")</f>
        <v/>
      </c>
    </row>
    <row r="6558" customFormat="false" ht="15" hidden="false" customHeight="false" outlineLevel="0" collapsed="false">
      <c r="A6558" s="29" t="s">
        <v>52</v>
      </c>
      <c r="B6558" s="29" t="s">
        <v>12290</v>
      </c>
      <c r="C6558" s="29" t="s">
        <v>198</v>
      </c>
      <c r="D6558" s="29" t="s">
        <v>3757</v>
      </c>
      <c r="E6558" s="29" t="n">
        <v>1</v>
      </c>
      <c r="F6558" s="29" t="s">
        <v>137</v>
      </c>
      <c r="G6558" s="29" t="s">
        <v>12291</v>
      </c>
      <c r="H6558" s="30" t="n">
        <v>545.4</v>
      </c>
      <c r="I6558" s="31" t="n">
        <v>46191</v>
      </c>
      <c r="J6558" s="30" t="n">
        <v>545.4</v>
      </c>
      <c r="K6558" s="29" t="s">
        <v>120</v>
      </c>
      <c r="L6558" s="29" t="s">
        <v>3759</v>
      </c>
      <c r="M6558" s="29"/>
      <c r="N6558" s="29" t="s">
        <v>122</v>
      </c>
      <c r="O6558" s="31" t="n">
        <v>46597</v>
      </c>
      <c r="P6558" s="29" t="s">
        <v>123</v>
      </c>
      <c r="Q6558" s="29" t="n">
        <f aca="false">IFERROR(VALUE(L6558),"")</f>
        <v>94</v>
      </c>
      <c r="R6558" s="29" t="n">
        <f aca="true">IF(O6558="","",O6558-TODAY())</f>
        <v>312</v>
      </c>
      <c r="S6558" s="29" t="str">
        <f aca="false">IF(C6558="&lt;&lt; vazio &gt;&gt;","VAZIA",IF(AND(O6558&lt;&gt;"",R6558&lt;0),"VENCIDO",IF(AND(O6558&lt;&gt;"",R6558&lt;=Parametros!$B$10),"PRÓX. VENCIMENTO",IF(F6558="Q","QUALIDADE",IF(F6558="S","BLOQUEADO",IF(F6558="R","RESTRITO/DEVOLUÇÃO",IF(OR(N6558="QUAR",N6558="QRES"),"QUARENTENA",IF(OR(B6558="DESCARTE",B6558="DEVOLUÇÃO"),"DESCARTE/DEVOLUÇÃO",IF(AND(D6558="",K6558&lt;&gt;""),"SEM LOTE",IF(AND(Q6558&lt;&gt;"",Q6558&gt;=Parametros!$B$11),"PARADO/SEM GIRO","OK"))))))))))</f>
        <v>BLOQUEADO</v>
      </c>
      <c r="T6558" s="29" t="str">
        <f aca="false">IF(AND($S6558="PARADO/SEM GIRO",$K6558="KG",OR(Painel!$B$5="(Todos)",A6558=Painel!$B$5)*OR(Painel!$E$5="(Todos)",P6558=Painel!$E$5)),$J6558+ROW()/10000000,"")</f>
        <v/>
      </c>
      <c r="U6558" s="29" t="str">
        <f aca="false">IF(AND($S6558="VENCIDO",$K6558="KG",OR(Painel!$B$5="(Todos)",A6558=Painel!$B$5)*OR(Painel!$E$5="(Todos)",P6558=Painel!$E$5)),$J6558+ROW()/10000000,"")</f>
        <v/>
      </c>
    </row>
    <row r="6559" customFormat="false" ht="15" hidden="false" customHeight="false" outlineLevel="0" collapsed="false">
      <c r="A6559" s="29" t="s">
        <v>52</v>
      </c>
      <c r="B6559" s="29" t="s">
        <v>12292</v>
      </c>
      <c r="C6559" s="29" t="s">
        <v>115</v>
      </c>
      <c r="D6559" s="29"/>
      <c r="E6559" s="29" t="n">
        <v>0</v>
      </c>
      <c r="F6559" s="29"/>
      <c r="G6559" s="29"/>
      <c r="H6559" s="30" t="n">
        <v>0</v>
      </c>
      <c r="I6559" s="29"/>
      <c r="J6559" s="30" t="n">
        <v>0</v>
      </c>
      <c r="K6559" s="29"/>
      <c r="L6559" s="29" t="s">
        <v>116</v>
      </c>
      <c r="M6559" s="29"/>
      <c r="N6559" s="29"/>
      <c r="O6559" s="29"/>
      <c r="P6559" s="29"/>
      <c r="Q6559" s="29" t="n">
        <f aca="false">IFERROR(VALUE(L6559),"")</f>
        <v>0</v>
      </c>
      <c r="R6559" s="29" t="str">
        <f aca="true">IF(O6559="","",O6559-TODAY())</f>
        <v/>
      </c>
      <c r="S6559" s="29" t="str">
        <f aca="false">IF(C6559="&lt;&lt; vazio &gt;&gt;","VAZIA",IF(AND(O6559&lt;&gt;"",R6559&lt;0),"VENCIDO",IF(AND(O6559&lt;&gt;"",R6559&lt;=Parametros!$B$10),"PRÓX. VENCIMENTO",IF(F6559="Q","QUALIDADE",IF(F6559="S","BLOQUEADO",IF(F6559="R","RESTRITO/DEVOLUÇÃO",IF(OR(N6559="QUAR",N6559="QRES"),"QUARENTENA",IF(OR(B6559="DESCARTE",B6559="DEVOLUÇÃO"),"DESCARTE/DEVOLUÇÃO",IF(AND(D6559="",K6559&lt;&gt;""),"SEM LOTE",IF(AND(Q6559&lt;&gt;"",Q6559&gt;=Parametros!$B$11),"PARADO/SEM GIRO","OK"))))))))))</f>
        <v>VAZIA</v>
      </c>
      <c r="T6559" s="29" t="str">
        <f aca="false">IF(AND($S6559="PARADO/SEM GIRO",$K6559="KG",OR(Painel!$B$5="(Todos)",A6559=Painel!$B$5)*OR(Painel!$E$5="(Todos)",P6559=Painel!$E$5)),$J6559+ROW()/10000000,"")</f>
        <v/>
      </c>
      <c r="U6559" s="29" t="str">
        <f aca="false">IF(AND($S6559="VENCIDO",$K6559="KG",OR(Painel!$B$5="(Todos)",A6559=Painel!$B$5)*OR(Painel!$E$5="(Todos)",P6559=Painel!$E$5)),$J6559+ROW()/10000000,"")</f>
        <v/>
      </c>
    </row>
    <row r="6560" customFormat="false" ht="15" hidden="false" customHeight="false" outlineLevel="0" collapsed="false">
      <c r="A6560" s="29" t="s">
        <v>52</v>
      </c>
      <c r="B6560" s="29" t="s">
        <v>12293</v>
      </c>
      <c r="C6560" s="29" t="s">
        <v>222</v>
      </c>
      <c r="D6560" s="29" t="s">
        <v>675</v>
      </c>
      <c r="E6560" s="29" t="n">
        <v>1</v>
      </c>
      <c r="F6560" s="29" t="s">
        <v>137</v>
      </c>
      <c r="G6560" s="29" t="s">
        <v>12294</v>
      </c>
      <c r="H6560" s="30" t="n">
        <v>980</v>
      </c>
      <c r="I6560" s="31" t="n">
        <v>46266</v>
      </c>
      <c r="J6560" s="30" t="n">
        <v>980</v>
      </c>
      <c r="K6560" s="29" t="s">
        <v>120</v>
      </c>
      <c r="L6560" s="29" t="s">
        <v>180</v>
      </c>
      <c r="M6560" s="29"/>
      <c r="N6560" s="29" t="s">
        <v>122</v>
      </c>
      <c r="O6560" s="31" t="n">
        <v>46797</v>
      </c>
      <c r="P6560" s="29" t="s">
        <v>123</v>
      </c>
      <c r="Q6560" s="29" t="n">
        <f aca="false">IFERROR(VALUE(L6560),"")</f>
        <v>19</v>
      </c>
      <c r="R6560" s="29" t="n">
        <f aca="true">IF(O6560="","",O6560-TODAY())</f>
        <v>512</v>
      </c>
      <c r="S6560" s="29" t="str">
        <f aca="false">IF(C6560="&lt;&lt; vazio &gt;&gt;","VAZIA",IF(AND(O6560&lt;&gt;"",R6560&lt;0),"VENCIDO",IF(AND(O6560&lt;&gt;"",R6560&lt;=Parametros!$B$10),"PRÓX. VENCIMENTO",IF(F6560="Q","QUALIDADE",IF(F6560="S","BLOQUEADO",IF(F6560="R","RESTRITO/DEVOLUÇÃO",IF(OR(N6560="QUAR",N6560="QRES"),"QUARENTENA",IF(OR(B6560="DESCARTE",B6560="DEVOLUÇÃO"),"DESCARTE/DEVOLUÇÃO",IF(AND(D6560="",K6560&lt;&gt;""),"SEM LOTE",IF(AND(Q6560&lt;&gt;"",Q6560&gt;=Parametros!$B$11),"PARADO/SEM GIRO","OK"))))))))))</f>
        <v>BLOQUEADO</v>
      </c>
      <c r="T6560" s="29" t="str">
        <f aca="false">IF(AND($S6560="PARADO/SEM GIRO",$K6560="KG",OR(Painel!$B$5="(Todos)",A6560=Painel!$B$5)*OR(Painel!$E$5="(Todos)",P6560=Painel!$E$5)),$J6560+ROW()/10000000,"")</f>
        <v/>
      </c>
      <c r="U6560" s="29" t="str">
        <f aca="false">IF(AND($S6560="VENCIDO",$K6560="KG",OR(Painel!$B$5="(Todos)",A6560=Painel!$B$5)*OR(Painel!$E$5="(Todos)",P6560=Painel!$E$5)),$J6560+ROW()/10000000,"")</f>
        <v/>
      </c>
    </row>
    <row r="6561" customFormat="false" ht="15" hidden="false" customHeight="false" outlineLevel="0" collapsed="false">
      <c r="A6561" s="29" t="s">
        <v>52</v>
      </c>
      <c r="B6561" s="29" t="s">
        <v>12295</v>
      </c>
      <c r="C6561" s="29" t="s">
        <v>167</v>
      </c>
      <c r="D6561" s="29" t="s">
        <v>765</v>
      </c>
      <c r="E6561" s="29" t="n">
        <v>1</v>
      </c>
      <c r="F6561" s="29" t="s">
        <v>268</v>
      </c>
      <c r="G6561" s="29" t="s">
        <v>12296</v>
      </c>
      <c r="H6561" s="30" t="n">
        <v>590.4</v>
      </c>
      <c r="I6561" s="31" t="n">
        <v>46283</v>
      </c>
      <c r="J6561" s="30" t="n">
        <v>590.4</v>
      </c>
      <c r="K6561" s="29" t="s">
        <v>120</v>
      </c>
      <c r="L6561" s="29" t="s">
        <v>176</v>
      </c>
      <c r="M6561" s="29"/>
      <c r="N6561" s="29" t="s">
        <v>122</v>
      </c>
      <c r="O6561" s="31" t="n">
        <v>46830</v>
      </c>
      <c r="P6561" s="29" t="s">
        <v>123</v>
      </c>
      <c r="Q6561" s="29" t="n">
        <f aca="false">IFERROR(VALUE(L6561),"")</f>
        <v>2</v>
      </c>
      <c r="R6561" s="29" t="n">
        <f aca="true">IF(O6561="","",O6561-TODAY())</f>
        <v>545</v>
      </c>
      <c r="S6561" s="29" t="str">
        <f aca="false">IF(C6561="&lt;&lt; vazio &gt;&gt;","VAZIA",IF(AND(O6561&lt;&gt;"",R6561&lt;0),"VENCIDO",IF(AND(O6561&lt;&gt;"",R6561&lt;=Parametros!$B$10),"PRÓX. VENCIMENTO",IF(F6561="Q","QUALIDADE",IF(F6561="S","BLOQUEADO",IF(F6561="R","RESTRITO/DEVOLUÇÃO",IF(OR(N6561="QUAR",N6561="QRES"),"QUARENTENA",IF(OR(B6561="DESCARTE",B6561="DEVOLUÇÃO"),"DESCARTE/DEVOLUÇÃO",IF(AND(D6561="",K6561&lt;&gt;""),"SEM LOTE",IF(AND(Q6561&lt;&gt;"",Q6561&gt;=Parametros!$B$11),"PARADO/SEM GIRO","OK"))))))))))</f>
        <v>QUALIDADE</v>
      </c>
      <c r="T6561" s="29" t="str">
        <f aca="false">IF(AND($S6561="PARADO/SEM GIRO",$K6561="KG",OR(Painel!$B$5="(Todos)",A6561=Painel!$B$5)*OR(Painel!$E$5="(Todos)",P6561=Painel!$E$5)),$J6561+ROW()/10000000,"")</f>
        <v/>
      </c>
      <c r="U6561" s="29" t="str">
        <f aca="false">IF(AND($S6561="VENCIDO",$K6561="KG",OR(Painel!$B$5="(Todos)",A6561=Painel!$B$5)*OR(Painel!$E$5="(Todos)",P6561=Painel!$E$5)),$J6561+ROW()/10000000,"")</f>
        <v/>
      </c>
    </row>
    <row r="6562" customFormat="false" ht="15" hidden="false" customHeight="false" outlineLevel="0" collapsed="false">
      <c r="A6562" s="29" t="s">
        <v>52</v>
      </c>
      <c r="B6562" s="29" t="s">
        <v>12297</v>
      </c>
      <c r="C6562" s="29" t="s">
        <v>691</v>
      </c>
      <c r="D6562" s="29" t="s">
        <v>12298</v>
      </c>
      <c r="E6562" s="29" t="n">
        <v>1</v>
      </c>
      <c r="F6562" s="29"/>
      <c r="G6562" s="29" t="s">
        <v>12299</v>
      </c>
      <c r="H6562" s="30" t="n">
        <v>1051</v>
      </c>
      <c r="I6562" s="31" t="n">
        <v>46245</v>
      </c>
      <c r="J6562" s="30" t="n">
        <v>1051</v>
      </c>
      <c r="K6562" s="29" t="s">
        <v>120</v>
      </c>
      <c r="L6562" s="29" t="s">
        <v>2312</v>
      </c>
      <c r="M6562" s="29"/>
      <c r="N6562" s="29" t="s">
        <v>122</v>
      </c>
      <c r="O6562" s="31" t="n">
        <v>46970</v>
      </c>
      <c r="P6562" s="29" t="s">
        <v>123</v>
      </c>
      <c r="Q6562" s="29" t="n">
        <f aca="false">IFERROR(VALUE(L6562),"")</f>
        <v>40</v>
      </c>
      <c r="R6562" s="29" t="n">
        <f aca="true">IF(O6562="","",O6562-TODAY())</f>
        <v>685</v>
      </c>
      <c r="S6562" s="29" t="str">
        <f aca="false">IF(C6562="&lt;&lt; vazio &gt;&gt;","VAZIA",IF(AND(O6562&lt;&gt;"",R6562&lt;0),"VENCIDO",IF(AND(O6562&lt;&gt;"",R6562&lt;=Parametros!$B$10),"PRÓX. VENCIMENTO",IF(F6562="Q","QUALIDADE",IF(F6562="S","BLOQUEADO",IF(F6562="R","RESTRITO/DEVOLUÇÃO",IF(OR(N6562="QUAR",N6562="QRES"),"QUARENTENA",IF(OR(B6562="DESCARTE",B6562="DEVOLUÇÃO"),"DESCARTE/DEVOLUÇÃO",IF(AND(D6562="",K6562&lt;&gt;""),"SEM LOTE",IF(AND(Q6562&lt;&gt;"",Q6562&gt;=Parametros!$B$11),"PARADO/SEM GIRO","OK"))))))))))</f>
        <v>OK</v>
      </c>
      <c r="T6562" s="29" t="str">
        <f aca="false">IF(AND($S6562="PARADO/SEM GIRO",$K6562="KG",OR(Painel!$B$5="(Todos)",A6562=Painel!$B$5)*OR(Painel!$E$5="(Todos)",P6562=Painel!$E$5)),$J6562+ROW()/10000000,"")</f>
        <v/>
      </c>
      <c r="U6562" s="29" t="str">
        <f aca="false">IF(AND($S6562="VENCIDO",$K6562="KG",OR(Painel!$B$5="(Todos)",A6562=Painel!$B$5)*OR(Painel!$E$5="(Todos)",P6562=Painel!$E$5)),$J6562+ROW()/10000000,"")</f>
        <v/>
      </c>
    </row>
    <row r="6563" customFormat="false" ht="15" hidden="false" customHeight="false" outlineLevel="0" collapsed="false">
      <c r="A6563" s="29" t="s">
        <v>52</v>
      </c>
      <c r="B6563" s="29" t="s">
        <v>12300</v>
      </c>
      <c r="C6563" s="29" t="s">
        <v>222</v>
      </c>
      <c r="D6563" s="29" t="s">
        <v>10877</v>
      </c>
      <c r="E6563" s="29" t="n">
        <v>1</v>
      </c>
      <c r="F6563" s="29"/>
      <c r="G6563" s="29" t="s">
        <v>12301</v>
      </c>
      <c r="H6563" s="30" t="n">
        <v>1000</v>
      </c>
      <c r="I6563" s="31" t="n">
        <v>46281</v>
      </c>
      <c r="J6563" s="30" t="n">
        <v>1000</v>
      </c>
      <c r="K6563" s="29" t="s">
        <v>120</v>
      </c>
      <c r="L6563" s="29" t="s">
        <v>284</v>
      </c>
      <c r="M6563" s="29"/>
      <c r="N6563" s="29" t="s">
        <v>122</v>
      </c>
      <c r="O6563" s="31" t="n">
        <v>46823</v>
      </c>
      <c r="P6563" s="29" t="s">
        <v>123</v>
      </c>
      <c r="Q6563" s="29" t="n">
        <f aca="false">IFERROR(VALUE(L6563),"")</f>
        <v>4</v>
      </c>
      <c r="R6563" s="29" t="n">
        <f aca="true">IF(O6563="","",O6563-TODAY())</f>
        <v>538</v>
      </c>
      <c r="S6563" s="29" t="str">
        <f aca="false">IF(C6563="&lt;&lt; vazio &gt;&gt;","VAZIA",IF(AND(O6563&lt;&gt;"",R6563&lt;0),"VENCIDO",IF(AND(O6563&lt;&gt;"",R6563&lt;=Parametros!$B$10),"PRÓX. VENCIMENTO",IF(F6563="Q","QUALIDADE",IF(F6563="S","BLOQUEADO",IF(F6563="R","RESTRITO/DEVOLUÇÃO",IF(OR(N6563="QUAR",N6563="QRES"),"QUARENTENA",IF(OR(B6563="DESCARTE",B6563="DEVOLUÇÃO"),"DESCARTE/DEVOLUÇÃO",IF(AND(D6563="",K6563&lt;&gt;""),"SEM LOTE",IF(AND(Q6563&lt;&gt;"",Q6563&gt;=Parametros!$B$11),"PARADO/SEM GIRO","OK"))))))))))</f>
        <v>OK</v>
      </c>
      <c r="T6563" s="29" t="str">
        <f aca="false">IF(AND($S6563="PARADO/SEM GIRO",$K6563="KG",OR(Painel!$B$5="(Todos)",A6563=Painel!$B$5)*OR(Painel!$E$5="(Todos)",P6563=Painel!$E$5)),$J6563+ROW()/10000000,"")</f>
        <v/>
      </c>
      <c r="U6563" s="29" t="str">
        <f aca="false">IF(AND($S6563="VENCIDO",$K6563="KG",OR(Painel!$B$5="(Todos)",A6563=Painel!$B$5)*OR(Painel!$E$5="(Todos)",P6563=Painel!$E$5)),$J6563+ROW()/10000000,"")</f>
        <v/>
      </c>
    </row>
    <row r="6564" customFormat="false" ht="15" hidden="false" customHeight="false" outlineLevel="0" collapsed="false">
      <c r="A6564" s="29" t="s">
        <v>52</v>
      </c>
      <c r="B6564" s="29" t="s">
        <v>12302</v>
      </c>
      <c r="C6564" s="29" t="s">
        <v>5516</v>
      </c>
      <c r="D6564" s="29" t="s">
        <v>6852</v>
      </c>
      <c r="E6564" s="29" t="n">
        <v>1</v>
      </c>
      <c r="F6564" s="29"/>
      <c r="G6564" s="29" t="s">
        <v>12303</v>
      </c>
      <c r="H6564" s="30" t="n">
        <v>240</v>
      </c>
      <c r="I6564" s="31" t="n">
        <v>46195</v>
      </c>
      <c r="J6564" s="30" t="n">
        <v>240</v>
      </c>
      <c r="K6564" s="29" t="s">
        <v>120</v>
      </c>
      <c r="L6564" s="29" t="s">
        <v>2744</v>
      </c>
      <c r="M6564" s="29"/>
      <c r="N6564" s="29" t="s">
        <v>134</v>
      </c>
      <c r="O6564" s="31" t="n">
        <v>46316</v>
      </c>
      <c r="P6564" s="29" t="s">
        <v>123</v>
      </c>
      <c r="Q6564" s="29" t="n">
        <f aca="false">IFERROR(VALUE(L6564),"")</f>
        <v>90</v>
      </c>
      <c r="R6564" s="29" t="n">
        <f aca="true">IF(O6564="","",O6564-TODAY())</f>
        <v>31</v>
      </c>
      <c r="S6564" s="29" t="str">
        <f aca="false">IF(C6564="&lt;&lt; vazio &gt;&gt;","VAZIA",IF(AND(O6564&lt;&gt;"",R6564&lt;0),"VENCIDO",IF(AND(O6564&lt;&gt;"",R6564&lt;=Parametros!$B$10),"PRÓX. VENCIMENTO",IF(F6564="Q","QUALIDADE",IF(F6564="S","BLOQUEADO",IF(F6564="R","RESTRITO/DEVOLUÇÃO",IF(OR(N6564="QUAR",N6564="QRES"),"QUARENTENA",IF(OR(B6564="DESCARTE",B6564="DEVOLUÇÃO"),"DESCARTE/DEVOLUÇÃO",IF(AND(D6564="",K6564&lt;&gt;""),"SEM LOTE",IF(AND(Q6564&lt;&gt;"",Q6564&gt;=Parametros!$B$11),"PARADO/SEM GIRO","OK"))))))))))</f>
        <v>PRÓX. VENCIMENTO</v>
      </c>
      <c r="T6564" s="29" t="str">
        <f aca="false">IF(AND($S6564="PARADO/SEM GIRO",$K6564="KG",OR(Painel!$B$5="(Todos)",A6564=Painel!$B$5)*OR(Painel!$E$5="(Todos)",P6564=Painel!$E$5)),$J6564+ROW()/10000000,"")</f>
        <v/>
      </c>
      <c r="U6564" s="29" t="str">
        <f aca="false">IF(AND($S6564="VENCIDO",$K6564="KG",OR(Painel!$B$5="(Todos)",A6564=Painel!$B$5)*OR(Painel!$E$5="(Todos)",P6564=Painel!$E$5)),$J6564+ROW()/10000000,"")</f>
        <v/>
      </c>
    </row>
    <row r="6565" customFormat="false" ht="15" hidden="false" customHeight="false" outlineLevel="0" collapsed="false">
      <c r="A6565" s="29" t="s">
        <v>52</v>
      </c>
      <c r="B6565" s="29" t="s">
        <v>12304</v>
      </c>
      <c r="C6565" s="29" t="s">
        <v>115</v>
      </c>
      <c r="D6565" s="29"/>
      <c r="E6565" s="29" t="n">
        <v>0</v>
      </c>
      <c r="F6565" s="29"/>
      <c r="G6565" s="29"/>
      <c r="H6565" s="30" t="n">
        <v>0</v>
      </c>
      <c r="I6565" s="29"/>
      <c r="J6565" s="30" t="n">
        <v>0</v>
      </c>
      <c r="K6565" s="29"/>
      <c r="L6565" s="29" t="s">
        <v>116</v>
      </c>
      <c r="M6565" s="29"/>
      <c r="N6565" s="29"/>
      <c r="O6565" s="29"/>
      <c r="P6565" s="29"/>
      <c r="Q6565" s="29" t="n">
        <f aca="false">IFERROR(VALUE(L6565),"")</f>
        <v>0</v>
      </c>
      <c r="R6565" s="29" t="str">
        <f aca="true">IF(O6565="","",O6565-TODAY())</f>
        <v/>
      </c>
      <c r="S6565" s="29" t="str">
        <f aca="false">IF(C6565="&lt;&lt; vazio &gt;&gt;","VAZIA",IF(AND(O6565&lt;&gt;"",R6565&lt;0),"VENCIDO",IF(AND(O6565&lt;&gt;"",R6565&lt;=Parametros!$B$10),"PRÓX. VENCIMENTO",IF(F6565="Q","QUALIDADE",IF(F6565="S","BLOQUEADO",IF(F6565="R","RESTRITO/DEVOLUÇÃO",IF(OR(N6565="QUAR",N6565="QRES"),"QUARENTENA",IF(OR(B6565="DESCARTE",B6565="DEVOLUÇÃO"),"DESCARTE/DEVOLUÇÃO",IF(AND(D6565="",K6565&lt;&gt;""),"SEM LOTE",IF(AND(Q6565&lt;&gt;"",Q6565&gt;=Parametros!$B$11),"PARADO/SEM GIRO","OK"))))))))))</f>
        <v>VAZIA</v>
      </c>
      <c r="T6565" s="29" t="str">
        <f aca="false">IF(AND($S6565="PARADO/SEM GIRO",$K6565="KG",OR(Painel!$B$5="(Todos)",A6565=Painel!$B$5)*OR(Painel!$E$5="(Todos)",P6565=Painel!$E$5)),$J6565+ROW()/10000000,"")</f>
        <v/>
      </c>
      <c r="U6565" s="29" t="str">
        <f aca="false">IF(AND($S6565="VENCIDO",$K6565="KG",OR(Painel!$B$5="(Todos)",A6565=Painel!$B$5)*OR(Painel!$E$5="(Todos)",P6565=Painel!$E$5)),$J6565+ROW()/10000000,"")</f>
        <v/>
      </c>
    </row>
    <row r="6566" customFormat="false" ht="15" hidden="false" customHeight="false" outlineLevel="0" collapsed="false">
      <c r="A6566" s="29" t="s">
        <v>52</v>
      </c>
      <c r="B6566" s="29" t="s">
        <v>12305</v>
      </c>
      <c r="C6566" s="29" t="s">
        <v>396</v>
      </c>
      <c r="D6566" s="29" t="s">
        <v>2710</v>
      </c>
      <c r="E6566" s="29" t="n">
        <v>1</v>
      </c>
      <c r="F6566" s="29"/>
      <c r="G6566" s="29" t="s">
        <v>12306</v>
      </c>
      <c r="H6566" s="30" t="n">
        <v>1102.5</v>
      </c>
      <c r="I6566" s="31" t="n">
        <v>46263</v>
      </c>
      <c r="J6566" s="30" t="n">
        <v>1102.5</v>
      </c>
      <c r="K6566" s="29" t="s">
        <v>120</v>
      </c>
      <c r="L6566" s="29" t="s">
        <v>771</v>
      </c>
      <c r="M6566" s="29"/>
      <c r="N6566" s="29" t="s">
        <v>122</v>
      </c>
      <c r="O6566" s="31" t="n">
        <v>46808</v>
      </c>
      <c r="P6566" s="29" t="s">
        <v>123</v>
      </c>
      <c r="Q6566" s="29" t="n">
        <f aca="false">IFERROR(VALUE(L6566),"")</f>
        <v>22</v>
      </c>
      <c r="R6566" s="29" t="n">
        <f aca="true">IF(O6566="","",O6566-TODAY())</f>
        <v>523</v>
      </c>
      <c r="S6566" s="29" t="str">
        <f aca="false">IF(C6566="&lt;&lt; vazio &gt;&gt;","VAZIA",IF(AND(O6566&lt;&gt;"",R6566&lt;0),"VENCIDO",IF(AND(O6566&lt;&gt;"",R6566&lt;=Parametros!$B$10),"PRÓX. VENCIMENTO",IF(F6566="Q","QUALIDADE",IF(F6566="S","BLOQUEADO",IF(F6566="R","RESTRITO/DEVOLUÇÃO",IF(OR(N6566="QUAR",N6566="QRES"),"QUARENTENA",IF(OR(B6566="DESCARTE",B6566="DEVOLUÇÃO"),"DESCARTE/DEVOLUÇÃO",IF(AND(D6566="",K6566&lt;&gt;""),"SEM LOTE",IF(AND(Q6566&lt;&gt;"",Q6566&gt;=Parametros!$B$11),"PARADO/SEM GIRO","OK"))))))))))</f>
        <v>OK</v>
      </c>
      <c r="T6566" s="29" t="str">
        <f aca="false">IF(AND($S6566="PARADO/SEM GIRO",$K6566="KG",OR(Painel!$B$5="(Todos)",A6566=Painel!$B$5)*OR(Painel!$E$5="(Todos)",P6566=Painel!$E$5)),$J6566+ROW()/10000000,"")</f>
        <v/>
      </c>
      <c r="U6566" s="29" t="str">
        <f aca="false">IF(AND($S6566="VENCIDO",$K6566="KG",OR(Painel!$B$5="(Todos)",A6566=Painel!$B$5)*OR(Painel!$E$5="(Todos)",P6566=Painel!$E$5)),$J6566+ROW()/10000000,"")</f>
        <v/>
      </c>
    </row>
    <row r="6567" customFormat="false" ht="15" hidden="false" customHeight="false" outlineLevel="0" collapsed="false">
      <c r="A6567" s="29" t="s">
        <v>52</v>
      </c>
      <c r="B6567" s="29" t="s">
        <v>12307</v>
      </c>
      <c r="C6567" s="29" t="s">
        <v>2694</v>
      </c>
      <c r="D6567" s="29" t="s">
        <v>9694</v>
      </c>
      <c r="E6567" s="29" t="n">
        <v>1</v>
      </c>
      <c r="F6567" s="29"/>
      <c r="G6567" s="29" t="s">
        <v>12308</v>
      </c>
      <c r="H6567" s="30" t="n">
        <v>480</v>
      </c>
      <c r="I6567" s="31" t="n">
        <v>45784</v>
      </c>
      <c r="J6567" s="30" t="n">
        <v>480</v>
      </c>
      <c r="K6567" s="29" t="s">
        <v>120</v>
      </c>
      <c r="L6567" s="29" t="s">
        <v>11624</v>
      </c>
      <c r="M6567" s="29"/>
      <c r="N6567" s="29" t="s">
        <v>122</v>
      </c>
      <c r="O6567" s="31" t="n">
        <v>46390</v>
      </c>
      <c r="P6567" s="29" t="s">
        <v>123</v>
      </c>
      <c r="Q6567" s="29" t="n">
        <f aca="false">IFERROR(VALUE(L6567),"")</f>
        <v>501</v>
      </c>
      <c r="R6567" s="29" t="n">
        <f aca="true">IF(O6567="","",O6567-TODAY())</f>
        <v>105</v>
      </c>
      <c r="S6567" s="29" t="str">
        <f aca="false">IF(C6567="&lt;&lt; vazio &gt;&gt;","VAZIA",IF(AND(O6567&lt;&gt;"",R6567&lt;0),"VENCIDO",IF(AND(O6567&lt;&gt;"",R6567&lt;=Parametros!$B$10),"PRÓX. VENCIMENTO",IF(F6567="Q","QUALIDADE",IF(F6567="S","BLOQUEADO",IF(F6567="R","RESTRITO/DEVOLUÇÃO",IF(OR(N6567="QUAR",N6567="QRES"),"QUARENTENA",IF(OR(B6567="DESCARTE",B6567="DEVOLUÇÃO"),"DESCARTE/DEVOLUÇÃO",IF(AND(D6567="",K6567&lt;&gt;""),"SEM LOTE",IF(AND(Q6567&lt;&gt;"",Q6567&gt;=Parametros!$B$11),"PARADO/SEM GIRO","OK"))))))))))</f>
        <v>PARADO/SEM GIRO</v>
      </c>
      <c r="T6567" s="29" t="n">
        <f aca="false">IF(AND($S6567="PARADO/SEM GIRO",$K6567="KG",OR(Painel!$B$5="(Todos)",A6567=Painel!$B$5)*OR(Painel!$E$5="(Todos)",P6567=Painel!$E$5)),$J6567+ROW()/10000000,"")</f>
        <v>480.0006567</v>
      </c>
      <c r="U6567" s="29" t="str">
        <f aca="false">IF(AND($S6567="VENCIDO",$K6567="KG",OR(Painel!$B$5="(Todos)",A6567=Painel!$B$5)*OR(Painel!$E$5="(Todos)",P6567=Painel!$E$5)),$J6567+ROW()/10000000,"")</f>
        <v/>
      </c>
    </row>
    <row r="6568" customFormat="false" ht="15" hidden="false" customHeight="false" outlineLevel="0" collapsed="false">
      <c r="A6568" s="29" t="s">
        <v>52</v>
      </c>
      <c r="B6568" s="29" t="s">
        <v>12309</v>
      </c>
      <c r="C6568" s="29" t="s">
        <v>801</v>
      </c>
      <c r="D6568" s="29" t="s">
        <v>7913</v>
      </c>
      <c r="E6568" s="29" t="n">
        <v>1</v>
      </c>
      <c r="F6568" s="29"/>
      <c r="G6568" s="29" t="s">
        <v>12310</v>
      </c>
      <c r="H6568" s="30" t="n">
        <v>1108.8</v>
      </c>
      <c r="I6568" s="31" t="n">
        <v>46279</v>
      </c>
      <c r="J6568" s="30" t="n">
        <v>1108.8</v>
      </c>
      <c r="K6568" s="29" t="s">
        <v>120</v>
      </c>
      <c r="L6568" s="29" t="s">
        <v>350</v>
      </c>
      <c r="M6568" s="29"/>
      <c r="N6568" s="29" t="s">
        <v>122</v>
      </c>
      <c r="O6568" s="31" t="n">
        <v>46812</v>
      </c>
      <c r="P6568" s="29" t="s">
        <v>123</v>
      </c>
      <c r="Q6568" s="29" t="n">
        <f aca="false">IFERROR(VALUE(L6568),"")</f>
        <v>6</v>
      </c>
      <c r="R6568" s="29" t="n">
        <f aca="true">IF(O6568="","",O6568-TODAY())</f>
        <v>527</v>
      </c>
      <c r="S6568" s="29" t="str">
        <f aca="false">IF(C6568="&lt;&lt; vazio &gt;&gt;","VAZIA",IF(AND(O6568&lt;&gt;"",R6568&lt;0),"VENCIDO",IF(AND(O6568&lt;&gt;"",R6568&lt;=Parametros!$B$10),"PRÓX. VENCIMENTO",IF(F6568="Q","QUALIDADE",IF(F6568="S","BLOQUEADO",IF(F6568="R","RESTRITO/DEVOLUÇÃO",IF(OR(N6568="QUAR",N6568="QRES"),"QUARENTENA",IF(OR(B6568="DESCARTE",B6568="DEVOLUÇÃO"),"DESCARTE/DEVOLUÇÃO",IF(AND(D6568="",K6568&lt;&gt;""),"SEM LOTE",IF(AND(Q6568&lt;&gt;"",Q6568&gt;=Parametros!$B$11),"PARADO/SEM GIRO","OK"))))))))))</f>
        <v>OK</v>
      </c>
      <c r="T6568" s="29" t="str">
        <f aca="false">IF(AND($S6568="PARADO/SEM GIRO",$K6568="KG",OR(Painel!$B$5="(Todos)",A6568=Painel!$B$5)*OR(Painel!$E$5="(Todos)",P6568=Painel!$E$5)),$J6568+ROW()/10000000,"")</f>
        <v/>
      </c>
      <c r="U6568" s="29" t="str">
        <f aca="false">IF(AND($S6568="VENCIDO",$K6568="KG",OR(Painel!$B$5="(Todos)",A6568=Painel!$B$5)*OR(Painel!$E$5="(Todos)",P6568=Painel!$E$5)),$J6568+ROW()/10000000,"")</f>
        <v/>
      </c>
    </row>
    <row r="6569" customFormat="false" ht="15" hidden="false" customHeight="false" outlineLevel="0" collapsed="false">
      <c r="A6569" s="29" t="s">
        <v>52</v>
      </c>
      <c r="B6569" s="29" t="s">
        <v>12311</v>
      </c>
      <c r="C6569" s="29" t="s">
        <v>442</v>
      </c>
      <c r="D6569" s="29" t="s">
        <v>480</v>
      </c>
      <c r="E6569" s="29" t="n">
        <v>1</v>
      </c>
      <c r="F6569" s="29"/>
      <c r="G6569" s="29" t="s">
        <v>12312</v>
      </c>
      <c r="H6569" s="30" t="n">
        <v>415.8</v>
      </c>
      <c r="I6569" s="31" t="n">
        <v>46146</v>
      </c>
      <c r="J6569" s="30" t="n">
        <v>415.8</v>
      </c>
      <c r="K6569" s="29" t="s">
        <v>120</v>
      </c>
      <c r="L6569" s="29" t="s">
        <v>8803</v>
      </c>
      <c r="M6569" s="29"/>
      <c r="N6569" s="29" t="s">
        <v>122</v>
      </c>
      <c r="O6569" s="31" t="n">
        <v>46682</v>
      </c>
      <c r="P6569" s="29" t="s">
        <v>123</v>
      </c>
      <c r="Q6569" s="29" t="n">
        <f aca="false">IFERROR(VALUE(L6569),"")</f>
        <v>139</v>
      </c>
      <c r="R6569" s="29" t="n">
        <f aca="true">IF(O6569="","",O6569-TODAY())</f>
        <v>397</v>
      </c>
      <c r="S6569" s="29" t="str">
        <f aca="false">IF(C6569="&lt;&lt; vazio &gt;&gt;","VAZIA",IF(AND(O6569&lt;&gt;"",R6569&lt;0),"VENCIDO",IF(AND(O6569&lt;&gt;"",R6569&lt;=Parametros!$B$10),"PRÓX. VENCIMENTO",IF(F6569="Q","QUALIDADE",IF(F6569="S","BLOQUEADO",IF(F6569="R","RESTRITO/DEVOLUÇÃO",IF(OR(N6569="QUAR",N6569="QRES"),"QUARENTENA",IF(OR(B6569="DESCARTE",B6569="DEVOLUÇÃO"),"DESCARTE/DEVOLUÇÃO",IF(AND(D6569="",K6569&lt;&gt;""),"SEM LOTE",IF(AND(Q6569&lt;&gt;"",Q6569&gt;=Parametros!$B$11),"PARADO/SEM GIRO","OK"))))))))))</f>
        <v>PARADO/SEM GIRO</v>
      </c>
      <c r="T6569" s="29" t="n">
        <f aca="false">IF(AND($S6569="PARADO/SEM GIRO",$K6569="KG",OR(Painel!$B$5="(Todos)",A6569=Painel!$B$5)*OR(Painel!$E$5="(Todos)",P6569=Painel!$E$5)),$J6569+ROW()/10000000,"")</f>
        <v>415.8006569</v>
      </c>
      <c r="U6569" s="29" t="str">
        <f aca="false">IF(AND($S6569="VENCIDO",$K6569="KG",OR(Painel!$B$5="(Todos)",A6569=Painel!$B$5)*OR(Painel!$E$5="(Todos)",P6569=Painel!$E$5)),$J6569+ROW()/10000000,"")</f>
        <v/>
      </c>
    </row>
    <row r="6570" customFormat="false" ht="15" hidden="false" customHeight="false" outlineLevel="0" collapsed="false">
      <c r="A6570" s="29" t="s">
        <v>52</v>
      </c>
      <c r="B6570" s="29" t="s">
        <v>12313</v>
      </c>
      <c r="C6570" s="29" t="s">
        <v>1274</v>
      </c>
      <c r="D6570" s="29" t="s">
        <v>1275</v>
      </c>
      <c r="E6570" s="29" t="n">
        <v>1</v>
      </c>
      <c r="F6570" s="29"/>
      <c r="G6570" s="29" t="s">
        <v>12314</v>
      </c>
      <c r="H6570" s="30" t="n">
        <v>1000</v>
      </c>
      <c r="I6570" s="31" t="n">
        <v>46230</v>
      </c>
      <c r="J6570" s="30" t="n">
        <v>1000</v>
      </c>
      <c r="K6570" s="29" t="s">
        <v>120</v>
      </c>
      <c r="L6570" s="29" t="s">
        <v>1277</v>
      </c>
      <c r="M6570" s="29"/>
      <c r="N6570" s="29" t="s">
        <v>122</v>
      </c>
      <c r="O6570" s="31" t="n">
        <v>46588</v>
      </c>
      <c r="P6570" s="29" t="s">
        <v>123</v>
      </c>
      <c r="Q6570" s="29" t="n">
        <f aca="false">IFERROR(VALUE(L6570),"")</f>
        <v>55</v>
      </c>
      <c r="R6570" s="29" t="n">
        <f aca="true">IF(O6570="","",O6570-TODAY())</f>
        <v>303</v>
      </c>
      <c r="S6570" s="29" t="str">
        <f aca="false">IF(C6570="&lt;&lt; vazio &gt;&gt;","VAZIA",IF(AND(O6570&lt;&gt;"",R6570&lt;0),"VENCIDO",IF(AND(O6570&lt;&gt;"",R6570&lt;=Parametros!$B$10),"PRÓX. VENCIMENTO",IF(F6570="Q","QUALIDADE",IF(F6570="S","BLOQUEADO",IF(F6570="R","RESTRITO/DEVOLUÇÃO",IF(OR(N6570="QUAR",N6570="QRES"),"QUARENTENA",IF(OR(B6570="DESCARTE",B6570="DEVOLUÇÃO"),"DESCARTE/DEVOLUÇÃO",IF(AND(D6570="",K6570&lt;&gt;""),"SEM LOTE",IF(AND(Q6570&lt;&gt;"",Q6570&gt;=Parametros!$B$11),"PARADO/SEM GIRO","OK"))))))))))</f>
        <v>OK</v>
      </c>
      <c r="T6570" s="29" t="str">
        <f aca="false">IF(AND($S6570="PARADO/SEM GIRO",$K6570="KG",OR(Painel!$B$5="(Todos)",A6570=Painel!$B$5)*OR(Painel!$E$5="(Todos)",P6570=Painel!$E$5)),$J6570+ROW()/10000000,"")</f>
        <v/>
      </c>
      <c r="U6570" s="29" t="str">
        <f aca="false">IF(AND($S6570="VENCIDO",$K6570="KG",OR(Painel!$B$5="(Todos)",A6570=Painel!$B$5)*OR(Painel!$E$5="(Todos)",P6570=Painel!$E$5)),$J6570+ROW()/10000000,"")</f>
        <v/>
      </c>
    </row>
    <row r="6571" customFormat="false" ht="15" hidden="false" customHeight="false" outlineLevel="0" collapsed="false">
      <c r="A6571" s="29" t="s">
        <v>52</v>
      </c>
      <c r="B6571" s="29" t="s">
        <v>12315</v>
      </c>
      <c r="C6571" s="29" t="s">
        <v>115</v>
      </c>
      <c r="D6571" s="29"/>
      <c r="E6571" s="29" t="n">
        <v>0</v>
      </c>
      <c r="F6571" s="29"/>
      <c r="G6571" s="29"/>
      <c r="H6571" s="30" t="n">
        <v>0</v>
      </c>
      <c r="I6571" s="29"/>
      <c r="J6571" s="30" t="n">
        <v>0</v>
      </c>
      <c r="K6571" s="29"/>
      <c r="L6571" s="29" t="s">
        <v>116</v>
      </c>
      <c r="M6571" s="29"/>
      <c r="N6571" s="29"/>
      <c r="O6571" s="29"/>
      <c r="P6571" s="29"/>
      <c r="Q6571" s="29" t="n">
        <f aca="false">IFERROR(VALUE(L6571),"")</f>
        <v>0</v>
      </c>
      <c r="R6571" s="29" t="str">
        <f aca="true">IF(O6571="","",O6571-TODAY())</f>
        <v/>
      </c>
      <c r="S6571" s="29" t="str">
        <f aca="false">IF(C6571="&lt;&lt; vazio &gt;&gt;","VAZIA",IF(AND(O6571&lt;&gt;"",R6571&lt;0),"VENCIDO",IF(AND(O6571&lt;&gt;"",R6571&lt;=Parametros!$B$10),"PRÓX. VENCIMENTO",IF(F6571="Q","QUALIDADE",IF(F6571="S","BLOQUEADO",IF(F6571="R","RESTRITO/DEVOLUÇÃO",IF(OR(N6571="QUAR",N6571="QRES"),"QUARENTENA",IF(OR(B6571="DESCARTE",B6571="DEVOLUÇÃO"),"DESCARTE/DEVOLUÇÃO",IF(AND(D6571="",K6571&lt;&gt;""),"SEM LOTE",IF(AND(Q6571&lt;&gt;"",Q6571&gt;=Parametros!$B$11),"PARADO/SEM GIRO","OK"))))))))))</f>
        <v>VAZIA</v>
      </c>
      <c r="T6571" s="29" t="str">
        <f aca="false">IF(AND($S6571="PARADO/SEM GIRO",$K6571="KG",OR(Painel!$B$5="(Todos)",A6571=Painel!$B$5)*OR(Painel!$E$5="(Todos)",P6571=Painel!$E$5)),$J6571+ROW()/10000000,"")</f>
        <v/>
      </c>
      <c r="U6571" s="29" t="str">
        <f aca="false">IF(AND($S6571="VENCIDO",$K6571="KG",OR(Painel!$B$5="(Todos)",A6571=Painel!$B$5)*OR(Painel!$E$5="(Todos)",P6571=Painel!$E$5)),$J6571+ROW()/10000000,"")</f>
        <v/>
      </c>
    </row>
    <row r="6572" customFormat="false" ht="15" hidden="false" customHeight="false" outlineLevel="0" collapsed="false">
      <c r="A6572" s="29" t="s">
        <v>52</v>
      </c>
      <c r="B6572" s="29" t="s">
        <v>12316</v>
      </c>
      <c r="C6572" s="29" t="s">
        <v>320</v>
      </c>
      <c r="D6572" s="29" t="s">
        <v>584</v>
      </c>
      <c r="E6572" s="29" t="n">
        <v>1</v>
      </c>
      <c r="F6572" s="29"/>
      <c r="G6572" s="29" t="s">
        <v>12317</v>
      </c>
      <c r="H6572" s="30" t="n">
        <v>700</v>
      </c>
      <c r="I6572" s="31" t="n">
        <v>46280</v>
      </c>
      <c r="J6572" s="30" t="n">
        <v>700</v>
      </c>
      <c r="K6572" s="29" t="s">
        <v>120</v>
      </c>
      <c r="L6572" s="29" t="s">
        <v>144</v>
      </c>
      <c r="M6572" s="29"/>
      <c r="N6572" s="29" t="s">
        <v>122</v>
      </c>
      <c r="O6572" s="31" t="n">
        <v>46820</v>
      </c>
      <c r="P6572" s="29" t="s">
        <v>123</v>
      </c>
      <c r="Q6572" s="29" t="n">
        <f aca="false">IFERROR(VALUE(L6572),"")</f>
        <v>5</v>
      </c>
      <c r="R6572" s="29" t="n">
        <f aca="true">IF(O6572="","",O6572-TODAY())</f>
        <v>535</v>
      </c>
      <c r="S6572" s="29" t="str">
        <f aca="false">IF(C6572="&lt;&lt; vazio &gt;&gt;","VAZIA",IF(AND(O6572&lt;&gt;"",R6572&lt;0),"VENCIDO",IF(AND(O6572&lt;&gt;"",R6572&lt;=Parametros!$B$10),"PRÓX. VENCIMENTO",IF(F6572="Q","QUALIDADE",IF(F6572="S","BLOQUEADO",IF(F6572="R","RESTRITO/DEVOLUÇÃO",IF(OR(N6572="QUAR",N6572="QRES"),"QUARENTENA",IF(OR(B6572="DESCARTE",B6572="DEVOLUÇÃO"),"DESCARTE/DEVOLUÇÃO",IF(AND(D6572="",K6572&lt;&gt;""),"SEM LOTE",IF(AND(Q6572&lt;&gt;"",Q6572&gt;=Parametros!$B$11),"PARADO/SEM GIRO","OK"))))))))))</f>
        <v>OK</v>
      </c>
      <c r="T6572" s="29" t="str">
        <f aca="false">IF(AND($S6572="PARADO/SEM GIRO",$K6572="KG",OR(Painel!$B$5="(Todos)",A6572=Painel!$B$5)*OR(Painel!$E$5="(Todos)",P6572=Painel!$E$5)),$J6572+ROW()/10000000,"")</f>
        <v/>
      </c>
      <c r="U6572" s="29" t="str">
        <f aca="false">IF(AND($S6572="VENCIDO",$K6572="KG",OR(Painel!$B$5="(Todos)",A6572=Painel!$B$5)*OR(Painel!$E$5="(Todos)",P6572=Painel!$E$5)),$J6572+ROW()/10000000,"")</f>
        <v/>
      </c>
    </row>
    <row r="6573" customFormat="false" ht="15" hidden="false" customHeight="false" outlineLevel="0" collapsed="false">
      <c r="A6573" s="29" t="s">
        <v>52</v>
      </c>
      <c r="B6573" s="29" t="s">
        <v>12318</v>
      </c>
      <c r="C6573" s="29" t="s">
        <v>549</v>
      </c>
      <c r="D6573" s="29" t="s">
        <v>550</v>
      </c>
      <c r="E6573" s="29" t="n">
        <v>1</v>
      </c>
      <c r="F6573" s="29"/>
      <c r="G6573" s="29" t="s">
        <v>12319</v>
      </c>
      <c r="H6573" s="30" t="n">
        <v>1102.5</v>
      </c>
      <c r="I6573" s="31" t="n">
        <v>46263</v>
      </c>
      <c r="J6573" s="30" t="n">
        <v>1102.5</v>
      </c>
      <c r="K6573" s="29" t="s">
        <v>120</v>
      </c>
      <c r="L6573" s="29" t="s">
        <v>771</v>
      </c>
      <c r="M6573" s="29"/>
      <c r="N6573" s="29" t="s">
        <v>122</v>
      </c>
      <c r="O6573" s="31" t="n">
        <v>46991</v>
      </c>
      <c r="P6573" s="29" t="s">
        <v>123</v>
      </c>
      <c r="Q6573" s="29" t="n">
        <f aca="false">IFERROR(VALUE(L6573),"")</f>
        <v>22</v>
      </c>
      <c r="R6573" s="29" t="n">
        <f aca="true">IF(O6573="","",O6573-TODAY())</f>
        <v>706</v>
      </c>
      <c r="S6573" s="29" t="str">
        <f aca="false">IF(C6573="&lt;&lt; vazio &gt;&gt;","VAZIA",IF(AND(O6573&lt;&gt;"",R6573&lt;0),"VENCIDO",IF(AND(O6573&lt;&gt;"",R6573&lt;=Parametros!$B$10),"PRÓX. VENCIMENTO",IF(F6573="Q","QUALIDADE",IF(F6573="S","BLOQUEADO",IF(F6573="R","RESTRITO/DEVOLUÇÃO",IF(OR(N6573="QUAR",N6573="QRES"),"QUARENTENA",IF(OR(B6573="DESCARTE",B6573="DEVOLUÇÃO"),"DESCARTE/DEVOLUÇÃO",IF(AND(D6573="",K6573&lt;&gt;""),"SEM LOTE",IF(AND(Q6573&lt;&gt;"",Q6573&gt;=Parametros!$B$11),"PARADO/SEM GIRO","OK"))))))))))</f>
        <v>OK</v>
      </c>
      <c r="T6573" s="29" t="str">
        <f aca="false">IF(AND($S6573="PARADO/SEM GIRO",$K6573="KG",OR(Painel!$B$5="(Todos)",A6573=Painel!$B$5)*OR(Painel!$E$5="(Todos)",P6573=Painel!$E$5)),$J6573+ROW()/10000000,"")</f>
        <v/>
      </c>
      <c r="U6573" s="29" t="str">
        <f aca="false">IF(AND($S6573="VENCIDO",$K6573="KG",OR(Painel!$B$5="(Todos)",A6573=Painel!$B$5)*OR(Painel!$E$5="(Todos)",P6573=Painel!$E$5)),$J6573+ROW()/10000000,"")</f>
        <v/>
      </c>
    </row>
    <row r="6574" customFormat="false" ht="15" hidden="false" customHeight="false" outlineLevel="0" collapsed="false">
      <c r="A6574" s="29" t="s">
        <v>52</v>
      </c>
      <c r="B6574" s="29" t="s">
        <v>12320</v>
      </c>
      <c r="C6574" s="29" t="s">
        <v>186</v>
      </c>
      <c r="D6574" s="29" t="s">
        <v>12321</v>
      </c>
      <c r="E6574" s="29" t="n">
        <v>1</v>
      </c>
      <c r="F6574" s="29"/>
      <c r="G6574" s="29" t="s">
        <v>12322</v>
      </c>
      <c r="H6574" s="30" t="n">
        <v>584</v>
      </c>
      <c r="I6574" s="31" t="n">
        <v>46265</v>
      </c>
      <c r="J6574" s="30" t="n">
        <v>584</v>
      </c>
      <c r="K6574" s="29" t="s">
        <v>120</v>
      </c>
      <c r="L6574" s="29" t="s">
        <v>216</v>
      </c>
      <c r="M6574" s="29"/>
      <c r="N6574" s="29" t="s">
        <v>122</v>
      </c>
      <c r="O6574" s="31" t="n">
        <v>46812</v>
      </c>
      <c r="P6574" s="29" t="s">
        <v>123</v>
      </c>
      <c r="Q6574" s="29" t="n">
        <f aca="false">IFERROR(VALUE(L6574),"")</f>
        <v>20</v>
      </c>
      <c r="R6574" s="29" t="n">
        <f aca="true">IF(O6574="","",O6574-TODAY())</f>
        <v>527</v>
      </c>
      <c r="S6574" s="29" t="str">
        <f aca="false">IF(C6574="&lt;&lt; vazio &gt;&gt;","VAZIA",IF(AND(O6574&lt;&gt;"",R6574&lt;0),"VENCIDO",IF(AND(O6574&lt;&gt;"",R6574&lt;=Parametros!$B$10),"PRÓX. VENCIMENTO",IF(F6574="Q","QUALIDADE",IF(F6574="S","BLOQUEADO",IF(F6574="R","RESTRITO/DEVOLUÇÃO",IF(OR(N6574="QUAR",N6574="QRES"),"QUARENTENA",IF(OR(B6574="DESCARTE",B6574="DEVOLUÇÃO"),"DESCARTE/DEVOLUÇÃO",IF(AND(D6574="",K6574&lt;&gt;""),"SEM LOTE",IF(AND(Q6574&lt;&gt;"",Q6574&gt;=Parametros!$B$11),"PARADO/SEM GIRO","OK"))))))))))</f>
        <v>OK</v>
      </c>
      <c r="T6574" s="29" t="str">
        <f aca="false">IF(AND($S6574="PARADO/SEM GIRO",$K6574="KG",OR(Painel!$B$5="(Todos)",A6574=Painel!$B$5)*OR(Painel!$E$5="(Todos)",P6574=Painel!$E$5)),$J6574+ROW()/10000000,"")</f>
        <v/>
      </c>
      <c r="U6574" s="29" t="str">
        <f aca="false">IF(AND($S6574="VENCIDO",$K6574="KG",OR(Painel!$B$5="(Todos)",A6574=Painel!$B$5)*OR(Painel!$E$5="(Todos)",P6574=Painel!$E$5)),$J6574+ROW()/10000000,"")</f>
        <v/>
      </c>
    </row>
    <row r="6575" customFormat="false" ht="15" hidden="false" customHeight="false" outlineLevel="0" collapsed="false">
      <c r="A6575" s="29" t="s">
        <v>52</v>
      </c>
      <c r="B6575" s="29" t="s">
        <v>12323</v>
      </c>
      <c r="C6575" s="29" t="s">
        <v>3520</v>
      </c>
      <c r="D6575" s="29" t="s">
        <v>3521</v>
      </c>
      <c r="E6575" s="29" t="n">
        <v>1</v>
      </c>
      <c r="F6575" s="29" t="s">
        <v>268</v>
      </c>
      <c r="G6575" s="29" t="s">
        <v>12324</v>
      </c>
      <c r="H6575" s="30" t="n">
        <v>960</v>
      </c>
      <c r="I6575" s="31" t="n">
        <v>46272</v>
      </c>
      <c r="J6575" s="30" t="n">
        <v>960</v>
      </c>
      <c r="K6575" s="29" t="s">
        <v>120</v>
      </c>
      <c r="L6575" s="29" t="s">
        <v>126</v>
      </c>
      <c r="M6575" s="29"/>
      <c r="N6575" s="29" t="s">
        <v>122</v>
      </c>
      <c r="O6575" s="31" t="n">
        <v>46815</v>
      </c>
      <c r="P6575" s="29" t="s">
        <v>123</v>
      </c>
      <c r="Q6575" s="29" t="n">
        <f aca="false">IFERROR(VALUE(L6575),"")</f>
        <v>13</v>
      </c>
      <c r="R6575" s="29" t="n">
        <f aca="true">IF(O6575="","",O6575-TODAY())</f>
        <v>530</v>
      </c>
      <c r="S6575" s="29" t="str">
        <f aca="false">IF(C6575="&lt;&lt; vazio &gt;&gt;","VAZIA",IF(AND(O6575&lt;&gt;"",R6575&lt;0),"VENCIDO",IF(AND(O6575&lt;&gt;"",R6575&lt;=Parametros!$B$10),"PRÓX. VENCIMENTO",IF(F6575="Q","QUALIDADE",IF(F6575="S","BLOQUEADO",IF(F6575="R","RESTRITO/DEVOLUÇÃO",IF(OR(N6575="QUAR",N6575="QRES"),"QUARENTENA",IF(OR(B6575="DESCARTE",B6575="DEVOLUÇÃO"),"DESCARTE/DEVOLUÇÃO",IF(AND(D6575="",K6575&lt;&gt;""),"SEM LOTE",IF(AND(Q6575&lt;&gt;"",Q6575&gt;=Parametros!$B$11),"PARADO/SEM GIRO","OK"))))))))))</f>
        <v>QUALIDADE</v>
      </c>
      <c r="T6575" s="29" t="str">
        <f aca="false">IF(AND($S6575="PARADO/SEM GIRO",$K6575="KG",OR(Painel!$B$5="(Todos)",A6575=Painel!$B$5)*OR(Painel!$E$5="(Todos)",P6575=Painel!$E$5)),$J6575+ROW()/10000000,"")</f>
        <v/>
      </c>
      <c r="U6575" s="29" t="str">
        <f aca="false">IF(AND($S6575="VENCIDO",$K6575="KG",OR(Painel!$B$5="(Todos)",A6575=Painel!$B$5)*OR(Painel!$E$5="(Todos)",P6575=Painel!$E$5)),$J6575+ROW()/10000000,"")</f>
        <v/>
      </c>
    </row>
    <row r="6576" customFormat="false" ht="15" hidden="false" customHeight="false" outlineLevel="0" collapsed="false">
      <c r="A6576" s="29" t="s">
        <v>52</v>
      </c>
      <c r="B6576" s="29" t="s">
        <v>12325</v>
      </c>
      <c r="C6576" s="29" t="s">
        <v>322</v>
      </c>
      <c r="D6576" s="29" t="s">
        <v>3194</v>
      </c>
      <c r="E6576" s="29" t="n">
        <v>1</v>
      </c>
      <c r="F6576" s="29"/>
      <c r="G6576" s="29" t="s">
        <v>12326</v>
      </c>
      <c r="H6576" s="30" t="n">
        <v>999.9</v>
      </c>
      <c r="I6576" s="31" t="n">
        <v>46276</v>
      </c>
      <c r="J6576" s="30" t="n">
        <v>999.9</v>
      </c>
      <c r="K6576" s="29" t="s">
        <v>120</v>
      </c>
      <c r="L6576" s="29" t="s">
        <v>133</v>
      </c>
      <c r="M6576" s="29"/>
      <c r="N6576" s="29" t="s">
        <v>122</v>
      </c>
      <c r="O6576" s="31" t="n">
        <v>46636</v>
      </c>
      <c r="P6576" s="29" t="s">
        <v>123</v>
      </c>
      <c r="Q6576" s="29" t="n">
        <f aca="false">IFERROR(VALUE(L6576),"")</f>
        <v>9</v>
      </c>
      <c r="R6576" s="29" t="n">
        <f aca="true">IF(O6576="","",O6576-TODAY())</f>
        <v>351</v>
      </c>
      <c r="S6576" s="29" t="str">
        <f aca="false">IF(C6576="&lt;&lt; vazio &gt;&gt;","VAZIA",IF(AND(O6576&lt;&gt;"",R6576&lt;0),"VENCIDO",IF(AND(O6576&lt;&gt;"",R6576&lt;=Parametros!$B$10),"PRÓX. VENCIMENTO",IF(F6576="Q","QUALIDADE",IF(F6576="S","BLOQUEADO",IF(F6576="R","RESTRITO/DEVOLUÇÃO",IF(OR(N6576="QUAR",N6576="QRES"),"QUARENTENA",IF(OR(B6576="DESCARTE",B6576="DEVOLUÇÃO"),"DESCARTE/DEVOLUÇÃO",IF(AND(D6576="",K6576&lt;&gt;""),"SEM LOTE",IF(AND(Q6576&lt;&gt;"",Q6576&gt;=Parametros!$B$11),"PARADO/SEM GIRO","OK"))))))))))</f>
        <v>OK</v>
      </c>
      <c r="T6576" s="29" t="str">
        <f aca="false">IF(AND($S6576="PARADO/SEM GIRO",$K6576="KG",OR(Painel!$B$5="(Todos)",A6576=Painel!$B$5)*OR(Painel!$E$5="(Todos)",P6576=Painel!$E$5)),$J6576+ROW()/10000000,"")</f>
        <v/>
      </c>
      <c r="U6576" s="29" t="str">
        <f aca="false">IF(AND($S6576="VENCIDO",$K6576="KG",OR(Painel!$B$5="(Todos)",A6576=Painel!$B$5)*OR(Painel!$E$5="(Todos)",P6576=Painel!$E$5)),$J6576+ROW()/10000000,"")</f>
        <v/>
      </c>
    </row>
    <row r="6577" customFormat="false" ht="15" hidden="false" customHeight="false" outlineLevel="0" collapsed="false">
      <c r="A6577" s="29" t="s">
        <v>52</v>
      </c>
      <c r="B6577" s="29" t="s">
        <v>12327</v>
      </c>
      <c r="C6577" s="29" t="s">
        <v>3666</v>
      </c>
      <c r="D6577" s="29" t="s">
        <v>6978</v>
      </c>
      <c r="E6577" s="29" t="n">
        <v>1</v>
      </c>
      <c r="F6577" s="29"/>
      <c r="G6577" s="29" t="s">
        <v>12328</v>
      </c>
      <c r="H6577" s="30" t="n">
        <v>432</v>
      </c>
      <c r="I6577" s="31" t="n">
        <v>46266</v>
      </c>
      <c r="J6577" s="30" t="n">
        <v>432</v>
      </c>
      <c r="K6577" s="29" t="s">
        <v>120</v>
      </c>
      <c r="L6577" s="29" t="s">
        <v>180</v>
      </c>
      <c r="M6577" s="29"/>
      <c r="N6577" s="29" t="s">
        <v>122</v>
      </c>
      <c r="O6577" s="31" t="n">
        <v>46624</v>
      </c>
      <c r="P6577" s="29" t="s">
        <v>123</v>
      </c>
      <c r="Q6577" s="29" t="n">
        <f aca="false">IFERROR(VALUE(L6577),"")</f>
        <v>19</v>
      </c>
      <c r="R6577" s="29" t="n">
        <f aca="true">IF(O6577="","",O6577-TODAY())</f>
        <v>339</v>
      </c>
      <c r="S6577" s="29" t="str">
        <f aca="false">IF(C6577="&lt;&lt; vazio &gt;&gt;","VAZIA",IF(AND(O6577&lt;&gt;"",R6577&lt;0),"VENCIDO",IF(AND(O6577&lt;&gt;"",R6577&lt;=Parametros!$B$10),"PRÓX. VENCIMENTO",IF(F6577="Q","QUALIDADE",IF(F6577="S","BLOQUEADO",IF(F6577="R","RESTRITO/DEVOLUÇÃO",IF(OR(N6577="QUAR",N6577="QRES"),"QUARENTENA",IF(OR(B6577="DESCARTE",B6577="DEVOLUÇÃO"),"DESCARTE/DEVOLUÇÃO",IF(AND(D6577="",K6577&lt;&gt;""),"SEM LOTE",IF(AND(Q6577&lt;&gt;"",Q6577&gt;=Parametros!$B$11),"PARADO/SEM GIRO","OK"))))))))))</f>
        <v>OK</v>
      </c>
      <c r="T6577" s="29" t="str">
        <f aca="false">IF(AND($S6577="PARADO/SEM GIRO",$K6577="KG",OR(Painel!$B$5="(Todos)",A6577=Painel!$B$5)*OR(Painel!$E$5="(Todos)",P6577=Painel!$E$5)),$J6577+ROW()/10000000,"")</f>
        <v/>
      </c>
      <c r="U6577" s="29" t="str">
        <f aca="false">IF(AND($S6577="VENCIDO",$K6577="KG",OR(Painel!$B$5="(Todos)",A6577=Painel!$B$5)*OR(Painel!$E$5="(Todos)",P6577=Painel!$E$5)),$J6577+ROW()/10000000,"")</f>
        <v/>
      </c>
    </row>
    <row r="6578" customFormat="false" ht="15" hidden="false" customHeight="false" outlineLevel="0" collapsed="false">
      <c r="A6578" s="29" t="s">
        <v>52</v>
      </c>
      <c r="B6578" s="29" t="s">
        <v>12329</v>
      </c>
      <c r="C6578" s="29" t="s">
        <v>157</v>
      </c>
      <c r="D6578" s="29" t="s">
        <v>3095</v>
      </c>
      <c r="E6578" s="29" t="n">
        <v>1</v>
      </c>
      <c r="F6578" s="29"/>
      <c r="G6578" s="29" t="s">
        <v>12330</v>
      </c>
      <c r="H6578" s="30" t="n">
        <v>1102.5</v>
      </c>
      <c r="I6578" s="31" t="n">
        <v>46195</v>
      </c>
      <c r="J6578" s="30" t="n">
        <v>1102.5</v>
      </c>
      <c r="K6578" s="29" t="s">
        <v>120</v>
      </c>
      <c r="L6578" s="29" t="s">
        <v>2744</v>
      </c>
      <c r="M6578" s="29"/>
      <c r="N6578" s="29" t="s">
        <v>122</v>
      </c>
      <c r="O6578" s="31" t="n">
        <v>46738</v>
      </c>
      <c r="P6578" s="29" t="s">
        <v>123</v>
      </c>
      <c r="Q6578" s="29" t="n">
        <f aca="false">IFERROR(VALUE(L6578),"")</f>
        <v>90</v>
      </c>
      <c r="R6578" s="29" t="n">
        <f aca="true">IF(O6578="","",O6578-TODAY())</f>
        <v>453</v>
      </c>
      <c r="S6578" s="29" t="str">
        <f aca="false">IF(C6578="&lt;&lt; vazio &gt;&gt;","VAZIA",IF(AND(O6578&lt;&gt;"",R6578&lt;0),"VENCIDO",IF(AND(O6578&lt;&gt;"",R6578&lt;=Parametros!$B$10),"PRÓX. VENCIMENTO",IF(F6578="Q","QUALIDADE",IF(F6578="S","BLOQUEADO",IF(F6578="R","RESTRITO/DEVOLUÇÃO",IF(OR(N6578="QUAR",N6578="QRES"),"QUARENTENA",IF(OR(B6578="DESCARTE",B6578="DEVOLUÇÃO"),"DESCARTE/DEVOLUÇÃO",IF(AND(D6578="",K6578&lt;&gt;""),"SEM LOTE",IF(AND(Q6578&lt;&gt;"",Q6578&gt;=Parametros!$B$11),"PARADO/SEM GIRO","OK"))))))))))</f>
        <v>PARADO/SEM GIRO</v>
      </c>
      <c r="T6578" s="29" t="n">
        <f aca="false">IF(AND($S6578="PARADO/SEM GIRO",$K6578="KG",OR(Painel!$B$5="(Todos)",A6578=Painel!$B$5)*OR(Painel!$E$5="(Todos)",P6578=Painel!$E$5)),$J6578+ROW()/10000000,"")</f>
        <v>1102.5006578</v>
      </c>
      <c r="U6578" s="29" t="str">
        <f aca="false">IF(AND($S6578="VENCIDO",$K6578="KG",OR(Painel!$B$5="(Todos)",A6578=Painel!$B$5)*OR(Painel!$E$5="(Todos)",P6578=Painel!$E$5)),$J6578+ROW()/10000000,"")</f>
        <v/>
      </c>
    </row>
    <row r="6579" customFormat="false" ht="15" hidden="false" customHeight="false" outlineLevel="0" collapsed="false">
      <c r="A6579" s="29" t="s">
        <v>52</v>
      </c>
      <c r="B6579" s="29" t="s">
        <v>12331</v>
      </c>
      <c r="C6579" s="29" t="s">
        <v>1381</v>
      </c>
      <c r="D6579" s="29" t="s">
        <v>2544</v>
      </c>
      <c r="E6579" s="29" t="n">
        <v>1</v>
      </c>
      <c r="F6579" s="29"/>
      <c r="G6579" s="29" t="s">
        <v>12332</v>
      </c>
      <c r="H6579" s="30" t="n">
        <v>800</v>
      </c>
      <c r="I6579" s="31" t="n">
        <v>46231</v>
      </c>
      <c r="J6579" s="30" t="n">
        <v>800</v>
      </c>
      <c r="K6579" s="29" t="s">
        <v>120</v>
      </c>
      <c r="L6579" s="29" t="s">
        <v>2246</v>
      </c>
      <c r="M6579" s="29"/>
      <c r="N6579" s="29" t="s">
        <v>122</v>
      </c>
      <c r="O6579" s="31" t="n">
        <v>46591</v>
      </c>
      <c r="P6579" s="29" t="s">
        <v>123</v>
      </c>
      <c r="Q6579" s="29" t="n">
        <f aca="false">IFERROR(VALUE(L6579),"")</f>
        <v>54</v>
      </c>
      <c r="R6579" s="29" t="n">
        <f aca="true">IF(O6579="","",O6579-TODAY())</f>
        <v>306</v>
      </c>
      <c r="S6579" s="29" t="str">
        <f aca="false">IF(C6579="&lt;&lt; vazio &gt;&gt;","VAZIA",IF(AND(O6579&lt;&gt;"",R6579&lt;0),"VENCIDO",IF(AND(O6579&lt;&gt;"",R6579&lt;=Parametros!$B$10),"PRÓX. VENCIMENTO",IF(F6579="Q","QUALIDADE",IF(F6579="S","BLOQUEADO",IF(F6579="R","RESTRITO/DEVOLUÇÃO",IF(OR(N6579="QUAR",N6579="QRES"),"QUARENTENA",IF(OR(B6579="DESCARTE",B6579="DEVOLUÇÃO"),"DESCARTE/DEVOLUÇÃO",IF(AND(D6579="",K6579&lt;&gt;""),"SEM LOTE",IF(AND(Q6579&lt;&gt;"",Q6579&gt;=Parametros!$B$11),"PARADO/SEM GIRO","OK"))))))))))</f>
        <v>OK</v>
      </c>
      <c r="T6579" s="29" t="str">
        <f aca="false">IF(AND($S6579="PARADO/SEM GIRO",$K6579="KG",OR(Painel!$B$5="(Todos)",A6579=Painel!$B$5)*OR(Painel!$E$5="(Todos)",P6579=Painel!$E$5)),$J6579+ROW()/10000000,"")</f>
        <v/>
      </c>
      <c r="U6579" s="29" t="str">
        <f aca="false">IF(AND($S6579="VENCIDO",$K6579="KG",OR(Painel!$B$5="(Todos)",A6579=Painel!$B$5)*OR(Painel!$E$5="(Todos)",P6579=Painel!$E$5)),$J6579+ROW()/10000000,"")</f>
        <v/>
      </c>
    </row>
    <row r="6580" customFormat="false" ht="15" hidden="false" customHeight="false" outlineLevel="0" collapsed="false">
      <c r="A6580" s="29" t="s">
        <v>52</v>
      </c>
      <c r="B6580" s="29" t="s">
        <v>12333</v>
      </c>
      <c r="C6580" s="29" t="s">
        <v>4484</v>
      </c>
      <c r="D6580" s="29" t="s">
        <v>8080</v>
      </c>
      <c r="E6580" s="29" t="n">
        <v>1</v>
      </c>
      <c r="F6580" s="29"/>
      <c r="G6580" s="29" t="s">
        <v>12334</v>
      </c>
      <c r="H6580" s="30" t="n">
        <v>480</v>
      </c>
      <c r="I6580" s="31" t="n">
        <v>46058</v>
      </c>
      <c r="J6580" s="30" t="n">
        <v>480</v>
      </c>
      <c r="K6580" s="29" t="s">
        <v>120</v>
      </c>
      <c r="L6580" s="29" t="s">
        <v>8082</v>
      </c>
      <c r="M6580" s="29"/>
      <c r="N6580" s="29" t="s">
        <v>122</v>
      </c>
      <c r="O6580" s="31" t="n">
        <v>46577</v>
      </c>
      <c r="P6580" s="29" t="s">
        <v>123</v>
      </c>
      <c r="Q6580" s="29" t="n">
        <f aca="false">IFERROR(VALUE(L6580),"")</f>
        <v>227</v>
      </c>
      <c r="R6580" s="29" t="n">
        <f aca="true">IF(O6580="","",O6580-TODAY())</f>
        <v>292</v>
      </c>
      <c r="S6580" s="29" t="str">
        <f aca="false">IF(C6580="&lt;&lt; vazio &gt;&gt;","VAZIA",IF(AND(O6580&lt;&gt;"",R6580&lt;0),"VENCIDO",IF(AND(O6580&lt;&gt;"",R6580&lt;=Parametros!$B$10),"PRÓX. VENCIMENTO",IF(F6580="Q","QUALIDADE",IF(F6580="S","BLOQUEADO",IF(F6580="R","RESTRITO/DEVOLUÇÃO",IF(OR(N6580="QUAR",N6580="QRES"),"QUARENTENA",IF(OR(B6580="DESCARTE",B6580="DEVOLUÇÃO"),"DESCARTE/DEVOLUÇÃO",IF(AND(D6580="",K6580&lt;&gt;""),"SEM LOTE",IF(AND(Q6580&lt;&gt;"",Q6580&gt;=Parametros!$B$11),"PARADO/SEM GIRO","OK"))))))))))</f>
        <v>PARADO/SEM GIRO</v>
      </c>
      <c r="T6580" s="29" t="n">
        <f aca="false">IF(AND($S6580="PARADO/SEM GIRO",$K6580="KG",OR(Painel!$B$5="(Todos)",A6580=Painel!$B$5)*OR(Painel!$E$5="(Todos)",P6580=Painel!$E$5)),$J6580+ROW()/10000000,"")</f>
        <v>480.000658</v>
      </c>
      <c r="U6580" s="29" t="str">
        <f aca="false">IF(AND($S6580="VENCIDO",$K6580="KG",OR(Painel!$B$5="(Todos)",A6580=Painel!$B$5)*OR(Painel!$E$5="(Todos)",P6580=Painel!$E$5)),$J6580+ROW()/10000000,"")</f>
        <v/>
      </c>
    </row>
    <row r="6581" customFormat="false" ht="15" hidden="false" customHeight="false" outlineLevel="0" collapsed="false">
      <c r="A6581" s="29" t="s">
        <v>52</v>
      </c>
      <c r="B6581" s="29" t="s">
        <v>12335</v>
      </c>
      <c r="C6581" s="29" t="s">
        <v>9208</v>
      </c>
      <c r="D6581" s="29" t="s">
        <v>9209</v>
      </c>
      <c r="E6581" s="29" t="n">
        <v>1</v>
      </c>
      <c r="F6581" s="29"/>
      <c r="G6581" s="29" t="s">
        <v>12336</v>
      </c>
      <c r="H6581" s="30" t="n">
        <v>1039</v>
      </c>
      <c r="I6581" s="31" t="n">
        <v>46078</v>
      </c>
      <c r="J6581" s="30" t="n">
        <v>1039</v>
      </c>
      <c r="K6581" s="29" t="s">
        <v>120</v>
      </c>
      <c r="L6581" s="29" t="s">
        <v>9032</v>
      </c>
      <c r="M6581" s="29"/>
      <c r="N6581" s="29" t="s">
        <v>122</v>
      </c>
      <c r="O6581" s="31" t="n">
        <v>46618</v>
      </c>
      <c r="P6581" s="29" t="s">
        <v>123</v>
      </c>
      <c r="Q6581" s="29" t="n">
        <f aca="false">IFERROR(VALUE(L6581),"")</f>
        <v>207</v>
      </c>
      <c r="R6581" s="29" t="n">
        <f aca="true">IF(O6581="","",O6581-TODAY())</f>
        <v>333</v>
      </c>
      <c r="S6581" s="29" t="str">
        <f aca="false">IF(C6581="&lt;&lt; vazio &gt;&gt;","VAZIA",IF(AND(O6581&lt;&gt;"",R6581&lt;0),"VENCIDO",IF(AND(O6581&lt;&gt;"",R6581&lt;=Parametros!$B$10),"PRÓX. VENCIMENTO",IF(F6581="Q","QUALIDADE",IF(F6581="S","BLOQUEADO",IF(F6581="R","RESTRITO/DEVOLUÇÃO",IF(OR(N6581="QUAR",N6581="QRES"),"QUARENTENA",IF(OR(B6581="DESCARTE",B6581="DEVOLUÇÃO"),"DESCARTE/DEVOLUÇÃO",IF(AND(D6581="",K6581&lt;&gt;""),"SEM LOTE",IF(AND(Q6581&lt;&gt;"",Q6581&gt;=Parametros!$B$11),"PARADO/SEM GIRO","OK"))))))))))</f>
        <v>PARADO/SEM GIRO</v>
      </c>
      <c r="T6581" s="29" t="n">
        <f aca="false">IF(AND($S6581="PARADO/SEM GIRO",$K6581="KG",OR(Painel!$B$5="(Todos)",A6581=Painel!$B$5)*OR(Painel!$E$5="(Todos)",P6581=Painel!$E$5)),$J6581+ROW()/10000000,"")</f>
        <v>1039.0006581</v>
      </c>
      <c r="U6581" s="29" t="str">
        <f aca="false">IF(AND($S6581="VENCIDO",$K6581="KG",OR(Painel!$B$5="(Todos)",A6581=Painel!$B$5)*OR(Painel!$E$5="(Todos)",P6581=Painel!$E$5)),$J6581+ROW()/10000000,"")</f>
        <v/>
      </c>
    </row>
    <row r="6582" customFormat="false" ht="15" hidden="false" customHeight="false" outlineLevel="0" collapsed="false">
      <c r="A6582" s="29" t="s">
        <v>52</v>
      </c>
      <c r="B6582" s="29" t="s">
        <v>12337</v>
      </c>
      <c r="C6582" s="29" t="s">
        <v>549</v>
      </c>
      <c r="D6582" s="29" t="s">
        <v>550</v>
      </c>
      <c r="E6582" s="29" t="n">
        <v>1</v>
      </c>
      <c r="F6582" s="29"/>
      <c r="G6582" s="29" t="s">
        <v>12338</v>
      </c>
      <c r="H6582" s="30" t="n">
        <v>1102.5</v>
      </c>
      <c r="I6582" s="31" t="n">
        <v>46263</v>
      </c>
      <c r="J6582" s="30" t="n">
        <v>1102.5</v>
      </c>
      <c r="K6582" s="29" t="s">
        <v>120</v>
      </c>
      <c r="L6582" s="29" t="s">
        <v>771</v>
      </c>
      <c r="M6582" s="29"/>
      <c r="N6582" s="29" t="s">
        <v>122</v>
      </c>
      <c r="O6582" s="31" t="n">
        <v>46991</v>
      </c>
      <c r="P6582" s="29" t="s">
        <v>123</v>
      </c>
      <c r="Q6582" s="29" t="n">
        <f aca="false">IFERROR(VALUE(L6582),"")</f>
        <v>22</v>
      </c>
      <c r="R6582" s="29" t="n">
        <f aca="true">IF(O6582="","",O6582-TODAY())</f>
        <v>706</v>
      </c>
      <c r="S6582" s="29" t="str">
        <f aca="false">IF(C6582="&lt;&lt; vazio &gt;&gt;","VAZIA",IF(AND(O6582&lt;&gt;"",R6582&lt;0),"VENCIDO",IF(AND(O6582&lt;&gt;"",R6582&lt;=Parametros!$B$10),"PRÓX. VENCIMENTO",IF(F6582="Q","QUALIDADE",IF(F6582="S","BLOQUEADO",IF(F6582="R","RESTRITO/DEVOLUÇÃO",IF(OR(N6582="QUAR",N6582="QRES"),"QUARENTENA",IF(OR(B6582="DESCARTE",B6582="DEVOLUÇÃO"),"DESCARTE/DEVOLUÇÃO",IF(AND(D6582="",K6582&lt;&gt;""),"SEM LOTE",IF(AND(Q6582&lt;&gt;"",Q6582&gt;=Parametros!$B$11),"PARADO/SEM GIRO","OK"))))))))))</f>
        <v>OK</v>
      </c>
      <c r="T6582" s="29" t="str">
        <f aca="false">IF(AND($S6582="PARADO/SEM GIRO",$K6582="KG",OR(Painel!$B$5="(Todos)",A6582=Painel!$B$5)*OR(Painel!$E$5="(Todos)",P6582=Painel!$E$5)),$J6582+ROW()/10000000,"")</f>
        <v/>
      </c>
      <c r="U6582" s="29" t="str">
        <f aca="false">IF(AND($S6582="VENCIDO",$K6582="KG",OR(Painel!$B$5="(Todos)",A6582=Painel!$B$5)*OR(Painel!$E$5="(Todos)",P6582=Painel!$E$5)),$J6582+ROW()/10000000,"")</f>
        <v/>
      </c>
    </row>
    <row r="6583" customFormat="false" ht="15" hidden="false" customHeight="false" outlineLevel="0" collapsed="false">
      <c r="A6583" s="29" t="s">
        <v>52</v>
      </c>
      <c r="B6583" s="29" t="s">
        <v>12339</v>
      </c>
      <c r="C6583" s="29" t="s">
        <v>313</v>
      </c>
      <c r="D6583" s="29" t="s">
        <v>432</v>
      </c>
      <c r="E6583" s="29" t="n">
        <v>1</v>
      </c>
      <c r="F6583" s="29"/>
      <c r="G6583" s="29" t="s">
        <v>12340</v>
      </c>
      <c r="H6583" s="30" t="n">
        <v>999.9</v>
      </c>
      <c r="I6583" s="31" t="n">
        <v>46195</v>
      </c>
      <c r="J6583" s="30" t="n">
        <v>999.9</v>
      </c>
      <c r="K6583" s="29" t="s">
        <v>120</v>
      </c>
      <c r="L6583" s="29" t="s">
        <v>2744</v>
      </c>
      <c r="M6583" s="29"/>
      <c r="N6583" s="29" t="s">
        <v>122</v>
      </c>
      <c r="O6583" s="31" t="n">
        <v>46731</v>
      </c>
      <c r="P6583" s="29" t="s">
        <v>123</v>
      </c>
      <c r="Q6583" s="29" t="n">
        <f aca="false">IFERROR(VALUE(L6583),"")</f>
        <v>90</v>
      </c>
      <c r="R6583" s="29" t="n">
        <f aca="true">IF(O6583="","",O6583-TODAY())</f>
        <v>446</v>
      </c>
      <c r="S6583" s="29" t="str">
        <f aca="false">IF(C6583="&lt;&lt; vazio &gt;&gt;","VAZIA",IF(AND(O6583&lt;&gt;"",R6583&lt;0),"VENCIDO",IF(AND(O6583&lt;&gt;"",R6583&lt;=Parametros!$B$10),"PRÓX. VENCIMENTO",IF(F6583="Q","QUALIDADE",IF(F6583="S","BLOQUEADO",IF(F6583="R","RESTRITO/DEVOLUÇÃO",IF(OR(N6583="QUAR",N6583="QRES"),"QUARENTENA",IF(OR(B6583="DESCARTE",B6583="DEVOLUÇÃO"),"DESCARTE/DEVOLUÇÃO",IF(AND(D6583="",K6583&lt;&gt;""),"SEM LOTE",IF(AND(Q6583&lt;&gt;"",Q6583&gt;=Parametros!$B$11),"PARADO/SEM GIRO","OK"))))))))))</f>
        <v>PARADO/SEM GIRO</v>
      </c>
      <c r="T6583" s="29" t="n">
        <f aca="false">IF(AND($S6583="PARADO/SEM GIRO",$K6583="KG",OR(Painel!$B$5="(Todos)",A6583=Painel!$B$5)*OR(Painel!$E$5="(Todos)",P6583=Painel!$E$5)),$J6583+ROW()/10000000,"")</f>
        <v>999.9006583</v>
      </c>
      <c r="U6583" s="29" t="str">
        <f aca="false">IF(AND($S6583="VENCIDO",$K6583="KG",OR(Painel!$B$5="(Todos)",A6583=Painel!$B$5)*OR(Painel!$E$5="(Todos)",P6583=Painel!$E$5)),$J6583+ROW()/10000000,"")</f>
        <v/>
      </c>
    </row>
    <row r="6584" customFormat="false" ht="15" hidden="false" customHeight="false" outlineLevel="0" collapsed="false">
      <c r="A6584" s="29" t="s">
        <v>52</v>
      </c>
      <c r="B6584" s="29" t="s">
        <v>12341</v>
      </c>
      <c r="C6584" s="29" t="s">
        <v>5519</v>
      </c>
      <c r="D6584" s="29" t="s">
        <v>12342</v>
      </c>
      <c r="E6584" s="29" t="n">
        <v>1</v>
      </c>
      <c r="F6584" s="29"/>
      <c r="G6584" s="29" t="s">
        <v>12343</v>
      </c>
      <c r="H6584" s="30" t="n">
        <v>240</v>
      </c>
      <c r="I6584" s="31" t="n">
        <v>46252</v>
      </c>
      <c r="J6584" s="30" t="n">
        <v>240</v>
      </c>
      <c r="K6584" s="29" t="s">
        <v>120</v>
      </c>
      <c r="L6584" s="29" t="s">
        <v>2045</v>
      </c>
      <c r="M6584" s="29"/>
      <c r="N6584" s="29" t="s">
        <v>122</v>
      </c>
      <c r="O6584" s="31" t="n">
        <v>46813</v>
      </c>
      <c r="P6584" s="29" t="s">
        <v>123</v>
      </c>
      <c r="Q6584" s="29" t="n">
        <f aca="false">IFERROR(VALUE(L6584),"")</f>
        <v>33</v>
      </c>
      <c r="R6584" s="29" t="n">
        <f aca="true">IF(O6584="","",O6584-TODAY())</f>
        <v>528</v>
      </c>
      <c r="S6584" s="29" t="str">
        <f aca="false">IF(C6584="&lt;&lt; vazio &gt;&gt;","VAZIA",IF(AND(O6584&lt;&gt;"",R6584&lt;0),"VENCIDO",IF(AND(O6584&lt;&gt;"",R6584&lt;=Parametros!$B$10),"PRÓX. VENCIMENTO",IF(F6584="Q","QUALIDADE",IF(F6584="S","BLOQUEADO",IF(F6584="R","RESTRITO/DEVOLUÇÃO",IF(OR(N6584="QUAR",N6584="QRES"),"QUARENTENA",IF(OR(B6584="DESCARTE",B6584="DEVOLUÇÃO"),"DESCARTE/DEVOLUÇÃO",IF(AND(D6584="",K6584&lt;&gt;""),"SEM LOTE",IF(AND(Q6584&lt;&gt;"",Q6584&gt;=Parametros!$B$11),"PARADO/SEM GIRO","OK"))))))))))</f>
        <v>OK</v>
      </c>
      <c r="T6584" s="29" t="str">
        <f aca="false">IF(AND($S6584="PARADO/SEM GIRO",$K6584="KG",OR(Painel!$B$5="(Todos)",A6584=Painel!$B$5)*OR(Painel!$E$5="(Todos)",P6584=Painel!$E$5)),$J6584+ROW()/10000000,"")</f>
        <v/>
      </c>
      <c r="U6584" s="29" t="str">
        <f aca="false">IF(AND($S6584="VENCIDO",$K6584="KG",OR(Painel!$B$5="(Todos)",A6584=Painel!$B$5)*OR(Painel!$E$5="(Todos)",P6584=Painel!$E$5)),$J6584+ROW()/10000000,"")</f>
        <v/>
      </c>
    </row>
    <row r="6585" customFormat="false" ht="15" hidden="false" customHeight="false" outlineLevel="0" collapsed="false">
      <c r="A6585" s="29" t="s">
        <v>52</v>
      </c>
      <c r="B6585" s="29" t="s">
        <v>12344</v>
      </c>
      <c r="C6585" s="29" t="s">
        <v>801</v>
      </c>
      <c r="D6585" s="29" t="s">
        <v>4315</v>
      </c>
      <c r="E6585" s="29" t="n">
        <v>1</v>
      </c>
      <c r="F6585" s="29"/>
      <c r="G6585" s="29" t="s">
        <v>12345</v>
      </c>
      <c r="H6585" s="30" t="n">
        <v>1108.8</v>
      </c>
      <c r="I6585" s="31" t="n">
        <v>46275</v>
      </c>
      <c r="J6585" s="30" t="n">
        <v>1108.8</v>
      </c>
      <c r="K6585" s="29" t="s">
        <v>120</v>
      </c>
      <c r="L6585" s="29" t="s">
        <v>121</v>
      </c>
      <c r="M6585" s="29"/>
      <c r="N6585" s="29" t="s">
        <v>122</v>
      </c>
      <c r="O6585" s="31" t="n">
        <v>46812</v>
      </c>
      <c r="P6585" s="29" t="s">
        <v>123</v>
      </c>
      <c r="Q6585" s="29" t="n">
        <f aca="false">IFERROR(VALUE(L6585),"")</f>
        <v>10</v>
      </c>
      <c r="R6585" s="29" t="n">
        <f aca="true">IF(O6585="","",O6585-TODAY())</f>
        <v>527</v>
      </c>
      <c r="S6585" s="29" t="str">
        <f aca="false">IF(C6585="&lt;&lt; vazio &gt;&gt;","VAZIA",IF(AND(O6585&lt;&gt;"",R6585&lt;0),"VENCIDO",IF(AND(O6585&lt;&gt;"",R6585&lt;=Parametros!$B$10),"PRÓX. VENCIMENTO",IF(F6585="Q","QUALIDADE",IF(F6585="S","BLOQUEADO",IF(F6585="R","RESTRITO/DEVOLUÇÃO",IF(OR(N6585="QUAR",N6585="QRES"),"QUARENTENA",IF(OR(B6585="DESCARTE",B6585="DEVOLUÇÃO"),"DESCARTE/DEVOLUÇÃO",IF(AND(D6585="",K6585&lt;&gt;""),"SEM LOTE",IF(AND(Q6585&lt;&gt;"",Q6585&gt;=Parametros!$B$11),"PARADO/SEM GIRO","OK"))))))))))</f>
        <v>OK</v>
      </c>
      <c r="T6585" s="29" t="str">
        <f aca="false">IF(AND($S6585="PARADO/SEM GIRO",$K6585="KG",OR(Painel!$B$5="(Todos)",A6585=Painel!$B$5)*OR(Painel!$E$5="(Todos)",P6585=Painel!$E$5)),$J6585+ROW()/10000000,"")</f>
        <v/>
      </c>
      <c r="U6585" s="29" t="str">
        <f aca="false">IF(AND($S6585="VENCIDO",$K6585="KG",OR(Painel!$B$5="(Todos)",A6585=Painel!$B$5)*OR(Painel!$E$5="(Todos)",P6585=Painel!$E$5)),$J6585+ROW()/10000000,"")</f>
        <v/>
      </c>
    </row>
    <row r="6586" customFormat="false" ht="15" hidden="false" customHeight="false" outlineLevel="0" collapsed="false">
      <c r="A6586" s="29" t="s">
        <v>52</v>
      </c>
      <c r="B6586" s="29" t="s">
        <v>12346</v>
      </c>
      <c r="C6586" s="29" t="s">
        <v>1381</v>
      </c>
      <c r="D6586" s="29" t="s">
        <v>2392</v>
      </c>
      <c r="E6586" s="29" t="n">
        <v>1</v>
      </c>
      <c r="F6586" s="29"/>
      <c r="G6586" s="29" t="s">
        <v>12347</v>
      </c>
      <c r="H6586" s="30" t="n">
        <v>800</v>
      </c>
      <c r="I6586" s="31" t="n">
        <v>46234</v>
      </c>
      <c r="J6586" s="30" t="n">
        <v>800</v>
      </c>
      <c r="K6586" s="29" t="s">
        <v>120</v>
      </c>
      <c r="L6586" s="29" t="s">
        <v>725</v>
      </c>
      <c r="M6586" s="29"/>
      <c r="N6586" s="29" t="s">
        <v>122</v>
      </c>
      <c r="O6586" s="31" t="n">
        <v>46589</v>
      </c>
      <c r="P6586" s="29" t="s">
        <v>123</v>
      </c>
      <c r="Q6586" s="29" t="n">
        <f aca="false">IFERROR(VALUE(L6586),"")</f>
        <v>51</v>
      </c>
      <c r="R6586" s="29" t="n">
        <f aca="true">IF(O6586="","",O6586-TODAY())</f>
        <v>304</v>
      </c>
      <c r="S6586" s="29" t="str">
        <f aca="false">IF(C6586="&lt;&lt; vazio &gt;&gt;","VAZIA",IF(AND(O6586&lt;&gt;"",R6586&lt;0),"VENCIDO",IF(AND(O6586&lt;&gt;"",R6586&lt;=Parametros!$B$10),"PRÓX. VENCIMENTO",IF(F6586="Q","QUALIDADE",IF(F6586="S","BLOQUEADO",IF(F6586="R","RESTRITO/DEVOLUÇÃO",IF(OR(N6586="QUAR",N6586="QRES"),"QUARENTENA",IF(OR(B6586="DESCARTE",B6586="DEVOLUÇÃO"),"DESCARTE/DEVOLUÇÃO",IF(AND(D6586="",K6586&lt;&gt;""),"SEM LOTE",IF(AND(Q6586&lt;&gt;"",Q6586&gt;=Parametros!$B$11),"PARADO/SEM GIRO","OK"))))))))))</f>
        <v>OK</v>
      </c>
      <c r="T6586" s="29" t="str">
        <f aca="false">IF(AND($S6586="PARADO/SEM GIRO",$K6586="KG",OR(Painel!$B$5="(Todos)",A6586=Painel!$B$5)*OR(Painel!$E$5="(Todos)",P6586=Painel!$E$5)),$J6586+ROW()/10000000,"")</f>
        <v/>
      </c>
      <c r="U6586" s="29" t="str">
        <f aca="false">IF(AND($S6586="VENCIDO",$K6586="KG",OR(Painel!$B$5="(Todos)",A6586=Painel!$B$5)*OR(Painel!$E$5="(Todos)",P6586=Painel!$E$5)),$J6586+ROW()/10000000,"")</f>
        <v/>
      </c>
    </row>
    <row r="6587" customFormat="false" ht="15" hidden="false" customHeight="false" outlineLevel="0" collapsed="false">
      <c r="A6587" s="29" t="s">
        <v>52</v>
      </c>
      <c r="B6587" s="29" t="s">
        <v>12348</v>
      </c>
      <c r="C6587" s="29" t="s">
        <v>3520</v>
      </c>
      <c r="D6587" s="29" t="s">
        <v>656</v>
      </c>
      <c r="E6587" s="29" t="n">
        <v>1</v>
      </c>
      <c r="F6587" s="29" t="s">
        <v>268</v>
      </c>
      <c r="G6587" s="29" t="s">
        <v>12349</v>
      </c>
      <c r="H6587" s="30" t="n">
        <v>960</v>
      </c>
      <c r="I6587" s="31" t="n">
        <v>46272</v>
      </c>
      <c r="J6587" s="30" t="n">
        <v>960</v>
      </c>
      <c r="K6587" s="29" t="s">
        <v>120</v>
      </c>
      <c r="L6587" s="29" t="s">
        <v>126</v>
      </c>
      <c r="M6587" s="29"/>
      <c r="N6587" s="29" t="s">
        <v>122</v>
      </c>
      <c r="O6587" s="31" t="n">
        <v>46816</v>
      </c>
      <c r="P6587" s="29" t="s">
        <v>123</v>
      </c>
      <c r="Q6587" s="29" t="n">
        <f aca="false">IFERROR(VALUE(L6587),"")</f>
        <v>13</v>
      </c>
      <c r="R6587" s="29" t="n">
        <f aca="true">IF(O6587="","",O6587-TODAY())</f>
        <v>531</v>
      </c>
      <c r="S6587" s="29" t="str">
        <f aca="false">IF(C6587="&lt;&lt; vazio &gt;&gt;","VAZIA",IF(AND(O6587&lt;&gt;"",R6587&lt;0),"VENCIDO",IF(AND(O6587&lt;&gt;"",R6587&lt;=Parametros!$B$10),"PRÓX. VENCIMENTO",IF(F6587="Q","QUALIDADE",IF(F6587="S","BLOQUEADO",IF(F6587="R","RESTRITO/DEVOLUÇÃO",IF(OR(N6587="QUAR",N6587="QRES"),"QUARENTENA",IF(OR(B6587="DESCARTE",B6587="DEVOLUÇÃO"),"DESCARTE/DEVOLUÇÃO",IF(AND(D6587="",K6587&lt;&gt;""),"SEM LOTE",IF(AND(Q6587&lt;&gt;"",Q6587&gt;=Parametros!$B$11),"PARADO/SEM GIRO","OK"))))))))))</f>
        <v>QUALIDADE</v>
      </c>
      <c r="T6587" s="29" t="str">
        <f aca="false">IF(AND($S6587="PARADO/SEM GIRO",$K6587="KG",OR(Painel!$B$5="(Todos)",A6587=Painel!$B$5)*OR(Painel!$E$5="(Todos)",P6587=Painel!$E$5)),$J6587+ROW()/10000000,"")</f>
        <v/>
      </c>
      <c r="U6587" s="29" t="str">
        <f aca="false">IF(AND($S6587="VENCIDO",$K6587="KG",OR(Painel!$B$5="(Todos)",A6587=Painel!$B$5)*OR(Painel!$E$5="(Todos)",P6587=Painel!$E$5)),$J6587+ROW()/10000000,"")</f>
        <v/>
      </c>
    </row>
    <row r="6588" customFormat="false" ht="15" hidden="false" customHeight="false" outlineLevel="0" collapsed="false">
      <c r="A6588" s="29" t="s">
        <v>52</v>
      </c>
      <c r="B6588" s="29" t="s">
        <v>12350</v>
      </c>
      <c r="C6588" s="29" t="s">
        <v>1381</v>
      </c>
      <c r="D6588" s="29" t="s">
        <v>2392</v>
      </c>
      <c r="E6588" s="29" t="n">
        <v>1</v>
      </c>
      <c r="F6588" s="29"/>
      <c r="G6588" s="29" t="s">
        <v>12351</v>
      </c>
      <c r="H6588" s="30" t="n">
        <v>800</v>
      </c>
      <c r="I6588" s="31" t="n">
        <v>46234</v>
      </c>
      <c r="J6588" s="30" t="n">
        <v>800</v>
      </c>
      <c r="K6588" s="29" t="s">
        <v>120</v>
      </c>
      <c r="L6588" s="29" t="s">
        <v>725</v>
      </c>
      <c r="M6588" s="29"/>
      <c r="N6588" s="29" t="s">
        <v>122</v>
      </c>
      <c r="O6588" s="31" t="n">
        <v>46589</v>
      </c>
      <c r="P6588" s="29" t="s">
        <v>123</v>
      </c>
      <c r="Q6588" s="29" t="n">
        <f aca="false">IFERROR(VALUE(L6588),"")</f>
        <v>51</v>
      </c>
      <c r="R6588" s="29" t="n">
        <f aca="true">IF(O6588="","",O6588-TODAY())</f>
        <v>304</v>
      </c>
      <c r="S6588" s="29" t="str">
        <f aca="false">IF(C6588="&lt;&lt; vazio &gt;&gt;","VAZIA",IF(AND(O6588&lt;&gt;"",R6588&lt;0),"VENCIDO",IF(AND(O6588&lt;&gt;"",R6588&lt;=Parametros!$B$10),"PRÓX. VENCIMENTO",IF(F6588="Q","QUALIDADE",IF(F6588="S","BLOQUEADO",IF(F6588="R","RESTRITO/DEVOLUÇÃO",IF(OR(N6588="QUAR",N6588="QRES"),"QUARENTENA",IF(OR(B6588="DESCARTE",B6588="DEVOLUÇÃO"),"DESCARTE/DEVOLUÇÃO",IF(AND(D6588="",K6588&lt;&gt;""),"SEM LOTE",IF(AND(Q6588&lt;&gt;"",Q6588&gt;=Parametros!$B$11),"PARADO/SEM GIRO","OK"))))))))))</f>
        <v>OK</v>
      </c>
      <c r="T6588" s="29" t="str">
        <f aca="false">IF(AND($S6588="PARADO/SEM GIRO",$K6588="KG",OR(Painel!$B$5="(Todos)",A6588=Painel!$B$5)*OR(Painel!$E$5="(Todos)",P6588=Painel!$E$5)),$J6588+ROW()/10000000,"")</f>
        <v/>
      </c>
      <c r="U6588" s="29" t="str">
        <f aca="false">IF(AND($S6588="VENCIDO",$K6588="KG",OR(Painel!$B$5="(Todos)",A6588=Painel!$B$5)*OR(Painel!$E$5="(Todos)",P6588=Painel!$E$5)),$J6588+ROW()/10000000,"")</f>
        <v/>
      </c>
    </row>
    <row r="6589" customFormat="false" ht="15" hidden="false" customHeight="false" outlineLevel="0" collapsed="false">
      <c r="A6589" s="29" t="s">
        <v>52</v>
      </c>
      <c r="B6589" s="29" t="s">
        <v>12352</v>
      </c>
      <c r="C6589" s="29" t="s">
        <v>3520</v>
      </c>
      <c r="D6589" s="29" t="s">
        <v>3521</v>
      </c>
      <c r="E6589" s="29" t="n">
        <v>1</v>
      </c>
      <c r="F6589" s="29" t="s">
        <v>268</v>
      </c>
      <c r="G6589" s="29" t="s">
        <v>12353</v>
      </c>
      <c r="H6589" s="30" t="n">
        <v>960</v>
      </c>
      <c r="I6589" s="31" t="n">
        <v>46272</v>
      </c>
      <c r="J6589" s="30" t="n">
        <v>960</v>
      </c>
      <c r="K6589" s="29" t="s">
        <v>120</v>
      </c>
      <c r="L6589" s="29" t="s">
        <v>126</v>
      </c>
      <c r="M6589" s="29"/>
      <c r="N6589" s="29" t="s">
        <v>122</v>
      </c>
      <c r="O6589" s="31" t="n">
        <v>46815</v>
      </c>
      <c r="P6589" s="29" t="s">
        <v>123</v>
      </c>
      <c r="Q6589" s="29" t="n">
        <f aca="false">IFERROR(VALUE(L6589),"")</f>
        <v>13</v>
      </c>
      <c r="R6589" s="29" t="n">
        <f aca="true">IF(O6589="","",O6589-TODAY())</f>
        <v>530</v>
      </c>
      <c r="S6589" s="29" t="str">
        <f aca="false">IF(C6589="&lt;&lt; vazio &gt;&gt;","VAZIA",IF(AND(O6589&lt;&gt;"",R6589&lt;0),"VENCIDO",IF(AND(O6589&lt;&gt;"",R6589&lt;=Parametros!$B$10),"PRÓX. VENCIMENTO",IF(F6589="Q","QUALIDADE",IF(F6589="S","BLOQUEADO",IF(F6589="R","RESTRITO/DEVOLUÇÃO",IF(OR(N6589="QUAR",N6589="QRES"),"QUARENTENA",IF(OR(B6589="DESCARTE",B6589="DEVOLUÇÃO"),"DESCARTE/DEVOLUÇÃO",IF(AND(D6589="",K6589&lt;&gt;""),"SEM LOTE",IF(AND(Q6589&lt;&gt;"",Q6589&gt;=Parametros!$B$11),"PARADO/SEM GIRO","OK"))))))))))</f>
        <v>QUALIDADE</v>
      </c>
      <c r="T6589" s="29" t="str">
        <f aca="false">IF(AND($S6589="PARADO/SEM GIRO",$K6589="KG",OR(Painel!$B$5="(Todos)",A6589=Painel!$B$5)*OR(Painel!$E$5="(Todos)",P6589=Painel!$E$5)),$J6589+ROW()/10000000,"")</f>
        <v/>
      </c>
      <c r="U6589" s="29" t="str">
        <f aca="false">IF(AND($S6589="VENCIDO",$K6589="KG",OR(Painel!$B$5="(Todos)",A6589=Painel!$B$5)*OR(Painel!$E$5="(Todos)",P6589=Painel!$E$5)),$J6589+ROW()/10000000,"")</f>
        <v/>
      </c>
    </row>
    <row r="6590" customFormat="false" ht="15" hidden="false" customHeight="false" outlineLevel="0" collapsed="false">
      <c r="A6590" s="29" t="s">
        <v>52</v>
      </c>
      <c r="B6590" s="29" t="s">
        <v>12354</v>
      </c>
      <c r="C6590" s="29" t="s">
        <v>549</v>
      </c>
      <c r="D6590" s="29" t="s">
        <v>12355</v>
      </c>
      <c r="E6590" s="29" t="n">
        <v>1</v>
      </c>
      <c r="F6590" s="29"/>
      <c r="G6590" s="29" t="s">
        <v>12356</v>
      </c>
      <c r="H6590" s="30" t="n">
        <v>1102.5</v>
      </c>
      <c r="I6590" s="31" t="n">
        <v>46264</v>
      </c>
      <c r="J6590" s="30" t="n">
        <v>1102.5</v>
      </c>
      <c r="K6590" s="29" t="s">
        <v>120</v>
      </c>
      <c r="L6590" s="29" t="s">
        <v>2571</v>
      </c>
      <c r="M6590" s="29"/>
      <c r="N6590" s="29" t="s">
        <v>122</v>
      </c>
      <c r="O6590" s="31" t="n">
        <v>46992</v>
      </c>
      <c r="P6590" s="29" t="s">
        <v>123</v>
      </c>
      <c r="Q6590" s="29" t="n">
        <f aca="false">IFERROR(VALUE(L6590),"")</f>
        <v>21</v>
      </c>
      <c r="R6590" s="29" t="n">
        <f aca="true">IF(O6590="","",O6590-TODAY())</f>
        <v>707</v>
      </c>
      <c r="S6590" s="29" t="str">
        <f aca="false">IF(C6590="&lt;&lt; vazio &gt;&gt;","VAZIA",IF(AND(O6590&lt;&gt;"",R6590&lt;0),"VENCIDO",IF(AND(O6590&lt;&gt;"",R6590&lt;=Parametros!$B$10),"PRÓX. VENCIMENTO",IF(F6590="Q","QUALIDADE",IF(F6590="S","BLOQUEADO",IF(F6590="R","RESTRITO/DEVOLUÇÃO",IF(OR(N6590="QUAR",N6590="QRES"),"QUARENTENA",IF(OR(B6590="DESCARTE",B6590="DEVOLUÇÃO"),"DESCARTE/DEVOLUÇÃO",IF(AND(D6590="",K6590&lt;&gt;""),"SEM LOTE",IF(AND(Q6590&lt;&gt;"",Q6590&gt;=Parametros!$B$11),"PARADO/SEM GIRO","OK"))))))))))</f>
        <v>OK</v>
      </c>
      <c r="T6590" s="29" t="str">
        <f aca="false">IF(AND($S6590="PARADO/SEM GIRO",$K6590="KG",OR(Painel!$B$5="(Todos)",A6590=Painel!$B$5)*OR(Painel!$E$5="(Todos)",P6590=Painel!$E$5)),$J6590+ROW()/10000000,"")</f>
        <v/>
      </c>
      <c r="U6590" s="29" t="str">
        <f aca="false">IF(AND($S6590="VENCIDO",$K6590="KG",OR(Painel!$B$5="(Todos)",A6590=Painel!$B$5)*OR(Painel!$E$5="(Todos)",P6590=Painel!$E$5)),$J6590+ROW()/10000000,"")</f>
        <v/>
      </c>
    </row>
    <row r="6591" customFormat="false" ht="15" hidden="false" customHeight="false" outlineLevel="0" collapsed="false">
      <c r="A6591" s="29" t="s">
        <v>52</v>
      </c>
      <c r="B6591" s="29" t="s">
        <v>12357</v>
      </c>
      <c r="C6591" s="29" t="s">
        <v>430</v>
      </c>
      <c r="D6591" s="29" t="s">
        <v>431</v>
      </c>
      <c r="E6591" s="29" t="n">
        <v>1</v>
      </c>
      <c r="F6591" s="29"/>
      <c r="G6591" s="29" t="s">
        <v>12358</v>
      </c>
      <c r="H6591" s="30" t="n">
        <v>50.5</v>
      </c>
      <c r="I6591" s="31" t="n">
        <v>46264</v>
      </c>
      <c r="J6591" s="30" t="n">
        <v>50.5</v>
      </c>
      <c r="K6591" s="29" t="s">
        <v>120</v>
      </c>
      <c r="L6591" s="29" t="s">
        <v>4160</v>
      </c>
      <c r="M6591" s="29"/>
      <c r="N6591" s="29" t="s">
        <v>122</v>
      </c>
      <c r="O6591" s="31" t="n">
        <v>46770</v>
      </c>
      <c r="P6591" s="29" t="s">
        <v>123</v>
      </c>
      <c r="Q6591" s="29" t="n">
        <f aca="false">IFERROR(VALUE(L6591),"")</f>
        <v>61</v>
      </c>
      <c r="R6591" s="29" t="n">
        <f aca="true">IF(O6591="","",O6591-TODAY())</f>
        <v>485</v>
      </c>
      <c r="S6591" s="29" t="str">
        <f aca="false">IF(C6591="&lt;&lt; vazio &gt;&gt;","VAZIA",IF(AND(O6591&lt;&gt;"",R6591&lt;0),"VENCIDO",IF(AND(O6591&lt;&gt;"",R6591&lt;=Parametros!$B$10),"PRÓX. VENCIMENTO",IF(F6591="Q","QUALIDADE",IF(F6591="S","BLOQUEADO",IF(F6591="R","RESTRITO/DEVOLUÇÃO",IF(OR(N6591="QUAR",N6591="QRES"),"QUARENTENA",IF(OR(B6591="DESCARTE",B6591="DEVOLUÇÃO"),"DESCARTE/DEVOLUÇÃO",IF(AND(D6591="",K6591&lt;&gt;""),"SEM LOTE",IF(AND(Q6591&lt;&gt;"",Q6591&gt;=Parametros!$B$11),"PARADO/SEM GIRO","OK"))))))))))</f>
        <v>OK</v>
      </c>
      <c r="T6591" s="29" t="str">
        <f aca="false">IF(AND($S6591="PARADO/SEM GIRO",$K6591="KG",OR(Painel!$B$5="(Todos)",A6591=Painel!$B$5)*OR(Painel!$E$5="(Todos)",P6591=Painel!$E$5)),$J6591+ROW()/10000000,"")</f>
        <v/>
      </c>
      <c r="U6591" s="29" t="str">
        <f aca="false">IF(AND($S6591="VENCIDO",$K6591="KG",OR(Painel!$B$5="(Todos)",A6591=Painel!$B$5)*OR(Painel!$E$5="(Todos)",P6591=Painel!$E$5)),$J6591+ROW()/10000000,"")</f>
        <v/>
      </c>
    </row>
    <row r="6592" customFormat="false" ht="15" hidden="false" customHeight="false" outlineLevel="0" collapsed="false">
      <c r="A6592" s="29" t="s">
        <v>52</v>
      </c>
      <c r="B6592" s="29" t="s">
        <v>12359</v>
      </c>
      <c r="C6592" s="29" t="s">
        <v>1381</v>
      </c>
      <c r="D6592" s="29" t="s">
        <v>7649</v>
      </c>
      <c r="E6592" s="29" t="n">
        <v>1</v>
      </c>
      <c r="F6592" s="29"/>
      <c r="G6592" s="29" t="s">
        <v>12360</v>
      </c>
      <c r="H6592" s="30" t="n">
        <v>800</v>
      </c>
      <c r="I6592" s="31" t="n">
        <v>46202</v>
      </c>
      <c r="J6592" s="30" t="n">
        <v>800</v>
      </c>
      <c r="K6592" s="29" t="s">
        <v>120</v>
      </c>
      <c r="L6592" s="29" t="s">
        <v>1181</v>
      </c>
      <c r="M6592" s="29"/>
      <c r="N6592" s="29" t="s">
        <v>122</v>
      </c>
      <c r="O6592" s="31" t="n">
        <v>46556</v>
      </c>
      <c r="P6592" s="29" t="s">
        <v>123</v>
      </c>
      <c r="Q6592" s="29" t="n">
        <f aca="false">IFERROR(VALUE(L6592),"")</f>
        <v>83</v>
      </c>
      <c r="R6592" s="29" t="n">
        <f aca="true">IF(O6592="","",O6592-TODAY())</f>
        <v>271</v>
      </c>
      <c r="S6592" s="29" t="str">
        <f aca="false">IF(C6592="&lt;&lt; vazio &gt;&gt;","VAZIA",IF(AND(O6592&lt;&gt;"",R6592&lt;0),"VENCIDO",IF(AND(O6592&lt;&gt;"",R6592&lt;=Parametros!$B$10),"PRÓX. VENCIMENTO",IF(F6592="Q","QUALIDADE",IF(F6592="S","BLOQUEADO",IF(F6592="R","RESTRITO/DEVOLUÇÃO",IF(OR(N6592="QUAR",N6592="QRES"),"QUARENTENA",IF(OR(B6592="DESCARTE",B6592="DEVOLUÇÃO"),"DESCARTE/DEVOLUÇÃO",IF(AND(D6592="",K6592&lt;&gt;""),"SEM LOTE",IF(AND(Q6592&lt;&gt;"",Q6592&gt;=Parametros!$B$11),"PARADO/SEM GIRO","OK"))))))))))</f>
        <v>OK</v>
      </c>
      <c r="T6592" s="29" t="str">
        <f aca="false">IF(AND($S6592="PARADO/SEM GIRO",$K6592="KG",OR(Painel!$B$5="(Todos)",A6592=Painel!$B$5)*OR(Painel!$E$5="(Todos)",P6592=Painel!$E$5)),$J6592+ROW()/10000000,"")</f>
        <v/>
      </c>
      <c r="U6592" s="29" t="str">
        <f aca="false">IF(AND($S6592="VENCIDO",$K6592="KG",OR(Painel!$B$5="(Todos)",A6592=Painel!$B$5)*OR(Painel!$E$5="(Todos)",P6592=Painel!$E$5)),$J6592+ROW()/10000000,"")</f>
        <v/>
      </c>
    </row>
    <row r="6593" customFormat="false" ht="15" hidden="false" customHeight="false" outlineLevel="0" collapsed="false">
      <c r="A6593" s="29" t="s">
        <v>52</v>
      </c>
      <c r="B6593" s="29" t="s">
        <v>12361</v>
      </c>
      <c r="C6593" s="29" t="s">
        <v>157</v>
      </c>
      <c r="D6593" s="29" t="s">
        <v>2742</v>
      </c>
      <c r="E6593" s="29" t="n">
        <v>1</v>
      </c>
      <c r="F6593" s="29"/>
      <c r="G6593" s="29" t="s">
        <v>12362</v>
      </c>
      <c r="H6593" s="30" t="n">
        <v>1081.5</v>
      </c>
      <c r="I6593" s="31" t="n">
        <v>46269</v>
      </c>
      <c r="J6593" s="30" t="n">
        <v>1081.5</v>
      </c>
      <c r="K6593" s="29" t="s">
        <v>120</v>
      </c>
      <c r="L6593" s="29" t="s">
        <v>2744</v>
      </c>
      <c r="M6593" s="29"/>
      <c r="N6593" s="29" t="s">
        <v>122</v>
      </c>
      <c r="O6593" s="31" t="n">
        <v>46739</v>
      </c>
      <c r="P6593" s="29" t="s">
        <v>123</v>
      </c>
      <c r="Q6593" s="29" t="n">
        <f aca="false">IFERROR(VALUE(L6593),"")</f>
        <v>90</v>
      </c>
      <c r="R6593" s="29" t="n">
        <f aca="true">IF(O6593="","",O6593-TODAY())</f>
        <v>454</v>
      </c>
      <c r="S6593" s="29" t="str">
        <f aca="false">IF(C6593="&lt;&lt; vazio &gt;&gt;","VAZIA",IF(AND(O6593&lt;&gt;"",R6593&lt;0),"VENCIDO",IF(AND(O6593&lt;&gt;"",R6593&lt;=Parametros!$B$10),"PRÓX. VENCIMENTO",IF(F6593="Q","QUALIDADE",IF(F6593="S","BLOQUEADO",IF(F6593="R","RESTRITO/DEVOLUÇÃO",IF(OR(N6593="QUAR",N6593="QRES"),"QUARENTENA",IF(OR(B6593="DESCARTE",B6593="DEVOLUÇÃO"),"DESCARTE/DEVOLUÇÃO",IF(AND(D6593="",K6593&lt;&gt;""),"SEM LOTE",IF(AND(Q6593&lt;&gt;"",Q6593&gt;=Parametros!$B$11),"PARADO/SEM GIRO","OK"))))))))))</f>
        <v>PARADO/SEM GIRO</v>
      </c>
      <c r="T6593" s="29" t="n">
        <f aca="false">IF(AND($S6593="PARADO/SEM GIRO",$K6593="KG",OR(Painel!$B$5="(Todos)",A6593=Painel!$B$5)*OR(Painel!$E$5="(Todos)",P6593=Painel!$E$5)),$J6593+ROW()/10000000,"")</f>
        <v>1081.5006593</v>
      </c>
      <c r="U6593" s="29" t="str">
        <f aca="false">IF(AND($S6593="VENCIDO",$K6593="KG",OR(Painel!$B$5="(Todos)",A6593=Painel!$B$5)*OR(Painel!$E$5="(Todos)",P6593=Painel!$E$5)),$J6593+ROW()/10000000,"")</f>
        <v/>
      </c>
    </row>
    <row r="6594" customFormat="false" ht="15" hidden="false" customHeight="false" outlineLevel="0" collapsed="false">
      <c r="A6594" s="29" t="s">
        <v>52</v>
      </c>
      <c r="B6594" s="29" t="s">
        <v>12363</v>
      </c>
      <c r="C6594" s="29" t="s">
        <v>4484</v>
      </c>
      <c r="D6594" s="29" t="s">
        <v>8828</v>
      </c>
      <c r="E6594" s="29" t="n">
        <v>1</v>
      </c>
      <c r="F6594" s="29"/>
      <c r="G6594" s="29" t="s">
        <v>12364</v>
      </c>
      <c r="H6594" s="30" t="n">
        <v>480</v>
      </c>
      <c r="I6594" s="31" t="n">
        <v>45903</v>
      </c>
      <c r="J6594" s="30" t="n">
        <v>480</v>
      </c>
      <c r="K6594" s="29" t="s">
        <v>120</v>
      </c>
      <c r="L6594" s="29" t="s">
        <v>8830</v>
      </c>
      <c r="M6594" s="29"/>
      <c r="N6594" s="29" t="s">
        <v>122</v>
      </c>
      <c r="O6594" s="31" t="n">
        <v>46548</v>
      </c>
      <c r="P6594" s="29" t="s">
        <v>123</v>
      </c>
      <c r="Q6594" s="29" t="n">
        <f aca="false">IFERROR(VALUE(L6594),"")</f>
        <v>382</v>
      </c>
      <c r="R6594" s="29" t="n">
        <f aca="true">IF(O6594="","",O6594-TODAY())</f>
        <v>263</v>
      </c>
      <c r="S6594" s="29" t="str">
        <f aca="false">IF(C6594="&lt;&lt; vazio &gt;&gt;","VAZIA",IF(AND(O6594&lt;&gt;"",R6594&lt;0),"VENCIDO",IF(AND(O6594&lt;&gt;"",R6594&lt;=Parametros!$B$10),"PRÓX. VENCIMENTO",IF(F6594="Q","QUALIDADE",IF(F6594="S","BLOQUEADO",IF(F6594="R","RESTRITO/DEVOLUÇÃO",IF(OR(N6594="QUAR",N6594="QRES"),"QUARENTENA",IF(OR(B6594="DESCARTE",B6594="DEVOLUÇÃO"),"DESCARTE/DEVOLUÇÃO",IF(AND(D6594="",K6594&lt;&gt;""),"SEM LOTE",IF(AND(Q6594&lt;&gt;"",Q6594&gt;=Parametros!$B$11),"PARADO/SEM GIRO","OK"))))))))))</f>
        <v>PARADO/SEM GIRO</v>
      </c>
      <c r="T6594" s="29" t="n">
        <f aca="false">IF(AND($S6594="PARADO/SEM GIRO",$K6594="KG",OR(Painel!$B$5="(Todos)",A6594=Painel!$B$5)*OR(Painel!$E$5="(Todos)",P6594=Painel!$E$5)),$J6594+ROW()/10000000,"")</f>
        <v>480.0006594</v>
      </c>
      <c r="U6594" s="29" t="str">
        <f aca="false">IF(AND($S6594="VENCIDO",$K6594="KG",OR(Painel!$B$5="(Todos)",A6594=Painel!$B$5)*OR(Painel!$E$5="(Todos)",P6594=Painel!$E$5)),$J6594+ROW()/10000000,"")</f>
        <v/>
      </c>
    </row>
    <row r="6595" customFormat="false" ht="15" hidden="false" customHeight="false" outlineLevel="0" collapsed="false">
      <c r="A6595" s="29" t="s">
        <v>52</v>
      </c>
      <c r="B6595" s="29" t="s">
        <v>12365</v>
      </c>
      <c r="C6595" s="29" t="s">
        <v>876</v>
      </c>
      <c r="D6595" s="29" t="s">
        <v>12366</v>
      </c>
      <c r="E6595" s="29" t="n">
        <v>1</v>
      </c>
      <c r="F6595" s="29"/>
      <c r="G6595" s="29" t="s">
        <v>12367</v>
      </c>
      <c r="H6595" s="30" t="n">
        <v>720</v>
      </c>
      <c r="I6595" s="31" t="n">
        <v>46276</v>
      </c>
      <c r="J6595" s="30" t="n">
        <v>720</v>
      </c>
      <c r="K6595" s="29" t="s">
        <v>120</v>
      </c>
      <c r="L6595" s="29" t="s">
        <v>133</v>
      </c>
      <c r="M6595" s="29"/>
      <c r="N6595" s="29" t="s">
        <v>122</v>
      </c>
      <c r="O6595" s="31" t="n">
        <v>46818</v>
      </c>
      <c r="P6595" s="29" t="s">
        <v>123</v>
      </c>
      <c r="Q6595" s="29" t="n">
        <f aca="false">IFERROR(VALUE(L6595),"")</f>
        <v>9</v>
      </c>
      <c r="R6595" s="29" t="n">
        <f aca="true">IF(O6595="","",O6595-TODAY())</f>
        <v>533</v>
      </c>
      <c r="S6595" s="29" t="str">
        <f aca="false">IF(C6595="&lt;&lt; vazio &gt;&gt;","VAZIA",IF(AND(O6595&lt;&gt;"",R6595&lt;0),"VENCIDO",IF(AND(O6595&lt;&gt;"",R6595&lt;=Parametros!$B$10),"PRÓX. VENCIMENTO",IF(F6595="Q","QUALIDADE",IF(F6595="S","BLOQUEADO",IF(F6595="R","RESTRITO/DEVOLUÇÃO",IF(OR(N6595="QUAR",N6595="QRES"),"QUARENTENA",IF(OR(B6595="DESCARTE",B6595="DEVOLUÇÃO"),"DESCARTE/DEVOLUÇÃO",IF(AND(D6595="",K6595&lt;&gt;""),"SEM LOTE",IF(AND(Q6595&lt;&gt;"",Q6595&gt;=Parametros!$B$11),"PARADO/SEM GIRO","OK"))))))))))</f>
        <v>OK</v>
      </c>
      <c r="T6595" s="29" t="str">
        <f aca="false">IF(AND($S6595="PARADO/SEM GIRO",$K6595="KG",OR(Painel!$B$5="(Todos)",A6595=Painel!$B$5)*OR(Painel!$E$5="(Todos)",P6595=Painel!$E$5)),$J6595+ROW()/10000000,"")</f>
        <v/>
      </c>
      <c r="U6595" s="29" t="str">
        <f aca="false">IF(AND($S6595="VENCIDO",$K6595="KG",OR(Painel!$B$5="(Todos)",A6595=Painel!$B$5)*OR(Painel!$E$5="(Todos)",P6595=Painel!$E$5)),$J6595+ROW()/10000000,"")</f>
        <v/>
      </c>
    </row>
    <row r="6596" customFormat="false" ht="15" hidden="false" customHeight="false" outlineLevel="0" collapsed="false">
      <c r="A6596" s="29" t="s">
        <v>52</v>
      </c>
      <c r="B6596" s="29" t="s">
        <v>12368</v>
      </c>
      <c r="C6596" s="29" t="s">
        <v>801</v>
      </c>
      <c r="D6596" s="29" t="s">
        <v>4315</v>
      </c>
      <c r="E6596" s="29" t="n">
        <v>1</v>
      </c>
      <c r="F6596" s="29"/>
      <c r="G6596" s="29" t="s">
        <v>12369</v>
      </c>
      <c r="H6596" s="30" t="n">
        <v>1108.8</v>
      </c>
      <c r="I6596" s="31" t="n">
        <v>46275</v>
      </c>
      <c r="J6596" s="30" t="n">
        <v>1108.8</v>
      </c>
      <c r="K6596" s="29" t="s">
        <v>120</v>
      </c>
      <c r="L6596" s="29" t="s">
        <v>121</v>
      </c>
      <c r="M6596" s="29"/>
      <c r="N6596" s="29" t="s">
        <v>122</v>
      </c>
      <c r="O6596" s="31" t="n">
        <v>46812</v>
      </c>
      <c r="P6596" s="29" t="s">
        <v>123</v>
      </c>
      <c r="Q6596" s="29" t="n">
        <f aca="false">IFERROR(VALUE(L6596),"")</f>
        <v>10</v>
      </c>
      <c r="R6596" s="29" t="n">
        <f aca="true">IF(O6596="","",O6596-TODAY())</f>
        <v>527</v>
      </c>
      <c r="S6596" s="29" t="str">
        <f aca="false">IF(C6596="&lt;&lt; vazio &gt;&gt;","VAZIA",IF(AND(O6596&lt;&gt;"",R6596&lt;0),"VENCIDO",IF(AND(O6596&lt;&gt;"",R6596&lt;=Parametros!$B$10),"PRÓX. VENCIMENTO",IF(F6596="Q","QUALIDADE",IF(F6596="S","BLOQUEADO",IF(F6596="R","RESTRITO/DEVOLUÇÃO",IF(OR(N6596="QUAR",N6596="QRES"),"QUARENTENA",IF(OR(B6596="DESCARTE",B6596="DEVOLUÇÃO"),"DESCARTE/DEVOLUÇÃO",IF(AND(D6596="",K6596&lt;&gt;""),"SEM LOTE",IF(AND(Q6596&lt;&gt;"",Q6596&gt;=Parametros!$B$11),"PARADO/SEM GIRO","OK"))))))))))</f>
        <v>OK</v>
      </c>
      <c r="T6596" s="29" t="str">
        <f aca="false">IF(AND($S6596="PARADO/SEM GIRO",$K6596="KG",OR(Painel!$B$5="(Todos)",A6596=Painel!$B$5)*OR(Painel!$E$5="(Todos)",P6596=Painel!$E$5)),$J6596+ROW()/10000000,"")</f>
        <v/>
      </c>
      <c r="U6596" s="29" t="str">
        <f aca="false">IF(AND($S6596="VENCIDO",$K6596="KG",OR(Painel!$B$5="(Todos)",A6596=Painel!$B$5)*OR(Painel!$E$5="(Todos)",P6596=Painel!$E$5)),$J6596+ROW()/10000000,"")</f>
        <v/>
      </c>
    </row>
    <row r="6597" customFormat="false" ht="15" hidden="false" customHeight="false" outlineLevel="0" collapsed="false">
      <c r="A6597" s="29" t="s">
        <v>52</v>
      </c>
      <c r="B6597" s="29" t="s">
        <v>12370</v>
      </c>
      <c r="C6597" s="29" t="s">
        <v>4484</v>
      </c>
      <c r="D6597" s="29" t="s">
        <v>8080</v>
      </c>
      <c r="E6597" s="29" t="n">
        <v>1</v>
      </c>
      <c r="F6597" s="29"/>
      <c r="G6597" s="29" t="s">
        <v>12371</v>
      </c>
      <c r="H6597" s="30" t="n">
        <v>480</v>
      </c>
      <c r="I6597" s="31" t="n">
        <v>46058</v>
      </c>
      <c r="J6597" s="30" t="n">
        <v>480</v>
      </c>
      <c r="K6597" s="29" t="s">
        <v>120</v>
      </c>
      <c r="L6597" s="29" t="s">
        <v>8082</v>
      </c>
      <c r="M6597" s="29"/>
      <c r="N6597" s="29" t="s">
        <v>122</v>
      </c>
      <c r="O6597" s="31" t="n">
        <v>46577</v>
      </c>
      <c r="P6597" s="29" t="s">
        <v>123</v>
      </c>
      <c r="Q6597" s="29" t="n">
        <f aca="false">IFERROR(VALUE(L6597),"")</f>
        <v>227</v>
      </c>
      <c r="R6597" s="29" t="n">
        <f aca="true">IF(O6597="","",O6597-TODAY())</f>
        <v>292</v>
      </c>
      <c r="S6597" s="29" t="str">
        <f aca="false">IF(C6597="&lt;&lt; vazio &gt;&gt;","VAZIA",IF(AND(O6597&lt;&gt;"",R6597&lt;0),"VENCIDO",IF(AND(O6597&lt;&gt;"",R6597&lt;=Parametros!$B$10),"PRÓX. VENCIMENTO",IF(F6597="Q","QUALIDADE",IF(F6597="S","BLOQUEADO",IF(F6597="R","RESTRITO/DEVOLUÇÃO",IF(OR(N6597="QUAR",N6597="QRES"),"QUARENTENA",IF(OR(B6597="DESCARTE",B6597="DEVOLUÇÃO"),"DESCARTE/DEVOLUÇÃO",IF(AND(D6597="",K6597&lt;&gt;""),"SEM LOTE",IF(AND(Q6597&lt;&gt;"",Q6597&gt;=Parametros!$B$11),"PARADO/SEM GIRO","OK"))))))))))</f>
        <v>PARADO/SEM GIRO</v>
      </c>
      <c r="T6597" s="29" t="n">
        <f aca="false">IF(AND($S6597="PARADO/SEM GIRO",$K6597="KG",OR(Painel!$B$5="(Todos)",A6597=Painel!$B$5)*OR(Painel!$E$5="(Todos)",P6597=Painel!$E$5)),$J6597+ROW()/10000000,"")</f>
        <v>480.0006597</v>
      </c>
      <c r="U6597" s="29" t="str">
        <f aca="false">IF(AND($S6597="VENCIDO",$K6597="KG",OR(Painel!$B$5="(Todos)",A6597=Painel!$B$5)*OR(Painel!$E$5="(Todos)",P6597=Painel!$E$5)),$J6597+ROW()/10000000,"")</f>
        <v/>
      </c>
    </row>
    <row r="6598" customFormat="false" ht="15" hidden="false" customHeight="false" outlineLevel="0" collapsed="false">
      <c r="A6598" s="29" t="s">
        <v>52</v>
      </c>
      <c r="B6598" s="29" t="s">
        <v>12372</v>
      </c>
      <c r="C6598" s="29" t="s">
        <v>4484</v>
      </c>
      <c r="D6598" s="29" t="s">
        <v>8080</v>
      </c>
      <c r="E6598" s="29" t="n">
        <v>1</v>
      </c>
      <c r="F6598" s="29"/>
      <c r="G6598" s="29" t="s">
        <v>12373</v>
      </c>
      <c r="H6598" s="30" t="n">
        <v>480</v>
      </c>
      <c r="I6598" s="31" t="n">
        <v>46058</v>
      </c>
      <c r="J6598" s="30" t="n">
        <v>480</v>
      </c>
      <c r="K6598" s="29" t="s">
        <v>120</v>
      </c>
      <c r="L6598" s="29" t="s">
        <v>8082</v>
      </c>
      <c r="M6598" s="29"/>
      <c r="N6598" s="29" t="s">
        <v>122</v>
      </c>
      <c r="O6598" s="31" t="n">
        <v>46577</v>
      </c>
      <c r="P6598" s="29" t="s">
        <v>123</v>
      </c>
      <c r="Q6598" s="29" t="n">
        <f aca="false">IFERROR(VALUE(L6598),"")</f>
        <v>227</v>
      </c>
      <c r="R6598" s="29" t="n">
        <f aca="true">IF(O6598="","",O6598-TODAY())</f>
        <v>292</v>
      </c>
      <c r="S6598" s="29" t="str">
        <f aca="false">IF(C6598="&lt;&lt; vazio &gt;&gt;","VAZIA",IF(AND(O6598&lt;&gt;"",R6598&lt;0),"VENCIDO",IF(AND(O6598&lt;&gt;"",R6598&lt;=Parametros!$B$10),"PRÓX. VENCIMENTO",IF(F6598="Q","QUALIDADE",IF(F6598="S","BLOQUEADO",IF(F6598="R","RESTRITO/DEVOLUÇÃO",IF(OR(N6598="QUAR",N6598="QRES"),"QUARENTENA",IF(OR(B6598="DESCARTE",B6598="DEVOLUÇÃO"),"DESCARTE/DEVOLUÇÃO",IF(AND(D6598="",K6598&lt;&gt;""),"SEM LOTE",IF(AND(Q6598&lt;&gt;"",Q6598&gt;=Parametros!$B$11),"PARADO/SEM GIRO","OK"))))))))))</f>
        <v>PARADO/SEM GIRO</v>
      </c>
      <c r="T6598" s="29" t="n">
        <f aca="false">IF(AND($S6598="PARADO/SEM GIRO",$K6598="KG",OR(Painel!$B$5="(Todos)",A6598=Painel!$B$5)*OR(Painel!$E$5="(Todos)",P6598=Painel!$E$5)),$J6598+ROW()/10000000,"")</f>
        <v>480.0006598</v>
      </c>
      <c r="U6598" s="29" t="str">
        <f aca="false">IF(AND($S6598="VENCIDO",$K6598="KG",OR(Painel!$B$5="(Todos)",A6598=Painel!$B$5)*OR(Painel!$E$5="(Todos)",P6598=Painel!$E$5)),$J6598+ROW()/10000000,"")</f>
        <v/>
      </c>
    </row>
    <row r="6599" customFormat="false" ht="15" hidden="false" customHeight="false" outlineLevel="0" collapsed="false">
      <c r="A6599" s="29" t="s">
        <v>52</v>
      </c>
      <c r="B6599" s="29" t="s">
        <v>12374</v>
      </c>
      <c r="C6599" s="29" t="s">
        <v>5519</v>
      </c>
      <c r="D6599" s="29" t="s">
        <v>5520</v>
      </c>
      <c r="E6599" s="29" t="n">
        <v>1</v>
      </c>
      <c r="F6599" s="29"/>
      <c r="G6599" s="29" t="s">
        <v>12375</v>
      </c>
      <c r="H6599" s="30" t="n">
        <v>240</v>
      </c>
      <c r="I6599" s="31" t="n">
        <v>46252</v>
      </c>
      <c r="J6599" s="30" t="n">
        <v>240</v>
      </c>
      <c r="K6599" s="29" t="s">
        <v>120</v>
      </c>
      <c r="L6599" s="29" t="s">
        <v>2045</v>
      </c>
      <c r="M6599" s="29"/>
      <c r="N6599" s="29" t="s">
        <v>122</v>
      </c>
      <c r="O6599" s="31" t="n">
        <v>46823</v>
      </c>
      <c r="P6599" s="29" t="s">
        <v>123</v>
      </c>
      <c r="Q6599" s="29" t="n">
        <f aca="false">IFERROR(VALUE(L6599),"")</f>
        <v>33</v>
      </c>
      <c r="R6599" s="29" t="n">
        <f aca="true">IF(O6599="","",O6599-TODAY())</f>
        <v>538</v>
      </c>
      <c r="S6599" s="29" t="str">
        <f aca="false">IF(C6599="&lt;&lt; vazio &gt;&gt;","VAZIA",IF(AND(O6599&lt;&gt;"",R6599&lt;0),"VENCIDO",IF(AND(O6599&lt;&gt;"",R6599&lt;=Parametros!$B$10),"PRÓX. VENCIMENTO",IF(F6599="Q","QUALIDADE",IF(F6599="S","BLOQUEADO",IF(F6599="R","RESTRITO/DEVOLUÇÃO",IF(OR(N6599="QUAR",N6599="QRES"),"QUARENTENA",IF(OR(B6599="DESCARTE",B6599="DEVOLUÇÃO"),"DESCARTE/DEVOLUÇÃO",IF(AND(D6599="",K6599&lt;&gt;""),"SEM LOTE",IF(AND(Q6599&lt;&gt;"",Q6599&gt;=Parametros!$B$11),"PARADO/SEM GIRO","OK"))))))))))</f>
        <v>OK</v>
      </c>
      <c r="T6599" s="29" t="str">
        <f aca="false">IF(AND($S6599="PARADO/SEM GIRO",$K6599="KG",OR(Painel!$B$5="(Todos)",A6599=Painel!$B$5)*OR(Painel!$E$5="(Todos)",P6599=Painel!$E$5)),$J6599+ROW()/10000000,"")</f>
        <v/>
      </c>
      <c r="U6599" s="29" t="str">
        <f aca="false">IF(AND($S6599="VENCIDO",$K6599="KG",OR(Painel!$B$5="(Todos)",A6599=Painel!$B$5)*OR(Painel!$E$5="(Todos)",P6599=Painel!$E$5)),$J6599+ROW()/10000000,"")</f>
        <v/>
      </c>
    </row>
    <row r="6600" customFormat="false" ht="15" hidden="false" customHeight="false" outlineLevel="0" collapsed="false">
      <c r="A6600" s="29" t="s">
        <v>52</v>
      </c>
      <c r="B6600" s="29" t="s">
        <v>12376</v>
      </c>
      <c r="C6600" s="29" t="s">
        <v>917</v>
      </c>
      <c r="D6600" s="29" t="s">
        <v>730</v>
      </c>
      <c r="E6600" s="29" t="n">
        <v>1</v>
      </c>
      <c r="F6600" s="29"/>
      <c r="G6600" s="29" t="s">
        <v>12377</v>
      </c>
      <c r="H6600" s="30" t="n">
        <v>800</v>
      </c>
      <c r="I6600" s="31" t="n">
        <v>46276</v>
      </c>
      <c r="J6600" s="30" t="n">
        <v>800</v>
      </c>
      <c r="K6600" s="29" t="s">
        <v>120</v>
      </c>
      <c r="L6600" s="29" t="s">
        <v>133</v>
      </c>
      <c r="M6600" s="29"/>
      <c r="N6600" s="29" t="s">
        <v>122</v>
      </c>
      <c r="O6600" s="31" t="n">
        <v>46817</v>
      </c>
      <c r="P6600" s="29" t="s">
        <v>123</v>
      </c>
      <c r="Q6600" s="29" t="n">
        <f aca="false">IFERROR(VALUE(L6600),"")</f>
        <v>9</v>
      </c>
      <c r="R6600" s="29" t="n">
        <f aca="true">IF(O6600="","",O6600-TODAY())</f>
        <v>532</v>
      </c>
      <c r="S6600" s="29" t="str">
        <f aca="false">IF(C6600="&lt;&lt; vazio &gt;&gt;","VAZIA",IF(AND(O6600&lt;&gt;"",R6600&lt;0),"VENCIDO",IF(AND(O6600&lt;&gt;"",R6600&lt;=Parametros!$B$10),"PRÓX. VENCIMENTO",IF(F6600="Q","QUALIDADE",IF(F6600="S","BLOQUEADO",IF(F6600="R","RESTRITO/DEVOLUÇÃO",IF(OR(N6600="QUAR",N6600="QRES"),"QUARENTENA",IF(OR(B6600="DESCARTE",B6600="DEVOLUÇÃO"),"DESCARTE/DEVOLUÇÃO",IF(AND(D6600="",K6600&lt;&gt;""),"SEM LOTE",IF(AND(Q6600&lt;&gt;"",Q6600&gt;=Parametros!$B$11),"PARADO/SEM GIRO","OK"))))))))))</f>
        <v>OK</v>
      </c>
      <c r="T6600" s="29" t="str">
        <f aca="false">IF(AND($S6600="PARADO/SEM GIRO",$K6600="KG",OR(Painel!$B$5="(Todos)",A6600=Painel!$B$5)*OR(Painel!$E$5="(Todos)",P6600=Painel!$E$5)),$J6600+ROW()/10000000,"")</f>
        <v/>
      </c>
      <c r="U6600" s="29" t="str">
        <f aca="false">IF(AND($S6600="VENCIDO",$K6600="KG",OR(Painel!$B$5="(Todos)",A6600=Painel!$B$5)*OR(Painel!$E$5="(Todos)",P6600=Painel!$E$5)),$J6600+ROW()/10000000,"")</f>
        <v/>
      </c>
    </row>
    <row r="6601" customFormat="false" ht="15" hidden="false" customHeight="false" outlineLevel="0" collapsed="false">
      <c r="A6601" s="29" t="s">
        <v>52</v>
      </c>
      <c r="B6601" s="29" t="s">
        <v>12378</v>
      </c>
      <c r="C6601" s="29" t="s">
        <v>3520</v>
      </c>
      <c r="D6601" s="29" t="s">
        <v>656</v>
      </c>
      <c r="E6601" s="29" t="n">
        <v>1</v>
      </c>
      <c r="F6601" s="29" t="s">
        <v>268</v>
      </c>
      <c r="G6601" s="29" t="s">
        <v>12379</v>
      </c>
      <c r="H6601" s="30" t="n">
        <v>960</v>
      </c>
      <c r="I6601" s="31" t="n">
        <v>46272</v>
      </c>
      <c r="J6601" s="30" t="n">
        <v>960</v>
      </c>
      <c r="K6601" s="29" t="s">
        <v>120</v>
      </c>
      <c r="L6601" s="29" t="s">
        <v>126</v>
      </c>
      <c r="M6601" s="29"/>
      <c r="N6601" s="29" t="s">
        <v>122</v>
      </c>
      <c r="O6601" s="31" t="n">
        <v>46816</v>
      </c>
      <c r="P6601" s="29" t="s">
        <v>123</v>
      </c>
      <c r="Q6601" s="29" t="n">
        <f aca="false">IFERROR(VALUE(L6601),"")</f>
        <v>13</v>
      </c>
      <c r="R6601" s="29" t="n">
        <f aca="true">IF(O6601="","",O6601-TODAY())</f>
        <v>531</v>
      </c>
      <c r="S6601" s="29" t="str">
        <f aca="false">IF(C6601="&lt;&lt; vazio &gt;&gt;","VAZIA",IF(AND(O6601&lt;&gt;"",R6601&lt;0),"VENCIDO",IF(AND(O6601&lt;&gt;"",R6601&lt;=Parametros!$B$10),"PRÓX. VENCIMENTO",IF(F6601="Q","QUALIDADE",IF(F6601="S","BLOQUEADO",IF(F6601="R","RESTRITO/DEVOLUÇÃO",IF(OR(N6601="QUAR",N6601="QRES"),"QUARENTENA",IF(OR(B6601="DESCARTE",B6601="DEVOLUÇÃO"),"DESCARTE/DEVOLUÇÃO",IF(AND(D6601="",K6601&lt;&gt;""),"SEM LOTE",IF(AND(Q6601&lt;&gt;"",Q6601&gt;=Parametros!$B$11),"PARADO/SEM GIRO","OK"))))))))))</f>
        <v>QUALIDADE</v>
      </c>
      <c r="T6601" s="29" t="str">
        <f aca="false">IF(AND($S6601="PARADO/SEM GIRO",$K6601="KG",OR(Painel!$B$5="(Todos)",A6601=Painel!$B$5)*OR(Painel!$E$5="(Todos)",P6601=Painel!$E$5)),$J6601+ROW()/10000000,"")</f>
        <v/>
      </c>
      <c r="U6601" s="29" t="str">
        <f aca="false">IF(AND($S6601="VENCIDO",$K6601="KG",OR(Painel!$B$5="(Todos)",A6601=Painel!$B$5)*OR(Painel!$E$5="(Todos)",P6601=Painel!$E$5)),$J6601+ROW()/10000000,"")</f>
        <v/>
      </c>
    </row>
    <row r="6602" customFormat="false" ht="15" hidden="false" customHeight="false" outlineLevel="0" collapsed="false">
      <c r="A6602" s="29" t="s">
        <v>52</v>
      </c>
      <c r="B6602" s="29" t="s">
        <v>12380</v>
      </c>
      <c r="C6602" s="29" t="s">
        <v>222</v>
      </c>
      <c r="D6602" s="29" t="s">
        <v>2867</v>
      </c>
      <c r="E6602" s="29" t="n">
        <v>1</v>
      </c>
      <c r="F6602" s="29" t="s">
        <v>137</v>
      </c>
      <c r="G6602" s="29" t="s">
        <v>12381</v>
      </c>
      <c r="H6602" s="30" t="n">
        <v>1000</v>
      </c>
      <c r="I6602" s="31" t="n">
        <v>46281</v>
      </c>
      <c r="J6602" s="30" t="n">
        <v>1000</v>
      </c>
      <c r="K6602" s="29" t="s">
        <v>120</v>
      </c>
      <c r="L6602" s="29" t="s">
        <v>284</v>
      </c>
      <c r="M6602" s="29"/>
      <c r="N6602" s="29" t="s">
        <v>122</v>
      </c>
      <c r="O6602" s="31" t="n">
        <v>46826</v>
      </c>
      <c r="P6602" s="29" t="s">
        <v>123</v>
      </c>
      <c r="Q6602" s="29" t="n">
        <f aca="false">IFERROR(VALUE(L6602),"")</f>
        <v>4</v>
      </c>
      <c r="R6602" s="29" t="n">
        <f aca="true">IF(O6602="","",O6602-TODAY())</f>
        <v>541</v>
      </c>
      <c r="S6602" s="29" t="str">
        <f aca="false">IF(C6602="&lt;&lt; vazio &gt;&gt;","VAZIA",IF(AND(O6602&lt;&gt;"",R6602&lt;0),"VENCIDO",IF(AND(O6602&lt;&gt;"",R6602&lt;=Parametros!$B$10),"PRÓX. VENCIMENTO",IF(F6602="Q","QUALIDADE",IF(F6602="S","BLOQUEADO",IF(F6602="R","RESTRITO/DEVOLUÇÃO",IF(OR(N6602="QUAR",N6602="QRES"),"QUARENTENA",IF(OR(B6602="DESCARTE",B6602="DEVOLUÇÃO"),"DESCARTE/DEVOLUÇÃO",IF(AND(D6602="",K6602&lt;&gt;""),"SEM LOTE",IF(AND(Q6602&lt;&gt;"",Q6602&gt;=Parametros!$B$11),"PARADO/SEM GIRO","OK"))))))))))</f>
        <v>BLOQUEADO</v>
      </c>
      <c r="T6602" s="29" t="str">
        <f aca="false">IF(AND($S6602="PARADO/SEM GIRO",$K6602="KG",OR(Painel!$B$5="(Todos)",A6602=Painel!$B$5)*OR(Painel!$E$5="(Todos)",P6602=Painel!$E$5)),$J6602+ROW()/10000000,"")</f>
        <v/>
      </c>
      <c r="U6602" s="29" t="str">
        <f aca="false">IF(AND($S6602="VENCIDO",$K6602="KG",OR(Painel!$B$5="(Todos)",A6602=Painel!$B$5)*OR(Painel!$E$5="(Todos)",P6602=Painel!$E$5)),$J6602+ROW()/10000000,"")</f>
        <v/>
      </c>
    </row>
    <row r="6603" customFormat="false" ht="15" hidden="false" customHeight="false" outlineLevel="0" collapsed="false">
      <c r="A6603" s="29" t="s">
        <v>52</v>
      </c>
      <c r="B6603" s="29" t="s">
        <v>12382</v>
      </c>
      <c r="C6603" s="29" t="s">
        <v>876</v>
      </c>
      <c r="D6603" s="29" t="s">
        <v>6612</v>
      </c>
      <c r="E6603" s="29" t="n">
        <v>1</v>
      </c>
      <c r="F6603" s="29" t="s">
        <v>137</v>
      </c>
      <c r="G6603" s="29" t="s">
        <v>12383</v>
      </c>
      <c r="H6603" s="30" t="n">
        <v>340</v>
      </c>
      <c r="I6603" s="31" t="n">
        <v>46266</v>
      </c>
      <c r="J6603" s="30" t="n">
        <v>340</v>
      </c>
      <c r="K6603" s="29" t="s">
        <v>120</v>
      </c>
      <c r="L6603" s="29" t="s">
        <v>180</v>
      </c>
      <c r="M6603" s="29"/>
      <c r="N6603" s="29" t="s">
        <v>122</v>
      </c>
      <c r="O6603" s="31" t="n">
        <v>46449</v>
      </c>
      <c r="P6603" s="29" t="s">
        <v>123</v>
      </c>
      <c r="Q6603" s="29" t="n">
        <f aca="false">IFERROR(VALUE(L6603),"")</f>
        <v>19</v>
      </c>
      <c r="R6603" s="29" t="n">
        <f aca="true">IF(O6603="","",O6603-TODAY())</f>
        <v>164</v>
      </c>
      <c r="S6603" s="29" t="str">
        <f aca="false">IF(C6603="&lt;&lt; vazio &gt;&gt;","VAZIA",IF(AND(O6603&lt;&gt;"",R6603&lt;0),"VENCIDO",IF(AND(O6603&lt;&gt;"",R6603&lt;=Parametros!$B$10),"PRÓX. VENCIMENTO",IF(F6603="Q","QUALIDADE",IF(F6603="S","BLOQUEADO",IF(F6603="R","RESTRITO/DEVOLUÇÃO",IF(OR(N6603="QUAR",N6603="QRES"),"QUARENTENA",IF(OR(B6603="DESCARTE",B6603="DEVOLUÇÃO"),"DESCARTE/DEVOLUÇÃO",IF(AND(D6603="",K6603&lt;&gt;""),"SEM LOTE",IF(AND(Q6603&lt;&gt;"",Q6603&gt;=Parametros!$B$11),"PARADO/SEM GIRO","OK"))))))))))</f>
        <v>BLOQUEADO</v>
      </c>
      <c r="T6603" s="29" t="str">
        <f aca="false">IF(AND($S6603="PARADO/SEM GIRO",$K6603="KG",OR(Painel!$B$5="(Todos)",A6603=Painel!$B$5)*OR(Painel!$E$5="(Todos)",P6603=Painel!$E$5)),$J6603+ROW()/10000000,"")</f>
        <v/>
      </c>
      <c r="U6603" s="29" t="str">
        <f aca="false">IF(AND($S6603="VENCIDO",$K6603="KG",OR(Painel!$B$5="(Todos)",A6603=Painel!$B$5)*OR(Painel!$E$5="(Todos)",P6603=Painel!$E$5)),$J6603+ROW()/10000000,"")</f>
        <v/>
      </c>
    </row>
    <row r="6604" customFormat="false" ht="15" hidden="false" customHeight="false" outlineLevel="0" collapsed="false">
      <c r="A6604" s="29" t="s">
        <v>52</v>
      </c>
      <c r="B6604" s="29" t="s">
        <v>12384</v>
      </c>
      <c r="C6604" s="29" t="s">
        <v>222</v>
      </c>
      <c r="D6604" s="29" t="s">
        <v>10877</v>
      </c>
      <c r="E6604" s="29" t="n">
        <v>1</v>
      </c>
      <c r="F6604" s="29"/>
      <c r="G6604" s="29" t="s">
        <v>12385</v>
      </c>
      <c r="H6604" s="30" t="n">
        <v>1000</v>
      </c>
      <c r="I6604" s="31" t="n">
        <v>46281</v>
      </c>
      <c r="J6604" s="30" t="n">
        <v>1000</v>
      </c>
      <c r="K6604" s="29" t="s">
        <v>120</v>
      </c>
      <c r="L6604" s="29" t="s">
        <v>284</v>
      </c>
      <c r="M6604" s="29"/>
      <c r="N6604" s="29" t="s">
        <v>122</v>
      </c>
      <c r="O6604" s="31" t="n">
        <v>46823</v>
      </c>
      <c r="P6604" s="29" t="s">
        <v>123</v>
      </c>
      <c r="Q6604" s="29" t="n">
        <f aca="false">IFERROR(VALUE(L6604),"")</f>
        <v>4</v>
      </c>
      <c r="R6604" s="29" t="n">
        <f aca="true">IF(O6604="","",O6604-TODAY())</f>
        <v>538</v>
      </c>
      <c r="S6604" s="29" t="str">
        <f aca="false">IF(C6604="&lt;&lt; vazio &gt;&gt;","VAZIA",IF(AND(O6604&lt;&gt;"",R6604&lt;0),"VENCIDO",IF(AND(O6604&lt;&gt;"",R6604&lt;=Parametros!$B$10),"PRÓX. VENCIMENTO",IF(F6604="Q","QUALIDADE",IF(F6604="S","BLOQUEADO",IF(F6604="R","RESTRITO/DEVOLUÇÃO",IF(OR(N6604="QUAR",N6604="QRES"),"QUARENTENA",IF(OR(B6604="DESCARTE",B6604="DEVOLUÇÃO"),"DESCARTE/DEVOLUÇÃO",IF(AND(D6604="",K6604&lt;&gt;""),"SEM LOTE",IF(AND(Q6604&lt;&gt;"",Q6604&gt;=Parametros!$B$11),"PARADO/SEM GIRO","OK"))))))))))</f>
        <v>OK</v>
      </c>
      <c r="T6604" s="29" t="str">
        <f aca="false">IF(AND($S6604="PARADO/SEM GIRO",$K6604="KG",OR(Painel!$B$5="(Todos)",A6604=Painel!$B$5)*OR(Painel!$E$5="(Todos)",P6604=Painel!$E$5)),$J6604+ROW()/10000000,"")</f>
        <v/>
      </c>
      <c r="U6604" s="29" t="str">
        <f aca="false">IF(AND($S6604="VENCIDO",$K6604="KG",OR(Painel!$B$5="(Todos)",A6604=Painel!$B$5)*OR(Painel!$E$5="(Todos)",P6604=Painel!$E$5)),$J6604+ROW()/10000000,"")</f>
        <v/>
      </c>
    </row>
    <row r="6605" customFormat="false" ht="15" hidden="false" customHeight="false" outlineLevel="0" collapsed="false">
      <c r="A6605" s="29" t="s">
        <v>52</v>
      </c>
      <c r="B6605" s="29" t="s">
        <v>12386</v>
      </c>
      <c r="C6605" s="29" t="s">
        <v>276</v>
      </c>
      <c r="D6605" s="29" t="s">
        <v>698</v>
      </c>
      <c r="E6605" s="29" t="n">
        <v>1</v>
      </c>
      <c r="F6605" s="29" t="s">
        <v>268</v>
      </c>
      <c r="G6605" s="29" t="s">
        <v>12387</v>
      </c>
      <c r="H6605" s="30" t="n">
        <v>415.8</v>
      </c>
      <c r="I6605" s="31" t="n">
        <v>46276</v>
      </c>
      <c r="J6605" s="30" t="n">
        <v>415.8</v>
      </c>
      <c r="K6605" s="29" t="s">
        <v>120</v>
      </c>
      <c r="L6605" s="29" t="s">
        <v>133</v>
      </c>
      <c r="M6605" s="29"/>
      <c r="N6605" s="29" t="s">
        <v>122</v>
      </c>
      <c r="O6605" s="31" t="n">
        <v>46823</v>
      </c>
      <c r="P6605" s="29" t="s">
        <v>123</v>
      </c>
      <c r="Q6605" s="29" t="n">
        <f aca="false">IFERROR(VALUE(L6605),"")</f>
        <v>9</v>
      </c>
      <c r="R6605" s="29" t="n">
        <f aca="true">IF(O6605="","",O6605-TODAY())</f>
        <v>538</v>
      </c>
      <c r="S6605" s="29" t="str">
        <f aca="false">IF(C6605="&lt;&lt; vazio &gt;&gt;","VAZIA",IF(AND(O6605&lt;&gt;"",R6605&lt;0),"VENCIDO",IF(AND(O6605&lt;&gt;"",R6605&lt;=Parametros!$B$10),"PRÓX. VENCIMENTO",IF(F6605="Q","QUALIDADE",IF(F6605="S","BLOQUEADO",IF(F6605="R","RESTRITO/DEVOLUÇÃO",IF(OR(N6605="QUAR",N6605="QRES"),"QUARENTENA",IF(OR(B6605="DESCARTE",B6605="DEVOLUÇÃO"),"DESCARTE/DEVOLUÇÃO",IF(AND(D6605="",K6605&lt;&gt;""),"SEM LOTE",IF(AND(Q6605&lt;&gt;"",Q6605&gt;=Parametros!$B$11),"PARADO/SEM GIRO","OK"))))))))))</f>
        <v>QUALIDADE</v>
      </c>
      <c r="T6605" s="29" t="str">
        <f aca="false">IF(AND($S6605="PARADO/SEM GIRO",$K6605="KG",OR(Painel!$B$5="(Todos)",A6605=Painel!$B$5)*OR(Painel!$E$5="(Todos)",P6605=Painel!$E$5)),$J6605+ROW()/10000000,"")</f>
        <v/>
      </c>
      <c r="U6605" s="29" t="str">
        <f aca="false">IF(AND($S6605="VENCIDO",$K6605="KG",OR(Painel!$B$5="(Todos)",A6605=Painel!$B$5)*OR(Painel!$E$5="(Todos)",P6605=Painel!$E$5)),$J6605+ROW()/10000000,"")</f>
        <v/>
      </c>
    </row>
    <row r="6606" customFormat="false" ht="15" hidden="false" customHeight="false" outlineLevel="0" collapsed="false">
      <c r="A6606" s="29" t="s">
        <v>52</v>
      </c>
      <c r="B6606" s="29" t="s">
        <v>12388</v>
      </c>
      <c r="C6606" s="29" t="s">
        <v>1274</v>
      </c>
      <c r="D6606" s="29" t="s">
        <v>1275</v>
      </c>
      <c r="E6606" s="29" t="n">
        <v>1</v>
      </c>
      <c r="F6606" s="29"/>
      <c r="G6606" s="29" t="s">
        <v>12389</v>
      </c>
      <c r="H6606" s="30" t="n">
        <v>1000</v>
      </c>
      <c r="I6606" s="31" t="n">
        <v>46230</v>
      </c>
      <c r="J6606" s="30" t="n">
        <v>1000</v>
      </c>
      <c r="K6606" s="29" t="s">
        <v>120</v>
      </c>
      <c r="L6606" s="29" t="s">
        <v>1277</v>
      </c>
      <c r="M6606" s="29"/>
      <c r="N6606" s="29" t="s">
        <v>122</v>
      </c>
      <c r="O6606" s="31" t="n">
        <v>46588</v>
      </c>
      <c r="P6606" s="29" t="s">
        <v>123</v>
      </c>
      <c r="Q6606" s="29" t="n">
        <f aca="false">IFERROR(VALUE(L6606),"")</f>
        <v>55</v>
      </c>
      <c r="R6606" s="29" t="n">
        <f aca="true">IF(O6606="","",O6606-TODAY())</f>
        <v>303</v>
      </c>
      <c r="S6606" s="29" t="str">
        <f aca="false">IF(C6606="&lt;&lt; vazio &gt;&gt;","VAZIA",IF(AND(O6606&lt;&gt;"",R6606&lt;0),"VENCIDO",IF(AND(O6606&lt;&gt;"",R6606&lt;=Parametros!$B$10),"PRÓX. VENCIMENTO",IF(F6606="Q","QUALIDADE",IF(F6606="S","BLOQUEADO",IF(F6606="R","RESTRITO/DEVOLUÇÃO",IF(OR(N6606="QUAR",N6606="QRES"),"QUARENTENA",IF(OR(B6606="DESCARTE",B6606="DEVOLUÇÃO"),"DESCARTE/DEVOLUÇÃO",IF(AND(D6606="",K6606&lt;&gt;""),"SEM LOTE",IF(AND(Q6606&lt;&gt;"",Q6606&gt;=Parametros!$B$11),"PARADO/SEM GIRO","OK"))))))))))</f>
        <v>OK</v>
      </c>
      <c r="T6606" s="29" t="str">
        <f aca="false">IF(AND($S6606="PARADO/SEM GIRO",$K6606="KG",OR(Painel!$B$5="(Todos)",A6606=Painel!$B$5)*OR(Painel!$E$5="(Todos)",P6606=Painel!$E$5)),$J6606+ROW()/10000000,"")</f>
        <v/>
      </c>
      <c r="U6606" s="29" t="str">
        <f aca="false">IF(AND($S6606="VENCIDO",$K6606="KG",OR(Painel!$B$5="(Todos)",A6606=Painel!$B$5)*OR(Painel!$E$5="(Todos)",P6606=Painel!$E$5)),$J6606+ROW()/10000000,"")</f>
        <v/>
      </c>
    </row>
    <row r="6607" customFormat="false" ht="15" hidden="false" customHeight="false" outlineLevel="0" collapsed="false">
      <c r="A6607" s="29" t="s">
        <v>52</v>
      </c>
      <c r="B6607" s="29" t="s">
        <v>12390</v>
      </c>
      <c r="C6607" s="29" t="s">
        <v>4484</v>
      </c>
      <c r="D6607" s="29" t="s">
        <v>8828</v>
      </c>
      <c r="E6607" s="29" t="n">
        <v>1</v>
      </c>
      <c r="F6607" s="29"/>
      <c r="G6607" s="29" t="s">
        <v>12391</v>
      </c>
      <c r="H6607" s="30" t="n">
        <v>20</v>
      </c>
      <c r="I6607" s="31" t="n">
        <v>46278</v>
      </c>
      <c r="J6607" s="30" t="n">
        <v>20</v>
      </c>
      <c r="K6607" s="29" t="s">
        <v>120</v>
      </c>
      <c r="L6607" s="29" t="s">
        <v>8082</v>
      </c>
      <c r="M6607" s="29"/>
      <c r="N6607" s="29" t="s">
        <v>122</v>
      </c>
      <c r="O6607" s="31" t="n">
        <v>46548</v>
      </c>
      <c r="P6607" s="29" t="s">
        <v>123</v>
      </c>
      <c r="Q6607" s="29" t="n">
        <f aca="false">IFERROR(VALUE(L6607),"")</f>
        <v>227</v>
      </c>
      <c r="R6607" s="29" t="n">
        <f aca="true">IF(O6607="","",O6607-TODAY())</f>
        <v>263</v>
      </c>
      <c r="S6607" s="29" t="str">
        <f aca="false">IF(C6607="&lt;&lt; vazio &gt;&gt;","VAZIA",IF(AND(O6607&lt;&gt;"",R6607&lt;0),"VENCIDO",IF(AND(O6607&lt;&gt;"",R6607&lt;=Parametros!$B$10),"PRÓX. VENCIMENTO",IF(F6607="Q","QUALIDADE",IF(F6607="S","BLOQUEADO",IF(F6607="R","RESTRITO/DEVOLUÇÃO",IF(OR(N6607="QUAR",N6607="QRES"),"QUARENTENA",IF(OR(B6607="DESCARTE",B6607="DEVOLUÇÃO"),"DESCARTE/DEVOLUÇÃO",IF(AND(D6607="",K6607&lt;&gt;""),"SEM LOTE",IF(AND(Q6607&lt;&gt;"",Q6607&gt;=Parametros!$B$11),"PARADO/SEM GIRO","OK"))))))))))</f>
        <v>PARADO/SEM GIRO</v>
      </c>
      <c r="T6607" s="29" t="n">
        <f aca="false">IF(AND($S6607="PARADO/SEM GIRO",$K6607="KG",OR(Painel!$B$5="(Todos)",A6607=Painel!$B$5)*OR(Painel!$E$5="(Todos)",P6607=Painel!$E$5)),$J6607+ROW()/10000000,"")</f>
        <v>20.0006607</v>
      </c>
      <c r="U6607" s="29" t="str">
        <f aca="false">IF(AND($S6607="VENCIDO",$K6607="KG",OR(Painel!$B$5="(Todos)",A6607=Painel!$B$5)*OR(Painel!$E$5="(Todos)",P6607=Painel!$E$5)),$J6607+ROW()/10000000,"")</f>
        <v/>
      </c>
    </row>
    <row r="6608" customFormat="false" ht="15" hidden="false" customHeight="false" outlineLevel="0" collapsed="false">
      <c r="A6608" s="29" t="s">
        <v>52</v>
      </c>
      <c r="B6608" s="29" t="s">
        <v>12392</v>
      </c>
      <c r="C6608" s="29" t="s">
        <v>917</v>
      </c>
      <c r="D6608" s="29" t="s">
        <v>7043</v>
      </c>
      <c r="E6608" s="29" t="n">
        <v>1</v>
      </c>
      <c r="F6608" s="29"/>
      <c r="G6608" s="29" t="s">
        <v>12393</v>
      </c>
      <c r="H6608" s="30" t="n">
        <v>800</v>
      </c>
      <c r="I6608" s="31" t="n">
        <v>46232</v>
      </c>
      <c r="J6608" s="30" t="n">
        <v>800</v>
      </c>
      <c r="K6608" s="29" t="s">
        <v>120</v>
      </c>
      <c r="L6608" s="29" t="s">
        <v>1035</v>
      </c>
      <c r="M6608" s="29"/>
      <c r="N6608" s="29" t="s">
        <v>122</v>
      </c>
      <c r="O6608" s="31" t="n">
        <v>46777</v>
      </c>
      <c r="P6608" s="29" t="s">
        <v>123</v>
      </c>
      <c r="Q6608" s="29" t="n">
        <f aca="false">IFERROR(VALUE(L6608),"")</f>
        <v>53</v>
      </c>
      <c r="R6608" s="29" t="n">
        <f aca="true">IF(O6608="","",O6608-TODAY())</f>
        <v>492</v>
      </c>
      <c r="S6608" s="29" t="str">
        <f aca="false">IF(C6608="&lt;&lt; vazio &gt;&gt;","VAZIA",IF(AND(O6608&lt;&gt;"",R6608&lt;0),"VENCIDO",IF(AND(O6608&lt;&gt;"",R6608&lt;=Parametros!$B$10),"PRÓX. VENCIMENTO",IF(F6608="Q","QUALIDADE",IF(F6608="S","BLOQUEADO",IF(F6608="R","RESTRITO/DEVOLUÇÃO",IF(OR(N6608="QUAR",N6608="QRES"),"QUARENTENA",IF(OR(B6608="DESCARTE",B6608="DEVOLUÇÃO"),"DESCARTE/DEVOLUÇÃO",IF(AND(D6608="",K6608&lt;&gt;""),"SEM LOTE",IF(AND(Q6608&lt;&gt;"",Q6608&gt;=Parametros!$B$11),"PARADO/SEM GIRO","OK"))))))))))</f>
        <v>OK</v>
      </c>
      <c r="T6608" s="29" t="str">
        <f aca="false">IF(AND($S6608="PARADO/SEM GIRO",$K6608="KG",OR(Painel!$B$5="(Todos)",A6608=Painel!$B$5)*OR(Painel!$E$5="(Todos)",P6608=Painel!$E$5)),$J6608+ROW()/10000000,"")</f>
        <v/>
      </c>
      <c r="U6608" s="29" t="str">
        <f aca="false">IF(AND($S6608="VENCIDO",$K6608="KG",OR(Painel!$B$5="(Todos)",A6608=Painel!$B$5)*OR(Painel!$E$5="(Todos)",P6608=Painel!$E$5)),$J6608+ROW()/10000000,"")</f>
        <v/>
      </c>
    </row>
    <row r="6609" customFormat="false" ht="15" hidden="false" customHeight="false" outlineLevel="0" collapsed="false">
      <c r="A6609" s="29" t="s">
        <v>52</v>
      </c>
      <c r="B6609" s="29" t="s">
        <v>12394</v>
      </c>
      <c r="C6609" s="29" t="s">
        <v>260</v>
      </c>
      <c r="D6609" s="29" t="s">
        <v>9570</v>
      </c>
      <c r="E6609" s="29" t="n">
        <v>1</v>
      </c>
      <c r="F6609" s="29"/>
      <c r="G6609" s="29" t="s">
        <v>12395</v>
      </c>
      <c r="H6609" s="30" t="n">
        <v>1000</v>
      </c>
      <c r="I6609" s="31" t="n">
        <v>46272</v>
      </c>
      <c r="J6609" s="30" t="n">
        <v>1000</v>
      </c>
      <c r="K6609" s="29" t="s">
        <v>120</v>
      </c>
      <c r="L6609" s="29" t="s">
        <v>267</v>
      </c>
      <c r="M6609" s="29"/>
      <c r="N6609" s="29" t="s">
        <v>122</v>
      </c>
      <c r="O6609" s="31" t="n">
        <v>46812</v>
      </c>
      <c r="P6609" s="29" t="s">
        <v>123</v>
      </c>
      <c r="Q6609" s="29" t="n">
        <f aca="false">IFERROR(VALUE(L6609),"")</f>
        <v>15</v>
      </c>
      <c r="R6609" s="29" t="n">
        <f aca="true">IF(O6609="","",O6609-TODAY())</f>
        <v>527</v>
      </c>
      <c r="S6609" s="29" t="str">
        <f aca="false">IF(C6609="&lt;&lt; vazio &gt;&gt;","VAZIA",IF(AND(O6609&lt;&gt;"",R6609&lt;0),"VENCIDO",IF(AND(O6609&lt;&gt;"",R6609&lt;=Parametros!$B$10),"PRÓX. VENCIMENTO",IF(F6609="Q","QUALIDADE",IF(F6609="S","BLOQUEADO",IF(F6609="R","RESTRITO/DEVOLUÇÃO",IF(OR(N6609="QUAR",N6609="QRES"),"QUARENTENA",IF(OR(B6609="DESCARTE",B6609="DEVOLUÇÃO"),"DESCARTE/DEVOLUÇÃO",IF(AND(D6609="",K6609&lt;&gt;""),"SEM LOTE",IF(AND(Q6609&lt;&gt;"",Q6609&gt;=Parametros!$B$11),"PARADO/SEM GIRO","OK"))))))))))</f>
        <v>OK</v>
      </c>
      <c r="T6609" s="29" t="str">
        <f aca="false">IF(AND($S6609="PARADO/SEM GIRO",$K6609="KG",OR(Painel!$B$5="(Todos)",A6609=Painel!$B$5)*OR(Painel!$E$5="(Todos)",P6609=Painel!$E$5)),$J6609+ROW()/10000000,"")</f>
        <v/>
      </c>
      <c r="U6609" s="29" t="str">
        <f aca="false">IF(AND($S6609="VENCIDO",$K6609="KG",OR(Painel!$B$5="(Todos)",A6609=Painel!$B$5)*OR(Painel!$E$5="(Todos)",P6609=Painel!$E$5)),$J6609+ROW()/10000000,"")</f>
        <v/>
      </c>
    </row>
    <row r="6610" customFormat="false" ht="15" hidden="false" customHeight="false" outlineLevel="0" collapsed="false">
      <c r="A6610" s="29" t="s">
        <v>52</v>
      </c>
      <c r="B6610" s="29" t="s">
        <v>12396</v>
      </c>
      <c r="C6610" s="29" t="s">
        <v>1381</v>
      </c>
      <c r="D6610" s="29" t="s">
        <v>2392</v>
      </c>
      <c r="E6610" s="29" t="n">
        <v>1</v>
      </c>
      <c r="F6610" s="29"/>
      <c r="G6610" s="29" t="s">
        <v>12397</v>
      </c>
      <c r="H6610" s="30" t="n">
        <v>800</v>
      </c>
      <c r="I6610" s="31" t="n">
        <v>46234</v>
      </c>
      <c r="J6610" s="30" t="n">
        <v>800</v>
      </c>
      <c r="K6610" s="29" t="s">
        <v>120</v>
      </c>
      <c r="L6610" s="29" t="s">
        <v>725</v>
      </c>
      <c r="M6610" s="29"/>
      <c r="N6610" s="29" t="s">
        <v>122</v>
      </c>
      <c r="O6610" s="31" t="n">
        <v>46589</v>
      </c>
      <c r="P6610" s="29" t="s">
        <v>123</v>
      </c>
      <c r="Q6610" s="29" t="n">
        <f aca="false">IFERROR(VALUE(L6610),"")</f>
        <v>51</v>
      </c>
      <c r="R6610" s="29" t="n">
        <f aca="true">IF(O6610="","",O6610-TODAY())</f>
        <v>304</v>
      </c>
      <c r="S6610" s="29" t="str">
        <f aca="false">IF(C6610="&lt;&lt; vazio &gt;&gt;","VAZIA",IF(AND(O6610&lt;&gt;"",R6610&lt;0),"VENCIDO",IF(AND(O6610&lt;&gt;"",R6610&lt;=Parametros!$B$10),"PRÓX. VENCIMENTO",IF(F6610="Q","QUALIDADE",IF(F6610="S","BLOQUEADO",IF(F6610="R","RESTRITO/DEVOLUÇÃO",IF(OR(N6610="QUAR",N6610="QRES"),"QUARENTENA",IF(OR(B6610="DESCARTE",B6610="DEVOLUÇÃO"),"DESCARTE/DEVOLUÇÃO",IF(AND(D6610="",K6610&lt;&gt;""),"SEM LOTE",IF(AND(Q6610&lt;&gt;"",Q6610&gt;=Parametros!$B$11),"PARADO/SEM GIRO","OK"))))))))))</f>
        <v>OK</v>
      </c>
      <c r="T6610" s="29" t="str">
        <f aca="false">IF(AND($S6610="PARADO/SEM GIRO",$K6610="KG",OR(Painel!$B$5="(Todos)",A6610=Painel!$B$5)*OR(Painel!$E$5="(Todos)",P6610=Painel!$E$5)),$J6610+ROW()/10000000,"")</f>
        <v/>
      </c>
      <c r="U6610" s="29" t="str">
        <f aca="false">IF(AND($S6610="VENCIDO",$K6610="KG",OR(Painel!$B$5="(Todos)",A6610=Painel!$B$5)*OR(Painel!$E$5="(Todos)",P6610=Painel!$E$5)),$J6610+ROW()/10000000,"")</f>
        <v/>
      </c>
    </row>
    <row r="6611" customFormat="false" ht="15" hidden="false" customHeight="false" outlineLevel="0" collapsed="false">
      <c r="A6611" s="29" t="s">
        <v>52</v>
      </c>
      <c r="B6611" s="29" t="s">
        <v>12398</v>
      </c>
      <c r="C6611" s="29" t="s">
        <v>161</v>
      </c>
      <c r="D6611" s="29" t="s">
        <v>2643</v>
      </c>
      <c r="E6611" s="29" t="n">
        <v>1</v>
      </c>
      <c r="F6611" s="29"/>
      <c r="G6611" s="29" t="s">
        <v>12399</v>
      </c>
      <c r="H6611" s="30" t="n">
        <v>999.9</v>
      </c>
      <c r="I6611" s="31" t="n">
        <v>46219</v>
      </c>
      <c r="J6611" s="30" t="n">
        <v>999.9</v>
      </c>
      <c r="K6611" s="29" t="s">
        <v>120</v>
      </c>
      <c r="L6611" s="29" t="s">
        <v>959</v>
      </c>
      <c r="M6611" s="29"/>
      <c r="N6611" s="29" t="s">
        <v>122</v>
      </c>
      <c r="O6611" s="31" t="n">
        <v>46763</v>
      </c>
      <c r="P6611" s="29" t="s">
        <v>123</v>
      </c>
      <c r="Q6611" s="29" t="n">
        <f aca="false">IFERROR(VALUE(L6611),"")</f>
        <v>66</v>
      </c>
      <c r="R6611" s="29" t="n">
        <f aca="true">IF(O6611="","",O6611-TODAY())</f>
        <v>478</v>
      </c>
      <c r="S6611" s="29" t="str">
        <f aca="false">IF(C6611="&lt;&lt; vazio &gt;&gt;","VAZIA",IF(AND(O6611&lt;&gt;"",R6611&lt;0),"VENCIDO",IF(AND(O6611&lt;&gt;"",R6611&lt;=Parametros!$B$10),"PRÓX. VENCIMENTO",IF(F6611="Q","QUALIDADE",IF(F6611="S","BLOQUEADO",IF(F6611="R","RESTRITO/DEVOLUÇÃO",IF(OR(N6611="QUAR",N6611="QRES"),"QUARENTENA",IF(OR(B6611="DESCARTE",B6611="DEVOLUÇÃO"),"DESCARTE/DEVOLUÇÃO",IF(AND(D6611="",K6611&lt;&gt;""),"SEM LOTE",IF(AND(Q6611&lt;&gt;"",Q6611&gt;=Parametros!$B$11),"PARADO/SEM GIRO","OK"))))))))))</f>
        <v>OK</v>
      </c>
      <c r="T6611" s="29" t="str">
        <f aca="false">IF(AND($S6611="PARADO/SEM GIRO",$K6611="KG",OR(Painel!$B$5="(Todos)",A6611=Painel!$B$5)*OR(Painel!$E$5="(Todos)",P6611=Painel!$E$5)),$J6611+ROW()/10000000,"")</f>
        <v/>
      </c>
      <c r="U6611" s="29" t="str">
        <f aca="false">IF(AND($S6611="VENCIDO",$K6611="KG",OR(Painel!$B$5="(Todos)",A6611=Painel!$B$5)*OR(Painel!$E$5="(Todos)",P6611=Painel!$E$5)),$J6611+ROW()/10000000,"")</f>
        <v/>
      </c>
    </row>
    <row r="6612" customFormat="false" ht="15" hidden="false" customHeight="false" outlineLevel="0" collapsed="false">
      <c r="A6612" s="29" t="s">
        <v>52</v>
      </c>
      <c r="B6612" s="29" t="s">
        <v>12400</v>
      </c>
      <c r="C6612" s="29" t="s">
        <v>917</v>
      </c>
      <c r="D6612" s="29" t="s">
        <v>394</v>
      </c>
      <c r="E6612" s="29" t="n">
        <v>1</v>
      </c>
      <c r="F6612" s="29" t="s">
        <v>268</v>
      </c>
      <c r="G6612" s="29" t="s">
        <v>12401</v>
      </c>
      <c r="H6612" s="30" t="n">
        <v>800</v>
      </c>
      <c r="I6612" s="31" t="n">
        <v>46272</v>
      </c>
      <c r="J6612" s="30" t="n">
        <v>800</v>
      </c>
      <c r="K6612" s="29" t="s">
        <v>120</v>
      </c>
      <c r="L6612" s="29" t="s">
        <v>126</v>
      </c>
      <c r="M6612" s="29"/>
      <c r="N6612" s="29" t="s">
        <v>122</v>
      </c>
      <c r="O6612" s="31" t="n">
        <v>46815</v>
      </c>
      <c r="P6612" s="29" t="s">
        <v>123</v>
      </c>
      <c r="Q6612" s="29" t="n">
        <f aca="false">IFERROR(VALUE(L6612),"")</f>
        <v>13</v>
      </c>
      <c r="R6612" s="29" t="n">
        <f aca="true">IF(O6612="","",O6612-TODAY())</f>
        <v>530</v>
      </c>
      <c r="S6612" s="29" t="str">
        <f aca="false">IF(C6612="&lt;&lt; vazio &gt;&gt;","VAZIA",IF(AND(O6612&lt;&gt;"",R6612&lt;0),"VENCIDO",IF(AND(O6612&lt;&gt;"",R6612&lt;=Parametros!$B$10),"PRÓX. VENCIMENTO",IF(F6612="Q","QUALIDADE",IF(F6612="S","BLOQUEADO",IF(F6612="R","RESTRITO/DEVOLUÇÃO",IF(OR(N6612="QUAR",N6612="QRES"),"QUARENTENA",IF(OR(B6612="DESCARTE",B6612="DEVOLUÇÃO"),"DESCARTE/DEVOLUÇÃO",IF(AND(D6612="",K6612&lt;&gt;""),"SEM LOTE",IF(AND(Q6612&lt;&gt;"",Q6612&gt;=Parametros!$B$11),"PARADO/SEM GIRO","OK"))))))))))</f>
        <v>QUALIDADE</v>
      </c>
      <c r="T6612" s="29" t="str">
        <f aca="false">IF(AND($S6612="PARADO/SEM GIRO",$K6612="KG",OR(Painel!$B$5="(Todos)",A6612=Painel!$B$5)*OR(Painel!$E$5="(Todos)",P6612=Painel!$E$5)),$J6612+ROW()/10000000,"")</f>
        <v/>
      </c>
      <c r="U6612" s="29" t="str">
        <f aca="false">IF(AND($S6612="VENCIDO",$K6612="KG",OR(Painel!$B$5="(Todos)",A6612=Painel!$B$5)*OR(Painel!$E$5="(Todos)",P6612=Painel!$E$5)),$J6612+ROW()/10000000,"")</f>
        <v/>
      </c>
    </row>
    <row r="6613" customFormat="false" ht="15" hidden="false" customHeight="false" outlineLevel="0" collapsed="false">
      <c r="A6613" s="29" t="s">
        <v>52</v>
      </c>
      <c r="B6613" s="29" t="s">
        <v>12402</v>
      </c>
      <c r="C6613" s="29" t="s">
        <v>876</v>
      </c>
      <c r="D6613" s="29" t="s">
        <v>12366</v>
      </c>
      <c r="E6613" s="29" t="n">
        <v>1</v>
      </c>
      <c r="F6613" s="29"/>
      <c r="G6613" s="29" t="s">
        <v>12403</v>
      </c>
      <c r="H6613" s="30" t="n">
        <v>720</v>
      </c>
      <c r="I6613" s="31" t="n">
        <v>46276</v>
      </c>
      <c r="J6613" s="30" t="n">
        <v>720</v>
      </c>
      <c r="K6613" s="29" t="s">
        <v>120</v>
      </c>
      <c r="L6613" s="29" t="s">
        <v>133</v>
      </c>
      <c r="M6613" s="29"/>
      <c r="N6613" s="29" t="s">
        <v>122</v>
      </c>
      <c r="O6613" s="31" t="n">
        <v>46818</v>
      </c>
      <c r="P6613" s="29" t="s">
        <v>123</v>
      </c>
      <c r="Q6613" s="29" t="n">
        <f aca="false">IFERROR(VALUE(L6613),"")</f>
        <v>9</v>
      </c>
      <c r="R6613" s="29" t="n">
        <f aca="true">IF(O6613="","",O6613-TODAY())</f>
        <v>533</v>
      </c>
      <c r="S6613" s="29" t="str">
        <f aca="false">IF(C6613="&lt;&lt; vazio &gt;&gt;","VAZIA",IF(AND(O6613&lt;&gt;"",R6613&lt;0),"VENCIDO",IF(AND(O6613&lt;&gt;"",R6613&lt;=Parametros!$B$10),"PRÓX. VENCIMENTO",IF(F6613="Q","QUALIDADE",IF(F6613="S","BLOQUEADO",IF(F6613="R","RESTRITO/DEVOLUÇÃO",IF(OR(N6613="QUAR",N6613="QRES"),"QUARENTENA",IF(OR(B6613="DESCARTE",B6613="DEVOLUÇÃO"),"DESCARTE/DEVOLUÇÃO",IF(AND(D6613="",K6613&lt;&gt;""),"SEM LOTE",IF(AND(Q6613&lt;&gt;"",Q6613&gt;=Parametros!$B$11),"PARADO/SEM GIRO","OK"))))))))))</f>
        <v>OK</v>
      </c>
      <c r="T6613" s="29" t="str">
        <f aca="false">IF(AND($S6613="PARADO/SEM GIRO",$K6613="KG",OR(Painel!$B$5="(Todos)",A6613=Painel!$B$5)*OR(Painel!$E$5="(Todos)",P6613=Painel!$E$5)),$J6613+ROW()/10000000,"")</f>
        <v/>
      </c>
      <c r="U6613" s="29" t="str">
        <f aca="false">IF(AND($S6613="VENCIDO",$K6613="KG",OR(Painel!$B$5="(Todos)",A6613=Painel!$B$5)*OR(Painel!$E$5="(Todos)",P6613=Painel!$E$5)),$J6613+ROW()/10000000,"")</f>
        <v/>
      </c>
    </row>
    <row r="6614" customFormat="false" ht="15" hidden="false" customHeight="false" outlineLevel="0" collapsed="false">
      <c r="A6614" s="29" t="s">
        <v>52</v>
      </c>
      <c r="B6614" s="29" t="s">
        <v>12404</v>
      </c>
      <c r="C6614" s="29" t="s">
        <v>1274</v>
      </c>
      <c r="D6614" s="29" t="s">
        <v>3879</v>
      </c>
      <c r="E6614" s="29" t="n">
        <v>1</v>
      </c>
      <c r="F6614" s="29"/>
      <c r="G6614" s="29" t="s">
        <v>12405</v>
      </c>
      <c r="H6614" s="30" t="n">
        <v>1000</v>
      </c>
      <c r="I6614" s="31" t="n">
        <v>46230</v>
      </c>
      <c r="J6614" s="30" t="n">
        <v>1000</v>
      </c>
      <c r="K6614" s="29" t="s">
        <v>120</v>
      </c>
      <c r="L6614" s="29" t="s">
        <v>1277</v>
      </c>
      <c r="M6614" s="29"/>
      <c r="N6614" s="29" t="s">
        <v>122</v>
      </c>
      <c r="O6614" s="31" t="n">
        <v>46587</v>
      </c>
      <c r="P6614" s="29" t="s">
        <v>123</v>
      </c>
      <c r="Q6614" s="29" t="n">
        <f aca="false">IFERROR(VALUE(L6614),"")</f>
        <v>55</v>
      </c>
      <c r="R6614" s="29" t="n">
        <f aca="true">IF(O6614="","",O6614-TODAY())</f>
        <v>302</v>
      </c>
      <c r="S6614" s="29" t="str">
        <f aca="false">IF(C6614="&lt;&lt; vazio &gt;&gt;","VAZIA",IF(AND(O6614&lt;&gt;"",R6614&lt;0),"VENCIDO",IF(AND(O6614&lt;&gt;"",R6614&lt;=Parametros!$B$10),"PRÓX. VENCIMENTO",IF(F6614="Q","QUALIDADE",IF(F6614="S","BLOQUEADO",IF(F6614="R","RESTRITO/DEVOLUÇÃO",IF(OR(N6614="QUAR",N6614="QRES"),"QUARENTENA",IF(OR(B6614="DESCARTE",B6614="DEVOLUÇÃO"),"DESCARTE/DEVOLUÇÃO",IF(AND(D6614="",K6614&lt;&gt;""),"SEM LOTE",IF(AND(Q6614&lt;&gt;"",Q6614&gt;=Parametros!$B$11),"PARADO/SEM GIRO","OK"))))))))))</f>
        <v>OK</v>
      </c>
      <c r="T6614" s="29" t="str">
        <f aca="false">IF(AND($S6614="PARADO/SEM GIRO",$K6614="KG",OR(Painel!$B$5="(Todos)",A6614=Painel!$B$5)*OR(Painel!$E$5="(Todos)",P6614=Painel!$E$5)),$J6614+ROW()/10000000,"")</f>
        <v/>
      </c>
      <c r="U6614" s="29" t="str">
        <f aca="false">IF(AND($S6614="VENCIDO",$K6614="KG",OR(Painel!$B$5="(Todos)",A6614=Painel!$B$5)*OR(Painel!$E$5="(Todos)",P6614=Painel!$E$5)),$J6614+ROW()/10000000,"")</f>
        <v/>
      </c>
    </row>
    <row r="6615" customFormat="false" ht="15" hidden="false" customHeight="false" outlineLevel="0" collapsed="false">
      <c r="A6615" s="29" t="s">
        <v>52</v>
      </c>
      <c r="B6615" s="29" t="s">
        <v>12406</v>
      </c>
      <c r="C6615" s="29" t="s">
        <v>691</v>
      </c>
      <c r="D6615" s="29" t="s">
        <v>12407</v>
      </c>
      <c r="E6615" s="29" t="n">
        <v>1</v>
      </c>
      <c r="F6615" s="29"/>
      <c r="G6615" s="29" t="s">
        <v>12408</v>
      </c>
      <c r="H6615" s="30" t="n">
        <v>1050</v>
      </c>
      <c r="I6615" s="31" t="n">
        <v>46241</v>
      </c>
      <c r="J6615" s="30" t="n">
        <v>1050</v>
      </c>
      <c r="K6615" s="29" t="s">
        <v>120</v>
      </c>
      <c r="L6615" s="29" t="s">
        <v>4450</v>
      </c>
      <c r="M6615" s="29"/>
      <c r="N6615" s="29" t="s">
        <v>122</v>
      </c>
      <c r="O6615" s="31" t="n">
        <v>46595</v>
      </c>
      <c r="P6615" s="29" t="s">
        <v>123</v>
      </c>
      <c r="Q6615" s="29" t="n">
        <f aca="false">IFERROR(VALUE(L6615),"")</f>
        <v>44</v>
      </c>
      <c r="R6615" s="29" t="n">
        <f aca="true">IF(O6615="","",O6615-TODAY())</f>
        <v>310</v>
      </c>
      <c r="S6615" s="29" t="str">
        <f aca="false">IF(C6615="&lt;&lt; vazio &gt;&gt;","VAZIA",IF(AND(O6615&lt;&gt;"",R6615&lt;0),"VENCIDO",IF(AND(O6615&lt;&gt;"",R6615&lt;=Parametros!$B$10),"PRÓX. VENCIMENTO",IF(F6615="Q","QUALIDADE",IF(F6615="S","BLOQUEADO",IF(F6615="R","RESTRITO/DEVOLUÇÃO",IF(OR(N6615="QUAR",N6615="QRES"),"QUARENTENA",IF(OR(B6615="DESCARTE",B6615="DEVOLUÇÃO"),"DESCARTE/DEVOLUÇÃO",IF(AND(D6615="",K6615&lt;&gt;""),"SEM LOTE",IF(AND(Q6615&lt;&gt;"",Q6615&gt;=Parametros!$B$11),"PARADO/SEM GIRO","OK"))))))))))</f>
        <v>OK</v>
      </c>
      <c r="T6615" s="29" t="str">
        <f aca="false">IF(AND($S6615="PARADO/SEM GIRO",$K6615="KG",OR(Painel!$B$5="(Todos)",A6615=Painel!$B$5)*OR(Painel!$E$5="(Todos)",P6615=Painel!$E$5)),$J6615+ROW()/10000000,"")</f>
        <v/>
      </c>
      <c r="U6615" s="29" t="str">
        <f aca="false">IF(AND($S6615="VENCIDO",$K6615="KG",OR(Painel!$B$5="(Todos)",A6615=Painel!$B$5)*OR(Painel!$E$5="(Todos)",P6615=Painel!$E$5)),$J6615+ROW()/10000000,"")</f>
        <v/>
      </c>
    </row>
    <row r="6616" customFormat="false" ht="15" hidden="false" customHeight="false" outlineLevel="0" collapsed="false">
      <c r="A6616" s="29" t="s">
        <v>52</v>
      </c>
      <c r="B6616" s="29" t="s">
        <v>12409</v>
      </c>
      <c r="C6616" s="29" t="s">
        <v>2694</v>
      </c>
      <c r="D6616" s="29" t="s">
        <v>9030</v>
      </c>
      <c r="E6616" s="29" t="n">
        <v>1</v>
      </c>
      <c r="F6616" s="29"/>
      <c r="G6616" s="29" t="s">
        <v>12410</v>
      </c>
      <c r="H6616" s="30" t="n">
        <v>480</v>
      </c>
      <c r="I6616" s="31" t="n">
        <v>45967</v>
      </c>
      <c r="J6616" s="30" t="n">
        <v>480</v>
      </c>
      <c r="K6616" s="29" t="s">
        <v>120</v>
      </c>
      <c r="L6616" s="29" t="s">
        <v>11219</v>
      </c>
      <c r="M6616" s="29"/>
      <c r="N6616" s="29" t="s">
        <v>122</v>
      </c>
      <c r="O6616" s="31" t="n">
        <v>46549</v>
      </c>
      <c r="P6616" s="29" t="s">
        <v>123</v>
      </c>
      <c r="Q6616" s="29" t="n">
        <f aca="false">IFERROR(VALUE(L6616),"")</f>
        <v>318</v>
      </c>
      <c r="R6616" s="29" t="n">
        <f aca="true">IF(O6616="","",O6616-TODAY())</f>
        <v>264</v>
      </c>
      <c r="S6616" s="29" t="str">
        <f aca="false">IF(C6616="&lt;&lt; vazio &gt;&gt;","VAZIA",IF(AND(O6616&lt;&gt;"",R6616&lt;0),"VENCIDO",IF(AND(O6616&lt;&gt;"",R6616&lt;=Parametros!$B$10),"PRÓX. VENCIMENTO",IF(F6616="Q","QUALIDADE",IF(F6616="S","BLOQUEADO",IF(F6616="R","RESTRITO/DEVOLUÇÃO",IF(OR(N6616="QUAR",N6616="QRES"),"QUARENTENA",IF(OR(B6616="DESCARTE",B6616="DEVOLUÇÃO"),"DESCARTE/DEVOLUÇÃO",IF(AND(D6616="",K6616&lt;&gt;""),"SEM LOTE",IF(AND(Q6616&lt;&gt;"",Q6616&gt;=Parametros!$B$11),"PARADO/SEM GIRO","OK"))))))))))</f>
        <v>PARADO/SEM GIRO</v>
      </c>
      <c r="T6616" s="29" t="n">
        <f aca="false">IF(AND($S6616="PARADO/SEM GIRO",$K6616="KG",OR(Painel!$B$5="(Todos)",A6616=Painel!$B$5)*OR(Painel!$E$5="(Todos)",P6616=Painel!$E$5)),$J6616+ROW()/10000000,"")</f>
        <v>480.0006616</v>
      </c>
      <c r="U6616" s="29" t="str">
        <f aca="false">IF(AND($S6616="VENCIDO",$K6616="KG",OR(Painel!$B$5="(Todos)",A6616=Painel!$B$5)*OR(Painel!$E$5="(Todos)",P6616=Painel!$E$5)),$J6616+ROW()/10000000,"")</f>
        <v/>
      </c>
    </row>
    <row r="6617" customFormat="false" ht="15" hidden="false" customHeight="false" outlineLevel="0" collapsed="false">
      <c r="A6617" s="29" t="s">
        <v>52</v>
      </c>
      <c r="B6617" s="29" t="s">
        <v>12411</v>
      </c>
      <c r="C6617" s="29" t="s">
        <v>1093</v>
      </c>
      <c r="D6617" s="29" t="s">
        <v>1094</v>
      </c>
      <c r="E6617" s="29" t="n">
        <v>1</v>
      </c>
      <c r="F6617" s="29"/>
      <c r="G6617" s="29" t="s">
        <v>12412</v>
      </c>
      <c r="H6617" s="30" t="n">
        <v>1000</v>
      </c>
      <c r="I6617" s="31" t="n">
        <v>46183</v>
      </c>
      <c r="J6617" s="30" t="n">
        <v>1000</v>
      </c>
      <c r="K6617" s="29" t="s">
        <v>120</v>
      </c>
      <c r="L6617" s="29" t="s">
        <v>1096</v>
      </c>
      <c r="M6617" s="29"/>
      <c r="N6617" s="29" t="s">
        <v>122</v>
      </c>
      <c r="O6617" s="31" t="n">
        <v>46881</v>
      </c>
      <c r="P6617" s="29" t="s">
        <v>123</v>
      </c>
      <c r="Q6617" s="29" t="n">
        <f aca="false">IFERROR(VALUE(L6617),"")</f>
        <v>102</v>
      </c>
      <c r="R6617" s="29" t="n">
        <f aca="true">IF(O6617="","",O6617-TODAY())</f>
        <v>596</v>
      </c>
      <c r="S6617" s="29" t="str">
        <f aca="false">IF(C6617="&lt;&lt; vazio &gt;&gt;","VAZIA",IF(AND(O6617&lt;&gt;"",R6617&lt;0),"VENCIDO",IF(AND(O6617&lt;&gt;"",R6617&lt;=Parametros!$B$10),"PRÓX. VENCIMENTO",IF(F6617="Q","QUALIDADE",IF(F6617="S","BLOQUEADO",IF(F6617="R","RESTRITO/DEVOLUÇÃO",IF(OR(N6617="QUAR",N6617="QRES"),"QUARENTENA",IF(OR(B6617="DESCARTE",B6617="DEVOLUÇÃO"),"DESCARTE/DEVOLUÇÃO",IF(AND(D6617="",K6617&lt;&gt;""),"SEM LOTE",IF(AND(Q6617&lt;&gt;"",Q6617&gt;=Parametros!$B$11),"PARADO/SEM GIRO","OK"))))))))))</f>
        <v>PARADO/SEM GIRO</v>
      </c>
      <c r="T6617" s="29" t="n">
        <f aca="false">IF(AND($S6617="PARADO/SEM GIRO",$K6617="KG",OR(Painel!$B$5="(Todos)",A6617=Painel!$B$5)*OR(Painel!$E$5="(Todos)",P6617=Painel!$E$5)),$J6617+ROW()/10000000,"")</f>
        <v>1000.0006617</v>
      </c>
      <c r="U6617" s="29" t="str">
        <f aca="false">IF(AND($S6617="VENCIDO",$K6617="KG",OR(Painel!$B$5="(Todos)",A6617=Painel!$B$5)*OR(Painel!$E$5="(Todos)",P6617=Painel!$E$5)),$J6617+ROW()/10000000,"")</f>
        <v/>
      </c>
    </row>
    <row r="6618" customFormat="false" ht="15" hidden="false" customHeight="false" outlineLevel="0" collapsed="false">
      <c r="A6618" s="29" t="s">
        <v>52</v>
      </c>
      <c r="B6618" s="29" t="s">
        <v>12413</v>
      </c>
      <c r="C6618" s="29" t="s">
        <v>447</v>
      </c>
      <c r="D6618" s="29" t="s">
        <v>448</v>
      </c>
      <c r="E6618" s="29" t="n">
        <v>1</v>
      </c>
      <c r="F6618" s="29"/>
      <c r="G6618" s="29" t="s">
        <v>12414</v>
      </c>
      <c r="H6618" s="30" t="n">
        <v>618.12</v>
      </c>
      <c r="I6618" s="31" t="n">
        <v>46281</v>
      </c>
      <c r="J6618" s="30" t="n">
        <v>618.12</v>
      </c>
      <c r="K6618" s="29" t="s">
        <v>120</v>
      </c>
      <c r="L6618" s="29" t="s">
        <v>180</v>
      </c>
      <c r="M6618" s="29"/>
      <c r="N6618" s="29" t="s">
        <v>122</v>
      </c>
      <c r="O6618" s="31" t="n">
        <v>46805</v>
      </c>
      <c r="P6618" s="29" t="s">
        <v>123</v>
      </c>
      <c r="Q6618" s="29" t="n">
        <f aca="false">IFERROR(VALUE(L6618),"")</f>
        <v>19</v>
      </c>
      <c r="R6618" s="29" t="n">
        <f aca="true">IF(O6618="","",O6618-TODAY())</f>
        <v>520</v>
      </c>
      <c r="S6618" s="29" t="str">
        <f aca="false">IF(C6618="&lt;&lt; vazio &gt;&gt;","VAZIA",IF(AND(O6618&lt;&gt;"",R6618&lt;0),"VENCIDO",IF(AND(O6618&lt;&gt;"",R6618&lt;=Parametros!$B$10),"PRÓX. VENCIMENTO",IF(F6618="Q","QUALIDADE",IF(F6618="S","BLOQUEADO",IF(F6618="R","RESTRITO/DEVOLUÇÃO",IF(OR(N6618="QUAR",N6618="QRES"),"QUARENTENA",IF(OR(B6618="DESCARTE",B6618="DEVOLUÇÃO"),"DESCARTE/DEVOLUÇÃO",IF(AND(D6618="",K6618&lt;&gt;""),"SEM LOTE",IF(AND(Q6618&lt;&gt;"",Q6618&gt;=Parametros!$B$11),"PARADO/SEM GIRO","OK"))))))))))</f>
        <v>OK</v>
      </c>
      <c r="T6618" s="29" t="str">
        <f aca="false">IF(AND($S6618="PARADO/SEM GIRO",$K6618="KG",OR(Painel!$B$5="(Todos)",A6618=Painel!$B$5)*OR(Painel!$E$5="(Todos)",P6618=Painel!$E$5)),$J6618+ROW()/10000000,"")</f>
        <v/>
      </c>
      <c r="U6618" s="29" t="str">
        <f aca="false">IF(AND($S6618="VENCIDO",$K6618="KG",OR(Painel!$B$5="(Todos)",A6618=Painel!$B$5)*OR(Painel!$E$5="(Todos)",P6618=Painel!$E$5)),$J6618+ROW()/10000000,"")</f>
        <v/>
      </c>
    </row>
    <row r="6619" customFormat="false" ht="15" hidden="false" customHeight="false" outlineLevel="0" collapsed="false">
      <c r="A6619" s="29" t="s">
        <v>52</v>
      </c>
      <c r="B6619" s="29" t="s">
        <v>12415</v>
      </c>
      <c r="C6619" s="29" t="s">
        <v>691</v>
      </c>
      <c r="D6619" s="29" t="s">
        <v>12416</v>
      </c>
      <c r="E6619" s="29" t="n">
        <v>1</v>
      </c>
      <c r="F6619" s="29"/>
      <c r="G6619" s="29" t="s">
        <v>12417</v>
      </c>
      <c r="H6619" s="30" t="n">
        <v>678</v>
      </c>
      <c r="I6619" s="31" t="n">
        <v>46230</v>
      </c>
      <c r="J6619" s="30" t="n">
        <v>678</v>
      </c>
      <c r="K6619" s="29" t="s">
        <v>120</v>
      </c>
      <c r="L6619" s="29" t="s">
        <v>1277</v>
      </c>
      <c r="M6619" s="29"/>
      <c r="N6619" s="29" t="s">
        <v>122</v>
      </c>
      <c r="O6619" s="31" t="n">
        <v>46588</v>
      </c>
      <c r="P6619" s="29" t="s">
        <v>123</v>
      </c>
      <c r="Q6619" s="29" t="n">
        <f aca="false">IFERROR(VALUE(L6619),"")</f>
        <v>55</v>
      </c>
      <c r="R6619" s="29" t="n">
        <f aca="true">IF(O6619="","",O6619-TODAY())</f>
        <v>303</v>
      </c>
      <c r="S6619" s="29" t="str">
        <f aca="false">IF(C6619="&lt;&lt; vazio &gt;&gt;","VAZIA",IF(AND(O6619&lt;&gt;"",R6619&lt;0),"VENCIDO",IF(AND(O6619&lt;&gt;"",R6619&lt;=Parametros!$B$10),"PRÓX. VENCIMENTO",IF(F6619="Q","QUALIDADE",IF(F6619="S","BLOQUEADO",IF(F6619="R","RESTRITO/DEVOLUÇÃO",IF(OR(N6619="QUAR",N6619="QRES"),"QUARENTENA",IF(OR(B6619="DESCARTE",B6619="DEVOLUÇÃO"),"DESCARTE/DEVOLUÇÃO",IF(AND(D6619="",K6619&lt;&gt;""),"SEM LOTE",IF(AND(Q6619&lt;&gt;"",Q6619&gt;=Parametros!$B$11),"PARADO/SEM GIRO","OK"))))))))))</f>
        <v>OK</v>
      </c>
      <c r="T6619" s="29" t="str">
        <f aca="false">IF(AND($S6619="PARADO/SEM GIRO",$K6619="KG",OR(Painel!$B$5="(Todos)",A6619=Painel!$B$5)*OR(Painel!$E$5="(Todos)",P6619=Painel!$E$5)),$J6619+ROW()/10000000,"")</f>
        <v/>
      </c>
      <c r="U6619" s="29" t="str">
        <f aca="false">IF(AND($S6619="VENCIDO",$K6619="KG",OR(Painel!$B$5="(Todos)",A6619=Painel!$B$5)*OR(Painel!$E$5="(Todos)",P6619=Painel!$E$5)),$J6619+ROW()/10000000,"")</f>
        <v/>
      </c>
    </row>
    <row r="6620" customFormat="false" ht="15" hidden="false" customHeight="false" outlineLevel="0" collapsed="false">
      <c r="A6620" s="29" t="s">
        <v>52</v>
      </c>
      <c r="B6620" s="29" t="s">
        <v>12418</v>
      </c>
      <c r="C6620" s="29" t="s">
        <v>163</v>
      </c>
      <c r="D6620" s="29" t="s">
        <v>11810</v>
      </c>
      <c r="E6620" s="29" t="n">
        <v>1</v>
      </c>
      <c r="F6620" s="29"/>
      <c r="G6620" s="29" t="s">
        <v>12419</v>
      </c>
      <c r="H6620" s="30" t="n">
        <v>1102.5</v>
      </c>
      <c r="I6620" s="31" t="n">
        <v>46218</v>
      </c>
      <c r="J6620" s="30" t="n">
        <v>1102.5</v>
      </c>
      <c r="K6620" s="29" t="s">
        <v>120</v>
      </c>
      <c r="L6620" s="29" t="s">
        <v>1605</v>
      </c>
      <c r="M6620" s="29"/>
      <c r="N6620" s="29" t="s">
        <v>122</v>
      </c>
      <c r="O6620" s="31" t="n">
        <v>46760</v>
      </c>
      <c r="P6620" s="29" t="s">
        <v>123</v>
      </c>
      <c r="Q6620" s="29" t="n">
        <f aca="false">IFERROR(VALUE(L6620),"")</f>
        <v>67</v>
      </c>
      <c r="R6620" s="29" t="n">
        <f aca="true">IF(O6620="","",O6620-TODAY())</f>
        <v>475</v>
      </c>
      <c r="S6620" s="29" t="str">
        <f aca="false">IF(C6620="&lt;&lt; vazio &gt;&gt;","VAZIA",IF(AND(O6620&lt;&gt;"",R6620&lt;0),"VENCIDO",IF(AND(O6620&lt;&gt;"",R6620&lt;=Parametros!$B$10),"PRÓX. VENCIMENTO",IF(F6620="Q","QUALIDADE",IF(F6620="S","BLOQUEADO",IF(F6620="R","RESTRITO/DEVOLUÇÃO",IF(OR(N6620="QUAR",N6620="QRES"),"QUARENTENA",IF(OR(B6620="DESCARTE",B6620="DEVOLUÇÃO"),"DESCARTE/DEVOLUÇÃO",IF(AND(D6620="",K6620&lt;&gt;""),"SEM LOTE",IF(AND(Q6620&lt;&gt;"",Q6620&gt;=Parametros!$B$11),"PARADO/SEM GIRO","OK"))))))))))</f>
        <v>OK</v>
      </c>
      <c r="T6620" s="29" t="str">
        <f aca="false">IF(AND($S6620="PARADO/SEM GIRO",$K6620="KG",OR(Painel!$B$5="(Todos)",A6620=Painel!$B$5)*OR(Painel!$E$5="(Todos)",P6620=Painel!$E$5)),$J6620+ROW()/10000000,"")</f>
        <v/>
      </c>
      <c r="U6620" s="29" t="str">
        <f aca="false">IF(AND($S6620="VENCIDO",$K6620="KG",OR(Painel!$B$5="(Todos)",A6620=Painel!$B$5)*OR(Painel!$E$5="(Todos)",P6620=Painel!$E$5)),$J6620+ROW()/10000000,"")</f>
        <v/>
      </c>
    </row>
    <row r="6621" customFormat="false" ht="15" hidden="false" customHeight="false" outlineLevel="0" collapsed="false">
      <c r="A6621" s="29" t="s">
        <v>52</v>
      </c>
      <c r="B6621" s="29" t="s">
        <v>12420</v>
      </c>
      <c r="C6621" s="29" t="s">
        <v>369</v>
      </c>
      <c r="D6621" s="29" t="s">
        <v>2221</v>
      </c>
      <c r="E6621" s="29" t="n">
        <v>1</v>
      </c>
      <c r="F6621" s="29"/>
      <c r="G6621" s="29" t="s">
        <v>12421</v>
      </c>
      <c r="H6621" s="30" t="n">
        <v>999.9</v>
      </c>
      <c r="I6621" s="31" t="n">
        <v>46260</v>
      </c>
      <c r="J6621" s="30" t="n">
        <v>999.9</v>
      </c>
      <c r="K6621" s="29" t="s">
        <v>120</v>
      </c>
      <c r="L6621" s="29" t="s">
        <v>2223</v>
      </c>
      <c r="M6621" s="29"/>
      <c r="N6621" s="29" t="s">
        <v>122</v>
      </c>
      <c r="O6621" s="31" t="n">
        <v>46801</v>
      </c>
      <c r="P6621" s="29" t="s">
        <v>123</v>
      </c>
      <c r="Q6621" s="29" t="n">
        <f aca="false">IFERROR(VALUE(L6621),"")</f>
        <v>25</v>
      </c>
      <c r="R6621" s="29" t="n">
        <f aca="true">IF(O6621="","",O6621-TODAY())</f>
        <v>516</v>
      </c>
      <c r="S6621" s="29" t="str">
        <f aca="false">IF(C6621="&lt;&lt; vazio &gt;&gt;","VAZIA",IF(AND(O6621&lt;&gt;"",R6621&lt;0),"VENCIDO",IF(AND(O6621&lt;&gt;"",R6621&lt;=Parametros!$B$10),"PRÓX. VENCIMENTO",IF(F6621="Q","QUALIDADE",IF(F6621="S","BLOQUEADO",IF(F6621="R","RESTRITO/DEVOLUÇÃO",IF(OR(N6621="QUAR",N6621="QRES"),"QUARENTENA",IF(OR(B6621="DESCARTE",B6621="DEVOLUÇÃO"),"DESCARTE/DEVOLUÇÃO",IF(AND(D6621="",K6621&lt;&gt;""),"SEM LOTE",IF(AND(Q6621&lt;&gt;"",Q6621&gt;=Parametros!$B$11),"PARADO/SEM GIRO","OK"))))))))))</f>
        <v>OK</v>
      </c>
      <c r="T6621" s="29" t="str">
        <f aca="false">IF(AND($S6621="PARADO/SEM GIRO",$K6621="KG",OR(Painel!$B$5="(Todos)",A6621=Painel!$B$5)*OR(Painel!$E$5="(Todos)",P6621=Painel!$E$5)),$J6621+ROW()/10000000,"")</f>
        <v/>
      </c>
      <c r="U6621" s="29" t="str">
        <f aca="false">IF(AND($S6621="VENCIDO",$K6621="KG",OR(Painel!$B$5="(Todos)",A6621=Painel!$B$5)*OR(Painel!$E$5="(Todos)",P6621=Painel!$E$5)),$J6621+ROW()/10000000,"")</f>
        <v/>
      </c>
    </row>
    <row r="6622" customFormat="false" ht="15" hidden="false" customHeight="false" outlineLevel="0" collapsed="false">
      <c r="A6622" s="29" t="s">
        <v>52</v>
      </c>
      <c r="B6622" s="29" t="s">
        <v>12422</v>
      </c>
      <c r="C6622" s="29" t="s">
        <v>785</v>
      </c>
      <c r="D6622" s="29" t="s">
        <v>4333</v>
      </c>
      <c r="E6622" s="29" t="n">
        <v>1</v>
      </c>
      <c r="F6622" s="29"/>
      <c r="G6622" s="29" t="s">
        <v>12423</v>
      </c>
      <c r="H6622" s="30" t="n">
        <v>1000</v>
      </c>
      <c r="I6622" s="31" t="n">
        <v>46273</v>
      </c>
      <c r="J6622" s="30" t="n">
        <v>1000</v>
      </c>
      <c r="K6622" s="29" t="s">
        <v>120</v>
      </c>
      <c r="L6622" s="29" t="s">
        <v>149</v>
      </c>
      <c r="M6622" s="29"/>
      <c r="N6622" s="29" t="s">
        <v>122</v>
      </c>
      <c r="O6622" s="31" t="n">
        <v>46811</v>
      </c>
      <c r="P6622" s="29" t="s">
        <v>123</v>
      </c>
      <c r="Q6622" s="29" t="n">
        <f aca="false">IFERROR(VALUE(L6622),"")</f>
        <v>12</v>
      </c>
      <c r="R6622" s="29" t="n">
        <f aca="true">IF(O6622="","",O6622-TODAY())</f>
        <v>526</v>
      </c>
      <c r="S6622" s="29" t="str">
        <f aca="false">IF(C6622="&lt;&lt; vazio &gt;&gt;","VAZIA",IF(AND(O6622&lt;&gt;"",R6622&lt;0),"VENCIDO",IF(AND(O6622&lt;&gt;"",R6622&lt;=Parametros!$B$10),"PRÓX. VENCIMENTO",IF(F6622="Q","QUALIDADE",IF(F6622="S","BLOQUEADO",IF(F6622="R","RESTRITO/DEVOLUÇÃO",IF(OR(N6622="QUAR",N6622="QRES"),"QUARENTENA",IF(OR(B6622="DESCARTE",B6622="DEVOLUÇÃO"),"DESCARTE/DEVOLUÇÃO",IF(AND(D6622="",K6622&lt;&gt;""),"SEM LOTE",IF(AND(Q6622&lt;&gt;"",Q6622&gt;=Parametros!$B$11),"PARADO/SEM GIRO","OK"))))))))))</f>
        <v>OK</v>
      </c>
      <c r="T6622" s="29" t="str">
        <f aca="false">IF(AND($S6622="PARADO/SEM GIRO",$K6622="KG",OR(Painel!$B$5="(Todos)",A6622=Painel!$B$5)*OR(Painel!$E$5="(Todos)",P6622=Painel!$E$5)),$J6622+ROW()/10000000,"")</f>
        <v/>
      </c>
      <c r="U6622" s="29" t="str">
        <f aca="false">IF(AND($S6622="VENCIDO",$K6622="KG",OR(Painel!$B$5="(Todos)",A6622=Painel!$B$5)*OR(Painel!$E$5="(Todos)",P6622=Painel!$E$5)),$J6622+ROW()/10000000,"")</f>
        <v/>
      </c>
    </row>
    <row r="6623" customFormat="false" ht="15" hidden="false" customHeight="false" outlineLevel="0" collapsed="false">
      <c r="A6623" s="29" t="s">
        <v>52</v>
      </c>
      <c r="B6623" s="29" t="s">
        <v>12424</v>
      </c>
      <c r="C6623" s="29" t="s">
        <v>11692</v>
      </c>
      <c r="D6623" s="29" t="s">
        <v>11693</v>
      </c>
      <c r="E6623" s="29" t="n">
        <v>1</v>
      </c>
      <c r="F6623" s="29"/>
      <c r="G6623" s="29" t="s">
        <v>12425</v>
      </c>
      <c r="H6623" s="30" t="n">
        <v>727.2</v>
      </c>
      <c r="I6623" s="31" t="n">
        <v>46189</v>
      </c>
      <c r="J6623" s="30" t="n">
        <v>727.2</v>
      </c>
      <c r="K6623" s="29" t="s">
        <v>120</v>
      </c>
      <c r="L6623" s="29" t="s">
        <v>749</v>
      </c>
      <c r="M6623" s="29"/>
      <c r="N6623" s="29" t="s">
        <v>122</v>
      </c>
      <c r="O6623" s="31" t="n">
        <v>46904</v>
      </c>
      <c r="P6623" s="29" t="s">
        <v>123</v>
      </c>
      <c r="Q6623" s="29" t="n">
        <f aca="false">IFERROR(VALUE(L6623),"")</f>
        <v>96</v>
      </c>
      <c r="R6623" s="29" t="n">
        <f aca="true">IF(O6623="","",O6623-TODAY())</f>
        <v>619</v>
      </c>
      <c r="S6623" s="29" t="str">
        <f aca="false">IF(C6623="&lt;&lt; vazio &gt;&gt;","VAZIA",IF(AND(O6623&lt;&gt;"",R6623&lt;0),"VENCIDO",IF(AND(O6623&lt;&gt;"",R6623&lt;=Parametros!$B$10),"PRÓX. VENCIMENTO",IF(F6623="Q","QUALIDADE",IF(F6623="S","BLOQUEADO",IF(F6623="R","RESTRITO/DEVOLUÇÃO",IF(OR(N6623="QUAR",N6623="QRES"),"QUARENTENA",IF(OR(B6623="DESCARTE",B6623="DEVOLUÇÃO"),"DESCARTE/DEVOLUÇÃO",IF(AND(D6623="",K6623&lt;&gt;""),"SEM LOTE",IF(AND(Q6623&lt;&gt;"",Q6623&gt;=Parametros!$B$11),"PARADO/SEM GIRO","OK"))))))))))</f>
        <v>PARADO/SEM GIRO</v>
      </c>
      <c r="T6623" s="29" t="n">
        <f aca="false">IF(AND($S6623="PARADO/SEM GIRO",$K6623="KG",OR(Painel!$B$5="(Todos)",A6623=Painel!$B$5)*OR(Painel!$E$5="(Todos)",P6623=Painel!$E$5)),$J6623+ROW()/10000000,"")</f>
        <v>727.2006623</v>
      </c>
      <c r="U6623" s="29" t="str">
        <f aca="false">IF(AND($S6623="VENCIDO",$K6623="KG",OR(Painel!$B$5="(Todos)",A6623=Painel!$B$5)*OR(Painel!$E$5="(Todos)",P6623=Painel!$E$5)),$J6623+ROW()/10000000,"")</f>
        <v/>
      </c>
    </row>
    <row r="6624" customFormat="false" ht="15" hidden="false" customHeight="false" outlineLevel="0" collapsed="false">
      <c r="A6624" s="29" t="s">
        <v>52</v>
      </c>
      <c r="B6624" s="29" t="s">
        <v>12426</v>
      </c>
      <c r="C6624" s="29" t="s">
        <v>1274</v>
      </c>
      <c r="D6624" s="29" t="s">
        <v>1275</v>
      </c>
      <c r="E6624" s="29" t="n">
        <v>1</v>
      </c>
      <c r="F6624" s="29"/>
      <c r="G6624" s="29" t="s">
        <v>12427</v>
      </c>
      <c r="H6624" s="30" t="n">
        <v>1000</v>
      </c>
      <c r="I6624" s="31" t="n">
        <v>46230</v>
      </c>
      <c r="J6624" s="30" t="n">
        <v>1000</v>
      </c>
      <c r="K6624" s="29" t="s">
        <v>120</v>
      </c>
      <c r="L6624" s="29" t="s">
        <v>1277</v>
      </c>
      <c r="M6624" s="29"/>
      <c r="N6624" s="29" t="s">
        <v>122</v>
      </c>
      <c r="O6624" s="31" t="n">
        <v>46588</v>
      </c>
      <c r="P6624" s="29" t="s">
        <v>123</v>
      </c>
      <c r="Q6624" s="29" t="n">
        <f aca="false">IFERROR(VALUE(L6624),"")</f>
        <v>55</v>
      </c>
      <c r="R6624" s="29" t="n">
        <f aca="true">IF(O6624="","",O6624-TODAY())</f>
        <v>303</v>
      </c>
      <c r="S6624" s="29" t="str">
        <f aca="false">IF(C6624="&lt;&lt; vazio &gt;&gt;","VAZIA",IF(AND(O6624&lt;&gt;"",R6624&lt;0),"VENCIDO",IF(AND(O6624&lt;&gt;"",R6624&lt;=Parametros!$B$10),"PRÓX. VENCIMENTO",IF(F6624="Q","QUALIDADE",IF(F6624="S","BLOQUEADO",IF(F6624="R","RESTRITO/DEVOLUÇÃO",IF(OR(N6624="QUAR",N6624="QRES"),"QUARENTENA",IF(OR(B6624="DESCARTE",B6624="DEVOLUÇÃO"),"DESCARTE/DEVOLUÇÃO",IF(AND(D6624="",K6624&lt;&gt;""),"SEM LOTE",IF(AND(Q6624&lt;&gt;"",Q6624&gt;=Parametros!$B$11),"PARADO/SEM GIRO","OK"))))))))))</f>
        <v>OK</v>
      </c>
      <c r="T6624" s="29" t="str">
        <f aca="false">IF(AND($S6624="PARADO/SEM GIRO",$K6624="KG",OR(Painel!$B$5="(Todos)",A6624=Painel!$B$5)*OR(Painel!$E$5="(Todos)",P6624=Painel!$E$5)),$J6624+ROW()/10000000,"")</f>
        <v/>
      </c>
      <c r="U6624" s="29" t="str">
        <f aca="false">IF(AND($S6624="VENCIDO",$K6624="KG",OR(Painel!$B$5="(Todos)",A6624=Painel!$B$5)*OR(Painel!$E$5="(Todos)",P6624=Painel!$E$5)),$J6624+ROW()/10000000,"")</f>
        <v/>
      </c>
    </row>
    <row r="6625" customFormat="false" ht="15" hidden="false" customHeight="false" outlineLevel="0" collapsed="false">
      <c r="A6625" s="29" t="s">
        <v>52</v>
      </c>
      <c r="B6625" s="29" t="s">
        <v>12428</v>
      </c>
      <c r="C6625" s="29" t="s">
        <v>278</v>
      </c>
      <c r="D6625" s="29" t="s">
        <v>404</v>
      </c>
      <c r="E6625" s="29" t="n">
        <v>1</v>
      </c>
      <c r="F6625" s="29"/>
      <c r="G6625" s="29" t="s">
        <v>12429</v>
      </c>
      <c r="H6625" s="30" t="n">
        <v>545.4</v>
      </c>
      <c r="I6625" s="31" t="n">
        <v>46227</v>
      </c>
      <c r="J6625" s="30" t="n">
        <v>545.4</v>
      </c>
      <c r="K6625" s="29" t="s">
        <v>120</v>
      </c>
      <c r="L6625" s="29" t="s">
        <v>10113</v>
      </c>
      <c r="M6625" s="29"/>
      <c r="N6625" s="29" t="s">
        <v>122</v>
      </c>
      <c r="O6625" s="31" t="n">
        <v>46661</v>
      </c>
      <c r="P6625" s="29" t="s">
        <v>123</v>
      </c>
      <c r="Q6625" s="29" t="n">
        <f aca="false">IFERROR(VALUE(L6625),"")</f>
        <v>58</v>
      </c>
      <c r="R6625" s="29" t="n">
        <f aca="true">IF(O6625="","",O6625-TODAY())</f>
        <v>376</v>
      </c>
      <c r="S6625" s="29" t="str">
        <f aca="false">IF(C6625="&lt;&lt; vazio &gt;&gt;","VAZIA",IF(AND(O6625&lt;&gt;"",R6625&lt;0),"VENCIDO",IF(AND(O6625&lt;&gt;"",R6625&lt;=Parametros!$B$10),"PRÓX. VENCIMENTO",IF(F6625="Q","QUALIDADE",IF(F6625="S","BLOQUEADO",IF(F6625="R","RESTRITO/DEVOLUÇÃO",IF(OR(N6625="QUAR",N6625="QRES"),"QUARENTENA",IF(OR(B6625="DESCARTE",B6625="DEVOLUÇÃO"),"DESCARTE/DEVOLUÇÃO",IF(AND(D6625="",K6625&lt;&gt;""),"SEM LOTE",IF(AND(Q6625&lt;&gt;"",Q6625&gt;=Parametros!$B$11),"PARADO/SEM GIRO","OK"))))))))))</f>
        <v>OK</v>
      </c>
      <c r="T6625" s="29" t="str">
        <f aca="false">IF(AND($S6625="PARADO/SEM GIRO",$K6625="KG",OR(Painel!$B$5="(Todos)",A6625=Painel!$B$5)*OR(Painel!$E$5="(Todos)",P6625=Painel!$E$5)),$J6625+ROW()/10000000,"")</f>
        <v/>
      </c>
      <c r="U6625" s="29" t="str">
        <f aca="false">IF(AND($S6625="VENCIDO",$K6625="KG",OR(Painel!$B$5="(Todos)",A6625=Painel!$B$5)*OR(Painel!$E$5="(Todos)",P6625=Painel!$E$5)),$J6625+ROW()/10000000,"")</f>
        <v/>
      </c>
    </row>
    <row r="6626" customFormat="false" ht="15" hidden="false" customHeight="false" outlineLevel="0" collapsed="false">
      <c r="A6626" s="29" t="s">
        <v>52</v>
      </c>
      <c r="B6626" s="29" t="s">
        <v>12430</v>
      </c>
      <c r="C6626" s="29" t="s">
        <v>489</v>
      </c>
      <c r="D6626" s="29" t="s">
        <v>7816</v>
      </c>
      <c r="E6626" s="29" t="n">
        <v>1</v>
      </c>
      <c r="F6626" s="29"/>
      <c r="G6626" s="29" t="s">
        <v>12431</v>
      </c>
      <c r="H6626" s="30" t="n">
        <v>1102.5</v>
      </c>
      <c r="I6626" s="31" t="n">
        <v>46191</v>
      </c>
      <c r="J6626" s="30" t="n">
        <v>1102.5</v>
      </c>
      <c r="K6626" s="29" t="s">
        <v>120</v>
      </c>
      <c r="L6626" s="29" t="s">
        <v>3759</v>
      </c>
      <c r="M6626" s="29"/>
      <c r="N6626" s="29" t="s">
        <v>122</v>
      </c>
      <c r="O6626" s="31" t="n">
        <v>46728</v>
      </c>
      <c r="P6626" s="29" t="s">
        <v>123</v>
      </c>
      <c r="Q6626" s="29" t="n">
        <f aca="false">IFERROR(VALUE(L6626),"")</f>
        <v>94</v>
      </c>
      <c r="R6626" s="29" t="n">
        <f aca="true">IF(O6626="","",O6626-TODAY())</f>
        <v>443</v>
      </c>
      <c r="S6626" s="29" t="str">
        <f aca="false">IF(C6626="&lt;&lt; vazio &gt;&gt;","VAZIA",IF(AND(O6626&lt;&gt;"",R6626&lt;0),"VENCIDO",IF(AND(O6626&lt;&gt;"",R6626&lt;=Parametros!$B$10),"PRÓX. VENCIMENTO",IF(F6626="Q","QUALIDADE",IF(F6626="S","BLOQUEADO",IF(F6626="R","RESTRITO/DEVOLUÇÃO",IF(OR(N6626="QUAR",N6626="QRES"),"QUARENTENA",IF(OR(B6626="DESCARTE",B6626="DEVOLUÇÃO"),"DESCARTE/DEVOLUÇÃO",IF(AND(D6626="",K6626&lt;&gt;""),"SEM LOTE",IF(AND(Q6626&lt;&gt;"",Q6626&gt;=Parametros!$B$11),"PARADO/SEM GIRO","OK"))))))))))</f>
        <v>PARADO/SEM GIRO</v>
      </c>
      <c r="T6626" s="29" t="n">
        <f aca="false">IF(AND($S6626="PARADO/SEM GIRO",$K6626="KG",OR(Painel!$B$5="(Todos)",A6626=Painel!$B$5)*OR(Painel!$E$5="(Todos)",P6626=Painel!$E$5)),$J6626+ROW()/10000000,"")</f>
        <v>1102.5006626</v>
      </c>
      <c r="U6626" s="29" t="str">
        <f aca="false">IF(AND($S6626="VENCIDO",$K6626="KG",OR(Painel!$B$5="(Todos)",A6626=Painel!$B$5)*OR(Painel!$E$5="(Todos)",P6626=Painel!$E$5)),$J6626+ROW()/10000000,"")</f>
        <v/>
      </c>
    </row>
    <row r="6627" customFormat="false" ht="15" hidden="false" customHeight="false" outlineLevel="0" collapsed="false">
      <c r="A6627" s="29" t="s">
        <v>52</v>
      </c>
      <c r="B6627" s="29" t="s">
        <v>12432</v>
      </c>
      <c r="C6627" s="29" t="s">
        <v>768</v>
      </c>
      <c r="D6627" s="29" t="s">
        <v>809</v>
      </c>
      <c r="E6627" s="29" t="n">
        <v>1</v>
      </c>
      <c r="F6627" s="29"/>
      <c r="G6627" s="29" t="s">
        <v>12433</v>
      </c>
      <c r="H6627" s="30" t="n">
        <v>800</v>
      </c>
      <c r="I6627" s="31" t="n">
        <v>46256</v>
      </c>
      <c r="J6627" s="30" t="n">
        <v>800</v>
      </c>
      <c r="K6627" s="29" t="s">
        <v>120</v>
      </c>
      <c r="L6627" s="29" t="s">
        <v>811</v>
      </c>
      <c r="M6627" s="29"/>
      <c r="N6627" s="29" t="s">
        <v>122</v>
      </c>
      <c r="O6627" s="31" t="n">
        <v>46617</v>
      </c>
      <c r="P6627" s="29" t="s">
        <v>123</v>
      </c>
      <c r="Q6627" s="29" t="n">
        <f aca="false">IFERROR(VALUE(L6627),"")</f>
        <v>29</v>
      </c>
      <c r="R6627" s="29" t="n">
        <f aca="true">IF(O6627="","",O6627-TODAY())</f>
        <v>332</v>
      </c>
      <c r="S6627" s="29" t="str">
        <f aca="false">IF(C6627="&lt;&lt; vazio &gt;&gt;","VAZIA",IF(AND(O6627&lt;&gt;"",R6627&lt;0),"VENCIDO",IF(AND(O6627&lt;&gt;"",R6627&lt;=Parametros!$B$10),"PRÓX. VENCIMENTO",IF(F6627="Q","QUALIDADE",IF(F6627="S","BLOQUEADO",IF(F6627="R","RESTRITO/DEVOLUÇÃO",IF(OR(N6627="QUAR",N6627="QRES"),"QUARENTENA",IF(OR(B6627="DESCARTE",B6627="DEVOLUÇÃO"),"DESCARTE/DEVOLUÇÃO",IF(AND(D6627="",K6627&lt;&gt;""),"SEM LOTE",IF(AND(Q6627&lt;&gt;"",Q6627&gt;=Parametros!$B$11),"PARADO/SEM GIRO","OK"))))))))))</f>
        <v>OK</v>
      </c>
      <c r="T6627" s="29" t="str">
        <f aca="false">IF(AND($S6627="PARADO/SEM GIRO",$K6627="KG",OR(Painel!$B$5="(Todos)",A6627=Painel!$B$5)*OR(Painel!$E$5="(Todos)",P6627=Painel!$E$5)),$J6627+ROW()/10000000,"")</f>
        <v/>
      </c>
      <c r="U6627" s="29" t="str">
        <f aca="false">IF(AND($S6627="VENCIDO",$K6627="KG",OR(Painel!$B$5="(Todos)",A6627=Painel!$B$5)*OR(Painel!$E$5="(Todos)",P6627=Painel!$E$5)),$J6627+ROW()/10000000,"")</f>
        <v/>
      </c>
    </row>
    <row r="6628" customFormat="false" ht="15" hidden="false" customHeight="false" outlineLevel="0" collapsed="false">
      <c r="A6628" s="29" t="s">
        <v>52</v>
      </c>
      <c r="B6628" s="29" t="s">
        <v>12434</v>
      </c>
      <c r="C6628" s="29" t="s">
        <v>115</v>
      </c>
      <c r="D6628" s="29"/>
      <c r="E6628" s="29" t="n">
        <v>0</v>
      </c>
      <c r="F6628" s="29"/>
      <c r="G6628" s="29"/>
      <c r="H6628" s="30" t="n">
        <v>0</v>
      </c>
      <c r="I6628" s="29"/>
      <c r="J6628" s="30" t="n">
        <v>0</v>
      </c>
      <c r="K6628" s="29"/>
      <c r="L6628" s="29" t="s">
        <v>116</v>
      </c>
      <c r="M6628" s="29"/>
      <c r="N6628" s="29"/>
      <c r="O6628" s="29"/>
      <c r="P6628" s="29"/>
      <c r="Q6628" s="29" t="n">
        <f aca="false">IFERROR(VALUE(L6628),"")</f>
        <v>0</v>
      </c>
      <c r="R6628" s="29" t="str">
        <f aca="true">IF(O6628="","",O6628-TODAY())</f>
        <v/>
      </c>
      <c r="S6628" s="29" t="str">
        <f aca="false">IF(C6628="&lt;&lt; vazio &gt;&gt;","VAZIA",IF(AND(O6628&lt;&gt;"",R6628&lt;0),"VENCIDO",IF(AND(O6628&lt;&gt;"",R6628&lt;=Parametros!$B$10),"PRÓX. VENCIMENTO",IF(F6628="Q","QUALIDADE",IF(F6628="S","BLOQUEADO",IF(F6628="R","RESTRITO/DEVOLUÇÃO",IF(OR(N6628="QUAR",N6628="QRES"),"QUARENTENA",IF(OR(B6628="DESCARTE",B6628="DEVOLUÇÃO"),"DESCARTE/DEVOLUÇÃO",IF(AND(D6628="",K6628&lt;&gt;""),"SEM LOTE",IF(AND(Q6628&lt;&gt;"",Q6628&gt;=Parametros!$B$11),"PARADO/SEM GIRO","OK"))))))))))</f>
        <v>VAZIA</v>
      </c>
      <c r="T6628" s="29" t="str">
        <f aca="false">IF(AND($S6628="PARADO/SEM GIRO",$K6628="KG",OR(Painel!$B$5="(Todos)",A6628=Painel!$B$5)*OR(Painel!$E$5="(Todos)",P6628=Painel!$E$5)),$J6628+ROW()/10000000,"")</f>
        <v/>
      </c>
      <c r="U6628" s="29" t="str">
        <f aca="false">IF(AND($S6628="VENCIDO",$K6628="KG",OR(Painel!$B$5="(Todos)",A6628=Painel!$B$5)*OR(Painel!$E$5="(Todos)",P6628=Painel!$E$5)),$J6628+ROW()/10000000,"")</f>
        <v/>
      </c>
    </row>
    <row r="6629" customFormat="false" ht="15" hidden="false" customHeight="false" outlineLevel="0" collapsed="false">
      <c r="A6629" s="29" t="s">
        <v>52</v>
      </c>
      <c r="B6629" s="29" t="s">
        <v>12435</v>
      </c>
      <c r="C6629" s="29" t="s">
        <v>2561</v>
      </c>
      <c r="D6629" s="29" t="s">
        <v>2562</v>
      </c>
      <c r="E6629" s="29" t="n">
        <v>1</v>
      </c>
      <c r="F6629" s="29" t="s">
        <v>268</v>
      </c>
      <c r="G6629" s="29" t="s">
        <v>12436</v>
      </c>
      <c r="H6629" s="30" t="n">
        <v>590.4</v>
      </c>
      <c r="I6629" s="31" t="n">
        <v>46283</v>
      </c>
      <c r="J6629" s="30" t="n">
        <v>590.4</v>
      </c>
      <c r="K6629" s="29" t="s">
        <v>120</v>
      </c>
      <c r="L6629" s="29" t="s">
        <v>176</v>
      </c>
      <c r="M6629" s="29"/>
      <c r="N6629" s="29" t="s">
        <v>122</v>
      </c>
      <c r="O6629" s="31" t="n">
        <v>47014</v>
      </c>
      <c r="P6629" s="29" t="s">
        <v>123</v>
      </c>
      <c r="Q6629" s="29" t="n">
        <f aca="false">IFERROR(VALUE(L6629),"")</f>
        <v>2</v>
      </c>
      <c r="R6629" s="29" t="n">
        <f aca="true">IF(O6629="","",O6629-TODAY())</f>
        <v>729</v>
      </c>
      <c r="S6629" s="29" t="str">
        <f aca="false">IF(C6629="&lt;&lt; vazio &gt;&gt;","VAZIA",IF(AND(O6629&lt;&gt;"",R6629&lt;0),"VENCIDO",IF(AND(O6629&lt;&gt;"",R6629&lt;=Parametros!$B$10),"PRÓX. VENCIMENTO",IF(F6629="Q","QUALIDADE",IF(F6629="S","BLOQUEADO",IF(F6629="R","RESTRITO/DEVOLUÇÃO",IF(OR(N6629="QUAR",N6629="QRES"),"QUARENTENA",IF(OR(B6629="DESCARTE",B6629="DEVOLUÇÃO"),"DESCARTE/DEVOLUÇÃO",IF(AND(D6629="",K6629&lt;&gt;""),"SEM LOTE",IF(AND(Q6629&lt;&gt;"",Q6629&gt;=Parametros!$B$11),"PARADO/SEM GIRO","OK"))))))))))</f>
        <v>QUALIDADE</v>
      </c>
      <c r="T6629" s="29" t="str">
        <f aca="false">IF(AND($S6629="PARADO/SEM GIRO",$K6629="KG",OR(Painel!$B$5="(Todos)",A6629=Painel!$B$5)*OR(Painel!$E$5="(Todos)",P6629=Painel!$E$5)),$J6629+ROW()/10000000,"")</f>
        <v/>
      </c>
      <c r="U6629" s="29" t="str">
        <f aca="false">IF(AND($S6629="VENCIDO",$K6629="KG",OR(Painel!$B$5="(Todos)",A6629=Painel!$B$5)*OR(Painel!$E$5="(Todos)",P6629=Painel!$E$5)),$J6629+ROW()/10000000,"")</f>
        <v/>
      </c>
    </row>
    <row r="6630" customFormat="false" ht="15" hidden="false" customHeight="false" outlineLevel="0" collapsed="false">
      <c r="A6630" s="29" t="s">
        <v>52</v>
      </c>
      <c r="B6630" s="29" t="s">
        <v>12437</v>
      </c>
      <c r="C6630" s="29" t="s">
        <v>768</v>
      </c>
      <c r="D6630" s="29" t="s">
        <v>12438</v>
      </c>
      <c r="E6630" s="29" t="n">
        <v>1</v>
      </c>
      <c r="F6630" s="29"/>
      <c r="G6630" s="29" t="s">
        <v>12439</v>
      </c>
      <c r="H6630" s="30" t="n">
        <v>800</v>
      </c>
      <c r="I6630" s="31" t="n">
        <v>46258</v>
      </c>
      <c r="J6630" s="30" t="n">
        <v>800</v>
      </c>
      <c r="K6630" s="29" t="s">
        <v>120</v>
      </c>
      <c r="L6630" s="29" t="s">
        <v>294</v>
      </c>
      <c r="M6630" s="29"/>
      <c r="N6630" s="29" t="s">
        <v>122</v>
      </c>
      <c r="O6630" s="31" t="n">
        <v>46613</v>
      </c>
      <c r="P6630" s="29" t="s">
        <v>123</v>
      </c>
      <c r="Q6630" s="29" t="n">
        <f aca="false">IFERROR(VALUE(L6630),"")</f>
        <v>27</v>
      </c>
      <c r="R6630" s="29" t="n">
        <f aca="true">IF(O6630="","",O6630-TODAY())</f>
        <v>328</v>
      </c>
      <c r="S6630" s="29" t="str">
        <f aca="false">IF(C6630="&lt;&lt; vazio &gt;&gt;","VAZIA",IF(AND(O6630&lt;&gt;"",R6630&lt;0),"VENCIDO",IF(AND(O6630&lt;&gt;"",R6630&lt;=Parametros!$B$10),"PRÓX. VENCIMENTO",IF(F6630="Q","QUALIDADE",IF(F6630="S","BLOQUEADO",IF(F6630="R","RESTRITO/DEVOLUÇÃO",IF(OR(N6630="QUAR",N6630="QRES"),"QUARENTENA",IF(OR(B6630="DESCARTE",B6630="DEVOLUÇÃO"),"DESCARTE/DEVOLUÇÃO",IF(AND(D6630="",K6630&lt;&gt;""),"SEM LOTE",IF(AND(Q6630&lt;&gt;"",Q6630&gt;=Parametros!$B$11),"PARADO/SEM GIRO","OK"))))))))))</f>
        <v>OK</v>
      </c>
      <c r="T6630" s="29" t="str">
        <f aca="false">IF(AND($S6630="PARADO/SEM GIRO",$K6630="KG",OR(Painel!$B$5="(Todos)",A6630=Painel!$B$5)*OR(Painel!$E$5="(Todos)",P6630=Painel!$E$5)),$J6630+ROW()/10000000,"")</f>
        <v/>
      </c>
      <c r="U6630" s="29" t="str">
        <f aca="false">IF(AND($S6630="VENCIDO",$K6630="KG",OR(Painel!$B$5="(Todos)",A6630=Painel!$B$5)*OR(Painel!$E$5="(Todos)",P6630=Painel!$E$5)),$J6630+ROW()/10000000,"")</f>
        <v/>
      </c>
    </row>
    <row r="6631" customFormat="false" ht="15" hidden="false" customHeight="false" outlineLevel="0" collapsed="false">
      <c r="A6631" s="29" t="s">
        <v>52</v>
      </c>
      <c r="B6631" s="29" t="s">
        <v>12440</v>
      </c>
      <c r="C6631" s="29" t="s">
        <v>115</v>
      </c>
      <c r="D6631" s="29"/>
      <c r="E6631" s="29" t="n">
        <v>0</v>
      </c>
      <c r="F6631" s="29"/>
      <c r="G6631" s="29"/>
      <c r="H6631" s="30" t="n">
        <v>0</v>
      </c>
      <c r="I6631" s="29"/>
      <c r="J6631" s="30" t="n">
        <v>0</v>
      </c>
      <c r="K6631" s="29"/>
      <c r="L6631" s="29" t="s">
        <v>116</v>
      </c>
      <c r="M6631" s="29"/>
      <c r="N6631" s="29"/>
      <c r="O6631" s="29"/>
      <c r="P6631" s="29"/>
      <c r="Q6631" s="29" t="n">
        <f aca="false">IFERROR(VALUE(L6631),"")</f>
        <v>0</v>
      </c>
      <c r="R6631" s="29" t="str">
        <f aca="true">IF(O6631="","",O6631-TODAY())</f>
        <v/>
      </c>
      <c r="S6631" s="29" t="str">
        <f aca="false">IF(C6631="&lt;&lt; vazio &gt;&gt;","VAZIA",IF(AND(O6631&lt;&gt;"",R6631&lt;0),"VENCIDO",IF(AND(O6631&lt;&gt;"",R6631&lt;=Parametros!$B$10),"PRÓX. VENCIMENTO",IF(F6631="Q","QUALIDADE",IF(F6631="S","BLOQUEADO",IF(F6631="R","RESTRITO/DEVOLUÇÃO",IF(OR(N6631="QUAR",N6631="QRES"),"QUARENTENA",IF(OR(B6631="DESCARTE",B6631="DEVOLUÇÃO"),"DESCARTE/DEVOLUÇÃO",IF(AND(D6631="",K6631&lt;&gt;""),"SEM LOTE",IF(AND(Q6631&lt;&gt;"",Q6631&gt;=Parametros!$B$11),"PARADO/SEM GIRO","OK"))))))))))</f>
        <v>VAZIA</v>
      </c>
      <c r="T6631" s="29" t="str">
        <f aca="false">IF(AND($S6631="PARADO/SEM GIRO",$K6631="KG",OR(Painel!$B$5="(Todos)",A6631=Painel!$B$5)*OR(Painel!$E$5="(Todos)",P6631=Painel!$E$5)),$J6631+ROW()/10000000,"")</f>
        <v/>
      </c>
      <c r="U6631" s="29" t="str">
        <f aca="false">IF(AND($S6631="VENCIDO",$K6631="KG",OR(Painel!$B$5="(Todos)",A6631=Painel!$B$5)*OR(Painel!$E$5="(Todos)",P6631=Painel!$E$5)),$J6631+ROW()/10000000,"")</f>
        <v/>
      </c>
    </row>
    <row r="6632" customFormat="false" ht="15" hidden="false" customHeight="false" outlineLevel="0" collapsed="false">
      <c r="A6632" s="29" t="s">
        <v>52</v>
      </c>
      <c r="B6632" s="29" t="s">
        <v>12441</v>
      </c>
      <c r="C6632" s="29" t="s">
        <v>10382</v>
      </c>
      <c r="D6632" s="29" t="s">
        <v>12442</v>
      </c>
      <c r="E6632" s="29" t="n">
        <v>1</v>
      </c>
      <c r="F6632" s="29" t="s">
        <v>137</v>
      </c>
      <c r="G6632" s="29" t="s">
        <v>12443</v>
      </c>
      <c r="H6632" s="30" t="n">
        <v>800</v>
      </c>
      <c r="I6632" s="31" t="n">
        <v>46271</v>
      </c>
      <c r="J6632" s="30" t="n">
        <v>800</v>
      </c>
      <c r="K6632" s="29" t="s">
        <v>120</v>
      </c>
      <c r="L6632" s="29" t="s">
        <v>221</v>
      </c>
      <c r="M6632" s="29"/>
      <c r="N6632" s="29" t="s">
        <v>134</v>
      </c>
      <c r="O6632" s="31" t="n">
        <v>46271</v>
      </c>
      <c r="P6632" s="29" t="s">
        <v>123</v>
      </c>
      <c r="Q6632" s="29" t="n">
        <f aca="false">IFERROR(VALUE(L6632),"")</f>
        <v>14</v>
      </c>
      <c r="R6632" s="29" t="n">
        <f aca="true">IF(O6632="","",O6632-TODAY())</f>
        <v>-14</v>
      </c>
      <c r="S6632" s="29" t="str">
        <f aca="false">IF(C6632="&lt;&lt; vazio &gt;&gt;","VAZIA",IF(AND(O6632&lt;&gt;"",R6632&lt;0),"VENCIDO",IF(AND(O6632&lt;&gt;"",R6632&lt;=Parametros!$B$10),"PRÓX. VENCIMENTO",IF(F6632="Q","QUALIDADE",IF(F6632="S","BLOQUEADO",IF(F6632="R","RESTRITO/DEVOLUÇÃO",IF(OR(N6632="QUAR",N6632="QRES"),"QUARENTENA",IF(OR(B6632="DESCARTE",B6632="DEVOLUÇÃO"),"DESCARTE/DEVOLUÇÃO",IF(AND(D6632="",K6632&lt;&gt;""),"SEM LOTE",IF(AND(Q6632&lt;&gt;"",Q6632&gt;=Parametros!$B$11),"PARADO/SEM GIRO","OK"))))))))))</f>
        <v>VENCIDO</v>
      </c>
      <c r="T6632" s="29" t="str">
        <f aca="false">IF(AND($S6632="PARADO/SEM GIRO",$K6632="KG",OR(Painel!$B$5="(Todos)",A6632=Painel!$B$5)*OR(Painel!$E$5="(Todos)",P6632=Painel!$E$5)),$J6632+ROW()/10000000,"")</f>
        <v/>
      </c>
      <c r="U6632" s="29" t="n">
        <f aca="false">IF(AND($S6632="VENCIDO",$K6632="KG",OR(Painel!$B$5="(Todos)",A6632=Painel!$B$5)*OR(Painel!$E$5="(Todos)",P6632=Painel!$E$5)),$J6632+ROW()/10000000,"")</f>
        <v>800.0006632</v>
      </c>
    </row>
    <row r="6633" customFormat="false" ht="15" hidden="false" customHeight="false" outlineLevel="0" collapsed="false">
      <c r="A6633" s="29" t="s">
        <v>52</v>
      </c>
      <c r="B6633" s="29" t="s">
        <v>12444</v>
      </c>
      <c r="C6633" s="29" t="s">
        <v>115</v>
      </c>
      <c r="D6633" s="29"/>
      <c r="E6633" s="29" t="n">
        <v>0</v>
      </c>
      <c r="F6633" s="29"/>
      <c r="G6633" s="29"/>
      <c r="H6633" s="30" t="n">
        <v>0</v>
      </c>
      <c r="I6633" s="29"/>
      <c r="J6633" s="30" t="n">
        <v>0</v>
      </c>
      <c r="K6633" s="29"/>
      <c r="L6633" s="29" t="s">
        <v>116</v>
      </c>
      <c r="M6633" s="29"/>
      <c r="N6633" s="29"/>
      <c r="O6633" s="29"/>
      <c r="P6633" s="29"/>
      <c r="Q6633" s="29" t="n">
        <f aca="false">IFERROR(VALUE(L6633),"")</f>
        <v>0</v>
      </c>
      <c r="R6633" s="29" t="str">
        <f aca="true">IF(O6633="","",O6633-TODAY())</f>
        <v/>
      </c>
      <c r="S6633" s="29" t="str">
        <f aca="false">IF(C6633="&lt;&lt; vazio &gt;&gt;","VAZIA",IF(AND(O6633&lt;&gt;"",R6633&lt;0),"VENCIDO",IF(AND(O6633&lt;&gt;"",R6633&lt;=Parametros!$B$10),"PRÓX. VENCIMENTO",IF(F6633="Q","QUALIDADE",IF(F6633="S","BLOQUEADO",IF(F6633="R","RESTRITO/DEVOLUÇÃO",IF(OR(N6633="QUAR",N6633="QRES"),"QUARENTENA",IF(OR(B6633="DESCARTE",B6633="DEVOLUÇÃO"),"DESCARTE/DEVOLUÇÃO",IF(AND(D6633="",K6633&lt;&gt;""),"SEM LOTE",IF(AND(Q6633&lt;&gt;"",Q6633&gt;=Parametros!$B$11),"PARADO/SEM GIRO","OK"))))))))))</f>
        <v>VAZIA</v>
      </c>
      <c r="T6633" s="29" t="str">
        <f aca="false">IF(AND($S6633="PARADO/SEM GIRO",$K6633="KG",OR(Painel!$B$5="(Todos)",A6633=Painel!$B$5)*OR(Painel!$E$5="(Todos)",P6633=Painel!$E$5)),$J6633+ROW()/10000000,"")</f>
        <v/>
      </c>
      <c r="U6633" s="29" t="str">
        <f aca="false">IF(AND($S6633="VENCIDO",$K6633="KG",OR(Painel!$B$5="(Todos)",A6633=Painel!$B$5)*OR(Painel!$E$5="(Todos)",P6633=Painel!$E$5)),$J6633+ROW()/10000000,"")</f>
        <v/>
      </c>
    </row>
    <row r="6634" customFormat="false" ht="15" hidden="false" customHeight="false" outlineLevel="0" collapsed="false">
      <c r="A6634" s="29" t="s">
        <v>52</v>
      </c>
      <c r="B6634" s="29" t="s">
        <v>12445</v>
      </c>
      <c r="C6634" s="29" t="s">
        <v>917</v>
      </c>
      <c r="D6634" s="29" t="s">
        <v>7043</v>
      </c>
      <c r="E6634" s="29" t="n">
        <v>1</v>
      </c>
      <c r="F6634" s="29"/>
      <c r="G6634" s="29" t="s">
        <v>12446</v>
      </c>
      <c r="H6634" s="30" t="n">
        <v>800</v>
      </c>
      <c r="I6634" s="31" t="n">
        <v>46232</v>
      </c>
      <c r="J6634" s="30" t="n">
        <v>800</v>
      </c>
      <c r="K6634" s="29" t="s">
        <v>120</v>
      </c>
      <c r="L6634" s="29" t="s">
        <v>1035</v>
      </c>
      <c r="M6634" s="29"/>
      <c r="N6634" s="29" t="s">
        <v>122</v>
      </c>
      <c r="O6634" s="31" t="n">
        <v>46777</v>
      </c>
      <c r="P6634" s="29" t="s">
        <v>123</v>
      </c>
      <c r="Q6634" s="29" t="n">
        <f aca="false">IFERROR(VALUE(L6634),"")</f>
        <v>53</v>
      </c>
      <c r="R6634" s="29" t="n">
        <f aca="true">IF(O6634="","",O6634-TODAY())</f>
        <v>492</v>
      </c>
      <c r="S6634" s="29" t="str">
        <f aca="false">IF(C6634="&lt;&lt; vazio &gt;&gt;","VAZIA",IF(AND(O6634&lt;&gt;"",R6634&lt;0),"VENCIDO",IF(AND(O6634&lt;&gt;"",R6634&lt;=Parametros!$B$10),"PRÓX. VENCIMENTO",IF(F6634="Q","QUALIDADE",IF(F6634="S","BLOQUEADO",IF(F6634="R","RESTRITO/DEVOLUÇÃO",IF(OR(N6634="QUAR",N6634="QRES"),"QUARENTENA",IF(OR(B6634="DESCARTE",B6634="DEVOLUÇÃO"),"DESCARTE/DEVOLUÇÃO",IF(AND(D6634="",K6634&lt;&gt;""),"SEM LOTE",IF(AND(Q6634&lt;&gt;"",Q6634&gt;=Parametros!$B$11),"PARADO/SEM GIRO","OK"))))))))))</f>
        <v>OK</v>
      </c>
      <c r="T6634" s="29" t="str">
        <f aca="false">IF(AND($S6634="PARADO/SEM GIRO",$K6634="KG",OR(Painel!$B$5="(Todos)",A6634=Painel!$B$5)*OR(Painel!$E$5="(Todos)",P6634=Painel!$E$5)),$J6634+ROW()/10000000,"")</f>
        <v/>
      </c>
      <c r="U6634" s="29" t="str">
        <f aca="false">IF(AND($S6634="VENCIDO",$K6634="KG",OR(Painel!$B$5="(Todos)",A6634=Painel!$B$5)*OR(Painel!$E$5="(Todos)",P6634=Painel!$E$5)),$J6634+ROW()/10000000,"")</f>
        <v/>
      </c>
    </row>
    <row r="6635" customFormat="false" ht="15" hidden="false" customHeight="false" outlineLevel="0" collapsed="false">
      <c r="A6635" s="29" t="s">
        <v>52</v>
      </c>
      <c r="B6635" s="29" t="s">
        <v>12447</v>
      </c>
      <c r="C6635" s="29" t="s">
        <v>10382</v>
      </c>
      <c r="D6635" s="29" t="s">
        <v>12442</v>
      </c>
      <c r="E6635" s="29" t="n">
        <v>1</v>
      </c>
      <c r="F6635" s="29" t="s">
        <v>137</v>
      </c>
      <c r="G6635" s="29" t="s">
        <v>12448</v>
      </c>
      <c r="H6635" s="30" t="n">
        <v>800</v>
      </c>
      <c r="I6635" s="31" t="n">
        <v>46271</v>
      </c>
      <c r="J6635" s="30" t="n">
        <v>800</v>
      </c>
      <c r="K6635" s="29" t="s">
        <v>120</v>
      </c>
      <c r="L6635" s="29" t="s">
        <v>221</v>
      </c>
      <c r="M6635" s="29"/>
      <c r="N6635" s="29" t="s">
        <v>134</v>
      </c>
      <c r="O6635" s="31" t="n">
        <v>46271</v>
      </c>
      <c r="P6635" s="29" t="s">
        <v>123</v>
      </c>
      <c r="Q6635" s="29" t="n">
        <f aca="false">IFERROR(VALUE(L6635),"")</f>
        <v>14</v>
      </c>
      <c r="R6635" s="29" t="n">
        <f aca="true">IF(O6635="","",O6635-TODAY())</f>
        <v>-14</v>
      </c>
      <c r="S6635" s="29" t="str">
        <f aca="false">IF(C6635="&lt;&lt; vazio &gt;&gt;","VAZIA",IF(AND(O6635&lt;&gt;"",R6635&lt;0),"VENCIDO",IF(AND(O6635&lt;&gt;"",R6635&lt;=Parametros!$B$10),"PRÓX. VENCIMENTO",IF(F6635="Q","QUALIDADE",IF(F6635="S","BLOQUEADO",IF(F6635="R","RESTRITO/DEVOLUÇÃO",IF(OR(N6635="QUAR",N6635="QRES"),"QUARENTENA",IF(OR(B6635="DESCARTE",B6635="DEVOLUÇÃO"),"DESCARTE/DEVOLUÇÃO",IF(AND(D6635="",K6635&lt;&gt;""),"SEM LOTE",IF(AND(Q6635&lt;&gt;"",Q6635&gt;=Parametros!$B$11),"PARADO/SEM GIRO","OK"))))))))))</f>
        <v>VENCIDO</v>
      </c>
      <c r="T6635" s="29" t="str">
        <f aca="false">IF(AND($S6635="PARADO/SEM GIRO",$K6635="KG",OR(Painel!$B$5="(Todos)",A6635=Painel!$B$5)*OR(Painel!$E$5="(Todos)",P6635=Painel!$E$5)),$J6635+ROW()/10000000,"")</f>
        <v/>
      </c>
      <c r="U6635" s="29" t="n">
        <f aca="false">IF(AND($S6635="VENCIDO",$K6635="KG",OR(Painel!$B$5="(Todos)",A6635=Painel!$B$5)*OR(Painel!$E$5="(Todos)",P6635=Painel!$E$5)),$J6635+ROW()/10000000,"")</f>
        <v>800.0006635</v>
      </c>
    </row>
    <row r="6636" customFormat="false" ht="15" hidden="false" customHeight="false" outlineLevel="0" collapsed="false">
      <c r="A6636" s="29" t="s">
        <v>52</v>
      </c>
      <c r="B6636" s="29" t="s">
        <v>12449</v>
      </c>
      <c r="C6636" s="29" t="s">
        <v>2561</v>
      </c>
      <c r="D6636" s="29" t="s">
        <v>2562</v>
      </c>
      <c r="E6636" s="29" t="n">
        <v>1</v>
      </c>
      <c r="F6636" s="29" t="s">
        <v>268</v>
      </c>
      <c r="G6636" s="29" t="s">
        <v>12450</v>
      </c>
      <c r="H6636" s="30" t="n">
        <v>590.4</v>
      </c>
      <c r="I6636" s="31" t="n">
        <v>46283</v>
      </c>
      <c r="J6636" s="30" t="n">
        <v>590.4</v>
      </c>
      <c r="K6636" s="29" t="s">
        <v>120</v>
      </c>
      <c r="L6636" s="29" t="s">
        <v>176</v>
      </c>
      <c r="M6636" s="29"/>
      <c r="N6636" s="29" t="s">
        <v>122</v>
      </c>
      <c r="O6636" s="31" t="n">
        <v>47014</v>
      </c>
      <c r="P6636" s="29" t="s">
        <v>123</v>
      </c>
      <c r="Q6636" s="29" t="n">
        <f aca="false">IFERROR(VALUE(L6636),"")</f>
        <v>2</v>
      </c>
      <c r="R6636" s="29" t="n">
        <f aca="true">IF(O6636="","",O6636-TODAY())</f>
        <v>729</v>
      </c>
      <c r="S6636" s="29" t="str">
        <f aca="false">IF(C6636="&lt;&lt; vazio &gt;&gt;","VAZIA",IF(AND(O6636&lt;&gt;"",R6636&lt;0),"VENCIDO",IF(AND(O6636&lt;&gt;"",R6636&lt;=Parametros!$B$10),"PRÓX. VENCIMENTO",IF(F6636="Q","QUALIDADE",IF(F6636="S","BLOQUEADO",IF(F6636="R","RESTRITO/DEVOLUÇÃO",IF(OR(N6636="QUAR",N6636="QRES"),"QUARENTENA",IF(OR(B6636="DESCARTE",B6636="DEVOLUÇÃO"),"DESCARTE/DEVOLUÇÃO",IF(AND(D6636="",K6636&lt;&gt;""),"SEM LOTE",IF(AND(Q6636&lt;&gt;"",Q6636&gt;=Parametros!$B$11),"PARADO/SEM GIRO","OK"))))))))))</f>
        <v>QUALIDADE</v>
      </c>
      <c r="T6636" s="29" t="str">
        <f aca="false">IF(AND($S6636="PARADO/SEM GIRO",$K6636="KG",OR(Painel!$B$5="(Todos)",A6636=Painel!$B$5)*OR(Painel!$E$5="(Todos)",P6636=Painel!$E$5)),$J6636+ROW()/10000000,"")</f>
        <v/>
      </c>
      <c r="U6636" s="29" t="str">
        <f aca="false">IF(AND($S6636="VENCIDO",$K6636="KG",OR(Painel!$B$5="(Todos)",A6636=Painel!$B$5)*OR(Painel!$E$5="(Todos)",P6636=Painel!$E$5)),$J6636+ROW()/10000000,"")</f>
        <v/>
      </c>
    </row>
    <row r="6637" customFormat="false" ht="15" hidden="false" customHeight="false" outlineLevel="0" collapsed="false">
      <c r="A6637" s="29" t="s">
        <v>52</v>
      </c>
      <c r="B6637" s="29" t="s">
        <v>12451</v>
      </c>
      <c r="C6637" s="29" t="s">
        <v>115</v>
      </c>
      <c r="D6637" s="29"/>
      <c r="E6637" s="29" t="n">
        <v>0</v>
      </c>
      <c r="F6637" s="29"/>
      <c r="G6637" s="29"/>
      <c r="H6637" s="30" t="n">
        <v>0</v>
      </c>
      <c r="I6637" s="29"/>
      <c r="J6637" s="30" t="n">
        <v>0</v>
      </c>
      <c r="K6637" s="29"/>
      <c r="L6637" s="29" t="s">
        <v>116</v>
      </c>
      <c r="M6637" s="29"/>
      <c r="N6637" s="29"/>
      <c r="O6637" s="29"/>
      <c r="P6637" s="29"/>
      <c r="Q6637" s="29" t="n">
        <f aca="false">IFERROR(VALUE(L6637),"")</f>
        <v>0</v>
      </c>
      <c r="R6637" s="29" t="str">
        <f aca="true">IF(O6637="","",O6637-TODAY())</f>
        <v/>
      </c>
      <c r="S6637" s="29" t="str">
        <f aca="false">IF(C6637="&lt;&lt; vazio &gt;&gt;","VAZIA",IF(AND(O6637&lt;&gt;"",R6637&lt;0),"VENCIDO",IF(AND(O6637&lt;&gt;"",R6637&lt;=Parametros!$B$10),"PRÓX. VENCIMENTO",IF(F6637="Q","QUALIDADE",IF(F6637="S","BLOQUEADO",IF(F6637="R","RESTRITO/DEVOLUÇÃO",IF(OR(N6637="QUAR",N6637="QRES"),"QUARENTENA",IF(OR(B6637="DESCARTE",B6637="DEVOLUÇÃO"),"DESCARTE/DEVOLUÇÃO",IF(AND(D6637="",K6637&lt;&gt;""),"SEM LOTE",IF(AND(Q6637&lt;&gt;"",Q6637&gt;=Parametros!$B$11),"PARADO/SEM GIRO","OK"))))))))))</f>
        <v>VAZIA</v>
      </c>
      <c r="T6637" s="29" t="str">
        <f aca="false">IF(AND($S6637="PARADO/SEM GIRO",$K6637="KG",OR(Painel!$B$5="(Todos)",A6637=Painel!$B$5)*OR(Painel!$E$5="(Todos)",P6637=Painel!$E$5)),$J6637+ROW()/10000000,"")</f>
        <v/>
      </c>
      <c r="U6637" s="29" t="str">
        <f aca="false">IF(AND($S6637="VENCIDO",$K6637="KG",OR(Painel!$B$5="(Todos)",A6637=Painel!$B$5)*OR(Painel!$E$5="(Todos)",P6637=Painel!$E$5)),$J6637+ROW()/10000000,"")</f>
        <v/>
      </c>
    </row>
    <row r="6638" customFormat="false" ht="15" hidden="false" customHeight="false" outlineLevel="0" collapsed="false">
      <c r="A6638" s="29" t="s">
        <v>52</v>
      </c>
      <c r="B6638" s="29" t="s">
        <v>12452</v>
      </c>
      <c r="C6638" s="29" t="s">
        <v>1381</v>
      </c>
      <c r="D6638" s="29" t="s">
        <v>2392</v>
      </c>
      <c r="E6638" s="29" t="n">
        <v>1</v>
      </c>
      <c r="F6638" s="29"/>
      <c r="G6638" s="29" t="s">
        <v>12453</v>
      </c>
      <c r="H6638" s="30" t="n">
        <v>800</v>
      </c>
      <c r="I6638" s="31" t="n">
        <v>46234</v>
      </c>
      <c r="J6638" s="30" t="n">
        <v>800</v>
      </c>
      <c r="K6638" s="29" t="s">
        <v>120</v>
      </c>
      <c r="L6638" s="29" t="s">
        <v>725</v>
      </c>
      <c r="M6638" s="29"/>
      <c r="N6638" s="29" t="s">
        <v>122</v>
      </c>
      <c r="O6638" s="31" t="n">
        <v>46589</v>
      </c>
      <c r="P6638" s="29" t="s">
        <v>123</v>
      </c>
      <c r="Q6638" s="29" t="n">
        <f aca="false">IFERROR(VALUE(L6638),"")</f>
        <v>51</v>
      </c>
      <c r="R6638" s="29" t="n">
        <f aca="true">IF(O6638="","",O6638-TODAY())</f>
        <v>304</v>
      </c>
      <c r="S6638" s="29" t="str">
        <f aca="false">IF(C6638="&lt;&lt; vazio &gt;&gt;","VAZIA",IF(AND(O6638&lt;&gt;"",R6638&lt;0),"VENCIDO",IF(AND(O6638&lt;&gt;"",R6638&lt;=Parametros!$B$10),"PRÓX. VENCIMENTO",IF(F6638="Q","QUALIDADE",IF(F6638="S","BLOQUEADO",IF(F6638="R","RESTRITO/DEVOLUÇÃO",IF(OR(N6638="QUAR",N6638="QRES"),"QUARENTENA",IF(OR(B6638="DESCARTE",B6638="DEVOLUÇÃO"),"DESCARTE/DEVOLUÇÃO",IF(AND(D6638="",K6638&lt;&gt;""),"SEM LOTE",IF(AND(Q6638&lt;&gt;"",Q6638&gt;=Parametros!$B$11),"PARADO/SEM GIRO","OK"))))))))))</f>
        <v>OK</v>
      </c>
      <c r="T6638" s="29" t="str">
        <f aca="false">IF(AND($S6638="PARADO/SEM GIRO",$K6638="KG",OR(Painel!$B$5="(Todos)",A6638=Painel!$B$5)*OR(Painel!$E$5="(Todos)",P6638=Painel!$E$5)),$J6638+ROW()/10000000,"")</f>
        <v/>
      </c>
      <c r="U6638" s="29" t="str">
        <f aca="false">IF(AND($S6638="VENCIDO",$K6638="KG",OR(Painel!$B$5="(Todos)",A6638=Painel!$B$5)*OR(Painel!$E$5="(Todos)",P6638=Painel!$E$5)),$J6638+ROW()/10000000,"")</f>
        <v/>
      </c>
    </row>
    <row r="6639" customFormat="false" ht="15" hidden="false" customHeight="false" outlineLevel="0" collapsed="false">
      <c r="A6639" s="29" t="s">
        <v>52</v>
      </c>
      <c r="B6639" s="29" t="s">
        <v>12454</v>
      </c>
      <c r="C6639" s="29" t="s">
        <v>679</v>
      </c>
      <c r="D6639" s="29" t="s">
        <v>2537</v>
      </c>
      <c r="E6639" s="29" t="n">
        <v>1</v>
      </c>
      <c r="F6639" s="29" t="s">
        <v>268</v>
      </c>
      <c r="G6639" s="29" t="s">
        <v>12455</v>
      </c>
      <c r="H6639" s="30" t="n">
        <v>1080</v>
      </c>
      <c r="I6639" s="31" t="n">
        <v>46283</v>
      </c>
      <c r="J6639" s="30" t="n">
        <v>1080</v>
      </c>
      <c r="K6639" s="29" t="s">
        <v>120</v>
      </c>
      <c r="L6639" s="29" t="s">
        <v>176</v>
      </c>
      <c r="M6639" s="29"/>
      <c r="N6639" s="29" t="s">
        <v>122</v>
      </c>
      <c r="O6639" s="31" t="n">
        <v>46648</v>
      </c>
      <c r="P6639" s="29" t="s">
        <v>123</v>
      </c>
      <c r="Q6639" s="29" t="n">
        <f aca="false">IFERROR(VALUE(L6639),"")</f>
        <v>2</v>
      </c>
      <c r="R6639" s="29" t="n">
        <f aca="true">IF(O6639="","",O6639-TODAY())</f>
        <v>363</v>
      </c>
      <c r="S6639" s="29" t="str">
        <f aca="false">IF(C6639="&lt;&lt; vazio &gt;&gt;","VAZIA",IF(AND(O6639&lt;&gt;"",R6639&lt;0),"VENCIDO",IF(AND(O6639&lt;&gt;"",R6639&lt;=Parametros!$B$10),"PRÓX. VENCIMENTO",IF(F6639="Q","QUALIDADE",IF(F6639="S","BLOQUEADO",IF(F6639="R","RESTRITO/DEVOLUÇÃO",IF(OR(N6639="QUAR",N6639="QRES"),"QUARENTENA",IF(OR(B6639="DESCARTE",B6639="DEVOLUÇÃO"),"DESCARTE/DEVOLUÇÃO",IF(AND(D6639="",K6639&lt;&gt;""),"SEM LOTE",IF(AND(Q6639&lt;&gt;"",Q6639&gt;=Parametros!$B$11),"PARADO/SEM GIRO","OK"))))))))))</f>
        <v>QUALIDADE</v>
      </c>
      <c r="T6639" s="29" t="str">
        <f aca="false">IF(AND($S6639="PARADO/SEM GIRO",$K6639="KG",OR(Painel!$B$5="(Todos)",A6639=Painel!$B$5)*OR(Painel!$E$5="(Todos)",P6639=Painel!$E$5)),$J6639+ROW()/10000000,"")</f>
        <v/>
      </c>
      <c r="U6639" s="29" t="str">
        <f aca="false">IF(AND($S6639="VENCIDO",$K6639="KG",OR(Painel!$B$5="(Todos)",A6639=Painel!$B$5)*OR(Painel!$E$5="(Todos)",P6639=Painel!$E$5)),$J6639+ROW()/10000000,"")</f>
        <v/>
      </c>
    </row>
    <row r="6640" customFormat="false" ht="15" hidden="false" customHeight="false" outlineLevel="0" collapsed="false">
      <c r="A6640" s="29" t="s">
        <v>52</v>
      </c>
      <c r="B6640" s="29" t="s">
        <v>12456</v>
      </c>
      <c r="C6640" s="29" t="s">
        <v>115</v>
      </c>
      <c r="D6640" s="29"/>
      <c r="E6640" s="29" t="n">
        <v>0</v>
      </c>
      <c r="F6640" s="29"/>
      <c r="G6640" s="29"/>
      <c r="H6640" s="30" t="n">
        <v>0</v>
      </c>
      <c r="I6640" s="29"/>
      <c r="J6640" s="30" t="n">
        <v>0</v>
      </c>
      <c r="K6640" s="29"/>
      <c r="L6640" s="29" t="s">
        <v>116</v>
      </c>
      <c r="M6640" s="29"/>
      <c r="N6640" s="29"/>
      <c r="O6640" s="29"/>
      <c r="P6640" s="29"/>
      <c r="Q6640" s="29" t="n">
        <f aca="false">IFERROR(VALUE(L6640),"")</f>
        <v>0</v>
      </c>
      <c r="R6640" s="29" t="str">
        <f aca="true">IF(O6640="","",O6640-TODAY())</f>
        <v/>
      </c>
      <c r="S6640" s="29" t="str">
        <f aca="false">IF(C6640="&lt;&lt; vazio &gt;&gt;","VAZIA",IF(AND(O6640&lt;&gt;"",R6640&lt;0),"VENCIDO",IF(AND(O6640&lt;&gt;"",R6640&lt;=Parametros!$B$10),"PRÓX. VENCIMENTO",IF(F6640="Q","QUALIDADE",IF(F6640="S","BLOQUEADO",IF(F6640="R","RESTRITO/DEVOLUÇÃO",IF(OR(N6640="QUAR",N6640="QRES"),"QUARENTENA",IF(OR(B6640="DESCARTE",B6640="DEVOLUÇÃO"),"DESCARTE/DEVOLUÇÃO",IF(AND(D6640="",K6640&lt;&gt;""),"SEM LOTE",IF(AND(Q6640&lt;&gt;"",Q6640&gt;=Parametros!$B$11),"PARADO/SEM GIRO","OK"))))))))))</f>
        <v>VAZIA</v>
      </c>
      <c r="T6640" s="29" t="str">
        <f aca="false">IF(AND($S6640="PARADO/SEM GIRO",$K6640="KG",OR(Painel!$B$5="(Todos)",A6640=Painel!$B$5)*OR(Painel!$E$5="(Todos)",P6640=Painel!$E$5)),$J6640+ROW()/10000000,"")</f>
        <v/>
      </c>
      <c r="U6640" s="29" t="str">
        <f aca="false">IF(AND($S6640="VENCIDO",$K6640="KG",OR(Painel!$B$5="(Todos)",A6640=Painel!$B$5)*OR(Painel!$E$5="(Todos)",P6640=Painel!$E$5)),$J6640+ROW()/10000000,"")</f>
        <v/>
      </c>
    </row>
    <row r="6641" customFormat="false" ht="15" hidden="false" customHeight="false" outlineLevel="0" collapsed="false">
      <c r="A6641" s="29" t="s">
        <v>52</v>
      </c>
      <c r="B6641" s="29" t="s">
        <v>12457</v>
      </c>
      <c r="C6641" s="29" t="s">
        <v>278</v>
      </c>
      <c r="D6641" s="29" t="s">
        <v>565</v>
      </c>
      <c r="E6641" s="29" t="n">
        <v>1</v>
      </c>
      <c r="F6641" s="29"/>
      <c r="G6641" s="29" t="s">
        <v>12458</v>
      </c>
      <c r="H6641" s="30" t="n">
        <v>545.4</v>
      </c>
      <c r="I6641" s="31" t="n">
        <v>46183</v>
      </c>
      <c r="J6641" s="30" t="n">
        <v>545.4</v>
      </c>
      <c r="K6641" s="29" t="s">
        <v>120</v>
      </c>
      <c r="L6641" s="29" t="s">
        <v>1096</v>
      </c>
      <c r="M6641" s="29"/>
      <c r="N6641" s="29" t="s">
        <v>122</v>
      </c>
      <c r="O6641" s="31" t="n">
        <v>46721</v>
      </c>
      <c r="P6641" s="29" t="s">
        <v>123</v>
      </c>
      <c r="Q6641" s="29" t="n">
        <f aca="false">IFERROR(VALUE(L6641),"")</f>
        <v>102</v>
      </c>
      <c r="R6641" s="29" t="n">
        <f aca="true">IF(O6641="","",O6641-TODAY())</f>
        <v>436</v>
      </c>
      <c r="S6641" s="29" t="str">
        <f aca="false">IF(C6641="&lt;&lt; vazio &gt;&gt;","VAZIA",IF(AND(O6641&lt;&gt;"",R6641&lt;0),"VENCIDO",IF(AND(O6641&lt;&gt;"",R6641&lt;=Parametros!$B$10),"PRÓX. VENCIMENTO",IF(F6641="Q","QUALIDADE",IF(F6641="S","BLOQUEADO",IF(F6641="R","RESTRITO/DEVOLUÇÃO",IF(OR(N6641="QUAR",N6641="QRES"),"QUARENTENA",IF(OR(B6641="DESCARTE",B6641="DEVOLUÇÃO"),"DESCARTE/DEVOLUÇÃO",IF(AND(D6641="",K6641&lt;&gt;""),"SEM LOTE",IF(AND(Q6641&lt;&gt;"",Q6641&gt;=Parametros!$B$11),"PARADO/SEM GIRO","OK"))))))))))</f>
        <v>PARADO/SEM GIRO</v>
      </c>
      <c r="T6641" s="29" t="n">
        <f aca="false">IF(AND($S6641="PARADO/SEM GIRO",$K6641="KG",OR(Painel!$B$5="(Todos)",A6641=Painel!$B$5)*OR(Painel!$E$5="(Todos)",P6641=Painel!$E$5)),$J6641+ROW()/10000000,"")</f>
        <v>545.4006641</v>
      </c>
      <c r="U6641" s="29" t="str">
        <f aca="false">IF(AND($S6641="VENCIDO",$K6641="KG",OR(Painel!$B$5="(Todos)",A6641=Painel!$B$5)*OR(Painel!$E$5="(Todos)",P6641=Painel!$E$5)),$J6641+ROW()/10000000,"")</f>
        <v/>
      </c>
    </row>
    <row r="6642" customFormat="false" ht="15" hidden="false" customHeight="false" outlineLevel="0" collapsed="false">
      <c r="A6642" s="29" t="s">
        <v>52</v>
      </c>
      <c r="B6642" s="29" t="s">
        <v>12459</v>
      </c>
      <c r="C6642" s="29" t="s">
        <v>276</v>
      </c>
      <c r="D6642" s="29" t="s">
        <v>698</v>
      </c>
      <c r="E6642" s="29" t="n">
        <v>1</v>
      </c>
      <c r="F6642" s="29" t="s">
        <v>268</v>
      </c>
      <c r="G6642" s="29" t="s">
        <v>12460</v>
      </c>
      <c r="H6642" s="30" t="n">
        <v>415.8</v>
      </c>
      <c r="I6642" s="31" t="n">
        <v>46276</v>
      </c>
      <c r="J6642" s="30" t="n">
        <v>415.8</v>
      </c>
      <c r="K6642" s="29" t="s">
        <v>120</v>
      </c>
      <c r="L6642" s="29" t="s">
        <v>133</v>
      </c>
      <c r="M6642" s="29"/>
      <c r="N6642" s="29" t="s">
        <v>122</v>
      </c>
      <c r="O6642" s="31" t="n">
        <v>46823</v>
      </c>
      <c r="P6642" s="29" t="s">
        <v>123</v>
      </c>
      <c r="Q6642" s="29" t="n">
        <f aca="false">IFERROR(VALUE(L6642),"")</f>
        <v>9</v>
      </c>
      <c r="R6642" s="29" t="n">
        <f aca="true">IF(O6642="","",O6642-TODAY())</f>
        <v>538</v>
      </c>
      <c r="S6642" s="29" t="str">
        <f aca="false">IF(C6642="&lt;&lt; vazio &gt;&gt;","VAZIA",IF(AND(O6642&lt;&gt;"",R6642&lt;0),"VENCIDO",IF(AND(O6642&lt;&gt;"",R6642&lt;=Parametros!$B$10),"PRÓX. VENCIMENTO",IF(F6642="Q","QUALIDADE",IF(F6642="S","BLOQUEADO",IF(F6642="R","RESTRITO/DEVOLUÇÃO",IF(OR(N6642="QUAR",N6642="QRES"),"QUARENTENA",IF(OR(B6642="DESCARTE",B6642="DEVOLUÇÃO"),"DESCARTE/DEVOLUÇÃO",IF(AND(D6642="",K6642&lt;&gt;""),"SEM LOTE",IF(AND(Q6642&lt;&gt;"",Q6642&gt;=Parametros!$B$11),"PARADO/SEM GIRO","OK"))))))))))</f>
        <v>QUALIDADE</v>
      </c>
      <c r="T6642" s="29" t="str">
        <f aca="false">IF(AND($S6642="PARADO/SEM GIRO",$K6642="KG",OR(Painel!$B$5="(Todos)",A6642=Painel!$B$5)*OR(Painel!$E$5="(Todos)",P6642=Painel!$E$5)),$J6642+ROW()/10000000,"")</f>
        <v/>
      </c>
      <c r="U6642" s="29" t="str">
        <f aca="false">IF(AND($S6642="VENCIDO",$K6642="KG",OR(Painel!$B$5="(Todos)",A6642=Painel!$B$5)*OR(Painel!$E$5="(Todos)",P6642=Painel!$E$5)),$J6642+ROW()/10000000,"")</f>
        <v/>
      </c>
    </row>
    <row r="6643" customFormat="false" ht="15" hidden="false" customHeight="false" outlineLevel="0" collapsed="false">
      <c r="A6643" s="29" t="s">
        <v>52</v>
      </c>
      <c r="B6643" s="29" t="s">
        <v>12461</v>
      </c>
      <c r="C6643" s="29" t="s">
        <v>115</v>
      </c>
      <c r="D6643" s="29"/>
      <c r="E6643" s="29" t="n">
        <v>0</v>
      </c>
      <c r="F6643" s="29"/>
      <c r="G6643" s="29"/>
      <c r="H6643" s="30" t="n">
        <v>0</v>
      </c>
      <c r="I6643" s="29"/>
      <c r="J6643" s="30" t="n">
        <v>0</v>
      </c>
      <c r="K6643" s="29"/>
      <c r="L6643" s="29" t="s">
        <v>116</v>
      </c>
      <c r="M6643" s="29"/>
      <c r="N6643" s="29"/>
      <c r="O6643" s="29"/>
      <c r="P6643" s="29"/>
      <c r="Q6643" s="29" t="n">
        <f aca="false">IFERROR(VALUE(L6643),"")</f>
        <v>0</v>
      </c>
      <c r="R6643" s="29" t="str">
        <f aca="true">IF(O6643="","",O6643-TODAY())</f>
        <v/>
      </c>
      <c r="S6643" s="29" t="str">
        <f aca="false">IF(C6643="&lt;&lt; vazio &gt;&gt;","VAZIA",IF(AND(O6643&lt;&gt;"",R6643&lt;0),"VENCIDO",IF(AND(O6643&lt;&gt;"",R6643&lt;=Parametros!$B$10),"PRÓX. VENCIMENTO",IF(F6643="Q","QUALIDADE",IF(F6643="S","BLOQUEADO",IF(F6643="R","RESTRITO/DEVOLUÇÃO",IF(OR(N6643="QUAR",N6643="QRES"),"QUARENTENA",IF(OR(B6643="DESCARTE",B6643="DEVOLUÇÃO"),"DESCARTE/DEVOLUÇÃO",IF(AND(D6643="",K6643&lt;&gt;""),"SEM LOTE",IF(AND(Q6643&lt;&gt;"",Q6643&gt;=Parametros!$B$11),"PARADO/SEM GIRO","OK"))))))))))</f>
        <v>VAZIA</v>
      </c>
      <c r="T6643" s="29" t="str">
        <f aca="false">IF(AND($S6643="PARADO/SEM GIRO",$K6643="KG",OR(Painel!$B$5="(Todos)",A6643=Painel!$B$5)*OR(Painel!$E$5="(Todos)",P6643=Painel!$E$5)),$J6643+ROW()/10000000,"")</f>
        <v/>
      </c>
      <c r="U6643" s="29" t="str">
        <f aca="false">IF(AND($S6643="VENCIDO",$K6643="KG",OR(Painel!$B$5="(Todos)",A6643=Painel!$B$5)*OR(Painel!$E$5="(Todos)",P6643=Painel!$E$5)),$J6643+ROW()/10000000,"")</f>
        <v/>
      </c>
    </row>
    <row r="6644" customFormat="false" ht="15" hidden="false" customHeight="false" outlineLevel="0" collapsed="false">
      <c r="A6644" s="29" t="s">
        <v>52</v>
      </c>
      <c r="B6644" s="29" t="s">
        <v>12462</v>
      </c>
      <c r="C6644" s="29" t="s">
        <v>549</v>
      </c>
      <c r="D6644" s="29" t="s">
        <v>550</v>
      </c>
      <c r="E6644" s="29" t="n">
        <v>1</v>
      </c>
      <c r="F6644" s="29"/>
      <c r="G6644" s="29" t="s">
        <v>12463</v>
      </c>
      <c r="H6644" s="30" t="n">
        <v>1102.5</v>
      </c>
      <c r="I6644" s="31" t="n">
        <v>46263</v>
      </c>
      <c r="J6644" s="30" t="n">
        <v>1102.5</v>
      </c>
      <c r="K6644" s="29" t="s">
        <v>120</v>
      </c>
      <c r="L6644" s="29" t="s">
        <v>771</v>
      </c>
      <c r="M6644" s="29"/>
      <c r="N6644" s="29" t="s">
        <v>122</v>
      </c>
      <c r="O6644" s="31" t="n">
        <v>46991</v>
      </c>
      <c r="P6644" s="29" t="s">
        <v>123</v>
      </c>
      <c r="Q6644" s="29" t="n">
        <f aca="false">IFERROR(VALUE(L6644),"")</f>
        <v>22</v>
      </c>
      <c r="R6644" s="29" t="n">
        <f aca="true">IF(O6644="","",O6644-TODAY())</f>
        <v>706</v>
      </c>
      <c r="S6644" s="29" t="str">
        <f aca="false">IF(C6644="&lt;&lt; vazio &gt;&gt;","VAZIA",IF(AND(O6644&lt;&gt;"",R6644&lt;0),"VENCIDO",IF(AND(O6644&lt;&gt;"",R6644&lt;=Parametros!$B$10),"PRÓX. VENCIMENTO",IF(F6644="Q","QUALIDADE",IF(F6644="S","BLOQUEADO",IF(F6644="R","RESTRITO/DEVOLUÇÃO",IF(OR(N6644="QUAR",N6644="QRES"),"QUARENTENA",IF(OR(B6644="DESCARTE",B6644="DEVOLUÇÃO"),"DESCARTE/DEVOLUÇÃO",IF(AND(D6644="",K6644&lt;&gt;""),"SEM LOTE",IF(AND(Q6644&lt;&gt;"",Q6644&gt;=Parametros!$B$11),"PARADO/SEM GIRO","OK"))))))))))</f>
        <v>OK</v>
      </c>
      <c r="T6644" s="29" t="str">
        <f aca="false">IF(AND($S6644="PARADO/SEM GIRO",$K6644="KG",OR(Painel!$B$5="(Todos)",A6644=Painel!$B$5)*OR(Painel!$E$5="(Todos)",P6644=Painel!$E$5)),$J6644+ROW()/10000000,"")</f>
        <v/>
      </c>
      <c r="U6644" s="29" t="str">
        <f aca="false">IF(AND($S6644="VENCIDO",$K6644="KG",OR(Painel!$B$5="(Todos)",A6644=Painel!$B$5)*OR(Painel!$E$5="(Todos)",P6644=Painel!$E$5)),$J6644+ROW()/10000000,"")</f>
        <v/>
      </c>
    </row>
    <row r="6645" customFormat="false" ht="15" hidden="false" customHeight="false" outlineLevel="0" collapsed="false">
      <c r="A6645" s="29" t="s">
        <v>52</v>
      </c>
      <c r="B6645" s="29" t="s">
        <v>12464</v>
      </c>
      <c r="C6645" s="29" t="s">
        <v>1274</v>
      </c>
      <c r="D6645" s="29" t="s">
        <v>1275</v>
      </c>
      <c r="E6645" s="29" t="n">
        <v>1</v>
      </c>
      <c r="F6645" s="29"/>
      <c r="G6645" s="29" t="s">
        <v>12465</v>
      </c>
      <c r="H6645" s="30" t="n">
        <v>1000</v>
      </c>
      <c r="I6645" s="31" t="n">
        <v>46230</v>
      </c>
      <c r="J6645" s="30" t="n">
        <v>1000</v>
      </c>
      <c r="K6645" s="29" t="s">
        <v>120</v>
      </c>
      <c r="L6645" s="29" t="s">
        <v>1277</v>
      </c>
      <c r="M6645" s="29"/>
      <c r="N6645" s="29" t="s">
        <v>122</v>
      </c>
      <c r="O6645" s="31" t="n">
        <v>46588</v>
      </c>
      <c r="P6645" s="29" t="s">
        <v>123</v>
      </c>
      <c r="Q6645" s="29" t="n">
        <f aca="false">IFERROR(VALUE(L6645),"")</f>
        <v>55</v>
      </c>
      <c r="R6645" s="29" t="n">
        <f aca="true">IF(O6645="","",O6645-TODAY())</f>
        <v>303</v>
      </c>
      <c r="S6645" s="29" t="str">
        <f aca="false">IF(C6645="&lt;&lt; vazio &gt;&gt;","VAZIA",IF(AND(O6645&lt;&gt;"",R6645&lt;0),"VENCIDO",IF(AND(O6645&lt;&gt;"",R6645&lt;=Parametros!$B$10),"PRÓX. VENCIMENTO",IF(F6645="Q","QUALIDADE",IF(F6645="S","BLOQUEADO",IF(F6645="R","RESTRITO/DEVOLUÇÃO",IF(OR(N6645="QUAR",N6645="QRES"),"QUARENTENA",IF(OR(B6645="DESCARTE",B6645="DEVOLUÇÃO"),"DESCARTE/DEVOLUÇÃO",IF(AND(D6645="",K6645&lt;&gt;""),"SEM LOTE",IF(AND(Q6645&lt;&gt;"",Q6645&gt;=Parametros!$B$11),"PARADO/SEM GIRO","OK"))))))))))</f>
        <v>OK</v>
      </c>
      <c r="T6645" s="29" t="str">
        <f aca="false">IF(AND($S6645="PARADO/SEM GIRO",$K6645="KG",OR(Painel!$B$5="(Todos)",A6645=Painel!$B$5)*OR(Painel!$E$5="(Todos)",P6645=Painel!$E$5)),$J6645+ROW()/10000000,"")</f>
        <v/>
      </c>
      <c r="U6645" s="29" t="str">
        <f aca="false">IF(AND($S6645="VENCIDO",$K6645="KG",OR(Painel!$B$5="(Todos)",A6645=Painel!$B$5)*OR(Painel!$E$5="(Todos)",P6645=Painel!$E$5)),$J6645+ROW()/10000000,"")</f>
        <v/>
      </c>
    </row>
    <row r="6646" customFormat="false" ht="15" hidden="false" customHeight="false" outlineLevel="0" collapsed="false">
      <c r="A6646" s="29" t="s">
        <v>52</v>
      </c>
      <c r="B6646" s="29" t="s">
        <v>12466</v>
      </c>
      <c r="C6646" s="29" t="s">
        <v>12467</v>
      </c>
      <c r="D6646" s="29" t="s">
        <v>12468</v>
      </c>
      <c r="E6646" s="29" t="n">
        <v>1</v>
      </c>
      <c r="F6646" s="29"/>
      <c r="G6646" s="29" t="s">
        <v>12469</v>
      </c>
      <c r="H6646" s="30" t="n">
        <v>132</v>
      </c>
      <c r="I6646" s="31" t="n">
        <v>46283</v>
      </c>
      <c r="J6646" s="30" t="n">
        <v>132</v>
      </c>
      <c r="K6646" s="29" t="s">
        <v>120</v>
      </c>
      <c r="L6646" s="29" t="s">
        <v>2045</v>
      </c>
      <c r="M6646" s="29"/>
      <c r="N6646" s="29" t="s">
        <v>122</v>
      </c>
      <c r="O6646" s="31" t="n">
        <v>46641</v>
      </c>
      <c r="P6646" s="29" t="s">
        <v>123</v>
      </c>
      <c r="Q6646" s="29" t="n">
        <f aca="false">IFERROR(VALUE(L6646),"")</f>
        <v>33</v>
      </c>
      <c r="R6646" s="29" t="n">
        <f aca="true">IF(O6646="","",O6646-TODAY())</f>
        <v>356</v>
      </c>
      <c r="S6646" s="29" t="str">
        <f aca="false">IF(C6646="&lt;&lt; vazio &gt;&gt;","VAZIA",IF(AND(O6646&lt;&gt;"",R6646&lt;0),"VENCIDO",IF(AND(O6646&lt;&gt;"",R6646&lt;=Parametros!$B$10),"PRÓX. VENCIMENTO",IF(F6646="Q","QUALIDADE",IF(F6646="S","BLOQUEADO",IF(F6646="R","RESTRITO/DEVOLUÇÃO",IF(OR(N6646="QUAR",N6646="QRES"),"QUARENTENA",IF(OR(B6646="DESCARTE",B6646="DEVOLUÇÃO"),"DESCARTE/DEVOLUÇÃO",IF(AND(D6646="",K6646&lt;&gt;""),"SEM LOTE",IF(AND(Q6646&lt;&gt;"",Q6646&gt;=Parametros!$B$11),"PARADO/SEM GIRO","OK"))))))))))</f>
        <v>OK</v>
      </c>
      <c r="T6646" s="29" t="str">
        <f aca="false">IF(AND($S6646="PARADO/SEM GIRO",$K6646="KG",OR(Painel!$B$5="(Todos)",A6646=Painel!$B$5)*OR(Painel!$E$5="(Todos)",P6646=Painel!$E$5)),$J6646+ROW()/10000000,"")</f>
        <v/>
      </c>
      <c r="U6646" s="29" t="str">
        <f aca="false">IF(AND($S6646="VENCIDO",$K6646="KG",OR(Painel!$B$5="(Todos)",A6646=Painel!$B$5)*OR(Painel!$E$5="(Todos)",P6646=Painel!$E$5)),$J6646+ROW()/10000000,"")</f>
        <v/>
      </c>
    </row>
    <row r="6647" customFormat="false" ht="15" hidden="false" customHeight="false" outlineLevel="0" collapsed="false">
      <c r="A6647" s="29" t="s">
        <v>52</v>
      </c>
      <c r="B6647" s="29" t="s">
        <v>12470</v>
      </c>
      <c r="C6647" s="29" t="s">
        <v>666</v>
      </c>
      <c r="D6647" s="29" t="s">
        <v>667</v>
      </c>
      <c r="E6647" s="29" t="n">
        <v>1</v>
      </c>
      <c r="F6647" s="29" t="s">
        <v>268</v>
      </c>
      <c r="G6647" s="29" t="s">
        <v>12471</v>
      </c>
      <c r="H6647" s="30" t="n">
        <v>590.4</v>
      </c>
      <c r="I6647" s="31" t="n">
        <v>46284</v>
      </c>
      <c r="J6647" s="30" t="n">
        <v>590.4</v>
      </c>
      <c r="K6647" s="29" t="s">
        <v>120</v>
      </c>
      <c r="L6647" s="29" t="s">
        <v>388</v>
      </c>
      <c r="M6647" s="29"/>
      <c r="N6647" s="29" t="s">
        <v>122</v>
      </c>
      <c r="O6647" s="31" t="n">
        <v>46831</v>
      </c>
      <c r="P6647" s="29" t="s">
        <v>123</v>
      </c>
      <c r="Q6647" s="29" t="n">
        <f aca="false">IFERROR(VALUE(L6647),"")</f>
        <v>1</v>
      </c>
      <c r="R6647" s="29" t="n">
        <f aca="true">IF(O6647="","",O6647-TODAY())</f>
        <v>546</v>
      </c>
      <c r="S6647" s="29" t="str">
        <f aca="false">IF(C6647="&lt;&lt; vazio &gt;&gt;","VAZIA",IF(AND(O6647&lt;&gt;"",R6647&lt;0),"VENCIDO",IF(AND(O6647&lt;&gt;"",R6647&lt;=Parametros!$B$10),"PRÓX. VENCIMENTO",IF(F6647="Q","QUALIDADE",IF(F6647="S","BLOQUEADO",IF(F6647="R","RESTRITO/DEVOLUÇÃO",IF(OR(N6647="QUAR",N6647="QRES"),"QUARENTENA",IF(OR(B6647="DESCARTE",B6647="DEVOLUÇÃO"),"DESCARTE/DEVOLUÇÃO",IF(AND(D6647="",K6647&lt;&gt;""),"SEM LOTE",IF(AND(Q6647&lt;&gt;"",Q6647&gt;=Parametros!$B$11),"PARADO/SEM GIRO","OK"))))))))))</f>
        <v>QUALIDADE</v>
      </c>
      <c r="T6647" s="29" t="str">
        <f aca="false">IF(AND($S6647="PARADO/SEM GIRO",$K6647="KG",OR(Painel!$B$5="(Todos)",A6647=Painel!$B$5)*OR(Painel!$E$5="(Todos)",P6647=Painel!$E$5)),$J6647+ROW()/10000000,"")</f>
        <v/>
      </c>
      <c r="U6647" s="29" t="str">
        <f aca="false">IF(AND($S6647="VENCIDO",$K6647="KG",OR(Painel!$B$5="(Todos)",A6647=Painel!$B$5)*OR(Painel!$E$5="(Todos)",P6647=Painel!$E$5)),$J6647+ROW()/10000000,"")</f>
        <v/>
      </c>
    </row>
    <row r="6648" customFormat="false" ht="15" hidden="false" customHeight="false" outlineLevel="0" collapsed="false">
      <c r="A6648" s="29" t="s">
        <v>52</v>
      </c>
      <c r="B6648" s="29" t="s">
        <v>12472</v>
      </c>
      <c r="C6648" s="29" t="s">
        <v>3520</v>
      </c>
      <c r="D6648" s="29" t="s">
        <v>3521</v>
      </c>
      <c r="E6648" s="29" t="n">
        <v>1</v>
      </c>
      <c r="F6648" s="29" t="s">
        <v>268</v>
      </c>
      <c r="G6648" s="29" t="s">
        <v>12473</v>
      </c>
      <c r="H6648" s="30" t="n">
        <v>960</v>
      </c>
      <c r="I6648" s="31" t="n">
        <v>46272</v>
      </c>
      <c r="J6648" s="30" t="n">
        <v>960</v>
      </c>
      <c r="K6648" s="29" t="s">
        <v>120</v>
      </c>
      <c r="L6648" s="29" t="s">
        <v>126</v>
      </c>
      <c r="M6648" s="29"/>
      <c r="N6648" s="29" t="s">
        <v>122</v>
      </c>
      <c r="O6648" s="31" t="n">
        <v>46815</v>
      </c>
      <c r="P6648" s="29" t="s">
        <v>123</v>
      </c>
      <c r="Q6648" s="29" t="n">
        <f aca="false">IFERROR(VALUE(L6648),"")</f>
        <v>13</v>
      </c>
      <c r="R6648" s="29" t="n">
        <f aca="true">IF(O6648="","",O6648-TODAY())</f>
        <v>530</v>
      </c>
      <c r="S6648" s="29" t="str">
        <f aca="false">IF(C6648="&lt;&lt; vazio &gt;&gt;","VAZIA",IF(AND(O6648&lt;&gt;"",R6648&lt;0),"VENCIDO",IF(AND(O6648&lt;&gt;"",R6648&lt;=Parametros!$B$10),"PRÓX. VENCIMENTO",IF(F6648="Q","QUALIDADE",IF(F6648="S","BLOQUEADO",IF(F6648="R","RESTRITO/DEVOLUÇÃO",IF(OR(N6648="QUAR",N6648="QRES"),"QUARENTENA",IF(OR(B6648="DESCARTE",B6648="DEVOLUÇÃO"),"DESCARTE/DEVOLUÇÃO",IF(AND(D6648="",K6648&lt;&gt;""),"SEM LOTE",IF(AND(Q6648&lt;&gt;"",Q6648&gt;=Parametros!$B$11),"PARADO/SEM GIRO","OK"))))))))))</f>
        <v>QUALIDADE</v>
      </c>
      <c r="T6648" s="29" t="str">
        <f aca="false">IF(AND($S6648="PARADO/SEM GIRO",$K6648="KG",OR(Painel!$B$5="(Todos)",A6648=Painel!$B$5)*OR(Painel!$E$5="(Todos)",P6648=Painel!$E$5)),$J6648+ROW()/10000000,"")</f>
        <v/>
      </c>
      <c r="U6648" s="29" t="str">
        <f aca="false">IF(AND($S6648="VENCIDO",$K6648="KG",OR(Painel!$B$5="(Todos)",A6648=Painel!$B$5)*OR(Painel!$E$5="(Todos)",P6648=Painel!$E$5)),$J6648+ROW()/10000000,"")</f>
        <v/>
      </c>
    </row>
    <row r="6649" customFormat="false" ht="15" hidden="false" customHeight="false" outlineLevel="0" collapsed="false">
      <c r="A6649" s="29" t="s">
        <v>52</v>
      </c>
      <c r="B6649" s="29" t="s">
        <v>12474</v>
      </c>
      <c r="C6649" s="29" t="s">
        <v>351</v>
      </c>
      <c r="D6649" s="29" t="s">
        <v>12475</v>
      </c>
      <c r="E6649" s="29" t="n">
        <v>1</v>
      </c>
      <c r="F6649" s="29"/>
      <c r="G6649" s="29" t="s">
        <v>12476</v>
      </c>
      <c r="H6649" s="30" t="n">
        <v>201</v>
      </c>
      <c r="I6649" s="31" t="n">
        <v>46284</v>
      </c>
      <c r="J6649" s="30" t="n">
        <v>201</v>
      </c>
      <c r="K6649" s="29" t="s">
        <v>120</v>
      </c>
      <c r="L6649" s="29" t="s">
        <v>400</v>
      </c>
      <c r="M6649" s="29"/>
      <c r="N6649" s="29" t="s">
        <v>122</v>
      </c>
      <c r="O6649" s="31" t="n">
        <v>46544</v>
      </c>
      <c r="P6649" s="29" t="s">
        <v>123</v>
      </c>
      <c r="Q6649" s="29" t="n">
        <f aca="false">IFERROR(VALUE(L6649),"")</f>
        <v>3</v>
      </c>
      <c r="R6649" s="29" t="n">
        <f aca="true">IF(O6649="","",O6649-TODAY())</f>
        <v>259</v>
      </c>
      <c r="S6649" s="29" t="str">
        <f aca="false">IF(C6649="&lt;&lt; vazio &gt;&gt;","VAZIA",IF(AND(O6649&lt;&gt;"",R6649&lt;0),"VENCIDO",IF(AND(O6649&lt;&gt;"",R6649&lt;=Parametros!$B$10),"PRÓX. VENCIMENTO",IF(F6649="Q","QUALIDADE",IF(F6649="S","BLOQUEADO",IF(F6649="R","RESTRITO/DEVOLUÇÃO",IF(OR(N6649="QUAR",N6649="QRES"),"QUARENTENA",IF(OR(B6649="DESCARTE",B6649="DEVOLUÇÃO"),"DESCARTE/DEVOLUÇÃO",IF(AND(D6649="",K6649&lt;&gt;""),"SEM LOTE",IF(AND(Q6649&lt;&gt;"",Q6649&gt;=Parametros!$B$11),"PARADO/SEM GIRO","OK"))))))))))</f>
        <v>OK</v>
      </c>
      <c r="T6649" s="29" t="str">
        <f aca="false">IF(AND($S6649="PARADO/SEM GIRO",$K6649="KG",OR(Painel!$B$5="(Todos)",A6649=Painel!$B$5)*OR(Painel!$E$5="(Todos)",P6649=Painel!$E$5)),$J6649+ROW()/10000000,"")</f>
        <v/>
      </c>
      <c r="U6649" s="29" t="str">
        <f aca="false">IF(AND($S6649="VENCIDO",$K6649="KG",OR(Painel!$B$5="(Todos)",A6649=Painel!$B$5)*OR(Painel!$E$5="(Todos)",P6649=Painel!$E$5)),$J6649+ROW()/10000000,"")</f>
        <v/>
      </c>
    </row>
    <row r="6650" customFormat="false" ht="15" hidden="false" customHeight="false" outlineLevel="0" collapsed="false">
      <c r="A6650" s="29" t="s">
        <v>52</v>
      </c>
      <c r="B6650" s="29" t="s">
        <v>12477</v>
      </c>
      <c r="C6650" s="29" t="s">
        <v>1381</v>
      </c>
      <c r="D6650" s="29" t="s">
        <v>2392</v>
      </c>
      <c r="E6650" s="29" t="n">
        <v>1</v>
      </c>
      <c r="F6650" s="29"/>
      <c r="G6650" s="29" t="s">
        <v>12478</v>
      </c>
      <c r="H6650" s="30" t="n">
        <v>800</v>
      </c>
      <c r="I6650" s="31" t="n">
        <v>46234</v>
      </c>
      <c r="J6650" s="30" t="n">
        <v>800</v>
      </c>
      <c r="K6650" s="29" t="s">
        <v>120</v>
      </c>
      <c r="L6650" s="29" t="s">
        <v>725</v>
      </c>
      <c r="M6650" s="29"/>
      <c r="N6650" s="29" t="s">
        <v>122</v>
      </c>
      <c r="O6650" s="31" t="n">
        <v>46589</v>
      </c>
      <c r="P6650" s="29" t="s">
        <v>123</v>
      </c>
      <c r="Q6650" s="29" t="n">
        <f aca="false">IFERROR(VALUE(L6650),"")</f>
        <v>51</v>
      </c>
      <c r="R6650" s="29" t="n">
        <f aca="true">IF(O6650="","",O6650-TODAY())</f>
        <v>304</v>
      </c>
      <c r="S6650" s="29" t="str">
        <f aca="false">IF(C6650="&lt;&lt; vazio &gt;&gt;","VAZIA",IF(AND(O6650&lt;&gt;"",R6650&lt;0),"VENCIDO",IF(AND(O6650&lt;&gt;"",R6650&lt;=Parametros!$B$10),"PRÓX. VENCIMENTO",IF(F6650="Q","QUALIDADE",IF(F6650="S","BLOQUEADO",IF(F6650="R","RESTRITO/DEVOLUÇÃO",IF(OR(N6650="QUAR",N6650="QRES"),"QUARENTENA",IF(OR(B6650="DESCARTE",B6650="DEVOLUÇÃO"),"DESCARTE/DEVOLUÇÃO",IF(AND(D6650="",K6650&lt;&gt;""),"SEM LOTE",IF(AND(Q6650&lt;&gt;"",Q6650&gt;=Parametros!$B$11),"PARADO/SEM GIRO","OK"))))))))))</f>
        <v>OK</v>
      </c>
      <c r="T6650" s="29" t="str">
        <f aca="false">IF(AND($S6650="PARADO/SEM GIRO",$K6650="KG",OR(Painel!$B$5="(Todos)",A6650=Painel!$B$5)*OR(Painel!$E$5="(Todos)",P6650=Painel!$E$5)),$J6650+ROW()/10000000,"")</f>
        <v/>
      </c>
      <c r="U6650" s="29" t="str">
        <f aca="false">IF(AND($S6650="VENCIDO",$K6650="KG",OR(Painel!$B$5="(Todos)",A6650=Painel!$B$5)*OR(Painel!$E$5="(Todos)",P6650=Painel!$E$5)),$J6650+ROW()/10000000,"")</f>
        <v/>
      </c>
    </row>
    <row r="6651" customFormat="false" ht="15" hidden="false" customHeight="false" outlineLevel="0" collapsed="false">
      <c r="A6651" s="29" t="s">
        <v>52</v>
      </c>
      <c r="B6651" s="29" t="s">
        <v>12479</v>
      </c>
      <c r="C6651" s="29" t="s">
        <v>4508</v>
      </c>
      <c r="D6651" s="29" t="s">
        <v>4509</v>
      </c>
      <c r="E6651" s="29" t="n">
        <v>1</v>
      </c>
      <c r="F6651" s="29"/>
      <c r="G6651" s="29" t="s">
        <v>12480</v>
      </c>
      <c r="H6651" s="30" t="n">
        <v>420</v>
      </c>
      <c r="I6651" s="31" t="n">
        <v>46232</v>
      </c>
      <c r="J6651" s="30" t="n">
        <v>420</v>
      </c>
      <c r="K6651" s="29" t="s">
        <v>120</v>
      </c>
      <c r="L6651" s="29" t="s">
        <v>2246</v>
      </c>
      <c r="M6651" s="29"/>
      <c r="N6651" s="29" t="s">
        <v>122</v>
      </c>
      <c r="O6651" s="31" t="n">
        <v>46392</v>
      </c>
      <c r="P6651" s="29" t="s">
        <v>123</v>
      </c>
      <c r="Q6651" s="29" t="n">
        <f aca="false">IFERROR(VALUE(L6651),"")</f>
        <v>54</v>
      </c>
      <c r="R6651" s="29" t="n">
        <f aca="true">IF(O6651="","",O6651-TODAY())</f>
        <v>107</v>
      </c>
      <c r="S6651" s="29" t="str">
        <f aca="false">IF(C6651="&lt;&lt; vazio &gt;&gt;","VAZIA",IF(AND(O6651&lt;&gt;"",R6651&lt;0),"VENCIDO",IF(AND(O6651&lt;&gt;"",R6651&lt;=Parametros!$B$10),"PRÓX. VENCIMENTO",IF(F6651="Q","QUALIDADE",IF(F6651="S","BLOQUEADO",IF(F6651="R","RESTRITO/DEVOLUÇÃO",IF(OR(N6651="QUAR",N6651="QRES"),"QUARENTENA",IF(OR(B6651="DESCARTE",B6651="DEVOLUÇÃO"),"DESCARTE/DEVOLUÇÃO",IF(AND(D6651="",K6651&lt;&gt;""),"SEM LOTE",IF(AND(Q6651&lt;&gt;"",Q6651&gt;=Parametros!$B$11),"PARADO/SEM GIRO","OK"))))))))))</f>
        <v>OK</v>
      </c>
      <c r="T6651" s="29" t="str">
        <f aca="false">IF(AND($S6651="PARADO/SEM GIRO",$K6651="KG",OR(Painel!$B$5="(Todos)",A6651=Painel!$B$5)*OR(Painel!$E$5="(Todos)",P6651=Painel!$E$5)),$J6651+ROW()/10000000,"")</f>
        <v/>
      </c>
      <c r="U6651" s="29" t="str">
        <f aca="false">IF(AND($S6651="VENCIDO",$K6651="KG",OR(Painel!$B$5="(Todos)",A6651=Painel!$B$5)*OR(Painel!$E$5="(Todos)",P6651=Painel!$E$5)),$J6651+ROW()/10000000,"")</f>
        <v/>
      </c>
    </row>
    <row r="6652" customFormat="false" ht="15" hidden="false" customHeight="false" outlineLevel="0" collapsed="false">
      <c r="A6652" s="29" t="s">
        <v>52</v>
      </c>
      <c r="B6652" s="29" t="s">
        <v>12481</v>
      </c>
      <c r="C6652" s="29" t="s">
        <v>186</v>
      </c>
      <c r="D6652" s="29" t="s">
        <v>823</v>
      </c>
      <c r="E6652" s="29" t="n">
        <v>1</v>
      </c>
      <c r="F6652" s="29" t="s">
        <v>268</v>
      </c>
      <c r="G6652" s="29" t="s">
        <v>12482</v>
      </c>
      <c r="H6652" s="30" t="n">
        <v>545.4</v>
      </c>
      <c r="I6652" s="31" t="n">
        <v>46284</v>
      </c>
      <c r="J6652" s="30" t="n">
        <v>545.4</v>
      </c>
      <c r="K6652" s="29" t="s">
        <v>120</v>
      </c>
      <c r="L6652" s="29" t="s">
        <v>388</v>
      </c>
      <c r="M6652" s="29"/>
      <c r="N6652" s="29" t="s">
        <v>122</v>
      </c>
      <c r="O6652" s="31" t="n">
        <v>46831</v>
      </c>
      <c r="P6652" s="29" t="s">
        <v>123</v>
      </c>
      <c r="Q6652" s="29" t="n">
        <f aca="false">IFERROR(VALUE(L6652),"")</f>
        <v>1</v>
      </c>
      <c r="R6652" s="29" t="n">
        <f aca="true">IF(O6652="","",O6652-TODAY())</f>
        <v>546</v>
      </c>
      <c r="S6652" s="29" t="str">
        <f aca="false">IF(C6652="&lt;&lt; vazio &gt;&gt;","VAZIA",IF(AND(O6652&lt;&gt;"",R6652&lt;0),"VENCIDO",IF(AND(O6652&lt;&gt;"",R6652&lt;=Parametros!$B$10),"PRÓX. VENCIMENTO",IF(F6652="Q","QUALIDADE",IF(F6652="S","BLOQUEADO",IF(F6652="R","RESTRITO/DEVOLUÇÃO",IF(OR(N6652="QUAR",N6652="QRES"),"QUARENTENA",IF(OR(B6652="DESCARTE",B6652="DEVOLUÇÃO"),"DESCARTE/DEVOLUÇÃO",IF(AND(D6652="",K6652&lt;&gt;""),"SEM LOTE",IF(AND(Q6652&lt;&gt;"",Q6652&gt;=Parametros!$B$11),"PARADO/SEM GIRO","OK"))))))))))</f>
        <v>QUALIDADE</v>
      </c>
      <c r="T6652" s="29" t="str">
        <f aca="false">IF(AND($S6652="PARADO/SEM GIRO",$K6652="KG",OR(Painel!$B$5="(Todos)",A6652=Painel!$B$5)*OR(Painel!$E$5="(Todos)",P6652=Painel!$E$5)),$J6652+ROW()/10000000,"")</f>
        <v/>
      </c>
      <c r="U6652" s="29" t="str">
        <f aca="false">IF(AND($S6652="VENCIDO",$K6652="KG",OR(Painel!$B$5="(Todos)",A6652=Painel!$B$5)*OR(Painel!$E$5="(Todos)",P6652=Painel!$E$5)),$J6652+ROW()/10000000,"")</f>
        <v/>
      </c>
    </row>
    <row r="6653" customFormat="false" ht="15" hidden="false" customHeight="false" outlineLevel="0" collapsed="false">
      <c r="A6653" s="29" t="s">
        <v>52</v>
      </c>
      <c r="B6653" s="29" t="s">
        <v>12483</v>
      </c>
      <c r="C6653" s="29" t="s">
        <v>167</v>
      </c>
      <c r="D6653" s="29" t="s">
        <v>1022</v>
      </c>
      <c r="E6653" s="29" t="n">
        <v>1</v>
      </c>
      <c r="F6653" s="29" t="s">
        <v>268</v>
      </c>
      <c r="G6653" s="29" t="s">
        <v>12484</v>
      </c>
      <c r="H6653" s="30" t="n">
        <v>590.4</v>
      </c>
      <c r="I6653" s="31" t="n">
        <v>46284</v>
      </c>
      <c r="J6653" s="30" t="n">
        <v>590.4</v>
      </c>
      <c r="K6653" s="29" t="s">
        <v>120</v>
      </c>
      <c r="L6653" s="29" t="s">
        <v>388</v>
      </c>
      <c r="M6653" s="29"/>
      <c r="N6653" s="29" t="s">
        <v>122</v>
      </c>
      <c r="O6653" s="31" t="n">
        <v>46831</v>
      </c>
      <c r="P6653" s="29" t="s">
        <v>123</v>
      </c>
      <c r="Q6653" s="29" t="n">
        <f aca="false">IFERROR(VALUE(L6653),"")</f>
        <v>1</v>
      </c>
      <c r="R6653" s="29" t="n">
        <f aca="true">IF(O6653="","",O6653-TODAY())</f>
        <v>546</v>
      </c>
      <c r="S6653" s="29" t="str">
        <f aca="false">IF(C6653="&lt;&lt; vazio &gt;&gt;","VAZIA",IF(AND(O6653&lt;&gt;"",R6653&lt;0),"VENCIDO",IF(AND(O6653&lt;&gt;"",R6653&lt;=Parametros!$B$10),"PRÓX. VENCIMENTO",IF(F6653="Q","QUALIDADE",IF(F6653="S","BLOQUEADO",IF(F6653="R","RESTRITO/DEVOLUÇÃO",IF(OR(N6653="QUAR",N6653="QRES"),"QUARENTENA",IF(OR(B6653="DESCARTE",B6653="DEVOLUÇÃO"),"DESCARTE/DEVOLUÇÃO",IF(AND(D6653="",K6653&lt;&gt;""),"SEM LOTE",IF(AND(Q6653&lt;&gt;"",Q6653&gt;=Parametros!$B$11),"PARADO/SEM GIRO","OK"))))))))))</f>
        <v>QUALIDADE</v>
      </c>
      <c r="T6653" s="29" t="str">
        <f aca="false">IF(AND($S6653="PARADO/SEM GIRO",$K6653="KG",OR(Painel!$B$5="(Todos)",A6653=Painel!$B$5)*OR(Painel!$E$5="(Todos)",P6653=Painel!$E$5)),$J6653+ROW()/10000000,"")</f>
        <v/>
      </c>
      <c r="U6653" s="29" t="str">
        <f aca="false">IF(AND($S6653="VENCIDO",$K6653="KG",OR(Painel!$B$5="(Todos)",A6653=Painel!$B$5)*OR(Painel!$E$5="(Todos)",P6653=Painel!$E$5)),$J6653+ROW()/10000000,"")</f>
        <v/>
      </c>
    </row>
    <row r="6654" customFormat="false" ht="15" hidden="false" customHeight="false" outlineLevel="0" collapsed="false">
      <c r="A6654" s="29" t="s">
        <v>52</v>
      </c>
      <c r="B6654" s="29" t="s">
        <v>12485</v>
      </c>
      <c r="C6654" s="29" t="s">
        <v>222</v>
      </c>
      <c r="D6654" s="29" t="s">
        <v>10877</v>
      </c>
      <c r="E6654" s="29" t="n">
        <v>1</v>
      </c>
      <c r="F6654" s="29"/>
      <c r="G6654" s="29" t="s">
        <v>12486</v>
      </c>
      <c r="H6654" s="30" t="n">
        <v>1000</v>
      </c>
      <c r="I6654" s="31" t="n">
        <v>46281</v>
      </c>
      <c r="J6654" s="30" t="n">
        <v>1000</v>
      </c>
      <c r="K6654" s="29" t="s">
        <v>120</v>
      </c>
      <c r="L6654" s="29" t="s">
        <v>284</v>
      </c>
      <c r="M6654" s="29"/>
      <c r="N6654" s="29" t="s">
        <v>122</v>
      </c>
      <c r="O6654" s="31" t="n">
        <v>46823</v>
      </c>
      <c r="P6654" s="29" t="s">
        <v>123</v>
      </c>
      <c r="Q6654" s="29" t="n">
        <f aca="false">IFERROR(VALUE(L6654),"")</f>
        <v>4</v>
      </c>
      <c r="R6654" s="29" t="n">
        <f aca="true">IF(O6654="","",O6654-TODAY())</f>
        <v>538</v>
      </c>
      <c r="S6654" s="29" t="str">
        <f aca="false">IF(C6654="&lt;&lt; vazio &gt;&gt;","VAZIA",IF(AND(O6654&lt;&gt;"",R6654&lt;0),"VENCIDO",IF(AND(O6654&lt;&gt;"",R6654&lt;=Parametros!$B$10),"PRÓX. VENCIMENTO",IF(F6654="Q","QUALIDADE",IF(F6654="S","BLOQUEADO",IF(F6654="R","RESTRITO/DEVOLUÇÃO",IF(OR(N6654="QUAR",N6654="QRES"),"QUARENTENA",IF(OR(B6654="DESCARTE",B6654="DEVOLUÇÃO"),"DESCARTE/DEVOLUÇÃO",IF(AND(D6654="",K6654&lt;&gt;""),"SEM LOTE",IF(AND(Q6654&lt;&gt;"",Q6654&gt;=Parametros!$B$11),"PARADO/SEM GIRO","OK"))))))))))</f>
        <v>OK</v>
      </c>
      <c r="T6654" s="29" t="str">
        <f aca="false">IF(AND($S6654="PARADO/SEM GIRO",$K6654="KG",OR(Painel!$B$5="(Todos)",A6654=Painel!$B$5)*OR(Painel!$E$5="(Todos)",P6654=Painel!$E$5)),$J6654+ROW()/10000000,"")</f>
        <v/>
      </c>
      <c r="U6654" s="29" t="str">
        <f aca="false">IF(AND($S6654="VENCIDO",$K6654="KG",OR(Painel!$B$5="(Todos)",A6654=Painel!$B$5)*OR(Painel!$E$5="(Todos)",P6654=Painel!$E$5)),$J6654+ROW()/10000000,"")</f>
        <v/>
      </c>
    </row>
    <row r="6655" customFormat="false" ht="15" hidden="false" customHeight="false" outlineLevel="0" collapsed="false">
      <c r="A6655" s="29" t="s">
        <v>52</v>
      </c>
      <c r="B6655" s="29" t="s">
        <v>12487</v>
      </c>
      <c r="C6655" s="29" t="s">
        <v>115</v>
      </c>
      <c r="D6655" s="29"/>
      <c r="E6655" s="29" t="n">
        <v>0</v>
      </c>
      <c r="F6655" s="29"/>
      <c r="G6655" s="29"/>
      <c r="H6655" s="30" t="n">
        <v>0</v>
      </c>
      <c r="I6655" s="29"/>
      <c r="J6655" s="30" t="n">
        <v>0</v>
      </c>
      <c r="K6655" s="29"/>
      <c r="L6655" s="29" t="s">
        <v>116</v>
      </c>
      <c r="M6655" s="29"/>
      <c r="N6655" s="29"/>
      <c r="O6655" s="29"/>
      <c r="P6655" s="29"/>
      <c r="Q6655" s="29" t="n">
        <f aca="false">IFERROR(VALUE(L6655),"")</f>
        <v>0</v>
      </c>
      <c r="R6655" s="29" t="str">
        <f aca="true">IF(O6655="","",O6655-TODAY())</f>
        <v/>
      </c>
      <c r="S6655" s="29" t="str">
        <f aca="false">IF(C6655="&lt;&lt; vazio &gt;&gt;","VAZIA",IF(AND(O6655&lt;&gt;"",R6655&lt;0),"VENCIDO",IF(AND(O6655&lt;&gt;"",R6655&lt;=Parametros!$B$10),"PRÓX. VENCIMENTO",IF(F6655="Q","QUALIDADE",IF(F6655="S","BLOQUEADO",IF(F6655="R","RESTRITO/DEVOLUÇÃO",IF(OR(N6655="QUAR",N6655="QRES"),"QUARENTENA",IF(OR(B6655="DESCARTE",B6655="DEVOLUÇÃO"),"DESCARTE/DEVOLUÇÃO",IF(AND(D6655="",K6655&lt;&gt;""),"SEM LOTE",IF(AND(Q6655&lt;&gt;"",Q6655&gt;=Parametros!$B$11),"PARADO/SEM GIRO","OK"))))))))))</f>
        <v>VAZIA</v>
      </c>
      <c r="T6655" s="29" t="str">
        <f aca="false">IF(AND($S6655="PARADO/SEM GIRO",$K6655="KG",OR(Painel!$B$5="(Todos)",A6655=Painel!$B$5)*OR(Painel!$E$5="(Todos)",P6655=Painel!$E$5)),$J6655+ROW()/10000000,"")</f>
        <v/>
      </c>
      <c r="U6655" s="29" t="str">
        <f aca="false">IF(AND($S6655="VENCIDO",$K6655="KG",OR(Painel!$B$5="(Todos)",A6655=Painel!$B$5)*OR(Painel!$E$5="(Todos)",P6655=Painel!$E$5)),$J6655+ROW()/10000000,"")</f>
        <v/>
      </c>
    </row>
    <row r="6656" customFormat="false" ht="15" hidden="false" customHeight="false" outlineLevel="0" collapsed="false">
      <c r="A6656" s="29" t="s">
        <v>52</v>
      </c>
      <c r="B6656" s="29" t="s">
        <v>12488</v>
      </c>
      <c r="C6656" s="29" t="s">
        <v>115</v>
      </c>
      <c r="D6656" s="29"/>
      <c r="E6656" s="29" t="n">
        <v>0</v>
      </c>
      <c r="F6656" s="29"/>
      <c r="G6656" s="29"/>
      <c r="H6656" s="30" t="n">
        <v>0</v>
      </c>
      <c r="I6656" s="29"/>
      <c r="J6656" s="30" t="n">
        <v>0</v>
      </c>
      <c r="K6656" s="29"/>
      <c r="L6656" s="29" t="s">
        <v>116</v>
      </c>
      <c r="M6656" s="29"/>
      <c r="N6656" s="29"/>
      <c r="O6656" s="29"/>
      <c r="P6656" s="29"/>
      <c r="Q6656" s="29" t="n">
        <f aca="false">IFERROR(VALUE(L6656),"")</f>
        <v>0</v>
      </c>
      <c r="R6656" s="29" t="str">
        <f aca="true">IF(O6656="","",O6656-TODAY())</f>
        <v/>
      </c>
      <c r="S6656" s="29" t="str">
        <f aca="false">IF(C6656="&lt;&lt; vazio &gt;&gt;","VAZIA",IF(AND(O6656&lt;&gt;"",R6656&lt;0),"VENCIDO",IF(AND(O6656&lt;&gt;"",R6656&lt;=Parametros!$B$10),"PRÓX. VENCIMENTO",IF(F6656="Q","QUALIDADE",IF(F6656="S","BLOQUEADO",IF(F6656="R","RESTRITO/DEVOLUÇÃO",IF(OR(N6656="QUAR",N6656="QRES"),"QUARENTENA",IF(OR(B6656="DESCARTE",B6656="DEVOLUÇÃO"),"DESCARTE/DEVOLUÇÃO",IF(AND(D6656="",K6656&lt;&gt;""),"SEM LOTE",IF(AND(Q6656&lt;&gt;"",Q6656&gt;=Parametros!$B$11),"PARADO/SEM GIRO","OK"))))))))))</f>
        <v>VAZIA</v>
      </c>
      <c r="T6656" s="29" t="str">
        <f aca="false">IF(AND($S6656="PARADO/SEM GIRO",$K6656="KG",OR(Painel!$B$5="(Todos)",A6656=Painel!$B$5)*OR(Painel!$E$5="(Todos)",P6656=Painel!$E$5)),$J6656+ROW()/10000000,"")</f>
        <v/>
      </c>
      <c r="U6656" s="29" t="str">
        <f aca="false">IF(AND($S6656="VENCIDO",$K6656="KG",OR(Painel!$B$5="(Todos)",A6656=Painel!$B$5)*OR(Painel!$E$5="(Todos)",P6656=Painel!$E$5)),$J6656+ROW()/10000000,"")</f>
        <v/>
      </c>
    </row>
    <row r="6657" customFormat="false" ht="15" hidden="false" customHeight="false" outlineLevel="0" collapsed="false">
      <c r="A6657" s="29" t="s">
        <v>52</v>
      </c>
      <c r="B6657" s="29" t="s">
        <v>12489</v>
      </c>
      <c r="C6657" s="29" t="s">
        <v>5519</v>
      </c>
      <c r="D6657" s="29" t="s">
        <v>12342</v>
      </c>
      <c r="E6657" s="29" t="n">
        <v>1</v>
      </c>
      <c r="F6657" s="29"/>
      <c r="G6657" s="29" t="s">
        <v>12490</v>
      </c>
      <c r="H6657" s="30" t="n">
        <v>240</v>
      </c>
      <c r="I6657" s="31" t="n">
        <v>46252</v>
      </c>
      <c r="J6657" s="30" t="n">
        <v>240</v>
      </c>
      <c r="K6657" s="29" t="s">
        <v>120</v>
      </c>
      <c r="L6657" s="29" t="s">
        <v>2045</v>
      </c>
      <c r="M6657" s="29"/>
      <c r="N6657" s="29" t="s">
        <v>122</v>
      </c>
      <c r="O6657" s="31" t="n">
        <v>46813</v>
      </c>
      <c r="P6657" s="29" t="s">
        <v>123</v>
      </c>
      <c r="Q6657" s="29" t="n">
        <f aca="false">IFERROR(VALUE(L6657),"")</f>
        <v>33</v>
      </c>
      <c r="R6657" s="29" t="n">
        <f aca="true">IF(O6657="","",O6657-TODAY())</f>
        <v>528</v>
      </c>
      <c r="S6657" s="29" t="str">
        <f aca="false">IF(C6657="&lt;&lt; vazio &gt;&gt;","VAZIA",IF(AND(O6657&lt;&gt;"",R6657&lt;0),"VENCIDO",IF(AND(O6657&lt;&gt;"",R6657&lt;=Parametros!$B$10),"PRÓX. VENCIMENTO",IF(F6657="Q","QUALIDADE",IF(F6657="S","BLOQUEADO",IF(F6657="R","RESTRITO/DEVOLUÇÃO",IF(OR(N6657="QUAR",N6657="QRES"),"QUARENTENA",IF(OR(B6657="DESCARTE",B6657="DEVOLUÇÃO"),"DESCARTE/DEVOLUÇÃO",IF(AND(D6657="",K6657&lt;&gt;""),"SEM LOTE",IF(AND(Q6657&lt;&gt;"",Q6657&gt;=Parametros!$B$11),"PARADO/SEM GIRO","OK"))))))))))</f>
        <v>OK</v>
      </c>
      <c r="T6657" s="29" t="str">
        <f aca="false">IF(AND($S6657="PARADO/SEM GIRO",$K6657="KG",OR(Painel!$B$5="(Todos)",A6657=Painel!$B$5)*OR(Painel!$E$5="(Todos)",P6657=Painel!$E$5)),$J6657+ROW()/10000000,"")</f>
        <v/>
      </c>
      <c r="U6657" s="29" t="str">
        <f aca="false">IF(AND($S6657="VENCIDO",$K6657="KG",OR(Painel!$B$5="(Todos)",A6657=Painel!$B$5)*OR(Painel!$E$5="(Todos)",P6657=Painel!$E$5)),$J6657+ROW()/10000000,"")</f>
        <v/>
      </c>
    </row>
    <row r="6658" customFormat="false" ht="15" hidden="false" customHeight="false" outlineLevel="0" collapsed="false">
      <c r="A6658" s="29" t="s">
        <v>52</v>
      </c>
      <c r="B6658" s="29" t="s">
        <v>12491</v>
      </c>
      <c r="C6658" s="29" t="s">
        <v>381</v>
      </c>
      <c r="D6658" s="29" t="s">
        <v>382</v>
      </c>
      <c r="E6658" s="29" t="n">
        <v>1</v>
      </c>
      <c r="F6658" s="29"/>
      <c r="G6658" s="29" t="s">
        <v>12492</v>
      </c>
      <c r="H6658" s="30" t="n">
        <v>576</v>
      </c>
      <c r="I6658" s="31" t="n">
        <v>46266</v>
      </c>
      <c r="J6658" s="30" t="n">
        <v>576</v>
      </c>
      <c r="K6658" s="29" t="s">
        <v>120</v>
      </c>
      <c r="L6658" s="29" t="s">
        <v>180</v>
      </c>
      <c r="M6658" s="29"/>
      <c r="N6658" s="29" t="s">
        <v>122</v>
      </c>
      <c r="O6658" s="31" t="n">
        <v>46838</v>
      </c>
      <c r="P6658" s="29" t="s">
        <v>123</v>
      </c>
      <c r="Q6658" s="29" t="n">
        <f aca="false">IFERROR(VALUE(L6658),"")</f>
        <v>19</v>
      </c>
      <c r="R6658" s="29" t="n">
        <f aca="true">IF(O6658="","",O6658-TODAY())</f>
        <v>553</v>
      </c>
      <c r="S6658" s="29" t="str">
        <f aca="false">IF(C6658="&lt;&lt; vazio &gt;&gt;","VAZIA",IF(AND(O6658&lt;&gt;"",R6658&lt;0),"VENCIDO",IF(AND(O6658&lt;&gt;"",R6658&lt;=Parametros!$B$10),"PRÓX. VENCIMENTO",IF(F6658="Q","QUALIDADE",IF(F6658="S","BLOQUEADO",IF(F6658="R","RESTRITO/DEVOLUÇÃO",IF(OR(N6658="QUAR",N6658="QRES"),"QUARENTENA",IF(OR(B6658="DESCARTE",B6658="DEVOLUÇÃO"),"DESCARTE/DEVOLUÇÃO",IF(AND(D6658="",K6658&lt;&gt;""),"SEM LOTE",IF(AND(Q6658&lt;&gt;"",Q6658&gt;=Parametros!$B$11),"PARADO/SEM GIRO","OK"))))))))))</f>
        <v>OK</v>
      </c>
      <c r="T6658" s="29" t="str">
        <f aca="false">IF(AND($S6658="PARADO/SEM GIRO",$K6658="KG",OR(Painel!$B$5="(Todos)",A6658=Painel!$B$5)*OR(Painel!$E$5="(Todos)",P6658=Painel!$E$5)),$J6658+ROW()/10000000,"")</f>
        <v/>
      </c>
      <c r="U6658" s="29" t="str">
        <f aca="false">IF(AND($S6658="VENCIDO",$K6658="KG",OR(Painel!$B$5="(Todos)",A6658=Painel!$B$5)*OR(Painel!$E$5="(Todos)",P6658=Painel!$E$5)),$J6658+ROW()/10000000,"")</f>
        <v/>
      </c>
    </row>
    <row r="6659" customFormat="false" ht="15" hidden="false" customHeight="false" outlineLevel="0" collapsed="false">
      <c r="A6659" s="29" t="s">
        <v>52</v>
      </c>
      <c r="B6659" s="29" t="s">
        <v>12493</v>
      </c>
      <c r="C6659" s="29" t="s">
        <v>222</v>
      </c>
      <c r="D6659" s="29" t="s">
        <v>815</v>
      </c>
      <c r="E6659" s="29" t="n">
        <v>1</v>
      </c>
      <c r="F6659" s="29"/>
      <c r="G6659" s="29" t="s">
        <v>12494</v>
      </c>
      <c r="H6659" s="30" t="n">
        <v>1000</v>
      </c>
      <c r="I6659" s="31" t="n">
        <v>46283</v>
      </c>
      <c r="J6659" s="30" t="n">
        <v>1000</v>
      </c>
      <c r="K6659" s="29" t="s">
        <v>120</v>
      </c>
      <c r="L6659" s="29" t="s">
        <v>176</v>
      </c>
      <c r="M6659" s="29"/>
      <c r="N6659" s="29" t="s">
        <v>122</v>
      </c>
      <c r="O6659" s="31" t="n">
        <v>46825</v>
      </c>
      <c r="P6659" s="29" t="s">
        <v>123</v>
      </c>
      <c r="Q6659" s="29" t="n">
        <f aca="false">IFERROR(VALUE(L6659),"")</f>
        <v>2</v>
      </c>
      <c r="R6659" s="29" t="n">
        <f aca="true">IF(O6659="","",O6659-TODAY())</f>
        <v>540</v>
      </c>
      <c r="S6659" s="29" t="str">
        <f aca="false">IF(C6659="&lt;&lt; vazio &gt;&gt;","VAZIA",IF(AND(O6659&lt;&gt;"",R6659&lt;0),"VENCIDO",IF(AND(O6659&lt;&gt;"",R6659&lt;=Parametros!$B$10),"PRÓX. VENCIMENTO",IF(F6659="Q","QUALIDADE",IF(F6659="S","BLOQUEADO",IF(F6659="R","RESTRITO/DEVOLUÇÃO",IF(OR(N6659="QUAR",N6659="QRES"),"QUARENTENA",IF(OR(B6659="DESCARTE",B6659="DEVOLUÇÃO"),"DESCARTE/DEVOLUÇÃO",IF(AND(D6659="",K6659&lt;&gt;""),"SEM LOTE",IF(AND(Q6659&lt;&gt;"",Q6659&gt;=Parametros!$B$11),"PARADO/SEM GIRO","OK"))))))))))</f>
        <v>OK</v>
      </c>
      <c r="T6659" s="29" t="str">
        <f aca="false">IF(AND($S6659="PARADO/SEM GIRO",$K6659="KG",OR(Painel!$B$5="(Todos)",A6659=Painel!$B$5)*OR(Painel!$E$5="(Todos)",P6659=Painel!$E$5)),$J6659+ROW()/10000000,"")</f>
        <v/>
      </c>
      <c r="U6659" s="29" t="str">
        <f aca="false">IF(AND($S6659="VENCIDO",$K6659="KG",OR(Painel!$B$5="(Todos)",A6659=Painel!$B$5)*OR(Painel!$E$5="(Todos)",P6659=Painel!$E$5)),$J6659+ROW()/10000000,"")</f>
        <v/>
      </c>
    </row>
    <row r="6660" customFormat="false" ht="15" hidden="false" customHeight="false" outlineLevel="0" collapsed="false">
      <c r="A6660" s="29" t="s">
        <v>52</v>
      </c>
      <c r="B6660" s="29" t="s">
        <v>12495</v>
      </c>
      <c r="C6660" s="29" t="s">
        <v>3520</v>
      </c>
      <c r="D6660" s="29" t="s">
        <v>3521</v>
      </c>
      <c r="E6660" s="29" t="n">
        <v>1</v>
      </c>
      <c r="F6660" s="29" t="s">
        <v>268</v>
      </c>
      <c r="G6660" s="29" t="s">
        <v>12496</v>
      </c>
      <c r="H6660" s="30" t="n">
        <v>960</v>
      </c>
      <c r="I6660" s="31" t="n">
        <v>46272</v>
      </c>
      <c r="J6660" s="30" t="n">
        <v>960</v>
      </c>
      <c r="K6660" s="29" t="s">
        <v>120</v>
      </c>
      <c r="L6660" s="29" t="s">
        <v>126</v>
      </c>
      <c r="M6660" s="29"/>
      <c r="N6660" s="29" t="s">
        <v>122</v>
      </c>
      <c r="O6660" s="31" t="n">
        <v>46815</v>
      </c>
      <c r="P6660" s="29" t="s">
        <v>123</v>
      </c>
      <c r="Q6660" s="29" t="n">
        <f aca="false">IFERROR(VALUE(L6660),"")</f>
        <v>13</v>
      </c>
      <c r="R6660" s="29" t="n">
        <f aca="true">IF(O6660="","",O6660-TODAY())</f>
        <v>530</v>
      </c>
      <c r="S6660" s="29" t="str">
        <f aca="false">IF(C6660="&lt;&lt; vazio &gt;&gt;","VAZIA",IF(AND(O6660&lt;&gt;"",R6660&lt;0),"VENCIDO",IF(AND(O6660&lt;&gt;"",R6660&lt;=Parametros!$B$10),"PRÓX. VENCIMENTO",IF(F6660="Q","QUALIDADE",IF(F6660="S","BLOQUEADO",IF(F6660="R","RESTRITO/DEVOLUÇÃO",IF(OR(N6660="QUAR",N6660="QRES"),"QUARENTENA",IF(OR(B6660="DESCARTE",B6660="DEVOLUÇÃO"),"DESCARTE/DEVOLUÇÃO",IF(AND(D6660="",K6660&lt;&gt;""),"SEM LOTE",IF(AND(Q6660&lt;&gt;"",Q6660&gt;=Parametros!$B$11),"PARADO/SEM GIRO","OK"))))))))))</f>
        <v>QUALIDADE</v>
      </c>
      <c r="T6660" s="29" t="str">
        <f aca="false">IF(AND($S6660="PARADO/SEM GIRO",$K6660="KG",OR(Painel!$B$5="(Todos)",A6660=Painel!$B$5)*OR(Painel!$E$5="(Todos)",P6660=Painel!$E$5)),$J6660+ROW()/10000000,"")</f>
        <v/>
      </c>
      <c r="U6660" s="29" t="str">
        <f aca="false">IF(AND($S6660="VENCIDO",$K6660="KG",OR(Painel!$B$5="(Todos)",A6660=Painel!$B$5)*OR(Painel!$E$5="(Todos)",P6660=Painel!$E$5)),$J6660+ROW()/10000000,"")</f>
        <v/>
      </c>
    </row>
    <row r="6661" customFormat="false" ht="15" hidden="false" customHeight="false" outlineLevel="0" collapsed="false">
      <c r="A6661" s="29" t="s">
        <v>52</v>
      </c>
      <c r="B6661" s="29" t="s">
        <v>12497</v>
      </c>
      <c r="C6661" s="29" t="s">
        <v>1381</v>
      </c>
      <c r="D6661" s="29" t="s">
        <v>2544</v>
      </c>
      <c r="E6661" s="29" t="n">
        <v>1</v>
      </c>
      <c r="F6661" s="29"/>
      <c r="G6661" s="29" t="s">
        <v>12498</v>
      </c>
      <c r="H6661" s="30" t="n">
        <v>800</v>
      </c>
      <c r="I6661" s="31" t="n">
        <v>46231</v>
      </c>
      <c r="J6661" s="30" t="n">
        <v>800</v>
      </c>
      <c r="K6661" s="29" t="s">
        <v>120</v>
      </c>
      <c r="L6661" s="29" t="s">
        <v>2246</v>
      </c>
      <c r="M6661" s="29"/>
      <c r="N6661" s="29" t="s">
        <v>122</v>
      </c>
      <c r="O6661" s="31" t="n">
        <v>46591</v>
      </c>
      <c r="P6661" s="29" t="s">
        <v>123</v>
      </c>
      <c r="Q6661" s="29" t="n">
        <f aca="false">IFERROR(VALUE(L6661),"")</f>
        <v>54</v>
      </c>
      <c r="R6661" s="29" t="n">
        <f aca="true">IF(O6661="","",O6661-TODAY())</f>
        <v>306</v>
      </c>
      <c r="S6661" s="29" t="str">
        <f aca="false">IF(C6661="&lt;&lt; vazio &gt;&gt;","VAZIA",IF(AND(O6661&lt;&gt;"",R6661&lt;0),"VENCIDO",IF(AND(O6661&lt;&gt;"",R6661&lt;=Parametros!$B$10),"PRÓX. VENCIMENTO",IF(F6661="Q","QUALIDADE",IF(F6661="S","BLOQUEADO",IF(F6661="R","RESTRITO/DEVOLUÇÃO",IF(OR(N6661="QUAR",N6661="QRES"),"QUARENTENA",IF(OR(B6661="DESCARTE",B6661="DEVOLUÇÃO"),"DESCARTE/DEVOLUÇÃO",IF(AND(D6661="",K6661&lt;&gt;""),"SEM LOTE",IF(AND(Q6661&lt;&gt;"",Q6661&gt;=Parametros!$B$11),"PARADO/SEM GIRO","OK"))))))))))</f>
        <v>OK</v>
      </c>
      <c r="T6661" s="29" t="str">
        <f aca="false">IF(AND($S6661="PARADO/SEM GIRO",$K6661="KG",OR(Painel!$B$5="(Todos)",A6661=Painel!$B$5)*OR(Painel!$E$5="(Todos)",P6661=Painel!$E$5)),$J6661+ROW()/10000000,"")</f>
        <v/>
      </c>
      <c r="U6661" s="29" t="str">
        <f aca="false">IF(AND($S6661="VENCIDO",$K6661="KG",OR(Painel!$B$5="(Todos)",A6661=Painel!$B$5)*OR(Painel!$E$5="(Todos)",P6661=Painel!$E$5)),$J6661+ROW()/10000000,"")</f>
        <v/>
      </c>
    </row>
    <row r="6662" customFormat="false" ht="15" hidden="false" customHeight="false" outlineLevel="0" collapsed="false">
      <c r="A6662" s="29" t="s">
        <v>52</v>
      </c>
      <c r="B6662" s="29" t="s">
        <v>12499</v>
      </c>
      <c r="C6662" s="29" t="s">
        <v>1381</v>
      </c>
      <c r="D6662" s="29" t="s">
        <v>2392</v>
      </c>
      <c r="E6662" s="29" t="n">
        <v>1</v>
      </c>
      <c r="F6662" s="29"/>
      <c r="G6662" s="29" t="s">
        <v>12500</v>
      </c>
      <c r="H6662" s="30" t="n">
        <v>800</v>
      </c>
      <c r="I6662" s="31" t="n">
        <v>46234</v>
      </c>
      <c r="J6662" s="30" t="n">
        <v>800</v>
      </c>
      <c r="K6662" s="29" t="s">
        <v>120</v>
      </c>
      <c r="L6662" s="29" t="s">
        <v>725</v>
      </c>
      <c r="M6662" s="29"/>
      <c r="N6662" s="29" t="s">
        <v>122</v>
      </c>
      <c r="O6662" s="31" t="n">
        <v>46589</v>
      </c>
      <c r="P6662" s="29" t="s">
        <v>123</v>
      </c>
      <c r="Q6662" s="29" t="n">
        <f aca="false">IFERROR(VALUE(L6662),"")</f>
        <v>51</v>
      </c>
      <c r="R6662" s="29" t="n">
        <f aca="true">IF(O6662="","",O6662-TODAY())</f>
        <v>304</v>
      </c>
      <c r="S6662" s="29" t="str">
        <f aca="false">IF(C6662="&lt;&lt; vazio &gt;&gt;","VAZIA",IF(AND(O6662&lt;&gt;"",R6662&lt;0),"VENCIDO",IF(AND(O6662&lt;&gt;"",R6662&lt;=Parametros!$B$10),"PRÓX. VENCIMENTO",IF(F6662="Q","QUALIDADE",IF(F6662="S","BLOQUEADO",IF(F6662="R","RESTRITO/DEVOLUÇÃO",IF(OR(N6662="QUAR",N6662="QRES"),"QUARENTENA",IF(OR(B6662="DESCARTE",B6662="DEVOLUÇÃO"),"DESCARTE/DEVOLUÇÃO",IF(AND(D6662="",K6662&lt;&gt;""),"SEM LOTE",IF(AND(Q6662&lt;&gt;"",Q6662&gt;=Parametros!$B$11),"PARADO/SEM GIRO","OK"))))))))))</f>
        <v>OK</v>
      </c>
      <c r="T6662" s="29" t="str">
        <f aca="false">IF(AND($S6662="PARADO/SEM GIRO",$K6662="KG",OR(Painel!$B$5="(Todos)",A6662=Painel!$B$5)*OR(Painel!$E$5="(Todos)",P6662=Painel!$E$5)),$J6662+ROW()/10000000,"")</f>
        <v/>
      </c>
      <c r="U6662" s="29" t="str">
        <f aca="false">IF(AND($S6662="VENCIDO",$K6662="KG",OR(Painel!$B$5="(Todos)",A6662=Painel!$B$5)*OR(Painel!$E$5="(Todos)",P6662=Painel!$E$5)),$J6662+ROW()/10000000,"")</f>
        <v/>
      </c>
    </row>
    <row r="6663" customFormat="false" ht="15" hidden="false" customHeight="false" outlineLevel="0" collapsed="false">
      <c r="A6663" s="29" t="s">
        <v>52</v>
      </c>
      <c r="B6663" s="29" t="s">
        <v>12501</v>
      </c>
      <c r="C6663" s="29" t="s">
        <v>801</v>
      </c>
      <c r="D6663" s="29" t="s">
        <v>4315</v>
      </c>
      <c r="E6663" s="29" t="n">
        <v>1</v>
      </c>
      <c r="F6663" s="29"/>
      <c r="G6663" s="29" t="s">
        <v>12502</v>
      </c>
      <c r="H6663" s="30" t="n">
        <v>1108.8</v>
      </c>
      <c r="I6663" s="31" t="n">
        <v>46275</v>
      </c>
      <c r="J6663" s="30" t="n">
        <v>1108.8</v>
      </c>
      <c r="K6663" s="29" t="s">
        <v>120</v>
      </c>
      <c r="L6663" s="29" t="s">
        <v>121</v>
      </c>
      <c r="M6663" s="29"/>
      <c r="N6663" s="29" t="s">
        <v>122</v>
      </c>
      <c r="O6663" s="31" t="n">
        <v>46812</v>
      </c>
      <c r="P6663" s="29" t="s">
        <v>123</v>
      </c>
      <c r="Q6663" s="29" t="n">
        <f aca="false">IFERROR(VALUE(L6663),"")</f>
        <v>10</v>
      </c>
      <c r="R6663" s="29" t="n">
        <f aca="true">IF(O6663="","",O6663-TODAY())</f>
        <v>527</v>
      </c>
      <c r="S6663" s="29" t="str">
        <f aca="false">IF(C6663="&lt;&lt; vazio &gt;&gt;","VAZIA",IF(AND(O6663&lt;&gt;"",R6663&lt;0),"VENCIDO",IF(AND(O6663&lt;&gt;"",R6663&lt;=Parametros!$B$10),"PRÓX. VENCIMENTO",IF(F6663="Q","QUALIDADE",IF(F6663="S","BLOQUEADO",IF(F6663="R","RESTRITO/DEVOLUÇÃO",IF(OR(N6663="QUAR",N6663="QRES"),"QUARENTENA",IF(OR(B6663="DESCARTE",B6663="DEVOLUÇÃO"),"DESCARTE/DEVOLUÇÃO",IF(AND(D6663="",K6663&lt;&gt;""),"SEM LOTE",IF(AND(Q6663&lt;&gt;"",Q6663&gt;=Parametros!$B$11),"PARADO/SEM GIRO","OK"))))))))))</f>
        <v>OK</v>
      </c>
      <c r="T6663" s="29" t="str">
        <f aca="false">IF(AND($S6663="PARADO/SEM GIRO",$K6663="KG",OR(Painel!$B$5="(Todos)",A6663=Painel!$B$5)*OR(Painel!$E$5="(Todos)",P6663=Painel!$E$5)),$J6663+ROW()/10000000,"")</f>
        <v/>
      </c>
      <c r="U6663" s="29" t="str">
        <f aca="false">IF(AND($S6663="VENCIDO",$K6663="KG",OR(Painel!$B$5="(Todos)",A6663=Painel!$B$5)*OR(Painel!$E$5="(Todos)",P6663=Painel!$E$5)),$J6663+ROW()/10000000,"")</f>
        <v/>
      </c>
    </row>
    <row r="6664" customFormat="false" ht="15" hidden="false" customHeight="false" outlineLevel="0" collapsed="false">
      <c r="A6664" s="29" t="s">
        <v>52</v>
      </c>
      <c r="B6664" s="29" t="s">
        <v>12503</v>
      </c>
      <c r="C6664" s="29" t="s">
        <v>186</v>
      </c>
      <c r="D6664" s="29" t="s">
        <v>823</v>
      </c>
      <c r="E6664" s="29" t="n">
        <v>1</v>
      </c>
      <c r="F6664" s="29" t="s">
        <v>268</v>
      </c>
      <c r="G6664" s="29" t="s">
        <v>12504</v>
      </c>
      <c r="H6664" s="30" t="n">
        <v>545.4</v>
      </c>
      <c r="I6664" s="31" t="n">
        <v>46284</v>
      </c>
      <c r="J6664" s="30" t="n">
        <v>545.4</v>
      </c>
      <c r="K6664" s="29" t="s">
        <v>120</v>
      </c>
      <c r="L6664" s="29" t="s">
        <v>388</v>
      </c>
      <c r="M6664" s="29"/>
      <c r="N6664" s="29" t="s">
        <v>122</v>
      </c>
      <c r="O6664" s="31" t="n">
        <v>46831</v>
      </c>
      <c r="P6664" s="29" t="s">
        <v>123</v>
      </c>
      <c r="Q6664" s="29" t="n">
        <f aca="false">IFERROR(VALUE(L6664),"")</f>
        <v>1</v>
      </c>
      <c r="R6664" s="29" t="n">
        <f aca="true">IF(O6664="","",O6664-TODAY())</f>
        <v>546</v>
      </c>
      <c r="S6664" s="29" t="str">
        <f aca="false">IF(C6664="&lt;&lt; vazio &gt;&gt;","VAZIA",IF(AND(O6664&lt;&gt;"",R6664&lt;0),"VENCIDO",IF(AND(O6664&lt;&gt;"",R6664&lt;=Parametros!$B$10),"PRÓX. VENCIMENTO",IF(F6664="Q","QUALIDADE",IF(F6664="S","BLOQUEADO",IF(F6664="R","RESTRITO/DEVOLUÇÃO",IF(OR(N6664="QUAR",N6664="QRES"),"QUARENTENA",IF(OR(B6664="DESCARTE",B6664="DEVOLUÇÃO"),"DESCARTE/DEVOLUÇÃO",IF(AND(D6664="",K6664&lt;&gt;""),"SEM LOTE",IF(AND(Q6664&lt;&gt;"",Q6664&gt;=Parametros!$B$11),"PARADO/SEM GIRO","OK"))))))))))</f>
        <v>QUALIDADE</v>
      </c>
      <c r="T6664" s="29" t="str">
        <f aca="false">IF(AND($S6664="PARADO/SEM GIRO",$K6664="KG",OR(Painel!$B$5="(Todos)",A6664=Painel!$B$5)*OR(Painel!$E$5="(Todos)",P6664=Painel!$E$5)),$J6664+ROW()/10000000,"")</f>
        <v/>
      </c>
      <c r="U6664" s="29" t="str">
        <f aca="false">IF(AND($S6664="VENCIDO",$K6664="KG",OR(Painel!$B$5="(Todos)",A6664=Painel!$B$5)*OR(Painel!$E$5="(Todos)",P6664=Painel!$E$5)),$J6664+ROW()/10000000,"")</f>
        <v/>
      </c>
    </row>
    <row r="6665" customFormat="false" ht="15" hidden="false" customHeight="false" outlineLevel="0" collapsed="false">
      <c r="A6665" s="29" t="s">
        <v>52</v>
      </c>
      <c r="B6665" s="29" t="s">
        <v>12505</v>
      </c>
      <c r="C6665" s="29" t="s">
        <v>917</v>
      </c>
      <c r="D6665" s="29" t="s">
        <v>391</v>
      </c>
      <c r="E6665" s="29" t="n">
        <v>1</v>
      </c>
      <c r="F6665" s="29"/>
      <c r="G6665" s="29" t="s">
        <v>12506</v>
      </c>
      <c r="H6665" s="30" t="n">
        <v>800</v>
      </c>
      <c r="I6665" s="31" t="n">
        <v>46273</v>
      </c>
      <c r="J6665" s="30" t="n">
        <v>800</v>
      </c>
      <c r="K6665" s="29" t="s">
        <v>120</v>
      </c>
      <c r="L6665" s="29" t="s">
        <v>149</v>
      </c>
      <c r="M6665" s="29"/>
      <c r="N6665" s="29" t="s">
        <v>122</v>
      </c>
      <c r="O6665" s="31" t="n">
        <v>46809</v>
      </c>
      <c r="P6665" s="29" t="s">
        <v>123</v>
      </c>
      <c r="Q6665" s="29" t="n">
        <f aca="false">IFERROR(VALUE(L6665),"")</f>
        <v>12</v>
      </c>
      <c r="R6665" s="29" t="n">
        <f aca="true">IF(O6665="","",O6665-TODAY())</f>
        <v>524</v>
      </c>
      <c r="S6665" s="29" t="str">
        <f aca="false">IF(C6665="&lt;&lt; vazio &gt;&gt;","VAZIA",IF(AND(O6665&lt;&gt;"",R6665&lt;0),"VENCIDO",IF(AND(O6665&lt;&gt;"",R6665&lt;=Parametros!$B$10),"PRÓX. VENCIMENTO",IF(F6665="Q","QUALIDADE",IF(F6665="S","BLOQUEADO",IF(F6665="R","RESTRITO/DEVOLUÇÃO",IF(OR(N6665="QUAR",N6665="QRES"),"QUARENTENA",IF(OR(B6665="DESCARTE",B6665="DEVOLUÇÃO"),"DESCARTE/DEVOLUÇÃO",IF(AND(D6665="",K6665&lt;&gt;""),"SEM LOTE",IF(AND(Q6665&lt;&gt;"",Q6665&gt;=Parametros!$B$11),"PARADO/SEM GIRO","OK"))))))))))</f>
        <v>OK</v>
      </c>
      <c r="T6665" s="29" t="str">
        <f aca="false">IF(AND($S6665="PARADO/SEM GIRO",$K6665="KG",OR(Painel!$B$5="(Todos)",A6665=Painel!$B$5)*OR(Painel!$E$5="(Todos)",P6665=Painel!$E$5)),$J6665+ROW()/10000000,"")</f>
        <v/>
      </c>
      <c r="U6665" s="29" t="str">
        <f aca="false">IF(AND($S6665="VENCIDO",$K6665="KG",OR(Painel!$B$5="(Todos)",A6665=Painel!$B$5)*OR(Painel!$E$5="(Todos)",P6665=Painel!$E$5)),$J6665+ROW()/10000000,"")</f>
        <v/>
      </c>
    </row>
    <row r="6666" customFormat="false" ht="15" hidden="false" customHeight="false" outlineLevel="0" collapsed="false">
      <c r="A6666" s="29" t="s">
        <v>52</v>
      </c>
      <c r="B6666" s="29" t="s">
        <v>12507</v>
      </c>
      <c r="C6666" s="29" t="s">
        <v>12508</v>
      </c>
      <c r="D6666" s="29" t="s">
        <v>12509</v>
      </c>
      <c r="E6666" s="29" t="n">
        <v>1</v>
      </c>
      <c r="F6666" s="29"/>
      <c r="G6666" s="29" t="s">
        <v>12510</v>
      </c>
      <c r="H6666" s="30" t="n">
        <v>180</v>
      </c>
      <c r="I6666" s="31" t="n">
        <v>46183</v>
      </c>
      <c r="J6666" s="30" t="n">
        <v>180</v>
      </c>
      <c r="K6666" s="29" t="s">
        <v>120</v>
      </c>
      <c r="L6666" s="29" t="s">
        <v>1096</v>
      </c>
      <c r="M6666" s="29"/>
      <c r="N6666" s="29" t="s">
        <v>122</v>
      </c>
      <c r="O6666" s="31" t="n">
        <v>46406</v>
      </c>
      <c r="P6666" s="29" t="s">
        <v>123</v>
      </c>
      <c r="Q6666" s="29" t="n">
        <f aca="false">IFERROR(VALUE(L6666),"")</f>
        <v>102</v>
      </c>
      <c r="R6666" s="29" t="n">
        <f aca="true">IF(O6666="","",O6666-TODAY())</f>
        <v>121</v>
      </c>
      <c r="S6666" s="29" t="str">
        <f aca="false">IF(C6666="&lt;&lt; vazio &gt;&gt;","VAZIA",IF(AND(O6666&lt;&gt;"",R6666&lt;0),"VENCIDO",IF(AND(O6666&lt;&gt;"",R6666&lt;=Parametros!$B$10),"PRÓX. VENCIMENTO",IF(F6666="Q","QUALIDADE",IF(F6666="S","BLOQUEADO",IF(F6666="R","RESTRITO/DEVOLUÇÃO",IF(OR(N6666="QUAR",N6666="QRES"),"QUARENTENA",IF(OR(B6666="DESCARTE",B6666="DEVOLUÇÃO"),"DESCARTE/DEVOLUÇÃO",IF(AND(D6666="",K6666&lt;&gt;""),"SEM LOTE",IF(AND(Q6666&lt;&gt;"",Q6666&gt;=Parametros!$B$11),"PARADO/SEM GIRO","OK"))))))))))</f>
        <v>PARADO/SEM GIRO</v>
      </c>
      <c r="T6666" s="29" t="n">
        <f aca="false">IF(AND($S6666="PARADO/SEM GIRO",$K6666="KG",OR(Painel!$B$5="(Todos)",A6666=Painel!$B$5)*OR(Painel!$E$5="(Todos)",P6666=Painel!$E$5)),$J6666+ROW()/10000000,"")</f>
        <v>180.0006666</v>
      </c>
      <c r="U6666" s="29" t="str">
        <f aca="false">IF(AND($S6666="VENCIDO",$K6666="KG",OR(Painel!$B$5="(Todos)",A6666=Painel!$B$5)*OR(Painel!$E$5="(Todos)",P6666=Painel!$E$5)),$J6666+ROW()/10000000,"")</f>
        <v/>
      </c>
    </row>
    <row r="6667" customFormat="false" ht="15" hidden="false" customHeight="false" outlineLevel="0" collapsed="false">
      <c r="A6667" s="29" t="s">
        <v>52</v>
      </c>
      <c r="B6667" s="29" t="s">
        <v>12511</v>
      </c>
      <c r="C6667" s="29" t="s">
        <v>115</v>
      </c>
      <c r="D6667" s="29"/>
      <c r="E6667" s="29" t="n">
        <v>0</v>
      </c>
      <c r="F6667" s="29"/>
      <c r="G6667" s="29"/>
      <c r="H6667" s="30" t="n">
        <v>0</v>
      </c>
      <c r="I6667" s="29"/>
      <c r="J6667" s="30" t="n">
        <v>0</v>
      </c>
      <c r="K6667" s="29"/>
      <c r="L6667" s="29" t="s">
        <v>116</v>
      </c>
      <c r="M6667" s="29"/>
      <c r="N6667" s="29"/>
      <c r="O6667" s="29"/>
      <c r="P6667" s="29"/>
      <c r="Q6667" s="29" t="n">
        <f aca="false">IFERROR(VALUE(L6667),"")</f>
        <v>0</v>
      </c>
      <c r="R6667" s="29" t="str">
        <f aca="true">IF(O6667="","",O6667-TODAY())</f>
        <v/>
      </c>
      <c r="S6667" s="29" t="str">
        <f aca="false">IF(C6667="&lt;&lt; vazio &gt;&gt;","VAZIA",IF(AND(O6667&lt;&gt;"",R6667&lt;0),"VENCIDO",IF(AND(O6667&lt;&gt;"",R6667&lt;=Parametros!$B$10),"PRÓX. VENCIMENTO",IF(F6667="Q","QUALIDADE",IF(F6667="S","BLOQUEADO",IF(F6667="R","RESTRITO/DEVOLUÇÃO",IF(OR(N6667="QUAR",N6667="QRES"),"QUARENTENA",IF(OR(B6667="DESCARTE",B6667="DEVOLUÇÃO"),"DESCARTE/DEVOLUÇÃO",IF(AND(D6667="",K6667&lt;&gt;""),"SEM LOTE",IF(AND(Q6667&lt;&gt;"",Q6667&gt;=Parametros!$B$11),"PARADO/SEM GIRO","OK"))))))))))</f>
        <v>VAZIA</v>
      </c>
      <c r="T6667" s="29" t="str">
        <f aca="false">IF(AND($S6667="PARADO/SEM GIRO",$K6667="KG",OR(Painel!$B$5="(Todos)",A6667=Painel!$B$5)*OR(Painel!$E$5="(Todos)",P6667=Painel!$E$5)),$J6667+ROW()/10000000,"")</f>
        <v/>
      </c>
      <c r="U6667" s="29" t="str">
        <f aca="false">IF(AND($S6667="VENCIDO",$K6667="KG",OR(Painel!$B$5="(Todos)",A6667=Painel!$B$5)*OR(Painel!$E$5="(Todos)",P6667=Painel!$E$5)),$J6667+ROW()/10000000,"")</f>
        <v/>
      </c>
    </row>
    <row r="6668" customFormat="false" ht="15" hidden="false" customHeight="false" outlineLevel="0" collapsed="false">
      <c r="A6668" s="29" t="s">
        <v>52</v>
      </c>
      <c r="B6668" s="29" t="s">
        <v>12512</v>
      </c>
      <c r="C6668" s="29" t="s">
        <v>4484</v>
      </c>
      <c r="D6668" s="29" t="s">
        <v>8080</v>
      </c>
      <c r="E6668" s="29" t="n">
        <v>1</v>
      </c>
      <c r="F6668" s="29"/>
      <c r="G6668" s="29" t="s">
        <v>12513</v>
      </c>
      <c r="H6668" s="30" t="n">
        <v>480</v>
      </c>
      <c r="I6668" s="31" t="n">
        <v>46058</v>
      </c>
      <c r="J6668" s="30" t="n">
        <v>480</v>
      </c>
      <c r="K6668" s="29" t="s">
        <v>120</v>
      </c>
      <c r="L6668" s="29" t="s">
        <v>8082</v>
      </c>
      <c r="M6668" s="29"/>
      <c r="N6668" s="29" t="s">
        <v>122</v>
      </c>
      <c r="O6668" s="31" t="n">
        <v>46577</v>
      </c>
      <c r="P6668" s="29" t="s">
        <v>123</v>
      </c>
      <c r="Q6668" s="29" t="n">
        <f aca="false">IFERROR(VALUE(L6668),"")</f>
        <v>227</v>
      </c>
      <c r="R6668" s="29" t="n">
        <f aca="true">IF(O6668="","",O6668-TODAY())</f>
        <v>292</v>
      </c>
      <c r="S6668" s="29" t="str">
        <f aca="false">IF(C6668="&lt;&lt; vazio &gt;&gt;","VAZIA",IF(AND(O6668&lt;&gt;"",R6668&lt;0),"VENCIDO",IF(AND(O6668&lt;&gt;"",R6668&lt;=Parametros!$B$10),"PRÓX. VENCIMENTO",IF(F6668="Q","QUALIDADE",IF(F6668="S","BLOQUEADO",IF(F6668="R","RESTRITO/DEVOLUÇÃO",IF(OR(N6668="QUAR",N6668="QRES"),"QUARENTENA",IF(OR(B6668="DESCARTE",B6668="DEVOLUÇÃO"),"DESCARTE/DEVOLUÇÃO",IF(AND(D6668="",K6668&lt;&gt;""),"SEM LOTE",IF(AND(Q6668&lt;&gt;"",Q6668&gt;=Parametros!$B$11),"PARADO/SEM GIRO","OK"))))))))))</f>
        <v>PARADO/SEM GIRO</v>
      </c>
      <c r="T6668" s="29" t="n">
        <f aca="false">IF(AND($S6668="PARADO/SEM GIRO",$K6668="KG",OR(Painel!$B$5="(Todos)",A6668=Painel!$B$5)*OR(Painel!$E$5="(Todos)",P6668=Painel!$E$5)),$J6668+ROW()/10000000,"")</f>
        <v>480.0006668</v>
      </c>
      <c r="U6668" s="29" t="str">
        <f aca="false">IF(AND($S6668="VENCIDO",$K6668="KG",OR(Painel!$B$5="(Todos)",A6668=Painel!$B$5)*OR(Painel!$E$5="(Todos)",P6668=Painel!$E$5)),$J6668+ROW()/10000000,"")</f>
        <v/>
      </c>
    </row>
    <row r="6669" customFormat="false" ht="15" hidden="false" customHeight="false" outlineLevel="0" collapsed="false">
      <c r="A6669" s="29" t="s">
        <v>52</v>
      </c>
      <c r="B6669" s="29" t="s">
        <v>12514</v>
      </c>
      <c r="C6669" s="29" t="s">
        <v>5519</v>
      </c>
      <c r="D6669" s="29" t="s">
        <v>5520</v>
      </c>
      <c r="E6669" s="29" t="n">
        <v>1</v>
      </c>
      <c r="F6669" s="29"/>
      <c r="G6669" s="29" t="s">
        <v>12515</v>
      </c>
      <c r="H6669" s="30" t="n">
        <v>240</v>
      </c>
      <c r="I6669" s="31" t="n">
        <v>46252</v>
      </c>
      <c r="J6669" s="30" t="n">
        <v>240</v>
      </c>
      <c r="K6669" s="29" t="s">
        <v>120</v>
      </c>
      <c r="L6669" s="29" t="s">
        <v>2045</v>
      </c>
      <c r="M6669" s="29"/>
      <c r="N6669" s="29" t="s">
        <v>122</v>
      </c>
      <c r="O6669" s="31" t="n">
        <v>46823</v>
      </c>
      <c r="P6669" s="29" t="s">
        <v>123</v>
      </c>
      <c r="Q6669" s="29" t="n">
        <f aca="false">IFERROR(VALUE(L6669),"")</f>
        <v>33</v>
      </c>
      <c r="R6669" s="29" t="n">
        <f aca="true">IF(O6669="","",O6669-TODAY())</f>
        <v>538</v>
      </c>
      <c r="S6669" s="29" t="str">
        <f aca="false">IF(C6669="&lt;&lt; vazio &gt;&gt;","VAZIA",IF(AND(O6669&lt;&gt;"",R6669&lt;0),"VENCIDO",IF(AND(O6669&lt;&gt;"",R6669&lt;=Parametros!$B$10),"PRÓX. VENCIMENTO",IF(F6669="Q","QUALIDADE",IF(F6669="S","BLOQUEADO",IF(F6669="R","RESTRITO/DEVOLUÇÃO",IF(OR(N6669="QUAR",N6669="QRES"),"QUARENTENA",IF(OR(B6669="DESCARTE",B6669="DEVOLUÇÃO"),"DESCARTE/DEVOLUÇÃO",IF(AND(D6669="",K6669&lt;&gt;""),"SEM LOTE",IF(AND(Q6669&lt;&gt;"",Q6669&gt;=Parametros!$B$11),"PARADO/SEM GIRO","OK"))))))))))</f>
        <v>OK</v>
      </c>
      <c r="T6669" s="29" t="str">
        <f aca="false">IF(AND($S6669="PARADO/SEM GIRO",$K6669="KG",OR(Painel!$B$5="(Todos)",A6669=Painel!$B$5)*OR(Painel!$E$5="(Todos)",P6669=Painel!$E$5)),$J6669+ROW()/10000000,"")</f>
        <v/>
      </c>
      <c r="U6669" s="29" t="str">
        <f aca="false">IF(AND($S6669="VENCIDO",$K6669="KG",OR(Painel!$B$5="(Todos)",A6669=Painel!$B$5)*OR(Painel!$E$5="(Todos)",P6669=Painel!$E$5)),$J6669+ROW()/10000000,"")</f>
        <v/>
      </c>
    </row>
    <row r="6670" customFormat="false" ht="15" hidden="false" customHeight="false" outlineLevel="0" collapsed="false">
      <c r="A6670" s="29" t="s">
        <v>52</v>
      </c>
      <c r="B6670" s="29" t="s">
        <v>12516</v>
      </c>
      <c r="C6670" s="29" t="s">
        <v>1381</v>
      </c>
      <c r="D6670" s="29" t="s">
        <v>7649</v>
      </c>
      <c r="E6670" s="29" t="n">
        <v>1</v>
      </c>
      <c r="F6670" s="29"/>
      <c r="G6670" s="29" t="s">
        <v>12517</v>
      </c>
      <c r="H6670" s="30" t="n">
        <v>450</v>
      </c>
      <c r="I6670" s="31" t="n">
        <v>46278</v>
      </c>
      <c r="J6670" s="30" t="n">
        <v>450</v>
      </c>
      <c r="K6670" s="29" t="s">
        <v>120</v>
      </c>
      <c r="L6670" s="29" t="s">
        <v>1181</v>
      </c>
      <c r="M6670" s="29"/>
      <c r="N6670" s="29" t="s">
        <v>122</v>
      </c>
      <c r="O6670" s="31" t="n">
        <v>46556</v>
      </c>
      <c r="P6670" s="29" t="s">
        <v>123</v>
      </c>
      <c r="Q6670" s="29" t="n">
        <f aca="false">IFERROR(VALUE(L6670),"")</f>
        <v>83</v>
      </c>
      <c r="R6670" s="29" t="n">
        <f aca="true">IF(O6670="","",O6670-TODAY())</f>
        <v>271</v>
      </c>
      <c r="S6670" s="29" t="str">
        <f aca="false">IF(C6670="&lt;&lt; vazio &gt;&gt;","VAZIA",IF(AND(O6670&lt;&gt;"",R6670&lt;0),"VENCIDO",IF(AND(O6670&lt;&gt;"",R6670&lt;=Parametros!$B$10),"PRÓX. VENCIMENTO",IF(F6670="Q","QUALIDADE",IF(F6670="S","BLOQUEADO",IF(F6670="R","RESTRITO/DEVOLUÇÃO",IF(OR(N6670="QUAR",N6670="QRES"),"QUARENTENA",IF(OR(B6670="DESCARTE",B6670="DEVOLUÇÃO"),"DESCARTE/DEVOLUÇÃO",IF(AND(D6670="",K6670&lt;&gt;""),"SEM LOTE",IF(AND(Q6670&lt;&gt;"",Q6670&gt;=Parametros!$B$11),"PARADO/SEM GIRO","OK"))))))))))</f>
        <v>OK</v>
      </c>
      <c r="T6670" s="29" t="str">
        <f aca="false">IF(AND($S6670="PARADO/SEM GIRO",$K6670="KG",OR(Painel!$B$5="(Todos)",A6670=Painel!$B$5)*OR(Painel!$E$5="(Todos)",P6670=Painel!$E$5)),$J6670+ROW()/10000000,"")</f>
        <v/>
      </c>
      <c r="U6670" s="29" t="str">
        <f aca="false">IF(AND($S6670="VENCIDO",$K6670="KG",OR(Painel!$B$5="(Todos)",A6670=Painel!$B$5)*OR(Painel!$E$5="(Todos)",P6670=Painel!$E$5)),$J6670+ROW()/10000000,"")</f>
        <v/>
      </c>
    </row>
    <row r="6671" customFormat="false" ht="15" hidden="false" customHeight="false" outlineLevel="0" collapsed="false">
      <c r="A6671" s="29" t="s">
        <v>52</v>
      </c>
      <c r="B6671" s="29" t="s">
        <v>12518</v>
      </c>
      <c r="C6671" s="29" t="s">
        <v>115</v>
      </c>
      <c r="D6671" s="29"/>
      <c r="E6671" s="29" t="n">
        <v>0</v>
      </c>
      <c r="F6671" s="29"/>
      <c r="G6671" s="29"/>
      <c r="H6671" s="30" t="n">
        <v>0</v>
      </c>
      <c r="I6671" s="29"/>
      <c r="J6671" s="30" t="n">
        <v>0</v>
      </c>
      <c r="K6671" s="29"/>
      <c r="L6671" s="29" t="s">
        <v>116</v>
      </c>
      <c r="M6671" s="29"/>
      <c r="N6671" s="29"/>
      <c r="O6671" s="29"/>
      <c r="P6671" s="29"/>
      <c r="Q6671" s="29" t="n">
        <f aca="false">IFERROR(VALUE(L6671),"")</f>
        <v>0</v>
      </c>
      <c r="R6671" s="29" t="str">
        <f aca="true">IF(O6671="","",O6671-TODAY())</f>
        <v/>
      </c>
      <c r="S6671" s="29" t="str">
        <f aca="false">IF(C6671="&lt;&lt; vazio &gt;&gt;","VAZIA",IF(AND(O6671&lt;&gt;"",R6671&lt;0),"VENCIDO",IF(AND(O6671&lt;&gt;"",R6671&lt;=Parametros!$B$10),"PRÓX. VENCIMENTO",IF(F6671="Q","QUALIDADE",IF(F6671="S","BLOQUEADO",IF(F6671="R","RESTRITO/DEVOLUÇÃO",IF(OR(N6671="QUAR",N6671="QRES"),"QUARENTENA",IF(OR(B6671="DESCARTE",B6671="DEVOLUÇÃO"),"DESCARTE/DEVOLUÇÃO",IF(AND(D6671="",K6671&lt;&gt;""),"SEM LOTE",IF(AND(Q6671&lt;&gt;"",Q6671&gt;=Parametros!$B$11),"PARADO/SEM GIRO","OK"))))))))))</f>
        <v>VAZIA</v>
      </c>
      <c r="T6671" s="29" t="str">
        <f aca="false">IF(AND($S6671="PARADO/SEM GIRO",$K6671="KG",OR(Painel!$B$5="(Todos)",A6671=Painel!$B$5)*OR(Painel!$E$5="(Todos)",P6671=Painel!$E$5)),$J6671+ROW()/10000000,"")</f>
        <v/>
      </c>
      <c r="U6671" s="29" t="str">
        <f aca="false">IF(AND($S6671="VENCIDO",$K6671="KG",OR(Painel!$B$5="(Todos)",A6671=Painel!$B$5)*OR(Painel!$E$5="(Todos)",P6671=Painel!$E$5)),$J6671+ROW()/10000000,"")</f>
        <v/>
      </c>
    </row>
    <row r="6672" customFormat="false" ht="15" hidden="false" customHeight="false" outlineLevel="0" collapsed="false">
      <c r="A6672" s="29" t="s">
        <v>52</v>
      </c>
      <c r="B6672" s="29" t="s">
        <v>12519</v>
      </c>
      <c r="C6672" s="29" t="s">
        <v>3520</v>
      </c>
      <c r="D6672" s="29" t="s">
        <v>3521</v>
      </c>
      <c r="E6672" s="29" t="n">
        <v>1</v>
      </c>
      <c r="F6672" s="29" t="s">
        <v>268</v>
      </c>
      <c r="G6672" s="29" t="s">
        <v>12520</v>
      </c>
      <c r="H6672" s="30" t="n">
        <v>960</v>
      </c>
      <c r="I6672" s="31" t="n">
        <v>46272</v>
      </c>
      <c r="J6672" s="30" t="n">
        <v>960</v>
      </c>
      <c r="K6672" s="29" t="s">
        <v>120</v>
      </c>
      <c r="L6672" s="29" t="s">
        <v>126</v>
      </c>
      <c r="M6672" s="29"/>
      <c r="N6672" s="29" t="s">
        <v>122</v>
      </c>
      <c r="O6672" s="31" t="n">
        <v>46815</v>
      </c>
      <c r="P6672" s="29" t="s">
        <v>123</v>
      </c>
      <c r="Q6672" s="29" t="n">
        <f aca="false">IFERROR(VALUE(L6672),"")</f>
        <v>13</v>
      </c>
      <c r="R6672" s="29" t="n">
        <f aca="true">IF(O6672="","",O6672-TODAY())</f>
        <v>530</v>
      </c>
      <c r="S6672" s="29" t="str">
        <f aca="false">IF(C6672="&lt;&lt; vazio &gt;&gt;","VAZIA",IF(AND(O6672&lt;&gt;"",R6672&lt;0),"VENCIDO",IF(AND(O6672&lt;&gt;"",R6672&lt;=Parametros!$B$10),"PRÓX. VENCIMENTO",IF(F6672="Q","QUALIDADE",IF(F6672="S","BLOQUEADO",IF(F6672="R","RESTRITO/DEVOLUÇÃO",IF(OR(N6672="QUAR",N6672="QRES"),"QUARENTENA",IF(OR(B6672="DESCARTE",B6672="DEVOLUÇÃO"),"DESCARTE/DEVOLUÇÃO",IF(AND(D6672="",K6672&lt;&gt;""),"SEM LOTE",IF(AND(Q6672&lt;&gt;"",Q6672&gt;=Parametros!$B$11),"PARADO/SEM GIRO","OK"))))))))))</f>
        <v>QUALIDADE</v>
      </c>
      <c r="T6672" s="29" t="str">
        <f aca="false">IF(AND($S6672="PARADO/SEM GIRO",$K6672="KG",OR(Painel!$B$5="(Todos)",A6672=Painel!$B$5)*OR(Painel!$E$5="(Todos)",P6672=Painel!$E$5)),$J6672+ROW()/10000000,"")</f>
        <v/>
      </c>
      <c r="U6672" s="29" t="str">
        <f aca="false">IF(AND($S6672="VENCIDO",$K6672="KG",OR(Painel!$B$5="(Todos)",A6672=Painel!$B$5)*OR(Painel!$E$5="(Todos)",P6672=Painel!$E$5)),$J6672+ROW()/10000000,"")</f>
        <v/>
      </c>
    </row>
    <row r="6673" customFormat="false" ht="15" hidden="false" customHeight="false" outlineLevel="0" collapsed="false">
      <c r="A6673" s="29" t="s">
        <v>52</v>
      </c>
      <c r="B6673" s="29" t="s">
        <v>12521</v>
      </c>
      <c r="C6673" s="29" t="s">
        <v>3520</v>
      </c>
      <c r="D6673" s="29" t="s">
        <v>3521</v>
      </c>
      <c r="E6673" s="29" t="n">
        <v>1</v>
      </c>
      <c r="F6673" s="29" t="s">
        <v>268</v>
      </c>
      <c r="G6673" s="29" t="s">
        <v>12522</v>
      </c>
      <c r="H6673" s="30" t="n">
        <v>960</v>
      </c>
      <c r="I6673" s="31" t="n">
        <v>46272</v>
      </c>
      <c r="J6673" s="30" t="n">
        <v>960</v>
      </c>
      <c r="K6673" s="29" t="s">
        <v>120</v>
      </c>
      <c r="L6673" s="29" t="s">
        <v>126</v>
      </c>
      <c r="M6673" s="29"/>
      <c r="N6673" s="29" t="s">
        <v>122</v>
      </c>
      <c r="O6673" s="31" t="n">
        <v>46815</v>
      </c>
      <c r="P6673" s="29" t="s">
        <v>123</v>
      </c>
      <c r="Q6673" s="29" t="n">
        <f aca="false">IFERROR(VALUE(L6673),"")</f>
        <v>13</v>
      </c>
      <c r="R6673" s="29" t="n">
        <f aca="true">IF(O6673="","",O6673-TODAY())</f>
        <v>530</v>
      </c>
      <c r="S6673" s="29" t="str">
        <f aca="false">IF(C6673="&lt;&lt; vazio &gt;&gt;","VAZIA",IF(AND(O6673&lt;&gt;"",R6673&lt;0),"VENCIDO",IF(AND(O6673&lt;&gt;"",R6673&lt;=Parametros!$B$10),"PRÓX. VENCIMENTO",IF(F6673="Q","QUALIDADE",IF(F6673="S","BLOQUEADO",IF(F6673="R","RESTRITO/DEVOLUÇÃO",IF(OR(N6673="QUAR",N6673="QRES"),"QUARENTENA",IF(OR(B6673="DESCARTE",B6673="DEVOLUÇÃO"),"DESCARTE/DEVOLUÇÃO",IF(AND(D6673="",K6673&lt;&gt;""),"SEM LOTE",IF(AND(Q6673&lt;&gt;"",Q6673&gt;=Parametros!$B$11),"PARADO/SEM GIRO","OK"))))))))))</f>
        <v>QUALIDADE</v>
      </c>
      <c r="T6673" s="29" t="str">
        <f aca="false">IF(AND($S6673="PARADO/SEM GIRO",$K6673="KG",OR(Painel!$B$5="(Todos)",A6673=Painel!$B$5)*OR(Painel!$E$5="(Todos)",P6673=Painel!$E$5)),$J6673+ROW()/10000000,"")</f>
        <v/>
      </c>
      <c r="U6673" s="29" t="str">
        <f aca="false">IF(AND($S6673="VENCIDO",$K6673="KG",OR(Painel!$B$5="(Todos)",A6673=Painel!$B$5)*OR(Painel!$E$5="(Todos)",P6673=Painel!$E$5)),$J6673+ROW()/10000000,"")</f>
        <v/>
      </c>
    </row>
    <row r="6674" customFormat="false" ht="15" hidden="false" customHeight="false" outlineLevel="0" collapsed="false">
      <c r="A6674" s="29" t="s">
        <v>52</v>
      </c>
      <c r="B6674" s="29" t="s">
        <v>12523</v>
      </c>
      <c r="C6674" s="29" t="s">
        <v>320</v>
      </c>
      <c r="D6674" s="29" t="s">
        <v>584</v>
      </c>
      <c r="E6674" s="29" t="n">
        <v>1</v>
      </c>
      <c r="F6674" s="29"/>
      <c r="G6674" s="29" t="s">
        <v>12524</v>
      </c>
      <c r="H6674" s="30" t="n">
        <v>700</v>
      </c>
      <c r="I6674" s="31" t="n">
        <v>46280</v>
      </c>
      <c r="J6674" s="30" t="n">
        <v>700</v>
      </c>
      <c r="K6674" s="29" t="s">
        <v>120</v>
      </c>
      <c r="L6674" s="29" t="s">
        <v>144</v>
      </c>
      <c r="M6674" s="29"/>
      <c r="N6674" s="29" t="s">
        <v>122</v>
      </c>
      <c r="O6674" s="31" t="n">
        <v>46820</v>
      </c>
      <c r="P6674" s="29" t="s">
        <v>123</v>
      </c>
      <c r="Q6674" s="29" t="n">
        <f aca="false">IFERROR(VALUE(L6674),"")</f>
        <v>5</v>
      </c>
      <c r="R6674" s="29" t="n">
        <f aca="true">IF(O6674="","",O6674-TODAY())</f>
        <v>535</v>
      </c>
      <c r="S6674" s="29" t="str">
        <f aca="false">IF(C6674="&lt;&lt; vazio &gt;&gt;","VAZIA",IF(AND(O6674&lt;&gt;"",R6674&lt;0),"VENCIDO",IF(AND(O6674&lt;&gt;"",R6674&lt;=Parametros!$B$10),"PRÓX. VENCIMENTO",IF(F6674="Q","QUALIDADE",IF(F6674="S","BLOQUEADO",IF(F6674="R","RESTRITO/DEVOLUÇÃO",IF(OR(N6674="QUAR",N6674="QRES"),"QUARENTENA",IF(OR(B6674="DESCARTE",B6674="DEVOLUÇÃO"),"DESCARTE/DEVOLUÇÃO",IF(AND(D6674="",K6674&lt;&gt;""),"SEM LOTE",IF(AND(Q6674&lt;&gt;"",Q6674&gt;=Parametros!$B$11),"PARADO/SEM GIRO","OK"))))))))))</f>
        <v>OK</v>
      </c>
      <c r="T6674" s="29" t="str">
        <f aca="false">IF(AND($S6674="PARADO/SEM GIRO",$K6674="KG",OR(Painel!$B$5="(Todos)",A6674=Painel!$B$5)*OR(Painel!$E$5="(Todos)",P6674=Painel!$E$5)),$J6674+ROW()/10000000,"")</f>
        <v/>
      </c>
      <c r="U6674" s="29" t="str">
        <f aca="false">IF(AND($S6674="VENCIDO",$K6674="KG",OR(Painel!$B$5="(Todos)",A6674=Painel!$B$5)*OR(Painel!$E$5="(Todos)",P6674=Painel!$E$5)),$J6674+ROW()/10000000,"")</f>
        <v/>
      </c>
    </row>
    <row r="6675" customFormat="false" ht="15" hidden="false" customHeight="false" outlineLevel="0" collapsed="false">
      <c r="A6675" s="29" t="s">
        <v>52</v>
      </c>
      <c r="B6675" s="29" t="s">
        <v>12525</v>
      </c>
      <c r="C6675" s="29" t="s">
        <v>2510</v>
      </c>
      <c r="D6675" s="29" t="s">
        <v>2511</v>
      </c>
      <c r="E6675" s="29" t="n">
        <v>1</v>
      </c>
      <c r="F6675" s="29"/>
      <c r="G6675" s="29" t="s">
        <v>12526</v>
      </c>
      <c r="H6675" s="30" t="n">
        <v>240</v>
      </c>
      <c r="I6675" s="31" t="n">
        <v>46267</v>
      </c>
      <c r="J6675" s="30" t="n">
        <v>240</v>
      </c>
      <c r="K6675" s="29" t="s">
        <v>120</v>
      </c>
      <c r="L6675" s="29" t="s">
        <v>2513</v>
      </c>
      <c r="M6675" s="29"/>
      <c r="N6675" s="29" t="s">
        <v>134</v>
      </c>
      <c r="O6675" s="31" t="n">
        <v>46357</v>
      </c>
      <c r="P6675" s="29" t="s">
        <v>123</v>
      </c>
      <c r="Q6675" s="29" t="n">
        <f aca="false">IFERROR(VALUE(L6675),"")</f>
        <v>18</v>
      </c>
      <c r="R6675" s="29" t="n">
        <f aca="true">IF(O6675="","",O6675-TODAY())</f>
        <v>72</v>
      </c>
      <c r="S6675" s="29" t="str">
        <f aca="false">IF(C6675="&lt;&lt; vazio &gt;&gt;","VAZIA",IF(AND(O6675&lt;&gt;"",R6675&lt;0),"VENCIDO",IF(AND(O6675&lt;&gt;"",R6675&lt;=Parametros!$B$10),"PRÓX. VENCIMENTO",IF(F6675="Q","QUALIDADE",IF(F6675="S","BLOQUEADO",IF(F6675="R","RESTRITO/DEVOLUÇÃO",IF(OR(N6675="QUAR",N6675="QRES"),"QUARENTENA",IF(OR(B6675="DESCARTE",B6675="DEVOLUÇÃO"),"DESCARTE/DEVOLUÇÃO",IF(AND(D6675="",K6675&lt;&gt;""),"SEM LOTE",IF(AND(Q6675&lt;&gt;"",Q6675&gt;=Parametros!$B$11),"PARADO/SEM GIRO","OK"))))))))))</f>
        <v>OK</v>
      </c>
      <c r="T6675" s="29" t="str">
        <f aca="false">IF(AND($S6675="PARADO/SEM GIRO",$K6675="KG",OR(Painel!$B$5="(Todos)",A6675=Painel!$B$5)*OR(Painel!$E$5="(Todos)",P6675=Painel!$E$5)),$J6675+ROW()/10000000,"")</f>
        <v/>
      </c>
      <c r="U6675" s="29" t="str">
        <f aca="false">IF(AND($S6675="VENCIDO",$K6675="KG",OR(Painel!$B$5="(Todos)",A6675=Painel!$B$5)*OR(Painel!$E$5="(Todos)",P6675=Painel!$E$5)),$J6675+ROW()/10000000,"")</f>
        <v/>
      </c>
    </row>
    <row r="6676" customFormat="false" ht="15" hidden="false" customHeight="false" outlineLevel="0" collapsed="false">
      <c r="A6676" s="29" t="s">
        <v>52</v>
      </c>
      <c r="B6676" s="29" t="s">
        <v>12527</v>
      </c>
      <c r="C6676" s="29" t="s">
        <v>260</v>
      </c>
      <c r="D6676" s="29" t="s">
        <v>9570</v>
      </c>
      <c r="E6676" s="29" t="n">
        <v>1</v>
      </c>
      <c r="F6676" s="29"/>
      <c r="G6676" s="29" t="s">
        <v>12528</v>
      </c>
      <c r="H6676" s="30" t="n">
        <v>1000</v>
      </c>
      <c r="I6676" s="31" t="n">
        <v>46272</v>
      </c>
      <c r="J6676" s="30" t="n">
        <v>1000</v>
      </c>
      <c r="K6676" s="29" t="s">
        <v>120</v>
      </c>
      <c r="L6676" s="29" t="s">
        <v>267</v>
      </c>
      <c r="M6676" s="29"/>
      <c r="N6676" s="29" t="s">
        <v>122</v>
      </c>
      <c r="O6676" s="31" t="n">
        <v>46812</v>
      </c>
      <c r="P6676" s="29" t="s">
        <v>123</v>
      </c>
      <c r="Q6676" s="29" t="n">
        <f aca="false">IFERROR(VALUE(L6676),"")</f>
        <v>15</v>
      </c>
      <c r="R6676" s="29" t="n">
        <f aca="true">IF(O6676="","",O6676-TODAY())</f>
        <v>527</v>
      </c>
      <c r="S6676" s="29" t="str">
        <f aca="false">IF(C6676="&lt;&lt; vazio &gt;&gt;","VAZIA",IF(AND(O6676&lt;&gt;"",R6676&lt;0),"VENCIDO",IF(AND(O6676&lt;&gt;"",R6676&lt;=Parametros!$B$10),"PRÓX. VENCIMENTO",IF(F6676="Q","QUALIDADE",IF(F6676="S","BLOQUEADO",IF(F6676="R","RESTRITO/DEVOLUÇÃO",IF(OR(N6676="QUAR",N6676="QRES"),"QUARENTENA",IF(OR(B6676="DESCARTE",B6676="DEVOLUÇÃO"),"DESCARTE/DEVOLUÇÃO",IF(AND(D6676="",K6676&lt;&gt;""),"SEM LOTE",IF(AND(Q6676&lt;&gt;"",Q6676&gt;=Parametros!$B$11),"PARADO/SEM GIRO","OK"))))))))))</f>
        <v>OK</v>
      </c>
      <c r="T6676" s="29" t="str">
        <f aca="false">IF(AND($S6676="PARADO/SEM GIRO",$K6676="KG",OR(Painel!$B$5="(Todos)",A6676=Painel!$B$5)*OR(Painel!$E$5="(Todos)",P6676=Painel!$E$5)),$J6676+ROW()/10000000,"")</f>
        <v/>
      </c>
      <c r="U6676" s="29" t="str">
        <f aca="false">IF(AND($S6676="VENCIDO",$K6676="KG",OR(Painel!$B$5="(Todos)",A6676=Painel!$B$5)*OR(Painel!$E$5="(Todos)",P6676=Painel!$E$5)),$J6676+ROW()/10000000,"")</f>
        <v/>
      </c>
    </row>
    <row r="6677" customFormat="false" ht="15" hidden="false" customHeight="false" outlineLevel="0" collapsed="false">
      <c r="A6677" s="29" t="s">
        <v>52</v>
      </c>
      <c r="B6677" s="29" t="s">
        <v>12529</v>
      </c>
      <c r="C6677" s="29" t="s">
        <v>473</v>
      </c>
      <c r="D6677" s="29" t="s">
        <v>474</v>
      </c>
      <c r="E6677" s="29" t="n">
        <v>1</v>
      </c>
      <c r="F6677" s="29"/>
      <c r="G6677" s="29" t="s">
        <v>12530</v>
      </c>
      <c r="H6677" s="30" t="n">
        <v>315</v>
      </c>
      <c r="I6677" s="31" t="n">
        <v>46183</v>
      </c>
      <c r="J6677" s="30" t="n">
        <v>315</v>
      </c>
      <c r="K6677" s="29" t="s">
        <v>120</v>
      </c>
      <c r="L6677" s="29" t="s">
        <v>1096</v>
      </c>
      <c r="M6677" s="29"/>
      <c r="N6677" s="29" t="s">
        <v>122</v>
      </c>
      <c r="O6677" s="31" t="n">
        <v>46708</v>
      </c>
      <c r="P6677" s="29" t="s">
        <v>123</v>
      </c>
      <c r="Q6677" s="29" t="n">
        <f aca="false">IFERROR(VALUE(L6677),"")</f>
        <v>102</v>
      </c>
      <c r="R6677" s="29" t="n">
        <f aca="true">IF(O6677="","",O6677-TODAY())</f>
        <v>423</v>
      </c>
      <c r="S6677" s="29" t="str">
        <f aca="false">IF(C6677="&lt;&lt; vazio &gt;&gt;","VAZIA",IF(AND(O6677&lt;&gt;"",R6677&lt;0),"VENCIDO",IF(AND(O6677&lt;&gt;"",R6677&lt;=Parametros!$B$10),"PRÓX. VENCIMENTO",IF(F6677="Q","QUALIDADE",IF(F6677="S","BLOQUEADO",IF(F6677="R","RESTRITO/DEVOLUÇÃO",IF(OR(N6677="QUAR",N6677="QRES"),"QUARENTENA",IF(OR(B6677="DESCARTE",B6677="DEVOLUÇÃO"),"DESCARTE/DEVOLUÇÃO",IF(AND(D6677="",K6677&lt;&gt;""),"SEM LOTE",IF(AND(Q6677&lt;&gt;"",Q6677&gt;=Parametros!$B$11),"PARADO/SEM GIRO","OK"))))))))))</f>
        <v>PARADO/SEM GIRO</v>
      </c>
      <c r="T6677" s="29" t="n">
        <f aca="false">IF(AND($S6677="PARADO/SEM GIRO",$K6677="KG",OR(Painel!$B$5="(Todos)",A6677=Painel!$B$5)*OR(Painel!$E$5="(Todos)",P6677=Painel!$E$5)),$J6677+ROW()/10000000,"")</f>
        <v>315.0006677</v>
      </c>
      <c r="U6677" s="29" t="str">
        <f aca="false">IF(AND($S6677="VENCIDO",$K6677="KG",OR(Painel!$B$5="(Todos)",A6677=Painel!$B$5)*OR(Painel!$E$5="(Todos)",P6677=Painel!$E$5)),$J6677+ROW()/10000000,"")</f>
        <v/>
      </c>
    </row>
    <row r="6678" customFormat="false" ht="15" hidden="false" customHeight="false" outlineLevel="0" collapsed="false">
      <c r="A6678" s="29" t="s">
        <v>52</v>
      </c>
      <c r="B6678" s="29" t="s">
        <v>12531</v>
      </c>
      <c r="C6678" s="29" t="s">
        <v>1381</v>
      </c>
      <c r="D6678" s="29" t="s">
        <v>1382</v>
      </c>
      <c r="E6678" s="29" t="n">
        <v>1</v>
      </c>
      <c r="F6678" s="29"/>
      <c r="G6678" s="29" t="s">
        <v>12532</v>
      </c>
      <c r="H6678" s="30" t="n">
        <v>800</v>
      </c>
      <c r="I6678" s="31" t="n">
        <v>46231</v>
      </c>
      <c r="J6678" s="30" t="n">
        <v>800</v>
      </c>
      <c r="K6678" s="29" t="s">
        <v>120</v>
      </c>
      <c r="L6678" s="29" t="s">
        <v>2246</v>
      </c>
      <c r="M6678" s="29"/>
      <c r="N6678" s="29" t="s">
        <v>122</v>
      </c>
      <c r="O6678" s="31" t="n">
        <v>46590</v>
      </c>
      <c r="P6678" s="29" t="s">
        <v>123</v>
      </c>
      <c r="Q6678" s="29" t="n">
        <f aca="false">IFERROR(VALUE(L6678),"")</f>
        <v>54</v>
      </c>
      <c r="R6678" s="29" t="n">
        <f aca="true">IF(O6678="","",O6678-TODAY())</f>
        <v>305</v>
      </c>
      <c r="S6678" s="29" t="str">
        <f aca="false">IF(C6678="&lt;&lt; vazio &gt;&gt;","VAZIA",IF(AND(O6678&lt;&gt;"",R6678&lt;0),"VENCIDO",IF(AND(O6678&lt;&gt;"",R6678&lt;=Parametros!$B$10),"PRÓX. VENCIMENTO",IF(F6678="Q","QUALIDADE",IF(F6678="S","BLOQUEADO",IF(F6678="R","RESTRITO/DEVOLUÇÃO",IF(OR(N6678="QUAR",N6678="QRES"),"QUARENTENA",IF(OR(B6678="DESCARTE",B6678="DEVOLUÇÃO"),"DESCARTE/DEVOLUÇÃO",IF(AND(D6678="",K6678&lt;&gt;""),"SEM LOTE",IF(AND(Q6678&lt;&gt;"",Q6678&gt;=Parametros!$B$11),"PARADO/SEM GIRO","OK"))))))))))</f>
        <v>OK</v>
      </c>
      <c r="T6678" s="29" t="str">
        <f aca="false">IF(AND($S6678="PARADO/SEM GIRO",$K6678="KG",OR(Painel!$B$5="(Todos)",A6678=Painel!$B$5)*OR(Painel!$E$5="(Todos)",P6678=Painel!$E$5)),$J6678+ROW()/10000000,"")</f>
        <v/>
      </c>
      <c r="U6678" s="29" t="str">
        <f aca="false">IF(AND($S6678="VENCIDO",$K6678="KG",OR(Painel!$B$5="(Todos)",A6678=Painel!$B$5)*OR(Painel!$E$5="(Todos)",P6678=Painel!$E$5)),$J6678+ROW()/10000000,"")</f>
        <v/>
      </c>
    </row>
    <row r="6679" customFormat="false" ht="15" hidden="false" customHeight="false" outlineLevel="0" collapsed="false">
      <c r="A6679" s="29" t="s">
        <v>52</v>
      </c>
      <c r="B6679" s="29" t="s">
        <v>12533</v>
      </c>
      <c r="C6679" s="29" t="s">
        <v>115</v>
      </c>
      <c r="D6679" s="29"/>
      <c r="E6679" s="29" t="n">
        <v>0</v>
      </c>
      <c r="F6679" s="29"/>
      <c r="G6679" s="29"/>
      <c r="H6679" s="30" t="n">
        <v>0</v>
      </c>
      <c r="I6679" s="29"/>
      <c r="J6679" s="30" t="n">
        <v>0</v>
      </c>
      <c r="K6679" s="29"/>
      <c r="L6679" s="29" t="s">
        <v>116</v>
      </c>
      <c r="M6679" s="29"/>
      <c r="N6679" s="29"/>
      <c r="O6679" s="29"/>
      <c r="P6679" s="29"/>
      <c r="Q6679" s="29" t="n">
        <f aca="false">IFERROR(VALUE(L6679),"")</f>
        <v>0</v>
      </c>
      <c r="R6679" s="29" t="str">
        <f aca="true">IF(O6679="","",O6679-TODAY())</f>
        <v/>
      </c>
      <c r="S6679" s="29" t="str">
        <f aca="false">IF(C6679="&lt;&lt; vazio &gt;&gt;","VAZIA",IF(AND(O6679&lt;&gt;"",R6679&lt;0),"VENCIDO",IF(AND(O6679&lt;&gt;"",R6679&lt;=Parametros!$B$10),"PRÓX. VENCIMENTO",IF(F6679="Q","QUALIDADE",IF(F6679="S","BLOQUEADO",IF(F6679="R","RESTRITO/DEVOLUÇÃO",IF(OR(N6679="QUAR",N6679="QRES"),"QUARENTENA",IF(OR(B6679="DESCARTE",B6679="DEVOLUÇÃO"),"DESCARTE/DEVOLUÇÃO",IF(AND(D6679="",K6679&lt;&gt;""),"SEM LOTE",IF(AND(Q6679&lt;&gt;"",Q6679&gt;=Parametros!$B$11),"PARADO/SEM GIRO","OK"))))))))))</f>
        <v>VAZIA</v>
      </c>
      <c r="T6679" s="29" t="str">
        <f aca="false">IF(AND($S6679="PARADO/SEM GIRO",$K6679="KG",OR(Painel!$B$5="(Todos)",A6679=Painel!$B$5)*OR(Painel!$E$5="(Todos)",P6679=Painel!$E$5)),$J6679+ROW()/10000000,"")</f>
        <v/>
      </c>
      <c r="U6679" s="29" t="str">
        <f aca="false">IF(AND($S6679="VENCIDO",$K6679="KG",OR(Painel!$B$5="(Todos)",A6679=Painel!$B$5)*OR(Painel!$E$5="(Todos)",P6679=Painel!$E$5)),$J6679+ROW()/10000000,"")</f>
        <v/>
      </c>
    </row>
    <row r="6680" customFormat="false" ht="15" hidden="false" customHeight="false" outlineLevel="0" collapsed="false">
      <c r="A6680" s="29" t="s">
        <v>52</v>
      </c>
      <c r="B6680" s="29" t="s">
        <v>12534</v>
      </c>
      <c r="C6680" s="29" t="s">
        <v>222</v>
      </c>
      <c r="D6680" s="29" t="s">
        <v>815</v>
      </c>
      <c r="E6680" s="29" t="n">
        <v>1</v>
      </c>
      <c r="F6680" s="29"/>
      <c r="G6680" s="29" t="s">
        <v>12535</v>
      </c>
      <c r="H6680" s="30" t="n">
        <v>1000</v>
      </c>
      <c r="I6680" s="31" t="n">
        <v>46283</v>
      </c>
      <c r="J6680" s="30" t="n">
        <v>1000</v>
      </c>
      <c r="K6680" s="29" t="s">
        <v>120</v>
      </c>
      <c r="L6680" s="29" t="s">
        <v>176</v>
      </c>
      <c r="M6680" s="29"/>
      <c r="N6680" s="29" t="s">
        <v>122</v>
      </c>
      <c r="O6680" s="31" t="n">
        <v>46825</v>
      </c>
      <c r="P6680" s="29" t="s">
        <v>123</v>
      </c>
      <c r="Q6680" s="29" t="n">
        <f aca="false">IFERROR(VALUE(L6680),"")</f>
        <v>2</v>
      </c>
      <c r="R6680" s="29" t="n">
        <f aca="true">IF(O6680="","",O6680-TODAY())</f>
        <v>540</v>
      </c>
      <c r="S6680" s="29" t="str">
        <f aca="false">IF(C6680="&lt;&lt; vazio &gt;&gt;","VAZIA",IF(AND(O6680&lt;&gt;"",R6680&lt;0),"VENCIDO",IF(AND(O6680&lt;&gt;"",R6680&lt;=Parametros!$B$10),"PRÓX. VENCIMENTO",IF(F6680="Q","QUALIDADE",IF(F6680="S","BLOQUEADO",IF(F6680="R","RESTRITO/DEVOLUÇÃO",IF(OR(N6680="QUAR",N6680="QRES"),"QUARENTENA",IF(OR(B6680="DESCARTE",B6680="DEVOLUÇÃO"),"DESCARTE/DEVOLUÇÃO",IF(AND(D6680="",K6680&lt;&gt;""),"SEM LOTE",IF(AND(Q6680&lt;&gt;"",Q6680&gt;=Parametros!$B$11),"PARADO/SEM GIRO","OK"))))))))))</f>
        <v>OK</v>
      </c>
      <c r="T6680" s="29" t="str">
        <f aca="false">IF(AND($S6680="PARADO/SEM GIRO",$K6680="KG",OR(Painel!$B$5="(Todos)",A6680=Painel!$B$5)*OR(Painel!$E$5="(Todos)",P6680=Painel!$E$5)),$J6680+ROW()/10000000,"")</f>
        <v/>
      </c>
      <c r="U6680" s="29" t="str">
        <f aca="false">IF(AND($S6680="VENCIDO",$K6680="KG",OR(Painel!$B$5="(Todos)",A6680=Painel!$B$5)*OR(Painel!$E$5="(Todos)",P6680=Painel!$E$5)),$J6680+ROW()/10000000,"")</f>
        <v/>
      </c>
    </row>
    <row r="6681" customFormat="false" ht="15" hidden="false" customHeight="false" outlineLevel="0" collapsed="false">
      <c r="A6681" s="29" t="s">
        <v>52</v>
      </c>
      <c r="B6681" s="29" t="s">
        <v>12536</v>
      </c>
      <c r="C6681" s="29" t="s">
        <v>317</v>
      </c>
      <c r="D6681" s="29" t="s">
        <v>1006</v>
      </c>
      <c r="E6681" s="29" t="n">
        <v>1</v>
      </c>
      <c r="F6681" s="29" t="s">
        <v>268</v>
      </c>
      <c r="G6681" s="29" t="s">
        <v>12537</v>
      </c>
      <c r="H6681" s="30" t="n">
        <v>590.4</v>
      </c>
      <c r="I6681" s="31" t="n">
        <v>46285</v>
      </c>
      <c r="J6681" s="30" t="n">
        <v>590.4</v>
      </c>
      <c r="K6681" s="29" t="s">
        <v>120</v>
      </c>
      <c r="L6681" s="29" t="s">
        <v>116</v>
      </c>
      <c r="M6681" s="29"/>
      <c r="N6681" s="29" t="s">
        <v>122</v>
      </c>
      <c r="O6681" s="31" t="n">
        <v>46831</v>
      </c>
      <c r="P6681" s="29" t="s">
        <v>123</v>
      </c>
      <c r="Q6681" s="29" t="n">
        <f aca="false">IFERROR(VALUE(L6681),"")</f>
        <v>0</v>
      </c>
      <c r="R6681" s="29" t="n">
        <f aca="true">IF(O6681="","",O6681-TODAY())</f>
        <v>546</v>
      </c>
      <c r="S6681" s="29" t="str">
        <f aca="false">IF(C6681="&lt;&lt; vazio &gt;&gt;","VAZIA",IF(AND(O6681&lt;&gt;"",R6681&lt;0),"VENCIDO",IF(AND(O6681&lt;&gt;"",R6681&lt;=Parametros!$B$10),"PRÓX. VENCIMENTO",IF(F6681="Q","QUALIDADE",IF(F6681="S","BLOQUEADO",IF(F6681="R","RESTRITO/DEVOLUÇÃO",IF(OR(N6681="QUAR",N6681="QRES"),"QUARENTENA",IF(OR(B6681="DESCARTE",B6681="DEVOLUÇÃO"),"DESCARTE/DEVOLUÇÃO",IF(AND(D6681="",K6681&lt;&gt;""),"SEM LOTE",IF(AND(Q6681&lt;&gt;"",Q6681&gt;=Parametros!$B$11),"PARADO/SEM GIRO","OK"))))))))))</f>
        <v>QUALIDADE</v>
      </c>
      <c r="T6681" s="29" t="str">
        <f aca="false">IF(AND($S6681="PARADO/SEM GIRO",$K6681="KG",OR(Painel!$B$5="(Todos)",A6681=Painel!$B$5)*OR(Painel!$E$5="(Todos)",P6681=Painel!$E$5)),$J6681+ROW()/10000000,"")</f>
        <v/>
      </c>
      <c r="U6681" s="29" t="str">
        <f aca="false">IF(AND($S6681="VENCIDO",$K6681="KG",OR(Painel!$B$5="(Todos)",A6681=Painel!$B$5)*OR(Painel!$E$5="(Todos)",P6681=Painel!$E$5)),$J6681+ROW()/10000000,"")</f>
        <v/>
      </c>
    </row>
    <row r="6682" customFormat="false" ht="15" hidden="false" customHeight="false" outlineLevel="0" collapsed="false">
      <c r="A6682" s="29" t="s">
        <v>52</v>
      </c>
      <c r="B6682" s="29" t="s">
        <v>12538</v>
      </c>
      <c r="C6682" s="29" t="s">
        <v>167</v>
      </c>
      <c r="D6682" s="29" t="s">
        <v>1022</v>
      </c>
      <c r="E6682" s="29" t="n">
        <v>1</v>
      </c>
      <c r="F6682" s="29" t="s">
        <v>268</v>
      </c>
      <c r="G6682" s="29" t="s">
        <v>12539</v>
      </c>
      <c r="H6682" s="30" t="n">
        <v>590.4</v>
      </c>
      <c r="I6682" s="31" t="n">
        <v>46284</v>
      </c>
      <c r="J6682" s="30" t="n">
        <v>590.4</v>
      </c>
      <c r="K6682" s="29" t="s">
        <v>120</v>
      </c>
      <c r="L6682" s="29" t="s">
        <v>388</v>
      </c>
      <c r="M6682" s="29"/>
      <c r="N6682" s="29" t="s">
        <v>122</v>
      </c>
      <c r="O6682" s="31" t="n">
        <v>46831</v>
      </c>
      <c r="P6682" s="29" t="s">
        <v>123</v>
      </c>
      <c r="Q6682" s="29" t="n">
        <f aca="false">IFERROR(VALUE(L6682),"")</f>
        <v>1</v>
      </c>
      <c r="R6682" s="29" t="n">
        <f aca="true">IF(O6682="","",O6682-TODAY())</f>
        <v>546</v>
      </c>
      <c r="S6682" s="29" t="str">
        <f aca="false">IF(C6682="&lt;&lt; vazio &gt;&gt;","VAZIA",IF(AND(O6682&lt;&gt;"",R6682&lt;0),"VENCIDO",IF(AND(O6682&lt;&gt;"",R6682&lt;=Parametros!$B$10),"PRÓX. VENCIMENTO",IF(F6682="Q","QUALIDADE",IF(F6682="S","BLOQUEADO",IF(F6682="R","RESTRITO/DEVOLUÇÃO",IF(OR(N6682="QUAR",N6682="QRES"),"QUARENTENA",IF(OR(B6682="DESCARTE",B6682="DEVOLUÇÃO"),"DESCARTE/DEVOLUÇÃO",IF(AND(D6682="",K6682&lt;&gt;""),"SEM LOTE",IF(AND(Q6682&lt;&gt;"",Q6682&gt;=Parametros!$B$11),"PARADO/SEM GIRO","OK"))))))))))</f>
        <v>QUALIDADE</v>
      </c>
      <c r="T6682" s="29" t="str">
        <f aca="false">IF(AND($S6682="PARADO/SEM GIRO",$K6682="KG",OR(Painel!$B$5="(Todos)",A6682=Painel!$B$5)*OR(Painel!$E$5="(Todos)",P6682=Painel!$E$5)),$J6682+ROW()/10000000,"")</f>
        <v/>
      </c>
      <c r="U6682" s="29" t="str">
        <f aca="false">IF(AND($S6682="VENCIDO",$K6682="KG",OR(Painel!$B$5="(Todos)",A6682=Painel!$B$5)*OR(Painel!$E$5="(Todos)",P6682=Painel!$E$5)),$J6682+ROW()/10000000,"")</f>
        <v/>
      </c>
    </row>
    <row r="6683" customFormat="false" ht="15" hidden="false" customHeight="false" outlineLevel="0" collapsed="false">
      <c r="A6683" s="29" t="s">
        <v>52</v>
      </c>
      <c r="B6683" s="29" t="s">
        <v>12540</v>
      </c>
      <c r="C6683" s="29" t="s">
        <v>3520</v>
      </c>
      <c r="D6683" s="29" t="s">
        <v>3521</v>
      </c>
      <c r="E6683" s="29" t="n">
        <v>1</v>
      </c>
      <c r="F6683" s="29" t="s">
        <v>268</v>
      </c>
      <c r="G6683" s="29" t="s">
        <v>12541</v>
      </c>
      <c r="H6683" s="30" t="n">
        <v>960</v>
      </c>
      <c r="I6683" s="31" t="n">
        <v>46272</v>
      </c>
      <c r="J6683" s="30" t="n">
        <v>960</v>
      </c>
      <c r="K6683" s="29" t="s">
        <v>120</v>
      </c>
      <c r="L6683" s="29" t="s">
        <v>126</v>
      </c>
      <c r="M6683" s="29"/>
      <c r="N6683" s="29" t="s">
        <v>122</v>
      </c>
      <c r="O6683" s="31" t="n">
        <v>46815</v>
      </c>
      <c r="P6683" s="29" t="s">
        <v>123</v>
      </c>
      <c r="Q6683" s="29" t="n">
        <f aca="false">IFERROR(VALUE(L6683),"")</f>
        <v>13</v>
      </c>
      <c r="R6683" s="29" t="n">
        <f aca="true">IF(O6683="","",O6683-TODAY())</f>
        <v>530</v>
      </c>
      <c r="S6683" s="29" t="str">
        <f aca="false">IF(C6683="&lt;&lt; vazio &gt;&gt;","VAZIA",IF(AND(O6683&lt;&gt;"",R6683&lt;0),"VENCIDO",IF(AND(O6683&lt;&gt;"",R6683&lt;=Parametros!$B$10),"PRÓX. VENCIMENTO",IF(F6683="Q","QUALIDADE",IF(F6683="S","BLOQUEADO",IF(F6683="R","RESTRITO/DEVOLUÇÃO",IF(OR(N6683="QUAR",N6683="QRES"),"QUARENTENA",IF(OR(B6683="DESCARTE",B6683="DEVOLUÇÃO"),"DESCARTE/DEVOLUÇÃO",IF(AND(D6683="",K6683&lt;&gt;""),"SEM LOTE",IF(AND(Q6683&lt;&gt;"",Q6683&gt;=Parametros!$B$11),"PARADO/SEM GIRO","OK"))))))))))</f>
        <v>QUALIDADE</v>
      </c>
      <c r="T6683" s="29" t="str">
        <f aca="false">IF(AND($S6683="PARADO/SEM GIRO",$K6683="KG",OR(Painel!$B$5="(Todos)",A6683=Painel!$B$5)*OR(Painel!$E$5="(Todos)",P6683=Painel!$E$5)),$J6683+ROW()/10000000,"")</f>
        <v/>
      </c>
      <c r="U6683" s="29" t="str">
        <f aca="false">IF(AND($S6683="VENCIDO",$K6683="KG",OR(Painel!$B$5="(Todos)",A6683=Painel!$B$5)*OR(Painel!$E$5="(Todos)",P6683=Painel!$E$5)),$J6683+ROW()/10000000,"")</f>
        <v/>
      </c>
    </row>
    <row r="6684" customFormat="false" ht="15" hidden="false" customHeight="false" outlineLevel="0" collapsed="false">
      <c r="A6684" s="29" t="s">
        <v>52</v>
      </c>
      <c r="B6684" s="29" t="s">
        <v>12542</v>
      </c>
      <c r="C6684" s="29" t="s">
        <v>662</v>
      </c>
      <c r="D6684" s="29" t="s">
        <v>663</v>
      </c>
      <c r="E6684" s="29" t="n">
        <v>1</v>
      </c>
      <c r="F6684" s="29"/>
      <c r="G6684" s="29" t="s">
        <v>12543</v>
      </c>
      <c r="H6684" s="30" t="n">
        <v>1000</v>
      </c>
      <c r="I6684" s="31" t="n">
        <v>46274</v>
      </c>
      <c r="J6684" s="30" t="n">
        <v>1000</v>
      </c>
      <c r="K6684" s="29" t="s">
        <v>120</v>
      </c>
      <c r="L6684" s="29" t="s">
        <v>138</v>
      </c>
      <c r="M6684" s="29"/>
      <c r="N6684" s="29" t="s">
        <v>122</v>
      </c>
      <c r="O6684" s="31" t="n">
        <v>46818</v>
      </c>
      <c r="P6684" s="29" t="s">
        <v>123</v>
      </c>
      <c r="Q6684" s="29" t="n">
        <f aca="false">IFERROR(VALUE(L6684),"")</f>
        <v>11</v>
      </c>
      <c r="R6684" s="29" t="n">
        <f aca="true">IF(O6684="","",O6684-TODAY())</f>
        <v>533</v>
      </c>
      <c r="S6684" s="29" t="str">
        <f aca="false">IF(C6684="&lt;&lt; vazio &gt;&gt;","VAZIA",IF(AND(O6684&lt;&gt;"",R6684&lt;0),"VENCIDO",IF(AND(O6684&lt;&gt;"",R6684&lt;=Parametros!$B$10),"PRÓX. VENCIMENTO",IF(F6684="Q","QUALIDADE",IF(F6684="S","BLOQUEADO",IF(F6684="R","RESTRITO/DEVOLUÇÃO",IF(OR(N6684="QUAR",N6684="QRES"),"QUARENTENA",IF(OR(B6684="DESCARTE",B6684="DEVOLUÇÃO"),"DESCARTE/DEVOLUÇÃO",IF(AND(D6684="",K6684&lt;&gt;""),"SEM LOTE",IF(AND(Q6684&lt;&gt;"",Q6684&gt;=Parametros!$B$11),"PARADO/SEM GIRO","OK"))))))))))</f>
        <v>OK</v>
      </c>
      <c r="T6684" s="29" t="str">
        <f aca="false">IF(AND($S6684="PARADO/SEM GIRO",$K6684="KG",OR(Painel!$B$5="(Todos)",A6684=Painel!$B$5)*OR(Painel!$E$5="(Todos)",P6684=Painel!$E$5)),$J6684+ROW()/10000000,"")</f>
        <v/>
      </c>
      <c r="U6684" s="29" t="str">
        <f aca="false">IF(AND($S6684="VENCIDO",$K6684="KG",OR(Painel!$B$5="(Todos)",A6684=Painel!$B$5)*OR(Painel!$E$5="(Todos)",P6684=Painel!$E$5)),$J6684+ROW()/10000000,"")</f>
        <v/>
      </c>
    </row>
    <row r="6685" customFormat="false" ht="15" hidden="false" customHeight="false" outlineLevel="0" collapsed="false">
      <c r="A6685" s="29" t="s">
        <v>52</v>
      </c>
      <c r="B6685" s="29" t="s">
        <v>12544</v>
      </c>
      <c r="C6685" s="29" t="s">
        <v>917</v>
      </c>
      <c r="D6685" s="29" t="s">
        <v>730</v>
      </c>
      <c r="E6685" s="29" t="n">
        <v>1</v>
      </c>
      <c r="F6685" s="29"/>
      <c r="G6685" s="29" t="s">
        <v>12545</v>
      </c>
      <c r="H6685" s="30" t="n">
        <v>800</v>
      </c>
      <c r="I6685" s="31" t="n">
        <v>46276</v>
      </c>
      <c r="J6685" s="30" t="n">
        <v>800</v>
      </c>
      <c r="K6685" s="29" t="s">
        <v>120</v>
      </c>
      <c r="L6685" s="29" t="s">
        <v>133</v>
      </c>
      <c r="M6685" s="29"/>
      <c r="N6685" s="29" t="s">
        <v>122</v>
      </c>
      <c r="O6685" s="31" t="n">
        <v>46817</v>
      </c>
      <c r="P6685" s="29" t="s">
        <v>123</v>
      </c>
      <c r="Q6685" s="29" t="n">
        <f aca="false">IFERROR(VALUE(L6685),"")</f>
        <v>9</v>
      </c>
      <c r="R6685" s="29" t="n">
        <f aca="true">IF(O6685="","",O6685-TODAY())</f>
        <v>532</v>
      </c>
      <c r="S6685" s="29" t="str">
        <f aca="false">IF(C6685="&lt;&lt; vazio &gt;&gt;","VAZIA",IF(AND(O6685&lt;&gt;"",R6685&lt;0),"VENCIDO",IF(AND(O6685&lt;&gt;"",R6685&lt;=Parametros!$B$10),"PRÓX. VENCIMENTO",IF(F6685="Q","QUALIDADE",IF(F6685="S","BLOQUEADO",IF(F6685="R","RESTRITO/DEVOLUÇÃO",IF(OR(N6685="QUAR",N6685="QRES"),"QUARENTENA",IF(OR(B6685="DESCARTE",B6685="DEVOLUÇÃO"),"DESCARTE/DEVOLUÇÃO",IF(AND(D6685="",K6685&lt;&gt;""),"SEM LOTE",IF(AND(Q6685&lt;&gt;"",Q6685&gt;=Parametros!$B$11),"PARADO/SEM GIRO","OK"))))))))))</f>
        <v>OK</v>
      </c>
      <c r="T6685" s="29" t="str">
        <f aca="false">IF(AND($S6685="PARADO/SEM GIRO",$K6685="KG",OR(Painel!$B$5="(Todos)",A6685=Painel!$B$5)*OR(Painel!$E$5="(Todos)",P6685=Painel!$E$5)),$J6685+ROW()/10000000,"")</f>
        <v/>
      </c>
      <c r="U6685" s="29" t="str">
        <f aca="false">IF(AND($S6685="VENCIDO",$K6685="KG",OR(Painel!$B$5="(Todos)",A6685=Painel!$B$5)*OR(Painel!$E$5="(Todos)",P6685=Painel!$E$5)),$J6685+ROW()/10000000,"")</f>
        <v/>
      </c>
    </row>
    <row r="6686" customFormat="false" ht="15" hidden="false" customHeight="false" outlineLevel="0" collapsed="false">
      <c r="A6686" s="29" t="s">
        <v>52</v>
      </c>
      <c r="B6686" s="29" t="s">
        <v>12546</v>
      </c>
      <c r="C6686" s="29" t="s">
        <v>785</v>
      </c>
      <c r="D6686" s="29" t="s">
        <v>841</v>
      </c>
      <c r="E6686" s="29" t="n">
        <v>1</v>
      </c>
      <c r="F6686" s="29"/>
      <c r="G6686" s="29" t="s">
        <v>12547</v>
      </c>
      <c r="H6686" s="30" t="n">
        <v>1000</v>
      </c>
      <c r="I6686" s="31" t="n">
        <v>46282</v>
      </c>
      <c r="J6686" s="30" t="n">
        <v>1000</v>
      </c>
      <c r="K6686" s="29" t="s">
        <v>120</v>
      </c>
      <c r="L6686" s="29" t="s">
        <v>400</v>
      </c>
      <c r="M6686" s="29"/>
      <c r="N6686" s="29" t="s">
        <v>122</v>
      </c>
      <c r="O6686" s="31" t="n">
        <v>46825</v>
      </c>
      <c r="P6686" s="29" t="s">
        <v>123</v>
      </c>
      <c r="Q6686" s="29" t="n">
        <f aca="false">IFERROR(VALUE(L6686),"")</f>
        <v>3</v>
      </c>
      <c r="R6686" s="29" t="n">
        <f aca="true">IF(O6686="","",O6686-TODAY())</f>
        <v>540</v>
      </c>
      <c r="S6686" s="29" t="str">
        <f aca="false">IF(C6686="&lt;&lt; vazio &gt;&gt;","VAZIA",IF(AND(O6686&lt;&gt;"",R6686&lt;0),"VENCIDO",IF(AND(O6686&lt;&gt;"",R6686&lt;=Parametros!$B$10),"PRÓX. VENCIMENTO",IF(F6686="Q","QUALIDADE",IF(F6686="S","BLOQUEADO",IF(F6686="R","RESTRITO/DEVOLUÇÃO",IF(OR(N6686="QUAR",N6686="QRES"),"QUARENTENA",IF(OR(B6686="DESCARTE",B6686="DEVOLUÇÃO"),"DESCARTE/DEVOLUÇÃO",IF(AND(D6686="",K6686&lt;&gt;""),"SEM LOTE",IF(AND(Q6686&lt;&gt;"",Q6686&gt;=Parametros!$B$11),"PARADO/SEM GIRO","OK"))))))))))</f>
        <v>OK</v>
      </c>
      <c r="T6686" s="29" t="str">
        <f aca="false">IF(AND($S6686="PARADO/SEM GIRO",$K6686="KG",OR(Painel!$B$5="(Todos)",A6686=Painel!$B$5)*OR(Painel!$E$5="(Todos)",P6686=Painel!$E$5)),$J6686+ROW()/10000000,"")</f>
        <v/>
      </c>
      <c r="U6686" s="29" t="str">
        <f aca="false">IF(AND($S6686="VENCIDO",$K6686="KG",OR(Painel!$B$5="(Todos)",A6686=Painel!$B$5)*OR(Painel!$E$5="(Todos)",P6686=Painel!$E$5)),$J6686+ROW()/10000000,"")</f>
        <v/>
      </c>
    </row>
    <row r="6687" customFormat="false" ht="15" hidden="false" customHeight="false" outlineLevel="0" collapsed="false">
      <c r="A6687" s="29" t="s">
        <v>52</v>
      </c>
      <c r="B6687" s="29" t="s">
        <v>12548</v>
      </c>
      <c r="C6687" s="29" t="s">
        <v>163</v>
      </c>
      <c r="D6687" s="29" t="s">
        <v>11810</v>
      </c>
      <c r="E6687" s="29" t="n">
        <v>1</v>
      </c>
      <c r="F6687" s="29"/>
      <c r="G6687" s="29" t="s">
        <v>12549</v>
      </c>
      <c r="H6687" s="30" t="n">
        <v>1102.5</v>
      </c>
      <c r="I6687" s="31" t="n">
        <v>46218</v>
      </c>
      <c r="J6687" s="30" t="n">
        <v>1102.5</v>
      </c>
      <c r="K6687" s="29" t="s">
        <v>120</v>
      </c>
      <c r="L6687" s="29" t="s">
        <v>1605</v>
      </c>
      <c r="M6687" s="29"/>
      <c r="N6687" s="29" t="s">
        <v>122</v>
      </c>
      <c r="O6687" s="31" t="n">
        <v>46760</v>
      </c>
      <c r="P6687" s="29" t="s">
        <v>123</v>
      </c>
      <c r="Q6687" s="29" t="n">
        <f aca="false">IFERROR(VALUE(L6687),"")</f>
        <v>67</v>
      </c>
      <c r="R6687" s="29" t="n">
        <f aca="true">IF(O6687="","",O6687-TODAY())</f>
        <v>475</v>
      </c>
      <c r="S6687" s="29" t="str">
        <f aca="false">IF(C6687="&lt;&lt; vazio &gt;&gt;","VAZIA",IF(AND(O6687&lt;&gt;"",R6687&lt;0),"VENCIDO",IF(AND(O6687&lt;&gt;"",R6687&lt;=Parametros!$B$10),"PRÓX. VENCIMENTO",IF(F6687="Q","QUALIDADE",IF(F6687="S","BLOQUEADO",IF(F6687="R","RESTRITO/DEVOLUÇÃO",IF(OR(N6687="QUAR",N6687="QRES"),"QUARENTENA",IF(OR(B6687="DESCARTE",B6687="DEVOLUÇÃO"),"DESCARTE/DEVOLUÇÃO",IF(AND(D6687="",K6687&lt;&gt;""),"SEM LOTE",IF(AND(Q6687&lt;&gt;"",Q6687&gt;=Parametros!$B$11),"PARADO/SEM GIRO","OK"))))))))))</f>
        <v>OK</v>
      </c>
      <c r="T6687" s="29" t="str">
        <f aca="false">IF(AND($S6687="PARADO/SEM GIRO",$K6687="KG",OR(Painel!$B$5="(Todos)",A6687=Painel!$B$5)*OR(Painel!$E$5="(Todos)",P6687=Painel!$E$5)),$J6687+ROW()/10000000,"")</f>
        <v/>
      </c>
      <c r="U6687" s="29" t="str">
        <f aca="false">IF(AND($S6687="VENCIDO",$K6687="KG",OR(Painel!$B$5="(Todos)",A6687=Painel!$B$5)*OR(Painel!$E$5="(Todos)",P6687=Painel!$E$5)),$J6687+ROW()/10000000,"")</f>
        <v/>
      </c>
    </row>
    <row r="6688" customFormat="false" ht="15" hidden="false" customHeight="false" outlineLevel="0" collapsed="false">
      <c r="A6688" s="29" t="s">
        <v>52</v>
      </c>
      <c r="B6688" s="29" t="s">
        <v>12550</v>
      </c>
      <c r="C6688" s="29" t="s">
        <v>917</v>
      </c>
      <c r="D6688" s="29" t="s">
        <v>502</v>
      </c>
      <c r="E6688" s="29" t="n">
        <v>1</v>
      </c>
      <c r="F6688" s="29"/>
      <c r="G6688" s="29" t="s">
        <v>12551</v>
      </c>
      <c r="H6688" s="30" t="n">
        <v>800</v>
      </c>
      <c r="I6688" s="31" t="n">
        <v>46274</v>
      </c>
      <c r="J6688" s="30" t="n">
        <v>800</v>
      </c>
      <c r="K6688" s="29" t="s">
        <v>120</v>
      </c>
      <c r="L6688" s="29" t="s">
        <v>138</v>
      </c>
      <c r="M6688" s="29"/>
      <c r="N6688" s="29" t="s">
        <v>122</v>
      </c>
      <c r="O6688" s="31" t="n">
        <v>46816</v>
      </c>
      <c r="P6688" s="29" t="s">
        <v>123</v>
      </c>
      <c r="Q6688" s="29" t="n">
        <f aca="false">IFERROR(VALUE(L6688),"")</f>
        <v>11</v>
      </c>
      <c r="R6688" s="29" t="n">
        <f aca="true">IF(O6688="","",O6688-TODAY())</f>
        <v>531</v>
      </c>
      <c r="S6688" s="29" t="str">
        <f aca="false">IF(C6688="&lt;&lt; vazio &gt;&gt;","VAZIA",IF(AND(O6688&lt;&gt;"",R6688&lt;0),"VENCIDO",IF(AND(O6688&lt;&gt;"",R6688&lt;=Parametros!$B$10),"PRÓX. VENCIMENTO",IF(F6688="Q","QUALIDADE",IF(F6688="S","BLOQUEADO",IF(F6688="R","RESTRITO/DEVOLUÇÃO",IF(OR(N6688="QUAR",N6688="QRES"),"QUARENTENA",IF(OR(B6688="DESCARTE",B6688="DEVOLUÇÃO"),"DESCARTE/DEVOLUÇÃO",IF(AND(D6688="",K6688&lt;&gt;""),"SEM LOTE",IF(AND(Q6688&lt;&gt;"",Q6688&gt;=Parametros!$B$11),"PARADO/SEM GIRO","OK"))))))))))</f>
        <v>OK</v>
      </c>
      <c r="T6688" s="29" t="str">
        <f aca="false">IF(AND($S6688="PARADO/SEM GIRO",$K6688="KG",OR(Painel!$B$5="(Todos)",A6688=Painel!$B$5)*OR(Painel!$E$5="(Todos)",P6688=Painel!$E$5)),$J6688+ROW()/10000000,"")</f>
        <v/>
      </c>
      <c r="U6688" s="29" t="str">
        <f aca="false">IF(AND($S6688="VENCIDO",$K6688="KG",OR(Painel!$B$5="(Todos)",A6688=Painel!$B$5)*OR(Painel!$E$5="(Todos)",P6688=Painel!$E$5)),$J6688+ROW()/10000000,"")</f>
        <v/>
      </c>
    </row>
    <row r="6689" customFormat="false" ht="15" hidden="false" customHeight="false" outlineLevel="0" collapsed="false">
      <c r="A6689" s="29" t="s">
        <v>52</v>
      </c>
      <c r="B6689" s="29" t="s">
        <v>12552</v>
      </c>
      <c r="C6689" s="29" t="s">
        <v>320</v>
      </c>
      <c r="D6689" s="29" t="s">
        <v>582</v>
      </c>
      <c r="E6689" s="29" t="n">
        <v>1</v>
      </c>
      <c r="F6689" s="29" t="s">
        <v>268</v>
      </c>
      <c r="G6689" s="29" t="s">
        <v>12553</v>
      </c>
      <c r="H6689" s="30" t="n">
        <v>700</v>
      </c>
      <c r="I6689" s="31" t="n">
        <v>46275</v>
      </c>
      <c r="J6689" s="30" t="n">
        <v>700</v>
      </c>
      <c r="K6689" s="29" t="s">
        <v>120</v>
      </c>
      <c r="L6689" s="29" t="s">
        <v>121</v>
      </c>
      <c r="M6689" s="29"/>
      <c r="N6689" s="29" t="s">
        <v>122</v>
      </c>
      <c r="O6689" s="31" t="n">
        <v>46821</v>
      </c>
      <c r="P6689" s="29" t="s">
        <v>123</v>
      </c>
      <c r="Q6689" s="29" t="n">
        <f aca="false">IFERROR(VALUE(L6689),"")</f>
        <v>10</v>
      </c>
      <c r="R6689" s="29" t="n">
        <f aca="true">IF(O6689="","",O6689-TODAY())</f>
        <v>536</v>
      </c>
      <c r="S6689" s="29" t="str">
        <f aca="false">IF(C6689="&lt;&lt; vazio &gt;&gt;","VAZIA",IF(AND(O6689&lt;&gt;"",R6689&lt;0),"VENCIDO",IF(AND(O6689&lt;&gt;"",R6689&lt;=Parametros!$B$10),"PRÓX. VENCIMENTO",IF(F6689="Q","QUALIDADE",IF(F6689="S","BLOQUEADO",IF(F6689="R","RESTRITO/DEVOLUÇÃO",IF(OR(N6689="QUAR",N6689="QRES"),"QUARENTENA",IF(OR(B6689="DESCARTE",B6689="DEVOLUÇÃO"),"DESCARTE/DEVOLUÇÃO",IF(AND(D6689="",K6689&lt;&gt;""),"SEM LOTE",IF(AND(Q6689&lt;&gt;"",Q6689&gt;=Parametros!$B$11),"PARADO/SEM GIRO","OK"))))))))))</f>
        <v>QUALIDADE</v>
      </c>
      <c r="T6689" s="29" t="str">
        <f aca="false">IF(AND($S6689="PARADO/SEM GIRO",$K6689="KG",OR(Painel!$B$5="(Todos)",A6689=Painel!$B$5)*OR(Painel!$E$5="(Todos)",P6689=Painel!$E$5)),$J6689+ROW()/10000000,"")</f>
        <v/>
      </c>
      <c r="U6689" s="29" t="str">
        <f aca="false">IF(AND($S6689="VENCIDO",$K6689="KG",OR(Painel!$B$5="(Todos)",A6689=Painel!$B$5)*OR(Painel!$E$5="(Todos)",P6689=Painel!$E$5)),$J6689+ROW()/10000000,"")</f>
        <v/>
      </c>
    </row>
    <row r="6690" customFormat="false" ht="15" hidden="false" customHeight="false" outlineLevel="0" collapsed="false">
      <c r="A6690" s="29" t="s">
        <v>52</v>
      </c>
      <c r="B6690" s="29" t="s">
        <v>12554</v>
      </c>
      <c r="C6690" s="29" t="s">
        <v>12555</v>
      </c>
      <c r="D6690" s="29" t="s">
        <v>12556</v>
      </c>
      <c r="E6690" s="29" t="n">
        <v>1</v>
      </c>
      <c r="F6690" s="29"/>
      <c r="G6690" s="29" t="s">
        <v>12557</v>
      </c>
      <c r="H6690" s="30" t="n">
        <v>64.6</v>
      </c>
      <c r="I6690" s="31" t="n">
        <v>46231</v>
      </c>
      <c r="J6690" s="30" t="n">
        <v>64.6</v>
      </c>
      <c r="K6690" s="29" t="s">
        <v>120</v>
      </c>
      <c r="L6690" s="29" t="s">
        <v>2246</v>
      </c>
      <c r="M6690" s="29"/>
      <c r="N6690" s="29" t="s">
        <v>134</v>
      </c>
      <c r="O6690" s="31" t="n">
        <v>46333</v>
      </c>
      <c r="P6690" s="29" t="s">
        <v>123</v>
      </c>
      <c r="Q6690" s="29" t="n">
        <f aca="false">IFERROR(VALUE(L6690),"")</f>
        <v>54</v>
      </c>
      <c r="R6690" s="29" t="n">
        <f aca="true">IF(O6690="","",O6690-TODAY())</f>
        <v>48</v>
      </c>
      <c r="S6690" s="29" t="str">
        <f aca="false">IF(C6690="&lt;&lt; vazio &gt;&gt;","VAZIA",IF(AND(O6690&lt;&gt;"",R6690&lt;0),"VENCIDO",IF(AND(O6690&lt;&gt;"",R6690&lt;=Parametros!$B$10),"PRÓX. VENCIMENTO",IF(F6690="Q","QUALIDADE",IF(F6690="S","BLOQUEADO",IF(F6690="R","RESTRITO/DEVOLUÇÃO",IF(OR(N6690="QUAR",N6690="QRES"),"QUARENTENA",IF(OR(B6690="DESCARTE",B6690="DEVOLUÇÃO"),"DESCARTE/DEVOLUÇÃO",IF(AND(D6690="",K6690&lt;&gt;""),"SEM LOTE",IF(AND(Q6690&lt;&gt;"",Q6690&gt;=Parametros!$B$11),"PARADO/SEM GIRO","OK"))))))))))</f>
        <v>PRÓX. VENCIMENTO</v>
      </c>
      <c r="T6690" s="29" t="str">
        <f aca="false">IF(AND($S6690="PARADO/SEM GIRO",$K6690="KG",OR(Painel!$B$5="(Todos)",A6690=Painel!$B$5)*OR(Painel!$E$5="(Todos)",P6690=Painel!$E$5)),$J6690+ROW()/10000000,"")</f>
        <v/>
      </c>
      <c r="U6690" s="29" t="str">
        <f aca="false">IF(AND($S6690="VENCIDO",$K6690="KG",OR(Painel!$B$5="(Todos)",A6690=Painel!$B$5)*OR(Painel!$E$5="(Todos)",P6690=Painel!$E$5)),$J6690+ROW()/10000000,"")</f>
        <v/>
      </c>
    </row>
    <row r="6691" customFormat="false" ht="15" hidden="false" customHeight="false" outlineLevel="0" collapsed="false">
      <c r="A6691" s="29" t="s">
        <v>52</v>
      </c>
      <c r="B6691" s="29" t="s">
        <v>12558</v>
      </c>
      <c r="C6691" s="29" t="s">
        <v>161</v>
      </c>
      <c r="D6691" s="29" t="s">
        <v>2923</v>
      </c>
      <c r="E6691" s="29" t="n">
        <v>1</v>
      </c>
      <c r="F6691" s="29"/>
      <c r="G6691" s="29" t="s">
        <v>12559</v>
      </c>
      <c r="H6691" s="30" t="n">
        <v>999.9</v>
      </c>
      <c r="I6691" s="31" t="n">
        <v>46220</v>
      </c>
      <c r="J6691" s="30" t="n">
        <v>999.9</v>
      </c>
      <c r="K6691" s="29" t="s">
        <v>120</v>
      </c>
      <c r="L6691" s="29" t="s">
        <v>2925</v>
      </c>
      <c r="M6691" s="29"/>
      <c r="N6691" s="29" t="s">
        <v>122</v>
      </c>
      <c r="O6691" s="31" t="n">
        <v>46765</v>
      </c>
      <c r="P6691" s="29" t="s">
        <v>123</v>
      </c>
      <c r="Q6691" s="29" t="n">
        <f aca="false">IFERROR(VALUE(L6691),"")</f>
        <v>65</v>
      </c>
      <c r="R6691" s="29" t="n">
        <f aca="true">IF(O6691="","",O6691-TODAY())</f>
        <v>480</v>
      </c>
      <c r="S6691" s="29" t="str">
        <f aca="false">IF(C6691="&lt;&lt; vazio &gt;&gt;","VAZIA",IF(AND(O6691&lt;&gt;"",R6691&lt;0),"VENCIDO",IF(AND(O6691&lt;&gt;"",R6691&lt;=Parametros!$B$10),"PRÓX. VENCIMENTO",IF(F6691="Q","QUALIDADE",IF(F6691="S","BLOQUEADO",IF(F6691="R","RESTRITO/DEVOLUÇÃO",IF(OR(N6691="QUAR",N6691="QRES"),"QUARENTENA",IF(OR(B6691="DESCARTE",B6691="DEVOLUÇÃO"),"DESCARTE/DEVOLUÇÃO",IF(AND(D6691="",K6691&lt;&gt;""),"SEM LOTE",IF(AND(Q6691&lt;&gt;"",Q6691&gt;=Parametros!$B$11),"PARADO/SEM GIRO","OK"))))))))))</f>
        <v>OK</v>
      </c>
      <c r="T6691" s="29" t="str">
        <f aca="false">IF(AND($S6691="PARADO/SEM GIRO",$K6691="KG",OR(Painel!$B$5="(Todos)",A6691=Painel!$B$5)*OR(Painel!$E$5="(Todos)",P6691=Painel!$E$5)),$J6691+ROW()/10000000,"")</f>
        <v/>
      </c>
      <c r="U6691" s="29" t="str">
        <f aca="false">IF(AND($S6691="VENCIDO",$K6691="KG",OR(Painel!$B$5="(Todos)",A6691=Painel!$B$5)*OR(Painel!$E$5="(Todos)",P6691=Painel!$E$5)),$J6691+ROW()/10000000,"")</f>
        <v/>
      </c>
    </row>
    <row r="6692" customFormat="false" ht="15" hidden="false" customHeight="false" outlineLevel="0" collapsed="false">
      <c r="A6692" s="29" t="s">
        <v>52</v>
      </c>
      <c r="B6692" s="29" t="s">
        <v>12560</v>
      </c>
      <c r="C6692" s="29" t="s">
        <v>560</v>
      </c>
      <c r="D6692" s="29" t="s">
        <v>178</v>
      </c>
      <c r="E6692" s="29" t="n">
        <v>1</v>
      </c>
      <c r="F6692" s="29"/>
      <c r="G6692" s="29" t="s">
        <v>12561</v>
      </c>
      <c r="H6692" s="30" t="n">
        <v>550</v>
      </c>
      <c r="I6692" s="31" t="n">
        <v>46256</v>
      </c>
      <c r="J6692" s="30" t="n">
        <v>550</v>
      </c>
      <c r="K6692" s="29" t="s">
        <v>120</v>
      </c>
      <c r="L6692" s="29" t="s">
        <v>12562</v>
      </c>
      <c r="M6692" s="29"/>
      <c r="N6692" s="29" t="s">
        <v>122</v>
      </c>
      <c r="O6692" s="31" t="n">
        <v>46521</v>
      </c>
      <c r="P6692" s="29" t="s">
        <v>123</v>
      </c>
      <c r="Q6692" s="29" t="n">
        <f aca="false">IFERROR(VALUE(L6692),"")</f>
        <v>387</v>
      </c>
      <c r="R6692" s="29" t="n">
        <f aca="true">IF(O6692="","",O6692-TODAY())</f>
        <v>236</v>
      </c>
      <c r="S6692" s="29" t="str">
        <f aca="false">IF(C6692="&lt;&lt; vazio &gt;&gt;","VAZIA",IF(AND(O6692&lt;&gt;"",R6692&lt;0),"VENCIDO",IF(AND(O6692&lt;&gt;"",R6692&lt;=Parametros!$B$10),"PRÓX. VENCIMENTO",IF(F6692="Q","QUALIDADE",IF(F6692="S","BLOQUEADO",IF(F6692="R","RESTRITO/DEVOLUÇÃO",IF(OR(N6692="QUAR",N6692="QRES"),"QUARENTENA",IF(OR(B6692="DESCARTE",B6692="DEVOLUÇÃO"),"DESCARTE/DEVOLUÇÃO",IF(AND(D6692="",K6692&lt;&gt;""),"SEM LOTE",IF(AND(Q6692&lt;&gt;"",Q6692&gt;=Parametros!$B$11),"PARADO/SEM GIRO","OK"))))))))))</f>
        <v>PARADO/SEM GIRO</v>
      </c>
      <c r="T6692" s="29" t="n">
        <f aca="false">IF(AND($S6692="PARADO/SEM GIRO",$K6692="KG",OR(Painel!$B$5="(Todos)",A6692=Painel!$B$5)*OR(Painel!$E$5="(Todos)",P6692=Painel!$E$5)),$J6692+ROW()/10000000,"")</f>
        <v>550.0006692</v>
      </c>
      <c r="U6692" s="29" t="str">
        <f aca="false">IF(AND($S6692="VENCIDO",$K6692="KG",OR(Painel!$B$5="(Todos)",A6692=Painel!$B$5)*OR(Painel!$E$5="(Todos)",P6692=Painel!$E$5)),$J6692+ROW()/10000000,"")</f>
        <v/>
      </c>
    </row>
    <row r="6693" customFormat="false" ht="15" hidden="false" customHeight="false" outlineLevel="0" collapsed="false">
      <c r="A6693" s="29" t="s">
        <v>52</v>
      </c>
      <c r="B6693" s="29" t="s">
        <v>12563</v>
      </c>
      <c r="C6693" s="29" t="s">
        <v>2561</v>
      </c>
      <c r="D6693" s="29" t="s">
        <v>7209</v>
      </c>
      <c r="E6693" s="29" t="n">
        <v>1</v>
      </c>
      <c r="F6693" s="29" t="s">
        <v>268</v>
      </c>
      <c r="G6693" s="29" t="s">
        <v>12564</v>
      </c>
      <c r="H6693" s="30" t="n">
        <v>590.4</v>
      </c>
      <c r="I6693" s="31" t="n">
        <v>46285</v>
      </c>
      <c r="J6693" s="30" t="n">
        <v>590.4</v>
      </c>
      <c r="K6693" s="29" t="s">
        <v>120</v>
      </c>
      <c r="L6693" s="29" t="s">
        <v>116</v>
      </c>
      <c r="M6693" s="29"/>
      <c r="N6693" s="29" t="s">
        <v>122</v>
      </c>
      <c r="O6693" s="31" t="n">
        <v>47015</v>
      </c>
      <c r="P6693" s="29" t="s">
        <v>123</v>
      </c>
      <c r="Q6693" s="29" t="n">
        <f aca="false">IFERROR(VALUE(L6693),"")</f>
        <v>0</v>
      </c>
      <c r="R6693" s="29" t="n">
        <f aca="true">IF(O6693="","",O6693-TODAY())</f>
        <v>730</v>
      </c>
      <c r="S6693" s="29" t="str">
        <f aca="false">IF(C6693="&lt;&lt; vazio &gt;&gt;","VAZIA",IF(AND(O6693&lt;&gt;"",R6693&lt;0),"VENCIDO",IF(AND(O6693&lt;&gt;"",R6693&lt;=Parametros!$B$10),"PRÓX. VENCIMENTO",IF(F6693="Q","QUALIDADE",IF(F6693="S","BLOQUEADO",IF(F6693="R","RESTRITO/DEVOLUÇÃO",IF(OR(N6693="QUAR",N6693="QRES"),"QUARENTENA",IF(OR(B6693="DESCARTE",B6693="DEVOLUÇÃO"),"DESCARTE/DEVOLUÇÃO",IF(AND(D6693="",K6693&lt;&gt;""),"SEM LOTE",IF(AND(Q6693&lt;&gt;"",Q6693&gt;=Parametros!$B$11),"PARADO/SEM GIRO","OK"))))))))))</f>
        <v>QUALIDADE</v>
      </c>
      <c r="T6693" s="29" t="str">
        <f aca="false">IF(AND($S6693="PARADO/SEM GIRO",$K6693="KG",OR(Painel!$B$5="(Todos)",A6693=Painel!$B$5)*OR(Painel!$E$5="(Todos)",P6693=Painel!$E$5)),$J6693+ROW()/10000000,"")</f>
        <v/>
      </c>
      <c r="U6693" s="29" t="str">
        <f aca="false">IF(AND($S6693="VENCIDO",$K6693="KG",OR(Painel!$B$5="(Todos)",A6693=Painel!$B$5)*OR(Painel!$E$5="(Todos)",P6693=Painel!$E$5)),$J6693+ROW()/10000000,"")</f>
        <v/>
      </c>
    </row>
    <row r="6694" customFormat="false" ht="15" hidden="false" customHeight="false" outlineLevel="0" collapsed="false">
      <c r="A6694" s="29" t="s">
        <v>52</v>
      </c>
      <c r="B6694" s="29" t="s">
        <v>12565</v>
      </c>
      <c r="C6694" s="29" t="s">
        <v>1274</v>
      </c>
      <c r="D6694" s="29" t="s">
        <v>1275</v>
      </c>
      <c r="E6694" s="29" t="n">
        <v>1</v>
      </c>
      <c r="F6694" s="29"/>
      <c r="G6694" s="29" t="s">
        <v>12566</v>
      </c>
      <c r="H6694" s="30" t="n">
        <v>1000</v>
      </c>
      <c r="I6694" s="31" t="n">
        <v>46230</v>
      </c>
      <c r="J6694" s="30" t="n">
        <v>1000</v>
      </c>
      <c r="K6694" s="29" t="s">
        <v>120</v>
      </c>
      <c r="L6694" s="29" t="s">
        <v>1277</v>
      </c>
      <c r="M6694" s="29"/>
      <c r="N6694" s="29" t="s">
        <v>122</v>
      </c>
      <c r="O6694" s="31" t="n">
        <v>46588</v>
      </c>
      <c r="P6694" s="29" t="s">
        <v>123</v>
      </c>
      <c r="Q6694" s="29" t="n">
        <f aca="false">IFERROR(VALUE(L6694),"")</f>
        <v>55</v>
      </c>
      <c r="R6694" s="29" t="n">
        <f aca="true">IF(O6694="","",O6694-TODAY())</f>
        <v>303</v>
      </c>
      <c r="S6694" s="29" t="str">
        <f aca="false">IF(C6694="&lt;&lt; vazio &gt;&gt;","VAZIA",IF(AND(O6694&lt;&gt;"",R6694&lt;0),"VENCIDO",IF(AND(O6694&lt;&gt;"",R6694&lt;=Parametros!$B$10),"PRÓX. VENCIMENTO",IF(F6694="Q","QUALIDADE",IF(F6694="S","BLOQUEADO",IF(F6694="R","RESTRITO/DEVOLUÇÃO",IF(OR(N6694="QUAR",N6694="QRES"),"QUARENTENA",IF(OR(B6694="DESCARTE",B6694="DEVOLUÇÃO"),"DESCARTE/DEVOLUÇÃO",IF(AND(D6694="",K6694&lt;&gt;""),"SEM LOTE",IF(AND(Q6694&lt;&gt;"",Q6694&gt;=Parametros!$B$11),"PARADO/SEM GIRO","OK"))))))))))</f>
        <v>OK</v>
      </c>
      <c r="T6694" s="29" t="str">
        <f aca="false">IF(AND($S6694="PARADO/SEM GIRO",$K6694="KG",OR(Painel!$B$5="(Todos)",A6694=Painel!$B$5)*OR(Painel!$E$5="(Todos)",P6694=Painel!$E$5)),$J6694+ROW()/10000000,"")</f>
        <v/>
      </c>
      <c r="U6694" s="29" t="str">
        <f aca="false">IF(AND($S6694="VENCIDO",$K6694="KG",OR(Painel!$B$5="(Todos)",A6694=Painel!$B$5)*OR(Painel!$E$5="(Todos)",P6694=Painel!$E$5)),$J6694+ROW()/10000000,"")</f>
        <v/>
      </c>
    </row>
    <row r="6695" customFormat="false" ht="15" hidden="false" customHeight="false" outlineLevel="0" collapsed="false">
      <c r="A6695" s="29" t="s">
        <v>52</v>
      </c>
      <c r="B6695" s="29" t="s">
        <v>12567</v>
      </c>
      <c r="C6695" s="29" t="s">
        <v>801</v>
      </c>
      <c r="D6695" s="29" t="s">
        <v>4315</v>
      </c>
      <c r="E6695" s="29" t="n">
        <v>1</v>
      </c>
      <c r="F6695" s="29"/>
      <c r="G6695" s="29" t="s">
        <v>12568</v>
      </c>
      <c r="H6695" s="30" t="n">
        <v>1108.8</v>
      </c>
      <c r="I6695" s="31" t="n">
        <v>46275</v>
      </c>
      <c r="J6695" s="30" t="n">
        <v>1108.8</v>
      </c>
      <c r="K6695" s="29" t="s">
        <v>120</v>
      </c>
      <c r="L6695" s="29" t="s">
        <v>121</v>
      </c>
      <c r="M6695" s="29"/>
      <c r="N6695" s="29" t="s">
        <v>122</v>
      </c>
      <c r="O6695" s="31" t="n">
        <v>46812</v>
      </c>
      <c r="P6695" s="29" t="s">
        <v>123</v>
      </c>
      <c r="Q6695" s="29" t="n">
        <f aca="false">IFERROR(VALUE(L6695),"")</f>
        <v>10</v>
      </c>
      <c r="R6695" s="29" t="n">
        <f aca="true">IF(O6695="","",O6695-TODAY())</f>
        <v>527</v>
      </c>
      <c r="S6695" s="29" t="str">
        <f aca="false">IF(C6695="&lt;&lt; vazio &gt;&gt;","VAZIA",IF(AND(O6695&lt;&gt;"",R6695&lt;0),"VENCIDO",IF(AND(O6695&lt;&gt;"",R6695&lt;=Parametros!$B$10),"PRÓX. VENCIMENTO",IF(F6695="Q","QUALIDADE",IF(F6695="S","BLOQUEADO",IF(F6695="R","RESTRITO/DEVOLUÇÃO",IF(OR(N6695="QUAR",N6695="QRES"),"QUARENTENA",IF(OR(B6695="DESCARTE",B6695="DEVOLUÇÃO"),"DESCARTE/DEVOLUÇÃO",IF(AND(D6695="",K6695&lt;&gt;""),"SEM LOTE",IF(AND(Q6695&lt;&gt;"",Q6695&gt;=Parametros!$B$11),"PARADO/SEM GIRO","OK"))))))))))</f>
        <v>OK</v>
      </c>
      <c r="T6695" s="29" t="str">
        <f aca="false">IF(AND($S6695="PARADO/SEM GIRO",$K6695="KG",OR(Painel!$B$5="(Todos)",A6695=Painel!$B$5)*OR(Painel!$E$5="(Todos)",P6695=Painel!$E$5)),$J6695+ROW()/10000000,"")</f>
        <v/>
      </c>
      <c r="U6695" s="29" t="str">
        <f aca="false">IF(AND($S6695="VENCIDO",$K6695="KG",OR(Painel!$B$5="(Todos)",A6695=Painel!$B$5)*OR(Painel!$E$5="(Todos)",P6695=Painel!$E$5)),$J6695+ROW()/10000000,"")</f>
        <v/>
      </c>
    </row>
    <row r="6696" customFormat="false" ht="15" hidden="false" customHeight="false" outlineLevel="0" collapsed="false">
      <c r="A6696" s="29" t="s">
        <v>52</v>
      </c>
      <c r="B6696" s="29" t="s">
        <v>12569</v>
      </c>
      <c r="C6696" s="29" t="s">
        <v>876</v>
      </c>
      <c r="D6696" s="29" t="s">
        <v>12366</v>
      </c>
      <c r="E6696" s="29" t="n">
        <v>1</v>
      </c>
      <c r="F6696" s="29"/>
      <c r="G6696" s="29" t="s">
        <v>12570</v>
      </c>
      <c r="H6696" s="30" t="n">
        <v>720</v>
      </c>
      <c r="I6696" s="31" t="n">
        <v>46276</v>
      </c>
      <c r="J6696" s="30" t="n">
        <v>720</v>
      </c>
      <c r="K6696" s="29" t="s">
        <v>120</v>
      </c>
      <c r="L6696" s="29" t="s">
        <v>133</v>
      </c>
      <c r="M6696" s="29"/>
      <c r="N6696" s="29" t="s">
        <v>122</v>
      </c>
      <c r="O6696" s="31" t="n">
        <v>46818</v>
      </c>
      <c r="P6696" s="29" t="s">
        <v>123</v>
      </c>
      <c r="Q6696" s="29" t="n">
        <f aca="false">IFERROR(VALUE(L6696),"")</f>
        <v>9</v>
      </c>
      <c r="R6696" s="29" t="n">
        <f aca="true">IF(O6696="","",O6696-TODAY())</f>
        <v>533</v>
      </c>
      <c r="S6696" s="29" t="str">
        <f aca="false">IF(C6696="&lt;&lt; vazio &gt;&gt;","VAZIA",IF(AND(O6696&lt;&gt;"",R6696&lt;0),"VENCIDO",IF(AND(O6696&lt;&gt;"",R6696&lt;=Parametros!$B$10),"PRÓX. VENCIMENTO",IF(F6696="Q","QUALIDADE",IF(F6696="S","BLOQUEADO",IF(F6696="R","RESTRITO/DEVOLUÇÃO",IF(OR(N6696="QUAR",N6696="QRES"),"QUARENTENA",IF(OR(B6696="DESCARTE",B6696="DEVOLUÇÃO"),"DESCARTE/DEVOLUÇÃO",IF(AND(D6696="",K6696&lt;&gt;""),"SEM LOTE",IF(AND(Q6696&lt;&gt;"",Q6696&gt;=Parametros!$B$11),"PARADO/SEM GIRO","OK"))))))))))</f>
        <v>OK</v>
      </c>
      <c r="T6696" s="29" t="str">
        <f aca="false">IF(AND($S6696="PARADO/SEM GIRO",$K6696="KG",OR(Painel!$B$5="(Todos)",A6696=Painel!$B$5)*OR(Painel!$E$5="(Todos)",P6696=Painel!$E$5)),$J6696+ROW()/10000000,"")</f>
        <v/>
      </c>
      <c r="U6696" s="29" t="str">
        <f aca="false">IF(AND($S6696="VENCIDO",$K6696="KG",OR(Painel!$B$5="(Todos)",A6696=Painel!$B$5)*OR(Painel!$E$5="(Todos)",P6696=Painel!$E$5)),$J6696+ROW()/10000000,"")</f>
        <v/>
      </c>
    </row>
    <row r="6697" customFormat="false" ht="15" hidden="false" customHeight="false" outlineLevel="0" collapsed="false">
      <c r="A6697" s="29" t="s">
        <v>52</v>
      </c>
      <c r="B6697" s="29" t="s">
        <v>12571</v>
      </c>
      <c r="C6697" s="29" t="s">
        <v>115</v>
      </c>
      <c r="D6697" s="29"/>
      <c r="E6697" s="29" t="n">
        <v>0</v>
      </c>
      <c r="F6697" s="29"/>
      <c r="G6697" s="29"/>
      <c r="H6697" s="30" t="n">
        <v>0</v>
      </c>
      <c r="I6697" s="29"/>
      <c r="J6697" s="30" t="n">
        <v>0</v>
      </c>
      <c r="K6697" s="29"/>
      <c r="L6697" s="29" t="s">
        <v>116</v>
      </c>
      <c r="M6697" s="29"/>
      <c r="N6697" s="29"/>
      <c r="O6697" s="29"/>
      <c r="P6697" s="29"/>
      <c r="Q6697" s="29" t="n">
        <f aca="false">IFERROR(VALUE(L6697),"")</f>
        <v>0</v>
      </c>
      <c r="R6697" s="29" t="str">
        <f aca="true">IF(O6697="","",O6697-TODAY())</f>
        <v/>
      </c>
      <c r="S6697" s="29" t="str">
        <f aca="false">IF(C6697="&lt;&lt; vazio &gt;&gt;","VAZIA",IF(AND(O6697&lt;&gt;"",R6697&lt;0),"VENCIDO",IF(AND(O6697&lt;&gt;"",R6697&lt;=Parametros!$B$10),"PRÓX. VENCIMENTO",IF(F6697="Q","QUALIDADE",IF(F6697="S","BLOQUEADO",IF(F6697="R","RESTRITO/DEVOLUÇÃO",IF(OR(N6697="QUAR",N6697="QRES"),"QUARENTENA",IF(OR(B6697="DESCARTE",B6697="DEVOLUÇÃO"),"DESCARTE/DEVOLUÇÃO",IF(AND(D6697="",K6697&lt;&gt;""),"SEM LOTE",IF(AND(Q6697&lt;&gt;"",Q6697&gt;=Parametros!$B$11),"PARADO/SEM GIRO","OK"))))))))))</f>
        <v>VAZIA</v>
      </c>
      <c r="T6697" s="29" t="str">
        <f aca="false">IF(AND($S6697="PARADO/SEM GIRO",$K6697="KG",OR(Painel!$B$5="(Todos)",A6697=Painel!$B$5)*OR(Painel!$E$5="(Todos)",P6697=Painel!$E$5)),$J6697+ROW()/10000000,"")</f>
        <v/>
      </c>
      <c r="U6697" s="29" t="str">
        <f aca="false">IF(AND($S6697="VENCIDO",$K6697="KG",OR(Painel!$B$5="(Todos)",A6697=Painel!$B$5)*OR(Painel!$E$5="(Todos)",P6697=Painel!$E$5)),$J6697+ROW()/10000000,"")</f>
        <v/>
      </c>
    </row>
    <row r="6698" customFormat="false" ht="15" hidden="false" customHeight="false" outlineLevel="0" collapsed="false">
      <c r="A6698" s="29" t="s">
        <v>52</v>
      </c>
      <c r="B6698" s="29" t="s">
        <v>12572</v>
      </c>
      <c r="C6698" s="29" t="s">
        <v>785</v>
      </c>
      <c r="D6698" s="29" t="s">
        <v>880</v>
      </c>
      <c r="E6698" s="29" t="n">
        <v>1</v>
      </c>
      <c r="F6698" s="29"/>
      <c r="G6698" s="29" t="s">
        <v>12573</v>
      </c>
      <c r="H6698" s="30" t="n">
        <v>1000</v>
      </c>
      <c r="I6698" s="31" t="n">
        <v>46280</v>
      </c>
      <c r="J6698" s="30" t="n">
        <v>1000</v>
      </c>
      <c r="K6698" s="29" t="s">
        <v>120</v>
      </c>
      <c r="L6698" s="29" t="s">
        <v>144</v>
      </c>
      <c r="M6698" s="29"/>
      <c r="N6698" s="29" t="s">
        <v>122</v>
      </c>
      <c r="O6698" s="31" t="n">
        <v>46823</v>
      </c>
      <c r="P6698" s="29" t="s">
        <v>123</v>
      </c>
      <c r="Q6698" s="29" t="n">
        <f aca="false">IFERROR(VALUE(L6698),"")</f>
        <v>5</v>
      </c>
      <c r="R6698" s="29" t="n">
        <f aca="true">IF(O6698="","",O6698-TODAY())</f>
        <v>538</v>
      </c>
      <c r="S6698" s="29" t="str">
        <f aca="false">IF(C6698="&lt;&lt; vazio &gt;&gt;","VAZIA",IF(AND(O6698&lt;&gt;"",R6698&lt;0),"VENCIDO",IF(AND(O6698&lt;&gt;"",R6698&lt;=Parametros!$B$10),"PRÓX. VENCIMENTO",IF(F6698="Q","QUALIDADE",IF(F6698="S","BLOQUEADO",IF(F6698="R","RESTRITO/DEVOLUÇÃO",IF(OR(N6698="QUAR",N6698="QRES"),"QUARENTENA",IF(OR(B6698="DESCARTE",B6698="DEVOLUÇÃO"),"DESCARTE/DEVOLUÇÃO",IF(AND(D6698="",K6698&lt;&gt;""),"SEM LOTE",IF(AND(Q6698&lt;&gt;"",Q6698&gt;=Parametros!$B$11),"PARADO/SEM GIRO","OK"))))))))))</f>
        <v>OK</v>
      </c>
      <c r="T6698" s="29" t="str">
        <f aca="false">IF(AND($S6698="PARADO/SEM GIRO",$K6698="KG",OR(Painel!$B$5="(Todos)",A6698=Painel!$B$5)*OR(Painel!$E$5="(Todos)",P6698=Painel!$E$5)),$J6698+ROW()/10000000,"")</f>
        <v/>
      </c>
      <c r="U6698" s="29" t="str">
        <f aca="false">IF(AND($S6698="VENCIDO",$K6698="KG",OR(Painel!$B$5="(Todos)",A6698=Painel!$B$5)*OR(Painel!$E$5="(Todos)",P6698=Painel!$E$5)),$J6698+ROW()/10000000,"")</f>
        <v/>
      </c>
    </row>
    <row r="6699" customFormat="false" ht="15" hidden="false" customHeight="false" outlineLevel="0" collapsed="false">
      <c r="A6699" s="29" t="s">
        <v>52</v>
      </c>
      <c r="B6699" s="29" t="s">
        <v>12574</v>
      </c>
      <c r="C6699" s="29" t="s">
        <v>442</v>
      </c>
      <c r="D6699" s="29" t="s">
        <v>480</v>
      </c>
      <c r="E6699" s="29" t="n">
        <v>1</v>
      </c>
      <c r="F6699" s="29"/>
      <c r="G6699" s="29" t="s">
        <v>12575</v>
      </c>
      <c r="H6699" s="30" t="n">
        <v>415.8</v>
      </c>
      <c r="I6699" s="31" t="n">
        <v>46146</v>
      </c>
      <c r="J6699" s="30" t="n">
        <v>415.8</v>
      </c>
      <c r="K6699" s="29" t="s">
        <v>120</v>
      </c>
      <c r="L6699" s="29" t="s">
        <v>8803</v>
      </c>
      <c r="M6699" s="29"/>
      <c r="N6699" s="29" t="s">
        <v>122</v>
      </c>
      <c r="O6699" s="31" t="n">
        <v>46682</v>
      </c>
      <c r="P6699" s="29" t="s">
        <v>123</v>
      </c>
      <c r="Q6699" s="29" t="n">
        <f aca="false">IFERROR(VALUE(L6699),"")</f>
        <v>139</v>
      </c>
      <c r="R6699" s="29" t="n">
        <f aca="true">IF(O6699="","",O6699-TODAY())</f>
        <v>397</v>
      </c>
      <c r="S6699" s="29" t="str">
        <f aca="false">IF(C6699="&lt;&lt; vazio &gt;&gt;","VAZIA",IF(AND(O6699&lt;&gt;"",R6699&lt;0),"VENCIDO",IF(AND(O6699&lt;&gt;"",R6699&lt;=Parametros!$B$10),"PRÓX. VENCIMENTO",IF(F6699="Q","QUALIDADE",IF(F6699="S","BLOQUEADO",IF(F6699="R","RESTRITO/DEVOLUÇÃO",IF(OR(N6699="QUAR",N6699="QRES"),"QUARENTENA",IF(OR(B6699="DESCARTE",B6699="DEVOLUÇÃO"),"DESCARTE/DEVOLUÇÃO",IF(AND(D6699="",K6699&lt;&gt;""),"SEM LOTE",IF(AND(Q6699&lt;&gt;"",Q6699&gt;=Parametros!$B$11),"PARADO/SEM GIRO","OK"))))))))))</f>
        <v>PARADO/SEM GIRO</v>
      </c>
      <c r="T6699" s="29" t="n">
        <f aca="false">IF(AND($S6699="PARADO/SEM GIRO",$K6699="KG",OR(Painel!$B$5="(Todos)",A6699=Painel!$B$5)*OR(Painel!$E$5="(Todos)",P6699=Painel!$E$5)),$J6699+ROW()/10000000,"")</f>
        <v>415.8006699</v>
      </c>
      <c r="U6699" s="29" t="str">
        <f aca="false">IF(AND($S6699="VENCIDO",$K6699="KG",OR(Painel!$B$5="(Todos)",A6699=Painel!$B$5)*OR(Painel!$E$5="(Todos)",P6699=Painel!$E$5)),$J6699+ROW()/10000000,"")</f>
        <v/>
      </c>
    </row>
    <row r="6700" customFormat="false" ht="15" hidden="false" customHeight="false" outlineLevel="0" collapsed="false">
      <c r="A6700" s="29" t="s">
        <v>52</v>
      </c>
      <c r="B6700" s="29" t="s">
        <v>12576</v>
      </c>
      <c r="C6700" s="29" t="s">
        <v>1381</v>
      </c>
      <c r="D6700" s="29" t="s">
        <v>1382</v>
      </c>
      <c r="E6700" s="29" t="n">
        <v>1</v>
      </c>
      <c r="F6700" s="29"/>
      <c r="G6700" s="29" t="s">
        <v>12577</v>
      </c>
      <c r="H6700" s="30" t="n">
        <v>800</v>
      </c>
      <c r="I6700" s="31" t="n">
        <v>46231</v>
      </c>
      <c r="J6700" s="30" t="n">
        <v>800</v>
      </c>
      <c r="K6700" s="29" t="s">
        <v>120</v>
      </c>
      <c r="L6700" s="29" t="s">
        <v>2246</v>
      </c>
      <c r="M6700" s="29"/>
      <c r="N6700" s="29" t="s">
        <v>122</v>
      </c>
      <c r="O6700" s="31" t="n">
        <v>46590</v>
      </c>
      <c r="P6700" s="29" t="s">
        <v>123</v>
      </c>
      <c r="Q6700" s="29" t="n">
        <f aca="false">IFERROR(VALUE(L6700),"")</f>
        <v>54</v>
      </c>
      <c r="R6700" s="29" t="n">
        <f aca="true">IF(O6700="","",O6700-TODAY())</f>
        <v>305</v>
      </c>
      <c r="S6700" s="29" t="str">
        <f aca="false">IF(C6700="&lt;&lt; vazio &gt;&gt;","VAZIA",IF(AND(O6700&lt;&gt;"",R6700&lt;0),"VENCIDO",IF(AND(O6700&lt;&gt;"",R6700&lt;=Parametros!$B$10),"PRÓX. VENCIMENTO",IF(F6700="Q","QUALIDADE",IF(F6700="S","BLOQUEADO",IF(F6700="R","RESTRITO/DEVOLUÇÃO",IF(OR(N6700="QUAR",N6700="QRES"),"QUARENTENA",IF(OR(B6700="DESCARTE",B6700="DEVOLUÇÃO"),"DESCARTE/DEVOLUÇÃO",IF(AND(D6700="",K6700&lt;&gt;""),"SEM LOTE",IF(AND(Q6700&lt;&gt;"",Q6700&gt;=Parametros!$B$11),"PARADO/SEM GIRO","OK"))))))))))</f>
        <v>OK</v>
      </c>
      <c r="T6700" s="29" t="str">
        <f aca="false">IF(AND($S6700="PARADO/SEM GIRO",$K6700="KG",OR(Painel!$B$5="(Todos)",A6700=Painel!$B$5)*OR(Painel!$E$5="(Todos)",P6700=Painel!$E$5)),$J6700+ROW()/10000000,"")</f>
        <v/>
      </c>
      <c r="U6700" s="29" t="str">
        <f aca="false">IF(AND($S6700="VENCIDO",$K6700="KG",OR(Painel!$B$5="(Todos)",A6700=Painel!$B$5)*OR(Painel!$E$5="(Todos)",P6700=Painel!$E$5)),$J6700+ROW()/10000000,"")</f>
        <v/>
      </c>
    </row>
    <row r="6701" customFormat="false" ht="15" hidden="false" customHeight="false" outlineLevel="0" collapsed="false">
      <c r="A6701" s="29" t="s">
        <v>52</v>
      </c>
      <c r="B6701" s="29" t="s">
        <v>12578</v>
      </c>
      <c r="C6701" s="29" t="s">
        <v>278</v>
      </c>
      <c r="D6701" s="29" t="s">
        <v>404</v>
      </c>
      <c r="E6701" s="29" t="n">
        <v>1</v>
      </c>
      <c r="F6701" s="29"/>
      <c r="G6701" s="29" t="s">
        <v>12579</v>
      </c>
      <c r="H6701" s="30" t="n">
        <v>545.4</v>
      </c>
      <c r="I6701" s="31" t="n">
        <v>46227</v>
      </c>
      <c r="J6701" s="30" t="n">
        <v>545.4</v>
      </c>
      <c r="K6701" s="29" t="s">
        <v>120</v>
      </c>
      <c r="L6701" s="29" t="s">
        <v>10113</v>
      </c>
      <c r="M6701" s="29"/>
      <c r="N6701" s="29" t="s">
        <v>122</v>
      </c>
      <c r="O6701" s="31" t="n">
        <v>46661</v>
      </c>
      <c r="P6701" s="29" t="s">
        <v>123</v>
      </c>
      <c r="Q6701" s="29" t="n">
        <f aca="false">IFERROR(VALUE(L6701),"")</f>
        <v>58</v>
      </c>
      <c r="R6701" s="29" t="n">
        <f aca="true">IF(O6701="","",O6701-TODAY())</f>
        <v>376</v>
      </c>
      <c r="S6701" s="29" t="str">
        <f aca="false">IF(C6701="&lt;&lt; vazio &gt;&gt;","VAZIA",IF(AND(O6701&lt;&gt;"",R6701&lt;0),"VENCIDO",IF(AND(O6701&lt;&gt;"",R6701&lt;=Parametros!$B$10),"PRÓX. VENCIMENTO",IF(F6701="Q","QUALIDADE",IF(F6701="S","BLOQUEADO",IF(F6701="R","RESTRITO/DEVOLUÇÃO",IF(OR(N6701="QUAR",N6701="QRES"),"QUARENTENA",IF(OR(B6701="DESCARTE",B6701="DEVOLUÇÃO"),"DESCARTE/DEVOLUÇÃO",IF(AND(D6701="",K6701&lt;&gt;""),"SEM LOTE",IF(AND(Q6701&lt;&gt;"",Q6701&gt;=Parametros!$B$11),"PARADO/SEM GIRO","OK"))))))))))</f>
        <v>OK</v>
      </c>
      <c r="T6701" s="29" t="str">
        <f aca="false">IF(AND($S6701="PARADO/SEM GIRO",$K6701="KG",OR(Painel!$B$5="(Todos)",A6701=Painel!$B$5)*OR(Painel!$E$5="(Todos)",P6701=Painel!$E$5)),$J6701+ROW()/10000000,"")</f>
        <v/>
      </c>
      <c r="U6701" s="29" t="str">
        <f aca="false">IF(AND($S6701="VENCIDO",$K6701="KG",OR(Painel!$B$5="(Todos)",A6701=Painel!$B$5)*OR(Painel!$E$5="(Todos)",P6701=Painel!$E$5)),$J6701+ROW()/10000000,"")</f>
        <v/>
      </c>
    </row>
    <row r="6702" customFormat="false" ht="15" hidden="false" customHeight="false" outlineLevel="0" collapsed="false">
      <c r="A6702" s="29" t="s">
        <v>52</v>
      </c>
      <c r="B6702" s="29" t="s">
        <v>12580</v>
      </c>
      <c r="C6702" s="29" t="s">
        <v>222</v>
      </c>
      <c r="D6702" s="29" t="s">
        <v>10877</v>
      </c>
      <c r="E6702" s="29" t="n">
        <v>1</v>
      </c>
      <c r="F6702" s="29"/>
      <c r="G6702" s="29" t="s">
        <v>12581</v>
      </c>
      <c r="H6702" s="30" t="n">
        <v>1000</v>
      </c>
      <c r="I6702" s="31" t="n">
        <v>46281</v>
      </c>
      <c r="J6702" s="30" t="n">
        <v>1000</v>
      </c>
      <c r="K6702" s="29" t="s">
        <v>120</v>
      </c>
      <c r="L6702" s="29" t="s">
        <v>284</v>
      </c>
      <c r="M6702" s="29"/>
      <c r="N6702" s="29" t="s">
        <v>122</v>
      </c>
      <c r="O6702" s="31" t="n">
        <v>46823</v>
      </c>
      <c r="P6702" s="29" t="s">
        <v>123</v>
      </c>
      <c r="Q6702" s="29" t="n">
        <f aca="false">IFERROR(VALUE(L6702),"")</f>
        <v>4</v>
      </c>
      <c r="R6702" s="29" t="n">
        <f aca="true">IF(O6702="","",O6702-TODAY())</f>
        <v>538</v>
      </c>
      <c r="S6702" s="29" t="str">
        <f aca="false">IF(C6702="&lt;&lt; vazio &gt;&gt;","VAZIA",IF(AND(O6702&lt;&gt;"",R6702&lt;0),"VENCIDO",IF(AND(O6702&lt;&gt;"",R6702&lt;=Parametros!$B$10),"PRÓX. VENCIMENTO",IF(F6702="Q","QUALIDADE",IF(F6702="S","BLOQUEADO",IF(F6702="R","RESTRITO/DEVOLUÇÃO",IF(OR(N6702="QUAR",N6702="QRES"),"QUARENTENA",IF(OR(B6702="DESCARTE",B6702="DEVOLUÇÃO"),"DESCARTE/DEVOLUÇÃO",IF(AND(D6702="",K6702&lt;&gt;""),"SEM LOTE",IF(AND(Q6702&lt;&gt;"",Q6702&gt;=Parametros!$B$11),"PARADO/SEM GIRO","OK"))))))))))</f>
        <v>OK</v>
      </c>
      <c r="T6702" s="29" t="str">
        <f aca="false">IF(AND($S6702="PARADO/SEM GIRO",$K6702="KG",OR(Painel!$B$5="(Todos)",A6702=Painel!$B$5)*OR(Painel!$E$5="(Todos)",P6702=Painel!$E$5)),$J6702+ROW()/10000000,"")</f>
        <v/>
      </c>
      <c r="U6702" s="29" t="str">
        <f aca="false">IF(AND($S6702="VENCIDO",$K6702="KG",OR(Painel!$B$5="(Todos)",A6702=Painel!$B$5)*OR(Painel!$E$5="(Todos)",P6702=Painel!$E$5)),$J6702+ROW()/10000000,"")</f>
        <v/>
      </c>
    </row>
    <row r="6703" customFormat="false" ht="15" hidden="false" customHeight="false" outlineLevel="0" collapsed="false">
      <c r="A6703" s="29" t="s">
        <v>52</v>
      </c>
      <c r="B6703" s="29" t="s">
        <v>12582</v>
      </c>
      <c r="C6703" s="29" t="s">
        <v>115</v>
      </c>
      <c r="D6703" s="29"/>
      <c r="E6703" s="29" t="n">
        <v>0</v>
      </c>
      <c r="F6703" s="29"/>
      <c r="G6703" s="29"/>
      <c r="H6703" s="30" t="n">
        <v>0</v>
      </c>
      <c r="I6703" s="29"/>
      <c r="J6703" s="30" t="n">
        <v>0</v>
      </c>
      <c r="K6703" s="29"/>
      <c r="L6703" s="29" t="s">
        <v>116</v>
      </c>
      <c r="M6703" s="29"/>
      <c r="N6703" s="29"/>
      <c r="O6703" s="29"/>
      <c r="P6703" s="29"/>
      <c r="Q6703" s="29" t="n">
        <f aca="false">IFERROR(VALUE(L6703),"")</f>
        <v>0</v>
      </c>
      <c r="R6703" s="29" t="str">
        <f aca="true">IF(O6703="","",O6703-TODAY())</f>
        <v/>
      </c>
      <c r="S6703" s="29" t="str">
        <f aca="false">IF(C6703="&lt;&lt; vazio &gt;&gt;","VAZIA",IF(AND(O6703&lt;&gt;"",R6703&lt;0),"VENCIDO",IF(AND(O6703&lt;&gt;"",R6703&lt;=Parametros!$B$10),"PRÓX. VENCIMENTO",IF(F6703="Q","QUALIDADE",IF(F6703="S","BLOQUEADO",IF(F6703="R","RESTRITO/DEVOLUÇÃO",IF(OR(N6703="QUAR",N6703="QRES"),"QUARENTENA",IF(OR(B6703="DESCARTE",B6703="DEVOLUÇÃO"),"DESCARTE/DEVOLUÇÃO",IF(AND(D6703="",K6703&lt;&gt;""),"SEM LOTE",IF(AND(Q6703&lt;&gt;"",Q6703&gt;=Parametros!$B$11),"PARADO/SEM GIRO","OK"))))))))))</f>
        <v>VAZIA</v>
      </c>
      <c r="T6703" s="29" t="str">
        <f aca="false">IF(AND($S6703="PARADO/SEM GIRO",$K6703="KG",OR(Painel!$B$5="(Todos)",A6703=Painel!$B$5)*OR(Painel!$E$5="(Todos)",P6703=Painel!$E$5)),$J6703+ROW()/10000000,"")</f>
        <v/>
      </c>
      <c r="U6703" s="29" t="str">
        <f aca="false">IF(AND($S6703="VENCIDO",$K6703="KG",OR(Painel!$B$5="(Todos)",A6703=Painel!$B$5)*OR(Painel!$E$5="(Todos)",P6703=Painel!$E$5)),$J6703+ROW()/10000000,"")</f>
        <v/>
      </c>
    </row>
    <row r="6704" customFormat="false" ht="15" hidden="false" customHeight="false" outlineLevel="0" collapsed="false">
      <c r="A6704" s="29" t="s">
        <v>52</v>
      </c>
      <c r="B6704" s="29" t="s">
        <v>12583</v>
      </c>
      <c r="C6704" s="29" t="s">
        <v>325</v>
      </c>
      <c r="D6704" s="29" t="s">
        <v>1328</v>
      </c>
      <c r="E6704" s="29" t="n">
        <v>1</v>
      </c>
      <c r="F6704" s="29"/>
      <c r="G6704" s="29" t="s">
        <v>12584</v>
      </c>
      <c r="H6704" s="30" t="n">
        <v>1102.5</v>
      </c>
      <c r="I6704" s="31" t="n">
        <v>46240</v>
      </c>
      <c r="J6704" s="30" t="n">
        <v>1102.5</v>
      </c>
      <c r="K6704" s="29" t="s">
        <v>120</v>
      </c>
      <c r="L6704" s="29" t="s">
        <v>1330</v>
      </c>
      <c r="M6704" s="29"/>
      <c r="N6704" s="29" t="s">
        <v>122</v>
      </c>
      <c r="O6704" s="31" t="n">
        <v>46599</v>
      </c>
      <c r="P6704" s="29" t="s">
        <v>123</v>
      </c>
      <c r="Q6704" s="29" t="n">
        <f aca="false">IFERROR(VALUE(L6704),"")</f>
        <v>45</v>
      </c>
      <c r="R6704" s="29" t="n">
        <f aca="true">IF(O6704="","",O6704-TODAY())</f>
        <v>314</v>
      </c>
      <c r="S6704" s="29" t="str">
        <f aca="false">IF(C6704="&lt;&lt; vazio &gt;&gt;","VAZIA",IF(AND(O6704&lt;&gt;"",R6704&lt;0),"VENCIDO",IF(AND(O6704&lt;&gt;"",R6704&lt;=Parametros!$B$10),"PRÓX. VENCIMENTO",IF(F6704="Q","QUALIDADE",IF(F6704="S","BLOQUEADO",IF(F6704="R","RESTRITO/DEVOLUÇÃO",IF(OR(N6704="QUAR",N6704="QRES"),"QUARENTENA",IF(OR(B6704="DESCARTE",B6704="DEVOLUÇÃO"),"DESCARTE/DEVOLUÇÃO",IF(AND(D6704="",K6704&lt;&gt;""),"SEM LOTE",IF(AND(Q6704&lt;&gt;"",Q6704&gt;=Parametros!$B$11),"PARADO/SEM GIRO","OK"))))))))))</f>
        <v>OK</v>
      </c>
      <c r="T6704" s="29" t="str">
        <f aca="false">IF(AND($S6704="PARADO/SEM GIRO",$K6704="KG",OR(Painel!$B$5="(Todos)",A6704=Painel!$B$5)*OR(Painel!$E$5="(Todos)",P6704=Painel!$E$5)),$J6704+ROW()/10000000,"")</f>
        <v/>
      </c>
      <c r="U6704" s="29" t="str">
        <f aca="false">IF(AND($S6704="VENCIDO",$K6704="KG",OR(Painel!$B$5="(Todos)",A6704=Painel!$B$5)*OR(Painel!$E$5="(Todos)",P6704=Painel!$E$5)),$J6704+ROW()/10000000,"")</f>
        <v/>
      </c>
    </row>
    <row r="6705" customFormat="false" ht="15" hidden="false" customHeight="false" outlineLevel="0" collapsed="false">
      <c r="A6705" s="29" t="s">
        <v>52</v>
      </c>
      <c r="B6705" s="29" t="s">
        <v>12585</v>
      </c>
      <c r="C6705" s="29" t="s">
        <v>909</v>
      </c>
      <c r="D6705" s="29" t="s">
        <v>8506</v>
      </c>
      <c r="E6705" s="29" t="n">
        <v>1</v>
      </c>
      <c r="F6705" s="29"/>
      <c r="G6705" s="29" t="s">
        <v>12586</v>
      </c>
      <c r="H6705" s="30" t="n">
        <v>1000</v>
      </c>
      <c r="I6705" s="31" t="n">
        <v>46279</v>
      </c>
      <c r="J6705" s="30" t="n">
        <v>1000</v>
      </c>
      <c r="K6705" s="29" t="s">
        <v>120</v>
      </c>
      <c r="L6705" s="29" t="s">
        <v>350</v>
      </c>
      <c r="M6705" s="29"/>
      <c r="N6705" s="29" t="s">
        <v>122</v>
      </c>
      <c r="O6705" s="31" t="n">
        <v>46820</v>
      </c>
      <c r="P6705" s="29" t="s">
        <v>123</v>
      </c>
      <c r="Q6705" s="29" t="n">
        <f aca="false">IFERROR(VALUE(L6705),"")</f>
        <v>6</v>
      </c>
      <c r="R6705" s="29" t="n">
        <f aca="true">IF(O6705="","",O6705-TODAY())</f>
        <v>535</v>
      </c>
      <c r="S6705" s="29" t="str">
        <f aca="false">IF(C6705="&lt;&lt; vazio &gt;&gt;","VAZIA",IF(AND(O6705&lt;&gt;"",R6705&lt;0),"VENCIDO",IF(AND(O6705&lt;&gt;"",R6705&lt;=Parametros!$B$10),"PRÓX. VENCIMENTO",IF(F6705="Q","QUALIDADE",IF(F6705="S","BLOQUEADO",IF(F6705="R","RESTRITO/DEVOLUÇÃO",IF(OR(N6705="QUAR",N6705="QRES"),"QUARENTENA",IF(OR(B6705="DESCARTE",B6705="DEVOLUÇÃO"),"DESCARTE/DEVOLUÇÃO",IF(AND(D6705="",K6705&lt;&gt;""),"SEM LOTE",IF(AND(Q6705&lt;&gt;"",Q6705&gt;=Parametros!$B$11),"PARADO/SEM GIRO","OK"))))))))))</f>
        <v>OK</v>
      </c>
      <c r="T6705" s="29" t="str">
        <f aca="false">IF(AND($S6705="PARADO/SEM GIRO",$K6705="KG",OR(Painel!$B$5="(Todos)",A6705=Painel!$B$5)*OR(Painel!$E$5="(Todos)",P6705=Painel!$E$5)),$J6705+ROW()/10000000,"")</f>
        <v/>
      </c>
      <c r="U6705" s="29" t="str">
        <f aca="false">IF(AND($S6705="VENCIDO",$K6705="KG",OR(Painel!$B$5="(Todos)",A6705=Painel!$B$5)*OR(Painel!$E$5="(Todos)",P6705=Painel!$E$5)),$J6705+ROW()/10000000,"")</f>
        <v/>
      </c>
    </row>
    <row r="6706" customFormat="false" ht="15" hidden="false" customHeight="false" outlineLevel="0" collapsed="false">
      <c r="A6706" s="29" t="s">
        <v>52</v>
      </c>
      <c r="B6706" s="29" t="s">
        <v>12587</v>
      </c>
      <c r="C6706" s="29" t="s">
        <v>386</v>
      </c>
      <c r="D6706" s="29" t="s">
        <v>6822</v>
      </c>
      <c r="E6706" s="29" t="n">
        <v>1</v>
      </c>
      <c r="F6706" s="29"/>
      <c r="G6706" s="29" t="s">
        <v>12588</v>
      </c>
      <c r="H6706" s="30" t="n">
        <v>1080</v>
      </c>
      <c r="I6706" s="31" t="n">
        <v>46226</v>
      </c>
      <c r="J6706" s="30" t="n">
        <v>1080</v>
      </c>
      <c r="K6706" s="29" t="s">
        <v>120</v>
      </c>
      <c r="L6706" s="29" t="s">
        <v>5877</v>
      </c>
      <c r="M6706" s="29"/>
      <c r="N6706" s="29" t="s">
        <v>122</v>
      </c>
      <c r="O6706" s="31" t="n">
        <v>46772</v>
      </c>
      <c r="P6706" s="29" t="s">
        <v>123</v>
      </c>
      <c r="Q6706" s="29" t="n">
        <f aca="false">IFERROR(VALUE(L6706),"")</f>
        <v>59</v>
      </c>
      <c r="R6706" s="29" t="n">
        <f aca="true">IF(O6706="","",O6706-TODAY())</f>
        <v>487</v>
      </c>
      <c r="S6706" s="29" t="str">
        <f aca="false">IF(C6706="&lt;&lt; vazio &gt;&gt;","VAZIA",IF(AND(O6706&lt;&gt;"",R6706&lt;0),"VENCIDO",IF(AND(O6706&lt;&gt;"",R6706&lt;=Parametros!$B$10),"PRÓX. VENCIMENTO",IF(F6706="Q","QUALIDADE",IF(F6706="S","BLOQUEADO",IF(F6706="R","RESTRITO/DEVOLUÇÃO",IF(OR(N6706="QUAR",N6706="QRES"),"QUARENTENA",IF(OR(B6706="DESCARTE",B6706="DEVOLUÇÃO"),"DESCARTE/DEVOLUÇÃO",IF(AND(D6706="",K6706&lt;&gt;""),"SEM LOTE",IF(AND(Q6706&lt;&gt;"",Q6706&gt;=Parametros!$B$11),"PARADO/SEM GIRO","OK"))))))))))</f>
        <v>OK</v>
      </c>
      <c r="T6706" s="29" t="str">
        <f aca="false">IF(AND($S6706="PARADO/SEM GIRO",$K6706="KG",OR(Painel!$B$5="(Todos)",A6706=Painel!$B$5)*OR(Painel!$E$5="(Todos)",P6706=Painel!$E$5)),$J6706+ROW()/10000000,"")</f>
        <v/>
      </c>
      <c r="U6706" s="29" t="str">
        <f aca="false">IF(AND($S6706="VENCIDO",$K6706="KG",OR(Painel!$B$5="(Todos)",A6706=Painel!$B$5)*OR(Painel!$E$5="(Todos)",P6706=Painel!$E$5)),$J6706+ROW()/10000000,"")</f>
        <v/>
      </c>
    </row>
    <row r="6707" customFormat="false" ht="15" hidden="false" customHeight="false" outlineLevel="0" collapsed="false">
      <c r="A6707" s="29" t="s">
        <v>52</v>
      </c>
      <c r="B6707" s="29" t="s">
        <v>12589</v>
      </c>
      <c r="C6707" s="29" t="s">
        <v>222</v>
      </c>
      <c r="D6707" s="29" t="s">
        <v>815</v>
      </c>
      <c r="E6707" s="29" t="n">
        <v>1</v>
      </c>
      <c r="F6707" s="29"/>
      <c r="G6707" s="29" t="s">
        <v>12590</v>
      </c>
      <c r="H6707" s="30" t="n">
        <v>1000</v>
      </c>
      <c r="I6707" s="31" t="n">
        <v>46283</v>
      </c>
      <c r="J6707" s="30" t="n">
        <v>1000</v>
      </c>
      <c r="K6707" s="29" t="s">
        <v>120</v>
      </c>
      <c r="L6707" s="29" t="s">
        <v>176</v>
      </c>
      <c r="M6707" s="29"/>
      <c r="N6707" s="29" t="s">
        <v>122</v>
      </c>
      <c r="O6707" s="31" t="n">
        <v>46825</v>
      </c>
      <c r="P6707" s="29" t="s">
        <v>123</v>
      </c>
      <c r="Q6707" s="29" t="n">
        <f aca="false">IFERROR(VALUE(L6707),"")</f>
        <v>2</v>
      </c>
      <c r="R6707" s="29" t="n">
        <f aca="true">IF(O6707="","",O6707-TODAY())</f>
        <v>540</v>
      </c>
      <c r="S6707" s="29" t="str">
        <f aca="false">IF(C6707="&lt;&lt; vazio &gt;&gt;","VAZIA",IF(AND(O6707&lt;&gt;"",R6707&lt;0),"VENCIDO",IF(AND(O6707&lt;&gt;"",R6707&lt;=Parametros!$B$10),"PRÓX. VENCIMENTO",IF(F6707="Q","QUALIDADE",IF(F6707="S","BLOQUEADO",IF(F6707="R","RESTRITO/DEVOLUÇÃO",IF(OR(N6707="QUAR",N6707="QRES"),"QUARENTENA",IF(OR(B6707="DESCARTE",B6707="DEVOLUÇÃO"),"DESCARTE/DEVOLUÇÃO",IF(AND(D6707="",K6707&lt;&gt;""),"SEM LOTE",IF(AND(Q6707&lt;&gt;"",Q6707&gt;=Parametros!$B$11),"PARADO/SEM GIRO","OK"))))))))))</f>
        <v>OK</v>
      </c>
      <c r="T6707" s="29" t="str">
        <f aca="false">IF(AND($S6707="PARADO/SEM GIRO",$K6707="KG",OR(Painel!$B$5="(Todos)",A6707=Painel!$B$5)*OR(Painel!$E$5="(Todos)",P6707=Painel!$E$5)),$J6707+ROW()/10000000,"")</f>
        <v/>
      </c>
      <c r="U6707" s="29" t="str">
        <f aca="false">IF(AND($S6707="VENCIDO",$K6707="KG",OR(Painel!$B$5="(Todos)",A6707=Painel!$B$5)*OR(Painel!$E$5="(Todos)",P6707=Painel!$E$5)),$J6707+ROW()/10000000,"")</f>
        <v/>
      </c>
    </row>
    <row r="6708" customFormat="false" ht="15" hidden="false" customHeight="false" outlineLevel="0" collapsed="false">
      <c r="A6708" s="29" t="s">
        <v>52</v>
      </c>
      <c r="B6708" s="29" t="s">
        <v>12591</v>
      </c>
      <c r="C6708" s="29" t="s">
        <v>386</v>
      </c>
      <c r="D6708" s="29" t="s">
        <v>6822</v>
      </c>
      <c r="E6708" s="29" t="n">
        <v>1</v>
      </c>
      <c r="F6708" s="29"/>
      <c r="G6708" s="29" t="s">
        <v>12592</v>
      </c>
      <c r="H6708" s="30" t="n">
        <v>1080</v>
      </c>
      <c r="I6708" s="31" t="n">
        <v>46226</v>
      </c>
      <c r="J6708" s="30" t="n">
        <v>1080</v>
      </c>
      <c r="K6708" s="29" t="s">
        <v>120</v>
      </c>
      <c r="L6708" s="29" t="s">
        <v>5877</v>
      </c>
      <c r="M6708" s="29"/>
      <c r="N6708" s="29" t="s">
        <v>122</v>
      </c>
      <c r="O6708" s="31" t="n">
        <v>46772</v>
      </c>
      <c r="P6708" s="29" t="s">
        <v>123</v>
      </c>
      <c r="Q6708" s="29" t="n">
        <f aca="false">IFERROR(VALUE(L6708),"")</f>
        <v>59</v>
      </c>
      <c r="R6708" s="29" t="n">
        <f aca="true">IF(O6708="","",O6708-TODAY())</f>
        <v>487</v>
      </c>
      <c r="S6708" s="29" t="str">
        <f aca="false">IF(C6708="&lt;&lt; vazio &gt;&gt;","VAZIA",IF(AND(O6708&lt;&gt;"",R6708&lt;0),"VENCIDO",IF(AND(O6708&lt;&gt;"",R6708&lt;=Parametros!$B$10),"PRÓX. VENCIMENTO",IF(F6708="Q","QUALIDADE",IF(F6708="S","BLOQUEADO",IF(F6708="R","RESTRITO/DEVOLUÇÃO",IF(OR(N6708="QUAR",N6708="QRES"),"QUARENTENA",IF(OR(B6708="DESCARTE",B6708="DEVOLUÇÃO"),"DESCARTE/DEVOLUÇÃO",IF(AND(D6708="",K6708&lt;&gt;""),"SEM LOTE",IF(AND(Q6708&lt;&gt;"",Q6708&gt;=Parametros!$B$11),"PARADO/SEM GIRO","OK"))))))))))</f>
        <v>OK</v>
      </c>
      <c r="T6708" s="29" t="str">
        <f aca="false">IF(AND($S6708="PARADO/SEM GIRO",$K6708="KG",OR(Painel!$B$5="(Todos)",A6708=Painel!$B$5)*OR(Painel!$E$5="(Todos)",P6708=Painel!$E$5)),$J6708+ROW()/10000000,"")</f>
        <v/>
      </c>
      <c r="U6708" s="29" t="str">
        <f aca="false">IF(AND($S6708="VENCIDO",$K6708="KG",OR(Painel!$B$5="(Todos)",A6708=Painel!$B$5)*OR(Painel!$E$5="(Todos)",P6708=Painel!$E$5)),$J6708+ROW()/10000000,"")</f>
        <v/>
      </c>
    </row>
    <row r="6709" customFormat="false" ht="15" hidden="false" customHeight="false" outlineLevel="0" collapsed="false">
      <c r="A6709" s="29" t="s">
        <v>52</v>
      </c>
      <c r="B6709" s="29" t="s">
        <v>12593</v>
      </c>
      <c r="C6709" s="29" t="s">
        <v>115</v>
      </c>
      <c r="D6709" s="29"/>
      <c r="E6709" s="29" t="n">
        <v>0</v>
      </c>
      <c r="F6709" s="29"/>
      <c r="G6709" s="29"/>
      <c r="H6709" s="30" t="n">
        <v>0</v>
      </c>
      <c r="I6709" s="29"/>
      <c r="J6709" s="30" t="n">
        <v>0</v>
      </c>
      <c r="K6709" s="29"/>
      <c r="L6709" s="29" t="s">
        <v>116</v>
      </c>
      <c r="M6709" s="29"/>
      <c r="N6709" s="29"/>
      <c r="O6709" s="29"/>
      <c r="P6709" s="29"/>
      <c r="Q6709" s="29" t="n">
        <f aca="false">IFERROR(VALUE(L6709),"")</f>
        <v>0</v>
      </c>
      <c r="R6709" s="29" t="str">
        <f aca="true">IF(O6709="","",O6709-TODAY())</f>
        <v/>
      </c>
      <c r="S6709" s="29" t="str">
        <f aca="false">IF(C6709="&lt;&lt; vazio &gt;&gt;","VAZIA",IF(AND(O6709&lt;&gt;"",R6709&lt;0),"VENCIDO",IF(AND(O6709&lt;&gt;"",R6709&lt;=Parametros!$B$10),"PRÓX. VENCIMENTO",IF(F6709="Q","QUALIDADE",IF(F6709="S","BLOQUEADO",IF(F6709="R","RESTRITO/DEVOLUÇÃO",IF(OR(N6709="QUAR",N6709="QRES"),"QUARENTENA",IF(OR(B6709="DESCARTE",B6709="DEVOLUÇÃO"),"DESCARTE/DEVOLUÇÃO",IF(AND(D6709="",K6709&lt;&gt;""),"SEM LOTE",IF(AND(Q6709&lt;&gt;"",Q6709&gt;=Parametros!$B$11),"PARADO/SEM GIRO","OK"))))))))))</f>
        <v>VAZIA</v>
      </c>
      <c r="T6709" s="29" t="str">
        <f aca="false">IF(AND($S6709="PARADO/SEM GIRO",$K6709="KG",OR(Painel!$B$5="(Todos)",A6709=Painel!$B$5)*OR(Painel!$E$5="(Todos)",P6709=Painel!$E$5)),$J6709+ROW()/10000000,"")</f>
        <v/>
      </c>
      <c r="U6709" s="29" t="str">
        <f aca="false">IF(AND($S6709="VENCIDO",$K6709="KG",OR(Painel!$B$5="(Todos)",A6709=Painel!$B$5)*OR(Painel!$E$5="(Todos)",P6709=Painel!$E$5)),$J6709+ROW()/10000000,"")</f>
        <v/>
      </c>
    </row>
    <row r="6710" customFormat="false" ht="15" hidden="false" customHeight="false" outlineLevel="0" collapsed="false">
      <c r="A6710" s="29" t="s">
        <v>52</v>
      </c>
      <c r="B6710" s="29" t="s">
        <v>12594</v>
      </c>
      <c r="C6710" s="29" t="s">
        <v>917</v>
      </c>
      <c r="D6710" s="29" t="s">
        <v>1033</v>
      </c>
      <c r="E6710" s="29" t="n">
        <v>1</v>
      </c>
      <c r="F6710" s="29"/>
      <c r="G6710" s="29" t="s">
        <v>12595</v>
      </c>
      <c r="H6710" s="30" t="n">
        <v>800</v>
      </c>
      <c r="I6710" s="31" t="n">
        <v>46232</v>
      </c>
      <c r="J6710" s="30" t="n">
        <v>800</v>
      </c>
      <c r="K6710" s="29" t="s">
        <v>120</v>
      </c>
      <c r="L6710" s="29" t="s">
        <v>1035</v>
      </c>
      <c r="M6710" s="29"/>
      <c r="N6710" s="29" t="s">
        <v>122</v>
      </c>
      <c r="O6710" s="31" t="n">
        <v>46774</v>
      </c>
      <c r="P6710" s="29" t="s">
        <v>123</v>
      </c>
      <c r="Q6710" s="29" t="n">
        <f aca="false">IFERROR(VALUE(L6710),"")</f>
        <v>53</v>
      </c>
      <c r="R6710" s="29" t="n">
        <f aca="true">IF(O6710="","",O6710-TODAY())</f>
        <v>489</v>
      </c>
      <c r="S6710" s="29" t="str">
        <f aca="false">IF(C6710="&lt;&lt; vazio &gt;&gt;","VAZIA",IF(AND(O6710&lt;&gt;"",R6710&lt;0),"VENCIDO",IF(AND(O6710&lt;&gt;"",R6710&lt;=Parametros!$B$10),"PRÓX. VENCIMENTO",IF(F6710="Q","QUALIDADE",IF(F6710="S","BLOQUEADO",IF(F6710="R","RESTRITO/DEVOLUÇÃO",IF(OR(N6710="QUAR",N6710="QRES"),"QUARENTENA",IF(OR(B6710="DESCARTE",B6710="DEVOLUÇÃO"),"DESCARTE/DEVOLUÇÃO",IF(AND(D6710="",K6710&lt;&gt;""),"SEM LOTE",IF(AND(Q6710&lt;&gt;"",Q6710&gt;=Parametros!$B$11),"PARADO/SEM GIRO","OK"))))))))))</f>
        <v>OK</v>
      </c>
      <c r="T6710" s="29" t="str">
        <f aca="false">IF(AND($S6710="PARADO/SEM GIRO",$K6710="KG",OR(Painel!$B$5="(Todos)",A6710=Painel!$B$5)*OR(Painel!$E$5="(Todos)",P6710=Painel!$E$5)),$J6710+ROW()/10000000,"")</f>
        <v/>
      </c>
      <c r="U6710" s="29" t="str">
        <f aca="false">IF(AND($S6710="VENCIDO",$K6710="KG",OR(Painel!$B$5="(Todos)",A6710=Painel!$B$5)*OR(Painel!$E$5="(Todos)",P6710=Painel!$E$5)),$J6710+ROW()/10000000,"")</f>
        <v/>
      </c>
    </row>
    <row r="6711" customFormat="false" ht="15" hidden="false" customHeight="false" outlineLevel="0" collapsed="false">
      <c r="A6711" s="29" t="s">
        <v>52</v>
      </c>
      <c r="B6711" s="29" t="s">
        <v>12596</v>
      </c>
      <c r="C6711" s="29" t="s">
        <v>917</v>
      </c>
      <c r="D6711" s="29" t="s">
        <v>730</v>
      </c>
      <c r="E6711" s="29" t="n">
        <v>1</v>
      </c>
      <c r="F6711" s="29"/>
      <c r="G6711" s="29" t="s">
        <v>12597</v>
      </c>
      <c r="H6711" s="30" t="n">
        <v>800</v>
      </c>
      <c r="I6711" s="31" t="n">
        <v>46276</v>
      </c>
      <c r="J6711" s="30" t="n">
        <v>800</v>
      </c>
      <c r="K6711" s="29" t="s">
        <v>120</v>
      </c>
      <c r="L6711" s="29" t="s">
        <v>133</v>
      </c>
      <c r="M6711" s="29"/>
      <c r="N6711" s="29" t="s">
        <v>122</v>
      </c>
      <c r="O6711" s="31" t="n">
        <v>46817</v>
      </c>
      <c r="P6711" s="29" t="s">
        <v>123</v>
      </c>
      <c r="Q6711" s="29" t="n">
        <f aca="false">IFERROR(VALUE(L6711),"")</f>
        <v>9</v>
      </c>
      <c r="R6711" s="29" t="n">
        <f aca="true">IF(O6711="","",O6711-TODAY())</f>
        <v>532</v>
      </c>
      <c r="S6711" s="29" t="str">
        <f aca="false">IF(C6711="&lt;&lt; vazio &gt;&gt;","VAZIA",IF(AND(O6711&lt;&gt;"",R6711&lt;0),"VENCIDO",IF(AND(O6711&lt;&gt;"",R6711&lt;=Parametros!$B$10),"PRÓX. VENCIMENTO",IF(F6711="Q","QUALIDADE",IF(F6711="S","BLOQUEADO",IF(F6711="R","RESTRITO/DEVOLUÇÃO",IF(OR(N6711="QUAR",N6711="QRES"),"QUARENTENA",IF(OR(B6711="DESCARTE",B6711="DEVOLUÇÃO"),"DESCARTE/DEVOLUÇÃO",IF(AND(D6711="",K6711&lt;&gt;""),"SEM LOTE",IF(AND(Q6711&lt;&gt;"",Q6711&gt;=Parametros!$B$11),"PARADO/SEM GIRO","OK"))))))))))</f>
        <v>OK</v>
      </c>
      <c r="T6711" s="29" t="str">
        <f aca="false">IF(AND($S6711="PARADO/SEM GIRO",$K6711="KG",OR(Painel!$B$5="(Todos)",A6711=Painel!$B$5)*OR(Painel!$E$5="(Todos)",P6711=Painel!$E$5)),$J6711+ROW()/10000000,"")</f>
        <v/>
      </c>
      <c r="U6711" s="29" t="str">
        <f aca="false">IF(AND($S6711="VENCIDO",$K6711="KG",OR(Painel!$B$5="(Todos)",A6711=Painel!$B$5)*OR(Painel!$E$5="(Todos)",P6711=Painel!$E$5)),$J6711+ROW()/10000000,"")</f>
        <v/>
      </c>
    </row>
    <row r="6712" customFormat="false" ht="15" hidden="false" customHeight="false" outlineLevel="0" collapsed="false">
      <c r="A6712" s="29" t="s">
        <v>52</v>
      </c>
      <c r="B6712" s="29" t="s">
        <v>12598</v>
      </c>
      <c r="C6712" s="29" t="s">
        <v>876</v>
      </c>
      <c r="D6712" s="29" t="s">
        <v>7430</v>
      </c>
      <c r="E6712" s="29" t="n">
        <v>1</v>
      </c>
      <c r="F6712" s="29"/>
      <c r="G6712" s="29" t="s">
        <v>12599</v>
      </c>
      <c r="H6712" s="30" t="n">
        <v>720</v>
      </c>
      <c r="I6712" s="31" t="n">
        <v>46279</v>
      </c>
      <c r="J6712" s="30" t="n">
        <v>720</v>
      </c>
      <c r="K6712" s="29" t="s">
        <v>120</v>
      </c>
      <c r="L6712" s="29" t="s">
        <v>350</v>
      </c>
      <c r="M6712" s="29"/>
      <c r="N6712" s="29" t="s">
        <v>122</v>
      </c>
      <c r="O6712" s="31" t="n">
        <v>46820</v>
      </c>
      <c r="P6712" s="29" t="s">
        <v>123</v>
      </c>
      <c r="Q6712" s="29" t="n">
        <f aca="false">IFERROR(VALUE(L6712),"")</f>
        <v>6</v>
      </c>
      <c r="R6712" s="29" t="n">
        <f aca="true">IF(O6712="","",O6712-TODAY())</f>
        <v>535</v>
      </c>
      <c r="S6712" s="29" t="str">
        <f aca="false">IF(C6712="&lt;&lt; vazio &gt;&gt;","VAZIA",IF(AND(O6712&lt;&gt;"",R6712&lt;0),"VENCIDO",IF(AND(O6712&lt;&gt;"",R6712&lt;=Parametros!$B$10),"PRÓX. VENCIMENTO",IF(F6712="Q","QUALIDADE",IF(F6712="S","BLOQUEADO",IF(F6712="R","RESTRITO/DEVOLUÇÃO",IF(OR(N6712="QUAR",N6712="QRES"),"QUARENTENA",IF(OR(B6712="DESCARTE",B6712="DEVOLUÇÃO"),"DESCARTE/DEVOLUÇÃO",IF(AND(D6712="",K6712&lt;&gt;""),"SEM LOTE",IF(AND(Q6712&lt;&gt;"",Q6712&gt;=Parametros!$B$11),"PARADO/SEM GIRO","OK"))))))))))</f>
        <v>OK</v>
      </c>
      <c r="T6712" s="29" t="str">
        <f aca="false">IF(AND($S6712="PARADO/SEM GIRO",$K6712="KG",OR(Painel!$B$5="(Todos)",A6712=Painel!$B$5)*OR(Painel!$E$5="(Todos)",P6712=Painel!$E$5)),$J6712+ROW()/10000000,"")</f>
        <v/>
      </c>
      <c r="U6712" s="29" t="str">
        <f aca="false">IF(AND($S6712="VENCIDO",$K6712="KG",OR(Painel!$B$5="(Todos)",A6712=Painel!$B$5)*OR(Painel!$E$5="(Todos)",P6712=Painel!$E$5)),$J6712+ROW()/10000000,"")</f>
        <v/>
      </c>
    </row>
    <row r="6713" customFormat="false" ht="15" hidden="false" customHeight="false" outlineLevel="0" collapsed="false">
      <c r="A6713" s="29" t="s">
        <v>52</v>
      </c>
      <c r="B6713" s="29" t="s">
        <v>12600</v>
      </c>
      <c r="C6713" s="29" t="s">
        <v>876</v>
      </c>
      <c r="D6713" s="29" t="s">
        <v>7430</v>
      </c>
      <c r="E6713" s="29" t="n">
        <v>1</v>
      </c>
      <c r="F6713" s="29"/>
      <c r="G6713" s="29" t="s">
        <v>12601</v>
      </c>
      <c r="H6713" s="30" t="n">
        <v>720</v>
      </c>
      <c r="I6713" s="31" t="n">
        <v>46279</v>
      </c>
      <c r="J6713" s="30" t="n">
        <v>720</v>
      </c>
      <c r="K6713" s="29" t="s">
        <v>120</v>
      </c>
      <c r="L6713" s="29" t="s">
        <v>350</v>
      </c>
      <c r="M6713" s="29"/>
      <c r="N6713" s="29" t="s">
        <v>122</v>
      </c>
      <c r="O6713" s="31" t="n">
        <v>46820</v>
      </c>
      <c r="P6713" s="29" t="s">
        <v>123</v>
      </c>
      <c r="Q6713" s="29" t="n">
        <f aca="false">IFERROR(VALUE(L6713),"")</f>
        <v>6</v>
      </c>
      <c r="R6713" s="29" t="n">
        <f aca="true">IF(O6713="","",O6713-TODAY())</f>
        <v>535</v>
      </c>
      <c r="S6713" s="29" t="str">
        <f aca="false">IF(C6713="&lt;&lt; vazio &gt;&gt;","VAZIA",IF(AND(O6713&lt;&gt;"",R6713&lt;0),"VENCIDO",IF(AND(O6713&lt;&gt;"",R6713&lt;=Parametros!$B$10),"PRÓX. VENCIMENTO",IF(F6713="Q","QUALIDADE",IF(F6713="S","BLOQUEADO",IF(F6713="R","RESTRITO/DEVOLUÇÃO",IF(OR(N6713="QUAR",N6713="QRES"),"QUARENTENA",IF(OR(B6713="DESCARTE",B6713="DEVOLUÇÃO"),"DESCARTE/DEVOLUÇÃO",IF(AND(D6713="",K6713&lt;&gt;""),"SEM LOTE",IF(AND(Q6713&lt;&gt;"",Q6713&gt;=Parametros!$B$11),"PARADO/SEM GIRO","OK"))))))))))</f>
        <v>OK</v>
      </c>
      <c r="T6713" s="29" t="str">
        <f aca="false">IF(AND($S6713="PARADO/SEM GIRO",$K6713="KG",OR(Painel!$B$5="(Todos)",A6713=Painel!$B$5)*OR(Painel!$E$5="(Todos)",P6713=Painel!$E$5)),$J6713+ROW()/10000000,"")</f>
        <v/>
      </c>
      <c r="U6713" s="29" t="str">
        <f aca="false">IF(AND($S6713="VENCIDO",$K6713="KG",OR(Painel!$B$5="(Todos)",A6713=Painel!$B$5)*OR(Painel!$E$5="(Todos)",P6713=Painel!$E$5)),$J6713+ROW()/10000000,"")</f>
        <v/>
      </c>
    </row>
    <row r="6714" customFormat="false" ht="15" hidden="false" customHeight="false" outlineLevel="0" collapsed="false">
      <c r="A6714" s="29" t="s">
        <v>52</v>
      </c>
      <c r="B6714" s="29" t="s">
        <v>12602</v>
      </c>
      <c r="C6714" s="29" t="s">
        <v>785</v>
      </c>
      <c r="D6714" s="29" t="s">
        <v>880</v>
      </c>
      <c r="E6714" s="29" t="n">
        <v>1</v>
      </c>
      <c r="F6714" s="29"/>
      <c r="G6714" s="29" t="s">
        <v>12603</v>
      </c>
      <c r="H6714" s="30" t="n">
        <v>1000</v>
      </c>
      <c r="I6714" s="31" t="n">
        <v>46280</v>
      </c>
      <c r="J6714" s="30" t="n">
        <v>1000</v>
      </c>
      <c r="K6714" s="29" t="s">
        <v>120</v>
      </c>
      <c r="L6714" s="29" t="s">
        <v>144</v>
      </c>
      <c r="M6714" s="29"/>
      <c r="N6714" s="29" t="s">
        <v>122</v>
      </c>
      <c r="O6714" s="31" t="n">
        <v>46823</v>
      </c>
      <c r="P6714" s="29" t="s">
        <v>123</v>
      </c>
      <c r="Q6714" s="29" t="n">
        <f aca="false">IFERROR(VALUE(L6714),"")</f>
        <v>5</v>
      </c>
      <c r="R6714" s="29" t="n">
        <f aca="true">IF(O6714="","",O6714-TODAY())</f>
        <v>538</v>
      </c>
      <c r="S6714" s="29" t="str">
        <f aca="false">IF(C6714="&lt;&lt; vazio &gt;&gt;","VAZIA",IF(AND(O6714&lt;&gt;"",R6714&lt;0),"VENCIDO",IF(AND(O6714&lt;&gt;"",R6714&lt;=Parametros!$B$10),"PRÓX. VENCIMENTO",IF(F6714="Q","QUALIDADE",IF(F6714="S","BLOQUEADO",IF(F6714="R","RESTRITO/DEVOLUÇÃO",IF(OR(N6714="QUAR",N6714="QRES"),"QUARENTENA",IF(OR(B6714="DESCARTE",B6714="DEVOLUÇÃO"),"DESCARTE/DEVOLUÇÃO",IF(AND(D6714="",K6714&lt;&gt;""),"SEM LOTE",IF(AND(Q6714&lt;&gt;"",Q6714&gt;=Parametros!$B$11),"PARADO/SEM GIRO","OK"))))))))))</f>
        <v>OK</v>
      </c>
      <c r="T6714" s="29" t="str">
        <f aca="false">IF(AND($S6714="PARADO/SEM GIRO",$K6714="KG",OR(Painel!$B$5="(Todos)",A6714=Painel!$B$5)*OR(Painel!$E$5="(Todos)",P6714=Painel!$E$5)),$J6714+ROW()/10000000,"")</f>
        <v/>
      </c>
      <c r="U6714" s="29" t="str">
        <f aca="false">IF(AND($S6714="VENCIDO",$K6714="KG",OR(Painel!$B$5="(Todos)",A6714=Painel!$B$5)*OR(Painel!$E$5="(Todos)",P6714=Painel!$E$5)),$J6714+ROW()/10000000,"")</f>
        <v/>
      </c>
    </row>
    <row r="6715" customFormat="false" ht="15" hidden="false" customHeight="false" outlineLevel="0" collapsed="false">
      <c r="A6715" s="29" t="s">
        <v>52</v>
      </c>
      <c r="B6715" s="29" t="s">
        <v>12604</v>
      </c>
      <c r="C6715" s="29" t="s">
        <v>334</v>
      </c>
      <c r="D6715" s="29" t="s">
        <v>6772</v>
      </c>
      <c r="E6715" s="29" t="n">
        <v>1</v>
      </c>
      <c r="F6715" s="29" t="s">
        <v>137</v>
      </c>
      <c r="G6715" s="29" t="s">
        <v>12605</v>
      </c>
      <c r="H6715" s="30" t="n">
        <v>100.5</v>
      </c>
      <c r="I6715" s="31" t="n">
        <v>46271</v>
      </c>
      <c r="J6715" s="30" t="n">
        <v>100.5</v>
      </c>
      <c r="K6715" s="29" t="s">
        <v>120</v>
      </c>
      <c r="L6715" s="29" t="s">
        <v>221</v>
      </c>
      <c r="M6715" s="29"/>
      <c r="N6715" s="29" t="s">
        <v>134</v>
      </c>
      <c r="O6715" s="31" t="n">
        <v>46289</v>
      </c>
      <c r="P6715" s="29" t="s">
        <v>123</v>
      </c>
      <c r="Q6715" s="29" t="n">
        <f aca="false">IFERROR(VALUE(L6715),"")</f>
        <v>14</v>
      </c>
      <c r="R6715" s="29" t="n">
        <f aca="true">IF(O6715="","",O6715-TODAY())</f>
        <v>4</v>
      </c>
      <c r="S6715" s="29" t="str">
        <f aca="false">IF(C6715="&lt;&lt; vazio &gt;&gt;","VAZIA",IF(AND(O6715&lt;&gt;"",R6715&lt;0),"VENCIDO",IF(AND(O6715&lt;&gt;"",R6715&lt;=Parametros!$B$10),"PRÓX. VENCIMENTO",IF(F6715="Q","QUALIDADE",IF(F6715="S","BLOQUEADO",IF(F6715="R","RESTRITO/DEVOLUÇÃO",IF(OR(N6715="QUAR",N6715="QRES"),"QUARENTENA",IF(OR(B6715="DESCARTE",B6715="DEVOLUÇÃO"),"DESCARTE/DEVOLUÇÃO",IF(AND(D6715="",K6715&lt;&gt;""),"SEM LOTE",IF(AND(Q6715&lt;&gt;"",Q6715&gt;=Parametros!$B$11),"PARADO/SEM GIRO","OK"))))))))))</f>
        <v>PRÓX. VENCIMENTO</v>
      </c>
      <c r="T6715" s="29" t="str">
        <f aca="false">IF(AND($S6715="PARADO/SEM GIRO",$K6715="KG",OR(Painel!$B$5="(Todos)",A6715=Painel!$B$5)*OR(Painel!$E$5="(Todos)",P6715=Painel!$E$5)),$J6715+ROW()/10000000,"")</f>
        <v/>
      </c>
      <c r="U6715" s="29" t="str">
        <f aca="false">IF(AND($S6715="VENCIDO",$K6715="KG",OR(Painel!$B$5="(Todos)",A6715=Painel!$B$5)*OR(Painel!$E$5="(Todos)",P6715=Painel!$E$5)),$J6715+ROW()/10000000,"")</f>
        <v/>
      </c>
    </row>
    <row r="6716" customFormat="false" ht="15" hidden="false" customHeight="false" outlineLevel="0" collapsed="false">
      <c r="A6716" s="29" t="s">
        <v>52</v>
      </c>
      <c r="B6716" s="29" t="s">
        <v>12606</v>
      </c>
      <c r="C6716" s="29" t="s">
        <v>1259</v>
      </c>
      <c r="D6716" s="29" t="s">
        <v>7206</v>
      </c>
      <c r="E6716" s="29" t="n">
        <v>1</v>
      </c>
      <c r="F6716" s="29" t="s">
        <v>137</v>
      </c>
      <c r="G6716" s="29" t="s">
        <v>12607</v>
      </c>
      <c r="H6716" s="30" t="n">
        <v>366</v>
      </c>
      <c r="I6716" s="31" t="n">
        <v>46273</v>
      </c>
      <c r="J6716" s="30" t="n">
        <v>366</v>
      </c>
      <c r="K6716" s="29" t="s">
        <v>120</v>
      </c>
      <c r="L6716" s="29" t="s">
        <v>149</v>
      </c>
      <c r="M6716" s="29"/>
      <c r="N6716" s="29" t="s">
        <v>134</v>
      </c>
      <c r="O6716" s="31" t="n">
        <v>46297</v>
      </c>
      <c r="P6716" s="29" t="s">
        <v>123</v>
      </c>
      <c r="Q6716" s="29" t="n">
        <f aca="false">IFERROR(VALUE(L6716),"")</f>
        <v>12</v>
      </c>
      <c r="R6716" s="29" t="n">
        <f aca="true">IF(O6716="","",O6716-TODAY())</f>
        <v>12</v>
      </c>
      <c r="S6716" s="29" t="str">
        <f aca="false">IF(C6716="&lt;&lt; vazio &gt;&gt;","VAZIA",IF(AND(O6716&lt;&gt;"",R6716&lt;0),"VENCIDO",IF(AND(O6716&lt;&gt;"",R6716&lt;=Parametros!$B$10),"PRÓX. VENCIMENTO",IF(F6716="Q","QUALIDADE",IF(F6716="S","BLOQUEADO",IF(F6716="R","RESTRITO/DEVOLUÇÃO",IF(OR(N6716="QUAR",N6716="QRES"),"QUARENTENA",IF(OR(B6716="DESCARTE",B6716="DEVOLUÇÃO"),"DESCARTE/DEVOLUÇÃO",IF(AND(D6716="",K6716&lt;&gt;""),"SEM LOTE",IF(AND(Q6716&lt;&gt;"",Q6716&gt;=Parametros!$B$11),"PARADO/SEM GIRO","OK"))))))))))</f>
        <v>PRÓX. VENCIMENTO</v>
      </c>
      <c r="T6716" s="29" t="str">
        <f aca="false">IF(AND($S6716="PARADO/SEM GIRO",$K6716="KG",OR(Painel!$B$5="(Todos)",A6716=Painel!$B$5)*OR(Painel!$E$5="(Todos)",P6716=Painel!$E$5)),$J6716+ROW()/10000000,"")</f>
        <v/>
      </c>
      <c r="U6716" s="29" t="str">
        <f aca="false">IF(AND($S6716="VENCIDO",$K6716="KG",OR(Painel!$B$5="(Todos)",A6716=Painel!$B$5)*OR(Painel!$E$5="(Todos)",P6716=Painel!$E$5)),$J6716+ROW()/10000000,"")</f>
        <v/>
      </c>
    </row>
    <row r="6717" customFormat="false" ht="15" hidden="false" customHeight="false" outlineLevel="0" collapsed="false">
      <c r="A6717" s="29" t="s">
        <v>52</v>
      </c>
      <c r="B6717" s="29" t="s">
        <v>12608</v>
      </c>
      <c r="C6717" s="29" t="s">
        <v>135</v>
      </c>
      <c r="D6717" s="29" t="s">
        <v>561</v>
      </c>
      <c r="E6717" s="29" t="n">
        <v>1</v>
      </c>
      <c r="F6717" s="29"/>
      <c r="G6717" s="29" t="s">
        <v>12609</v>
      </c>
      <c r="H6717" s="30" t="n">
        <v>999.9</v>
      </c>
      <c r="I6717" s="31" t="n">
        <v>46280</v>
      </c>
      <c r="J6717" s="30" t="n">
        <v>999.9</v>
      </c>
      <c r="K6717" s="29" t="s">
        <v>120</v>
      </c>
      <c r="L6717" s="29" t="s">
        <v>144</v>
      </c>
      <c r="M6717" s="29"/>
      <c r="N6717" s="29" t="s">
        <v>122</v>
      </c>
      <c r="O6717" s="31" t="n">
        <v>46638</v>
      </c>
      <c r="P6717" s="29" t="s">
        <v>123</v>
      </c>
      <c r="Q6717" s="29" t="n">
        <f aca="false">IFERROR(VALUE(L6717),"")</f>
        <v>5</v>
      </c>
      <c r="R6717" s="29" t="n">
        <f aca="true">IF(O6717="","",O6717-TODAY())</f>
        <v>353</v>
      </c>
      <c r="S6717" s="29" t="str">
        <f aca="false">IF(C6717="&lt;&lt; vazio &gt;&gt;","VAZIA",IF(AND(O6717&lt;&gt;"",R6717&lt;0),"VENCIDO",IF(AND(O6717&lt;&gt;"",R6717&lt;=Parametros!$B$10),"PRÓX. VENCIMENTO",IF(F6717="Q","QUALIDADE",IF(F6717="S","BLOQUEADO",IF(F6717="R","RESTRITO/DEVOLUÇÃO",IF(OR(N6717="QUAR",N6717="QRES"),"QUARENTENA",IF(OR(B6717="DESCARTE",B6717="DEVOLUÇÃO"),"DESCARTE/DEVOLUÇÃO",IF(AND(D6717="",K6717&lt;&gt;""),"SEM LOTE",IF(AND(Q6717&lt;&gt;"",Q6717&gt;=Parametros!$B$11),"PARADO/SEM GIRO","OK"))))))))))</f>
        <v>OK</v>
      </c>
      <c r="T6717" s="29" t="str">
        <f aca="false">IF(AND($S6717="PARADO/SEM GIRO",$K6717="KG",OR(Painel!$B$5="(Todos)",A6717=Painel!$B$5)*OR(Painel!$E$5="(Todos)",P6717=Painel!$E$5)),$J6717+ROW()/10000000,"")</f>
        <v/>
      </c>
      <c r="U6717" s="29" t="str">
        <f aca="false">IF(AND($S6717="VENCIDO",$K6717="KG",OR(Painel!$B$5="(Todos)",A6717=Painel!$B$5)*OR(Painel!$E$5="(Todos)",P6717=Painel!$E$5)),$J6717+ROW()/10000000,"")</f>
        <v/>
      </c>
    </row>
    <row r="6718" customFormat="false" ht="15" hidden="false" customHeight="false" outlineLevel="0" collapsed="false">
      <c r="A6718" s="29" t="s">
        <v>52</v>
      </c>
      <c r="B6718" s="29" t="s">
        <v>12610</v>
      </c>
      <c r="C6718" s="29" t="s">
        <v>666</v>
      </c>
      <c r="D6718" s="29" t="s">
        <v>667</v>
      </c>
      <c r="E6718" s="29" t="n">
        <v>1</v>
      </c>
      <c r="F6718" s="29" t="s">
        <v>268</v>
      </c>
      <c r="G6718" s="29" t="s">
        <v>12611</v>
      </c>
      <c r="H6718" s="30" t="n">
        <v>590.4</v>
      </c>
      <c r="I6718" s="31" t="n">
        <v>46284</v>
      </c>
      <c r="J6718" s="30" t="n">
        <v>590.4</v>
      </c>
      <c r="K6718" s="29" t="s">
        <v>120</v>
      </c>
      <c r="L6718" s="29" t="s">
        <v>388</v>
      </c>
      <c r="M6718" s="29"/>
      <c r="N6718" s="29" t="s">
        <v>122</v>
      </c>
      <c r="O6718" s="31" t="n">
        <v>46831</v>
      </c>
      <c r="P6718" s="29" t="s">
        <v>123</v>
      </c>
      <c r="Q6718" s="29" t="n">
        <f aca="false">IFERROR(VALUE(L6718),"")</f>
        <v>1</v>
      </c>
      <c r="R6718" s="29" t="n">
        <f aca="true">IF(O6718="","",O6718-TODAY())</f>
        <v>546</v>
      </c>
      <c r="S6718" s="29" t="str">
        <f aca="false">IF(C6718="&lt;&lt; vazio &gt;&gt;","VAZIA",IF(AND(O6718&lt;&gt;"",R6718&lt;0),"VENCIDO",IF(AND(O6718&lt;&gt;"",R6718&lt;=Parametros!$B$10),"PRÓX. VENCIMENTO",IF(F6718="Q","QUALIDADE",IF(F6718="S","BLOQUEADO",IF(F6718="R","RESTRITO/DEVOLUÇÃO",IF(OR(N6718="QUAR",N6718="QRES"),"QUARENTENA",IF(OR(B6718="DESCARTE",B6718="DEVOLUÇÃO"),"DESCARTE/DEVOLUÇÃO",IF(AND(D6718="",K6718&lt;&gt;""),"SEM LOTE",IF(AND(Q6718&lt;&gt;"",Q6718&gt;=Parametros!$B$11),"PARADO/SEM GIRO","OK"))))))))))</f>
        <v>QUALIDADE</v>
      </c>
      <c r="T6718" s="29" t="str">
        <f aca="false">IF(AND($S6718="PARADO/SEM GIRO",$K6718="KG",OR(Painel!$B$5="(Todos)",A6718=Painel!$B$5)*OR(Painel!$E$5="(Todos)",P6718=Painel!$E$5)),$J6718+ROW()/10000000,"")</f>
        <v/>
      </c>
      <c r="U6718" s="29" t="str">
        <f aca="false">IF(AND($S6718="VENCIDO",$K6718="KG",OR(Painel!$B$5="(Todos)",A6718=Painel!$B$5)*OR(Painel!$E$5="(Todos)",P6718=Painel!$E$5)),$J6718+ROW()/10000000,"")</f>
        <v/>
      </c>
    </row>
    <row r="6719" customFormat="false" ht="15" hidden="false" customHeight="false" outlineLevel="0" collapsed="false">
      <c r="A6719" s="29" t="s">
        <v>52</v>
      </c>
      <c r="B6719" s="29" t="s">
        <v>12612</v>
      </c>
      <c r="C6719" s="29" t="s">
        <v>260</v>
      </c>
      <c r="D6719" s="29" t="s">
        <v>9570</v>
      </c>
      <c r="E6719" s="29" t="n">
        <v>1</v>
      </c>
      <c r="F6719" s="29"/>
      <c r="G6719" s="29" t="s">
        <v>12613</v>
      </c>
      <c r="H6719" s="30" t="n">
        <v>1000</v>
      </c>
      <c r="I6719" s="31" t="n">
        <v>46272</v>
      </c>
      <c r="J6719" s="30" t="n">
        <v>1000</v>
      </c>
      <c r="K6719" s="29" t="s">
        <v>120</v>
      </c>
      <c r="L6719" s="29" t="s">
        <v>267</v>
      </c>
      <c r="M6719" s="29"/>
      <c r="N6719" s="29" t="s">
        <v>122</v>
      </c>
      <c r="O6719" s="31" t="n">
        <v>46812</v>
      </c>
      <c r="P6719" s="29" t="s">
        <v>123</v>
      </c>
      <c r="Q6719" s="29" t="n">
        <f aca="false">IFERROR(VALUE(L6719),"")</f>
        <v>15</v>
      </c>
      <c r="R6719" s="29" t="n">
        <f aca="true">IF(O6719="","",O6719-TODAY())</f>
        <v>527</v>
      </c>
      <c r="S6719" s="29" t="str">
        <f aca="false">IF(C6719="&lt;&lt; vazio &gt;&gt;","VAZIA",IF(AND(O6719&lt;&gt;"",R6719&lt;0),"VENCIDO",IF(AND(O6719&lt;&gt;"",R6719&lt;=Parametros!$B$10),"PRÓX. VENCIMENTO",IF(F6719="Q","QUALIDADE",IF(F6719="S","BLOQUEADO",IF(F6719="R","RESTRITO/DEVOLUÇÃO",IF(OR(N6719="QUAR",N6719="QRES"),"QUARENTENA",IF(OR(B6719="DESCARTE",B6719="DEVOLUÇÃO"),"DESCARTE/DEVOLUÇÃO",IF(AND(D6719="",K6719&lt;&gt;""),"SEM LOTE",IF(AND(Q6719&lt;&gt;"",Q6719&gt;=Parametros!$B$11),"PARADO/SEM GIRO","OK"))))))))))</f>
        <v>OK</v>
      </c>
      <c r="T6719" s="29" t="str">
        <f aca="false">IF(AND($S6719="PARADO/SEM GIRO",$K6719="KG",OR(Painel!$B$5="(Todos)",A6719=Painel!$B$5)*OR(Painel!$E$5="(Todos)",P6719=Painel!$E$5)),$J6719+ROW()/10000000,"")</f>
        <v/>
      </c>
      <c r="U6719" s="29" t="str">
        <f aca="false">IF(AND($S6719="VENCIDO",$K6719="KG",OR(Painel!$B$5="(Todos)",A6719=Painel!$B$5)*OR(Painel!$E$5="(Todos)",P6719=Painel!$E$5)),$J6719+ROW()/10000000,"")</f>
        <v/>
      </c>
    </row>
    <row r="6720" customFormat="false" ht="15" hidden="false" customHeight="false" outlineLevel="0" collapsed="false">
      <c r="A6720" s="29" t="s">
        <v>52</v>
      </c>
      <c r="B6720" s="29" t="s">
        <v>12614</v>
      </c>
      <c r="C6720" s="29" t="s">
        <v>1742</v>
      </c>
      <c r="D6720" s="29" t="s">
        <v>8148</v>
      </c>
      <c r="E6720" s="29" t="n">
        <v>1</v>
      </c>
      <c r="F6720" s="29"/>
      <c r="G6720" s="29" t="s">
        <v>12615</v>
      </c>
      <c r="H6720" s="30" t="n">
        <v>1000</v>
      </c>
      <c r="I6720" s="31" t="n">
        <v>46274</v>
      </c>
      <c r="J6720" s="30" t="n">
        <v>1000</v>
      </c>
      <c r="K6720" s="29" t="s">
        <v>120</v>
      </c>
      <c r="L6720" s="29" t="s">
        <v>138</v>
      </c>
      <c r="M6720" s="29"/>
      <c r="N6720" s="29" t="s">
        <v>122</v>
      </c>
      <c r="O6720" s="31" t="n">
        <v>46514</v>
      </c>
      <c r="P6720" s="29" t="s">
        <v>123</v>
      </c>
      <c r="Q6720" s="29" t="n">
        <f aca="false">IFERROR(VALUE(L6720),"")</f>
        <v>11</v>
      </c>
      <c r="R6720" s="29" t="n">
        <f aca="true">IF(O6720="","",O6720-TODAY())</f>
        <v>229</v>
      </c>
      <c r="S6720" s="29" t="str">
        <f aca="false">IF(C6720="&lt;&lt; vazio &gt;&gt;","VAZIA",IF(AND(O6720&lt;&gt;"",R6720&lt;0),"VENCIDO",IF(AND(O6720&lt;&gt;"",R6720&lt;=Parametros!$B$10),"PRÓX. VENCIMENTO",IF(F6720="Q","QUALIDADE",IF(F6720="S","BLOQUEADO",IF(F6720="R","RESTRITO/DEVOLUÇÃO",IF(OR(N6720="QUAR",N6720="QRES"),"QUARENTENA",IF(OR(B6720="DESCARTE",B6720="DEVOLUÇÃO"),"DESCARTE/DEVOLUÇÃO",IF(AND(D6720="",K6720&lt;&gt;""),"SEM LOTE",IF(AND(Q6720&lt;&gt;"",Q6720&gt;=Parametros!$B$11),"PARADO/SEM GIRO","OK"))))))))))</f>
        <v>OK</v>
      </c>
      <c r="T6720" s="29" t="str">
        <f aca="false">IF(AND($S6720="PARADO/SEM GIRO",$K6720="KG",OR(Painel!$B$5="(Todos)",A6720=Painel!$B$5)*OR(Painel!$E$5="(Todos)",P6720=Painel!$E$5)),$J6720+ROW()/10000000,"")</f>
        <v/>
      </c>
      <c r="U6720" s="29" t="str">
        <f aca="false">IF(AND($S6720="VENCIDO",$K6720="KG",OR(Painel!$B$5="(Todos)",A6720=Painel!$B$5)*OR(Painel!$E$5="(Todos)",P6720=Painel!$E$5)),$J6720+ROW()/10000000,"")</f>
        <v/>
      </c>
    </row>
    <row r="6721" customFormat="false" ht="15" hidden="false" customHeight="false" outlineLevel="0" collapsed="false">
      <c r="A6721" s="29" t="s">
        <v>52</v>
      </c>
      <c r="B6721" s="29" t="s">
        <v>12616</v>
      </c>
      <c r="C6721" s="29" t="s">
        <v>1381</v>
      </c>
      <c r="D6721" s="29" t="s">
        <v>2544</v>
      </c>
      <c r="E6721" s="29" t="n">
        <v>1</v>
      </c>
      <c r="F6721" s="29"/>
      <c r="G6721" s="29" t="s">
        <v>12617</v>
      </c>
      <c r="H6721" s="30" t="n">
        <v>300</v>
      </c>
      <c r="I6721" s="31" t="n">
        <v>46231</v>
      </c>
      <c r="J6721" s="30" t="n">
        <v>300</v>
      </c>
      <c r="K6721" s="29" t="s">
        <v>120</v>
      </c>
      <c r="L6721" s="29" t="s">
        <v>2246</v>
      </c>
      <c r="M6721" s="29"/>
      <c r="N6721" s="29" t="s">
        <v>122</v>
      </c>
      <c r="O6721" s="31" t="n">
        <v>46591</v>
      </c>
      <c r="P6721" s="29" t="s">
        <v>123</v>
      </c>
      <c r="Q6721" s="29" t="n">
        <f aca="false">IFERROR(VALUE(L6721),"")</f>
        <v>54</v>
      </c>
      <c r="R6721" s="29" t="n">
        <f aca="true">IF(O6721="","",O6721-TODAY())</f>
        <v>306</v>
      </c>
      <c r="S6721" s="29" t="str">
        <f aca="false">IF(C6721="&lt;&lt; vazio &gt;&gt;","VAZIA",IF(AND(O6721&lt;&gt;"",R6721&lt;0),"VENCIDO",IF(AND(O6721&lt;&gt;"",R6721&lt;=Parametros!$B$10),"PRÓX. VENCIMENTO",IF(F6721="Q","QUALIDADE",IF(F6721="S","BLOQUEADO",IF(F6721="R","RESTRITO/DEVOLUÇÃO",IF(OR(N6721="QUAR",N6721="QRES"),"QUARENTENA",IF(OR(B6721="DESCARTE",B6721="DEVOLUÇÃO"),"DESCARTE/DEVOLUÇÃO",IF(AND(D6721="",K6721&lt;&gt;""),"SEM LOTE",IF(AND(Q6721&lt;&gt;"",Q6721&gt;=Parametros!$B$11),"PARADO/SEM GIRO","OK"))))))))))</f>
        <v>OK</v>
      </c>
      <c r="T6721" s="29" t="str">
        <f aca="false">IF(AND($S6721="PARADO/SEM GIRO",$K6721="KG",OR(Painel!$B$5="(Todos)",A6721=Painel!$B$5)*OR(Painel!$E$5="(Todos)",P6721=Painel!$E$5)),$J6721+ROW()/10000000,"")</f>
        <v/>
      </c>
      <c r="U6721" s="29" t="str">
        <f aca="false">IF(AND($S6721="VENCIDO",$K6721="KG",OR(Painel!$B$5="(Todos)",A6721=Painel!$B$5)*OR(Painel!$E$5="(Todos)",P6721=Painel!$E$5)),$J6721+ROW()/10000000,"")</f>
        <v/>
      </c>
    </row>
    <row r="6722" customFormat="false" ht="15" hidden="false" customHeight="false" outlineLevel="0" collapsed="false">
      <c r="A6722" s="29" t="s">
        <v>52</v>
      </c>
      <c r="B6722" s="29" t="s">
        <v>12618</v>
      </c>
      <c r="C6722" s="29" t="s">
        <v>2694</v>
      </c>
      <c r="D6722" s="29" t="s">
        <v>7922</v>
      </c>
      <c r="E6722" s="29" t="n">
        <v>1</v>
      </c>
      <c r="F6722" s="29"/>
      <c r="G6722" s="29" t="s">
        <v>12619</v>
      </c>
      <c r="H6722" s="30" t="n">
        <v>480</v>
      </c>
      <c r="I6722" s="31" t="n">
        <v>46183</v>
      </c>
      <c r="J6722" s="30" t="n">
        <v>480</v>
      </c>
      <c r="K6722" s="29" t="s">
        <v>120</v>
      </c>
      <c r="L6722" s="29" t="s">
        <v>1096</v>
      </c>
      <c r="M6722" s="29"/>
      <c r="N6722" s="29" t="s">
        <v>122</v>
      </c>
      <c r="O6722" s="31" t="n">
        <v>46663</v>
      </c>
      <c r="P6722" s="29" t="s">
        <v>123</v>
      </c>
      <c r="Q6722" s="29" t="n">
        <f aca="false">IFERROR(VALUE(L6722),"")</f>
        <v>102</v>
      </c>
      <c r="R6722" s="29" t="n">
        <f aca="true">IF(O6722="","",O6722-TODAY())</f>
        <v>378</v>
      </c>
      <c r="S6722" s="29" t="str">
        <f aca="false">IF(C6722="&lt;&lt; vazio &gt;&gt;","VAZIA",IF(AND(O6722&lt;&gt;"",R6722&lt;0),"VENCIDO",IF(AND(O6722&lt;&gt;"",R6722&lt;=Parametros!$B$10),"PRÓX. VENCIMENTO",IF(F6722="Q","QUALIDADE",IF(F6722="S","BLOQUEADO",IF(F6722="R","RESTRITO/DEVOLUÇÃO",IF(OR(N6722="QUAR",N6722="QRES"),"QUARENTENA",IF(OR(B6722="DESCARTE",B6722="DEVOLUÇÃO"),"DESCARTE/DEVOLUÇÃO",IF(AND(D6722="",K6722&lt;&gt;""),"SEM LOTE",IF(AND(Q6722&lt;&gt;"",Q6722&gt;=Parametros!$B$11),"PARADO/SEM GIRO","OK"))))))))))</f>
        <v>PARADO/SEM GIRO</v>
      </c>
      <c r="T6722" s="29" t="n">
        <f aca="false">IF(AND($S6722="PARADO/SEM GIRO",$K6722="KG",OR(Painel!$B$5="(Todos)",A6722=Painel!$B$5)*OR(Painel!$E$5="(Todos)",P6722=Painel!$E$5)),$J6722+ROW()/10000000,"")</f>
        <v>480.0006722</v>
      </c>
      <c r="U6722" s="29" t="str">
        <f aca="false">IF(AND($S6722="VENCIDO",$K6722="KG",OR(Painel!$B$5="(Todos)",A6722=Painel!$B$5)*OR(Painel!$E$5="(Todos)",P6722=Painel!$E$5)),$J6722+ROW()/10000000,"")</f>
        <v/>
      </c>
    </row>
    <row r="6723" customFormat="false" ht="15" hidden="false" customHeight="false" outlineLevel="0" collapsed="false">
      <c r="A6723" s="29" t="s">
        <v>52</v>
      </c>
      <c r="B6723" s="29" t="s">
        <v>12620</v>
      </c>
      <c r="C6723" s="29" t="s">
        <v>5519</v>
      </c>
      <c r="D6723" s="29" t="s">
        <v>5520</v>
      </c>
      <c r="E6723" s="29" t="n">
        <v>1</v>
      </c>
      <c r="F6723" s="29"/>
      <c r="G6723" s="29" t="s">
        <v>12621</v>
      </c>
      <c r="H6723" s="30" t="n">
        <v>240</v>
      </c>
      <c r="I6723" s="31" t="n">
        <v>46252</v>
      </c>
      <c r="J6723" s="30" t="n">
        <v>240</v>
      </c>
      <c r="K6723" s="29" t="s">
        <v>120</v>
      </c>
      <c r="L6723" s="29" t="s">
        <v>2045</v>
      </c>
      <c r="M6723" s="29"/>
      <c r="N6723" s="29" t="s">
        <v>122</v>
      </c>
      <c r="O6723" s="31" t="n">
        <v>46823</v>
      </c>
      <c r="P6723" s="29" t="s">
        <v>123</v>
      </c>
      <c r="Q6723" s="29" t="n">
        <f aca="false">IFERROR(VALUE(L6723),"")</f>
        <v>33</v>
      </c>
      <c r="R6723" s="29" t="n">
        <f aca="true">IF(O6723="","",O6723-TODAY())</f>
        <v>538</v>
      </c>
      <c r="S6723" s="29" t="str">
        <f aca="false">IF(C6723="&lt;&lt; vazio &gt;&gt;","VAZIA",IF(AND(O6723&lt;&gt;"",R6723&lt;0),"VENCIDO",IF(AND(O6723&lt;&gt;"",R6723&lt;=Parametros!$B$10),"PRÓX. VENCIMENTO",IF(F6723="Q","QUALIDADE",IF(F6723="S","BLOQUEADO",IF(F6723="R","RESTRITO/DEVOLUÇÃO",IF(OR(N6723="QUAR",N6723="QRES"),"QUARENTENA",IF(OR(B6723="DESCARTE",B6723="DEVOLUÇÃO"),"DESCARTE/DEVOLUÇÃO",IF(AND(D6723="",K6723&lt;&gt;""),"SEM LOTE",IF(AND(Q6723&lt;&gt;"",Q6723&gt;=Parametros!$B$11),"PARADO/SEM GIRO","OK"))))))))))</f>
        <v>OK</v>
      </c>
      <c r="T6723" s="29" t="str">
        <f aca="false">IF(AND($S6723="PARADO/SEM GIRO",$K6723="KG",OR(Painel!$B$5="(Todos)",A6723=Painel!$B$5)*OR(Painel!$E$5="(Todos)",P6723=Painel!$E$5)),$J6723+ROW()/10000000,"")</f>
        <v/>
      </c>
      <c r="U6723" s="29" t="str">
        <f aca="false">IF(AND($S6723="VENCIDO",$K6723="KG",OR(Painel!$B$5="(Todos)",A6723=Painel!$B$5)*OR(Painel!$E$5="(Todos)",P6723=Painel!$E$5)),$J6723+ROW()/10000000,"")</f>
        <v/>
      </c>
    </row>
    <row r="6724" customFormat="false" ht="15" hidden="false" customHeight="false" outlineLevel="0" collapsed="false">
      <c r="A6724" s="29" t="s">
        <v>52</v>
      </c>
      <c r="B6724" s="29" t="s">
        <v>12622</v>
      </c>
      <c r="C6724" s="29" t="s">
        <v>876</v>
      </c>
      <c r="D6724" s="29" t="s">
        <v>7430</v>
      </c>
      <c r="E6724" s="29" t="n">
        <v>1</v>
      </c>
      <c r="F6724" s="29"/>
      <c r="G6724" s="29" t="s">
        <v>12623</v>
      </c>
      <c r="H6724" s="30" t="n">
        <v>720</v>
      </c>
      <c r="I6724" s="31" t="n">
        <v>46279</v>
      </c>
      <c r="J6724" s="30" t="n">
        <v>720</v>
      </c>
      <c r="K6724" s="29" t="s">
        <v>120</v>
      </c>
      <c r="L6724" s="29" t="s">
        <v>350</v>
      </c>
      <c r="M6724" s="29"/>
      <c r="N6724" s="29" t="s">
        <v>122</v>
      </c>
      <c r="O6724" s="31" t="n">
        <v>46820</v>
      </c>
      <c r="P6724" s="29" t="s">
        <v>123</v>
      </c>
      <c r="Q6724" s="29" t="n">
        <f aca="false">IFERROR(VALUE(L6724),"")</f>
        <v>6</v>
      </c>
      <c r="R6724" s="29" t="n">
        <f aca="true">IF(O6724="","",O6724-TODAY())</f>
        <v>535</v>
      </c>
      <c r="S6724" s="29" t="str">
        <f aca="false">IF(C6724="&lt;&lt; vazio &gt;&gt;","VAZIA",IF(AND(O6724&lt;&gt;"",R6724&lt;0),"VENCIDO",IF(AND(O6724&lt;&gt;"",R6724&lt;=Parametros!$B$10),"PRÓX. VENCIMENTO",IF(F6724="Q","QUALIDADE",IF(F6724="S","BLOQUEADO",IF(F6724="R","RESTRITO/DEVOLUÇÃO",IF(OR(N6724="QUAR",N6724="QRES"),"QUARENTENA",IF(OR(B6724="DESCARTE",B6724="DEVOLUÇÃO"),"DESCARTE/DEVOLUÇÃO",IF(AND(D6724="",K6724&lt;&gt;""),"SEM LOTE",IF(AND(Q6724&lt;&gt;"",Q6724&gt;=Parametros!$B$11),"PARADO/SEM GIRO","OK"))))))))))</f>
        <v>OK</v>
      </c>
      <c r="T6724" s="29" t="str">
        <f aca="false">IF(AND($S6724="PARADO/SEM GIRO",$K6724="KG",OR(Painel!$B$5="(Todos)",A6724=Painel!$B$5)*OR(Painel!$E$5="(Todos)",P6724=Painel!$E$5)),$J6724+ROW()/10000000,"")</f>
        <v/>
      </c>
      <c r="U6724" s="29" t="str">
        <f aca="false">IF(AND($S6724="VENCIDO",$K6724="KG",OR(Painel!$B$5="(Todos)",A6724=Painel!$B$5)*OR(Painel!$E$5="(Todos)",P6724=Painel!$E$5)),$J6724+ROW()/10000000,"")</f>
        <v/>
      </c>
    </row>
    <row r="6725" customFormat="false" ht="15" hidden="false" customHeight="false" outlineLevel="0" collapsed="false">
      <c r="A6725" s="29" t="s">
        <v>52</v>
      </c>
      <c r="B6725" s="29" t="s">
        <v>12624</v>
      </c>
      <c r="C6725" s="29" t="s">
        <v>186</v>
      </c>
      <c r="D6725" s="29" t="s">
        <v>823</v>
      </c>
      <c r="E6725" s="29" t="n">
        <v>1</v>
      </c>
      <c r="F6725" s="29" t="s">
        <v>268</v>
      </c>
      <c r="G6725" s="29" t="s">
        <v>12625</v>
      </c>
      <c r="H6725" s="30" t="n">
        <v>545.4</v>
      </c>
      <c r="I6725" s="31" t="n">
        <v>46284</v>
      </c>
      <c r="J6725" s="30" t="n">
        <v>545.4</v>
      </c>
      <c r="K6725" s="29" t="s">
        <v>120</v>
      </c>
      <c r="L6725" s="29" t="s">
        <v>388</v>
      </c>
      <c r="M6725" s="29"/>
      <c r="N6725" s="29" t="s">
        <v>122</v>
      </c>
      <c r="O6725" s="31" t="n">
        <v>46831</v>
      </c>
      <c r="P6725" s="29" t="s">
        <v>123</v>
      </c>
      <c r="Q6725" s="29" t="n">
        <f aca="false">IFERROR(VALUE(L6725),"")</f>
        <v>1</v>
      </c>
      <c r="R6725" s="29" t="n">
        <f aca="true">IF(O6725="","",O6725-TODAY())</f>
        <v>546</v>
      </c>
      <c r="S6725" s="29" t="str">
        <f aca="false">IF(C6725="&lt;&lt; vazio &gt;&gt;","VAZIA",IF(AND(O6725&lt;&gt;"",R6725&lt;0),"VENCIDO",IF(AND(O6725&lt;&gt;"",R6725&lt;=Parametros!$B$10),"PRÓX. VENCIMENTO",IF(F6725="Q","QUALIDADE",IF(F6725="S","BLOQUEADO",IF(F6725="R","RESTRITO/DEVOLUÇÃO",IF(OR(N6725="QUAR",N6725="QRES"),"QUARENTENA",IF(OR(B6725="DESCARTE",B6725="DEVOLUÇÃO"),"DESCARTE/DEVOLUÇÃO",IF(AND(D6725="",K6725&lt;&gt;""),"SEM LOTE",IF(AND(Q6725&lt;&gt;"",Q6725&gt;=Parametros!$B$11),"PARADO/SEM GIRO","OK"))))))))))</f>
        <v>QUALIDADE</v>
      </c>
      <c r="T6725" s="29" t="str">
        <f aca="false">IF(AND($S6725="PARADO/SEM GIRO",$K6725="KG",OR(Painel!$B$5="(Todos)",A6725=Painel!$B$5)*OR(Painel!$E$5="(Todos)",P6725=Painel!$E$5)),$J6725+ROW()/10000000,"")</f>
        <v/>
      </c>
      <c r="U6725" s="29" t="str">
        <f aca="false">IF(AND($S6725="VENCIDO",$K6725="KG",OR(Painel!$B$5="(Todos)",A6725=Painel!$B$5)*OR(Painel!$E$5="(Todos)",P6725=Painel!$E$5)),$J6725+ROW()/10000000,"")</f>
        <v/>
      </c>
    </row>
    <row r="6726" customFormat="false" ht="15" hidden="false" customHeight="false" outlineLevel="0" collapsed="false">
      <c r="A6726" s="29" t="s">
        <v>52</v>
      </c>
      <c r="B6726" s="29" t="s">
        <v>12626</v>
      </c>
      <c r="C6726" s="29" t="s">
        <v>785</v>
      </c>
      <c r="D6726" s="29" t="s">
        <v>880</v>
      </c>
      <c r="E6726" s="29" t="n">
        <v>1</v>
      </c>
      <c r="F6726" s="29"/>
      <c r="G6726" s="29" t="s">
        <v>12627</v>
      </c>
      <c r="H6726" s="30" t="n">
        <v>1000</v>
      </c>
      <c r="I6726" s="31" t="n">
        <v>46280</v>
      </c>
      <c r="J6726" s="30" t="n">
        <v>1000</v>
      </c>
      <c r="K6726" s="29" t="s">
        <v>120</v>
      </c>
      <c r="L6726" s="29" t="s">
        <v>144</v>
      </c>
      <c r="M6726" s="29"/>
      <c r="N6726" s="29" t="s">
        <v>122</v>
      </c>
      <c r="O6726" s="31" t="n">
        <v>46823</v>
      </c>
      <c r="P6726" s="29" t="s">
        <v>123</v>
      </c>
      <c r="Q6726" s="29" t="n">
        <f aca="false">IFERROR(VALUE(L6726),"")</f>
        <v>5</v>
      </c>
      <c r="R6726" s="29" t="n">
        <f aca="true">IF(O6726="","",O6726-TODAY())</f>
        <v>538</v>
      </c>
      <c r="S6726" s="29" t="str">
        <f aca="false">IF(C6726="&lt;&lt; vazio &gt;&gt;","VAZIA",IF(AND(O6726&lt;&gt;"",R6726&lt;0),"VENCIDO",IF(AND(O6726&lt;&gt;"",R6726&lt;=Parametros!$B$10),"PRÓX. VENCIMENTO",IF(F6726="Q","QUALIDADE",IF(F6726="S","BLOQUEADO",IF(F6726="R","RESTRITO/DEVOLUÇÃO",IF(OR(N6726="QUAR",N6726="QRES"),"QUARENTENA",IF(OR(B6726="DESCARTE",B6726="DEVOLUÇÃO"),"DESCARTE/DEVOLUÇÃO",IF(AND(D6726="",K6726&lt;&gt;""),"SEM LOTE",IF(AND(Q6726&lt;&gt;"",Q6726&gt;=Parametros!$B$11),"PARADO/SEM GIRO","OK"))))))))))</f>
        <v>OK</v>
      </c>
      <c r="T6726" s="29" t="str">
        <f aca="false">IF(AND($S6726="PARADO/SEM GIRO",$K6726="KG",OR(Painel!$B$5="(Todos)",A6726=Painel!$B$5)*OR(Painel!$E$5="(Todos)",P6726=Painel!$E$5)),$J6726+ROW()/10000000,"")</f>
        <v/>
      </c>
      <c r="U6726" s="29" t="str">
        <f aca="false">IF(AND($S6726="VENCIDO",$K6726="KG",OR(Painel!$B$5="(Todos)",A6726=Painel!$B$5)*OR(Painel!$E$5="(Todos)",P6726=Painel!$E$5)),$J6726+ROW()/10000000,"")</f>
        <v/>
      </c>
    </row>
    <row r="6727" customFormat="false" ht="15" hidden="false" customHeight="false" outlineLevel="0" collapsed="false">
      <c r="A6727" s="29" t="s">
        <v>52</v>
      </c>
      <c r="B6727" s="29" t="s">
        <v>12628</v>
      </c>
      <c r="C6727" s="29" t="s">
        <v>115</v>
      </c>
      <c r="D6727" s="29"/>
      <c r="E6727" s="29" t="n">
        <v>0</v>
      </c>
      <c r="F6727" s="29"/>
      <c r="G6727" s="29"/>
      <c r="H6727" s="30" t="n">
        <v>0</v>
      </c>
      <c r="I6727" s="29"/>
      <c r="J6727" s="30" t="n">
        <v>0</v>
      </c>
      <c r="K6727" s="29"/>
      <c r="L6727" s="29" t="s">
        <v>116</v>
      </c>
      <c r="M6727" s="29"/>
      <c r="N6727" s="29"/>
      <c r="O6727" s="29"/>
      <c r="P6727" s="29"/>
      <c r="Q6727" s="29" t="n">
        <f aca="false">IFERROR(VALUE(L6727),"")</f>
        <v>0</v>
      </c>
      <c r="R6727" s="29" t="str">
        <f aca="true">IF(O6727="","",O6727-TODAY())</f>
        <v/>
      </c>
      <c r="S6727" s="29" t="str">
        <f aca="false">IF(C6727="&lt;&lt; vazio &gt;&gt;","VAZIA",IF(AND(O6727&lt;&gt;"",R6727&lt;0),"VENCIDO",IF(AND(O6727&lt;&gt;"",R6727&lt;=Parametros!$B$10),"PRÓX. VENCIMENTO",IF(F6727="Q","QUALIDADE",IF(F6727="S","BLOQUEADO",IF(F6727="R","RESTRITO/DEVOLUÇÃO",IF(OR(N6727="QUAR",N6727="QRES"),"QUARENTENA",IF(OR(B6727="DESCARTE",B6727="DEVOLUÇÃO"),"DESCARTE/DEVOLUÇÃO",IF(AND(D6727="",K6727&lt;&gt;""),"SEM LOTE",IF(AND(Q6727&lt;&gt;"",Q6727&gt;=Parametros!$B$11),"PARADO/SEM GIRO","OK"))))))))))</f>
        <v>VAZIA</v>
      </c>
      <c r="T6727" s="29" t="str">
        <f aca="false">IF(AND($S6727="PARADO/SEM GIRO",$K6727="KG",OR(Painel!$B$5="(Todos)",A6727=Painel!$B$5)*OR(Painel!$E$5="(Todos)",P6727=Painel!$E$5)),$J6727+ROW()/10000000,"")</f>
        <v/>
      </c>
      <c r="U6727" s="29" t="str">
        <f aca="false">IF(AND($S6727="VENCIDO",$K6727="KG",OR(Painel!$B$5="(Todos)",A6727=Painel!$B$5)*OR(Painel!$E$5="(Todos)",P6727=Painel!$E$5)),$J6727+ROW()/10000000,"")</f>
        <v/>
      </c>
    </row>
    <row r="6728" customFormat="false" ht="15" hidden="false" customHeight="false" outlineLevel="0" collapsed="false">
      <c r="A6728" s="29" t="s">
        <v>52</v>
      </c>
      <c r="B6728" s="29" t="s">
        <v>12629</v>
      </c>
      <c r="C6728" s="29" t="s">
        <v>186</v>
      </c>
      <c r="D6728" s="29" t="s">
        <v>823</v>
      </c>
      <c r="E6728" s="29" t="n">
        <v>1</v>
      </c>
      <c r="F6728" s="29" t="s">
        <v>268</v>
      </c>
      <c r="G6728" s="29" t="s">
        <v>12630</v>
      </c>
      <c r="H6728" s="30" t="n">
        <v>545.4</v>
      </c>
      <c r="I6728" s="31" t="n">
        <v>46284</v>
      </c>
      <c r="J6728" s="30" t="n">
        <v>545.4</v>
      </c>
      <c r="K6728" s="29" t="s">
        <v>120</v>
      </c>
      <c r="L6728" s="29" t="s">
        <v>388</v>
      </c>
      <c r="M6728" s="29"/>
      <c r="N6728" s="29" t="s">
        <v>122</v>
      </c>
      <c r="O6728" s="31" t="n">
        <v>46831</v>
      </c>
      <c r="P6728" s="29" t="s">
        <v>123</v>
      </c>
      <c r="Q6728" s="29" t="n">
        <f aca="false">IFERROR(VALUE(L6728),"")</f>
        <v>1</v>
      </c>
      <c r="R6728" s="29" t="n">
        <f aca="true">IF(O6728="","",O6728-TODAY())</f>
        <v>546</v>
      </c>
      <c r="S6728" s="29" t="str">
        <f aca="false">IF(C6728="&lt;&lt; vazio &gt;&gt;","VAZIA",IF(AND(O6728&lt;&gt;"",R6728&lt;0),"VENCIDO",IF(AND(O6728&lt;&gt;"",R6728&lt;=Parametros!$B$10),"PRÓX. VENCIMENTO",IF(F6728="Q","QUALIDADE",IF(F6728="S","BLOQUEADO",IF(F6728="R","RESTRITO/DEVOLUÇÃO",IF(OR(N6728="QUAR",N6728="QRES"),"QUARENTENA",IF(OR(B6728="DESCARTE",B6728="DEVOLUÇÃO"),"DESCARTE/DEVOLUÇÃO",IF(AND(D6728="",K6728&lt;&gt;""),"SEM LOTE",IF(AND(Q6728&lt;&gt;"",Q6728&gt;=Parametros!$B$11),"PARADO/SEM GIRO","OK"))))))))))</f>
        <v>QUALIDADE</v>
      </c>
      <c r="T6728" s="29" t="str">
        <f aca="false">IF(AND($S6728="PARADO/SEM GIRO",$K6728="KG",OR(Painel!$B$5="(Todos)",A6728=Painel!$B$5)*OR(Painel!$E$5="(Todos)",P6728=Painel!$E$5)),$J6728+ROW()/10000000,"")</f>
        <v/>
      </c>
      <c r="U6728" s="29" t="str">
        <f aca="false">IF(AND($S6728="VENCIDO",$K6728="KG",OR(Painel!$B$5="(Todos)",A6728=Painel!$B$5)*OR(Painel!$E$5="(Todos)",P6728=Painel!$E$5)),$J6728+ROW()/10000000,"")</f>
        <v/>
      </c>
    </row>
    <row r="6729" customFormat="false" ht="15" hidden="false" customHeight="false" outlineLevel="0" collapsed="false">
      <c r="A6729" s="29" t="s">
        <v>52</v>
      </c>
      <c r="B6729" s="29" t="s">
        <v>12631</v>
      </c>
      <c r="C6729" s="29" t="s">
        <v>369</v>
      </c>
      <c r="D6729" s="29" t="s">
        <v>2221</v>
      </c>
      <c r="E6729" s="29" t="n">
        <v>1</v>
      </c>
      <c r="F6729" s="29"/>
      <c r="G6729" s="29" t="s">
        <v>12632</v>
      </c>
      <c r="H6729" s="30" t="n">
        <v>999.9</v>
      </c>
      <c r="I6729" s="31" t="n">
        <v>46260</v>
      </c>
      <c r="J6729" s="30" t="n">
        <v>999.9</v>
      </c>
      <c r="K6729" s="29" t="s">
        <v>120</v>
      </c>
      <c r="L6729" s="29" t="s">
        <v>2223</v>
      </c>
      <c r="M6729" s="29"/>
      <c r="N6729" s="29" t="s">
        <v>122</v>
      </c>
      <c r="O6729" s="31" t="n">
        <v>46801</v>
      </c>
      <c r="P6729" s="29" t="s">
        <v>123</v>
      </c>
      <c r="Q6729" s="29" t="n">
        <f aca="false">IFERROR(VALUE(L6729),"")</f>
        <v>25</v>
      </c>
      <c r="R6729" s="29" t="n">
        <f aca="true">IF(O6729="","",O6729-TODAY())</f>
        <v>516</v>
      </c>
      <c r="S6729" s="29" t="str">
        <f aca="false">IF(C6729="&lt;&lt; vazio &gt;&gt;","VAZIA",IF(AND(O6729&lt;&gt;"",R6729&lt;0),"VENCIDO",IF(AND(O6729&lt;&gt;"",R6729&lt;=Parametros!$B$10),"PRÓX. VENCIMENTO",IF(F6729="Q","QUALIDADE",IF(F6729="S","BLOQUEADO",IF(F6729="R","RESTRITO/DEVOLUÇÃO",IF(OR(N6729="QUAR",N6729="QRES"),"QUARENTENA",IF(OR(B6729="DESCARTE",B6729="DEVOLUÇÃO"),"DESCARTE/DEVOLUÇÃO",IF(AND(D6729="",K6729&lt;&gt;""),"SEM LOTE",IF(AND(Q6729&lt;&gt;"",Q6729&gt;=Parametros!$B$11),"PARADO/SEM GIRO","OK"))))))))))</f>
        <v>OK</v>
      </c>
      <c r="T6729" s="29" t="str">
        <f aca="false">IF(AND($S6729="PARADO/SEM GIRO",$K6729="KG",OR(Painel!$B$5="(Todos)",A6729=Painel!$B$5)*OR(Painel!$E$5="(Todos)",P6729=Painel!$E$5)),$J6729+ROW()/10000000,"")</f>
        <v/>
      </c>
      <c r="U6729" s="29" t="str">
        <f aca="false">IF(AND($S6729="VENCIDO",$K6729="KG",OR(Painel!$B$5="(Todos)",A6729=Painel!$B$5)*OR(Painel!$E$5="(Todos)",P6729=Painel!$E$5)),$J6729+ROW()/10000000,"")</f>
        <v/>
      </c>
    </row>
    <row r="6730" customFormat="false" ht="15" hidden="false" customHeight="false" outlineLevel="0" collapsed="false">
      <c r="A6730" s="29" t="s">
        <v>52</v>
      </c>
      <c r="B6730" s="29" t="s">
        <v>12633</v>
      </c>
      <c r="C6730" s="29" t="s">
        <v>691</v>
      </c>
      <c r="D6730" s="29" t="s">
        <v>12634</v>
      </c>
      <c r="E6730" s="29" t="n">
        <v>1</v>
      </c>
      <c r="F6730" s="29"/>
      <c r="G6730" s="29" t="s">
        <v>12635</v>
      </c>
      <c r="H6730" s="30" t="n">
        <v>1000</v>
      </c>
      <c r="I6730" s="31" t="n">
        <v>46266</v>
      </c>
      <c r="J6730" s="30" t="n">
        <v>1000</v>
      </c>
      <c r="K6730" s="29" t="s">
        <v>120</v>
      </c>
      <c r="L6730" s="29" t="s">
        <v>180</v>
      </c>
      <c r="M6730" s="29"/>
      <c r="N6730" s="29" t="s">
        <v>122</v>
      </c>
      <c r="O6730" s="31" t="n">
        <v>46585</v>
      </c>
      <c r="P6730" s="29" t="s">
        <v>123</v>
      </c>
      <c r="Q6730" s="29" t="n">
        <f aca="false">IFERROR(VALUE(L6730),"")</f>
        <v>19</v>
      </c>
      <c r="R6730" s="29" t="n">
        <f aca="true">IF(O6730="","",O6730-TODAY())</f>
        <v>300</v>
      </c>
      <c r="S6730" s="29" t="str">
        <f aca="false">IF(C6730="&lt;&lt; vazio &gt;&gt;","VAZIA",IF(AND(O6730&lt;&gt;"",R6730&lt;0),"VENCIDO",IF(AND(O6730&lt;&gt;"",R6730&lt;=Parametros!$B$10),"PRÓX. VENCIMENTO",IF(F6730="Q","QUALIDADE",IF(F6730="S","BLOQUEADO",IF(F6730="R","RESTRITO/DEVOLUÇÃO",IF(OR(N6730="QUAR",N6730="QRES"),"QUARENTENA",IF(OR(B6730="DESCARTE",B6730="DEVOLUÇÃO"),"DESCARTE/DEVOLUÇÃO",IF(AND(D6730="",K6730&lt;&gt;""),"SEM LOTE",IF(AND(Q6730&lt;&gt;"",Q6730&gt;=Parametros!$B$11),"PARADO/SEM GIRO","OK"))))))))))</f>
        <v>OK</v>
      </c>
      <c r="T6730" s="29" t="str">
        <f aca="false">IF(AND($S6730="PARADO/SEM GIRO",$K6730="KG",OR(Painel!$B$5="(Todos)",A6730=Painel!$B$5)*OR(Painel!$E$5="(Todos)",P6730=Painel!$E$5)),$J6730+ROW()/10000000,"")</f>
        <v/>
      </c>
      <c r="U6730" s="29" t="str">
        <f aca="false">IF(AND($S6730="VENCIDO",$K6730="KG",OR(Painel!$B$5="(Todos)",A6730=Painel!$B$5)*OR(Painel!$E$5="(Todos)",P6730=Painel!$E$5)),$J6730+ROW()/10000000,"")</f>
        <v/>
      </c>
    </row>
    <row r="6731" customFormat="false" ht="15" hidden="false" customHeight="false" outlineLevel="0" collapsed="false">
      <c r="A6731" s="29" t="s">
        <v>52</v>
      </c>
      <c r="B6731" s="29" t="s">
        <v>12636</v>
      </c>
      <c r="C6731" s="29" t="s">
        <v>154</v>
      </c>
      <c r="D6731" s="29" t="s">
        <v>6385</v>
      </c>
      <c r="E6731" s="29" t="n">
        <v>1</v>
      </c>
      <c r="F6731" s="29"/>
      <c r="G6731" s="29" t="s">
        <v>12637</v>
      </c>
      <c r="H6731" s="30" t="n">
        <v>12.12</v>
      </c>
      <c r="I6731" s="31" t="n">
        <v>46275</v>
      </c>
      <c r="J6731" s="30" t="n">
        <v>12.12</v>
      </c>
      <c r="K6731" s="29" t="s">
        <v>120</v>
      </c>
      <c r="L6731" s="29" t="s">
        <v>294</v>
      </c>
      <c r="M6731" s="29"/>
      <c r="N6731" s="29" t="s">
        <v>122</v>
      </c>
      <c r="O6731" s="31" t="n">
        <v>46578</v>
      </c>
      <c r="P6731" s="29" t="s">
        <v>123</v>
      </c>
      <c r="Q6731" s="29" t="n">
        <f aca="false">IFERROR(VALUE(L6731),"")</f>
        <v>27</v>
      </c>
      <c r="R6731" s="29" t="n">
        <f aca="true">IF(O6731="","",O6731-TODAY())</f>
        <v>293</v>
      </c>
      <c r="S6731" s="29" t="str">
        <f aca="false">IF(C6731="&lt;&lt; vazio &gt;&gt;","VAZIA",IF(AND(O6731&lt;&gt;"",R6731&lt;0),"VENCIDO",IF(AND(O6731&lt;&gt;"",R6731&lt;=Parametros!$B$10),"PRÓX. VENCIMENTO",IF(F6731="Q","QUALIDADE",IF(F6731="S","BLOQUEADO",IF(F6731="R","RESTRITO/DEVOLUÇÃO",IF(OR(N6731="QUAR",N6731="QRES"),"QUARENTENA",IF(OR(B6731="DESCARTE",B6731="DEVOLUÇÃO"),"DESCARTE/DEVOLUÇÃO",IF(AND(D6731="",K6731&lt;&gt;""),"SEM LOTE",IF(AND(Q6731&lt;&gt;"",Q6731&gt;=Parametros!$B$11),"PARADO/SEM GIRO","OK"))))))))))</f>
        <v>OK</v>
      </c>
      <c r="T6731" s="29" t="str">
        <f aca="false">IF(AND($S6731="PARADO/SEM GIRO",$K6731="KG",OR(Painel!$B$5="(Todos)",A6731=Painel!$B$5)*OR(Painel!$E$5="(Todos)",P6731=Painel!$E$5)),$J6731+ROW()/10000000,"")</f>
        <v/>
      </c>
      <c r="U6731" s="29" t="str">
        <f aca="false">IF(AND($S6731="VENCIDO",$K6731="KG",OR(Painel!$B$5="(Todos)",A6731=Painel!$B$5)*OR(Painel!$E$5="(Todos)",P6731=Painel!$E$5)),$J6731+ROW()/10000000,"")</f>
        <v/>
      </c>
    </row>
    <row r="6732" customFormat="false" ht="15" hidden="false" customHeight="false" outlineLevel="0" collapsed="false">
      <c r="A6732" s="29" t="s">
        <v>52</v>
      </c>
      <c r="B6732" s="29" t="s">
        <v>12638</v>
      </c>
      <c r="C6732" s="29" t="s">
        <v>876</v>
      </c>
      <c r="D6732" s="29" t="s">
        <v>12639</v>
      </c>
      <c r="E6732" s="29" t="n">
        <v>1</v>
      </c>
      <c r="F6732" s="29"/>
      <c r="G6732" s="29" t="s">
        <v>12640</v>
      </c>
      <c r="H6732" s="30" t="n">
        <v>710</v>
      </c>
      <c r="I6732" s="31" t="n">
        <v>46280</v>
      </c>
      <c r="J6732" s="30" t="n">
        <v>710</v>
      </c>
      <c r="K6732" s="29" t="s">
        <v>120</v>
      </c>
      <c r="L6732" s="29" t="s">
        <v>144</v>
      </c>
      <c r="M6732" s="29"/>
      <c r="N6732" s="29" t="s">
        <v>122</v>
      </c>
      <c r="O6732" s="31" t="n">
        <v>46823</v>
      </c>
      <c r="P6732" s="29" t="s">
        <v>123</v>
      </c>
      <c r="Q6732" s="29" t="n">
        <f aca="false">IFERROR(VALUE(L6732),"")</f>
        <v>5</v>
      </c>
      <c r="R6732" s="29" t="n">
        <f aca="true">IF(O6732="","",O6732-TODAY())</f>
        <v>538</v>
      </c>
      <c r="S6732" s="29" t="str">
        <f aca="false">IF(C6732="&lt;&lt; vazio &gt;&gt;","VAZIA",IF(AND(O6732&lt;&gt;"",R6732&lt;0),"VENCIDO",IF(AND(O6732&lt;&gt;"",R6732&lt;=Parametros!$B$10),"PRÓX. VENCIMENTO",IF(F6732="Q","QUALIDADE",IF(F6732="S","BLOQUEADO",IF(F6732="R","RESTRITO/DEVOLUÇÃO",IF(OR(N6732="QUAR",N6732="QRES"),"QUARENTENA",IF(OR(B6732="DESCARTE",B6732="DEVOLUÇÃO"),"DESCARTE/DEVOLUÇÃO",IF(AND(D6732="",K6732&lt;&gt;""),"SEM LOTE",IF(AND(Q6732&lt;&gt;"",Q6732&gt;=Parametros!$B$11),"PARADO/SEM GIRO","OK"))))))))))</f>
        <v>OK</v>
      </c>
      <c r="T6732" s="29" t="str">
        <f aca="false">IF(AND($S6732="PARADO/SEM GIRO",$K6732="KG",OR(Painel!$B$5="(Todos)",A6732=Painel!$B$5)*OR(Painel!$E$5="(Todos)",P6732=Painel!$E$5)),$J6732+ROW()/10000000,"")</f>
        <v/>
      </c>
      <c r="U6732" s="29" t="str">
        <f aca="false">IF(AND($S6732="VENCIDO",$K6732="KG",OR(Painel!$B$5="(Todos)",A6732=Painel!$B$5)*OR(Painel!$E$5="(Todos)",P6732=Painel!$E$5)),$J6732+ROW()/10000000,"")</f>
        <v/>
      </c>
    </row>
    <row r="6733" customFormat="false" ht="15" hidden="false" customHeight="false" outlineLevel="0" collapsed="false">
      <c r="A6733" s="29" t="s">
        <v>52</v>
      </c>
      <c r="B6733" s="29" t="s">
        <v>12641</v>
      </c>
      <c r="C6733" s="29" t="s">
        <v>115</v>
      </c>
      <c r="D6733" s="29"/>
      <c r="E6733" s="29" t="n">
        <v>0</v>
      </c>
      <c r="F6733" s="29"/>
      <c r="G6733" s="29"/>
      <c r="H6733" s="30" t="n">
        <v>0</v>
      </c>
      <c r="I6733" s="29"/>
      <c r="J6733" s="30" t="n">
        <v>0</v>
      </c>
      <c r="K6733" s="29"/>
      <c r="L6733" s="29" t="s">
        <v>116</v>
      </c>
      <c r="M6733" s="29"/>
      <c r="N6733" s="29"/>
      <c r="O6733" s="29"/>
      <c r="P6733" s="29"/>
      <c r="Q6733" s="29" t="n">
        <f aca="false">IFERROR(VALUE(L6733),"")</f>
        <v>0</v>
      </c>
      <c r="R6733" s="29" t="str">
        <f aca="true">IF(O6733="","",O6733-TODAY())</f>
        <v/>
      </c>
      <c r="S6733" s="29" t="str">
        <f aca="false">IF(C6733="&lt;&lt; vazio &gt;&gt;","VAZIA",IF(AND(O6733&lt;&gt;"",R6733&lt;0),"VENCIDO",IF(AND(O6733&lt;&gt;"",R6733&lt;=Parametros!$B$10),"PRÓX. VENCIMENTO",IF(F6733="Q","QUALIDADE",IF(F6733="S","BLOQUEADO",IF(F6733="R","RESTRITO/DEVOLUÇÃO",IF(OR(N6733="QUAR",N6733="QRES"),"QUARENTENA",IF(OR(B6733="DESCARTE",B6733="DEVOLUÇÃO"),"DESCARTE/DEVOLUÇÃO",IF(AND(D6733="",K6733&lt;&gt;""),"SEM LOTE",IF(AND(Q6733&lt;&gt;"",Q6733&gt;=Parametros!$B$11),"PARADO/SEM GIRO","OK"))))))))))</f>
        <v>VAZIA</v>
      </c>
      <c r="T6733" s="29" t="str">
        <f aca="false">IF(AND($S6733="PARADO/SEM GIRO",$K6733="KG",OR(Painel!$B$5="(Todos)",A6733=Painel!$B$5)*OR(Painel!$E$5="(Todos)",P6733=Painel!$E$5)),$J6733+ROW()/10000000,"")</f>
        <v/>
      </c>
      <c r="U6733" s="29" t="str">
        <f aca="false">IF(AND($S6733="VENCIDO",$K6733="KG",OR(Painel!$B$5="(Todos)",A6733=Painel!$B$5)*OR(Painel!$E$5="(Todos)",P6733=Painel!$E$5)),$J6733+ROW()/10000000,"")</f>
        <v/>
      </c>
    </row>
    <row r="6734" customFormat="false" ht="15" hidden="false" customHeight="false" outlineLevel="0" collapsed="false">
      <c r="A6734" s="29" t="s">
        <v>52</v>
      </c>
      <c r="B6734" s="29" t="s">
        <v>12642</v>
      </c>
      <c r="C6734" s="29" t="s">
        <v>917</v>
      </c>
      <c r="D6734" s="29" t="s">
        <v>730</v>
      </c>
      <c r="E6734" s="29" t="n">
        <v>1</v>
      </c>
      <c r="F6734" s="29"/>
      <c r="G6734" s="29" t="s">
        <v>12643</v>
      </c>
      <c r="H6734" s="30" t="n">
        <v>800</v>
      </c>
      <c r="I6734" s="31" t="n">
        <v>46276</v>
      </c>
      <c r="J6734" s="30" t="n">
        <v>800</v>
      </c>
      <c r="K6734" s="29" t="s">
        <v>120</v>
      </c>
      <c r="L6734" s="29" t="s">
        <v>133</v>
      </c>
      <c r="M6734" s="29"/>
      <c r="N6734" s="29" t="s">
        <v>122</v>
      </c>
      <c r="O6734" s="31" t="n">
        <v>46817</v>
      </c>
      <c r="P6734" s="29" t="s">
        <v>123</v>
      </c>
      <c r="Q6734" s="29" t="n">
        <f aca="false">IFERROR(VALUE(L6734),"")</f>
        <v>9</v>
      </c>
      <c r="R6734" s="29" t="n">
        <f aca="true">IF(O6734="","",O6734-TODAY())</f>
        <v>532</v>
      </c>
      <c r="S6734" s="29" t="str">
        <f aca="false">IF(C6734="&lt;&lt; vazio &gt;&gt;","VAZIA",IF(AND(O6734&lt;&gt;"",R6734&lt;0),"VENCIDO",IF(AND(O6734&lt;&gt;"",R6734&lt;=Parametros!$B$10),"PRÓX. VENCIMENTO",IF(F6734="Q","QUALIDADE",IF(F6734="S","BLOQUEADO",IF(F6734="R","RESTRITO/DEVOLUÇÃO",IF(OR(N6734="QUAR",N6734="QRES"),"QUARENTENA",IF(OR(B6734="DESCARTE",B6734="DEVOLUÇÃO"),"DESCARTE/DEVOLUÇÃO",IF(AND(D6734="",K6734&lt;&gt;""),"SEM LOTE",IF(AND(Q6734&lt;&gt;"",Q6734&gt;=Parametros!$B$11),"PARADO/SEM GIRO","OK"))))))))))</f>
        <v>OK</v>
      </c>
      <c r="T6734" s="29" t="str">
        <f aca="false">IF(AND($S6734="PARADO/SEM GIRO",$K6734="KG",OR(Painel!$B$5="(Todos)",A6734=Painel!$B$5)*OR(Painel!$E$5="(Todos)",P6734=Painel!$E$5)),$J6734+ROW()/10000000,"")</f>
        <v/>
      </c>
      <c r="U6734" s="29" t="str">
        <f aca="false">IF(AND($S6734="VENCIDO",$K6734="KG",OR(Painel!$B$5="(Todos)",A6734=Painel!$B$5)*OR(Painel!$E$5="(Todos)",P6734=Painel!$E$5)),$J6734+ROW()/10000000,"")</f>
        <v/>
      </c>
    </row>
    <row r="6735" customFormat="false" ht="15" hidden="false" customHeight="false" outlineLevel="0" collapsed="false">
      <c r="A6735" s="29" t="s">
        <v>52</v>
      </c>
      <c r="B6735" s="29" t="s">
        <v>12644</v>
      </c>
      <c r="C6735" s="29" t="s">
        <v>917</v>
      </c>
      <c r="D6735" s="29" t="s">
        <v>502</v>
      </c>
      <c r="E6735" s="29" t="n">
        <v>1</v>
      </c>
      <c r="F6735" s="29"/>
      <c r="G6735" s="29" t="s">
        <v>12645</v>
      </c>
      <c r="H6735" s="30" t="n">
        <v>800</v>
      </c>
      <c r="I6735" s="31" t="n">
        <v>46274</v>
      </c>
      <c r="J6735" s="30" t="n">
        <v>800</v>
      </c>
      <c r="K6735" s="29" t="s">
        <v>120</v>
      </c>
      <c r="L6735" s="29" t="s">
        <v>138</v>
      </c>
      <c r="M6735" s="29"/>
      <c r="N6735" s="29" t="s">
        <v>122</v>
      </c>
      <c r="O6735" s="31" t="n">
        <v>46816</v>
      </c>
      <c r="P6735" s="29" t="s">
        <v>123</v>
      </c>
      <c r="Q6735" s="29" t="n">
        <f aca="false">IFERROR(VALUE(L6735),"")</f>
        <v>11</v>
      </c>
      <c r="R6735" s="29" t="n">
        <f aca="true">IF(O6735="","",O6735-TODAY())</f>
        <v>531</v>
      </c>
      <c r="S6735" s="29" t="str">
        <f aca="false">IF(C6735="&lt;&lt; vazio &gt;&gt;","VAZIA",IF(AND(O6735&lt;&gt;"",R6735&lt;0),"VENCIDO",IF(AND(O6735&lt;&gt;"",R6735&lt;=Parametros!$B$10),"PRÓX. VENCIMENTO",IF(F6735="Q","QUALIDADE",IF(F6735="S","BLOQUEADO",IF(F6735="R","RESTRITO/DEVOLUÇÃO",IF(OR(N6735="QUAR",N6735="QRES"),"QUARENTENA",IF(OR(B6735="DESCARTE",B6735="DEVOLUÇÃO"),"DESCARTE/DEVOLUÇÃO",IF(AND(D6735="",K6735&lt;&gt;""),"SEM LOTE",IF(AND(Q6735&lt;&gt;"",Q6735&gt;=Parametros!$B$11),"PARADO/SEM GIRO","OK"))))))))))</f>
        <v>OK</v>
      </c>
      <c r="T6735" s="29" t="str">
        <f aca="false">IF(AND($S6735="PARADO/SEM GIRO",$K6735="KG",OR(Painel!$B$5="(Todos)",A6735=Painel!$B$5)*OR(Painel!$E$5="(Todos)",P6735=Painel!$E$5)),$J6735+ROW()/10000000,"")</f>
        <v/>
      </c>
      <c r="U6735" s="29" t="str">
        <f aca="false">IF(AND($S6735="VENCIDO",$K6735="KG",OR(Painel!$B$5="(Todos)",A6735=Painel!$B$5)*OR(Painel!$E$5="(Todos)",P6735=Painel!$E$5)),$J6735+ROW()/10000000,"")</f>
        <v/>
      </c>
    </row>
    <row r="6736" customFormat="false" ht="15" hidden="false" customHeight="false" outlineLevel="0" collapsed="false">
      <c r="A6736" s="29" t="s">
        <v>52</v>
      </c>
      <c r="B6736" s="29" t="s">
        <v>12646</v>
      </c>
      <c r="C6736" s="29" t="s">
        <v>167</v>
      </c>
      <c r="D6736" s="29" t="s">
        <v>1022</v>
      </c>
      <c r="E6736" s="29" t="n">
        <v>1</v>
      </c>
      <c r="F6736" s="29" t="s">
        <v>268</v>
      </c>
      <c r="G6736" s="29" t="s">
        <v>12647</v>
      </c>
      <c r="H6736" s="30" t="n">
        <v>590.4</v>
      </c>
      <c r="I6736" s="31" t="n">
        <v>46284</v>
      </c>
      <c r="J6736" s="30" t="n">
        <v>590.4</v>
      </c>
      <c r="K6736" s="29" t="s">
        <v>120</v>
      </c>
      <c r="L6736" s="29" t="s">
        <v>388</v>
      </c>
      <c r="M6736" s="29"/>
      <c r="N6736" s="29" t="s">
        <v>122</v>
      </c>
      <c r="O6736" s="31" t="n">
        <v>46831</v>
      </c>
      <c r="P6736" s="29" t="s">
        <v>123</v>
      </c>
      <c r="Q6736" s="29" t="n">
        <f aca="false">IFERROR(VALUE(L6736),"")</f>
        <v>1</v>
      </c>
      <c r="R6736" s="29" t="n">
        <f aca="true">IF(O6736="","",O6736-TODAY())</f>
        <v>546</v>
      </c>
      <c r="S6736" s="29" t="str">
        <f aca="false">IF(C6736="&lt;&lt; vazio &gt;&gt;","VAZIA",IF(AND(O6736&lt;&gt;"",R6736&lt;0),"VENCIDO",IF(AND(O6736&lt;&gt;"",R6736&lt;=Parametros!$B$10),"PRÓX. VENCIMENTO",IF(F6736="Q","QUALIDADE",IF(F6736="S","BLOQUEADO",IF(F6736="R","RESTRITO/DEVOLUÇÃO",IF(OR(N6736="QUAR",N6736="QRES"),"QUARENTENA",IF(OR(B6736="DESCARTE",B6736="DEVOLUÇÃO"),"DESCARTE/DEVOLUÇÃO",IF(AND(D6736="",K6736&lt;&gt;""),"SEM LOTE",IF(AND(Q6736&lt;&gt;"",Q6736&gt;=Parametros!$B$11),"PARADO/SEM GIRO","OK"))))))))))</f>
        <v>QUALIDADE</v>
      </c>
      <c r="T6736" s="29" t="str">
        <f aca="false">IF(AND($S6736="PARADO/SEM GIRO",$K6736="KG",OR(Painel!$B$5="(Todos)",A6736=Painel!$B$5)*OR(Painel!$E$5="(Todos)",P6736=Painel!$E$5)),$J6736+ROW()/10000000,"")</f>
        <v/>
      </c>
      <c r="U6736" s="29" t="str">
        <f aca="false">IF(AND($S6736="VENCIDO",$K6736="KG",OR(Painel!$B$5="(Todos)",A6736=Painel!$B$5)*OR(Painel!$E$5="(Todos)",P6736=Painel!$E$5)),$J6736+ROW()/10000000,"")</f>
        <v/>
      </c>
    </row>
    <row r="6737" customFormat="false" ht="15" hidden="false" customHeight="false" outlineLevel="0" collapsed="false">
      <c r="A6737" s="29" t="s">
        <v>52</v>
      </c>
      <c r="B6737" s="29" t="s">
        <v>12648</v>
      </c>
      <c r="C6737" s="29" t="s">
        <v>276</v>
      </c>
      <c r="D6737" s="29" t="s">
        <v>698</v>
      </c>
      <c r="E6737" s="29" t="n">
        <v>1</v>
      </c>
      <c r="F6737" s="29" t="s">
        <v>268</v>
      </c>
      <c r="G6737" s="29" t="s">
        <v>12649</v>
      </c>
      <c r="H6737" s="30" t="n">
        <v>415.8</v>
      </c>
      <c r="I6737" s="31" t="n">
        <v>46276</v>
      </c>
      <c r="J6737" s="30" t="n">
        <v>415.8</v>
      </c>
      <c r="K6737" s="29" t="s">
        <v>120</v>
      </c>
      <c r="L6737" s="29" t="s">
        <v>133</v>
      </c>
      <c r="M6737" s="29"/>
      <c r="N6737" s="29" t="s">
        <v>122</v>
      </c>
      <c r="O6737" s="31" t="n">
        <v>46823</v>
      </c>
      <c r="P6737" s="29" t="s">
        <v>123</v>
      </c>
      <c r="Q6737" s="29" t="n">
        <f aca="false">IFERROR(VALUE(L6737),"")</f>
        <v>9</v>
      </c>
      <c r="R6737" s="29" t="n">
        <f aca="true">IF(O6737="","",O6737-TODAY())</f>
        <v>538</v>
      </c>
      <c r="S6737" s="29" t="str">
        <f aca="false">IF(C6737="&lt;&lt; vazio &gt;&gt;","VAZIA",IF(AND(O6737&lt;&gt;"",R6737&lt;0),"VENCIDO",IF(AND(O6737&lt;&gt;"",R6737&lt;=Parametros!$B$10),"PRÓX. VENCIMENTO",IF(F6737="Q","QUALIDADE",IF(F6737="S","BLOQUEADO",IF(F6737="R","RESTRITO/DEVOLUÇÃO",IF(OR(N6737="QUAR",N6737="QRES"),"QUARENTENA",IF(OR(B6737="DESCARTE",B6737="DEVOLUÇÃO"),"DESCARTE/DEVOLUÇÃO",IF(AND(D6737="",K6737&lt;&gt;""),"SEM LOTE",IF(AND(Q6737&lt;&gt;"",Q6737&gt;=Parametros!$B$11),"PARADO/SEM GIRO","OK"))))))))))</f>
        <v>QUALIDADE</v>
      </c>
      <c r="T6737" s="29" t="str">
        <f aca="false">IF(AND($S6737="PARADO/SEM GIRO",$K6737="KG",OR(Painel!$B$5="(Todos)",A6737=Painel!$B$5)*OR(Painel!$E$5="(Todos)",P6737=Painel!$E$5)),$J6737+ROW()/10000000,"")</f>
        <v/>
      </c>
      <c r="U6737" s="29" t="str">
        <f aca="false">IF(AND($S6737="VENCIDO",$K6737="KG",OR(Painel!$B$5="(Todos)",A6737=Painel!$B$5)*OR(Painel!$E$5="(Todos)",P6737=Painel!$E$5)),$J6737+ROW()/10000000,"")</f>
        <v/>
      </c>
    </row>
    <row r="6738" customFormat="false" ht="15" hidden="false" customHeight="false" outlineLevel="0" collapsed="false">
      <c r="A6738" s="29" t="s">
        <v>52</v>
      </c>
      <c r="B6738" s="29" t="s">
        <v>12650</v>
      </c>
      <c r="C6738" s="29" t="s">
        <v>785</v>
      </c>
      <c r="D6738" s="29" t="s">
        <v>880</v>
      </c>
      <c r="E6738" s="29" t="n">
        <v>1</v>
      </c>
      <c r="F6738" s="29"/>
      <c r="G6738" s="29" t="s">
        <v>12651</v>
      </c>
      <c r="H6738" s="30" t="n">
        <v>1000</v>
      </c>
      <c r="I6738" s="31" t="n">
        <v>46280</v>
      </c>
      <c r="J6738" s="30" t="n">
        <v>1000</v>
      </c>
      <c r="K6738" s="29" t="s">
        <v>120</v>
      </c>
      <c r="L6738" s="29" t="s">
        <v>144</v>
      </c>
      <c r="M6738" s="29"/>
      <c r="N6738" s="29" t="s">
        <v>122</v>
      </c>
      <c r="O6738" s="31" t="n">
        <v>46823</v>
      </c>
      <c r="P6738" s="29" t="s">
        <v>123</v>
      </c>
      <c r="Q6738" s="29" t="n">
        <f aca="false">IFERROR(VALUE(L6738),"")</f>
        <v>5</v>
      </c>
      <c r="R6738" s="29" t="n">
        <f aca="true">IF(O6738="","",O6738-TODAY())</f>
        <v>538</v>
      </c>
      <c r="S6738" s="29" t="str">
        <f aca="false">IF(C6738="&lt;&lt; vazio &gt;&gt;","VAZIA",IF(AND(O6738&lt;&gt;"",R6738&lt;0),"VENCIDO",IF(AND(O6738&lt;&gt;"",R6738&lt;=Parametros!$B$10),"PRÓX. VENCIMENTO",IF(F6738="Q","QUALIDADE",IF(F6738="S","BLOQUEADO",IF(F6738="R","RESTRITO/DEVOLUÇÃO",IF(OR(N6738="QUAR",N6738="QRES"),"QUARENTENA",IF(OR(B6738="DESCARTE",B6738="DEVOLUÇÃO"),"DESCARTE/DEVOLUÇÃO",IF(AND(D6738="",K6738&lt;&gt;""),"SEM LOTE",IF(AND(Q6738&lt;&gt;"",Q6738&gt;=Parametros!$B$11),"PARADO/SEM GIRO","OK"))))))))))</f>
        <v>OK</v>
      </c>
      <c r="T6738" s="29" t="str">
        <f aca="false">IF(AND($S6738="PARADO/SEM GIRO",$K6738="KG",OR(Painel!$B$5="(Todos)",A6738=Painel!$B$5)*OR(Painel!$E$5="(Todos)",P6738=Painel!$E$5)),$J6738+ROW()/10000000,"")</f>
        <v/>
      </c>
      <c r="U6738" s="29" t="str">
        <f aca="false">IF(AND($S6738="VENCIDO",$K6738="KG",OR(Painel!$B$5="(Todos)",A6738=Painel!$B$5)*OR(Painel!$E$5="(Todos)",P6738=Painel!$E$5)),$J6738+ROW()/10000000,"")</f>
        <v/>
      </c>
    </row>
    <row r="6739" customFormat="false" ht="15" hidden="false" customHeight="false" outlineLevel="0" collapsed="false">
      <c r="A6739" s="29" t="s">
        <v>52</v>
      </c>
      <c r="B6739" s="29" t="s">
        <v>12652</v>
      </c>
      <c r="C6739" s="29" t="s">
        <v>115</v>
      </c>
      <c r="D6739" s="29"/>
      <c r="E6739" s="29" t="n">
        <v>0</v>
      </c>
      <c r="F6739" s="29"/>
      <c r="G6739" s="29"/>
      <c r="H6739" s="30" t="n">
        <v>0</v>
      </c>
      <c r="I6739" s="29"/>
      <c r="J6739" s="30" t="n">
        <v>0</v>
      </c>
      <c r="K6739" s="29"/>
      <c r="L6739" s="29" t="s">
        <v>116</v>
      </c>
      <c r="M6739" s="29"/>
      <c r="N6739" s="29"/>
      <c r="O6739" s="29"/>
      <c r="P6739" s="29"/>
      <c r="Q6739" s="29" t="n">
        <f aca="false">IFERROR(VALUE(L6739),"")</f>
        <v>0</v>
      </c>
      <c r="R6739" s="29" t="str">
        <f aca="true">IF(O6739="","",O6739-TODAY())</f>
        <v/>
      </c>
      <c r="S6739" s="29" t="str">
        <f aca="false">IF(C6739="&lt;&lt; vazio &gt;&gt;","VAZIA",IF(AND(O6739&lt;&gt;"",R6739&lt;0),"VENCIDO",IF(AND(O6739&lt;&gt;"",R6739&lt;=Parametros!$B$10),"PRÓX. VENCIMENTO",IF(F6739="Q","QUALIDADE",IF(F6739="S","BLOQUEADO",IF(F6739="R","RESTRITO/DEVOLUÇÃO",IF(OR(N6739="QUAR",N6739="QRES"),"QUARENTENA",IF(OR(B6739="DESCARTE",B6739="DEVOLUÇÃO"),"DESCARTE/DEVOLUÇÃO",IF(AND(D6739="",K6739&lt;&gt;""),"SEM LOTE",IF(AND(Q6739&lt;&gt;"",Q6739&gt;=Parametros!$B$11),"PARADO/SEM GIRO","OK"))))))))))</f>
        <v>VAZIA</v>
      </c>
      <c r="T6739" s="29" t="str">
        <f aca="false">IF(AND($S6739="PARADO/SEM GIRO",$K6739="KG",OR(Painel!$B$5="(Todos)",A6739=Painel!$B$5)*OR(Painel!$E$5="(Todos)",P6739=Painel!$E$5)),$J6739+ROW()/10000000,"")</f>
        <v/>
      </c>
      <c r="U6739" s="29" t="str">
        <f aca="false">IF(AND($S6739="VENCIDO",$K6739="KG",OR(Painel!$B$5="(Todos)",A6739=Painel!$B$5)*OR(Painel!$E$5="(Todos)",P6739=Painel!$E$5)),$J6739+ROW()/10000000,"")</f>
        <v/>
      </c>
    </row>
    <row r="6740" customFormat="false" ht="15" hidden="false" customHeight="false" outlineLevel="0" collapsed="false">
      <c r="A6740" s="29" t="s">
        <v>52</v>
      </c>
      <c r="B6740" s="29" t="s">
        <v>12653</v>
      </c>
      <c r="C6740" s="29" t="s">
        <v>1742</v>
      </c>
      <c r="D6740" s="29" t="s">
        <v>9100</v>
      </c>
      <c r="E6740" s="29" t="n">
        <v>1</v>
      </c>
      <c r="F6740" s="29"/>
      <c r="G6740" s="29" t="s">
        <v>12654</v>
      </c>
      <c r="H6740" s="30" t="n">
        <v>1000</v>
      </c>
      <c r="I6740" s="31" t="n">
        <v>46274</v>
      </c>
      <c r="J6740" s="30" t="n">
        <v>1000</v>
      </c>
      <c r="K6740" s="29" t="s">
        <v>120</v>
      </c>
      <c r="L6740" s="29" t="s">
        <v>138</v>
      </c>
      <c r="M6740" s="29"/>
      <c r="N6740" s="29" t="s">
        <v>122</v>
      </c>
      <c r="O6740" s="31" t="n">
        <v>46513</v>
      </c>
      <c r="P6740" s="29" t="s">
        <v>123</v>
      </c>
      <c r="Q6740" s="29" t="n">
        <f aca="false">IFERROR(VALUE(L6740),"")</f>
        <v>11</v>
      </c>
      <c r="R6740" s="29" t="n">
        <f aca="true">IF(O6740="","",O6740-TODAY())</f>
        <v>228</v>
      </c>
      <c r="S6740" s="29" t="str">
        <f aca="false">IF(C6740="&lt;&lt; vazio &gt;&gt;","VAZIA",IF(AND(O6740&lt;&gt;"",R6740&lt;0),"VENCIDO",IF(AND(O6740&lt;&gt;"",R6740&lt;=Parametros!$B$10),"PRÓX. VENCIMENTO",IF(F6740="Q","QUALIDADE",IF(F6740="S","BLOQUEADO",IF(F6740="R","RESTRITO/DEVOLUÇÃO",IF(OR(N6740="QUAR",N6740="QRES"),"QUARENTENA",IF(OR(B6740="DESCARTE",B6740="DEVOLUÇÃO"),"DESCARTE/DEVOLUÇÃO",IF(AND(D6740="",K6740&lt;&gt;""),"SEM LOTE",IF(AND(Q6740&lt;&gt;"",Q6740&gt;=Parametros!$B$11),"PARADO/SEM GIRO","OK"))))))))))</f>
        <v>OK</v>
      </c>
      <c r="T6740" s="29" t="str">
        <f aca="false">IF(AND($S6740="PARADO/SEM GIRO",$K6740="KG",OR(Painel!$B$5="(Todos)",A6740=Painel!$B$5)*OR(Painel!$E$5="(Todos)",P6740=Painel!$E$5)),$J6740+ROW()/10000000,"")</f>
        <v/>
      </c>
      <c r="U6740" s="29" t="str">
        <f aca="false">IF(AND($S6740="VENCIDO",$K6740="KG",OR(Painel!$B$5="(Todos)",A6740=Painel!$B$5)*OR(Painel!$E$5="(Todos)",P6740=Painel!$E$5)),$J6740+ROW()/10000000,"")</f>
        <v/>
      </c>
    </row>
    <row r="6741" customFormat="false" ht="15" hidden="false" customHeight="false" outlineLevel="0" collapsed="false">
      <c r="A6741" s="29" t="s">
        <v>52</v>
      </c>
      <c r="B6741" s="29" t="s">
        <v>12655</v>
      </c>
      <c r="C6741" s="29" t="s">
        <v>533</v>
      </c>
      <c r="D6741" s="29" t="s">
        <v>11463</v>
      </c>
      <c r="E6741" s="29" t="n">
        <v>1</v>
      </c>
      <c r="F6741" s="29"/>
      <c r="G6741" s="29" t="s">
        <v>12656</v>
      </c>
      <c r="H6741" s="30" t="n">
        <v>432</v>
      </c>
      <c r="I6741" s="31" t="n">
        <v>46073</v>
      </c>
      <c r="J6741" s="30" t="n">
        <v>432</v>
      </c>
      <c r="K6741" s="29" t="s">
        <v>120</v>
      </c>
      <c r="L6741" s="29" t="s">
        <v>11465</v>
      </c>
      <c r="M6741" s="29"/>
      <c r="N6741" s="29" t="s">
        <v>122</v>
      </c>
      <c r="O6741" s="31" t="n">
        <v>46614</v>
      </c>
      <c r="P6741" s="29" t="s">
        <v>123</v>
      </c>
      <c r="Q6741" s="29" t="n">
        <f aca="false">IFERROR(VALUE(L6741),"")</f>
        <v>212</v>
      </c>
      <c r="R6741" s="29" t="n">
        <f aca="true">IF(O6741="","",O6741-TODAY())</f>
        <v>329</v>
      </c>
      <c r="S6741" s="29" t="str">
        <f aca="false">IF(C6741="&lt;&lt; vazio &gt;&gt;","VAZIA",IF(AND(O6741&lt;&gt;"",R6741&lt;0),"VENCIDO",IF(AND(O6741&lt;&gt;"",R6741&lt;=Parametros!$B$10),"PRÓX. VENCIMENTO",IF(F6741="Q","QUALIDADE",IF(F6741="S","BLOQUEADO",IF(F6741="R","RESTRITO/DEVOLUÇÃO",IF(OR(N6741="QUAR",N6741="QRES"),"QUARENTENA",IF(OR(B6741="DESCARTE",B6741="DEVOLUÇÃO"),"DESCARTE/DEVOLUÇÃO",IF(AND(D6741="",K6741&lt;&gt;""),"SEM LOTE",IF(AND(Q6741&lt;&gt;"",Q6741&gt;=Parametros!$B$11),"PARADO/SEM GIRO","OK"))))))))))</f>
        <v>PARADO/SEM GIRO</v>
      </c>
      <c r="T6741" s="29" t="n">
        <f aca="false">IF(AND($S6741="PARADO/SEM GIRO",$K6741="KG",OR(Painel!$B$5="(Todos)",A6741=Painel!$B$5)*OR(Painel!$E$5="(Todos)",P6741=Painel!$E$5)),$J6741+ROW()/10000000,"")</f>
        <v>432.0006741</v>
      </c>
      <c r="U6741" s="29" t="str">
        <f aca="false">IF(AND($S6741="VENCIDO",$K6741="KG",OR(Painel!$B$5="(Todos)",A6741=Painel!$B$5)*OR(Painel!$E$5="(Todos)",P6741=Painel!$E$5)),$J6741+ROW()/10000000,"")</f>
        <v/>
      </c>
    </row>
    <row r="6742" customFormat="false" ht="15" hidden="false" customHeight="false" outlineLevel="0" collapsed="false">
      <c r="A6742" s="29" t="s">
        <v>52</v>
      </c>
      <c r="B6742" s="29" t="s">
        <v>12657</v>
      </c>
      <c r="C6742" s="29" t="s">
        <v>768</v>
      </c>
      <c r="D6742" s="29" t="s">
        <v>769</v>
      </c>
      <c r="E6742" s="29" t="n">
        <v>1</v>
      </c>
      <c r="F6742" s="29"/>
      <c r="G6742" s="29" t="s">
        <v>12658</v>
      </c>
      <c r="H6742" s="30" t="n">
        <v>800</v>
      </c>
      <c r="I6742" s="31" t="n">
        <v>46266</v>
      </c>
      <c r="J6742" s="30" t="n">
        <v>800</v>
      </c>
      <c r="K6742" s="29" t="s">
        <v>120</v>
      </c>
      <c r="L6742" s="29" t="s">
        <v>180</v>
      </c>
      <c r="M6742" s="29"/>
      <c r="N6742" s="29" t="s">
        <v>122</v>
      </c>
      <c r="O6742" s="31" t="n">
        <v>46622</v>
      </c>
      <c r="P6742" s="29" t="s">
        <v>123</v>
      </c>
      <c r="Q6742" s="29" t="n">
        <f aca="false">IFERROR(VALUE(L6742),"")</f>
        <v>19</v>
      </c>
      <c r="R6742" s="29" t="n">
        <f aca="true">IF(O6742="","",O6742-TODAY())</f>
        <v>337</v>
      </c>
      <c r="S6742" s="29" t="str">
        <f aca="false">IF(C6742="&lt;&lt; vazio &gt;&gt;","VAZIA",IF(AND(O6742&lt;&gt;"",R6742&lt;0),"VENCIDO",IF(AND(O6742&lt;&gt;"",R6742&lt;=Parametros!$B$10),"PRÓX. VENCIMENTO",IF(F6742="Q","QUALIDADE",IF(F6742="S","BLOQUEADO",IF(F6742="R","RESTRITO/DEVOLUÇÃO",IF(OR(N6742="QUAR",N6742="QRES"),"QUARENTENA",IF(OR(B6742="DESCARTE",B6742="DEVOLUÇÃO"),"DESCARTE/DEVOLUÇÃO",IF(AND(D6742="",K6742&lt;&gt;""),"SEM LOTE",IF(AND(Q6742&lt;&gt;"",Q6742&gt;=Parametros!$B$11),"PARADO/SEM GIRO","OK"))))))))))</f>
        <v>OK</v>
      </c>
      <c r="T6742" s="29" t="str">
        <f aca="false">IF(AND($S6742="PARADO/SEM GIRO",$K6742="KG",OR(Painel!$B$5="(Todos)",A6742=Painel!$B$5)*OR(Painel!$E$5="(Todos)",P6742=Painel!$E$5)),$J6742+ROW()/10000000,"")</f>
        <v/>
      </c>
      <c r="U6742" s="29" t="str">
        <f aca="false">IF(AND($S6742="VENCIDO",$K6742="KG",OR(Painel!$B$5="(Todos)",A6742=Painel!$B$5)*OR(Painel!$E$5="(Todos)",P6742=Painel!$E$5)),$J6742+ROW()/10000000,"")</f>
        <v/>
      </c>
    </row>
    <row r="6743" customFormat="false" ht="15" hidden="false" customHeight="false" outlineLevel="0" collapsed="false">
      <c r="A6743" s="29" t="s">
        <v>52</v>
      </c>
      <c r="B6743" s="29" t="s">
        <v>12659</v>
      </c>
      <c r="C6743" s="29" t="s">
        <v>785</v>
      </c>
      <c r="D6743" s="29" t="s">
        <v>12660</v>
      </c>
      <c r="E6743" s="29" t="n">
        <v>1</v>
      </c>
      <c r="F6743" s="29"/>
      <c r="G6743" s="29" t="s">
        <v>12661</v>
      </c>
      <c r="H6743" s="30" t="n">
        <v>1000</v>
      </c>
      <c r="I6743" s="31" t="n">
        <v>46273</v>
      </c>
      <c r="J6743" s="30" t="n">
        <v>1000</v>
      </c>
      <c r="K6743" s="29" t="s">
        <v>120</v>
      </c>
      <c r="L6743" s="29" t="s">
        <v>149</v>
      </c>
      <c r="M6743" s="29"/>
      <c r="N6743" s="29" t="s">
        <v>122</v>
      </c>
      <c r="O6743" s="31" t="n">
        <v>46812</v>
      </c>
      <c r="P6743" s="29" t="s">
        <v>123</v>
      </c>
      <c r="Q6743" s="29" t="n">
        <f aca="false">IFERROR(VALUE(L6743),"")</f>
        <v>12</v>
      </c>
      <c r="R6743" s="29" t="n">
        <f aca="true">IF(O6743="","",O6743-TODAY())</f>
        <v>527</v>
      </c>
      <c r="S6743" s="29" t="str">
        <f aca="false">IF(C6743="&lt;&lt; vazio &gt;&gt;","VAZIA",IF(AND(O6743&lt;&gt;"",R6743&lt;0),"VENCIDO",IF(AND(O6743&lt;&gt;"",R6743&lt;=Parametros!$B$10),"PRÓX. VENCIMENTO",IF(F6743="Q","QUALIDADE",IF(F6743="S","BLOQUEADO",IF(F6743="R","RESTRITO/DEVOLUÇÃO",IF(OR(N6743="QUAR",N6743="QRES"),"QUARENTENA",IF(OR(B6743="DESCARTE",B6743="DEVOLUÇÃO"),"DESCARTE/DEVOLUÇÃO",IF(AND(D6743="",K6743&lt;&gt;""),"SEM LOTE",IF(AND(Q6743&lt;&gt;"",Q6743&gt;=Parametros!$B$11),"PARADO/SEM GIRO","OK"))))))))))</f>
        <v>OK</v>
      </c>
      <c r="T6743" s="29" t="str">
        <f aca="false">IF(AND($S6743="PARADO/SEM GIRO",$K6743="KG",OR(Painel!$B$5="(Todos)",A6743=Painel!$B$5)*OR(Painel!$E$5="(Todos)",P6743=Painel!$E$5)),$J6743+ROW()/10000000,"")</f>
        <v/>
      </c>
      <c r="U6743" s="29" t="str">
        <f aca="false">IF(AND($S6743="VENCIDO",$K6743="KG",OR(Painel!$B$5="(Todos)",A6743=Painel!$B$5)*OR(Painel!$E$5="(Todos)",P6743=Painel!$E$5)),$J6743+ROW()/10000000,"")</f>
        <v/>
      </c>
    </row>
    <row r="6744" customFormat="false" ht="15" hidden="false" customHeight="false" outlineLevel="0" collapsed="false">
      <c r="A6744" s="29" t="s">
        <v>52</v>
      </c>
      <c r="B6744" s="29" t="s">
        <v>12662</v>
      </c>
      <c r="C6744" s="29" t="s">
        <v>161</v>
      </c>
      <c r="D6744" s="29" t="s">
        <v>1657</v>
      </c>
      <c r="E6744" s="29" t="n">
        <v>1</v>
      </c>
      <c r="F6744" s="29"/>
      <c r="G6744" s="29" t="s">
        <v>12663</v>
      </c>
      <c r="H6744" s="30" t="n">
        <v>999.9</v>
      </c>
      <c r="I6744" s="31" t="n">
        <v>46219</v>
      </c>
      <c r="J6744" s="30" t="n">
        <v>999.9</v>
      </c>
      <c r="K6744" s="29" t="s">
        <v>120</v>
      </c>
      <c r="L6744" s="29" t="s">
        <v>959</v>
      </c>
      <c r="M6744" s="29"/>
      <c r="N6744" s="29" t="s">
        <v>122</v>
      </c>
      <c r="O6744" s="31" t="n">
        <v>46764</v>
      </c>
      <c r="P6744" s="29" t="s">
        <v>123</v>
      </c>
      <c r="Q6744" s="29" t="n">
        <f aca="false">IFERROR(VALUE(L6744),"")</f>
        <v>66</v>
      </c>
      <c r="R6744" s="29" t="n">
        <f aca="true">IF(O6744="","",O6744-TODAY())</f>
        <v>479</v>
      </c>
      <c r="S6744" s="29" t="str">
        <f aca="false">IF(C6744="&lt;&lt; vazio &gt;&gt;","VAZIA",IF(AND(O6744&lt;&gt;"",R6744&lt;0),"VENCIDO",IF(AND(O6744&lt;&gt;"",R6744&lt;=Parametros!$B$10),"PRÓX. VENCIMENTO",IF(F6744="Q","QUALIDADE",IF(F6744="S","BLOQUEADO",IF(F6744="R","RESTRITO/DEVOLUÇÃO",IF(OR(N6744="QUAR",N6744="QRES"),"QUARENTENA",IF(OR(B6744="DESCARTE",B6744="DEVOLUÇÃO"),"DESCARTE/DEVOLUÇÃO",IF(AND(D6744="",K6744&lt;&gt;""),"SEM LOTE",IF(AND(Q6744&lt;&gt;"",Q6744&gt;=Parametros!$B$11),"PARADO/SEM GIRO","OK"))))))))))</f>
        <v>OK</v>
      </c>
      <c r="T6744" s="29" t="str">
        <f aca="false">IF(AND($S6744="PARADO/SEM GIRO",$K6744="KG",OR(Painel!$B$5="(Todos)",A6744=Painel!$B$5)*OR(Painel!$E$5="(Todos)",P6744=Painel!$E$5)),$J6744+ROW()/10000000,"")</f>
        <v/>
      </c>
      <c r="U6744" s="29" t="str">
        <f aca="false">IF(AND($S6744="VENCIDO",$K6744="KG",OR(Painel!$B$5="(Todos)",A6744=Painel!$B$5)*OR(Painel!$E$5="(Todos)",P6744=Painel!$E$5)),$J6744+ROW()/10000000,"")</f>
        <v/>
      </c>
    </row>
    <row r="6745" customFormat="false" ht="15" hidden="false" customHeight="false" outlineLevel="0" collapsed="false">
      <c r="A6745" s="29" t="s">
        <v>52</v>
      </c>
      <c r="B6745" s="29" t="s">
        <v>12664</v>
      </c>
      <c r="C6745" s="29" t="s">
        <v>4484</v>
      </c>
      <c r="D6745" s="29" t="s">
        <v>9595</v>
      </c>
      <c r="E6745" s="29" t="n">
        <v>1</v>
      </c>
      <c r="F6745" s="29"/>
      <c r="G6745" s="29" t="s">
        <v>12665</v>
      </c>
      <c r="H6745" s="30" t="n">
        <v>480</v>
      </c>
      <c r="I6745" s="31" t="n">
        <v>46183</v>
      </c>
      <c r="J6745" s="30" t="n">
        <v>480</v>
      </c>
      <c r="K6745" s="29" t="s">
        <v>120</v>
      </c>
      <c r="L6745" s="29" t="s">
        <v>1096</v>
      </c>
      <c r="M6745" s="29"/>
      <c r="N6745" s="29" t="s">
        <v>122</v>
      </c>
      <c r="O6745" s="31" t="n">
        <v>46542</v>
      </c>
      <c r="P6745" s="29" t="s">
        <v>123</v>
      </c>
      <c r="Q6745" s="29" t="n">
        <f aca="false">IFERROR(VALUE(L6745),"")</f>
        <v>102</v>
      </c>
      <c r="R6745" s="29" t="n">
        <f aca="true">IF(O6745="","",O6745-TODAY())</f>
        <v>257</v>
      </c>
      <c r="S6745" s="29" t="str">
        <f aca="false">IF(C6745="&lt;&lt; vazio &gt;&gt;","VAZIA",IF(AND(O6745&lt;&gt;"",R6745&lt;0),"VENCIDO",IF(AND(O6745&lt;&gt;"",R6745&lt;=Parametros!$B$10),"PRÓX. VENCIMENTO",IF(F6745="Q","QUALIDADE",IF(F6745="S","BLOQUEADO",IF(F6745="R","RESTRITO/DEVOLUÇÃO",IF(OR(N6745="QUAR",N6745="QRES"),"QUARENTENA",IF(OR(B6745="DESCARTE",B6745="DEVOLUÇÃO"),"DESCARTE/DEVOLUÇÃO",IF(AND(D6745="",K6745&lt;&gt;""),"SEM LOTE",IF(AND(Q6745&lt;&gt;"",Q6745&gt;=Parametros!$B$11),"PARADO/SEM GIRO","OK"))))))))))</f>
        <v>PARADO/SEM GIRO</v>
      </c>
      <c r="T6745" s="29" t="n">
        <f aca="false">IF(AND($S6745="PARADO/SEM GIRO",$K6745="KG",OR(Painel!$B$5="(Todos)",A6745=Painel!$B$5)*OR(Painel!$E$5="(Todos)",P6745=Painel!$E$5)),$J6745+ROW()/10000000,"")</f>
        <v>480.0006745</v>
      </c>
      <c r="U6745" s="29" t="str">
        <f aca="false">IF(AND($S6745="VENCIDO",$K6745="KG",OR(Painel!$B$5="(Todos)",A6745=Painel!$B$5)*OR(Painel!$E$5="(Todos)",P6745=Painel!$E$5)),$J6745+ROW()/10000000,"")</f>
        <v/>
      </c>
    </row>
    <row r="6746" customFormat="false" ht="15" hidden="false" customHeight="false" outlineLevel="0" collapsed="false">
      <c r="A6746" s="29" t="s">
        <v>52</v>
      </c>
      <c r="B6746" s="29" t="s">
        <v>12666</v>
      </c>
      <c r="C6746" s="29" t="s">
        <v>917</v>
      </c>
      <c r="D6746" s="29" t="s">
        <v>502</v>
      </c>
      <c r="E6746" s="29" t="n">
        <v>1</v>
      </c>
      <c r="F6746" s="29"/>
      <c r="G6746" s="29" t="s">
        <v>12667</v>
      </c>
      <c r="H6746" s="30" t="n">
        <v>800</v>
      </c>
      <c r="I6746" s="31" t="n">
        <v>46274</v>
      </c>
      <c r="J6746" s="30" t="n">
        <v>800</v>
      </c>
      <c r="K6746" s="29" t="s">
        <v>120</v>
      </c>
      <c r="L6746" s="29" t="s">
        <v>138</v>
      </c>
      <c r="M6746" s="29"/>
      <c r="N6746" s="29" t="s">
        <v>122</v>
      </c>
      <c r="O6746" s="31" t="n">
        <v>46816</v>
      </c>
      <c r="P6746" s="29" t="s">
        <v>123</v>
      </c>
      <c r="Q6746" s="29" t="n">
        <f aca="false">IFERROR(VALUE(L6746),"")</f>
        <v>11</v>
      </c>
      <c r="R6746" s="29" t="n">
        <f aca="true">IF(O6746="","",O6746-TODAY())</f>
        <v>531</v>
      </c>
      <c r="S6746" s="29" t="str">
        <f aca="false">IF(C6746="&lt;&lt; vazio &gt;&gt;","VAZIA",IF(AND(O6746&lt;&gt;"",R6746&lt;0),"VENCIDO",IF(AND(O6746&lt;&gt;"",R6746&lt;=Parametros!$B$10),"PRÓX. VENCIMENTO",IF(F6746="Q","QUALIDADE",IF(F6746="S","BLOQUEADO",IF(F6746="R","RESTRITO/DEVOLUÇÃO",IF(OR(N6746="QUAR",N6746="QRES"),"QUARENTENA",IF(OR(B6746="DESCARTE",B6746="DEVOLUÇÃO"),"DESCARTE/DEVOLUÇÃO",IF(AND(D6746="",K6746&lt;&gt;""),"SEM LOTE",IF(AND(Q6746&lt;&gt;"",Q6746&gt;=Parametros!$B$11),"PARADO/SEM GIRO","OK"))))))))))</f>
        <v>OK</v>
      </c>
      <c r="T6746" s="29" t="str">
        <f aca="false">IF(AND($S6746="PARADO/SEM GIRO",$K6746="KG",OR(Painel!$B$5="(Todos)",A6746=Painel!$B$5)*OR(Painel!$E$5="(Todos)",P6746=Painel!$E$5)),$J6746+ROW()/10000000,"")</f>
        <v/>
      </c>
      <c r="U6746" s="29" t="str">
        <f aca="false">IF(AND($S6746="VENCIDO",$K6746="KG",OR(Painel!$B$5="(Todos)",A6746=Painel!$B$5)*OR(Painel!$E$5="(Todos)",P6746=Painel!$E$5)),$J6746+ROW()/10000000,"")</f>
        <v/>
      </c>
    </row>
    <row r="6747" customFormat="false" ht="15" hidden="false" customHeight="false" outlineLevel="0" collapsed="false">
      <c r="A6747" s="29" t="s">
        <v>52</v>
      </c>
      <c r="B6747" s="29" t="s">
        <v>12668</v>
      </c>
      <c r="C6747" s="29" t="s">
        <v>917</v>
      </c>
      <c r="D6747" s="29" t="s">
        <v>730</v>
      </c>
      <c r="E6747" s="29" t="n">
        <v>1</v>
      </c>
      <c r="F6747" s="29"/>
      <c r="G6747" s="29" t="s">
        <v>12669</v>
      </c>
      <c r="H6747" s="30" t="n">
        <v>800</v>
      </c>
      <c r="I6747" s="31" t="n">
        <v>46276</v>
      </c>
      <c r="J6747" s="30" t="n">
        <v>800</v>
      </c>
      <c r="K6747" s="29" t="s">
        <v>120</v>
      </c>
      <c r="L6747" s="29" t="s">
        <v>133</v>
      </c>
      <c r="M6747" s="29"/>
      <c r="N6747" s="29" t="s">
        <v>122</v>
      </c>
      <c r="O6747" s="31" t="n">
        <v>46817</v>
      </c>
      <c r="P6747" s="29" t="s">
        <v>123</v>
      </c>
      <c r="Q6747" s="29" t="n">
        <f aca="false">IFERROR(VALUE(L6747),"")</f>
        <v>9</v>
      </c>
      <c r="R6747" s="29" t="n">
        <f aca="true">IF(O6747="","",O6747-TODAY())</f>
        <v>532</v>
      </c>
      <c r="S6747" s="29" t="str">
        <f aca="false">IF(C6747="&lt;&lt; vazio &gt;&gt;","VAZIA",IF(AND(O6747&lt;&gt;"",R6747&lt;0),"VENCIDO",IF(AND(O6747&lt;&gt;"",R6747&lt;=Parametros!$B$10),"PRÓX. VENCIMENTO",IF(F6747="Q","QUALIDADE",IF(F6747="S","BLOQUEADO",IF(F6747="R","RESTRITO/DEVOLUÇÃO",IF(OR(N6747="QUAR",N6747="QRES"),"QUARENTENA",IF(OR(B6747="DESCARTE",B6747="DEVOLUÇÃO"),"DESCARTE/DEVOLUÇÃO",IF(AND(D6747="",K6747&lt;&gt;""),"SEM LOTE",IF(AND(Q6747&lt;&gt;"",Q6747&gt;=Parametros!$B$11),"PARADO/SEM GIRO","OK"))))))))))</f>
        <v>OK</v>
      </c>
      <c r="T6747" s="29" t="str">
        <f aca="false">IF(AND($S6747="PARADO/SEM GIRO",$K6747="KG",OR(Painel!$B$5="(Todos)",A6747=Painel!$B$5)*OR(Painel!$E$5="(Todos)",P6747=Painel!$E$5)),$J6747+ROW()/10000000,"")</f>
        <v/>
      </c>
      <c r="U6747" s="29" t="str">
        <f aca="false">IF(AND($S6747="VENCIDO",$K6747="KG",OR(Painel!$B$5="(Todos)",A6747=Painel!$B$5)*OR(Painel!$E$5="(Todos)",P6747=Painel!$E$5)),$J6747+ROW()/10000000,"")</f>
        <v/>
      </c>
    </row>
    <row r="6748" customFormat="false" ht="15" hidden="false" customHeight="false" outlineLevel="0" collapsed="false">
      <c r="A6748" s="29" t="s">
        <v>52</v>
      </c>
      <c r="B6748" s="29" t="s">
        <v>12670</v>
      </c>
      <c r="C6748" s="29" t="s">
        <v>11692</v>
      </c>
      <c r="D6748" s="29" t="s">
        <v>11693</v>
      </c>
      <c r="E6748" s="29" t="n">
        <v>1</v>
      </c>
      <c r="F6748" s="29"/>
      <c r="G6748" s="29" t="s">
        <v>12671</v>
      </c>
      <c r="H6748" s="30" t="n">
        <v>727.2</v>
      </c>
      <c r="I6748" s="31" t="n">
        <v>46189</v>
      </c>
      <c r="J6748" s="30" t="n">
        <v>727.2</v>
      </c>
      <c r="K6748" s="29" t="s">
        <v>120</v>
      </c>
      <c r="L6748" s="29" t="s">
        <v>749</v>
      </c>
      <c r="M6748" s="29"/>
      <c r="N6748" s="29" t="s">
        <v>122</v>
      </c>
      <c r="O6748" s="31" t="n">
        <v>46904</v>
      </c>
      <c r="P6748" s="29" t="s">
        <v>123</v>
      </c>
      <c r="Q6748" s="29" t="n">
        <f aca="false">IFERROR(VALUE(L6748),"")</f>
        <v>96</v>
      </c>
      <c r="R6748" s="29" t="n">
        <f aca="true">IF(O6748="","",O6748-TODAY())</f>
        <v>619</v>
      </c>
      <c r="S6748" s="29" t="str">
        <f aca="false">IF(C6748="&lt;&lt; vazio &gt;&gt;","VAZIA",IF(AND(O6748&lt;&gt;"",R6748&lt;0),"VENCIDO",IF(AND(O6748&lt;&gt;"",R6748&lt;=Parametros!$B$10),"PRÓX. VENCIMENTO",IF(F6748="Q","QUALIDADE",IF(F6748="S","BLOQUEADO",IF(F6748="R","RESTRITO/DEVOLUÇÃO",IF(OR(N6748="QUAR",N6748="QRES"),"QUARENTENA",IF(OR(B6748="DESCARTE",B6748="DEVOLUÇÃO"),"DESCARTE/DEVOLUÇÃO",IF(AND(D6748="",K6748&lt;&gt;""),"SEM LOTE",IF(AND(Q6748&lt;&gt;"",Q6748&gt;=Parametros!$B$11),"PARADO/SEM GIRO","OK"))))))))))</f>
        <v>PARADO/SEM GIRO</v>
      </c>
      <c r="T6748" s="29" t="n">
        <f aca="false">IF(AND($S6748="PARADO/SEM GIRO",$K6748="KG",OR(Painel!$B$5="(Todos)",A6748=Painel!$B$5)*OR(Painel!$E$5="(Todos)",P6748=Painel!$E$5)),$J6748+ROW()/10000000,"")</f>
        <v>727.2006748</v>
      </c>
      <c r="U6748" s="29" t="str">
        <f aca="false">IF(AND($S6748="VENCIDO",$K6748="KG",OR(Painel!$B$5="(Todos)",A6748=Painel!$B$5)*OR(Painel!$E$5="(Todos)",P6748=Painel!$E$5)),$J6748+ROW()/10000000,"")</f>
        <v/>
      </c>
    </row>
    <row r="6749" customFormat="false" ht="15" hidden="false" customHeight="false" outlineLevel="0" collapsed="false">
      <c r="A6749" s="29" t="s">
        <v>52</v>
      </c>
      <c r="B6749" s="29" t="s">
        <v>12672</v>
      </c>
      <c r="C6749" s="29" t="s">
        <v>167</v>
      </c>
      <c r="D6749" s="29" t="s">
        <v>1022</v>
      </c>
      <c r="E6749" s="29" t="n">
        <v>1</v>
      </c>
      <c r="F6749" s="29" t="s">
        <v>268</v>
      </c>
      <c r="G6749" s="29" t="s">
        <v>12673</v>
      </c>
      <c r="H6749" s="30" t="n">
        <v>590.4</v>
      </c>
      <c r="I6749" s="31" t="n">
        <v>46284</v>
      </c>
      <c r="J6749" s="30" t="n">
        <v>590.4</v>
      </c>
      <c r="K6749" s="29" t="s">
        <v>120</v>
      </c>
      <c r="L6749" s="29" t="s">
        <v>388</v>
      </c>
      <c r="M6749" s="29"/>
      <c r="N6749" s="29" t="s">
        <v>122</v>
      </c>
      <c r="O6749" s="31" t="n">
        <v>46831</v>
      </c>
      <c r="P6749" s="29" t="s">
        <v>123</v>
      </c>
      <c r="Q6749" s="29" t="n">
        <f aca="false">IFERROR(VALUE(L6749),"")</f>
        <v>1</v>
      </c>
      <c r="R6749" s="29" t="n">
        <f aca="true">IF(O6749="","",O6749-TODAY())</f>
        <v>546</v>
      </c>
      <c r="S6749" s="29" t="str">
        <f aca="false">IF(C6749="&lt;&lt; vazio &gt;&gt;","VAZIA",IF(AND(O6749&lt;&gt;"",R6749&lt;0),"VENCIDO",IF(AND(O6749&lt;&gt;"",R6749&lt;=Parametros!$B$10),"PRÓX. VENCIMENTO",IF(F6749="Q","QUALIDADE",IF(F6749="S","BLOQUEADO",IF(F6749="R","RESTRITO/DEVOLUÇÃO",IF(OR(N6749="QUAR",N6749="QRES"),"QUARENTENA",IF(OR(B6749="DESCARTE",B6749="DEVOLUÇÃO"),"DESCARTE/DEVOLUÇÃO",IF(AND(D6749="",K6749&lt;&gt;""),"SEM LOTE",IF(AND(Q6749&lt;&gt;"",Q6749&gt;=Parametros!$B$11),"PARADO/SEM GIRO","OK"))))))))))</f>
        <v>QUALIDADE</v>
      </c>
      <c r="T6749" s="29" t="str">
        <f aca="false">IF(AND($S6749="PARADO/SEM GIRO",$K6749="KG",OR(Painel!$B$5="(Todos)",A6749=Painel!$B$5)*OR(Painel!$E$5="(Todos)",P6749=Painel!$E$5)),$J6749+ROW()/10000000,"")</f>
        <v/>
      </c>
      <c r="U6749" s="29" t="str">
        <f aca="false">IF(AND($S6749="VENCIDO",$K6749="KG",OR(Painel!$B$5="(Todos)",A6749=Painel!$B$5)*OR(Painel!$E$5="(Todos)",P6749=Painel!$E$5)),$J6749+ROW()/10000000,"")</f>
        <v/>
      </c>
    </row>
    <row r="6750" customFormat="false" ht="15" hidden="false" customHeight="false" outlineLevel="0" collapsed="false">
      <c r="A6750" s="29" t="s">
        <v>52</v>
      </c>
      <c r="B6750" s="29" t="s">
        <v>12674</v>
      </c>
      <c r="C6750" s="29" t="s">
        <v>768</v>
      </c>
      <c r="D6750" s="29" t="s">
        <v>809</v>
      </c>
      <c r="E6750" s="29" t="n">
        <v>1</v>
      </c>
      <c r="F6750" s="29"/>
      <c r="G6750" s="29" t="s">
        <v>12675</v>
      </c>
      <c r="H6750" s="30" t="n">
        <v>600</v>
      </c>
      <c r="I6750" s="31" t="n">
        <v>46256</v>
      </c>
      <c r="J6750" s="30" t="n">
        <v>600</v>
      </c>
      <c r="K6750" s="29" t="s">
        <v>120</v>
      </c>
      <c r="L6750" s="29" t="s">
        <v>811</v>
      </c>
      <c r="M6750" s="29"/>
      <c r="N6750" s="29" t="s">
        <v>122</v>
      </c>
      <c r="O6750" s="31" t="n">
        <v>46617</v>
      </c>
      <c r="P6750" s="29" t="s">
        <v>123</v>
      </c>
      <c r="Q6750" s="29" t="n">
        <f aca="false">IFERROR(VALUE(L6750),"")</f>
        <v>29</v>
      </c>
      <c r="R6750" s="29" t="n">
        <f aca="true">IF(O6750="","",O6750-TODAY())</f>
        <v>332</v>
      </c>
      <c r="S6750" s="29" t="str">
        <f aca="false">IF(C6750="&lt;&lt; vazio &gt;&gt;","VAZIA",IF(AND(O6750&lt;&gt;"",R6750&lt;0),"VENCIDO",IF(AND(O6750&lt;&gt;"",R6750&lt;=Parametros!$B$10),"PRÓX. VENCIMENTO",IF(F6750="Q","QUALIDADE",IF(F6750="S","BLOQUEADO",IF(F6750="R","RESTRITO/DEVOLUÇÃO",IF(OR(N6750="QUAR",N6750="QRES"),"QUARENTENA",IF(OR(B6750="DESCARTE",B6750="DEVOLUÇÃO"),"DESCARTE/DEVOLUÇÃO",IF(AND(D6750="",K6750&lt;&gt;""),"SEM LOTE",IF(AND(Q6750&lt;&gt;"",Q6750&gt;=Parametros!$B$11),"PARADO/SEM GIRO","OK"))))))))))</f>
        <v>OK</v>
      </c>
      <c r="T6750" s="29" t="str">
        <f aca="false">IF(AND($S6750="PARADO/SEM GIRO",$K6750="KG",OR(Painel!$B$5="(Todos)",A6750=Painel!$B$5)*OR(Painel!$E$5="(Todos)",P6750=Painel!$E$5)),$J6750+ROW()/10000000,"")</f>
        <v/>
      </c>
      <c r="U6750" s="29" t="str">
        <f aca="false">IF(AND($S6750="VENCIDO",$K6750="KG",OR(Painel!$B$5="(Todos)",A6750=Painel!$B$5)*OR(Painel!$E$5="(Todos)",P6750=Painel!$E$5)),$J6750+ROW()/10000000,"")</f>
        <v/>
      </c>
    </row>
    <row r="6751" customFormat="false" ht="15" hidden="false" customHeight="false" outlineLevel="0" collapsed="false">
      <c r="A6751" s="29" t="s">
        <v>52</v>
      </c>
      <c r="B6751" s="29" t="s">
        <v>12676</v>
      </c>
      <c r="C6751" s="29" t="s">
        <v>115</v>
      </c>
      <c r="D6751" s="29"/>
      <c r="E6751" s="29" t="n">
        <v>0</v>
      </c>
      <c r="F6751" s="29"/>
      <c r="G6751" s="29"/>
      <c r="H6751" s="30" t="n">
        <v>0</v>
      </c>
      <c r="I6751" s="29"/>
      <c r="J6751" s="30" t="n">
        <v>0</v>
      </c>
      <c r="K6751" s="29"/>
      <c r="L6751" s="29" t="s">
        <v>116</v>
      </c>
      <c r="M6751" s="29"/>
      <c r="N6751" s="29"/>
      <c r="O6751" s="29"/>
      <c r="P6751" s="29"/>
      <c r="Q6751" s="29" t="n">
        <f aca="false">IFERROR(VALUE(L6751),"")</f>
        <v>0</v>
      </c>
      <c r="R6751" s="29" t="str">
        <f aca="true">IF(O6751="","",O6751-TODAY())</f>
        <v/>
      </c>
      <c r="S6751" s="29" t="str">
        <f aca="false">IF(C6751="&lt;&lt; vazio &gt;&gt;","VAZIA",IF(AND(O6751&lt;&gt;"",R6751&lt;0),"VENCIDO",IF(AND(O6751&lt;&gt;"",R6751&lt;=Parametros!$B$10),"PRÓX. VENCIMENTO",IF(F6751="Q","QUALIDADE",IF(F6751="S","BLOQUEADO",IF(F6751="R","RESTRITO/DEVOLUÇÃO",IF(OR(N6751="QUAR",N6751="QRES"),"QUARENTENA",IF(OR(B6751="DESCARTE",B6751="DEVOLUÇÃO"),"DESCARTE/DEVOLUÇÃO",IF(AND(D6751="",K6751&lt;&gt;""),"SEM LOTE",IF(AND(Q6751&lt;&gt;"",Q6751&gt;=Parametros!$B$11),"PARADO/SEM GIRO","OK"))))))))))</f>
        <v>VAZIA</v>
      </c>
      <c r="T6751" s="29" t="str">
        <f aca="false">IF(AND($S6751="PARADO/SEM GIRO",$K6751="KG",OR(Painel!$B$5="(Todos)",A6751=Painel!$B$5)*OR(Painel!$E$5="(Todos)",P6751=Painel!$E$5)),$J6751+ROW()/10000000,"")</f>
        <v/>
      </c>
      <c r="U6751" s="29" t="str">
        <f aca="false">IF(AND($S6751="VENCIDO",$K6751="KG",OR(Painel!$B$5="(Todos)",A6751=Painel!$B$5)*OR(Painel!$E$5="(Todos)",P6751=Painel!$E$5)),$J6751+ROW()/10000000,"")</f>
        <v/>
      </c>
    </row>
    <row r="6752" customFormat="false" ht="15" hidden="false" customHeight="false" outlineLevel="0" collapsed="false">
      <c r="A6752" s="29" t="s">
        <v>52</v>
      </c>
      <c r="B6752" s="29" t="s">
        <v>12677</v>
      </c>
      <c r="C6752" s="29" t="s">
        <v>768</v>
      </c>
      <c r="D6752" s="29" t="s">
        <v>1087</v>
      </c>
      <c r="E6752" s="29" t="n">
        <v>1</v>
      </c>
      <c r="F6752" s="29"/>
      <c r="G6752" s="29" t="s">
        <v>12678</v>
      </c>
      <c r="H6752" s="30" t="n">
        <v>800</v>
      </c>
      <c r="I6752" s="31" t="n">
        <v>46266</v>
      </c>
      <c r="J6752" s="30" t="n">
        <v>800</v>
      </c>
      <c r="K6752" s="29" t="s">
        <v>120</v>
      </c>
      <c r="L6752" s="29" t="s">
        <v>180</v>
      </c>
      <c r="M6752" s="29"/>
      <c r="N6752" s="29" t="s">
        <v>122</v>
      </c>
      <c r="O6752" s="31" t="n">
        <v>46619</v>
      </c>
      <c r="P6752" s="29" t="s">
        <v>123</v>
      </c>
      <c r="Q6752" s="29" t="n">
        <f aca="false">IFERROR(VALUE(L6752),"")</f>
        <v>19</v>
      </c>
      <c r="R6752" s="29" t="n">
        <f aca="true">IF(O6752="","",O6752-TODAY())</f>
        <v>334</v>
      </c>
      <c r="S6752" s="29" t="str">
        <f aca="false">IF(C6752="&lt;&lt; vazio &gt;&gt;","VAZIA",IF(AND(O6752&lt;&gt;"",R6752&lt;0),"VENCIDO",IF(AND(O6752&lt;&gt;"",R6752&lt;=Parametros!$B$10),"PRÓX. VENCIMENTO",IF(F6752="Q","QUALIDADE",IF(F6752="S","BLOQUEADO",IF(F6752="R","RESTRITO/DEVOLUÇÃO",IF(OR(N6752="QUAR",N6752="QRES"),"QUARENTENA",IF(OR(B6752="DESCARTE",B6752="DEVOLUÇÃO"),"DESCARTE/DEVOLUÇÃO",IF(AND(D6752="",K6752&lt;&gt;""),"SEM LOTE",IF(AND(Q6752&lt;&gt;"",Q6752&gt;=Parametros!$B$11),"PARADO/SEM GIRO","OK"))))))))))</f>
        <v>OK</v>
      </c>
      <c r="T6752" s="29" t="str">
        <f aca="false">IF(AND($S6752="PARADO/SEM GIRO",$K6752="KG",OR(Painel!$B$5="(Todos)",A6752=Painel!$B$5)*OR(Painel!$E$5="(Todos)",P6752=Painel!$E$5)),$J6752+ROW()/10000000,"")</f>
        <v/>
      </c>
      <c r="U6752" s="29" t="str">
        <f aca="false">IF(AND($S6752="VENCIDO",$K6752="KG",OR(Painel!$B$5="(Todos)",A6752=Painel!$B$5)*OR(Painel!$E$5="(Todos)",P6752=Painel!$E$5)),$J6752+ROW()/10000000,"")</f>
        <v/>
      </c>
    </row>
    <row r="6753" customFormat="false" ht="15" hidden="false" customHeight="false" outlineLevel="0" collapsed="false">
      <c r="A6753" s="29" t="s">
        <v>52</v>
      </c>
      <c r="B6753" s="29" t="s">
        <v>12679</v>
      </c>
      <c r="C6753" s="29" t="s">
        <v>2510</v>
      </c>
      <c r="D6753" s="29" t="s">
        <v>2511</v>
      </c>
      <c r="E6753" s="29" t="n">
        <v>1</v>
      </c>
      <c r="F6753" s="29"/>
      <c r="G6753" s="29" t="s">
        <v>12680</v>
      </c>
      <c r="H6753" s="30" t="n">
        <v>240</v>
      </c>
      <c r="I6753" s="31" t="n">
        <v>46267</v>
      </c>
      <c r="J6753" s="30" t="n">
        <v>240</v>
      </c>
      <c r="K6753" s="29" t="s">
        <v>120</v>
      </c>
      <c r="L6753" s="29" t="s">
        <v>2513</v>
      </c>
      <c r="M6753" s="29"/>
      <c r="N6753" s="29" t="s">
        <v>134</v>
      </c>
      <c r="O6753" s="31" t="n">
        <v>46357</v>
      </c>
      <c r="P6753" s="29" t="s">
        <v>123</v>
      </c>
      <c r="Q6753" s="29" t="n">
        <f aca="false">IFERROR(VALUE(L6753),"")</f>
        <v>18</v>
      </c>
      <c r="R6753" s="29" t="n">
        <f aca="true">IF(O6753="","",O6753-TODAY())</f>
        <v>72</v>
      </c>
      <c r="S6753" s="29" t="str">
        <f aca="false">IF(C6753="&lt;&lt; vazio &gt;&gt;","VAZIA",IF(AND(O6753&lt;&gt;"",R6753&lt;0),"VENCIDO",IF(AND(O6753&lt;&gt;"",R6753&lt;=Parametros!$B$10),"PRÓX. VENCIMENTO",IF(F6753="Q","QUALIDADE",IF(F6753="S","BLOQUEADO",IF(F6753="R","RESTRITO/DEVOLUÇÃO",IF(OR(N6753="QUAR",N6753="QRES"),"QUARENTENA",IF(OR(B6753="DESCARTE",B6753="DEVOLUÇÃO"),"DESCARTE/DEVOLUÇÃO",IF(AND(D6753="",K6753&lt;&gt;""),"SEM LOTE",IF(AND(Q6753&lt;&gt;"",Q6753&gt;=Parametros!$B$11),"PARADO/SEM GIRO","OK"))))))))))</f>
        <v>OK</v>
      </c>
      <c r="T6753" s="29" t="str">
        <f aca="false">IF(AND($S6753="PARADO/SEM GIRO",$K6753="KG",OR(Painel!$B$5="(Todos)",A6753=Painel!$B$5)*OR(Painel!$E$5="(Todos)",P6753=Painel!$E$5)),$J6753+ROW()/10000000,"")</f>
        <v/>
      </c>
      <c r="U6753" s="29" t="str">
        <f aca="false">IF(AND($S6753="VENCIDO",$K6753="KG",OR(Painel!$B$5="(Todos)",A6753=Painel!$B$5)*OR(Painel!$E$5="(Todos)",P6753=Painel!$E$5)),$J6753+ROW()/10000000,"")</f>
        <v/>
      </c>
    </row>
    <row r="6754" customFormat="false" ht="15" hidden="false" customHeight="false" outlineLevel="0" collapsed="false">
      <c r="A6754" s="29" t="s">
        <v>52</v>
      </c>
      <c r="B6754" s="29" t="s">
        <v>12681</v>
      </c>
      <c r="C6754" s="29" t="s">
        <v>325</v>
      </c>
      <c r="D6754" s="29" t="s">
        <v>1062</v>
      </c>
      <c r="E6754" s="29" t="n">
        <v>1</v>
      </c>
      <c r="F6754" s="29" t="s">
        <v>268</v>
      </c>
      <c r="G6754" s="29" t="s">
        <v>12682</v>
      </c>
      <c r="H6754" s="30" t="n">
        <v>1102.5</v>
      </c>
      <c r="I6754" s="31" t="n">
        <v>46278</v>
      </c>
      <c r="J6754" s="30" t="n">
        <v>1102.5</v>
      </c>
      <c r="K6754" s="29" t="s">
        <v>120</v>
      </c>
      <c r="L6754" s="29" t="s">
        <v>328</v>
      </c>
      <c r="M6754" s="29"/>
      <c r="N6754" s="29" t="s">
        <v>122</v>
      </c>
      <c r="O6754" s="31" t="n">
        <v>46643</v>
      </c>
      <c r="P6754" s="29" t="s">
        <v>123</v>
      </c>
      <c r="Q6754" s="29" t="n">
        <f aca="false">IFERROR(VALUE(L6754),"")</f>
        <v>7</v>
      </c>
      <c r="R6754" s="29" t="n">
        <f aca="true">IF(O6754="","",O6754-TODAY())</f>
        <v>358</v>
      </c>
      <c r="S6754" s="29" t="str">
        <f aca="false">IF(C6754="&lt;&lt; vazio &gt;&gt;","VAZIA",IF(AND(O6754&lt;&gt;"",R6754&lt;0),"VENCIDO",IF(AND(O6754&lt;&gt;"",R6754&lt;=Parametros!$B$10),"PRÓX. VENCIMENTO",IF(F6754="Q","QUALIDADE",IF(F6754="S","BLOQUEADO",IF(F6754="R","RESTRITO/DEVOLUÇÃO",IF(OR(N6754="QUAR",N6754="QRES"),"QUARENTENA",IF(OR(B6754="DESCARTE",B6754="DEVOLUÇÃO"),"DESCARTE/DEVOLUÇÃO",IF(AND(D6754="",K6754&lt;&gt;""),"SEM LOTE",IF(AND(Q6754&lt;&gt;"",Q6754&gt;=Parametros!$B$11),"PARADO/SEM GIRO","OK"))))))))))</f>
        <v>QUALIDADE</v>
      </c>
      <c r="T6754" s="29" t="str">
        <f aca="false">IF(AND($S6754="PARADO/SEM GIRO",$K6754="KG",OR(Painel!$B$5="(Todos)",A6754=Painel!$B$5)*OR(Painel!$E$5="(Todos)",P6754=Painel!$E$5)),$J6754+ROW()/10000000,"")</f>
        <v/>
      </c>
      <c r="U6754" s="29" t="str">
        <f aca="false">IF(AND($S6754="VENCIDO",$K6754="KG",OR(Painel!$B$5="(Todos)",A6754=Painel!$B$5)*OR(Painel!$E$5="(Todos)",P6754=Painel!$E$5)),$J6754+ROW()/10000000,"")</f>
        <v/>
      </c>
    </row>
    <row r="6755" customFormat="false" ht="15" hidden="false" customHeight="false" outlineLevel="0" collapsed="false">
      <c r="A6755" s="29" t="s">
        <v>52</v>
      </c>
      <c r="B6755" s="29" t="s">
        <v>12683</v>
      </c>
      <c r="C6755" s="29" t="s">
        <v>161</v>
      </c>
      <c r="D6755" s="29" t="s">
        <v>2643</v>
      </c>
      <c r="E6755" s="29" t="n">
        <v>1</v>
      </c>
      <c r="F6755" s="29"/>
      <c r="G6755" s="29" t="s">
        <v>12684</v>
      </c>
      <c r="H6755" s="30" t="n">
        <v>777.7</v>
      </c>
      <c r="I6755" s="31" t="n">
        <v>46219</v>
      </c>
      <c r="J6755" s="30" t="n">
        <v>777.7</v>
      </c>
      <c r="K6755" s="29" t="s">
        <v>120</v>
      </c>
      <c r="L6755" s="29" t="s">
        <v>959</v>
      </c>
      <c r="M6755" s="29"/>
      <c r="N6755" s="29" t="s">
        <v>122</v>
      </c>
      <c r="O6755" s="31" t="n">
        <v>46763</v>
      </c>
      <c r="P6755" s="29" t="s">
        <v>123</v>
      </c>
      <c r="Q6755" s="29" t="n">
        <f aca="false">IFERROR(VALUE(L6755),"")</f>
        <v>66</v>
      </c>
      <c r="R6755" s="29" t="n">
        <f aca="true">IF(O6755="","",O6755-TODAY())</f>
        <v>478</v>
      </c>
      <c r="S6755" s="29" t="str">
        <f aca="false">IF(C6755="&lt;&lt; vazio &gt;&gt;","VAZIA",IF(AND(O6755&lt;&gt;"",R6755&lt;0),"VENCIDO",IF(AND(O6755&lt;&gt;"",R6755&lt;=Parametros!$B$10),"PRÓX. VENCIMENTO",IF(F6755="Q","QUALIDADE",IF(F6755="S","BLOQUEADO",IF(F6755="R","RESTRITO/DEVOLUÇÃO",IF(OR(N6755="QUAR",N6755="QRES"),"QUARENTENA",IF(OR(B6755="DESCARTE",B6755="DEVOLUÇÃO"),"DESCARTE/DEVOLUÇÃO",IF(AND(D6755="",K6755&lt;&gt;""),"SEM LOTE",IF(AND(Q6755&lt;&gt;"",Q6755&gt;=Parametros!$B$11),"PARADO/SEM GIRO","OK"))))))))))</f>
        <v>OK</v>
      </c>
      <c r="T6755" s="29" t="str">
        <f aca="false">IF(AND($S6755="PARADO/SEM GIRO",$K6755="KG",OR(Painel!$B$5="(Todos)",A6755=Painel!$B$5)*OR(Painel!$E$5="(Todos)",P6755=Painel!$E$5)),$J6755+ROW()/10000000,"")</f>
        <v/>
      </c>
      <c r="U6755" s="29" t="str">
        <f aca="false">IF(AND($S6755="VENCIDO",$K6755="KG",OR(Painel!$B$5="(Todos)",A6755=Painel!$B$5)*OR(Painel!$E$5="(Todos)",P6755=Painel!$E$5)),$J6755+ROW()/10000000,"")</f>
        <v/>
      </c>
    </row>
    <row r="6756" customFormat="false" ht="15" hidden="false" customHeight="false" outlineLevel="0" collapsed="false">
      <c r="A6756" s="29" t="s">
        <v>52</v>
      </c>
      <c r="B6756" s="29" t="s">
        <v>12685</v>
      </c>
      <c r="C6756" s="29" t="s">
        <v>1274</v>
      </c>
      <c r="D6756" s="29" t="s">
        <v>1275</v>
      </c>
      <c r="E6756" s="29" t="n">
        <v>1</v>
      </c>
      <c r="F6756" s="29"/>
      <c r="G6756" s="29" t="s">
        <v>12686</v>
      </c>
      <c r="H6756" s="30" t="n">
        <v>1000</v>
      </c>
      <c r="I6756" s="31" t="n">
        <v>46230</v>
      </c>
      <c r="J6756" s="30" t="n">
        <v>1000</v>
      </c>
      <c r="K6756" s="29" t="s">
        <v>120</v>
      </c>
      <c r="L6756" s="29" t="s">
        <v>1277</v>
      </c>
      <c r="M6756" s="29"/>
      <c r="N6756" s="29" t="s">
        <v>122</v>
      </c>
      <c r="O6756" s="31" t="n">
        <v>46588</v>
      </c>
      <c r="P6756" s="29" t="s">
        <v>123</v>
      </c>
      <c r="Q6756" s="29" t="n">
        <f aca="false">IFERROR(VALUE(L6756),"")</f>
        <v>55</v>
      </c>
      <c r="R6756" s="29" t="n">
        <f aca="true">IF(O6756="","",O6756-TODAY())</f>
        <v>303</v>
      </c>
      <c r="S6756" s="29" t="str">
        <f aca="false">IF(C6756="&lt;&lt; vazio &gt;&gt;","VAZIA",IF(AND(O6756&lt;&gt;"",R6756&lt;0),"VENCIDO",IF(AND(O6756&lt;&gt;"",R6756&lt;=Parametros!$B$10),"PRÓX. VENCIMENTO",IF(F6756="Q","QUALIDADE",IF(F6756="S","BLOQUEADO",IF(F6756="R","RESTRITO/DEVOLUÇÃO",IF(OR(N6756="QUAR",N6756="QRES"),"QUARENTENA",IF(OR(B6756="DESCARTE",B6756="DEVOLUÇÃO"),"DESCARTE/DEVOLUÇÃO",IF(AND(D6756="",K6756&lt;&gt;""),"SEM LOTE",IF(AND(Q6756&lt;&gt;"",Q6756&gt;=Parametros!$B$11),"PARADO/SEM GIRO","OK"))))))))))</f>
        <v>OK</v>
      </c>
      <c r="T6756" s="29" t="str">
        <f aca="false">IF(AND($S6756="PARADO/SEM GIRO",$K6756="KG",OR(Painel!$B$5="(Todos)",A6756=Painel!$B$5)*OR(Painel!$E$5="(Todos)",P6756=Painel!$E$5)),$J6756+ROW()/10000000,"")</f>
        <v/>
      </c>
      <c r="U6756" s="29" t="str">
        <f aca="false">IF(AND($S6756="VENCIDO",$K6756="KG",OR(Painel!$B$5="(Todos)",A6756=Painel!$B$5)*OR(Painel!$E$5="(Todos)",P6756=Painel!$E$5)),$J6756+ROW()/10000000,"")</f>
        <v/>
      </c>
    </row>
    <row r="6757" customFormat="false" ht="15" hidden="false" customHeight="false" outlineLevel="0" collapsed="false">
      <c r="A6757" s="29" t="s">
        <v>52</v>
      </c>
      <c r="B6757" s="29" t="s">
        <v>12687</v>
      </c>
      <c r="C6757" s="29" t="s">
        <v>115</v>
      </c>
      <c r="D6757" s="29"/>
      <c r="E6757" s="29" t="n">
        <v>0</v>
      </c>
      <c r="F6757" s="29"/>
      <c r="G6757" s="29"/>
      <c r="H6757" s="30" t="n">
        <v>0</v>
      </c>
      <c r="I6757" s="29"/>
      <c r="J6757" s="30" t="n">
        <v>0</v>
      </c>
      <c r="K6757" s="29"/>
      <c r="L6757" s="29" t="s">
        <v>116</v>
      </c>
      <c r="M6757" s="29"/>
      <c r="N6757" s="29"/>
      <c r="O6757" s="29"/>
      <c r="P6757" s="29"/>
      <c r="Q6757" s="29" t="n">
        <f aca="false">IFERROR(VALUE(L6757),"")</f>
        <v>0</v>
      </c>
      <c r="R6757" s="29" t="str">
        <f aca="true">IF(O6757="","",O6757-TODAY())</f>
        <v/>
      </c>
      <c r="S6757" s="29" t="str">
        <f aca="false">IF(C6757="&lt;&lt; vazio &gt;&gt;","VAZIA",IF(AND(O6757&lt;&gt;"",R6757&lt;0),"VENCIDO",IF(AND(O6757&lt;&gt;"",R6757&lt;=Parametros!$B$10),"PRÓX. VENCIMENTO",IF(F6757="Q","QUALIDADE",IF(F6757="S","BLOQUEADO",IF(F6757="R","RESTRITO/DEVOLUÇÃO",IF(OR(N6757="QUAR",N6757="QRES"),"QUARENTENA",IF(OR(B6757="DESCARTE",B6757="DEVOLUÇÃO"),"DESCARTE/DEVOLUÇÃO",IF(AND(D6757="",K6757&lt;&gt;""),"SEM LOTE",IF(AND(Q6757&lt;&gt;"",Q6757&gt;=Parametros!$B$11),"PARADO/SEM GIRO","OK"))))))))))</f>
        <v>VAZIA</v>
      </c>
      <c r="T6757" s="29" t="str">
        <f aca="false">IF(AND($S6757="PARADO/SEM GIRO",$K6757="KG",OR(Painel!$B$5="(Todos)",A6757=Painel!$B$5)*OR(Painel!$E$5="(Todos)",P6757=Painel!$E$5)),$J6757+ROW()/10000000,"")</f>
        <v/>
      </c>
      <c r="U6757" s="29" t="str">
        <f aca="false">IF(AND($S6757="VENCIDO",$K6757="KG",OR(Painel!$B$5="(Todos)",A6757=Painel!$B$5)*OR(Painel!$E$5="(Todos)",P6757=Painel!$E$5)),$J6757+ROW()/10000000,"")</f>
        <v/>
      </c>
    </row>
    <row r="6758" customFormat="false" ht="15" hidden="false" customHeight="false" outlineLevel="0" collapsed="false">
      <c r="A6758" s="29" t="s">
        <v>52</v>
      </c>
      <c r="B6758" s="29" t="s">
        <v>12688</v>
      </c>
      <c r="C6758" s="29" t="s">
        <v>917</v>
      </c>
      <c r="D6758" s="29" t="s">
        <v>394</v>
      </c>
      <c r="E6758" s="29" t="n">
        <v>1</v>
      </c>
      <c r="F6758" s="29" t="s">
        <v>268</v>
      </c>
      <c r="G6758" s="29" t="s">
        <v>12689</v>
      </c>
      <c r="H6758" s="30" t="n">
        <v>800</v>
      </c>
      <c r="I6758" s="31" t="n">
        <v>46272</v>
      </c>
      <c r="J6758" s="30" t="n">
        <v>800</v>
      </c>
      <c r="K6758" s="29" t="s">
        <v>120</v>
      </c>
      <c r="L6758" s="29" t="s">
        <v>126</v>
      </c>
      <c r="M6758" s="29"/>
      <c r="N6758" s="29" t="s">
        <v>122</v>
      </c>
      <c r="O6758" s="31" t="n">
        <v>46815</v>
      </c>
      <c r="P6758" s="29" t="s">
        <v>123</v>
      </c>
      <c r="Q6758" s="29" t="n">
        <f aca="false">IFERROR(VALUE(L6758),"")</f>
        <v>13</v>
      </c>
      <c r="R6758" s="29" t="n">
        <f aca="true">IF(O6758="","",O6758-TODAY())</f>
        <v>530</v>
      </c>
      <c r="S6758" s="29" t="str">
        <f aca="false">IF(C6758="&lt;&lt; vazio &gt;&gt;","VAZIA",IF(AND(O6758&lt;&gt;"",R6758&lt;0),"VENCIDO",IF(AND(O6758&lt;&gt;"",R6758&lt;=Parametros!$B$10),"PRÓX. VENCIMENTO",IF(F6758="Q","QUALIDADE",IF(F6758="S","BLOQUEADO",IF(F6758="R","RESTRITO/DEVOLUÇÃO",IF(OR(N6758="QUAR",N6758="QRES"),"QUARENTENA",IF(OR(B6758="DESCARTE",B6758="DEVOLUÇÃO"),"DESCARTE/DEVOLUÇÃO",IF(AND(D6758="",K6758&lt;&gt;""),"SEM LOTE",IF(AND(Q6758&lt;&gt;"",Q6758&gt;=Parametros!$B$11),"PARADO/SEM GIRO","OK"))))))))))</f>
        <v>QUALIDADE</v>
      </c>
      <c r="T6758" s="29" t="str">
        <f aca="false">IF(AND($S6758="PARADO/SEM GIRO",$K6758="KG",OR(Painel!$B$5="(Todos)",A6758=Painel!$B$5)*OR(Painel!$E$5="(Todos)",P6758=Painel!$E$5)),$J6758+ROW()/10000000,"")</f>
        <v/>
      </c>
      <c r="U6758" s="29" t="str">
        <f aca="false">IF(AND($S6758="VENCIDO",$K6758="KG",OR(Painel!$B$5="(Todos)",A6758=Painel!$B$5)*OR(Painel!$E$5="(Todos)",P6758=Painel!$E$5)),$J6758+ROW()/10000000,"")</f>
        <v/>
      </c>
    </row>
    <row r="6759" customFormat="false" ht="15" hidden="false" customHeight="false" outlineLevel="0" collapsed="false">
      <c r="A6759" s="29" t="s">
        <v>52</v>
      </c>
      <c r="B6759" s="29" t="s">
        <v>12690</v>
      </c>
      <c r="C6759" s="29" t="s">
        <v>5519</v>
      </c>
      <c r="D6759" s="29" t="s">
        <v>12342</v>
      </c>
      <c r="E6759" s="29" t="n">
        <v>1</v>
      </c>
      <c r="F6759" s="29"/>
      <c r="G6759" s="29" t="s">
        <v>12691</v>
      </c>
      <c r="H6759" s="30" t="n">
        <v>240</v>
      </c>
      <c r="I6759" s="31" t="n">
        <v>46252</v>
      </c>
      <c r="J6759" s="30" t="n">
        <v>240</v>
      </c>
      <c r="K6759" s="29" t="s">
        <v>120</v>
      </c>
      <c r="L6759" s="29" t="s">
        <v>2045</v>
      </c>
      <c r="M6759" s="29"/>
      <c r="N6759" s="29" t="s">
        <v>122</v>
      </c>
      <c r="O6759" s="31" t="n">
        <v>46813</v>
      </c>
      <c r="P6759" s="29" t="s">
        <v>123</v>
      </c>
      <c r="Q6759" s="29" t="n">
        <f aca="false">IFERROR(VALUE(L6759),"")</f>
        <v>33</v>
      </c>
      <c r="R6759" s="29" t="n">
        <f aca="true">IF(O6759="","",O6759-TODAY())</f>
        <v>528</v>
      </c>
      <c r="S6759" s="29" t="str">
        <f aca="false">IF(C6759="&lt;&lt; vazio &gt;&gt;","VAZIA",IF(AND(O6759&lt;&gt;"",R6759&lt;0),"VENCIDO",IF(AND(O6759&lt;&gt;"",R6759&lt;=Parametros!$B$10),"PRÓX. VENCIMENTO",IF(F6759="Q","QUALIDADE",IF(F6759="S","BLOQUEADO",IF(F6759="R","RESTRITO/DEVOLUÇÃO",IF(OR(N6759="QUAR",N6759="QRES"),"QUARENTENA",IF(OR(B6759="DESCARTE",B6759="DEVOLUÇÃO"),"DESCARTE/DEVOLUÇÃO",IF(AND(D6759="",K6759&lt;&gt;""),"SEM LOTE",IF(AND(Q6759&lt;&gt;"",Q6759&gt;=Parametros!$B$11),"PARADO/SEM GIRO","OK"))))))))))</f>
        <v>OK</v>
      </c>
      <c r="T6759" s="29" t="str">
        <f aca="false">IF(AND($S6759="PARADO/SEM GIRO",$K6759="KG",OR(Painel!$B$5="(Todos)",A6759=Painel!$B$5)*OR(Painel!$E$5="(Todos)",P6759=Painel!$E$5)),$J6759+ROW()/10000000,"")</f>
        <v/>
      </c>
      <c r="U6759" s="29" t="str">
        <f aca="false">IF(AND($S6759="VENCIDO",$K6759="KG",OR(Painel!$B$5="(Todos)",A6759=Painel!$B$5)*OR(Painel!$E$5="(Todos)",P6759=Painel!$E$5)),$J6759+ROW()/10000000,"")</f>
        <v/>
      </c>
    </row>
    <row r="6760" customFormat="false" ht="15" hidden="false" customHeight="false" outlineLevel="0" collapsed="false">
      <c r="A6760" s="29" t="s">
        <v>52</v>
      </c>
      <c r="B6760" s="29" t="s">
        <v>12692</v>
      </c>
      <c r="C6760" s="29" t="s">
        <v>768</v>
      </c>
      <c r="D6760" s="29" t="s">
        <v>1087</v>
      </c>
      <c r="E6760" s="29" t="n">
        <v>1</v>
      </c>
      <c r="F6760" s="29"/>
      <c r="G6760" s="29" t="s">
        <v>12693</v>
      </c>
      <c r="H6760" s="30" t="n">
        <v>800</v>
      </c>
      <c r="I6760" s="31" t="n">
        <v>46261</v>
      </c>
      <c r="J6760" s="30" t="n">
        <v>800</v>
      </c>
      <c r="K6760" s="29" t="s">
        <v>120</v>
      </c>
      <c r="L6760" s="29" t="s">
        <v>938</v>
      </c>
      <c r="M6760" s="29"/>
      <c r="N6760" s="29" t="s">
        <v>122</v>
      </c>
      <c r="O6760" s="31" t="n">
        <v>46619</v>
      </c>
      <c r="P6760" s="29" t="s">
        <v>123</v>
      </c>
      <c r="Q6760" s="29" t="n">
        <f aca="false">IFERROR(VALUE(L6760),"")</f>
        <v>24</v>
      </c>
      <c r="R6760" s="29" t="n">
        <f aca="true">IF(O6760="","",O6760-TODAY())</f>
        <v>334</v>
      </c>
      <c r="S6760" s="29" t="str">
        <f aca="false">IF(C6760="&lt;&lt; vazio &gt;&gt;","VAZIA",IF(AND(O6760&lt;&gt;"",R6760&lt;0),"VENCIDO",IF(AND(O6760&lt;&gt;"",R6760&lt;=Parametros!$B$10),"PRÓX. VENCIMENTO",IF(F6760="Q","QUALIDADE",IF(F6760="S","BLOQUEADO",IF(F6760="R","RESTRITO/DEVOLUÇÃO",IF(OR(N6760="QUAR",N6760="QRES"),"QUARENTENA",IF(OR(B6760="DESCARTE",B6760="DEVOLUÇÃO"),"DESCARTE/DEVOLUÇÃO",IF(AND(D6760="",K6760&lt;&gt;""),"SEM LOTE",IF(AND(Q6760&lt;&gt;"",Q6760&gt;=Parametros!$B$11),"PARADO/SEM GIRO","OK"))))))))))</f>
        <v>OK</v>
      </c>
      <c r="T6760" s="29" t="str">
        <f aca="false">IF(AND($S6760="PARADO/SEM GIRO",$K6760="KG",OR(Painel!$B$5="(Todos)",A6760=Painel!$B$5)*OR(Painel!$E$5="(Todos)",P6760=Painel!$E$5)),$J6760+ROW()/10000000,"")</f>
        <v/>
      </c>
      <c r="U6760" s="29" t="str">
        <f aca="false">IF(AND($S6760="VENCIDO",$K6760="KG",OR(Painel!$B$5="(Todos)",A6760=Painel!$B$5)*OR(Painel!$E$5="(Todos)",P6760=Painel!$E$5)),$J6760+ROW()/10000000,"")</f>
        <v/>
      </c>
    </row>
    <row r="6761" customFormat="false" ht="15" hidden="false" customHeight="false" outlineLevel="0" collapsed="false">
      <c r="A6761" s="29" t="s">
        <v>52</v>
      </c>
      <c r="B6761" s="29" t="s">
        <v>12694</v>
      </c>
      <c r="C6761" s="29" t="s">
        <v>222</v>
      </c>
      <c r="D6761" s="29" t="s">
        <v>10877</v>
      </c>
      <c r="E6761" s="29" t="n">
        <v>1</v>
      </c>
      <c r="F6761" s="29"/>
      <c r="G6761" s="29" t="s">
        <v>12695</v>
      </c>
      <c r="H6761" s="30" t="n">
        <v>1000</v>
      </c>
      <c r="I6761" s="31" t="n">
        <v>46281</v>
      </c>
      <c r="J6761" s="30" t="n">
        <v>1000</v>
      </c>
      <c r="K6761" s="29" t="s">
        <v>120</v>
      </c>
      <c r="L6761" s="29" t="s">
        <v>284</v>
      </c>
      <c r="M6761" s="29"/>
      <c r="N6761" s="29" t="s">
        <v>122</v>
      </c>
      <c r="O6761" s="31" t="n">
        <v>46823</v>
      </c>
      <c r="P6761" s="29" t="s">
        <v>123</v>
      </c>
      <c r="Q6761" s="29" t="n">
        <f aca="false">IFERROR(VALUE(L6761),"")</f>
        <v>4</v>
      </c>
      <c r="R6761" s="29" t="n">
        <f aca="true">IF(O6761="","",O6761-TODAY())</f>
        <v>538</v>
      </c>
      <c r="S6761" s="29" t="str">
        <f aca="false">IF(C6761="&lt;&lt; vazio &gt;&gt;","VAZIA",IF(AND(O6761&lt;&gt;"",R6761&lt;0),"VENCIDO",IF(AND(O6761&lt;&gt;"",R6761&lt;=Parametros!$B$10),"PRÓX. VENCIMENTO",IF(F6761="Q","QUALIDADE",IF(F6761="S","BLOQUEADO",IF(F6761="R","RESTRITO/DEVOLUÇÃO",IF(OR(N6761="QUAR",N6761="QRES"),"QUARENTENA",IF(OR(B6761="DESCARTE",B6761="DEVOLUÇÃO"),"DESCARTE/DEVOLUÇÃO",IF(AND(D6761="",K6761&lt;&gt;""),"SEM LOTE",IF(AND(Q6761&lt;&gt;"",Q6761&gt;=Parametros!$B$11),"PARADO/SEM GIRO","OK"))))))))))</f>
        <v>OK</v>
      </c>
      <c r="T6761" s="29" t="str">
        <f aca="false">IF(AND($S6761="PARADO/SEM GIRO",$K6761="KG",OR(Painel!$B$5="(Todos)",A6761=Painel!$B$5)*OR(Painel!$E$5="(Todos)",P6761=Painel!$E$5)),$J6761+ROW()/10000000,"")</f>
        <v/>
      </c>
      <c r="U6761" s="29" t="str">
        <f aca="false">IF(AND($S6761="VENCIDO",$K6761="KG",OR(Painel!$B$5="(Todos)",A6761=Painel!$B$5)*OR(Painel!$E$5="(Todos)",P6761=Painel!$E$5)),$J6761+ROW()/10000000,"")</f>
        <v/>
      </c>
    </row>
    <row r="6762" customFormat="false" ht="15" hidden="false" customHeight="false" outlineLevel="0" collapsed="false">
      <c r="A6762" s="29" t="s">
        <v>52</v>
      </c>
      <c r="B6762" s="29" t="s">
        <v>12696</v>
      </c>
      <c r="C6762" s="29" t="s">
        <v>222</v>
      </c>
      <c r="D6762" s="29" t="s">
        <v>10877</v>
      </c>
      <c r="E6762" s="29" t="n">
        <v>1</v>
      </c>
      <c r="F6762" s="29"/>
      <c r="G6762" s="29" t="s">
        <v>12697</v>
      </c>
      <c r="H6762" s="30" t="n">
        <v>1000</v>
      </c>
      <c r="I6762" s="31" t="n">
        <v>46281</v>
      </c>
      <c r="J6762" s="30" t="n">
        <v>1000</v>
      </c>
      <c r="K6762" s="29" t="s">
        <v>120</v>
      </c>
      <c r="L6762" s="29" t="s">
        <v>284</v>
      </c>
      <c r="M6762" s="29"/>
      <c r="N6762" s="29" t="s">
        <v>122</v>
      </c>
      <c r="O6762" s="31" t="n">
        <v>46823</v>
      </c>
      <c r="P6762" s="29" t="s">
        <v>123</v>
      </c>
      <c r="Q6762" s="29" t="n">
        <f aca="false">IFERROR(VALUE(L6762),"")</f>
        <v>4</v>
      </c>
      <c r="R6762" s="29" t="n">
        <f aca="true">IF(O6762="","",O6762-TODAY())</f>
        <v>538</v>
      </c>
      <c r="S6762" s="29" t="str">
        <f aca="false">IF(C6762="&lt;&lt; vazio &gt;&gt;","VAZIA",IF(AND(O6762&lt;&gt;"",R6762&lt;0),"VENCIDO",IF(AND(O6762&lt;&gt;"",R6762&lt;=Parametros!$B$10),"PRÓX. VENCIMENTO",IF(F6762="Q","QUALIDADE",IF(F6762="S","BLOQUEADO",IF(F6762="R","RESTRITO/DEVOLUÇÃO",IF(OR(N6762="QUAR",N6762="QRES"),"QUARENTENA",IF(OR(B6762="DESCARTE",B6762="DEVOLUÇÃO"),"DESCARTE/DEVOLUÇÃO",IF(AND(D6762="",K6762&lt;&gt;""),"SEM LOTE",IF(AND(Q6762&lt;&gt;"",Q6762&gt;=Parametros!$B$11),"PARADO/SEM GIRO","OK"))))))))))</f>
        <v>OK</v>
      </c>
      <c r="T6762" s="29" t="str">
        <f aca="false">IF(AND($S6762="PARADO/SEM GIRO",$K6762="KG",OR(Painel!$B$5="(Todos)",A6762=Painel!$B$5)*OR(Painel!$E$5="(Todos)",P6762=Painel!$E$5)),$J6762+ROW()/10000000,"")</f>
        <v/>
      </c>
      <c r="U6762" s="29" t="str">
        <f aca="false">IF(AND($S6762="VENCIDO",$K6762="KG",OR(Painel!$B$5="(Todos)",A6762=Painel!$B$5)*OR(Painel!$E$5="(Todos)",P6762=Painel!$E$5)),$J6762+ROW()/10000000,"")</f>
        <v/>
      </c>
    </row>
    <row r="6763" customFormat="false" ht="15" hidden="false" customHeight="false" outlineLevel="0" collapsed="false">
      <c r="A6763" s="29" t="s">
        <v>52</v>
      </c>
      <c r="B6763" s="29" t="s">
        <v>12698</v>
      </c>
      <c r="C6763" s="29" t="s">
        <v>1259</v>
      </c>
      <c r="D6763" s="29" t="s">
        <v>4971</v>
      </c>
      <c r="E6763" s="29" t="n">
        <v>1</v>
      </c>
      <c r="F6763" s="29" t="s">
        <v>137</v>
      </c>
      <c r="G6763" s="29" t="s">
        <v>12699</v>
      </c>
      <c r="H6763" s="30" t="n">
        <v>384</v>
      </c>
      <c r="I6763" s="31" t="n">
        <v>46273</v>
      </c>
      <c r="J6763" s="30" t="n">
        <v>384</v>
      </c>
      <c r="K6763" s="29" t="s">
        <v>120</v>
      </c>
      <c r="L6763" s="29" t="s">
        <v>149</v>
      </c>
      <c r="M6763" s="29"/>
      <c r="N6763" s="29" t="s">
        <v>134</v>
      </c>
      <c r="O6763" s="31" t="n">
        <v>46296</v>
      </c>
      <c r="P6763" s="29" t="s">
        <v>123</v>
      </c>
      <c r="Q6763" s="29" t="n">
        <f aca="false">IFERROR(VALUE(L6763),"")</f>
        <v>12</v>
      </c>
      <c r="R6763" s="29" t="n">
        <f aca="true">IF(O6763="","",O6763-TODAY())</f>
        <v>11</v>
      </c>
      <c r="S6763" s="29" t="str">
        <f aca="false">IF(C6763="&lt;&lt; vazio &gt;&gt;","VAZIA",IF(AND(O6763&lt;&gt;"",R6763&lt;0),"VENCIDO",IF(AND(O6763&lt;&gt;"",R6763&lt;=Parametros!$B$10),"PRÓX. VENCIMENTO",IF(F6763="Q","QUALIDADE",IF(F6763="S","BLOQUEADO",IF(F6763="R","RESTRITO/DEVOLUÇÃO",IF(OR(N6763="QUAR",N6763="QRES"),"QUARENTENA",IF(OR(B6763="DESCARTE",B6763="DEVOLUÇÃO"),"DESCARTE/DEVOLUÇÃO",IF(AND(D6763="",K6763&lt;&gt;""),"SEM LOTE",IF(AND(Q6763&lt;&gt;"",Q6763&gt;=Parametros!$B$11),"PARADO/SEM GIRO","OK"))))))))))</f>
        <v>PRÓX. VENCIMENTO</v>
      </c>
      <c r="T6763" s="29" t="str">
        <f aca="false">IF(AND($S6763="PARADO/SEM GIRO",$K6763="KG",OR(Painel!$B$5="(Todos)",A6763=Painel!$B$5)*OR(Painel!$E$5="(Todos)",P6763=Painel!$E$5)),$J6763+ROW()/10000000,"")</f>
        <v/>
      </c>
      <c r="U6763" s="29" t="str">
        <f aca="false">IF(AND($S6763="VENCIDO",$K6763="KG",OR(Painel!$B$5="(Todos)",A6763=Painel!$B$5)*OR(Painel!$E$5="(Todos)",P6763=Painel!$E$5)),$J6763+ROW()/10000000,"")</f>
        <v/>
      </c>
    </row>
    <row r="6764" customFormat="false" ht="15" hidden="false" customHeight="false" outlineLevel="0" collapsed="false">
      <c r="A6764" s="29" t="s">
        <v>52</v>
      </c>
      <c r="B6764" s="29" t="s">
        <v>12700</v>
      </c>
      <c r="C6764" s="29" t="s">
        <v>2694</v>
      </c>
      <c r="D6764" s="29" t="s">
        <v>7922</v>
      </c>
      <c r="E6764" s="29" t="n">
        <v>1</v>
      </c>
      <c r="F6764" s="29"/>
      <c r="G6764" s="29" t="s">
        <v>12701</v>
      </c>
      <c r="H6764" s="30" t="n">
        <v>480</v>
      </c>
      <c r="I6764" s="31" t="n">
        <v>46183</v>
      </c>
      <c r="J6764" s="30" t="n">
        <v>480</v>
      </c>
      <c r="K6764" s="29" t="s">
        <v>120</v>
      </c>
      <c r="L6764" s="29" t="s">
        <v>1096</v>
      </c>
      <c r="M6764" s="29"/>
      <c r="N6764" s="29" t="s">
        <v>122</v>
      </c>
      <c r="O6764" s="31" t="n">
        <v>46663</v>
      </c>
      <c r="P6764" s="29" t="s">
        <v>123</v>
      </c>
      <c r="Q6764" s="29" t="n">
        <f aca="false">IFERROR(VALUE(L6764),"")</f>
        <v>102</v>
      </c>
      <c r="R6764" s="29" t="n">
        <f aca="true">IF(O6764="","",O6764-TODAY())</f>
        <v>378</v>
      </c>
      <c r="S6764" s="29" t="str">
        <f aca="false">IF(C6764="&lt;&lt; vazio &gt;&gt;","VAZIA",IF(AND(O6764&lt;&gt;"",R6764&lt;0),"VENCIDO",IF(AND(O6764&lt;&gt;"",R6764&lt;=Parametros!$B$10),"PRÓX. VENCIMENTO",IF(F6764="Q","QUALIDADE",IF(F6764="S","BLOQUEADO",IF(F6764="R","RESTRITO/DEVOLUÇÃO",IF(OR(N6764="QUAR",N6764="QRES"),"QUARENTENA",IF(OR(B6764="DESCARTE",B6764="DEVOLUÇÃO"),"DESCARTE/DEVOLUÇÃO",IF(AND(D6764="",K6764&lt;&gt;""),"SEM LOTE",IF(AND(Q6764&lt;&gt;"",Q6764&gt;=Parametros!$B$11),"PARADO/SEM GIRO","OK"))))))))))</f>
        <v>PARADO/SEM GIRO</v>
      </c>
      <c r="T6764" s="29" t="n">
        <f aca="false">IF(AND($S6764="PARADO/SEM GIRO",$K6764="KG",OR(Painel!$B$5="(Todos)",A6764=Painel!$B$5)*OR(Painel!$E$5="(Todos)",P6764=Painel!$E$5)),$J6764+ROW()/10000000,"")</f>
        <v>480.0006764</v>
      </c>
      <c r="U6764" s="29" t="str">
        <f aca="false">IF(AND($S6764="VENCIDO",$K6764="KG",OR(Painel!$B$5="(Todos)",A6764=Painel!$B$5)*OR(Painel!$E$5="(Todos)",P6764=Painel!$E$5)),$J6764+ROW()/10000000,"")</f>
        <v/>
      </c>
    </row>
    <row r="6765" customFormat="false" ht="15" hidden="false" customHeight="false" outlineLevel="0" collapsed="false">
      <c r="A6765" s="29" t="s">
        <v>52</v>
      </c>
      <c r="B6765" s="29" t="s">
        <v>12702</v>
      </c>
      <c r="C6765" s="29" t="s">
        <v>250</v>
      </c>
      <c r="D6765" s="29" t="s">
        <v>1233</v>
      </c>
      <c r="E6765" s="29" t="n">
        <v>1</v>
      </c>
      <c r="F6765" s="29"/>
      <c r="G6765" s="29" t="s">
        <v>12703</v>
      </c>
      <c r="H6765" s="30" t="n">
        <v>1000</v>
      </c>
      <c r="I6765" s="31" t="n">
        <v>46273</v>
      </c>
      <c r="J6765" s="30" t="n">
        <v>1000</v>
      </c>
      <c r="K6765" s="29" t="s">
        <v>120</v>
      </c>
      <c r="L6765" s="29" t="s">
        <v>149</v>
      </c>
      <c r="M6765" s="29"/>
      <c r="N6765" s="29" t="s">
        <v>122</v>
      </c>
      <c r="O6765" s="31" t="n">
        <v>46812</v>
      </c>
      <c r="P6765" s="29" t="s">
        <v>123</v>
      </c>
      <c r="Q6765" s="29" t="n">
        <f aca="false">IFERROR(VALUE(L6765),"")</f>
        <v>12</v>
      </c>
      <c r="R6765" s="29" t="n">
        <f aca="true">IF(O6765="","",O6765-TODAY())</f>
        <v>527</v>
      </c>
      <c r="S6765" s="29" t="str">
        <f aca="false">IF(C6765="&lt;&lt; vazio &gt;&gt;","VAZIA",IF(AND(O6765&lt;&gt;"",R6765&lt;0),"VENCIDO",IF(AND(O6765&lt;&gt;"",R6765&lt;=Parametros!$B$10),"PRÓX. VENCIMENTO",IF(F6765="Q","QUALIDADE",IF(F6765="S","BLOQUEADO",IF(F6765="R","RESTRITO/DEVOLUÇÃO",IF(OR(N6765="QUAR",N6765="QRES"),"QUARENTENA",IF(OR(B6765="DESCARTE",B6765="DEVOLUÇÃO"),"DESCARTE/DEVOLUÇÃO",IF(AND(D6765="",K6765&lt;&gt;""),"SEM LOTE",IF(AND(Q6765&lt;&gt;"",Q6765&gt;=Parametros!$B$11),"PARADO/SEM GIRO","OK"))))))))))</f>
        <v>OK</v>
      </c>
      <c r="T6765" s="29" t="str">
        <f aca="false">IF(AND($S6765="PARADO/SEM GIRO",$K6765="KG",OR(Painel!$B$5="(Todos)",A6765=Painel!$B$5)*OR(Painel!$E$5="(Todos)",P6765=Painel!$E$5)),$J6765+ROW()/10000000,"")</f>
        <v/>
      </c>
      <c r="U6765" s="29" t="str">
        <f aca="false">IF(AND($S6765="VENCIDO",$K6765="KG",OR(Painel!$B$5="(Todos)",A6765=Painel!$B$5)*OR(Painel!$E$5="(Todos)",P6765=Painel!$E$5)),$J6765+ROW()/10000000,"")</f>
        <v/>
      </c>
    </row>
    <row r="6766" customFormat="false" ht="15" hidden="false" customHeight="false" outlineLevel="0" collapsed="false">
      <c r="A6766" s="29" t="s">
        <v>52</v>
      </c>
      <c r="B6766" s="29" t="s">
        <v>12704</v>
      </c>
      <c r="C6766" s="29" t="s">
        <v>1259</v>
      </c>
      <c r="D6766" s="29" t="s">
        <v>6269</v>
      </c>
      <c r="E6766" s="29" t="n">
        <v>1</v>
      </c>
      <c r="F6766" s="29"/>
      <c r="G6766" s="29" t="s">
        <v>12705</v>
      </c>
      <c r="H6766" s="30" t="n">
        <v>378</v>
      </c>
      <c r="I6766" s="31" t="n">
        <v>46235</v>
      </c>
      <c r="J6766" s="30" t="n">
        <v>378</v>
      </c>
      <c r="K6766" s="29" t="s">
        <v>120</v>
      </c>
      <c r="L6766" s="29" t="s">
        <v>694</v>
      </c>
      <c r="M6766" s="29"/>
      <c r="N6766" s="29" t="s">
        <v>122</v>
      </c>
      <c r="O6766" s="31" t="n">
        <v>46437</v>
      </c>
      <c r="P6766" s="29" t="s">
        <v>123</v>
      </c>
      <c r="Q6766" s="29" t="n">
        <f aca="false">IFERROR(VALUE(L6766),"")</f>
        <v>50</v>
      </c>
      <c r="R6766" s="29" t="n">
        <f aca="true">IF(O6766="","",O6766-TODAY())</f>
        <v>152</v>
      </c>
      <c r="S6766" s="29" t="str">
        <f aca="false">IF(C6766="&lt;&lt; vazio &gt;&gt;","VAZIA",IF(AND(O6766&lt;&gt;"",R6766&lt;0),"VENCIDO",IF(AND(O6766&lt;&gt;"",R6766&lt;=Parametros!$B$10),"PRÓX. VENCIMENTO",IF(F6766="Q","QUALIDADE",IF(F6766="S","BLOQUEADO",IF(F6766="R","RESTRITO/DEVOLUÇÃO",IF(OR(N6766="QUAR",N6766="QRES"),"QUARENTENA",IF(OR(B6766="DESCARTE",B6766="DEVOLUÇÃO"),"DESCARTE/DEVOLUÇÃO",IF(AND(D6766="",K6766&lt;&gt;""),"SEM LOTE",IF(AND(Q6766&lt;&gt;"",Q6766&gt;=Parametros!$B$11),"PARADO/SEM GIRO","OK"))))))))))</f>
        <v>OK</v>
      </c>
      <c r="T6766" s="29" t="str">
        <f aca="false">IF(AND($S6766="PARADO/SEM GIRO",$K6766="KG",OR(Painel!$B$5="(Todos)",A6766=Painel!$B$5)*OR(Painel!$E$5="(Todos)",P6766=Painel!$E$5)),$J6766+ROW()/10000000,"")</f>
        <v/>
      </c>
      <c r="U6766" s="29" t="str">
        <f aca="false">IF(AND($S6766="VENCIDO",$K6766="KG",OR(Painel!$B$5="(Todos)",A6766=Painel!$B$5)*OR(Painel!$E$5="(Todos)",P6766=Painel!$E$5)),$J6766+ROW()/10000000,"")</f>
        <v/>
      </c>
    </row>
    <row r="6767" customFormat="false" ht="15" hidden="false" customHeight="false" outlineLevel="0" collapsed="false">
      <c r="A6767" s="29" t="s">
        <v>52</v>
      </c>
      <c r="B6767" s="29" t="s">
        <v>12706</v>
      </c>
      <c r="C6767" s="29" t="s">
        <v>222</v>
      </c>
      <c r="D6767" s="29" t="s">
        <v>675</v>
      </c>
      <c r="E6767" s="29" t="n">
        <v>1</v>
      </c>
      <c r="F6767" s="29" t="s">
        <v>137</v>
      </c>
      <c r="G6767" s="29" t="s">
        <v>12707</v>
      </c>
      <c r="H6767" s="30" t="n">
        <v>980</v>
      </c>
      <c r="I6767" s="31" t="n">
        <v>46266</v>
      </c>
      <c r="J6767" s="30" t="n">
        <v>980</v>
      </c>
      <c r="K6767" s="29" t="s">
        <v>120</v>
      </c>
      <c r="L6767" s="29" t="s">
        <v>180</v>
      </c>
      <c r="M6767" s="29"/>
      <c r="N6767" s="29" t="s">
        <v>122</v>
      </c>
      <c r="O6767" s="31" t="n">
        <v>46797</v>
      </c>
      <c r="P6767" s="29" t="s">
        <v>123</v>
      </c>
      <c r="Q6767" s="29" t="n">
        <f aca="false">IFERROR(VALUE(L6767),"")</f>
        <v>19</v>
      </c>
      <c r="R6767" s="29" t="n">
        <f aca="true">IF(O6767="","",O6767-TODAY())</f>
        <v>512</v>
      </c>
      <c r="S6767" s="29" t="str">
        <f aca="false">IF(C6767="&lt;&lt; vazio &gt;&gt;","VAZIA",IF(AND(O6767&lt;&gt;"",R6767&lt;0),"VENCIDO",IF(AND(O6767&lt;&gt;"",R6767&lt;=Parametros!$B$10),"PRÓX. VENCIMENTO",IF(F6767="Q","QUALIDADE",IF(F6767="S","BLOQUEADO",IF(F6767="R","RESTRITO/DEVOLUÇÃO",IF(OR(N6767="QUAR",N6767="QRES"),"QUARENTENA",IF(OR(B6767="DESCARTE",B6767="DEVOLUÇÃO"),"DESCARTE/DEVOLUÇÃO",IF(AND(D6767="",K6767&lt;&gt;""),"SEM LOTE",IF(AND(Q6767&lt;&gt;"",Q6767&gt;=Parametros!$B$11),"PARADO/SEM GIRO","OK"))))))))))</f>
        <v>BLOQUEADO</v>
      </c>
      <c r="T6767" s="29" t="str">
        <f aca="false">IF(AND($S6767="PARADO/SEM GIRO",$K6767="KG",OR(Painel!$B$5="(Todos)",A6767=Painel!$B$5)*OR(Painel!$E$5="(Todos)",P6767=Painel!$E$5)),$J6767+ROW()/10000000,"")</f>
        <v/>
      </c>
      <c r="U6767" s="29" t="str">
        <f aca="false">IF(AND($S6767="VENCIDO",$K6767="KG",OR(Painel!$B$5="(Todos)",A6767=Painel!$B$5)*OR(Painel!$E$5="(Todos)",P6767=Painel!$E$5)),$J6767+ROW()/10000000,"")</f>
        <v/>
      </c>
    </row>
    <row r="6768" customFormat="false" ht="15" hidden="false" customHeight="false" outlineLevel="0" collapsed="false">
      <c r="A6768" s="29" t="s">
        <v>52</v>
      </c>
      <c r="B6768" s="29" t="s">
        <v>12708</v>
      </c>
      <c r="C6768" s="29" t="s">
        <v>1742</v>
      </c>
      <c r="D6768" s="29" t="s">
        <v>12709</v>
      </c>
      <c r="E6768" s="29" t="n">
        <v>1</v>
      </c>
      <c r="F6768" s="29" t="s">
        <v>137</v>
      </c>
      <c r="G6768" s="29" t="s">
        <v>12710</v>
      </c>
      <c r="H6768" s="30" t="n">
        <v>980</v>
      </c>
      <c r="I6768" s="31" t="n">
        <v>46256</v>
      </c>
      <c r="J6768" s="30" t="n">
        <v>980</v>
      </c>
      <c r="K6768" s="29" t="s">
        <v>120</v>
      </c>
      <c r="L6768" s="29" t="s">
        <v>1035</v>
      </c>
      <c r="M6768" s="29"/>
      <c r="N6768" s="29" t="s">
        <v>122</v>
      </c>
      <c r="O6768" s="31" t="n">
        <v>46511</v>
      </c>
      <c r="P6768" s="29" t="s">
        <v>123</v>
      </c>
      <c r="Q6768" s="29" t="n">
        <f aca="false">IFERROR(VALUE(L6768),"")</f>
        <v>53</v>
      </c>
      <c r="R6768" s="29" t="n">
        <f aca="true">IF(O6768="","",O6768-TODAY())</f>
        <v>226</v>
      </c>
      <c r="S6768" s="29" t="str">
        <f aca="false">IF(C6768="&lt;&lt; vazio &gt;&gt;","VAZIA",IF(AND(O6768&lt;&gt;"",R6768&lt;0),"VENCIDO",IF(AND(O6768&lt;&gt;"",R6768&lt;=Parametros!$B$10),"PRÓX. VENCIMENTO",IF(F6768="Q","QUALIDADE",IF(F6768="S","BLOQUEADO",IF(F6768="R","RESTRITO/DEVOLUÇÃO",IF(OR(N6768="QUAR",N6768="QRES"),"QUARENTENA",IF(OR(B6768="DESCARTE",B6768="DEVOLUÇÃO"),"DESCARTE/DEVOLUÇÃO",IF(AND(D6768="",K6768&lt;&gt;""),"SEM LOTE",IF(AND(Q6768&lt;&gt;"",Q6768&gt;=Parametros!$B$11),"PARADO/SEM GIRO","OK"))))))))))</f>
        <v>BLOQUEADO</v>
      </c>
      <c r="T6768" s="29" t="str">
        <f aca="false">IF(AND($S6768="PARADO/SEM GIRO",$K6768="KG",OR(Painel!$B$5="(Todos)",A6768=Painel!$B$5)*OR(Painel!$E$5="(Todos)",P6768=Painel!$E$5)),$J6768+ROW()/10000000,"")</f>
        <v/>
      </c>
      <c r="U6768" s="29" t="str">
        <f aca="false">IF(AND($S6768="VENCIDO",$K6768="KG",OR(Painel!$B$5="(Todos)",A6768=Painel!$B$5)*OR(Painel!$E$5="(Todos)",P6768=Painel!$E$5)),$J6768+ROW()/10000000,"")</f>
        <v/>
      </c>
    </row>
    <row r="6769" customFormat="false" ht="15" hidden="false" customHeight="false" outlineLevel="0" collapsed="false">
      <c r="A6769" s="29" t="s">
        <v>52</v>
      </c>
      <c r="B6769" s="29" t="s">
        <v>12711</v>
      </c>
      <c r="C6769" s="29" t="s">
        <v>1742</v>
      </c>
      <c r="D6769" s="29" t="s">
        <v>9100</v>
      </c>
      <c r="E6769" s="29" t="n">
        <v>1</v>
      </c>
      <c r="F6769" s="29"/>
      <c r="G6769" s="29" t="s">
        <v>12712</v>
      </c>
      <c r="H6769" s="30" t="n">
        <v>800</v>
      </c>
      <c r="I6769" s="31" t="n">
        <v>46274</v>
      </c>
      <c r="J6769" s="30" t="n">
        <v>800</v>
      </c>
      <c r="K6769" s="29" t="s">
        <v>120</v>
      </c>
      <c r="L6769" s="29" t="s">
        <v>138</v>
      </c>
      <c r="M6769" s="29"/>
      <c r="N6769" s="29" t="s">
        <v>122</v>
      </c>
      <c r="O6769" s="31" t="n">
        <v>46513</v>
      </c>
      <c r="P6769" s="29" t="s">
        <v>123</v>
      </c>
      <c r="Q6769" s="29" t="n">
        <f aca="false">IFERROR(VALUE(L6769),"")</f>
        <v>11</v>
      </c>
      <c r="R6769" s="29" t="n">
        <f aca="true">IF(O6769="","",O6769-TODAY())</f>
        <v>228</v>
      </c>
      <c r="S6769" s="29" t="str">
        <f aca="false">IF(C6769="&lt;&lt; vazio &gt;&gt;","VAZIA",IF(AND(O6769&lt;&gt;"",R6769&lt;0),"VENCIDO",IF(AND(O6769&lt;&gt;"",R6769&lt;=Parametros!$B$10),"PRÓX. VENCIMENTO",IF(F6769="Q","QUALIDADE",IF(F6769="S","BLOQUEADO",IF(F6769="R","RESTRITO/DEVOLUÇÃO",IF(OR(N6769="QUAR",N6769="QRES"),"QUARENTENA",IF(OR(B6769="DESCARTE",B6769="DEVOLUÇÃO"),"DESCARTE/DEVOLUÇÃO",IF(AND(D6769="",K6769&lt;&gt;""),"SEM LOTE",IF(AND(Q6769&lt;&gt;"",Q6769&gt;=Parametros!$B$11),"PARADO/SEM GIRO","OK"))))))))))</f>
        <v>OK</v>
      </c>
      <c r="T6769" s="29" t="str">
        <f aca="false">IF(AND($S6769="PARADO/SEM GIRO",$K6769="KG",OR(Painel!$B$5="(Todos)",A6769=Painel!$B$5)*OR(Painel!$E$5="(Todos)",P6769=Painel!$E$5)),$J6769+ROW()/10000000,"")</f>
        <v/>
      </c>
      <c r="U6769" s="29" t="str">
        <f aca="false">IF(AND($S6769="VENCIDO",$K6769="KG",OR(Painel!$B$5="(Todos)",A6769=Painel!$B$5)*OR(Painel!$E$5="(Todos)",P6769=Painel!$E$5)),$J6769+ROW()/10000000,"")</f>
        <v/>
      </c>
    </row>
    <row r="6770" customFormat="false" ht="15" hidden="false" customHeight="false" outlineLevel="0" collapsed="false">
      <c r="A6770" s="29" t="s">
        <v>52</v>
      </c>
      <c r="B6770" s="29" t="s">
        <v>12713</v>
      </c>
      <c r="C6770" s="29" t="s">
        <v>4484</v>
      </c>
      <c r="D6770" s="29" t="s">
        <v>8080</v>
      </c>
      <c r="E6770" s="29" t="n">
        <v>1</v>
      </c>
      <c r="F6770" s="29"/>
      <c r="G6770" s="29" t="s">
        <v>12714</v>
      </c>
      <c r="H6770" s="30" t="n">
        <v>480</v>
      </c>
      <c r="I6770" s="31" t="n">
        <v>45985</v>
      </c>
      <c r="J6770" s="30" t="n">
        <v>480</v>
      </c>
      <c r="K6770" s="29" t="s">
        <v>120</v>
      </c>
      <c r="L6770" s="29" t="s">
        <v>10166</v>
      </c>
      <c r="M6770" s="29"/>
      <c r="N6770" s="29" t="s">
        <v>122</v>
      </c>
      <c r="O6770" s="31" t="n">
        <v>46577</v>
      </c>
      <c r="P6770" s="29" t="s">
        <v>123</v>
      </c>
      <c r="Q6770" s="29" t="n">
        <f aca="false">IFERROR(VALUE(L6770),"")</f>
        <v>300</v>
      </c>
      <c r="R6770" s="29" t="n">
        <f aca="true">IF(O6770="","",O6770-TODAY())</f>
        <v>292</v>
      </c>
      <c r="S6770" s="29" t="str">
        <f aca="false">IF(C6770="&lt;&lt; vazio &gt;&gt;","VAZIA",IF(AND(O6770&lt;&gt;"",R6770&lt;0),"VENCIDO",IF(AND(O6770&lt;&gt;"",R6770&lt;=Parametros!$B$10),"PRÓX. VENCIMENTO",IF(F6770="Q","QUALIDADE",IF(F6770="S","BLOQUEADO",IF(F6770="R","RESTRITO/DEVOLUÇÃO",IF(OR(N6770="QUAR",N6770="QRES"),"QUARENTENA",IF(OR(B6770="DESCARTE",B6770="DEVOLUÇÃO"),"DESCARTE/DEVOLUÇÃO",IF(AND(D6770="",K6770&lt;&gt;""),"SEM LOTE",IF(AND(Q6770&lt;&gt;"",Q6770&gt;=Parametros!$B$11),"PARADO/SEM GIRO","OK"))))))))))</f>
        <v>PARADO/SEM GIRO</v>
      </c>
      <c r="T6770" s="29" t="n">
        <f aca="false">IF(AND($S6770="PARADO/SEM GIRO",$K6770="KG",OR(Painel!$B$5="(Todos)",A6770=Painel!$B$5)*OR(Painel!$E$5="(Todos)",P6770=Painel!$E$5)),$J6770+ROW()/10000000,"")</f>
        <v>480.000677</v>
      </c>
      <c r="U6770" s="29" t="str">
        <f aca="false">IF(AND($S6770="VENCIDO",$K6770="KG",OR(Painel!$B$5="(Todos)",A6770=Painel!$B$5)*OR(Painel!$E$5="(Todos)",P6770=Painel!$E$5)),$J6770+ROW()/10000000,"")</f>
        <v/>
      </c>
    </row>
    <row r="6771" customFormat="false" ht="15" hidden="false" customHeight="false" outlineLevel="0" collapsed="false">
      <c r="A6771" s="29" t="s">
        <v>52</v>
      </c>
      <c r="B6771" s="29" t="s">
        <v>12715</v>
      </c>
      <c r="C6771" s="29" t="s">
        <v>135</v>
      </c>
      <c r="D6771" s="29" t="s">
        <v>561</v>
      </c>
      <c r="E6771" s="29" t="n">
        <v>1</v>
      </c>
      <c r="F6771" s="29"/>
      <c r="G6771" s="29" t="s">
        <v>12716</v>
      </c>
      <c r="H6771" s="30" t="n">
        <v>999.9</v>
      </c>
      <c r="I6771" s="31" t="n">
        <v>46280</v>
      </c>
      <c r="J6771" s="30" t="n">
        <v>999.9</v>
      </c>
      <c r="K6771" s="29" t="s">
        <v>120</v>
      </c>
      <c r="L6771" s="29" t="s">
        <v>144</v>
      </c>
      <c r="M6771" s="29"/>
      <c r="N6771" s="29" t="s">
        <v>122</v>
      </c>
      <c r="O6771" s="31" t="n">
        <v>46638</v>
      </c>
      <c r="P6771" s="29" t="s">
        <v>123</v>
      </c>
      <c r="Q6771" s="29" t="n">
        <f aca="false">IFERROR(VALUE(L6771),"")</f>
        <v>5</v>
      </c>
      <c r="R6771" s="29" t="n">
        <f aca="true">IF(O6771="","",O6771-TODAY())</f>
        <v>353</v>
      </c>
      <c r="S6771" s="29" t="str">
        <f aca="false">IF(C6771="&lt;&lt; vazio &gt;&gt;","VAZIA",IF(AND(O6771&lt;&gt;"",R6771&lt;0),"VENCIDO",IF(AND(O6771&lt;&gt;"",R6771&lt;=Parametros!$B$10),"PRÓX. VENCIMENTO",IF(F6771="Q","QUALIDADE",IF(F6771="S","BLOQUEADO",IF(F6771="R","RESTRITO/DEVOLUÇÃO",IF(OR(N6771="QUAR",N6771="QRES"),"QUARENTENA",IF(OR(B6771="DESCARTE",B6771="DEVOLUÇÃO"),"DESCARTE/DEVOLUÇÃO",IF(AND(D6771="",K6771&lt;&gt;""),"SEM LOTE",IF(AND(Q6771&lt;&gt;"",Q6771&gt;=Parametros!$B$11),"PARADO/SEM GIRO","OK"))))))))))</f>
        <v>OK</v>
      </c>
      <c r="T6771" s="29" t="str">
        <f aca="false">IF(AND($S6771="PARADO/SEM GIRO",$K6771="KG",OR(Painel!$B$5="(Todos)",A6771=Painel!$B$5)*OR(Painel!$E$5="(Todos)",P6771=Painel!$E$5)),$J6771+ROW()/10000000,"")</f>
        <v/>
      </c>
      <c r="U6771" s="29" t="str">
        <f aca="false">IF(AND($S6771="VENCIDO",$K6771="KG",OR(Painel!$B$5="(Todos)",A6771=Painel!$B$5)*OR(Painel!$E$5="(Todos)",P6771=Painel!$E$5)),$J6771+ROW()/10000000,"")</f>
        <v/>
      </c>
    </row>
    <row r="6772" customFormat="false" ht="15" hidden="false" customHeight="false" outlineLevel="0" collapsed="false">
      <c r="A6772" s="29" t="s">
        <v>52</v>
      </c>
      <c r="B6772" s="29" t="s">
        <v>12717</v>
      </c>
      <c r="C6772" s="29" t="s">
        <v>369</v>
      </c>
      <c r="D6772" s="29" t="s">
        <v>7536</v>
      </c>
      <c r="E6772" s="29" t="n">
        <v>1</v>
      </c>
      <c r="F6772" s="29"/>
      <c r="G6772" s="29" t="s">
        <v>12718</v>
      </c>
      <c r="H6772" s="30" t="n">
        <v>444.4</v>
      </c>
      <c r="I6772" s="31" t="n">
        <v>46258</v>
      </c>
      <c r="J6772" s="30" t="n">
        <v>444.4</v>
      </c>
      <c r="K6772" s="29" t="s">
        <v>120</v>
      </c>
      <c r="L6772" s="29" t="s">
        <v>294</v>
      </c>
      <c r="M6772" s="29"/>
      <c r="N6772" s="29" t="s">
        <v>122</v>
      </c>
      <c r="O6772" s="31" t="n">
        <v>46803</v>
      </c>
      <c r="P6772" s="29" t="s">
        <v>123</v>
      </c>
      <c r="Q6772" s="29" t="n">
        <f aca="false">IFERROR(VALUE(L6772),"")</f>
        <v>27</v>
      </c>
      <c r="R6772" s="29" t="n">
        <f aca="true">IF(O6772="","",O6772-TODAY())</f>
        <v>518</v>
      </c>
      <c r="S6772" s="29" t="str">
        <f aca="false">IF(C6772="&lt;&lt; vazio &gt;&gt;","VAZIA",IF(AND(O6772&lt;&gt;"",R6772&lt;0),"VENCIDO",IF(AND(O6772&lt;&gt;"",R6772&lt;=Parametros!$B$10),"PRÓX. VENCIMENTO",IF(F6772="Q","QUALIDADE",IF(F6772="S","BLOQUEADO",IF(F6772="R","RESTRITO/DEVOLUÇÃO",IF(OR(N6772="QUAR",N6772="QRES"),"QUARENTENA",IF(OR(B6772="DESCARTE",B6772="DEVOLUÇÃO"),"DESCARTE/DEVOLUÇÃO",IF(AND(D6772="",K6772&lt;&gt;""),"SEM LOTE",IF(AND(Q6772&lt;&gt;"",Q6772&gt;=Parametros!$B$11),"PARADO/SEM GIRO","OK"))))))))))</f>
        <v>OK</v>
      </c>
      <c r="T6772" s="29" t="str">
        <f aca="false">IF(AND($S6772="PARADO/SEM GIRO",$K6772="KG",OR(Painel!$B$5="(Todos)",A6772=Painel!$B$5)*OR(Painel!$E$5="(Todos)",P6772=Painel!$E$5)),$J6772+ROW()/10000000,"")</f>
        <v/>
      </c>
      <c r="U6772" s="29" t="str">
        <f aca="false">IF(AND($S6772="VENCIDO",$K6772="KG",OR(Painel!$B$5="(Todos)",A6772=Painel!$B$5)*OR(Painel!$E$5="(Todos)",P6772=Painel!$E$5)),$J6772+ROW()/10000000,"")</f>
        <v/>
      </c>
    </row>
    <row r="6773" customFormat="false" ht="15" hidden="false" customHeight="false" outlineLevel="0" collapsed="false">
      <c r="A6773" s="29" t="s">
        <v>52</v>
      </c>
      <c r="B6773" s="29" t="s">
        <v>12719</v>
      </c>
      <c r="C6773" s="29" t="s">
        <v>5682</v>
      </c>
      <c r="D6773" s="29" t="s">
        <v>7256</v>
      </c>
      <c r="E6773" s="29" t="n">
        <v>1</v>
      </c>
      <c r="F6773" s="29"/>
      <c r="G6773" s="29" t="s">
        <v>12720</v>
      </c>
      <c r="H6773" s="30" t="n">
        <v>240</v>
      </c>
      <c r="I6773" s="31" t="n">
        <v>46231</v>
      </c>
      <c r="J6773" s="30" t="n">
        <v>240</v>
      </c>
      <c r="K6773" s="29" t="s">
        <v>120</v>
      </c>
      <c r="L6773" s="29" t="s">
        <v>2246</v>
      </c>
      <c r="M6773" s="29"/>
      <c r="N6773" s="29" t="s">
        <v>134</v>
      </c>
      <c r="O6773" s="31" t="n">
        <v>46339</v>
      </c>
      <c r="P6773" s="29" t="s">
        <v>123</v>
      </c>
      <c r="Q6773" s="29" t="n">
        <f aca="false">IFERROR(VALUE(L6773),"")</f>
        <v>54</v>
      </c>
      <c r="R6773" s="29" t="n">
        <f aca="true">IF(O6773="","",O6773-TODAY())</f>
        <v>54</v>
      </c>
      <c r="S6773" s="29" t="str">
        <f aca="false">IF(C6773="&lt;&lt; vazio &gt;&gt;","VAZIA",IF(AND(O6773&lt;&gt;"",R6773&lt;0),"VENCIDO",IF(AND(O6773&lt;&gt;"",R6773&lt;=Parametros!$B$10),"PRÓX. VENCIMENTO",IF(F6773="Q","QUALIDADE",IF(F6773="S","BLOQUEADO",IF(F6773="R","RESTRITO/DEVOLUÇÃO",IF(OR(N6773="QUAR",N6773="QRES"),"QUARENTENA",IF(OR(B6773="DESCARTE",B6773="DEVOLUÇÃO"),"DESCARTE/DEVOLUÇÃO",IF(AND(D6773="",K6773&lt;&gt;""),"SEM LOTE",IF(AND(Q6773&lt;&gt;"",Q6773&gt;=Parametros!$B$11),"PARADO/SEM GIRO","OK"))))))))))</f>
        <v>PRÓX. VENCIMENTO</v>
      </c>
      <c r="T6773" s="29" t="str">
        <f aca="false">IF(AND($S6773="PARADO/SEM GIRO",$K6773="KG",OR(Painel!$B$5="(Todos)",A6773=Painel!$B$5)*OR(Painel!$E$5="(Todos)",P6773=Painel!$E$5)),$J6773+ROW()/10000000,"")</f>
        <v/>
      </c>
      <c r="U6773" s="29" t="str">
        <f aca="false">IF(AND($S6773="VENCIDO",$K6773="KG",OR(Painel!$B$5="(Todos)",A6773=Painel!$B$5)*OR(Painel!$E$5="(Todos)",P6773=Painel!$E$5)),$J6773+ROW()/10000000,"")</f>
        <v/>
      </c>
    </row>
    <row r="6774" customFormat="false" ht="15" hidden="false" customHeight="false" outlineLevel="0" collapsed="false">
      <c r="A6774" s="29" t="s">
        <v>52</v>
      </c>
      <c r="B6774" s="29" t="s">
        <v>12721</v>
      </c>
      <c r="C6774" s="29" t="s">
        <v>167</v>
      </c>
      <c r="D6774" s="29" t="s">
        <v>1022</v>
      </c>
      <c r="E6774" s="29" t="n">
        <v>1</v>
      </c>
      <c r="F6774" s="29" t="s">
        <v>268</v>
      </c>
      <c r="G6774" s="29" t="s">
        <v>12722</v>
      </c>
      <c r="H6774" s="30" t="n">
        <v>590.4</v>
      </c>
      <c r="I6774" s="31" t="n">
        <v>46284</v>
      </c>
      <c r="J6774" s="30" t="n">
        <v>590.4</v>
      </c>
      <c r="K6774" s="29" t="s">
        <v>120</v>
      </c>
      <c r="L6774" s="29" t="s">
        <v>388</v>
      </c>
      <c r="M6774" s="29"/>
      <c r="N6774" s="29" t="s">
        <v>122</v>
      </c>
      <c r="O6774" s="31" t="n">
        <v>46831</v>
      </c>
      <c r="P6774" s="29" t="s">
        <v>123</v>
      </c>
      <c r="Q6774" s="29" t="n">
        <f aca="false">IFERROR(VALUE(L6774),"")</f>
        <v>1</v>
      </c>
      <c r="R6774" s="29" t="n">
        <f aca="true">IF(O6774="","",O6774-TODAY())</f>
        <v>546</v>
      </c>
      <c r="S6774" s="29" t="str">
        <f aca="false">IF(C6774="&lt;&lt; vazio &gt;&gt;","VAZIA",IF(AND(O6774&lt;&gt;"",R6774&lt;0),"VENCIDO",IF(AND(O6774&lt;&gt;"",R6774&lt;=Parametros!$B$10),"PRÓX. VENCIMENTO",IF(F6774="Q","QUALIDADE",IF(F6774="S","BLOQUEADO",IF(F6774="R","RESTRITO/DEVOLUÇÃO",IF(OR(N6774="QUAR",N6774="QRES"),"QUARENTENA",IF(OR(B6774="DESCARTE",B6774="DEVOLUÇÃO"),"DESCARTE/DEVOLUÇÃO",IF(AND(D6774="",K6774&lt;&gt;""),"SEM LOTE",IF(AND(Q6774&lt;&gt;"",Q6774&gt;=Parametros!$B$11),"PARADO/SEM GIRO","OK"))))))))))</f>
        <v>QUALIDADE</v>
      </c>
      <c r="T6774" s="29" t="str">
        <f aca="false">IF(AND($S6774="PARADO/SEM GIRO",$K6774="KG",OR(Painel!$B$5="(Todos)",A6774=Painel!$B$5)*OR(Painel!$E$5="(Todos)",P6774=Painel!$E$5)),$J6774+ROW()/10000000,"")</f>
        <v/>
      </c>
      <c r="U6774" s="29" t="str">
        <f aca="false">IF(AND($S6774="VENCIDO",$K6774="KG",OR(Painel!$B$5="(Todos)",A6774=Painel!$B$5)*OR(Painel!$E$5="(Todos)",P6774=Painel!$E$5)),$J6774+ROW()/10000000,"")</f>
        <v/>
      </c>
    </row>
    <row r="6775" customFormat="false" ht="15" hidden="false" customHeight="false" outlineLevel="0" collapsed="false">
      <c r="A6775" s="29" t="s">
        <v>52</v>
      </c>
      <c r="B6775" s="29" t="s">
        <v>12723</v>
      </c>
      <c r="C6775" s="29" t="s">
        <v>334</v>
      </c>
      <c r="D6775" s="29" t="s">
        <v>12724</v>
      </c>
      <c r="E6775" s="29" t="n">
        <v>1</v>
      </c>
      <c r="F6775" s="29"/>
      <c r="G6775" s="29" t="s">
        <v>12725</v>
      </c>
      <c r="H6775" s="30" t="n">
        <v>522.6</v>
      </c>
      <c r="I6775" s="31" t="n">
        <v>46283</v>
      </c>
      <c r="J6775" s="30" t="n">
        <v>522.6</v>
      </c>
      <c r="K6775" s="29" t="s">
        <v>120</v>
      </c>
      <c r="L6775" s="29" t="s">
        <v>400</v>
      </c>
      <c r="M6775" s="29"/>
      <c r="N6775" s="29" t="s">
        <v>122</v>
      </c>
      <c r="O6775" s="31" t="n">
        <v>46439</v>
      </c>
      <c r="P6775" s="29" t="s">
        <v>123</v>
      </c>
      <c r="Q6775" s="29" t="n">
        <f aca="false">IFERROR(VALUE(L6775),"")</f>
        <v>3</v>
      </c>
      <c r="R6775" s="29" t="n">
        <f aca="true">IF(O6775="","",O6775-TODAY())</f>
        <v>154</v>
      </c>
      <c r="S6775" s="29" t="str">
        <f aca="false">IF(C6775="&lt;&lt; vazio &gt;&gt;","VAZIA",IF(AND(O6775&lt;&gt;"",R6775&lt;0),"VENCIDO",IF(AND(O6775&lt;&gt;"",R6775&lt;=Parametros!$B$10),"PRÓX. VENCIMENTO",IF(F6775="Q","QUALIDADE",IF(F6775="S","BLOQUEADO",IF(F6775="R","RESTRITO/DEVOLUÇÃO",IF(OR(N6775="QUAR",N6775="QRES"),"QUARENTENA",IF(OR(B6775="DESCARTE",B6775="DEVOLUÇÃO"),"DESCARTE/DEVOLUÇÃO",IF(AND(D6775="",K6775&lt;&gt;""),"SEM LOTE",IF(AND(Q6775&lt;&gt;"",Q6775&gt;=Parametros!$B$11),"PARADO/SEM GIRO","OK"))))))))))</f>
        <v>OK</v>
      </c>
      <c r="T6775" s="29" t="str">
        <f aca="false">IF(AND($S6775="PARADO/SEM GIRO",$K6775="KG",OR(Painel!$B$5="(Todos)",A6775=Painel!$B$5)*OR(Painel!$E$5="(Todos)",P6775=Painel!$E$5)),$J6775+ROW()/10000000,"")</f>
        <v/>
      </c>
      <c r="U6775" s="29" t="str">
        <f aca="false">IF(AND($S6775="VENCIDO",$K6775="KG",OR(Painel!$B$5="(Todos)",A6775=Painel!$B$5)*OR(Painel!$E$5="(Todos)",P6775=Painel!$E$5)),$J6775+ROW()/10000000,"")</f>
        <v/>
      </c>
    </row>
    <row r="6776" customFormat="false" ht="15" hidden="false" customHeight="false" outlineLevel="0" collapsed="false">
      <c r="A6776" s="29" t="s">
        <v>52</v>
      </c>
      <c r="B6776" s="29" t="s">
        <v>12726</v>
      </c>
      <c r="C6776" s="29" t="s">
        <v>1381</v>
      </c>
      <c r="D6776" s="29" t="s">
        <v>3585</v>
      </c>
      <c r="E6776" s="29" t="n">
        <v>1</v>
      </c>
      <c r="F6776" s="29"/>
      <c r="G6776" s="29" t="s">
        <v>12727</v>
      </c>
      <c r="H6776" s="30" t="n">
        <v>800</v>
      </c>
      <c r="I6776" s="31" t="n">
        <v>46202</v>
      </c>
      <c r="J6776" s="30" t="n">
        <v>800</v>
      </c>
      <c r="K6776" s="29" t="s">
        <v>120</v>
      </c>
      <c r="L6776" s="29" t="s">
        <v>1181</v>
      </c>
      <c r="M6776" s="29"/>
      <c r="N6776" s="29" t="s">
        <v>122</v>
      </c>
      <c r="O6776" s="31" t="n">
        <v>46557</v>
      </c>
      <c r="P6776" s="29" t="s">
        <v>123</v>
      </c>
      <c r="Q6776" s="29" t="n">
        <f aca="false">IFERROR(VALUE(L6776),"")</f>
        <v>83</v>
      </c>
      <c r="R6776" s="29" t="n">
        <f aca="true">IF(O6776="","",O6776-TODAY())</f>
        <v>272</v>
      </c>
      <c r="S6776" s="29" t="str">
        <f aca="false">IF(C6776="&lt;&lt; vazio &gt;&gt;","VAZIA",IF(AND(O6776&lt;&gt;"",R6776&lt;0),"VENCIDO",IF(AND(O6776&lt;&gt;"",R6776&lt;=Parametros!$B$10),"PRÓX. VENCIMENTO",IF(F6776="Q","QUALIDADE",IF(F6776="S","BLOQUEADO",IF(F6776="R","RESTRITO/DEVOLUÇÃO",IF(OR(N6776="QUAR",N6776="QRES"),"QUARENTENA",IF(OR(B6776="DESCARTE",B6776="DEVOLUÇÃO"),"DESCARTE/DEVOLUÇÃO",IF(AND(D6776="",K6776&lt;&gt;""),"SEM LOTE",IF(AND(Q6776&lt;&gt;"",Q6776&gt;=Parametros!$B$11),"PARADO/SEM GIRO","OK"))))))))))</f>
        <v>OK</v>
      </c>
      <c r="T6776" s="29" t="str">
        <f aca="false">IF(AND($S6776="PARADO/SEM GIRO",$K6776="KG",OR(Painel!$B$5="(Todos)",A6776=Painel!$B$5)*OR(Painel!$E$5="(Todos)",P6776=Painel!$E$5)),$J6776+ROW()/10000000,"")</f>
        <v/>
      </c>
      <c r="U6776" s="29" t="str">
        <f aca="false">IF(AND($S6776="VENCIDO",$K6776="KG",OR(Painel!$B$5="(Todos)",A6776=Painel!$B$5)*OR(Painel!$E$5="(Todos)",P6776=Painel!$E$5)),$J6776+ROW()/10000000,"")</f>
        <v/>
      </c>
    </row>
    <row r="6777" customFormat="false" ht="15" hidden="false" customHeight="false" outlineLevel="0" collapsed="false">
      <c r="A6777" s="29" t="s">
        <v>52</v>
      </c>
      <c r="B6777" s="29" t="s">
        <v>12728</v>
      </c>
      <c r="C6777" s="29" t="s">
        <v>381</v>
      </c>
      <c r="D6777" s="29" t="s">
        <v>529</v>
      </c>
      <c r="E6777" s="29" t="n">
        <v>1</v>
      </c>
      <c r="F6777" s="29"/>
      <c r="G6777" s="29" t="s">
        <v>12729</v>
      </c>
      <c r="H6777" s="30" t="n">
        <v>576</v>
      </c>
      <c r="I6777" s="31" t="n">
        <v>46266</v>
      </c>
      <c r="J6777" s="30" t="n">
        <v>576</v>
      </c>
      <c r="K6777" s="29" t="s">
        <v>120</v>
      </c>
      <c r="L6777" s="29" t="s">
        <v>180</v>
      </c>
      <c r="M6777" s="29"/>
      <c r="N6777" s="29" t="s">
        <v>122</v>
      </c>
      <c r="O6777" s="31" t="n">
        <v>46814</v>
      </c>
      <c r="P6777" s="29" t="s">
        <v>123</v>
      </c>
      <c r="Q6777" s="29" t="n">
        <f aca="false">IFERROR(VALUE(L6777),"")</f>
        <v>19</v>
      </c>
      <c r="R6777" s="29" t="n">
        <f aca="true">IF(O6777="","",O6777-TODAY())</f>
        <v>529</v>
      </c>
      <c r="S6777" s="29" t="str">
        <f aca="false">IF(C6777="&lt;&lt; vazio &gt;&gt;","VAZIA",IF(AND(O6777&lt;&gt;"",R6777&lt;0),"VENCIDO",IF(AND(O6777&lt;&gt;"",R6777&lt;=Parametros!$B$10),"PRÓX. VENCIMENTO",IF(F6777="Q","QUALIDADE",IF(F6777="S","BLOQUEADO",IF(F6777="R","RESTRITO/DEVOLUÇÃO",IF(OR(N6777="QUAR",N6777="QRES"),"QUARENTENA",IF(OR(B6777="DESCARTE",B6777="DEVOLUÇÃO"),"DESCARTE/DEVOLUÇÃO",IF(AND(D6777="",K6777&lt;&gt;""),"SEM LOTE",IF(AND(Q6777&lt;&gt;"",Q6777&gt;=Parametros!$B$11),"PARADO/SEM GIRO","OK"))))))))))</f>
        <v>OK</v>
      </c>
      <c r="T6777" s="29" t="str">
        <f aca="false">IF(AND($S6777="PARADO/SEM GIRO",$K6777="KG",OR(Painel!$B$5="(Todos)",A6777=Painel!$B$5)*OR(Painel!$E$5="(Todos)",P6777=Painel!$E$5)),$J6777+ROW()/10000000,"")</f>
        <v/>
      </c>
      <c r="U6777" s="29" t="str">
        <f aca="false">IF(AND($S6777="VENCIDO",$K6777="KG",OR(Painel!$B$5="(Todos)",A6777=Painel!$B$5)*OR(Painel!$E$5="(Todos)",P6777=Painel!$E$5)),$J6777+ROW()/10000000,"")</f>
        <v/>
      </c>
    </row>
    <row r="6778" customFormat="false" ht="15" hidden="false" customHeight="false" outlineLevel="0" collapsed="false">
      <c r="A6778" s="29" t="s">
        <v>52</v>
      </c>
      <c r="B6778" s="29" t="s">
        <v>12730</v>
      </c>
      <c r="C6778" s="29" t="s">
        <v>222</v>
      </c>
      <c r="D6778" s="29" t="s">
        <v>815</v>
      </c>
      <c r="E6778" s="29" t="n">
        <v>1</v>
      </c>
      <c r="F6778" s="29"/>
      <c r="G6778" s="29" t="s">
        <v>12731</v>
      </c>
      <c r="H6778" s="30" t="n">
        <v>1000</v>
      </c>
      <c r="I6778" s="31" t="n">
        <v>46283</v>
      </c>
      <c r="J6778" s="30" t="n">
        <v>1000</v>
      </c>
      <c r="K6778" s="29" t="s">
        <v>120</v>
      </c>
      <c r="L6778" s="29" t="s">
        <v>176</v>
      </c>
      <c r="M6778" s="29"/>
      <c r="N6778" s="29" t="s">
        <v>122</v>
      </c>
      <c r="O6778" s="31" t="n">
        <v>46825</v>
      </c>
      <c r="P6778" s="29" t="s">
        <v>123</v>
      </c>
      <c r="Q6778" s="29" t="n">
        <f aca="false">IFERROR(VALUE(L6778),"")</f>
        <v>2</v>
      </c>
      <c r="R6778" s="29" t="n">
        <f aca="true">IF(O6778="","",O6778-TODAY())</f>
        <v>540</v>
      </c>
      <c r="S6778" s="29" t="str">
        <f aca="false">IF(C6778="&lt;&lt; vazio &gt;&gt;","VAZIA",IF(AND(O6778&lt;&gt;"",R6778&lt;0),"VENCIDO",IF(AND(O6778&lt;&gt;"",R6778&lt;=Parametros!$B$10),"PRÓX. VENCIMENTO",IF(F6778="Q","QUALIDADE",IF(F6778="S","BLOQUEADO",IF(F6778="R","RESTRITO/DEVOLUÇÃO",IF(OR(N6778="QUAR",N6778="QRES"),"QUARENTENA",IF(OR(B6778="DESCARTE",B6778="DEVOLUÇÃO"),"DESCARTE/DEVOLUÇÃO",IF(AND(D6778="",K6778&lt;&gt;""),"SEM LOTE",IF(AND(Q6778&lt;&gt;"",Q6778&gt;=Parametros!$B$11),"PARADO/SEM GIRO","OK"))))))))))</f>
        <v>OK</v>
      </c>
      <c r="T6778" s="29" t="str">
        <f aca="false">IF(AND($S6778="PARADO/SEM GIRO",$K6778="KG",OR(Painel!$B$5="(Todos)",A6778=Painel!$B$5)*OR(Painel!$E$5="(Todos)",P6778=Painel!$E$5)),$J6778+ROW()/10000000,"")</f>
        <v/>
      </c>
      <c r="U6778" s="29" t="str">
        <f aca="false">IF(AND($S6778="VENCIDO",$K6778="KG",OR(Painel!$B$5="(Todos)",A6778=Painel!$B$5)*OR(Painel!$E$5="(Todos)",P6778=Painel!$E$5)),$J6778+ROW()/10000000,"")</f>
        <v/>
      </c>
    </row>
    <row r="6779" customFormat="false" ht="15" hidden="false" customHeight="false" outlineLevel="0" collapsed="false">
      <c r="A6779" s="29" t="s">
        <v>52</v>
      </c>
      <c r="B6779" s="29" t="s">
        <v>12732</v>
      </c>
      <c r="C6779" s="29" t="s">
        <v>3520</v>
      </c>
      <c r="D6779" s="29" t="s">
        <v>3521</v>
      </c>
      <c r="E6779" s="29" t="n">
        <v>1</v>
      </c>
      <c r="F6779" s="29" t="s">
        <v>268</v>
      </c>
      <c r="G6779" s="29" t="s">
        <v>12733</v>
      </c>
      <c r="H6779" s="30" t="n">
        <v>960</v>
      </c>
      <c r="I6779" s="31" t="n">
        <v>46272</v>
      </c>
      <c r="J6779" s="30" t="n">
        <v>960</v>
      </c>
      <c r="K6779" s="29" t="s">
        <v>120</v>
      </c>
      <c r="L6779" s="29" t="s">
        <v>126</v>
      </c>
      <c r="M6779" s="29"/>
      <c r="N6779" s="29" t="s">
        <v>122</v>
      </c>
      <c r="O6779" s="31" t="n">
        <v>46815</v>
      </c>
      <c r="P6779" s="29" t="s">
        <v>123</v>
      </c>
      <c r="Q6779" s="29" t="n">
        <f aca="false">IFERROR(VALUE(L6779),"")</f>
        <v>13</v>
      </c>
      <c r="R6779" s="29" t="n">
        <f aca="true">IF(O6779="","",O6779-TODAY())</f>
        <v>530</v>
      </c>
      <c r="S6779" s="29" t="str">
        <f aca="false">IF(C6779="&lt;&lt; vazio &gt;&gt;","VAZIA",IF(AND(O6779&lt;&gt;"",R6779&lt;0),"VENCIDO",IF(AND(O6779&lt;&gt;"",R6779&lt;=Parametros!$B$10),"PRÓX. VENCIMENTO",IF(F6779="Q","QUALIDADE",IF(F6779="S","BLOQUEADO",IF(F6779="R","RESTRITO/DEVOLUÇÃO",IF(OR(N6779="QUAR",N6779="QRES"),"QUARENTENA",IF(OR(B6779="DESCARTE",B6779="DEVOLUÇÃO"),"DESCARTE/DEVOLUÇÃO",IF(AND(D6779="",K6779&lt;&gt;""),"SEM LOTE",IF(AND(Q6779&lt;&gt;"",Q6779&gt;=Parametros!$B$11),"PARADO/SEM GIRO","OK"))))))))))</f>
        <v>QUALIDADE</v>
      </c>
      <c r="T6779" s="29" t="str">
        <f aca="false">IF(AND($S6779="PARADO/SEM GIRO",$K6779="KG",OR(Painel!$B$5="(Todos)",A6779=Painel!$B$5)*OR(Painel!$E$5="(Todos)",P6779=Painel!$E$5)),$J6779+ROW()/10000000,"")</f>
        <v/>
      </c>
      <c r="U6779" s="29" t="str">
        <f aca="false">IF(AND($S6779="VENCIDO",$K6779="KG",OR(Painel!$B$5="(Todos)",A6779=Painel!$B$5)*OR(Painel!$E$5="(Todos)",P6779=Painel!$E$5)),$J6779+ROW()/10000000,"")</f>
        <v/>
      </c>
    </row>
    <row r="6780" customFormat="false" ht="15" hidden="false" customHeight="false" outlineLevel="0" collapsed="false">
      <c r="A6780" s="29" t="s">
        <v>52</v>
      </c>
      <c r="B6780" s="29" t="s">
        <v>12734</v>
      </c>
      <c r="C6780" s="29" t="s">
        <v>276</v>
      </c>
      <c r="D6780" s="29" t="s">
        <v>698</v>
      </c>
      <c r="E6780" s="29" t="n">
        <v>1</v>
      </c>
      <c r="F6780" s="29" t="s">
        <v>268</v>
      </c>
      <c r="G6780" s="29" t="s">
        <v>12735</v>
      </c>
      <c r="H6780" s="30" t="n">
        <v>415.8</v>
      </c>
      <c r="I6780" s="31" t="n">
        <v>46276</v>
      </c>
      <c r="J6780" s="30" t="n">
        <v>415.8</v>
      </c>
      <c r="K6780" s="29" t="s">
        <v>120</v>
      </c>
      <c r="L6780" s="29" t="s">
        <v>133</v>
      </c>
      <c r="M6780" s="29"/>
      <c r="N6780" s="29" t="s">
        <v>122</v>
      </c>
      <c r="O6780" s="31" t="n">
        <v>46823</v>
      </c>
      <c r="P6780" s="29" t="s">
        <v>123</v>
      </c>
      <c r="Q6780" s="29" t="n">
        <f aca="false">IFERROR(VALUE(L6780),"")</f>
        <v>9</v>
      </c>
      <c r="R6780" s="29" t="n">
        <f aca="true">IF(O6780="","",O6780-TODAY())</f>
        <v>538</v>
      </c>
      <c r="S6780" s="29" t="str">
        <f aca="false">IF(C6780="&lt;&lt; vazio &gt;&gt;","VAZIA",IF(AND(O6780&lt;&gt;"",R6780&lt;0),"VENCIDO",IF(AND(O6780&lt;&gt;"",R6780&lt;=Parametros!$B$10),"PRÓX. VENCIMENTO",IF(F6780="Q","QUALIDADE",IF(F6780="S","BLOQUEADO",IF(F6780="R","RESTRITO/DEVOLUÇÃO",IF(OR(N6780="QUAR",N6780="QRES"),"QUARENTENA",IF(OR(B6780="DESCARTE",B6780="DEVOLUÇÃO"),"DESCARTE/DEVOLUÇÃO",IF(AND(D6780="",K6780&lt;&gt;""),"SEM LOTE",IF(AND(Q6780&lt;&gt;"",Q6780&gt;=Parametros!$B$11),"PARADO/SEM GIRO","OK"))))))))))</f>
        <v>QUALIDADE</v>
      </c>
      <c r="T6780" s="29" t="str">
        <f aca="false">IF(AND($S6780="PARADO/SEM GIRO",$K6780="KG",OR(Painel!$B$5="(Todos)",A6780=Painel!$B$5)*OR(Painel!$E$5="(Todos)",P6780=Painel!$E$5)),$J6780+ROW()/10000000,"")</f>
        <v/>
      </c>
      <c r="U6780" s="29" t="str">
        <f aca="false">IF(AND($S6780="VENCIDO",$K6780="KG",OR(Painel!$B$5="(Todos)",A6780=Painel!$B$5)*OR(Painel!$E$5="(Todos)",P6780=Painel!$E$5)),$J6780+ROW()/10000000,"")</f>
        <v/>
      </c>
    </row>
    <row r="6781" customFormat="false" ht="15" hidden="false" customHeight="false" outlineLevel="0" collapsed="false">
      <c r="A6781" s="29" t="s">
        <v>52</v>
      </c>
      <c r="B6781" s="29" t="s">
        <v>12736</v>
      </c>
      <c r="C6781" s="29" t="s">
        <v>115</v>
      </c>
      <c r="D6781" s="29"/>
      <c r="E6781" s="29" t="n">
        <v>0</v>
      </c>
      <c r="F6781" s="29"/>
      <c r="G6781" s="29"/>
      <c r="H6781" s="30" t="n">
        <v>0</v>
      </c>
      <c r="I6781" s="29"/>
      <c r="J6781" s="30" t="n">
        <v>0</v>
      </c>
      <c r="K6781" s="29"/>
      <c r="L6781" s="29" t="s">
        <v>116</v>
      </c>
      <c r="M6781" s="29"/>
      <c r="N6781" s="29"/>
      <c r="O6781" s="29"/>
      <c r="P6781" s="29"/>
      <c r="Q6781" s="29" t="n">
        <f aca="false">IFERROR(VALUE(L6781),"")</f>
        <v>0</v>
      </c>
      <c r="R6781" s="29" t="str">
        <f aca="true">IF(O6781="","",O6781-TODAY())</f>
        <v/>
      </c>
      <c r="S6781" s="29" t="str">
        <f aca="false">IF(C6781="&lt;&lt; vazio &gt;&gt;","VAZIA",IF(AND(O6781&lt;&gt;"",R6781&lt;0),"VENCIDO",IF(AND(O6781&lt;&gt;"",R6781&lt;=Parametros!$B$10),"PRÓX. VENCIMENTO",IF(F6781="Q","QUALIDADE",IF(F6781="S","BLOQUEADO",IF(F6781="R","RESTRITO/DEVOLUÇÃO",IF(OR(N6781="QUAR",N6781="QRES"),"QUARENTENA",IF(OR(B6781="DESCARTE",B6781="DEVOLUÇÃO"),"DESCARTE/DEVOLUÇÃO",IF(AND(D6781="",K6781&lt;&gt;""),"SEM LOTE",IF(AND(Q6781&lt;&gt;"",Q6781&gt;=Parametros!$B$11),"PARADO/SEM GIRO","OK"))))))))))</f>
        <v>VAZIA</v>
      </c>
      <c r="T6781" s="29" t="str">
        <f aca="false">IF(AND($S6781="PARADO/SEM GIRO",$K6781="KG",OR(Painel!$B$5="(Todos)",A6781=Painel!$B$5)*OR(Painel!$E$5="(Todos)",P6781=Painel!$E$5)),$J6781+ROW()/10000000,"")</f>
        <v/>
      </c>
      <c r="U6781" s="29" t="str">
        <f aca="false">IF(AND($S6781="VENCIDO",$K6781="KG",OR(Painel!$B$5="(Todos)",A6781=Painel!$B$5)*OR(Painel!$E$5="(Todos)",P6781=Painel!$E$5)),$J6781+ROW()/10000000,"")</f>
        <v/>
      </c>
    </row>
    <row r="6782" customFormat="false" ht="15" hidden="false" customHeight="false" outlineLevel="0" collapsed="false">
      <c r="A6782" s="29" t="s">
        <v>52</v>
      </c>
      <c r="B6782" s="29" t="s">
        <v>12737</v>
      </c>
      <c r="C6782" s="29" t="s">
        <v>917</v>
      </c>
      <c r="D6782" s="29" t="s">
        <v>461</v>
      </c>
      <c r="E6782" s="29" t="n">
        <v>1</v>
      </c>
      <c r="F6782" s="29"/>
      <c r="G6782" s="29" t="s">
        <v>12738</v>
      </c>
      <c r="H6782" s="30" t="n">
        <v>800</v>
      </c>
      <c r="I6782" s="31" t="n">
        <v>46274</v>
      </c>
      <c r="J6782" s="30" t="n">
        <v>800</v>
      </c>
      <c r="K6782" s="29" t="s">
        <v>120</v>
      </c>
      <c r="L6782" s="29" t="s">
        <v>138</v>
      </c>
      <c r="M6782" s="29"/>
      <c r="N6782" s="29" t="s">
        <v>122</v>
      </c>
      <c r="O6782" s="31" t="n">
        <v>46818</v>
      </c>
      <c r="P6782" s="29" t="s">
        <v>123</v>
      </c>
      <c r="Q6782" s="29" t="n">
        <f aca="false">IFERROR(VALUE(L6782),"")</f>
        <v>11</v>
      </c>
      <c r="R6782" s="29" t="n">
        <f aca="true">IF(O6782="","",O6782-TODAY())</f>
        <v>533</v>
      </c>
      <c r="S6782" s="29" t="str">
        <f aca="false">IF(C6782="&lt;&lt; vazio &gt;&gt;","VAZIA",IF(AND(O6782&lt;&gt;"",R6782&lt;0),"VENCIDO",IF(AND(O6782&lt;&gt;"",R6782&lt;=Parametros!$B$10),"PRÓX. VENCIMENTO",IF(F6782="Q","QUALIDADE",IF(F6782="S","BLOQUEADO",IF(F6782="R","RESTRITO/DEVOLUÇÃO",IF(OR(N6782="QUAR",N6782="QRES"),"QUARENTENA",IF(OR(B6782="DESCARTE",B6782="DEVOLUÇÃO"),"DESCARTE/DEVOLUÇÃO",IF(AND(D6782="",K6782&lt;&gt;""),"SEM LOTE",IF(AND(Q6782&lt;&gt;"",Q6782&gt;=Parametros!$B$11),"PARADO/SEM GIRO","OK"))))))))))</f>
        <v>OK</v>
      </c>
      <c r="T6782" s="29" t="str">
        <f aca="false">IF(AND($S6782="PARADO/SEM GIRO",$K6782="KG",OR(Painel!$B$5="(Todos)",A6782=Painel!$B$5)*OR(Painel!$E$5="(Todos)",P6782=Painel!$E$5)),$J6782+ROW()/10000000,"")</f>
        <v/>
      </c>
      <c r="U6782" s="29" t="str">
        <f aca="false">IF(AND($S6782="VENCIDO",$K6782="KG",OR(Painel!$B$5="(Todos)",A6782=Painel!$B$5)*OR(Painel!$E$5="(Todos)",P6782=Painel!$E$5)),$J6782+ROW()/10000000,"")</f>
        <v/>
      </c>
    </row>
    <row r="6783" customFormat="false" ht="15" hidden="false" customHeight="false" outlineLevel="0" collapsed="false">
      <c r="A6783" s="29" t="s">
        <v>52</v>
      </c>
      <c r="B6783" s="29" t="s">
        <v>12739</v>
      </c>
      <c r="C6783" s="29" t="s">
        <v>398</v>
      </c>
      <c r="D6783" s="29" t="s">
        <v>402</v>
      </c>
      <c r="E6783" s="29" t="n">
        <v>1</v>
      </c>
      <c r="F6783" s="29"/>
      <c r="G6783" s="29" t="s">
        <v>12740</v>
      </c>
      <c r="H6783" s="30" t="n">
        <v>1102.5</v>
      </c>
      <c r="I6783" s="31" t="n">
        <v>46280</v>
      </c>
      <c r="J6783" s="30" t="n">
        <v>1102.5</v>
      </c>
      <c r="K6783" s="29" t="s">
        <v>120</v>
      </c>
      <c r="L6783" s="29" t="s">
        <v>144</v>
      </c>
      <c r="M6783" s="29"/>
      <c r="N6783" s="29" t="s">
        <v>122</v>
      </c>
      <c r="O6783" s="31" t="n">
        <v>46641</v>
      </c>
      <c r="P6783" s="29" t="s">
        <v>123</v>
      </c>
      <c r="Q6783" s="29" t="n">
        <f aca="false">IFERROR(VALUE(L6783),"")</f>
        <v>5</v>
      </c>
      <c r="R6783" s="29" t="n">
        <f aca="true">IF(O6783="","",O6783-TODAY())</f>
        <v>356</v>
      </c>
      <c r="S6783" s="29" t="str">
        <f aca="false">IF(C6783="&lt;&lt; vazio &gt;&gt;","VAZIA",IF(AND(O6783&lt;&gt;"",R6783&lt;0),"VENCIDO",IF(AND(O6783&lt;&gt;"",R6783&lt;=Parametros!$B$10),"PRÓX. VENCIMENTO",IF(F6783="Q","QUALIDADE",IF(F6783="S","BLOQUEADO",IF(F6783="R","RESTRITO/DEVOLUÇÃO",IF(OR(N6783="QUAR",N6783="QRES"),"QUARENTENA",IF(OR(B6783="DESCARTE",B6783="DEVOLUÇÃO"),"DESCARTE/DEVOLUÇÃO",IF(AND(D6783="",K6783&lt;&gt;""),"SEM LOTE",IF(AND(Q6783&lt;&gt;"",Q6783&gt;=Parametros!$B$11),"PARADO/SEM GIRO","OK"))))))))))</f>
        <v>OK</v>
      </c>
      <c r="T6783" s="29" t="str">
        <f aca="false">IF(AND($S6783="PARADO/SEM GIRO",$K6783="KG",OR(Painel!$B$5="(Todos)",A6783=Painel!$B$5)*OR(Painel!$E$5="(Todos)",P6783=Painel!$E$5)),$J6783+ROW()/10000000,"")</f>
        <v/>
      </c>
      <c r="U6783" s="29" t="str">
        <f aca="false">IF(AND($S6783="VENCIDO",$K6783="KG",OR(Painel!$B$5="(Todos)",A6783=Painel!$B$5)*OR(Painel!$E$5="(Todos)",P6783=Painel!$E$5)),$J6783+ROW()/10000000,"")</f>
        <v/>
      </c>
    </row>
    <row r="6784" customFormat="false" ht="15" hidden="false" customHeight="false" outlineLevel="0" collapsed="false">
      <c r="A6784" s="29" t="s">
        <v>52</v>
      </c>
      <c r="B6784" s="29" t="s">
        <v>12741</v>
      </c>
      <c r="C6784" s="29" t="s">
        <v>691</v>
      </c>
      <c r="D6784" s="29" t="s">
        <v>12742</v>
      </c>
      <c r="E6784" s="29" t="n">
        <v>1</v>
      </c>
      <c r="F6784" s="29"/>
      <c r="G6784" s="29" t="s">
        <v>12743</v>
      </c>
      <c r="H6784" s="30" t="n">
        <v>862</v>
      </c>
      <c r="I6784" s="31" t="n">
        <v>46245</v>
      </c>
      <c r="J6784" s="30" t="n">
        <v>862</v>
      </c>
      <c r="K6784" s="29" t="s">
        <v>120</v>
      </c>
      <c r="L6784" s="29" t="s">
        <v>2312</v>
      </c>
      <c r="M6784" s="29"/>
      <c r="N6784" s="29" t="s">
        <v>122</v>
      </c>
      <c r="O6784" s="31" t="n">
        <v>46602</v>
      </c>
      <c r="P6784" s="29" t="s">
        <v>123</v>
      </c>
      <c r="Q6784" s="29" t="n">
        <f aca="false">IFERROR(VALUE(L6784),"")</f>
        <v>40</v>
      </c>
      <c r="R6784" s="29" t="n">
        <f aca="true">IF(O6784="","",O6784-TODAY())</f>
        <v>317</v>
      </c>
      <c r="S6784" s="29" t="str">
        <f aca="false">IF(C6784="&lt;&lt; vazio &gt;&gt;","VAZIA",IF(AND(O6784&lt;&gt;"",R6784&lt;0),"VENCIDO",IF(AND(O6784&lt;&gt;"",R6784&lt;=Parametros!$B$10),"PRÓX. VENCIMENTO",IF(F6784="Q","QUALIDADE",IF(F6784="S","BLOQUEADO",IF(F6784="R","RESTRITO/DEVOLUÇÃO",IF(OR(N6784="QUAR",N6784="QRES"),"QUARENTENA",IF(OR(B6784="DESCARTE",B6784="DEVOLUÇÃO"),"DESCARTE/DEVOLUÇÃO",IF(AND(D6784="",K6784&lt;&gt;""),"SEM LOTE",IF(AND(Q6784&lt;&gt;"",Q6784&gt;=Parametros!$B$11),"PARADO/SEM GIRO","OK"))))))))))</f>
        <v>OK</v>
      </c>
      <c r="T6784" s="29" t="str">
        <f aca="false">IF(AND($S6784="PARADO/SEM GIRO",$K6784="KG",OR(Painel!$B$5="(Todos)",A6784=Painel!$B$5)*OR(Painel!$E$5="(Todos)",P6784=Painel!$E$5)),$J6784+ROW()/10000000,"")</f>
        <v/>
      </c>
      <c r="U6784" s="29" t="str">
        <f aca="false">IF(AND($S6784="VENCIDO",$K6784="KG",OR(Painel!$B$5="(Todos)",A6784=Painel!$B$5)*OR(Painel!$E$5="(Todos)",P6784=Painel!$E$5)),$J6784+ROW()/10000000,"")</f>
        <v/>
      </c>
    </row>
    <row r="6785" customFormat="false" ht="15" hidden="false" customHeight="false" outlineLevel="0" collapsed="false">
      <c r="A6785" s="29" t="s">
        <v>52</v>
      </c>
      <c r="B6785" s="29" t="s">
        <v>12744</v>
      </c>
      <c r="C6785" s="29" t="s">
        <v>785</v>
      </c>
      <c r="D6785" s="29" t="s">
        <v>880</v>
      </c>
      <c r="E6785" s="29" t="n">
        <v>1</v>
      </c>
      <c r="F6785" s="29"/>
      <c r="G6785" s="29" t="s">
        <v>12745</v>
      </c>
      <c r="H6785" s="30" t="n">
        <v>1000</v>
      </c>
      <c r="I6785" s="31" t="n">
        <v>46280</v>
      </c>
      <c r="J6785" s="30" t="n">
        <v>1000</v>
      </c>
      <c r="K6785" s="29" t="s">
        <v>120</v>
      </c>
      <c r="L6785" s="29" t="s">
        <v>144</v>
      </c>
      <c r="M6785" s="29"/>
      <c r="N6785" s="29" t="s">
        <v>122</v>
      </c>
      <c r="O6785" s="31" t="n">
        <v>46823</v>
      </c>
      <c r="P6785" s="29" t="s">
        <v>123</v>
      </c>
      <c r="Q6785" s="29" t="n">
        <f aca="false">IFERROR(VALUE(L6785),"")</f>
        <v>5</v>
      </c>
      <c r="R6785" s="29" t="n">
        <f aca="true">IF(O6785="","",O6785-TODAY())</f>
        <v>538</v>
      </c>
      <c r="S6785" s="29" t="str">
        <f aca="false">IF(C6785="&lt;&lt; vazio &gt;&gt;","VAZIA",IF(AND(O6785&lt;&gt;"",R6785&lt;0),"VENCIDO",IF(AND(O6785&lt;&gt;"",R6785&lt;=Parametros!$B$10),"PRÓX. VENCIMENTO",IF(F6785="Q","QUALIDADE",IF(F6785="S","BLOQUEADO",IF(F6785="R","RESTRITO/DEVOLUÇÃO",IF(OR(N6785="QUAR",N6785="QRES"),"QUARENTENA",IF(OR(B6785="DESCARTE",B6785="DEVOLUÇÃO"),"DESCARTE/DEVOLUÇÃO",IF(AND(D6785="",K6785&lt;&gt;""),"SEM LOTE",IF(AND(Q6785&lt;&gt;"",Q6785&gt;=Parametros!$B$11),"PARADO/SEM GIRO","OK"))))))))))</f>
        <v>OK</v>
      </c>
      <c r="T6785" s="29" t="str">
        <f aca="false">IF(AND($S6785="PARADO/SEM GIRO",$K6785="KG",OR(Painel!$B$5="(Todos)",A6785=Painel!$B$5)*OR(Painel!$E$5="(Todos)",P6785=Painel!$E$5)),$J6785+ROW()/10000000,"")</f>
        <v/>
      </c>
      <c r="U6785" s="29" t="str">
        <f aca="false">IF(AND($S6785="VENCIDO",$K6785="KG",OR(Painel!$B$5="(Todos)",A6785=Painel!$B$5)*OR(Painel!$E$5="(Todos)",P6785=Painel!$E$5)),$J6785+ROW()/10000000,"")</f>
        <v/>
      </c>
    </row>
    <row r="6786" customFormat="false" ht="15" hidden="false" customHeight="false" outlineLevel="0" collapsed="false">
      <c r="A6786" s="29" t="s">
        <v>52</v>
      </c>
      <c r="B6786" s="29" t="s">
        <v>12746</v>
      </c>
      <c r="C6786" s="29" t="s">
        <v>785</v>
      </c>
      <c r="D6786" s="29" t="s">
        <v>880</v>
      </c>
      <c r="E6786" s="29" t="n">
        <v>1</v>
      </c>
      <c r="F6786" s="29"/>
      <c r="G6786" s="29" t="s">
        <v>12747</v>
      </c>
      <c r="H6786" s="30" t="n">
        <v>1000</v>
      </c>
      <c r="I6786" s="31" t="n">
        <v>46280</v>
      </c>
      <c r="J6786" s="30" t="n">
        <v>1000</v>
      </c>
      <c r="K6786" s="29" t="s">
        <v>120</v>
      </c>
      <c r="L6786" s="29" t="s">
        <v>144</v>
      </c>
      <c r="M6786" s="29"/>
      <c r="N6786" s="29" t="s">
        <v>122</v>
      </c>
      <c r="O6786" s="31" t="n">
        <v>46823</v>
      </c>
      <c r="P6786" s="29" t="s">
        <v>123</v>
      </c>
      <c r="Q6786" s="29" t="n">
        <f aca="false">IFERROR(VALUE(L6786),"")</f>
        <v>5</v>
      </c>
      <c r="R6786" s="29" t="n">
        <f aca="true">IF(O6786="","",O6786-TODAY())</f>
        <v>538</v>
      </c>
      <c r="S6786" s="29" t="str">
        <f aca="false">IF(C6786="&lt;&lt; vazio &gt;&gt;","VAZIA",IF(AND(O6786&lt;&gt;"",R6786&lt;0),"VENCIDO",IF(AND(O6786&lt;&gt;"",R6786&lt;=Parametros!$B$10),"PRÓX. VENCIMENTO",IF(F6786="Q","QUALIDADE",IF(F6786="S","BLOQUEADO",IF(F6786="R","RESTRITO/DEVOLUÇÃO",IF(OR(N6786="QUAR",N6786="QRES"),"QUARENTENA",IF(OR(B6786="DESCARTE",B6786="DEVOLUÇÃO"),"DESCARTE/DEVOLUÇÃO",IF(AND(D6786="",K6786&lt;&gt;""),"SEM LOTE",IF(AND(Q6786&lt;&gt;"",Q6786&gt;=Parametros!$B$11),"PARADO/SEM GIRO","OK"))))))))))</f>
        <v>OK</v>
      </c>
      <c r="T6786" s="29" t="str">
        <f aca="false">IF(AND($S6786="PARADO/SEM GIRO",$K6786="KG",OR(Painel!$B$5="(Todos)",A6786=Painel!$B$5)*OR(Painel!$E$5="(Todos)",P6786=Painel!$E$5)),$J6786+ROW()/10000000,"")</f>
        <v/>
      </c>
      <c r="U6786" s="29" t="str">
        <f aca="false">IF(AND($S6786="VENCIDO",$K6786="KG",OR(Painel!$B$5="(Todos)",A6786=Painel!$B$5)*OR(Painel!$E$5="(Todos)",P6786=Painel!$E$5)),$J6786+ROW()/10000000,"")</f>
        <v/>
      </c>
    </row>
    <row r="6787" customFormat="false" ht="15" hidden="false" customHeight="false" outlineLevel="0" collapsed="false">
      <c r="A6787" s="29" t="s">
        <v>52</v>
      </c>
      <c r="B6787" s="29" t="s">
        <v>12748</v>
      </c>
      <c r="C6787" s="29" t="s">
        <v>115</v>
      </c>
      <c r="D6787" s="29"/>
      <c r="E6787" s="29" t="n">
        <v>0</v>
      </c>
      <c r="F6787" s="29"/>
      <c r="G6787" s="29"/>
      <c r="H6787" s="30" t="n">
        <v>0</v>
      </c>
      <c r="I6787" s="29"/>
      <c r="J6787" s="30" t="n">
        <v>0</v>
      </c>
      <c r="K6787" s="29"/>
      <c r="L6787" s="29" t="s">
        <v>116</v>
      </c>
      <c r="M6787" s="29"/>
      <c r="N6787" s="29"/>
      <c r="O6787" s="29"/>
      <c r="P6787" s="29"/>
      <c r="Q6787" s="29" t="n">
        <f aca="false">IFERROR(VALUE(L6787),"")</f>
        <v>0</v>
      </c>
      <c r="R6787" s="29" t="str">
        <f aca="true">IF(O6787="","",O6787-TODAY())</f>
        <v/>
      </c>
      <c r="S6787" s="29" t="str">
        <f aca="false">IF(C6787="&lt;&lt; vazio &gt;&gt;","VAZIA",IF(AND(O6787&lt;&gt;"",R6787&lt;0),"VENCIDO",IF(AND(O6787&lt;&gt;"",R6787&lt;=Parametros!$B$10),"PRÓX. VENCIMENTO",IF(F6787="Q","QUALIDADE",IF(F6787="S","BLOQUEADO",IF(F6787="R","RESTRITO/DEVOLUÇÃO",IF(OR(N6787="QUAR",N6787="QRES"),"QUARENTENA",IF(OR(B6787="DESCARTE",B6787="DEVOLUÇÃO"),"DESCARTE/DEVOLUÇÃO",IF(AND(D6787="",K6787&lt;&gt;""),"SEM LOTE",IF(AND(Q6787&lt;&gt;"",Q6787&gt;=Parametros!$B$11),"PARADO/SEM GIRO","OK"))))))))))</f>
        <v>VAZIA</v>
      </c>
      <c r="T6787" s="29" t="str">
        <f aca="false">IF(AND($S6787="PARADO/SEM GIRO",$K6787="KG",OR(Painel!$B$5="(Todos)",A6787=Painel!$B$5)*OR(Painel!$E$5="(Todos)",P6787=Painel!$E$5)),$J6787+ROW()/10000000,"")</f>
        <v/>
      </c>
      <c r="U6787" s="29" t="str">
        <f aca="false">IF(AND($S6787="VENCIDO",$K6787="KG",OR(Painel!$B$5="(Todos)",A6787=Painel!$B$5)*OR(Painel!$E$5="(Todos)",P6787=Painel!$E$5)),$J6787+ROW()/10000000,"")</f>
        <v/>
      </c>
    </row>
    <row r="6788" customFormat="false" ht="15" hidden="false" customHeight="false" outlineLevel="0" collapsed="false">
      <c r="A6788" s="29" t="s">
        <v>52</v>
      </c>
      <c r="B6788" s="29" t="s">
        <v>12749</v>
      </c>
      <c r="C6788" s="29" t="s">
        <v>3323</v>
      </c>
      <c r="D6788" s="29" t="s">
        <v>10059</v>
      </c>
      <c r="E6788" s="29" t="n">
        <v>1</v>
      </c>
      <c r="F6788" s="29"/>
      <c r="G6788" s="29" t="s">
        <v>12750</v>
      </c>
      <c r="H6788" s="30" t="n">
        <v>313.6</v>
      </c>
      <c r="I6788" s="31" t="n">
        <v>46183</v>
      </c>
      <c r="J6788" s="30" t="n">
        <v>313.6</v>
      </c>
      <c r="K6788" s="29" t="s">
        <v>120</v>
      </c>
      <c r="L6788" s="29" t="s">
        <v>1096</v>
      </c>
      <c r="M6788" s="29"/>
      <c r="N6788" s="29" t="s">
        <v>122</v>
      </c>
      <c r="O6788" s="31" t="n">
        <v>46551</v>
      </c>
      <c r="P6788" s="29" t="s">
        <v>123</v>
      </c>
      <c r="Q6788" s="29" t="n">
        <f aca="false">IFERROR(VALUE(L6788),"")</f>
        <v>102</v>
      </c>
      <c r="R6788" s="29" t="n">
        <f aca="true">IF(O6788="","",O6788-TODAY())</f>
        <v>266</v>
      </c>
      <c r="S6788" s="29" t="str">
        <f aca="false">IF(C6788="&lt;&lt; vazio &gt;&gt;","VAZIA",IF(AND(O6788&lt;&gt;"",R6788&lt;0),"VENCIDO",IF(AND(O6788&lt;&gt;"",R6788&lt;=Parametros!$B$10),"PRÓX. VENCIMENTO",IF(F6788="Q","QUALIDADE",IF(F6788="S","BLOQUEADO",IF(F6788="R","RESTRITO/DEVOLUÇÃO",IF(OR(N6788="QUAR",N6788="QRES"),"QUARENTENA",IF(OR(B6788="DESCARTE",B6788="DEVOLUÇÃO"),"DESCARTE/DEVOLUÇÃO",IF(AND(D6788="",K6788&lt;&gt;""),"SEM LOTE",IF(AND(Q6788&lt;&gt;"",Q6788&gt;=Parametros!$B$11),"PARADO/SEM GIRO","OK"))))))))))</f>
        <v>PARADO/SEM GIRO</v>
      </c>
      <c r="T6788" s="29" t="n">
        <f aca="false">IF(AND($S6788="PARADO/SEM GIRO",$K6788="KG",OR(Painel!$B$5="(Todos)",A6788=Painel!$B$5)*OR(Painel!$E$5="(Todos)",P6788=Painel!$E$5)),$J6788+ROW()/10000000,"")</f>
        <v>313.6006788</v>
      </c>
      <c r="U6788" s="29" t="str">
        <f aca="false">IF(AND($S6788="VENCIDO",$K6788="KG",OR(Painel!$B$5="(Todos)",A6788=Painel!$B$5)*OR(Painel!$E$5="(Todos)",P6788=Painel!$E$5)),$J6788+ROW()/10000000,"")</f>
        <v/>
      </c>
    </row>
    <row r="6789" customFormat="false" ht="15" hidden="false" customHeight="false" outlineLevel="0" collapsed="false">
      <c r="A6789" s="29" t="s">
        <v>52</v>
      </c>
      <c r="B6789" s="29" t="s">
        <v>12751</v>
      </c>
      <c r="C6789" s="29" t="s">
        <v>4484</v>
      </c>
      <c r="D6789" s="29" t="s">
        <v>8828</v>
      </c>
      <c r="E6789" s="29" t="n">
        <v>1</v>
      </c>
      <c r="F6789" s="29"/>
      <c r="G6789" s="29" t="s">
        <v>12752</v>
      </c>
      <c r="H6789" s="30" t="n">
        <v>480</v>
      </c>
      <c r="I6789" s="31" t="n">
        <v>45903</v>
      </c>
      <c r="J6789" s="30" t="n">
        <v>480</v>
      </c>
      <c r="K6789" s="29" t="s">
        <v>120</v>
      </c>
      <c r="L6789" s="29" t="s">
        <v>8830</v>
      </c>
      <c r="M6789" s="29"/>
      <c r="N6789" s="29" t="s">
        <v>122</v>
      </c>
      <c r="O6789" s="31" t="n">
        <v>46548</v>
      </c>
      <c r="P6789" s="29" t="s">
        <v>123</v>
      </c>
      <c r="Q6789" s="29" t="n">
        <f aca="false">IFERROR(VALUE(L6789),"")</f>
        <v>382</v>
      </c>
      <c r="R6789" s="29" t="n">
        <f aca="true">IF(O6789="","",O6789-TODAY())</f>
        <v>263</v>
      </c>
      <c r="S6789" s="29" t="str">
        <f aca="false">IF(C6789="&lt;&lt; vazio &gt;&gt;","VAZIA",IF(AND(O6789&lt;&gt;"",R6789&lt;0),"VENCIDO",IF(AND(O6789&lt;&gt;"",R6789&lt;=Parametros!$B$10),"PRÓX. VENCIMENTO",IF(F6789="Q","QUALIDADE",IF(F6789="S","BLOQUEADO",IF(F6789="R","RESTRITO/DEVOLUÇÃO",IF(OR(N6789="QUAR",N6789="QRES"),"QUARENTENA",IF(OR(B6789="DESCARTE",B6789="DEVOLUÇÃO"),"DESCARTE/DEVOLUÇÃO",IF(AND(D6789="",K6789&lt;&gt;""),"SEM LOTE",IF(AND(Q6789&lt;&gt;"",Q6789&gt;=Parametros!$B$11),"PARADO/SEM GIRO","OK"))))))))))</f>
        <v>PARADO/SEM GIRO</v>
      </c>
      <c r="T6789" s="29" t="n">
        <f aca="false">IF(AND($S6789="PARADO/SEM GIRO",$K6789="KG",OR(Painel!$B$5="(Todos)",A6789=Painel!$B$5)*OR(Painel!$E$5="(Todos)",P6789=Painel!$E$5)),$J6789+ROW()/10000000,"")</f>
        <v>480.0006789</v>
      </c>
      <c r="U6789" s="29" t="str">
        <f aca="false">IF(AND($S6789="VENCIDO",$K6789="KG",OR(Painel!$B$5="(Todos)",A6789=Painel!$B$5)*OR(Painel!$E$5="(Todos)",P6789=Painel!$E$5)),$J6789+ROW()/10000000,"")</f>
        <v/>
      </c>
    </row>
    <row r="6790" customFormat="false" ht="15" hidden="false" customHeight="false" outlineLevel="0" collapsed="false">
      <c r="A6790" s="29" t="s">
        <v>52</v>
      </c>
      <c r="B6790" s="29" t="s">
        <v>12753</v>
      </c>
      <c r="C6790" s="29" t="s">
        <v>1093</v>
      </c>
      <c r="D6790" s="29" t="s">
        <v>1094</v>
      </c>
      <c r="E6790" s="29" t="n">
        <v>1</v>
      </c>
      <c r="F6790" s="29"/>
      <c r="G6790" s="29" t="s">
        <v>12754</v>
      </c>
      <c r="H6790" s="30" t="n">
        <v>1000</v>
      </c>
      <c r="I6790" s="31" t="n">
        <v>46183</v>
      </c>
      <c r="J6790" s="30" t="n">
        <v>1000</v>
      </c>
      <c r="K6790" s="29" t="s">
        <v>120</v>
      </c>
      <c r="L6790" s="29" t="s">
        <v>1096</v>
      </c>
      <c r="M6790" s="29"/>
      <c r="N6790" s="29" t="s">
        <v>122</v>
      </c>
      <c r="O6790" s="31" t="n">
        <v>46881</v>
      </c>
      <c r="P6790" s="29" t="s">
        <v>123</v>
      </c>
      <c r="Q6790" s="29" t="n">
        <f aca="false">IFERROR(VALUE(L6790),"")</f>
        <v>102</v>
      </c>
      <c r="R6790" s="29" t="n">
        <f aca="true">IF(O6790="","",O6790-TODAY())</f>
        <v>596</v>
      </c>
      <c r="S6790" s="29" t="str">
        <f aca="false">IF(C6790="&lt;&lt; vazio &gt;&gt;","VAZIA",IF(AND(O6790&lt;&gt;"",R6790&lt;0),"VENCIDO",IF(AND(O6790&lt;&gt;"",R6790&lt;=Parametros!$B$10),"PRÓX. VENCIMENTO",IF(F6790="Q","QUALIDADE",IF(F6790="S","BLOQUEADO",IF(F6790="R","RESTRITO/DEVOLUÇÃO",IF(OR(N6790="QUAR",N6790="QRES"),"QUARENTENA",IF(OR(B6790="DESCARTE",B6790="DEVOLUÇÃO"),"DESCARTE/DEVOLUÇÃO",IF(AND(D6790="",K6790&lt;&gt;""),"SEM LOTE",IF(AND(Q6790&lt;&gt;"",Q6790&gt;=Parametros!$B$11),"PARADO/SEM GIRO","OK"))))))))))</f>
        <v>PARADO/SEM GIRO</v>
      </c>
      <c r="T6790" s="29" t="n">
        <f aca="false">IF(AND($S6790="PARADO/SEM GIRO",$K6790="KG",OR(Painel!$B$5="(Todos)",A6790=Painel!$B$5)*OR(Painel!$E$5="(Todos)",P6790=Painel!$E$5)),$J6790+ROW()/10000000,"")</f>
        <v>1000.000679</v>
      </c>
      <c r="U6790" s="29" t="str">
        <f aca="false">IF(AND($S6790="VENCIDO",$K6790="KG",OR(Painel!$B$5="(Todos)",A6790=Painel!$B$5)*OR(Painel!$E$5="(Todos)",P6790=Painel!$E$5)),$J6790+ROW()/10000000,"")</f>
        <v/>
      </c>
    </row>
    <row r="6791" customFormat="false" ht="15" hidden="false" customHeight="false" outlineLevel="0" collapsed="false">
      <c r="A6791" s="29" t="s">
        <v>52</v>
      </c>
      <c r="B6791" s="29" t="s">
        <v>12755</v>
      </c>
      <c r="C6791" s="29" t="s">
        <v>2694</v>
      </c>
      <c r="D6791" s="29" t="s">
        <v>2695</v>
      </c>
      <c r="E6791" s="29" t="n">
        <v>1</v>
      </c>
      <c r="F6791" s="29"/>
      <c r="G6791" s="29" t="s">
        <v>12756</v>
      </c>
      <c r="H6791" s="30" t="n">
        <v>480</v>
      </c>
      <c r="I6791" s="31" t="n">
        <v>46073</v>
      </c>
      <c r="J6791" s="30" t="n">
        <v>480</v>
      </c>
      <c r="K6791" s="29" t="s">
        <v>120</v>
      </c>
      <c r="L6791" s="29" t="s">
        <v>11465</v>
      </c>
      <c r="M6791" s="29"/>
      <c r="N6791" s="29" t="s">
        <v>122</v>
      </c>
      <c r="O6791" s="31" t="n">
        <v>46550</v>
      </c>
      <c r="P6791" s="29" t="s">
        <v>123</v>
      </c>
      <c r="Q6791" s="29" t="n">
        <f aca="false">IFERROR(VALUE(L6791),"")</f>
        <v>212</v>
      </c>
      <c r="R6791" s="29" t="n">
        <f aca="true">IF(O6791="","",O6791-TODAY())</f>
        <v>265</v>
      </c>
      <c r="S6791" s="29" t="str">
        <f aca="false">IF(C6791="&lt;&lt; vazio &gt;&gt;","VAZIA",IF(AND(O6791&lt;&gt;"",R6791&lt;0),"VENCIDO",IF(AND(O6791&lt;&gt;"",R6791&lt;=Parametros!$B$10),"PRÓX. VENCIMENTO",IF(F6791="Q","QUALIDADE",IF(F6791="S","BLOQUEADO",IF(F6791="R","RESTRITO/DEVOLUÇÃO",IF(OR(N6791="QUAR",N6791="QRES"),"QUARENTENA",IF(OR(B6791="DESCARTE",B6791="DEVOLUÇÃO"),"DESCARTE/DEVOLUÇÃO",IF(AND(D6791="",K6791&lt;&gt;""),"SEM LOTE",IF(AND(Q6791&lt;&gt;"",Q6791&gt;=Parametros!$B$11),"PARADO/SEM GIRO","OK"))))))))))</f>
        <v>PARADO/SEM GIRO</v>
      </c>
      <c r="T6791" s="29" t="n">
        <f aca="false">IF(AND($S6791="PARADO/SEM GIRO",$K6791="KG",OR(Painel!$B$5="(Todos)",A6791=Painel!$B$5)*OR(Painel!$E$5="(Todos)",P6791=Painel!$E$5)),$J6791+ROW()/10000000,"")</f>
        <v>480.0006791</v>
      </c>
      <c r="U6791" s="29" t="str">
        <f aca="false">IF(AND($S6791="VENCIDO",$K6791="KG",OR(Painel!$B$5="(Todos)",A6791=Painel!$B$5)*OR(Painel!$E$5="(Todos)",P6791=Painel!$E$5)),$J6791+ROW()/10000000,"")</f>
        <v/>
      </c>
    </row>
    <row r="6792" customFormat="false" ht="15" hidden="false" customHeight="false" outlineLevel="0" collapsed="false">
      <c r="A6792" s="29" t="s">
        <v>52</v>
      </c>
      <c r="B6792" s="29" t="s">
        <v>12757</v>
      </c>
      <c r="C6792" s="29" t="s">
        <v>186</v>
      </c>
      <c r="D6792" s="29" t="s">
        <v>7310</v>
      </c>
      <c r="E6792" s="29" t="n">
        <v>1</v>
      </c>
      <c r="F6792" s="29"/>
      <c r="G6792" s="29" t="s">
        <v>12758</v>
      </c>
      <c r="H6792" s="30" t="n">
        <v>726</v>
      </c>
      <c r="I6792" s="31" t="n">
        <v>46235</v>
      </c>
      <c r="J6792" s="30" t="n">
        <v>726</v>
      </c>
      <c r="K6792" s="29" t="s">
        <v>120</v>
      </c>
      <c r="L6792" s="29" t="s">
        <v>694</v>
      </c>
      <c r="M6792" s="29"/>
      <c r="N6792" s="29" t="s">
        <v>122</v>
      </c>
      <c r="O6792" s="31" t="n">
        <v>46696</v>
      </c>
      <c r="P6792" s="29" t="s">
        <v>123</v>
      </c>
      <c r="Q6792" s="29" t="n">
        <f aca="false">IFERROR(VALUE(L6792),"")</f>
        <v>50</v>
      </c>
      <c r="R6792" s="29" t="n">
        <f aca="true">IF(O6792="","",O6792-TODAY())</f>
        <v>411</v>
      </c>
      <c r="S6792" s="29" t="str">
        <f aca="false">IF(C6792="&lt;&lt; vazio &gt;&gt;","VAZIA",IF(AND(O6792&lt;&gt;"",R6792&lt;0),"VENCIDO",IF(AND(O6792&lt;&gt;"",R6792&lt;=Parametros!$B$10),"PRÓX. VENCIMENTO",IF(F6792="Q","QUALIDADE",IF(F6792="S","BLOQUEADO",IF(F6792="R","RESTRITO/DEVOLUÇÃO",IF(OR(N6792="QUAR",N6792="QRES"),"QUARENTENA",IF(OR(B6792="DESCARTE",B6792="DEVOLUÇÃO"),"DESCARTE/DEVOLUÇÃO",IF(AND(D6792="",K6792&lt;&gt;""),"SEM LOTE",IF(AND(Q6792&lt;&gt;"",Q6792&gt;=Parametros!$B$11),"PARADO/SEM GIRO","OK"))))))))))</f>
        <v>OK</v>
      </c>
      <c r="T6792" s="29" t="str">
        <f aca="false">IF(AND($S6792="PARADO/SEM GIRO",$K6792="KG",OR(Painel!$B$5="(Todos)",A6792=Painel!$B$5)*OR(Painel!$E$5="(Todos)",P6792=Painel!$E$5)),$J6792+ROW()/10000000,"")</f>
        <v/>
      </c>
      <c r="U6792" s="29" t="str">
        <f aca="false">IF(AND($S6792="VENCIDO",$K6792="KG",OR(Painel!$B$5="(Todos)",A6792=Painel!$B$5)*OR(Painel!$E$5="(Todos)",P6792=Painel!$E$5)),$J6792+ROW()/10000000,"")</f>
        <v/>
      </c>
    </row>
    <row r="6793" customFormat="false" ht="15" hidden="false" customHeight="false" outlineLevel="0" collapsed="false">
      <c r="A6793" s="29" t="s">
        <v>52</v>
      </c>
      <c r="B6793" s="29" t="s">
        <v>12759</v>
      </c>
      <c r="C6793" s="29" t="s">
        <v>115</v>
      </c>
      <c r="D6793" s="29"/>
      <c r="E6793" s="29" t="n">
        <v>0</v>
      </c>
      <c r="F6793" s="29"/>
      <c r="G6793" s="29"/>
      <c r="H6793" s="30" t="n">
        <v>0</v>
      </c>
      <c r="I6793" s="29"/>
      <c r="J6793" s="30" t="n">
        <v>0</v>
      </c>
      <c r="K6793" s="29"/>
      <c r="L6793" s="29" t="s">
        <v>116</v>
      </c>
      <c r="M6793" s="29"/>
      <c r="N6793" s="29"/>
      <c r="O6793" s="29"/>
      <c r="P6793" s="29"/>
      <c r="Q6793" s="29" t="n">
        <f aca="false">IFERROR(VALUE(L6793),"")</f>
        <v>0</v>
      </c>
      <c r="R6793" s="29" t="str">
        <f aca="true">IF(O6793="","",O6793-TODAY())</f>
        <v/>
      </c>
      <c r="S6793" s="29" t="str">
        <f aca="false">IF(C6793="&lt;&lt; vazio &gt;&gt;","VAZIA",IF(AND(O6793&lt;&gt;"",R6793&lt;0),"VENCIDO",IF(AND(O6793&lt;&gt;"",R6793&lt;=Parametros!$B$10),"PRÓX. VENCIMENTO",IF(F6793="Q","QUALIDADE",IF(F6793="S","BLOQUEADO",IF(F6793="R","RESTRITO/DEVOLUÇÃO",IF(OR(N6793="QUAR",N6793="QRES"),"QUARENTENA",IF(OR(B6793="DESCARTE",B6793="DEVOLUÇÃO"),"DESCARTE/DEVOLUÇÃO",IF(AND(D6793="",K6793&lt;&gt;""),"SEM LOTE",IF(AND(Q6793&lt;&gt;"",Q6793&gt;=Parametros!$B$11),"PARADO/SEM GIRO","OK"))))))))))</f>
        <v>VAZIA</v>
      </c>
      <c r="T6793" s="29" t="str">
        <f aca="false">IF(AND($S6793="PARADO/SEM GIRO",$K6793="KG",OR(Painel!$B$5="(Todos)",A6793=Painel!$B$5)*OR(Painel!$E$5="(Todos)",P6793=Painel!$E$5)),$J6793+ROW()/10000000,"")</f>
        <v/>
      </c>
      <c r="U6793" s="29" t="str">
        <f aca="false">IF(AND($S6793="VENCIDO",$K6793="KG",OR(Painel!$B$5="(Todos)",A6793=Painel!$B$5)*OR(Painel!$E$5="(Todos)",P6793=Painel!$E$5)),$J6793+ROW()/10000000,"")</f>
        <v/>
      </c>
    </row>
    <row r="6794" customFormat="false" ht="15" hidden="false" customHeight="false" outlineLevel="0" collapsed="false">
      <c r="A6794" s="29" t="s">
        <v>52</v>
      </c>
      <c r="B6794" s="29" t="s">
        <v>12760</v>
      </c>
      <c r="C6794" s="29" t="s">
        <v>785</v>
      </c>
      <c r="D6794" s="29" t="s">
        <v>12761</v>
      </c>
      <c r="E6794" s="29" t="n">
        <v>1</v>
      </c>
      <c r="F6794" s="29"/>
      <c r="G6794" s="29" t="s">
        <v>12762</v>
      </c>
      <c r="H6794" s="30" t="n">
        <v>1000</v>
      </c>
      <c r="I6794" s="31" t="n">
        <v>46274</v>
      </c>
      <c r="J6794" s="30" t="n">
        <v>1000</v>
      </c>
      <c r="K6794" s="29" t="s">
        <v>120</v>
      </c>
      <c r="L6794" s="29" t="s">
        <v>138</v>
      </c>
      <c r="M6794" s="29"/>
      <c r="N6794" s="29" t="s">
        <v>122</v>
      </c>
      <c r="O6794" s="31" t="n">
        <v>46451</v>
      </c>
      <c r="P6794" s="29" t="s">
        <v>123</v>
      </c>
      <c r="Q6794" s="29" t="n">
        <f aca="false">IFERROR(VALUE(L6794),"")</f>
        <v>11</v>
      </c>
      <c r="R6794" s="29" t="n">
        <f aca="true">IF(O6794="","",O6794-TODAY())</f>
        <v>166</v>
      </c>
      <c r="S6794" s="29" t="str">
        <f aca="false">IF(C6794="&lt;&lt; vazio &gt;&gt;","VAZIA",IF(AND(O6794&lt;&gt;"",R6794&lt;0),"VENCIDO",IF(AND(O6794&lt;&gt;"",R6794&lt;=Parametros!$B$10),"PRÓX. VENCIMENTO",IF(F6794="Q","QUALIDADE",IF(F6794="S","BLOQUEADO",IF(F6794="R","RESTRITO/DEVOLUÇÃO",IF(OR(N6794="QUAR",N6794="QRES"),"QUARENTENA",IF(OR(B6794="DESCARTE",B6794="DEVOLUÇÃO"),"DESCARTE/DEVOLUÇÃO",IF(AND(D6794="",K6794&lt;&gt;""),"SEM LOTE",IF(AND(Q6794&lt;&gt;"",Q6794&gt;=Parametros!$B$11),"PARADO/SEM GIRO","OK"))))))))))</f>
        <v>OK</v>
      </c>
      <c r="T6794" s="29" t="str">
        <f aca="false">IF(AND($S6794="PARADO/SEM GIRO",$K6794="KG",OR(Painel!$B$5="(Todos)",A6794=Painel!$B$5)*OR(Painel!$E$5="(Todos)",P6794=Painel!$E$5)),$J6794+ROW()/10000000,"")</f>
        <v/>
      </c>
      <c r="U6794" s="29" t="str">
        <f aca="false">IF(AND($S6794="VENCIDO",$K6794="KG",OR(Painel!$B$5="(Todos)",A6794=Painel!$B$5)*OR(Painel!$E$5="(Todos)",P6794=Painel!$E$5)),$J6794+ROW()/10000000,"")</f>
        <v/>
      </c>
    </row>
    <row r="6795" customFormat="false" ht="15" hidden="false" customHeight="false" outlineLevel="0" collapsed="false">
      <c r="A6795" s="29" t="s">
        <v>52</v>
      </c>
      <c r="B6795" s="29" t="s">
        <v>12763</v>
      </c>
      <c r="C6795" s="29" t="s">
        <v>135</v>
      </c>
      <c r="D6795" s="29" t="s">
        <v>561</v>
      </c>
      <c r="E6795" s="29" t="n">
        <v>1</v>
      </c>
      <c r="F6795" s="29"/>
      <c r="G6795" s="29" t="s">
        <v>12764</v>
      </c>
      <c r="H6795" s="30" t="n">
        <v>999.9</v>
      </c>
      <c r="I6795" s="31" t="n">
        <v>46280</v>
      </c>
      <c r="J6795" s="30" t="n">
        <v>999.9</v>
      </c>
      <c r="K6795" s="29" t="s">
        <v>120</v>
      </c>
      <c r="L6795" s="29" t="s">
        <v>144</v>
      </c>
      <c r="M6795" s="29"/>
      <c r="N6795" s="29" t="s">
        <v>122</v>
      </c>
      <c r="O6795" s="31" t="n">
        <v>46638</v>
      </c>
      <c r="P6795" s="29" t="s">
        <v>123</v>
      </c>
      <c r="Q6795" s="29" t="n">
        <f aca="false">IFERROR(VALUE(L6795),"")</f>
        <v>5</v>
      </c>
      <c r="R6795" s="29" t="n">
        <f aca="true">IF(O6795="","",O6795-TODAY())</f>
        <v>353</v>
      </c>
      <c r="S6795" s="29" t="str">
        <f aca="false">IF(C6795="&lt;&lt; vazio &gt;&gt;","VAZIA",IF(AND(O6795&lt;&gt;"",R6795&lt;0),"VENCIDO",IF(AND(O6795&lt;&gt;"",R6795&lt;=Parametros!$B$10),"PRÓX. VENCIMENTO",IF(F6795="Q","QUALIDADE",IF(F6795="S","BLOQUEADO",IF(F6795="R","RESTRITO/DEVOLUÇÃO",IF(OR(N6795="QUAR",N6795="QRES"),"QUARENTENA",IF(OR(B6795="DESCARTE",B6795="DEVOLUÇÃO"),"DESCARTE/DEVOLUÇÃO",IF(AND(D6795="",K6795&lt;&gt;""),"SEM LOTE",IF(AND(Q6795&lt;&gt;"",Q6795&gt;=Parametros!$B$11),"PARADO/SEM GIRO","OK"))))))))))</f>
        <v>OK</v>
      </c>
      <c r="T6795" s="29" t="str">
        <f aca="false">IF(AND($S6795="PARADO/SEM GIRO",$K6795="KG",OR(Painel!$B$5="(Todos)",A6795=Painel!$B$5)*OR(Painel!$E$5="(Todos)",P6795=Painel!$E$5)),$J6795+ROW()/10000000,"")</f>
        <v/>
      </c>
      <c r="U6795" s="29" t="str">
        <f aca="false">IF(AND($S6795="VENCIDO",$K6795="KG",OR(Painel!$B$5="(Todos)",A6795=Painel!$B$5)*OR(Painel!$E$5="(Todos)",P6795=Painel!$E$5)),$J6795+ROW()/10000000,"")</f>
        <v/>
      </c>
    </row>
    <row r="6796" customFormat="false" ht="15" hidden="false" customHeight="false" outlineLevel="0" collapsed="false">
      <c r="A6796" s="29" t="s">
        <v>52</v>
      </c>
      <c r="B6796" s="29" t="s">
        <v>12765</v>
      </c>
      <c r="C6796" s="29" t="s">
        <v>3323</v>
      </c>
      <c r="D6796" s="29" t="s">
        <v>10059</v>
      </c>
      <c r="E6796" s="29" t="n">
        <v>1</v>
      </c>
      <c r="F6796" s="29"/>
      <c r="G6796" s="29" t="s">
        <v>12766</v>
      </c>
      <c r="H6796" s="30" t="n">
        <v>313.6</v>
      </c>
      <c r="I6796" s="31" t="n">
        <v>46183</v>
      </c>
      <c r="J6796" s="30" t="n">
        <v>313.6</v>
      </c>
      <c r="K6796" s="29" t="s">
        <v>120</v>
      </c>
      <c r="L6796" s="29" t="s">
        <v>1096</v>
      </c>
      <c r="M6796" s="29"/>
      <c r="N6796" s="29" t="s">
        <v>122</v>
      </c>
      <c r="O6796" s="31" t="n">
        <v>46551</v>
      </c>
      <c r="P6796" s="29" t="s">
        <v>123</v>
      </c>
      <c r="Q6796" s="29" t="n">
        <f aca="false">IFERROR(VALUE(L6796),"")</f>
        <v>102</v>
      </c>
      <c r="R6796" s="29" t="n">
        <f aca="true">IF(O6796="","",O6796-TODAY())</f>
        <v>266</v>
      </c>
      <c r="S6796" s="29" t="str">
        <f aca="false">IF(C6796="&lt;&lt; vazio &gt;&gt;","VAZIA",IF(AND(O6796&lt;&gt;"",R6796&lt;0),"VENCIDO",IF(AND(O6796&lt;&gt;"",R6796&lt;=Parametros!$B$10),"PRÓX. VENCIMENTO",IF(F6796="Q","QUALIDADE",IF(F6796="S","BLOQUEADO",IF(F6796="R","RESTRITO/DEVOLUÇÃO",IF(OR(N6796="QUAR",N6796="QRES"),"QUARENTENA",IF(OR(B6796="DESCARTE",B6796="DEVOLUÇÃO"),"DESCARTE/DEVOLUÇÃO",IF(AND(D6796="",K6796&lt;&gt;""),"SEM LOTE",IF(AND(Q6796&lt;&gt;"",Q6796&gt;=Parametros!$B$11),"PARADO/SEM GIRO","OK"))))))))))</f>
        <v>PARADO/SEM GIRO</v>
      </c>
      <c r="T6796" s="29" t="n">
        <f aca="false">IF(AND($S6796="PARADO/SEM GIRO",$K6796="KG",OR(Painel!$B$5="(Todos)",A6796=Painel!$B$5)*OR(Painel!$E$5="(Todos)",P6796=Painel!$E$5)),$J6796+ROW()/10000000,"")</f>
        <v>313.6006796</v>
      </c>
      <c r="U6796" s="29" t="str">
        <f aca="false">IF(AND($S6796="VENCIDO",$K6796="KG",OR(Painel!$B$5="(Todos)",A6796=Painel!$B$5)*OR(Painel!$E$5="(Todos)",P6796=Painel!$E$5)),$J6796+ROW()/10000000,"")</f>
        <v/>
      </c>
    </row>
    <row r="6797" customFormat="false" ht="15" hidden="false" customHeight="false" outlineLevel="0" collapsed="false">
      <c r="A6797" s="29" t="s">
        <v>52</v>
      </c>
      <c r="B6797" s="29" t="s">
        <v>12767</v>
      </c>
      <c r="C6797" s="29" t="s">
        <v>276</v>
      </c>
      <c r="D6797" s="29" t="s">
        <v>698</v>
      </c>
      <c r="E6797" s="29" t="n">
        <v>1</v>
      </c>
      <c r="F6797" s="29" t="s">
        <v>268</v>
      </c>
      <c r="G6797" s="29" t="s">
        <v>12768</v>
      </c>
      <c r="H6797" s="30" t="n">
        <v>415.8</v>
      </c>
      <c r="I6797" s="31" t="n">
        <v>46276</v>
      </c>
      <c r="J6797" s="30" t="n">
        <v>415.8</v>
      </c>
      <c r="K6797" s="29" t="s">
        <v>120</v>
      </c>
      <c r="L6797" s="29" t="s">
        <v>133</v>
      </c>
      <c r="M6797" s="29"/>
      <c r="N6797" s="29" t="s">
        <v>122</v>
      </c>
      <c r="O6797" s="31" t="n">
        <v>46823</v>
      </c>
      <c r="P6797" s="29" t="s">
        <v>123</v>
      </c>
      <c r="Q6797" s="29" t="n">
        <f aca="false">IFERROR(VALUE(L6797),"")</f>
        <v>9</v>
      </c>
      <c r="R6797" s="29" t="n">
        <f aca="true">IF(O6797="","",O6797-TODAY())</f>
        <v>538</v>
      </c>
      <c r="S6797" s="29" t="str">
        <f aca="false">IF(C6797="&lt;&lt; vazio &gt;&gt;","VAZIA",IF(AND(O6797&lt;&gt;"",R6797&lt;0),"VENCIDO",IF(AND(O6797&lt;&gt;"",R6797&lt;=Parametros!$B$10),"PRÓX. VENCIMENTO",IF(F6797="Q","QUALIDADE",IF(F6797="S","BLOQUEADO",IF(F6797="R","RESTRITO/DEVOLUÇÃO",IF(OR(N6797="QUAR",N6797="QRES"),"QUARENTENA",IF(OR(B6797="DESCARTE",B6797="DEVOLUÇÃO"),"DESCARTE/DEVOLUÇÃO",IF(AND(D6797="",K6797&lt;&gt;""),"SEM LOTE",IF(AND(Q6797&lt;&gt;"",Q6797&gt;=Parametros!$B$11),"PARADO/SEM GIRO","OK"))))))))))</f>
        <v>QUALIDADE</v>
      </c>
      <c r="T6797" s="29" t="str">
        <f aca="false">IF(AND($S6797="PARADO/SEM GIRO",$K6797="KG",OR(Painel!$B$5="(Todos)",A6797=Painel!$B$5)*OR(Painel!$E$5="(Todos)",P6797=Painel!$E$5)),$J6797+ROW()/10000000,"")</f>
        <v/>
      </c>
      <c r="U6797" s="29" t="str">
        <f aca="false">IF(AND($S6797="VENCIDO",$K6797="KG",OR(Painel!$B$5="(Todos)",A6797=Painel!$B$5)*OR(Painel!$E$5="(Todos)",P6797=Painel!$E$5)),$J6797+ROW()/10000000,"")</f>
        <v/>
      </c>
    </row>
    <row r="6798" customFormat="false" ht="15" hidden="false" customHeight="false" outlineLevel="0" collapsed="false">
      <c r="A6798" s="29" t="s">
        <v>52</v>
      </c>
      <c r="B6798" s="29" t="s">
        <v>12769</v>
      </c>
      <c r="C6798" s="29" t="s">
        <v>222</v>
      </c>
      <c r="D6798" s="29" t="s">
        <v>10877</v>
      </c>
      <c r="E6798" s="29" t="n">
        <v>1</v>
      </c>
      <c r="F6798" s="29"/>
      <c r="G6798" s="29" t="s">
        <v>12770</v>
      </c>
      <c r="H6798" s="30" t="n">
        <v>1000</v>
      </c>
      <c r="I6798" s="31" t="n">
        <v>46281</v>
      </c>
      <c r="J6798" s="30" t="n">
        <v>1000</v>
      </c>
      <c r="K6798" s="29" t="s">
        <v>120</v>
      </c>
      <c r="L6798" s="29" t="s">
        <v>284</v>
      </c>
      <c r="M6798" s="29"/>
      <c r="N6798" s="29" t="s">
        <v>122</v>
      </c>
      <c r="O6798" s="31" t="n">
        <v>46823</v>
      </c>
      <c r="P6798" s="29" t="s">
        <v>123</v>
      </c>
      <c r="Q6798" s="29" t="n">
        <f aca="false">IFERROR(VALUE(L6798),"")</f>
        <v>4</v>
      </c>
      <c r="R6798" s="29" t="n">
        <f aca="true">IF(O6798="","",O6798-TODAY())</f>
        <v>538</v>
      </c>
      <c r="S6798" s="29" t="str">
        <f aca="false">IF(C6798="&lt;&lt; vazio &gt;&gt;","VAZIA",IF(AND(O6798&lt;&gt;"",R6798&lt;0),"VENCIDO",IF(AND(O6798&lt;&gt;"",R6798&lt;=Parametros!$B$10),"PRÓX. VENCIMENTO",IF(F6798="Q","QUALIDADE",IF(F6798="S","BLOQUEADO",IF(F6798="R","RESTRITO/DEVOLUÇÃO",IF(OR(N6798="QUAR",N6798="QRES"),"QUARENTENA",IF(OR(B6798="DESCARTE",B6798="DEVOLUÇÃO"),"DESCARTE/DEVOLUÇÃO",IF(AND(D6798="",K6798&lt;&gt;""),"SEM LOTE",IF(AND(Q6798&lt;&gt;"",Q6798&gt;=Parametros!$B$11),"PARADO/SEM GIRO","OK"))))))))))</f>
        <v>OK</v>
      </c>
      <c r="T6798" s="29" t="str">
        <f aca="false">IF(AND($S6798="PARADO/SEM GIRO",$K6798="KG",OR(Painel!$B$5="(Todos)",A6798=Painel!$B$5)*OR(Painel!$E$5="(Todos)",P6798=Painel!$E$5)),$J6798+ROW()/10000000,"")</f>
        <v/>
      </c>
      <c r="U6798" s="29" t="str">
        <f aca="false">IF(AND($S6798="VENCIDO",$K6798="KG",OR(Painel!$B$5="(Todos)",A6798=Painel!$B$5)*OR(Painel!$E$5="(Todos)",P6798=Painel!$E$5)),$J6798+ROW()/10000000,"")</f>
        <v/>
      </c>
    </row>
    <row r="6799" customFormat="false" ht="15" hidden="false" customHeight="false" outlineLevel="0" collapsed="false">
      <c r="A6799" s="29" t="s">
        <v>52</v>
      </c>
      <c r="B6799" s="29" t="s">
        <v>12771</v>
      </c>
      <c r="C6799" s="29" t="s">
        <v>594</v>
      </c>
      <c r="D6799" s="29" t="s">
        <v>4962</v>
      </c>
      <c r="E6799" s="29" t="n">
        <v>1</v>
      </c>
      <c r="F6799" s="29"/>
      <c r="G6799" s="29" t="s">
        <v>12772</v>
      </c>
      <c r="H6799" s="30" t="n">
        <v>600</v>
      </c>
      <c r="I6799" s="31" t="n">
        <v>46185</v>
      </c>
      <c r="J6799" s="30" t="n">
        <v>600</v>
      </c>
      <c r="K6799" s="29" t="s">
        <v>120</v>
      </c>
      <c r="L6799" s="29" t="s">
        <v>1617</v>
      </c>
      <c r="M6799" s="29"/>
      <c r="N6799" s="29" t="s">
        <v>134</v>
      </c>
      <c r="O6799" s="31" t="n">
        <v>46305</v>
      </c>
      <c r="P6799" s="29" t="s">
        <v>123</v>
      </c>
      <c r="Q6799" s="29" t="n">
        <f aca="false">IFERROR(VALUE(L6799),"")</f>
        <v>100</v>
      </c>
      <c r="R6799" s="29" t="n">
        <f aca="true">IF(O6799="","",O6799-TODAY())</f>
        <v>20</v>
      </c>
      <c r="S6799" s="29" t="str">
        <f aca="false">IF(C6799="&lt;&lt; vazio &gt;&gt;","VAZIA",IF(AND(O6799&lt;&gt;"",R6799&lt;0),"VENCIDO",IF(AND(O6799&lt;&gt;"",R6799&lt;=Parametros!$B$10),"PRÓX. VENCIMENTO",IF(F6799="Q","QUALIDADE",IF(F6799="S","BLOQUEADO",IF(F6799="R","RESTRITO/DEVOLUÇÃO",IF(OR(N6799="QUAR",N6799="QRES"),"QUARENTENA",IF(OR(B6799="DESCARTE",B6799="DEVOLUÇÃO"),"DESCARTE/DEVOLUÇÃO",IF(AND(D6799="",K6799&lt;&gt;""),"SEM LOTE",IF(AND(Q6799&lt;&gt;"",Q6799&gt;=Parametros!$B$11),"PARADO/SEM GIRO","OK"))))))))))</f>
        <v>PRÓX. VENCIMENTO</v>
      </c>
      <c r="T6799" s="29" t="str">
        <f aca="false">IF(AND($S6799="PARADO/SEM GIRO",$K6799="KG",OR(Painel!$B$5="(Todos)",A6799=Painel!$B$5)*OR(Painel!$E$5="(Todos)",P6799=Painel!$E$5)),$J6799+ROW()/10000000,"")</f>
        <v/>
      </c>
      <c r="U6799" s="29" t="str">
        <f aca="false">IF(AND($S6799="VENCIDO",$K6799="KG",OR(Painel!$B$5="(Todos)",A6799=Painel!$B$5)*OR(Painel!$E$5="(Todos)",P6799=Painel!$E$5)),$J6799+ROW()/10000000,"")</f>
        <v/>
      </c>
    </row>
    <row r="6800" customFormat="false" ht="15" hidden="false" customHeight="false" outlineLevel="0" collapsed="false">
      <c r="A6800" s="29" t="s">
        <v>52</v>
      </c>
      <c r="B6800" s="29" t="s">
        <v>12773</v>
      </c>
      <c r="C6800" s="29" t="s">
        <v>917</v>
      </c>
      <c r="D6800" s="29" t="s">
        <v>2157</v>
      </c>
      <c r="E6800" s="29" t="n">
        <v>1</v>
      </c>
      <c r="F6800" s="29"/>
      <c r="G6800" s="29" t="s">
        <v>12774</v>
      </c>
      <c r="H6800" s="30" t="n">
        <v>400</v>
      </c>
      <c r="I6800" s="31" t="n">
        <v>46273</v>
      </c>
      <c r="J6800" s="30" t="n">
        <v>400</v>
      </c>
      <c r="K6800" s="29" t="s">
        <v>120</v>
      </c>
      <c r="L6800" s="29" t="s">
        <v>149</v>
      </c>
      <c r="M6800" s="29"/>
      <c r="N6800" s="29" t="s">
        <v>122</v>
      </c>
      <c r="O6800" s="31" t="n">
        <v>46812</v>
      </c>
      <c r="P6800" s="29" t="s">
        <v>123</v>
      </c>
      <c r="Q6800" s="29" t="n">
        <f aca="false">IFERROR(VALUE(L6800),"")</f>
        <v>12</v>
      </c>
      <c r="R6800" s="29" t="n">
        <f aca="true">IF(O6800="","",O6800-TODAY())</f>
        <v>527</v>
      </c>
      <c r="S6800" s="29" t="str">
        <f aca="false">IF(C6800="&lt;&lt; vazio &gt;&gt;","VAZIA",IF(AND(O6800&lt;&gt;"",R6800&lt;0),"VENCIDO",IF(AND(O6800&lt;&gt;"",R6800&lt;=Parametros!$B$10),"PRÓX. VENCIMENTO",IF(F6800="Q","QUALIDADE",IF(F6800="S","BLOQUEADO",IF(F6800="R","RESTRITO/DEVOLUÇÃO",IF(OR(N6800="QUAR",N6800="QRES"),"QUARENTENA",IF(OR(B6800="DESCARTE",B6800="DEVOLUÇÃO"),"DESCARTE/DEVOLUÇÃO",IF(AND(D6800="",K6800&lt;&gt;""),"SEM LOTE",IF(AND(Q6800&lt;&gt;"",Q6800&gt;=Parametros!$B$11),"PARADO/SEM GIRO","OK"))))))))))</f>
        <v>OK</v>
      </c>
      <c r="T6800" s="29" t="str">
        <f aca="false">IF(AND($S6800="PARADO/SEM GIRO",$K6800="KG",OR(Painel!$B$5="(Todos)",A6800=Painel!$B$5)*OR(Painel!$E$5="(Todos)",P6800=Painel!$E$5)),$J6800+ROW()/10000000,"")</f>
        <v/>
      </c>
      <c r="U6800" s="29" t="str">
        <f aca="false">IF(AND($S6800="VENCIDO",$K6800="KG",OR(Painel!$B$5="(Todos)",A6800=Painel!$B$5)*OR(Painel!$E$5="(Todos)",P6800=Painel!$E$5)),$J6800+ROW()/10000000,"")</f>
        <v/>
      </c>
    </row>
    <row r="6801" customFormat="false" ht="15" hidden="false" customHeight="false" outlineLevel="0" collapsed="false">
      <c r="A6801" s="29" t="s">
        <v>52</v>
      </c>
      <c r="B6801" s="29" t="s">
        <v>12775</v>
      </c>
      <c r="C6801" s="29" t="s">
        <v>1274</v>
      </c>
      <c r="D6801" s="29" t="s">
        <v>1275</v>
      </c>
      <c r="E6801" s="29" t="n">
        <v>1</v>
      </c>
      <c r="F6801" s="29"/>
      <c r="G6801" s="29" t="s">
        <v>12776</v>
      </c>
      <c r="H6801" s="30" t="n">
        <v>1000</v>
      </c>
      <c r="I6801" s="31" t="n">
        <v>46230</v>
      </c>
      <c r="J6801" s="30" t="n">
        <v>1000</v>
      </c>
      <c r="K6801" s="29" t="s">
        <v>120</v>
      </c>
      <c r="L6801" s="29" t="s">
        <v>1277</v>
      </c>
      <c r="M6801" s="29"/>
      <c r="N6801" s="29" t="s">
        <v>122</v>
      </c>
      <c r="O6801" s="31" t="n">
        <v>46588</v>
      </c>
      <c r="P6801" s="29" t="s">
        <v>123</v>
      </c>
      <c r="Q6801" s="29" t="n">
        <f aca="false">IFERROR(VALUE(L6801),"")</f>
        <v>55</v>
      </c>
      <c r="R6801" s="29" t="n">
        <f aca="true">IF(O6801="","",O6801-TODAY())</f>
        <v>303</v>
      </c>
      <c r="S6801" s="29" t="str">
        <f aca="false">IF(C6801="&lt;&lt; vazio &gt;&gt;","VAZIA",IF(AND(O6801&lt;&gt;"",R6801&lt;0),"VENCIDO",IF(AND(O6801&lt;&gt;"",R6801&lt;=Parametros!$B$10),"PRÓX. VENCIMENTO",IF(F6801="Q","QUALIDADE",IF(F6801="S","BLOQUEADO",IF(F6801="R","RESTRITO/DEVOLUÇÃO",IF(OR(N6801="QUAR",N6801="QRES"),"QUARENTENA",IF(OR(B6801="DESCARTE",B6801="DEVOLUÇÃO"),"DESCARTE/DEVOLUÇÃO",IF(AND(D6801="",K6801&lt;&gt;""),"SEM LOTE",IF(AND(Q6801&lt;&gt;"",Q6801&gt;=Parametros!$B$11),"PARADO/SEM GIRO","OK"))))))))))</f>
        <v>OK</v>
      </c>
      <c r="T6801" s="29" t="str">
        <f aca="false">IF(AND($S6801="PARADO/SEM GIRO",$K6801="KG",OR(Painel!$B$5="(Todos)",A6801=Painel!$B$5)*OR(Painel!$E$5="(Todos)",P6801=Painel!$E$5)),$J6801+ROW()/10000000,"")</f>
        <v/>
      </c>
      <c r="U6801" s="29" t="str">
        <f aca="false">IF(AND($S6801="VENCIDO",$K6801="KG",OR(Painel!$B$5="(Todos)",A6801=Painel!$B$5)*OR(Painel!$E$5="(Todos)",P6801=Painel!$E$5)),$J6801+ROW()/10000000,"")</f>
        <v/>
      </c>
    </row>
    <row r="6802" customFormat="false" ht="15" hidden="false" customHeight="false" outlineLevel="0" collapsed="false">
      <c r="A6802" s="29" t="s">
        <v>52</v>
      </c>
      <c r="B6802" s="29" t="s">
        <v>12777</v>
      </c>
      <c r="C6802" s="29" t="s">
        <v>666</v>
      </c>
      <c r="D6802" s="29" t="s">
        <v>667</v>
      </c>
      <c r="E6802" s="29" t="n">
        <v>1</v>
      </c>
      <c r="F6802" s="29" t="s">
        <v>268</v>
      </c>
      <c r="G6802" s="29" t="s">
        <v>12778</v>
      </c>
      <c r="H6802" s="30" t="n">
        <v>590.4</v>
      </c>
      <c r="I6802" s="31" t="n">
        <v>46285</v>
      </c>
      <c r="J6802" s="30" t="n">
        <v>590.4</v>
      </c>
      <c r="K6802" s="29" t="s">
        <v>120</v>
      </c>
      <c r="L6802" s="29" t="s">
        <v>116</v>
      </c>
      <c r="M6802" s="29"/>
      <c r="N6802" s="29" t="s">
        <v>122</v>
      </c>
      <c r="O6802" s="31" t="n">
        <v>46831</v>
      </c>
      <c r="P6802" s="29" t="s">
        <v>123</v>
      </c>
      <c r="Q6802" s="29" t="n">
        <f aca="false">IFERROR(VALUE(L6802),"")</f>
        <v>0</v>
      </c>
      <c r="R6802" s="29" t="n">
        <f aca="true">IF(O6802="","",O6802-TODAY())</f>
        <v>546</v>
      </c>
      <c r="S6802" s="29" t="str">
        <f aca="false">IF(C6802="&lt;&lt; vazio &gt;&gt;","VAZIA",IF(AND(O6802&lt;&gt;"",R6802&lt;0),"VENCIDO",IF(AND(O6802&lt;&gt;"",R6802&lt;=Parametros!$B$10),"PRÓX. VENCIMENTO",IF(F6802="Q","QUALIDADE",IF(F6802="S","BLOQUEADO",IF(F6802="R","RESTRITO/DEVOLUÇÃO",IF(OR(N6802="QUAR",N6802="QRES"),"QUARENTENA",IF(OR(B6802="DESCARTE",B6802="DEVOLUÇÃO"),"DESCARTE/DEVOLUÇÃO",IF(AND(D6802="",K6802&lt;&gt;""),"SEM LOTE",IF(AND(Q6802&lt;&gt;"",Q6802&gt;=Parametros!$B$11),"PARADO/SEM GIRO","OK"))))))))))</f>
        <v>QUALIDADE</v>
      </c>
      <c r="T6802" s="29" t="str">
        <f aca="false">IF(AND($S6802="PARADO/SEM GIRO",$K6802="KG",OR(Painel!$B$5="(Todos)",A6802=Painel!$B$5)*OR(Painel!$E$5="(Todos)",P6802=Painel!$E$5)),$J6802+ROW()/10000000,"")</f>
        <v/>
      </c>
      <c r="U6802" s="29" t="str">
        <f aca="false">IF(AND($S6802="VENCIDO",$K6802="KG",OR(Painel!$B$5="(Todos)",A6802=Painel!$B$5)*OR(Painel!$E$5="(Todos)",P6802=Painel!$E$5)),$J6802+ROW()/10000000,"")</f>
        <v/>
      </c>
    </row>
    <row r="6803" customFormat="false" ht="15" hidden="false" customHeight="false" outlineLevel="0" collapsed="false">
      <c r="A6803" s="29" t="s">
        <v>52</v>
      </c>
      <c r="B6803" s="29" t="s">
        <v>12779</v>
      </c>
      <c r="C6803" s="29" t="s">
        <v>1259</v>
      </c>
      <c r="D6803" s="29" t="s">
        <v>4971</v>
      </c>
      <c r="E6803" s="29" t="n">
        <v>1</v>
      </c>
      <c r="F6803" s="29" t="s">
        <v>137</v>
      </c>
      <c r="G6803" s="29" t="s">
        <v>12780</v>
      </c>
      <c r="H6803" s="30" t="n">
        <v>144</v>
      </c>
      <c r="I6803" s="31" t="n">
        <v>46273</v>
      </c>
      <c r="J6803" s="30" t="n">
        <v>144</v>
      </c>
      <c r="K6803" s="29" t="s">
        <v>120</v>
      </c>
      <c r="L6803" s="29" t="s">
        <v>149</v>
      </c>
      <c r="M6803" s="29"/>
      <c r="N6803" s="29" t="s">
        <v>134</v>
      </c>
      <c r="O6803" s="31" t="n">
        <v>46296</v>
      </c>
      <c r="P6803" s="29" t="s">
        <v>123</v>
      </c>
      <c r="Q6803" s="29" t="n">
        <f aca="false">IFERROR(VALUE(L6803),"")</f>
        <v>12</v>
      </c>
      <c r="R6803" s="29" t="n">
        <f aca="true">IF(O6803="","",O6803-TODAY())</f>
        <v>11</v>
      </c>
      <c r="S6803" s="29" t="str">
        <f aca="false">IF(C6803="&lt;&lt; vazio &gt;&gt;","VAZIA",IF(AND(O6803&lt;&gt;"",R6803&lt;0),"VENCIDO",IF(AND(O6803&lt;&gt;"",R6803&lt;=Parametros!$B$10),"PRÓX. VENCIMENTO",IF(F6803="Q","QUALIDADE",IF(F6803="S","BLOQUEADO",IF(F6803="R","RESTRITO/DEVOLUÇÃO",IF(OR(N6803="QUAR",N6803="QRES"),"QUARENTENA",IF(OR(B6803="DESCARTE",B6803="DEVOLUÇÃO"),"DESCARTE/DEVOLUÇÃO",IF(AND(D6803="",K6803&lt;&gt;""),"SEM LOTE",IF(AND(Q6803&lt;&gt;"",Q6803&gt;=Parametros!$B$11),"PARADO/SEM GIRO","OK"))))))))))</f>
        <v>PRÓX. VENCIMENTO</v>
      </c>
      <c r="T6803" s="29" t="str">
        <f aca="false">IF(AND($S6803="PARADO/SEM GIRO",$K6803="KG",OR(Painel!$B$5="(Todos)",A6803=Painel!$B$5)*OR(Painel!$E$5="(Todos)",P6803=Painel!$E$5)),$J6803+ROW()/10000000,"")</f>
        <v/>
      </c>
      <c r="U6803" s="29" t="str">
        <f aca="false">IF(AND($S6803="VENCIDO",$K6803="KG",OR(Painel!$B$5="(Todos)",A6803=Painel!$B$5)*OR(Painel!$E$5="(Todos)",P6803=Painel!$E$5)),$J6803+ROW()/10000000,"")</f>
        <v/>
      </c>
    </row>
    <row r="6804" customFormat="false" ht="15" hidden="false" customHeight="false" outlineLevel="0" collapsed="false">
      <c r="A6804" s="29" t="s">
        <v>52</v>
      </c>
      <c r="B6804" s="29" t="s">
        <v>12781</v>
      </c>
      <c r="C6804" s="29" t="s">
        <v>186</v>
      </c>
      <c r="D6804" s="29" t="s">
        <v>7310</v>
      </c>
      <c r="E6804" s="29" t="n">
        <v>1</v>
      </c>
      <c r="F6804" s="29"/>
      <c r="G6804" s="29" t="s">
        <v>12782</v>
      </c>
      <c r="H6804" s="30" t="n">
        <v>632</v>
      </c>
      <c r="I6804" s="31" t="n">
        <v>46235</v>
      </c>
      <c r="J6804" s="30" t="n">
        <v>632</v>
      </c>
      <c r="K6804" s="29" t="s">
        <v>120</v>
      </c>
      <c r="L6804" s="29" t="s">
        <v>694</v>
      </c>
      <c r="M6804" s="29"/>
      <c r="N6804" s="29" t="s">
        <v>122</v>
      </c>
      <c r="O6804" s="31" t="n">
        <v>46696</v>
      </c>
      <c r="P6804" s="29" t="s">
        <v>123</v>
      </c>
      <c r="Q6804" s="29" t="n">
        <f aca="false">IFERROR(VALUE(L6804),"")</f>
        <v>50</v>
      </c>
      <c r="R6804" s="29" t="n">
        <f aca="true">IF(O6804="","",O6804-TODAY())</f>
        <v>411</v>
      </c>
      <c r="S6804" s="29" t="str">
        <f aca="false">IF(C6804="&lt;&lt; vazio &gt;&gt;","VAZIA",IF(AND(O6804&lt;&gt;"",R6804&lt;0),"VENCIDO",IF(AND(O6804&lt;&gt;"",R6804&lt;=Parametros!$B$10),"PRÓX. VENCIMENTO",IF(F6804="Q","QUALIDADE",IF(F6804="S","BLOQUEADO",IF(F6804="R","RESTRITO/DEVOLUÇÃO",IF(OR(N6804="QUAR",N6804="QRES"),"QUARENTENA",IF(OR(B6804="DESCARTE",B6804="DEVOLUÇÃO"),"DESCARTE/DEVOLUÇÃO",IF(AND(D6804="",K6804&lt;&gt;""),"SEM LOTE",IF(AND(Q6804&lt;&gt;"",Q6804&gt;=Parametros!$B$11),"PARADO/SEM GIRO","OK"))))))))))</f>
        <v>OK</v>
      </c>
      <c r="T6804" s="29" t="str">
        <f aca="false">IF(AND($S6804="PARADO/SEM GIRO",$K6804="KG",OR(Painel!$B$5="(Todos)",A6804=Painel!$B$5)*OR(Painel!$E$5="(Todos)",P6804=Painel!$E$5)),$J6804+ROW()/10000000,"")</f>
        <v/>
      </c>
      <c r="U6804" s="29" t="str">
        <f aca="false">IF(AND($S6804="VENCIDO",$K6804="KG",OR(Painel!$B$5="(Todos)",A6804=Painel!$B$5)*OR(Painel!$E$5="(Todos)",P6804=Painel!$E$5)),$J6804+ROW()/10000000,"")</f>
        <v/>
      </c>
    </row>
    <row r="6805" customFormat="false" ht="15" hidden="false" customHeight="false" outlineLevel="0" collapsed="false">
      <c r="A6805" s="29" t="s">
        <v>52</v>
      </c>
      <c r="B6805" s="29" t="s">
        <v>12783</v>
      </c>
      <c r="C6805" s="29" t="s">
        <v>115</v>
      </c>
      <c r="D6805" s="29"/>
      <c r="E6805" s="29" t="n">
        <v>0</v>
      </c>
      <c r="F6805" s="29"/>
      <c r="G6805" s="29"/>
      <c r="H6805" s="30" t="n">
        <v>0</v>
      </c>
      <c r="I6805" s="29"/>
      <c r="J6805" s="30" t="n">
        <v>0</v>
      </c>
      <c r="K6805" s="29"/>
      <c r="L6805" s="29" t="s">
        <v>116</v>
      </c>
      <c r="M6805" s="29"/>
      <c r="N6805" s="29"/>
      <c r="O6805" s="29"/>
      <c r="P6805" s="29"/>
      <c r="Q6805" s="29" t="n">
        <f aca="false">IFERROR(VALUE(L6805),"")</f>
        <v>0</v>
      </c>
      <c r="R6805" s="29" t="str">
        <f aca="true">IF(O6805="","",O6805-TODAY())</f>
        <v/>
      </c>
      <c r="S6805" s="29" t="str">
        <f aca="false">IF(C6805="&lt;&lt; vazio &gt;&gt;","VAZIA",IF(AND(O6805&lt;&gt;"",R6805&lt;0),"VENCIDO",IF(AND(O6805&lt;&gt;"",R6805&lt;=Parametros!$B$10),"PRÓX. VENCIMENTO",IF(F6805="Q","QUALIDADE",IF(F6805="S","BLOQUEADO",IF(F6805="R","RESTRITO/DEVOLUÇÃO",IF(OR(N6805="QUAR",N6805="QRES"),"QUARENTENA",IF(OR(B6805="DESCARTE",B6805="DEVOLUÇÃO"),"DESCARTE/DEVOLUÇÃO",IF(AND(D6805="",K6805&lt;&gt;""),"SEM LOTE",IF(AND(Q6805&lt;&gt;"",Q6805&gt;=Parametros!$B$11),"PARADO/SEM GIRO","OK"))))))))))</f>
        <v>VAZIA</v>
      </c>
      <c r="T6805" s="29" t="str">
        <f aca="false">IF(AND($S6805="PARADO/SEM GIRO",$K6805="KG",OR(Painel!$B$5="(Todos)",A6805=Painel!$B$5)*OR(Painel!$E$5="(Todos)",P6805=Painel!$E$5)),$J6805+ROW()/10000000,"")</f>
        <v/>
      </c>
      <c r="U6805" s="29" t="str">
        <f aca="false">IF(AND($S6805="VENCIDO",$K6805="KG",OR(Painel!$B$5="(Todos)",A6805=Painel!$B$5)*OR(Painel!$E$5="(Todos)",P6805=Painel!$E$5)),$J6805+ROW()/10000000,"")</f>
        <v/>
      </c>
    </row>
    <row r="6806" customFormat="false" ht="15" hidden="false" customHeight="false" outlineLevel="0" collapsed="false">
      <c r="A6806" s="29" t="s">
        <v>52</v>
      </c>
      <c r="B6806" s="29" t="s">
        <v>12784</v>
      </c>
      <c r="C6806" s="29" t="s">
        <v>2694</v>
      </c>
      <c r="D6806" s="29" t="s">
        <v>10902</v>
      </c>
      <c r="E6806" s="29" t="n">
        <v>1</v>
      </c>
      <c r="F6806" s="29"/>
      <c r="G6806" s="29" t="s">
        <v>12785</v>
      </c>
      <c r="H6806" s="30" t="n">
        <v>300</v>
      </c>
      <c r="I6806" s="31" t="n">
        <v>46183</v>
      </c>
      <c r="J6806" s="30" t="n">
        <v>300</v>
      </c>
      <c r="K6806" s="29" t="s">
        <v>120</v>
      </c>
      <c r="L6806" s="29" t="s">
        <v>1096</v>
      </c>
      <c r="M6806" s="29"/>
      <c r="N6806" s="29" t="s">
        <v>122</v>
      </c>
      <c r="O6806" s="31" t="n">
        <v>46451</v>
      </c>
      <c r="P6806" s="29" t="s">
        <v>123</v>
      </c>
      <c r="Q6806" s="29" t="n">
        <f aca="false">IFERROR(VALUE(L6806),"")</f>
        <v>102</v>
      </c>
      <c r="R6806" s="29" t="n">
        <f aca="true">IF(O6806="","",O6806-TODAY())</f>
        <v>166</v>
      </c>
      <c r="S6806" s="29" t="str">
        <f aca="false">IF(C6806="&lt;&lt; vazio &gt;&gt;","VAZIA",IF(AND(O6806&lt;&gt;"",R6806&lt;0),"VENCIDO",IF(AND(O6806&lt;&gt;"",R6806&lt;=Parametros!$B$10),"PRÓX. VENCIMENTO",IF(F6806="Q","QUALIDADE",IF(F6806="S","BLOQUEADO",IF(F6806="R","RESTRITO/DEVOLUÇÃO",IF(OR(N6806="QUAR",N6806="QRES"),"QUARENTENA",IF(OR(B6806="DESCARTE",B6806="DEVOLUÇÃO"),"DESCARTE/DEVOLUÇÃO",IF(AND(D6806="",K6806&lt;&gt;""),"SEM LOTE",IF(AND(Q6806&lt;&gt;"",Q6806&gt;=Parametros!$B$11),"PARADO/SEM GIRO","OK"))))))))))</f>
        <v>PARADO/SEM GIRO</v>
      </c>
      <c r="T6806" s="29" t="n">
        <f aca="false">IF(AND($S6806="PARADO/SEM GIRO",$K6806="KG",OR(Painel!$B$5="(Todos)",A6806=Painel!$B$5)*OR(Painel!$E$5="(Todos)",P6806=Painel!$E$5)),$J6806+ROW()/10000000,"")</f>
        <v>300.0006806</v>
      </c>
      <c r="U6806" s="29" t="str">
        <f aca="false">IF(AND($S6806="VENCIDO",$K6806="KG",OR(Painel!$B$5="(Todos)",A6806=Painel!$B$5)*OR(Painel!$E$5="(Todos)",P6806=Painel!$E$5)),$J6806+ROW()/10000000,"")</f>
        <v/>
      </c>
    </row>
    <row r="6807" customFormat="false" ht="15" hidden="false" customHeight="false" outlineLevel="0" collapsed="false">
      <c r="A6807" s="29" t="s">
        <v>52</v>
      </c>
      <c r="B6807" s="29" t="s">
        <v>12786</v>
      </c>
      <c r="C6807" s="29" t="s">
        <v>262</v>
      </c>
      <c r="D6807" s="29" t="s">
        <v>11472</v>
      </c>
      <c r="E6807" s="29" t="n">
        <v>1</v>
      </c>
      <c r="F6807" s="29"/>
      <c r="G6807" s="29" t="s">
        <v>12787</v>
      </c>
      <c r="H6807" s="30" t="n">
        <v>264</v>
      </c>
      <c r="I6807" s="31" t="n">
        <v>46225</v>
      </c>
      <c r="J6807" s="30" t="n">
        <v>264</v>
      </c>
      <c r="K6807" s="29" t="s">
        <v>120</v>
      </c>
      <c r="L6807" s="29" t="s">
        <v>1020</v>
      </c>
      <c r="M6807" s="29"/>
      <c r="N6807" s="29" t="s">
        <v>122</v>
      </c>
      <c r="O6807" s="31" t="n">
        <v>46437</v>
      </c>
      <c r="P6807" s="29" t="s">
        <v>123</v>
      </c>
      <c r="Q6807" s="29" t="n">
        <f aca="false">IFERROR(VALUE(L6807),"")</f>
        <v>60</v>
      </c>
      <c r="R6807" s="29" t="n">
        <f aca="true">IF(O6807="","",O6807-TODAY())</f>
        <v>152</v>
      </c>
      <c r="S6807" s="29" t="str">
        <f aca="false">IF(C6807="&lt;&lt; vazio &gt;&gt;","VAZIA",IF(AND(O6807&lt;&gt;"",R6807&lt;0),"VENCIDO",IF(AND(O6807&lt;&gt;"",R6807&lt;=Parametros!$B$10),"PRÓX. VENCIMENTO",IF(F6807="Q","QUALIDADE",IF(F6807="S","BLOQUEADO",IF(F6807="R","RESTRITO/DEVOLUÇÃO",IF(OR(N6807="QUAR",N6807="QRES"),"QUARENTENA",IF(OR(B6807="DESCARTE",B6807="DEVOLUÇÃO"),"DESCARTE/DEVOLUÇÃO",IF(AND(D6807="",K6807&lt;&gt;""),"SEM LOTE",IF(AND(Q6807&lt;&gt;"",Q6807&gt;=Parametros!$B$11),"PARADO/SEM GIRO","OK"))))))))))</f>
        <v>OK</v>
      </c>
      <c r="T6807" s="29" t="str">
        <f aca="false">IF(AND($S6807="PARADO/SEM GIRO",$K6807="KG",OR(Painel!$B$5="(Todos)",A6807=Painel!$B$5)*OR(Painel!$E$5="(Todos)",P6807=Painel!$E$5)),$J6807+ROW()/10000000,"")</f>
        <v/>
      </c>
      <c r="U6807" s="29" t="str">
        <f aca="false">IF(AND($S6807="VENCIDO",$K6807="KG",OR(Painel!$B$5="(Todos)",A6807=Painel!$B$5)*OR(Painel!$E$5="(Todos)",P6807=Painel!$E$5)),$J6807+ROW()/10000000,"")</f>
        <v/>
      </c>
    </row>
    <row r="6808" customFormat="false" ht="15" hidden="false" customHeight="false" outlineLevel="0" collapsed="false">
      <c r="A6808" s="29" t="s">
        <v>52</v>
      </c>
      <c r="B6808" s="29" t="s">
        <v>12788</v>
      </c>
      <c r="C6808" s="29" t="s">
        <v>161</v>
      </c>
      <c r="D6808" s="29" t="s">
        <v>2643</v>
      </c>
      <c r="E6808" s="29" t="n">
        <v>1</v>
      </c>
      <c r="F6808" s="29"/>
      <c r="G6808" s="29" t="s">
        <v>12789</v>
      </c>
      <c r="H6808" s="30" t="n">
        <v>999.9</v>
      </c>
      <c r="I6808" s="31" t="n">
        <v>46219</v>
      </c>
      <c r="J6808" s="30" t="n">
        <v>999.9</v>
      </c>
      <c r="K6808" s="29" t="s">
        <v>120</v>
      </c>
      <c r="L6808" s="29" t="s">
        <v>959</v>
      </c>
      <c r="M6808" s="29"/>
      <c r="N6808" s="29" t="s">
        <v>122</v>
      </c>
      <c r="O6808" s="31" t="n">
        <v>46763</v>
      </c>
      <c r="P6808" s="29" t="s">
        <v>123</v>
      </c>
      <c r="Q6808" s="29" t="n">
        <f aca="false">IFERROR(VALUE(L6808),"")</f>
        <v>66</v>
      </c>
      <c r="R6808" s="29" t="n">
        <f aca="true">IF(O6808="","",O6808-TODAY())</f>
        <v>478</v>
      </c>
      <c r="S6808" s="29" t="str">
        <f aca="false">IF(C6808="&lt;&lt; vazio &gt;&gt;","VAZIA",IF(AND(O6808&lt;&gt;"",R6808&lt;0),"VENCIDO",IF(AND(O6808&lt;&gt;"",R6808&lt;=Parametros!$B$10),"PRÓX. VENCIMENTO",IF(F6808="Q","QUALIDADE",IF(F6808="S","BLOQUEADO",IF(F6808="R","RESTRITO/DEVOLUÇÃO",IF(OR(N6808="QUAR",N6808="QRES"),"QUARENTENA",IF(OR(B6808="DESCARTE",B6808="DEVOLUÇÃO"),"DESCARTE/DEVOLUÇÃO",IF(AND(D6808="",K6808&lt;&gt;""),"SEM LOTE",IF(AND(Q6808&lt;&gt;"",Q6808&gt;=Parametros!$B$11),"PARADO/SEM GIRO","OK"))))))))))</f>
        <v>OK</v>
      </c>
      <c r="T6808" s="29" t="str">
        <f aca="false">IF(AND($S6808="PARADO/SEM GIRO",$K6808="KG",OR(Painel!$B$5="(Todos)",A6808=Painel!$B$5)*OR(Painel!$E$5="(Todos)",P6808=Painel!$E$5)),$J6808+ROW()/10000000,"")</f>
        <v/>
      </c>
      <c r="U6808" s="29" t="str">
        <f aca="false">IF(AND($S6808="VENCIDO",$K6808="KG",OR(Painel!$B$5="(Todos)",A6808=Painel!$B$5)*OR(Painel!$E$5="(Todos)",P6808=Painel!$E$5)),$J6808+ROW()/10000000,"")</f>
        <v/>
      </c>
    </row>
    <row r="6809" customFormat="false" ht="15" hidden="false" customHeight="false" outlineLevel="0" collapsed="false">
      <c r="A6809" s="29" t="s">
        <v>52</v>
      </c>
      <c r="B6809" s="29" t="s">
        <v>12790</v>
      </c>
      <c r="C6809" s="29" t="s">
        <v>276</v>
      </c>
      <c r="D6809" s="29" t="s">
        <v>698</v>
      </c>
      <c r="E6809" s="29" t="n">
        <v>1</v>
      </c>
      <c r="F6809" s="29" t="s">
        <v>268</v>
      </c>
      <c r="G6809" s="29" t="s">
        <v>12791</v>
      </c>
      <c r="H6809" s="30" t="n">
        <v>415.8</v>
      </c>
      <c r="I6809" s="31" t="n">
        <v>46276</v>
      </c>
      <c r="J6809" s="30" t="n">
        <v>415.8</v>
      </c>
      <c r="K6809" s="29" t="s">
        <v>120</v>
      </c>
      <c r="L6809" s="29" t="s">
        <v>133</v>
      </c>
      <c r="M6809" s="29"/>
      <c r="N6809" s="29" t="s">
        <v>122</v>
      </c>
      <c r="O6809" s="31" t="n">
        <v>46823</v>
      </c>
      <c r="P6809" s="29" t="s">
        <v>123</v>
      </c>
      <c r="Q6809" s="29" t="n">
        <f aca="false">IFERROR(VALUE(L6809),"")</f>
        <v>9</v>
      </c>
      <c r="R6809" s="29" t="n">
        <f aca="true">IF(O6809="","",O6809-TODAY())</f>
        <v>538</v>
      </c>
      <c r="S6809" s="29" t="str">
        <f aca="false">IF(C6809="&lt;&lt; vazio &gt;&gt;","VAZIA",IF(AND(O6809&lt;&gt;"",R6809&lt;0),"VENCIDO",IF(AND(O6809&lt;&gt;"",R6809&lt;=Parametros!$B$10),"PRÓX. VENCIMENTO",IF(F6809="Q","QUALIDADE",IF(F6809="S","BLOQUEADO",IF(F6809="R","RESTRITO/DEVOLUÇÃO",IF(OR(N6809="QUAR",N6809="QRES"),"QUARENTENA",IF(OR(B6809="DESCARTE",B6809="DEVOLUÇÃO"),"DESCARTE/DEVOLUÇÃO",IF(AND(D6809="",K6809&lt;&gt;""),"SEM LOTE",IF(AND(Q6809&lt;&gt;"",Q6809&gt;=Parametros!$B$11),"PARADO/SEM GIRO","OK"))))))))))</f>
        <v>QUALIDADE</v>
      </c>
      <c r="T6809" s="29" t="str">
        <f aca="false">IF(AND($S6809="PARADO/SEM GIRO",$K6809="KG",OR(Painel!$B$5="(Todos)",A6809=Painel!$B$5)*OR(Painel!$E$5="(Todos)",P6809=Painel!$E$5)),$J6809+ROW()/10000000,"")</f>
        <v/>
      </c>
      <c r="U6809" s="29" t="str">
        <f aca="false">IF(AND($S6809="VENCIDO",$K6809="KG",OR(Painel!$B$5="(Todos)",A6809=Painel!$B$5)*OR(Painel!$E$5="(Todos)",P6809=Painel!$E$5)),$J6809+ROW()/10000000,"")</f>
        <v/>
      </c>
    </row>
    <row r="6810" customFormat="false" ht="15" hidden="false" customHeight="false" outlineLevel="0" collapsed="false">
      <c r="A6810" s="29" t="s">
        <v>52</v>
      </c>
      <c r="B6810" s="29" t="s">
        <v>12792</v>
      </c>
      <c r="C6810" s="29" t="s">
        <v>217</v>
      </c>
      <c r="D6810" s="29" t="s">
        <v>12793</v>
      </c>
      <c r="E6810" s="29" t="n">
        <v>1</v>
      </c>
      <c r="F6810" s="29"/>
      <c r="G6810" s="29" t="s">
        <v>12794</v>
      </c>
      <c r="H6810" s="30" t="n">
        <v>1125.002</v>
      </c>
      <c r="I6810" s="31" t="n">
        <v>46268</v>
      </c>
      <c r="J6810" s="30" t="n">
        <v>1125.002</v>
      </c>
      <c r="K6810" s="29" t="s">
        <v>120</v>
      </c>
      <c r="L6810" s="29" t="s">
        <v>12795</v>
      </c>
      <c r="M6810" s="29"/>
      <c r="N6810" s="29" t="s">
        <v>122</v>
      </c>
      <c r="O6810" s="31" t="n">
        <v>46937</v>
      </c>
      <c r="P6810" s="29" t="s">
        <v>123</v>
      </c>
      <c r="Q6810" s="29" t="n">
        <f aca="false">IFERROR(VALUE(L6810),"")</f>
        <v>72</v>
      </c>
      <c r="R6810" s="29" t="n">
        <f aca="true">IF(O6810="","",O6810-TODAY())</f>
        <v>652</v>
      </c>
      <c r="S6810" s="29" t="str">
        <f aca="false">IF(C6810="&lt;&lt; vazio &gt;&gt;","VAZIA",IF(AND(O6810&lt;&gt;"",R6810&lt;0),"VENCIDO",IF(AND(O6810&lt;&gt;"",R6810&lt;=Parametros!$B$10),"PRÓX. VENCIMENTO",IF(F6810="Q","QUALIDADE",IF(F6810="S","BLOQUEADO",IF(F6810="R","RESTRITO/DEVOLUÇÃO",IF(OR(N6810="QUAR",N6810="QRES"),"QUARENTENA",IF(OR(B6810="DESCARTE",B6810="DEVOLUÇÃO"),"DESCARTE/DEVOLUÇÃO",IF(AND(D6810="",K6810&lt;&gt;""),"SEM LOTE",IF(AND(Q6810&lt;&gt;"",Q6810&gt;=Parametros!$B$11),"PARADO/SEM GIRO","OK"))))))))))</f>
        <v>OK</v>
      </c>
      <c r="T6810" s="29" t="str">
        <f aca="false">IF(AND($S6810="PARADO/SEM GIRO",$K6810="KG",OR(Painel!$B$5="(Todos)",A6810=Painel!$B$5)*OR(Painel!$E$5="(Todos)",P6810=Painel!$E$5)),$J6810+ROW()/10000000,"")</f>
        <v/>
      </c>
      <c r="U6810" s="29" t="str">
        <f aca="false">IF(AND($S6810="VENCIDO",$K6810="KG",OR(Painel!$B$5="(Todos)",A6810=Painel!$B$5)*OR(Painel!$E$5="(Todos)",P6810=Painel!$E$5)),$J6810+ROW()/10000000,"")</f>
        <v/>
      </c>
    </row>
    <row r="6811" customFormat="false" ht="15" hidden="false" customHeight="false" outlineLevel="0" collapsed="false">
      <c r="A6811" s="29" t="s">
        <v>52</v>
      </c>
      <c r="B6811" s="29" t="s">
        <v>12796</v>
      </c>
      <c r="C6811" s="29" t="s">
        <v>115</v>
      </c>
      <c r="D6811" s="29"/>
      <c r="E6811" s="29" t="n">
        <v>0</v>
      </c>
      <c r="F6811" s="29"/>
      <c r="G6811" s="29"/>
      <c r="H6811" s="30" t="n">
        <v>0</v>
      </c>
      <c r="I6811" s="29"/>
      <c r="J6811" s="30" t="n">
        <v>0</v>
      </c>
      <c r="K6811" s="29"/>
      <c r="L6811" s="29" t="s">
        <v>116</v>
      </c>
      <c r="M6811" s="29"/>
      <c r="N6811" s="29"/>
      <c r="O6811" s="29"/>
      <c r="P6811" s="29"/>
      <c r="Q6811" s="29" t="n">
        <f aca="false">IFERROR(VALUE(L6811),"")</f>
        <v>0</v>
      </c>
      <c r="R6811" s="29" t="str">
        <f aca="true">IF(O6811="","",O6811-TODAY())</f>
        <v/>
      </c>
      <c r="S6811" s="29" t="str">
        <f aca="false">IF(C6811="&lt;&lt; vazio &gt;&gt;","VAZIA",IF(AND(O6811&lt;&gt;"",R6811&lt;0),"VENCIDO",IF(AND(O6811&lt;&gt;"",R6811&lt;=Parametros!$B$10),"PRÓX. VENCIMENTO",IF(F6811="Q","QUALIDADE",IF(F6811="S","BLOQUEADO",IF(F6811="R","RESTRITO/DEVOLUÇÃO",IF(OR(N6811="QUAR",N6811="QRES"),"QUARENTENA",IF(OR(B6811="DESCARTE",B6811="DEVOLUÇÃO"),"DESCARTE/DEVOLUÇÃO",IF(AND(D6811="",K6811&lt;&gt;""),"SEM LOTE",IF(AND(Q6811&lt;&gt;"",Q6811&gt;=Parametros!$B$11),"PARADO/SEM GIRO","OK"))))))))))</f>
        <v>VAZIA</v>
      </c>
      <c r="T6811" s="29" t="str">
        <f aca="false">IF(AND($S6811="PARADO/SEM GIRO",$K6811="KG",OR(Painel!$B$5="(Todos)",A6811=Painel!$B$5)*OR(Painel!$E$5="(Todos)",P6811=Painel!$E$5)),$J6811+ROW()/10000000,"")</f>
        <v/>
      </c>
      <c r="U6811" s="29" t="str">
        <f aca="false">IF(AND($S6811="VENCIDO",$K6811="KG",OR(Painel!$B$5="(Todos)",A6811=Painel!$B$5)*OR(Painel!$E$5="(Todos)",P6811=Painel!$E$5)),$J6811+ROW()/10000000,"")</f>
        <v/>
      </c>
    </row>
    <row r="6812" customFormat="false" ht="15" hidden="false" customHeight="false" outlineLevel="0" collapsed="false">
      <c r="A6812" s="29" t="s">
        <v>52</v>
      </c>
      <c r="B6812" s="29" t="s">
        <v>12797</v>
      </c>
      <c r="C6812" s="29" t="s">
        <v>135</v>
      </c>
      <c r="D6812" s="29" t="s">
        <v>2623</v>
      </c>
      <c r="E6812" s="29" t="n">
        <v>1</v>
      </c>
      <c r="F6812" s="29"/>
      <c r="G6812" s="29" t="s">
        <v>12798</v>
      </c>
      <c r="H6812" s="30" t="n">
        <v>1000</v>
      </c>
      <c r="I6812" s="31" t="n">
        <v>46284</v>
      </c>
      <c r="J6812" s="30" t="n">
        <v>1000</v>
      </c>
      <c r="K6812" s="29" t="s">
        <v>120</v>
      </c>
      <c r="L6812" s="29" t="s">
        <v>388</v>
      </c>
      <c r="M6812" s="29"/>
      <c r="N6812" s="29" t="s">
        <v>122</v>
      </c>
      <c r="O6812" s="31" t="n">
        <v>46648</v>
      </c>
      <c r="P6812" s="29" t="s">
        <v>123</v>
      </c>
      <c r="Q6812" s="29" t="n">
        <f aca="false">IFERROR(VALUE(L6812),"")</f>
        <v>1</v>
      </c>
      <c r="R6812" s="29" t="n">
        <f aca="true">IF(O6812="","",O6812-TODAY())</f>
        <v>363</v>
      </c>
      <c r="S6812" s="29" t="str">
        <f aca="false">IF(C6812="&lt;&lt; vazio &gt;&gt;","VAZIA",IF(AND(O6812&lt;&gt;"",R6812&lt;0),"VENCIDO",IF(AND(O6812&lt;&gt;"",R6812&lt;=Parametros!$B$10),"PRÓX. VENCIMENTO",IF(F6812="Q","QUALIDADE",IF(F6812="S","BLOQUEADO",IF(F6812="R","RESTRITO/DEVOLUÇÃO",IF(OR(N6812="QUAR",N6812="QRES"),"QUARENTENA",IF(OR(B6812="DESCARTE",B6812="DEVOLUÇÃO"),"DESCARTE/DEVOLUÇÃO",IF(AND(D6812="",K6812&lt;&gt;""),"SEM LOTE",IF(AND(Q6812&lt;&gt;"",Q6812&gt;=Parametros!$B$11),"PARADO/SEM GIRO","OK"))))))))))</f>
        <v>OK</v>
      </c>
      <c r="T6812" s="29" t="str">
        <f aca="false">IF(AND($S6812="PARADO/SEM GIRO",$K6812="KG",OR(Painel!$B$5="(Todos)",A6812=Painel!$B$5)*OR(Painel!$E$5="(Todos)",P6812=Painel!$E$5)),$J6812+ROW()/10000000,"")</f>
        <v/>
      </c>
      <c r="U6812" s="29" t="str">
        <f aca="false">IF(AND($S6812="VENCIDO",$K6812="KG",OR(Painel!$B$5="(Todos)",A6812=Painel!$B$5)*OR(Painel!$E$5="(Todos)",P6812=Painel!$E$5)),$J6812+ROW()/10000000,"")</f>
        <v/>
      </c>
    </row>
    <row r="6813" customFormat="false" ht="15" hidden="false" customHeight="false" outlineLevel="0" collapsed="false">
      <c r="A6813" s="29" t="s">
        <v>52</v>
      </c>
      <c r="B6813" s="29" t="s">
        <v>12799</v>
      </c>
      <c r="C6813" s="29" t="s">
        <v>157</v>
      </c>
      <c r="D6813" s="29" t="s">
        <v>2584</v>
      </c>
      <c r="E6813" s="29" t="n">
        <v>1</v>
      </c>
      <c r="F6813" s="29"/>
      <c r="G6813" s="29" t="s">
        <v>12800</v>
      </c>
      <c r="H6813" s="30" t="n">
        <v>1102.5</v>
      </c>
      <c r="I6813" s="31" t="n">
        <v>46266</v>
      </c>
      <c r="J6813" s="30" t="n">
        <v>1102.5</v>
      </c>
      <c r="K6813" s="29" t="s">
        <v>120</v>
      </c>
      <c r="L6813" s="29" t="s">
        <v>180</v>
      </c>
      <c r="M6813" s="29"/>
      <c r="N6813" s="29" t="s">
        <v>122</v>
      </c>
      <c r="O6813" s="31" t="n">
        <v>46759</v>
      </c>
      <c r="P6813" s="29" t="s">
        <v>123</v>
      </c>
      <c r="Q6813" s="29" t="n">
        <f aca="false">IFERROR(VALUE(L6813),"")</f>
        <v>19</v>
      </c>
      <c r="R6813" s="29" t="n">
        <f aca="true">IF(O6813="","",O6813-TODAY())</f>
        <v>474</v>
      </c>
      <c r="S6813" s="29" t="str">
        <f aca="false">IF(C6813="&lt;&lt; vazio &gt;&gt;","VAZIA",IF(AND(O6813&lt;&gt;"",R6813&lt;0),"VENCIDO",IF(AND(O6813&lt;&gt;"",R6813&lt;=Parametros!$B$10),"PRÓX. VENCIMENTO",IF(F6813="Q","QUALIDADE",IF(F6813="S","BLOQUEADO",IF(F6813="R","RESTRITO/DEVOLUÇÃO",IF(OR(N6813="QUAR",N6813="QRES"),"QUARENTENA",IF(OR(B6813="DESCARTE",B6813="DEVOLUÇÃO"),"DESCARTE/DEVOLUÇÃO",IF(AND(D6813="",K6813&lt;&gt;""),"SEM LOTE",IF(AND(Q6813&lt;&gt;"",Q6813&gt;=Parametros!$B$11),"PARADO/SEM GIRO","OK"))))))))))</f>
        <v>OK</v>
      </c>
      <c r="T6813" s="29" t="str">
        <f aca="false">IF(AND($S6813="PARADO/SEM GIRO",$K6813="KG",OR(Painel!$B$5="(Todos)",A6813=Painel!$B$5)*OR(Painel!$E$5="(Todos)",P6813=Painel!$E$5)),$J6813+ROW()/10000000,"")</f>
        <v/>
      </c>
      <c r="U6813" s="29" t="str">
        <f aca="false">IF(AND($S6813="VENCIDO",$K6813="KG",OR(Painel!$B$5="(Todos)",A6813=Painel!$B$5)*OR(Painel!$E$5="(Todos)",P6813=Painel!$E$5)),$J6813+ROW()/10000000,"")</f>
        <v/>
      </c>
    </row>
    <row r="6814" customFormat="false" ht="15" hidden="false" customHeight="false" outlineLevel="0" collapsed="false">
      <c r="A6814" s="29" t="s">
        <v>52</v>
      </c>
      <c r="B6814" s="29" t="s">
        <v>12801</v>
      </c>
      <c r="C6814" s="29" t="s">
        <v>768</v>
      </c>
      <c r="D6814" s="29" t="s">
        <v>809</v>
      </c>
      <c r="E6814" s="29" t="n">
        <v>1</v>
      </c>
      <c r="F6814" s="29"/>
      <c r="G6814" s="29" t="s">
        <v>12802</v>
      </c>
      <c r="H6814" s="30" t="n">
        <v>800</v>
      </c>
      <c r="I6814" s="31" t="n">
        <v>46256</v>
      </c>
      <c r="J6814" s="30" t="n">
        <v>800</v>
      </c>
      <c r="K6814" s="29" t="s">
        <v>120</v>
      </c>
      <c r="L6814" s="29" t="s">
        <v>811</v>
      </c>
      <c r="M6814" s="29"/>
      <c r="N6814" s="29" t="s">
        <v>122</v>
      </c>
      <c r="O6814" s="31" t="n">
        <v>46617</v>
      </c>
      <c r="P6814" s="29" t="s">
        <v>123</v>
      </c>
      <c r="Q6814" s="29" t="n">
        <f aca="false">IFERROR(VALUE(L6814),"")</f>
        <v>29</v>
      </c>
      <c r="R6814" s="29" t="n">
        <f aca="true">IF(O6814="","",O6814-TODAY())</f>
        <v>332</v>
      </c>
      <c r="S6814" s="29" t="str">
        <f aca="false">IF(C6814="&lt;&lt; vazio &gt;&gt;","VAZIA",IF(AND(O6814&lt;&gt;"",R6814&lt;0),"VENCIDO",IF(AND(O6814&lt;&gt;"",R6814&lt;=Parametros!$B$10),"PRÓX. VENCIMENTO",IF(F6814="Q","QUALIDADE",IF(F6814="S","BLOQUEADO",IF(F6814="R","RESTRITO/DEVOLUÇÃO",IF(OR(N6814="QUAR",N6814="QRES"),"QUARENTENA",IF(OR(B6814="DESCARTE",B6814="DEVOLUÇÃO"),"DESCARTE/DEVOLUÇÃO",IF(AND(D6814="",K6814&lt;&gt;""),"SEM LOTE",IF(AND(Q6814&lt;&gt;"",Q6814&gt;=Parametros!$B$11),"PARADO/SEM GIRO","OK"))))))))))</f>
        <v>OK</v>
      </c>
      <c r="T6814" s="29" t="str">
        <f aca="false">IF(AND($S6814="PARADO/SEM GIRO",$K6814="KG",OR(Painel!$B$5="(Todos)",A6814=Painel!$B$5)*OR(Painel!$E$5="(Todos)",P6814=Painel!$E$5)),$J6814+ROW()/10000000,"")</f>
        <v/>
      </c>
      <c r="U6814" s="29" t="str">
        <f aca="false">IF(AND($S6814="VENCIDO",$K6814="KG",OR(Painel!$B$5="(Todos)",A6814=Painel!$B$5)*OR(Painel!$E$5="(Todos)",P6814=Painel!$E$5)),$J6814+ROW()/10000000,"")</f>
        <v/>
      </c>
    </row>
    <row r="6815" customFormat="false" ht="15" hidden="false" customHeight="false" outlineLevel="0" collapsed="false">
      <c r="A6815" s="29" t="s">
        <v>52</v>
      </c>
      <c r="B6815" s="29" t="s">
        <v>12803</v>
      </c>
      <c r="C6815" s="29" t="s">
        <v>186</v>
      </c>
      <c r="D6815" s="29" t="s">
        <v>12804</v>
      </c>
      <c r="E6815" s="29" t="n">
        <v>1</v>
      </c>
      <c r="F6815" s="29"/>
      <c r="G6815" s="29" t="s">
        <v>12805</v>
      </c>
      <c r="H6815" s="30" t="n">
        <v>617</v>
      </c>
      <c r="I6815" s="31" t="n">
        <v>46163</v>
      </c>
      <c r="J6815" s="30" t="n">
        <v>617</v>
      </c>
      <c r="K6815" s="29" t="s">
        <v>120</v>
      </c>
      <c r="L6815" s="29" t="s">
        <v>2818</v>
      </c>
      <c r="M6815" s="29"/>
      <c r="N6815" s="29" t="s">
        <v>122</v>
      </c>
      <c r="O6815" s="31" t="n">
        <v>46712</v>
      </c>
      <c r="P6815" s="29" t="s">
        <v>123</v>
      </c>
      <c r="Q6815" s="29" t="n">
        <f aca="false">IFERROR(VALUE(L6815),"")</f>
        <v>122</v>
      </c>
      <c r="R6815" s="29" t="n">
        <f aca="true">IF(O6815="","",O6815-TODAY())</f>
        <v>427</v>
      </c>
      <c r="S6815" s="29" t="str">
        <f aca="false">IF(C6815="&lt;&lt; vazio &gt;&gt;","VAZIA",IF(AND(O6815&lt;&gt;"",R6815&lt;0),"VENCIDO",IF(AND(O6815&lt;&gt;"",R6815&lt;=Parametros!$B$10),"PRÓX. VENCIMENTO",IF(F6815="Q","QUALIDADE",IF(F6815="S","BLOQUEADO",IF(F6815="R","RESTRITO/DEVOLUÇÃO",IF(OR(N6815="QUAR",N6815="QRES"),"QUARENTENA",IF(OR(B6815="DESCARTE",B6815="DEVOLUÇÃO"),"DESCARTE/DEVOLUÇÃO",IF(AND(D6815="",K6815&lt;&gt;""),"SEM LOTE",IF(AND(Q6815&lt;&gt;"",Q6815&gt;=Parametros!$B$11),"PARADO/SEM GIRO","OK"))))))))))</f>
        <v>PARADO/SEM GIRO</v>
      </c>
      <c r="T6815" s="29" t="n">
        <f aca="false">IF(AND($S6815="PARADO/SEM GIRO",$K6815="KG",OR(Painel!$B$5="(Todos)",A6815=Painel!$B$5)*OR(Painel!$E$5="(Todos)",P6815=Painel!$E$5)),$J6815+ROW()/10000000,"")</f>
        <v>617.0006815</v>
      </c>
      <c r="U6815" s="29" t="str">
        <f aca="false">IF(AND($S6815="VENCIDO",$K6815="KG",OR(Painel!$B$5="(Todos)",A6815=Painel!$B$5)*OR(Painel!$E$5="(Todos)",P6815=Painel!$E$5)),$J6815+ROW()/10000000,"")</f>
        <v/>
      </c>
    </row>
    <row r="6816" customFormat="false" ht="15" hidden="false" customHeight="false" outlineLevel="0" collapsed="false">
      <c r="A6816" s="29" t="s">
        <v>52</v>
      </c>
      <c r="B6816" s="29" t="s">
        <v>12806</v>
      </c>
      <c r="C6816" s="29" t="s">
        <v>2510</v>
      </c>
      <c r="D6816" s="29" t="s">
        <v>5579</v>
      </c>
      <c r="E6816" s="29" t="n">
        <v>1</v>
      </c>
      <c r="F6816" s="29" t="s">
        <v>137</v>
      </c>
      <c r="G6816" s="29" t="s">
        <v>12807</v>
      </c>
      <c r="H6816" s="30" t="n">
        <v>124</v>
      </c>
      <c r="I6816" s="31" t="n">
        <v>46271</v>
      </c>
      <c r="J6816" s="30" t="n">
        <v>124</v>
      </c>
      <c r="K6816" s="29" t="s">
        <v>120</v>
      </c>
      <c r="L6816" s="29" t="s">
        <v>221</v>
      </c>
      <c r="M6816" s="29"/>
      <c r="N6816" s="29" t="s">
        <v>134</v>
      </c>
      <c r="O6816" s="31" t="n">
        <v>46283</v>
      </c>
      <c r="P6816" s="29" t="s">
        <v>123</v>
      </c>
      <c r="Q6816" s="29" t="n">
        <f aca="false">IFERROR(VALUE(L6816),"")</f>
        <v>14</v>
      </c>
      <c r="R6816" s="29" t="n">
        <f aca="true">IF(O6816="","",O6816-TODAY())</f>
        <v>-2</v>
      </c>
      <c r="S6816" s="29" t="str">
        <f aca="false">IF(C6816="&lt;&lt; vazio &gt;&gt;","VAZIA",IF(AND(O6816&lt;&gt;"",R6816&lt;0),"VENCIDO",IF(AND(O6816&lt;&gt;"",R6816&lt;=Parametros!$B$10),"PRÓX. VENCIMENTO",IF(F6816="Q","QUALIDADE",IF(F6816="S","BLOQUEADO",IF(F6816="R","RESTRITO/DEVOLUÇÃO",IF(OR(N6816="QUAR",N6816="QRES"),"QUARENTENA",IF(OR(B6816="DESCARTE",B6816="DEVOLUÇÃO"),"DESCARTE/DEVOLUÇÃO",IF(AND(D6816="",K6816&lt;&gt;""),"SEM LOTE",IF(AND(Q6816&lt;&gt;"",Q6816&gt;=Parametros!$B$11),"PARADO/SEM GIRO","OK"))))))))))</f>
        <v>VENCIDO</v>
      </c>
      <c r="T6816" s="29" t="str">
        <f aca="false">IF(AND($S6816="PARADO/SEM GIRO",$K6816="KG",OR(Painel!$B$5="(Todos)",A6816=Painel!$B$5)*OR(Painel!$E$5="(Todos)",P6816=Painel!$E$5)),$J6816+ROW()/10000000,"")</f>
        <v/>
      </c>
      <c r="U6816" s="29" t="n">
        <f aca="false">IF(AND($S6816="VENCIDO",$K6816="KG",OR(Painel!$B$5="(Todos)",A6816=Painel!$B$5)*OR(Painel!$E$5="(Todos)",P6816=Painel!$E$5)),$J6816+ROW()/10000000,"")</f>
        <v>124.0006816</v>
      </c>
    </row>
    <row r="6817" customFormat="false" ht="15" hidden="false" customHeight="false" outlineLevel="0" collapsed="false">
      <c r="A6817" s="29" t="s">
        <v>52</v>
      </c>
      <c r="B6817" s="29" t="s">
        <v>12808</v>
      </c>
      <c r="C6817" s="29" t="s">
        <v>4484</v>
      </c>
      <c r="D6817" s="29" t="s">
        <v>5873</v>
      </c>
      <c r="E6817" s="29" t="n">
        <v>1</v>
      </c>
      <c r="F6817" s="29"/>
      <c r="G6817" s="29" t="s">
        <v>12809</v>
      </c>
      <c r="H6817" s="30" t="n">
        <v>480</v>
      </c>
      <c r="I6817" s="31" t="n">
        <v>45903</v>
      </c>
      <c r="J6817" s="30" t="n">
        <v>480</v>
      </c>
      <c r="K6817" s="29" t="s">
        <v>120</v>
      </c>
      <c r="L6817" s="29" t="s">
        <v>8830</v>
      </c>
      <c r="M6817" s="29"/>
      <c r="N6817" s="29" t="s">
        <v>122</v>
      </c>
      <c r="O6817" s="31" t="n">
        <v>46544</v>
      </c>
      <c r="P6817" s="29" t="s">
        <v>123</v>
      </c>
      <c r="Q6817" s="29" t="n">
        <f aca="false">IFERROR(VALUE(L6817),"")</f>
        <v>382</v>
      </c>
      <c r="R6817" s="29" t="n">
        <f aca="true">IF(O6817="","",O6817-TODAY())</f>
        <v>259</v>
      </c>
      <c r="S6817" s="29" t="str">
        <f aca="false">IF(C6817="&lt;&lt; vazio &gt;&gt;","VAZIA",IF(AND(O6817&lt;&gt;"",R6817&lt;0),"VENCIDO",IF(AND(O6817&lt;&gt;"",R6817&lt;=Parametros!$B$10),"PRÓX. VENCIMENTO",IF(F6817="Q","QUALIDADE",IF(F6817="S","BLOQUEADO",IF(F6817="R","RESTRITO/DEVOLUÇÃO",IF(OR(N6817="QUAR",N6817="QRES"),"QUARENTENA",IF(OR(B6817="DESCARTE",B6817="DEVOLUÇÃO"),"DESCARTE/DEVOLUÇÃO",IF(AND(D6817="",K6817&lt;&gt;""),"SEM LOTE",IF(AND(Q6817&lt;&gt;"",Q6817&gt;=Parametros!$B$11),"PARADO/SEM GIRO","OK"))))))))))</f>
        <v>PARADO/SEM GIRO</v>
      </c>
      <c r="T6817" s="29" t="n">
        <f aca="false">IF(AND($S6817="PARADO/SEM GIRO",$K6817="KG",OR(Painel!$B$5="(Todos)",A6817=Painel!$B$5)*OR(Painel!$E$5="(Todos)",P6817=Painel!$E$5)),$J6817+ROW()/10000000,"")</f>
        <v>480.0006817</v>
      </c>
      <c r="U6817" s="29" t="str">
        <f aca="false">IF(AND($S6817="VENCIDO",$K6817="KG",OR(Painel!$B$5="(Todos)",A6817=Painel!$B$5)*OR(Painel!$E$5="(Todos)",P6817=Painel!$E$5)),$J6817+ROW()/10000000,"")</f>
        <v/>
      </c>
    </row>
    <row r="6818" customFormat="false" ht="15" hidden="false" customHeight="false" outlineLevel="0" collapsed="false">
      <c r="A6818" s="29" t="s">
        <v>52</v>
      </c>
      <c r="B6818" s="29" t="s">
        <v>12810</v>
      </c>
      <c r="C6818" s="29" t="s">
        <v>222</v>
      </c>
      <c r="D6818" s="29" t="s">
        <v>10877</v>
      </c>
      <c r="E6818" s="29" t="n">
        <v>1</v>
      </c>
      <c r="F6818" s="29"/>
      <c r="G6818" s="29" t="s">
        <v>12811</v>
      </c>
      <c r="H6818" s="30" t="n">
        <v>1000</v>
      </c>
      <c r="I6818" s="31" t="n">
        <v>46281</v>
      </c>
      <c r="J6818" s="30" t="n">
        <v>1000</v>
      </c>
      <c r="K6818" s="29" t="s">
        <v>120</v>
      </c>
      <c r="L6818" s="29" t="s">
        <v>284</v>
      </c>
      <c r="M6818" s="29"/>
      <c r="N6818" s="29" t="s">
        <v>122</v>
      </c>
      <c r="O6818" s="31" t="n">
        <v>46823</v>
      </c>
      <c r="P6818" s="29" t="s">
        <v>123</v>
      </c>
      <c r="Q6818" s="29" t="n">
        <f aca="false">IFERROR(VALUE(L6818),"")</f>
        <v>4</v>
      </c>
      <c r="R6818" s="29" t="n">
        <f aca="true">IF(O6818="","",O6818-TODAY())</f>
        <v>538</v>
      </c>
      <c r="S6818" s="29" t="str">
        <f aca="false">IF(C6818="&lt;&lt; vazio &gt;&gt;","VAZIA",IF(AND(O6818&lt;&gt;"",R6818&lt;0),"VENCIDO",IF(AND(O6818&lt;&gt;"",R6818&lt;=Parametros!$B$10),"PRÓX. VENCIMENTO",IF(F6818="Q","QUALIDADE",IF(F6818="S","BLOQUEADO",IF(F6818="R","RESTRITO/DEVOLUÇÃO",IF(OR(N6818="QUAR",N6818="QRES"),"QUARENTENA",IF(OR(B6818="DESCARTE",B6818="DEVOLUÇÃO"),"DESCARTE/DEVOLUÇÃO",IF(AND(D6818="",K6818&lt;&gt;""),"SEM LOTE",IF(AND(Q6818&lt;&gt;"",Q6818&gt;=Parametros!$B$11),"PARADO/SEM GIRO","OK"))))))))))</f>
        <v>OK</v>
      </c>
      <c r="T6818" s="29" t="str">
        <f aca="false">IF(AND($S6818="PARADO/SEM GIRO",$K6818="KG",OR(Painel!$B$5="(Todos)",A6818=Painel!$B$5)*OR(Painel!$E$5="(Todos)",P6818=Painel!$E$5)),$J6818+ROW()/10000000,"")</f>
        <v/>
      </c>
      <c r="U6818" s="29" t="str">
        <f aca="false">IF(AND($S6818="VENCIDO",$K6818="KG",OR(Painel!$B$5="(Todos)",A6818=Painel!$B$5)*OR(Painel!$E$5="(Todos)",P6818=Painel!$E$5)),$J6818+ROW()/10000000,"")</f>
        <v/>
      </c>
    </row>
    <row r="6819" customFormat="false" ht="15" hidden="false" customHeight="false" outlineLevel="0" collapsed="false">
      <c r="A6819" s="29" t="s">
        <v>52</v>
      </c>
      <c r="B6819" s="29" t="s">
        <v>12812</v>
      </c>
      <c r="C6819" s="29" t="s">
        <v>785</v>
      </c>
      <c r="D6819" s="29" t="s">
        <v>880</v>
      </c>
      <c r="E6819" s="29" t="n">
        <v>1</v>
      </c>
      <c r="F6819" s="29"/>
      <c r="G6819" s="29" t="s">
        <v>12813</v>
      </c>
      <c r="H6819" s="30" t="n">
        <v>1000</v>
      </c>
      <c r="I6819" s="31" t="n">
        <v>46280</v>
      </c>
      <c r="J6819" s="30" t="n">
        <v>1000</v>
      </c>
      <c r="K6819" s="29" t="s">
        <v>120</v>
      </c>
      <c r="L6819" s="29" t="s">
        <v>144</v>
      </c>
      <c r="M6819" s="29"/>
      <c r="N6819" s="29" t="s">
        <v>122</v>
      </c>
      <c r="O6819" s="31" t="n">
        <v>46823</v>
      </c>
      <c r="P6819" s="29" t="s">
        <v>123</v>
      </c>
      <c r="Q6819" s="29" t="n">
        <f aca="false">IFERROR(VALUE(L6819),"")</f>
        <v>5</v>
      </c>
      <c r="R6819" s="29" t="n">
        <f aca="true">IF(O6819="","",O6819-TODAY())</f>
        <v>538</v>
      </c>
      <c r="S6819" s="29" t="str">
        <f aca="false">IF(C6819="&lt;&lt; vazio &gt;&gt;","VAZIA",IF(AND(O6819&lt;&gt;"",R6819&lt;0),"VENCIDO",IF(AND(O6819&lt;&gt;"",R6819&lt;=Parametros!$B$10),"PRÓX. VENCIMENTO",IF(F6819="Q","QUALIDADE",IF(F6819="S","BLOQUEADO",IF(F6819="R","RESTRITO/DEVOLUÇÃO",IF(OR(N6819="QUAR",N6819="QRES"),"QUARENTENA",IF(OR(B6819="DESCARTE",B6819="DEVOLUÇÃO"),"DESCARTE/DEVOLUÇÃO",IF(AND(D6819="",K6819&lt;&gt;""),"SEM LOTE",IF(AND(Q6819&lt;&gt;"",Q6819&gt;=Parametros!$B$11),"PARADO/SEM GIRO","OK"))))))))))</f>
        <v>OK</v>
      </c>
      <c r="T6819" s="29" t="str">
        <f aca="false">IF(AND($S6819="PARADO/SEM GIRO",$K6819="KG",OR(Painel!$B$5="(Todos)",A6819=Painel!$B$5)*OR(Painel!$E$5="(Todos)",P6819=Painel!$E$5)),$J6819+ROW()/10000000,"")</f>
        <v/>
      </c>
      <c r="U6819" s="29" t="str">
        <f aca="false">IF(AND($S6819="VENCIDO",$K6819="KG",OR(Painel!$B$5="(Todos)",A6819=Painel!$B$5)*OR(Painel!$E$5="(Todos)",P6819=Painel!$E$5)),$J6819+ROW()/10000000,"")</f>
        <v/>
      </c>
    </row>
    <row r="6820" customFormat="false" ht="15" hidden="false" customHeight="false" outlineLevel="0" collapsed="false">
      <c r="A6820" s="29" t="s">
        <v>52</v>
      </c>
      <c r="B6820" s="29" t="s">
        <v>12814</v>
      </c>
      <c r="C6820" s="29" t="s">
        <v>398</v>
      </c>
      <c r="D6820" s="29" t="s">
        <v>402</v>
      </c>
      <c r="E6820" s="29" t="n">
        <v>1</v>
      </c>
      <c r="F6820" s="29"/>
      <c r="G6820" s="29" t="s">
        <v>12815</v>
      </c>
      <c r="H6820" s="30" t="n">
        <v>1102.5</v>
      </c>
      <c r="I6820" s="31" t="n">
        <v>46280</v>
      </c>
      <c r="J6820" s="30" t="n">
        <v>1102.5</v>
      </c>
      <c r="K6820" s="29" t="s">
        <v>120</v>
      </c>
      <c r="L6820" s="29" t="s">
        <v>144</v>
      </c>
      <c r="M6820" s="29"/>
      <c r="N6820" s="29" t="s">
        <v>122</v>
      </c>
      <c r="O6820" s="31" t="n">
        <v>46641</v>
      </c>
      <c r="P6820" s="29" t="s">
        <v>123</v>
      </c>
      <c r="Q6820" s="29" t="n">
        <f aca="false">IFERROR(VALUE(L6820),"")</f>
        <v>5</v>
      </c>
      <c r="R6820" s="29" t="n">
        <f aca="true">IF(O6820="","",O6820-TODAY())</f>
        <v>356</v>
      </c>
      <c r="S6820" s="29" t="str">
        <f aca="false">IF(C6820="&lt;&lt; vazio &gt;&gt;","VAZIA",IF(AND(O6820&lt;&gt;"",R6820&lt;0),"VENCIDO",IF(AND(O6820&lt;&gt;"",R6820&lt;=Parametros!$B$10),"PRÓX. VENCIMENTO",IF(F6820="Q","QUALIDADE",IF(F6820="S","BLOQUEADO",IF(F6820="R","RESTRITO/DEVOLUÇÃO",IF(OR(N6820="QUAR",N6820="QRES"),"QUARENTENA",IF(OR(B6820="DESCARTE",B6820="DEVOLUÇÃO"),"DESCARTE/DEVOLUÇÃO",IF(AND(D6820="",K6820&lt;&gt;""),"SEM LOTE",IF(AND(Q6820&lt;&gt;"",Q6820&gt;=Parametros!$B$11),"PARADO/SEM GIRO","OK"))))))))))</f>
        <v>OK</v>
      </c>
      <c r="T6820" s="29" t="str">
        <f aca="false">IF(AND($S6820="PARADO/SEM GIRO",$K6820="KG",OR(Painel!$B$5="(Todos)",A6820=Painel!$B$5)*OR(Painel!$E$5="(Todos)",P6820=Painel!$E$5)),$J6820+ROW()/10000000,"")</f>
        <v/>
      </c>
      <c r="U6820" s="29" t="str">
        <f aca="false">IF(AND($S6820="VENCIDO",$K6820="KG",OR(Painel!$B$5="(Todos)",A6820=Painel!$B$5)*OR(Painel!$E$5="(Todos)",P6820=Painel!$E$5)),$J6820+ROW()/10000000,"")</f>
        <v/>
      </c>
    </row>
    <row r="6821" customFormat="false" ht="15" hidden="false" customHeight="false" outlineLevel="0" collapsed="false">
      <c r="A6821" s="29" t="s">
        <v>52</v>
      </c>
      <c r="B6821" s="29" t="s">
        <v>12816</v>
      </c>
      <c r="C6821" s="29" t="s">
        <v>315</v>
      </c>
      <c r="D6821" s="29" t="s">
        <v>12817</v>
      </c>
      <c r="E6821" s="29" t="n">
        <v>1</v>
      </c>
      <c r="F6821" s="29"/>
      <c r="G6821" s="29" t="s">
        <v>12818</v>
      </c>
      <c r="H6821" s="30" t="n">
        <v>400</v>
      </c>
      <c r="I6821" s="31" t="n">
        <v>46239</v>
      </c>
      <c r="J6821" s="30" t="n">
        <v>400</v>
      </c>
      <c r="K6821" s="29" t="s">
        <v>120</v>
      </c>
      <c r="L6821" s="29" t="s">
        <v>5403</v>
      </c>
      <c r="M6821" s="29"/>
      <c r="N6821" s="29" t="s">
        <v>122</v>
      </c>
      <c r="O6821" s="31" t="n">
        <v>46785</v>
      </c>
      <c r="P6821" s="29" t="s">
        <v>123</v>
      </c>
      <c r="Q6821" s="29" t="n">
        <f aca="false">IFERROR(VALUE(L6821),"")</f>
        <v>46</v>
      </c>
      <c r="R6821" s="29" t="n">
        <f aca="true">IF(O6821="","",O6821-TODAY())</f>
        <v>500</v>
      </c>
      <c r="S6821" s="29" t="str">
        <f aca="false">IF(C6821="&lt;&lt; vazio &gt;&gt;","VAZIA",IF(AND(O6821&lt;&gt;"",R6821&lt;0),"VENCIDO",IF(AND(O6821&lt;&gt;"",R6821&lt;=Parametros!$B$10),"PRÓX. VENCIMENTO",IF(F6821="Q","QUALIDADE",IF(F6821="S","BLOQUEADO",IF(F6821="R","RESTRITO/DEVOLUÇÃO",IF(OR(N6821="QUAR",N6821="QRES"),"QUARENTENA",IF(OR(B6821="DESCARTE",B6821="DEVOLUÇÃO"),"DESCARTE/DEVOLUÇÃO",IF(AND(D6821="",K6821&lt;&gt;""),"SEM LOTE",IF(AND(Q6821&lt;&gt;"",Q6821&gt;=Parametros!$B$11),"PARADO/SEM GIRO","OK"))))))))))</f>
        <v>OK</v>
      </c>
      <c r="T6821" s="29" t="str">
        <f aca="false">IF(AND($S6821="PARADO/SEM GIRO",$K6821="KG",OR(Painel!$B$5="(Todos)",A6821=Painel!$B$5)*OR(Painel!$E$5="(Todos)",P6821=Painel!$E$5)),$J6821+ROW()/10000000,"")</f>
        <v/>
      </c>
      <c r="U6821" s="29" t="str">
        <f aca="false">IF(AND($S6821="VENCIDO",$K6821="KG",OR(Painel!$B$5="(Todos)",A6821=Painel!$B$5)*OR(Painel!$E$5="(Todos)",P6821=Painel!$E$5)),$J6821+ROW()/10000000,"")</f>
        <v/>
      </c>
    </row>
    <row r="6822" customFormat="false" ht="15" hidden="false" customHeight="false" outlineLevel="0" collapsed="false">
      <c r="A6822" s="29" t="s">
        <v>52</v>
      </c>
      <c r="B6822" s="29" t="s">
        <v>12819</v>
      </c>
      <c r="C6822" s="29" t="s">
        <v>768</v>
      </c>
      <c r="D6822" s="29" t="s">
        <v>809</v>
      </c>
      <c r="E6822" s="29" t="n">
        <v>1</v>
      </c>
      <c r="F6822" s="29"/>
      <c r="G6822" s="29" t="s">
        <v>12820</v>
      </c>
      <c r="H6822" s="30" t="n">
        <v>800</v>
      </c>
      <c r="I6822" s="31" t="n">
        <v>46256</v>
      </c>
      <c r="J6822" s="30" t="n">
        <v>800</v>
      </c>
      <c r="K6822" s="29" t="s">
        <v>120</v>
      </c>
      <c r="L6822" s="29" t="s">
        <v>811</v>
      </c>
      <c r="M6822" s="29"/>
      <c r="N6822" s="29" t="s">
        <v>122</v>
      </c>
      <c r="O6822" s="31" t="n">
        <v>46617</v>
      </c>
      <c r="P6822" s="29" t="s">
        <v>123</v>
      </c>
      <c r="Q6822" s="29" t="n">
        <f aca="false">IFERROR(VALUE(L6822),"")</f>
        <v>29</v>
      </c>
      <c r="R6822" s="29" t="n">
        <f aca="true">IF(O6822="","",O6822-TODAY())</f>
        <v>332</v>
      </c>
      <c r="S6822" s="29" t="str">
        <f aca="false">IF(C6822="&lt;&lt; vazio &gt;&gt;","VAZIA",IF(AND(O6822&lt;&gt;"",R6822&lt;0),"VENCIDO",IF(AND(O6822&lt;&gt;"",R6822&lt;=Parametros!$B$10),"PRÓX. VENCIMENTO",IF(F6822="Q","QUALIDADE",IF(F6822="S","BLOQUEADO",IF(F6822="R","RESTRITO/DEVOLUÇÃO",IF(OR(N6822="QUAR",N6822="QRES"),"QUARENTENA",IF(OR(B6822="DESCARTE",B6822="DEVOLUÇÃO"),"DESCARTE/DEVOLUÇÃO",IF(AND(D6822="",K6822&lt;&gt;""),"SEM LOTE",IF(AND(Q6822&lt;&gt;"",Q6822&gt;=Parametros!$B$11),"PARADO/SEM GIRO","OK"))))))))))</f>
        <v>OK</v>
      </c>
      <c r="T6822" s="29" t="str">
        <f aca="false">IF(AND($S6822="PARADO/SEM GIRO",$K6822="KG",OR(Painel!$B$5="(Todos)",A6822=Painel!$B$5)*OR(Painel!$E$5="(Todos)",P6822=Painel!$E$5)),$J6822+ROW()/10000000,"")</f>
        <v/>
      </c>
      <c r="U6822" s="29" t="str">
        <f aca="false">IF(AND($S6822="VENCIDO",$K6822="KG",OR(Painel!$B$5="(Todos)",A6822=Painel!$B$5)*OR(Painel!$E$5="(Todos)",P6822=Painel!$E$5)),$J6822+ROW()/10000000,"")</f>
        <v/>
      </c>
    </row>
    <row r="6823" customFormat="false" ht="15" hidden="false" customHeight="false" outlineLevel="0" collapsed="false">
      <c r="A6823" s="29" t="s">
        <v>52</v>
      </c>
      <c r="B6823" s="29" t="s">
        <v>12821</v>
      </c>
      <c r="C6823" s="29" t="s">
        <v>115</v>
      </c>
      <c r="D6823" s="29"/>
      <c r="E6823" s="29" t="n">
        <v>0</v>
      </c>
      <c r="F6823" s="29"/>
      <c r="G6823" s="29"/>
      <c r="H6823" s="30" t="n">
        <v>0</v>
      </c>
      <c r="I6823" s="29"/>
      <c r="J6823" s="30" t="n">
        <v>0</v>
      </c>
      <c r="K6823" s="29"/>
      <c r="L6823" s="29" t="s">
        <v>116</v>
      </c>
      <c r="M6823" s="29"/>
      <c r="N6823" s="29"/>
      <c r="O6823" s="29"/>
      <c r="P6823" s="29"/>
      <c r="Q6823" s="29" t="n">
        <f aca="false">IFERROR(VALUE(L6823),"")</f>
        <v>0</v>
      </c>
      <c r="R6823" s="29" t="str">
        <f aca="true">IF(O6823="","",O6823-TODAY())</f>
        <v/>
      </c>
      <c r="S6823" s="29" t="str">
        <f aca="false">IF(C6823="&lt;&lt; vazio &gt;&gt;","VAZIA",IF(AND(O6823&lt;&gt;"",R6823&lt;0),"VENCIDO",IF(AND(O6823&lt;&gt;"",R6823&lt;=Parametros!$B$10),"PRÓX. VENCIMENTO",IF(F6823="Q","QUALIDADE",IF(F6823="S","BLOQUEADO",IF(F6823="R","RESTRITO/DEVOLUÇÃO",IF(OR(N6823="QUAR",N6823="QRES"),"QUARENTENA",IF(OR(B6823="DESCARTE",B6823="DEVOLUÇÃO"),"DESCARTE/DEVOLUÇÃO",IF(AND(D6823="",K6823&lt;&gt;""),"SEM LOTE",IF(AND(Q6823&lt;&gt;"",Q6823&gt;=Parametros!$B$11),"PARADO/SEM GIRO","OK"))))))))))</f>
        <v>VAZIA</v>
      </c>
      <c r="T6823" s="29" t="str">
        <f aca="false">IF(AND($S6823="PARADO/SEM GIRO",$K6823="KG",OR(Painel!$B$5="(Todos)",A6823=Painel!$B$5)*OR(Painel!$E$5="(Todos)",P6823=Painel!$E$5)),$J6823+ROW()/10000000,"")</f>
        <v/>
      </c>
      <c r="U6823" s="29" t="str">
        <f aca="false">IF(AND($S6823="VENCIDO",$K6823="KG",OR(Painel!$B$5="(Todos)",A6823=Painel!$B$5)*OR(Painel!$E$5="(Todos)",P6823=Painel!$E$5)),$J6823+ROW()/10000000,"")</f>
        <v/>
      </c>
    </row>
    <row r="6824" customFormat="false" ht="15" hidden="false" customHeight="false" outlineLevel="0" collapsed="false">
      <c r="A6824" s="29" t="s">
        <v>52</v>
      </c>
      <c r="B6824" s="29" t="s">
        <v>12822</v>
      </c>
      <c r="C6824" s="29" t="s">
        <v>785</v>
      </c>
      <c r="D6824" s="29" t="s">
        <v>12660</v>
      </c>
      <c r="E6824" s="29" t="n">
        <v>1</v>
      </c>
      <c r="F6824" s="29"/>
      <c r="G6824" s="29" t="s">
        <v>12823</v>
      </c>
      <c r="H6824" s="30" t="n">
        <v>1000</v>
      </c>
      <c r="I6824" s="31" t="n">
        <v>46273</v>
      </c>
      <c r="J6824" s="30" t="n">
        <v>1000</v>
      </c>
      <c r="K6824" s="29" t="s">
        <v>120</v>
      </c>
      <c r="L6824" s="29" t="s">
        <v>149</v>
      </c>
      <c r="M6824" s="29"/>
      <c r="N6824" s="29" t="s">
        <v>122</v>
      </c>
      <c r="O6824" s="31" t="n">
        <v>46812</v>
      </c>
      <c r="P6824" s="29" t="s">
        <v>123</v>
      </c>
      <c r="Q6824" s="29" t="n">
        <f aca="false">IFERROR(VALUE(L6824),"")</f>
        <v>12</v>
      </c>
      <c r="R6824" s="29" t="n">
        <f aca="true">IF(O6824="","",O6824-TODAY())</f>
        <v>527</v>
      </c>
      <c r="S6824" s="29" t="str">
        <f aca="false">IF(C6824="&lt;&lt; vazio &gt;&gt;","VAZIA",IF(AND(O6824&lt;&gt;"",R6824&lt;0),"VENCIDO",IF(AND(O6824&lt;&gt;"",R6824&lt;=Parametros!$B$10),"PRÓX. VENCIMENTO",IF(F6824="Q","QUALIDADE",IF(F6824="S","BLOQUEADO",IF(F6824="R","RESTRITO/DEVOLUÇÃO",IF(OR(N6824="QUAR",N6824="QRES"),"QUARENTENA",IF(OR(B6824="DESCARTE",B6824="DEVOLUÇÃO"),"DESCARTE/DEVOLUÇÃO",IF(AND(D6824="",K6824&lt;&gt;""),"SEM LOTE",IF(AND(Q6824&lt;&gt;"",Q6824&gt;=Parametros!$B$11),"PARADO/SEM GIRO","OK"))))))))))</f>
        <v>OK</v>
      </c>
      <c r="T6824" s="29" t="str">
        <f aca="false">IF(AND($S6824="PARADO/SEM GIRO",$K6824="KG",OR(Painel!$B$5="(Todos)",A6824=Painel!$B$5)*OR(Painel!$E$5="(Todos)",P6824=Painel!$E$5)),$J6824+ROW()/10000000,"")</f>
        <v/>
      </c>
      <c r="U6824" s="29" t="str">
        <f aca="false">IF(AND($S6824="VENCIDO",$K6824="KG",OR(Painel!$B$5="(Todos)",A6824=Painel!$B$5)*OR(Painel!$E$5="(Todos)",P6824=Painel!$E$5)),$J6824+ROW()/10000000,"")</f>
        <v/>
      </c>
    </row>
    <row r="6825" customFormat="false" ht="15" hidden="false" customHeight="false" outlineLevel="0" collapsed="false">
      <c r="A6825" s="29" t="s">
        <v>52</v>
      </c>
      <c r="B6825" s="29" t="s">
        <v>12824</v>
      </c>
      <c r="C6825" s="29" t="s">
        <v>679</v>
      </c>
      <c r="D6825" s="29" t="s">
        <v>8254</v>
      </c>
      <c r="E6825" s="29" t="n">
        <v>1</v>
      </c>
      <c r="F6825" s="29"/>
      <c r="G6825" s="29" t="s">
        <v>12825</v>
      </c>
      <c r="H6825" s="30" t="n">
        <v>1080</v>
      </c>
      <c r="I6825" s="31" t="n">
        <v>46276</v>
      </c>
      <c r="J6825" s="30" t="n">
        <v>1080</v>
      </c>
      <c r="K6825" s="29" t="s">
        <v>120</v>
      </c>
      <c r="L6825" s="29" t="s">
        <v>133</v>
      </c>
      <c r="M6825" s="29"/>
      <c r="N6825" s="29" t="s">
        <v>122</v>
      </c>
      <c r="O6825" s="31" t="n">
        <v>46611</v>
      </c>
      <c r="P6825" s="29" t="s">
        <v>123</v>
      </c>
      <c r="Q6825" s="29" t="n">
        <f aca="false">IFERROR(VALUE(L6825),"")</f>
        <v>9</v>
      </c>
      <c r="R6825" s="29" t="n">
        <f aca="true">IF(O6825="","",O6825-TODAY())</f>
        <v>326</v>
      </c>
      <c r="S6825" s="29" t="str">
        <f aca="false">IF(C6825="&lt;&lt; vazio &gt;&gt;","VAZIA",IF(AND(O6825&lt;&gt;"",R6825&lt;0),"VENCIDO",IF(AND(O6825&lt;&gt;"",R6825&lt;=Parametros!$B$10),"PRÓX. VENCIMENTO",IF(F6825="Q","QUALIDADE",IF(F6825="S","BLOQUEADO",IF(F6825="R","RESTRITO/DEVOLUÇÃO",IF(OR(N6825="QUAR",N6825="QRES"),"QUARENTENA",IF(OR(B6825="DESCARTE",B6825="DEVOLUÇÃO"),"DESCARTE/DEVOLUÇÃO",IF(AND(D6825="",K6825&lt;&gt;""),"SEM LOTE",IF(AND(Q6825&lt;&gt;"",Q6825&gt;=Parametros!$B$11),"PARADO/SEM GIRO","OK"))))))))))</f>
        <v>OK</v>
      </c>
      <c r="T6825" s="29" t="str">
        <f aca="false">IF(AND($S6825="PARADO/SEM GIRO",$K6825="KG",OR(Painel!$B$5="(Todos)",A6825=Painel!$B$5)*OR(Painel!$E$5="(Todos)",P6825=Painel!$E$5)),$J6825+ROW()/10000000,"")</f>
        <v/>
      </c>
      <c r="U6825" s="29" t="str">
        <f aca="false">IF(AND($S6825="VENCIDO",$K6825="KG",OR(Painel!$B$5="(Todos)",A6825=Painel!$B$5)*OR(Painel!$E$5="(Todos)",P6825=Painel!$E$5)),$J6825+ROW()/10000000,"")</f>
        <v/>
      </c>
    </row>
    <row r="6826" customFormat="false" ht="15" hidden="false" customHeight="false" outlineLevel="0" collapsed="false">
      <c r="A6826" s="29" t="s">
        <v>52</v>
      </c>
      <c r="B6826" s="29" t="s">
        <v>12826</v>
      </c>
      <c r="C6826" s="29" t="s">
        <v>666</v>
      </c>
      <c r="D6826" s="29" t="s">
        <v>667</v>
      </c>
      <c r="E6826" s="29" t="n">
        <v>1</v>
      </c>
      <c r="F6826" s="29" t="s">
        <v>268</v>
      </c>
      <c r="G6826" s="29" t="s">
        <v>12827</v>
      </c>
      <c r="H6826" s="30" t="n">
        <v>590.4</v>
      </c>
      <c r="I6826" s="31" t="n">
        <v>46284</v>
      </c>
      <c r="J6826" s="30" t="n">
        <v>590.4</v>
      </c>
      <c r="K6826" s="29" t="s">
        <v>120</v>
      </c>
      <c r="L6826" s="29" t="s">
        <v>388</v>
      </c>
      <c r="M6826" s="29"/>
      <c r="N6826" s="29" t="s">
        <v>122</v>
      </c>
      <c r="O6826" s="31" t="n">
        <v>46831</v>
      </c>
      <c r="P6826" s="29" t="s">
        <v>123</v>
      </c>
      <c r="Q6826" s="29" t="n">
        <f aca="false">IFERROR(VALUE(L6826),"")</f>
        <v>1</v>
      </c>
      <c r="R6826" s="29" t="n">
        <f aca="true">IF(O6826="","",O6826-TODAY())</f>
        <v>546</v>
      </c>
      <c r="S6826" s="29" t="str">
        <f aca="false">IF(C6826="&lt;&lt; vazio &gt;&gt;","VAZIA",IF(AND(O6826&lt;&gt;"",R6826&lt;0),"VENCIDO",IF(AND(O6826&lt;&gt;"",R6826&lt;=Parametros!$B$10),"PRÓX. VENCIMENTO",IF(F6826="Q","QUALIDADE",IF(F6826="S","BLOQUEADO",IF(F6826="R","RESTRITO/DEVOLUÇÃO",IF(OR(N6826="QUAR",N6826="QRES"),"QUARENTENA",IF(OR(B6826="DESCARTE",B6826="DEVOLUÇÃO"),"DESCARTE/DEVOLUÇÃO",IF(AND(D6826="",K6826&lt;&gt;""),"SEM LOTE",IF(AND(Q6826&lt;&gt;"",Q6826&gt;=Parametros!$B$11),"PARADO/SEM GIRO","OK"))))))))))</f>
        <v>QUALIDADE</v>
      </c>
      <c r="T6826" s="29" t="str">
        <f aca="false">IF(AND($S6826="PARADO/SEM GIRO",$K6826="KG",OR(Painel!$B$5="(Todos)",A6826=Painel!$B$5)*OR(Painel!$E$5="(Todos)",P6826=Painel!$E$5)),$J6826+ROW()/10000000,"")</f>
        <v/>
      </c>
      <c r="U6826" s="29" t="str">
        <f aca="false">IF(AND($S6826="VENCIDO",$K6826="KG",OR(Painel!$B$5="(Todos)",A6826=Painel!$B$5)*OR(Painel!$E$5="(Todos)",P6826=Painel!$E$5)),$J6826+ROW()/10000000,"")</f>
        <v/>
      </c>
    </row>
    <row r="6827" customFormat="false" ht="15" hidden="false" customHeight="false" outlineLevel="0" collapsed="false">
      <c r="A6827" s="29" t="s">
        <v>52</v>
      </c>
      <c r="B6827" s="29" t="s">
        <v>12828</v>
      </c>
      <c r="C6827" s="29" t="s">
        <v>5213</v>
      </c>
      <c r="D6827" s="29" t="s">
        <v>4931</v>
      </c>
      <c r="E6827" s="29" t="n">
        <v>1</v>
      </c>
      <c r="F6827" s="29"/>
      <c r="G6827" s="29" t="s">
        <v>12829</v>
      </c>
      <c r="H6827" s="30" t="n">
        <v>700</v>
      </c>
      <c r="I6827" s="31" t="n">
        <v>46247</v>
      </c>
      <c r="J6827" s="30" t="n">
        <v>700</v>
      </c>
      <c r="K6827" s="29" t="s">
        <v>120</v>
      </c>
      <c r="L6827" s="29" t="s">
        <v>1719</v>
      </c>
      <c r="M6827" s="29"/>
      <c r="N6827" s="29" t="s">
        <v>122</v>
      </c>
      <c r="O6827" s="31" t="n">
        <v>46787</v>
      </c>
      <c r="P6827" s="29" t="s">
        <v>123</v>
      </c>
      <c r="Q6827" s="29" t="n">
        <f aca="false">IFERROR(VALUE(L6827),"")</f>
        <v>38</v>
      </c>
      <c r="R6827" s="29" t="n">
        <f aca="true">IF(O6827="","",O6827-TODAY())</f>
        <v>502</v>
      </c>
      <c r="S6827" s="29" t="str">
        <f aca="false">IF(C6827="&lt;&lt; vazio &gt;&gt;","VAZIA",IF(AND(O6827&lt;&gt;"",R6827&lt;0),"VENCIDO",IF(AND(O6827&lt;&gt;"",R6827&lt;=Parametros!$B$10),"PRÓX. VENCIMENTO",IF(F6827="Q","QUALIDADE",IF(F6827="S","BLOQUEADO",IF(F6827="R","RESTRITO/DEVOLUÇÃO",IF(OR(N6827="QUAR",N6827="QRES"),"QUARENTENA",IF(OR(B6827="DESCARTE",B6827="DEVOLUÇÃO"),"DESCARTE/DEVOLUÇÃO",IF(AND(D6827="",K6827&lt;&gt;""),"SEM LOTE",IF(AND(Q6827&lt;&gt;"",Q6827&gt;=Parametros!$B$11),"PARADO/SEM GIRO","OK"))))))))))</f>
        <v>OK</v>
      </c>
      <c r="T6827" s="29" t="str">
        <f aca="false">IF(AND($S6827="PARADO/SEM GIRO",$K6827="KG",OR(Painel!$B$5="(Todos)",A6827=Painel!$B$5)*OR(Painel!$E$5="(Todos)",P6827=Painel!$E$5)),$J6827+ROW()/10000000,"")</f>
        <v/>
      </c>
      <c r="U6827" s="29" t="str">
        <f aca="false">IF(AND($S6827="VENCIDO",$K6827="KG",OR(Painel!$B$5="(Todos)",A6827=Painel!$B$5)*OR(Painel!$E$5="(Todos)",P6827=Painel!$E$5)),$J6827+ROW()/10000000,"")</f>
        <v/>
      </c>
    </row>
    <row r="6828" customFormat="false" ht="15" hidden="false" customHeight="false" outlineLevel="0" collapsed="false">
      <c r="A6828" s="29" t="s">
        <v>52</v>
      </c>
      <c r="B6828" s="29" t="s">
        <v>12830</v>
      </c>
      <c r="C6828" s="29" t="s">
        <v>691</v>
      </c>
      <c r="D6828" s="29" t="s">
        <v>12831</v>
      </c>
      <c r="E6828" s="29" t="n">
        <v>1</v>
      </c>
      <c r="F6828" s="29"/>
      <c r="G6828" s="29" t="s">
        <v>12832</v>
      </c>
      <c r="H6828" s="30" t="n">
        <v>1000</v>
      </c>
      <c r="I6828" s="31" t="n">
        <v>46245</v>
      </c>
      <c r="J6828" s="30" t="n">
        <v>1000</v>
      </c>
      <c r="K6828" s="29" t="s">
        <v>120</v>
      </c>
      <c r="L6828" s="29" t="s">
        <v>2312</v>
      </c>
      <c r="M6828" s="29"/>
      <c r="N6828" s="29" t="s">
        <v>122</v>
      </c>
      <c r="O6828" s="31" t="n">
        <v>46969</v>
      </c>
      <c r="P6828" s="29" t="s">
        <v>123</v>
      </c>
      <c r="Q6828" s="29" t="n">
        <f aca="false">IFERROR(VALUE(L6828),"")</f>
        <v>40</v>
      </c>
      <c r="R6828" s="29" t="n">
        <f aca="true">IF(O6828="","",O6828-TODAY())</f>
        <v>684</v>
      </c>
      <c r="S6828" s="29" t="str">
        <f aca="false">IF(C6828="&lt;&lt; vazio &gt;&gt;","VAZIA",IF(AND(O6828&lt;&gt;"",R6828&lt;0),"VENCIDO",IF(AND(O6828&lt;&gt;"",R6828&lt;=Parametros!$B$10),"PRÓX. VENCIMENTO",IF(F6828="Q","QUALIDADE",IF(F6828="S","BLOQUEADO",IF(F6828="R","RESTRITO/DEVOLUÇÃO",IF(OR(N6828="QUAR",N6828="QRES"),"QUARENTENA",IF(OR(B6828="DESCARTE",B6828="DEVOLUÇÃO"),"DESCARTE/DEVOLUÇÃO",IF(AND(D6828="",K6828&lt;&gt;""),"SEM LOTE",IF(AND(Q6828&lt;&gt;"",Q6828&gt;=Parametros!$B$11),"PARADO/SEM GIRO","OK"))))))))))</f>
        <v>OK</v>
      </c>
      <c r="T6828" s="29" t="str">
        <f aca="false">IF(AND($S6828="PARADO/SEM GIRO",$K6828="KG",OR(Painel!$B$5="(Todos)",A6828=Painel!$B$5)*OR(Painel!$E$5="(Todos)",P6828=Painel!$E$5)),$J6828+ROW()/10000000,"")</f>
        <v/>
      </c>
      <c r="U6828" s="29" t="str">
        <f aca="false">IF(AND($S6828="VENCIDO",$K6828="KG",OR(Painel!$B$5="(Todos)",A6828=Painel!$B$5)*OR(Painel!$E$5="(Todos)",P6828=Painel!$E$5)),$J6828+ROW()/10000000,"")</f>
        <v/>
      </c>
    </row>
    <row r="6829" customFormat="false" ht="15" hidden="false" customHeight="false" outlineLevel="0" collapsed="false">
      <c r="A6829" s="29" t="s">
        <v>52</v>
      </c>
      <c r="B6829" s="29" t="s">
        <v>12833</v>
      </c>
      <c r="C6829" s="29" t="s">
        <v>2694</v>
      </c>
      <c r="D6829" s="29" t="s">
        <v>2695</v>
      </c>
      <c r="E6829" s="29" t="n">
        <v>1</v>
      </c>
      <c r="F6829" s="29"/>
      <c r="G6829" s="29" t="s">
        <v>12834</v>
      </c>
      <c r="H6829" s="30" t="n">
        <v>480</v>
      </c>
      <c r="I6829" s="31" t="n">
        <v>46062</v>
      </c>
      <c r="J6829" s="30" t="n">
        <v>480</v>
      </c>
      <c r="K6829" s="29" t="s">
        <v>120</v>
      </c>
      <c r="L6829" s="29" t="s">
        <v>8547</v>
      </c>
      <c r="M6829" s="29"/>
      <c r="N6829" s="29" t="s">
        <v>122</v>
      </c>
      <c r="O6829" s="31" t="n">
        <v>46550</v>
      </c>
      <c r="P6829" s="29" t="s">
        <v>123</v>
      </c>
      <c r="Q6829" s="29" t="n">
        <f aca="false">IFERROR(VALUE(L6829),"")</f>
        <v>223</v>
      </c>
      <c r="R6829" s="29" t="n">
        <f aca="true">IF(O6829="","",O6829-TODAY())</f>
        <v>265</v>
      </c>
      <c r="S6829" s="29" t="str">
        <f aca="false">IF(C6829="&lt;&lt; vazio &gt;&gt;","VAZIA",IF(AND(O6829&lt;&gt;"",R6829&lt;0),"VENCIDO",IF(AND(O6829&lt;&gt;"",R6829&lt;=Parametros!$B$10),"PRÓX. VENCIMENTO",IF(F6829="Q","QUALIDADE",IF(F6829="S","BLOQUEADO",IF(F6829="R","RESTRITO/DEVOLUÇÃO",IF(OR(N6829="QUAR",N6829="QRES"),"QUARENTENA",IF(OR(B6829="DESCARTE",B6829="DEVOLUÇÃO"),"DESCARTE/DEVOLUÇÃO",IF(AND(D6829="",K6829&lt;&gt;""),"SEM LOTE",IF(AND(Q6829&lt;&gt;"",Q6829&gt;=Parametros!$B$11),"PARADO/SEM GIRO","OK"))))))))))</f>
        <v>PARADO/SEM GIRO</v>
      </c>
      <c r="T6829" s="29" t="n">
        <f aca="false">IF(AND($S6829="PARADO/SEM GIRO",$K6829="KG",OR(Painel!$B$5="(Todos)",A6829=Painel!$B$5)*OR(Painel!$E$5="(Todos)",P6829=Painel!$E$5)),$J6829+ROW()/10000000,"")</f>
        <v>480.0006829</v>
      </c>
      <c r="U6829" s="29" t="str">
        <f aca="false">IF(AND($S6829="VENCIDO",$K6829="KG",OR(Painel!$B$5="(Todos)",A6829=Painel!$B$5)*OR(Painel!$E$5="(Todos)",P6829=Painel!$E$5)),$J6829+ROW()/10000000,"")</f>
        <v/>
      </c>
    </row>
    <row r="6830" customFormat="false" ht="15" hidden="false" customHeight="false" outlineLevel="0" collapsed="false">
      <c r="A6830" s="29" t="s">
        <v>52</v>
      </c>
      <c r="B6830" s="29" t="s">
        <v>12835</v>
      </c>
      <c r="C6830" s="29" t="s">
        <v>785</v>
      </c>
      <c r="D6830" s="29" t="s">
        <v>880</v>
      </c>
      <c r="E6830" s="29" t="n">
        <v>1</v>
      </c>
      <c r="F6830" s="29"/>
      <c r="G6830" s="29" t="s">
        <v>12836</v>
      </c>
      <c r="H6830" s="30" t="n">
        <v>1000</v>
      </c>
      <c r="I6830" s="31" t="n">
        <v>46280</v>
      </c>
      <c r="J6830" s="30" t="n">
        <v>1000</v>
      </c>
      <c r="K6830" s="29" t="s">
        <v>120</v>
      </c>
      <c r="L6830" s="29" t="s">
        <v>144</v>
      </c>
      <c r="M6830" s="29"/>
      <c r="N6830" s="29" t="s">
        <v>122</v>
      </c>
      <c r="O6830" s="31" t="n">
        <v>46823</v>
      </c>
      <c r="P6830" s="29" t="s">
        <v>123</v>
      </c>
      <c r="Q6830" s="29" t="n">
        <f aca="false">IFERROR(VALUE(L6830),"")</f>
        <v>5</v>
      </c>
      <c r="R6830" s="29" t="n">
        <f aca="true">IF(O6830="","",O6830-TODAY())</f>
        <v>538</v>
      </c>
      <c r="S6830" s="29" t="str">
        <f aca="false">IF(C6830="&lt;&lt; vazio &gt;&gt;","VAZIA",IF(AND(O6830&lt;&gt;"",R6830&lt;0),"VENCIDO",IF(AND(O6830&lt;&gt;"",R6830&lt;=Parametros!$B$10),"PRÓX. VENCIMENTO",IF(F6830="Q","QUALIDADE",IF(F6830="S","BLOQUEADO",IF(F6830="R","RESTRITO/DEVOLUÇÃO",IF(OR(N6830="QUAR",N6830="QRES"),"QUARENTENA",IF(OR(B6830="DESCARTE",B6830="DEVOLUÇÃO"),"DESCARTE/DEVOLUÇÃO",IF(AND(D6830="",K6830&lt;&gt;""),"SEM LOTE",IF(AND(Q6830&lt;&gt;"",Q6830&gt;=Parametros!$B$11),"PARADO/SEM GIRO","OK"))))))))))</f>
        <v>OK</v>
      </c>
      <c r="T6830" s="29" t="str">
        <f aca="false">IF(AND($S6830="PARADO/SEM GIRO",$K6830="KG",OR(Painel!$B$5="(Todos)",A6830=Painel!$B$5)*OR(Painel!$E$5="(Todos)",P6830=Painel!$E$5)),$J6830+ROW()/10000000,"")</f>
        <v/>
      </c>
      <c r="U6830" s="29" t="str">
        <f aca="false">IF(AND($S6830="VENCIDO",$K6830="KG",OR(Painel!$B$5="(Todos)",A6830=Painel!$B$5)*OR(Painel!$E$5="(Todos)",P6830=Painel!$E$5)),$J6830+ROW()/10000000,"")</f>
        <v/>
      </c>
    </row>
    <row r="6831" customFormat="false" ht="15" hidden="false" customHeight="false" outlineLevel="0" collapsed="false">
      <c r="A6831" s="29" t="s">
        <v>52</v>
      </c>
      <c r="B6831" s="29" t="s">
        <v>12837</v>
      </c>
      <c r="C6831" s="29" t="s">
        <v>222</v>
      </c>
      <c r="D6831" s="29" t="s">
        <v>738</v>
      </c>
      <c r="E6831" s="29" t="n">
        <v>1</v>
      </c>
      <c r="F6831" s="29" t="s">
        <v>268</v>
      </c>
      <c r="G6831" s="29" t="s">
        <v>12838</v>
      </c>
      <c r="H6831" s="30" t="n">
        <v>1000</v>
      </c>
      <c r="I6831" s="31" t="n">
        <v>46280</v>
      </c>
      <c r="J6831" s="30" t="n">
        <v>1000</v>
      </c>
      <c r="K6831" s="29" t="s">
        <v>120</v>
      </c>
      <c r="L6831" s="29" t="s">
        <v>144</v>
      </c>
      <c r="M6831" s="29"/>
      <c r="N6831" s="29" t="s">
        <v>122</v>
      </c>
      <c r="O6831" s="31" t="n">
        <v>46826</v>
      </c>
      <c r="P6831" s="29" t="s">
        <v>123</v>
      </c>
      <c r="Q6831" s="29" t="n">
        <f aca="false">IFERROR(VALUE(L6831),"")</f>
        <v>5</v>
      </c>
      <c r="R6831" s="29" t="n">
        <f aca="true">IF(O6831="","",O6831-TODAY())</f>
        <v>541</v>
      </c>
      <c r="S6831" s="29" t="str">
        <f aca="false">IF(C6831="&lt;&lt; vazio &gt;&gt;","VAZIA",IF(AND(O6831&lt;&gt;"",R6831&lt;0),"VENCIDO",IF(AND(O6831&lt;&gt;"",R6831&lt;=Parametros!$B$10),"PRÓX. VENCIMENTO",IF(F6831="Q","QUALIDADE",IF(F6831="S","BLOQUEADO",IF(F6831="R","RESTRITO/DEVOLUÇÃO",IF(OR(N6831="QUAR",N6831="QRES"),"QUARENTENA",IF(OR(B6831="DESCARTE",B6831="DEVOLUÇÃO"),"DESCARTE/DEVOLUÇÃO",IF(AND(D6831="",K6831&lt;&gt;""),"SEM LOTE",IF(AND(Q6831&lt;&gt;"",Q6831&gt;=Parametros!$B$11),"PARADO/SEM GIRO","OK"))))))))))</f>
        <v>QUALIDADE</v>
      </c>
      <c r="T6831" s="29" t="str">
        <f aca="false">IF(AND($S6831="PARADO/SEM GIRO",$K6831="KG",OR(Painel!$B$5="(Todos)",A6831=Painel!$B$5)*OR(Painel!$E$5="(Todos)",P6831=Painel!$E$5)),$J6831+ROW()/10000000,"")</f>
        <v/>
      </c>
      <c r="U6831" s="29" t="str">
        <f aca="false">IF(AND($S6831="VENCIDO",$K6831="KG",OR(Painel!$B$5="(Todos)",A6831=Painel!$B$5)*OR(Painel!$E$5="(Todos)",P6831=Painel!$E$5)),$J6831+ROW()/10000000,"")</f>
        <v/>
      </c>
    </row>
    <row r="6832" customFormat="false" ht="15" hidden="false" customHeight="false" outlineLevel="0" collapsed="false">
      <c r="A6832" s="29" t="s">
        <v>52</v>
      </c>
      <c r="B6832" s="29" t="s">
        <v>12839</v>
      </c>
      <c r="C6832" s="29" t="s">
        <v>222</v>
      </c>
      <c r="D6832" s="29" t="s">
        <v>10877</v>
      </c>
      <c r="E6832" s="29" t="n">
        <v>1</v>
      </c>
      <c r="F6832" s="29"/>
      <c r="G6832" s="29" t="s">
        <v>12840</v>
      </c>
      <c r="H6832" s="30" t="n">
        <v>1000</v>
      </c>
      <c r="I6832" s="31" t="n">
        <v>46281</v>
      </c>
      <c r="J6832" s="30" t="n">
        <v>1000</v>
      </c>
      <c r="K6832" s="29" t="s">
        <v>120</v>
      </c>
      <c r="L6832" s="29" t="s">
        <v>284</v>
      </c>
      <c r="M6832" s="29"/>
      <c r="N6832" s="29" t="s">
        <v>122</v>
      </c>
      <c r="O6832" s="31" t="n">
        <v>46823</v>
      </c>
      <c r="P6832" s="29" t="s">
        <v>123</v>
      </c>
      <c r="Q6832" s="29" t="n">
        <f aca="false">IFERROR(VALUE(L6832),"")</f>
        <v>4</v>
      </c>
      <c r="R6832" s="29" t="n">
        <f aca="true">IF(O6832="","",O6832-TODAY())</f>
        <v>538</v>
      </c>
      <c r="S6832" s="29" t="str">
        <f aca="false">IF(C6832="&lt;&lt; vazio &gt;&gt;","VAZIA",IF(AND(O6832&lt;&gt;"",R6832&lt;0),"VENCIDO",IF(AND(O6832&lt;&gt;"",R6832&lt;=Parametros!$B$10),"PRÓX. VENCIMENTO",IF(F6832="Q","QUALIDADE",IF(F6832="S","BLOQUEADO",IF(F6832="R","RESTRITO/DEVOLUÇÃO",IF(OR(N6832="QUAR",N6832="QRES"),"QUARENTENA",IF(OR(B6832="DESCARTE",B6832="DEVOLUÇÃO"),"DESCARTE/DEVOLUÇÃO",IF(AND(D6832="",K6832&lt;&gt;""),"SEM LOTE",IF(AND(Q6832&lt;&gt;"",Q6832&gt;=Parametros!$B$11),"PARADO/SEM GIRO","OK"))))))))))</f>
        <v>OK</v>
      </c>
      <c r="T6832" s="29" t="str">
        <f aca="false">IF(AND($S6832="PARADO/SEM GIRO",$K6832="KG",OR(Painel!$B$5="(Todos)",A6832=Painel!$B$5)*OR(Painel!$E$5="(Todos)",P6832=Painel!$E$5)),$J6832+ROW()/10000000,"")</f>
        <v/>
      </c>
      <c r="U6832" s="29" t="str">
        <f aca="false">IF(AND($S6832="VENCIDO",$K6832="KG",OR(Painel!$B$5="(Todos)",A6832=Painel!$B$5)*OR(Painel!$E$5="(Todos)",P6832=Painel!$E$5)),$J6832+ROW()/10000000,"")</f>
        <v/>
      </c>
    </row>
    <row r="6833" customFormat="false" ht="15" hidden="false" customHeight="false" outlineLevel="0" collapsed="false">
      <c r="A6833" s="29" t="s">
        <v>52</v>
      </c>
      <c r="B6833" s="29" t="s">
        <v>12841</v>
      </c>
      <c r="C6833" s="29" t="s">
        <v>222</v>
      </c>
      <c r="D6833" s="29" t="s">
        <v>10877</v>
      </c>
      <c r="E6833" s="29" t="n">
        <v>1</v>
      </c>
      <c r="F6833" s="29"/>
      <c r="G6833" s="29" t="s">
        <v>12842</v>
      </c>
      <c r="H6833" s="30" t="n">
        <v>1000</v>
      </c>
      <c r="I6833" s="31" t="n">
        <v>46281</v>
      </c>
      <c r="J6833" s="30" t="n">
        <v>1000</v>
      </c>
      <c r="K6833" s="29" t="s">
        <v>120</v>
      </c>
      <c r="L6833" s="29" t="s">
        <v>284</v>
      </c>
      <c r="M6833" s="29"/>
      <c r="N6833" s="29" t="s">
        <v>122</v>
      </c>
      <c r="O6833" s="31" t="n">
        <v>46823</v>
      </c>
      <c r="P6833" s="29" t="s">
        <v>123</v>
      </c>
      <c r="Q6833" s="29" t="n">
        <f aca="false">IFERROR(VALUE(L6833),"")</f>
        <v>4</v>
      </c>
      <c r="R6833" s="29" t="n">
        <f aca="true">IF(O6833="","",O6833-TODAY())</f>
        <v>538</v>
      </c>
      <c r="S6833" s="29" t="str">
        <f aca="false">IF(C6833="&lt;&lt; vazio &gt;&gt;","VAZIA",IF(AND(O6833&lt;&gt;"",R6833&lt;0),"VENCIDO",IF(AND(O6833&lt;&gt;"",R6833&lt;=Parametros!$B$10),"PRÓX. VENCIMENTO",IF(F6833="Q","QUALIDADE",IF(F6833="S","BLOQUEADO",IF(F6833="R","RESTRITO/DEVOLUÇÃO",IF(OR(N6833="QUAR",N6833="QRES"),"QUARENTENA",IF(OR(B6833="DESCARTE",B6833="DEVOLUÇÃO"),"DESCARTE/DEVOLUÇÃO",IF(AND(D6833="",K6833&lt;&gt;""),"SEM LOTE",IF(AND(Q6833&lt;&gt;"",Q6833&gt;=Parametros!$B$11),"PARADO/SEM GIRO","OK"))))))))))</f>
        <v>OK</v>
      </c>
      <c r="T6833" s="29" t="str">
        <f aca="false">IF(AND($S6833="PARADO/SEM GIRO",$K6833="KG",OR(Painel!$B$5="(Todos)",A6833=Painel!$B$5)*OR(Painel!$E$5="(Todos)",P6833=Painel!$E$5)),$J6833+ROW()/10000000,"")</f>
        <v/>
      </c>
      <c r="U6833" s="29" t="str">
        <f aca="false">IF(AND($S6833="VENCIDO",$K6833="KG",OR(Painel!$B$5="(Todos)",A6833=Painel!$B$5)*OR(Painel!$E$5="(Todos)",P6833=Painel!$E$5)),$J6833+ROW()/10000000,"")</f>
        <v/>
      </c>
    </row>
    <row r="6834" customFormat="false" ht="15" hidden="false" customHeight="false" outlineLevel="0" collapsed="false">
      <c r="A6834" s="29" t="s">
        <v>52</v>
      </c>
      <c r="B6834" s="29" t="s">
        <v>12843</v>
      </c>
      <c r="C6834" s="29" t="s">
        <v>785</v>
      </c>
      <c r="D6834" s="29" t="s">
        <v>880</v>
      </c>
      <c r="E6834" s="29" t="n">
        <v>1</v>
      </c>
      <c r="F6834" s="29"/>
      <c r="G6834" s="29" t="s">
        <v>12844</v>
      </c>
      <c r="H6834" s="30" t="n">
        <v>1000</v>
      </c>
      <c r="I6834" s="31" t="n">
        <v>46280</v>
      </c>
      <c r="J6834" s="30" t="n">
        <v>1000</v>
      </c>
      <c r="K6834" s="29" t="s">
        <v>120</v>
      </c>
      <c r="L6834" s="29" t="s">
        <v>144</v>
      </c>
      <c r="M6834" s="29"/>
      <c r="N6834" s="29" t="s">
        <v>122</v>
      </c>
      <c r="O6834" s="31" t="n">
        <v>46823</v>
      </c>
      <c r="P6834" s="29" t="s">
        <v>123</v>
      </c>
      <c r="Q6834" s="29" t="n">
        <f aca="false">IFERROR(VALUE(L6834),"")</f>
        <v>5</v>
      </c>
      <c r="R6834" s="29" t="n">
        <f aca="true">IF(O6834="","",O6834-TODAY())</f>
        <v>538</v>
      </c>
      <c r="S6834" s="29" t="str">
        <f aca="false">IF(C6834="&lt;&lt; vazio &gt;&gt;","VAZIA",IF(AND(O6834&lt;&gt;"",R6834&lt;0),"VENCIDO",IF(AND(O6834&lt;&gt;"",R6834&lt;=Parametros!$B$10),"PRÓX. VENCIMENTO",IF(F6834="Q","QUALIDADE",IF(F6834="S","BLOQUEADO",IF(F6834="R","RESTRITO/DEVOLUÇÃO",IF(OR(N6834="QUAR",N6834="QRES"),"QUARENTENA",IF(OR(B6834="DESCARTE",B6834="DEVOLUÇÃO"),"DESCARTE/DEVOLUÇÃO",IF(AND(D6834="",K6834&lt;&gt;""),"SEM LOTE",IF(AND(Q6834&lt;&gt;"",Q6834&gt;=Parametros!$B$11),"PARADO/SEM GIRO","OK"))))))))))</f>
        <v>OK</v>
      </c>
      <c r="T6834" s="29" t="str">
        <f aca="false">IF(AND($S6834="PARADO/SEM GIRO",$K6834="KG",OR(Painel!$B$5="(Todos)",A6834=Painel!$B$5)*OR(Painel!$E$5="(Todos)",P6834=Painel!$E$5)),$J6834+ROW()/10000000,"")</f>
        <v/>
      </c>
      <c r="U6834" s="29" t="str">
        <f aca="false">IF(AND($S6834="VENCIDO",$K6834="KG",OR(Painel!$B$5="(Todos)",A6834=Painel!$B$5)*OR(Painel!$E$5="(Todos)",P6834=Painel!$E$5)),$J6834+ROW()/10000000,"")</f>
        <v/>
      </c>
    </row>
    <row r="6835" customFormat="false" ht="15" hidden="false" customHeight="false" outlineLevel="0" collapsed="false">
      <c r="A6835" s="29" t="s">
        <v>52</v>
      </c>
      <c r="B6835" s="29" t="s">
        <v>12845</v>
      </c>
      <c r="C6835" s="29" t="s">
        <v>196</v>
      </c>
      <c r="D6835" s="29" t="s">
        <v>6791</v>
      </c>
      <c r="E6835" s="29" t="n">
        <v>1</v>
      </c>
      <c r="F6835" s="29"/>
      <c r="G6835" s="29" t="s">
        <v>12846</v>
      </c>
      <c r="H6835" s="30" t="n">
        <v>160</v>
      </c>
      <c r="I6835" s="31" t="n">
        <v>46281</v>
      </c>
      <c r="J6835" s="30" t="n">
        <v>160</v>
      </c>
      <c r="K6835" s="29" t="s">
        <v>120</v>
      </c>
      <c r="L6835" s="29" t="s">
        <v>2615</v>
      </c>
      <c r="M6835" s="29"/>
      <c r="N6835" s="29" t="s">
        <v>122</v>
      </c>
      <c r="O6835" s="31" t="n">
        <v>46756</v>
      </c>
      <c r="P6835" s="29" t="s">
        <v>123</v>
      </c>
      <c r="Q6835" s="29" t="n">
        <f aca="false">IFERROR(VALUE(L6835),"")</f>
        <v>74</v>
      </c>
      <c r="R6835" s="29" t="n">
        <f aca="true">IF(O6835="","",O6835-TODAY())</f>
        <v>471</v>
      </c>
      <c r="S6835" s="29" t="str">
        <f aca="false">IF(C6835="&lt;&lt; vazio &gt;&gt;","VAZIA",IF(AND(O6835&lt;&gt;"",R6835&lt;0),"VENCIDO",IF(AND(O6835&lt;&gt;"",R6835&lt;=Parametros!$B$10),"PRÓX. VENCIMENTO",IF(F6835="Q","QUALIDADE",IF(F6835="S","BLOQUEADO",IF(F6835="R","RESTRITO/DEVOLUÇÃO",IF(OR(N6835="QUAR",N6835="QRES"),"QUARENTENA",IF(OR(B6835="DESCARTE",B6835="DEVOLUÇÃO"),"DESCARTE/DEVOLUÇÃO",IF(AND(D6835="",K6835&lt;&gt;""),"SEM LOTE",IF(AND(Q6835&lt;&gt;"",Q6835&gt;=Parametros!$B$11),"PARADO/SEM GIRO","OK"))))))))))</f>
        <v>OK</v>
      </c>
      <c r="T6835" s="29" t="str">
        <f aca="false">IF(AND($S6835="PARADO/SEM GIRO",$K6835="KG",OR(Painel!$B$5="(Todos)",A6835=Painel!$B$5)*OR(Painel!$E$5="(Todos)",P6835=Painel!$E$5)),$J6835+ROW()/10000000,"")</f>
        <v/>
      </c>
      <c r="U6835" s="29" t="str">
        <f aca="false">IF(AND($S6835="VENCIDO",$K6835="KG",OR(Painel!$B$5="(Todos)",A6835=Painel!$B$5)*OR(Painel!$E$5="(Todos)",P6835=Painel!$E$5)),$J6835+ROW()/10000000,"")</f>
        <v/>
      </c>
    </row>
    <row r="6836" customFormat="false" ht="15" hidden="false" customHeight="false" outlineLevel="0" collapsed="false">
      <c r="A6836" s="29" t="s">
        <v>52</v>
      </c>
      <c r="B6836" s="29" t="s">
        <v>12847</v>
      </c>
      <c r="C6836" s="29" t="s">
        <v>10297</v>
      </c>
      <c r="D6836" s="29" t="s">
        <v>10298</v>
      </c>
      <c r="E6836" s="29" t="n">
        <v>1</v>
      </c>
      <c r="F6836" s="29"/>
      <c r="G6836" s="29" t="s">
        <v>12848</v>
      </c>
      <c r="H6836" s="30" t="n">
        <v>800</v>
      </c>
      <c r="I6836" s="31" t="n">
        <v>46235</v>
      </c>
      <c r="J6836" s="30" t="n">
        <v>800</v>
      </c>
      <c r="K6836" s="29" t="s">
        <v>120</v>
      </c>
      <c r="L6836" s="29" t="s">
        <v>694</v>
      </c>
      <c r="M6836" s="29"/>
      <c r="N6836" s="29" t="s">
        <v>122</v>
      </c>
      <c r="O6836" s="31" t="n">
        <v>46905</v>
      </c>
      <c r="P6836" s="29" t="s">
        <v>123</v>
      </c>
      <c r="Q6836" s="29" t="n">
        <f aca="false">IFERROR(VALUE(L6836),"")</f>
        <v>50</v>
      </c>
      <c r="R6836" s="29" t="n">
        <f aca="true">IF(O6836="","",O6836-TODAY())</f>
        <v>620</v>
      </c>
      <c r="S6836" s="29" t="str">
        <f aca="false">IF(C6836="&lt;&lt; vazio &gt;&gt;","VAZIA",IF(AND(O6836&lt;&gt;"",R6836&lt;0),"VENCIDO",IF(AND(O6836&lt;&gt;"",R6836&lt;=Parametros!$B$10),"PRÓX. VENCIMENTO",IF(F6836="Q","QUALIDADE",IF(F6836="S","BLOQUEADO",IF(F6836="R","RESTRITO/DEVOLUÇÃO",IF(OR(N6836="QUAR",N6836="QRES"),"QUARENTENA",IF(OR(B6836="DESCARTE",B6836="DEVOLUÇÃO"),"DESCARTE/DEVOLUÇÃO",IF(AND(D6836="",K6836&lt;&gt;""),"SEM LOTE",IF(AND(Q6836&lt;&gt;"",Q6836&gt;=Parametros!$B$11),"PARADO/SEM GIRO","OK"))))))))))</f>
        <v>OK</v>
      </c>
      <c r="T6836" s="29" t="str">
        <f aca="false">IF(AND($S6836="PARADO/SEM GIRO",$K6836="KG",OR(Painel!$B$5="(Todos)",A6836=Painel!$B$5)*OR(Painel!$E$5="(Todos)",P6836=Painel!$E$5)),$J6836+ROW()/10000000,"")</f>
        <v/>
      </c>
      <c r="U6836" s="29" t="str">
        <f aca="false">IF(AND($S6836="VENCIDO",$K6836="KG",OR(Painel!$B$5="(Todos)",A6836=Painel!$B$5)*OR(Painel!$E$5="(Todos)",P6836=Painel!$E$5)),$J6836+ROW()/10000000,"")</f>
        <v/>
      </c>
    </row>
    <row r="6837" customFormat="false" ht="15" hidden="false" customHeight="false" outlineLevel="0" collapsed="false">
      <c r="A6837" s="29" t="s">
        <v>52</v>
      </c>
      <c r="B6837" s="29" t="s">
        <v>12849</v>
      </c>
      <c r="C6837" s="29" t="s">
        <v>4484</v>
      </c>
      <c r="D6837" s="29" t="s">
        <v>8080</v>
      </c>
      <c r="E6837" s="29" t="n">
        <v>1</v>
      </c>
      <c r="F6837" s="29"/>
      <c r="G6837" s="29" t="s">
        <v>12850</v>
      </c>
      <c r="H6837" s="30" t="n">
        <v>480</v>
      </c>
      <c r="I6837" s="31" t="n">
        <v>45985</v>
      </c>
      <c r="J6837" s="30" t="n">
        <v>480</v>
      </c>
      <c r="K6837" s="29" t="s">
        <v>120</v>
      </c>
      <c r="L6837" s="29" t="s">
        <v>10166</v>
      </c>
      <c r="M6837" s="29"/>
      <c r="N6837" s="29" t="s">
        <v>122</v>
      </c>
      <c r="O6837" s="31" t="n">
        <v>46577</v>
      </c>
      <c r="P6837" s="29" t="s">
        <v>123</v>
      </c>
      <c r="Q6837" s="29" t="n">
        <f aca="false">IFERROR(VALUE(L6837),"")</f>
        <v>300</v>
      </c>
      <c r="R6837" s="29" t="n">
        <f aca="true">IF(O6837="","",O6837-TODAY())</f>
        <v>292</v>
      </c>
      <c r="S6837" s="29" t="str">
        <f aca="false">IF(C6837="&lt;&lt; vazio &gt;&gt;","VAZIA",IF(AND(O6837&lt;&gt;"",R6837&lt;0),"VENCIDO",IF(AND(O6837&lt;&gt;"",R6837&lt;=Parametros!$B$10),"PRÓX. VENCIMENTO",IF(F6837="Q","QUALIDADE",IF(F6837="S","BLOQUEADO",IF(F6837="R","RESTRITO/DEVOLUÇÃO",IF(OR(N6837="QUAR",N6837="QRES"),"QUARENTENA",IF(OR(B6837="DESCARTE",B6837="DEVOLUÇÃO"),"DESCARTE/DEVOLUÇÃO",IF(AND(D6837="",K6837&lt;&gt;""),"SEM LOTE",IF(AND(Q6837&lt;&gt;"",Q6837&gt;=Parametros!$B$11),"PARADO/SEM GIRO","OK"))))))))))</f>
        <v>PARADO/SEM GIRO</v>
      </c>
      <c r="T6837" s="29" t="n">
        <f aca="false">IF(AND($S6837="PARADO/SEM GIRO",$K6837="KG",OR(Painel!$B$5="(Todos)",A6837=Painel!$B$5)*OR(Painel!$E$5="(Todos)",P6837=Painel!$E$5)),$J6837+ROW()/10000000,"")</f>
        <v>480.0006837</v>
      </c>
      <c r="U6837" s="29" t="str">
        <f aca="false">IF(AND($S6837="VENCIDO",$K6837="KG",OR(Painel!$B$5="(Todos)",A6837=Painel!$B$5)*OR(Painel!$E$5="(Todos)",P6837=Painel!$E$5)),$J6837+ROW()/10000000,"")</f>
        <v/>
      </c>
    </row>
    <row r="6838" customFormat="false" ht="15" hidden="false" customHeight="false" outlineLevel="0" collapsed="false">
      <c r="A6838" s="29" t="s">
        <v>52</v>
      </c>
      <c r="B6838" s="29" t="s">
        <v>12851</v>
      </c>
      <c r="C6838" s="29" t="s">
        <v>894</v>
      </c>
      <c r="D6838" s="29" t="s">
        <v>6897</v>
      </c>
      <c r="E6838" s="29" t="n">
        <v>1</v>
      </c>
      <c r="F6838" s="29"/>
      <c r="G6838" s="29" t="s">
        <v>12852</v>
      </c>
      <c r="H6838" s="30" t="n">
        <v>1000</v>
      </c>
      <c r="I6838" s="31" t="n">
        <v>46240</v>
      </c>
      <c r="J6838" s="30" t="n">
        <v>1000</v>
      </c>
      <c r="K6838" s="29" t="s">
        <v>120</v>
      </c>
      <c r="L6838" s="29" t="s">
        <v>1330</v>
      </c>
      <c r="M6838" s="29"/>
      <c r="N6838" s="29" t="s">
        <v>122</v>
      </c>
      <c r="O6838" s="31" t="n">
        <v>46780</v>
      </c>
      <c r="P6838" s="29" t="s">
        <v>123</v>
      </c>
      <c r="Q6838" s="29" t="n">
        <f aca="false">IFERROR(VALUE(L6838),"")</f>
        <v>45</v>
      </c>
      <c r="R6838" s="29" t="n">
        <f aca="true">IF(O6838="","",O6838-TODAY())</f>
        <v>495</v>
      </c>
      <c r="S6838" s="29" t="str">
        <f aca="false">IF(C6838="&lt;&lt; vazio &gt;&gt;","VAZIA",IF(AND(O6838&lt;&gt;"",R6838&lt;0),"VENCIDO",IF(AND(O6838&lt;&gt;"",R6838&lt;=Parametros!$B$10),"PRÓX. VENCIMENTO",IF(F6838="Q","QUALIDADE",IF(F6838="S","BLOQUEADO",IF(F6838="R","RESTRITO/DEVOLUÇÃO",IF(OR(N6838="QUAR",N6838="QRES"),"QUARENTENA",IF(OR(B6838="DESCARTE",B6838="DEVOLUÇÃO"),"DESCARTE/DEVOLUÇÃO",IF(AND(D6838="",K6838&lt;&gt;""),"SEM LOTE",IF(AND(Q6838&lt;&gt;"",Q6838&gt;=Parametros!$B$11),"PARADO/SEM GIRO","OK"))))))))))</f>
        <v>OK</v>
      </c>
      <c r="T6838" s="29" t="str">
        <f aca="false">IF(AND($S6838="PARADO/SEM GIRO",$K6838="KG",OR(Painel!$B$5="(Todos)",A6838=Painel!$B$5)*OR(Painel!$E$5="(Todos)",P6838=Painel!$E$5)),$J6838+ROW()/10000000,"")</f>
        <v/>
      </c>
      <c r="U6838" s="29" t="str">
        <f aca="false">IF(AND($S6838="VENCIDO",$K6838="KG",OR(Painel!$B$5="(Todos)",A6838=Painel!$B$5)*OR(Painel!$E$5="(Todos)",P6838=Painel!$E$5)),$J6838+ROW()/10000000,"")</f>
        <v/>
      </c>
    </row>
    <row r="6839" customFormat="false" ht="15" hidden="false" customHeight="false" outlineLevel="0" collapsed="false">
      <c r="A6839" s="29" t="s">
        <v>52</v>
      </c>
      <c r="B6839" s="29" t="s">
        <v>12853</v>
      </c>
      <c r="C6839" s="29" t="s">
        <v>1742</v>
      </c>
      <c r="D6839" s="29" t="s">
        <v>9100</v>
      </c>
      <c r="E6839" s="29" t="n">
        <v>1</v>
      </c>
      <c r="F6839" s="29"/>
      <c r="G6839" s="29" t="s">
        <v>12854</v>
      </c>
      <c r="H6839" s="30" t="n">
        <v>1000</v>
      </c>
      <c r="I6839" s="31" t="n">
        <v>46274</v>
      </c>
      <c r="J6839" s="30" t="n">
        <v>1000</v>
      </c>
      <c r="K6839" s="29" t="s">
        <v>120</v>
      </c>
      <c r="L6839" s="29" t="s">
        <v>138</v>
      </c>
      <c r="M6839" s="29"/>
      <c r="N6839" s="29" t="s">
        <v>122</v>
      </c>
      <c r="O6839" s="31" t="n">
        <v>46513</v>
      </c>
      <c r="P6839" s="29" t="s">
        <v>123</v>
      </c>
      <c r="Q6839" s="29" t="n">
        <f aca="false">IFERROR(VALUE(L6839),"")</f>
        <v>11</v>
      </c>
      <c r="R6839" s="29" t="n">
        <f aca="true">IF(O6839="","",O6839-TODAY())</f>
        <v>228</v>
      </c>
      <c r="S6839" s="29" t="str">
        <f aca="false">IF(C6839="&lt;&lt; vazio &gt;&gt;","VAZIA",IF(AND(O6839&lt;&gt;"",R6839&lt;0),"VENCIDO",IF(AND(O6839&lt;&gt;"",R6839&lt;=Parametros!$B$10),"PRÓX. VENCIMENTO",IF(F6839="Q","QUALIDADE",IF(F6839="S","BLOQUEADO",IF(F6839="R","RESTRITO/DEVOLUÇÃO",IF(OR(N6839="QUAR",N6839="QRES"),"QUARENTENA",IF(OR(B6839="DESCARTE",B6839="DEVOLUÇÃO"),"DESCARTE/DEVOLUÇÃO",IF(AND(D6839="",K6839&lt;&gt;""),"SEM LOTE",IF(AND(Q6839&lt;&gt;"",Q6839&gt;=Parametros!$B$11),"PARADO/SEM GIRO","OK"))))))))))</f>
        <v>OK</v>
      </c>
      <c r="T6839" s="29" t="str">
        <f aca="false">IF(AND($S6839="PARADO/SEM GIRO",$K6839="KG",OR(Painel!$B$5="(Todos)",A6839=Painel!$B$5)*OR(Painel!$E$5="(Todos)",P6839=Painel!$E$5)),$J6839+ROW()/10000000,"")</f>
        <v/>
      </c>
      <c r="U6839" s="29" t="str">
        <f aca="false">IF(AND($S6839="VENCIDO",$K6839="KG",OR(Painel!$B$5="(Todos)",A6839=Painel!$B$5)*OR(Painel!$E$5="(Todos)",P6839=Painel!$E$5)),$J6839+ROW()/10000000,"")</f>
        <v/>
      </c>
    </row>
    <row r="6840" customFormat="false" ht="15" hidden="false" customHeight="false" outlineLevel="0" collapsed="false">
      <c r="A6840" s="29" t="s">
        <v>52</v>
      </c>
      <c r="B6840" s="29" t="s">
        <v>12855</v>
      </c>
      <c r="C6840" s="29" t="s">
        <v>9462</v>
      </c>
      <c r="D6840" s="29" t="s">
        <v>12856</v>
      </c>
      <c r="E6840" s="29" t="n">
        <v>1</v>
      </c>
      <c r="F6840" s="29"/>
      <c r="G6840" s="29" t="s">
        <v>12857</v>
      </c>
      <c r="H6840" s="30" t="n">
        <v>1000</v>
      </c>
      <c r="I6840" s="31" t="n">
        <v>46183</v>
      </c>
      <c r="J6840" s="30" t="n">
        <v>1000</v>
      </c>
      <c r="K6840" s="29" t="s">
        <v>120</v>
      </c>
      <c r="L6840" s="29" t="s">
        <v>1096</v>
      </c>
      <c r="M6840" s="29"/>
      <c r="N6840" s="29" t="s">
        <v>122</v>
      </c>
      <c r="O6840" s="31" t="n">
        <v>46707</v>
      </c>
      <c r="P6840" s="29" t="s">
        <v>123</v>
      </c>
      <c r="Q6840" s="29" t="n">
        <f aca="false">IFERROR(VALUE(L6840),"")</f>
        <v>102</v>
      </c>
      <c r="R6840" s="29" t="n">
        <f aca="true">IF(O6840="","",O6840-TODAY())</f>
        <v>422</v>
      </c>
      <c r="S6840" s="29" t="str">
        <f aca="false">IF(C6840="&lt;&lt; vazio &gt;&gt;","VAZIA",IF(AND(O6840&lt;&gt;"",R6840&lt;0),"VENCIDO",IF(AND(O6840&lt;&gt;"",R6840&lt;=Parametros!$B$10),"PRÓX. VENCIMENTO",IF(F6840="Q","QUALIDADE",IF(F6840="S","BLOQUEADO",IF(F6840="R","RESTRITO/DEVOLUÇÃO",IF(OR(N6840="QUAR",N6840="QRES"),"QUARENTENA",IF(OR(B6840="DESCARTE",B6840="DEVOLUÇÃO"),"DESCARTE/DEVOLUÇÃO",IF(AND(D6840="",K6840&lt;&gt;""),"SEM LOTE",IF(AND(Q6840&lt;&gt;"",Q6840&gt;=Parametros!$B$11),"PARADO/SEM GIRO","OK"))))))))))</f>
        <v>PARADO/SEM GIRO</v>
      </c>
      <c r="T6840" s="29" t="n">
        <f aca="false">IF(AND($S6840="PARADO/SEM GIRO",$K6840="KG",OR(Painel!$B$5="(Todos)",A6840=Painel!$B$5)*OR(Painel!$E$5="(Todos)",P6840=Painel!$E$5)),$J6840+ROW()/10000000,"")</f>
        <v>1000.000684</v>
      </c>
      <c r="U6840" s="29" t="str">
        <f aca="false">IF(AND($S6840="VENCIDO",$K6840="KG",OR(Painel!$B$5="(Todos)",A6840=Painel!$B$5)*OR(Painel!$E$5="(Todos)",P6840=Painel!$E$5)),$J6840+ROW()/10000000,"")</f>
        <v/>
      </c>
    </row>
    <row r="6841" customFormat="false" ht="15" hidden="false" customHeight="false" outlineLevel="0" collapsed="false">
      <c r="A6841" s="29" t="s">
        <v>52</v>
      </c>
      <c r="B6841" s="29" t="s">
        <v>12858</v>
      </c>
      <c r="C6841" s="29" t="s">
        <v>594</v>
      </c>
      <c r="D6841" s="29" t="s">
        <v>595</v>
      </c>
      <c r="E6841" s="29" t="n">
        <v>1</v>
      </c>
      <c r="F6841" s="29"/>
      <c r="G6841" s="29" t="s">
        <v>12859</v>
      </c>
      <c r="H6841" s="30" t="n">
        <v>580</v>
      </c>
      <c r="I6841" s="31" t="n">
        <v>45897</v>
      </c>
      <c r="J6841" s="30" t="n">
        <v>580</v>
      </c>
      <c r="K6841" s="29" t="s">
        <v>120</v>
      </c>
      <c r="L6841" s="29" t="s">
        <v>12860</v>
      </c>
      <c r="M6841" s="29"/>
      <c r="N6841" s="29" t="s">
        <v>122</v>
      </c>
      <c r="O6841" s="31" t="n">
        <v>46390</v>
      </c>
      <c r="P6841" s="29" t="s">
        <v>123</v>
      </c>
      <c r="Q6841" s="29" t="n">
        <f aca="false">IFERROR(VALUE(L6841),"")</f>
        <v>388</v>
      </c>
      <c r="R6841" s="29" t="n">
        <f aca="true">IF(O6841="","",O6841-TODAY())</f>
        <v>105</v>
      </c>
      <c r="S6841" s="29" t="str">
        <f aca="false">IF(C6841="&lt;&lt; vazio &gt;&gt;","VAZIA",IF(AND(O6841&lt;&gt;"",R6841&lt;0),"VENCIDO",IF(AND(O6841&lt;&gt;"",R6841&lt;=Parametros!$B$10),"PRÓX. VENCIMENTO",IF(F6841="Q","QUALIDADE",IF(F6841="S","BLOQUEADO",IF(F6841="R","RESTRITO/DEVOLUÇÃO",IF(OR(N6841="QUAR",N6841="QRES"),"QUARENTENA",IF(OR(B6841="DESCARTE",B6841="DEVOLUÇÃO"),"DESCARTE/DEVOLUÇÃO",IF(AND(D6841="",K6841&lt;&gt;""),"SEM LOTE",IF(AND(Q6841&lt;&gt;"",Q6841&gt;=Parametros!$B$11),"PARADO/SEM GIRO","OK"))))))))))</f>
        <v>PARADO/SEM GIRO</v>
      </c>
      <c r="T6841" s="29" t="n">
        <f aca="false">IF(AND($S6841="PARADO/SEM GIRO",$K6841="KG",OR(Painel!$B$5="(Todos)",A6841=Painel!$B$5)*OR(Painel!$E$5="(Todos)",P6841=Painel!$E$5)),$J6841+ROW()/10000000,"")</f>
        <v>580.0006841</v>
      </c>
      <c r="U6841" s="29" t="str">
        <f aca="false">IF(AND($S6841="VENCIDO",$K6841="KG",OR(Painel!$B$5="(Todos)",A6841=Painel!$B$5)*OR(Painel!$E$5="(Todos)",P6841=Painel!$E$5)),$J6841+ROW()/10000000,"")</f>
        <v/>
      </c>
    </row>
    <row r="6842" customFormat="false" ht="15" hidden="false" customHeight="false" outlineLevel="0" collapsed="false">
      <c r="A6842" s="29" t="s">
        <v>52</v>
      </c>
      <c r="B6842" s="29" t="s">
        <v>12861</v>
      </c>
      <c r="C6842" s="29" t="s">
        <v>161</v>
      </c>
      <c r="D6842" s="29" t="s">
        <v>429</v>
      </c>
      <c r="E6842" s="29" t="n">
        <v>1</v>
      </c>
      <c r="F6842" s="29"/>
      <c r="G6842" s="29" t="s">
        <v>12862</v>
      </c>
      <c r="H6842" s="30" t="n">
        <v>999.9</v>
      </c>
      <c r="I6842" s="31" t="n">
        <v>46190</v>
      </c>
      <c r="J6842" s="30" t="n">
        <v>999.9</v>
      </c>
      <c r="K6842" s="29" t="s">
        <v>120</v>
      </c>
      <c r="L6842" s="29" t="s">
        <v>2080</v>
      </c>
      <c r="M6842" s="29"/>
      <c r="N6842" s="29" t="s">
        <v>122</v>
      </c>
      <c r="O6842" s="31" t="n">
        <v>46730</v>
      </c>
      <c r="P6842" s="29" t="s">
        <v>123</v>
      </c>
      <c r="Q6842" s="29" t="n">
        <f aca="false">IFERROR(VALUE(L6842),"")</f>
        <v>95</v>
      </c>
      <c r="R6842" s="29" t="n">
        <f aca="true">IF(O6842="","",O6842-TODAY())</f>
        <v>445</v>
      </c>
      <c r="S6842" s="29" t="str">
        <f aca="false">IF(C6842="&lt;&lt; vazio &gt;&gt;","VAZIA",IF(AND(O6842&lt;&gt;"",R6842&lt;0),"VENCIDO",IF(AND(O6842&lt;&gt;"",R6842&lt;=Parametros!$B$10),"PRÓX. VENCIMENTO",IF(F6842="Q","QUALIDADE",IF(F6842="S","BLOQUEADO",IF(F6842="R","RESTRITO/DEVOLUÇÃO",IF(OR(N6842="QUAR",N6842="QRES"),"QUARENTENA",IF(OR(B6842="DESCARTE",B6842="DEVOLUÇÃO"),"DESCARTE/DEVOLUÇÃO",IF(AND(D6842="",K6842&lt;&gt;""),"SEM LOTE",IF(AND(Q6842&lt;&gt;"",Q6842&gt;=Parametros!$B$11),"PARADO/SEM GIRO","OK"))))))))))</f>
        <v>PARADO/SEM GIRO</v>
      </c>
      <c r="T6842" s="29" t="n">
        <f aca="false">IF(AND($S6842="PARADO/SEM GIRO",$K6842="KG",OR(Painel!$B$5="(Todos)",A6842=Painel!$B$5)*OR(Painel!$E$5="(Todos)",P6842=Painel!$E$5)),$J6842+ROW()/10000000,"")</f>
        <v>999.9006842</v>
      </c>
      <c r="U6842" s="29" t="str">
        <f aca="false">IF(AND($S6842="VENCIDO",$K6842="KG",OR(Painel!$B$5="(Todos)",A6842=Painel!$B$5)*OR(Painel!$E$5="(Todos)",P6842=Painel!$E$5)),$J6842+ROW()/10000000,"")</f>
        <v/>
      </c>
    </row>
    <row r="6843" customFormat="false" ht="15" hidden="false" customHeight="false" outlineLevel="0" collapsed="false">
      <c r="A6843" s="29" t="s">
        <v>52</v>
      </c>
      <c r="B6843" s="29" t="s">
        <v>12863</v>
      </c>
      <c r="C6843" s="29" t="s">
        <v>5682</v>
      </c>
      <c r="D6843" s="29" t="s">
        <v>5683</v>
      </c>
      <c r="E6843" s="29" t="n">
        <v>1</v>
      </c>
      <c r="F6843" s="29"/>
      <c r="G6843" s="29" t="s">
        <v>12864</v>
      </c>
      <c r="H6843" s="30" t="n">
        <v>192</v>
      </c>
      <c r="I6843" s="31" t="n">
        <v>46273</v>
      </c>
      <c r="J6843" s="30" t="n">
        <v>192</v>
      </c>
      <c r="K6843" s="29" t="s">
        <v>120</v>
      </c>
      <c r="L6843" s="29" t="s">
        <v>149</v>
      </c>
      <c r="M6843" s="29"/>
      <c r="N6843" s="29" t="s">
        <v>134</v>
      </c>
      <c r="O6843" s="31" t="n">
        <v>46338</v>
      </c>
      <c r="P6843" s="29" t="s">
        <v>123</v>
      </c>
      <c r="Q6843" s="29" t="n">
        <f aca="false">IFERROR(VALUE(L6843),"")</f>
        <v>12</v>
      </c>
      <c r="R6843" s="29" t="n">
        <f aca="true">IF(O6843="","",O6843-TODAY())</f>
        <v>53</v>
      </c>
      <c r="S6843" s="29" t="str">
        <f aca="false">IF(C6843="&lt;&lt; vazio &gt;&gt;","VAZIA",IF(AND(O6843&lt;&gt;"",R6843&lt;0),"VENCIDO",IF(AND(O6843&lt;&gt;"",R6843&lt;=Parametros!$B$10),"PRÓX. VENCIMENTO",IF(F6843="Q","QUALIDADE",IF(F6843="S","BLOQUEADO",IF(F6843="R","RESTRITO/DEVOLUÇÃO",IF(OR(N6843="QUAR",N6843="QRES"),"QUARENTENA",IF(OR(B6843="DESCARTE",B6843="DEVOLUÇÃO"),"DESCARTE/DEVOLUÇÃO",IF(AND(D6843="",K6843&lt;&gt;""),"SEM LOTE",IF(AND(Q6843&lt;&gt;"",Q6843&gt;=Parametros!$B$11),"PARADO/SEM GIRO","OK"))))))))))</f>
        <v>PRÓX. VENCIMENTO</v>
      </c>
      <c r="T6843" s="29" t="str">
        <f aca="false">IF(AND($S6843="PARADO/SEM GIRO",$K6843="KG",OR(Painel!$B$5="(Todos)",A6843=Painel!$B$5)*OR(Painel!$E$5="(Todos)",P6843=Painel!$E$5)),$J6843+ROW()/10000000,"")</f>
        <v/>
      </c>
      <c r="U6843" s="29" t="str">
        <f aca="false">IF(AND($S6843="VENCIDO",$K6843="KG",OR(Painel!$B$5="(Todos)",A6843=Painel!$B$5)*OR(Painel!$E$5="(Todos)",P6843=Painel!$E$5)),$J6843+ROW()/10000000,"")</f>
        <v/>
      </c>
    </row>
    <row r="6844" customFormat="false" ht="15" hidden="false" customHeight="false" outlineLevel="0" collapsed="false">
      <c r="A6844" s="29" t="s">
        <v>52</v>
      </c>
      <c r="B6844" s="29" t="s">
        <v>12865</v>
      </c>
      <c r="C6844" s="29" t="s">
        <v>150</v>
      </c>
      <c r="D6844" s="29" t="s">
        <v>151</v>
      </c>
      <c r="E6844" s="29" t="n">
        <v>1</v>
      </c>
      <c r="F6844" s="29" t="s">
        <v>137</v>
      </c>
      <c r="G6844" s="29" t="s">
        <v>12866</v>
      </c>
      <c r="H6844" s="30" t="n">
        <v>313.6</v>
      </c>
      <c r="I6844" s="31" t="n">
        <v>46273</v>
      </c>
      <c r="J6844" s="30" t="n">
        <v>313.6</v>
      </c>
      <c r="K6844" s="29" t="s">
        <v>120</v>
      </c>
      <c r="L6844" s="29" t="s">
        <v>149</v>
      </c>
      <c r="M6844" s="29"/>
      <c r="N6844" s="29" t="s">
        <v>134</v>
      </c>
      <c r="O6844" s="31" t="n">
        <v>46297</v>
      </c>
      <c r="P6844" s="29" t="s">
        <v>123</v>
      </c>
      <c r="Q6844" s="29" t="n">
        <f aca="false">IFERROR(VALUE(L6844),"")</f>
        <v>12</v>
      </c>
      <c r="R6844" s="29" t="n">
        <f aca="true">IF(O6844="","",O6844-TODAY())</f>
        <v>12</v>
      </c>
      <c r="S6844" s="29" t="str">
        <f aca="false">IF(C6844="&lt;&lt; vazio &gt;&gt;","VAZIA",IF(AND(O6844&lt;&gt;"",R6844&lt;0),"VENCIDO",IF(AND(O6844&lt;&gt;"",R6844&lt;=Parametros!$B$10),"PRÓX. VENCIMENTO",IF(F6844="Q","QUALIDADE",IF(F6844="S","BLOQUEADO",IF(F6844="R","RESTRITO/DEVOLUÇÃO",IF(OR(N6844="QUAR",N6844="QRES"),"QUARENTENA",IF(OR(B6844="DESCARTE",B6844="DEVOLUÇÃO"),"DESCARTE/DEVOLUÇÃO",IF(AND(D6844="",K6844&lt;&gt;""),"SEM LOTE",IF(AND(Q6844&lt;&gt;"",Q6844&gt;=Parametros!$B$11),"PARADO/SEM GIRO","OK"))))))))))</f>
        <v>PRÓX. VENCIMENTO</v>
      </c>
      <c r="T6844" s="29" t="str">
        <f aca="false">IF(AND($S6844="PARADO/SEM GIRO",$K6844="KG",OR(Painel!$B$5="(Todos)",A6844=Painel!$B$5)*OR(Painel!$E$5="(Todos)",P6844=Painel!$E$5)),$J6844+ROW()/10000000,"")</f>
        <v/>
      </c>
      <c r="U6844" s="29" t="str">
        <f aca="false">IF(AND($S6844="VENCIDO",$K6844="KG",OR(Painel!$B$5="(Todos)",A6844=Painel!$B$5)*OR(Painel!$E$5="(Todos)",P6844=Painel!$E$5)),$J6844+ROW()/10000000,"")</f>
        <v/>
      </c>
    </row>
    <row r="6845" customFormat="false" ht="15" hidden="false" customHeight="false" outlineLevel="0" collapsed="false">
      <c r="A6845" s="29" t="s">
        <v>52</v>
      </c>
      <c r="B6845" s="29" t="s">
        <v>12867</v>
      </c>
      <c r="C6845" s="29" t="s">
        <v>785</v>
      </c>
      <c r="D6845" s="29" t="s">
        <v>880</v>
      </c>
      <c r="E6845" s="29" t="n">
        <v>1</v>
      </c>
      <c r="F6845" s="29"/>
      <c r="G6845" s="29" t="s">
        <v>12868</v>
      </c>
      <c r="H6845" s="30" t="n">
        <v>1000</v>
      </c>
      <c r="I6845" s="31" t="n">
        <v>46280</v>
      </c>
      <c r="J6845" s="30" t="n">
        <v>1000</v>
      </c>
      <c r="K6845" s="29" t="s">
        <v>120</v>
      </c>
      <c r="L6845" s="29" t="s">
        <v>144</v>
      </c>
      <c r="M6845" s="29"/>
      <c r="N6845" s="29" t="s">
        <v>122</v>
      </c>
      <c r="O6845" s="31" t="n">
        <v>46823</v>
      </c>
      <c r="P6845" s="29" t="s">
        <v>123</v>
      </c>
      <c r="Q6845" s="29" t="n">
        <f aca="false">IFERROR(VALUE(L6845),"")</f>
        <v>5</v>
      </c>
      <c r="R6845" s="29" t="n">
        <f aca="true">IF(O6845="","",O6845-TODAY())</f>
        <v>538</v>
      </c>
      <c r="S6845" s="29" t="str">
        <f aca="false">IF(C6845="&lt;&lt; vazio &gt;&gt;","VAZIA",IF(AND(O6845&lt;&gt;"",R6845&lt;0),"VENCIDO",IF(AND(O6845&lt;&gt;"",R6845&lt;=Parametros!$B$10),"PRÓX. VENCIMENTO",IF(F6845="Q","QUALIDADE",IF(F6845="S","BLOQUEADO",IF(F6845="R","RESTRITO/DEVOLUÇÃO",IF(OR(N6845="QUAR",N6845="QRES"),"QUARENTENA",IF(OR(B6845="DESCARTE",B6845="DEVOLUÇÃO"),"DESCARTE/DEVOLUÇÃO",IF(AND(D6845="",K6845&lt;&gt;""),"SEM LOTE",IF(AND(Q6845&lt;&gt;"",Q6845&gt;=Parametros!$B$11),"PARADO/SEM GIRO","OK"))))))))))</f>
        <v>OK</v>
      </c>
      <c r="T6845" s="29" t="str">
        <f aca="false">IF(AND($S6845="PARADO/SEM GIRO",$K6845="KG",OR(Painel!$B$5="(Todos)",A6845=Painel!$B$5)*OR(Painel!$E$5="(Todos)",P6845=Painel!$E$5)),$J6845+ROW()/10000000,"")</f>
        <v/>
      </c>
      <c r="U6845" s="29" t="str">
        <f aca="false">IF(AND($S6845="VENCIDO",$K6845="KG",OR(Painel!$B$5="(Todos)",A6845=Painel!$B$5)*OR(Painel!$E$5="(Todos)",P6845=Painel!$E$5)),$J6845+ROW()/10000000,"")</f>
        <v/>
      </c>
    </row>
    <row r="6846" customFormat="false" ht="15" hidden="false" customHeight="false" outlineLevel="0" collapsed="false">
      <c r="A6846" s="29" t="s">
        <v>52</v>
      </c>
      <c r="B6846" s="29" t="s">
        <v>12869</v>
      </c>
      <c r="C6846" s="29" t="s">
        <v>167</v>
      </c>
      <c r="D6846" s="29" t="s">
        <v>1022</v>
      </c>
      <c r="E6846" s="29" t="n">
        <v>1</v>
      </c>
      <c r="F6846" s="29" t="s">
        <v>268</v>
      </c>
      <c r="G6846" s="29" t="s">
        <v>12870</v>
      </c>
      <c r="H6846" s="30" t="n">
        <v>590.4</v>
      </c>
      <c r="I6846" s="31" t="n">
        <v>46284</v>
      </c>
      <c r="J6846" s="30" t="n">
        <v>590.4</v>
      </c>
      <c r="K6846" s="29" t="s">
        <v>120</v>
      </c>
      <c r="L6846" s="29" t="s">
        <v>388</v>
      </c>
      <c r="M6846" s="29"/>
      <c r="N6846" s="29" t="s">
        <v>122</v>
      </c>
      <c r="O6846" s="31" t="n">
        <v>46831</v>
      </c>
      <c r="P6846" s="29" t="s">
        <v>123</v>
      </c>
      <c r="Q6846" s="29" t="n">
        <f aca="false">IFERROR(VALUE(L6846),"")</f>
        <v>1</v>
      </c>
      <c r="R6846" s="29" t="n">
        <f aca="true">IF(O6846="","",O6846-TODAY())</f>
        <v>546</v>
      </c>
      <c r="S6846" s="29" t="str">
        <f aca="false">IF(C6846="&lt;&lt; vazio &gt;&gt;","VAZIA",IF(AND(O6846&lt;&gt;"",R6846&lt;0),"VENCIDO",IF(AND(O6846&lt;&gt;"",R6846&lt;=Parametros!$B$10),"PRÓX. VENCIMENTO",IF(F6846="Q","QUALIDADE",IF(F6846="S","BLOQUEADO",IF(F6846="R","RESTRITO/DEVOLUÇÃO",IF(OR(N6846="QUAR",N6846="QRES"),"QUARENTENA",IF(OR(B6846="DESCARTE",B6846="DEVOLUÇÃO"),"DESCARTE/DEVOLUÇÃO",IF(AND(D6846="",K6846&lt;&gt;""),"SEM LOTE",IF(AND(Q6846&lt;&gt;"",Q6846&gt;=Parametros!$B$11),"PARADO/SEM GIRO","OK"))))))))))</f>
        <v>QUALIDADE</v>
      </c>
      <c r="T6846" s="29" t="str">
        <f aca="false">IF(AND($S6846="PARADO/SEM GIRO",$K6846="KG",OR(Painel!$B$5="(Todos)",A6846=Painel!$B$5)*OR(Painel!$E$5="(Todos)",P6846=Painel!$E$5)),$J6846+ROW()/10000000,"")</f>
        <v/>
      </c>
      <c r="U6846" s="29" t="str">
        <f aca="false">IF(AND($S6846="VENCIDO",$K6846="KG",OR(Painel!$B$5="(Todos)",A6846=Painel!$B$5)*OR(Painel!$E$5="(Todos)",P6846=Painel!$E$5)),$J6846+ROW()/10000000,"")</f>
        <v/>
      </c>
    </row>
    <row r="6847" customFormat="false" ht="15" hidden="false" customHeight="false" outlineLevel="0" collapsed="false">
      <c r="A6847" s="29" t="s">
        <v>52</v>
      </c>
      <c r="B6847" s="29" t="s">
        <v>12871</v>
      </c>
      <c r="C6847" s="29" t="s">
        <v>351</v>
      </c>
      <c r="D6847" s="29" t="s">
        <v>12475</v>
      </c>
      <c r="E6847" s="29" t="n">
        <v>1</v>
      </c>
      <c r="F6847" s="29"/>
      <c r="G6847" s="29" t="s">
        <v>12872</v>
      </c>
      <c r="H6847" s="30" t="n">
        <v>603</v>
      </c>
      <c r="I6847" s="31" t="n">
        <v>46282</v>
      </c>
      <c r="J6847" s="30" t="n">
        <v>603</v>
      </c>
      <c r="K6847" s="29" t="s">
        <v>120</v>
      </c>
      <c r="L6847" s="29" t="s">
        <v>400</v>
      </c>
      <c r="M6847" s="29"/>
      <c r="N6847" s="29" t="s">
        <v>122</v>
      </c>
      <c r="O6847" s="31" t="n">
        <v>46544</v>
      </c>
      <c r="P6847" s="29" t="s">
        <v>123</v>
      </c>
      <c r="Q6847" s="29" t="n">
        <f aca="false">IFERROR(VALUE(L6847),"")</f>
        <v>3</v>
      </c>
      <c r="R6847" s="29" t="n">
        <f aca="true">IF(O6847="","",O6847-TODAY())</f>
        <v>259</v>
      </c>
      <c r="S6847" s="29" t="str">
        <f aca="false">IF(C6847="&lt;&lt; vazio &gt;&gt;","VAZIA",IF(AND(O6847&lt;&gt;"",R6847&lt;0),"VENCIDO",IF(AND(O6847&lt;&gt;"",R6847&lt;=Parametros!$B$10),"PRÓX. VENCIMENTO",IF(F6847="Q","QUALIDADE",IF(F6847="S","BLOQUEADO",IF(F6847="R","RESTRITO/DEVOLUÇÃO",IF(OR(N6847="QUAR",N6847="QRES"),"QUARENTENA",IF(OR(B6847="DESCARTE",B6847="DEVOLUÇÃO"),"DESCARTE/DEVOLUÇÃO",IF(AND(D6847="",K6847&lt;&gt;""),"SEM LOTE",IF(AND(Q6847&lt;&gt;"",Q6847&gt;=Parametros!$B$11),"PARADO/SEM GIRO","OK"))))))))))</f>
        <v>OK</v>
      </c>
      <c r="T6847" s="29" t="str">
        <f aca="false">IF(AND($S6847="PARADO/SEM GIRO",$K6847="KG",OR(Painel!$B$5="(Todos)",A6847=Painel!$B$5)*OR(Painel!$E$5="(Todos)",P6847=Painel!$E$5)),$J6847+ROW()/10000000,"")</f>
        <v/>
      </c>
      <c r="U6847" s="29" t="str">
        <f aca="false">IF(AND($S6847="VENCIDO",$K6847="KG",OR(Painel!$B$5="(Todos)",A6847=Painel!$B$5)*OR(Painel!$E$5="(Todos)",P6847=Painel!$E$5)),$J6847+ROW()/10000000,"")</f>
        <v/>
      </c>
    </row>
    <row r="6848" customFormat="false" ht="15" hidden="false" customHeight="false" outlineLevel="0" collapsed="false">
      <c r="A6848" s="29" t="s">
        <v>52</v>
      </c>
      <c r="B6848" s="29" t="s">
        <v>12873</v>
      </c>
      <c r="C6848" s="29" t="s">
        <v>801</v>
      </c>
      <c r="D6848" s="29" t="s">
        <v>873</v>
      </c>
      <c r="E6848" s="29" t="n">
        <v>1</v>
      </c>
      <c r="F6848" s="29"/>
      <c r="G6848" s="29" t="s">
        <v>12874</v>
      </c>
      <c r="H6848" s="30" t="n">
        <v>176.4</v>
      </c>
      <c r="I6848" s="31" t="n">
        <v>46275</v>
      </c>
      <c r="J6848" s="30" t="n">
        <v>176.4</v>
      </c>
      <c r="K6848" s="29" t="s">
        <v>120</v>
      </c>
      <c r="L6848" s="29" t="s">
        <v>121</v>
      </c>
      <c r="M6848" s="29"/>
      <c r="N6848" s="29" t="s">
        <v>122</v>
      </c>
      <c r="O6848" s="31" t="n">
        <v>46811</v>
      </c>
      <c r="P6848" s="29" t="s">
        <v>123</v>
      </c>
      <c r="Q6848" s="29" t="n">
        <f aca="false">IFERROR(VALUE(L6848),"")</f>
        <v>10</v>
      </c>
      <c r="R6848" s="29" t="n">
        <f aca="true">IF(O6848="","",O6848-TODAY())</f>
        <v>526</v>
      </c>
      <c r="S6848" s="29" t="str">
        <f aca="false">IF(C6848="&lt;&lt; vazio &gt;&gt;","VAZIA",IF(AND(O6848&lt;&gt;"",R6848&lt;0),"VENCIDO",IF(AND(O6848&lt;&gt;"",R6848&lt;=Parametros!$B$10),"PRÓX. VENCIMENTO",IF(F6848="Q","QUALIDADE",IF(F6848="S","BLOQUEADO",IF(F6848="R","RESTRITO/DEVOLUÇÃO",IF(OR(N6848="QUAR",N6848="QRES"),"QUARENTENA",IF(OR(B6848="DESCARTE",B6848="DEVOLUÇÃO"),"DESCARTE/DEVOLUÇÃO",IF(AND(D6848="",K6848&lt;&gt;""),"SEM LOTE",IF(AND(Q6848&lt;&gt;"",Q6848&gt;=Parametros!$B$11),"PARADO/SEM GIRO","OK"))))))))))</f>
        <v>OK</v>
      </c>
      <c r="T6848" s="29" t="str">
        <f aca="false">IF(AND($S6848="PARADO/SEM GIRO",$K6848="KG",OR(Painel!$B$5="(Todos)",A6848=Painel!$B$5)*OR(Painel!$E$5="(Todos)",P6848=Painel!$E$5)),$J6848+ROW()/10000000,"")</f>
        <v/>
      </c>
      <c r="U6848" s="29" t="str">
        <f aca="false">IF(AND($S6848="VENCIDO",$K6848="KG",OR(Painel!$B$5="(Todos)",A6848=Painel!$B$5)*OR(Painel!$E$5="(Todos)",P6848=Painel!$E$5)),$J6848+ROW()/10000000,"")</f>
        <v/>
      </c>
    </row>
    <row r="6849" customFormat="false" ht="15" hidden="false" customHeight="false" outlineLevel="0" collapsed="false">
      <c r="A6849" s="29" t="s">
        <v>52</v>
      </c>
      <c r="B6849" s="29" t="s">
        <v>12875</v>
      </c>
      <c r="C6849" s="29" t="s">
        <v>442</v>
      </c>
      <c r="D6849" s="29" t="s">
        <v>480</v>
      </c>
      <c r="E6849" s="29" t="n">
        <v>1</v>
      </c>
      <c r="F6849" s="29"/>
      <c r="G6849" s="29" t="s">
        <v>12876</v>
      </c>
      <c r="H6849" s="30" t="n">
        <v>415.8</v>
      </c>
      <c r="I6849" s="31" t="n">
        <v>46146</v>
      </c>
      <c r="J6849" s="30" t="n">
        <v>415.8</v>
      </c>
      <c r="K6849" s="29" t="s">
        <v>120</v>
      </c>
      <c r="L6849" s="29" t="s">
        <v>8803</v>
      </c>
      <c r="M6849" s="29"/>
      <c r="N6849" s="29" t="s">
        <v>122</v>
      </c>
      <c r="O6849" s="31" t="n">
        <v>46682</v>
      </c>
      <c r="P6849" s="29" t="s">
        <v>123</v>
      </c>
      <c r="Q6849" s="29" t="n">
        <f aca="false">IFERROR(VALUE(L6849),"")</f>
        <v>139</v>
      </c>
      <c r="R6849" s="29" t="n">
        <f aca="true">IF(O6849="","",O6849-TODAY())</f>
        <v>397</v>
      </c>
      <c r="S6849" s="29" t="str">
        <f aca="false">IF(C6849="&lt;&lt; vazio &gt;&gt;","VAZIA",IF(AND(O6849&lt;&gt;"",R6849&lt;0),"VENCIDO",IF(AND(O6849&lt;&gt;"",R6849&lt;=Parametros!$B$10),"PRÓX. VENCIMENTO",IF(F6849="Q","QUALIDADE",IF(F6849="S","BLOQUEADO",IF(F6849="R","RESTRITO/DEVOLUÇÃO",IF(OR(N6849="QUAR",N6849="QRES"),"QUARENTENA",IF(OR(B6849="DESCARTE",B6849="DEVOLUÇÃO"),"DESCARTE/DEVOLUÇÃO",IF(AND(D6849="",K6849&lt;&gt;""),"SEM LOTE",IF(AND(Q6849&lt;&gt;"",Q6849&gt;=Parametros!$B$11),"PARADO/SEM GIRO","OK"))))))))))</f>
        <v>PARADO/SEM GIRO</v>
      </c>
      <c r="T6849" s="29" t="n">
        <f aca="false">IF(AND($S6849="PARADO/SEM GIRO",$K6849="KG",OR(Painel!$B$5="(Todos)",A6849=Painel!$B$5)*OR(Painel!$E$5="(Todos)",P6849=Painel!$E$5)),$J6849+ROW()/10000000,"")</f>
        <v>415.8006849</v>
      </c>
      <c r="U6849" s="29" t="str">
        <f aca="false">IF(AND($S6849="VENCIDO",$K6849="KG",OR(Painel!$B$5="(Todos)",A6849=Painel!$B$5)*OR(Painel!$E$5="(Todos)",P6849=Painel!$E$5)),$J6849+ROW()/10000000,"")</f>
        <v/>
      </c>
    </row>
    <row r="6850" customFormat="false" ht="15" hidden="false" customHeight="false" outlineLevel="0" collapsed="false">
      <c r="A6850" s="29" t="s">
        <v>52</v>
      </c>
      <c r="B6850" s="29" t="s">
        <v>12877</v>
      </c>
      <c r="C6850" s="29" t="s">
        <v>917</v>
      </c>
      <c r="D6850" s="29" t="s">
        <v>461</v>
      </c>
      <c r="E6850" s="29" t="n">
        <v>1</v>
      </c>
      <c r="F6850" s="29"/>
      <c r="G6850" s="29" t="s">
        <v>12878</v>
      </c>
      <c r="H6850" s="30" t="n">
        <v>800</v>
      </c>
      <c r="I6850" s="31" t="n">
        <v>46274</v>
      </c>
      <c r="J6850" s="30" t="n">
        <v>800</v>
      </c>
      <c r="K6850" s="29" t="s">
        <v>120</v>
      </c>
      <c r="L6850" s="29" t="s">
        <v>138</v>
      </c>
      <c r="M6850" s="29"/>
      <c r="N6850" s="29" t="s">
        <v>122</v>
      </c>
      <c r="O6850" s="31" t="n">
        <v>46818</v>
      </c>
      <c r="P6850" s="29" t="s">
        <v>123</v>
      </c>
      <c r="Q6850" s="29" t="n">
        <f aca="false">IFERROR(VALUE(L6850),"")</f>
        <v>11</v>
      </c>
      <c r="R6850" s="29" t="n">
        <f aca="true">IF(O6850="","",O6850-TODAY())</f>
        <v>533</v>
      </c>
      <c r="S6850" s="29" t="str">
        <f aca="false">IF(C6850="&lt;&lt; vazio &gt;&gt;","VAZIA",IF(AND(O6850&lt;&gt;"",R6850&lt;0),"VENCIDO",IF(AND(O6850&lt;&gt;"",R6850&lt;=Parametros!$B$10),"PRÓX. VENCIMENTO",IF(F6850="Q","QUALIDADE",IF(F6850="S","BLOQUEADO",IF(F6850="R","RESTRITO/DEVOLUÇÃO",IF(OR(N6850="QUAR",N6850="QRES"),"QUARENTENA",IF(OR(B6850="DESCARTE",B6850="DEVOLUÇÃO"),"DESCARTE/DEVOLUÇÃO",IF(AND(D6850="",K6850&lt;&gt;""),"SEM LOTE",IF(AND(Q6850&lt;&gt;"",Q6850&gt;=Parametros!$B$11),"PARADO/SEM GIRO","OK"))))))))))</f>
        <v>OK</v>
      </c>
      <c r="T6850" s="29" t="str">
        <f aca="false">IF(AND($S6850="PARADO/SEM GIRO",$K6850="KG",OR(Painel!$B$5="(Todos)",A6850=Painel!$B$5)*OR(Painel!$E$5="(Todos)",P6850=Painel!$E$5)),$J6850+ROW()/10000000,"")</f>
        <v/>
      </c>
      <c r="U6850" s="29" t="str">
        <f aca="false">IF(AND($S6850="VENCIDO",$K6850="KG",OR(Painel!$B$5="(Todos)",A6850=Painel!$B$5)*OR(Painel!$E$5="(Todos)",P6850=Painel!$E$5)),$J6850+ROW()/10000000,"")</f>
        <v/>
      </c>
    </row>
    <row r="6851" customFormat="false" ht="15" hidden="false" customHeight="false" outlineLevel="0" collapsed="false">
      <c r="A6851" s="29" t="s">
        <v>52</v>
      </c>
      <c r="B6851" s="29" t="s">
        <v>12879</v>
      </c>
      <c r="C6851" s="29" t="s">
        <v>222</v>
      </c>
      <c r="D6851" s="29" t="s">
        <v>10877</v>
      </c>
      <c r="E6851" s="29" t="n">
        <v>1</v>
      </c>
      <c r="F6851" s="29"/>
      <c r="G6851" s="29" t="s">
        <v>12880</v>
      </c>
      <c r="H6851" s="30" t="n">
        <v>1000</v>
      </c>
      <c r="I6851" s="31" t="n">
        <v>46281</v>
      </c>
      <c r="J6851" s="30" t="n">
        <v>1000</v>
      </c>
      <c r="K6851" s="29" t="s">
        <v>120</v>
      </c>
      <c r="L6851" s="29" t="s">
        <v>284</v>
      </c>
      <c r="M6851" s="29"/>
      <c r="N6851" s="29" t="s">
        <v>122</v>
      </c>
      <c r="O6851" s="31" t="n">
        <v>46823</v>
      </c>
      <c r="P6851" s="29" t="s">
        <v>123</v>
      </c>
      <c r="Q6851" s="29" t="n">
        <f aca="false">IFERROR(VALUE(L6851),"")</f>
        <v>4</v>
      </c>
      <c r="R6851" s="29" t="n">
        <f aca="true">IF(O6851="","",O6851-TODAY())</f>
        <v>538</v>
      </c>
      <c r="S6851" s="29" t="str">
        <f aca="false">IF(C6851="&lt;&lt; vazio &gt;&gt;","VAZIA",IF(AND(O6851&lt;&gt;"",R6851&lt;0),"VENCIDO",IF(AND(O6851&lt;&gt;"",R6851&lt;=Parametros!$B$10),"PRÓX. VENCIMENTO",IF(F6851="Q","QUALIDADE",IF(F6851="S","BLOQUEADO",IF(F6851="R","RESTRITO/DEVOLUÇÃO",IF(OR(N6851="QUAR",N6851="QRES"),"QUARENTENA",IF(OR(B6851="DESCARTE",B6851="DEVOLUÇÃO"),"DESCARTE/DEVOLUÇÃO",IF(AND(D6851="",K6851&lt;&gt;""),"SEM LOTE",IF(AND(Q6851&lt;&gt;"",Q6851&gt;=Parametros!$B$11),"PARADO/SEM GIRO","OK"))))))))))</f>
        <v>OK</v>
      </c>
      <c r="T6851" s="29" t="str">
        <f aca="false">IF(AND($S6851="PARADO/SEM GIRO",$K6851="KG",OR(Painel!$B$5="(Todos)",A6851=Painel!$B$5)*OR(Painel!$E$5="(Todos)",P6851=Painel!$E$5)),$J6851+ROW()/10000000,"")</f>
        <v/>
      </c>
      <c r="U6851" s="29" t="str">
        <f aca="false">IF(AND($S6851="VENCIDO",$K6851="KG",OR(Painel!$B$5="(Todos)",A6851=Painel!$B$5)*OR(Painel!$E$5="(Todos)",P6851=Painel!$E$5)),$J6851+ROW()/10000000,"")</f>
        <v/>
      </c>
    </row>
    <row r="6852" customFormat="false" ht="15" hidden="false" customHeight="false" outlineLevel="0" collapsed="false">
      <c r="A6852" s="29" t="s">
        <v>52</v>
      </c>
      <c r="B6852" s="29" t="s">
        <v>12881</v>
      </c>
      <c r="C6852" s="29" t="s">
        <v>222</v>
      </c>
      <c r="D6852" s="29" t="s">
        <v>10877</v>
      </c>
      <c r="E6852" s="29" t="n">
        <v>1</v>
      </c>
      <c r="F6852" s="29"/>
      <c r="G6852" s="29" t="s">
        <v>12882</v>
      </c>
      <c r="H6852" s="30" t="n">
        <v>1000</v>
      </c>
      <c r="I6852" s="31" t="n">
        <v>46281</v>
      </c>
      <c r="J6852" s="30" t="n">
        <v>1000</v>
      </c>
      <c r="K6852" s="29" t="s">
        <v>120</v>
      </c>
      <c r="L6852" s="29" t="s">
        <v>284</v>
      </c>
      <c r="M6852" s="29"/>
      <c r="N6852" s="29" t="s">
        <v>122</v>
      </c>
      <c r="O6852" s="31" t="n">
        <v>46823</v>
      </c>
      <c r="P6852" s="29" t="s">
        <v>123</v>
      </c>
      <c r="Q6852" s="29" t="n">
        <f aca="false">IFERROR(VALUE(L6852),"")</f>
        <v>4</v>
      </c>
      <c r="R6852" s="29" t="n">
        <f aca="true">IF(O6852="","",O6852-TODAY())</f>
        <v>538</v>
      </c>
      <c r="S6852" s="29" t="str">
        <f aca="false">IF(C6852="&lt;&lt; vazio &gt;&gt;","VAZIA",IF(AND(O6852&lt;&gt;"",R6852&lt;0),"VENCIDO",IF(AND(O6852&lt;&gt;"",R6852&lt;=Parametros!$B$10),"PRÓX. VENCIMENTO",IF(F6852="Q","QUALIDADE",IF(F6852="S","BLOQUEADO",IF(F6852="R","RESTRITO/DEVOLUÇÃO",IF(OR(N6852="QUAR",N6852="QRES"),"QUARENTENA",IF(OR(B6852="DESCARTE",B6852="DEVOLUÇÃO"),"DESCARTE/DEVOLUÇÃO",IF(AND(D6852="",K6852&lt;&gt;""),"SEM LOTE",IF(AND(Q6852&lt;&gt;"",Q6852&gt;=Parametros!$B$11),"PARADO/SEM GIRO","OK"))))))))))</f>
        <v>OK</v>
      </c>
      <c r="T6852" s="29" t="str">
        <f aca="false">IF(AND($S6852="PARADO/SEM GIRO",$K6852="KG",OR(Painel!$B$5="(Todos)",A6852=Painel!$B$5)*OR(Painel!$E$5="(Todos)",P6852=Painel!$E$5)),$J6852+ROW()/10000000,"")</f>
        <v/>
      </c>
      <c r="U6852" s="29" t="str">
        <f aca="false">IF(AND($S6852="VENCIDO",$K6852="KG",OR(Painel!$B$5="(Todos)",A6852=Painel!$B$5)*OR(Painel!$E$5="(Todos)",P6852=Painel!$E$5)),$J6852+ROW()/10000000,"")</f>
        <v/>
      </c>
    </row>
    <row r="6853" customFormat="false" ht="15" hidden="false" customHeight="false" outlineLevel="0" collapsed="false">
      <c r="A6853" s="29" t="s">
        <v>52</v>
      </c>
      <c r="B6853" s="29" t="s">
        <v>12883</v>
      </c>
      <c r="C6853" s="29" t="s">
        <v>115</v>
      </c>
      <c r="D6853" s="29"/>
      <c r="E6853" s="29" t="n">
        <v>0</v>
      </c>
      <c r="F6853" s="29"/>
      <c r="G6853" s="29"/>
      <c r="H6853" s="30" t="n">
        <v>0</v>
      </c>
      <c r="I6853" s="29"/>
      <c r="J6853" s="30" t="n">
        <v>0</v>
      </c>
      <c r="K6853" s="29"/>
      <c r="L6853" s="29" t="s">
        <v>116</v>
      </c>
      <c r="M6853" s="29"/>
      <c r="N6853" s="29"/>
      <c r="O6853" s="29"/>
      <c r="P6853" s="29"/>
      <c r="Q6853" s="29" t="n">
        <f aca="false">IFERROR(VALUE(L6853),"")</f>
        <v>0</v>
      </c>
      <c r="R6853" s="29" t="str">
        <f aca="true">IF(O6853="","",O6853-TODAY())</f>
        <v/>
      </c>
      <c r="S6853" s="29" t="str">
        <f aca="false">IF(C6853="&lt;&lt; vazio &gt;&gt;","VAZIA",IF(AND(O6853&lt;&gt;"",R6853&lt;0),"VENCIDO",IF(AND(O6853&lt;&gt;"",R6853&lt;=Parametros!$B$10),"PRÓX. VENCIMENTO",IF(F6853="Q","QUALIDADE",IF(F6853="S","BLOQUEADO",IF(F6853="R","RESTRITO/DEVOLUÇÃO",IF(OR(N6853="QUAR",N6853="QRES"),"QUARENTENA",IF(OR(B6853="DESCARTE",B6853="DEVOLUÇÃO"),"DESCARTE/DEVOLUÇÃO",IF(AND(D6853="",K6853&lt;&gt;""),"SEM LOTE",IF(AND(Q6853&lt;&gt;"",Q6853&gt;=Parametros!$B$11),"PARADO/SEM GIRO","OK"))))))))))</f>
        <v>VAZIA</v>
      </c>
      <c r="T6853" s="29" t="str">
        <f aca="false">IF(AND($S6853="PARADO/SEM GIRO",$K6853="KG",OR(Painel!$B$5="(Todos)",A6853=Painel!$B$5)*OR(Painel!$E$5="(Todos)",P6853=Painel!$E$5)),$J6853+ROW()/10000000,"")</f>
        <v/>
      </c>
      <c r="U6853" s="29" t="str">
        <f aca="false">IF(AND($S6853="VENCIDO",$K6853="KG",OR(Painel!$B$5="(Todos)",A6853=Painel!$B$5)*OR(Painel!$E$5="(Todos)",P6853=Painel!$E$5)),$J6853+ROW()/10000000,"")</f>
        <v/>
      </c>
    </row>
    <row r="6854" customFormat="false" ht="15" hidden="false" customHeight="false" outlineLevel="0" collapsed="false">
      <c r="A6854" s="29" t="s">
        <v>52</v>
      </c>
      <c r="B6854" s="29" t="s">
        <v>12884</v>
      </c>
      <c r="C6854" s="29" t="s">
        <v>398</v>
      </c>
      <c r="D6854" s="29" t="s">
        <v>402</v>
      </c>
      <c r="E6854" s="29" t="n">
        <v>1</v>
      </c>
      <c r="F6854" s="29"/>
      <c r="G6854" s="29" t="s">
        <v>12885</v>
      </c>
      <c r="H6854" s="30" t="n">
        <v>1102.5</v>
      </c>
      <c r="I6854" s="31" t="n">
        <v>46280</v>
      </c>
      <c r="J6854" s="30" t="n">
        <v>1102.5</v>
      </c>
      <c r="K6854" s="29" t="s">
        <v>120</v>
      </c>
      <c r="L6854" s="29" t="s">
        <v>144</v>
      </c>
      <c r="M6854" s="29"/>
      <c r="N6854" s="29" t="s">
        <v>122</v>
      </c>
      <c r="O6854" s="31" t="n">
        <v>46641</v>
      </c>
      <c r="P6854" s="29" t="s">
        <v>123</v>
      </c>
      <c r="Q6854" s="29" t="n">
        <f aca="false">IFERROR(VALUE(L6854),"")</f>
        <v>5</v>
      </c>
      <c r="R6854" s="29" t="n">
        <f aca="true">IF(O6854="","",O6854-TODAY())</f>
        <v>356</v>
      </c>
      <c r="S6854" s="29" t="str">
        <f aca="false">IF(C6854="&lt;&lt; vazio &gt;&gt;","VAZIA",IF(AND(O6854&lt;&gt;"",R6854&lt;0),"VENCIDO",IF(AND(O6854&lt;&gt;"",R6854&lt;=Parametros!$B$10),"PRÓX. VENCIMENTO",IF(F6854="Q","QUALIDADE",IF(F6854="S","BLOQUEADO",IF(F6854="R","RESTRITO/DEVOLUÇÃO",IF(OR(N6854="QUAR",N6854="QRES"),"QUARENTENA",IF(OR(B6854="DESCARTE",B6854="DEVOLUÇÃO"),"DESCARTE/DEVOLUÇÃO",IF(AND(D6854="",K6854&lt;&gt;""),"SEM LOTE",IF(AND(Q6854&lt;&gt;"",Q6854&gt;=Parametros!$B$11),"PARADO/SEM GIRO","OK"))))))))))</f>
        <v>OK</v>
      </c>
      <c r="T6854" s="29" t="str">
        <f aca="false">IF(AND($S6854="PARADO/SEM GIRO",$K6854="KG",OR(Painel!$B$5="(Todos)",A6854=Painel!$B$5)*OR(Painel!$E$5="(Todos)",P6854=Painel!$E$5)),$J6854+ROW()/10000000,"")</f>
        <v/>
      </c>
      <c r="U6854" s="29" t="str">
        <f aca="false">IF(AND($S6854="VENCIDO",$K6854="KG",OR(Painel!$B$5="(Todos)",A6854=Painel!$B$5)*OR(Painel!$E$5="(Todos)",P6854=Painel!$E$5)),$J6854+ROW()/10000000,"")</f>
        <v/>
      </c>
    </row>
    <row r="6855" customFormat="false" ht="15" hidden="false" customHeight="false" outlineLevel="0" collapsed="false">
      <c r="A6855" s="29" t="s">
        <v>52</v>
      </c>
      <c r="B6855" s="29" t="s">
        <v>12886</v>
      </c>
      <c r="C6855" s="29" t="s">
        <v>222</v>
      </c>
      <c r="D6855" s="29" t="s">
        <v>10877</v>
      </c>
      <c r="E6855" s="29" t="n">
        <v>1</v>
      </c>
      <c r="F6855" s="29"/>
      <c r="G6855" s="29" t="s">
        <v>12887</v>
      </c>
      <c r="H6855" s="30" t="n">
        <v>1000</v>
      </c>
      <c r="I6855" s="31" t="n">
        <v>46281</v>
      </c>
      <c r="J6855" s="30" t="n">
        <v>1000</v>
      </c>
      <c r="K6855" s="29" t="s">
        <v>120</v>
      </c>
      <c r="L6855" s="29" t="s">
        <v>284</v>
      </c>
      <c r="M6855" s="29"/>
      <c r="N6855" s="29" t="s">
        <v>122</v>
      </c>
      <c r="O6855" s="31" t="n">
        <v>46823</v>
      </c>
      <c r="P6855" s="29" t="s">
        <v>123</v>
      </c>
      <c r="Q6855" s="29" t="n">
        <f aca="false">IFERROR(VALUE(L6855),"")</f>
        <v>4</v>
      </c>
      <c r="R6855" s="29" t="n">
        <f aca="true">IF(O6855="","",O6855-TODAY())</f>
        <v>538</v>
      </c>
      <c r="S6855" s="29" t="str">
        <f aca="false">IF(C6855="&lt;&lt; vazio &gt;&gt;","VAZIA",IF(AND(O6855&lt;&gt;"",R6855&lt;0),"VENCIDO",IF(AND(O6855&lt;&gt;"",R6855&lt;=Parametros!$B$10),"PRÓX. VENCIMENTO",IF(F6855="Q","QUALIDADE",IF(F6855="S","BLOQUEADO",IF(F6855="R","RESTRITO/DEVOLUÇÃO",IF(OR(N6855="QUAR",N6855="QRES"),"QUARENTENA",IF(OR(B6855="DESCARTE",B6855="DEVOLUÇÃO"),"DESCARTE/DEVOLUÇÃO",IF(AND(D6855="",K6855&lt;&gt;""),"SEM LOTE",IF(AND(Q6855&lt;&gt;"",Q6855&gt;=Parametros!$B$11),"PARADO/SEM GIRO","OK"))))))))))</f>
        <v>OK</v>
      </c>
      <c r="T6855" s="29" t="str">
        <f aca="false">IF(AND($S6855="PARADO/SEM GIRO",$K6855="KG",OR(Painel!$B$5="(Todos)",A6855=Painel!$B$5)*OR(Painel!$E$5="(Todos)",P6855=Painel!$E$5)),$J6855+ROW()/10000000,"")</f>
        <v/>
      </c>
      <c r="U6855" s="29" t="str">
        <f aca="false">IF(AND($S6855="VENCIDO",$K6855="KG",OR(Painel!$B$5="(Todos)",A6855=Painel!$B$5)*OR(Painel!$E$5="(Todos)",P6855=Painel!$E$5)),$J6855+ROW()/10000000,"")</f>
        <v/>
      </c>
    </row>
    <row r="6856" customFormat="false" ht="15" hidden="false" customHeight="false" outlineLevel="0" collapsed="false">
      <c r="A6856" s="29" t="s">
        <v>52</v>
      </c>
      <c r="B6856" s="29" t="s">
        <v>12888</v>
      </c>
      <c r="C6856" s="29" t="s">
        <v>222</v>
      </c>
      <c r="D6856" s="29" t="s">
        <v>815</v>
      </c>
      <c r="E6856" s="29" t="n">
        <v>1</v>
      </c>
      <c r="F6856" s="29"/>
      <c r="G6856" s="29" t="s">
        <v>12889</v>
      </c>
      <c r="H6856" s="30" t="n">
        <v>1000</v>
      </c>
      <c r="I6856" s="31" t="n">
        <v>46283</v>
      </c>
      <c r="J6856" s="30" t="n">
        <v>1000</v>
      </c>
      <c r="K6856" s="29" t="s">
        <v>120</v>
      </c>
      <c r="L6856" s="29" t="s">
        <v>176</v>
      </c>
      <c r="M6856" s="29"/>
      <c r="N6856" s="29" t="s">
        <v>122</v>
      </c>
      <c r="O6856" s="31" t="n">
        <v>46825</v>
      </c>
      <c r="P6856" s="29" t="s">
        <v>123</v>
      </c>
      <c r="Q6856" s="29" t="n">
        <f aca="false">IFERROR(VALUE(L6856),"")</f>
        <v>2</v>
      </c>
      <c r="R6856" s="29" t="n">
        <f aca="true">IF(O6856="","",O6856-TODAY())</f>
        <v>540</v>
      </c>
      <c r="S6856" s="29" t="str">
        <f aca="false">IF(C6856="&lt;&lt; vazio &gt;&gt;","VAZIA",IF(AND(O6856&lt;&gt;"",R6856&lt;0),"VENCIDO",IF(AND(O6856&lt;&gt;"",R6856&lt;=Parametros!$B$10),"PRÓX. VENCIMENTO",IF(F6856="Q","QUALIDADE",IF(F6856="S","BLOQUEADO",IF(F6856="R","RESTRITO/DEVOLUÇÃO",IF(OR(N6856="QUAR",N6856="QRES"),"QUARENTENA",IF(OR(B6856="DESCARTE",B6856="DEVOLUÇÃO"),"DESCARTE/DEVOLUÇÃO",IF(AND(D6856="",K6856&lt;&gt;""),"SEM LOTE",IF(AND(Q6856&lt;&gt;"",Q6856&gt;=Parametros!$B$11),"PARADO/SEM GIRO","OK"))))))))))</f>
        <v>OK</v>
      </c>
      <c r="T6856" s="29" t="str">
        <f aca="false">IF(AND($S6856="PARADO/SEM GIRO",$K6856="KG",OR(Painel!$B$5="(Todos)",A6856=Painel!$B$5)*OR(Painel!$E$5="(Todos)",P6856=Painel!$E$5)),$J6856+ROW()/10000000,"")</f>
        <v/>
      </c>
      <c r="U6856" s="29" t="str">
        <f aca="false">IF(AND($S6856="VENCIDO",$K6856="KG",OR(Painel!$B$5="(Todos)",A6856=Painel!$B$5)*OR(Painel!$E$5="(Todos)",P6856=Painel!$E$5)),$J6856+ROW()/10000000,"")</f>
        <v/>
      </c>
    </row>
    <row r="6857" customFormat="false" ht="15" hidden="false" customHeight="false" outlineLevel="0" collapsed="false">
      <c r="A6857" s="29" t="s">
        <v>52</v>
      </c>
      <c r="B6857" s="29" t="s">
        <v>12890</v>
      </c>
      <c r="C6857" s="29" t="s">
        <v>666</v>
      </c>
      <c r="D6857" s="29" t="s">
        <v>667</v>
      </c>
      <c r="E6857" s="29" t="n">
        <v>1</v>
      </c>
      <c r="F6857" s="29" t="s">
        <v>268</v>
      </c>
      <c r="G6857" s="29" t="s">
        <v>12891</v>
      </c>
      <c r="H6857" s="30" t="n">
        <v>590.4</v>
      </c>
      <c r="I6857" s="31" t="n">
        <v>46284</v>
      </c>
      <c r="J6857" s="30" t="n">
        <v>590.4</v>
      </c>
      <c r="K6857" s="29" t="s">
        <v>120</v>
      </c>
      <c r="L6857" s="29" t="s">
        <v>388</v>
      </c>
      <c r="M6857" s="29"/>
      <c r="N6857" s="29" t="s">
        <v>122</v>
      </c>
      <c r="O6857" s="31" t="n">
        <v>46831</v>
      </c>
      <c r="P6857" s="29" t="s">
        <v>123</v>
      </c>
      <c r="Q6857" s="29" t="n">
        <f aca="false">IFERROR(VALUE(L6857),"")</f>
        <v>1</v>
      </c>
      <c r="R6857" s="29" t="n">
        <f aca="true">IF(O6857="","",O6857-TODAY())</f>
        <v>546</v>
      </c>
      <c r="S6857" s="29" t="str">
        <f aca="false">IF(C6857="&lt;&lt; vazio &gt;&gt;","VAZIA",IF(AND(O6857&lt;&gt;"",R6857&lt;0),"VENCIDO",IF(AND(O6857&lt;&gt;"",R6857&lt;=Parametros!$B$10),"PRÓX. VENCIMENTO",IF(F6857="Q","QUALIDADE",IF(F6857="S","BLOQUEADO",IF(F6857="R","RESTRITO/DEVOLUÇÃO",IF(OR(N6857="QUAR",N6857="QRES"),"QUARENTENA",IF(OR(B6857="DESCARTE",B6857="DEVOLUÇÃO"),"DESCARTE/DEVOLUÇÃO",IF(AND(D6857="",K6857&lt;&gt;""),"SEM LOTE",IF(AND(Q6857&lt;&gt;"",Q6857&gt;=Parametros!$B$11),"PARADO/SEM GIRO","OK"))))))))))</f>
        <v>QUALIDADE</v>
      </c>
      <c r="T6857" s="29" t="str">
        <f aca="false">IF(AND($S6857="PARADO/SEM GIRO",$K6857="KG",OR(Painel!$B$5="(Todos)",A6857=Painel!$B$5)*OR(Painel!$E$5="(Todos)",P6857=Painel!$E$5)),$J6857+ROW()/10000000,"")</f>
        <v/>
      </c>
      <c r="U6857" s="29" t="str">
        <f aca="false">IF(AND($S6857="VENCIDO",$K6857="KG",OR(Painel!$B$5="(Todos)",A6857=Painel!$B$5)*OR(Painel!$E$5="(Todos)",P6857=Painel!$E$5)),$J6857+ROW()/10000000,"")</f>
        <v/>
      </c>
    </row>
    <row r="6858" customFormat="false" ht="15" hidden="false" customHeight="false" outlineLevel="0" collapsed="false">
      <c r="A6858" s="29" t="s">
        <v>52</v>
      </c>
      <c r="B6858" s="29" t="s">
        <v>12892</v>
      </c>
      <c r="C6858" s="29" t="s">
        <v>2561</v>
      </c>
      <c r="D6858" s="29" t="s">
        <v>7209</v>
      </c>
      <c r="E6858" s="29" t="n">
        <v>1</v>
      </c>
      <c r="F6858" s="29" t="s">
        <v>268</v>
      </c>
      <c r="G6858" s="29" t="s">
        <v>12893</v>
      </c>
      <c r="H6858" s="30" t="n">
        <v>590.4</v>
      </c>
      <c r="I6858" s="31" t="n">
        <v>46285</v>
      </c>
      <c r="J6858" s="30" t="n">
        <v>590.4</v>
      </c>
      <c r="K6858" s="29" t="s">
        <v>120</v>
      </c>
      <c r="L6858" s="29" t="s">
        <v>116</v>
      </c>
      <c r="M6858" s="29"/>
      <c r="N6858" s="29" t="s">
        <v>122</v>
      </c>
      <c r="O6858" s="31" t="n">
        <v>47015</v>
      </c>
      <c r="P6858" s="29" t="s">
        <v>123</v>
      </c>
      <c r="Q6858" s="29" t="n">
        <f aca="false">IFERROR(VALUE(L6858),"")</f>
        <v>0</v>
      </c>
      <c r="R6858" s="29" t="n">
        <f aca="true">IF(O6858="","",O6858-TODAY())</f>
        <v>730</v>
      </c>
      <c r="S6858" s="29" t="str">
        <f aca="false">IF(C6858="&lt;&lt; vazio &gt;&gt;","VAZIA",IF(AND(O6858&lt;&gt;"",R6858&lt;0),"VENCIDO",IF(AND(O6858&lt;&gt;"",R6858&lt;=Parametros!$B$10),"PRÓX. VENCIMENTO",IF(F6858="Q","QUALIDADE",IF(F6858="S","BLOQUEADO",IF(F6858="R","RESTRITO/DEVOLUÇÃO",IF(OR(N6858="QUAR",N6858="QRES"),"QUARENTENA",IF(OR(B6858="DESCARTE",B6858="DEVOLUÇÃO"),"DESCARTE/DEVOLUÇÃO",IF(AND(D6858="",K6858&lt;&gt;""),"SEM LOTE",IF(AND(Q6858&lt;&gt;"",Q6858&gt;=Parametros!$B$11),"PARADO/SEM GIRO","OK"))))))))))</f>
        <v>QUALIDADE</v>
      </c>
      <c r="T6858" s="29" t="str">
        <f aca="false">IF(AND($S6858="PARADO/SEM GIRO",$K6858="KG",OR(Painel!$B$5="(Todos)",A6858=Painel!$B$5)*OR(Painel!$E$5="(Todos)",P6858=Painel!$E$5)),$J6858+ROW()/10000000,"")</f>
        <v/>
      </c>
      <c r="U6858" s="29" t="str">
        <f aca="false">IF(AND($S6858="VENCIDO",$K6858="KG",OR(Painel!$B$5="(Todos)",A6858=Painel!$B$5)*OR(Painel!$E$5="(Todos)",P6858=Painel!$E$5)),$J6858+ROW()/10000000,"")</f>
        <v/>
      </c>
    </row>
    <row r="6859" customFormat="false" ht="15" hidden="false" customHeight="false" outlineLevel="0" collapsed="false">
      <c r="A6859" s="29" t="s">
        <v>52</v>
      </c>
      <c r="B6859" s="29" t="s">
        <v>12894</v>
      </c>
      <c r="C6859" s="29" t="s">
        <v>115</v>
      </c>
      <c r="D6859" s="29"/>
      <c r="E6859" s="29" t="n">
        <v>0</v>
      </c>
      <c r="F6859" s="29"/>
      <c r="G6859" s="29"/>
      <c r="H6859" s="30" t="n">
        <v>0</v>
      </c>
      <c r="I6859" s="29"/>
      <c r="J6859" s="30" t="n">
        <v>0</v>
      </c>
      <c r="K6859" s="29"/>
      <c r="L6859" s="29" t="s">
        <v>116</v>
      </c>
      <c r="M6859" s="29"/>
      <c r="N6859" s="29"/>
      <c r="O6859" s="29"/>
      <c r="P6859" s="29"/>
      <c r="Q6859" s="29" t="n">
        <f aca="false">IFERROR(VALUE(L6859),"")</f>
        <v>0</v>
      </c>
      <c r="R6859" s="29" t="str">
        <f aca="true">IF(O6859="","",O6859-TODAY())</f>
        <v/>
      </c>
      <c r="S6859" s="29" t="str">
        <f aca="false">IF(C6859="&lt;&lt; vazio &gt;&gt;","VAZIA",IF(AND(O6859&lt;&gt;"",R6859&lt;0),"VENCIDO",IF(AND(O6859&lt;&gt;"",R6859&lt;=Parametros!$B$10),"PRÓX. VENCIMENTO",IF(F6859="Q","QUALIDADE",IF(F6859="S","BLOQUEADO",IF(F6859="R","RESTRITO/DEVOLUÇÃO",IF(OR(N6859="QUAR",N6859="QRES"),"QUARENTENA",IF(OR(B6859="DESCARTE",B6859="DEVOLUÇÃO"),"DESCARTE/DEVOLUÇÃO",IF(AND(D6859="",K6859&lt;&gt;""),"SEM LOTE",IF(AND(Q6859&lt;&gt;"",Q6859&gt;=Parametros!$B$11),"PARADO/SEM GIRO","OK"))))))))))</f>
        <v>VAZIA</v>
      </c>
      <c r="T6859" s="29" t="str">
        <f aca="false">IF(AND($S6859="PARADO/SEM GIRO",$K6859="KG",OR(Painel!$B$5="(Todos)",A6859=Painel!$B$5)*OR(Painel!$E$5="(Todos)",P6859=Painel!$E$5)),$J6859+ROW()/10000000,"")</f>
        <v/>
      </c>
      <c r="U6859" s="29" t="str">
        <f aca="false">IF(AND($S6859="VENCIDO",$K6859="KG",OR(Painel!$B$5="(Todos)",A6859=Painel!$B$5)*OR(Painel!$E$5="(Todos)",P6859=Painel!$E$5)),$J6859+ROW()/10000000,"")</f>
        <v/>
      </c>
    </row>
    <row r="6860" customFormat="false" ht="15" hidden="false" customHeight="false" outlineLevel="0" collapsed="false">
      <c r="A6860" s="29" t="s">
        <v>52</v>
      </c>
      <c r="B6860" s="29" t="s">
        <v>12895</v>
      </c>
      <c r="C6860" s="29" t="s">
        <v>768</v>
      </c>
      <c r="D6860" s="29" t="s">
        <v>1426</v>
      </c>
      <c r="E6860" s="29" t="n">
        <v>1</v>
      </c>
      <c r="F6860" s="29"/>
      <c r="G6860" s="29" t="s">
        <v>12896</v>
      </c>
      <c r="H6860" s="30" t="n">
        <v>800</v>
      </c>
      <c r="I6860" s="31" t="n">
        <v>46261</v>
      </c>
      <c r="J6860" s="30" t="n">
        <v>800</v>
      </c>
      <c r="K6860" s="29" t="s">
        <v>120</v>
      </c>
      <c r="L6860" s="29" t="s">
        <v>938</v>
      </c>
      <c r="M6860" s="29"/>
      <c r="N6860" s="29" t="s">
        <v>122</v>
      </c>
      <c r="O6860" s="31" t="n">
        <v>46618</v>
      </c>
      <c r="P6860" s="29" t="s">
        <v>123</v>
      </c>
      <c r="Q6860" s="29" t="n">
        <f aca="false">IFERROR(VALUE(L6860),"")</f>
        <v>24</v>
      </c>
      <c r="R6860" s="29" t="n">
        <f aca="true">IF(O6860="","",O6860-TODAY())</f>
        <v>333</v>
      </c>
      <c r="S6860" s="29" t="str">
        <f aca="false">IF(C6860="&lt;&lt; vazio &gt;&gt;","VAZIA",IF(AND(O6860&lt;&gt;"",R6860&lt;0),"VENCIDO",IF(AND(O6860&lt;&gt;"",R6860&lt;=Parametros!$B$10),"PRÓX. VENCIMENTO",IF(F6860="Q","QUALIDADE",IF(F6860="S","BLOQUEADO",IF(F6860="R","RESTRITO/DEVOLUÇÃO",IF(OR(N6860="QUAR",N6860="QRES"),"QUARENTENA",IF(OR(B6860="DESCARTE",B6860="DEVOLUÇÃO"),"DESCARTE/DEVOLUÇÃO",IF(AND(D6860="",K6860&lt;&gt;""),"SEM LOTE",IF(AND(Q6860&lt;&gt;"",Q6860&gt;=Parametros!$B$11),"PARADO/SEM GIRO","OK"))))))))))</f>
        <v>OK</v>
      </c>
      <c r="T6860" s="29" t="str">
        <f aca="false">IF(AND($S6860="PARADO/SEM GIRO",$K6860="KG",OR(Painel!$B$5="(Todos)",A6860=Painel!$B$5)*OR(Painel!$E$5="(Todos)",P6860=Painel!$E$5)),$J6860+ROW()/10000000,"")</f>
        <v/>
      </c>
      <c r="U6860" s="29" t="str">
        <f aca="false">IF(AND($S6860="VENCIDO",$K6860="KG",OR(Painel!$B$5="(Todos)",A6860=Painel!$B$5)*OR(Painel!$E$5="(Todos)",P6860=Painel!$E$5)),$J6860+ROW()/10000000,"")</f>
        <v/>
      </c>
    </row>
    <row r="6861" customFormat="false" ht="15" hidden="false" customHeight="false" outlineLevel="0" collapsed="false">
      <c r="A6861" s="29" t="s">
        <v>52</v>
      </c>
      <c r="B6861" s="29" t="s">
        <v>12897</v>
      </c>
      <c r="C6861" s="29" t="s">
        <v>691</v>
      </c>
      <c r="D6861" s="29" t="s">
        <v>12898</v>
      </c>
      <c r="E6861" s="29" t="n">
        <v>1</v>
      </c>
      <c r="F6861" s="29"/>
      <c r="G6861" s="29" t="s">
        <v>12899</v>
      </c>
      <c r="H6861" s="30" t="n">
        <v>600</v>
      </c>
      <c r="I6861" s="31" t="n">
        <v>46284</v>
      </c>
      <c r="J6861" s="30" t="n">
        <v>600</v>
      </c>
      <c r="K6861" s="29" t="s">
        <v>120</v>
      </c>
      <c r="L6861" s="29" t="s">
        <v>388</v>
      </c>
      <c r="M6861" s="29"/>
      <c r="N6861" s="29" t="s">
        <v>122</v>
      </c>
      <c r="O6861" s="31" t="n">
        <v>46831</v>
      </c>
      <c r="P6861" s="29" t="s">
        <v>123</v>
      </c>
      <c r="Q6861" s="29" t="n">
        <f aca="false">IFERROR(VALUE(L6861),"")</f>
        <v>1</v>
      </c>
      <c r="R6861" s="29" t="n">
        <f aca="true">IF(O6861="","",O6861-TODAY())</f>
        <v>546</v>
      </c>
      <c r="S6861" s="29" t="str">
        <f aca="false">IF(C6861="&lt;&lt; vazio &gt;&gt;","VAZIA",IF(AND(O6861&lt;&gt;"",R6861&lt;0),"VENCIDO",IF(AND(O6861&lt;&gt;"",R6861&lt;=Parametros!$B$10),"PRÓX. VENCIMENTO",IF(F6861="Q","QUALIDADE",IF(F6861="S","BLOQUEADO",IF(F6861="R","RESTRITO/DEVOLUÇÃO",IF(OR(N6861="QUAR",N6861="QRES"),"QUARENTENA",IF(OR(B6861="DESCARTE",B6861="DEVOLUÇÃO"),"DESCARTE/DEVOLUÇÃO",IF(AND(D6861="",K6861&lt;&gt;""),"SEM LOTE",IF(AND(Q6861&lt;&gt;"",Q6861&gt;=Parametros!$B$11),"PARADO/SEM GIRO","OK"))))))))))</f>
        <v>OK</v>
      </c>
      <c r="T6861" s="29" t="str">
        <f aca="false">IF(AND($S6861="PARADO/SEM GIRO",$K6861="KG",OR(Painel!$B$5="(Todos)",A6861=Painel!$B$5)*OR(Painel!$E$5="(Todos)",P6861=Painel!$E$5)),$J6861+ROW()/10000000,"")</f>
        <v/>
      </c>
      <c r="U6861" s="29" t="str">
        <f aca="false">IF(AND($S6861="VENCIDO",$K6861="KG",OR(Painel!$B$5="(Todos)",A6861=Painel!$B$5)*OR(Painel!$E$5="(Todos)",P6861=Painel!$E$5)),$J6861+ROW()/10000000,"")</f>
        <v/>
      </c>
    </row>
    <row r="6862" customFormat="false" ht="15" hidden="false" customHeight="false" outlineLevel="0" collapsed="false">
      <c r="A6862" s="29" t="s">
        <v>52</v>
      </c>
      <c r="B6862" s="29" t="s">
        <v>12900</v>
      </c>
      <c r="C6862" s="29" t="s">
        <v>167</v>
      </c>
      <c r="D6862" s="29" t="s">
        <v>1022</v>
      </c>
      <c r="E6862" s="29" t="n">
        <v>1</v>
      </c>
      <c r="F6862" s="29" t="s">
        <v>268</v>
      </c>
      <c r="G6862" s="29" t="s">
        <v>12901</v>
      </c>
      <c r="H6862" s="30" t="n">
        <v>590.4</v>
      </c>
      <c r="I6862" s="31" t="n">
        <v>46284</v>
      </c>
      <c r="J6862" s="30" t="n">
        <v>590.4</v>
      </c>
      <c r="K6862" s="29" t="s">
        <v>120</v>
      </c>
      <c r="L6862" s="29" t="s">
        <v>388</v>
      </c>
      <c r="M6862" s="29"/>
      <c r="N6862" s="29" t="s">
        <v>122</v>
      </c>
      <c r="O6862" s="31" t="n">
        <v>46831</v>
      </c>
      <c r="P6862" s="29" t="s">
        <v>123</v>
      </c>
      <c r="Q6862" s="29" t="n">
        <f aca="false">IFERROR(VALUE(L6862),"")</f>
        <v>1</v>
      </c>
      <c r="R6862" s="29" t="n">
        <f aca="true">IF(O6862="","",O6862-TODAY())</f>
        <v>546</v>
      </c>
      <c r="S6862" s="29" t="str">
        <f aca="false">IF(C6862="&lt;&lt; vazio &gt;&gt;","VAZIA",IF(AND(O6862&lt;&gt;"",R6862&lt;0),"VENCIDO",IF(AND(O6862&lt;&gt;"",R6862&lt;=Parametros!$B$10),"PRÓX. VENCIMENTO",IF(F6862="Q","QUALIDADE",IF(F6862="S","BLOQUEADO",IF(F6862="R","RESTRITO/DEVOLUÇÃO",IF(OR(N6862="QUAR",N6862="QRES"),"QUARENTENA",IF(OR(B6862="DESCARTE",B6862="DEVOLUÇÃO"),"DESCARTE/DEVOLUÇÃO",IF(AND(D6862="",K6862&lt;&gt;""),"SEM LOTE",IF(AND(Q6862&lt;&gt;"",Q6862&gt;=Parametros!$B$11),"PARADO/SEM GIRO","OK"))))))))))</f>
        <v>QUALIDADE</v>
      </c>
      <c r="T6862" s="29" t="str">
        <f aca="false">IF(AND($S6862="PARADO/SEM GIRO",$K6862="KG",OR(Painel!$B$5="(Todos)",A6862=Painel!$B$5)*OR(Painel!$E$5="(Todos)",P6862=Painel!$E$5)),$J6862+ROW()/10000000,"")</f>
        <v/>
      </c>
      <c r="U6862" s="29" t="str">
        <f aca="false">IF(AND($S6862="VENCIDO",$K6862="KG",OR(Painel!$B$5="(Todos)",A6862=Painel!$B$5)*OR(Painel!$E$5="(Todos)",P6862=Painel!$E$5)),$J6862+ROW()/10000000,"")</f>
        <v/>
      </c>
    </row>
    <row r="6863" customFormat="false" ht="15" hidden="false" customHeight="false" outlineLevel="0" collapsed="false">
      <c r="A6863" s="29" t="s">
        <v>52</v>
      </c>
      <c r="B6863" s="29" t="s">
        <v>12902</v>
      </c>
      <c r="C6863" s="29" t="s">
        <v>115</v>
      </c>
      <c r="D6863" s="29"/>
      <c r="E6863" s="29" t="n">
        <v>0</v>
      </c>
      <c r="F6863" s="29"/>
      <c r="G6863" s="29"/>
      <c r="H6863" s="30" t="n">
        <v>0</v>
      </c>
      <c r="I6863" s="29"/>
      <c r="J6863" s="30" t="n">
        <v>0</v>
      </c>
      <c r="K6863" s="29"/>
      <c r="L6863" s="29" t="s">
        <v>116</v>
      </c>
      <c r="M6863" s="29"/>
      <c r="N6863" s="29"/>
      <c r="O6863" s="29"/>
      <c r="P6863" s="29"/>
      <c r="Q6863" s="29" t="n">
        <f aca="false">IFERROR(VALUE(L6863),"")</f>
        <v>0</v>
      </c>
      <c r="R6863" s="29" t="str">
        <f aca="true">IF(O6863="","",O6863-TODAY())</f>
        <v/>
      </c>
      <c r="S6863" s="29" t="str">
        <f aca="false">IF(C6863="&lt;&lt; vazio &gt;&gt;","VAZIA",IF(AND(O6863&lt;&gt;"",R6863&lt;0),"VENCIDO",IF(AND(O6863&lt;&gt;"",R6863&lt;=Parametros!$B$10),"PRÓX. VENCIMENTO",IF(F6863="Q","QUALIDADE",IF(F6863="S","BLOQUEADO",IF(F6863="R","RESTRITO/DEVOLUÇÃO",IF(OR(N6863="QUAR",N6863="QRES"),"QUARENTENA",IF(OR(B6863="DESCARTE",B6863="DEVOLUÇÃO"),"DESCARTE/DEVOLUÇÃO",IF(AND(D6863="",K6863&lt;&gt;""),"SEM LOTE",IF(AND(Q6863&lt;&gt;"",Q6863&gt;=Parametros!$B$11),"PARADO/SEM GIRO","OK"))))))))))</f>
        <v>VAZIA</v>
      </c>
      <c r="T6863" s="29" t="str">
        <f aca="false">IF(AND($S6863="PARADO/SEM GIRO",$K6863="KG",OR(Painel!$B$5="(Todos)",A6863=Painel!$B$5)*OR(Painel!$E$5="(Todos)",P6863=Painel!$E$5)),$J6863+ROW()/10000000,"")</f>
        <v/>
      </c>
      <c r="U6863" s="29" t="str">
        <f aca="false">IF(AND($S6863="VENCIDO",$K6863="KG",OR(Painel!$B$5="(Todos)",A6863=Painel!$B$5)*OR(Painel!$E$5="(Todos)",P6863=Painel!$E$5)),$J6863+ROW()/10000000,"")</f>
        <v/>
      </c>
    </row>
    <row r="6864" customFormat="false" ht="15" hidden="false" customHeight="false" outlineLevel="0" collapsed="false">
      <c r="A6864" s="29" t="s">
        <v>52</v>
      </c>
      <c r="B6864" s="29" t="s">
        <v>12903</v>
      </c>
      <c r="C6864" s="29" t="s">
        <v>115</v>
      </c>
      <c r="D6864" s="29"/>
      <c r="E6864" s="29" t="n">
        <v>0</v>
      </c>
      <c r="F6864" s="29"/>
      <c r="G6864" s="29"/>
      <c r="H6864" s="30" t="n">
        <v>0</v>
      </c>
      <c r="I6864" s="29"/>
      <c r="J6864" s="30" t="n">
        <v>0</v>
      </c>
      <c r="K6864" s="29"/>
      <c r="L6864" s="29" t="s">
        <v>116</v>
      </c>
      <c r="M6864" s="29"/>
      <c r="N6864" s="29"/>
      <c r="O6864" s="29"/>
      <c r="P6864" s="29"/>
      <c r="Q6864" s="29" t="n">
        <f aca="false">IFERROR(VALUE(L6864),"")</f>
        <v>0</v>
      </c>
      <c r="R6864" s="29" t="str">
        <f aca="true">IF(O6864="","",O6864-TODAY())</f>
        <v/>
      </c>
      <c r="S6864" s="29" t="str">
        <f aca="false">IF(C6864="&lt;&lt; vazio &gt;&gt;","VAZIA",IF(AND(O6864&lt;&gt;"",R6864&lt;0),"VENCIDO",IF(AND(O6864&lt;&gt;"",R6864&lt;=Parametros!$B$10),"PRÓX. VENCIMENTO",IF(F6864="Q","QUALIDADE",IF(F6864="S","BLOQUEADO",IF(F6864="R","RESTRITO/DEVOLUÇÃO",IF(OR(N6864="QUAR",N6864="QRES"),"QUARENTENA",IF(OR(B6864="DESCARTE",B6864="DEVOLUÇÃO"),"DESCARTE/DEVOLUÇÃO",IF(AND(D6864="",K6864&lt;&gt;""),"SEM LOTE",IF(AND(Q6864&lt;&gt;"",Q6864&gt;=Parametros!$B$11),"PARADO/SEM GIRO","OK"))))))))))</f>
        <v>VAZIA</v>
      </c>
      <c r="T6864" s="29" t="str">
        <f aca="false">IF(AND($S6864="PARADO/SEM GIRO",$K6864="KG",OR(Painel!$B$5="(Todos)",A6864=Painel!$B$5)*OR(Painel!$E$5="(Todos)",P6864=Painel!$E$5)),$J6864+ROW()/10000000,"")</f>
        <v/>
      </c>
      <c r="U6864" s="29" t="str">
        <f aca="false">IF(AND($S6864="VENCIDO",$K6864="KG",OR(Painel!$B$5="(Todos)",A6864=Painel!$B$5)*OR(Painel!$E$5="(Todos)",P6864=Painel!$E$5)),$J6864+ROW()/10000000,"")</f>
        <v/>
      </c>
    </row>
    <row r="6865" customFormat="false" ht="15" hidden="false" customHeight="false" outlineLevel="0" collapsed="false">
      <c r="A6865" s="29" t="s">
        <v>52</v>
      </c>
      <c r="B6865" s="29" t="s">
        <v>12904</v>
      </c>
      <c r="C6865" s="29" t="s">
        <v>115</v>
      </c>
      <c r="D6865" s="29"/>
      <c r="E6865" s="29" t="n">
        <v>0</v>
      </c>
      <c r="F6865" s="29"/>
      <c r="G6865" s="29"/>
      <c r="H6865" s="30" t="n">
        <v>0</v>
      </c>
      <c r="I6865" s="29"/>
      <c r="J6865" s="30" t="n">
        <v>0</v>
      </c>
      <c r="K6865" s="29"/>
      <c r="L6865" s="29" t="s">
        <v>116</v>
      </c>
      <c r="M6865" s="29"/>
      <c r="N6865" s="29"/>
      <c r="O6865" s="29"/>
      <c r="P6865" s="29"/>
      <c r="Q6865" s="29" t="n">
        <f aca="false">IFERROR(VALUE(L6865),"")</f>
        <v>0</v>
      </c>
      <c r="R6865" s="29" t="str">
        <f aca="true">IF(O6865="","",O6865-TODAY())</f>
        <v/>
      </c>
      <c r="S6865" s="29" t="str">
        <f aca="false">IF(C6865="&lt;&lt; vazio &gt;&gt;","VAZIA",IF(AND(O6865&lt;&gt;"",R6865&lt;0),"VENCIDO",IF(AND(O6865&lt;&gt;"",R6865&lt;=Parametros!$B$10),"PRÓX. VENCIMENTO",IF(F6865="Q","QUALIDADE",IF(F6865="S","BLOQUEADO",IF(F6865="R","RESTRITO/DEVOLUÇÃO",IF(OR(N6865="QUAR",N6865="QRES"),"QUARENTENA",IF(OR(B6865="DESCARTE",B6865="DEVOLUÇÃO"),"DESCARTE/DEVOLUÇÃO",IF(AND(D6865="",K6865&lt;&gt;""),"SEM LOTE",IF(AND(Q6865&lt;&gt;"",Q6865&gt;=Parametros!$B$11),"PARADO/SEM GIRO","OK"))))))))))</f>
        <v>VAZIA</v>
      </c>
      <c r="T6865" s="29" t="str">
        <f aca="false">IF(AND($S6865="PARADO/SEM GIRO",$K6865="KG",OR(Painel!$B$5="(Todos)",A6865=Painel!$B$5)*OR(Painel!$E$5="(Todos)",P6865=Painel!$E$5)),$J6865+ROW()/10000000,"")</f>
        <v/>
      </c>
      <c r="U6865" s="29" t="str">
        <f aca="false">IF(AND($S6865="VENCIDO",$K6865="KG",OR(Painel!$B$5="(Todos)",A6865=Painel!$B$5)*OR(Painel!$E$5="(Todos)",P6865=Painel!$E$5)),$J6865+ROW()/10000000,"")</f>
        <v/>
      </c>
    </row>
    <row r="6866" customFormat="false" ht="15" hidden="false" customHeight="false" outlineLevel="0" collapsed="false">
      <c r="A6866" s="29" t="s">
        <v>52</v>
      </c>
      <c r="B6866" s="29" t="s">
        <v>12905</v>
      </c>
      <c r="C6866" s="29" t="s">
        <v>2694</v>
      </c>
      <c r="D6866" s="29" t="s">
        <v>7922</v>
      </c>
      <c r="E6866" s="29" t="n">
        <v>1</v>
      </c>
      <c r="F6866" s="29"/>
      <c r="G6866" s="29" t="s">
        <v>12906</v>
      </c>
      <c r="H6866" s="30" t="n">
        <v>390</v>
      </c>
      <c r="I6866" s="31" t="n">
        <v>46183</v>
      </c>
      <c r="J6866" s="30" t="n">
        <v>390</v>
      </c>
      <c r="K6866" s="29" t="s">
        <v>120</v>
      </c>
      <c r="L6866" s="29" t="s">
        <v>1096</v>
      </c>
      <c r="M6866" s="29"/>
      <c r="N6866" s="29" t="s">
        <v>122</v>
      </c>
      <c r="O6866" s="31" t="n">
        <v>46663</v>
      </c>
      <c r="P6866" s="29" t="s">
        <v>123</v>
      </c>
      <c r="Q6866" s="29" t="n">
        <f aca="false">IFERROR(VALUE(L6866),"")</f>
        <v>102</v>
      </c>
      <c r="R6866" s="29" t="n">
        <f aca="true">IF(O6866="","",O6866-TODAY())</f>
        <v>378</v>
      </c>
      <c r="S6866" s="29" t="str">
        <f aca="false">IF(C6866="&lt;&lt; vazio &gt;&gt;","VAZIA",IF(AND(O6866&lt;&gt;"",R6866&lt;0),"VENCIDO",IF(AND(O6866&lt;&gt;"",R6866&lt;=Parametros!$B$10),"PRÓX. VENCIMENTO",IF(F6866="Q","QUALIDADE",IF(F6866="S","BLOQUEADO",IF(F6866="R","RESTRITO/DEVOLUÇÃO",IF(OR(N6866="QUAR",N6866="QRES"),"QUARENTENA",IF(OR(B6866="DESCARTE",B6866="DEVOLUÇÃO"),"DESCARTE/DEVOLUÇÃO",IF(AND(D6866="",K6866&lt;&gt;""),"SEM LOTE",IF(AND(Q6866&lt;&gt;"",Q6866&gt;=Parametros!$B$11),"PARADO/SEM GIRO","OK"))))))))))</f>
        <v>PARADO/SEM GIRO</v>
      </c>
      <c r="T6866" s="29" t="n">
        <f aca="false">IF(AND($S6866="PARADO/SEM GIRO",$K6866="KG",OR(Painel!$B$5="(Todos)",A6866=Painel!$B$5)*OR(Painel!$E$5="(Todos)",P6866=Painel!$E$5)),$J6866+ROW()/10000000,"")</f>
        <v>390.0006866</v>
      </c>
      <c r="U6866" s="29" t="str">
        <f aca="false">IF(AND($S6866="VENCIDO",$K6866="KG",OR(Painel!$B$5="(Todos)",A6866=Painel!$B$5)*OR(Painel!$E$5="(Todos)",P6866=Painel!$E$5)),$J6866+ROW()/10000000,"")</f>
        <v/>
      </c>
    </row>
    <row r="6867" customFormat="false" ht="15" hidden="false" customHeight="false" outlineLevel="0" collapsed="false">
      <c r="A6867" s="29" t="s">
        <v>52</v>
      </c>
      <c r="B6867" s="29" t="s">
        <v>12907</v>
      </c>
      <c r="C6867" s="29" t="s">
        <v>300</v>
      </c>
      <c r="D6867" s="29" t="s">
        <v>12012</v>
      </c>
      <c r="E6867" s="29" t="n">
        <v>1</v>
      </c>
      <c r="F6867" s="29"/>
      <c r="G6867" s="29" t="s">
        <v>12908</v>
      </c>
      <c r="H6867" s="30" t="n">
        <v>1102.5</v>
      </c>
      <c r="I6867" s="31" t="n">
        <v>46183</v>
      </c>
      <c r="J6867" s="30" t="n">
        <v>1102.5</v>
      </c>
      <c r="K6867" s="29" t="s">
        <v>120</v>
      </c>
      <c r="L6867" s="29" t="s">
        <v>1096</v>
      </c>
      <c r="M6867" s="29"/>
      <c r="N6867" s="29" t="s">
        <v>122</v>
      </c>
      <c r="O6867" s="31" t="n">
        <v>46603</v>
      </c>
      <c r="P6867" s="29" t="s">
        <v>123</v>
      </c>
      <c r="Q6867" s="29" t="n">
        <f aca="false">IFERROR(VALUE(L6867),"")</f>
        <v>102</v>
      </c>
      <c r="R6867" s="29" t="n">
        <f aca="true">IF(O6867="","",O6867-TODAY())</f>
        <v>318</v>
      </c>
      <c r="S6867" s="29" t="str">
        <f aca="false">IF(C6867="&lt;&lt; vazio &gt;&gt;","VAZIA",IF(AND(O6867&lt;&gt;"",R6867&lt;0),"VENCIDO",IF(AND(O6867&lt;&gt;"",R6867&lt;=Parametros!$B$10),"PRÓX. VENCIMENTO",IF(F6867="Q","QUALIDADE",IF(F6867="S","BLOQUEADO",IF(F6867="R","RESTRITO/DEVOLUÇÃO",IF(OR(N6867="QUAR",N6867="QRES"),"QUARENTENA",IF(OR(B6867="DESCARTE",B6867="DEVOLUÇÃO"),"DESCARTE/DEVOLUÇÃO",IF(AND(D6867="",K6867&lt;&gt;""),"SEM LOTE",IF(AND(Q6867&lt;&gt;"",Q6867&gt;=Parametros!$B$11),"PARADO/SEM GIRO","OK"))))))))))</f>
        <v>PARADO/SEM GIRO</v>
      </c>
      <c r="T6867" s="29" t="n">
        <f aca="false">IF(AND($S6867="PARADO/SEM GIRO",$K6867="KG",OR(Painel!$B$5="(Todos)",A6867=Painel!$B$5)*OR(Painel!$E$5="(Todos)",P6867=Painel!$E$5)),$J6867+ROW()/10000000,"")</f>
        <v>1102.5006867</v>
      </c>
      <c r="U6867" s="29" t="str">
        <f aca="false">IF(AND($S6867="VENCIDO",$K6867="KG",OR(Painel!$B$5="(Todos)",A6867=Painel!$B$5)*OR(Painel!$E$5="(Todos)",P6867=Painel!$E$5)),$J6867+ROW()/10000000,"")</f>
        <v/>
      </c>
    </row>
    <row r="6868" customFormat="false" ht="15" hidden="false" customHeight="false" outlineLevel="0" collapsed="false">
      <c r="A6868" s="29" t="s">
        <v>52</v>
      </c>
      <c r="B6868" s="29" t="s">
        <v>12909</v>
      </c>
      <c r="C6868" s="29" t="s">
        <v>222</v>
      </c>
      <c r="D6868" s="29" t="s">
        <v>815</v>
      </c>
      <c r="E6868" s="29" t="n">
        <v>1</v>
      </c>
      <c r="F6868" s="29"/>
      <c r="G6868" s="29" t="s">
        <v>12910</v>
      </c>
      <c r="H6868" s="30" t="n">
        <v>1000</v>
      </c>
      <c r="I6868" s="31" t="n">
        <v>46283</v>
      </c>
      <c r="J6868" s="30" t="n">
        <v>1000</v>
      </c>
      <c r="K6868" s="29" t="s">
        <v>120</v>
      </c>
      <c r="L6868" s="29" t="s">
        <v>176</v>
      </c>
      <c r="M6868" s="29"/>
      <c r="N6868" s="29" t="s">
        <v>122</v>
      </c>
      <c r="O6868" s="31" t="n">
        <v>46825</v>
      </c>
      <c r="P6868" s="29" t="s">
        <v>123</v>
      </c>
      <c r="Q6868" s="29" t="n">
        <f aca="false">IFERROR(VALUE(L6868),"")</f>
        <v>2</v>
      </c>
      <c r="R6868" s="29" t="n">
        <f aca="true">IF(O6868="","",O6868-TODAY())</f>
        <v>540</v>
      </c>
      <c r="S6868" s="29" t="str">
        <f aca="false">IF(C6868="&lt;&lt; vazio &gt;&gt;","VAZIA",IF(AND(O6868&lt;&gt;"",R6868&lt;0),"VENCIDO",IF(AND(O6868&lt;&gt;"",R6868&lt;=Parametros!$B$10),"PRÓX. VENCIMENTO",IF(F6868="Q","QUALIDADE",IF(F6868="S","BLOQUEADO",IF(F6868="R","RESTRITO/DEVOLUÇÃO",IF(OR(N6868="QUAR",N6868="QRES"),"QUARENTENA",IF(OR(B6868="DESCARTE",B6868="DEVOLUÇÃO"),"DESCARTE/DEVOLUÇÃO",IF(AND(D6868="",K6868&lt;&gt;""),"SEM LOTE",IF(AND(Q6868&lt;&gt;"",Q6868&gt;=Parametros!$B$11),"PARADO/SEM GIRO","OK"))))))))))</f>
        <v>OK</v>
      </c>
      <c r="T6868" s="29" t="str">
        <f aca="false">IF(AND($S6868="PARADO/SEM GIRO",$K6868="KG",OR(Painel!$B$5="(Todos)",A6868=Painel!$B$5)*OR(Painel!$E$5="(Todos)",P6868=Painel!$E$5)),$J6868+ROW()/10000000,"")</f>
        <v/>
      </c>
      <c r="U6868" s="29" t="str">
        <f aca="false">IF(AND($S6868="VENCIDO",$K6868="KG",OR(Painel!$B$5="(Todos)",A6868=Painel!$B$5)*OR(Painel!$E$5="(Todos)",P6868=Painel!$E$5)),$J6868+ROW()/10000000,"")</f>
        <v/>
      </c>
    </row>
    <row r="6869" customFormat="false" ht="15" hidden="false" customHeight="false" outlineLevel="0" collapsed="false">
      <c r="A6869" s="29" t="s">
        <v>52</v>
      </c>
      <c r="B6869" s="29" t="s">
        <v>12911</v>
      </c>
      <c r="C6869" s="29" t="s">
        <v>150</v>
      </c>
      <c r="D6869" s="29" t="s">
        <v>151</v>
      </c>
      <c r="E6869" s="29" t="n">
        <v>1</v>
      </c>
      <c r="F6869" s="29" t="s">
        <v>137</v>
      </c>
      <c r="G6869" s="29" t="s">
        <v>12912</v>
      </c>
      <c r="H6869" s="30" t="n">
        <v>313.6</v>
      </c>
      <c r="I6869" s="31" t="n">
        <v>46273</v>
      </c>
      <c r="J6869" s="30" t="n">
        <v>313.6</v>
      </c>
      <c r="K6869" s="29" t="s">
        <v>120</v>
      </c>
      <c r="L6869" s="29" t="s">
        <v>149</v>
      </c>
      <c r="M6869" s="29"/>
      <c r="N6869" s="29" t="s">
        <v>134</v>
      </c>
      <c r="O6869" s="31" t="n">
        <v>46297</v>
      </c>
      <c r="P6869" s="29" t="s">
        <v>123</v>
      </c>
      <c r="Q6869" s="29" t="n">
        <f aca="false">IFERROR(VALUE(L6869),"")</f>
        <v>12</v>
      </c>
      <c r="R6869" s="29" t="n">
        <f aca="true">IF(O6869="","",O6869-TODAY())</f>
        <v>12</v>
      </c>
      <c r="S6869" s="29" t="str">
        <f aca="false">IF(C6869="&lt;&lt; vazio &gt;&gt;","VAZIA",IF(AND(O6869&lt;&gt;"",R6869&lt;0),"VENCIDO",IF(AND(O6869&lt;&gt;"",R6869&lt;=Parametros!$B$10),"PRÓX. VENCIMENTO",IF(F6869="Q","QUALIDADE",IF(F6869="S","BLOQUEADO",IF(F6869="R","RESTRITO/DEVOLUÇÃO",IF(OR(N6869="QUAR",N6869="QRES"),"QUARENTENA",IF(OR(B6869="DESCARTE",B6869="DEVOLUÇÃO"),"DESCARTE/DEVOLUÇÃO",IF(AND(D6869="",K6869&lt;&gt;""),"SEM LOTE",IF(AND(Q6869&lt;&gt;"",Q6869&gt;=Parametros!$B$11),"PARADO/SEM GIRO","OK"))))))))))</f>
        <v>PRÓX. VENCIMENTO</v>
      </c>
      <c r="T6869" s="29" t="str">
        <f aca="false">IF(AND($S6869="PARADO/SEM GIRO",$K6869="KG",OR(Painel!$B$5="(Todos)",A6869=Painel!$B$5)*OR(Painel!$E$5="(Todos)",P6869=Painel!$E$5)),$J6869+ROW()/10000000,"")</f>
        <v/>
      </c>
      <c r="U6869" s="29" t="str">
        <f aca="false">IF(AND($S6869="VENCIDO",$K6869="KG",OR(Painel!$B$5="(Todos)",A6869=Painel!$B$5)*OR(Painel!$E$5="(Todos)",P6869=Painel!$E$5)),$J6869+ROW()/10000000,"")</f>
        <v/>
      </c>
    </row>
    <row r="6870" customFormat="false" ht="15" hidden="false" customHeight="false" outlineLevel="0" collapsed="false">
      <c r="A6870" s="29" t="s">
        <v>52</v>
      </c>
      <c r="B6870" s="29" t="s">
        <v>12913</v>
      </c>
      <c r="C6870" s="29" t="s">
        <v>186</v>
      </c>
      <c r="D6870" s="29" t="s">
        <v>823</v>
      </c>
      <c r="E6870" s="29" t="n">
        <v>1</v>
      </c>
      <c r="F6870" s="29" t="s">
        <v>268</v>
      </c>
      <c r="G6870" s="29" t="s">
        <v>12914</v>
      </c>
      <c r="H6870" s="30" t="n">
        <v>545.4</v>
      </c>
      <c r="I6870" s="31" t="n">
        <v>46285</v>
      </c>
      <c r="J6870" s="30" t="n">
        <v>545.4</v>
      </c>
      <c r="K6870" s="29" t="s">
        <v>120</v>
      </c>
      <c r="L6870" s="29" t="s">
        <v>116</v>
      </c>
      <c r="M6870" s="29"/>
      <c r="N6870" s="29" t="s">
        <v>122</v>
      </c>
      <c r="O6870" s="31" t="n">
        <v>46831</v>
      </c>
      <c r="P6870" s="29" t="s">
        <v>123</v>
      </c>
      <c r="Q6870" s="29" t="n">
        <f aca="false">IFERROR(VALUE(L6870),"")</f>
        <v>0</v>
      </c>
      <c r="R6870" s="29" t="n">
        <f aca="true">IF(O6870="","",O6870-TODAY())</f>
        <v>546</v>
      </c>
      <c r="S6870" s="29" t="str">
        <f aca="false">IF(C6870="&lt;&lt; vazio &gt;&gt;","VAZIA",IF(AND(O6870&lt;&gt;"",R6870&lt;0),"VENCIDO",IF(AND(O6870&lt;&gt;"",R6870&lt;=Parametros!$B$10),"PRÓX. VENCIMENTO",IF(F6870="Q","QUALIDADE",IF(F6870="S","BLOQUEADO",IF(F6870="R","RESTRITO/DEVOLUÇÃO",IF(OR(N6870="QUAR",N6870="QRES"),"QUARENTENA",IF(OR(B6870="DESCARTE",B6870="DEVOLUÇÃO"),"DESCARTE/DEVOLUÇÃO",IF(AND(D6870="",K6870&lt;&gt;""),"SEM LOTE",IF(AND(Q6870&lt;&gt;"",Q6870&gt;=Parametros!$B$11),"PARADO/SEM GIRO","OK"))))))))))</f>
        <v>QUALIDADE</v>
      </c>
      <c r="T6870" s="29" t="str">
        <f aca="false">IF(AND($S6870="PARADO/SEM GIRO",$K6870="KG",OR(Painel!$B$5="(Todos)",A6870=Painel!$B$5)*OR(Painel!$E$5="(Todos)",P6870=Painel!$E$5)),$J6870+ROW()/10000000,"")</f>
        <v/>
      </c>
      <c r="U6870" s="29" t="str">
        <f aca="false">IF(AND($S6870="VENCIDO",$K6870="KG",OR(Painel!$B$5="(Todos)",A6870=Painel!$B$5)*OR(Painel!$E$5="(Todos)",P6870=Painel!$E$5)),$J6870+ROW()/10000000,"")</f>
        <v/>
      </c>
    </row>
    <row r="6871" customFormat="false" ht="15" hidden="false" customHeight="false" outlineLevel="0" collapsed="false">
      <c r="A6871" s="29" t="s">
        <v>52</v>
      </c>
      <c r="B6871" s="29" t="s">
        <v>12915</v>
      </c>
      <c r="C6871" s="29" t="s">
        <v>115</v>
      </c>
      <c r="D6871" s="29"/>
      <c r="E6871" s="29" t="n">
        <v>0</v>
      </c>
      <c r="F6871" s="29"/>
      <c r="G6871" s="29"/>
      <c r="H6871" s="30" t="n">
        <v>0</v>
      </c>
      <c r="I6871" s="29"/>
      <c r="J6871" s="30" t="n">
        <v>0</v>
      </c>
      <c r="K6871" s="29"/>
      <c r="L6871" s="29" t="s">
        <v>116</v>
      </c>
      <c r="M6871" s="29"/>
      <c r="N6871" s="29"/>
      <c r="O6871" s="29"/>
      <c r="P6871" s="29"/>
      <c r="Q6871" s="29" t="n">
        <f aca="false">IFERROR(VALUE(L6871),"")</f>
        <v>0</v>
      </c>
      <c r="R6871" s="29" t="str">
        <f aca="true">IF(O6871="","",O6871-TODAY())</f>
        <v/>
      </c>
      <c r="S6871" s="29" t="str">
        <f aca="false">IF(C6871="&lt;&lt; vazio &gt;&gt;","VAZIA",IF(AND(O6871&lt;&gt;"",R6871&lt;0),"VENCIDO",IF(AND(O6871&lt;&gt;"",R6871&lt;=Parametros!$B$10),"PRÓX. VENCIMENTO",IF(F6871="Q","QUALIDADE",IF(F6871="S","BLOQUEADO",IF(F6871="R","RESTRITO/DEVOLUÇÃO",IF(OR(N6871="QUAR",N6871="QRES"),"QUARENTENA",IF(OR(B6871="DESCARTE",B6871="DEVOLUÇÃO"),"DESCARTE/DEVOLUÇÃO",IF(AND(D6871="",K6871&lt;&gt;""),"SEM LOTE",IF(AND(Q6871&lt;&gt;"",Q6871&gt;=Parametros!$B$11),"PARADO/SEM GIRO","OK"))))))))))</f>
        <v>VAZIA</v>
      </c>
      <c r="T6871" s="29" t="str">
        <f aca="false">IF(AND($S6871="PARADO/SEM GIRO",$K6871="KG",OR(Painel!$B$5="(Todos)",A6871=Painel!$B$5)*OR(Painel!$E$5="(Todos)",P6871=Painel!$E$5)),$J6871+ROW()/10000000,"")</f>
        <v/>
      </c>
      <c r="U6871" s="29" t="str">
        <f aca="false">IF(AND($S6871="VENCIDO",$K6871="KG",OR(Painel!$B$5="(Todos)",A6871=Painel!$B$5)*OR(Painel!$E$5="(Todos)",P6871=Painel!$E$5)),$J6871+ROW()/10000000,"")</f>
        <v/>
      </c>
    </row>
    <row r="6872" customFormat="false" ht="15" hidden="false" customHeight="false" outlineLevel="0" collapsed="false">
      <c r="A6872" s="29" t="s">
        <v>52</v>
      </c>
      <c r="B6872" s="29" t="s">
        <v>12916</v>
      </c>
      <c r="C6872" s="29" t="s">
        <v>909</v>
      </c>
      <c r="D6872" s="29" t="s">
        <v>8506</v>
      </c>
      <c r="E6872" s="29" t="n">
        <v>1</v>
      </c>
      <c r="F6872" s="29"/>
      <c r="G6872" s="29" t="s">
        <v>12917</v>
      </c>
      <c r="H6872" s="30" t="n">
        <v>1000</v>
      </c>
      <c r="I6872" s="31" t="n">
        <v>46279</v>
      </c>
      <c r="J6872" s="30" t="n">
        <v>1000</v>
      </c>
      <c r="K6872" s="29" t="s">
        <v>120</v>
      </c>
      <c r="L6872" s="29" t="s">
        <v>350</v>
      </c>
      <c r="M6872" s="29"/>
      <c r="N6872" s="29" t="s">
        <v>122</v>
      </c>
      <c r="O6872" s="31" t="n">
        <v>46820</v>
      </c>
      <c r="P6872" s="29" t="s">
        <v>123</v>
      </c>
      <c r="Q6872" s="29" t="n">
        <f aca="false">IFERROR(VALUE(L6872),"")</f>
        <v>6</v>
      </c>
      <c r="R6872" s="29" t="n">
        <f aca="true">IF(O6872="","",O6872-TODAY())</f>
        <v>535</v>
      </c>
      <c r="S6872" s="29" t="str">
        <f aca="false">IF(C6872="&lt;&lt; vazio &gt;&gt;","VAZIA",IF(AND(O6872&lt;&gt;"",R6872&lt;0),"VENCIDO",IF(AND(O6872&lt;&gt;"",R6872&lt;=Parametros!$B$10),"PRÓX. VENCIMENTO",IF(F6872="Q","QUALIDADE",IF(F6872="S","BLOQUEADO",IF(F6872="R","RESTRITO/DEVOLUÇÃO",IF(OR(N6872="QUAR",N6872="QRES"),"QUARENTENA",IF(OR(B6872="DESCARTE",B6872="DEVOLUÇÃO"),"DESCARTE/DEVOLUÇÃO",IF(AND(D6872="",K6872&lt;&gt;""),"SEM LOTE",IF(AND(Q6872&lt;&gt;"",Q6872&gt;=Parametros!$B$11),"PARADO/SEM GIRO","OK"))))))))))</f>
        <v>OK</v>
      </c>
      <c r="T6872" s="29" t="str">
        <f aca="false">IF(AND($S6872="PARADO/SEM GIRO",$K6872="KG",OR(Painel!$B$5="(Todos)",A6872=Painel!$B$5)*OR(Painel!$E$5="(Todos)",P6872=Painel!$E$5)),$J6872+ROW()/10000000,"")</f>
        <v/>
      </c>
      <c r="U6872" s="29" t="str">
        <f aca="false">IF(AND($S6872="VENCIDO",$K6872="KG",OR(Painel!$B$5="(Todos)",A6872=Painel!$B$5)*OR(Painel!$E$5="(Todos)",P6872=Painel!$E$5)),$J6872+ROW()/10000000,"")</f>
        <v/>
      </c>
    </row>
    <row r="6873" customFormat="false" ht="15" hidden="false" customHeight="false" outlineLevel="0" collapsed="false">
      <c r="A6873" s="29" t="s">
        <v>52</v>
      </c>
      <c r="B6873" s="29" t="s">
        <v>12918</v>
      </c>
      <c r="C6873" s="29" t="s">
        <v>325</v>
      </c>
      <c r="D6873" s="29" t="s">
        <v>1062</v>
      </c>
      <c r="E6873" s="29" t="n">
        <v>1</v>
      </c>
      <c r="F6873" s="29" t="s">
        <v>268</v>
      </c>
      <c r="G6873" s="29" t="s">
        <v>12919</v>
      </c>
      <c r="H6873" s="30" t="n">
        <v>1102.5</v>
      </c>
      <c r="I6873" s="31" t="n">
        <v>46278</v>
      </c>
      <c r="J6873" s="30" t="n">
        <v>1102.5</v>
      </c>
      <c r="K6873" s="29" t="s">
        <v>120</v>
      </c>
      <c r="L6873" s="29" t="s">
        <v>328</v>
      </c>
      <c r="M6873" s="29"/>
      <c r="N6873" s="29" t="s">
        <v>122</v>
      </c>
      <c r="O6873" s="31" t="n">
        <v>46643</v>
      </c>
      <c r="P6873" s="29" t="s">
        <v>123</v>
      </c>
      <c r="Q6873" s="29" t="n">
        <f aca="false">IFERROR(VALUE(L6873),"")</f>
        <v>7</v>
      </c>
      <c r="R6873" s="29" t="n">
        <f aca="true">IF(O6873="","",O6873-TODAY())</f>
        <v>358</v>
      </c>
      <c r="S6873" s="29" t="str">
        <f aca="false">IF(C6873="&lt;&lt; vazio &gt;&gt;","VAZIA",IF(AND(O6873&lt;&gt;"",R6873&lt;0),"VENCIDO",IF(AND(O6873&lt;&gt;"",R6873&lt;=Parametros!$B$10),"PRÓX. VENCIMENTO",IF(F6873="Q","QUALIDADE",IF(F6873="S","BLOQUEADO",IF(F6873="R","RESTRITO/DEVOLUÇÃO",IF(OR(N6873="QUAR",N6873="QRES"),"QUARENTENA",IF(OR(B6873="DESCARTE",B6873="DEVOLUÇÃO"),"DESCARTE/DEVOLUÇÃO",IF(AND(D6873="",K6873&lt;&gt;""),"SEM LOTE",IF(AND(Q6873&lt;&gt;"",Q6873&gt;=Parametros!$B$11),"PARADO/SEM GIRO","OK"))))))))))</f>
        <v>QUALIDADE</v>
      </c>
      <c r="T6873" s="29" t="str">
        <f aca="false">IF(AND($S6873="PARADO/SEM GIRO",$K6873="KG",OR(Painel!$B$5="(Todos)",A6873=Painel!$B$5)*OR(Painel!$E$5="(Todos)",P6873=Painel!$E$5)),$J6873+ROW()/10000000,"")</f>
        <v/>
      </c>
      <c r="U6873" s="29" t="str">
        <f aca="false">IF(AND($S6873="VENCIDO",$K6873="KG",OR(Painel!$B$5="(Todos)",A6873=Painel!$B$5)*OR(Painel!$E$5="(Todos)",P6873=Painel!$E$5)),$J6873+ROW()/10000000,"")</f>
        <v/>
      </c>
    </row>
    <row r="6874" customFormat="false" ht="15" hidden="false" customHeight="false" outlineLevel="0" collapsed="false">
      <c r="A6874" s="29" t="s">
        <v>52</v>
      </c>
      <c r="B6874" s="29" t="s">
        <v>12920</v>
      </c>
      <c r="C6874" s="29" t="s">
        <v>186</v>
      </c>
      <c r="D6874" s="29" t="s">
        <v>823</v>
      </c>
      <c r="E6874" s="29" t="n">
        <v>1</v>
      </c>
      <c r="F6874" s="29" t="s">
        <v>268</v>
      </c>
      <c r="G6874" s="29" t="s">
        <v>12921</v>
      </c>
      <c r="H6874" s="30" t="n">
        <v>545.4</v>
      </c>
      <c r="I6874" s="31" t="n">
        <v>46284</v>
      </c>
      <c r="J6874" s="30" t="n">
        <v>545.4</v>
      </c>
      <c r="K6874" s="29" t="s">
        <v>120</v>
      </c>
      <c r="L6874" s="29" t="s">
        <v>388</v>
      </c>
      <c r="M6874" s="29"/>
      <c r="N6874" s="29" t="s">
        <v>122</v>
      </c>
      <c r="O6874" s="31" t="n">
        <v>46831</v>
      </c>
      <c r="P6874" s="29" t="s">
        <v>123</v>
      </c>
      <c r="Q6874" s="29" t="n">
        <f aca="false">IFERROR(VALUE(L6874),"")</f>
        <v>1</v>
      </c>
      <c r="R6874" s="29" t="n">
        <f aca="true">IF(O6874="","",O6874-TODAY())</f>
        <v>546</v>
      </c>
      <c r="S6874" s="29" t="str">
        <f aca="false">IF(C6874="&lt;&lt; vazio &gt;&gt;","VAZIA",IF(AND(O6874&lt;&gt;"",R6874&lt;0),"VENCIDO",IF(AND(O6874&lt;&gt;"",R6874&lt;=Parametros!$B$10),"PRÓX. VENCIMENTO",IF(F6874="Q","QUALIDADE",IF(F6874="S","BLOQUEADO",IF(F6874="R","RESTRITO/DEVOLUÇÃO",IF(OR(N6874="QUAR",N6874="QRES"),"QUARENTENA",IF(OR(B6874="DESCARTE",B6874="DEVOLUÇÃO"),"DESCARTE/DEVOLUÇÃO",IF(AND(D6874="",K6874&lt;&gt;""),"SEM LOTE",IF(AND(Q6874&lt;&gt;"",Q6874&gt;=Parametros!$B$11),"PARADO/SEM GIRO","OK"))))))))))</f>
        <v>QUALIDADE</v>
      </c>
      <c r="T6874" s="29" t="str">
        <f aca="false">IF(AND($S6874="PARADO/SEM GIRO",$K6874="KG",OR(Painel!$B$5="(Todos)",A6874=Painel!$B$5)*OR(Painel!$E$5="(Todos)",P6874=Painel!$E$5)),$J6874+ROW()/10000000,"")</f>
        <v/>
      </c>
      <c r="U6874" s="29" t="str">
        <f aca="false">IF(AND($S6874="VENCIDO",$K6874="KG",OR(Painel!$B$5="(Todos)",A6874=Painel!$B$5)*OR(Painel!$E$5="(Todos)",P6874=Painel!$E$5)),$J6874+ROW()/10000000,"")</f>
        <v/>
      </c>
    </row>
    <row r="6875" customFormat="false" ht="15" hidden="false" customHeight="false" outlineLevel="0" collapsed="false">
      <c r="A6875" s="29" t="s">
        <v>52</v>
      </c>
      <c r="B6875" s="29" t="s">
        <v>12922</v>
      </c>
      <c r="C6875" s="29" t="s">
        <v>115</v>
      </c>
      <c r="D6875" s="29"/>
      <c r="E6875" s="29" t="n">
        <v>0</v>
      </c>
      <c r="F6875" s="29"/>
      <c r="G6875" s="29"/>
      <c r="H6875" s="30" t="n">
        <v>0</v>
      </c>
      <c r="I6875" s="29"/>
      <c r="J6875" s="30" t="n">
        <v>0</v>
      </c>
      <c r="K6875" s="29"/>
      <c r="L6875" s="29" t="s">
        <v>116</v>
      </c>
      <c r="M6875" s="29"/>
      <c r="N6875" s="29"/>
      <c r="O6875" s="29"/>
      <c r="P6875" s="29"/>
      <c r="Q6875" s="29" t="n">
        <f aca="false">IFERROR(VALUE(L6875),"")</f>
        <v>0</v>
      </c>
      <c r="R6875" s="29" t="str">
        <f aca="true">IF(O6875="","",O6875-TODAY())</f>
        <v/>
      </c>
      <c r="S6875" s="29" t="str">
        <f aca="false">IF(C6875="&lt;&lt; vazio &gt;&gt;","VAZIA",IF(AND(O6875&lt;&gt;"",R6875&lt;0),"VENCIDO",IF(AND(O6875&lt;&gt;"",R6875&lt;=Parametros!$B$10),"PRÓX. VENCIMENTO",IF(F6875="Q","QUALIDADE",IF(F6875="S","BLOQUEADO",IF(F6875="R","RESTRITO/DEVOLUÇÃO",IF(OR(N6875="QUAR",N6875="QRES"),"QUARENTENA",IF(OR(B6875="DESCARTE",B6875="DEVOLUÇÃO"),"DESCARTE/DEVOLUÇÃO",IF(AND(D6875="",K6875&lt;&gt;""),"SEM LOTE",IF(AND(Q6875&lt;&gt;"",Q6875&gt;=Parametros!$B$11),"PARADO/SEM GIRO","OK"))))))))))</f>
        <v>VAZIA</v>
      </c>
      <c r="T6875" s="29" t="str">
        <f aca="false">IF(AND($S6875="PARADO/SEM GIRO",$K6875="KG",OR(Painel!$B$5="(Todos)",A6875=Painel!$B$5)*OR(Painel!$E$5="(Todos)",P6875=Painel!$E$5)),$J6875+ROW()/10000000,"")</f>
        <v/>
      </c>
      <c r="U6875" s="29" t="str">
        <f aca="false">IF(AND($S6875="VENCIDO",$K6875="KG",OR(Painel!$B$5="(Todos)",A6875=Painel!$B$5)*OR(Painel!$E$5="(Todos)",P6875=Painel!$E$5)),$J6875+ROW()/10000000,"")</f>
        <v/>
      </c>
    </row>
    <row r="6876" customFormat="false" ht="15" hidden="false" customHeight="false" outlineLevel="0" collapsed="false">
      <c r="A6876" s="29" t="s">
        <v>52</v>
      </c>
      <c r="B6876" s="29" t="s">
        <v>12923</v>
      </c>
      <c r="C6876" s="29" t="s">
        <v>11692</v>
      </c>
      <c r="D6876" s="29" t="s">
        <v>11693</v>
      </c>
      <c r="E6876" s="29" t="n">
        <v>1</v>
      </c>
      <c r="F6876" s="29"/>
      <c r="G6876" s="29" t="s">
        <v>12924</v>
      </c>
      <c r="H6876" s="30" t="n">
        <v>727.2</v>
      </c>
      <c r="I6876" s="31" t="n">
        <v>46189</v>
      </c>
      <c r="J6876" s="30" t="n">
        <v>727.2</v>
      </c>
      <c r="K6876" s="29" t="s">
        <v>120</v>
      </c>
      <c r="L6876" s="29" t="s">
        <v>749</v>
      </c>
      <c r="M6876" s="29"/>
      <c r="N6876" s="29" t="s">
        <v>122</v>
      </c>
      <c r="O6876" s="31" t="n">
        <v>46904</v>
      </c>
      <c r="P6876" s="29" t="s">
        <v>123</v>
      </c>
      <c r="Q6876" s="29" t="n">
        <f aca="false">IFERROR(VALUE(L6876),"")</f>
        <v>96</v>
      </c>
      <c r="R6876" s="29" t="n">
        <f aca="true">IF(O6876="","",O6876-TODAY())</f>
        <v>619</v>
      </c>
      <c r="S6876" s="29" t="str">
        <f aca="false">IF(C6876="&lt;&lt; vazio &gt;&gt;","VAZIA",IF(AND(O6876&lt;&gt;"",R6876&lt;0),"VENCIDO",IF(AND(O6876&lt;&gt;"",R6876&lt;=Parametros!$B$10),"PRÓX. VENCIMENTO",IF(F6876="Q","QUALIDADE",IF(F6876="S","BLOQUEADO",IF(F6876="R","RESTRITO/DEVOLUÇÃO",IF(OR(N6876="QUAR",N6876="QRES"),"QUARENTENA",IF(OR(B6876="DESCARTE",B6876="DEVOLUÇÃO"),"DESCARTE/DEVOLUÇÃO",IF(AND(D6876="",K6876&lt;&gt;""),"SEM LOTE",IF(AND(Q6876&lt;&gt;"",Q6876&gt;=Parametros!$B$11),"PARADO/SEM GIRO","OK"))))))))))</f>
        <v>PARADO/SEM GIRO</v>
      </c>
      <c r="T6876" s="29" t="n">
        <f aca="false">IF(AND($S6876="PARADO/SEM GIRO",$K6876="KG",OR(Painel!$B$5="(Todos)",A6876=Painel!$B$5)*OR(Painel!$E$5="(Todos)",P6876=Painel!$E$5)),$J6876+ROW()/10000000,"")</f>
        <v>727.2006876</v>
      </c>
      <c r="U6876" s="29" t="str">
        <f aca="false">IF(AND($S6876="VENCIDO",$K6876="KG",OR(Painel!$B$5="(Todos)",A6876=Painel!$B$5)*OR(Painel!$E$5="(Todos)",P6876=Painel!$E$5)),$J6876+ROW()/10000000,"")</f>
        <v/>
      </c>
    </row>
    <row r="6877" customFormat="false" ht="15" hidden="false" customHeight="false" outlineLevel="0" collapsed="false">
      <c r="A6877" s="29" t="s">
        <v>52</v>
      </c>
      <c r="B6877" s="29" t="s">
        <v>12925</v>
      </c>
      <c r="C6877" s="29" t="s">
        <v>11692</v>
      </c>
      <c r="D6877" s="29" t="s">
        <v>11693</v>
      </c>
      <c r="E6877" s="29" t="n">
        <v>1</v>
      </c>
      <c r="F6877" s="29"/>
      <c r="G6877" s="29" t="s">
        <v>12926</v>
      </c>
      <c r="H6877" s="30" t="n">
        <v>727.2</v>
      </c>
      <c r="I6877" s="31" t="n">
        <v>46189</v>
      </c>
      <c r="J6877" s="30" t="n">
        <v>727.2</v>
      </c>
      <c r="K6877" s="29" t="s">
        <v>120</v>
      </c>
      <c r="L6877" s="29" t="s">
        <v>749</v>
      </c>
      <c r="M6877" s="29"/>
      <c r="N6877" s="29" t="s">
        <v>122</v>
      </c>
      <c r="O6877" s="31" t="n">
        <v>46904</v>
      </c>
      <c r="P6877" s="29" t="s">
        <v>123</v>
      </c>
      <c r="Q6877" s="29" t="n">
        <f aca="false">IFERROR(VALUE(L6877),"")</f>
        <v>96</v>
      </c>
      <c r="R6877" s="29" t="n">
        <f aca="true">IF(O6877="","",O6877-TODAY())</f>
        <v>619</v>
      </c>
      <c r="S6877" s="29" t="str">
        <f aca="false">IF(C6877="&lt;&lt; vazio &gt;&gt;","VAZIA",IF(AND(O6877&lt;&gt;"",R6877&lt;0),"VENCIDO",IF(AND(O6877&lt;&gt;"",R6877&lt;=Parametros!$B$10),"PRÓX. VENCIMENTO",IF(F6877="Q","QUALIDADE",IF(F6877="S","BLOQUEADO",IF(F6877="R","RESTRITO/DEVOLUÇÃO",IF(OR(N6877="QUAR",N6877="QRES"),"QUARENTENA",IF(OR(B6877="DESCARTE",B6877="DEVOLUÇÃO"),"DESCARTE/DEVOLUÇÃO",IF(AND(D6877="",K6877&lt;&gt;""),"SEM LOTE",IF(AND(Q6877&lt;&gt;"",Q6877&gt;=Parametros!$B$11),"PARADO/SEM GIRO","OK"))))))))))</f>
        <v>PARADO/SEM GIRO</v>
      </c>
      <c r="T6877" s="29" t="n">
        <f aca="false">IF(AND($S6877="PARADO/SEM GIRO",$K6877="KG",OR(Painel!$B$5="(Todos)",A6877=Painel!$B$5)*OR(Painel!$E$5="(Todos)",P6877=Painel!$E$5)),$J6877+ROW()/10000000,"")</f>
        <v>727.2006877</v>
      </c>
      <c r="U6877" s="29" t="str">
        <f aca="false">IF(AND($S6877="VENCIDO",$K6877="KG",OR(Painel!$B$5="(Todos)",A6877=Painel!$B$5)*OR(Painel!$E$5="(Todos)",P6877=Painel!$E$5)),$J6877+ROW()/10000000,"")</f>
        <v/>
      </c>
    </row>
    <row r="6878" customFormat="false" ht="15" hidden="false" customHeight="false" outlineLevel="0" collapsed="false">
      <c r="A6878" s="29" t="s">
        <v>52</v>
      </c>
      <c r="B6878" s="29" t="s">
        <v>12927</v>
      </c>
      <c r="C6878" s="29" t="s">
        <v>276</v>
      </c>
      <c r="D6878" s="29" t="s">
        <v>698</v>
      </c>
      <c r="E6878" s="29" t="n">
        <v>1</v>
      </c>
      <c r="F6878" s="29" t="s">
        <v>268</v>
      </c>
      <c r="G6878" s="29" t="s">
        <v>12928</v>
      </c>
      <c r="H6878" s="30" t="n">
        <v>415.8</v>
      </c>
      <c r="I6878" s="31" t="n">
        <v>46276</v>
      </c>
      <c r="J6878" s="30" t="n">
        <v>415.8</v>
      </c>
      <c r="K6878" s="29" t="s">
        <v>120</v>
      </c>
      <c r="L6878" s="29" t="s">
        <v>133</v>
      </c>
      <c r="M6878" s="29"/>
      <c r="N6878" s="29" t="s">
        <v>122</v>
      </c>
      <c r="O6878" s="31" t="n">
        <v>46823</v>
      </c>
      <c r="P6878" s="29" t="s">
        <v>123</v>
      </c>
      <c r="Q6878" s="29" t="n">
        <f aca="false">IFERROR(VALUE(L6878),"")</f>
        <v>9</v>
      </c>
      <c r="R6878" s="29" t="n">
        <f aca="true">IF(O6878="","",O6878-TODAY())</f>
        <v>538</v>
      </c>
      <c r="S6878" s="29" t="str">
        <f aca="false">IF(C6878="&lt;&lt; vazio &gt;&gt;","VAZIA",IF(AND(O6878&lt;&gt;"",R6878&lt;0),"VENCIDO",IF(AND(O6878&lt;&gt;"",R6878&lt;=Parametros!$B$10),"PRÓX. VENCIMENTO",IF(F6878="Q","QUALIDADE",IF(F6878="S","BLOQUEADO",IF(F6878="R","RESTRITO/DEVOLUÇÃO",IF(OR(N6878="QUAR",N6878="QRES"),"QUARENTENA",IF(OR(B6878="DESCARTE",B6878="DEVOLUÇÃO"),"DESCARTE/DEVOLUÇÃO",IF(AND(D6878="",K6878&lt;&gt;""),"SEM LOTE",IF(AND(Q6878&lt;&gt;"",Q6878&gt;=Parametros!$B$11),"PARADO/SEM GIRO","OK"))))))))))</f>
        <v>QUALIDADE</v>
      </c>
      <c r="T6878" s="29" t="str">
        <f aca="false">IF(AND($S6878="PARADO/SEM GIRO",$K6878="KG",OR(Painel!$B$5="(Todos)",A6878=Painel!$B$5)*OR(Painel!$E$5="(Todos)",P6878=Painel!$E$5)),$J6878+ROW()/10000000,"")</f>
        <v/>
      </c>
      <c r="U6878" s="29" t="str">
        <f aca="false">IF(AND($S6878="VENCIDO",$K6878="KG",OR(Painel!$B$5="(Todos)",A6878=Painel!$B$5)*OR(Painel!$E$5="(Todos)",P6878=Painel!$E$5)),$J6878+ROW()/10000000,"")</f>
        <v/>
      </c>
    </row>
    <row r="6879" customFormat="false" ht="15" hidden="false" customHeight="false" outlineLevel="0" collapsed="false">
      <c r="A6879" s="29" t="s">
        <v>52</v>
      </c>
      <c r="B6879" s="29" t="s">
        <v>12929</v>
      </c>
      <c r="C6879" s="29" t="s">
        <v>1292</v>
      </c>
      <c r="D6879" s="29" t="s">
        <v>1293</v>
      </c>
      <c r="E6879" s="29" t="n">
        <v>1</v>
      </c>
      <c r="F6879" s="29" t="s">
        <v>268</v>
      </c>
      <c r="G6879" s="29" t="s">
        <v>12930</v>
      </c>
      <c r="H6879" s="30" t="n">
        <v>800</v>
      </c>
      <c r="I6879" s="31" t="n">
        <v>46280</v>
      </c>
      <c r="J6879" s="30" t="n">
        <v>800</v>
      </c>
      <c r="K6879" s="29" t="s">
        <v>120</v>
      </c>
      <c r="L6879" s="29" t="s">
        <v>144</v>
      </c>
      <c r="M6879" s="29"/>
      <c r="N6879" s="29" t="s">
        <v>122</v>
      </c>
      <c r="O6879" s="31" t="n">
        <v>46826</v>
      </c>
      <c r="P6879" s="29" t="s">
        <v>123</v>
      </c>
      <c r="Q6879" s="29" t="n">
        <f aca="false">IFERROR(VALUE(L6879),"")</f>
        <v>5</v>
      </c>
      <c r="R6879" s="29" t="n">
        <f aca="true">IF(O6879="","",O6879-TODAY())</f>
        <v>541</v>
      </c>
      <c r="S6879" s="29" t="str">
        <f aca="false">IF(C6879="&lt;&lt; vazio &gt;&gt;","VAZIA",IF(AND(O6879&lt;&gt;"",R6879&lt;0),"VENCIDO",IF(AND(O6879&lt;&gt;"",R6879&lt;=Parametros!$B$10),"PRÓX. VENCIMENTO",IF(F6879="Q","QUALIDADE",IF(F6879="S","BLOQUEADO",IF(F6879="R","RESTRITO/DEVOLUÇÃO",IF(OR(N6879="QUAR",N6879="QRES"),"QUARENTENA",IF(OR(B6879="DESCARTE",B6879="DEVOLUÇÃO"),"DESCARTE/DEVOLUÇÃO",IF(AND(D6879="",K6879&lt;&gt;""),"SEM LOTE",IF(AND(Q6879&lt;&gt;"",Q6879&gt;=Parametros!$B$11),"PARADO/SEM GIRO","OK"))))))))))</f>
        <v>QUALIDADE</v>
      </c>
      <c r="T6879" s="29" t="str">
        <f aca="false">IF(AND($S6879="PARADO/SEM GIRO",$K6879="KG",OR(Painel!$B$5="(Todos)",A6879=Painel!$B$5)*OR(Painel!$E$5="(Todos)",P6879=Painel!$E$5)),$J6879+ROW()/10000000,"")</f>
        <v/>
      </c>
      <c r="U6879" s="29" t="str">
        <f aca="false">IF(AND($S6879="VENCIDO",$K6879="KG",OR(Painel!$B$5="(Todos)",A6879=Painel!$B$5)*OR(Painel!$E$5="(Todos)",P6879=Painel!$E$5)),$J6879+ROW()/10000000,"")</f>
        <v/>
      </c>
    </row>
    <row r="6880" customFormat="false" ht="15" hidden="false" customHeight="false" outlineLevel="0" collapsed="false">
      <c r="A6880" s="29" t="s">
        <v>52</v>
      </c>
      <c r="B6880" s="29" t="s">
        <v>12931</v>
      </c>
      <c r="C6880" s="29" t="s">
        <v>785</v>
      </c>
      <c r="D6880" s="29" t="s">
        <v>841</v>
      </c>
      <c r="E6880" s="29" t="n">
        <v>1</v>
      </c>
      <c r="F6880" s="29"/>
      <c r="G6880" s="29" t="s">
        <v>12932</v>
      </c>
      <c r="H6880" s="30" t="n">
        <v>1000</v>
      </c>
      <c r="I6880" s="31" t="n">
        <v>46282</v>
      </c>
      <c r="J6880" s="30" t="n">
        <v>1000</v>
      </c>
      <c r="K6880" s="29" t="s">
        <v>120</v>
      </c>
      <c r="L6880" s="29" t="s">
        <v>400</v>
      </c>
      <c r="M6880" s="29"/>
      <c r="N6880" s="29" t="s">
        <v>122</v>
      </c>
      <c r="O6880" s="31" t="n">
        <v>46825</v>
      </c>
      <c r="P6880" s="29" t="s">
        <v>123</v>
      </c>
      <c r="Q6880" s="29" t="n">
        <f aca="false">IFERROR(VALUE(L6880),"")</f>
        <v>3</v>
      </c>
      <c r="R6880" s="29" t="n">
        <f aca="true">IF(O6880="","",O6880-TODAY())</f>
        <v>540</v>
      </c>
      <c r="S6880" s="29" t="str">
        <f aca="false">IF(C6880="&lt;&lt; vazio &gt;&gt;","VAZIA",IF(AND(O6880&lt;&gt;"",R6880&lt;0),"VENCIDO",IF(AND(O6880&lt;&gt;"",R6880&lt;=Parametros!$B$10),"PRÓX. VENCIMENTO",IF(F6880="Q","QUALIDADE",IF(F6880="S","BLOQUEADO",IF(F6880="R","RESTRITO/DEVOLUÇÃO",IF(OR(N6880="QUAR",N6880="QRES"),"QUARENTENA",IF(OR(B6880="DESCARTE",B6880="DEVOLUÇÃO"),"DESCARTE/DEVOLUÇÃO",IF(AND(D6880="",K6880&lt;&gt;""),"SEM LOTE",IF(AND(Q6880&lt;&gt;"",Q6880&gt;=Parametros!$B$11),"PARADO/SEM GIRO","OK"))))))))))</f>
        <v>OK</v>
      </c>
      <c r="T6880" s="29" t="str">
        <f aca="false">IF(AND($S6880="PARADO/SEM GIRO",$K6880="KG",OR(Painel!$B$5="(Todos)",A6880=Painel!$B$5)*OR(Painel!$E$5="(Todos)",P6880=Painel!$E$5)),$J6880+ROW()/10000000,"")</f>
        <v/>
      </c>
      <c r="U6880" s="29" t="str">
        <f aca="false">IF(AND($S6880="VENCIDO",$K6880="KG",OR(Painel!$B$5="(Todos)",A6880=Painel!$B$5)*OR(Painel!$E$5="(Todos)",P6880=Painel!$E$5)),$J6880+ROW()/10000000,"")</f>
        <v/>
      </c>
    </row>
    <row r="6881" customFormat="false" ht="15" hidden="false" customHeight="false" outlineLevel="0" collapsed="false">
      <c r="A6881" s="29" t="s">
        <v>52</v>
      </c>
      <c r="B6881" s="29" t="s">
        <v>12933</v>
      </c>
      <c r="C6881" s="29" t="s">
        <v>666</v>
      </c>
      <c r="D6881" s="29" t="s">
        <v>667</v>
      </c>
      <c r="E6881" s="29" t="n">
        <v>1</v>
      </c>
      <c r="F6881" s="29" t="s">
        <v>268</v>
      </c>
      <c r="G6881" s="29" t="s">
        <v>12934</v>
      </c>
      <c r="H6881" s="30" t="n">
        <v>590.4</v>
      </c>
      <c r="I6881" s="31" t="n">
        <v>46285</v>
      </c>
      <c r="J6881" s="30" t="n">
        <v>590.4</v>
      </c>
      <c r="K6881" s="29" t="s">
        <v>120</v>
      </c>
      <c r="L6881" s="29" t="s">
        <v>116</v>
      </c>
      <c r="M6881" s="29"/>
      <c r="N6881" s="29" t="s">
        <v>122</v>
      </c>
      <c r="O6881" s="31" t="n">
        <v>46831</v>
      </c>
      <c r="P6881" s="29" t="s">
        <v>123</v>
      </c>
      <c r="Q6881" s="29" t="n">
        <f aca="false">IFERROR(VALUE(L6881),"")</f>
        <v>0</v>
      </c>
      <c r="R6881" s="29" t="n">
        <f aca="true">IF(O6881="","",O6881-TODAY())</f>
        <v>546</v>
      </c>
      <c r="S6881" s="29" t="str">
        <f aca="false">IF(C6881="&lt;&lt; vazio &gt;&gt;","VAZIA",IF(AND(O6881&lt;&gt;"",R6881&lt;0),"VENCIDO",IF(AND(O6881&lt;&gt;"",R6881&lt;=Parametros!$B$10),"PRÓX. VENCIMENTO",IF(F6881="Q","QUALIDADE",IF(F6881="S","BLOQUEADO",IF(F6881="R","RESTRITO/DEVOLUÇÃO",IF(OR(N6881="QUAR",N6881="QRES"),"QUARENTENA",IF(OR(B6881="DESCARTE",B6881="DEVOLUÇÃO"),"DESCARTE/DEVOLUÇÃO",IF(AND(D6881="",K6881&lt;&gt;""),"SEM LOTE",IF(AND(Q6881&lt;&gt;"",Q6881&gt;=Parametros!$B$11),"PARADO/SEM GIRO","OK"))))))))))</f>
        <v>QUALIDADE</v>
      </c>
      <c r="T6881" s="29" t="str">
        <f aca="false">IF(AND($S6881="PARADO/SEM GIRO",$K6881="KG",OR(Painel!$B$5="(Todos)",A6881=Painel!$B$5)*OR(Painel!$E$5="(Todos)",P6881=Painel!$E$5)),$J6881+ROW()/10000000,"")</f>
        <v/>
      </c>
      <c r="U6881" s="29" t="str">
        <f aca="false">IF(AND($S6881="VENCIDO",$K6881="KG",OR(Painel!$B$5="(Todos)",A6881=Painel!$B$5)*OR(Painel!$E$5="(Todos)",P6881=Painel!$E$5)),$J6881+ROW()/10000000,"")</f>
        <v/>
      </c>
    </row>
    <row r="6882" customFormat="false" ht="15" hidden="false" customHeight="false" outlineLevel="0" collapsed="false">
      <c r="A6882" s="29" t="s">
        <v>52</v>
      </c>
      <c r="B6882" s="29" t="s">
        <v>12935</v>
      </c>
      <c r="C6882" s="29" t="s">
        <v>2561</v>
      </c>
      <c r="D6882" s="29" t="s">
        <v>7209</v>
      </c>
      <c r="E6882" s="29" t="n">
        <v>1</v>
      </c>
      <c r="F6882" s="29" t="s">
        <v>268</v>
      </c>
      <c r="G6882" s="29" t="s">
        <v>12936</v>
      </c>
      <c r="H6882" s="30" t="n">
        <v>590.4</v>
      </c>
      <c r="I6882" s="31" t="n">
        <v>46285</v>
      </c>
      <c r="J6882" s="30" t="n">
        <v>590.4</v>
      </c>
      <c r="K6882" s="29" t="s">
        <v>120</v>
      </c>
      <c r="L6882" s="29" t="s">
        <v>116</v>
      </c>
      <c r="M6882" s="29"/>
      <c r="N6882" s="29" t="s">
        <v>122</v>
      </c>
      <c r="O6882" s="31" t="n">
        <v>47015</v>
      </c>
      <c r="P6882" s="29" t="s">
        <v>123</v>
      </c>
      <c r="Q6882" s="29" t="n">
        <f aca="false">IFERROR(VALUE(L6882),"")</f>
        <v>0</v>
      </c>
      <c r="R6882" s="29" t="n">
        <f aca="true">IF(O6882="","",O6882-TODAY())</f>
        <v>730</v>
      </c>
      <c r="S6882" s="29" t="str">
        <f aca="false">IF(C6882="&lt;&lt; vazio &gt;&gt;","VAZIA",IF(AND(O6882&lt;&gt;"",R6882&lt;0),"VENCIDO",IF(AND(O6882&lt;&gt;"",R6882&lt;=Parametros!$B$10),"PRÓX. VENCIMENTO",IF(F6882="Q","QUALIDADE",IF(F6882="S","BLOQUEADO",IF(F6882="R","RESTRITO/DEVOLUÇÃO",IF(OR(N6882="QUAR",N6882="QRES"),"QUARENTENA",IF(OR(B6882="DESCARTE",B6882="DEVOLUÇÃO"),"DESCARTE/DEVOLUÇÃO",IF(AND(D6882="",K6882&lt;&gt;""),"SEM LOTE",IF(AND(Q6882&lt;&gt;"",Q6882&gt;=Parametros!$B$11),"PARADO/SEM GIRO","OK"))))))))))</f>
        <v>QUALIDADE</v>
      </c>
      <c r="T6882" s="29" t="str">
        <f aca="false">IF(AND($S6882="PARADO/SEM GIRO",$K6882="KG",OR(Painel!$B$5="(Todos)",A6882=Painel!$B$5)*OR(Painel!$E$5="(Todos)",P6882=Painel!$E$5)),$J6882+ROW()/10000000,"")</f>
        <v/>
      </c>
      <c r="U6882" s="29" t="str">
        <f aca="false">IF(AND($S6882="VENCIDO",$K6882="KG",OR(Painel!$B$5="(Todos)",A6882=Painel!$B$5)*OR(Painel!$E$5="(Todos)",P6882=Painel!$E$5)),$J6882+ROW()/10000000,"")</f>
        <v/>
      </c>
    </row>
    <row r="6883" customFormat="false" ht="15" hidden="false" customHeight="false" outlineLevel="0" collapsed="false">
      <c r="A6883" s="29" t="s">
        <v>52</v>
      </c>
      <c r="B6883" s="29" t="s">
        <v>12937</v>
      </c>
      <c r="C6883" s="29" t="s">
        <v>115</v>
      </c>
      <c r="D6883" s="29"/>
      <c r="E6883" s="29" t="n">
        <v>0</v>
      </c>
      <c r="F6883" s="29"/>
      <c r="G6883" s="29"/>
      <c r="H6883" s="30" t="n">
        <v>0</v>
      </c>
      <c r="I6883" s="29"/>
      <c r="J6883" s="30" t="n">
        <v>0</v>
      </c>
      <c r="K6883" s="29"/>
      <c r="L6883" s="29" t="s">
        <v>116</v>
      </c>
      <c r="M6883" s="29"/>
      <c r="N6883" s="29"/>
      <c r="O6883" s="29"/>
      <c r="P6883" s="29"/>
      <c r="Q6883" s="29" t="n">
        <f aca="false">IFERROR(VALUE(L6883),"")</f>
        <v>0</v>
      </c>
      <c r="R6883" s="29" t="str">
        <f aca="true">IF(O6883="","",O6883-TODAY())</f>
        <v/>
      </c>
      <c r="S6883" s="29" t="str">
        <f aca="false">IF(C6883="&lt;&lt; vazio &gt;&gt;","VAZIA",IF(AND(O6883&lt;&gt;"",R6883&lt;0),"VENCIDO",IF(AND(O6883&lt;&gt;"",R6883&lt;=Parametros!$B$10),"PRÓX. VENCIMENTO",IF(F6883="Q","QUALIDADE",IF(F6883="S","BLOQUEADO",IF(F6883="R","RESTRITO/DEVOLUÇÃO",IF(OR(N6883="QUAR",N6883="QRES"),"QUARENTENA",IF(OR(B6883="DESCARTE",B6883="DEVOLUÇÃO"),"DESCARTE/DEVOLUÇÃO",IF(AND(D6883="",K6883&lt;&gt;""),"SEM LOTE",IF(AND(Q6883&lt;&gt;"",Q6883&gt;=Parametros!$B$11),"PARADO/SEM GIRO","OK"))))))))))</f>
        <v>VAZIA</v>
      </c>
      <c r="T6883" s="29" t="str">
        <f aca="false">IF(AND($S6883="PARADO/SEM GIRO",$K6883="KG",OR(Painel!$B$5="(Todos)",A6883=Painel!$B$5)*OR(Painel!$E$5="(Todos)",P6883=Painel!$E$5)),$J6883+ROW()/10000000,"")</f>
        <v/>
      </c>
      <c r="U6883" s="29" t="str">
        <f aca="false">IF(AND($S6883="VENCIDO",$K6883="KG",OR(Painel!$B$5="(Todos)",A6883=Painel!$B$5)*OR(Painel!$E$5="(Todos)",P6883=Painel!$E$5)),$J6883+ROW()/10000000,"")</f>
        <v/>
      </c>
    </row>
    <row r="6884" customFormat="false" ht="15" hidden="false" customHeight="false" outlineLevel="0" collapsed="false">
      <c r="A6884" s="29" t="s">
        <v>52</v>
      </c>
      <c r="B6884" s="29" t="s">
        <v>12938</v>
      </c>
      <c r="C6884" s="29" t="s">
        <v>273</v>
      </c>
      <c r="D6884" s="29" t="s">
        <v>274</v>
      </c>
      <c r="E6884" s="29" t="n">
        <v>1</v>
      </c>
      <c r="F6884" s="29"/>
      <c r="G6884" s="29" t="s">
        <v>12939</v>
      </c>
      <c r="H6884" s="30" t="n">
        <v>339.2</v>
      </c>
      <c r="I6884" s="31" t="n">
        <v>46278</v>
      </c>
      <c r="J6884" s="30" t="n">
        <v>339.2</v>
      </c>
      <c r="K6884" s="29" t="s">
        <v>120</v>
      </c>
      <c r="L6884" s="29" t="s">
        <v>694</v>
      </c>
      <c r="M6884" s="29"/>
      <c r="N6884" s="29" t="s">
        <v>134</v>
      </c>
      <c r="O6884" s="31" t="n">
        <v>46310</v>
      </c>
      <c r="P6884" s="29" t="s">
        <v>123</v>
      </c>
      <c r="Q6884" s="29" t="n">
        <f aca="false">IFERROR(VALUE(L6884),"")</f>
        <v>50</v>
      </c>
      <c r="R6884" s="29" t="n">
        <f aca="true">IF(O6884="","",O6884-TODAY())</f>
        <v>25</v>
      </c>
      <c r="S6884" s="29" t="str">
        <f aca="false">IF(C6884="&lt;&lt; vazio &gt;&gt;","VAZIA",IF(AND(O6884&lt;&gt;"",R6884&lt;0),"VENCIDO",IF(AND(O6884&lt;&gt;"",R6884&lt;=Parametros!$B$10),"PRÓX. VENCIMENTO",IF(F6884="Q","QUALIDADE",IF(F6884="S","BLOQUEADO",IF(F6884="R","RESTRITO/DEVOLUÇÃO",IF(OR(N6884="QUAR",N6884="QRES"),"QUARENTENA",IF(OR(B6884="DESCARTE",B6884="DEVOLUÇÃO"),"DESCARTE/DEVOLUÇÃO",IF(AND(D6884="",K6884&lt;&gt;""),"SEM LOTE",IF(AND(Q6884&lt;&gt;"",Q6884&gt;=Parametros!$B$11),"PARADO/SEM GIRO","OK"))))))))))</f>
        <v>PRÓX. VENCIMENTO</v>
      </c>
      <c r="T6884" s="29" t="str">
        <f aca="false">IF(AND($S6884="PARADO/SEM GIRO",$K6884="KG",OR(Painel!$B$5="(Todos)",A6884=Painel!$B$5)*OR(Painel!$E$5="(Todos)",P6884=Painel!$E$5)),$J6884+ROW()/10000000,"")</f>
        <v/>
      </c>
      <c r="U6884" s="29" t="str">
        <f aca="false">IF(AND($S6884="VENCIDO",$K6884="KG",OR(Painel!$B$5="(Todos)",A6884=Painel!$B$5)*OR(Painel!$E$5="(Todos)",P6884=Painel!$E$5)),$J6884+ROW()/10000000,"")</f>
        <v/>
      </c>
    </row>
    <row r="6885" customFormat="false" ht="15" hidden="false" customHeight="false" outlineLevel="0" collapsed="false">
      <c r="A6885" s="29" t="s">
        <v>52</v>
      </c>
      <c r="B6885" s="29" t="s">
        <v>12940</v>
      </c>
      <c r="C6885" s="29" t="s">
        <v>768</v>
      </c>
      <c r="D6885" s="29" t="s">
        <v>1087</v>
      </c>
      <c r="E6885" s="29" t="n">
        <v>1</v>
      </c>
      <c r="F6885" s="29"/>
      <c r="G6885" s="29" t="s">
        <v>12941</v>
      </c>
      <c r="H6885" s="30" t="n">
        <v>800</v>
      </c>
      <c r="I6885" s="31" t="n">
        <v>46261</v>
      </c>
      <c r="J6885" s="30" t="n">
        <v>800</v>
      </c>
      <c r="K6885" s="29" t="s">
        <v>120</v>
      </c>
      <c r="L6885" s="29" t="s">
        <v>938</v>
      </c>
      <c r="M6885" s="29"/>
      <c r="N6885" s="29" t="s">
        <v>122</v>
      </c>
      <c r="O6885" s="31" t="n">
        <v>46619</v>
      </c>
      <c r="P6885" s="29" t="s">
        <v>123</v>
      </c>
      <c r="Q6885" s="29" t="n">
        <f aca="false">IFERROR(VALUE(L6885),"")</f>
        <v>24</v>
      </c>
      <c r="R6885" s="29" t="n">
        <f aca="true">IF(O6885="","",O6885-TODAY())</f>
        <v>334</v>
      </c>
      <c r="S6885" s="29" t="str">
        <f aca="false">IF(C6885="&lt;&lt; vazio &gt;&gt;","VAZIA",IF(AND(O6885&lt;&gt;"",R6885&lt;0),"VENCIDO",IF(AND(O6885&lt;&gt;"",R6885&lt;=Parametros!$B$10),"PRÓX. VENCIMENTO",IF(F6885="Q","QUALIDADE",IF(F6885="S","BLOQUEADO",IF(F6885="R","RESTRITO/DEVOLUÇÃO",IF(OR(N6885="QUAR",N6885="QRES"),"QUARENTENA",IF(OR(B6885="DESCARTE",B6885="DEVOLUÇÃO"),"DESCARTE/DEVOLUÇÃO",IF(AND(D6885="",K6885&lt;&gt;""),"SEM LOTE",IF(AND(Q6885&lt;&gt;"",Q6885&gt;=Parametros!$B$11),"PARADO/SEM GIRO","OK"))))))))))</f>
        <v>OK</v>
      </c>
      <c r="T6885" s="29" t="str">
        <f aca="false">IF(AND($S6885="PARADO/SEM GIRO",$K6885="KG",OR(Painel!$B$5="(Todos)",A6885=Painel!$B$5)*OR(Painel!$E$5="(Todos)",P6885=Painel!$E$5)),$J6885+ROW()/10000000,"")</f>
        <v/>
      </c>
      <c r="U6885" s="29" t="str">
        <f aca="false">IF(AND($S6885="VENCIDO",$K6885="KG",OR(Painel!$B$5="(Todos)",A6885=Painel!$B$5)*OR(Painel!$E$5="(Todos)",P6885=Painel!$E$5)),$J6885+ROW()/10000000,"")</f>
        <v/>
      </c>
    </row>
    <row r="6886" customFormat="false" ht="15" hidden="false" customHeight="false" outlineLevel="0" collapsed="false">
      <c r="A6886" s="29" t="s">
        <v>52</v>
      </c>
      <c r="B6886" s="29" t="s">
        <v>12942</v>
      </c>
      <c r="C6886" s="29" t="s">
        <v>768</v>
      </c>
      <c r="D6886" s="29" t="s">
        <v>1426</v>
      </c>
      <c r="E6886" s="29" t="n">
        <v>1</v>
      </c>
      <c r="F6886" s="29"/>
      <c r="G6886" s="29" t="s">
        <v>12943</v>
      </c>
      <c r="H6886" s="30" t="n">
        <v>800</v>
      </c>
      <c r="I6886" s="31" t="n">
        <v>46261</v>
      </c>
      <c r="J6886" s="30" t="n">
        <v>800</v>
      </c>
      <c r="K6886" s="29" t="s">
        <v>120</v>
      </c>
      <c r="L6886" s="29" t="s">
        <v>938</v>
      </c>
      <c r="M6886" s="29"/>
      <c r="N6886" s="29" t="s">
        <v>122</v>
      </c>
      <c r="O6886" s="31" t="n">
        <v>46618</v>
      </c>
      <c r="P6886" s="29" t="s">
        <v>123</v>
      </c>
      <c r="Q6886" s="29" t="n">
        <f aca="false">IFERROR(VALUE(L6886),"")</f>
        <v>24</v>
      </c>
      <c r="R6886" s="29" t="n">
        <f aca="true">IF(O6886="","",O6886-TODAY())</f>
        <v>333</v>
      </c>
      <c r="S6886" s="29" t="str">
        <f aca="false">IF(C6886="&lt;&lt; vazio &gt;&gt;","VAZIA",IF(AND(O6886&lt;&gt;"",R6886&lt;0),"VENCIDO",IF(AND(O6886&lt;&gt;"",R6886&lt;=Parametros!$B$10),"PRÓX. VENCIMENTO",IF(F6886="Q","QUALIDADE",IF(F6886="S","BLOQUEADO",IF(F6886="R","RESTRITO/DEVOLUÇÃO",IF(OR(N6886="QUAR",N6886="QRES"),"QUARENTENA",IF(OR(B6886="DESCARTE",B6886="DEVOLUÇÃO"),"DESCARTE/DEVOLUÇÃO",IF(AND(D6886="",K6886&lt;&gt;""),"SEM LOTE",IF(AND(Q6886&lt;&gt;"",Q6886&gt;=Parametros!$B$11),"PARADO/SEM GIRO","OK"))))))))))</f>
        <v>OK</v>
      </c>
      <c r="T6886" s="29" t="str">
        <f aca="false">IF(AND($S6886="PARADO/SEM GIRO",$K6886="KG",OR(Painel!$B$5="(Todos)",A6886=Painel!$B$5)*OR(Painel!$E$5="(Todos)",P6886=Painel!$E$5)),$J6886+ROW()/10000000,"")</f>
        <v/>
      </c>
      <c r="U6886" s="29" t="str">
        <f aca="false">IF(AND($S6886="VENCIDO",$K6886="KG",OR(Painel!$B$5="(Todos)",A6886=Painel!$B$5)*OR(Painel!$E$5="(Todos)",P6886=Painel!$E$5)),$J6886+ROW()/10000000,"")</f>
        <v/>
      </c>
    </row>
    <row r="6887" customFormat="false" ht="15" hidden="false" customHeight="false" outlineLevel="0" collapsed="false">
      <c r="A6887" s="29" t="s">
        <v>52</v>
      </c>
      <c r="B6887" s="29" t="s">
        <v>12944</v>
      </c>
      <c r="C6887" s="29" t="s">
        <v>11692</v>
      </c>
      <c r="D6887" s="29" t="s">
        <v>11693</v>
      </c>
      <c r="E6887" s="29" t="n">
        <v>1</v>
      </c>
      <c r="F6887" s="29"/>
      <c r="G6887" s="29" t="s">
        <v>12945</v>
      </c>
      <c r="H6887" s="30" t="n">
        <v>727.2</v>
      </c>
      <c r="I6887" s="31" t="n">
        <v>46189</v>
      </c>
      <c r="J6887" s="30" t="n">
        <v>727.2</v>
      </c>
      <c r="K6887" s="29" t="s">
        <v>120</v>
      </c>
      <c r="L6887" s="29" t="s">
        <v>749</v>
      </c>
      <c r="M6887" s="29"/>
      <c r="N6887" s="29" t="s">
        <v>122</v>
      </c>
      <c r="O6887" s="31" t="n">
        <v>46904</v>
      </c>
      <c r="P6887" s="29" t="s">
        <v>123</v>
      </c>
      <c r="Q6887" s="29" t="n">
        <f aca="false">IFERROR(VALUE(L6887),"")</f>
        <v>96</v>
      </c>
      <c r="R6887" s="29" t="n">
        <f aca="true">IF(O6887="","",O6887-TODAY())</f>
        <v>619</v>
      </c>
      <c r="S6887" s="29" t="str">
        <f aca="false">IF(C6887="&lt;&lt; vazio &gt;&gt;","VAZIA",IF(AND(O6887&lt;&gt;"",R6887&lt;0),"VENCIDO",IF(AND(O6887&lt;&gt;"",R6887&lt;=Parametros!$B$10),"PRÓX. VENCIMENTO",IF(F6887="Q","QUALIDADE",IF(F6887="S","BLOQUEADO",IF(F6887="R","RESTRITO/DEVOLUÇÃO",IF(OR(N6887="QUAR",N6887="QRES"),"QUARENTENA",IF(OR(B6887="DESCARTE",B6887="DEVOLUÇÃO"),"DESCARTE/DEVOLUÇÃO",IF(AND(D6887="",K6887&lt;&gt;""),"SEM LOTE",IF(AND(Q6887&lt;&gt;"",Q6887&gt;=Parametros!$B$11),"PARADO/SEM GIRO","OK"))))))))))</f>
        <v>PARADO/SEM GIRO</v>
      </c>
      <c r="T6887" s="29" t="n">
        <f aca="false">IF(AND($S6887="PARADO/SEM GIRO",$K6887="KG",OR(Painel!$B$5="(Todos)",A6887=Painel!$B$5)*OR(Painel!$E$5="(Todos)",P6887=Painel!$E$5)),$J6887+ROW()/10000000,"")</f>
        <v>727.2006887</v>
      </c>
      <c r="U6887" s="29" t="str">
        <f aca="false">IF(AND($S6887="VENCIDO",$K6887="KG",OR(Painel!$B$5="(Todos)",A6887=Painel!$B$5)*OR(Painel!$E$5="(Todos)",P6887=Painel!$E$5)),$J6887+ROW()/10000000,"")</f>
        <v/>
      </c>
    </row>
    <row r="6888" customFormat="false" ht="15" hidden="false" customHeight="false" outlineLevel="0" collapsed="false">
      <c r="A6888" s="29" t="s">
        <v>52</v>
      </c>
      <c r="B6888" s="29" t="s">
        <v>12946</v>
      </c>
      <c r="C6888" s="29" t="s">
        <v>369</v>
      </c>
      <c r="D6888" s="29" t="s">
        <v>7536</v>
      </c>
      <c r="E6888" s="29" t="n">
        <v>1</v>
      </c>
      <c r="F6888" s="29"/>
      <c r="G6888" s="29" t="s">
        <v>12947</v>
      </c>
      <c r="H6888" s="30" t="n">
        <v>888.8</v>
      </c>
      <c r="I6888" s="31" t="n">
        <v>46258</v>
      </c>
      <c r="J6888" s="30" t="n">
        <v>888.8</v>
      </c>
      <c r="K6888" s="29" t="s">
        <v>120</v>
      </c>
      <c r="L6888" s="29" t="s">
        <v>294</v>
      </c>
      <c r="M6888" s="29"/>
      <c r="N6888" s="29" t="s">
        <v>122</v>
      </c>
      <c r="O6888" s="31" t="n">
        <v>46803</v>
      </c>
      <c r="P6888" s="29" t="s">
        <v>123</v>
      </c>
      <c r="Q6888" s="29" t="n">
        <f aca="false">IFERROR(VALUE(L6888),"")</f>
        <v>27</v>
      </c>
      <c r="R6888" s="29" t="n">
        <f aca="true">IF(O6888="","",O6888-TODAY())</f>
        <v>518</v>
      </c>
      <c r="S6888" s="29" t="str">
        <f aca="false">IF(C6888="&lt;&lt; vazio &gt;&gt;","VAZIA",IF(AND(O6888&lt;&gt;"",R6888&lt;0),"VENCIDO",IF(AND(O6888&lt;&gt;"",R6888&lt;=Parametros!$B$10),"PRÓX. VENCIMENTO",IF(F6888="Q","QUALIDADE",IF(F6888="S","BLOQUEADO",IF(F6888="R","RESTRITO/DEVOLUÇÃO",IF(OR(N6888="QUAR",N6888="QRES"),"QUARENTENA",IF(OR(B6888="DESCARTE",B6888="DEVOLUÇÃO"),"DESCARTE/DEVOLUÇÃO",IF(AND(D6888="",K6888&lt;&gt;""),"SEM LOTE",IF(AND(Q6888&lt;&gt;"",Q6888&gt;=Parametros!$B$11),"PARADO/SEM GIRO","OK"))))))))))</f>
        <v>OK</v>
      </c>
      <c r="T6888" s="29" t="str">
        <f aca="false">IF(AND($S6888="PARADO/SEM GIRO",$K6888="KG",OR(Painel!$B$5="(Todos)",A6888=Painel!$B$5)*OR(Painel!$E$5="(Todos)",P6888=Painel!$E$5)),$J6888+ROW()/10000000,"")</f>
        <v/>
      </c>
      <c r="U6888" s="29" t="str">
        <f aca="false">IF(AND($S6888="VENCIDO",$K6888="KG",OR(Painel!$B$5="(Todos)",A6888=Painel!$B$5)*OR(Painel!$E$5="(Todos)",P6888=Painel!$E$5)),$J6888+ROW()/10000000,"")</f>
        <v/>
      </c>
    </row>
    <row r="6889" customFormat="false" ht="15" hidden="false" customHeight="false" outlineLevel="0" collapsed="false">
      <c r="A6889" s="29" t="s">
        <v>52</v>
      </c>
      <c r="B6889" s="29" t="s">
        <v>12948</v>
      </c>
      <c r="C6889" s="29" t="s">
        <v>115</v>
      </c>
      <c r="D6889" s="29"/>
      <c r="E6889" s="29" t="n">
        <v>0</v>
      </c>
      <c r="F6889" s="29"/>
      <c r="G6889" s="29"/>
      <c r="H6889" s="30" t="n">
        <v>0</v>
      </c>
      <c r="I6889" s="29"/>
      <c r="J6889" s="30" t="n">
        <v>0</v>
      </c>
      <c r="K6889" s="29"/>
      <c r="L6889" s="29" t="s">
        <v>116</v>
      </c>
      <c r="M6889" s="29"/>
      <c r="N6889" s="29"/>
      <c r="O6889" s="29"/>
      <c r="P6889" s="29"/>
      <c r="Q6889" s="29" t="n">
        <f aca="false">IFERROR(VALUE(L6889),"")</f>
        <v>0</v>
      </c>
      <c r="R6889" s="29" t="str">
        <f aca="true">IF(O6889="","",O6889-TODAY())</f>
        <v/>
      </c>
      <c r="S6889" s="29" t="str">
        <f aca="false">IF(C6889="&lt;&lt; vazio &gt;&gt;","VAZIA",IF(AND(O6889&lt;&gt;"",R6889&lt;0),"VENCIDO",IF(AND(O6889&lt;&gt;"",R6889&lt;=Parametros!$B$10),"PRÓX. VENCIMENTO",IF(F6889="Q","QUALIDADE",IF(F6889="S","BLOQUEADO",IF(F6889="R","RESTRITO/DEVOLUÇÃO",IF(OR(N6889="QUAR",N6889="QRES"),"QUARENTENA",IF(OR(B6889="DESCARTE",B6889="DEVOLUÇÃO"),"DESCARTE/DEVOLUÇÃO",IF(AND(D6889="",K6889&lt;&gt;""),"SEM LOTE",IF(AND(Q6889&lt;&gt;"",Q6889&gt;=Parametros!$B$11),"PARADO/SEM GIRO","OK"))))))))))</f>
        <v>VAZIA</v>
      </c>
      <c r="T6889" s="29" t="str">
        <f aca="false">IF(AND($S6889="PARADO/SEM GIRO",$K6889="KG",OR(Painel!$B$5="(Todos)",A6889=Painel!$B$5)*OR(Painel!$E$5="(Todos)",P6889=Painel!$E$5)),$J6889+ROW()/10000000,"")</f>
        <v/>
      </c>
      <c r="U6889" s="29" t="str">
        <f aca="false">IF(AND($S6889="VENCIDO",$K6889="KG",OR(Painel!$B$5="(Todos)",A6889=Painel!$B$5)*OR(Painel!$E$5="(Todos)",P6889=Painel!$E$5)),$J6889+ROW()/10000000,"")</f>
        <v/>
      </c>
    </row>
    <row r="6890" customFormat="false" ht="15" hidden="false" customHeight="false" outlineLevel="0" collapsed="false">
      <c r="A6890" s="29" t="s">
        <v>52</v>
      </c>
      <c r="B6890" s="29" t="s">
        <v>12949</v>
      </c>
      <c r="C6890" s="29" t="s">
        <v>1274</v>
      </c>
      <c r="D6890" s="29" t="s">
        <v>12950</v>
      </c>
      <c r="E6890" s="29" t="n">
        <v>1</v>
      </c>
      <c r="F6890" s="29"/>
      <c r="G6890" s="29" t="s">
        <v>12951</v>
      </c>
      <c r="H6890" s="30" t="n">
        <v>1000</v>
      </c>
      <c r="I6890" s="31" t="n">
        <v>46274</v>
      </c>
      <c r="J6890" s="30" t="n">
        <v>1000</v>
      </c>
      <c r="K6890" s="29" t="s">
        <v>120</v>
      </c>
      <c r="L6890" s="29" t="s">
        <v>138</v>
      </c>
      <c r="M6890" s="29"/>
      <c r="N6890" s="29" t="s">
        <v>122</v>
      </c>
      <c r="O6890" s="31" t="n">
        <v>46347</v>
      </c>
      <c r="P6890" s="29" t="s">
        <v>123</v>
      </c>
      <c r="Q6890" s="29" t="n">
        <f aca="false">IFERROR(VALUE(L6890),"")</f>
        <v>11</v>
      </c>
      <c r="R6890" s="29" t="n">
        <f aca="true">IF(O6890="","",O6890-TODAY())</f>
        <v>62</v>
      </c>
      <c r="S6890" s="29" t="str">
        <f aca="false">IF(C6890="&lt;&lt; vazio &gt;&gt;","VAZIA",IF(AND(O6890&lt;&gt;"",R6890&lt;0),"VENCIDO",IF(AND(O6890&lt;&gt;"",R6890&lt;=Parametros!$B$10),"PRÓX. VENCIMENTO",IF(F6890="Q","QUALIDADE",IF(F6890="S","BLOQUEADO",IF(F6890="R","RESTRITO/DEVOLUÇÃO",IF(OR(N6890="QUAR",N6890="QRES"),"QUARENTENA",IF(OR(B6890="DESCARTE",B6890="DEVOLUÇÃO"),"DESCARTE/DEVOLUÇÃO",IF(AND(D6890="",K6890&lt;&gt;""),"SEM LOTE",IF(AND(Q6890&lt;&gt;"",Q6890&gt;=Parametros!$B$11),"PARADO/SEM GIRO","OK"))))))))))</f>
        <v>OK</v>
      </c>
      <c r="T6890" s="29" t="str">
        <f aca="false">IF(AND($S6890="PARADO/SEM GIRO",$K6890="KG",OR(Painel!$B$5="(Todos)",A6890=Painel!$B$5)*OR(Painel!$E$5="(Todos)",P6890=Painel!$E$5)),$J6890+ROW()/10000000,"")</f>
        <v/>
      </c>
      <c r="U6890" s="29" t="str">
        <f aca="false">IF(AND($S6890="VENCIDO",$K6890="KG",OR(Painel!$B$5="(Todos)",A6890=Painel!$B$5)*OR(Painel!$E$5="(Todos)",P6890=Painel!$E$5)),$J6890+ROW()/10000000,"")</f>
        <v/>
      </c>
    </row>
    <row r="6891" customFormat="false" ht="15" hidden="false" customHeight="false" outlineLevel="0" collapsed="false">
      <c r="A6891" s="29" t="s">
        <v>52</v>
      </c>
      <c r="B6891" s="29" t="s">
        <v>12952</v>
      </c>
      <c r="C6891" s="29" t="s">
        <v>222</v>
      </c>
      <c r="D6891" s="29" t="s">
        <v>815</v>
      </c>
      <c r="E6891" s="29" t="n">
        <v>1</v>
      </c>
      <c r="F6891" s="29"/>
      <c r="G6891" s="29" t="s">
        <v>12953</v>
      </c>
      <c r="H6891" s="30" t="n">
        <v>1000</v>
      </c>
      <c r="I6891" s="31" t="n">
        <v>46283</v>
      </c>
      <c r="J6891" s="30" t="n">
        <v>1000</v>
      </c>
      <c r="K6891" s="29" t="s">
        <v>120</v>
      </c>
      <c r="L6891" s="29" t="s">
        <v>176</v>
      </c>
      <c r="M6891" s="29"/>
      <c r="N6891" s="29" t="s">
        <v>122</v>
      </c>
      <c r="O6891" s="31" t="n">
        <v>46825</v>
      </c>
      <c r="P6891" s="29" t="s">
        <v>123</v>
      </c>
      <c r="Q6891" s="29" t="n">
        <f aca="false">IFERROR(VALUE(L6891),"")</f>
        <v>2</v>
      </c>
      <c r="R6891" s="29" t="n">
        <f aca="true">IF(O6891="","",O6891-TODAY())</f>
        <v>540</v>
      </c>
      <c r="S6891" s="29" t="str">
        <f aca="false">IF(C6891="&lt;&lt; vazio &gt;&gt;","VAZIA",IF(AND(O6891&lt;&gt;"",R6891&lt;0),"VENCIDO",IF(AND(O6891&lt;&gt;"",R6891&lt;=Parametros!$B$10),"PRÓX. VENCIMENTO",IF(F6891="Q","QUALIDADE",IF(F6891="S","BLOQUEADO",IF(F6891="R","RESTRITO/DEVOLUÇÃO",IF(OR(N6891="QUAR",N6891="QRES"),"QUARENTENA",IF(OR(B6891="DESCARTE",B6891="DEVOLUÇÃO"),"DESCARTE/DEVOLUÇÃO",IF(AND(D6891="",K6891&lt;&gt;""),"SEM LOTE",IF(AND(Q6891&lt;&gt;"",Q6891&gt;=Parametros!$B$11),"PARADO/SEM GIRO","OK"))))))))))</f>
        <v>OK</v>
      </c>
      <c r="T6891" s="29" t="str">
        <f aca="false">IF(AND($S6891="PARADO/SEM GIRO",$K6891="KG",OR(Painel!$B$5="(Todos)",A6891=Painel!$B$5)*OR(Painel!$E$5="(Todos)",P6891=Painel!$E$5)),$J6891+ROW()/10000000,"")</f>
        <v/>
      </c>
      <c r="U6891" s="29" t="str">
        <f aca="false">IF(AND($S6891="VENCIDO",$K6891="KG",OR(Painel!$B$5="(Todos)",A6891=Painel!$B$5)*OR(Painel!$E$5="(Todos)",P6891=Painel!$E$5)),$J6891+ROW()/10000000,"")</f>
        <v/>
      </c>
    </row>
    <row r="6892" customFormat="false" ht="15" hidden="false" customHeight="false" outlineLevel="0" collapsed="false">
      <c r="A6892" s="29" t="s">
        <v>52</v>
      </c>
      <c r="B6892" s="29" t="s">
        <v>12954</v>
      </c>
      <c r="C6892" s="29" t="s">
        <v>222</v>
      </c>
      <c r="D6892" s="29" t="s">
        <v>815</v>
      </c>
      <c r="E6892" s="29" t="n">
        <v>1</v>
      </c>
      <c r="F6892" s="29"/>
      <c r="G6892" s="29" t="s">
        <v>12955</v>
      </c>
      <c r="H6892" s="30" t="n">
        <v>1000</v>
      </c>
      <c r="I6892" s="31" t="n">
        <v>46283</v>
      </c>
      <c r="J6892" s="30" t="n">
        <v>1000</v>
      </c>
      <c r="K6892" s="29" t="s">
        <v>120</v>
      </c>
      <c r="L6892" s="29" t="s">
        <v>176</v>
      </c>
      <c r="M6892" s="29"/>
      <c r="N6892" s="29" t="s">
        <v>122</v>
      </c>
      <c r="O6892" s="31" t="n">
        <v>46825</v>
      </c>
      <c r="P6892" s="29" t="s">
        <v>123</v>
      </c>
      <c r="Q6892" s="29" t="n">
        <f aca="false">IFERROR(VALUE(L6892),"")</f>
        <v>2</v>
      </c>
      <c r="R6892" s="29" t="n">
        <f aca="true">IF(O6892="","",O6892-TODAY())</f>
        <v>540</v>
      </c>
      <c r="S6892" s="29" t="str">
        <f aca="false">IF(C6892="&lt;&lt; vazio &gt;&gt;","VAZIA",IF(AND(O6892&lt;&gt;"",R6892&lt;0),"VENCIDO",IF(AND(O6892&lt;&gt;"",R6892&lt;=Parametros!$B$10),"PRÓX. VENCIMENTO",IF(F6892="Q","QUALIDADE",IF(F6892="S","BLOQUEADO",IF(F6892="R","RESTRITO/DEVOLUÇÃO",IF(OR(N6892="QUAR",N6892="QRES"),"QUARENTENA",IF(OR(B6892="DESCARTE",B6892="DEVOLUÇÃO"),"DESCARTE/DEVOLUÇÃO",IF(AND(D6892="",K6892&lt;&gt;""),"SEM LOTE",IF(AND(Q6892&lt;&gt;"",Q6892&gt;=Parametros!$B$11),"PARADO/SEM GIRO","OK"))))))))))</f>
        <v>OK</v>
      </c>
      <c r="T6892" s="29" t="str">
        <f aca="false">IF(AND($S6892="PARADO/SEM GIRO",$K6892="KG",OR(Painel!$B$5="(Todos)",A6892=Painel!$B$5)*OR(Painel!$E$5="(Todos)",P6892=Painel!$E$5)),$J6892+ROW()/10000000,"")</f>
        <v/>
      </c>
      <c r="U6892" s="29" t="str">
        <f aca="false">IF(AND($S6892="VENCIDO",$K6892="KG",OR(Painel!$B$5="(Todos)",A6892=Painel!$B$5)*OR(Painel!$E$5="(Todos)",P6892=Painel!$E$5)),$J6892+ROW()/10000000,"")</f>
        <v/>
      </c>
    </row>
    <row r="6893" customFormat="false" ht="15" hidden="false" customHeight="false" outlineLevel="0" collapsed="false">
      <c r="A6893" s="29" t="s">
        <v>52</v>
      </c>
      <c r="B6893" s="29" t="s">
        <v>12956</v>
      </c>
      <c r="C6893" s="29" t="s">
        <v>2561</v>
      </c>
      <c r="D6893" s="29" t="s">
        <v>7209</v>
      </c>
      <c r="E6893" s="29" t="n">
        <v>1</v>
      </c>
      <c r="F6893" s="29" t="s">
        <v>268</v>
      </c>
      <c r="G6893" s="29" t="s">
        <v>12957</v>
      </c>
      <c r="H6893" s="30" t="n">
        <v>590.4</v>
      </c>
      <c r="I6893" s="31" t="n">
        <v>46285</v>
      </c>
      <c r="J6893" s="30" t="n">
        <v>590.4</v>
      </c>
      <c r="K6893" s="29" t="s">
        <v>120</v>
      </c>
      <c r="L6893" s="29" t="s">
        <v>116</v>
      </c>
      <c r="M6893" s="29"/>
      <c r="N6893" s="29" t="s">
        <v>122</v>
      </c>
      <c r="O6893" s="31" t="n">
        <v>47015</v>
      </c>
      <c r="P6893" s="29" t="s">
        <v>123</v>
      </c>
      <c r="Q6893" s="29" t="n">
        <f aca="false">IFERROR(VALUE(L6893),"")</f>
        <v>0</v>
      </c>
      <c r="R6893" s="29" t="n">
        <f aca="true">IF(O6893="","",O6893-TODAY())</f>
        <v>730</v>
      </c>
      <c r="S6893" s="29" t="str">
        <f aca="false">IF(C6893="&lt;&lt; vazio &gt;&gt;","VAZIA",IF(AND(O6893&lt;&gt;"",R6893&lt;0),"VENCIDO",IF(AND(O6893&lt;&gt;"",R6893&lt;=Parametros!$B$10),"PRÓX. VENCIMENTO",IF(F6893="Q","QUALIDADE",IF(F6893="S","BLOQUEADO",IF(F6893="R","RESTRITO/DEVOLUÇÃO",IF(OR(N6893="QUAR",N6893="QRES"),"QUARENTENA",IF(OR(B6893="DESCARTE",B6893="DEVOLUÇÃO"),"DESCARTE/DEVOLUÇÃO",IF(AND(D6893="",K6893&lt;&gt;""),"SEM LOTE",IF(AND(Q6893&lt;&gt;"",Q6893&gt;=Parametros!$B$11),"PARADO/SEM GIRO","OK"))))))))))</f>
        <v>QUALIDADE</v>
      </c>
      <c r="T6893" s="29" t="str">
        <f aca="false">IF(AND($S6893="PARADO/SEM GIRO",$K6893="KG",OR(Painel!$B$5="(Todos)",A6893=Painel!$B$5)*OR(Painel!$E$5="(Todos)",P6893=Painel!$E$5)),$J6893+ROW()/10000000,"")</f>
        <v/>
      </c>
      <c r="U6893" s="29" t="str">
        <f aca="false">IF(AND($S6893="VENCIDO",$K6893="KG",OR(Painel!$B$5="(Todos)",A6893=Painel!$B$5)*OR(Painel!$E$5="(Todos)",P6893=Painel!$E$5)),$J6893+ROW()/10000000,"")</f>
        <v/>
      </c>
    </row>
    <row r="6894" customFormat="false" ht="15" hidden="false" customHeight="false" outlineLevel="0" collapsed="false">
      <c r="A6894" s="29" t="s">
        <v>52</v>
      </c>
      <c r="B6894" s="29" t="s">
        <v>12958</v>
      </c>
      <c r="C6894" s="29" t="s">
        <v>115</v>
      </c>
      <c r="D6894" s="29"/>
      <c r="E6894" s="29" t="n">
        <v>0</v>
      </c>
      <c r="F6894" s="29"/>
      <c r="G6894" s="29"/>
      <c r="H6894" s="30" t="n">
        <v>0</v>
      </c>
      <c r="I6894" s="29"/>
      <c r="J6894" s="30" t="n">
        <v>0</v>
      </c>
      <c r="K6894" s="29"/>
      <c r="L6894" s="29" t="s">
        <v>116</v>
      </c>
      <c r="M6894" s="29"/>
      <c r="N6894" s="29"/>
      <c r="O6894" s="29"/>
      <c r="P6894" s="29"/>
      <c r="Q6894" s="29" t="n">
        <f aca="false">IFERROR(VALUE(L6894),"")</f>
        <v>0</v>
      </c>
      <c r="R6894" s="29" t="str">
        <f aca="true">IF(O6894="","",O6894-TODAY())</f>
        <v/>
      </c>
      <c r="S6894" s="29" t="str">
        <f aca="false">IF(C6894="&lt;&lt; vazio &gt;&gt;","VAZIA",IF(AND(O6894&lt;&gt;"",R6894&lt;0),"VENCIDO",IF(AND(O6894&lt;&gt;"",R6894&lt;=Parametros!$B$10),"PRÓX. VENCIMENTO",IF(F6894="Q","QUALIDADE",IF(F6894="S","BLOQUEADO",IF(F6894="R","RESTRITO/DEVOLUÇÃO",IF(OR(N6894="QUAR",N6894="QRES"),"QUARENTENA",IF(OR(B6894="DESCARTE",B6894="DEVOLUÇÃO"),"DESCARTE/DEVOLUÇÃO",IF(AND(D6894="",K6894&lt;&gt;""),"SEM LOTE",IF(AND(Q6894&lt;&gt;"",Q6894&gt;=Parametros!$B$11),"PARADO/SEM GIRO","OK"))))))))))</f>
        <v>VAZIA</v>
      </c>
      <c r="T6894" s="29" t="str">
        <f aca="false">IF(AND($S6894="PARADO/SEM GIRO",$K6894="KG",OR(Painel!$B$5="(Todos)",A6894=Painel!$B$5)*OR(Painel!$E$5="(Todos)",P6894=Painel!$E$5)),$J6894+ROW()/10000000,"")</f>
        <v/>
      </c>
      <c r="U6894" s="29" t="str">
        <f aca="false">IF(AND($S6894="VENCIDO",$K6894="KG",OR(Painel!$B$5="(Todos)",A6894=Painel!$B$5)*OR(Painel!$E$5="(Todos)",P6894=Painel!$E$5)),$J6894+ROW()/10000000,"")</f>
        <v/>
      </c>
    </row>
    <row r="6895" customFormat="false" ht="15" hidden="false" customHeight="false" outlineLevel="0" collapsed="false">
      <c r="A6895" s="29" t="s">
        <v>52</v>
      </c>
      <c r="B6895" s="29" t="s">
        <v>12959</v>
      </c>
      <c r="C6895" s="29" t="s">
        <v>115</v>
      </c>
      <c r="D6895" s="29"/>
      <c r="E6895" s="29" t="n">
        <v>0</v>
      </c>
      <c r="F6895" s="29"/>
      <c r="G6895" s="29"/>
      <c r="H6895" s="30" t="n">
        <v>0</v>
      </c>
      <c r="I6895" s="29"/>
      <c r="J6895" s="30" t="n">
        <v>0</v>
      </c>
      <c r="K6895" s="29"/>
      <c r="L6895" s="29" t="s">
        <v>116</v>
      </c>
      <c r="M6895" s="29"/>
      <c r="N6895" s="29"/>
      <c r="O6895" s="29"/>
      <c r="P6895" s="29"/>
      <c r="Q6895" s="29" t="n">
        <f aca="false">IFERROR(VALUE(L6895),"")</f>
        <v>0</v>
      </c>
      <c r="R6895" s="29" t="str">
        <f aca="true">IF(O6895="","",O6895-TODAY())</f>
        <v/>
      </c>
      <c r="S6895" s="29" t="str">
        <f aca="false">IF(C6895="&lt;&lt; vazio &gt;&gt;","VAZIA",IF(AND(O6895&lt;&gt;"",R6895&lt;0),"VENCIDO",IF(AND(O6895&lt;&gt;"",R6895&lt;=Parametros!$B$10),"PRÓX. VENCIMENTO",IF(F6895="Q","QUALIDADE",IF(F6895="S","BLOQUEADO",IF(F6895="R","RESTRITO/DEVOLUÇÃO",IF(OR(N6895="QUAR",N6895="QRES"),"QUARENTENA",IF(OR(B6895="DESCARTE",B6895="DEVOLUÇÃO"),"DESCARTE/DEVOLUÇÃO",IF(AND(D6895="",K6895&lt;&gt;""),"SEM LOTE",IF(AND(Q6895&lt;&gt;"",Q6895&gt;=Parametros!$B$11),"PARADO/SEM GIRO","OK"))))))))))</f>
        <v>VAZIA</v>
      </c>
      <c r="T6895" s="29" t="str">
        <f aca="false">IF(AND($S6895="PARADO/SEM GIRO",$K6895="KG",OR(Painel!$B$5="(Todos)",A6895=Painel!$B$5)*OR(Painel!$E$5="(Todos)",P6895=Painel!$E$5)),$J6895+ROW()/10000000,"")</f>
        <v/>
      </c>
      <c r="U6895" s="29" t="str">
        <f aca="false">IF(AND($S6895="VENCIDO",$K6895="KG",OR(Painel!$B$5="(Todos)",A6895=Painel!$B$5)*OR(Painel!$E$5="(Todos)",P6895=Painel!$E$5)),$J6895+ROW()/10000000,"")</f>
        <v/>
      </c>
    </row>
    <row r="6896" customFormat="false" ht="15" hidden="false" customHeight="false" outlineLevel="0" collapsed="false">
      <c r="A6896" s="29" t="s">
        <v>52</v>
      </c>
      <c r="B6896" s="29" t="s">
        <v>12960</v>
      </c>
      <c r="C6896" s="29" t="s">
        <v>768</v>
      </c>
      <c r="D6896" s="29" t="s">
        <v>809</v>
      </c>
      <c r="E6896" s="29" t="n">
        <v>1</v>
      </c>
      <c r="F6896" s="29"/>
      <c r="G6896" s="29" t="s">
        <v>12961</v>
      </c>
      <c r="H6896" s="30" t="n">
        <v>800</v>
      </c>
      <c r="I6896" s="31" t="n">
        <v>46256</v>
      </c>
      <c r="J6896" s="30" t="n">
        <v>800</v>
      </c>
      <c r="K6896" s="29" t="s">
        <v>120</v>
      </c>
      <c r="L6896" s="29" t="s">
        <v>811</v>
      </c>
      <c r="M6896" s="29"/>
      <c r="N6896" s="29" t="s">
        <v>122</v>
      </c>
      <c r="O6896" s="31" t="n">
        <v>46617</v>
      </c>
      <c r="P6896" s="29" t="s">
        <v>123</v>
      </c>
      <c r="Q6896" s="29" t="n">
        <f aca="false">IFERROR(VALUE(L6896),"")</f>
        <v>29</v>
      </c>
      <c r="R6896" s="29" t="n">
        <f aca="true">IF(O6896="","",O6896-TODAY())</f>
        <v>332</v>
      </c>
      <c r="S6896" s="29" t="str">
        <f aca="false">IF(C6896="&lt;&lt; vazio &gt;&gt;","VAZIA",IF(AND(O6896&lt;&gt;"",R6896&lt;0),"VENCIDO",IF(AND(O6896&lt;&gt;"",R6896&lt;=Parametros!$B$10),"PRÓX. VENCIMENTO",IF(F6896="Q","QUALIDADE",IF(F6896="S","BLOQUEADO",IF(F6896="R","RESTRITO/DEVOLUÇÃO",IF(OR(N6896="QUAR",N6896="QRES"),"QUARENTENA",IF(OR(B6896="DESCARTE",B6896="DEVOLUÇÃO"),"DESCARTE/DEVOLUÇÃO",IF(AND(D6896="",K6896&lt;&gt;""),"SEM LOTE",IF(AND(Q6896&lt;&gt;"",Q6896&gt;=Parametros!$B$11),"PARADO/SEM GIRO","OK"))))))))))</f>
        <v>OK</v>
      </c>
      <c r="T6896" s="29" t="str">
        <f aca="false">IF(AND($S6896="PARADO/SEM GIRO",$K6896="KG",OR(Painel!$B$5="(Todos)",A6896=Painel!$B$5)*OR(Painel!$E$5="(Todos)",P6896=Painel!$E$5)),$J6896+ROW()/10000000,"")</f>
        <v/>
      </c>
      <c r="U6896" s="29" t="str">
        <f aca="false">IF(AND($S6896="VENCIDO",$K6896="KG",OR(Painel!$B$5="(Todos)",A6896=Painel!$B$5)*OR(Painel!$E$5="(Todos)",P6896=Painel!$E$5)),$J6896+ROW()/10000000,"")</f>
        <v/>
      </c>
    </row>
    <row r="6897" customFormat="false" ht="15" hidden="false" customHeight="false" outlineLevel="0" collapsed="false">
      <c r="A6897" s="29" t="s">
        <v>52</v>
      </c>
      <c r="B6897" s="29" t="s">
        <v>12962</v>
      </c>
      <c r="C6897" s="29" t="s">
        <v>1381</v>
      </c>
      <c r="D6897" s="29" t="s">
        <v>2544</v>
      </c>
      <c r="E6897" s="29" t="n">
        <v>1</v>
      </c>
      <c r="F6897" s="29"/>
      <c r="G6897" s="29" t="s">
        <v>12963</v>
      </c>
      <c r="H6897" s="30" t="n">
        <v>800</v>
      </c>
      <c r="I6897" s="31" t="n">
        <v>46231</v>
      </c>
      <c r="J6897" s="30" t="n">
        <v>800</v>
      </c>
      <c r="K6897" s="29" t="s">
        <v>120</v>
      </c>
      <c r="L6897" s="29" t="s">
        <v>2246</v>
      </c>
      <c r="M6897" s="29"/>
      <c r="N6897" s="29" t="s">
        <v>122</v>
      </c>
      <c r="O6897" s="31" t="n">
        <v>46591</v>
      </c>
      <c r="P6897" s="29" t="s">
        <v>123</v>
      </c>
      <c r="Q6897" s="29" t="n">
        <f aca="false">IFERROR(VALUE(L6897),"")</f>
        <v>54</v>
      </c>
      <c r="R6897" s="29" t="n">
        <f aca="true">IF(O6897="","",O6897-TODAY())</f>
        <v>306</v>
      </c>
      <c r="S6897" s="29" t="str">
        <f aca="false">IF(C6897="&lt;&lt; vazio &gt;&gt;","VAZIA",IF(AND(O6897&lt;&gt;"",R6897&lt;0),"VENCIDO",IF(AND(O6897&lt;&gt;"",R6897&lt;=Parametros!$B$10),"PRÓX. VENCIMENTO",IF(F6897="Q","QUALIDADE",IF(F6897="S","BLOQUEADO",IF(F6897="R","RESTRITO/DEVOLUÇÃO",IF(OR(N6897="QUAR",N6897="QRES"),"QUARENTENA",IF(OR(B6897="DESCARTE",B6897="DEVOLUÇÃO"),"DESCARTE/DEVOLUÇÃO",IF(AND(D6897="",K6897&lt;&gt;""),"SEM LOTE",IF(AND(Q6897&lt;&gt;"",Q6897&gt;=Parametros!$B$11),"PARADO/SEM GIRO","OK"))))))))))</f>
        <v>OK</v>
      </c>
      <c r="T6897" s="29" t="str">
        <f aca="false">IF(AND($S6897="PARADO/SEM GIRO",$K6897="KG",OR(Painel!$B$5="(Todos)",A6897=Painel!$B$5)*OR(Painel!$E$5="(Todos)",P6897=Painel!$E$5)),$J6897+ROW()/10000000,"")</f>
        <v/>
      </c>
      <c r="U6897" s="29" t="str">
        <f aca="false">IF(AND($S6897="VENCIDO",$K6897="KG",OR(Painel!$B$5="(Todos)",A6897=Painel!$B$5)*OR(Painel!$E$5="(Todos)",P6897=Painel!$E$5)),$J6897+ROW()/10000000,"")</f>
        <v/>
      </c>
    </row>
    <row r="6898" customFormat="false" ht="15" hidden="false" customHeight="false" outlineLevel="0" collapsed="false">
      <c r="A6898" s="29" t="s">
        <v>52</v>
      </c>
      <c r="B6898" s="29" t="s">
        <v>12964</v>
      </c>
      <c r="C6898" s="29" t="s">
        <v>115</v>
      </c>
      <c r="D6898" s="29"/>
      <c r="E6898" s="29" t="n">
        <v>0</v>
      </c>
      <c r="F6898" s="29"/>
      <c r="G6898" s="29"/>
      <c r="H6898" s="30" t="n">
        <v>0</v>
      </c>
      <c r="I6898" s="29"/>
      <c r="J6898" s="30" t="n">
        <v>0</v>
      </c>
      <c r="K6898" s="29"/>
      <c r="L6898" s="29" t="s">
        <v>116</v>
      </c>
      <c r="M6898" s="29"/>
      <c r="N6898" s="29"/>
      <c r="O6898" s="29"/>
      <c r="P6898" s="29"/>
      <c r="Q6898" s="29" t="n">
        <f aca="false">IFERROR(VALUE(L6898),"")</f>
        <v>0</v>
      </c>
      <c r="R6898" s="29" t="str">
        <f aca="true">IF(O6898="","",O6898-TODAY())</f>
        <v/>
      </c>
      <c r="S6898" s="29" t="str">
        <f aca="false">IF(C6898="&lt;&lt; vazio &gt;&gt;","VAZIA",IF(AND(O6898&lt;&gt;"",R6898&lt;0),"VENCIDO",IF(AND(O6898&lt;&gt;"",R6898&lt;=Parametros!$B$10),"PRÓX. VENCIMENTO",IF(F6898="Q","QUALIDADE",IF(F6898="S","BLOQUEADO",IF(F6898="R","RESTRITO/DEVOLUÇÃO",IF(OR(N6898="QUAR",N6898="QRES"),"QUARENTENA",IF(OR(B6898="DESCARTE",B6898="DEVOLUÇÃO"),"DESCARTE/DEVOLUÇÃO",IF(AND(D6898="",K6898&lt;&gt;""),"SEM LOTE",IF(AND(Q6898&lt;&gt;"",Q6898&gt;=Parametros!$B$11),"PARADO/SEM GIRO","OK"))))))))))</f>
        <v>VAZIA</v>
      </c>
      <c r="T6898" s="29" t="str">
        <f aca="false">IF(AND($S6898="PARADO/SEM GIRO",$K6898="KG",OR(Painel!$B$5="(Todos)",A6898=Painel!$B$5)*OR(Painel!$E$5="(Todos)",P6898=Painel!$E$5)),$J6898+ROW()/10000000,"")</f>
        <v/>
      </c>
      <c r="U6898" s="29" t="str">
        <f aca="false">IF(AND($S6898="VENCIDO",$K6898="KG",OR(Painel!$B$5="(Todos)",A6898=Painel!$B$5)*OR(Painel!$E$5="(Todos)",P6898=Painel!$E$5)),$J6898+ROW()/10000000,"")</f>
        <v/>
      </c>
    </row>
    <row r="6899" customFormat="false" ht="15" hidden="false" customHeight="false" outlineLevel="0" collapsed="false">
      <c r="A6899" s="29" t="s">
        <v>52</v>
      </c>
      <c r="B6899" s="29" t="s">
        <v>12965</v>
      </c>
      <c r="C6899" s="29" t="s">
        <v>115</v>
      </c>
      <c r="D6899" s="29"/>
      <c r="E6899" s="29" t="n">
        <v>0</v>
      </c>
      <c r="F6899" s="29"/>
      <c r="G6899" s="29"/>
      <c r="H6899" s="30" t="n">
        <v>0</v>
      </c>
      <c r="I6899" s="29"/>
      <c r="J6899" s="30" t="n">
        <v>0</v>
      </c>
      <c r="K6899" s="29"/>
      <c r="L6899" s="29" t="s">
        <v>116</v>
      </c>
      <c r="M6899" s="29"/>
      <c r="N6899" s="29"/>
      <c r="O6899" s="29"/>
      <c r="P6899" s="29"/>
      <c r="Q6899" s="29" t="n">
        <f aca="false">IFERROR(VALUE(L6899),"")</f>
        <v>0</v>
      </c>
      <c r="R6899" s="29" t="str">
        <f aca="true">IF(O6899="","",O6899-TODAY())</f>
        <v/>
      </c>
      <c r="S6899" s="29" t="str">
        <f aca="false">IF(C6899="&lt;&lt; vazio &gt;&gt;","VAZIA",IF(AND(O6899&lt;&gt;"",R6899&lt;0),"VENCIDO",IF(AND(O6899&lt;&gt;"",R6899&lt;=Parametros!$B$10),"PRÓX. VENCIMENTO",IF(F6899="Q","QUALIDADE",IF(F6899="S","BLOQUEADO",IF(F6899="R","RESTRITO/DEVOLUÇÃO",IF(OR(N6899="QUAR",N6899="QRES"),"QUARENTENA",IF(OR(B6899="DESCARTE",B6899="DEVOLUÇÃO"),"DESCARTE/DEVOLUÇÃO",IF(AND(D6899="",K6899&lt;&gt;""),"SEM LOTE",IF(AND(Q6899&lt;&gt;"",Q6899&gt;=Parametros!$B$11),"PARADO/SEM GIRO","OK"))))))))))</f>
        <v>VAZIA</v>
      </c>
      <c r="T6899" s="29" t="str">
        <f aca="false">IF(AND($S6899="PARADO/SEM GIRO",$K6899="KG",OR(Painel!$B$5="(Todos)",A6899=Painel!$B$5)*OR(Painel!$E$5="(Todos)",P6899=Painel!$E$5)),$J6899+ROW()/10000000,"")</f>
        <v/>
      </c>
      <c r="U6899" s="29" t="str">
        <f aca="false">IF(AND($S6899="VENCIDO",$K6899="KG",OR(Painel!$B$5="(Todos)",A6899=Painel!$B$5)*OR(Painel!$E$5="(Todos)",P6899=Painel!$E$5)),$J6899+ROW()/10000000,"")</f>
        <v/>
      </c>
    </row>
    <row r="6900" customFormat="false" ht="15" hidden="false" customHeight="false" outlineLevel="0" collapsed="false">
      <c r="A6900" s="29" t="s">
        <v>52</v>
      </c>
      <c r="B6900" s="29" t="s">
        <v>12966</v>
      </c>
      <c r="C6900" s="29" t="s">
        <v>115</v>
      </c>
      <c r="D6900" s="29"/>
      <c r="E6900" s="29" t="n">
        <v>0</v>
      </c>
      <c r="F6900" s="29"/>
      <c r="G6900" s="29"/>
      <c r="H6900" s="30" t="n">
        <v>0</v>
      </c>
      <c r="I6900" s="29"/>
      <c r="J6900" s="30" t="n">
        <v>0</v>
      </c>
      <c r="K6900" s="29"/>
      <c r="L6900" s="29" t="s">
        <v>116</v>
      </c>
      <c r="M6900" s="29"/>
      <c r="N6900" s="29"/>
      <c r="O6900" s="29"/>
      <c r="P6900" s="29"/>
      <c r="Q6900" s="29" t="n">
        <f aca="false">IFERROR(VALUE(L6900),"")</f>
        <v>0</v>
      </c>
      <c r="R6900" s="29" t="str">
        <f aca="true">IF(O6900="","",O6900-TODAY())</f>
        <v/>
      </c>
      <c r="S6900" s="29" t="str">
        <f aca="false">IF(C6900="&lt;&lt; vazio &gt;&gt;","VAZIA",IF(AND(O6900&lt;&gt;"",R6900&lt;0),"VENCIDO",IF(AND(O6900&lt;&gt;"",R6900&lt;=Parametros!$B$10),"PRÓX. VENCIMENTO",IF(F6900="Q","QUALIDADE",IF(F6900="S","BLOQUEADO",IF(F6900="R","RESTRITO/DEVOLUÇÃO",IF(OR(N6900="QUAR",N6900="QRES"),"QUARENTENA",IF(OR(B6900="DESCARTE",B6900="DEVOLUÇÃO"),"DESCARTE/DEVOLUÇÃO",IF(AND(D6900="",K6900&lt;&gt;""),"SEM LOTE",IF(AND(Q6900&lt;&gt;"",Q6900&gt;=Parametros!$B$11),"PARADO/SEM GIRO","OK"))))))))))</f>
        <v>VAZIA</v>
      </c>
      <c r="T6900" s="29" t="str">
        <f aca="false">IF(AND($S6900="PARADO/SEM GIRO",$K6900="KG",OR(Painel!$B$5="(Todos)",A6900=Painel!$B$5)*OR(Painel!$E$5="(Todos)",P6900=Painel!$E$5)),$J6900+ROW()/10000000,"")</f>
        <v/>
      </c>
      <c r="U6900" s="29" t="str">
        <f aca="false">IF(AND($S6900="VENCIDO",$K6900="KG",OR(Painel!$B$5="(Todos)",A6900=Painel!$B$5)*OR(Painel!$E$5="(Todos)",P6900=Painel!$E$5)),$J6900+ROW()/10000000,"")</f>
        <v/>
      </c>
    </row>
    <row r="6901" customFormat="false" ht="15" hidden="false" customHeight="false" outlineLevel="0" collapsed="false">
      <c r="A6901" s="29" t="s">
        <v>52</v>
      </c>
      <c r="B6901" s="29" t="s">
        <v>12967</v>
      </c>
      <c r="C6901" s="29" t="s">
        <v>5682</v>
      </c>
      <c r="D6901" s="29" t="s">
        <v>7256</v>
      </c>
      <c r="E6901" s="29" t="n">
        <v>1</v>
      </c>
      <c r="F6901" s="29"/>
      <c r="G6901" s="29" t="s">
        <v>12968</v>
      </c>
      <c r="H6901" s="30" t="n">
        <v>220</v>
      </c>
      <c r="I6901" s="31" t="n">
        <v>46246</v>
      </c>
      <c r="J6901" s="30" t="n">
        <v>220</v>
      </c>
      <c r="K6901" s="29" t="s">
        <v>120</v>
      </c>
      <c r="L6901" s="29" t="s">
        <v>10113</v>
      </c>
      <c r="M6901" s="29"/>
      <c r="N6901" s="29" t="s">
        <v>134</v>
      </c>
      <c r="O6901" s="31" t="n">
        <v>46339</v>
      </c>
      <c r="P6901" s="29" t="s">
        <v>123</v>
      </c>
      <c r="Q6901" s="29" t="n">
        <f aca="false">IFERROR(VALUE(L6901),"")</f>
        <v>58</v>
      </c>
      <c r="R6901" s="29" t="n">
        <f aca="true">IF(O6901="","",O6901-TODAY())</f>
        <v>54</v>
      </c>
      <c r="S6901" s="29" t="str">
        <f aca="false">IF(C6901="&lt;&lt; vazio &gt;&gt;","VAZIA",IF(AND(O6901&lt;&gt;"",R6901&lt;0),"VENCIDO",IF(AND(O6901&lt;&gt;"",R6901&lt;=Parametros!$B$10),"PRÓX. VENCIMENTO",IF(F6901="Q","QUALIDADE",IF(F6901="S","BLOQUEADO",IF(F6901="R","RESTRITO/DEVOLUÇÃO",IF(OR(N6901="QUAR",N6901="QRES"),"QUARENTENA",IF(OR(B6901="DESCARTE",B6901="DEVOLUÇÃO"),"DESCARTE/DEVOLUÇÃO",IF(AND(D6901="",K6901&lt;&gt;""),"SEM LOTE",IF(AND(Q6901&lt;&gt;"",Q6901&gt;=Parametros!$B$11),"PARADO/SEM GIRO","OK"))))))))))</f>
        <v>PRÓX. VENCIMENTO</v>
      </c>
      <c r="T6901" s="29" t="str">
        <f aca="false">IF(AND($S6901="PARADO/SEM GIRO",$K6901="KG",OR(Painel!$B$5="(Todos)",A6901=Painel!$B$5)*OR(Painel!$E$5="(Todos)",P6901=Painel!$E$5)),$J6901+ROW()/10000000,"")</f>
        <v/>
      </c>
      <c r="U6901" s="29" t="str">
        <f aca="false">IF(AND($S6901="VENCIDO",$K6901="KG",OR(Painel!$B$5="(Todos)",A6901=Painel!$B$5)*OR(Painel!$E$5="(Todos)",P6901=Painel!$E$5)),$J6901+ROW()/10000000,"")</f>
        <v/>
      </c>
    </row>
    <row r="6902" customFormat="false" ht="15" hidden="false" customHeight="false" outlineLevel="0" collapsed="false">
      <c r="A6902" s="29" t="s">
        <v>52</v>
      </c>
      <c r="B6902" s="29" t="s">
        <v>12969</v>
      </c>
      <c r="C6902" s="29" t="s">
        <v>186</v>
      </c>
      <c r="D6902" s="29" t="s">
        <v>852</v>
      </c>
      <c r="E6902" s="29" t="n">
        <v>1</v>
      </c>
      <c r="F6902" s="29" t="s">
        <v>268</v>
      </c>
      <c r="G6902" s="29" t="s">
        <v>12970</v>
      </c>
      <c r="H6902" s="30" t="n">
        <v>545.4</v>
      </c>
      <c r="I6902" s="31" t="n">
        <v>46278</v>
      </c>
      <c r="J6902" s="30" t="n">
        <v>545.4</v>
      </c>
      <c r="K6902" s="29" t="s">
        <v>120</v>
      </c>
      <c r="L6902" s="29" t="s">
        <v>328</v>
      </c>
      <c r="M6902" s="29"/>
      <c r="N6902" s="29" t="s">
        <v>122</v>
      </c>
      <c r="O6902" s="31" t="n">
        <v>46825</v>
      </c>
      <c r="P6902" s="29" t="s">
        <v>123</v>
      </c>
      <c r="Q6902" s="29" t="n">
        <f aca="false">IFERROR(VALUE(L6902),"")</f>
        <v>7</v>
      </c>
      <c r="R6902" s="29" t="n">
        <f aca="true">IF(O6902="","",O6902-TODAY())</f>
        <v>540</v>
      </c>
      <c r="S6902" s="29" t="str">
        <f aca="false">IF(C6902="&lt;&lt; vazio &gt;&gt;","VAZIA",IF(AND(O6902&lt;&gt;"",R6902&lt;0),"VENCIDO",IF(AND(O6902&lt;&gt;"",R6902&lt;=Parametros!$B$10),"PRÓX. VENCIMENTO",IF(F6902="Q","QUALIDADE",IF(F6902="S","BLOQUEADO",IF(F6902="R","RESTRITO/DEVOLUÇÃO",IF(OR(N6902="QUAR",N6902="QRES"),"QUARENTENA",IF(OR(B6902="DESCARTE",B6902="DEVOLUÇÃO"),"DESCARTE/DEVOLUÇÃO",IF(AND(D6902="",K6902&lt;&gt;""),"SEM LOTE",IF(AND(Q6902&lt;&gt;"",Q6902&gt;=Parametros!$B$11),"PARADO/SEM GIRO","OK"))))))))))</f>
        <v>QUALIDADE</v>
      </c>
      <c r="T6902" s="29" t="str">
        <f aca="false">IF(AND($S6902="PARADO/SEM GIRO",$K6902="KG",OR(Painel!$B$5="(Todos)",A6902=Painel!$B$5)*OR(Painel!$E$5="(Todos)",P6902=Painel!$E$5)),$J6902+ROW()/10000000,"")</f>
        <v/>
      </c>
      <c r="U6902" s="29" t="str">
        <f aca="false">IF(AND($S6902="VENCIDO",$K6902="KG",OR(Painel!$B$5="(Todos)",A6902=Painel!$B$5)*OR(Painel!$E$5="(Todos)",P6902=Painel!$E$5)),$J6902+ROW()/10000000,"")</f>
        <v/>
      </c>
    </row>
    <row r="6903" customFormat="false" ht="15" hidden="false" customHeight="false" outlineLevel="0" collapsed="false">
      <c r="A6903" s="29" t="s">
        <v>52</v>
      </c>
      <c r="B6903" s="29" t="s">
        <v>12971</v>
      </c>
      <c r="C6903" s="29" t="s">
        <v>2510</v>
      </c>
      <c r="D6903" s="29" t="s">
        <v>2511</v>
      </c>
      <c r="E6903" s="29" t="n">
        <v>1</v>
      </c>
      <c r="F6903" s="29"/>
      <c r="G6903" s="29" t="s">
        <v>12972</v>
      </c>
      <c r="H6903" s="30" t="n">
        <v>240</v>
      </c>
      <c r="I6903" s="31" t="n">
        <v>46267</v>
      </c>
      <c r="J6903" s="30" t="n">
        <v>240</v>
      </c>
      <c r="K6903" s="29" t="s">
        <v>120</v>
      </c>
      <c r="L6903" s="29" t="s">
        <v>2513</v>
      </c>
      <c r="M6903" s="29"/>
      <c r="N6903" s="29" t="s">
        <v>134</v>
      </c>
      <c r="O6903" s="31" t="n">
        <v>46357</v>
      </c>
      <c r="P6903" s="29" t="s">
        <v>123</v>
      </c>
      <c r="Q6903" s="29" t="n">
        <f aca="false">IFERROR(VALUE(L6903),"")</f>
        <v>18</v>
      </c>
      <c r="R6903" s="29" t="n">
        <f aca="true">IF(O6903="","",O6903-TODAY())</f>
        <v>72</v>
      </c>
      <c r="S6903" s="29" t="str">
        <f aca="false">IF(C6903="&lt;&lt; vazio &gt;&gt;","VAZIA",IF(AND(O6903&lt;&gt;"",R6903&lt;0),"VENCIDO",IF(AND(O6903&lt;&gt;"",R6903&lt;=Parametros!$B$10),"PRÓX. VENCIMENTO",IF(F6903="Q","QUALIDADE",IF(F6903="S","BLOQUEADO",IF(F6903="R","RESTRITO/DEVOLUÇÃO",IF(OR(N6903="QUAR",N6903="QRES"),"QUARENTENA",IF(OR(B6903="DESCARTE",B6903="DEVOLUÇÃO"),"DESCARTE/DEVOLUÇÃO",IF(AND(D6903="",K6903&lt;&gt;""),"SEM LOTE",IF(AND(Q6903&lt;&gt;"",Q6903&gt;=Parametros!$B$11),"PARADO/SEM GIRO","OK"))))))))))</f>
        <v>OK</v>
      </c>
      <c r="T6903" s="29" t="str">
        <f aca="false">IF(AND($S6903="PARADO/SEM GIRO",$K6903="KG",OR(Painel!$B$5="(Todos)",A6903=Painel!$B$5)*OR(Painel!$E$5="(Todos)",P6903=Painel!$E$5)),$J6903+ROW()/10000000,"")</f>
        <v/>
      </c>
      <c r="U6903" s="29" t="str">
        <f aca="false">IF(AND($S6903="VENCIDO",$K6903="KG",OR(Painel!$B$5="(Todos)",A6903=Painel!$B$5)*OR(Painel!$E$5="(Todos)",P6903=Painel!$E$5)),$J6903+ROW()/10000000,"")</f>
        <v/>
      </c>
    </row>
    <row r="6904" customFormat="false" ht="15" hidden="false" customHeight="false" outlineLevel="0" collapsed="false">
      <c r="A6904" s="29" t="s">
        <v>52</v>
      </c>
      <c r="B6904" s="29" t="s">
        <v>12973</v>
      </c>
      <c r="C6904" s="29" t="s">
        <v>115</v>
      </c>
      <c r="D6904" s="29"/>
      <c r="E6904" s="29" t="n">
        <v>0</v>
      </c>
      <c r="F6904" s="29"/>
      <c r="G6904" s="29"/>
      <c r="H6904" s="30" t="n">
        <v>0</v>
      </c>
      <c r="I6904" s="29"/>
      <c r="J6904" s="30" t="n">
        <v>0</v>
      </c>
      <c r="K6904" s="29"/>
      <c r="L6904" s="29" t="s">
        <v>116</v>
      </c>
      <c r="M6904" s="29"/>
      <c r="N6904" s="29"/>
      <c r="O6904" s="29"/>
      <c r="P6904" s="29"/>
      <c r="Q6904" s="29" t="n">
        <f aca="false">IFERROR(VALUE(L6904),"")</f>
        <v>0</v>
      </c>
      <c r="R6904" s="29" t="str">
        <f aca="true">IF(O6904="","",O6904-TODAY())</f>
        <v/>
      </c>
      <c r="S6904" s="29" t="str">
        <f aca="false">IF(C6904="&lt;&lt; vazio &gt;&gt;","VAZIA",IF(AND(O6904&lt;&gt;"",R6904&lt;0),"VENCIDO",IF(AND(O6904&lt;&gt;"",R6904&lt;=Parametros!$B$10),"PRÓX. VENCIMENTO",IF(F6904="Q","QUALIDADE",IF(F6904="S","BLOQUEADO",IF(F6904="R","RESTRITO/DEVOLUÇÃO",IF(OR(N6904="QUAR",N6904="QRES"),"QUARENTENA",IF(OR(B6904="DESCARTE",B6904="DEVOLUÇÃO"),"DESCARTE/DEVOLUÇÃO",IF(AND(D6904="",K6904&lt;&gt;""),"SEM LOTE",IF(AND(Q6904&lt;&gt;"",Q6904&gt;=Parametros!$B$11),"PARADO/SEM GIRO","OK"))))))))))</f>
        <v>VAZIA</v>
      </c>
      <c r="T6904" s="29" t="str">
        <f aca="false">IF(AND($S6904="PARADO/SEM GIRO",$K6904="KG",OR(Painel!$B$5="(Todos)",A6904=Painel!$B$5)*OR(Painel!$E$5="(Todos)",P6904=Painel!$E$5)),$J6904+ROW()/10000000,"")</f>
        <v/>
      </c>
      <c r="U6904" s="29" t="str">
        <f aca="false">IF(AND($S6904="VENCIDO",$K6904="KG",OR(Painel!$B$5="(Todos)",A6904=Painel!$B$5)*OR(Painel!$E$5="(Todos)",P6904=Painel!$E$5)),$J6904+ROW()/10000000,"")</f>
        <v/>
      </c>
    </row>
    <row r="6905" customFormat="false" ht="15" hidden="false" customHeight="false" outlineLevel="0" collapsed="false">
      <c r="A6905" s="29" t="s">
        <v>52</v>
      </c>
      <c r="B6905" s="29" t="s">
        <v>12974</v>
      </c>
      <c r="C6905" s="29" t="s">
        <v>115</v>
      </c>
      <c r="D6905" s="29"/>
      <c r="E6905" s="29" t="n">
        <v>0</v>
      </c>
      <c r="F6905" s="29"/>
      <c r="G6905" s="29"/>
      <c r="H6905" s="30" t="n">
        <v>0</v>
      </c>
      <c r="I6905" s="29"/>
      <c r="J6905" s="30" t="n">
        <v>0</v>
      </c>
      <c r="K6905" s="29"/>
      <c r="L6905" s="29" t="s">
        <v>116</v>
      </c>
      <c r="M6905" s="29"/>
      <c r="N6905" s="29"/>
      <c r="O6905" s="29"/>
      <c r="P6905" s="29"/>
      <c r="Q6905" s="29" t="n">
        <f aca="false">IFERROR(VALUE(L6905),"")</f>
        <v>0</v>
      </c>
      <c r="R6905" s="29" t="str">
        <f aca="true">IF(O6905="","",O6905-TODAY())</f>
        <v/>
      </c>
      <c r="S6905" s="29" t="str">
        <f aca="false">IF(C6905="&lt;&lt; vazio &gt;&gt;","VAZIA",IF(AND(O6905&lt;&gt;"",R6905&lt;0),"VENCIDO",IF(AND(O6905&lt;&gt;"",R6905&lt;=Parametros!$B$10),"PRÓX. VENCIMENTO",IF(F6905="Q","QUALIDADE",IF(F6905="S","BLOQUEADO",IF(F6905="R","RESTRITO/DEVOLUÇÃO",IF(OR(N6905="QUAR",N6905="QRES"),"QUARENTENA",IF(OR(B6905="DESCARTE",B6905="DEVOLUÇÃO"),"DESCARTE/DEVOLUÇÃO",IF(AND(D6905="",K6905&lt;&gt;""),"SEM LOTE",IF(AND(Q6905&lt;&gt;"",Q6905&gt;=Parametros!$B$11),"PARADO/SEM GIRO","OK"))))))))))</f>
        <v>VAZIA</v>
      </c>
      <c r="T6905" s="29" t="str">
        <f aca="false">IF(AND($S6905="PARADO/SEM GIRO",$K6905="KG",OR(Painel!$B$5="(Todos)",A6905=Painel!$B$5)*OR(Painel!$E$5="(Todos)",P6905=Painel!$E$5)),$J6905+ROW()/10000000,"")</f>
        <v/>
      </c>
      <c r="U6905" s="29" t="str">
        <f aca="false">IF(AND($S6905="VENCIDO",$K6905="KG",OR(Painel!$B$5="(Todos)",A6905=Painel!$B$5)*OR(Painel!$E$5="(Todos)",P6905=Painel!$E$5)),$J6905+ROW()/10000000,"")</f>
        <v/>
      </c>
    </row>
    <row r="6906" customFormat="false" ht="15" hidden="false" customHeight="false" outlineLevel="0" collapsed="false">
      <c r="A6906" s="29" t="s">
        <v>52</v>
      </c>
      <c r="B6906" s="29" t="s">
        <v>12975</v>
      </c>
      <c r="C6906" s="29" t="s">
        <v>1381</v>
      </c>
      <c r="D6906" s="29" t="s">
        <v>10850</v>
      </c>
      <c r="E6906" s="29" t="n">
        <v>1</v>
      </c>
      <c r="F6906" s="29"/>
      <c r="G6906" s="29" t="s">
        <v>12976</v>
      </c>
      <c r="H6906" s="30" t="n">
        <v>800</v>
      </c>
      <c r="I6906" s="31" t="n">
        <v>46235</v>
      </c>
      <c r="J6906" s="30" t="n">
        <v>800</v>
      </c>
      <c r="K6906" s="29" t="s">
        <v>120</v>
      </c>
      <c r="L6906" s="29" t="s">
        <v>694</v>
      </c>
      <c r="M6906" s="29"/>
      <c r="N6906" s="29" t="s">
        <v>122</v>
      </c>
      <c r="O6906" s="31" t="n">
        <v>46592</v>
      </c>
      <c r="P6906" s="29" t="s">
        <v>123</v>
      </c>
      <c r="Q6906" s="29" t="n">
        <f aca="false">IFERROR(VALUE(L6906),"")</f>
        <v>50</v>
      </c>
      <c r="R6906" s="29" t="n">
        <f aca="true">IF(O6906="","",O6906-TODAY())</f>
        <v>307</v>
      </c>
      <c r="S6906" s="29" t="str">
        <f aca="false">IF(C6906="&lt;&lt; vazio &gt;&gt;","VAZIA",IF(AND(O6906&lt;&gt;"",R6906&lt;0),"VENCIDO",IF(AND(O6906&lt;&gt;"",R6906&lt;=Parametros!$B$10),"PRÓX. VENCIMENTO",IF(F6906="Q","QUALIDADE",IF(F6906="S","BLOQUEADO",IF(F6906="R","RESTRITO/DEVOLUÇÃO",IF(OR(N6906="QUAR",N6906="QRES"),"QUARENTENA",IF(OR(B6906="DESCARTE",B6906="DEVOLUÇÃO"),"DESCARTE/DEVOLUÇÃO",IF(AND(D6906="",K6906&lt;&gt;""),"SEM LOTE",IF(AND(Q6906&lt;&gt;"",Q6906&gt;=Parametros!$B$11),"PARADO/SEM GIRO","OK"))))))))))</f>
        <v>OK</v>
      </c>
      <c r="T6906" s="29" t="str">
        <f aca="false">IF(AND($S6906="PARADO/SEM GIRO",$K6906="KG",OR(Painel!$B$5="(Todos)",A6906=Painel!$B$5)*OR(Painel!$E$5="(Todos)",P6906=Painel!$E$5)),$J6906+ROW()/10000000,"")</f>
        <v/>
      </c>
      <c r="U6906" s="29" t="str">
        <f aca="false">IF(AND($S6906="VENCIDO",$K6906="KG",OR(Painel!$B$5="(Todos)",A6906=Painel!$B$5)*OR(Painel!$E$5="(Todos)",P6906=Painel!$E$5)),$J6906+ROW()/10000000,"")</f>
        <v/>
      </c>
    </row>
    <row r="6907" customFormat="false" ht="15" hidden="false" customHeight="false" outlineLevel="0" collapsed="false">
      <c r="A6907" s="29" t="s">
        <v>52</v>
      </c>
      <c r="B6907" s="29" t="s">
        <v>12977</v>
      </c>
      <c r="C6907" s="29" t="s">
        <v>1381</v>
      </c>
      <c r="D6907" s="29" t="s">
        <v>2544</v>
      </c>
      <c r="E6907" s="29" t="n">
        <v>1</v>
      </c>
      <c r="F6907" s="29"/>
      <c r="G6907" s="29" t="s">
        <v>12978</v>
      </c>
      <c r="H6907" s="30" t="n">
        <v>800</v>
      </c>
      <c r="I6907" s="31" t="n">
        <v>46231</v>
      </c>
      <c r="J6907" s="30" t="n">
        <v>800</v>
      </c>
      <c r="K6907" s="29" t="s">
        <v>120</v>
      </c>
      <c r="L6907" s="29" t="s">
        <v>2246</v>
      </c>
      <c r="M6907" s="29"/>
      <c r="N6907" s="29" t="s">
        <v>122</v>
      </c>
      <c r="O6907" s="31" t="n">
        <v>46591</v>
      </c>
      <c r="P6907" s="29" t="s">
        <v>123</v>
      </c>
      <c r="Q6907" s="29" t="n">
        <f aca="false">IFERROR(VALUE(L6907),"")</f>
        <v>54</v>
      </c>
      <c r="R6907" s="29" t="n">
        <f aca="true">IF(O6907="","",O6907-TODAY())</f>
        <v>306</v>
      </c>
      <c r="S6907" s="29" t="str">
        <f aca="false">IF(C6907="&lt;&lt; vazio &gt;&gt;","VAZIA",IF(AND(O6907&lt;&gt;"",R6907&lt;0),"VENCIDO",IF(AND(O6907&lt;&gt;"",R6907&lt;=Parametros!$B$10),"PRÓX. VENCIMENTO",IF(F6907="Q","QUALIDADE",IF(F6907="S","BLOQUEADO",IF(F6907="R","RESTRITO/DEVOLUÇÃO",IF(OR(N6907="QUAR",N6907="QRES"),"QUARENTENA",IF(OR(B6907="DESCARTE",B6907="DEVOLUÇÃO"),"DESCARTE/DEVOLUÇÃO",IF(AND(D6907="",K6907&lt;&gt;""),"SEM LOTE",IF(AND(Q6907&lt;&gt;"",Q6907&gt;=Parametros!$B$11),"PARADO/SEM GIRO","OK"))))))))))</f>
        <v>OK</v>
      </c>
      <c r="T6907" s="29" t="str">
        <f aca="false">IF(AND($S6907="PARADO/SEM GIRO",$K6907="KG",OR(Painel!$B$5="(Todos)",A6907=Painel!$B$5)*OR(Painel!$E$5="(Todos)",P6907=Painel!$E$5)),$J6907+ROW()/10000000,"")</f>
        <v/>
      </c>
      <c r="U6907" s="29" t="str">
        <f aca="false">IF(AND($S6907="VENCIDO",$K6907="KG",OR(Painel!$B$5="(Todos)",A6907=Painel!$B$5)*OR(Painel!$E$5="(Todos)",P6907=Painel!$E$5)),$J6907+ROW()/10000000,"")</f>
        <v/>
      </c>
    </row>
    <row r="6908" customFormat="false" ht="15" hidden="false" customHeight="false" outlineLevel="0" collapsed="false">
      <c r="A6908" s="29" t="s">
        <v>52</v>
      </c>
      <c r="B6908" s="29" t="s">
        <v>12979</v>
      </c>
      <c r="C6908" s="29" t="s">
        <v>139</v>
      </c>
      <c r="D6908" s="29" t="s">
        <v>140</v>
      </c>
      <c r="E6908" s="29" t="n">
        <v>1</v>
      </c>
      <c r="F6908" s="29"/>
      <c r="G6908" s="29" t="s">
        <v>12980</v>
      </c>
      <c r="H6908" s="30" t="n">
        <v>1000</v>
      </c>
      <c r="I6908" s="31" t="n">
        <v>46234</v>
      </c>
      <c r="J6908" s="30" t="n">
        <v>1000</v>
      </c>
      <c r="K6908" s="29" t="s">
        <v>120</v>
      </c>
      <c r="L6908" s="29" t="s">
        <v>725</v>
      </c>
      <c r="M6908" s="29"/>
      <c r="N6908" s="29" t="s">
        <v>122</v>
      </c>
      <c r="O6908" s="31" t="n">
        <v>46593</v>
      </c>
      <c r="P6908" s="29" t="s">
        <v>123</v>
      </c>
      <c r="Q6908" s="29" t="n">
        <f aca="false">IFERROR(VALUE(L6908),"")</f>
        <v>51</v>
      </c>
      <c r="R6908" s="29" t="n">
        <f aca="true">IF(O6908="","",O6908-TODAY())</f>
        <v>308</v>
      </c>
      <c r="S6908" s="29" t="str">
        <f aca="false">IF(C6908="&lt;&lt; vazio &gt;&gt;","VAZIA",IF(AND(O6908&lt;&gt;"",R6908&lt;0),"VENCIDO",IF(AND(O6908&lt;&gt;"",R6908&lt;=Parametros!$B$10),"PRÓX. VENCIMENTO",IF(F6908="Q","QUALIDADE",IF(F6908="S","BLOQUEADO",IF(F6908="R","RESTRITO/DEVOLUÇÃO",IF(OR(N6908="QUAR",N6908="QRES"),"QUARENTENA",IF(OR(B6908="DESCARTE",B6908="DEVOLUÇÃO"),"DESCARTE/DEVOLUÇÃO",IF(AND(D6908="",K6908&lt;&gt;""),"SEM LOTE",IF(AND(Q6908&lt;&gt;"",Q6908&gt;=Parametros!$B$11),"PARADO/SEM GIRO","OK"))))))))))</f>
        <v>OK</v>
      </c>
      <c r="T6908" s="29" t="str">
        <f aca="false">IF(AND($S6908="PARADO/SEM GIRO",$K6908="KG",OR(Painel!$B$5="(Todos)",A6908=Painel!$B$5)*OR(Painel!$E$5="(Todos)",P6908=Painel!$E$5)),$J6908+ROW()/10000000,"")</f>
        <v/>
      </c>
      <c r="U6908" s="29" t="str">
        <f aca="false">IF(AND($S6908="VENCIDO",$K6908="KG",OR(Painel!$B$5="(Todos)",A6908=Painel!$B$5)*OR(Painel!$E$5="(Todos)",P6908=Painel!$E$5)),$J6908+ROW()/10000000,"")</f>
        <v/>
      </c>
    </row>
    <row r="6909" customFormat="false" ht="15" hidden="false" customHeight="false" outlineLevel="0" collapsed="false">
      <c r="A6909" s="29" t="s">
        <v>52</v>
      </c>
      <c r="B6909" s="29" t="s">
        <v>12981</v>
      </c>
      <c r="C6909" s="29" t="s">
        <v>219</v>
      </c>
      <c r="D6909" s="29" t="s">
        <v>220</v>
      </c>
      <c r="E6909" s="29" t="n">
        <v>1</v>
      </c>
      <c r="F6909" s="29"/>
      <c r="G6909" s="29" t="s">
        <v>12982</v>
      </c>
      <c r="H6909" s="30" t="n">
        <v>700</v>
      </c>
      <c r="I6909" s="31" t="n">
        <v>46183</v>
      </c>
      <c r="J6909" s="30" t="n">
        <v>700</v>
      </c>
      <c r="K6909" s="29" t="s">
        <v>120</v>
      </c>
      <c r="L6909" s="29" t="s">
        <v>1096</v>
      </c>
      <c r="M6909" s="29"/>
      <c r="N6909" s="29" t="s">
        <v>122</v>
      </c>
      <c r="O6909" s="31" t="n">
        <v>46896</v>
      </c>
      <c r="P6909" s="29" t="s">
        <v>123</v>
      </c>
      <c r="Q6909" s="29" t="n">
        <f aca="false">IFERROR(VALUE(L6909),"")</f>
        <v>102</v>
      </c>
      <c r="R6909" s="29" t="n">
        <f aca="true">IF(O6909="","",O6909-TODAY())</f>
        <v>611</v>
      </c>
      <c r="S6909" s="29" t="str">
        <f aca="false">IF(C6909="&lt;&lt; vazio &gt;&gt;","VAZIA",IF(AND(O6909&lt;&gt;"",R6909&lt;0),"VENCIDO",IF(AND(O6909&lt;&gt;"",R6909&lt;=Parametros!$B$10),"PRÓX. VENCIMENTO",IF(F6909="Q","QUALIDADE",IF(F6909="S","BLOQUEADO",IF(F6909="R","RESTRITO/DEVOLUÇÃO",IF(OR(N6909="QUAR",N6909="QRES"),"QUARENTENA",IF(OR(B6909="DESCARTE",B6909="DEVOLUÇÃO"),"DESCARTE/DEVOLUÇÃO",IF(AND(D6909="",K6909&lt;&gt;""),"SEM LOTE",IF(AND(Q6909&lt;&gt;"",Q6909&gt;=Parametros!$B$11),"PARADO/SEM GIRO","OK"))))))))))</f>
        <v>PARADO/SEM GIRO</v>
      </c>
      <c r="T6909" s="29" t="n">
        <f aca="false">IF(AND($S6909="PARADO/SEM GIRO",$K6909="KG",OR(Painel!$B$5="(Todos)",A6909=Painel!$B$5)*OR(Painel!$E$5="(Todos)",P6909=Painel!$E$5)),$J6909+ROW()/10000000,"")</f>
        <v>700.0006909</v>
      </c>
      <c r="U6909" s="29" t="str">
        <f aca="false">IF(AND($S6909="VENCIDO",$K6909="KG",OR(Painel!$B$5="(Todos)",A6909=Painel!$B$5)*OR(Painel!$E$5="(Todos)",P6909=Painel!$E$5)),$J6909+ROW()/10000000,"")</f>
        <v/>
      </c>
    </row>
    <row r="6910" customFormat="false" ht="15" hidden="false" customHeight="false" outlineLevel="0" collapsed="false">
      <c r="A6910" s="29" t="s">
        <v>52</v>
      </c>
      <c r="B6910" s="29" t="s">
        <v>12983</v>
      </c>
      <c r="C6910" s="29" t="s">
        <v>1259</v>
      </c>
      <c r="D6910" s="29" t="s">
        <v>6269</v>
      </c>
      <c r="E6910" s="29" t="n">
        <v>1</v>
      </c>
      <c r="F6910" s="29"/>
      <c r="G6910" s="29" t="s">
        <v>12984</v>
      </c>
      <c r="H6910" s="30" t="n">
        <v>384</v>
      </c>
      <c r="I6910" s="31" t="n">
        <v>45881</v>
      </c>
      <c r="J6910" s="30" t="n">
        <v>384</v>
      </c>
      <c r="K6910" s="29" t="s">
        <v>120</v>
      </c>
      <c r="L6910" s="29" t="s">
        <v>7779</v>
      </c>
      <c r="M6910" s="29"/>
      <c r="N6910" s="29" t="s">
        <v>122</v>
      </c>
      <c r="O6910" s="31" t="n">
        <v>46437</v>
      </c>
      <c r="P6910" s="29" t="s">
        <v>123</v>
      </c>
      <c r="Q6910" s="29" t="n">
        <f aca="false">IFERROR(VALUE(L6910),"")</f>
        <v>404</v>
      </c>
      <c r="R6910" s="29" t="n">
        <f aca="true">IF(O6910="","",O6910-TODAY())</f>
        <v>152</v>
      </c>
      <c r="S6910" s="29" t="str">
        <f aca="false">IF(C6910="&lt;&lt; vazio &gt;&gt;","VAZIA",IF(AND(O6910&lt;&gt;"",R6910&lt;0),"VENCIDO",IF(AND(O6910&lt;&gt;"",R6910&lt;=Parametros!$B$10),"PRÓX. VENCIMENTO",IF(F6910="Q","QUALIDADE",IF(F6910="S","BLOQUEADO",IF(F6910="R","RESTRITO/DEVOLUÇÃO",IF(OR(N6910="QUAR",N6910="QRES"),"QUARENTENA",IF(OR(B6910="DESCARTE",B6910="DEVOLUÇÃO"),"DESCARTE/DEVOLUÇÃO",IF(AND(D6910="",K6910&lt;&gt;""),"SEM LOTE",IF(AND(Q6910&lt;&gt;"",Q6910&gt;=Parametros!$B$11),"PARADO/SEM GIRO","OK"))))))))))</f>
        <v>PARADO/SEM GIRO</v>
      </c>
      <c r="T6910" s="29" t="n">
        <f aca="false">IF(AND($S6910="PARADO/SEM GIRO",$K6910="KG",OR(Painel!$B$5="(Todos)",A6910=Painel!$B$5)*OR(Painel!$E$5="(Todos)",P6910=Painel!$E$5)),$J6910+ROW()/10000000,"")</f>
        <v>384.000691</v>
      </c>
      <c r="U6910" s="29" t="str">
        <f aca="false">IF(AND($S6910="VENCIDO",$K6910="KG",OR(Painel!$B$5="(Todos)",A6910=Painel!$B$5)*OR(Painel!$E$5="(Todos)",P6910=Painel!$E$5)),$J6910+ROW()/10000000,"")</f>
        <v/>
      </c>
    </row>
    <row r="6911" customFormat="false" ht="15" hidden="false" customHeight="false" outlineLevel="0" collapsed="false">
      <c r="A6911" s="29" t="s">
        <v>52</v>
      </c>
      <c r="B6911" s="29" t="s">
        <v>12985</v>
      </c>
      <c r="C6911" s="29" t="s">
        <v>222</v>
      </c>
      <c r="D6911" s="29" t="s">
        <v>815</v>
      </c>
      <c r="E6911" s="29" t="n">
        <v>1</v>
      </c>
      <c r="F6911" s="29"/>
      <c r="G6911" s="29" t="s">
        <v>12986</v>
      </c>
      <c r="H6911" s="30" t="n">
        <v>1000</v>
      </c>
      <c r="I6911" s="31" t="n">
        <v>46283</v>
      </c>
      <c r="J6911" s="30" t="n">
        <v>1000</v>
      </c>
      <c r="K6911" s="29" t="s">
        <v>120</v>
      </c>
      <c r="L6911" s="29" t="s">
        <v>176</v>
      </c>
      <c r="M6911" s="29"/>
      <c r="N6911" s="29" t="s">
        <v>122</v>
      </c>
      <c r="O6911" s="31" t="n">
        <v>46825</v>
      </c>
      <c r="P6911" s="29" t="s">
        <v>123</v>
      </c>
      <c r="Q6911" s="29" t="n">
        <f aca="false">IFERROR(VALUE(L6911),"")</f>
        <v>2</v>
      </c>
      <c r="R6911" s="29" t="n">
        <f aca="true">IF(O6911="","",O6911-TODAY())</f>
        <v>540</v>
      </c>
      <c r="S6911" s="29" t="str">
        <f aca="false">IF(C6911="&lt;&lt; vazio &gt;&gt;","VAZIA",IF(AND(O6911&lt;&gt;"",R6911&lt;0),"VENCIDO",IF(AND(O6911&lt;&gt;"",R6911&lt;=Parametros!$B$10),"PRÓX. VENCIMENTO",IF(F6911="Q","QUALIDADE",IF(F6911="S","BLOQUEADO",IF(F6911="R","RESTRITO/DEVOLUÇÃO",IF(OR(N6911="QUAR",N6911="QRES"),"QUARENTENA",IF(OR(B6911="DESCARTE",B6911="DEVOLUÇÃO"),"DESCARTE/DEVOLUÇÃO",IF(AND(D6911="",K6911&lt;&gt;""),"SEM LOTE",IF(AND(Q6911&lt;&gt;"",Q6911&gt;=Parametros!$B$11),"PARADO/SEM GIRO","OK"))))))))))</f>
        <v>OK</v>
      </c>
      <c r="T6911" s="29" t="str">
        <f aca="false">IF(AND($S6911="PARADO/SEM GIRO",$K6911="KG",OR(Painel!$B$5="(Todos)",A6911=Painel!$B$5)*OR(Painel!$E$5="(Todos)",P6911=Painel!$E$5)),$J6911+ROW()/10000000,"")</f>
        <v/>
      </c>
      <c r="U6911" s="29" t="str">
        <f aca="false">IF(AND($S6911="VENCIDO",$K6911="KG",OR(Painel!$B$5="(Todos)",A6911=Painel!$B$5)*OR(Painel!$E$5="(Todos)",P6911=Painel!$E$5)),$J6911+ROW()/10000000,"")</f>
        <v/>
      </c>
    </row>
    <row r="6912" customFormat="false" ht="15" hidden="false" customHeight="false" outlineLevel="0" collapsed="false">
      <c r="A6912" s="29" t="s">
        <v>52</v>
      </c>
      <c r="B6912" s="29" t="s">
        <v>12987</v>
      </c>
      <c r="C6912" s="29" t="s">
        <v>315</v>
      </c>
      <c r="D6912" s="29" t="s">
        <v>476</v>
      </c>
      <c r="E6912" s="29" t="n">
        <v>1</v>
      </c>
      <c r="F6912" s="29"/>
      <c r="G6912" s="29" t="s">
        <v>12988</v>
      </c>
      <c r="H6912" s="30" t="n">
        <v>727.2</v>
      </c>
      <c r="I6912" s="31" t="n">
        <v>46240</v>
      </c>
      <c r="J6912" s="30" t="n">
        <v>727.2</v>
      </c>
      <c r="K6912" s="29" t="s">
        <v>120</v>
      </c>
      <c r="L6912" s="29" t="s">
        <v>1330</v>
      </c>
      <c r="M6912" s="29"/>
      <c r="N6912" s="29" t="s">
        <v>122</v>
      </c>
      <c r="O6912" s="31" t="n">
        <v>46786</v>
      </c>
      <c r="P6912" s="29" t="s">
        <v>123</v>
      </c>
      <c r="Q6912" s="29" t="n">
        <f aca="false">IFERROR(VALUE(L6912),"")</f>
        <v>45</v>
      </c>
      <c r="R6912" s="29" t="n">
        <f aca="true">IF(O6912="","",O6912-TODAY())</f>
        <v>501</v>
      </c>
      <c r="S6912" s="29" t="str">
        <f aca="false">IF(C6912="&lt;&lt; vazio &gt;&gt;","VAZIA",IF(AND(O6912&lt;&gt;"",R6912&lt;0),"VENCIDO",IF(AND(O6912&lt;&gt;"",R6912&lt;=Parametros!$B$10),"PRÓX. VENCIMENTO",IF(F6912="Q","QUALIDADE",IF(F6912="S","BLOQUEADO",IF(F6912="R","RESTRITO/DEVOLUÇÃO",IF(OR(N6912="QUAR",N6912="QRES"),"QUARENTENA",IF(OR(B6912="DESCARTE",B6912="DEVOLUÇÃO"),"DESCARTE/DEVOLUÇÃO",IF(AND(D6912="",K6912&lt;&gt;""),"SEM LOTE",IF(AND(Q6912&lt;&gt;"",Q6912&gt;=Parametros!$B$11),"PARADO/SEM GIRO","OK"))))))))))</f>
        <v>OK</v>
      </c>
      <c r="T6912" s="29" t="str">
        <f aca="false">IF(AND($S6912="PARADO/SEM GIRO",$K6912="KG",OR(Painel!$B$5="(Todos)",A6912=Painel!$B$5)*OR(Painel!$E$5="(Todos)",P6912=Painel!$E$5)),$J6912+ROW()/10000000,"")</f>
        <v/>
      </c>
      <c r="U6912" s="29" t="str">
        <f aca="false">IF(AND($S6912="VENCIDO",$K6912="KG",OR(Painel!$B$5="(Todos)",A6912=Painel!$B$5)*OR(Painel!$E$5="(Todos)",P6912=Painel!$E$5)),$J6912+ROW()/10000000,"")</f>
        <v/>
      </c>
    </row>
    <row r="6913" customFormat="false" ht="15" hidden="false" customHeight="false" outlineLevel="0" collapsed="false">
      <c r="A6913" s="29" t="s">
        <v>52</v>
      </c>
      <c r="B6913" s="29" t="s">
        <v>12989</v>
      </c>
      <c r="C6913" s="29" t="s">
        <v>536</v>
      </c>
      <c r="D6913" s="29" t="s">
        <v>537</v>
      </c>
      <c r="E6913" s="29" t="n">
        <v>1</v>
      </c>
      <c r="F6913" s="29"/>
      <c r="G6913" s="29" t="s">
        <v>12990</v>
      </c>
      <c r="H6913" s="30" t="n">
        <v>800</v>
      </c>
      <c r="I6913" s="31" t="n">
        <v>46213</v>
      </c>
      <c r="J6913" s="30" t="n">
        <v>800</v>
      </c>
      <c r="K6913" s="29" t="s">
        <v>120</v>
      </c>
      <c r="L6913" s="29" t="s">
        <v>12795</v>
      </c>
      <c r="M6913" s="29"/>
      <c r="N6913" s="29" t="s">
        <v>122</v>
      </c>
      <c r="O6913" s="31" t="n">
        <v>46937</v>
      </c>
      <c r="P6913" s="29" t="s">
        <v>123</v>
      </c>
      <c r="Q6913" s="29" t="n">
        <f aca="false">IFERROR(VALUE(L6913),"")</f>
        <v>72</v>
      </c>
      <c r="R6913" s="29" t="n">
        <f aca="true">IF(O6913="","",O6913-TODAY())</f>
        <v>652</v>
      </c>
      <c r="S6913" s="29" t="str">
        <f aca="false">IF(C6913="&lt;&lt; vazio &gt;&gt;","VAZIA",IF(AND(O6913&lt;&gt;"",R6913&lt;0),"VENCIDO",IF(AND(O6913&lt;&gt;"",R6913&lt;=Parametros!$B$10),"PRÓX. VENCIMENTO",IF(F6913="Q","QUALIDADE",IF(F6913="S","BLOQUEADO",IF(F6913="R","RESTRITO/DEVOLUÇÃO",IF(OR(N6913="QUAR",N6913="QRES"),"QUARENTENA",IF(OR(B6913="DESCARTE",B6913="DEVOLUÇÃO"),"DESCARTE/DEVOLUÇÃO",IF(AND(D6913="",K6913&lt;&gt;""),"SEM LOTE",IF(AND(Q6913&lt;&gt;"",Q6913&gt;=Parametros!$B$11),"PARADO/SEM GIRO","OK"))))))))))</f>
        <v>OK</v>
      </c>
      <c r="T6913" s="29" t="str">
        <f aca="false">IF(AND($S6913="PARADO/SEM GIRO",$K6913="KG",OR(Painel!$B$5="(Todos)",A6913=Painel!$B$5)*OR(Painel!$E$5="(Todos)",P6913=Painel!$E$5)),$J6913+ROW()/10000000,"")</f>
        <v/>
      </c>
      <c r="U6913" s="29" t="str">
        <f aca="false">IF(AND($S6913="VENCIDO",$K6913="KG",OR(Painel!$B$5="(Todos)",A6913=Painel!$B$5)*OR(Painel!$E$5="(Todos)",P6913=Painel!$E$5)),$J6913+ROW()/10000000,"")</f>
        <v/>
      </c>
    </row>
    <row r="6914" customFormat="false" ht="15" hidden="false" customHeight="false" outlineLevel="0" collapsed="false">
      <c r="A6914" s="29" t="s">
        <v>52</v>
      </c>
      <c r="B6914" s="29" t="s">
        <v>12991</v>
      </c>
      <c r="C6914" s="29" t="s">
        <v>115</v>
      </c>
      <c r="D6914" s="29"/>
      <c r="E6914" s="29" t="n">
        <v>0</v>
      </c>
      <c r="F6914" s="29"/>
      <c r="G6914" s="29"/>
      <c r="H6914" s="30" t="n">
        <v>0</v>
      </c>
      <c r="I6914" s="29"/>
      <c r="J6914" s="30" t="n">
        <v>0</v>
      </c>
      <c r="K6914" s="29"/>
      <c r="L6914" s="29" t="s">
        <v>116</v>
      </c>
      <c r="M6914" s="29"/>
      <c r="N6914" s="29"/>
      <c r="O6914" s="29"/>
      <c r="P6914" s="29"/>
      <c r="Q6914" s="29" t="n">
        <f aca="false">IFERROR(VALUE(L6914),"")</f>
        <v>0</v>
      </c>
      <c r="R6914" s="29" t="str">
        <f aca="true">IF(O6914="","",O6914-TODAY())</f>
        <v/>
      </c>
      <c r="S6914" s="29" t="str">
        <f aca="false">IF(C6914="&lt;&lt; vazio &gt;&gt;","VAZIA",IF(AND(O6914&lt;&gt;"",R6914&lt;0),"VENCIDO",IF(AND(O6914&lt;&gt;"",R6914&lt;=Parametros!$B$10),"PRÓX. VENCIMENTO",IF(F6914="Q","QUALIDADE",IF(F6914="S","BLOQUEADO",IF(F6914="R","RESTRITO/DEVOLUÇÃO",IF(OR(N6914="QUAR",N6914="QRES"),"QUARENTENA",IF(OR(B6914="DESCARTE",B6914="DEVOLUÇÃO"),"DESCARTE/DEVOLUÇÃO",IF(AND(D6914="",K6914&lt;&gt;""),"SEM LOTE",IF(AND(Q6914&lt;&gt;"",Q6914&gt;=Parametros!$B$11),"PARADO/SEM GIRO","OK"))))))))))</f>
        <v>VAZIA</v>
      </c>
      <c r="T6914" s="29" t="str">
        <f aca="false">IF(AND($S6914="PARADO/SEM GIRO",$K6914="KG",OR(Painel!$B$5="(Todos)",A6914=Painel!$B$5)*OR(Painel!$E$5="(Todos)",P6914=Painel!$E$5)),$J6914+ROW()/10000000,"")</f>
        <v/>
      </c>
      <c r="U6914" s="29" t="str">
        <f aca="false">IF(AND($S6914="VENCIDO",$K6914="KG",OR(Painel!$B$5="(Todos)",A6914=Painel!$B$5)*OR(Painel!$E$5="(Todos)",P6914=Painel!$E$5)),$J6914+ROW()/10000000,"")</f>
        <v/>
      </c>
    </row>
    <row r="6915" customFormat="false" ht="15" hidden="false" customHeight="false" outlineLevel="0" collapsed="false">
      <c r="A6915" s="29" t="s">
        <v>52</v>
      </c>
      <c r="B6915" s="29" t="s">
        <v>12992</v>
      </c>
      <c r="C6915" s="29" t="s">
        <v>115</v>
      </c>
      <c r="D6915" s="29"/>
      <c r="E6915" s="29" t="n">
        <v>0</v>
      </c>
      <c r="F6915" s="29"/>
      <c r="G6915" s="29"/>
      <c r="H6915" s="30" t="n">
        <v>0</v>
      </c>
      <c r="I6915" s="29"/>
      <c r="J6915" s="30" t="n">
        <v>0</v>
      </c>
      <c r="K6915" s="29"/>
      <c r="L6915" s="29" t="s">
        <v>116</v>
      </c>
      <c r="M6915" s="29"/>
      <c r="N6915" s="29"/>
      <c r="O6915" s="29"/>
      <c r="P6915" s="29"/>
      <c r="Q6915" s="29" t="n">
        <f aca="false">IFERROR(VALUE(L6915),"")</f>
        <v>0</v>
      </c>
      <c r="R6915" s="29" t="str">
        <f aca="true">IF(O6915="","",O6915-TODAY())</f>
        <v/>
      </c>
      <c r="S6915" s="29" t="str">
        <f aca="false">IF(C6915="&lt;&lt; vazio &gt;&gt;","VAZIA",IF(AND(O6915&lt;&gt;"",R6915&lt;0),"VENCIDO",IF(AND(O6915&lt;&gt;"",R6915&lt;=Parametros!$B$10),"PRÓX. VENCIMENTO",IF(F6915="Q","QUALIDADE",IF(F6915="S","BLOQUEADO",IF(F6915="R","RESTRITO/DEVOLUÇÃO",IF(OR(N6915="QUAR",N6915="QRES"),"QUARENTENA",IF(OR(B6915="DESCARTE",B6915="DEVOLUÇÃO"),"DESCARTE/DEVOLUÇÃO",IF(AND(D6915="",K6915&lt;&gt;""),"SEM LOTE",IF(AND(Q6915&lt;&gt;"",Q6915&gt;=Parametros!$B$11),"PARADO/SEM GIRO","OK"))))))))))</f>
        <v>VAZIA</v>
      </c>
      <c r="T6915" s="29" t="str">
        <f aca="false">IF(AND($S6915="PARADO/SEM GIRO",$K6915="KG",OR(Painel!$B$5="(Todos)",A6915=Painel!$B$5)*OR(Painel!$E$5="(Todos)",P6915=Painel!$E$5)),$J6915+ROW()/10000000,"")</f>
        <v/>
      </c>
      <c r="U6915" s="29" t="str">
        <f aca="false">IF(AND($S6915="VENCIDO",$K6915="KG",OR(Painel!$B$5="(Todos)",A6915=Painel!$B$5)*OR(Painel!$E$5="(Todos)",P6915=Painel!$E$5)),$J6915+ROW()/10000000,"")</f>
        <v/>
      </c>
    </row>
    <row r="6916" customFormat="false" ht="15" hidden="false" customHeight="false" outlineLevel="0" collapsed="false">
      <c r="A6916" s="29" t="s">
        <v>52</v>
      </c>
      <c r="B6916" s="29" t="s">
        <v>12993</v>
      </c>
      <c r="C6916" s="29" t="s">
        <v>222</v>
      </c>
      <c r="D6916" s="29" t="s">
        <v>815</v>
      </c>
      <c r="E6916" s="29" t="n">
        <v>1</v>
      </c>
      <c r="F6916" s="29"/>
      <c r="G6916" s="29" t="s">
        <v>12994</v>
      </c>
      <c r="H6916" s="30" t="n">
        <v>1000</v>
      </c>
      <c r="I6916" s="31" t="n">
        <v>46283</v>
      </c>
      <c r="J6916" s="30" t="n">
        <v>1000</v>
      </c>
      <c r="K6916" s="29" t="s">
        <v>120</v>
      </c>
      <c r="L6916" s="29" t="s">
        <v>176</v>
      </c>
      <c r="M6916" s="29"/>
      <c r="N6916" s="29" t="s">
        <v>122</v>
      </c>
      <c r="O6916" s="31" t="n">
        <v>46825</v>
      </c>
      <c r="P6916" s="29" t="s">
        <v>123</v>
      </c>
      <c r="Q6916" s="29" t="n">
        <f aca="false">IFERROR(VALUE(L6916),"")</f>
        <v>2</v>
      </c>
      <c r="R6916" s="29" t="n">
        <f aca="true">IF(O6916="","",O6916-TODAY())</f>
        <v>540</v>
      </c>
      <c r="S6916" s="29" t="str">
        <f aca="false">IF(C6916="&lt;&lt; vazio &gt;&gt;","VAZIA",IF(AND(O6916&lt;&gt;"",R6916&lt;0),"VENCIDO",IF(AND(O6916&lt;&gt;"",R6916&lt;=Parametros!$B$10),"PRÓX. VENCIMENTO",IF(F6916="Q","QUALIDADE",IF(F6916="S","BLOQUEADO",IF(F6916="R","RESTRITO/DEVOLUÇÃO",IF(OR(N6916="QUAR",N6916="QRES"),"QUARENTENA",IF(OR(B6916="DESCARTE",B6916="DEVOLUÇÃO"),"DESCARTE/DEVOLUÇÃO",IF(AND(D6916="",K6916&lt;&gt;""),"SEM LOTE",IF(AND(Q6916&lt;&gt;"",Q6916&gt;=Parametros!$B$11),"PARADO/SEM GIRO","OK"))))))))))</f>
        <v>OK</v>
      </c>
      <c r="T6916" s="29" t="str">
        <f aca="false">IF(AND($S6916="PARADO/SEM GIRO",$K6916="KG",OR(Painel!$B$5="(Todos)",A6916=Painel!$B$5)*OR(Painel!$E$5="(Todos)",P6916=Painel!$E$5)),$J6916+ROW()/10000000,"")</f>
        <v/>
      </c>
      <c r="U6916" s="29" t="str">
        <f aca="false">IF(AND($S6916="VENCIDO",$K6916="KG",OR(Painel!$B$5="(Todos)",A6916=Painel!$B$5)*OR(Painel!$E$5="(Todos)",P6916=Painel!$E$5)),$J6916+ROW()/10000000,"")</f>
        <v/>
      </c>
    </row>
    <row r="6917" customFormat="false" ht="15" hidden="false" customHeight="false" outlineLevel="0" collapsed="false">
      <c r="A6917" s="29" t="s">
        <v>52</v>
      </c>
      <c r="B6917" s="29" t="s">
        <v>12995</v>
      </c>
      <c r="C6917" s="29" t="s">
        <v>785</v>
      </c>
      <c r="D6917" s="29" t="s">
        <v>841</v>
      </c>
      <c r="E6917" s="29" t="n">
        <v>1</v>
      </c>
      <c r="F6917" s="29"/>
      <c r="G6917" s="29" t="s">
        <v>12996</v>
      </c>
      <c r="H6917" s="30" t="n">
        <v>1000</v>
      </c>
      <c r="I6917" s="31" t="n">
        <v>46282</v>
      </c>
      <c r="J6917" s="30" t="n">
        <v>1000</v>
      </c>
      <c r="K6917" s="29" t="s">
        <v>120</v>
      </c>
      <c r="L6917" s="29" t="s">
        <v>400</v>
      </c>
      <c r="M6917" s="29"/>
      <c r="N6917" s="29" t="s">
        <v>122</v>
      </c>
      <c r="O6917" s="31" t="n">
        <v>46825</v>
      </c>
      <c r="P6917" s="29" t="s">
        <v>123</v>
      </c>
      <c r="Q6917" s="29" t="n">
        <f aca="false">IFERROR(VALUE(L6917),"")</f>
        <v>3</v>
      </c>
      <c r="R6917" s="29" t="n">
        <f aca="true">IF(O6917="","",O6917-TODAY())</f>
        <v>540</v>
      </c>
      <c r="S6917" s="29" t="str">
        <f aca="false">IF(C6917="&lt;&lt; vazio &gt;&gt;","VAZIA",IF(AND(O6917&lt;&gt;"",R6917&lt;0),"VENCIDO",IF(AND(O6917&lt;&gt;"",R6917&lt;=Parametros!$B$10),"PRÓX. VENCIMENTO",IF(F6917="Q","QUALIDADE",IF(F6917="S","BLOQUEADO",IF(F6917="R","RESTRITO/DEVOLUÇÃO",IF(OR(N6917="QUAR",N6917="QRES"),"QUARENTENA",IF(OR(B6917="DESCARTE",B6917="DEVOLUÇÃO"),"DESCARTE/DEVOLUÇÃO",IF(AND(D6917="",K6917&lt;&gt;""),"SEM LOTE",IF(AND(Q6917&lt;&gt;"",Q6917&gt;=Parametros!$B$11),"PARADO/SEM GIRO","OK"))))))))))</f>
        <v>OK</v>
      </c>
      <c r="T6917" s="29" t="str">
        <f aca="false">IF(AND($S6917="PARADO/SEM GIRO",$K6917="KG",OR(Painel!$B$5="(Todos)",A6917=Painel!$B$5)*OR(Painel!$E$5="(Todos)",P6917=Painel!$E$5)),$J6917+ROW()/10000000,"")</f>
        <v/>
      </c>
      <c r="U6917" s="29" t="str">
        <f aca="false">IF(AND($S6917="VENCIDO",$K6917="KG",OR(Painel!$B$5="(Todos)",A6917=Painel!$B$5)*OR(Painel!$E$5="(Todos)",P6917=Painel!$E$5)),$J6917+ROW()/10000000,"")</f>
        <v/>
      </c>
    </row>
    <row r="6918" customFormat="false" ht="15" hidden="false" customHeight="false" outlineLevel="0" collapsed="false">
      <c r="A6918" s="29" t="s">
        <v>52</v>
      </c>
      <c r="B6918" s="29" t="s">
        <v>12997</v>
      </c>
      <c r="C6918" s="29" t="s">
        <v>115</v>
      </c>
      <c r="D6918" s="29"/>
      <c r="E6918" s="29" t="n">
        <v>0</v>
      </c>
      <c r="F6918" s="29"/>
      <c r="G6918" s="29"/>
      <c r="H6918" s="30" t="n">
        <v>0</v>
      </c>
      <c r="I6918" s="29"/>
      <c r="J6918" s="30" t="n">
        <v>0</v>
      </c>
      <c r="K6918" s="29"/>
      <c r="L6918" s="29" t="s">
        <v>116</v>
      </c>
      <c r="M6918" s="29"/>
      <c r="N6918" s="29"/>
      <c r="O6918" s="29"/>
      <c r="P6918" s="29"/>
      <c r="Q6918" s="29" t="n">
        <f aca="false">IFERROR(VALUE(L6918),"")</f>
        <v>0</v>
      </c>
      <c r="R6918" s="29" t="str">
        <f aca="true">IF(O6918="","",O6918-TODAY())</f>
        <v/>
      </c>
      <c r="S6918" s="29" t="str">
        <f aca="false">IF(C6918="&lt;&lt; vazio &gt;&gt;","VAZIA",IF(AND(O6918&lt;&gt;"",R6918&lt;0),"VENCIDO",IF(AND(O6918&lt;&gt;"",R6918&lt;=Parametros!$B$10),"PRÓX. VENCIMENTO",IF(F6918="Q","QUALIDADE",IF(F6918="S","BLOQUEADO",IF(F6918="R","RESTRITO/DEVOLUÇÃO",IF(OR(N6918="QUAR",N6918="QRES"),"QUARENTENA",IF(OR(B6918="DESCARTE",B6918="DEVOLUÇÃO"),"DESCARTE/DEVOLUÇÃO",IF(AND(D6918="",K6918&lt;&gt;""),"SEM LOTE",IF(AND(Q6918&lt;&gt;"",Q6918&gt;=Parametros!$B$11),"PARADO/SEM GIRO","OK"))))))))))</f>
        <v>VAZIA</v>
      </c>
      <c r="T6918" s="29" t="str">
        <f aca="false">IF(AND($S6918="PARADO/SEM GIRO",$K6918="KG",OR(Painel!$B$5="(Todos)",A6918=Painel!$B$5)*OR(Painel!$E$5="(Todos)",P6918=Painel!$E$5)),$J6918+ROW()/10000000,"")</f>
        <v/>
      </c>
      <c r="U6918" s="29" t="str">
        <f aca="false">IF(AND($S6918="VENCIDO",$K6918="KG",OR(Painel!$B$5="(Todos)",A6918=Painel!$B$5)*OR(Painel!$E$5="(Todos)",P6918=Painel!$E$5)),$J6918+ROW()/10000000,"")</f>
        <v/>
      </c>
    </row>
    <row r="6919" customFormat="false" ht="15" hidden="false" customHeight="false" outlineLevel="0" collapsed="false">
      <c r="A6919" s="29" t="s">
        <v>52</v>
      </c>
      <c r="B6919" s="29" t="s">
        <v>12998</v>
      </c>
      <c r="C6919" s="29" t="s">
        <v>313</v>
      </c>
      <c r="D6919" s="29" t="s">
        <v>457</v>
      </c>
      <c r="E6919" s="29" t="n">
        <v>1</v>
      </c>
      <c r="F6919" s="29"/>
      <c r="G6919" s="29" t="s">
        <v>12999</v>
      </c>
      <c r="H6919" s="30" t="n">
        <v>999.9</v>
      </c>
      <c r="I6919" s="31" t="n">
        <v>46217</v>
      </c>
      <c r="J6919" s="30" t="n">
        <v>999.9</v>
      </c>
      <c r="K6919" s="29" t="s">
        <v>120</v>
      </c>
      <c r="L6919" s="29" t="s">
        <v>2586</v>
      </c>
      <c r="M6919" s="29"/>
      <c r="N6919" s="29" t="s">
        <v>122</v>
      </c>
      <c r="O6919" s="31" t="n">
        <v>46761</v>
      </c>
      <c r="P6919" s="29" t="s">
        <v>123</v>
      </c>
      <c r="Q6919" s="29" t="n">
        <f aca="false">IFERROR(VALUE(L6919),"")</f>
        <v>68</v>
      </c>
      <c r="R6919" s="29" t="n">
        <f aca="true">IF(O6919="","",O6919-TODAY())</f>
        <v>476</v>
      </c>
      <c r="S6919" s="29" t="str">
        <f aca="false">IF(C6919="&lt;&lt; vazio &gt;&gt;","VAZIA",IF(AND(O6919&lt;&gt;"",R6919&lt;0),"VENCIDO",IF(AND(O6919&lt;&gt;"",R6919&lt;=Parametros!$B$10),"PRÓX. VENCIMENTO",IF(F6919="Q","QUALIDADE",IF(F6919="S","BLOQUEADO",IF(F6919="R","RESTRITO/DEVOLUÇÃO",IF(OR(N6919="QUAR",N6919="QRES"),"QUARENTENA",IF(OR(B6919="DESCARTE",B6919="DEVOLUÇÃO"),"DESCARTE/DEVOLUÇÃO",IF(AND(D6919="",K6919&lt;&gt;""),"SEM LOTE",IF(AND(Q6919&lt;&gt;"",Q6919&gt;=Parametros!$B$11),"PARADO/SEM GIRO","OK"))))))))))</f>
        <v>OK</v>
      </c>
      <c r="T6919" s="29" t="str">
        <f aca="false">IF(AND($S6919="PARADO/SEM GIRO",$K6919="KG",OR(Painel!$B$5="(Todos)",A6919=Painel!$B$5)*OR(Painel!$E$5="(Todos)",P6919=Painel!$E$5)),$J6919+ROW()/10000000,"")</f>
        <v/>
      </c>
      <c r="U6919" s="29" t="str">
        <f aca="false">IF(AND($S6919="VENCIDO",$K6919="KG",OR(Painel!$B$5="(Todos)",A6919=Painel!$B$5)*OR(Painel!$E$5="(Todos)",P6919=Painel!$E$5)),$J6919+ROW()/10000000,"")</f>
        <v/>
      </c>
    </row>
    <row r="6920" customFormat="false" ht="15" hidden="false" customHeight="false" outlineLevel="0" collapsed="false">
      <c r="A6920" s="29" t="s">
        <v>52</v>
      </c>
      <c r="B6920" s="29" t="s">
        <v>13000</v>
      </c>
      <c r="C6920" s="29" t="s">
        <v>115</v>
      </c>
      <c r="D6920" s="29"/>
      <c r="E6920" s="29" t="n">
        <v>0</v>
      </c>
      <c r="F6920" s="29"/>
      <c r="G6920" s="29"/>
      <c r="H6920" s="30" t="n">
        <v>0</v>
      </c>
      <c r="I6920" s="29"/>
      <c r="J6920" s="30" t="n">
        <v>0</v>
      </c>
      <c r="K6920" s="29"/>
      <c r="L6920" s="29" t="s">
        <v>116</v>
      </c>
      <c r="M6920" s="29"/>
      <c r="N6920" s="29"/>
      <c r="O6920" s="29"/>
      <c r="P6920" s="29"/>
      <c r="Q6920" s="29" t="n">
        <f aca="false">IFERROR(VALUE(L6920),"")</f>
        <v>0</v>
      </c>
      <c r="R6920" s="29" t="str">
        <f aca="true">IF(O6920="","",O6920-TODAY())</f>
        <v/>
      </c>
      <c r="S6920" s="29" t="str">
        <f aca="false">IF(C6920="&lt;&lt; vazio &gt;&gt;","VAZIA",IF(AND(O6920&lt;&gt;"",R6920&lt;0),"VENCIDO",IF(AND(O6920&lt;&gt;"",R6920&lt;=Parametros!$B$10),"PRÓX. VENCIMENTO",IF(F6920="Q","QUALIDADE",IF(F6920="S","BLOQUEADO",IF(F6920="R","RESTRITO/DEVOLUÇÃO",IF(OR(N6920="QUAR",N6920="QRES"),"QUARENTENA",IF(OR(B6920="DESCARTE",B6920="DEVOLUÇÃO"),"DESCARTE/DEVOLUÇÃO",IF(AND(D6920="",K6920&lt;&gt;""),"SEM LOTE",IF(AND(Q6920&lt;&gt;"",Q6920&gt;=Parametros!$B$11),"PARADO/SEM GIRO","OK"))))))))))</f>
        <v>VAZIA</v>
      </c>
      <c r="T6920" s="29" t="str">
        <f aca="false">IF(AND($S6920="PARADO/SEM GIRO",$K6920="KG",OR(Painel!$B$5="(Todos)",A6920=Painel!$B$5)*OR(Painel!$E$5="(Todos)",P6920=Painel!$E$5)),$J6920+ROW()/10000000,"")</f>
        <v/>
      </c>
      <c r="U6920" s="29" t="str">
        <f aca="false">IF(AND($S6920="VENCIDO",$K6920="KG",OR(Painel!$B$5="(Todos)",A6920=Painel!$B$5)*OR(Painel!$E$5="(Todos)",P6920=Painel!$E$5)),$J6920+ROW()/10000000,"")</f>
        <v/>
      </c>
    </row>
    <row r="6921" customFormat="false" ht="15" hidden="false" customHeight="false" outlineLevel="0" collapsed="false">
      <c r="A6921" s="29" t="s">
        <v>52</v>
      </c>
      <c r="B6921" s="29" t="s">
        <v>13001</v>
      </c>
      <c r="C6921" s="29" t="s">
        <v>115</v>
      </c>
      <c r="D6921" s="29"/>
      <c r="E6921" s="29" t="n">
        <v>0</v>
      </c>
      <c r="F6921" s="29"/>
      <c r="G6921" s="29"/>
      <c r="H6921" s="30" t="n">
        <v>0</v>
      </c>
      <c r="I6921" s="29"/>
      <c r="J6921" s="30" t="n">
        <v>0</v>
      </c>
      <c r="K6921" s="29"/>
      <c r="L6921" s="29" t="s">
        <v>116</v>
      </c>
      <c r="M6921" s="29"/>
      <c r="N6921" s="29"/>
      <c r="O6921" s="29"/>
      <c r="P6921" s="29"/>
      <c r="Q6921" s="29" t="n">
        <f aca="false">IFERROR(VALUE(L6921),"")</f>
        <v>0</v>
      </c>
      <c r="R6921" s="29" t="str">
        <f aca="true">IF(O6921="","",O6921-TODAY())</f>
        <v/>
      </c>
      <c r="S6921" s="29" t="str">
        <f aca="false">IF(C6921="&lt;&lt; vazio &gt;&gt;","VAZIA",IF(AND(O6921&lt;&gt;"",R6921&lt;0),"VENCIDO",IF(AND(O6921&lt;&gt;"",R6921&lt;=Parametros!$B$10),"PRÓX. VENCIMENTO",IF(F6921="Q","QUALIDADE",IF(F6921="S","BLOQUEADO",IF(F6921="R","RESTRITO/DEVOLUÇÃO",IF(OR(N6921="QUAR",N6921="QRES"),"QUARENTENA",IF(OR(B6921="DESCARTE",B6921="DEVOLUÇÃO"),"DESCARTE/DEVOLUÇÃO",IF(AND(D6921="",K6921&lt;&gt;""),"SEM LOTE",IF(AND(Q6921&lt;&gt;"",Q6921&gt;=Parametros!$B$11),"PARADO/SEM GIRO","OK"))))))))))</f>
        <v>VAZIA</v>
      </c>
      <c r="T6921" s="29" t="str">
        <f aca="false">IF(AND($S6921="PARADO/SEM GIRO",$K6921="KG",OR(Painel!$B$5="(Todos)",A6921=Painel!$B$5)*OR(Painel!$E$5="(Todos)",P6921=Painel!$E$5)),$J6921+ROW()/10000000,"")</f>
        <v/>
      </c>
      <c r="U6921" s="29" t="str">
        <f aca="false">IF(AND($S6921="VENCIDO",$K6921="KG",OR(Painel!$B$5="(Todos)",A6921=Painel!$B$5)*OR(Painel!$E$5="(Todos)",P6921=Painel!$E$5)),$J6921+ROW()/10000000,"")</f>
        <v/>
      </c>
    </row>
    <row r="6922" customFormat="false" ht="15" hidden="false" customHeight="false" outlineLevel="0" collapsed="false">
      <c r="A6922" s="29" t="s">
        <v>52</v>
      </c>
      <c r="B6922" s="29" t="s">
        <v>13002</v>
      </c>
      <c r="C6922" s="29" t="s">
        <v>212</v>
      </c>
      <c r="D6922" s="29" t="s">
        <v>8295</v>
      </c>
      <c r="E6922" s="29" t="n">
        <v>1</v>
      </c>
      <c r="F6922" s="29" t="s">
        <v>137</v>
      </c>
      <c r="G6922" s="29" t="s">
        <v>13003</v>
      </c>
      <c r="H6922" s="30" t="n">
        <v>342</v>
      </c>
      <c r="I6922" s="31" t="n">
        <v>46273</v>
      </c>
      <c r="J6922" s="30" t="n">
        <v>342</v>
      </c>
      <c r="K6922" s="29" t="s">
        <v>120</v>
      </c>
      <c r="L6922" s="29" t="s">
        <v>149</v>
      </c>
      <c r="M6922" s="29"/>
      <c r="N6922" s="29" t="s">
        <v>134</v>
      </c>
      <c r="O6922" s="31" t="n">
        <v>46303</v>
      </c>
      <c r="P6922" s="29" t="s">
        <v>123</v>
      </c>
      <c r="Q6922" s="29" t="n">
        <f aca="false">IFERROR(VALUE(L6922),"")</f>
        <v>12</v>
      </c>
      <c r="R6922" s="29" t="n">
        <f aca="true">IF(O6922="","",O6922-TODAY())</f>
        <v>18</v>
      </c>
      <c r="S6922" s="29" t="str">
        <f aca="false">IF(C6922="&lt;&lt; vazio &gt;&gt;","VAZIA",IF(AND(O6922&lt;&gt;"",R6922&lt;0),"VENCIDO",IF(AND(O6922&lt;&gt;"",R6922&lt;=Parametros!$B$10),"PRÓX. VENCIMENTO",IF(F6922="Q","QUALIDADE",IF(F6922="S","BLOQUEADO",IF(F6922="R","RESTRITO/DEVOLUÇÃO",IF(OR(N6922="QUAR",N6922="QRES"),"QUARENTENA",IF(OR(B6922="DESCARTE",B6922="DEVOLUÇÃO"),"DESCARTE/DEVOLUÇÃO",IF(AND(D6922="",K6922&lt;&gt;""),"SEM LOTE",IF(AND(Q6922&lt;&gt;"",Q6922&gt;=Parametros!$B$11),"PARADO/SEM GIRO","OK"))))))))))</f>
        <v>PRÓX. VENCIMENTO</v>
      </c>
      <c r="T6922" s="29" t="str">
        <f aca="false">IF(AND($S6922="PARADO/SEM GIRO",$K6922="KG",OR(Painel!$B$5="(Todos)",A6922=Painel!$B$5)*OR(Painel!$E$5="(Todos)",P6922=Painel!$E$5)),$J6922+ROW()/10000000,"")</f>
        <v/>
      </c>
      <c r="U6922" s="29" t="str">
        <f aca="false">IF(AND($S6922="VENCIDO",$K6922="KG",OR(Painel!$B$5="(Todos)",A6922=Painel!$B$5)*OR(Painel!$E$5="(Todos)",P6922=Painel!$E$5)),$J6922+ROW()/10000000,"")</f>
        <v/>
      </c>
    </row>
    <row r="6923" customFormat="false" ht="15" hidden="false" customHeight="false" outlineLevel="0" collapsed="false">
      <c r="A6923" s="29" t="s">
        <v>52</v>
      </c>
      <c r="B6923" s="29" t="s">
        <v>13004</v>
      </c>
      <c r="C6923" s="29" t="s">
        <v>785</v>
      </c>
      <c r="D6923" s="29" t="s">
        <v>841</v>
      </c>
      <c r="E6923" s="29" t="n">
        <v>1</v>
      </c>
      <c r="F6923" s="29"/>
      <c r="G6923" s="29" t="s">
        <v>13005</v>
      </c>
      <c r="H6923" s="30" t="n">
        <v>1000</v>
      </c>
      <c r="I6923" s="31" t="n">
        <v>46282</v>
      </c>
      <c r="J6923" s="30" t="n">
        <v>1000</v>
      </c>
      <c r="K6923" s="29" t="s">
        <v>120</v>
      </c>
      <c r="L6923" s="29" t="s">
        <v>400</v>
      </c>
      <c r="M6923" s="29"/>
      <c r="N6923" s="29" t="s">
        <v>122</v>
      </c>
      <c r="O6923" s="31" t="n">
        <v>46825</v>
      </c>
      <c r="P6923" s="29" t="s">
        <v>123</v>
      </c>
      <c r="Q6923" s="29" t="n">
        <f aca="false">IFERROR(VALUE(L6923),"")</f>
        <v>3</v>
      </c>
      <c r="R6923" s="29" t="n">
        <f aca="true">IF(O6923="","",O6923-TODAY())</f>
        <v>540</v>
      </c>
      <c r="S6923" s="29" t="str">
        <f aca="false">IF(C6923="&lt;&lt; vazio &gt;&gt;","VAZIA",IF(AND(O6923&lt;&gt;"",R6923&lt;0),"VENCIDO",IF(AND(O6923&lt;&gt;"",R6923&lt;=Parametros!$B$10),"PRÓX. VENCIMENTO",IF(F6923="Q","QUALIDADE",IF(F6923="S","BLOQUEADO",IF(F6923="R","RESTRITO/DEVOLUÇÃO",IF(OR(N6923="QUAR",N6923="QRES"),"QUARENTENA",IF(OR(B6923="DESCARTE",B6923="DEVOLUÇÃO"),"DESCARTE/DEVOLUÇÃO",IF(AND(D6923="",K6923&lt;&gt;""),"SEM LOTE",IF(AND(Q6923&lt;&gt;"",Q6923&gt;=Parametros!$B$11),"PARADO/SEM GIRO","OK"))))))))))</f>
        <v>OK</v>
      </c>
      <c r="T6923" s="29" t="str">
        <f aca="false">IF(AND($S6923="PARADO/SEM GIRO",$K6923="KG",OR(Painel!$B$5="(Todos)",A6923=Painel!$B$5)*OR(Painel!$E$5="(Todos)",P6923=Painel!$E$5)),$J6923+ROW()/10000000,"")</f>
        <v/>
      </c>
      <c r="U6923" s="29" t="str">
        <f aca="false">IF(AND($S6923="VENCIDO",$K6923="KG",OR(Painel!$B$5="(Todos)",A6923=Painel!$B$5)*OR(Painel!$E$5="(Todos)",P6923=Painel!$E$5)),$J6923+ROW()/10000000,"")</f>
        <v/>
      </c>
    </row>
    <row r="6924" customFormat="false" ht="15" hidden="false" customHeight="false" outlineLevel="0" collapsed="false">
      <c r="A6924" s="29" t="s">
        <v>52</v>
      </c>
      <c r="B6924" s="29" t="s">
        <v>13006</v>
      </c>
      <c r="C6924" s="29" t="s">
        <v>313</v>
      </c>
      <c r="D6924" s="29" t="s">
        <v>432</v>
      </c>
      <c r="E6924" s="29" t="n">
        <v>1</v>
      </c>
      <c r="F6924" s="29"/>
      <c r="G6924" s="29" t="s">
        <v>13007</v>
      </c>
      <c r="H6924" s="30" t="n">
        <v>999.9</v>
      </c>
      <c r="I6924" s="31" t="n">
        <v>46195</v>
      </c>
      <c r="J6924" s="30" t="n">
        <v>999.9</v>
      </c>
      <c r="K6924" s="29" t="s">
        <v>120</v>
      </c>
      <c r="L6924" s="29" t="s">
        <v>2744</v>
      </c>
      <c r="M6924" s="29"/>
      <c r="N6924" s="29" t="s">
        <v>122</v>
      </c>
      <c r="O6924" s="31" t="n">
        <v>46731</v>
      </c>
      <c r="P6924" s="29" t="s">
        <v>123</v>
      </c>
      <c r="Q6924" s="29" t="n">
        <f aca="false">IFERROR(VALUE(L6924),"")</f>
        <v>90</v>
      </c>
      <c r="R6924" s="29" t="n">
        <f aca="true">IF(O6924="","",O6924-TODAY())</f>
        <v>446</v>
      </c>
      <c r="S6924" s="29" t="str">
        <f aca="false">IF(C6924="&lt;&lt; vazio &gt;&gt;","VAZIA",IF(AND(O6924&lt;&gt;"",R6924&lt;0),"VENCIDO",IF(AND(O6924&lt;&gt;"",R6924&lt;=Parametros!$B$10),"PRÓX. VENCIMENTO",IF(F6924="Q","QUALIDADE",IF(F6924="S","BLOQUEADO",IF(F6924="R","RESTRITO/DEVOLUÇÃO",IF(OR(N6924="QUAR",N6924="QRES"),"QUARENTENA",IF(OR(B6924="DESCARTE",B6924="DEVOLUÇÃO"),"DESCARTE/DEVOLUÇÃO",IF(AND(D6924="",K6924&lt;&gt;""),"SEM LOTE",IF(AND(Q6924&lt;&gt;"",Q6924&gt;=Parametros!$B$11),"PARADO/SEM GIRO","OK"))))))))))</f>
        <v>PARADO/SEM GIRO</v>
      </c>
      <c r="T6924" s="29" t="n">
        <f aca="false">IF(AND($S6924="PARADO/SEM GIRO",$K6924="KG",OR(Painel!$B$5="(Todos)",A6924=Painel!$B$5)*OR(Painel!$E$5="(Todos)",P6924=Painel!$E$5)),$J6924+ROW()/10000000,"")</f>
        <v>999.9006924</v>
      </c>
      <c r="U6924" s="29" t="str">
        <f aca="false">IF(AND($S6924="VENCIDO",$K6924="KG",OR(Painel!$B$5="(Todos)",A6924=Painel!$B$5)*OR(Painel!$E$5="(Todos)",P6924=Painel!$E$5)),$J6924+ROW()/10000000,"")</f>
        <v/>
      </c>
    </row>
    <row r="6925" customFormat="false" ht="15" hidden="false" customHeight="false" outlineLevel="0" collapsed="false">
      <c r="A6925" s="29" t="s">
        <v>52</v>
      </c>
      <c r="B6925" s="29" t="s">
        <v>13008</v>
      </c>
      <c r="C6925" s="29" t="s">
        <v>115</v>
      </c>
      <c r="D6925" s="29"/>
      <c r="E6925" s="29" t="n">
        <v>0</v>
      </c>
      <c r="F6925" s="29"/>
      <c r="G6925" s="29"/>
      <c r="H6925" s="30" t="n">
        <v>0</v>
      </c>
      <c r="I6925" s="29"/>
      <c r="J6925" s="30" t="n">
        <v>0</v>
      </c>
      <c r="K6925" s="29"/>
      <c r="L6925" s="29" t="s">
        <v>116</v>
      </c>
      <c r="M6925" s="29"/>
      <c r="N6925" s="29"/>
      <c r="O6925" s="29"/>
      <c r="P6925" s="29"/>
      <c r="Q6925" s="29" t="n">
        <f aca="false">IFERROR(VALUE(L6925),"")</f>
        <v>0</v>
      </c>
      <c r="R6925" s="29" t="str">
        <f aca="true">IF(O6925="","",O6925-TODAY())</f>
        <v/>
      </c>
      <c r="S6925" s="29" t="str">
        <f aca="false">IF(C6925="&lt;&lt; vazio &gt;&gt;","VAZIA",IF(AND(O6925&lt;&gt;"",R6925&lt;0),"VENCIDO",IF(AND(O6925&lt;&gt;"",R6925&lt;=Parametros!$B$10),"PRÓX. VENCIMENTO",IF(F6925="Q","QUALIDADE",IF(F6925="S","BLOQUEADO",IF(F6925="R","RESTRITO/DEVOLUÇÃO",IF(OR(N6925="QUAR",N6925="QRES"),"QUARENTENA",IF(OR(B6925="DESCARTE",B6925="DEVOLUÇÃO"),"DESCARTE/DEVOLUÇÃO",IF(AND(D6925="",K6925&lt;&gt;""),"SEM LOTE",IF(AND(Q6925&lt;&gt;"",Q6925&gt;=Parametros!$B$11),"PARADO/SEM GIRO","OK"))))))))))</f>
        <v>VAZIA</v>
      </c>
      <c r="T6925" s="29" t="str">
        <f aca="false">IF(AND($S6925="PARADO/SEM GIRO",$K6925="KG",OR(Painel!$B$5="(Todos)",A6925=Painel!$B$5)*OR(Painel!$E$5="(Todos)",P6925=Painel!$E$5)),$J6925+ROW()/10000000,"")</f>
        <v/>
      </c>
      <c r="U6925" s="29" t="str">
        <f aca="false">IF(AND($S6925="VENCIDO",$K6925="KG",OR(Painel!$B$5="(Todos)",A6925=Painel!$B$5)*OR(Painel!$E$5="(Todos)",P6925=Painel!$E$5)),$J6925+ROW()/10000000,"")</f>
        <v/>
      </c>
    </row>
    <row r="6926" customFormat="false" ht="15" hidden="false" customHeight="false" outlineLevel="0" collapsed="false">
      <c r="A6926" s="29" t="s">
        <v>52</v>
      </c>
      <c r="B6926" s="29" t="s">
        <v>13009</v>
      </c>
      <c r="C6926" s="29" t="s">
        <v>115</v>
      </c>
      <c r="D6926" s="29"/>
      <c r="E6926" s="29" t="n">
        <v>0</v>
      </c>
      <c r="F6926" s="29"/>
      <c r="G6926" s="29"/>
      <c r="H6926" s="30" t="n">
        <v>0</v>
      </c>
      <c r="I6926" s="29"/>
      <c r="J6926" s="30" t="n">
        <v>0</v>
      </c>
      <c r="K6926" s="29"/>
      <c r="L6926" s="29" t="s">
        <v>116</v>
      </c>
      <c r="M6926" s="29"/>
      <c r="N6926" s="29"/>
      <c r="O6926" s="29"/>
      <c r="P6926" s="29"/>
      <c r="Q6926" s="29" t="n">
        <f aca="false">IFERROR(VALUE(L6926),"")</f>
        <v>0</v>
      </c>
      <c r="R6926" s="29" t="str">
        <f aca="true">IF(O6926="","",O6926-TODAY())</f>
        <v/>
      </c>
      <c r="S6926" s="29" t="str">
        <f aca="false">IF(C6926="&lt;&lt; vazio &gt;&gt;","VAZIA",IF(AND(O6926&lt;&gt;"",R6926&lt;0),"VENCIDO",IF(AND(O6926&lt;&gt;"",R6926&lt;=Parametros!$B$10),"PRÓX. VENCIMENTO",IF(F6926="Q","QUALIDADE",IF(F6926="S","BLOQUEADO",IF(F6926="R","RESTRITO/DEVOLUÇÃO",IF(OR(N6926="QUAR",N6926="QRES"),"QUARENTENA",IF(OR(B6926="DESCARTE",B6926="DEVOLUÇÃO"),"DESCARTE/DEVOLUÇÃO",IF(AND(D6926="",K6926&lt;&gt;""),"SEM LOTE",IF(AND(Q6926&lt;&gt;"",Q6926&gt;=Parametros!$B$11),"PARADO/SEM GIRO","OK"))))))))))</f>
        <v>VAZIA</v>
      </c>
      <c r="T6926" s="29" t="str">
        <f aca="false">IF(AND($S6926="PARADO/SEM GIRO",$K6926="KG",OR(Painel!$B$5="(Todos)",A6926=Painel!$B$5)*OR(Painel!$E$5="(Todos)",P6926=Painel!$E$5)),$J6926+ROW()/10000000,"")</f>
        <v/>
      </c>
      <c r="U6926" s="29" t="str">
        <f aca="false">IF(AND($S6926="VENCIDO",$K6926="KG",OR(Painel!$B$5="(Todos)",A6926=Painel!$B$5)*OR(Painel!$E$5="(Todos)",P6926=Painel!$E$5)),$J6926+ROW()/10000000,"")</f>
        <v/>
      </c>
    </row>
    <row r="6927" customFormat="false" ht="15" hidden="false" customHeight="false" outlineLevel="0" collapsed="false">
      <c r="A6927" s="29" t="s">
        <v>52</v>
      </c>
      <c r="B6927" s="29" t="s">
        <v>13010</v>
      </c>
      <c r="C6927" s="29" t="s">
        <v>115</v>
      </c>
      <c r="D6927" s="29"/>
      <c r="E6927" s="29" t="n">
        <v>0</v>
      </c>
      <c r="F6927" s="29"/>
      <c r="G6927" s="29"/>
      <c r="H6927" s="30" t="n">
        <v>0</v>
      </c>
      <c r="I6927" s="29"/>
      <c r="J6927" s="30" t="n">
        <v>0</v>
      </c>
      <c r="K6927" s="29"/>
      <c r="L6927" s="29" t="s">
        <v>116</v>
      </c>
      <c r="M6927" s="29"/>
      <c r="N6927" s="29"/>
      <c r="O6927" s="29"/>
      <c r="P6927" s="29"/>
      <c r="Q6927" s="29" t="n">
        <f aca="false">IFERROR(VALUE(L6927),"")</f>
        <v>0</v>
      </c>
      <c r="R6927" s="29" t="str">
        <f aca="true">IF(O6927="","",O6927-TODAY())</f>
        <v/>
      </c>
      <c r="S6927" s="29" t="str">
        <f aca="false">IF(C6927="&lt;&lt; vazio &gt;&gt;","VAZIA",IF(AND(O6927&lt;&gt;"",R6927&lt;0),"VENCIDO",IF(AND(O6927&lt;&gt;"",R6927&lt;=Parametros!$B$10),"PRÓX. VENCIMENTO",IF(F6927="Q","QUALIDADE",IF(F6927="S","BLOQUEADO",IF(F6927="R","RESTRITO/DEVOLUÇÃO",IF(OR(N6927="QUAR",N6927="QRES"),"QUARENTENA",IF(OR(B6927="DESCARTE",B6927="DEVOLUÇÃO"),"DESCARTE/DEVOLUÇÃO",IF(AND(D6927="",K6927&lt;&gt;""),"SEM LOTE",IF(AND(Q6927&lt;&gt;"",Q6927&gt;=Parametros!$B$11),"PARADO/SEM GIRO","OK"))))))))))</f>
        <v>VAZIA</v>
      </c>
      <c r="T6927" s="29" t="str">
        <f aca="false">IF(AND($S6927="PARADO/SEM GIRO",$K6927="KG",OR(Painel!$B$5="(Todos)",A6927=Painel!$B$5)*OR(Painel!$E$5="(Todos)",P6927=Painel!$E$5)),$J6927+ROW()/10000000,"")</f>
        <v/>
      </c>
      <c r="U6927" s="29" t="str">
        <f aca="false">IF(AND($S6927="VENCIDO",$K6927="KG",OR(Painel!$B$5="(Todos)",A6927=Painel!$B$5)*OR(Painel!$E$5="(Todos)",P6927=Painel!$E$5)),$J6927+ROW()/10000000,"")</f>
        <v/>
      </c>
    </row>
    <row r="6928" customFormat="false" ht="15" hidden="false" customHeight="false" outlineLevel="0" collapsed="false">
      <c r="A6928" s="29" t="s">
        <v>52</v>
      </c>
      <c r="B6928" s="29" t="s">
        <v>13011</v>
      </c>
      <c r="C6928" s="29" t="s">
        <v>768</v>
      </c>
      <c r="D6928" s="29" t="s">
        <v>1087</v>
      </c>
      <c r="E6928" s="29" t="n">
        <v>1</v>
      </c>
      <c r="F6928" s="29"/>
      <c r="G6928" s="29" t="s">
        <v>13012</v>
      </c>
      <c r="H6928" s="30" t="n">
        <v>800</v>
      </c>
      <c r="I6928" s="31" t="n">
        <v>46261</v>
      </c>
      <c r="J6928" s="30" t="n">
        <v>800</v>
      </c>
      <c r="K6928" s="29" t="s">
        <v>120</v>
      </c>
      <c r="L6928" s="29" t="s">
        <v>938</v>
      </c>
      <c r="M6928" s="29"/>
      <c r="N6928" s="29" t="s">
        <v>122</v>
      </c>
      <c r="O6928" s="31" t="n">
        <v>46619</v>
      </c>
      <c r="P6928" s="29" t="s">
        <v>123</v>
      </c>
      <c r="Q6928" s="29" t="n">
        <f aca="false">IFERROR(VALUE(L6928),"")</f>
        <v>24</v>
      </c>
      <c r="R6928" s="29" t="n">
        <f aca="true">IF(O6928="","",O6928-TODAY())</f>
        <v>334</v>
      </c>
      <c r="S6928" s="29" t="str">
        <f aca="false">IF(C6928="&lt;&lt; vazio &gt;&gt;","VAZIA",IF(AND(O6928&lt;&gt;"",R6928&lt;0),"VENCIDO",IF(AND(O6928&lt;&gt;"",R6928&lt;=Parametros!$B$10),"PRÓX. VENCIMENTO",IF(F6928="Q","QUALIDADE",IF(F6928="S","BLOQUEADO",IF(F6928="R","RESTRITO/DEVOLUÇÃO",IF(OR(N6928="QUAR",N6928="QRES"),"QUARENTENA",IF(OR(B6928="DESCARTE",B6928="DEVOLUÇÃO"),"DESCARTE/DEVOLUÇÃO",IF(AND(D6928="",K6928&lt;&gt;""),"SEM LOTE",IF(AND(Q6928&lt;&gt;"",Q6928&gt;=Parametros!$B$11),"PARADO/SEM GIRO","OK"))))))))))</f>
        <v>OK</v>
      </c>
      <c r="T6928" s="29" t="str">
        <f aca="false">IF(AND($S6928="PARADO/SEM GIRO",$K6928="KG",OR(Painel!$B$5="(Todos)",A6928=Painel!$B$5)*OR(Painel!$E$5="(Todos)",P6928=Painel!$E$5)),$J6928+ROW()/10000000,"")</f>
        <v/>
      </c>
      <c r="U6928" s="29" t="str">
        <f aca="false">IF(AND($S6928="VENCIDO",$K6928="KG",OR(Painel!$B$5="(Todos)",A6928=Painel!$B$5)*OR(Painel!$E$5="(Todos)",P6928=Painel!$E$5)),$J6928+ROW()/10000000,"")</f>
        <v/>
      </c>
    </row>
    <row r="6929" customFormat="false" ht="15" hidden="false" customHeight="false" outlineLevel="0" collapsed="false">
      <c r="A6929" s="29" t="s">
        <v>52</v>
      </c>
      <c r="B6929" s="29" t="s">
        <v>13013</v>
      </c>
      <c r="C6929" s="29" t="s">
        <v>768</v>
      </c>
      <c r="D6929" s="29" t="s">
        <v>1426</v>
      </c>
      <c r="E6929" s="29" t="n">
        <v>1</v>
      </c>
      <c r="F6929" s="29"/>
      <c r="G6929" s="29" t="s">
        <v>13014</v>
      </c>
      <c r="H6929" s="30" t="n">
        <v>800</v>
      </c>
      <c r="I6929" s="31" t="n">
        <v>46261</v>
      </c>
      <c r="J6929" s="30" t="n">
        <v>800</v>
      </c>
      <c r="K6929" s="29" t="s">
        <v>120</v>
      </c>
      <c r="L6929" s="29" t="s">
        <v>938</v>
      </c>
      <c r="M6929" s="29"/>
      <c r="N6929" s="29" t="s">
        <v>122</v>
      </c>
      <c r="O6929" s="31" t="n">
        <v>46618</v>
      </c>
      <c r="P6929" s="29" t="s">
        <v>123</v>
      </c>
      <c r="Q6929" s="29" t="n">
        <f aca="false">IFERROR(VALUE(L6929),"")</f>
        <v>24</v>
      </c>
      <c r="R6929" s="29" t="n">
        <f aca="true">IF(O6929="","",O6929-TODAY())</f>
        <v>333</v>
      </c>
      <c r="S6929" s="29" t="str">
        <f aca="false">IF(C6929="&lt;&lt; vazio &gt;&gt;","VAZIA",IF(AND(O6929&lt;&gt;"",R6929&lt;0),"VENCIDO",IF(AND(O6929&lt;&gt;"",R6929&lt;=Parametros!$B$10),"PRÓX. VENCIMENTO",IF(F6929="Q","QUALIDADE",IF(F6929="S","BLOQUEADO",IF(F6929="R","RESTRITO/DEVOLUÇÃO",IF(OR(N6929="QUAR",N6929="QRES"),"QUARENTENA",IF(OR(B6929="DESCARTE",B6929="DEVOLUÇÃO"),"DESCARTE/DEVOLUÇÃO",IF(AND(D6929="",K6929&lt;&gt;""),"SEM LOTE",IF(AND(Q6929&lt;&gt;"",Q6929&gt;=Parametros!$B$11),"PARADO/SEM GIRO","OK"))))))))))</f>
        <v>OK</v>
      </c>
      <c r="T6929" s="29" t="str">
        <f aca="false">IF(AND($S6929="PARADO/SEM GIRO",$K6929="KG",OR(Painel!$B$5="(Todos)",A6929=Painel!$B$5)*OR(Painel!$E$5="(Todos)",P6929=Painel!$E$5)),$J6929+ROW()/10000000,"")</f>
        <v/>
      </c>
      <c r="U6929" s="29" t="str">
        <f aca="false">IF(AND($S6929="VENCIDO",$K6929="KG",OR(Painel!$B$5="(Todos)",A6929=Painel!$B$5)*OR(Painel!$E$5="(Todos)",P6929=Painel!$E$5)),$J6929+ROW()/10000000,"")</f>
        <v/>
      </c>
    </row>
    <row r="6930" customFormat="false" ht="15" hidden="false" customHeight="false" outlineLevel="0" collapsed="false">
      <c r="A6930" s="29" t="s">
        <v>52</v>
      </c>
      <c r="B6930" s="29" t="s">
        <v>13015</v>
      </c>
      <c r="C6930" s="29" t="s">
        <v>1292</v>
      </c>
      <c r="D6930" s="29" t="s">
        <v>1293</v>
      </c>
      <c r="E6930" s="29" t="n">
        <v>1</v>
      </c>
      <c r="F6930" s="29" t="s">
        <v>268</v>
      </c>
      <c r="G6930" s="29" t="s">
        <v>13016</v>
      </c>
      <c r="H6930" s="30" t="n">
        <v>800</v>
      </c>
      <c r="I6930" s="31" t="n">
        <v>46279</v>
      </c>
      <c r="J6930" s="30" t="n">
        <v>800</v>
      </c>
      <c r="K6930" s="29" t="s">
        <v>120</v>
      </c>
      <c r="L6930" s="29" t="s">
        <v>350</v>
      </c>
      <c r="M6930" s="29"/>
      <c r="N6930" s="29" t="s">
        <v>122</v>
      </c>
      <c r="O6930" s="31" t="n">
        <v>46826</v>
      </c>
      <c r="P6930" s="29" t="s">
        <v>123</v>
      </c>
      <c r="Q6930" s="29" t="n">
        <f aca="false">IFERROR(VALUE(L6930),"")</f>
        <v>6</v>
      </c>
      <c r="R6930" s="29" t="n">
        <f aca="true">IF(O6930="","",O6930-TODAY())</f>
        <v>541</v>
      </c>
      <c r="S6930" s="29" t="str">
        <f aca="false">IF(C6930="&lt;&lt; vazio &gt;&gt;","VAZIA",IF(AND(O6930&lt;&gt;"",R6930&lt;0),"VENCIDO",IF(AND(O6930&lt;&gt;"",R6930&lt;=Parametros!$B$10),"PRÓX. VENCIMENTO",IF(F6930="Q","QUALIDADE",IF(F6930="S","BLOQUEADO",IF(F6930="R","RESTRITO/DEVOLUÇÃO",IF(OR(N6930="QUAR",N6930="QRES"),"QUARENTENA",IF(OR(B6930="DESCARTE",B6930="DEVOLUÇÃO"),"DESCARTE/DEVOLUÇÃO",IF(AND(D6930="",K6930&lt;&gt;""),"SEM LOTE",IF(AND(Q6930&lt;&gt;"",Q6930&gt;=Parametros!$B$11),"PARADO/SEM GIRO","OK"))))))))))</f>
        <v>QUALIDADE</v>
      </c>
      <c r="T6930" s="29" t="str">
        <f aca="false">IF(AND($S6930="PARADO/SEM GIRO",$K6930="KG",OR(Painel!$B$5="(Todos)",A6930=Painel!$B$5)*OR(Painel!$E$5="(Todos)",P6930=Painel!$E$5)),$J6930+ROW()/10000000,"")</f>
        <v/>
      </c>
      <c r="U6930" s="29" t="str">
        <f aca="false">IF(AND($S6930="VENCIDO",$K6930="KG",OR(Painel!$B$5="(Todos)",A6930=Painel!$B$5)*OR(Painel!$E$5="(Todos)",P6930=Painel!$E$5)),$J6930+ROW()/10000000,"")</f>
        <v/>
      </c>
    </row>
    <row r="6931" customFormat="false" ht="15" hidden="false" customHeight="false" outlineLevel="0" collapsed="false">
      <c r="A6931" s="29" t="s">
        <v>52</v>
      </c>
      <c r="B6931" s="29" t="s">
        <v>13017</v>
      </c>
      <c r="C6931" s="29" t="s">
        <v>186</v>
      </c>
      <c r="D6931" s="29" t="s">
        <v>852</v>
      </c>
      <c r="E6931" s="29" t="n">
        <v>1</v>
      </c>
      <c r="F6931" s="29" t="s">
        <v>268</v>
      </c>
      <c r="G6931" s="29" t="s">
        <v>13018</v>
      </c>
      <c r="H6931" s="30" t="n">
        <v>545.4</v>
      </c>
      <c r="I6931" s="31" t="n">
        <v>46278</v>
      </c>
      <c r="J6931" s="30" t="n">
        <v>545.4</v>
      </c>
      <c r="K6931" s="29" t="s">
        <v>120</v>
      </c>
      <c r="L6931" s="29" t="s">
        <v>328</v>
      </c>
      <c r="M6931" s="29"/>
      <c r="N6931" s="29" t="s">
        <v>122</v>
      </c>
      <c r="O6931" s="31" t="n">
        <v>46825</v>
      </c>
      <c r="P6931" s="29" t="s">
        <v>123</v>
      </c>
      <c r="Q6931" s="29" t="n">
        <f aca="false">IFERROR(VALUE(L6931),"")</f>
        <v>7</v>
      </c>
      <c r="R6931" s="29" t="n">
        <f aca="true">IF(O6931="","",O6931-TODAY())</f>
        <v>540</v>
      </c>
      <c r="S6931" s="29" t="str">
        <f aca="false">IF(C6931="&lt;&lt; vazio &gt;&gt;","VAZIA",IF(AND(O6931&lt;&gt;"",R6931&lt;0),"VENCIDO",IF(AND(O6931&lt;&gt;"",R6931&lt;=Parametros!$B$10),"PRÓX. VENCIMENTO",IF(F6931="Q","QUALIDADE",IF(F6931="S","BLOQUEADO",IF(F6931="R","RESTRITO/DEVOLUÇÃO",IF(OR(N6931="QUAR",N6931="QRES"),"QUARENTENA",IF(OR(B6931="DESCARTE",B6931="DEVOLUÇÃO"),"DESCARTE/DEVOLUÇÃO",IF(AND(D6931="",K6931&lt;&gt;""),"SEM LOTE",IF(AND(Q6931&lt;&gt;"",Q6931&gt;=Parametros!$B$11),"PARADO/SEM GIRO","OK"))))))))))</f>
        <v>QUALIDADE</v>
      </c>
      <c r="T6931" s="29" t="str">
        <f aca="false">IF(AND($S6931="PARADO/SEM GIRO",$K6931="KG",OR(Painel!$B$5="(Todos)",A6931=Painel!$B$5)*OR(Painel!$E$5="(Todos)",P6931=Painel!$E$5)),$J6931+ROW()/10000000,"")</f>
        <v/>
      </c>
      <c r="U6931" s="29" t="str">
        <f aca="false">IF(AND($S6931="VENCIDO",$K6931="KG",OR(Painel!$B$5="(Todos)",A6931=Painel!$B$5)*OR(Painel!$E$5="(Todos)",P6931=Painel!$E$5)),$J6931+ROW()/10000000,"")</f>
        <v/>
      </c>
    </row>
    <row r="6932" customFormat="false" ht="15" hidden="false" customHeight="false" outlineLevel="0" collapsed="false">
      <c r="A6932" s="29" t="s">
        <v>52</v>
      </c>
      <c r="B6932" s="29" t="s">
        <v>13019</v>
      </c>
      <c r="C6932" s="29" t="s">
        <v>115</v>
      </c>
      <c r="D6932" s="29"/>
      <c r="E6932" s="29" t="n">
        <v>0</v>
      </c>
      <c r="F6932" s="29"/>
      <c r="G6932" s="29"/>
      <c r="H6932" s="30" t="n">
        <v>0</v>
      </c>
      <c r="I6932" s="29"/>
      <c r="J6932" s="30" t="n">
        <v>0</v>
      </c>
      <c r="K6932" s="29"/>
      <c r="L6932" s="29" t="s">
        <v>116</v>
      </c>
      <c r="M6932" s="29"/>
      <c r="N6932" s="29"/>
      <c r="O6932" s="29"/>
      <c r="P6932" s="29"/>
      <c r="Q6932" s="29" t="n">
        <f aca="false">IFERROR(VALUE(L6932),"")</f>
        <v>0</v>
      </c>
      <c r="R6932" s="29" t="str">
        <f aca="true">IF(O6932="","",O6932-TODAY())</f>
        <v/>
      </c>
      <c r="S6932" s="29" t="str">
        <f aca="false">IF(C6932="&lt;&lt; vazio &gt;&gt;","VAZIA",IF(AND(O6932&lt;&gt;"",R6932&lt;0),"VENCIDO",IF(AND(O6932&lt;&gt;"",R6932&lt;=Parametros!$B$10),"PRÓX. VENCIMENTO",IF(F6932="Q","QUALIDADE",IF(F6932="S","BLOQUEADO",IF(F6932="R","RESTRITO/DEVOLUÇÃO",IF(OR(N6932="QUAR",N6932="QRES"),"QUARENTENA",IF(OR(B6932="DESCARTE",B6932="DEVOLUÇÃO"),"DESCARTE/DEVOLUÇÃO",IF(AND(D6932="",K6932&lt;&gt;""),"SEM LOTE",IF(AND(Q6932&lt;&gt;"",Q6932&gt;=Parametros!$B$11),"PARADO/SEM GIRO","OK"))))))))))</f>
        <v>VAZIA</v>
      </c>
      <c r="T6932" s="29" t="str">
        <f aca="false">IF(AND($S6932="PARADO/SEM GIRO",$K6932="KG",OR(Painel!$B$5="(Todos)",A6932=Painel!$B$5)*OR(Painel!$E$5="(Todos)",P6932=Painel!$E$5)),$J6932+ROW()/10000000,"")</f>
        <v/>
      </c>
      <c r="U6932" s="29" t="str">
        <f aca="false">IF(AND($S6932="VENCIDO",$K6932="KG",OR(Painel!$B$5="(Todos)",A6932=Painel!$B$5)*OR(Painel!$E$5="(Todos)",P6932=Painel!$E$5)),$J6932+ROW()/10000000,"")</f>
        <v/>
      </c>
    </row>
    <row r="6933" customFormat="false" ht="15" hidden="false" customHeight="false" outlineLevel="0" collapsed="false">
      <c r="A6933" s="29" t="s">
        <v>52</v>
      </c>
      <c r="B6933" s="29" t="s">
        <v>13020</v>
      </c>
      <c r="C6933" s="29" t="s">
        <v>13021</v>
      </c>
      <c r="D6933" s="29" t="s">
        <v>13022</v>
      </c>
      <c r="E6933" s="29" t="n">
        <v>1</v>
      </c>
      <c r="F6933" s="29"/>
      <c r="G6933" s="29" t="s">
        <v>13023</v>
      </c>
      <c r="H6933" s="30" t="n">
        <v>540</v>
      </c>
      <c r="I6933" s="31" t="n">
        <v>46231</v>
      </c>
      <c r="J6933" s="30" t="n">
        <v>540</v>
      </c>
      <c r="K6933" s="29" t="s">
        <v>120</v>
      </c>
      <c r="L6933" s="29" t="s">
        <v>2246</v>
      </c>
      <c r="M6933" s="29"/>
      <c r="N6933" s="29" t="s">
        <v>122</v>
      </c>
      <c r="O6933" s="31" t="n">
        <v>46601</v>
      </c>
      <c r="P6933" s="29" t="s">
        <v>123</v>
      </c>
      <c r="Q6933" s="29" t="n">
        <f aca="false">IFERROR(VALUE(L6933),"")</f>
        <v>54</v>
      </c>
      <c r="R6933" s="29" t="n">
        <f aca="true">IF(O6933="","",O6933-TODAY())</f>
        <v>316</v>
      </c>
      <c r="S6933" s="29" t="str">
        <f aca="false">IF(C6933="&lt;&lt; vazio &gt;&gt;","VAZIA",IF(AND(O6933&lt;&gt;"",R6933&lt;0),"VENCIDO",IF(AND(O6933&lt;&gt;"",R6933&lt;=Parametros!$B$10),"PRÓX. VENCIMENTO",IF(F6933="Q","QUALIDADE",IF(F6933="S","BLOQUEADO",IF(F6933="R","RESTRITO/DEVOLUÇÃO",IF(OR(N6933="QUAR",N6933="QRES"),"QUARENTENA",IF(OR(B6933="DESCARTE",B6933="DEVOLUÇÃO"),"DESCARTE/DEVOLUÇÃO",IF(AND(D6933="",K6933&lt;&gt;""),"SEM LOTE",IF(AND(Q6933&lt;&gt;"",Q6933&gt;=Parametros!$B$11),"PARADO/SEM GIRO","OK"))))))))))</f>
        <v>OK</v>
      </c>
      <c r="T6933" s="29" t="str">
        <f aca="false">IF(AND($S6933="PARADO/SEM GIRO",$K6933="KG",OR(Painel!$B$5="(Todos)",A6933=Painel!$B$5)*OR(Painel!$E$5="(Todos)",P6933=Painel!$E$5)),$J6933+ROW()/10000000,"")</f>
        <v/>
      </c>
      <c r="U6933" s="29" t="str">
        <f aca="false">IF(AND($S6933="VENCIDO",$K6933="KG",OR(Painel!$B$5="(Todos)",A6933=Painel!$B$5)*OR(Painel!$E$5="(Todos)",P6933=Painel!$E$5)),$J6933+ROW()/10000000,"")</f>
        <v/>
      </c>
    </row>
    <row r="6934" customFormat="false" ht="15" hidden="false" customHeight="false" outlineLevel="0" collapsed="false">
      <c r="A6934" s="29" t="s">
        <v>52</v>
      </c>
      <c r="B6934" s="29" t="s">
        <v>13024</v>
      </c>
      <c r="C6934" s="29" t="s">
        <v>212</v>
      </c>
      <c r="D6934" s="29" t="s">
        <v>5676</v>
      </c>
      <c r="E6934" s="29" t="n">
        <v>1</v>
      </c>
      <c r="F6934" s="29" t="s">
        <v>137</v>
      </c>
      <c r="G6934" s="29" t="s">
        <v>13025</v>
      </c>
      <c r="H6934" s="30" t="n">
        <v>384</v>
      </c>
      <c r="I6934" s="31" t="n">
        <v>46271</v>
      </c>
      <c r="J6934" s="30" t="n">
        <v>384</v>
      </c>
      <c r="K6934" s="29" t="s">
        <v>120</v>
      </c>
      <c r="L6934" s="29" t="s">
        <v>221</v>
      </c>
      <c r="M6934" s="29"/>
      <c r="N6934" s="29" t="s">
        <v>134</v>
      </c>
      <c r="O6934" s="31" t="n">
        <v>46291</v>
      </c>
      <c r="P6934" s="29" t="s">
        <v>123</v>
      </c>
      <c r="Q6934" s="29" t="n">
        <f aca="false">IFERROR(VALUE(L6934),"")</f>
        <v>14</v>
      </c>
      <c r="R6934" s="29" t="n">
        <f aca="true">IF(O6934="","",O6934-TODAY())</f>
        <v>6</v>
      </c>
      <c r="S6934" s="29" t="str">
        <f aca="false">IF(C6934="&lt;&lt; vazio &gt;&gt;","VAZIA",IF(AND(O6934&lt;&gt;"",R6934&lt;0),"VENCIDO",IF(AND(O6934&lt;&gt;"",R6934&lt;=Parametros!$B$10),"PRÓX. VENCIMENTO",IF(F6934="Q","QUALIDADE",IF(F6934="S","BLOQUEADO",IF(F6934="R","RESTRITO/DEVOLUÇÃO",IF(OR(N6934="QUAR",N6934="QRES"),"QUARENTENA",IF(OR(B6934="DESCARTE",B6934="DEVOLUÇÃO"),"DESCARTE/DEVOLUÇÃO",IF(AND(D6934="",K6934&lt;&gt;""),"SEM LOTE",IF(AND(Q6934&lt;&gt;"",Q6934&gt;=Parametros!$B$11),"PARADO/SEM GIRO","OK"))))))))))</f>
        <v>PRÓX. VENCIMENTO</v>
      </c>
      <c r="T6934" s="29" t="str">
        <f aca="false">IF(AND($S6934="PARADO/SEM GIRO",$K6934="KG",OR(Painel!$B$5="(Todos)",A6934=Painel!$B$5)*OR(Painel!$E$5="(Todos)",P6934=Painel!$E$5)),$J6934+ROW()/10000000,"")</f>
        <v/>
      </c>
      <c r="U6934" s="29" t="str">
        <f aca="false">IF(AND($S6934="VENCIDO",$K6934="KG",OR(Painel!$B$5="(Todos)",A6934=Painel!$B$5)*OR(Painel!$E$5="(Todos)",P6934=Painel!$E$5)),$J6934+ROW()/10000000,"")</f>
        <v/>
      </c>
    </row>
    <row r="6935" customFormat="false" ht="15" hidden="false" customHeight="false" outlineLevel="0" collapsed="false">
      <c r="A6935" s="29" t="s">
        <v>52</v>
      </c>
      <c r="B6935" s="29" t="s">
        <v>13026</v>
      </c>
      <c r="C6935" s="29" t="s">
        <v>785</v>
      </c>
      <c r="D6935" s="29" t="s">
        <v>841</v>
      </c>
      <c r="E6935" s="29" t="n">
        <v>1</v>
      </c>
      <c r="F6935" s="29"/>
      <c r="G6935" s="29" t="s">
        <v>13027</v>
      </c>
      <c r="H6935" s="30" t="n">
        <v>1000</v>
      </c>
      <c r="I6935" s="31" t="n">
        <v>46282</v>
      </c>
      <c r="J6935" s="30" t="n">
        <v>1000</v>
      </c>
      <c r="K6935" s="29" t="s">
        <v>120</v>
      </c>
      <c r="L6935" s="29" t="s">
        <v>400</v>
      </c>
      <c r="M6935" s="29"/>
      <c r="N6935" s="29" t="s">
        <v>122</v>
      </c>
      <c r="O6935" s="31" t="n">
        <v>46825</v>
      </c>
      <c r="P6935" s="29" t="s">
        <v>123</v>
      </c>
      <c r="Q6935" s="29" t="n">
        <f aca="false">IFERROR(VALUE(L6935),"")</f>
        <v>3</v>
      </c>
      <c r="R6935" s="29" t="n">
        <f aca="true">IF(O6935="","",O6935-TODAY())</f>
        <v>540</v>
      </c>
      <c r="S6935" s="29" t="str">
        <f aca="false">IF(C6935="&lt;&lt; vazio &gt;&gt;","VAZIA",IF(AND(O6935&lt;&gt;"",R6935&lt;0),"VENCIDO",IF(AND(O6935&lt;&gt;"",R6935&lt;=Parametros!$B$10),"PRÓX. VENCIMENTO",IF(F6935="Q","QUALIDADE",IF(F6935="S","BLOQUEADO",IF(F6935="R","RESTRITO/DEVOLUÇÃO",IF(OR(N6935="QUAR",N6935="QRES"),"QUARENTENA",IF(OR(B6935="DESCARTE",B6935="DEVOLUÇÃO"),"DESCARTE/DEVOLUÇÃO",IF(AND(D6935="",K6935&lt;&gt;""),"SEM LOTE",IF(AND(Q6935&lt;&gt;"",Q6935&gt;=Parametros!$B$11),"PARADO/SEM GIRO","OK"))))))))))</f>
        <v>OK</v>
      </c>
      <c r="T6935" s="29" t="str">
        <f aca="false">IF(AND($S6935="PARADO/SEM GIRO",$K6935="KG",OR(Painel!$B$5="(Todos)",A6935=Painel!$B$5)*OR(Painel!$E$5="(Todos)",P6935=Painel!$E$5)),$J6935+ROW()/10000000,"")</f>
        <v/>
      </c>
      <c r="U6935" s="29" t="str">
        <f aca="false">IF(AND($S6935="VENCIDO",$K6935="KG",OR(Painel!$B$5="(Todos)",A6935=Painel!$B$5)*OR(Painel!$E$5="(Todos)",P6935=Painel!$E$5)),$J6935+ROW()/10000000,"")</f>
        <v/>
      </c>
    </row>
    <row r="6936" customFormat="false" ht="15" hidden="false" customHeight="false" outlineLevel="0" collapsed="false">
      <c r="A6936" s="29" t="s">
        <v>52</v>
      </c>
      <c r="B6936" s="29" t="s">
        <v>13028</v>
      </c>
      <c r="C6936" s="29" t="s">
        <v>186</v>
      </c>
      <c r="D6936" s="29" t="s">
        <v>852</v>
      </c>
      <c r="E6936" s="29" t="n">
        <v>1</v>
      </c>
      <c r="F6936" s="29" t="s">
        <v>268</v>
      </c>
      <c r="G6936" s="29" t="s">
        <v>13029</v>
      </c>
      <c r="H6936" s="30" t="n">
        <v>545.4</v>
      </c>
      <c r="I6936" s="31" t="n">
        <v>46278</v>
      </c>
      <c r="J6936" s="30" t="n">
        <v>545.4</v>
      </c>
      <c r="K6936" s="29" t="s">
        <v>120</v>
      </c>
      <c r="L6936" s="29" t="s">
        <v>328</v>
      </c>
      <c r="M6936" s="29"/>
      <c r="N6936" s="29" t="s">
        <v>122</v>
      </c>
      <c r="O6936" s="31" t="n">
        <v>46825</v>
      </c>
      <c r="P6936" s="29" t="s">
        <v>123</v>
      </c>
      <c r="Q6936" s="29" t="n">
        <f aca="false">IFERROR(VALUE(L6936),"")</f>
        <v>7</v>
      </c>
      <c r="R6936" s="29" t="n">
        <f aca="true">IF(O6936="","",O6936-TODAY())</f>
        <v>540</v>
      </c>
      <c r="S6936" s="29" t="str">
        <f aca="false">IF(C6936="&lt;&lt; vazio &gt;&gt;","VAZIA",IF(AND(O6936&lt;&gt;"",R6936&lt;0),"VENCIDO",IF(AND(O6936&lt;&gt;"",R6936&lt;=Parametros!$B$10),"PRÓX. VENCIMENTO",IF(F6936="Q","QUALIDADE",IF(F6936="S","BLOQUEADO",IF(F6936="R","RESTRITO/DEVOLUÇÃO",IF(OR(N6936="QUAR",N6936="QRES"),"QUARENTENA",IF(OR(B6936="DESCARTE",B6936="DEVOLUÇÃO"),"DESCARTE/DEVOLUÇÃO",IF(AND(D6936="",K6936&lt;&gt;""),"SEM LOTE",IF(AND(Q6936&lt;&gt;"",Q6936&gt;=Parametros!$B$11),"PARADO/SEM GIRO","OK"))))))))))</f>
        <v>QUALIDADE</v>
      </c>
      <c r="T6936" s="29" t="str">
        <f aca="false">IF(AND($S6936="PARADO/SEM GIRO",$K6936="KG",OR(Painel!$B$5="(Todos)",A6936=Painel!$B$5)*OR(Painel!$E$5="(Todos)",P6936=Painel!$E$5)),$J6936+ROW()/10000000,"")</f>
        <v/>
      </c>
      <c r="U6936" s="29" t="str">
        <f aca="false">IF(AND($S6936="VENCIDO",$K6936="KG",OR(Painel!$B$5="(Todos)",A6936=Painel!$B$5)*OR(Painel!$E$5="(Todos)",P6936=Painel!$E$5)),$J6936+ROW()/10000000,"")</f>
        <v/>
      </c>
    </row>
    <row r="6937" customFormat="false" ht="15" hidden="false" customHeight="false" outlineLevel="0" collapsed="false">
      <c r="A6937" s="29" t="s">
        <v>52</v>
      </c>
      <c r="B6937" s="29" t="s">
        <v>13030</v>
      </c>
      <c r="C6937" s="29" t="s">
        <v>7111</v>
      </c>
      <c r="D6937" s="29" t="s">
        <v>7112</v>
      </c>
      <c r="E6937" s="29" t="n">
        <v>1</v>
      </c>
      <c r="F6937" s="29" t="s">
        <v>137</v>
      </c>
      <c r="G6937" s="29" t="s">
        <v>13031</v>
      </c>
      <c r="H6937" s="30" t="n">
        <v>260</v>
      </c>
      <c r="I6937" s="31" t="n">
        <v>46229</v>
      </c>
      <c r="J6937" s="30" t="n">
        <v>260</v>
      </c>
      <c r="K6937" s="29" t="s">
        <v>120</v>
      </c>
      <c r="L6937" s="29" t="s">
        <v>1855</v>
      </c>
      <c r="M6937" s="29"/>
      <c r="N6937" s="29" t="s">
        <v>134</v>
      </c>
      <c r="O6937" s="31" t="n">
        <v>46668</v>
      </c>
      <c r="P6937" s="29" t="s">
        <v>123</v>
      </c>
      <c r="Q6937" s="29" t="n">
        <f aca="false">IFERROR(VALUE(L6937),"")</f>
        <v>56</v>
      </c>
      <c r="R6937" s="29" t="n">
        <f aca="true">IF(O6937="","",O6937-TODAY())</f>
        <v>383</v>
      </c>
      <c r="S6937" s="29" t="str">
        <f aca="false">IF(C6937="&lt;&lt; vazio &gt;&gt;","VAZIA",IF(AND(O6937&lt;&gt;"",R6937&lt;0),"VENCIDO",IF(AND(O6937&lt;&gt;"",R6937&lt;=Parametros!$B$10),"PRÓX. VENCIMENTO",IF(F6937="Q","QUALIDADE",IF(F6937="S","BLOQUEADO",IF(F6937="R","RESTRITO/DEVOLUÇÃO",IF(OR(N6937="QUAR",N6937="QRES"),"QUARENTENA",IF(OR(B6937="DESCARTE",B6937="DEVOLUÇÃO"),"DESCARTE/DEVOLUÇÃO",IF(AND(D6937="",K6937&lt;&gt;""),"SEM LOTE",IF(AND(Q6937&lt;&gt;"",Q6937&gt;=Parametros!$B$11),"PARADO/SEM GIRO","OK"))))))))))</f>
        <v>BLOQUEADO</v>
      </c>
      <c r="T6937" s="29" t="str">
        <f aca="false">IF(AND($S6937="PARADO/SEM GIRO",$K6937="KG",OR(Painel!$B$5="(Todos)",A6937=Painel!$B$5)*OR(Painel!$E$5="(Todos)",P6937=Painel!$E$5)),$J6937+ROW()/10000000,"")</f>
        <v/>
      </c>
      <c r="U6937" s="29" t="str">
        <f aca="false">IF(AND($S6937="VENCIDO",$K6937="KG",OR(Painel!$B$5="(Todos)",A6937=Painel!$B$5)*OR(Painel!$E$5="(Todos)",P6937=Painel!$E$5)),$J6937+ROW()/10000000,"")</f>
        <v/>
      </c>
    </row>
    <row r="6938" customFormat="false" ht="15" hidden="false" customHeight="false" outlineLevel="0" collapsed="false">
      <c r="A6938" s="29" t="s">
        <v>52</v>
      </c>
      <c r="B6938" s="29" t="s">
        <v>13032</v>
      </c>
      <c r="C6938" s="29" t="s">
        <v>115</v>
      </c>
      <c r="D6938" s="29"/>
      <c r="E6938" s="29" t="n">
        <v>0</v>
      </c>
      <c r="F6938" s="29"/>
      <c r="G6938" s="29"/>
      <c r="H6938" s="30" t="n">
        <v>0</v>
      </c>
      <c r="I6938" s="29"/>
      <c r="J6938" s="30" t="n">
        <v>0</v>
      </c>
      <c r="K6938" s="29"/>
      <c r="L6938" s="29" t="s">
        <v>116</v>
      </c>
      <c r="M6938" s="29"/>
      <c r="N6938" s="29"/>
      <c r="O6938" s="29"/>
      <c r="P6938" s="29"/>
      <c r="Q6938" s="29" t="n">
        <f aca="false">IFERROR(VALUE(L6938),"")</f>
        <v>0</v>
      </c>
      <c r="R6938" s="29" t="str">
        <f aca="true">IF(O6938="","",O6938-TODAY())</f>
        <v/>
      </c>
      <c r="S6938" s="29" t="str">
        <f aca="false">IF(C6938="&lt;&lt; vazio &gt;&gt;","VAZIA",IF(AND(O6938&lt;&gt;"",R6938&lt;0),"VENCIDO",IF(AND(O6938&lt;&gt;"",R6938&lt;=Parametros!$B$10),"PRÓX. VENCIMENTO",IF(F6938="Q","QUALIDADE",IF(F6938="S","BLOQUEADO",IF(F6938="R","RESTRITO/DEVOLUÇÃO",IF(OR(N6938="QUAR",N6938="QRES"),"QUARENTENA",IF(OR(B6938="DESCARTE",B6938="DEVOLUÇÃO"),"DESCARTE/DEVOLUÇÃO",IF(AND(D6938="",K6938&lt;&gt;""),"SEM LOTE",IF(AND(Q6938&lt;&gt;"",Q6938&gt;=Parametros!$B$11),"PARADO/SEM GIRO","OK"))))))))))</f>
        <v>VAZIA</v>
      </c>
      <c r="T6938" s="29" t="str">
        <f aca="false">IF(AND($S6938="PARADO/SEM GIRO",$K6938="KG",OR(Painel!$B$5="(Todos)",A6938=Painel!$B$5)*OR(Painel!$E$5="(Todos)",P6938=Painel!$E$5)),$J6938+ROW()/10000000,"")</f>
        <v/>
      </c>
      <c r="U6938" s="29" t="str">
        <f aca="false">IF(AND($S6938="VENCIDO",$K6938="KG",OR(Painel!$B$5="(Todos)",A6938=Painel!$B$5)*OR(Painel!$E$5="(Todos)",P6938=Painel!$E$5)),$J6938+ROW()/10000000,"")</f>
        <v/>
      </c>
    </row>
    <row r="6939" customFormat="false" ht="15" hidden="false" customHeight="false" outlineLevel="0" collapsed="false">
      <c r="A6939" s="29" t="s">
        <v>52</v>
      </c>
      <c r="B6939" s="29" t="s">
        <v>13033</v>
      </c>
      <c r="C6939" s="29" t="s">
        <v>2694</v>
      </c>
      <c r="D6939" s="29" t="s">
        <v>9030</v>
      </c>
      <c r="E6939" s="29" t="n">
        <v>1</v>
      </c>
      <c r="F6939" s="29"/>
      <c r="G6939" s="29" t="s">
        <v>13034</v>
      </c>
      <c r="H6939" s="30" t="n">
        <v>480</v>
      </c>
      <c r="I6939" s="31" t="n">
        <v>45967</v>
      </c>
      <c r="J6939" s="30" t="n">
        <v>480</v>
      </c>
      <c r="K6939" s="29" t="s">
        <v>120</v>
      </c>
      <c r="L6939" s="29" t="s">
        <v>11219</v>
      </c>
      <c r="M6939" s="29"/>
      <c r="N6939" s="29" t="s">
        <v>122</v>
      </c>
      <c r="O6939" s="31" t="n">
        <v>46549</v>
      </c>
      <c r="P6939" s="29" t="s">
        <v>123</v>
      </c>
      <c r="Q6939" s="29" t="n">
        <f aca="false">IFERROR(VALUE(L6939),"")</f>
        <v>318</v>
      </c>
      <c r="R6939" s="29" t="n">
        <f aca="true">IF(O6939="","",O6939-TODAY())</f>
        <v>264</v>
      </c>
      <c r="S6939" s="29" t="str">
        <f aca="false">IF(C6939="&lt;&lt; vazio &gt;&gt;","VAZIA",IF(AND(O6939&lt;&gt;"",R6939&lt;0),"VENCIDO",IF(AND(O6939&lt;&gt;"",R6939&lt;=Parametros!$B$10),"PRÓX. VENCIMENTO",IF(F6939="Q","QUALIDADE",IF(F6939="S","BLOQUEADO",IF(F6939="R","RESTRITO/DEVOLUÇÃO",IF(OR(N6939="QUAR",N6939="QRES"),"QUARENTENA",IF(OR(B6939="DESCARTE",B6939="DEVOLUÇÃO"),"DESCARTE/DEVOLUÇÃO",IF(AND(D6939="",K6939&lt;&gt;""),"SEM LOTE",IF(AND(Q6939&lt;&gt;"",Q6939&gt;=Parametros!$B$11),"PARADO/SEM GIRO","OK"))))))))))</f>
        <v>PARADO/SEM GIRO</v>
      </c>
      <c r="T6939" s="29" t="n">
        <f aca="false">IF(AND($S6939="PARADO/SEM GIRO",$K6939="KG",OR(Painel!$B$5="(Todos)",A6939=Painel!$B$5)*OR(Painel!$E$5="(Todos)",P6939=Painel!$E$5)),$J6939+ROW()/10000000,"")</f>
        <v>480.0006939</v>
      </c>
      <c r="U6939" s="29" t="str">
        <f aca="false">IF(AND($S6939="VENCIDO",$K6939="KG",OR(Painel!$B$5="(Todos)",A6939=Painel!$B$5)*OR(Painel!$E$5="(Todos)",P6939=Painel!$E$5)),$J6939+ROW()/10000000,"")</f>
        <v/>
      </c>
    </row>
    <row r="6940" customFormat="false" ht="15" hidden="false" customHeight="false" outlineLevel="0" collapsed="false">
      <c r="A6940" s="29" t="s">
        <v>52</v>
      </c>
      <c r="B6940" s="29" t="s">
        <v>13035</v>
      </c>
      <c r="C6940" s="29" t="s">
        <v>222</v>
      </c>
      <c r="D6940" s="29" t="s">
        <v>815</v>
      </c>
      <c r="E6940" s="29" t="n">
        <v>1</v>
      </c>
      <c r="F6940" s="29"/>
      <c r="G6940" s="29" t="s">
        <v>13036</v>
      </c>
      <c r="H6940" s="30" t="n">
        <v>1000</v>
      </c>
      <c r="I6940" s="31" t="n">
        <v>46283</v>
      </c>
      <c r="J6940" s="30" t="n">
        <v>1000</v>
      </c>
      <c r="K6940" s="29" t="s">
        <v>120</v>
      </c>
      <c r="L6940" s="29" t="s">
        <v>176</v>
      </c>
      <c r="M6940" s="29"/>
      <c r="N6940" s="29" t="s">
        <v>122</v>
      </c>
      <c r="O6940" s="31" t="n">
        <v>46825</v>
      </c>
      <c r="P6940" s="29" t="s">
        <v>123</v>
      </c>
      <c r="Q6940" s="29" t="n">
        <f aca="false">IFERROR(VALUE(L6940),"")</f>
        <v>2</v>
      </c>
      <c r="R6940" s="29" t="n">
        <f aca="true">IF(O6940="","",O6940-TODAY())</f>
        <v>540</v>
      </c>
      <c r="S6940" s="29" t="str">
        <f aca="false">IF(C6940="&lt;&lt; vazio &gt;&gt;","VAZIA",IF(AND(O6940&lt;&gt;"",R6940&lt;0),"VENCIDO",IF(AND(O6940&lt;&gt;"",R6940&lt;=Parametros!$B$10),"PRÓX. VENCIMENTO",IF(F6940="Q","QUALIDADE",IF(F6940="S","BLOQUEADO",IF(F6940="R","RESTRITO/DEVOLUÇÃO",IF(OR(N6940="QUAR",N6940="QRES"),"QUARENTENA",IF(OR(B6940="DESCARTE",B6940="DEVOLUÇÃO"),"DESCARTE/DEVOLUÇÃO",IF(AND(D6940="",K6940&lt;&gt;""),"SEM LOTE",IF(AND(Q6940&lt;&gt;"",Q6940&gt;=Parametros!$B$11),"PARADO/SEM GIRO","OK"))))))))))</f>
        <v>OK</v>
      </c>
      <c r="T6940" s="29" t="str">
        <f aca="false">IF(AND($S6940="PARADO/SEM GIRO",$K6940="KG",OR(Painel!$B$5="(Todos)",A6940=Painel!$B$5)*OR(Painel!$E$5="(Todos)",P6940=Painel!$E$5)),$J6940+ROW()/10000000,"")</f>
        <v/>
      </c>
      <c r="U6940" s="29" t="str">
        <f aca="false">IF(AND($S6940="VENCIDO",$K6940="KG",OR(Painel!$B$5="(Todos)",A6940=Painel!$B$5)*OR(Painel!$E$5="(Todos)",P6940=Painel!$E$5)),$J6940+ROW()/10000000,"")</f>
        <v/>
      </c>
    </row>
    <row r="6941" customFormat="false" ht="15" hidden="false" customHeight="false" outlineLevel="0" collapsed="false">
      <c r="A6941" s="29" t="s">
        <v>52</v>
      </c>
      <c r="B6941" s="29" t="s">
        <v>13037</v>
      </c>
      <c r="C6941" s="29" t="s">
        <v>768</v>
      </c>
      <c r="D6941" s="29" t="s">
        <v>809</v>
      </c>
      <c r="E6941" s="29" t="n">
        <v>1</v>
      </c>
      <c r="F6941" s="29"/>
      <c r="G6941" s="29" t="s">
        <v>13038</v>
      </c>
      <c r="H6941" s="30" t="n">
        <v>800</v>
      </c>
      <c r="I6941" s="31" t="n">
        <v>46256</v>
      </c>
      <c r="J6941" s="30" t="n">
        <v>800</v>
      </c>
      <c r="K6941" s="29" t="s">
        <v>120</v>
      </c>
      <c r="L6941" s="29" t="s">
        <v>811</v>
      </c>
      <c r="M6941" s="29"/>
      <c r="N6941" s="29" t="s">
        <v>122</v>
      </c>
      <c r="O6941" s="31" t="n">
        <v>46617</v>
      </c>
      <c r="P6941" s="29" t="s">
        <v>123</v>
      </c>
      <c r="Q6941" s="29" t="n">
        <f aca="false">IFERROR(VALUE(L6941),"")</f>
        <v>29</v>
      </c>
      <c r="R6941" s="29" t="n">
        <f aca="true">IF(O6941="","",O6941-TODAY())</f>
        <v>332</v>
      </c>
      <c r="S6941" s="29" t="str">
        <f aca="false">IF(C6941="&lt;&lt; vazio &gt;&gt;","VAZIA",IF(AND(O6941&lt;&gt;"",R6941&lt;0),"VENCIDO",IF(AND(O6941&lt;&gt;"",R6941&lt;=Parametros!$B$10),"PRÓX. VENCIMENTO",IF(F6941="Q","QUALIDADE",IF(F6941="S","BLOQUEADO",IF(F6941="R","RESTRITO/DEVOLUÇÃO",IF(OR(N6941="QUAR",N6941="QRES"),"QUARENTENA",IF(OR(B6941="DESCARTE",B6941="DEVOLUÇÃO"),"DESCARTE/DEVOLUÇÃO",IF(AND(D6941="",K6941&lt;&gt;""),"SEM LOTE",IF(AND(Q6941&lt;&gt;"",Q6941&gt;=Parametros!$B$11),"PARADO/SEM GIRO","OK"))))))))))</f>
        <v>OK</v>
      </c>
      <c r="T6941" s="29" t="str">
        <f aca="false">IF(AND($S6941="PARADO/SEM GIRO",$K6941="KG",OR(Painel!$B$5="(Todos)",A6941=Painel!$B$5)*OR(Painel!$E$5="(Todos)",P6941=Painel!$E$5)),$J6941+ROW()/10000000,"")</f>
        <v/>
      </c>
      <c r="U6941" s="29" t="str">
        <f aca="false">IF(AND($S6941="VENCIDO",$K6941="KG",OR(Painel!$B$5="(Todos)",A6941=Painel!$B$5)*OR(Painel!$E$5="(Todos)",P6941=Painel!$E$5)),$J6941+ROW()/10000000,"")</f>
        <v/>
      </c>
    </row>
    <row r="6942" customFormat="false" ht="15" hidden="false" customHeight="false" outlineLevel="0" collapsed="false">
      <c r="A6942" s="29" t="s">
        <v>52</v>
      </c>
      <c r="B6942" s="29" t="s">
        <v>13039</v>
      </c>
      <c r="C6942" s="29" t="s">
        <v>212</v>
      </c>
      <c r="D6942" s="29" t="s">
        <v>5676</v>
      </c>
      <c r="E6942" s="29" t="n">
        <v>1</v>
      </c>
      <c r="F6942" s="29" t="s">
        <v>137</v>
      </c>
      <c r="G6942" s="29" t="s">
        <v>13040</v>
      </c>
      <c r="H6942" s="30" t="n">
        <v>384</v>
      </c>
      <c r="I6942" s="31" t="n">
        <v>46271</v>
      </c>
      <c r="J6942" s="30" t="n">
        <v>384</v>
      </c>
      <c r="K6942" s="29" t="s">
        <v>120</v>
      </c>
      <c r="L6942" s="29" t="s">
        <v>221</v>
      </c>
      <c r="M6942" s="29"/>
      <c r="N6942" s="29" t="s">
        <v>134</v>
      </c>
      <c r="O6942" s="31" t="n">
        <v>46291</v>
      </c>
      <c r="P6942" s="29" t="s">
        <v>123</v>
      </c>
      <c r="Q6942" s="29" t="n">
        <f aca="false">IFERROR(VALUE(L6942),"")</f>
        <v>14</v>
      </c>
      <c r="R6942" s="29" t="n">
        <f aca="true">IF(O6942="","",O6942-TODAY())</f>
        <v>6</v>
      </c>
      <c r="S6942" s="29" t="str">
        <f aca="false">IF(C6942="&lt;&lt; vazio &gt;&gt;","VAZIA",IF(AND(O6942&lt;&gt;"",R6942&lt;0),"VENCIDO",IF(AND(O6942&lt;&gt;"",R6942&lt;=Parametros!$B$10),"PRÓX. VENCIMENTO",IF(F6942="Q","QUALIDADE",IF(F6942="S","BLOQUEADO",IF(F6942="R","RESTRITO/DEVOLUÇÃO",IF(OR(N6942="QUAR",N6942="QRES"),"QUARENTENA",IF(OR(B6942="DESCARTE",B6942="DEVOLUÇÃO"),"DESCARTE/DEVOLUÇÃO",IF(AND(D6942="",K6942&lt;&gt;""),"SEM LOTE",IF(AND(Q6942&lt;&gt;"",Q6942&gt;=Parametros!$B$11),"PARADO/SEM GIRO","OK"))))))))))</f>
        <v>PRÓX. VENCIMENTO</v>
      </c>
      <c r="T6942" s="29" t="str">
        <f aca="false">IF(AND($S6942="PARADO/SEM GIRO",$K6942="KG",OR(Painel!$B$5="(Todos)",A6942=Painel!$B$5)*OR(Painel!$E$5="(Todos)",P6942=Painel!$E$5)),$J6942+ROW()/10000000,"")</f>
        <v/>
      </c>
      <c r="U6942" s="29" t="str">
        <f aca="false">IF(AND($S6942="VENCIDO",$K6942="KG",OR(Painel!$B$5="(Todos)",A6942=Painel!$B$5)*OR(Painel!$E$5="(Todos)",P6942=Painel!$E$5)),$J6942+ROW()/10000000,"")</f>
        <v/>
      </c>
    </row>
    <row r="6943" customFormat="false" ht="15" hidden="false" customHeight="false" outlineLevel="0" collapsed="false">
      <c r="A6943" s="29" t="s">
        <v>52</v>
      </c>
      <c r="B6943" s="29" t="s">
        <v>13041</v>
      </c>
      <c r="C6943" s="29" t="s">
        <v>5571</v>
      </c>
      <c r="D6943" s="29" t="s">
        <v>5574</v>
      </c>
      <c r="E6943" s="29" t="n">
        <v>1</v>
      </c>
      <c r="F6943" s="29"/>
      <c r="G6943" s="29" t="s">
        <v>13042</v>
      </c>
      <c r="H6943" s="30" t="n">
        <v>432</v>
      </c>
      <c r="I6943" s="31" t="n">
        <v>46223</v>
      </c>
      <c r="J6943" s="30" t="n">
        <v>432</v>
      </c>
      <c r="K6943" s="29" t="s">
        <v>120</v>
      </c>
      <c r="L6943" s="29" t="s">
        <v>3890</v>
      </c>
      <c r="M6943" s="29"/>
      <c r="N6943" s="29" t="s">
        <v>134</v>
      </c>
      <c r="O6943" s="31" t="n">
        <v>46344</v>
      </c>
      <c r="P6943" s="29" t="s">
        <v>123</v>
      </c>
      <c r="Q6943" s="29" t="n">
        <f aca="false">IFERROR(VALUE(L6943),"")</f>
        <v>62</v>
      </c>
      <c r="R6943" s="29" t="n">
        <f aca="true">IF(O6943="","",O6943-TODAY())</f>
        <v>59</v>
      </c>
      <c r="S6943" s="29" t="str">
        <f aca="false">IF(C6943="&lt;&lt; vazio &gt;&gt;","VAZIA",IF(AND(O6943&lt;&gt;"",R6943&lt;0),"VENCIDO",IF(AND(O6943&lt;&gt;"",R6943&lt;=Parametros!$B$10),"PRÓX. VENCIMENTO",IF(F6943="Q","QUALIDADE",IF(F6943="S","BLOQUEADO",IF(F6943="R","RESTRITO/DEVOLUÇÃO",IF(OR(N6943="QUAR",N6943="QRES"),"QUARENTENA",IF(OR(B6943="DESCARTE",B6943="DEVOLUÇÃO"),"DESCARTE/DEVOLUÇÃO",IF(AND(D6943="",K6943&lt;&gt;""),"SEM LOTE",IF(AND(Q6943&lt;&gt;"",Q6943&gt;=Parametros!$B$11),"PARADO/SEM GIRO","OK"))))))))))</f>
        <v>PRÓX. VENCIMENTO</v>
      </c>
      <c r="T6943" s="29" t="str">
        <f aca="false">IF(AND($S6943="PARADO/SEM GIRO",$K6943="KG",OR(Painel!$B$5="(Todos)",A6943=Painel!$B$5)*OR(Painel!$E$5="(Todos)",P6943=Painel!$E$5)),$J6943+ROW()/10000000,"")</f>
        <v/>
      </c>
      <c r="U6943" s="29" t="str">
        <f aca="false">IF(AND($S6943="VENCIDO",$K6943="KG",OR(Painel!$B$5="(Todos)",A6943=Painel!$B$5)*OR(Painel!$E$5="(Todos)",P6943=Painel!$E$5)),$J6943+ROW()/10000000,"")</f>
        <v/>
      </c>
    </row>
    <row r="6944" customFormat="false" ht="15" hidden="false" customHeight="false" outlineLevel="0" collapsed="false">
      <c r="A6944" s="29" t="s">
        <v>52</v>
      </c>
      <c r="B6944" s="29" t="s">
        <v>13043</v>
      </c>
      <c r="C6944" s="29" t="s">
        <v>115</v>
      </c>
      <c r="D6944" s="29"/>
      <c r="E6944" s="29" t="n">
        <v>0</v>
      </c>
      <c r="F6944" s="29"/>
      <c r="G6944" s="29"/>
      <c r="H6944" s="30" t="n">
        <v>0</v>
      </c>
      <c r="I6944" s="29"/>
      <c r="J6944" s="30" t="n">
        <v>0</v>
      </c>
      <c r="K6944" s="29"/>
      <c r="L6944" s="29" t="s">
        <v>116</v>
      </c>
      <c r="M6944" s="29"/>
      <c r="N6944" s="29"/>
      <c r="O6944" s="29"/>
      <c r="P6944" s="29"/>
      <c r="Q6944" s="29" t="n">
        <f aca="false">IFERROR(VALUE(L6944),"")</f>
        <v>0</v>
      </c>
      <c r="R6944" s="29" t="str">
        <f aca="true">IF(O6944="","",O6944-TODAY())</f>
        <v/>
      </c>
      <c r="S6944" s="29" t="str">
        <f aca="false">IF(C6944="&lt;&lt; vazio &gt;&gt;","VAZIA",IF(AND(O6944&lt;&gt;"",R6944&lt;0),"VENCIDO",IF(AND(O6944&lt;&gt;"",R6944&lt;=Parametros!$B$10),"PRÓX. VENCIMENTO",IF(F6944="Q","QUALIDADE",IF(F6944="S","BLOQUEADO",IF(F6944="R","RESTRITO/DEVOLUÇÃO",IF(OR(N6944="QUAR",N6944="QRES"),"QUARENTENA",IF(OR(B6944="DESCARTE",B6944="DEVOLUÇÃO"),"DESCARTE/DEVOLUÇÃO",IF(AND(D6944="",K6944&lt;&gt;""),"SEM LOTE",IF(AND(Q6944&lt;&gt;"",Q6944&gt;=Parametros!$B$11),"PARADO/SEM GIRO","OK"))))))))))</f>
        <v>VAZIA</v>
      </c>
      <c r="T6944" s="29" t="str">
        <f aca="false">IF(AND($S6944="PARADO/SEM GIRO",$K6944="KG",OR(Painel!$B$5="(Todos)",A6944=Painel!$B$5)*OR(Painel!$E$5="(Todos)",P6944=Painel!$E$5)),$J6944+ROW()/10000000,"")</f>
        <v/>
      </c>
      <c r="U6944" s="29" t="str">
        <f aca="false">IF(AND($S6944="VENCIDO",$K6944="KG",OR(Painel!$B$5="(Todos)",A6944=Painel!$B$5)*OR(Painel!$E$5="(Todos)",P6944=Painel!$E$5)),$J6944+ROW()/10000000,"")</f>
        <v/>
      </c>
    </row>
    <row r="6945" customFormat="false" ht="15" hidden="false" customHeight="false" outlineLevel="0" collapsed="false">
      <c r="A6945" s="29" t="s">
        <v>52</v>
      </c>
      <c r="B6945" s="29" t="s">
        <v>13044</v>
      </c>
      <c r="C6945" s="29" t="s">
        <v>115</v>
      </c>
      <c r="D6945" s="29"/>
      <c r="E6945" s="29" t="n">
        <v>0</v>
      </c>
      <c r="F6945" s="29"/>
      <c r="G6945" s="29"/>
      <c r="H6945" s="30" t="n">
        <v>0</v>
      </c>
      <c r="I6945" s="29"/>
      <c r="J6945" s="30" t="n">
        <v>0</v>
      </c>
      <c r="K6945" s="29"/>
      <c r="L6945" s="29" t="s">
        <v>116</v>
      </c>
      <c r="M6945" s="29"/>
      <c r="N6945" s="29"/>
      <c r="O6945" s="29"/>
      <c r="P6945" s="29"/>
      <c r="Q6945" s="29" t="n">
        <f aca="false">IFERROR(VALUE(L6945),"")</f>
        <v>0</v>
      </c>
      <c r="R6945" s="29" t="str">
        <f aca="true">IF(O6945="","",O6945-TODAY())</f>
        <v/>
      </c>
      <c r="S6945" s="29" t="str">
        <f aca="false">IF(C6945="&lt;&lt; vazio &gt;&gt;","VAZIA",IF(AND(O6945&lt;&gt;"",R6945&lt;0),"VENCIDO",IF(AND(O6945&lt;&gt;"",R6945&lt;=Parametros!$B$10),"PRÓX. VENCIMENTO",IF(F6945="Q","QUALIDADE",IF(F6945="S","BLOQUEADO",IF(F6945="R","RESTRITO/DEVOLUÇÃO",IF(OR(N6945="QUAR",N6945="QRES"),"QUARENTENA",IF(OR(B6945="DESCARTE",B6945="DEVOLUÇÃO"),"DESCARTE/DEVOLUÇÃO",IF(AND(D6945="",K6945&lt;&gt;""),"SEM LOTE",IF(AND(Q6945&lt;&gt;"",Q6945&gt;=Parametros!$B$11),"PARADO/SEM GIRO","OK"))))))))))</f>
        <v>VAZIA</v>
      </c>
      <c r="T6945" s="29" t="str">
        <f aca="false">IF(AND($S6945="PARADO/SEM GIRO",$K6945="KG",OR(Painel!$B$5="(Todos)",A6945=Painel!$B$5)*OR(Painel!$E$5="(Todos)",P6945=Painel!$E$5)),$J6945+ROW()/10000000,"")</f>
        <v/>
      </c>
      <c r="U6945" s="29" t="str">
        <f aca="false">IF(AND($S6945="VENCIDO",$K6945="KG",OR(Painel!$B$5="(Todos)",A6945=Painel!$B$5)*OR(Painel!$E$5="(Todos)",P6945=Painel!$E$5)),$J6945+ROW()/10000000,"")</f>
        <v/>
      </c>
    </row>
    <row r="6946" customFormat="false" ht="15" hidden="false" customHeight="false" outlineLevel="0" collapsed="false">
      <c r="A6946" s="29" t="s">
        <v>52</v>
      </c>
      <c r="B6946" s="29" t="s">
        <v>13045</v>
      </c>
      <c r="C6946" s="29" t="s">
        <v>315</v>
      </c>
      <c r="D6946" s="29" t="s">
        <v>476</v>
      </c>
      <c r="E6946" s="29" t="n">
        <v>1</v>
      </c>
      <c r="F6946" s="29"/>
      <c r="G6946" s="29" t="s">
        <v>13046</v>
      </c>
      <c r="H6946" s="30" t="n">
        <v>727.2</v>
      </c>
      <c r="I6946" s="31" t="n">
        <v>46240</v>
      </c>
      <c r="J6946" s="30" t="n">
        <v>727.2</v>
      </c>
      <c r="K6946" s="29" t="s">
        <v>120</v>
      </c>
      <c r="L6946" s="29" t="s">
        <v>1330</v>
      </c>
      <c r="M6946" s="29"/>
      <c r="N6946" s="29" t="s">
        <v>122</v>
      </c>
      <c r="O6946" s="31" t="n">
        <v>46786</v>
      </c>
      <c r="P6946" s="29" t="s">
        <v>123</v>
      </c>
      <c r="Q6946" s="29" t="n">
        <f aca="false">IFERROR(VALUE(L6946),"")</f>
        <v>45</v>
      </c>
      <c r="R6946" s="29" t="n">
        <f aca="true">IF(O6946="","",O6946-TODAY())</f>
        <v>501</v>
      </c>
      <c r="S6946" s="29" t="str">
        <f aca="false">IF(C6946="&lt;&lt; vazio &gt;&gt;","VAZIA",IF(AND(O6946&lt;&gt;"",R6946&lt;0),"VENCIDO",IF(AND(O6946&lt;&gt;"",R6946&lt;=Parametros!$B$10),"PRÓX. VENCIMENTO",IF(F6946="Q","QUALIDADE",IF(F6946="S","BLOQUEADO",IF(F6946="R","RESTRITO/DEVOLUÇÃO",IF(OR(N6946="QUAR",N6946="QRES"),"QUARENTENA",IF(OR(B6946="DESCARTE",B6946="DEVOLUÇÃO"),"DESCARTE/DEVOLUÇÃO",IF(AND(D6946="",K6946&lt;&gt;""),"SEM LOTE",IF(AND(Q6946&lt;&gt;"",Q6946&gt;=Parametros!$B$11),"PARADO/SEM GIRO","OK"))))))))))</f>
        <v>OK</v>
      </c>
      <c r="T6946" s="29" t="str">
        <f aca="false">IF(AND($S6946="PARADO/SEM GIRO",$K6946="KG",OR(Painel!$B$5="(Todos)",A6946=Painel!$B$5)*OR(Painel!$E$5="(Todos)",P6946=Painel!$E$5)),$J6946+ROW()/10000000,"")</f>
        <v/>
      </c>
      <c r="U6946" s="29" t="str">
        <f aca="false">IF(AND($S6946="VENCIDO",$K6946="KG",OR(Painel!$B$5="(Todos)",A6946=Painel!$B$5)*OR(Painel!$E$5="(Todos)",P6946=Painel!$E$5)),$J6946+ROW()/10000000,"")</f>
        <v/>
      </c>
    </row>
    <row r="6947" customFormat="false" ht="15" hidden="false" customHeight="false" outlineLevel="0" collapsed="false">
      <c r="A6947" s="29" t="s">
        <v>52</v>
      </c>
      <c r="B6947" s="29" t="s">
        <v>13047</v>
      </c>
      <c r="C6947" s="29" t="s">
        <v>315</v>
      </c>
      <c r="D6947" s="29" t="s">
        <v>476</v>
      </c>
      <c r="E6947" s="29" t="n">
        <v>1</v>
      </c>
      <c r="F6947" s="29"/>
      <c r="G6947" s="29" t="s">
        <v>13048</v>
      </c>
      <c r="H6947" s="30" t="n">
        <v>727.2</v>
      </c>
      <c r="I6947" s="31" t="n">
        <v>46240</v>
      </c>
      <c r="J6947" s="30" t="n">
        <v>727.2</v>
      </c>
      <c r="K6947" s="29" t="s">
        <v>120</v>
      </c>
      <c r="L6947" s="29" t="s">
        <v>1330</v>
      </c>
      <c r="M6947" s="29"/>
      <c r="N6947" s="29" t="s">
        <v>122</v>
      </c>
      <c r="O6947" s="31" t="n">
        <v>46786</v>
      </c>
      <c r="P6947" s="29" t="s">
        <v>123</v>
      </c>
      <c r="Q6947" s="29" t="n">
        <f aca="false">IFERROR(VALUE(L6947),"")</f>
        <v>45</v>
      </c>
      <c r="R6947" s="29" t="n">
        <f aca="true">IF(O6947="","",O6947-TODAY())</f>
        <v>501</v>
      </c>
      <c r="S6947" s="29" t="str">
        <f aca="false">IF(C6947="&lt;&lt; vazio &gt;&gt;","VAZIA",IF(AND(O6947&lt;&gt;"",R6947&lt;0),"VENCIDO",IF(AND(O6947&lt;&gt;"",R6947&lt;=Parametros!$B$10),"PRÓX. VENCIMENTO",IF(F6947="Q","QUALIDADE",IF(F6947="S","BLOQUEADO",IF(F6947="R","RESTRITO/DEVOLUÇÃO",IF(OR(N6947="QUAR",N6947="QRES"),"QUARENTENA",IF(OR(B6947="DESCARTE",B6947="DEVOLUÇÃO"),"DESCARTE/DEVOLUÇÃO",IF(AND(D6947="",K6947&lt;&gt;""),"SEM LOTE",IF(AND(Q6947&lt;&gt;"",Q6947&gt;=Parametros!$B$11),"PARADO/SEM GIRO","OK"))))))))))</f>
        <v>OK</v>
      </c>
      <c r="T6947" s="29" t="str">
        <f aca="false">IF(AND($S6947="PARADO/SEM GIRO",$K6947="KG",OR(Painel!$B$5="(Todos)",A6947=Painel!$B$5)*OR(Painel!$E$5="(Todos)",P6947=Painel!$E$5)),$J6947+ROW()/10000000,"")</f>
        <v/>
      </c>
      <c r="U6947" s="29" t="str">
        <f aca="false">IF(AND($S6947="VENCIDO",$K6947="KG",OR(Painel!$B$5="(Todos)",A6947=Painel!$B$5)*OR(Painel!$E$5="(Todos)",P6947=Painel!$E$5)),$J6947+ROW()/10000000,"")</f>
        <v/>
      </c>
    </row>
    <row r="6948" customFormat="false" ht="15" hidden="false" customHeight="false" outlineLevel="0" collapsed="false">
      <c r="A6948" s="29" t="s">
        <v>52</v>
      </c>
      <c r="B6948" s="29" t="s">
        <v>13049</v>
      </c>
      <c r="C6948" s="29" t="s">
        <v>1274</v>
      </c>
      <c r="D6948" s="29" t="s">
        <v>12950</v>
      </c>
      <c r="E6948" s="29" t="n">
        <v>1</v>
      </c>
      <c r="F6948" s="29"/>
      <c r="G6948" s="29" t="s">
        <v>13050</v>
      </c>
      <c r="H6948" s="30" t="n">
        <v>1000</v>
      </c>
      <c r="I6948" s="31" t="n">
        <v>46274</v>
      </c>
      <c r="J6948" s="30" t="n">
        <v>1000</v>
      </c>
      <c r="K6948" s="29" t="s">
        <v>120</v>
      </c>
      <c r="L6948" s="29" t="s">
        <v>138</v>
      </c>
      <c r="M6948" s="29"/>
      <c r="N6948" s="29" t="s">
        <v>122</v>
      </c>
      <c r="O6948" s="31" t="n">
        <v>46347</v>
      </c>
      <c r="P6948" s="29" t="s">
        <v>123</v>
      </c>
      <c r="Q6948" s="29" t="n">
        <f aca="false">IFERROR(VALUE(L6948),"")</f>
        <v>11</v>
      </c>
      <c r="R6948" s="29" t="n">
        <f aca="true">IF(O6948="","",O6948-TODAY())</f>
        <v>62</v>
      </c>
      <c r="S6948" s="29" t="str">
        <f aca="false">IF(C6948="&lt;&lt; vazio &gt;&gt;","VAZIA",IF(AND(O6948&lt;&gt;"",R6948&lt;0),"VENCIDO",IF(AND(O6948&lt;&gt;"",R6948&lt;=Parametros!$B$10),"PRÓX. VENCIMENTO",IF(F6948="Q","QUALIDADE",IF(F6948="S","BLOQUEADO",IF(F6948="R","RESTRITO/DEVOLUÇÃO",IF(OR(N6948="QUAR",N6948="QRES"),"QUARENTENA",IF(OR(B6948="DESCARTE",B6948="DEVOLUÇÃO"),"DESCARTE/DEVOLUÇÃO",IF(AND(D6948="",K6948&lt;&gt;""),"SEM LOTE",IF(AND(Q6948&lt;&gt;"",Q6948&gt;=Parametros!$B$11),"PARADO/SEM GIRO","OK"))))))))))</f>
        <v>OK</v>
      </c>
      <c r="T6948" s="29" t="str">
        <f aca="false">IF(AND($S6948="PARADO/SEM GIRO",$K6948="KG",OR(Painel!$B$5="(Todos)",A6948=Painel!$B$5)*OR(Painel!$E$5="(Todos)",P6948=Painel!$E$5)),$J6948+ROW()/10000000,"")</f>
        <v/>
      </c>
      <c r="U6948" s="29" t="str">
        <f aca="false">IF(AND($S6948="VENCIDO",$K6948="KG",OR(Painel!$B$5="(Todos)",A6948=Painel!$B$5)*OR(Painel!$E$5="(Todos)",P6948=Painel!$E$5)),$J6948+ROW()/10000000,"")</f>
        <v/>
      </c>
    </row>
    <row r="6949" customFormat="false" ht="15" hidden="false" customHeight="false" outlineLevel="0" collapsed="false">
      <c r="A6949" s="29" t="s">
        <v>52</v>
      </c>
      <c r="B6949" s="29" t="s">
        <v>13051</v>
      </c>
      <c r="C6949" s="29" t="s">
        <v>115</v>
      </c>
      <c r="D6949" s="29"/>
      <c r="E6949" s="29" t="n">
        <v>0</v>
      </c>
      <c r="F6949" s="29"/>
      <c r="G6949" s="29"/>
      <c r="H6949" s="30" t="n">
        <v>0</v>
      </c>
      <c r="I6949" s="29"/>
      <c r="J6949" s="30" t="n">
        <v>0</v>
      </c>
      <c r="K6949" s="29"/>
      <c r="L6949" s="29" t="s">
        <v>116</v>
      </c>
      <c r="M6949" s="29"/>
      <c r="N6949" s="29"/>
      <c r="O6949" s="29"/>
      <c r="P6949" s="29"/>
      <c r="Q6949" s="29" t="n">
        <f aca="false">IFERROR(VALUE(L6949),"")</f>
        <v>0</v>
      </c>
      <c r="R6949" s="29" t="str">
        <f aca="true">IF(O6949="","",O6949-TODAY())</f>
        <v/>
      </c>
      <c r="S6949" s="29" t="str">
        <f aca="false">IF(C6949="&lt;&lt; vazio &gt;&gt;","VAZIA",IF(AND(O6949&lt;&gt;"",R6949&lt;0),"VENCIDO",IF(AND(O6949&lt;&gt;"",R6949&lt;=Parametros!$B$10),"PRÓX. VENCIMENTO",IF(F6949="Q","QUALIDADE",IF(F6949="S","BLOQUEADO",IF(F6949="R","RESTRITO/DEVOLUÇÃO",IF(OR(N6949="QUAR",N6949="QRES"),"QUARENTENA",IF(OR(B6949="DESCARTE",B6949="DEVOLUÇÃO"),"DESCARTE/DEVOLUÇÃO",IF(AND(D6949="",K6949&lt;&gt;""),"SEM LOTE",IF(AND(Q6949&lt;&gt;"",Q6949&gt;=Parametros!$B$11),"PARADO/SEM GIRO","OK"))))))))))</f>
        <v>VAZIA</v>
      </c>
      <c r="T6949" s="29" t="str">
        <f aca="false">IF(AND($S6949="PARADO/SEM GIRO",$K6949="KG",OR(Painel!$B$5="(Todos)",A6949=Painel!$B$5)*OR(Painel!$E$5="(Todos)",P6949=Painel!$E$5)),$J6949+ROW()/10000000,"")</f>
        <v/>
      </c>
      <c r="U6949" s="29" t="str">
        <f aca="false">IF(AND($S6949="VENCIDO",$K6949="KG",OR(Painel!$B$5="(Todos)",A6949=Painel!$B$5)*OR(Painel!$E$5="(Todos)",P6949=Painel!$E$5)),$J6949+ROW()/10000000,"")</f>
        <v/>
      </c>
    </row>
    <row r="6950" customFormat="false" ht="15" hidden="false" customHeight="false" outlineLevel="0" collapsed="false">
      <c r="A6950" s="29" t="s">
        <v>52</v>
      </c>
      <c r="B6950" s="29" t="s">
        <v>13052</v>
      </c>
      <c r="C6950" s="29" t="s">
        <v>322</v>
      </c>
      <c r="D6950" s="29" t="s">
        <v>13053</v>
      </c>
      <c r="E6950" s="29" t="n">
        <v>1</v>
      </c>
      <c r="F6950" s="29"/>
      <c r="G6950" s="29" t="s">
        <v>13054</v>
      </c>
      <c r="H6950" s="30" t="n">
        <v>380.002</v>
      </c>
      <c r="I6950" s="31" t="n">
        <v>46268</v>
      </c>
      <c r="J6950" s="30" t="n">
        <v>380.002</v>
      </c>
      <c r="K6950" s="29" t="s">
        <v>120</v>
      </c>
      <c r="L6950" s="29" t="s">
        <v>1723</v>
      </c>
      <c r="M6950" s="29"/>
      <c r="N6950" s="29" t="s">
        <v>122</v>
      </c>
      <c r="O6950" s="31" t="n">
        <v>46606</v>
      </c>
      <c r="P6950" s="29" t="s">
        <v>123</v>
      </c>
      <c r="Q6950" s="29" t="n">
        <f aca="false">IFERROR(VALUE(L6950),"")</f>
        <v>37</v>
      </c>
      <c r="R6950" s="29" t="n">
        <f aca="true">IF(O6950="","",O6950-TODAY())</f>
        <v>321</v>
      </c>
      <c r="S6950" s="29" t="str">
        <f aca="false">IF(C6950="&lt;&lt; vazio &gt;&gt;","VAZIA",IF(AND(O6950&lt;&gt;"",R6950&lt;0),"VENCIDO",IF(AND(O6950&lt;&gt;"",R6950&lt;=Parametros!$B$10),"PRÓX. VENCIMENTO",IF(F6950="Q","QUALIDADE",IF(F6950="S","BLOQUEADO",IF(F6950="R","RESTRITO/DEVOLUÇÃO",IF(OR(N6950="QUAR",N6950="QRES"),"QUARENTENA",IF(OR(B6950="DESCARTE",B6950="DEVOLUÇÃO"),"DESCARTE/DEVOLUÇÃO",IF(AND(D6950="",K6950&lt;&gt;""),"SEM LOTE",IF(AND(Q6950&lt;&gt;"",Q6950&gt;=Parametros!$B$11),"PARADO/SEM GIRO","OK"))))))))))</f>
        <v>OK</v>
      </c>
      <c r="T6950" s="29" t="str">
        <f aca="false">IF(AND($S6950="PARADO/SEM GIRO",$K6950="KG",OR(Painel!$B$5="(Todos)",A6950=Painel!$B$5)*OR(Painel!$E$5="(Todos)",P6950=Painel!$E$5)),$J6950+ROW()/10000000,"")</f>
        <v/>
      </c>
      <c r="U6950" s="29" t="str">
        <f aca="false">IF(AND($S6950="VENCIDO",$K6950="KG",OR(Painel!$B$5="(Todos)",A6950=Painel!$B$5)*OR(Painel!$E$5="(Todos)",P6950=Painel!$E$5)),$J6950+ROW()/10000000,"")</f>
        <v/>
      </c>
    </row>
    <row r="6951" customFormat="false" ht="15" hidden="false" customHeight="false" outlineLevel="0" collapsed="false">
      <c r="A6951" s="29" t="s">
        <v>52</v>
      </c>
      <c r="B6951" s="29" t="s">
        <v>13055</v>
      </c>
      <c r="C6951" s="29" t="s">
        <v>115</v>
      </c>
      <c r="D6951" s="29"/>
      <c r="E6951" s="29" t="n">
        <v>0</v>
      </c>
      <c r="F6951" s="29"/>
      <c r="G6951" s="29"/>
      <c r="H6951" s="30" t="n">
        <v>0</v>
      </c>
      <c r="I6951" s="29"/>
      <c r="J6951" s="30" t="n">
        <v>0</v>
      </c>
      <c r="K6951" s="29"/>
      <c r="L6951" s="29" t="s">
        <v>116</v>
      </c>
      <c r="M6951" s="29"/>
      <c r="N6951" s="29"/>
      <c r="O6951" s="29"/>
      <c r="P6951" s="29"/>
      <c r="Q6951" s="29" t="n">
        <f aca="false">IFERROR(VALUE(L6951),"")</f>
        <v>0</v>
      </c>
      <c r="R6951" s="29" t="str">
        <f aca="true">IF(O6951="","",O6951-TODAY())</f>
        <v/>
      </c>
      <c r="S6951" s="29" t="str">
        <f aca="false">IF(C6951="&lt;&lt; vazio &gt;&gt;","VAZIA",IF(AND(O6951&lt;&gt;"",R6951&lt;0),"VENCIDO",IF(AND(O6951&lt;&gt;"",R6951&lt;=Parametros!$B$10),"PRÓX. VENCIMENTO",IF(F6951="Q","QUALIDADE",IF(F6951="S","BLOQUEADO",IF(F6951="R","RESTRITO/DEVOLUÇÃO",IF(OR(N6951="QUAR",N6951="QRES"),"QUARENTENA",IF(OR(B6951="DESCARTE",B6951="DEVOLUÇÃO"),"DESCARTE/DEVOLUÇÃO",IF(AND(D6951="",K6951&lt;&gt;""),"SEM LOTE",IF(AND(Q6951&lt;&gt;"",Q6951&gt;=Parametros!$B$11),"PARADO/SEM GIRO","OK"))))))))))</f>
        <v>VAZIA</v>
      </c>
      <c r="T6951" s="29" t="str">
        <f aca="false">IF(AND($S6951="PARADO/SEM GIRO",$K6951="KG",OR(Painel!$B$5="(Todos)",A6951=Painel!$B$5)*OR(Painel!$E$5="(Todos)",P6951=Painel!$E$5)),$J6951+ROW()/10000000,"")</f>
        <v/>
      </c>
      <c r="U6951" s="29" t="str">
        <f aca="false">IF(AND($S6951="VENCIDO",$K6951="KG",OR(Painel!$B$5="(Todos)",A6951=Painel!$B$5)*OR(Painel!$E$5="(Todos)",P6951=Painel!$E$5)),$J6951+ROW()/10000000,"")</f>
        <v/>
      </c>
    </row>
    <row r="6952" customFormat="false" ht="15" hidden="false" customHeight="false" outlineLevel="0" collapsed="false">
      <c r="A6952" s="29" t="s">
        <v>52</v>
      </c>
      <c r="B6952" s="29" t="s">
        <v>13056</v>
      </c>
      <c r="C6952" s="29" t="s">
        <v>202</v>
      </c>
      <c r="D6952" s="29" t="s">
        <v>576</v>
      </c>
      <c r="E6952" s="29" t="n">
        <v>1</v>
      </c>
      <c r="F6952" s="29"/>
      <c r="G6952" s="29" t="s">
        <v>13057</v>
      </c>
      <c r="H6952" s="30" t="n">
        <v>0</v>
      </c>
      <c r="I6952" s="31" t="n">
        <v>46280</v>
      </c>
      <c r="J6952" s="30" t="n">
        <v>384</v>
      </c>
      <c r="K6952" s="29" t="s">
        <v>120</v>
      </c>
      <c r="L6952" s="29" t="s">
        <v>2246</v>
      </c>
      <c r="M6952" s="29"/>
      <c r="N6952" s="29" t="s">
        <v>122</v>
      </c>
      <c r="O6952" s="31" t="n">
        <v>46456</v>
      </c>
      <c r="P6952" s="29" t="s">
        <v>123</v>
      </c>
      <c r="Q6952" s="29" t="n">
        <f aca="false">IFERROR(VALUE(L6952),"")</f>
        <v>54</v>
      </c>
      <c r="R6952" s="29" t="n">
        <f aca="true">IF(O6952="","",O6952-TODAY())</f>
        <v>171</v>
      </c>
      <c r="S6952" s="29" t="str">
        <f aca="false">IF(C6952="&lt;&lt; vazio &gt;&gt;","VAZIA",IF(AND(O6952&lt;&gt;"",R6952&lt;0),"VENCIDO",IF(AND(O6952&lt;&gt;"",R6952&lt;=Parametros!$B$10),"PRÓX. VENCIMENTO",IF(F6952="Q","QUALIDADE",IF(F6952="S","BLOQUEADO",IF(F6952="R","RESTRITO/DEVOLUÇÃO",IF(OR(N6952="QUAR",N6952="QRES"),"QUARENTENA",IF(OR(B6952="DESCARTE",B6952="DEVOLUÇÃO"),"DESCARTE/DEVOLUÇÃO",IF(AND(D6952="",K6952&lt;&gt;""),"SEM LOTE",IF(AND(Q6952&lt;&gt;"",Q6952&gt;=Parametros!$B$11),"PARADO/SEM GIRO","OK"))))))))))</f>
        <v>OK</v>
      </c>
      <c r="T6952" s="29" t="str">
        <f aca="false">IF(AND($S6952="PARADO/SEM GIRO",$K6952="KG",OR(Painel!$B$5="(Todos)",A6952=Painel!$B$5)*OR(Painel!$E$5="(Todos)",P6952=Painel!$E$5)),$J6952+ROW()/10000000,"")</f>
        <v/>
      </c>
      <c r="U6952" s="29" t="str">
        <f aca="false">IF(AND($S6952="VENCIDO",$K6952="KG",OR(Painel!$B$5="(Todos)",A6952=Painel!$B$5)*OR(Painel!$E$5="(Todos)",P6952=Painel!$E$5)),$J6952+ROW()/10000000,"")</f>
        <v/>
      </c>
    </row>
    <row r="6953" customFormat="false" ht="15" hidden="false" customHeight="false" outlineLevel="0" collapsed="false">
      <c r="A6953" s="29" t="s">
        <v>52</v>
      </c>
      <c r="B6953" s="29" t="s">
        <v>13058</v>
      </c>
      <c r="C6953" s="29" t="s">
        <v>666</v>
      </c>
      <c r="D6953" s="29" t="s">
        <v>667</v>
      </c>
      <c r="E6953" s="29" t="n">
        <v>1</v>
      </c>
      <c r="F6953" s="29" t="s">
        <v>268</v>
      </c>
      <c r="G6953" s="29" t="s">
        <v>13059</v>
      </c>
      <c r="H6953" s="30" t="n">
        <v>590.4</v>
      </c>
      <c r="I6953" s="31" t="n">
        <v>46285</v>
      </c>
      <c r="J6953" s="30" t="n">
        <v>590.4</v>
      </c>
      <c r="K6953" s="29" t="s">
        <v>120</v>
      </c>
      <c r="L6953" s="29" t="s">
        <v>116</v>
      </c>
      <c r="M6953" s="29"/>
      <c r="N6953" s="29" t="s">
        <v>122</v>
      </c>
      <c r="O6953" s="31" t="n">
        <v>46831</v>
      </c>
      <c r="P6953" s="29" t="s">
        <v>123</v>
      </c>
      <c r="Q6953" s="29" t="n">
        <f aca="false">IFERROR(VALUE(L6953),"")</f>
        <v>0</v>
      </c>
      <c r="R6953" s="29" t="n">
        <f aca="true">IF(O6953="","",O6953-TODAY())</f>
        <v>546</v>
      </c>
      <c r="S6953" s="29" t="str">
        <f aca="false">IF(C6953="&lt;&lt; vazio &gt;&gt;","VAZIA",IF(AND(O6953&lt;&gt;"",R6953&lt;0),"VENCIDO",IF(AND(O6953&lt;&gt;"",R6953&lt;=Parametros!$B$10),"PRÓX. VENCIMENTO",IF(F6953="Q","QUALIDADE",IF(F6953="S","BLOQUEADO",IF(F6953="R","RESTRITO/DEVOLUÇÃO",IF(OR(N6953="QUAR",N6953="QRES"),"QUARENTENA",IF(OR(B6953="DESCARTE",B6953="DEVOLUÇÃO"),"DESCARTE/DEVOLUÇÃO",IF(AND(D6953="",K6953&lt;&gt;""),"SEM LOTE",IF(AND(Q6953&lt;&gt;"",Q6953&gt;=Parametros!$B$11),"PARADO/SEM GIRO","OK"))))))))))</f>
        <v>QUALIDADE</v>
      </c>
      <c r="T6953" s="29" t="str">
        <f aca="false">IF(AND($S6953="PARADO/SEM GIRO",$K6953="KG",OR(Painel!$B$5="(Todos)",A6953=Painel!$B$5)*OR(Painel!$E$5="(Todos)",P6953=Painel!$E$5)),$J6953+ROW()/10000000,"")</f>
        <v/>
      </c>
      <c r="U6953" s="29" t="str">
        <f aca="false">IF(AND($S6953="VENCIDO",$K6953="KG",OR(Painel!$B$5="(Todos)",A6953=Painel!$B$5)*OR(Painel!$E$5="(Todos)",P6953=Painel!$E$5)),$J6953+ROW()/10000000,"")</f>
        <v/>
      </c>
    </row>
    <row r="6954" customFormat="false" ht="15" hidden="false" customHeight="false" outlineLevel="0" collapsed="false">
      <c r="A6954" s="29" t="s">
        <v>52</v>
      </c>
      <c r="B6954" s="29" t="s">
        <v>13060</v>
      </c>
      <c r="C6954" s="29" t="s">
        <v>115</v>
      </c>
      <c r="D6954" s="29"/>
      <c r="E6954" s="29" t="n">
        <v>0</v>
      </c>
      <c r="F6954" s="29"/>
      <c r="G6954" s="29"/>
      <c r="H6954" s="30" t="n">
        <v>0</v>
      </c>
      <c r="I6954" s="29"/>
      <c r="J6954" s="30" t="n">
        <v>0</v>
      </c>
      <c r="K6954" s="29"/>
      <c r="L6954" s="29" t="s">
        <v>116</v>
      </c>
      <c r="M6954" s="29"/>
      <c r="N6954" s="29"/>
      <c r="O6954" s="29"/>
      <c r="P6954" s="29"/>
      <c r="Q6954" s="29" t="n">
        <f aca="false">IFERROR(VALUE(L6954),"")</f>
        <v>0</v>
      </c>
      <c r="R6954" s="29" t="str">
        <f aca="true">IF(O6954="","",O6954-TODAY())</f>
        <v/>
      </c>
      <c r="S6954" s="29" t="str">
        <f aca="false">IF(C6954="&lt;&lt; vazio &gt;&gt;","VAZIA",IF(AND(O6954&lt;&gt;"",R6954&lt;0),"VENCIDO",IF(AND(O6954&lt;&gt;"",R6954&lt;=Parametros!$B$10),"PRÓX. VENCIMENTO",IF(F6954="Q","QUALIDADE",IF(F6954="S","BLOQUEADO",IF(F6954="R","RESTRITO/DEVOLUÇÃO",IF(OR(N6954="QUAR",N6954="QRES"),"QUARENTENA",IF(OR(B6954="DESCARTE",B6954="DEVOLUÇÃO"),"DESCARTE/DEVOLUÇÃO",IF(AND(D6954="",K6954&lt;&gt;""),"SEM LOTE",IF(AND(Q6954&lt;&gt;"",Q6954&gt;=Parametros!$B$11),"PARADO/SEM GIRO","OK"))))))))))</f>
        <v>VAZIA</v>
      </c>
      <c r="T6954" s="29" t="str">
        <f aca="false">IF(AND($S6954="PARADO/SEM GIRO",$K6954="KG",OR(Painel!$B$5="(Todos)",A6954=Painel!$B$5)*OR(Painel!$E$5="(Todos)",P6954=Painel!$E$5)),$J6954+ROW()/10000000,"")</f>
        <v/>
      </c>
      <c r="U6954" s="29" t="str">
        <f aca="false">IF(AND($S6954="VENCIDO",$K6954="KG",OR(Painel!$B$5="(Todos)",A6954=Painel!$B$5)*OR(Painel!$E$5="(Todos)",P6954=Painel!$E$5)),$J6954+ROW()/10000000,"")</f>
        <v/>
      </c>
    </row>
    <row r="6955" customFormat="false" ht="15" hidden="false" customHeight="false" outlineLevel="0" collapsed="false">
      <c r="A6955" s="29" t="s">
        <v>52</v>
      </c>
      <c r="B6955" s="29" t="s">
        <v>13061</v>
      </c>
      <c r="C6955" s="29" t="s">
        <v>212</v>
      </c>
      <c r="D6955" s="29" t="s">
        <v>8295</v>
      </c>
      <c r="E6955" s="29" t="n">
        <v>1</v>
      </c>
      <c r="F6955" s="29" t="s">
        <v>137</v>
      </c>
      <c r="G6955" s="29" t="s">
        <v>13062</v>
      </c>
      <c r="H6955" s="30" t="n">
        <v>384</v>
      </c>
      <c r="I6955" s="31" t="n">
        <v>46273</v>
      </c>
      <c r="J6955" s="30" t="n">
        <v>384</v>
      </c>
      <c r="K6955" s="29" t="s">
        <v>120</v>
      </c>
      <c r="L6955" s="29" t="s">
        <v>149</v>
      </c>
      <c r="M6955" s="29"/>
      <c r="N6955" s="29" t="s">
        <v>134</v>
      </c>
      <c r="O6955" s="31" t="n">
        <v>46303</v>
      </c>
      <c r="P6955" s="29" t="s">
        <v>123</v>
      </c>
      <c r="Q6955" s="29" t="n">
        <f aca="false">IFERROR(VALUE(L6955),"")</f>
        <v>12</v>
      </c>
      <c r="R6955" s="29" t="n">
        <f aca="true">IF(O6955="","",O6955-TODAY())</f>
        <v>18</v>
      </c>
      <c r="S6955" s="29" t="str">
        <f aca="false">IF(C6955="&lt;&lt; vazio &gt;&gt;","VAZIA",IF(AND(O6955&lt;&gt;"",R6955&lt;0),"VENCIDO",IF(AND(O6955&lt;&gt;"",R6955&lt;=Parametros!$B$10),"PRÓX. VENCIMENTO",IF(F6955="Q","QUALIDADE",IF(F6955="S","BLOQUEADO",IF(F6955="R","RESTRITO/DEVOLUÇÃO",IF(OR(N6955="QUAR",N6955="QRES"),"QUARENTENA",IF(OR(B6955="DESCARTE",B6955="DEVOLUÇÃO"),"DESCARTE/DEVOLUÇÃO",IF(AND(D6955="",K6955&lt;&gt;""),"SEM LOTE",IF(AND(Q6955&lt;&gt;"",Q6955&gt;=Parametros!$B$11),"PARADO/SEM GIRO","OK"))))))))))</f>
        <v>PRÓX. VENCIMENTO</v>
      </c>
      <c r="T6955" s="29" t="str">
        <f aca="false">IF(AND($S6955="PARADO/SEM GIRO",$K6955="KG",OR(Painel!$B$5="(Todos)",A6955=Painel!$B$5)*OR(Painel!$E$5="(Todos)",P6955=Painel!$E$5)),$J6955+ROW()/10000000,"")</f>
        <v/>
      </c>
      <c r="U6955" s="29" t="str">
        <f aca="false">IF(AND($S6955="VENCIDO",$K6955="KG",OR(Painel!$B$5="(Todos)",A6955=Painel!$B$5)*OR(Painel!$E$5="(Todos)",P6955=Painel!$E$5)),$J6955+ROW()/10000000,"")</f>
        <v/>
      </c>
    </row>
    <row r="6956" customFormat="false" ht="15" hidden="false" customHeight="false" outlineLevel="0" collapsed="false">
      <c r="A6956" s="29" t="s">
        <v>52</v>
      </c>
      <c r="B6956" s="29" t="s">
        <v>13063</v>
      </c>
      <c r="C6956" s="29" t="s">
        <v>313</v>
      </c>
      <c r="D6956" s="29" t="s">
        <v>457</v>
      </c>
      <c r="E6956" s="29" t="n">
        <v>1</v>
      </c>
      <c r="F6956" s="29"/>
      <c r="G6956" s="29" t="s">
        <v>13064</v>
      </c>
      <c r="H6956" s="30" t="n">
        <v>999.9</v>
      </c>
      <c r="I6956" s="31" t="n">
        <v>46217</v>
      </c>
      <c r="J6956" s="30" t="n">
        <v>999.9</v>
      </c>
      <c r="K6956" s="29" t="s">
        <v>120</v>
      </c>
      <c r="L6956" s="29" t="s">
        <v>2586</v>
      </c>
      <c r="M6956" s="29"/>
      <c r="N6956" s="29" t="s">
        <v>122</v>
      </c>
      <c r="O6956" s="31" t="n">
        <v>46761</v>
      </c>
      <c r="P6956" s="29" t="s">
        <v>123</v>
      </c>
      <c r="Q6956" s="29" t="n">
        <f aca="false">IFERROR(VALUE(L6956),"")</f>
        <v>68</v>
      </c>
      <c r="R6956" s="29" t="n">
        <f aca="true">IF(O6956="","",O6956-TODAY())</f>
        <v>476</v>
      </c>
      <c r="S6956" s="29" t="str">
        <f aca="false">IF(C6956="&lt;&lt; vazio &gt;&gt;","VAZIA",IF(AND(O6956&lt;&gt;"",R6956&lt;0),"VENCIDO",IF(AND(O6956&lt;&gt;"",R6956&lt;=Parametros!$B$10),"PRÓX. VENCIMENTO",IF(F6956="Q","QUALIDADE",IF(F6956="S","BLOQUEADO",IF(F6956="R","RESTRITO/DEVOLUÇÃO",IF(OR(N6956="QUAR",N6956="QRES"),"QUARENTENA",IF(OR(B6956="DESCARTE",B6956="DEVOLUÇÃO"),"DESCARTE/DEVOLUÇÃO",IF(AND(D6956="",K6956&lt;&gt;""),"SEM LOTE",IF(AND(Q6956&lt;&gt;"",Q6956&gt;=Parametros!$B$11),"PARADO/SEM GIRO","OK"))))))))))</f>
        <v>OK</v>
      </c>
      <c r="T6956" s="29" t="str">
        <f aca="false">IF(AND($S6956="PARADO/SEM GIRO",$K6956="KG",OR(Painel!$B$5="(Todos)",A6956=Painel!$B$5)*OR(Painel!$E$5="(Todos)",P6956=Painel!$E$5)),$J6956+ROW()/10000000,"")</f>
        <v/>
      </c>
      <c r="U6956" s="29" t="str">
        <f aca="false">IF(AND($S6956="VENCIDO",$K6956="KG",OR(Painel!$B$5="(Todos)",A6956=Painel!$B$5)*OR(Painel!$E$5="(Todos)",P6956=Painel!$E$5)),$J6956+ROW()/10000000,"")</f>
        <v/>
      </c>
    </row>
    <row r="6957" customFormat="false" ht="15" hidden="false" customHeight="false" outlineLevel="0" collapsed="false">
      <c r="A6957" s="29" t="s">
        <v>52</v>
      </c>
      <c r="B6957" s="29" t="s">
        <v>13065</v>
      </c>
      <c r="C6957" s="29" t="s">
        <v>115</v>
      </c>
      <c r="D6957" s="29"/>
      <c r="E6957" s="29" t="n">
        <v>0</v>
      </c>
      <c r="F6957" s="29"/>
      <c r="G6957" s="29"/>
      <c r="H6957" s="30" t="n">
        <v>0</v>
      </c>
      <c r="I6957" s="29"/>
      <c r="J6957" s="30" t="n">
        <v>0</v>
      </c>
      <c r="K6957" s="29"/>
      <c r="L6957" s="29" t="s">
        <v>116</v>
      </c>
      <c r="M6957" s="29"/>
      <c r="N6957" s="29"/>
      <c r="O6957" s="29"/>
      <c r="P6957" s="29"/>
      <c r="Q6957" s="29" t="n">
        <f aca="false">IFERROR(VALUE(L6957),"")</f>
        <v>0</v>
      </c>
      <c r="R6957" s="29" t="str">
        <f aca="true">IF(O6957="","",O6957-TODAY())</f>
        <v/>
      </c>
      <c r="S6957" s="29" t="str">
        <f aca="false">IF(C6957="&lt;&lt; vazio &gt;&gt;","VAZIA",IF(AND(O6957&lt;&gt;"",R6957&lt;0),"VENCIDO",IF(AND(O6957&lt;&gt;"",R6957&lt;=Parametros!$B$10),"PRÓX. VENCIMENTO",IF(F6957="Q","QUALIDADE",IF(F6957="S","BLOQUEADO",IF(F6957="R","RESTRITO/DEVOLUÇÃO",IF(OR(N6957="QUAR",N6957="QRES"),"QUARENTENA",IF(OR(B6957="DESCARTE",B6957="DEVOLUÇÃO"),"DESCARTE/DEVOLUÇÃO",IF(AND(D6957="",K6957&lt;&gt;""),"SEM LOTE",IF(AND(Q6957&lt;&gt;"",Q6957&gt;=Parametros!$B$11),"PARADO/SEM GIRO","OK"))))))))))</f>
        <v>VAZIA</v>
      </c>
      <c r="T6957" s="29" t="str">
        <f aca="false">IF(AND($S6957="PARADO/SEM GIRO",$K6957="KG",OR(Painel!$B$5="(Todos)",A6957=Painel!$B$5)*OR(Painel!$E$5="(Todos)",P6957=Painel!$E$5)),$J6957+ROW()/10000000,"")</f>
        <v/>
      </c>
      <c r="U6957" s="29" t="str">
        <f aca="false">IF(AND($S6957="VENCIDO",$K6957="KG",OR(Painel!$B$5="(Todos)",A6957=Painel!$B$5)*OR(Painel!$E$5="(Todos)",P6957=Painel!$E$5)),$J6957+ROW()/10000000,"")</f>
        <v/>
      </c>
    </row>
    <row r="6958" customFormat="false" ht="15" hidden="false" customHeight="false" outlineLevel="0" collapsed="false">
      <c r="A6958" s="29" t="s">
        <v>52</v>
      </c>
      <c r="B6958" s="29" t="s">
        <v>13066</v>
      </c>
      <c r="C6958" s="29" t="s">
        <v>785</v>
      </c>
      <c r="D6958" s="29" t="s">
        <v>841</v>
      </c>
      <c r="E6958" s="29" t="n">
        <v>1</v>
      </c>
      <c r="F6958" s="29"/>
      <c r="G6958" s="29" t="s">
        <v>13067</v>
      </c>
      <c r="H6958" s="30" t="n">
        <v>1000</v>
      </c>
      <c r="I6958" s="31" t="n">
        <v>46282</v>
      </c>
      <c r="J6958" s="30" t="n">
        <v>1000</v>
      </c>
      <c r="K6958" s="29" t="s">
        <v>120</v>
      </c>
      <c r="L6958" s="29" t="s">
        <v>400</v>
      </c>
      <c r="M6958" s="29"/>
      <c r="N6958" s="29" t="s">
        <v>122</v>
      </c>
      <c r="O6958" s="31" t="n">
        <v>46825</v>
      </c>
      <c r="P6958" s="29" t="s">
        <v>123</v>
      </c>
      <c r="Q6958" s="29" t="n">
        <f aca="false">IFERROR(VALUE(L6958),"")</f>
        <v>3</v>
      </c>
      <c r="R6958" s="29" t="n">
        <f aca="true">IF(O6958="","",O6958-TODAY())</f>
        <v>540</v>
      </c>
      <c r="S6958" s="29" t="str">
        <f aca="false">IF(C6958="&lt;&lt; vazio &gt;&gt;","VAZIA",IF(AND(O6958&lt;&gt;"",R6958&lt;0),"VENCIDO",IF(AND(O6958&lt;&gt;"",R6958&lt;=Parametros!$B$10),"PRÓX. VENCIMENTO",IF(F6958="Q","QUALIDADE",IF(F6958="S","BLOQUEADO",IF(F6958="R","RESTRITO/DEVOLUÇÃO",IF(OR(N6958="QUAR",N6958="QRES"),"QUARENTENA",IF(OR(B6958="DESCARTE",B6958="DEVOLUÇÃO"),"DESCARTE/DEVOLUÇÃO",IF(AND(D6958="",K6958&lt;&gt;""),"SEM LOTE",IF(AND(Q6958&lt;&gt;"",Q6958&gt;=Parametros!$B$11),"PARADO/SEM GIRO","OK"))))))))))</f>
        <v>OK</v>
      </c>
      <c r="T6958" s="29" t="str">
        <f aca="false">IF(AND($S6958="PARADO/SEM GIRO",$K6958="KG",OR(Painel!$B$5="(Todos)",A6958=Painel!$B$5)*OR(Painel!$E$5="(Todos)",P6958=Painel!$E$5)),$J6958+ROW()/10000000,"")</f>
        <v/>
      </c>
      <c r="U6958" s="29" t="str">
        <f aca="false">IF(AND($S6958="VENCIDO",$K6958="KG",OR(Painel!$B$5="(Todos)",A6958=Painel!$B$5)*OR(Painel!$E$5="(Todos)",P6958=Painel!$E$5)),$J6958+ROW()/10000000,"")</f>
        <v/>
      </c>
    </row>
    <row r="6959" customFormat="false" ht="15" hidden="false" customHeight="false" outlineLevel="0" collapsed="false">
      <c r="A6959" s="29" t="s">
        <v>52</v>
      </c>
      <c r="B6959" s="29" t="s">
        <v>13068</v>
      </c>
      <c r="C6959" s="29" t="s">
        <v>785</v>
      </c>
      <c r="D6959" s="29" t="s">
        <v>841</v>
      </c>
      <c r="E6959" s="29" t="n">
        <v>1</v>
      </c>
      <c r="F6959" s="29"/>
      <c r="G6959" s="29" t="s">
        <v>13069</v>
      </c>
      <c r="H6959" s="30" t="n">
        <v>1000</v>
      </c>
      <c r="I6959" s="31" t="n">
        <v>46282</v>
      </c>
      <c r="J6959" s="30" t="n">
        <v>1000</v>
      </c>
      <c r="K6959" s="29" t="s">
        <v>120</v>
      </c>
      <c r="L6959" s="29" t="s">
        <v>400</v>
      </c>
      <c r="M6959" s="29"/>
      <c r="N6959" s="29" t="s">
        <v>122</v>
      </c>
      <c r="O6959" s="31" t="n">
        <v>46825</v>
      </c>
      <c r="P6959" s="29" t="s">
        <v>123</v>
      </c>
      <c r="Q6959" s="29" t="n">
        <f aca="false">IFERROR(VALUE(L6959),"")</f>
        <v>3</v>
      </c>
      <c r="R6959" s="29" t="n">
        <f aca="true">IF(O6959="","",O6959-TODAY())</f>
        <v>540</v>
      </c>
      <c r="S6959" s="29" t="str">
        <f aca="false">IF(C6959="&lt;&lt; vazio &gt;&gt;","VAZIA",IF(AND(O6959&lt;&gt;"",R6959&lt;0),"VENCIDO",IF(AND(O6959&lt;&gt;"",R6959&lt;=Parametros!$B$10),"PRÓX. VENCIMENTO",IF(F6959="Q","QUALIDADE",IF(F6959="S","BLOQUEADO",IF(F6959="R","RESTRITO/DEVOLUÇÃO",IF(OR(N6959="QUAR",N6959="QRES"),"QUARENTENA",IF(OR(B6959="DESCARTE",B6959="DEVOLUÇÃO"),"DESCARTE/DEVOLUÇÃO",IF(AND(D6959="",K6959&lt;&gt;""),"SEM LOTE",IF(AND(Q6959&lt;&gt;"",Q6959&gt;=Parametros!$B$11),"PARADO/SEM GIRO","OK"))))))))))</f>
        <v>OK</v>
      </c>
      <c r="T6959" s="29" t="str">
        <f aca="false">IF(AND($S6959="PARADO/SEM GIRO",$K6959="KG",OR(Painel!$B$5="(Todos)",A6959=Painel!$B$5)*OR(Painel!$E$5="(Todos)",P6959=Painel!$E$5)),$J6959+ROW()/10000000,"")</f>
        <v/>
      </c>
      <c r="U6959" s="29" t="str">
        <f aca="false">IF(AND($S6959="VENCIDO",$K6959="KG",OR(Painel!$B$5="(Todos)",A6959=Painel!$B$5)*OR(Painel!$E$5="(Todos)",P6959=Painel!$E$5)),$J6959+ROW()/10000000,"")</f>
        <v/>
      </c>
    </row>
    <row r="6960" customFormat="false" ht="15" hidden="false" customHeight="false" outlineLevel="0" collapsed="false">
      <c r="A6960" s="29" t="s">
        <v>52</v>
      </c>
      <c r="B6960" s="29" t="s">
        <v>13070</v>
      </c>
      <c r="C6960" s="29" t="s">
        <v>442</v>
      </c>
      <c r="D6960" s="29" t="s">
        <v>480</v>
      </c>
      <c r="E6960" s="29" t="n">
        <v>1</v>
      </c>
      <c r="F6960" s="29"/>
      <c r="G6960" s="29" t="s">
        <v>13071</v>
      </c>
      <c r="H6960" s="30" t="n">
        <v>415.8</v>
      </c>
      <c r="I6960" s="31" t="n">
        <v>46146</v>
      </c>
      <c r="J6960" s="30" t="n">
        <v>415.8</v>
      </c>
      <c r="K6960" s="29" t="s">
        <v>120</v>
      </c>
      <c r="L6960" s="29" t="s">
        <v>8803</v>
      </c>
      <c r="M6960" s="29"/>
      <c r="N6960" s="29" t="s">
        <v>122</v>
      </c>
      <c r="O6960" s="31" t="n">
        <v>46682</v>
      </c>
      <c r="P6960" s="29" t="s">
        <v>123</v>
      </c>
      <c r="Q6960" s="29" t="n">
        <f aca="false">IFERROR(VALUE(L6960),"")</f>
        <v>139</v>
      </c>
      <c r="R6960" s="29" t="n">
        <f aca="true">IF(O6960="","",O6960-TODAY())</f>
        <v>397</v>
      </c>
      <c r="S6960" s="29" t="str">
        <f aca="false">IF(C6960="&lt;&lt; vazio &gt;&gt;","VAZIA",IF(AND(O6960&lt;&gt;"",R6960&lt;0),"VENCIDO",IF(AND(O6960&lt;&gt;"",R6960&lt;=Parametros!$B$10),"PRÓX. VENCIMENTO",IF(F6960="Q","QUALIDADE",IF(F6960="S","BLOQUEADO",IF(F6960="R","RESTRITO/DEVOLUÇÃO",IF(OR(N6960="QUAR",N6960="QRES"),"QUARENTENA",IF(OR(B6960="DESCARTE",B6960="DEVOLUÇÃO"),"DESCARTE/DEVOLUÇÃO",IF(AND(D6960="",K6960&lt;&gt;""),"SEM LOTE",IF(AND(Q6960&lt;&gt;"",Q6960&gt;=Parametros!$B$11),"PARADO/SEM GIRO","OK"))))))))))</f>
        <v>PARADO/SEM GIRO</v>
      </c>
      <c r="T6960" s="29" t="n">
        <f aca="false">IF(AND($S6960="PARADO/SEM GIRO",$K6960="KG",OR(Painel!$B$5="(Todos)",A6960=Painel!$B$5)*OR(Painel!$E$5="(Todos)",P6960=Painel!$E$5)),$J6960+ROW()/10000000,"")</f>
        <v>415.800696</v>
      </c>
      <c r="U6960" s="29" t="str">
        <f aca="false">IF(AND($S6960="VENCIDO",$K6960="KG",OR(Painel!$B$5="(Todos)",A6960=Painel!$B$5)*OR(Painel!$E$5="(Todos)",P6960=Painel!$E$5)),$J6960+ROW()/10000000,"")</f>
        <v/>
      </c>
    </row>
    <row r="6961" customFormat="false" ht="15" hidden="false" customHeight="false" outlineLevel="0" collapsed="false">
      <c r="A6961" s="29" t="s">
        <v>52</v>
      </c>
      <c r="B6961" s="29" t="s">
        <v>13072</v>
      </c>
      <c r="C6961" s="29" t="s">
        <v>4508</v>
      </c>
      <c r="D6961" s="29" t="s">
        <v>5652</v>
      </c>
      <c r="E6961" s="29" t="n">
        <v>1</v>
      </c>
      <c r="F6961" s="29"/>
      <c r="G6961" s="29" t="s">
        <v>13073</v>
      </c>
      <c r="H6961" s="30" t="n">
        <v>180</v>
      </c>
      <c r="I6961" s="31" t="n">
        <v>46257</v>
      </c>
      <c r="J6961" s="30" t="n">
        <v>180</v>
      </c>
      <c r="K6961" s="29" t="s">
        <v>120</v>
      </c>
      <c r="L6961" s="29" t="s">
        <v>1330</v>
      </c>
      <c r="M6961" s="29"/>
      <c r="N6961" s="29" t="s">
        <v>122</v>
      </c>
      <c r="O6961" s="31" t="n">
        <v>46392</v>
      </c>
      <c r="P6961" s="29" t="s">
        <v>123</v>
      </c>
      <c r="Q6961" s="29" t="n">
        <f aca="false">IFERROR(VALUE(L6961),"")</f>
        <v>45</v>
      </c>
      <c r="R6961" s="29" t="n">
        <f aca="true">IF(O6961="","",O6961-TODAY())</f>
        <v>107</v>
      </c>
      <c r="S6961" s="29" t="str">
        <f aca="false">IF(C6961="&lt;&lt; vazio &gt;&gt;","VAZIA",IF(AND(O6961&lt;&gt;"",R6961&lt;0),"VENCIDO",IF(AND(O6961&lt;&gt;"",R6961&lt;=Parametros!$B$10),"PRÓX. VENCIMENTO",IF(F6961="Q","QUALIDADE",IF(F6961="S","BLOQUEADO",IF(F6961="R","RESTRITO/DEVOLUÇÃO",IF(OR(N6961="QUAR",N6961="QRES"),"QUARENTENA",IF(OR(B6961="DESCARTE",B6961="DEVOLUÇÃO"),"DESCARTE/DEVOLUÇÃO",IF(AND(D6961="",K6961&lt;&gt;""),"SEM LOTE",IF(AND(Q6961&lt;&gt;"",Q6961&gt;=Parametros!$B$11),"PARADO/SEM GIRO","OK"))))))))))</f>
        <v>OK</v>
      </c>
      <c r="T6961" s="29" t="str">
        <f aca="false">IF(AND($S6961="PARADO/SEM GIRO",$K6961="KG",OR(Painel!$B$5="(Todos)",A6961=Painel!$B$5)*OR(Painel!$E$5="(Todos)",P6961=Painel!$E$5)),$J6961+ROW()/10000000,"")</f>
        <v/>
      </c>
      <c r="U6961" s="29" t="str">
        <f aca="false">IF(AND($S6961="VENCIDO",$K6961="KG",OR(Painel!$B$5="(Todos)",A6961=Painel!$B$5)*OR(Painel!$E$5="(Todos)",P6961=Painel!$E$5)),$J6961+ROW()/10000000,"")</f>
        <v/>
      </c>
    </row>
    <row r="6962" customFormat="false" ht="15" hidden="false" customHeight="false" outlineLevel="0" collapsed="false">
      <c r="A6962" s="29" t="s">
        <v>52</v>
      </c>
      <c r="B6962" s="29" t="s">
        <v>13074</v>
      </c>
      <c r="C6962" s="29" t="s">
        <v>115</v>
      </c>
      <c r="D6962" s="29"/>
      <c r="E6962" s="29" t="n">
        <v>0</v>
      </c>
      <c r="F6962" s="29"/>
      <c r="G6962" s="29"/>
      <c r="H6962" s="30" t="n">
        <v>0</v>
      </c>
      <c r="I6962" s="29"/>
      <c r="J6962" s="30" t="n">
        <v>0</v>
      </c>
      <c r="K6962" s="29"/>
      <c r="L6962" s="29" t="s">
        <v>116</v>
      </c>
      <c r="M6962" s="29"/>
      <c r="N6962" s="29"/>
      <c r="O6962" s="29"/>
      <c r="P6962" s="29"/>
      <c r="Q6962" s="29" t="n">
        <f aca="false">IFERROR(VALUE(L6962),"")</f>
        <v>0</v>
      </c>
      <c r="R6962" s="29" t="str">
        <f aca="true">IF(O6962="","",O6962-TODAY())</f>
        <v/>
      </c>
      <c r="S6962" s="29" t="str">
        <f aca="false">IF(C6962="&lt;&lt; vazio &gt;&gt;","VAZIA",IF(AND(O6962&lt;&gt;"",R6962&lt;0),"VENCIDO",IF(AND(O6962&lt;&gt;"",R6962&lt;=Parametros!$B$10),"PRÓX. VENCIMENTO",IF(F6962="Q","QUALIDADE",IF(F6962="S","BLOQUEADO",IF(F6962="R","RESTRITO/DEVOLUÇÃO",IF(OR(N6962="QUAR",N6962="QRES"),"QUARENTENA",IF(OR(B6962="DESCARTE",B6962="DEVOLUÇÃO"),"DESCARTE/DEVOLUÇÃO",IF(AND(D6962="",K6962&lt;&gt;""),"SEM LOTE",IF(AND(Q6962&lt;&gt;"",Q6962&gt;=Parametros!$B$11),"PARADO/SEM GIRO","OK"))))))))))</f>
        <v>VAZIA</v>
      </c>
      <c r="T6962" s="29" t="str">
        <f aca="false">IF(AND($S6962="PARADO/SEM GIRO",$K6962="KG",OR(Painel!$B$5="(Todos)",A6962=Painel!$B$5)*OR(Painel!$E$5="(Todos)",P6962=Painel!$E$5)),$J6962+ROW()/10000000,"")</f>
        <v/>
      </c>
      <c r="U6962" s="29" t="str">
        <f aca="false">IF(AND($S6962="VENCIDO",$K6962="KG",OR(Painel!$B$5="(Todos)",A6962=Painel!$B$5)*OR(Painel!$E$5="(Todos)",P6962=Painel!$E$5)),$J6962+ROW()/10000000,"")</f>
        <v/>
      </c>
    </row>
    <row r="6963" customFormat="false" ht="15" hidden="false" customHeight="false" outlineLevel="0" collapsed="false">
      <c r="A6963" s="29" t="s">
        <v>52</v>
      </c>
      <c r="B6963" s="29" t="s">
        <v>13075</v>
      </c>
      <c r="C6963" s="29" t="s">
        <v>115</v>
      </c>
      <c r="D6963" s="29"/>
      <c r="E6963" s="29" t="n">
        <v>0</v>
      </c>
      <c r="F6963" s="29"/>
      <c r="G6963" s="29"/>
      <c r="H6963" s="30" t="n">
        <v>0</v>
      </c>
      <c r="I6963" s="29"/>
      <c r="J6963" s="30" t="n">
        <v>0</v>
      </c>
      <c r="K6963" s="29"/>
      <c r="L6963" s="29" t="s">
        <v>116</v>
      </c>
      <c r="M6963" s="29"/>
      <c r="N6963" s="29"/>
      <c r="O6963" s="29"/>
      <c r="P6963" s="29"/>
      <c r="Q6963" s="29" t="n">
        <f aca="false">IFERROR(VALUE(L6963),"")</f>
        <v>0</v>
      </c>
      <c r="R6963" s="29" t="str">
        <f aca="true">IF(O6963="","",O6963-TODAY())</f>
        <v/>
      </c>
      <c r="S6963" s="29" t="str">
        <f aca="false">IF(C6963="&lt;&lt; vazio &gt;&gt;","VAZIA",IF(AND(O6963&lt;&gt;"",R6963&lt;0),"VENCIDO",IF(AND(O6963&lt;&gt;"",R6963&lt;=Parametros!$B$10),"PRÓX. VENCIMENTO",IF(F6963="Q","QUALIDADE",IF(F6963="S","BLOQUEADO",IF(F6963="R","RESTRITO/DEVOLUÇÃO",IF(OR(N6963="QUAR",N6963="QRES"),"QUARENTENA",IF(OR(B6963="DESCARTE",B6963="DEVOLUÇÃO"),"DESCARTE/DEVOLUÇÃO",IF(AND(D6963="",K6963&lt;&gt;""),"SEM LOTE",IF(AND(Q6963&lt;&gt;"",Q6963&gt;=Parametros!$B$11),"PARADO/SEM GIRO","OK"))))))))))</f>
        <v>VAZIA</v>
      </c>
      <c r="T6963" s="29" t="str">
        <f aca="false">IF(AND($S6963="PARADO/SEM GIRO",$K6963="KG",OR(Painel!$B$5="(Todos)",A6963=Painel!$B$5)*OR(Painel!$E$5="(Todos)",P6963=Painel!$E$5)),$J6963+ROW()/10000000,"")</f>
        <v/>
      </c>
      <c r="U6963" s="29" t="str">
        <f aca="false">IF(AND($S6963="VENCIDO",$K6963="KG",OR(Painel!$B$5="(Todos)",A6963=Painel!$B$5)*OR(Painel!$E$5="(Todos)",P6963=Painel!$E$5)),$J6963+ROW()/10000000,"")</f>
        <v/>
      </c>
    </row>
    <row r="6964" customFormat="false" ht="15" hidden="false" customHeight="false" outlineLevel="0" collapsed="false">
      <c r="A6964" s="29" t="s">
        <v>52</v>
      </c>
      <c r="B6964" s="29" t="s">
        <v>13076</v>
      </c>
      <c r="C6964" s="29" t="s">
        <v>157</v>
      </c>
      <c r="D6964" s="29" t="s">
        <v>2742</v>
      </c>
      <c r="E6964" s="29" t="n">
        <v>1</v>
      </c>
      <c r="F6964" s="29"/>
      <c r="G6964" s="29" t="s">
        <v>13077</v>
      </c>
      <c r="H6964" s="30" t="n">
        <v>1102.5</v>
      </c>
      <c r="I6964" s="31" t="n">
        <v>46195</v>
      </c>
      <c r="J6964" s="30" t="n">
        <v>1102.5</v>
      </c>
      <c r="K6964" s="29" t="s">
        <v>120</v>
      </c>
      <c r="L6964" s="29" t="s">
        <v>2744</v>
      </c>
      <c r="M6964" s="29"/>
      <c r="N6964" s="29" t="s">
        <v>122</v>
      </c>
      <c r="O6964" s="31" t="n">
        <v>46739</v>
      </c>
      <c r="P6964" s="29" t="s">
        <v>123</v>
      </c>
      <c r="Q6964" s="29" t="n">
        <f aca="false">IFERROR(VALUE(L6964),"")</f>
        <v>90</v>
      </c>
      <c r="R6964" s="29" t="n">
        <f aca="true">IF(O6964="","",O6964-TODAY())</f>
        <v>454</v>
      </c>
      <c r="S6964" s="29" t="str">
        <f aca="false">IF(C6964="&lt;&lt; vazio &gt;&gt;","VAZIA",IF(AND(O6964&lt;&gt;"",R6964&lt;0),"VENCIDO",IF(AND(O6964&lt;&gt;"",R6964&lt;=Parametros!$B$10),"PRÓX. VENCIMENTO",IF(F6964="Q","QUALIDADE",IF(F6964="S","BLOQUEADO",IF(F6964="R","RESTRITO/DEVOLUÇÃO",IF(OR(N6964="QUAR",N6964="QRES"),"QUARENTENA",IF(OR(B6964="DESCARTE",B6964="DEVOLUÇÃO"),"DESCARTE/DEVOLUÇÃO",IF(AND(D6964="",K6964&lt;&gt;""),"SEM LOTE",IF(AND(Q6964&lt;&gt;"",Q6964&gt;=Parametros!$B$11),"PARADO/SEM GIRO","OK"))))))))))</f>
        <v>PARADO/SEM GIRO</v>
      </c>
      <c r="T6964" s="29" t="n">
        <f aca="false">IF(AND($S6964="PARADO/SEM GIRO",$K6964="KG",OR(Painel!$B$5="(Todos)",A6964=Painel!$B$5)*OR(Painel!$E$5="(Todos)",P6964=Painel!$E$5)),$J6964+ROW()/10000000,"")</f>
        <v>1102.5006964</v>
      </c>
      <c r="U6964" s="29" t="str">
        <f aca="false">IF(AND($S6964="VENCIDO",$K6964="KG",OR(Painel!$B$5="(Todos)",A6964=Painel!$B$5)*OR(Painel!$E$5="(Todos)",P6964=Painel!$E$5)),$J6964+ROW()/10000000,"")</f>
        <v/>
      </c>
    </row>
    <row r="6965" customFormat="false" ht="15" hidden="false" customHeight="false" outlineLevel="0" collapsed="false">
      <c r="A6965" s="29" t="s">
        <v>52</v>
      </c>
      <c r="B6965" s="29" t="s">
        <v>13078</v>
      </c>
      <c r="C6965" s="29" t="s">
        <v>2510</v>
      </c>
      <c r="D6965" s="29" t="s">
        <v>2511</v>
      </c>
      <c r="E6965" s="29" t="n">
        <v>1</v>
      </c>
      <c r="F6965" s="29"/>
      <c r="G6965" s="29" t="s">
        <v>13079</v>
      </c>
      <c r="H6965" s="30" t="n">
        <v>240</v>
      </c>
      <c r="I6965" s="31" t="n">
        <v>46267</v>
      </c>
      <c r="J6965" s="30" t="n">
        <v>240</v>
      </c>
      <c r="K6965" s="29" t="s">
        <v>120</v>
      </c>
      <c r="L6965" s="29" t="s">
        <v>2513</v>
      </c>
      <c r="M6965" s="29"/>
      <c r="N6965" s="29" t="s">
        <v>134</v>
      </c>
      <c r="O6965" s="31" t="n">
        <v>46357</v>
      </c>
      <c r="P6965" s="29" t="s">
        <v>123</v>
      </c>
      <c r="Q6965" s="29" t="n">
        <f aca="false">IFERROR(VALUE(L6965),"")</f>
        <v>18</v>
      </c>
      <c r="R6965" s="29" t="n">
        <f aca="true">IF(O6965="","",O6965-TODAY())</f>
        <v>72</v>
      </c>
      <c r="S6965" s="29" t="str">
        <f aca="false">IF(C6965="&lt;&lt; vazio &gt;&gt;","VAZIA",IF(AND(O6965&lt;&gt;"",R6965&lt;0),"VENCIDO",IF(AND(O6965&lt;&gt;"",R6965&lt;=Parametros!$B$10),"PRÓX. VENCIMENTO",IF(F6965="Q","QUALIDADE",IF(F6965="S","BLOQUEADO",IF(F6965="R","RESTRITO/DEVOLUÇÃO",IF(OR(N6965="QUAR",N6965="QRES"),"QUARENTENA",IF(OR(B6965="DESCARTE",B6965="DEVOLUÇÃO"),"DESCARTE/DEVOLUÇÃO",IF(AND(D6965="",K6965&lt;&gt;""),"SEM LOTE",IF(AND(Q6965&lt;&gt;"",Q6965&gt;=Parametros!$B$11),"PARADO/SEM GIRO","OK"))))))))))</f>
        <v>OK</v>
      </c>
      <c r="T6965" s="29" t="str">
        <f aca="false">IF(AND($S6965="PARADO/SEM GIRO",$K6965="KG",OR(Painel!$B$5="(Todos)",A6965=Painel!$B$5)*OR(Painel!$E$5="(Todos)",P6965=Painel!$E$5)),$J6965+ROW()/10000000,"")</f>
        <v/>
      </c>
      <c r="U6965" s="29" t="str">
        <f aca="false">IF(AND($S6965="VENCIDO",$K6965="KG",OR(Painel!$B$5="(Todos)",A6965=Painel!$B$5)*OR(Painel!$E$5="(Todos)",P6965=Painel!$E$5)),$J6965+ROW()/10000000,"")</f>
        <v/>
      </c>
    </row>
    <row r="6966" customFormat="false" ht="15" hidden="false" customHeight="false" outlineLevel="0" collapsed="false">
      <c r="A6966" s="29" t="s">
        <v>52</v>
      </c>
      <c r="B6966" s="29" t="s">
        <v>13080</v>
      </c>
      <c r="C6966" s="29" t="s">
        <v>1381</v>
      </c>
      <c r="D6966" s="29" t="s">
        <v>7649</v>
      </c>
      <c r="E6966" s="29" t="n">
        <v>1</v>
      </c>
      <c r="F6966" s="29"/>
      <c r="G6966" s="29" t="s">
        <v>13081</v>
      </c>
      <c r="H6966" s="30" t="n">
        <v>800</v>
      </c>
      <c r="I6966" s="31" t="n">
        <v>46202</v>
      </c>
      <c r="J6966" s="30" t="n">
        <v>800</v>
      </c>
      <c r="K6966" s="29" t="s">
        <v>120</v>
      </c>
      <c r="L6966" s="29" t="s">
        <v>1181</v>
      </c>
      <c r="M6966" s="29"/>
      <c r="N6966" s="29" t="s">
        <v>122</v>
      </c>
      <c r="O6966" s="31" t="n">
        <v>46556</v>
      </c>
      <c r="P6966" s="29" t="s">
        <v>123</v>
      </c>
      <c r="Q6966" s="29" t="n">
        <f aca="false">IFERROR(VALUE(L6966),"")</f>
        <v>83</v>
      </c>
      <c r="R6966" s="29" t="n">
        <f aca="true">IF(O6966="","",O6966-TODAY())</f>
        <v>271</v>
      </c>
      <c r="S6966" s="29" t="str">
        <f aca="false">IF(C6966="&lt;&lt; vazio &gt;&gt;","VAZIA",IF(AND(O6966&lt;&gt;"",R6966&lt;0),"VENCIDO",IF(AND(O6966&lt;&gt;"",R6966&lt;=Parametros!$B$10),"PRÓX. VENCIMENTO",IF(F6966="Q","QUALIDADE",IF(F6966="S","BLOQUEADO",IF(F6966="R","RESTRITO/DEVOLUÇÃO",IF(OR(N6966="QUAR",N6966="QRES"),"QUARENTENA",IF(OR(B6966="DESCARTE",B6966="DEVOLUÇÃO"),"DESCARTE/DEVOLUÇÃO",IF(AND(D6966="",K6966&lt;&gt;""),"SEM LOTE",IF(AND(Q6966&lt;&gt;"",Q6966&gt;=Parametros!$B$11),"PARADO/SEM GIRO","OK"))))))))))</f>
        <v>OK</v>
      </c>
      <c r="T6966" s="29" t="str">
        <f aca="false">IF(AND($S6966="PARADO/SEM GIRO",$K6966="KG",OR(Painel!$B$5="(Todos)",A6966=Painel!$B$5)*OR(Painel!$E$5="(Todos)",P6966=Painel!$E$5)),$J6966+ROW()/10000000,"")</f>
        <v/>
      </c>
      <c r="U6966" s="29" t="str">
        <f aca="false">IF(AND($S6966="VENCIDO",$K6966="KG",OR(Painel!$B$5="(Todos)",A6966=Painel!$B$5)*OR(Painel!$E$5="(Todos)",P6966=Painel!$E$5)),$J6966+ROW()/10000000,"")</f>
        <v/>
      </c>
    </row>
    <row r="6967" customFormat="false" ht="15" hidden="false" customHeight="false" outlineLevel="0" collapsed="false">
      <c r="A6967" s="29" t="s">
        <v>52</v>
      </c>
      <c r="B6967" s="29" t="s">
        <v>13082</v>
      </c>
      <c r="C6967" s="29" t="s">
        <v>415</v>
      </c>
      <c r="D6967" s="29" t="s">
        <v>13083</v>
      </c>
      <c r="E6967" s="29" t="n">
        <v>1</v>
      </c>
      <c r="F6967" s="29"/>
      <c r="G6967" s="29" t="s">
        <v>13084</v>
      </c>
      <c r="H6967" s="30" t="n">
        <v>690</v>
      </c>
      <c r="I6967" s="31" t="n">
        <v>46204</v>
      </c>
      <c r="J6967" s="30" t="n">
        <v>690</v>
      </c>
      <c r="K6967" s="29" t="s">
        <v>120</v>
      </c>
      <c r="L6967" s="29" t="s">
        <v>1272</v>
      </c>
      <c r="M6967" s="29"/>
      <c r="N6967" s="29" t="s">
        <v>122</v>
      </c>
      <c r="O6967" s="31" t="n">
        <v>46744</v>
      </c>
      <c r="P6967" s="29" t="s">
        <v>123</v>
      </c>
      <c r="Q6967" s="29" t="n">
        <f aca="false">IFERROR(VALUE(L6967),"")</f>
        <v>81</v>
      </c>
      <c r="R6967" s="29" t="n">
        <f aca="true">IF(O6967="","",O6967-TODAY())</f>
        <v>459</v>
      </c>
      <c r="S6967" s="29" t="str">
        <f aca="false">IF(C6967="&lt;&lt; vazio &gt;&gt;","VAZIA",IF(AND(O6967&lt;&gt;"",R6967&lt;0),"VENCIDO",IF(AND(O6967&lt;&gt;"",R6967&lt;=Parametros!$B$10),"PRÓX. VENCIMENTO",IF(F6967="Q","QUALIDADE",IF(F6967="S","BLOQUEADO",IF(F6967="R","RESTRITO/DEVOLUÇÃO",IF(OR(N6967="QUAR",N6967="QRES"),"QUARENTENA",IF(OR(B6967="DESCARTE",B6967="DEVOLUÇÃO"),"DESCARTE/DEVOLUÇÃO",IF(AND(D6967="",K6967&lt;&gt;""),"SEM LOTE",IF(AND(Q6967&lt;&gt;"",Q6967&gt;=Parametros!$B$11),"PARADO/SEM GIRO","OK"))))))))))</f>
        <v>OK</v>
      </c>
      <c r="T6967" s="29" t="str">
        <f aca="false">IF(AND($S6967="PARADO/SEM GIRO",$K6967="KG",OR(Painel!$B$5="(Todos)",A6967=Painel!$B$5)*OR(Painel!$E$5="(Todos)",P6967=Painel!$E$5)),$J6967+ROW()/10000000,"")</f>
        <v/>
      </c>
      <c r="U6967" s="29" t="str">
        <f aca="false">IF(AND($S6967="VENCIDO",$K6967="KG",OR(Painel!$B$5="(Todos)",A6967=Painel!$B$5)*OR(Painel!$E$5="(Todos)",P6967=Painel!$E$5)),$J6967+ROW()/10000000,"")</f>
        <v/>
      </c>
    </row>
    <row r="6968" customFormat="false" ht="15" hidden="false" customHeight="false" outlineLevel="0" collapsed="false">
      <c r="A6968" s="29" t="s">
        <v>52</v>
      </c>
      <c r="B6968" s="29" t="s">
        <v>13085</v>
      </c>
      <c r="C6968" s="29" t="s">
        <v>406</v>
      </c>
      <c r="D6968" s="29" t="s">
        <v>408</v>
      </c>
      <c r="E6968" s="29" t="n">
        <v>1</v>
      </c>
      <c r="F6968" s="29"/>
      <c r="G6968" s="29" t="s">
        <v>13086</v>
      </c>
      <c r="H6968" s="30" t="n">
        <v>300</v>
      </c>
      <c r="I6968" s="31" t="n">
        <v>46263</v>
      </c>
      <c r="J6968" s="30" t="n">
        <v>300</v>
      </c>
      <c r="K6968" s="29" t="s">
        <v>120</v>
      </c>
      <c r="L6968" s="29" t="s">
        <v>2223</v>
      </c>
      <c r="M6968" s="29"/>
      <c r="N6968" s="29" t="s">
        <v>122</v>
      </c>
      <c r="O6968" s="31" t="n">
        <v>46787</v>
      </c>
      <c r="P6968" s="29" t="s">
        <v>123</v>
      </c>
      <c r="Q6968" s="29" t="n">
        <f aca="false">IFERROR(VALUE(L6968),"")</f>
        <v>25</v>
      </c>
      <c r="R6968" s="29" t="n">
        <f aca="true">IF(O6968="","",O6968-TODAY())</f>
        <v>502</v>
      </c>
      <c r="S6968" s="29" t="str">
        <f aca="false">IF(C6968="&lt;&lt; vazio &gt;&gt;","VAZIA",IF(AND(O6968&lt;&gt;"",R6968&lt;0),"VENCIDO",IF(AND(O6968&lt;&gt;"",R6968&lt;=Parametros!$B$10),"PRÓX. VENCIMENTO",IF(F6968="Q","QUALIDADE",IF(F6968="S","BLOQUEADO",IF(F6968="R","RESTRITO/DEVOLUÇÃO",IF(OR(N6968="QUAR",N6968="QRES"),"QUARENTENA",IF(OR(B6968="DESCARTE",B6968="DEVOLUÇÃO"),"DESCARTE/DEVOLUÇÃO",IF(AND(D6968="",K6968&lt;&gt;""),"SEM LOTE",IF(AND(Q6968&lt;&gt;"",Q6968&gt;=Parametros!$B$11),"PARADO/SEM GIRO","OK"))))))))))</f>
        <v>OK</v>
      </c>
      <c r="T6968" s="29" t="str">
        <f aca="false">IF(AND($S6968="PARADO/SEM GIRO",$K6968="KG",OR(Painel!$B$5="(Todos)",A6968=Painel!$B$5)*OR(Painel!$E$5="(Todos)",P6968=Painel!$E$5)),$J6968+ROW()/10000000,"")</f>
        <v/>
      </c>
      <c r="U6968" s="29" t="str">
        <f aca="false">IF(AND($S6968="VENCIDO",$K6968="KG",OR(Painel!$B$5="(Todos)",A6968=Painel!$B$5)*OR(Painel!$E$5="(Todos)",P6968=Painel!$E$5)),$J6968+ROW()/10000000,"")</f>
        <v/>
      </c>
    </row>
    <row r="6969" customFormat="false" ht="15" hidden="false" customHeight="false" outlineLevel="0" collapsed="false">
      <c r="A6969" s="29" t="s">
        <v>52</v>
      </c>
      <c r="B6969" s="29" t="s">
        <v>13087</v>
      </c>
      <c r="C6969" s="29" t="s">
        <v>115</v>
      </c>
      <c r="D6969" s="29"/>
      <c r="E6969" s="29" t="n">
        <v>0</v>
      </c>
      <c r="F6969" s="29"/>
      <c r="G6969" s="29"/>
      <c r="H6969" s="30" t="n">
        <v>0</v>
      </c>
      <c r="I6969" s="29"/>
      <c r="J6969" s="30" t="n">
        <v>0</v>
      </c>
      <c r="K6969" s="29"/>
      <c r="L6969" s="29" t="s">
        <v>116</v>
      </c>
      <c r="M6969" s="29"/>
      <c r="N6969" s="29"/>
      <c r="O6969" s="29"/>
      <c r="P6969" s="29"/>
      <c r="Q6969" s="29" t="n">
        <f aca="false">IFERROR(VALUE(L6969),"")</f>
        <v>0</v>
      </c>
      <c r="R6969" s="29" t="str">
        <f aca="true">IF(O6969="","",O6969-TODAY())</f>
        <v/>
      </c>
      <c r="S6969" s="29" t="str">
        <f aca="false">IF(C6969="&lt;&lt; vazio &gt;&gt;","VAZIA",IF(AND(O6969&lt;&gt;"",R6969&lt;0),"VENCIDO",IF(AND(O6969&lt;&gt;"",R6969&lt;=Parametros!$B$10),"PRÓX. VENCIMENTO",IF(F6969="Q","QUALIDADE",IF(F6969="S","BLOQUEADO",IF(F6969="R","RESTRITO/DEVOLUÇÃO",IF(OR(N6969="QUAR",N6969="QRES"),"QUARENTENA",IF(OR(B6969="DESCARTE",B6969="DEVOLUÇÃO"),"DESCARTE/DEVOLUÇÃO",IF(AND(D6969="",K6969&lt;&gt;""),"SEM LOTE",IF(AND(Q6969&lt;&gt;"",Q6969&gt;=Parametros!$B$11),"PARADO/SEM GIRO","OK"))))))))))</f>
        <v>VAZIA</v>
      </c>
      <c r="T6969" s="29" t="str">
        <f aca="false">IF(AND($S6969="PARADO/SEM GIRO",$K6969="KG",OR(Painel!$B$5="(Todos)",A6969=Painel!$B$5)*OR(Painel!$E$5="(Todos)",P6969=Painel!$E$5)),$J6969+ROW()/10000000,"")</f>
        <v/>
      </c>
      <c r="U6969" s="29" t="str">
        <f aca="false">IF(AND($S6969="VENCIDO",$K6969="KG",OR(Painel!$B$5="(Todos)",A6969=Painel!$B$5)*OR(Painel!$E$5="(Todos)",P6969=Painel!$E$5)),$J6969+ROW()/10000000,"")</f>
        <v/>
      </c>
    </row>
    <row r="6970" customFormat="false" ht="15" hidden="false" customHeight="false" outlineLevel="0" collapsed="false">
      <c r="A6970" s="29" t="s">
        <v>52</v>
      </c>
      <c r="B6970" s="29" t="s">
        <v>13088</v>
      </c>
      <c r="C6970" s="29" t="s">
        <v>222</v>
      </c>
      <c r="D6970" s="29" t="s">
        <v>815</v>
      </c>
      <c r="E6970" s="29" t="n">
        <v>1</v>
      </c>
      <c r="F6970" s="29"/>
      <c r="G6970" s="29" t="s">
        <v>13089</v>
      </c>
      <c r="H6970" s="30" t="n">
        <v>1000</v>
      </c>
      <c r="I6970" s="31" t="n">
        <v>46283</v>
      </c>
      <c r="J6970" s="30" t="n">
        <v>1000</v>
      </c>
      <c r="K6970" s="29" t="s">
        <v>120</v>
      </c>
      <c r="L6970" s="29" t="s">
        <v>176</v>
      </c>
      <c r="M6970" s="29"/>
      <c r="N6970" s="29" t="s">
        <v>122</v>
      </c>
      <c r="O6970" s="31" t="n">
        <v>46825</v>
      </c>
      <c r="P6970" s="29" t="s">
        <v>123</v>
      </c>
      <c r="Q6970" s="29" t="n">
        <f aca="false">IFERROR(VALUE(L6970),"")</f>
        <v>2</v>
      </c>
      <c r="R6970" s="29" t="n">
        <f aca="true">IF(O6970="","",O6970-TODAY())</f>
        <v>540</v>
      </c>
      <c r="S6970" s="29" t="str">
        <f aca="false">IF(C6970="&lt;&lt; vazio &gt;&gt;","VAZIA",IF(AND(O6970&lt;&gt;"",R6970&lt;0),"VENCIDO",IF(AND(O6970&lt;&gt;"",R6970&lt;=Parametros!$B$10),"PRÓX. VENCIMENTO",IF(F6970="Q","QUALIDADE",IF(F6970="S","BLOQUEADO",IF(F6970="R","RESTRITO/DEVOLUÇÃO",IF(OR(N6970="QUAR",N6970="QRES"),"QUARENTENA",IF(OR(B6970="DESCARTE",B6970="DEVOLUÇÃO"),"DESCARTE/DEVOLUÇÃO",IF(AND(D6970="",K6970&lt;&gt;""),"SEM LOTE",IF(AND(Q6970&lt;&gt;"",Q6970&gt;=Parametros!$B$11),"PARADO/SEM GIRO","OK"))))))))))</f>
        <v>OK</v>
      </c>
      <c r="T6970" s="29" t="str">
        <f aca="false">IF(AND($S6970="PARADO/SEM GIRO",$K6970="KG",OR(Painel!$B$5="(Todos)",A6970=Painel!$B$5)*OR(Painel!$E$5="(Todos)",P6970=Painel!$E$5)),$J6970+ROW()/10000000,"")</f>
        <v/>
      </c>
      <c r="U6970" s="29" t="str">
        <f aca="false">IF(AND($S6970="VENCIDO",$K6970="KG",OR(Painel!$B$5="(Todos)",A6970=Painel!$B$5)*OR(Painel!$E$5="(Todos)",P6970=Painel!$E$5)),$J6970+ROW()/10000000,"")</f>
        <v/>
      </c>
    </row>
    <row r="6971" customFormat="false" ht="15" hidden="false" customHeight="false" outlineLevel="0" collapsed="false">
      <c r="A6971" s="29" t="s">
        <v>52</v>
      </c>
      <c r="B6971" s="29" t="s">
        <v>13090</v>
      </c>
      <c r="C6971" s="29" t="s">
        <v>4402</v>
      </c>
      <c r="D6971" s="29" t="s">
        <v>4403</v>
      </c>
      <c r="E6971" s="29" t="n">
        <v>1</v>
      </c>
      <c r="F6971" s="29"/>
      <c r="G6971" s="29" t="s">
        <v>13091</v>
      </c>
      <c r="H6971" s="30" t="n">
        <v>727.2</v>
      </c>
      <c r="I6971" s="31" t="n">
        <v>46217</v>
      </c>
      <c r="J6971" s="30" t="n">
        <v>727.2</v>
      </c>
      <c r="K6971" s="29" t="s">
        <v>120</v>
      </c>
      <c r="L6971" s="29" t="s">
        <v>2586</v>
      </c>
      <c r="M6971" s="29"/>
      <c r="N6971" s="29" t="s">
        <v>122</v>
      </c>
      <c r="O6971" s="31" t="n">
        <v>46756</v>
      </c>
      <c r="P6971" s="29" t="s">
        <v>123</v>
      </c>
      <c r="Q6971" s="29" t="n">
        <f aca="false">IFERROR(VALUE(L6971),"")</f>
        <v>68</v>
      </c>
      <c r="R6971" s="29" t="n">
        <f aca="true">IF(O6971="","",O6971-TODAY())</f>
        <v>471</v>
      </c>
      <c r="S6971" s="29" t="str">
        <f aca="false">IF(C6971="&lt;&lt; vazio &gt;&gt;","VAZIA",IF(AND(O6971&lt;&gt;"",R6971&lt;0),"VENCIDO",IF(AND(O6971&lt;&gt;"",R6971&lt;=Parametros!$B$10),"PRÓX. VENCIMENTO",IF(F6971="Q","QUALIDADE",IF(F6971="S","BLOQUEADO",IF(F6971="R","RESTRITO/DEVOLUÇÃO",IF(OR(N6971="QUAR",N6971="QRES"),"QUARENTENA",IF(OR(B6971="DESCARTE",B6971="DEVOLUÇÃO"),"DESCARTE/DEVOLUÇÃO",IF(AND(D6971="",K6971&lt;&gt;""),"SEM LOTE",IF(AND(Q6971&lt;&gt;"",Q6971&gt;=Parametros!$B$11),"PARADO/SEM GIRO","OK"))))))))))</f>
        <v>OK</v>
      </c>
      <c r="T6971" s="29" t="str">
        <f aca="false">IF(AND($S6971="PARADO/SEM GIRO",$K6971="KG",OR(Painel!$B$5="(Todos)",A6971=Painel!$B$5)*OR(Painel!$E$5="(Todos)",P6971=Painel!$E$5)),$J6971+ROW()/10000000,"")</f>
        <v/>
      </c>
      <c r="U6971" s="29" t="str">
        <f aca="false">IF(AND($S6971="VENCIDO",$K6971="KG",OR(Painel!$B$5="(Todos)",A6971=Painel!$B$5)*OR(Painel!$E$5="(Todos)",P6971=Painel!$E$5)),$J6971+ROW()/10000000,"")</f>
        <v/>
      </c>
    </row>
    <row r="6972" customFormat="false" ht="15" hidden="false" customHeight="false" outlineLevel="0" collapsed="false">
      <c r="A6972" s="29" t="s">
        <v>52</v>
      </c>
      <c r="B6972" s="29" t="s">
        <v>13092</v>
      </c>
      <c r="C6972" s="29" t="s">
        <v>1292</v>
      </c>
      <c r="D6972" s="29" t="s">
        <v>1293</v>
      </c>
      <c r="E6972" s="29" t="n">
        <v>1</v>
      </c>
      <c r="F6972" s="29" t="s">
        <v>268</v>
      </c>
      <c r="G6972" s="29" t="s">
        <v>13093</v>
      </c>
      <c r="H6972" s="30" t="n">
        <v>800</v>
      </c>
      <c r="I6972" s="31" t="n">
        <v>46279</v>
      </c>
      <c r="J6972" s="30" t="n">
        <v>800</v>
      </c>
      <c r="K6972" s="29" t="s">
        <v>120</v>
      </c>
      <c r="L6972" s="29" t="s">
        <v>350</v>
      </c>
      <c r="M6972" s="29"/>
      <c r="N6972" s="29" t="s">
        <v>122</v>
      </c>
      <c r="O6972" s="31" t="n">
        <v>46826</v>
      </c>
      <c r="P6972" s="29" t="s">
        <v>123</v>
      </c>
      <c r="Q6972" s="29" t="n">
        <f aca="false">IFERROR(VALUE(L6972),"")</f>
        <v>6</v>
      </c>
      <c r="R6972" s="29" t="n">
        <f aca="true">IF(O6972="","",O6972-TODAY())</f>
        <v>541</v>
      </c>
      <c r="S6972" s="29" t="str">
        <f aca="false">IF(C6972="&lt;&lt; vazio &gt;&gt;","VAZIA",IF(AND(O6972&lt;&gt;"",R6972&lt;0),"VENCIDO",IF(AND(O6972&lt;&gt;"",R6972&lt;=Parametros!$B$10),"PRÓX. VENCIMENTO",IF(F6972="Q","QUALIDADE",IF(F6972="S","BLOQUEADO",IF(F6972="R","RESTRITO/DEVOLUÇÃO",IF(OR(N6972="QUAR",N6972="QRES"),"QUARENTENA",IF(OR(B6972="DESCARTE",B6972="DEVOLUÇÃO"),"DESCARTE/DEVOLUÇÃO",IF(AND(D6972="",K6972&lt;&gt;""),"SEM LOTE",IF(AND(Q6972&lt;&gt;"",Q6972&gt;=Parametros!$B$11),"PARADO/SEM GIRO","OK"))))))))))</f>
        <v>QUALIDADE</v>
      </c>
      <c r="T6972" s="29" t="str">
        <f aca="false">IF(AND($S6972="PARADO/SEM GIRO",$K6972="KG",OR(Painel!$B$5="(Todos)",A6972=Painel!$B$5)*OR(Painel!$E$5="(Todos)",P6972=Painel!$E$5)),$J6972+ROW()/10000000,"")</f>
        <v/>
      </c>
      <c r="U6972" s="29" t="str">
        <f aca="false">IF(AND($S6972="VENCIDO",$K6972="KG",OR(Painel!$B$5="(Todos)",A6972=Painel!$B$5)*OR(Painel!$E$5="(Todos)",P6972=Painel!$E$5)),$J6972+ROW()/10000000,"")</f>
        <v/>
      </c>
    </row>
    <row r="6973" customFormat="false" ht="15" hidden="false" customHeight="false" outlineLevel="0" collapsed="false">
      <c r="A6973" s="29" t="s">
        <v>52</v>
      </c>
      <c r="B6973" s="29" t="s">
        <v>13094</v>
      </c>
      <c r="C6973" s="29" t="s">
        <v>4508</v>
      </c>
      <c r="D6973" s="29" t="s">
        <v>13095</v>
      </c>
      <c r="E6973" s="29" t="n">
        <v>1</v>
      </c>
      <c r="F6973" s="29" t="s">
        <v>137</v>
      </c>
      <c r="G6973" s="29" t="s">
        <v>13096</v>
      </c>
      <c r="H6973" s="30" t="n">
        <v>12</v>
      </c>
      <c r="I6973" s="31" t="n">
        <v>46271</v>
      </c>
      <c r="J6973" s="30" t="n">
        <v>12</v>
      </c>
      <c r="K6973" s="29" t="s">
        <v>120</v>
      </c>
      <c r="L6973" s="29" t="s">
        <v>221</v>
      </c>
      <c r="M6973" s="29"/>
      <c r="N6973" s="29" t="s">
        <v>134</v>
      </c>
      <c r="O6973" s="31" t="n">
        <v>46295</v>
      </c>
      <c r="P6973" s="29" t="s">
        <v>123</v>
      </c>
      <c r="Q6973" s="29" t="n">
        <f aca="false">IFERROR(VALUE(L6973),"")</f>
        <v>14</v>
      </c>
      <c r="R6973" s="29" t="n">
        <f aca="true">IF(O6973="","",O6973-TODAY())</f>
        <v>10</v>
      </c>
      <c r="S6973" s="29" t="str">
        <f aca="false">IF(C6973="&lt;&lt; vazio &gt;&gt;","VAZIA",IF(AND(O6973&lt;&gt;"",R6973&lt;0),"VENCIDO",IF(AND(O6973&lt;&gt;"",R6973&lt;=Parametros!$B$10),"PRÓX. VENCIMENTO",IF(F6973="Q","QUALIDADE",IF(F6973="S","BLOQUEADO",IF(F6973="R","RESTRITO/DEVOLUÇÃO",IF(OR(N6973="QUAR",N6973="QRES"),"QUARENTENA",IF(OR(B6973="DESCARTE",B6973="DEVOLUÇÃO"),"DESCARTE/DEVOLUÇÃO",IF(AND(D6973="",K6973&lt;&gt;""),"SEM LOTE",IF(AND(Q6973&lt;&gt;"",Q6973&gt;=Parametros!$B$11),"PARADO/SEM GIRO","OK"))))))))))</f>
        <v>PRÓX. VENCIMENTO</v>
      </c>
      <c r="T6973" s="29" t="str">
        <f aca="false">IF(AND($S6973="PARADO/SEM GIRO",$K6973="KG",OR(Painel!$B$5="(Todos)",A6973=Painel!$B$5)*OR(Painel!$E$5="(Todos)",P6973=Painel!$E$5)),$J6973+ROW()/10000000,"")</f>
        <v/>
      </c>
      <c r="U6973" s="29" t="str">
        <f aca="false">IF(AND($S6973="VENCIDO",$K6973="KG",OR(Painel!$B$5="(Todos)",A6973=Painel!$B$5)*OR(Painel!$E$5="(Todos)",P6973=Painel!$E$5)),$J6973+ROW()/10000000,"")</f>
        <v/>
      </c>
    </row>
    <row r="6974" customFormat="false" ht="15" hidden="false" customHeight="false" outlineLevel="0" collapsed="false">
      <c r="A6974" s="29" t="s">
        <v>52</v>
      </c>
      <c r="B6974" s="29" t="s">
        <v>13097</v>
      </c>
      <c r="C6974" s="29" t="s">
        <v>1602</v>
      </c>
      <c r="D6974" s="29" t="s">
        <v>1603</v>
      </c>
      <c r="E6974" s="29" t="n">
        <v>1</v>
      </c>
      <c r="F6974" s="29"/>
      <c r="G6974" s="29" t="s">
        <v>13098</v>
      </c>
      <c r="H6974" s="30" t="n">
        <v>1000</v>
      </c>
      <c r="I6974" s="31" t="n">
        <v>46218</v>
      </c>
      <c r="J6974" s="30" t="n">
        <v>1000</v>
      </c>
      <c r="K6974" s="29" t="s">
        <v>120</v>
      </c>
      <c r="L6974" s="29" t="s">
        <v>1605</v>
      </c>
      <c r="M6974" s="29"/>
      <c r="N6974" s="29" t="s">
        <v>122</v>
      </c>
      <c r="O6974" s="31" t="n">
        <v>46757</v>
      </c>
      <c r="P6974" s="29" t="s">
        <v>123</v>
      </c>
      <c r="Q6974" s="29" t="n">
        <f aca="false">IFERROR(VALUE(L6974),"")</f>
        <v>67</v>
      </c>
      <c r="R6974" s="29" t="n">
        <f aca="true">IF(O6974="","",O6974-TODAY())</f>
        <v>472</v>
      </c>
      <c r="S6974" s="29" t="str">
        <f aca="false">IF(C6974="&lt;&lt; vazio &gt;&gt;","VAZIA",IF(AND(O6974&lt;&gt;"",R6974&lt;0),"VENCIDO",IF(AND(O6974&lt;&gt;"",R6974&lt;=Parametros!$B$10),"PRÓX. VENCIMENTO",IF(F6974="Q","QUALIDADE",IF(F6974="S","BLOQUEADO",IF(F6974="R","RESTRITO/DEVOLUÇÃO",IF(OR(N6974="QUAR",N6974="QRES"),"QUARENTENA",IF(OR(B6974="DESCARTE",B6974="DEVOLUÇÃO"),"DESCARTE/DEVOLUÇÃO",IF(AND(D6974="",K6974&lt;&gt;""),"SEM LOTE",IF(AND(Q6974&lt;&gt;"",Q6974&gt;=Parametros!$B$11),"PARADO/SEM GIRO","OK"))))))))))</f>
        <v>OK</v>
      </c>
      <c r="T6974" s="29" t="str">
        <f aca="false">IF(AND($S6974="PARADO/SEM GIRO",$K6974="KG",OR(Painel!$B$5="(Todos)",A6974=Painel!$B$5)*OR(Painel!$E$5="(Todos)",P6974=Painel!$E$5)),$J6974+ROW()/10000000,"")</f>
        <v/>
      </c>
      <c r="U6974" s="29" t="str">
        <f aca="false">IF(AND($S6974="VENCIDO",$K6974="KG",OR(Painel!$B$5="(Todos)",A6974=Painel!$B$5)*OR(Painel!$E$5="(Todos)",P6974=Painel!$E$5)),$J6974+ROW()/10000000,"")</f>
        <v/>
      </c>
    </row>
    <row r="6975" customFormat="false" ht="15" hidden="false" customHeight="false" outlineLevel="0" collapsed="false">
      <c r="A6975" s="29" t="s">
        <v>52</v>
      </c>
      <c r="B6975" s="29" t="s">
        <v>13099</v>
      </c>
      <c r="C6975" s="29" t="s">
        <v>533</v>
      </c>
      <c r="D6975" s="29" t="s">
        <v>11463</v>
      </c>
      <c r="E6975" s="29" t="n">
        <v>1</v>
      </c>
      <c r="F6975" s="29"/>
      <c r="G6975" s="29" t="s">
        <v>13100</v>
      </c>
      <c r="H6975" s="30" t="n">
        <v>432</v>
      </c>
      <c r="I6975" s="31" t="n">
        <v>46076</v>
      </c>
      <c r="J6975" s="30" t="n">
        <v>432</v>
      </c>
      <c r="K6975" s="29" t="s">
        <v>120</v>
      </c>
      <c r="L6975" s="29" t="s">
        <v>13101</v>
      </c>
      <c r="M6975" s="29"/>
      <c r="N6975" s="29" t="s">
        <v>122</v>
      </c>
      <c r="O6975" s="31" t="n">
        <v>46614</v>
      </c>
      <c r="P6975" s="29" t="s">
        <v>123</v>
      </c>
      <c r="Q6975" s="29" t="n">
        <f aca="false">IFERROR(VALUE(L6975),"")</f>
        <v>209</v>
      </c>
      <c r="R6975" s="29" t="n">
        <f aca="true">IF(O6975="","",O6975-TODAY())</f>
        <v>329</v>
      </c>
      <c r="S6975" s="29" t="str">
        <f aca="false">IF(C6975="&lt;&lt; vazio &gt;&gt;","VAZIA",IF(AND(O6975&lt;&gt;"",R6975&lt;0),"VENCIDO",IF(AND(O6975&lt;&gt;"",R6975&lt;=Parametros!$B$10),"PRÓX. VENCIMENTO",IF(F6975="Q","QUALIDADE",IF(F6975="S","BLOQUEADO",IF(F6975="R","RESTRITO/DEVOLUÇÃO",IF(OR(N6975="QUAR",N6975="QRES"),"QUARENTENA",IF(OR(B6975="DESCARTE",B6975="DEVOLUÇÃO"),"DESCARTE/DEVOLUÇÃO",IF(AND(D6975="",K6975&lt;&gt;""),"SEM LOTE",IF(AND(Q6975&lt;&gt;"",Q6975&gt;=Parametros!$B$11),"PARADO/SEM GIRO","OK"))))))))))</f>
        <v>PARADO/SEM GIRO</v>
      </c>
      <c r="T6975" s="29" t="n">
        <f aca="false">IF(AND($S6975="PARADO/SEM GIRO",$K6975="KG",OR(Painel!$B$5="(Todos)",A6975=Painel!$B$5)*OR(Painel!$E$5="(Todos)",P6975=Painel!$E$5)),$J6975+ROW()/10000000,"")</f>
        <v>432.0006975</v>
      </c>
      <c r="U6975" s="29" t="str">
        <f aca="false">IF(AND($S6975="VENCIDO",$K6975="KG",OR(Painel!$B$5="(Todos)",A6975=Painel!$B$5)*OR(Painel!$E$5="(Todos)",P6975=Painel!$E$5)),$J6975+ROW()/10000000,"")</f>
        <v/>
      </c>
    </row>
    <row r="6976" customFormat="false" ht="15" hidden="false" customHeight="false" outlineLevel="0" collapsed="false">
      <c r="A6976" s="29" t="s">
        <v>52</v>
      </c>
      <c r="B6976" s="29" t="s">
        <v>13102</v>
      </c>
      <c r="C6976" s="29" t="s">
        <v>131</v>
      </c>
      <c r="D6976" s="29" t="s">
        <v>9166</v>
      </c>
      <c r="E6976" s="29" t="n">
        <v>1</v>
      </c>
      <c r="F6976" s="29"/>
      <c r="G6976" s="29" t="s">
        <v>13103</v>
      </c>
      <c r="H6976" s="30" t="n">
        <v>999.9</v>
      </c>
      <c r="I6976" s="31" t="n">
        <v>46217</v>
      </c>
      <c r="J6976" s="30" t="n">
        <v>999.9</v>
      </c>
      <c r="K6976" s="29" t="s">
        <v>120</v>
      </c>
      <c r="L6976" s="29" t="s">
        <v>2586</v>
      </c>
      <c r="M6976" s="29"/>
      <c r="N6976" s="29" t="s">
        <v>122</v>
      </c>
      <c r="O6976" s="31" t="n">
        <v>46592</v>
      </c>
      <c r="P6976" s="29" t="s">
        <v>123</v>
      </c>
      <c r="Q6976" s="29" t="n">
        <f aca="false">IFERROR(VALUE(L6976),"")</f>
        <v>68</v>
      </c>
      <c r="R6976" s="29" t="n">
        <f aca="true">IF(O6976="","",O6976-TODAY())</f>
        <v>307</v>
      </c>
      <c r="S6976" s="29" t="str">
        <f aca="false">IF(C6976="&lt;&lt; vazio &gt;&gt;","VAZIA",IF(AND(O6976&lt;&gt;"",R6976&lt;0),"VENCIDO",IF(AND(O6976&lt;&gt;"",R6976&lt;=Parametros!$B$10),"PRÓX. VENCIMENTO",IF(F6976="Q","QUALIDADE",IF(F6976="S","BLOQUEADO",IF(F6976="R","RESTRITO/DEVOLUÇÃO",IF(OR(N6976="QUAR",N6976="QRES"),"QUARENTENA",IF(OR(B6976="DESCARTE",B6976="DEVOLUÇÃO"),"DESCARTE/DEVOLUÇÃO",IF(AND(D6976="",K6976&lt;&gt;""),"SEM LOTE",IF(AND(Q6976&lt;&gt;"",Q6976&gt;=Parametros!$B$11),"PARADO/SEM GIRO","OK"))))))))))</f>
        <v>OK</v>
      </c>
      <c r="T6976" s="29" t="str">
        <f aca="false">IF(AND($S6976="PARADO/SEM GIRO",$K6976="KG",OR(Painel!$B$5="(Todos)",A6976=Painel!$B$5)*OR(Painel!$E$5="(Todos)",P6976=Painel!$E$5)),$J6976+ROW()/10000000,"")</f>
        <v/>
      </c>
      <c r="U6976" s="29" t="str">
        <f aca="false">IF(AND($S6976="VENCIDO",$K6976="KG",OR(Painel!$B$5="(Todos)",A6976=Painel!$B$5)*OR(Painel!$E$5="(Todos)",P6976=Painel!$E$5)),$J6976+ROW()/10000000,"")</f>
        <v/>
      </c>
    </row>
    <row r="6977" customFormat="false" ht="15" hidden="false" customHeight="false" outlineLevel="0" collapsed="false">
      <c r="A6977" s="29" t="s">
        <v>52</v>
      </c>
      <c r="B6977" s="29" t="s">
        <v>13104</v>
      </c>
      <c r="C6977" s="29" t="s">
        <v>1381</v>
      </c>
      <c r="D6977" s="29" t="s">
        <v>7649</v>
      </c>
      <c r="E6977" s="29" t="n">
        <v>1</v>
      </c>
      <c r="F6977" s="29"/>
      <c r="G6977" s="29" t="s">
        <v>13105</v>
      </c>
      <c r="H6977" s="30" t="n">
        <v>800</v>
      </c>
      <c r="I6977" s="31" t="n">
        <v>46202</v>
      </c>
      <c r="J6977" s="30" t="n">
        <v>800</v>
      </c>
      <c r="K6977" s="29" t="s">
        <v>120</v>
      </c>
      <c r="L6977" s="29" t="s">
        <v>1181</v>
      </c>
      <c r="M6977" s="29"/>
      <c r="N6977" s="29" t="s">
        <v>122</v>
      </c>
      <c r="O6977" s="31" t="n">
        <v>46556</v>
      </c>
      <c r="P6977" s="29" t="s">
        <v>123</v>
      </c>
      <c r="Q6977" s="29" t="n">
        <f aca="false">IFERROR(VALUE(L6977),"")</f>
        <v>83</v>
      </c>
      <c r="R6977" s="29" t="n">
        <f aca="true">IF(O6977="","",O6977-TODAY())</f>
        <v>271</v>
      </c>
      <c r="S6977" s="29" t="str">
        <f aca="false">IF(C6977="&lt;&lt; vazio &gt;&gt;","VAZIA",IF(AND(O6977&lt;&gt;"",R6977&lt;0),"VENCIDO",IF(AND(O6977&lt;&gt;"",R6977&lt;=Parametros!$B$10),"PRÓX. VENCIMENTO",IF(F6977="Q","QUALIDADE",IF(F6977="S","BLOQUEADO",IF(F6977="R","RESTRITO/DEVOLUÇÃO",IF(OR(N6977="QUAR",N6977="QRES"),"QUARENTENA",IF(OR(B6977="DESCARTE",B6977="DEVOLUÇÃO"),"DESCARTE/DEVOLUÇÃO",IF(AND(D6977="",K6977&lt;&gt;""),"SEM LOTE",IF(AND(Q6977&lt;&gt;"",Q6977&gt;=Parametros!$B$11),"PARADO/SEM GIRO","OK"))))))))))</f>
        <v>OK</v>
      </c>
      <c r="T6977" s="29" t="str">
        <f aca="false">IF(AND($S6977="PARADO/SEM GIRO",$K6977="KG",OR(Painel!$B$5="(Todos)",A6977=Painel!$B$5)*OR(Painel!$E$5="(Todos)",P6977=Painel!$E$5)),$J6977+ROW()/10000000,"")</f>
        <v/>
      </c>
      <c r="U6977" s="29" t="str">
        <f aca="false">IF(AND($S6977="VENCIDO",$K6977="KG",OR(Painel!$B$5="(Todos)",A6977=Painel!$B$5)*OR(Painel!$E$5="(Todos)",P6977=Painel!$E$5)),$J6977+ROW()/10000000,"")</f>
        <v/>
      </c>
    </row>
    <row r="6978" customFormat="false" ht="15" hidden="false" customHeight="false" outlineLevel="0" collapsed="false">
      <c r="A6978" s="29" t="s">
        <v>52</v>
      </c>
      <c r="B6978" s="29" t="s">
        <v>13106</v>
      </c>
      <c r="C6978" s="29" t="s">
        <v>262</v>
      </c>
      <c r="D6978" s="29" t="s">
        <v>11472</v>
      </c>
      <c r="E6978" s="29" t="n">
        <v>1</v>
      </c>
      <c r="F6978" s="29"/>
      <c r="G6978" s="29" t="s">
        <v>13107</v>
      </c>
      <c r="H6978" s="30" t="n">
        <v>264</v>
      </c>
      <c r="I6978" s="31" t="n">
        <v>46225</v>
      </c>
      <c r="J6978" s="30" t="n">
        <v>264</v>
      </c>
      <c r="K6978" s="29" t="s">
        <v>120</v>
      </c>
      <c r="L6978" s="29" t="s">
        <v>1020</v>
      </c>
      <c r="M6978" s="29"/>
      <c r="N6978" s="29" t="s">
        <v>122</v>
      </c>
      <c r="O6978" s="31" t="n">
        <v>46437</v>
      </c>
      <c r="P6978" s="29" t="s">
        <v>123</v>
      </c>
      <c r="Q6978" s="29" t="n">
        <f aca="false">IFERROR(VALUE(L6978),"")</f>
        <v>60</v>
      </c>
      <c r="R6978" s="29" t="n">
        <f aca="true">IF(O6978="","",O6978-TODAY())</f>
        <v>152</v>
      </c>
      <c r="S6978" s="29" t="str">
        <f aca="false">IF(C6978="&lt;&lt; vazio &gt;&gt;","VAZIA",IF(AND(O6978&lt;&gt;"",R6978&lt;0),"VENCIDO",IF(AND(O6978&lt;&gt;"",R6978&lt;=Parametros!$B$10),"PRÓX. VENCIMENTO",IF(F6978="Q","QUALIDADE",IF(F6978="S","BLOQUEADO",IF(F6978="R","RESTRITO/DEVOLUÇÃO",IF(OR(N6978="QUAR",N6978="QRES"),"QUARENTENA",IF(OR(B6978="DESCARTE",B6978="DEVOLUÇÃO"),"DESCARTE/DEVOLUÇÃO",IF(AND(D6978="",K6978&lt;&gt;""),"SEM LOTE",IF(AND(Q6978&lt;&gt;"",Q6978&gt;=Parametros!$B$11),"PARADO/SEM GIRO","OK"))))))))))</f>
        <v>OK</v>
      </c>
      <c r="T6978" s="29" t="str">
        <f aca="false">IF(AND($S6978="PARADO/SEM GIRO",$K6978="KG",OR(Painel!$B$5="(Todos)",A6978=Painel!$B$5)*OR(Painel!$E$5="(Todos)",P6978=Painel!$E$5)),$J6978+ROW()/10000000,"")</f>
        <v/>
      </c>
      <c r="U6978" s="29" t="str">
        <f aca="false">IF(AND($S6978="VENCIDO",$K6978="KG",OR(Painel!$B$5="(Todos)",A6978=Painel!$B$5)*OR(Painel!$E$5="(Todos)",P6978=Painel!$E$5)),$J6978+ROW()/10000000,"")</f>
        <v/>
      </c>
    </row>
    <row r="6979" customFormat="false" ht="15" hidden="false" customHeight="false" outlineLevel="0" collapsed="false">
      <c r="A6979" s="29" t="s">
        <v>52</v>
      </c>
      <c r="B6979" s="29" t="s">
        <v>13108</v>
      </c>
      <c r="C6979" s="29" t="s">
        <v>115</v>
      </c>
      <c r="D6979" s="29"/>
      <c r="E6979" s="29" t="n">
        <v>0</v>
      </c>
      <c r="F6979" s="29"/>
      <c r="G6979" s="29"/>
      <c r="H6979" s="30" t="n">
        <v>0</v>
      </c>
      <c r="I6979" s="29"/>
      <c r="J6979" s="30" t="n">
        <v>0</v>
      </c>
      <c r="K6979" s="29"/>
      <c r="L6979" s="29" t="s">
        <v>116</v>
      </c>
      <c r="M6979" s="29"/>
      <c r="N6979" s="29"/>
      <c r="O6979" s="29"/>
      <c r="P6979" s="29"/>
      <c r="Q6979" s="29" t="n">
        <f aca="false">IFERROR(VALUE(L6979),"")</f>
        <v>0</v>
      </c>
      <c r="R6979" s="29" t="str">
        <f aca="true">IF(O6979="","",O6979-TODAY())</f>
        <v/>
      </c>
      <c r="S6979" s="29" t="str">
        <f aca="false">IF(C6979="&lt;&lt; vazio &gt;&gt;","VAZIA",IF(AND(O6979&lt;&gt;"",R6979&lt;0),"VENCIDO",IF(AND(O6979&lt;&gt;"",R6979&lt;=Parametros!$B$10),"PRÓX. VENCIMENTO",IF(F6979="Q","QUALIDADE",IF(F6979="S","BLOQUEADO",IF(F6979="R","RESTRITO/DEVOLUÇÃO",IF(OR(N6979="QUAR",N6979="QRES"),"QUARENTENA",IF(OR(B6979="DESCARTE",B6979="DEVOLUÇÃO"),"DESCARTE/DEVOLUÇÃO",IF(AND(D6979="",K6979&lt;&gt;""),"SEM LOTE",IF(AND(Q6979&lt;&gt;"",Q6979&gt;=Parametros!$B$11),"PARADO/SEM GIRO","OK"))))))))))</f>
        <v>VAZIA</v>
      </c>
      <c r="T6979" s="29" t="str">
        <f aca="false">IF(AND($S6979="PARADO/SEM GIRO",$K6979="KG",OR(Painel!$B$5="(Todos)",A6979=Painel!$B$5)*OR(Painel!$E$5="(Todos)",P6979=Painel!$E$5)),$J6979+ROW()/10000000,"")</f>
        <v/>
      </c>
      <c r="U6979" s="29" t="str">
        <f aca="false">IF(AND($S6979="VENCIDO",$K6979="KG",OR(Painel!$B$5="(Todos)",A6979=Painel!$B$5)*OR(Painel!$E$5="(Todos)",P6979=Painel!$E$5)),$J6979+ROW()/10000000,"")</f>
        <v/>
      </c>
    </row>
    <row r="6980" customFormat="false" ht="15" hidden="false" customHeight="false" outlineLevel="0" collapsed="false">
      <c r="A6980" s="29" t="s">
        <v>52</v>
      </c>
      <c r="B6980" s="29" t="s">
        <v>13109</v>
      </c>
      <c r="C6980" s="29" t="s">
        <v>442</v>
      </c>
      <c r="D6980" s="29" t="s">
        <v>480</v>
      </c>
      <c r="E6980" s="29" t="n">
        <v>1</v>
      </c>
      <c r="F6980" s="29"/>
      <c r="G6980" s="29" t="s">
        <v>13110</v>
      </c>
      <c r="H6980" s="30" t="n">
        <v>415.8</v>
      </c>
      <c r="I6980" s="31" t="n">
        <v>46146</v>
      </c>
      <c r="J6980" s="30" t="n">
        <v>415.8</v>
      </c>
      <c r="K6980" s="29" t="s">
        <v>120</v>
      </c>
      <c r="L6980" s="29" t="s">
        <v>8803</v>
      </c>
      <c r="M6980" s="29"/>
      <c r="N6980" s="29" t="s">
        <v>122</v>
      </c>
      <c r="O6980" s="31" t="n">
        <v>46682</v>
      </c>
      <c r="P6980" s="29" t="s">
        <v>123</v>
      </c>
      <c r="Q6980" s="29" t="n">
        <f aca="false">IFERROR(VALUE(L6980),"")</f>
        <v>139</v>
      </c>
      <c r="R6980" s="29" t="n">
        <f aca="true">IF(O6980="","",O6980-TODAY())</f>
        <v>397</v>
      </c>
      <c r="S6980" s="29" t="str">
        <f aca="false">IF(C6980="&lt;&lt; vazio &gt;&gt;","VAZIA",IF(AND(O6980&lt;&gt;"",R6980&lt;0),"VENCIDO",IF(AND(O6980&lt;&gt;"",R6980&lt;=Parametros!$B$10),"PRÓX. VENCIMENTO",IF(F6980="Q","QUALIDADE",IF(F6980="S","BLOQUEADO",IF(F6980="R","RESTRITO/DEVOLUÇÃO",IF(OR(N6980="QUAR",N6980="QRES"),"QUARENTENA",IF(OR(B6980="DESCARTE",B6980="DEVOLUÇÃO"),"DESCARTE/DEVOLUÇÃO",IF(AND(D6980="",K6980&lt;&gt;""),"SEM LOTE",IF(AND(Q6980&lt;&gt;"",Q6980&gt;=Parametros!$B$11),"PARADO/SEM GIRO","OK"))))))))))</f>
        <v>PARADO/SEM GIRO</v>
      </c>
      <c r="T6980" s="29" t="n">
        <f aca="false">IF(AND($S6980="PARADO/SEM GIRO",$K6980="KG",OR(Painel!$B$5="(Todos)",A6980=Painel!$B$5)*OR(Painel!$E$5="(Todos)",P6980=Painel!$E$5)),$J6980+ROW()/10000000,"")</f>
        <v>415.800698</v>
      </c>
      <c r="U6980" s="29" t="str">
        <f aca="false">IF(AND($S6980="VENCIDO",$K6980="KG",OR(Painel!$B$5="(Todos)",A6980=Painel!$B$5)*OR(Painel!$E$5="(Todos)",P6980=Painel!$E$5)),$J6980+ROW()/10000000,"")</f>
        <v/>
      </c>
    </row>
    <row r="6981" customFormat="false" ht="15" hidden="false" customHeight="false" outlineLevel="0" collapsed="false">
      <c r="A6981" s="29" t="s">
        <v>52</v>
      </c>
      <c r="B6981" s="29" t="s">
        <v>13111</v>
      </c>
      <c r="C6981" s="29" t="s">
        <v>5840</v>
      </c>
      <c r="D6981" s="29" t="s">
        <v>13112</v>
      </c>
      <c r="E6981" s="29" t="n">
        <v>1</v>
      </c>
      <c r="F6981" s="29"/>
      <c r="G6981" s="29" t="s">
        <v>13113</v>
      </c>
      <c r="H6981" s="30" t="n">
        <v>80</v>
      </c>
      <c r="I6981" s="31" t="n">
        <v>46258</v>
      </c>
      <c r="J6981" s="30" t="n">
        <v>80</v>
      </c>
      <c r="K6981" s="29" t="s">
        <v>120</v>
      </c>
      <c r="L6981" s="29" t="s">
        <v>1096</v>
      </c>
      <c r="M6981" s="29"/>
      <c r="N6981" s="29" t="s">
        <v>122</v>
      </c>
      <c r="O6981" s="31" t="n">
        <v>46515</v>
      </c>
      <c r="P6981" s="29" t="s">
        <v>123</v>
      </c>
      <c r="Q6981" s="29" t="n">
        <f aca="false">IFERROR(VALUE(L6981),"")</f>
        <v>102</v>
      </c>
      <c r="R6981" s="29" t="n">
        <f aca="true">IF(O6981="","",O6981-TODAY())</f>
        <v>230</v>
      </c>
      <c r="S6981" s="29" t="str">
        <f aca="false">IF(C6981="&lt;&lt; vazio &gt;&gt;","VAZIA",IF(AND(O6981&lt;&gt;"",R6981&lt;0),"VENCIDO",IF(AND(O6981&lt;&gt;"",R6981&lt;=Parametros!$B$10),"PRÓX. VENCIMENTO",IF(F6981="Q","QUALIDADE",IF(F6981="S","BLOQUEADO",IF(F6981="R","RESTRITO/DEVOLUÇÃO",IF(OR(N6981="QUAR",N6981="QRES"),"QUARENTENA",IF(OR(B6981="DESCARTE",B6981="DEVOLUÇÃO"),"DESCARTE/DEVOLUÇÃO",IF(AND(D6981="",K6981&lt;&gt;""),"SEM LOTE",IF(AND(Q6981&lt;&gt;"",Q6981&gt;=Parametros!$B$11),"PARADO/SEM GIRO","OK"))))))))))</f>
        <v>PARADO/SEM GIRO</v>
      </c>
      <c r="T6981" s="29" t="n">
        <f aca="false">IF(AND($S6981="PARADO/SEM GIRO",$K6981="KG",OR(Painel!$B$5="(Todos)",A6981=Painel!$B$5)*OR(Painel!$E$5="(Todos)",P6981=Painel!$E$5)),$J6981+ROW()/10000000,"")</f>
        <v>80.0006981</v>
      </c>
      <c r="U6981" s="29" t="str">
        <f aca="false">IF(AND($S6981="VENCIDO",$K6981="KG",OR(Painel!$B$5="(Todos)",A6981=Painel!$B$5)*OR(Painel!$E$5="(Todos)",P6981=Painel!$E$5)),$J6981+ROW()/10000000,"")</f>
        <v/>
      </c>
    </row>
    <row r="6982" customFormat="false" ht="15" hidden="false" customHeight="false" outlineLevel="0" collapsed="false">
      <c r="A6982" s="29" t="s">
        <v>52</v>
      </c>
      <c r="B6982" s="29" t="s">
        <v>13114</v>
      </c>
      <c r="C6982" s="29" t="s">
        <v>115</v>
      </c>
      <c r="D6982" s="29"/>
      <c r="E6982" s="29" t="n">
        <v>0</v>
      </c>
      <c r="F6982" s="29"/>
      <c r="G6982" s="29"/>
      <c r="H6982" s="30" t="n">
        <v>0</v>
      </c>
      <c r="I6982" s="29"/>
      <c r="J6982" s="30" t="n">
        <v>0</v>
      </c>
      <c r="K6982" s="29"/>
      <c r="L6982" s="29" t="s">
        <v>116</v>
      </c>
      <c r="M6982" s="29"/>
      <c r="N6982" s="29"/>
      <c r="O6982" s="29"/>
      <c r="P6982" s="29"/>
      <c r="Q6982" s="29" t="n">
        <f aca="false">IFERROR(VALUE(L6982),"")</f>
        <v>0</v>
      </c>
      <c r="R6982" s="29" t="str">
        <f aca="true">IF(O6982="","",O6982-TODAY())</f>
        <v/>
      </c>
      <c r="S6982" s="29" t="str">
        <f aca="false">IF(C6982="&lt;&lt; vazio &gt;&gt;","VAZIA",IF(AND(O6982&lt;&gt;"",R6982&lt;0),"VENCIDO",IF(AND(O6982&lt;&gt;"",R6982&lt;=Parametros!$B$10),"PRÓX. VENCIMENTO",IF(F6982="Q","QUALIDADE",IF(F6982="S","BLOQUEADO",IF(F6982="R","RESTRITO/DEVOLUÇÃO",IF(OR(N6982="QUAR",N6982="QRES"),"QUARENTENA",IF(OR(B6982="DESCARTE",B6982="DEVOLUÇÃO"),"DESCARTE/DEVOLUÇÃO",IF(AND(D6982="",K6982&lt;&gt;""),"SEM LOTE",IF(AND(Q6982&lt;&gt;"",Q6982&gt;=Parametros!$B$11),"PARADO/SEM GIRO","OK"))))))))))</f>
        <v>VAZIA</v>
      </c>
      <c r="T6982" s="29" t="str">
        <f aca="false">IF(AND($S6982="PARADO/SEM GIRO",$K6982="KG",OR(Painel!$B$5="(Todos)",A6982=Painel!$B$5)*OR(Painel!$E$5="(Todos)",P6982=Painel!$E$5)),$J6982+ROW()/10000000,"")</f>
        <v/>
      </c>
      <c r="U6982" s="29" t="str">
        <f aca="false">IF(AND($S6982="VENCIDO",$K6982="KG",OR(Painel!$B$5="(Todos)",A6982=Painel!$B$5)*OR(Painel!$E$5="(Todos)",P6982=Painel!$E$5)),$J6982+ROW()/10000000,"")</f>
        <v/>
      </c>
    </row>
    <row r="6983" customFormat="false" ht="15" hidden="false" customHeight="false" outlineLevel="0" collapsed="false">
      <c r="A6983" s="29" t="s">
        <v>52</v>
      </c>
      <c r="B6983" s="29" t="s">
        <v>13115</v>
      </c>
      <c r="C6983" s="29" t="s">
        <v>10297</v>
      </c>
      <c r="D6983" s="29" t="s">
        <v>13116</v>
      </c>
      <c r="E6983" s="29" t="n">
        <v>1</v>
      </c>
      <c r="F6983" s="29"/>
      <c r="G6983" s="29" t="s">
        <v>13117</v>
      </c>
      <c r="H6983" s="30" t="n">
        <v>536</v>
      </c>
      <c r="I6983" s="31" t="n">
        <v>46168</v>
      </c>
      <c r="J6983" s="30" t="n">
        <v>536</v>
      </c>
      <c r="K6983" s="29" t="s">
        <v>120</v>
      </c>
      <c r="L6983" s="29" t="s">
        <v>11362</v>
      </c>
      <c r="M6983" s="29"/>
      <c r="N6983" s="29" t="s">
        <v>122</v>
      </c>
      <c r="O6983" s="31" t="n">
        <v>46887</v>
      </c>
      <c r="P6983" s="29" t="s">
        <v>123</v>
      </c>
      <c r="Q6983" s="29" t="n">
        <f aca="false">IFERROR(VALUE(L6983),"")</f>
        <v>117</v>
      </c>
      <c r="R6983" s="29" t="n">
        <f aca="true">IF(O6983="","",O6983-TODAY())</f>
        <v>602</v>
      </c>
      <c r="S6983" s="29" t="str">
        <f aca="false">IF(C6983="&lt;&lt; vazio &gt;&gt;","VAZIA",IF(AND(O6983&lt;&gt;"",R6983&lt;0),"VENCIDO",IF(AND(O6983&lt;&gt;"",R6983&lt;=Parametros!$B$10),"PRÓX. VENCIMENTO",IF(F6983="Q","QUALIDADE",IF(F6983="S","BLOQUEADO",IF(F6983="R","RESTRITO/DEVOLUÇÃO",IF(OR(N6983="QUAR",N6983="QRES"),"QUARENTENA",IF(OR(B6983="DESCARTE",B6983="DEVOLUÇÃO"),"DESCARTE/DEVOLUÇÃO",IF(AND(D6983="",K6983&lt;&gt;""),"SEM LOTE",IF(AND(Q6983&lt;&gt;"",Q6983&gt;=Parametros!$B$11),"PARADO/SEM GIRO","OK"))))))))))</f>
        <v>PARADO/SEM GIRO</v>
      </c>
      <c r="T6983" s="29" t="n">
        <f aca="false">IF(AND($S6983="PARADO/SEM GIRO",$K6983="KG",OR(Painel!$B$5="(Todos)",A6983=Painel!$B$5)*OR(Painel!$E$5="(Todos)",P6983=Painel!$E$5)),$J6983+ROW()/10000000,"")</f>
        <v>536.0006983</v>
      </c>
      <c r="U6983" s="29" t="str">
        <f aca="false">IF(AND($S6983="VENCIDO",$K6983="KG",OR(Painel!$B$5="(Todos)",A6983=Painel!$B$5)*OR(Painel!$E$5="(Todos)",P6983=Painel!$E$5)),$J6983+ROW()/10000000,"")</f>
        <v/>
      </c>
    </row>
    <row r="6984" customFormat="false" ht="15" hidden="false" customHeight="false" outlineLevel="0" collapsed="false">
      <c r="A6984" s="29" t="s">
        <v>52</v>
      </c>
      <c r="B6984" s="29" t="s">
        <v>13118</v>
      </c>
      <c r="C6984" s="29" t="s">
        <v>691</v>
      </c>
      <c r="D6984" s="29" t="s">
        <v>13119</v>
      </c>
      <c r="E6984" s="29" t="n">
        <v>1</v>
      </c>
      <c r="F6984" s="29"/>
      <c r="G6984" s="29" t="s">
        <v>13120</v>
      </c>
      <c r="H6984" s="30" t="n">
        <v>960</v>
      </c>
      <c r="I6984" s="31" t="n">
        <v>46018</v>
      </c>
      <c r="J6984" s="30" t="n">
        <v>960</v>
      </c>
      <c r="K6984" s="29" t="s">
        <v>120</v>
      </c>
      <c r="L6984" s="29" t="s">
        <v>3834</v>
      </c>
      <c r="M6984" s="29"/>
      <c r="N6984" s="29" t="s">
        <v>122</v>
      </c>
      <c r="O6984" s="31" t="n">
        <v>46332</v>
      </c>
      <c r="P6984" s="29" t="s">
        <v>123</v>
      </c>
      <c r="Q6984" s="29" t="n">
        <f aca="false">IFERROR(VALUE(L6984),"")</f>
        <v>267</v>
      </c>
      <c r="R6984" s="29" t="n">
        <f aca="true">IF(O6984="","",O6984-TODAY())</f>
        <v>47</v>
      </c>
      <c r="S6984" s="29" t="str">
        <f aca="false">IF(C6984="&lt;&lt; vazio &gt;&gt;","VAZIA",IF(AND(O6984&lt;&gt;"",R6984&lt;0),"VENCIDO",IF(AND(O6984&lt;&gt;"",R6984&lt;=Parametros!$B$10),"PRÓX. VENCIMENTO",IF(F6984="Q","QUALIDADE",IF(F6984="S","BLOQUEADO",IF(F6984="R","RESTRITO/DEVOLUÇÃO",IF(OR(N6984="QUAR",N6984="QRES"),"QUARENTENA",IF(OR(B6984="DESCARTE",B6984="DEVOLUÇÃO"),"DESCARTE/DEVOLUÇÃO",IF(AND(D6984="",K6984&lt;&gt;""),"SEM LOTE",IF(AND(Q6984&lt;&gt;"",Q6984&gt;=Parametros!$B$11),"PARADO/SEM GIRO","OK"))))))))))</f>
        <v>PRÓX. VENCIMENTO</v>
      </c>
      <c r="T6984" s="29" t="str">
        <f aca="false">IF(AND($S6984="PARADO/SEM GIRO",$K6984="KG",OR(Painel!$B$5="(Todos)",A6984=Painel!$B$5)*OR(Painel!$E$5="(Todos)",P6984=Painel!$E$5)),$J6984+ROW()/10000000,"")</f>
        <v/>
      </c>
      <c r="U6984" s="29" t="str">
        <f aca="false">IF(AND($S6984="VENCIDO",$K6984="KG",OR(Painel!$B$5="(Todos)",A6984=Painel!$B$5)*OR(Painel!$E$5="(Todos)",P6984=Painel!$E$5)),$J6984+ROW()/10000000,"")</f>
        <v/>
      </c>
    </row>
    <row r="6985" customFormat="false" ht="15" hidden="false" customHeight="false" outlineLevel="0" collapsed="false">
      <c r="A6985" s="29" t="s">
        <v>52</v>
      </c>
      <c r="B6985" s="29" t="s">
        <v>13121</v>
      </c>
      <c r="C6985" s="29" t="s">
        <v>115</v>
      </c>
      <c r="D6985" s="29"/>
      <c r="E6985" s="29" t="n">
        <v>0</v>
      </c>
      <c r="F6985" s="29"/>
      <c r="G6985" s="29"/>
      <c r="H6985" s="30" t="n">
        <v>0</v>
      </c>
      <c r="I6985" s="29"/>
      <c r="J6985" s="30" t="n">
        <v>0</v>
      </c>
      <c r="K6985" s="29"/>
      <c r="L6985" s="29" t="s">
        <v>116</v>
      </c>
      <c r="M6985" s="29"/>
      <c r="N6985" s="29"/>
      <c r="O6985" s="29"/>
      <c r="P6985" s="29"/>
      <c r="Q6985" s="29" t="n">
        <f aca="false">IFERROR(VALUE(L6985),"")</f>
        <v>0</v>
      </c>
      <c r="R6985" s="29" t="str">
        <f aca="true">IF(O6985="","",O6985-TODAY())</f>
        <v/>
      </c>
      <c r="S6985" s="29" t="str">
        <f aca="false">IF(C6985="&lt;&lt; vazio &gt;&gt;","VAZIA",IF(AND(O6985&lt;&gt;"",R6985&lt;0),"VENCIDO",IF(AND(O6985&lt;&gt;"",R6985&lt;=Parametros!$B$10),"PRÓX. VENCIMENTO",IF(F6985="Q","QUALIDADE",IF(F6985="S","BLOQUEADO",IF(F6985="R","RESTRITO/DEVOLUÇÃO",IF(OR(N6985="QUAR",N6985="QRES"),"QUARENTENA",IF(OR(B6985="DESCARTE",B6985="DEVOLUÇÃO"),"DESCARTE/DEVOLUÇÃO",IF(AND(D6985="",K6985&lt;&gt;""),"SEM LOTE",IF(AND(Q6985&lt;&gt;"",Q6985&gt;=Parametros!$B$11),"PARADO/SEM GIRO","OK"))))))))))</f>
        <v>VAZIA</v>
      </c>
      <c r="T6985" s="29" t="str">
        <f aca="false">IF(AND($S6985="PARADO/SEM GIRO",$K6985="KG",OR(Painel!$B$5="(Todos)",A6985=Painel!$B$5)*OR(Painel!$E$5="(Todos)",P6985=Painel!$E$5)),$J6985+ROW()/10000000,"")</f>
        <v/>
      </c>
      <c r="U6985" s="29" t="str">
        <f aca="false">IF(AND($S6985="VENCIDO",$K6985="KG",OR(Painel!$B$5="(Todos)",A6985=Painel!$B$5)*OR(Painel!$E$5="(Todos)",P6985=Painel!$E$5)),$J6985+ROW()/10000000,"")</f>
        <v/>
      </c>
    </row>
    <row r="6986" customFormat="false" ht="15" hidden="false" customHeight="false" outlineLevel="0" collapsed="false">
      <c r="A6986" s="29" t="s">
        <v>52</v>
      </c>
      <c r="B6986" s="29" t="s">
        <v>13122</v>
      </c>
      <c r="C6986" s="29" t="s">
        <v>5213</v>
      </c>
      <c r="D6986" s="29" t="s">
        <v>4931</v>
      </c>
      <c r="E6986" s="29" t="n">
        <v>1</v>
      </c>
      <c r="F6986" s="29"/>
      <c r="G6986" s="29" t="s">
        <v>13123</v>
      </c>
      <c r="H6986" s="30" t="n">
        <v>700</v>
      </c>
      <c r="I6986" s="31" t="n">
        <v>46247</v>
      </c>
      <c r="J6986" s="30" t="n">
        <v>700</v>
      </c>
      <c r="K6986" s="29" t="s">
        <v>120</v>
      </c>
      <c r="L6986" s="29" t="s">
        <v>1719</v>
      </c>
      <c r="M6986" s="29"/>
      <c r="N6986" s="29" t="s">
        <v>122</v>
      </c>
      <c r="O6986" s="31" t="n">
        <v>46787</v>
      </c>
      <c r="P6986" s="29" t="s">
        <v>123</v>
      </c>
      <c r="Q6986" s="29" t="n">
        <f aca="false">IFERROR(VALUE(L6986),"")</f>
        <v>38</v>
      </c>
      <c r="R6986" s="29" t="n">
        <f aca="true">IF(O6986="","",O6986-TODAY())</f>
        <v>502</v>
      </c>
      <c r="S6986" s="29" t="str">
        <f aca="false">IF(C6986="&lt;&lt; vazio &gt;&gt;","VAZIA",IF(AND(O6986&lt;&gt;"",R6986&lt;0),"VENCIDO",IF(AND(O6986&lt;&gt;"",R6986&lt;=Parametros!$B$10),"PRÓX. VENCIMENTO",IF(F6986="Q","QUALIDADE",IF(F6986="S","BLOQUEADO",IF(F6986="R","RESTRITO/DEVOLUÇÃO",IF(OR(N6986="QUAR",N6986="QRES"),"QUARENTENA",IF(OR(B6986="DESCARTE",B6986="DEVOLUÇÃO"),"DESCARTE/DEVOLUÇÃO",IF(AND(D6986="",K6986&lt;&gt;""),"SEM LOTE",IF(AND(Q6986&lt;&gt;"",Q6986&gt;=Parametros!$B$11),"PARADO/SEM GIRO","OK"))))))))))</f>
        <v>OK</v>
      </c>
      <c r="T6986" s="29" t="str">
        <f aca="false">IF(AND($S6986="PARADO/SEM GIRO",$K6986="KG",OR(Painel!$B$5="(Todos)",A6986=Painel!$B$5)*OR(Painel!$E$5="(Todos)",P6986=Painel!$E$5)),$J6986+ROW()/10000000,"")</f>
        <v/>
      </c>
      <c r="U6986" s="29" t="str">
        <f aca="false">IF(AND($S6986="VENCIDO",$K6986="KG",OR(Painel!$B$5="(Todos)",A6986=Painel!$B$5)*OR(Painel!$E$5="(Todos)",P6986=Painel!$E$5)),$J6986+ROW()/10000000,"")</f>
        <v/>
      </c>
    </row>
    <row r="6987" customFormat="false" ht="15" hidden="false" customHeight="false" outlineLevel="0" collapsed="false">
      <c r="A6987" s="29" t="s">
        <v>52</v>
      </c>
      <c r="B6987" s="29" t="s">
        <v>13124</v>
      </c>
      <c r="C6987" s="29" t="s">
        <v>115</v>
      </c>
      <c r="D6987" s="29"/>
      <c r="E6987" s="29" t="n">
        <v>0</v>
      </c>
      <c r="F6987" s="29"/>
      <c r="G6987" s="29"/>
      <c r="H6987" s="30" t="n">
        <v>0</v>
      </c>
      <c r="I6987" s="29"/>
      <c r="J6987" s="30" t="n">
        <v>0</v>
      </c>
      <c r="K6987" s="29"/>
      <c r="L6987" s="29" t="s">
        <v>116</v>
      </c>
      <c r="M6987" s="29"/>
      <c r="N6987" s="29"/>
      <c r="O6987" s="29"/>
      <c r="P6987" s="29"/>
      <c r="Q6987" s="29" t="n">
        <f aca="false">IFERROR(VALUE(L6987),"")</f>
        <v>0</v>
      </c>
      <c r="R6987" s="29" t="str">
        <f aca="true">IF(O6987="","",O6987-TODAY())</f>
        <v/>
      </c>
      <c r="S6987" s="29" t="str">
        <f aca="false">IF(C6987="&lt;&lt; vazio &gt;&gt;","VAZIA",IF(AND(O6987&lt;&gt;"",R6987&lt;0),"VENCIDO",IF(AND(O6987&lt;&gt;"",R6987&lt;=Parametros!$B$10),"PRÓX. VENCIMENTO",IF(F6987="Q","QUALIDADE",IF(F6987="S","BLOQUEADO",IF(F6987="R","RESTRITO/DEVOLUÇÃO",IF(OR(N6987="QUAR",N6987="QRES"),"QUARENTENA",IF(OR(B6987="DESCARTE",B6987="DEVOLUÇÃO"),"DESCARTE/DEVOLUÇÃO",IF(AND(D6987="",K6987&lt;&gt;""),"SEM LOTE",IF(AND(Q6987&lt;&gt;"",Q6987&gt;=Parametros!$B$11),"PARADO/SEM GIRO","OK"))))))))))</f>
        <v>VAZIA</v>
      </c>
      <c r="T6987" s="29" t="str">
        <f aca="false">IF(AND($S6987="PARADO/SEM GIRO",$K6987="KG",OR(Painel!$B$5="(Todos)",A6987=Painel!$B$5)*OR(Painel!$E$5="(Todos)",P6987=Painel!$E$5)),$J6987+ROW()/10000000,"")</f>
        <v/>
      </c>
      <c r="U6987" s="29" t="str">
        <f aca="false">IF(AND($S6987="VENCIDO",$K6987="KG",OR(Painel!$B$5="(Todos)",A6987=Painel!$B$5)*OR(Painel!$E$5="(Todos)",P6987=Painel!$E$5)),$J6987+ROW()/10000000,"")</f>
        <v/>
      </c>
    </row>
    <row r="6988" customFormat="false" ht="15" hidden="false" customHeight="false" outlineLevel="0" collapsed="false">
      <c r="A6988" s="29" t="s">
        <v>52</v>
      </c>
      <c r="B6988" s="29" t="s">
        <v>13125</v>
      </c>
      <c r="C6988" s="29" t="s">
        <v>785</v>
      </c>
      <c r="D6988" s="29" t="s">
        <v>841</v>
      </c>
      <c r="E6988" s="29" t="n">
        <v>1</v>
      </c>
      <c r="F6988" s="29"/>
      <c r="G6988" s="29" t="s">
        <v>13126</v>
      </c>
      <c r="H6988" s="30" t="n">
        <v>1000</v>
      </c>
      <c r="I6988" s="31" t="n">
        <v>46282</v>
      </c>
      <c r="J6988" s="30" t="n">
        <v>1000</v>
      </c>
      <c r="K6988" s="29" t="s">
        <v>120</v>
      </c>
      <c r="L6988" s="29" t="s">
        <v>400</v>
      </c>
      <c r="M6988" s="29"/>
      <c r="N6988" s="29" t="s">
        <v>122</v>
      </c>
      <c r="O6988" s="31" t="n">
        <v>46825</v>
      </c>
      <c r="P6988" s="29" t="s">
        <v>123</v>
      </c>
      <c r="Q6988" s="29" t="n">
        <f aca="false">IFERROR(VALUE(L6988),"")</f>
        <v>3</v>
      </c>
      <c r="R6988" s="29" t="n">
        <f aca="true">IF(O6988="","",O6988-TODAY())</f>
        <v>540</v>
      </c>
      <c r="S6988" s="29" t="str">
        <f aca="false">IF(C6988="&lt;&lt; vazio &gt;&gt;","VAZIA",IF(AND(O6988&lt;&gt;"",R6988&lt;0),"VENCIDO",IF(AND(O6988&lt;&gt;"",R6988&lt;=Parametros!$B$10),"PRÓX. VENCIMENTO",IF(F6988="Q","QUALIDADE",IF(F6988="S","BLOQUEADO",IF(F6988="R","RESTRITO/DEVOLUÇÃO",IF(OR(N6988="QUAR",N6988="QRES"),"QUARENTENA",IF(OR(B6988="DESCARTE",B6988="DEVOLUÇÃO"),"DESCARTE/DEVOLUÇÃO",IF(AND(D6988="",K6988&lt;&gt;""),"SEM LOTE",IF(AND(Q6988&lt;&gt;"",Q6988&gt;=Parametros!$B$11),"PARADO/SEM GIRO","OK"))))))))))</f>
        <v>OK</v>
      </c>
      <c r="T6988" s="29" t="str">
        <f aca="false">IF(AND($S6988="PARADO/SEM GIRO",$K6988="KG",OR(Painel!$B$5="(Todos)",A6988=Painel!$B$5)*OR(Painel!$E$5="(Todos)",P6988=Painel!$E$5)),$J6988+ROW()/10000000,"")</f>
        <v/>
      </c>
      <c r="U6988" s="29" t="str">
        <f aca="false">IF(AND($S6988="VENCIDO",$K6988="KG",OR(Painel!$B$5="(Todos)",A6988=Painel!$B$5)*OR(Painel!$E$5="(Todos)",P6988=Painel!$E$5)),$J6988+ROW()/10000000,"")</f>
        <v/>
      </c>
    </row>
    <row r="6989" customFormat="false" ht="15" hidden="false" customHeight="false" outlineLevel="0" collapsed="false">
      <c r="A6989" s="29" t="s">
        <v>52</v>
      </c>
      <c r="B6989" s="29" t="s">
        <v>13127</v>
      </c>
      <c r="C6989" s="29" t="s">
        <v>115</v>
      </c>
      <c r="D6989" s="29"/>
      <c r="E6989" s="29" t="n">
        <v>0</v>
      </c>
      <c r="F6989" s="29"/>
      <c r="G6989" s="29"/>
      <c r="H6989" s="30" t="n">
        <v>0</v>
      </c>
      <c r="I6989" s="29"/>
      <c r="J6989" s="30" t="n">
        <v>0</v>
      </c>
      <c r="K6989" s="29"/>
      <c r="L6989" s="29" t="s">
        <v>116</v>
      </c>
      <c r="M6989" s="29"/>
      <c r="N6989" s="29"/>
      <c r="O6989" s="29"/>
      <c r="P6989" s="29"/>
      <c r="Q6989" s="29" t="n">
        <f aca="false">IFERROR(VALUE(L6989),"")</f>
        <v>0</v>
      </c>
      <c r="R6989" s="29" t="str">
        <f aca="true">IF(O6989="","",O6989-TODAY())</f>
        <v/>
      </c>
      <c r="S6989" s="29" t="str">
        <f aca="false">IF(C6989="&lt;&lt; vazio &gt;&gt;","VAZIA",IF(AND(O6989&lt;&gt;"",R6989&lt;0),"VENCIDO",IF(AND(O6989&lt;&gt;"",R6989&lt;=Parametros!$B$10),"PRÓX. VENCIMENTO",IF(F6989="Q","QUALIDADE",IF(F6989="S","BLOQUEADO",IF(F6989="R","RESTRITO/DEVOLUÇÃO",IF(OR(N6989="QUAR",N6989="QRES"),"QUARENTENA",IF(OR(B6989="DESCARTE",B6989="DEVOLUÇÃO"),"DESCARTE/DEVOLUÇÃO",IF(AND(D6989="",K6989&lt;&gt;""),"SEM LOTE",IF(AND(Q6989&lt;&gt;"",Q6989&gt;=Parametros!$B$11),"PARADO/SEM GIRO","OK"))))))))))</f>
        <v>VAZIA</v>
      </c>
      <c r="T6989" s="29" t="str">
        <f aca="false">IF(AND($S6989="PARADO/SEM GIRO",$K6989="KG",OR(Painel!$B$5="(Todos)",A6989=Painel!$B$5)*OR(Painel!$E$5="(Todos)",P6989=Painel!$E$5)),$J6989+ROW()/10000000,"")</f>
        <v/>
      </c>
      <c r="U6989" s="29" t="str">
        <f aca="false">IF(AND($S6989="VENCIDO",$K6989="KG",OR(Painel!$B$5="(Todos)",A6989=Painel!$B$5)*OR(Painel!$E$5="(Todos)",P6989=Painel!$E$5)),$J6989+ROW()/10000000,"")</f>
        <v/>
      </c>
    </row>
    <row r="6990" customFormat="false" ht="15" hidden="false" customHeight="false" outlineLevel="0" collapsed="false">
      <c r="A6990" s="29" t="s">
        <v>52</v>
      </c>
      <c r="B6990" s="29" t="s">
        <v>13128</v>
      </c>
      <c r="C6990" s="29" t="s">
        <v>679</v>
      </c>
      <c r="D6990" s="29" t="s">
        <v>2860</v>
      </c>
      <c r="E6990" s="29" t="n">
        <v>1</v>
      </c>
      <c r="F6990" s="29"/>
      <c r="G6990" s="29" t="s">
        <v>13129</v>
      </c>
      <c r="H6990" s="30" t="n">
        <v>1080</v>
      </c>
      <c r="I6990" s="31" t="n">
        <v>46276</v>
      </c>
      <c r="J6990" s="30" t="n">
        <v>1080</v>
      </c>
      <c r="K6990" s="29" t="s">
        <v>120</v>
      </c>
      <c r="L6990" s="29" t="s">
        <v>133</v>
      </c>
      <c r="M6990" s="29"/>
      <c r="N6990" s="29" t="s">
        <v>122</v>
      </c>
      <c r="O6990" s="31" t="n">
        <v>46610</v>
      </c>
      <c r="P6990" s="29" t="s">
        <v>123</v>
      </c>
      <c r="Q6990" s="29" t="n">
        <f aca="false">IFERROR(VALUE(L6990),"")</f>
        <v>9</v>
      </c>
      <c r="R6990" s="29" t="n">
        <f aca="true">IF(O6990="","",O6990-TODAY())</f>
        <v>325</v>
      </c>
      <c r="S6990" s="29" t="str">
        <f aca="false">IF(C6990="&lt;&lt; vazio &gt;&gt;","VAZIA",IF(AND(O6990&lt;&gt;"",R6990&lt;0),"VENCIDO",IF(AND(O6990&lt;&gt;"",R6990&lt;=Parametros!$B$10),"PRÓX. VENCIMENTO",IF(F6990="Q","QUALIDADE",IF(F6990="S","BLOQUEADO",IF(F6990="R","RESTRITO/DEVOLUÇÃO",IF(OR(N6990="QUAR",N6990="QRES"),"QUARENTENA",IF(OR(B6990="DESCARTE",B6990="DEVOLUÇÃO"),"DESCARTE/DEVOLUÇÃO",IF(AND(D6990="",K6990&lt;&gt;""),"SEM LOTE",IF(AND(Q6990&lt;&gt;"",Q6990&gt;=Parametros!$B$11),"PARADO/SEM GIRO","OK"))))))))))</f>
        <v>OK</v>
      </c>
      <c r="T6990" s="29" t="str">
        <f aca="false">IF(AND($S6990="PARADO/SEM GIRO",$K6990="KG",OR(Painel!$B$5="(Todos)",A6990=Painel!$B$5)*OR(Painel!$E$5="(Todos)",P6990=Painel!$E$5)),$J6990+ROW()/10000000,"")</f>
        <v/>
      </c>
      <c r="U6990" s="29" t="str">
        <f aca="false">IF(AND($S6990="VENCIDO",$K6990="KG",OR(Painel!$B$5="(Todos)",A6990=Painel!$B$5)*OR(Painel!$E$5="(Todos)",P6990=Painel!$E$5)),$J6990+ROW()/10000000,"")</f>
        <v/>
      </c>
    </row>
    <row r="6991" customFormat="false" ht="15" hidden="false" customHeight="false" outlineLevel="0" collapsed="false">
      <c r="A6991" s="29" t="s">
        <v>52</v>
      </c>
      <c r="B6991" s="29" t="s">
        <v>13130</v>
      </c>
      <c r="C6991" s="29" t="s">
        <v>454</v>
      </c>
      <c r="D6991" s="29" t="s">
        <v>455</v>
      </c>
      <c r="E6991" s="29" t="n">
        <v>1</v>
      </c>
      <c r="F6991" s="29"/>
      <c r="G6991" s="29" t="s">
        <v>13131</v>
      </c>
      <c r="H6991" s="30" t="n">
        <v>288</v>
      </c>
      <c r="I6991" s="31" t="n">
        <v>46225</v>
      </c>
      <c r="J6991" s="30" t="n">
        <v>288</v>
      </c>
      <c r="K6991" s="29" t="s">
        <v>120</v>
      </c>
      <c r="L6991" s="29" t="s">
        <v>1020</v>
      </c>
      <c r="M6991" s="29"/>
      <c r="N6991" s="29" t="s">
        <v>122</v>
      </c>
      <c r="O6991" s="31" t="n">
        <v>46394</v>
      </c>
      <c r="P6991" s="29" t="s">
        <v>123</v>
      </c>
      <c r="Q6991" s="29" t="n">
        <f aca="false">IFERROR(VALUE(L6991),"")</f>
        <v>60</v>
      </c>
      <c r="R6991" s="29" t="n">
        <f aca="true">IF(O6991="","",O6991-TODAY())</f>
        <v>109</v>
      </c>
      <c r="S6991" s="29" t="str">
        <f aca="false">IF(C6991="&lt;&lt; vazio &gt;&gt;","VAZIA",IF(AND(O6991&lt;&gt;"",R6991&lt;0),"VENCIDO",IF(AND(O6991&lt;&gt;"",R6991&lt;=Parametros!$B$10),"PRÓX. VENCIMENTO",IF(F6991="Q","QUALIDADE",IF(F6991="S","BLOQUEADO",IF(F6991="R","RESTRITO/DEVOLUÇÃO",IF(OR(N6991="QUAR",N6991="QRES"),"QUARENTENA",IF(OR(B6991="DESCARTE",B6991="DEVOLUÇÃO"),"DESCARTE/DEVOLUÇÃO",IF(AND(D6991="",K6991&lt;&gt;""),"SEM LOTE",IF(AND(Q6991&lt;&gt;"",Q6991&gt;=Parametros!$B$11),"PARADO/SEM GIRO","OK"))))))))))</f>
        <v>OK</v>
      </c>
      <c r="T6991" s="29" t="str">
        <f aca="false">IF(AND($S6991="PARADO/SEM GIRO",$K6991="KG",OR(Painel!$B$5="(Todos)",A6991=Painel!$B$5)*OR(Painel!$E$5="(Todos)",P6991=Painel!$E$5)),$J6991+ROW()/10000000,"")</f>
        <v/>
      </c>
      <c r="U6991" s="29" t="str">
        <f aca="false">IF(AND($S6991="VENCIDO",$K6991="KG",OR(Painel!$B$5="(Todos)",A6991=Painel!$B$5)*OR(Painel!$E$5="(Todos)",P6991=Painel!$E$5)),$J6991+ROW()/10000000,"")</f>
        <v/>
      </c>
    </row>
    <row r="6992" customFormat="false" ht="15" hidden="false" customHeight="false" outlineLevel="0" collapsed="false">
      <c r="A6992" s="29" t="s">
        <v>52</v>
      </c>
      <c r="B6992" s="29" t="s">
        <v>13132</v>
      </c>
      <c r="C6992" s="29" t="s">
        <v>115</v>
      </c>
      <c r="D6992" s="29"/>
      <c r="E6992" s="29" t="n">
        <v>0</v>
      </c>
      <c r="F6992" s="29"/>
      <c r="G6992" s="29"/>
      <c r="H6992" s="30" t="n">
        <v>0</v>
      </c>
      <c r="I6992" s="29"/>
      <c r="J6992" s="30" t="n">
        <v>0</v>
      </c>
      <c r="K6992" s="29"/>
      <c r="L6992" s="29" t="s">
        <v>116</v>
      </c>
      <c r="M6992" s="29"/>
      <c r="N6992" s="29"/>
      <c r="O6992" s="29"/>
      <c r="P6992" s="29"/>
      <c r="Q6992" s="29" t="n">
        <f aca="false">IFERROR(VALUE(L6992),"")</f>
        <v>0</v>
      </c>
      <c r="R6992" s="29" t="str">
        <f aca="true">IF(O6992="","",O6992-TODAY())</f>
        <v/>
      </c>
      <c r="S6992" s="29" t="str">
        <f aca="false">IF(C6992="&lt;&lt; vazio &gt;&gt;","VAZIA",IF(AND(O6992&lt;&gt;"",R6992&lt;0),"VENCIDO",IF(AND(O6992&lt;&gt;"",R6992&lt;=Parametros!$B$10),"PRÓX. VENCIMENTO",IF(F6992="Q","QUALIDADE",IF(F6992="S","BLOQUEADO",IF(F6992="R","RESTRITO/DEVOLUÇÃO",IF(OR(N6992="QUAR",N6992="QRES"),"QUARENTENA",IF(OR(B6992="DESCARTE",B6992="DEVOLUÇÃO"),"DESCARTE/DEVOLUÇÃO",IF(AND(D6992="",K6992&lt;&gt;""),"SEM LOTE",IF(AND(Q6992&lt;&gt;"",Q6992&gt;=Parametros!$B$11),"PARADO/SEM GIRO","OK"))))))))))</f>
        <v>VAZIA</v>
      </c>
      <c r="T6992" s="29" t="str">
        <f aca="false">IF(AND($S6992="PARADO/SEM GIRO",$K6992="KG",OR(Painel!$B$5="(Todos)",A6992=Painel!$B$5)*OR(Painel!$E$5="(Todos)",P6992=Painel!$E$5)),$J6992+ROW()/10000000,"")</f>
        <v/>
      </c>
      <c r="U6992" s="29" t="str">
        <f aca="false">IF(AND($S6992="VENCIDO",$K6992="KG",OR(Painel!$B$5="(Todos)",A6992=Painel!$B$5)*OR(Painel!$E$5="(Todos)",P6992=Painel!$E$5)),$J6992+ROW()/10000000,"")</f>
        <v/>
      </c>
    </row>
    <row r="6993" customFormat="false" ht="15" hidden="false" customHeight="false" outlineLevel="0" collapsed="false">
      <c r="A6993" s="29" t="s">
        <v>52</v>
      </c>
      <c r="B6993" s="29" t="s">
        <v>13133</v>
      </c>
      <c r="C6993" s="29" t="s">
        <v>115</v>
      </c>
      <c r="D6993" s="29"/>
      <c r="E6993" s="29" t="n">
        <v>0</v>
      </c>
      <c r="F6993" s="29"/>
      <c r="G6993" s="29"/>
      <c r="H6993" s="30" t="n">
        <v>0</v>
      </c>
      <c r="I6993" s="29"/>
      <c r="J6993" s="30" t="n">
        <v>0</v>
      </c>
      <c r="K6993" s="29"/>
      <c r="L6993" s="29" t="s">
        <v>116</v>
      </c>
      <c r="M6993" s="29"/>
      <c r="N6993" s="29"/>
      <c r="O6993" s="29"/>
      <c r="P6993" s="29"/>
      <c r="Q6993" s="29" t="n">
        <f aca="false">IFERROR(VALUE(L6993),"")</f>
        <v>0</v>
      </c>
      <c r="R6993" s="29" t="str">
        <f aca="true">IF(O6993="","",O6993-TODAY())</f>
        <v/>
      </c>
      <c r="S6993" s="29" t="str">
        <f aca="false">IF(C6993="&lt;&lt; vazio &gt;&gt;","VAZIA",IF(AND(O6993&lt;&gt;"",R6993&lt;0),"VENCIDO",IF(AND(O6993&lt;&gt;"",R6993&lt;=Parametros!$B$10),"PRÓX. VENCIMENTO",IF(F6993="Q","QUALIDADE",IF(F6993="S","BLOQUEADO",IF(F6993="R","RESTRITO/DEVOLUÇÃO",IF(OR(N6993="QUAR",N6993="QRES"),"QUARENTENA",IF(OR(B6993="DESCARTE",B6993="DEVOLUÇÃO"),"DESCARTE/DEVOLUÇÃO",IF(AND(D6993="",K6993&lt;&gt;""),"SEM LOTE",IF(AND(Q6993&lt;&gt;"",Q6993&gt;=Parametros!$B$11),"PARADO/SEM GIRO","OK"))))))))))</f>
        <v>VAZIA</v>
      </c>
      <c r="T6993" s="29" t="str">
        <f aca="false">IF(AND($S6993="PARADO/SEM GIRO",$K6993="KG",OR(Painel!$B$5="(Todos)",A6993=Painel!$B$5)*OR(Painel!$E$5="(Todos)",P6993=Painel!$E$5)),$J6993+ROW()/10000000,"")</f>
        <v/>
      </c>
      <c r="U6993" s="29" t="str">
        <f aca="false">IF(AND($S6993="VENCIDO",$K6993="KG",OR(Painel!$B$5="(Todos)",A6993=Painel!$B$5)*OR(Painel!$E$5="(Todos)",P6993=Painel!$E$5)),$J6993+ROW()/10000000,"")</f>
        <v/>
      </c>
    </row>
    <row r="6994" customFormat="false" ht="15" hidden="false" customHeight="false" outlineLevel="0" collapsed="false">
      <c r="A6994" s="29" t="s">
        <v>52</v>
      </c>
      <c r="B6994" s="29" t="s">
        <v>13134</v>
      </c>
      <c r="C6994" s="29" t="s">
        <v>666</v>
      </c>
      <c r="D6994" s="29" t="s">
        <v>667</v>
      </c>
      <c r="E6994" s="29" t="n">
        <v>1</v>
      </c>
      <c r="F6994" s="29" t="s">
        <v>268</v>
      </c>
      <c r="G6994" s="29" t="s">
        <v>13135</v>
      </c>
      <c r="H6994" s="30" t="n">
        <v>590.4</v>
      </c>
      <c r="I6994" s="31" t="n">
        <v>46285</v>
      </c>
      <c r="J6994" s="30" t="n">
        <v>590.4</v>
      </c>
      <c r="K6994" s="29" t="s">
        <v>120</v>
      </c>
      <c r="L6994" s="29" t="s">
        <v>116</v>
      </c>
      <c r="M6994" s="29"/>
      <c r="N6994" s="29" t="s">
        <v>122</v>
      </c>
      <c r="O6994" s="31" t="n">
        <v>46831</v>
      </c>
      <c r="P6994" s="29" t="s">
        <v>123</v>
      </c>
      <c r="Q6994" s="29" t="n">
        <f aca="false">IFERROR(VALUE(L6994),"")</f>
        <v>0</v>
      </c>
      <c r="R6994" s="29" t="n">
        <f aca="true">IF(O6994="","",O6994-TODAY())</f>
        <v>546</v>
      </c>
      <c r="S6994" s="29" t="str">
        <f aca="false">IF(C6994="&lt;&lt; vazio &gt;&gt;","VAZIA",IF(AND(O6994&lt;&gt;"",R6994&lt;0),"VENCIDO",IF(AND(O6994&lt;&gt;"",R6994&lt;=Parametros!$B$10),"PRÓX. VENCIMENTO",IF(F6994="Q","QUALIDADE",IF(F6994="S","BLOQUEADO",IF(F6994="R","RESTRITO/DEVOLUÇÃO",IF(OR(N6994="QUAR",N6994="QRES"),"QUARENTENA",IF(OR(B6994="DESCARTE",B6994="DEVOLUÇÃO"),"DESCARTE/DEVOLUÇÃO",IF(AND(D6994="",K6994&lt;&gt;""),"SEM LOTE",IF(AND(Q6994&lt;&gt;"",Q6994&gt;=Parametros!$B$11),"PARADO/SEM GIRO","OK"))))))))))</f>
        <v>QUALIDADE</v>
      </c>
      <c r="T6994" s="29" t="str">
        <f aca="false">IF(AND($S6994="PARADO/SEM GIRO",$K6994="KG",OR(Painel!$B$5="(Todos)",A6994=Painel!$B$5)*OR(Painel!$E$5="(Todos)",P6994=Painel!$E$5)),$J6994+ROW()/10000000,"")</f>
        <v/>
      </c>
      <c r="U6994" s="29" t="str">
        <f aca="false">IF(AND($S6994="VENCIDO",$K6994="KG",OR(Painel!$B$5="(Todos)",A6994=Painel!$B$5)*OR(Painel!$E$5="(Todos)",P6994=Painel!$E$5)),$J6994+ROW()/10000000,"")</f>
        <v/>
      </c>
    </row>
    <row r="6995" customFormat="false" ht="15" hidden="false" customHeight="false" outlineLevel="0" collapsed="false">
      <c r="A6995" s="29" t="s">
        <v>52</v>
      </c>
      <c r="B6995" s="29" t="s">
        <v>13136</v>
      </c>
      <c r="C6995" s="29" t="s">
        <v>4402</v>
      </c>
      <c r="D6995" s="29" t="s">
        <v>4403</v>
      </c>
      <c r="E6995" s="29" t="n">
        <v>1</v>
      </c>
      <c r="F6995" s="29"/>
      <c r="G6995" s="29" t="s">
        <v>13137</v>
      </c>
      <c r="H6995" s="30" t="n">
        <v>727.2</v>
      </c>
      <c r="I6995" s="31" t="n">
        <v>46217</v>
      </c>
      <c r="J6995" s="30" t="n">
        <v>727.2</v>
      </c>
      <c r="K6995" s="29" t="s">
        <v>120</v>
      </c>
      <c r="L6995" s="29" t="s">
        <v>2586</v>
      </c>
      <c r="M6995" s="29"/>
      <c r="N6995" s="29" t="s">
        <v>122</v>
      </c>
      <c r="O6995" s="31" t="n">
        <v>46756</v>
      </c>
      <c r="P6995" s="29" t="s">
        <v>123</v>
      </c>
      <c r="Q6995" s="29" t="n">
        <f aca="false">IFERROR(VALUE(L6995),"")</f>
        <v>68</v>
      </c>
      <c r="R6995" s="29" t="n">
        <f aca="true">IF(O6995="","",O6995-TODAY())</f>
        <v>471</v>
      </c>
      <c r="S6995" s="29" t="str">
        <f aca="false">IF(C6995="&lt;&lt; vazio &gt;&gt;","VAZIA",IF(AND(O6995&lt;&gt;"",R6995&lt;0),"VENCIDO",IF(AND(O6995&lt;&gt;"",R6995&lt;=Parametros!$B$10),"PRÓX. VENCIMENTO",IF(F6995="Q","QUALIDADE",IF(F6995="S","BLOQUEADO",IF(F6995="R","RESTRITO/DEVOLUÇÃO",IF(OR(N6995="QUAR",N6995="QRES"),"QUARENTENA",IF(OR(B6995="DESCARTE",B6995="DEVOLUÇÃO"),"DESCARTE/DEVOLUÇÃO",IF(AND(D6995="",K6995&lt;&gt;""),"SEM LOTE",IF(AND(Q6995&lt;&gt;"",Q6995&gt;=Parametros!$B$11),"PARADO/SEM GIRO","OK"))))))))))</f>
        <v>OK</v>
      </c>
      <c r="T6995" s="29" t="str">
        <f aca="false">IF(AND($S6995="PARADO/SEM GIRO",$K6995="KG",OR(Painel!$B$5="(Todos)",A6995=Painel!$B$5)*OR(Painel!$E$5="(Todos)",P6995=Painel!$E$5)),$J6995+ROW()/10000000,"")</f>
        <v/>
      </c>
      <c r="U6995" s="29" t="str">
        <f aca="false">IF(AND($S6995="VENCIDO",$K6995="KG",OR(Painel!$B$5="(Todos)",A6995=Painel!$B$5)*OR(Painel!$E$5="(Todos)",P6995=Painel!$E$5)),$J6995+ROW()/10000000,"")</f>
        <v/>
      </c>
    </row>
    <row r="6996" customFormat="false" ht="15" hidden="false" customHeight="false" outlineLevel="0" collapsed="false">
      <c r="A6996" s="29" t="s">
        <v>52</v>
      </c>
      <c r="B6996" s="29" t="s">
        <v>13138</v>
      </c>
      <c r="C6996" s="29" t="s">
        <v>325</v>
      </c>
      <c r="D6996" s="29" t="s">
        <v>1062</v>
      </c>
      <c r="E6996" s="29" t="n">
        <v>1</v>
      </c>
      <c r="F6996" s="29" t="s">
        <v>268</v>
      </c>
      <c r="G6996" s="29" t="s">
        <v>13139</v>
      </c>
      <c r="H6996" s="30" t="n">
        <v>1102.5</v>
      </c>
      <c r="I6996" s="31" t="n">
        <v>46278</v>
      </c>
      <c r="J6996" s="30" t="n">
        <v>1102.5</v>
      </c>
      <c r="K6996" s="29" t="s">
        <v>120</v>
      </c>
      <c r="L6996" s="29" t="s">
        <v>328</v>
      </c>
      <c r="M6996" s="29"/>
      <c r="N6996" s="29" t="s">
        <v>122</v>
      </c>
      <c r="O6996" s="31" t="n">
        <v>46643</v>
      </c>
      <c r="P6996" s="29" t="s">
        <v>123</v>
      </c>
      <c r="Q6996" s="29" t="n">
        <f aca="false">IFERROR(VALUE(L6996),"")</f>
        <v>7</v>
      </c>
      <c r="R6996" s="29" t="n">
        <f aca="true">IF(O6996="","",O6996-TODAY())</f>
        <v>358</v>
      </c>
      <c r="S6996" s="29" t="str">
        <f aca="false">IF(C6996="&lt;&lt; vazio &gt;&gt;","VAZIA",IF(AND(O6996&lt;&gt;"",R6996&lt;0),"VENCIDO",IF(AND(O6996&lt;&gt;"",R6996&lt;=Parametros!$B$10),"PRÓX. VENCIMENTO",IF(F6996="Q","QUALIDADE",IF(F6996="S","BLOQUEADO",IF(F6996="R","RESTRITO/DEVOLUÇÃO",IF(OR(N6996="QUAR",N6996="QRES"),"QUARENTENA",IF(OR(B6996="DESCARTE",B6996="DEVOLUÇÃO"),"DESCARTE/DEVOLUÇÃO",IF(AND(D6996="",K6996&lt;&gt;""),"SEM LOTE",IF(AND(Q6996&lt;&gt;"",Q6996&gt;=Parametros!$B$11),"PARADO/SEM GIRO","OK"))))))))))</f>
        <v>QUALIDADE</v>
      </c>
      <c r="T6996" s="29" t="str">
        <f aca="false">IF(AND($S6996="PARADO/SEM GIRO",$K6996="KG",OR(Painel!$B$5="(Todos)",A6996=Painel!$B$5)*OR(Painel!$E$5="(Todos)",P6996=Painel!$E$5)),$J6996+ROW()/10000000,"")</f>
        <v/>
      </c>
      <c r="U6996" s="29" t="str">
        <f aca="false">IF(AND($S6996="VENCIDO",$K6996="KG",OR(Painel!$B$5="(Todos)",A6996=Painel!$B$5)*OR(Painel!$E$5="(Todos)",P6996=Painel!$E$5)),$J6996+ROW()/10000000,"")</f>
        <v/>
      </c>
    </row>
    <row r="6997" customFormat="false" ht="15" hidden="false" customHeight="false" outlineLevel="0" collapsed="false">
      <c r="A6997" s="29" t="s">
        <v>52</v>
      </c>
      <c r="B6997" s="29" t="s">
        <v>13140</v>
      </c>
      <c r="C6997" s="29" t="s">
        <v>115</v>
      </c>
      <c r="D6997" s="29"/>
      <c r="E6997" s="29" t="n">
        <v>0</v>
      </c>
      <c r="F6997" s="29"/>
      <c r="G6997" s="29"/>
      <c r="H6997" s="30" t="n">
        <v>0</v>
      </c>
      <c r="I6997" s="29"/>
      <c r="J6997" s="30" t="n">
        <v>0</v>
      </c>
      <c r="K6997" s="29"/>
      <c r="L6997" s="29" t="s">
        <v>116</v>
      </c>
      <c r="M6997" s="29"/>
      <c r="N6997" s="29"/>
      <c r="O6997" s="29"/>
      <c r="P6997" s="29"/>
      <c r="Q6997" s="29" t="n">
        <f aca="false">IFERROR(VALUE(L6997),"")</f>
        <v>0</v>
      </c>
      <c r="R6997" s="29" t="str">
        <f aca="true">IF(O6997="","",O6997-TODAY())</f>
        <v/>
      </c>
      <c r="S6997" s="29" t="str">
        <f aca="false">IF(C6997="&lt;&lt; vazio &gt;&gt;","VAZIA",IF(AND(O6997&lt;&gt;"",R6997&lt;0),"VENCIDO",IF(AND(O6997&lt;&gt;"",R6997&lt;=Parametros!$B$10),"PRÓX. VENCIMENTO",IF(F6997="Q","QUALIDADE",IF(F6997="S","BLOQUEADO",IF(F6997="R","RESTRITO/DEVOLUÇÃO",IF(OR(N6997="QUAR",N6997="QRES"),"QUARENTENA",IF(OR(B6997="DESCARTE",B6997="DEVOLUÇÃO"),"DESCARTE/DEVOLUÇÃO",IF(AND(D6997="",K6997&lt;&gt;""),"SEM LOTE",IF(AND(Q6997&lt;&gt;"",Q6997&gt;=Parametros!$B$11),"PARADO/SEM GIRO","OK"))))))))))</f>
        <v>VAZIA</v>
      </c>
      <c r="T6997" s="29" t="str">
        <f aca="false">IF(AND($S6997="PARADO/SEM GIRO",$K6997="KG",OR(Painel!$B$5="(Todos)",A6997=Painel!$B$5)*OR(Painel!$E$5="(Todos)",P6997=Painel!$E$5)),$J6997+ROW()/10000000,"")</f>
        <v/>
      </c>
      <c r="U6997" s="29" t="str">
        <f aca="false">IF(AND($S6997="VENCIDO",$K6997="KG",OR(Painel!$B$5="(Todos)",A6997=Painel!$B$5)*OR(Painel!$E$5="(Todos)",P6997=Painel!$E$5)),$J6997+ROW()/10000000,"")</f>
        <v/>
      </c>
    </row>
    <row r="6998" customFormat="false" ht="15" hidden="false" customHeight="false" outlineLevel="0" collapsed="false">
      <c r="A6998" s="29" t="s">
        <v>52</v>
      </c>
      <c r="B6998" s="29" t="s">
        <v>13141</v>
      </c>
      <c r="C6998" s="29" t="s">
        <v>115</v>
      </c>
      <c r="D6998" s="29"/>
      <c r="E6998" s="29" t="n">
        <v>0</v>
      </c>
      <c r="F6998" s="29"/>
      <c r="G6998" s="29"/>
      <c r="H6998" s="30" t="n">
        <v>0</v>
      </c>
      <c r="I6998" s="29"/>
      <c r="J6998" s="30" t="n">
        <v>0</v>
      </c>
      <c r="K6998" s="29"/>
      <c r="L6998" s="29" t="s">
        <v>116</v>
      </c>
      <c r="M6998" s="29"/>
      <c r="N6998" s="29"/>
      <c r="O6998" s="29"/>
      <c r="P6998" s="29"/>
      <c r="Q6998" s="29" t="n">
        <f aca="false">IFERROR(VALUE(L6998),"")</f>
        <v>0</v>
      </c>
      <c r="R6998" s="29" t="str">
        <f aca="true">IF(O6998="","",O6998-TODAY())</f>
        <v/>
      </c>
      <c r="S6998" s="29" t="str">
        <f aca="false">IF(C6998="&lt;&lt; vazio &gt;&gt;","VAZIA",IF(AND(O6998&lt;&gt;"",R6998&lt;0),"VENCIDO",IF(AND(O6998&lt;&gt;"",R6998&lt;=Parametros!$B$10),"PRÓX. VENCIMENTO",IF(F6998="Q","QUALIDADE",IF(F6998="S","BLOQUEADO",IF(F6998="R","RESTRITO/DEVOLUÇÃO",IF(OR(N6998="QUAR",N6998="QRES"),"QUARENTENA",IF(OR(B6998="DESCARTE",B6998="DEVOLUÇÃO"),"DESCARTE/DEVOLUÇÃO",IF(AND(D6998="",K6998&lt;&gt;""),"SEM LOTE",IF(AND(Q6998&lt;&gt;"",Q6998&gt;=Parametros!$B$11),"PARADO/SEM GIRO","OK"))))))))))</f>
        <v>VAZIA</v>
      </c>
      <c r="T6998" s="29" t="str">
        <f aca="false">IF(AND($S6998="PARADO/SEM GIRO",$K6998="KG",OR(Painel!$B$5="(Todos)",A6998=Painel!$B$5)*OR(Painel!$E$5="(Todos)",P6998=Painel!$E$5)),$J6998+ROW()/10000000,"")</f>
        <v/>
      </c>
      <c r="U6998" s="29" t="str">
        <f aca="false">IF(AND($S6998="VENCIDO",$K6998="KG",OR(Painel!$B$5="(Todos)",A6998=Painel!$B$5)*OR(Painel!$E$5="(Todos)",P6998=Painel!$E$5)),$J6998+ROW()/10000000,"")</f>
        <v/>
      </c>
    </row>
    <row r="6999" customFormat="false" ht="15" hidden="false" customHeight="false" outlineLevel="0" collapsed="false">
      <c r="A6999" s="29" t="s">
        <v>52</v>
      </c>
      <c r="B6999" s="29" t="s">
        <v>13142</v>
      </c>
      <c r="C6999" s="29" t="s">
        <v>489</v>
      </c>
      <c r="D6999" s="29" t="s">
        <v>3407</v>
      </c>
      <c r="E6999" s="29" t="n">
        <v>1</v>
      </c>
      <c r="F6999" s="29"/>
      <c r="G6999" s="29" t="s">
        <v>13143</v>
      </c>
      <c r="H6999" s="30" t="n">
        <v>1102.5</v>
      </c>
      <c r="I6999" s="31" t="n">
        <v>46190</v>
      </c>
      <c r="J6999" s="30" t="n">
        <v>1102.5</v>
      </c>
      <c r="K6999" s="29" t="s">
        <v>120</v>
      </c>
      <c r="L6999" s="29" t="s">
        <v>2080</v>
      </c>
      <c r="M6999" s="29"/>
      <c r="N6999" s="29" t="s">
        <v>122</v>
      </c>
      <c r="O6999" s="31" t="n">
        <v>46730</v>
      </c>
      <c r="P6999" s="29" t="s">
        <v>123</v>
      </c>
      <c r="Q6999" s="29" t="n">
        <f aca="false">IFERROR(VALUE(L6999),"")</f>
        <v>95</v>
      </c>
      <c r="R6999" s="29" t="n">
        <f aca="true">IF(O6999="","",O6999-TODAY())</f>
        <v>445</v>
      </c>
      <c r="S6999" s="29" t="str">
        <f aca="false">IF(C6999="&lt;&lt; vazio &gt;&gt;","VAZIA",IF(AND(O6999&lt;&gt;"",R6999&lt;0),"VENCIDO",IF(AND(O6999&lt;&gt;"",R6999&lt;=Parametros!$B$10),"PRÓX. VENCIMENTO",IF(F6999="Q","QUALIDADE",IF(F6999="S","BLOQUEADO",IF(F6999="R","RESTRITO/DEVOLUÇÃO",IF(OR(N6999="QUAR",N6999="QRES"),"QUARENTENA",IF(OR(B6999="DESCARTE",B6999="DEVOLUÇÃO"),"DESCARTE/DEVOLUÇÃO",IF(AND(D6999="",K6999&lt;&gt;""),"SEM LOTE",IF(AND(Q6999&lt;&gt;"",Q6999&gt;=Parametros!$B$11),"PARADO/SEM GIRO","OK"))))))))))</f>
        <v>PARADO/SEM GIRO</v>
      </c>
      <c r="T6999" s="29" t="n">
        <f aca="false">IF(AND($S6999="PARADO/SEM GIRO",$K6999="KG",OR(Painel!$B$5="(Todos)",A6999=Painel!$B$5)*OR(Painel!$E$5="(Todos)",P6999=Painel!$E$5)),$J6999+ROW()/10000000,"")</f>
        <v>1102.5006999</v>
      </c>
      <c r="U6999" s="29" t="str">
        <f aca="false">IF(AND($S6999="VENCIDO",$K6999="KG",OR(Painel!$B$5="(Todos)",A6999=Painel!$B$5)*OR(Painel!$E$5="(Todos)",P6999=Painel!$E$5)),$J6999+ROW()/10000000,"")</f>
        <v/>
      </c>
    </row>
    <row r="7000" customFormat="false" ht="15" hidden="false" customHeight="false" outlineLevel="0" collapsed="false">
      <c r="A7000" s="29" t="s">
        <v>52</v>
      </c>
      <c r="B7000" s="29" t="s">
        <v>13144</v>
      </c>
      <c r="C7000" s="29" t="s">
        <v>308</v>
      </c>
      <c r="D7000" s="29" t="s">
        <v>13145</v>
      </c>
      <c r="E7000" s="29" t="n">
        <v>1</v>
      </c>
      <c r="F7000" s="29" t="s">
        <v>137</v>
      </c>
      <c r="G7000" s="29" t="s">
        <v>13146</v>
      </c>
      <c r="H7000" s="30" t="n">
        <v>5</v>
      </c>
      <c r="I7000" s="31" t="n">
        <v>46225</v>
      </c>
      <c r="J7000" s="30" t="n">
        <v>5</v>
      </c>
      <c r="K7000" s="29" t="s">
        <v>120</v>
      </c>
      <c r="L7000" s="29" t="s">
        <v>1020</v>
      </c>
      <c r="M7000" s="29"/>
      <c r="N7000" s="29" t="s">
        <v>122</v>
      </c>
      <c r="O7000" s="31" t="n">
        <v>46322</v>
      </c>
      <c r="P7000" s="29" t="s">
        <v>123</v>
      </c>
      <c r="Q7000" s="29" t="n">
        <f aca="false">IFERROR(VALUE(L7000),"")</f>
        <v>60</v>
      </c>
      <c r="R7000" s="29" t="n">
        <f aca="true">IF(O7000="","",O7000-TODAY())</f>
        <v>37</v>
      </c>
      <c r="S7000" s="29" t="str">
        <f aca="false">IF(C7000="&lt;&lt; vazio &gt;&gt;","VAZIA",IF(AND(O7000&lt;&gt;"",R7000&lt;0),"VENCIDO",IF(AND(O7000&lt;&gt;"",R7000&lt;=Parametros!$B$10),"PRÓX. VENCIMENTO",IF(F7000="Q","QUALIDADE",IF(F7000="S","BLOQUEADO",IF(F7000="R","RESTRITO/DEVOLUÇÃO",IF(OR(N7000="QUAR",N7000="QRES"),"QUARENTENA",IF(OR(B7000="DESCARTE",B7000="DEVOLUÇÃO"),"DESCARTE/DEVOLUÇÃO",IF(AND(D7000="",K7000&lt;&gt;""),"SEM LOTE",IF(AND(Q7000&lt;&gt;"",Q7000&gt;=Parametros!$B$11),"PARADO/SEM GIRO","OK"))))))))))</f>
        <v>PRÓX. VENCIMENTO</v>
      </c>
      <c r="T7000" s="29" t="str">
        <f aca="false">IF(AND($S7000="PARADO/SEM GIRO",$K7000="KG",OR(Painel!$B$5="(Todos)",A7000=Painel!$B$5)*OR(Painel!$E$5="(Todos)",P7000=Painel!$E$5)),$J7000+ROW()/10000000,"")</f>
        <v/>
      </c>
      <c r="U7000" s="29" t="str">
        <f aca="false">IF(AND($S7000="VENCIDO",$K7000="KG",OR(Painel!$B$5="(Todos)",A7000=Painel!$B$5)*OR(Painel!$E$5="(Todos)",P7000=Painel!$E$5)),$J7000+ROW()/10000000,"")</f>
        <v/>
      </c>
    </row>
    <row r="7001" customFormat="false" ht="15" hidden="false" customHeight="false" outlineLevel="0" collapsed="false">
      <c r="A7001" s="29" t="s">
        <v>52</v>
      </c>
      <c r="B7001" s="29" t="s">
        <v>13147</v>
      </c>
      <c r="C7001" s="29" t="s">
        <v>536</v>
      </c>
      <c r="D7001" s="29" t="s">
        <v>537</v>
      </c>
      <c r="E7001" s="29" t="n">
        <v>1</v>
      </c>
      <c r="F7001" s="29"/>
      <c r="G7001" s="29" t="s">
        <v>13148</v>
      </c>
      <c r="H7001" s="30" t="n">
        <v>800</v>
      </c>
      <c r="I7001" s="31" t="n">
        <v>46213</v>
      </c>
      <c r="J7001" s="30" t="n">
        <v>800</v>
      </c>
      <c r="K7001" s="29" t="s">
        <v>120</v>
      </c>
      <c r="L7001" s="29" t="s">
        <v>12795</v>
      </c>
      <c r="M7001" s="29"/>
      <c r="N7001" s="29" t="s">
        <v>122</v>
      </c>
      <c r="O7001" s="31" t="n">
        <v>46937</v>
      </c>
      <c r="P7001" s="29" t="s">
        <v>123</v>
      </c>
      <c r="Q7001" s="29" t="n">
        <f aca="false">IFERROR(VALUE(L7001),"")</f>
        <v>72</v>
      </c>
      <c r="R7001" s="29" t="n">
        <f aca="true">IF(O7001="","",O7001-TODAY())</f>
        <v>652</v>
      </c>
      <c r="S7001" s="29" t="str">
        <f aca="false">IF(C7001="&lt;&lt; vazio &gt;&gt;","VAZIA",IF(AND(O7001&lt;&gt;"",R7001&lt;0),"VENCIDO",IF(AND(O7001&lt;&gt;"",R7001&lt;=Parametros!$B$10),"PRÓX. VENCIMENTO",IF(F7001="Q","QUALIDADE",IF(F7001="S","BLOQUEADO",IF(F7001="R","RESTRITO/DEVOLUÇÃO",IF(OR(N7001="QUAR",N7001="QRES"),"QUARENTENA",IF(OR(B7001="DESCARTE",B7001="DEVOLUÇÃO"),"DESCARTE/DEVOLUÇÃO",IF(AND(D7001="",K7001&lt;&gt;""),"SEM LOTE",IF(AND(Q7001&lt;&gt;"",Q7001&gt;=Parametros!$B$11),"PARADO/SEM GIRO","OK"))))))))))</f>
        <v>OK</v>
      </c>
      <c r="T7001" s="29" t="str">
        <f aca="false">IF(AND($S7001="PARADO/SEM GIRO",$K7001="KG",OR(Painel!$B$5="(Todos)",A7001=Painel!$B$5)*OR(Painel!$E$5="(Todos)",P7001=Painel!$E$5)),$J7001+ROW()/10000000,"")</f>
        <v/>
      </c>
      <c r="U7001" s="29" t="str">
        <f aca="false">IF(AND($S7001="VENCIDO",$K7001="KG",OR(Painel!$B$5="(Todos)",A7001=Painel!$B$5)*OR(Painel!$E$5="(Todos)",P7001=Painel!$E$5)),$J7001+ROW()/10000000,"")</f>
        <v/>
      </c>
    </row>
    <row r="7002" customFormat="false" ht="15" hidden="false" customHeight="false" outlineLevel="0" collapsed="false">
      <c r="A7002" s="29" t="s">
        <v>52</v>
      </c>
      <c r="B7002" s="29" t="s">
        <v>13149</v>
      </c>
      <c r="C7002" s="29" t="s">
        <v>10297</v>
      </c>
      <c r="D7002" s="29" t="s">
        <v>10298</v>
      </c>
      <c r="E7002" s="29" t="n">
        <v>1</v>
      </c>
      <c r="F7002" s="29"/>
      <c r="G7002" s="29" t="s">
        <v>13150</v>
      </c>
      <c r="H7002" s="30" t="n">
        <v>800</v>
      </c>
      <c r="I7002" s="31" t="n">
        <v>46183</v>
      </c>
      <c r="J7002" s="30" t="n">
        <v>800</v>
      </c>
      <c r="K7002" s="29" t="s">
        <v>120</v>
      </c>
      <c r="L7002" s="29" t="s">
        <v>1096</v>
      </c>
      <c r="M7002" s="29"/>
      <c r="N7002" s="29" t="s">
        <v>122</v>
      </c>
      <c r="O7002" s="31" t="n">
        <v>46905</v>
      </c>
      <c r="P7002" s="29" t="s">
        <v>123</v>
      </c>
      <c r="Q7002" s="29" t="n">
        <f aca="false">IFERROR(VALUE(L7002),"")</f>
        <v>102</v>
      </c>
      <c r="R7002" s="29" t="n">
        <f aca="true">IF(O7002="","",O7002-TODAY())</f>
        <v>620</v>
      </c>
      <c r="S7002" s="29" t="str">
        <f aca="false">IF(C7002="&lt;&lt; vazio &gt;&gt;","VAZIA",IF(AND(O7002&lt;&gt;"",R7002&lt;0),"VENCIDO",IF(AND(O7002&lt;&gt;"",R7002&lt;=Parametros!$B$10),"PRÓX. VENCIMENTO",IF(F7002="Q","QUALIDADE",IF(F7002="S","BLOQUEADO",IF(F7002="R","RESTRITO/DEVOLUÇÃO",IF(OR(N7002="QUAR",N7002="QRES"),"QUARENTENA",IF(OR(B7002="DESCARTE",B7002="DEVOLUÇÃO"),"DESCARTE/DEVOLUÇÃO",IF(AND(D7002="",K7002&lt;&gt;""),"SEM LOTE",IF(AND(Q7002&lt;&gt;"",Q7002&gt;=Parametros!$B$11),"PARADO/SEM GIRO","OK"))))))))))</f>
        <v>PARADO/SEM GIRO</v>
      </c>
      <c r="T7002" s="29" t="n">
        <f aca="false">IF(AND($S7002="PARADO/SEM GIRO",$K7002="KG",OR(Painel!$B$5="(Todos)",A7002=Painel!$B$5)*OR(Painel!$E$5="(Todos)",P7002=Painel!$E$5)),$J7002+ROW()/10000000,"")</f>
        <v>800.0007002</v>
      </c>
      <c r="U7002" s="29" t="str">
        <f aca="false">IF(AND($S7002="VENCIDO",$K7002="KG",OR(Painel!$B$5="(Todos)",A7002=Painel!$B$5)*OR(Painel!$E$5="(Todos)",P7002=Painel!$E$5)),$J7002+ROW()/10000000,"")</f>
        <v/>
      </c>
    </row>
    <row r="7003" customFormat="false" ht="15" hidden="false" customHeight="false" outlineLevel="0" collapsed="false">
      <c r="A7003" s="29" t="s">
        <v>52</v>
      </c>
      <c r="B7003" s="29" t="s">
        <v>13151</v>
      </c>
      <c r="C7003" s="29" t="s">
        <v>596</v>
      </c>
      <c r="D7003" s="29" t="s">
        <v>5886</v>
      </c>
      <c r="E7003" s="29" t="n">
        <v>1</v>
      </c>
      <c r="F7003" s="29"/>
      <c r="G7003" s="29" t="s">
        <v>13152</v>
      </c>
      <c r="H7003" s="30" t="n">
        <v>48</v>
      </c>
      <c r="I7003" s="31" t="n">
        <v>46264</v>
      </c>
      <c r="J7003" s="30" t="n">
        <v>48</v>
      </c>
      <c r="K7003" s="29" t="s">
        <v>120</v>
      </c>
      <c r="L7003" s="29" t="s">
        <v>13153</v>
      </c>
      <c r="M7003" s="29"/>
      <c r="N7003" s="29" t="s">
        <v>122</v>
      </c>
      <c r="O7003" s="31" t="n">
        <v>46512</v>
      </c>
      <c r="P7003" s="29" t="s">
        <v>123</v>
      </c>
      <c r="Q7003" s="29" t="n">
        <f aca="false">IFERROR(VALUE(L7003),"")</f>
        <v>393</v>
      </c>
      <c r="R7003" s="29" t="n">
        <f aca="true">IF(O7003="","",O7003-TODAY())</f>
        <v>227</v>
      </c>
      <c r="S7003" s="29" t="str">
        <f aca="false">IF(C7003="&lt;&lt; vazio &gt;&gt;","VAZIA",IF(AND(O7003&lt;&gt;"",R7003&lt;0),"VENCIDO",IF(AND(O7003&lt;&gt;"",R7003&lt;=Parametros!$B$10),"PRÓX. VENCIMENTO",IF(F7003="Q","QUALIDADE",IF(F7003="S","BLOQUEADO",IF(F7003="R","RESTRITO/DEVOLUÇÃO",IF(OR(N7003="QUAR",N7003="QRES"),"QUARENTENA",IF(OR(B7003="DESCARTE",B7003="DEVOLUÇÃO"),"DESCARTE/DEVOLUÇÃO",IF(AND(D7003="",K7003&lt;&gt;""),"SEM LOTE",IF(AND(Q7003&lt;&gt;"",Q7003&gt;=Parametros!$B$11),"PARADO/SEM GIRO","OK"))))))))))</f>
        <v>PARADO/SEM GIRO</v>
      </c>
      <c r="T7003" s="29" t="n">
        <f aca="false">IF(AND($S7003="PARADO/SEM GIRO",$K7003="KG",OR(Painel!$B$5="(Todos)",A7003=Painel!$B$5)*OR(Painel!$E$5="(Todos)",P7003=Painel!$E$5)),$J7003+ROW()/10000000,"")</f>
        <v>48.0007003</v>
      </c>
      <c r="U7003" s="29" t="str">
        <f aca="false">IF(AND($S7003="VENCIDO",$K7003="KG",OR(Painel!$B$5="(Todos)",A7003=Painel!$B$5)*OR(Painel!$E$5="(Todos)",P7003=Painel!$E$5)),$J7003+ROW()/10000000,"")</f>
        <v/>
      </c>
    </row>
    <row r="7004" customFormat="false" ht="15" hidden="false" customHeight="false" outlineLevel="0" collapsed="false">
      <c r="A7004" s="29" t="s">
        <v>52</v>
      </c>
      <c r="B7004" s="29" t="s">
        <v>13154</v>
      </c>
      <c r="C7004" s="29" t="s">
        <v>679</v>
      </c>
      <c r="D7004" s="29" t="s">
        <v>2860</v>
      </c>
      <c r="E7004" s="29" t="n">
        <v>1</v>
      </c>
      <c r="F7004" s="29"/>
      <c r="G7004" s="29" t="s">
        <v>13155</v>
      </c>
      <c r="H7004" s="30" t="n">
        <v>1080</v>
      </c>
      <c r="I7004" s="31" t="n">
        <v>46276</v>
      </c>
      <c r="J7004" s="30" t="n">
        <v>1080</v>
      </c>
      <c r="K7004" s="29" t="s">
        <v>120</v>
      </c>
      <c r="L7004" s="29" t="s">
        <v>133</v>
      </c>
      <c r="M7004" s="29"/>
      <c r="N7004" s="29" t="s">
        <v>122</v>
      </c>
      <c r="O7004" s="31" t="n">
        <v>46610</v>
      </c>
      <c r="P7004" s="29" t="s">
        <v>123</v>
      </c>
      <c r="Q7004" s="29" t="n">
        <f aca="false">IFERROR(VALUE(L7004),"")</f>
        <v>9</v>
      </c>
      <c r="R7004" s="29" t="n">
        <f aca="true">IF(O7004="","",O7004-TODAY())</f>
        <v>325</v>
      </c>
      <c r="S7004" s="29" t="str">
        <f aca="false">IF(C7004="&lt;&lt; vazio &gt;&gt;","VAZIA",IF(AND(O7004&lt;&gt;"",R7004&lt;0),"VENCIDO",IF(AND(O7004&lt;&gt;"",R7004&lt;=Parametros!$B$10),"PRÓX. VENCIMENTO",IF(F7004="Q","QUALIDADE",IF(F7004="S","BLOQUEADO",IF(F7004="R","RESTRITO/DEVOLUÇÃO",IF(OR(N7004="QUAR",N7004="QRES"),"QUARENTENA",IF(OR(B7004="DESCARTE",B7004="DEVOLUÇÃO"),"DESCARTE/DEVOLUÇÃO",IF(AND(D7004="",K7004&lt;&gt;""),"SEM LOTE",IF(AND(Q7004&lt;&gt;"",Q7004&gt;=Parametros!$B$11),"PARADO/SEM GIRO","OK"))))))))))</f>
        <v>OK</v>
      </c>
      <c r="T7004" s="29" t="str">
        <f aca="false">IF(AND($S7004="PARADO/SEM GIRO",$K7004="KG",OR(Painel!$B$5="(Todos)",A7004=Painel!$B$5)*OR(Painel!$E$5="(Todos)",P7004=Painel!$E$5)),$J7004+ROW()/10000000,"")</f>
        <v/>
      </c>
      <c r="U7004" s="29" t="str">
        <f aca="false">IF(AND($S7004="VENCIDO",$K7004="KG",OR(Painel!$B$5="(Todos)",A7004=Painel!$B$5)*OR(Painel!$E$5="(Todos)",P7004=Painel!$E$5)),$J7004+ROW()/10000000,"")</f>
        <v/>
      </c>
    </row>
    <row r="7005" customFormat="false" ht="15" hidden="false" customHeight="false" outlineLevel="0" collapsed="false">
      <c r="A7005" s="29" t="s">
        <v>52</v>
      </c>
      <c r="B7005" s="29" t="s">
        <v>13156</v>
      </c>
      <c r="C7005" s="29" t="s">
        <v>115</v>
      </c>
      <c r="D7005" s="29"/>
      <c r="E7005" s="29" t="n">
        <v>0</v>
      </c>
      <c r="F7005" s="29"/>
      <c r="G7005" s="29"/>
      <c r="H7005" s="30" t="n">
        <v>0</v>
      </c>
      <c r="I7005" s="29"/>
      <c r="J7005" s="30" t="n">
        <v>0</v>
      </c>
      <c r="K7005" s="29"/>
      <c r="L7005" s="29" t="s">
        <v>116</v>
      </c>
      <c r="M7005" s="29"/>
      <c r="N7005" s="29"/>
      <c r="O7005" s="29"/>
      <c r="P7005" s="29"/>
      <c r="Q7005" s="29" t="n">
        <f aca="false">IFERROR(VALUE(L7005),"")</f>
        <v>0</v>
      </c>
      <c r="R7005" s="29" t="str">
        <f aca="true">IF(O7005="","",O7005-TODAY())</f>
        <v/>
      </c>
      <c r="S7005" s="29" t="str">
        <f aca="false">IF(C7005="&lt;&lt; vazio &gt;&gt;","VAZIA",IF(AND(O7005&lt;&gt;"",R7005&lt;0),"VENCIDO",IF(AND(O7005&lt;&gt;"",R7005&lt;=Parametros!$B$10),"PRÓX. VENCIMENTO",IF(F7005="Q","QUALIDADE",IF(F7005="S","BLOQUEADO",IF(F7005="R","RESTRITO/DEVOLUÇÃO",IF(OR(N7005="QUAR",N7005="QRES"),"QUARENTENA",IF(OR(B7005="DESCARTE",B7005="DEVOLUÇÃO"),"DESCARTE/DEVOLUÇÃO",IF(AND(D7005="",K7005&lt;&gt;""),"SEM LOTE",IF(AND(Q7005&lt;&gt;"",Q7005&gt;=Parametros!$B$11),"PARADO/SEM GIRO","OK"))))))))))</f>
        <v>VAZIA</v>
      </c>
      <c r="T7005" s="29" t="str">
        <f aca="false">IF(AND($S7005="PARADO/SEM GIRO",$K7005="KG",OR(Painel!$B$5="(Todos)",A7005=Painel!$B$5)*OR(Painel!$E$5="(Todos)",P7005=Painel!$E$5)),$J7005+ROW()/10000000,"")</f>
        <v/>
      </c>
      <c r="U7005" s="29" t="str">
        <f aca="false">IF(AND($S7005="VENCIDO",$K7005="KG",OR(Painel!$B$5="(Todos)",A7005=Painel!$B$5)*OR(Painel!$E$5="(Todos)",P7005=Painel!$E$5)),$J7005+ROW()/10000000,"")</f>
        <v/>
      </c>
    </row>
    <row r="7006" customFormat="false" ht="15" hidden="false" customHeight="false" outlineLevel="0" collapsed="false">
      <c r="A7006" s="29" t="s">
        <v>52</v>
      </c>
      <c r="B7006" s="29" t="s">
        <v>13157</v>
      </c>
      <c r="C7006" s="29" t="s">
        <v>785</v>
      </c>
      <c r="D7006" s="29" t="s">
        <v>841</v>
      </c>
      <c r="E7006" s="29" t="n">
        <v>1</v>
      </c>
      <c r="F7006" s="29"/>
      <c r="G7006" s="29" t="s">
        <v>13158</v>
      </c>
      <c r="H7006" s="30" t="n">
        <v>1000</v>
      </c>
      <c r="I7006" s="31" t="n">
        <v>46282</v>
      </c>
      <c r="J7006" s="30" t="n">
        <v>1000</v>
      </c>
      <c r="K7006" s="29" t="s">
        <v>120</v>
      </c>
      <c r="L7006" s="29" t="s">
        <v>400</v>
      </c>
      <c r="M7006" s="29"/>
      <c r="N7006" s="29" t="s">
        <v>122</v>
      </c>
      <c r="O7006" s="31" t="n">
        <v>46825</v>
      </c>
      <c r="P7006" s="29" t="s">
        <v>123</v>
      </c>
      <c r="Q7006" s="29" t="n">
        <f aca="false">IFERROR(VALUE(L7006),"")</f>
        <v>3</v>
      </c>
      <c r="R7006" s="29" t="n">
        <f aca="true">IF(O7006="","",O7006-TODAY())</f>
        <v>540</v>
      </c>
      <c r="S7006" s="29" t="str">
        <f aca="false">IF(C7006="&lt;&lt; vazio &gt;&gt;","VAZIA",IF(AND(O7006&lt;&gt;"",R7006&lt;0),"VENCIDO",IF(AND(O7006&lt;&gt;"",R7006&lt;=Parametros!$B$10),"PRÓX. VENCIMENTO",IF(F7006="Q","QUALIDADE",IF(F7006="S","BLOQUEADO",IF(F7006="R","RESTRITO/DEVOLUÇÃO",IF(OR(N7006="QUAR",N7006="QRES"),"QUARENTENA",IF(OR(B7006="DESCARTE",B7006="DEVOLUÇÃO"),"DESCARTE/DEVOLUÇÃO",IF(AND(D7006="",K7006&lt;&gt;""),"SEM LOTE",IF(AND(Q7006&lt;&gt;"",Q7006&gt;=Parametros!$B$11),"PARADO/SEM GIRO","OK"))))))))))</f>
        <v>OK</v>
      </c>
      <c r="T7006" s="29" t="str">
        <f aca="false">IF(AND($S7006="PARADO/SEM GIRO",$K7006="KG",OR(Painel!$B$5="(Todos)",A7006=Painel!$B$5)*OR(Painel!$E$5="(Todos)",P7006=Painel!$E$5)),$J7006+ROW()/10000000,"")</f>
        <v/>
      </c>
      <c r="U7006" s="29" t="str">
        <f aca="false">IF(AND($S7006="VENCIDO",$K7006="KG",OR(Painel!$B$5="(Todos)",A7006=Painel!$B$5)*OR(Painel!$E$5="(Todos)",P7006=Painel!$E$5)),$J7006+ROW()/10000000,"")</f>
        <v/>
      </c>
    </row>
    <row r="7007" customFormat="false" ht="15" hidden="false" customHeight="false" outlineLevel="0" collapsed="false">
      <c r="A7007" s="29" t="s">
        <v>52</v>
      </c>
      <c r="B7007" s="29" t="s">
        <v>13159</v>
      </c>
      <c r="C7007" s="29" t="s">
        <v>359</v>
      </c>
      <c r="D7007" s="29" t="s">
        <v>566</v>
      </c>
      <c r="E7007" s="29" t="n">
        <v>1</v>
      </c>
      <c r="F7007" s="29"/>
      <c r="G7007" s="29" t="s">
        <v>13160</v>
      </c>
      <c r="H7007" s="30" t="n">
        <v>315</v>
      </c>
      <c r="I7007" s="31" t="n">
        <v>46183</v>
      </c>
      <c r="J7007" s="30" t="n">
        <v>315</v>
      </c>
      <c r="K7007" s="29" t="s">
        <v>120</v>
      </c>
      <c r="L7007" s="29" t="s">
        <v>1096</v>
      </c>
      <c r="M7007" s="29"/>
      <c r="N7007" s="29" t="s">
        <v>122</v>
      </c>
      <c r="O7007" s="31" t="n">
        <v>46711</v>
      </c>
      <c r="P7007" s="29" t="s">
        <v>123</v>
      </c>
      <c r="Q7007" s="29" t="n">
        <f aca="false">IFERROR(VALUE(L7007),"")</f>
        <v>102</v>
      </c>
      <c r="R7007" s="29" t="n">
        <f aca="true">IF(O7007="","",O7007-TODAY())</f>
        <v>426</v>
      </c>
      <c r="S7007" s="29" t="str">
        <f aca="false">IF(C7007="&lt;&lt; vazio &gt;&gt;","VAZIA",IF(AND(O7007&lt;&gt;"",R7007&lt;0),"VENCIDO",IF(AND(O7007&lt;&gt;"",R7007&lt;=Parametros!$B$10),"PRÓX. VENCIMENTO",IF(F7007="Q","QUALIDADE",IF(F7007="S","BLOQUEADO",IF(F7007="R","RESTRITO/DEVOLUÇÃO",IF(OR(N7007="QUAR",N7007="QRES"),"QUARENTENA",IF(OR(B7007="DESCARTE",B7007="DEVOLUÇÃO"),"DESCARTE/DEVOLUÇÃO",IF(AND(D7007="",K7007&lt;&gt;""),"SEM LOTE",IF(AND(Q7007&lt;&gt;"",Q7007&gt;=Parametros!$B$11),"PARADO/SEM GIRO","OK"))))))))))</f>
        <v>PARADO/SEM GIRO</v>
      </c>
      <c r="T7007" s="29" t="n">
        <f aca="false">IF(AND($S7007="PARADO/SEM GIRO",$K7007="KG",OR(Painel!$B$5="(Todos)",A7007=Painel!$B$5)*OR(Painel!$E$5="(Todos)",P7007=Painel!$E$5)),$J7007+ROW()/10000000,"")</f>
        <v>315.0007007</v>
      </c>
      <c r="U7007" s="29" t="str">
        <f aca="false">IF(AND($S7007="VENCIDO",$K7007="KG",OR(Painel!$B$5="(Todos)",A7007=Painel!$B$5)*OR(Painel!$E$5="(Todos)",P7007=Painel!$E$5)),$J7007+ROW()/10000000,"")</f>
        <v/>
      </c>
    </row>
    <row r="7008" customFormat="false" ht="15" hidden="false" customHeight="false" outlineLevel="0" collapsed="false">
      <c r="A7008" s="29" t="s">
        <v>52</v>
      </c>
      <c r="B7008" s="29" t="s">
        <v>13161</v>
      </c>
      <c r="C7008" s="29" t="s">
        <v>222</v>
      </c>
      <c r="D7008" s="29" t="s">
        <v>815</v>
      </c>
      <c r="E7008" s="29" t="n">
        <v>1</v>
      </c>
      <c r="F7008" s="29"/>
      <c r="G7008" s="29" t="s">
        <v>13162</v>
      </c>
      <c r="H7008" s="30" t="n">
        <v>1000</v>
      </c>
      <c r="I7008" s="31" t="n">
        <v>46283</v>
      </c>
      <c r="J7008" s="30" t="n">
        <v>1000</v>
      </c>
      <c r="K7008" s="29" t="s">
        <v>120</v>
      </c>
      <c r="L7008" s="29" t="s">
        <v>176</v>
      </c>
      <c r="M7008" s="29"/>
      <c r="N7008" s="29" t="s">
        <v>122</v>
      </c>
      <c r="O7008" s="31" t="n">
        <v>46825</v>
      </c>
      <c r="P7008" s="29" t="s">
        <v>123</v>
      </c>
      <c r="Q7008" s="29" t="n">
        <f aca="false">IFERROR(VALUE(L7008),"")</f>
        <v>2</v>
      </c>
      <c r="R7008" s="29" t="n">
        <f aca="true">IF(O7008="","",O7008-TODAY())</f>
        <v>540</v>
      </c>
      <c r="S7008" s="29" t="str">
        <f aca="false">IF(C7008="&lt;&lt; vazio &gt;&gt;","VAZIA",IF(AND(O7008&lt;&gt;"",R7008&lt;0),"VENCIDO",IF(AND(O7008&lt;&gt;"",R7008&lt;=Parametros!$B$10),"PRÓX. VENCIMENTO",IF(F7008="Q","QUALIDADE",IF(F7008="S","BLOQUEADO",IF(F7008="R","RESTRITO/DEVOLUÇÃO",IF(OR(N7008="QUAR",N7008="QRES"),"QUARENTENA",IF(OR(B7008="DESCARTE",B7008="DEVOLUÇÃO"),"DESCARTE/DEVOLUÇÃO",IF(AND(D7008="",K7008&lt;&gt;""),"SEM LOTE",IF(AND(Q7008&lt;&gt;"",Q7008&gt;=Parametros!$B$11),"PARADO/SEM GIRO","OK"))))))))))</f>
        <v>OK</v>
      </c>
      <c r="T7008" s="29" t="str">
        <f aca="false">IF(AND($S7008="PARADO/SEM GIRO",$K7008="KG",OR(Painel!$B$5="(Todos)",A7008=Painel!$B$5)*OR(Painel!$E$5="(Todos)",P7008=Painel!$E$5)),$J7008+ROW()/10000000,"")</f>
        <v/>
      </c>
      <c r="U7008" s="29" t="str">
        <f aca="false">IF(AND($S7008="VENCIDO",$K7008="KG",OR(Painel!$B$5="(Todos)",A7008=Painel!$B$5)*OR(Painel!$E$5="(Todos)",P7008=Painel!$E$5)),$J7008+ROW()/10000000,"")</f>
        <v/>
      </c>
    </row>
    <row r="7009" customFormat="false" ht="15" hidden="false" customHeight="false" outlineLevel="0" collapsed="false">
      <c r="A7009" s="29" t="s">
        <v>52</v>
      </c>
      <c r="B7009" s="29" t="s">
        <v>13163</v>
      </c>
      <c r="C7009" s="29" t="s">
        <v>115</v>
      </c>
      <c r="D7009" s="29"/>
      <c r="E7009" s="29" t="n">
        <v>0</v>
      </c>
      <c r="F7009" s="29"/>
      <c r="G7009" s="29"/>
      <c r="H7009" s="30" t="n">
        <v>0</v>
      </c>
      <c r="I7009" s="29"/>
      <c r="J7009" s="30" t="n">
        <v>0</v>
      </c>
      <c r="K7009" s="29"/>
      <c r="L7009" s="29" t="s">
        <v>116</v>
      </c>
      <c r="M7009" s="29"/>
      <c r="N7009" s="29"/>
      <c r="O7009" s="29"/>
      <c r="P7009" s="29"/>
      <c r="Q7009" s="29" t="n">
        <f aca="false">IFERROR(VALUE(L7009),"")</f>
        <v>0</v>
      </c>
      <c r="R7009" s="29" t="str">
        <f aca="true">IF(O7009="","",O7009-TODAY())</f>
        <v/>
      </c>
      <c r="S7009" s="29" t="str">
        <f aca="false">IF(C7009="&lt;&lt; vazio &gt;&gt;","VAZIA",IF(AND(O7009&lt;&gt;"",R7009&lt;0),"VENCIDO",IF(AND(O7009&lt;&gt;"",R7009&lt;=Parametros!$B$10),"PRÓX. VENCIMENTO",IF(F7009="Q","QUALIDADE",IF(F7009="S","BLOQUEADO",IF(F7009="R","RESTRITO/DEVOLUÇÃO",IF(OR(N7009="QUAR",N7009="QRES"),"QUARENTENA",IF(OR(B7009="DESCARTE",B7009="DEVOLUÇÃO"),"DESCARTE/DEVOLUÇÃO",IF(AND(D7009="",K7009&lt;&gt;""),"SEM LOTE",IF(AND(Q7009&lt;&gt;"",Q7009&gt;=Parametros!$B$11),"PARADO/SEM GIRO","OK"))))))))))</f>
        <v>VAZIA</v>
      </c>
      <c r="T7009" s="29" t="str">
        <f aca="false">IF(AND($S7009="PARADO/SEM GIRO",$K7009="KG",OR(Painel!$B$5="(Todos)",A7009=Painel!$B$5)*OR(Painel!$E$5="(Todos)",P7009=Painel!$E$5)),$J7009+ROW()/10000000,"")</f>
        <v/>
      </c>
      <c r="U7009" s="29" t="str">
        <f aca="false">IF(AND($S7009="VENCIDO",$K7009="KG",OR(Painel!$B$5="(Todos)",A7009=Painel!$B$5)*OR(Painel!$E$5="(Todos)",P7009=Painel!$E$5)),$J7009+ROW()/10000000,"")</f>
        <v/>
      </c>
    </row>
    <row r="7010" customFormat="false" ht="15" hidden="false" customHeight="false" outlineLevel="0" collapsed="false">
      <c r="A7010" s="29" t="s">
        <v>52</v>
      </c>
      <c r="B7010" s="29" t="s">
        <v>13164</v>
      </c>
      <c r="C7010" s="29" t="s">
        <v>115</v>
      </c>
      <c r="D7010" s="29"/>
      <c r="E7010" s="29" t="n">
        <v>0</v>
      </c>
      <c r="F7010" s="29"/>
      <c r="G7010" s="29"/>
      <c r="H7010" s="30" t="n">
        <v>0</v>
      </c>
      <c r="I7010" s="29"/>
      <c r="J7010" s="30" t="n">
        <v>0</v>
      </c>
      <c r="K7010" s="29"/>
      <c r="L7010" s="29" t="s">
        <v>116</v>
      </c>
      <c r="M7010" s="29"/>
      <c r="N7010" s="29"/>
      <c r="O7010" s="29"/>
      <c r="P7010" s="29"/>
      <c r="Q7010" s="29" t="n">
        <f aca="false">IFERROR(VALUE(L7010),"")</f>
        <v>0</v>
      </c>
      <c r="R7010" s="29" t="str">
        <f aca="true">IF(O7010="","",O7010-TODAY())</f>
        <v/>
      </c>
      <c r="S7010" s="29" t="str">
        <f aca="false">IF(C7010="&lt;&lt; vazio &gt;&gt;","VAZIA",IF(AND(O7010&lt;&gt;"",R7010&lt;0),"VENCIDO",IF(AND(O7010&lt;&gt;"",R7010&lt;=Parametros!$B$10),"PRÓX. VENCIMENTO",IF(F7010="Q","QUALIDADE",IF(F7010="S","BLOQUEADO",IF(F7010="R","RESTRITO/DEVOLUÇÃO",IF(OR(N7010="QUAR",N7010="QRES"),"QUARENTENA",IF(OR(B7010="DESCARTE",B7010="DEVOLUÇÃO"),"DESCARTE/DEVOLUÇÃO",IF(AND(D7010="",K7010&lt;&gt;""),"SEM LOTE",IF(AND(Q7010&lt;&gt;"",Q7010&gt;=Parametros!$B$11),"PARADO/SEM GIRO","OK"))))))))))</f>
        <v>VAZIA</v>
      </c>
      <c r="T7010" s="29" t="str">
        <f aca="false">IF(AND($S7010="PARADO/SEM GIRO",$K7010="KG",OR(Painel!$B$5="(Todos)",A7010=Painel!$B$5)*OR(Painel!$E$5="(Todos)",P7010=Painel!$E$5)),$J7010+ROW()/10000000,"")</f>
        <v/>
      </c>
      <c r="U7010" s="29" t="str">
        <f aca="false">IF(AND($S7010="VENCIDO",$K7010="KG",OR(Painel!$B$5="(Todos)",A7010=Painel!$B$5)*OR(Painel!$E$5="(Todos)",P7010=Painel!$E$5)),$J7010+ROW()/10000000,"")</f>
        <v/>
      </c>
    </row>
    <row r="7011" customFormat="false" ht="15" hidden="false" customHeight="false" outlineLevel="0" collapsed="false">
      <c r="A7011" s="29" t="s">
        <v>52</v>
      </c>
      <c r="B7011" s="29" t="s">
        <v>13165</v>
      </c>
      <c r="C7011" s="29" t="s">
        <v>161</v>
      </c>
      <c r="D7011" s="29" t="s">
        <v>1657</v>
      </c>
      <c r="E7011" s="29" t="n">
        <v>1</v>
      </c>
      <c r="F7011" s="29"/>
      <c r="G7011" s="29" t="s">
        <v>13166</v>
      </c>
      <c r="H7011" s="30" t="n">
        <v>999.9</v>
      </c>
      <c r="I7011" s="31" t="n">
        <v>46219</v>
      </c>
      <c r="J7011" s="30" t="n">
        <v>999.9</v>
      </c>
      <c r="K7011" s="29" t="s">
        <v>120</v>
      </c>
      <c r="L7011" s="29" t="s">
        <v>959</v>
      </c>
      <c r="M7011" s="29"/>
      <c r="N7011" s="29" t="s">
        <v>122</v>
      </c>
      <c r="O7011" s="31" t="n">
        <v>46764</v>
      </c>
      <c r="P7011" s="29" t="s">
        <v>123</v>
      </c>
      <c r="Q7011" s="29" t="n">
        <f aca="false">IFERROR(VALUE(L7011),"")</f>
        <v>66</v>
      </c>
      <c r="R7011" s="29" t="n">
        <f aca="true">IF(O7011="","",O7011-TODAY())</f>
        <v>479</v>
      </c>
      <c r="S7011" s="29" t="str">
        <f aca="false">IF(C7011="&lt;&lt; vazio &gt;&gt;","VAZIA",IF(AND(O7011&lt;&gt;"",R7011&lt;0),"VENCIDO",IF(AND(O7011&lt;&gt;"",R7011&lt;=Parametros!$B$10),"PRÓX. VENCIMENTO",IF(F7011="Q","QUALIDADE",IF(F7011="S","BLOQUEADO",IF(F7011="R","RESTRITO/DEVOLUÇÃO",IF(OR(N7011="QUAR",N7011="QRES"),"QUARENTENA",IF(OR(B7011="DESCARTE",B7011="DEVOLUÇÃO"),"DESCARTE/DEVOLUÇÃO",IF(AND(D7011="",K7011&lt;&gt;""),"SEM LOTE",IF(AND(Q7011&lt;&gt;"",Q7011&gt;=Parametros!$B$11),"PARADO/SEM GIRO","OK"))))))))))</f>
        <v>OK</v>
      </c>
      <c r="T7011" s="29" t="str">
        <f aca="false">IF(AND($S7011="PARADO/SEM GIRO",$K7011="KG",OR(Painel!$B$5="(Todos)",A7011=Painel!$B$5)*OR(Painel!$E$5="(Todos)",P7011=Painel!$E$5)),$J7011+ROW()/10000000,"")</f>
        <v/>
      </c>
      <c r="U7011" s="29" t="str">
        <f aca="false">IF(AND($S7011="VENCIDO",$K7011="KG",OR(Painel!$B$5="(Todos)",A7011=Painel!$B$5)*OR(Painel!$E$5="(Todos)",P7011=Painel!$E$5)),$J7011+ROW()/10000000,"")</f>
        <v/>
      </c>
    </row>
    <row r="7012" customFormat="false" ht="15" hidden="false" customHeight="false" outlineLevel="0" collapsed="false">
      <c r="A7012" s="29" t="s">
        <v>52</v>
      </c>
      <c r="B7012" s="29" t="s">
        <v>13167</v>
      </c>
      <c r="C7012" s="29" t="s">
        <v>186</v>
      </c>
      <c r="D7012" s="29" t="s">
        <v>823</v>
      </c>
      <c r="E7012" s="29" t="n">
        <v>1</v>
      </c>
      <c r="F7012" s="29" t="s">
        <v>268</v>
      </c>
      <c r="G7012" s="29" t="s">
        <v>13168</v>
      </c>
      <c r="H7012" s="30" t="n">
        <v>545.4</v>
      </c>
      <c r="I7012" s="31" t="n">
        <v>46285</v>
      </c>
      <c r="J7012" s="30" t="n">
        <v>545.4</v>
      </c>
      <c r="K7012" s="29" t="s">
        <v>120</v>
      </c>
      <c r="L7012" s="29" t="s">
        <v>116</v>
      </c>
      <c r="M7012" s="29"/>
      <c r="N7012" s="29" t="s">
        <v>122</v>
      </c>
      <c r="O7012" s="31" t="n">
        <v>46831</v>
      </c>
      <c r="P7012" s="29" t="s">
        <v>123</v>
      </c>
      <c r="Q7012" s="29" t="n">
        <f aca="false">IFERROR(VALUE(L7012),"")</f>
        <v>0</v>
      </c>
      <c r="R7012" s="29" t="n">
        <f aca="true">IF(O7012="","",O7012-TODAY())</f>
        <v>546</v>
      </c>
      <c r="S7012" s="29" t="str">
        <f aca="false">IF(C7012="&lt;&lt; vazio &gt;&gt;","VAZIA",IF(AND(O7012&lt;&gt;"",R7012&lt;0),"VENCIDO",IF(AND(O7012&lt;&gt;"",R7012&lt;=Parametros!$B$10),"PRÓX. VENCIMENTO",IF(F7012="Q","QUALIDADE",IF(F7012="S","BLOQUEADO",IF(F7012="R","RESTRITO/DEVOLUÇÃO",IF(OR(N7012="QUAR",N7012="QRES"),"QUARENTENA",IF(OR(B7012="DESCARTE",B7012="DEVOLUÇÃO"),"DESCARTE/DEVOLUÇÃO",IF(AND(D7012="",K7012&lt;&gt;""),"SEM LOTE",IF(AND(Q7012&lt;&gt;"",Q7012&gt;=Parametros!$B$11),"PARADO/SEM GIRO","OK"))))))))))</f>
        <v>QUALIDADE</v>
      </c>
      <c r="T7012" s="29" t="str">
        <f aca="false">IF(AND($S7012="PARADO/SEM GIRO",$K7012="KG",OR(Painel!$B$5="(Todos)",A7012=Painel!$B$5)*OR(Painel!$E$5="(Todos)",P7012=Painel!$E$5)),$J7012+ROW()/10000000,"")</f>
        <v/>
      </c>
      <c r="U7012" s="29" t="str">
        <f aca="false">IF(AND($S7012="VENCIDO",$K7012="KG",OR(Painel!$B$5="(Todos)",A7012=Painel!$B$5)*OR(Painel!$E$5="(Todos)",P7012=Painel!$E$5)),$J7012+ROW()/10000000,"")</f>
        <v/>
      </c>
    </row>
    <row r="7013" customFormat="false" ht="15" hidden="false" customHeight="false" outlineLevel="0" collapsed="false">
      <c r="A7013" s="29" t="s">
        <v>52</v>
      </c>
      <c r="B7013" s="29" t="s">
        <v>13169</v>
      </c>
      <c r="C7013" s="29" t="s">
        <v>473</v>
      </c>
      <c r="D7013" s="29" t="s">
        <v>9263</v>
      </c>
      <c r="E7013" s="29" t="n">
        <v>1</v>
      </c>
      <c r="F7013" s="29"/>
      <c r="G7013" s="29" t="s">
        <v>13170</v>
      </c>
      <c r="H7013" s="30" t="n">
        <v>315</v>
      </c>
      <c r="I7013" s="31" t="n">
        <v>45899</v>
      </c>
      <c r="J7013" s="30" t="n">
        <v>315</v>
      </c>
      <c r="K7013" s="29" t="s">
        <v>120</v>
      </c>
      <c r="L7013" s="29" t="s">
        <v>13171</v>
      </c>
      <c r="M7013" s="29"/>
      <c r="N7013" s="29" t="s">
        <v>122</v>
      </c>
      <c r="O7013" s="31" t="n">
        <v>46289</v>
      </c>
      <c r="P7013" s="29" t="s">
        <v>123</v>
      </c>
      <c r="Q7013" s="29" t="n">
        <f aca="false">IFERROR(VALUE(L7013),"")</f>
        <v>386</v>
      </c>
      <c r="R7013" s="29" t="n">
        <f aca="true">IF(O7013="","",O7013-TODAY())</f>
        <v>4</v>
      </c>
      <c r="S7013" s="29" t="str">
        <f aca="false">IF(C7013="&lt;&lt; vazio &gt;&gt;","VAZIA",IF(AND(O7013&lt;&gt;"",R7013&lt;0),"VENCIDO",IF(AND(O7013&lt;&gt;"",R7013&lt;=Parametros!$B$10),"PRÓX. VENCIMENTO",IF(F7013="Q","QUALIDADE",IF(F7013="S","BLOQUEADO",IF(F7013="R","RESTRITO/DEVOLUÇÃO",IF(OR(N7013="QUAR",N7013="QRES"),"QUARENTENA",IF(OR(B7013="DESCARTE",B7013="DEVOLUÇÃO"),"DESCARTE/DEVOLUÇÃO",IF(AND(D7013="",K7013&lt;&gt;""),"SEM LOTE",IF(AND(Q7013&lt;&gt;"",Q7013&gt;=Parametros!$B$11),"PARADO/SEM GIRO","OK"))))))))))</f>
        <v>PRÓX. VENCIMENTO</v>
      </c>
      <c r="T7013" s="29" t="str">
        <f aca="false">IF(AND($S7013="PARADO/SEM GIRO",$K7013="KG",OR(Painel!$B$5="(Todos)",A7013=Painel!$B$5)*OR(Painel!$E$5="(Todos)",P7013=Painel!$E$5)),$J7013+ROW()/10000000,"")</f>
        <v/>
      </c>
      <c r="U7013" s="29" t="str">
        <f aca="false">IF(AND($S7013="VENCIDO",$K7013="KG",OR(Painel!$B$5="(Todos)",A7013=Painel!$B$5)*OR(Painel!$E$5="(Todos)",P7013=Painel!$E$5)),$J7013+ROW()/10000000,"")</f>
        <v/>
      </c>
    </row>
    <row r="7014" customFormat="false" ht="15" hidden="false" customHeight="false" outlineLevel="0" collapsed="false">
      <c r="A7014" s="29" t="s">
        <v>52</v>
      </c>
      <c r="B7014" s="29" t="s">
        <v>13172</v>
      </c>
      <c r="C7014" s="29" t="s">
        <v>115</v>
      </c>
      <c r="D7014" s="29"/>
      <c r="E7014" s="29" t="n">
        <v>0</v>
      </c>
      <c r="F7014" s="29"/>
      <c r="G7014" s="29"/>
      <c r="H7014" s="30" t="n">
        <v>0</v>
      </c>
      <c r="I7014" s="29"/>
      <c r="J7014" s="30" t="n">
        <v>0</v>
      </c>
      <c r="K7014" s="29"/>
      <c r="L7014" s="29" t="s">
        <v>116</v>
      </c>
      <c r="M7014" s="29"/>
      <c r="N7014" s="29"/>
      <c r="O7014" s="29"/>
      <c r="P7014" s="29"/>
      <c r="Q7014" s="29" t="n">
        <f aca="false">IFERROR(VALUE(L7014),"")</f>
        <v>0</v>
      </c>
      <c r="R7014" s="29" t="str">
        <f aca="true">IF(O7014="","",O7014-TODAY())</f>
        <v/>
      </c>
      <c r="S7014" s="29" t="str">
        <f aca="false">IF(C7014="&lt;&lt; vazio &gt;&gt;","VAZIA",IF(AND(O7014&lt;&gt;"",R7014&lt;0),"VENCIDO",IF(AND(O7014&lt;&gt;"",R7014&lt;=Parametros!$B$10),"PRÓX. VENCIMENTO",IF(F7014="Q","QUALIDADE",IF(F7014="S","BLOQUEADO",IF(F7014="R","RESTRITO/DEVOLUÇÃO",IF(OR(N7014="QUAR",N7014="QRES"),"QUARENTENA",IF(OR(B7014="DESCARTE",B7014="DEVOLUÇÃO"),"DESCARTE/DEVOLUÇÃO",IF(AND(D7014="",K7014&lt;&gt;""),"SEM LOTE",IF(AND(Q7014&lt;&gt;"",Q7014&gt;=Parametros!$B$11),"PARADO/SEM GIRO","OK"))))))))))</f>
        <v>VAZIA</v>
      </c>
      <c r="T7014" s="29" t="str">
        <f aca="false">IF(AND($S7014="PARADO/SEM GIRO",$K7014="KG",OR(Painel!$B$5="(Todos)",A7014=Painel!$B$5)*OR(Painel!$E$5="(Todos)",P7014=Painel!$E$5)),$J7014+ROW()/10000000,"")</f>
        <v/>
      </c>
      <c r="U7014" s="29" t="str">
        <f aca="false">IF(AND($S7014="VENCIDO",$K7014="KG",OR(Painel!$B$5="(Todos)",A7014=Painel!$B$5)*OR(Painel!$E$5="(Todos)",P7014=Painel!$E$5)),$J7014+ROW()/10000000,"")</f>
        <v/>
      </c>
    </row>
    <row r="7015" customFormat="false" ht="15" hidden="false" customHeight="false" outlineLevel="0" collapsed="false">
      <c r="A7015" s="29" t="s">
        <v>52</v>
      </c>
      <c r="B7015" s="29" t="s">
        <v>13173</v>
      </c>
      <c r="C7015" s="29" t="s">
        <v>115</v>
      </c>
      <c r="D7015" s="29"/>
      <c r="E7015" s="29" t="n">
        <v>0</v>
      </c>
      <c r="F7015" s="29"/>
      <c r="G7015" s="29"/>
      <c r="H7015" s="30" t="n">
        <v>0</v>
      </c>
      <c r="I7015" s="29"/>
      <c r="J7015" s="30" t="n">
        <v>0</v>
      </c>
      <c r="K7015" s="29"/>
      <c r="L7015" s="29" t="s">
        <v>116</v>
      </c>
      <c r="M7015" s="29"/>
      <c r="N7015" s="29"/>
      <c r="O7015" s="29"/>
      <c r="P7015" s="29"/>
      <c r="Q7015" s="29" t="n">
        <f aca="false">IFERROR(VALUE(L7015),"")</f>
        <v>0</v>
      </c>
      <c r="R7015" s="29" t="str">
        <f aca="true">IF(O7015="","",O7015-TODAY())</f>
        <v/>
      </c>
      <c r="S7015" s="29" t="str">
        <f aca="false">IF(C7015="&lt;&lt; vazio &gt;&gt;","VAZIA",IF(AND(O7015&lt;&gt;"",R7015&lt;0),"VENCIDO",IF(AND(O7015&lt;&gt;"",R7015&lt;=Parametros!$B$10),"PRÓX. VENCIMENTO",IF(F7015="Q","QUALIDADE",IF(F7015="S","BLOQUEADO",IF(F7015="R","RESTRITO/DEVOLUÇÃO",IF(OR(N7015="QUAR",N7015="QRES"),"QUARENTENA",IF(OR(B7015="DESCARTE",B7015="DEVOLUÇÃO"),"DESCARTE/DEVOLUÇÃO",IF(AND(D7015="",K7015&lt;&gt;""),"SEM LOTE",IF(AND(Q7015&lt;&gt;"",Q7015&gt;=Parametros!$B$11),"PARADO/SEM GIRO","OK"))))))))))</f>
        <v>VAZIA</v>
      </c>
      <c r="T7015" s="29" t="str">
        <f aca="false">IF(AND($S7015="PARADO/SEM GIRO",$K7015="KG",OR(Painel!$B$5="(Todos)",A7015=Painel!$B$5)*OR(Painel!$E$5="(Todos)",P7015=Painel!$E$5)),$J7015+ROW()/10000000,"")</f>
        <v/>
      </c>
      <c r="U7015" s="29" t="str">
        <f aca="false">IF(AND($S7015="VENCIDO",$K7015="KG",OR(Painel!$B$5="(Todos)",A7015=Painel!$B$5)*OR(Painel!$E$5="(Todos)",P7015=Painel!$E$5)),$J7015+ROW()/10000000,"")</f>
        <v/>
      </c>
    </row>
    <row r="7016" customFormat="false" ht="15" hidden="false" customHeight="false" outlineLevel="0" collapsed="false">
      <c r="A7016" s="29" t="s">
        <v>52</v>
      </c>
      <c r="B7016" s="29" t="s">
        <v>13174</v>
      </c>
      <c r="C7016" s="29" t="s">
        <v>359</v>
      </c>
      <c r="D7016" s="29" t="s">
        <v>566</v>
      </c>
      <c r="E7016" s="29" t="n">
        <v>1</v>
      </c>
      <c r="F7016" s="29"/>
      <c r="G7016" s="29" t="s">
        <v>13175</v>
      </c>
      <c r="H7016" s="30" t="n">
        <v>315</v>
      </c>
      <c r="I7016" s="31" t="n">
        <v>46183</v>
      </c>
      <c r="J7016" s="30" t="n">
        <v>315</v>
      </c>
      <c r="K7016" s="29" t="s">
        <v>120</v>
      </c>
      <c r="L7016" s="29" t="s">
        <v>1096</v>
      </c>
      <c r="M7016" s="29"/>
      <c r="N7016" s="29" t="s">
        <v>122</v>
      </c>
      <c r="O7016" s="31" t="n">
        <v>46711</v>
      </c>
      <c r="P7016" s="29" t="s">
        <v>123</v>
      </c>
      <c r="Q7016" s="29" t="n">
        <f aca="false">IFERROR(VALUE(L7016),"")</f>
        <v>102</v>
      </c>
      <c r="R7016" s="29" t="n">
        <f aca="true">IF(O7016="","",O7016-TODAY())</f>
        <v>426</v>
      </c>
      <c r="S7016" s="29" t="str">
        <f aca="false">IF(C7016="&lt;&lt; vazio &gt;&gt;","VAZIA",IF(AND(O7016&lt;&gt;"",R7016&lt;0),"VENCIDO",IF(AND(O7016&lt;&gt;"",R7016&lt;=Parametros!$B$10),"PRÓX. VENCIMENTO",IF(F7016="Q","QUALIDADE",IF(F7016="S","BLOQUEADO",IF(F7016="R","RESTRITO/DEVOLUÇÃO",IF(OR(N7016="QUAR",N7016="QRES"),"QUARENTENA",IF(OR(B7016="DESCARTE",B7016="DEVOLUÇÃO"),"DESCARTE/DEVOLUÇÃO",IF(AND(D7016="",K7016&lt;&gt;""),"SEM LOTE",IF(AND(Q7016&lt;&gt;"",Q7016&gt;=Parametros!$B$11),"PARADO/SEM GIRO","OK"))))))))))</f>
        <v>PARADO/SEM GIRO</v>
      </c>
      <c r="T7016" s="29" t="n">
        <f aca="false">IF(AND($S7016="PARADO/SEM GIRO",$K7016="KG",OR(Painel!$B$5="(Todos)",A7016=Painel!$B$5)*OR(Painel!$E$5="(Todos)",P7016=Painel!$E$5)),$J7016+ROW()/10000000,"")</f>
        <v>315.0007016</v>
      </c>
      <c r="U7016" s="29" t="str">
        <f aca="false">IF(AND($S7016="VENCIDO",$K7016="KG",OR(Painel!$B$5="(Todos)",A7016=Painel!$B$5)*OR(Painel!$E$5="(Todos)",P7016=Painel!$E$5)),$J7016+ROW()/10000000,"")</f>
        <v/>
      </c>
    </row>
    <row r="7017" customFormat="false" ht="15" hidden="false" customHeight="false" outlineLevel="0" collapsed="false">
      <c r="A7017" s="29" t="s">
        <v>52</v>
      </c>
      <c r="B7017" s="29" t="s">
        <v>13176</v>
      </c>
      <c r="C7017" s="29" t="s">
        <v>115</v>
      </c>
      <c r="D7017" s="29"/>
      <c r="E7017" s="29" t="n">
        <v>0</v>
      </c>
      <c r="F7017" s="29"/>
      <c r="G7017" s="29"/>
      <c r="H7017" s="30" t="n">
        <v>0</v>
      </c>
      <c r="I7017" s="29"/>
      <c r="J7017" s="30" t="n">
        <v>0</v>
      </c>
      <c r="K7017" s="29"/>
      <c r="L7017" s="29" t="s">
        <v>116</v>
      </c>
      <c r="M7017" s="29"/>
      <c r="N7017" s="29"/>
      <c r="O7017" s="29"/>
      <c r="P7017" s="29"/>
      <c r="Q7017" s="29" t="n">
        <f aca="false">IFERROR(VALUE(L7017),"")</f>
        <v>0</v>
      </c>
      <c r="R7017" s="29" t="str">
        <f aca="true">IF(O7017="","",O7017-TODAY())</f>
        <v/>
      </c>
      <c r="S7017" s="29" t="str">
        <f aca="false">IF(C7017="&lt;&lt; vazio &gt;&gt;","VAZIA",IF(AND(O7017&lt;&gt;"",R7017&lt;0),"VENCIDO",IF(AND(O7017&lt;&gt;"",R7017&lt;=Parametros!$B$10),"PRÓX. VENCIMENTO",IF(F7017="Q","QUALIDADE",IF(F7017="S","BLOQUEADO",IF(F7017="R","RESTRITO/DEVOLUÇÃO",IF(OR(N7017="QUAR",N7017="QRES"),"QUARENTENA",IF(OR(B7017="DESCARTE",B7017="DEVOLUÇÃO"),"DESCARTE/DEVOLUÇÃO",IF(AND(D7017="",K7017&lt;&gt;""),"SEM LOTE",IF(AND(Q7017&lt;&gt;"",Q7017&gt;=Parametros!$B$11),"PARADO/SEM GIRO","OK"))))))))))</f>
        <v>VAZIA</v>
      </c>
      <c r="T7017" s="29" t="str">
        <f aca="false">IF(AND($S7017="PARADO/SEM GIRO",$K7017="KG",OR(Painel!$B$5="(Todos)",A7017=Painel!$B$5)*OR(Painel!$E$5="(Todos)",P7017=Painel!$E$5)),$J7017+ROW()/10000000,"")</f>
        <v/>
      </c>
      <c r="U7017" s="29" t="str">
        <f aca="false">IF(AND($S7017="VENCIDO",$K7017="KG",OR(Painel!$B$5="(Todos)",A7017=Painel!$B$5)*OR(Painel!$E$5="(Todos)",P7017=Painel!$E$5)),$J7017+ROW()/10000000,"")</f>
        <v/>
      </c>
    </row>
    <row r="7018" customFormat="false" ht="15" hidden="false" customHeight="false" outlineLevel="0" collapsed="false">
      <c r="A7018" s="29" t="s">
        <v>52</v>
      </c>
      <c r="B7018" s="29" t="s">
        <v>13177</v>
      </c>
      <c r="C7018" s="29" t="s">
        <v>325</v>
      </c>
      <c r="D7018" s="29" t="s">
        <v>1062</v>
      </c>
      <c r="E7018" s="29" t="n">
        <v>1</v>
      </c>
      <c r="F7018" s="29" t="s">
        <v>268</v>
      </c>
      <c r="G7018" s="29" t="s">
        <v>13178</v>
      </c>
      <c r="H7018" s="30" t="n">
        <v>1102.5</v>
      </c>
      <c r="I7018" s="31" t="n">
        <v>46278</v>
      </c>
      <c r="J7018" s="30" t="n">
        <v>1102.5</v>
      </c>
      <c r="K7018" s="29" t="s">
        <v>120</v>
      </c>
      <c r="L7018" s="29" t="s">
        <v>328</v>
      </c>
      <c r="M7018" s="29"/>
      <c r="N7018" s="29" t="s">
        <v>122</v>
      </c>
      <c r="O7018" s="31" t="n">
        <v>46643</v>
      </c>
      <c r="P7018" s="29" t="s">
        <v>123</v>
      </c>
      <c r="Q7018" s="29" t="n">
        <f aca="false">IFERROR(VALUE(L7018),"")</f>
        <v>7</v>
      </c>
      <c r="R7018" s="29" t="n">
        <f aca="true">IF(O7018="","",O7018-TODAY())</f>
        <v>358</v>
      </c>
      <c r="S7018" s="29" t="str">
        <f aca="false">IF(C7018="&lt;&lt; vazio &gt;&gt;","VAZIA",IF(AND(O7018&lt;&gt;"",R7018&lt;0),"VENCIDO",IF(AND(O7018&lt;&gt;"",R7018&lt;=Parametros!$B$10),"PRÓX. VENCIMENTO",IF(F7018="Q","QUALIDADE",IF(F7018="S","BLOQUEADO",IF(F7018="R","RESTRITO/DEVOLUÇÃO",IF(OR(N7018="QUAR",N7018="QRES"),"QUARENTENA",IF(OR(B7018="DESCARTE",B7018="DEVOLUÇÃO"),"DESCARTE/DEVOLUÇÃO",IF(AND(D7018="",K7018&lt;&gt;""),"SEM LOTE",IF(AND(Q7018&lt;&gt;"",Q7018&gt;=Parametros!$B$11),"PARADO/SEM GIRO","OK"))))))))))</f>
        <v>QUALIDADE</v>
      </c>
      <c r="T7018" s="29" t="str">
        <f aca="false">IF(AND($S7018="PARADO/SEM GIRO",$K7018="KG",OR(Painel!$B$5="(Todos)",A7018=Painel!$B$5)*OR(Painel!$E$5="(Todos)",P7018=Painel!$E$5)),$J7018+ROW()/10000000,"")</f>
        <v/>
      </c>
      <c r="U7018" s="29" t="str">
        <f aca="false">IF(AND($S7018="VENCIDO",$K7018="KG",OR(Painel!$B$5="(Todos)",A7018=Painel!$B$5)*OR(Painel!$E$5="(Todos)",P7018=Painel!$E$5)),$J7018+ROW()/10000000,"")</f>
        <v/>
      </c>
    </row>
    <row r="7019" customFormat="false" ht="15" hidden="false" customHeight="false" outlineLevel="0" collapsed="false">
      <c r="A7019" s="29" t="s">
        <v>52</v>
      </c>
      <c r="B7019" s="29" t="s">
        <v>13179</v>
      </c>
      <c r="C7019" s="29" t="s">
        <v>186</v>
      </c>
      <c r="D7019" s="29" t="s">
        <v>852</v>
      </c>
      <c r="E7019" s="29" t="n">
        <v>1</v>
      </c>
      <c r="F7019" s="29" t="s">
        <v>268</v>
      </c>
      <c r="G7019" s="29" t="s">
        <v>13180</v>
      </c>
      <c r="H7019" s="30" t="n">
        <v>545.4</v>
      </c>
      <c r="I7019" s="31" t="n">
        <v>46278</v>
      </c>
      <c r="J7019" s="30" t="n">
        <v>545.4</v>
      </c>
      <c r="K7019" s="29" t="s">
        <v>120</v>
      </c>
      <c r="L7019" s="29" t="s">
        <v>328</v>
      </c>
      <c r="M7019" s="29"/>
      <c r="N7019" s="29" t="s">
        <v>122</v>
      </c>
      <c r="O7019" s="31" t="n">
        <v>46825</v>
      </c>
      <c r="P7019" s="29" t="s">
        <v>123</v>
      </c>
      <c r="Q7019" s="29" t="n">
        <f aca="false">IFERROR(VALUE(L7019),"")</f>
        <v>7</v>
      </c>
      <c r="R7019" s="29" t="n">
        <f aca="true">IF(O7019="","",O7019-TODAY())</f>
        <v>540</v>
      </c>
      <c r="S7019" s="29" t="str">
        <f aca="false">IF(C7019="&lt;&lt; vazio &gt;&gt;","VAZIA",IF(AND(O7019&lt;&gt;"",R7019&lt;0),"VENCIDO",IF(AND(O7019&lt;&gt;"",R7019&lt;=Parametros!$B$10),"PRÓX. VENCIMENTO",IF(F7019="Q","QUALIDADE",IF(F7019="S","BLOQUEADO",IF(F7019="R","RESTRITO/DEVOLUÇÃO",IF(OR(N7019="QUAR",N7019="QRES"),"QUARENTENA",IF(OR(B7019="DESCARTE",B7019="DEVOLUÇÃO"),"DESCARTE/DEVOLUÇÃO",IF(AND(D7019="",K7019&lt;&gt;""),"SEM LOTE",IF(AND(Q7019&lt;&gt;"",Q7019&gt;=Parametros!$B$11),"PARADO/SEM GIRO","OK"))))))))))</f>
        <v>QUALIDADE</v>
      </c>
      <c r="T7019" s="29" t="str">
        <f aca="false">IF(AND($S7019="PARADO/SEM GIRO",$K7019="KG",OR(Painel!$B$5="(Todos)",A7019=Painel!$B$5)*OR(Painel!$E$5="(Todos)",P7019=Painel!$E$5)),$J7019+ROW()/10000000,"")</f>
        <v/>
      </c>
      <c r="U7019" s="29" t="str">
        <f aca="false">IF(AND($S7019="VENCIDO",$K7019="KG",OR(Painel!$B$5="(Todos)",A7019=Painel!$B$5)*OR(Painel!$E$5="(Todos)",P7019=Painel!$E$5)),$J7019+ROW()/10000000,"")</f>
        <v/>
      </c>
    </row>
    <row r="7020" customFormat="false" ht="15" hidden="false" customHeight="false" outlineLevel="0" collapsed="false">
      <c r="A7020" s="29" t="s">
        <v>52</v>
      </c>
      <c r="B7020" s="29" t="s">
        <v>13181</v>
      </c>
      <c r="C7020" s="29" t="s">
        <v>115</v>
      </c>
      <c r="D7020" s="29"/>
      <c r="E7020" s="29" t="n">
        <v>0</v>
      </c>
      <c r="F7020" s="29"/>
      <c r="G7020" s="29"/>
      <c r="H7020" s="30" t="n">
        <v>0</v>
      </c>
      <c r="I7020" s="29"/>
      <c r="J7020" s="30" t="n">
        <v>0</v>
      </c>
      <c r="K7020" s="29"/>
      <c r="L7020" s="29" t="s">
        <v>116</v>
      </c>
      <c r="M7020" s="29"/>
      <c r="N7020" s="29"/>
      <c r="O7020" s="29"/>
      <c r="P7020" s="29"/>
      <c r="Q7020" s="29" t="n">
        <f aca="false">IFERROR(VALUE(L7020),"")</f>
        <v>0</v>
      </c>
      <c r="R7020" s="29" t="str">
        <f aca="true">IF(O7020="","",O7020-TODAY())</f>
        <v/>
      </c>
      <c r="S7020" s="29" t="str">
        <f aca="false">IF(C7020="&lt;&lt; vazio &gt;&gt;","VAZIA",IF(AND(O7020&lt;&gt;"",R7020&lt;0),"VENCIDO",IF(AND(O7020&lt;&gt;"",R7020&lt;=Parametros!$B$10),"PRÓX. VENCIMENTO",IF(F7020="Q","QUALIDADE",IF(F7020="S","BLOQUEADO",IF(F7020="R","RESTRITO/DEVOLUÇÃO",IF(OR(N7020="QUAR",N7020="QRES"),"QUARENTENA",IF(OR(B7020="DESCARTE",B7020="DEVOLUÇÃO"),"DESCARTE/DEVOLUÇÃO",IF(AND(D7020="",K7020&lt;&gt;""),"SEM LOTE",IF(AND(Q7020&lt;&gt;"",Q7020&gt;=Parametros!$B$11),"PARADO/SEM GIRO","OK"))))))))))</f>
        <v>VAZIA</v>
      </c>
      <c r="T7020" s="29" t="str">
        <f aca="false">IF(AND($S7020="PARADO/SEM GIRO",$K7020="KG",OR(Painel!$B$5="(Todos)",A7020=Painel!$B$5)*OR(Painel!$E$5="(Todos)",P7020=Painel!$E$5)),$J7020+ROW()/10000000,"")</f>
        <v/>
      </c>
      <c r="U7020" s="29" t="str">
        <f aca="false">IF(AND($S7020="VENCIDO",$K7020="KG",OR(Painel!$B$5="(Todos)",A7020=Painel!$B$5)*OR(Painel!$E$5="(Todos)",P7020=Painel!$E$5)),$J7020+ROW()/10000000,"")</f>
        <v/>
      </c>
    </row>
    <row r="7021" customFormat="false" ht="15" hidden="false" customHeight="false" outlineLevel="0" collapsed="false">
      <c r="A7021" s="29" t="s">
        <v>52</v>
      </c>
      <c r="B7021" s="29" t="s">
        <v>13182</v>
      </c>
      <c r="C7021" s="29" t="s">
        <v>115</v>
      </c>
      <c r="D7021" s="29"/>
      <c r="E7021" s="29" t="n">
        <v>0</v>
      </c>
      <c r="F7021" s="29"/>
      <c r="G7021" s="29"/>
      <c r="H7021" s="30" t="n">
        <v>0</v>
      </c>
      <c r="I7021" s="29"/>
      <c r="J7021" s="30" t="n">
        <v>0</v>
      </c>
      <c r="K7021" s="29"/>
      <c r="L7021" s="29" t="s">
        <v>116</v>
      </c>
      <c r="M7021" s="29"/>
      <c r="N7021" s="29"/>
      <c r="O7021" s="29"/>
      <c r="P7021" s="29"/>
      <c r="Q7021" s="29" t="n">
        <f aca="false">IFERROR(VALUE(L7021),"")</f>
        <v>0</v>
      </c>
      <c r="R7021" s="29" t="str">
        <f aca="true">IF(O7021="","",O7021-TODAY())</f>
        <v/>
      </c>
      <c r="S7021" s="29" t="str">
        <f aca="false">IF(C7021="&lt;&lt; vazio &gt;&gt;","VAZIA",IF(AND(O7021&lt;&gt;"",R7021&lt;0),"VENCIDO",IF(AND(O7021&lt;&gt;"",R7021&lt;=Parametros!$B$10),"PRÓX. VENCIMENTO",IF(F7021="Q","QUALIDADE",IF(F7021="S","BLOQUEADO",IF(F7021="R","RESTRITO/DEVOLUÇÃO",IF(OR(N7021="QUAR",N7021="QRES"),"QUARENTENA",IF(OR(B7021="DESCARTE",B7021="DEVOLUÇÃO"),"DESCARTE/DEVOLUÇÃO",IF(AND(D7021="",K7021&lt;&gt;""),"SEM LOTE",IF(AND(Q7021&lt;&gt;"",Q7021&gt;=Parametros!$B$11),"PARADO/SEM GIRO","OK"))))))))))</f>
        <v>VAZIA</v>
      </c>
      <c r="T7021" s="29" t="str">
        <f aca="false">IF(AND($S7021="PARADO/SEM GIRO",$K7021="KG",OR(Painel!$B$5="(Todos)",A7021=Painel!$B$5)*OR(Painel!$E$5="(Todos)",P7021=Painel!$E$5)),$J7021+ROW()/10000000,"")</f>
        <v/>
      </c>
      <c r="U7021" s="29" t="str">
        <f aca="false">IF(AND($S7021="VENCIDO",$K7021="KG",OR(Painel!$B$5="(Todos)",A7021=Painel!$B$5)*OR(Painel!$E$5="(Todos)",P7021=Painel!$E$5)),$J7021+ROW()/10000000,"")</f>
        <v/>
      </c>
    </row>
    <row r="7022" customFormat="false" ht="15" hidden="false" customHeight="false" outlineLevel="0" collapsed="false">
      <c r="A7022" s="29" t="s">
        <v>52</v>
      </c>
      <c r="B7022" s="29" t="s">
        <v>13183</v>
      </c>
      <c r="C7022" s="29" t="s">
        <v>359</v>
      </c>
      <c r="D7022" s="29" t="s">
        <v>566</v>
      </c>
      <c r="E7022" s="29" t="n">
        <v>1</v>
      </c>
      <c r="F7022" s="29"/>
      <c r="G7022" s="29" t="s">
        <v>13184</v>
      </c>
      <c r="H7022" s="30" t="n">
        <v>0</v>
      </c>
      <c r="I7022" s="31" t="n">
        <v>46280</v>
      </c>
      <c r="J7022" s="30" t="n">
        <v>315</v>
      </c>
      <c r="K7022" s="29" t="s">
        <v>120</v>
      </c>
      <c r="L7022" s="29" t="s">
        <v>1096</v>
      </c>
      <c r="M7022" s="29"/>
      <c r="N7022" s="29" t="s">
        <v>122</v>
      </c>
      <c r="O7022" s="31" t="n">
        <v>46711</v>
      </c>
      <c r="P7022" s="29" t="s">
        <v>123</v>
      </c>
      <c r="Q7022" s="29" t="n">
        <f aca="false">IFERROR(VALUE(L7022),"")</f>
        <v>102</v>
      </c>
      <c r="R7022" s="29" t="n">
        <f aca="true">IF(O7022="","",O7022-TODAY())</f>
        <v>426</v>
      </c>
      <c r="S7022" s="29" t="str">
        <f aca="false">IF(C7022="&lt;&lt; vazio &gt;&gt;","VAZIA",IF(AND(O7022&lt;&gt;"",R7022&lt;0),"VENCIDO",IF(AND(O7022&lt;&gt;"",R7022&lt;=Parametros!$B$10),"PRÓX. VENCIMENTO",IF(F7022="Q","QUALIDADE",IF(F7022="S","BLOQUEADO",IF(F7022="R","RESTRITO/DEVOLUÇÃO",IF(OR(N7022="QUAR",N7022="QRES"),"QUARENTENA",IF(OR(B7022="DESCARTE",B7022="DEVOLUÇÃO"),"DESCARTE/DEVOLUÇÃO",IF(AND(D7022="",K7022&lt;&gt;""),"SEM LOTE",IF(AND(Q7022&lt;&gt;"",Q7022&gt;=Parametros!$B$11),"PARADO/SEM GIRO","OK"))))))))))</f>
        <v>PARADO/SEM GIRO</v>
      </c>
      <c r="T7022" s="29" t="n">
        <f aca="false">IF(AND($S7022="PARADO/SEM GIRO",$K7022="KG",OR(Painel!$B$5="(Todos)",A7022=Painel!$B$5)*OR(Painel!$E$5="(Todos)",P7022=Painel!$E$5)),$J7022+ROW()/10000000,"")</f>
        <v>315.0007022</v>
      </c>
      <c r="U7022" s="29" t="str">
        <f aca="false">IF(AND($S7022="VENCIDO",$K7022="KG",OR(Painel!$B$5="(Todos)",A7022=Painel!$B$5)*OR(Painel!$E$5="(Todos)",P7022=Painel!$E$5)),$J7022+ROW()/10000000,"")</f>
        <v/>
      </c>
    </row>
    <row r="7023" customFormat="false" ht="15" hidden="false" customHeight="false" outlineLevel="0" collapsed="false">
      <c r="A7023" s="29" t="s">
        <v>52</v>
      </c>
      <c r="B7023" s="29" t="s">
        <v>13185</v>
      </c>
      <c r="C7023" s="29" t="s">
        <v>115</v>
      </c>
      <c r="D7023" s="29"/>
      <c r="E7023" s="29" t="n">
        <v>0</v>
      </c>
      <c r="F7023" s="29"/>
      <c r="G7023" s="29"/>
      <c r="H7023" s="30" t="n">
        <v>0</v>
      </c>
      <c r="I7023" s="29"/>
      <c r="J7023" s="30" t="n">
        <v>0</v>
      </c>
      <c r="K7023" s="29"/>
      <c r="L7023" s="29" t="s">
        <v>116</v>
      </c>
      <c r="M7023" s="29"/>
      <c r="N7023" s="29"/>
      <c r="O7023" s="29"/>
      <c r="P7023" s="29"/>
      <c r="Q7023" s="29" t="n">
        <f aca="false">IFERROR(VALUE(L7023),"")</f>
        <v>0</v>
      </c>
      <c r="R7023" s="29" t="str">
        <f aca="true">IF(O7023="","",O7023-TODAY())</f>
        <v/>
      </c>
      <c r="S7023" s="29" t="str">
        <f aca="false">IF(C7023="&lt;&lt; vazio &gt;&gt;","VAZIA",IF(AND(O7023&lt;&gt;"",R7023&lt;0),"VENCIDO",IF(AND(O7023&lt;&gt;"",R7023&lt;=Parametros!$B$10),"PRÓX. VENCIMENTO",IF(F7023="Q","QUALIDADE",IF(F7023="S","BLOQUEADO",IF(F7023="R","RESTRITO/DEVOLUÇÃO",IF(OR(N7023="QUAR",N7023="QRES"),"QUARENTENA",IF(OR(B7023="DESCARTE",B7023="DEVOLUÇÃO"),"DESCARTE/DEVOLUÇÃO",IF(AND(D7023="",K7023&lt;&gt;""),"SEM LOTE",IF(AND(Q7023&lt;&gt;"",Q7023&gt;=Parametros!$B$11),"PARADO/SEM GIRO","OK"))))))))))</f>
        <v>VAZIA</v>
      </c>
      <c r="T7023" s="29" t="str">
        <f aca="false">IF(AND($S7023="PARADO/SEM GIRO",$K7023="KG",OR(Painel!$B$5="(Todos)",A7023=Painel!$B$5)*OR(Painel!$E$5="(Todos)",P7023=Painel!$E$5)),$J7023+ROW()/10000000,"")</f>
        <v/>
      </c>
      <c r="U7023" s="29" t="str">
        <f aca="false">IF(AND($S7023="VENCIDO",$K7023="KG",OR(Painel!$B$5="(Todos)",A7023=Painel!$B$5)*OR(Painel!$E$5="(Todos)",P7023=Painel!$E$5)),$J7023+ROW()/10000000,"")</f>
        <v/>
      </c>
    </row>
    <row r="7024" customFormat="false" ht="15" hidden="false" customHeight="false" outlineLevel="0" collapsed="false">
      <c r="A7024" s="29" t="s">
        <v>52</v>
      </c>
      <c r="B7024" s="29" t="s">
        <v>13186</v>
      </c>
      <c r="C7024" s="29" t="s">
        <v>666</v>
      </c>
      <c r="D7024" s="29" t="s">
        <v>667</v>
      </c>
      <c r="E7024" s="29" t="n">
        <v>1</v>
      </c>
      <c r="F7024" s="29" t="s">
        <v>268</v>
      </c>
      <c r="G7024" s="29" t="s">
        <v>13187</v>
      </c>
      <c r="H7024" s="30" t="n">
        <v>590.4</v>
      </c>
      <c r="I7024" s="31" t="n">
        <v>46285</v>
      </c>
      <c r="J7024" s="30" t="n">
        <v>590.4</v>
      </c>
      <c r="K7024" s="29" t="s">
        <v>120</v>
      </c>
      <c r="L7024" s="29" t="s">
        <v>116</v>
      </c>
      <c r="M7024" s="29"/>
      <c r="N7024" s="29" t="s">
        <v>122</v>
      </c>
      <c r="O7024" s="31" t="n">
        <v>46831</v>
      </c>
      <c r="P7024" s="29" t="s">
        <v>123</v>
      </c>
      <c r="Q7024" s="29" t="n">
        <f aca="false">IFERROR(VALUE(L7024),"")</f>
        <v>0</v>
      </c>
      <c r="R7024" s="29" t="n">
        <f aca="true">IF(O7024="","",O7024-TODAY())</f>
        <v>546</v>
      </c>
      <c r="S7024" s="29" t="str">
        <f aca="false">IF(C7024="&lt;&lt; vazio &gt;&gt;","VAZIA",IF(AND(O7024&lt;&gt;"",R7024&lt;0),"VENCIDO",IF(AND(O7024&lt;&gt;"",R7024&lt;=Parametros!$B$10),"PRÓX. VENCIMENTO",IF(F7024="Q","QUALIDADE",IF(F7024="S","BLOQUEADO",IF(F7024="R","RESTRITO/DEVOLUÇÃO",IF(OR(N7024="QUAR",N7024="QRES"),"QUARENTENA",IF(OR(B7024="DESCARTE",B7024="DEVOLUÇÃO"),"DESCARTE/DEVOLUÇÃO",IF(AND(D7024="",K7024&lt;&gt;""),"SEM LOTE",IF(AND(Q7024&lt;&gt;"",Q7024&gt;=Parametros!$B$11),"PARADO/SEM GIRO","OK"))))))))))</f>
        <v>QUALIDADE</v>
      </c>
      <c r="T7024" s="29" t="str">
        <f aca="false">IF(AND($S7024="PARADO/SEM GIRO",$K7024="KG",OR(Painel!$B$5="(Todos)",A7024=Painel!$B$5)*OR(Painel!$E$5="(Todos)",P7024=Painel!$E$5)),$J7024+ROW()/10000000,"")</f>
        <v/>
      </c>
      <c r="U7024" s="29" t="str">
        <f aca="false">IF(AND($S7024="VENCIDO",$K7024="KG",OR(Painel!$B$5="(Todos)",A7024=Painel!$B$5)*OR(Painel!$E$5="(Todos)",P7024=Painel!$E$5)),$J7024+ROW()/10000000,"")</f>
        <v/>
      </c>
    </row>
    <row r="7025" customFormat="false" ht="15" hidden="false" customHeight="false" outlineLevel="0" collapsed="false">
      <c r="A7025" s="29" t="s">
        <v>52</v>
      </c>
      <c r="B7025" s="29" t="s">
        <v>13188</v>
      </c>
      <c r="C7025" s="29" t="s">
        <v>666</v>
      </c>
      <c r="D7025" s="29" t="s">
        <v>667</v>
      </c>
      <c r="E7025" s="29" t="n">
        <v>1</v>
      </c>
      <c r="F7025" s="29" t="s">
        <v>268</v>
      </c>
      <c r="G7025" s="29" t="s">
        <v>13189</v>
      </c>
      <c r="H7025" s="30" t="n">
        <v>590.4</v>
      </c>
      <c r="I7025" s="31" t="n">
        <v>46285</v>
      </c>
      <c r="J7025" s="30" t="n">
        <v>590.4</v>
      </c>
      <c r="K7025" s="29" t="s">
        <v>120</v>
      </c>
      <c r="L7025" s="29" t="s">
        <v>116</v>
      </c>
      <c r="M7025" s="29"/>
      <c r="N7025" s="29" t="s">
        <v>122</v>
      </c>
      <c r="O7025" s="31" t="n">
        <v>46831</v>
      </c>
      <c r="P7025" s="29" t="s">
        <v>123</v>
      </c>
      <c r="Q7025" s="29" t="n">
        <f aca="false">IFERROR(VALUE(L7025),"")</f>
        <v>0</v>
      </c>
      <c r="R7025" s="29" t="n">
        <f aca="true">IF(O7025="","",O7025-TODAY())</f>
        <v>546</v>
      </c>
      <c r="S7025" s="29" t="str">
        <f aca="false">IF(C7025="&lt;&lt; vazio &gt;&gt;","VAZIA",IF(AND(O7025&lt;&gt;"",R7025&lt;0),"VENCIDO",IF(AND(O7025&lt;&gt;"",R7025&lt;=Parametros!$B$10),"PRÓX. VENCIMENTO",IF(F7025="Q","QUALIDADE",IF(F7025="S","BLOQUEADO",IF(F7025="R","RESTRITO/DEVOLUÇÃO",IF(OR(N7025="QUAR",N7025="QRES"),"QUARENTENA",IF(OR(B7025="DESCARTE",B7025="DEVOLUÇÃO"),"DESCARTE/DEVOLUÇÃO",IF(AND(D7025="",K7025&lt;&gt;""),"SEM LOTE",IF(AND(Q7025&lt;&gt;"",Q7025&gt;=Parametros!$B$11),"PARADO/SEM GIRO","OK"))))))))))</f>
        <v>QUALIDADE</v>
      </c>
      <c r="T7025" s="29" t="str">
        <f aca="false">IF(AND($S7025="PARADO/SEM GIRO",$K7025="KG",OR(Painel!$B$5="(Todos)",A7025=Painel!$B$5)*OR(Painel!$E$5="(Todos)",P7025=Painel!$E$5)),$J7025+ROW()/10000000,"")</f>
        <v/>
      </c>
      <c r="U7025" s="29" t="str">
        <f aca="false">IF(AND($S7025="VENCIDO",$K7025="KG",OR(Painel!$B$5="(Todos)",A7025=Painel!$B$5)*OR(Painel!$E$5="(Todos)",P7025=Painel!$E$5)),$J7025+ROW()/10000000,"")</f>
        <v/>
      </c>
    </row>
    <row r="7026" customFormat="false" ht="15" hidden="false" customHeight="false" outlineLevel="0" collapsed="false">
      <c r="A7026" s="29" t="s">
        <v>52</v>
      </c>
      <c r="B7026" s="29" t="s">
        <v>13190</v>
      </c>
      <c r="C7026" s="29" t="s">
        <v>2561</v>
      </c>
      <c r="D7026" s="29" t="s">
        <v>7209</v>
      </c>
      <c r="E7026" s="29" t="n">
        <v>1</v>
      </c>
      <c r="F7026" s="29" t="s">
        <v>268</v>
      </c>
      <c r="G7026" s="29" t="s">
        <v>13191</v>
      </c>
      <c r="H7026" s="30" t="n">
        <v>590.4</v>
      </c>
      <c r="I7026" s="31" t="n">
        <v>46285</v>
      </c>
      <c r="J7026" s="30" t="n">
        <v>590.4</v>
      </c>
      <c r="K7026" s="29" t="s">
        <v>120</v>
      </c>
      <c r="L7026" s="29" t="s">
        <v>116</v>
      </c>
      <c r="M7026" s="29"/>
      <c r="N7026" s="29" t="s">
        <v>122</v>
      </c>
      <c r="O7026" s="31" t="n">
        <v>47015</v>
      </c>
      <c r="P7026" s="29" t="s">
        <v>123</v>
      </c>
      <c r="Q7026" s="29" t="n">
        <f aca="false">IFERROR(VALUE(L7026),"")</f>
        <v>0</v>
      </c>
      <c r="R7026" s="29" t="n">
        <f aca="true">IF(O7026="","",O7026-TODAY())</f>
        <v>730</v>
      </c>
      <c r="S7026" s="29" t="str">
        <f aca="false">IF(C7026="&lt;&lt; vazio &gt;&gt;","VAZIA",IF(AND(O7026&lt;&gt;"",R7026&lt;0),"VENCIDO",IF(AND(O7026&lt;&gt;"",R7026&lt;=Parametros!$B$10),"PRÓX. VENCIMENTO",IF(F7026="Q","QUALIDADE",IF(F7026="S","BLOQUEADO",IF(F7026="R","RESTRITO/DEVOLUÇÃO",IF(OR(N7026="QUAR",N7026="QRES"),"QUARENTENA",IF(OR(B7026="DESCARTE",B7026="DEVOLUÇÃO"),"DESCARTE/DEVOLUÇÃO",IF(AND(D7026="",K7026&lt;&gt;""),"SEM LOTE",IF(AND(Q7026&lt;&gt;"",Q7026&gt;=Parametros!$B$11),"PARADO/SEM GIRO","OK"))))))))))</f>
        <v>QUALIDADE</v>
      </c>
      <c r="T7026" s="29" t="str">
        <f aca="false">IF(AND($S7026="PARADO/SEM GIRO",$K7026="KG",OR(Painel!$B$5="(Todos)",A7026=Painel!$B$5)*OR(Painel!$E$5="(Todos)",P7026=Painel!$E$5)),$J7026+ROW()/10000000,"")</f>
        <v/>
      </c>
      <c r="U7026" s="29" t="str">
        <f aca="false">IF(AND($S7026="VENCIDO",$K7026="KG",OR(Painel!$B$5="(Todos)",A7026=Painel!$B$5)*OR(Painel!$E$5="(Todos)",P7026=Painel!$E$5)),$J7026+ROW()/10000000,"")</f>
        <v/>
      </c>
    </row>
    <row r="7027" customFormat="false" ht="15" hidden="false" customHeight="false" outlineLevel="0" collapsed="false">
      <c r="A7027" s="29" t="s">
        <v>52</v>
      </c>
      <c r="B7027" s="29" t="s">
        <v>13192</v>
      </c>
      <c r="C7027" s="29" t="s">
        <v>317</v>
      </c>
      <c r="D7027" s="29" t="s">
        <v>1006</v>
      </c>
      <c r="E7027" s="29" t="n">
        <v>1</v>
      </c>
      <c r="F7027" s="29" t="s">
        <v>268</v>
      </c>
      <c r="G7027" s="29" t="s">
        <v>13193</v>
      </c>
      <c r="H7027" s="30" t="n">
        <v>590.4</v>
      </c>
      <c r="I7027" s="31" t="n">
        <v>46285</v>
      </c>
      <c r="J7027" s="30" t="n">
        <v>590.4</v>
      </c>
      <c r="K7027" s="29" t="s">
        <v>120</v>
      </c>
      <c r="L7027" s="29" t="s">
        <v>116</v>
      </c>
      <c r="M7027" s="29"/>
      <c r="N7027" s="29" t="s">
        <v>122</v>
      </c>
      <c r="O7027" s="31" t="n">
        <v>46831</v>
      </c>
      <c r="P7027" s="29" t="s">
        <v>123</v>
      </c>
      <c r="Q7027" s="29" t="n">
        <f aca="false">IFERROR(VALUE(L7027),"")</f>
        <v>0</v>
      </c>
      <c r="R7027" s="29" t="n">
        <f aca="true">IF(O7027="","",O7027-TODAY())</f>
        <v>546</v>
      </c>
      <c r="S7027" s="29" t="str">
        <f aca="false">IF(C7027="&lt;&lt; vazio &gt;&gt;","VAZIA",IF(AND(O7027&lt;&gt;"",R7027&lt;0),"VENCIDO",IF(AND(O7027&lt;&gt;"",R7027&lt;=Parametros!$B$10),"PRÓX. VENCIMENTO",IF(F7027="Q","QUALIDADE",IF(F7027="S","BLOQUEADO",IF(F7027="R","RESTRITO/DEVOLUÇÃO",IF(OR(N7027="QUAR",N7027="QRES"),"QUARENTENA",IF(OR(B7027="DESCARTE",B7027="DEVOLUÇÃO"),"DESCARTE/DEVOLUÇÃO",IF(AND(D7027="",K7027&lt;&gt;""),"SEM LOTE",IF(AND(Q7027&lt;&gt;"",Q7027&gt;=Parametros!$B$11),"PARADO/SEM GIRO","OK"))))))))))</f>
        <v>QUALIDADE</v>
      </c>
      <c r="T7027" s="29" t="str">
        <f aca="false">IF(AND($S7027="PARADO/SEM GIRO",$K7027="KG",OR(Painel!$B$5="(Todos)",A7027=Painel!$B$5)*OR(Painel!$E$5="(Todos)",P7027=Painel!$E$5)),$J7027+ROW()/10000000,"")</f>
        <v/>
      </c>
      <c r="U7027" s="29" t="str">
        <f aca="false">IF(AND($S7027="VENCIDO",$K7027="KG",OR(Painel!$B$5="(Todos)",A7027=Painel!$B$5)*OR(Painel!$E$5="(Todos)",P7027=Painel!$E$5)),$J7027+ROW()/10000000,"")</f>
        <v/>
      </c>
    </row>
    <row r="7028" customFormat="false" ht="15" hidden="false" customHeight="false" outlineLevel="0" collapsed="false">
      <c r="A7028" s="29" t="s">
        <v>52</v>
      </c>
      <c r="B7028" s="29" t="s">
        <v>13194</v>
      </c>
      <c r="C7028" s="29" t="s">
        <v>768</v>
      </c>
      <c r="D7028" s="29" t="s">
        <v>1087</v>
      </c>
      <c r="E7028" s="29" t="n">
        <v>1</v>
      </c>
      <c r="F7028" s="29"/>
      <c r="G7028" s="29" t="s">
        <v>13195</v>
      </c>
      <c r="H7028" s="30" t="n">
        <v>800</v>
      </c>
      <c r="I7028" s="31" t="n">
        <v>46261</v>
      </c>
      <c r="J7028" s="30" t="n">
        <v>800</v>
      </c>
      <c r="K7028" s="29" t="s">
        <v>120</v>
      </c>
      <c r="L7028" s="29" t="s">
        <v>938</v>
      </c>
      <c r="M7028" s="29"/>
      <c r="N7028" s="29" t="s">
        <v>122</v>
      </c>
      <c r="O7028" s="31" t="n">
        <v>46619</v>
      </c>
      <c r="P7028" s="29" t="s">
        <v>123</v>
      </c>
      <c r="Q7028" s="29" t="n">
        <f aca="false">IFERROR(VALUE(L7028),"")</f>
        <v>24</v>
      </c>
      <c r="R7028" s="29" t="n">
        <f aca="true">IF(O7028="","",O7028-TODAY())</f>
        <v>334</v>
      </c>
      <c r="S7028" s="29" t="str">
        <f aca="false">IF(C7028="&lt;&lt; vazio &gt;&gt;","VAZIA",IF(AND(O7028&lt;&gt;"",R7028&lt;0),"VENCIDO",IF(AND(O7028&lt;&gt;"",R7028&lt;=Parametros!$B$10),"PRÓX. VENCIMENTO",IF(F7028="Q","QUALIDADE",IF(F7028="S","BLOQUEADO",IF(F7028="R","RESTRITO/DEVOLUÇÃO",IF(OR(N7028="QUAR",N7028="QRES"),"QUARENTENA",IF(OR(B7028="DESCARTE",B7028="DEVOLUÇÃO"),"DESCARTE/DEVOLUÇÃO",IF(AND(D7028="",K7028&lt;&gt;""),"SEM LOTE",IF(AND(Q7028&lt;&gt;"",Q7028&gt;=Parametros!$B$11),"PARADO/SEM GIRO","OK"))))))))))</f>
        <v>OK</v>
      </c>
      <c r="T7028" s="29" t="str">
        <f aca="false">IF(AND($S7028="PARADO/SEM GIRO",$K7028="KG",OR(Painel!$B$5="(Todos)",A7028=Painel!$B$5)*OR(Painel!$E$5="(Todos)",P7028=Painel!$E$5)),$J7028+ROW()/10000000,"")</f>
        <v/>
      </c>
      <c r="U7028" s="29" t="str">
        <f aca="false">IF(AND($S7028="VENCIDO",$K7028="KG",OR(Painel!$B$5="(Todos)",A7028=Painel!$B$5)*OR(Painel!$E$5="(Todos)",P7028=Painel!$E$5)),$J7028+ROW()/10000000,"")</f>
        <v/>
      </c>
    </row>
    <row r="7029" customFormat="false" ht="15" hidden="false" customHeight="false" outlineLevel="0" collapsed="false">
      <c r="A7029" s="29" t="s">
        <v>52</v>
      </c>
      <c r="B7029" s="29" t="s">
        <v>13196</v>
      </c>
      <c r="C7029" s="29" t="s">
        <v>11692</v>
      </c>
      <c r="D7029" s="29" t="s">
        <v>11693</v>
      </c>
      <c r="E7029" s="29" t="n">
        <v>1</v>
      </c>
      <c r="F7029" s="29"/>
      <c r="G7029" s="29" t="s">
        <v>13197</v>
      </c>
      <c r="H7029" s="30" t="n">
        <v>727.2</v>
      </c>
      <c r="I7029" s="31" t="n">
        <v>46189</v>
      </c>
      <c r="J7029" s="30" t="n">
        <v>727.2</v>
      </c>
      <c r="K7029" s="29" t="s">
        <v>120</v>
      </c>
      <c r="L7029" s="29" t="s">
        <v>749</v>
      </c>
      <c r="M7029" s="29"/>
      <c r="N7029" s="29" t="s">
        <v>122</v>
      </c>
      <c r="O7029" s="31" t="n">
        <v>46904</v>
      </c>
      <c r="P7029" s="29" t="s">
        <v>123</v>
      </c>
      <c r="Q7029" s="29" t="n">
        <f aca="false">IFERROR(VALUE(L7029),"")</f>
        <v>96</v>
      </c>
      <c r="R7029" s="29" t="n">
        <f aca="true">IF(O7029="","",O7029-TODAY())</f>
        <v>619</v>
      </c>
      <c r="S7029" s="29" t="str">
        <f aca="false">IF(C7029="&lt;&lt; vazio &gt;&gt;","VAZIA",IF(AND(O7029&lt;&gt;"",R7029&lt;0),"VENCIDO",IF(AND(O7029&lt;&gt;"",R7029&lt;=Parametros!$B$10),"PRÓX. VENCIMENTO",IF(F7029="Q","QUALIDADE",IF(F7029="S","BLOQUEADO",IF(F7029="R","RESTRITO/DEVOLUÇÃO",IF(OR(N7029="QUAR",N7029="QRES"),"QUARENTENA",IF(OR(B7029="DESCARTE",B7029="DEVOLUÇÃO"),"DESCARTE/DEVOLUÇÃO",IF(AND(D7029="",K7029&lt;&gt;""),"SEM LOTE",IF(AND(Q7029&lt;&gt;"",Q7029&gt;=Parametros!$B$11),"PARADO/SEM GIRO","OK"))))))))))</f>
        <v>PARADO/SEM GIRO</v>
      </c>
      <c r="T7029" s="29" t="n">
        <f aca="false">IF(AND($S7029="PARADO/SEM GIRO",$K7029="KG",OR(Painel!$B$5="(Todos)",A7029=Painel!$B$5)*OR(Painel!$E$5="(Todos)",P7029=Painel!$E$5)),$J7029+ROW()/10000000,"")</f>
        <v>727.2007029</v>
      </c>
      <c r="U7029" s="29" t="str">
        <f aca="false">IF(AND($S7029="VENCIDO",$K7029="KG",OR(Painel!$B$5="(Todos)",A7029=Painel!$B$5)*OR(Painel!$E$5="(Todos)",P7029=Painel!$E$5)),$J7029+ROW()/10000000,"")</f>
        <v/>
      </c>
    </row>
    <row r="7030" customFormat="false" ht="15" hidden="false" customHeight="false" outlineLevel="0" collapsed="false">
      <c r="A7030" s="29" t="s">
        <v>52</v>
      </c>
      <c r="B7030" s="29" t="s">
        <v>13198</v>
      </c>
      <c r="C7030" s="29" t="s">
        <v>4484</v>
      </c>
      <c r="D7030" s="29" t="s">
        <v>8828</v>
      </c>
      <c r="E7030" s="29" t="n">
        <v>1</v>
      </c>
      <c r="F7030" s="29"/>
      <c r="G7030" s="29" t="s">
        <v>13199</v>
      </c>
      <c r="H7030" s="30" t="n">
        <v>480</v>
      </c>
      <c r="I7030" s="31" t="n">
        <v>45967</v>
      </c>
      <c r="J7030" s="30" t="n">
        <v>480</v>
      </c>
      <c r="K7030" s="29" t="s">
        <v>120</v>
      </c>
      <c r="L7030" s="29" t="s">
        <v>11219</v>
      </c>
      <c r="M7030" s="29"/>
      <c r="N7030" s="29" t="s">
        <v>122</v>
      </c>
      <c r="O7030" s="31" t="n">
        <v>46548</v>
      </c>
      <c r="P7030" s="29" t="s">
        <v>123</v>
      </c>
      <c r="Q7030" s="29" t="n">
        <f aca="false">IFERROR(VALUE(L7030),"")</f>
        <v>318</v>
      </c>
      <c r="R7030" s="29" t="n">
        <f aca="true">IF(O7030="","",O7030-TODAY())</f>
        <v>263</v>
      </c>
      <c r="S7030" s="29" t="str">
        <f aca="false">IF(C7030="&lt;&lt; vazio &gt;&gt;","VAZIA",IF(AND(O7030&lt;&gt;"",R7030&lt;0),"VENCIDO",IF(AND(O7030&lt;&gt;"",R7030&lt;=Parametros!$B$10),"PRÓX. VENCIMENTO",IF(F7030="Q","QUALIDADE",IF(F7030="S","BLOQUEADO",IF(F7030="R","RESTRITO/DEVOLUÇÃO",IF(OR(N7030="QUAR",N7030="QRES"),"QUARENTENA",IF(OR(B7030="DESCARTE",B7030="DEVOLUÇÃO"),"DESCARTE/DEVOLUÇÃO",IF(AND(D7030="",K7030&lt;&gt;""),"SEM LOTE",IF(AND(Q7030&lt;&gt;"",Q7030&gt;=Parametros!$B$11),"PARADO/SEM GIRO","OK"))))))))))</f>
        <v>PARADO/SEM GIRO</v>
      </c>
      <c r="T7030" s="29" t="n">
        <f aca="false">IF(AND($S7030="PARADO/SEM GIRO",$K7030="KG",OR(Painel!$B$5="(Todos)",A7030=Painel!$B$5)*OR(Painel!$E$5="(Todos)",P7030=Painel!$E$5)),$J7030+ROW()/10000000,"")</f>
        <v>480.000703</v>
      </c>
      <c r="U7030" s="29" t="str">
        <f aca="false">IF(AND($S7030="VENCIDO",$K7030="KG",OR(Painel!$B$5="(Todos)",A7030=Painel!$B$5)*OR(Painel!$E$5="(Todos)",P7030=Painel!$E$5)),$J7030+ROW()/10000000,"")</f>
        <v/>
      </c>
    </row>
    <row r="7031" customFormat="false" ht="15" hidden="false" customHeight="false" outlineLevel="0" collapsed="false">
      <c r="A7031" s="29" t="s">
        <v>52</v>
      </c>
      <c r="B7031" s="29" t="s">
        <v>13200</v>
      </c>
      <c r="C7031" s="29" t="s">
        <v>129</v>
      </c>
      <c r="D7031" s="29" t="s">
        <v>130</v>
      </c>
      <c r="E7031" s="29" t="n">
        <v>1</v>
      </c>
      <c r="F7031" s="29"/>
      <c r="G7031" s="29" t="s">
        <v>13201</v>
      </c>
      <c r="H7031" s="30" t="n">
        <v>1000</v>
      </c>
      <c r="I7031" s="31" t="n">
        <v>46245</v>
      </c>
      <c r="J7031" s="30" t="n">
        <v>1000</v>
      </c>
      <c r="K7031" s="29" t="s">
        <v>120</v>
      </c>
      <c r="L7031" s="29" t="s">
        <v>2312</v>
      </c>
      <c r="M7031" s="29"/>
      <c r="N7031" s="29" t="s">
        <v>122</v>
      </c>
      <c r="O7031" s="31" t="n">
        <v>46970</v>
      </c>
      <c r="P7031" s="29" t="s">
        <v>123</v>
      </c>
      <c r="Q7031" s="29" t="n">
        <f aca="false">IFERROR(VALUE(L7031),"")</f>
        <v>40</v>
      </c>
      <c r="R7031" s="29" t="n">
        <f aca="true">IF(O7031="","",O7031-TODAY())</f>
        <v>685</v>
      </c>
      <c r="S7031" s="29" t="str">
        <f aca="false">IF(C7031="&lt;&lt; vazio &gt;&gt;","VAZIA",IF(AND(O7031&lt;&gt;"",R7031&lt;0),"VENCIDO",IF(AND(O7031&lt;&gt;"",R7031&lt;=Parametros!$B$10),"PRÓX. VENCIMENTO",IF(F7031="Q","QUALIDADE",IF(F7031="S","BLOQUEADO",IF(F7031="R","RESTRITO/DEVOLUÇÃO",IF(OR(N7031="QUAR",N7031="QRES"),"QUARENTENA",IF(OR(B7031="DESCARTE",B7031="DEVOLUÇÃO"),"DESCARTE/DEVOLUÇÃO",IF(AND(D7031="",K7031&lt;&gt;""),"SEM LOTE",IF(AND(Q7031&lt;&gt;"",Q7031&gt;=Parametros!$B$11),"PARADO/SEM GIRO","OK"))))))))))</f>
        <v>OK</v>
      </c>
      <c r="T7031" s="29" t="str">
        <f aca="false">IF(AND($S7031="PARADO/SEM GIRO",$K7031="KG",OR(Painel!$B$5="(Todos)",A7031=Painel!$B$5)*OR(Painel!$E$5="(Todos)",P7031=Painel!$E$5)),$J7031+ROW()/10000000,"")</f>
        <v/>
      </c>
      <c r="U7031" s="29" t="str">
        <f aca="false">IF(AND($S7031="VENCIDO",$K7031="KG",OR(Painel!$B$5="(Todos)",A7031=Painel!$B$5)*OR(Painel!$E$5="(Todos)",P7031=Painel!$E$5)),$J7031+ROW()/10000000,"")</f>
        <v/>
      </c>
    </row>
    <row r="7032" customFormat="false" ht="15" hidden="false" customHeight="false" outlineLevel="0" collapsed="false">
      <c r="A7032" s="29" t="s">
        <v>52</v>
      </c>
      <c r="B7032" s="29" t="s">
        <v>13202</v>
      </c>
      <c r="C7032" s="29" t="s">
        <v>317</v>
      </c>
      <c r="D7032" s="29" t="s">
        <v>1006</v>
      </c>
      <c r="E7032" s="29" t="n">
        <v>1</v>
      </c>
      <c r="F7032" s="29" t="s">
        <v>268</v>
      </c>
      <c r="G7032" s="29" t="s">
        <v>13203</v>
      </c>
      <c r="H7032" s="30" t="n">
        <v>590.4</v>
      </c>
      <c r="I7032" s="31" t="n">
        <v>46285</v>
      </c>
      <c r="J7032" s="30" t="n">
        <v>590.4</v>
      </c>
      <c r="K7032" s="29" t="s">
        <v>120</v>
      </c>
      <c r="L7032" s="29" t="s">
        <v>116</v>
      </c>
      <c r="M7032" s="29"/>
      <c r="N7032" s="29" t="s">
        <v>122</v>
      </c>
      <c r="O7032" s="31" t="n">
        <v>46831</v>
      </c>
      <c r="P7032" s="29" t="s">
        <v>123</v>
      </c>
      <c r="Q7032" s="29" t="n">
        <f aca="false">IFERROR(VALUE(L7032),"")</f>
        <v>0</v>
      </c>
      <c r="R7032" s="29" t="n">
        <f aca="true">IF(O7032="","",O7032-TODAY())</f>
        <v>546</v>
      </c>
      <c r="S7032" s="29" t="str">
        <f aca="false">IF(C7032="&lt;&lt; vazio &gt;&gt;","VAZIA",IF(AND(O7032&lt;&gt;"",R7032&lt;0),"VENCIDO",IF(AND(O7032&lt;&gt;"",R7032&lt;=Parametros!$B$10),"PRÓX. VENCIMENTO",IF(F7032="Q","QUALIDADE",IF(F7032="S","BLOQUEADO",IF(F7032="R","RESTRITO/DEVOLUÇÃO",IF(OR(N7032="QUAR",N7032="QRES"),"QUARENTENA",IF(OR(B7032="DESCARTE",B7032="DEVOLUÇÃO"),"DESCARTE/DEVOLUÇÃO",IF(AND(D7032="",K7032&lt;&gt;""),"SEM LOTE",IF(AND(Q7032&lt;&gt;"",Q7032&gt;=Parametros!$B$11),"PARADO/SEM GIRO","OK"))))))))))</f>
        <v>QUALIDADE</v>
      </c>
      <c r="T7032" s="29" t="str">
        <f aca="false">IF(AND($S7032="PARADO/SEM GIRO",$K7032="KG",OR(Painel!$B$5="(Todos)",A7032=Painel!$B$5)*OR(Painel!$E$5="(Todos)",P7032=Painel!$E$5)),$J7032+ROW()/10000000,"")</f>
        <v/>
      </c>
      <c r="U7032" s="29" t="str">
        <f aca="false">IF(AND($S7032="VENCIDO",$K7032="KG",OR(Painel!$B$5="(Todos)",A7032=Painel!$B$5)*OR(Painel!$E$5="(Todos)",P7032=Painel!$E$5)),$J7032+ROW()/10000000,"")</f>
        <v/>
      </c>
    </row>
    <row r="7033" customFormat="false" ht="15" hidden="false" customHeight="false" outlineLevel="0" collapsed="false">
      <c r="A7033" s="29" t="s">
        <v>52</v>
      </c>
      <c r="B7033" s="29" t="s">
        <v>13204</v>
      </c>
      <c r="C7033" s="29" t="s">
        <v>115</v>
      </c>
      <c r="D7033" s="29"/>
      <c r="E7033" s="29" t="n">
        <v>0</v>
      </c>
      <c r="F7033" s="29"/>
      <c r="G7033" s="29"/>
      <c r="H7033" s="30" t="n">
        <v>0</v>
      </c>
      <c r="I7033" s="29"/>
      <c r="J7033" s="30" t="n">
        <v>0</v>
      </c>
      <c r="K7033" s="29"/>
      <c r="L7033" s="29" t="s">
        <v>116</v>
      </c>
      <c r="M7033" s="29"/>
      <c r="N7033" s="29"/>
      <c r="O7033" s="29"/>
      <c r="P7033" s="29"/>
      <c r="Q7033" s="29" t="n">
        <f aca="false">IFERROR(VALUE(L7033),"")</f>
        <v>0</v>
      </c>
      <c r="R7033" s="29" t="str">
        <f aca="true">IF(O7033="","",O7033-TODAY())</f>
        <v/>
      </c>
      <c r="S7033" s="29" t="str">
        <f aca="false">IF(C7033="&lt;&lt; vazio &gt;&gt;","VAZIA",IF(AND(O7033&lt;&gt;"",R7033&lt;0),"VENCIDO",IF(AND(O7033&lt;&gt;"",R7033&lt;=Parametros!$B$10),"PRÓX. VENCIMENTO",IF(F7033="Q","QUALIDADE",IF(F7033="S","BLOQUEADO",IF(F7033="R","RESTRITO/DEVOLUÇÃO",IF(OR(N7033="QUAR",N7033="QRES"),"QUARENTENA",IF(OR(B7033="DESCARTE",B7033="DEVOLUÇÃO"),"DESCARTE/DEVOLUÇÃO",IF(AND(D7033="",K7033&lt;&gt;""),"SEM LOTE",IF(AND(Q7033&lt;&gt;"",Q7033&gt;=Parametros!$B$11),"PARADO/SEM GIRO","OK"))))))))))</f>
        <v>VAZIA</v>
      </c>
      <c r="T7033" s="29" t="str">
        <f aca="false">IF(AND($S7033="PARADO/SEM GIRO",$K7033="KG",OR(Painel!$B$5="(Todos)",A7033=Painel!$B$5)*OR(Painel!$E$5="(Todos)",P7033=Painel!$E$5)),$J7033+ROW()/10000000,"")</f>
        <v/>
      </c>
      <c r="U7033" s="29" t="str">
        <f aca="false">IF(AND($S7033="VENCIDO",$K7033="KG",OR(Painel!$B$5="(Todos)",A7033=Painel!$B$5)*OR(Painel!$E$5="(Todos)",P7033=Painel!$E$5)),$J7033+ROW()/10000000,"")</f>
        <v/>
      </c>
    </row>
    <row r="7034" customFormat="false" ht="15" hidden="false" customHeight="false" outlineLevel="0" collapsed="false">
      <c r="A7034" s="29" t="s">
        <v>52</v>
      </c>
      <c r="B7034" s="29" t="s">
        <v>13205</v>
      </c>
      <c r="C7034" s="29" t="s">
        <v>115</v>
      </c>
      <c r="D7034" s="29"/>
      <c r="E7034" s="29" t="n">
        <v>0</v>
      </c>
      <c r="F7034" s="29"/>
      <c r="G7034" s="29"/>
      <c r="H7034" s="30" t="n">
        <v>0</v>
      </c>
      <c r="I7034" s="29"/>
      <c r="J7034" s="30" t="n">
        <v>0</v>
      </c>
      <c r="K7034" s="29"/>
      <c r="L7034" s="29" t="s">
        <v>116</v>
      </c>
      <c r="M7034" s="29"/>
      <c r="N7034" s="29"/>
      <c r="O7034" s="29"/>
      <c r="P7034" s="29"/>
      <c r="Q7034" s="29" t="n">
        <f aca="false">IFERROR(VALUE(L7034),"")</f>
        <v>0</v>
      </c>
      <c r="R7034" s="29" t="str">
        <f aca="true">IF(O7034="","",O7034-TODAY())</f>
        <v/>
      </c>
      <c r="S7034" s="29" t="str">
        <f aca="false">IF(C7034="&lt;&lt; vazio &gt;&gt;","VAZIA",IF(AND(O7034&lt;&gt;"",R7034&lt;0),"VENCIDO",IF(AND(O7034&lt;&gt;"",R7034&lt;=Parametros!$B$10),"PRÓX. VENCIMENTO",IF(F7034="Q","QUALIDADE",IF(F7034="S","BLOQUEADO",IF(F7034="R","RESTRITO/DEVOLUÇÃO",IF(OR(N7034="QUAR",N7034="QRES"),"QUARENTENA",IF(OR(B7034="DESCARTE",B7034="DEVOLUÇÃO"),"DESCARTE/DEVOLUÇÃO",IF(AND(D7034="",K7034&lt;&gt;""),"SEM LOTE",IF(AND(Q7034&lt;&gt;"",Q7034&gt;=Parametros!$B$11),"PARADO/SEM GIRO","OK"))))))))))</f>
        <v>VAZIA</v>
      </c>
      <c r="T7034" s="29" t="str">
        <f aca="false">IF(AND($S7034="PARADO/SEM GIRO",$K7034="KG",OR(Painel!$B$5="(Todos)",A7034=Painel!$B$5)*OR(Painel!$E$5="(Todos)",P7034=Painel!$E$5)),$J7034+ROW()/10000000,"")</f>
        <v/>
      </c>
      <c r="U7034" s="29" t="str">
        <f aca="false">IF(AND($S7034="VENCIDO",$K7034="KG",OR(Painel!$B$5="(Todos)",A7034=Painel!$B$5)*OR(Painel!$E$5="(Todos)",P7034=Painel!$E$5)),$J7034+ROW()/10000000,"")</f>
        <v/>
      </c>
    </row>
    <row r="7035" customFormat="false" ht="15" hidden="false" customHeight="false" outlineLevel="0" collapsed="false">
      <c r="A7035" s="29" t="s">
        <v>52</v>
      </c>
      <c r="B7035" s="29" t="s">
        <v>13206</v>
      </c>
      <c r="C7035" s="29" t="s">
        <v>115</v>
      </c>
      <c r="D7035" s="29"/>
      <c r="E7035" s="29" t="n">
        <v>0</v>
      </c>
      <c r="F7035" s="29"/>
      <c r="G7035" s="29"/>
      <c r="H7035" s="30" t="n">
        <v>0</v>
      </c>
      <c r="I7035" s="29"/>
      <c r="J7035" s="30" t="n">
        <v>0</v>
      </c>
      <c r="K7035" s="29"/>
      <c r="L7035" s="29" t="s">
        <v>116</v>
      </c>
      <c r="M7035" s="29"/>
      <c r="N7035" s="29"/>
      <c r="O7035" s="29"/>
      <c r="P7035" s="29"/>
      <c r="Q7035" s="29" t="n">
        <f aca="false">IFERROR(VALUE(L7035),"")</f>
        <v>0</v>
      </c>
      <c r="R7035" s="29" t="str">
        <f aca="true">IF(O7035="","",O7035-TODAY())</f>
        <v/>
      </c>
      <c r="S7035" s="29" t="str">
        <f aca="false">IF(C7035="&lt;&lt; vazio &gt;&gt;","VAZIA",IF(AND(O7035&lt;&gt;"",R7035&lt;0),"VENCIDO",IF(AND(O7035&lt;&gt;"",R7035&lt;=Parametros!$B$10),"PRÓX. VENCIMENTO",IF(F7035="Q","QUALIDADE",IF(F7035="S","BLOQUEADO",IF(F7035="R","RESTRITO/DEVOLUÇÃO",IF(OR(N7035="QUAR",N7035="QRES"),"QUARENTENA",IF(OR(B7035="DESCARTE",B7035="DEVOLUÇÃO"),"DESCARTE/DEVOLUÇÃO",IF(AND(D7035="",K7035&lt;&gt;""),"SEM LOTE",IF(AND(Q7035&lt;&gt;"",Q7035&gt;=Parametros!$B$11),"PARADO/SEM GIRO","OK"))))))))))</f>
        <v>VAZIA</v>
      </c>
      <c r="T7035" s="29" t="str">
        <f aca="false">IF(AND($S7035="PARADO/SEM GIRO",$K7035="KG",OR(Painel!$B$5="(Todos)",A7035=Painel!$B$5)*OR(Painel!$E$5="(Todos)",P7035=Painel!$E$5)),$J7035+ROW()/10000000,"")</f>
        <v/>
      </c>
      <c r="U7035" s="29" t="str">
        <f aca="false">IF(AND($S7035="VENCIDO",$K7035="KG",OR(Painel!$B$5="(Todos)",A7035=Painel!$B$5)*OR(Painel!$E$5="(Todos)",P7035=Painel!$E$5)),$J7035+ROW()/10000000,"")</f>
        <v/>
      </c>
    </row>
    <row r="7036" customFormat="false" ht="15" hidden="false" customHeight="false" outlineLevel="0" collapsed="false">
      <c r="A7036" s="29" t="s">
        <v>52</v>
      </c>
      <c r="B7036" s="29" t="s">
        <v>13207</v>
      </c>
      <c r="C7036" s="29" t="s">
        <v>666</v>
      </c>
      <c r="D7036" s="29" t="s">
        <v>667</v>
      </c>
      <c r="E7036" s="29" t="n">
        <v>1</v>
      </c>
      <c r="F7036" s="29" t="s">
        <v>268</v>
      </c>
      <c r="G7036" s="29" t="s">
        <v>13208</v>
      </c>
      <c r="H7036" s="30" t="n">
        <v>590.4</v>
      </c>
      <c r="I7036" s="31" t="n">
        <v>46285</v>
      </c>
      <c r="J7036" s="30" t="n">
        <v>590.4</v>
      </c>
      <c r="K7036" s="29" t="s">
        <v>120</v>
      </c>
      <c r="L7036" s="29" t="s">
        <v>116</v>
      </c>
      <c r="M7036" s="29"/>
      <c r="N7036" s="29" t="s">
        <v>122</v>
      </c>
      <c r="O7036" s="31" t="n">
        <v>46831</v>
      </c>
      <c r="P7036" s="29" t="s">
        <v>123</v>
      </c>
      <c r="Q7036" s="29" t="n">
        <f aca="false">IFERROR(VALUE(L7036),"")</f>
        <v>0</v>
      </c>
      <c r="R7036" s="29" t="n">
        <f aca="true">IF(O7036="","",O7036-TODAY())</f>
        <v>546</v>
      </c>
      <c r="S7036" s="29" t="str">
        <f aca="false">IF(C7036="&lt;&lt; vazio &gt;&gt;","VAZIA",IF(AND(O7036&lt;&gt;"",R7036&lt;0),"VENCIDO",IF(AND(O7036&lt;&gt;"",R7036&lt;=Parametros!$B$10),"PRÓX. VENCIMENTO",IF(F7036="Q","QUALIDADE",IF(F7036="S","BLOQUEADO",IF(F7036="R","RESTRITO/DEVOLUÇÃO",IF(OR(N7036="QUAR",N7036="QRES"),"QUARENTENA",IF(OR(B7036="DESCARTE",B7036="DEVOLUÇÃO"),"DESCARTE/DEVOLUÇÃO",IF(AND(D7036="",K7036&lt;&gt;""),"SEM LOTE",IF(AND(Q7036&lt;&gt;"",Q7036&gt;=Parametros!$B$11),"PARADO/SEM GIRO","OK"))))))))))</f>
        <v>QUALIDADE</v>
      </c>
      <c r="T7036" s="29" t="str">
        <f aca="false">IF(AND($S7036="PARADO/SEM GIRO",$K7036="KG",OR(Painel!$B$5="(Todos)",A7036=Painel!$B$5)*OR(Painel!$E$5="(Todos)",P7036=Painel!$E$5)),$J7036+ROW()/10000000,"")</f>
        <v/>
      </c>
      <c r="U7036" s="29" t="str">
        <f aca="false">IF(AND($S7036="VENCIDO",$K7036="KG",OR(Painel!$B$5="(Todos)",A7036=Painel!$B$5)*OR(Painel!$E$5="(Todos)",P7036=Painel!$E$5)),$J7036+ROW()/10000000,"")</f>
        <v/>
      </c>
    </row>
    <row r="7037" customFormat="false" ht="15" hidden="false" customHeight="false" outlineLevel="0" collapsed="false">
      <c r="A7037" s="29" t="s">
        <v>52</v>
      </c>
      <c r="B7037" s="29" t="s">
        <v>13209</v>
      </c>
      <c r="C7037" s="29" t="s">
        <v>5571</v>
      </c>
      <c r="D7037" s="29" t="s">
        <v>13210</v>
      </c>
      <c r="E7037" s="29" t="n">
        <v>1</v>
      </c>
      <c r="F7037" s="29" t="s">
        <v>268</v>
      </c>
      <c r="G7037" s="29" t="s">
        <v>13211</v>
      </c>
      <c r="H7037" s="30" t="n">
        <v>6</v>
      </c>
      <c r="I7037" s="31" t="n">
        <v>46235</v>
      </c>
      <c r="J7037" s="30" t="n">
        <v>6</v>
      </c>
      <c r="K7037" s="29" t="s">
        <v>120</v>
      </c>
      <c r="L7037" s="29" t="s">
        <v>694</v>
      </c>
      <c r="M7037" s="29"/>
      <c r="N7037" s="29" t="s">
        <v>122</v>
      </c>
      <c r="O7037" s="31" t="n">
        <v>46456</v>
      </c>
      <c r="P7037" s="29" t="s">
        <v>123</v>
      </c>
      <c r="Q7037" s="29" t="n">
        <f aca="false">IFERROR(VALUE(L7037),"")</f>
        <v>50</v>
      </c>
      <c r="R7037" s="29" t="n">
        <f aca="true">IF(O7037="","",O7037-TODAY())</f>
        <v>171</v>
      </c>
      <c r="S7037" s="29" t="str">
        <f aca="false">IF(C7037="&lt;&lt; vazio &gt;&gt;","VAZIA",IF(AND(O7037&lt;&gt;"",R7037&lt;0),"VENCIDO",IF(AND(O7037&lt;&gt;"",R7037&lt;=Parametros!$B$10),"PRÓX. VENCIMENTO",IF(F7037="Q","QUALIDADE",IF(F7037="S","BLOQUEADO",IF(F7037="R","RESTRITO/DEVOLUÇÃO",IF(OR(N7037="QUAR",N7037="QRES"),"QUARENTENA",IF(OR(B7037="DESCARTE",B7037="DEVOLUÇÃO"),"DESCARTE/DEVOLUÇÃO",IF(AND(D7037="",K7037&lt;&gt;""),"SEM LOTE",IF(AND(Q7037&lt;&gt;"",Q7037&gt;=Parametros!$B$11),"PARADO/SEM GIRO","OK"))))))))))</f>
        <v>QUALIDADE</v>
      </c>
      <c r="T7037" s="29" t="str">
        <f aca="false">IF(AND($S7037="PARADO/SEM GIRO",$K7037="KG",OR(Painel!$B$5="(Todos)",A7037=Painel!$B$5)*OR(Painel!$E$5="(Todos)",P7037=Painel!$E$5)),$J7037+ROW()/10000000,"")</f>
        <v/>
      </c>
      <c r="U7037" s="29" t="str">
        <f aca="false">IF(AND($S7037="VENCIDO",$K7037="KG",OR(Painel!$B$5="(Todos)",A7037=Painel!$B$5)*OR(Painel!$E$5="(Todos)",P7037=Painel!$E$5)),$J7037+ROW()/10000000,"")</f>
        <v/>
      </c>
    </row>
    <row r="7038" customFormat="false" ht="15" hidden="false" customHeight="false" outlineLevel="0" collapsed="false">
      <c r="A7038" s="29" t="s">
        <v>52</v>
      </c>
      <c r="B7038" s="29" t="s">
        <v>13212</v>
      </c>
      <c r="C7038" s="29" t="s">
        <v>247</v>
      </c>
      <c r="D7038" s="29" t="s">
        <v>1049</v>
      </c>
      <c r="E7038" s="29" t="n">
        <v>1</v>
      </c>
      <c r="F7038" s="29"/>
      <c r="G7038" s="29" t="s">
        <v>13213</v>
      </c>
      <c r="H7038" s="30" t="n">
        <v>800</v>
      </c>
      <c r="I7038" s="31" t="n">
        <v>46178</v>
      </c>
      <c r="J7038" s="30" t="n">
        <v>800</v>
      </c>
      <c r="K7038" s="29" t="s">
        <v>120</v>
      </c>
      <c r="L7038" s="29" t="s">
        <v>1478</v>
      </c>
      <c r="M7038" s="29"/>
      <c r="N7038" s="29" t="s">
        <v>122</v>
      </c>
      <c r="O7038" s="31" t="n">
        <v>46722</v>
      </c>
      <c r="P7038" s="29" t="s">
        <v>123</v>
      </c>
      <c r="Q7038" s="29" t="n">
        <f aca="false">IFERROR(VALUE(L7038),"")</f>
        <v>107</v>
      </c>
      <c r="R7038" s="29" t="n">
        <f aca="true">IF(O7038="","",O7038-TODAY())</f>
        <v>437</v>
      </c>
      <c r="S7038" s="29" t="str">
        <f aca="false">IF(C7038="&lt;&lt; vazio &gt;&gt;","VAZIA",IF(AND(O7038&lt;&gt;"",R7038&lt;0),"VENCIDO",IF(AND(O7038&lt;&gt;"",R7038&lt;=Parametros!$B$10),"PRÓX. VENCIMENTO",IF(F7038="Q","QUALIDADE",IF(F7038="S","BLOQUEADO",IF(F7038="R","RESTRITO/DEVOLUÇÃO",IF(OR(N7038="QUAR",N7038="QRES"),"QUARENTENA",IF(OR(B7038="DESCARTE",B7038="DEVOLUÇÃO"),"DESCARTE/DEVOLUÇÃO",IF(AND(D7038="",K7038&lt;&gt;""),"SEM LOTE",IF(AND(Q7038&lt;&gt;"",Q7038&gt;=Parametros!$B$11),"PARADO/SEM GIRO","OK"))))))))))</f>
        <v>PARADO/SEM GIRO</v>
      </c>
      <c r="T7038" s="29" t="n">
        <f aca="false">IF(AND($S7038="PARADO/SEM GIRO",$K7038="KG",OR(Painel!$B$5="(Todos)",A7038=Painel!$B$5)*OR(Painel!$E$5="(Todos)",P7038=Painel!$E$5)),$J7038+ROW()/10000000,"")</f>
        <v>800.0007038</v>
      </c>
      <c r="U7038" s="29" t="str">
        <f aca="false">IF(AND($S7038="VENCIDO",$K7038="KG",OR(Painel!$B$5="(Todos)",A7038=Painel!$B$5)*OR(Painel!$E$5="(Todos)",P7038=Painel!$E$5)),$J7038+ROW()/10000000,"")</f>
        <v/>
      </c>
    </row>
    <row r="7039" customFormat="false" ht="15" hidden="false" customHeight="false" outlineLevel="0" collapsed="false">
      <c r="A7039" s="29" t="s">
        <v>52</v>
      </c>
      <c r="B7039" s="29" t="s">
        <v>13214</v>
      </c>
      <c r="C7039" s="29" t="s">
        <v>317</v>
      </c>
      <c r="D7039" s="29" t="s">
        <v>1006</v>
      </c>
      <c r="E7039" s="29" t="n">
        <v>1</v>
      </c>
      <c r="F7039" s="29" t="s">
        <v>268</v>
      </c>
      <c r="G7039" s="29" t="s">
        <v>13215</v>
      </c>
      <c r="H7039" s="30" t="n">
        <v>590.4</v>
      </c>
      <c r="I7039" s="31" t="n">
        <v>46285</v>
      </c>
      <c r="J7039" s="30" t="n">
        <v>590.4</v>
      </c>
      <c r="K7039" s="29" t="s">
        <v>120</v>
      </c>
      <c r="L7039" s="29" t="s">
        <v>116</v>
      </c>
      <c r="M7039" s="29"/>
      <c r="N7039" s="29" t="s">
        <v>122</v>
      </c>
      <c r="O7039" s="31" t="n">
        <v>46831</v>
      </c>
      <c r="P7039" s="29" t="s">
        <v>123</v>
      </c>
      <c r="Q7039" s="29" t="n">
        <f aca="false">IFERROR(VALUE(L7039),"")</f>
        <v>0</v>
      </c>
      <c r="R7039" s="29" t="n">
        <f aca="true">IF(O7039="","",O7039-TODAY())</f>
        <v>546</v>
      </c>
      <c r="S7039" s="29" t="str">
        <f aca="false">IF(C7039="&lt;&lt; vazio &gt;&gt;","VAZIA",IF(AND(O7039&lt;&gt;"",R7039&lt;0),"VENCIDO",IF(AND(O7039&lt;&gt;"",R7039&lt;=Parametros!$B$10),"PRÓX. VENCIMENTO",IF(F7039="Q","QUALIDADE",IF(F7039="S","BLOQUEADO",IF(F7039="R","RESTRITO/DEVOLUÇÃO",IF(OR(N7039="QUAR",N7039="QRES"),"QUARENTENA",IF(OR(B7039="DESCARTE",B7039="DEVOLUÇÃO"),"DESCARTE/DEVOLUÇÃO",IF(AND(D7039="",K7039&lt;&gt;""),"SEM LOTE",IF(AND(Q7039&lt;&gt;"",Q7039&gt;=Parametros!$B$11),"PARADO/SEM GIRO","OK"))))))))))</f>
        <v>QUALIDADE</v>
      </c>
      <c r="T7039" s="29" t="str">
        <f aca="false">IF(AND($S7039="PARADO/SEM GIRO",$K7039="KG",OR(Painel!$B$5="(Todos)",A7039=Painel!$B$5)*OR(Painel!$E$5="(Todos)",P7039=Painel!$E$5)),$J7039+ROW()/10000000,"")</f>
        <v/>
      </c>
      <c r="U7039" s="29" t="str">
        <f aca="false">IF(AND($S7039="VENCIDO",$K7039="KG",OR(Painel!$B$5="(Todos)",A7039=Painel!$B$5)*OR(Painel!$E$5="(Todos)",P7039=Painel!$E$5)),$J7039+ROW()/10000000,"")</f>
        <v/>
      </c>
    </row>
    <row r="7040" customFormat="false" ht="15" hidden="false" customHeight="false" outlineLevel="0" collapsed="false">
      <c r="A7040" s="29" t="s">
        <v>52</v>
      </c>
      <c r="B7040" s="29" t="s">
        <v>13216</v>
      </c>
      <c r="C7040" s="29" t="s">
        <v>300</v>
      </c>
      <c r="D7040" s="29" t="s">
        <v>301</v>
      </c>
      <c r="E7040" s="29" t="n">
        <v>1</v>
      </c>
      <c r="F7040" s="29"/>
      <c r="G7040" s="29" t="s">
        <v>13217</v>
      </c>
      <c r="H7040" s="30" t="n">
        <v>1102.5</v>
      </c>
      <c r="I7040" s="31" t="n">
        <v>46059</v>
      </c>
      <c r="J7040" s="30" t="n">
        <v>1102.5</v>
      </c>
      <c r="K7040" s="29" t="s">
        <v>120</v>
      </c>
      <c r="L7040" s="29" t="s">
        <v>9896</v>
      </c>
      <c r="M7040" s="29"/>
      <c r="N7040" s="29" t="s">
        <v>122</v>
      </c>
      <c r="O7040" s="31" t="n">
        <v>46602</v>
      </c>
      <c r="P7040" s="29" t="s">
        <v>123</v>
      </c>
      <c r="Q7040" s="29" t="n">
        <f aca="false">IFERROR(VALUE(L7040),"")</f>
        <v>226</v>
      </c>
      <c r="R7040" s="29" t="n">
        <f aca="true">IF(O7040="","",O7040-TODAY())</f>
        <v>317</v>
      </c>
      <c r="S7040" s="29" t="str">
        <f aca="false">IF(C7040="&lt;&lt; vazio &gt;&gt;","VAZIA",IF(AND(O7040&lt;&gt;"",R7040&lt;0),"VENCIDO",IF(AND(O7040&lt;&gt;"",R7040&lt;=Parametros!$B$10),"PRÓX. VENCIMENTO",IF(F7040="Q","QUALIDADE",IF(F7040="S","BLOQUEADO",IF(F7040="R","RESTRITO/DEVOLUÇÃO",IF(OR(N7040="QUAR",N7040="QRES"),"QUARENTENA",IF(OR(B7040="DESCARTE",B7040="DEVOLUÇÃO"),"DESCARTE/DEVOLUÇÃO",IF(AND(D7040="",K7040&lt;&gt;""),"SEM LOTE",IF(AND(Q7040&lt;&gt;"",Q7040&gt;=Parametros!$B$11),"PARADO/SEM GIRO","OK"))))))))))</f>
        <v>PARADO/SEM GIRO</v>
      </c>
      <c r="T7040" s="29" t="n">
        <f aca="false">IF(AND($S7040="PARADO/SEM GIRO",$K7040="KG",OR(Painel!$B$5="(Todos)",A7040=Painel!$B$5)*OR(Painel!$E$5="(Todos)",P7040=Painel!$E$5)),$J7040+ROW()/10000000,"")</f>
        <v>1102.500704</v>
      </c>
      <c r="U7040" s="29" t="str">
        <f aca="false">IF(AND($S7040="VENCIDO",$K7040="KG",OR(Painel!$B$5="(Todos)",A7040=Painel!$B$5)*OR(Painel!$E$5="(Todos)",P7040=Painel!$E$5)),$J7040+ROW()/10000000,"")</f>
        <v/>
      </c>
    </row>
    <row r="7041" customFormat="false" ht="15" hidden="false" customHeight="false" outlineLevel="0" collapsed="false">
      <c r="A7041" s="29" t="s">
        <v>52</v>
      </c>
      <c r="B7041" s="29" t="s">
        <v>13218</v>
      </c>
      <c r="C7041" s="29" t="s">
        <v>115</v>
      </c>
      <c r="D7041" s="29"/>
      <c r="E7041" s="29" t="n">
        <v>0</v>
      </c>
      <c r="F7041" s="29"/>
      <c r="G7041" s="29"/>
      <c r="H7041" s="30" t="n">
        <v>0</v>
      </c>
      <c r="I7041" s="29"/>
      <c r="J7041" s="30" t="n">
        <v>0</v>
      </c>
      <c r="K7041" s="29"/>
      <c r="L7041" s="29" t="s">
        <v>116</v>
      </c>
      <c r="M7041" s="29"/>
      <c r="N7041" s="29"/>
      <c r="O7041" s="29"/>
      <c r="P7041" s="29"/>
      <c r="Q7041" s="29" t="n">
        <f aca="false">IFERROR(VALUE(L7041),"")</f>
        <v>0</v>
      </c>
      <c r="R7041" s="29" t="str">
        <f aca="true">IF(O7041="","",O7041-TODAY())</f>
        <v/>
      </c>
      <c r="S7041" s="29" t="str">
        <f aca="false">IF(C7041="&lt;&lt; vazio &gt;&gt;","VAZIA",IF(AND(O7041&lt;&gt;"",R7041&lt;0),"VENCIDO",IF(AND(O7041&lt;&gt;"",R7041&lt;=Parametros!$B$10),"PRÓX. VENCIMENTO",IF(F7041="Q","QUALIDADE",IF(F7041="S","BLOQUEADO",IF(F7041="R","RESTRITO/DEVOLUÇÃO",IF(OR(N7041="QUAR",N7041="QRES"),"QUARENTENA",IF(OR(B7041="DESCARTE",B7041="DEVOLUÇÃO"),"DESCARTE/DEVOLUÇÃO",IF(AND(D7041="",K7041&lt;&gt;""),"SEM LOTE",IF(AND(Q7041&lt;&gt;"",Q7041&gt;=Parametros!$B$11),"PARADO/SEM GIRO","OK"))))))))))</f>
        <v>VAZIA</v>
      </c>
      <c r="T7041" s="29" t="str">
        <f aca="false">IF(AND($S7041="PARADO/SEM GIRO",$K7041="KG",OR(Painel!$B$5="(Todos)",A7041=Painel!$B$5)*OR(Painel!$E$5="(Todos)",P7041=Painel!$E$5)),$J7041+ROW()/10000000,"")</f>
        <v/>
      </c>
      <c r="U7041" s="29" t="str">
        <f aca="false">IF(AND($S7041="VENCIDO",$K7041="KG",OR(Painel!$B$5="(Todos)",A7041=Painel!$B$5)*OR(Painel!$E$5="(Todos)",P7041=Painel!$E$5)),$J7041+ROW()/10000000,"")</f>
        <v/>
      </c>
    </row>
    <row r="7042" customFormat="false" ht="15" hidden="false" customHeight="false" outlineLevel="0" collapsed="false">
      <c r="A7042" s="29" t="s">
        <v>52</v>
      </c>
      <c r="B7042" s="29" t="s">
        <v>13219</v>
      </c>
      <c r="C7042" s="29" t="s">
        <v>442</v>
      </c>
      <c r="D7042" s="29" t="s">
        <v>480</v>
      </c>
      <c r="E7042" s="29" t="n">
        <v>1</v>
      </c>
      <c r="F7042" s="29"/>
      <c r="G7042" s="29" t="s">
        <v>13220</v>
      </c>
      <c r="H7042" s="30" t="n">
        <v>415.8</v>
      </c>
      <c r="I7042" s="31" t="n">
        <v>46146</v>
      </c>
      <c r="J7042" s="30" t="n">
        <v>415.8</v>
      </c>
      <c r="K7042" s="29" t="s">
        <v>120</v>
      </c>
      <c r="L7042" s="29" t="s">
        <v>8803</v>
      </c>
      <c r="M7042" s="29"/>
      <c r="N7042" s="29" t="s">
        <v>122</v>
      </c>
      <c r="O7042" s="31" t="n">
        <v>46682</v>
      </c>
      <c r="P7042" s="29" t="s">
        <v>123</v>
      </c>
      <c r="Q7042" s="29" t="n">
        <f aca="false">IFERROR(VALUE(L7042),"")</f>
        <v>139</v>
      </c>
      <c r="R7042" s="29" t="n">
        <f aca="true">IF(O7042="","",O7042-TODAY())</f>
        <v>397</v>
      </c>
      <c r="S7042" s="29" t="str">
        <f aca="false">IF(C7042="&lt;&lt; vazio &gt;&gt;","VAZIA",IF(AND(O7042&lt;&gt;"",R7042&lt;0),"VENCIDO",IF(AND(O7042&lt;&gt;"",R7042&lt;=Parametros!$B$10),"PRÓX. VENCIMENTO",IF(F7042="Q","QUALIDADE",IF(F7042="S","BLOQUEADO",IF(F7042="R","RESTRITO/DEVOLUÇÃO",IF(OR(N7042="QUAR",N7042="QRES"),"QUARENTENA",IF(OR(B7042="DESCARTE",B7042="DEVOLUÇÃO"),"DESCARTE/DEVOLUÇÃO",IF(AND(D7042="",K7042&lt;&gt;""),"SEM LOTE",IF(AND(Q7042&lt;&gt;"",Q7042&gt;=Parametros!$B$11),"PARADO/SEM GIRO","OK"))))))))))</f>
        <v>PARADO/SEM GIRO</v>
      </c>
      <c r="T7042" s="29" t="n">
        <f aca="false">IF(AND($S7042="PARADO/SEM GIRO",$K7042="KG",OR(Painel!$B$5="(Todos)",A7042=Painel!$B$5)*OR(Painel!$E$5="(Todos)",P7042=Painel!$E$5)),$J7042+ROW()/10000000,"")</f>
        <v>415.8007042</v>
      </c>
      <c r="U7042" s="29" t="str">
        <f aca="false">IF(AND($S7042="VENCIDO",$K7042="KG",OR(Painel!$B$5="(Todos)",A7042=Painel!$B$5)*OR(Painel!$E$5="(Todos)",P7042=Painel!$E$5)),$J7042+ROW()/10000000,"")</f>
        <v/>
      </c>
    </row>
    <row r="7043" customFormat="false" ht="15" hidden="false" customHeight="false" outlineLevel="0" collapsed="false">
      <c r="A7043" s="29" t="s">
        <v>52</v>
      </c>
      <c r="B7043" s="29" t="s">
        <v>13221</v>
      </c>
      <c r="C7043" s="29" t="s">
        <v>785</v>
      </c>
      <c r="D7043" s="29" t="s">
        <v>841</v>
      </c>
      <c r="E7043" s="29" t="n">
        <v>1</v>
      </c>
      <c r="F7043" s="29"/>
      <c r="G7043" s="29" t="s">
        <v>13222</v>
      </c>
      <c r="H7043" s="30" t="n">
        <v>1000</v>
      </c>
      <c r="I7043" s="31" t="n">
        <v>46282</v>
      </c>
      <c r="J7043" s="30" t="n">
        <v>1000</v>
      </c>
      <c r="K7043" s="29" t="s">
        <v>120</v>
      </c>
      <c r="L7043" s="29" t="s">
        <v>400</v>
      </c>
      <c r="M7043" s="29"/>
      <c r="N7043" s="29" t="s">
        <v>122</v>
      </c>
      <c r="O7043" s="31" t="n">
        <v>46825</v>
      </c>
      <c r="P7043" s="29" t="s">
        <v>123</v>
      </c>
      <c r="Q7043" s="29" t="n">
        <f aca="false">IFERROR(VALUE(L7043),"")</f>
        <v>3</v>
      </c>
      <c r="R7043" s="29" t="n">
        <f aca="true">IF(O7043="","",O7043-TODAY())</f>
        <v>540</v>
      </c>
      <c r="S7043" s="29" t="str">
        <f aca="false">IF(C7043="&lt;&lt; vazio &gt;&gt;","VAZIA",IF(AND(O7043&lt;&gt;"",R7043&lt;0),"VENCIDO",IF(AND(O7043&lt;&gt;"",R7043&lt;=Parametros!$B$10),"PRÓX. VENCIMENTO",IF(F7043="Q","QUALIDADE",IF(F7043="S","BLOQUEADO",IF(F7043="R","RESTRITO/DEVOLUÇÃO",IF(OR(N7043="QUAR",N7043="QRES"),"QUARENTENA",IF(OR(B7043="DESCARTE",B7043="DEVOLUÇÃO"),"DESCARTE/DEVOLUÇÃO",IF(AND(D7043="",K7043&lt;&gt;""),"SEM LOTE",IF(AND(Q7043&lt;&gt;"",Q7043&gt;=Parametros!$B$11),"PARADO/SEM GIRO","OK"))))))))))</f>
        <v>OK</v>
      </c>
      <c r="T7043" s="29" t="str">
        <f aca="false">IF(AND($S7043="PARADO/SEM GIRO",$K7043="KG",OR(Painel!$B$5="(Todos)",A7043=Painel!$B$5)*OR(Painel!$E$5="(Todos)",P7043=Painel!$E$5)),$J7043+ROW()/10000000,"")</f>
        <v/>
      </c>
      <c r="U7043" s="29" t="str">
        <f aca="false">IF(AND($S7043="VENCIDO",$K7043="KG",OR(Painel!$B$5="(Todos)",A7043=Painel!$B$5)*OR(Painel!$E$5="(Todos)",P7043=Painel!$E$5)),$J7043+ROW()/10000000,"")</f>
        <v/>
      </c>
    </row>
    <row r="7044" customFormat="false" ht="15" hidden="false" customHeight="false" outlineLevel="0" collapsed="false">
      <c r="A7044" s="29" t="s">
        <v>52</v>
      </c>
      <c r="B7044" s="29" t="s">
        <v>13223</v>
      </c>
      <c r="C7044" s="29" t="s">
        <v>186</v>
      </c>
      <c r="D7044" s="29" t="s">
        <v>823</v>
      </c>
      <c r="E7044" s="29" t="n">
        <v>1</v>
      </c>
      <c r="F7044" s="29" t="s">
        <v>268</v>
      </c>
      <c r="G7044" s="29" t="s">
        <v>13224</v>
      </c>
      <c r="H7044" s="30" t="n">
        <v>545.4</v>
      </c>
      <c r="I7044" s="31" t="n">
        <v>46285</v>
      </c>
      <c r="J7044" s="30" t="n">
        <v>545.4</v>
      </c>
      <c r="K7044" s="29" t="s">
        <v>120</v>
      </c>
      <c r="L7044" s="29" t="s">
        <v>116</v>
      </c>
      <c r="M7044" s="29"/>
      <c r="N7044" s="29" t="s">
        <v>122</v>
      </c>
      <c r="O7044" s="31" t="n">
        <v>46831</v>
      </c>
      <c r="P7044" s="29" t="s">
        <v>123</v>
      </c>
      <c r="Q7044" s="29" t="n">
        <f aca="false">IFERROR(VALUE(L7044),"")</f>
        <v>0</v>
      </c>
      <c r="R7044" s="29" t="n">
        <f aca="true">IF(O7044="","",O7044-TODAY())</f>
        <v>546</v>
      </c>
      <c r="S7044" s="29" t="str">
        <f aca="false">IF(C7044="&lt;&lt; vazio &gt;&gt;","VAZIA",IF(AND(O7044&lt;&gt;"",R7044&lt;0),"VENCIDO",IF(AND(O7044&lt;&gt;"",R7044&lt;=Parametros!$B$10),"PRÓX. VENCIMENTO",IF(F7044="Q","QUALIDADE",IF(F7044="S","BLOQUEADO",IF(F7044="R","RESTRITO/DEVOLUÇÃO",IF(OR(N7044="QUAR",N7044="QRES"),"QUARENTENA",IF(OR(B7044="DESCARTE",B7044="DEVOLUÇÃO"),"DESCARTE/DEVOLUÇÃO",IF(AND(D7044="",K7044&lt;&gt;""),"SEM LOTE",IF(AND(Q7044&lt;&gt;"",Q7044&gt;=Parametros!$B$11),"PARADO/SEM GIRO","OK"))))))))))</f>
        <v>QUALIDADE</v>
      </c>
      <c r="T7044" s="29" t="str">
        <f aca="false">IF(AND($S7044="PARADO/SEM GIRO",$K7044="KG",OR(Painel!$B$5="(Todos)",A7044=Painel!$B$5)*OR(Painel!$E$5="(Todos)",P7044=Painel!$E$5)),$J7044+ROW()/10000000,"")</f>
        <v/>
      </c>
      <c r="U7044" s="29" t="str">
        <f aca="false">IF(AND($S7044="VENCIDO",$K7044="KG",OR(Painel!$B$5="(Todos)",A7044=Painel!$B$5)*OR(Painel!$E$5="(Todos)",P7044=Painel!$E$5)),$J7044+ROW()/10000000,"")</f>
        <v/>
      </c>
    </row>
    <row r="7045" customFormat="false" ht="15" hidden="false" customHeight="false" outlineLevel="0" collapsed="false">
      <c r="A7045" s="29" t="s">
        <v>52</v>
      </c>
      <c r="B7045" s="29" t="s">
        <v>13225</v>
      </c>
      <c r="C7045" s="29" t="s">
        <v>247</v>
      </c>
      <c r="D7045" s="29" t="s">
        <v>747</v>
      </c>
      <c r="E7045" s="29" t="n">
        <v>1</v>
      </c>
      <c r="F7045" s="29"/>
      <c r="G7045" s="29" t="s">
        <v>13226</v>
      </c>
      <c r="H7045" s="30" t="n">
        <v>800</v>
      </c>
      <c r="I7045" s="31" t="n">
        <v>46189</v>
      </c>
      <c r="J7045" s="30" t="n">
        <v>800</v>
      </c>
      <c r="K7045" s="29" t="s">
        <v>120</v>
      </c>
      <c r="L7045" s="29" t="s">
        <v>749</v>
      </c>
      <c r="M7045" s="29"/>
      <c r="N7045" s="29" t="s">
        <v>122</v>
      </c>
      <c r="O7045" s="31" t="n">
        <v>46723</v>
      </c>
      <c r="P7045" s="29" t="s">
        <v>123</v>
      </c>
      <c r="Q7045" s="29" t="n">
        <f aca="false">IFERROR(VALUE(L7045),"")</f>
        <v>96</v>
      </c>
      <c r="R7045" s="29" t="n">
        <f aca="true">IF(O7045="","",O7045-TODAY())</f>
        <v>438</v>
      </c>
      <c r="S7045" s="29" t="str">
        <f aca="false">IF(C7045="&lt;&lt; vazio &gt;&gt;","VAZIA",IF(AND(O7045&lt;&gt;"",R7045&lt;0),"VENCIDO",IF(AND(O7045&lt;&gt;"",R7045&lt;=Parametros!$B$10),"PRÓX. VENCIMENTO",IF(F7045="Q","QUALIDADE",IF(F7045="S","BLOQUEADO",IF(F7045="R","RESTRITO/DEVOLUÇÃO",IF(OR(N7045="QUAR",N7045="QRES"),"QUARENTENA",IF(OR(B7045="DESCARTE",B7045="DEVOLUÇÃO"),"DESCARTE/DEVOLUÇÃO",IF(AND(D7045="",K7045&lt;&gt;""),"SEM LOTE",IF(AND(Q7045&lt;&gt;"",Q7045&gt;=Parametros!$B$11),"PARADO/SEM GIRO","OK"))))))))))</f>
        <v>PARADO/SEM GIRO</v>
      </c>
      <c r="T7045" s="29" t="n">
        <f aca="false">IF(AND($S7045="PARADO/SEM GIRO",$K7045="KG",OR(Painel!$B$5="(Todos)",A7045=Painel!$B$5)*OR(Painel!$E$5="(Todos)",P7045=Painel!$E$5)),$J7045+ROW()/10000000,"")</f>
        <v>800.0007045</v>
      </c>
      <c r="U7045" s="29" t="str">
        <f aca="false">IF(AND($S7045="VENCIDO",$K7045="KG",OR(Painel!$B$5="(Todos)",A7045=Painel!$B$5)*OR(Painel!$E$5="(Todos)",P7045=Painel!$E$5)),$J7045+ROW()/10000000,"")</f>
        <v/>
      </c>
    </row>
    <row r="7046" customFormat="false" ht="15" hidden="false" customHeight="false" outlineLevel="0" collapsed="false">
      <c r="A7046" s="29" t="s">
        <v>52</v>
      </c>
      <c r="B7046" s="29" t="s">
        <v>13227</v>
      </c>
      <c r="C7046" s="29" t="s">
        <v>5571</v>
      </c>
      <c r="D7046" s="29" t="s">
        <v>13228</v>
      </c>
      <c r="E7046" s="29" t="n">
        <v>1</v>
      </c>
      <c r="F7046" s="29"/>
      <c r="G7046" s="29" t="s">
        <v>13229</v>
      </c>
      <c r="H7046" s="30" t="n">
        <v>432</v>
      </c>
      <c r="I7046" s="31" t="n">
        <v>46183</v>
      </c>
      <c r="J7046" s="30" t="n">
        <v>432</v>
      </c>
      <c r="K7046" s="29" t="s">
        <v>120</v>
      </c>
      <c r="L7046" s="29" t="s">
        <v>1096</v>
      </c>
      <c r="M7046" s="29"/>
      <c r="N7046" s="29" t="s">
        <v>122</v>
      </c>
      <c r="O7046" s="31" t="n">
        <v>46457</v>
      </c>
      <c r="P7046" s="29" t="s">
        <v>123</v>
      </c>
      <c r="Q7046" s="29" t="n">
        <f aca="false">IFERROR(VALUE(L7046),"")</f>
        <v>102</v>
      </c>
      <c r="R7046" s="29" t="n">
        <f aca="true">IF(O7046="","",O7046-TODAY())</f>
        <v>172</v>
      </c>
      <c r="S7046" s="29" t="str">
        <f aca="false">IF(C7046="&lt;&lt; vazio &gt;&gt;","VAZIA",IF(AND(O7046&lt;&gt;"",R7046&lt;0),"VENCIDO",IF(AND(O7046&lt;&gt;"",R7046&lt;=Parametros!$B$10),"PRÓX. VENCIMENTO",IF(F7046="Q","QUALIDADE",IF(F7046="S","BLOQUEADO",IF(F7046="R","RESTRITO/DEVOLUÇÃO",IF(OR(N7046="QUAR",N7046="QRES"),"QUARENTENA",IF(OR(B7046="DESCARTE",B7046="DEVOLUÇÃO"),"DESCARTE/DEVOLUÇÃO",IF(AND(D7046="",K7046&lt;&gt;""),"SEM LOTE",IF(AND(Q7046&lt;&gt;"",Q7046&gt;=Parametros!$B$11),"PARADO/SEM GIRO","OK"))))))))))</f>
        <v>PARADO/SEM GIRO</v>
      </c>
      <c r="T7046" s="29" t="n">
        <f aca="false">IF(AND($S7046="PARADO/SEM GIRO",$K7046="KG",OR(Painel!$B$5="(Todos)",A7046=Painel!$B$5)*OR(Painel!$E$5="(Todos)",P7046=Painel!$E$5)),$J7046+ROW()/10000000,"")</f>
        <v>432.0007046</v>
      </c>
      <c r="U7046" s="29" t="str">
        <f aca="false">IF(AND($S7046="VENCIDO",$K7046="KG",OR(Painel!$B$5="(Todos)",A7046=Painel!$B$5)*OR(Painel!$E$5="(Todos)",P7046=Painel!$E$5)),$J7046+ROW()/10000000,"")</f>
        <v/>
      </c>
    </row>
    <row r="7047" customFormat="false" ht="15" hidden="false" customHeight="false" outlineLevel="0" collapsed="false">
      <c r="A7047" s="29" t="s">
        <v>52</v>
      </c>
      <c r="B7047" s="29" t="s">
        <v>13230</v>
      </c>
      <c r="C7047" s="29" t="s">
        <v>115</v>
      </c>
      <c r="D7047" s="29"/>
      <c r="E7047" s="29" t="n">
        <v>0</v>
      </c>
      <c r="F7047" s="29"/>
      <c r="G7047" s="29"/>
      <c r="H7047" s="30" t="n">
        <v>0</v>
      </c>
      <c r="I7047" s="29"/>
      <c r="J7047" s="30" t="n">
        <v>0</v>
      </c>
      <c r="K7047" s="29"/>
      <c r="L7047" s="29" t="s">
        <v>116</v>
      </c>
      <c r="M7047" s="29"/>
      <c r="N7047" s="29"/>
      <c r="O7047" s="29"/>
      <c r="P7047" s="29"/>
      <c r="Q7047" s="29" t="n">
        <f aca="false">IFERROR(VALUE(L7047),"")</f>
        <v>0</v>
      </c>
      <c r="R7047" s="29" t="str">
        <f aca="true">IF(O7047="","",O7047-TODAY())</f>
        <v/>
      </c>
      <c r="S7047" s="29" t="str">
        <f aca="false">IF(C7047="&lt;&lt; vazio &gt;&gt;","VAZIA",IF(AND(O7047&lt;&gt;"",R7047&lt;0),"VENCIDO",IF(AND(O7047&lt;&gt;"",R7047&lt;=Parametros!$B$10),"PRÓX. VENCIMENTO",IF(F7047="Q","QUALIDADE",IF(F7047="S","BLOQUEADO",IF(F7047="R","RESTRITO/DEVOLUÇÃO",IF(OR(N7047="QUAR",N7047="QRES"),"QUARENTENA",IF(OR(B7047="DESCARTE",B7047="DEVOLUÇÃO"),"DESCARTE/DEVOLUÇÃO",IF(AND(D7047="",K7047&lt;&gt;""),"SEM LOTE",IF(AND(Q7047&lt;&gt;"",Q7047&gt;=Parametros!$B$11),"PARADO/SEM GIRO","OK"))))))))))</f>
        <v>VAZIA</v>
      </c>
      <c r="T7047" s="29" t="str">
        <f aca="false">IF(AND($S7047="PARADO/SEM GIRO",$K7047="KG",OR(Painel!$B$5="(Todos)",A7047=Painel!$B$5)*OR(Painel!$E$5="(Todos)",P7047=Painel!$E$5)),$J7047+ROW()/10000000,"")</f>
        <v/>
      </c>
      <c r="U7047" s="29" t="str">
        <f aca="false">IF(AND($S7047="VENCIDO",$K7047="KG",OR(Painel!$B$5="(Todos)",A7047=Painel!$B$5)*OR(Painel!$E$5="(Todos)",P7047=Painel!$E$5)),$J7047+ROW()/10000000,"")</f>
        <v/>
      </c>
    </row>
    <row r="7048" customFormat="false" ht="15" hidden="false" customHeight="false" outlineLevel="0" collapsed="false">
      <c r="A7048" s="29" t="s">
        <v>52</v>
      </c>
      <c r="B7048" s="29" t="s">
        <v>13231</v>
      </c>
      <c r="C7048" s="29" t="s">
        <v>666</v>
      </c>
      <c r="D7048" s="29" t="s">
        <v>667</v>
      </c>
      <c r="E7048" s="29" t="n">
        <v>1</v>
      </c>
      <c r="F7048" s="29" t="s">
        <v>268</v>
      </c>
      <c r="G7048" s="29" t="s">
        <v>13232</v>
      </c>
      <c r="H7048" s="30" t="n">
        <v>590.4</v>
      </c>
      <c r="I7048" s="31" t="n">
        <v>46285</v>
      </c>
      <c r="J7048" s="30" t="n">
        <v>590.4</v>
      </c>
      <c r="K7048" s="29" t="s">
        <v>120</v>
      </c>
      <c r="L7048" s="29" t="s">
        <v>116</v>
      </c>
      <c r="M7048" s="29"/>
      <c r="N7048" s="29" t="s">
        <v>122</v>
      </c>
      <c r="O7048" s="31" t="n">
        <v>46831</v>
      </c>
      <c r="P7048" s="29" t="s">
        <v>123</v>
      </c>
      <c r="Q7048" s="29" t="n">
        <f aca="false">IFERROR(VALUE(L7048),"")</f>
        <v>0</v>
      </c>
      <c r="R7048" s="29" t="n">
        <f aca="true">IF(O7048="","",O7048-TODAY())</f>
        <v>546</v>
      </c>
      <c r="S7048" s="29" t="str">
        <f aca="false">IF(C7048="&lt;&lt; vazio &gt;&gt;","VAZIA",IF(AND(O7048&lt;&gt;"",R7048&lt;0),"VENCIDO",IF(AND(O7048&lt;&gt;"",R7048&lt;=Parametros!$B$10),"PRÓX. VENCIMENTO",IF(F7048="Q","QUALIDADE",IF(F7048="S","BLOQUEADO",IF(F7048="R","RESTRITO/DEVOLUÇÃO",IF(OR(N7048="QUAR",N7048="QRES"),"QUARENTENA",IF(OR(B7048="DESCARTE",B7048="DEVOLUÇÃO"),"DESCARTE/DEVOLUÇÃO",IF(AND(D7048="",K7048&lt;&gt;""),"SEM LOTE",IF(AND(Q7048&lt;&gt;"",Q7048&gt;=Parametros!$B$11),"PARADO/SEM GIRO","OK"))))))))))</f>
        <v>QUALIDADE</v>
      </c>
      <c r="T7048" s="29" t="str">
        <f aca="false">IF(AND($S7048="PARADO/SEM GIRO",$K7048="KG",OR(Painel!$B$5="(Todos)",A7048=Painel!$B$5)*OR(Painel!$E$5="(Todos)",P7048=Painel!$E$5)),$J7048+ROW()/10000000,"")</f>
        <v/>
      </c>
      <c r="U7048" s="29" t="str">
        <f aca="false">IF(AND($S7048="VENCIDO",$K7048="KG",OR(Painel!$B$5="(Todos)",A7048=Painel!$B$5)*OR(Painel!$E$5="(Todos)",P7048=Painel!$E$5)),$J7048+ROW()/10000000,"")</f>
        <v/>
      </c>
    </row>
    <row r="7049" customFormat="false" ht="15" hidden="false" customHeight="false" outlineLevel="0" collapsed="false">
      <c r="A7049" s="29" t="s">
        <v>52</v>
      </c>
      <c r="B7049" s="29" t="s">
        <v>13233</v>
      </c>
      <c r="C7049" s="29" t="s">
        <v>186</v>
      </c>
      <c r="D7049" s="29" t="s">
        <v>13234</v>
      </c>
      <c r="E7049" s="29" t="n">
        <v>1</v>
      </c>
      <c r="F7049" s="29"/>
      <c r="G7049" s="29" t="s">
        <v>13235</v>
      </c>
      <c r="H7049" s="30" t="n">
        <v>545.4</v>
      </c>
      <c r="I7049" s="31" t="n">
        <v>46242</v>
      </c>
      <c r="J7049" s="30" t="n">
        <v>545.4</v>
      </c>
      <c r="K7049" s="29" t="s">
        <v>120</v>
      </c>
      <c r="L7049" s="29" t="s">
        <v>271</v>
      </c>
      <c r="M7049" s="29"/>
      <c r="N7049" s="29" t="s">
        <v>134</v>
      </c>
      <c r="O7049" s="31" t="n">
        <v>46312</v>
      </c>
      <c r="P7049" s="29" t="s">
        <v>123</v>
      </c>
      <c r="Q7049" s="29" t="n">
        <f aca="false">IFERROR(VALUE(L7049),"")</f>
        <v>43</v>
      </c>
      <c r="R7049" s="29" t="n">
        <f aca="true">IF(O7049="","",O7049-TODAY())</f>
        <v>27</v>
      </c>
      <c r="S7049" s="29" t="str">
        <f aca="false">IF(C7049="&lt;&lt; vazio &gt;&gt;","VAZIA",IF(AND(O7049&lt;&gt;"",R7049&lt;0),"VENCIDO",IF(AND(O7049&lt;&gt;"",R7049&lt;=Parametros!$B$10),"PRÓX. VENCIMENTO",IF(F7049="Q","QUALIDADE",IF(F7049="S","BLOQUEADO",IF(F7049="R","RESTRITO/DEVOLUÇÃO",IF(OR(N7049="QUAR",N7049="QRES"),"QUARENTENA",IF(OR(B7049="DESCARTE",B7049="DEVOLUÇÃO"),"DESCARTE/DEVOLUÇÃO",IF(AND(D7049="",K7049&lt;&gt;""),"SEM LOTE",IF(AND(Q7049&lt;&gt;"",Q7049&gt;=Parametros!$B$11),"PARADO/SEM GIRO","OK"))))))))))</f>
        <v>PRÓX. VENCIMENTO</v>
      </c>
      <c r="T7049" s="29" t="str">
        <f aca="false">IF(AND($S7049="PARADO/SEM GIRO",$K7049="KG",OR(Painel!$B$5="(Todos)",A7049=Painel!$B$5)*OR(Painel!$E$5="(Todos)",P7049=Painel!$E$5)),$J7049+ROW()/10000000,"")</f>
        <v/>
      </c>
      <c r="U7049" s="29" t="str">
        <f aca="false">IF(AND($S7049="VENCIDO",$K7049="KG",OR(Painel!$B$5="(Todos)",A7049=Painel!$B$5)*OR(Painel!$E$5="(Todos)",P7049=Painel!$E$5)),$J7049+ROW()/10000000,"")</f>
        <v/>
      </c>
    </row>
    <row r="7050" customFormat="false" ht="15" hidden="false" customHeight="false" outlineLevel="0" collapsed="false">
      <c r="A7050" s="29" t="s">
        <v>52</v>
      </c>
      <c r="B7050" s="29" t="s">
        <v>13236</v>
      </c>
      <c r="C7050" s="29" t="s">
        <v>300</v>
      </c>
      <c r="D7050" s="29" t="s">
        <v>13237</v>
      </c>
      <c r="E7050" s="29" t="n">
        <v>1</v>
      </c>
      <c r="F7050" s="29"/>
      <c r="G7050" s="29" t="s">
        <v>13238</v>
      </c>
      <c r="H7050" s="30" t="n">
        <v>997.5</v>
      </c>
      <c r="I7050" s="31" t="n">
        <v>46225</v>
      </c>
      <c r="J7050" s="30" t="n">
        <v>997.5</v>
      </c>
      <c r="K7050" s="29" t="s">
        <v>120</v>
      </c>
      <c r="L7050" s="29" t="s">
        <v>1020</v>
      </c>
      <c r="M7050" s="29"/>
      <c r="N7050" s="29" t="s">
        <v>134</v>
      </c>
      <c r="O7050" s="31" t="n">
        <v>46323</v>
      </c>
      <c r="P7050" s="29" t="s">
        <v>123</v>
      </c>
      <c r="Q7050" s="29" t="n">
        <f aca="false">IFERROR(VALUE(L7050),"")</f>
        <v>60</v>
      </c>
      <c r="R7050" s="29" t="n">
        <f aca="true">IF(O7050="","",O7050-TODAY())</f>
        <v>38</v>
      </c>
      <c r="S7050" s="29" t="str">
        <f aca="false">IF(C7050="&lt;&lt; vazio &gt;&gt;","VAZIA",IF(AND(O7050&lt;&gt;"",R7050&lt;0),"VENCIDO",IF(AND(O7050&lt;&gt;"",R7050&lt;=Parametros!$B$10),"PRÓX. VENCIMENTO",IF(F7050="Q","QUALIDADE",IF(F7050="S","BLOQUEADO",IF(F7050="R","RESTRITO/DEVOLUÇÃO",IF(OR(N7050="QUAR",N7050="QRES"),"QUARENTENA",IF(OR(B7050="DESCARTE",B7050="DEVOLUÇÃO"),"DESCARTE/DEVOLUÇÃO",IF(AND(D7050="",K7050&lt;&gt;""),"SEM LOTE",IF(AND(Q7050&lt;&gt;"",Q7050&gt;=Parametros!$B$11),"PARADO/SEM GIRO","OK"))))))))))</f>
        <v>PRÓX. VENCIMENTO</v>
      </c>
      <c r="T7050" s="29" t="str">
        <f aca="false">IF(AND($S7050="PARADO/SEM GIRO",$K7050="KG",OR(Painel!$B$5="(Todos)",A7050=Painel!$B$5)*OR(Painel!$E$5="(Todos)",P7050=Painel!$E$5)),$J7050+ROW()/10000000,"")</f>
        <v/>
      </c>
      <c r="U7050" s="29" t="str">
        <f aca="false">IF(AND($S7050="VENCIDO",$K7050="KG",OR(Painel!$B$5="(Todos)",A7050=Painel!$B$5)*OR(Painel!$E$5="(Todos)",P7050=Painel!$E$5)),$J7050+ROW()/10000000,"")</f>
        <v/>
      </c>
    </row>
    <row r="7051" customFormat="false" ht="15" hidden="false" customHeight="false" outlineLevel="0" collapsed="false">
      <c r="A7051" s="29" t="s">
        <v>52</v>
      </c>
      <c r="B7051" s="29" t="s">
        <v>13239</v>
      </c>
      <c r="C7051" s="29" t="s">
        <v>229</v>
      </c>
      <c r="D7051" s="29" t="s">
        <v>6390</v>
      </c>
      <c r="E7051" s="29" t="n">
        <v>1</v>
      </c>
      <c r="F7051" s="29"/>
      <c r="G7051" s="29" t="s">
        <v>13240</v>
      </c>
      <c r="H7051" s="30" t="n">
        <v>50</v>
      </c>
      <c r="I7051" s="31" t="n">
        <v>46284</v>
      </c>
      <c r="J7051" s="30" t="n">
        <v>50</v>
      </c>
      <c r="K7051" s="29" t="s">
        <v>120</v>
      </c>
      <c r="L7051" s="29" t="s">
        <v>2223</v>
      </c>
      <c r="M7051" s="29"/>
      <c r="N7051" s="29" t="s">
        <v>122</v>
      </c>
      <c r="O7051" s="31" t="n">
        <v>46531</v>
      </c>
      <c r="P7051" s="29" t="s">
        <v>123</v>
      </c>
      <c r="Q7051" s="29" t="n">
        <f aca="false">IFERROR(VALUE(L7051),"")</f>
        <v>25</v>
      </c>
      <c r="R7051" s="29" t="n">
        <f aca="true">IF(O7051="","",O7051-TODAY())</f>
        <v>246</v>
      </c>
      <c r="S7051" s="29" t="str">
        <f aca="false">IF(C7051="&lt;&lt; vazio &gt;&gt;","VAZIA",IF(AND(O7051&lt;&gt;"",R7051&lt;0),"VENCIDO",IF(AND(O7051&lt;&gt;"",R7051&lt;=Parametros!$B$10),"PRÓX. VENCIMENTO",IF(F7051="Q","QUALIDADE",IF(F7051="S","BLOQUEADO",IF(F7051="R","RESTRITO/DEVOLUÇÃO",IF(OR(N7051="QUAR",N7051="QRES"),"QUARENTENA",IF(OR(B7051="DESCARTE",B7051="DEVOLUÇÃO"),"DESCARTE/DEVOLUÇÃO",IF(AND(D7051="",K7051&lt;&gt;""),"SEM LOTE",IF(AND(Q7051&lt;&gt;"",Q7051&gt;=Parametros!$B$11),"PARADO/SEM GIRO","OK"))))))))))</f>
        <v>OK</v>
      </c>
      <c r="T7051" s="29" t="str">
        <f aca="false">IF(AND($S7051="PARADO/SEM GIRO",$K7051="KG",OR(Painel!$B$5="(Todos)",A7051=Painel!$B$5)*OR(Painel!$E$5="(Todos)",P7051=Painel!$E$5)),$J7051+ROW()/10000000,"")</f>
        <v/>
      </c>
      <c r="U7051" s="29" t="str">
        <f aca="false">IF(AND($S7051="VENCIDO",$K7051="KG",OR(Painel!$B$5="(Todos)",A7051=Painel!$B$5)*OR(Painel!$E$5="(Todos)",P7051=Painel!$E$5)),$J7051+ROW()/10000000,"")</f>
        <v/>
      </c>
    </row>
    <row r="7052" customFormat="false" ht="15" hidden="false" customHeight="false" outlineLevel="0" collapsed="false">
      <c r="A7052" s="29" t="s">
        <v>52</v>
      </c>
      <c r="B7052" s="29" t="s">
        <v>13241</v>
      </c>
      <c r="C7052" s="29" t="s">
        <v>161</v>
      </c>
      <c r="D7052" s="29" t="s">
        <v>2643</v>
      </c>
      <c r="E7052" s="29" t="n">
        <v>1</v>
      </c>
      <c r="F7052" s="29"/>
      <c r="G7052" s="29" t="s">
        <v>13242</v>
      </c>
      <c r="H7052" s="30" t="n">
        <v>999.9</v>
      </c>
      <c r="I7052" s="31" t="n">
        <v>46235</v>
      </c>
      <c r="J7052" s="30" t="n">
        <v>999.9</v>
      </c>
      <c r="K7052" s="29" t="s">
        <v>120</v>
      </c>
      <c r="L7052" s="29" t="s">
        <v>694</v>
      </c>
      <c r="M7052" s="29"/>
      <c r="N7052" s="29" t="s">
        <v>122</v>
      </c>
      <c r="O7052" s="31" t="n">
        <v>46763</v>
      </c>
      <c r="P7052" s="29" t="s">
        <v>123</v>
      </c>
      <c r="Q7052" s="29" t="n">
        <f aca="false">IFERROR(VALUE(L7052),"")</f>
        <v>50</v>
      </c>
      <c r="R7052" s="29" t="n">
        <f aca="true">IF(O7052="","",O7052-TODAY())</f>
        <v>478</v>
      </c>
      <c r="S7052" s="29" t="str">
        <f aca="false">IF(C7052="&lt;&lt; vazio &gt;&gt;","VAZIA",IF(AND(O7052&lt;&gt;"",R7052&lt;0),"VENCIDO",IF(AND(O7052&lt;&gt;"",R7052&lt;=Parametros!$B$10),"PRÓX. VENCIMENTO",IF(F7052="Q","QUALIDADE",IF(F7052="S","BLOQUEADO",IF(F7052="R","RESTRITO/DEVOLUÇÃO",IF(OR(N7052="QUAR",N7052="QRES"),"QUARENTENA",IF(OR(B7052="DESCARTE",B7052="DEVOLUÇÃO"),"DESCARTE/DEVOLUÇÃO",IF(AND(D7052="",K7052&lt;&gt;""),"SEM LOTE",IF(AND(Q7052&lt;&gt;"",Q7052&gt;=Parametros!$B$11),"PARADO/SEM GIRO","OK"))))))))))</f>
        <v>OK</v>
      </c>
      <c r="T7052" s="29" t="str">
        <f aca="false">IF(AND($S7052="PARADO/SEM GIRO",$K7052="KG",OR(Painel!$B$5="(Todos)",A7052=Painel!$B$5)*OR(Painel!$E$5="(Todos)",P7052=Painel!$E$5)),$J7052+ROW()/10000000,"")</f>
        <v/>
      </c>
      <c r="U7052" s="29" t="str">
        <f aca="false">IF(AND($S7052="VENCIDO",$K7052="KG",OR(Painel!$B$5="(Todos)",A7052=Painel!$B$5)*OR(Painel!$E$5="(Todos)",P7052=Painel!$E$5)),$J7052+ROW()/10000000,"")</f>
        <v/>
      </c>
    </row>
    <row r="7053" customFormat="false" ht="15" hidden="false" customHeight="false" outlineLevel="0" collapsed="false">
      <c r="A7053" s="29" t="s">
        <v>52</v>
      </c>
      <c r="B7053" s="29" t="s">
        <v>13243</v>
      </c>
      <c r="C7053" s="29" t="s">
        <v>11692</v>
      </c>
      <c r="D7053" s="29" t="s">
        <v>11693</v>
      </c>
      <c r="E7053" s="29" t="n">
        <v>1</v>
      </c>
      <c r="F7053" s="29"/>
      <c r="G7053" s="29" t="s">
        <v>13244</v>
      </c>
      <c r="H7053" s="30" t="n">
        <v>727.2</v>
      </c>
      <c r="I7053" s="31" t="n">
        <v>46189</v>
      </c>
      <c r="J7053" s="30" t="n">
        <v>727.2</v>
      </c>
      <c r="K7053" s="29" t="s">
        <v>120</v>
      </c>
      <c r="L7053" s="29" t="s">
        <v>749</v>
      </c>
      <c r="M7053" s="29"/>
      <c r="N7053" s="29" t="s">
        <v>122</v>
      </c>
      <c r="O7053" s="31" t="n">
        <v>46904</v>
      </c>
      <c r="P7053" s="29" t="s">
        <v>123</v>
      </c>
      <c r="Q7053" s="29" t="n">
        <f aca="false">IFERROR(VALUE(L7053),"")</f>
        <v>96</v>
      </c>
      <c r="R7053" s="29" t="n">
        <f aca="true">IF(O7053="","",O7053-TODAY())</f>
        <v>619</v>
      </c>
      <c r="S7053" s="29" t="str">
        <f aca="false">IF(C7053="&lt;&lt; vazio &gt;&gt;","VAZIA",IF(AND(O7053&lt;&gt;"",R7053&lt;0),"VENCIDO",IF(AND(O7053&lt;&gt;"",R7053&lt;=Parametros!$B$10),"PRÓX. VENCIMENTO",IF(F7053="Q","QUALIDADE",IF(F7053="S","BLOQUEADO",IF(F7053="R","RESTRITO/DEVOLUÇÃO",IF(OR(N7053="QUAR",N7053="QRES"),"QUARENTENA",IF(OR(B7053="DESCARTE",B7053="DEVOLUÇÃO"),"DESCARTE/DEVOLUÇÃO",IF(AND(D7053="",K7053&lt;&gt;""),"SEM LOTE",IF(AND(Q7053&lt;&gt;"",Q7053&gt;=Parametros!$B$11),"PARADO/SEM GIRO","OK"))))))))))</f>
        <v>PARADO/SEM GIRO</v>
      </c>
      <c r="T7053" s="29" t="n">
        <f aca="false">IF(AND($S7053="PARADO/SEM GIRO",$K7053="KG",OR(Painel!$B$5="(Todos)",A7053=Painel!$B$5)*OR(Painel!$E$5="(Todos)",P7053=Painel!$E$5)),$J7053+ROW()/10000000,"")</f>
        <v>727.2007053</v>
      </c>
      <c r="U7053" s="29" t="str">
        <f aca="false">IF(AND($S7053="VENCIDO",$K7053="KG",OR(Painel!$B$5="(Todos)",A7053=Painel!$B$5)*OR(Painel!$E$5="(Todos)",P7053=Painel!$E$5)),$J7053+ROW()/10000000,"")</f>
        <v/>
      </c>
    </row>
    <row r="7054" customFormat="false" ht="15" hidden="false" customHeight="false" outlineLevel="0" collapsed="false">
      <c r="A7054" s="29" t="s">
        <v>52</v>
      </c>
      <c r="B7054" s="29" t="s">
        <v>13245</v>
      </c>
      <c r="C7054" s="29" t="s">
        <v>222</v>
      </c>
      <c r="D7054" s="29" t="s">
        <v>815</v>
      </c>
      <c r="E7054" s="29" t="n">
        <v>1</v>
      </c>
      <c r="F7054" s="29"/>
      <c r="G7054" s="29" t="s">
        <v>13246</v>
      </c>
      <c r="H7054" s="30" t="n">
        <v>1000</v>
      </c>
      <c r="I7054" s="31" t="n">
        <v>46283</v>
      </c>
      <c r="J7054" s="30" t="n">
        <v>1000</v>
      </c>
      <c r="K7054" s="29" t="s">
        <v>120</v>
      </c>
      <c r="L7054" s="29" t="s">
        <v>176</v>
      </c>
      <c r="M7054" s="29"/>
      <c r="N7054" s="29" t="s">
        <v>122</v>
      </c>
      <c r="O7054" s="31" t="n">
        <v>46825</v>
      </c>
      <c r="P7054" s="29" t="s">
        <v>123</v>
      </c>
      <c r="Q7054" s="29" t="n">
        <f aca="false">IFERROR(VALUE(L7054),"")</f>
        <v>2</v>
      </c>
      <c r="R7054" s="29" t="n">
        <f aca="true">IF(O7054="","",O7054-TODAY())</f>
        <v>540</v>
      </c>
      <c r="S7054" s="29" t="str">
        <f aca="false">IF(C7054="&lt;&lt; vazio &gt;&gt;","VAZIA",IF(AND(O7054&lt;&gt;"",R7054&lt;0),"VENCIDO",IF(AND(O7054&lt;&gt;"",R7054&lt;=Parametros!$B$10),"PRÓX. VENCIMENTO",IF(F7054="Q","QUALIDADE",IF(F7054="S","BLOQUEADO",IF(F7054="R","RESTRITO/DEVOLUÇÃO",IF(OR(N7054="QUAR",N7054="QRES"),"QUARENTENA",IF(OR(B7054="DESCARTE",B7054="DEVOLUÇÃO"),"DESCARTE/DEVOLUÇÃO",IF(AND(D7054="",K7054&lt;&gt;""),"SEM LOTE",IF(AND(Q7054&lt;&gt;"",Q7054&gt;=Parametros!$B$11),"PARADO/SEM GIRO","OK"))))))))))</f>
        <v>OK</v>
      </c>
      <c r="T7054" s="29" t="str">
        <f aca="false">IF(AND($S7054="PARADO/SEM GIRO",$K7054="KG",OR(Painel!$B$5="(Todos)",A7054=Painel!$B$5)*OR(Painel!$E$5="(Todos)",P7054=Painel!$E$5)),$J7054+ROW()/10000000,"")</f>
        <v/>
      </c>
      <c r="U7054" s="29" t="str">
        <f aca="false">IF(AND($S7054="VENCIDO",$K7054="KG",OR(Painel!$B$5="(Todos)",A7054=Painel!$B$5)*OR(Painel!$E$5="(Todos)",P7054=Painel!$E$5)),$J7054+ROW()/10000000,"")</f>
        <v/>
      </c>
    </row>
    <row r="7055" customFormat="false" ht="15" hidden="false" customHeight="false" outlineLevel="0" collapsed="false">
      <c r="A7055" s="29" t="s">
        <v>52</v>
      </c>
      <c r="B7055" s="29" t="s">
        <v>13247</v>
      </c>
      <c r="C7055" s="29" t="s">
        <v>129</v>
      </c>
      <c r="D7055" s="29" t="s">
        <v>130</v>
      </c>
      <c r="E7055" s="29" t="n">
        <v>1</v>
      </c>
      <c r="F7055" s="29"/>
      <c r="G7055" s="29" t="s">
        <v>13248</v>
      </c>
      <c r="H7055" s="30" t="n">
        <v>1000</v>
      </c>
      <c r="I7055" s="31" t="n">
        <v>46245</v>
      </c>
      <c r="J7055" s="30" t="n">
        <v>1000</v>
      </c>
      <c r="K7055" s="29" t="s">
        <v>120</v>
      </c>
      <c r="L7055" s="29" t="s">
        <v>2312</v>
      </c>
      <c r="M7055" s="29"/>
      <c r="N7055" s="29" t="s">
        <v>122</v>
      </c>
      <c r="O7055" s="31" t="n">
        <v>46970</v>
      </c>
      <c r="P7055" s="29" t="s">
        <v>123</v>
      </c>
      <c r="Q7055" s="29" t="n">
        <f aca="false">IFERROR(VALUE(L7055),"")</f>
        <v>40</v>
      </c>
      <c r="R7055" s="29" t="n">
        <f aca="true">IF(O7055="","",O7055-TODAY())</f>
        <v>685</v>
      </c>
      <c r="S7055" s="29" t="str">
        <f aca="false">IF(C7055="&lt;&lt; vazio &gt;&gt;","VAZIA",IF(AND(O7055&lt;&gt;"",R7055&lt;0),"VENCIDO",IF(AND(O7055&lt;&gt;"",R7055&lt;=Parametros!$B$10),"PRÓX. VENCIMENTO",IF(F7055="Q","QUALIDADE",IF(F7055="S","BLOQUEADO",IF(F7055="R","RESTRITO/DEVOLUÇÃO",IF(OR(N7055="QUAR",N7055="QRES"),"QUARENTENA",IF(OR(B7055="DESCARTE",B7055="DEVOLUÇÃO"),"DESCARTE/DEVOLUÇÃO",IF(AND(D7055="",K7055&lt;&gt;""),"SEM LOTE",IF(AND(Q7055&lt;&gt;"",Q7055&gt;=Parametros!$B$11),"PARADO/SEM GIRO","OK"))))))))))</f>
        <v>OK</v>
      </c>
      <c r="T7055" s="29" t="str">
        <f aca="false">IF(AND($S7055="PARADO/SEM GIRO",$K7055="KG",OR(Painel!$B$5="(Todos)",A7055=Painel!$B$5)*OR(Painel!$E$5="(Todos)",P7055=Painel!$E$5)),$J7055+ROW()/10000000,"")</f>
        <v/>
      </c>
      <c r="U7055" s="29" t="str">
        <f aca="false">IF(AND($S7055="VENCIDO",$K7055="KG",OR(Painel!$B$5="(Todos)",A7055=Painel!$B$5)*OR(Painel!$E$5="(Todos)",P7055=Painel!$E$5)),$J7055+ROW()/10000000,"")</f>
        <v/>
      </c>
    </row>
    <row r="7056" customFormat="false" ht="15" hidden="false" customHeight="false" outlineLevel="0" collapsed="false">
      <c r="A7056" s="29" t="s">
        <v>52</v>
      </c>
      <c r="B7056" s="29" t="s">
        <v>13249</v>
      </c>
      <c r="C7056" s="29" t="s">
        <v>666</v>
      </c>
      <c r="D7056" s="29" t="s">
        <v>667</v>
      </c>
      <c r="E7056" s="29" t="n">
        <v>1</v>
      </c>
      <c r="F7056" s="29" t="s">
        <v>268</v>
      </c>
      <c r="G7056" s="29" t="s">
        <v>13250</v>
      </c>
      <c r="H7056" s="30" t="n">
        <v>590.4</v>
      </c>
      <c r="I7056" s="31" t="n">
        <v>46285</v>
      </c>
      <c r="J7056" s="30" t="n">
        <v>590.4</v>
      </c>
      <c r="K7056" s="29" t="s">
        <v>120</v>
      </c>
      <c r="L7056" s="29" t="s">
        <v>116</v>
      </c>
      <c r="M7056" s="29"/>
      <c r="N7056" s="29" t="s">
        <v>122</v>
      </c>
      <c r="O7056" s="31" t="n">
        <v>46831</v>
      </c>
      <c r="P7056" s="29" t="s">
        <v>123</v>
      </c>
      <c r="Q7056" s="29" t="n">
        <f aca="false">IFERROR(VALUE(L7056),"")</f>
        <v>0</v>
      </c>
      <c r="R7056" s="29" t="n">
        <f aca="true">IF(O7056="","",O7056-TODAY())</f>
        <v>546</v>
      </c>
      <c r="S7056" s="29" t="str">
        <f aca="false">IF(C7056="&lt;&lt; vazio &gt;&gt;","VAZIA",IF(AND(O7056&lt;&gt;"",R7056&lt;0),"VENCIDO",IF(AND(O7056&lt;&gt;"",R7056&lt;=Parametros!$B$10),"PRÓX. VENCIMENTO",IF(F7056="Q","QUALIDADE",IF(F7056="S","BLOQUEADO",IF(F7056="R","RESTRITO/DEVOLUÇÃO",IF(OR(N7056="QUAR",N7056="QRES"),"QUARENTENA",IF(OR(B7056="DESCARTE",B7056="DEVOLUÇÃO"),"DESCARTE/DEVOLUÇÃO",IF(AND(D7056="",K7056&lt;&gt;""),"SEM LOTE",IF(AND(Q7056&lt;&gt;"",Q7056&gt;=Parametros!$B$11),"PARADO/SEM GIRO","OK"))))))))))</f>
        <v>QUALIDADE</v>
      </c>
      <c r="T7056" s="29" t="str">
        <f aca="false">IF(AND($S7056="PARADO/SEM GIRO",$K7056="KG",OR(Painel!$B$5="(Todos)",A7056=Painel!$B$5)*OR(Painel!$E$5="(Todos)",P7056=Painel!$E$5)),$J7056+ROW()/10000000,"")</f>
        <v/>
      </c>
      <c r="U7056" s="29" t="str">
        <f aca="false">IF(AND($S7056="VENCIDO",$K7056="KG",OR(Painel!$B$5="(Todos)",A7056=Painel!$B$5)*OR(Painel!$E$5="(Todos)",P7056=Painel!$E$5)),$J7056+ROW()/10000000,"")</f>
        <v/>
      </c>
    </row>
    <row r="7057" customFormat="false" ht="15" hidden="false" customHeight="false" outlineLevel="0" collapsed="false">
      <c r="A7057" s="29" t="s">
        <v>52</v>
      </c>
      <c r="B7057" s="29" t="s">
        <v>13251</v>
      </c>
      <c r="C7057" s="29" t="s">
        <v>115</v>
      </c>
      <c r="D7057" s="29"/>
      <c r="E7057" s="29" t="n">
        <v>0</v>
      </c>
      <c r="F7057" s="29"/>
      <c r="G7057" s="29"/>
      <c r="H7057" s="30" t="n">
        <v>0</v>
      </c>
      <c r="I7057" s="29"/>
      <c r="J7057" s="30" t="n">
        <v>0</v>
      </c>
      <c r="K7057" s="29"/>
      <c r="L7057" s="29" t="s">
        <v>116</v>
      </c>
      <c r="M7057" s="29"/>
      <c r="N7057" s="29"/>
      <c r="O7057" s="29"/>
      <c r="P7057" s="29"/>
      <c r="Q7057" s="29" t="n">
        <f aca="false">IFERROR(VALUE(L7057),"")</f>
        <v>0</v>
      </c>
      <c r="R7057" s="29" t="str">
        <f aca="true">IF(O7057="","",O7057-TODAY())</f>
        <v/>
      </c>
      <c r="S7057" s="29" t="str">
        <f aca="false">IF(C7057="&lt;&lt; vazio &gt;&gt;","VAZIA",IF(AND(O7057&lt;&gt;"",R7057&lt;0),"VENCIDO",IF(AND(O7057&lt;&gt;"",R7057&lt;=Parametros!$B$10),"PRÓX. VENCIMENTO",IF(F7057="Q","QUALIDADE",IF(F7057="S","BLOQUEADO",IF(F7057="R","RESTRITO/DEVOLUÇÃO",IF(OR(N7057="QUAR",N7057="QRES"),"QUARENTENA",IF(OR(B7057="DESCARTE",B7057="DEVOLUÇÃO"),"DESCARTE/DEVOLUÇÃO",IF(AND(D7057="",K7057&lt;&gt;""),"SEM LOTE",IF(AND(Q7057&lt;&gt;"",Q7057&gt;=Parametros!$B$11),"PARADO/SEM GIRO","OK"))))))))))</f>
        <v>VAZIA</v>
      </c>
      <c r="T7057" s="29" t="str">
        <f aca="false">IF(AND($S7057="PARADO/SEM GIRO",$K7057="KG",OR(Painel!$B$5="(Todos)",A7057=Painel!$B$5)*OR(Painel!$E$5="(Todos)",P7057=Painel!$E$5)),$J7057+ROW()/10000000,"")</f>
        <v/>
      </c>
      <c r="U7057" s="29" t="str">
        <f aca="false">IF(AND($S7057="VENCIDO",$K7057="KG",OR(Painel!$B$5="(Todos)",A7057=Painel!$B$5)*OR(Painel!$E$5="(Todos)",P7057=Painel!$E$5)),$J7057+ROW()/10000000,"")</f>
        <v/>
      </c>
    </row>
    <row r="7058" customFormat="false" ht="15" hidden="false" customHeight="false" outlineLevel="0" collapsed="false">
      <c r="A7058" s="29" t="s">
        <v>52</v>
      </c>
      <c r="B7058" s="29" t="s">
        <v>13252</v>
      </c>
      <c r="C7058" s="29" t="s">
        <v>115</v>
      </c>
      <c r="D7058" s="29"/>
      <c r="E7058" s="29" t="n">
        <v>0</v>
      </c>
      <c r="F7058" s="29"/>
      <c r="G7058" s="29"/>
      <c r="H7058" s="30" t="n">
        <v>0</v>
      </c>
      <c r="I7058" s="29"/>
      <c r="J7058" s="30" t="n">
        <v>0</v>
      </c>
      <c r="K7058" s="29"/>
      <c r="L7058" s="29" t="s">
        <v>116</v>
      </c>
      <c r="M7058" s="29"/>
      <c r="N7058" s="29"/>
      <c r="O7058" s="29"/>
      <c r="P7058" s="29"/>
      <c r="Q7058" s="29" t="n">
        <f aca="false">IFERROR(VALUE(L7058),"")</f>
        <v>0</v>
      </c>
      <c r="R7058" s="29" t="str">
        <f aca="true">IF(O7058="","",O7058-TODAY())</f>
        <v/>
      </c>
      <c r="S7058" s="29" t="str">
        <f aca="false">IF(C7058="&lt;&lt; vazio &gt;&gt;","VAZIA",IF(AND(O7058&lt;&gt;"",R7058&lt;0),"VENCIDO",IF(AND(O7058&lt;&gt;"",R7058&lt;=Parametros!$B$10),"PRÓX. VENCIMENTO",IF(F7058="Q","QUALIDADE",IF(F7058="S","BLOQUEADO",IF(F7058="R","RESTRITO/DEVOLUÇÃO",IF(OR(N7058="QUAR",N7058="QRES"),"QUARENTENA",IF(OR(B7058="DESCARTE",B7058="DEVOLUÇÃO"),"DESCARTE/DEVOLUÇÃO",IF(AND(D7058="",K7058&lt;&gt;""),"SEM LOTE",IF(AND(Q7058&lt;&gt;"",Q7058&gt;=Parametros!$B$11),"PARADO/SEM GIRO","OK"))))))))))</f>
        <v>VAZIA</v>
      </c>
      <c r="T7058" s="29" t="str">
        <f aca="false">IF(AND($S7058="PARADO/SEM GIRO",$K7058="KG",OR(Painel!$B$5="(Todos)",A7058=Painel!$B$5)*OR(Painel!$E$5="(Todos)",P7058=Painel!$E$5)),$J7058+ROW()/10000000,"")</f>
        <v/>
      </c>
      <c r="U7058" s="29" t="str">
        <f aca="false">IF(AND($S7058="VENCIDO",$K7058="KG",OR(Painel!$B$5="(Todos)",A7058=Painel!$B$5)*OR(Painel!$E$5="(Todos)",P7058=Painel!$E$5)),$J7058+ROW()/10000000,"")</f>
        <v/>
      </c>
    </row>
    <row r="7059" customFormat="false" ht="15" hidden="false" customHeight="false" outlineLevel="0" collapsed="false">
      <c r="A7059" s="29" t="s">
        <v>52</v>
      </c>
      <c r="B7059" s="29" t="s">
        <v>13253</v>
      </c>
      <c r="C7059" s="29" t="s">
        <v>115</v>
      </c>
      <c r="D7059" s="29"/>
      <c r="E7059" s="29" t="n">
        <v>0</v>
      </c>
      <c r="F7059" s="29"/>
      <c r="G7059" s="29"/>
      <c r="H7059" s="30" t="n">
        <v>0</v>
      </c>
      <c r="I7059" s="29"/>
      <c r="J7059" s="30" t="n">
        <v>0</v>
      </c>
      <c r="K7059" s="29"/>
      <c r="L7059" s="29" t="s">
        <v>116</v>
      </c>
      <c r="M7059" s="29"/>
      <c r="N7059" s="29"/>
      <c r="O7059" s="29"/>
      <c r="P7059" s="29"/>
      <c r="Q7059" s="29" t="n">
        <f aca="false">IFERROR(VALUE(L7059),"")</f>
        <v>0</v>
      </c>
      <c r="R7059" s="29" t="str">
        <f aca="true">IF(O7059="","",O7059-TODAY())</f>
        <v/>
      </c>
      <c r="S7059" s="29" t="str">
        <f aca="false">IF(C7059="&lt;&lt; vazio &gt;&gt;","VAZIA",IF(AND(O7059&lt;&gt;"",R7059&lt;0),"VENCIDO",IF(AND(O7059&lt;&gt;"",R7059&lt;=Parametros!$B$10),"PRÓX. VENCIMENTO",IF(F7059="Q","QUALIDADE",IF(F7059="S","BLOQUEADO",IF(F7059="R","RESTRITO/DEVOLUÇÃO",IF(OR(N7059="QUAR",N7059="QRES"),"QUARENTENA",IF(OR(B7059="DESCARTE",B7059="DEVOLUÇÃO"),"DESCARTE/DEVOLUÇÃO",IF(AND(D7059="",K7059&lt;&gt;""),"SEM LOTE",IF(AND(Q7059&lt;&gt;"",Q7059&gt;=Parametros!$B$11),"PARADO/SEM GIRO","OK"))))))))))</f>
        <v>VAZIA</v>
      </c>
      <c r="T7059" s="29" t="str">
        <f aca="false">IF(AND($S7059="PARADO/SEM GIRO",$K7059="KG",OR(Painel!$B$5="(Todos)",A7059=Painel!$B$5)*OR(Painel!$E$5="(Todos)",P7059=Painel!$E$5)),$J7059+ROW()/10000000,"")</f>
        <v/>
      </c>
      <c r="U7059" s="29" t="str">
        <f aca="false">IF(AND($S7059="VENCIDO",$K7059="KG",OR(Painel!$B$5="(Todos)",A7059=Painel!$B$5)*OR(Painel!$E$5="(Todos)",P7059=Painel!$E$5)),$J7059+ROW()/10000000,"")</f>
        <v/>
      </c>
    </row>
    <row r="7060" customFormat="false" ht="15" hidden="false" customHeight="false" outlineLevel="0" collapsed="false">
      <c r="A7060" s="29" t="s">
        <v>52</v>
      </c>
      <c r="B7060" s="29" t="s">
        <v>13254</v>
      </c>
      <c r="C7060" s="29" t="s">
        <v>300</v>
      </c>
      <c r="D7060" s="29" t="s">
        <v>13255</v>
      </c>
      <c r="E7060" s="29" t="n">
        <v>1</v>
      </c>
      <c r="F7060" s="29"/>
      <c r="G7060" s="29" t="s">
        <v>13256</v>
      </c>
      <c r="H7060" s="30" t="n">
        <v>1102.5</v>
      </c>
      <c r="I7060" s="31" t="n">
        <v>46282</v>
      </c>
      <c r="J7060" s="30" t="n">
        <v>1102.5</v>
      </c>
      <c r="K7060" s="29" t="s">
        <v>120</v>
      </c>
      <c r="L7060" s="29" t="s">
        <v>400</v>
      </c>
      <c r="M7060" s="29"/>
      <c r="N7060" s="29" t="s">
        <v>134</v>
      </c>
      <c r="O7060" s="31" t="n">
        <v>46324</v>
      </c>
      <c r="P7060" s="29" t="s">
        <v>123</v>
      </c>
      <c r="Q7060" s="29" t="n">
        <f aca="false">IFERROR(VALUE(L7060),"")</f>
        <v>3</v>
      </c>
      <c r="R7060" s="29" t="n">
        <f aca="true">IF(O7060="","",O7060-TODAY())</f>
        <v>39</v>
      </c>
      <c r="S7060" s="29" t="str">
        <f aca="false">IF(C7060="&lt;&lt; vazio &gt;&gt;","VAZIA",IF(AND(O7060&lt;&gt;"",R7060&lt;0),"VENCIDO",IF(AND(O7060&lt;&gt;"",R7060&lt;=Parametros!$B$10),"PRÓX. VENCIMENTO",IF(F7060="Q","QUALIDADE",IF(F7060="S","BLOQUEADO",IF(F7060="R","RESTRITO/DEVOLUÇÃO",IF(OR(N7060="QUAR",N7060="QRES"),"QUARENTENA",IF(OR(B7060="DESCARTE",B7060="DEVOLUÇÃO"),"DESCARTE/DEVOLUÇÃO",IF(AND(D7060="",K7060&lt;&gt;""),"SEM LOTE",IF(AND(Q7060&lt;&gt;"",Q7060&gt;=Parametros!$B$11),"PARADO/SEM GIRO","OK"))))))))))</f>
        <v>PRÓX. VENCIMENTO</v>
      </c>
      <c r="T7060" s="29" t="str">
        <f aca="false">IF(AND($S7060="PARADO/SEM GIRO",$K7060="KG",OR(Painel!$B$5="(Todos)",A7060=Painel!$B$5)*OR(Painel!$E$5="(Todos)",P7060=Painel!$E$5)),$J7060+ROW()/10000000,"")</f>
        <v/>
      </c>
      <c r="U7060" s="29" t="str">
        <f aca="false">IF(AND($S7060="VENCIDO",$K7060="KG",OR(Painel!$B$5="(Todos)",A7060=Painel!$B$5)*OR(Painel!$E$5="(Todos)",P7060=Painel!$E$5)),$J7060+ROW()/10000000,"")</f>
        <v/>
      </c>
    </row>
    <row r="7061" customFormat="false" ht="15" hidden="false" customHeight="false" outlineLevel="0" collapsed="false">
      <c r="A7061" s="29" t="s">
        <v>52</v>
      </c>
      <c r="B7061" s="29" t="s">
        <v>13257</v>
      </c>
      <c r="C7061" s="29" t="s">
        <v>11692</v>
      </c>
      <c r="D7061" s="29" t="s">
        <v>11693</v>
      </c>
      <c r="E7061" s="29" t="n">
        <v>1</v>
      </c>
      <c r="F7061" s="29"/>
      <c r="G7061" s="29" t="s">
        <v>13258</v>
      </c>
      <c r="H7061" s="30" t="n">
        <v>727.2</v>
      </c>
      <c r="I7061" s="31" t="n">
        <v>46189</v>
      </c>
      <c r="J7061" s="30" t="n">
        <v>727.2</v>
      </c>
      <c r="K7061" s="29" t="s">
        <v>120</v>
      </c>
      <c r="L7061" s="29" t="s">
        <v>749</v>
      </c>
      <c r="M7061" s="29"/>
      <c r="N7061" s="29" t="s">
        <v>122</v>
      </c>
      <c r="O7061" s="31" t="n">
        <v>46904</v>
      </c>
      <c r="P7061" s="29" t="s">
        <v>123</v>
      </c>
      <c r="Q7061" s="29" t="n">
        <f aca="false">IFERROR(VALUE(L7061),"")</f>
        <v>96</v>
      </c>
      <c r="R7061" s="29" t="n">
        <f aca="true">IF(O7061="","",O7061-TODAY())</f>
        <v>619</v>
      </c>
      <c r="S7061" s="29" t="str">
        <f aca="false">IF(C7061="&lt;&lt; vazio &gt;&gt;","VAZIA",IF(AND(O7061&lt;&gt;"",R7061&lt;0),"VENCIDO",IF(AND(O7061&lt;&gt;"",R7061&lt;=Parametros!$B$10),"PRÓX. VENCIMENTO",IF(F7061="Q","QUALIDADE",IF(F7061="S","BLOQUEADO",IF(F7061="R","RESTRITO/DEVOLUÇÃO",IF(OR(N7061="QUAR",N7061="QRES"),"QUARENTENA",IF(OR(B7061="DESCARTE",B7061="DEVOLUÇÃO"),"DESCARTE/DEVOLUÇÃO",IF(AND(D7061="",K7061&lt;&gt;""),"SEM LOTE",IF(AND(Q7061&lt;&gt;"",Q7061&gt;=Parametros!$B$11),"PARADO/SEM GIRO","OK"))))))))))</f>
        <v>PARADO/SEM GIRO</v>
      </c>
      <c r="T7061" s="29" t="n">
        <f aca="false">IF(AND($S7061="PARADO/SEM GIRO",$K7061="KG",OR(Painel!$B$5="(Todos)",A7061=Painel!$B$5)*OR(Painel!$E$5="(Todos)",P7061=Painel!$E$5)),$J7061+ROW()/10000000,"")</f>
        <v>727.2007061</v>
      </c>
      <c r="U7061" s="29" t="str">
        <f aca="false">IF(AND($S7061="VENCIDO",$K7061="KG",OR(Painel!$B$5="(Todos)",A7061=Painel!$B$5)*OR(Painel!$E$5="(Todos)",P7061=Painel!$E$5)),$J7061+ROW()/10000000,"")</f>
        <v/>
      </c>
    </row>
    <row r="7062" customFormat="false" ht="15" hidden="false" customHeight="false" outlineLevel="0" collapsed="false">
      <c r="A7062" s="29" t="s">
        <v>52</v>
      </c>
      <c r="B7062" s="29" t="s">
        <v>13259</v>
      </c>
      <c r="C7062" s="29" t="s">
        <v>666</v>
      </c>
      <c r="D7062" s="29" t="s">
        <v>667</v>
      </c>
      <c r="E7062" s="29" t="n">
        <v>1</v>
      </c>
      <c r="F7062" s="29" t="s">
        <v>268</v>
      </c>
      <c r="G7062" s="29" t="s">
        <v>13260</v>
      </c>
      <c r="H7062" s="30" t="n">
        <v>590.4</v>
      </c>
      <c r="I7062" s="31" t="n">
        <v>46285</v>
      </c>
      <c r="J7062" s="30" t="n">
        <v>590.4</v>
      </c>
      <c r="K7062" s="29" t="s">
        <v>120</v>
      </c>
      <c r="L7062" s="29" t="s">
        <v>116</v>
      </c>
      <c r="M7062" s="29"/>
      <c r="N7062" s="29" t="s">
        <v>122</v>
      </c>
      <c r="O7062" s="31" t="n">
        <v>46831</v>
      </c>
      <c r="P7062" s="29" t="s">
        <v>123</v>
      </c>
      <c r="Q7062" s="29" t="n">
        <f aca="false">IFERROR(VALUE(L7062),"")</f>
        <v>0</v>
      </c>
      <c r="R7062" s="29" t="n">
        <f aca="true">IF(O7062="","",O7062-TODAY())</f>
        <v>546</v>
      </c>
      <c r="S7062" s="29" t="str">
        <f aca="false">IF(C7062="&lt;&lt; vazio &gt;&gt;","VAZIA",IF(AND(O7062&lt;&gt;"",R7062&lt;0),"VENCIDO",IF(AND(O7062&lt;&gt;"",R7062&lt;=Parametros!$B$10),"PRÓX. VENCIMENTO",IF(F7062="Q","QUALIDADE",IF(F7062="S","BLOQUEADO",IF(F7062="R","RESTRITO/DEVOLUÇÃO",IF(OR(N7062="QUAR",N7062="QRES"),"QUARENTENA",IF(OR(B7062="DESCARTE",B7062="DEVOLUÇÃO"),"DESCARTE/DEVOLUÇÃO",IF(AND(D7062="",K7062&lt;&gt;""),"SEM LOTE",IF(AND(Q7062&lt;&gt;"",Q7062&gt;=Parametros!$B$11),"PARADO/SEM GIRO","OK"))))))))))</f>
        <v>QUALIDADE</v>
      </c>
      <c r="T7062" s="29" t="str">
        <f aca="false">IF(AND($S7062="PARADO/SEM GIRO",$K7062="KG",OR(Painel!$B$5="(Todos)",A7062=Painel!$B$5)*OR(Painel!$E$5="(Todos)",P7062=Painel!$E$5)),$J7062+ROW()/10000000,"")</f>
        <v/>
      </c>
      <c r="U7062" s="29" t="str">
        <f aca="false">IF(AND($S7062="VENCIDO",$K7062="KG",OR(Painel!$B$5="(Todos)",A7062=Painel!$B$5)*OR(Painel!$E$5="(Todos)",P7062=Painel!$E$5)),$J7062+ROW()/10000000,"")</f>
        <v/>
      </c>
    </row>
    <row r="7063" customFormat="false" ht="15" hidden="false" customHeight="false" outlineLevel="0" collapsed="false">
      <c r="A7063" s="29" t="s">
        <v>52</v>
      </c>
      <c r="B7063" s="29" t="s">
        <v>13261</v>
      </c>
      <c r="C7063" s="29" t="s">
        <v>359</v>
      </c>
      <c r="D7063" s="29" t="s">
        <v>566</v>
      </c>
      <c r="E7063" s="29" t="n">
        <v>1</v>
      </c>
      <c r="F7063" s="29"/>
      <c r="G7063" s="29" t="s">
        <v>13262</v>
      </c>
      <c r="H7063" s="30" t="n">
        <v>315</v>
      </c>
      <c r="I7063" s="31" t="n">
        <v>46183</v>
      </c>
      <c r="J7063" s="30" t="n">
        <v>315</v>
      </c>
      <c r="K7063" s="29" t="s">
        <v>120</v>
      </c>
      <c r="L7063" s="29" t="s">
        <v>1096</v>
      </c>
      <c r="M7063" s="29"/>
      <c r="N7063" s="29" t="s">
        <v>122</v>
      </c>
      <c r="O7063" s="31" t="n">
        <v>46711</v>
      </c>
      <c r="P7063" s="29" t="s">
        <v>123</v>
      </c>
      <c r="Q7063" s="29" t="n">
        <f aca="false">IFERROR(VALUE(L7063),"")</f>
        <v>102</v>
      </c>
      <c r="R7063" s="29" t="n">
        <f aca="true">IF(O7063="","",O7063-TODAY())</f>
        <v>426</v>
      </c>
      <c r="S7063" s="29" t="str">
        <f aca="false">IF(C7063="&lt;&lt; vazio &gt;&gt;","VAZIA",IF(AND(O7063&lt;&gt;"",R7063&lt;0),"VENCIDO",IF(AND(O7063&lt;&gt;"",R7063&lt;=Parametros!$B$10),"PRÓX. VENCIMENTO",IF(F7063="Q","QUALIDADE",IF(F7063="S","BLOQUEADO",IF(F7063="R","RESTRITO/DEVOLUÇÃO",IF(OR(N7063="QUAR",N7063="QRES"),"QUARENTENA",IF(OR(B7063="DESCARTE",B7063="DEVOLUÇÃO"),"DESCARTE/DEVOLUÇÃO",IF(AND(D7063="",K7063&lt;&gt;""),"SEM LOTE",IF(AND(Q7063&lt;&gt;"",Q7063&gt;=Parametros!$B$11),"PARADO/SEM GIRO","OK"))))))))))</f>
        <v>PARADO/SEM GIRO</v>
      </c>
      <c r="T7063" s="29" t="n">
        <f aca="false">IF(AND($S7063="PARADO/SEM GIRO",$K7063="KG",OR(Painel!$B$5="(Todos)",A7063=Painel!$B$5)*OR(Painel!$E$5="(Todos)",P7063=Painel!$E$5)),$J7063+ROW()/10000000,"")</f>
        <v>315.0007063</v>
      </c>
      <c r="U7063" s="29" t="str">
        <f aca="false">IF(AND($S7063="VENCIDO",$K7063="KG",OR(Painel!$B$5="(Todos)",A7063=Painel!$B$5)*OR(Painel!$E$5="(Todos)",P7063=Painel!$E$5)),$J7063+ROW()/10000000,"")</f>
        <v/>
      </c>
    </row>
    <row r="7064" customFormat="false" ht="15" hidden="false" customHeight="false" outlineLevel="0" collapsed="false">
      <c r="A7064" s="29" t="s">
        <v>52</v>
      </c>
      <c r="B7064" s="29" t="s">
        <v>13263</v>
      </c>
      <c r="C7064" s="29" t="s">
        <v>247</v>
      </c>
      <c r="D7064" s="29" t="s">
        <v>1049</v>
      </c>
      <c r="E7064" s="29" t="n">
        <v>1</v>
      </c>
      <c r="F7064" s="29"/>
      <c r="G7064" s="29" t="s">
        <v>13264</v>
      </c>
      <c r="H7064" s="30" t="n">
        <v>800</v>
      </c>
      <c r="I7064" s="31" t="n">
        <v>46178</v>
      </c>
      <c r="J7064" s="30" t="n">
        <v>800</v>
      </c>
      <c r="K7064" s="29" t="s">
        <v>120</v>
      </c>
      <c r="L7064" s="29" t="s">
        <v>1478</v>
      </c>
      <c r="M7064" s="29"/>
      <c r="N7064" s="29" t="s">
        <v>122</v>
      </c>
      <c r="O7064" s="31" t="n">
        <v>46722</v>
      </c>
      <c r="P7064" s="29" t="s">
        <v>123</v>
      </c>
      <c r="Q7064" s="29" t="n">
        <f aca="false">IFERROR(VALUE(L7064),"")</f>
        <v>107</v>
      </c>
      <c r="R7064" s="29" t="n">
        <f aca="true">IF(O7064="","",O7064-TODAY())</f>
        <v>437</v>
      </c>
      <c r="S7064" s="29" t="str">
        <f aca="false">IF(C7064="&lt;&lt; vazio &gt;&gt;","VAZIA",IF(AND(O7064&lt;&gt;"",R7064&lt;0),"VENCIDO",IF(AND(O7064&lt;&gt;"",R7064&lt;=Parametros!$B$10),"PRÓX. VENCIMENTO",IF(F7064="Q","QUALIDADE",IF(F7064="S","BLOQUEADO",IF(F7064="R","RESTRITO/DEVOLUÇÃO",IF(OR(N7064="QUAR",N7064="QRES"),"QUARENTENA",IF(OR(B7064="DESCARTE",B7064="DEVOLUÇÃO"),"DESCARTE/DEVOLUÇÃO",IF(AND(D7064="",K7064&lt;&gt;""),"SEM LOTE",IF(AND(Q7064&lt;&gt;"",Q7064&gt;=Parametros!$B$11),"PARADO/SEM GIRO","OK"))))))))))</f>
        <v>PARADO/SEM GIRO</v>
      </c>
      <c r="T7064" s="29" t="n">
        <f aca="false">IF(AND($S7064="PARADO/SEM GIRO",$K7064="KG",OR(Painel!$B$5="(Todos)",A7064=Painel!$B$5)*OR(Painel!$E$5="(Todos)",P7064=Painel!$E$5)),$J7064+ROW()/10000000,"")</f>
        <v>800.0007064</v>
      </c>
      <c r="U7064" s="29" t="str">
        <f aca="false">IF(AND($S7064="VENCIDO",$K7064="KG",OR(Painel!$B$5="(Todos)",A7064=Painel!$B$5)*OR(Painel!$E$5="(Todos)",P7064=Painel!$E$5)),$J7064+ROW()/10000000,"")</f>
        <v/>
      </c>
    </row>
    <row r="7065" customFormat="false" ht="15" hidden="false" customHeight="false" outlineLevel="0" collapsed="false">
      <c r="A7065" s="29" t="s">
        <v>52</v>
      </c>
      <c r="B7065" s="29" t="s">
        <v>13265</v>
      </c>
      <c r="C7065" s="29" t="s">
        <v>157</v>
      </c>
      <c r="D7065" s="29" t="s">
        <v>1270</v>
      </c>
      <c r="E7065" s="29" t="n">
        <v>1</v>
      </c>
      <c r="F7065" s="29"/>
      <c r="G7065" s="29" t="s">
        <v>13266</v>
      </c>
      <c r="H7065" s="30" t="n">
        <v>1102.5</v>
      </c>
      <c r="I7065" s="31" t="n">
        <v>46204</v>
      </c>
      <c r="J7065" s="30" t="n">
        <v>1102.5</v>
      </c>
      <c r="K7065" s="29" t="s">
        <v>120</v>
      </c>
      <c r="L7065" s="29" t="s">
        <v>1272</v>
      </c>
      <c r="M7065" s="29"/>
      <c r="N7065" s="29" t="s">
        <v>122</v>
      </c>
      <c r="O7065" s="31" t="n">
        <v>46742</v>
      </c>
      <c r="P7065" s="29" t="s">
        <v>123</v>
      </c>
      <c r="Q7065" s="29" t="n">
        <f aca="false">IFERROR(VALUE(L7065),"")</f>
        <v>81</v>
      </c>
      <c r="R7065" s="29" t="n">
        <f aca="true">IF(O7065="","",O7065-TODAY())</f>
        <v>457</v>
      </c>
      <c r="S7065" s="29" t="str">
        <f aca="false">IF(C7065="&lt;&lt; vazio &gt;&gt;","VAZIA",IF(AND(O7065&lt;&gt;"",R7065&lt;0),"VENCIDO",IF(AND(O7065&lt;&gt;"",R7065&lt;=Parametros!$B$10),"PRÓX. VENCIMENTO",IF(F7065="Q","QUALIDADE",IF(F7065="S","BLOQUEADO",IF(F7065="R","RESTRITO/DEVOLUÇÃO",IF(OR(N7065="QUAR",N7065="QRES"),"QUARENTENA",IF(OR(B7065="DESCARTE",B7065="DEVOLUÇÃO"),"DESCARTE/DEVOLUÇÃO",IF(AND(D7065="",K7065&lt;&gt;""),"SEM LOTE",IF(AND(Q7065&lt;&gt;"",Q7065&gt;=Parametros!$B$11),"PARADO/SEM GIRO","OK"))))))))))</f>
        <v>OK</v>
      </c>
      <c r="T7065" s="29" t="str">
        <f aca="false">IF(AND($S7065="PARADO/SEM GIRO",$K7065="KG",OR(Painel!$B$5="(Todos)",A7065=Painel!$B$5)*OR(Painel!$E$5="(Todos)",P7065=Painel!$E$5)),$J7065+ROW()/10000000,"")</f>
        <v/>
      </c>
      <c r="U7065" s="29" t="str">
        <f aca="false">IF(AND($S7065="VENCIDO",$K7065="KG",OR(Painel!$B$5="(Todos)",A7065=Painel!$B$5)*OR(Painel!$E$5="(Todos)",P7065=Painel!$E$5)),$J7065+ROW()/10000000,"")</f>
        <v/>
      </c>
    </row>
    <row r="7066" customFormat="false" ht="15" hidden="false" customHeight="false" outlineLevel="0" collapsed="false">
      <c r="A7066" s="29" t="s">
        <v>52</v>
      </c>
      <c r="B7066" s="29" t="s">
        <v>13267</v>
      </c>
      <c r="C7066" s="29" t="s">
        <v>217</v>
      </c>
      <c r="D7066" s="29" t="s">
        <v>13268</v>
      </c>
      <c r="E7066" s="29" t="n">
        <v>1</v>
      </c>
      <c r="F7066" s="29"/>
      <c r="G7066" s="29" t="s">
        <v>13269</v>
      </c>
      <c r="H7066" s="30" t="n">
        <v>42</v>
      </c>
      <c r="I7066" s="31" t="n">
        <v>46279</v>
      </c>
      <c r="J7066" s="30" t="n">
        <v>42</v>
      </c>
      <c r="K7066" s="29" t="s">
        <v>120</v>
      </c>
      <c r="L7066" s="29" t="s">
        <v>1855</v>
      </c>
      <c r="M7066" s="29"/>
      <c r="N7066" s="29" t="s">
        <v>122</v>
      </c>
      <c r="O7066" s="31" t="n">
        <v>46836</v>
      </c>
      <c r="P7066" s="29" t="s">
        <v>123</v>
      </c>
      <c r="Q7066" s="29" t="n">
        <f aca="false">IFERROR(VALUE(L7066),"")</f>
        <v>56</v>
      </c>
      <c r="R7066" s="29" t="n">
        <f aca="true">IF(O7066="","",O7066-TODAY())</f>
        <v>551</v>
      </c>
      <c r="S7066" s="29" t="str">
        <f aca="false">IF(C7066="&lt;&lt; vazio &gt;&gt;","VAZIA",IF(AND(O7066&lt;&gt;"",R7066&lt;0),"VENCIDO",IF(AND(O7066&lt;&gt;"",R7066&lt;=Parametros!$B$10),"PRÓX. VENCIMENTO",IF(F7066="Q","QUALIDADE",IF(F7066="S","BLOQUEADO",IF(F7066="R","RESTRITO/DEVOLUÇÃO",IF(OR(N7066="QUAR",N7066="QRES"),"QUARENTENA",IF(OR(B7066="DESCARTE",B7066="DEVOLUÇÃO"),"DESCARTE/DEVOLUÇÃO",IF(AND(D7066="",K7066&lt;&gt;""),"SEM LOTE",IF(AND(Q7066&lt;&gt;"",Q7066&gt;=Parametros!$B$11),"PARADO/SEM GIRO","OK"))))))))))</f>
        <v>OK</v>
      </c>
      <c r="T7066" s="29" t="str">
        <f aca="false">IF(AND($S7066="PARADO/SEM GIRO",$K7066="KG",OR(Painel!$B$5="(Todos)",A7066=Painel!$B$5)*OR(Painel!$E$5="(Todos)",P7066=Painel!$E$5)),$J7066+ROW()/10000000,"")</f>
        <v/>
      </c>
      <c r="U7066" s="29" t="str">
        <f aca="false">IF(AND($S7066="VENCIDO",$K7066="KG",OR(Painel!$B$5="(Todos)",A7066=Painel!$B$5)*OR(Painel!$E$5="(Todos)",P7066=Painel!$E$5)),$J7066+ROW()/10000000,"")</f>
        <v/>
      </c>
    </row>
    <row r="7067" customFormat="false" ht="15" hidden="false" customHeight="false" outlineLevel="0" collapsed="false">
      <c r="A7067" s="29" t="s">
        <v>52</v>
      </c>
      <c r="B7067" s="29" t="s">
        <v>13270</v>
      </c>
      <c r="C7067" s="29" t="s">
        <v>115</v>
      </c>
      <c r="D7067" s="29"/>
      <c r="E7067" s="29" t="n">
        <v>0</v>
      </c>
      <c r="F7067" s="29"/>
      <c r="G7067" s="29"/>
      <c r="H7067" s="30" t="n">
        <v>0</v>
      </c>
      <c r="I7067" s="29"/>
      <c r="J7067" s="30" t="n">
        <v>0</v>
      </c>
      <c r="K7067" s="29"/>
      <c r="L7067" s="29" t="s">
        <v>116</v>
      </c>
      <c r="M7067" s="29"/>
      <c r="N7067" s="29"/>
      <c r="O7067" s="29"/>
      <c r="P7067" s="29"/>
      <c r="Q7067" s="29" t="n">
        <f aca="false">IFERROR(VALUE(L7067),"")</f>
        <v>0</v>
      </c>
      <c r="R7067" s="29" t="str">
        <f aca="true">IF(O7067="","",O7067-TODAY())</f>
        <v/>
      </c>
      <c r="S7067" s="29" t="str">
        <f aca="false">IF(C7067="&lt;&lt; vazio &gt;&gt;","VAZIA",IF(AND(O7067&lt;&gt;"",R7067&lt;0),"VENCIDO",IF(AND(O7067&lt;&gt;"",R7067&lt;=Parametros!$B$10),"PRÓX. VENCIMENTO",IF(F7067="Q","QUALIDADE",IF(F7067="S","BLOQUEADO",IF(F7067="R","RESTRITO/DEVOLUÇÃO",IF(OR(N7067="QUAR",N7067="QRES"),"QUARENTENA",IF(OR(B7067="DESCARTE",B7067="DEVOLUÇÃO"),"DESCARTE/DEVOLUÇÃO",IF(AND(D7067="",K7067&lt;&gt;""),"SEM LOTE",IF(AND(Q7067&lt;&gt;"",Q7067&gt;=Parametros!$B$11),"PARADO/SEM GIRO","OK"))))))))))</f>
        <v>VAZIA</v>
      </c>
      <c r="T7067" s="29" t="str">
        <f aca="false">IF(AND($S7067="PARADO/SEM GIRO",$K7067="KG",OR(Painel!$B$5="(Todos)",A7067=Painel!$B$5)*OR(Painel!$E$5="(Todos)",P7067=Painel!$E$5)),$J7067+ROW()/10000000,"")</f>
        <v/>
      </c>
      <c r="U7067" s="29" t="str">
        <f aca="false">IF(AND($S7067="VENCIDO",$K7067="KG",OR(Painel!$B$5="(Todos)",A7067=Painel!$B$5)*OR(Painel!$E$5="(Todos)",P7067=Painel!$E$5)),$J7067+ROW()/10000000,"")</f>
        <v/>
      </c>
    </row>
    <row r="7068" customFormat="false" ht="15" hidden="false" customHeight="false" outlineLevel="0" collapsed="false">
      <c r="A7068" s="29" t="s">
        <v>52</v>
      </c>
      <c r="B7068" s="29" t="s">
        <v>13271</v>
      </c>
      <c r="C7068" s="29" t="s">
        <v>115</v>
      </c>
      <c r="D7068" s="29"/>
      <c r="E7068" s="29" t="n">
        <v>0</v>
      </c>
      <c r="F7068" s="29"/>
      <c r="G7068" s="29"/>
      <c r="H7068" s="30" t="n">
        <v>0</v>
      </c>
      <c r="I7068" s="29"/>
      <c r="J7068" s="30" t="n">
        <v>0</v>
      </c>
      <c r="K7068" s="29"/>
      <c r="L7068" s="29" t="s">
        <v>116</v>
      </c>
      <c r="M7068" s="29"/>
      <c r="N7068" s="29"/>
      <c r="O7068" s="29"/>
      <c r="P7068" s="29"/>
      <c r="Q7068" s="29" t="n">
        <f aca="false">IFERROR(VALUE(L7068),"")</f>
        <v>0</v>
      </c>
      <c r="R7068" s="29" t="str">
        <f aca="true">IF(O7068="","",O7068-TODAY())</f>
        <v/>
      </c>
      <c r="S7068" s="29" t="str">
        <f aca="false">IF(C7068="&lt;&lt; vazio &gt;&gt;","VAZIA",IF(AND(O7068&lt;&gt;"",R7068&lt;0),"VENCIDO",IF(AND(O7068&lt;&gt;"",R7068&lt;=Parametros!$B$10),"PRÓX. VENCIMENTO",IF(F7068="Q","QUALIDADE",IF(F7068="S","BLOQUEADO",IF(F7068="R","RESTRITO/DEVOLUÇÃO",IF(OR(N7068="QUAR",N7068="QRES"),"QUARENTENA",IF(OR(B7068="DESCARTE",B7068="DEVOLUÇÃO"),"DESCARTE/DEVOLUÇÃO",IF(AND(D7068="",K7068&lt;&gt;""),"SEM LOTE",IF(AND(Q7068&lt;&gt;"",Q7068&gt;=Parametros!$B$11),"PARADO/SEM GIRO","OK"))))))))))</f>
        <v>VAZIA</v>
      </c>
      <c r="T7068" s="29" t="str">
        <f aca="false">IF(AND($S7068="PARADO/SEM GIRO",$K7068="KG",OR(Painel!$B$5="(Todos)",A7068=Painel!$B$5)*OR(Painel!$E$5="(Todos)",P7068=Painel!$E$5)),$J7068+ROW()/10000000,"")</f>
        <v/>
      </c>
      <c r="U7068" s="29" t="str">
        <f aca="false">IF(AND($S7068="VENCIDO",$K7068="KG",OR(Painel!$B$5="(Todos)",A7068=Painel!$B$5)*OR(Painel!$E$5="(Todos)",P7068=Painel!$E$5)),$J7068+ROW()/10000000,"")</f>
        <v/>
      </c>
    </row>
    <row r="7069" customFormat="false" ht="15" hidden="false" customHeight="false" outlineLevel="0" collapsed="false">
      <c r="A7069" s="29" t="s">
        <v>52</v>
      </c>
      <c r="B7069" s="29" t="s">
        <v>13272</v>
      </c>
      <c r="C7069" s="29" t="s">
        <v>691</v>
      </c>
      <c r="D7069" s="29" t="s">
        <v>13273</v>
      </c>
      <c r="E7069" s="29" t="n">
        <v>1</v>
      </c>
      <c r="F7069" s="29"/>
      <c r="G7069" s="29" t="s">
        <v>13274</v>
      </c>
      <c r="H7069" s="30" t="n">
        <v>960</v>
      </c>
      <c r="I7069" s="31" t="n">
        <v>45968</v>
      </c>
      <c r="J7069" s="30" t="n">
        <v>960</v>
      </c>
      <c r="K7069" s="29" t="s">
        <v>120</v>
      </c>
      <c r="L7069" s="29" t="s">
        <v>13275</v>
      </c>
      <c r="M7069" s="29"/>
      <c r="N7069" s="29" t="s">
        <v>122</v>
      </c>
      <c r="O7069" s="31" t="n">
        <v>46686</v>
      </c>
      <c r="P7069" s="29" t="s">
        <v>123</v>
      </c>
      <c r="Q7069" s="29" t="n">
        <f aca="false">IFERROR(VALUE(L7069),"")</f>
        <v>317</v>
      </c>
      <c r="R7069" s="29" t="n">
        <f aca="true">IF(O7069="","",O7069-TODAY())</f>
        <v>401</v>
      </c>
      <c r="S7069" s="29" t="str">
        <f aca="false">IF(C7069="&lt;&lt; vazio &gt;&gt;","VAZIA",IF(AND(O7069&lt;&gt;"",R7069&lt;0),"VENCIDO",IF(AND(O7069&lt;&gt;"",R7069&lt;=Parametros!$B$10),"PRÓX. VENCIMENTO",IF(F7069="Q","QUALIDADE",IF(F7069="S","BLOQUEADO",IF(F7069="R","RESTRITO/DEVOLUÇÃO",IF(OR(N7069="QUAR",N7069="QRES"),"QUARENTENA",IF(OR(B7069="DESCARTE",B7069="DEVOLUÇÃO"),"DESCARTE/DEVOLUÇÃO",IF(AND(D7069="",K7069&lt;&gt;""),"SEM LOTE",IF(AND(Q7069&lt;&gt;"",Q7069&gt;=Parametros!$B$11),"PARADO/SEM GIRO","OK"))))))))))</f>
        <v>PARADO/SEM GIRO</v>
      </c>
      <c r="T7069" s="29" t="n">
        <f aca="false">IF(AND($S7069="PARADO/SEM GIRO",$K7069="KG",OR(Painel!$B$5="(Todos)",A7069=Painel!$B$5)*OR(Painel!$E$5="(Todos)",P7069=Painel!$E$5)),$J7069+ROW()/10000000,"")</f>
        <v>960.0007069</v>
      </c>
      <c r="U7069" s="29" t="str">
        <f aca="false">IF(AND($S7069="VENCIDO",$K7069="KG",OR(Painel!$B$5="(Todos)",A7069=Painel!$B$5)*OR(Painel!$E$5="(Todos)",P7069=Painel!$E$5)),$J7069+ROW()/10000000,"")</f>
        <v/>
      </c>
    </row>
    <row r="7070" customFormat="false" ht="15" hidden="false" customHeight="false" outlineLevel="0" collapsed="false">
      <c r="A7070" s="29" t="s">
        <v>52</v>
      </c>
      <c r="B7070" s="29" t="s">
        <v>13276</v>
      </c>
      <c r="C7070" s="29" t="s">
        <v>115</v>
      </c>
      <c r="D7070" s="29"/>
      <c r="E7070" s="29" t="n">
        <v>0</v>
      </c>
      <c r="F7070" s="29"/>
      <c r="G7070" s="29"/>
      <c r="H7070" s="30" t="n">
        <v>0</v>
      </c>
      <c r="I7070" s="29"/>
      <c r="J7070" s="30" t="n">
        <v>0</v>
      </c>
      <c r="K7070" s="29"/>
      <c r="L7070" s="29" t="s">
        <v>116</v>
      </c>
      <c r="M7070" s="29"/>
      <c r="N7070" s="29"/>
      <c r="O7070" s="29"/>
      <c r="P7070" s="29"/>
      <c r="Q7070" s="29" t="n">
        <f aca="false">IFERROR(VALUE(L7070),"")</f>
        <v>0</v>
      </c>
      <c r="R7070" s="29" t="str">
        <f aca="true">IF(O7070="","",O7070-TODAY())</f>
        <v/>
      </c>
      <c r="S7070" s="29" t="str">
        <f aca="false">IF(C7070="&lt;&lt; vazio &gt;&gt;","VAZIA",IF(AND(O7070&lt;&gt;"",R7070&lt;0),"VENCIDO",IF(AND(O7070&lt;&gt;"",R7070&lt;=Parametros!$B$10),"PRÓX. VENCIMENTO",IF(F7070="Q","QUALIDADE",IF(F7070="S","BLOQUEADO",IF(F7070="R","RESTRITO/DEVOLUÇÃO",IF(OR(N7070="QUAR",N7070="QRES"),"QUARENTENA",IF(OR(B7070="DESCARTE",B7070="DEVOLUÇÃO"),"DESCARTE/DEVOLUÇÃO",IF(AND(D7070="",K7070&lt;&gt;""),"SEM LOTE",IF(AND(Q7070&lt;&gt;"",Q7070&gt;=Parametros!$B$11),"PARADO/SEM GIRO","OK"))))))))))</f>
        <v>VAZIA</v>
      </c>
      <c r="T7070" s="29" t="str">
        <f aca="false">IF(AND($S7070="PARADO/SEM GIRO",$K7070="KG",OR(Painel!$B$5="(Todos)",A7070=Painel!$B$5)*OR(Painel!$E$5="(Todos)",P7070=Painel!$E$5)),$J7070+ROW()/10000000,"")</f>
        <v/>
      </c>
      <c r="U7070" s="29" t="str">
        <f aca="false">IF(AND($S7070="VENCIDO",$K7070="KG",OR(Painel!$B$5="(Todos)",A7070=Painel!$B$5)*OR(Painel!$E$5="(Todos)",P7070=Painel!$E$5)),$J7070+ROW()/10000000,"")</f>
        <v/>
      </c>
    </row>
    <row r="7071" customFormat="false" ht="15" hidden="false" customHeight="false" outlineLevel="0" collapsed="false">
      <c r="A7071" s="29" t="s">
        <v>52</v>
      </c>
      <c r="B7071" s="29" t="s">
        <v>13277</v>
      </c>
      <c r="C7071" s="29" t="s">
        <v>115</v>
      </c>
      <c r="D7071" s="29"/>
      <c r="E7071" s="29" t="n">
        <v>0</v>
      </c>
      <c r="F7071" s="29"/>
      <c r="G7071" s="29"/>
      <c r="H7071" s="30" t="n">
        <v>0</v>
      </c>
      <c r="I7071" s="29"/>
      <c r="J7071" s="30" t="n">
        <v>0</v>
      </c>
      <c r="K7071" s="29"/>
      <c r="L7071" s="29" t="s">
        <v>116</v>
      </c>
      <c r="M7071" s="29"/>
      <c r="N7071" s="29"/>
      <c r="O7071" s="29"/>
      <c r="P7071" s="29"/>
      <c r="Q7071" s="29" t="n">
        <f aca="false">IFERROR(VALUE(L7071),"")</f>
        <v>0</v>
      </c>
      <c r="R7071" s="29" t="str">
        <f aca="true">IF(O7071="","",O7071-TODAY())</f>
        <v/>
      </c>
      <c r="S7071" s="29" t="str">
        <f aca="false">IF(C7071="&lt;&lt; vazio &gt;&gt;","VAZIA",IF(AND(O7071&lt;&gt;"",R7071&lt;0),"VENCIDO",IF(AND(O7071&lt;&gt;"",R7071&lt;=Parametros!$B$10),"PRÓX. VENCIMENTO",IF(F7071="Q","QUALIDADE",IF(F7071="S","BLOQUEADO",IF(F7071="R","RESTRITO/DEVOLUÇÃO",IF(OR(N7071="QUAR",N7071="QRES"),"QUARENTENA",IF(OR(B7071="DESCARTE",B7071="DEVOLUÇÃO"),"DESCARTE/DEVOLUÇÃO",IF(AND(D7071="",K7071&lt;&gt;""),"SEM LOTE",IF(AND(Q7071&lt;&gt;"",Q7071&gt;=Parametros!$B$11),"PARADO/SEM GIRO","OK"))))))))))</f>
        <v>VAZIA</v>
      </c>
      <c r="T7071" s="29" t="str">
        <f aca="false">IF(AND($S7071="PARADO/SEM GIRO",$K7071="KG",OR(Painel!$B$5="(Todos)",A7071=Painel!$B$5)*OR(Painel!$E$5="(Todos)",P7071=Painel!$E$5)),$J7071+ROW()/10000000,"")</f>
        <v/>
      </c>
      <c r="U7071" s="29" t="str">
        <f aca="false">IF(AND($S7071="VENCIDO",$K7071="KG",OR(Painel!$B$5="(Todos)",A7071=Painel!$B$5)*OR(Painel!$E$5="(Todos)",P7071=Painel!$E$5)),$J7071+ROW()/10000000,"")</f>
        <v/>
      </c>
    </row>
    <row r="7072" customFormat="false" ht="15" hidden="false" customHeight="false" outlineLevel="0" collapsed="false">
      <c r="A7072" s="29" t="s">
        <v>52</v>
      </c>
      <c r="B7072" s="29" t="s">
        <v>13278</v>
      </c>
      <c r="C7072" s="29" t="s">
        <v>489</v>
      </c>
      <c r="D7072" s="29" t="s">
        <v>9993</v>
      </c>
      <c r="E7072" s="29" t="n">
        <v>1</v>
      </c>
      <c r="F7072" s="29"/>
      <c r="G7072" s="29" t="s">
        <v>13279</v>
      </c>
      <c r="H7072" s="30" t="n">
        <v>1102.5</v>
      </c>
      <c r="I7072" s="31" t="n">
        <v>46191</v>
      </c>
      <c r="J7072" s="30" t="n">
        <v>1102.5</v>
      </c>
      <c r="K7072" s="29" t="s">
        <v>120</v>
      </c>
      <c r="L7072" s="29" t="s">
        <v>3759</v>
      </c>
      <c r="M7072" s="29"/>
      <c r="N7072" s="29" t="s">
        <v>122</v>
      </c>
      <c r="O7072" s="31" t="n">
        <v>46729</v>
      </c>
      <c r="P7072" s="29" t="s">
        <v>123</v>
      </c>
      <c r="Q7072" s="29" t="n">
        <f aca="false">IFERROR(VALUE(L7072),"")</f>
        <v>94</v>
      </c>
      <c r="R7072" s="29" t="n">
        <f aca="true">IF(O7072="","",O7072-TODAY())</f>
        <v>444</v>
      </c>
      <c r="S7072" s="29" t="str">
        <f aca="false">IF(C7072="&lt;&lt; vazio &gt;&gt;","VAZIA",IF(AND(O7072&lt;&gt;"",R7072&lt;0),"VENCIDO",IF(AND(O7072&lt;&gt;"",R7072&lt;=Parametros!$B$10),"PRÓX. VENCIMENTO",IF(F7072="Q","QUALIDADE",IF(F7072="S","BLOQUEADO",IF(F7072="R","RESTRITO/DEVOLUÇÃO",IF(OR(N7072="QUAR",N7072="QRES"),"QUARENTENA",IF(OR(B7072="DESCARTE",B7072="DEVOLUÇÃO"),"DESCARTE/DEVOLUÇÃO",IF(AND(D7072="",K7072&lt;&gt;""),"SEM LOTE",IF(AND(Q7072&lt;&gt;"",Q7072&gt;=Parametros!$B$11),"PARADO/SEM GIRO","OK"))))))))))</f>
        <v>PARADO/SEM GIRO</v>
      </c>
      <c r="T7072" s="29" t="n">
        <f aca="false">IF(AND($S7072="PARADO/SEM GIRO",$K7072="KG",OR(Painel!$B$5="(Todos)",A7072=Painel!$B$5)*OR(Painel!$E$5="(Todos)",P7072=Painel!$E$5)),$J7072+ROW()/10000000,"")</f>
        <v>1102.5007072</v>
      </c>
      <c r="U7072" s="29" t="str">
        <f aca="false">IF(AND($S7072="VENCIDO",$K7072="KG",OR(Painel!$B$5="(Todos)",A7072=Painel!$B$5)*OR(Painel!$E$5="(Todos)",P7072=Painel!$E$5)),$J7072+ROW()/10000000,"")</f>
        <v/>
      </c>
    </row>
    <row r="7073" customFormat="false" ht="15" hidden="false" customHeight="false" outlineLevel="0" collapsed="false">
      <c r="A7073" s="29" t="s">
        <v>52</v>
      </c>
      <c r="B7073" s="29" t="s">
        <v>13280</v>
      </c>
      <c r="C7073" s="29" t="s">
        <v>1381</v>
      </c>
      <c r="D7073" s="29" t="s">
        <v>3585</v>
      </c>
      <c r="E7073" s="29" t="n">
        <v>1</v>
      </c>
      <c r="F7073" s="29"/>
      <c r="G7073" s="29" t="s">
        <v>13281</v>
      </c>
      <c r="H7073" s="30" t="n">
        <v>800</v>
      </c>
      <c r="I7073" s="31" t="n">
        <v>46235</v>
      </c>
      <c r="J7073" s="30" t="n">
        <v>800</v>
      </c>
      <c r="K7073" s="29" t="s">
        <v>120</v>
      </c>
      <c r="L7073" s="29" t="s">
        <v>694</v>
      </c>
      <c r="M7073" s="29"/>
      <c r="N7073" s="29" t="s">
        <v>122</v>
      </c>
      <c r="O7073" s="29"/>
      <c r="P7073" s="29" t="s">
        <v>123</v>
      </c>
      <c r="Q7073" s="29" t="n">
        <f aca="false">IFERROR(VALUE(L7073),"")</f>
        <v>50</v>
      </c>
      <c r="R7073" s="29" t="str">
        <f aca="true">IF(O7073="","",O7073-TODAY())</f>
        <v/>
      </c>
      <c r="S7073" s="29" t="str">
        <f aca="false">IF(C7073="&lt;&lt; vazio &gt;&gt;","VAZIA",IF(AND(O7073&lt;&gt;"",R7073&lt;0),"VENCIDO",IF(AND(O7073&lt;&gt;"",R7073&lt;=Parametros!$B$10),"PRÓX. VENCIMENTO",IF(F7073="Q","QUALIDADE",IF(F7073="S","BLOQUEADO",IF(F7073="R","RESTRITO/DEVOLUÇÃO",IF(OR(N7073="QUAR",N7073="QRES"),"QUARENTENA",IF(OR(B7073="DESCARTE",B7073="DEVOLUÇÃO"),"DESCARTE/DEVOLUÇÃO",IF(AND(D7073="",K7073&lt;&gt;""),"SEM LOTE",IF(AND(Q7073&lt;&gt;"",Q7073&gt;=Parametros!$B$11),"PARADO/SEM GIRO","OK"))))))))))</f>
        <v>OK</v>
      </c>
      <c r="T7073" s="29" t="str">
        <f aca="false">IF(AND($S7073="PARADO/SEM GIRO",$K7073="KG",OR(Painel!$B$5="(Todos)",A7073=Painel!$B$5)*OR(Painel!$E$5="(Todos)",P7073=Painel!$E$5)),$J7073+ROW()/10000000,"")</f>
        <v/>
      </c>
      <c r="U7073" s="29" t="str">
        <f aca="false">IF(AND($S7073="VENCIDO",$K7073="KG",OR(Painel!$B$5="(Todos)",A7073=Painel!$B$5)*OR(Painel!$E$5="(Todos)",P7073=Painel!$E$5)),$J7073+ROW()/10000000,"")</f>
        <v/>
      </c>
    </row>
    <row r="7074" customFormat="false" ht="15" hidden="false" customHeight="false" outlineLevel="0" collapsed="false">
      <c r="A7074" s="29" t="s">
        <v>52</v>
      </c>
      <c r="B7074" s="29" t="s">
        <v>13282</v>
      </c>
      <c r="C7074" s="29" t="s">
        <v>359</v>
      </c>
      <c r="D7074" s="29" t="s">
        <v>566</v>
      </c>
      <c r="E7074" s="29" t="n">
        <v>1</v>
      </c>
      <c r="F7074" s="29"/>
      <c r="G7074" s="29" t="s">
        <v>13283</v>
      </c>
      <c r="H7074" s="30" t="n">
        <v>315</v>
      </c>
      <c r="I7074" s="31" t="n">
        <v>46183</v>
      </c>
      <c r="J7074" s="30" t="n">
        <v>315</v>
      </c>
      <c r="K7074" s="29" t="s">
        <v>120</v>
      </c>
      <c r="L7074" s="29" t="s">
        <v>1096</v>
      </c>
      <c r="M7074" s="29"/>
      <c r="N7074" s="29" t="s">
        <v>122</v>
      </c>
      <c r="O7074" s="31" t="n">
        <v>46711</v>
      </c>
      <c r="P7074" s="29" t="s">
        <v>123</v>
      </c>
      <c r="Q7074" s="29" t="n">
        <f aca="false">IFERROR(VALUE(L7074),"")</f>
        <v>102</v>
      </c>
      <c r="R7074" s="29" t="n">
        <f aca="true">IF(O7074="","",O7074-TODAY())</f>
        <v>426</v>
      </c>
      <c r="S7074" s="29" t="str">
        <f aca="false">IF(C7074="&lt;&lt; vazio &gt;&gt;","VAZIA",IF(AND(O7074&lt;&gt;"",R7074&lt;0),"VENCIDO",IF(AND(O7074&lt;&gt;"",R7074&lt;=Parametros!$B$10),"PRÓX. VENCIMENTO",IF(F7074="Q","QUALIDADE",IF(F7074="S","BLOQUEADO",IF(F7074="R","RESTRITO/DEVOLUÇÃO",IF(OR(N7074="QUAR",N7074="QRES"),"QUARENTENA",IF(OR(B7074="DESCARTE",B7074="DEVOLUÇÃO"),"DESCARTE/DEVOLUÇÃO",IF(AND(D7074="",K7074&lt;&gt;""),"SEM LOTE",IF(AND(Q7074&lt;&gt;"",Q7074&gt;=Parametros!$B$11),"PARADO/SEM GIRO","OK"))))))))))</f>
        <v>PARADO/SEM GIRO</v>
      </c>
      <c r="T7074" s="29" t="n">
        <f aca="false">IF(AND($S7074="PARADO/SEM GIRO",$K7074="KG",OR(Painel!$B$5="(Todos)",A7074=Painel!$B$5)*OR(Painel!$E$5="(Todos)",P7074=Painel!$E$5)),$J7074+ROW()/10000000,"")</f>
        <v>315.0007074</v>
      </c>
      <c r="U7074" s="29" t="str">
        <f aca="false">IF(AND($S7074="VENCIDO",$K7074="KG",OR(Painel!$B$5="(Todos)",A7074=Painel!$B$5)*OR(Painel!$E$5="(Todos)",P7074=Painel!$E$5)),$J7074+ROW()/10000000,"")</f>
        <v/>
      </c>
    </row>
    <row r="7075" customFormat="false" ht="15" hidden="false" customHeight="false" outlineLevel="0" collapsed="false">
      <c r="A7075" s="29" t="s">
        <v>52</v>
      </c>
      <c r="B7075" s="29" t="s">
        <v>13284</v>
      </c>
      <c r="C7075" s="29" t="s">
        <v>768</v>
      </c>
      <c r="D7075" s="29" t="s">
        <v>5843</v>
      </c>
      <c r="E7075" s="29" t="n">
        <v>1</v>
      </c>
      <c r="F7075" s="29"/>
      <c r="G7075" s="29" t="s">
        <v>13285</v>
      </c>
      <c r="H7075" s="30" t="n">
        <v>720</v>
      </c>
      <c r="I7075" s="31" t="n">
        <v>46275</v>
      </c>
      <c r="J7075" s="30" t="n">
        <v>720</v>
      </c>
      <c r="K7075" s="29" t="s">
        <v>120</v>
      </c>
      <c r="L7075" s="29" t="s">
        <v>938</v>
      </c>
      <c r="M7075" s="29"/>
      <c r="N7075" s="29" t="s">
        <v>122</v>
      </c>
      <c r="O7075" s="31" t="n">
        <v>46616</v>
      </c>
      <c r="P7075" s="29" t="s">
        <v>123</v>
      </c>
      <c r="Q7075" s="29" t="n">
        <f aca="false">IFERROR(VALUE(L7075),"")</f>
        <v>24</v>
      </c>
      <c r="R7075" s="29" t="n">
        <f aca="true">IF(O7075="","",O7075-TODAY())</f>
        <v>331</v>
      </c>
      <c r="S7075" s="29" t="str">
        <f aca="false">IF(C7075="&lt;&lt; vazio &gt;&gt;","VAZIA",IF(AND(O7075&lt;&gt;"",R7075&lt;0),"VENCIDO",IF(AND(O7075&lt;&gt;"",R7075&lt;=Parametros!$B$10),"PRÓX. VENCIMENTO",IF(F7075="Q","QUALIDADE",IF(F7075="S","BLOQUEADO",IF(F7075="R","RESTRITO/DEVOLUÇÃO",IF(OR(N7075="QUAR",N7075="QRES"),"QUARENTENA",IF(OR(B7075="DESCARTE",B7075="DEVOLUÇÃO"),"DESCARTE/DEVOLUÇÃO",IF(AND(D7075="",K7075&lt;&gt;""),"SEM LOTE",IF(AND(Q7075&lt;&gt;"",Q7075&gt;=Parametros!$B$11),"PARADO/SEM GIRO","OK"))))))))))</f>
        <v>OK</v>
      </c>
      <c r="T7075" s="29" t="str">
        <f aca="false">IF(AND($S7075="PARADO/SEM GIRO",$K7075="KG",OR(Painel!$B$5="(Todos)",A7075=Painel!$B$5)*OR(Painel!$E$5="(Todos)",P7075=Painel!$E$5)),$J7075+ROW()/10000000,"")</f>
        <v/>
      </c>
      <c r="U7075" s="29" t="str">
        <f aca="false">IF(AND($S7075="VENCIDO",$K7075="KG",OR(Painel!$B$5="(Todos)",A7075=Painel!$B$5)*OR(Painel!$E$5="(Todos)",P7075=Painel!$E$5)),$J7075+ROW()/10000000,"")</f>
        <v/>
      </c>
    </row>
    <row r="7076" customFormat="false" ht="15" hidden="false" customHeight="false" outlineLevel="0" collapsed="false">
      <c r="A7076" s="29" t="s">
        <v>52</v>
      </c>
      <c r="B7076" s="29" t="s">
        <v>13286</v>
      </c>
      <c r="C7076" s="29" t="s">
        <v>115</v>
      </c>
      <c r="D7076" s="29"/>
      <c r="E7076" s="29" t="n">
        <v>0</v>
      </c>
      <c r="F7076" s="29"/>
      <c r="G7076" s="29"/>
      <c r="H7076" s="30" t="n">
        <v>0</v>
      </c>
      <c r="I7076" s="29"/>
      <c r="J7076" s="30" t="n">
        <v>0</v>
      </c>
      <c r="K7076" s="29"/>
      <c r="L7076" s="29" t="s">
        <v>116</v>
      </c>
      <c r="M7076" s="29"/>
      <c r="N7076" s="29"/>
      <c r="O7076" s="29"/>
      <c r="P7076" s="29"/>
      <c r="Q7076" s="29" t="n">
        <f aca="false">IFERROR(VALUE(L7076),"")</f>
        <v>0</v>
      </c>
      <c r="R7076" s="29" t="str">
        <f aca="true">IF(O7076="","",O7076-TODAY())</f>
        <v/>
      </c>
      <c r="S7076" s="29" t="str">
        <f aca="false">IF(C7076="&lt;&lt; vazio &gt;&gt;","VAZIA",IF(AND(O7076&lt;&gt;"",R7076&lt;0),"VENCIDO",IF(AND(O7076&lt;&gt;"",R7076&lt;=Parametros!$B$10),"PRÓX. VENCIMENTO",IF(F7076="Q","QUALIDADE",IF(F7076="S","BLOQUEADO",IF(F7076="R","RESTRITO/DEVOLUÇÃO",IF(OR(N7076="QUAR",N7076="QRES"),"QUARENTENA",IF(OR(B7076="DESCARTE",B7076="DEVOLUÇÃO"),"DESCARTE/DEVOLUÇÃO",IF(AND(D7076="",K7076&lt;&gt;""),"SEM LOTE",IF(AND(Q7076&lt;&gt;"",Q7076&gt;=Parametros!$B$11),"PARADO/SEM GIRO","OK"))))))))))</f>
        <v>VAZIA</v>
      </c>
      <c r="T7076" s="29" t="str">
        <f aca="false">IF(AND($S7076="PARADO/SEM GIRO",$K7076="KG",OR(Painel!$B$5="(Todos)",A7076=Painel!$B$5)*OR(Painel!$E$5="(Todos)",P7076=Painel!$E$5)),$J7076+ROW()/10000000,"")</f>
        <v/>
      </c>
      <c r="U7076" s="29" t="str">
        <f aca="false">IF(AND($S7076="VENCIDO",$K7076="KG",OR(Painel!$B$5="(Todos)",A7076=Painel!$B$5)*OR(Painel!$E$5="(Todos)",P7076=Painel!$E$5)),$J7076+ROW()/10000000,"")</f>
        <v/>
      </c>
    </row>
    <row r="7077" customFormat="false" ht="15" hidden="false" customHeight="false" outlineLevel="0" collapsed="false">
      <c r="A7077" s="29" t="s">
        <v>52</v>
      </c>
      <c r="B7077" s="29" t="s">
        <v>13287</v>
      </c>
      <c r="C7077" s="29" t="s">
        <v>2694</v>
      </c>
      <c r="D7077" s="29" t="s">
        <v>9030</v>
      </c>
      <c r="E7077" s="29" t="n">
        <v>1</v>
      </c>
      <c r="F7077" s="29"/>
      <c r="G7077" s="29" t="s">
        <v>13288</v>
      </c>
      <c r="H7077" s="30" t="n">
        <v>480</v>
      </c>
      <c r="I7077" s="31" t="n">
        <v>45967</v>
      </c>
      <c r="J7077" s="30" t="n">
        <v>480</v>
      </c>
      <c r="K7077" s="29" t="s">
        <v>120</v>
      </c>
      <c r="L7077" s="29" t="s">
        <v>11219</v>
      </c>
      <c r="M7077" s="29"/>
      <c r="N7077" s="29" t="s">
        <v>122</v>
      </c>
      <c r="O7077" s="31" t="n">
        <v>46549</v>
      </c>
      <c r="P7077" s="29" t="s">
        <v>123</v>
      </c>
      <c r="Q7077" s="29" t="n">
        <f aca="false">IFERROR(VALUE(L7077),"")</f>
        <v>318</v>
      </c>
      <c r="R7077" s="29" t="n">
        <f aca="true">IF(O7077="","",O7077-TODAY())</f>
        <v>264</v>
      </c>
      <c r="S7077" s="29" t="str">
        <f aca="false">IF(C7077="&lt;&lt; vazio &gt;&gt;","VAZIA",IF(AND(O7077&lt;&gt;"",R7077&lt;0),"VENCIDO",IF(AND(O7077&lt;&gt;"",R7077&lt;=Parametros!$B$10),"PRÓX. VENCIMENTO",IF(F7077="Q","QUALIDADE",IF(F7077="S","BLOQUEADO",IF(F7077="R","RESTRITO/DEVOLUÇÃO",IF(OR(N7077="QUAR",N7077="QRES"),"QUARENTENA",IF(OR(B7077="DESCARTE",B7077="DEVOLUÇÃO"),"DESCARTE/DEVOLUÇÃO",IF(AND(D7077="",K7077&lt;&gt;""),"SEM LOTE",IF(AND(Q7077&lt;&gt;"",Q7077&gt;=Parametros!$B$11),"PARADO/SEM GIRO","OK"))))))))))</f>
        <v>PARADO/SEM GIRO</v>
      </c>
      <c r="T7077" s="29" t="n">
        <f aca="false">IF(AND($S7077="PARADO/SEM GIRO",$K7077="KG",OR(Painel!$B$5="(Todos)",A7077=Painel!$B$5)*OR(Painel!$E$5="(Todos)",P7077=Painel!$E$5)),$J7077+ROW()/10000000,"")</f>
        <v>480.0007077</v>
      </c>
      <c r="U7077" s="29" t="str">
        <f aca="false">IF(AND($S7077="VENCIDO",$K7077="KG",OR(Painel!$B$5="(Todos)",A7077=Painel!$B$5)*OR(Painel!$E$5="(Todos)",P7077=Painel!$E$5)),$J7077+ROW()/10000000,"")</f>
        <v/>
      </c>
    </row>
    <row r="7078" customFormat="false" ht="15" hidden="false" customHeight="false" outlineLevel="0" collapsed="false">
      <c r="A7078" s="29" t="s">
        <v>52</v>
      </c>
      <c r="B7078" s="29" t="s">
        <v>13289</v>
      </c>
      <c r="C7078" s="29" t="s">
        <v>785</v>
      </c>
      <c r="D7078" s="29" t="s">
        <v>841</v>
      </c>
      <c r="E7078" s="29" t="n">
        <v>1</v>
      </c>
      <c r="F7078" s="29"/>
      <c r="G7078" s="29" t="s">
        <v>13290</v>
      </c>
      <c r="H7078" s="30" t="n">
        <v>1000</v>
      </c>
      <c r="I7078" s="31" t="n">
        <v>46282</v>
      </c>
      <c r="J7078" s="30" t="n">
        <v>1000</v>
      </c>
      <c r="K7078" s="29" t="s">
        <v>120</v>
      </c>
      <c r="L7078" s="29" t="s">
        <v>400</v>
      </c>
      <c r="M7078" s="29"/>
      <c r="N7078" s="29" t="s">
        <v>122</v>
      </c>
      <c r="O7078" s="31" t="n">
        <v>46825</v>
      </c>
      <c r="P7078" s="29" t="s">
        <v>123</v>
      </c>
      <c r="Q7078" s="29" t="n">
        <f aca="false">IFERROR(VALUE(L7078),"")</f>
        <v>3</v>
      </c>
      <c r="R7078" s="29" t="n">
        <f aca="true">IF(O7078="","",O7078-TODAY())</f>
        <v>540</v>
      </c>
      <c r="S7078" s="29" t="str">
        <f aca="false">IF(C7078="&lt;&lt; vazio &gt;&gt;","VAZIA",IF(AND(O7078&lt;&gt;"",R7078&lt;0),"VENCIDO",IF(AND(O7078&lt;&gt;"",R7078&lt;=Parametros!$B$10),"PRÓX. VENCIMENTO",IF(F7078="Q","QUALIDADE",IF(F7078="S","BLOQUEADO",IF(F7078="R","RESTRITO/DEVOLUÇÃO",IF(OR(N7078="QUAR",N7078="QRES"),"QUARENTENA",IF(OR(B7078="DESCARTE",B7078="DEVOLUÇÃO"),"DESCARTE/DEVOLUÇÃO",IF(AND(D7078="",K7078&lt;&gt;""),"SEM LOTE",IF(AND(Q7078&lt;&gt;"",Q7078&gt;=Parametros!$B$11),"PARADO/SEM GIRO","OK"))))))))))</f>
        <v>OK</v>
      </c>
      <c r="T7078" s="29" t="str">
        <f aca="false">IF(AND($S7078="PARADO/SEM GIRO",$K7078="KG",OR(Painel!$B$5="(Todos)",A7078=Painel!$B$5)*OR(Painel!$E$5="(Todos)",P7078=Painel!$E$5)),$J7078+ROW()/10000000,"")</f>
        <v/>
      </c>
      <c r="U7078" s="29" t="str">
        <f aca="false">IF(AND($S7078="VENCIDO",$K7078="KG",OR(Painel!$B$5="(Todos)",A7078=Painel!$B$5)*OR(Painel!$E$5="(Todos)",P7078=Painel!$E$5)),$J7078+ROW()/10000000,"")</f>
        <v/>
      </c>
    </row>
    <row r="7079" customFormat="false" ht="15" hidden="false" customHeight="false" outlineLevel="0" collapsed="false">
      <c r="A7079" s="29" t="s">
        <v>52</v>
      </c>
      <c r="B7079" s="29" t="s">
        <v>13291</v>
      </c>
      <c r="C7079" s="29" t="s">
        <v>4484</v>
      </c>
      <c r="D7079" s="29" t="s">
        <v>8080</v>
      </c>
      <c r="E7079" s="29" t="n">
        <v>1</v>
      </c>
      <c r="F7079" s="29"/>
      <c r="G7079" s="29" t="s">
        <v>13292</v>
      </c>
      <c r="H7079" s="30" t="n">
        <v>480</v>
      </c>
      <c r="I7079" s="31" t="n">
        <v>45985</v>
      </c>
      <c r="J7079" s="30" t="n">
        <v>480</v>
      </c>
      <c r="K7079" s="29" t="s">
        <v>120</v>
      </c>
      <c r="L7079" s="29" t="s">
        <v>10166</v>
      </c>
      <c r="M7079" s="29"/>
      <c r="N7079" s="29" t="s">
        <v>122</v>
      </c>
      <c r="O7079" s="31" t="n">
        <v>46577</v>
      </c>
      <c r="P7079" s="29" t="s">
        <v>123</v>
      </c>
      <c r="Q7079" s="29" t="n">
        <f aca="false">IFERROR(VALUE(L7079),"")</f>
        <v>300</v>
      </c>
      <c r="R7079" s="29" t="n">
        <f aca="true">IF(O7079="","",O7079-TODAY())</f>
        <v>292</v>
      </c>
      <c r="S7079" s="29" t="str">
        <f aca="false">IF(C7079="&lt;&lt; vazio &gt;&gt;","VAZIA",IF(AND(O7079&lt;&gt;"",R7079&lt;0),"VENCIDO",IF(AND(O7079&lt;&gt;"",R7079&lt;=Parametros!$B$10),"PRÓX. VENCIMENTO",IF(F7079="Q","QUALIDADE",IF(F7079="S","BLOQUEADO",IF(F7079="R","RESTRITO/DEVOLUÇÃO",IF(OR(N7079="QUAR",N7079="QRES"),"QUARENTENA",IF(OR(B7079="DESCARTE",B7079="DEVOLUÇÃO"),"DESCARTE/DEVOLUÇÃO",IF(AND(D7079="",K7079&lt;&gt;""),"SEM LOTE",IF(AND(Q7079&lt;&gt;"",Q7079&gt;=Parametros!$B$11),"PARADO/SEM GIRO","OK"))))))))))</f>
        <v>PARADO/SEM GIRO</v>
      </c>
      <c r="T7079" s="29" t="n">
        <f aca="false">IF(AND($S7079="PARADO/SEM GIRO",$K7079="KG",OR(Painel!$B$5="(Todos)",A7079=Painel!$B$5)*OR(Painel!$E$5="(Todos)",P7079=Painel!$E$5)),$J7079+ROW()/10000000,"")</f>
        <v>480.0007079</v>
      </c>
      <c r="U7079" s="29" t="str">
        <f aca="false">IF(AND($S7079="VENCIDO",$K7079="KG",OR(Painel!$B$5="(Todos)",A7079=Painel!$B$5)*OR(Painel!$E$5="(Todos)",P7079=Painel!$E$5)),$J7079+ROW()/10000000,"")</f>
        <v/>
      </c>
    </row>
    <row r="7080" customFormat="false" ht="15" hidden="false" customHeight="false" outlineLevel="0" collapsed="false">
      <c r="A7080" s="29" t="s">
        <v>52</v>
      </c>
      <c r="B7080" s="29" t="s">
        <v>13293</v>
      </c>
      <c r="C7080" s="29" t="s">
        <v>369</v>
      </c>
      <c r="D7080" s="29" t="s">
        <v>7532</v>
      </c>
      <c r="E7080" s="29" t="n">
        <v>1</v>
      </c>
      <c r="F7080" s="29" t="s">
        <v>137</v>
      </c>
      <c r="G7080" s="29" t="s">
        <v>13294</v>
      </c>
      <c r="H7080" s="30" t="n">
        <v>151.5</v>
      </c>
      <c r="I7080" s="31" t="n">
        <v>46271</v>
      </c>
      <c r="J7080" s="30" t="n">
        <v>151.5</v>
      </c>
      <c r="K7080" s="29" t="s">
        <v>120</v>
      </c>
      <c r="L7080" s="29" t="s">
        <v>221</v>
      </c>
      <c r="M7080" s="29"/>
      <c r="N7080" s="29" t="s">
        <v>134</v>
      </c>
      <c r="O7080" s="31" t="n">
        <v>46288</v>
      </c>
      <c r="P7080" s="29" t="s">
        <v>123</v>
      </c>
      <c r="Q7080" s="29" t="n">
        <f aca="false">IFERROR(VALUE(L7080),"")</f>
        <v>14</v>
      </c>
      <c r="R7080" s="29" t="n">
        <f aca="true">IF(O7080="","",O7080-TODAY())</f>
        <v>3</v>
      </c>
      <c r="S7080" s="29" t="str">
        <f aca="false">IF(C7080="&lt;&lt; vazio &gt;&gt;","VAZIA",IF(AND(O7080&lt;&gt;"",R7080&lt;0),"VENCIDO",IF(AND(O7080&lt;&gt;"",R7080&lt;=Parametros!$B$10),"PRÓX. VENCIMENTO",IF(F7080="Q","QUALIDADE",IF(F7080="S","BLOQUEADO",IF(F7080="R","RESTRITO/DEVOLUÇÃO",IF(OR(N7080="QUAR",N7080="QRES"),"QUARENTENA",IF(OR(B7080="DESCARTE",B7080="DEVOLUÇÃO"),"DESCARTE/DEVOLUÇÃO",IF(AND(D7080="",K7080&lt;&gt;""),"SEM LOTE",IF(AND(Q7080&lt;&gt;"",Q7080&gt;=Parametros!$B$11),"PARADO/SEM GIRO","OK"))))))))))</f>
        <v>PRÓX. VENCIMENTO</v>
      </c>
      <c r="T7080" s="29" t="str">
        <f aca="false">IF(AND($S7080="PARADO/SEM GIRO",$K7080="KG",OR(Painel!$B$5="(Todos)",A7080=Painel!$B$5)*OR(Painel!$E$5="(Todos)",P7080=Painel!$E$5)),$J7080+ROW()/10000000,"")</f>
        <v/>
      </c>
      <c r="U7080" s="29" t="str">
        <f aca="false">IF(AND($S7080="VENCIDO",$K7080="KG",OR(Painel!$B$5="(Todos)",A7080=Painel!$B$5)*OR(Painel!$E$5="(Todos)",P7080=Painel!$E$5)),$J7080+ROW()/10000000,"")</f>
        <v/>
      </c>
    </row>
    <row r="7081" customFormat="false" ht="15" hidden="false" customHeight="false" outlineLevel="0" collapsed="false">
      <c r="A7081" s="29" t="s">
        <v>52</v>
      </c>
      <c r="B7081" s="29" t="s">
        <v>13295</v>
      </c>
      <c r="C7081" s="29" t="s">
        <v>115</v>
      </c>
      <c r="D7081" s="29"/>
      <c r="E7081" s="29" t="n">
        <v>0</v>
      </c>
      <c r="F7081" s="29"/>
      <c r="G7081" s="29"/>
      <c r="H7081" s="30" t="n">
        <v>0</v>
      </c>
      <c r="I7081" s="29"/>
      <c r="J7081" s="30" t="n">
        <v>0</v>
      </c>
      <c r="K7081" s="29"/>
      <c r="L7081" s="29" t="s">
        <v>116</v>
      </c>
      <c r="M7081" s="29"/>
      <c r="N7081" s="29"/>
      <c r="O7081" s="29"/>
      <c r="P7081" s="29"/>
      <c r="Q7081" s="29" t="n">
        <f aca="false">IFERROR(VALUE(L7081),"")</f>
        <v>0</v>
      </c>
      <c r="R7081" s="29" t="str">
        <f aca="true">IF(O7081="","",O7081-TODAY())</f>
        <v/>
      </c>
      <c r="S7081" s="29" t="str">
        <f aca="false">IF(C7081="&lt;&lt; vazio &gt;&gt;","VAZIA",IF(AND(O7081&lt;&gt;"",R7081&lt;0),"VENCIDO",IF(AND(O7081&lt;&gt;"",R7081&lt;=Parametros!$B$10),"PRÓX. VENCIMENTO",IF(F7081="Q","QUALIDADE",IF(F7081="S","BLOQUEADO",IF(F7081="R","RESTRITO/DEVOLUÇÃO",IF(OR(N7081="QUAR",N7081="QRES"),"QUARENTENA",IF(OR(B7081="DESCARTE",B7081="DEVOLUÇÃO"),"DESCARTE/DEVOLUÇÃO",IF(AND(D7081="",K7081&lt;&gt;""),"SEM LOTE",IF(AND(Q7081&lt;&gt;"",Q7081&gt;=Parametros!$B$11),"PARADO/SEM GIRO","OK"))))))))))</f>
        <v>VAZIA</v>
      </c>
      <c r="T7081" s="29" t="str">
        <f aca="false">IF(AND($S7081="PARADO/SEM GIRO",$K7081="KG",OR(Painel!$B$5="(Todos)",A7081=Painel!$B$5)*OR(Painel!$E$5="(Todos)",P7081=Painel!$E$5)),$J7081+ROW()/10000000,"")</f>
        <v/>
      </c>
      <c r="U7081" s="29" t="str">
        <f aca="false">IF(AND($S7081="VENCIDO",$K7081="KG",OR(Painel!$B$5="(Todos)",A7081=Painel!$B$5)*OR(Painel!$E$5="(Todos)",P7081=Painel!$E$5)),$J7081+ROW()/10000000,"")</f>
        <v/>
      </c>
    </row>
    <row r="7082" customFormat="false" ht="15" hidden="false" customHeight="false" outlineLevel="0" collapsed="false">
      <c r="A7082" s="29" t="s">
        <v>52</v>
      </c>
      <c r="B7082" s="29" t="s">
        <v>13296</v>
      </c>
      <c r="C7082" s="29" t="s">
        <v>115</v>
      </c>
      <c r="D7082" s="29"/>
      <c r="E7082" s="29" t="n">
        <v>0</v>
      </c>
      <c r="F7082" s="29"/>
      <c r="G7082" s="29"/>
      <c r="H7082" s="30" t="n">
        <v>0</v>
      </c>
      <c r="I7082" s="29"/>
      <c r="J7082" s="30" t="n">
        <v>0</v>
      </c>
      <c r="K7082" s="29"/>
      <c r="L7082" s="29" t="s">
        <v>116</v>
      </c>
      <c r="M7082" s="29"/>
      <c r="N7082" s="29"/>
      <c r="O7082" s="29"/>
      <c r="P7082" s="29"/>
      <c r="Q7082" s="29" t="n">
        <f aca="false">IFERROR(VALUE(L7082),"")</f>
        <v>0</v>
      </c>
      <c r="R7082" s="29" t="str">
        <f aca="true">IF(O7082="","",O7082-TODAY())</f>
        <v/>
      </c>
      <c r="S7082" s="29" t="str">
        <f aca="false">IF(C7082="&lt;&lt; vazio &gt;&gt;","VAZIA",IF(AND(O7082&lt;&gt;"",R7082&lt;0),"VENCIDO",IF(AND(O7082&lt;&gt;"",R7082&lt;=Parametros!$B$10),"PRÓX. VENCIMENTO",IF(F7082="Q","QUALIDADE",IF(F7082="S","BLOQUEADO",IF(F7082="R","RESTRITO/DEVOLUÇÃO",IF(OR(N7082="QUAR",N7082="QRES"),"QUARENTENA",IF(OR(B7082="DESCARTE",B7082="DEVOLUÇÃO"),"DESCARTE/DEVOLUÇÃO",IF(AND(D7082="",K7082&lt;&gt;""),"SEM LOTE",IF(AND(Q7082&lt;&gt;"",Q7082&gt;=Parametros!$B$11),"PARADO/SEM GIRO","OK"))))))))))</f>
        <v>VAZIA</v>
      </c>
      <c r="T7082" s="29" t="str">
        <f aca="false">IF(AND($S7082="PARADO/SEM GIRO",$K7082="KG",OR(Painel!$B$5="(Todos)",A7082=Painel!$B$5)*OR(Painel!$E$5="(Todos)",P7082=Painel!$E$5)),$J7082+ROW()/10000000,"")</f>
        <v/>
      </c>
      <c r="U7082" s="29" t="str">
        <f aca="false">IF(AND($S7082="VENCIDO",$K7082="KG",OR(Painel!$B$5="(Todos)",A7082=Painel!$B$5)*OR(Painel!$E$5="(Todos)",P7082=Painel!$E$5)),$J7082+ROW()/10000000,"")</f>
        <v/>
      </c>
    </row>
    <row r="7083" customFormat="false" ht="15" hidden="false" customHeight="false" outlineLevel="0" collapsed="false">
      <c r="A7083" s="29" t="s">
        <v>52</v>
      </c>
      <c r="B7083" s="29" t="s">
        <v>13297</v>
      </c>
      <c r="C7083" s="29" t="s">
        <v>115</v>
      </c>
      <c r="D7083" s="29"/>
      <c r="E7083" s="29" t="n">
        <v>0</v>
      </c>
      <c r="F7083" s="29"/>
      <c r="G7083" s="29"/>
      <c r="H7083" s="30" t="n">
        <v>0</v>
      </c>
      <c r="I7083" s="29"/>
      <c r="J7083" s="30" t="n">
        <v>0</v>
      </c>
      <c r="K7083" s="29"/>
      <c r="L7083" s="29" t="s">
        <v>116</v>
      </c>
      <c r="M7083" s="29"/>
      <c r="N7083" s="29"/>
      <c r="O7083" s="29"/>
      <c r="P7083" s="29"/>
      <c r="Q7083" s="29" t="n">
        <f aca="false">IFERROR(VALUE(L7083),"")</f>
        <v>0</v>
      </c>
      <c r="R7083" s="29" t="str">
        <f aca="true">IF(O7083="","",O7083-TODAY())</f>
        <v/>
      </c>
      <c r="S7083" s="29" t="str">
        <f aca="false">IF(C7083="&lt;&lt; vazio &gt;&gt;","VAZIA",IF(AND(O7083&lt;&gt;"",R7083&lt;0),"VENCIDO",IF(AND(O7083&lt;&gt;"",R7083&lt;=Parametros!$B$10),"PRÓX. VENCIMENTO",IF(F7083="Q","QUALIDADE",IF(F7083="S","BLOQUEADO",IF(F7083="R","RESTRITO/DEVOLUÇÃO",IF(OR(N7083="QUAR",N7083="QRES"),"QUARENTENA",IF(OR(B7083="DESCARTE",B7083="DEVOLUÇÃO"),"DESCARTE/DEVOLUÇÃO",IF(AND(D7083="",K7083&lt;&gt;""),"SEM LOTE",IF(AND(Q7083&lt;&gt;"",Q7083&gt;=Parametros!$B$11),"PARADO/SEM GIRO","OK"))))))))))</f>
        <v>VAZIA</v>
      </c>
      <c r="T7083" s="29" t="str">
        <f aca="false">IF(AND($S7083="PARADO/SEM GIRO",$K7083="KG",OR(Painel!$B$5="(Todos)",A7083=Painel!$B$5)*OR(Painel!$E$5="(Todos)",P7083=Painel!$E$5)),$J7083+ROW()/10000000,"")</f>
        <v/>
      </c>
      <c r="U7083" s="29" t="str">
        <f aca="false">IF(AND($S7083="VENCIDO",$K7083="KG",OR(Painel!$B$5="(Todos)",A7083=Painel!$B$5)*OR(Painel!$E$5="(Todos)",P7083=Painel!$E$5)),$J7083+ROW()/10000000,"")</f>
        <v/>
      </c>
    </row>
    <row r="7084" customFormat="false" ht="15" hidden="false" customHeight="false" outlineLevel="0" collapsed="false">
      <c r="A7084" s="29" t="s">
        <v>52</v>
      </c>
      <c r="B7084" s="29" t="s">
        <v>13298</v>
      </c>
      <c r="C7084" s="29" t="s">
        <v>247</v>
      </c>
      <c r="D7084" s="29" t="s">
        <v>747</v>
      </c>
      <c r="E7084" s="29" t="n">
        <v>1</v>
      </c>
      <c r="F7084" s="29"/>
      <c r="G7084" s="29" t="s">
        <v>13299</v>
      </c>
      <c r="H7084" s="30" t="n">
        <v>800</v>
      </c>
      <c r="I7084" s="31" t="n">
        <v>46189</v>
      </c>
      <c r="J7084" s="30" t="n">
        <v>800</v>
      </c>
      <c r="K7084" s="29" t="s">
        <v>120</v>
      </c>
      <c r="L7084" s="29" t="s">
        <v>749</v>
      </c>
      <c r="M7084" s="29"/>
      <c r="N7084" s="29" t="s">
        <v>122</v>
      </c>
      <c r="O7084" s="31" t="n">
        <v>46723</v>
      </c>
      <c r="P7084" s="29" t="s">
        <v>123</v>
      </c>
      <c r="Q7084" s="29" t="n">
        <f aca="false">IFERROR(VALUE(L7084),"")</f>
        <v>96</v>
      </c>
      <c r="R7084" s="29" t="n">
        <f aca="true">IF(O7084="","",O7084-TODAY())</f>
        <v>438</v>
      </c>
      <c r="S7084" s="29" t="str">
        <f aca="false">IF(C7084="&lt;&lt; vazio &gt;&gt;","VAZIA",IF(AND(O7084&lt;&gt;"",R7084&lt;0),"VENCIDO",IF(AND(O7084&lt;&gt;"",R7084&lt;=Parametros!$B$10),"PRÓX. VENCIMENTO",IF(F7084="Q","QUALIDADE",IF(F7084="S","BLOQUEADO",IF(F7084="R","RESTRITO/DEVOLUÇÃO",IF(OR(N7084="QUAR",N7084="QRES"),"QUARENTENA",IF(OR(B7084="DESCARTE",B7084="DEVOLUÇÃO"),"DESCARTE/DEVOLUÇÃO",IF(AND(D7084="",K7084&lt;&gt;""),"SEM LOTE",IF(AND(Q7084&lt;&gt;"",Q7084&gt;=Parametros!$B$11),"PARADO/SEM GIRO","OK"))))))))))</f>
        <v>PARADO/SEM GIRO</v>
      </c>
      <c r="T7084" s="29" t="n">
        <f aca="false">IF(AND($S7084="PARADO/SEM GIRO",$K7084="KG",OR(Painel!$B$5="(Todos)",A7084=Painel!$B$5)*OR(Painel!$E$5="(Todos)",P7084=Painel!$E$5)),$J7084+ROW()/10000000,"")</f>
        <v>800.0007084</v>
      </c>
      <c r="U7084" s="29" t="str">
        <f aca="false">IF(AND($S7084="VENCIDO",$K7084="KG",OR(Painel!$B$5="(Todos)",A7084=Painel!$B$5)*OR(Painel!$E$5="(Todos)",P7084=Painel!$E$5)),$J7084+ROW()/10000000,"")</f>
        <v/>
      </c>
    </row>
    <row r="7085" customFormat="false" ht="15" hidden="false" customHeight="false" outlineLevel="0" collapsed="false">
      <c r="A7085" s="29" t="s">
        <v>52</v>
      </c>
      <c r="B7085" s="29" t="s">
        <v>13300</v>
      </c>
      <c r="C7085" s="29" t="s">
        <v>300</v>
      </c>
      <c r="D7085" s="29" t="s">
        <v>13237</v>
      </c>
      <c r="E7085" s="29" t="n">
        <v>1</v>
      </c>
      <c r="F7085" s="29"/>
      <c r="G7085" s="29" t="s">
        <v>13301</v>
      </c>
      <c r="H7085" s="30" t="n">
        <v>241.5</v>
      </c>
      <c r="I7085" s="31" t="n">
        <v>46253</v>
      </c>
      <c r="J7085" s="30" t="n">
        <v>241.5</v>
      </c>
      <c r="K7085" s="29" t="s">
        <v>120</v>
      </c>
      <c r="L7085" s="29" t="s">
        <v>1020</v>
      </c>
      <c r="M7085" s="29"/>
      <c r="N7085" s="29" t="s">
        <v>134</v>
      </c>
      <c r="O7085" s="31" t="n">
        <v>46323</v>
      </c>
      <c r="P7085" s="29" t="s">
        <v>123</v>
      </c>
      <c r="Q7085" s="29" t="n">
        <f aca="false">IFERROR(VALUE(L7085),"")</f>
        <v>60</v>
      </c>
      <c r="R7085" s="29" t="n">
        <f aca="true">IF(O7085="","",O7085-TODAY())</f>
        <v>38</v>
      </c>
      <c r="S7085" s="29" t="str">
        <f aca="false">IF(C7085="&lt;&lt; vazio &gt;&gt;","VAZIA",IF(AND(O7085&lt;&gt;"",R7085&lt;0),"VENCIDO",IF(AND(O7085&lt;&gt;"",R7085&lt;=Parametros!$B$10),"PRÓX. VENCIMENTO",IF(F7085="Q","QUALIDADE",IF(F7085="S","BLOQUEADO",IF(F7085="R","RESTRITO/DEVOLUÇÃO",IF(OR(N7085="QUAR",N7085="QRES"),"QUARENTENA",IF(OR(B7085="DESCARTE",B7085="DEVOLUÇÃO"),"DESCARTE/DEVOLUÇÃO",IF(AND(D7085="",K7085&lt;&gt;""),"SEM LOTE",IF(AND(Q7085&lt;&gt;"",Q7085&gt;=Parametros!$B$11),"PARADO/SEM GIRO","OK"))))))))))</f>
        <v>PRÓX. VENCIMENTO</v>
      </c>
      <c r="T7085" s="29" t="str">
        <f aca="false">IF(AND($S7085="PARADO/SEM GIRO",$K7085="KG",OR(Painel!$B$5="(Todos)",A7085=Painel!$B$5)*OR(Painel!$E$5="(Todos)",P7085=Painel!$E$5)),$J7085+ROW()/10000000,"")</f>
        <v/>
      </c>
      <c r="U7085" s="29" t="str">
        <f aca="false">IF(AND($S7085="VENCIDO",$K7085="KG",OR(Painel!$B$5="(Todos)",A7085=Painel!$B$5)*OR(Painel!$E$5="(Todos)",P7085=Painel!$E$5)),$J7085+ROW()/10000000,"")</f>
        <v/>
      </c>
    </row>
    <row r="7086" customFormat="false" ht="15" hidden="false" customHeight="false" outlineLevel="0" collapsed="false">
      <c r="A7086" s="29" t="s">
        <v>52</v>
      </c>
      <c r="B7086" s="29" t="s">
        <v>13302</v>
      </c>
      <c r="C7086" s="29" t="s">
        <v>174</v>
      </c>
      <c r="D7086" s="29" t="s">
        <v>4850</v>
      </c>
      <c r="E7086" s="29" t="n">
        <v>1</v>
      </c>
      <c r="F7086" s="29"/>
      <c r="G7086" s="29" t="s">
        <v>13303</v>
      </c>
      <c r="H7086" s="30" t="n">
        <v>11.2</v>
      </c>
      <c r="I7086" s="31" t="n">
        <v>46265</v>
      </c>
      <c r="J7086" s="30" t="n">
        <v>11.2</v>
      </c>
      <c r="K7086" s="29" t="s">
        <v>120</v>
      </c>
      <c r="L7086" s="29" t="s">
        <v>216</v>
      </c>
      <c r="M7086" s="29"/>
      <c r="N7086" s="29" t="s">
        <v>134</v>
      </c>
      <c r="O7086" s="31" t="n">
        <v>46355</v>
      </c>
      <c r="P7086" s="29" t="s">
        <v>123</v>
      </c>
      <c r="Q7086" s="29" t="n">
        <f aca="false">IFERROR(VALUE(L7086),"")</f>
        <v>20</v>
      </c>
      <c r="R7086" s="29" t="n">
        <f aca="true">IF(O7086="","",O7086-TODAY())</f>
        <v>70</v>
      </c>
      <c r="S7086" s="29" t="str">
        <f aca="false">IF(C7086="&lt;&lt; vazio &gt;&gt;","VAZIA",IF(AND(O7086&lt;&gt;"",R7086&lt;0),"VENCIDO",IF(AND(O7086&lt;&gt;"",R7086&lt;=Parametros!$B$10),"PRÓX. VENCIMENTO",IF(F7086="Q","QUALIDADE",IF(F7086="S","BLOQUEADO",IF(F7086="R","RESTRITO/DEVOLUÇÃO",IF(OR(N7086="QUAR",N7086="QRES"),"QUARENTENA",IF(OR(B7086="DESCARTE",B7086="DEVOLUÇÃO"),"DESCARTE/DEVOLUÇÃO",IF(AND(D7086="",K7086&lt;&gt;""),"SEM LOTE",IF(AND(Q7086&lt;&gt;"",Q7086&gt;=Parametros!$B$11),"PARADO/SEM GIRO","OK"))))))))))</f>
        <v>OK</v>
      </c>
      <c r="T7086" s="29" t="str">
        <f aca="false">IF(AND($S7086="PARADO/SEM GIRO",$K7086="KG",OR(Painel!$B$5="(Todos)",A7086=Painel!$B$5)*OR(Painel!$E$5="(Todos)",P7086=Painel!$E$5)),$J7086+ROW()/10000000,"")</f>
        <v/>
      </c>
      <c r="U7086" s="29" t="str">
        <f aca="false">IF(AND($S7086="VENCIDO",$K7086="KG",OR(Painel!$B$5="(Todos)",A7086=Painel!$B$5)*OR(Painel!$E$5="(Todos)",P7086=Painel!$E$5)),$J7086+ROW()/10000000,"")</f>
        <v/>
      </c>
    </row>
    <row r="7087" customFormat="false" ht="15" hidden="false" customHeight="false" outlineLevel="0" collapsed="false">
      <c r="A7087" s="29" t="s">
        <v>52</v>
      </c>
      <c r="B7087" s="29" t="s">
        <v>13304</v>
      </c>
      <c r="C7087" s="29" t="s">
        <v>115</v>
      </c>
      <c r="D7087" s="29"/>
      <c r="E7087" s="29" t="n">
        <v>0</v>
      </c>
      <c r="F7087" s="29"/>
      <c r="G7087" s="29"/>
      <c r="H7087" s="30" t="n">
        <v>0</v>
      </c>
      <c r="I7087" s="29"/>
      <c r="J7087" s="30" t="n">
        <v>0</v>
      </c>
      <c r="K7087" s="29"/>
      <c r="L7087" s="29" t="s">
        <v>116</v>
      </c>
      <c r="M7087" s="29"/>
      <c r="N7087" s="29"/>
      <c r="O7087" s="29"/>
      <c r="P7087" s="29"/>
      <c r="Q7087" s="29" t="n">
        <f aca="false">IFERROR(VALUE(L7087),"")</f>
        <v>0</v>
      </c>
      <c r="R7087" s="29" t="str">
        <f aca="true">IF(O7087="","",O7087-TODAY())</f>
        <v/>
      </c>
      <c r="S7087" s="29" t="str">
        <f aca="false">IF(C7087="&lt;&lt; vazio &gt;&gt;","VAZIA",IF(AND(O7087&lt;&gt;"",R7087&lt;0),"VENCIDO",IF(AND(O7087&lt;&gt;"",R7087&lt;=Parametros!$B$10),"PRÓX. VENCIMENTO",IF(F7087="Q","QUALIDADE",IF(F7087="S","BLOQUEADO",IF(F7087="R","RESTRITO/DEVOLUÇÃO",IF(OR(N7087="QUAR",N7087="QRES"),"QUARENTENA",IF(OR(B7087="DESCARTE",B7087="DEVOLUÇÃO"),"DESCARTE/DEVOLUÇÃO",IF(AND(D7087="",K7087&lt;&gt;""),"SEM LOTE",IF(AND(Q7087&lt;&gt;"",Q7087&gt;=Parametros!$B$11),"PARADO/SEM GIRO","OK"))))))))))</f>
        <v>VAZIA</v>
      </c>
      <c r="T7087" s="29" t="str">
        <f aca="false">IF(AND($S7087="PARADO/SEM GIRO",$K7087="KG",OR(Painel!$B$5="(Todos)",A7087=Painel!$B$5)*OR(Painel!$E$5="(Todos)",P7087=Painel!$E$5)),$J7087+ROW()/10000000,"")</f>
        <v/>
      </c>
      <c r="U7087" s="29" t="str">
        <f aca="false">IF(AND($S7087="VENCIDO",$K7087="KG",OR(Painel!$B$5="(Todos)",A7087=Painel!$B$5)*OR(Painel!$E$5="(Todos)",P7087=Painel!$E$5)),$J7087+ROW()/10000000,"")</f>
        <v/>
      </c>
    </row>
    <row r="7088" customFormat="false" ht="15" hidden="false" customHeight="false" outlineLevel="0" collapsed="false">
      <c r="A7088" s="29" t="s">
        <v>52</v>
      </c>
      <c r="B7088" s="29" t="s">
        <v>13305</v>
      </c>
      <c r="C7088" s="29" t="s">
        <v>4484</v>
      </c>
      <c r="D7088" s="29" t="s">
        <v>10128</v>
      </c>
      <c r="E7088" s="29" t="n">
        <v>1</v>
      </c>
      <c r="F7088" s="29"/>
      <c r="G7088" s="29" t="s">
        <v>13306</v>
      </c>
      <c r="H7088" s="30" t="n">
        <v>470</v>
      </c>
      <c r="I7088" s="31" t="n">
        <v>45897</v>
      </c>
      <c r="J7088" s="30" t="n">
        <v>470</v>
      </c>
      <c r="K7088" s="29" t="s">
        <v>120</v>
      </c>
      <c r="L7088" s="29" t="s">
        <v>12860</v>
      </c>
      <c r="M7088" s="29"/>
      <c r="N7088" s="29" t="s">
        <v>122</v>
      </c>
      <c r="O7088" s="31" t="n">
        <v>46471</v>
      </c>
      <c r="P7088" s="29" t="s">
        <v>123</v>
      </c>
      <c r="Q7088" s="29" t="n">
        <f aca="false">IFERROR(VALUE(L7088),"")</f>
        <v>388</v>
      </c>
      <c r="R7088" s="29" t="n">
        <f aca="true">IF(O7088="","",O7088-TODAY())</f>
        <v>186</v>
      </c>
      <c r="S7088" s="29" t="str">
        <f aca="false">IF(C7088="&lt;&lt; vazio &gt;&gt;","VAZIA",IF(AND(O7088&lt;&gt;"",R7088&lt;0),"VENCIDO",IF(AND(O7088&lt;&gt;"",R7088&lt;=Parametros!$B$10),"PRÓX. VENCIMENTO",IF(F7088="Q","QUALIDADE",IF(F7088="S","BLOQUEADO",IF(F7088="R","RESTRITO/DEVOLUÇÃO",IF(OR(N7088="QUAR",N7088="QRES"),"QUARENTENA",IF(OR(B7088="DESCARTE",B7088="DEVOLUÇÃO"),"DESCARTE/DEVOLUÇÃO",IF(AND(D7088="",K7088&lt;&gt;""),"SEM LOTE",IF(AND(Q7088&lt;&gt;"",Q7088&gt;=Parametros!$B$11),"PARADO/SEM GIRO","OK"))))))))))</f>
        <v>PARADO/SEM GIRO</v>
      </c>
      <c r="T7088" s="29" t="n">
        <f aca="false">IF(AND($S7088="PARADO/SEM GIRO",$K7088="KG",OR(Painel!$B$5="(Todos)",A7088=Painel!$B$5)*OR(Painel!$E$5="(Todos)",P7088=Painel!$E$5)),$J7088+ROW()/10000000,"")</f>
        <v>470.0007088</v>
      </c>
      <c r="U7088" s="29" t="str">
        <f aca="false">IF(AND($S7088="VENCIDO",$K7088="KG",OR(Painel!$B$5="(Todos)",A7088=Painel!$B$5)*OR(Painel!$E$5="(Todos)",P7088=Painel!$E$5)),$J7088+ROW()/10000000,"")</f>
        <v/>
      </c>
    </row>
    <row r="7089" customFormat="false" ht="15" hidden="false" customHeight="false" outlineLevel="0" collapsed="false">
      <c r="A7089" s="29" t="s">
        <v>52</v>
      </c>
      <c r="B7089" s="29" t="s">
        <v>13307</v>
      </c>
      <c r="C7089" s="29" t="s">
        <v>115</v>
      </c>
      <c r="D7089" s="29"/>
      <c r="E7089" s="29" t="n">
        <v>0</v>
      </c>
      <c r="F7089" s="29"/>
      <c r="G7089" s="29"/>
      <c r="H7089" s="30" t="n">
        <v>0</v>
      </c>
      <c r="I7089" s="29"/>
      <c r="J7089" s="30" t="n">
        <v>0</v>
      </c>
      <c r="K7089" s="29"/>
      <c r="L7089" s="29" t="s">
        <v>116</v>
      </c>
      <c r="M7089" s="29"/>
      <c r="N7089" s="29"/>
      <c r="O7089" s="29"/>
      <c r="P7089" s="29"/>
      <c r="Q7089" s="29" t="n">
        <f aca="false">IFERROR(VALUE(L7089),"")</f>
        <v>0</v>
      </c>
      <c r="R7089" s="29" t="str">
        <f aca="true">IF(O7089="","",O7089-TODAY())</f>
        <v/>
      </c>
      <c r="S7089" s="29" t="str">
        <f aca="false">IF(C7089="&lt;&lt; vazio &gt;&gt;","VAZIA",IF(AND(O7089&lt;&gt;"",R7089&lt;0),"VENCIDO",IF(AND(O7089&lt;&gt;"",R7089&lt;=Parametros!$B$10),"PRÓX. VENCIMENTO",IF(F7089="Q","QUALIDADE",IF(F7089="S","BLOQUEADO",IF(F7089="R","RESTRITO/DEVOLUÇÃO",IF(OR(N7089="QUAR",N7089="QRES"),"QUARENTENA",IF(OR(B7089="DESCARTE",B7089="DEVOLUÇÃO"),"DESCARTE/DEVOLUÇÃO",IF(AND(D7089="",K7089&lt;&gt;""),"SEM LOTE",IF(AND(Q7089&lt;&gt;"",Q7089&gt;=Parametros!$B$11),"PARADO/SEM GIRO","OK"))))))))))</f>
        <v>VAZIA</v>
      </c>
      <c r="T7089" s="29" t="str">
        <f aca="false">IF(AND($S7089="PARADO/SEM GIRO",$K7089="KG",OR(Painel!$B$5="(Todos)",A7089=Painel!$B$5)*OR(Painel!$E$5="(Todos)",P7089=Painel!$E$5)),$J7089+ROW()/10000000,"")</f>
        <v/>
      </c>
      <c r="U7089" s="29" t="str">
        <f aca="false">IF(AND($S7089="VENCIDO",$K7089="KG",OR(Painel!$B$5="(Todos)",A7089=Painel!$B$5)*OR(Painel!$E$5="(Todos)",P7089=Painel!$E$5)),$J7089+ROW()/10000000,"")</f>
        <v/>
      </c>
    </row>
    <row r="7090" customFormat="false" ht="15" hidden="false" customHeight="false" outlineLevel="0" collapsed="false">
      <c r="A7090" s="29" t="s">
        <v>52</v>
      </c>
      <c r="B7090" s="29" t="s">
        <v>13308</v>
      </c>
      <c r="C7090" s="29" t="s">
        <v>386</v>
      </c>
      <c r="D7090" s="29" t="s">
        <v>13309</v>
      </c>
      <c r="E7090" s="29" t="n">
        <v>1</v>
      </c>
      <c r="F7090" s="29"/>
      <c r="G7090" s="29" t="s">
        <v>13310</v>
      </c>
      <c r="H7090" s="30" t="n">
        <v>820</v>
      </c>
      <c r="I7090" s="31" t="n">
        <v>46145</v>
      </c>
      <c r="J7090" s="30" t="n">
        <v>820</v>
      </c>
      <c r="K7090" s="29" t="s">
        <v>120</v>
      </c>
      <c r="L7090" s="29" t="s">
        <v>13311</v>
      </c>
      <c r="M7090" s="29"/>
      <c r="N7090" s="29" t="s">
        <v>122</v>
      </c>
      <c r="O7090" s="31" t="n">
        <v>46693</v>
      </c>
      <c r="P7090" s="29" t="s">
        <v>123</v>
      </c>
      <c r="Q7090" s="29" t="n">
        <f aca="false">IFERROR(VALUE(L7090),"")</f>
        <v>140</v>
      </c>
      <c r="R7090" s="29" t="n">
        <f aca="true">IF(O7090="","",O7090-TODAY())</f>
        <v>408</v>
      </c>
      <c r="S7090" s="29" t="str">
        <f aca="false">IF(C7090="&lt;&lt; vazio &gt;&gt;","VAZIA",IF(AND(O7090&lt;&gt;"",R7090&lt;0),"VENCIDO",IF(AND(O7090&lt;&gt;"",R7090&lt;=Parametros!$B$10),"PRÓX. VENCIMENTO",IF(F7090="Q","QUALIDADE",IF(F7090="S","BLOQUEADO",IF(F7090="R","RESTRITO/DEVOLUÇÃO",IF(OR(N7090="QUAR",N7090="QRES"),"QUARENTENA",IF(OR(B7090="DESCARTE",B7090="DEVOLUÇÃO"),"DESCARTE/DEVOLUÇÃO",IF(AND(D7090="",K7090&lt;&gt;""),"SEM LOTE",IF(AND(Q7090&lt;&gt;"",Q7090&gt;=Parametros!$B$11),"PARADO/SEM GIRO","OK"))))))))))</f>
        <v>PARADO/SEM GIRO</v>
      </c>
      <c r="T7090" s="29" t="n">
        <f aca="false">IF(AND($S7090="PARADO/SEM GIRO",$K7090="KG",OR(Painel!$B$5="(Todos)",A7090=Painel!$B$5)*OR(Painel!$E$5="(Todos)",P7090=Painel!$E$5)),$J7090+ROW()/10000000,"")</f>
        <v>820.000709</v>
      </c>
      <c r="U7090" s="29" t="str">
        <f aca="false">IF(AND($S7090="VENCIDO",$K7090="KG",OR(Painel!$B$5="(Todos)",A7090=Painel!$B$5)*OR(Painel!$E$5="(Todos)",P7090=Painel!$E$5)),$J7090+ROW()/10000000,"")</f>
        <v/>
      </c>
    </row>
    <row r="7091" customFormat="false" ht="15" hidden="false" customHeight="false" outlineLevel="0" collapsed="false">
      <c r="A7091" s="29" t="s">
        <v>52</v>
      </c>
      <c r="B7091" s="29" t="s">
        <v>13312</v>
      </c>
      <c r="C7091" s="29" t="s">
        <v>115</v>
      </c>
      <c r="D7091" s="29"/>
      <c r="E7091" s="29" t="n">
        <v>0</v>
      </c>
      <c r="F7091" s="29"/>
      <c r="G7091" s="29"/>
      <c r="H7091" s="30" t="n">
        <v>0</v>
      </c>
      <c r="I7091" s="29"/>
      <c r="J7091" s="30" t="n">
        <v>0</v>
      </c>
      <c r="K7091" s="29"/>
      <c r="L7091" s="29" t="s">
        <v>116</v>
      </c>
      <c r="M7091" s="29"/>
      <c r="N7091" s="29"/>
      <c r="O7091" s="29"/>
      <c r="P7091" s="29"/>
      <c r="Q7091" s="29" t="n">
        <f aca="false">IFERROR(VALUE(L7091),"")</f>
        <v>0</v>
      </c>
      <c r="R7091" s="29" t="str">
        <f aca="true">IF(O7091="","",O7091-TODAY())</f>
        <v/>
      </c>
      <c r="S7091" s="29" t="str">
        <f aca="false">IF(C7091="&lt;&lt; vazio &gt;&gt;","VAZIA",IF(AND(O7091&lt;&gt;"",R7091&lt;0),"VENCIDO",IF(AND(O7091&lt;&gt;"",R7091&lt;=Parametros!$B$10),"PRÓX. VENCIMENTO",IF(F7091="Q","QUALIDADE",IF(F7091="S","BLOQUEADO",IF(F7091="R","RESTRITO/DEVOLUÇÃO",IF(OR(N7091="QUAR",N7091="QRES"),"QUARENTENA",IF(OR(B7091="DESCARTE",B7091="DEVOLUÇÃO"),"DESCARTE/DEVOLUÇÃO",IF(AND(D7091="",K7091&lt;&gt;""),"SEM LOTE",IF(AND(Q7091&lt;&gt;"",Q7091&gt;=Parametros!$B$11),"PARADO/SEM GIRO","OK"))))))))))</f>
        <v>VAZIA</v>
      </c>
      <c r="T7091" s="29" t="str">
        <f aca="false">IF(AND($S7091="PARADO/SEM GIRO",$K7091="KG",OR(Painel!$B$5="(Todos)",A7091=Painel!$B$5)*OR(Painel!$E$5="(Todos)",P7091=Painel!$E$5)),$J7091+ROW()/10000000,"")</f>
        <v/>
      </c>
      <c r="U7091" s="29" t="str">
        <f aca="false">IF(AND($S7091="VENCIDO",$K7091="KG",OR(Painel!$B$5="(Todos)",A7091=Painel!$B$5)*OR(Painel!$E$5="(Todos)",P7091=Painel!$E$5)),$J7091+ROW()/10000000,"")</f>
        <v/>
      </c>
    </row>
    <row r="7092" customFormat="false" ht="15" hidden="false" customHeight="false" outlineLevel="0" collapsed="false">
      <c r="A7092" s="29" t="s">
        <v>52</v>
      </c>
      <c r="B7092" s="29" t="s">
        <v>13313</v>
      </c>
      <c r="C7092" s="29" t="s">
        <v>115</v>
      </c>
      <c r="D7092" s="29"/>
      <c r="E7092" s="29" t="n">
        <v>0</v>
      </c>
      <c r="F7092" s="29"/>
      <c r="G7092" s="29"/>
      <c r="H7092" s="30" t="n">
        <v>0</v>
      </c>
      <c r="I7092" s="29"/>
      <c r="J7092" s="30" t="n">
        <v>0</v>
      </c>
      <c r="K7092" s="29"/>
      <c r="L7092" s="29" t="s">
        <v>116</v>
      </c>
      <c r="M7092" s="29"/>
      <c r="N7092" s="29"/>
      <c r="O7092" s="29"/>
      <c r="P7092" s="29"/>
      <c r="Q7092" s="29" t="n">
        <f aca="false">IFERROR(VALUE(L7092),"")</f>
        <v>0</v>
      </c>
      <c r="R7092" s="29" t="str">
        <f aca="true">IF(O7092="","",O7092-TODAY())</f>
        <v/>
      </c>
      <c r="S7092" s="29" t="str">
        <f aca="false">IF(C7092="&lt;&lt; vazio &gt;&gt;","VAZIA",IF(AND(O7092&lt;&gt;"",R7092&lt;0),"VENCIDO",IF(AND(O7092&lt;&gt;"",R7092&lt;=Parametros!$B$10),"PRÓX. VENCIMENTO",IF(F7092="Q","QUALIDADE",IF(F7092="S","BLOQUEADO",IF(F7092="R","RESTRITO/DEVOLUÇÃO",IF(OR(N7092="QUAR",N7092="QRES"),"QUARENTENA",IF(OR(B7092="DESCARTE",B7092="DEVOLUÇÃO"),"DESCARTE/DEVOLUÇÃO",IF(AND(D7092="",K7092&lt;&gt;""),"SEM LOTE",IF(AND(Q7092&lt;&gt;"",Q7092&gt;=Parametros!$B$11),"PARADO/SEM GIRO","OK"))))))))))</f>
        <v>VAZIA</v>
      </c>
      <c r="T7092" s="29" t="str">
        <f aca="false">IF(AND($S7092="PARADO/SEM GIRO",$K7092="KG",OR(Painel!$B$5="(Todos)",A7092=Painel!$B$5)*OR(Painel!$E$5="(Todos)",P7092=Painel!$E$5)),$J7092+ROW()/10000000,"")</f>
        <v/>
      </c>
      <c r="U7092" s="29" t="str">
        <f aca="false">IF(AND($S7092="VENCIDO",$K7092="KG",OR(Painel!$B$5="(Todos)",A7092=Painel!$B$5)*OR(Painel!$E$5="(Todos)",P7092=Painel!$E$5)),$J7092+ROW()/10000000,"")</f>
        <v/>
      </c>
    </row>
    <row r="7093" customFormat="false" ht="15" hidden="false" customHeight="false" outlineLevel="0" collapsed="false">
      <c r="A7093" s="29" t="s">
        <v>52</v>
      </c>
      <c r="B7093" s="29" t="s">
        <v>13314</v>
      </c>
      <c r="C7093" s="29" t="s">
        <v>115</v>
      </c>
      <c r="D7093" s="29"/>
      <c r="E7093" s="29" t="n">
        <v>0</v>
      </c>
      <c r="F7093" s="29"/>
      <c r="G7093" s="29"/>
      <c r="H7093" s="30" t="n">
        <v>0</v>
      </c>
      <c r="I7093" s="29"/>
      <c r="J7093" s="30" t="n">
        <v>0</v>
      </c>
      <c r="K7093" s="29"/>
      <c r="L7093" s="29" t="s">
        <v>116</v>
      </c>
      <c r="M7093" s="29"/>
      <c r="N7093" s="29"/>
      <c r="O7093" s="29"/>
      <c r="P7093" s="29"/>
      <c r="Q7093" s="29" t="n">
        <f aca="false">IFERROR(VALUE(L7093),"")</f>
        <v>0</v>
      </c>
      <c r="R7093" s="29" t="str">
        <f aca="true">IF(O7093="","",O7093-TODAY())</f>
        <v/>
      </c>
      <c r="S7093" s="29" t="str">
        <f aca="false">IF(C7093="&lt;&lt; vazio &gt;&gt;","VAZIA",IF(AND(O7093&lt;&gt;"",R7093&lt;0),"VENCIDO",IF(AND(O7093&lt;&gt;"",R7093&lt;=Parametros!$B$10),"PRÓX. VENCIMENTO",IF(F7093="Q","QUALIDADE",IF(F7093="S","BLOQUEADO",IF(F7093="R","RESTRITO/DEVOLUÇÃO",IF(OR(N7093="QUAR",N7093="QRES"),"QUARENTENA",IF(OR(B7093="DESCARTE",B7093="DEVOLUÇÃO"),"DESCARTE/DEVOLUÇÃO",IF(AND(D7093="",K7093&lt;&gt;""),"SEM LOTE",IF(AND(Q7093&lt;&gt;"",Q7093&gt;=Parametros!$B$11),"PARADO/SEM GIRO","OK"))))))))))</f>
        <v>VAZIA</v>
      </c>
      <c r="T7093" s="29" t="str">
        <f aca="false">IF(AND($S7093="PARADO/SEM GIRO",$K7093="KG",OR(Painel!$B$5="(Todos)",A7093=Painel!$B$5)*OR(Painel!$E$5="(Todos)",P7093=Painel!$E$5)),$J7093+ROW()/10000000,"")</f>
        <v/>
      </c>
      <c r="U7093" s="29" t="str">
        <f aca="false">IF(AND($S7093="VENCIDO",$K7093="KG",OR(Painel!$B$5="(Todos)",A7093=Painel!$B$5)*OR(Painel!$E$5="(Todos)",P7093=Painel!$E$5)),$J7093+ROW()/10000000,"")</f>
        <v/>
      </c>
    </row>
    <row r="7094" customFormat="false" ht="15" hidden="false" customHeight="false" outlineLevel="0" collapsed="false">
      <c r="A7094" s="29" t="s">
        <v>52</v>
      </c>
      <c r="B7094" s="29" t="s">
        <v>13315</v>
      </c>
      <c r="C7094" s="29" t="s">
        <v>115</v>
      </c>
      <c r="D7094" s="29"/>
      <c r="E7094" s="29" t="n">
        <v>0</v>
      </c>
      <c r="F7094" s="29"/>
      <c r="G7094" s="29"/>
      <c r="H7094" s="30" t="n">
        <v>0</v>
      </c>
      <c r="I7094" s="29"/>
      <c r="J7094" s="30" t="n">
        <v>0</v>
      </c>
      <c r="K7094" s="29"/>
      <c r="L7094" s="29" t="s">
        <v>116</v>
      </c>
      <c r="M7094" s="29"/>
      <c r="N7094" s="29"/>
      <c r="O7094" s="29"/>
      <c r="P7094" s="29"/>
      <c r="Q7094" s="29" t="n">
        <f aca="false">IFERROR(VALUE(L7094),"")</f>
        <v>0</v>
      </c>
      <c r="R7094" s="29" t="str">
        <f aca="true">IF(O7094="","",O7094-TODAY())</f>
        <v/>
      </c>
      <c r="S7094" s="29" t="str">
        <f aca="false">IF(C7094="&lt;&lt; vazio &gt;&gt;","VAZIA",IF(AND(O7094&lt;&gt;"",R7094&lt;0),"VENCIDO",IF(AND(O7094&lt;&gt;"",R7094&lt;=Parametros!$B$10),"PRÓX. VENCIMENTO",IF(F7094="Q","QUALIDADE",IF(F7094="S","BLOQUEADO",IF(F7094="R","RESTRITO/DEVOLUÇÃO",IF(OR(N7094="QUAR",N7094="QRES"),"QUARENTENA",IF(OR(B7094="DESCARTE",B7094="DEVOLUÇÃO"),"DESCARTE/DEVOLUÇÃO",IF(AND(D7094="",K7094&lt;&gt;""),"SEM LOTE",IF(AND(Q7094&lt;&gt;"",Q7094&gt;=Parametros!$B$11),"PARADO/SEM GIRO","OK"))))))))))</f>
        <v>VAZIA</v>
      </c>
      <c r="T7094" s="29" t="str">
        <f aca="false">IF(AND($S7094="PARADO/SEM GIRO",$K7094="KG",OR(Painel!$B$5="(Todos)",A7094=Painel!$B$5)*OR(Painel!$E$5="(Todos)",P7094=Painel!$E$5)),$J7094+ROW()/10000000,"")</f>
        <v/>
      </c>
      <c r="U7094" s="29" t="str">
        <f aca="false">IF(AND($S7094="VENCIDO",$K7094="KG",OR(Painel!$B$5="(Todos)",A7094=Painel!$B$5)*OR(Painel!$E$5="(Todos)",P7094=Painel!$E$5)),$J7094+ROW()/10000000,"")</f>
        <v/>
      </c>
    </row>
    <row r="7095" customFormat="false" ht="15" hidden="false" customHeight="false" outlineLevel="0" collapsed="false">
      <c r="A7095" s="29" t="s">
        <v>52</v>
      </c>
      <c r="B7095" s="29" t="s">
        <v>13316</v>
      </c>
      <c r="C7095" s="29" t="s">
        <v>594</v>
      </c>
      <c r="D7095" s="29" t="s">
        <v>13317</v>
      </c>
      <c r="E7095" s="29" t="n">
        <v>1</v>
      </c>
      <c r="F7095" s="29"/>
      <c r="G7095" s="29" t="s">
        <v>13318</v>
      </c>
      <c r="H7095" s="30" t="n">
        <v>580</v>
      </c>
      <c r="I7095" s="31" t="n">
        <v>45894</v>
      </c>
      <c r="J7095" s="30" t="n">
        <v>580</v>
      </c>
      <c r="K7095" s="29" t="s">
        <v>120</v>
      </c>
      <c r="L7095" s="29" t="s">
        <v>13319</v>
      </c>
      <c r="M7095" s="29"/>
      <c r="N7095" s="29" t="s">
        <v>122</v>
      </c>
      <c r="O7095" s="31" t="n">
        <v>46442</v>
      </c>
      <c r="P7095" s="29" t="s">
        <v>123</v>
      </c>
      <c r="Q7095" s="29" t="n">
        <f aca="false">IFERROR(VALUE(L7095),"")</f>
        <v>391</v>
      </c>
      <c r="R7095" s="29" t="n">
        <f aca="true">IF(O7095="","",O7095-TODAY())</f>
        <v>157</v>
      </c>
      <c r="S7095" s="29" t="str">
        <f aca="false">IF(C7095="&lt;&lt; vazio &gt;&gt;","VAZIA",IF(AND(O7095&lt;&gt;"",R7095&lt;0),"VENCIDO",IF(AND(O7095&lt;&gt;"",R7095&lt;=Parametros!$B$10),"PRÓX. VENCIMENTO",IF(F7095="Q","QUALIDADE",IF(F7095="S","BLOQUEADO",IF(F7095="R","RESTRITO/DEVOLUÇÃO",IF(OR(N7095="QUAR",N7095="QRES"),"QUARENTENA",IF(OR(B7095="DESCARTE",B7095="DEVOLUÇÃO"),"DESCARTE/DEVOLUÇÃO",IF(AND(D7095="",K7095&lt;&gt;""),"SEM LOTE",IF(AND(Q7095&lt;&gt;"",Q7095&gt;=Parametros!$B$11),"PARADO/SEM GIRO","OK"))))))))))</f>
        <v>PARADO/SEM GIRO</v>
      </c>
      <c r="T7095" s="29" t="n">
        <f aca="false">IF(AND($S7095="PARADO/SEM GIRO",$K7095="KG",OR(Painel!$B$5="(Todos)",A7095=Painel!$B$5)*OR(Painel!$E$5="(Todos)",P7095=Painel!$E$5)),$J7095+ROW()/10000000,"")</f>
        <v>580.0007095</v>
      </c>
      <c r="U7095" s="29" t="str">
        <f aca="false">IF(AND($S7095="VENCIDO",$K7095="KG",OR(Painel!$B$5="(Todos)",A7095=Painel!$B$5)*OR(Painel!$E$5="(Todos)",P7095=Painel!$E$5)),$J7095+ROW()/10000000,"")</f>
        <v/>
      </c>
    </row>
    <row r="7096" customFormat="false" ht="15" hidden="false" customHeight="false" outlineLevel="0" collapsed="false">
      <c r="A7096" s="29" t="s">
        <v>52</v>
      </c>
      <c r="B7096" s="29" t="s">
        <v>13320</v>
      </c>
      <c r="C7096" s="29" t="s">
        <v>768</v>
      </c>
      <c r="D7096" s="29" t="s">
        <v>809</v>
      </c>
      <c r="E7096" s="29" t="n">
        <v>1</v>
      </c>
      <c r="F7096" s="29"/>
      <c r="G7096" s="29" t="s">
        <v>13321</v>
      </c>
      <c r="H7096" s="30" t="n">
        <v>800</v>
      </c>
      <c r="I7096" s="31" t="n">
        <v>46256</v>
      </c>
      <c r="J7096" s="30" t="n">
        <v>800</v>
      </c>
      <c r="K7096" s="29" t="s">
        <v>120</v>
      </c>
      <c r="L7096" s="29" t="s">
        <v>811</v>
      </c>
      <c r="M7096" s="29"/>
      <c r="N7096" s="29" t="s">
        <v>122</v>
      </c>
      <c r="O7096" s="31" t="n">
        <v>46617</v>
      </c>
      <c r="P7096" s="29" t="s">
        <v>123</v>
      </c>
      <c r="Q7096" s="29" t="n">
        <f aca="false">IFERROR(VALUE(L7096),"")</f>
        <v>29</v>
      </c>
      <c r="R7096" s="29" t="n">
        <f aca="true">IF(O7096="","",O7096-TODAY())</f>
        <v>332</v>
      </c>
      <c r="S7096" s="29" t="str">
        <f aca="false">IF(C7096="&lt;&lt; vazio &gt;&gt;","VAZIA",IF(AND(O7096&lt;&gt;"",R7096&lt;0),"VENCIDO",IF(AND(O7096&lt;&gt;"",R7096&lt;=Parametros!$B$10),"PRÓX. VENCIMENTO",IF(F7096="Q","QUALIDADE",IF(F7096="S","BLOQUEADO",IF(F7096="R","RESTRITO/DEVOLUÇÃO",IF(OR(N7096="QUAR",N7096="QRES"),"QUARENTENA",IF(OR(B7096="DESCARTE",B7096="DEVOLUÇÃO"),"DESCARTE/DEVOLUÇÃO",IF(AND(D7096="",K7096&lt;&gt;""),"SEM LOTE",IF(AND(Q7096&lt;&gt;"",Q7096&gt;=Parametros!$B$11),"PARADO/SEM GIRO","OK"))))))))))</f>
        <v>OK</v>
      </c>
      <c r="T7096" s="29" t="str">
        <f aca="false">IF(AND($S7096="PARADO/SEM GIRO",$K7096="KG",OR(Painel!$B$5="(Todos)",A7096=Painel!$B$5)*OR(Painel!$E$5="(Todos)",P7096=Painel!$E$5)),$J7096+ROW()/10000000,"")</f>
        <v/>
      </c>
      <c r="U7096" s="29" t="str">
        <f aca="false">IF(AND($S7096="VENCIDO",$K7096="KG",OR(Painel!$B$5="(Todos)",A7096=Painel!$B$5)*OR(Painel!$E$5="(Todos)",P7096=Painel!$E$5)),$J7096+ROW()/10000000,"")</f>
        <v/>
      </c>
    </row>
    <row r="7097" customFormat="false" ht="15" hidden="false" customHeight="false" outlineLevel="0" collapsed="false">
      <c r="A7097" s="29" t="s">
        <v>52</v>
      </c>
      <c r="B7097" s="29" t="s">
        <v>13322</v>
      </c>
      <c r="C7097" s="29" t="s">
        <v>115</v>
      </c>
      <c r="D7097" s="29"/>
      <c r="E7097" s="29" t="n">
        <v>0</v>
      </c>
      <c r="F7097" s="29"/>
      <c r="G7097" s="29"/>
      <c r="H7097" s="30" t="n">
        <v>0</v>
      </c>
      <c r="I7097" s="29"/>
      <c r="J7097" s="30" t="n">
        <v>0</v>
      </c>
      <c r="K7097" s="29"/>
      <c r="L7097" s="29" t="s">
        <v>116</v>
      </c>
      <c r="M7097" s="29"/>
      <c r="N7097" s="29"/>
      <c r="O7097" s="29"/>
      <c r="P7097" s="29"/>
      <c r="Q7097" s="29" t="n">
        <f aca="false">IFERROR(VALUE(L7097),"")</f>
        <v>0</v>
      </c>
      <c r="R7097" s="29" t="str">
        <f aca="true">IF(O7097="","",O7097-TODAY())</f>
        <v/>
      </c>
      <c r="S7097" s="29" t="str">
        <f aca="false">IF(C7097="&lt;&lt; vazio &gt;&gt;","VAZIA",IF(AND(O7097&lt;&gt;"",R7097&lt;0),"VENCIDO",IF(AND(O7097&lt;&gt;"",R7097&lt;=Parametros!$B$10),"PRÓX. VENCIMENTO",IF(F7097="Q","QUALIDADE",IF(F7097="S","BLOQUEADO",IF(F7097="R","RESTRITO/DEVOLUÇÃO",IF(OR(N7097="QUAR",N7097="QRES"),"QUARENTENA",IF(OR(B7097="DESCARTE",B7097="DEVOLUÇÃO"),"DESCARTE/DEVOLUÇÃO",IF(AND(D7097="",K7097&lt;&gt;""),"SEM LOTE",IF(AND(Q7097&lt;&gt;"",Q7097&gt;=Parametros!$B$11),"PARADO/SEM GIRO","OK"))))))))))</f>
        <v>VAZIA</v>
      </c>
      <c r="T7097" s="29" t="str">
        <f aca="false">IF(AND($S7097="PARADO/SEM GIRO",$K7097="KG",OR(Painel!$B$5="(Todos)",A7097=Painel!$B$5)*OR(Painel!$E$5="(Todos)",P7097=Painel!$E$5)),$J7097+ROW()/10000000,"")</f>
        <v/>
      </c>
      <c r="U7097" s="29" t="str">
        <f aca="false">IF(AND($S7097="VENCIDO",$K7097="KG",OR(Painel!$B$5="(Todos)",A7097=Painel!$B$5)*OR(Painel!$E$5="(Todos)",P7097=Painel!$E$5)),$J7097+ROW()/10000000,"")</f>
        <v/>
      </c>
    </row>
    <row r="7098" customFormat="false" ht="15" hidden="false" customHeight="false" outlineLevel="0" collapsed="false">
      <c r="A7098" s="29" t="s">
        <v>52</v>
      </c>
      <c r="B7098" s="29" t="s">
        <v>13323</v>
      </c>
      <c r="C7098" s="29" t="s">
        <v>536</v>
      </c>
      <c r="D7098" s="29" t="s">
        <v>537</v>
      </c>
      <c r="E7098" s="29" t="n">
        <v>1</v>
      </c>
      <c r="F7098" s="29"/>
      <c r="G7098" s="29" t="s">
        <v>13324</v>
      </c>
      <c r="H7098" s="30" t="n">
        <v>800</v>
      </c>
      <c r="I7098" s="31" t="n">
        <v>46213</v>
      </c>
      <c r="J7098" s="30" t="n">
        <v>800</v>
      </c>
      <c r="K7098" s="29" t="s">
        <v>120</v>
      </c>
      <c r="L7098" s="29" t="s">
        <v>12795</v>
      </c>
      <c r="M7098" s="29"/>
      <c r="N7098" s="29" t="s">
        <v>122</v>
      </c>
      <c r="O7098" s="31" t="n">
        <v>46937</v>
      </c>
      <c r="P7098" s="29" t="s">
        <v>123</v>
      </c>
      <c r="Q7098" s="29" t="n">
        <f aca="false">IFERROR(VALUE(L7098),"")</f>
        <v>72</v>
      </c>
      <c r="R7098" s="29" t="n">
        <f aca="true">IF(O7098="","",O7098-TODAY())</f>
        <v>652</v>
      </c>
      <c r="S7098" s="29" t="str">
        <f aca="false">IF(C7098="&lt;&lt; vazio &gt;&gt;","VAZIA",IF(AND(O7098&lt;&gt;"",R7098&lt;0),"VENCIDO",IF(AND(O7098&lt;&gt;"",R7098&lt;=Parametros!$B$10),"PRÓX. VENCIMENTO",IF(F7098="Q","QUALIDADE",IF(F7098="S","BLOQUEADO",IF(F7098="R","RESTRITO/DEVOLUÇÃO",IF(OR(N7098="QUAR",N7098="QRES"),"QUARENTENA",IF(OR(B7098="DESCARTE",B7098="DEVOLUÇÃO"),"DESCARTE/DEVOLUÇÃO",IF(AND(D7098="",K7098&lt;&gt;""),"SEM LOTE",IF(AND(Q7098&lt;&gt;"",Q7098&gt;=Parametros!$B$11),"PARADO/SEM GIRO","OK"))))))))))</f>
        <v>OK</v>
      </c>
      <c r="T7098" s="29" t="str">
        <f aca="false">IF(AND($S7098="PARADO/SEM GIRO",$K7098="KG",OR(Painel!$B$5="(Todos)",A7098=Painel!$B$5)*OR(Painel!$E$5="(Todos)",P7098=Painel!$E$5)),$J7098+ROW()/10000000,"")</f>
        <v/>
      </c>
      <c r="U7098" s="29" t="str">
        <f aca="false">IF(AND($S7098="VENCIDO",$K7098="KG",OR(Painel!$B$5="(Todos)",A7098=Painel!$B$5)*OR(Painel!$E$5="(Todos)",P7098=Painel!$E$5)),$J7098+ROW()/10000000,"")</f>
        <v/>
      </c>
    </row>
    <row r="7099" customFormat="false" ht="15" hidden="false" customHeight="false" outlineLevel="0" collapsed="false">
      <c r="A7099" s="29" t="s">
        <v>52</v>
      </c>
      <c r="B7099" s="29" t="s">
        <v>13325</v>
      </c>
      <c r="C7099" s="29" t="s">
        <v>115</v>
      </c>
      <c r="D7099" s="29"/>
      <c r="E7099" s="29" t="n">
        <v>0</v>
      </c>
      <c r="F7099" s="29"/>
      <c r="G7099" s="29"/>
      <c r="H7099" s="30" t="n">
        <v>0</v>
      </c>
      <c r="I7099" s="29"/>
      <c r="J7099" s="30" t="n">
        <v>0</v>
      </c>
      <c r="K7099" s="29"/>
      <c r="L7099" s="29" t="s">
        <v>116</v>
      </c>
      <c r="M7099" s="29"/>
      <c r="N7099" s="29"/>
      <c r="O7099" s="29"/>
      <c r="P7099" s="29"/>
      <c r="Q7099" s="29" t="n">
        <f aca="false">IFERROR(VALUE(L7099),"")</f>
        <v>0</v>
      </c>
      <c r="R7099" s="29" t="str">
        <f aca="true">IF(O7099="","",O7099-TODAY())</f>
        <v/>
      </c>
      <c r="S7099" s="29" t="str">
        <f aca="false">IF(C7099="&lt;&lt; vazio &gt;&gt;","VAZIA",IF(AND(O7099&lt;&gt;"",R7099&lt;0),"VENCIDO",IF(AND(O7099&lt;&gt;"",R7099&lt;=Parametros!$B$10),"PRÓX. VENCIMENTO",IF(F7099="Q","QUALIDADE",IF(F7099="S","BLOQUEADO",IF(F7099="R","RESTRITO/DEVOLUÇÃO",IF(OR(N7099="QUAR",N7099="QRES"),"QUARENTENA",IF(OR(B7099="DESCARTE",B7099="DEVOLUÇÃO"),"DESCARTE/DEVOLUÇÃO",IF(AND(D7099="",K7099&lt;&gt;""),"SEM LOTE",IF(AND(Q7099&lt;&gt;"",Q7099&gt;=Parametros!$B$11),"PARADO/SEM GIRO","OK"))))))))))</f>
        <v>VAZIA</v>
      </c>
      <c r="T7099" s="29" t="str">
        <f aca="false">IF(AND($S7099="PARADO/SEM GIRO",$K7099="KG",OR(Painel!$B$5="(Todos)",A7099=Painel!$B$5)*OR(Painel!$E$5="(Todos)",P7099=Painel!$E$5)),$J7099+ROW()/10000000,"")</f>
        <v/>
      </c>
      <c r="U7099" s="29" t="str">
        <f aca="false">IF(AND($S7099="VENCIDO",$K7099="KG",OR(Painel!$B$5="(Todos)",A7099=Painel!$B$5)*OR(Painel!$E$5="(Todos)",P7099=Painel!$E$5)),$J7099+ROW()/10000000,"")</f>
        <v/>
      </c>
    </row>
    <row r="7100" customFormat="false" ht="15" hidden="false" customHeight="false" outlineLevel="0" collapsed="false">
      <c r="A7100" s="29" t="s">
        <v>52</v>
      </c>
      <c r="B7100" s="29" t="s">
        <v>13326</v>
      </c>
      <c r="C7100" s="29" t="s">
        <v>115</v>
      </c>
      <c r="D7100" s="29"/>
      <c r="E7100" s="29" t="n">
        <v>0</v>
      </c>
      <c r="F7100" s="29"/>
      <c r="G7100" s="29"/>
      <c r="H7100" s="30" t="n">
        <v>0</v>
      </c>
      <c r="I7100" s="29"/>
      <c r="J7100" s="30" t="n">
        <v>0</v>
      </c>
      <c r="K7100" s="29"/>
      <c r="L7100" s="29" t="s">
        <v>116</v>
      </c>
      <c r="M7100" s="29"/>
      <c r="N7100" s="29"/>
      <c r="O7100" s="29"/>
      <c r="P7100" s="29"/>
      <c r="Q7100" s="29" t="n">
        <f aca="false">IFERROR(VALUE(L7100),"")</f>
        <v>0</v>
      </c>
      <c r="R7100" s="29" t="str">
        <f aca="true">IF(O7100="","",O7100-TODAY())</f>
        <v/>
      </c>
      <c r="S7100" s="29" t="str">
        <f aca="false">IF(C7100="&lt;&lt; vazio &gt;&gt;","VAZIA",IF(AND(O7100&lt;&gt;"",R7100&lt;0),"VENCIDO",IF(AND(O7100&lt;&gt;"",R7100&lt;=Parametros!$B$10),"PRÓX. VENCIMENTO",IF(F7100="Q","QUALIDADE",IF(F7100="S","BLOQUEADO",IF(F7100="R","RESTRITO/DEVOLUÇÃO",IF(OR(N7100="QUAR",N7100="QRES"),"QUARENTENA",IF(OR(B7100="DESCARTE",B7100="DEVOLUÇÃO"),"DESCARTE/DEVOLUÇÃO",IF(AND(D7100="",K7100&lt;&gt;""),"SEM LOTE",IF(AND(Q7100&lt;&gt;"",Q7100&gt;=Parametros!$B$11),"PARADO/SEM GIRO","OK"))))))))))</f>
        <v>VAZIA</v>
      </c>
      <c r="T7100" s="29" t="str">
        <f aca="false">IF(AND($S7100="PARADO/SEM GIRO",$K7100="KG",OR(Painel!$B$5="(Todos)",A7100=Painel!$B$5)*OR(Painel!$E$5="(Todos)",P7100=Painel!$E$5)),$J7100+ROW()/10000000,"")</f>
        <v/>
      </c>
      <c r="U7100" s="29" t="str">
        <f aca="false">IF(AND($S7100="VENCIDO",$K7100="KG",OR(Painel!$B$5="(Todos)",A7100=Painel!$B$5)*OR(Painel!$E$5="(Todos)",P7100=Painel!$E$5)),$J7100+ROW()/10000000,"")</f>
        <v/>
      </c>
    </row>
    <row r="7101" customFormat="false" ht="15" hidden="false" customHeight="false" outlineLevel="0" collapsed="false">
      <c r="A7101" s="29" t="s">
        <v>52</v>
      </c>
      <c r="B7101" s="29" t="s">
        <v>13327</v>
      </c>
      <c r="C7101" s="29" t="s">
        <v>115</v>
      </c>
      <c r="D7101" s="29"/>
      <c r="E7101" s="29" t="n">
        <v>0</v>
      </c>
      <c r="F7101" s="29"/>
      <c r="G7101" s="29"/>
      <c r="H7101" s="30" t="n">
        <v>0</v>
      </c>
      <c r="I7101" s="29"/>
      <c r="J7101" s="30" t="n">
        <v>0</v>
      </c>
      <c r="K7101" s="29"/>
      <c r="L7101" s="29" t="s">
        <v>116</v>
      </c>
      <c r="M7101" s="29"/>
      <c r="N7101" s="29"/>
      <c r="O7101" s="29"/>
      <c r="P7101" s="29"/>
      <c r="Q7101" s="29" t="n">
        <f aca="false">IFERROR(VALUE(L7101),"")</f>
        <v>0</v>
      </c>
      <c r="R7101" s="29" t="str">
        <f aca="true">IF(O7101="","",O7101-TODAY())</f>
        <v/>
      </c>
      <c r="S7101" s="29" t="str">
        <f aca="false">IF(C7101="&lt;&lt; vazio &gt;&gt;","VAZIA",IF(AND(O7101&lt;&gt;"",R7101&lt;0),"VENCIDO",IF(AND(O7101&lt;&gt;"",R7101&lt;=Parametros!$B$10),"PRÓX. VENCIMENTO",IF(F7101="Q","QUALIDADE",IF(F7101="S","BLOQUEADO",IF(F7101="R","RESTRITO/DEVOLUÇÃO",IF(OR(N7101="QUAR",N7101="QRES"),"QUARENTENA",IF(OR(B7101="DESCARTE",B7101="DEVOLUÇÃO"),"DESCARTE/DEVOLUÇÃO",IF(AND(D7101="",K7101&lt;&gt;""),"SEM LOTE",IF(AND(Q7101&lt;&gt;"",Q7101&gt;=Parametros!$B$11),"PARADO/SEM GIRO","OK"))))))))))</f>
        <v>VAZIA</v>
      </c>
      <c r="T7101" s="29" t="str">
        <f aca="false">IF(AND($S7101="PARADO/SEM GIRO",$K7101="KG",OR(Painel!$B$5="(Todos)",A7101=Painel!$B$5)*OR(Painel!$E$5="(Todos)",P7101=Painel!$E$5)),$J7101+ROW()/10000000,"")</f>
        <v/>
      </c>
      <c r="U7101" s="29" t="str">
        <f aca="false">IF(AND($S7101="VENCIDO",$K7101="KG",OR(Painel!$B$5="(Todos)",A7101=Painel!$B$5)*OR(Painel!$E$5="(Todos)",P7101=Painel!$E$5)),$J7101+ROW()/10000000,"")</f>
        <v/>
      </c>
    </row>
    <row r="7102" customFormat="false" ht="15" hidden="false" customHeight="false" outlineLevel="0" collapsed="false">
      <c r="A7102" s="29" t="s">
        <v>52</v>
      </c>
      <c r="B7102" s="29" t="s">
        <v>13328</v>
      </c>
      <c r="C7102" s="29" t="s">
        <v>129</v>
      </c>
      <c r="D7102" s="29" t="s">
        <v>130</v>
      </c>
      <c r="E7102" s="29" t="n">
        <v>1</v>
      </c>
      <c r="F7102" s="29"/>
      <c r="G7102" s="29" t="s">
        <v>13329</v>
      </c>
      <c r="H7102" s="30" t="n">
        <v>1000</v>
      </c>
      <c r="I7102" s="31" t="n">
        <v>46245</v>
      </c>
      <c r="J7102" s="30" t="n">
        <v>1000</v>
      </c>
      <c r="K7102" s="29" t="s">
        <v>120</v>
      </c>
      <c r="L7102" s="29" t="s">
        <v>2312</v>
      </c>
      <c r="M7102" s="29"/>
      <c r="N7102" s="29" t="s">
        <v>122</v>
      </c>
      <c r="O7102" s="31" t="n">
        <v>46970</v>
      </c>
      <c r="P7102" s="29" t="s">
        <v>123</v>
      </c>
      <c r="Q7102" s="29" t="n">
        <f aca="false">IFERROR(VALUE(L7102),"")</f>
        <v>40</v>
      </c>
      <c r="R7102" s="29" t="n">
        <f aca="true">IF(O7102="","",O7102-TODAY())</f>
        <v>685</v>
      </c>
      <c r="S7102" s="29" t="str">
        <f aca="false">IF(C7102="&lt;&lt; vazio &gt;&gt;","VAZIA",IF(AND(O7102&lt;&gt;"",R7102&lt;0),"VENCIDO",IF(AND(O7102&lt;&gt;"",R7102&lt;=Parametros!$B$10),"PRÓX. VENCIMENTO",IF(F7102="Q","QUALIDADE",IF(F7102="S","BLOQUEADO",IF(F7102="R","RESTRITO/DEVOLUÇÃO",IF(OR(N7102="QUAR",N7102="QRES"),"QUARENTENA",IF(OR(B7102="DESCARTE",B7102="DEVOLUÇÃO"),"DESCARTE/DEVOLUÇÃO",IF(AND(D7102="",K7102&lt;&gt;""),"SEM LOTE",IF(AND(Q7102&lt;&gt;"",Q7102&gt;=Parametros!$B$11),"PARADO/SEM GIRO","OK"))))))))))</f>
        <v>OK</v>
      </c>
      <c r="T7102" s="29" t="str">
        <f aca="false">IF(AND($S7102="PARADO/SEM GIRO",$K7102="KG",OR(Painel!$B$5="(Todos)",A7102=Painel!$B$5)*OR(Painel!$E$5="(Todos)",P7102=Painel!$E$5)),$J7102+ROW()/10000000,"")</f>
        <v/>
      </c>
      <c r="U7102" s="29" t="str">
        <f aca="false">IF(AND($S7102="VENCIDO",$K7102="KG",OR(Painel!$B$5="(Todos)",A7102=Painel!$B$5)*OR(Painel!$E$5="(Todos)",P7102=Painel!$E$5)),$J7102+ROW()/10000000,"")</f>
        <v/>
      </c>
    </row>
    <row r="7103" customFormat="false" ht="15" hidden="false" customHeight="false" outlineLevel="0" collapsed="false">
      <c r="A7103" s="29" t="s">
        <v>52</v>
      </c>
      <c r="B7103" s="29" t="s">
        <v>13330</v>
      </c>
      <c r="C7103" s="29" t="s">
        <v>359</v>
      </c>
      <c r="D7103" s="29" t="s">
        <v>566</v>
      </c>
      <c r="E7103" s="29" t="n">
        <v>1</v>
      </c>
      <c r="F7103" s="29"/>
      <c r="G7103" s="29" t="s">
        <v>13331</v>
      </c>
      <c r="H7103" s="30" t="n">
        <v>315</v>
      </c>
      <c r="I7103" s="31" t="n">
        <v>46183</v>
      </c>
      <c r="J7103" s="30" t="n">
        <v>315</v>
      </c>
      <c r="K7103" s="29" t="s">
        <v>120</v>
      </c>
      <c r="L7103" s="29" t="s">
        <v>1096</v>
      </c>
      <c r="M7103" s="29"/>
      <c r="N7103" s="29" t="s">
        <v>122</v>
      </c>
      <c r="O7103" s="31" t="n">
        <v>46711</v>
      </c>
      <c r="P7103" s="29" t="s">
        <v>123</v>
      </c>
      <c r="Q7103" s="29" t="n">
        <f aca="false">IFERROR(VALUE(L7103),"")</f>
        <v>102</v>
      </c>
      <c r="R7103" s="29" t="n">
        <f aca="true">IF(O7103="","",O7103-TODAY())</f>
        <v>426</v>
      </c>
      <c r="S7103" s="29" t="str">
        <f aca="false">IF(C7103="&lt;&lt; vazio &gt;&gt;","VAZIA",IF(AND(O7103&lt;&gt;"",R7103&lt;0),"VENCIDO",IF(AND(O7103&lt;&gt;"",R7103&lt;=Parametros!$B$10),"PRÓX. VENCIMENTO",IF(F7103="Q","QUALIDADE",IF(F7103="S","BLOQUEADO",IF(F7103="R","RESTRITO/DEVOLUÇÃO",IF(OR(N7103="QUAR",N7103="QRES"),"QUARENTENA",IF(OR(B7103="DESCARTE",B7103="DEVOLUÇÃO"),"DESCARTE/DEVOLUÇÃO",IF(AND(D7103="",K7103&lt;&gt;""),"SEM LOTE",IF(AND(Q7103&lt;&gt;"",Q7103&gt;=Parametros!$B$11),"PARADO/SEM GIRO","OK"))))))))))</f>
        <v>PARADO/SEM GIRO</v>
      </c>
      <c r="T7103" s="29" t="n">
        <f aca="false">IF(AND($S7103="PARADO/SEM GIRO",$K7103="KG",OR(Painel!$B$5="(Todos)",A7103=Painel!$B$5)*OR(Painel!$E$5="(Todos)",P7103=Painel!$E$5)),$J7103+ROW()/10000000,"")</f>
        <v>315.0007103</v>
      </c>
      <c r="U7103" s="29" t="str">
        <f aca="false">IF(AND($S7103="VENCIDO",$K7103="KG",OR(Painel!$B$5="(Todos)",A7103=Painel!$B$5)*OR(Painel!$E$5="(Todos)",P7103=Painel!$E$5)),$J7103+ROW()/10000000,"")</f>
        <v/>
      </c>
    </row>
    <row r="7104" customFormat="false" ht="15" hidden="false" customHeight="false" outlineLevel="0" collapsed="false">
      <c r="A7104" s="29" t="s">
        <v>52</v>
      </c>
      <c r="B7104" s="29" t="s">
        <v>13332</v>
      </c>
      <c r="C7104" s="29" t="s">
        <v>2694</v>
      </c>
      <c r="D7104" s="29" t="s">
        <v>2695</v>
      </c>
      <c r="E7104" s="29" t="n">
        <v>1</v>
      </c>
      <c r="F7104" s="29"/>
      <c r="G7104" s="29" t="s">
        <v>13333</v>
      </c>
      <c r="H7104" s="30" t="n">
        <v>480</v>
      </c>
      <c r="I7104" s="31" t="n">
        <v>46073</v>
      </c>
      <c r="J7104" s="30" t="n">
        <v>480</v>
      </c>
      <c r="K7104" s="29" t="s">
        <v>120</v>
      </c>
      <c r="L7104" s="29" t="s">
        <v>11465</v>
      </c>
      <c r="M7104" s="29"/>
      <c r="N7104" s="29" t="s">
        <v>122</v>
      </c>
      <c r="O7104" s="31" t="n">
        <v>46550</v>
      </c>
      <c r="P7104" s="29" t="s">
        <v>123</v>
      </c>
      <c r="Q7104" s="29" t="n">
        <f aca="false">IFERROR(VALUE(L7104),"")</f>
        <v>212</v>
      </c>
      <c r="R7104" s="29" t="n">
        <f aca="true">IF(O7104="","",O7104-TODAY())</f>
        <v>265</v>
      </c>
      <c r="S7104" s="29" t="str">
        <f aca="false">IF(C7104="&lt;&lt; vazio &gt;&gt;","VAZIA",IF(AND(O7104&lt;&gt;"",R7104&lt;0),"VENCIDO",IF(AND(O7104&lt;&gt;"",R7104&lt;=Parametros!$B$10),"PRÓX. VENCIMENTO",IF(F7104="Q","QUALIDADE",IF(F7104="S","BLOQUEADO",IF(F7104="R","RESTRITO/DEVOLUÇÃO",IF(OR(N7104="QUAR",N7104="QRES"),"QUARENTENA",IF(OR(B7104="DESCARTE",B7104="DEVOLUÇÃO"),"DESCARTE/DEVOLUÇÃO",IF(AND(D7104="",K7104&lt;&gt;""),"SEM LOTE",IF(AND(Q7104&lt;&gt;"",Q7104&gt;=Parametros!$B$11),"PARADO/SEM GIRO","OK"))))))))))</f>
        <v>PARADO/SEM GIRO</v>
      </c>
      <c r="T7104" s="29" t="n">
        <f aca="false">IF(AND($S7104="PARADO/SEM GIRO",$K7104="KG",OR(Painel!$B$5="(Todos)",A7104=Painel!$B$5)*OR(Painel!$E$5="(Todos)",P7104=Painel!$E$5)),$J7104+ROW()/10000000,"")</f>
        <v>480.0007104</v>
      </c>
      <c r="U7104" s="29" t="str">
        <f aca="false">IF(AND($S7104="VENCIDO",$K7104="KG",OR(Painel!$B$5="(Todos)",A7104=Painel!$B$5)*OR(Painel!$E$5="(Todos)",P7104=Painel!$E$5)),$J7104+ROW()/10000000,"")</f>
        <v/>
      </c>
    </row>
    <row r="7105" customFormat="false" ht="15" hidden="false" customHeight="false" outlineLevel="0" collapsed="false">
      <c r="A7105" s="29" t="s">
        <v>52</v>
      </c>
      <c r="B7105" s="29" t="s">
        <v>13334</v>
      </c>
      <c r="C7105" s="29" t="s">
        <v>115</v>
      </c>
      <c r="D7105" s="29"/>
      <c r="E7105" s="29" t="n">
        <v>0</v>
      </c>
      <c r="F7105" s="29"/>
      <c r="G7105" s="29"/>
      <c r="H7105" s="30" t="n">
        <v>0</v>
      </c>
      <c r="I7105" s="29"/>
      <c r="J7105" s="30" t="n">
        <v>0</v>
      </c>
      <c r="K7105" s="29"/>
      <c r="L7105" s="29" t="s">
        <v>116</v>
      </c>
      <c r="M7105" s="29"/>
      <c r="N7105" s="29"/>
      <c r="O7105" s="29"/>
      <c r="P7105" s="29"/>
      <c r="Q7105" s="29" t="n">
        <f aca="false">IFERROR(VALUE(L7105),"")</f>
        <v>0</v>
      </c>
      <c r="R7105" s="29" t="str">
        <f aca="true">IF(O7105="","",O7105-TODAY())</f>
        <v/>
      </c>
      <c r="S7105" s="29" t="str">
        <f aca="false">IF(C7105="&lt;&lt; vazio &gt;&gt;","VAZIA",IF(AND(O7105&lt;&gt;"",R7105&lt;0),"VENCIDO",IF(AND(O7105&lt;&gt;"",R7105&lt;=Parametros!$B$10),"PRÓX. VENCIMENTO",IF(F7105="Q","QUALIDADE",IF(F7105="S","BLOQUEADO",IF(F7105="R","RESTRITO/DEVOLUÇÃO",IF(OR(N7105="QUAR",N7105="QRES"),"QUARENTENA",IF(OR(B7105="DESCARTE",B7105="DEVOLUÇÃO"),"DESCARTE/DEVOLUÇÃO",IF(AND(D7105="",K7105&lt;&gt;""),"SEM LOTE",IF(AND(Q7105&lt;&gt;"",Q7105&gt;=Parametros!$B$11),"PARADO/SEM GIRO","OK"))))))))))</f>
        <v>VAZIA</v>
      </c>
      <c r="T7105" s="29" t="str">
        <f aca="false">IF(AND($S7105="PARADO/SEM GIRO",$K7105="KG",OR(Painel!$B$5="(Todos)",A7105=Painel!$B$5)*OR(Painel!$E$5="(Todos)",P7105=Painel!$E$5)),$J7105+ROW()/10000000,"")</f>
        <v/>
      </c>
      <c r="U7105" s="29" t="str">
        <f aca="false">IF(AND($S7105="VENCIDO",$K7105="KG",OR(Painel!$B$5="(Todos)",A7105=Painel!$B$5)*OR(Painel!$E$5="(Todos)",P7105=Painel!$E$5)),$J7105+ROW()/10000000,"")</f>
        <v/>
      </c>
    </row>
    <row r="7106" customFormat="false" ht="15" hidden="false" customHeight="false" outlineLevel="0" collapsed="false">
      <c r="A7106" s="29" t="s">
        <v>52</v>
      </c>
      <c r="B7106" s="29" t="s">
        <v>13335</v>
      </c>
      <c r="C7106" s="29" t="s">
        <v>115</v>
      </c>
      <c r="D7106" s="29"/>
      <c r="E7106" s="29" t="n">
        <v>0</v>
      </c>
      <c r="F7106" s="29"/>
      <c r="G7106" s="29"/>
      <c r="H7106" s="30" t="n">
        <v>0</v>
      </c>
      <c r="I7106" s="29"/>
      <c r="J7106" s="30" t="n">
        <v>0</v>
      </c>
      <c r="K7106" s="29"/>
      <c r="L7106" s="29" t="s">
        <v>116</v>
      </c>
      <c r="M7106" s="29"/>
      <c r="N7106" s="29"/>
      <c r="O7106" s="29"/>
      <c r="P7106" s="29"/>
      <c r="Q7106" s="29" t="n">
        <f aca="false">IFERROR(VALUE(L7106),"")</f>
        <v>0</v>
      </c>
      <c r="R7106" s="29" t="str">
        <f aca="true">IF(O7106="","",O7106-TODAY())</f>
        <v/>
      </c>
      <c r="S7106" s="29" t="str">
        <f aca="false">IF(C7106="&lt;&lt; vazio &gt;&gt;","VAZIA",IF(AND(O7106&lt;&gt;"",R7106&lt;0),"VENCIDO",IF(AND(O7106&lt;&gt;"",R7106&lt;=Parametros!$B$10),"PRÓX. VENCIMENTO",IF(F7106="Q","QUALIDADE",IF(F7106="S","BLOQUEADO",IF(F7106="R","RESTRITO/DEVOLUÇÃO",IF(OR(N7106="QUAR",N7106="QRES"),"QUARENTENA",IF(OR(B7106="DESCARTE",B7106="DEVOLUÇÃO"),"DESCARTE/DEVOLUÇÃO",IF(AND(D7106="",K7106&lt;&gt;""),"SEM LOTE",IF(AND(Q7106&lt;&gt;"",Q7106&gt;=Parametros!$B$11),"PARADO/SEM GIRO","OK"))))))))))</f>
        <v>VAZIA</v>
      </c>
      <c r="T7106" s="29" t="str">
        <f aca="false">IF(AND($S7106="PARADO/SEM GIRO",$K7106="KG",OR(Painel!$B$5="(Todos)",A7106=Painel!$B$5)*OR(Painel!$E$5="(Todos)",P7106=Painel!$E$5)),$J7106+ROW()/10000000,"")</f>
        <v/>
      </c>
      <c r="U7106" s="29" t="str">
        <f aca="false">IF(AND($S7106="VENCIDO",$K7106="KG",OR(Painel!$B$5="(Todos)",A7106=Painel!$B$5)*OR(Painel!$E$5="(Todos)",P7106=Painel!$E$5)),$J7106+ROW()/10000000,"")</f>
        <v/>
      </c>
    </row>
    <row r="7107" customFormat="false" ht="15" hidden="false" customHeight="false" outlineLevel="0" collapsed="false">
      <c r="A7107" s="29" t="s">
        <v>52</v>
      </c>
      <c r="B7107" s="29" t="s">
        <v>13336</v>
      </c>
      <c r="C7107" s="29" t="s">
        <v>115</v>
      </c>
      <c r="D7107" s="29"/>
      <c r="E7107" s="29" t="n">
        <v>0</v>
      </c>
      <c r="F7107" s="29"/>
      <c r="G7107" s="29"/>
      <c r="H7107" s="30" t="n">
        <v>0</v>
      </c>
      <c r="I7107" s="29"/>
      <c r="J7107" s="30" t="n">
        <v>0</v>
      </c>
      <c r="K7107" s="29"/>
      <c r="L7107" s="29" t="s">
        <v>116</v>
      </c>
      <c r="M7107" s="29"/>
      <c r="N7107" s="29"/>
      <c r="O7107" s="29"/>
      <c r="P7107" s="29"/>
      <c r="Q7107" s="29" t="n">
        <f aca="false">IFERROR(VALUE(L7107),"")</f>
        <v>0</v>
      </c>
      <c r="R7107" s="29" t="str">
        <f aca="true">IF(O7107="","",O7107-TODAY())</f>
        <v/>
      </c>
      <c r="S7107" s="29" t="str">
        <f aca="false">IF(C7107="&lt;&lt; vazio &gt;&gt;","VAZIA",IF(AND(O7107&lt;&gt;"",R7107&lt;0),"VENCIDO",IF(AND(O7107&lt;&gt;"",R7107&lt;=Parametros!$B$10),"PRÓX. VENCIMENTO",IF(F7107="Q","QUALIDADE",IF(F7107="S","BLOQUEADO",IF(F7107="R","RESTRITO/DEVOLUÇÃO",IF(OR(N7107="QUAR",N7107="QRES"),"QUARENTENA",IF(OR(B7107="DESCARTE",B7107="DEVOLUÇÃO"),"DESCARTE/DEVOLUÇÃO",IF(AND(D7107="",K7107&lt;&gt;""),"SEM LOTE",IF(AND(Q7107&lt;&gt;"",Q7107&gt;=Parametros!$B$11),"PARADO/SEM GIRO","OK"))))))))))</f>
        <v>VAZIA</v>
      </c>
      <c r="T7107" s="29" t="str">
        <f aca="false">IF(AND($S7107="PARADO/SEM GIRO",$K7107="KG",OR(Painel!$B$5="(Todos)",A7107=Painel!$B$5)*OR(Painel!$E$5="(Todos)",P7107=Painel!$E$5)),$J7107+ROW()/10000000,"")</f>
        <v/>
      </c>
      <c r="U7107" s="29" t="str">
        <f aca="false">IF(AND($S7107="VENCIDO",$K7107="KG",OR(Painel!$B$5="(Todos)",A7107=Painel!$B$5)*OR(Painel!$E$5="(Todos)",P7107=Painel!$E$5)),$J7107+ROW()/10000000,"")</f>
        <v/>
      </c>
    </row>
    <row r="7108" customFormat="false" ht="15" hidden="false" customHeight="false" outlineLevel="0" collapsed="false">
      <c r="A7108" s="29" t="s">
        <v>52</v>
      </c>
      <c r="B7108" s="29" t="s">
        <v>13337</v>
      </c>
      <c r="C7108" s="29" t="s">
        <v>115</v>
      </c>
      <c r="D7108" s="29"/>
      <c r="E7108" s="29" t="n">
        <v>0</v>
      </c>
      <c r="F7108" s="29"/>
      <c r="G7108" s="29"/>
      <c r="H7108" s="30" t="n">
        <v>0</v>
      </c>
      <c r="I7108" s="29"/>
      <c r="J7108" s="30" t="n">
        <v>0</v>
      </c>
      <c r="K7108" s="29"/>
      <c r="L7108" s="29" t="s">
        <v>116</v>
      </c>
      <c r="M7108" s="29"/>
      <c r="N7108" s="29"/>
      <c r="O7108" s="29"/>
      <c r="P7108" s="29"/>
      <c r="Q7108" s="29" t="n">
        <f aca="false">IFERROR(VALUE(L7108),"")</f>
        <v>0</v>
      </c>
      <c r="R7108" s="29" t="str">
        <f aca="true">IF(O7108="","",O7108-TODAY())</f>
        <v/>
      </c>
      <c r="S7108" s="29" t="str">
        <f aca="false">IF(C7108="&lt;&lt; vazio &gt;&gt;","VAZIA",IF(AND(O7108&lt;&gt;"",R7108&lt;0),"VENCIDO",IF(AND(O7108&lt;&gt;"",R7108&lt;=Parametros!$B$10),"PRÓX. VENCIMENTO",IF(F7108="Q","QUALIDADE",IF(F7108="S","BLOQUEADO",IF(F7108="R","RESTRITO/DEVOLUÇÃO",IF(OR(N7108="QUAR",N7108="QRES"),"QUARENTENA",IF(OR(B7108="DESCARTE",B7108="DEVOLUÇÃO"),"DESCARTE/DEVOLUÇÃO",IF(AND(D7108="",K7108&lt;&gt;""),"SEM LOTE",IF(AND(Q7108&lt;&gt;"",Q7108&gt;=Parametros!$B$11),"PARADO/SEM GIRO","OK"))))))))))</f>
        <v>VAZIA</v>
      </c>
      <c r="T7108" s="29" t="str">
        <f aca="false">IF(AND($S7108="PARADO/SEM GIRO",$K7108="KG",OR(Painel!$B$5="(Todos)",A7108=Painel!$B$5)*OR(Painel!$E$5="(Todos)",P7108=Painel!$E$5)),$J7108+ROW()/10000000,"")</f>
        <v/>
      </c>
      <c r="U7108" s="29" t="str">
        <f aca="false">IF(AND($S7108="VENCIDO",$K7108="KG",OR(Painel!$B$5="(Todos)",A7108=Painel!$B$5)*OR(Painel!$E$5="(Todos)",P7108=Painel!$E$5)),$J7108+ROW()/10000000,"")</f>
        <v/>
      </c>
    </row>
    <row r="7109" customFormat="false" ht="15" hidden="false" customHeight="false" outlineLevel="0" collapsed="false">
      <c r="A7109" s="29" t="s">
        <v>52</v>
      </c>
      <c r="B7109" s="29" t="s">
        <v>13338</v>
      </c>
      <c r="C7109" s="29" t="s">
        <v>3323</v>
      </c>
      <c r="D7109" s="29" t="s">
        <v>10059</v>
      </c>
      <c r="E7109" s="29" t="n">
        <v>1</v>
      </c>
      <c r="F7109" s="29"/>
      <c r="G7109" s="29" t="s">
        <v>13339</v>
      </c>
      <c r="H7109" s="30" t="n">
        <v>313.6</v>
      </c>
      <c r="I7109" s="31" t="n">
        <v>46183</v>
      </c>
      <c r="J7109" s="30" t="n">
        <v>313.6</v>
      </c>
      <c r="K7109" s="29" t="s">
        <v>120</v>
      </c>
      <c r="L7109" s="29" t="s">
        <v>1096</v>
      </c>
      <c r="M7109" s="29"/>
      <c r="N7109" s="29" t="s">
        <v>122</v>
      </c>
      <c r="O7109" s="31" t="n">
        <v>46551</v>
      </c>
      <c r="P7109" s="29" t="s">
        <v>123</v>
      </c>
      <c r="Q7109" s="29" t="n">
        <f aca="false">IFERROR(VALUE(L7109),"")</f>
        <v>102</v>
      </c>
      <c r="R7109" s="29" t="n">
        <f aca="true">IF(O7109="","",O7109-TODAY())</f>
        <v>266</v>
      </c>
      <c r="S7109" s="29" t="str">
        <f aca="false">IF(C7109="&lt;&lt; vazio &gt;&gt;","VAZIA",IF(AND(O7109&lt;&gt;"",R7109&lt;0),"VENCIDO",IF(AND(O7109&lt;&gt;"",R7109&lt;=Parametros!$B$10),"PRÓX. VENCIMENTO",IF(F7109="Q","QUALIDADE",IF(F7109="S","BLOQUEADO",IF(F7109="R","RESTRITO/DEVOLUÇÃO",IF(OR(N7109="QUAR",N7109="QRES"),"QUARENTENA",IF(OR(B7109="DESCARTE",B7109="DEVOLUÇÃO"),"DESCARTE/DEVOLUÇÃO",IF(AND(D7109="",K7109&lt;&gt;""),"SEM LOTE",IF(AND(Q7109&lt;&gt;"",Q7109&gt;=Parametros!$B$11),"PARADO/SEM GIRO","OK"))))))))))</f>
        <v>PARADO/SEM GIRO</v>
      </c>
      <c r="T7109" s="29" t="n">
        <f aca="false">IF(AND($S7109="PARADO/SEM GIRO",$K7109="KG",OR(Painel!$B$5="(Todos)",A7109=Painel!$B$5)*OR(Painel!$E$5="(Todos)",P7109=Painel!$E$5)),$J7109+ROW()/10000000,"")</f>
        <v>313.6007109</v>
      </c>
      <c r="U7109" s="29" t="str">
        <f aca="false">IF(AND($S7109="VENCIDO",$K7109="KG",OR(Painel!$B$5="(Todos)",A7109=Painel!$B$5)*OR(Painel!$E$5="(Todos)",P7109=Painel!$E$5)),$J7109+ROW()/10000000,"")</f>
        <v/>
      </c>
    </row>
    <row r="7110" customFormat="false" ht="15" hidden="false" customHeight="false" outlineLevel="0" collapsed="false">
      <c r="A7110" s="29" t="s">
        <v>52</v>
      </c>
      <c r="B7110" s="29" t="s">
        <v>13340</v>
      </c>
      <c r="C7110" s="29" t="s">
        <v>115</v>
      </c>
      <c r="D7110" s="29"/>
      <c r="E7110" s="29" t="n">
        <v>0</v>
      </c>
      <c r="F7110" s="29"/>
      <c r="G7110" s="29"/>
      <c r="H7110" s="30" t="n">
        <v>0</v>
      </c>
      <c r="I7110" s="29"/>
      <c r="J7110" s="30" t="n">
        <v>0</v>
      </c>
      <c r="K7110" s="29"/>
      <c r="L7110" s="29" t="s">
        <v>116</v>
      </c>
      <c r="M7110" s="29"/>
      <c r="N7110" s="29"/>
      <c r="O7110" s="29"/>
      <c r="P7110" s="29"/>
      <c r="Q7110" s="29" t="n">
        <f aca="false">IFERROR(VALUE(L7110),"")</f>
        <v>0</v>
      </c>
      <c r="R7110" s="29" t="str">
        <f aca="true">IF(O7110="","",O7110-TODAY())</f>
        <v/>
      </c>
      <c r="S7110" s="29" t="str">
        <f aca="false">IF(C7110="&lt;&lt; vazio &gt;&gt;","VAZIA",IF(AND(O7110&lt;&gt;"",R7110&lt;0),"VENCIDO",IF(AND(O7110&lt;&gt;"",R7110&lt;=Parametros!$B$10),"PRÓX. VENCIMENTO",IF(F7110="Q","QUALIDADE",IF(F7110="S","BLOQUEADO",IF(F7110="R","RESTRITO/DEVOLUÇÃO",IF(OR(N7110="QUAR",N7110="QRES"),"QUARENTENA",IF(OR(B7110="DESCARTE",B7110="DEVOLUÇÃO"),"DESCARTE/DEVOLUÇÃO",IF(AND(D7110="",K7110&lt;&gt;""),"SEM LOTE",IF(AND(Q7110&lt;&gt;"",Q7110&gt;=Parametros!$B$11),"PARADO/SEM GIRO","OK"))))))))))</f>
        <v>VAZIA</v>
      </c>
      <c r="T7110" s="29" t="str">
        <f aca="false">IF(AND($S7110="PARADO/SEM GIRO",$K7110="KG",OR(Painel!$B$5="(Todos)",A7110=Painel!$B$5)*OR(Painel!$E$5="(Todos)",P7110=Painel!$E$5)),$J7110+ROW()/10000000,"")</f>
        <v/>
      </c>
      <c r="U7110" s="29" t="str">
        <f aca="false">IF(AND($S7110="VENCIDO",$K7110="KG",OR(Painel!$B$5="(Todos)",A7110=Painel!$B$5)*OR(Painel!$E$5="(Todos)",P7110=Painel!$E$5)),$J7110+ROW()/10000000,"")</f>
        <v/>
      </c>
    </row>
    <row r="7111" customFormat="false" ht="15" hidden="false" customHeight="false" outlineLevel="0" collapsed="false">
      <c r="A7111" s="29" t="s">
        <v>52</v>
      </c>
      <c r="B7111" s="29" t="s">
        <v>13341</v>
      </c>
      <c r="C7111" s="29" t="s">
        <v>300</v>
      </c>
      <c r="D7111" s="29" t="s">
        <v>13255</v>
      </c>
      <c r="E7111" s="29" t="n">
        <v>1</v>
      </c>
      <c r="F7111" s="29"/>
      <c r="G7111" s="29" t="s">
        <v>13342</v>
      </c>
      <c r="H7111" s="30" t="n">
        <v>1102.5</v>
      </c>
      <c r="I7111" s="31" t="n">
        <v>46282</v>
      </c>
      <c r="J7111" s="30" t="n">
        <v>1102.5</v>
      </c>
      <c r="K7111" s="29" t="s">
        <v>120</v>
      </c>
      <c r="L7111" s="29" t="s">
        <v>400</v>
      </c>
      <c r="M7111" s="29"/>
      <c r="N7111" s="29" t="s">
        <v>134</v>
      </c>
      <c r="O7111" s="31" t="n">
        <v>46324</v>
      </c>
      <c r="P7111" s="29" t="s">
        <v>123</v>
      </c>
      <c r="Q7111" s="29" t="n">
        <f aca="false">IFERROR(VALUE(L7111),"")</f>
        <v>3</v>
      </c>
      <c r="R7111" s="29" t="n">
        <f aca="true">IF(O7111="","",O7111-TODAY())</f>
        <v>39</v>
      </c>
      <c r="S7111" s="29" t="str">
        <f aca="false">IF(C7111="&lt;&lt; vazio &gt;&gt;","VAZIA",IF(AND(O7111&lt;&gt;"",R7111&lt;0),"VENCIDO",IF(AND(O7111&lt;&gt;"",R7111&lt;=Parametros!$B$10),"PRÓX. VENCIMENTO",IF(F7111="Q","QUALIDADE",IF(F7111="S","BLOQUEADO",IF(F7111="R","RESTRITO/DEVOLUÇÃO",IF(OR(N7111="QUAR",N7111="QRES"),"QUARENTENA",IF(OR(B7111="DESCARTE",B7111="DEVOLUÇÃO"),"DESCARTE/DEVOLUÇÃO",IF(AND(D7111="",K7111&lt;&gt;""),"SEM LOTE",IF(AND(Q7111&lt;&gt;"",Q7111&gt;=Parametros!$B$11),"PARADO/SEM GIRO","OK"))))))))))</f>
        <v>PRÓX. VENCIMENTO</v>
      </c>
      <c r="T7111" s="29" t="str">
        <f aca="false">IF(AND($S7111="PARADO/SEM GIRO",$K7111="KG",OR(Painel!$B$5="(Todos)",A7111=Painel!$B$5)*OR(Painel!$E$5="(Todos)",P7111=Painel!$E$5)),$J7111+ROW()/10000000,"")</f>
        <v/>
      </c>
      <c r="U7111" s="29" t="str">
        <f aca="false">IF(AND($S7111="VENCIDO",$K7111="KG",OR(Painel!$B$5="(Todos)",A7111=Painel!$B$5)*OR(Painel!$E$5="(Todos)",P7111=Painel!$E$5)),$J7111+ROW()/10000000,"")</f>
        <v/>
      </c>
    </row>
    <row r="7112" customFormat="false" ht="15" hidden="false" customHeight="false" outlineLevel="0" collapsed="false">
      <c r="A7112" s="29" t="s">
        <v>52</v>
      </c>
      <c r="B7112" s="29" t="s">
        <v>13343</v>
      </c>
      <c r="C7112" s="29" t="s">
        <v>442</v>
      </c>
      <c r="D7112" s="29" t="s">
        <v>480</v>
      </c>
      <c r="E7112" s="29" t="n">
        <v>1</v>
      </c>
      <c r="F7112" s="29"/>
      <c r="G7112" s="29" t="s">
        <v>13344</v>
      </c>
      <c r="H7112" s="30" t="n">
        <v>415.8</v>
      </c>
      <c r="I7112" s="31" t="n">
        <v>46146</v>
      </c>
      <c r="J7112" s="30" t="n">
        <v>415.8</v>
      </c>
      <c r="K7112" s="29" t="s">
        <v>120</v>
      </c>
      <c r="L7112" s="29" t="s">
        <v>8803</v>
      </c>
      <c r="M7112" s="29"/>
      <c r="N7112" s="29" t="s">
        <v>122</v>
      </c>
      <c r="O7112" s="31" t="n">
        <v>46682</v>
      </c>
      <c r="P7112" s="29" t="s">
        <v>123</v>
      </c>
      <c r="Q7112" s="29" t="n">
        <f aca="false">IFERROR(VALUE(L7112),"")</f>
        <v>139</v>
      </c>
      <c r="R7112" s="29" t="n">
        <f aca="true">IF(O7112="","",O7112-TODAY())</f>
        <v>397</v>
      </c>
      <c r="S7112" s="29" t="str">
        <f aca="false">IF(C7112="&lt;&lt; vazio &gt;&gt;","VAZIA",IF(AND(O7112&lt;&gt;"",R7112&lt;0),"VENCIDO",IF(AND(O7112&lt;&gt;"",R7112&lt;=Parametros!$B$10),"PRÓX. VENCIMENTO",IF(F7112="Q","QUALIDADE",IF(F7112="S","BLOQUEADO",IF(F7112="R","RESTRITO/DEVOLUÇÃO",IF(OR(N7112="QUAR",N7112="QRES"),"QUARENTENA",IF(OR(B7112="DESCARTE",B7112="DEVOLUÇÃO"),"DESCARTE/DEVOLUÇÃO",IF(AND(D7112="",K7112&lt;&gt;""),"SEM LOTE",IF(AND(Q7112&lt;&gt;"",Q7112&gt;=Parametros!$B$11),"PARADO/SEM GIRO","OK"))))))))))</f>
        <v>PARADO/SEM GIRO</v>
      </c>
      <c r="T7112" s="29" t="n">
        <f aca="false">IF(AND($S7112="PARADO/SEM GIRO",$K7112="KG",OR(Painel!$B$5="(Todos)",A7112=Painel!$B$5)*OR(Painel!$E$5="(Todos)",P7112=Painel!$E$5)),$J7112+ROW()/10000000,"")</f>
        <v>415.8007112</v>
      </c>
      <c r="U7112" s="29" t="str">
        <f aca="false">IF(AND($S7112="VENCIDO",$K7112="KG",OR(Painel!$B$5="(Todos)",A7112=Painel!$B$5)*OR(Painel!$E$5="(Todos)",P7112=Painel!$E$5)),$J7112+ROW()/10000000,"")</f>
        <v/>
      </c>
    </row>
    <row r="7113" customFormat="false" ht="15" hidden="false" customHeight="false" outlineLevel="0" collapsed="false">
      <c r="A7113" s="29" t="s">
        <v>52</v>
      </c>
      <c r="B7113" s="29" t="s">
        <v>13345</v>
      </c>
      <c r="C7113" s="29" t="s">
        <v>115</v>
      </c>
      <c r="D7113" s="29"/>
      <c r="E7113" s="29" t="n">
        <v>0</v>
      </c>
      <c r="F7113" s="29"/>
      <c r="G7113" s="29"/>
      <c r="H7113" s="30" t="n">
        <v>0</v>
      </c>
      <c r="I7113" s="29"/>
      <c r="J7113" s="30" t="n">
        <v>0</v>
      </c>
      <c r="K7113" s="29"/>
      <c r="L7113" s="29" t="s">
        <v>116</v>
      </c>
      <c r="M7113" s="29"/>
      <c r="N7113" s="29"/>
      <c r="O7113" s="29"/>
      <c r="P7113" s="29"/>
      <c r="Q7113" s="29" t="n">
        <f aca="false">IFERROR(VALUE(L7113),"")</f>
        <v>0</v>
      </c>
      <c r="R7113" s="29" t="str">
        <f aca="true">IF(O7113="","",O7113-TODAY())</f>
        <v/>
      </c>
      <c r="S7113" s="29" t="str">
        <f aca="false">IF(C7113="&lt;&lt; vazio &gt;&gt;","VAZIA",IF(AND(O7113&lt;&gt;"",R7113&lt;0),"VENCIDO",IF(AND(O7113&lt;&gt;"",R7113&lt;=Parametros!$B$10),"PRÓX. VENCIMENTO",IF(F7113="Q","QUALIDADE",IF(F7113="S","BLOQUEADO",IF(F7113="R","RESTRITO/DEVOLUÇÃO",IF(OR(N7113="QUAR",N7113="QRES"),"QUARENTENA",IF(OR(B7113="DESCARTE",B7113="DEVOLUÇÃO"),"DESCARTE/DEVOLUÇÃO",IF(AND(D7113="",K7113&lt;&gt;""),"SEM LOTE",IF(AND(Q7113&lt;&gt;"",Q7113&gt;=Parametros!$B$11),"PARADO/SEM GIRO","OK"))))))))))</f>
        <v>VAZIA</v>
      </c>
      <c r="T7113" s="29" t="str">
        <f aca="false">IF(AND($S7113="PARADO/SEM GIRO",$K7113="KG",OR(Painel!$B$5="(Todos)",A7113=Painel!$B$5)*OR(Painel!$E$5="(Todos)",P7113=Painel!$E$5)),$J7113+ROW()/10000000,"")</f>
        <v/>
      </c>
      <c r="U7113" s="29" t="str">
        <f aca="false">IF(AND($S7113="VENCIDO",$K7113="KG",OR(Painel!$B$5="(Todos)",A7113=Painel!$B$5)*OR(Painel!$E$5="(Todos)",P7113=Painel!$E$5)),$J7113+ROW()/10000000,"")</f>
        <v/>
      </c>
    </row>
    <row r="7114" customFormat="false" ht="15" hidden="false" customHeight="false" outlineLevel="0" collapsed="false">
      <c r="A7114" s="29" t="s">
        <v>52</v>
      </c>
      <c r="B7114" s="29" t="s">
        <v>13346</v>
      </c>
      <c r="C7114" s="29" t="s">
        <v>222</v>
      </c>
      <c r="D7114" s="29" t="s">
        <v>815</v>
      </c>
      <c r="E7114" s="29" t="n">
        <v>1</v>
      </c>
      <c r="F7114" s="29"/>
      <c r="G7114" s="29" t="s">
        <v>13347</v>
      </c>
      <c r="H7114" s="30" t="n">
        <v>1000</v>
      </c>
      <c r="I7114" s="31" t="n">
        <v>46283</v>
      </c>
      <c r="J7114" s="30" t="n">
        <v>1000</v>
      </c>
      <c r="K7114" s="29" t="s">
        <v>120</v>
      </c>
      <c r="L7114" s="29" t="s">
        <v>176</v>
      </c>
      <c r="M7114" s="29"/>
      <c r="N7114" s="29" t="s">
        <v>122</v>
      </c>
      <c r="O7114" s="31" t="n">
        <v>46825</v>
      </c>
      <c r="P7114" s="29" t="s">
        <v>123</v>
      </c>
      <c r="Q7114" s="29" t="n">
        <f aca="false">IFERROR(VALUE(L7114),"")</f>
        <v>2</v>
      </c>
      <c r="R7114" s="29" t="n">
        <f aca="true">IF(O7114="","",O7114-TODAY())</f>
        <v>540</v>
      </c>
      <c r="S7114" s="29" t="str">
        <f aca="false">IF(C7114="&lt;&lt; vazio &gt;&gt;","VAZIA",IF(AND(O7114&lt;&gt;"",R7114&lt;0),"VENCIDO",IF(AND(O7114&lt;&gt;"",R7114&lt;=Parametros!$B$10),"PRÓX. VENCIMENTO",IF(F7114="Q","QUALIDADE",IF(F7114="S","BLOQUEADO",IF(F7114="R","RESTRITO/DEVOLUÇÃO",IF(OR(N7114="QUAR",N7114="QRES"),"QUARENTENA",IF(OR(B7114="DESCARTE",B7114="DEVOLUÇÃO"),"DESCARTE/DEVOLUÇÃO",IF(AND(D7114="",K7114&lt;&gt;""),"SEM LOTE",IF(AND(Q7114&lt;&gt;"",Q7114&gt;=Parametros!$B$11),"PARADO/SEM GIRO","OK"))))))))))</f>
        <v>OK</v>
      </c>
      <c r="T7114" s="29" t="str">
        <f aca="false">IF(AND($S7114="PARADO/SEM GIRO",$K7114="KG",OR(Painel!$B$5="(Todos)",A7114=Painel!$B$5)*OR(Painel!$E$5="(Todos)",P7114=Painel!$E$5)),$J7114+ROW()/10000000,"")</f>
        <v/>
      </c>
      <c r="U7114" s="29" t="str">
        <f aca="false">IF(AND($S7114="VENCIDO",$K7114="KG",OR(Painel!$B$5="(Todos)",A7114=Painel!$B$5)*OR(Painel!$E$5="(Todos)",P7114=Painel!$E$5)),$J7114+ROW()/10000000,"")</f>
        <v/>
      </c>
    </row>
    <row r="7115" customFormat="false" ht="15" hidden="false" customHeight="false" outlineLevel="0" collapsed="false">
      <c r="A7115" s="29" t="s">
        <v>52</v>
      </c>
      <c r="B7115" s="29" t="s">
        <v>13348</v>
      </c>
      <c r="C7115" s="29" t="s">
        <v>115</v>
      </c>
      <c r="D7115" s="29"/>
      <c r="E7115" s="29" t="n">
        <v>0</v>
      </c>
      <c r="F7115" s="29"/>
      <c r="G7115" s="29"/>
      <c r="H7115" s="30" t="n">
        <v>0</v>
      </c>
      <c r="I7115" s="29"/>
      <c r="J7115" s="30" t="n">
        <v>0</v>
      </c>
      <c r="K7115" s="29"/>
      <c r="L7115" s="29" t="s">
        <v>116</v>
      </c>
      <c r="M7115" s="29"/>
      <c r="N7115" s="29"/>
      <c r="O7115" s="29"/>
      <c r="P7115" s="29"/>
      <c r="Q7115" s="29" t="n">
        <f aca="false">IFERROR(VALUE(L7115),"")</f>
        <v>0</v>
      </c>
      <c r="R7115" s="29" t="str">
        <f aca="true">IF(O7115="","",O7115-TODAY())</f>
        <v/>
      </c>
      <c r="S7115" s="29" t="str">
        <f aca="false">IF(C7115="&lt;&lt; vazio &gt;&gt;","VAZIA",IF(AND(O7115&lt;&gt;"",R7115&lt;0),"VENCIDO",IF(AND(O7115&lt;&gt;"",R7115&lt;=Parametros!$B$10),"PRÓX. VENCIMENTO",IF(F7115="Q","QUALIDADE",IF(F7115="S","BLOQUEADO",IF(F7115="R","RESTRITO/DEVOLUÇÃO",IF(OR(N7115="QUAR",N7115="QRES"),"QUARENTENA",IF(OR(B7115="DESCARTE",B7115="DEVOLUÇÃO"),"DESCARTE/DEVOLUÇÃO",IF(AND(D7115="",K7115&lt;&gt;""),"SEM LOTE",IF(AND(Q7115&lt;&gt;"",Q7115&gt;=Parametros!$B$11),"PARADO/SEM GIRO","OK"))))))))))</f>
        <v>VAZIA</v>
      </c>
      <c r="T7115" s="29" t="str">
        <f aca="false">IF(AND($S7115="PARADO/SEM GIRO",$K7115="KG",OR(Painel!$B$5="(Todos)",A7115=Painel!$B$5)*OR(Painel!$E$5="(Todos)",P7115=Painel!$E$5)),$J7115+ROW()/10000000,"")</f>
        <v/>
      </c>
      <c r="U7115" s="29" t="str">
        <f aca="false">IF(AND($S7115="VENCIDO",$K7115="KG",OR(Painel!$B$5="(Todos)",A7115=Painel!$B$5)*OR(Painel!$E$5="(Todos)",P7115=Painel!$E$5)),$J7115+ROW()/10000000,"")</f>
        <v/>
      </c>
    </row>
    <row r="7116" customFormat="false" ht="15" hidden="false" customHeight="false" outlineLevel="0" collapsed="false">
      <c r="A7116" s="29" t="s">
        <v>52</v>
      </c>
      <c r="B7116" s="29" t="s">
        <v>13349</v>
      </c>
      <c r="C7116" s="29" t="s">
        <v>115</v>
      </c>
      <c r="D7116" s="29"/>
      <c r="E7116" s="29" t="n">
        <v>0</v>
      </c>
      <c r="F7116" s="29"/>
      <c r="G7116" s="29"/>
      <c r="H7116" s="30" t="n">
        <v>0</v>
      </c>
      <c r="I7116" s="29"/>
      <c r="J7116" s="30" t="n">
        <v>0</v>
      </c>
      <c r="K7116" s="29"/>
      <c r="L7116" s="29" t="s">
        <v>116</v>
      </c>
      <c r="M7116" s="29"/>
      <c r="N7116" s="29"/>
      <c r="O7116" s="29"/>
      <c r="P7116" s="29"/>
      <c r="Q7116" s="29" t="n">
        <f aca="false">IFERROR(VALUE(L7116),"")</f>
        <v>0</v>
      </c>
      <c r="R7116" s="29" t="str">
        <f aca="true">IF(O7116="","",O7116-TODAY())</f>
        <v/>
      </c>
      <c r="S7116" s="29" t="str">
        <f aca="false">IF(C7116="&lt;&lt; vazio &gt;&gt;","VAZIA",IF(AND(O7116&lt;&gt;"",R7116&lt;0),"VENCIDO",IF(AND(O7116&lt;&gt;"",R7116&lt;=Parametros!$B$10),"PRÓX. VENCIMENTO",IF(F7116="Q","QUALIDADE",IF(F7116="S","BLOQUEADO",IF(F7116="R","RESTRITO/DEVOLUÇÃO",IF(OR(N7116="QUAR",N7116="QRES"),"QUARENTENA",IF(OR(B7116="DESCARTE",B7116="DEVOLUÇÃO"),"DESCARTE/DEVOLUÇÃO",IF(AND(D7116="",K7116&lt;&gt;""),"SEM LOTE",IF(AND(Q7116&lt;&gt;"",Q7116&gt;=Parametros!$B$11),"PARADO/SEM GIRO","OK"))))))))))</f>
        <v>VAZIA</v>
      </c>
      <c r="T7116" s="29" t="str">
        <f aca="false">IF(AND($S7116="PARADO/SEM GIRO",$K7116="KG",OR(Painel!$B$5="(Todos)",A7116=Painel!$B$5)*OR(Painel!$E$5="(Todos)",P7116=Painel!$E$5)),$J7116+ROW()/10000000,"")</f>
        <v/>
      </c>
      <c r="U7116" s="29" t="str">
        <f aca="false">IF(AND($S7116="VENCIDO",$K7116="KG",OR(Painel!$B$5="(Todos)",A7116=Painel!$B$5)*OR(Painel!$E$5="(Todos)",P7116=Painel!$E$5)),$J7116+ROW()/10000000,"")</f>
        <v/>
      </c>
    </row>
    <row r="7117" customFormat="false" ht="15" hidden="false" customHeight="false" outlineLevel="0" collapsed="false">
      <c r="A7117" s="29" t="s">
        <v>52</v>
      </c>
      <c r="B7117" s="29" t="s">
        <v>13350</v>
      </c>
      <c r="C7117" s="29" t="s">
        <v>115</v>
      </c>
      <c r="D7117" s="29"/>
      <c r="E7117" s="29" t="n">
        <v>0</v>
      </c>
      <c r="F7117" s="29"/>
      <c r="G7117" s="29"/>
      <c r="H7117" s="30" t="n">
        <v>0</v>
      </c>
      <c r="I7117" s="29"/>
      <c r="J7117" s="30" t="n">
        <v>0</v>
      </c>
      <c r="K7117" s="29"/>
      <c r="L7117" s="29" t="s">
        <v>116</v>
      </c>
      <c r="M7117" s="29"/>
      <c r="N7117" s="29"/>
      <c r="O7117" s="29"/>
      <c r="P7117" s="29"/>
      <c r="Q7117" s="29" t="n">
        <f aca="false">IFERROR(VALUE(L7117),"")</f>
        <v>0</v>
      </c>
      <c r="R7117" s="29" t="str">
        <f aca="true">IF(O7117="","",O7117-TODAY())</f>
        <v/>
      </c>
      <c r="S7117" s="29" t="str">
        <f aca="false">IF(C7117="&lt;&lt; vazio &gt;&gt;","VAZIA",IF(AND(O7117&lt;&gt;"",R7117&lt;0),"VENCIDO",IF(AND(O7117&lt;&gt;"",R7117&lt;=Parametros!$B$10),"PRÓX. VENCIMENTO",IF(F7117="Q","QUALIDADE",IF(F7117="S","BLOQUEADO",IF(F7117="R","RESTRITO/DEVOLUÇÃO",IF(OR(N7117="QUAR",N7117="QRES"),"QUARENTENA",IF(OR(B7117="DESCARTE",B7117="DEVOLUÇÃO"),"DESCARTE/DEVOLUÇÃO",IF(AND(D7117="",K7117&lt;&gt;""),"SEM LOTE",IF(AND(Q7117&lt;&gt;"",Q7117&gt;=Parametros!$B$11),"PARADO/SEM GIRO","OK"))))))))))</f>
        <v>VAZIA</v>
      </c>
      <c r="T7117" s="29" t="str">
        <f aca="false">IF(AND($S7117="PARADO/SEM GIRO",$K7117="KG",OR(Painel!$B$5="(Todos)",A7117=Painel!$B$5)*OR(Painel!$E$5="(Todos)",P7117=Painel!$E$5)),$J7117+ROW()/10000000,"")</f>
        <v/>
      </c>
      <c r="U7117" s="29" t="str">
        <f aca="false">IF(AND($S7117="VENCIDO",$K7117="KG",OR(Painel!$B$5="(Todos)",A7117=Painel!$B$5)*OR(Painel!$E$5="(Todos)",P7117=Painel!$E$5)),$J7117+ROW()/10000000,"")</f>
        <v/>
      </c>
    </row>
    <row r="7118" customFormat="false" ht="15" hidden="false" customHeight="false" outlineLevel="0" collapsed="false">
      <c r="A7118" s="29" t="s">
        <v>52</v>
      </c>
      <c r="B7118" s="29" t="s">
        <v>13351</v>
      </c>
      <c r="C7118" s="29" t="s">
        <v>581</v>
      </c>
      <c r="D7118" s="29" t="s">
        <v>13352</v>
      </c>
      <c r="E7118" s="29" t="n">
        <v>1</v>
      </c>
      <c r="F7118" s="29"/>
      <c r="G7118" s="29" t="s">
        <v>13353</v>
      </c>
      <c r="H7118" s="30" t="n">
        <v>117</v>
      </c>
      <c r="I7118" s="31" t="n">
        <v>46161</v>
      </c>
      <c r="J7118" s="30" t="n">
        <v>117</v>
      </c>
      <c r="K7118" s="29" t="s">
        <v>120</v>
      </c>
      <c r="L7118" s="29" t="s">
        <v>13354</v>
      </c>
      <c r="M7118" s="29"/>
      <c r="N7118" s="29" t="s">
        <v>122</v>
      </c>
      <c r="O7118" s="31" t="n">
        <v>46707</v>
      </c>
      <c r="P7118" s="29" t="s">
        <v>123</v>
      </c>
      <c r="Q7118" s="29" t="n">
        <f aca="false">IFERROR(VALUE(L7118),"")</f>
        <v>124</v>
      </c>
      <c r="R7118" s="29" t="n">
        <f aca="true">IF(O7118="","",O7118-TODAY())</f>
        <v>422</v>
      </c>
      <c r="S7118" s="29" t="str">
        <f aca="false">IF(C7118="&lt;&lt; vazio &gt;&gt;","VAZIA",IF(AND(O7118&lt;&gt;"",R7118&lt;0),"VENCIDO",IF(AND(O7118&lt;&gt;"",R7118&lt;=Parametros!$B$10),"PRÓX. VENCIMENTO",IF(F7118="Q","QUALIDADE",IF(F7118="S","BLOQUEADO",IF(F7118="R","RESTRITO/DEVOLUÇÃO",IF(OR(N7118="QUAR",N7118="QRES"),"QUARENTENA",IF(OR(B7118="DESCARTE",B7118="DEVOLUÇÃO"),"DESCARTE/DEVOLUÇÃO",IF(AND(D7118="",K7118&lt;&gt;""),"SEM LOTE",IF(AND(Q7118&lt;&gt;"",Q7118&gt;=Parametros!$B$11),"PARADO/SEM GIRO","OK"))))))))))</f>
        <v>PARADO/SEM GIRO</v>
      </c>
      <c r="T7118" s="29" t="n">
        <f aca="false">IF(AND($S7118="PARADO/SEM GIRO",$K7118="KG",OR(Painel!$B$5="(Todos)",A7118=Painel!$B$5)*OR(Painel!$E$5="(Todos)",P7118=Painel!$E$5)),$J7118+ROW()/10000000,"")</f>
        <v>117.0007118</v>
      </c>
      <c r="U7118" s="29" t="str">
        <f aca="false">IF(AND($S7118="VENCIDO",$K7118="KG",OR(Painel!$B$5="(Todos)",A7118=Painel!$B$5)*OR(Painel!$E$5="(Todos)",P7118=Painel!$E$5)),$J7118+ROW()/10000000,"")</f>
        <v/>
      </c>
    </row>
    <row r="7119" customFormat="false" ht="15" hidden="false" customHeight="false" outlineLevel="0" collapsed="false">
      <c r="A7119" s="29" t="s">
        <v>52</v>
      </c>
      <c r="B7119" s="29" t="s">
        <v>13355</v>
      </c>
      <c r="C7119" s="29" t="s">
        <v>115</v>
      </c>
      <c r="D7119" s="29"/>
      <c r="E7119" s="29" t="n">
        <v>0</v>
      </c>
      <c r="F7119" s="29"/>
      <c r="G7119" s="29"/>
      <c r="H7119" s="30" t="n">
        <v>0</v>
      </c>
      <c r="I7119" s="29"/>
      <c r="J7119" s="30" t="n">
        <v>0</v>
      </c>
      <c r="K7119" s="29"/>
      <c r="L7119" s="29" t="s">
        <v>116</v>
      </c>
      <c r="M7119" s="29"/>
      <c r="N7119" s="29"/>
      <c r="O7119" s="29"/>
      <c r="P7119" s="29"/>
      <c r="Q7119" s="29" t="n">
        <f aca="false">IFERROR(VALUE(L7119),"")</f>
        <v>0</v>
      </c>
      <c r="R7119" s="29" t="str">
        <f aca="true">IF(O7119="","",O7119-TODAY())</f>
        <v/>
      </c>
      <c r="S7119" s="29" t="str">
        <f aca="false">IF(C7119="&lt;&lt; vazio &gt;&gt;","VAZIA",IF(AND(O7119&lt;&gt;"",R7119&lt;0),"VENCIDO",IF(AND(O7119&lt;&gt;"",R7119&lt;=Parametros!$B$10),"PRÓX. VENCIMENTO",IF(F7119="Q","QUALIDADE",IF(F7119="S","BLOQUEADO",IF(F7119="R","RESTRITO/DEVOLUÇÃO",IF(OR(N7119="QUAR",N7119="QRES"),"QUARENTENA",IF(OR(B7119="DESCARTE",B7119="DEVOLUÇÃO"),"DESCARTE/DEVOLUÇÃO",IF(AND(D7119="",K7119&lt;&gt;""),"SEM LOTE",IF(AND(Q7119&lt;&gt;"",Q7119&gt;=Parametros!$B$11),"PARADO/SEM GIRO","OK"))))))))))</f>
        <v>VAZIA</v>
      </c>
      <c r="T7119" s="29" t="str">
        <f aca="false">IF(AND($S7119="PARADO/SEM GIRO",$K7119="KG",OR(Painel!$B$5="(Todos)",A7119=Painel!$B$5)*OR(Painel!$E$5="(Todos)",P7119=Painel!$E$5)),$J7119+ROW()/10000000,"")</f>
        <v/>
      </c>
      <c r="U7119" s="29" t="str">
        <f aca="false">IF(AND($S7119="VENCIDO",$K7119="KG",OR(Painel!$B$5="(Todos)",A7119=Painel!$B$5)*OR(Painel!$E$5="(Todos)",P7119=Painel!$E$5)),$J7119+ROW()/10000000,"")</f>
        <v/>
      </c>
    </row>
    <row r="7120" customFormat="false" ht="15" hidden="false" customHeight="false" outlineLevel="0" collapsed="false">
      <c r="A7120" s="29" t="s">
        <v>52</v>
      </c>
      <c r="B7120" s="29" t="s">
        <v>13356</v>
      </c>
      <c r="C7120" s="29" t="s">
        <v>115</v>
      </c>
      <c r="D7120" s="29"/>
      <c r="E7120" s="29" t="n">
        <v>0</v>
      </c>
      <c r="F7120" s="29"/>
      <c r="G7120" s="29"/>
      <c r="H7120" s="30" t="n">
        <v>0</v>
      </c>
      <c r="I7120" s="29"/>
      <c r="J7120" s="30" t="n">
        <v>0</v>
      </c>
      <c r="K7120" s="29"/>
      <c r="L7120" s="29" t="s">
        <v>116</v>
      </c>
      <c r="M7120" s="29"/>
      <c r="N7120" s="29"/>
      <c r="O7120" s="29"/>
      <c r="P7120" s="29"/>
      <c r="Q7120" s="29" t="n">
        <f aca="false">IFERROR(VALUE(L7120),"")</f>
        <v>0</v>
      </c>
      <c r="R7120" s="29" t="str">
        <f aca="true">IF(O7120="","",O7120-TODAY())</f>
        <v/>
      </c>
      <c r="S7120" s="29" t="str">
        <f aca="false">IF(C7120="&lt;&lt; vazio &gt;&gt;","VAZIA",IF(AND(O7120&lt;&gt;"",R7120&lt;0),"VENCIDO",IF(AND(O7120&lt;&gt;"",R7120&lt;=Parametros!$B$10),"PRÓX. VENCIMENTO",IF(F7120="Q","QUALIDADE",IF(F7120="S","BLOQUEADO",IF(F7120="R","RESTRITO/DEVOLUÇÃO",IF(OR(N7120="QUAR",N7120="QRES"),"QUARENTENA",IF(OR(B7120="DESCARTE",B7120="DEVOLUÇÃO"),"DESCARTE/DEVOLUÇÃO",IF(AND(D7120="",K7120&lt;&gt;""),"SEM LOTE",IF(AND(Q7120&lt;&gt;"",Q7120&gt;=Parametros!$B$11),"PARADO/SEM GIRO","OK"))))))))))</f>
        <v>VAZIA</v>
      </c>
      <c r="T7120" s="29" t="str">
        <f aca="false">IF(AND($S7120="PARADO/SEM GIRO",$K7120="KG",OR(Painel!$B$5="(Todos)",A7120=Painel!$B$5)*OR(Painel!$E$5="(Todos)",P7120=Painel!$E$5)),$J7120+ROW()/10000000,"")</f>
        <v/>
      </c>
      <c r="U7120" s="29" t="str">
        <f aca="false">IF(AND($S7120="VENCIDO",$K7120="KG",OR(Painel!$B$5="(Todos)",A7120=Painel!$B$5)*OR(Painel!$E$5="(Todos)",P7120=Painel!$E$5)),$J7120+ROW()/10000000,"")</f>
        <v/>
      </c>
    </row>
    <row r="7121" customFormat="false" ht="15" hidden="false" customHeight="false" outlineLevel="0" collapsed="false">
      <c r="A7121" s="29" t="s">
        <v>52</v>
      </c>
      <c r="B7121" s="29" t="s">
        <v>13357</v>
      </c>
      <c r="C7121" s="29" t="s">
        <v>186</v>
      </c>
      <c r="D7121" s="29" t="s">
        <v>823</v>
      </c>
      <c r="E7121" s="29" t="n">
        <v>1</v>
      </c>
      <c r="F7121" s="29" t="s">
        <v>268</v>
      </c>
      <c r="G7121" s="29" t="s">
        <v>13358</v>
      </c>
      <c r="H7121" s="30" t="n">
        <v>545.4</v>
      </c>
      <c r="I7121" s="31" t="n">
        <v>46285</v>
      </c>
      <c r="J7121" s="30" t="n">
        <v>545.4</v>
      </c>
      <c r="K7121" s="29" t="s">
        <v>120</v>
      </c>
      <c r="L7121" s="29" t="s">
        <v>116</v>
      </c>
      <c r="M7121" s="29"/>
      <c r="N7121" s="29" t="s">
        <v>122</v>
      </c>
      <c r="O7121" s="31" t="n">
        <v>46831</v>
      </c>
      <c r="P7121" s="29" t="s">
        <v>123</v>
      </c>
      <c r="Q7121" s="29" t="n">
        <f aca="false">IFERROR(VALUE(L7121),"")</f>
        <v>0</v>
      </c>
      <c r="R7121" s="29" t="n">
        <f aca="true">IF(O7121="","",O7121-TODAY())</f>
        <v>546</v>
      </c>
      <c r="S7121" s="29" t="str">
        <f aca="false">IF(C7121="&lt;&lt; vazio &gt;&gt;","VAZIA",IF(AND(O7121&lt;&gt;"",R7121&lt;0),"VENCIDO",IF(AND(O7121&lt;&gt;"",R7121&lt;=Parametros!$B$10),"PRÓX. VENCIMENTO",IF(F7121="Q","QUALIDADE",IF(F7121="S","BLOQUEADO",IF(F7121="R","RESTRITO/DEVOLUÇÃO",IF(OR(N7121="QUAR",N7121="QRES"),"QUARENTENA",IF(OR(B7121="DESCARTE",B7121="DEVOLUÇÃO"),"DESCARTE/DEVOLUÇÃO",IF(AND(D7121="",K7121&lt;&gt;""),"SEM LOTE",IF(AND(Q7121&lt;&gt;"",Q7121&gt;=Parametros!$B$11),"PARADO/SEM GIRO","OK"))))))))))</f>
        <v>QUALIDADE</v>
      </c>
      <c r="T7121" s="29" t="str">
        <f aca="false">IF(AND($S7121="PARADO/SEM GIRO",$K7121="KG",OR(Painel!$B$5="(Todos)",A7121=Painel!$B$5)*OR(Painel!$E$5="(Todos)",P7121=Painel!$E$5)),$J7121+ROW()/10000000,"")</f>
        <v/>
      </c>
      <c r="U7121" s="29" t="str">
        <f aca="false">IF(AND($S7121="VENCIDO",$K7121="KG",OR(Painel!$B$5="(Todos)",A7121=Painel!$B$5)*OR(Painel!$E$5="(Todos)",P7121=Painel!$E$5)),$J7121+ROW()/10000000,"")</f>
        <v/>
      </c>
    </row>
    <row r="7122" customFormat="false" ht="15" hidden="false" customHeight="false" outlineLevel="0" collapsed="false">
      <c r="A7122" s="29" t="s">
        <v>52</v>
      </c>
      <c r="B7122" s="29" t="s">
        <v>13359</v>
      </c>
      <c r="C7122" s="29" t="s">
        <v>167</v>
      </c>
      <c r="D7122" s="29" t="s">
        <v>1022</v>
      </c>
      <c r="E7122" s="29" t="n">
        <v>1</v>
      </c>
      <c r="F7122" s="29" t="s">
        <v>268</v>
      </c>
      <c r="G7122" s="29" t="s">
        <v>13360</v>
      </c>
      <c r="H7122" s="30" t="n">
        <v>508.4</v>
      </c>
      <c r="I7122" s="31" t="n">
        <v>46285</v>
      </c>
      <c r="J7122" s="30" t="n">
        <v>508.4</v>
      </c>
      <c r="K7122" s="29" t="s">
        <v>120</v>
      </c>
      <c r="L7122" s="29" t="s">
        <v>116</v>
      </c>
      <c r="M7122" s="29"/>
      <c r="N7122" s="29" t="s">
        <v>122</v>
      </c>
      <c r="O7122" s="31" t="n">
        <v>46831</v>
      </c>
      <c r="P7122" s="29" t="s">
        <v>123</v>
      </c>
      <c r="Q7122" s="29" t="n">
        <f aca="false">IFERROR(VALUE(L7122),"")</f>
        <v>0</v>
      </c>
      <c r="R7122" s="29" t="n">
        <f aca="true">IF(O7122="","",O7122-TODAY())</f>
        <v>546</v>
      </c>
      <c r="S7122" s="29" t="str">
        <f aca="false">IF(C7122="&lt;&lt; vazio &gt;&gt;","VAZIA",IF(AND(O7122&lt;&gt;"",R7122&lt;0),"VENCIDO",IF(AND(O7122&lt;&gt;"",R7122&lt;=Parametros!$B$10),"PRÓX. VENCIMENTO",IF(F7122="Q","QUALIDADE",IF(F7122="S","BLOQUEADO",IF(F7122="R","RESTRITO/DEVOLUÇÃO",IF(OR(N7122="QUAR",N7122="QRES"),"QUARENTENA",IF(OR(B7122="DESCARTE",B7122="DEVOLUÇÃO"),"DESCARTE/DEVOLUÇÃO",IF(AND(D7122="",K7122&lt;&gt;""),"SEM LOTE",IF(AND(Q7122&lt;&gt;"",Q7122&gt;=Parametros!$B$11),"PARADO/SEM GIRO","OK"))))))))))</f>
        <v>QUALIDADE</v>
      </c>
      <c r="T7122" s="29" t="str">
        <f aca="false">IF(AND($S7122="PARADO/SEM GIRO",$K7122="KG",OR(Painel!$B$5="(Todos)",A7122=Painel!$B$5)*OR(Painel!$E$5="(Todos)",P7122=Painel!$E$5)),$J7122+ROW()/10000000,"")</f>
        <v/>
      </c>
      <c r="U7122" s="29" t="str">
        <f aca="false">IF(AND($S7122="VENCIDO",$K7122="KG",OR(Painel!$B$5="(Todos)",A7122=Painel!$B$5)*OR(Painel!$E$5="(Todos)",P7122=Painel!$E$5)),$J7122+ROW()/10000000,"")</f>
        <v/>
      </c>
    </row>
    <row r="7123" customFormat="false" ht="15" hidden="false" customHeight="false" outlineLevel="0" collapsed="false">
      <c r="A7123" s="29" t="s">
        <v>52</v>
      </c>
      <c r="B7123" s="29" t="s">
        <v>13361</v>
      </c>
      <c r="C7123" s="29" t="s">
        <v>666</v>
      </c>
      <c r="D7123" s="29" t="s">
        <v>667</v>
      </c>
      <c r="E7123" s="29" t="n">
        <v>1</v>
      </c>
      <c r="F7123" s="29" t="s">
        <v>268</v>
      </c>
      <c r="G7123" s="29" t="s">
        <v>13362</v>
      </c>
      <c r="H7123" s="30" t="n">
        <v>590.4</v>
      </c>
      <c r="I7123" s="31" t="n">
        <v>46285</v>
      </c>
      <c r="J7123" s="30" t="n">
        <v>590.4</v>
      </c>
      <c r="K7123" s="29" t="s">
        <v>120</v>
      </c>
      <c r="L7123" s="29" t="s">
        <v>116</v>
      </c>
      <c r="M7123" s="29"/>
      <c r="N7123" s="29" t="s">
        <v>122</v>
      </c>
      <c r="O7123" s="31" t="n">
        <v>46831</v>
      </c>
      <c r="P7123" s="29" t="s">
        <v>123</v>
      </c>
      <c r="Q7123" s="29" t="n">
        <f aca="false">IFERROR(VALUE(L7123),"")</f>
        <v>0</v>
      </c>
      <c r="R7123" s="29" t="n">
        <f aca="true">IF(O7123="","",O7123-TODAY())</f>
        <v>546</v>
      </c>
      <c r="S7123" s="29" t="str">
        <f aca="false">IF(C7123="&lt;&lt; vazio &gt;&gt;","VAZIA",IF(AND(O7123&lt;&gt;"",R7123&lt;0),"VENCIDO",IF(AND(O7123&lt;&gt;"",R7123&lt;=Parametros!$B$10),"PRÓX. VENCIMENTO",IF(F7123="Q","QUALIDADE",IF(F7123="S","BLOQUEADO",IF(F7123="R","RESTRITO/DEVOLUÇÃO",IF(OR(N7123="QUAR",N7123="QRES"),"QUARENTENA",IF(OR(B7123="DESCARTE",B7123="DEVOLUÇÃO"),"DESCARTE/DEVOLUÇÃO",IF(AND(D7123="",K7123&lt;&gt;""),"SEM LOTE",IF(AND(Q7123&lt;&gt;"",Q7123&gt;=Parametros!$B$11),"PARADO/SEM GIRO","OK"))))))))))</f>
        <v>QUALIDADE</v>
      </c>
      <c r="T7123" s="29" t="str">
        <f aca="false">IF(AND($S7123="PARADO/SEM GIRO",$K7123="KG",OR(Painel!$B$5="(Todos)",A7123=Painel!$B$5)*OR(Painel!$E$5="(Todos)",P7123=Painel!$E$5)),$J7123+ROW()/10000000,"")</f>
        <v/>
      </c>
      <c r="U7123" s="29" t="str">
        <f aca="false">IF(AND($S7123="VENCIDO",$K7123="KG",OR(Painel!$B$5="(Todos)",A7123=Painel!$B$5)*OR(Painel!$E$5="(Todos)",P7123=Painel!$E$5)),$J7123+ROW()/10000000,"")</f>
        <v/>
      </c>
    </row>
    <row r="7124" customFormat="false" ht="15" hidden="false" customHeight="false" outlineLevel="0" collapsed="false">
      <c r="A7124" s="29" t="s">
        <v>52</v>
      </c>
      <c r="B7124" s="29" t="s">
        <v>13363</v>
      </c>
      <c r="C7124" s="29" t="s">
        <v>768</v>
      </c>
      <c r="D7124" s="29" t="s">
        <v>1087</v>
      </c>
      <c r="E7124" s="29" t="n">
        <v>1</v>
      </c>
      <c r="F7124" s="29"/>
      <c r="G7124" s="29" t="s">
        <v>13364</v>
      </c>
      <c r="H7124" s="30" t="n">
        <v>800</v>
      </c>
      <c r="I7124" s="31" t="n">
        <v>46261</v>
      </c>
      <c r="J7124" s="30" t="n">
        <v>800</v>
      </c>
      <c r="K7124" s="29" t="s">
        <v>120</v>
      </c>
      <c r="L7124" s="29" t="s">
        <v>938</v>
      </c>
      <c r="M7124" s="29"/>
      <c r="N7124" s="29" t="s">
        <v>122</v>
      </c>
      <c r="O7124" s="31" t="n">
        <v>46619</v>
      </c>
      <c r="P7124" s="29" t="s">
        <v>123</v>
      </c>
      <c r="Q7124" s="29" t="n">
        <f aca="false">IFERROR(VALUE(L7124),"")</f>
        <v>24</v>
      </c>
      <c r="R7124" s="29" t="n">
        <f aca="true">IF(O7124="","",O7124-TODAY())</f>
        <v>334</v>
      </c>
      <c r="S7124" s="29" t="str">
        <f aca="false">IF(C7124="&lt;&lt; vazio &gt;&gt;","VAZIA",IF(AND(O7124&lt;&gt;"",R7124&lt;0),"VENCIDO",IF(AND(O7124&lt;&gt;"",R7124&lt;=Parametros!$B$10),"PRÓX. VENCIMENTO",IF(F7124="Q","QUALIDADE",IF(F7124="S","BLOQUEADO",IF(F7124="R","RESTRITO/DEVOLUÇÃO",IF(OR(N7124="QUAR",N7124="QRES"),"QUARENTENA",IF(OR(B7124="DESCARTE",B7124="DEVOLUÇÃO"),"DESCARTE/DEVOLUÇÃO",IF(AND(D7124="",K7124&lt;&gt;""),"SEM LOTE",IF(AND(Q7124&lt;&gt;"",Q7124&gt;=Parametros!$B$11),"PARADO/SEM GIRO","OK"))))))))))</f>
        <v>OK</v>
      </c>
      <c r="T7124" s="29" t="str">
        <f aca="false">IF(AND($S7124="PARADO/SEM GIRO",$K7124="KG",OR(Painel!$B$5="(Todos)",A7124=Painel!$B$5)*OR(Painel!$E$5="(Todos)",P7124=Painel!$E$5)),$J7124+ROW()/10000000,"")</f>
        <v/>
      </c>
      <c r="U7124" s="29" t="str">
        <f aca="false">IF(AND($S7124="VENCIDO",$K7124="KG",OR(Painel!$B$5="(Todos)",A7124=Painel!$B$5)*OR(Painel!$E$5="(Todos)",P7124=Painel!$E$5)),$J7124+ROW()/10000000,"")</f>
        <v/>
      </c>
    </row>
    <row r="7125" customFormat="false" ht="15" hidden="false" customHeight="false" outlineLevel="0" collapsed="false">
      <c r="A7125" s="29" t="s">
        <v>52</v>
      </c>
      <c r="B7125" s="29" t="s">
        <v>13365</v>
      </c>
      <c r="C7125" s="29" t="s">
        <v>115</v>
      </c>
      <c r="D7125" s="29"/>
      <c r="E7125" s="29" t="n">
        <v>0</v>
      </c>
      <c r="F7125" s="29"/>
      <c r="G7125" s="29"/>
      <c r="H7125" s="30" t="n">
        <v>0</v>
      </c>
      <c r="I7125" s="29"/>
      <c r="J7125" s="30" t="n">
        <v>0</v>
      </c>
      <c r="K7125" s="29"/>
      <c r="L7125" s="29" t="s">
        <v>116</v>
      </c>
      <c r="M7125" s="29"/>
      <c r="N7125" s="29"/>
      <c r="O7125" s="29"/>
      <c r="P7125" s="29"/>
      <c r="Q7125" s="29" t="n">
        <f aca="false">IFERROR(VALUE(L7125),"")</f>
        <v>0</v>
      </c>
      <c r="R7125" s="29" t="str">
        <f aca="true">IF(O7125="","",O7125-TODAY())</f>
        <v/>
      </c>
      <c r="S7125" s="29" t="str">
        <f aca="false">IF(C7125="&lt;&lt; vazio &gt;&gt;","VAZIA",IF(AND(O7125&lt;&gt;"",R7125&lt;0),"VENCIDO",IF(AND(O7125&lt;&gt;"",R7125&lt;=Parametros!$B$10),"PRÓX. VENCIMENTO",IF(F7125="Q","QUALIDADE",IF(F7125="S","BLOQUEADO",IF(F7125="R","RESTRITO/DEVOLUÇÃO",IF(OR(N7125="QUAR",N7125="QRES"),"QUARENTENA",IF(OR(B7125="DESCARTE",B7125="DEVOLUÇÃO"),"DESCARTE/DEVOLUÇÃO",IF(AND(D7125="",K7125&lt;&gt;""),"SEM LOTE",IF(AND(Q7125&lt;&gt;"",Q7125&gt;=Parametros!$B$11),"PARADO/SEM GIRO","OK"))))))))))</f>
        <v>VAZIA</v>
      </c>
      <c r="T7125" s="29" t="str">
        <f aca="false">IF(AND($S7125="PARADO/SEM GIRO",$K7125="KG",OR(Painel!$B$5="(Todos)",A7125=Painel!$B$5)*OR(Painel!$E$5="(Todos)",P7125=Painel!$E$5)),$J7125+ROW()/10000000,"")</f>
        <v/>
      </c>
      <c r="U7125" s="29" t="str">
        <f aca="false">IF(AND($S7125="VENCIDO",$K7125="KG",OR(Painel!$B$5="(Todos)",A7125=Painel!$B$5)*OR(Painel!$E$5="(Todos)",P7125=Painel!$E$5)),$J7125+ROW()/10000000,"")</f>
        <v/>
      </c>
    </row>
    <row r="7126" customFormat="false" ht="15" hidden="false" customHeight="false" outlineLevel="0" collapsed="false">
      <c r="A7126" s="29" t="s">
        <v>52</v>
      </c>
      <c r="B7126" s="29" t="s">
        <v>13366</v>
      </c>
      <c r="C7126" s="29" t="s">
        <v>325</v>
      </c>
      <c r="D7126" s="29" t="s">
        <v>1062</v>
      </c>
      <c r="E7126" s="29" t="n">
        <v>1</v>
      </c>
      <c r="F7126" s="29" t="s">
        <v>268</v>
      </c>
      <c r="G7126" s="29" t="s">
        <v>13367</v>
      </c>
      <c r="H7126" s="30" t="n">
        <v>1102.5</v>
      </c>
      <c r="I7126" s="31" t="n">
        <v>46278</v>
      </c>
      <c r="J7126" s="30" t="n">
        <v>1102.5</v>
      </c>
      <c r="K7126" s="29" t="s">
        <v>120</v>
      </c>
      <c r="L7126" s="29" t="s">
        <v>328</v>
      </c>
      <c r="M7126" s="29"/>
      <c r="N7126" s="29" t="s">
        <v>122</v>
      </c>
      <c r="O7126" s="31" t="n">
        <v>46643</v>
      </c>
      <c r="P7126" s="29" t="s">
        <v>123</v>
      </c>
      <c r="Q7126" s="29" t="n">
        <f aca="false">IFERROR(VALUE(L7126),"")</f>
        <v>7</v>
      </c>
      <c r="R7126" s="29" t="n">
        <f aca="true">IF(O7126="","",O7126-TODAY())</f>
        <v>358</v>
      </c>
      <c r="S7126" s="29" t="str">
        <f aca="false">IF(C7126="&lt;&lt; vazio &gt;&gt;","VAZIA",IF(AND(O7126&lt;&gt;"",R7126&lt;0),"VENCIDO",IF(AND(O7126&lt;&gt;"",R7126&lt;=Parametros!$B$10),"PRÓX. VENCIMENTO",IF(F7126="Q","QUALIDADE",IF(F7126="S","BLOQUEADO",IF(F7126="R","RESTRITO/DEVOLUÇÃO",IF(OR(N7126="QUAR",N7126="QRES"),"QUARENTENA",IF(OR(B7126="DESCARTE",B7126="DEVOLUÇÃO"),"DESCARTE/DEVOLUÇÃO",IF(AND(D7126="",K7126&lt;&gt;""),"SEM LOTE",IF(AND(Q7126&lt;&gt;"",Q7126&gt;=Parametros!$B$11),"PARADO/SEM GIRO","OK"))))))))))</f>
        <v>QUALIDADE</v>
      </c>
      <c r="T7126" s="29" t="str">
        <f aca="false">IF(AND($S7126="PARADO/SEM GIRO",$K7126="KG",OR(Painel!$B$5="(Todos)",A7126=Painel!$B$5)*OR(Painel!$E$5="(Todos)",P7126=Painel!$E$5)),$J7126+ROW()/10000000,"")</f>
        <v/>
      </c>
      <c r="U7126" s="29" t="str">
        <f aca="false">IF(AND($S7126="VENCIDO",$K7126="KG",OR(Painel!$B$5="(Todos)",A7126=Painel!$B$5)*OR(Painel!$E$5="(Todos)",P7126=Painel!$E$5)),$J7126+ROW()/10000000,"")</f>
        <v/>
      </c>
    </row>
    <row r="7127" customFormat="false" ht="15" hidden="false" customHeight="false" outlineLevel="0" collapsed="false">
      <c r="A7127" s="29" t="s">
        <v>52</v>
      </c>
      <c r="B7127" s="29" t="s">
        <v>13368</v>
      </c>
      <c r="C7127" s="29" t="s">
        <v>115</v>
      </c>
      <c r="D7127" s="29"/>
      <c r="E7127" s="29" t="n">
        <v>0</v>
      </c>
      <c r="F7127" s="29"/>
      <c r="G7127" s="29"/>
      <c r="H7127" s="30" t="n">
        <v>0</v>
      </c>
      <c r="I7127" s="29"/>
      <c r="J7127" s="30" t="n">
        <v>0</v>
      </c>
      <c r="K7127" s="29"/>
      <c r="L7127" s="29" t="s">
        <v>116</v>
      </c>
      <c r="M7127" s="29"/>
      <c r="N7127" s="29"/>
      <c r="O7127" s="29"/>
      <c r="P7127" s="29"/>
      <c r="Q7127" s="29" t="n">
        <f aca="false">IFERROR(VALUE(L7127),"")</f>
        <v>0</v>
      </c>
      <c r="R7127" s="29" t="str">
        <f aca="true">IF(O7127="","",O7127-TODAY())</f>
        <v/>
      </c>
      <c r="S7127" s="29" t="str">
        <f aca="false">IF(C7127="&lt;&lt; vazio &gt;&gt;","VAZIA",IF(AND(O7127&lt;&gt;"",R7127&lt;0),"VENCIDO",IF(AND(O7127&lt;&gt;"",R7127&lt;=Parametros!$B$10),"PRÓX. VENCIMENTO",IF(F7127="Q","QUALIDADE",IF(F7127="S","BLOQUEADO",IF(F7127="R","RESTRITO/DEVOLUÇÃO",IF(OR(N7127="QUAR",N7127="QRES"),"QUARENTENA",IF(OR(B7127="DESCARTE",B7127="DEVOLUÇÃO"),"DESCARTE/DEVOLUÇÃO",IF(AND(D7127="",K7127&lt;&gt;""),"SEM LOTE",IF(AND(Q7127&lt;&gt;"",Q7127&gt;=Parametros!$B$11),"PARADO/SEM GIRO","OK"))))))))))</f>
        <v>VAZIA</v>
      </c>
      <c r="T7127" s="29" t="str">
        <f aca="false">IF(AND($S7127="PARADO/SEM GIRO",$K7127="KG",OR(Painel!$B$5="(Todos)",A7127=Painel!$B$5)*OR(Painel!$E$5="(Todos)",P7127=Painel!$E$5)),$J7127+ROW()/10000000,"")</f>
        <v/>
      </c>
      <c r="U7127" s="29" t="str">
        <f aca="false">IF(AND($S7127="VENCIDO",$K7127="KG",OR(Painel!$B$5="(Todos)",A7127=Painel!$B$5)*OR(Painel!$E$5="(Todos)",P7127=Painel!$E$5)),$J7127+ROW()/10000000,"")</f>
        <v/>
      </c>
    </row>
    <row r="7128" customFormat="false" ht="15" hidden="false" customHeight="false" outlineLevel="0" collapsed="false">
      <c r="A7128" s="29" t="s">
        <v>52</v>
      </c>
      <c r="B7128" s="29" t="s">
        <v>13369</v>
      </c>
      <c r="C7128" s="29" t="s">
        <v>3614</v>
      </c>
      <c r="D7128" s="29" t="s">
        <v>13370</v>
      </c>
      <c r="E7128" s="29" t="n">
        <v>1</v>
      </c>
      <c r="F7128" s="29" t="s">
        <v>137</v>
      </c>
      <c r="G7128" s="29" t="s">
        <v>13371</v>
      </c>
      <c r="H7128" s="30" t="n">
        <v>920</v>
      </c>
      <c r="I7128" s="31" t="n">
        <v>46229</v>
      </c>
      <c r="J7128" s="30" t="n">
        <v>920</v>
      </c>
      <c r="K7128" s="29" t="s">
        <v>120</v>
      </c>
      <c r="L7128" s="29" t="s">
        <v>1855</v>
      </c>
      <c r="M7128" s="29"/>
      <c r="N7128" s="29" t="s">
        <v>122</v>
      </c>
      <c r="O7128" s="31" t="n">
        <v>46495</v>
      </c>
      <c r="P7128" s="29" t="s">
        <v>123</v>
      </c>
      <c r="Q7128" s="29" t="n">
        <f aca="false">IFERROR(VALUE(L7128),"")</f>
        <v>56</v>
      </c>
      <c r="R7128" s="29" t="n">
        <f aca="true">IF(O7128="","",O7128-TODAY())</f>
        <v>210</v>
      </c>
      <c r="S7128" s="29" t="str">
        <f aca="false">IF(C7128="&lt;&lt; vazio &gt;&gt;","VAZIA",IF(AND(O7128&lt;&gt;"",R7128&lt;0),"VENCIDO",IF(AND(O7128&lt;&gt;"",R7128&lt;=Parametros!$B$10),"PRÓX. VENCIMENTO",IF(F7128="Q","QUALIDADE",IF(F7128="S","BLOQUEADO",IF(F7128="R","RESTRITO/DEVOLUÇÃO",IF(OR(N7128="QUAR",N7128="QRES"),"QUARENTENA",IF(OR(B7128="DESCARTE",B7128="DEVOLUÇÃO"),"DESCARTE/DEVOLUÇÃO",IF(AND(D7128="",K7128&lt;&gt;""),"SEM LOTE",IF(AND(Q7128&lt;&gt;"",Q7128&gt;=Parametros!$B$11),"PARADO/SEM GIRO","OK"))))))))))</f>
        <v>BLOQUEADO</v>
      </c>
      <c r="T7128" s="29" t="str">
        <f aca="false">IF(AND($S7128="PARADO/SEM GIRO",$K7128="KG",OR(Painel!$B$5="(Todos)",A7128=Painel!$B$5)*OR(Painel!$E$5="(Todos)",P7128=Painel!$E$5)),$J7128+ROW()/10000000,"")</f>
        <v/>
      </c>
      <c r="U7128" s="29" t="str">
        <f aca="false">IF(AND($S7128="VENCIDO",$K7128="KG",OR(Painel!$B$5="(Todos)",A7128=Painel!$B$5)*OR(Painel!$E$5="(Todos)",P7128=Painel!$E$5)),$J7128+ROW()/10000000,"")</f>
        <v/>
      </c>
    </row>
    <row r="7129" customFormat="false" ht="15" hidden="false" customHeight="false" outlineLevel="0" collapsed="false">
      <c r="A7129" s="29" t="s">
        <v>52</v>
      </c>
      <c r="B7129" s="29" t="s">
        <v>13372</v>
      </c>
      <c r="C7129" s="29" t="s">
        <v>6947</v>
      </c>
      <c r="D7129" s="29" t="s">
        <v>6948</v>
      </c>
      <c r="E7129" s="29" t="n">
        <v>1</v>
      </c>
      <c r="F7129" s="29"/>
      <c r="G7129" s="29" t="s">
        <v>13373</v>
      </c>
      <c r="H7129" s="30" t="n">
        <v>1000</v>
      </c>
      <c r="I7129" s="31" t="n">
        <v>46178</v>
      </c>
      <c r="J7129" s="30" t="n">
        <v>1000</v>
      </c>
      <c r="K7129" s="29" t="s">
        <v>120</v>
      </c>
      <c r="L7129" s="29" t="s">
        <v>1478</v>
      </c>
      <c r="M7129" s="29"/>
      <c r="N7129" s="29" t="s">
        <v>122</v>
      </c>
      <c r="O7129" s="31" t="n">
        <v>46905</v>
      </c>
      <c r="P7129" s="29" t="s">
        <v>123</v>
      </c>
      <c r="Q7129" s="29" t="n">
        <f aca="false">IFERROR(VALUE(L7129),"")</f>
        <v>107</v>
      </c>
      <c r="R7129" s="29" t="n">
        <f aca="true">IF(O7129="","",O7129-TODAY())</f>
        <v>620</v>
      </c>
      <c r="S7129" s="29" t="str">
        <f aca="false">IF(C7129="&lt;&lt; vazio &gt;&gt;","VAZIA",IF(AND(O7129&lt;&gt;"",R7129&lt;0),"VENCIDO",IF(AND(O7129&lt;&gt;"",R7129&lt;=Parametros!$B$10),"PRÓX. VENCIMENTO",IF(F7129="Q","QUALIDADE",IF(F7129="S","BLOQUEADO",IF(F7129="R","RESTRITO/DEVOLUÇÃO",IF(OR(N7129="QUAR",N7129="QRES"),"QUARENTENA",IF(OR(B7129="DESCARTE",B7129="DEVOLUÇÃO"),"DESCARTE/DEVOLUÇÃO",IF(AND(D7129="",K7129&lt;&gt;""),"SEM LOTE",IF(AND(Q7129&lt;&gt;"",Q7129&gt;=Parametros!$B$11),"PARADO/SEM GIRO","OK"))))))))))</f>
        <v>PARADO/SEM GIRO</v>
      </c>
      <c r="T7129" s="29" t="n">
        <f aca="false">IF(AND($S7129="PARADO/SEM GIRO",$K7129="KG",OR(Painel!$B$5="(Todos)",A7129=Painel!$B$5)*OR(Painel!$E$5="(Todos)",P7129=Painel!$E$5)),$J7129+ROW()/10000000,"")</f>
        <v>1000.0007129</v>
      </c>
      <c r="U7129" s="29" t="str">
        <f aca="false">IF(AND($S7129="VENCIDO",$K7129="KG",OR(Painel!$B$5="(Todos)",A7129=Painel!$B$5)*OR(Painel!$E$5="(Todos)",P7129=Painel!$E$5)),$J7129+ROW()/10000000,"")</f>
        <v/>
      </c>
    </row>
    <row r="7130" customFormat="false" ht="15" hidden="false" customHeight="false" outlineLevel="0" collapsed="false">
      <c r="A7130" s="29" t="s">
        <v>52</v>
      </c>
      <c r="B7130" s="29" t="s">
        <v>13374</v>
      </c>
      <c r="C7130" s="29" t="s">
        <v>115</v>
      </c>
      <c r="D7130" s="29"/>
      <c r="E7130" s="29" t="n">
        <v>0</v>
      </c>
      <c r="F7130" s="29"/>
      <c r="G7130" s="29"/>
      <c r="H7130" s="30" t="n">
        <v>0</v>
      </c>
      <c r="I7130" s="29"/>
      <c r="J7130" s="30" t="n">
        <v>0</v>
      </c>
      <c r="K7130" s="29"/>
      <c r="L7130" s="29" t="s">
        <v>116</v>
      </c>
      <c r="M7130" s="29"/>
      <c r="N7130" s="29"/>
      <c r="O7130" s="29"/>
      <c r="P7130" s="29"/>
      <c r="Q7130" s="29" t="n">
        <f aca="false">IFERROR(VALUE(L7130),"")</f>
        <v>0</v>
      </c>
      <c r="R7130" s="29" t="str">
        <f aca="true">IF(O7130="","",O7130-TODAY())</f>
        <v/>
      </c>
      <c r="S7130" s="29" t="str">
        <f aca="false">IF(C7130="&lt;&lt; vazio &gt;&gt;","VAZIA",IF(AND(O7130&lt;&gt;"",R7130&lt;0),"VENCIDO",IF(AND(O7130&lt;&gt;"",R7130&lt;=Parametros!$B$10),"PRÓX. VENCIMENTO",IF(F7130="Q","QUALIDADE",IF(F7130="S","BLOQUEADO",IF(F7130="R","RESTRITO/DEVOLUÇÃO",IF(OR(N7130="QUAR",N7130="QRES"),"QUARENTENA",IF(OR(B7130="DESCARTE",B7130="DEVOLUÇÃO"),"DESCARTE/DEVOLUÇÃO",IF(AND(D7130="",K7130&lt;&gt;""),"SEM LOTE",IF(AND(Q7130&lt;&gt;"",Q7130&gt;=Parametros!$B$11),"PARADO/SEM GIRO","OK"))))))))))</f>
        <v>VAZIA</v>
      </c>
      <c r="T7130" s="29" t="str">
        <f aca="false">IF(AND($S7130="PARADO/SEM GIRO",$K7130="KG",OR(Painel!$B$5="(Todos)",A7130=Painel!$B$5)*OR(Painel!$E$5="(Todos)",P7130=Painel!$E$5)),$J7130+ROW()/10000000,"")</f>
        <v/>
      </c>
      <c r="U7130" s="29" t="str">
        <f aca="false">IF(AND($S7130="VENCIDO",$K7130="KG",OR(Painel!$B$5="(Todos)",A7130=Painel!$B$5)*OR(Painel!$E$5="(Todos)",P7130=Painel!$E$5)),$J7130+ROW()/10000000,"")</f>
        <v/>
      </c>
    </row>
    <row r="7131" customFormat="false" ht="15" hidden="false" customHeight="false" outlineLevel="0" collapsed="false">
      <c r="A7131" s="29" t="s">
        <v>52</v>
      </c>
      <c r="B7131" s="29" t="s">
        <v>13375</v>
      </c>
      <c r="C7131" s="29" t="s">
        <v>115</v>
      </c>
      <c r="D7131" s="29"/>
      <c r="E7131" s="29" t="n">
        <v>0</v>
      </c>
      <c r="F7131" s="29"/>
      <c r="G7131" s="29"/>
      <c r="H7131" s="30" t="n">
        <v>0</v>
      </c>
      <c r="I7131" s="29"/>
      <c r="J7131" s="30" t="n">
        <v>0</v>
      </c>
      <c r="K7131" s="29"/>
      <c r="L7131" s="29" t="s">
        <v>116</v>
      </c>
      <c r="M7131" s="29"/>
      <c r="N7131" s="29"/>
      <c r="O7131" s="29"/>
      <c r="P7131" s="29"/>
      <c r="Q7131" s="29" t="n">
        <f aca="false">IFERROR(VALUE(L7131),"")</f>
        <v>0</v>
      </c>
      <c r="R7131" s="29" t="str">
        <f aca="true">IF(O7131="","",O7131-TODAY())</f>
        <v/>
      </c>
      <c r="S7131" s="29" t="str">
        <f aca="false">IF(C7131="&lt;&lt; vazio &gt;&gt;","VAZIA",IF(AND(O7131&lt;&gt;"",R7131&lt;0),"VENCIDO",IF(AND(O7131&lt;&gt;"",R7131&lt;=Parametros!$B$10),"PRÓX. VENCIMENTO",IF(F7131="Q","QUALIDADE",IF(F7131="S","BLOQUEADO",IF(F7131="R","RESTRITO/DEVOLUÇÃO",IF(OR(N7131="QUAR",N7131="QRES"),"QUARENTENA",IF(OR(B7131="DESCARTE",B7131="DEVOLUÇÃO"),"DESCARTE/DEVOLUÇÃO",IF(AND(D7131="",K7131&lt;&gt;""),"SEM LOTE",IF(AND(Q7131&lt;&gt;"",Q7131&gt;=Parametros!$B$11),"PARADO/SEM GIRO","OK"))))))))))</f>
        <v>VAZIA</v>
      </c>
      <c r="T7131" s="29" t="str">
        <f aca="false">IF(AND($S7131="PARADO/SEM GIRO",$K7131="KG",OR(Painel!$B$5="(Todos)",A7131=Painel!$B$5)*OR(Painel!$E$5="(Todos)",P7131=Painel!$E$5)),$J7131+ROW()/10000000,"")</f>
        <v/>
      </c>
      <c r="U7131" s="29" t="str">
        <f aca="false">IF(AND($S7131="VENCIDO",$K7131="KG",OR(Painel!$B$5="(Todos)",A7131=Painel!$B$5)*OR(Painel!$E$5="(Todos)",P7131=Painel!$E$5)),$J7131+ROW()/10000000,"")</f>
        <v/>
      </c>
    </row>
    <row r="7132" customFormat="false" ht="15" hidden="false" customHeight="false" outlineLevel="0" collapsed="false">
      <c r="A7132" s="29" t="s">
        <v>52</v>
      </c>
      <c r="B7132" s="29" t="s">
        <v>13376</v>
      </c>
      <c r="C7132" s="29" t="s">
        <v>115</v>
      </c>
      <c r="D7132" s="29"/>
      <c r="E7132" s="29" t="n">
        <v>0</v>
      </c>
      <c r="F7132" s="29"/>
      <c r="G7132" s="29"/>
      <c r="H7132" s="30" t="n">
        <v>0</v>
      </c>
      <c r="I7132" s="29"/>
      <c r="J7132" s="30" t="n">
        <v>0</v>
      </c>
      <c r="K7132" s="29"/>
      <c r="L7132" s="29" t="s">
        <v>116</v>
      </c>
      <c r="M7132" s="29"/>
      <c r="N7132" s="29"/>
      <c r="O7132" s="29"/>
      <c r="P7132" s="29"/>
      <c r="Q7132" s="29" t="n">
        <f aca="false">IFERROR(VALUE(L7132),"")</f>
        <v>0</v>
      </c>
      <c r="R7132" s="29" t="str">
        <f aca="true">IF(O7132="","",O7132-TODAY())</f>
        <v/>
      </c>
      <c r="S7132" s="29" t="str">
        <f aca="false">IF(C7132="&lt;&lt; vazio &gt;&gt;","VAZIA",IF(AND(O7132&lt;&gt;"",R7132&lt;0),"VENCIDO",IF(AND(O7132&lt;&gt;"",R7132&lt;=Parametros!$B$10),"PRÓX. VENCIMENTO",IF(F7132="Q","QUALIDADE",IF(F7132="S","BLOQUEADO",IF(F7132="R","RESTRITO/DEVOLUÇÃO",IF(OR(N7132="QUAR",N7132="QRES"),"QUARENTENA",IF(OR(B7132="DESCARTE",B7132="DEVOLUÇÃO"),"DESCARTE/DEVOLUÇÃO",IF(AND(D7132="",K7132&lt;&gt;""),"SEM LOTE",IF(AND(Q7132&lt;&gt;"",Q7132&gt;=Parametros!$B$11),"PARADO/SEM GIRO","OK"))))))))))</f>
        <v>VAZIA</v>
      </c>
      <c r="T7132" s="29" t="str">
        <f aca="false">IF(AND($S7132="PARADO/SEM GIRO",$K7132="KG",OR(Painel!$B$5="(Todos)",A7132=Painel!$B$5)*OR(Painel!$E$5="(Todos)",P7132=Painel!$E$5)),$J7132+ROW()/10000000,"")</f>
        <v/>
      </c>
      <c r="U7132" s="29" t="str">
        <f aca="false">IF(AND($S7132="VENCIDO",$K7132="KG",OR(Painel!$B$5="(Todos)",A7132=Painel!$B$5)*OR(Painel!$E$5="(Todos)",P7132=Painel!$E$5)),$J7132+ROW()/10000000,"")</f>
        <v/>
      </c>
    </row>
    <row r="7133" customFormat="false" ht="15" hidden="false" customHeight="false" outlineLevel="0" collapsed="false">
      <c r="A7133" s="29" t="s">
        <v>52</v>
      </c>
      <c r="B7133" s="29" t="s">
        <v>13377</v>
      </c>
      <c r="C7133" s="29" t="s">
        <v>4484</v>
      </c>
      <c r="D7133" s="29" t="s">
        <v>8080</v>
      </c>
      <c r="E7133" s="29" t="n">
        <v>1</v>
      </c>
      <c r="F7133" s="29"/>
      <c r="G7133" s="29" t="s">
        <v>13378</v>
      </c>
      <c r="H7133" s="30" t="n">
        <v>480</v>
      </c>
      <c r="I7133" s="31" t="n">
        <v>45985</v>
      </c>
      <c r="J7133" s="30" t="n">
        <v>480</v>
      </c>
      <c r="K7133" s="29" t="s">
        <v>120</v>
      </c>
      <c r="L7133" s="29" t="s">
        <v>10166</v>
      </c>
      <c r="M7133" s="29"/>
      <c r="N7133" s="29" t="s">
        <v>122</v>
      </c>
      <c r="O7133" s="31" t="n">
        <v>46577</v>
      </c>
      <c r="P7133" s="29" t="s">
        <v>123</v>
      </c>
      <c r="Q7133" s="29" t="n">
        <f aca="false">IFERROR(VALUE(L7133),"")</f>
        <v>300</v>
      </c>
      <c r="R7133" s="29" t="n">
        <f aca="true">IF(O7133="","",O7133-TODAY())</f>
        <v>292</v>
      </c>
      <c r="S7133" s="29" t="str">
        <f aca="false">IF(C7133="&lt;&lt; vazio &gt;&gt;","VAZIA",IF(AND(O7133&lt;&gt;"",R7133&lt;0),"VENCIDO",IF(AND(O7133&lt;&gt;"",R7133&lt;=Parametros!$B$10),"PRÓX. VENCIMENTO",IF(F7133="Q","QUALIDADE",IF(F7133="S","BLOQUEADO",IF(F7133="R","RESTRITO/DEVOLUÇÃO",IF(OR(N7133="QUAR",N7133="QRES"),"QUARENTENA",IF(OR(B7133="DESCARTE",B7133="DEVOLUÇÃO"),"DESCARTE/DEVOLUÇÃO",IF(AND(D7133="",K7133&lt;&gt;""),"SEM LOTE",IF(AND(Q7133&lt;&gt;"",Q7133&gt;=Parametros!$B$11),"PARADO/SEM GIRO","OK"))))))))))</f>
        <v>PARADO/SEM GIRO</v>
      </c>
      <c r="T7133" s="29" t="n">
        <f aca="false">IF(AND($S7133="PARADO/SEM GIRO",$K7133="KG",OR(Painel!$B$5="(Todos)",A7133=Painel!$B$5)*OR(Painel!$E$5="(Todos)",P7133=Painel!$E$5)),$J7133+ROW()/10000000,"")</f>
        <v>480.0007133</v>
      </c>
      <c r="U7133" s="29" t="str">
        <f aca="false">IF(AND($S7133="VENCIDO",$K7133="KG",OR(Painel!$B$5="(Todos)",A7133=Painel!$B$5)*OR(Painel!$E$5="(Todos)",P7133=Painel!$E$5)),$J7133+ROW()/10000000,"")</f>
        <v/>
      </c>
    </row>
    <row r="7134" customFormat="false" ht="15" hidden="false" customHeight="false" outlineLevel="0" collapsed="false">
      <c r="A7134" s="29" t="s">
        <v>52</v>
      </c>
      <c r="B7134" s="29" t="s">
        <v>13379</v>
      </c>
      <c r="C7134" s="29" t="s">
        <v>186</v>
      </c>
      <c r="D7134" s="29" t="s">
        <v>823</v>
      </c>
      <c r="E7134" s="29" t="n">
        <v>1</v>
      </c>
      <c r="F7134" s="29" t="s">
        <v>268</v>
      </c>
      <c r="G7134" s="29" t="s">
        <v>13380</v>
      </c>
      <c r="H7134" s="30" t="n">
        <v>545.4</v>
      </c>
      <c r="I7134" s="31" t="n">
        <v>46285</v>
      </c>
      <c r="J7134" s="30" t="n">
        <v>545.4</v>
      </c>
      <c r="K7134" s="29" t="s">
        <v>120</v>
      </c>
      <c r="L7134" s="29" t="s">
        <v>116</v>
      </c>
      <c r="M7134" s="29"/>
      <c r="N7134" s="29" t="s">
        <v>122</v>
      </c>
      <c r="O7134" s="31" t="n">
        <v>46831</v>
      </c>
      <c r="P7134" s="29" t="s">
        <v>123</v>
      </c>
      <c r="Q7134" s="29" t="n">
        <f aca="false">IFERROR(VALUE(L7134),"")</f>
        <v>0</v>
      </c>
      <c r="R7134" s="29" t="n">
        <f aca="true">IF(O7134="","",O7134-TODAY())</f>
        <v>546</v>
      </c>
      <c r="S7134" s="29" t="str">
        <f aca="false">IF(C7134="&lt;&lt; vazio &gt;&gt;","VAZIA",IF(AND(O7134&lt;&gt;"",R7134&lt;0),"VENCIDO",IF(AND(O7134&lt;&gt;"",R7134&lt;=Parametros!$B$10),"PRÓX. VENCIMENTO",IF(F7134="Q","QUALIDADE",IF(F7134="S","BLOQUEADO",IF(F7134="R","RESTRITO/DEVOLUÇÃO",IF(OR(N7134="QUAR",N7134="QRES"),"QUARENTENA",IF(OR(B7134="DESCARTE",B7134="DEVOLUÇÃO"),"DESCARTE/DEVOLUÇÃO",IF(AND(D7134="",K7134&lt;&gt;""),"SEM LOTE",IF(AND(Q7134&lt;&gt;"",Q7134&gt;=Parametros!$B$11),"PARADO/SEM GIRO","OK"))))))))))</f>
        <v>QUALIDADE</v>
      </c>
      <c r="T7134" s="29" t="str">
        <f aca="false">IF(AND($S7134="PARADO/SEM GIRO",$K7134="KG",OR(Painel!$B$5="(Todos)",A7134=Painel!$B$5)*OR(Painel!$E$5="(Todos)",P7134=Painel!$E$5)),$J7134+ROW()/10000000,"")</f>
        <v/>
      </c>
      <c r="U7134" s="29" t="str">
        <f aca="false">IF(AND($S7134="VENCIDO",$K7134="KG",OR(Painel!$B$5="(Todos)",A7134=Painel!$B$5)*OR(Painel!$E$5="(Todos)",P7134=Painel!$E$5)),$J7134+ROW()/10000000,"")</f>
        <v/>
      </c>
    </row>
    <row r="7135" customFormat="false" ht="15" hidden="false" customHeight="false" outlineLevel="0" collapsed="false">
      <c r="A7135" s="29" t="s">
        <v>52</v>
      </c>
      <c r="B7135" s="29" t="s">
        <v>13381</v>
      </c>
      <c r="C7135" s="29" t="s">
        <v>2561</v>
      </c>
      <c r="D7135" s="29" t="s">
        <v>7209</v>
      </c>
      <c r="E7135" s="29" t="n">
        <v>1</v>
      </c>
      <c r="F7135" s="29" t="s">
        <v>268</v>
      </c>
      <c r="G7135" s="29" t="s">
        <v>13382</v>
      </c>
      <c r="H7135" s="30" t="n">
        <v>590.4</v>
      </c>
      <c r="I7135" s="31" t="n">
        <v>46285</v>
      </c>
      <c r="J7135" s="30" t="n">
        <v>590.4</v>
      </c>
      <c r="K7135" s="29" t="s">
        <v>120</v>
      </c>
      <c r="L7135" s="29" t="s">
        <v>116</v>
      </c>
      <c r="M7135" s="29"/>
      <c r="N7135" s="29" t="s">
        <v>122</v>
      </c>
      <c r="O7135" s="31" t="n">
        <v>47015</v>
      </c>
      <c r="P7135" s="29" t="s">
        <v>123</v>
      </c>
      <c r="Q7135" s="29" t="n">
        <f aca="false">IFERROR(VALUE(L7135),"")</f>
        <v>0</v>
      </c>
      <c r="R7135" s="29" t="n">
        <f aca="true">IF(O7135="","",O7135-TODAY())</f>
        <v>730</v>
      </c>
      <c r="S7135" s="29" t="str">
        <f aca="false">IF(C7135="&lt;&lt; vazio &gt;&gt;","VAZIA",IF(AND(O7135&lt;&gt;"",R7135&lt;0),"VENCIDO",IF(AND(O7135&lt;&gt;"",R7135&lt;=Parametros!$B$10),"PRÓX. VENCIMENTO",IF(F7135="Q","QUALIDADE",IF(F7135="S","BLOQUEADO",IF(F7135="R","RESTRITO/DEVOLUÇÃO",IF(OR(N7135="QUAR",N7135="QRES"),"QUARENTENA",IF(OR(B7135="DESCARTE",B7135="DEVOLUÇÃO"),"DESCARTE/DEVOLUÇÃO",IF(AND(D7135="",K7135&lt;&gt;""),"SEM LOTE",IF(AND(Q7135&lt;&gt;"",Q7135&gt;=Parametros!$B$11),"PARADO/SEM GIRO","OK"))))))))))</f>
        <v>QUALIDADE</v>
      </c>
      <c r="T7135" s="29" t="str">
        <f aca="false">IF(AND($S7135="PARADO/SEM GIRO",$K7135="KG",OR(Painel!$B$5="(Todos)",A7135=Painel!$B$5)*OR(Painel!$E$5="(Todos)",P7135=Painel!$E$5)),$J7135+ROW()/10000000,"")</f>
        <v/>
      </c>
      <c r="U7135" s="29" t="str">
        <f aca="false">IF(AND($S7135="VENCIDO",$K7135="KG",OR(Painel!$B$5="(Todos)",A7135=Painel!$B$5)*OR(Painel!$E$5="(Todos)",P7135=Painel!$E$5)),$J7135+ROW()/10000000,"")</f>
        <v/>
      </c>
    </row>
    <row r="7136" customFormat="false" ht="15" hidden="false" customHeight="false" outlineLevel="0" collapsed="false">
      <c r="A7136" s="29" t="s">
        <v>52</v>
      </c>
      <c r="B7136" s="29" t="s">
        <v>13383</v>
      </c>
      <c r="C7136" s="29" t="s">
        <v>4484</v>
      </c>
      <c r="D7136" s="29" t="s">
        <v>5873</v>
      </c>
      <c r="E7136" s="29" t="n">
        <v>1</v>
      </c>
      <c r="F7136" s="29"/>
      <c r="G7136" s="29" t="s">
        <v>13384</v>
      </c>
      <c r="H7136" s="30" t="n">
        <v>480</v>
      </c>
      <c r="I7136" s="31" t="n">
        <v>45903</v>
      </c>
      <c r="J7136" s="30" t="n">
        <v>480</v>
      </c>
      <c r="K7136" s="29" t="s">
        <v>120</v>
      </c>
      <c r="L7136" s="29" t="s">
        <v>8830</v>
      </c>
      <c r="M7136" s="29"/>
      <c r="N7136" s="29" t="s">
        <v>122</v>
      </c>
      <c r="O7136" s="31" t="n">
        <v>46544</v>
      </c>
      <c r="P7136" s="29" t="s">
        <v>123</v>
      </c>
      <c r="Q7136" s="29" t="n">
        <f aca="false">IFERROR(VALUE(L7136),"")</f>
        <v>382</v>
      </c>
      <c r="R7136" s="29" t="n">
        <f aca="true">IF(O7136="","",O7136-TODAY())</f>
        <v>259</v>
      </c>
      <c r="S7136" s="29" t="str">
        <f aca="false">IF(C7136="&lt;&lt; vazio &gt;&gt;","VAZIA",IF(AND(O7136&lt;&gt;"",R7136&lt;0),"VENCIDO",IF(AND(O7136&lt;&gt;"",R7136&lt;=Parametros!$B$10),"PRÓX. VENCIMENTO",IF(F7136="Q","QUALIDADE",IF(F7136="S","BLOQUEADO",IF(F7136="R","RESTRITO/DEVOLUÇÃO",IF(OR(N7136="QUAR",N7136="QRES"),"QUARENTENA",IF(OR(B7136="DESCARTE",B7136="DEVOLUÇÃO"),"DESCARTE/DEVOLUÇÃO",IF(AND(D7136="",K7136&lt;&gt;""),"SEM LOTE",IF(AND(Q7136&lt;&gt;"",Q7136&gt;=Parametros!$B$11),"PARADO/SEM GIRO","OK"))))))))))</f>
        <v>PARADO/SEM GIRO</v>
      </c>
      <c r="T7136" s="29" t="n">
        <f aca="false">IF(AND($S7136="PARADO/SEM GIRO",$K7136="KG",OR(Painel!$B$5="(Todos)",A7136=Painel!$B$5)*OR(Painel!$E$5="(Todos)",P7136=Painel!$E$5)),$J7136+ROW()/10000000,"")</f>
        <v>480.0007136</v>
      </c>
      <c r="U7136" s="29" t="str">
        <f aca="false">IF(AND($S7136="VENCIDO",$K7136="KG",OR(Painel!$B$5="(Todos)",A7136=Painel!$B$5)*OR(Painel!$E$5="(Todos)",P7136=Painel!$E$5)),$J7136+ROW()/10000000,"")</f>
        <v/>
      </c>
    </row>
    <row r="7137" customFormat="false" ht="15" hidden="false" customHeight="false" outlineLevel="0" collapsed="false">
      <c r="A7137" s="29" t="s">
        <v>52</v>
      </c>
      <c r="B7137" s="29" t="s">
        <v>13385</v>
      </c>
      <c r="C7137" s="29" t="s">
        <v>115</v>
      </c>
      <c r="D7137" s="29"/>
      <c r="E7137" s="29" t="n">
        <v>0</v>
      </c>
      <c r="F7137" s="29"/>
      <c r="G7137" s="29"/>
      <c r="H7137" s="30" t="n">
        <v>0</v>
      </c>
      <c r="I7137" s="29"/>
      <c r="J7137" s="30" t="n">
        <v>0</v>
      </c>
      <c r="K7137" s="29"/>
      <c r="L7137" s="29" t="s">
        <v>116</v>
      </c>
      <c r="M7137" s="29"/>
      <c r="N7137" s="29"/>
      <c r="O7137" s="29"/>
      <c r="P7137" s="29"/>
      <c r="Q7137" s="29" t="n">
        <f aca="false">IFERROR(VALUE(L7137),"")</f>
        <v>0</v>
      </c>
      <c r="R7137" s="29" t="str">
        <f aca="true">IF(O7137="","",O7137-TODAY())</f>
        <v/>
      </c>
      <c r="S7137" s="29" t="str">
        <f aca="false">IF(C7137="&lt;&lt; vazio &gt;&gt;","VAZIA",IF(AND(O7137&lt;&gt;"",R7137&lt;0),"VENCIDO",IF(AND(O7137&lt;&gt;"",R7137&lt;=Parametros!$B$10),"PRÓX. VENCIMENTO",IF(F7137="Q","QUALIDADE",IF(F7137="S","BLOQUEADO",IF(F7137="R","RESTRITO/DEVOLUÇÃO",IF(OR(N7137="QUAR",N7137="QRES"),"QUARENTENA",IF(OR(B7137="DESCARTE",B7137="DEVOLUÇÃO"),"DESCARTE/DEVOLUÇÃO",IF(AND(D7137="",K7137&lt;&gt;""),"SEM LOTE",IF(AND(Q7137&lt;&gt;"",Q7137&gt;=Parametros!$B$11),"PARADO/SEM GIRO","OK"))))))))))</f>
        <v>VAZIA</v>
      </c>
      <c r="T7137" s="29" t="str">
        <f aca="false">IF(AND($S7137="PARADO/SEM GIRO",$K7137="KG",OR(Painel!$B$5="(Todos)",A7137=Painel!$B$5)*OR(Painel!$E$5="(Todos)",P7137=Painel!$E$5)),$J7137+ROW()/10000000,"")</f>
        <v/>
      </c>
      <c r="U7137" s="29" t="str">
        <f aca="false">IF(AND($S7137="VENCIDO",$K7137="KG",OR(Painel!$B$5="(Todos)",A7137=Painel!$B$5)*OR(Painel!$E$5="(Todos)",P7137=Painel!$E$5)),$J7137+ROW()/10000000,"")</f>
        <v/>
      </c>
    </row>
    <row r="7138" customFormat="false" ht="15" hidden="false" customHeight="false" outlineLevel="0" collapsed="false">
      <c r="A7138" s="29" t="s">
        <v>52</v>
      </c>
      <c r="B7138" s="29" t="s">
        <v>13386</v>
      </c>
      <c r="C7138" s="29" t="s">
        <v>115</v>
      </c>
      <c r="D7138" s="29"/>
      <c r="E7138" s="29" t="n">
        <v>0</v>
      </c>
      <c r="F7138" s="29"/>
      <c r="G7138" s="29"/>
      <c r="H7138" s="30" t="n">
        <v>0</v>
      </c>
      <c r="I7138" s="29"/>
      <c r="J7138" s="30" t="n">
        <v>0</v>
      </c>
      <c r="K7138" s="29"/>
      <c r="L7138" s="29" t="s">
        <v>116</v>
      </c>
      <c r="M7138" s="29"/>
      <c r="N7138" s="29"/>
      <c r="O7138" s="29"/>
      <c r="P7138" s="29"/>
      <c r="Q7138" s="29" t="n">
        <f aca="false">IFERROR(VALUE(L7138),"")</f>
        <v>0</v>
      </c>
      <c r="R7138" s="29" t="str">
        <f aca="true">IF(O7138="","",O7138-TODAY())</f>
        <v/>
      </c>
      <c r="S7138" s="29" t="str">
        <f aca="false">IF(C7138="&lt;&lt; vazio &gt;&gt;","VAZIA",IF(AND(O7138&lt;&gt;"",R7138&lt;0),"VENCIDO",IF(AND(O7138&lt;&gt;"",R7138&lt;=Parametros!$B$10),"PRÓX. VENCIMENTO",IF(F7138="Q","QUALIDADE",IF(F7138="S","BLOQUEADO",IF(F7138="R","RESTRITO/DEVOLUÇÃO",IF(OR(N7138="QUAR",N7138="QRES"),"QUARENTENA",IF(OR(B7138="DESCARTE",B7138="DEVOLUÇÃO"),"DESCARTE/DEVOLUÇÃO",IF(AND(D7138="",K7138&lt;&gt;""),"SEM LOTE",IF(AND(Q7138&lt;&gt;"",Q7138&gt;=Parametros!$B$11),"PARADO/SEM GIRO","OK"))))))))))</f>
        <v>VAZIA</v>
      </c>
      <c r="T7138" s="29" t="str">
        <f aca="false">IF(AND($S7138="PARADO/SEM GIRO",$K7138="KG",OR(Painel!$B$5="(Todos)",A7138=Painel!$B$5)*OR(Painel!$E$5="(Todos)",P7138=Painel!$E$5)),$J7138+ROW()/10000000,"")</f>
        <v/>
      </c>
      <c r="U7138" s="29" t="str">
        <f aca="false">IF(AND($S7138="VENCIDO",$K7138="KG",OR(Painel!$B$5="(Todos)",A7138=Painel!$B$5)*OR(Painel!$E$5="(Todos)",P7138=Painel!$E$5)),$J7138+ROW()/10000000,"")</f>
        <v/>
      </c>
    </row>
    <row r="7139" customFormat="false" ht="15" hidden="false" customHeight="false" outlineLevel="0" collapsed="false">
      <c r="A7139" s="29" t="s">
        <v>52</v>
      </c>
      <c r="B7139" s="29" t="s">
        <v>13387</v>
      </c>
      <c r="C7139" s="29" t="s">
        <v>691</v>
      </c>
      <c r="D7139" s="29" t="s">
        <v>13388</v>
      </c>
      <c r="E7139" s="29" t="n">
        <v>1</v>
      </c>
      <c r="F7139" s="29"/>
      <c r="G7139" s="29" t="s">
        <v>13389</v>
      </c>
      <c r="H7139" s="30" t="n">
        <v>700</v>
      </c>
      <c r="I7139" s="31" t="n">
        <v>46239</v>
      </c>
      <c r="J7139" s="30" t="n">
        <v>700</v>
      </c>
      <c r="K7139" s="29" t="s">
        <v>120</v>
      </c>
      <c r="L7139" s="29" t="s">
        <v>5403</v>
      </c>
      <c r="M7139" s="29"/>
      <c r="N7139" s="29" t="s">
        <v>122</v>
      </c>
      <c r="O7139" s="31" t="n">
        <v>46967</v>
      </c>
      <c r="P7139" s="29" t="s">
        <v>123</v>
      </c>
      <c r="Q7139" s="29" t="n">
        <f aca="false">IFERROR(VALUE(L7139),"")</f>
        <v>46</v>
      </c>
      <c r="R7139" s="29" t="n">
        <f aca="true">IF(O7139="","",O7139-TODAY())</f>
        <v>682</v>
      </c>
      <c r="S7139" s="29" t="str">
        <f aca="false">IF(C7139="&lt;&lt; vazio &gt;&gt;","VAZIA",IF(AND(O7139&lt;&gt;"",R7139&lt;0),"VENCIDO",IF(AND(O7139&lt;&gt;"",R7139&lt;=Parametros!$B$10),"PRÓX. VENCIMENTO",IF(F7139="Q","QUALIDADE",IF(F7139="S","BLOQUEADO",IF(F7139="R","RESTRITO/DEVOLUÇÃO",IF(OR(N7139="QUAR",N7139="QRES"),"QUARENTENA",IF(OR(B7139="DESCARTE",B7139="DEVOLUÇÃO"),"DESCARTE/DEVOLUÇÃO",IF(AND(D7139="",K7139&lt;&gt;""),"SEM LOTE",IF(AND(Q7139&lt;&gt;"",Q7139&gt;=Parametros!$B$11),"PARADO/SEM GIRO","OK"))))))))))</f>
        <v>OK</v>
      </c>
      <c r="T7139" s="29" t="str">
        <f aca="false">IF(AND($S7139="PARADO/SEM GIRO",$K7139="KG",OR(Painel!$B$5="(Todos)",A7139=Painel!$B$5)*OR(Painel!$E$5="(Todos)",P7139=Painel!$E$5)),$J7139+ROW()/10000000,"")</f>
        <v/>
      </c>
      <c r="U7139" s="29" t="str">
        <f aca="false">IF(AND($S7139="VENCIDO",$K7139="KG",OR(Painel!$B$5="(Todos)",A7139=Painel!$B$5)*OR(Painel!$E$5="(Todos)",P7139=Painel!$E$5)),$J7139+ROW()/10000000,"")</f>
        <v/>
      </c>
    </row>
    <row r="7140" customFormat="false" ht="15" hidden="false" customHeight="false" outlineLevel="0" collapsed="false">
      <c r="A7140" s="29" t="s">
        <v>52</v>
      </c>
      <c r="B7140" s="29" t="s">
        <v>13390</v>
      </c>
      <c r="C7140" s="29" t="s">
        <v>115</v>
      </c>
      <c r="D7140" s="29"/>
      <c r="E7140" s="29" t="n">
        <v>0</v>
      </c>
      <c r="F7140" s="29"/>
      <c r="G7140" s="29"/>
      <c r="H7140" s="30" t="n">
        <v>0</v>
      </c>
      <c r="I7140" s="29"/>
      <c r="J7140" s="30" t="n">
        <v>0</v>
      </c>
      <c r="K7140" s="29"/>
      <c r="L7140" s="29" t="s">
        <v>116</v>
      </c>
      <c r="M7140" s="29"/>
      <c r="N7140" s="29"/>
      <c r="O7140" s="29"/>
      <c r="P7140" s="29"/>
      <c r="Q7140" s="29" t="n">
        <f aca="false">IFERROR(VALUE(L7140),"")</f>
        <v>0</v>
      </c>
      <c r="R7140" s="29" t="str">
        <f aca="true">IF(O7140="","",O7140-TODAY())</f>
        <v/>
      </c>
      <c r="S7140" s="29" t="str">
        <f aca="false">IF(C7140="&lt;&lt; vazio &gt;&gt;","VAZIA",IF(AND(O7140&lt;&gt;"",R7140&lt;0),"VENCIDO",IF(AND(O7140&lt;&gt;"",R7140&lt;=Parametros!$B$10),"PRÓX. VENCIMENTO",IF(F7140="Q","QUALIDADE",IF(F7140="S","BLOQUEADO",IF(F7140="R","RESTRITO/DEVOLUÇÃO",IF(OR(N7140="QUAR",N7140="QRES"),"QUARENTENA",IF(OR(B7140="DESCARTE",B7140="DEVOLUÇÃO"),"DESCARTE/DEVOLUÇÃO",IF(AND(D7140="",K7140&lt;&gt;""),"SEM LOTE",IF(AND(Q7140&lt;&gt;"",Q7140&gt;=Parametros!$B$11),"PARADO/SEM GIRO","OK"))))))))))</f>
        <v>VAZIA</v>
      </c>
      <c r="T7140" s="29" t="str">
        <f aca="false">IF(AND($S7140="PARADO/SEM GIRO",$K7140="KG",OR(Painel!$B$5="(Todos)",A7140=Painel!$B$5)*OR(Painel!$E$5="(Todos)",P7140=Painel!$E$5)),$J7140+ROW()/10000000,"")</f>
        <v/>
      </c>
      <c r="U7140" s="29" t="str">
        <f aca="false">IF(AND($S7140="VENCIDO",$K7140="KG",OR(Painel!$B$5="(Todos)",A7140=Painel!$B$5)*OR(Painel!$E$5="(Todos)",P7140=Painel!$E$5)),$J7140+ROW()/10000000,"")</f>
        <v/>
      </c>
    </row>
    <row r="7141" customFormat="false" ht="15" hidden="false" customHeight="false" outlineLevel="0" collapsed="false">
      <c r="A7141" s="29" t="s">
        <v>52</v>
      </c>
      <c r="B7141" s="29" t="s">
        <v>13391</v>
      </c>
      <c r="C7141" s="29" t="s">
        <v>219</v>
      </c>
      <c r="D7141" s="29" t="s">
        <v>4916</v>
      </c>
      <c r="E7141" s="29" t="n">
        <v>1</v>
      </c>
      <c r="F7141" s="29"/>
      <c r="G7141" s="29" t="s">
        <v>13392</v>
      </c>
      <c r="H7141" s="30" t="n">
        <v>700</v>
      </c>
      <c r="I7141" s="31" t="n">
        <v>46258</v>
      </c>
      <c r="J7141" s="30" t="n">
        <v>700</v>
      </c>
      <c r="K7141" s="29" t="s">
        <v>120</v>
      </c>
      <c r="L7141" s="29" t="s">
        <v>294</v>
      </c>
      <c r="M7141" s="29"/>
      <c r="N7141" s="29" t="s">
        <v>122</v>
      </c>
      <c r="O7141" s="31" t="n">
        <v>46760</v>
      </c>
      <c r="P7141" s="29" t="s">
        <v>123</v>
      </c>
      <c r="Q7141" s="29" t="n">
        <f aca="false">IFERROR(VALUE(L7141),"")</f>
        <v>27</v>
      </c>
      <c r="R7141" s="29" t="n">
        <f aca="true">IF(O7141="","",O7141-TODAY())</f>
        <v>475</v>
      </c>
      <c r="S7141" s="29" t="str">
        <f aca="false">IF(C7141="&lt;&lt; vazio &gt;&gt;","VAZIA",IF(AND(O7141&lt;&gt;"",R7141&lt;0),"VENCIDO",IF(AND(O7141&lt;&gt;"",R7141&lt;=Parametros!$B$10),"PRÓX. VENCIMENTO",IF(F7141="Q","QUALIDADE",IF(F7141="S","BLOQUEADO",IF(F7141="R","RESTRITO/DEVOLUÇÃO",IF(OR(N7141="QUAR",N7141="QRES"),"QUARENTENA",IF(OR(B7141="DESCARTE",B7141="DEVOLUÇÃO"),"DESCARTE/DEVOLUÇÃO",IF(AND(D7141="",K7141&lt;&gt;""),"SEM LOTE",IF(AND(Q7141&lt;&gt;"",Q7141&gt;=Parametros!$B$11),"PARADO/SEM GIRO","OK"))))))))))</f>
        <v>OK</v>
      </c>
      <c r="T7141" s="29" t="str">
        <f aca="false">IF(AND($S7141="PARADO/SEM GIRO",$K7141="KG",OR(Painel!$B$5="(Todos)",A7141=Painel!$B$5)*OR(Painel!$E$5="(Todos)",P7141=Painel!$E$5)),$J7141+ROW()/10000000,"")</f>
        <v/>
      </c>
      <c r="U7141" s="29" t="str">
        <f aca="false">IF(AND($S7141="VENCIDO",$K7141="KG",OR(Painel!$B$5="(Todos)",A7141=Painel!$B$5)*OR(Painel!$E$5="(Todos)",P7141=Painel!$E$5)),$J7141+ROW()/10000000,"")</f>
        <v/>
      </c>
    </row>
    <row r="7142" customFormat="false" ht="15" hidden="false" customHeight="false" outlineLevel="0" collapsed="false">
      <c r="A7142" s="29" t="s">
        <v>52</v>
      </c>
      <c r="B7142" s="29" t="s">
        <v>13393</v>
      </c>
      <c r="C7142" s="29" t="s">
        <v>115</v>
      </c>
      <c r="D7142" s="29"/>
      <c r="E7142" s="29" t="n">
        <v>0</v>
      </c>
      <c r="F7142" s="29"/>
      <c r="G7142" s="29"/>
      <c r="H7142" s="30" t="n">
        <v>0</v>
      </c>
      <c r="I7142" s="29"/>
      <c r="J7142" s="30" t="n">
        <v>0</v>
      </c>
      <c r="K7142" s="29"/>
      <c r="L7142" s="29" t="s">
        <v>116</v>
      </c>
      <c r="M7142" s="29"/>
      <c r="N7142" s="29"/>
      <c r="O7142" s="29"/>
      <c r="P7142" s="29"/>
      <c r="Q7142" s="29" t="n">
        <f aca="false">IFERROR(VALUE(L7142),"")</f>
        <v>0</v>
      </c>
      <c r="R7142" s="29" t="str">
        <f aca="true">IF(O7142="","",O7142-TODAY())</f>
        <v/>
      </c>
      <c r="S7142" s="29" t="str">
        <f aca="false">IF(C7142="&lt;&lt; vazio &gt;&gt;","VAZIA",IF(AND(O7142&lt;&gt;"",R7142&lt;0),"VENCIDO",IF(AND(O7142&lt;&gt;"",R7142&lt;=Parametros!$B$10),"PRÓX. VENCIMENTO",IF(F7142="Q","QUALIDADE",IF(F7142="S","BLOQUEADO",IF(F7142="R","RESTRITO/DEVOLUÇÃO",IF(OR(N7142="QUAR",N7142="QRES"),"QUARENTENA",IF(OR(B7142="DESCARTE",B7142="DEVOLUÇÃO"),"DESCARTE/DEVOLUÇÃO",IF(AND(D7142="",K7142&lt;&gt;""),"SEM LOTE",IF(AND(Q7142&lt;&gt;"",Q7142&gt;=Parametros!$B$11),"PARADO/SEM GIRO","OK"))))))))))</f>
        <v>VAZIA</v>
      </c>
      <c r="T7142" s="29" t="str">
        <f aca="false">IF(AND($S7142="PARADO/SEM GIRO",$K7142="KG",OR(Painel!$B$5="(Todos)",A7142=Painel!$B$5)*OR(Painel!$E$5="(Todos)",P7142=Painel!$E$5)),$J7142+ROW()/10000000,"")</f>
        <v/>
      </c>
      <c r="U7142" s="29" t="str">
        <f aca="false">IF(AND($S7142="VENCIDO",$K7142="KG",OR(Painel!$B$5="(Todos)",A7142=Painel!$B$5)*OR(Painel!$E$5="(Todos)",P7142=Painel!$E$5)),$J7142+ROW()/10000000,"")</f>
        <v/>
      </c>
    </row>
    <row r="7143" customFormat="false" ht="15" hidden="false" customHeight="false" outlineLevel="0" collapsed="false">
      <c r="A7143" s="29" t="s">
        <v>52</v>
      </c>
      <c r="B7143" s="29" t="s">
        <v>13394</v>
      </c>
      <c r="C7143" s="29" t="s">
        <v>115</v>
      </c>
      <c r="D7143" s="29"/>
      <c r="E7143" s="29" t="n">
        <v>0</v>
      </c>
      <c r="F7143" s="29"/>
      <c r="G7143" s="29"/>
      <c r="H7143" s="30" t="n">
        <v>0</v>
      </c>
      <c r="I7143" s="29"/>
      <c r="J7143" s="30" t="n">
        <v>0</v>
      </c>
      <c r="K7143" s="29"/>
      <c r="L7143" s="29" t="s">
        <v>116</v>
      </c>
      <c r="M7143" s="29"/>
      <c r="N7143" s="29"/>
      <c r="O7143" s="29"/>
      <c r="P7143" s="29"/>
      <c r="Q7143" s="29" t="n">
        <f aca="false">IFERROR(VALUE(L7143),"")</f>
        <v>0</v>
      </c>
      <c r="R7143" s="29" t="str">
        <f aca="true">IF(O7143="","",O7143-TODAY())</f>
        <v/>
      </c>
      <c r="S7143" s="29" t="str">
        <f aca="false">IF(C7143="&lt;&lt; vazio &gt;&gt;","VAZIA",IF(AND(O7143&lt;&gt;"",R7143&lt;0),"VENCIDO",IF(AND(O7143&lt;&gt;"",R7143&lt;=Parametros!$B$10),"PRÓX. VENCIMENTO",IF(F7143="Q","QUALIDADE",IF(F7143="S","BLOQUEADO",IF(F7143="R","RESTRITO/DEVOLUÇÃO",IF(OR(N7143="QUAR",N7143="QRES"),"QUARENTENA",IF(OR(B7143="DESCARTE",B7143="DEVOLUÇÃO"),"DESCARTE/DEVOLUÇÃO",IF(AND(D7143="",K7143&lt;&gt;""),"SEM LOTE",IF(AND(Q7143&lt;&gt;"",Q7143&gt;=Parametros!$B$11),"PARADO/SEM GIRO","OK"))))))))))</f>
        <v>VAZIA</v>
      </c>
      <c r="T7143" s="29" t="str">
        <f aca="false">IF(AND($S7143="PARADO/SEM GIRO",$K7143="KG",OR(Painel!$B$5="(Todos)",A7143=Painel!$B$5)*OR(Painel!$E$5="(Todos)",P7143=Painel!$E$5)),$J7143+ROW()/10000000,"")</f>
        <v/>
      </c>
      <c r="U7143" s="29" t="str">
        <f aca="false">IF(AND($S7143="VENCIDO",$K7143="KG",OR(Painel!$B$5="(Todos)",A7143=Painel!$B$5)*OR(Painel!$E$5="(Todos)",P7143=Painel!$E$5)),$J7143+ROW()/10000000,"")</f>
        <v/>
      </c>
    </row>
    <row r="7144" customFormat="false" ht="15" hidden="false" customHeight="false" outlineLevel="0" collapsed="false">
      <c r="A7144" s="29" t="s">
        <v>52</v>
      </c>
      <c r="B7144" s="29" t="s">
        <v>13395</v>
      </c>
      <c r="C7144" s="29" t="s">
        <v>536</v>
      </c>
      <c r="D7144" s="29" t="s">
        <v>537</v>
      </c>
      <c r="E7144" s="29" t="n">
        <v>1</v>
      </c>
      <c r="F7144" s="29"/>
      <c r="G7144" s="29" t="s">
        <v>13396</v>
      </c>
      <c r="H7144" s="30" t="n">
        <v>800</v>
      </c>
      <c r="I7144" s="31" t="n">
        <v>46213</v>
      </c>
      <c r="J7144" s="30" t="n">
        <v>800</v>
      </c>
      <c r="K7144" s="29" t="s">
        <v>120</v>
      </c>
      <c r="L7144" s="29" t="s">
        <v>12795</v>
      </c>
      <c r="M7144" s="29"/>
      <c r="N7144" s="29" t="s">
        <v>122</v>
      </c>
      <c r="O7144" s="31" t="n">
        <v>46937</v>
      </c>
      <c r="P7144" s="29" t="s">
        <v>123</v>
      </c>
      <c r="Q7144" s="29" t="n">
        <f aca="false">IFERROR(VALUE(L7144),"")</f>
        <v>72</v>
      </c>
      <c r="R7144" s="29" t="n">
        <f aca="true">IF(O7144="","",O7144-TODAY())</f>
        <v>652</v>
      </c>
      <c r="S7144" s="29" t="str">
        <f aca="false">IF(C7144="&lt;&lt; vazio &gt;&gt;","VAZIA",IF(AND(O7144&lt;&gt;"",R7144&lt;0),"VENCIDO",IF(AND(O7144&lt;&gt;"",R7144&lt;=Parametros!$B$10),"PRÓX. VENCIMENTO",IF(F7144="Q","QUALIDADE",IF(F7144="S","BLOQUEADO",IF(F7144="R","RESTRITO/DEVOLUÇÃO",IF(OR(N7144="QUAR",N7144="QRES"),"QUARENTENA",IF(OR(B7144="DESCARTE",B7144="DEVOLUÇÃO"),"DESCARTE/DEVOLUÇÃO",IF(AND(D7144="",K7144&lt;&gt;""),"SEM LOTE",IF(AND(Q7144&lt;&gt;"",Q7144&gt;=Parametros!$B$11),"PARADO/SEM GIRO","OK"))))))))))</f>
        <v>OK</v>
      </c>
      <c r="T7144" s="29" t="str">
        <f aca="false">IF(AND($S7144="PARADO/SEM GIRO",$K7144="KG",OR(Painel!$B$5="(Todos)",A7144=Painel!$B$5)*OR(Painel!$E$5="(Todos)",P7144=Painel!$E$5)),$J7144+ROW()/10000000,"")</f>
        <v/>
      </c>
      <c r="U7144" s="29" t="str">
        <f aca="false">IF(AND($S7144="VENCIDO",$K7144="KG",OR(Painel!$B$5="(Todos)",A7144=Painel!$B$5)*OR(Painel!$E$5="(Todos)",P7144=Painel!$E$5)),$J7144+ROW()/10000000,"")</f>
        <v/>
      </c>
    </row>
    <row r="7145" customFormat="false" ht="15" hidden="false" customHeight="false" outlineLevel="0" collapsed="false">
      <c r="A7145" s="29" t="s">
        <v>52</v>
      </c>
      <c r="B7145" s="29" t="s">
        <v>13397</v>
      </c>
      <c r="C7145" s="29" t="s">
        <v>768</v>
      </c>
      <c r="D7145" s="29" t="s">
        <v>1087</v>
      </c>
      <c r="E7145" s="29" t="n">
        <v>1</v>
      </c>
      <c r="F7145" s="29"/>
      <c r="G7145" s="29" t="s">
        <v>13398</v>
      </c>
      <c r="H7145" s="30" t="n">
        <v>800</v>
      </c>
      <c r="I7145" s="31" t="n">
        <v>46261</v>
      </c>
      <c r="J7145" s="30" t="n">
        <v>800</v>
      </c>
      <c r="K7145" s="29" t="s">
        <v>120</v>
      </c>
      <c r="L7145" s="29" t="s">
        <v>938</v>
      </c>
      <c r="M7145" s="29"/>
      <c r="N7145" s="29" t="s">
        <v>122</v>
      </c>
      <c r="O7145" s="31" t="n">
        <v>46619</v>
      </c>
      <c r="P7145" s="29" t="s">
        <v>123</v>
      </c>
      <c r="Q7145" s="29" t="n">
        <f aca="false">IFERROR(VALUE(L7145),"")</f>
        <v>24</v>
      </c>
      <c r="R7145" s="29" t="n">
        <f aca="true">IF(O7145="","",O7145-TODAY())</f>
        <v>334</v>
      </c>
      <c r="S7145" s="29" t="str">
        <f aca="false">IF(C7145="&lt;&lt; vazio &gt;&gt;","VAZIA",IF(AND(O7145&lt;&gt;"",R7145&lt;0),"VENCIDO",IF(AND(O7145&lt;&gt;"",R7145&lt;=Parametros!$B$10),"PRÓX. VENCIMENTO",IF(F7145="Q","QUALIDADE",IF(F7145="S","BLOQUEADO",IF(F7145="R","RESTRITO/DEVOLUÇÃO",IF(OR(N7145="QUAR",N7145="QRES"),"QUARENTENA",IF(OR(B7145="DESCARTE",B7145="DEVOLUÇÃO"),"DESCARTE/DEVOLUÇÃO",IF(AND(D7145="",K7145&lt;&gt;""),"SEM LOTE",IF(AND(Q7145&lt;&gt;"",Q7145&gt;=Parametros!$B$11),"PARADO/SEM GIRO","OK"))))))))))</f>
        <v>OK</v>
      </c>
      <c r="T7145" s="29" t="str">
        <f aca="false">IF(AND($S7145="PARADO/SEM GIRO",$K7145="KG",OR(Painel!$B$5="(Todos)",A7145=Painel!$B$5)*OR(Painel!$E$5="(Todos)",P7145=Painel!$E$5)),$J7145+ROW()/10000000,"")</f>
        <v/>
      </c>
      <c r="U7145" s="29" t="str">
        <f aca="false">IF(AND($S7145="VENCIDO",$K7145="KG",OR(Painel!$B$5="(Todos)",A7145=Painel!$B$5)*OR(Painel!$E$5="(Todos)",P7145=Painel!$E$5)),$J7145+ROW()/10000000,"")</f>
        <v/>
      </c>
    </row>
    <row r="7146" customFormat="false" ht="15" hidden="false" customHeight="false" outlineLevel="0" collapsed="false">
      <c r="A7146" s="29" t="s">
        <v>52</v>
      </c>
      <c r="B7146" s="29" t="s">
        <v>13399</v>
      </c>
      <c r="C7146" s="29" t="s">
        <v>300</v>
      </c>
      <c r="D7146" s="29" t="s">
        <v>13255</v>
      </c>
      <c r="E7146" s="29" t="n">
        <v>1</v>
      </c>
      <c r="F7146" s="29"/>
      <c r="G7146" s="29" t="s">
        <v>13400</v>
      </c>
      <c r="H7146" s="30" t="n">
        <v>1102.5</v>
      </c>
      <c r="I7146" s="31" t="n">
        <v>46282</v>
      </c>
      <c r="J7146" s="30" t="n">
        <v>1102.5</v>
      </c>
      <c r="K7146" s="29" t="s">
        <v>120</v>
      </c>
      <c r="L7146" s="29" t="s">
        <v>400</v>
      </c>
      <c r="M7146" s="29"/>
      <c r="N7146" s="29" t="s">
        <v>134</v>
      </c>
      <c r="O7146" s="31" t="n">
        <v>46324</v>
      </c>
      <c r="P7146" s="29" t="s">
        <v>123</v>
      </c>
      <c r="Q7146" s="29" t="n">
        <f aca="false">IFERROR(VALUE(L7146),"")</f>
        <v>3</v>
      </c>
      <c r="R7146" s="29" t="n">
        <f aca="true">IF(O7146="","",O7146-TODAY())</f>
        <v>39</v>
      </c>
      <c r="S7146" s="29" t="str">
        <f aca="false">IF(C7146="&lt;&lt; vazio &gt;&gt;","VAZIA",IF(AND(O7146&lt;&gt;"",R7146&lt;0),"VENCIDO",IF(AND(O7146&lt;&gt;"",R7146&lt;=Parametros!$B$10),"PRÓX. VENCIMENTO",IF(F7146="Q","QUALIDADE",IF(F7146="S","BLOQUEADO",IF(F7146="R","RESTRITO/DEVOLUÇÃO",IF(OR(N7146="QUAR",N7146="QRES"),"QUARENTENA",IF(OR(B7146="DESCARTE",B7146="DEVOLUÇÃO"),"DESCARTE/DEVOLUÇÃO",IF(AND(D7146="",K7146&lt;&gt;""),"SEM LOTE",IF(AND(Q7146&lt;&gt;"",Q7146&gt;=Parametros!$B$11),"PARADO/SEM GIRO","OK"))))))))))</f>
        <v>PRÓX. VENCIMENTO</v>
      </c>
      <c r="T7146" s="29" t="str">
        <f aca="false">IF(AND($S7146="PARADO/SEM GIRO",$K7146="KG",OR(Painel!$B$5="(Todos)",A7146=Painel!$B$5)*OR(Painel!$E$5="(Todos)",P7146=Painel!$E$5)),$J7146+ROW()/10000000,"")</f>
        <v/>
      </c>
      <c r="U7146" s="29" t="str">
        <f aca="false">IF(AND($S7146="VENCIDO",$K7146="KG",OR(Painel!$B$5="(Todos)",A7146=Painel!$B$5)*OR(Painel!$E$5="(Todos)",P7146=Painel!$E$5)),$J7146+ROW()/10000000,"")</f>
        <v/>
      </c>
    </row>
    <row r="7147" customFormat="false" ht="15" hidden="false" customHeight="false" outlineLevel="0" collapsed="false">
      <c r="A7147" s="29" t="s">
        <v>52</v>
      </c>
      <c r="B7147" s="29" t="s">
        <v>13401</v>
      </c>
      <c r="C7147" s="29" t="s">
        <v>157</v>
      </c>
      <c r="D7147" s="29" t="s">
        <v>3095</v>
      </c>
      <c r="E7147" s="29" t="n">
        <v>1</v>
      </c>
      <c r="F7147" s="29"/>
      <c r="G7147" s="29" t="s">
        <v>13402</v>
      </c>
      <c r="H7147" s="30" t="n">
        <v>1102.5</v>
      </c>
      <c r="I7147" s="31" t="n">
        <v>46195</v>
      </c>
      <c r="J7147" s="30" t="n">
        <v>1102.5</v>
      </c>
      <c r="K7147" s="29" t="s">
        <v>120</v>
      </c>
      <c r="L7147" s="29" t="s">
        <v>2744</v>
      </c>
      <c r="M7147" s="29"/>
      <c r="N7147" s="29" t="s">
        <v>122</v>
      </c>
      <c r="O7147" s="31" t="n">
        <v>46738</v>
      </c>
      <c r="P7147" s="29" t="s">
        <v>123</v>
      </c>
      <c r="Q7147" s="29" t="n">
        <f aca="false">IFERROR(VALUE(L7147),"")</f>
        <v>90</v>
      </c>
      <c r="R7147" s="29" t="n">
        <f aca="true">IF(O7147="","",O7147-TODAY())</f>
        <v>453</v>
      </c>
      <c r="S7147" s="29" t="str">
        <f aca="false">IF(C7147="&lt;&lt; vazio &gt;&gt;","VAZIA",IF(AND(O7147&lt;&gt;"",R7147&lt;0),"VENCIDO",IF(AND(O7147&lt;&gt;"",R7147&lt;=Parametros!$B$10),"PRÓX. VENCIMENTO",IF(F7147="Q","QUALIDADE",IF(F7147="S","BLOQUEADO",IF(F7147="R","RESTRITO/DEVOLUÇÃO",IF(OR(N7147="QUAR",N7147="QRES"),"QUARENTENA",IF(OR(B7147="DESCARTE",B7147="DEVOLUÇÃO"),"DESCARTE/DEVOLUÇÃO",IF(AND(D7147="",K7147&lt;&gt;""),"SEM LOTE",IF(AND(Q7147&lt;&gt;"",Q7147&gt;=Parametros!$B$11),"PARADO/SEM GIRO","OK"))))))))))</f>
        <v>PARADO/SEM GIRO</v>
      </c>
      <c r="T7147" s="29" t="n">
        <f aca="false">IF(AND($S7147="PARADO/SEM GIRO",$K7147="KG",OR(Painel!$B$5="(Todos)",A7147=Painel!$B$5)*OR(Painel!$E$5="(Todos)",P7147=Painel!$E$5)),$J7147+ROW()/10000000,"")</f>
        <v>1102.5007147</v>
      </c>
      <c r="U7147" s="29" t="str">
        <f aca="false">IF(AND($S7147="VENCIDO",$K7147="KG",OR(Painel!$B$5="(Todos)",A7147=Painel!$B$5)*OR(Painel!$E$5="(Todos)",P7147=Painel!$E$5)),$J7147+ROW()/10000000,"")</f>
        <v/>
      </c>
    </row>
    <row r="7148" customFormat="false" ht="15" hidden="false" customHeight="false" outlineLevel="0" collapsed="false">
      <c r="A7148" s="29" t="s">
        <v>52</v>
      </c>
      <c r="B7148" s="29" t="s">
        <v>13403</v>
      </c>
      <c r="C7148" s="29" t="s">
        <v>567</v>
      </c>
      <c r="D7148" s="29" t="s">
        <v>13404</v>
      </c>
      <c r="E7148" s="29" t="n">
        <v>1</v>
      </c>
      <c r="F7148" s="29" t="s">
        <v>137</v>
      </c>
      <c r="G7148" s="29" t="s">
        <v>13405</v>
      </c>
      <c r="H7148" s="30" t="n">
        <v>436.32</v>
      </c>
      <c r="I7148" s="31" t="n">
        <v>46225</v>
      </c>
      <c r="J7148" s="30" t="n">
        <v>436.32</v>
      </c>
      <c r="K7148" s="29" t="s">
        <v>120</v>
      </c>
      <c r="L7148" s="29" t="s">
        <v>1020</v>
      </c>
      <c r="M7148" s="29"/>
      <c r="N7148" s="29" t="s">
        <v>122</v>
      </c>
      <c r="O7148" s="31" t="n">
        <v>46417</v>
      </c>
      <c r="P7148" s="29" t="s">
        <v>123</v>
      </c>
      <c r="Q7148" s="29" t="n">
        <f aca="false">IFERROR(VALUE(L7148),"")</f>
        <v>60</v>
      </c>
      <c r="R7148" s="29" t="n">
        <f aca="true">IF(O7148="","",O7148-TODAY())</f>
        <v>132</v>
      </c>
      <c r="S7148" s="29" t="str">
        <f aca="false">IF(C7148="&lt;&lt; vazio &gt;&gt;","VAZIA",IF(AND(O7148&lt;&gt;"",R7148&lt;0),"VENCIDO",IF(AND(O7148&lt;&gt;"",R7148&lt;=Parametros!$B$10),"PRÓX. VENCIMENTO",IF(F7148="Q","QUALIDADE",IF(F7148="S","BLOQUEADO",IF(F7148="R","RESTRITO/DEVOLUÇÃO",IF(OR(N7148="QUAR",N7148="QRES"),"QUARENTENA",IF(OR(B7148="DESCARTE",B7148="DEVOLUÇÃO"),"DESCARTE/DEVOLUÇÃO",IF(AND(D7148="",K7148&lt;&gt;""),"SEM LOTE",IF(AND(Q7148&lt;&gt;"",Q7148&gt;=Parametros!$B$11),"PARADO/SEM GIRO","OK"))))))))))</f>
        <v>BLOQUEADO</v>
      </c>
      <c r="T7148" s="29" t="str">
        <f aca="false">IF(AND($S7148="PARADO/SEM GIRO",$K7148="KG",OR(Painel!$B$5="(Todos)",A7148=Painel!$B$5)*OR(Painel!$E$5="(Todos)",P7148=Painel!$E$5)),$J7148+ROW()/10000000,"")</f>
        <v/>
      </c>
      <c r="U7148" s="29" t="str">
        <f aca="false">IF(AND($S7148="VENCIDO",$K7148="KG",OR(Painel!$B$5="(Todos)",A7148=Painel!$B$5)*OR(Painel!$E$5="(Todos)",P7148=Painel!$E$5)),$J7148+ROW()/10000000,"")</f>
        <v/>
      </c>
    </row>
    <row r="7149" customFormat="false" ht="15" hidden="false" customHeight="false" outlineLevel="0" collapsed="false">
      <c r="A7149" s="29" t="s">
        <v>52</v>
      </c>
      <c r="B7149" s="29" t="s">
        <v>13406</v>
      </c>
      <c r="C7149" s="29" t="s">
        <v>115</v>
      </c>
      <c r="D7149" s="29"/>
      <c r="E7149" s="29" t="n">
        <v>0</v>
      </c>
      <c r="F7149" s="29"/>
      <c r="G7149" s="29"/>
      <c r="H7149" s="30" t="n">
        <v>0</v>
      </c>
      <c r="I7149" s="29"/>
      <c r="J7149" s="30" t="n">
        <v>0</v>
      </c>
      <c r="K7149" s="29"/>
      <c r="L7149" s="29" t="s">
        <v>116</v>
      </c>
      <c r="M7149" s="29"/>
      <c r="N7149" s="29"/>
      <c r="O7149" s="29"/>
      <c r="P7149" s="29"/>
      <c r="Q7149" s="29" t="n">
        <f aca="false">IFERROR(VALUE(L7149),"")</f>
        <v>0</v>
      </c>
      <c r="R7149" s="29" t="str">
        <f aca="true">IF(O7149="","",O7149-TODAY())</f>
        <v/>
      </c>
      <c r="S7149" s="29" t="str">
        <f aca="false">IF(C7149="&lt;&lt; vazio &gt;&gt;","VAZIA",IF(AND(O7149&lt;&gt;"",R7149&lt;0),"VENCIDO",IF(AND(O7149&lt;&gt;"",R7149&lt;=Parametros!$B$10),"PRÓX. VENCIMENTO",IF(F7149="Q","QUALIDADE",IF(F7149="S","BLOQUEADO",IF(F7149="R","RESTRITO/DEVOLUÇÃO",IF(OR(N7149="QUAR",N7149="QRES"),"QUARENTENA",IF(OR(B7149="DESCARTE",B7149="DEVOLUÇÃO"),"DESCARTE/DEVOLUÇÃO",IF(AND(D7149="",K7149&lt;&gt;""),"SEM LOTE",IF(AND(Q7149&lt;&gt;"",Q7149&gt;=Parametros!$B$11),"PARADO/SEM GIRO","OK"))))))))))</f>
        <v>VAZIA</v>
      </c>
      <c r="T7149" s="29" t="str">
        <f aca="false">IF(AND($S7149="PARADO/SEM GIRO",$K7149="KG",OR(Painel!$B$5="(Todos)",A7149=Painel!$B$5)*OR(Painel!$E$5="(Todos)",P7149=Painel!$E$5)),$J7149+ROW()/10000000,"")</f>
        <v/>
      </c>
      <c r="U7149" s="29" t="str">
        <f aca="false">IF(AND($S7149="VENCIDO",$K7149="KG",OR(Painel!$B$5="(Todos)",A7149=Painel!$B$5)*OR(Painel!$E$5="(Todos)",P7149=Painel!$E$5)),$J7149+ROW()/10000000,"")</f>
        <v/>
      </c>
    </row>
    <row r="7150" customFormat="false" ht="15" hidden="false" customHeight="false" outlineLevel="0" collapsed="false">
      <c r="A7150" s="29" t="s">
        <v>52</v>
      </c>
      <c r="B7150" s="29" t="s">
        <v>13407</v>
      </c>
      <c r="C7150" s="29" t="s">
        <v>115</v>
      </c>
      <c r="D7150" s="29"/>
      <c r="E7150" s="29" t="n">
        <v>0</v>
      </c>
      <c r="F7150" s="29"/>
      <c r="G7150" s="29"/>
      <c r="H7150" s="30" t="n">
        <v>0</v>
      </c>
      <c r="I7150" s="29"/>
      <c r="J7150" s="30" t="n">
        <v>0</v>
      </c>
      <c r="K7150" s="29"/>
      <c r="L7150" s="29" t="s">
        <v>116</v>
      </c>
      <c r="M7150" s="29"/>
      <c r="N7150" s="29"/>
      <c r="O7150" s="29"/>
      <c r="P7150" s="29"/>
      <c r="Q7150" s="29" t="n">
        <f aca="false">IFERROR(VALUE(L7150),"")</f>
        <v>0</v>
      </c>
      <c r="R7150" s="29" t="str">
        <f aca="true">IF(O7150="","",O7150-TODAY())</f>
        <v/>
      </c>
      <c r="S7150" s="29" t="str">
        <f aca="false">IF(C7150="&lt;&lt; vazio &gt;&gt;","VAZIA",IF(AND(O7150&lt;&gt;"",R7150&lt;0),"VENCIDO",IF(AND(O7150&lt;&gt;"",R7150&lt;=Parametros!$B$10),"PRÓX. VENCIMENTO",IF(F7150="Q","QUALIDADE",IF(F7150="S","BLOQUEADO",IF(F7150="R","RESTRITO/DEVOLUÇÃO",IF(OR(N7150="QUAR",N7150="QRES"),"QUARENTENA",IF(OR(B7150="DESCARTE",B7150="DEVOLUÇÃO"),"DESCARTE/DEVOLUÇÃO",IF(AND(D7150="",K7150&lt;&gt;""),"SEM LOTE",IF(AND(Q7150&lt;&gt;"",Q7150&gt;=Parametros!$B$11),"PARADO/SEM GIRO","OK"))))))))))</f>
        <v>VAZIA</v>
      </c>
      <c r="T7150" s="29" t="str">
        <f aca="false">IF(AND($S7150="PARADO/SEM GIRO",$K7150="KG",OR(Painel!$B$5="(Todos)",A7150=Painel!$B$5)*OR(Painel!$E$5="(Todos)",P7150=Painel!$E$5)),$J7150+ROW()/10000000,"")</f>
        <v/>
      </c>
      <c r="U7150" s="29" t="str">
        <f aca="false">IF(AND($S7150="VENCIDO",$K7150="KG",OR(Painel!$B$5="(Todos)",A7150=Painel!$B$5)*OR(Painel!$E$5="(Todos)",P7150=Painel!$E$5)),$J7150+ROW()/10000000,"")</f>
        <v/>
      </c>
    </row>
    <row r="7151" customFormat="false" ht="15" hidden="false" customHeight="false" outlineLevel="0" collapsed="false">
      <c r="A7151" s="29" t="s">
        <v>52</v>
      </c>
      <c r="B7151" s="29" t="s">
        <v>13408</v>
      </c>
      <c r="C7151" s="29" t="s">
        <v>4484</v>
      </c>
      <c r="D7151" s="29" t="s">
        <v>8924</v>
      </c>
      <c r="E7151" s="29" t="n">
        <v>1</v>
      </c>
      <c r="F7151" s="29"/>
      <c r="G7151" s="29" t="s">
        <v>13409</v>
      </c>
      <c r="H7151" s="30" t="n">
        <v>470</v>
      </c>
      <c r="I7151" s="31" t="n">
        <v>45856</v>
      </c>
      <c r="J7151" s="30" t="n">
        <v>470</v>
      </c>
      <c r="K7151" s="29" t="s">
        <v>120</v>
      </c>
      <c r="L7151" s="29" t="s">
        <v>13410</v>
      </c>
      <c r="M7151" s="29"/>
      <c r="N7151" s="29" t="s">
        <v>122</v>
      </c>
      <c r="O7151" s="31" t="n">
        <v>46470</v>
      </c>
      <c r="P7151" s="29" t="s">
        <v>123</v>
      </c>
      <c r="Q7151" s="29" t="n">
        <f aca="false">IFERROR(VALUE(L7151),"")</f>
        <v>429</v>
      </c>
      <c r="R7151" s="29" t="n">
        <f aca="true">IF(O7151="","",O7151-TODAY())</f>
        <v>185</v>
      </c>
      <c r="S7151" s="29" t="str">
        <f aca="false">IF(C7151="&lt;&lt; vazio &gt;&gt;","VAZIA",IF(AND(O7151&lt;&gt;"",R7151&lt;0),"VENCIDO",IF(AND(O7151&lt;&gt;"",R7151&lt;=Parametros!$B$10),"PRÓX. VENCIMENTO",IF(F7151="Q","QUALIDADE",IF(F7151="S","BLOQUEADO",IF(F7151="R","RESTRITO/DEVOLUÇÃO",IF(OR(N7151="QUAR",N7151="QRES"),"QUARENTENA",IF(OR(B7151="DESCARTE",B7151="DEVOLUÇÃO"),"DESCARTE/DEVOLUÇÃO",IF(AND(D7151="",K7151&lt;&gt;""),"SEM LOTE",IF(AND(Q7151&lt;&gt;"",Q7151&gt;=Parametros!$B$11),"PARADO/SEM GIRO","OK"))))))))))</f>
        <v>PARADO/SEM GIRO</v>
      </c>
      <c r="T7151" s="29" t="n">
        <f aca="false">IF(AND($S7151="PARADO/SEM GIRO",$K7151="KG",OR(Painel!$B$5="(Todos)",A7151=Painel!$B$5)*OR(Painel!$E$5="(Todos)",P7151=Painel!$E$5)),$J7151+ROW()/10000000,"")</f>
        <v>470.0007151</v>
      </c>
      <c r="U7151" s="29" t="str">
        <f aca="false">IF(AND($S7151="VENCIDO",$K7151="KG",OR(Painel!$B$5="(Todos)",A7151=Painel!$B$5)*OR(Painel!$E$5="(Todos)",P7151=Painel!$E$5)),$J7151+ROW()/10000000,"")</f>
        <v/>
      </c>
    </row>
    <row r="7152" customFormat="false" ht="15" hidden="false" customHeight="false" outlineLevel="0" collapsed="false">
      <c r="A7152" s="29" t="s">
        <v>52</v>
      </c>
      <c r="B7152" s="29" t="s">
        <v>13411</v>
      </c>
      <c r="C7152" s="29" t="s">
        <v>406</v>
      </c>
      <c r="D7152" s="29" t="s">
        <v>407</v>
      </c>
      <c r="E7152" s="29" t="n">
        <v>1</v>
      </c>
      <c r="F7152" s="29"/>
      <c r="G7152" s="29" t="s">
        <v>13412</v>
      </c>
      <c r="H7152" s="30" t="n">
        <v>80</v>
      </c>
      <c r="I7152" s="31" t="n">
        <v>46284</v>
      </c>
      <c r="J7152" s="30" t="n">
        <v>80</v>
      </c>
      <c r="K7152" s="29" t="s">
        <v>120</v>
      </c>
      <c r="L7152" s="29" t="s">
        <v>1096</v>
      </c>
      <c r="M7152" s="29"/>
      <c r="N7152" s="29" t="s">
        <v>122</v>
      </c>
      <c r="O7152" s="31" t="n">
        <v>46376</v>
      </c>
      <c r="P7152" s="29" t="s">
        <v>123</v>
      </c>
      <c r="Q7152" s="29" t="n">
        <f aca="false">IFERROR(VALUE(L7152),"")</f>
        <v>102</v>
      </c>
      <c r="R7152" s="29" t="n">
        <f aca="true">IF(O7152="","",O7152-TODAY())</f>
        <v>91</v>
      </c>
      <c r="S7152" s="29" t="str">
        <f aca="false">IF(C7152="&lt;&lt; vazio &gt;&gt;","VAZIA",IF(AND(O7152&lt;&gt;"",R7152&lt;0),"VENCIDO",IF(AND(O7152&lt;&gt;"",R7152&lt;=Parametros!$B$10),"PRÓX. VENCIMENTO",IF(F7152="Q","QUALIDADE",IF(F7152="S","BLOQUEADO",IF(F7152="R","RESTRITO/DEVOLUÇÃO",IF(OR(N7152="QUAR",N7152="QRES"),"QUARENTENA",IF(OR(B7152="DESCARTE",B7152="DEVOLUÇÃO"),"DESCARTE/DEVOLUÇÃO",IF(AND(D7152="",K7152&lt;&gt;""),"SEM LOTE",IF(AND(Q7152&lt;&gt;"",Q7152&gt;=Parametros!$B$11),"PARADO/SEM GIRO","OK"))))))))))</f>
        <v>PARADO/SEM GIRO</v>
      </c>
      <c r="T7152" s="29" t="n">
        <f aca="false">IF(AND($S7152="PARADO/SEM GIRO",$K7152="KG",OR(Painel!$B$5="(Todos)",A7152=Painel!$B$5)*OR(Painel!$E$5="(Todos)",P7152=Painel!$E$5)),$J7152+ROW()/10000000,"")</f>
        <v>80.0007152</v>
      </c>
      <c r="U7152" s="29" t="str">
        <f aca="false">IF(AND($S7152="VENCIDO",$K7152="KG",OR(Painel!$B$5="(Todos)",A7152=Painel!$B$5)*OR(Painel!$E$5="(Todos)",P7152=Painel!$E$5)),$J7152+ROW()/10000000,"")</f>
        <v/>
      </c>
    </row>
    <row r="7153" customFormat="false" ht="15" hidden="false" customHeight="false" outlineLevel="0" collapsed="false">
      <c r="A7153" s="29" t="s">
        <v>52</v>
      </c>
      <c r="B7153" s="29" t="s">
        <v>13413</v>
      </c>
      <c r="C7153" s="29" t="s">
        <v>115</v>
      </c>
      <c r="D7153" s="29"/>
      <c r="E7153" s="29" t="n">
        <v>0</v>
      </c>
      <c r="F7153" s="29"/>
      <c r="G7153" s="29"/>
      <c r="H7153" s="30" t="n">
        <v>0</v>
      </c>
      <c r="I7153" s="29"/>
      <c r="J7153" s="30" t="n">
        <v>0</v>
      </c>
      <c r="K7153" s="29"/>
      <c r="L7153" s="29" t="s">
        <v>116</v>
      </c>
      <c r="M7153" s="29"/>
      <c r="N7153" s="29"/>
      <c r="O7153" s="29"/>
      <c r="P7153" s="29"/>
      <c r="Q7153" s="29" t="n">
        <f aca="false">IFERROR(VALUE(L7153),"")</f>
        <v>0</v>
      </c>
      <c r="R7153" s="29" t="str">
        <f aca="true">IF(O7153="","",O7153-TODAY())</f>
        <v/>
      </c>
      <c r="S7153" s="29" t="str">
        <f aca="false">IF(C7153="&lt;&lt; vazio &gt;&gt;","VAZIA",IF(AND(O7153&lt;&gt;"",R7153&lt;0),"VENCIDO",IF(AND(O7153&lt;&gt;"",R7153&lt;=Parametros!$B$10),"PRÓX. VENCIMENTO",IF(F7153="Q","QUALIDADE",IF(F7153="S","BLOQUEADO",IF(F7153="R","RESTRITO/DEVOLUÇÃO",IF(OR(N7153="QUAR",N7153="QRES"),"QUARENTENA",IF(OR(B7153="DESCARTE",B7153="DEVOLUÇÃO"),"DESCARTE/DEVOLUÇÃO",IF(AND(D7153="",K7153&lt;&gt;""),"SEM LOTE",IF(AND(Q7153&lt;&gt;"",Q7153&gt;=Parametros!$B$11),"PARADO/SEM GIRO","OK"))))))))))</f>
        <v>VAZIA</v>
      </c>
      <c r="T7153" s="29" t="str">
        <f aca="false">IF(AND($S7153="PARADO/SEM GIRO",$K7153="KG",OR(Painel!$B$5="(Todos)",A7153=Painel!$B$5)*OR(Painel!$E$5="(Todos)",P7153=Painel!$E$5)),$J7153+ROW()/10000000,"")</f>
        <v/>
      </c>
      <c r="U7153" s="29" t="str">
        <f aca="false">IF(AND($S7153="VENCIDO",$K7153="KG",OR(Painel!$B$5="(Todos)",A7153=Painel!$B$5)*OR(Painel!$E$5="(Todos)",P7153=Painel!$E$5)),$J7153+ROW()/10000000,"")</f>
        <v/>
      </c>
    </row>
    <row r="7154" customFormat="false" ht="15" hidden="false" customHeight="false" outlineLevel="0" collapsed="false">
      <c r="A7154" s="29" t="s">
        <v>52</v>
      </c>
      <c r="B7154" s="29" t="s">
        <v>13414</v>
      </c>
      <c r="C7154" s="29" t="s">
        <v>115</v>
      </c>
      <c r="D7154" s="29"/>
      <c r="E7154" s="29" t="n">
        <v>0</v>
      </c>
      <c r="F7154" s="29"/>
      <c r="G7154" s="29"/>
      <c r="H7154" s="30" t="n">
        <v>0</v>
      </c>
      <c r="I7154" s="29"/>
      <c r="J7154" s="30" t="n">
        <v>0</v>
      </c>
      <c r="K7154" s="29"/>
      <c r="L7154" s="29" t="s">
        <v>116</v>
      </c>
      <c r="M7154" s="29"/>
      <c r="N7154" s="29"/>
      <c r="O7154" s="29"/>
      <c r="P7154" s="29"/>
      <c r="Q7154" s="29" t="n">
        <f aca="false">IFERROR(VALUE(L7154),"")</f>
        <v>0</v>
      </c>
      <c r="R7154" s="29" t="str">
        <f aca="true">IF(O7154="","",O7154-TODAY())</f>
        <v/>
      </c>
      <c r="S7154" s="29" t="str">
        <f aca="false">IF(C7154="&lt;&lt; vazio &gt;&gt;","VAZIA",IF(AND(O7154&lt;&gt;"",R7154&lt;0),"VENCIDO",IF(AND(O7154&lt;&gt;"",R7154&lt;=Parametros!$B$10),"PRÓX. VENCIMENTO",IF(F7154="Q","QUALIDADE",IF(F7154="S","BLOQUEADO",IF(F7154="R","RESTRITO/DEVOLUÇÃO",IF(OR(N7154="QUAR",N7154="QRES"),"QUARENTENA",IF(OR(B7154="DESCARTE",B7154="DEVOLUÇÃO"),"DESCARTE/DEVOLUÇÃO",IF(AND(D7154="",K7154&lt;&gt;""),"SEM LOTE",IF(AND(Q7154&lt;&gt;"",Q7154&gt;=Parametros!$B$11),"PARADO/SEM GIRO","OK"))))))))))</f>
        <v>VAZIA</v>
      </c>
      <c r="T7154" s="29" t="str">
        <f aca="false">IF(AND($S7154="PARADO/SEM GIRO",$K7154="KG",OR(Painel!$B$5="(Todos)",A7154=Painel!$B$5)*OR(Painel!$E$5="(Todos)",P7154=Painel!$E$5)),$J7154+ROW()/10000000,"")</f>
        <v/>
      </c>
      <c r="U7154" s="29" t="str">
        <f aca="false">IF(AND($S7154="VENCIDO",$K7154="KG",OR(Painel!$B$5="(Todos)",A7154=Painel!$B$5)*OR(Painel!$E$5="(Todos)",P7154=Painel!$E$5)),$J7154+ROW()/10000000,"")</f>
        <v/>
      </c>
    </row>
    <row r="7155" customFormat="false" ht="15" hidden="false" customHeight="false" outlineLevel="0" collapsed="false">
      <c r="A7155" s="29" t="s">
        <v>52</v>
      </c>
      <c r="B7155" s="29" t="s">
        <v>13415</v>
      </c>
      <c r="C7155" s="29" t="s">
        <v>115</v>
      </c>
      <c r="D7155" s="29"/>
      <c r="E7155" s="29" t="n">
        <v>0</v>
      </c>
      <c r="F7155" s="29"/>
      <c r="G7155" s="29"/>
      <c r="H7155" s="30" t="n">
        <v>0</v>
      </c>
      <c r="I7155" s="29"/>
      <c r="J7155" s="30" t="n">
        <v>0</v>
      </c>
      <c r="K7155" s="29"/>
      <c r="L7155" s="29" t="s">
        <v>116</v>
      </c>
      <c r="M7155" s="29"/>
      <c r="N7155" s="29"/>
      <c r="O7155" s="29"/>
      <c r="P7155" s="29"/>
      <c r="Q7155" s="29" t="n">
        <f aca="false">IFERROR(VALUE(L7155),"")</f>
        <v>0</v>
      </c>
      <c r="R7155" s="29" t="str">
        <f aca="true">IF(O7155="","",O7155-TODAY())</f>
        <v/>
      </c>
      <c r="S7155" s="29" t="str">
        <f aca="false">IF(C7155="&lt;&lt; vazio &gt;&gt;","VAZIA",IF(AND(O7155&lt;&gt;"",R7155&lt;0),"VENCIDO",IF(AND(O7155&lt;&gt;"",R7155&lt;=Parametros!$B$10),"PRÓX. VENCIMENTO",IF(F7155="Q","QUALIDADE",IF(F7155="S","BLOQUEADO",IF(F7155="R","RESTRITO/DEVOLUÇÃO",IF(OR(N7155="QUAR",N7155="QRES"),"QUARENTENA",IF(OR(B7155="DESCARTE",B7155="DEVOLUÇÃO"),"DESCARTE/DEVOLUÇÃO",IF(AND(D7155="",K7155&lt;&gt;""),"SEM LOTE",IF(AND(Q7155&lt;&gt;"",Q7155&gt;=Parametros!$B$11),"PARADO/SEM GIRO","OK"))))))))))</f>
        <v>VAZIA</v>
      </c>
      <c r="T7155" s="29" t="str">
        <f aca="false">IF(AND($S7155="PARADO/SEM GIRO",$K7155="KG",OR(Painel!$B$5="(Todos)",A7155=Painel!$B$5)*OR(Painel!$E$5="(Todos)",P7155=Painel!$E$5)),$J7155+ROW()/10000000,"")</f>
        <v/>
      </c>
      <c r="U7155" s="29" t="str">
        <f aca="false">IF(AND($S7155="VENCIDO",$K7155="KG",OR(Painel!$B$5="(Todos)",A7155=Painel!$B$5)*OR(Painel!$E$5="(Todos)",P7155=Painel!$E$5)),$J7155+ROW()/10000000,"")</f>
        <v/>
      </c>
    </row>
    <row r="7156" customFormat="false" ht="15" hidden="false" customHeight="false" outlineLevel="0" collapsed="false">
      <c r="A7156" s="29" t="s">
        <v>52</v>
      </c>
      <c r="B7156" s="29" t="s">
        <v>13416</v>
      </c>
      <c r="C7156" s="29" t="s">
        <v>300</v>
      </c>
      <c r="D7156" s="29" t="s">
        <v>13255</v>
      </c>
      <c r="E7156" s="29" t="n">
        <v>1</v>
      </c>
      <c r="F7156" s="29"/>
      <c r="G7156" s="29" t="s">
        <v>13417</v>
      </c>
      <c r="H7156" s="30" t="n">
        <v>1102.5</v>
      </c>
      <c r="I7156" s="31" t="n">
        <v>46282</v>
      </c>
      <c r="J7156" s="30" t="n">
        <v>1102.5</v>
      </c>
      <c r="K7156" s="29" t="s">
        <v>120</v>
      </c>
      <c r="L7156" s="29" t="s">
        <v>400</v>
      </c>
      <c r="M7156" s="29"/>
      <c r="N7156" s="29" t="s">
        <v>134</v>
      </c>
      <c r="O7156" s="31" t="n">
        <v>46324</v>
      </c>
      <c r="P7156" s="29" t="s">
        <v>123</v>
      </c>
      <c r="Q7156" s="29" t="n">
        <f aca="false">IFERROR(VALUE(L7156),"")</f>
        <v>3</v>
      </c>
      <c r="R7156" s="29" t="n">
        <f aca="true">IF(O7156="","",O7156-TODAY())</f>
        <v>39</v>
      </c>
      <c r="S7156" s="29" t="str">
        <f aca="false">IF(C7156="&lt;&lt; vazio &gt;&gt;","VAZIA",IF(AND(O7156&lt;&gt;"",R7156&lt;0),"VENCIDO",IF(AND(O7156&lt;&gt;"",R7156&lt;=Parametros!$B$10),"PRÓX. VENCIMENTO",IF(F7156="Q","QUALIDADE",IF(F7156="S","BLOQUEADO",IF(F7156="R","RESTRITO/DEVOLUÇÃO",IF(OR(N7156="QUAR",N7156="QRES"),"QUARENTENA",IF(OR(B7156="DESCARTE",B7156="DEVOLUÇÃO"),"DESCARTE/DEVOLUÇÃO",IF(AND(D7156="",K7156&lt;&gt;""),"SEM LOTE",IF(AND(Q7156&lt;&gt;"",Q7156&gt;=Parametros!$B$11),"PARADO/SEM GIRO","OK"))))))))))</f>
        <v>PRÓX. VENCIMENTO</v>
      </c>
      <c r="T7156" s="29" t="str">
        <f aca="false">IF(AND($S7156="PARADO/SEM GIRO",$K7156="KG",OR(Painel!$B$5="(Todos)",A7156=Painel!$B$5)*OR(Painel!$E$5="(Todos)",P7156=Painel!$E$5)),$J7156+ROW()/10000000,"")</f>
        <v/>
      </c>
      <c r="U7156" s="29" t="str">
        <f aca="false">IF(AND($S7156="VENCIDO",$K7156="KG",OR(Painel!$B$5="(Todos)",A7156=Painel!$B$5)*OR(Painel!$E$5="(Todos)",P7156=Painel!$E$5)),$J7156+ROW()/10000000,"")</f>
        <v/>
      </c>
    </row>
    <row r="7157" customFormat="false" ht="15" hidden="false" customHeight="false" outlineLevel="0" collapsed="false">
      <c r="A7157" s="29" t="s">
        <v>52</v>
      </c>
      <c r="B7157" s="29" t="s">
        <v>13418</v>
      </c>
      <c r="C7157" s="29" t="s">
        <v>115</v>
      </c>
      <c r="D7157" s="29"/>
      <c r="E7157" s="29" t="n">
        <v>0</v>
      </c>
      <c r="F7157" s="29"/>
      <c r="G7157" s="29"/>
      <c r="H7157" s="30" t="n">
        <v>0</v>
      </c>
      <c r="I7157" s="29"/>
      <c r="J7157" s="30" t="n">
        <v>0</v>
      </c>
      <c r="K7157" s="29"/>
      <c r="L7157" s="29" t="s">
        <v>116</v>
      </c>
      <c r="M7157" s="29"/>
      <c r="N7157" s="29"/>
      <c r="O7157" s="29"/>
      <c r="P7157" s="29"/>
      <c r="Q7157" s="29" t="n">
        <f aca="false">IFERROR(VALUE(L7157),"")</f>
        <v>0</v>
      </c>
      <c r="R7157" s="29" t="str">
        <f aca="true">IF(O7157="","",O7157-TODAY())</f>
        <v/>
      </c>
      <c r="S7157" s="29" t="str">
        <f aca="false">IF(C7157="&lt;&lt; vazio &gt;&gt;","VAZIA",IF(AND(O7157&lt;&gt;"",R7157&lt;0),"VENCIDO",IF(AND(O7157&lt;&gt;"",R7157&lt;=Parametros!$B$10),"PRÓX. VENCIMENTO",IF(F7157="Q","QUALIDADE",IF(F7157="S","BLOQUEADO",IF(F7157="R","RESTRITO/DEVOLUÇÃO",IF(OR(N7157="QUAR",N7157="QRES"),"QUARENTENA",IF(OR(B7157="DESCARTE",B7157="DEVOLUÇÃO"),"DESCARTE/DEVOLUÇÃO",IF(AND(D7157="",K7157&lt;&gt;""),"SEM LOTE",IF(AND(Q7157&lt;&gt;"",Q7157&gt;=Parametros!$B$11),"PARADO/SEM GIRO","OK"))))))))))</f>
        <v>VAZIA</v>
      </c>
      <c r="T7157" s="29" t="str">
        <f aca="false">IF(AND($S7157="PARADO/SEM GIRO",$K7157="KG",OR(Painel!$B$5="(Todos)",A7157=Painel!$B$5)*OR(Painel!$E$5="(Todos)",P7157=Painel!$E$5)),$J7157+ROW()/10000000,"")</f>
        <v/>
      </c>
      <c r="U7157" s="29" t="str">
        <f aca="false">IF(AND($S7157="VENCIDO",$K7157="KG",OR(Painel!$B$5="(Todos)",A7157=Painel!$B$5)*OR(Painel!$E$5="(Todos)",P7157=Painel!$E$5)),$J7157+ROW()/10000000,"")</f>
        <v/>
      </c>
    </row>
    <row r="7158" customFormat="false" ht="15" hidden="false" customHeight="false" outlineLevel="0" collapsed="false">
      <c r="A7158" s="29" t="s">
        <v>52</v>
      </c>
      <c r="B7158" s="29" t="s">
        <v>13419</v>
      </c>
      <c r="C7158" s="29" t="s">
        <v>373</v>
      </c>
      <c r="D7158" s="29" t="s">
        <v>5209</v>
      </c>
      <c r="E7158" s="29" t="n">
        <v>1</v>
      </c>
      <c r="F7158" s="29" t="s">
        <v>137</v>
      </c>
      <c r="G7158" s="29" t="s">
        <v>13420</v>
      </c>
      <c r="H7158" s="30" t="n">
        <v>12.12</v>
      </c>
      <c r="I7158" s="31" t="n">
        <v>46225</v>
      </c>
      <c r="J7158" s="30" t="n">
        <v>12.12</v>
      </c>
      <c r="K7158" s="29" t="s">
        <v>120</v>
      </c>
      <c r="L7158" s="29" t="s">
        <v>1020</v>
      </c>
      <c r="M7158" s="29"/>
      <c r="N7158" s="29" t="s">
        <v>122</v>
      </c>
      <c r="O7158" s="31" t="n">
        <v>46648</v>
      </c>
      <c r="P7158" s="29" t="s">
        <v>123</v>
      </c>
      <c r="Q7158" s="29" t="n">
        <f aca="false">IFERROR(VALUE(L7158),"")</f>
        <v>60</v>
      </c>
      <c r="R7158" s="29" t="n">
        <f aca="true">IF(O7158="","",O7158-TODAY())</f>
        <v>363</v>
      </c>
      <c r="S7158" s="29" t="str">
        <f aca="false">IF(C7158="&lt;&lt; vazio &gt;&gt;","VAZIA",IF(AND(O7158&lt;&gt;"",R7158&lt;0),"VENCIDO",IF(AND(O7158&lt;&gt;"",R7158&lt;=Parametros!$B$10),"PRÓX. VENCIMENTO",IF(F7158="Q","QUALIDADE",IF(F7158="S","BLOQUEADO",IF(F7158="R","RESTRITO/DEVOLUÇÃO",IF(OR(N7158="QUAR",N7158="QRES"),"QUARENTENA",IF(OR(B7158="DESCARTE",B7158="DEVOLUÇÃO"),"DESCARTE/DEVOLUÇÃO",IF(AND(D7158="",K7158&lt;&gt;""),"SEM LOTE",IF(AND(Q7158&lt;&gt;"",Q7158&gt;=Parametros!$B$11),"PARADO/SEM GIRO","OK"))))))))))</f>
        <v>BLOQUEADO</v>
      </c>
      <c r="T7158" s="29" t="str">
        <f aca="false">IF(AND($S7158="PARADO/SEM GIRO",$K7158="KG",OR(Painel!$B$5="(Todos)",A7158=Painel!$B$5)*OR(Painel!$E$5="(Todos)",P7158=Painel!$E$5)),$J7158+ROW()/10000000,"")</f>
        <v/>
      </c>
      <c r="U7158" s="29" t="str">
        <f aca="false">IF(AND($S7158="VENCIDO",$K7158="KG",OR(Painel!$B$5="(Todos)",A7158=Painel!$B$5)*OR(Painel!$E$5="(Todos)",P7158=Painel!$E$5)),$J7158+ROW()/10000000,"")</f>
        <v/>
      </c>
    </row>
    <row r="7159" customFormat="false" ht="15" hidden="false" customHeight="false" outlineLevel="0" collapsed="false">
      <c r="A7159" s="29" t="s">
        <v>52</v>
      </c>
      <c r="B7159" s="29" t="s">
        <v>13421</v>
      </c>
      <c r="C7159" s="29" t="s">
        <v>2561</v>
      </c>
      <c r="D7159" s="29" t="s">
        <v>7209</v>
      </c>
      <c r="E7159" s="29" t="n">
        <v>1</v>
      </c>
      <c r="F7159" s="29" t="s">
        <v>268</v>
      </c>
      <c r="G7159" s="29" t="s">
        <v>13422</v>
      </c>
      <c r="H7159" s="30" t="n">
        <v>590.4</v>
      </c>
      <c r="I7159" s="31" t="n">
        <v>46285</v>
      </c>
      <c r="J7159" s="30" t="n">
        <v>590.4</v>
      </c>
      <c r="K7159" s="29" t="s">
        <v>120</v>
      </c>
      <c r="L7159" s="29" t="s">
        <v>116</v>
      </c>
      <c r="M7159" s="29"/>
      <c r="N7159" s="29" t="s">
        <v>122</v>
      </c>
      <c r="O7159" s="31" t="n">
        <v>47015</v>
      </c>
      <c r="P7159" s="29" t="s">
        <v>123</v>
      </c>
      <c r="Q7159" s="29" t="n">
        <f aca="false">IFERROR(VALUE(L7159),"")</f>
        <v>0</v>
      </c>
      <c r="R7159" s="29" t="n">
        <f aca="true">IF(O7159="","",O7159-TODAY())</f>
        <v>730</v>
      </c>
      <c r="S7159" s="29" t="str">
        <f aca="false">IF(C7159="&lt;&lt; vazio &gt;&gt;","VAZIA",IF(AND(O7159&lt;&gt;"",R7159&lt;0),"VENCIDO",IF(AND(O7159&lt;&gt;"",R7159&lt;=Parametros!$B$10),"PRÓX. VENCIMENTO",IF(F7159="Q","QUALIDADE",IF(F7159="S","BLOQUEADO",IF(F7159="R","RESTRITO/DEVOLUÇÃO",IF(OR(N7159="QUAR",N7159="QRES"),"QUARENTENA",IF(OR(B7159="DESCARTE",B7159="DEVOLUÇÃO"),"DESCARTE/DEVOLUÇÃO",IF(AND(D7159="",K7159&lt;&gt;""),"SEM LOTE",IF(AND(Q7159&lt;&gt;"",Q7159&gt;=Parametros!$B$11),"PARADO/SEM GIRO","OK"))))))))))</f>
        <v>QUALIDADE</v>
      </c>
      <c r="T7159" s="29" t="str">
        <f aca="false">IF(AND($S7159="PARADO/SEM GIRO",$K7159="KG",OR(Painel!$B$5="(Todos)",A7159=Painel!$B$5)*OR(Painel!$E$5="(Todos)",P7159=Painel!$E$5)),$J7159+ROW()/10000000,"")</f>
        <v/>
      </c>
      <c r="U7159" s="29" t="str">
        <f aca="false">IF(AND($S7159="VENCIDO",$K7159="KG",OR(Painel!$B$5="(Todos)",A7159=Painel!$B$5)*OR(Painel!$E$5="(Todos)",P7159=Painel!$E$5)),$J7159+ROW()/10000000,"")</f>
        <v/>
      </c>
    </row>
    <row r="7160" customFormat="false" ht="15" hidden="false" customHeight="false" outlineLevel="0" collapsed="false">
      <c r="A7160" s="29" t="s">
        <v>52</v>
      </c>
      <c r="B7160" s="29" t="s">
        <v>13423</v>
      </c>
      <c r="C7160" s="29" t="s">
        <v>768</v>
      </c>
      <c r="D7160" s="29" t="s">
        <v>11191</v>
      </c>
      <c r="E7160" s="29" t="n">
        <v>1</v>
      </c>
      <c r="F7160" s="29"/>
      <c r="G7160" s="29" t="s">
        <v>13424</v>
      </c>
      <c r="H7160" s="30" t="n">
        <v>800</v>
      </c>
      <c r="I7160" s="31" t="n">
        <v>46262</v>
      </c>
      <c r="J7160" s="30" t="n">
        <v>800</v>
      </c>
      <c r="K7160" s="29" t="s">
        <v>120</v>
      </c>
      <c r="L7160" s="29" t="s">
        <v>190</v>
      </c>
      <c r="M7160" s="29"/>
      <c r="N7160" s="29" t="s">
        <v>122</v>
      </c>
      <c r="O7160" s="31" t="n">
        <v>46619</v>
      </c>
      <c r="P7160" s="29" t="s">
        <v>123</v>
      </c>
      <c r="Q7160" s="29" t="n">
        <f aca="false">IFERROR(VALUE(L7160),"")</f>
        <v>23</v>
      </c>
      <c r="R7160" s="29" t="n">
        <f aca="true">IF(O7160="","",O7160-TODAY())</f>
        <v>334</v>
      </c>
      <c r="S7160" s="29" t="str">
        <f aca="false">IF(C7160="&lt;&lt; vazio &gt;&gt;","VAZIA",IF(AND(O7160&lt;&gt;"",R7160&lt;0),"VENCIDO",IF(AND(O7160&lt;&gt;"",R7160&lt;=Parametros!$B$10),"PRÓX. VENCIMENTO",IF(F7160="Q","QUALIDADE",IF(F7160="S","BLOQUEADO",IF(F7160="R","RESTRITO/DEVOLUÇÃO",IF(OR(N7160="QUAR",N7160="QRES"),"QUARENTENA",IF(OR(B7160="DESCARTE",B7160="DEVOLUÇÃO"),"DESCARTE/DEVOLUÇÃO",IF(AND(D7160="",K7160&lt;&gt;""),"SEM LOTE",IF(AND(Q7160&lt;&gt;"",Q7160&gt;=Parametros!$B$11),"PARADO/SEM GIRO","OK"))))))))))</f>
        <v>OK</v>
      </c>
      <c r="T7160" s="29" t="str">
        <f aca="false">IF(AND($S7160="PARADO/SEM GIRO",$K7160="KG",OR(Painel!$B$5="(Todos)",A7160=Painel!$B$5)*OR(Painel!$E$5="(Todos)",P7160=Painel!$E$5)),$J7160+ROW()/10000000,"")</f>
        <v/>
      </c>
      <c r="U7160" s="29" t="str">
        <f aca="false">IF(AND($S7160="VENCIDO",$K7160="KG",OR(Painel!$B$5="(Todos)",A7160=Painel!$B$5)*OR(Painel!$E$5="(Todos)",P7160=Painel!$E$5)),$J7160+ROW()/10000000,"")</f>
        <v/>
      </c>
    </row>
    <row r="7161" customFormat="false" ht="15" hidden="false" customHeight="false" outlineLevel="0" collapsed="false">
      <c r="A7161" s="29" t="s">
        <v>52</v>
      </c>
      <c r="B7161" s="29" t="s">
        <v>13425</v>
      </c>
      <c r="C7161" s="29" t="s">
        <v>115</v>
      </c>
      <c r="D7161" s="29"/>
      <c r="E7161" s="29" t="n">
        <v>0</v>
      </c>
      <c r="F7161" s="29"/>
      <c r="G7161" s="29"/>
      <c r="H7161" s="30" t="n">
        <v>0</v>
      </c>
      <c r="I7161" s="29"/>
      <c r="J7161" s="30" t="n">
        <v>0</v>
      </c>
      <c r="K7161" s="29"/>
      <c r="L7161" s="29" t="s">
        <v>116</v>
      </c>
      <c r="M7161" s="29"/>
      <c r="N7161" s="29"/>
      <c r="O7161" s="29"/>
      <c r="P7161" s="29"/>
      <c r="Q7161" s="29" t="n">
        <f aca="false">IFERROR(VALUE(L7161),"")</f>
        <v>0</v>
      </c>
      <c r="R7161" s="29" t="str">
        <f aca="true">IF(O7161="","",O7161-TODAY())</f>
        <v/>
      </c>
      <c r="S7161" s="29" t="str">
        <f aca="false">IF(C7161="&lt;&lt; vazio &gt;&gt;","VAZIA",IF(AND(O7161&lt;&gt;"",R7161&lt;0),"VENCIDO",IF(AND(O7161&lt;&gt;"",R7161&lt;=Parametros!$B$10),"PRÓX. VENCIMENTO",IF(F7161="Q","QUALIDADE",IF(F7161="S","BLOQUEADO",IF(F7161="R","RESTRITO/DEVOLUÇÃO",IF(OR(N7161="QUAR",N7161="QRES"),"QUARENTENA",IF(OR(B7161="DESCARTE",B7161="DEVOLUÇÃO"),"DESCARTE/DEVOLUÇÃO",IF(AND(D7161="",K7161&lt;&gt;""),"SEM LOTE",IF(AND(Q7161&lt;&gt;"",Q7161&gt;=Parametros!$B$11),"PARADO/SEM GIRO","OK"))))))))))</f>
        <v>VAZIA</v>
      </c>
      <c r="T7161" s="29" t="str">
        <f aca="false">IF(AND($S7161="PARADO/SEM GIRO",$K7161="KG",OR(Painel!$B$5="(Todos)",A7161=Painel!$B$5)*OR(Painel!$E$5="(Todos)",P7161=Painel!$E$5)),$J7161+ROW()/10000000,"")</f>
        <v/>
      </c>
      <c r="U7161" s="29" t="str">
        <f aca="false">IF(AND($S7161="VENCIDO",$K7161="KG",OR(Painel!$B$5="(Todos)",A7161=Painel!$B$5)*OR(Painel!$E$5="(Todos)",P7161=Painel!$E$5)),$J7161+ROW()/10000000,"")</f>
        <v/>
      </c>
    </row>
    <row r="7162" customFormat="false" ht="15" hidden="false" customHeight="false" outlineLevel="0" collapsed="false">
      <c r="A7162" s="29" t="s">
        <v>52</v>
      </c>
      <c r="B7162" s="29" t="s">
        <v>13426</v>
      </c>
      <c r="C7162" s="29" t="s">
        <v>186</v>
      </c>
      <c r="D7162" s="29" t="s">
        <v>8972</v>
      </c>
      <c r="E7162" s="29" t="n">
        <v>1</v>
      </c>
      <c r="F7162" s="29"/>
      <c r="G7162" s="29" t="s">
        <v>13427</v>
      </c>
      <c r="H7162" s="30" t="n">
        <v>334.6</v>
      </c>
      <c r="I7162" s="31" t="n">
        <v>46265</v>
      </c>
      <c r="J7162" s="30" t="n">
        <v>334.6</v>
      </c>
      <c r="K7162" s="29" t="s">
        <v>120</v>
      </c>
      <c r="L7162" s="29" t="s">
        <v>216</v>
      </c>
      <c r="M7162" s="29"/>
      <c r="N7162" s="29" t="s">
        <v>134</v>
      </c>
      <c r="O7162" s="29"/>
      <c r="P7162" s="29" t="s">
        <v>123</v>
      </c>
      <c r="Q7162" s="29" t="n">
        <f aca="false">IFERROR(VALUE(L7162),"")</f>
        <v>20</v>
      </c>
      <c r="R7162" s="29" t="str">
        <f aca="true">IF(O7162="","",O7162-TODAY())</f>
        <v/>
      </c>
      <c r="S7162" s="29" t="str">
        <f aca="false">IF(C7162="&lt;&lt; vazio &gt;&gt;","VAZIA",IF(AND(O7162&lt;&gt;"",R7162&lt;0),"VENCIDO",IF(AND(O7162&lt;&gt;"",R7162&lt;=Parametros!$B$10),"PRÓX. VENCIMENTO",IF(F7162="Q","QUALIDADE",IF(F7162="S","BLOQUEADO",IF(F7162="R","RESTRITO/DEVOLUÇÃO",IF(OR(N7162="QUAR",N7162="QRES"),"QUARENTENA",IF(OR(B7162="DESCARTE",B7162="DEVOLUÇÃO"),"DESCARTE/DEVOLUÇÃO",IF(AND(D7162="",K7162&lt;&gt;""),"SEM LOTE",IF(AND(Q7162&lt;&gt;"",Q7162&gt;=Parametros!$B$11),"PARADO/SEM GIRO","OK"))))))))))</f>
        <v>OK</v>
      </c>
      <c r="T7162" s="29" t="str">
        <f aca="false">IF(AND($S7162="PARADO/SEM GIRO",$K7162="KG",OR(Painel!$B$5="(Todos)",A7162=Painel!$B$5)*OR(Painel!$E$5="(Todos)",P7162=Painel!$E$5)),$J7162+ROW()/10000000,"")</f>
        <v/>
      </c>
      <c r="U7162" s="29" t="str">
        <f aca="false">IF(AND($S7162="VENCIDO",$K7162="KG",OR(Painel!$B$5="(Todos)",A7162=Painel!$B$5)*OR(Painel!$E$5="(Todos)",P7162=Painel!$E$5)),$J7162+ROW()/10000000,"")</f>
        <v/>
      </c>
    </row>
    <row r="7163" customFormat="false" ht="15" hidden="false" customHeight="false" outlineLevel="0" collapsed="false">
      <c r="A7163" s="29" t="s">
        <v>52</v>
      </c>
      <c r="B7163" s="29" t="s">
        <v>13428</v>
      </c>
      <c r="C7163" s="29" t="s">
        <v>5213</v>
      </c>
      <c r="D7163" s="29" t="s">
        <v>13429</v>
      </c>
      <c r="E7163" s="29" t="n">
        <v>1</v>
      </c>
      <c r="F7163" s="29"/>
      <c r="G7163" s="29" t="s">
        <v>13430</v>
      </c>
      <c r="H7163" s="30" t="n">
        <v>60</v>
      </c>
      <c r="I7163" s="31" t="n">
        <v>46263</v>
      </c>
      <c r="J7163" s="30" t="n">
        <v>60</v>
      </c>
      <c r="K7163" s="29" t="s">
        <v>120</v>
      </c>
      <c r="L7163" s="29" t="s">
        <v>938</v>
      </c>
      <c r="M7163" s="29"/>
      <c r="N7163" s="29" t="s">
        <v>122</v>
      </c>
      <c r="O7163" s="31" t="n">
        <v>46542</v>
      </c>
      <c r="P7163" s="29" t="s">
        <v>123</v>
      </c>
      <c r="Q7163" s="29" t="n">
        <f aca="false">IFERROR(VALUE(L7163),"")</f>
        <v>24</v>
      </c>
      <c r="R7163" s="29" t="n">
        <f aca="true">IF(O7163="","",O7163-TODAY())</f>
        <v>257</v>
      </c>
      <c r="S7163" s="29" t="str">
        <f aca="false">IF(C7163="&lt;&lt; vazio &gt;&gt;","VAZIA",IF(AND(O7163&lt;&gt;"",R7163&lt;0),"VENCIDO",IF(AND(O7163&lt;&gt;"",R7163&lt;=Parametros!$B$10),"PRÓX. VENCIMENTO",IF(F7163="Q","QUALIDADE",IF(F7163="S","BLOQUEADO",IF(F7163="R","RESTRITO/DEVOLUÇÃO",IF(OR(N7163="QUAR",N7163="QRES"),"QUARENTENA",IF(OR(B7163="DESCARTE",B7163="DEVOLUÇÃO"),"DESCARTE/DEVOLUÇÃO",IF(AND(D7163="",K7163&lt;&gt;""),"SEM LOTE",IF(AND(Q7163&lt;&gt;"",Q7163&gt;=Parametros!$B$11),"PARADO/SEM GIRO","OK"))))))))))</f>
        <v>OK</v>
      </c>
      <c r="T7163" s="29" t="str">
        <f aca="false">IF(AND($S7163="PARADO/SEM GIRO",$K7163="KG",OR(Painel!$B$5="(Todos)",A7163=Painel!$B$5)*OR(Painel!$E$5="(Todos)",P7163=Painel!$E$5)),$J7163+ROW()/10000000,"")</f>
        <v/>
      </c>
      <c r="U7163" s="29" t="str">
        <f aca="false">IF(AND($S7163="VENCIDO",$K7163="KG",OR(Painel!$B$5="(Todos)",A7163=Painel!$B$5)*OR(Painel!$E$5="(Todos)",P7163=Painel!$E$5)),$J7163+ROW()/10000000,"")</f>
        <v/>
      </c>
    </row>
    <row r="7164" customFormat="false" ht="15" hidden="false" customHeight="false" outlineLevel="0" collapsed="false">
      <c r="A7164" s="29" t="s">
        <v>52</v>
      </c>
      <c r="B7164" s="29" t="s">
        <v>13431</v>
      </c>
      <c r="C7164" s="29" t="s">
        <v>5213</v>
      </c>
      <c r="D7164" s="29" t="s">
        <v>4931</v>
      </c>
      <c r="E7164" s="29" t="n">
        <v>1</v>
      </c>
      <c r="F7164" s="29"/>
      <c r="G7164" s="29" t="s">
        <v>13432</v>
      </c>
      <c r="H7164" s="30" t="n">
        <v>700</v>
      </c>
      <c r="I7164" s="31" t="n">
        <v>46247</v>
      </c>
      <c r="J7164" s="30" t="n">
        <v>700</v>
      </c>
      <c r="K7164" s="29" t="s">
        <v>120</v>
      </c>
      <c r="L7164" s="29" t="s">
        <v>1719</v>
      </c>
      <c r="M7164" s="29"/>
      <c r="N7164" s="29" t="s">
        <v>122</v>
      </c>
      <c r="O7164" s="31" t="n">
        <v>46787</v>
      </c>
      <c r="P7164" s="29" t="s">
        <v>123</v>
      </c>
      <c r="Q7164" s="29" t="n">
        <f aca="false">IFERROR(VALUE(L7164),"")</f>
        <v>38</v>
      </c>
      <c r="R7164" s="29" t="n">
        <f aca="true">IF(O7164="","",O7164-TODAY())</f>
        <v>502</v>
      </c>
      <c r="S7164" s="29" t="str">
        <f aca="false">IF(C7164="&lt;&lt; vazio &gt;&gt;","VAZIA",IF(AND(O7164&lt;&gt;"",R7164&lt;0),"VENCIDO",IF(AND(O7164&lt;&gt;"",R7164&lt;=Parametros!$B$10),"PRÓX. VENCIMENTO",IF(F7164="Q","QUALIDADE",IF(F7164="S","BLOQUEADO",IF(F7164="R","RESTRITO/DEVOLUÇÃO",IF(OR(N7164="QUAR",N7164="QRES"),"QUARENTENA",IF(OR(B7164="DESCARTE",B7164="DEVOLUÇÃO"),"DESCARTE/DEVOLUÇÃO",IF(AND(D7164="",K7164&lt;&gt;""),"SEM LOTE",IF(AND(Q7164&lt;&gt;"",Q7164&gt;=Parametros!$B$11),"PARADO/SEM GIRO","OK"))))))))))</f>
        <v>OK</v>
      </c>
      <c r="T7164" s="29" t="str">
        <f aca="false">IF(AND($S7164="PARADO/SEM GIRO",$K7164="KG",OR(Painel!$B$5="(Todos)",A7164=Painel!$B$5)*OR(Painel!$E$5="(Todos)",P7164=Painel!$E$5)),$J7164+ROW()/10000000,"")</f>
        <v/>
      </c>
      <c r="U7164" s="29" t="str">
        <f aca="false">IF(AND($S7164="VENCIDO",$K7164="KG",OR(Painel!$B$5="(Todos)",A7164=Painel!$B$5)*OR(Painel!$E$5="(Todos)",P7164=Painel!$E$5)),$J7164+ROW()/10000000,"")</f>
        <v/>
      </c>
    </row>
    <row r="7165" customFormat="false" ht="15" hidden="false" customHeight="false" outlineLevel="0" collapsed="false">
      <c r="A7165" s="29" t="s">
        <v>52</v>
      </c>
      <c r="B7165" s="29" t="s">
        <v>13433</v>
      </c>
      <c r="C7165" s="29" t="s">
        <v>115</v>
      </c>
      <c r="D7165" s="29"/>
      <c r="E7165" s="29" t="n">
        <v>0</v>
      </c>
      <c r="F7165" s="29"/>
      <c r="G7165" s="29"/>
      <c r="H7165" s="30" t="n">
        <v>0</v>
      </c>
      <c r="I7165" s="29"/>
      <c r="J7165" s="30" t="n">
        <v>0</v>
      </c>
      <c r="K7165" s="29"/>
      <c r="L7165" s="29" t="s">
        <v>116</v>
      </c>
      <c r="M7165" s="29"/>
      <c r="N7165" s="29"/>
      <c r="O7165" s="29"/>
      <c r="P7165" s="29"/>
      <c r="Q7165" s="29" t="n">
        <f aca="false">IFERROR(VALUE(L7165),"")</f>
        <v>0</v>
      </c>
      <c r="R7165" s="29" t="str">
        <f aca="true">IF(O7165="","",O7165-TODAY())</f>
        <v/>
      </c>
      <c r="S7165" s="29" t="str">
        <f aca="false">IF(C7165="&lt;&lt; vazio &gt;&gt;","VAZIA",IF(AND(O7165&lt;&gt;"",R7165&lt;0),"VENCIDO",IF(AND(O7165&lt;&gt;"",R7165&lt;=Parametros!$B$10),"PRÓX. VENCIMENTO",IF(F7165="Q","QUALIDADE",IF(F7165="S","BLOQUEADO",IF(F7165="R","RESTRITO/DEVOLUÇÃO",IF(OR(N7165="QUAR",N7165="QRES"),"QUARENTENA",IF(OR(B7165="DESCARTE",B7165="DEVOLUÇÃO"),"DESCARTE/DEVOLUÇÃO",IF(AND(D7165="",K7165&lt;&gt;""),"SEM LOTE",IF(AND(Q7165&lt;&gt;"",Q7165&gt;=Parametros!$B$11),"PARADO/SEM GIRO","OK"))))))))))</f>
        <v>VAZIA</v>
      </c>
      <c r="T7165" s="29" t="str">
        <f aca="false">IF(AND($S7165="PARADO/SEM GIRO",$K7165="KG",OR(Painel!$B$5="(Todos)",A7165=Painel!$B$5)*OR(Painel!$E$5="(Todos)",P7165=Painel!$E$5)),$J7165+ROW()/10000000,"")</f>
        <v/>
      </c>
      <c r="U7165" s="29" t="str">
        <f aca="false">IF(AND($S7165="VENCIDO",$K7165="KG",OR(Painel!$B$5="(Todos)",A7165=Painel!$B$5)*OR(Painel!$E$5="(Todos)",P7165=Painel!$E$5)),$J7165+ROW()/10000000,"")</f>
        <v/>
      </c>
    </row>
    <row r="7166" customFormat="false" ht="15" hidden="false" customHeight="false" outlineLevel="0" collapsed="false">
      <c r="A7166" s="29" t="s">
        <v>52</v>
      </c>
      <c r="B7166" s="29" t="s">
        <v>13434</v>
      </c>
      <c r="C7166" s="29" t="s">
        <v>115</v>
      </c>
      <c r="D7166" s="29"/>
      <c r="E7166" s="29" t="n">
        <v>0</v>
      </c>
      <c r="F7166" s="29"/>
      <c r="G7166" s="29"/>
      <c r="H7166" s="30" t="n">
        <v>0</v>
      </c>
      <c r="I7166" s="29"/>
      <c r="J7166" s="30" t="n">
        <v>0</v>
      </c>
      <c r="K7166" s="29"/>
      <c r="L7166" s="29" t="s">
        <v>116</v>
      </c>
      <c r="M7166" s="29"/>
      <c r="N7166" s="29"/>
      <c r="O7166" s="29"/>
      <c r="P7166" s="29"/>
      <c r="Q7166" s="29" t="n">
        <f aca="false">IFERROR(VALUE(L7166),"")</f>
        <v>0</v>
      </c>
      <c r="R7166" s="29" t="str">
        <f aca="true">IF(O7166="","",O7166-TODAY())</f>
        <v/>
      </c>
      <c r="S7166" s="29" t="str">
        <f aca="false">IF(C7166="&lt;&lt; vazio &gt;&gt;","VAZIA",IF(AND(O7166&lt;&gt;"",R7166&lt;0),"VENCIDO",IF(AND(O7166&lt;&gt;"",R7166&lt;=Parametros!$B$10),"PRÓX. VENCIMENTO",IF(F7166="Q","QUALIDADE",IF(F7166="S","BLOQUEADO",IF(F7166="R","RESTRITO/DEVOLUÇÃO",IF(OR(N7166="QUAR",N7166="QRES"),"QUARENTENA",IF(OR(B7166="DESCARTE",B7166="DEVOLUÇÃO"),"DESCARTE/DEVOLUÇÃO",IF(AND(D7166="",K7166&lt;&gt;""),"SEM LOTE",IF(AND(Q7166&lt;&gt;"",Q7166&gt;=Parametros!$B$11),"PARADO/SEM GIRO","OK"))))))))))</f>
        <v>VAZIA</v>
      </c>
      <c r="T7166" s="29" t="str">
        <f aca="false">IF(AND($S7166="PARADO/SEM GIRO",$K7166="KG",OR(Painel!$B$5="(Todos)",A7166=Painel!$B$5)*OR(Painel!$E$5="(Todos)",P7166=Painel!$E$5)),$J7166+ROW()/10000000,"")</f>
        <v/>
      </c>
      <c r="U7166" s="29" t="str">
        <f aca="false">IF(AND($S7166="VENCIDO",$K7166="KG",OR(Painel!$B$5="(Todos)",A7166=Painel!$B$5)*OR(Painel!$E$5="(Todos)",P7166=Painel!$E$5)),$J7166+ROW()/10000000,"")</f>
        <v/>
      </c>
    </row>
    <row r="7167" customFormat="false" ht="15" hidden="false" customHeight="false" outlineLevel="0" collapsed="false">
      <c r="A7167" s="29" t="s">
        <v>52</v>
      </c>
      <c r="B7167" s="29" t="s">
        <v>13435</v>
      </c>
      <c r="C7167" s="29" t="s">
        <v>115</v>
      </c>
      <c r="D7167" s="29"/>
      <c r="E7167" s="29" t="n">
        <v>0</v>
      </c>
      <c r="F7167" s="29"/>
      <c r="G7167" s="29"/>
      <c r="H7167" s="30" t="n">
        <v>0</v>
      </c>
      <c r="I7167" s="29"/>
      <c r="J7167" s="30" t="n">
        <v>0</v>
      </c>
      <c r="K7167" s="29"/>
      <c r="L7167" s="29" t="s">
        <v>116</v>
      </c>
      <c r="M7167" s="29"/>
      <c r="N7167" s="29"/>
      <c r="O7167" s="29"/>
      <c r="P7167" s="29"/>
      <c r="Q7167" s="29" t="n">
        <f aca="false">IFERROR(VALUE(L7167),"")</f>
        <v>0</v>
      </c>
      <c r="R7167" s="29" t="str">
        <f aca="true">IF(O7167="","",O7167-TODAY())</f>
        <v/>
      </c>
      <c r="S7167" s="29" t="str">
        <f aca="false">IF(C7167="&lt;&lt; vazio &gt;&gt;","VAZIA",IF(AND(O7167&lt;&gt;"",R7167&lt;0),"VENCIDO",IF(AND(O7167&lt;&gt;"",R7167&lt;=Parametros!$B$10),"PRÓX. VENCIMENTO",IF(F7167="Q","QUALIDADE",IF(F7167="S","BLOQUEADO",IF(F7167="R","RESTRITO/DEVOLUÇÃO",IF(OR(N7167="QUAR",N7167="QRES"),"QUARENTENA",IF(OR(B7167="DESCARTE",B7167="DEVOLUÇÃO"),"DESCARTE/DEVOLUÇÃO",IF(AND(D7167="",K7167&lt;&gt;""),"SEM LOTE",IF(AND(Q7167&lt;&gt;"",Q7167&gt;=Parametros!$B$11),"PARADO/SEM GIRO","OK"))))))))))</f>
        <v>VAZIA</v>
      </c>
      <c r="T7167" s="29" t="str">
        <f aca="false">IF(AND($S7167="PARADO/SEM GIRO",$K7167="KG",OR(Painel!$B$5="(Todos)",A7167=Painel!$B$5)*OR(Painel!$E$5="(Todos)",P7167=Painel!$E$5)),$J7167+ROW()/10000000,"")</f>
        <v/>
      </c>
      <c r="U7167" s="29" t="str">
        <f aca="false">IF(AND($S7167="VENCIDO",$K7167="KG",OR(Painel!$B$5="(Todos)",A7167=Painel!$B$5)*OR(Painel!$E$5="(Todos)",P7167=Painel!$E$5)),$J7167+ROW()/10000000,"")</f>
        <v/>
      </c>
    </row>
    <row r="7168" customFormat="false" ht="15" hidden="false" customHeight="false" outlineLevel="0" collapsed="false">
      <c r="A7168" s="29" t="s">
        <v>52</v>
      </c>
      <c r="B7168" s="29" t="s">
        <v>13436</v>
      </c>
      <c r="C7168" s="29" t="s">
        <v>115</v>
      </c>
      <c r="D7168" s="29"/>
      <c r="E7168" s="29" t="n">
        <v>0</v>
      </c>
      <c r="F7168" s="29"/>
      <c r="G7168" s="29"/>
      <c r="H7168" s="30" t="n">
        <v>0</v>
      </c>
      <c r="I7168" s="29"/>
      <c r="J7168" s="30" t="n">
        <v>0</v>
      </c>
      <c r="K7168" s="29"/>
      <c r="L7168" s="29" t="s">
        <v>116</v>
      </c>
      <c r="M7168" s="29"/>
      <c r="N7168" s="29"/>
      <c r="O7168" s="29"/>
      <c r="P7168" s="29"/>
      <c r="Q7168" s="29" t="n">
        <f aca="false">IFERROR(VALUE(L7168),"")</f>
        <v>0</v>
      </c>
      <c r="R7168" s="29" t="str">
        <f aca="true">IF(O7168="","",O7168-TODAY())</f>
        <v/>
      </c>
      <c r="S7168" s="29" t="str">
        <f aca="false">IF(C7168="&lt;&lt; vazio &gt;&gt;","VAZIA",IF(AND(O7168&lt;&gt;"",R7168&lt;0),"VENCIDO",IF(AND(O7168&lt;&gt;"",R7168&lt;=Parametros!$B$10),"PRÓX. VENCIMENTO",IF(F7168="Q","QUALIDADE",IF(F7168="S","BLOQUEADO",IF(F7168="R","RESTRITO/DEVOLUÇÃO",IF(OR(N7168="QUAR",N7168="QRES"),"QUARENTENA",IF(OR(B7168="DESCARTE",B7168="DEVOLUÇÃO"),"DESCARTE/DEVOLUÇÃO",IF(AND(D7168="",K7168&lt;&gt;""),"SEM LOTE",IF(AND(Q7168&lt;&gt;"",Q7168&gt;=Parametros!$B$11),"PARADO/SEM GIRO","OK"))))))))))</f>
        <v>VAZIA</v>
      </c>
      <c r="T7168" s="29" t="str">
        <f aca="false">IF(AND($S7168="PARADO/SEM GIRO",$K7168="KG",OR(Painel!$B$5="(Todos)",A7168=Painel!$B$5)*OR(Painel!$E$5="(Todos)",P7168=Painel!$E$5)),$J7168+ROW()/10000000,"")</f>
        <v/>
      </c>
      <c r="U7168" s="29" t="str">
        <f aca="false">IF(AND($S7168="VENCIDO",$K7168="KG",OR(Painel!$B$5="(Todos)",A7168=Painel!$B$5)*OR(Painel!$E$5="(Todos)",P7168=Painel!$E$5)),$J7168+ROW()/10000000,"")</f>
        <v/>
      </c>
    </row>
    <row r="7169" customFormat="false" ht="15" hidden="false" customHeight="false" outlineLevel="0" collapsed="false">
      <c r="A7169" s="29" t="s">
        <v>52</v>
      </c>
      <c r="B7169" s="29" t="s">
        <v>13437</v>
      </c>
      <c r="C7169" s="29" t="s">
        <v>115</v>
      </c>
      <c r="D7169" s="29"/>
      <c r="E7169" s="29" t="n">
        <v>0</v>
      </c>
      <c r="F7169" s="29"/>
      <c r="G7169" s="29"/>
      <c r="H7169" s="30" t="n">
        <v>0</v>
      </c>
      <c r="I7169" s="29"/>
      <c r="J7169" s="30" t="n">
        <v>0</v>
      </c>
      <c r="K7169" s="29"/>
      <c r="L7169" s="29" t="s">
        <v>116</v>
      </c>
      <c r="M7169" s="29"/>
      <c r="N7169" s="29"/>
      <c r="O7169" s="29"/>
      <c r="P7169" s="29"/>
      <c r="Q7169" s="29" t="n">
        <f aca="false">IFERROR(VALUE(L7169),"")</f>
        <v>0</v>
      </c>
      <c r="R7169" s="29" t="str">
        <f aca="true">IF(O7169="","",O7169-TODAY())</f>
        <v/>
      </c>
      <c r="S7169" s="29" t="str">
        <f aca="false">IF(C7169="&lt;&lt; vazio &gt;&gt;","VAZIA",IF(AND(O7169&lt;&gt;"",R7169&lt;0),"VENCIDO",IF(AND(O7169&lt;&gt;"",R7169&lt;=Parametros!$B$10),"PRÓX. VENCIMENTO",IF(F7169="Q","QUALIDADE",IF(F7169="S","BLOQUEADO",IF(F7169="R","RESTRITO/DEVOLUÇÃO",IF(OR(N7169="QUAR",N7169="QRES"),"QUARENTENA",IF(OR(B7169="DESCARTE",B7169="DEVOLUÇÃO"),"DESCARTE/DEVOLUÇÃO",IF(AND(D7169="",K7169&lt;&gt;""),"SEM LOTE",IF(AND(Q7169&lt;&gt;"",Q7169&gt;=Parametros!$B$11),"PARADO/SEM GIRO","OK"))))))))))</f>
        <v>VAZIA</v>
      </c>
      <c r="T7169" s="29" t="str">
        <f aca="false">IF(AND($S7169="PARADO/SEM GIRO",$K7169="KG",OR(Painel!$B$5="(Todos)",A7169=Painel!$B$5)*OR(Painel!$E$5="(Todos)",P7169=Painel!$E$5)),$J7169+ROW()/10000000,"")</f>
        <v/>
      </c>
      <c r="U7169" s="29" t="str">
        <f aca="false">IF(AND($S7169="VENCIDO",$K7169="KG",OR(Painel!$B$5="(Todos)",A7169=Painel!$B$5)*OR(Painel!$E$5="(Todos)",P7169=Painel!$E$5)),$J7169+ROW()/10000000,"")</f>
        <v/>
      </c>
    </row>
    <row r="7170" customFormat="false" ht="15" hidden="false" customHeight="false" outlineLevel="0" collapsed="false">
      <c r="A7170" s="29" t="s">
        <v>52</v>
      </c>
      <c r="B7170" s="29" t="s">
        <v>13438</v>
      </c>
      <c r="C7170" s="29" t="s">
        <v>5213</v>
      </c>
      <c r="D7170" s="29" t="s">
        <v>4931</v>
      </c>
      <c r="E7170" s="29" t="n">
        <v>1</v>
      </c>
      <c r="F7170" s="29"/>
      <c r="G7170" s="29" t="s">
        <v>13439</v>
      </c>
      <c r="H7170" s="30" t="n">
        <v>700</v>
      </c>
      <c r="I7170" s="31" t="n">
        <v>46247</v>
      </c>
      <c r="J7170" s="30" t="n">
        <v>700</v>
      </c>
      <c r="K7170" s="29" t="s">
        <v>120</v>
      </c>
      <c r="L7170" s="29" t="s">
        <v>1719</v>
      </c>
      <c r="M7170" s="29"/>
      <c r="N7170" s="29" t="s">
        <v>122</v>
      </c>
      <c r="O7170" s="31" t="n">
        <v>46787</v>
      </c>
      <c r="P7170" s="29" t="s">
        <v>123</v>
      </c>
      <c r="Q7170" s="29" t="n">
        <f aca="false">IFERROR(VALUE(L7170),"")</f>
        <v>38</v>
      </c>
      <c r="R7170" s="29" t="n">
        <f aca="true">IF(O7170="","",O7170-TODAY())</f>
        <v>502</v>
      </c>
      <c r="S7170" s="29" t="str">
        <f aca="false">IF(C7170="&lt;&lt; vazio &gt;&gt;","VAZIA",IF(AND(O7170&lt;&gt;"",R7170&lt;0),"VENCIDO",IF(AND(O7170&lt;&gt;"",R7170&lt;=Parametros!$B$10),"PRÓX. VENCIMENTO",IF(F7170="Q","QUALIDADE",IF(F7170="S","BLOQUEADO",IF(F7170="R","RESTRITO/DEVOLUÇÃO",IF(OR(N7170="QUAR",N7170="QRES"),"QUARENTENA",IF(OR(B7170="DESCARTE",B7170="DEVOLUÇÃO"),"DESCARTE/DEVOLUÇÃO",IF(AND(D7170="",K7170&lt;&gt;""),"SEM LOTE",IF(AND(Q7170&lt;&gt;"",Q7170&gt;=Parametros!$B$11),"PARADO/SEM GIRO","OK"))))))))))</f>
        <v>OK</v>
      </c>
      <c r="T7170" s="29" t="str">
        <f aca="false">IF(AND($S7170="PARADO/SEM GIRO",$K7170="KG",OR(Painel!$B$5="(Todos)",A7170=Painel!$B$5)*OR(Painel!$E$5="(Todos)",P7170=Painel!$E$5)),$J7170+ROW()/10000000,"")</f>
        <v/>
      </c>
      <c r="U7170" s="29" t="str">
        <f aca="false">IF(AND($S7170="VENCIDO",$K7170="KG",OR(Painel!$B$5="(Todos)",A7170=Painel!$B$5)*OR(Painel!$E$5="(Todos)",P7170=Painel!$E$5)),$J7170+ROW()/10000000,"")</f>
        <v/>
      </c>
    </row>
    <row r="7171" customFormat="false" ht="15" hidden="false" customHeight="false" outlineLevel="0" collapsed="false">
      <c r="A7171" s="29" t="s">
        <v>52</v>
      </c>
      <c r="B7171" s="29" t="s">
        <v>13440</v>
      </c>
      <c r="C7171" s="29" t="s">
        <v>801</v>
      </c>
      <c r="D7171" s="29" t="s">
        <v>6245</v>
      </c>
      <c r="E7171" s="29" t="n">
        <v>1</v>
      </c>
      <c r="F7171" s="29"/>
      <c r="G7171" s="29" t="s">
        <v>13441</v>
      </c>
      <c r="H7171" s="30" t="n">
        <v>1108.8</v>
      </c>
      <c r="I7171" s="31" t="n">
        <v>46238</v>
      </c>
      <c r="J7171" s="30" t="n">
        <v>1108.8</v>
      </c>
      <c r="K7171" s="29" t="s">
        <v>120</v>
      </c>
      <c r="L7171" s="29" t="s">
        <v>1732</v>
      </c>
      <c r="M7171" s="29"/>
      <c r="N7171" s="29" t="s">
        <v>122</v>
      </c>
      <c r="O7171" s="31" t="n">
        <v>46719</v>
      </c>
      <c r="P7171" s="29" t="s">
        <v>123</v>
      </c>
      <c r="Q7171" s="29" t="n">
        <f aca="false">IFERROR(VALUE(L7171),"")</f>
        <v>47</v>
      </c>
      <c r="R7171" s="29" t="n">
        <f aca="true">IF(O7171="","",O7171-TODAY())</f>
        <v>434</v>
      </c>
      <c r="S7171" s="29" t="str">
        <f aca="false">IF(C7171="&lt;&lt; vazio &gt;&gt;","VAZIA",IF(AND(O7171&lt;&gt;"",R7171&lt;0),"VENCIDO",IF(AND(O7171&lt;&gt;"",R7171&lt;=Parametros!$B$10),"PRÓX. VENCIMENTO",IF(F7171="Q","QUALIDADE",IF(F7171="S","BLOQUEADO",IF(F7171="R","RESTRITO/DEVOLUÇÃO",IF(OR(N7171="QUAR",N7171="QRES"),"QUARENTENA",IF(OR(B7171="DESCARTE",B7171="DEVOLUÇÃO"),"DESCARTE/DEVOLUÇÃO",IF(AND(D7171="",K7171&lt;&gt;""),"SEM LOTE",IF(AND(Q7171&lt;&gt;"",Q7171&gt;=Parametros!$B$11),"PARADO/SEM GIRO","OK"))))))))))</f>
        <v>OK</v>
      </c>
      <c r="T7171" s="29" t="str">
        <f aca="false">IF(AND($S7171="PARADO/SEM GIRO",$K7171="KG",OR(Painel!$B$5="(Todos)",A7171=Painel!$B$5)*OR(Painel!$E$5="(Todos)",P7171=Painel!$E$5)),$J7171+ROW()/10000000,"")</f>
        <v/>
      </c>
      <c r="U7171" s="29" t="str">
        <f aca="false">IF(AND($S7171="VENCIDO",$K7171="KG",OR(Painel!$B$5="(Todos)",A7171=Painel!$B$5)*OR(Painel!$E$5="(Todos)",P7171=Painel!$E$5)),$J7171+ROW()/10000000,"")</f>
        <v/>
      </c>
    </row>
    <row r="7172" customFormat="false" ht="15" hidden="false" customHeight="false" outlineLevel="0" collapsed="false">
      <c r="A7172" s="29" t="s">
        <v>52</v>
      </c>
      <c r="B7172" s="29" t="s">
        <v>13442</v>
      </c>
      <c r="C7172" s="29" t="s">
        <v>115</v>
      </c>
      <c r="D7172" s="29"/>
      <c r="E7172" s="29" t="n">
        <v>0</v>
      </c>
      <c r="F7172" s="29"/>
      <c r="G7172" s="29"/>
      <c r="H7172" s="30" t="n">
        <v>0</v>
      </c>
      <c r="I7172" s="29"/>
      <c r="J7172" s="30" t="n">
        <v>0</v>
      </c>
      <c r="K7172" s="29"/>
      <c r="L7172" s="29" t="s">
        <v>116</v>
      </c>
      <c r="M7172" s="29"/>
      <c r="N7172" s="29"/>
      <c r="O7172" s="29"/>
      <c r="P7172" s="29"/>
      <c r="Q7172" s="29" t="n">
        <f aca="false">IFERROR(VALUE(L7172),"")</f>
        <v>0</v>
      </c>
      <c r="R7172" s="29" t="str">
        <f aca="true">IF(O7172="","",O7172-TODAY())</f>
        <v/>
      </c>
      <c r="S7172" s="29" t="str">
        <f aca="false">IF(C7172="&lt;&lt; vazio &gt;&gt;","VAZIA",IF(AND(O7172&lt;&gt;"",R7172&lt;0),"VENCIDO",IF(AND(O7172&lt;&gt;"",R7172&lt;=Parametros!$B$10),"PRÓX. VENCIMENTO",IF(F7172="Q","QUALIDADE",IF(F7172="S","BLOQUEADO",IF(F7172="R","RESTRITO/DEVOLUÇÃO",IF(OR(N7172="QUAR",N7172="QRES"),"QUARENTENA",IF(OR(B7172="DESCARTE",B7172="DEVOLUÇÃO"),"DESCARTE/DEVOLUÇÃO",IF(AND(D7172="",K7172&lt;&gt;""),"SEM LOTE",IF(AND(Q7172&lt;&gt;"",Q7172&gt;=Parametros!$B$11),"PARADO/SEM GIRO","OK"))))))))))</f>
        <v>VAZIA</v>
      </c>
      <c r="T7172" s="29" t="str">
        <f aca="false">IF(AND($S7172="PARADO/SEM GIRO",$K7172="KG",OR(Painel!$B$5="(Todos)",A7172=Painel!$B$5)*OR(Painel!$E$5="(Todos)",P7172=Painel!$E$5)),$J7172+ROW()/10000000,"")</f>
        <v/>
      </c>
      <c r="U7172" s="29" t="str">
        <f aca="false">IF(AND($S7172="VENCIDO",$K7172="KG",OR(Painel!$B$5="(Todos)",A7172=Painel!$B$5)*OR(Painel!$E$5="(Todos)",P7172=Painel!$E$5)),$J7172+ROW()/10000000,"")</f>
        <v/>
      </c>
    </row>
    <row r="7173" customFormat="false" ht="15" hidden="false" customHeight="false" outlineLevel="0" collapsed="false">
      <c r="A7173" s="29" t="s">
        <v>52</v>
      </c>
      <c r="B7173" s="29" t="s">
        <v>13443</v>
      </c>
      <c r="C7173" s="29" t="s">
        <v>135</v>
      </c>
      <c r="D7173" s="29" t="s">
        <v>7148</v>
      </c>
      <c r="E7173" s="29" t="n">
        <v>1</v>
      </c>
      <c r="F7173" s="29"/>
      <c r="G7173" s="29" t="s">
        <v>13444</v>
      </c>
      <c r="H7173" s="30" t="n">
        <v>600</v>
      </c>
      <c r="I7173" s="31" t="n">
        <v>46253</v>
      </c>
      <c r="J7173" s="30" t="n">
        <v>600</v>
      </c>
      <c r="K7173" s="29" t="s">
        <v>120</v>
      </c>
      <c r="L7173" s="29" t="s">
        <v>2471</v>
      </c>
      <c r="M7173" s="29"/>
      <c r="N7173" s="29" t="s">
        <v>122</v>
      </c>
      <c r="O7173" s="31" t="n">
        <v>46609</v>
      </c>
      <c r="P7173" s="29" t="s">
        <v>123</v>
      </c>
      <c r="Q7173" s="29" t="n">
        <f aca="false">IFERROR(VALUE(L7173),"")</f>
        <v>32</v>
      </c>
      <c r="R7173" s="29" t="n">
        <f aca="true">IF(O7173="","",O7173-TODAY())</f>
        <v>324</v>
      </c>
      <c r="S7173" s="29" t="str">
        <f aca="false">IF(C7173="&lt;&lt; vazio &gt;&gt;","VAZIA",IF(AND(O7173&lt;&gt;"",R7173&lt;0),"VENCIDO",IF(AND(O7173&lt;&gt;"",R7173&lt;=Parametros!$B$10),"PRÓX. VENCIMENTO",IF(F7173="Q","QUALIDADE",IF(F7173="S","BLOQUEADO",IF(F7173="R","RESTRITO/DEVOLUÇÃO",IF(OR(N7173="QUAR",N7173="QRES"),"QUARENTENA",IF(OR(B7173="DESCARTE",B7173="DEVOLUÇÃO"),"DESCARTE/DEVOLUÇÃO",IF(AND(D7173="",K7173&lt;&gt;""),"SEM LOTE",IF(AND(Q7173&lt;&gt;"",Q7173&gt;=Parametros!$B$11),"PARADO/SEM GIRO","OK"))))))))))</f>
        <v>OK</v>
      </c>
      <c r="T7173" s="29" t="str">
        <f aca="false">IF(AND($S7173="PARADO/SEM GIRO",$K7173="KG",OR(Painel!$B$5="(Todos)",A7173=Painel!$B$5)*OR(Painel!$E$5="(Todos)",P7173=Painel!$E$5)),$J7173+ROW()/10000000,"")</f>
        <v/>
      </c>
      <c r="U7173" s="29" t="str">
        <f aca="false">IF(AND($S7173="VENCIDO",$K7173="KG",OR(Painel!$B$5="(Todos)",A7173=Painel!$B$5)*OR(Painel!$E$5="(Todos)",P7173=Painel!$E$5)),$J7173+ROW()/10000000,"")</f>
        <v/>
      </c>
    </row>
    <row r="7174" customFormat="false" ht="15" hidden="false" customHeight="false" outlineLevel="0" collapsed="false">
      <c r="A7174" s="29" t="s">
        <v>52</v>
      </c>
      <c r="B7174" s="29" t="s">
        <v>13445</v>
      </c>
      <c r="C7174" s="29" t="s">
        <v>533</v>
      </c>
      <c r="D7174" s="29" t="s">
        <v>11463</v>
      </c>
      <c r="E7174" s="29" t="n">
        <v>1</v>
      </c>
      <c r="F7174" s="29"/>
      <c r="G7174" s="29" t="s">
        <v>13446</v>
      </c>
      <c r="H7174" s="30" t="n">
        <v>42</v>
      </c>
      <c r="I7174" s="31" t="n">
        <v>46269</v>
      </c>
      <c r="J7174" s="30" t="n">
        <v>42</v>
      </c>
      <c r="K7174" s="29" t="s">
        <v>120</v>
      </c>
      <c r="L7174" s="29" t="s">
        <v>11465</v>
      </c>
      <c r="M7174" s="29"/>
      <c r="N7174" s="29" t="s">
        <v>122</v>
      </c>
      <c r="O7174" s="31" t="n">
        <v>46614</v>
      </c>
      <c r="P7174" s="29" t="s">
        <v>123</v>
      </c>
      <c r="Q7174" s="29" t="n">
        <f aca="false">IFERROR(VALUE(L7174),"")</f>
        <v>212</v>
      </c>
      <c r="R7174" s="29" t="n">
        <f aca="true">IF(O7174="","",O7174-TODAY())</f>
        <v>329</v>
      </c>
      <c r="S7174" s="29" t="str">
        <f aca="false">IF(C7174="&lt;&lt; vazio &gt;&gt;","VAZIA",IF(AND(O7174&lt;&gt;"",R7174&lt;0),"VENCIDO",IF(AND(O7174&lt;&gt;"",R7174&lt;=Parametros!$B$10),"PRÓX. VENCIMENTO",IF(F7174="Q","QUALIDADE",IF(F7174="S","BLOQUEADO",IF(F7174="R","RESTRITO/DEVOLUÇÃO",IF(OR(N7174="QUAR",N7174="QRES"),"QUARENTENA",IF(OR(B7174="DESCARTE",B7174="DEVOLUÇÃO"),"DESCARTE/DEVOLUÇÃO",IF(AND(D7174="",K7174&lt;&gt;""),"SEM LOTE",IF(AND(Q7174&lt;&gt;"",Q7174&gt;=Parametros!$B$11),"PARADO/SEM GIRO","OK"))))))))))</f>
        <v>PARADO/SEM GIRO</v>
      </c>
      <c r="T7174" s="29" t="n">
        <f aca="false">IF(AND($S7174="PARADO/SEM GIRO",$K7174="KG",OR(Painel!$B$5="(Todos)",A7174=Painel!$B$5)*OR(Painel!$E$5="(Todos)",P7174=Painel!$E$5)),$J7174+ROW()/10000000,"")</f>
        <v>42.0007174</v>
      </c>
      <c r="U7174" s="29" t="str">
        <f aca="false">IF(AND($S7174="VENCIDO",$K7174="KG",OR(Painel!$B$5="(Todos)",A7174=Painel!$B$5)*OR(Painel!$E$5="(Todos)",P7174=Painel!$E$5)),$J7174+ROW()/10000000,"")</f>
        <v/>
      </c>
    </row>
    <row r="7175" customFormat="false" ht="15" hidden="false" customHeight="false" outlineLevel="0" collapsed="false">
      <c r="A7175" s="29" t="s">
        <v>52</v>
      </c>
      <c r="B7175" s="29" t="s">
        <v>13447</v>
      </c>
      <c r="C7175" s="29" t="s">
        <v>115</v>
      </c>
      <c r="D7175" s="29"/>
      <c r="E7175" s="29" t="n">
        <v>0</v>
      </c>
      <c r="F7175" s="29"/>
      <c r="G7175" s="29"/>
      <c r="H7175" s="30" t="n">
        <v>0</v>
      </c>
      <c r="I7175" s="29"/>
      <c r="J7175" s="30" t="n">
        <v>0</v>
      </c>
      <c r="K7175" s="29"/>
      <c r="L7175" s="29" t="s">
        <v>116</v>
      </c>
      <c r="M7175" s="29"/>
      <c r="N7175" s="29"/>
      <c r="O7175" s="29"/>
      <c r="P7175" s="29"/>
      <c r="Q7175" s="29" t="n">
        <f aca="false">IFERROR(VALUE(L7175),"")</f>
        <v>0</v>
      </c>
      <c r="R7175" s="29" t="str">
        <f aca="true">IF(O7175="","",O7175-TODAY())</f>
        <v/>
      </c>
      <c r="S7175" s="29" t="str">
        <f aca="false">IF(C7175="&lt;&lt; vazio &gt;&gt;","VAZIA",IF(AND(O7175&lt;&gt;"",R7175&lt;0),"VENCIDO",IF(AND(O7175&lt;&gt;"",R7175&lt;=Parametros!$B$10),"PRÓX. VENCIMENTO",IF(F7175="Q","QUALIDADE",IF(F7175="S","BLOQUEADO",IF(F7175="R","RESTRITO/DEVOLUÇÃO",IF(OR(N7175="QUAR",N7175="QRES"),"QUARENTENA",IF(OR(B7175="DESCARTE",B7175="DEVOLUÇÃO"),"DESCARTE/DEVOLUÇÃO",IF(AND(D7175="",K7175&lt;&gt;""),"SEM LOTE",IF(AND(Q7175&lt;&gt;"",Q7175&gt;=Parametros!$B$11),"PARADO/SEM GIRO","OK"))))))))))</f>
        <v>VAZIA</v>
      </c>
      <c r="T7175" s="29" t="str">
        <f aca="false">IF(AND($S7175="PARADO/SEM GIRO",$K7175="KG",OR(Painel!$B$5="(Todos)",A7175=Painel!$B$5)*OR(Painel!$E$5="(Todos)",P7175=Painel!$E$5)),$J7175+ROW()/10000000,"")</f>
        <v/>
      </c>
      <c r="U7175" s="29" t="str">
        <f aca="false">IF(AND($S7175="VENCIDO",$K7175="KG",OR(Painel!$B$5="(Todos)",A7175=Painel!$B$5)*OR(Painel!$E$5="(Todos)",P7175=Painel!$E$5)),$J7175+ROW()/10000000,"")</f>
        <v/>
      </c>
    </row>
    <row r="7176" customFormat="false" ht="15" hidden="false" customHeight="false" outlineLevel="0" collapsed="false">
      <c r="A7176" s="29" t="s">
        <v>52</v>
      </c>
      <c r="B7176" s="29" t="s">
        <v>13448</v>
      </c>
      <c r="C7176" s="29" t="s">
        <v>115</v>
      </c>
      <c r="D7176" s="29"/>
      <c r="E7176" s="29" t="n">
        <v>0</v>
      </c>
      <c r="F7176" s="29"/>
      <c r="G7176" s="29"/>
      <c r="H7176" s="30" t="n">
        <v>0</v>
      </c>
      <c r="I7176" s="29"/>
      <c r="J7176" s="30" t="n">
        <v>0</v>
      </c>
      <c r="K7176" s="29"/>
      <c r="L7176" s="29" t="s">
        <v>116</v>
      </c>
      <c r="M7176" s="29"/>
      <c r="N7176" s="29"/>
      <c r="O7176" s="29"/>
      <c r="P7176" s="29"/>
      <c r="Q7176" s="29" t="n">
        <f aca="false">IFERROR(VALUE(L7176),"")</f>
        <v>0</v>
      </c>
      <c r="R7176" s="29" t="str">
        <f aca="true">IF(O7176="","",O7176-TODAY())</f>
        <v/>
      </c>
      <c r="S7176" s="29" t="str">
        <f aca="false">IF(C7176="&lt;&lt; vazio &gt;&gt;","VAZIA",IF(AND(O7176&lt;&gt;"",R7176&lt;0),"VENCIDO",IF(AND(O7176&lt;&gt;"",R7176&lt;=Parametros!$B$10),"PRÓX. VENCIMENTO",IF(F7176="Q","QUALIDADE",IF(F7176="S","BLOQUEADO",IF(F7176="R","RESTRITO/DEVOLUÇÃO",IF(OR(N7176="QUAR",N7176="QRES"),"QUARENTENA",IF(OR(B7176="DESCARTE",B7176="DEVOLUÇÃO"),"DESCARTE/DEVOLUÇÃO",IF(AND(D7176="",K7176&lt;&gt;""),"SEM LOTE",IF(AND(Q7176&lt;&gt;"",Q7176&gt;=Parametros!$B$11),"PARADO/SEM GIRO","OK"))))))))))</f>
        <v>VAZIA</v>
      </c>
      <c r="T7176" s="29" t="str">
        <f aca="false">IF(AND($S7176="PARADO/SEM GIRO",$K7176="KG",OR(Painel!$B$5="(Todos)",A7176=Painel!$B$5)*OR(Painel!$E$5="(Todos)",P7176=Painel!$E$5)),$J7176+ROW()/10000000,"")</f>
        <v/>
      </c>
      <c r="U7176" s="29" t="str">
        <f aca="false">IF(AND($S7176="VENCIDO",$K7176="KG",OR(Painel!$B$5="(Todos)",A7176=Painel!$B$5)*OR(Painel!$E$5="(Todos)",P7176=Painel!$E$5)),$J7176+ROW()/10000000,"")</f>
        <v/>
      </c>
    </row>
    <row r="7177" customFormat="false" ht="15" hidden="false" customHeight="false" outlineLevel="0" collapsed="false">
      <c r="A7177" s="29" t="s">
        <v>52</v>
      </c>
      <c r="B7177" s="29" t="s">
        <v>13449</v>
      </c>
      <c r="C7177" s="29" t="s">
        <v>5213</v>
      </c>
      <c r="D7177" s="29" t="s">
        <v>7719</v>
      </c>
      <c r="E7177" s="29" t="n">
        <v>1</v>
      </c>
      <c r="F7177" s="29"/>
      <c r="G7177" s="29" t="s">
        <v>13450</v>
      </c>
      <c r="H7177" s="30" t="n">
        <v>700</v>
      </c>
      <c r="I7177" s="31" t="n">
        <v>46245</v>
      </c>
      <c r="J7177" s="30" t="n">
        <v>700</v>
      </c>
      <c r="K7177" s="29" t="s">
        <v>120</v>
      </c>
      <c r="L7177" s="29" t="s">
        <v>2312</v>
      </c>
      <c r="M7177" s="29"/>
      <c r="N7177" s="29" t="s">
        <v>122</v>
      </c>
      <c r="O7177" s="31" t="n">
        <v>46788</v>
      </c>
      <c r="P7177" s="29" t="s">
        <v>123</v>
      </c>
      <c r="Q7177" s="29" t="n">
        <f aca="false">IFERROR(VALUE(L7177),"")</f>
        <v>40</v>
      </c>
      <c r="R7177" s="29" t="n">
        <f aca="true">IF(O7177="","",O7177-TODAY())</f>
        <v>503</v>
      </c>
      <c r="S7177" s="29" t="str">
        <f aca="false">IF(C7177="&lt;&lt; vazio &gt;&gt;","VAZIA",IF(AND(O7177&lt;&gt;"",R7177&lt;0),"VENCIDO",IF(AND(O7177&lt;&gt;"",R7177&lt;=Parametros!$B$10),"PRÓX. VENCIMENTO",IF(F7177="Q","QUALIDADE",IF(F7177="S","BLOQUEADO",IF(F7177="R","RESTRITO/DEVOLUÇÃO",IF(OR(N7177="QUAR",N7177="QRES"),"QUARENTENA",IF(OR(B7177="DESCARTE",B7177="DEVOLUÇÃO"),"DESCARTE/DEVOLUÇÃO",IF(AND(D7177="",K7177&lt;&gt;""),"SEM LOTE",IF(AND(Q7177&lt;&gt;"",Q7177&gt;=Parametros!$B$11),"PARADO/SEM GIRO","OK"))))))))))</f>
        <v>OK</v>
      </c>
      <c r="T7177" s="29" t="str">
        <f aca="false">IF(AND($S7177="PARADO/SEM GIRO",$K7177="KG",OR(Painel!$B$5="(Todos)",A7177=Painel!$B$5)*OR(Painel!$E$5="(Todos)",P7177=Painel!$E$5)),$J7177+ROW()/10000000,"")</f>
        <v/>
      </c>
      <c r="U7177" s="29" t="str">
        <f aca="false">IF(AND($S7177="VENCIDO",$K7177="KG",OR(Painel!$B$5="(Todos)",A7177=Painel!$B$5)*OR(Painel!$E$5="(Todos)",P7177=Painel!$E$5)),$J7177+ROW()/10000000,"")</f>
        <v/>
      </c>
    </row>
    <row r="7178" customFormat="false" ht="15" hidden="false" customHeight="false" outlineLevel="0" collapsed="false">
      <c r="A7178" s="29" t="s">
        <v>52</v>
      </c>
      <c r="B7178" s="29" t="s">
        <v>13451</v>
      </c>
      <c r="C7178" s="29" t="s">
        <v>115</v>
      </c>
      <c r="D7178" s="29"/>
      <c r="E7178" s="29" t="n">
        <v>0</v>
      </c>
      <c r="F7178" s="29"/>
      <c r="G7178" s="29"/>
      <c r="H7178" s="30" t="n">
        <v>0</v>
      </c>
      <c r="I7178" s="29"/>
      <c r="J7178" s="30" t="n">
        <v>0</v>
      </c>
      <c r="K7178" s="29"/>
      <c r="L7178" s="29" t="s">
        <v>116</v>
      </c>
      <c r="M7178" s="29"/>
      <c r="N7178" s="29"/>
      <c r="O7178" s="29"/>
      <c r="P7178" s="29"/>
      <c r="Q7178" s="29" t="n">
        <f aca="false">IFERROR(VALUE(L7178),"")</f>
        <v>0</v>
      </c>
      <c r="R7178" s="29" t="str">
        <f aca="true">IF(O7178="","",O7178-TODAY())</f>
        <v/>
      </c>
      <c r="S7178" s="29" t="str">
        <f aca="false">IF(C7178="&lt;&lt; vazio &gt;&gt;","VAZIA",IF(AND(O7178&lt;&gt;"",R7178&lt;0),"VENCIDO",IF(AND(O7178&lt;&gt;"",R7178&lt;=Parametros!$B$10),"PRÓX. VENCIMENTO",IF(F7178="Q","QUALIDADE",IF(F7178="S","BLOQUEADO",IF(F7178="R","RESTRITO/DEVOLUÇÃO",IF(OR(N7178="QUAR",N7178="QRES"),"QUARENTENA",IF(OR(B7178="DESCARTE",B7178="DEVOLUÇÃO"),"DESCARTE/DEVOLUÇÃO",IF(AND(D7178="",K7178&lt;&gt;""),"SEM LOTE",IF(AND(Q7178&lt;&gt;"",Q7178&gt;=Parametros!$B$11),"PARADO/SEM GIRO","OK"))))))))))</f>
        <v>VAZIA</v>
      </c>
      <c r="T7178" s="29" t="str">
        <f aca="false">IF(AND($S7178="PARADO/SEM GIRO",$K7178="KG",OR(Painel!$B$5="(Todos)",A7178=Painel!$B$5)*OR(Painel!$E$5="(Todos)",P7178=Painel!$E$5)),$J7178+ROW()/10000000,"")</f>
        <v/>
      </c>
      <c r="U7178" s="29" t="str">
        <f aca="false">IF(AND($S7178="VENCIDO",$K7178="KG",OR(Painel!$B$5="(Todos)",A7178=Painel!$B$5)*OR(Painel!$E$5="(Todos)",P7178=Painel!$E$5)),$J7178+ROW()/10000000,"")</f>
        <v/>
      </c>
    </row>
    <row r="7179" customFormat="false" ht="15" hidden="false" customHeight="false" outlineLevel="0" collapsed="false">
      <c r="A7179" s="29" t="s">
        <v>52</v>
      </c>
      <c r="B7179" s="29" t="s">
        <v>13452</v>
      </c>
      <c r="C7179" s="29" t="s">
        <v>115</v>
      </c>
      <c r="D7179" s="29"/>
      <c r="E7179" s="29" t="n">
        <v>0</v>
      </c>
      <c r="F7179" s="29"/>
      <c r="G7179" s="29"/>
      <c r="H7179" s="30" t="n">
        <v>0</v>
      </c>
      <c r="I7179" s="29"/>
      <c r="J7179" s="30" t="n">
        <v>0</v>
      </c>
      <c r="K7179" s="29"/>
      <c r="L7179" s="29" t="s">
        <v>116</v>
      </c>
      <c r="M7179" s="29"/>
      <c r="N7179" s="29"/>
      <c r="O7179" s="29"/>
      <c r="P7179" s="29"/>
      <c r="Q7179" s="29" t="n">
        <f aca="false">IFERROR(VALUE(L7179),"")</f>
        <v>0</v>
      </c>
      <c r="R7179" s="29" t="str">
        <f aca="true">IF(O7179="","",O7179-TODAY())</f>
        <v/>
      </c>
      <c r="S7179" s="29" t="str">
        <f aca="false">IF(C7179="&lt;&lt; vazio &gt;&gt;","VAZIA",IF(AND(O7179&lt;&gt;"",R7179&lt;0),"VENCIDO",IF(AND(O7179&lt;&gt;"",R7179&lt;=Parametros!$B$10),"PRÓX. VENCIMENTO",IF(F7179="Q","QUALIDADE",IF(F7179="S","BLOQUEADO",IF(F7179="R","RESTRITO/DEVOLUÇÃO",IF(OR(N7179="QUAR",N7179="QRES"),"QUARENTENA",IF(OR(B7179="DESCARTE",B7179="DEVOLUÇÃO"),"DESCARTE/DEVOLUÇÃO",IF(AND(D7179="",K7179&lt;&gt;""),"SEM LOTE",IF(AND(Q7179&lt;&gt;"",Q7179&gt;=Parametros!$B$11),"PARADO/SEM GIRO","OK"))))))))))</f>
        <v>VAZIA</v>
      </c>
      <c r="T7179" s="29" t="str">
        <f aca="false">IF(AND($S7179="PARADO/SEM GIRO",$K7179="KG",OR(Painel!$B$5="(Todos)",A7179=Painel!$B$5)*OR(Painel!$E$5="(Todos)",P7179=Painel!$E$5)),$J7179+ROW()/10000000,"")</f>
        <v/>
      </c>
      <c r="U7179" s="29" t="str">
        <f aca="false">IF(AND($S7179="VENCIDO",$K7179="KG",OR(Painel!$B$5="(Todos)",A7179=Painel!$B$5)*OR(Painel!$E$5="(Todos)",P7179=Painel!$E$5)),$J7179+ROW()/10000000,"")</f>
        <v/>
      </c>
    </row>
    <row r="7180" customFormat="false" ht="15" hidden="false" customHeight="false" outlineLevel="0" collapsed="false">
      <c r="A7180" s="29" t="s">
        <v>52</v>
      </c>
      <c r="B7180" s="29" t="s">
        <v>13453</v>
      </c>
      <c r="C7180" s="29" t="s">
        <v>115</v>
      </c>
      <c r="D7180" s="29"/>
      <c r="E7180" s="29" t="n">
        <v>0</v>
      </c>
      <c r="F7180" s="29"/>
      <c r="G7180" s="29"/>
      <c r="H7180" s="30" t="n">
        <v>0</v>
      </c>
      <c r="I7180" s="29"/>
      <c r="J7180" s="30" t="n">
        <v>0</v>
      </c>
      <c r="K7180" s="29"/>
      <c r="L7180" s="29" t="s">
        <v>116</v>
      </c>
      <c r="M7180" s="29"/>
      <c r="N7180" s="29"/>
      <c r="O7180" s="29"/>
      <c r="P7180" s="29"/>
      <c r="Q7180" s="29" t="n">
        <f aca="false">IFERROR(VALUE(L7180),"")</f>
        <v>0</v>
      </c>
      <c r="R7180" s="29" t="str">
        <f aca="true">IF(O7180="","",O7180-TODAY())</f>
        <v/>
      </c>
      <c r="S7180" s="29" t="str">
        <f aca="false">IF(C7180="&lt;&lt; vazio &gt;&gt;","VAZIA",IF(AND(O7180&lt;&gt;"",R7180&lt;0),"VENCIDO",IF(AND(O7180&lt;&gt;"",R7180&lt;=Parametros!$B$10),"PRÓX. VENCIMENTO",IF(F7180="Q","QUALIDADE",IF(F7180="S","BLOQUEADO",IF(F7180="R","RESTRITO/DEVOLUÇÃO",IF(OR(N7180="QUAR",N7180="QRES"),"QUARENTENA",IF(OR(B7180="DESCARTE",B7180="DEVOLUÇÃO"),"DESCARTE/DEVOLUÇÃO",IF(AND(D7180="",K7180&lt;&gt;""),"SEM LOTE",IF(AND(Q7180&lt;&gt;"",Q7180&gt;=Parametros!$B$11),"PARADO/SEM GIRO","OK"))))))))))</f>
        <v>VAZIA</v>
      </c>
      <c r="T7180" s="29" t="str">
        <f aca="false">IF(AND($S7180="PARADO/SEM GIRO",$K7180="KG",OR(Painel!$B$5="(Todos)",A7180=Painel!$B$5)*OR(Painel!$E$5="(Todos)",P7180=Painel!$E$5)),$J7180+ROW()/10000000,"")</f>
        <v/>
      </c>
      <c r="U7180" s="29" t="str">
        <f aca="false">IF(AND($S7180="VENCIDO",$K7180="KG",OR(Painel!$B$5="(Todos)",A7180=Painel!$B$5)*OR(Painel!$E$5="(Todos)",P7180=Painel!$E$5)),$J7180+ROW()/10000000,"")</f>
        <v/>
      </c>
    </row>
    <row r="7181" customFormat="false" ht="15" hidden="false" customHeight="false" outlineLevel="0" collapsed="false">
      <c r="A7181" s="29" t="s">
        <v>52</v>
      </c>
      <c r="B7181" s="29" t="s">
        <v>13454</v>
      </c>
      <c r="C7181" s="29" t="s">
        <v>489</v>
      </c>
      <c r="D7181" s="29" t="s">
        <v>490</v>
      </c>
      <c r="E7181" s="29" t="n">
        <v>1</v>
      </c>
      <c r="F7181" s="29"/>
      <c r="G7181" s="29" t="s">
        <v>13455</v>
      </c>
      <c r="H7181" s="30" t="n">
        <v>1102.5</v>
      </c>
      <c r="I7181" s="31" t="n">
        <v>46185</v>
      </c>
      <c r="J7181" s="30" t="n">
        <v>1102.5</v>
      </c>
      <c r="K7181" s="29" t="s">
        <v>120</v>
      </c>
      <c r="L7181" s="29" t="s">
        <v>1617</v>
      </c>
      <c r="M7181" s="29"/>
      <c r="N7181" s="29" t="s">
        <v>122</v>
      </c>
      <c r="O7181" s="31" t="n">
        <v>46727</v>
      </c>
      <c r="P7181" s="29" t="s">
        <v>123</v>
      </c>
      <c r="Q7181" s="29" t="n">
        <f aca="false">IFERROR(VALUE(L7181),"")</f>
        <v>100</v>
      </c>
      <c r="R7181" s="29" t="n">
        <f aca="true">IF(O7181="","",O7181-TODAY())</f>
        <v>442</v>
      </c>
      <c r="S7181" s="29" t="str">
        <f aca="false">IF(C7181="&lt;&lt; vazio &gt;&gt;","VAZIA",IF(AND(O7181&lt;&gt;"",R7181&lt;0),"VENCIDO",IF(AND(O7181&lt;&gt;"",R7181&lt;=Parametros!$B$10),"PRÓX. VENCIMENTO",IF(F7181="Q","QUALIDADE",IF(F7181="S","BLOQUEADO",IF(F7181="R","RESTRITO/DEVOLUÇÃO",IF(OR(N7181="QUAR",N7181="QRES"),"QUARENTENA",IF(OR(B7181="DESCARTE",B7181="DEVOLUÇÃO"),"DESCARTE/DEVOLUÇÃO",IF(AND(D7181="",K7181&lt;&gt;""),"SEM LOTE",IF(AND(Q7181&lt;&gt;"",Q7181&gt;=Parametros!$B$11),"PARADO/SEM GIRO","OK"))))))))))</f>
        <v>PARADO/SEM GIRO</v>
      </c>
      <c r="T7181" s="29" t="n">
        <f aca="false">IF(AND($S7181="PARADO/SEM GIRO",$K7181="KG",OR(Painel!$B$5="(Todos)",A7181=Painel!$B$5)*OR(Painel!$E$5="(Todos)",P7181=Painel!$E$5)),$J7181+ROW()/10000000,"")</f>
        <v>1102.5007181</v>
      </c>
      <c r="U7181" s="29" t="str">
        <f aca="false">IF(AND($S7181="VENCIDO",$K7181="KG",OR(Painel!$B$5="(Todos)",A7181=Painel!$B$5)*OR(Painel!$E$5="(Todos)",P7181=Painel!$E$5)),$J7181+ROW()/10000000,"")</f>
        <v/>
      </c>
    </row>
    <row r="7182" customFormat="false" ht="15" hidden="false" customHeight="false" outlineLevel="0" collapsed="false">
      <c r="A7182" s="29" t="s">
        <v>52</v>
      </c>
      <c r="B7182" s="29" t="s">
        <v>13456</v>
      </c>
      <c r="C7182" s="29" t="s">
        <v>115</v>
      </c>
      <c r="D7182" s="29"/>
      <c r="E7182" s="29" t="n">
        <v>0</v>
      </c>
      <c r="F7182" s="29"/>
      <c r="G7182" s="29"/>
      <c r="H7182" s="30" t="n">
        <v>0</v>
      </c>
      <c r="I7182" s="29"/>
      <c r="J7182" s="30" t="n">
        <v>0</v>
      </c>
      <c r="K7182" s="29"/>
      <c r="L7182" s="29" t="s">
        <v>116</v>
      </c>
      <c r="M7182" s="29"/>
      <c r="N7182" s="29"/>
      <c r="O7182" s="29"/>
      <c r="P7182" s="29"/>
      <c r="Q7182" s="29" t="n">
        <f aca="false">IFERROR(VALUE(L7182),"")</f>
        <v>0</v>
      </c>
      <c r="R7182" s="29" t="str">
        <f aca="true">IF(O7182="","",O7182-TODAY())</f>
        <v/>
      </c>
      <c r="S7182" s="29" t="str">
        <f aca="false">IF(C7182="&lt;&lt; vazio &gt;&gt;","VAZIA",IF(AND(O7182&lt;&gt;"",R7182&lt;0),"VENCIDO",IF(AND(O7182&lt;&gt;"",R7182&lt;=Parametros!$B$10),"PRÓX. VENCIMENTO",IF(F7182="Q","QUALIDADE",IF(F7182="S","BLOQUEADO",IF(F7182="R","RESTRITO/DEVOLUÇÃO",IF(OR(N7182="QUAR",N7182="QRES"),"QUARENTENA",IF(OR(B7182="DESCARTE",B7182="DEVOLUÇÃO"),"DESCARTE/DEVOLUÇÃO",IF(AND(D7182="",K7182&lt;&gt;""),"SEM LOTE",IF(AND(Q7182&lt;&gt;"",Q7182&gt;=Parametros!$B$11),"PARADO/SEM GIRO","OK"))))))))))</f>
        <v>VAZIA</v>
      </c>
      <c r="T7182" s="29" t="str">
        <f aca="false">IF(AND($S7182="PARADO/SEM GIRO",$K7182="KG",OR(Painel!$B$5="(Todos)",A7182=Painel!$B$5)*OR(Painel!$E$5="(Todos)",P7182=Painel!$E$5)),$J7182+ROW()/10000000,"")</f>
        <v/>
      </c>
      <c r="U7182" s="29" t="str">
        <f aca="false">IF(AND($S7182="VENCIDO",$K7182="KG",OR(Painel!$B$5="(Todos)",A7182=Painel!$B$5)*OR(Painel!$E$5="(Todos)",P7182=Painel!$E$5)),$J7182+ROW()/10000000,"")</f>
        <v/>
      </c>
    </row>
    <row r="7183" customFormat="false" ht="15" hidden="false" customHeight="false" outlineLevel="0" collapsed="false">
      <c r="A7183" s="29" t="s">
        <v>52</v>
      </c>
      <c r="B7183" s="29" t="s">
        <v>13457</v>
      </c>
      <c r="C7183" s="29" t="s">
        <v>115</v>
      </c>
      <c r="D7183" s="29"/>
      <c r="E7183" s="29" t="n">
        <v>0</v>
      </c>
      <c r="F7183" s="29"/>
      <c r="G7183" s="29"/>
      <c r="H7183" s="30" t="n">
        <v>0</v>
      </c>
      <c r="I7183" s="29"/>
      <c r="J7183" s="30" t="n">
        <v>0</v>
      </c>
      <c r="K7183" s="29"/>
      <c r="L7183" s="29" t="s">
        <v>116</v>
      </c>
      <c r="M7183" s="29"/>
      <c r="N7183" s="29"/>
      <c r="O7183" s="29"/>
      <c r="P7183" s="29"/>
      <c r="Q7183" s="29" t="n">
        <f aca="false">IFERROR(VALUE(L7183),"")</f>
        <v>0</v>
      </c>
      <c r="R7183" s="29" t="str">
        <f aca="true">IF(O7183="","",O7183-TODAY())</f>
        <v/>
      </c>
      <c r="S7183" s="29" t="str">
        <f aca="false">IF(C7183="&lt;&lt; vazio &gt;&gt;","VAZIA",IF(AND(O7183&lt;&gt;"",R7183&lt;0),"VENCIDO",IF(AND(O7183&lt;&gt;"",R7183&lt;=Parametros!$B$10),"PRÓX. VENCIMENTO",IF(F7183="Q","QUALIDADE",IF(F7183="S","BLOQUEADO",IF(F7183="R","RESTRITO/DEVOLUÇÃO",IF(OR(N7183="QUAR",N7183="QRES"),"QUARENTENA",IF(OR(B7183="DESCARTE",B7183="DEVOLUÇÃO"),"DESCARTE/DEVOLUÇÃO",IF(AND(D7183="",K7183&lt;&gt;""),"SEM LOTE",IF(AND(Q7183&lt;&gt;"",Q7183&gt;=Parametros!$B$11),"PARADO/SEM GIRO","OK"))))))))))</f>
        <v>VAZIA</v>
      </c>
      <c r="T7183" s="29" t="str">
        <f aca="false">IF(AND($S7183="PARADO/SEM GIRO",$K7183="KG",OR(Painel!$B$5="(Todos)",A7183=Painel!$B$5)*OR(Painel!$E$5="(Todos)",P7183=Painel!$E$5)),$J7183+ROW()/10000000,"")</f>
        <v/>
      </c>
      <c r="U7183" s="29" t="str">
        <f aca="false">IF(AND($S7183="VENCIDO",$K7183="KG",OR(Painel!$B$5="(Todos)",A7183=Painel!$B$5)*OR(Painel!$E$5="(Todos)",P7183=Painel!$E$5)),$J7183+ROW()/10000000,"")</f>
        <v/>
      </c>
    </row>
    <row r="7184" customFormat="false" ht="15" hidden="false" customHeight="false" outlineLevel="0" collapsed="false">
      <c r="A7184" s="29" t="s">
        <v>52</v>
      </c>
      <c r="B7184" s="29" t="s">
        <v>13458</v>
      </c>
      <c r="C7184" s="29" t="s">
        <v>115</v>
      </c>
      <c r="D7184" s="29"/>
      <c r="E7184" s="29" t="n">
        <v>0</v>
      </c>
      <c r="F7184" s="29"/>
      <c r="G7184" s="29"/>
      <c r="H7184" s="30" t="n">
        <v>0</v>
      </c>
      <c r="I7184" s="29"/>
      <c r="J7184" s="30" t="n">
        <v>0</v>
      </c>
      <c r="K7184" s="29"/>
      <c r="L7184" s="29" t="s">
        <v>116</v>
      </c>
      <c r="M7184" s="29"/>
      <c r="N7184" s="29"/>
      <c r="O7184" s="29"/>
      <c r="P7184" s="29"/>
      <c r="Q7184" s="29" t="n">
        <f aca="false">IFERROR(VALUE(L7184),"")</f>
        <v>0</v>
      </c>
      <c r="R7184" s="29" t="str">
        <f aca="true">IF(O7184="","",O7184-TODAY())</f>
        <v/>
      </c>
      <c r="S7184" s="29" t="str">
        <f aca="false">IF(C7184="&lt;&lt; vazio &gt;&gt;","VAZIA",IF(AND(O7184&lt;&gt;"",R7184&lt;0),"VENCIDO",IF(AND(O7184&lt;&gt;"",R7184&lt;=Parametros!$B$10),"PRÓX. VENCIMENTO",IF(F7184="Q","QUALIDADE",IF(F7184="S","BLOQUEADO",IF(F7184="R","RESTRITO/DEVOLUÇÃO",IF(OR(N7184="QUAR",N7184="QRES"),"QUARENTENA",IF(OR(B7184="DESCARTE",B7184="DEVOLUÇÃO"),"DESCARTE/DEVOLUÇÃO",IF(AND(D7184="",K7184&lt;&gt;""),"SEM LOTE",IF(AND(Q7184&lt;&gt;"",Q7184&gt;=Parametros!$B$11),"PARADO/SEM GIRO","OK"))))))))))</f>
        <v>VAZIA</v>
      </c>
      <c r="T7184" s="29" t="str">
        <f aca="false">IF(AND($S7184="PARADO/SEM GIRO",$K7184="KG",OR(Painel!$B$5="(Todos)",A7184=Painel!$B$5)*OR(Painel!$E$5="(Todos)",P7184=Painel!$E$5)),$J7184+ROW()/10000000,"")</f>
        <v/>
      </c>
      <c r="U7184" s="29" t="str">
        <f aca="false">IF(AND($S7184="VENCIDO",$K7184="KG",OR(Painel!$B$5="(Todos)",A7184=Painel!$B$5)*OR(Painel!$E$5="(Todos)",P7184=Painel!$E$5)),$J7184+ROW()/10000000,"")</f>
        <v/>
      </c>
    </row>
    <row r="7185" customFormat="false" ht="15" hidden="false" customHeight="false" outlineLevel="0" collapsed="false">
      <c r="A7185" s="29" t="s">
        <v>52</v>
      </c>
      <c r="B7185" s="29" t="s">
        <v>13459</v>
      </c>
      <c r="C7185" s="29" t="s">
        <v>115</v>
      </c>
      <c r="D7185" s="29"/>
      <c r="E7185" s="29" t="n">
        <v>0</v>
      </c>
      <c r="F7185" s="29"/>
      <c r="G7185" s="29"/>
      <c r="H7185" s="30" t="n">
        <v>0</v>
      </c>
      <c r="I7185" s="29"/>
      <c r="J7185" s="30" t="n">
        <v>0</v>
      </c>
      <c r="K7185" s="29"/>
      <c r="L7185" s="29" t="s">
        <v>116</v>
      </c>
      <c r="M7185" s="29"/>
      <c r="N7185" s="29"/>
      <c r="O7185" s="29"/>
      <c r="P7185" s="29"/>
      <c r="Q7185" s="29" t="n">
        <f aca="false">IFERROR(VALUE(L7185),"")</f>
        <v>0</v>
      </c>
      <c r="R7185" s="29" t="str">
        <f aca="true">IF(O7185="","",O7185-TODAY())</f>
        <v/>
      </c>
      <c r="S7185" s="29" t="str">
        <f aca="false">IF(C7185="&lt;&lt; vazio &gt;&gt;","VAZIA",IF(AND(O7185&lt;&gt;"",R7185&lt;0),"VENCIDO",IF(AND(O7185&lt;&gt;"",R7185&lt;=Parametros!$B$10),"PRÓX. VENCIMENTO",IF(F7185="Q","QUALIDADE",IF(F7185="S","BLOQUEADO",IF(F7185="R","RESTRITO/DEVOLUÇÃO",IF(OR(N7185="QUAR",N7185="QRES"),"QUARENTENA",IF(OR(B7185="DESCARTE",B7185="DEVOLUÇÃO"),"DESCARTE/DEVOLUÇÃO",IF(AND(D7185="",K7185&lt;&gt;""),"SEM LOTE",IF(AND(Q7185&lt;&gt;"",Q7185&gt;=Parametros!$B$11),"PARADO/SEM GIRO","OK"))))))))))</f>
        <v>VAZIA</v>
      </c>
      <c r="T7185" s="29" t="str">
        <f aca="false">IF(AND($S7185="PARADO/SEM GIRO",$K7185="KG",OR(Painel!$B$5="(Todos)",A7185=Painel!$B$5)*OR(Painel!$E$5="(Todos)",P7185=Painel!$E$5)),$J7185+ROW()/10000000,"")</f>
        <v/>
      </c>
      <c r="U7185" s="29" t="str">
        <f aca="false">IF(AND($S7185="VENCIDO",$K7185="KG",OR(Painel!$B$5="(Todos)",A7185=Painel!$B$5)*OR(Painel!$E$5="(Todos)",P7185=Painel!$E$5)),$J7185+ROW()/10000000,"")</f>
        <v/>
      </c>
    </row>
    <row r="7186" customFormat="false" ht="15" hidden="false" customHeight="false" outlineLevel="0" collapsed="false">
      <c r="A7186" s="29" t="s">
        <v>52</v>
      </c>
      <c r="B7186" s="29" t="s">
        <v>13460</v>
      </c>
      <c r="C7186" s="29" t="s">
        <v>115</v>
      </c>
      <c r="D7186" s="29"/>
      <c r="E7186" s="29" t="n">
        <v>0</v>
      </c>
      <c r="F7186" s="29"/>
      <c r="G7186" s="29"/>
      <c r="H7186" s="30" t="n">
        <v>0</v>
      </c>
      <c r="I7186" s="29"/>
      <c r="J7186" s="30" t="n">
        <v>0</v>
      </c>
      <c r="K7186" s="29"/>
      <c r="L7186" s="29" t="s">
        <v>116</v>
      </c>
      <c r="M7186" s="29"/>
      <c r="N7186" s="29"/>
      <c r="O7186" s="29"/>
      <c r="P7186" s="29"/>
      <c r="Q7186" s="29" t="n">
        <f aca="false">IFERROR(VALUE(L7186),"")</f>
        <v>0</v>
      </c>
      <c r="R7186" s="29" t="str">
        <f aca="true">IF(O7186="","",O7186-TODAY())</f>
        <v/>
      </c>
      <c r="S7186" s="29" t="str">
        <f aca="false">IF(C7186="&lt;&lt; vazio &gt;&gt;","VAZIA",IF(AND(O7186&lt;&gt;"",R7186&lt;0),"VENCIDO",IF(AND(O7186&lt;&gt;"",R7186&lt;=Parametros!$B$10),"PRÓX. VENCIMENTO",IF(F7186="Q","QUALIDADE",IF(F7186="S","BLOQUEADO",IF(F7186="R","RESTRITO/DEVOLUÇÃO",IF(OR(N7186="QUAR",N7186="QRES"),"QUARENTENA",IF(OR(B7186="DESCARTE",B7186="DEVOLUÇÃO"),"DESCARTE/DEVOLUÇÃO",IF(AND(D7186="",K7186&lt;&gt;""),"SEM LOTE",IF(AND(Q7186&lt;&gt;"",Q7186&gt;=Parametros!$B$11),"PARADO/SEM GIRO","OK"))))))))))</f>
        <v>VAZIA</v>
      </c>
      <c r="T7186" s="29" t="str">
        <f aca="false">IF(AND($S7186="PARADO/SEM GIRO",$K7186="KG",OR(Painel!$B$5="(Todos)",A7186=Painel!$B$5)*OR(Painel!$E$5="(Todos)",P7186=Painel!$E$5)),$J7186+ROW()/10000000,"")</f>
        <v/>
      </c>
      <c r="U7186" s="29" t="str">
        <f aca="false">IF(AND($S7186="VENCIDO",$K7186="KG",OR(Painel!$B$5="(Todos)",A7186=Painel!$B$5)*OR(Painel!$E$5="(Todos)",P7186=Painel!$E$5)),$J7186+ROW()/10000000,"")</f>
        <v/>
      </c>
    </row>
    <row r="7187" customFormat="false" ht="15" hidden="false" customHeight="false" outlineLevel="0" collapsed="false">
      <c r="A7187" s="29" t="s">
        <v>52</v>
      </c>
      <c r="B7187" s="29" t="s">
        <v>13461</v>
      </c>
      <c r="C7187" s="29" t="s">
        <v>115</v>
      </c>
      <c r="D7187" s="29"/>
      <c r="E7187" s="29" t="n">
        <v>0</v>
      </c>
      <c r="F7187" s="29"/>
      <c r="G7187" s="29"/>
      <c r="H7187" s="30" t="n">
        <v>0</v>
      </c>
      <c r="I7187" s="29"/>
      <c r="J7187" s="30" t="n">
        <v>0</v>
      </c>
      <c r="K7187" s="29"/>
      <c r="L7187" s="29" t="s">
        <v>116</v>
      </c>
      <c r="M7187" s="29"/>
      <c r="N7187" s="29"/>
      <c r="O7187" s="29"/>
      <c r="P7187" s="29"/>
      <c r="Q7187" s="29" t="n">
        <f aca="false">IFERROR(VALUE(L7187),"")</f>
        <v>0</v>
      </c>
      <c r="R7187" s="29" t="str">
        <f aca="true">IF(O7187="","",O7187-TODAY())</f>
        <v/>
      </c>
      <c r="S7187" s="29" t="str">
        <f aca="false">IF(C7187="&lt;&lt; vazio &gt;&gt;","VAZIA",IF(AND(O7187&lt;&gt;"",R7187&lt;0),"VENCIDO",IF(AND(O7187&lt;&gt;"",R7187&lt;=Parametros!$B$10),"PRÓX. VENCIMENTO",IF(F7187="Q","QUALIDADE",IF(F7187="S","BLOQUEADO",IF(F7187="R","RESTRITO/DEVOLUÇÃO",IF(OR(N7187="QUAR",N7187="QRES"),"QUARENTENA",IF(OR(B7187="DESCARTE",B7187="DEVOLUÇÃO"),"DESCARTE/DEVOLUÇÃO",IF(AND(D7187="",K7187&lt;&gt;""),"SEM LOTE",IF(AND(Q7187&lt;&gt;"",Q7187&gt;=Parametros!$B$11),"PARADO/SEM GIRO","OK"))))))))))</f>
        <v>VAZIA</v>
      </c>
      <c r="T7187" s="29" t="str">
        <f aca="false">IF(AND($S7187="PARADO/SEM GIRO",$K7187="KG",OR(Painel!$B$5="(Todos)",A7187=Painel!$B$5)*OR(Painel!$E$5="(Todos)",P7187=Painel!$E$5)),$J7187+ROW()/10000000,"")</f>
        <v/>
      </c>
      <c r="U7187" s="29" t="str">
        <f aca="false">IF(AND($S7187="VENCIDO",$K7187="KG",OR(Painel!$B$5="(Todos)",A7187=Painel!$B$5)*OR(Painel!$E$5="(Todos)",P7187=Painel!$E$5)),$J7187+ROW()/10000000,"")</f>
        <v/>
      </c>
    </row>
    <row r="7188" customFormat="false" ht="15" hidden="false" customHeight="false" outlineLevel="0" collapsed="false">
      <c r="A7188" s="29" t="s">
        <v>52</v>
      </c>
      <c r="B7188" s="29" t="s">
        <v>13462</v>
      </c>
      <c r="C7188" s="29" t="s">
        <v>5213</v>
      </c>
      <c r="D7188" s="29" t="s">
        <v>4931</v>
      </c>
      <c r="E7188" s="29" t="n">
        <v>1</v>
      </c>
      <c r="F7188" s="29"/>
      <c r="G7188" s="29" t="s">
        <v>13463</v>
      </c>
      <c r="H7188" s="30" t="n">
        <v>700</v>
      </c>
      <c r="I7188" s="31" t="n">
        <v>46247</v>
      </c>
      <c r="J7188" s="30" t="n">
        <v>700</v>
      </c>
      <c r="K7188" s="29" t="s">
        <v>120</v>
      </c>
      <c r="L7188" s="29" t="s">
        <v>1719</v>
      </c>
      <c r="M7188" s="29"/>
      <c r="N7188" s="29" t="s">
        <v>122</v>
      </c>
      <c r="O7188" s="31" t="n">
        <v>46787</v>
      </c>
      <c r="P7188" s="29" t="s">
        <v>123</v>
      </c>
      <c r="Q7188" s="29" t="n">
        <f aca="false">IFERROR(VALUE(L7188),"")</f>
        <v>38</v>
      </c>
      <c r="R7188" s="29" t="n">
        <f aca="true">IF(O7188="","",O7188-TODAY())</f>
        <v>502</v>
      </c>
      <c r="S7188" s="29" t="str">
        <f aca="false">IF(C7188="&lt;&lt; vazio &gt;&gt;","VAZIA",IF(AND(O7188&lt;&gt;"",R7188&lt;0),"VENCIDO",IF(AND(O7188&lt;&gt;"",R7188&lt;=Parametros!$B$10),"PRÓX. VENCIMENTO",IF(F7188="Q","QUALIDADE",IF(F7188="S","BLOQUEADO",IF(F7188="R","RESTRITO/DEVOLUÇÃO",IF(OR(N7188="QUAR",N7188="QRES"),"QUARENTENA",IF(OR(B7188="DESCARTE",B7188="DEVOLUÇÃO"),"DESCARTE/DEVOLUÇÃO",IF(AND(D7188="",K7188&lt;&gt;""),"SEM LOTE",IF(AND(Q7188&lt;&gt;"",Q7188&gt;=Parametros!$B$11),"PARADO/SEM GIRO","OK"))))))))))</f>
        <v>OK</v>
      </c>
      <c r="T7188" s="29" t="str">
        <f aca="false">IF(AND($S7188="PARADO/SEM GIRO",$K7188="KG",OR(Painel!$B$5="(Todos)",A7188=Painel!$B$5)*OR(Painel!$E$5="(Todos)",P7188=Painel!$E$5)),$J7188+ROW()/10000000,"")</f>
        <v/>
      </c>
      <c r="U7188" s="29" t="str">
        <f aca="false">IF(AND($S7188="VENCIDO",$K7188="KG",OR(Painel!$B$5="(Todos)",A7188=Painel!$B$5)*OR(Painel!$E$5="(Todos)",P7188=Painel!$E$5)),$J7188+ROW()/10000000,"")</f>
        <v/>
      </c>
    </row>
    <row r="7189" customFormat="false" ht="15" hidden="false" customHeight="false" outlineLevel="0" collapsed="false">
      <c r="A7189" s="29" t="s">
        <v>52</v>
      </c>
      <c r="B7189" s="29" t="s">
        <v>13464</v>
      </c>
      <c r="C7189" s="29" t="s">
        <v>115</v>
      </c>
      <c r="D7189" s="29"/>
      <c r="E7189" s="29" t="n">
        <v>0</v>
      </c>
      <c r="F7189" s="29"/>
      <c r="G7189" s="29"/>
      <c r="H7189" s="30" t="n">
        <v>0</v>
      </c>
      <c r="I7189" s="29"/>
      <c r="J7189" s="30" t="n">
        <v>0</v>
      </c>
      <c r="K7189" s="29"/>
      <c r="L7189" s="29" t="s">
        <v>116</v>
      </c>
      <c r="M7189" s="29"/>
      <c r="N7189" s="29"/>
      <c r="O7189" s="29"/>
      <c r="P7189" s="29"/>
      <c r="Q7189" s="29" t="n">
        <f aca="false">IFERROR(VALUE(L7189),"")</f>
        <v>0</v>
      </c>
      <c r="R7189" s="29" t="str">
        <f aca="true">IF(O7189="","",O7189-TODAY())</f>
        <v/>
      </c>
      <c r="S7189" s="29" t="str">
        <f aca="false">IF(C7189="&lt;&lt; vazio &gt;&gt;","VAZIA",IF(AND(O7189&lt;&gt;"",R7189&lt;0),"VENCIDO",IF(AND(O7189&lt;&gt;"",R7189&lt;=Parametros!$B$10),"PRÓX. VENCIMENTO",IF(F7189="Q","QUALIDADE",IF(F7189="S","BLOQUEADO",IF(F7189="R","RESTRITO/DEVOLUÇÃO",IF(OR(N7189="QUAR",N7189="QRES"),"QUARENTENA",IF(OR(B7189="DESCARTE",B7189="DEVOLUÇÃO"),"DESCARTE/DEVOLUÇÃO",IF(AND(D7189="",K7189&lt;&gt;""),"SEM LOTE",IF(AND(Q7189&lt;&gt;"",Q7189&gt;=Parametros!$B$11),"PARADO/SEM GIRO","OK"))))))))))</f>
        <v>VAZIA</v>
      </c>
      <c r="T7189" s="29" t="str">
        <f aca="false">IF(AND($S7189="PARADO/SEM GIRO",$K7189="KG",OR(Painel!$B$5="(Todos)",A7189=Painel!$B$5)*OR(Painel!$E$5="(Todos)",P7189=Painel!$E$5)),$J7189+ROW()/10000000,"")</f>
        <v/>
      </c>
      <c r="U7189" s="29" t="str">
        <f aca="false">IF(AND($S7189="VENCIDO",$K7189="KG",OR(Painel!$B$5="(Todos)",A7189=Painel!$B$5)*OR(Painel!$E$5="(Todos)",P7189=Painel!$E$5)),$J7189+ROW()/10000000,"")</f>
        <v/>
      </c>
    </row>
    <row r="7190" customFormat="false" ht="15" hidden="false" customHeight="false" outlineLevel="0" collapsed="false">
      <c r="A7190" s="29" t="s">
        <v>52</v>
      </c>
      <c r="B7190" s="29" t="s">
        <v>13465</v>
      </c>
      <c r="C7190" s="29" t="s">
        <v>115</v>
      </c>
      <c r="D7190" s="29"/>
      <c r="E7190" s="29" t="n">
        <v>0</v>
      </c>
      <c r="F7190" s="29"/>
      <c r="G7190" s="29"/>
      <c r="H7190" s="30" t="n">
        <v>0</v>
      </c>
      <c r="I7190" s="29"/>
      <c r="J7190" s="30" t="n">
        <v>0</v>
      </c>
      <c r="K7190" s="29"/>
      <c r="L7190" s="29" t="s">
        <v>116</v>
      </c>
      <c r="M7190" s="29"/>
      <c r="N7190" s="29"/>
      <c r="O7190" s="29"/>
      <c r="P7190" s="29"/>
      <c r="Q7190" s="29" t="n">
        <f aca="false">IFERROR(VALUE(L7190),"")</f>
        <v>0</v>
      </c>
      <c r="R7190" s="29" t="str">
        <f aca="true">IF(O7190="","",O7190-TODAY())</f>
        <v/>
      </c>
      <c r="S7190" s="29" t="str">
        <f aca="false">IF(C7190="&lt;&lt; vazio &gt;&gt;","VAZIA",IF(AND(O7190&lt;&gt;"",R7190&lt;0),"VENCIDO",IF(AND(O7190&lt;&gt;"",R7190&lt;=Parametros!$B$10),"PRÓX. VENCIMENTO",IF(F7190="Q","QUALIDADE",IF(F7190="S","BLOQUEADO",IF(F7190="R","RESTRITO/DEVOLUÇÃO",IF(OR(N7190="QUAR",N7190="QRES"),"QUARENTENA",IF(OR(B7190="DESCARTE",B7190="DEVOLUÇÃO"),"DESCARTE/DEVOLUÇÃO",IF(AND(D7190="",K7190&lt;&gt;""),"SEM LOTE",IF(AND(Q7190&lt;&gt;"",Q7190&gt;=Parametros!$B$11),"PARADO/SEM GIRO","OK"))))))))))</f>
        <v>VAZIA</v>
      </c>
      <c r="T7190" s="29" t="str">
        <f aca="false">IF(AND($S7190="PARADO/SEM GIRO",$K7190="KG",OR(Painel!$B$5="(Todos)",A7190=Painel!$B$5)*OR(Painel!$E$5="(Todos)",P7190=Painel!$E$5)),$J7190+ROW()/10000000,"")</f>
        <v/>
      </c>
      <c r="U7190" s="29" t="str">
        <f aca="false">IF(AND($S7190="VENCIDO",$K7190="KG",OR(Painel!$B$5="(Todos)",A7190=Painel!$B$5)*OR(Painel!$E$5="(Todos)",P7190=Painel!$E$5)),$J7190+ROW()/10000000,"")</f>
        <v/>
      </c>
    </row>
    <row r="7191" customFormat="false" ht="15" hidden="false" customHeight="false" outlineLevel="0" collapsed="false">
      <c r="A7191" s="29" t="s">
        <v>52</v>
      </c>
      <c r="B7191" s="29" t="s">
        <v>13466</v>
      </c>
      <c r="C7191" s="29" t="s">
        <v>115</v>
      </c>
      <c r="D7191" s="29"/>
      <c r="E7191" s="29" t="n">
        <v>0</v>
      </c>
      <c r="F7191" s="29"/>
      <c r="G7191" s="29"/>
      <c r="H7191" s="30" t="n">
        <v>0</v>
      </c>
      <c r="I7191" s="29"/>
      <c r="J7191" s="30" t="n">
        <v>0</v>
      </c>
      <c r="K7191" s="29"/>
      <c r="L7191" s="29" t="s">
        <v>116</v>
      </c>
      <c r="M7191" s="29"/>
      <c r="N7191" s="29"/>
      <c r="O7191" s="29"/>
      <c r="P7191" s="29"/>
      <c r="Q7191" s="29" t="n">
        <f aca="false">IFERROR(VALUE(L7191),"")</f>
        <v>0</v>
      </c>
      <c r="R7191" s="29" t="str">
        <f aca="true">IF(O7191="","",O7191-TODAY())</f>
        <v/>
      </c>
      <c r="S7191" s="29" t="str">
        <f aca="false">IF(C7191="&lt;&lt; vazio &gt;&gt;","VAZIA",IF(AND(O7191&lt;&gt;"",R7191&lt;0),"VENCIDO",IF(AND(O7191&lt;&gt;"",R7191&lt;=Parametros!$B$10),"PRÓX. VENCIMENTO",IF(F7191="Q","QUALIDADE",IF(F7191="S","BLOQUEADO",IF(F7191="R","RESTRITO/DEVOLUÇÃO",IF(OR(N7191="QUAR",N7191="QRES"),"QUARENTENA",IF(OR(B7191="DESCARTE",B7191="DEVOLUÇÃO"),"DESCARTE/DEVOLUÇÃO",IF(AND(D7191="",K7191&lt;&gt;""),"SEM LOTE",IF(AND(Q7191&lt;&gt;"",Q7191&gt;=Parametros!$B$11),"PARADO/SEM GIRO","OK"))))))))))</f>
        <v>VAZIA</v>
      </c>
      <c r="T7191" s="29" t="str">
        <f aca="false">IF(AND($S7191="PARADO/SEM GIRO",$K7191="KG",OR(Painel!$B$5="(Todos)",A7191=Painel!$B$5)*OR(Painel!$E$5="(Todos)",P7191=Painel!$E$5)),$J7191+ROW()/10000000,"")</f>
        <v/>
      </c>
      <c r="U7191" s="29" t="str">
        <f aca="false">IF(AND($S7191="VENCIDO",$K7191="KG",OR(Painel!$B$5="(Todos)",A7191=Painel!$B$5)*OR(Painel!$E$5="(Todos)",P7191=Painel!$E$5)),$J7191+ROW()/10000000,"")</f>
        <v/>
      </c>
    </row>
    <row r="7192" customFormat="false" ht="15" hidden="false" customHeight="false" outlineLevel="0" collapsed="false">
      <c r="A7192" s="29" t="s">
        <v>52</v>
      </c>
      <c r="B7192" s="29" t="s">
        <v>13467</v>
      </c>
      <c r="C7192" s="29" t="s">
        <v>115</v>
      </c>
      <c r="D7192" s="29"/>
      <c r="E7192" s="29" t="n">
        <v>0</v>
      </c>
      <c r="F7192" s="29"/>
      <c r="G7192" s="29"/>
      <c r="H7192" s="30" t="n">
        <v>0</v>
      </c>
      <c r="I7192" s="29"/>
      <c r="J7192" s="30" t="n">
        <v>0</v>
      </c>
      <c r="K7192" s="29"/>
      <c r="L7192" s="29" t="s">
        <v>116</v>
      </c>
      <c r="M7192" s="29"/>
      <c r="N7192" s="29"/>
      <c r="O7192" s="29"/>
      <c r="P7192" s="29"/>
      <c r="Q7192" s="29" t="n">
        <f aca="false">IFERROR(VALUE(L7192),"")</f>
        <v>0</v>
      </c>
      <c r="R7192" s="29" t="str">
        <f aca="true">IF(O7192="","",O7192-TODAY())</f>
        <v/>
      </c>
      <c r="S7192" s="29" t="str">
        <f aca="false">IF(C7192="&lt;&lt; vazio &gt;&gt;","VAZIA",IF(AND(O7192&lt;&gt;"",R7192&lt;0),"VENCIDO",IF(AND(O7192&lt;&gt;"",R7192&lt;=Parametros!$B$10),"PRÓX. VENCIMENTO",IF(F7192="Q","QUALIDADE",IF(F7192="S","BLOQUEADO",IF(F7192="R","RESTRITO/DEVOLUÇÃO",IF(OR(N7192="QUAR",N7192="QRES"),"QUARENTENA",IF(OR(B7192="DESCARTE",B7192="DEVOLUÇÃO"),"DESCARTE/DEVOLUÇÃO",IF(AND(D7192="",K7192&lt;&gt;""),"SEM LOTE",IF(AND(Q7192&lt;&gt;"",Q7192&gt;=Parametros!$B$11),"PARADO/SEM GIRO","OK"))))))))))</f>
        <v>VAZIA</v>
      </c>
      <c r="T7192" s="29" t="str">
        <f aca="false">IF(AND($S7192="PARADO/SEM GIRO",$K7192="KG",OR(Painel!$B$5="(Todos)",A7192=Painel!$B$5)*OR(Painel!$E$5="(Todos)",P7192=Painel!$E$5)),$J7192+ROW()/10000000,"")</f>
        <v/>
      </c>
      <c r="U7192" s="29" t="str">
        <f aca="false">IF(AND($S7192="VENCIDO",$K7192="KG",OR(Painel!$B$5="(Todos)",A7192=Painel!$B$5)*OR(Painel!$E$5="(Todos)",P7192=Painel!$E$5)),$J7192+ROW()/10000000,"")</f>
        <v/>
      </c>
    </row>
    <row r="7193" customFormat="false" ht="15" hidden="false" customHeight="false" outlineLevel="0" collapsed="false">
      <c r="A7193" s="29" t="s">
        <v>52</v>
      </c>
      <c r="B7193" s="29" t="s">
        <v>13468</v>
      </c>
      <c r="C7193" s="29" t="s">
        <v>300</v>
      </c>
      <c r="D7193" s="29" t="s">
        <v>13255</v>
      </c>
      <c r="E7193" s="29" t="n">
        <v>1</v>
      </c>
      <c r="F7193" s="29"/>
      <c r="G7193" s="29" t="s">
        <v>13469</v>
      </c>
      <c r="H7193" s="30" t="n">
        <v>1102.5</v>
      </c>
      <c r="I7193" s="31" t="n">
        <v>46282</v>
      </c>
      <c r="J7193" s="30" t="n">
        <v>1102.5</v>
      </c>
      <c r="K7193" s="29" t="s">
        <v>120</v>
      </c>
      <c r="L7193" s="29" t="s">
        <v>400</v>
      </c>
      <c r="M7193" s="29"/>
      <c r="N7193" s="29" t="s">
        <v>134</v>
      </c>
      <c r="O7193" s="31" t="n">
        <v>46324</v>
      </c>
      <c r="P7193" s="29" t="s">
        <v>123</v>
      </c>
      <c r="Q7193" s="29" t="n">
        <f aca="false">IFERROR(VALUE(L7193),"")</f>
        <v>3</v>
      </c>
      <c r="R7193" s="29" t="n">
        <f aca="true">IF(O7193="","",O7193-TODAY())</f>
        <v>39</v>
      </c>
      <c r="S7193" s="29" t="str">
        <f aca="false">IF(C7193="&lt;&lt; vazio &gt;&gt;","VAZIA",IF(AND(O7193&lt;&gt;"",R7193&lt;0),"VENCIDO",IF(AND(O7193&lt;&gt;"",R7193&lt;=Parametros!$B$10),"PRÓX. VENCIMENTO",IF(F7193="Q","QUALIDADE",IF(F7193="S","BLOQUEADO",IF(F7193="R","RESTRITO/DEVOLUÇÃO",IF(OR(N7193="QUAR",N7193="QRES"),"QUARENTENA",IF(OR(B7193="DESCARTE",B7193="DEVOLUÇÃO"),"DESCARTE/DEVOLUÇÃO",IF(AND(D7193="",K7193&lt;&gt;""),"SEM LOTE",IF(AND(Q7193&lt;&gt;"",Q7193&gt;=Parametros!$B$11),"PARADO/SEM GIRO","OK"))))))))))</f>
        <v>PRÓX. VENCIMENTO</v>
      </c>
      <c r="T7193" s="29" t="str">
        <f aca="false">IF(AND($S7193="PARADO/SEM GIRO",$K7193="KG",OR(Painel!$B$5="(Todos)",A7193=Painel!$B$5)*OR(Painel!$E$5="(Todos)",P7193=Painel!$E$5)),$J7193+ROW()/10000000,"")</f>
        <v/>
      </c>
      <c r="U7193" s="29" t="str">
        <f aca="false">IF(AND($S7193="VENCIDO",$K7193="KG",OR(Painel!$B$5="(Todos)",A7193=Painel!$B$5)*OR(Painel!$E$5="(Todos)",P7193=Painel!$E$5)),$J7193+ROW()/10000000,"")</f>
        <v/>
      </c>
    </row>
    <row r="7194" customFormat="false" ht="15" hidden="false" customHeight="false" outlineLevel="0" collapsed="false">
      <c r="A7194" s="29" t="s">
        <v>52</v>
      </c>
      <c r="B7194" s="29" t="s">
        <v>13470</v>
      </c>
      <c r="C7194" s="29" t="s">
        <v>115</v>
      </c>
      <c r="D7194" s="29"/>
      <c r="E7194" s="29" t="n">
        <v>0</v>
      </c>
      <c r="F7194" s="29"/>
      <c r="G7194" s="29"/>
      <c r="H7194" s="30" t="n">
        <v>0</v>
      </c>
      <c r="I7194" s="29"/>
      <c r="J7194" s="30" t="n">
        <v>0</v>
      </c>
      <c r="K7194" s="29"/>
      <c r="L7194" s="29" t="s">
        <v>116</v>
      </c>
      <c r="M7194" s="29"/>
      <c r="N7194" s="29"/>
      <c r="O7194" s="29"/>
      <c r="P7194" s="29"/>
      <c r="Q7194" s="29" t="n">
        <f aca="false">IFERROR(VALUE(L7194),"")</f>
        <v>0</v>
      </c>
      <c r="R7194" s="29" t="str">
        <f aca="true">IF(O7194="","",O7194-TODAY())</f>
        <v/>
      </c>
      <c r="S7194" s="29" t="str">
        <f aca="false">IF(C7194="&lt;&lt; vazio &gt;&gt;","VAZIA",IF(AND(O7194&lt;&gt;"",R7194&lt;0),"VENCIDO",IF(AND(O7194&lt;&gt;"",R7194&lt;=Parametros!$B$10),"PRÓX. VENCIMENTO",IF(F7194="Q","QUALIDADE",IF(F7194="S","BLOQUEADO",IF(F7194="R","RESTRITO/DEVOLUÇÃO",IF(OR(N7194="QUAR",N7194="QRES"),"QUARENTENA",IF(OR(B7194="DESCARTE",B7194="DEVOLUÇÃO"),"DESCARTE/DEVOLUÇÃO",IF(AND(D7194="",K7194&lt;&gt;""),"SEM LOTE",IF(AND(Q7194&lt;&gt;"",Q7194&gt;=Parametros!$B$11),"PARADO/SEM GIRO","OK"))))))))))</f>
        <v>VAZIA</v>
      </c>
      <c r="T7194" s="29" t="str">
        <f aca="false">IF(AND($S7194="PARADO/SEM GIRO",$K7194="KG",OR(Painel!$B$5="(Todos)",A7194=Painel!$B$5)*OR(Painel!$E$5="(Todos)",P7194=Painel!$E$5)),$J7194+ROW()/10000000,"")</f>
        <v/>
      </c>
      <c r="U7194" s="29" t="str">
        <f aca="false">IF(AND($S7194="VENCIDO",$K7194="KG",OR(Painel!$B$5="(Todos)",A7194=Painel!$B$5)*OR(Painel!$E$5="(Todos)",P7194=Painel!$E$5)),$J7194+ROW()/10000000,"")</f>
        <v/>
      </c>
    </row>
    <row r="7195" customFormat="false" ht="15" hidden="false" customHeight="false" outlineLevel="0" collapsed="false">
      <c r="A7195" s="29" t="s">
        <v>52</v>
      </c>
      <c r="B7195" s="29" t="s">
        <v>13471</v>
      </c>
      <c r="C7195" s="29" t="s">
        <v>186</v>
      </c>
      <c r="D7195" s="29" t="s">
        <v>823</v>
      </c>
      <c r="E7195" s="29" t="n">
        <v>1</v>
      </c>
      <c r="F7195" s="29" t="s">
        <v>268</v>
      </c>
      <c r="G7195" s="29" t="s">
        <v>13472</v>
      </c>
      <c r="H7195" s="30" t="n">
        <v>545.4</v>
      </c>
      <c r="I7195" s="31" t="n">
        <v>46285</v>
      </c>
      <c r="J7195" s="30" t="n">
        <v>545.4</v>
      </c>
      <c r="K7195" s="29" t="s">
        <v>120</v>
      </c>
      <c r="L7195" s="29" t="s">
        <v>116</v>
      </c>
      <c r="M7195" s="29"/>
      <c r="N7195" s="29" t="s">
        <v>122</v>
      </c>
      <c r="O7195" s="31" t="n">
        <v>46831</v>
      </c>
      <c r="P7195" s="29" t="s">
        <v>123</v>
      </c>
      <c r="Q7195" s="29" t="n">
        <f aca="false">IFERROR(VALUE(L7195),"")</f>
        <v>0</v>
      </c>
      <c r="R7195" s="29" t="n">
        <f aca="true">IF(O7195="","",O7195-TODAY())</f>
        <v>546</v>
      </c>
      <c r="S7195" s="29" t="str">
        <f aca="false">IF(C7195="&lt;&lt; vazio &gt;&gt;","VAZIA",IF(AND(O7195&lt;&gt;"",R7195&lt;0),"VENCIDO",IF(AND(O7195&lt;&gt;"",R7195&lt;=Parametros!$B$10),"PRÓX. VENCIMENTO",IF(F7195="Q","QUALIDADE",IF(F7195="S","BLOQUEADO",IF(F7195="R","RESTRITO/DEVOLUÇÃO",IF(OR(N7195="QUAR",N7195="QRES"),"QUARENTENA",IF(OR(B7195="DESCARTE",B7195="DEVOLUÇÃO"),"DESCARTE/DEVOLUÇÃO",IF(AND(D7195="",K7195&lt;&gt;""),"SEM LOTE",IF(AND(Q7195&lt;&gt;"",Q7195&gt;=Parametros!$B$11),"PARADO/SEM GIRO","OK"))))))))))</f>
        <v>QUALIDADE</v>
      </c>
      <c r="T7195" s="29" t="str">
        <f aca="false">IF(AND($S7195="PARADO/SEM GIRO",$K7195="KG",OR(Painel!$B$5="(Todos)",A7195=Painel!$B$5)*OR(Painel!$E$5="(Todos)",P7195=Painel!$E$5)),$J7195+ROW()/10000000,"")</f>
        <v/>
      </c>
      <c r="U7195" s="29" t="str">
        <f aca="false">IF(AND($S7195="VENCIDO",$K7195="KG",OR(Painel!$B$5="(Todos)",A7195=Painel!$B$5)*OR(Painel!$E$5="(Todos)",P7195=Painel!$E$5)),$J7195+ROW()/10000000,"")</f>
        <v/>
      </c>
    </row>
    <row r="7196" customFormat="false" ht="15" hidden="false" customHeight="false" outlineLevel="0" collapsed="false">
      <c r="A7196" s="29" t="s">
        <v>52</v>
      </c>
      <c r="B7196" s="29" t="s">
        <v>13473</v>
      </c>
      <c r="C7196" s="29" t="s">
        <v>2694</v>
      </c>
      <c r="D7196" s="29" t="s">
        <v>2695</v>
      </c>
      <c r="E7196" s="29" t="n">
        <v>1</v>
      </c>
      <c r="F7196" s="29"/>
      <c r="G7196" s="29" t="s">
        <v>13474</v>
      </c>
      <c r="H7196" s="30" t="n">
        <v>480</v>
      </c>
      <c r="I7196" s="31" t="n">
        <v>46062</v>
      </c>
      <c r="J7196" s="30" t="n">
        <v>480</v>
      </c>
      <c r="K7196" s="29" t="s">
        <v>120</v>
      </c>
      <c r="L7196" s="29" t="s">
        <v>8547</v>
      </c>
      <c r="M7196" s="29"/>
      <c r="N7196" s="29" t="s">
        <v>122</v>
      </c>
      <c r="O7196" s="31" t="n">
        <v>46550</v>
      </c>
      <c r="P7196" s="29" t="s">
        <v>123</v>
      </c>
      <c r="Q7196" s="29" t="n">
        <f aca="false">IFERROR(VALUE(L7196),"")</f>
        <v>223</v>
      </c>
      <c r="R7196" s="29" t="n">
        <f aca="true">IF(O7196="","",O7196-TODAY())</f>
        <v>265</v>
      </c>
      <c r="S7196" s="29" t="str">
        <f aca="false">IF(C7196="&lt;&lt; vazio &gt;&gt;","VAZIA",IF(AND(O7196&lt;&gt;"",R7196&lt;0),"VENCIDO",IF(AND(O7196&lt;&gt;"",R7196&lt;=Parametros!$B$10),"PRÓX. VENCIMENTO",IF(F7196="Q","QUALIDADE",IF(F7196="S","BLOQUEADO",IF(F7196="R","RESTRITO/DEVOLUÇÃO",IF(OR(N7196="QUAR",N7196="QRES"),"QUARENTENA",IF(OR(B7196="DESCARTE",B7196="DEVOLUÇÃO"),"DESCARTE/DEVOLUÇÃO",IF(AND(D7196="",K7196&lt;&gt;""),"SEM LOTE",IF(AND(Q7196&lt;&gt;"",Q7196&gt;=Parametros!$B$11),"PARADO/SEM GIRO","OK"))))))))))</f>
        <v>PARADO/SEM GIRO</v>
      </c>
      <c r="T7196" s="29" t="n">
        <f aca="false">IF(AND($S7196="PARADO/SEM GIRO",$K7196="KG",OR(Painel!$B$5="(Todos)",A7196=Painel!$B$5)*OR(Painel!$E$5="(Todos)",P7196=Painel!$E$5)),$J7196+ROW()/10000000,"")</f>
        <v>480.0007196</v>
      </c>
      <c r="U7196" s="29" t="str">
        <f aca="false">IF(AND($S7196="VENCIDO",$K7196="KG",OR(Painel!$B$5="(Todos)",A7196=Painel!$B$5)*OR(Painel!$E$5="(Todos)",P7196=Painel!$E$5)),$J7196+ROW()/10000000,"")</f>
        <v/>
      </c>
    </row>
    <row r="7197" customFormat="false" ht="15" hidden="false" customHeight="false" outlineLevel="0" collapsed="false">
      <c r="A7197" s="29" t="s">
        <v>52</v>
      </c>
      <c r="B7197" s="29" t="s">
        <v>13475</v>
      </c>
      <c r="C7197" s="29" t="s">
        <v>115</v>
      </c>
      <c r="D7197" s="29"/>
      <c r="E7197" s="29" t="n">
        <v>0</v>
      </c>
      <c r="F7197" s="29"/>
      <c r="G7197" s="29"/>
      <c r="H7197" s="30" t="n">
        <v>0</v>
      </c>
      <c r="I7197" s="29"/>
      <c r="J7197" s="30" t="n">
        <v>0</v>
      </c>
      <c r="K7197" s="29"/>
      <c r="L7197" s="29" t="s">
        <v>116</v>
      </c>
      <c r="M7197" s="29"/>
      <c r="N7197" s="29"/>
      <c r="O7197" s="29"/>
      <c r="P7197" s="29"/>
      <c r="Q7197" s="29" t="n">
        <f aca="false">IFERROR(VALUE(L7197),"")</f>
        <v>0</v>
      </c>
      <c r="R7197" s="29" t="str">
        <f aca="true">IF(O7197="","",O7197-TODAY())</f>
        <v/>
      </c>
      <c r="S7197" s="29" t="str">
        <f aca="false">IF(C7197="&lt;&lt; vazio &gt;&gt;","VAZIA",IF(AND(O7197&lt;&gt;"",R7197&lt;0),"VENCIDO",IF(AND(O7197&lt;&gt;"",R7197&lt;=Parametros!$B$10),"PRÓX. VENCIMENTO",IF(F7197="Q","QUALIDADE",IF(F7197="S","BLOQUEADO",IF(F7197="R","RESTRITO/DEVOLUÇÃO",IF(OR(N7197="QUAR",N7197="QRES"),"QUARENTENA",IF(OR(B7197="DESCARTE",B7197="DEVOLUÇÃO"),"DESCARTE/DEVOLUÇÃO",IF(AND(D7197="",K7197&lt;&gt;""),"SEM LOTE",IF(AND(Q7197&lt;&gt;"",Q7197&gt;=Parametros!$B$11),"PARADO/SEM GIRO","OK"))))))))))</f>
        <v>VAZIA</v>
      </c>
      <c r="T7197" s="29" t="str">
        <f aca="false">IF(AND($S7197="PARADO/SEM GIRO",$K7197="KG",OR(Painel!$B$5="(Todos)",A7197=Painel!$B$5)*OR(Painel!$E$5="(Todos)",P7197=Painel!$E$5)),$J7197+ROW()/10000000,"")</f>
        <v/>
      </c>
      <c r="U7197" s="29" t="str">
        <f aca="false">IF(AND($S7197="VENCIDO",$K7197="KG",OR(Painel!$B$5="(Todos)",A7197=Painel!$B$5)*OR(Painel!$E$5="(Todos)",P7197=Painel!$E$5)),$J7197+ROW()/10000000,"")</f>
        <v/>
      </c>
    </row>
    <row r="7198" customFormat="false" ht="15" hidden="false" customHeight="false" outlineLevel="0" collapsed="false">
      <c r="A7198" s="29" t="s">
        <v>52</v>
      </c>
      <c r="B7198" s="29" t="s">
        <v>13476</v>
      </c>
      <c r="C7198" s="29" t="s">
        <v>115</v>
      </c>
      <c r="D7198" s="29"/>
      <c r="E7198" s="29" t="n">
        <v>0</v>
      </c>
      <c r="F7198" s="29"/>
      <c r="G7198" s="29"/>
      <c r="H7198" s="30" t="n">
        <v>0</v>
      </c>
      <c r="I7198" s="29"/>
      <c r="J7198" s="30" t="n">
        <v>0</v>
      </c>
      <c r="K7198" s="29"/>
      <c r="L7198" s="29" t="s">
        <v>116</v>
      </c>
      <c r="M7198" s="29"/>
      <c r="N7198" s="29"/>
      <c r="O7198" s="29"/>
      <c r="P7198" s="29"/>
      <c r="Q7198" s="29" t="n">
        <f aca="false">IFERROR(VALUE(L7198),"")</f>
        <v>0</v>
      </c>
      <c r="R7198" s="29" t="str">
        <f aca="true">IF(O7198="","",O7198-TODAY())</f>
        <v/>
      </c>
      <c r="S7198" s="29" t="str">
        <f aca="false">IF(C7198="&lt;&lt; vazio &gt;&gt;","VAZIA",IF(AND(O7198&lt;&gt;"",R7198&lt;0),"VENCIDO",IF(AND(O7198&lt;&gt;"",R7198&lt;=Parametros!$B$10),"PRÓX. VENCIMENTO",IF(F7198="Q","QUALIDADE",IF(F7198="S","BLOQUEADO",IF(F7198="R","RESTRITO/DEVOLUÇÃO",IF(OR(N7198="QUAR",N7198="QRES"),"QUARENTENA",IF(OR(B7198="DESCARTE",B7198="DEVOLUÇÃO"),"DESCARTE/DEVOLUÇÃO",IF(AND(D7198="",K7198&lt;&gt;""),"SEM LOTE",IF(AND(Q7198&lt;&gt;"",Q7198&gt;=Parametros!$B$11),"PARADO/SEM GIRO","OK"))))))))))</f>
        <v>VAZIA</v>
      </c>
      <c r="T7198" s="29" t="str">
        <f aca="false">IF(AND($S7198="PARADO/SEM GIRO",$K7198="KG",OR(Painel!$B$5="(Todos)",A7198=Painel!$B$5)*OR(Painel!$E$5="(Todos)",P7198=Painel!$E$5)),$J7198+ROW()/10000000,"")</f>
        <v/>
      </c>
      <c r="U7198" s="29" t="str">
        <f aca="false">IF(AND($S7198="VENCIDO",$K7198="KG",OR(Painel!$B$5="(Todos)",A7198=Painel!$B$5)*OR(Painel!$E$5="(Todos)",P7198=Painel!$E$5)),$J7198+ROW()/10000000,"")</f>
        <v/>
      </c>
    </row>
    <row r="7199" customFormat="false" ht="15" hidden="false" customHeight="false" outlineLevel="0" collapsed="false">
      <c r="A7199" s="29" t="s">
        <v>52</v>
      </c>
      <c r="B7199" s="29" t="s">
        <v>13477</v>
      </c>
      <c r="C7199" s="29" t="s">
        <v>276</v>
      </c>
      <c r="D7199" s="29" t="s">
        <v>13478</v>
      </c>
      <c r="E7199" s="29" t="n">
        <v>1</v>
      </c>
      <c r="F7199" s="29"/>
      <c r="G7199" s="29" t="s">
        <v>13479</v>
      </c>
      <c r="H7199" s="30" t="n">
        <v>79.2</v>
      </c>
      <c r="I7199" s="31" t="n">
        <v>46229</v>
      </c>
      <c r="J7199" s="30" t="n">
        <v>79.2</v>
      </c>
      <c r="K7199" s="29" t="s">
        <v>120</v>
      </c>
      <c r="L7199" s="29" t="s">
        <v>1855</v>
      </c>
      <c r="M7199" s="29"/>
      <c r="N7199" s="29" t="s">
        <v>134</v>
      </c>
      <c r="O7199" s="31" t="n">
        <v>46320</v>
      </c>
      <c r="P7199" s="29" t="s">
        <v>123</v>
      </c>
      <c r="Q7199" s="29" t="n">
        <f aca="false">IFERROR(VALUE(L7199),"")</f>
        <v>56</v>
      </c>
      <c r="R7199" s="29" t="n">
        <f aca="true">IF(O7199="","",O7199-TODAY())</f>
        <v>35</v>
      </c>
      <c r="S7199" s="29" t="str">
        <f aca="false">IF(C7199="&lt;&lt; vazio &gt;&gt;","VAZIA",IF(AND(O7199&lt;&gt;"",R7199&lt;0),"VENCIDO",IF(AND(O7199&lt;&gt;"",R7199&lt;=Parametros!$B$10),"PRÓX. VENCIMENTO",IF(F7199="Q","QUALIDADE",IF(F7199="S","BLOQUEADO",IF(F7199="R","RESTRITO/DEVOLUÇÃO",IF(OR(N7199="QUAR",N7199="QRES"),"QUARENTENA",IF(OR(B7199="DESCARTE",B7199="DEVOLUÇÃO"),"DESCARTE/DEVOLUÇÃO",IF(AND(D7199="",K7199&lt;&gt;""),"SEM LOTE",IF(AND(Q7199&lt;&gt;"",Q7199&gt;=Parametros!$B$11),"PARADO/SEM GIRO","OK"))))))))))</f>
        <v>PRÓX. VENCIMENTO</v>
      </c>
      <c r="T7199" s="29" t="str">
        <f aca="false">IF(AND($S7199="PARADO/SEM GIRO",$K7199="KG",OR(Painel!$B$5="(Todos)",A7199=Painel!$B$5)*OR(Painel!$E$5="(Todos)",P7199=Painel!$E$5)),$J7199+ROW()/10000000,"")</f>
        <v/>
      </c>
      <c r="U7199" s="29" t="str">
        <f aca="false">IF(AND($S7199="VENCIDO",$K7199="KG",OR(Painel!$B$5="(Todos)",A7199=Painel!$B$5)*OR(Painel!$E$5="(Todos)",P7199=Painel!$E$5)),$J7199+ROW()/10000000,"")</f>
        <v/>
      </c>
    </row>
    <row r="7200" customFormat="false" ht="15" hidden="false" customHeight="false" outlineLevel="0" collapsed="false">
      <c r="A7200" s="29" t="s">
        <v>52</v>
      </c>
      <c r="B7200" s="29" t="s">
        <v>13480</v>
      </c>
      <c r="C7200" s="29" t="s">
        <v>163</v>
      </c>
      <c r="D7200" s="29" t="s">
        <v>11810</v>
      </c>
      <c r="E7200" s="29" t="n">
        <v>1</v>
      </c>
      <c r="F7200" s="29"/>
      <c r="G7200" s="29" t="s">
        <v>13481</v>
      </c>
      <c r="H7200" s="30" t="n">
        <v>1102.5</v>
      </c>
      <c r="I7200" s="31" t="n">
        <v>46218</v>
      </c>
      <c r="J7200" s="30" t="n">
        <v>1102.5</v>
      </c>
      <c r="K7200" s="29" t="s">
        <v>120</v>
      </c>
      <c r="L7200" s="29" t="s">
        <v>1605</v>
      </c>
      <c r="M7200" s="29"/>
      <c r="N7200" s="29" t="s">
        <v>122</v>
      </c>
      <c r="O7200" s="31" t="n">
        <v>46760</v>
      </c>
      <c r="P7200" s="29" t="s">
        <v>123</v>
      </c>
      <c r="Q7200" s="29" t="n">
        <f aca="false">IFERROR(VALUE(L7200),"")</f>
        <v>67</v>
      </c>
      <c r="R7200" s="29" t="n">
        <f aca="true">IF(O7200="","",O7200-TODAY())</f>
        <v>475</v>
      </c>
      <c r="S7200" s="29" t="str">
        <f aca="false">IF(C7200="&lt;&lt; vazio &gt;&gt;","VAZIA",IF(AND(O7200&lt;&gt;"",R7200&lt;0),"VENCIDO",IF(AND(O7200&lt;&gt;"",R7200&lt;=Parametros!$B$10),"PRÓX. VENCIMENTO",IF(F7200="Q","QUALIDADE",IF(F7200="S","BLOQUEADO",IF(F7200="R","RESTRITO/DEVOLUÇÃO",IF(OR(N7200="QUAR",N7200="QRES"),"QUARENTENA",IF(OR(B7200="DESCARTE",B7200="DEVOLUÇÃO"),"DESCARTE/DEVOLUÇÃO",IF(AND(D7200="",K7200&lt;&gt;""),"SEM LOTE",IF(AND(Q7200&lt;&gt;"",Q7200&gt;=Parametros!$B$11),"PARADO/SEM GIRO","OK"))))))))))</f>
        <v>OK</v>
      </c>
      <c r="T7200" s="29" t="str">
        <f aca="false">IF(AND($S7200="PARADO/SEM GIRO",$K7200="KG",OR(Painel!$B$5="(Todos)",A7200=Painel!$B$5)*OR(Painel!$E$5="(Todos)",P7200=Painel!$E$5)),$J7200+ROW()/10000000,"")</f>
        <v/>
      </c>
      <c r="U7200" s="29" t="str">
        <f aca="false">IF(AND($S7200="VENCIDO",$K7200="KG",OR(Painel!$B$5="(Todos)",A7200=Painel!$B$5)*OR(Painel!$E$5="(Todos)",P7200=Painel!$E$5)),$J7200+ROW()/10000000,"")</f>
        <v/>
      </c>
    </row>
    <row r="7201" customFormat="false" ht="15" hidden="false" customHeight="false" outlineLevel="0" collapsed="false">
      <c r="A7201" s="29" t="s">
        <v>52</v>
      </c>
      <c r="B7201" s="29" t="s">
        <v>13482</v>
      </c>
      <c r="C7201" s="29" t="s">
        <v>4484</v>
      </c>
      <c r="D7201" s="29" t="s">
        <v>9595</v>
      </c>
      <c r="E7201" s="29" t="n">
        <v>1</v>
      </c>
      <c r="F7201" s="29"/>
      <c r="G7201" s="29" t="s">
        <v>13483</v>
      </c>
      <c r="H7201" s="30" t="n">
        <v>480</v>
      </c>
      <c r="I7201" s="31" t="n">
        <v>46183</v>
      </c>
      <c r="J7201" s="30" t="n">
        <v>480</v>
      </c>
      <c r="K7201" s="29" t="s">
        <v>120</v>
      </c>
      <c r="L7201" s="29" t="s">
        <v>1096</v>
      </c>
      <c r="M7201" s="29"/>
      <c r="N7201" s="29" t="s">
        <v>122</v>
      </c>
      <c r="O7201" s="31" t="n">
        <v>46542</v>
      </c>
      <c r="P7201" s="29" t="s">
        <v>123</v>
      </c>
      <c r="Q7201" s="29" t="n">
        <f aca="false">IFERROR(VALUE(L7201),"")</f>
        <v>102</v>
      </c>
      <c r="R7201" s="29" t="n">
        <f aca="true">IF(O7201="","",O7201-TODAY())</f>
        <v>257</v>
      </c>
      <c r="S7201" s="29" t="str">
        <f aca="false">IF(C7201="&lt;&lt; vazio &gt;&gt;","VAZIA",IF(AND(O7201&lt;&gt;"",R7201&lt;0),"VENCIDO",IF(AND(O7201&lt;&gt;"",R7201&lt;=Parametros!$B$10),"PRÓX. VENCIMENTO",IF(F7201="Q","QUALIDADE",IF(F7201="S","BLOQUEADO",IF(F7201="R","RESTRITO/DEVOLUÇÃO",IF(OR(N7201="QUAR",N7201="QRES"),"QUARENTENA",IF(OR(B7201="DESCARTE",B7201="DEVOLUÇÃO"),"DESCARTE/DEVOLUÇÃO",IF(AND(D7201="",K7201&lt;&gt;""),"SEM LOTE",IF(AND(Q7201&lt;&gt;"",Q7201&gt;=Parametros!$B$11),"PARADO/SEM GIRO","OK"))))))))))</f>
        <v>PARADO/SEM GIRO</v>
      </c>
      <c r="T7201" s="29" t="n">
        <f aca="false">IF(AND($S7201="PARADO/SEM GIRO",$K7201="KG",OR(Painel!$B$5="(Todos)",A7201=Painel!$B$5)*OR(Painel!$E$5="(Todos)",P7201=Painel!$E$5)),$J7201+ROW()/10000000,"")</f>
        <v>480.0007201</v>
      </c>
      <c r="U7201" s="29" t="str">
        <f aca="false">IF(AND($S7201="VENCIDO",$K7201="KG",OR(Painel!$B$5="(Todos)",A7201=Painel!$B$5)*OR(Painel!$E$5="(Todos)",P7201=Painel!$E$5)),$J7201+ROW()/10000000,"")</f>
        <v/>
      </c>
    </row>
    <row r="7202" customFormat="false" ht="15" hidden="false" customHeight="false" outlineLevel="0" collapsed="false">
      <c r="A7202" s="29" t="s">
        <v>52</v>
      </c>
      <c r="B7202" s="29" t="s">
        <v>13484</v>
      </c>
      <c r="C7202" s="29" t="s">
        <v>115</v>
      </c>
      <c r="D7202" s="29"/>
      <c r="E7202" s="29" t="n">
        <v>0</v>
      </c>
      <c r="F7202" s="29"/>
      <c r="G7202" s="29"/>
      <c r="H7202" s="30" t="n">
        <v>0</v>
      </c>
      <c r="I7202" s="29"/>
      <c r="J7202" s="30" t="n">
        <v>0</v>
      </c>
      <c r="K7202" s="29"/>
      <c r="L7202" s="29" t="s">
        <v>116</v>
      </c>
      <c r="M7202" s="29"/>
      <c r="N7202" s="29"/>
      <c r="O7202" s="29"/>
      <c r="P7202" s="29"/>
      <c r="Q7202" s="29" t="n">
        <f aca="false">IFERROR(VALUE(L7202),"")</f>
        <v>0</v>
      </c>
      <c r="R7202" s="29" t="str">
        <f aca="true">IF(O7202="","",O7202-TODAY())</f>
        <v/>
      </c>
      <c r="S7202" s="29" t="str">
        <f aca="false">IF(C7202="&lt;&lt; vazio &gt;&gt;","VAZIA",IF(AND(O7202&lt;&gt;"",R7202&lt;0),"VENCIDO",IF(AND(O7202&lt;&gt;"",R7202&lt;=Parametros!$B$10),"PRÓX. VENCIMENTO",IF(F7202="Q","QUALIDADE",IF(F7202="S","BLOQUEADO",IF(F7202="R","RESTRITO/DEVOLUÇÃO",IF(OR(N7202="QUAR",N7202="QRES"),"QUARENTENA",IF(OR(B7202="DESCARTE",B7202="DEVOLUÇÃO"),"DESCARTE/DEVOLUÇÃO",IF(AND(D7202="",K7202&lt;&gt;""),"SEM LOTE",IF(AND(Q7202&lt;&gt;"",Q7202&gt;=Parametros!$B$11),"PARADO/SEM GIRO","OK"))))))))))</f>
        <v>VAZIA</v>
      </c>
      <c r="T7202" s="29" t="str">
        <f aca="false">IF(AND($S7202="PARADO/SEM GIRO",$K7202="KG",OR(Painel!$B$5="(Todos)",A7202=Painel!$B$5)*OR(Painel!$E$5="(Todos)",P7202=Painel!$E$5)),$J7202+ROW()/10000000,"")</f>
        <v/>
      </c>
      <c r="U7202" s="29" t="str">
        <f aca="false">IF(AND($S7202="VENCIDO",$K7202="KG",OR(Painel!$B$5="(Todos)",A7202=Painel!$B$5)*OR(Painel!$E$5="(Todos)",P7202=Painel!$E$5)),$J7202+ROW()/10000000,"")</f>
        <v/>
      </c>
    </row>
    <row r="7203" customFormat="false" ht="15" hidden="false" customHeight="false" outlineLevel="0" collapsed="false">
      <c r="A7203" s="29" t="s">
        <v>52</v>
      </c>
      <c r="B7203" s="29" t="s">
        <v>13485</v>
      </c>
      <c r="C7203" s="29" t="s">
        <v>115</v>
      </c>
      <c r="D7203" s="29"/>
      <c r="E7203" s="29" t="n">
        <v>0</v>
      </c>
      <c r="F7203" s="29"/>
      <c r="G7203" s="29"/>
      <c r="H7203" s="30" t="n">
        <v>0</v>
      </c>
      <c r="I7203" s="29"/>
      <c r="J7203" s="30" t="n">
        <v>0</v>
      </c>
      <c r="K7203" s="29"/>
      <c r="L7203" s="29" t="s">
        <v>116</v>
      </c>
      <c r="M7203" s="29"/>
      <c r="N7203" s="29"/>
      <c r="O7203" s="29"/>
      <c r="P7203" s="29"/>
      <c r="Q7203" s="29" t="n">
        <f aca="false">IFERROR(VALUE(L7203),"")</f>
        <v>0</v>
      </c>
      <c r="R7203" s="29" t="str">
        <f aca="true">IF(O7203="","",O7203-TODAY())</f>
        <v/>
      </c>
      <c r="S7203" s="29" t="str">
        <f aca="false">IF(C7203="&lt;&lt; vazio &gt;&gt;","VAZIA",IF(AND(O7203&lt;&gt;"",R7203&lt;0),"VENCIDO",IF(AND(O7203&lt;&gt;"",R7203&lt;=Parametros!$B$10),"PRÓX. VENCIMENTO",IF(F7203="Q","QUALIDADE",IF(F7203="S","BLOQUEADO",IF(F7203="R","RESTRITO/DEVOLUÇÃO",IF(OR(N7203="QUAR",N7203="QRES"),"QUARENTENA",IF(OR(B7203="DESCARTE",B7203="DEVOLUÇÃO"),"DESCARTE/DEVOLUÇÃO",IF(AND(D7203="",K7203&lt;&gt;""),"SEM LOTE",IF(AND(Q7203&lt;&gt;"",Q7203&gt;=Parametros!$B$11),"PARADO/SEM GIRO","OK"))))))))))</f>
        <v>VAZIA</v>
      </c>
      <c r="T7203" s="29" t="str">
        <f aca="false">IF(AND($S7203="PARADO/SEM GIRO",$K7203="KG",OR(Painel!$B$5="(Todos)",A7203=Painel!$B$5)*OR(Painel!$E$5="(Todos)",P7203=Painel!$E$5)),$J7203+ROW()/10000000,"")</f>
        <v/>
      </c>
      <c r="U7203" s="29" t="str">
        <f aca="false">IF(AND($S7203="VENCIDO",$K7203="KG",OR(Painel!$B$5="(Todos)",A7203=Painel!$B$5)*OR(Painel!$E$5="(Todos)",P7203=Painel!$E$5)),$J7203+ROW()/10000000,"")</f>
        <v/>
      </c>
    </row>
    <row r="7204" customFormat="false" ht="15" hidden="false" customHeight="false" outlineLevel="0" collapsed="false">
      <c r="A7204" s="29" t="s">
        <v>52</v>
      </c>
      <c r="B7204" s="29" t="s">
        <v>13486</v>
      </c>
      <c r="C7204" s="29" t="s">
        <v>11692</v>
      </c>
      <c r="D7204" s="29" t="s">
        <v>11693</v>
      </c>
      <c r="E7204" s="29" t="n">
        <v>1</v>
      </c>
      <c r="F7204" s="29"/>
      <c r="G7204" s="29" t="s">
        <v>13487</v>
      </c>
      <c r="H7204" s="30" t="n">
        <v>727.2</v>
      </c>
      <c r="I7204" s="31" t="n">
        <v>46189</v>
      </c>
      <c r="J7204" s="30" t="n">
        <v>727.2</v>
      </c>
      <c r="K7204" s="29" t="s">
        <v>120</v>
      </c>
      <c r="L7204" s="29" t="s">
        <v>749</v>
      </c>
      <c r="M7204" s="29"/>
      <c r="N7204" s="29" t="s">
        <v>122</v>
      </c>
      <c r="O7204" s="31" t="n">
        <v>46904</v>
      </c>
      <c r="P7204" s="29" t="s">
        <v>123</v>
      </c>
      <c r="Q7204" s="29" t="n">
        <f aca="false">IFERROR(VALUE(L7204),"")</f>
        <v>96</v>
      </c>
      <c r="R7204" s="29" t="n">
        <f aca="true">IF(O7204="","",O7204-TODAY())</f>
        <v>619</v>
      </c>
      <c r="S7204" s="29" t="str">
        <f aca="false">IF(C7204="&lt;&lt; vazio &gt;&gt;","VAZIA",IF(AND(O7204&lt;&gt;"",R7204&lt;0),"VENCIDO",IF(AND(O7204&lt;&gt;"",R7204&lt;=Parametros!$B$10),"PRÓX. VENCIMENTO",IF(F7204="Q","QUALIDADE",IF(F7204="S","BLOQUEADO",IF(F7204="R","RESTRITO/DEVOLUÇÃO",IF(OR(N7204="QUAR",N7204="QRES"),"QUARENTENA",IF(OR(B7204="DESCARTE",B7204="DEVOLUÇÃO"),"DESCARTE/DEVOLUÇÃO",IF(AND(D7204="",K7204&lt;&gt;""),"SEM LOTE",IF(AND(Q7204&lt;&gt;"",Q7204&gt;=Parametros!$B$11),"PARADO/SEM GIRO","OK"))))))))))</f>
        <v>PARADO/SEM GIRO</v>
      </c>
      <c r="T7204" s="29" t="n">
        <f aca="false">IF(AND($S7204="PARADO/SEM GIRO",$K7204="KG",OR(Painel!$B$5="(Todos)",A7204=Painel!$B$5)*OR(Painel!$E$5="(Todos)",P7204=Painel!$E$5)),$J7204+ROW()/10000000,"")</f>
        <v>727.2007204</v>
      </c>
      <c r="U7204" s="29" t="str">
        <f aca="false">IF(AND($S7204="VENCIDO",$K7204="KG",OR(Painel!$B$5="(Todos)",A7204=Painel!$B$5)*OR(Painel!$E$5="(Todos)",P7204=Painel!$E$5)),$J7204+ROW()/10000000,"")</f>
        <v/>
      </c>
    </row>
    <row r="7205" customFormat="false" ht="15" hidden="false" customHeight="false" outlineLevel="0" collapsed="false">
      <c r="A7205" s="29" t="s">
        <v>52</v>
      </c>
      <c r="B7205" s="29" t="s">
        <v>13488</v>
      </c>
      <c r="C7205" s="29" t="s">
        <v>115</v>
      </c>
      <c r="D7205" s="29"/>
      <c r="E7205" s="29" t="n">
        <v>0</v>
      </c>
      <c r="F7205" s="29"/>
      <c r="G7205" s="29"/>
      <c r="H7205" s="30" t="n">
        <v>0</v>
      </c>
      <c r="I7205" s="29"/>
      <c r="J7205" s="30" t="n">
        <v>0</v>
      </c>
      <c r="K7205" s="29"/>
      <c r="L7205" s="29" t="s">
        <v>116</v>
      </c>
      <c r="M7205" s="29"/>
      <c r="N7205" s="29"/>
      <c r="O7205" s="29"/>
      <c r="P7205" s="29"/>
      <c r="Q7205" s="29" t="n">
        <f aca="false">IFERROR(VALUE(L7205),"")</f>
        <v>0</v>
      </c>
      <c r="R7205" s="29" t="str">
        <f aca="true">IF(O7205="","",O7205-TODAY())</f>
        <v/>
      </c>
      <c r="S7205" s="29" t="str">
        <f aca="false">IF(C7205="&lt;&lt; vazio &gt;&gt;","VAZIA",IF(AND(O7205&lt;&gt;"",R7205&lt;0),"VENCIDO",IF(AND(O7205&lt;&gt;"",R7205&lt;=Parametros!$B$10),"PRÓX. VENCIMENTO",IF(F7205="Q","QUALIDADE",IF(F7205="S","BLOQUEADO",IF(F7205="R","RESTRITO/DEVOLUÇÃO",IF(OR(N7205="QUAR",N7205="QRES"),"QUARENTENA",IF(OR(B7205="DESCARTE",B7205="DEVOLUÇÃO"),"DESCARTE/DEVOLUÇÃO",IF(AND(D7205="",K7205&lt;&gt;""),"SEM LOTE",IF(AND(Q7205&lt;&gt;"",Q7205&gt;=Parametros!$B$11),"PARADO/SEM GIRO","OK"))))))))))</f>
        <v>VAZIA</v>
      </c>
      <c r="T7205" s="29" t="str">
        <f aca="false">IF(AND($S7205="PARADO/SEM GIRO",$K7205="KG",OR(Painel!$B$5="(Todos)",A7205=Painel!$B$5)*OR(Painel!$E$5="(Todos)",P7205=Painel!$E$5)),$J7205+ROW()/10000000,"")</f>
        <v/>
      </c>
      <c r="U7205" s="29" t="str">
        <f aca="false">IF(AND($S7205="VENCIDO",$K7205="KG",OR(Painel!$B$5="(Todos)",A7205=Painel!$B$5)*OR(Painel!$E$5="(Todos)",P7205=Painel!$E$5)),$J7205+ROW()/10000000,"")</f>
        <v/>
      </c>
    </row>
    <row r="7206" customFormat="false" ht="15" hidden="false" customHeight="false" outlineLevel="0" collapsed="false">
      <c r="A7206" s="29" t="s">
        <v>52</v>
      </c>
      <c r="B7206" s="29" t="s">
        <v>13489</v>
      </c>
      <c r="C7206" s="29" t="s">
        <v>115</v>
      </c>
      <c r="D7206" s="29"/>
      <c r="E7206" s="29" t="n">
        <v>0</v>
      </c>
      <c r="F7206" s="29"/>
      <c r="G7206" s="29"/>
      <c r="H7206" s="30" t="n">
        <v>0</v>
      </c>
      <c r="I7206" s="29"/>
      <c r="J7206" s="30" t="n">
        <v>0</v>
      </c>
      <c r="K7206" s="29"/>
      <c r="L7206" s="29" t="s">
        <v>116</v>
      </c>
      <c r="M7206" s="29"/>
      <c r="N7206" s="29"/>
      <c r="O7206" s="29"/>
      <c r="P7206" s="29"/>
      <c r="Q7206" s="29" t="n">
        <f aca="false">IFERROR(VALUE(L7206),"")</f>
        <v>0</v>
      </c>
      <c r="R7206" s="29" t="str">
        <f aca="true">IF(O7206="","",O7206-TODAY())</f>
        <v/>
      </c>
      <c r="S7206" s="29" t="str">
        <f aca="false">IF(C7206="&lt;&lt; vazio &gt;&gt;","VAZIA",IF(AND(O7206&lt;&gt;"",R7206&lt;0),"VENCIDO",IF(AND(O7206&lt;&gt;"",R7206&lt;=Parametros!$B$10),"PRÓX. VENCIMENTO",IF(F7206="Q","QUALIDADE",IF(F7206="S","BLOQUEADO",IF(F7206="R","RESTRITO/DEVOLUÇÃO",IF(OR(N7206="QUAR",N7206="QRES"),"QUARENTENA",IF(OR(B7206="DESCARTE",B7206="DEVOLUÇÃO"),"DESCARTE/DEVOLUÇÃO",IF(AND(D7206="",K7206&lt;&gt;""),"SEM LOTE",IF(AND(Q7206&lt;&gt;"",Q7206&gt;=Parametros!$B$11),"PARADO/SEM GIRO","OK"))))))))))</f>
        <v>VAZIA</v>
      </c>
      <c r="T7206" s="29" t="str">
        <f aca="false">IF(AND($S7206="PARADO/SEM GIRO",$K7206="KG",OR(Painel!$B$5="(Todos)",A7206=Painel!$B$5)*OR(Painel!$E$5="(Todos)",P7206=Painel!$E$5)),$J7206+ROW()/10000000,"")</f>
        <v/>
      </c>
      <c r="U7206" s="29" t="str">
        <f aca="false">IF(AND($S7206="VENCIDO",$K7206="KG",OR(Painel!$B$5="(Todos)",A7206=Painel!$B$5)*OR(Painel!$E$5="(Todos)",P7206=Painel!$E$5)),$J7206+ROW()/10000000,"")</f>
        <v/>
      </c>
    </row>
    <row r="7207" customFormat="false" ht="15" hidden="false" customHeight="false" outlineLevel="0" collapsed="false">
      <c r="A7207" s="29" t="s">
        <v>52</v>
      </c>
      <c r="B7207" s="29" t="s">
        <v>13490</v>
      </c>
      <c r="C7207" s="29" t="s">
        <v>186</v>
      </c>
      <c r="D7207" s="29" t="s">
        <v>823</v>
      </c>
      <c r="E7207" s="29" t="n">
        <v>1</v>
      </c>
      <c r="F7207" s="29" t="s">
        <v>268</v>
      </c>
      <c r="G7207" s="29" t="s">
        <v>13491</v>
      </c>
      <c r="H7207" s="30" t="n">
        <v>545.4</v>
      </c>
      <c r="I7207" s="31" t="n">
        <v>46285</v>
      </c>
      <c r="J7207" s="30" t="n">
        <v>545.4</v>
      </c>
      <c r="K7207" s="29" t="s">
        <v>120</v>
      </c>
      <c r="L7207" s="29" t="s">
        <v>116</v>
      </c>
      <c r="M7207" s="29"/>
      <c r="N7207" s="29" t="s">
        <v>122</v>
      </c>
      <c r="O7207" s="31" t="n">
        <v>46831</v>
      </c>
      <c r="P7207" s="29" t="s">
        <v>123</v>
      </c>
      <c r="Q7207" s="29" t="n">
        <f aca="false">IFERROR(VALUE(L7207),"")</f>
        <v>0</v>
      </c>
      <c r="R7207" s="29" t="n">
        <f aca="true">IF(O7207="","",O7207-TODAY())</f>
        <v>546</v>
      </c>
      <c r="S7207" s="29" t="str">
        <f aca="false">IF(C7207="&lt;&lt; vazio &gt;&gt;","VAZIA",IF(AND(O7207&lt;&gt;"",R7207&lt;0),"VENCIDO",IF(AND(O7207&lt;&gt;"",R7207&lt;=Parametros!$B$10),"PRÓX. VENCIMENTO",IF(F7207="Q","QUALIDADE",IF(F7207="S","BLOQUEADO",IF(F7207="R","RESTRITO/DEVOLUÇÃO",IF(OR(N7207="QUAR",N7207="QRES"),"QUARENTENA",IF(OR(B7207="DESCARTE",B7207="DEVOLUÇÃO"),"DESCARTE/DEVOLUÇÃO",IF(AND(D7207="",K7207&lt;&gt;""),"SEM LOTE",IF(AND(Q7207&lt;&gt;"",Q7207&gt;=Parametros!$B$11),"PARADO/SEM GIRO","OK"))))))))))</f>
        <v>QUALIDADE</v>
      </c>
      <c r="T7207" s="29" t="str">
        <f aca="false">IF(AND($S7207="PARADO/SEM GIRO",$K7207="KG",OR(Painel!$B$5="(Todos)",A7207=Painel!$B$5)*OR(Painel!$E$5="(Todos)",P7207=Painel!$E$5)),$J7207+ROW()/10000000,"")</f>
        <v/>
      </c>
      <c r="U7207" s="29" t="str">
        <f aca="false">IF(AND($S7207="VENCIDO",$K7207="KG",OR(Painel!$B$5="(Todos)",A7207=Painel!$B$5)*OR(Painel!$E$5="(Todos)",P7207=Painel!$E$5)),$J7207+ROW()/10000000,"")</f>
        <v/>
      </c>
    </row>
    <row r="7208" customFormat="false" ht="15" hidden="false" customHeight="false" outlineLevel="0" collapsed="false">
      <c r="A7208" s="29" t="s">
        <v>52</v>
      </c>
      <c r="B7208" s="29" t="s">
        <v>13492</v>
      </c>
      <c r="C7208" s="29" t="s">
        <v>442</v>
      </c>
      <c r="D7208" s="29" t="s">
        <v>480</v>
      </c>
      <c r="E7208" s="29" t="n">
        <v>1</v>
      </c>
      <c r="F7208" s="29"/>
      <c r="G7208" s="29" t="s">
        <v>13493</v>
      </c>
      <c r="H7208" s="30" t="n">
        <v>415.8</v>
      </c>
      <c r="I7208" s="31" t="n">
        <v>46146</v>
      </c>
      <c r="J7208" s="30" t="n">
        <v>415.8</v>
      </c>
      <c r="K7208" s="29" t="s">
        <v>120</v>
      </c>
      <c r="L7208" s="29" t="s">
        <v>8803</v>
      </c>
      <c r="M7208" s="29"/>
      <c r="N7208" s="29" t="s">
        <v>122</v>
      </c>
      <c r="O7208" s="31" t="n">
        <v>46682</v>
      </c>
      <c r="P7208" s="29" t="s">
        <v>123</v>
      </c>
      <c r="Q7208" s="29" t="n">
        <f aca="false">IFERROR(VALUE(L7208),"")</f>
        <v>139</v>
      </c>
      <c r="R7208" s="29" t="n">
        <f aca="true">IF(O7208="","",O7208-TODAY())</f>
        <v>397</v>
      </c>
      <c r="S7208" s="29" t="str">
        <f aca="false">IF(C7208="&lt;&lt; vazio &gt;&gt;","VAZIA",IF(AND(O7208&lt;&gt;"",R7208&lt;0),"VENCIDO",IF(AND(O7208&lt;&gt;"",R7208&lt;=Parametros!$B$10),"PRÓX. VENCIMENTO",IF(F7208="Q","QUALIDADE",IF(F7208="S","BLOQUEADO",IF(F7208="R","RESTRITO/DEVOLUÇÃO",IF(OR(N7208="QUAR",N7208="QRES"),"QUARENTENA",IF(OR(B7208="DESCARTE",B7208="DEVOLUÇÃO"),"DESCARTE/DEVOLUÇÃO",IF(AND(D7208="",K7208&lt;&gt;""),"SEM LOTE",IF(AND(Q7208&lt;&gt;"",Q7208&gt;=Parametros!$B$11),"PARADO/SEM GIRO","OK"))))))))))</f>
        <v>PARADO/SEM GIRO</v>
      </c>
      <c r="T7208" s="29" t="n">
        <f aca="false">IF(AND($S7208="PARADO/SEM GIRO",$K7208="KG",OR(Painel!$B$5="(Todos)",A7208=Painel!$B$5)*OR(Painel!$E$5="(Todos)",P7208=Painel!$E$5)),$J7208+ROW()/10000000,"")</f>
        <v>415.8007208</v>
      </c>
      <c r="U7208" s="29" t="str">
        <f aca="false">IF(AND($S7208="VENCIDO",$K7208="KG",OR(Painel!$B$5="(Todos)",A7208=Painel!$B$5)*OR(Painel!$E$5="(Todos)",P7208=Painel!$E$5)),$J7208+ROW()/10000000,"")</f>
        <v/>
      </c>
    </row>
    <row r="7209" customFormat="false" ht="15" hidden="false" customHeight="false" outlineLevel="0" collapsed="false">
      <c r="A7209" s="29" t="s">
        <v>52</v>
      </c>
      <c r="B7209" s="29" t="s">
        <v>13494</v>
      </c>
      <c r="C7209" s="29" t="s">
        <v>115</v>
      </c>
      <c r="D7209" s="29"/>
      <c r="E7209" s="29" t="n">
        <v>0</v>
      </c>
      <c r="F7209" s="29"/>
      <c r="G7209" s="29"/>
      <c r="H7209" s="30" t="n">
        <v>0</v>
      </c>
      <c r="I7209" s="29"/>
      <c r="J7209" s="30" t="n">
        <v>0</v>
      </c>
      <c r="K7209" s="29"/>
      <c r="L7209" s="29" t="s">
        <v>116</v>
      </c>
      <c r="M7209" s="29"/>
      <c r="N7209" s="29"/>
      <c r="O7209" s="29"/>
      <c r="P7209" s="29"/>
      <c r="Q7209" s="29" t="n">
        <f aca="false">IFERROR(VALUE(L7209),"")</f>
        <v>0</v>
      </c>
      <c r="R7209" s="29" t="str">
        <f aca="true">IF(O7209="","",O7209-TODAY())</f>
        <v/>
      </c>
      <c r="S7209" s="29" t="str">
        <f aca="false">IF(C7209="&lt;&lt; vazio &gt;&gt;","VAZIA",IF(AND(O7209&lt;&gt;"",R7209&lt;0),"VENCIDO",IF(AND(O7209&lt;&gt;"",R7209&lt;=Parametros!$B$10),"PRÓX. VENCIMENTO",IF(F7209="Q","QUALIDADE",IF(F7209="S","BLOQUEADO",IF(F7209="R","RESTRITO/DEVOLUÇÃO",IF(OR(N7209="QUAR",N7209="QRES"),"QUARENTENA",IF(OR(B7209="DESCARTE",B7209="DEVOLUÇÃO"),"DESCARTE/DEVOLUÇÃO",IF(AND(D7209="",K7209&lt;&gt;""),"SEM LOTE",IF(AND(Q7209&lt;&gt;"",Q7209&gt;=Parametros!$B$11),"PARADO/SEM GIRO","OK"))))))))))</f>
        <v>VAZIA</v>
      </c>
      <c r="T7209" s="29" t="str">
        <f aca="false">IF(AND($S7209="PARADO/SEM GIRO",$K7209="KG",OR(Painel!$B$5="(Todos)",A7209=Painel!$B$5)*OR(Painel!$E$5="(Todos)",P7209=Painel!$E$5)),$J7209+ROW()/10000000,"")</f>
        <v/>
      </c>
      <c r="U7209" s="29" t="str">
        <f aca="false">IF(AND($S7209="VENCIDO",$K7209="KG",OR(Painel!$B$5="(Todos)",A7209=Painel!$B$5)*OR(Painel!$E$5="(Todos)",P7209=Painel!$E$5)),$J7209+ROW()/10000000,"")</f>
        <v/>
      </c>
    </row>
    <row r="7210" customFormat="false" ht="15" hidden="false" customHeight="false" outlineLevel="0" collapsed="false">
      <c r="A7210" s="29" t="s">
        <v>52</v>
      </c>
      <c r="B7210" s="29" t="s">
        <v>13495</v>
      </c>
      <c r="C7210" s="29" t="s">
        <v>359</v>
      </c>
      <c r="D7210" s="29" t="s">
        <v>566</v>
      </c>
      <c r="E7210" s="29" t="n">
        <v>1</v>
      </c>
      <c r="F7210" s="29"/>
      <c r="G7210" s="29" t="s">
        <v>13496</v>
      </c>
      <c r="H7210" s="30" t="n">
        <v>315</v>
      </c>
      <c r="I7210" s="31" t="n">
        <v>46183</v>
      </c>
      <c r="J7210" s="30" t="n">
        <v>315</v>
      </c>
      <c r="K7210" s="29" t="s">
        <v>120</v>
      </c>
      <c r="L7210" s="29" t="s">
        <v>1096</v>
      </c>
      <c r="M7210" s="29"/>
      <c r="N7210" s="29" t="s">
        <v>122</v>
      </c>
      <c r="O7210" s="31" t="n">
        <v>46711</v>
      </c>
      <c r="P7210" s="29" t="s">
        <v>123</v>
      </c>
      <c r="Q7210" s="29" t="n">
        <f aca="false">IFERROR(VALUE(L7210),"")</f>
        <v>102</v>
      </c>
      <c r="R7210" s="29" t="n">
        <f aca="true">IF(O7210="","",O7210-TODAY())</f>
        <v>426</v>
      </c>
      <c r="S7210" s="29" t="str">
        <f aca="false">IF(C7210="&lt;&lt; vazio &gt;&gt;","VAZIA",IF(AND(O7210&lt;&gt;"",R7210&lt;0),"VENCIDO",IF(AND(O7210&lt;&gt;"",R7210&lt;=Parametros!$B$10),"PRÓX. VENCIMENTO",IF(F7210="Q","QUALIDADE",IF(F7210="S","BLOQUEADO",IF(F7210="R","RESTRITO/DEVOLUÇÃO",IF(OR(N7210="QUAR",N7210="QRES"),"QUARENTENA",IF(OR(B7210="DESCARTE",B7210="DEVOLUÇÃO"),"DESCARTE/DEVOLUÇÃO",IF(AND(D7210="",K7210&lt;&gt;""),"SEM LOTE",IF(AND(Q7210&lt;&gt;"",Q7210&gt;=Parametros!$B$11),"PARADO/SEM GIRO","OK"))))))))))</f>
        <v>PARADO/SEM GIRO</v>
      </c>
      <c r="T7210" s="29" t="n">
        <f aca="false">IF(AND($S7210="PARADO/SEM GIRO",$K7210="KG",OR(Painel!$B$5="(Todos)",A7210=Painel!$B$5)*OR(Painel!$E$5="(Todos)",P7210=Painel!$E$5)),$J7210+ROW()/10000000,"")</f>
        <v>315.000721</v>
      </c>
      <c r="U7210" s="29" t="str">
        <f aca="false">IF(AND($S7210="VENCIDO",$K7210="KG",OR(Painel!$B$5="(Todos)",A7210=Painel!$B$5)*OR(Painel!$E$5="(Todos)",P7210=Painel!$E$5)),$J7210+ROW()/10000000,"")</f>
        <v/>
      </c>
    </row>
    <row r="7211" customFormat="false" ht="15" hidden="false" customHeight="false" outlineLevel="0" collapsed="false">
      <c r="A7211" s="29" t="s">
        <v>52</v>
      </c>
      <c r="B7211" s="29" t="s">
        <v>13497</v>
      </c>
      <c r="C7211" s="29" t="s">
        <v>115</v>
      </c>
      <c r="D7211" s="29"/>
      <c r="E7211" s="29" t="n">
        <v>0</v>
      </c>
      <c r="F7211" s="29"/>
      <c r="G7211" s="29"/>
      <c r="H7211" s="30" t="n">
        <v>0</v>
      </c>
      <c r="I7211" s="29"/>
      <c r="J7211" s="30" t="n">
        <v>0</v>
      </c>
      <c r="K7211" s="29"/>
      <c r="L7211" s="29" t="s">
        <v>116</v>
      </c>
      <c r="M7211" s="29"/>
      <c r="N7211" s="29"/>
      <c r="O7211" s="29"/>
      <c r="P7211" s="29"/>
      <c r="Q7211" s="29" t="n">
        <f aca="false">IFERROR(VALUE(L7211),"")</f>
        <v>0</v>
      </c>
      <c r="R7211" s="29" t="str">
        <f aca="true">IF(O7211="","",O7211-TODAY())</f>
        <v/>
      </c>
      <c r="S7211" s="29" t="str">
        <f aca="false">IF(C7211="&lt;&lt; vazio &gt;&gt;","VAZIA",IF(AND(O7211&lt;&gt;"",R7211&lt;0),"VENCIDO",IF(AND(O7211&lt;&gt;"",R7211&lt;=Parametros!$B$10),"PRÓX. VENCIMENTO",IF(F7211="Q","QUALIDADE",IF(F7211="S","BLOQUEADO",IF(F7211="R","RESTRITO/DEVOLUÇÃO",IF(OR(N7211="QUAR",N7211="QRES"),"QUARENTENA",IF(OR(B7211="DESCARTE",B7211="DEVOLUÇÃO"),"DESCARTE/DEVOLUÇÃO",IF(AND(D7211="",K7211&lt;&gt;""),"SEM LOTE",IF(AND(Q7211&lt;&gt;"",Q7211&gt;=Parametros!$B$11),"PARADO/SEM GIRO","OK"))))))))))</f>
        <v>VAZIA</v>
      </c>
      <c r="T7211" s="29" t="str">
        <f aca="false">IF(AND($S7211="PARADO/SEM GIRO",$K7211="KG",OR(Painel!$B$5="(Todos)",A7211=Painel!$B$5)*OR(Painel!$E$5="(Todos)",P7211=Painel!$E$5)),$J7211+ROW()/10000000,"")</f>
        <v/>
      </c>
      <c r="U7211" s="29" t="str">
        <f aca="false">IF(AND($S7211="VENCIDO",$K7211="KG",OR(Painel!$B$5="(Todos)",A7211=Painel!$B$5)*OR(Painel!$E$5="(Todos)",P7211=Painel!$E$5)),$J7211+ROW()/10000000,"")</f>
        <v/>
      </c>
    </row>
    <row r="7212" customFormat="false" ht="15" hidden="false" customHeight="false" outlineLevel="0" collapsed="false">
      <c r="A7212" s="29" t="s">
        <v>52</v>
      </c>
      <c r="B7212" s="29" t="s">
        <v>13498</v>
      </c>
      <c r="C7212" s="29" t="s">
        <v>161</v>
      </c>
      <c r="D7212" s="29" t="s">
        <v>2643</v>
      </c>
      <c r="E7212" s="29" t="n">
        <v>1</v>
      </c>
      <c r="F7212" s="29"/>
      <c r="G7212" s="29" t="s">
        <v>13499</v>
      </c>
      <c r="H7212" s="30" t="n">
        <v>999.9</v>
      </c>
      <c r="I7212" s="31" t="n">
        <v>46219</v>
      </c>
      <c r="J7212" s="30" t="n">
        <v>999.9</v>
      </c>
      <c r="K7212" s="29" t="s">
        <v>120</v>
      </c>
      <c r="L7212" s="29" t="s">
        <v>959</v>
      </c>
      <c r="M7212" s="29"/>
      <c r="N7212" s="29" t="s">
        <v>122</v>
      </c>
      <c r="O7212" s="31" t="n">
        <v>46763</v>
      </c>
      <c r="P7212" s="29" t="s">
        <v>123</v>
      </c>
      <c r="Q7212" s="29" t="n">
        <f aca="false">IFERROR(VALUE(L7212),"")</f>
        <v>66</v>
      </c>
      <c r="R7212" s="29" t="n">
        <f aca="true">IF(O7212="","",O7212-TODAY())</f>
        <v>478</v>
      </c>
      <c r="S7212" s="29" t="str">
        <f aca="false">IF(C7212="&lt;&lt; vazio &gt;&gt;","VAZIA",IF(AND(O7212&lt;&gt;"",R7212&lt;0),"VENCIDO",IF(AND(O7212&lt;&gt;"",R7212&lt;=Parametros!$B$10),"PRÓX. VENCIMENTO",IF(F7212="Q","QUALIDADE",IF(F7212="S","BLOQUEADO",IF(F7212="R","RESTRITO/DEVOLUÇÃO",IF(OR(N7212="QUAR",N7212="QRES"),"QUARENTENA",IF(OR(B7212="DESCARTE",B7212="DEVOLUÇÃO"),"DESCARTE/DEVOLUÇÃO",IF(AND(D7212="",K7212&lt;&gt;""),"SEM LOTE",IF(AND(Q7212&lt;&gt;"",Q7212&gt;=Parametros!$B$11),"PARADO/SEM GIRO","OK"))))))))))</f>
        <v>OK</v>
      </c>
      <c r="T7212" s="29" t="str">
        <f aca="false">IF(AND($S7212="PARADO/SEM GIRO",$K7212="KG",OR(Painel!$B$5="(Todos)",A7212=Painel!$B$5)*OR(Painel!$E$5="(Todos)",P7212=Painel!$E$5)),$J7212+ROW()/10000000,"")</f>
        <v/>
      </c>
      <c r="U7212" s="29" t="str">
        <f aca="false">IF(AND($S7212="VENCIDO",$K7212="KG",OR(Painel!$B$5="(Todos)",A7212=Painel!$B$5)*OR(Painel!$E$5="(Todos)",P7212=Painel!$E$5)),$J7212+ROW()/10000000,"")</f>
        <v/>
      </c>
    </row>
    <row r="7213" customFormat="false" ht="15" hidden="false" customHeight="false" outlineLevel="0" collapsed="false">
      <c r="A7213" s="29" t="s">
        <v>52</v>
      </c>
      <c r="B7213" s="29" t="s">
        <v>13500</v>
      </c>
      <c r="C7213" s="29" t="s">
        <v>115</v>
      </c>
      <c r="D7213" s="29"/>
      <c r="E7213" s="29" t="n">
        <v>0</v>
      </c>
      <c r="F7213" s="29"/>
      <c r="G7213" s="29"/>
      <c r="H7213" s="30" t="n">
        <v>0</v>
      </c>
      <c r="I7213" s="29"/>
      <c r="J7213" s="30" t="n">
        <v>0</v>
      </c>
      <c r="K7213" s="29"/>
      <c r="L7213" s="29" t="s">
        <v>116</v>
      </c>
      <c r="M7213" s="29"/>
      <c r="N7213" s="29"/>
      <c r="O7213" s="29"/>
      <c r="P7213" s="29"/>
      <c r="Q7213" s="29" t="n">
        <f aca="false">IFERROR(VALUE(L7213),"")</f>
        <v>0</v>
      </c>
      <c r="R7213" s="29" t="str">
        <f aca="true">IF(O7213="","",O7213-TODAY())</f>
        <v/>
      </c>
      <c r="S7213" s="29" t="str">
        <f aca="false">IF(C7213="&lt;&lt; vazio &gt;&gt;","VAZIA",IF(AND(O7213&lt;&gt;"",R7213&lt;0),"VENCIDO",IF(AND(O7213&lt;&gt;"",R7213&lt;=Parametros!$B$10),"PRÓX. VENCIMENTO",IF(F7213="Q","QUALIDADE",IF(F7213="S","BLOQUEADO",IF(F7213="R","RESTRITO/DEVOLUÇÃO",IF(OR(N7213="QUAR",N7213="QRES"),"QUARENTENA",IF(OR(B7213="DESCARTE",B7213="DEVOLUÇÃO"),"DESCARTE/DEVOLUÇÃO",IF(AND(D7213="",K7213&lt;&gt;""),"SEM LOTE",IF(AND(Q7213&lt;&gt;"",Q7213&gt;=Parametros!$B$11),"PARADO/SEM GIRO","OK"))))))))))</f>
        <v>VAZIA</v>
      </c>
      <c r="T7213" s="29" t="str">
        <f aca="false">IF(AND($S7213="PARADO/SEM GIRO",$K7213="KG",OR(Painel!$B$5="(Todos)",A7213=Painel!$B$5)*OR(Painel!$E$5="(Todos)",P7213=Painel!$E$5)),$J7213+ROW()/10000000,"")</f>
        <v/>
      </c>
      <c r="U7213" s="29" t="str">
        <f aca="false">IF(AND($S7213="VENCIDO",$K7213="KG",OR(Painel!$B$5="(Todos)",A7213=Painel!$B$5)*OR(Painel!$E$5="(Todos)",P7213=Painel!$E$5)),$J7213+ROW()/10000000,"")</f>
        <v/>
      </c>
    </row>
    <row r="7214" customFormat="false" ht="15" hidden="false" customHeight="false" outlineLevel="0" collapsed="false">
      <c r="A7214" s="29" t="s">
        <v>52</v>
      </c>
      <c r="B7214" s="29" t="s">
        <v>13501</v>
      </c>
      <c r="C7214" s="29" t="s">
        <v>115</v>
      </c>
      <c r="D7214" s="29"/>
      <c r="E7214" s="29" t="n">
        <v>0</v>
      </c>
      <c r="F7214" s="29"/>
      <c r="G7214" s="29"/>
      <c r="H7214" s="30" t="n">
        <v>0</v>
      </c>
      <c r="I7214" s="29"/>
      <c r="J7214" s="30" t="n">
        <v>0</v>
      </c>
      <c r="K7214" s="29"/>
      <c r="L7214" s="29" t="s">
        <v>116</v>
      </c>
      <c r="M7214" s="29"/>
      <c r="N7214" s="29"/>
      <c r="O7214" s="29"/>
      <c r="P7214" s="29"/>
      <c r="Q7214" s="29" t="n">
        <f aca="false">IFERROR(VALUE(L7214),"")</f>
        <v>0</v>
      </c>
      <c r="R7214" s="29" t="str">
        <f aca="true">IF(O7214="","",O7214-TODAY())</f>
        <v/>
      </c>
      <c r="S7214" s="29" t="str">
        <f aca="false">IF(C7214="&lt;&lt; vazio &gt;&gt;","VAZIA",IF(AND(O7214&lt;&gt;"",R7214&lt;0),"VENCIDO",IF(AND(O7214&lt;&gt;"",R7214&lt;=Parametros!$B$10),"PRÓX. VENCIMENTO",IF(F7214="Q","QUALIDADE",IF(F7214="S","BLOQUEADO",IF(F7214="R","RESTRITO/DEVOLUÇÃO",IF(OR(N7214="QUAR",N7214="QRES"),"QUARENTENA",IF(OR(B7214="DESCARTE",B7214="DEVOLUÇÃO"),"DESCARTE/DEVOLUÇÃO",IF(AND(D7214="",K7214&lt;&gt;""),"SEM LOTE",IF(AND(Q7214&lt;&gt;"",Q7214&gt;=Parametros!$B$11),"PARADO/SEM GIRO","OK"))))))))))</f>
        <v>VAZIA</v>
      </c>
      <c r="T7214" s="29" t="str">
        <f aca="false">IF(AND($S7214="PARADO/SEM GIRO",$K7214="KG",OR(Painel!$B$5="(Todos)",A7214=Painel!$B$5)*OR(Painel!$E$5="(Todos)",P7214=Painel!$E$5)),$J7214+ROW()/10000000,"")</f>
        <v/>
      </c>
      <c r="U7214" s="29" t="str">
        <f aca="false">IF(AND($S7214="VENCIDO",$K7214="KG",OR(Painel!$B$5="(Todos)",A7214=Painel!$B$5)*OR(Painel!$E$5="(Todos)",P7214=Painel!$E$5)),$J7214+ROW()/10000000,"")</f>
        <v/>
      </c>
    </row>
    <row r="7215" customFormat="false" ht="15" hidden="false" customHeight="false" outlineLevel="0" collapsed="false">
      <c r="A7215" s="29" t="s">
        <v>52</v>
      </c>
      <c r="B7215" s="29" t="s">
        <v>13502</v>
      </c>
      <c r="C7215" s="29" t="s">
        <v>115</v>
      </c>
      <c r="D7215" s="29"/>
      <c r="E7215" s="29" t="n">
        <v>0</v>
      </c>
      <c r="F7215" s="29"/>
      <c r="G7215" s="29"/>
      <c r="H7215" s="30" t="n">
        <v>0</v>
      </c>
      <c r="I7215" s="29"/>
      <c r="J7215" s="30" t="n">
        <v>0</v>
      </c>
      <c r="K7215" s="29"/>
      <c r="L7215" s="29" t="s">
        <v>116</v>
      </c>
      <c r="M7215" s="29"/>
      <c r="N7215" s="29"/>
      <c r="O7215" s="29"/>
      <c r="P7215" s="29"/>
      <c r="Q7215" s="29" t="n">
        <f aca="false">IFERROR(VALUE(L7215),"")</f>
        <v>0</v>
      </c>
      <c r="R7215" s="29" t="str">
        <f aca="true">IF(O7215="","",O7215-TODAY())</f>
        <v/>
      </c>
      <c r="S7215" s="29" t="str">
        <f aca="false">IF(C7215="&lt;&lt; vazio &gt;&gt;","VAZIA",IF(AND(O7215&lt;&gt;"",R7215&lt;0),"VENCIDO",IF(AND(O7215&lt;&gt;"",R7215&lt;=Parametros!$B$10),"PRÓX. VENCIMENTO",IF(F7215="Q","QUALIDADE",IF(F7215="S","BLOQUEADO",IF(F7215="R","RESTRITO/DEVOLUÇÃO",IF(OR(N7215="QUAR",N7215="QRES"),"QUARENTENA",IF(OR(B7215="DESCARTE",B7215="DEVOLUÇÃO"),"DESCARTE/DEVOLUÇÃO",IF(AND(D7215="",K7215&lt;&gt;""),"SEM LOTE",IF(AND(Q7215&lt;&gt;"",Q7215&gt;=Parametros!$B$11),"PARADO/SEM GIRO","OK"))))))))))</f>
        <v>VAZIA</v>
      </c>
      <c r="T7215" s="29" t="str">
        <f aca="false">IF(AND($S7215="PARADO/SEM GIRO",$K7215="KG",OR(Painel!$B$5="(Todos)",A7215=Painel!$B$5)*OR(Painel!$E$5="(Todos)",P7215=Painel!$E$5)),$J7215+ROW()/10000000,"")</f>
        <v/>
      </c>
      <c r="U7215" s="29" t="str">
        <f aca="false">IF(AND($S7215="VENCIDO",$K7215="KG",OR(Painel!$B$5="(Todos)",A7215=Painel!$B$5)*OR(Painel!$E$5="(Todos)",P7215=Painel!$E$5)),$J7215+ROW()/10000000,"")</f>
        <v/>
      </c>
    </row>
    <row r="7216" customFormat="false" ht="15" hidden="false" customHeight="false" outlineLevel="0" collapsed="false">
      <c r="A7216" s="29" t="s">
        <v>52</v>
      </c>
      <c r="B7216" s="29" t="s">
        <v>13503</v>
      </c>
      <c r="C7216" s="29" t="s">
        <v>115</v>
      </c>
      <c r="D7216" s="29"/>
      <c r="E7216" s="29" t="n">
        <v>0</v>
      </c>
      <c r="F7216" s="29"/>
      <c r="G7216" s="29"/>
      <c r="H7216" s="30" t="n">
        <v>0</v>
      </c>
      <c r="I7216" s="29"/>
      <c r="J7216" s="30" t="n">
        <v>0</v>
      </c>
      <c r="K7216" s="29"/>
      <c r="L7216" s="29" t="s">
        <v>116</v>
      </c>
      <c r="M7216" s="29"/>
      <c r="N7216" s="29"/>
      <c r="O7216" s="29"/>
      <c r="P7216" s="29"/>
      <c r="Q7216" s="29" t="n">
        <f aca="false">IFERROR(VALUE(L7216),"")</f>
        <v>0</v>
      </c>
      <c r="R7216" s="29" t="str">
        <f aca="true">IF(O7216="","",O7216-TODAY())</f>
        <v/>
      </c>
      <c r="S7216" s="29" t="str">
        <f aca="false">IF(C7216="&lt;&lt; vazio &gt;&gt;","VAZIA",IF(AND(O7216&lt;&gt;"",R7216&lt;0),"VENCIDO",IF(AND(O7216&lt;&gt;"",R7216&lt;=Parametros!$B$10),"PRÓX. VENCIMENTO",IF(F7216="Q","QUALIDADE",IF(F7216="S","BLOQUEADO",IF(F7216="R","RESTRITO/DEVOLUÇÃO",IF(OR(N7216="QUAR",N7216="QRES"),"QUARENTENA",IF(OR(B7216="DESCARTE",B7216="DEVOLUÇÃO"),"DESCARTE/DEVOLUÇÃO",IF(AND(D7216="",K7216&lt;&gt;""),"SEM LOTE",IF(AND(Q7216&lt;&gt;"",Q7216&gt;=Parametros!$B$11),"PARADO/SEM GIRO","OK"))))))))))</f>
        <v>VAZIA</v>
      </c>
      <c r="T7216" s="29" t="str">
        <f aca="false">IF(AND($S7216="PARADO/SEM GIRO",$K7216="KG",OR(Painel!$B$5="(Todos)",A7216=Painel!$B$5)*OR(Painel!$E$5="(Todos)",P7216=Painel!$E$5)),$J7216+ROW()/10000000,"")</f>
        <v/>
      </c>
      <c r="U7216" s="29" t="str">
        <f aca="false">IF(AND($S7216="VENCIDO",$K7216="KG",OR(Painel!$B$5="(Todos)",A7216=Painel!$B$5)*OR(Painel!$E$5="(Todos)",P7216=Painel!$E$5)),$J7216+ROW()/10000000,"")</f>
        <v/>
      </c>
    </row>
    <row r="7217" customFormat="false" ht="15" hidden="false" customHeight="false" outlineLevel="0" collapsed="false">
      <c r="A7217" s="29" t="s">
        <v>52</v>
      </c>
      <c r="B7217" s="29" t="s">
        <v>13504</v>
      </c>
      <c r="C7217" s="29" t="s">
        <v>115</v>
      </c>
      <c r="D7217" s="29"/>
      <c r="E7217" s="29" t="n">
        <v>0</v>
      </c>
      <c r="F7217" s="29"/>
      <c r="G7217" s="29"/>
      <c r="H7217" s="30" t="n">
        <v>0</v>
      </c>
      <c r="I7217" s="29"/>
      <c r="J7217" s="30" t="n">
        <v>0</v>
      </c>
      <c r="K7217" s="29"/>
      <c r="L7217" s="29" t="s">
        <v>116</v>
      </c>
      <c r="M7217" s="29"/>
      <c r="N7217" s="29"/>
      <c r="O7217" s="29"/>
      <c r="P7217" s="29"/>
      <c r="Q7217" s="29" t="n">
        <f aca="false">IFERROR(VALUE(L7217),"")</f>
        <v>0</v>
      </c>
      <c r="R7217" s="29" t="str">
        <f aca="true">IF(O7217="","",O7217-TODAY())</f>
        <v/>
      </c>
      <c r="S7217" s="29" t="str">
        <f aca="false">IF(C7217="&lt;&lt; vazio &gt;&gt;","VAZIA",IF(AND(O7217&lt;&gt;"",R7217&lt;0),"VENCIDO",IF(AND(O7217&lt;&gt;"",R7217&lt;=Parametros!$B$10),"PRÓX. VENCIMENTO",IF(F7217="Q","QUALIDADE",IF(F7217="S","BLOQUEADO",IF(F7217="R","RESTRITO/DEVOLUÇÃO",IF(OR(N7217="QUAR",N7217="QRES"),"QUARENTENA",IF(OR(B7217="DESCARTE",B7217="DEVOLUÇÃO"),"DESCARTE/DEVOLUÇÃO",IF(AND(D7217="",K7217&lt;&gt;""),"SEM LOTE",IF(AND(Q7217&lt;&gt;"",Q7217&gt;=Parametros!$B$11),"PARADO/SEM GIRO","OK"))))))))))</f>
        <v>VAZIA</v>
      </c>
      <c r="T7217" s="29" t="str">
        <f aca="false">IF(AND($S7217="PARADO/SEM GIRO",$K7217="KG",OR(Painel!$B$5="(Todos)",A7217=Painel!$B$5)*OR(Painel!$E$5="(Todos)",P7217=Painel!$E$5)),$J7217+ROW()/10000000,"")</f>
        <v/>
      </c>
      <c r="U7217" s="29" t="str">
        <f aca="false">IF(AND($S7217="VENCIDO",$K7217="KG",OR(Painel!$B$5="(Todos)",A7217=Painel!$B$5)*OR(Painel!$E$5="(Todos)",P7217=Painel!$E$5)),$J7217+ROW()/10000000,"")</f>
        <v/>
      </c>
    </row>
    <row r="7218" customFormat="false" ht="15" hidden="false" customHeight="false" outlineLevel="0" collapsed="false">
      <c r="A7218" s="29" t="s">
        <v>52</v>
      </c>
      <c r="B7218" s="29" t="s">
        <v>13505</v>
      </c>
      <c r="C7218" s="29" t="s">
        <v>300</v>
      </c>
      <c r="D7218" s="29" t="s">
        <v>13237</v>
      </c>
      <c r="E7218" s="29" t="n">
        <v>1</v>
      </c>
      <c r="F7218" s="29"/>
      <c r="G7218" s="29" t="s">
        <v>13506</v>
      </c>
      <c r="H7218" s="30" t="n">
        <v>472.5</v>
      </c>
      <c r="I7218" s="31" t="n">
        <v>46225</v>
      </c>
      <c r="J7218" s="30" t="n">
        <v>472.5</v>
      </c>
      <c r="K7218" s="29" t="s">
        <v>120</v>
      </c>
      <c r="L7218" s="29" t="s">
        <v>1020</v>
      </c>
      <c r="M7218" s="29"/>
      <c r="N7218" s="29" t="s">
        <v>134</v>
      </c>
      <c r="O7218" s="31" t="n">
        <v>46323</v>
      </c>
      <c r="P7218" s="29" t="s">
        <v>123</v>
      </c>
      <c r="Q7218" s="29" t="n">
        <f aca="false">IFERROR(VALUE(L7218),"")</f>
        <v>60</v>
      </c>
      <c r="R7218" s="29" t="n">
        <f aca="true">IF(O7218="","",O7218-TODAY())</f>
        <v>38</v>
      </c>
      <c r="S7218" s="29" t="str">
        <f aca="false">IF(C7218="&lt;&lt; vazio &gt;&gt;","VAZIA",IF(AND(O7218&lt;&gt;"",R7218&lt;0),"VENCIDO",IF(AND(O7218&lt;&gt;"",R7218&lt;=Parametros!$B$10),"PRÓX. VENCIMENTO",IF(F7218="Q","QUALIDADE",IF(F7218="S","BLOQUEADO",IF(F7218="R","RESTRITO/DEVOLUÇÃO",IF(OR(N7218="QUAR",N7218="QRES"),"QUARENTENA",IF(OR(B7218="DESCARTE",B7218="DEVOLUÇÃO"),"DESCARTE/DEVOLUÇÃO",IF(AND(D7218="",K7218&lt;&gt;""),"SEM LOTE",IF(AND(Q7218&lt;&gt;"",Q7218&gt;=Parametros!$B$11),"PARADO/SEM GIRO","OK"))))))))))</f>
        <v>PRÓX. VENCIMENTO</v>
      </c>
      <c r="T7218" s="29" t="str">
        <f aca="false">IF(AND($S7218="PARADO/SEM GIRO",$K7218="KG",OR(Painel!$B$5="(Todos)",A7218=Painel!$B$5)*OR(Painel!$E$5="(Todos)",P7218=Painel!$E$5)),$J7218+ROW()/10000000,"")</f>
        <v/>
      </c>
      <c r="U7218" s="29" t="str">
        <f aca="false">IF(AND($S7218="VENCIDO",$K7218="KG",OR(Painel!$B$5="(Todos)",A7218=Painel!$B$5)*OR(Painel!$E$5="(Todos)",P7218=Painel!$E$5)),$J7218+ROW()/10000000,"")</f>
        <v/>
      </c>
    </row>
    <row r="7219" customFormat="false" ht="15" hidden="false" customHeight="false" outlineLevel="0" collapsed="false">
      <c r="A7219" s="29" t="s">
        <v>52</v>
      </c>
      <c r="B7219" s="29" t="s">
        <v>13507</v>
      </c>
      <c r="C7219" s="29" t="s">
        <v>214</v>
      </c>
      <c r="D7219" s="29" t="s">
        <v>215</v>
      </c>
      <c r="E7219" s="29" t="n">
        <v>1</v>
      </c>
      <c r="F7219" s="29"/>
      <c r="G7219" s="29" t="s">
        <v>13508</v>
      </c>
      <c r="H7219" s="30" t="n">
        <v>20.2</v>
      </c>
      <c r="I7219" s="31" t="n">
        <v>46269</v>
      </c>
      <c r="J7219" s="30" t="n">
        <v>20.2</v>
      </c>
      <c r="K7219" s="29" t="s">
        <v>120</v>
      </c>
      <c r="L7219" s="29" t="s">
        <v>216</v>
      </c>
      <c r="M7219" s="29"/>
      <c r="N7219" s="29" t="s">
        <v>179</v>
      </c>
      <c r="O7219" s="31" t="n">
        <v>46865</v>
      </c>
      <c r="P7219" s="29" t="s">
        <v>123</v>
      </c>
      <c r="Q7219" s="29" t="n">
        <f aca="false">IFERROR(VALUE(L7219),"")</f>
        <v>20</v>
      </c>
      <c r="R7219" s="29" t="n">
        <f aca="true">IF(O7219="","",O7219-TODAY())</f>
        <v>580</v>
      </c>
      <c r="S7219" s="29" t="str">
        <f aca="false">IF(C7219="&lt;&lt; vazio &gt;&gt;","VAZIA",IF(AND(O7219&lt;&gt;"",R7219&lt;0),"VENCIDO",IF(AND(O7219&lt;&gt;"",R7219&lt;=Parametros!$B$10),"PRÓX. VENCIMENTO",IF(F7219="Q","QUALIDADE",IF(F7219="S","BLOQUEADO",IF(F7219="R","RESTRITO/DEVOLUÇÃO",IF(OR(N7219="QUAR",N7219="QRES"),"QUARENTENA",IF(OR(B7219="DESCARTE",B7219="DEVOLUÇÃO"),"DESCARTE/DEVOLUÇÃO",IF(AND(D7219="",K7219&lt;&gt;""),"SEM LOTE",IF(AND(Q7219&lt;&gt;"",Q7219&gt;=Parametros!$B$11),"PARADO/SEM GIRO","OK"))))))))))</f>
        <v>OK</v>
      </c>
      <c r="T7219" s="29" t="str">
        <f aca="false">IF(AND($S7219="PARADO/SEM GIRO",$K7219="KG",OR(Painel!$B$5="(Todos)",A7219=Painel!$B$5)*OR(Painel!$E$5="(Todos)",P7219=Painel!$E$5)),$J7219+ROW()/10000000,"")</f>
        <v/>
      </c>
      <c r="U7219" s="29" t="str">
        <f aca="false">IF(AND($S7219="VENCIDO",$K7219="KG",OR(Painel!$B$5="(Todos)",A7219=Painel!$B$5)*OR(Painel!$E$5="(Todos)",P7219=Painel!$E$5)),$J7219+ROW()/10000000,"")</f>
        <v/>
      </c>
    </row>
    <row r="7220" customFormat="false" ht="15" hidden="false" customHeight="false" outlineLevel="0" collapsed="false">
      <c r="A7220" s="29" t="s">
        <v>52</v>
      </c>
      <c r="B7220" s="29" t="s">
        <v>13509</v>
      </c>
      <c r="C7220" s="29" t="s">
        <v>115</v>
      </c>
      <c r="D7220" s="29"/>
      <c r="E7220" s="29" t="n">
        <v>0</v>
      </c>
      <c r="F7220" s="29"/>
      <c r="G7220" s="29"/>
      <c r="H7220" s="30" t="n">
        <v>0</v>
      </c>
      <c r="I7220" s="29"/>
      <c r="J7220" s="30" t="n">
        <v>0</v>
      </c>
      <c r="K7220" s="29"/>
      <c r="L7220" s="29" t="s">
        <v>116</v>
      </c>
      <c r="M7220" s="29"/>
      <c r="N7220" s="29"/>
      <c r="O7220" s="29"/>
      <c r="P7220" s="29"/>
      <c r="Q7220" s="29" t="n">
        <f aca="false">IFERROR(VALUE(L7220),"")</f>
        <v>0</v>
      </c>
      <c r="R7220" s="29" t="str">
        <f aca="true">IF(O7220="","",O7220-TODAY())</f>
        <v/>
      </c>
      <c r="S7220" s="29" t="str">
        <f aca="false">IF(C7220="&lt;&lt; vazio &gt;&gt;","VAZIA",IF(AND(O7220&lt;&gt;"",R7220&lt;0),"VENCIDO",IF(AND(O7220&lt;&gt;"",R7220&lt;=Parametros!$B$10),"PRÓX. VENCIMENTO",IF(F7220="Q","QUALIDADE",IF(F7220="S","BLOQUEADO",IF(F7220="R","RESTRITO/DEVOLUÇÃO",IF(OR(N7220="QUAR",N7220="QRES"),"QUARENTENA",IF(OR(B7220="DESCARTE",B7220="DEVOLUÇÃO"),"DESCARTE/DEVOLUÇÃO",IF(AND(D7220="",K7220&lt;&gt;""),"SEM LOTE",IF(AND(Q7220&lt;&gt;"",Q7220&gt;=Parametros!$B$11),"PARADO/SEM GIRO","OK"))))))))))</f>
        <v>VAZIA</v>
      </c>
      <c r="T7220" s="29" t="str">
        <f aca="false">IF(AND($S7220="PARADO/SEM GIRO",$K7220="KG",OR(Painel!$B$5="(Todos)",A7220=Painel!$B$5)*OR(Painel!$E$5="(Todos)",P7220=Painel!$E$5)),$J7220+ROW()/10000000,"")</f>
        <v/>
      </c>
      <c r="U7220" s="29" t="str">
        <f aca="false">IF(AND($S7220="VENCIDO",$K7220="KG",OR(Painel!$B$5="(Todos)",A7220=Painel!$B$5)*OR(Painel!$E$5="(Todos)",P7220=Painel!$E$5)),$J7220+ROW()/10000000,"")</f>
        <v/>
      </c>
    </row>
    <row r="7221" customFormat="false" ht="15" hidden="false" customHeight="false" outlineLevel="0" collapsed="false">
      <c r="A7221" s="29" t="s">
        <v>52</v>
      </c>
      <c r="B7221" s="29" t="s">
        <v>13510</v>
      </c>
      <c r="C7221" s="29" t="s">
        <v>161</v>
      </c>
      <c r="D7221" s="29" t="s">
        <v>1657</v>
      </c>
      <c r="E7221" s="29" t="n">
        <v>1</v>
      </c>
      <c r="F7221" s="29"/>
      <c r="G7221" s="29" t="s">
        <v>13511</v>
      </c>
      <c r="H7221" s="30" t="n">
        <v>999.9</v>
      </c>
      <c r="I7221" s="31" t="n">
        <v>46219</v>
      </c>
      <c r="J7221" s="30" t="n">
        <v>999.9</v>
      </c>
      <c r="K7221" s="29" t="s">
        <v>120</v>
      </c>
      <c r="L7221" s="29" t="s">
        <v>959</v>
      </c>
      <c r="M7221" s="29"/>
      <c r="N7221" s="29" t="s">
        <v>122</v>
      </c>
      <c r="O7221" s="31" t="n">
        <v>46764</v>
      </c>
      <c r="P7221" s="29" t="s">
        <v>123</v>
      </c>
      <c r="Q7221" s="29" t="n">
        <f aca="false">IFERROR(VALUE(L7221),"")</f>
        <v>66</v>
      </c>
      <c r="R7221" s="29" t="n">
        <f aca="true">IF(O7221="","",O7221-TODAY())</f>
        <v>479</v>
      </c>
      <c r="S7221" s="29" t="str">
        <f aca="false">IF(C7221="&lt;&lt; vazio &gt;&gt;","VAZIA",IF(AND(O7221&lt;&gt;"",R7221&lt;0),"VENCIDO",IF(AND(O7221&lt;&gt;"",R7221&lt;=Parametros!$B$10),"PRÓX. VENCIMENTO",IF(F7221="Q","QUALIDADE",IF(F7221="S","BLOQUEADO",IF(F7221="R","RESTRITO/DEVOLUÇÃO",IF(OR(N7221="QUAR",N7221="QRES"),"QUARENTENA",IF(OR(B7221="DESCARTE",B7221="DEVOLUÇÃO"),"DESCARTE/DEVOLUÇÃO",IF(AND(D7221="",K7221&lt;&gt;""),"SEM LOTE",IF(AND(Q7221&lt;&gt;"",Q7221&gt;=Parametros!$B$11),"PARADO/SEM GIRO","OK"))))))))))</f>
        <v>OK</v>
      </c>
      <c r="T7221" s="29" t="str">
        <f aca="false">IF(AND($S7221="PARADO/SEM GIRO",$K7221="KG",OR(Painel!$B$5="(Todos)",A7221=Painel!$B$5)*OR(Painel!$E$5="(Todos)",P7221=Painel!$E$5)),$J7221+ROW()/10000000,"")</f>
        <v/>
      </c>
      <c r="U7221" s="29" t="str">
        <f aca="false">IF(AND($S7221="VENCIDO",$K7221="KG",OR(Painel!$B$5="(Todos)",A7221=Painel!$B$5)*OR(Painel!$E$5="(Todos)",P7221=Painel!$E$5)),$J7221+ROW()/10000000,"")</f>
        <v/>
      </c>
    </row>
    <row r="7222" customFormat="false" ht="15" hidden="false" customHeight="false" outlineLevel="0" collapsed="false">
      <c r="A7222" s="29" t="s">
        <v>52</v>
      </c>
      <c r="B7222" s="29" t="s">
        <v>13512</v>
      </c>
      <c r="C7222" s="29" t="s">
        <v>115</v>
      </c>
      <c r="D7222" s="29"/>
      <c r="E7222" s="29" t="n">
        <v>0</v>
      </c>
      <c r="F7222" s="29"/>
      <c r="G7222" s="29"/>
      <c r="H7222" s="30" t="n">
        <v>0</v>
      </c>
      <c r="I7222" s="29"/>
      <c r="J7222" s="30" t="n">
        <v>0</v>
      </c>
      <c r="K7222" s="29"/>
      <c r="L7222" s="29" t="s">
        <v>116</v>
      </c>
      <c r="M7222" s="29"/>
      <c r="N7222" s="29"/>
      <c r="O7222" s="29"/>
      <c r="P7222" s="29"/>
      <c r="Q7222" s="29" t="n">
        <f aca="false">IFERROR(VALUE(L7222),"")</f>
        <v>0</v>
      </c>
      <c r="R7222" s="29" t="str">
        <f aca="true">IF(O7222="","",O7222-TODAY())</f>
        <v/>
      </c>
      <c r="S7222" s="29" t="str">
        <f aca="false">IF(C7222="&lt;&lt; vazio &gt;&gt;","VAZIA",IF(AND(O7222&lt;&gt;"",R7222&lt;0),"VENCIDO",IF(AND(O7222&lt;&gt;"",R7222&lt;=Parametros!$B$10),"PRÓX. VENCIMENTO",IF(F7222="Q","QUALIDADE",IF(F7222="S","BLOQUEADO",IF(F7222="R","RESTRITO/DEVOLUÇÃO",IF(OR(N7222="QUAR",N7222="QRES"),"QUARENTENA",IF(OR(B7222="DESCARTE",B7222="DEVOLUÇÃO"),"DESCARTE/DEVOLUÇÃO",IF(AND(D7222="",K7222&lt;&gt;""),"SEM LOTE",IF(AND(Q7222&lt;&gt;"",Q7222&gt;=Parametros!$B$11),"PARADO/SEM GIRO","OK"))))))))))</f>
        <v>VAZIA</v>
      </c>
      <c r="T7222" s="29" t="str">
        <f aca="false">IF(AND($S7222="PARADO/SEM GIRO",$K7222="KG",OR(Painel!$B$5="(Todos)",A7222=Painel!$B$5)*OR(Painel!$E$5="(Todos)",P7222=Painel!$E$5)),$J7222+ROW()/10000000,"")</f>
        <v/>
      </c>
      <c r="U7222" s="29" t="str">
        <f aca="false">IF(AND($S7222="VENCIDO",$K7222="KG",OR(Painel!$B$5="(Todos)",A7222=Painel!$B$5)*OR(Painel!$E$5="(Todos)",P7222=Painel!$E$5)),$J7222+ROW()/10000000,"")</f>
        <v/>
      </c>
    </row>
    <row r="7223" customFormat="false" ht="15" hidden="false" customHeight="false" outlineLevel="0" collapsed="false">
      <c r="A7223" s="29" t="s">
        <v>52</v>
      </c>
      <c r="B7223" s="29" t="s">
        <v>13513</v>
      </c>
      <c r="C7223" s="29" t="s">
        <v>169</v>
      </c>
      <c r="D7223" s="29" t="s">
        <v>377</v>
      </c>
      <c r="E7223" s="29" t="n">
        <v>1</v>
      </c>
      <c r="F7223" s="29"/>
      <c r="G7223" s="29" t="s">
        <v>13514</v>
      </c>
      <c r="H7223" s="30" t="n">
        <v>999.9</v>
      </c>
      <c r="I7223" s="31" t="n">
        <v>46245</v>
      </c>
      <c r="J7223" s="30" t="n">
        <v>999.9</v>
      </c>
      <c r="K7223" s="29" t="s">
        <v>120</v>
      </c>
      <c r="L7223" s="29" t="s">
        <v>2312</v>
      </c>
      <c r="M7223" s="29"/>
      <c r="N7223" s="29" t="s">
        <v>122</v>
      </c>
      <c r="O7223" s="31" t="n">
        <v>46603</v>
      </c>
      <c r="P7223" s="29" t="s">
        <v>123</v>
      </c>
      <c r="Q7223" s="29" t="n">
        <f aca="false">IFERROR(VALUE(L7223),"")</f>
        <v>40</v>
      </c>
      <c r="R7223" s="29" t="n">
        <f aca="true">IF(O7223="","",O7223-TODAY())</f>
        <v>318</v>
      </c>
      <c r="S7223" s="29" t="str">
        <f aca="false">IF(C7223="&lt;&lt; vazio &gt;&gt;","VAZIA",IF(AND(O7223&lt;&gt;"",R7223&lt;0),"VENCIDO",IF(AND(O7223&lt;&gt;"",R7223&lt;=Parametros!$B$10),"PRÓX. VENCIMENTO",IF(F7223="Q","QUALIDADE",IF(F7223="S","BLOQUEADO",IF(F7223="R","RESTRITO/DEVOLUÇÃO",IF(OR(N7223="QUAR",N7223="QRES"),"QUARENTENA",IF(OR(B7223="DESCARTE",B7223="DEVOLUÇÃO"),"DESCARTE/DEVOLUÇÃO",IF(AND(D7223="",K7223&lt;&gt;""),"SEM LOTE",IF(AND(Q7223&lt;&gt;"",Q7223&gt;=Parametros!$B$11),"PARADO/SEM GIRO","OK"))))))))))</f>
        <v>OK</v>
      </c>
      <c r="T7223" s="29" t="str">
        <f aca="false">IF(AND($S7223="PARADO/SEM GIRO",$K7223="KG",OR(Painel!$B$5="(Todos)",A7223=Painel!$B$5)*OR(Painel!$E$5="(Todos)",P7223=Painel!$E$5)),$J7223+ROW()/10000000,"")</f>
        <v/>
      </c>
      <c r="U7223" s="29" t="str">
        <f aca="false">IF(AND($S7223="VENCIDO",$K7223="KG",OR(Painel!$B$5="(Todos)",A7223=Painel!$B$5)*OR(Painel!$E$5="(Todos)",P7223=Painel!$E$5)),$J7223+ROW()/10000000,"")</f>
        <v/>
      </c>
    </row>
    <row r="7224" customFormat="false" ht="15" hidden="false" customHeight="false" outlineLevel="0" collapsed="false">
      <c r="A7224" s="29" t="s">
        <v>52</v>
      </c>
      <c r="B7224" s="29" t="s">
        <v>13515</v>
      </c>
      <c r="C7224" s="29" t="s">
        <v>115</v>
      </c>
      <c r="D7224" s="29"/>
      <c r="E7224" s="29" t="n">
        <v>0</v>
      </c>
      <c r="F7224" s="29"/>
      <c r="G7224" s="29"/>
      <c r="H7224" s="30" t="n">
        <v>0</v>
      </c>
      <c r="I7224" s="29"/>
      <c r="J7224" s="30" t="n">
        <v>0</v>
      </c>
      <c r="K7224" s="29"/>
      <c r="L7224" s="29" t="s">
        <v>116</v>
      </c>
      <c r="M7224" s="29"/>
      <c r="N7224" s="29"/>
      <c r="O7224" s="29"/>
      <c r="P7224" s="29"/>
      <c r="Q7224" s="29" t="n">
        <f aca="false">IFERROR(VALUE(L7224),"")</f>
        <v>0</v>
      </c>
      <c r="R7224" s="29" t="str">
        <f aca="true">IF(O7224="","",O7224-TODAY())</f>
        <v/>
      </c>
      <c r="S7224" s="29" t="str">
        <f aca="false">IF(C7224="&lt;&lt; vazio &gt;&gt;","VAZIA",IF(AND(O7224&lt;&gt;"",R7224&lt;0),"VENCIDO",IF(AND(O7224&lt;&gt;"",R7224&lt;=Parametros!$B$10),"PRÓX. VENCIMENTO",IF(F7224="Q","QUALIDADE",IF(F7224="S","BLOQUEADO",IF(F7224="R","RESTRITO/DEVOLUÇÃO",IF(OR(N7224="QUAR",N7224="QRES"),"QUARENTENA",IF(OR(B7224="DESCARTE",B7224="DEVOLUÇÃO"),"DESCARTE/DEVOLUÇÃO",IF(AND(D7224="",K7224&lt;&gt;""),"SEM LOTE",IF(AND(Q7224&lt;&gt;"",Q7224&gt;=Parametros!$B$11),"PARADO/SEM GIRO","OK"))))))))))</f>
        <v>VAZIA</v>
      </c>
      <c r="T7224" s="29" t="str">
        <f aca="false">IF(AND($S7224="PARADO/SEM GIRO",$K7224="KG",OR(Painel!$B$5="(Todos)",A7224=Painel!$B$5)*OR(Painel!$E$5="(Todos)",P7224=Painel!$E$5)),$J7224+ROW()/10000000,"")</f>
        <v/>
      </c>
      <c r="U7224" s="29" t="str">
        <f aca="false">IF(AND($S7224="VENCIDO",$K7224="KG",OR(Painel!$B$5="(Todos)",A7224=Painel!$B$5)*OR(Painel!$E$5="(Todos)",P7224=Painel!$E$5)),$J7224+ROW()/10000000,"")</f>
        <v/>
      </c>
    </row>
    <row r="7225" customFormat="false" ht="15" hidden="false" customHeight="false" outlineLevel="0" collapsed="false">
      <c r="A7225" s="29" t="s">
        <v>52</v>
      </c>
      <c r="B7225" s="29" t="s">
        <v>13516</v>
      </c>
      <c r="C7225" s="29" t="s">
        <v>115</v>
      </c>
      <c r="D7225" s="29"/>
      <c r="E7225" s="29" t="n">
        <v>0</v>
      </c>
      <c r="F7225" s="29"/>
      <c r="G7225" s="29"/>
      <c r="H7225" s="30" t="n">
        <v>0</v>
      </c>
      <c r="I7225" s="29"/>
      <c r="J7225" s="30" t="n">
        <v>0</v>
      </c>
      <c r="K7225" s="29"/>
      <c r="L7225" s="29" t="s">
        <v>116</v>
      </c>
      <c r="M7225" s="29"/>
      <c r="N7225" s="29"/>
      <c r="O7225" s="29"/>
      <c r="P7225" s="29"/>
      <c r="Q7225" s="29" t="n">
        <f aca="false">IFERROR(VALUE(L7225),"")</f>
        <v>0</v>
      </c>
      <c r="R7225" s="29" t="str">
        <f aca="true">IF(O7225="","",O7225-TODAY())</f>
        <v/>
      </c>
      <c r="S7225" s="29" t="str">
        <f aca="false">IF(C7225="&lt;&lt; vazio &gt;&gt;","VAZIA",IF(AND(O7225&lt;&gt;"",R7225&lt;0),"VENCIDO",IF(AND(O7225&lt;&gt;"",R7225&lt;=Parametros!$B$10),"PRÓX. VENCIMENTO",IF(F7225="Q","QUALIDADE",IF(F7225="S","BLOQUEADO",IF(F7225="R","RESTRITO/DEVOLUÇÃO",IF(OR(N7225="QUAR",N7225="QRES"),"QUARENTENA",IF(OR(B7225="DESCARTE",B7225="DEVOLUÇÃO"),"DESCARTE/DEVOLUÇÃO",IF(AND(D7225="",K7225&lt;&gt;""),"SEM LOTE",IF(AND(Q7225&lt;&gt;"",Q7225&gt;=Parametros!$B$11),"PARADO/SEM GIRO","OK"))))))))))</f>
        <v>VAZIA</v>
      </c>
      <c r="T7225" s="29" t="str">
        <f aca="false">IF(AND($S7225="PARADO/SEM GIRO",$K7225="KG",OR(Painel!$B$5="(Todos)",A7225=Painel!$B$5)*OR(Painel!$E$5="(Todos)",P7225=Painel!$E$5)),$J7225+ROW()/10000000,"")</f>
        <v/>
      </c>
      <c r="U7225" s="29" t="str">
        <f aca="false">IF(AND($S7225="VENCIDO",$K7225="KG",OR(Painel!$B$5="(Todos)",A7225=Painel!$B$5)*OR(Painel!$E$5="(Todos)",P7225=Painel!$E$5)),$J7225+ROW()/10000000,"")</f>
        <v/>
      </c>
    </row>
    <row r="7226" customFormat="false" ht="15" hidden="false" customHeight="false" outlineLevel="0" collapsed="false">
      <c r="A7226" s="29" t="s">
        <v>52</v>
      </c>
      <c r="B7226" s="29" t="s">
        <v>13517</v>
      </c>
      <c r="C7226" s="29" t="s">
        <v>115</v>
      </c>
      <c r="D7226" s="29"/>
      <c r="E7226" s="29" t="n">
        <v>0</v>
      </c>
      <c r="F7226" s="29"/>
      <c r="G7226" s="29"/>
      <c r="H7226" s="30" t="n">
        <v>0</v>
      </c>
      <c r="I7226" s="29"/>
      <c r="J7226" s="30" t="n">
        <v>0</v>
      </c>
      <c r="K7226" s="29"/>
      <c r="L7226" s="29" t="s">
        <v>116</v>
      </c>
      <c r="M7226" s="29"/>
      <c r="N7226" s="29"/>
      <c r="O7226" s="29"/>
      <c r="P7226" s="29"/>
      <c r="Q7226" s="29" t="n">
        <f aca="false">IFERROR(VALUE(L7226),"")</f>
        <v>0</v>
      </c>
      <c r="R7226" s="29" t="str">
        <f aca="true">IF(O7226="","",O7226-TODAY())</f>
        <v/>
      </c>
      <c r="S7226" s="29" t="str">
        <f aca="false">IF(C7226="&lt;&lt; vazio &gt;&gt;","VAZIA",IF(AND(O7226&lt;&gt;"",R7226&lt;0),"VENCIDO",IF(AND(O7226&lt;&gt;"",R7226&lt;=Parametros!$B$10),"PRÓX. VENCIMENTO",IF(F7226="Q","QUALIDADE",IF(F7226="S","BLOQUEADO",IF(F7226="R","RESTRITO/DEVOLUÇÃO",IF(OR(N7226="QUAR",N7226="QRES"),"QUARENTENA",IF(OR(B7226="DESCARTE",B7226="DEVOLUÇÃO"),"DESCARTE/DEVOLUÇÃO",IF(AND(D7226="",K7226&lt;&gt;""),"SEM LOTE",IF(AND(Q7226&lt;&gt;"",Q7226&gt;=Parametros!$B$11),"PARADO/SEM GIRO","OK"))))))))))</f>
        <v>VAZIA</v>
      </c>
      <c r="T7226" s="29" t="str">
        <f aca="false">IF(AND($S7226="PARADO/SEM GIRO",$K7226="KG",OR(Painel!$B$5="(Todos)",A7226=Painel!$B$5)*OR(Painel!$E$5="(Todos)",P7226=Painel!$E$5)),$J7226+ROW()/10000000,"")</f>
        <v/>
      </c>
      <c r="U7226" s="29" t="str">
        <f aca="false">IF(AND($S7226="VENCIDO",$K7226="KG",OR(Painel!$B$5="(Todos)",A7226=Painel!$B$5)*OR(Painel!$E$5="(Todos)",P7226=Painel!$E$5)),$J7226+ROW()/10000000,"")</f>
        <v/>
      </c>
    </row>
    <row r="7227" customFormat="false" ht="15" hidden="false" customHeight="false" outlineLevel="0" collapsed="false">
      <c r="A7227" s="29" t="s">
        <v>52</v>
      </c>
      <c r="B7227" s="29" t="s">
        <v>13518</v>
      </c>
      <c r="C7227" s="29" t="s">
        <v>219</v>
      </c>
      <c r="D7227" s="29" t="s">
        <v>10352</v>
      </c>
      <c r="E7227" s="29" t="n">
        <v>1</v>
      </c>
      <c r="F7227" s="29"/>
      <c r="G7227" s="29" t="s">
        <v>13519</v>
      </c>
      <c r="H7227" s="30" t="n">
        <v>110</v>
      </c>
      <c r="I7227" s="31" t="n">
        <v>46262</v>
      </c>
      <c r="J7227" s="30" t="n">
        <v>110</v>
      </c>
      <c r="K7227" s="29" t="s">
        <v>120</v>
      </c>
      <c r="L7227" s="29" t="s">
        <v>190</v>
      </c>
      <c r="M7227" s="29"/>
      <c r="N7227" s="29" t="s">
        <v>122</v>
      </c>
      <c r="O7227" s="31" t="n">
        <v>46570</v>
      </c>
      <c r="P7227" s="29" t="s">
        <v>123</v>
      </c>
      <c r="Q7227" s="29" t="n">
        <f aca="false">IFERROR(VALUE(L7227),"")</f>
        <v>23</v>
      </c>
      <c r="R7227" s="29" t="n">
        <f aca="true">IF(O7227="","",O7227-TODAY())</f>
        <v>285</v>
      </c>
      <c r="S7227" s="29" t="str">
        <f aca="false">IF(C7227="&lt;&lt; vazio &gt;&gt;","VAZIA",IF(AND(O7227&lt;&gt;"",R7227&lt;0),"VENCIDO",IF(AND(O7227&lt;&gt;"",R7227&lt;=Parametros!$B$10),"PRÓX. VENCIMENTO",IF(F7227="Q","QUALIDADE",IF(F7227="S","BLOQUEADO",IF(F7227="R","RESTRITO/DEVOLUÇÃO",IF(OR(N7227="QUAR",N7227="QRES"),"QUARENTENA",IF(OR(B7227="DESCARTE",B7227="DEVOLUÇÃO"),"DESCARTE/DEVOLUÇÃO",IF(AND(D7227="",K7227&lt;&gt;""),"SEM LOTE",IF(AND(Q7227&lt;&gt;"",Q7227&gt;=Parametros!$B$11),"PARADO/SEM GIRO","OK"))))))))))</f>
        <v>OK</v>
      </c>
      <c r="T7227" s="29" t="str">
        <f aca="false">IF(AND($S7227="PARADO/SEM GIRO",$K7227="KG",OR(Painel!$B$5="(Todos)",A7227=Painel!$B$5)*OR(Painel!$E$5="(Todos)",P7227=Painel!$E$5)),$J7227+ROW()/10000000,"")</f>
        <v/>
      </c>
      <c r="U7227" s="29" t="str">
        <f aca="false">IF(AND($S7227="VENCIDO",$K7227="KG",OR(Painel!$B$5="(Todos)",A7227=Painel!$B$5)*OR(Painel!$E$5="(Todos)",P7227=Painel!$E$5)),$J7227+ROW()/10000000,"")</f>
        <v/>
      </c>
    </row>
    <row r="7228" customFormat="false" ht="15" hidden="false" customHeight="false" outlineLevel="0" collapsed="false">
      <c r="A7228" s="29" t="s">
        <v>52</v>
      </c>
      <c r="B7228" s="29" t="s">
        <v>13520</v>
      </c>
      <c r="C7228" s="29" t="s">
        <v>115</v>
      </c>
      <c r="D7228" s="29"/>
      <c r="E7228" s="29" t="n">
        <v>0</v>
      </c>
      <c r="F7228" s="29"/>
      <c r="G7228" s="29"/>
      <c r="H7228" s="30" t="n">
        <v>0</v>
      </c>
      <c r="I7228" s="29"/>
      <c r="J7228" s="30" t="n">
        <v>0</v>
      </c>
      <c r="K7228" s="29"/>
      <c r="L7228" s="29" t="s">
        <v>116</v>
      </c>
      <c r="M7228" s="29"/>
      <c r="N7228" s="29"/>
      <c r="O7228" s="29"/>
      <c r="P7228" s="29"/>
      <c r="Q7228" s="29" t="n">
        <f aca="false">IFERROR(VALUE(L7228),"")</f>
        <v>0</v>
      </c>
      <c r="R7228" s="29" t="str">
        <f aca="true">IF(O7228="","",O7228-TODAY())</f>
        <v/>
      </c>
      <c r="S7228" s="29" t="str">
        <f aca="false">IF(C7228="&lt;&lt; vazio &gt;&gt;","VAZIA",IF(AND(O7228&lt;&gt;"",R7228&lt;0),"VENCIDO",IF(AND(O7228&lt;&gt;"",R7228&lt;=Parametros!$B$10),"PRÓX. VENCIMENTO",IF(F7228="Q","QUALIDADE",IF(F7228="S","BLOQUEADO",IF(F7228="R","RESTRITO/DEVOLUÇÃO",IF(OR(N7228="QUAR",N7228="QRES"),"QUARENTENA",IF(OR(B7228="DESCARTE",B7228="DEVOLUÇÃO"),"DESCARTE/DEVOLUÇÃO",IF(AND(D7228="",K7228&lt;&gt;""),"SEM LOTE",IF(AND(Q7228&lt;&gt;"",Q7228&gt;=Parametros!$B$11),"PARADO/SEM GIRO","OK"))))))))))</f>
        <v>VAZIA</v>
      </c>
      <c r="T7228" s="29" t="str">
        <f aca="false">IF(AND($S7228="PARADO/SEM GIRO",$K7228="KG",OR(Painel!$B$5="(Todos)",A7228=Painel!$B$5)*OR(Painel!$E$5="(Todos)",P7228=Painel!$E$5)),$J7228+ROW()/10000000,"")</f>
        <v/>
      </c>
      <c r="U7228" s="29" t="str">
        <f aca="false">IF(AND($S7228="VENCIDO",$K7228="KG",OR(Painel!$B$5="(Todos)",A7228=Painel!$B$5)*OR(Painel!$E$5="(Todos)",P7228=Painel!$E$5)),$J7228+ROW()/10000000,"")</f>
        <v/>
      </c>
    </row>
    <row r="7229" customFormat="false" ht="15" hidden="false" customHeight="false" outlineLevel="0" collapsed="false">
      <c r="A7229" s="29" t="s">
        <v>52</v>
      </c>
      <c r="B7229" s="29" t="s">
        <v>13521</v>
      </c>
      <c r="C7229" s="29" t="s">
        <v>115</v>
      </c>
      <c r="D7229" s="29"/>
      <c r="E7229" s="29" t="n">
        <v>0</v>
      </c>
      <c r="F7229" s="29"/>
      <c r="G7229" s="29"/>
      <c r="H7229" s="30" t="n">
        <v>0</v>
      </c>
      <c r="I7229" s="29"/>
      <c r="J7229" s="30" t="n">
        <v>0</v>
      </c>
      <c r="K7229" s="29"/>
      <c r="L7229" s="29" t="s">
        <v>116</v>
      </c>
      <c r="M7229" s="29"/>
      <c r="N7229" s="29"/>
      <c r="O7229" s="29"/>
      <c r="P7229" s="29"/>
      <c r="Q7229" s="29" t="n">
        <f aca="false">IFERROR(VALUE(L7229),"")</f>
        <v>0</v>
      </c>
      <c r="R7229" s="29" t="str">
        <f aca="true">IF(O7229="","",O7229-TODAY())</f>
        <v/>
      </c>
      <c r="S7229" s="29" t="str">
        <f aca="false">IF(C7229="&lt;&lt; vazio &gt;&gt;","VAZIA",IF(AND(O7229&lt;&gt;"",R7229&lt;0),"VENCIDO",IF(AND(O7229&lt;&gt;"",R7229&lt;=Parametros!$B$10),"PRÓX. VENCIMENTO",IF(F7229="Q","QUALIDADE",IF(F7229="S","BLOQUEADO",IF(F7229="R","RESTRITO/DEVOLUÇÃO",IF(OR(N7229="QUAR",N7229="QRES"),"QUARENTENA",IF(OR(B7229="DESCARTE",B7229="DEVOLUÇÃO"),"DESCARTE/DEVOLUÇÃO",IF(AND(D7229="",K7229&lt;&gt;""),"SEM LOTE",IF(AND(Q7229&lt;&gt;"",Q7229&gt;=Parametros!$B$11),"PARADO/SEM GIRO","OK"))))))))))</f>
        <v>VAZIA</v>
      </c>
      <c r="T7229" s="29" t="str">
        <f aca="false">IF(AND($S7229="PARADO/SEM GIRO",$K7229="KG",OR(Painel!$B$5="(Todos)",A7229=Painel!$B$5)*OR(Painel!$E$5="(Todos)",P7229=Painel!$E$5)),$J7229+ROW()/10000000,"")</f>
        <v/>
      </c>
      <c r="U7229" s="29" t="str">
        <f aca="false">IF(AND($S7229="VENCIDO",$K7229="KG",OR(Painel!$B$5="(Todos)",A7229=Painel!$B$5)*OR(Painel!$E$5="(Todos)",P7229=Painel!$E$5)),$J7229+ROW()/10000000,"")</f>
        <v/>
      </c>
    </row>
    <row r="7230" customFormat="false" ht="15" hidden="false" customHeight="false" outlineLevel="0" collapsed="false">
      <c r="A7230" s="29" t="s">
        <v>52</v>
      </c>
      <c r="B7230" s="29" t="s">
        <v>13522</v>
      </c>
      <c r="C7230" s="29" t="s">
        <v>115</v>
      </c>
      <c r="D7230" s="29"/>
      <c r="E7230" s="29" t="n">
        <v>0</v>
      </c>
      <c r="F7230" s="29"/>
      <c r="G7230" s="29"/>
      <c r="H7230" s="30" t="n">
        <v>0</v>
      </c>
      <c r="I7230" s="29"/>
      <c r="J7230" s="30" t="n">
        <v>0</v>
      </c>
      <c r="K7230" s="29"/>
      <c r="L7230" s="29" t="s">
        <v>116</v>
      </c>
      <c r="M7230" s="29"/>
      <c r="N7230" s="29"/>
      <c r="O7230" s="29"/>
      <c r="P7230" s="29"/>
      <c r="Q7230" s="29" t="n">
        <f aca="false">IFERROR(VALUE(L7230),"")</f>
        <v>0</v>
      </c>
      <c r="R7230" s="29" t="str">
        <f aca="true">IF(O7230="","",O7230-TODAY())</f>
        <v/>
      </c>
      <c r="S7230" s="29" t="str">
        <f aca="false">IF(C7230="&lt;&lt; vazio &gt;&gt;","VAZIA",IF(AND(O7230&lt;&gt;"",R7230&lt;0),"VENCIDO",IF(AND(O7230&lt;&gt;"",R7230&lt;=Parametros!$B$10),"PRÓX. VENCIMENTO",IF(F7230="Q","QUALIDADE",IF(F7230="S","BLOQUEADO",IF(F7230="R","RESTRITO/DEVOLUÇÃO",IF(OR(N7230="QUAR",N7230="QRES"),"QUARENTENA",IF(OR(B7230="DESCARTE",B7230="DEVOLUÇÃO"),"DESCARTE/DEVOLUÇÃO",IF(AND(D7230="",K7230&lt;&gt;""),"SEM LOTE",IF(AND(Q7230&lt;&gt;"",Q7230&gt;=Parametros!$B$11),"PARADO/SEM GIRO","OK"))))))))))</f>
        <v>VAZIA</v>
      </c>
      <c r="T7230" s="29" t="str">
        <f aca="false">IF(AND($S7230="PARADO/SEM GIRO",$K7230="KG",OR(Painel!$B$5="(Todos)",A7230=Painel!$B$5)*OR(Painel!$E$5="(Todos)",P7230=Painel!$E$5)),$J7230+ROW()/10000000,"")</f>
        <v/>
      </c>
      <c r="U7230" s="29" t="str">
        <f aca="false">IF(AND($S7230="VENCIDO",$K7230="KG",OR(Painel!$B$5="(Todos)",A7230=Painel!$B$5)*OR(Painel!$E$5="(Todos)",P7230=Painel!$E$5)),$J7230+ROW()/10000000,"")</f>
        <v/>
      </c>
    </row>
    <row r="7231" customFormat="false" ht="15" hidden="false" customHeight="false" outlineLevel="0" collapsed="false">
      <c r="A7231" s="29" t="s">
        <v>52</v>
      </c>
      <c r="B7231" s="29" t="s">
        <v>13523</v>
      </c>
      <c r="C7231" s="29" t="s">
        <v>115</v>
      </c>
      <c r="D7231" s="29"/>
      <c r="E7231" s="29" t="n">
        <v>0</v>
      </c>
      <c r="F7231" s="29"/>
      <c r="G7231" s="29"/>
      <c r="H7231" s="30" t="n">
        <v>0</v>
      </c>
      <c r="I7231" s="29"/>
      <c r="J7231" s="30" t="n">
        <v>0</v>
      </c>
      <c r="K7231" s="29"/>
      <c r="L7231" s="29" t="s">
        <v>116</v>
      </c>
      <c r="M7231" s="29"/>
      <c r="N7231" s="29"/>
      <c r="O7231" s="29"/>
      <c r="P7231" s="29"/>
      <c r="Q7231" s="29" t="n">
        <f aca="false">IFERROR(VALUE(L7231),"")</f>
        <v>0</v>
      </c>
      <c r="R7231" s="29" t="str">
        <f aca="true">IF(O7231="","",O7231-TODAY())</f>
        <v/>
      </c>
      <c r="S7231" s="29" t="str">
        <f aca="false">IF(C7231="&lt;&lt; vazio &gt;&gt;","VAZIA",IF(AND(O7231&lt;&gt;"",R7231&lt;0),"VENCIDO",IF(AND(O7231&lt;&gt;"",R7231&lt;=Parametros!$B$10),"PRÓX. VENCIMENTO",IF(F7231="Q","QUALIDADE",IF(F7231="S","BLOQUEADO",IF(F7231="R","RESTRITO/DEVOLUÇÃO",IF(OR(N7231="QUAR",N7231="QRES"),"QUARENTENA",IF(OR(B7231="DESCARTE",B7231="DEVOLUÇÃO"),"DESCARTE/DEVOLUÇÃO",IF(AND(D7231="",K7231&lt;&gt;""),"SEM LOTE",IF(AND(Q7231&lt;&gt;"",Q7231&gt;=Parametros!$B$11),"PARADO/SEM GIRO","OK"))))))))))</f>
        <v>VAZIA</v>
      </c>
      <c r="T7231" s="29" t="str">
        <f aca="false">IF(AND($S7231="PARADO/SEM GIRO",$K7231="KG",OR(Painel!$B$5="(Todos)",A7231=Painel!$B$5)*OR(Painel!$E$5="(Todos)",P7231=Painel!$E$5)),$J7231+ROW()/10000000,"")</f>
        <v/>
      </c>
      <c r="U7231" s="29" t="str">
        <f aca="false">IF(AND($S7231="VENCIDO",$K7231="KG",OR(Painel!$B$5="(Todos)",A7231=Painel!$B$5)*OR(Painel!$E$5="(Todos)",P7231=Painel!$E$5)),$J7231+ROW()/10000000,"")</f>
        <v/>
      </c>
    </row>
    <row r="7232" customFormat="false" ht="15" hidden="false" customHeight="false" outlineLevel="0" collapsed="false">
      <c r="A7232" s="29" t="s">
        <v>52</v>
      </c>
      <c r="B7232" s="29" t="s">
        <v>13524</v>
      </c>
      <c r="C7232" s="29" t="s">
        <v>115</v>
      </c>
      <c r="D7232" s="29"/>
      <c r="E7232" s="29" t="n">
        <v>0</v>
      </c>
      <c r="F7232" s="29"/>
      <c r="G7232" s="29"/>
      <c r="H7232" s="30" t="n">
        <v>0</v>
      </c>
      <c r="I7232" s="29"/>
      <c r="J7232" s="30" t="n">
        <v>0</v>
      </c>
      <c r="K7232" s="29"/>
      <c r="L7232" s="29" t="s">
        <v>116</v>
      </c>
      <c r="M7232" s="29"/>
      <c r="N7232" s="29"/>
      <c r="O7232" s="29"/>
      <c r="P7232" s="29"/>
      <c r="Q7232" s="29" t="n">
        <f aca="false">IFERROR(VALUE(L7232),"")</f>
        <v>0</v>
      </c>
      <c r="R7232" s="29" t="str">
        <f aca="true">IF(O7232="","",O7232-TODAY())</f>
        <v/>
      </c>
      <c r="S7232" s="29" t="str">
        <f aca="false">IF(C7232="&lt;&lt; vazio &gt;&gt;","VAZIA",IF(AND(O7232&lt;&gt;"",R7232&lt;0),"VENCIDO",IF(AND(O7232&lt;&gt;"",R7232&lt;=Parametros!$B$10),"PRÓX. VENCIMENTO",IF(F7232="Q","QUALIDADE",IF(F7232="S","BLOQUEADO",IF(F7232="R","RESTRITO/DEVOLUÇÃO",IF(OR(N7232="QUAR",N7232="QRES"),"QUARENTENA",IF(OR(B7232="DESCARTE",B7232="DEVOLUÇÃO"),"DESCARTE/DEVOLUÇÃO",IF(AND(D7232="",K7232&lt;&gt;""),"SEM LOTE",IF(AND(Q7232&lt;&gt;"",Q7232&gt;=Parametros!$B$11),"PARADO/SEM GIRO","OK"))))))))))</f>
        <v>VAZIA</v>
      </c>
      <c r="T7232" s="29" t="str">
        <f aca="false">IF(AND($S7232="PARADO/SEM GIRO",$K7232="KG",OR(Painel!$B$5="(Todos)",A7232=Painel!$B$5)*OR(Painel!$E$5="(Todos)",P7232=Painel!$E$5)),$J7232+ROW()/10000000,"")</f>
        <v/>
      </c>
      <c r="U7232" s="29" t="str">
        <f aca="false">IF(AND($S7232="VENCIDO",$K7232="KG",OR(Painel!$B$5="(Todos)",A7232=Painel!$B$5)*OR(Painel!$E$5="(Todos)",P7232=Painel!$E$5)),$J7232+ROW()/10000000,"")</f>
        <v/>
      </c>
    </row>
    <row r="7233" customFormat="false" ht="15" hidden="false" customHeight="false" outlineLevel="0" collapsed="false">
      <c r="A7233" s="29" t="s">
        <v>52</v>
      </c>
      <c r="B7233" s="29" t="s">
        <v>13525</v>
      </c>
      <c r="C7233" s="29" t="s">
        <v>115</v>
      </c>
      <c r="D7233" s="29"/>
      <c r="E7233" s="29" t="n">
        <v>0</v>
      </c>
      <c r="F7233" s="29"/>
      <c r="G7233" s="29"/>
      <c r="H7233" s="30" t="n">
        <v>0</v>
      </c>
      <c r="I7233" s="29"/>
      <c r="J7233" s="30" t="n">
        <v>0</v>
      </c>
      <c r="K7233" s="29"/>
      <c r="L7233" s="29" t="s">
        <v>116</v>
      </c>
      <c r="M7233" s="29"/>
      <c r="N7233" s="29"/>
      <c r="O7233" s="29"/>
      <c r="P7233" s="29"/>
      <c r="Q7233" s="29" t="n">
        <f aca="false">IFERROR(VALUE(L7233),"")</f>
        <v>0</v>
      </c>
      <c r="R7233" s="29" t="str">
        <f aca="true">IF(O7233="","",O7233-TODAY())</f>
        <v/>
      </c>
      <c r="S7233" s="29" t="str">
        <f aca="false">IF(C7233="&lt;&lt; vazio &gt;&gt;","VAZIA",IF(AND(O7233&lt;&gt;"",R7233&lt;0),"VENCIDO",IF(AND(O7233&lt;&gt;"",R7233&lt;=Parametros!$B$10),"PRÓX. VENCIMENTO",IF(F7233="Q","QUALIDADE",IF(F7233="S","BLOQUEADO",IF(F7233="R","RESTRITO/DEVOLUÇÃO",IF(OR(N7233="QUAR",N7233="QRES"),"QUARENTENA",IF(OR(B7233="DESCARTE",B7233="DEVOLUÇÃO"),"DESCARTE/DEVOLUÇÃO",IF(AND(D7233="",K7233&lt;&gt;""),"SEM LOTE",IF(AND(Q7233&lt;&gt;"",Q7233&gt;=Parametros!$B$11),"PARADO/SEM GIRO","OK"))))))))))</f>
        <v>VAZIA</v>
      </c>
      <c r="T7233" s="29" t="str">
        <f aca="false">IF(AND($S7233="PARADO/SEM GIRO",$K7233="KG",OR(Painel!$B$5="(Todos)",A7233=Painel!$B$5)*OR(Painel!$E$5="(Todos)",P7233=Painel!$E$5)),$J7233+ROW()/10000000,"")</f>
        <v/>
      </c>
      <c r="U7233" s="29" t="str">
        <f aca="false">IF(AND($S7233="VENCIDO",$K7233="KG",OR(Painel!$B$5="(Todos)",A7233=Painel!$B$5)*OR(Painel!$E$5="(Todos)",P7233=Painel!$E$5)),$J7233+ROW()/10000000,"")</f>
        <v/>
      </c>
    </row>
    <row r="7234" customFormat="false" ht="15" hidden="false" customHeight="false" outlineLevel="0" collapsed="false">
      <c r="A7234" s="29" t="s">
        <v>52</v>
      </c>
      <c r="B7234" s="29" t="s">
        <v>13526</v>
      </c>
      <c r="C7234" s="29" t="s">
        <v>115</v>
      </c>
      <c r="D7234" s="29"/>
      <c r="E7234" s="29" t="n">
        <v>0</v>
      </c>
      <c r="F7234" s="29"/>
      <c r="G7234" s="29"/>
      <c r="H7234" s="30" t="n">
        <v>0</v>
      </c>
      <c r="I7234" s="29"/>
      <c r="J7234" s="30" t="n">
        <v>0</v>
      </c>
      <c r="K7234" s="29"/>
      <c r="L7234" s="29" t="s">
        <v>116</v>
      </c>
      <c r="M7234" s="29"/>
      <c r="N7234" s="29"/>
      <c r="O7234" s="29"/>
      <c r="P7234" s="29"/>
      <c r="Q7234" s="29" t="n">
        <f aca="false">IFERROR(VALUE(L7234),"")</f>
        <v>0</v>
      </c>
      <c r="R7234" s="29" t="str">
        <f aca="true">IF(O7234="","",O7234-TODAY())</f>
        <v/>
      </c>
      <c r="S7234" s="29" t="str">
        <f aca="false">IF(C7234="&lt;&lt; vazio &gt;&gt;","VAZIA",IF(AND(O7234&lt;&gt;"",R7234&lt;0),"VENCIDO",IF(AND(O7234&lt;&gt;"",R7234&lt;=Parametros!$B$10),"PRÓX. VENCIMENTO",IF(F7234="Q","QUALIDADE",IF(F7234="S","BLOQUEADO",IF(F7234="R","RESTRITO/DEVOLUÇÃO",IF(OR(N7234="QUAR",N7234="QRES"),"QUARENTENA",IF(OR(B7234="DESCARTE",B7234="DEVOLUÇÃO"),"DESCARTE/DEVOLUÇÃO",IF(AND(D7234="",K7234&lt;&gt;""),"SEM LOTE",IF(AND(Q7234&lt;&gt;"",Q7234&gt;=Parametros!$B$11),"PARADO/SEM GIRO","OK"))))))))))</f>
        <v>VAZIA</v>
      </c>
      <c r="T7234" s="29" t="str">
        <f aca="false">IF(AND($S7234="PARADO/SEM GIRO",$K7234="KG",OR(Painel!$B$5="(Todos)",A7234=Painel!$B$5)*OR(Painel!$E$5="(Todos)",P7234=Painel!$E$5)),$J7234+ROW()/10000000,"")</f>
        <v/>
      </c>
      <c r="U7234" s="29" t="str">
        <f aca="false">IF(AND($S7234="VENCIDO",$K7234="KG",OR(Painel!$B$5="(Todos)",A7234=Painel!$B$5)*OR(Painel!$E$5="(Todos)",P7234=Painel!$E$5)),$J7234+ROW()/10000000,"")</f>
        <v/>
      </c>
    </row>
    <row r="7235" customFormat="false" ht="15" hidden="false" customHeight="false" outlineLevel="0" collapsed="false">
      <c r="A7235" s="29" t="s">
        <v>52</v>
      </c>
      <c r="B7235" s="29" t="s">
        <v>13527</v>
      </c>
      <c r="C7235" s="29" t="s">
        <v>115</v>
      </c>
      <c r="D7235" s="29"/>
      <c r="E7235" s="29" t="n">
        <v>0</v>
      </c>
      <c r="F7235" s="29"/>
      <c r="G7235" s="29"/>
      <c r="H7235" s="30" t="n">
        <v>0</v>
      </c>
      <c r="I7235" s="29"/>
      <c r="J7235" s="30" t="n">
        <v>0</v>
      </c>
      <c r="K7235" s="29"/>
      <c r="L7235" s="29" t="s">
        <v>116</v>
      </c>
      <c r="M7235" s="29"/>
      <c r="N7235" s="29"/>
      <c r="O7235" s="29"/>
      <c r="P7235" s="29"/>
      <c r="Q7235" s="29" t="n">
        <f aca="false">IFERROR(VALUE(L7235),"")</f>
        <v>0</v>
      </c>
      <c r="R7235" s="29" t="str">
        <f aca="true">IF(O7235="","",O7235-TODAY())</f>
        <v/>
      </c>
      <c r="S7235" s="29" t="str">
        <f aca="false">IF(C7235="&lt;&lt; vazio &gt;&gt;","VAZIA",IF(AND(O7235&lt;&gt;"",R7235&lt;0),"VENCIDO",IF(AND(O7235&lt;&gt;"",R7235&lt;=Parametros!$B$10),"PRÓX. VENCIMENTO",IF(F7235="Q","QUALIDADE",IF(F7235="S","BLOQUEADO",IF(F7235="R","RESTRITO/DEVOLUÇÃO",IF(OR(N7235="QUAR",N7235="QRES"),"QUARENTENA",IF(OR(B7235="DESCARTE",B7235="DEVOLUÇÃO"),"DESCARTE/DEVOLUÇÃO",IF(AND(D7235="",K7235&lt;&gt;""),"SEM LOTE",IF(AND(Q7235&lt;&gt;"",Q7235&gt;=Parametros!$B$11),"PARADO/SEM GIRO","OK"))))))))))</f>
        <v>VAZIA</v>
      </c>
      <c r="T7235" s="29" t="str">
        <f aca="false">IF(AND($S7235="PARADO/SEM GIRO",$K7235="KG",OR(Painel!$B$5="(Todos)",A7235=Painel!$B$5)*OR(Painel!$E$5="(Todos)",P7235=Painel!$E$5)),$J7235+ROW()/10000000,"")</f>
        <v/>
      </c>
      <c r="U7235" s="29" t="str">
        <f aca="false">IF(AND($S7235="VENCIDO",$K7235="KG",OR(Painel!$B$5="(Todos)",A7235=Painel!$B$5)*OR(Painel!$E$5="(Todos)",P7235=Painel!$E$5)),$J7235+ROW()/10000000,"")</f>
        <v/>
      </c>
    </row>
    <row r="7236" customFormat="false" ht="15" hidden="false" customHeight="false" outlineLevel="0" collapsed="false">
      <c r="A7236" s="29" t="s">
        <v>52</v>
      </c>
      <c r="B7236" s="29" t="s">
        <v>13528</v>
      </c>
      <c r="C7236" s="29" t="s">
        <v>115</v>
      </c>
      <c r="D7236" s="29"/>
      <c r="E7236" s="29" t="n">
        <v>0</v>
      </c>
      <c r="F7236" s="29"/>
      <c r="G7236" s="29"/>
      <c r="H7236" s="30" t="n">
        <v>0</v>
      </c>
      <c r="I7236" s="29"/>
      <c r="J7236" s="30" t="n">
        <v>0</v>
      </c>
      <c r="K7236" s="29"/>
      <c r="L7236" s="29" t="s">
        <v>116</v>
      </c>
      <c r="M7236" s="29"/>
      <c r="N7236" s="29"/>
      <c r="O7236" s="29"/>
      <c r="P7236" s="29"/>
      <c r="Q7236" s="29" t="n">
        <f aca="false">IFERROR(VALUE(L7236),"")</f>
        <v>0</v>
      </c>
      <c r="R7236" s="29" t="str">
        <f aca="true">IF(O7236="","",O7236-TODAY())</f>
        <v/>
      </c>
      <c r="S7236" s="29" t="str">
        <f aca="false">IF(C7236="&lt;&lt; vazio &gt;&gt;","VAZIA",IF(AND(O7236&lt;&gt;"",R7236&lt;0),"VENCIDO",IF(AND(O7236&lt;&gt;"",R7236&lt;=Parametros!$B$10),"PRÓX. VENCIMENTO",IF(F7236="Q","QUALIDADE",IF(F7236="S","BLOQUEADO",IF(F7236="R","RESTRITO/DEVOLUÇÃO",IF(OR(N7236="QUAR",N7236="QRES"),"QUARENTENA",IF(OR(B7236="DESCARTE",B7236="DEVOLUÇÃO"),"DESCARTE/DEVOLUÇÃO",IF(AND(D7236="",K7236&lt;&gt;""),"SEM LOTE",IF(AND(Q7236&lt;&gt;"",Q7236&gt;=Parametros!$B$11),"PARADO/SEM GIRO","OK"))))))))))</f>
        <v>VAZIA</v>
      </c>
      <c r="T7236" s="29" t="str">
        <f aca="false">IF(AND($S7236="PARADO/SEM GIRO",$K7236="KG",OR(Painel!$B$5="(Todos)",A7236=Painel!$B$5)*OR(Painel!$E$5="(Todos)",P7236=Painel!$E$5)),$J7236+ROW()/10000000,"")</f>
        <v/>
      </c>
      <c r="U7236" s="29" t="str">
        <f aca="false">IF(AND($S7236="VENCIDO",$K7236="KG",OR(Painel!$B$5="(Todos)",A7236=Painel!$B$5)*OR(Painel!$E$5="(Todos)",P7236=Painel!$E$5)),$J7236+ROW()/10000000,"")</f>
        <v/>
      </c>
    </row>
    <row r="7237" customFormat="false" ht="15" hidden="false" customHeight="false" outlineLevel="0" collapsed="false">
      <c r="A7237" s="29" t="s">
        <v>52</v>
      </c>
      <c r="B7237" s="29" t="s">
        <v>13529</v>
      </c>
      <c r="C7237" s="29" t="s">
        <v>115</v>
      </c>
      <c r="D7237" s="29"/>
      <c r="E7237" s="29" t="n">
        <v>0</v>
      </c>
      <c r="F7237" s="29"/>
      <c r="G7237" s="29"/>
      <c r="H7237" s="30" t="n">
        <v>0</v>
      </c>
      <c r="I7237" s="29"/>
      <c r="J7237" s="30" t="n">
        <v>0</v>
      </c>
      <c r="K7237" s="29"/>
      <c r="L7237" s="29" t="s">
        <v>116</v>
      </c>
      <c r="M7237" s="29"/>
      <c r="N7237" s="29"/>
      <c r="O7237" s="29"/>
      <c r="P7237" s="29"/>
      <c r="Q7237" s="29" t="n">
        <f aca="false">IFERROR(VALUE(L7237),"")</f>
        <v>0</v>
      </c>
      <c r="R7237" s="29" t="str">
        <f aca="true">IF(O7237="","",O7237-TODAY())</f>
        <v/>
      </c>
      <c r="S7237" s="29" t="str">
        <f aca="false">IF(C7237="&lt;&lt; vazio &gt;&gt;","VAZIA",IF(AND(O7237&lt;&gt;"",R7237&lt;0),"VENCIDO",IF(AND(O7237&lt;&gt;"",R7237&lt;=Parametros!$B$10),"PRÓX. VENCIMENTO",IF(F7237="Q","QUALIDADE",IF(F7237="S","BLOQUEADO",IF(F7237="R","RESTRITO/DEVOLUÇÃO",IF(OR(N7237="QUAR",N7237="QRES"),"QUARENTENA",IF(OR(B7237="DESCARTE",B7237="DEVOLUÇÃO"),"DESCARTE/DEVOLUÇÃO",IF(AND(D7237="",K7237&lt;&gt;""),"SEM LOTE",IF(AND(Q7237&lt;&gt;"",Q7237&gt;=Parametros!$B$11),"PARADO/SEM GIRO","OK"))))))))))</f>
        <v>VAZIA</v>
      </c>
      <c r="T7237" s="29" t="str">
        <f aca="false">IF(AND($S7237="PARADO/SEM GIRO",$K7237="KG",OR(Painel!$B$5="(Todos)",A7237=Painel!$B$5)*OR(Painel!$E$5="(Todos)",P7237=Painel!$E$5)),$J7237+ROW()/10000000,"")</f>
        <v/>
      </c>
      <c r="U7237" s="29" t="str">
        <f aca="false">IF(AND($S7237="VENCIDO",$K7237="KG",OR(Painel!$B$5="(Todos)",A7237=Painel!$B$5)*OR(Painel!$E$5="(Todos)",P7237=Painel!$E$5)),$J7237+ROW()/10000000,"")</f>
        <v/>
      </c>
    </row>
    <row r="7238" customFormat="false" ht="15" hidden="false" customHeight="false" outlineLevel="0" collapsed="false">
      <c r="A7238" s="29" t="s">
        <v>52</v>
      </c>
      <c r="B7238" s="29" t="s">
        <v>13530</v>
      </c>
      <c r="C7238" s="29" t="s">
        <v>161</v>
      </c>
      <c r="D7238" s="29" t="s">
        <v>1657</v>
      </c>
      <c r="E7238" s="29" t="n">
        <v>1</v>
      </c>
      <c r="F7238" s="29"/>
      <c r="G7238" s="29" t="s">
        <v>13531</v>
      </c>
      <c r="H7238" s="30" t="n">
        <v>999.9</v>
      </c>
      <c r="I7238" s="31" t="n">
        <v>46219</v>
      </c>
      <c r="J7238" s="30" t="n">
        <v>999.9</v>
      </c>
      <c r="K7238" s="29" t="s">
        <v>120</v>
      </c>
      <c r="L7238" s="29" t="s">
        <v>959</v>
      </c>
      <c r="M7238" s="29"/>
      <c r="N7238" s="29" t="s">
        <v>122</v>
      </c>
      <c r="O7238" s="31" t="n">
        <v>46764</v>
      </c>
      <c r="P7238" s="29" t="s">
        <v>123</v>
      </c>
      <c r="Q7238" s="29" t="n">
        <f aca="false">IFERROR(VALUE(L7238),"")</f>
        <v>66</v>
      </c>
      <c r="R7238" s="29" t="n">
        <f aca="true">IF(O7238="","",O7238-TODAY())</f>
        <v>479</v>
      </c>
      <c r="S7238" s="29" t="str">
        <f aca="false">IF(C7238="&lt;&lt; vazio &gt;&gt;","VAZIA",IF(AND(O7238&lt;&gt;"",R7238&lt;0),"VENCIDO",IF(AND(O7238&lt;&gt;"",R7238&lt;=Parametros!$B$10),"PRÓX. VENCIMENTO",IF(F7238="Q","QUALIDADE",IF(F7238="S","BLOQUEADO",IF(F7238="R","RESTRITO/DEVOLUÇÃO",IF(OR(N7238="QUAR",N7238="QRES"),"QUARENTENA",IF(OR(B7238="DESCARTE",B7238="DEVOLUÇÃO"),"DESCARTE/DEVOLUÇÃO",IF(AND(D7238="",K7238&lt;&gt;""),"SEM LOTE",IF(AND(Q7238&lt;&gt;"",Q7238&gt;=Parametros!$B$11),"PARADO/SEM GIRO","OK"))))))))))</f>
        <v>OK</v>
      </c>
      <c r="T7238" s="29" t="str">
        <f aca="false">IF(AND($S7238="PARADO/SEM GIRO",$K7238="KG",OR(Painel!$B$5="(Todos)",A7238=Painel!$B$5)*OR(Painel!$E$5="(Todos)",P7238=Painel!$E$5)),$J7238+ROW()/10000000,"")</f>
        <v/>
      </c>
      <c r="U7238" s="29" t="str">
        <f aca="false">IF(AND($S7238="VENCIDO",$K7238="KG",OR(Painel!$B$5="(Todos)",A7238=Painel!$B$5)*OR(Painel!$E$5="(Todos)",P7238=Painel!$E$5)),$J7238+ROW()/10000000,"")</f>
        <v/>
      </c>
    </row>
    <row r="7239" customFormat="false" ht="15" hidden="false" customHeight="false" outlineLevel="0" collapsed="false">
      <c r="A7239" s="29" t="s">
        <v>52</v>
      </c>
      <c r="B7239" s="29" t="s">
        <v>13532</v>
      </c>
      <c r="C7239" s="29" t="s">
        <v>115</v>
      </c>
      <c r="D7239" s="29"/>
      <c r="E7239" s="29" t="n">
        <v>0</v>
      </c>
      <c r="F7239" s="29"/>
      <c r="G7239" s="29"/>
      <c r="H7239" s="30" t="n">
        <v>0</v>
      </c>
      <c r="I7239" s="29"/>
      <c r="J7239" s="30" t="n">
        <v>0</v>
      </c>
      <c r="K7239" s="29"/>
      <c r="L7239" s="29" t="s">
        <v>116</v>
      </c>
      <c r="M7239" s="29"/>
      <c r="N7239" s="29"/>
      <c r="O7239" s="29"/>
      <c r="P7239" s="29"/>
      <c r="Q7239" s="29" t="n">
        <f aca="false">IFERROR(VALUE(L7239),"")</f>
        <v>0</v>
      </c>
      <c r="R7239" s="29" t="str">
        <f aca="true">IF(O7239="","",O7239-TODAY())</f>
        <v/>
      </c>
      <c r="S7239" s="29" t="str">
        <f aca="false">IF(C7239="&lt;&lt; vazio &gt;&gt;","VAZIA",IF(AND(O7239&lt;&gt;"",R7239&lt;0),"VENCIDO",IF(AND(O7239&lt;&gt;"",R7239&lt;=Parametros!$B$10),"PRÓX. VENCIMENTO",IF(F7239="Q","QUALIDADE",IF(F7239="S","BLOQUEADO",IF(F7239="R","RESTRITO/DEVOLUÇÃO",IF(OR(N7239="QUAR",N7239="QRES"),"QUARENTENA",IF(OR(B7239="DESCARTE",B7239="DEVOLUÇÃO"),"DESCARTE/DEVOLUÇÃO",IF(AND(D7239="",K7239&lt;&gt;""),"SEM LOTE",IF(AND(Q7239&lt;&gt;"",Q7239&gt;=Parametros!$B$11),"PARADO/SEM GIRO","OK"))))))))))</f>
        <v>VAZIA</v>
      </c>
      <c r="T7239" s="29" t="str">
        <f aca="false">IF(AND($S7239="PARADO/SEM GIRO",$K7239="KG",OR(Painel!$B$5="(Todos)",A7239=Painel!$B$5)*OR(Painel!$E$5="(Todos)",P7239=Painel!$E$5)),$J7239+ROW()/10000000,"")</f>
        <v/>
      </c>
      <c r="U7239" s="29" t="str">
        <f aca="false">IF(AND($S7239="VENCIDO",$K7239="KG",OR(Painel!$B$5="(Todos)",A7239=Painel!$B$5)*OR(Painel!$E$5="(Todos)",P7239=Painel!$E$5)),$J7239+ROW()/10000000,"")</f>
        <v/>
      </c>
    </row>
    <row r="7240" customFormat="false" ht="15" hidden="false" customHeight="false" outlineLevel="0" collapsed="false">
      <c r="A7240" s="29" t="s">
        <v>52</v>
      </c>
      <c r="B7240" s="29" t="s">
        <v>13533</v>
      </c>
      <c r="C7240" s="29" t="s">
        <v>5213</v>
      </c>
      <c r="D7240" s="29" t="s">
        <v>4931</v>
      </c>
      <c r="E7240" s="29" t="n">
        <v>1</v>
      </c>
      <c r="F7240" s="29"/>
      <c r="G7240" s="29" t="s">
        <v>13534</v>
      </c>
      <c r="H7240" s="30" t="n">
        <v>700</v>
      </c>
      <c r="I7240" s="31" t="n">
        <v>46247</v>
      </c>
      <c r="J7240" s="30" t="n">
        <v>700</v>
      </c>
      <c r="K7240" s="29" t="s">
        <v>120</v>
      </c>
      <c r="L7240" s="29" t="s">
        <v>1719</v>
      </c>
      <c r="M7240" s="29"/>
      <c r="N7240" s="29" t="s">
        <v>122</v>
      </c>
      <c r="O7240" s="31" t="n">
        <v>46787</v>
      </c>
      <c r="P7240" s="29" t="s">
        <v>123</v>
      </c>
      <c r="Q7240" s="29" t="n">
        <f aca="false">IFERROR(VALUE(L7240),"")</f>
        <v>38</v>
      </c>
      <c r="R7240" s="29" t="n">
        <f aca="true">IF(O7240="","",O7240-TODAY())</f>
        <v>502</v>
      </c>
      <c r="S7240" s="29" t="str">
        <f aca="false">IF(C7240="&lt;&lt; vazio &gt;&gt;","VAZIA",IF(AND(O7240&lt;&gt;"",R7240&lt;0),"VENCIDO",IF(AND(O7240&lt;&gt;"",R7240&lt;=Parametros!$B$10),"PRÓX. VENCIMENTO",IF(F7240="Q","QUALIDADE",IF(F7240="S","BLOQUEADO",IF(F7240="R","RESTRITO/DEVOLUÇÃO",IF(OR(N7240="QUAR",N7240="QRES"),"QUARENTENA",IF(OR(B7240="DESCARTE",B7240="DEVOLUÇÃO"),"DESCARTE/DEVOLUÇÃO",IF(AND(D7240="",K7240&lt;&gt;""),"SEM LOTE",IF(AND(Q7240&lt;&gt;"",Q7240&gt;=Parametros!$B$11),"PARADO/SEM GIRO","OK"))))))))))</f>
        <v>OK</v>
      </c>
      <c r="T7240" s="29" t="str">
        <f aca="false">IF(AND($S7240="PARADO/SEM GIRO",$K7240="KG",OR(Painel!$B$5="(Todos)",A7240=Painel!$B$5)*OR(Painel!$E$5="(Todos)",P7240=Painel!$E$5)),$J7240+ROW()/10000000,"")</f>
        <v/>
      </c>
      <c r="U7240" s="29" t="str">
        <f aca="false">IF(AND($S7240="VENCIDO",$K7240="KG",OR(Painel!$B$5="(Todos)",A7240=Painel!$B$5)*OR(Painel!$E$5="(Todos)",P7240=Painel!$E$5)),$J7240+ROW()/10000000,"")</f>
        <v/>
      </c>
    </row>
    <row r="7241" customFormat="false" ht="15" hidden="false" customHeight="false" outlineLevel="0" collapsed="false">
      <c r="A7241" s="29" t="s">
        <v>52</v>
      </c>
      <c r="B7241" s="29" t="s">
        <v>13535</v>
      </c>
      <c r="C7241" s="29" t="s">
        <v>115</v>
      </c>
      <c r="D7241" s="29"/>
      <c r="E7241" s="29" t="n">
        <v>0</v>
      </c>
      <c r="F7241" s="29"/>
      <c r="G7241" s="29"/>
      <c r="H7241" s="30" t="n">
        <v>0</v>
      </c>
      <c r="I7241" s="29"/>
      <c r="J7241" s="30" t="n">
        <v>0</v>
      </c>
      <c r="K7241" s="29"/>
      <c r="L7241" s="29" t="s">
        <v>116</v>
      </c>
      <c r="M7241" s="29"/>
      <c r="N7241" s="29"/>
      <c r="O7241" s="29"/>
      <c r="P7241" s="29"/>
      <c r="Q7241" s="29" t="n">
        <f aca="false">IFERROR(VALUE(L7241),"")</f>
        <v>0</v>
      </c>
      <c r="R7241" s="29" t="str">
        <f aca="true">IF(O7241="","",O7241-TODAY())</f>
        <v/>
      </c>
      <c r="S7241" s="29" t="str">
        <f aca="false">IF(C7241="&lt;&lt; vazio &gt;&gt;","VAZIA",IF(AND(O7241&lt;&gt;"",R7241&lt;0),"VENCIDO",IF(AND(O7241&lt;&gt;"",R7241&lt;=Parametros!$B$10),"PRÓX. VENCIMENTO",IF(F7241="Q","QUALIDADE",IF(F7241="S","BLOQUEADO",IF(F7241="R","RESTRITO/DEVOLUÇÃO",IF(OR(N7241="QUAR",N7241="QRES"),"QUARENTENA",IF(OR(B7241="DESCARTE",B7241="DEVOLUÇÃO"),"DESCARTE/DEVOLUÇÃO",IF(AND(D7241="",K7241&lt;&gt;""),"SEM LOTE",IF(AND(Q7241&lt;&gt;"",Q7241&gt;=Parametros!$B$11),"PARADO/SEM GIRO","OK"))))))))))</f>
        <v>VAZIA</v>
      </c>
      <c r="T7241" s="29" t="str">
        <f aca="false">IF(AND($S7241="PARADO/SEM GIRO",$K7241="KG",OR(Painel!$B$5="(Todos)",A7241=Painel!$B$5)*OR(Painel!$E$5="(Todos)",P7241=Painel!$E$5)),$J7241+ROW()/10000000,"")</f>
        <v/>
      </c>
      <c r="U7241" s="29" t="str">
        <f aca="false">IF(AND($S7241="VENCIDO",$K7241="KG",OR(Painel!$B$5="(Todos)",A7241=Painel!$B$5)*OR(Painel!$E$5="(Todos)",P7241=Painel!$E$5)),$J7241+ROW()/10000000,"")</f>
        <v/>
      </c>
    </row>
    <row r="7242" customFormat="false" ht="15" hidden="false" customHeight="false" outlineLevel="0" collapsed="false">
      <c r="A7242" s="29" t="s">
        <v>52</v>
      </c>
      <c r="B7242" s="29" t="s">
        <v>13536</v>
      </c>
      <c r="C7242" s="29" t="s">
        <v>115</v>
      </c>
      <c r="D7242" s="29"/>
      <c r="E7242" s="29" t="n">
        <v>0</v>
      </c>
      <c r="F7242" s="29"/>
      <c r="G7242" s="29"/>
      <c r="H7242" s="30" t="n">
        <v>0</v>
      </c>
      <c r="I7242" s="29"/>
      <c r="J7242" s="30" t="n">
        <v>0</v>
      </c>
      <c r="K7242" s="29"/>
      <c r="L7242" s="29" t="s">
        <v>116</v>
      </c>
      <c r="M7242" s="29"/>
      <c r="N7242" s="29"/>
      <c r="O7242" s="29"/>
      <c r="P7242" s="29"/>
      <c r="Q7242" s="29" t="n">
        <f aca="false">IFERROR(VALUE(L7242),"")</f>
        <v>0</v>
      </c>
      <c r="R7242" s="29" t="str">
        <f aca="true">IF(O7242="","",O7242-TODAY())</f>
        <v/>
      </c>
      <c r="S7242" s="29" t="str">
        <f aca="false">IF(C7242="&lt;&lt; vazio &gt;&gt;","VAZIA",IF(AND(O7242&lt;&gt;"",R7242&lt;0),"VENCIDO",IF(AND(O7242&lt;&gt;"",R7242&lt;=Parametros!$B$10),"PRÓX. VENCIMENTO",IF(F7242="Q","QUALIDADE",IF(F7242="S","BLOQUEADO",IF(F7242="R","RESTRITO/DEVOLUÇÃO",IF(OR(N7242="QUAR",N7242="QRES"),"QUARENTENA",IF(OR(B7242="DESCARTE",B7242="DEVOLUÇÃO"),"DESCARTE/DEVOLUÇÃO",IF(AND(D7242="",K7242&lt;&gt;""),"SEM LOTE",IF(AND(Q7242&lt;&gt;"",Q7242&gt;=Parametros!$B$11),"PARADO/SEM GIRO","OK"))))))))))</f>
        <v>VAZIA</v>
      </c>
      <c r="T7242" s="29" t="str">
        <f aca="false">IF(AND($S7242="PARADO/SEM GIRO",$K7242="KG",OR(Painel!$B$5="(Todos)",A7242=Painel!$B$5)*OR(Painel!$E$5="(Todos)",P7242=Painel!$E$5)),$J7242+ROW()/10000000,"")</f>
        <v/>
      </c>
      <c r="U7242" s="29" t="str">
        <f aca="false">IF(AND($S7242="VENCIDO",$K7242="KG",OR(Painel!$B$5="(Todos)",A7242=Painel!$B$5)*OR(Painel!$E$5="(Todos)",P7242=Painel!$E$5)),$J7242+ROW()/10000000,"")</f>
        <v/>
      </c>
    </row>
    <row r="7243" customFormat="false" ht="15" hidden="false" customHeight="false" outlineLevel="0" collapsed="false">
      <c r="A7243" s="29" t="s">
        <v>52</v>
      </c>
      <c r="B7243" s="29" t="s">
        <v>13537</v>
      </c>
      <c r="C7243" s="29" t="s">
        <v>489</v>
      </c>
      <c r="D7243" s="29" t="s">
        <v>490</v>
      </c>
      <c r="E7243" s="29" t="n">
        <v>1</v>
      </c>
      <c r="F7243" s="29"/>
      <c r="G7243" s="29" t="s">
        <v>13538</v>
      </c>
      <c r="H7243" s="30" t="n">
        <v>1102.5</v>
      </c>
      <c r="I7243" s="31" t="n">
        <v>46185</v>
      </c>
      <c r="J7243" s="30" t="n">
        <v>1102.5</v>
      </c>
      <c r="K7243" s="29" t="s">
        <v>120</v>
      </c>
      <c r="L7243" s="29" t="s">
        <v>1617</v>
      </c>
      <c r="M7243" s="29"/>
      <c r="N7243" s="29" t="s">
        <v>122</v>
      </c>
      <c r="O7243" s="31" t="n">
        <v>46727</v>
      </c>
      <c r="P7243" s="29" t="s">
        <v>123</v>
      </c>
      <c r="Q7243" s="29" t="n">
        <f aca="false">IFERROR(VALUE(L7243),"")</f>
        <v>100</v>
      </c>
      <c r="R7243" s="29" t="n">
        <f aca="true">IF(O7243="","",O7243-TODAY())</f>
        <v>442</v>
      </c>
      <c r="S7243" s="29" t="str">
        <f aca="false">IF(C7243="&lt;&lt; vazio &gt;&gt;","VAZIA",IF(AND(O7243&lt;&gt;"",R7243&lt;0),"VENCIDO",IF(AND(O7243&lt;&gt;"",R7243&lt;=Parametros!$B$10),"PRÓX. VENCIMENTO",IF(F7243="Q","QUALIDADE",IF(F7243="S","BLOQUEADO",IF(F7243="R","RESTRITO/DEVOLUÇÃO",IF(OR(N7243="QUAR",N7243="QRES"),"QUARENTENA",IF(OR(B7243="DESCARTE",B7243="DEVOLUÇÃO"),"DESCARTE/DEVOLUÇÃO",IF(AND(D7243="",K7243&lt;&gt;""),"SEM LOTE",IF(AND(Q7243&lt;&gt;"",Q7243&gt;=Parametros!$B$11),"PARADO/SEM GIRO","OK"))))))))))</f>
        <v>PARADO/SEM GIRO</v>
      </c>
      <c r="T7243" s="29" t="n">
        <f aca="false">IF(AND($S7243="PARADO/SEM GIRO",$K7243="KG",OR(Painel!$B$5="(Todos)",A7243=Painel!$B$5)*OR(Painel!$E$5="(Todos)",P7243=Painel!$E$5)),$J7243+ROW()/10000000,"")</f>
        <v>1102.5007243</v>
      </c>
      <c r="U7243" s="29" t="str">
        <f aca="false">IF(AND($S7243="VENCIDO",$K7243="KG",OR(Painel!$B$5="(Todos)",A7243=Painel!$B$5)*OR(Painel!$E$5="(Todos)",P7243=Painel!$E$5)),$J7243+ROW()/10000000,"")</f>
        <v/>
      </c>
    </row>
    <row r="7244" customFormat="false" ht="15" hidden="false" customHeight="false" outlineLevel="0" collapsed="false">
      <c r="A7244" s="29" t="s">
        <v>52</v>
      </c>
      <c r="B7244" s="29" t="s">
        <v>13539</v>
      </c>
      <c r="C7244" s="29" t="s">
        <v>533</v>
      </c>
      <c r="D7244" s="29" t="s">
        <v>11463</v>
      </c>
      <c r="E7244" s="29" t="n">
        <v>1</v>
      </c>
      <c r="F7244" s="29"/>
      <c r="G7244" s="29" t="s">
        <v>13540</v>
      </c>
      <c r="H7244" s="30" t="n">
        <v>432</v>
      </c>
      <c r="I7244" s="31" t="n">
        <v>46073</v>
      </c>
      <c r="J7244" s="30" t="n">
        <v>432</v>
      </c>
      <c r="K7244" s="29" t="s">
        <v>120</v>
      </c>
      <c r="L7244" s="29" t="s">
        <v>11465</v>
      </c>
      <c r="M7244" s="29"/>
      <c r="N7244" s="29" t="s">
        <v>122</v>
      </c>
      <c r="O7244" s="31" t="n">
        <v>46614</v>
      </c>
      <c r="P7244" s="29" t="s">
        <v>123</v>
      </c>
      <c r="Q7244" s="29" t="n">
        <f aca="false">IFERROR(VALUE(L7244),"")</f>
        <v>212</v>
      </c>
      <c r="R7244" s="29" t="n">
        <f aca="true">IF(O7244="","",O7244-TODAY())</f>
        <v>329</v>
      </c>
      <c r="S7244" s="29" t="str">
        <f aca="false">IF(C7244="&lt;&lt; vazio &gt;&gt;","VAZIA",IF(AND(O7244&lt;&gt;"",R7244&lt;0),"VENCIDO",IF(AND(O7244&lt;&gt;"",R7244&lt;=Parametros!$B$10),"PRÓX. VENCIMENTO",IF(F7244="Q","QUALIDADE",IF(F7244="S","BLOQUEADO",IF(F7244="R","RESTRITO/DEVOLUÇÃO",IF(OR(N7244="QUAR",N7244="QRES"),"QUARENTENA",IF(OR(B7244="DESCARTE",B7244="DEVOLUÇÃO"),"DESCARTE/DEVOLUÇÃO",IF(AND(D7244="",K7244&lt;&gt;""),"SEM LOTE",IF(AND(Q7244&lt;&gt;"",Q7244&gt;=Parametros!$B$11),"PARADO/SEM GIRO","OK"))))))))))</f>
        <v>PARADO/SEM GIRO</v>
      </c>
      <c r="T7244" s="29" t="n">
        <f aca="false">IF(AND($S7244="PARADO/SEM GIRO",$K7244="KG",OR(Painel!$B$5="(Todos)",A7244=Painel!$B$5)*OR(Painel!$E$5="(Todos)",P7244=Painel!$E$5)),$J7244+ROW()/10000000,"")</f>
        <v>432.0007244</v>
      </c>
      <c r="U7244" s="29" t="str">
        <f aca="false">IF(AND($S7244="VENCIDO",$K7244="KG",OR(Painel!$B$5="(Todos)",A7244=Painel!$B$5)*OR(Painel!$E$5="(Todos)",P7244=Painel!$E$5)),$J7244+ROW()/10000000,"")</f>
        <v/>
      </c>
    </row>
    <row r="7245" customFormat="false" ht="15" hidden="false" customHeight="false" outlineLevel="0" collapsed="false">
      <c r="A7245" s="29" t="s">
        <v>52</v>
      </c>
      <c r="B7245" s="29" t="s">
        <v>13541</v>
      </c>
      <c r="C7245" s="29" t="s">
        <v>115</v>
      </c>
      <c r="D7245" s="29"/>
      <c r="E7245" s="29" t="n">
        <v>0</v>
      </c>
      <c r="F7245" s="29"/>
      <c r="G7245" s="29"/>
      <c r="H7245" s="30" t="n">
        <v>0</v>
      </c>
      <c r="I7245" s="29"/>
      <c r="J7245" s="30" t="n">
        <v>0</v>
      </c>
      <c r="K7245" s="29"/>
      <c r="L7245" s="29" t="s">
        <v>116</v>
      </c>
      <c r="M7245" s="29"/>
      <c r="N7245" s="29"/>
      <c r="O7245" s="29"/>
      <c r="P7245" s="29"/>
      <c r="Q7245" s="29" t="n">
        <f aca="false">IFERROR(VALUE(L7245),"")</f>
        <v>0</v>
      </c>
      <c r="R7245" s="29" t="str">
        <f aca="true">IF(O7245="","",O7245-TODAY())</f>
        <v/>
      </c>
      <c r="S7245" s="29" t="str">
        <f aca="false">IF(C7245="&lt;&lt; vazio &gt;&gt;","VAZIA",IF(AND(O7245&lt;&gt;"",R7245&lt;0),"VENCIDO",IF(AND(O7245&lt;&gt;"",R7245&lt;=Parametros!$B$10),"PRÓX. VENCIMENTO",IF(F7245="Q","QUALIDADE",IF(F7245="S","BLOQUEADO",IF(F7245="R","RESTRITO/DEVOLUÇÃO",IF(OR(N7245="QUAR",N7245="QRES"),"QUARENTENA",IF(OR(B7245="DESCARTE",B7245="DEVOLUÇÃO"),"DESCARTE/DEVOLUÇÃO",IF(AND(D7245="",K7245&lt;&gt;""),"SEM LOTE",IF(AND(Q7245&lt;&gt;"",Q7245&gt;=Parametros!$B$11),"PARADO/SEM GIRO","OK"))))))))))</f>
        <v>VAZIA</v>
      </c>
      <c r="T7245" s="29" t="str">
        <f aca="false">IF(AND($S7245="PARADO/SEM GIRO",$K7245="KG",OR(Painel!$B$5="(Todos)",A7245=Painel!$B$5)*OR(Painel!$E$5="(Todos)",P7245=Painel!$E$5)),$J7245+ROW()/10000000,"")</f>
        <v/>
      </c>
      <c r="U7245" s="29" t="str">
        <f aca="false">IF(AND($S7245="VENCIDO",$K7245="KG",OR(Painel!$B$5="(Todos)",A7245=Painel!$B$5)*OR(Painel!$E$5="(Todos)",P7245=Painel!$E$5)),$J7245+ROW()/10000000,"")</f>
        <v/>
      </c>
    </row>
    <row r="7246" customFormat="false" ht="15" hidden="false" customHeight="false" outlineLevel="0" collapsed="false">
      <c r="A7246" s="29" t="s">
        <v>52</v>
      </c>
      <c r="B7246" s="29" t="s">
        <v>13542</v>
      </c>
      <c r="C7246" s="29" t="s">
        <v>115</v>
      </c>
      <c r="D7246" s="29"/>
      <c r="E7246" s="29" t="n">
        <v>0</v>
      </c>
      <c r="F7246" s="29"/>
      <c r="G7246" s="29"/>
      <c r="H7246" s="30" t="n">
        <v>0</v>
      </c>
      <c r="I7246" s="29"/>
      <c r="J7246" s="30" t="n">
        <v>0</v>
      </c>
      <c r="K7246" s="29"/>
      <c r="L7246" s="29" t="s">
        <v>116</v>
      </c>
      <c r="M7246" s="29"/>
      <c r="N7246" s="29"/>
      <c r="O7246" s="29"/>
      <c r="P7246" s="29"/>
      <c r="Q7246" s="29" t="n">
        <f aca="false">IFERROR(VALUE(L7246),"")</f>
        <v>0</v>
      </c>
      <c r="R7246" s="29" t="str">
        <f aca="true">IF(O7246="","",O7246-TODAY())</f>
        <v/>
      </c>
      <c r="S7246" s="29" t="str">
        <f aca="false">IF(C7246="&lt;&lt; vazio &gt;&gt;","VAZIA",IF(AND(O7246&lt;&gt;"",R7246&lt;0),"VENCIDO",IF(AND(O7246&lt;&gt;"",R7246&lt;=Parametros!$B$10),"PRÓX. VENCIMENTO",IF(F7246="Q","QUALIDADE",IF(F7246="S","BLOQUEADO",IF(F7246="R","RESTRITO/DEVOLUÇÃO",IF(OR(N7246="QUAR",N7246="QRES"),"QUARENTENA",IF(OR(B7246="DESCARTE",B7246="DEVOLUÇÃO"),"DESCARTE/DEVOLUÇÃO",IF(AND(D7246="",K7246&lt;&gt;""),"SEM LOTE",IF(AND(Q7246&lt;&gt;"",Q7246&gt;=Parametros!$B$11),"PARADO/SEM GIRO","OK"))))))))))</f>
        <v>VAZIA</v>
      </c>
      <c r="T7246" s="29" t="str">
        <f aca="false">IF(AND($S7246="PARADO/SEM GIRO",$K7246="KG",OR(Painel!$B$5="(Todos)",A7246=Painel!$B$5)*OR(Painel!$E$5="(Todos)",P7246=Painel!$E$5)),$J7246+ROW()/10000000,"")</f>
        <v/>
      </c>
      <c r="U7246" s="29" t="str">
        <f aca="false">IF(AND($S7246="VENCIDO",$K7246="KG",OR(Painel!$B$5="(Todos)",A7246=Painel!$B$5)*OR(Painel!$E$5="(Todos)",P7246=Painel!$E$5)),$J7246+ROW()/10000000,"")</f>
        <v/>
      </c>
    </row>
    <row r="7247" customFormat="false" ht="15" hidden="false" customHeight="false" outlineLevel="0" collapsed="false">
      <c r="A7247" s="29" t="s">
        <v>52</v>
      </c>
      <c r="B7247" s="29" t="s">
        <v>13543</v>
      </c>
      <c r="C7247" s="29" t="s">
        <v>115</v>
      </c>
      <c r="D7247" s="29"/>
      <c r="E7247" s="29" t="n">
        <v>0</v>
      </c>
      <c r="F7247" s="29"/>
      <c r="G7247" s="29"/>
      <c r="H7247" s="30" t="n">
        <v>0</v>
      </c>
      <c r="I7247" s="29"/>
      <c r="J7247" s="30" t="n">
        <v>0</v>
      </c>
      <c r="K7247" s="29"/>
      <c r="L7247" s="29" t="s">
        <v>116</v>
      </c>
      <c r="M7247" s="29"/>
      <c r="N7247" s="29"/>
      <c r="O7247" s="29"/>
      <c r="P7247" s="29"/>
      <c r="Q7247" s="29" t="n">
        <f aca="false">IFERROR(VALUE(L7247),"")</f>
        <v>0</v>
      </c>
      <c r="R7247" s="29" t="str">
        <f aca="true">IF(O7247="","",O7247-TODAY())</f>
        <v/>
      </c>
      <c r="S7247" s="29" t="str">
        <f aca="false">IF(C7247="&lt;&lt; vazio &gt;&gt;","VAZIA",IF(AND(O7247&lt;&gt;"",R7247&lt;0),"VENCIDO",IF(AND(O7247&lt;&gt;"",R7247&lt;=Parametros!$B$10),"PRÓX. VENCIMENTO",IF(F7247="Q","QUALIDADE",IF(F7247="S","BLOQUEADO",IF(F7247="R","RESTRITO/DEVOLUÇÃO",IF(OR(N7247="QUAR",N7247="QRES"),"QUARENTENA",IF(OR(B7247="DESCARTE",B7247="DEVOLUÇÃO"),"DESCARTE/DEVOLUÇÃO",IF(AND(D7247="",K7247&lt;&gt;""),"SEM LOTE",IF(AND(Q7247&lt;&gt;"",Q7247&gt;=Parametros!$B$11),"PARADO/SEM GIRO","OK"))))))))))</f>
        <v>VAZIA</v>
      </c>
      <c r="T7247" s="29" t="str">
        <f aca="false">IF(AND($S7247="PARADO/SEM GIRO",$K7247="KG",OR(Painel!$B$5="(Todos)",A7247=Painel!$B$5)*OR(Painel!$E$5="(Todos)",P7247=Painel!$E$5)),$J7247+ROW()/10000000,"")</f>
        <v/>
      </c>
      <c r="U7247" s="29" t="str">
        <f aca="false">IF(AND($S7247="VENCIDO",$K7247="KG",OR(Painel!$B$5="(Todos)",A7247=Painel!$B$5)*OR(Painel!$E$5="(Todos)",P7247=Painel!$E$5)),$J7247+ROW()/10000000,"")</f>
        <v/>
      </c>
    </row>
    <row r="7248" customFormat="false" ht="15" hidden="false" customHeight="false" outlineLevel="0" collapsed="false">
      <c r="A7248" s="29" t="s">
        <v>52</v>
      </c>
      <c r="B7248" s="29" t="s">
        <v>13544</v>
      </c>
      <c r="C7248" s="29" t="s">
        <v>115</v>
      </c>
      <c r="D7248" s="29"/>
      <c r="E7248" s="29" t="n">
        <v>0</v>
      </c>
      <c r="F7248" s="29"/>
      <c r="G7248" s="29"/>
      <c r="H7248" s="30" t="n">
        <v>0</v>
      </c>
      <c r="I7248" s="29"/>
      <c r="J7248" s="30" t="n">
        <v>0</v>
      </c>
      <c r="K7248" s="29"/>
      <c r="L7248" s="29" t="s">
        <v>116</v>
      </c>
      <c r="M7248" s="29"/>
      <c r="N7248" s="29"/>
      <c r="O7248" s="29"/>
      <c r="P7248" s="29"/>
      <c r="Q7248" s="29" t="n">
        <f aca="false">IFERROR(VALUE(L7248),"")</f>
        <v>0</v>
      </c>
      <c r="R7248" s="29" t="str">
        <f aca="true">IF(O7248="","",O7248-TODAY())</f>
        <v/>
      </c>
      <c r="S7248" s="29" t="str">
        <f aca="false">IF(C7248="&lt;&lt; vazio &gt;&gt;","VAZIA",IF(AND(O7248&lt;&gt;"",R7248&lt;0),"VENCIDO",IF(AND(O7248&lt;&gt;"",R7248&lt;=Parametros!$B$10),"PRÓX. VENCIMENTO",IF(F7248="Q","QUALIDADE",IF(F7248="S","BLOQUEADO",IF(F7248="R","RESTRITO/DEVOLUÇÃO",IF(OR(N7248="QUAR",N7248="QRES"),"QUARENTENA",IF(OR(B7248="DESCARTE",B7248="DEVOLUÇÃO"),"DESCARTE/DEVOLUÇÃO",IF(AND(D7248="",K7248&lt;&gt;""),"SEM LOTE",IF(AND(Q7248&lt;&gt;"",Q7248&gt;=Parametros!$B$11),"PARADO/SEM GIRO","OK"))))))))))</f>
        <v>VAZIA</v>
      </c>
      <c r="T7248" s="29" t="str">
        <f aca="false">IF(AND($S7248="PARADO/SEM GIRO",$K7248="KG",OR(Painel!$B$5="(Todos)",A7248=Painel!$B$5)*OR(Painel!$E$5="(Todos)",P7248=Painel!$E$5)),$J7248+ROW()/10000000,"")</f>
        <v/>
      </c>
      <c r="U7248" s="29" t="str">
        <f aca="false">IF(AND($S7248="VENCIDO",$K7248="KG",OR(Painel!$B$5="(Todos)",A7248=Painel!$B$5)*OR(Painel!$E$5="(Todos)",P7248=Painel!$E$5)),$J7248+ROW()/10000000,"")</f>
        <v/>
      </c>
    </row>
    <row r="7249" customFormat="false" ht="15" hidden="false" customHeight="false" outlineLevel="0" collapsed="false">
      <c r="A7249" s="29" t="s">
        <v>52</v>
      </c>
      <c r="B7249" s="29" t="s">
        <v>13545</v>
      </c>
      <c r="C7249" s="29" t="s">
        <v>115</v>
      </c>
      <c r="D7249" s="29"/>
      <c r="E7249" s="29" t="n">
        <v>0</v>
      </c>
      <c r="F7249" s="29"/>
      <c r="G7249" s="29"/>
      <c r="H7249" s="30" t="n">
        <v>0</v>
      </c>
      <c r="I7249" s="29"/>
      <c r="J7249" s="30" t="n">
        <v>0</v>
      </c>
      <c r="K7249" s="29"/>
      <c r="L7249" s="29" t="s">
        <v>116</v>
      </c>
      <c r="M7249" s="29"/>
      <c r="N7249" s="29"/>
      <c r="O7249" s="29"/>
      <c r="P7249" s="29"/>
      <c r="Q7249" s="29" t="n">
        <f aca="false">IFERROR(VALUE(L7249),"")</f>
        <v>0</v>
      </c>
      <c r="R7249" s="29" t="str">
        <f aca="true">IF(O7249="","",O7249-TODAY())</f>
        <v/>
      </c>
      <c r="S7249" s="29" t="str">
        <f aca="false">IF(C7249="&lt;&lt; vazio &gt;&gt;","VAZIA",IF(AND(O7249&lt;&gt;"",R7249&lt;0),"VENCIDO",IF(AND(O7249&lt;&gt;"",R7249&lt;=Parametros!$B$10),"PRÓX. VENCIMENTO",IF(F7249="Q","QUALIDADE",IF(F7249="S","BLOQUEADO",IF(F7249="R","RESTRITO/DEVOLUÇÃO",IF(OR(N7249="QUAR",N7249="QRES"),"QUARENTENA",IF(OR(B7249="DESCARTE",B7249="DEVOLUÇÃO"),"DESCARTE/DEVOLUÇÃO",IF(AND(D7249="",K7249&lt;&gt;""),"SEM LOTE",IF(AND(Q7249&lt;&gt;"",Q7249&gt;=Parametros!$B$11),"PARADO/SEM GIRO","OK"))))))))))</f>
        <v>VAZIA</v>
      </c>
      <c r="T7249" s="29" t="str">
        <f aca="false">IF(AND($S7249="PARADO/SEM GIRO",$K7249="KG",OR(Painel!$B$5="(Todos)",A7249=Painel!$B$5)*OR(Painel!$E$5="(Todos)",P7249=Painel!$E$5)),$J7249+ROW()/10000000,"")</f>
        <v/>
      </c>
      <c r="U7249" s="29" t="str">
        <f aca="false">IF(AND($S7249="VENCIDO",$K7249="KG",OR(Painel!$B$5="(Todos)",A7249=Painel!$B$5)*OR(Painel!$E$5="(Todos)",P7249=Painel!$E$5)),$J7249+ROW()/10000000,"")</f>
        <v/>
      </c>
    </row>
    <row r="7250" customFormat="false" ht="15" hidden="false" customHeight="false" outlineLevel="0" collapsed="false">
      <c r="A7250" s="29" t="s">
        <v>52</v>
      </c>
      <c r="B7250" s="29" t="s">
        <v>13546</v>
      </c>
      <c r="C7250" s="29" t="s">
        <v>115</v>
      </c>
      <c r="D7250" s="29"/>
      <c r="E7250" s="29" t="n">
        <v>0</v>
      </c>
      <c r="F7250" s="29"/>
      <c r="G7250" s="29"/>
      <c r="H7250" s="30" t="n">
        <v>0</v>
      </c>
      <c r="I7250" s="29"/>
      <c r="J7250" s="30" t="n">
        <v>0</v>
      </c>
      <c r="K7250" s="29"/>
      <c r="L7250" s="29" t="s">
        <v>116</v>
      </c>
      <c r="M7250" s="29"/>
      <c r="N7250" s="29"/>
      <c r="O7250" s="29"/>
      <c r="P7250" s="29"/>
      <c r="Q7250" s="29" t="n">
        <f aca="false">IFERROR(VALUE(L7250),"")</f>
        <v>0</v>
      </c>
      <c r="R7250" s="29" t="str">
        <f aca="true">IF(O7250="","",O7250-TODAY())</f>
        <v/>
      </c>
      <c r="S7250" s="29" t="str">
        <f aca="false">IF(C7250="&lt;&lt; vazio &gt;&gt;","VAZIA",IF(AND(O7250&lt;&gt;"",R7250&lt;0),"VENCIDO",IF(AND(O7250&lt;&gt;"",R7250&lt;=Parametros!$B$10),"PRÓX. VENCIMENTO",IF(F7250="Q","QUALIDADE",IF(F7250="S","BLOQUEADO",IF(F7250="R","RESTRITO/DEVOLUÇÃO",IF(OR(N7250="QUAR",N7250="QRES"),"QUARENTENA",IF(OR(B7250="DESCARTE",B7250="DEVOLUÇÃO"),"DESCARTE/DEVOLUÇÃO",IF(AND(D7250="",K7250&lt;&gt;""),"SEM LOTE",IF(AND(Q7250&lt;&gt;"",Q7250&gt;=Parametros!$B$11),"PARADO/SEM GIRO","OK"))))))))))</f>
        <v>VAZIA</v>
      </c>
      <c r="T7250" s="29" t="str">
        <f aca="false">IF(AND($S7250="PARADO/SEM GIRO",$K7250="KG",OR(Painel!$B$5="(Todos)",A7250=Painel!$B$5)*OR(Painel!$E$5="(Todos)",P7250=Painel!$E$5)),$J7250+ROW()/10000000,"")</f>
        <v/>
      </c>
      <c r="U7250" s="29" t="str">
        <f aca="false">IF(AND($S7250="VENCIDO",$K7250="KG",OR(Painel!$B$5="(Todos)",A7250=Painel!$B$5)*OR(Painel!$E$5="(Todos)",P7250=Painel!$E$5)),$J7250+ROW()/10000000,"")</f>
        <v/>
      </c>
    </row>
    <row r="7251" customFormat="false" ht="15" hidden="false" customHeight="false" outlineLevel="0" collapsed="false">
      <c r="A7251" s="29" t="s">
        <v>52</v>
      </c>
      <c r="B7251" s="29" t="s">
        <v>13547</v>
      </c>
      <c r="C7251" s="29" t="s">
        <v>115</v>
      </c>
      <c r="D7251" s="29"/>
      <c r="E7251" s="29" t="n">
        <v>0</v>
      </c>
      <c r="F7251" s="29"/>
      <c r="G7251" s="29"/>
      <c r="H7251" s="30" t="n">
        <v>0</v>
      </c>
      <c r="I7251" s="29"/>
      <c r="J7251" s="30" t="n">
        <v>0</v>
      </c>
      <c r="K7251" s="29"/>
      <c r="L7251" s="29" t="s">
        <v>116</v>
      </c>
      <c r="M7251" s="29"/>
      <c r="N7251" s="29"/>
      <c r="O7251" s="29"/>
      <c r="P7251" s="29"/>
      <c r="Q7251" s="29" t="n">
        <f aca="false">IFERROR(VALUE(L7251),"")</f>
        <v>0</v>
      </c>
      <c r="R7251" s="29" t="str">
        <f aca="true">IF(O7251="","",O7251-TODAY())</f>
        <v/>
      </c>
      <c r="S7251" s="29" t="str">
        <f aca="false">IF(C7251="&lt;&lt; vazio &gt;&gt;","VAZIA",IF(AND(O7251&lt;&gt;"",R7251&lt;0),"VENCIDO",IF(AND(O7251&lt;&gt;"",R7251&lt;=Parametros!$B$10),"PRÓX. VENCIMENTO",IF(F7251="Q","QUALIDADE",IF(F7251="S","BLOQUEADO",IF(F7251="R","RESTRITO/DEVOLUÇÃO",IF(OR(N7251="QUAR",N7251="QRES"),"QUARENTENA",IF(OR(B7251="DESCARTE",B7251="DEVOLUÇÃO"),"DESCARTE/DEVOLUÇÃO",IF(AND(D7251="",K7251&lt;&gt;""),"SEM LOTE",IF(AND(Q7251&lt;&gt;"",Q7251&gt;=Parametros!$B$11),"PARADO/SEM GIRO","OK"))))))))))</f>
        <v>VAZIA</v>
      </c>
      <c r="T7251" s="29" t="str">
        <f aca="false">IF(AND($S7251="PARADO/SEM GIRO",$K7251="KG",OR(Painel!$B$5="(Todos)",A7251=Painel!$B$5)*OR(Painel!$E$5="(Todos)",P7251=Painel!$E$5)),$J7251+ROW()/10000000,"")</f>
        <v/>
      </c>
      <c r="U7251" s="29" t="str">
        <f aca="false">IF(AND($S7251="VENCIDO",$K7251="KG",OR(Painel!$B$5="(Todos)",A7251=Painel!$B$5)*OR(Painel!$E$5="(Todos)",P7251=Painel!$E$5)),$J7251+ROW()/10000000,"")</f>
        <v/>
      </c>
    </row>
    <row r="7252" customFormat="false" ht="15" hidden="false" customHeight="false" outlineLevel="0" collapsed="false">
      <c r="A7252" s="29" t="s">
        <v>52</v>
      </c>
      <c r="B7252" s="29" t="s">
        <v>13548</v>
      </c>
      <c r="C7252" s="29" t="s">
        <v>5213</v>
      </c>
      <c r="D7252" s="29" t="s">
        <v>4931</v>
      </c>
      <c r="E7252" s="29" t="n">
        <v>1</v>
      </c>
      <c r="F7252" s="29"/>
      <c r="G7252" s="29" t="s">
        <v>13549</v>
      </c>
      <c r="H7252" s="30" t="n">
        <v>700</v>
      </c>
      <c r="I7252" s="31" t="n">
        <v>46247</v>
      </c>
      <c r="J7252" s="30" t="n">
        <v>700</v>
      </c>
      <c r="K7252" s="29" t="s">
        <v>120</v>
      </c>
      <c r="L7252" s="29" t="s">
        <v>1719</v>
      </c>
      <c r="M7252" s="29"/>
      <c r="N7252" s="29" t="s">
        <v>122</v>
      </c>
      <c r="O7252" s="31" t="n">
        <v>46787</v>
      </c>
      <c r="P7252" s="29" t="s">
        <v>123</v>
      </c>
      <c r="Q7252" s="29" t="n">
        <f aca="false">IFERROR(VALUE(L7252),"")</f>
        <v>38</v>
      </c>
      <c r="R7252" s="29" t="n">
        <f aca="true">IF(O7252="","",O7252-TODAY())</f>
        <v>502</v>
      </c>
      <c r="S7252" s="29" t="str">
        <f aca="false">IF(C7252="&lt;&lt; vazio &gt;&gt;","VAZIA",IF(AND(O7252&lt;&gt;"",R7252&lt;0),"VENCIDO",IF(AND(O7252&lt;&gt;"",R7252&lt;=Parametros!$B$10),"PRÓX. VENCIMENTO",IF(F7252="Q","QUALIDADE",IF(F7252="S","BLOQUEADO",IF(F7252="R","RESTRITO/DEVOLUÇÃO",IF(OR(N7252="QUAR",N7252="QRES"),"QUARENTENA",IF(OR(B7252="DESCARTE",B7252="DEVOLUÇÃO"),"DESCARTE/DEVOLUÇÃO",IF(AND(D7252="",K7252&lt;&gt;""),"SEM LOTE",IF(AND(Q7252&lt;&gt;"",Q7252&gt;=Parametros!$B$11),"PARADO/SEM GIRO","OK"))))))))))</f>
        <v>OK</v>
      </c>
      <c r="T7252" s="29" t="str">
        <f aca="false">IF(AND($S7252="PARADO/SEM GIRO",$K7252="KG",OR(Painel!$B$5="(Todos)",A7252=Painel!$B$5)*OR(Painel!$E$5="(Todos)",P7252=Painel!$E$5)),$J7252+ROW()/10000000,"")</f>
        <v/>
      </c>
      <c r="U7252" s="29" t="str">
        <f aca="false">IF(AND($S7252="VENCIDO",$K7252="KG",OR(Painel!$B$5="(Todos)",A7252=Painel!$B$5)*OR(Painel!$E$5="(Todos)",P7252=Painel!$E$5)),$J7252+ROW()/10000000,"")</f>
        <v/>
      </c>
    </row>
    <row r="7253" customFormat="false" ht="15" hidden="false" customHeight="false" outlineLevel="0" collapsed="false">
      <c r="A7253" s="29" t="s">
        <v>52</v>
      </c>
      <c r="B7253" s="29" t="s">
        <v>13550</v>
      </c>
      <c r="C7253" s="29" t="s">
        <v>115</v>
      </c>
      <c r="D7253" s="29"/>
      <c r="E7253" s="29" t="n">
        <v>0</v>
      </c>
      <c r="F7253" s="29"/>
      <c r="G7253" s="29"/>
      <c r="H7253" s="30" t="n">
        <v>0</v>
      </c>
      <c r="I7253" s="29"/>
      <c r="J7253" s="30" t="n">
        <v>0</v>
      </c>
      <c r="K7253" s="29"/>
      <c r="L7253" s="29" t="s">
        <v>116</v>
      </c>
      <c r="M7253" s="29"/>
      <c r="N7253" s="29"/>
      <c r="O7253" s="29"/>
      <c r="P7253" s="29"/>
      <c r="Q7253" s="29" t="n">
        <f aca="false">IFERROR(VALUE(L7253),"")</f>
        <v>0</v>
      </c>
      <c r="R7253" s="29" t="str">
        <f aca="true">IF(O7253="","",O7253-TODAY())</f>
        <v/>
      </c>
      <c r="S7253" s="29" t="str">
        <f aca="false">IF(C7253="&lt;&lt; vazio &gt;&gt;","VAZIA",IF(AND(O7253&lt;&gt;"",R7253&lt;0),"VENCIDO",IF(AND(O7253&lt;&gt;"",R7253&lt;=Parametros!$B$10),"PRÓX. VENCIMENTO",IF(F7253="Q","QUALIDADE",IF(F7253="S","BLOQUEADO",IF(F7253="R","RESTRITO/DEVOLUÇÃO",IF(OR(N7253="QUAR",N7253="QRES"),"QUARENTENA",IF(OR(B7253="DESCARTE",B7253="DEVOLUÇÃO"),"DESCARTE/DEVOLUÇÃO",IF(AND(D7253="",K7253&lt;&gt;""),"SEM LOTE",IF(AND(Q7253&lt;&gt;"",Q7253&gt;=Parametros!$B$11),"PARADO/SEM GIRO","OK"))))))))))</f>
        <v>VAZIA</v>
      </c>
      <c r="T7253" s="29" t="str">
        <f aca="false">IF(AND($S7253="PARADO/SEM GIRO",$K7253="KG",OR(Painel!$B$5="(Todos)",A7253=Painel!$B$5)*OR(Painel!$E$5="(Todos)",P7253=Painel!$E$5)),$J7253+ROW()/10000000,"")</f>
        <v/>
      </c>
      <c r="U7253" s="29" t="str">
        <f aca="false">IF(AND($S7253="VENCIDO",$K7253="KG",OR(Painel!$B$5="(Todos)",A7253=Painel!$B$5)*OR(Painel!$E$5="(Todos)",P7253=Painel!$E$5)),$J7253+ROW()/10000000,"")</f>
        <v/>
      </c>
    </row>
    <row r="7254" customFormat="false" ht="15" hidden="false" customHeight="false" outlineLevel="0" collapsed="false">
      <c r="A7254" s="29" t="s">
        <v>52</v>
      </c>
      <c r="B7254" s="29" t="s">
        <v>13551</v>
      </c>
      <c r="C7254" s="29" t="s">
        <v>115</v>
      </c>
      <c r="D7254" s="29"/>
      <c r="E7254" s="29" t="n">
        <v>0</v>
      </c>
      <c r="F7254" s="29"/>
      <c r="G7254" s="29"/>
      <c r="H7254" s="30" t="n">
        <v>0</v>
      </c>
      <c r="I7254" s="29"/>
      <c r="J7254" s="30" t="n">
        <v>0</v>
      </c>
      <c r="K7254" s="29"/>
      <c r="L7254" s="29" t="s">
        <v>116</v>
      </c>
      <c r="M7254" s="29"/>
      <c r="N7254" s="29"/>
      <c r="O7254" s="29"/>
      <c r="P7254" s="29"/>
      <c r="Q7254" s="29" t="n">
        <f aca="false">IFERROR(VALUE(L7254),"")</f>
        <v>0</v>
      </c>
      <c r="R7254" s="29" t="str">
        <f aca="true">IF(O7254="","",O7254-TODAY())</f>
        <v/>
      </c>
      <c r="S7254" s="29" t="str">
        <f aca="false">IF(C7254="&lt;&lt; vazio &gt;&gt;","VAZIA",IF(AND(O7254&lt;&gt;"",R7254&lt;0),"VENCIDO",IF(AND(O7254&lt;&gt;"",R7254&lt;=Parametros!$B$10),"PRÓX. VENCIMENTO",IF(F7254="Q","QUALIDADE",IF(F7254="S","BLOQUEADO",IF(F7254="R","RESTRITO/DEVOLUÇÃO",IF(OR(N7254="QUAR",N7254="QRES"),"QUARENTENA",IF(OR(B7254="DESCARTE",B7254="DEVOLUÇÃO"),"DESCARTE/DEVOLUÇÃO",IF(AND(D7254="",K7254&lt;&gt;""),"SEM LOTE",IF(AND(Q7254&lt;&gt;"",Q7254&gt;=Parametros!$B$11),"PARADO/SEM GIRO","OK"))))))))))</f>
        <v>VAZIA</v>
      </c>
      <c r="T7254" s="29" t="str">
        <f aca="false">IF(AND($S7254="PARADO/SEM GIRO",$K7254="KG",OR(Painel!$B$5="(Todos)",A7254=Painel!$B$5)*OR(Painel!$E$5="(Todos)",P7254=Painel!$E$5)),$J7254+ROW()/10000000,"")</f>
        <v/>
      </c>
      <c r="U7254" s="29" t="str">
        <f aca="false">IF(AND($S7254="VENCIDO",$K7254="KG",OR(Painel!$B$5="(Todos)",A7254=Painel!$B$5)*OR(Painel!$E$5="(Todos)",P7254=Painel!$E$5)),$J7254+ROW()/10000000,"")</f>
        <v/>
      </c>
    </row>
    <row r="7255" customFormat="false" ht="15" hidden="false" customHeight="false" outlineLevel="0" collapsed="false">
      <c r="A7255" s="29" t="s">
        <v>52</v>
      </c>
      <c r="B7255" s="29" t="s">
        <v>13552</v>
      </c>
      <c r="C7255" s="29" t="s">
        <v>5213</v>
      </c>
      <c r="D7255" s="29" t="s">
        <v>4931</v>
      </c>
      <c r="E7255" s="29" t="n">
        <v>1</v>
      </c>
      <c r="F7255" s="29"/>
      <c r="G7255" s="29" t="s">
        <v>13553</v>
      </c>
      <c r="H7255" s="30" t="n">
        <v>700</v>
      </c>
      <c r="I7255" s="31" t="n">
        <v>46247</v>
      </c>
      <c r="J7255" s="30" t="n">
        <v>700</v>
      </c>
      <c r="K7255" s="29" t="s">
        <v>120</v>
      </c>
      <c r="L7255" s="29" t="s">
        <v>1719</v>
      </c>
      <c r="M7255" s="29"/>
      <c r="N7255" s="29" t="s">
        <v>122</v>
      </c>
      <c r="O7255" s="31" t="n">
        <v>46787</v>
      </c>
      <c r="P7255" s="29" t="s">
        <v>123</v>
      </c>
      <c r="Q7255" s="29" t="n">
        <f aca="false">IFERROR(VALUE(L7255),"")</f>
        <v>38</v>
      </c>
      <c r="R7255" s="29" t="n">
        <f aca="true">IF(O7255="","",O7255-TODAY())</f>
        <v>502</v>
      </c>
      <c r="S7255" s="29" t="str">
        <f aca="false">IF(C7255="&lt;&lt; vazio &gt;&gt;","VAZIA",IF(AND(O7255&lt;&gt;"",R7255&lt;0),"VENCIDO",IF(AND(O7255&lt;&gt;"",R7255&lt;=Parametros!$B$10),"PRÓX. VENCIMENTO",IF(F7255="Q","QUALIDADE",IF(F7255="S","BLOQUEADO",IF(F7255="R","RESTRITO/DEVOLUÇÃO",IF(OR(N7255="QUAR",N7255="QRES"),"QUARENTENA",IF(OR(B7255="DESCARTE",B7255="DEVOLUÇÃO"),"DESCARTE/DEVOLUÇÃO",IF(AND(D7255="",K7255&lt;&gt;""),"SEM LOTE",IF(AND(Q7255&lt;&gt;"",Q7255&gt;=Parametros!$B$11),"PARADO/SEM GIRO","OK"))))))))))</f>
        <v>OK</v>
      </c>
      <c r="T7255" s="29" t="str">
        <f aca="false">IF(AND($S7255="PARADO/SEM GIRO",$K7255="KG",OR(Painel!$B$5="(Todos)",A7255=Painel!$B$5)*OR(Painel!$E$5="(Todos)",P7255=Painel!$E$5)),$J7255+ROW()/10000000,"")</f>
        <v/>
      </c>
      <c r="U7255" s="29" t="str">
        <f aca="false">IF(AND($S7255="VENCIDO",$K7255="KG",OR(Painel!$B$5="(Todos)",A7255=Painel!$B$5)*OR(Painel!$E$5="(Todos)",P7255=Painel!$E$5)),$J7255+ROW()/10000000,"")</f>
        <v/>
      </c>
    </row>
    <row r="7256" customFormat="false" ht="15" hidden="false" customHeight="false" outlineLevel="0" collapsed="false">
      <c r="A7256" s="29" t="s">
        <v>52</v>
      </c>
      <c r="B7256" s="29" t="s">
        <v>13554</v>
      </c>
      <c r="C7256" s="29" t="s">
        <v>186</v>
      </c>
      <c r="D7256" s="29" t="s">
        <v>13555</v>
      </c>
      <c r="E7256" s="29" t="n">
        <v>1</v>
      </c>
      <c r="F7256" s="29" t="s">
        <v>137</v>
      </c>
      <c r="G7256" s="29" t="s">
        <v>13556</v>
      </c>
      <c r="H7256" s="30" t="n">
        <v>545.4</v>
      </c>
      <c r="I7256" s="31" t="n">
        <v>46280</v>
      </c>
      <c r="J7256" s="30" t="n">
        <v>545.4</v>
      </c>
      <c r="K7256" s="29" t="s">
        <v>120</v>
      </c>
      <c r="L7256" s="29" t="s">
        <v>144</v>
      </c>
      <c r="M7256" s="29"/>
      <c r="N7256" s="29" t="s">
        <v>122</v>
      </c>
      <c r="O7256" s="31" t="n">
        <v>46278</v>
      </c>
      <c r="P7256" s="29" t="s">
        <v>123</v>
      </c>
      <c r="Q7256" s="29" t="n">
        <f aca="false">IFERROR(VALUE(L7256),"")</f>
        <v>5</v>
      </c>
      <c r="R7256" s="29" t="n">
        <f aca="true">IF(O7256="","",O7256-TODAY())</f>
        <v>-7</v>
      </c>
      <c r="S7256" s="29" t="str">
        <f aca="false">IF(C7256="&lt;&lt; vazio &gt;&gt;","VAZIA",IF(AND(O7256&lt;&gt;"",R7256&lt;0),"VENCIDO",IF(AND(O7256&lt;&gt;"",R7256&lt;=Parametros!$B$10),"PRÓX. VENCIMENTO",IF(F7256="Q","QUALIDADE",IF(F7256="S","BLOQUEADO",IF(F7256="R","RESTRITO/DEVOLUÇÃO",IF(OR(N7256="QUAR",N7256="QRES"),"QUARENTENA",IF(OR(B7256="DESCARTE",B7256="DEVOLUÇÃO"),"DESCARTE/DEVOLUÇÃO",IF(AND(D7256="",K7256&lt;&gt;""),"SEM LOTE",IF(AND(Q7256&lt;&gt;"",Q7256&gt;=Parametros!$B$11),"PARADO/SEM GIRO","OK"))))))))))</f>
        <v>VENCIDO</v>
      </c>
      <c r="T7256" s="29" t="str">
        <f aca="false">IF(AND($S7256="PARADO/SEM GIRO",$K7256="KG",OR(Painel!$B$5="(Todos)",A7256=Painel!$B$5)*OR(Painel!$E$5="(Todos)",P7256=Painel!$E$5)),$J7256+ROW()/10000000,"")</f>
        <v/>
      </c>
      <c r="U7256" s="29" t="n">
        <f aca="false">IF(AND($S7256="VENCIDO",$K7256="KG",OR(Painel!$B$5="(Todos)",A7256=Painel!$B$5)*OR(Painel!$E$5="(Todos)",P7256=Painel!$E$5)),$J7256+ROW()/10000000,"")</f>
        <v>545.4007256</v>
      </c>
    </row>
    <row r="7257" customFormat="false" ht="15" hidden="false" customHeight="false" outlineLevel="0" collapsed="false">
      <c r="A7257" s="29" t="s">
        <v>52</v>
      </c>
      <c r="B7257" s="29" t="s">
        <v>13557</v>
      </c>
      <c r="C7257" s="29" t="s">
        <v>115</v>
      </c>
      <c r="D7257" s="29"/>
      <c r="E7257" s="29" t="n">
        <v>0</v>
      </c>
      <c r="F7257" s="29"/>
      <c r="G7257" s="29"/>
      <c r="H7257" s="30" t="n">
        <v>0</v>
      </c>
      <c r="I7257" s="29"/>
      <c r="J7257" s="30" t="n">
        <v>0</v>
      </c>
      <c r="K7257" s="29"/>
      <c r="L7257" s="29" t="s">
        <v>116</v>
      </c>
      <c r="M7257" s="29"/>
      <c r="N7257" s="29"/>
      <c r="O7257" s="29"/>
      <c r="P7257" s="29"/>
      <c r="Q7257" s="29" t="n">
        <f aca="false">IFERROR(VALUE(L7257),"")</f>
        <v>0</v>
      </c>
      <c r="R7257" s="29" t="str">
        <f aca="true">IF(O7257="","",O7257-TODAY())</f>
        <v/>
      </c>
      <c r="S7257" s="29" t="str">
        <f aca="false">IF(C7257="&lt;&lt; vazio &gt;&gt;","VAZIA",IF(AND(O7257&lt;&gt;"",R7257&lt;0),"VENCIDO",IF(AND(O7257&lt;&gt;"",R7257&lt;=Parametros!$B$10),"PRÓX. VENCIMENTO",IF(F7257="Q","QUALIDADE",IF(F7257="S","BLOQUEADO",IF(F7257="R","RESTRITO/DEVOLUÇÃO",IF(OR(N7257="QUAR",N7257="QRES"),"QUARENTENA",IF(OR(B7257="DESCARTE",B7257="DEVOLUÇÃO"),"DESCARTE/DEVOLUÇÃO",IF(AND(D7257="",K7257&lt;&gt;""),"SEM LOTE",IF(AND(Q7257&lt;&gt;"",Q7257&gt;=Parametros!$B$11),"PARADO/SEM GIRO","OK"))))))))))</f>
        <v>VAZIA</v>
      </c>
      <c r="T7257" s="29" t="str">
        <f aca="false">IF(AND($S7257="PARADO/SEM GIRO",$K7257="KG",OR(Painel!$B$5="(Todos)",A7257=Painel!$B$5)*OR(Painel!$E$5="(Todos)",P7257=Painel!$E$5)),$J7257+ROW()/10000000,"")</f>
        <v/>
      </c>
      <c r="U7257" s="29" t="str">
        <f aca="false">IF(AND($S7257="VENCIDO",$K7257="KG",OR(Painel!$B$5="(Todos)",A7257=Painel!$B$5)*OR(Painel!$E$5="(Todos)",P7257=Painel!$E$5)),$J7257+ROW()/10000000,"")</f>
        <v/>
      </c>
    </row>
    <row r="7258" customFormat="false" ht="15" hidden="false" customHeight="false" outlineLevel="0" collapsed="false">
      <c r="A7258" s="29" t="s">
        <v>52</v>
      </c>
      <c r="B7258" s="29" t="s">
        <v>13558</v>
      </c>
      <c r="C7258" s="29" t="s">
        <v>115</v>
      </c>
      <c r="D7258" s="29"/>
      <c r="E7258" s="29" t="n">
        <v>0</v>
      </c>
      <c r="F7258" s="29"/>
      <c r="G7258" s="29"/>
      <c r="H7258" s="30" t="n">
        <v>0</v>
      </c>
      <c r="I7258" s="29"/>
      <c r="J7258" s="30" t="n">
        <v>0</v>
      </c>
      <c r="K7258" s="29"/>
      <c r="L7258" s="29" t="s">
        <v>116</v>
      </c>
      <c r="M7258" s="29"/>
      <c r="N7258" s="29"/>
      <c r="O7258" s="29"/>
      <c r="P7258" s="29"/>
      <c r="Q7258" s="29" t="n">
        <f aca="false">IFERROR(VALUE(L7258),"")</f>
        <v>0</v>
      </c>
      <c r="R7258" s="29" t="str">
        <f aca="true">IF(O7258="","",O7258-TODAY())</f>
        <v/>
      </c>
      <c r="S7258" s="29" t="str">
        <f aca="false">IF(C7258="&lt;&lt; vazio &gt;&gt;","VAZIA",IF(AND(O7258&lt;&gt;"",R7258&lt;0),"VENCIDO",IF(AND(O7258&lt;&gt;"",R7258&lt;=Parametros!$B$10),"PRÓX. VENCIMENTO",IF(F7258="Q","QUALIDADE",IF(F7258="S","BLOQUEADO",IF(F7258="R","RESTRITO/DEVOLUÇÃO",IF(OR(N7258="QUAR",N7258="QRES"),"QUARENTENA",IF(OR(B7258="DESCARTE",B7258="DEVOLUÇÃO"),"DESCARTE/DEVOLUÇÃO",IF(AND(D7258="",K7258&lt;&gt;""),"SEM LOTE",IF(AND(Q7258&lt;&gt;"",Q7258&gt;=Parametros!$B$11),"PARADO/SEM GIRO","OK"))))))))))</f>
        <v>VAZIA</v>
      </c>
      <c r="T7258" s="29" t="str">
        <f aca="false">IF(AND($S7258="PARADO/SEM GIRO",$K7258="KG",OR(Painel!$B$5="(Todos)",A7258=Painel!$B$5)*OR(Painel!$E$5="(Todos)",P7258=Painel!$E$5)),$J7258+ROW()/10000000,"")</f>
        <v/>
      </c>
      <c r="U7258" s="29" t="str">
        <f aca="false">IF(AND($S7258="VENCIDO",$K7258="KG",OR(Painel!$B$5="(Todos)",A7258=Painel!$B$5)*OR(Painel!$E$5="(Todos)",P7258=Painel!$E$5)),$J7258+ROW()/10000000,"")</f>
        <v/>
      </c>
    </row>
    <row r="7259" customFormat="false" ht="15" hidden="false" customHeight="false" outlineLevel="0" collapsed="false">
      <c r="A7259" s="29" t="s">
        <v>52</v>
      </c>
      <c r="B7259" s="29" t="s">
        <v>13559</v>
      </c>
      <c r="C7259" s="29" t="s">
        <v>115</v>
      </c>
      <c r="D7259" s="29"/>
      <c r="E7259" s="29" t="n">
        <v>0</v>
      </c>
      <c r="F7259" s="29"/>
      <c r="G7259" s="29"/>
      <c r="H7259" s="30" t="n">
        <v>0</v>
      </c>
      <c r="I7259" s="29"/>
      <c r="J7259" s="30" t="n">
        <v>0</v>
      </c>
      <c r="K7259" s="29"/>
      <c r="L7259" s="29" t="s">
        <v>116</v>
      </c>
      <c r="M7259" s="29"/>
      <c r="N7259" s="29"/>
      <c r="O7259" s="29"/>
      <c r="P7259" s="29"/>
      <c r="Q7259" s="29" t="n">
        <f aca="false">IFERROR(VALUE(L7259),"")</f>
        <v>0</v>
      </c>
      <c r="R7259" s="29" t="str">
        <f aca="true">IF(O7259="","",O7259-TODAY())</f>
        <v/>
      </c>
      <c r="S7259" s="29" t="str">
        <f aca="false">IF(C7259="&lt;&lt; vazio &gt;&gt;","VAZIA",IF(AND(O7259&lt;&gt;"",R7259&lt;0),"VENCIDO",IF(AND(O7259&lt;&gt;"",R7259&lt;=Parametros!$B$10),"PRÓX. VENCIMENTO",IF(F7259="Q","QUALIDADE",IF(F7259="S","BLOQUEADO",IF(F7259="R","RESTRITO/DEVOLUÇÃO",IF(OR(N7259="QUAR",N7259="QRES"),"QUARENTENA",IF(OR(B7259="DESCARTE",B7259="DEVOLUÇÃO"),"DESCARTE/DEVOLUÇÃO",IF(AND(D7259="",K7259&lt;&gt;""),"SEM LOTE",IF(AND(Q7259&lt;&gt;"",Q7259&gt;=Parametros!$B$11),"PARADO/SEM GIRO","OK"))))))))))</f>
        <v>VAZIA</v>
      </c>
      <c r="T7259" s="29" t="str">
        <f aca="false">IF(AND($S7259="PARADO/SEM GIRO",$K7259="KG",OR(Painel!$B$5="(Todos)",A7259=Painel!$B$5)*OR(Painel!$E$5="(Todos)",P7259=Painel!$E$5)),$J7259+ROW()/10000000,"")</f>
        <v/>
      </c>
      <c r="U7259" s="29" t="str">
        <f aca="false">IF(AND($S7259="VENCIDO",$K7259="KG",OR(Painel!$B$5="(Todos)",A7259=Painel!$B$5)*OR(Painel!$E$5="(Todos)",P7259=Painel!$E$5)),$J7259+ROW()/10000000,"")</f>
        <v/>
      </c>
    </row>
    <row r="7260" customFormat="false" ht="15" hidden="false" customHeight="false" outlineLevel="0" collapsed="false">
      <c r="A7260" s="29" t="s">
        <v>52</v>
      </c>
      <c r="B7260" s="29" t="s">
        <v>13560</v>
      </c>
      <c r="C7260" s="29" t="s">
        <v>115</v>
      </c>
      <c r="D7260" s="29"/>
      <c r="E7260" s="29" t="n">
        <v>0</v>
      </c>
      <c r="F7260" s="29"/>
      <c r="G7260" s="29"/>
      <c r="H7260" s="30" t="n">
        <v>0</v>
      </c>
      <c r="I7260" s="29"/>
      <c r="J7260" s="30" t="n">
        <v>0</v>
      </c>
      <c r="K7260" s="29"/>
      <c r="L7260" s="29" t="s">
        <v>116</v>
      </c>
      <c r="M7260" s="29"/>
      <c r="N7260" s="29"/>
      <c r="O7260" s="29"/>
      <c r="P7260" s="29"/>
      <c r="Q7260" s="29" t="n">
        <f aca="false">IFERROR(VALUE(L7260),"")</f>
        <v>0</v>
      </c>
      <c r="R7260" s="29" t="str">
        <f aca="true">IF(O7260="","",O7260-TODAY())</f>
        <v/>
      </c>
      <c r="S7260" s="29" t="str">
        <f aca="false">IF(C7260="&lt;&lt; vazio &gt;&gt;","VAZIA",IF(AND(O7260&lt;&gt;"",R7260&lt;0),"VENCIDO",IF(AND(O7260&lt;&gt;"",R7260&lt;=Parametros!$B$10),"PRÓX. VENCIMENTO",IF(F7260="Q","QUALIDADE",IF(F7260="S","BLOQUEADO",IF(F7260="R","RESTRITO/DEVOLUÇÃO",IF(OR(N7260="QUAR",N7260="QRES"),"QUARENTENA",IF(OR(B7260="DESCARTE",B7260="DEVOLUÇÃO"),"DESCARTE/DEVOLUÇÃO",IF(AND(D7260="",K7260&lt;&gt;""),"SEM LOTE",IF(AND(Q7260&lt;&gt;"",Q7260&gt;=Parametros!$B$11),"PARADO/SEM GIRO","OK"))))))))))</f>
        <v>VAZIA</v>
      </c>
      <c r="T7260" s="29" t="str">
        <f aca="false">IF(AND($S7260="PARADO/SEM GIRO",$K7260="KG",OR(Painel!$B$5="(Todos)",A7260=Painel!$B$5)*OR(Painel!$E$5="(Todos)",P7260=Painel!$E$5)),$J7260+ROW()/10000000,"")</f>
        <v/>
      </c>
      <c r="U7260" s="29" t="str">
        <f aca="false">IF(AND($S7260="VENCIDO",$K7260="KG",OR(Painel!$B$5="(Todos)",A7260=Painel!$B$5)*OR(Painel!$E$5="(Todos)",P7260=Painel!$E$5)),$J7260+ROW()/10000000,"")</f>
        <v/>
      </c>
    </row>
    <row r="7261" customFormat="false" ht="15" hidden="false" customHeight="false" outlineLevel="0" collapsed="false">
      <c r="A7261" s="29" t="s">
        <v>52</v>
      </c>
      <c r="B7261" s="29" t="s">
        <v>13561</v>
      </c>
      <c r="C7261" s="29" t="s">
        <v>115</v>
      </c>
      <c r="D7261" s="29"/>
      <c r="E7261" s="29" t="n">
        <v>0</v>
      </c>
      <c r="F7261" s="29"/>
      <c r="G7261" s="29"/>
      <c r="H7261" s="30" t="n">
        <v>0</v>
      </c>
      <c r="I7261" s="29"/>
      <c r="J7261" s="30" t="n">
        <v>0</v>
      </c>
      <c r="K7261" s="29"/>
      <c r="L7261" s="29" t="s">
        <v>116</v>
      </c>
      <c r="M7261" s="29"/>
      <c r="N7261" s="29"/>
      <c r="O7261" s="29"/>
      <c r="P7261" s="29"/>
      <c r="Q7261" s="29" t="n">
        <f aca="false">IFERROR(VALUE(L7261),"")</f>
        <v>0</v>
      </c>
      <c r="R7261" s="29" t="str">
        <f aca="true">IF(O7261="","",O7261-TODAY())</f>
        <v/>
      </c>
      <c r="S7261" s="29" t="str">
        <f aca="false">IF(C7261="&lt;&lt; vazio &gt;&gt;","VAZIA",IF(AND(O7261&lt;&gt;"",R7261&lt;0),"VENCIDO",IF(AND(O7261&lt;&gt;"",R7261&lt;=Parametros!$B$10),"PRÓX. VENCIMENTO",IF(F7261="Q","QUALIDADE",IF(F7261="S","BLOQUEADO",IF(F7261="R","RESTRITO/DEVOLUÇÃO",IF(OR(N7261="QUAR",N7261="QRES"),"QUARENTENA",IF(OR(B7261="DESCARTE",B7261="DEVOLUÇÃO"),"DESCARTE/DEVOLUÇÃO",IF(AND(D7261="",K7261&lt;&gt;""),"SEM LOTE",IF(AND(Q7261&lt;&gt;"",Q7261&gt;=Parametros!$B$11),"PARADO/SEM GIRO","OK"))))))))))</f>
        <v>VAZIA</v>
      </c>
      <c r="T7261" s="29" t="str">
        <f aca="false">IF(AND($S7261="PARADO/SEM GIRO",$K7261="KG",OR(Painel!$B$5="(Todos)",A7261=Painel!$B$5)*OR(Painel!$E$5="(Todos)",P7261=Painel!$E$5)),$J7261+ROW()/10000000,"")</f>
        <v/>
      </c>
      <c r="U7261" s="29" t="str">
        <f aca="false">IF(AND($S7261="VENCIDO",$K7261="KG",OR(Painel!$B$5="(Todos)",A7261=Painel!$B$5)*OR(Painel!$E$5="(Todos)",P7261=Painel!$E$5)),$J7261+ROW()/10000000,"")</f>
        <v/>
      </c>
    </row>
    <row r="7262" customFormat="false" ht="15" hidden="false" customHeight="false" outlineLevel="0" collapsed="false">
      <c r="A7262" s="29" t="s">
        <v>52</v>
      </c>
      <c r="B7262" s="29" t="s">
        <v>13562</v>
      </c>
      <c r="C7262" s="29" t="s">
        <v>300</v>
      </c>
      <c r="D7262" s="29" t="s">
        <v>12012</v>
      </c>
      <c r="E7262" s="29" t="n">
        <v>1</v>
      </c>
      <c r="F7262" s="29"/>
      <c r="G7262" s="29" t="s">
        <v>13563</v>
      </c>
      <c r="H7262" s="30" t="n">
        <v>1102.5</v>
      </c>
      <c r="I7262" s="31" t="n">
        <v>46183</v>
      </c>
      <c r="J7262" s="30" t="n">
        <v>1102.5</v>
      </c>
      <c r="K7262" s="29" t="s">
        <v>120</v>
      </c>
      <c r="L7262" s="29" t="s">
        <v>1096</v>
      </c>
      <c r="M7262" s="29"/>
      <c r="N7262" s="29" t="s">
        <v>122</v>
      </c>
      <c r="O7262" s="31" t="n">
        <v>46603</v>
      </c>
      <c r="P7262" s="29" t="s">
        <v>123</v>
      </c>
      <c r="Q7262" s="29" t="n">
        <f aca="false">IFERROR(VALUE(L7262),"")</f>
        <v>102</v>
      </c>
      <c r="R7262" s="29" t="n">
        <f aca="true">IF(O7262="","",O7262-TODAY())</f>
        <v>318</v>
      </c>
      <c r="S7262" s="29" t="str">
        <f aca="false">IF(C7262="&lt;&lt; vazio &gt;&gt;","VAZIA",IF(AND(O7262&lt;&gt;"",R7262&lt;0),"VENCIDO",IF(AND(O7262&lt;&gt;"",R7262&lt;=Parametros!$B$10),"PRÓX. VENCIMENTO",IF(F7262="Q","QUALIDADE",IF(F7262="S","BLOQUEADO",IF(F7262="R","RESTRITO/DEVOLUÇÃO",IF(OR(N7262="QUAR",N7262="QRES"),"QUARENTENA",IF(OR(B7262="DESCARTE",B7262="DEVOLUÇÃO"),"DESCARTE/DEVOLUÇÃO",IF(AND(D7262="",K7262&lt;&gt;""),"SEM LOTE",IF(AND(Q7262&lt;&gt;"",Q7262&gt;=Parametros!$B$11),"PARADO/SEM GIRO","OK"))))))))))</f>
        <v>PARADO/SEM GIRO</v>
      </c>
      <c r="T7262" s="29" t="n">
        <f aca="false">IF(AND($S7262="PARADO/SEM GIRO",$K7262="KG",OR(Painel!$B$5="(Todos)",A7262=Painel!$B$5)*OR(Painel!$E$5="(Todos)",P7262=Painel!$E$5)),$J7262+ROW()/10000000,"")</f>
        <v>1102.5007262</v>
      </c>
      <c r="U7262" s="29" t="str">
        <f aca="false">IF(AND($S7262="VENCIDO",$K7262="KG",OR(Painel!$B$5="(Todos)",A7262=Painel!$B$5)*OR(Painel!$E$5="(Todos)",P7262=Painel!$E$5)),$J7262+ROW()/10000000,"")</f>
        <v/>
      </c>
    </row>
    <row r="7263" customFormat="false" ht="15" hidden="false" customHeight="false" outlineLevel="0" collapsed="false">
      <c r="A7263" s="29" t="s">
        <v>52</v>
      </c>
      <c r="B7263" s="29" t="s">
        <v>13564</v>
      </c>
      <c r="C7263" s="29" t="s">
        <v>115</v>
      </c>
      <c r="D7263" s="29"/>
      <c r="E7263" s="29" t="n">
        <v>0</v>
      </c>
      <c r="F7263" s="29"/>
      <c r="G7263" s="29"/>
      <c r="H7263" s="30" t="n">
        <v>0</v>
      </c>
      <c r="I7263" s="29"/>
      <c r="J7263" s="30" t="n">
        <v>0</v>
      </c>
      <c r="K7263" s="29"/>
      <c r="L7263" s="29" t="s">
        <v>116</v>
      </c>
      <c r="M7263" s="29"/>
      <c r="N7263" s="29"/>
      <c r="O7263" s="29"/>
      <c r="P7263" s="29"/>
      <c r="Q7263" s="29" t="n">
        <f aca="false">IFERROR(VALUE(L7263),"")</f>
        <v>0</v>
      </c>
      <c r="R7263" s="29" t="str">
        <f aca="true">IF(O7263="","",O7263-TODAY())</f>
        <v/>
      </c>
      <c r="S7263" s="29" t="str">
        <f aca="false">IF(C7263="&lt;&lt; vazio &gt;&gt;","VAZIA",IF(AND(O7263&lt;&gt;"",R7263&lt;0),"VENCIDO",IF(AND(O7263&lt;&gt;"",R7263&lt;=Parametros!$B$10),"PRÓX. VENCIMENTO",IF(F7263="Q","QUALIDADE",IF(F7263="S","BLOQUEADO",IF(F7263="R","RESTRITO/DEVOLUÇÃO",IF(OR(N7263="QUAR",N7263="QRES"),"QUARENTENA",IF(OR(B7263="DESCARTE",B7263="DEVOLUÇÃO"),"DESCARTE/DEVOLUÇÃO",IF(AND(D7263="",K7263&lt;&gt;""),"SEM LOTE",IF(AND(Q7263&lt;&gt;"",Q7263&gt;=Parametros!$B$11),"PARADO/SEM GIRO","OK"))))))))))</f>
        <v>VAZIA</v>
      </c>
      <c r="T7263" s="29" t="str">
        <f aca="false">IF(AND($S7263="PARADO/SEM GIRO",$K7263="KG",OR(Painel!$B$5="(Todos)",A7263=Painel!$B$5)*OR(Painel!$E$5="(Todos)",P7263=Painel!$E$5)),$J7263+ROW()/10000000,"")</f>
        <v/>
      </c>
      <c r="U7263" s="29" t="str">
        <f aca="false">IF(AND($S7263="VENCIDO",$K7263="KG",OR(Painel!$B$5="(Todos)",A7263=Painel!$B$5)*OR(Painel!$E$5="(Todos)",P7263=Painel!$E$5)),$J7263+ROW()/10000000,"")</f>
        <v/>
      </c>
    </row>
    <row r="7264" customFormat="false" ht="15" hidden="false" customHeight="false" outlineLevel="0" collapsed="false">
      <c r="A7264" s="29" t="s">
        <v>52</v>
      </c>
      <c r="B7264" s="29" t="s">
        <v>13565</v>
      </c>
      <c r="C7264" s="29" t="s">
        <v>2561</v>
      </c>
      <c r="D7264" s="29" t="s">
        <v>7209</v>
      </c>
      <c r="E7264" s="29" t="n">
        <v>1</v>
      </c>
      <c r="F7264" s="29" t="s">
        <v>268</v>
      </c>
      <c r="G7264" s="29" t="s">
        <v>13566</v>
      </c>
      <c r="H7264" s="30" t="n">
        <v>360.8</v>
      </c>
      <c r="I7264" s="31" t="n">
        <v>46285</v>
      </c>
      <c r="J7264" s="30" t="n">
        <v>360.8</v>
      </c>
      <c r="K7264" s="29" t="s">
        <v>120</v>
      </c>
      <c r="L7264" s="29" t="s">
        <v>116</v>
      </c>
      <c r="M7264" s="29"/>
      <c r="N7264" s="29" t="s">
        <v>122</v>
      </c>
      <c r="O7264" s="31" t="n">
        <v>47015</v>
      </c>
      <c r="P7264" s="29" t="s">
        <v>123</v>
      </c>
      <c r="Q7264" s="29" t="n">
        <f aca="false">IFERROR(VALUE(L7264),"")</f>
        <v>0</v>
      </c>
      <c r="R7264" s="29" t="n">
        <f aca="true">IF(O7264="","",O7264-TODAY())</f>
        <v>730</v>
      </c>
      <c r="S7264" s="29" t="str">
        <f aca="false">IF(C7264="&lt;&lt; vazio &gt;&gt;","VAZIA",IF(AND(O7264&lt;&gt;"",R7264&lt;0),"VENCIDO",IF(AND(O7264&lt;&gt;"",R7264&lt;=Parametros!$B$10),"PRÓX. VENCIMENTO",IF(F7264="Q","QUALIDADE",IF(F7264="S","BLOQUEADO",IF(F7264="R","RESTRITO/DEVOLUÇÃO",IF(OR(N7264="QUAR",N7264="QRES"),"QUARENTENA",IF(OR(B7264="DESCARTE",B7264="DEVOLUÇÃO"),"DESCARTE/DEVOLUÇÃO",IF(AND(D7264="",K7264&lt;&gt;""),"SEM LOTE",IF(AND(Q7264&lt;&gt;"",Q7264&gt;=Parametros!$B$11),"PARADO/SEM GIRO","OK"))))))))))</f>
        <v>QUALIDADE</v>
      </c>
      <c r="T7264" s="29" t="str">
        <f aca="false">IF(AND($S7264="PARADO/SEM GIRO",$K7264="KG",OR(Painel!$B$5="(Todos)",A7264=Painel!$B$5)*OR(Painel!$E$5="(Todos)",P7264=Painel!$E$5)),$J7264+ROW()/10000000,"")</f>
        <v/>
      </c>
      <c r="U7264" s="29" t="str">
        <f aca="false">IF(AND($S7264="VENCIDO",$K7264="KG",OR(Painel!$B$5="(Todos)",A7264=Painel!$B$5)*OR(Painel!$E$5="(Todos)",P7264=Painel!$E$5)),$J7264+ROW()/10000000,"")</f>
        <v/>
      </c>
    </row>
    <row r="7265" customFormat="false" ht="15" hidden="false" customHeight="false" outlineLevel="0" collapsed="false">
      <c r="A7265" s="29" t="s">
        <v>52</v>
      </c>
      <c r="B7265" s="29" t="s">
        <v>13567</v>
      </c>
      <c r="C7265" s="29" t="s">
        <v>5213</v>
      </c>
      <c r="D7265" s="29" t="s">
        <v>4931</v>
      </c>
      <c r="E7265" s="29" t="n">
        <v>1</v>
      </c>
      <c r="F7265" s="29"/>
      <c r="G7265" s="29" t="s">
        <v>13568</v>
      </c>
      <c r="H7265" s="30" t="n">
        <v>700</v>
      </c>
      <c r="I7265" s="31" t="n">
        <v>46247</v>
      </c>
      <c r="J7265" s="30" t="n">
        <v>700</v>
      </c>
      <c r="K7265" s="29" t="s">
        <v>120</v>
      </c>
      <c r="L7265" s="29" t="s">
        <v>1719</v>
      </c>
      <c r="M7265" s="29"/>
      <c r="N7265" s="29" t="s">
        <v>122</v>
      </c>
      <c r="O7265" s="31" t="n">
        <v>46787</v>
      </c>
      <c r="P7265" s="29" t="s">
        <v>123</v>
      </c>
      <c r="Q7265" s="29" t="n">
        <f aca="false">IFERROR(VALUE(L7265),"")</f>
        <v>38</v>
      </c>
      <c r="R7265" s="29" t="n">
        <f aca="true">IF(O7265="","",O7265-TODAY())</f>
        <v>502</v>
      </c>
      <c r="S7265" s="29" t="str">
        <f aca="false">IF(C7265="&lt;&lt; vazio &gt;&gt;","VAZIA",IF(AND(O7265&lt;&gt;"",R7265&lt;0),"VENCIDO",IF(AND(O7265&lt;&gt;"",R7265&lt;=Parametros!$B$10),"PRÓX. VENCIMENTO",IF(F7265="Q","QUALIDADE",IF(F7265="S","BLOQUEADO",IF(F7265="R","RESTRITO/DEVOLUÇÃO",IF(OR(N7265="QUAR",N7265="QRES"),"QUARENTENA",IF(OR(B7265="DESCARTE",B7265="DEVOLUÇÃO"),"DESCARTE/DEVOLUÇÃO",IF(AND(D7265="",K7265&lt;&gt;""),"SEM LOTE",IF(AND(Q7265&lt;&gt;"",Q7265&gt;=Parametros!$B$11),"PARADO/SEM GIRO","OK"))))))))))</f>
        <v>OK</v>
      </c>
      <c r="T7265" s="29" t="str">
        <f aca="false">IF(AND($S7265="PARADO/SEM GIRO",$K7265="KG",OR(Painel!$B$5="(Todos)",A7265=Painel!$B$5)*OR(Painel!$E$5="(Todos)",P7265=Painel!$E$5)),$J7265+ROW()/10000000,"")</f>
        <v/>
      </c>
      <c r="U7265" s="29" t="str">
        <f aca="false">IF(AND($S7265="VENCIDO",$K7265="KG",OR(Painel!$B$5="(Todos)",A7265=Painel!$B$5)*OR(Painel!$E$5="(Todos)",P7265=Painel!$E$5)),$J7265+ROW()/10000000,"")</f>
        <v/>
      </c>
    </row>
    <row r="7266" customFormat="false" ht="15" hidden="false" customHeight="false" outlineLevel="0" collapsed="false">
      <c r="A7266" s="29" t="s">
        <v>52</v>
      </c>
      <c r="B7266" s="29" t="s">
        <v>13569</v>
      </c>
      <c r="C7266" s="29" t="s">
        <v>115</v>
      </c>
      <c r="D7266" s="29"/>
      <c r="E7266" s="29" t="n">
        <v>0</v>
      </c>
      <c r="F7266" s="29"/>
      <c r="G7266" s="29"/>
      <c r="H7266" s="30" t="n">
        <v>0</v>
      </c>
      <c r="I7266" s="29"/>
      <c r="J7266" s="30" t="n">
        <v>0</v>
      </c>
      <c r="K7266" s="29"/>
      <c r="L7266" s="29" t="s">
        <v>116</v>
      </c>
      <c r="M7266" s="29"/>
      <c r="N7266" s="29"/>
      <c r="O7266" s="29"/>
      <c r="P7266" s="29"/>
      <c r="Q7266" s="29" t="n">
        <f aca="false">IFERROR(VALUE(L7266),"")</f>
        <v>0</v>
      </c>
      <c r="R7266" s="29" t="str">
        <f aca="true">IF(O7266="","",O7266-TODAY())</f>
        <v/>
      </c>
      <c r="S7266" s="29" t="str">
        <f aca="false">IF(C7266="&lt;&lt; vazio &gt;&gt;","VAZIA",IF(AND(O7266&lt;&gt;"",R7266&lt;0),"VENCIDO",IF(AND(O7266&lt;&gt;"",R7266&lt;=Parametros!$B$10),"PRÓX. VENCIMENTO",IF(F7266="Q","QUALIDADE",IF(F7266="S","BLOQUEADO",IF(F7266="R","RESTRITO/DEVOLUÇÃO",IF(OR(N7266="QUAR",N7266="QRES"),"QUARENTENA",IF(OR(B7266="DESCARTE",B7266="DEVOLUÇÃO"),"DESCARTE/DEVOLUÇÃO",IF(AND(D7266="",K7266&lt;&gt;""),"SEM LOTE",IF(AND(Q7266&lt;&gt;"",Q7266&gt;=Parametros!$B$11),"PARADO/SEM GIRO","OK"))))))))))</f>
        <v>VAZIA</v>
      </c>
      <c r="T7266" s="29" t="str">
        <f aca="false">IF(AND($S7266="PARADO/SEM GIRO",$K7266="KG",OR(Painel!$B$5="(Todos)",A7266=Painel!$B$5)*OR(Painel!$E$5="(Todos)",P7266=Painel!$E$5)),$J7266+ROW()/10000000,"")</f>
        <v/>
      </c>
      <c r="U7266" s="29" t="str">
        <f aca="false">IF(AND($S7266="VENCIDO",$K7266="KG",OR(Painel!$B$5="(Todos)",A7266=Painel!$B$5)*OR(Painel!$E$5="(Todos)",P7266=Painel!$E$5)),$J7266+ROW()/10000000,"")</f>
        <v/>
      </c>
    </row>
    <row r="7267" customFormat="false" ht="15" hidden="false" customHeight="false" outlineLevel="0" collapsed="false">
      <c r="A7267" s="29" t="s">
        <v>52</v>
      </c>
      <c r="B7267" s="29" t="s">
        <v>13570</v>
      </c>
      <c r="C7267" s="29" t="s">
        <v>115</v>
      </c>
      <c r="D7267" s="29"/>
      <c r="E7267" s="29" t="n">
        <v>0</v>
      </c>
      <c r="F7267" s="29"/>
      <c r="G7267" s="29"/>
      <c r="H7267" s="30" t="n">
        <v>0</v>
      </c>
      <c r="I7267" s="29"/>
      <c r="J7267" s="30" t="n">
        <v>0</v>
      </c>
      <c r="K7267" s="29"/>
      <c r="L7267" s="29" t="s">
        <v>116</v>
      </c>
      <c r="M7267" s="29"/>
      <c r="N7267" s="29"/>
      <c r="O7267" s="29"/>
      <c r="P7267" s="29"/>
      <c r="Q7267" s="29" t="n">
        <f aca="false">IFERROR(VALUE(L7267),"")</f>
        <v>0</v>
      </c>
      <c r="R7267" s="29" t="str">
        <f aca="true">IF(O7267="","",O7267-TODAY())</f>
        <v/>
      </c>
      <c r="S7267" s="29" t="str">
        <f aca="false">IF(C7267="&lt;&lt; vazio &gt;&gt;","VAZIA",IF(AND(O7267&lt;&gt;"",R7267&lt;0),"VENCIDO",IF(AND(O7267&lt;&gt;"",R7267&lt;=Parametros!$B$10),"PRÓX. VENCIMENTO",IF(F7267="Q","QUALIDADE",IF(F7267="S","BLOQUEADO",IF(F7267="R","RESTRITO/DEVOLUÇÃO",IF(OR(N7267="QUAR",N7267="QRES"),"QUARENTENA",IF(OR(B7267="DESCARTE",B7267="DEVOLUÇÃO"),"DESCARTE/DEVOLUÇÃO",IF(AND(D7267="",K7267&lt;&gt;""),"SEM LOTE",IF(AND(Q7267&lt;&gt;"",Q7267&gt;=Parametros!$B$11),"PARADO/SEM GIRO","OK"))))))))))</f>
        <v>VAZIA</v>
      </c>
      <c r="T7267" s="29" t="str">
        <f aca="false">IF(AND($S7267="PARADO/SEM GIRO",$K7267="KG",OR(Painel!$B$5="(Todos)",A7267=Painel!$B$5)*OR(Painel!$E$5="(Todos)",P7267=Painel!$E$5)),$J7267+ROW()/10000000,"")</f>
        <v/>
      </c>
      <c r="U7267" s="29" t="str">
        <f aca="false">IF(AND($S7267="VENCIDO",$K7267="KG",OR(Painel!$B$5="(Todos)",A7267=Painel!$B$5)*OR(Painel!$E$5="(Todos)",P7267=Painel!$E$5)),$J7267+ROW()/10000000,"")</f>
        <v/>
      </c>
    </row>
    <row r="7268" customFormat="false" ht="15" hidden="false" customHeight="false" outlineLevel="0" collapsed="false">
      <c r="A7268" s="29" t="s">
        <v>52</v>
      </c>
      <c r="B7268" s="29" t="s">
        <v>13571</v>
      </c>
      <c r="C7268" s="29" t="s">
        <v>115</v>
      </c>
      <c r="D7268" s="29"/>
      <c r="E7268" s="29" t="n">
        <v>0</v>
      </c>
      <c r="F7268" s="29"/>
      <c r="G7268" s="29"/>
      <c r="H7268" s="30" t="n">
        <v>0</v>
      </c>
      <c r="I7268" s="29"/>
      <c r="J7268" s="30" t="n">
        <v>0</v>
      </c>
      <c r="K7268" s="29"/>
      <c r="L7268" s="29" t="s">
        <v>116</v>
      </c>
      <c r="M7268" s="29"/>
      <c r="N7268" s="29"/>
      <c r="O7268" s="29"/>
      <c r="P7268" s="29"/>
      <c r="Q7268" s="29" t="n">
        <f aca="false">IFERROR(VALUE(L7268),"")</f>
        <v>0</v>
      </c>
      <c r="R7268" s="29" t="str">
        <f aca="true">IF(O7268="","",O7268-TODAY())</f>
        <v/>
      </c>
      <c r="S7268" s="29" t="str">
        <f aca="false">IF(C7268="&lt;&lt; vazio &gt;&gt;","VAZIA",IF(AND(O7268&lt;&gt;"",R7268&lt;0),"VENCIDO",IF(AND(O7268&lt;&gt;"",R7268&lt;=Parametros!$B$10),"PRÓX. VENCIMENTO",IF(F7268="Q","QUALIDADE",IF(F7268="S","BLOQUEADO",IF(F7268="R","RESTRITO/DEVOLUÇÃO",IF(OR(N7268="QUAR",N7268="QRES"),"QUARENTENA",IF(OR(B7268="DESCARTE",B7268="DEVOLUÇÃO"),"DESCARTE/DEVOLUÇÃO",IF(AND(D7268="",K7268&lt;&gt;""),"SEM LOTE",IF(AND(Q7268&lt;&gt;"",Q7268&gt;=Parametros!$B$11),"PARADO/SEM GIRO","OK"))))))))))</f>
        <v>VAZIA</v>
      </c>
      <c r="T7268" s="29" t="str">
        <f aca="false">IF(AND($S7268="PARADO/SEM GIRO",$K7268="KG",OR(Painel!$B$5="(Todos)",A7268=Painel!$B$5)*OR(Painel!$E$5="(Todos)",P7268=Painel!$E$5)),$J7268+ROW()/10000000,"")</f>
        <v/>
      </c>
      <c r="U7268" s="29" t="str">
        <f aca="false">IF(AND($S7268="VENCIDO",$K7268="KG",OR(Painel!$B$5="(Todos)",A7268=Painel!$B$5)*OR(Painel!$E$5="(Todos)",P7268=Painel!$E$5)),$J7268+ROW()/10000000,"")</f>
        <v/>
      </c>
    </row>
    <row r="7269" customFormat="false" ht="15" hidden="false" customHeight="false" outlineLevel="0" collapsed="false">
      <c r="A7269" s="29" t="s">
        <v>52</v>
      </c>
      <c r="B7269" s="29" t="s">
        <v>13572</v>
      </c>
      <c r="C7269" s="29" t="s">
        <v>147</v>
      </c>
      <c r="D7269" s="29" t="s">
        <v>148</v>
      </c>
      <c r="E7269" s="29" t="n">
        <v>1</v>
      </c>
      <c r="F7269" s="29"/>
      <c r="G7269" s="29" t="s">
        <v>13573</v>
      </c>
      <c r="H7269" s="30" t="n">
        <v>313.6</v>
      </c>
      <c r="I7269" s="31" t="n">
        <v>46170</v>
      </c>
      <c r="J7269" s="30" t="n">
        <v>313.6</v>
      </c>
      <c r="K7269" s="29" t="s">
        <v>120</v>
      </c>
      <c r="L7269" s="29" t="s">
        <v>12247</v>
      </c>
      <c r="M7269" s="29"/>
      <c r="N7269" s="29" t="s">
        <v>122</v>
      </c>
      <c r="O7269" s="31" t="n">
        <v>46416</v>
      </c>
      <c r="P7269" s="29" t="s">
        <v>123</v>
      </c>
      <c r="Q7269" s="29" t="n">
        <f aca="false">IFERROR(VALUE(L7269),"")</f>
        <v>115</v>
      </c>
      <c r="R7269" s="29" t="n">
        <f aca="true">IF(O7269="","",O7269-TODAY())</f>
        <v>131</v>
      </c>
      <c r="S7269" s="29" t="str">
        <f aca="false">IF(C7269="&lt;&lt; vazio &gt;&gt;","VAZIA",IF(AND(O7269&lt;&gt;"",R7269&lt;0),"VENCIDO",IF(AND(O7269&lt;&gt;"",R7269&lt;=Parametros!$B$10),"PRÓX. VENCIMENTO",IF(F7269="Q","QUALIDADE",IF(F7269="S","BLOQUEADO",IF(F7269="R","RESTRITO/DEVOLUÇÃO",IF(OR(N7269="QUAR",N7269="QRES"),"QUARENTENA",IF(OR(B7269="DESCARTE",B7269="DEVOLUÇÃO"),"DESCARTE/DEVOLUÇÃO",IF(AND(D7269="",K7269&lt;&gt;""),"SEM LOTE",IF(AND(Q7269&lt;&gt;"",Q7269&gt;=Parametros!$B$11),"PARADO/SEM GIRO","OK"))))))))))</f>
        <v>PARADO/SEM GIRO</v>
      </c>
      <c r="T7269" s="29" t="n">
        <f aca="false">IF(AND($S7269="PARADO/SEM GIRO",$K7269="KG",OR(Painel!$B$5="(Todos)",A7269=Painel!$B$5)*OR(Painel!$E$5="(Todos)",P7269=Painel!$E$5)),$J7269+ROW()/10000000,"")</f>
        <v>313.6007269</v>
      </c>
      <c r="U7269" s="29" t="str">
        <f aca="false">IF(AND($S7269="VENCIDO",$K7269="KG",OR(Painel!$B$5="(Todos)",A7269=Painel!$B$5)*OR(Painel!$E$5="(Todos)",P7269=Painel!$E$5)),$J7269+ROW()/10000000,"")</f>
        <v/>
      </c>
    </row>
    <row r="7270" customFormat="false" ht="15" hidden="false" customHeight="false" outlineLevel="0" collapsed="false">
      <c r="A7270" s="29" t="s">
        <v>52</v>
      </c>
      <c r="B7270" s="29" t="s">
        <v>13574</v>
      </c>
      <c r="C7270" s="29" t="s">
        <v>163</v>
      </c>
      <c r="D7270" s="29" t="s">
        <v>11810</v>
      </c>
      <c r="E7270" s="29" t="n">
        <v>1</v>
      </c>
      <c r="F7270" s="29"/>
      <c r="G7270" s="29" t="s">
        <v>13575</v>
      </c>
      <c r="H7270" s="30" t="n">
        <v>1102.5</v>
      </c>
      <c r="I7270" s="31" t="n">
        <v>46218</v>
      </c>
      <c r="J7270" s="30" t="n">
        <v>1102.5</v>
      </c>
      <c r="K7270" s="29" t="s">
        <v>120</v>
      </c>
      <c r="L7270" s="29" t="s">
        <v>1605</v>
      </c>
      <c r="M7270" s="29"/>
      <c r="N7270" s="29" t="s">
        <v>122</v>
      </c>
      <c r="O7270" s="31" t="n">
        <v>46760</v>
      </c>
      <c r="P7270" s="29" t="s">
        <v>123</v>
      </c>
      <c r="Q7270" s="29" t="n">
        <f aca="false">IFERROR(VALUE(L7270),"")</f>
        <v>67</v>
      </c>
      <c r="R7270" s="29" t="n">
        <f aca="true">IF(O7270="","",O7270-TODAY())</f>
        <v>475</v>
      </c>
      <c r="S7270" s="29" t="str">
        <f aca="false">IF(C7270="&lt;&lt; vazio &gt;&gt;","VAZIA",IF(AND(O7270&lt;&gt;"",R7270&lt;0),"VENCIDO",IF(AND(O7270&lt;&gt;"",R7270&lt;=Parametros!$B$10),"PRÓX. VENCIMENTO",IF(F7270="Q","QUALIDADE",IF(F7270="S","BLOQUEADO",IF(F7270="R","RESTRITO/DEVOLUÇÃO",IF(OR(N7270="QUAR",N7270="QRES"),"QUARENTENA",IF(OR(B7270="DESCARTE",B7270="DEVOLUÇÃO"),"DESCARTE/DEVOLUÇÃO",IF(AND(D7270="",K7270&lt;&gt;""),"SEM LOTE",IF(AND(Q7270&lt;&gt;"",Q7270&gt;=Parametros!$B$11),"PARADO/SEM GIRO","OK"))))))))))</f>
        <v>OK</v>
      </c>
      <c r="T7270" s="29" t="str">
        <f aca="false">IF(AND($S7270="PARADO/SEM GIRO",$K7270="KG",OR(Painel!$B$5="(Todos)",A7270=Painel!$B$5)*OR(Painel!$E$5="(Todos)",P7270=Painel!$E$5)),$J7270+ROW()/10000000,"")</f>
        <v/>
      </c>
      <c r="U7270" s="29" t="str">
        <f aca="false">IF(AND($S7270="VENCIDO",$K7270="KG",OR(Painel!$B$5="(Todos)",A7270=Painel!$B$5)*OR(Painel!$E$5="(Todos)",P7270=Painel!$E$5)),$J7270+ROW()/10000000,"")</f>
        <v/>
      </c>
    </row>
    <row r="7271" customFormat="false" ht="15" hidden="false" customHeight="false" outlineLevel="0" collapsed="false">
      <c r="A7271" s="29" t="s">
        <v>52</v>
      </c>
      <c r="B7271" s="29" t="s">
        <v>13576</v>
      </c>
      <c r="C7271" s="29" t="s">
        <v>115</v>
      </c>
      <c r="D7271" s="29"/>
      <c r="E7271" s="29" t="n">
        <v>0</v>
      </c>
      <c r="F7271" s="29"/>
      <c r="G7271" s="29"/>
      <c r="H7271" s="30" t="n">
        <v>0</v>
      </c>
      <c r="I7271" s="29"/>
      <c r="J7271" s="30" t="n">
        <v>0</v>
      </c>
      <c r="K7271" s="29"/>
      <c r="L7271" s="29" t="s">
        <v>116</v>
      </c>
      <c r="M7271" s="29"/>
      <c r="N7271" s="29"/>
      <c r="O7271" s="29"/>
      <c r="P7271" s="29"/>
      <c r="Q7271" s="29" t="n">
        <f aca="false">IFERROR(VALUE(L7271),"")</f>
        <v>0</v>
      </c>
      <c r="R7271" s="29" t="str">
        <f aca="true">IF(O7271="","",O7271-TODAY())</f>
        <v/>
      </c>
      <c r="S7271" s="29" t="str">
        <f aca="false">IF(C7271="&lt;&lt; vazio &gt;&gt;","VAZIA",IF(AND(O7271&lt;&gt;"",R7271&lt;0),"VENCIDO",IF(AND(O7271&lt;&gt;"",R7271&lt;=Parametros!$B$10),"PRÓX. VENCIMENTO",IF(F7271="Q","QUALIDADE",IF(F7271="S","BLOQUEADO",IF(F7271="R","RESTRITO/DEVOLUÇÃO",IF(OR(N7271="QUAR",N7271="QRES"),"QUARENTENA",IF(OR(B7271="DESCARTE",B7271="DEVOLUÇÃO"),"DESCARTE/DEVOLUÇÃO",IF(AND(D7271="",K7271&lt;&gt;""),"SEM LOTE",IF(AND(Q7271&lt;&gt;"",Q7271&gt;=Parametros!$B$11),"PARADO/SEM GIRO","OK"))))))))))</f>
        <v>VAZIA</v>
      </c>
      <c r="T7271" s="29" t="str">
        <f aca="false">IF(AND($S7271="PARADO/SEM GIRO",$K7271="KG",OR(Painel!$B$5="(Todos)",A7271=Painel!$B$5)*OR(Painel!$E$5="(Todos)",P7271=Painel!$E$5)),$J7271+ROW()/10000000,"")</f>
        <v/>
      </c>
      <c r="U7271" s="29" t="str">
        <f aca="false">IF(AND($S7271="VENCIDO",$K7271="KG",OR(Painel!$B$5="(Todos)",A7271=Painel!$B$5)*OR(Painel!$E$5="(Todos)",P7271=Painel!$E$5)),$J7271+ROW()/10000000,"")</f>
        <v/>
      </c>
    </row>
    <row r="7272" customFormat="false" ht="15" hidden="false" customHeight="false" outlineLevel="0" collapsed="false">
      <c r="A7272" s="29" t="s">
        <v>52</v>
      </c>
      <c r="B7272" s="29" t="s">
        <v>13577</v>
      </c>
      <c r="C7272" s="29" t="s">
        <v>300</v>
      </c>
      <c r="D7272" s="29" t="s">
        <v>12012</v>
      </c>
      <c r="E7272" s="29" t="n">
        <v>1</v>
      </c>
      <c r="F7272" s="29"/>
      <c r="G7272" s="29" t="s">
        <v>13578</v>
      </c>
      <c r="H7272" s="30" t="n">
        <v>1102.5</v>
      </c>
      <c r="I7272" s="31" t="n">
        <v>46183</v>
      </c>
      <c r="J7272" s="30" t="n">
        <v>1102.5</v>
      </c>
      <c r="K7272" s="29" t="s">
        <v>120</v>
      </c>
      <c r="L7272" s="29" t="s">
        <v>1096</v>
      </c>
      <c r="M7272" s="29"/>
      <c r="N7272" s="29" t="s">
        <v>122</v>
      </c>
      <c r="O7272" s="31" t="n">
        <v>46603</v>
      </c>
      <c r="P7272" s="29" t="s">
        <v>123</v>
      </c>
      <c r="Q7272" s="29" t="n">
        <f aca="false">IFERROR(VALUE(L7272),"")</f>
        <v>102</v>
      </c>
      <c r="R7272" s="29" t="n">
        <f aca="true">IF(O7272="","",O7272-TODAY())</f>
        <v>318</v>
      </c>
      <c r="S7272" s="29" t="str">
        <f aca="false">IF(C7272="&lt;&lt; vazio &gt;&gt;","VAZIA",IF(AND(O7272&lt;&gt;"",R7272&lt;0),"VENCIDO",IF(AND(O7272&lt;&gt;"",R7272&lt;=Parametros!$B$10),"PRÓX. VENCIMENTO",IF(F7272="Q","QUALIDADE",IF(F7272="S","BLOQUEADO",IF(F7272="R","RESTRITO/DEVOLUÇÃO",IF(OR(N7272="QUAR",N7272="QRES"),"QUARENTENA",IF(OR(B7272="DESCARTE",B7272="DEVOLUÇÃO"),"DESCARTE/DEVOLUÇÃO",IF(AND(D7272="",K7272&lt;&gt;""),"SEM LOTE",IF(AND(Q7272&lt;&gt;"",Q7272&gt;=Parametros!$B$11),"PARADO/SEM GIRO","OK"))))))))))</f>
        <v>PARADO/SEM GIRO</v>
      </c>
      <c r="T7272" s="29" t="n">
        <f aca="false">IF(AND($S7272="PARADO/SEM GIRO",$K7272="KG",OR(Painel!$B$5="(Todos)",A7272=Painel!$B$5)*OR(Painel!$E$5="(Todos)",P7272=Painel!$E$5)),$J7272+ROW()/10000000,"")</f>
        <v>1102.5007272</v>
      </c>
      <c r="U7272" s="29" t="str">
        <f aca="false">IF(AND($S7272="VENCIDO",$K7272="KG",OR(Painel!$B$5="(Todos)",A7272=Painel!$B$5)*OR(Painel!$E$5="(Todos)",P7272=Painel!$E$5)),$J7272+ROW()/10000000,"")</f>
        <v/>
      </c>
    </row>
    <row r="7273" customFormat="false" ht="15" hidden="false" customHeight="false" outlineLevel="0" collapsed="false">
      <c r="A7273" s="29" t="s">
        <v>52</v>
      </c>
      <c r="B7273" s="29" t="s">
        <v>13579</v>
      </c>
      <c r="C7273" s="29" t="s">
        <v>300</v>
      </c>
      <c r="D7273" s="29" t="s">
        <v>12012</v>
      </c>
      <c r="E7273" s="29" t="n">
        <v>1</v>
      </c>
      <c r="F7273" s="29"/>
      <c r="G7273" s="29" t="s">
        <v>13580</v>
      </c>
      <c r="H7273" s="30" t="n">
        <v>1102.5</v>
      </c>
      <c r="I7273" s="31" t="n">
        <v>46183</v>
      </c>
      <c r="J7273" s="30" t="n">
        <v>1102.5</v>
      </c>
      <c r="K7273" s="29" t="s">
        <v>120</v>
      </c>
      <c r="L7273" s="29" t="s">
        <v>1096</v>
      </c>
      <c r="M7273" s="29"/>
      <c r="N7273" s="29" t="s">
        <v>122</v>
      </c>
      <c r="O7273" s="31" t="n">
        <v>46603</v>
      </c>
      <c r="P7273" s="29" t="s">
        <v>123</v>
      </c>
      <c r="Q7273" s="29" t="n">
        <f aca="false">IFERROR(VALUE(L7273),"")</f>
        <v>102</v>
      </c>
      <c r="R7273" s="29" t="n">
        <f aca="true">IF(O7273="","",O7273-TODAY())</f>
        <v>318</v>
      </c>
      <c r="S7273" s="29" t="str">
        <f aca="false">IF(C7273="&lt;&lt; vazio &gt;&gt;","VAZIA",IF(AND(O7273&lt;&gt;"",R7273&lt;0),"VENCIDO",IF(AND(O7273&lt;&gt;"",R7273&lt;=Parametros!$B$10),"PRÓX. VENCIMENTO",IF(F7273="Q","QUALIDADE",IF(F7273="S","BLOQUEADO",IF(F7273="R","RESTRITO/DEVOLUÇÃO",IF(OR(N7273="QUAR",N7273="QRES"),"QUARENTENA",IF(OR(B7273="DESCARTE",B7273="DEVOLUÇÃO"),"DESCARTE/DEVOLUÇÃO",IF(AND(D7273="",K7273&lt;&gt;""),"SEM LOTE",IF(AND(Q7273&lt;&gt;"",Q7273&gt;=Parametros!$B$11),"PARADO/SEM GIRO","OK"))))))))))</f>
        <v>PARADO/SEM GIRO</v>
      </c>
      <c r="T7273" s="29" t="n">
        <f aca="false">IF(AND($S7273="PARADO/SEM GIRO",$K7273="KG",OR(Painel!$B$5="(Todos)",A7273=Painel!$B$5)*OR(Painel!$E$5="(Todos)",P7273=Painel!$E$5)),$J7273+ROW()/10000000,"")</f>
        <v>1102.5007273</v>
      </c>
      <c r="U7273" s="29" t="str">
        <f aca="false">IF(AND($S7273="VENCIDO",$K7273="KG",OR(Painel!$B$5="(Todos)",A7273=Painel!$B$5)*OR(Painel!$E$5="(Todos)",P7273=Painel!$E$5)),$J7273+ROW()/10000000,"")</f>
        <v/>
      </c>
    </row>
    <row r="7274" customFormat="false" ht="15" hidden="false" customHeight="false" outlineLevel="0" collapsed="false">
      <c r="A7274" s="29" t="s">
        <v>52</v>
      </c>
      <c r="B7274" s="29" t="s">
        <v>13581</v>
      </c>
      <c r="C7274" s="29" t="s">
        <v>115</v>
      </c>
      <c r="D7274" s="29"/>
      <c r="E7274" s="29" t="n">
        <v>0</v>
      </c>
      <c r="F7274" s="29"/>
      <c r="G7274" s="29"/>
      <c r="H7274" s="30" t="n">
        <v>0</v>
      </c>
      <c r="I7274" s="29"/>
      <c r="J7274" s="30" t="n">
        <v>0</v>
      </c>
      <c r="K7274" s="29"/>
      <c r="L7274" s="29" t="s">
        <v>116</v>
      </c>
      <c r="M7274" s="29"/>
      <c r="N7274" s="29"/>
      <c r="O7274" s="29"/>
      <c r="P7274" s="29"/>
      <c r="Q7274" s="29" t="n">
        <f aca="false">IFERROR(VALUE(L7274),"")</f>
        <v>0</v>
      </c>
      <c r="R7274" s="29" t="str">
        <f aca="true">IF(O7274="","",O7274-TODAY())</f>
        <v/>
      </c>
      <c r="S7274" s="29" t="str">
        <f aca="false">IF(C7274="&lt;&lt; vazio &gt;&gt;","VAZIA",IF(AND(O7274&lt;&gt;"",R7274&lt;0),"VENCIDO",IF(AND(O7274&lt;&gt;"",R7274&lt;=Parametros!$B$10),"PRÓX. VENCIMENTO",IF(F7274="Q","QUALIDADE",IF(F7274="S","BLOQUEADO",IF(F7274="R","RESTRITO/DEVOLUÇÃO",IF(OR(N7274="QUAR",N7274="QRES"),"QUARENTENA",IF(OR(B7274="DESCARTE",B7274="DEVOLUÇÃO"),"DESCARTE/DEVOLUÇÃO",IF(AND(D7274="",K7274&lt;&gt;""),"SEM LOTE",IF(AND(Q7274&lt;&gt;"",Q7274&gt;=Parametros!$B$11),"PARADO/SEM GIRO","OK"))))))))))</f>
        <v>VAZIA</v>
      </c>
      <c r="T7274" s="29" t="str">
        <f aca="false">IF(AND($S7274="PARADO/SEM GIRO",$K7274="KG",OR(Painel!$B$5="(Todos)",A7274=Painel!$B$5)*OR(Painel!$E$5="(Todos)",P7274=Painel!$E$5)),$J7274+ROW()/10000000,"")</f>
        <v/>
      </c>
      <c r="U7274" s="29" t="str">
        <f aca="false">IF(AND($S7274="VENCIDO",$K7274="KG",OR(Painel!$B$5="(Todos)",A7274=Painel!$B$5)*OR(Painel!$E$5="(Todos)",P7274=Painel!$E$5)),$J7274+ROW()/10000000,"")</f>
        <v/>
      </c>
    </row>
    <row r="7275" customFormat="false" ht="15" hidden="false" customHeight="false" outlineLevel="0" collapsed="false">
      <c r="A7275" s="29" t="s">
        <v>52</v>
      </c>
      <c r="B7275" s="29" t="s">
        <v>13582</v>
      </c>
      <c r="C7275" s="29" t="s">
        <v>115</v>
      </c>
      <c r="D7275" s="29"/>
      <c r="E7275" s="29" t="n">
        <v>0</v>
      </c>
      <c r="F7275" s="29"/>
      <c r="G7275" s="29"/>
      <c r="H7275" s="30" t="n">
        <v>0</v>
      </c>
      <c r="I7275" s="29"/>
      <c r="J7275" s="30" t="n">
        <v>0</v>
      </c>
      <c r="K7275" s="29"/>
      <c r="L7275" s="29" t="s">
        <v>116</v>
      </c>
      <c r="M7275" s="29"/>
      <c r="N7275" s="29"/>
      <c r="O7275" s="29"/>
      <c r="P7275" s="29"/>
      <c r="Q7275" s="29" t="n">
        <f aca="false">IFERROR(VALUE(L7275),"")</f>
        <v>0</v>
      </c>
      <c r="R7275" s="29" t="str">
        <f aca="true">IF(O7275="","",O7275-TODAY())</f>
        <v/>
      </c>
      <c r="S7275" s="29" t="str">
        <f aca="false">IF(C7275="&lt;&lt; vazio &gt;&gt;","VAZIA",IF(AND(O7275&lt;&gt;"",R7275&lt;0),"VENCIDO",IF(AND(O7275&lt;&gt;"",R7275&lt;=Parametros!$B$10),"PRÓX. VENCIMENTO",IF(F7275="Q","QUALIDADE",IF(F7275="S","BLOQUEADO",IF(F7275="R","RESTRITO/DEVOLUÇÃO",IF(OR(N7275="QUAR",N7275="QRES"),"QUARENTENA",IF(OR(B7275="DESCARTE",B7275="DEVOLUÇÃO"),"DESCARTE/DEVOLUÇÃO",IF(AND(D7275="",K7275&lt;&gt;""),"SEM LOTE",IF(AND(Q7275&lt;&gt;"",Q7275&gt;=Parametros!$B$11),"PARADO/SEM GIRO","OK"))))))))))</f>
        <v>VAZIA</v>
      </c>
      <c r="T7275" s="29" t="str">
        <f aca="false">IF(AND($S7275="PARADO/SEM GIRO",$K7275="KG",OR(Painel!$B$5="(Todos)",A7275=Painel!$B$5)*OR(Painel!$E$5="(Todos)",P7275=Painel!$E$5)),$J7275+ROW()/10000000,"")</f>
        <v/>
      </c>
      <c r="U7275" s="29" t="str">
        <f aca="false">IF(AND($S7275="VENCIDO",$K7275="KG",OR(Painel!$B$5="(Todos)",A7275=Painel!$B$5)*OR(Painel!$E$5="(Todos)",P7275=Painel!$E$5)),$J7275+ROW()/10000000,"")</f>
        <v/>
      </c>
    </row>
    <row r="7276" customFormat="false" ht="15" hidden="false" customHeight="false" outlineLevel="0" collapsed="false">
      <c r="A7276" s="29" t="s">
        <v>52</v>
      </c>
      <c r="B7276" s="29" t="s">
        <v>13583</v>
      </c>
      <c r="C7276" s="29" t="s">
        <v>1093</v>
      </c>
      <c r="D7276" s="29" t="s">
        <v>1094</v>
      </c>
      <c r="E7276" s="29" t="n">
        <v>1</v>
      </c>
      <c r="F7276" s="29"/>
      <c r="G7276" s="29" t="s">
        <v>13584</v>
      </c>
      <c r="H7276" s="30" t="n">
        <v>1000</v>
      </c>
      <c r="I7276" s="31" t="n">
        <v>46183</v>
      </c>
      <c r="J7276" s="30" t="n">
        <v>1000</v>
      </c>
      <c r="K7276" s="29" t="s">
        <v>120</v>
      </c>
      <c r="L7276" s="29" t="s">
        <v>1096</v>
      </c>
      <c r="M7276" s="29"/>
      <c r="N7276" s="29" t="s">
        <v>122</v>
      </c>
      <c r="O7276" s="31" t="n">
        <v>46881</v>
      </c>
      <c r="P7276" s="29" t="s">
        <v>123</v>
      </c>
      <c r="Q7276" s="29" t="n">
        <f aca="false">IFERROR(VALUE(L7276),"")</f>
        <v>102</v>
      </c>
      <c r="R7276" s="29" t="n">
        <f aca="true">IF(O7276="","",O7276-TODAY())</f>
        <v>596</v>
      </c>
      <c r="S7276" s="29" t="str">
        <f aca="false">IF(C7276="&lt;&lt; vazio &gt;&gt;","VAZIA",IF(AND(O7276&lt;&gt;"",R7276&lt;0),"VENCIDO",IF(AND(O7276&lt;&gt;"",R7276&lt;=Parametros!$B$10),"PRÓX. VENCIMENTO",IF(F7276="Q","QUALIDADE",IF(F7276="S","BLOQUEADO",IF(F7276="R","RESTRITO/DEVOLUÇÃO",IF(OR(N7276="QUAR",N7276="QRES"),"QUARENTENA",IF(OR(B7276="DESCARTE",B7276="DEVOLUÇÃO"),"DESCARTE/DEVOLUÇÃO",IF(AND(D7276="",K7276&lt;&gt;""),"SEM LOTE",IF(AND(Q7276&lt;&gt;"",Q7276&gt;=Parametros!$B$11),"PARADO/SEM GIRO","OK"))))))))))</f>
        <v>PARADO/SEM GIRO</v>
      </c>
      <c r="T7276" s="29" t="n">
        <f aca="false">IF(AND($S7276="PARADO/SEM GIRO",$K7276="KG",OR(Painel!$B$5="(Todos)",A7276=Painel!$B$5)*OR(Painel!$E$5="(Todos)",P7276=Painel!$E$5)),$J7276+ROW()/10000000,"")</f>
        <v>1000.0007276</v>
      </c>
      <c r="U7276" s="29" t="str">
        <f aca="false">IF(AND($S7276="VENCIDO",$K7276="KG",OR(Painel!$B$5="(Todos)",A7276=Painel!$B$5)*OR(Painel!$E$5="(Todos)",P7276=Painel!$E$5)),$J7276+ROW()/10000000,"")</f>
        <v/>
      </c>
    </row>
    <row r="7277" customFormat="false" ht="15" hidden="false" customHeight="false" outlineLevel="0" collapsed="false">
      <c r="A7277" s="29" t="s">
        <v>52</v>
      </c>
      <c r="B7277" s="29" t="s">
        <v>13585</v>
      </c>
      <c r="C7277" s="29" t="s">
        <v>115</v>
      </c>
      <c r="D7277" s="29"/>
      <c r="E7277" s="29" t="n">
        <v>0</v>
      </c>
      <c r="F7277" s="29"/>
      <c r="G7277" s="29"/>
      <c r="H7277" s="30" t="n">
        <v>0</v>
      </c>
      <c r="I7277" s="29"/>
      <c r="J7277" s="30" t="n">
        <v>0</v>
      </c>
      <c r="K7277" s="29"/>
      <c r="L7277" s="29" t="s">
        <v>116</v>
      </c>
      <c r="M7277" s="29"/>
      <c r="N7277" s="29"/>
      <c r="O7277" s="29"/>
      <c r="P7277" s="29"/>
      <c r="Q7277" s="29" t="n">
        <f aca="false">IFERROR(VALUE(L7277),"")</f>
        <v>0</v>
      </c>
      <c r="R7277" s="29" t="str">
        <f aca="true">IF(O7277="","",O7277-TODAY())</f>
        <v/>
      </c>
      <c r="S7277" s="29" t="str">
        <f aca="false">IF(C7277="&lt;&lt; vazio &gt;&gt;","VAZIA",IF(AND(O7277&lt;&gt;"",R7277&lt;0),"VENCIDO",IF(AND(O7277&lt;&gt;"",R7277&lt;=Parametros!$B$10),"PRÓX. VENCIMENTO",IF(F7277="Q","QUALIDADE",IF(F7277="S","BLOQUEADO",IF(F7277="R","RESTRITO/DEVOLUÇÃO",IF(OR(N7277="QUAR",N7277="QRES"),"QUARENTENA",IF(OR(B7277="DESCARTE",B7277="DEVOLUÇÃO"),"DESCARTE/DEVOLUÇÃO",IF(AND(D7277="",K7277&lt;&gt;""),"SEM LOTE",IF(AND(Q7277&lt;&gt;"",Q7277&gt;=Parametros!$B$11),"PARADO/SEM GIRO","OK"))))))))))</f>
        <v>VAZIA</v>
      </c>
      <c r="T7277" s="29" t="str">
        <f aca="false">IF(AND($S7277="PARADO/SEM GIRO",$K7277="KG",OR(Painel!$B$5="(Todos)",A7277=Painel!$B$5)*OR(Painel!$E$5="(Todos)",P7277=Painel!$E$5)),$J7277+ROW()/10000000,"")</f>
        <v/>
      </c>
      <c r="U7277" s="29" t="str">
        <f aca="false">IF(AND($S7277="VENCIDO",$K7277="KG",OR(Painel!$B$5="(Todos)",A7277=Painel!$B$5)*OR(Painel!$E$5="(Todos)",P7277=Painel!$E$5)),$J7277+ROW()/10000000,"")</f>
        <v/>
      </c>
    </row>
    <row r="7278" customFormat="false" ht="15" hidden="false" customHeight="false" outlineLevel="0" collapsed="false">
      <c r="A7278" s="29" t="s">
        <v>52</v>
      </c>
      <c r="B7278" s="29" t="s">
        <v>13586</v>
      </c>
      <c r="C7278" s="29" t="s">
        <v>4484</v>
      </c>
      <c r="D7278" s="29" t="s">
        <v>12080</v>
      </c>
      <c r="E7278" s="29" t="n">
        <v>1</v>
      </c>
      <c r="F7278" s="29"/>
      <c r="G7278" s="29" t="s">
        <v>13587</v>
      </c>
      <c r="H7278" s="30" t="n">
        <v>470</v>
      </c>
      <c r="I7278" s="31" t="n">
        <v>45903</v>
      </c>
      <c r="J7278" s="30" t="n">
        <v>470</v>
      </c>
      <c r="K7278" s="29" t="s">
        <v>120</v>
      </c>
      <c r="L7278" s="29" t="s">
        <v>8830</v>
      </c>
      <c r="M7278" s="29"/>
      <c r="N7278" s="29" t="s">
        <v>122</v>
      </c>
      <c r="O7278" s="31" t="n">
        <v>46544</v>
      </c>
      <c r="P7278" s="29" t="s">
        <v>123</v>
      </c>
      <c r="Q7278" s="29" t="n">
        <f aca="false">IFERROR(VALUE(L7278),"")</f>
        <v>382</v>
      </c>
      <c r="R7278" s="29" t="n">
        <f aca="true">IF(O7278="","",O7278-TODAY())</f>
        <v>259</v>
      </c>
      <c r="S7278" s="29" t="str">
        <f aca="false">IF(C7278="&lt;&lt; vazio &gt;&gt;","VAZIA",IF(AND(O7278&lt;&gt;"",R7278&lt;0),"VENCIDO",IF(AND(O7278&lt;&gt;"",R7278&lt;=Parametros!$B$10),"PRÓX. VENCIMENTO",IF(F7278="Q","QUALIDADE",IF(F7278="S","BLOQUEADO",IF(F7278="R","RESTRITO/DEVOLUÇÃO",IF(OR(N7278="QUAR",N7278="QRES"),"QUARENTENA",IF(OR(B7278="DESCARTE",B7278="DEVOLUÇÃO"),"DESCARTE/DEVOLUÇÃO",IF(AND(D7278="",K7278&lt;&gt;""),"SEM LOTE",IF(AND(Q7278&lt;&gt;"",Q7278&gt;=Parametros!$B$11),"PARADO/SEM GIRO","OK"))))))))))</f>
        <v>PARADO/SEM GIRO</v>
      </c>
      <c r="T7278" s="29" t="n">
        <f aca="false">IF(AND($S7278="PARADO/SEM GIRO",$K7278="KG",OR(Painel!$B$5="(Todos)",A7278=Painel!$B$5)*OR(Painel!$E$5="(Todos)",P7278=Painel!$E$5)),$J7278+ROW()/10000000,"")</f>
        <v>470.0007278</v>
      </c>
      <c r="U7278" s="29" t="str">
        <f aca="false">IF(AND($S7278="VENCIDO",$K7278="KG",OR(Painel!$B$5="(Todos)",A7278=Painel!$B$5)*OR(Painel!$E$5="(Todos)",P7278=Painel!$E$5)),$J7278+ROW()/10000000,"")</f>
        <v/>
      </c>
    </row>
    <row r="7279" customFormat="false" ht="15" hidden="false" customHeight="false" outlineLevel="0" collapsed="false">
      <c r="A7279" s="29" t="s">
        <v>52</v>
      </c>
      <c r="B7279" s="29" t="s">
        <v>13588</v>
      </c>
      <c r="C7279" s="29" t="s">
        <v>115</v>
      </c>
      <c r="D7279" s="29"/>
      <c r="E7279" s="29" t="n">
        <v>0</v>
      </c>
      <c r="F7279" s="29"/>
      <c r="G7279" s="29"/>
      <c r="H7279" s="30" t="n">
        <v>0</v>
      </c>
      <c r="I7279" s="29"/>
      <c r="J7279" s="30" t="n">
        <v>0</v>
      </c>
      <c r="K7279" s="29"/>
      <c r="L7279" s="29" t="s">
        <v>116</v>
      </c>
      <c r="M7279" s="29"/>
      <c r="N7279" s="29"/>
      <c r="O7279" s="29"/>
      <c r="P7279" s="29"/>
      <c r="Q7279" s="29" t="n">
        <f aca="false">IFERROR(VALUE(L7279),"")</f>
        <v>0</v>
      </c>
      <c r="R7279" s="29" t="str">
        <f aca="true">IF(O7279="","",O7279-TODAY())</f>
        <v/>
      </c>
      <c r="S7279" s="29" t="str">
        <f aca="false">IF(C7279="&lt;&lt; vazio &gt;&gt;","VAZIA",IF(AND(O7279&lt;&gt;"",R7279&lt;0),"VENCIDO",IF(AND(O7279&lt;&gt;"",R7279&lt;=Parametros!$B$10),"PRÓX. VENCIMENTO",IF(F7279="Q","QUALIDADE",IF(F7279="S","BLOQUEADO",IF(F7279="R","RESTRITO/DEVOLUÇÃO",IF(OR(N7279="QUAR",N7279="QRES"),"QUARENTENA",IF(OR(B7279="DESCARTE",B7279="DEVOLUÇÃO"),"DESCARTE/DEVOLUÇÃO",IF(AND(D7279="",K7279&lt;&gt;""),"SEM LOTE",IF(AND(Q7279&lt;&gt;"",Q7279&gt;=Parametros!$B$11),"PARADO/SEM GIRO","OK"))))))))))</f>
        <v>VAZIA</v>
      </c>
      <c r="T7279" s="29" t="str">
        <f aca="false">IF(AND($S7279="PARADO/SEM GIRO",$K7279="KG",OR(Painel!$B$5="(Todos)",A7279=Painel!$B$5)*OR(Painel!$E$5="(Todos)",P7279=Painel!$E$5)),$J7279+ROW()/10000000,"")</f>
        <v/>
      </c>
      <c r="U7279" s="29" t="str">
        <f aca="false">IF(AND($S7279="VENCIDO",$K7279="KG",OR(Painel!$B$5="(Todos)",A7279=Painel!$B$5)*OR(Painel!$E$5="(Todos)",P7279=Painel!$E$5)),$J7279+ROW()/10000000,"")</f>
        <v/>
      </c>
    </row>
    <row r="7280" customFormat="false" ht="15" hidden="false" customHeight="false" outlineLevel="0" collapsed="false">
      <c r="A7280" s="29" t="s">
        <v>52</v>
      </c>
      <c r="B7280" s="29" t="s">
        <v>13589</v>
      </c>
      <c r="C7280" s="29" t="s">
        <v>115</v>
      </c>
      <c r="D7280" s="29"/>
      <c r="E7280" s="29" t="n">
        <v>0</v>
      </c>
      <c r="F7280" s="29"/>
      <c r="G7280" s="29"/>
      <c r="H7280" s="30" t="n">
        <v>0</v>
      </c>
      <c r="I7280" s="29"/>
      <c r="J7280" s="30" t="n">
        <v>0</v>
      </c>
      <c r="K7280" s="29"/>
      <c r="L7280" s="29" t="s">
        <v>116</v>
      </c>
      <c r="M7280" s="29"/>
      <c r="N7280" s="29"/>
      <c r="O7280" s="29"/>
      <c r="P7280" s="29"/>
      <c r="Q7280" s="29" t="n">
        <f aca="false">IFERROR(VALUE(L7280),"")</f>
        <v>0</v>
      </c>
      <c r="R7280" s="29" t="str">
        <f aca="true">IF(O7280="","",O7280-TODAY())</f>
        <v/>
      </c>
      <c r="S7280" s="29" t="str">
        <f aca="false">IF(C7280="&lt;&lt; vazio &gt;&gt;","VAZIA",IF(AND(O7280&lt;&gt;"",R7280&lt;0),"VENCIDO",IF(AND(O7280&lt;&gt;"",R7280&lt;=Parametros!$B$10),"PRÓX. VENCIMENTO",IF(F7280="Q","QUALIDADE",IF(F7280="S","BLOQUEADO",IF(F7280="R","RESTRITO/DEVOLUÇÃO",IF(OR(N7280="QUAR",N7280="QRES"),"QUARENTENA",IF(OR(B7280="DESCARTE",B7280="DEVOLUÇÃO"),"DESCARTE/DEVOLUÇÃO",IF(AND(D7280="",K7280&lt;&gt;""),"SEM LOTE",IF(AND(Q7280&lt;&gt;"",Q7280&gt;=Parametros!$B$11),"PARADO/SEM GIRO","OK"))))))))))</f>
        <v>VAZIA</v>
      </c>
      <c r="T7280" s="29" t="str">
        <f aca="false">IF(AND($S7280="PARADO/SEM GIRO",$K7280="KG",OR(Painel!$B$5="(Todos)",A7280=Painel!$B$5)*OR(Painel!$E$5="(Todos)",P7280=Painel!$E$5)),$J7280+ROW()/10000000,"")</f>
        <v/>
      </c>
      <c r="U7280" s="29" t="str">
        <f aca="false">IF(AND($S7280="VENCIDO",$K7280="KG",OR(Painel!$B$5="(Todos)",A7280=Painel!$B$5)*OR(Painel!$E$5="(Todos)",P7280=Painel!$E$5)),$J7280+ROW()/10000000,"")</f>
        <v/>
      </c>
    </row>
    <row r="7281" customFormat="false" ht="15" hidden="false" customHeight="false" outlineLevel="0" collapsed="false">
      <c r="A7281" s="29" t="s">
        <v>52</v>
      </c>
      <c r="B7281" s="29" t="s">
        <v>13590</v>
      </c>
      <c r="C7281" s="29" t="s">
        <v>115</v>
      </c>
      <c r="D7281" s="29"/>
      <c r="E7281" s="29" t="n">
        <v>0</v>
      </c>
      <c r="F7281" s="29"/>
      <c r="G7281" s="29"/>
      <c r="H7281" s="30" t="n">
        <v>0</v>
      </c>
      <c r="I7281" s="29"/>
      <c r="J7281" s="30" t="n">
        <v>0</v>
      </c>
      <c r="K7281" s="29"/>
      <c r="L7281" s="29" t="s">
        <v>116</v>
      </c>
      <c r="M7281" s="29"/>
      <c r="N7281" s="29"/>
      <c r="O7281" s="29"/>
      <c r="P7281" s="29"/>
      <c r="Q7281" s="29" t="n">
        <f aca="false">IFERROR(VALUE(L7281),"")</f>
        <v>0</v>
      </c>
      <c r="R7281" s="29" t="str">
        <f aca="true">IF(O7281="","",O7281-TODAY())</f>
        <v/>
      </c>
      <c r="S7281" s="29" t="str">
        <f aca="false">IF(C7281="&lt;&lt; vazio &gt;&gt;","VAZIA",IF(AND(O7281&lt;&gt;"",R7281&lt;0),"VENCIDO",IF(AND(O7281&lt;&gt;"",R7281&lt;=Parametros!$B$10),"PRÓX. VENCIMENTO",IF(F7281="Q","QUALIDADE",IF(F7281="S","BLOQUEADO",IF(F7281="R","RESTRITO/DEVOLUÇÃO",IF(OR(N7281="QUAR",N7281="QRES"),"QUARENTENA",IF(OR(B7281="DESCARTE",B7281="DEVOLUÇÃO"),"DESCARTE/DEVOLUÇÃO",IF(AND(D7281="",K7281&lt;&gt;""),"SEM LOTE",IF(AND(Q7281&lt;&gt;"",Q7281&gt;=Parametros!$B$11),"PARADO/SEM GIRO","OK"))))))))))</f>
        <v>VAZIA</v>
      </c>
      <c r="T7281" s="29" t="str">
        <f aca="false">IF(AND($S7281="PARADO/SEM GIRO",$K7281="KG",OR(Painel!$B$5="(Todos)",A7281=Painel!$B$5)*OR(Painel!$E$5="(Todos)",P7281=Painel!$E$5)),$J7281+ROW()/10000000,"")</f>
        <v/>
      </c>
      <c r="U7281" s="29" t="str">
        <f aca="false">IF(AND($S7281="VENCIDO",$K7281="KG",OR(Painel!$B$5="(Todos)",A7281=Painel!$B$5)*OR(Painel!$E$5="(Todos)",P7281=Painel!$E$5)),$J7281+ROW()/10000000,"")</f>
        <v/>
      </c>
    </row>
    <row r="7282" customFormat="false" ht="15" hidden="false" customHeight="false" outlineLevel="0" collapsed="false">
      <c r="A7282" s="29" t="s">
        <v>52</v>
      </c>
      <c r="B7282" s="29" t="s">
        <v>13591</v>
      </c>
      <c r="C7282" s="29" t="s">
        <v>115</v>
      </c>
      <c r="D7282" s="29"/>
      <c r="E7282" s="29" t="n">
        <v>0</v>
      </c>
      <c r="F7282" s="29"/>
      <c r="G7282" s="29"/>
      <c r="H7282" s="30" t="n">
        <v>0</v>
      </c>
      <c r="I7282" s="29"/>
      <c r="J7282" s="30" t="n">
        <v>0</v>
      </c>
      <c r="K7282" s="29"/>
      <c r="L7282" s="29" t="s">
        <v>116</v>
      </c>
      <c r="M7282" s="29"/>
      <c r="N7282" s="29"/>
      <c r="O7282" s="29"/>
      <c r="P7282" s="29"/>
      <c r="Q7282" s="29" t="n">
        <f aca="false">IFERROR(VALUE(L7282),"")</f>
        <v>0</v>
      </c>
      <c r="R7282" s="29" t="str">
        <f aca="true">IF(O7282="","",O7282-TODAY())</f>
        <v/>
      </c>
      <c r="S7282" s="29" t="str">
        <f aca="false">IF(C7282="&lt;&lt; vazio &gt;&gt;","VAZIA",IF(AND(O7282&lt;&gt;"",R7282&lt;0),"VENCIDO",IF(AND(O7282&lt;&gt;"",R7282&lt;=Parametros!$B$10),"PRÓX. VENCIMENTO",IF(F7282="Q","QUALIDADE",IF(F7282="S","BLOQUEADO",IF(F7282="R","RESTRITO/DEVOLUÇÃO",IF(OR(N7282="QUAR",N7282="QRES"),"QUARENTENA",IF(OR(B7282="DESCARTE",B7282="DEVOLUÇÃO"),"DESCARTE/DEVOLUÇÃO",IF(AND(D7282="",K7282&lt;&gt;""),"SEM LOTE",IF(AND(Q7282&lt;&gt;"",Q7282&gt;=Parametros!$B$11),"PARADO/SEM GIRO","OK"))))))))))</f>
        <v>VAZIA</v>
      </c>
      <c r="T7282" s="29" t="str">
        <f aca="false">IF(AND($S7282="PARADO/SEM GIRO",$K7282="KG",OR(Painel!$B$5="(Todos)",A7282=Painel!$B$5)*OR(Painel!$E$5="(Todos)",P7282=Painel!$E$5)),$J7282+ROW()/10000000,"")</f>
        <v/>
      </c>
      <c r="U7282" s="29" t="str">
        <f aca="false">IF(AND($S7282="VENCIDO",$K7282="KG",OR(Painel!$B$5="(Todos)",A7282=Painel!$B$5)*OR(Painel!$E$5="(Todos)",P7282=Painel!$E$5)),$J7282+ROW()/10000000,"")</f>
        <v/>
      </c>
    </row>
    <row r="7283" customFormat="false" ht="15" hidden="false" customHeight="false" outlineLevel="0" collapsed="false">
      <c r="A7283" s="29" t="s">
        <v>52</v>
      </c>
      <c r="B7283" s="29" t="s">
        <v>13592</v>
      </c>
      <c r="C7283" s="29" t="s">
        <v>564</v>
      </c>
      <c r="D7283" s="29" t="s">
        <v>199</v>
      </c>
      <c r="E7283" s="29" t="n">
        <v>1</v>
      </c>
      <c r="F7283" s="29" t="s">
        <v>137</v>
      </c>
      <c r="G7283" s="29" t="s">
        <v>13593</v>
      </c>
      <c r="H7283" s="30" t="n">
        <v>72.72</v>
      </c>
      <c r="I7283" s="31" t="n">
        <v>46225</v>
      </c>
      <c r="J7283" s="30" t="n">
        <v>72.72</v>
      </c>
      <c r="K7283" s="29" t="s">
        <v>120</v>
      </c>
      <c r="L7283" s="29" t="s">
        <v>1020</v>
      </c>
      <c r="M7283" s="29"/>
      <c r="N7283" s="29" t="s">
        <v>122</v>
      </c>
      <c r="O7283" s="31" t="n">
        <v>46787</v>
      </c>
      <c r="P7283" s="29" t="s">
        <v>123</v>
      </c>
      <c r="Q7283" s="29" t="n">
        <f aca="false">IFERROR(VALUE(L7283),"")</f>
        <v>60</v>
      </c>
      <c r="R7283" s="29" t="n">
        <f aca="true">IF(O7283="","",O7283-TODAY())</f>
        <v>502</v>
      </c>
      <c r="S7283" s="29" t="str">
        <f aca="false">IF(C7283="&lt;&lt; vazio &gt;&gt;","VAZIA",IF(AND(O7283&lt;&gt;"",R7283&lt;0),"VENCIDO",IF(AND(O7283&lt;&gt;"",R7283&lt;=Parametros!$B$10),"PRÓX. VENCIMENTO",IF(F7283="Q","QUALIDADE",IF(F7283="S","BLOQUEADO",IF(F7283="R","RESTRITO/DEVOLUÇÃO",IF(OR(N7283="QUAR",N7283="QRES"),"QUARENTENA",IF(OR(B7283="DESCARTE",B7283="DEVOLUÇÃO"),"DESCARTE/DEVOLUÇÃO",IF(AND(D7283="",K7283&lt;&gt;""),"SEM LOTE",IF(AND(Q7283&lt;&gt;"",Q7283&gt;=Parametros!$B$11),"PARADO/SEM GIRO","OK"))))))))))</f>
        <v>BLOQUEADO</v>
      </c>
      <c r="T7283" s="29" t="str">
        <f aca="false">IF(AND($S7283="PARADO/SEM GIRO",$K7283="KG",OR(Painel!$B$5="(Todos)",A7283=Painel!$B$5)*OR(Painel!$E$5="(Todos)",P7283=Painel!$E$5)),$J7283+ROW()/10000000,"")</f>
        <v/>
      </c>
      <c r="U7283" s="29" t="str">
        <f aca="false">IF(AND($S7283="VENCIDO",$K7283="KG",OR(Painel!$B$5="(Todos)",A7283=Painel!$B$5)*OR(Painel!$E$5="(Todos)",P7283=Painel!$E$5)),$J7283+ROW()/10000000,"")</f>
        <v/>
      </c>
    </row>
    <row r="7284" customFormat="false" ht="15" hidden="false" customHeight="false" outlineLevel="0" collapsed="false">
      <c r="A7284" s="29" t="s">
        <v>52</v>
      </c>
      <c r="B7284" s="29" t="s">
        <v>13594</v>
      </c>
      <c r="C7284" s="29" t="s">
        <v>115</v>
      </c>
      <c r="D7284" s="29"/>
      <c r="E7284" s="29" t="n">
        <v>0</v>
      </c>
      <c r="F7284" s="29"/>
      <c r="G7284" s="29"/>
      <c r="H7284" s="30" t="n">
        <v>0</v>
      </c>
      <c r="I7284" s="29"/>
      <c r="J7284" s="30" t="n">
        <v>0</v>
      </c>
      <c r="K7284" s="29"/>
      <c r="L7284" s="29" t="s">
        <v>116</v>
      </c>
      <c r="M7284" s="29"/>
      <c r="N7284" s="29"/>
      <c r="O7284" s="29"/>
      <c r="P7284" s="29"/>
      <c r="Q7284" s="29" t="n">
        <f aca="false">IFERROR(VALUE(L7284),"")</f>
        <v>0</v>
      </c>
      <c r="R7284" s="29" t="str">
        <f aca="true">IF(O7284="","",O7284-TODAY())</f>
        <v/>
      </c>
      <c r="S7284" s="29" t="str">
        <f aca="false">IF(C7284="&lt;&lt; vazio &gt;&gt;","VAZIA",IF(AND(O7284&lt;&gt;"",R7284&lt;0),"VENCIDO",IF(AND(O7284&lt;&gt;"",R7284&lt;=Parametros!$B$10),"PRÓX. VENCIMENTO",IF(F7284="Q","QUALIDADE",IF(F7284="S","BLOQUEADO",IF(F7284="R","RESTRITO/DEVOLUÇÃO",IF(OR(N7284="QUAR",N7284="QRES"),"QUARENTENA",IF(OR(B7284="DESCARTE",B7284="DEVOLUÇÃO"),"DESCARTE/DEVOLUÇÃO",IF(AND(D7284="",K7284&lt;&gt;""),"SEM LOTE",IF(AND(Q7284&lt;&gt;"",Q7284&gt;=Parametros!$B$11),"PARADO/SEM GIRO","OK"))))))))))</f>
        <v>VAZIA</v>
      </c>
      <c r="T7284" s="29" t="str">
        <f aca="false">IF(AND($S7284="PARADO/SEM GIRO",$K7284="KG",OR(Painel!$B$5="(Todos)",A7284=Painel!$B$5)*OR(Painel!$E$5="(Todos)",P7284=Painel!$E$5)),$J7284+ROW()/10000000,"")</f>
        <v/>
      </c>
      <c r="U7284" s="29" t="str">
        <f aca="false">IF(AND($S7284="VENCIDO",$K7284="KG",OR(Painel!$B$5="(Todos)",A7284=Painel!$B$5)*OR(Painel!$E$5="(Todos)",P7284=Painel!$E$5)),$J7284+ROW()/10000000,"")</f>
        <v/>
      </c>
    </row>
    <row r="7285" customFormat="false" ht="15" hidden="false" customHeight="false" outlineLevel="0" collapsed="false">
      <c r="A7285" s="29" t="s">
        <v>52</v>
      </c>
      <c r="B7285" s="29" t="s">
        <v>13595</v>
      </c>
      <c r="C7285" s="29" t="s">
        <v>115</v>
      </c>
      <c r="D7285" s="29"/>
      <c r="E7285" s="29" t="n">
        <v>0</v>
      </c>
      <c r="F7285" s="29"/>
      <c r="G7285" s="29"/>
      <c r="H7285" s="30" t="n">
        <v>0</v>
      </c>
      <c r="I7285" s="29"/>
      <c r="J7285" s="30" t="n">
        <v>0</v>
      </c>
      <c r="K7285" s="29"/>
      <c r="L7285" s="29" t="s">
        <v>116</v>
      </c>
      <c r="M7285" s="29"/>
      <c r="N7285" s="29"/>
      <c r="O7285" s="29"/>
      <c r="P7285" s="29"/>
      <c r="Q7285" s="29" t="n">
        <f aca="false">IFERROR(VALUE(L7285),"")</f>
        <v>0</v>
      </c>
      <c r="R7285" s="29" t="str">
        <f aca="true">IF(O7285="","",O7285-TODAY())</f>
        <v/>
      </c>
      <c r="S7285" s="29" t="str">
        <f aca="false">IF(C7285="&lt;&lt; vazio &gt;&gt;","VAZIA",IF(AND(O7285&lt;&gt;"",R7285&lt;0),"VENCIDO",IF(AND(O7285&lt;&gt;"",R7285&lt;=Parametros!$B$10),"PRÓX. VENCIMENTO",IF(F7285="Q","QUALIDADE",IF(F7285="S","BLOQUEADO",IF(F7285="R","RESTRITO/DEVOLUÇÃO",IF(OR(N7285="QUAR",N7285="QRES"),"QUARENTENA",IF(OR(B7285="DESCARTE",B7285="DEVOLUÇÃO"),"DESCARTE/DEVOLUÇÃO",IF(AND(D7285="",K7285&lt;&gt;""),"SEM LOTE",IF(AND(Q7285&lt;&gt;"",Q7285&gt;=Parametros!$B$11),"PARADO/SEM GIRO","OK"))))))))))</f>
        <v>VAZIA</v>
      </c>
      <c r="T7285" s="29" t="str">
        <f aca="false">IF(AND($S7285="PARADO/SEM GIRO",$K7285="KG",OR(Painel!$B$5="(Todos)",A7285=Painel!$B$5)*OR(Painel!$E$5="(Todos)",P7285=Painel!$E$5)),$J7285+ROW()/10000000,"")</f>
        <v/>
      </c>
      <c r="U7285" s="29" t="str">
        <f aca="false">IF(AND($S7285="VENCIDO",$K7285="KG",OR(Painel!$B$5="(Todos)",A7285=Painel!$B$5)*OR(Painel!$E$5="(Todos)",P7285=Painel!$E$5)),$J7285+ROW()/10000000,"")</f>
        <v/>
      </c>
    </row>
    <row r="7286" customFormat="false" ht="15" hidden="false" customHeight="false" outlineLevel="0" collapsed="false">
      <c r="A7286" s="29" t="s">
        <v>52</v>
      </c>
      <c r="B7286" s="29" t="s">
        <v>13596</v>
      </c>
      <c r="C7286" s="29" t="s">
        <v>115</v>
      </c>
      <c r="D7286" s="29"/>
      <c r="E7286" s="29" t="n">
        <v>0</v>
      </c>
      <c r="F7286" s="29"/>
      <c r="G7286" s="29"/>
      <c r="H7286" s="30" t="n">
        <v>0</v>
      </c>
      <c r="I7286" s="29"/>
      <c r="J7286" s="30" t="n">
        <v>0</v>
      </c>
      <c r="K7286" s="29"/>
      <c r="L7286" s="29" t="s">
        <v>116</v>
      </c>
      <c r="M7286" s="29"/>
      <c r="N7286" s="29"/>
      <c r="O7286" s="29"/>
      <c r="P7286" s="29"/>
      <c r="Q7286" s="29" t="n">
        <f aca="false">IFERROR(VALUE(L7286),"")</f>
        <v>0</v>
      </c>
      <c r="R7286" s="29" t="str">
        <f aca="true">IF(O7286="","",O7286-TODAY())</f>
        <v/>
      </c>
      <c r="S7286" s="29" t="str">
        <f aca="false">IF(C7286="&lt;&lt; vazio &gt;&gt;","VAZIA",IF(AND(O7286&lt;&gt;"",R7286&lt;0),"VENCIDO",IF(AND(O7286&lt;&gt;"",R7286&lt;=Parametros!$B$10),"PRÓX. VENCIMENTO",IF(F7286="Q","QUALIDADE",IF(F7286="S","BLOQUEADO",IF(F7286="R","RESTRITO/DEVOLUÇÃO",IF(OR(N7286="QUAR",N7286="QRES"),"QUARENTENA",IF(OR(B7286="DESCARTE",B7286="DEVOLUÇÃO"),"DESCARTE/DEVOLUÇÃO",IF(AND(D7286="",K7286&lt;&gt;""),"SEM LOTE",IF(AND(Q7286&lt;&gt;"",Q7286&gt;=Parametros!$B$11),"PARADO/SEM GIRO","OK"))))))))))</f>
        <v>VAZIA</v>
      </c>
      <c r="T7286" s="29" t="str">
        <f aca="false">IF(AND($S7286="PARADO/SEM GIRO",$K7286="KG",OR(Painel!$B$5="(Todos)",A7286=Painel!$B$5)*OR(Painel!$E$5="(Todos)",P7286=Painel!$E$5)),$J7286+ROW()/10000000,"")</f>
        <v/>
      </c>
      <c r="U7286" s="29" t="str">
        <f aca="false">IF(AND($S7286="VENCIDO",$K7286="KG",OR(Painel!$B$5="(Todos)",A7286=Painel!$B$5)*OR(Painel!$E$5="(Todos)",P7286=Painel!$E$5)),$J7286+ROW()/10000000,"")</f>
        <v/>
      </c>
    </row>
    <row r="7287" customFormat="false" ht="15" hidden="false" customHeight="false" outlineLevel="0" collapsed="false">
      <c r="A7287" s="29" t="s">
        <v>52</v>
      </c>
      <c r="B7287" s="29" t="s">
        <v>13597</v>
      </c>
      <c r="C7287" s="29" t="s">
        <v>115</v>
      </c>
      <c r="D7287" s="29"/>
      <c r="E7287" s="29" t="n">
        <v>0</v>
      </c>
      <c r="F7287" s="29"/>
      <c r="G7287" s="29"/>
      <c r="H7287" s="30" t="n">
        <v>0</v>
      </c>
      <c r="I7287" s="29"/>
      <c r="J7287" s="30" t="n">
        <v>0</v>
      </c>
      <c r="K7287" s="29"/>
      <c r="L7287" s="29" t="s">
        <v>116</v>
      </c>
      <c r="M7287" s="29"/>
      <c r="N7287" s="29"/>
      <c r="O7287" s="29"/>
      <c r="P7287" s="29"/>
      <c r="Q7287" s="29" t="n">
        <f aca="false">IFERROR(VALUE(L7287),"")</f>
        <v>0</v>
      </c>
      <c r="R7287" s="29" t="str">
        <f aca="true">IF(O7287="","",O7287-TODAY())</f>
        <v/>
      </c>
      <c r="S7287" s="29" t="str">
        <f aca="false">IF(C7287="&lt;&lt; vazio &gt;&gt;","VAZIA",IF(AND(O7287&lt;&gt;"",R7287&lt;0),"VENCIDO",IF(AND(O7287&lt;&gt;"",R7287&lt;=Parametros!$B$10),"PRÓX. VENCIMENTO",IF(F7287="Q","QUALIDADE",IF(F7287="S","BLOQUEADO",IF(F7287="R","RESTRITO/DEVOLUÇÃO",IF(OR(N7287="QUAR",N7287="QRES"),"QUARENTENA",IF(OR(B7287="DESCARTE",B7287="DEVOLUÇÃO"),"DESCARTE/DEVOLUÇÃO",IF(AND(D7287="",K7287&lt;&gt;""),"SEM LOTE",IF(AND(Q7287&lt;&gt;"",Q7287&gt;=Parametros!$B$11),"PARADO/SEM GIRO","OK"))))))))))</f>
        <v>VAZIA</v>
      </c>
      <c r="T7287" s="29" t="str">
        <f aca="false">IF(AND($S7287="PARADO/SEM GIRO",$K7287="KG",OR(Painel!$B$5="(Todos)",A7287=Painel!$B$5)*OR(Painel!$E$5="(Todos)",P7287=Painel!$E$5)),$J7287+ROW()/10000000,"")</f>
        <v/>
      </c>
      <c r="U7287" s="29" t="str">
        <f aca="false">IF(AND($S7287="VENCIDO",$K7287="KG",OR(Painel!$B$5="(Todos)",A7287=Painel!$B$5)*OR(Painel!$E$5="(Todos)",P7287=Painel!$E$5)),$J7287+ROW()/10000000,"")</f>
        <v/>
      </c>
    </row>
    <row r="7288" customFormat="false" ht="15" hidden="false" customHeight="false" outlineLevel="0" collapsed="false">
      <c r="A7288" s="29" t="s">
        <v>52</v>
      </c>
      <c r="B7288" s="29" t="s">
        <v>13598</v>
      </c>
      <c r="C7288" s="29" t="s">
        <v>186</v>
      </c>
      <c r="D7288" s="29" t="s">
        <v>823</v>
      </c>
      <c r="E7288" s="29" t="n">
        <v>1</v>
      </c>
      <c r="F7288" s="29" t="s">
        <v>268</v>
      </c>
      <c r="G7288" s="29" t="s">
        <v>13599</v>
      </c>
      <c r="H7288" s="30" t="n">
        <v>545.4</v>
      </c>
      <c r="I7288" s="31" t="n">
        <v>46285</v>
      </c>
      <c r="J7288" s="30" t="n">
        <v>545.4</v>
      </c>
      <c r="K7288" s="29" t="s">
        <v>120</v>
      </c>
      <c r="L7288" s="29" t="s">
        <v>116</v>
      </c>
      <c r="M7288" s="29"/>
      <c r="N7288" s="29" t="s">
        <v>122</v>
      </c>
      <c r="O7288" s="31" t="n">
        <v>46831</v>
      </c>
      <c r="P7288" s="29" t="s">
        <v>123</v>
      </c>
      <c r="Q7288" s="29" t="n">
        <f aca="false">IFERROR(VALUE(L7288),"")</f>
        <v>0</v>
      </c>
      <c r="R7288" s="29" t="n">
        <f aca="true">IF(O7288="","",O7288-TODAY())</f>
        <v>546</v>
      </c>
      <c r="S7288" s="29" t="str">
        <f aca="false">IF(C7288="&lt;&lt; vazio &gt;&gt;","VAZIA",IF(AND(O7288&lt;&gt;"",R7288&lt;0),"VENCIDO",IF(AND(O7288&lt;&gt;"",R7288&lt;=Parametros!$B$10),"PRÓX. VENCIMENTO",IF(F7288="Q","QUALIDADE",IF(F7288="S","BLOQUEADO",IF(F7288="R","RESTRITO/DEVOLUÇÃO",IF(OR(N7288="QUAR",N7288="QRES"),"QUARENTENA",IF(OR(B7288="DESCARTE",B7288="DEVOLUÇÃO"),"DESCARTE/DEVOLUÇÃO",IF(AND(D7288="",K7288&lt;&gt;""),"SEM LOTE",IF(AND(Q7288&lt;&gt;"",Q7288&gt;=Parametros!$B$11),"PARADO/SEM GIRO","OK"))))))))))</f>
        <v>QUALIDADE</v>
      </c>
      <c r="T7288" s="29" t="str">
        <f aca="false">IF(AND($S7288="PARADO/SEM GIRO",$K7288="KG",OR(Painel!$B$5="(Todos)",A7288=Painel!$B$5)*OR(Painel!$E$5="(Todos)",P7288=Painel!$E$5)),$J7288+ROW()/10000000,"")</f>
        <v/>
      </c>
      <c r="U7288" s="29" t="str">
        <f aca="false">IF(AND($S7288="VENCIDO",$K7288="KG",OR(Painel!$B$5="(Todos)",A7288=Painel!$B$5)*OR(Painel!$E$5="(Todos)",P7288=Painel!$E$5)),$J7288+ROW()/10000000,"")</f>
        <v/>
      </c>
    </row>
    <row r="7289" customFormat="false" ht="15" hidden="false" customHeight="false" outlineLevel="0" collapsed="false">
      <c r="A7289" s="29" t="s">
        <v>52</v>
      </c>
      <c r="B7289" s="29" t="s">
        <v>13600</v>
      </c>
      <c r="C7289" s="29" t="s">
        <v>5213</v>
      </c>
      <c r="D7289" s="29" t="s">
        <v>4931</v>
      </c>
      <c r="E7289" s="29" t="n">
        <v>1</v>
      </c>
      <c r="F7289" s="29"/>
      <c r="G7289" s="29" t="s">
        <v>13601</v>
      </c>
      <c r="H7289" s="30" t="n">
        <v>700</v>
      </c>
      <c r="I7289" s="31" t="n">
        <v>46247</v>
      </c>
      <c r="J7289" s="30" t="n">
        <v>700</v>
      </c>
      <c r="K7289" s="29" t="s">
        <v>120</v>
      </c>
      <c r="L7289" s="29" t="s">
        <v>1719</v>
      </c>
      <c r="M7289" s="29"/>
      <c r="N7289" s="29" t="s">
        <v>122</v>
      </c>
      <c r="O7289" s="31" t="n">
        <v>46787</v>
      </c>
      <c r="P7289" s="29" t="s">
        <v>123</v>
      </c>
      <c r="Q7289" s="29" t="n">
        <f aca="false">IFERROR(VALUE(L7289),"")</f>
        <v>38</v>
      </c>
      <c r="R7289" s="29" t="n">
        <f aca="true">IF(O7289="","",O7289-TODAY())</f>
        <v>502</v>
      </c>
      <c r="S7289" s="29" t="str">
        <f aca="false">IF(C7289="&lt;&lt; vazio &gt;&gt;","VAZIA",IF(AND(O7289&lt;&gt;"",R7289&lt;0),"VENCIDO",IF(AND(O7289&lt;&gt;"",R7289&lt;=Parametros!$B$10),"PRÓX. VENCIMENTO",IF(F7289="Q","QUALIDADE",IF(F7289="S","BLOQUEADO",IF(F7289="R","RESTRITO/DEVOLUÇÃO",IF(OR(N7289="QUAR",N7289="QRES"),"QUARENTENA",IF(OR(B7289="DESCARTE",B7289="DEVOLUÇÃO"),"DESCARTE/DEVOLUÇÃO",IF(AND(D7289="",K7289&lt;&gt;""),"SEM LOTE",IF(AND(Q7289&lt;&gt;"",Q7289&gt;=Parametros!$B$11),"PARADO/SEM GIRO","OK"))))))))))</f>
        <v>OK</v>
      </c>
      <c r="T7289" s="29" t="str">
        <f aca="false">IF(AND($S7289="PARADO/SEM GIRO",$K7289="KG",OR(Painel!$B$5="(Todos)",A7289=Painel!$B$5)*OR(Painel!$E$5="(Todos)",P7289=Painel!$E$5)),$J7289+ROW()/10000000,"")</f>
        <v/>
      </c>
      <c r="U7289" s="29" t="str">
        <f aca="false">IF(AND($S7289="VENCIDO",$K7289="KG",OR(Painel!$B$5="(Todos)",A7289=Painel!$B$5)*OR(Painel!$E$5="(Todos)",P7289=Painel!$E$5)),$J7289+ROW()/10000000,"")</f>
        <v/>
      </c>
    </row>
    <row r="7290" customFormat="false" ht="15" hidden="false" customHeight="false" outlineLevel="0" collapsed="false">
      <c r="A7290" s="29" t="s">
        <v>52</v>
      </c>
      <c r="B7290" s="29" t="s">
        <v>13602</v>
      </c>
      <c r="C7290" s="29" t="s">
        <v>115</v>
      </c>
      <c r="D7290" s="29"/>
      <c r="E7290" s="29" t="n">
        <v>0</v>
      </c>
      <c r="F7290" s="29"/>
      <c r="G7290" s="29"/>
      <c r="H7290" s="30" t="n">
        <v>0</v>
      </c>
      <c r="I7290" s="29"/>
      <c r="J7290" s="30" t="n">
        <v>0</v>
      </c>
      <c r="K7290" s="29"/>
      <c r="L7290" s="29" t="s">
        <v>116</v>
      </c>
      <c r="M7290" s="29"/>
      <c r="N7290" s="29"/>
      <c r="O7290" s="29"/>
      <c r="P7290" s="29"/>
      <c r="Q7290" s="29" t="n">
        <f aca="false">IFERROR(VALUE(L7290),"")</f>
        <v>0</v>
      </c>
      <c r="R7290" s="29" t="str">
        <f aca="true">IF(O7290="","",O7290-TODAY())</f>
        <v/>
      </c>
      <c r="S7290" s="29" t="str">
        <f aca="false">IF(C7290="&lt;&lt; vazio &gt;&gt;","VAZIA",IF(AND(O7290&lt;&gt;"",R7290&lt;0),"VENCIDO",IF(AND(O7290&lt;&gt;"",R7290&lt;=Parametros!$B$10),"PRÓX. VENCIMENTO",IF(F7290="Q","QUALIDADE",IF(F7290="S","BLOQUEADO",IF(F7290="R","RESTRITO/DEVOLUÇÃO",IF(OR(N7290="QUAR",N7290="QRES"),"QUARENTENA",IF(OR(B7290="DESCARTE",B7290="DEVOLUÇÃO"),"DESCARTE/DEVOLUÇÃO",IF(AND(D7290="",K7290&lt;&gt;""),"SEM LOTE",IF(AND(Q7290&lt;&gt;"",Q7290&gt;=Parametros!$B$11),"PARADO/SEM GIRO","OK"))))))))))</f>
        <v>VAZIA</v>
      </c>
      <c r="T7290" s="29" t="str">
        <f aca="false">IF(AND($S7290="PARADO/SEM GIRO",$K7290="KG",OR(Painel!$B$5="(Todos)",A7290=Painel!$B$5)*OR(Painel!$E$5="(Todos)",P7290=Painel!$E$5)),$J7290+ROW()/10000000,"")</f>
        <v/>
      </c>
      <c r="U7290" s="29" t="str">
        <f aca="false">IF(AND($S7290="VENCIDO",$K7290="KG",OR(Painel!$B$5="(Todos)",A7290=Painel!$B$5)*OR(Painel!$E$5="(Todos)",P7290=Painel!$E$5)),$J7290+ROW()/10000000,"")</f>
        <v/>
      </c>
    </row>
    <row r="7291" customFormat="false" ht="15" hidden="false" customHeight="false" outlineLevel="0" collapsed="false">
      <c r="A7291" s="29" t="s">
        <v>52</v>
      </c>
      <c r="B7291" s="29" t="s">
        <v>13603</v>
      </c>
      <c r="C7291" s="29" t="s">
        <v>5213</v>
      </c>
      <c r="D7291" s="29" t="s">
        <v>4931</v>
      </c>
      <c r="E7291" s="29" t="n">
        <v>1</v>
      </c>
      <c r="F7291" s="29"/>
      <c r="G7291" s="29" t="s">
        <v>13604</v>
      </c>
      <c r="H7291" s="30" t="n">
        <v>700</v>
      </c>
      <c r="I7291" s="31" t="n">
        <v>46247</v>
      </c>
      <c r="J7291" s="30" t="n">
        <v>700</v>
      </c>
      <c r="K7291" s="29" t="s">
        <v>120</v>
      </c>
      <c r="L7291" s="29" t="s">
        <v>1719</v>
      </c>
      <c r="M7291" s="29"/>
      <c r="N7291" s="29" t="s">
        <v>122</v>
      </c>
      <c r="O7291" s="31" t="n">
        <v>46787</v>
      </c>
      <c r="P7291" s="29" t="s">
        <v>123</v>
      </c>
      <c r="Q7291" s="29" t="n">
        <f aca="false">IFERROR(VALUE(L7291),"")</f>
        <v>38</v>
      </c>
      <c r="R7291" s="29" t="n">
        <f aca="true">IF(O7291="","",O7291-TODAY())</f>
        <v>502</v>
      </c>
      <c r="S7291" s="29" t="str">
        <f aca="false">IF(C7291="&lt;&lt; vazio &gt;&gt;","VAZIA",IF(AND(O7291&lt;&gt;"",R7291&lt;0),"VENCIDO",IF(AND(O7291&lt;&gt;"",R7291&lt;=Parametros!$B$10),"PRÓX. VENCIMENTO",IF(F7291="Q","QUALIDADE",IF(F7291="S","BLOQUEADO",IF(F7291="R","RESTRITO/DEVOLUÇÃO",IF(OR(N7291="QUAR",N7291="QRES"),"QUARENTENA",IF(OR(B7291="DESCARTE",B7291="DEVOLUÇÃO"),"DESCARTE/DEVOLUÇÃO",IF(AND(D7291="",K7291&lt;&gt;""),"SEM LOTE",IF(AND(Q7291&lt;&gt;"",Q7291&gt;=Parametros!$B$11),"PARADO/SEM GIRO","OK"))))))))))</f>
        <v>OK</v>
      </c>
      <c r="T7291" s="29" t="str">
        <f aca="false">IF(AND($S7291="PARADO/SEM GIRO",$K7291="KG",OR(Painel!$B$5="(Todos)",A7291=Painel!$B$5)*OR(Painel!$E$5="(Todos)",P7291=Painel!$E$5)),$J7291+ROW()/10000000,"")</f>
        <v/>
      </c>
      <c r="U7291" s="29" t="str">
        <f aca="false">IF(AND($S7291="VENCIDO",$K7291="KG",OR(Painel!$B$5="(Todos)",A7291=Painel!$B$5)*OR(Painel!$E$5="(Todos)",P7291=Painel!$E$5)),$J7291+ROW()/10000000,"")</f>
        <v/>
      </c>
    </row>
    <row r="7292" customFormat="false" ht="15" hidden="false" customHeight="false" outlineLevel="0" collapsed="false">
      <c r="A7292" s="29" t="s">
        <v>52</v>
      </c>
      <c r="B7292" s="29" t="s">
        <v>13605</v>
      </c>
      <c r="C7292" s="29" t="s">
        <v>5213</v>
      </c>
      <c r="D7292" s="29" t="s">
        <v>4931</v>
      </c>
      <c r="E7292" s="29" t="n">
        <v>1</v>
      </c>
      <c r="F7292" s="29"/>
      <c r="G7292" s="29" t="s">
        <v>13606</v>
      </c>
      <c r="H7292" s="30" t="n">
        <v>700</v>
      </c>
      <c r="I7292" s="31" t="n">
        <v>46247</v>
      </c>
      <c r="J7292" s="30" t="n">
        <v>700</v>
      </c>
      <c r="K7292" s="29" t="s">
        <v>120</v>
      </c>
      <c r="L7292" s="29" t="s">
        <v>1719</v>
      </c>
      <c r="M7292" s="29"/>
      <c r="N7292" s="29" t="s">
        <v>122</v>
      </c>
      <c r="O7292" s="31" t="n">
        <v>46787</v>
      </c>
      <c r="P7292" s="29" t="s">
        <v>123</v>
      </c>
      <c r="Q7292" s="29" t="n">
        <f aca="false">IFERROR(VALUE(L7292),"")</f>
        <v>38</v>
      </c>
      <c r="R7292" s="29" t="n">
        <f aca="true">IF(O7292="","",O7292-TODAY())</f>
        <v>502</v>
      </c>
      <c r="S7292" s="29" t="str">
        <f aca="false">IF(C7292="&lt;&lt; vazio &gt;&gt;","VAZIA",IF(AND(O7292&lt;&gt;"",R7292&lt;0),"VENCIDO",IF(AND(O7292&lt;&gt;"",R7292&lt;=Parametros!$B$10),"PRÓX. VENCIMENTO",IF(F7292="Q","QUALIDADE",IF(F7292="S","BLOQUEADO",IF(F7292="R","RESTRITO/DEVOLUÇÃO",IF(OR(N7292="QUAR",N7292="QRES"),"QUARENTENA",IF(OR(B7292="DESCARTE",B7292="DEVOLUÇÃO"),"DESCARTE/DEVOLUÇÃO",IF(AND(D7292="",K7292&lt;&gt;""),"SEM LOTE",IF(AND(Q7292&lt;&gt;"",Q7292&gt;=Parametros!$B$11),"PARADO/SEM GIRO","OK"))))))))))</f>
        <v>OK</v>
      </c>
      <c r="T7292" s="29" t="str">
        <f aca="false">IF(AND($S7292="PARADO/SEM GIRO",$K7292="KG",OR(Painel!$B$5="(Todos)",A7292=Painel!$B$5)*OR(Painel!$E$5="(Todos)",P7292=Painel!$E$5)),$J7292+ROW()/10000000,"")</f>
        <v/>
      </c>
      <c r="U7292" s="29" t="str">
        <f aca="false">IF(AND($S7292="VENCIDO",$K7292="KG",OR(Painel!$B$5="(Todos)",A7292=Painel!$B$5)*OR(Painel!$E$5="(Todos)",P7292=Painel!$E$5)),$J7292+ROW()/10000000,"")</f>
        <v/>
      </c>
    </row>
    <row r="7293" customFormat="false" ht="15" hidden="false" customHeight="false" outlineLevel="0" collapsed="false">
      <c r="A7293" s="29" t="s">
        <v>52</v>
      </c>
      <c r="B7293" s="29" t="s">
        <v>13607</v>
      </c>
      <c r="C7293" s="29" t="s">
        <v>115</v>
      </c>
      <c r="D7293" s="29"/>
      <c r="E7293" s="29" t="n">
        <v>0</v>
      </c>
      <c r="F7293" s="29"/>
      <c r="G7293" s="29"/>
      <c r="H7293" s="30" t="n">
        <v>0</v>
      </c>
      <c r="I7293" s="29"/>
      <c r="J7293" s="30" t="n">
        <v>0</v>
      </c>
      <c r="K7293" s="29"/>
      <c r="L7293" s="29" t="s">
        <v>116</v>
      </c>
      <c r="M7293" s="29"/>
      <c r="N7293" s="29"/>
      <c r="O7293" s="29"/>
      <c r="P7293" s="29"/>
      <c r="Q7293" s="29" t="n">
        <f aca="false">IFERROR(VALUE(L7293),"")</f>
        <v>0</v>
      </c>
      <c r="R7293" s="29" t="str">
        <f aca="true">IF(O7293="","",O7293-TODAY())</f>
        <v/>
      </c>
      <c r="S7293" s="29" t="str">
        <f aca="false">IF(C7293="&lt;&lt; vazio &gt;&gt;","VAZIA",IF(AND(O7293&lt;&gt;"",R7293&lt;0),"VENCIDO",IF(AND(O7293&lt;&gt;"",R7293&lt;=Parametros!$B$10),"PRÓX. VENCIMENTO",IF(F7293="Q","QUALIDADE",IF(F7293="S","BLOQUEADO",IF(F7293="R","RESTRITO/DEVOLUÇÃO",IF(OR(N7293="QUAR",N7293="QRES"),"QUARENTENA",IF(OR(B7293="DESCARTE",B7293="DEVOLUÇÃO"),"DESCARTE/DEVOLUÇÃO",IF(AND(D7293="",K7293&lt;&gt;""),"SEM LOTE",IF(AND(Q7293&lt;&gt;"",Q7293&gt;=Parametros!$B$11),"PARADO/SEM GIRO","OK"))))))))))</f>
        <v>VAZIA</v>
      </c>
      <c r="T7293" s="29" t="str">
        <f aca="false">IF(AND($S7293="PARADO/SEM GIRO",$K7293="KG",OR(Painel!$B$5="(Todos)",A7293=Painel!$B$5)*OR(Painel!$E$5="(Todos)",P7293=Painel!$E$5)),$J7293+ROW()/10000000,"")</f>
        <v/>
      </c>
      <c r="U7293" s="29" t="str">
        <f aca="false">IF(AND($S7293="VENCIDO",$K7293="KG",OR(Painel!$B$5="(Todos)",A7293=Painel!$B$5)*OR(Painel!$E$5="(Todos)",P7293=Painel!$E$5)),$J7293+ROW()/10000000,"")</f>
        <v/>
      </c>
    </row>
    <row r="7294" customFormat="false" ht="15" hidden="false" customHeight="false" outlineLevel="0" collapsed="false">
      <c r="A7294" s="29" t="s">
        <v>52</v>
      </c>
      <c r="B7294" s="29" t="s">
        <v>13608</v>
      </c>
      <c r="C7294" s="29" t="s">
        <v>115</v>
      </c>
      <c r="D7294" s="29"/>
      <c r="E7294" s="29" t="n">
        <v>0</v>
      </c>
      <c r="F7294" s="29"/>
      <c r="G7294" s="29"/>
      <c r="H7294" s="30" t="n">
        <v>0</v>
      </c>
      <c r="I7294" s="29"/>
      <c r="J7294" s="30" t="n">
        <v>0</v>
      </c>
      <c r="K7294" s="29"/>
      <c r="L7294" s="29" t="s">
        <v>116</v>
      </c>
      <c r="M7294" s="29"/>
      <c r="N7294" s="29"/>
      <c r="O7294" s="29"/>
      <c r="P7294" s="29"/>
      <c r="Q7294" s="29" t="n">
        <f aca="false">IFERROR(VALUE(L7294),"")</f>
        <v>0</v>
      </c>
      <c r="R7294" s="29" t="str">
        <f aca="true">IF(O7294="","",O7294-TODAY())</f>
        <v/>
      </c>
      <c r="S7294" s="29" t="str">
        <f aca="false">IF(C7294="&lt;&lt; vazio &gt;&gt;","VAZIA",IF(AND(O7294&lt;&gt;"",R7294&lt;0),"VENCIDO",IF(AND(O7294&lt;&gt;"",R7294&lt;=Parametros!$B$10),"PRÓX. VENCIMENTO",IF(F7294="Q","QUALIDADE",IF(F7294="S","BLOQUEADO",IF(F7294="R","RESTRITO/DEVOLUÇÃO",IF(OR(N7294="QUAR",N7294="QRES"),"QUARENTENA",IF(OR(B7294="DESCARTE",B7294="DEVOLUÇÃO"),"DESCARTE/DEVOLUÇÃO",IF(AND(D7294="",K7294&lt;&gt;""),"SEM LOTE",IF(AND(Q7294&lt;&gt;"",Q7294&gt;=Parametros!$B$11),"PARADO/SEM GIRO","OK"))))))))))</f>
        <v>VAZIA</v>
      </c>
      <c r="T7294" s="29" t="str">
        <f aca="false">IF(AND($S7294="PARADO/SEM GIRO",$K7294="KG",OR(Painel!$B$5="(Todos)",A7294=Painel!$B$5)*OR(Painel!$E$5="(Todos)",P7294=Painel!$E$5)),$J7294+ROW()/10000000,"")</f>
        <v/>
      </c>
      <c r="U7294" s="29" t="str">
        <f aca="false">IF(AND($S7294="VENCIDO",$K7294="KG",OR(Painel!$B$5="(Todos)",A7294=Painel!$B$5)*OR(Painel!$E$5="(Todos)",P7294=Painel!$E$5)),$J7294+ROW()/10000000,"")</f>
        <v/>
      </c>
    </row>
    <row r="7295" customFormat="false" ht="15" hidden="false" customHeight="false" outlineLevel="0" collapsed="false">
      <c r="A7295" s="29" t="s">
        <v>52</v>
      </c>
      <c r="B7295" s="29" t="s">
        <v>13609</v>
      </c>
      <c r="C7295" s="29" t="s">
        <v>115</v>
      </c>
      <c r="D7295" s="29"/>
      <c r="E7295" s="29" t="n">
        <v>0</v>
      </c>
      <c r="F7295" s="29"/>
      <c r="G7295" s="29"/>
      <c r="H7295" s="30" t="n">
        <v>0</v>
      </c>
      <c r="I7295" s="29"/>
      <c r="J7295" s="30" t="n">
        <v>0</v>
      </c>
      <c r="K7295" s="29"/>
      <c r="L7295" s="29" t="s">
        <v>116</v>
      </c>
      <c r="M7295" s="29"/>
      <c r="N7295" s="29"/>
      <c r="O7295" s="29"/>
      <c r="P7295" s="29"/>
      <c r="Q7295" s="29" t="n">
        <f aca="false">IFERROR(VALUE(L7295),"")</f>
        <v>0</v>
      </c>
      <c r="R7295" s="29" t="str">
        <f aca="true">IF(O7295="","",O7295-TODAY())</f>
        <v/>
      </c>
      <c r="S7295" s="29" t="str">
        <f aca="false">IF(C7295="&lt;&lt; vazio &gt;&gt;","VAZIA",IF(AND(O7295&lt;&gt;"",R7295&lt;0),"VENCIDO",IF(AND(O7295&lt;&gt;"",R7295&lt;=Parametros!$B$10),"PRÓX. VENCIMENTO",IF(F7295="Q","QUALIDADE",IF(F7295="S","BLOQUEADO",IF(F7295="R","RESTRITO/DEVOLUÇÃO",IF(OR(N7295="QUAR",N7295="QRES"),"QUARENTENA",IF(OR(B7295="DESCARTE",B7295="DEVOLUÇÃO"),"DESCARTE/DEVOLUÇÃO",IF(AND(D7295="",K7295&lt;&gt;""),"SEM LOTE",IF(AND(Q7295&lt;&gt;"",Q7295&gt;=Parametros!$B$11),"PARADO/SEM GIRO","OK"))))))))))</f>
        <v>VAZIA</v>
      </c>
      <c r="T7295" s="29" t="str">
        <f aca="false">IF(AND($S7295="PARADO/SEM GIRO",$K7295="KG",OR(Painel!$B$5="(Todos)",A7295=Painel!$B$5)*OR(Painel!$E$5="(Todos)",P7295=Painel!$E$5)),$J7295+ROW()/10000000,"")</f>
        <v/>
      </c>
      <c r="U7295" s="29" t="str">
        <f aca="false">IF(AND($S7295="VENCIDO",$K7295="KG",OR(Painel!$B$5="(Todos)",A7295=Painel!$B$5)*OR(Painel!$E$5="(Todos)",P7295=Painel!$E$5)),$J7295+ROW()/10000000,"")</f>
        <v/>
      </c>
    </row>
    <row r="7296" customFormat="false" ht="15" hidden="false" customHeight="false" outlineLevel="0" collapsed="false">
      <c r="A7296" s="29" t="s">
        <v>52</v>
      </c>
      <c r="B7296" s="29" t="s">
        <v>13610</v>
      </c>
      <c r="C7296" s="29" t="s">
        <v>198</v>
      </c>
      <c r="D7296" s="29" t="s">
        <v>4977</v>
      </c>
      <c r="E7296" s="29" t="n">
        <v>1</v>
      </c>
      <c r="F7296" s="29" t="s">
        <v>137</v>
      </c>
      <c r="G7296" s="29" t="s">
        <v>13611</v>
      </c>
      <c r="H7296" s="30" t="n">
        <v>48.48</v>
      </c>
      <c r="I7296" s="31" t="n">
        <v>46225</v>
      </c>
      <c r="J7296" s="30" t="n">
        <v>48.48</v>
      </c>
      <c r="K7296" s="29" t="s">
        <v>120</v>
      </c>
      <c r="L7296" s="29" t="s">
        <v>1020</v>
      </c>
      <c r="M7296" s="29"/>
      <c r="N7296" s="29" t="s">
        <v>122</v>
      </c>
      <c r="O7296" s="31" t="n">
        <v>46377</v>
      </c>
      <c r="P7296" s="29" t="s">
        <v>123</v>
      </c>
      <c r="Q7296" s="29" t="n">
        <f aca="false">IFERROR(VALUE(L7296),"")</f>
        <v>60</v>
      </c>
      <c r="R7296" s="29" t="n">
        <f aca="true">IF(O7296="","",O7296-TODAY())</f>
        <v>92</v>
      </c>
      <c r="S7296" s="29" t="str">
        <f aca="false">IF(C7296="&lt;&lt; vazio &gt;&gt;","VAZIA",IF(AND(O7296&lt;&gt;"",R7296&lt;0),"VENCIDO",IF(AND(O7296&lt;&gt;"",R7296&lt;=Parametros!$B$10),"PRÓX. VENCIMENTO",IF(F7296="Q","QUALIDADE",IF(F7296="S","BLOQUEADO",IF(F7296="R","RESTRITO/DEVOLUÇÃO",IF(OR(N7296="QUAR",N7296="QRES"),"QUARENTENA",IF(OR(B7296="DESCARTE",B7296="DEVOLUÇÃO"),"DESCARTE/DEVOLUÇÃO",IF(AND(D7296="",K7296&lt;&gt;""),"SEM LOTE",IF(AND(Q7296&lt;&gt;"",Q7296&gt;=Parametros!$B$11),"PARADO/SEM GIRO","OK"))))))))))</f>
        <v>BLOQUEADO</v>
      </c>
      <c r="T7296" s="29" t="str">
        <f aca="false">IF(AND($S7296="PARADO/SEM GIRO",$K7296="KG",OR(Painel!$B$5="(Todos)",A7296=Painel!$B$5)*OR(Painel!$E$5="(Todos)",P7296=Painel!$E$5)),$J7296+ROW()/10000000,"")</f>
        <v/>
      </c>
      <c r="U7296" s="29" t="str">
        <f aca="false">IF(AND($S7296="VENCIDO",$K7296="KG",OR(Painel!$B$5="(Todos)",A7296=Painel!$B$5)*OR(Painel!$E$5="(Todos)",P7296=Painel!$E$5)),$J7296+ROW()/10000000,"")</f>
        <v/>
      </c>
    </row>
    <row r="7297" customFormat="false" ht="15" hidden="false" customHeight="false" outlineLevel="0" collapsed="false">
      <c r="A7297" s="29" t="s">
        <v>52</v>
      </c>
      <c r="B7297" s="29" t="s">
        <v>13612</v>
      </c>
      <c r="C7297" s="29" t="s">
        <v>5213</v>
      </c>
      <c r="D7297" s="29" t="s">
        <v>7719</v>
      </c>
      <c r="E7297" s="29" t="n">
        <v>1</v>
      </c>
      <c r="F7297" s="29"/>
      <c r="G7297" s="29" t="s">
        <v>13613</v>
      </c>
      <c r="H7297" s="30" t="n">
        <v>700</v>
      </c>
      <c r="I7297" s="31" t="n">
        <v>46245</v>
      </c>
      <c r="J7297" s="30" t="n">
        <v>700</v>
      </c>
      <c r="K7297" s="29" t="s">
        <v>120</v>
      </c>
      <c r="L7297" s="29" t="s">
        <v>2312</v>
      </c>
      <c r="M7297" s="29"/>
      <c r="N7297" s="29" t="s">
        <v>122</v>
      </c>
      <c r="O7297" s="31" t="n">
        <v>46788</v>
      </c>
      <c r="P7297" s="29" t="s">
        <v>123</v>
      </c>
      <c r="Q7297" s="29" t="n">
        <f aca="false">IFERROR(VALUE(L7297),"")</f>
        <v>40</v>
      </c>
      <c r="R7297" s="29" t="n">
        <f aca="true">IF(O7297="","",O7297-TODAY())</f>
        <v>503</v>
      </c>
      <c r="S7297" s="29" t="str">
        <f aca="false">IF(C7297="&lt;&lt; vazio &gt;&gt;","VAZIA",IF(AND(O7297&lt;&gt;"",R7297&lt;0),"VENCIDO",IF(AND(O7297&lt;&gt;"",R7297&lt;=Parametros!$B$10),"PRÓX. VENCIMENTO",IF(F7297="Q","QUALIDADE",IF(F7297="S","BLOQUEADO",IF(F7297="R","RESTRITO/DEVOLUÇÃO",IF(OR(N7297="QUAR",N7297="QRES"),"QUARENTENA",IF(OR(B7297="DESCARTE",B7297="DEVOLUÇÃO"),"DESCARTE/DEVOLUÇÃO",IF(AND(D7297="",K7297&lt;&gt;""),"SEM LOTE",IF(AND(Q7297&lt;&gt;"",Q7297&gt;=Parametros!$B$11),"PARADO/SEM GIRO","OK"))))))))))</f>
        <v>OK</v>
      </c>
      <c r="T7297" s="29" t="str">
        <f aca="false">IF(AND($S7297="PARADO/SEM GIRO",$K7297="KG",OR(Painel!$B$5="(Todos)",A7297=Painel!$B$5)*OR(Painel!$E$5="(Todos)",P7297=Painel!$E$5)),$J7297+ROW()/10000000,"")</f>
        <v/>
      </c>
      <c r="U7297" s="29" t="str">
        <f aca="false">IF(AND($S7297="VENCIDO",$K7297="KG",OR(Painel!$B$5="(Todos)",A7297=Painel!$B$5)*OR(Painel!$E$5="(Todos)",P7297=Painel!$E$5)),$J7297+ROW()/10000000,"")</f>
        <v/>
      </c>
    </row>
    <row r="7298" customFormat="false" ht="15" hidden="false" customHeight="false" outlineLevel="0" collapsed="false">
      <c r="A7298" s="29" t="s">
        <v>52</v>
      </c>
      <c r="B7298" s="29" t="s">
        <v>13614</v>
      </c>
      <c r="C7298" s="29" t="s">
        <v>477</v>
      </c>
      <c r="D7298" s="29" t="s">
        <v>478</v>
      </c>
      <c r="E7298" s="29" t="n">
        <v>1</v>
      </c>
      <c r="F7298" s="29"/>
      <c r="G7298" s="29" t="s">
        <v>13615</v>
      </c>
      <c r="H7298" s="30" t="n">
        <v>19.6</v>
      </c>
      <c r="I7298" s="31" t="n">
        <v>46251</v>
      </c>
      <c r="J7298" s="30" t="n">
        <v>19.6</v>
      </c>
      <c r="K7298" s="29" t="s">
        <v>120</v>
      </c>
      <c r="L7298" s="29" t="s">
        <v>1096</v>
      </c>
      <c r="M7298" s="29"/>
      <c r="N7298" s="29" t="s">
        <v>122</v>
      </c>
      <c r="O7298" s="31" t="n">
        <v>46403</v>
      </c>
      <c r="P7298" s="29" t="s">
        <v>123</v>
      </c>
      <c r="Q7298" s="29" t="n">
        <f aca="false">IFERROR(VALUE(L7298),"")</f>
        <v>102</v>
      </c>
      <c r="R7298" s="29" t="n">
        <f aca="true">IF(O7298="","",O7298-TODAY())</f>
        <v>118</v>
      </c>
      <c r="S7298" s="29" t="str">
        <f aca="false">IF(C7298="&lt;&lt; vazio &gt;&gt;","VAZIA",IF(AND(O7298&lt;&gt;"",R7298&lt;0),"VENCIDO",IF(AND(O7298&lt;&gt;"",R7298&lt;=Parametros!$B$10),"PRÓX. VENCIMENTO",IF(F7298="Q","QUALIDADE",IF(F7298="S","BLOQUEADO",IF(F7298="R","RESTRITO/DEVOLUÇÃO",IF(OR(N7298="QUAR",N7298="QRES"),"QUARENTENA",IF(OR(B7298="DESCARTE",B7298="DEVOLUÇÃO"),"DESCARTE/DEVOLUÇÃO",IF(AND(D7298="",K7298&lt;&gt;""),"SEM LOTE",IF(AND(Q7298&lt;&gt;"",Q7298&gt;=Parametros!$B$11),"PARADO/SEM GIRO","OK"))))))))))</f>
        <v>PARADO/SEM GIRO</v>
      </c>
      <c r="T7298" s="29" t="n">
        <f aca="false">IF(AND($S7298="PARADO/SEM GIRO",$K7298="KG",OR(Painel!$B$5="(Todos)",A7298=Painel!$B$5)*OR(Painel!$E$5="(Todos)",P7298=Painel!$E$5)),$J7298+ROW()/10000000,"")</f>
        <v>19.6007298</v>
      </c>
      <c r="U7298" s="29" t="str">
        <f aca="false">IF(AND($S7298="VENCIDO",$K7298="KG",OR(Painel!$B$5="(Todos)",A7298=Painel!$B$5)*OR(Painel!$E$5="(Todos)",P7298=Painel!$E$5)),$J7298+ROW()/10000000,"")</f>
        <v/>
      </c>
    </row>
    <row r="7299" customFormat="false" ht="15" hidden="false" customHeight="false" outlineLevel="0" collapsed="false">
      <c r="A7299" s="29" t="s">
        <v>52</v>
      </c>
      <c r="B7299" s="29" t="s">
        <v>13616</v>
      </c>
      <c r="C7299" s="29" t="s">
        <v>115</v>
      </c>
      <c r="D7299" s="29"/>
      <c r="E7299" s="29" t="n">
        <v>0</v>
      </c>
      <c r="F7299" s="29"/>
      <c r="G7299" s="29"/>
      <c r="H7299" s="30" t="n">
        <v>0</v>
      </c>
      <c r="I7299" s="29"/>
      <c r="J7299" s="30" t="n">
        <v>0</v>
      </c>
      <c r="K7299" s="29"/>
      <c r="L7299" s="29" t="s">
        <v>116</v>
      </c>
      <c r="M7299" s="29"/>
      <c r="N7299" s="29"/>
      <c r="O7299" s="29"/>
      <c r="P7299" s="29"/>
      <c r="Q7299" s="29" t="n">
        <f aca="false">IFERROR(VALUE(L7299),"")</f>
        <v>0</v>
      </c>
      <c r="R7299" s="29" t="str">
        <f aca="true">IF(O7299="","",O7299-TODAY())</f>
        <v/>
      </c>
      <c r="S7299" s="29" t="str">
        <f aca="false">IF(C7299="&lt;&lt; vazio &gt;&gt;","VAZIA",IF(AND(O7299&lt;&gt;"",R7299&lt;0),"VENCIDO",IF(AND(O7299&lt;&gt;"",R7299&lt;=Parametros!$B$10),"PRÓX. VENCIMENTO",IF(F7299="Q","QUALIDADE",IF(F7299="S","BLOQUEADO",IF(F7299="R","RESTRITO/DEVOLUÇÃO",IF(OR(N7299="QUAR",N7299="QRES"),"QUARENTENA",IF(OR(B7299="DESCARTE",B7299="DEVOLUÇÃO"),"DESCARTE/DEVOLUÇÃO",IF(AND(D7299="",K7299&lt;&gt;""),"SEM LOTE",IF(AND(Q7299&lt;&gt;"",Q7299&gt;=Parametros!$B$11),"PARADO/SEM GIRO","OK"))))))))))</f>
        <v>VAZIA</v>
      </c>
      <c r="T7299" s="29" t="str">
        <f aca="false">IF(AND($S7299="PARADO/SEM GIRO",$K7299="KG",OR(Painel!$B$5="(Todos)",A7299=Painel!$B$5)*OR(Painel!$E$5="(Todos)",P7299=Painel!$E$5)),$J7299+ROW()/10000000,"")</f>
        <v/>
      </c>
      <c r="U7299" s="29" t="str">
        <f aca="false">IF(AND($S7299="VENCIDO",$K7299="KG",OR(Painel!$B$5="(Todos)",A7299=Painel!$B$5)*OR(Painel!$E$5="(Todos)",P7299=Painel!$E$5)),$J7299+ROW()/10000000,"")</f>
        <v/>
      </c>
    </row>
    <row r="7300" customFormat="false" ht="15" hidden="false" customHeight="false" outlineLevel="0" collapsed="false">
      <c r="A7300" s="29" t="s">
        <v>52</v>
      </c>
      <c r="B7300" s="29" t="s">
        <v>13617</v>
      </c>
      <c r="C7300" s="29" t="s">
        <v>4484</v>
      </c>
      <c r="D7300" s="29" t="s">
        <v>5873</v>
      </c>
      <c r="E7300" s="29" t="n">
        <v>1</v>
      </c>
      <c r="F7300" s="29"/>
      <c r="G7300" s="29" t="s">
        <v>13618</v>
      </c>
      <c r="H7300" s="30" t="n">
        <v>480</v>
      </c>
      <c r="I7300" s="31" t="n">
        <v>45903</v>
      </c>
      <c r="J7300" s="30" t="n">
        <v>480</v>
      </c>
      <c r="K7300" s="29" t="s">
        <v>120</v>
      </c>
      <c r="L7300" s="29" t="s">
        <v>8830</v>
      </c>
      <c r="M7300" s="29"/>
      <c r="N7300" s="29" t="s">
        <v>122</v>
      </c>
      <c r="O7300" s="31" t="n">
        <v>46544</v>
      </c>
      <c r="P7300" s="29" t="s">
        <v>123</v>
      </c>
      <c r="Q7300" s="29" t="n">
        <f aca="false">IFERROR(VALUE(L7300),"")</f>
        <v>382</v>
      </c>
      <c r="R7300" s="29" t="n">
        <f aca="true">IF(O7300="","",O7300-TODAY())</f>
        <v>259</v>
      </c>
      <c r="S7300" s="29" t="str">
        <f aca="false">IF(C7300="&lt;&lt; vazio &gt;&gt;","VAZIA",IF(AND(O7300&lt;&gt;"",R7300&lt;0),"VENCIDO",IF(AND(O7300&lt;&gt;"",R7300&lt;=Parametros!$B$10),"PRÓX. VENCIMENTO",IF(F7300="Q","QUALIDADE",IF(F7300="S","BLOQUEADO",IF(F7300="R","RESTRITO/DEVOLUÇÃO",IF(OR(N7300="QUAR",N7300="QRES"),"QUARENTENA",IF(OR(B7300="DESCARTE",B7300="DEVOLUÇÃO"),"DESCARTE/DEVOLUÇÃO",IF(AND(D7300="",K7300&lt;&gt;""),"SEM LOTE",IF(AND(Q7300&lt;&gt;"",Q7300&gt;=Parametros!$B$11),"PARADO/SEM GIRO","OK"))))))))))</f>
        <v>PARADO/SEM GIRO</v>
      </c>
      <c r="T7300" s="29" t="n">
        <f aca="false">IF(AND($S7300="PARADO/SEM GIRO",$K7300="KG",OR(Painel!$B$5="(Todos)",A7300=Painel!$B$5)*OR(Painel!$E$5="(Todos)",P7300=Painel!$E$5)),$J7300+ROW()/10000000,"")</f>
        <v>480.00073</v>
      </c>
      <c r="U7300" s="29" t="str">
        <f aca="false">IF(AND($S7300="VENCIDO",$K7300="KG",OR(Painel!$B$5="(Todos)",A7300=Painel!$B$5)*OR(Painel!$E$5="(Todos)",P7300=Painel!$E$5)),$J7300+ROW()/10000000,"")</f>
        <v/>
      </c>
    </row>
    <row r="7301" customFormat="false" ht="15" hidden="false" customHeight="false" outlineLevel="0" collapsed="false">
      <c r="A7301" s="29" t="s">
        <v>52</v>
      </c>
      <c r="B7301" s="29" t="s">
        <v>13619</v>
      </c>
      <c r="C7301" s="29" t="s">
        <v>5213</v>
      </c>
      <c r="D7301" s="29" t="s">
        <v>4931</v>
      </c>
      <c r="E7301" s="29" t="n">
        <v>1</v>
      </c>
      <c r="F7301" s="29"/>
      <c r="G7301" s="29" t="s">
        <v>13620</v>
      </c>
      <c r="H7301" s="30" t="n">
        <v>700</v>
      </c>
      <c r="I7301" s="31" t="n">
        <v>46247</v>
      </c>
      <c r="J7301" s="30" t="n">
        <v>700</v>
      </c>
      <c r="K7301" s="29" t="s">
        <v>120</v>
      </c>
      <c r="L7301" s="29" t="s">
        <v>1719</v>
      </c>
      <c r="M7301" s="29"/>
      <c r="N7301" s="29" t="s">
        <v>122</v>
      </c>
      <c r="O7301" s="31" t="n">
        <v>46787</v>
      </c>
      <c r="P7301" s="29" t="s">
        <v>123</v>
      </c>
      <c r="Q7301" s="29" t="n">
        <f aca="false">IFERROR(VALUE(L7301),"")</f>
        <v>38</v>
      </c>
      <c r="R7301" s="29" t="n">
        <f aca="true">IF(O7301="","",O7301-TODAY())</f>
        <v>502</v>
      </c>
      <c r="S7301" s="29" t="str">
        <f aca="false">IF(C7301="&lt;&lt; vazio &gt;&gt;","VAZIA",IF(AND(O7301&lt;&gt;"",R7301&lt;0),"VENCIDO",IF(AND(O7301&lt;&gt;"",R7301&lt;=Parametros!$B$10),"PRÓX. VENCIMENTO",IF(F7301="Q","QUALIDADE",IF(F7301="S","BLOQUEADO",IF(F7301="R","RESTRITO/DEVOLUÇÃO",IF(OR(N7301="QUAR",N7301="QRES"),"QUARENTENA",IF(OR(B7301="DESCARTE",B7301="DEVOLUÇÃO"),"DESCARTE/DEVOLUÇÃO",IF(AND(D7301="",K7301&lt;&gt;""),"SEM LOTE",IF(AND(Q7301&lt;&gt;"",Q7301&gt;=Parametros!$B$11),"PARADO/SEM GIRO","OK"))))))))))</f>
        <v>OK</v>
      </c>
      <c r="T7301" s="29" t="str">
        <f aca="false">IF(AND($S7301="PARADO/SEM GIRO",$K7301="KG",OR(Painel!$B$5="(Todos)",A7301=Painel!$B$5)*OR(Painel!$E$5="(Todos)",P7301=Painel!$E$5)),$J7301+ROW()/10000000,"")</f>
        <v/>
      </c>
      <c r="U7301" s="29" t="str">
        <f aca="false">IF(AND($S7301="VENCIDO",$K7301="KG",OR(Painel!$B$5="(Todos)",A7301=Painel!$B$5)*OR(Painel!$E$5="(Todos)",P7301=Painel!$E$5)),$J7301+ROW()/10000000,"")</f>
        <v/>
      </c>
    </row>
    <row r="7302" customFormat="false" ht="15" hidden="false" customHeight="false" outlineLevel="0" collapsed="false">
      <c r="A7302" s="29" t="s">
        <v>52</v>
      </c>
      <c r="B7302" s="29" t="s">
        <v>13621</v>
      </c>
      <c r="C7302" s="29" t="s">
        <v>115</v>
      </c>
      <c r="D7302" s="29"/>
      <c r="E7302" s="29" t="n">
        <v>0</v>
      </c>
      <c r="F7302" s="29"/>
      <c r="G7302" s="29"/>
      <c r="H7302" s="30" t="n">
        <v>0</v>
      </c>
      <c r="I7302" s="29"/>
      <c r="J7302" s="30" t="n">
        <v>0</v>
      </c>
      <c r="K7302" s="29"/>
      <c r="L7302" s="29" t="s">
        <v>116</v>
      </c>
      <c r="M7302" s="29"/>
      <c r="N7302" s="29"/>
      <c r="O7302" s="29"/>
      <c r="P7302" s="29"/>
      <c r="Q7302" s="29" t="n">
        <f aca="false">IFERROR(VALUE(L7302),"")</f>
        <v>0</v>
      </c>
      <c r="R7302" s="29" t="str">
        <f aca="true">IF(O7302="","",O7302-TODAY())</f>
        <v/>
      </c>
      <c r="S7302" s="29" t="str">
        <f aca="false">IF(C7302="&lt;&lt; vazio &gt;&gt;","VAZIA",IF(AND(O7302&lt;&gt;"",R7302&lt;0),"VENCIDO",IF(AND(O7302&lt;&gt;"",R7302&lt;=Parametros!$B$10),"PRÓX. VENCIMENTO",IF(F7302="Q","QUALIDADE",IF(F7302="S","BLOQUEADO",IF(F7302="R","RESTRITO/DEVOLUÇÃO",IF(OR(N7302="QUAR",N7302="QRES"),"QUARENTENA",IF(OR(B7302="DESCARTE",B7302="DEVOLUÇÃO"),"DESCARTE/DEVOLUÇÃO",IF(AND(D7302="",K7302&lt;&gt;""),"SEM LOTE",IF(AND(Q7302&lt;&gt;"",Q7302&gt;=Parametros!$B$11),"PARADO/SEM GIRO","OK"))))))))))</f>
        <v>VAZIA</v>
      </c>
      <c r="T7302" s="29" t="str">
        <f aca="false">IF(AND($S7302="PARADO/SEM GIRO",$K7302="KG",OR(Painel!$B$5="(Todos)",A7302=Painel!$B$5)*OR(Painel!$E$5="(Todos)",P7302=Painel!$E$5)),$J7302+ROW()/10000000,"")</f>
        <v/>
      </c>
      <c r="U7302" s="29" t="str">
        <f aca="false">IF(AND($S7302="VENCIDO",$K7302="KG",OR(Painel!$B$5="(Todos)",A7302=Painel!$B$5)*OR(Painel!$E$5="(Todos)",P7302=Painel!$E$5)),$J7302+ROW()/10000000,"")</f>
        <v/>
      </c>
    </row>
    <row r="7303" customFormat="false" ht="15" hidden="false" customHeight="false" outlineLevel="0" collapsed="false">
      <c r="A7303" s="29" t="s">
        <v>52</v>
      </c>
      <c r="B7303" s="29" t="s">
        <v>13622</v>
      </c>
      <c r="C7303" s="29" t="s">
        <v>560</v>
      </c>
      <c r="D7303" s="29" t="s">
        <v>7986</v>
      </c>
      <c r="E7303" s="29" t="n">
        <v>1</v>
      </c>
      <c r="F7303" s="29"/>
      <c r="G7303" s="29" t="s">
        <v>13623</v>
      </c>
      <c r="H7303" s="30" t="n">
        <v>1000</v>
      </c>
      <c r="I7303" s="31" t="n">
        <v>46217</v>
      </c>
      <c r="J7303" s="30" t="n">
        <v>1000</v>
      </c>
      <c r="K7303" s="29" t="s">
        <v>120</v>
      </c>
      <c r="L7303" s="29" t="s">
        <v>2586</v>
      </c>
      <c r="M7303" s="29"/>
      <c r="N7303" s="29" t="s">
        <v>134</v>
      </c>
      <c r="O7303" s="31" t="n">
        <v>46340</v>
      </c>
      <c r="P7303" s="29" t="s">
        <v>123</v>
      </c>
      <c r="Q7303" s="29" t="n">
        <f aca="false">IFERROR(VALUE(L7303),"")</f>
        <v>68</v>
      </c>
      <c r="R7303" s="29" t="n">
        <f aca="true">IF(O7303="","",O7303-TODAY())</f>
        <v>55</v>
      </c>
      <c r="S7303" s="29" t="str">
        <f aca="false">IF(C7303="&lt;&lt; vazio &gt;&gt;","VAZIA",IF(AND(O7303&lt;&gt;"",R7303&lt;0),"VENCIDO",IF(AND(O7303&lt;&gt;"",R7303&lt;=Parametros!$B$10),"PRÓX. VENCIMENTO",IF(F7303="Q","QUALIDADE",IF(F7303="S","BLOQUEADO",IF(F7303="R","RESTRITO/DEVOLUÇÃO",IF(OR(N7303="QUAR",N7303="QRES"),"QUARENTENA",IF(OR(B7303="DESCARTE",B7303="DEVOLUÇÃO"),"DESCARTE/DEVOLUÇÃO",IF(AND(D7303="",K7303&lt;&gt;""),"SEM LOTE",IF(AND(Q7303&lt;&gt;"",Q7303&gt;=Parametros!$B$11),"PARADO/SEM GIRO","OK"))))))))))</f>
        <v>PRÓX. VENCIMENTO</v>
      </c>
      <c r="T7303" s="29" t="str">
        <f aca="false">IF(AND($S7303="PARADO/SEM GIRO",$K7303="KG",OR(Painel!$B$5="(Todos)",A7303=Painel!$B$5)*OR(Painel!$E$5="(Todos)",P7303=Painel!$E$5)),$J7303+ROW()/10000000,"")</f>
        <v/>
      </c>
      <c r="U7303" s="29" t="str">
        <f aca="false">IF(AND($S7303="VENCIDO",$K7303="KG",OR(Painel!$B$5="(Todos)",A7303=Painel!$B$5)*OR(Painel!$E$5="(Todos)",P7303=Painel!$E$5)),$J7303+ROW()/10000000,"")</f>
        <v/>
      </c>
    </row>
    <row r="7304" customFormat="false" ht="15" hidden="false" customHeight="false" outlineLevel="0" collapsed="false">
      <c r="A7304" s="29" t="s">
        <v>52</v>
      </c>
      <c r="B7304" s="29" t="s">
        <v>13624</v>
      </c>
      <c r="C7304" s="29" t="s">
        <v>567</v>
      </c>
      <c r="D7304" s="29" t="s">
        <v>13404</v>
      </c>
      <c r="E7304" s="29" t="n">
        <v>1</v>
      </c>
      <c r="F7304" s="29" t="s">
        <v>137</v>
      </c>
      <c r="G7304" s="29" t="s">
        <v>13625</v>
      </c>
      <c r="H7304" s="30" t="n">
        <v>484.8</v>
      </c>
      <c r="I7304" s="31" t="n">
        <v>46225</v>
      </c>
      <c r="J7304" s="30" t="n">
        <v>484.8</v>
      </c>
      <c r="K7304" s="29" t="s">
        <v>120</v>
      </c>
      <c r="L7304" s="29" t="s">
        <v>1020</v>
      </c>
      <c r="M7304" s="29"/>
      <c r="N7304" s="29" t="s">
        <v>122</v>
      </c>
      <c r="O7304" s="31" t="n">
        <v>46417</v>
      </c>
      <c r="P7304" s="29" t="s">
        <v>123</v>
      </c>
      <c r="Q7304" s="29" t="n">
        <f aca="false">IFERROR(VALUE(L7304),"")</f>
        <v>60</v>
      </c>
      <c r="R7304" s="29" t="n">
        <f aca="true">IF(O7304="","",O7304-TODAY())</f>
        <v>132</v>
      </c>
      <c r="S7304" s="29" t="str">
        <f aca="false">IF(C7304="&lt;&lt; vazio &gt;&gt;","VAZIA",IF(AND(O7304&lt;&gt;"",R7304&lt;0),"VENCIDO",IF(AND(O7304&lt;&gt;"",R7304&lt;=Parametros!$B$10),"PRÓX. VENCIMENTO",IF(F7304="Q","QUALIDADE",IF(F7304="S","BLOQUEADO",IF(F7304="R","RESTRITO/DEVOLUÇÃO",IF(OR(N7304="QUAR",N7304="QRES"),"QUARENTENA",IF(OR(B7304="DESCARTE",B7304="DEVOLUÇÃO"),"DESCARTE/DEVOLUÇÃO",IF(AND(D7304="",K7304&lt;&gt;""),"SEM LOTE",IF(AND(Q7304&lt;&gt;"",Q7304&gt;=Parametros!$B$11),"PARADO/SEM GIRO","OK"))))))))))</f>
        <v>BLOQUEADO</v>
      </c>
      <c r="T7304" s="29" t="str">
        <f aca="false">IF(AND($S7304="PARADO/SEM GIRO",$K7304="KG",OR(Painel!$B$5="(Todos)",A7304=Painel!$B$5)*OR(Painel!$E$5="(Todos)",P7304=Painel!$E$5)),$J7304+ROW()/10000000,"")</f>
        <v/>
      </c>
      <c r="U7304" s="29" t="str">
        <f aca="false">IF(AND($S7304="VENCIDO",$K7304="KG",OR(Painel!$B$5="(Todos)",A7304=Painel!$B$5)*OR(Painel!$E$5="(Todos)",P7304=Painel!$E$5)),$J7304+ROW()/10000000,"")</f>
        <v/>
      </c>
    </row>
    <row r="7305" customFormat="false" ht="15" hidden="false" customHeight="false" outlineLevel="0" collapsed="false">
      <c r="A7305" s="29" t="s">
        <v>52</v>
      </c>
      <c r="B7305" s="29" t="s">
        <v>13626</v>
      </c>
      <c r="C7305" s="29" t="s">
        <v>115</v>
      </c>
      <c r="D7305" s="29"/>
      <c r="E7305" s="29" t="n">
        <v>0</v>
      </c>
      <c r="F7305" s="29"/>
      <c r="G7305" s="29"/>
      <c r="H7305" s="30" t="n">
        <v>0</v>
      </c>
      <c r="I7305" s="29"/>
      <c r="J7305" s="30" t="n">
        <v>0</v>
      </c>
      <c r="K7305" s="29"/>
      <c r="L7305" s="29" t="s">
        <v>116</v>
      </c>
      <c r="M7305" s="29"/>
      <c r="N7305" s="29"/>
      <c r="O7305" s="29"/>
      <c r="P7305" s="29"/>
      <c r="Q7305" s="29" t="n">
        <f aca="false">IFERROR(VALUE(L7305),"")</f>
        <v>0</v>
      </c>
      <c r="R7305" s="29" t="str">
        <f aca="true">IF(O7305="","",O7305-TODAY())</f>
        <v/>
      </c>
      <c r="S7305" s="29" t="str">
        <f aca="false">IF(C7305="&lt;&lt; vazio &gt;&gt;","VAZIA",IF(AND(O7305&lt;&gt;"",R7305&lt;0),"VENCIDO",IF(AND(O7305&lt;&gt;"",R7305&lt;=Parametros!$B$10),"PRÓX. VENCIMENTO",IF(F7305="Q","QUALIDADE",IF(F7305="S","BLOQUEADO",IF(F7305="R","RESTRITO/DEVOLUÇÃO",IF(OR(N7305="QUAR",N7305="QRES"),"QUARENTENA",IF(OR(B7305="DESCARTE",B7305="DEVOLUÇÃO"),"DESCARTE/DEVOLUÇÃO",IF(AND(D7305="",K7305&lt;&gt;""),"SEM LOTE",IF(AND(Q7305&lt;&gt;"",Q7305&gt;=Parametros!$B$11),"PARADO/SEM GIRO","OK"))))))))))</f>
        <v>VAZIA</v>
      </c>
      <c r="T7305" s="29" t="str">
        <f aca="false">IF(AND($S7305="PARADO/SEM GIRO",$K7305="KG",OR(Painel!$B$5="(Todos)",A7305=Painel!$B$5)*OR(Painel!$E$5="(Todos)",P7305=Painel!$E$5)),$J7305+ROW()/10000000,"")</f>
        <v/>
      </c>
      <c r="U7305" s="29" t="str">
        <f aca="false">IF(AND($S7305="VENCIDO",$K7305="KG",OR(Painel!$B$5="(Todos)",A7305=Painel!$B$5)*OR(Painel!$E$5="(Todos)",P7305=Painel!$E$5)),$J7305+ROW()/10000000,"")</f>
        <v/>
      </c>
    </row>
    <row r="7306" customFormat="false" ht="15" hidden="false" customHeight="false" outlineLevel="0" collapsed="false">
      <c r="A7306" s="29" t="s">
        <v>52</v>
      </c>
      <c r="B7306" s="29" t="s">
        <v>13627</v>
      </c>
      <c r="C7306" s="29" t="s">
        <v>115</v>
      </c>
      <c r="D7306" s="29"/>
      <c r="E7306" s="29" t="n">
        <v>0</v>
      </c>
      <c r="F7306" s="29"/>
      <c r="G7306" s="29"/>
      <c r="H7306" s="30" t="n">
        <v>0</v>
      </c>
      <c r="I7306" s="29"/>
      <c r="J7306" s="30" t="n">
        <v>0</v>
      </c>
      <c r="K7306" s="29"/>
      <c r="L7306" s="29" t="s">
        <v>116</v>
      </c>
      <c r="M7306" s="29"/>
      <c r="N7306" s="29"/>
      <c r="O7306" s="29"/>
      <c r="P7306" s="29"/>
      <c r="Q7306" s="29" t="n">
        <f aca="false">IFERROR(VALUE(L7306),"")</f>
        <v>0</v>
      </c>
      <c r="R7306" s="29" t="str">
        <f aca="true">IF(O7306="","",O7306-TODAY())</f>
        <v/>
      </c>
      <c r="S7306" s="29" t="str">
        <f aca="false">IF(C7306="&lt;&lt; vazio &gt;&gt;","VAZIA",IF(AND(O7306&lt;&gt;"",R7306&lt;0),"VENCIDO",IF(AND(O7306&lt;&gt;"",R7306&lt;=Parametros!$B$10),"PRÓX. VENCIMENTO",IF(F7306="Q","QUALIDADE",IF(F7306="S","BLOQUEADO",IF(F7306="R","RESTRITO/DEVOLUÇÃO",IF(OR(N7306="QUAR",N7306="QRES"),"QUARENTENA",IF(OR(B7306="DESCARTE",B7306="DEVOLUÇÃO"),"DESCARTE/DEVOLUÇÃO",IF(AND(D7306="",K7306&lt;&gt;""),"SEM LOTE",IF(AND(Q7306&lt;&gt;"",Q7306&gt;=Parametros!$B$11),"PARADO/SEM GIRO","OK"))))))))))</f>
        <v>VAZIA</v>
      </c>
      <c r="T7306" s="29" t="str">
        <f aca="false">IF(AND($S7306="PARADO/SEM GIRO",$K7306="KG",OR(Painel!$B$5="(Todos)",A7306=Painel!$B$5)*OR(Painel!$E$5="(Todos)",P7306=Painel!$E$5)),$J7306+ROW()/10000000,"")</f>
        <v/>
      </c>
      <c r="U7306" s="29" t="str">
        <f aca="false">IF(AND($S7306="VENCIDO",$K7306="KG",OR(Painel!$B$5="(Todos)",A7306=Painel!$B$5)*OR(Painel!$E$5="(Todos)",P7306=Painel!$E$5)),$J7306+ROW()/10000000,"")</f>
        <v/>
      </c>
    </row>
    <row r="7307" customFormat="false" ht="15" hidden="false" customHeight="false" outlineLevel="0" collapsed="false">
      <c r="A7307" s="29" t="s">
        <v>52</v>
      </c>
      <c r="B7307" s="29" t="s">
        <v>13628</v>
      </c>
      <c r="C7307" s="29" t="s">
        <v>115</v>
      </c>
      <c r="D7307" s="29"/>
      <c r="E7307" s="29" t="n">
        <v>0</v>
      </c>
      <c r="F7307" s="29"/>
      <c r="G7307" s="29"/>
      <c r="H7307" s="30" t="n">
        <v>0</v>
      </c>
      <c r="I7307" s="29"/>
      <c r="J7307" s="30" t="n">
        <v>0</v>
      </c>
      <c r="K7307" s="29"/>
      <c r="L7307" s="29" t="s">
        <v>116</v>
      </c>
      <c r="M7307" s="29"/>
      <c r="N7307" s="29"/>
      <c r="O7307" s="29"/>
      <c r="P7307" s="29"/>
      <c r="Q7307" s="29" t="n">
        <f aca="false">IFERROR(VALUE(L7307),"")</f>
        <v>0</v>
      </c>
      <c r="R7307" s="29" t="str">
        <f aca="true">IF(O7307="","",O7307-TODAY())</f>
        <v/>
      </c>
      <c r="S7307" s="29" t="str">
        <f aca="false">IF(C7307="&lt;&lt; vazio &gt;&gt;","VAZIA",IF(AND(O7307&lt;&gt;"",R7307&lt;0),"VENCIDO",IF(AND(O7307&lt;&gt;"",R7307&lt;=Parametros!$B$10),"PRÓX. VENCIMENTO",IF(F7307="Q","QUALIDADE",IF(F7307="S","BLOQUEADO",IF(F7307="R","RESTRITO/DEVOLUÇÃO",IF(OR(N7307="QUAR",N7307="QRES"),"QUARENTENA",IF(OR(B7307="DESCARTE",B7307="DEVOLUÇÃO"),"DESCARTE/DEVOLUÇÃO",IF(AND(D7307="",K7307&lt;&gt;""),"SEM LOTE",IF(AND(Q7307&lt;&gt;"",Q7307&gt;=Parametros!$B$11),"PARADO/SEM GIRO","OK"))))))))))</f>
        <v>VAZIA</v>
      </c>
      <c r="T7307" s="29" t="str">
        <f aca="false">IF(AND($S7307="PARADO/SEM GIRO",$K7307="KG",OR(Painel!$B$5="(Todos)",A7307=Painel!$B$5)*OR(Painel!$E$5="(Todos)",P7307=Painel!$E$5)),$J7307+ROW()/10000000,"")</f>
        <v/>
      </c>
      <c r="U7307" s="29" t="str">
        <f aca="false">IF(AND($S7307="VENCIDO",$K7307="KG",OR(Painel!$B$5="(Todos)",A7307=Painel!$B$5)*OR(Painel!$E$5="(Todos)",P7307=Painel!$E$5)),$J7307+ROW()/10000000,"")</f>
        <v/>
      </c>
    </row>
    <row r="7308" customFormat="false" ht="15" hidden="false" customHeight="false" outlineLevel="0" collapsed="false">
      <c r="A7308" s="29" t="s">
        <v>52</v>
      </c>
      <c r="B7308" s="29" t="s">
        <v>13629</v>
      </c>
      <c r="C7308" s="29" t="s">
        <v>115</v>
      </c>
      <c r="D7308" s="29"/>
      <c r="E7308" s="29" t="n">
        <v>0</v>
      </c>
      <c r="F7308" s="29"/>
      <c r="G7308" s="29"/>
      <c r="H7308" s="30" t="n">
        <v>0</v>
      </c>
      <c r="I7308" s="29"/>
      <c r="J7308" s="30" t="n">
        <v>0</v>
      </c>
      <c r="K7308" s="29"/>
      <c r="L7308" s="29" t="s">
        <v>116</v>
      </c>
      <c r="M7308" s="29"/>
      <c r="N7308" s="29"/>
      <c r="O7308" s="29"/>
      <c r="P7308" s="29"/>
      <c r="Q7308" s="29" t="n">
        <f aca="false">IFERROR(VALUE(L7308),"")</f>
        <v>0</v>
      </c>
      <c r="R7308" s="29" t="str">
        <f aca="true">IF(O7308="","",O7308-TODAY())</f>
        <v/>
      </c>
      <c r="S7308" s="29" t="str">
        <f aca="false">IF(C7308="&lt;&lt; vazio &gt;&gt;","VAZIA",IF(AND(O7308&lt;&gt;"",R7308&lt;0),"VENCIDO",IF(AND(O7308&lt;&gt;"",R7308&lt;=Parametros!$B$10),"PRÓX. VENCIMENTO",IF(F7308="Q","QUALIDADE",IF(F7308="S","BLOQUEADO",IF(F7308="R","RESTRITO/DEVOLUÇÃO",IF(OR(N7308="QUAR",N7308="QRES"),"QUARENTENA",IF(OR(B7308="DESCARTE",B7308="DEVOLUÇÃO"),"DESCARTE/DEVOLUÇÃO",IF(AND(D7308="",K7308&lt;&gt;""),"SEM LOTE",IF(AND(Q7308&lt;&gt;"",Q7308&gt;=Parametros!$B$11),"PARADO/SEM GIRO","OK"))))))))))</f>
        <v>VAZIA</v>
      </c>
      <c r="T7308" s="29" t="str">
        <f aca="false">IF(AND($S7308="PARADO/SEM GIRO",$K7308="KG",OR(Painel!$B$5="(Todos)",A7308=Painel!$B$5)*OR(Painel!$E$5="(Todos)",P7308=Painel!$E$5)),$J7308+ROW()/10000000,"")</f>
        <v/>
      </c>
      <c r="U7308" s="29" t="str">
        <f aca="false">IF(AND($S7308="VENCIDO",$K7308="KG",OR(Painel!$B$5="(Todos)",A7308=Painel!$B$5)*OR(Painel!$E$5="(Todos)",P7308=Painel!$E$5)),$J7308+ROW()/10000000,"")</f>
        <v/>
      </c>
    </row>
    <row r="7309" customFormat="false" ht="15" hidden="false" customHeight="false" outlineLevel="0" collapsed="false">
      <c r="A7309" s="29" t="s">
        <v>52</v>
      </c>
      <c r="B7309" s="29" t="s">
        <v>13630</v>
      </c>
      <c r="C7309" s="29" t="s">
        <v>115</v>
      </c>
      <c r="D7309" s="29"/>
      <c r="E7309" s="29" t="n">
        <v>0</v>
      </c>
      <c r="F7309" s="29"/>
      <c r="G7309" s="29"/>
      <c r="H7309" s="30" t="n">
        <v>0</v>
      </c>
      <c r="I7309" s="29"/>
      <c r="J7309" s="30" t="n">
        <v>0</v>
      </c>
      <c r="K7309" s="29"/>
      <c r="L7309" s="29" t="s">
        <v>116</v>
      </c>
      <c r="M7309" s="29"/>
      <c r="N7309" s="29"/>
      <c r="O7309" s="29"/>
      <c r="P7309" s="29"/>
      <c r="Q7309" s="29" t="n">
        <f aca="false">IFERROR(VALUE(L7309),"")</f>
        <v>0</v>
      </c>
      <c r="R7309" s="29" t="str">
        <f aca="true">IF(O7309="","",O7309-TODAY())</f>
        <v/>
      </c>
      <c r="S7309" s="29" t="str">
        <f aca="false">IF(C7309="&lt;&lt; vazio &gt;&gt;","VAZIA",IF(AND(O7309&lt;&gt;"",R7309&lt;0),"VENCIDO",IF(AND(O7309&lt;&gt;"",R7309&lt;=Parametros!$B$10),"PRÓX. VENCIMENTO",IF(F7309="Q","QUALIDADE",IF(F7309="S","BLOQUEADO",IF(F7309="R","RESTRITO/DEVOLUÇÃO",IF(OR(N7309="QUAR",N7309="QRES"),"QUARENTENA",IF(OR(B7309="DESCARTE",B7309="DEVOLUÇÃO"),"DESCARTE/DEVOLUÇÃO",IF(AND(D7309="",K7309&lt;&gt;""),"SEM LOTE",IF(AND(Q7309&lt;&gt;"",Q7309&gt;=Parametros!$B$11),"PARADO/SEM GIRO","OK"))))))))))</f>
        <v>VAZIA</v>
      </c>
      <c r="T7309" s="29" t="str">
        <f aca="false">IF(AND($S7309="PARADO/SEM GIRO",$K7309="KG",OR(Painel!$B$5="(Todos)",A7309=Painel!$B$5)*OR(Painel!$E$5="(Todos)",P7309=Painel!$E$5)),$J7309+ROW()/10000000,"")</f>
        <v/>
      </c>
      <c r="U7309" s="29" t="str">
        <f aca="false">IF(AND($S7309="VENCIDO",$K7309="KG",OR(Painel!$B$5="(Todos)",A7309=Painel!$B$5)*OR(Painel!$E$5="(Todos)",P7309=Painel!$E$5)),$J7309+ROW()/10000000,"")</f>
        <v/>
      </c>
    </row>
    <row r="7310" customFormat="false" ht="15" hidden="false" customHeight="false" outlineLevel="0" collapsed="false">
      <c r="A7310" s="29" t="s">
        <v>52</v>
      </c>
      <c r="B7310" s="29" t="s">
        <v>13631</v>
      </c>
      <c r="C7310" s="29" t="s">
        <v>115</v>
      </c>
      <c r="D7310" s="29"/>
      <c r="E7310" s="29" t="n">
        <v>0</v>
      </c>
      <c r="F7310" s="29"/>
      <c r="G7310" s="29"/>
      <c r="H7310" s="30" t="n">
        <v>0</v>
      </c>
      <c r="I7310" s="29"/>
      <c r="J7310" s="30" t="n">
        <v>0</v>
      </c>
      <c r="K7310" s="29"/>
      <c r="L7310" s="29" t="s">
        <v>116</v>
      </c>
      <c r="M7310" s="29"/>
      <c r="N7310" s="29"/>
      <c r="O7310" s="29"/>
      <c r="P7310" s="29"/>
      <c r="Q7310" s="29" t="n">
        <f aca="false">IFERROR(VALUE(L7310),"")</f>
        <v>0</v>
      </c>
      <c r="R7310" s="29" t="str">
        <f aca="true">IF(O7310="","",O7310-TODAY())</f>
        <v/>
      </c>
      <c r="S7310" s="29" t="str">
        <f aca="false">IF(C7310="&lt;&lt; vazio &gt;&gt;","VAZIA",IF(AND(O7310&lt;&gt;"",R7310&lt;0),"VENCIDO",IF(AND(O7310&lt;&gt;"",R7310&lt;=Parametros!$B$10),"PRÓX. VENCIMENTO",IF(F7310="Q","QUALIDADE",IF(F7310="S","BLOQUEADO",IF(F7310="R","RESTRITO/DEVOLUÇÃO",IF(OR(N7310="QUAR",N7310="QRES"),"QUARENTENA",IF(OR(B7310="DESCARTE",B7310="DEVOLUÇÃO"),"DESCARTE/DEVOLUÇÃO",IF(AND(D7310="",K7310&lt;&gt;""),"SEM LOTE",IF(AND(Q7310&lt;&gt;"",Q7310&gt;=Parametros!$B$11),"PARADO/SEM GIRO","OK"))))))))))</f>
        <v>VAZIA</v>
      </c>
      <c r="T7310" s="29" t="str">
        <f aca="false">IF(AND($S7310="PARADO/SEM GIRO",$K7310="KG",OR(Painel!$B$5="(Todos)",A7310=Painel!$B$5)*OR(Painel!$E$5="(Todos)",P7310=Painel!$E$5)),$J7310+ROW()/10000000,"")</f>
        <v/>
      </c>
      <c r="U7310" s="29" t="str">
        <f aca="false">IF(AND($S7310="VENCIDO",$K7310="KG",OR(Painel!$B$5="(Todos)",A7310=Painel!$B$5)*OR(Painel!$E$5="(Todos)",P7310=Painel!$E$5)),$J7310+ROW()/10000000,"")</f>
        <v/>
      </c>
    </row>
    <row r="7311" customFormat="false" ht="15" hidden="false" customHeight="false" outlineLevel="0" collapsed="false">
      <c r="A7311" s="29" t="s">
        <v>52</v>
      </c>
      <c r="B7311" s="29" t="s">
        <v>13632</v>
      </c>
      <c r="C7311" s="29" t="s">
        <v>115</v>
      </c>
      <c r="D7311" s="29"/>
      <c r="E7311" s="29" t="n">
        <v>0</v>
      </c>
      <c r="F7311" s="29"/>
      <c r="G7311" s="29"/>
      <c r="H7311" s="30" t="n">
        <v>0</v>
      </c>
      <c r="I7311" s="29"/>
      <c r="J7311" s="30" t="n">
        <v>0</v>
      </c>
      <c r="K7311" s="29"/>
      <c r="L7311" s="29" t="s">
        <v>116</v>
      </c>
      <c r="M7311" s="29"/>
      <c r="N7311" s="29"/>
      <c r="O7311" s="29"/>
      <c r="P7311" s="29"/>
      <c r="Q7311" s="29" t="n">
        <f aca="false">IFERROR(VALUE(L7311),"")</f>
        <v>0</v>
      </c>
      <c r="R7311" s="29" t="str">
        <f aca="true">IF(O7311="","",O7311-TODAY())</f>
        <v/>
      </c>
      <c r="S7311" s="29" t="str">
        <f aca="false">IF(C7311="&lt;&lt; vazio &gt;&gt;","VAZIA",IF(AND(O7311&lt;&gt;"",R7311&lt;0),"VENCIDO",IF(AND(O7311&lt;&gt;"",R7311&lt;=Parametros!$B$10),"PRÓX. VENCIMENTO",IF(F7311="Q","QUALIDADE",IF(F7311="S","BLOQUEADO",IF(F7311="R","RESTRITO/DEVOLUÇÃO",IF(OR(N7311="QUAR",N7311="QRES"),"QUARENTENA",IF(OR(B7311="DESCARTE",B7311="DEVOLUÇÃO"),"DESCARTE/DEVOLUÇÃO",IF(AND(D7311="",K7311&lt;&gt;""),"SEM LOTE",IF(AND(Q7311&lt;&gt;"",Q7311&gt;=Parametros!$B$11),"PARADO/SEM GIRO","OK"))))))))))</f>
        <v>VAZIA</v>
      </c>
      <c r="T7311" s="29" t="str">
        <f aca="false">IF(AND($S7311="PARADO/SEM GIRO",$K7311="KG",OR(Painel!$B$5="(Todos)",A7311=Painel!$B$5)*OR(Painel!$E$5="(Todos)",P7311=Painel!$E$5)),$J7311+ROW()/10000000,"")</f>
        <v/>
      </c>
      <c r="U7311" s="29" t="str">
        <f aca="false">IF(AND($S7311="VENCIDO",$K7311="KG",OR(Painel!$B$5="(Todos)",A7311=Painel!$B$5)*OR(Painel!$E$5="(Todos)",P7311=Painel!$E$5)),$J7311+ROW()/10000000,"")</f>
        <v/>
      </c>
    </row>
    <row r="7312" customFormat="false" ht="15" hidden="false" customHeight="false" outlineLevel="0" collapsed="false">
      <c r="A7312" s="29" t="s">
        <v>52</v>
      </c>
      <c r="B7312" s="29" t="s">
        <v>13633</v>
      </c>
      <c r="C7312" s="29" t="s">
        <v>2561</v>
      </c>
      <c r="D7312" s="29" t="s">
        <v>7209</v>
      </c>
      <c r="E7312" s="29" t="n">
        <v>1</v>
      </c>
      <c r="F7312" s="29" t="s">
        <v>268</v>
      </c>
      <c r="G7312" s="29" t="s">
        <v>13634</v>
      </c>
      <c r="H7312" s="30" t="n">
        <v>590.4</v>
      </c>
      <c r="I7312" s="31" t="n">
        <v>46285</v>
      </c>
      <c r="J7312" s="30" t="n">
        <v>590.4</v>
      </c>
      <c r="K7312" s="29" t="s">
        <v>120</v>
      </c>
      <c r="L7312" s="29" t="s">
        <v>116</v>
      </c>
      <c r="M7312" s="29"/>
      <c r="N7312" s="29" t="s">
        <v>122</v>
      </c>
      <c r="O7312" s="31" t="n">
        <v>47015</v>
      </c>
      <c r="P7312" s="29" t="s">
        <v>123</v>
      </c>
      <c r="Q7312" s="29" t="n">
        <f aca="false">IFERROR(VALUE(L7312),"")</f>
        <v>0</v>
      </c>
      <c r="R7312" s="29" t="n">
        <f aca="true">IF(O7312="","",O7312-TODAY())</f>
        <v>730</v>
      </c>
      <c r="S7312" s="29" t="str">
        <f aca="false">IF(C7312="&lt;&lt; vazio &gt;&gt;","VAZIA",IF(AND(O7312&lt;&gt;"",R7312&lt;0),"VENCIDO",IF(AND(O7312&lt;&gt;"",R7312&lt;=Parametros!$B$10),"PRÓX. VENCIMENTO",IF(F7312="Q","QUALIDADE",IF(F7312="S","BLOQUEADO",IF(F7312="R","RESTRITO/DEVOLUÇÃO",IF(OR(N7312="QUAR",N7312="QRES"),"QUARENTENA",IF(OR(B7312="DESCARTE",B7312="DEVOLUÇÃO"),"DESCARTE/DEVOLUÇÃO",IF(AND(D7312="",K7312&lt;&gt;""),"SEM LOTE",IF(AND(Q7312&lt;&gt;"",Q7312&gt;=Parametros!$B$11),"PARADO/SEM GIRO","OK"))))))))))</f>
        <v>QUALIDADE</v>
      </c>
      <c r="T7312" s="29" t="str">
        <f aca="false">IF(AND($S7312="PARADO/SEM GIRO",$K7312="KG",OR(Painel!$B$5="(Todos)",A7312=Painel!$B$5)*OR(Painel!$E$5="(Todos)",P7312=Painel!$E$5)),$J7312+ROW()/10000000,"")</f>
        <v/>
      </c>
      <c r="U7312" s="29" t="str">
        <f aca="false">IF(AND($S7312="VENCIDO",$K7312="KG",OR(Painel!$B$5="(Todos)",A7312=Painel!$B$5)*OR(Painel!$E$5="(Todos)",P7312=Painel!$E$5)),$J7312+ROW()/10000000,"")</f>
        <v/>
      </c>
    </row>
    <row r="7313" customFormat="false" ht="15" hidden="false" customHeight="false" outlineLevel="0" collapsed="false">
      <c r="A7313" s="29" t="s">
        <v>52</v>
      </c>
      <c r="B7313" s="29" t="s">
        <v>13635</v>
      </c>
      <c r="C7313" s="29" t="s">
        <v>666</v>
      </c>
      <c r="D7313" s="29" t="s">
        <v>667</v>
      </c>
      <c r="E7313" s="29" t="n">
        <v>1</v>
      </c>
      <c r="F7313" s="29" t="s">
        <v>268</v>
      </c>
      <c r="G7313" s="29" t="s">
        <v>13636</v>
      </c>
      <c r="H7313" s="30" t="n">
        <v>590.4</v>
      </c>
      <c r="I7313" s="31" t="n">
        <v>46285</v>
      </c>
      <c r="J7313" s="30" t="n">
        <v>590.4</v>
      </c>
      <c r="K7313" s="29" t="s">
        <v>120</v>
      </c>
      <c r="L7313" s="29" t="s">
        <v>116</v>
      </c>
      <c r="M7313" s="29"/>
      <c r="N7313" s="29" t="s">
        <v>122</v>
      </c>
      <c r="O7313" s="31" t="n">
        <v>46831</v>
      </c>
      <c r="P7313" s="29" t="s">
        <v>123</v>
      </c>
      <c r="Q7313" s="29" t="n">
        <f aca="false">IFERROR(VALUE(L7313),"")</f>
        <v>0</v>
      </c>
      <c r="R7313" s="29" t="n">
        <f aca="true">IF(O7313="","",O7313-TODAY())</f>
        <v>546</v>
      </c>
      <c r="S7313" s="29" t="str">
        <f aca="false">IF(C7313="&lt;&lt; vazio &gt;&gt;","VAZIA",IF(AND(O7313&lt;&gt;"",R7313&lt;0),"VENCIDO",IF(AND(O7313&lt;&gt;"",R7313&lt;=Parametros!$B$10),"PRÓX. VENCIMENTO",IF(F7313="Q","QUALIDADE",IF(F7313="S","BLOQUEADO",IF(F7313="R","RESTRITO/DEVOLUÇÃO",IF(OR(N7313="QUAR",N7313="QRES"),"QUARENTENA",IF(OR(B7313="DESCARTE",B7313="DEVOLUÇÃO"),"DESCARTE/DEVOLUÇÃO",IF(AND(D7313="",K7313&lt;&gt;""),"SEM LOTE",IF(AND(Q7313&lt;&gt;"",Q7313&gt;=Parametros!$B$11),"PARADO/SEM GIRO","OK"))))))))))</f>
        <v>QUALIDADE</v>
      </c>
      <c r="T7313" s="29" t="str">
        <f aca="false">IF(AND($S7313="PARADO/SEM GIRO",$K7313="KG",OR(Painel!$B$5="(Todos)",A7313=Painel!$B$5)*OR(Painel!$E$5="(Todos)",P7313=Painel!$E$5)),$J7313+ROW()/10000000,"")</f>
        <v/>
      </c>
      <c r="U7313" s="29" t="str">
        <f aca="false">IF(AND($S7313="VENCIDO",$K7313="KG",OR(Painel!$B$5="(Todos)",A7313=Painel!$B$5)*OR(Painel!$E$5="(Todos)",P7313=Painel!$E$5)),$J7313+ROW()/10000000,"")</f>
        <v/>
      </c>
    </row>
    <row r="7314" customFormat="false" ht="15" hidden="false" customHeight="false" outlineLevel="0" collapsed="false">
      <c r="A7314" s="29" t="s">
        <v>52</v>
      </c>
      <c r="B7314" s="29" t="s">
        <v>13637</v>
      </c>
      <c r="C7314" s="29" t="s">
        <v>5213</v>
      </c>
      <c r="D7314" s="29" t="s">
        <v>4931</v>
      </c>
      <c r="E7314" s="29" t="n">
        <v>1</v>
      </c>
      <c r="F7314" s="29"/>
      <c r="G7314" s="29" t="s">
        <v>13638</v>
      </c>
      <c r="H7314" s="30" t="n">
        <v>700</v>
      </c>
      <c r="I7314" s="31" t="n">
        <v>46247</v>
      </c>
      <c r="J7314" s="30" t="n">
        <v>700</v>
      </c>
      <c r="K7314" s="29" t="s">
        <v>120</v>
      </c>
      <c r="L7314" s="29" t="s">
        <v>1719</v>
      </c>
      <c r="M7314" s="29"/>
      <c r="N7314" s="29" t="s">
        <v>122</v>
      </c>
      <c r="O7314" s="31" t="n">
        <v>46787</v>
      </c>
      <c r="P7314" s="29" t="s">
        <v>123</v>
      </c>
      <c r="Q7314" s="29" t="n">
        <f aca="false">IFERROR(VALUE(L7314),"")</f>
        <v>38</v>
      </c>
      <c r="R7314" s="29" t="n">
        <f aca="true">IF(O7314="","",O7314-TODAY())</f>
        <v>502</v>
      </c>
      <c r="S7314" s="29" t="str">
        <f aca="false">IF(C7314="&lt;&lt; vazio &gt;&gt;","VAZIA",IF(AND(O7314&lt;&gt;"",R7314&lt;0),"VENCIDO",IF(AND(O7314&lt;&gt;"",R7314&lt;=Parametros!$B$10),"PRÓX. VENCIMENTO",IF(F7314="Q","QUALIDADE",IF(F7314="S","BLOQUEADO",IF(F7314="R","RESTRITO/DEVOLUÇÃO",IF(OR(N7314="QUAR",N7314="QRES"),"QUARENTENA",IF(OR(B7314="DESCARTE",B7314="DEVOLUÇÃO"),"DESCARTE/DEVOLUÇÃO",IF(AND(D7314="",K7314&lt;&gt;""),"SEM LOTE",IF(AND(Q7314&lt;&gt;"",Q7314&gt;=Parametros!$B$11),"PARADO/SEM GIRO","OK"))))))))))</f>
        <v>OK</v>
      </c>
      <c r="T7314" s="29" t="str">
        <f aca="false">IF(AND($S7314="PARADO/SEM GIRO",$K7314="KG",OR(Painel!$B$5="(Todos)",A7314=Painel!$B$5)*OR(Painel!$E$5="(Todos)",P7314=Painel!$E$5)),$J7314+ROW()/10000000,"")</f>
        <v/>
      </c>
      <c r="U7314" s="29" t="str">
        <f aca="false">IF(AND($S7314="VENCIDO",$K7314="KG",OR(Painel!$B$5="(Todos)",A7314=Painel!$B$5)*OR(Painel!$E$5="(Todos)",P7314=Painel!$E$5)),$J7314+ROW()/10000000,"")</f>
        <v/>
      </c>
    </row>
    <row r="7315" customFormat="false" ht="15" hidden="false" customHeight="false" outlineLevel="0" collapsed="false">
      <c r="A7315" s="29" t="s">
        <v>52</v>
      </c>
      <c r="B7315" s="29" t="s">
        <v>13639</v>
      </c>
      <c r="C7315" s="29" t="s">
        <v>219</v>
      </c>
      <c r="D7315" s="29" t="s">
        <v>13640</v>
      </c>
      <c r="E7315" s="29" t="n">
        <v>1</v>
      </c>
      <c r="F7315" s="29"/>
      <c r="G7315" s="29" t="s">
        <v>13641</v>
      </c>
      <c r="H7315" s="30" t="n">
        <v>700</v>
      </c>
      <c r="I7315" s="31" t="n">
        <v>46155</v>
      </c>
      <c r="J7315" s="30" t="n">
        <v>700</v>
      </c>
      <c r="K7315" s="29" t="s">
        <v>120</v>
      </c>
      <c r="L7315" s="29" t="s">
        <v>13642</v>
      </c>
      <c r="M7315" s="29"/>
      <c r="N7315" s="29" t="s">
        <v>122</v>
      </c>
      <c r="O7315" s="31" t="n">
        <v>46876</v>
      </c>
      <c r="P7315" s="29" t="s">
        <v>123</v>
      </c>
      <c r="Q7315" s="29" t="n">
        <f aca="false">IFERROR(VALUE(L7315),"")</f>
        <v>130</v>
      </c>
      <c r="R7315" s="29" t="n">
        <f aca="true">IF(O7315="","",O7315-TODAY())</f>
        <v>591</v>
      </c>
      <c r="S7315" s="29" t="str">
        <f aca="false">IF(C7315="&lt;&lt; vazio &gt;&gt;","VAZIA",IF(AND(O7315&lt;&gt;"",R7315&lt;0),"VENCIDO",IF(AND(O7315&lt;&gt;"",R7315&lt;=Parametros!$B$10),"PRÓX. VENCIMENTO",IF(F7315="Q","QUALIDADE",IF(F7315="S","BLOQUEADO",IF(F7315="R","RESTRITO/DEVOLUÇÃO",IF(OR(N7315="QUAR",N7315="QRES"),"QUARENTENA",IF(OR(B7315="DESCARTE",B7315="DEVOLUÇÃO"),"DESCARTE/DEVOLUÇÃO",IF(AND(D7315="",K7315&lt;&gt;""),"SEM LOTE",IF(AND(Q7315&lt;&gt;"",Q7315&gt;=Parametros!$B$11),"PARADO/SEM GIRO","OK"))))))))))</f>
        <v>PARADO/SEM GIRO</v>
      </c>
      <c r="T7315" s="29" t="n">
        <f aca="false">IF(AND($S7315="PARADO/SEM GIRO",$K7315="KG",OR(Painel!$B$5="(Todos)",A7315=Painel!$B$5)*OR(Painel!$E$5="(Todos)",P7315=Painel!$E$5)),$J7315+ROW()/10000000,"")</f>
        <v>700.0007315</v>
      </c>
      <c r="U7315" s="29" t="str">
        <f aca="false">IF(AND($S7315="VENCIDO",$K7315="KG",OR(Painel!$B$5="(Todos)",A7315=Painel!$B$5)*OR(Painel!$E$5="(Todos)",P7315=Painel!$E$5)),$J7315+ROW()/10000000,"")</f>
        <v/>
      </c>
    </row>
    <row r="7316" customFormat="false" ht="15" hidden="false" customHeight="false" outlineLevel="0" collapsed="false">
      <c r="A7316" s="29" t="s">
        <v>52</v>
      </c>
      <c r="B7316" s="29" t="s">
        <v>13643</v>
      </c>
      <c r="C7316" s="29" t="s">
        <v>115</v>
      </c>
      <c r="D7316" s="29"/>
      <c r="E7316" s="29" t="n">
        <v>0</v>
      </c>
      <c r="F7316" s="29"/>
      <c r="G7316" s="29"/>
      <c r="H7316" s="30" t="n">
        <v>0</v>
      </c>
      <c r="I7316" s="29"/>
      <c r="J7316" s="30" t="n">
        <v>0</v>
      </c>
      <c r="K7316" s="29"/>
      <c r="L7316" s="29" t="s">
        <v>116</v>
      </c>
      <c r="M7316" s="29"/>
      <c r="N7316" s="29"/>
      <c r="O7316" s="29"/>
      <c r="P7316" s="29"/>
      <c r="Q7316" s="29" t="n">
        <f aca="false">IFERROR(VALUE(L7316),"")</f>
        <v>0</v>
      </c>
      <c r="R7316" s="29" t="str">
        <f aca="true">IF(O7316="","",O7316-TODAY())</f>
        <v/>
      </c>
      <c r="S7316" s="29" t="str">
        <f aca="false">IF(C7316="&lt;&lt; vazio &gt;&gt;","VAZIA",IF(AND(O7316&lt;&gt;"",R7316&lt;0),"VENCIDO",IF(AND(O7316&lt;&gt;"",R7316&lt;=Parametros!$B$10),"PRÓX. VENCIMENTO",IF(F7316="Q","QUALIDADE",IF(F7316="S","BLOQUEADO",IF(F7316="R","RESTRITO/DEVOLUÇÃO",IF(OR(N7316="QUAR",N7316="QRES"),"QUARENTENA",IF(OR(B7316="DESCARTE",B7316="DEVOLUÇÃO"),"DESCARTE/DEVOLUÇÃO",IF(AND(D7316="",K7316&lt;&gt;""),"SEM LOTE",IF(AND(Q7316&lt;&gt;"",Q7316&gt;=Parametros!$B$11),"PARADO/SEM GIRO","OK"))))))))))</f>
        <v>VAZIA</v>
      </c>
      <c r="T7316" s="29" t="str">
        <f aca="false">IF(AND($S7316="PARADO/SEM GIRO",$K7316="KG",OR(Painel!$B$5="(Todos)",A7316=Painel!$B$5)*OR(Painel!$E$5="(Todos)",P7316=Painel!$E$5)),$J7316+ROW()/10000000,"")</f>
        <v/>
      </c>
      <c r="U7316" s="29" t="str">
        <f aca="false">IF(AND($S7316="VENCIDO",$K7316="KG",OR(Painel!$B$5="(Todos)",A7316=Painel!$B$5)*OR(Painel!$E$5="(Todos)",P7316=Painel!$E$5)),$J7316+ROW()/10000000,"")</f>
        <v/>
      </c>
    </row>
    <row r="7317" customFormat="false" ht="15" hidden="false" customHeight="false" outlineLevel="0" collapsed="false">
      <c r="A7317" s="29" t="s">
        <v>52</v>
      </c>
      <c r="B7317" s="29" t="s">
        <v>13644</v>
      </c>
      <c r="C7317" s="29" t="s">
        <v>741</v>
      </c>
      <c r="D7317" s="29" t="s">
        <v>13645</v>
      </c>
      <c r="E7317" s="29" t="n">
        <v>1</v>
      </c>
      <c r="F7317" s="29"/>
      <c r="G7317" s="29" t="s">
        <v>13646</v>
      </c>
      <c r="H7317" s="30" t="n">
        <v>120</v>
      </c>
      <c r="I7317" s="31" t="n">
        <v>46282</v>
      </c>
      <c r="J7317" s="30" t="n">
        <v>120</v>
      </c>
      <c r="K7317" s="29" t="s">
        <v>120</v>
      </c>
      <c r="L7317" s="29" t="s">
        <v>400</v>
      </c>
      <c r="M7317" s="29"/>
      <c r="N7317" s="29" t="s">
        <v>134</v>
      </c>
      <c r="O7317" s="31" t="n">
        <v>46313</v>
      </c>
      <c r="P7317" s="29" t="s">
        <v>123</v>
      </c>
      <c r="Q7317" s="29" t="n">
        <f aca="false">IFERROR(VALUE(L7317),"")</f>
        <v>3</v>
      </c>
      <c r="R7317" s="29" t="n">
        <f aca="true">IF(O7317="","",O7317-TODAY())</f>
        <v>28</v>
      </c>
      <c r="S7317" s="29" t="str">
        <f aca="false">IF(C7317="&lt;&lt; vazio &gt;&gt;","VAZIA",IF(AND(O7317&lt;&gt;"",R7317&lt;0),"VENCIDO",IF(AND(O7317&lt;&gt;"",R7317&lt;=Parametros!$B$10),"PRÓX. VENCIMENTO",IF(F7317="Q","QUALIDADE",IF(F7317="S","BLOQUEADO",IF(F7317="R","RESTRITO/DEVOLUÇÃO",IF(OR(N7317="QUAR",N7317="QRES"),"QUARENTENA",IF(OR(B7317="DESCARTE",B7317="DEVOLUÇÃO"),"DESCARTE/DEVOLUÇÃO",IF(AND(D7317="",K7317&lt;&gt;""),"SEM LOTE",IF(AND(Q7317&lt;&gt;"",Q7317&gt;=Parametros!$B$11),"PARADO/SEM GIRO","OK"))))))))))</f>
        <v>PRÓX. VENCIMENTO</v>
      </c>
      <c r="T7317" s="29" t="str">
        <f aca="false">IF(AND($S7317="PARADO/SEM GIRO",$K7317="KG",OR(Painel!$B$5="(Todos)",A7317=Painel!$B$5)*OR(Painel!$E$5="(Todos)",P7317=Painel!$E$5)),$J7317+ROW()/10000000,"")</f>
        <v/>
      </c>
      <c r="U7317" s="29" t="str">
        <f aca="false">IF(AND($S7317="VENCIDO",$K7317="KG",OR(Painel!$B$5="(Todos)",A7317=Painel!$B$5)*OR(Painel!$E$5="(Todos)",P7317=Painel!$E$5)),$J7317+ROW()/10000000,"")</f>
        <v/>
      </c>
    </row>
    <row r="7318" customFormat="false" ht="15" hidden="false" customHeight="false" outlineLevel="0" collapsed="false">
      <c r="A7318" s="29" t="s">
        <v>52</v>
      </c>
      <c r="B7318" s="29" t="s">
        <v>13647</v>
      </c>
      <c r="C7318" s="29" t="s">
        <v>115</v>
      </c>
      <c r="D7318" s="29"/>
      <c r="E7318" s="29" t="n">
        <v>0</v>
      </c>
      <c r="F7318" s="29"/>
      <c r="G7318" s="29"/>
      <c r="H7318" s="30" t="n">
        <v>0</v>
      </c>
      <c r="I7318" s="29"/>
      <c r="J7318" s="30" t="n">
        <v>0</v>
      </c>
      <c r="K7318" s="29"/>
      <c r="L7318" s="29" t="s">
        <v>116</v>
      </c>
      <c r="M7318" s="29"/>
      <c r="N7318" s="29"/>
      <c r="O7318" s="29"/>
      <c r="P7318" s="29"/>
      <c r="Q7318" s="29" t="n">
        <f aca="false">IFERROR(VALUE(L7318),"")</f>
        <v>0</v>
      </c>
      <c r="R7318" s="29" t="str">
        <f aca="true">IF(O7318="","",O7318-TODAY())</f>
        <v/>
      </c>
      <c r="S7318" s="29" t="str">
        <f aca="false">IF(C7318="&lt;&lt; vazio &gt;&gt;","VAZIA",IF(AND(O7318&lt;&gt;"",R7318&lt;0),"VENCIDO",IF(AND(O7318&lt;&gt;"",R7318&lt;=Parametros!$B$10),"PRÓX. VENCIMENTO",IF(F7318="Q","QUALIDADE",IF(F7318="S","BLOQUEADO",IF(F7318="R","RESTRITO/DEVOLUÇÃO",IF(OR(N7318="QUAR",N7318="QRES"),"QUARENTENA",IF(OR(B7318="DESCARTE",B7318="DEVOLUÇÃO"),"DESCARTE/DEVOLUÇÃO",IF(AND(D7318="",K7318&lt;&gt;""),"SEM LOTE",IF(AND(Q7318&lt;&gt;"",Q7318&gt;=Parametros!$B$11),"PARADO/SEM GIRO","OK"))))))))))</f>
        <v>VAZIA</v>
      </c>
      <c r="T7318" s="29" t="str">
        <f aca="false">IF(AND($S7318="PARADO/SEM GIRO",$K7318="KG",OR(Painel!$B$5="(Todos)",A7318=Painel!$B$5)*OR(Painel!$E$5="(Todos)",P7318=Painel!$E$5)),$J7318+ROW()/10000000,"")</f>
        <v/>
      </c>
      <c r="U7318" s="29" t="str">
        <f aca="false">IF(AND($S7318="VENCIDO",$K7318="KG",OR(Painel!$B$5="(Todos)",A7318=Painel!$B$5)*OR(Painel!$E$5="(Todos)",P7318=Painel!$E$5)),$J7318+ROW()/10000000,"")</f>
        <v/>
      </c>
    </row>
    <row r="7319" customFormat="false" ht="15" hidden="false" customHeight="false" outlineLevel="0" collapsed="false">
      <c r="A7319" s="29" t="s">
        <v>52</v>
      </c>
      <c r="B7319" s="29" t="s">
        <v>13648</v>
      </c>
      <c r="C7319" s="29" t="s">
        <v>115</v>
      </c>
      <c r="D7319" s="29"/>
      <c r="E7319" s="29" t="n">
        <v>0</v>
      </c>
      <c r="F7319" s="29"/>
      <c r="G7319" s="29"/>
      <c r="H7319" s="30" t="n">
        <v>0</v>
      </c>
      <c r="I7319" s="29"/>
      <c r="J7319" s="30" t="n">
        <v>0</v>
      </c>
      <c r="K7319" s="29"/>
      <c r="L7319" s="29" t="s">
        <v>116</v>
      </c>
      <c r="M7319" s="29"/>
      <c r="N7319" s="29"/>
      <c r="O7319" s="29"/>
      <c r="P7319" s="29"/>
      <c r="Q7319" s="29" t="n">
        <f aca="false">IFERROR(VALUE(L7319),"")</f>
        <v>0</v>
      </c>
      <c r="R7319" s="29" t="str">
        <f aca="true">IF(O7319="","",O7319-TODAY())</f>
        <v/>
      </c>
      <c r="S7319" s="29" t="str">
        <f aca="false">IF(C7319="&lt;&lt; vazio &gt;&gt;","VAZIA",IF(AND(O7319&lt;&gt;"",R7319&lt;0),"VENCIDO",IF(AND(O7319&lt;&gt;"",R7319&lt;=Parametros!$B$10),"PRÓX. VENCIMENTO",IF(F7319="Q","QUALIDADE",IF(F7319="S","BLOQUEADO",IF(F7319="R","RESTRITO/DEVOLUÇÃO",IF(OR(N7319="QUAR",N7319="QRES"),"QUARENTENA",IF(OR(B7319="DESCARTE",B7319="DEVOLUÇÃO"),"DESCARTE/DEVOLUÇÃO",IF(AND(D7319="",K7319&lt;&gt;""),"SEM LOTE",IF(AND(Q7319&lt;&gt;"",Q7319&gt;=Parametros!$B$11),"PARADO/SEM GIRO","OK"))))))))))</f>
        <v>VAZIA</v>
      </c>
      <c r="T7319" s="29" t="str">
        <f aca="false">IF(AND($S7319="PARADO/SEM GIRO",$K7319="KG",OR(Painel!$B$5="(Todos)",A7319=Painel!$B$5)*OR(Painel!$E$5="(Todos)",P7319=Painel!$E$5)),$J7319+ROW()/10000000,"")</f>
        <v/>
      </c>
      <c r="U7319" s="29" t="str">
        <f aca="false">IF(AND($S7319="VENCIDO",$K7319="KG",OR(Painel!$B$5="(Todos)",A7319=Painel!$B$5)*OR(Painel!$E$5="(Todos)",P7319=Painel!$E$5)),$J7319+ROW()/10000000,"")</f>
        <v/>
      </c>
    </row>
    <row r="7320" customFormat="false" ht="15" hidden="false" customHeight="false" outlineLevel="0" collapsed="false">
      <c r="A7320" s="29" t="s">
        <v>52</v>
      </c>
      <c r="B7320" s="29" t="s">
        <v>13649</v>
      </c>
      <c r="C7320" s="29" t="s">
        <v>115</v>
      </c>
      <c r="D7320" s="29"/>
      <c r="E7320" s="29" t="n">
        <v>0</v>
      </c>
      <c r="F7320" s="29"/>
      <c r="G7320" s="29"/>
      <c r="H7320" s="30" t="n">
        <v>0</v>
      </c>
      <c r="I7320" s="29"/>
      <c r="J7320" s="30" t="n">
        <v>0</v>
      </c>
      <c r="K7320" s="29"/>
      <c r="L7320" s="29" t="s">
        <v>116</v>
      </c>
      <c r="M7320" s="29"/>
      <c r="N7320" s="29"/>
      <c r="O7320" s="29"/>
      <c r="P7320" s="29"/>
      <c r="Q7320" s="29" t="n">
        <f aca="false">IFERROR(VALUE(L7320),"")</f>
        <v>0</v>
      </c>
      <c r="R7320" s="29" t="str">
        <f aca="true">IF(O7320="","",O7320-TODAY())</f>
        <v/>
      </c>
      <c r="S7320" s="29" t="str">
        <f aca="false">IF(C7320="&lt;&lt; vazio &gt;&gt;","VAZIA",IF(AND(O7320&lt;&gt;"",R7320&lt;0),"VENCIDO",IF(AND(O7320&lt;&gt;"",R7320&lt;=Parametros!$B$10),"PRÓX. VENCIMENTO",IF(F7320="Q","QUALIDADE",IF(F7320="S","BLOQUEADO",IF(F7320="R","RESTRITO/DEVOLUÇÃO",IF(OR(N7320="QUAR",N7320="QRES"),"QUARENTENA",IF(OR(B7320="DESCARTE",B7320="DEVOLUÇÃO"),"DESCARTE/DEVOLUÇÃO",IF(AND(D7320="",K7320&lt;&gt;""),"SEM LOTE",IF(AND(Q7320&lt;&gt;"",Q7320&gt;=Parametros!$B$11),"PARADO/SEM GIRO","OK"))))))))))</f>
        <v>VAZIA</v>
      </c>
      <c r="T7320" s="29" t="str">
        <f aca="false">IF(AND($S7320="PARADO/SEM GIRO",$K7320="KG",OR(Painel!$B$5="(Todos)",A7320=Painel!$B$5)*OR(Painel!$E$5="(Todos)",P7320=Painel!$E$5)),$J7320+ROW()/10000000,"")</f>
        <v/>
      </c>
      <c r="U7320" s="29" t="str">
        <f aca="false">IF(AND($S7320="VENCIDO",$K7320="KG",OR(Painel!$B$5="(Todos)",A7320=Painel!$B$5)*OR(Painel!$E$5="(Todos)",P7320=Painel!$E$5)),$J7320+ROW()/10000000,"")</f>
        <v/>
      </c>
    </row>
    <row r="7321" customFormat="false" ht="15" hidden="false" customHeight="false" outlineLevel="0" collapsed="false">
      <c r="A7321" s="29" t="s">
        <v>52</v>
      </c>
      <c r="B7321" s="29" t="s">
        <v>13650</v>
      </c>
      <c r="C7321" s="29" t="s">
        <v>115</v>
      </c>
      <c r="D7321" s="29"/>
      <c r="E7321" s="29" t="n">
        <v>0</v>
      </c>
      <c r="F7321" s="29"/>
      <c r="G7321" s="29"/>
      <c r="H7321" s="30" t="n">
        <v>0</v>
      </c>
      <c r="I7321" s="29"/>
      <c r="J7321" s="30" t="n">
        <v>0</v>
      </c>
      <c r="K7321" s="29"/>
      <c r="L7321" s="29" t="s">
        <v>116</v>
      </c>
      <c r="M7321" s="29"/>
      <c r="N7321" s="29"/>
      <c r="O7321" s="29"/>
      <c r="P7321" s="29"/>
      <c r="Q7321" s="29" t="n">
        <f aca="false">IFERROR(VALUE(L7321),"")</f>
        <v>0</v>
      </c>
      <c r="R7321" s="29" t="str">
        <f aca="true">IF(O7321="","",O7321-TODAY())</f>
        <v/>
      </c>
      <c r="S7321" s="29" t="str">
        <f aca="false">IF(C7321="&lt;&lt; vazio &gt;&gt;","VAZIA",IF(AND(O7321&lt;&gt;"",R7321&lt;0),"VENCIDO",IF(AND(O7321&lt;&gt;"",R7321&lt;=Parametros!$B$10),"PRÓX. VENCIMENTO",IF(F7321="Q","QUALIDADE",IF(F7321="S","BLOQUEADO",IF(F7321="R","RESTRITO/DEVOLUÇÃO",IF(OR(N7321="QUAR",N7321="QRES"),"QUARENTENA",IF(OR(B7321="DESCARTE",B7321="DEVOLUÇÃO"),"DESCARTE/DEVOLUÇÃO",IF(AND(D7321="",K7321&lt;&gt;""),"SEM LOTE",IF(AND(Q7321&lt;&gt;"",Q7321&gt;=Parametros!$B$11),"PARADO/SEM GIRO","OK"))))))))))</f>
        <v>VAZIA</v>
      </c>
      <c r="T7321" s="29" t="str">
        <f aca="false">IF(AND($S7321="PARADO/SEM GIRO",$K7321="KG",OR(Painel!$B$5="(Todos)",A7321=Painel!$B$5)*OR(Painel!$E$5="(Todos)",P7321=Painel!$E$5)),$J7321+ROW()/10000000,"")</f>
        <v/>
      </c>
      <c r="U7321" s="29" t="str">
        <f aca="false">IF(AND($S7321="VENCIDO",$K7321="KG",OR(Painel!$B$5="(Todos)",A7321=Painel!$B$5)*OR(Painel!$E$5="(Todos)",P7321=Painel!$E$5)),$J7321+ROW()/10000000,"")</f>
        <v/>
      </c>
    </row>
    <row r="7322" customFormat="false" ht="15" hidden="false" customHeight="false" outlineLevel="0" collapsed="false">
      <c r="A7322" s="29" t="s">
        <v>52</v>
      </c>
      <c r="B7322" s="29" t="s">
        <v>13651</v>
      </c>
      <c r="C7322" s="29" t="s">
        <v>5213</v>
      </c>
      <c r="D7322" s="29" t="s">
        <v>4931</v>
      </c>
      <c r="E7322" s="29" t="n">
        <v>1</v>
      </c>
      <c r="F7322" s="29"/>
      <c r="G7322" s="29" t="s">
        <v>13652</v>
      </c>
      <c r="H7322" s="30" t="n">
        <v>700</v>
      </c>
      <c r="I7322" s="31" t="n">
        <v>46247</v>
      </c>
      <c r="J7322" s="30" t="n">
        <v>700</v>
      </c>
      <c r="K7322" s="29" t="s">
        <v>120</v>
      </c>
      <c r="L7322" s="29" t="s">
        <v>1719</v>
      </c>
      <c r="M7322" s="29"/>
      <c r="N7322" s="29" t="s">
        <v>122</v>
      </c>
      <c r="O7322" s="31" t="n">
        <v>46787</v>
      </c>
      <c r="P7322" s="29" t="s">
        <v>123</v>
      </c>
      <c r="Q7322" s="29" t="n">
        <f aca="false">IFERROR(VALUE(L7322),"")</f>
        <v>38</v>
      </c>
      <c r="R7322" s="29" t="n">
        <f aca="true">IF(O7322="","",O7322-TODAY())</f>
        <v>502</v>
      </c>
      <c r="S7322" s="29" t="str">
        <f aca="false">IF(C7322="&lt;&lt; vazio &gt;&gt;","VAZIA",IF(AND(O7322&lt;&gt;"",R7322&lt;0),"VENCIDO",IF(AND(O7322&lt;&gt;"",R7322&lt;=Parametros!$B$10),"PRÓX. VENCIMENTO",IF(F7322="Q","QUALIDADE",IF(F7322="S","BLOQUEADO",IF(F7322="R","RESTRITO/DEVOLUÇÃO",IF(OR(N7322="QUAR",N7322="QRES"),"QUARENTENA",IF(OR(B7322="DESCARTE",B7322="DEVOLUÇÃO"),"DESCARTE/DEVOLUÇÃO",IF(AND(D7322="",K7322&lt;&gt;""),"SEM LOTE",IF(AND(Q7322&lt;&gt;"",Q7322&gt;=Parametros!$B$11),"PARADO/SEM GIRO","OK"))))))))))</f>
        <v>OK</v>
      </c>
      <c r="T7322" s="29" t="str">
        <f aca="false">IF(AND($S7322="PARADO/SEM GIRO",$K7322="KG",OR(Painel!$B$5="(Todos)",A7322=Painel!$B$5)*OR(Painel!$E$5="(Todos)",P7322=Painel!$E$5)),$J7322+ROW()/10000000,"")</f>
        <v/>
      </c>
      <c r="U7322" s="29" t="str">
        <f aca="false">IF(AND($S7322="VENCIDO",$K7322="KG",OR(Painel!$B$5="(Todos)",A7322=Painel!$B$5)*OR(Painel!$E$5="(Todos)",P7322=Painel!$E$5)),$J7322+ROW()/10000000,"")</f>
        <v/>
      </c>
    </row>
    <row r="7323" customFormat="false" ht="15" hidden="false" customHeight="false" outlineLevel="0" collapsed="false">
      <c r="A7323" s="29" t="s">
        <v>52</v>
      </c>
      <c r="B7323" s="29" t="s">
        <v>13653</v>
      </c>
      <c r="C7323" s="29" t="s">
        <v>115</v>
      </c>
      <c r="D7323" s="29"/>
      <c r="E7323" s="29" t="n">
        <v>0</v>
      </c>
      <c r="F7323" s="29"/>
      <c r="G7323" s="29"/>
      <c r="H7323" s="30" t="n">
        <v>0</v>
      </c>
      <c r="I7323" s="29"/>
      <c r="J7323" s="30" t="n">
        <v>0</v>
      </c>
      <c r="K7323" s="29"/>
      <c r="L7323" s="29" t="s">
        <v>116</v>
      </c>
      <c r="M7323" s="29"/>
      <c r="N7323" s="29"/>
      <c r="O7323" s="29"/>
      <c r="P7323" s="29"/>
      <c r="Q7323" s="29" t="n">
        <f aca="false">IFERROR(VALUE(L7323),"")</f>
        <v>0</v>
      </c>
      <c r="R7323" s="29" t="str">
        <f aca="true">IF(O7323="","",O7323-TODAY())</f>
        <v/>
      </c>
      <c r="S7323" s="29" t="str">
        <f aca="false">IF(C7323="&lt;&lt; vazio &gt;&gt;","VAZIA",IF(AND(O7323&lt;&gt;"",R7323&lt;0),"VENCIDO",IF(AND(O7323&lt;&gt;"",R7323&lt;=Parametros!$B$10),"PRÓX. VENCIMENTO",IF(F7323="Q","QUALIDADE",IF(F7323="S","BLOQUEADO",IF(F7323="R","RESTRITO/DEVOLUÇÃO",IF(OR(N7323="QUAR",N7323="QRES"),"QUARENTENA",IF(OR(B7323="DESCARTE",B7323="DEVOLUÇÃO"),"DESCARTE/DEVOLUÇÃO",IF(AND(D7323="",K7323&lt;&gt;""),"SEM LOTE",IF(AND(Q7323&lt;&gt;"",Q7323&gt;=Parametros!$B$11),"PARADO/SEM GIRO","OK"))))))))))</f>
        <v>VAZIA</v>
      </c>
      <c r="T7323" s="29" t="str">
        <f aca="false">IF(AND($S7323="PARADO/SEM GIRO",$K7323="KG",OR(Painel!$B$5="(Todos)",A7323=Painel!$B$5)*OR(Painel!$E$5="(Todos)",P7323=Painel!$E$5)),$J7323+ROW()/10000000,"")</f>
        <v/>
      </c>
      <c r="U7323" s="29" t="str">
        <f aca="false">IF(AND($S7323="VENCIDO",$K7323="KG",OR(Painel!$B$5="(Todos)",A7323=Painel!$B$5)*OR(Painel!$E$5="(Todos)",P7323=Painel!$E$5)),$J7323+ROW()/10000000,"")</f>
        <v/>
      </c>
    </row>
    <row r="7324" customFormat="false" ht="15" hidden="false" customHeight="false" outlineLevel="0" collapsed="false">
      <c r="A7324" s="29" t="s">
        <v>52</v>
      </c>
      <c r="B7324" s="29" t="s">
        <v>13654</v>
      </c>
      <c r="C7324" s="29" t="s">
        <v>369</v>
      </c>
      <c r="D7324" s="29" t="s">
        <v>7536</v>
      </c>
      <c r="E7324" s="29" t="n">
        <v>1</v>
      </c>
      <c r="F7324" s="29"/>
      <c r="G7324" s="29" t="s">
        <v>13655</v>
      </c>
      <c r="H7324" s="30" t="n">
        <v>969.6</v>
      </c>
      <c r="I7324" s="31" t="n">
        <v>46261</v>
      </c>
      <c r="J7324" s="30" t="n">
        <v>969.6</v>
      </c>
      <c r="K7324" s="29" t="s">
        <v>120</v>
      </c>
      <c r="L7324" s="29" t="s">
        <v>938</v>
      </c>
      <c r="M7324" s="29"/>
      <c r="N7324" s="29" t="s">
        <v>122</v>
      </c>
      <c r="O7324" s="31" t="n">
        <v>46803</v>
      </c>
      <c r="P7324" s="29" t="s">
        <v>123</v>
      </c>
      <c r="Q7324" s="29" t="n">
        <f aca="false">IFERROR(VALUE(L7324),"")</f>
        <v>24</v>
      </c>
      <c r="R7324" s="29" t="n">
        <f aca="true">IF(O7324="","",O7324-TODAY())</f>
        <v>518</v>
      </c>
      <c r="S7324" s="29" t="str">
        <f aca="false">IF(C7324="&lt;&lt; vazio &gt;&gt;","VAZIA",IF(AND(O7324&lt;&gt;"",R7324&lt;0),"VENCIDO",IF(AND(O7324&lt;&gt;"",R7324&lt;=Parametros!$B$10),"PRÓX. VENCIMENTO",IF(F7324="Q","QUALIDADE",IF(F7324="S","BLOQUEADO",IF(F7324="R","RESTRITO/DEVOLUÇÃO",IF(OR(N7324="QUAR",N7324="QRES"),"QUARENTENA",IF(OR(B7324="DESCARTE",B7324="DEVOLUÇÃO"),"DESCARTE/DEVOLUÇÃO",IF(AND(D7324="",K7324&lt;&gt;""),"SEM LOTE",IF(AND(Q7324&lt;&gt;"",Q7324&gt;=Parametros!$B$11),"PARADO/SEM GIRO","OK"))))))))))</f>
        <v>OK</v>
      </c>
      <c r="T7324" s="29" t="str">
        <f aca="false">IF(AND($S7324="PARADO/SEM GIRO",$K7324="KG",OR(Painel!$B$5="(Todos)",A7324=Painel!$B$5)*OR(Painel!$E$5="(Todos)",P7324=Painel!$E$5)),$J7324+ROW()/10000000,"")</f>
        <v/>
      </c>
      <c r="U7324" s="29" t="str">
        <f aca="false">IF(AND($S7324="VENCIDO",$K7324="KG",OR(Painel!$B$5="(Todos)",A7324=Painel!$B$5)*OR(Painel!$E$5="(Todos)",P7324=Painel!$E$5)),$J7324+ROW()/10000000,"")</f>
        <v/>
      </c>
    </row>
    <row r="7325" customFormat="false" ht="15" hidden="false" customHeight="false" outlineLevel="0" collapsed="false">
      <c r="A7325" s="29" t="s">
        <v>52</v>
      </c>
      <c r="B7325" s="29" t="s">
        <v>13656</v>
      </c>
      <c r="C7325" s="29" t="s">
        <v>163</v>
      </c>
      <c r="D7325" s="29" t="s">
        <v>11810</v>
      </c>
      <c r="E7325" s="29" t="n">
        <v>1</v>
      </c>
      <c r="F7325" s="29"/>
      <c r="G7325" s="29" t="s">
        <v>13657</v>
      </c>
      <c r="H7325" s="30" t="n">
        <v>1102.5</v>
      </c>
      <c r="I7325" s="31" t="n">
        <v>46218</v>
      </c>
      <c r="J7325" s="30" t="n">
        <v>1102.5</v>
      </c>
      <c r="K7325" s="29" t="s">
        <v>120</v>
      </c>
      <c r="L7325" s="29" t="s">
        <v>1605</v>
      </c>
      <c r="M7325" s="29"/>
      <c r="N7325" s="29" t="s">
        <v>122</v>
      </c>
      <c r="O7325" s="31" t="n">
        <v>46760</v>
      </c>
      <c r="P7325" s="29" t="s">
        <v>123</v>
      </c>
      <c r="Q7325" s="29" t="n">
        <f aca="false">IFERROR(VALUE(L7325),"")</f>
        <v>67</v>
      </c>
      <c r="R7325" s="29" t="n">
        <f aca="true">IF(O7325="","",O7325-TODAY())</f>
        <v>475</v>
      </c>
      <c r="S7325" s="29" t="str">
        <f aca="false">IF(C7325="&lt;&lt; vazio &gt;&gt;","VAZIA",IF(AND(O7325&lt;&gt;"",R7325&lt;0),"VENCIDO",IF(AND(O7325&lt;&gt;"",R7325&lt;=Parametros!$B$10),"PRÓX. VENCIMENTO",IF(F7325="Q","QUALIDADE",IF(F7325="S","BLOQUEADO",IF(F7325="R","RESTRITO/DEVOLUÇÃO",IF(OR(N7325="QUAR",N7325="QRES"),"QUARENTENA",IF(OR(B7325="DESCARTE",B7325="DEVOLUÇÃO"),"DESCARTE/DEVOLUÇÃO",IF(AND(D7325="",K7325&lt;&gt;""),"SEM LOTE",IF(AND(Q7325&lt;&gt;"",Q7325&gt;=Parametros!$B$11),"PARADO/SEM GIRO","OK"))))))))))</f>
        <v>OK</v>
      </c>
      <c r="T7325" s="29" t="str">
        <f aca="false">IF(AND($S7325="PARADO/SEM GIRO",$K7325="KG",OR(Painel!$B$5="(Todos)",A7325=Painel!$B$5)*OR(Painel!$E$5="(Todos)",P7325=Painel!$E$5)),$J7325+ROW()/10000000,"")</f>
        <v/>
      </c>
      <c r="U7325" s="29" t="str">
        <f aca="false">IF(AND($S7325="VENCIDO",$K7325="KG",OR(Painel!$B$5="(Todos)",A7325=Painel!$B$5)*OR(Painel!$E$5="(Todos)",P7325=Painel!$E$5)),$J7325+ROW()/10000000,"")</f>
        <v/>
      </c>
    </row>
    <row r="7326" customFormat="false" ht="15" hidden="false" customHeight="false" outlineLevel="0" collapsed="false">
      <c r="A7326" s="29" t="s">
        <v>52</v>
      </c>
      <c r="B7326" s="29" t="s">
        <v>13658</v>
      </c>
      <c r="C7326" s="29" t="s">
        <v>2510</v>
      </c>
      <c r="D7326" s="29" t="s">
        <v>2511</v>
      </c>
      <c r="E7326" s="29" t="n">
        <v>1</v>
      </c>
      <c r="F7326" s="29"/>
      <c r="G7326" s="29" t="s">
        <v>13659</v>
      </c>
      <c r="H7326" s="30" t="n">
        <v>240</v>
      </c>
      <c r="I7326" s="31" t="n">
        <v>46267</v>
      </c>
      <c r="J7326" s="30" t="n">
        <v>240</v>
      </c>
      <c r="K7326" s="29" t="s">
        <v>120</v>
      </c>
      <c r="L7326" s="29" t="s">
        <v>2513</v>
      </c>
      <c r="M7326" s="29"/>
      <c r="N7326" s="29" t="s">
        <v>134</v>
      </c>
      <c r="O7326" s="31" t="n">
        <v>46357</v>
      </c>
      <c r="P7326" s="29" t="s">
        <v>123</v>
      </c>
      <c r="Q7326" s="29" t="n">
        <f aca="false">IFERROR(VALUE(L7326),"")</f>
        <v>18</v>
      </c>
      <c r="R7326" s="29" t="n">
        <f aca="true">IF(O7326="","",O7326-TODAY())</f>
        <v>72</v>
      </c>
      <c r="S7326" s="29" t="str">
        <f aca="false">IF(C7326="&lt;&lt; vazio &gt;&gt;","VAZIA",IF(AND(O7326&lt;&gt;"",R7326&lt;0),"VENCIDO",IF(AND(O7326&lt;&gt;"",R7326&lt;=Parametros!$B$10),"PRÓX. VENCIMENTO",IF(F7326="Q","QUALIDADE",IF(F7326="S","BLOQUEADO",IF(F7326="R","RESTRITO/DEVOLUÇÃO",IF(OR(N7326="QUAR",N7326="QRES"),"QUARENTENA",IF(OR(B7326="DESCARTE",B7326="DEVOLUÇÃO"),"DESCARTE/DEVOLUÇÃO",IF(AND(D7326="",K7326&lt;&gt;""),"SEM LOTE",IF(AND(Q7326&lt;&gt;"",Q7326&gt;=Parametros!$B$11),"PARADO/SEM GIRO","OK"))))))))))</f>
        <v>OK</v>
      </c>
      <c r="T7326" s="29" t="str">
        <f aca="false">IF(AND($S7326="PARADO/SEM GIRO",$K7326="KG",OR(Painel!$B$5="(Todos)",A7326=Painel!$B$5)*OR(Painel!$E$5="(Todos)",P7326=Painel!$E$5)),$J7326+ROW()/10000000,"")</f>
        <v/>
      </c>
      <c r="U7326" s="29" t="str">
        <f aca="false">IF(AND($S7326="VENCIDO",$K7326="KG",OR(Painel!$B$5="(Todos)",A7326=Painel!$B$5)*OR(Painel!$E$5="(Todos)",P7326=Painel!$E$5)),$J7326+ROW()/10000000,"")</f>
        <v/>
      </c>
    </row>
    <row r="7327" customFormat="false" ht="15" hidden="false" customHeight="false" outlineLevel="0" collapsed="false">
      <c r="A7327" s="29" t="s">
        <v>52</v>
      </c>
      <c r="B7327" s="29" t="s">
        <v>13660</v>
      </c>
      <c r="C7327" s="29" t="s">
        <v>9208</v>
      </c>
      <c r="D7327" s="29" t="s">
        <v>443</v>
      </c>
      <c r="E7327" s="29" t="n">
        <v>1</v>
      </c>
      <c r="F7327" s="29"/>
      <c r="G7327" s="29" t="s">
        <v>13661</v>
      </c>
      <c r="H7327" s="30" t="n">
        <v>277.2</v>
      </c>
      <c r="I7327" s="31" t="n">
        <v>46183</v>
      </c>
      <c r="J7327" s="30" t="n">
        <v>277.2</v>
      </c>
      <c r="K7327" s="29" t="s">
        <v>120</v>
      </c>
      <c r="L7327" s="29" t="s">
        <v>1096</v>
      </c>
      <c r="M7327" s="29"/>
      <c r="N7327" s="29" t="s">
        <v>122</v>
      </c>
      <c r="O7327" s="31" t="n">
        <v>46681</v>
      </c>
      <c r="P7327" s="29" t="s">
        <v>123</v>
      </c>
      <c r="Q7327" s="29" t="n">
        <f aca="false">IFERROR(VALUE(L7327),"")</f>
        <v>102</v>
      </c>
      <c r="R7327" s="29" t="n">
        <f aca="true">IF(O7327="","",O7327-TODAY())</f>
        <v>396</v>
      </c>
      <c r="S7327" s="29" t="str">
        <f aca="false">IF(C7327="&lt;&lt; vazio &gt;&gt;","VAZIA",IF(AND(O7327&lt;&gt;"",R7327&lt;0),"VENCIDO",IF(AND(O7327&lt;&gt;"",R7327&lt;=Parametros!$B$10),"PRÓX. VENCIMENTO",IF(F7327="Q","QUALIDADE",IF(F7327="S","BLOQUEADO",IF(F7327="R","RESTRITO/DEVOLUÇÃO",IF(OR(N7327="QUAR",N7327="QRES"),"QUARENTENA",IF(OR(B7327="DESCARTE",B7327="DEVOLUÇÃO"),"DESCARTE/DEVOLUÇÃO",IF(AND(D7327="",K7327&lt;&gt;""),"SEM LOTE",IF(AND(Q7327&lt;&gt;"",Q7327&gt;=Parametros!$B$11),"PARADO/SEM GIRO","OK"))))))))))</f>
        <v>PARADO/SEM GIRO</v>
      </c>
      <c r="T7327" s="29" t="n">
        <f aca="false">IF(AND($S7327="PARADO/SEM GIRO",$K7327="KG",OR(Painel!$B$5="(Todos)",A7327=Painel!$B$5)*OR(Painel!$E$5="(Todos)",P7327=Painel!$E$5)),$J7327+ROW()/10000000,"")</f>
        <v>277.2007327</v>
      </c>
      <c r="U7327" s="29" t="str">
        <f aca="false">IF(AND($S7327="VENCIDO",$K7327="KG",OR(Painel!$B$5="(Todos)",A7327=Painel!$B$5)*OR(Painel!$E$5="(Todos)",P7327=Painel!$E$5)),$J7327+ROW()/10000000,"")</f>
        <v/>
      </c>
    </row>
    <row r="7328" customFormat="false" ht="15" hidden="false" customHeight="false" outlineLevel="0" collapsed="false">
      <c r="A7328" s="29" t="s">
        <v>52</v>
      </c>
      <c r="B7328" s="29" t="s">
        <v>13662</v>
      </c>
      <c r="C7328" s="29" t="s">
        <v>4484</v>
      </c>
      <c r="D7328" s="29" t="s">
        <v>5873</v>
      </c>
      <c r="E7328" s="29" t="n">
        <v>1</v>
      </c>
      <c r="F7328" s="29"/>
      <c r="G7328" s="29" t="s">
        <v>13663</v>
      </c>
      <c r="H7328" s="30" t="n">
        <v>450</v>
      </c>
      <c r="I7328" s="31" t="n">
        <v>45903</v>
      </c>
      <c r="J7328" s="30" t="n">
        <v>450</v>
      </c>
      <c r="K7328" s="29" t="s">
        <v>120</v>
      </c>
      <c r="L7328" s="29" t="s">
        <v>8830</v>
      </c>
      <c r="M7328" s="29"/>
      <c r="N7328" s="29" t="s">
        <v>122</v>
      </c>
      <c r="O7328" s="31" t="n">
        <v>46544</v>
      </c>
      <c r="P7328" s="29" t="s">
        <v>123</v>
      </c>
      <c r="Q7328" s="29" t="n">
        <f aca="false">IFERROR(VALUE(L7328),"")</f>
        <v>382</v>
      </c>
      <c r="R7328" s="29" t="n">
        <f aca="true">IF(O7328="","",O7328-TODAY())</f>
        <v>259</v>
      </c>
      <c r="S7328" s="29" t="str">
        <f aca="false">IF(C7328="&lt;&lt; vazio &gt;&gt;","VAZIA",IF(AND(O7328&lt;&gt;"",R7328&lt;0),"VENCIDO",IF(AND(O7328&lt;&gt;"",R7328&lt;=Parametros!$B$10),"PRÓX. VENCIMENTO",IF(F7328="Q","QUALIDADE",IF(F7328="S","BLOQUEADO",IF(F7328="R","RESTRITO/DEVOLUÇÃO",IF(OR(N7328="QUAR",N7328="QRES"),"QUARENTENA",IF(OR(B7328="DESCARTE",B7328="DEVOLUÇÃO"),"DESCARTE/DEVOLUÇÃO",IF(AND(D7328="",K7328&lt;&gt;""),"SEM LOTE",IF(AND(Q7328&lt;&gt;"",Q7328&gt;=Parametros!$B$11),"PARADO/SEM GIRO","OK"))))))))))</f>
        <v>PARADO/SEM GIRO</v>
      </c>
      <c r="T7328" s="29" t="n">
        <f aca="false">IF(AND($S7328="PARADO/SEM GIRO",$K7328="KG",OR(Painel!$B$5="(Todos)",A7328=Painel!$B$5)*OR(Painel!$E$5="(Todos)",P7328=Painel!$E$5)),$J7328+ROW()/10000000,"")</f>
        <v>450.0007328</v>
      </c>
      <c r="U7328" s="29" t="str">
        <f aca="false">IF(AND($S7328="VENCIDO",$K7328="KG",OR(Painel!$B$5="(Todos)",A7328=Painel!$B$5)*OR(Painel!$E$5="(Todos)",P7328=Painel!$E$5)),$J7328+ROW()/10000000,"")</f>
        <v/>
      </c>
    </row>
    <row r="7329" customFormat="false" ht="15" hidden="false" customHeight="false" outlineLevel="0" collapsed="false">
      <c r="A7329" s="29" t="s">
        <v>52</v>
      </c>
      <c r="B7329" s="29" t="s">
        <v>13664</v>
      </c>
      <c r="C7329" s="29" t="s">
        <v>115</v>
      </c>
      <c r="D7329" s="29"/>
      <c r="E7329" s="29" t="n">
        <v>0</v>
      </c>
      <c r="F7329" s="29"/>
      <c r="G7329" s="29"/>
      <c r="H7329" s="30" t="n">
        <v>0</v>
      </c>
      <c r="I7329" s="29"/>
      <c r="J7329" s="30" t="n">
        <v>0</v>
      </c>
      <c r="K7329" s="29"/>
      <c r="L7329" s="29" t="s">
        <v>116</v>
      </c>
      <c r="M7329" s="29"/>
      <c r="N7329" s="29"/>
      <c r="O7329" s="29"/>
      <c r="P7329" s="29"/>
      <c r="Q7329" s="29" t="n">
        <f aca="false">IFERROR(VALUE(L7329),"")</f>
        <v>0</v>
      </c>
      <c r="R7329" s="29" t="str">
        <f aca="true">IF(O7329="","",O7329-TODAY())</f>
        <v/>
      </c>
      <c r="S7329" s="29" t="str">
        <f aca="false">IF(C7329="&lt;&lt; vazio &gt;&gt;","VAZIA",IF(AND(O7329&lt;&gt;"",R7329&lt;0),"VENCIDO",IF(AND(O7329&lt;&gt;"",R7329&lt;=Parametros!$B$10),"PRÓX. VENCIMENTO",IF(F7329="Q","QUALIDADE",IF(F7329="S","BLOQUEADO",IF(F7329="R","RESTRITO/DEVOLUÇÃO",IF(OR(N7329="QUAR",N7329="QRES"),"QUARENTENA",IF(OR(B7329="DESCARTE",B7329="DEVOLUÇÃO"),"DESCARTE/DEVOLUÇÃO",IF(AND(D7329="",K7329&lt;&gt;""),"SEM LOTE",IF(AND(Q7329&lt;&gt;"",Q7329&gt;=Parametros!$B$11),"PARADO/SEM GIRO","OK"))))))))))</f>
        <v>VAZIA</v>
      </c>
      <c r="T7329" s="29" t="str">
        <f aca="false">IF(AND($S7329="PARADO/SEM GIRO",$K7329="KG",OR(Painel!$B$5="(Todos)",A7329=Painel!$B$5)*OR(Painel!$E$5="(Todos)",P7329=Painel!$E$5)),$J7329+ROW()/10000000,"")</f>
        <v/>
      </c>
      <c r="U7329" s="29" t="str">
        <f aca="false">IF(AND($S7329="VENCIDO",$K7329="KG",OR(Painel!$B$5="(Todos)",A7329=Painel!$B$5)*OR(Painel!$E$5="(Todos)",P7329=Painel!$E$5)),$J7329+ROW()/10000000,"")</f>
        <v/>
      </c>
    </row>
    <row r="7330" customFormat="false" ht="15" hidden="false" customHeight="false" outlineLevel="0" collapsed="false">
      <c r="A7330" s="29" t="s">
        <v>52</v>
      </c>
      <c r="B7330" s="29" t="s">
        <v>13665</v>
      </c>
      <c r="C7330" s="29" t="s">
        <v>161</v>
      </c>
      <c r="D7330" s="29" t="s">
        <v>11736</v>
      </c>
      <c r="E7330" s="29" t="n">
        <v>1</v>
      </c>
      <c r="F7330" s="29"/>
      <c r="G7330" s="29" t="s">
        <v>13666</v>
      </c>
      <c r="H7330" s="30" t="n">
        <v>666.6</v>
      </c>
      <c r="I7330" s="31" t="n">
        <v>46256</v>
      </c>
      <c r="J7330" s="30" t="n">
        <v>666.6</v>
      </c>
      <c r="K7330" s="29" t="s">
        <v>120</v>
      </c>
      <c r="L7330" s="29" t="s">
        <v>1181</v>
      </c>
      <c r="M7330" s="29"/>
      <c r="N7330" s="29" t="s">
        <v>122</v>
      </c>
      <c r="O7330" s="31" t="n">
        <v>46742</v>
      </c>
      <c r="P7330" s="29" t="s">
        <v>123</v>
      </c>
      <c r="Q7330" s="29" t="n">
        <f aca="false">IFERROR(VALUE(L7330),"")</f>
        <v>83</v>
      </c>
      <c r="R7330" s="29" t="n">
        <f aca="true">IF(O7330="","",O7330-TODAY())</f>
        <v>457</v>
      </c>
      <c r="S7330" s="29" t="str">
        <f aca="false">IF(C7330="&lt;&lt; vazio &gt;&gt;","VAZIA",IF(AND(O7330&lt;&gt;"",R7330&lt;0),"VENCIDO",IF(AND(O7330&lt;&gt;"",R7330&lt;=Parametros!$B$10),"PRÓX. VENCIMENTO",IF(F7330="Q","QUALIDADE",IF(F7330="S","BLOQUEADO",IF(F7330="R","RESTRITO/DEVOLUÇÃO",IF(OR(N7330="QUAR",N7330="QRES"),"QUARENTENA",IF(OR(B7330="DESCARTE",B7330="DEVOLUÇÃO"),"DESCARTE/DEVOLUÇÃO",IF(AND(D7330="",K7330&lt;&gt;""),"SEM LOTE",IF(AND(Q7330&lt;&gt;"",Q7330&gt;=Parametros!$B$11),"PARADO/SEM GIRO","OK"))))))))))</f>
        <v>OK</v>
      </c>
      <c r="T7330" s="29" t="str">
        <f aca="false">IF(AND($S7330="PARADO/SEM GIRO",$K7330="KG",OR(Painel!$B$5="(Todos)",A7330=Painel!$B$5)*OR(Painel!$E$5="(Todos)",P7330=Painel!$E$5)),$J7330+ROW()/10000000,"")</f>
        <v/>
      </c>
      <c r="U7330" s="29" t="str">
        <f aca="false">IF(AND($S7330="VENCIDO",$K7330="KG",OR(Painel!$B$5="(Todos)",A7330=Painel!$B$5)*OR(Painel!$E$5="(Todos)",P7330=Painel!$E$5)),$J7330+ROW()/10000000,"")</f>
        <v/>
      </c>
    </row>
    <row r="7331" customFormat="false" ht="15" hidden="false" customHeight="false" outlineLevel="0" collapsed="false">
      <c r="A7331" s="29" t="s">
        <v>52</v>
      </c>
      <c r="B7331" s="29" t="s">
        <v>13667</v>
      </c>
      <c r="C7331" s="29" t="s">
        <v>167</v>
      </c>
      <c r="D7331" s="29" t="s">
        <v>1022</v>
      </c>
      <c r="E7331" s="29" t="n">
        <v>1</v>
      </c>
      <c r="F7331" s="29" t="s">
        <v>268</v>
      </c>
      <c r="G7331" s="29" t="s">
        <v>13668</v>
      </c>
      <c r="H7331" s="30" t="n">
        <v>590.4</v>
      </c>
      <c r="I7331" s="31" t="n">
        <v>46284</v>
      </c>
      <c r="J7331" s="30" t="n">
        <v>590.4</v>
      </c>
      <c r="K7331" s="29" t="s">
        <v>120</v>
      </c>
      <c r="L7331" s="29" t="s">
        <v>388</v>
      </c>
      <c r="M7331" s="29"/>
      <c r="N7331" s="29" t="s">
        <v>122</v>
      </c>
      <c r="O7331" s="31" t="n">
        <v>46831</v>
      </c>
      <c r="P7331" s="29" t="s">
        <v>123</v>
      </c>
      <c r="Q7331" s="29" t="n">
        <f aca="false">IFERROR(VALUE(L7331),"")</f>
        <v>1</v>
      </c>
      <c r="R7331" s="29" t="n">
        <f aca="true">IF(O7331="","",O7331-TODAY())</f>
        <v>546</v>
      </c>
      <c r="S7331" s="29" t="str">
        <f aca="false">IF(C7331="&lt;&lt; vazio &gt;&gt;","VAZIA",IF(AND(O7331&lt;&gt;"",R7331&lt;0),"VENCIDO",IF(AND(O7331&lt;&gt;"",R7331&lt;=Parametros!$B$10),"PRÓX. VENCIMENTO",IF(F7331="Q","QUALIDADE",IF(F7331="S","BLOQUEADO",IF(F7331="R","RESTRITO/DEVOLUÇÃO",IF(OR(N7331="QUAR",N7331="QRES"),"QUARENTENA",IF(OR(B7331="DESCARTE",B7331="DEVOLUÇÃO"),"DESCARTE/DEVOLUÇÃO",IF(AND(D7331="",K7331&lt;&gt;""),"SEM LOTE",IF(AND(Q7331&lt;&gt;"",Q7331&gt;=Parametros!$B$11),"PARADO/SEM GIRO","OK"))))))))))</f>
        <v>QUALIDADE</v>
      </c>
      <c r="T7331" s="29" t="str">
        <f aca="false">IF(AND($S7331="PARADO/SEM GIRO",$K7331="KG",OR(Painel!$B$5="(Todos)",A7331=Painel!$B$5)*OR(Painel!$E$5="(Todos)",P7331=Painel!$E$5)),$J7331+ROW()/10000000,"")</f>
        <v/>
      </c>
      <c r="U7331" s="29" t="str">
        <f aca="false">IF(AND($S7331="VENCIDO",$K7331="KG",OR(Painel!$B$5="(Todos)",A7331=Painel!$B$5)*OR(Painel!$E$5="(Todos)",P7331=Painel!$E$5)),$J7331+ROW()/10000000,"")</f>
        <v/>
      </c>
    </row>
    <row r="7332" customFormat="false" ht="15" hidden="false" customHeight="false" outlineLevel="0" collapsed="false">
      <c r="A7332" s="29" t="s">
        <v>52</v>
      </c>
      <c r="B7332" s="29" t="s">
        <v>13669</v>
      </c>
      <c r="C7332" s="29" t="s">
        <v>115</v>
      </c>
      <c r="D7332" s="29"/>
      <c r="E7332" s="29" t="n">
        <v>0</v>
      </c>
      <c r="F7332" s="29"/>
      <c r="G7332" s="29"/>
      <c r="H7332" s="30" t="n">
        <v>0</v>
      </c>
      <c r="I7332" s="29"/>
      <c r="J7332" s="30" t="n">
        <v>0</v>
      </c>
      <c r="K7332" s="29"/>
      <c r="L7332" s="29" t="s">
        <v>116</v>
      </c>
      <c r="M7332" s="29"/>
      <c r="N7332" s="29"/>
      <c r="O7332" s="29"/>
      <c r="P7332" s="29"/>
      <c r="Q7332" s="29" t="n">
        <f aca="false">IFERROR(VALUE(L7332),"")</f>
        <v>0</v>
      </c>
      <c r="R7332" s="29" t="str">
        <f aca="true">IF(O7332="","",O7332-TODAY())</f>
        <v/>
      </c>
      <c r="S7332" s="29" t="str">
        <f aca="false">IF(C7332="&lt;&lt; vazio &gt;&gt;","VAZIA",IF(AND(O7332&lt;&gt;"",R7332&lt;0),"VENCIDO",IF(AND(O7332&lt;&gt;"",R7332&lt;=Parametros!$B$10),"PRÓX. VENCIMENTO",IF(F7332="Q","QUALIDADE",IF(F7332="S","BLOQUEADO",IF(F7332="R","RESTRITO/DEVOLUÇÃO",IF(OR(N7332="QUAR",N7332="QRES"),"QUARENTENA",IF(OR(B7332="DESCARTE",B7332="DEVOLUÇÃO"),"DESCARTE/DEVOLUÇÃO",IF(AND(D7332="",K7332&lt;&gt;""),"SEM LOTE",IF(AND(Q7332&lt;&gt;"",Q7332&gt;=Parametros!$B$11),"PARADO/SEM GIRO","OK"))))))))))</f>
        <v>VAZIA</v>
      </c>
      <c r="T7332" s="29" t="str">
        <f aca="false">IF(AND($S7332="PARADO/SEM GIRO",$K7332="KG",OR(Painel!$B$5="(Todos)",A7332=Painel!$B$5)*OR(Painel!$E$5="(Todos)",P7332=Painel!$E$5)),$J7332+ROW()/10000000,"")</f>
        <v/>
      </c>
      <c r="U7332" s="29" t="str">
        <f aca="false">IF(AND($S7332="VENCIDO",$K7332="KG",OR(Painel!$B$5="(Todos)",A7332=Painel!$B$5)*OR(Painel!$E$5="(Todos)",P7332=Painel!$E$5)),$J7332+ROW()/10000000,"")</f>
        <v/>
      </c>
    </row>
    <row r="7333" customFormat="false" ht="15" hidden="false" customHeight="false" outlineLevel="0" collapsed="false">
      <c r="A7333" s="29" t="s">
        <v>52</v>
      </c>
      <c r="B7333" s="29" t="s">
        <v>13670</v>
      </c>
      <c r="C7333" s="29" t="s">
        <v>679</v>
      </c>
      <c r="D7333" s="29" t="s">
        <v>13671</v>
      </c>
      <c r="E7333" s="29" t="n">
        <v>1</v>
      </c>
      <c r="F7333" s="29"/>
      <c r="G7333" s="29" t="s">
        <v>13672</v>
      </c>
      <c r="H7333" s="30" t="n">
        <v>692</v>
      </c>
      <c r="I7333" s="31" t="n">
        <v>46266</v>
      </c>
      <c r="J7333" s="30" t="n">
        <v>692</v>
      </c>
      <c r="K7333" s="29" t="s">
        <v>120</v>
      </c>
      <c r="L7333" s="29" t="s">
        <v>180</v>
      </c>
      <c r="M7333" s="29"/>
      <c r="N7333" s="29" t="s">
        <v>122</v>
      </c>
      <c r="O7333" s="31" t="n">
        <v>46598</v>
      </c>
      <c r="P7333" s="29" t="s">
        <v>123</v>
      </c>
      <c r="Q7333" s="29" t="n">
        <f aca="false">IFERROR(VALUE(L7333),"")</f>
        <v>19</v>
      </c>
      <c r="R7333" s="29" t="n">
        <f aca="true">IF(O7333="","",O7333-TODAY())</f>
        <v>313</v>
      </c>
      <c r="S7333" s="29" t="str">
        <f aca="false">IF(C7333="&lt;&lt; vazio &gt;&gt;","VAZIA",IF(AND(O7333&lt;&gt;"",R7333&lt;0),"VENCIDO",IF(AND(O7333&lt;&gt;"",R7333&lt;=Parametros!$B$10),"PRÓX. VENCIMENTO",IF(F7333="Q","QUALIDADE",IF(F7333="S","BLOQUEADO",IF(F7333="R","RESTRITO/DEVOLUÇÃO",IF(OR(N7333="QUAR",N7333="QRES"),"QUARENTENA",IF(OR(B7333="DESCARTE",B7333="DEVOLUÇÃO"),"DESCARTE/DEVOLUÇÃO",IF(AND(D7333="",K7333&lt;&gt;""),"SEM LOTE",IF(AND(Q7333&lt;&gt;"",Q7333&gt;=Parametros!$B$11),"PARADO/SEM GIRO","OK"))))))))))</f>
        <v>OK</v>
      </c>
      <c r="T7333" s="29" t="str">
        <f aca="false">IF(AND($S7333="PARADO/SEM GIRO",$K7333="KG",OR(Painel!$B$5="(Todos)",A7333=Painel!$B$5)*OR(Painel!$E$5="(Todos)",P7333=Painel!$E$5)),$J7333+ROW()/10000000,"")</f>
        <v/>
      </c>
      <c r="U7333" s="29" t="str">
        <f aca="false">IF(AND($S7333="VENCIDO",$K7333="KG",OR(Painel!$B$5="(Todos)",A7333=Painel!$B$5)*OR(Painel!$E$5="(Todos)",P7333=Painel!$E$5)),$J7333+ROW()/10000000,"")</f>
        <v/>
      </c>
    </row>
    <row r="7334" customFormat="false" ht="15" hidden="false" customHeight="false" outlineLevel="0" collapsed="false">
      <c r="A7334" s="29" t="s">
        <v>52</v>
      </c>
      <c r="B7334" s="29" t="s">
        <v>13673</v>
      </c>
      <c r="C7334" s="29" t="s">
        <v>115</v>
      </c>
      <c r="D7334" s="29"/>
      <c r="E7334" s="29" t="n">
        <v>0</v>
      </c>
      <c r="F7334" s="29"/>
      <c r="G7334" s="29"/>
      <c r="H7334" s="30" t="n">
        <v>0</v>
      </c>
      <c r="I7334" s="29"/>
      <c r="J7334" s="30" t="n">
        <v>0</v>
      </c>
      <c r="K7334" s="29"/>
      <c r="L7334" s="29" t="s">
        <v>116</v>
      </c>
      <c r="M7334" s="29"/>
      <c r="N7334" s="29"/>
      <c r="O7334" s="29"/>
      <c r="P7334" s="29"/>
      <c r="Q7334" s="29" t="n">
        <f aca="false">IFERROR(VALUE(L7334),"")</f>
        <v>0</v>
      </c>
      <c r="R7334" s="29" t="str">
        <f aca="true">IF(O7334="","",O7334-TODAY())</f>
        <v/>
      </c>
      <c r="S7334" s="29" t="str">
        <f aca="false">IF(C7334="&lt;&lt; vazio &gt;&gt;","VAZIA",IF(AND(O7334&lt;&gt;"",R7334&lt;0),"VENCIDO",IF(AND(O7334&lt;&gt;"",R7334&lt;=Parametros!$B$10),"PRÓX. VENCIMENTO",IF(F7334="Q","QUALIDADE",IF(F7334="S","BLOQUEADO",IF(F7334="R","RESTRITO/DEVOLUÇÃO",IF(OR(N7334="QUAR",N7334="QRES"),"QUARENTENA",IF(OR(B7334="DESCARTE",B7334="DEVOLUÇÃO"),"DESCARTE/DEVOLUÇÃO",IF(AND(D7334="",K7334&lt;&gt;""),"SEM LOTE",IF(AND(Q7334&lt;&gt;"",Q7334&gt;=Parametros!$B$11),"PARADO/SEM GIRO","OK"))))))))))</f>
        <v>VAZIA</v>
      </c>
      <c r="T7334" s="29" t="str">
        <f aca="false">IF(AND($S7334="PARADO/SEM GIRO",$K7334="KG",OR(Painel!$B$5="(Todos)",A7334=Painel!$B$5)*OR(Painel!$E$5="(Todos)",P7334=Painel!$E$5)),$J7334+ROW()/10000000,"")</f>
        <v/>
      </c>
      <c r="U7334" s="29" t="str">
        <f aca="false">IF(AND($S7334="VENCIDO",$K7334="KG",OR(Painel!$B$5="(Todos)",A7334=Painel!$B$5)*OR(Painel!$E$5="(Todos)",P7334=Painel!$E$5)),$J7334+ROW()/10000000,"")</f>
        <v/>
      </c>
    </row>
    <row r="7335" customFormat="false" ht="15" hidden="false" customHeight="false" outlineLevel="0" collapsed="false">
      <c r="A7335" s="29" t="s">
        <v>52</v>
      </c>
      <c r="B7335" s="29" t="s">
        <v>13674</v>
      </c>
      <c r="C7335" s="29" t="s">
        <v>219</v>
      </c>
      <c r="D7335" s="29" t="s">
        <v>220</v>
      </c>
      <c r="E7335" s="29" t="n">
        <v>1</v>
      </c>
      <c r="F7335" s="29"/>
      <c r="G7335" s="29" t="s">
        <v>13675</v>
      </c>
      <c r="H7335" s="30" t="n">
        <v>700</v>
      </c>
      <c r="I7335" s="31" t="n">
        <v>46183</v>
      </c>
      <c r="J7335" s="30" t="n">
        <v>700</v>
      </c>
      <c r="K7335" s="29" t="s">
        <v>120</v>
      </c>
      <c r="L7335" s="29" t="s">
        <v>1096</v>
      </c>
      <c r="M7335" s="29"/>
      <c r="N7335" s="29" t="s">
        <v>122</v>
      </c>
      <c r="O7335" s="31" t="n">
        <v>46896</v>
      </c>
      <c r="P7335" s="29" t="s">
        <v>123</v>
      </c>
      <c r="Q7335" s="29" t="n">
        <f aca="false">IFERROR(VALUE(L7335),"")</f>
        <v>102</v>
      </c>
      <c r="R7335" s="29" t="n">
        <f aca="true">IF(O7335="","",O7335-TODAY())</f>
        <v>611</v>
      </c>
      <c r="S7335" s="29" t="str">
        <f aca="false">IF(C7335="&lt;&lt; vazio &gt;&gt;","VAZIA",IF(AND(O7335&lt;&gt;"",R7335&lt;0),"VENCIDO",IF(AND(O7335&lt;&gt;"",R7335&lt;=Parametros!$B$10),"PRÓX. VENCIMENTO",IF(F7335="Q","QUALIDADE",IF(F7335="S","BLOQUEADO",IF(F7335="R","RESTRITO/DEVOLUÇÃO",IF(OR(N7335="QUAR",N7335="QRES"),"QUARENTENA",IF(OR(B7335="DESCARTE",B7335="DEVOLUÇÃO"),"DESCARTE/DEVOLUÇÃO",IF(AND(D7335="",K7335&lt;&gt;""),"SEM LOTE",IF(AND(Q7335&lt;&gt;"",Q7335&gt;=Parametros!$B$11),"PARADO/SEM GIRO","OK"))))))))))</f>
        <v>PARADO/SEM GIRO</v>
      </c>
      <c r="T7335" s="29" t="n">
        <f aca="false">IF(AND($S7335="PARADO/SEM GIRO",$K7335="KG",OR(Painel!$B$5="(Todos)",A7335=Painel!$B$5)*OR(Painel!$E$5="(Todos)",P7335=Painel!$E$5)),$J7335+ROW()/10000000,"")</f>
        <v>700.0007335</v>
      </c>
      <c r="U7335" s="29" t="str">
        <f aca="false">IF(AND($S7335="VENCIDO",$K7335="KG",OR(Painel!$B$5="(Todos)",A7335=Painel!$B$5)*OR(Painel!$E$5="(Todos)",P7335=Painel!$E$5)),$J7335+ROW()/10000000,"")</f>
        <v/>
      </c>
    </row>
    <row r="7336" customFormat="false" ht="15" hidden="false" customHeight="false" outlineLevel="0" collapsed="false">
      <c r="A7336" s="29" t="s">
        <v>52</v>
      </c>
      <c r="B7336" s="29" t="s">
        <v>13676</v>
      </c>
      <c r="C7336" s="29" t="s">
        <v>222</v>
      </c>
      <c r="D7336" s="29" t="s">
        <v>675</v>
      </c>
      <c r="E7336" s="29" t="n">
        <v>1</v>
      </c>
      <c r="F7336" s="29" t="s">
        <v>137</v>
      </c>
      <c r="G7336" s="29" t="s">
        <v>13677</v>
      </c>
      <c r="H7336" s="30" t="n">
        <v>980</v>
      </c>
      <c r="I7336" s="31" t="n">
        <v>46266</v>
      </c>
      <c r="J7336" s="30" t="n">
        <v>980</v>
      </c>
      <c r="K7336" s="29" t="s">
        <v>120</v>
      </c>
      <c r="L7336" s="29" t="s">
        <v>180</v>
      </c>
      <c r="M7336" s="29"/>
      <c r="N7336" s="29" t="s">
        <v>122</v>
      </c>
      <c r="O7336" s="31" t="n">
        <v>46797</v>
      </c>
      <c r="P7336" s="29" t="s">
        <v>123</v>
      </c>
      <c r="Q7336" s="29" t="n">
        <f aca="false">IFERROR(VALUE(L7336),"")</f>
        <v>19</v>
      </c>
      <c r="R7336" s="29" t="n">
        <f aca="true">IF(O7336="","",O7336-TODAY())</f>
        <v>512</v>
      </c>
      <c r="S7336" s="29" t="str">
        <f aca="false">IF(C7336="&lt;&lt; vazio &gt;&gt;","VAZIA",IF(AND(O7336&lt;&gt;"",R7336&lt;0),"VENCIDO",IF(AND(O7336&lt;&gt;"",R7336&lt;=Parametros!$B$10),"PRÓX. VENCIMENTO",IF(F7336="Q","QUALIDADE",IF(F7336="S","BLOQUEADO",IF(F7336="R","RESTRITO/DEVOLUÇÃO",IF(OR(N7336="QUAR",N7336="QRES"),"QUARENTENA",IF(OR(B7336="DESCARTE",B7336="DEVOLUÇÃO"),"DESCARTE/DEVOLUÇÃO",IF(AND(D7336="",K7336&lt;&gt;""),"SEM LOTE",IF(AND(Q7336&lt;&gt;"",Q7336&gt;=Parametros!$B$11),"PARADO/SEM GIRO","OK"))))))))))</f>
        <v>BLOQUEADO</v>
      </c>
      <c r="T7336" s="29" t="str">
        <f aca="false">IF(AND($S7336="PARADO/SEM GIRO",$K7336="KG",OR(Painel!$B$5="(Todos)",A7336=Painel!$B$5)*OR(Painel!$E$5="(Todos)",P7336=Painel!$E$5)),$J7336+ROW()/10000000,"")</f>
        <v/>
      </c>
      <c r="U7336" s="29" t="str">
        <f aca="false">IF(AND($S7336="VENCIDO",$K7336="KG",OR(Painel!$B$5="(Todos)",A7336=Painel!$B$5)*OR(Painel!$E$5="(Todos)",P7336=Painel!$E$5)),$J7336+ROW()/10000000,"")</f>
        <v/>
      </c>
    </row>
    <row r="7337" customFormat="false" ht="15" hidden="false" customHeight="false" outlineLevel="0" collapsed="false">
      <c r="A7337" s="29" t="s">
        <v>52</v>
      </c>
      <c r="B7337" s="29" t="s">
        <v>13678</v>
      </c>
      <c r="C7337" s="29" t="s">
        <v>489</v>
      </c>
      <c r="D7337" s="29" t="s">
        <v>490</v>
      </c>
      <c r="E7337" s="29" t="n">
        <v>1</v>
      </c>
      <c r="F7337" s="29"/>
      <c r="G7337" s="29" t="s">
        <v>13679</v>
      </c>
      <c r="H7337" s="30" t="n">
        <v>1102.5</v>
      </c>
      <c r="I7337" s="31" t="n">
        <v>46185</v>
      </c>
      <c r="J7337" s="30" t="n">
        <v>1102.5</v>
      </c>
      <c r="K7337" s="29" t="s">
        <v>120</v>
      </c>
      <c r="L7337" s="29" t="s">
        <v>1617</v>
      </c>
      <c r="M7337" s="29"/>
      <c r="N7337" s="29" t="s">
        <v>122</v>
      </c>
      <c r="O7337" s="31" t="n">
        <v>46727</v>
      </c>
      <c r="P7337" s="29" t="s">
        <v>123</v>
      </c>
      <c r="Q7337" s="29" t="n">
        <f aca="false">IFERROR(VALUE(L7337),"")</f>
        <v>100</v>
      </c>
      <c r="R7337" s="29" t="n">
        <f aca="true">IF(O7337="","",O7337-TODAY())</f>
        <v>442</v>
      </c>
      <c r="S7337" s="29" t="str">
        <f aca="false">IF(C7337="&lt;&lt; vazio &gt;&gt;","VAZIA",IF(AND(O7337&lt;&gt;"",R7337&lt;0),"VENCIDO",IF(AND(O7337&lt;&gt;"",R7337&lt;=Parametros!$B$10),"PRÓX. VENCIMENTO",IF(F7337="Q","QUALIDADE",IF(F7337="S","BLOQUEADO",IF(F7337="R","RESTRITO/DEVOLUÇÃO",IF(OR(N7337="QUAR",N7337="QRES"),"QUARENTENA",IF(OR(B7337="DESCARTE",B7337="DEVOLUÇÃO"),"DESCARTE/DEVOLUÇÃO",IF(AND(D7337="",K7337&lt;&gt;""),"SEM LOTE",IF(AND(Q7337&lt;&gt;"",Q7337&gt;=Parametros!$B$11),"PARADO/SEM GIRO","OK"))))))))))</f>
        <v>PARADO/SEM GIRO</v>
      </c>
      <c r="T7337" s="29" t="n">
        <f aca="false">IF(AND($S7337="PARADO/SEM GIRO",$K7337="KG",OR(Painel!$B$5="(Todos)",A7337=Painel!$B$5)*OR(Painel!$E$5="(Todos)",P7337=Painel!$E$5)),$J7337+ROW()/10000000,"")</f>
        <v>1102.5007337</v>
      </c>
      <c r="U7337" s="29" t="str">
        <f aca="false">IF(AND($S7337="VENCIDO",$K7337="KG",OR(Painel!$B$5="(Todos)",A7337=Painel!$B$5)*OR(Painel!$E$5="(Todos)",P7337=Painel!$E$5)),$J7337+ROW()/10000000,"")</f>
        <v/>
      </c>
    </row>
    <row r="7338" customFormat="false" ht="15" hidden="false" customHeight="false" outlineLevel="0" collapsed="false">
      <c r="A7338" s="29" t="s">
        <v>52</v>
      </c>
      <c r="B7338" s="29" t="s">
        <v>13680</v>
      </c>
      <c r="C7338" s="29" t="s">
        <v>398</v>
      </c>
      <c r="D7338" s="29" t="s">
        <v>402</v>
      </c>
      <c r="E7338" s="29" t="n">
        <v>1</v>
      </c>
      <c r="F7338" s="29"/>
      <c r="G7338" s="29" t="s">
        <v>13681</v>
      </c>
      <c r="H7338" s="30" t="n">
        <v>1102.5</v>
      </c>
      <c r="I7338" s="31" t="n">
        <v>46280</v>
      </c>
      <c r="J7338" s="30" t="n">
        <v>1102.5</v>
      </c>
      <c r="K7338" s="29" t="s">
        <v>120</v>
      </c>
      <c r="L7338" s="29" t="s">
        <v>144</v>
      </c>
      <c r="M7338" s="29"/>
      <c r="N7338" s="29" t="s">
        <v>122</v>
      </c>
      <c r="O7338" s="31" t="n">
        <v>46641</v>
      </c>
      <c r="P7338" s="29" t="s">
        <v>123</v>
      </c>
      <c r="Q7338" s="29" t="n">
        <f aca="false">IFERROR(VALUE(L7338),"")</f>
        <v>5</v>
      </c>
      <c r="R7338" s="29" t="n">
        <f aca="true">IF(O7338="","",O7338-TODAY())</f>
        <v>356</v>
      </c>
      <c r="S7338" s="29" t="str">
        <f aca="false">IF(C7338="&lt;&lt; vazio &gt;&gt;","VAZIA",IF(AND(O7338&lt;&gt;"",R7338&lt;0),"VENCIDO",IF(AND(O7338&lt;&gt;"",R7338&lt;=Parametros!$B$10),"PRÓX. VENCIMENTO",IF(F7338="Q","QUALIDADE",IF(F7338="S","BLOQUEADO",IF(F7338="R","RESTRITO/DEVOLUÇÃO",IF(OR(N7338="QUAR",N7338="QRES"),"QUARENTENA",IF(OR(B7338="DESCARTE",B7338="DEVOLUÇÃO"),"DESCARTE/DEVOLUÇÃO",IF(AND(D7338="",K7338&lt;&gt;""),"SEM LOTE",IF(AND(Q7338&lt;&gt;"",Q7338&gt;=Parametros!$B$11),"PARADO/SEM GIRO","OK"))))))))))</f>
        <v>OK</v>
      </c>
      <c r="T7338" s="29" t="str">
        <f aca="false">IF(AND($S7338="PARADO/SEM GIRO",$K7338="KG",OR(Painel!$B$5="(Todos)",A7338=Painel!$B$5)*OR(Painel!$E$5="(Todos)",P7338=Painel!$E$5)),$J7338+ROW()/10000000,"")</f>
        <v/>
      </c>
      <c r="U7338" s="29" t="str">
        <f aca="false">IF(AND($S7338="VENCIDO",$K7338="KG",OR(Painel!$B$5="(Todos)",A7338=Painel!$B$5)*OR(Painel!$E$5="(Todos)",P7338=Painel!$E$5)),$J7338+ROW()/10000000,"")</f>
        <v/>
      </c>
    </row>
    <row r="7339" customFormat="false" ht="15" hidden="false" customHeight="false" outlineLevel="0" collapsed="false">
      <c r="A7339" s="29" t="s">
        <v>52</v>
      </c>
      <c r="B7339" s="29" t="s">
        <v>13682</v>
      </c>
      <c r="C7339" s="29" t="s">
        <v>115</v>
      </c>
      <c r="D7339" s="29"/>
      <c r="E7339" s="29" t="n">
        <v>0</v>
      </c>
      <c r="F7339" s="29"/>
      <c r="G7339" s="29"/>
      <c r="H7339" s="30" t="n">
        <v>0</v>
      </c>
      <c r="I7339" s="29"/>
      <c r="J7339" s="30" t="n">
        <v>0</v>
      </c>
      <c r="K7339" s="29"/>
      <c r="L7339" s="29" t="s">
        <v>116</v>
      </c>
      <c r="M7339" s="29"/>
      <c r="N7339" s="29"/>
      <c r="O7339" s="29"/>
      <c r="P7339" s="29"/>
      <c r="Q7339" s="29" t="n">
        <f aca="false">IFERROR(VALUE(L7339),"")</f>
        <v>0</v>
      </c>
      <c r="R7339" s="29" t="str">
        <f aca="true">IF(O7339="","",O7339-TODAY())</f>
        <v/>
      </c>
      <c r="S7339" s="29" t="str">
        <f aca="false">IF(C7339="&lt;&lt; vazio &gt;&gt;","VAZIA",IF(AND(O7339&lt;&gt;"",R7339&lt;0),"VENCIDO",IF(AND(O7339&lt;&gt;"",R7339&lt;=Parametros!$B$10),"PRÓX. VENCIMENTO",IF(F7339="Q","QUALIDADE",IF(F7339="S","BLOQUEADO",IF(F7339="R","RESTRITO/DEVOLUÇÃO",IF(OR(N7339="QUAR",N7339="QRES"),"QUARENTENA",IF(OR(B7339="DESCARTE",B7339="DEVOLUÇÃO"),"DESCARTE/DEVOLUÇÃO",IF(AND(D7339="",K7339&lt;&gt;""),"SEM LOTE",IF(AND(Q7339&lt;&gt;"",Q7339&gt;=Parametros!$B$11),"PARADO/SEM GIRO","OK"))))))))))</f>
        <v>VAZIA</v>
      </c>
      <c r="T7339" s="29" t="str">
        <f aca="false">IF(AND($S7339="PARADO/SEM GIRO",$K7339="KG",OR(Painel!$B$5="(Todos)",A7339=Painel!$B$5)*OR(Painel!$E$5="(Todos)",P7339=Painel!$E$5)),$J7339+ROW()/10000000,"")</f>
        <v/>
      </c>
      <c r="U7339" s="29" t="str">
        <f aca="false">IF(AND($S7339="VENCIDO",$K7339="KG",OR(Painel!$B$5="(Todos)",A7339=Painel!$B$5)*OR(Painel!$E$5="(Todos)",P7339=Painel!$E$5)),$J7339+ROW()/10000000,"")</f>
        <v/>
      </c>
    </row>
    <row r="7340" customFormat="false" ht="15" hidden="false" customHeight="false" outlineLevel="0" collapsed="false">
      <c r="A7340" s="29" t="s">
        <v>52</v>
      </c>
      <c r="B7340" s="29" t="s">
        <v>13683</v>
      </c>
      <c r="C7340" s="29" t="s">
        <v>876</v>
      </c>
      <c r="D7340" s="29" t="s">
        <v>11401</v>
      </c>
      <c r="E7340" s="29" t="n">
        <v>1</v>
      </c>
      <c r="F7340" s="29"/>
      <c r="G7340" s="29" t="s">
        <v>13684</v>
      </c>
      <c r="H7340" s="30" t="n">
        <v>720</v>
      </c>
      <c r="I7340" s="31" t="n">
        <v>46276</v>
      </c>
      <c r="J7340" s="30" t="n">
        <v>720</v>
      </c>
      <c r="K7340" s="29" t="s">
        <v>120</v>
      </c>
      <c r="L7340" s="29" t="s">
        <v>133</v>
      </c>
      <c r="M7340" s="29"/>
      <c r="N7340" s="29" t="s">
        <v>122</v>
      </c>
      <c r="O7340" s="31" t="n">
        <v>46819</v>
      </c>
      <c r="P7340" s="29" t="s">
        <v>123</v>
      </c>
      <c r="Q7340" s="29" t="n">
        <f aca="false">IFERROR(VALUE(L7340),"")</f>
        <v>9</v>
      </c>
      <c r="R7340" s="29" t="n">
        <f aca="true">IF(O7340="","",O7340-TODAY())</f>
        <v>534</v>
      </c>
      <c r="S7340" s="29" t="str">
        <f aca="false">IF(C7340="&lt;&lt; vazio &gt;&gt;","VAZIA",IF(AND(O7340&lt;&gt;"",R7340&lt;0),"VENCIDO",IF(AND(O7340&lt;&gt;"",R7340&lt;=Parametros!$B$10),"PRÓX. VENCIMENTO",IF(F7340="Q","QUALIDADE",IF(F7340="S","BLOQUEADO",IF(F7340="R","RESTRITO/DEVOLUÇÃO",IF(OR(N7340="QUAR",N7340="QRES"),"QUARENTENA",IF(OR(B7340="DESCARTE",B7340="DEVOLUÇÃO"),"DESCARTE/DEVOLUÇÃO",IF(AND(D7340="",K7340&lt;&gt;""),"SEM LOTE",IF(AND(Q7340&lt;&gt;"",Q7340&gt;=Parametros!$B$11),"PARADO/SEM GIRO","OK"))))))))))</f>
        <v>OK</v>
      </c>
      <c r="T7340" s="29" t="str">
        <f aca="false">IF(AND($S7340="PARADO/SEM GIRO",$K7340="KG",OR(Painel!$B$5="(Todos)",A7340=Painel!$B$5)*OR(Painel!$E$5="(Todos)",P7340=Painel!$E$5)),$J7340+ROW()/10000000,"")</f>
        <v/>
      </c>
      <c r="U7340" s="29" t="str">
        <f aca="false">IF(AND($S7340="VENCIDO",$K7340="KG",OR(Painel!$B$5="(Todos)",A7340=Painel!$B$5)*OR(Painel!$E$5="(Todos)",P7340=Painel!$E$5)),$J7340+ROW()/10000000,"")</f>
        <v/>
      </c>
    </row>
    <row r="7341" customFormat="false" ht="15" hidden="false" customHeight="false" outlineLevel="0" collapsed="false">
      <c r="A7341" s="29" t="s">
        <v>52</v>
      </c>
      <c r="B7341" s="29" t="s">
        <v>13685</v>
      </c>
      <c r="C7341" s="29" t="s">
        <v>115</v>
      </c>
      <c r="D7341" s="29"/>
      <c r="E7341" s="29" t="n">
        <v>0</v>
      </c>
      <c r="F7341" s="29"/>
      <c r="G7341" s="29"/>
      <c r="H7341" s="30" t="n">
        <v>0</v>
      </c>
      <c r="I7341" s="29"/>
      <c r="J7341" s="30" t="n">
        <v>0</v>
      </c>
      <c r="K7341" s="29"/>
      <c r="L7341" s="29" t="s">
        <v>116</v>
      </c>
      <c r="M7341" s="29"/>
      <c r="N7341" s="29"/>
      <c r="O7341" s="29"/>
      <c r="P7341" s="29"/>
      <c r="Q7341" s="29" t="n">
        <f aca="false">IFERROR(VALUE(L7341),"")</f>
        <v>0</v>
      </c>
      <c r="R7341" s="29" t="str">
        <f aca="true">IF(O7341="","",O7341-TODAY())</f>
        <v/>
      </c>
      <c r="S7341" s="29" t="str">
        <f aca="false">IF(C7341="&lt;&lt; vazio &gt;&gt;","VAZIA",IF(AND(O7341&lt;&gt;"",R7341&lt;0),"VENCIDO",IF(AND(O7341&lt;&gt;"",R7341&lt;=Parametros!$B$10),"PRÓX. VENCIMENTO",IF(F7341="Q","QUALIDADE",IF(F7341="S","BLOQUEADO",IF(F7341="R","RESTRITO/DEVOLUÇÃO",IF(OR(N7341="QUAR",N7341="QRES"),"QUARENTENA",IF(OR(B7341="DESCARTE",B7341="DEVOLUÇÃO"),"DESCARTE/DEVOLUÇÃO",IF(AND(D7341="",K7341&lt;&gt;""),"SEM LOTE",IF(AND(Q7341&lt;&gt;"",Q7341&gt;=Parametros!$B$11),"PARADO/SEM GIRO","OK"))))))))))</f>
        <v>VAZIA</v>
      </c>
      <c r="T7341" s="29" t="str">
        <f aca="false">IF(AND($S7341="PARADO/SEM GIRO",$K7341="KG",OR(Painel!$B$5="(Todos)",A7341=Painel!$B$5)*OR(Painel!$E$5="(Todos)",P7341=Painel!$E$5)),$J7341+ROW()/10000000,"")</f>
        <v/>
      </c>
      <c r="U7341" s="29" t="str">
        <f aca="false">IF(AND($S7341="VENCIDO",$K7341="KG",OR(Painel!$B$5="(Todos)",A7341=Painel!$B$5)*OR(Painel!$E$5="(Todos)",P7341=Painel!$E$5)),$J7341+ROW()/10000000,"")</f>
        <v/>
      </c>
    </row>
    <row r="7342" customFormat="false" ht="15" hidden="false" customHeight="false" outlineLevel="0" collapsed="false">
      <c r="A7342" s="29" t="s">
        <v>52</v>
      </c>
      <c r="B7342" s="29" t="s">
        <v>13686</v>
      </c>
      <c r="C7342" s="29" t="s">
        <v>549</v>
      </c>
      <c r="D7342" s="29" t="s">
        <v>12355</v>
      </c>
      <c r="E7342" s="29" t="n">
        <v>1</v>
      </c>
      <c r="F7342" s="29"/>
      <c r="G7342" s="29" t="s">
        <v>13687</v>
      </c>
      <c r="H7342" s="30" t="n">
        <v>1102.5</v>
      </c>
      <c r="I7342" s="31" t="n">
        <v>46264</v>
      </c>
      <c r="J7342" s="30" t="n">
        <v>1102.5</v>
      </c>
      <c r="K7342" s="29" t="s">
        <v>120</v>
      </c>
      <c r="L7342" s="29" t="s">
        <v>2571</v>
      </c>
      <c r="M7342" s="29"/>
      <c r="N7342" s="29" t="s">
        <v>122</v>
      </c>
      <c r="O7342" s="31" t="n">
        <v>46992</v>
      </c>
      <c r="P7342" s="29" t="s">
        <v>123</v>
      </c>
      <c r="Q7342" s="29" t="n">
        <f aca="false">IFERROR(VALUE(L7342),"")</f>
        <v>21</v>
      </c>
      <c r="R7342" s="29" t="n">
        <f aca="true">IF(O7342="","",O7342-TODAY())</f>
        <v>707</v>
      </c>
      <c r="S7342" s="29" t="str">
        <f aca="false">IF(C7342="&lt;&lt; vazio &gt;&gt;","VAZIA",IF(AND(O7342&lt;&gt;"",R7342&lt;0),"VENCIDO",IF(AND(O7342&lt;&gt;"",R7342&lt;=Parametros!$B$10),"PRÓX. VENCIMENTO",IF(F7342="Q","QUALIDADE",IF(F7342="S","BLOQUEADO",IF(F7342="R","RESTRITO/DEVOLUÇÃO",IF(OR(N7342="QUAR",N7342="QRES"),"QUARENTENA",IF(OR(B7342="DESCARTE",B7342="DEVOLUÇÃO"),"DESCARTE/DEVOLUÇÃO",IF(AND(D7342="",K7342&lt;&gt;""),"SEM LOTE",IF(AND(Q7342&lt;&gt;"",Q7342&gt;=Parametros!$B$11),"PARADO/SEM GIRO","OK"))))))))))</f>
        <v>OK</v>
      </c>
      <c r="T7342" s="29" t="str">
        <f aca="false">IF(AND($S7342="PARADO/SEM GIRO",$K7342="KG",OR(Painel!$B$5="(Todos)",A7342=Painel!$B$5)*OR(Painel!$E$5="(Todos)",P7342=Painel!$E$5)),$J7342+ROW()/10000000,"")</f>
        <v/>
      </c>
      <c r="U7342" s="29" t="str">
        <f aca="false">IF(AND($S7342="VENCIDO",$K7342="KG",OR(Painel!$B$5="(Todos)",A7342=Painel!$B$5)*OR(Painel!$E$5="(Todos)",P7342=Painel!$E$5)),$J7342+ROW()/10000000,"")</f>
        <v/>
      </c>
    </row>
    <row r="7343" customFormat="false" ht="15" hidden="false" customHeight="false" outlineLevel="0" collapsed="false">
      <c r="A7343" s="29" t="s">
        <v>52</v>
      </c>
      <c r="B7343" s="29" t="s">
        <v>13688</v>
      </c>
      <c r="C7343" s="29" t="s">
        <v>691</v>
      </c>
      <c r="D7343" s="29" t="s">
        <v>13689</v>
      </c>
      <c r="E7343" s="29" t="n">
        <v>1</v>
      </c>
      <c r="F7343" s="29" t="s">
        <v>137</v>
      </c>
      <c r="G7343" s="29" t="s">
        <v>13690</v>
      </c>
      <c r="H7343" s="30" t="n">
        <v>400</v>
      </c>
      <c r="I7343" s="31" t="n">
        <v>46280</v>
      </c>
      <c r="J7343" s="30" t="n">
        <v>400</v>
      </c>
      <c r="K7343" s="29" t="s">
        <v>120</v>
      </c>
      <c r="L7343" s="29" t="s">
        <v>144</v>
      </c>
      <c r="M7343" s="29"/>
      <c r="N7343" s="29" t="s">
        <v>122</v>
      </c>
      <c r="O7343" s="31" t="n">
        <v>46276</v>
      </c>
      <c r="P7343" s="29" t="s">
        <v>123</v>
      </c>
      <c r="Q7343" s="29" t="n">
        <f aca="false">IFERROR(VALUE(L7343),"")</f>
        <v>5</v>
      </c>
      <c r="R7343" s="29" t="n">
        <f aca="true">IF(O7343="","",O7343-TODAY())</f>
        <v>-9</v>
      </c>
      <c r="S7343" s="29" t="str">
        <f aca="false">IF(C7343="&lt;&lt; vazio &gt;&gt;","VAZIA",IF(AND(O7343&lt;&gt;"",R7343&lt;0),"VENCIDO",IF(AND(O7343&lt;&gt;"",R7343&lt;=Parametros!$B$10),"PRÓX. VENCIMENTO",IF(F7343="Q","QUALIDADE",IF(F7343="S","BLOQUEADO",IF(F7343="R","RESTRITO/DEVOLUÇÃO",IF(OR(N7343="QUAR",N7343="QRES"),"QUARENTENA",IF(OR(B7343="DESCARTE",B7343="DEVOLUÇÃO"),"DESCARTE/DEVOLUÇÃO",IF(AND(D7343="",K7343&lt;&gt;""),"SEM LOTE",IF(AND(Q7343&lt;&gt;"",Q7343&gt;=Parametros!$B$11),"PARADO/SEM GIRO","OK"))))))))))</f>
        <v>VENCIDO</v>
      </c>
      <c r="T7343" s="29" t="str">
        <f aca="false">IF(AND($S7343="PARADO/SEM GIRO",$K7343="KG",OR(Painel!$B$5="(Todos)",A7343=Painel!$B$5)*OR(Painel!$E$5="(Todos)",P7343=Painel!$E$5)),$J7343+ROW()/10000000,"")</f>
        <v/>
      </c>
      <c r="U7343" s="29" t="n">
        <f aca="false">IF(AND($S7343="VENCIDO",$K7343="KG",OR(Painel!$B$5="(Todos)",A7343=Painel!$B$5)*OR(Painel!$E$5="(Todos)",P7343=Painel!$E$5)),$J7343+ROW()/10000000,"")</f>
        <v>400.0007343</v>
      </c>
    </row>
    <row r="7344" customFormat="false" ht="15" hidden="false" customHeight="false" outlineLevel="0" collapsed="false">
      <c r="A7344" s="29" t="s">
        <v>52</v>
      </c>
      <c r="B7344" s="29" t="s">
        <v>13691</v>
      </c>
      <c r="C7344" s="29" t="s">
        <v>1381</v>
      </c>
      <c r="D7344" s="29" t="s">
        <v>1382</v>
      </c>
      <c r="E7344" s="29" t="n">
        <v>1</v>
      </c>
      <c r="F7344" s="29"/>
      <c r="G7344" s="29" t="s">
        <v>13692</v>
      </c>
      <c r="H7344" s="30" t="n">
        <v>800</v>
      </c>
      <c r="I7344" s="31" t="n">
        <v>46231</v>
      </c>
      <c r="J7344" s="30" t="n">
        <v>800</v>
      </c>
      <c r="K7344" s="29" t="s">
        <v>120</v>
      </c>
      <c r="L7344" s="29" t="s">
        <v>2246</v>
      </c>
      <c r="M7344" s="29"/>
      <c r="N7344" s="29" t="s">
        <v>122</v>
      </c>
      <c r="O7344" s="31" t="n">
        <v>46590</v>
      </c>
      <c r="P7344" s="29" t="s">
        <v>123</v>
      </c>
      <c r="Q7344" s="29" t="n">
        <f aca="false">IFERROR(VALUE(L7344),"")</f>
        <v>54</v>
      </c>
      <c r="R7344" s="29" t="n">
        <f aca="true">IF(O7344="","",O7344-TODAY())</f>
        <v>305</v>
      </c>
      <c r="S7344" s="29" t="str">
        <f aca="false">IF(C7344="&lt;&lt; vazio &gt;&gt;","VAZIA",IF(AND(O7344&lt;&gt;"",R7344&lt;0),"VENCIDO",IF(AND(O7344&lt;&gt;"",R7344&lt;=Parametros!$B$10),"PRÓX. VENCIMENTO",IF(F7344="Q","QUALIDADE",IF(F7344="S","BLOQUEADO",IF(F7344="R","RESTRITO/DEVOLUÇÃO",IF(OR(N7344="QUAR",N7344="QRES"),"QUARENTENA",IF(OR(B7344="DESCARTE",B7344="DEVOLUÇÃO"),"DESCARTE/DEVOLUÇÃO",IF(AND(D7344="",K7344&lt;&gt;""),"SEM LOTE",IF(AND(Q7344&lt;&gt;"",Q7344&gt;=Parametros!$B$11),"PARADO/SEM GIRO","OK"))))))))))</f>
        <v>OK</v>
      </c>
      <c r="T7344" s="29" t="str">
        <f aca="false">IF(AND($S7344="PARADO/SEM GIRO",$K7344="KG",OR(Painel!$B$5="(Todos)",A7344=Painel!$B$5)*OR(Painel!$E$5="(Todos)",P7344=Painel!$E$5)),$J7344+ROW()/10000000,"")</f>
        <v/>
      </c>
      <c r="U7344" s="29" t="str">
        <f aca="false">IF(AND($S7344="VENCIDO",$K7344="KG",OR(Painel!$B$5="(Todos)",A7344=Painel!$B$5)*OR(Painel!$E$5="(Todos)",P7344=Painel!$E$5)),$J7344+ROW()/10000000,"")</f>
        <v/>
      </c>
    </row>
    <row r="7345" customFormat="false" ht="15" hidden="false" customHeight="false" outlineLevel="0" collapsed="false">
      <c r="A7345" s="29" t="s">
        <v>52</v>
      </c>
      <c r="B7345" s="29" t="s">
        <v>13693</v>
      </c>
      <c r="C7345" s="29" t="s">
        <v>2510</v>
      </c>
      <c r="D7345" s="29" t="s">
        <v>2511</v>
      </c>
      <c r="E7345" s="29" t="n">
        <v>1</v>
      </c>
      <c r="F7345" s="29"/>
      <c r="G7345" s="29" t="s">
        <v>13694</v>
      </c>
      <c r="H7345" s="30" t="n">
        <v>240</v>
      </c>
      <c r="I7345" s="31" t="n">
        <v>46267</v>
      </c>
      <c r="J7345" s="30" t="n">
        <v>240</v>
      </c>
      <c r="K7345" s="29" t="s">
        <v>120</v>
      </c>
      <c r="L7345" s="29" t="s">
        <v>2513</v>
      </c>
      <c r="M7345" s="29"/>
      <c r="N7345" s="29" t="s">
        <v>134</v>
      </c>
      <c r="O7345" s="31" t="n">
        <v>46357</v>
      </c>
      <c r="P7345" s="29" t="s">
        <v>123</v>
      </c>
      <c r="Q7345" s="29" t="n">
        <f aca="false">IFERROR(VALUE(L7345),"")</f>
        <v>18</v>
      </c>
      <c r="R7345" s="29" t="n">
        <f aca="true">IF(O7345="","",O7345-TODAY())</f>
        <v>72</v>
      </c>
      <c r="S7345" s="29" t="str">
        <f aca="false">IF(C7345="&lt;&lt; vazio &gt;&gt;","VAZIA",IF(AND(O7345&lt;&gt;"",R7345&lt;0),"VENCIDO",IF(AND(O7345&lt;&gt;"",R7345&lt;=Parametros!$B$10),"PRÓX. VENCIMENTO",IF(F7345="Q","QUALIDADE",IF(F7345="S","BLOQUEADO",IF(F7345="R","RESTRITO/DEVOLUÇÃO",IF(OR(N7345="QUAR",N7345="QRES"),"QUARENTENA",IF(OR(B7345="DESCARTE",B7345="DEVOLUÇÃO"),"DESCARTE/DEVOLUÇÃO",IF(AND(D7345="",K7345&lt;&gt;""),"SEM LOTE",IF(AND(Q7345&lt;&gt;"",Q7345&gt;=Parametros!$B$11),"PARADO/SEM GIRO","OK"))))))))))</f>
        <v>OK</v>
      </c>
      <c r="T7345" s="29" t="str">
        <f aca="false">IF(AND($S7345="PARADO/SEM GIRO",$K7345="KG",OR(Painel!$B$5="(Todos)",A7345=Painel!$B$5)*OR(Painel!$E$5="(Todos)",P7345=Painel!$E$5)),$J7345+ROW()/10000000,"")</f>
        <v/>
      </c>
      <c r="U7345" s="29" t="str">
        <f aca="false">IF(AND($S7345="VENCIDO",$K7345="KG",OR(Painel!$B$5="(Todos)",A7345=Painel!$B$5)*OR(Painel!$E$5="(Todos)",P7345=Painel!$E$5)),$J7345+ROW()/10000000,"")</f>
        <v/>
      </c>
    </row>
    <row r="7346" customFormat="false" ht="15" hidden="false" customHeight="false" outlineLevel="0" collapsed="false">
      <c r="A7346" s="29" t="s">
        <v>52</v>
      </c>
      <c r="B7346" s="29" t="s">
        <v>13695</v>
      </c>
      <c r="C7346" s="29" t="s">
        <v>386</v>
      </c>
      <c r="D7346" s="29" t="s">
        <v>6822</v>
      </c>
      <c r="E7346" s="29" t="n">
        <v>1</v>
      </c>
      <c r="F7346" s="29"/>
      <c r="G7346" s="29" t="s">
        <v>13696</v>
      </c>
      <c r="H7346" s="30" t="n">
        <v>1080</v>
      </c>
      <c r="I7346" s="31" t="n">
        <v>46226</v>
      </c>
      <c r="J7346" s="30" t="n">
        <v>1080</v>
      </c>
      <c r="K7346" s="29" t="s">
        <v>120</v>
      </c>
      <c r="L7346" s="29" t="s">
        <v>5877</v>
      </c>
      <c r="M7346" s="29"/>
      <c r="N7346" s="29" t="s">
        <v>122</v>
      </c>
      <c r="O7346" s="31" t="n">
        <v>46772</v>
      </c>
      <c r="P7346" s="29" t="s">
        <v>123</v>
      </c>
      <c r="Q7346" s="29" t="n">
        <f aca="false">IFERROR(VALUE(L7346),"")</f>
        <v>59</v>
      </c>
      <c r="R7346" s="29" t="n">
        <f aca="true">IF(O7346="","",O7346-TODAY())</f>
        <v>487</v>
      </c>
      <c r="S7346" s="29" t="str">
        <f aca="false">IF(C7346="&lt;&lt; vazio &gt;&gt;","VAZIA",IF(AND(O7346&lt;&gt;"",R7346&lt;0),"VENCIDO",IF(AND(O7346&lt;&gt;"",R7346&lt;=Parametros!$B$10),"PRÓX. VENCIMENTO",IF(F7346="Q","QUALIDADE",IF(F7346="S","BLOQUEADO",IF(F7346="R","RESTRITO/DEVOLUÇÃO",IF(OR(N7346="QUAR",N7346="QRES"),"QUARENTENA",IF(OR(B7346="DESCARTE",B7346="DEVOLUÇÃO"),"DESCARTE/DEVOLUÇÃO",IF(AND(D7346="",K7346&lt;&gt;""),"SEM LOTE",IF(AND(Q7346&lt;&gt;"",Q7346&gt;=Parametros!$B$11),"PARADO/SEM GIRO","OK"))))))))))</f>
        <v>OK</v>
      </c>
      <c r="T7346" s="29" t="str">
        <f aca="false">IF(AND($S7346="PARADO/SEM GIRO",$K7346="KG",OR(Painel!$B$5="(Todos)",A7346=Painel!$B$5)*OR(Painel!$E$5="(Todos)",P7346=Painel!$E$5)),$J7346+ROW()/10000000,"")</f>
        <v/>
      </c>
      <c r="U7346" s="29" t="str">
        <f aca="false">IF(AND($S7346="VENCIDO",$K7346="KG",OR(Painel!$B$5="(Todos)",A7346=Painel!$B$5)*OR(Painel!$E$5="(Todos)",P7346=Painel!$E$5)),$J7346+ROW()/10000000,"")</f>
        <v/>
      </c>
    </row>
    <row r="7347" customFormat="false" ht="15" hidden="false" customHeight="false" outlineLevel="0" collapsed="false">
      <c r="A7347" s="29" t="s">
        <v>52</v>
      </c>
      <c r="B7347" s="29" t="s">
        <v>13697</v>
      </c>
      <c r="C7347" s="29" t="s">
        <v>785</v>
      </c>
      <c r="D7347" s="29" t="s">
        <v>880</v>
      </c>
      <c r="E7347" s="29" t="n">
        <v>1</v>
      </c>
      <c r="F7347" s="29"/>
      <c r="G7347" s="29" t="s">
        <v>13698</v>
      </c>
      <c r="H7347" s="30" t="n">
        <v>1000</v>
      </c>
      <c r="I7347" s="31" t="n">
        <v>46280</v>
      </c>
      <c r="J7347" s="30" t="n">
        <v>1000</v>
      </c>
      <c r="K7347" s="29" t="s">
        <v>120</v>
      </c>
      <c r="L7347" s="29" t="s">
        <v>144</v>
      </c>
      <c r="M7347" s="29"/>
      <c r="N7347" s="29" t="s">
        <v>122</v>
      </c>
      <c r="O7347" s="31" t="n">
        <v>46823</v>
      </c>
      <c r="P7347" s="29" t="s">
        <v>123</v>
      </c>
      <c r="Q7347" s="29" t="n">
        <f aca="false">IFERROR(VALUE(L7347),"")</f>
        <v>5</v>
      </c>
      <c r="R7347" s="29" t="n">
        <f aca="true">IF(O7347="","",O7347-TODAY())</f>
        <v>538</v>
      </c>
      <c r="S7347" s="29" t="str">
        <f aca="false">IF(C7347="&lt;&lt; vazio &gt;&gt;","VAZIA",IF(AND(O7347&lt;&gt;"",R7347&lt;0),"VENCIDO",IF(AND(O7347&lt;&gt;"",R7347&lt;=Parametros!$B$10),"PRÓX. VENCIMENTO",IF(F7347="Q","QUALIDADE",IF(F7347="S","BLOQUEADO",IF(F7347="R","RESTRITO/DEVOLUÇÃO",IF(OR(N7347="QUAR",N7347="QRES"),"QUARENTENA",IF(OR(B7347="DESCARTE",B7347="DEVOLUÇÃO"),"DESCARTE/DEVOLUÇÃO",IF(AND(D7347="",K7347&lt;&gt;""),"SEM LOTE",IF(AND(Q7347&lt;&gt;"",Q7347&gt;=Parametros!$B$11),"PARADO/SEM GIRO","OK"))))))))))</f>
        <v>OK</v>
      </c>
      <c r="T7347" s="29" t="str">
        <f aca="false">IF(AND($S7347="PARADO/SEM GIRO",$K7347="KG",OR(Painel!$B$5="(Todos)",A7347=Painel!$B$5)*OR(Painel!$E$5="(Todos)",P7347=Painel!$E$5)),$J7347+ROW()/10000000,"")</f>
        <v/>
      </c>
      <c r="U7347" s="29" t="str">
        <f aca="false">IF(AND($S7347="VENCIDO",$K7347="KG",OR(Painel!$B$5="(Todos)",A7347=Painel!$B$5)*OR(Painel!$E$5="(Todos)",P7347=Painel!$E$5)),$J7347+ROW()/10000000,"")</f>
        <v/>
      </c>
    </row>
    <row r="7348" customFormat="false" ht="15" hidden="false" customHeight="false" outlineLevel="0" collapsed="false">
      <c r="A7348" s="29" t="s">
        <v>52</v>
      </c>
      <c r="B7348" s="29" t="s">
        <v>13699</v>
      </c>
      <c r="C7348" s="29" t="s">
        <v>300</v>
      </c>
      <c r="D7348" s="29" t="s">
        <v>12012</v>
      </c>
      <c r="E7348" s="29" t="n">
        <v>1</v>
      </c>
      <c r="F7348" s="29"/>
      <c r="G7348" s="29" t="s">
        <v>13700</v>
      </c>
      <c r="H7348" s="30" t="n">
        <v>1102.5</v>
      </c>
      <c r="I7348" s="31" t="n">
        <v>46183</v>
      </c>
      <c r="J7348" s="30" t="n">
        <v>1102.5</v>
      </c>
      <c r="K7348" s="29" t="s">
        <v>120</v>
      </c>
      <c r="L7348" s="29" t="s">
        <v>1096</v>
      </c>
      <c r="M7348" s="29"/>
      <c r="N7348" s="29" t="s">
        <v>122</v>
      </c>
      <c r="O7348" s="31" t="n">
        <v>46603</v>
      </c>
      <c r="P7348" s="29" t="s">
        <v>123</v>
      </c>
      <c r="Q7348" s="29" t="n">
        <f aca="false">IFERROR(VALUE(L7348),"")</f>
        <v>102</v>
      </c>
      <c r="R7348" s="29" t="n">
        <f aca="true">IF(O7348="","",O7348-TODAY())</f>
        <v>318</v>
      </c>
      <c r="S7348" s="29" t="str">
        <f aca="false">IF(C7348="&lt;&lt; vazio &gt;&gt;","VAZIA",IF(AND(O7348&lt;&gt;"",R7348&lt;0),"VENCIDO",IF(AND(O7348&lt;&gt;"",R7348&lt;=Parametros!$B$10),"PRÓX. VENCIMENTO",IF(F7348="Q","QUALIDADE",IF(F7348="S","BLOQUEADO",IF(F7348="R","RESTRITO/DEVOLUÇÃO",IF(OR(N7348="QUAR",N7348="QRES"),"QUARENTENA",IF(OR(B7348="DESCARTE",B7348="DEVOLUÇÃO"),"DESCARTE/DEVOLUÇÃO",IF(AND(D7348="",K7348&lt;&gt;""),"SEM LOTE",IF(AND(Q7348&lt;&gt;"",Q7348&gt;=Parametros!$B$11),"PARADO/SEM GIRO","OK"))))))))))</f>
        <v>PARADO/SEM GIRO</v>
      </c>
      <c r="T7348" s="29" t="n">
        <f aca="false">IF(AND($S7348="PARADO/SEM GIRO",$K7348="KG",OR(Painel!$B$5="(Todos)",A7348=Painel!$B$5)*OR(Painel!$E$5="(Todos)",P7348=Painel!$E$5)),$J7348+ROW()/10000000,"")</f>
        <v>1102.5007348</v>
      </c>
      <c r="U7348" s="29" t="str">
        <f aca="false">IF(AND($S7348="VENCIDO",$K7348="KG",OR(Painel!$B$5="(Todos)",A7348=Painel!$B$5)*OR(Painel!$E$5="(Todos)",P7348=Painel!$E$5)),$J7348+ROW()/10000000,"")</f>
        <v/>
      </c>
    </row>
    <row r="7349" customFormat="false" ht="15" hidden="false" customHeight="false" outlineLevel="0" collapsed="false">
      <c r="A7349" s="29" t="s">
        <v>52</v>
      </c>
      <c r="B7349" s="29" t="s">
        <v>13701</v>
      </c>
      <c r="C7349" s="29" t="s">
        <v>3520</v>
      </c>
      <c r="D7349" s="29" t="s">
        <v>656</v>
      </c>
      <c r="E7349" s="29" t="n">
        <v>1</v>
      </c>
      <c r="F7349" s="29" t="s">
        <v>268</v>
      </c>
      <c r="G7349" s="29" t="s">
        <v>13702</v>
      </c>
      <c r="H7349" s="30" t="n">
        <v>960</v>
      </c>
      <c r="I7349" s="31" t="n">
        <v>46272</v>
      </c>
      <c r="J7349" s="30" t="n">
        <v>960</v>
      </c>
      <c r="K7349" s="29" t="s">
        <v>120</v>
      </c>
      <c r="L7349" s="29" t="s">
        <v>126</v>
      </c>
      <c r="M7349" s="29"/>
      <c r="N7349" s="29" t="s">
        <v>122</v>
      </c>
      <c r="O7349" s="31" t="n">
        <v>46816</v>
      </c>
      <c r="P7349" s="29" t="s">
        <v>123</v>
      </c>
      <c r="Q7349" s="29" t="n">
        <f aca="false">IFERROR(VALUE(L7349),"")</f>
        <v>13</v>
      </c>
      <c r="R7349" s="29" t="n">
        <f aca="true">IF(O7349="","",O7349-TODAY())</f>
        <v>531</v>
      </c>
      <c r="S7349" s="29" t="str">
        <f aca="false">IF(C7349="&lt;&lt; vazio &gt;&gt;","VAZIA",IF(AND(O7349&lt;&gt;"",R7349&lt;0),"VENCIDO",IF(AND(O7349&lt;&gt;"",R7349&lt;=Parametros!$B$10),"PRÓX. VENCIMENTO",IF(F7349="Q","QUALIDADE",IF(F7349="S","BLOQUEADO",IF(F7349="R","RESTRITO/DEVOLUÇÃO",IF(OR(N7349="QUAR",N7349="QRES"),"QUARENTENA",IF(OR(B7349="DESCARTE",B7349="DEVOLUÇÃO"),"DESCARTE/DEVOLUÇÃO",IF(AND(D7349="",K7349&lt;&gt;""),"SEM LOTE",IF(AND(Q7349&lt;&gt;"",Q7349&gt;=Parametros!$B$11),"PARADO/SEM GIRO","OK"))))))))))</f>
        <v>QUALIDADE</v>
      </c>
      <c r="T7349" s="29" t="str">
        <f aca="false">IF(AND($S7349="PARADO/SEM GIRO",$K7349="KG",OR(Painel!$B$5="(Todos)",A7349=Painel!$B$5)*OR(Painel!$E$5="(Todos)",P7349=Painel!$E$5)),$J7349+ROW()/10000000,"")</f>
        <v/>
      </c>
      <c r="U7349" s="29" t="str">
        <f aca="false">IF(AND($S7349="VENCIDO",$K7349="KG",OR(Painel!$B$5="(Todos)",A7349=Painel!$B$5)*OR(Painel!$E$5="(Todos)",P7349=Painel!$E$5)),$J7349+ROW()/10000000,"")</f>
        <v/>
      </c>
    </row>
    <row r="7350" customFormat="false" ht="15" hidden="false" customHeight="false" outlineLevel="0" collapsed="false">
      <c r="A7350" s="29" t="s">
        <v>52</v>
      </c>
      <c r="B7350" s="29" t="s">
        <v>13703</v>
      </c>
      <c r="C7350" s="29" t="s">
        <v>691</v>
      </c>
      <c r="D7350" s="29" t="s">
        <v>13704</v>
      </c>
      <c r="E7350" s="29" t="n">
        <v>1</v>
      </c>
      <c r="F7350" s="29"/>
      <c r="G7350" s="29" t="s">
        <v>13705</v>
      </c>
      <c r="H7350" s="30" t="n">
        <v>1000</v>
      </c>
      <c r="I7350" s="31" t="n">
        <v>46275</v>
      </c>
      <c r="J7350" s="30" t="n">
        <v>1000</v>
      </c>
      <c r="K7350" s="29" t="s">
        <v>120</v>
      </c>
      <c r="L7350" s="29" t="s">
        <v>121</v>
      </c>
      <c r="M7350" s="29"/>
      <c r="N7350" s="29" t="s">
        <v>122</v>
      </c>
      <c r="O7350" s="31" t="n">
        <v>46640</v>
      </c>
      <c r="P7350" s="29" t="s">
        <v>123</v>
      </c>
      <c r="Q7350" s="29" t="n">
        <f aca="false">IFERROR(VALUE(L7350),"")</f>
        <v>10</v>
      </c>
      <c r="R7350" s="29" t="n">
        <f aca="true">IF(O7350="","",O7350-TODAY())</f>
        <v>355</v>
      </c>
      <c r="S7350" s="29" t="str">
        <f aca="false">IF(C7350="&lt;&lt; vazio &gt;&gt;","VAZIA",IF(AND(O7350&lt;&gt;"",R7350&lt;0),"VENCIDO",IF(AND(O7350&lt;&gt;"",R7350&lt;=Parametros!$B$10),"PRÓX. VENCIMENTO",IF(F7350="Q","QUALIDADE",IF(F7350="S","BLOQUEADO",IF(F7350="R","RESTRITO/DEVOLUÇÃO",IF(OR(N7350="QUAR",N7350="QRES"),"QUARENTENA",IF(OR(B7350="DESCARTE",B7350="DEVOLUÇÃO"),"DESCARTE/DEVOLUÇÃO",IF(AND(D7350="",K7350&lt;&gt;""),"SEM LOTE",IF(AND(Q7350&lt;&gt;"",Q7350&gt;=Parametros!$B$11),"PARADO/SEM GIRO","OK"))))))))))</f>
        <v>OK</v>
      </c>
      <c r="T7350" s="29" t="str">
        <f aca="false">IF(AND($S7350="PARADO/SEM GIRO",$K7350="KG",OR(Painel!$B$5="(Todos)",A7350=Painel!$B$5)*OR(Painel!$E$5="(Todos)",P7350=Painel!$E$5)),$J7350+ROW()/10000000,"")</f>
        <v/>
      </c>
      <c r="U7350" s="29" t="str">
        <f aca="false">IF(AND($S7350="VENCIDO",$K7350="KG",OR(Painel!$B$5="(Todos)",A7350=Painel!$B$5)*OR(Painel!$E$5="(Todos)",P7350=Painel!$E$5)),$J7350+ROW()/10000000,"")</f>
        <v/>
      </c>
    </row>
    <row r="7351" customFormat="false" ht="15" hidden="false" customHeight="false" outlineLevel="0" collapsed="false">
      <c r="A7351" s="29" t="s">
        <v>52</v>
      </c>
      <c r="B7351" s="29" t="s">
        <v>13706</v>
      </c>
      <c r="C7351" s="29" t="s">
        <v>186</v>
      </c>
      <c r="D7351" s="29" t="s">
        <v>3466</v>
      </c>
      <c r="E7351" s="29" t="n">
        <v>1</v>
      </c>
      <c r="F7351" s="29" t="s">
        <v>137</v>
      </c>
      <c r="G7351" s="29" t="s">
        <v>13707</v>
      </c>
      <c r="H7351" s="30" t="n">
        <v>90.9</v>
      </c>
      <c r="I7351" s="31" t="n">
        <v>46271</v>
      </c>
      <c r="J7351" s="30" t="n">
        <v>90.9</v>
      </c>
      <c r="K7351" s="29" t="s">
        <v>120</v>
      </c>
      <c r="L7351" s="29" t="s">
        <v>221</v>
      </c>
      <c r="M7351" s="29"/>
      <c r="N7351" s="29" t="s">
        <v>134</v>
      </c>
      <c r="O7351" s="31" t="n">
        <v>46276</v>
      </c>
      <c r="P7351" s="29" t="s">
        <v>123</v>
      </c>
      <c r="Q7351" s="29" t="n">
        <f aca="false">IFERROR(VALUE(L7351),"")</f>
        <v>14</v>
      </c>
      <c r="R7351" s="29" t="n">
        <f aca="true">IF(O7351="","",O7351-TODAY())</f>
        <v>-9</v>
      </c>
      <c r="S7351" s="29" t="str">
        <f aca="false">IF(C7351="&lt;&lt; vazio &gt;&gt;","VAZIA",IF(AND(O7351&lt;&gt;"",R7351&lt;0),"VENCIDO",IF(AND(O7351&lt;&gt;"",R7351&lt;=Parametros!$B$10),"PRÓX. VENCIMENTO",IF(F7351="Q","QUALIDADE",IF(F7351="S","BLOQUEADO",IF(F7351="R","RESTRITO/DEVOLUÇÃO",IF(OR(N7351="QUAR",N7351="QRES"),"QUARENTENA",IF(OR(B7351="DESCARTE",B7351="DEVOLUÇÃO"),"DESCARTE/DEVOLUÇÃO",IF(AND(D7351="",K7351&lt;&gt;""),"SEM LOTE",IF(AND(Q7351&lt;&gt;"",Q7351&gt;=Parametros!$B$11),"PARADO/SEM GIRO","OK"))))))))))</f>
        <v>VENCIDO</v>
      </c>
      <c r="T7351" s="29" t="str">
        <f aca="false">IF(AND($S7351="PARADO/SEM GIRO",$K7351="KG",OR(Painel!$B$5="(Todos)",A7351=Painel!$B$5)*OR(Painel!$E$5="(Todos)",P7351=Painel!$E$5)),$J7351+ROW()/10000000,"")</f>
        <v/>
      </c>
      <c r="U7351" s="29" t="n">
        <f aca="false">IF(AND($S7351="VENCIDO",$K7351="KG",OR(Painel!$B$5="(Todos)",A7351=Painel!$B$5)*OR(Painel!$E$5="(Todos)",P7351=Painel!$E$5)),$J7351+ROW()/10000000,"")</f>
        <v>90.9007351</v>
      </c>
    </row>
    <row r="7352" customFormat="false" ht="15" hidden="false" customHeight="false" outlineLevel="0" collapsed="false">
      <c r="A7352" s="29" t="s">
        <v>52</v>
      </c>
      <c r="B7352" s="29" t="s">
        <v>13708</v>
      </c>
      <c r="C7352" s="29" t="s">
        <v>581</v>
      </c>
      <c r="D7352" s="29" t="s">
        <v>511</v>
      </c>
      <c r="E7352" s="29" t="n">
        <v>1</v>
      </c>
      <c r="F7352" s="29" t="s">
        <v>268</v>
      </c>
      <c r="G7352" s="29" t="s">
        <v>13709</v>
      </c>
      <c r="H7352" s="30" t="n">
        <v>315</v>
      </c>
      <c r="I7352" s="31" t="n">
        <v>46273</v>
      </c>
      <c r="J7352" s="30" t="n">
        <v>315</v>
      </c>
      <c r="K7352" s="29" t="s">
        <v>120</v>
      </c>
      <c r="L7352" s="29" t="s">
        <v>149</v>
      </c>
      <c r="M7352" s="29"/>
      <c r="N7352" s="29" t="s">
        <v>122</v>
      </c>
      <c r="O7352" s="31" t="n">
        <v>46819</v>
      </c>
      <c r="P7352" s="29" t="s">
        <v>123</v>
      </c>
      <c r="Q7352" s="29" t="n">
        <f aca="false">IFERROR(VALUE(L7352),"")</f>
        <v>12</v>
      </c>
      <c r="R7352" s="29" t="n">
        <f aca="true">IF(O7352="","",O7352-TODAY())</f>
        <v>534</v>
      </c>
      <c r="S7352" s="29" t="str">
        <f aca="false">IF(C7352="&lt;&lt; vazio &gt;&gt;","VAZIA",IF(AND(O7352&lt;&gt;"",R7352&lt;0),"VENCIDO",IF(AND(O7352&lt;&gt;"",R7352&lt;=Parametros!$B$10),"PRÓX. VENCIMENTO",IF(F7352="Q","QUALIDADE",IF(F7352="S","BLOQUEADO",IF(F7352="R","RESTRITO/DEVOLUÇÃO",IF(OR(N7352="QUAR",N7352="QRES"),"QUARENTENA",IF(OR(B7352="DESCARTE",B7352="DEVOLUÇÃO"),"DESCARTE/DEVOLUÇÃO",IF(AND(D7352="",K7352&lt;&gt;""),"SEM LOTE",IF(AND(Q7352&lt;&gt;"",Q7352&gt;=Parametros!$B$11),"PARADO/SEM GIRO","OK"))))))))))</f>
        <v>QUALIDADE</v>
      </c>
      <c r="T7352" s="29" t="str">
        <f aca="false">IF(AND($S7352="PARADO/SEM GIRO",$K7352="KG",OR(Painel!$B$5="(Todos)",A7352=Painel!$B$5)*OR(Painel!$E$5="(Todos)",P7352=Painel!$E$5)),$J7352+ROW()/10000000,"")</f>
        <v/>
      </c>
      <c r="U7352" s="29" t="str">
        <f aca="false">IF(AND($S7352="VENCIDO",$K7352="KG",OR(Painel!$B$5="(Todos)",A7352=Painel!$B$5)*OR(Painel!$E$5="(Todos)",P7352=Painel!$E$5)),$J7352+ROW()/10000000,"")</f>
        <v/>
      </c>
    </row>
    <row r="7353" customFormat="false" ht="15" hidden="false" customHeight="false" outlineLevel="0" collapsed="false">
      <c r="A7353" s="29" t="s">
        <v>52</v>
      </c>
      <c r="B7353" s="29" t="s">
        <v>13710</v>
      </c>
      <c r="C7353" s="29" t="s">
        <v>115</v>
      </c>
      <c r="D7353" s="29"/>
      <c r="E7353" s="29" t="n">
        <v>0</v>
      </c>
      <c r="F7353" s="29"/>
      <c r="G7353" s="29"/>
      <c r="H7353" s="30" t="n">
        <v>0</v>
      </c>
      <c r="I7353" s="29"/>
      <c r="J7353" s="30" t="n">
        <v>0</v>
      </c>
      <c r="K7353" s="29"/>
      <c r="L7353" s="29" t="s">
        <v>116</v>
      </c>
      <c r="M7353" s="29"/>
      <c r="N7353" s="29"/>
      <c r="O7353" s="29"/>
      <c r="P7353" s="29"/>
      <c r="Q7353" s="29" t="n">
        <f aca="false">IFERROR(VALUE(L7353),"")</f>
        <v>0</v>
      </c>
      <c r="R7353" s="29" t="str">
        <f aca="true">IF(O7353="","",O7353-TODAY())</f>
        <v/>
      </c>
      <c r="S7353" s="29" t="str">
        <f aca="false">IF(C7353="&lt;&lt; vazio &gt;&gt;","VAZIA",IF(AND(O7353&lt;&gt;"",R7353&lt;0),"VENCIDO",IF(AND(O7353&lt;&gt;"",R7353&lt;=Parametros!$B$10),"PRÓX. VENCIMENTO",IF(F7353="Q","QUALIDADE",IF(F7353="S","BLOQUEADO",IF(F7353="R","RESTRITO/DEVOLUÇÃO",IF(OR(N7353="QUAR",N7353="QRES"),"QUARENTENA",IF(OR(B7353="DESCARTE",B7353="DEVOLUÇÃO"),"DESCARTE/DEVOLUÇÃO",IF(AND(D7353="",K7353&lt;&gt;""),"SEM LOTE",IF(AND(Q7353&lt;&gt;"",Q7353&gt;=Parametros!$B$11),"PARADO/SEM GIRO","OK"))))))))))</f>
        <v>VAZIA</v>
      </c>
      <c r="T7353" s="29" t="str">
        <f aca="false">IF(AND($S7353="PARADO/SEM GIRO",$K7353="KG",OR(Painel!$B$5="(Todos)",A7353=Painel!$B$5)*OR(Painel!$E$5="(Todos)",P7353=Painel!$E$5)),$J7353+ROW()/10000000,"")</f>
        <v/>
      </c>
      <c r="U7353" s="29" t="str">
        <f aca="false">IF(AND($S7353="VENCIDO",$K7353="KG",OR(Painel!$B$5="(Todos)",A7353=Painel!$B$5)*OR(Painel!$E$5="(Todos)",P7353=Painel!$E$5)),$J7353+ROW()/10000000,"")</f>
        <v/>
      </c>
    </row>
    <row r="7354" customFormat="false" ht="15" hidden="false" customHeight="false" outlineLevel="0" collapsed="false">
      <c r="A7354" s="29" t="s">
        <v>52</v>
      </c>
      <c r="B7354" s="29" t="s">
        <v>13711</v>
      </c>
      <c r="C7354" s="29" t="s">
        <v>157</v>
      </c>
      <c r="D7354" s="29" t="s">
        <v>2607</v>
      </c>
      <c r="E7354" s="29" t="n">
        <v>1</v>
      </c>
      <c r="F7354" s="29"/>
      <c r="G7354" s="29" t="s">
        <v>13712</v>
      </c>
      <c r="H7354" s="30" t="n">
        <v>1102.5</v>
      </c>
      <c r="I7354" s="31" t="n">
        <v>46266</v>
      </c>
      <c r="J7354" s="30" t="n">
        <v>1102.5</v>
      </c>
      <c r="K7354" s="29" t="s">
        <v>120</v>
      </c>
      <c r="L7354" s="29" t="s">
        <v>180</v>
      </c>
      <c r="M7354" s="29"/>
      <c r="N7354" s="29" t="s">
        <v>122</v>
      </c>
      <c r="O7354" s="31" t="n">
        <v>46741</v>
      </c>
      <c r="P7354" s="29" t="s">
        <v>123</v>
      </c>
      <c r="Q7354" s="29" t="n">
        <f aca="false">IFERROR(VALUE(L7354),"")</f>
        <v>19</v>
      </c>
      <c r="R7354" s="29" t="n">
        <f aca="true">IF(O7354="","",O7354-TODAY())</f>
        <v>456</v>
      </c>
      <c r="S7354" s="29" t="str">
        <f aca="false">IF(C7354="&lt;&lt; vazio &gt;&gt;","VAZIA",IF(AND(O7354&lt;&gt;"",R7354&lt;0),"VENCIDO",IF(AND(O7354&lt;&gt;"",R7354&lt;=Parametros!$B$10),"PRÓX. VENCIMENTO",IF(F7354="Q","QUALIDADE",IF(F7354="S","BLOQUEADO",IF(F7354="R","RESTRITO/DEVOLUÇÃO",IF(OR(N7354="QUAR",N7354="QRES"),"QUARENTENA",IF(OR(B7354="DESCARTE",B7354="DEVOLUÇÃO"),"DESCARTE/DEVOLUÇÃO",IF(AND(D7354="",K7354&lt;&gt;""),"SEM LOTE",IF(AND(Q7354&lt;&gt;"",Q7354&gt;=Parametros!$B$11),"PARADO/SEM GIRO","OK"))))))))))</f>
        <v>OK</v>
      </c>
      <c r="T7354" s="29" t="str">
        <f aca="false">IF(AND($S7354="PARADO/SEM GIRO",$K7354="KG",OR(Painel!$B$5="(Todos)",A7354=Painel!$B$5)*OR(Painel!$E$5="(Todos)",P7354=Painel!$E$5)),$J7354+ROW()/10000000,"")</f>
        <v/>
      </c>
      <c r="U7354" s="29" t="str">
        <f aca="false">IF(AND($S7354="VENCIDO",$K7354="KG",OR(Painel!$B$5="(Todos)",A7354=Painel!$B$5)*OR(Painel!$E$5="(Todos)",P7354=Painel!$E$5)),$J7354+ROW()/10000000,"")</f>
        <v/>
      </c>
    </row>
    <row r="7355" customFormat="false" ht="15" hidden="false" customHeight="false" outlineLevel="0" collapsed="false">
      <c r="A7355" s="29" t="s">
        <v>52</v>
      </c>
      <c r="B7355" s="29" t="s">
        <v>13713</v>
      </c>
      <c r="C7355" s="29" t="s">
        <v>785</v>
      </c>
      <c r="D7355" s="29" t="s">
        <v>880</v>
      </c>
      <c r="E7355" s="29" t="n">
        <v>1</v>
      </c>
      <c r="F7355" s="29"/>
      <c r="G7355" s="29" t="s">
        <v>13714</v>
      </c>
      <c r="H7355" s="30" t="n">
        <v>1000</v>
      </c>
      <c r="I7355" s="31" t="n">
        <v>46280</v>
      </c>
      <c r="J7355" s="30" t="n">
        <v>1000</v>
      </c>
      <c r="K7355" s="29" t="s">
        <v>120</v>
      </c>
      <c r="L7355" s="29" t="s">
        <v>144</v>
      </c>
      <c r="M7355" s="29"/>
      <c r="N7355" s="29" t="s">
        <v>122</v>
      </c>
      <c r="O7355" s="31" t="n">
        <v>46823</v>
      </c>
      <c r="P7355" s="29" t="s">
        <v>123</v>
      </c>
      <c r="Q7355" s="29" t="n">
        <f aca="false">IFERROR(VALUE(L7355),"")</f>
        <v>5</v>
      </c>
      <c r="R7355" s="29" t="n">
        <f aca="true">IF(O7355="","",O7355-TODAY())</f>
        <v>538</v>
      </c>
      <c r="S7355" s="29" t="str">
        <f aca="false">IF(C7355="&lt;&lt; vazio &gt;&gt;","VAZIA",IF(AND(O7355&lt;&gt;"",R7355&lt;0),"VENCIDO",IF(AND(O7355&lt;&gt;"",R7355&lt;=Parametros!$B$10),"PRÓX. VENCIMENTO",IF(F7355="Q","QUALIDADE",IF(F7355="S","BLOQUEADO",IF(F7355="R","RESTRITO/DEVOLUÇÃO",IF(OR(N7355="QUAR",N7355="QRES"),"QUARENTENA",IF(OR(B7355="DESCARTE",B7355="DEVOLUÇÃO"),"DESCARTE/DEVOLUÇÃO",IF(AND(D7355="",K7355&lt;&gt;""),"SEM LOTE",IF(AND(Q7355&lt;&gt;"",Q7355&gt;=Parametros!$B$11),"PARADO/SEM GIRO","OK"))))))))))</f>
        <v>OK</v>
      </c>
      <c r="T7355" s="29" t="str">
        <f aca="false">IF(AND($S7355="PARADO/SEM GIRO",$K7355="KG",OR(Painel!$B$5="(Todos)",A7355=Painel!$B$5)*OR(Painel!$E$5="(Todos)",P7355=Painel!$E$5)),$J7355+ROW()/10000000,"")</f>
        <v/>
      </c>
      <c r="U7355" s="29" t="str">
        <f aca="false">IF(AND($S7355="VENCIDO",$K7355="KG",OR(Painel!$B$5="(Todos)",A7355=Painel!$B$5)*OR(Painel!$E$5="(Todos)",P7355=Painel!$E$5)),$J7355+ROW()/10000000,"")</f>
        <v/>
      </c>
    </row>
    <row r="7356" customFormat="false" ht="15" hidden="false" customHeight="false" outlineLevel="0" collapsed="false">
      <c r="A7356" s="29" t="s">
        <v>52</v>
      </c>
      <c r="B7356" s="29" t="s">
        <v>13715</v>
      </c>
      <c r="C7356" s="29" t="s">
        <v>549</v>
      </c>
      <c r="D7356" s="29" t="s">
        <v>550</v>
      </c>
      <c r="E7356" s="29" t="n">
        <v>1</v>
      </c>
      <c r="F7356" s="29"/>
      <c r="G7356" s="29" t="s">
        <v>13716</v>
      </c>
      <c r="H7356" s="30" t="n">
        <v>1102.5</v>
      </c>
      <c r="I7356" s="31" t="n">
        <v>46263</v>
      </c>
      <c r="J7356" s="30" t="n">
        <v>1102.5</v>
      </c>
      <c r="K7356" s="29" t="s">
        <v>120</v>
      </c>
      <c r="L7356" s="29" t="s">
        <v>771</v>
      </c>
      <c r="M7356" s="29"/>
      <c r="N7356" s="29" t="s">
        <v>122</v>
      </c>
      <c r="O7356" s="31" t="n">
        <v>46991</v>
      </c>
      <c r="P7356" s="29" t="s">
        <v>123</v>
      </c>
      <c r="Q7356" s="29" t="n">
        <f aca="false">IFERROR(VALUE(L7356),"")</f>
        <v>22</v>
      </c>
      <c r="R7356" s="29" t="n">
        <f aca="true">IF(O7356="","",O7356-TODAY())</f>
        <v>706</v>
      </c>
      <c r="S7356" s="29" t="str">
        <f aca="false">IF(C7356="&lt;&lt; vazio &gt;&gt;","VAZIA",IF(AND(O7356&lt;&gt;"",R7356&lt;0),"VENCIDO",IF(AND(O7356&lt;&gt;"",R7356&lt;=Parametros!$B$10),"PRÓX. VENCIMENTO",IF(F7356="Q","QUALIDADE",IF(F7356="S","BLOQUEADO",IF(F7356="R","RESTRITO/DEVOLUÇÃO",IF(OR(N7356="QUAR",N7356="QRES"),"QUARENTENA",IF(OR(B7356="DESCARTE",B7356="DEVOLUÇÃO"),"DESCARTE/DEVOLUÇÃO",IF(AND(D7356="",K7356&lt;&gt;""),"SEM LOTE",IF(AND(Q7356&lt;&gt;"",Q7356&gt;=Parametros!$B$11),"PARADO/SEM GIRO","OK"))))))))))</f>
        <v>OK</v>
      </c>
      <c r="T7356" s="29" t="str">
        <f aca="false">IF(AND($S7356="PARADO/SEM GIRO",$K7356="KG",OR(Painel!$B$5="(Todos)",A7356=Painel!$B$5)*OR(Painel!$E$5="(Todos)",P7356=Painel!$E$5)),$J7356+ROW()/10000000,"")</f>
        <v/>
      </c>
      <c r="U7356" s="29" t="str">
        <f aca="false">IF(AND($S7356="VENCIDO",$K7356="KG",OR(Painel!$B$5="(Todos)",A7356=Painel!$B$5)*OR(Painel!$E$5="(Todos)",P7356=Painel!$E$5)),$J7356+ROW()/10000000,"")</f>
        <v/>
      </c>
    </row>
    <row r="7357" customFormat="false" ht="15" hidden="false" customHeight="false" outlineLevel="0" collapsed="false">
      <c r="A7357" s="29" t="s">
        <v>52</v>
      </c>
      <c r="B7357" s="29" t="s">
        <v>13717</v>
      </c>
      <c r="C7357" s="29" t="s">
        <v>2694</v>
      </c>
      <c r="D7357" s="29" t="s">
        <v>9030</v>
      </c>
      <c r="E7357" s="29" t="n">
        <v>1</v>
      </c>
      <c r="F7357" s="29"/>
      <c r="G7357" s="29" t="s">
        <v>13718</v>
      </c>
      <c r="H7357" s="30" t="n">
        <v>460</v>
      </c>
      <c r="I7357" s="31" t="n">
        <v>46239</v>
      </c>
      <c r="J7357" s="30" t="n">
        <v>460</v>
      </c>
      <c r="K7357" s="29" t="s">
        <v>120</v>
      </c>
      <c r="L7357" s="29" t="s">
        <v>12109</v>
      </c>
      <c r="M7357" s="29"/>
      <c r="N7357" s="29" t="s">
        <v>122</v>
      </c>
      <c r="O7357" s="31" t="n">
        <v>46549</v>
      </c>
      <c r="P7357" s="29" t="s">
        <v>123</v>
      </c>
      <c r="Q7357" s="29" t="n">
        <f aca="false">IFERROR(VALUE(L7357),"")</f>
        <v>200</v>
      </c>
      <c r="R7357" s="29" t="n">
        <f aca="true">IF(O7357="","",O7357-TODAY())</f>
        <v>264</v>
      </c>
      <c r="S7357" s="29" t="str">
        <f aca="false">IF(C7357="&lt;&lt; vazio &gt;&gt;","VAZIA",IF(AND(O7357&lt;&gt;"",R7357&lt;0),"VENCIDO",IF(AND(O7357&lt;&gt;"",R7357&lt;=Parametros!$B$10),"PRÓX. VENCIMENTO",IF(F7357="Q","QUALIDADE",IF(F7357="S","BLOQUEADO",IF(F7357="R","RESTRITO/DEVOLUÇÃO",IF(OR(N7357="QUAR",N7357="QRES"),"QUARENTENA",IF(OR(B7357="DESCARTE",B7357="DEVOLUÇÃO"),"DESCARTE/DEVOLUÇÃO",IF(AND(D7357="",K7357&lt;&gt;""),"SEM LOTE",IF(AND(Q7357&lt;&gt;"",Q7357&gt;=Parametros!$B$11),"PARADO/SEM GIRO","OK"))))))))))</f>
        <v>PARADO/SEM GIRO</v>
      </c>
      <c r="T7357" s="29" t="n">
        <f aca="false">IF(AND($S7357="PARADO/SEM GIRO",$K7357="KG",OR(Painel!$B$5="(Todos)",A7357=Painel!$B$5)*OR(Painel!$E$5="(Todos)",P7357=Painel!$E$5)),$J7357+ROW()/10000000,"")</f>
        <v>460.0007357</v>
      </c>
      <c r="U7357" s="29" t="str">
        <f aca="false">IF(AND($S7357="VENCIDO",$K7357="KG",OR(Painel!$B$5="(Todos)",A7357=Painel!$B$5)*OR(Painel!$E$5="(Todos)",P7357=Painel!$E$5)),$J7357+ROW()/10000000,"")</f>
        <v/>
      </c>
    </row>
    <row r="7358" customFormat="false" ht="15" hidden="false" customHeight="false" outlineLevel="0" collapsed="false">
      <c r="A7358" s="29" t="s">
        <v>52</v>
      </c>
      <c r="B7358" s="29" t="s">
        <v>13719</v>
      </c>
      <c r="C7358" s="29" t="s">
        <v>369</v>
      </c>
      <c r="D7358" s="29" t="s">
        <v>4395</v>
      </c>
      <c r="E7358" s="29" t="n">
        <v>1</v>
      </c>
      <c r="F7358" s="29"/>
      <c r="G7358" s="29" t="s">
        <v>13720</v>
      </c>
      <c r="H7358" s="30" t="n">
        <v>999.9</v>
      </c>
      <c r="I7358" s="31" t="n">
        <v>46258</v>
      </c>
      <c r="J7358" s="30" t="n">
        <v>999.9</v>
      </c>
      <c r="K7358" s="29" t="s">
        <v>120</v>
      </c>
      <c r="L7358" s="29" t="s">
        <v>294</v>
      </c>
      <c r="M7358" s="29"/>
      <c r="N7358" s="29" t="s">
        <v>122</v>
      </c>
      <c r="O7358" s="31" t="n">
        <v>46802</v>
      </c>
      <c r="P7358" s="29" t="s">
        <v>123</v>
      </c>
      <c r="Q7358" s="29" t="n">
        <f aca="false">IFERROR(VALUE(L7358),"")</f>
        <v>27</v>
      </c>
      <c r="R7358" s="29" t="n">
        <f aca="true">IF(O7358="","",O7358-TODAY())</f>
        <v>517</v>
      </c>
      <c r="S7358" s="29" t="str">
        <f aca="false">IF(C7358="&lt;&lt; vazio &gt;&gt;","VAZIA",IF(AND(O7358&lt;&gt;"",R7358&lt;0),"VENCIDO",IF(AND(O7358&lt;&gt;"",R7358&lt;=Parametros!$B$10),"PRÓX. VENCIMENTO",IF(F7358="Q","QUALIDADE",IF(F7358="S","BLOQUEADO",IF(F7358="R","RESTRITO/DEVOLUÇÃO",IF(OR(N7358="QUAR",N7358="QRES"),"QUARENTENA",IF(OR(B7358="DESCARTE",B7358="DEVOLUÇÃO"),"DESCARTE/DEVOLUÇÃO",IF(AND(D7358="",K7358&lt;&gt;""),"SEM LOTE",IF(AND(Q7358&lt;&gt;"",Q7358&gt;=Parametros!$B$11),"PARADO/SEM GIRO","OK"))))))))))</f>
        <v>OK</v>
      </c>
      <c r="T7358" s="29" t="str">
        <f aca="false">IF(AND($S7358="PARADO/SEM GIRO",$K7358="KG",OR(Painel!$B$5="(Todos)",A7358=Painel!$B$5)*OR(Painel!$E$5="(Todos)",P7358=Painel!$E$5)),$J7358+ROW()/10000000,"")</f>
        <v/>
      </c>
      <c r="U7358" s="29" t="str">
        <f aca="false">IF(AND($S7358="VENCIDO",$K7358="KG",OR(Painel!$B$5="(Todos)",A7358=Painel!$B$5)*OR(Painel!$E$5="(Todos)",P7358=Painel!$E$5)),$J7358+ROW()/10000000,"")</f>
        <v/>
      </c>
    </row>
    <row r="7359" customFormat="false" ht="15" hidden="false" customHeight="false" outlineLevel="0" collapsed="false">
      <c r="A7359" s="29" t="s">
        <v>52</v>
      </c>
      <c r="B7359" s="29" t="s">
        <v>13721</v>
      </c>
      <c r="C7359" s="29" t="s">
        <v>222</v>
      </c>
      <c r="D7359" s="29" t="s">
        <v>10877</v>
      </c>
      <c r="E7359" s="29" t="n">
        <v>1</v>
      </c>
      <c r="F7359" s="29"/>
      <c r="G7359" s="29" t="s">
        <v>13722</v>
      </c>
      <c r="H7359" s="30" t="n">
        <v>1000</v>
      </c>
      <c r="I7359" s="31" t="n">
        <v>46281</v>
      </c>
      <c r="J7359" s="30" t="n">
        <v>1000</v>
      </c>
      <c r="K7359" s="29" t="s">
        <v>120</v>
      </c>
      <c r="L7359" s="29" t="s">
        <v>284</v>
      </c>
      <c r="M7359" s="29"/>
      <c r="N7359" s="29" t="s">
        <v>122</v>
      </c>
      <c r="O7359" s="31" t="n">
        <v>46823</v>
      </c>
      <c r="P7359" s="29" t="s">
        <v>123</v>
      </c>
      <c r="Q7359" s="29" t="n">
        <f aca="false">IFERROR(VALUE(L7359),"")</f>
        <v>4</v>
      </c>
      <c r="R7359" s="29" t="n">
        <f aca="true">IF(O7359="","",O7359-TODAY())</f>
        <v>538</v>
      </c>
      <c r="S7359" s="29" t="str">
        <f aca="false">IF(C7359="&lt;&lt; vazio &gt;&gt;","VAZIA",IF(AND(O7359&lt;&gt;"",R7359&lt;0),"VENCIDO",IF(AND(O7359&lt;&gt;"",R7359&lt;=Parametros!$B$10),"PRÓX. VENCIMENTO",IF(F7359="Q","QUALIDADE",IF(F7359="S","BLOQUEADO",IF(F7359="R","RESTRITO/DEVOLUÇÃO",IF(OR(N7359="QUAR",N7359="QRES"),"QUARENTENA",IF(OR(B7359="DESCARTE",B7359="DEVOLUÇÃO"),"DESCARTE/DEVOLUÇÃO",IF(AND(D7359="",K7359&lt;&gt;""),"SEM LOTE",IF(AND(Q7359&lt;&gt;"",Q7359&gt;=Parametros!$B$11),"PARADO/SEM GIRO","OK"))))))))))</f>
        <v>OK</v>
      </c>
      <c r="T7359" s="29" t="str">
        <f aca="false">IF(AND($S7359="PARADO/SEM GIRO",$K7359="KG",OR(Painel!$B$5="(Todos)",A7359=Painel!$B$5)*OR(Painel!$E$5="(Todos)",P7359=Painel!$E$5)),$J7359+ROW()/10000000,"")</f>
        <v/>
      </c>
      <c r="U7359" s="29" t="str">
        <f aca="false">IF(AND($S7359="VENCIDO",$K7359="KG",OR(Painel!$B$5="(Todos)",A7359=Painel!$B$5)*OR(Painel!$E$5="(Todos)",P7359=Painel!$E$5)),$J7359+ROW()/10000000,"")</f>
        <v/>
      </c>
    </row>
    <row r="7360" customFormat="false" ht="15" hidden="false" customHeight="false" outlineLevel="0" collapsed="false">
      <c r="A7360" s="29" t="s">
        <v>52</v>
      </c>
      <c r="B7360" s="29" t="s">
        <v>13723</v>
      </c>
      <c r="C7360" s="29" t="s">
        <v>247</v>
      </c>
      <c r="D7360" s="29" t="s">
        <v>7519</v>
      </c>
      <c r="E7360" s="29" t="n">
        <v>1</v>
      </c>
      <c r="F7360" s="29"/>
      <c r="G7360" s="29" t="s">
        <v>13724</v>
      </c>
      <c r="H7360" s="30" t="n">
        <v>800</v>
      </c>
      <c r="I7360" s="31" t="n">
        <v>46185</v>
      </c>
      <c r="J7360" s="30" t="n">
        <v>800</v>
      </c>
      <c r="K7360" s="29" t="s">
        <v>120</v>
      </c>
      <c r="L7360" s="29" t="s">
        <v>1617</v>
      </c>
      <c r="M7360" s="29"/>
      <c r="N7360" s="29" t="s">
        <v>122</v>
      </c>
      <c r="O7360" s="31" t="n">
        <v>46721</v>
      </c>
      <c r="P7360" s="29" t="s">
        <v>123</v>
      </c>
      <c r="Q7360" s="29" t="n">
        <f aca="false">IFERROR(VALUE(L7360),"")</f>
        <v>100</v>
      </c>
      <c r="R7360" s="29" t="n">
        <f aca="true">IF(O7360="","",O7360-TODAY())</f>
        <v>436</v>
      </c>
      <c r="S7360" s="29" t="str">
        <f aca="false">IF(C7360="&lt;&lt; vazio &gt;&gt;","VAZIA",IF(AND(O7360&lt;&gt;"",R7360&lt;0),"VENCIDO",IF(AND(O7360&lt;&gt;"",R7360&lt;=Parametros!$B$10),"PRÓX. VENCIMENTO",IF(F7360="Q","QUALIDADE",IF(F7360="S","BLOQUEADO",IF(F7360="R","RESTRITO/DEVOLUÇÃO",IF(OR(N7360="QUAR",N7360="QRES"),"QUARENTENA",IF(OR(B7360="DESCARTE",B7360="DEVOLUÇÃO"),"DESCARTE/DEVOLUÇÃO",IF(AND(D7360="",K7360&lt;&gt;""),"SEM LOTE",IF(AND(Q7360&lt;&gt;"",Q7360&gt;=Parametros!$B$11),"PARADO/SEM GIRO","OK"))))))))))</f>
        <v>PARADO/SEM GIRO</v>
      </c>
      <c r="T7360" s="29" t="n">
        <f aca="false">IF(AND($S7360="PARADO/SEM GIRO",$K7360="KG",OR(Painel!$B$5="(Todos)",A7360=Painel!$B$5)*OR(Painel!$E$5="(Todos)",P7360=Painel!$E$5)),$J7360+ROW()/10000000,"")</f>
        <v>800.000736</v>
      </c>
      <c r="U7360" s="29" t="str">
        <f aca="false">IF(AND($S7360="VENCIDO",$K7360="KG",OR(Painel!$B$5="(Todos)",A7360=Painel!$B$5)*OR(Painel!$E$5="(Todos)",P7360=Painel!$E$5)),$J7360+ROW()/10000000,"")</f>
        <v/>
      </c>
    </row>
    <row r="7361" customFormat="false" ht="15" hidden="false" customHeight="false" outlineLevel="0" collapsed="false">
      <c r="A7361" s="29" t="s">
        <v>52</v>
      </c>
      <c r="B7361" s="29" t="s">
        <v>13725</v>
      </c>
      <c r="C7361" s="29" t="s">
        <v>217</v>
      </c>
      <c r="D7361" s="29" t="s">
        <v>9025</v>
      </c>
      <c r="E7361" s="29" t="n">
        <v>1</v>
      </c>
      <c r="F7361" s="29"/>
      <c r="G7361" s="29" t="s">
        <v>13726</v>
      </c>
      <c r="H7361" s="30" t="n">
        <v>507.5</v>
      </c>
      <c r="I7361" s="31" t="n">
        <v>46266</v>
      </c>
      <c r="J7361" s="30" t="n">
        <v>507.5</v>
      </c>
      <c r="K7361" s="29" t="s">
        <v>120</v>
      </c>
      <c r="L7361" s="29" t="s">
        <v>180</v>
      </c>
      <c r="M7361" s="29"/>
      <c r="N7361" s="29" t="s">
        <v>122</v>
      </c>
      <c r="O7361" s="31" t="n">
        <v>46936</v>
      </c>
      <c r="P7361" s="29" t="s">
        <v>123</v>
      </c>
      <c r="Q7361" s="29" t="n">
        <f aca="false">IFERROR(VALUE(L7361),"")</f>
        <v>19</v>
      </c>
      <c r="R7361" s="29" t="n">
        <f aca="true">IF(O7361="","",O7361-TODAY())</f>
        <v>651</v>
      </c>
      <c r="S7361" s="29" t="str">
        <f aca="false">IF(C7361="&lt;&lt; vazio &gt;&gt;","VAZIA",IF(AND(O7361&lt;&gt;"",R7361&lt;0),"VENCIDO",IF(AND(O7361&lt;&gt;"",R7361&lt;=Parametros!$B$10),"PRÓX. VENCIMENTO",IF(F7361="Q","QUALIDADE",IF(F7361="S","BLOQUEADO",IF(F7361="R","RESTRITO/DEVOLUÇÃO",IF(OR(N7361="QUAR",N7361="QRES"),"QUARENTENA",IF(OR(B7361="DESCARTE",B7361="DEVOLUÇÃO"),"DESCARTE/DEVOLUÇÃO",IF(AND(D7361="",K7361&lt;&gt;""),"SEM LOTE",IF(AND(Q7361&lt;&gt;"",Q7361&gt;=Parametros!$B$11),"PARADO/SEM GIRO","OK"))))))))))</f>
        <v>OK</v>
      </c>
      <c r="T7361" s="29" t="str">
        <f aca="false">IF(AND($S7361="PARADO/SEM GIRO",$K7361="KG",OR(Painel!$B$5="(Todos)",A7361=Painel!$B$5)*OR(Painel!$E$5="(Todos)",P7361=Painel!$E$5)),$J7361+ROW()/10000000,"")</f>
        <v/>
      </c>
      <c r="U7361" s="29" t="str">
        <f aca="false">IF(AND($S7361="VENCIDO",$K7361="KG",OR(Painel!$B$5="(Todos)",A7361=Painel!$B$5)*OR(Painel!$E$5="(Todos)",P7361=Painel!$E$5)),$J7361+ROW()/10000000,"")</f>
        <v/>
      </c>
    </row>
    <row r="7362" customFormat="false" ht="15" hidden="false" customHeight="false" outlineLevel="0" collapsed="false">
      <c r="A7362" s="29" t="s">
        <v>52</v>
      </c>
      <c r="B7362" s="29" t="s">
        <v>13727</v>
      </c>
      <c r="C7362" s="29" t="s">
        <v>247</v>
      </c>
      <c r="D7362" s="29" t="s">
        <v>747</v>
      </c>
      <c r="E7362" s="29" t="n">
        <v>1</v>
      </c>
      <c r="F7362" s="29"/>
      <c r="G7362" s="29" t="s">
        <v>13728</v>
      </c>
      <c r="H7362" s="30" t="n">
        <v>800</v>
      </c>
      <c r="I7362" s="31" t="n">
        <v>46189</v>
      </c>
      <c r="J7362" s="30" t="n">
        <v>800</v>
      </c>
      <c r="K7362" s="29" t="s">
        <v>120</v>
      </c>
      <c r="L7362" s="29" t="s">
        <v>749</v>
      </c>
      <c r="M7362" s="29"/>
      <c r="N7362" s="29" t="s">
        <v>122</v>
      </c>
      <c r="O7362" s="31" t="n">
        <v>46723</v>
      </c>
      <c r="P7362" s="29" t="s">
        <v>123</v>
      </c>
      <c r="Q7362" s="29" t="n">
        <f aca="false">IFERROR(VALUE(L7362),"")</f>
        <v>96</v>
      </c>
      <c r="R7362" s="29" t="n">
        <f aca="true">IF(O7362="","",O7362-TODAY())</f>
        <v>438</v>
      </c>
      <c r="S7362" s="29" t="str">
        <f aca="false">IF(C7362="&lt;&lt; vazio &gt;&gt;","VAZIA",IF(AND(O7362&lt;&gt;"",R7362&lt;0),"VENCIDO",IF(AND(O7362&lt;&gt;"",R7362&lt;=Parametros!$B$10),"PRÓX. VENCIMENTO",IF(F7362="Q","QUALIDADE",IF(F7362="S","BLOQUEADO",IF(F7362="R","RESTRITO/DEVOLUÇÃO",IF(OR(N7362="QUAR",N7362="QRES"),"QUARENTENA",IF(OR(B7362="DESCARTE",B7362="DEVOLUÇÃO"),"DESCARTE/DEVOLUÇÃO",IF(AND(D7362="",K7362&lt;&gt;""),"SEM LOTE",IF(AND(Q7362&lt;&gt;"",Q7362&gt;=Parametros!$B$11),"PARADO/SEM GIRO","OK"))))))))))</f>
        <v>PARADO/SEM GIRO</v>
      </c>
      <c r="T7362" s="29" t="n">
        <f aca="false">IF(AND($S7362="PARADO/SEM GIRO",$K7362="KG",OR(Painel!$B$5="(Todos)",A7362=Painel!$B$5)*OR(Painel!$E$5="(Todos)",P7362=Painel!$E$5)),$J7362+ROW()/10000000,"")</f>
        <v>800.0007362</v>
      </c>
      <c r="U7362" s="29" t="str">
        <f aca="false">IF(AND($S7362="VENCIDO",$K7362="KG",OR(Painel!$B$5="(Todos)",A7362=Painel!$B$5)*OR(Painel!$E$5="(Todos)",P7362=Painel!$E$5)),$J7362+ROW()/10000000,"")</f>
        <v/>
      </c>
    </row>
    <row r="7363" customFormat="false" ht="15" hidden="false" customHeight="false" outlineLevel="0" collapsed="false">
      <c r="A7363" s="29" t="s">
        <v>52</v>
      </c>
      <c r="B7363" s="29" t="s">
        <v>13729</v>
      </c>
      <c r="C7363" s="29" t="s">
        <v>917</v>
      </c>
      <c r="D7363" s="29" t="s">
        <v>461</v>
      </c>
      <c r="E7363" s="29" t="n">
        <v>1</v>
      </c>
      <c r="F7363" s="29"/>
      <c r="G7363" s="29" t="s">
        <v>13730</v>
      </c>
      <c r="H7363" s="30" t="n">
        <v>800</v>
      </c>
      <c r="I7363" s="31" t="n">
        <v>46274</v>
      </c>
      <c r="J7363" s="30" t="n">
        <v>800</v>
      </c>
      <c r="K7363" s="29" t="s">
        <v>120</v>
      </c>
      <c r="L7363" s="29" t="s">
        <v>138</v>
      </c>
      <c r="M7363" s="29"/>
      <c r="N7363" s="29" t="s">
        <v>122</v>
      </c>
      <c r="O7363" s="31" t="n">
        <v>46818</v>
      </c>
      <c r="P7363" s="29" t="s">
        <v>123</v>
      </c>
      <c r="Q7363" s="29" t="n">
        <f aca="false">IFERROR(VALUE(L7363),"")</f>
        <v>11</v>
      </c>
      <c r="R7363" s="29" t="n">
        <f aca="true">IF(O7363="","",O7363-TODAY())</f>
        <v>533</v>
      </c>
      <c r="S7363" s="29" t="str">
        <f aca="false">IF(C7363="&lt;&lt; vazio &gt;&gt;","VAZIA",IF(AND(O7363&lt;&gt;"",R7363&lt;0),"VENCIDO",IF(AND(O7363&lt;&gt;"",R7363&lt;=Parametros!$B$10),"PRÓX. VENCIMENTO",IF(F7363="Q","QUALIDADE",IF(F7363="S","BLOQUEADO",IF(F7363="R","RESTRITO/DEVOLUÇÃO",IF(OR(N7363="QUAR",N7363="QRES"),"QUARENTENA",IF(OR(B7363="DESCARTE",B7363="DEVOLUÇÃO"),"DESCARTE/DEVOLUÇÃO",IF(AND(D7363="",K7363&lt;&gt;""),"SEM LOTE",IF(AND(Q7363&lt;&gt;"",Q7363&gt;=Parametros!$B$11),"PARADO/SEM GIRO","OK"))))))))))</f>
        <v>OK</v>
      </c>
      <c r="T7363" s="29" t="str">
        <f aca="false">IF(AND($S7363="PARADO/SEM GIRO",$K7363="KG",OR(Painel!$B$5="(Todos)",A7363=Painel!$B$5)*OR(Painel!$E$5="(Todos)",P7363=Painel!$E$5)),$J7363+ROW()/10000000,"")</f>
        <v/>
      </c>
      <c r="U7363" s="29" t="str">
        <f aca="false">IF(AND($S7363="VENCIDO",$K7363="KG",OR(Painel!$B$5="(Todos)",A7363=Painel!$B$5)*OR(Painel!$E$5="(Todos)",P7363=Painel!$E$5)),$J7363+ROW()/10000000,"")</f>
        <v/>
      </c>
    </row>
    <row r="7364" customFormat="false" ht="15" hidden="false" customHeight="false" outlineLevel="0" collapsed="false">
      <c r="A7364" s="29" t="s">
        <v>52</v>
      </c>
      <c r="B7364" s="29" t="s">
        <v>13731</v>
      </c>
      <c r="C7364" s="29" t="s">
        <v>430</v>
      </c>
      <c r="D7364" s="29" t="s">
        <v>431</v>
      </c>
      <c r="E7364" s="29" t="n">
        <v>1</v>
      </c>
      <c r="F7364" s="29"/>
      <c r="G7364" s="29" t="s">
        <v>13732</v>
      </c>
      <c r="H7364" s="30" t="n">
        <v>999.9</v>
      </c>
      <c r="I7364" s="31" t="n">
        <v>46226</v>
      </c>
      <c r="J7364" s="30" t="n">
        <v>999.9</v>
      </c>
      <c r="K7364" s="29" t="s">
        <v>120</v>
      </c>
      <c r="L7364" s="29" t="s">
        <v>5877</v>
      </c>
      <c r="M7364" s="29"/>
      <c r="N7364" s="29" t="s">
        <v>122</v>
      </c>
      <c r="O7364" s="31" t="n">
        <v>46770</v>
      </c>
      <c r="P7364" s="29" t="s">
        <v>123</v>
      </c>
      <c r="Q7364" s="29" t="n">
        <f aca="false">IFERROR(VALUE(L7364),"")</f>
        <v>59</v>
      </c>
      <c r="R7364" s="29" t="n">
        <f aca="true">IF(O7364="","",O7364-TODAY())</f>
        <v>485</v>
      </c>
      <c r="S7364" s="29" t="str">
        <f aca="false">IF(C7364="&lt;&lt; vazio &gt;&gt;","VAZIA",IF(AND(O7364&lt;&gt;"",R7364&lt;0),"VENCIDO",IF(AND(O7364&lt;&gt;"",R7364&lt;=Parametros!$B$10),"PRÓX. VENCIMENTO",IF(F7364="Q","QUALIDADE",IF(F7364="S","BLOQUEADO",IF(F7364="R","RESTRITO/DEVOLUÇÃO",IF(OR(N7364="QUAR",N7364="QRES"),"QUARENTENA",IF(OR(B7364="DESCARTE",B7364="DEVOLUÇÃO"),"DESCARTE/DEVOLUÇÃO",IF(AND(D7364="",K7364&lt;&gt;""),"SEM LOTE",IF(AND(Q7364&lt;&gt;"",Q7364&gt;=Parametros!$B$11),"PARADO/SEM GIRO","OK"))))))))))</f>
        <v>OK</v>
      </c>
      <c r="T7364" s="29" t="str">
        <f aca="false">IF(AND($S7364="PARADO/SEM GIRO",$K7364="KG",OR(Painel!$B$5="(Todos)",A7364=Painel!$B$5)*OR(Painel!$E$5="(Todos)",P7364=Painel!$E$5)),$J7364+ROW()/10000000,"")</f>
        <v/>
      </c>
      <c r="U7364" s="29" t="str">
        <f aca="false">IF(AND($S7364="VENCIDO",$K7364="KG",OR(Painel!$B$5="(Todos)",A7364=Painel!$B$5)*OR(Painel!$E$5="(Todos)",P7364=Painel!$E$5)),$J7364+ROW()/10000000,"")</f>
        <v/>
      </c>
    </row>
    <row r="7365" customFormat="false" ht="15" hidden="false" customHeight="false" outlineLevel="0" collapsed="false">
      <c r="A7365" s="29" t="s">
        <v>52</v>
      </c>
      <c r="B7365" s="29" t="s">
        <v>13733</v>
      </c>
      <c r="C7365" s="29" t="s">
        <v>115</v>
      </c>
      <c r="D7365" s="29"/>
      <c r="E7365" s="29" t="n">
        <v>0</v>
      </c>
      <c r="F7365" s="29"/>
      <c r="G7365" s="29"/>
      <c r="H7365" s="30" t="n">
        <v>0</v>
      </c>
      <c r="I7365" s="29"/>
      <c r="J7365" s="30" t="n">
        <v>0</v>
      </c>
      <c r="K7365" s="29"/>
      <c r="L7365" s="29" t="s">
        <v>116</v>
      </c>
      <c r="M7365" s="29"/>
      <c r="N7365" s="29"/>
      <c r="O7365" s="29"/>
      <c r="P7365" s="29"/>
      <c r="Q7365" s="29" t="n">
        <f aca="false">IFERROR(VALUE(L7365),"")</f>
        <v>0</v>
      </c>
      <c r="R7365" s="29" t="str">
        <f aca="true">IF(O7365="","",O7365-TODAY())</f>
        <v/>
      </c>
      <c r="S7365" s="29" t="str">
        <f aca="false">IF(C7365="&lt;&lt; vazio &gt;&gt;","VAZIA",IF(AND(O7365&lt;&gt;"",R7365&lt;0),"VENCIDO",IF(AND(O7365&lt;&gt;"",R7365&lt;=Parametros!$B$10),"PRÓX. VENCIMENTO",IF(F7365="Q","QUALIDADE",IF(F7365="S","BLOQUEADO",IF(F7365="R","RESTRITO/DEVOLUÇÃO",IF(OR(N7365="QUAR",N7365="QRES"),"QUARENTENA",IF(OR(B7365="DESCARTE",B7365="DEVOLUÇÃO"),"DESCARTE/DEVOLUÇÃO",IF(AND(D7365="",K7365&lt;&gt;""),"SEM LOTE",IF(AND(Q7365&lt;&gt;"",Q7365&gt;=Parametros!$B$11),"PARADO/SEM GIRO","OK"))))))))))</f>
        <v>VAZIA</v>
      </c>
      <c r="T7365" s="29" t="str">
        <f aca="false">IF(AND($S7365="PARADO/SEM GIRO",$K7365="KG",OR(Painel!$B$5="(Todos)",A7365=Painel!$B$5)*OR(Painel!$E$5="(Todos)",P7365=Painel!$E$5)),$J7365+ROW()/10000000,"")</f>
        <v/>
      </c>
      <c r="U7365" s="29" t="str">
        <f aca="false">IF(AND($S7365="VENCIDO",$K7365="KG",OR(Painel!$B$5="(Todos)",A7365=Painel!$B$5)*OR(Painel!$E$5="(Todos)",P7365=Painel!$E$5)),$J7365+ROW()/10000000,"")</f>
        <v/>
      </c>
    </row>
    <row r="7366" customFormat="false" ht="15" hidden="false" customHeight="false" outlineLevel="0" collapsed="false">
      <c r="A7366" s="29" t="s">
        <v>52</v>
      </c>
      <c r="B7366" s="29" t="s">
        <v>13734</v>
      </c>
      <c r="C7366" s="29" t="s">
        <v>161</v>
      </c>
      <c r="D7366" s="29" t="s">
        <v>1657</v>
      </c>
      <c r="E7366" s="29" t="n">
        <v>1</v>
      </c>
      <c r="F7366" s="29"/>
      <c r="G7366" s="29" t="s">
        <v>13735</v>
      </c>
      <c r="H7366" s="30" t="n">
        <v>999.9</v>
      </c>
      <c r="I7366" s="31" t="n">
        <v>46219</v>
      </c>
      <c r="J7366" s="30" t="n">
        <v>999.9</v>
      </c>
      <c r="K7366" s="29" t="s">
        <v>120</v>
      </c>
      <c r="L7366" s="29" t="s">
        <v>959</v>
      </c>
      <c r="M7366" s="29"/>
      <c r="N7366" s="29" t="s">
        <v>122</v>
      </c>
      <c r="O7366" s="31" t="n">
        <v>46764</v>
      </c>
      <c r="P7366" s="29" t="s">
        <v>123</v>
      </c>
      <c r="Q7366" s="29" t="n">
        <f aca="false">IFERROR(VALUE(L7366),"")</f>
        <v>66</v>
      </c>
      <c r="R7366" s="29" t="n">
        <f aca="true">IF(O7366="","",O7366-TODAY())</f>
        <v>479</v>
      </c>
      <c r="S7366" s="29" t="str">
        <f aca="false">IF(C7366="&lt;&lt; vazio &gt;&gt;","VAZIA",IF(AND(O7366&lt;&gt;"",R7366&lt;0),"VENCIDO",IF(AND(O7366&lt;&gt;"",R7366&lt;=Parametros!$B$10),"PRÓX. VENCIMENTO",IF(F7366="Q","QUALIDADE",IF(F7366="S","BLOQUEADO",IF(F7366="R","RESTRITO/DEVOLUÇÃO",IF(OR(N7366="QUAR",N7366="QRES"),"QUARENTENA",IF(OR(B7366="DESCARTE",B7366="DEVOLUÇÃO"),"DESCARTE/DEVOLUÇÃO",IF(AND(D7366="",K7366&lt;&gt;""),"SEM LOTE",IF(AND(Q7366&lt;&gt;"",Q7366&gt;=Parametros!$B$11),"PARADO/SEM GIRO","OK"))))))))))</f>
        <v>OK</v>
      </c>
      <c r="T7366" s="29" t="str">
        <f aca="false">IF(AND($S7366="PARADO/SEM GIRO",$K7366="KG",OR(Painel!$B$5="(Todos)",A7366=Painel!$B$5)*OR(Painel!$E$5="(Todos)",P7366=Painel!$E$5)),$J7366+ROW()/10000000,"")</f>
        <v/>
      </c>
      <c r="U7366" s="29" t="str">
        <f aca="false">IF(AND($S7366="VENCIDO",$K7366="KG",OR(Painel!$B$5="(Todos)",A7366=Painel!$B$5)*OR(Painel!$E$5="(Todos)",P7366=Painel!$E$5)),$J7366+ROW()/10000000,"")</f>
        <v/>
      </c>
    </row>
    <row r="7367" customFormat="false" ht="15" hidden="false" customHeight="false" outlineLevel="0" collapsed="false">
      <c r="A7367" s="29" t="s">
        <v>52</v>
      </c>
      <c r="B7367" s="29" t="s">
        <v>13736</v>
      </c>
      <c r="C7367" s="29" t="s">
        <v>253</v>
      </c>
      <c r="D7367" s="29" t="s">
        <v>440</v>
      </c>
      <c r="E7367" s="29" t="n">
        <v>1</v>
      </c>
      <c r="F7367" s="29"/>
      <c r="G7367" s="29" t="s">
        <v>13737</v>
      </c>
      <c r="H7367" s="30" t="n">
        <v>12.12</v>
      </c>
      <c r="I7367" s="31" t="n">
        <v>46264</v>
      </c>
      <c r="J7367" s="30" t="n">
        <v>12.12</v>
      </c>
      <c r="K7367" s="29" t="s">
        <v>120</v>
      </c>
      <c r="L7367" s="29" t="s">
        <v>677</v>
      </c>
      <c r="M7367" s="29"/>
      <c r="N7367" s="29" t="s">
        <v>122</v>
      </c>
      <c r="O7367" s="31" t="n">
        <v>46799</v>
      </c>
      <c r="P7367" s="29" t="s">
        <v>123</v>
      </c>
      <c r="Q7367" s="29" t="n">
        <f aca="false">IFERROR(VALUE(L7367),"")</f>
        <v>26</v>
      </c>
      <c r="R7367" s="29" t="n">
        <f aca="true">IF(O7367="","",O7367-TODAY())</f>
        <v>514</v>
      </c>
      <c r="S7367" s="29" t="str">
        <f aca="false">IF(C7367="&lt;&lt; vazio &gt;&gt;","VAZIA",IF(AND(O7367&lt;&gt;"",R7367&lt;0),"VENCIDO",IF(AND(O7367&lt;&gt;"",R7367&lt;=Parametros!$B$10),"PRÓX. VENCIMENTO",IF(F7367="Q","QUALIDADE",IF(F7367="S","BLOQUEADO",IF(F7367="R","RESTRITO/DEVOLUÇÃO",IF(OR(N7367="QUAR",N7367="QRES"),"QUARENTENA",IF(OR(B7367="DESCARTE",B7367="DEVOLUÇÃO"),"DESCARTE/DEVOLUÇÃO",IF(AND(D7367="",K7367&lt;&gt;""),"SEM LOTE",IF(AND(Q7367&lt;&gt;"",Q7367&gt;=Parametros!$B$11),"PARADO/SEM GIRO","OK"))))))))))</f>
        <v>OK</v>
      </c>
      <c r="T7367" s="29" t="str">
        <f aca="false">IF(AND($S7367="PARADO/SEM GIRO",$K7367="KG",OR(Painel!$B$5="(Todos)",A7367=Painel!$B$5)*OR(Painel!$E$5="(Todos)",P7367=Painel!$E$5)),$J7367+ROW()/10000000,"")</f>
        <v/>
      </c>
      <c r="U7367" s="29" t="str">
        <f aca="false">IF(AND($S7367="VENCIDO",$K7367="KG",OR(Painel!$B$5="(Todos)",A7367=Painel!$B$5)*OR(Painel!$E$5="(Todos)",P7367=Painel!$E$5)),$J7367+ROW()/10000000,"")</f>
        <v/>
      </c>
    </row>
    <row r="7368" customFormat="false" ht="15" hidden="false" customHeight="false" outlineLevel="0" collapsed="false">
      <c r="A7368" s="29" t="s">
        <v>52</v>
      </c>
      <c r="B7368" s="29" t="s">
        <v>13738</v>
      </c>
      <c r="C7368" s="29" t="s">
        <v>253</v>
      </c>
      <c r="D7368" s="29" t="s">
        <v>440</v>
      </c>
      <c r="E7368" s="29" t="n">
        <v>1</v>
      </c>
      <c r="F7368" s="29"/>
      <c r="G7368" s="29" t="s">
        <v>13739</v>
      </c>
      <c r="H7368" s="30" t="n">
        <v>727.2</v>
      </c>
      <c r="I7368" s="31" t="n">
        <v>46259</v>
      </c>
      <c r="J7368" s="30" t="n">
        <v>727.2</v>
      </c>
      <c r="K7368" s="29" t="s">
        <v>120</v>
      </c>
      <c r="L7368" s="29" t="s">
        <v>677</v>
      </c>
      <c r="M7368" s="29"/>
      <c r="N7368" s="29" t="s">
        <v>122</v>
      </c>
      <c r="O7368" s="31" t="n">
        <v>46799</v>
      </c>
      <c r="P7368" s="29" t="s">
        <v>123</v>
      </c>
      <c r="Q7368" s="29" t="n">
        <f aca="false">IFERROR(VALUE(L7368),"")</f>
        <v>26</v>
      </c>
      <c r="R7368" s="29" t="n">
        <f aca="true">IF(O7368="","",O7368-TODAY())</f>
        <v>514</v>
      </c>
      <c r="S7368" s="29" t="str">
        <f aca="false">IF(C7368="&lt;&lt; vazio &gt;&gt;","VAZIA",IF(AND(O7368&lt;&gt;"",R7368&lt;0),"VENCIDO",IF(AND(O7368&lt;&gt;"",R7368&lt;=Parametros!$B$10),"PRÓX. VENCIMENTO",IF(F7368="Q","QUALIDADE",IF(F7368="S","BLOQUEADO",IF(F7368="R","RESTRITO/DEVOLUÇÃO",IF(OR(N7368="QUAR",N7368="QRES"),"QUARENTENA",IF(OR(B7368="DESCARTE",B7368="DEVOLUÇÃO"),"DESCARTE/DEVOLUÇÃO",IF(AND(D7368="",K7368&lt;&gt;""),"SEM LOTE",IF(AND(Q7368&lt;&gt;"",Q7368&gt;=Parametros!$B$11),"PARADO/SEM GIRO","OK"))))))))))</f>
        <v>OK</v>
      </c>
      <c r="T7368" s="29" t="str">
        <f aca="false">IF(AND($S7368="PARADO/SEM GIRO",$K7368="KG",OR(Painel!$B$5="(Todos)",A7368=Painel!$B$5)*OR(Painel!$E$5="(Todos)",P7368=Painel!$E$5)),$J7368+ROW()/10000000,"")</f>
        <v/>
      </c>
      <c r="U7368" s="29" t="str">
        <f aca="false">IF(AND($S7368="VENCIDO",$K7368="KG",OR(Painel!$B$5="(Todos)",A7368=Painel!$B$5)*OR(Painel!$E$5="(Todos)",P7368=Painel!$E$5)),$J7368+ROW()/10000000,"")</f>
        <v/>
      </c>
    </row>
    <row r="7369" customFormat="false" ht="15" hidden="false" customHeight="false" outlineLevel="0" collapsed="false">
      <c r="A7369" s="29" t="s">
        <v>52</v>
      </c>
      <c r="B7369" s="29" t="s">
        <v>13740</v>
      </c>
      <c r="C7369" s="29" t="s">
        <v>935</v>
      </c>
      <c r="D7369" s="29" t="s">
        <v>936</v>
      </c>
      <c r="E7369" s="29" t="n">
        <v>1</v>
      </c>
      <c r="F7369" s="29" t="s">
        <v>268</v>
      </c>
      <c r="G7369" s="29" t="s">
        <v>13741</v>
      </c>
      <c r="H7369" s="30" t="n">
        <v>727.2</v>
      </c>
      <c r="I7369" s="31" t="n">
        <v>46266</v>
      </c>
      <c r="J7369" s="30" t="n">
        <v>727.2</v>
      </c>
      <c r="K7369" s="29" t="s">
        <v>120</v>
      </c>
      <c r="L7369" s="29" t="s">
        <v>180</v>
      </c>
      <c r="M7369" s="29"/>
      <c r="N7369" s="29" t="s">
        <v>122</v>
      </c>
      <c r="O7369" s="31" t="n">
        <v>46516</v>
      </c>
      <c r="P7369" s="29" t="s">
        <v>123</v>
      </c>
      <c r="Q7369" s="29" t="n">
        <f aca="false">IFERROR(VALUE(L7369),"")</f>
        <v>19</v>
      </c>
      <c r="R7369" s="29" t="n">
        <f aca="true">IF(O7369="","",O7369-TODAY())</f>
        <v>231</v>
      </c>
      <c r="S7369" s="29" t="str">
        <f aca="false">IF(C7369="&lt;&lt; vazio &gt;&gt;","VAZIA",IF(AND(O7369&lt;&gt;"",R7369&lt;0),"VENCIDO",IF(AND(O7369&lt;&gt;"",R7369&lt;=Parametros!$B$10),"PRÓX. VENCIMENTO",IF(F7369="Q","QUALIDADE",IF(F7369="S","BLOQUEADO",IF(F7369="R","RESTRITO/DEVOLUÇÃO",IF(OR(N7369="QUAR",N7369="QRES"),"QUARENTENA",IF(OR(B7369="DESCARTE",B7369="DEVOLUÇÃO"),"DESCARTE/DEVOLUÇÃO",IF(AND(D7369="",K7369&lt;&gt;""),"SEM LOTE",IF(AND(Q7369&lt;&gt;"",Q7369&gt;=Parametros!$B$11),"PARADO/SEM GIRO","OK"))))))))))</f>
        <v>QUALIDADE</v>
      </c>
      <c r="T7369" s="29" t="str">
        <f aca="false">IF(AND($S7369="PARADO/SEM GIRO",$K7369="KG",OR(Painel!$B$5="(Todos)",A7369=Painel!$B$5)*OR(Painel!$E$5="(Todos)",P7369=Painel!$E$5)),$J7369+ROW()/10000000,"")</f>
        <v/>
      </c>
      <c r="U7369" s="29" t="str">
        <f aca="false">IF(AND($S7369="VENCIDO",$K7369="KG",OR(Painel!$B$5="(Todos)",A7369=Painel!$B$5)*OR(Painel!$E$5="(Todos)",P7369=Painel!$E$5)),$J7369+ROW()/10000000,"")</f>
        <v/>
      </c>
    </row>
    <row r="7370" customFormat="false" ht="15" hidden="false" customHeight="false" outlineLevel="0" collapsed="false">
      <c r="A7370" s="29" t="s">
        <v>52</v>
      </c>
      <c r="B7370" s="29" t="s">
        <v>13742</v>
      </c>
      <c r="C7370" s="29" t="s">
        <v>662</v>
      </c>
      <c r="D7370" s="29" t="s">
        <v>663</v>
      </c>
      <c r="E7370" s="29" t="n">
        <v>1</v>
      </c>
      <c r="F7370" s="29"/>
      <c r="G7370" s="29" t="s">
        <v>13743</v>
      </c>
      <c r="H7370" s="30" t="n">
        <v>1000</v>
      </c>
      <c r="I7370" s="31" t="n">
        <v>46274</v>
      </c>
      <c r="J7370" s="30" t="n">
        <v>1000</v>
      </c>
      <c r="K7370" s="29" t="s">
        <v>120</v>
      </c>
      <c r="L7370" s="29" t="s">
        <v>138</v>
      </c>
      <c r="M7370" s="29"/>
      <c r="N7370" s="29" t="s">
        <v>122</v>
      </c>
      <c r="O7370" s="31" t="n">
        <v>46818</v>
      </c>
      <c r="P7370" s="29" t="s">
        <v>123</v>
      </c>
      <c r="Q7370" s="29" t="n">
        <f aca="false">IFERROR(VALUE(L7370),"")</f>
        <v>11</v>
      </c>
      <c r="R7370" s="29" t="n">
        <f aca="true">IF(O7370="","",O7370-TODAY())</f>
        <v>533</v>
      </c>
      <c r="S7370" s="29" t="str">
        <f aca="false">IF(C7370="&lt;&lt; vazio &gt;&gt;","VAZIA",IF(AND(O7370&lt;&gt;"",R7370&lt;0),"VENCIDO",IF(AND(O7370&lt;&gt;"",R7370&lt;=Parametros!$B$10),"PRÓX. VENCIMENTO",IF(F7370="Q","QUALIDADE",IF(F7370="S","BLOQUEADO",IF(F7370="R","RESTRITO/DEVOLUÇÃO",IF(OR(N7370="QUAR",N7370="QRES"),"QUARENTENA",IF(OR(B7370="DESCARTE",B7370="DEVOLUÇÃO"),"DESCARTE/DEVOLUÇÃO",IF(AND(D7370="",K7370&lt;&gt;""),"SEM LOTE",IF(AND(Q7370&lt;&gt;"",Q7370&gt;=Parametros!$B$11),"PARADO/SEM GIRO","OK"))))))))))</f>
        <v>OK</v>
      </c>
      <c r="T7370" s="29" t="str">
        <f aca="false">IF(AND($S7370="PARADO/SEM GIRO",$K7370="KG",OR(Painel!$B$5="(Todos)",A7370=Painel!$B$5)*OR(Painel!$E$5="(Todos)",P7370=Painel!$E$5)),$J7370+ROW()/10000000,"")</f>
        <v/>
      </c>
      <c r="U7370" s="29" t="str">
        <f aca="false">IF(AND($S7370="VENCIDO",$K7370="KG",OR(Painel!$B$5="(Todos)",A7370=Painel!$B$5)*OR(Painel!$E$5="(Todos)",P7370=Painel!$E$5)),$J7370+ROW()/10000000,"")</f>
        <v/>
      </c>
    </row>
    <row r="7371" customFormat="false" ht="15" hidden="false" customHeight="false" outlineLevel="0" collapsed="false">
      <c r="A7371" s="29" t="s">
        <v>52</v>
      </c>
      <c r="B7371" s="29" t="s">
        <v>13744</v>
      </c>
      <c r="C7371" s="29" t="s">
        <v>115</v>
      </c>
      <c r="D7371" s="29"/>
      <c r="E7371" s="29" t="n">
        <v>0</v>
      </c>
      <c r="F7371" s="29"/>
      <c r="G7371" s="29"/>
      <c r="H7371" s="30" t="n">
        <v>0</v>
      </c>
      <c r="I7371" s="29"/>
      <c r="J7371" s="30" t="n">
        <v>0</v>
      </c>
      <c r="K7371" s="29"/>
      <c r="L7371" s="29" t="s">
        <v>116</v>
      </c>
      <c r="M7371" s="29"/>
      <c r="N7371" s="29"/>
      <c r="O7371" s="29"/>
      <c r="P7371" s="29"/>
      <c r="Q7371" s="29" t="n">
        <f aca="false">IFERROR(VALUE(L7371),"")</f>
        <v>0</v>
      </c>
      <c r="R7371" s="29" t="str">
        <f aca="true">IF(O7371="","",O7371-TODAY())</f>
        <v/>
      </c>
      <c r="S7371" s="29" t="str">
        <f aca="false">IF(C7371="&lt;&lt; vazio &gt;&gt;","VAZIA",IF(AND(O7371&lt;&gt;"",R7371&lt;0),"VENCIDO",IF(AND(O7371&lt;&gt;"",R7371&lt;=Parametros!$B$10),"PRÓX. VENCIMENTO",IF(F7371="Q","QUALIDADE",IF(F7371="S","BLOQUEADO",IF(F7371="R","RESTRITO/DEVOLUÇÃO",IF(OR(N7371="QUAR",N7371="QRES"),"QUARENTENA",IF(OR(B7371="DESCARTE",B7371="DEVOLUÇÃO"),"DESCARTE/DEVOLUÇÃO",IF(AND(D7371="",K7371&lt;&gt;""),"SEM LOTE",IF(AND(Q7371&lt;&gt;"",Q7371&gt;=Parametros!$B$11),"PARADO/SEM GIRO","OK"))))))))))</f>
        <v>VAZIA</v>
      </c>
      <c r="T7371" s="29" t="str">
        <f aca="false">IF(AND($S7371="PARADO/SEM GIRO",$K7371="KG",OR(Painel!$B$5="(Todos)",A7371=Painel!$B$5)*OR(Painel!$E$5="(Todos)",P7371=Painel!$E$5)),$J7371+ROW()/10000000,"")</f>
        <v/>
      </c>
      <c r="U7371" s="29" t="str">
        <f aca="false">IF(AND($S7371="VENCIDO",$K7371="KG",OR(Painel!$B$5="(Todos)",A7371=Painel!$B$5)*OR(Painel!$E$5="(Todos)",P7371=Painel!$E$5)),$J7371+ROW()/10000000,"")</f>
        <v/>
      </c>
    </row>
    <row r="7372" customFormat="false" ht="15" hidden="false" customHeight="false" outlineLevel="0" collapsed="false">
      <c r="A7372" s="29" t="s">
        <v>52</v>
      </c>
      <c r="B7372" s="29" t="s">
        <v>13745</v>
      </c>
      <c r="C7372" s="29" t="s">
        <v>115</v>
      </c>
      <c r="D7372" s="29"/>
      <c r="E7372" s="29" t="n">
        <v>0</v>
      </c>
      <c r="F7372" s="29"/>
      <c r="G7372" s="29"/>
      <c r="H7372" s="30" t="n">
        <v>0</v>
      </c>
      <c r="I7372" s="29"/>
      <c r="J7372" s="30" t="n">
        <v>0</v>
      </c>
      <c r="K7372" s="29"/>
      <c r="L7372" s="29" t="s">
        <v>116</v>
      </c>
      <c r="M7372" s="29"/>
      <c r="N7372" s="29"/>
      <c r="O7372" s="29"/>
      <c r="P7372" s="29"/>
      <c r="Q7372" s="29" t="n">
        <f aca="false">IFERROR(VALUE(L7372),"")</f>
        <v>0</v>
      </c>
      <c r="R7372" s="29" t="str">
        <f aca="true">IF(O7372="","",O7372-TODAY())</f>
        <v/>
      </c>
      <c r="S7372" s="29" t="str">
        <f aca="false">IF(C7372="&lt;&lt; vazio &gt;&gt;","VAZIA",IF(AND(O7372&lt;&gt;"",R7372&lt;0),"VENCIDO",IF(AND(O7372&lt;&gt;"",R7372&lt;=Parametros!$B$10),"PRÓX. VENCIMENTO",IF(F7372="Q","QUALIDADE",IF(F7372="S","BLOQUEADO",IF(F7372="R","RESTRITO/DEVOLUÇÃO",IF(OR(N7372="QUAR",N7372="QRES"),"QUARENTENA",IF(OR(B7372="DESCARTE",B7372="DEVOLUÇÃO"),"DESCARTE/DEVOLUÇÃO",IF(AND(D7372="",K7372&lt;&gt;""),"SEM LOTE",IF(AND(Q7372&lt;&gt;"",Q7372&gt;=Parametros!$B$11),"PARADO/SEM GIRO","OK"))))))))))</f>
        <v>VAZIA</v>
      </c>
      <c r="T7372" s="29" t="str">
        <f aca="false">IF(AND($S7372="PARADO/SEM GIRO",$K7372="KG",OR(Painel!$B$5="(Todos)",A7372=Painel!$B$5)*OR(Painel!$E$5="(Todos)",P7372=Painel!$E$5)),$J7372+ROW()/10000000,"")</f>
        <v/>
      </c>
      <c r="U7372" s="29" t="str">
        <f aca="false">IF(AND($S7372="VENCIDO",$K7372="KG",OR(Painel!$B$5="(Todos)",A7372=Painel!$B$5)*OR(Painel!$E$5="(Todos)",P7372=Painel!$E$5)),$J7372+ROW()/10000000,"")</f>
        <v/>
      </c>
    </row>
    <row r="7373" customFormat="false" ht="15" hidden="false" customHeight="false" outlineLevel="0" collapsed="false">
      <c r="A7373" s="29" t="s">
        <v>52</v>
      </c>
      <c r="B7373" s="29" t="s">
        <v>13746</v>
      </c>
      <c r="C7373" s="29" t="s">
        <v>662</v>
      </c>
      <c r="D7373" s="29" t="s">
        <v>663</v>
      </c>
      <c r="E7373" s="29" t="n">
        <v>1</v>
      </c>
      <c r="F7373" s="29"/>
      <c r="G7373" s="29" t="s">
        <v>13747</v>
      </c>
      <c r="H7373" s="30" t="n">
        <v>1000</v>
      </c>
      <c r="I7373" s="31" t="n">
        <v>46274</v>
      </c>
      <c r="J7373" s="30" t="n">
        <v>1000</v>
      </c>
      <c r="K7373" s="29" t="s">
        <v>120</v>
      </c>
      <c r="L7373" s="29" t="s">
        <v>138</v>
      </c>
      <c r="M7373" s="29"/>
      <c r="N7373" s="29" t="s">
        <v>122</v>
      </c>
      <c r="O7373" s="31" t="n">
        <v>46818</v>
      </c>
      <c r="P7373" s="29" t="s">
        <v>123</v>
      </c>
      <c r="Q7373" s="29" t="n">
        <f aca="false">IFERROR(VALUE(L7373),"")</f>
        <v>11</v>
      </c>
      <c r="R7373" s="29" t="n">
        <f aca="true">IF(O7373="","",O7373-TODAY())</f>
        <v>533</v>
      </c>
      <c r="S7373" s="29" t="str">
        <f aca="false">IF(C7373="&lt;&lt; vazio &gt;&gt;","VAZIA",IF(AND(O7373&lt;&gt;"",R7373&lt;0),"VENCIDO",IF(AND(O7373&lt;&gt;"",R7373&lt;=Parametros!$B$10),"PRÓX. VENCIMENTO",IF(F7373="Q","QUALIDADE",IF(F7373="S","BLOQUEADO",IF(F7373="R","RESTRITO/DEVOLUÇÃO",IF(OR(N7373="QUAR",N7373="QRES"),"QUARENTENA",IF(OR(B7373="DESCARTE",B7373="DEVOLUÇÃO"),"DESCARTE/DEVOLUÇÃO",IF(AND(D7373="",K7373&lt;&gt;""),"SEM LOTE",IF(AND(Q7373&lt;&gt;"",Q7373&gt;=Parametros!$B$11),"PARADO/SEM GIRO","OK"))))))))))</f>
        <v>OK</v>
      </c>
      <c r="T7373" s="29" t="str">
        <f aca="false">IF(AND($S7373="PARADO/SEM GIRO",$K7373="KG",OR(Painel!$B$5="(Todos)",A7373=Painel!$B$5)*OR(Painel!$E$5="(Todos)",P7373=Painel!$E$5)),$J7373+ROW()/10000000,"")</f>
        <v/>
      </c>
      <c r="U7373" s="29" t="str">
        <f aca="false">IF(AND($S7373="VENCIDO",$K7373="KG",OR(Painel!$B$5="(Todos)",A7373=Painel!$B$5)*OR(Painel!$E$5="(Todos)",P7373=Painel!$E$5)),$J7373+ROW()/10000000,"")</f>
        <v/>
      </c>
    </row>
    <row r="7374" customFormat="false" ht="15" hidden="false" customHeight="false" outlineLevel="0" collapsed="false">
      <c r="A7374" s="29" t="s">
        <v>52</v>
      </c>
      <c r="B7374" s="29" t="s">
        <v>13748</v>
      </c>
      <c r="C7374" s="29" t="s">
        <v>581</v>
      </c>
      <c r="D7374" s="29" t="s">
        <v>13352</v>
      </c>
      <c r="E7374" s="29" t="n">
        <v>1</v>
      </c>
      <c r="F7374" s="29"/>
      <c r="G7374" s="29" t="s">
        <v>13749</v>
      </c>
      <c r="H7374" s="30" t="n">
        <v>430</v>
      </c>
      <c r="I7374" s="31" t="n">
        <v>46161</v>
      </c>
      <c r="J7374" s="30" t="n">
        <v>430</v>
      </c>
      <c r="K7374" s="29" t="s">
        <v>120</v>
      </c>
      <c r="L7374" s="29" t="s">
        <v>13354</v>
      </c>
      <c r="M7374" s="29"/>
      <c r="N7374" s="29" t="s">
        <v>122</v>
      </c>
      <c r="O7374" s="31" t="n">
        <v>46707</v>
      </c>
      <c r="P7374" s="29" t="s">
        <v>123</v>
      </c>
      <c r="Q7374" s="29" t="n">
        <f aca="false">IFERROR(VALUE(L7374),"")</f>
        <v>124</v>
      </c>
      <c r="R7374" s="29" t="n">
        <f aca="true">IF(O7374="","",O7374-TODAY())</f>
        <v>422</v>
      </c>
      <c r="S7374" s="29" t="str">
        <f aca="false">IF(C7374="&lt;&lt; vazio &gt;&gt;","VAZIA",IF(AND(O7374&lt;&gt;"",R7374&lt;0),"VENCIDO",IF(AND(O7374&lt;&gt;"",R7374&lt;=Parametros!$B$10),"PRÓX. VENCIMENTO",IF(F7374="Q","QUALIDADE",IF(F7374="S","BLOQUEADO",IF(F7374="R","RESTRITO/DEVOLUÇÃO",IF(OR(N7374="QUAR",N7374="QRES"),"QUARENTENA",IF(OR(B7374="DESCARTE",B7374="DEVOLUÇÃO"),"DESCARTE/DEVOLUÇÃO",IF(AND(D7374="",K7374&lt;&gt;""),"SEM LOTE",IF(AND(Q7374&lt;&gt;"",Q7374&gt;=Parametros!$B$11),"PARADO/SEM GIRO","OK"))))))))))</f>
        <v>PARADO/SEM GIRO</v>
      </c>
      <c r="T7374" s="29" t="n">
        <f aca="false">IF(AND($S7374="PARADO/SEM GIRO",$K7374="KG",OR(Painel!$B$5="(Todos)",A7374=Painel!$B$5)*OR(Painel!$E$5="(Todos)",P7374=Painel!$E$5)),$J7374+ROW()/10000000,"")</f>
        <v>430.0007374</v>
      </c>
      <c r="U7374" s="29" t="str">
        <f aca="false">IF(AND($S7374="VENCIDO",$K7374="KG",OR(Painel!$B$5="(Todos)",A7374=Painel!$B$5)*OR(Painel!$E$5="(Todos)",P7374=Painel!$E$5)),$J7374+ROW()/10000000,"")</f>
        <v/>
      </c>
    </row>
    <row r="7375" customFormat="false" ht="15" hidden="false" customHeight="false" outlineLevel="0" collapsed="false">
      <c r="A7375" s="29" t="s">
        <v>52</v>
      </c>
      <c r="B7375" s="29" t="s">
        <v>13750</v>
      </c>
      <c r="C7375" s="29" t="s">
        <v>2694</v>
      </c>
      <c r="D7375" s="29" t="s">
        <v>8899</v>
      </c>
      <c r="E7375" s="29" t="n">
        <v>1</v>
      </c>
      <c r="F7375" s="29"/>
      <c r="G7375" s="29" t="s">
        <v>13751</v>
      </c>
      <c r="H7375" s="30" t="n">
        <v>470</v>
      </c>
      <c r="I7375" s="31" t="n">
        <v>46198</v>
      </c>
      <c r="J7375" s="30" t="n">
        <v>470</v>
      </c>
      <c r="K7375" s="29" t="s">
        <v>120</v>
      </c>
      <c r="L7375" s="29" t="s">
        <v>2566</v>
      </c>
      <c r="M7375" s="29"/>
      <c r="N7375" s="29" t="s">
        <v>134</v>
      </c>
      <c r="O7375" s="31" t="n">
        <v>46388</v>
      </c>
      <c r="P7375" s="29" t="s">
        <v>123</v>
      </c>
      <c r="Q7375" s="29" t="n">
        <f aca="false">IFERROR(VALUE(L7375),"")</f>
        <v>87</v>
      </c>
      <c r="R7375" s="29" t="n">
        <f aca="true">IF(O7375="","",O7375-TODAY())</f>
        <v>103</v>
      </c>
      <c r="S7375" s="29" t="str">
        <f aca="false">IF(C7375="&lt;&lt; vazio &gt;&gt;","VAZIA",IF(AND(O7375&lt;&gt;"",R7375&lt;0),"VENCIDO",IF(AND(O7375&lt;&gt;"",R7375&lt;=Parametros!$B$10),"PRÓX. VENCIMENTO",IF(F7375="Q","QUALIDADE",IF(F7375="S","BLOQUEADO",IF(F7375="R","RESTRITO/DEVOLUÇÃO",IF(OR(N7375="QUAR",N7375="QRES"),"QUARENTENA",IF(OR(B7375="DESCARTE",B7375="DEVOLUÇÃO"),"DESCARTE/DEVOLUÇÃO",IF(AND(D7375="",K7375&lt;&gt;""),"SEM LOTE",IF(AND(Q7375&lt;&gt;"",Q7375&gt;=Parametros!$B$11),"PARADO/SEM GIRO","OK"))))))))))</f>
        <v>OK</v>
      </c>
      <c r="T7375" s="29" t="str">
        <f aca="false">IF(AND($S7375="PARADO/SEM GIRO",$K7375="KG",OR(Painel!$B$5="(Todos)",A7375=Painel!$B$5)*OR(Painel!$E$5="(Todos)",P7375=Painel!$E$5)),$J7375+ROW()/10000000,"")</f>
        <v/>
      </c>
      <c r="U7375" s="29" t="str">
        <f aca="false">IF(AND($S7375="VENCIDO",$K7375="KG",OR(Painel!$B$5="(Todos)",A7375=Painel!$B$5)*OR(Painel!$E$5="(Todos)",P7375=Painel!$E$5)),$J7375+ROW()/10000000,"")</f>
        <v/>
      </c>
    </row>
    <row r="7376" customFormat="false" ht="15" hidden="false" customHeight="false" outlineLevel="0" collapsed="false">
      <c r="A7376" s="29" t="s">
        <v>52</v>
      </c>
      <c r="B7376" s="29" t="s">
        <v>13752</v>
      </c>
      <c r="C7376" s="29" t="s">
        <v>139</v>
      </c>
      <c r="D7376" s="29" t="s">
        <v>13753</v>
      </c>
      <c r="E7376" s="29" t="n">
        <v>1</v>
      </c>
      <c r="F7376" s="29"/>
      <c r="G7376" s="29" t="s">
        <v>13754</v>
      </c>
      <c r="H7376" s="30" t="n">
        <v>440</v>
      </c>
      <c r="I7376" s="31" t="n">
        <v>46283</v>
      </c>
      <c r="J7376" s="30" t="n">
        <v>440</v>
      </c>
      <c r="K7376" s="29" t="s">
        <v>120</v>
      </c>
      <c r="L7376" s="29" t="s">
        <v>1096</v>
      </c>
      <c r="M7376" s="29"/>
      <c r="N7376" s="29" t="s">
        <v>122</v>
      </c>
      <c r="O7376" s="31" t="n">
        <v>46520</v>
      </c>
      <c r="P7376" s="29" t="s">
        <v>123</v>
      </c>
      <c r="Q7376" s="29" t="n">
        <f aca="false">IFERROR(VALUE(L7376),"")</f>
        <v>102</v>
      </c>
      <c r="R7376" s="29" t="n">
        <f aca="true">IF(O7376="","",O7376-TODAY())</f>
        <v>235</v>
      </c>
      <c r="S7376" s="29" t="str">
        <f aca="false">IF(C7376="&lt;&lt; vazio &gt;&gt;","VAZIA",IF(AND(O7376&lt;&gt;"",R7376&lt;0),"VENCIDO",IF(AND(O7376&lt;&gt;"",R7376&lt;=Parametros!$B$10),"PRÓX. VENCIMENTO",IF(F7376="Q","QUALIDADE",IF(F7376="S","BLOQUEADO",IF(F7376="R","RESTRITO/DEVOLUÇÃO",IF(OR(N7376="QUAR",N7376="QRES"),"QUARENTENA",IF(OR(B7376="DESCARTE",B7376="DEVOLUÇÃO"),"DESCARTE/DEVOLUÇÃO",IF(AND(D7376="",K7376&lt;&gt;""),"SEM LOTE",IF(AND(Q7376&lt;&gt;"",Q7376&gt;=Parametros!$B$11),"PARADO/SEM GIRO","OK"))))))))))</f>
        <v>PARADO/SEM GIRO</v>
      </c>
      <c r="T7376" s="29" t="n">
        <f aca="false">IF(AND($S7376="PARADO/SEM GIRO",$K7376="KG",OR(Painel!$B$5="(Todos)",A7376=Painel!$B$5)*OR(Painel!$E$5="(Todos)",P7376=Painel!$E$5)),$J7376+ROW()/10000000,"")</f>
        <v>440.0007376</v>
      </c>
      <c r="U7376" s="29" t="str">
        <f aca="false">IF(AND($S7376="VENCIDO",$K7376="KG",OR(Painel!$B$5="(Todos)",A7376=Painel!$B$5)*OR(Painel!$E$5="(Todos)",P7376=Painel!$E$5)),$J7376+ROW()/10000000,"")</f>
        <v/>
      </c>
    </row>
    <row r="7377" customFormat="false" ht="15" hidden="false" customHeight="false" outlineLevel="0" collapsed="false">
      <c r="A7377" s="29" t="s">
        <v>52</v>
      </c>
      <c r="B7377" s="29" t="s">
        <v>13755</v>
      </c>
      <c r="C7377" s="29" t="s">
        <v>115</v>
      </c>
      <c r="D7377" s="29"/>
      <c r="E7377" s="29" t="n">
        <v>0</v>
      </c>
      <c r="F7377" s="29"/>
      <c r="G7377" s="29"/>
      <c r="H7377" s="30" t="n">
        <v>0</v>
      </c>
      <c r="I7377" s="29"/>
      <c r="J7377" s="30" t="n">
        <v>0</v>
      </c>
      <c r="K7377" s="29"/>
      <c r="L7377" s="29" t="s">
        <v>116</v>
      </c>
      <c r="M7377" s="29"/>
      <c r="N7377" s="29"/>
      <c r="O7377" s="29"/>
      <c r="P7377" s="29"/>
      <c r="Q7377" s="29" t="n">
        <f aca="false">IFERROR(VALUE(L7377),"")</f>
        <v>0</v>
      </c>
      <c r="R7377" s="29" t="str">
        <f aca="true">IF(O7377="","",O7377-TODAY())</f>
        <v/>
      </c>
      <c r="S7377" s="29" t="str">
        <f aca="false">IF(C7377="&lt;&lt; vazio &gt;&gt;","VAZIA",IF(AND(O7377&lt;&gt;"",R7377&lt;0),"VENCIDO",IF(AND(O7377&lt;&gt;"",R7377&lt;=Parametros!$B$10),"PRÓX. VENCIMENTO",IF(F7377="Q","QUALIDADE",IF(F7377="S","BLOQUEADO",IF(F7377="R","RESTRITO/DEVOLUÇÃO",IF(OR(N7377="QUAR",N7377="QRES"),"QUARENTENA",IF(OR(B7377="DESCARTE",B7377="DEVOLUÇÃO"),"DESCARTE/DEVOLUÇÃO",IF(AND(D7377="",K7377&lt;&gt;""),"SEM LOTE",IF(AND(Q7377&lt;&gt;"",Q7377&gt;=Parametros!$B$11),"PARADO/SEM GIRO","OK"))))))))))</f>
        <v>VAZIA</v>
      </c>
      <c r="T7377" s="29" t="str">
        <f aca="false">IF(AND($S7377="PARADO/SEM GIRO",$K7377="KG",OR(Painel!$B$5="(Todos)",A7377=Painel!$B$5)*OR(Painel!$E$5="(Todos)",P7377=Painel!$E$5)),$J7377+ROW()/10000000,"")</f>
        <v/>
      </c>
      <c r="U7377" s="29" t="str">
        <f aca="false">IF(AND($S7377="VENCIDO",$K7377="KG",OR(Painel!$B$5="(Todos)",A7377=Painel!$B$5)*OR(Painel!$E$5="(Todos)",P7377=Painel!$E$5)),$J7377+ROW()/10000000,"")</f>
        <v/>
      </c>
    </row>
    <row r="7378" customFormat="false" ht="15" hidden="false" customHeight="false" outlineLevel="0" collapsed="false">
      <c r="A7378" s="29" t="s">
        <v>52</v>
      </c>
      <c r="B7378" s="29" t="s">
        <v>13756</v>
      </c>
      <c r="C7378" s="29" t="s">
        <v>1274</v>
      </c>
      <c r="D7378" s="29" t="s">
        <v>1275</v>
      </c>
      <c r="E7378" s="29" t="n">
        <v>1</v>
      </c>
      <c r="F7378" s="29"/>
      <c r="G7378" s="29" t="s">
        <v>13757</v>
      </c>
      <c r="H7378" s="30" t="n">
        <v>1000</v>
      </c>
      <c r="I7378" s="31" t="n">
        <v>46230</v>
      </c>
      <c r="J7378" s="30" t="n">
        <v>1000</v>
      </c>
      <c r="K7378" s="29" t="s">
        <v>120</v>
      </c>
      <c r="L7378" s="29" t="s">
        <v>1277</v>
      </c>
      <c r="M7378" s="29"/>
      <c r="N7378" s="29" t="s">
        <v>122</v>
      </c>
      <c r="O7378" s="31" t="n">
        <v>46588</v>
      </c>
      <c r="P7378" s="29" t="s">
        <v>123</v>
      </c>
      <c r="Q7378" s="29" t="n">
        <f aca="false">IFERROR(VALUE(L7378),"")</f>
        <v>55</v>
      </c>
      <c r="R7378" s="29" t="n">
        <f aca="true">IF(O7378="","",O7378-TODAY())</f>
        <v>303</v>
      </c>
      <c r="S7378" s="29" t="str">
        <f aca="false">IF(C7378="&lt;&lt; vazio &gt;&gt;","VAZIA",IF(AND(O7378&lt;&gt;"",R7378&lt;0),"VENCIDO",IF(AND(O7378&lt;&gt;"",R7378&lt;=Parametros!$B$10),"PRÓX. VENCIMENTO",IF(F7378="Q","QUALIDADE",IF(F7378="S","BLOQUEADO",IF(F7378="R","RESTRITO/DEVOLUÇÃO",IF(OR(N7378="QUAR",N7378="QRES"),"QUARENTENA",IF(OR(B7378="DESCARTE",B7378="DEVOLUÇÃO"),"DESCARTE/DEVOLUÇÃO",IF(AND(D7378="",K7378&lt;&gt;""),"SEM LOTE",IF(AND(Q7378&lt;&gt;"",Q7378&gt;=Parametros!$B$11),"PARADO/SEM GIRO","OK"))))))))))</f>
        <v>OK</v>
      </c>
      <c r="T7378" s="29" t="str">
        <f aca="false">IF(AND($S7378="PARADO/SEM GIRO",$K7378="KG",OR(Painel!$B$5="(Todos)",A7378=Painel!$B$5)*OR(Painel!$E$5="(Todos)",P7378=Painel!$E$5)),$J7378+ROW()/10000000,"")</f>
        <v/>
      </c>
      <c r="U7378" s="29" t="str">
        <f aca="false">IF(AND($S7378="VENCIDO",$K7378="KG",OR(Painel!$B$5="(Todos)",A7378=Painel!$B$5)*OR(Painel!$E$5="(Todos)",P7378=Painel!$E$5)),$J7378+ROW()/10000000,"")</f>
        <v/>
      </c>
    </row>
    <row r="7379" customFormat="false" ht="15" hidden="false" customHeight="false" outlineLevel="0" collapsed="false">
      <c r="A7379" s="29" t="s">
        <v>52</v>
      </c>
      <c r="B7379" s="29" t="s">
        <v>13758</v>
      </c>
      <c r="C7379" s="29" t="s">
        <v>801</v>
      </c>
      <c r="D7379" s="29" t="s">
        <v>9575</v>
      </c>
      <c r="E7379" s="29" t="n">
        <v>1</v>
      </c>
      <c r="F7379" s="29"/>
      <c r="G7379" s="29" t="s">
        <v>13759</v>
      </c>
      <c r="H7379" s="30" t="n">
        <v>1108.8</v>
      </c>
      <c r="I7379" s="31" t="n">
        <v>46266</v>
      </c>
      <c r="J7379" s="30" t="n">
        <v>1108.8</v>
      </c>
      <c r="K7379" s="29" t="s">
        <v>120</v>
      </c>
      <c r="L7379" s="29" t="s">
        <v>180</v>
      </c>
      <c r="M7379" s="29"/>
      <c r="N7379" s="29" t="s">
        <v>122</v>
      </c>
      <c r="O7379" s="31" t="n">
        <v>46650</v>
      </c>
      <c r="P7379" s="29" t="s">
        <v>123</v>
      </c>
      <c r="Q7379" s="29" t="n">
        <f aca="false">IFERROR(VALUE(L7379),"")</f>
        <v>19</v>
      </c>
      <c r="R7379" s="29" t="n">
        <f aca="true">IF(O7379="","",O7379-TODAY())</f>
        <v>365</v>
      </c>
      <c r="S7379" s="29" t="str">
        <f aca="false">IF(C7379="&lt;&lt; vazio &gt;&gt;","VAZIA",IF(AND(O7379&lt;&gt;"",R7379&lt;0),"VENCIDO",IF(AND(O7379&lt;&gt;"",R7379&lt;=Parametros!$B$10),"PRÓX. VENCIMENTO",IF(F7379="Q","QUALIDADE",IF(F7379="S","BLOQUEADO",IF(F7379="R","RESTRITO/DEVOLUÇÃO",IF(OR(N7379="QUAR",N7379="QRES"),"QUARENTENA",IF(OR(B7379="DESCARTE",B7379="DEVOLUÇÃO"),"DESCARTE/DEVOLUÇÃO",IF(AND(D7379="",K7379&lt;&gt;""),"SEM LOTE",IF(AND(Q7379&lt;&gt;"",Q7379&gt;=Parametros!$B$11),"PARADO/SEM GIRO","OK"))))))))))</f>
        <v>OK</v>
      </c>
      <c r="T7379" s="29" t="str">
        <f aca="false">IF(AND($S7379="PARADO/SEM GIRO",$K7379="KG",OR(Painel!$B$5="(Todos)",A7379=Painel!$B$5)*OR(Painel!$E$5="(Todos)",P7379=Painel!$E$5)),$J7379+ROW()/10000000,"")</f>
        <v/>
      </c>
      <c r="U7379" s="29" t="str">
        <f aca="false">IF(AND($S7379="VENCIDO",$K7379="KG",OR(Painel!$B$5="(Todos)",A7379=Painel!$B$5)*OR(Painel!$E$5="(Todos)",P7379=Painel!$E$5)),$J7379+ROW()/10000000,"")</f>
        <v/>
      </c>
    </row>
    <row r="7380" customFormat="false" ht="15" hidden="false" customHeight="false" outlineLevel="0" collapsed="false">
      <c r="A7380" s="29" t="s">
        <v>52</v>
      </c>
      <c r="B7380" s="29" t="s">
        <v>13760</v>
      </c>
      <c r="C7380" s="29" t="s">
        <v>2694</v>
      </c>
      <c r="D7380" s="29" t="s">
        <v>2695</v>
      </c>
      <c r="E7380" s="29" t="n">
        <v>1</v>
      </c>
      <c r="F7380" s="29"/>
      <c r="G7380" s="29" t="s">
        <v>13761</v>
      </c>
      <c r="H7380" s="30" t="n">
        <v>480</v>
      </c>
      <c r="I7380" s="31" t="n">
        <v>46073</v>
      </c>
      <c r="J7380" s="30" t="n">
        <v>480</v>
      </c>
      <c r="K7380" s="29" t="s">
        <v>120</v>
      </c>
      <c r="L7380" s="29" t="s">
        <v>11465</v>
      </c>
      <c r="M7380" s="29"/>
      <c r="N7380" s="29" t="s">
        <v>122</v>
      </c>
      <c r="O7380" s="31" t="n">
        <v>46550</v>
      </c>
      <c r="P7380" s="29" t="s">
        <v>123</v>
      </c>
      <c r="Q7380" s="29" t="n">
        <f aca="false">IFERROR(VALUE(L7380),"")</f>
        <v>212</v>
      </c>
      <c r="R7380" s="29" t="n">
        <f aca="true">IF(O7380="","",O7380-TODAY())</f>
        <v>265</v>
      </c>
      <c r="S7380" s="29" t="str">
        <f aca="false">IF(C7380="&lt;&lt; vazio &gt;&gt;","VAZIA",IF(AND(O7380&lt;&gt;"",R7380&lt;0),"VENCIDO",IF(AND(O7380&lt;&gt;"",R7380&lt;=Parametros!$B$10),"PRÓX. VENCIMENTO",IF(F7380="Q","QUALIDADE",IF(F7380="S","BLOQUEADO",IF(F7380="R","RESTRITO/DEVOLUÇÃO",IF(OR(N7380="QUAR",N7380="QRES"),"QUARENTENA",IF(OR(B7380="DESCARTE",B7380="DEVOLUÇÃO"),"DESCARTE/DEVOLUÇÃO",IF(AND(D7380="",K7380&lt;&gt;""),"SEM LOTE",IF(AND(Q7380&lt;&gt;"",Q7380&gt;=Parametros!$B$11),"PARADO/SEM GIRO","OK"))))))))))</f>
        <v>PARADO/SEM GIRO</v>
      </c>
      <c r="T7380" s="29" t="n">
        <f aca="false">IF(AND($S7380="PARADO/SEM GIRO",$K7380="KG",OR(Painel!$B$5="(Todos)",A7380=Painel!$B$5)*OR(Painel!$E$5="(Todos)",P7380=Painel!$E$5)),$J7380+ROW()/10000000,"")</f>
        <v>480.000738</v>
      </c>
      <c r="U7380" s="29" t="str">
        <f aca="false">IF(AND($S7380="VENCIDO",$K7380="KG",OR(Painel!$B$5="(Todos)",A7380=Painel!$B$5)*OR(Painel!$E$5="(Todos)",P7380=Painel!$E$5)),$J7380+ROW()/10000000,"")</f>
        <v/>
      </c>
    </row>
    <row r="7381" customFormat="false" ht="15" hidden="false" customHeight="false" outlineLevel="0" collapsed="false">
      <c r="A7381" s="29" t="s">
        <v>52</v>
      </c>
      <c r="B7381" s="29" t="s">
        <v>13762</v>
      </c>
      <c r="C7381" s="29" t="s">
        <v>224</v>
      </c>
      <c r="D7381" s="29" t="s">
        <v>520</v>
      </c>
      <c r="E7381" s="29" t="n">
        <v>1</v>
      </c>
      <c r="F7381" s="29"/>
      <c r="G7381" s="29" t="s">
        <v>13763</v>
      </c>
      <c r="H7381" s="30" t="n">
        <v>660</v>
      </c>
      <c r="I7381" s="31" t="n">
        <v>46198</v>
      </c>
      <c r="J7381" s="30" t="n">
        <v>660</v>
      </c>
      <c r="K7381" s="29" t="s">
        <v>120</v>
      </c>
      <c r="L7381" s="29" t="s">
        <v>2566</v>
      </c>
      <c r="M7381" s="29"/>
      <c r="N7381" s="29" t="s">
        <v>122</v>
      </c>
      <c r="O7381" s="31" t="n">
        <v>46742</v>
      </c>
      <c r="P7381" s="29" t="s">
        <v>123</v>
      </c>
      <c r="Q7381" s="29" t="n">
        <f aca="false">IFERROR(VALUE(L7381),"")</f>
        <v>87</v>
      </c>
      <c r="R7381" s="29" t="n">
        <f aca="true">IF(O7381="","",O7381-TODAY())</f>
        <v>457</v>
      </c>
      <c r="S7381" s="29" t="str">
        <f aca="false">IF(C7381="&lt;&lt; vazio &gt;&gt;","VAZIA",IF(AND(O7381&lt;&gt;"",R7381&lt;0),"VENCIDO",IF(AND(O7381&lt;&gt;"",R7381&lt;=Parametros!$B$10),"PRÓX. VENCIMENTO",IF(F7381="Q","QUALIDADE",IF(F7381="S","BLOQUEADO",IF(F7381="R","RESTRITO/DEVOLUÇÃO",IF(OR(N7381="QUAR",N7381="QRES"),"QUARENTENA",IF(OR(B7381="DESCARTE",B7381="DEVOLUÇÃO"),"DESCARTE/DEVOLUÇÃO",IF(AND(D7381="",K7381&lt;&gt;""),"SEM LOTE",IF(AND(Q7381&lt;&gt;"",Q7381&gt;=Parametros!$B$11),"PARADO/SEM GIRO","OK"))))))))))</f>
        <v>OK</v>
      </c>
      <c r="T7381" s="29" t="str">
        <f aca="false">IF(AND($S7381="PARADO/SEM GIRO",$K7381="KG",OR(Painel!$B$5="(Todos)",A7381=Painel!$B$5)*OR(Painel!$E$5="(Todos)",P7381=Painel!$E$5)),$J7381+ROW()/10000000,"")</f>
        <v/>
      </c>
      <c r="U7381" s="29" t="str">
        <f aca="false">IF(AND($S7381="VENCIDO",$K7381="KG",OR(Painel!$B$5="(Todos)",A7381=Painel!$B$5)*OR(Painel!$E$5="(Todos)",P7381=Painel!$E$5)),$J7381+ROW()/10000000,"")</f>
        <v/>
      </c>
    </row>
    <row r="7382" customFormat="false" ht="15" hidden="false" customHeight="false" outlineLevel="0" collapsed="false">
      <c r="A7382" s="29" t="s">
        <v>52</v>
      </c>
      <c r="B7382" s="29" t="s">
        <v>13764</v>
      </c>
      <c r="C7382" s="29" t="s">
        <v>115</v>
      </c>
      <c r="D7382" s="29"/>
      <c r="E7382" s="29" t="n">
        <v>0</v>
      </c>
      <c r="F7382" s="29"/>
      <c r="G7382" s="29"/>
      <c r="H7382" s="30" t="n">
        <v>0</v>
      </c>
      <c r="I7382" s="29"/>
      <c r="J7382" s="30" t="n">
        <v>0</v>
      </c>
      <c r="K7382" s="29"/>
      <c r="L7382" s="29" t="s">
        <v>116</v>
      </c>
      <c r="M7382" s="29"/>
      <c r="N7382" s="29"/>
      <c r="O7382" s="29"/>
      <c r="P7382" s="29"/>
      <c r="Q7382" s="29" t="n">
        <f aca="false">IFERROR(VALUE(L7382),"")</f>
        <v>0</v>
      </c>
      <c r="R7382" s="29" t="str">
        <f aca="true">IF(O7382="","",O7382-TODAY())</f>
        <v/>
      </c>
      <c r="S7382" s="29" t="str">
        <f aca="false">IF(C7382="&lt;&lt; vazio &gt;&gt;","VAZIA",IF(AND(O7382&lt;&gt;"",R7382&lt;0),"VENCIDO",IF(AND(O7382&lt;&gt;"",R7382&lt;=Parametros!$B$10),"PRÓX. VENCIMENTO",IF(F7382="Q","QUALIDADE",IF(F7382="S","BLOQUEADO",IF(F7382="R","RESTRITO/DEVOLUÇÃO",IF(OR(N7382="QUAR",N7382="QRES"),"QUARENTENA",IF(OR(B7382="DESCARTE",B7382="DEVOLUÇÃO"),"DESCARTE/DEVOLUÇÃO",IF(AND(D7382="",K7382&lt;&gt;""),"SEM LOTE",IF(AND(Q7382&lt;&gt;"",Q7382&gt;=Parametros!$B$11),"PARADO/SEM GIRO","OK"))))))))))</f>
        <v>VAZIA</v>
      </c>
      <c r="T7382" s="29" t="str">
        <f aca="false">IF(AND($S7382="PARADO/SEM GIRO",$K7382="KG",OR(Painel!$B$5="(Todos)",A7382=Painel!$B$5)*OR(Painel!$E$5="(Todos)",P7382=Painel!$E$5)),$J7382+ROW()/10000000,"")</f>
        <v/>
      </c>
      <c r="U7382" s="29" t="str">
        <f aca="false">IF(AND($S7382="VENCIDO",$K7382="KG",OR(Painel!$B$5="(Todos)",A7382=Painel!$B$5)*OR(Painel!$E$5="(Todos)",P7382=Painel!$E$5)),$J7382+ROW()/10000000,"")</f>
        <v/>
      </c>
    </row>
    <row r="7383" customFormat="false" ht="15" hidden="false" customHeight="false" outlineLevel="0" collapsed="false">
      <c r="A7383" s="29" t="s">
        <v>52</v>
      </c>
      <c r="B7383" s="29" t="s">
        <v>13765</v>
      </c>
      <c r="C7383" s="29" t="s">
        <v>2700</v>
      </c>
      <c r="D7383" s="29" t="s">
        <v>13766</v>
      </c>
      <c r="E7383" s="29" t="n">
        <v>1</v>
      </c>
      <c r="F7383" s="29"/>
      <c r="G7383" s="29" t="s">
        <v>13767</v>
      </c>
      <c r="H7383" s="30" t="n">
        <v>600</v>
      </c>
      <c r="I7383" s="31" t="n">
        <v>46282</v>
      </c>
      <c r="J7383" s="30" t="n">
        <v>600</v>
      </c>
      <c r="K7383" s="29" t="s">
        <v>120</v>
      </c>
      <c r="L7383" s="29" t="s">
        <v>400</v>
      </c>
      <c r="M7383" s="29"/>
      <c r="N7383" s="29" t="s">
        <v>122</v>
      </c>
      <c r="O7383" s="31" t="n">
        <v>46546</v>
      </c>
      <c r="P7383" s="29" t="s">
        <v>123</v>
      </c>
      <c r="Q7383" s="29" t="n">
        <f aca="false">IFERROR(VALUE(L7383),"")</f>
        <v>3</v>
      </c>
      <c r="R7383" s="29" t="n">
        <f aca="true">IF(O7383="","",O7383-TODAY())</f>
        <v>261</v>
      </c>
      <c r="S7383" s="29" t="str">
        <f aca="false">IF(C7383="&lt;&lt; vazio &gt;&gt;","VAZIA",IF(AND(O7383&lt;&gt;"",R7383&lt;0),"VENCIDO",IF(AND(O7383&lt;&gt;"",R7383&lt;=Parametros!$B$10),"PRÓX. VENCIMENTO",IF(F7383="Q","QUALIDADE",IF(F7383="S","BLOQUEADO",IF(F7383="R","RESTRITO/DEVOLUÇÃO",IF(OR(N7383="QUAR",N7383="QRES"),"QUARENTENA",IF(OR(B7383="DESCARTE",B7383="DEVOLUÇÃO"),"DESCARTE/DEVOLUÇÃO",IF(AND(D7383="",K7383&lt;&gt;""),"SEM LOTE",IF(AND(Q7383&lt;&gt;"",Q7383&gt;=Parametros!$B$11),"PARADO/SEM GIRO","OK"))))))))))</f>
        <v>OK</v>
      </c>
      <c r="T7383" s="29" t="str">
        <f aca="false">IF(AND($S7383="PARADO/SEM GIRO",$K7383="KG",OR(Painel!$B$5="(Todos)",A7383=Painel!$B$5)*OR(Painel!$E$5="(Todos)",P7383=Painel!$E$5)),$J7383+ROW()/10000000,"")</f>
        <v/>
      </c>
      <c r="U7383" s="29" t="str">
        <f aca="false">IF(AND($S7383="VENCIDO",$K7383="KG",OR(Painel!$B$5="(Todos)",A7383=Painel!$B$5)*OR(Painel!$E$5="(Todos)",P7383=Painel!$E$5)),$J7383+ROW()/10000000,"")</f>
        <v/>
      </c>
    </row>
    <row r="7384" customFormat="false" ht="15" hidden="false" customHeight="false" outlineLevel="0" collapsed="false">
      <c r="A7384" s="29" t="s">
        <v>52</v>
      </c>
      <c r="B7384" s="29" t="s">
        <v>13768</v>
      </c>
      <c r="C7384" s="29" t="s">
        <v>980</v>
      </c>
      <c r="D7384" s="29" t="s">
        <v>981</v>
      </c>
      <c r="E7384" s="29" t="n">
        <v>1</v>
      </c>
      <c r="F7384" s="29" t="s">
        <v>268</v>
      </c>
      <c r="G7384" s="29" t="s">
        <v>13769</v>
      </c>
      <c r="H7384" s="30" t="n">
        <v>727.2</v>
      </c>
      <c r="I7384" s="31" t="n">
        <v>46280</v>
      </c>
      <c r="J7384" s="30" t="n">
        <v>727.2</v>
      </c>
      <c r="K7384" s="29" t="s">
        <v>120</v>
      </c>
      <c r="L7384" s="29" t="s">
        <v>144</v>
      </c>
      <c r="M7384" s="29"/>
      <c r="N7384" s="29" t="s">
        <v>122</v>
      </c>
      <c r="O7384" s="31" t="n">
        <v>46827</v>
      </c>
      <c r="P7384" s="29" t="s">
        <v>123</v>
      </c>
      <c r="Q7384" s="29" t="n">
        <f aca="false">IFERROR(VALUE(L7384),"")</f>
        <v>5</v>
      </c>
      <c r="R7384" s="29" t="n">
        <f aca="true">IF(O7384="","",O7384-TODAY())</f>
        <v>542</v>
      </c>
      <c r="S7384" s="29" t="str">
        <f aca="false">IF(C7384="&lt;&lt; vazio &gt;&gt;","VAZIA",IF(AND(O7384&lt;&gt;"",R7384&lt;0),"VENCIDO",IF(AND(O7384&lt;&gt;"",R7384&lt;=Parametros!$B$10),"PRÓX. VENCIMENTO",IF(F7384="Q","QUALIDADE",IF(F7384="S","BLOQUEADO",IF(F7384="R","RESTRITO/DEVOLUÇÃO",IF(OR(N7384="QUAR",N7384="QRES"),"QUARENTENA",IF(OR(B7384="DESCARTE",B7384="DEVOLUÇÃO"),"DESCARTE/DEVOLUÇÃO",IF(AND(D7384="",K7384&lt;&gt;""),"SEM LOTE",IF(AND(Q7384&lt;&gt;"",Q7384&gt;=Parametros!$B$11),"PARADO/SEM GIRO","OK"))))))))))</f>
        <v>QUALIDADE</v>
      </c>
      <c r="T7384" s="29" t="str">
        <f aca="false">IF(AND($S7384="PARADO/SEM GIRO",$K7384="KG",OR(Painel!$B$5="(Todos)",A7384=Painel!$B$5)*OR(Painel!$E$5="(Todos)",P7384=Painel!$E$5)),$J7384+ROW()/10000000,"")</f>
        <v/>
      </c>
      <c r="U7384" s="29" t="str">
        <f aca="false">IF(AND($S7384="VENCIDO",$K7384="KG",OR(Painel!$B$5="(Todos)",A7384=Painel!$B$5)*OR(Painel!$E$5="(Todos)",P7384=Painel!$E$5)),$J7384+ROW()/10000000,"")</f>
        <v/>
      </c>
    </row>
    <row r="7385" customFormat="false" ht="15" hidden="false" customHeight="false" outlineLevel="0" collapsed="false">
      <c r="A7385" s="29" t="s">
        <v>52</v>
      </c>
      <c r="B7385" s="29" t="s">
        <v>13770</v>
      </c>
      <c r="C7385" s="29" t="s">
        <v>691</v>
      </c>
      <c r="D7385" s="29" t="s">
        <v>13771</v>
      </c>
      <c r="E7385" s="29" t="n">
        <v>1</v>
      </c>
      <c r="F7385" s="29"/>
      <c r="G7385" s="29" t="s">
        <v>13772</v>
      </c>
      <c r="H7385" s="30" t="n">
        <v>800</v>
      </c>
      <c r="I7385" s="31" t="n">
        <v>46223</v>
      </c>
      <c r="J7385" s="30" t="n">
        <v>800</v>
      </c>
      <c r="K7385" s="29" t="s">
        <v>120</v>
      </c>
      <c r="L7385" s="29" t="s">
        <v>3890</v>
      </c>
      <c r="M7385" s="29"/>
      <c r="N7385" s="29" t="s">
        <v>122</v>
      </c>
      <c r="O7385" s="31" t="n">
        <v>46946</v>
      </c>
      <c r="P7385" s="29" t="s">
        <v>123</v>
      </c>
      <c r="Q7385" s="29" t="n">
        <f aca="false">IFERROR(VALUE(L7385),"")</f>
        <v>62</v>
      </c>
      <c r="R7385" s="29" t="n">
        <f aca="true">IF(O7385="","",O7385-TODAY())</f>
        <v>661</v>
      </c>
      <c r="S7385" s="29" t="str">
        <f aca="false">IF(C7385="&lt;&lt; vazio &gt;&gt;","VAZIA",IF(AND(O7385&lt;&gt;"",R7385&lt;0),"VENCIDO",IF(AND(O7385&lt;&gt;"",R7385&lt;=Parametros!$B$10),"PRÓX. VENCIMENTO",IF(F7385="Q","QUALIDADE",IF(F7385="S","BLOQUEADO",IF(F7385="R","RESTRITO/DEVOLUÇÃO",IF(OR(N7385="QUAR",N7385="QRES"),"QUARENTENA",IF(OR(B7385="DESCARTE",B7385="DEVOLUÇÃO"),"DESCARTE/DEVOLUÇÃO",IF(AND(D7385="",K7385&lt;&gt;""),"SEM LOTE",IF(AND(Q7385&lt;&gt;"",Q7385&gt;=Parametros!$B$11),"PARADO/SEM GIRO","OK"))))))))))</f>
        <v>OK</v>
      </c>
      <c r="T7385" s="29" t="str">
        <f aca="false">IF(AND($S7385="PARADO/SEM GIRO",$K7385="KG",OR(Painel!$B$5="(Todos)",A7385=Painel!$B$5)*OR(Painel!$E$5="(Todos)",P7385=Painel!$E$5)),$J7385+ROW()/10000000,"")</f>
        <v/>
      </c>
      <c r="U7385" s="29" t="str">
        <f aca="false">IF(AND($S7385="VENCIDO",$K7385="KG",OR(Painel!$B$5="(Todos)",A7385=Painel!$B$5)*OR(Painel!$E$5="(Todos)",P7385=Painel!$E$5)),$J7385+ROW()/10000000,"")</f>
        <v/>
      </c>
    </row>
    <row r="7386" customFormat="false" ht="15" hidden="false" customHeight="false" outlineLevel="0" collapsed="false">
      <c r="A7386" s="29" t="s">
        <v>52</v>
      </c>
      <c r="B7386" s="29" t="s">
        <v>13773</v>
      </c>
      <c r="C7386" s="29" t="s">
        <v>222</v>
      </c>
      <c r="D7386" s="29" t="s">
        <v>13774</v>
      </c>
      <c r="E7386" s="29" t="n">
        <v>1</v>
      </c>
      <c r="F7386" s="29" t="s">
        <v>137</v>
      </c>
      <c r="G7386" s="29" t="s">
        <v>13775</v>
      </c>
      <c r="H7386" s="30" t="n">
        <v>900</v>
      </c>
      <c r="I7386" s="31" t="n">
        <v>46266</v>
      </c>
      <c r="J7386" s="30" t="n">
        <v>900</v>
      </c>
      <c r="K7386" s="29" t="s">
        <v>120</v>
      </c>
      <c r="L7386" s="29" t="s">
        <v>180</v>
      </c>
      <c r="M7386" s="29"/>
      <c r="N7386" s="29" t="s">
        <v>122</v>
      </c>
      <c r="O7386" s="31" t="n">
        <v>46797</v>
      </c>
      <c r="P7386" s="29" t="s">
        <v>123</v>
      </c>
      <c r="Q7386" s="29" t="n">
        <f aca="false">IFERROR(VALUE(L7386),"")</f>
        <v>19</v>
      </c>
      <c r="R7386" s="29" t="n">
        <f aca="true">IF(O7386="","",O7386-TODAY())</f>
        <v>512</v>
      </c>
      <c r="S7386" s="29" t="str">
        <f aca="false">IF(C7386="&lt;&lt; vazio &gt;&gt;","VAZIA",IF(AND(O7386&lt;&gt;"",R7386&lt;0),"VENCIDO",IF(AND(O7386&lt;&gt;"",R7386&lt;=Parametros!$B$10),"PRÓX. VENCIMENTO",IF(F7386="Q","QUALIDADE",IF(F7386="S","BLOQUEADO",IF(F7386="R","RESTRITO/DEVOLUÇÃO",IF(OR(N7386="QUAR",N7386="QRES"),"QUARENTENA",IF(OR(B7386="DESCARTE",B7386="DEVOLUÇÃO"),"DESCARTE/DEVOLUÇÃO",IF(AND(D7386="",K7386&lt;&gt;""),"SEM LOTE",IF(AND(Q7386&lt;&gt;"",Q7386&gt;=Parametros!$B$11),"PARADO/SEM GIRO","OK"))))))))))</f>
        <v>BLOQUEADO</v>
      </c>
      <c r="T7386" s="29" t="str">
        <f aca="false">IF(AND($S7386="PARADO/SEM GIRO",$K7386="KG",OR(Painel!$B$5="(Todos)",A7386=Painel!$B$5)*OR(Painel!$E$5="(Todos)",P7386=Painel!$E$5)),$J7386+ROW()/10000000,"")</f>
        <v/>
      </c>
      <c r="U7386" s="29" t="str">
        <f aca="false">IF(AND($S7386="VENCIDO",$K7386="KG",OR(Painel!$B$5="(Todos)",A7386=Painel!$B$5)*OR(Painel!$E$5="(Todos)",P7386=Painel!$E$5)),$J7386+ROW()/10000000,"")</f>
        <v/>
      </c>
    </row>
    <row r="7387" customFormat="false" ht="15" hidden="false" customHeight="false" outlineLevel="0" collapsed="false">
      <c r="A7387" s="29" t="s">
        <v>52</v>
      </c>
      <c r="B7387" s="29" t="s">
        <v>13776</v>
      </c>
      <c r="C7387" s="29" t="s">
        <v>253</v>
      </c>
      <c r="D7387" s="29" t="s">
        <v>440</v>
      </c>
      <c r="E7387" s="29" t="n">
        <v>1</v>
      </c>
      <c r="F7387" s="29"/>
      <c r="G7387" s="29" t="s">
        <v>13777</v>
      </c>
      <c r="H7387" s="30" t="n">
        <v>727.2</v>
      </c>
      <c r="I7387" s="31" t="n">
        <v>46259</v>
      </c>
      <c r="J7387" s="30" t="n">
        <v>727.2</v>
      </c>
      <c r="K7387" s="29" t="s">
        <v>120</v>
      </c>
      <c r="L7387" s="29" t="s">
        <v>677</v>
      </c>
      <c r="M7387" s="29"/>
      <c r="N7387" s="29" t="s">
        <v>122</v>
      </c>
      <c r="O7387" s="31" t="n">
        <v>46799</v>
      </c>
      <c r="P7387" s="29" t="s">
        <v>123</v>
      </c>
      <c r="Q7387" s="29" t="n">
        <f aca="false">IFERROR(VALUE(L7387),"")</f>
        <v>26</v>
      </c>
      <c r="R7387" s="29" t="n">
        <f aca="true">IF(O7387="","",O7387-TODAY())</f>
        <v>514</v>
      </c>
      <c r="S7387" s="29" t="str">
        <f aca="false">IF(C7387="&lt;&lt; vazio &gt;&gt;","VAZIA",IF(AND(O7387&lt;&gt;"",R7387&lt;0),"VENCIDO",IF(AND(O7387&lt;&gt;"",R7387&lt;=Parametros!$B$10),"PRÓX. VENCIMENTO",IF(F7387="Q","QUALIDADE",IF(F7387="S","BLOQUEADO",IF(F7387="R","RESTRITO/DEVOLUÇÃO",IF(OR(N7387="QUAR",N7387="QRES"),"QUARENTENA",IF(OR(B7387="DESCARTE",B7387="DEVOLUÇÃO"),"DESCARTE/DEVOLUÇÃO",IF(AND(D7387="",K7387&lt;&gt;""),"SEM LOTE",IF(AND(Q7387&lt;&gt;"",Q7387&gt;=Parametros!$B$11),"PARADO/SEM GIRO","OK"))))))))))</f>
        <v>OK</v>
      </c>
      <c r="T7387" s="29" t="str">
        <f aca="false">IF(AND($S7387="PARADO/SEM GIRO",$K7387="KG",OR(Painel!$B$5="(Todos)",A7387=Painel!$B$5)*OR(Painel!$E$5="(Todos)",P7387=Painel!$E$5)),$J7387+ROW()/10000000,"")</f>
        <v/>
      </c>
      <c r="U7387" s="29" t="str">
        <f aca="false">IF(AND($S7387="VENCIDO",$K7387="KG",OR(Painel!$B$5="(Todos)",A7387=Painel!$B$5)*OR(Painel!$E$5="(Todos)",P7387=Painel!$E$5)),$J7387+ROW()/10000000,"")</f>
        <v/>
      </c>
    </row>
    <row r="7388" customFormat="false" ht="15" hidden="false" customHeight="false" outlineLevel="0" collapsed="false">
      <c r="A7388" s="29" t="s">
        <v>52</v>
      </c>
      <c r="B7388" s="29" t="s">
        <v>13778</v>
      </c>
      <c r="C7388" s="29" t="s">
        <v>2694</v>
      </c>
      <c r="D7388" s="29" t="s">
        <v>9512</v>
      </c>
      <c r="E7388" s="29" t="n">
        <v>1</v>
      </c>
      <c r="F7388" s="29"/>
      <c r="G7388" s="29" t="s">
        <v>13779</v>
      </c>
      <c r="H7388" s="30" t="n">
        <v>480</v>
      </c>
      <c r="I7388" s="31" t="n">
        <v>46269</v>
      </c>
      <c r="J7388" s="30" t="n">
        <v>480</v>
      </c>
      <c r="K7388" s="29" t="s">
        <v>120</v>
      </c>
      <c r="L7388" s="29" t="s">
        <v>13780</v>
      </c>
      <c r="M7388" s="29"/>
      <c r="N7388" s="29" t="s">
        <v>122</v>
      </c>
      <c r="O7388" s="31" t="n">
        <v>46473</v>
      </c>
      <c r="P7388" s="29" t="s">
        <v>123</v>
      </c>
      <c r="Q7388" s="29" t="n">
        <f aca="false">IFERROR(VALUE(L7388),"")</f>
        <v>194</v>
      </c>
      <c r="R7388" s="29" t="n">
        <f aca="true">IF(O7388="","",O7388-TODAY())</f>
        <v>188</v>
      </c>
      <c r="S7388" s="29" t="str">
        <f aca="false">IF(C7388="&lt;&lt; vazio &gt;&gt;","VAZIA",IF(AND(O7388&lt;&gt;"",R7388&lt;0),"VENCIDO",IF(AND(O7388&lt;&gt;"",R7388&lt;=Parametros!$B$10),"PRÓX. VENCIMENTO",IF(F7388="Q","QUALIDADE",IF(F7388="S","BLOQUEADO",IF(F7388="R","RESTRITO/DEVOLUÇÃO",IF(OR(N7388="QUAR",N7388="QRES"),"QUARENTENA",IF(OR(B7388="DESCARTE",B7388="DEVOLUÇÃO"),"DESCARTE/DEVOLUÇÃO",IF(AND(D7388="",K7388&lt;&gt;""),"SEM LOTE",IF(AND(Q7388&lt;&gt;"",Q7388&gt;=Parametros!$B$11),"PARADO/SEM GIRO","OK"))))))))))</f>
        <v>PARADO/SEM GIRO</v>
      </c>
      <c r="T7388" s="29" t="n">
        <f aca="false">IF(AND($S7388="PARADO/SEM GIRO",$K7388="KG",OR(Painel!$B$5="(Todos)",A7388=Painel!$B$5)*OR(Painel!$E$5="(Todos)",P7388=Painel!$E$5)),$J7388+ROW()/10000000,"")</f>
        <v>480.0007388</v>
      </c>
      <c r="U7388" s="29" t="str">
        <f aca="false">IF(AND($S7388="VENCIDO",$K7388="KG",OR(Painel!$B$5="(Todos)",A7388=Painel!$B$5)*OR(Painel!$E$5="(Todos)",P7388=Painel!$E$5)),$J7388+ROW()/10000000,"")</f>
        <v/>
      </c>
    </row>
    <row r="7389" customFormat="false" ht="15" hidden="false" customHeight="false" outlineLevel="0" collapsed="false">
      <c r="A7389" s="29" t="s">
        <v>52</v>
      </c>
      <c r="B7389" s="29" t="s">
        <v>13781</v>
      </c>
      <c r="C7389" s="29" t="s">
        <v>115</v>
      </c>
      <c r="D7389" s="29"/>
      <c r="E7389" s="29" t="n">
        <v>0</v>
      </c>
      <c r="F7389" s="29"/>
      <c r="G7389" s="29"/>
      <c r="H7389" s="30" t="n">
        <v>0</v>
      </c>
      <c r="I7389" s="29"/>
      <c r="J7389" s="30" t="n">
        <v>0</v>
      </c>
      <c r="K7389" s="29"/>
      <c r="L7389" s="29" t="s">
        <v>116</v>
      </c>
      <c r="M7389" s="29"/>
      <c r="N7389" s="29"/>
      <c r="O7389" s="29"/>
      <c r="P7389" s="29"/>
      <c r="Q7389" s="29" t="n">
        <f aca="false">IFERROR(VALUE(L7389),"")</f>
        <v>0</v>
      </c>
      <c r="R7389" s="29" t="str">
        <f aca="true">IF(O7389="","",O7389-TODAY())</f>
        <v/>
      </c>
      <c r="S7389" s="29" t="str">
        <f aca="false">IF(C7389="&lt;&lt; vazio &gt;&gt;","VAZIA",IF(AND(O7389&lt;&gt;"",R7389&lt;0),"VENCIDO",IF(AND(O7389&lt;&gt;"",R7389&lt;=Parametros!$B$10),"PRÓX. VENCIMENTO",IF(F7389="Q","QUALIDADE",IF(F7389="S","BLOQUEADO",IF(F7389="R","RESTRITO/DEVOLUÇÃO",IF(OR(N7389="QUAR",N7389="QRES"),"QUARENTENA",IF(OR(B7389="DESCARTE",B7389="DEVOLUÇÃO"),"DESCARTE/DEVOLUÇÃO",IF(AND(D7389="",K7389&lt;&gt;""),"SEM LOTE",IF(AND(Q7389&lt;&gt;"",Q7389&gt;=Parametros!$B$11),"PARADO/SEM GIRO","OK"))))))))))</f>
        <v>VAZIA</v>
      </c>
      <c r="T7389" s="29" t="str">
        <f aca="false">IF(AND($S7389="PARADO/SEM GIRO",$K7389="KG",OR(Painel!$B$5="(Todos)",A7389=Painel!$B$5)*OR(Painel!$E$5="(Todos)",P7389=Painel!$E$5)),$J7389+ROW()/10000000,"")</f>
        <v/>
      </c>
      <c r="U7389" s="29" t="str">
        <f aca="false">IF(AND($S7389="VENCIDO",$K7389="KG",OR(Painel!$B$5="(Todos)",A7389=Painel!$B$5)*OR(Painel!$E$5="(Todos)",P7389=Painel!$E$5)),$J7389+ROW()/10000000,"")</f>
        <v/>
      </c>
    </row>
    <row r="7390" customFormat="false" ht="15" hidden="false" customHeight="false" outlineLevel="0" collapsed="false">
      <c r="A7390" s="29" t="s">
        <v>52</v>
      </c>
      <c r="B7390" s="29" t="s">
        <v>13782</v>
      </c>
      <c r="C7390" s="29" t="s">
        <v>115</v>
      </c>
      <c r="D7390" s="29"/>
      <c r="E7390" s="29" t="n">
        <v>0</v>
      </c>
      <c r="F7390" s="29"/>
      <c r="G7390" s="29"/>
      <c r="H7390" s="30" t="n">
        <v>0</v>
      </c>
      <c r="I7390" s="29"/>
      <c r="J7390" s="30" t="n">
        <v>0</v>
      </c>
      <c r="K7390" s="29"/>
      <c r="L7390" s="29" t="s">
        <v>116</v>
      </c>
      <c r="M7390" s="29"/>
      <c r="N7390" s="29"/>
      <c r="O7390" s="29"/>
      <c r="P7390" s="29"/>
      <c r="Q7390" s="29" t="n">
        <f aca="false">IFERROR(VALUE(L7390),"")</f>
        <v>0</v>
      </c>
      <c r="R7390" s="29" t="str">
        <f aca="true">IF(O7390="","",O7390-TODAY())</f>
        <v/>
      </c>
      <c r="S7390" s="29" t="str">
        <f aca="false">IF(C7390="&lt;&lt; vazio &gt;&gt;","VAZIA",IF(AND(O7390&lt;&gt;"",R7390&lt;0),"VENCIDO",IF(AND(O7390&lt;&gt;"",R7390&lt;=Parametros!$B$10),"PRÓX. VENCIMENTO",IF(F7390="Q","QUALIDADE",IF(F7390="S","BLOQUEADO",IF(F7390="R","RESTRITO/DEVOLUÇÃO",IF(OR(N7390="QUAR",N7390="QRES"),"QUARENTENA",IF(OR(B7390="DESCARTE",B7390="DEVOLUÇÃO"),"DESCARTE/DEVOLUÇÃO",IF(AND(D7390="",K7390&lt;&gt;""),"SEM LOTE",IF(AND(Q7390&lt;&gt;"",Q7390&gt;=Parametros!$B$11),"PARADO/SEM GIRO","OK"))))))))))</f>
        <v>VAZIA</v>
      </c>
      <c r="T7390" s="29" t="str">
        <f aca="false">IF(AND($S7390="PARADO/SEM GIRO",$K7390="KG",OR(Painel!$B$5="(Todos)",A7390=Painel!$B$5)*OR(Painel!$E$5="(Todos)",P7390=Painel!$E$5)),$J7390+ROW()/10000000,"")</f>
        <v/>
      </c>
      <c r="U7390" s="29" t="str">
        <f aca="false">IF(AND($S7390="VENCIDO",$K7390="KG",OR(Painel!$B$5="(Todos)",A7390=Painel!$B$5)*OR(Painel!$E$5="(Todos)",P7390=Painel!$E$5)),$J7390+ROW()/10000000,"")</f>
        <v/>
      </c>
    </row>
    <row r="7391" customFormat="false" ht="15" hidden="false" customHeight="false" outlineLevel="0" collapsed="false">
      <c r="A7391" s="29" t="s">
        <v>52</v>
      </c>
      <c r="B7391" s="29" t="s">
        <v>13783</v>
      </c>
      <c r="C7391" s="29" t="s">
        <v>2694</v>
      </c>
      <c r="D7391" s="29" t="s">
        <v>2695</v>
      </c>
      <c r="E7391" s="29" t="n">
        <v>1</v>
      </c>
      <c r="F7391" s="29"/>
      <c r="G7391" s="29" t="s">
        <v>13784</v>
      </c>
      <c r="H7391" s="30" t="n">
        <v>480</v>
      </c>
      <c r="I7391" s="31" t="n">
        <v>46062</v>
      </c>
      <c r="J7391" s="30" t="n">
        <v>480</v>
      </c>
      <c r="K7391" s="29" t="s">
        <v>120</v>
      </c>
      <c r="L7391" s="29" t="s">
        <v>8547</v>
      </c>
      <c r="M7391" s="29"/>
      <c r="N7391" s="29" t="s">
        <v>122</v>
      </c>
      <c r="O7391" s="31" t="n">
        <v>46550</v>
      </c>
      <c r="P7391" s="29" t="s">
        <v>123</v>
      </c>
      <c r="Q7391" s="29" t="n">
        <f aca="false">IFERROR(VALUE(L7391),"")</f>
        <v>223</v>
      </c>
      <c r="R7391" s="29" t="n">
        <f aca="true">IF(O7391="","",O7391-TODAY())</f>
        <v>265</v>
      </c>
      <c r="S7391" s="29" t="str">
        <f aca="false">IF(C7391="&lt;&lt; vazio &gt;&gt;","VAZIA",IF(AND(O7391&lt;&gt;"",R7391&lt;0),"VENCIDO",IF(AND(O7391&lt;&gt;"",R7391&lt;=Parametros!$B$10),"PRÓX. VENCIMENTO",IF(F7391="Q","QUALIDADE",IF(F7391="S","BLOQUEADO",IF(F7391="R","RESTRITO/DEVOLUÇÃO",IF(OR(N7391="QUAR",N7391="QRES"),"QUARENTENA",IF(OR(B7391="DESCARTE",B7391="DEVOLUÇÃO"),"DESCARTE/DEVOLUÇÃO",IF(AND(D7391="",K7391&lt;&gt;""),"SEM LOTE",IF(AND(Q7391&lt;&gt;"",Q7391&gt;=Parametros!$B$11),"PARADO/SEM GIRO","OK"))))))))))</f>
        <v>PARADO/SEM GIRO</v>
      </c>
      <c r="T7391" s="29" t="n">
        <f aca="false">IF(AND($S7391="PARADO/SEM GIRO",$K7391="KG",OR(Painel!$B$5="(Todos)",A7391=Painel!$B$5)*OR(Painel!$E$5="(Todos)",P7391=Painel!$E$5)),$J7391+ROW()/10000000,"")</f>
        <v>480.0007391</v>
      </c>
      <c r="U7391" s="29" t="str">
        <f aca="false">IF(AND($S7391="VENCIDO",$K7391="KG",OR(Painel!$B$5="(Todos)",A7391=Painel!$B$5)*OR(Painel!$E$5="(Todos)",P7391=Painel!$E$5)),$J7391+ROW()/10000000,"")</f>
        <v/>
      </c>
    </row>
    <row r="7392" customFormat="false" ht="15" hidden="false" customHeight="false" outlineLevel="0" collapsed="false">
      <c r="A7392" s="29" t="s">
        <v>52</v>
      </c>
      <c r="B7392" s="29" t="s">
        <v>13785</v>
      </c>
      <c r="C7392" s="29" t="s">
        <v>202</v>
      </c>
      <c r="D7392" s="29" t="s">
        <v>203</v>
      </c>
      <c r="E7392" s="29" t="n">
        <v>1</v>
      </c>
      <c r="F7392" s="29"/>
      <c r="G7392" s="29" t="s">
        <v>13786</v>
      </c>
      <c r="H7392" s="30" t="n">
        <v>384</v>
      </c>
      <c r="I7392" s="31" t="n">
        <v>46234</v>
      </c>
      <c r="J7392" s="30" t="n">
        <v>384</v>
      </c>
      <c r="K7392" s="29" t="s">
        <v>120</v>
      </c>
      <c r="L7392" s="29" t="s">
        <v>725</v>
      </c>
      <c r="M7392" s="29"/>
      <c r="N7392" s="29" t="s">
        <v>122</v>
      </c>
      <c r="O7392" s="31" t="n">
        <v>46457</v>
      </c>
      <c r="P7392" s="29" t="s">
        <v>123</v>
      </c>
      <c r="Q7392" s="29" t="n">
        <f aca="false">IFERROR(VALUE(L7392),"")</f>
        <v>51</v>
      </c>
      <c r="R7392" s="29" t="n">
        <f aca="true">IF(O7392="","",O7392-TODAY())</f>
        <v>172</v>
      </c>
      <c r="S7392" s="29" t="str">
        <f aca="false">IF(C7392="&lt;&lt; vazio &gt;&gt;","VAZIA",IF(AND(O7392&lt;&gt;"",R7392&lt;0),"VENCIDO",IF(AND(O7392&lt;&gt;"",R7392&lt;=Parametros!$B$10),"PRÓX. VENCIMENTO",IF(F7392="Q","QUALIDADE",IF(F7392="S","BLOQUEADO",IF(F7392="R","RESTRITO/DEVOLUÇÃO",IF(OR(N7392="QUAR",N7392="QRES"),"QUARENTENA",IF(OR(B7392="DESCARTE",B7392="DEVOLUÇÃO"),"DESCARTE/DEVOLUÇÃO",IF(AND(D7392="",K7392&lt;&gt;""),"SEM LOTE",IF(AND(Q7392&lt;&gt;"",Q7392&gt;=Parametros!$B$11),"PARADO/SEM GIRO","OK"))))))))))</f>
        <v>OK</v>
      </c>
      <c r="T7392" s="29" t="str">
        <f aca="false">IF(AND($S7392="PARADO/SEM GIRO",$K7392="KG",OR(Painel!$B$5="(Todos)",A7392=Painel!$B$5)*OR(Painel!$E$5="(Todos)",P7392=Painel!$E$5)),$J7392+ROW()/10000000,"")</f>
        <v/>
      </c>
      <c r="U7392" s="29" t="str">
        <f aca="false">IF(AND($S7392="VENCIDO",$K7392="KG",OR(Painel!$B$5="(Todos)",A7392=Painel!$B$5)*OR(Painel!$E$5="(Todos)",P7392=Painel!$E$5)),$J7392+ROW()/10000000,"")</f>
        <v/>
      </c>
    </row>
    <row r="7393" customFormat="false" ht="15" hidden="false" customHeight="false" outlineLevel="0" collapsed="false">
      <c r="A7393" s="29" t="s">
        <v>52</v>
      </c>
      <c r="B7393" s="29" t="s">
        <v>13787</v>
      </c>
      <c r="C7393" s="29" t="s">
        <v>115</v>
      </c>
      <c r="D7393" s="29"/>
      <c r="E7393" s="29" t="n">
        <v>0</v>
      </c>
      <c r="F7393" s="29"/>
      <c r="G7393" s="29"/>
      <c r="H7393" s="30" t="n">
        <v>0</v>
      </c>
      <c r="I7393" s="29"/>
      <c r="J7393" s="30" t="n">
        <v>0</v>
      </c>
      <c r="K7393" s="29"/>
      <c r="L7393" s="29" t="s">
        <v>116</v>
      </c>
      <c r="M7393" s="29"/>
      <c r="N7393" s="29"/>
      <c r="O7393" s="29"/>
      <c r="P7393" s="29"/>
      <c r="Q7393" s="29" t="n">
        <f aca="false">IFERROR(VALUE(L7393),"")</f>
        <v>0</v>
      </c>
      <c r="R7393" s="29" t="str">
        <f aca="true">IF(O7393="","",O7393-TODAY())</f>
        <v/>
      </c>
      <c r="S7393" s="29" t="str">
        <f aca="false">IF(C7393="&lt;&lt; vazio &gt;&gt;","VAZIA",IF(AND(O7393&lt;&gt;"",R7393&lt;0),"VENCIDO",IF(AND(O7393&lt;&gt;"",R7393&lt;=Parametros!$B$10),"PRÓX. VENCIMENTO",IF(F7393="Q","QUALIDADE",IF(F7393="S","BLOQUEADO",IF(F7393="R","RESTRITO/DEVOLUÇÃO",IF(OR(N7393="QUAR",N7393="QRES"),"QUARENTENA",IF(OR(B7393="DESCARTE",B7393="DEVOLUÇÃO"),"DESCARTE/DEVOLUÇÃO",IF(AND(D7393="",K7393&lt;&gt;""),"SEM LOTE",IF(AND(Q7393&lt;&gt;"",Q7393&gt;=Parametros!$B$11),"PARADO/SEM GIRO","OK"))))))))))</f>
        <v>VAZIA</v>
      </c>
      <c r="T7393" s="29" t="str">
        <f aca="false">IF(AND($S7393="PARADO/SEM GIRO",$K7393="KG",OR(Painel!$B$5="(Todos)",A7393=Painel!$B$5)*OR(Painel!$E$5="(Todos)",P7393=Painel!$E$5)),$J7393+ROW()/10000000,"")</f>
        <v/>
      </c>
      <c r="U7393" s="29" t="str">
        <f aca="false">IF(AND($S7393="VENCIDO",$K7393="KG",OR(Painel!$B$5="(Todos)",A7393=Painel!$B$5)*OR(Painel!$E$5="(Todos)",P7393=Painel!$E$5)),$J7393+ROW()/10000000,"")</f>
        <v/>
      </c>
    </row>
    <row r="7394" customFormat="false" ht="15" hidden="false" customHeight="false" outlineLevel="0" collapsed="false">
      <c r="A7394" s="29" t="s">
        <v>52</v>
      </c>
      <c r="B7394" s="29" t="s">
        <v>13788</v>
      </c>
      <c r="C7394" s="29" t="s">
        <v>876</v>
      </c>
      <c r="D7394" s="29" t="s">
        <v>9323</v>
      </c>
      <c r="E7394" s="29" t="n">
        <v>1</v>
      </c>
      <c r="F7394" s="29"/>
      <c r="G7394" s="29" t="s">
        <v>13789</v>
      </c>
      <c r="H7394" s="30" t="n">
        <v>720</v>
      </c>
      <c r="I7394" s="31" t="n">
        <v>46264</v>
      </c>
      <c r="J7394" s="30" t="n">
        <v>720</v>
      </c>
      <c r="K7394" s="29" t="s">
        <v>120</v>
      </c>
      <c r="L7394" s="29" t="s">
        <v>2571</v>
      </c>
      <c r="M7394" s="29"/>
      <c r="N7394" s="29" t="s">
        <v>122</v>
      </c>
      <c r="O7394" s="31" t="n">
        <v>46810</v>
      </c>
      <c r="P7394" s="29" t="s">
        <v>123</v>
      </c>
      <c r="Q7394" s="29" t="n">
        <f aca="false">IFERROR(VALUE(L7394),"")</f>
        <v>21</v>
      </c>
      <c r="R7394" s="29" t="n">
        <f aca="true">IF(O7394="","",O7394-TODAY())</f>
        <v>525</v>
      </c>
      <c r="S7394" s="29" t="str">
        <f aca="false">IF(C7394="&lt;&lt; vazio &gt;&gt;","VAZIA",IF(AND(O7394&lt;&gt;"",R7394&lt;0),"VENCIDO",IF(AND(O7394&lt;&gt;"",R7394&lt;=Parametros!$B$10),"PRÓX. VENCIMENTO",IF(F7394="Q","QUALIDADE",IF(F7394="S","BLOQUEADO",IF(F7394="R","RESTRITO/DEVOLUÇÃO",IF(OR(N7394="QUAR",N7394="QRES"),"QUARENTENA",IF(OR(B7394="DESCARTE",B7394="DEVOLUÇÃO"),"DESCARTE/DEVOLUÇÃO",IF(AND(D7394="",K7394&lt;&gt;""),"SEM LOTE",IF(AND(Q7394&lt;&gt;"",Q7394&gt;=Parametros!$B$11),"PARADO/SEM GIRO","OK"))))))))))</f>
        <v>OK</v>
      </c>
      <c r="T7394" s="29" t="str">
        <f aca="false">IF(AND($S7394="PARADO/SEM GIRO",$K7394="KG",OR(Painel!$B$5="(Todos)",A7394=Painel!$B$5)*OR(Painel!$E$5="(Todos)",P7394=Painel!$E$5)),$J7394+ROW()/10000000,"")</f>
        <v/>
      </c>
      <c r="U7394" s="29" t="str">
        <f aca="false">IF(AND($S7394="VENCIDO",$K7394="KG",OR(Painel!$B$5="(Todos)",A7394=Painel!$B$5)*OR(Painel!$E$5="(Todos)",P7394=Painel!$E$5)),$J7394+ROW()/10000000,"")</f>
        <v/>
      </c>
    </row>
    <row r="7395" customFormat="false" ht="15" hidden="false" customHeight="false" outlineLevel="0" collapsed="false">
      <c r="A7395" s="29" t="s">
        <v>52</v>
      </c>
      <c r="B7395" s="29" t="s">
        <v>13790</v>
      </c>
      <c r="C7395" s="29" t="s">
        <v>115</v>
      </c>
      <c r="D7395" s="29"/>
      <c r="E7395" s="29" t="n">
        <v>0</v>
      </c>
      <c r="F7395" s="29"/>
      <c r="G7395" s="29"/>
      <c r="H7395" s="30" t="n">
        <v>0</v>
      </c>
      <c r="I7395" s="29"/>
      <c r="J7395" s="30" t="n">
        <v>0</v>
      </c>
      <c r="K7395" s="29"/>
      <c r="L7395" s="29" t="s">
        <v>116</v>
      </c>
      <c r="M7395" s="29"/>
      <c r="N7395" s="29"/>
      <c r="O7395" s="29"/>
      <c r="P7395" s="29"/>
      <c r="Q7395" s="29" t="n">
        <f aca="false">IFERROR(VALUE(L7395),"")</f>
        <v>0</v>
      </c>
      <c r="R7395" s="29" t="str">
        <f aca="true">IF(O7395="","",O7395-TODAY())</f>
        <v/>
      </c>
      <c r="S7395" s="29" t="str">
        <f aca="false">IF(C7395="&lt;&lt; vazio &gt;&gt;","VAZIA",IF(AND(O7395&lt;&gt;"",R7395&lt;0),"VENCIDO",IF(AND(O7395&lt;&gt;"",R7395&lt;=Parametros!$B$10),"PRÓX. VENCIMENTO",IF(F7395="Q","QUALIDADE",IF(F7395="S","BLOQUEADO",IF(F7395="R","RESTRITO/DEVOLUÇÃO",IF(OR(N7395="QUAR",N7395="QRES"),"QUARENTENA",IF(OR(B7395="DESCARTE",B7395="DEVOLUÇÃO"),"DESCARTE/DEVOLUÇÃO",IF(AND(D7395="",K7395&lt;&gt;""),"SEM LOTE",IF(AND(Q7395&lt;&gt;"",Q7395&gt;=Parametros!$B$11),"PARADO/SEM GIRO","OK"))))))))))</f>
        <v>VAZIA</v>
      </c>
      <c r="T7395" s="29" t="str">
        <f aca="false">IF(AND($S7395="PARADO/SEM GIRO",$K7395="KG",OR(Painel!$B$5="(Todos)",A7395=Painel!$B$5)*OR(Painel!$E$5="(Todos)",P7395=Painel!$E$5)),$J7395+ROW()/10000000,"")</f>
        <v/>
      </c>
      <c r="U7395" s="29" t="str">
        <f aca="false">IF(AND($S7395="VENCIDO",$K7395="KG",OR(Painel!$B$5="(Todos)",A7395=Painel!$B$5)*OR(Painel!$E$5="(Todos)",P7395=Painel!$E$5)),$J7395+ROW()/10000000,"")</f>
        <v/>
      </c>
    </row>
    <row r="7396" customFormat="false" ht="15" hidden="false" customHeight="false" outlineLevel="0" collapsed="false">
      <c r="A7396" s="29" t="s">
        <v>52</v>
      </c>
      <c r="B7396" s="29" t="s">
        <v>13791</v>
      </c>
      <c r="C7396" s="29" t="s">
        <v>785</v>
      </c>
      <c r="D7396" s="29" t="s">
        <v>880</v>
      </c>
      <c r="E7396" s="29" t="n">
        <v>1</v>
      </c>
      <c r="F7396" s="29"/>
      <c r="G7396" s="29" t="s">
        <v>13792</v>
      </c>
      <c r="H7396" s="30" t="n">
        <v>1000</v>
      </c>
      <c r="I7396" s="31" t="n">
        <v>46280</v>
      </c>
      <c r="J7396" s="30" t="n">
        <v>1000</v>
      </c>
      <c r="K7396" s="29" t="s">
        <v>120</v>
      </c>
      <c r="L7396" s="29" t="s">
        <v>144</v>
      </c>
      <c r="M7396" s="29"/>
      <c r="N7396" s="29" t="s">
        <v>122</v>
      </c>
      <c r="O7396" s="31" t="n">
        <v>46823</v>
      </c>
      <c r="P7396" s="29" t="s">
        <v>123</v>
      </c>
      <c r="Q7396" s="29" t="n">
        <f aca="false">IFERROR(VALUE(L7396),"")</f>
        <v>5</v>
      </c>
      <c r="R7396" s="29" t="n">
        <f aca="true">IF(O7396="","",O7396-TODAY())</f>
        <v>538</v>
      </c>
      <c r="S7396" s="29" t="str">
        <f aca="false">IF(C7396="&lt;&lt; vazio &gt;&gt;","VAZIA",IF(AND(O7396&lt;&gt;"",R7396&lt;0),"VENCIDO",IF(AND(O7396&lt;&gt;"",R7396&lt;=Parametros!$B$10),"PRÓX. VENCIMENTO",IF(F7396="Q","QUALIDADE",IF(F7396="S","BLOQUEADO",IF(F7396="R","RESTRITO/DEVOLUÇÃO",IF(OR(N7396="QUAR",N7396="QRES"),"QUARENTENA",IF(OR(B7396="DESCARTE",B7396="DEVOLUÇÃO"),"DESCARTE/DEVOLUÇÃO",IF(AND(D7396="",K7396&lt;&gt;""),"SEM LOTE",IF(AND(Q7396&lt;&gt;"",Q7396&gt;=Parametros!$B$11),"PARADO/SEM GIRO","OK"))))))))))</f>
        <v>OK</v>
      </c>
      <c r="T7396" s="29" t="str">
        <f aca="false">IF(AND($S7396="PARADO/SEM GIRO",$K7396="KG",OR(Painel!$B$5="(Todos)",A7396=Painel!$B$5)*OR(Painel!$E$5="(Todos)",P7396=Painel!$E$5)),$J7396+ROW()/10000000,"")</f>
        <v/>
      </c>
      <c r="U7396" s="29" t="str">
        <f aca="false">IF(AND($S7396="VENCIDO",$K7396="KG",OR(Painel!$B$5="(Todos)",A7396=Painel!$B$5)*OR(Painel!$E$5="(Todos)",P7396=Painel!$E$5)),$J7396+ROW()/10000000,"")</f>
        <v/>
      </c>
    </row>
    <row r="7397" customFormat="false" ht="15" hidden="false" customHeight="false" outlineLevel="0" collapsed="false">
      <c r="A7397" s="29" t="s">
        <v>52</v>
      </c>
      <c r="B7397" s="29" t="s">
        <v>13793</v>
      </c>
      <c r="C7397" s="29" t="s">
        <v>741</v>
      </c>
      <c r="D7397" s="29" t="s">
        <v>2760</v>
      </c>
      <c r="E7397" s="29" t="n">
        <v>1</v>
      </c>
      <c r="F7397" s="29" t="s">
        <v>268</v>
      </c>
      <c r="G7397" s="29" t="s">
        <v>13794</v>
      </c>
      <c r="H7397" s="30" t="n">
        <v>1080</v>
      </c>
      <c r="I7397" s="31" t="n">
        <v>46280</v>
      </c>
      <c r="J7397" s="30" t="n">
        <v>1080</v>
      </c>
      <c r="K7397" s="29" t="s">
        <v>120</v>
      </c>
      <c r="L7397" s="29" t="s">
        <v>144</v>
      </c>
      <c r="M7397" s="29"/>
      <c r="N7397" s="29" t="s">
        <v>122</v>
      </c>
      <c r="O7397" s="31" t="n">
        <v>46644</v>
      </c>
      <c r="P7397" s="29" t="s">
        <v>123</v>
      </c>
      <c r="Q7397" s="29" t="n">
        <f aca="false">IFERROR(VALUE(L7397),"")</f>
        <v>5</v>
      </c>
      <c r="R7397" s="29" t="n">
        <f aca="true">IF(O7397="","",O7397-TODAY())</f>
        <v>359</v>
      </c>
      <c r="S7397" s="29" t="str">
        <f aca="false">IF(C7397="&lt;&lt; vazio &gt;&gt;","VAZIA",IF(AND(O7397&lt;&gt;"",R7397&lt;0),"VENCIDO",IF(AND(O7397&lt;&gt;"",R7397&lt;=Parametros!$B$10),"PRÓX. VENCIMENTO",IF(F7397="Q","QUALIDADE",IF(F7397="S","BLOQUEADO",IF(F7397="R","RESTRITO/DEVOLUÇÃO",IF(OR(N7397="QUAR",N7397="QRES"),"QUARENTENA",IF(OR(B7397="DESCARTE",B7397="DEVOLUÇÃO"),"DESCARTE/DEVOLUÇÃO",IF(AND(D7397="",K7397&lt;&gt;""),"SEM LOTE",IF(AND(Q7397&lt;&gt;"",Q7397&gt;=Parametros!$B$11),"PARADO/SEM GIRO","OK"))))))))))</f>
        <v>QUALIDADE</v>
      </c>
      <c r="T7397" s="29" t="str">
        <f aca="false">IF(AND($S7397="PARADO/SEM GIRO",$K7397="KG",OR(Painel!$B$5="(Todos)",A7397=Painel!$B$5)*OR(Painel!$E$5="(Todos)",P7397=Painel!$E$5)),$J7397+ROW()/10000000,"")</f>
        <v/>
      </c>
      <c r="U7397" s="29" t="str">
        <f aca="false">IF(AND($S7397="VENCIDO",$K7397="KG",OR(Painel!$B$5="(Todos)",A7397=Painel!$B$5)*OR(Painel!$E$5="(Todos)",P7397=Painel!$E$5)),$J7397+ROW()/10000000,"")</f>
        <v/>
      </c>
    </row>
    <row r="7398" customFormat="false" ht="15" hidden="false" customHeight="false" outlineLevel="0" collapsed="false">
      <c r="A7398" s="29" t="s">
        <v>52</v>
      </c>
      <c r="B7398" s="29" t="s">
        <v>13795</v>
      </c>
      <c r="C7398" s="29" t="s">
        <v>115</v>
      </c>
      <c r="D7398" s="29"/>
      <c r="E7398" s="29" t="n">
        <v>0</v>
      </c>
      <c r="F7398" s="29"/>
      <c r="G7398" s="29"/>
      <c r="H7398" s="30" t="n">
        <v>0</v>
      </c>
      <c r="I7398" s="29"/>
      <c r="J7398" s="30" t="n">
        <v>0</v>
      </c>
      <c r="K7398" s="29"/>
      <c r="L7398" s="29" t="s">
        <v>116</v>
      </c>
      <c r="M7398" s="29"/>
      <c r="N7398" s="29"/>
      <c r="O7398" s="29"/>
      <c r="P7398" s="29"/>
      <c r="Q7398" s="29" t="n">
        <f aca="false">IFERROR(VALUE(L7398),"")</f>
        <v>0</v>
      </c>
      <c r="R7398" s="29" t="str">
        <f aca="true">IF(O7398="","",O7398-TODAY())</f>
        <v/>
      </c>
      <c r="S7398" s="29" t="str">
        <f aca="false">IF(C7398="&lt;&lt; vazio &gt;&gt;","VAZIA",IF(AND(O7398&lt;&gt;"",R7398&lt;0),"VENCIDO",IF(AND(O7398&lt;&gt;"",R7398&lt;=Parametros!$B$10),"PRÓX. VENCIMENTO",IF(F7398="Q","QUALIDADE",IF(F7398="S","BLOQUEADO",IF(F7398="R","RESTRITO/DEVOLUÇÃO",IF(OR(N7398="QUAR",N7398="QRES"),"QUARENTENA",IF(OR(B7398="DESCARTE",B7398="DEVOLUÇÃO"),"DESCARTE/DEVOLUÇÃO",IF(AND(D7398="",K7398&lt;&gt;""),"SEM LOTE",IF(AND(Q7398&lt;&gt;"",Q7398&gt;=Parametros!$B$11),"PARADO/SEM GIRO","OK"))))))))))</f>
        <v>VAZIA</v>
      </c>
      <c r="T7398" s="29" t="str">
        <f aca="false">IF(AND($S7398="PARADO/SEM GIRO",$K7398="KG",OR(Painel!$B$5="(Todos)",A7398=Painel!$B$5)*OR(Painel!$E$5="(Todos)",P7398=Painel!$E$5)),$J7398+ROW()/10000000,"")</f>
        <v/>
      </c>
      <c r="U7398" s="29" t="str">
        <f aca="false">IF(AND($S7398="VENCIDO",$K7398="KG",OR(Painel!$B$5="(Todos)",A7398=Painel!$B$5)*OR(Painel!$E$5="(Todos)",P7398=Painel!$E$5)),$J7398+ROW()/10000000,"")</f>
        <v/>
      </c>
    </row>
    <row r="7399" customFormat="false" ht="15" hidden="false" customHeight="false" outlineLevel="0" collapsed="false">
      <c r="A7399" s="29" t="s">
        <v>52</v>
      </c>
      <c r="B7399" s="29" t="s">
        <v>13796</v>
      </c>
      <c r="C7399" s="29" t="s">
        <v>115</v>
      </c>
      <c r="D7399" s="29"/>
      <c r="E7399" s="29" t="n">
        <v>0</v>
      </c>
      <c r="F7399" s="29"/>
      <c r="G7399" s="29"/>
      <c r="H7399" s="30" t="n">
        <v>0</v>
      </c>
      <c r="I7399" s="29"/>
      <c r="J7399" s="30" t="n">
        <v>0</v>
      </c>
      <c r="K7399" s="29"/>
      <c r="L7399" s="29" t="s">
        <v>116</v>
      </c>
      <c r="M7399" s="29"/>
      <c r="N7399" s="29"/>
      <c r="O7399" s="29"/>
      <c r="P7399" s="29"/>
      <c r="Q7399" s="29" t="n">
        <f aca="false">IFERROR(VALUE(L7399),"")</f>
        <v>0</v>
      </c>
      <c r="R7399" s="29" t="str">
        <f aca="true">IF(O7399="","",O7399-TODAY())</f>
        <v/>
      </c>
      <c r="S7399" s="29" t="str">
        <f aca="false">IF(C7399="&lt;&lt; vazio &gt;&gt;","VAZIA",IF(AND(O7399&lt;&gt;"",R7399&lt;0),"VENCIDO",IF(AND(O7399&lt;&gt;"",R7399&lt;=Parametros!$B$10),"PRÓX. VENCIMENTO",IF(F7399="Q","QUALIDADE",IF(F7399="S","BLOQUEADO",IF(F7399="R","RESTRITO/DEVOLUÇÃO",IF(OR(N7399="QUAR",N7399="QRES"),"QUARENTENA",IF(OR(B7399="DESCARTE",B7399="DEVOLUÇÃO"),"DESCARTE/DEVOLUÇÃO",IF(AND(D7399="",K7399&lt;&gt;""),"SEM LOTE",IF(AND(Q7399&lt;&gt;"",Q7399&gt;=Parametros!$B$11),"PARADO/SEM GIRO","OK"))))))))))</f>
        <v>VAZIA</v>
      </c>
      <c r="T7399" s="29" t="str">
        <f aca="false">IF(AND($S7399="PARADO/SEM GIRO",$K7399="KG",OR(Painel!$B$5="(Todos)",A7399=Painel!$B$5)*OR(Painel!$E$5="(Todos)",P7399=Painel!$E$5)),$J7399+ROW()/10000000,"")</f>
        <v/>
      </c>
      <c r="U7399" s="29" t="str">
        <f aca="false">IF(AND($S7399="VENCIDO",$K7399="KG",OR(Painel!$B$5="(Todos)",A7399=Painel!$B$5)*OR(Painel!$E$5="(Todos)",P7399=Painel!$E$5)),$J7399+ROW()/10000000,"")</f>
        <v/>
      </c>
    </row>
    <row r="7400" customFormat="false" ht="15" hidden="false" customHeight="false" outlineLevel="0" collapsed="false">
      <c r="A7400" s="29" t="s">
        <v>52</v>
      </c>
      <c r="B7400" s="29" t="s">
        <v>13797</v>
      </c>
      <c r="C7400" s="29" t="s">
        <v>481</v>
      </c>
      <c r="D7400" s="29" t="s">
        <v>6145</v>
      </c>
      <c r="E7400" s="29" t="n">
        <v>1</v>
      </c>
      <c r="F7400" s="29" t="s">
        <v>137</v>
      </c>
      <c r="G7400" s="29" t="s">
        <v>13798</v>
      </c>
      <c r="H7400" s="30" t="n">
        <v>295.2</v>
      </c>
      <c r="I7400" s="31" t="n">
        <v>46271</v>
      </c>
      <c r="J7400" s="30" t="n">
        <v>295.2</v>
      </c>
      <c r="K7400" s="29" t="s">
        <v>120</v>
      </c>
      <c r="L7400" s="29" t="s">
        <v>221</v>
      </c>
      <c r="M7400" s="29"/>
      <c r="N7400" s="29" t="s">
        <v>122</v>
      </c>
      <c r="O7400" s="31" t="n">
        <v>46281</v>
      </c>
      <c r="P7400" s="29" t="s">
        <v>123</v>
      </c>
      <c r="Q7400" s="29" t="n">
        <f aca="false">IFERROR(VALUE(L7400),"")</f>
        <v>14</v>
      </c>
      <c r="R7400" s="29" t="n">
        <f aca="true">IF(O7400="","",O7400-TODAY())</f>
        <v>-4</v>
      </c>
      <c r="S7400" s="29" t="str">
        <f aca="false">IF(C7400="&lt;&lt; vazio &gt;&gt;","VAZIA",IF(AND(O7400&lt;&gt;"",R7400&lt;0),"VENCIDO",IF(AND(O7400&lt;&gt;"",R7400&lt;=Parametros!$B$10),"PRÓX. VENCIMENTO",IF(F7400="Q","QUALIDADE",IF(F7400="S","BLOQUEADO",IF(F7400="R","RESTRITO/DEVOLUÇÃO",IF(OR(N7400="QUAR",N7400="QRES"),"QUARENTENA",IF(OR(B7400="DESCARTE",B7400="DEVOLUÇÃO"),"DESCARTE/DEVOLUÇÃO",IF(AND(D7400="",K7400&lt;&gt;""),"SEM LOTE",IF(AND(Q7400&lt;&gt;"",Q7400&gt;=Parametros!$B$11),"PARADO/SEM GIRO","OK"))))))))))</f>
        <v>VENCIDO</v>
      </c>
      <c r="T7400" s="29" t="str">
        <f aca="false">IF(AND($S7400="PARADO/SEM GIRO",$K7400="KG",OR(Painel!$B$5="(Todos)",A7400=Painel!$B$5)*OR(Painel!$E$5="(Todos)",P7400=Painel!$E$5)),$J7400+ROW()/10000000,"")</f>
        <v/>
      </c>
      <c r="U7400" s="29" t="n">
        <f aca="false">IF(AND($S7400="VENCIDO",$K7400="KG",OR(Painel!$B$5="(Todos)",A7400=Painel!$B$5)*OR(Painel!$E$5="(Todos)",P7400=Painel!$E$5)),$J7400+ROW()/10000000,"")</f>
        <v>295.20074</v>
      </c>
    </row>
    <row r="7401" customFormat="false" ht="15" hidden="false" customHeight="false" outlineLevel="0" collapsed="false">
      <c r="A7401" s="29" t="s">
        <v>52</v>
      </c>
      <c r="B7401" s="29" t="s">
        <v>13799</v>
      </c>
      <c r="C7401" s="29" t="s">
        <v>115</v>
      </c>
      <c r="D7401" s="29"/>
      <c r="E7401" s="29" t="n">
        <v>0</v>
      </c>
      <c r="F7401" s="29"/>
      <c r="G7401" s="29"/>
      <c r="H7401" s="30" t="n">
        <v>0</v>
      </c>
      <c r="I7401" s="29"/>
      <c r="J7401" s="30" t="n">
        <v>0</v>
      </c>
      <c r="K7401" s="29"/>
      <c r="L7401" s="29" t="s">
        <v>116</v>
      </c>
      <c r="M7401" s="29"/>
      <c r="N7401" s="29"/>
      <c r="O7401" s="29"/>
      <c r="P7401" s="29"/>
      <c r="Q7401" s="29" t="n">
        <f aca="false">IFERROR(VALUE(L7401),"")</f>
        <v>0</v>
      </c>
      <c r="R7401" s="29" t="str">
        <f aca="true">IF(O7401="","",O7401-TODAY())</f>
        <v/>
      </c>
      <c r="S7401" s="29" t="str">
        <f aca="false">IF(C7401="&lt;&lt; vazio &gt;&gt;","VAZIA",IF(AND(O7401&lt;&gt;"",R7401&lt;0),"VENCIDO",IF(AND(O7401&lt;&gt;"",R7401&lt;=Parametros!$B$10),"PRÓX. VENCIMENTO",IF(F7401="Q","QUALIDADE",IF(F7401="S","BLOQUEADO",IF(F7401="R","RESTRITO/DEVOLUÇÃO",IF(OR(N7401="QUAR",N7401="QRES"),"QUARENTENA",IF(OR(B7401="DESCARTE",B7401="DEVOLUÇÃO"),"DESCARTE/DEVOLUÇÃO",IF(AND(D7401="",K7401&lt;&gt;""),"SEM LOTE",IF(AND(Q7401&lt;&gt;"",Q7401&gt;=Parametros!$B$11),"PARADO/SEM GIRO","OK"))))))))))</f>
        <v>VAZIA</v>
      </c>
      <c r="T7401" s="29" t="str">
        <f aca="false">IF(AND($S7401="PARADO/SEM GIRO",$K7401="KG",OR(Painel!$B$5="(Todos)",A7401=Painel!$B$5)*OR(Painel!$E$5="(Todos)",P7401=Painel!$E$5)),$J7401+ROW()/10000000,"")</f>
        <v/>
      </c>
      <c r="U7401" s="29" t="str">
        <f aca="false">IF(AND($S7401="VENCIDO",$K7401="KG",OR(Painel!$B$5="(Todos)",A7401=Painel!$B$5)*OR(Painel!$E$5="(Todos)",P7401=Painel!$E$5)),$J7401+ROW()/10000000,"")</f>
        <v/>
      </c>
    </row>
    <row r="7402" customFormat="false" ht="15" hidden="false" customHeight="false" outlineLevel="0" collapsed="false">
      <c r="A7402" s="29" t="s">
        <v>52</v>
      </c>
      <c r="B7402" s="29" t="s">
        <v>13800</v>
      </c>
      <c r="C7402" s="29" t="s">
        <v>222</v>
      </c>
      <c r="D7402" s="29" t="s">
        <v>738</v>
      </c>
      <c r="E7402" s="29" t="n">
        <v>1</v>
      </c>
      <c r="F7402" s="29" t="s">
        <v>268</v>
      </c>
      <c r="G7402" s="29" t="s">
        <v>13801</v>
      </c>
      <c r="H7402" s="30" t="n">
        <v>1000</v>
      </c>
      <c r="I7402" s="31" t="n">
        <v>46280</v>
      </c>
      <c r="J7402" s="30" t="n">
        <v>1000</v>
      </c>
      <c r="K7402" s="29" t="s">
        <v>120</v>
      </c>
      <c r="L7402" s="29" t="s">
        <v>144</v>
      </c>
      <c r="M7402" s="29"/>
      <c r="N7402" s="29" t="s">
        <v>122</v>
      </c>
      <c r="O7402" s="31" t="n">
        <v>46826</v>
      </c>
      <c r="P7402" s="29" t="s">
        <v>123</v>
      </c>
      <c r="Q7402" s="29" t="n">
        <f aca="false">IFERROR(VALUE(L7402),"")</f>
        <v>5</v>
      </c>
      <c r="R7402" s="29" t="n">
        <f aca="true">IF(O7402="","",O7402-TODAY())</f>
        <v>541</v>
      </c>
      <c r="S7402" s="29" t="str">
        <f aca="false">IF(C7402="&lt;&lt; vazio &gt;&gt;","VAZIA",IF(AND(O7402&lt;&gt;"",R7402&lt;0),"VENCIDO",IF(AND(O7402&lt;&gt;"",R7402&lt;=Parametros!$B$10),"PRÓX. VENCIMENTO",IF(F7402="Q","QUALIDADE",IF(F7402="S","BLOQUEADO",IF(F7402="R","RESTRITO/DEVOLUÇÃO",IF(OR(N7402="QUAR",N7402="QRES"),"QUARENTENA",IF(OR(B7402="DESCARTE",B7402="DEVOLUÇÃO"),"DESCARTE/DEVOLUÇÃO",IF(AND(D7402="",K7402&lt;&gt;""),"SEM LOTE",IF(AND(Q7402&lt;&gt;"",Q7402&gt;=Parametros!$B$11),"PARADO/SEM GIRO","OK"))))))))))</f>
        <v>QUALIDADE</v>
      </c>
      <c r="T7402" s="29" t="str">
        <f aca="false">IF(AND($S7402="PARADO/SEM GIRO",$K7402="KG",OR(Painel!$B$5="(Todos)",A7402=Painel!$B$5)*OR(Painel!$E$5="(Todos)",P7402=Painel!$E$5)),$J7402+ROW()/10000000,"")</f>
        <v/>
      </c>
      <c r="U7402" s="29" t="str">
        <f aca="false">IF(AND($S7402="VENCIDO",$K7402="KG",OR(Painel!$B$5="(Todos)",A7402=Painel!$B$5)*OR(Painel!$E$5="(Todos)",P7402=Painel!$E$5)),$J7402+ROW()/10000000,"")</f>
        <v/>
      </c>
    </row>
    <row r="7403" customFormat="false" ht="15" hidden="false" customHeight="false" outlineLevel="0" collapsed="false">
      <c r="A7403" s="29" t="s">
        <v>52</v>
      </c>
      <c r="B7403" s="29" t="s">
        <v>13802</v>
      </c>
      <c r="C7403" s="29" t="s">
        <v>115</v>
      </c>
      <c r="D7403" s="29"/>
      <c r="E7403" s="29" t="n">
        <v>0</v>
      </c>
      <c r="F7403" s="29"/>
      <c r="G7403" s="29"/>
      <c r="H7403" s="30" t="n">
        <v>0</v>
      </c>
      <c r="I7403" s="29"/>
      <c r="J7403" s="30" t="n">
        <v>0</v>
      </c>
      <c r="K7403" s="29"/>
      <c r="L7403" s="29" t="s">
        <v>116</v>
      </c>
      <c r="M7403" s="29"/>
      <c r="N7403" s="29"/>
      <c r="O7403" s="29"/>
      <c r="P7403" s="29"/>
      <c r="Q7403" s="29" t="n">
        <f aca="false">IFERROR(VALUE(L7403),"")</f>
        <v>0</v>
      </c>
      <c r="R7403" s="29" t="str">
        <f aca="true">IF(O7403="","",O7403-TODAY())</f>
        <v/>
      </c>
      <c r="S7403" s="29" t="str">
        <f aca="false">IF(C7403="&lt;&lt; vazio &gt;&gt;","VAZIA",IF(AND(O7403&lt;&gt;"",R7403&lt;0),"VENCIDO",IF(AND(O7403&lt;&gt;"",R7403&lt;=Parametros!$B$10),"PRÓX. VENCIMENTO",IF(F7403="Q","QUALIDADE",IF(F7403="S","BLOQUEADO",IF(F7403="R","RESTRITO/DEVOLUÇÃO",IF(OR(N7403="QUAR",N7403="QRES"),"QUARENTENA",IF(OR(B7403="DESCARTE",B7403="DEVOLUÇÃO"),"DESCARTE/DEVOLUÇÃO",IF(AND(D7403="",K7403&lt;&gt;""),"SEM LOTE",IF(AND(Q7403&lt;&gt;"",Q7403&gt;=Parametros!$B$11),"PARADO/SEM GIRO","OK"))))))))))</f>
        <v>VAZIA</v>
      </c>
      <c r="T7403" s="29" t="str">
        <f aca="false">IF(AND($S7403="PARADO/SEM GIRO",$K7403="KG",OR(Painel!$B$5="(Todos)",A7403=Painel!$B$5)*OR(Painel!$E$5="(Todos)",P7403=Painel!$E$5)),$J7403+ROW()/10000000,"")</f>
        <v/>
      </c>
      <c r="U7403" s="29" t="str">
        <f aca="false">IF(AND($S7403="VENCIDO",$K7403="KG",OR(Painel!$B$5="(Todos)",A7403=Painel!$B$5)*OR(Painel!$E$5="(Todos)",P7403=Painel!$E$5)),$J7403+ROW()/10000000,"")</f>
        <v/>
      </c>
    </row>
    <row r="7404" customFormat="false" ht="15" hidden="false" customHeight="false" outlineLevel="0" collapsed="false">
      <c r="A7404" s="29" t="s">
        <v>52</v>
      </c>
      <c r="B7404" s="29" t="s">
        <v>13803</v>
      </c>
      <c r="C7404" s="29" t="s">
        <v>167</v>
      </c>
      <c r="D7404" s="29" t="s">
        <v>13804</v>
      </c>
      <c r="E7404" s="29" t="n">
        <v>1</v>
      </c>
      <c r="F7404" s="29"/>
      <c r="G7404" s="29" t="s">
        <v>13805</v>
      </c>
      <c r="H7404" s="30" t="n">
        <v>590.4</v>
      </c>
      <c r="I7404" s="31" t="n">
        <v>46281</v>
      </c>
      <c r="J7404" s="30" t="n">
        <v>590.4</v>
      </c>
      <c r="K7404" s="29" t="s">
        <v>120</v>
      </c>
      <c r="L7404" s="29" t="s">
        <v>284</v>
      </c>
      <c r="M7404" s="29"/>
      <c r="N7404" s="29" t="s">
        <v>122</v>
      </c>
      <c r="O7404" s="31" t="n">
        <v>46724</v>
      </c>
      <c r="P7404" s="29" t="s">
        <v>123</v>
      </c>
      <c r="Q7404" s="29" t="n">
        <f aca="false">IFERROR(VALUE(L7404),"")</f>
        <v>4</v>
      </c>
      <c r="R7404" s="29" t="n">
        <f aca="true">IF(O7404="","",O7404-TODAY())</f>
        <v>439</v>
      </c>
      <c r="S7404" s="29" t="str">
        <f aca="false">IF(C7404="&lt;&lt; vazio &gt;&gt;","VAZIA",IF(AND(O7404&lt;&gt;"",R7404&lt;0),"VENCIDO",IF(AND(O7404&lt;&gt;"",R7404&lt;=Parametros!$B$10),"PRÓX. VENCIMENTO",IF(F7404="Q","QUALIDADE",IF(F7404="S","BLOQUEADO",IF(F7404="R","RESTRITO/DEVOLUÇÃO",IF(OR(N7404="QUAR",N7404="QRES"),"QUARENTENA",IF(OR(B7404="DESCARTE",B7404="DEVOLUÇÃO"),"DESCARTE/DEVOLUÇÃO",IF(AND(D7404="",K7404&lt;&gt;""),"SEM LOTE",IF(AND(Q7404&lt;&gt;"",Q7404&gt;=Parametros!$B$11),"PARADO/SEM GIRO","OK"))))))))))</f>
        <v>OK</v>
      </c>
      <c r="T7404" s="29" t="str">
        <f aca="false">IF(AND($S7404="PARADO/SEM GIRO",$K7404="KG",OR(Painel!$B$5="(Todos)",A7404=Painel!$B$5)*OR(Painel!$E$5="(Todos)",P7404=Painel!$E$5)),$J7404+ROW()/10000000,"")</f>
        <v/>
      </c>
      <c r="U7404" s="29" t="str">
        <f aca="false">IF(AND($S7404="VENCIDO",$K7404="KG",OR(Painel!$B$5="(Todos)",A7404=Painel!$B$5)*OR(Painel!$E$5="(Todos)",P7404=Painel!$E$5)),$J7404+ROW()/10000000,"")</f>
        <v/>
      </c>
    </row>
    <row r="7405" customFormat="false" ht="15" hidden="false" customHeight="false" outlineLevel="0" collapsed="false">
      <c r="A7405" s="29" t="s">
        <v>52</v>
      </c>
      <c r="B7405" s="29" t="s">
        <v>13806</v>
      </c>
      <c r="C7405" s="29" t="s">
        <v>876</v>
      </c>
      <c r="D7405" s="29" t="s">
        <v>1238</v>
      </c>
      <c r="E7405" s="29" t="n">
        <v>1</v>
      </c>
      <c r="F7405" s="29" t="s">
        <v>268</v>
      </c>
      <c r="G7405" s="29" t="s">
        <v>13807</v>
      </c>
      <c r="H7405" s="30" t="n">
        <v>720</v>
      </c>
      <c r="I7405" s="31" t="n">
        <v>46281</v>
      </c>
      <c r="J7405" s="30" t="n">
        <v>720</v>
      </c>
      <c r="K7405" s="29" t="s">
        <v>120</v>
      </c>
      <c r="L7405" s="29" t="s">
        <v>284</v>
      </c>
      <c r="M7405" s="29"/>
      <c r="N7405" s="29" t="s">
        <v>122</v>
      </c>
      <c r="O7405" s="31" t="n">
        <v>46827</v>
      </c>
      <c r="P7405" s="29" t="s">
        <v>123</v>
      </c>
      <c r="Q7405" s="29" t="n">
        <f aca="false">IFERROR(VALUE(L7405),"")</f>
        <v>4</v>
      </c>
      <c r="R7405" s="29" t="n">
        <f aca="true">IF(O7405="","",O7405-TODAY())</f>
        <v>542</v>
      </c>
      <c r="S7405" s="29" t="str">
        <f aca="false">IF(C7405="&lt;&lt; vazio &gt;&gt;","VAZIA",IF(AND(O7405&lt;&gt;"",R7405&lt;0),"VENCIDO",IF(AND(O7405&lt;&gt;"",R7405&lt;=Parametros!$B$10),"PRÓX. VENCIMENTO",IF(F7405="Q","QUALIDADE",IF(F7405="S","BLOQUEADO",IF(F7405="R","RESTRITO/DEVOLUÇÃO",IF(OR(N7405="QUAR",N7405="QRES"),"QUARENTENA",IF(OR(B7405="DESCARTE",B7405="DEVOLUÇÃO"),"DESCARTE/DEVOLUÇÃO",IF(AND(D7405="",K7405&lt;&gt;""),"SEM LOTE",IF(AND(Q7405&lt;&gt;"",Q7405&gt;=Parametros!$B$11),"PARADO/SEM GIRO","OK"))))))))))</f>
        <v>QUALIDADE</v>
      </c>
      <c r="T7405" s="29" t="str">
        <f aca="false">IF(AND($S7405="PARADO/SEM GIRO",$K7405="KG",OR(Painel!$B$5="(Todos)",A7405=Painel!$B$5)*OR(Painel!$E$5="(Todos)",P7405=Painel!$E$5)),$J7405+ROW()/10000000,"")</f>
        <v/>
      </c>
      <c r="U7405" s="29" t="str">
        <f aca="false">IF(AND($S7405="VENCIDO",$K7405="KG",OR(Painel!$B$5="(Todos)",A7405=Painel!$B$5)*OR(Painel!$E$5="(Todos)",P7405=Painel!$E$5)),$J7405+ROW()/10000000,"")</f>
        <v/>
      </c>
    </row>
    <row r="7406" customFormat="false" ht="15" hidden="false" customHeight="false" outlineLevel="0" collapsed="false">
      <c r="A7406" s="29" t="s">
        <v>52</v>
      </c>
      <c r="B7406" s="29" t="s">
        <v>13808</v>
      </c>
      <c r="C7406" s="29" t="s">
        <v>222</v>
      </c>
      <c r="D7406" s="29" t="s">
        <v>10877</v>
      </c>
      <c r="E7406" s="29" t="n">
        <v>1</v>
      </c>
      <c r="F7406" s="29"/>
      <c r="G7406" s="29" t="s">
        <v>13809</v>
      </c>
      <c r="H7406" s="30" t="n">
        <v>1000</v>
      </c>
      <c r="I7406" s="31" t="n">
        <v>46281</v>
      </c>
      <c r="J7406" s="30" t="n">
        <v>1000</v>
      </c>
      <c r="K7406" s="29" t="s">
        <v>120</v>
      </c>
      <c r="L7406" s="29" t="s">
        <v>284</v>
      </c>
      <c r="M7406" s="29"/>
      <c r="N7406" s="29" t="s">
        <v>122</v>
      </c>
      <c r="O7406" s="31" t="n">
        <v>46823</v>
      </c>
      <c r="P7406" s="29" t="s">
        <v>123</v>
      </c>
      <c r="Q7406" s="29" t="n">
        <f aca="false">IFERROR(VALUE(L7406),"")</f>
        <v>4</v>
      </c>
      <c r="R7406" s="29" t="n">
        <f aca="true">IF(O7406="","",O7406-TODAY())</f>
        <v>538</v>
      </c>
      <c r="S7406" s="29" t="str">
        <f aca="false">IF(C7406="&lt;&lt; vazio &gt;&gt;","VAZIA",IF(AND(O7406&lt;&gt;"",R7406&lt;0),"VENCIDO",IF(AND(O7406&lt;&gt;"",R7406&lt;=Parametros!$B$10),"PRÓX. VENCIMENTO",IF(F7406="Q","QUALIDADE",IF(F7406="S","BLOQUEADO",IF(F7406="R","RESTRITO/DEVOLUÇÃO",IF(OR(N7406="QUAR",N7406="QRES"),"QUARENTENA",IF(OR(B7406="DESCARTE",B7406="DEVOLUÇÃO"),"DESCARTE/DEVOLUÇÃO",IF(AND(D7406="",K7406&lt;&gt;""),"SEM LOTE",IF(AND(Q7406&lt;&gt;"",Q7406&gt;=Parametros!$B$11),"PARADO/SEM GIRO","OK"))))))))))</f>
        <v>OK</v>
      </c>
      <c r="T7406" s="29" t="str">
        <f aca="false">IF(AND($S7406="PARADO/SEM GIRO",$K7406="KG",OR(Painel!$B$5="(Todos)",A7406=Painel!$B$5)*OR(Painel!$E$5="(Todos)",P7406=Painel!$E$5)),$J7406+ROW()/10000000,"")</f>
        <v/>
      </c>
      <c r="U7406" s="29" t="str">
        <f aca="false">IF(AND($S7406="VENCIDO",$K7406="KG",OR(Painel!$B$5="(Todos)",A7406=Painel!$B$5)*OR(Painel!$E$5="(Todos)",P7406=Painel!$E$5)),$J7406+ROW()/10000000,"")</f>
        <v/>
      </c>
    </row>
    <row r="7407" customFormat="false" ht="15" hidden="false" customHeight="false" outlineLevel="0" collapsed="false">
      <c r="A7407" s="29" t="s">
        <v>52</v>
      </c>
      <c r="B7407" s="29" t="s">
        <v>13810</v>
      </c>
      <c r="C7407" s="29" t="s">
        <v>351</v>
      </c>
      <c r="D7407" s="29" t="s">
        <v>532</v>
      </c>
      <c r="E7407" s="29" t="n">
        <v>1</v>
      </c>
      <c r="F7407" s="29"/>
      <c r="G7407" s="29" t="s">
        <v>13811</v>
      </c>
      <c r="H7407" s="30" t="n">
        <v>20.1</v>
      </c>
      <c r="I7407" s="31" t="n">
        <v>46261</v>
      </c>
      <c r="J7407" s="30" t="n">
        <v>20.1</v>
      </c>
      <c r="K7407" s="29" t="s">
        <v>120</v>
      </c>
      <c r="L7407" s="29" t="s">
        <v>1277</v>
      </c>
      <c r="M7407" s="29"/>
      <c r="N7407" s="29" t="s">
        <v>122</v>
      </c>
      <c r="O7407" s="31" t="n">
        <v>46475</v>
      </c>
      <c r="P7407" s="29" t="s">
        <v>123</v>
      </c>
      <c r="Q7407" s="29" t="n">
        <f aca="false">IFERROR(VALUE(L7407),"")</f>
        <v>55</v>
      </c>
      <c r="R7407" s="29" t="n">
        <f aca="true">IF(O7407="","",O7407-TODAY())</f>
        <v>190</v>
      </c>
      <c r="S7407" s="29" t="str">
        <f aca="false">IF(C7407="&lt;&lt; vazio &gt;&gt;","VAZIA",IF(AND(O7407&lt;&gt;"",R7407&lt;0),"VENCIDO",IF(AND(O7407&lt;&gt;"",R7407&lt;=Parametros!$B$10),"PRÓX. VENCIMENTO",IF(F7407="Q","QUALIDADE",IF(F7407="S","BLOQUEADO",IF(F7407="R","RESTRITO/DEVOLUÇÃO",IF(OR(N7407="QUAR",N7407="QRES"),"QUARENTENA",IF(OR(B7407="DESCARTE",B7407="DEVOLUÇÃO"),"DESCARTE/DEVOLUÇÃO",IF(AND(D7407="",K7407&lt;&gt;""),"SEM LOTE",IF(AND(Q7407&lt;&gt;"",Q7407&gt;=Parametros!$B$11),"PARADO/SEM GIRO","OK"))))))))))</f>
        <v>OK</v>
      </c>
      <c r="T7407" s="29" t="str">
        <f aca="false">IF(AND($S7407="PARADO/SEM GIRO",$K7407="KG",OR(Painel!$B$5="(Todos)",A7407=Painel!$B$5)*OR(Painel!$E$5="(Todos)",P7407=Painel!$E$5)),$J7407+ROW()/10000000,"")</f>
        <v/>
      </c>
      <c r="U7407" s="29" t="str">
        <f aca="false">IF(AND($S7407="VENCIDO",$K7407="KG",OR(Painel!$B$5="(Todos)",A7407=Painel!$B$5)*OR(Painel!$E$5="(Todos)",P7407=Painel!$E$5)),$J7407+ROW()/10000000,"")</f>
        <v/>
      </c>
    </row>
    <row r="7408" customFormat="false" ht="15" hidden="false" customHeight="false" outlineLevel="0" collapsed="false">
      <c r="A7408" s="29" t="s">
        <v>52</v>
      </c>
      <c r="B7408" s="29" t="s">
        <v>13812</v>
      </c>
      <c r="C7408" s="29" t="s">
        <v>917</v>
      </c>
      <c r="D7408" s="29" t="s">
        <v>730</v>
      </c>
      <c r="E7408" s="29" t="n">
        <v>1</v>
      </c>
      <c r="F7408" s="29"/>
      <c r="G7408" s="29" t="s">
        <v>13813</v>
      </c>
      <c r="H7408" s="30" t="n">
        <v>800</v>
      </c>
      <c r="I7408" s="31" t="n">
        <v>46276</v>
      </c>
      <c r="J7408" s="30" t="n">
        <v>800</v>
      </c>
      <c r="K7408" s="29" t="s">
        <v>120</v>
      </c>
      <c r="L7408" s="29" t="s">
        <v>133</v>
      </c>
      <c r="M7408" s="29"/>
      <c r="N7408" s="29" t="s">
        <v>122</v>
      </c>
      <c r="O7408" s="31" t="n">
        <v>46817</v>
      </c>
      <c r="P7408" s="29" t="s">
        <v>123</v>
      </c>
      <c r="Q7408" s="29" t="n">
        <f aca="false">IFERROR(VALUE(L7408),"")</f>
        <v>9</v>
      </c>
      <c r="R7408" s="29" t="n">
        <f aca="true">IF(O7408="","",O7408-TODAY())</f>
        <v>532</v>
      </c>
      <c r="S7408" s="29" t="str">
        <f aca="false">IF(C7408="&lt;&lt; vazio &gt;&gt;","VAZIA",IF(AND(O7408&lt;&gt;"",R7408&lt;0),"VENCIDO",IF(AND(O7408&lt;&gt;"",R7408&lt;=Parametros!$B$10),"PRÓX. VENCIMENTO",IF(F7408="Q","QUALIDADE",IF(F7408="S","BLOQUEADO",IF(F7408="R","RESTRITO/DEVOLUÇÃO",IF(OR(N7408="QUAR",N7408="QRES"),"QUARENTENA",IF(OR(B7408="DESCARTE",B7408="DEVOLUÇÃO"),"DESCARTE/DEVOLUÇÃO",IF(AND(D7408="",K7408&lt;&gt;""),"SEM LOTE",IF(AND(Q7408&lt;&gt;"",Q7408&gt;=Parametros!$B$11),"PARADO/SEM GIRO","OK"))))))))))</f>
        <v>OK</v>
      </c>
      <c r="T7408" s="29" t="str">
        <f aca="false">IF(AND($S7408="PARADO/SEM GIRO",$K7408="KG",OR(Painel!$B$5="(Todos)",A7408=Painel!$B$5)*OR(Painel!$E$5="(Todos)",P7408=Painel!$E$5)),$J7408+ROW()/10000000,"")</f>
        <v/>
      </c>
      <c r="U7408" s="29" t="str">
        <f aca="false">IF(AND($S7408="VENCIDO",$K7408="KG",OR(Painel!$B$5="(Todos)",A7408=Painel!$B$5)*OR(Painel!$E$5="(Todos)",P7408=Painel!$E$5)),$J7408+ROW()/10000000,"")</f>
        <v/>
      </c>
    </row>
    <row r="7409" customFormat="false" ht="15" hidden="false" customHeight="false" outlineLevel="0" collapsed="false">
      <c r="A7409" s="29" t="s">
        <v>52</v>
      </c>
      <c r="B7409" s="29" t="s">
        <v>13814</v>
      </c>
      <c r="C7409" s="29" t="s">
        <v>917</v>
      </c>
      <c r="D7409" s="29" t="s">
        <v>461</v>
      </c>
      <c r="E7409" s="29" t="n">
        <v>1</v>
      </c>
      <c r="F7409" s="29"/>
      <c r="G7409" s="29" t="s">
        <v>13815</v>
      </c>
      <c r="H7409" s="30" t="n">
        <v>800</v>
      </c>
      <c r="I7409" s="31" t="n">
        <v>46274</v>
      </c>
      <c r="J7409" s="30" t="n">
        <v>800</v>
      </c>
      <c r="K7409" s="29" t="s">
        <v>120</v>
      </c>
      <c r="L7409" s="29" t="s">
        <v>138</v>
      </c>
      <c r="M7409" s="29"/>
      <c r="N7409" s="29" t="s">
        <v>122</v>
      </c>
      <c r="O7409" s="31" t="n">
        <v>46818</v>
      </c>
      <c r="P7409" s="29" t="s">
        <v>123</v>
      </c>
      <c r="Q7409" s="29" t="n">
        <f aca="false">IFERROR(VALUE(L7409),"")</f>
        <v>11</v>
      </c>
      <c r="R7409" s="29" t="n">
        <f aca="true">IF(O7409="","",O7409-TODAY())</f>
        <v>533</v>
      </c>
      <c r="S7409" s="29" t="str">
        <f aca="false">IF(C7409="&lt;&lt; vazio &gt;&gt;","VAZIA",IF(AND(O7409&lt;&gt;"",R7409&lt;0),"VENCIDO",IF(AND(O7409&lt;&gt;"",R7409&lt;=Parametros!$B$10),"PRÓX. VENCIMENTO",IF(F7409="Q","QUALIDADE",IF(F7409="S","BLOQUEADO",IF(F7409="R","RESTRITO/DEVOLUÇÃO",IF(OR(N7409="QUAR",N7409="QRES"),"QUARENTENA",IF(OR(B7409="DESCARTE",B7409="DEVOLUÇÃO"),"DESCARTE/DEVOLUÇÃO",IF(AND(D7409="",K7409&lt;&gt;""),"SEM LOTE",IF(AND(Q7409&lt;&gt;"",Q7409&gt;=Parametros!$B$11),"PARADO/SEM GIRO","OK"))))))))))</f>
        <v>OK</v>
      </c>
      <c r="T7409" s="29" t="str">
        <f aca="false">IF(AND($S7409="PARADO/SEM GIRO",$K7409="KG",OR(Painel!$B$5="(Todos)",A7409=Painel!$B$5)*OR(Painel!$E$5="(Todos)",P7409=Painel!$E$5)),$J7409+ROW()/10000000,"")</f>
        <v/>
      </c>
      <c r="U7409" s="29" t="str">
        <f aca="false">IF(AND($S7409="VENCIDO",$K7409="KG",OR(Painel!$B$5="(Todos)",A7409=Painel!$B$5)*OR(Painel!$E$5="(Todos)",P7409=Painel!$E$5)),$J7409+ROW()/10000000,"")</f>
        <v/>
      </c>
    </row>
    <row r="7410" customFormat="false" ht="15" hidden="false" customHeight="false" outlineLevel="0" collapsed="false">
      <c r="A7410" s="29" t="s">
        <v>52</v>
      </c>
      <c r="B7410" s="29" t="s">
        <v>13816</v>
      </c>
      <c r="C7410" s="29" t="s">
        <v>876</v>
      </c>
      <c r="D7410" s="29" t="s">
        <v>12366</v>
      </c>
      <c r="E7410" s="29" t="n">
        <v>1</v>
      </c>
      <c r="F7410" s="29"/>
      <c r="G7410" s="29" t="s">
        <v>13817</v>
      </c>
      <c r="H7410" s="30" t="n">
        <v>720</v>
      </c>
      <c r="I7410" s="31" t="n">
        <v>46276</v>
      </c>
      <c r="J7410" s="30" t="n">
        <v>720</v>
      </c>
      <c r="K7410" s="29" t="s">
        <v>120</v>
      </c>
      <c r="L7410" s="29" t="s">
        <v>133</v>
      </c>
      <c r="M7410" s="29"/>
      <c r="N7410" s="29" t="s">
        <v>122</v>
      </c>
      <c r="O7410" s="31" t="n">
        <v>46818</v>
      </c>
      <c r="P7410" s="29" t="s">
        <v>123</v>
      </c>
      <c r="Q7410" s="29" t="n">
        <f aca="false">IFERROR(VALUE(L7410),"")</f>
        <v>9</v>
      </c>
      <c r="R7410" s="29" t="n">
        <f aca="true">IF(O7410="","",O7410-TODAY())</f>
        <v>533</v>
      </c>
      <c r="S7410" s="29" t="str">
        <f aca="false">IF(C7410="&lt;&lt; vazio &gt;&gt;","VAZIA",IF(AND(O7410&lt;&gt;"",R7410&lt;0),"VENCIDO",IF(AND(O7410&lt;&gt;"",R7410&lt;=Parametros!$B$10),"PRÓX. VENCIMENTO",IF(F7410="Q","QUALIDADE",IF(F7410="S","BLOQUEADO",IF(F7410="R","RESTRITO/DEVOLUÇÃO",IF(OR(N7410="QUAR",N7410="QRES"),"QUARENTENA",IF(OR(B7410="DESCARTE",B7410="DEVOLUÇÃO"),"DESCARTE/DEVOLUÇÃO",IF(AND(D7410="",K7410&lt;&gt;""),"SEM LOTE",IF(AND(Q7410&lt;&gt;"",Q7410&gt;=Parametros!$B$11),"PARADO/SEM GIRO","OK"))))))))))</f>
        <v>OK</v>
      </c>
      <c r="T7410" s="29" t="str">
        <f aca="false">IF(AND($S7410="PARADO/SEM GIRO",$K7410="KG",OR(Painel!$B$5="(Todos)",A7410=Painel!$B$5)*OR(Painel!$E$5="(Todos)",P7410=Painel!$E$5)),$J7410+ROW()/10000000,"")</f>
        <v/>
      </c>
      <c r="U7410" s="29" t="str">
        <f aca="false">IF(AND($S7410="VENCIDO",$K7410="KG",OR(Painel!$B$5="(Todos)",A7410=Painel!$B$5)*OR(Painel!$E$5="(Todos)",P7410=Painel!$E$5)),$J7410+ROW()/10000000,"")</f>
        <v/>
      </c>
    </row>
    <row r="7411" customFormat="false" ht="15" hidden="false" customHeight="false" outlineLevel="0" collapsed="false">
      <c r="A7411" s="29" t="s">
        <v>52</v>
      </c>
      <c r="B7411" s="29" t="s">
        <v>13818</v>
      </c>
      <c r="C7411" s="29" t="s">
        <v>278</v>
      </c>
      <c r="D7411" s="29" t="s">
        <v>4946</v>
      </c>
      <c r="E7411" s="29" t="n">
        <v>1</v>
      </c>
      <c r="F7411" s="29"/>
      <c r="G7411" s="29" t="s">
        <v>13819</v>
      </c>
      <c r="H7411" s="30" t="n">
        <v>545.4</v>
      </c>
      <c r="I7411" s="31" t="n">
        <v>46185</v>
      </c>
      <c r="J7411" s="30" t="n">
        <v>545.4</v>
      </c>
      <c r="K7411" s="29" t="s">
        <v>120</v>
      </c>
      <c r="L7411" s="29" t="s">
        <v>1617</v>
      </c>
      <c r="M7411" s="29"/>
      <c r="N7411" s="29" t="s">
        <v>122</v>
      </c>
      <c r="O7411" s="31" t="n">
        <v>46721</v>
      </c>
      <c r="P7411" s="29" t="s">
        <v>123</v>
      </c>
      <c r="Q7411" s="29" t="n">
        <f aca="false">IFERROR(VALUE(L7411),"")</f>
        <v>100</v>
      </c>
      <c r="R7411" s="29" t="n">
        <f aca="true">IF(O7411="","",O7411-TODAY())</f>
        <v>436</v>
      </c>
      <c r="S7411" s="29" t="str">
        <f aca="false">IF(C7411="&lt;&lt; vazio &gt;&gt;","VAZIA",IF(AND(O7411&lt;&gt;"",R7411&lt;0),"VENCIDO",IF(AND(O7411&lt;&gt;"",R7411&lt;=Parametros!$B$10),"PRÓX. VENCIMENTO",IF(F7411="Q","QUALIDADE",IF(F7411="S","BLOQUEADO",IF(F7411="R","RESTRITO/DEVOLUÇÃO",IF(OR(N7411="QUAR",N7411="QRES"),"QUARENTENA",IF(OR(B7411="DESCARTE",B7411="DEVOLUÇÃO"),"DESCARTE/DEVOLUÇÃO",IF(AND(D7411="",K7411&lt;&gt;""),"SEM LOTE",IF(AND(Q7411&lt;&gt;"",Q7411&gt;=Parametros!$B$11),"PARADO/SEM GIRO","OK"))))))))))</f>
        <v>PARADO/SEM GIRO</v>
      </c>
      <c r="T7411" s="29" t="n">
        <f aca="false">IF(AND($S7411="PARADO/SEM GIRO",$K7411="KG",OR(Painel!$B$5="(Todos)",A7411=Painel!$B$5)*OR(Painel!$E$5="(Todos)",P7411=Painel!$E$5)),$J7411+ROW()/10000000,"")</f>
        <v>545.4007411</v>
      </c>
      <c r="U7411" s="29" t="str">
        <f aca="false">IF(AND($S7411="VENCIDO",$K7411="KG",OR(Painel!$B$5="(Todos)",A7411=Painel!$B$5)*OR(Painel!$E$5="(Todos)",P7411=Painel!$E$5)),$J7411+ROW()/10000000,"")</f>
        <v/>
      </c>
    </row>
    <row r="7412" customFormat="false" ht="15" hidden="false" customHeight="false" outlineLevel="0" collapsed="false">
      <c r="A7412" s="29" t="s">
        <v>52</v>
      </c>
      <c r="B7412" s="29" t="s">
        <v>13820</v>
      </c>
      <c r="C7412" s="29" t="s">
        <v>115</v>
      </c>
      <c r="D7412" s="29"/>
      <c r="E7412" s="29" t="n">
        <v>0</v>
      </c>
      <c r="F7412" s="29"/>
      <c r="G7412" s="29"/>
      <c r="H7412" s="30" t="n">
        <v>0</v>
      </c>
      <c r="I7412" s="29"/>
      <c r="J7412" s="30" t="n">
        <v>0</v>
      </c>
      <c r="K7412" s="29"/>
      <c r="L7412" s="29" t="s">
        <v>116</v>
      </c>
      <c r="M7412" s="29"/>
      <c r="N7412" s="29"/>
      <c r="O7412" s="29"/>
      <c r="P7412" s="29"/>
      <c r="Q7412" s="29" t="n">
        <f aca="false">IFERROR(VALUE(L7412),"")</f>
        <v>0</v>
      </c>
      <c r="R7412" s="29" t="str">
        <f aca="true">IF(O7412="","",O7412-TODAY())</f>
        <v/>
      </c>
      <c r="S7412" s="29" t="str">
        <f aca="false">IF(C7412="&lt;&lt; vazio &gt;&gt;","VAZIA",IF(AND(O7412&lt;&gt;"",R7412&lt;0),"VENCIDO",IF(AND(O7412&lt;&gt;"",R7412&lt;=Parametros!$B$10),"PRÓX. VENCIMENTO",IF(F7412="Q","QUALIDADE",IF(F7412="S","BLOQUEADO",IF(F7412="R","RESTRITO/DEVOLUÇÃO",IF(OR(N7412="QUAR",N7412="QRES"),"QUARENTENA",IF(OR(B7412="DESCARTE",B7412="DEVOLUÇÃO"),"DESCARTE/DEVOLUÇÃO",IF(AND(D7412="",K7412&lt;&gt;""),"SEM LOTE",IF(AND(Q7412&lt;&gt;"",Q7412&gt;=Parametros!$B$11),"PARADO/SEM GIRO","OK"))))))))))</f>
        <v>VAZIA</v>
      </c>
      <c r="T7412" s="29" t="str">
        <f aca="false">IF(AND($S7412="PARADO/SEM GIRO",$K7412="KG",OR(Painel!$B$5="(Todos)",A7412=Painel!$B$5)*OR(Painel!$E$5="(Todos)",P7412=Painel!$E$5)),$J7412+ROW()/10000000,"")</f>
        <v/>
      </c>
      <c r="U7412" s="29" t="str">
        <f aca="false">IF(AND($S7412="VENCIDO",$K7412="KG",OR(Painel!$B$5="(Todos)",A7412=Painel!$B$5)*OR(Painel!$E$5="(Todos)",P7412=Painel!$E$5)),$J7412+ROW()/10000000,"")</f>
        <v/>
      </c>
    </row>
    <row r="7413" customFormat="false" ht="15" hidden="false" customHeight="false" outlineLevel="0" collapsed="false">
      <c r="A7413" s="29" t="s">
        <v>52</v>
      </c>
      <c r="B7413" s="29" t="s">
        <v>13821</v>
      </c>
      <c r="C7413" s="29" t="s">
        <v>115</v>
      </c>
      <c r="D7413" s="29"/>
      <c r="E7413" s="29" t="n">
        <v>0</v>
      </c>
      <c r="F7413" s="29"/>
      <c r="G7413" s="29"/>
      <c r="H7413" s="30" t="n">
        <v>0</v>
      </c>
      <c r="I7413" s="29"/>
      <c r="J7413" s="30" t="n">
        <v>0</v>
      </c>
      <c r="K7413" s="29"/>
      <c r="L7413" s="29" t="s">
        <v>116</v>
      </c>
      <c r="M7413" s="29"/>
      <c r="N7413" s="29"/>
      <c r="O7413" s="29"/>
      <c r="P7413" s="29"/>
      <c r="Q7413" s="29" t="n">
        <f aca="false">IFERROR(VALUE(L7413),"")</f>
        <v>0</v>
      </c>
      <c r="R7413" s="29" t="str">
        <f aca="true">IF(O7413="","",O7413-TODAY())</f>
        <v/>
      </c>
      <c r="S7413" s="29" t="str">
        <f aca="false">IF(C7413="&lt;&lt; vazio &gt;&gt;","VAZIA",IF(AND(O7413&lt;&gt;"",R7413&lt;0),"VENCIDO",IF(AND(O7413&lt;&gt;"",R7413&lt;=Parametros!$B$10),"PRÓX. VENCIMENTO",IF(F7413="Q","QUALIDADE",IF(F7413="S","BLOQUEADO",IF(F7413="R","RESTRITO/DEVOLUÇÃO",IF(OR(N7413="QUAR",N7413="QRES"),"QUARENTENA",IF(OR(B7413="DESCARTE",B7413="DEVOLUÇÃO"),"DESCARTE/DEVOLUÇÃO",IF(AND(D7413="",K7413&lt;&gt;""),"SEM LOTE",IF(AND(Q7413&lt;&gt;"",Q7413&gt;=Parametros!$B$11),"PARADO/SEM GIRO","OK"))))))))))</f>
        <v>VAZIA</v>
      </c>
      <c r="T7413" s="29" t="str">
        <f aca="false">IF(AND($S7413="PARADO/SEM GIRO",$K7413="KG",OR(Painel!$B$5="(Todos)",A7413=Painel!$B$5)*OR(Painel!$E$5="(Todos)",P7413=Painel!$E$5)),$J7413+ROW()/10000000,"")</f>
        <v/>
      </c>
      <c r="U7413" s="29" t="str">
        <f aca="false">IF(AND($S7413="VENCIDO",$K7413="KG",OR(Painel!$B$5="(Todos)",A7413=Painel!$B$5)*OR(Painel!$E$5="(Todos)",P7413=Painel!$E$5)),$J7413+ROW()/10000000,"")</f>
        <v/>
      </c>
    </row>
    <row r="7414" customFormat="false" ht="15" hidden="false" customHeight="false" outlineLevel="0" collapsed="false">
      <c r="A7414" s="29" t="s">
        <v>52</v>
      </c>
      <c r="B7414" s="29" t="s">
        <v>13822</v>
      </c>
      <c r="C7414" s="29" t="s">
        <v>115</v>
      </c>
      <c r="D7414" s="29"/>
      <c r="E7414" s="29" t="n">
        <v>0</v>
      </c>
      <c r="F7414" s="29"/>
      <c r="G7414" s="29"/>
      <c r="H7414" s="30" t="n">
        <v>0</v>
      </c>
      <c r="I7414" s="29"/>
      <c r="J7414" s="30" t="n">
        <v>0</v>
      </c>
      <c r="K7414" s="29"/>
      <c r="L7414" s="29" t="s">
        <v>116</v>
      </c>
      <c r="M7414" s="29"/>
      <c r="N7414" s="29"/>
      <c r="O7414" s="29"/>
      <c r="P7414" s="29"/>
      <c r="Q7414" s="29" t="n">
        <f aca="false">IFERROR(VALUE(L7414),"")</f>
        <v>0</v>
      </c>
      <c r="R7414" s="29" t="str">
        <f aca="true">IF(O7414="","",O7414-TODAY())</f>
        <v/>
      </c>
      <c r="S7414" s="29" t="str">
        <f aca="false">IF(C7414="&lt;&lt; vazio &gt;&gt;","VAZIA",IF(AND(O7414&lt;&gt;"",R7414&lt;0),"VENCIDO",IF(AND(O7414&lt;&gt;"",R7414&lt;=Parametros!$B$10),"PRÓX. VENCIMENTO",IF(F7414="Q","QUALIDADE",IF(F7414="S","BLOQUEADO",IF(F7414="R","RESTRITO/DEVOLUÇÃO",IF(OR(N7414="QUAR",N7414="QRES"),"QUARENTENA",IF(OR(B7414="DESCARTE",B7414="DEVOLUÇÃO"),"DESCARTE/DEVOLUÇÃO",IF(AND(D7414="",K7414&lt;&gt;""),"SEM LOTE",IF(AND(Q7414&lt;&gt;"",Q7414&gt;=Parametros!$B$11),"PARADO/SEM GIRO","OK"))))))))))</f>
        <v>VAZIA</v>
      </c>
      <c r="T7414" s="29" t="str">
        <f aca="false">IF(AND($S7414="PARADO/SEM GIRO",$K7414="KG",OR(Painel!$B$5="(Todos)",A7414=Painel!$B$5)*OR(Painel!$E$5="(Todos)",P7414=Painel!$E$5)),$J7414+ROW()/10000000,"")</f>
        <v/>
      </c>
      <c r="U7414" s="29" t="str">
        <f aca="false">IF(AND($S7414="VENCIDO",$K7414="KG",OR(Painel!$B$5="(Todos)",A7414=Painel!$B$5)*OR(Painel!$E$5="(Todos)",P7414=Painel!$E$5)),$J7414+ROW()/10000000,"")</f>
        <v/>
      </c>
    </row>
    <row r="7415" customFormat="false" ht="15" hidden="false" customHeight="false" outlineLevel="0" collapsed="false">
      <c r="A7415" s="29" t="s">
        <v>52</v>
      </c>
      <c r="B7415" s="29" t="s">
        <v>13823</v>
      </c>
      <c r="C7415" s="29" t="s">
        <v>115</v>
      </c>
      <c r="D7415" s="29"/>
      <c r="E7415" s="29" t="n">
        <v>0</v>
      </c>
      <c r="F7415" s="29"/>
      <c r="G7415" s="29"/>
      <c r="H7415" s="30" t="n">
        <v>0</v>
      </c>
      <c r="I7415" s="29"/>
      <c r="J7415" s="30" t="n">
        <v>0</v>
      </c>
      <c r="K7415" s="29"/>
      <c r="L7415" s="29" t="s">
        <v>116</v>
      </c>
      <c r="M7415" s="29"/>
      <c r="N7415" s="29"/>
      <c r="O7415" s="29"/>
      <c r="P7415" s="29"/>
      <c r="Q7415" s="29" t="n">
        <f aca="false">IFERROR(VALUE(L7415),"")</f>
        <v>0</v>
      </c>
      <c r="R7415" s="29" t="str">
        <f aca="true">IF(O7415="","",O7415-TODAY())</f>
        <v/>
      </c>
      <c r="S7415" s="29" t="str">
        <f aca="false">IF(C7415="&lt;&lt; vazio &gt;&gt;","VAZIA",IF(AND(O7415&lt;&gt;"",R7415&lt;0),"VENCIDO",IF(AND(O7415&lt;&gt;"",R7415&lt;=Parametros!$B$10),"PRÓX. VENCIMENTO",IF(F7415="Q","QUALIDADE",IF(F7415="S","BLOQUEADO",IF(F7415="R","RESTRITO/DEVOLUÇÃO",IF(OR(N7415="QUAR",N7415="QRES"),"QUARENTENA",IF(OR(B7415="DESCARTE",B7415="DEVOLUÇÃO"),"DESCARTE/DEVOLUÇÃO",IF(AND(D7415="",K7415&lt;&gt;""),"SEM LOTE",IF(AND(Q7415&lt;&gt;"",Q7415&gt;=Parametros!$B$11),"PARADO/SEM GIRO","OK"))))))))))</f>
        <v>VAZIA</v>
      </c>
      <c r="T7415" s="29" t="str">
        <f aca="false">IF(AND($S7415="PARADO/SEM GIRO",$K7415="KG",OR(Painel!$B$5="(Todos)",A7415=Painel!$B$5)*OR(Painel!$E$5="(Todos)",P7415=Painel!$E$5)),$J7415+ROW()/10000000,"")</f>
        <v/>
      </c>
      <c r="U7415" s="29" t="str">
        <f aca="false">IF(AND($S7415="VENCIDO",$K7415="KG",OR(Painel!$B$5="(Todos)",A7415=Painel!$B$5)*OR(Painel!$E$5="(Todos)",P7415=Painel!$E$5)),$J7415+ROW()/10000000,"")</f>
        <v/>
      </c>
    </row>
    <row r="7416" customFormat="false" ht="15" hidden="false" customHeight="false" outlineLevel="0" collapsed="false">
      <c r="A7416" s="29" t="s">
        <v>52</v>
      </c>
      <c r="B7416" s="29" t="s">
        <v>13824</v>
      </c>
      <c r="C7416" s="29" t="s">
        <v>115</v>
      </c>
      <c r="D7416" s="29"/>
      <c r="E7416" s="29" t="n">
        <v>0</v>
      </c>
      <c r="F7416" s="29"/>
      <c r="G7416" s="29"/>
      <c r="H7416" s="30" t="n">
        <v>0</v>
      </c>
      <c r="I7416" s="29"/>
      <c r="J7416" s="30" t="n">
        <v>0</v>
      </c>
      <c r="K7416" s="29"/>
      <c r="L7416" s="29" t="s">
        <v>116</v>
      </c>
      <c r="M7416" s="29"/>
      <c r="N7416" s="29"/>
      <c r="O7416" s="29"/>
      <c r="P7416" s="29"/>
      <c r="Q7416" s="29" t="n">
        <f aca="false">IFERROR(VALUE(L7416),"")</f>
        <v>0</v>
      </c>
      <c r="R7416" s="29" t="str">
        <f aca="true">IF(O7416="","",O7416-TODAY())</f>
        <v/>
      </c>
      <c r="S7416" s="29" t="str">
        <f aca="false">IF(C7416="&lt;&lt; vazio &gt;&gt;","VAZIA",IF(AND(O7416&lt;&gt;"",R7416&lt;0),"VENCIDO",IF(AND(O7416&lt;&gt;"",R7416&lt;=Parametros!$B$10),"PRÓX. VENCIMENTO",IF(F7416="Q","QUALIDADE",IF(F7416="S","BLOQUEADO",IF(F7416="R","RESTRITO/DEVOLUÇÃO",IF(OR(N7416="QUAR",N7416="QRES"),"QUARENTENA",IF(OR(B7416="DESCARTE",B7416="DEVOLUÇÃO"),"DESCARTE/DEVOLUÇÃO",IF(AND(D7416="",K7416&lt;&gt;""),"SEM LOTE",IF(AND(Q7416&lt;&gt;"",Q7416&gt;=Parametros!$B$11),"PARADO/SEM GIRO","OK"))))))))))</f>
        <v>VAZIA</v>
      </c>
      <c r="T7416" s="29" t="str">
        <f aca="false">IF(AND($S7416="PARADO/SEM GIRO",$K7416="KG",OR(Painel!$B$5="(Todos)",A7416=Painel!$B$5)*OR(Painel!$E$5="(Todos)",P7416=Painel!$E$5)),$J7416+ROW()/10000000,"")</f>
        <v/>
      </c>
      <c r="U7416" s="29" t="str">
        <f aca="false">IF(AND($S7416="VENCIDO",$K7416="KG",OR(Painel!$B$5="(Todos)",A7416=Painel!$B$5)*OR(Painel!$E$5="(Todos)",P7416=Painel!$E$5)),$J7416+ROW()/10000000,"")</f>
        <v/>
      </c>
    </row>
    <row r="7417" customFormat="false" ht="15" hidden="false" customHeight="false" outlineLevel="0" collapsed="false">
      <c r="A7417" s="29" t="s">
        <v>52</v>
      </c>
      <c r="B7417" s="29" t="s">
        <v>13825</v>
      </c>
      <c r="C7417" s="29" t="s">
        <v>115</v>
      </c>
      <c r="D7417" s="29"/>
      <c r="E7417" s="29" t="n">
        <v>0</v>
      </c>
      <c r="F7417" s="29"/>
      <c r="G7417" s="29"/>
      <c r="H7417" s="30" t="n">
        <v>0</v>
      </c>
      <c r="I7417" s="29"/>
      <c r="J7417" s="30" t="n">
        <v>0</v>
      </c>
      <c r="K7417" s="29"/>
      <c r="L7417" s="29" t="s">
        <v>116</v>
      </c>
      <c r="M7417" s="29"/>
      <c r="N7417" s="29"/>
      <c r="O7417" s="29"/>
      <c r="P7417" s="29"/>
      <c r="Q7417" s="29" t="n">
        <f aca="false">IFERROR(VALUE(L7417),"")</f>
        <v>0</v>
      </c>
      <c r="R7417" s="29" t="str">
        <f aca="true">IF(O7417="","",O7417-TODAY())</f>
        <v/>
      </c>
      <c r="S7417" s="29" t="str">
        <f aca="false">IF(C7417="&lt;&lt; vazio &gt;&gt;","VAZIA",IF(AND(O7417&lt;&gt;"",R7417&lt;0),"VENCIDO",IF(AND(O7417&lt;&gt;"",R7417&lt;=Parametros!$B$10),"PRÓX. VENCIMENTO",IF(F7417="Q","QUALIDADE",IF(F7417="S","BLOQUEADO",IF(F7417="R","RESTRITO/DEVOLUÇÃO",IF(OR(N7417="QUAR",N7417="QRES"),"QUARENTENA",IF(OR(B7417="DESCARTE",B7417="DEVOLUÇÃO"),"DESCARTE/DEVOLUÇÃO",IF(AND(D7417="",K7417&lt;&gt;""),"SEM LOTE",IF(AND(Q7417&lt;&gt;"",Q7417&gt;=Parametros!$B$11),"PARADO/SEM GIRO","OK"))))))))))</f>
        <v>VAZIA</v>
      </c>
      <c r="T7417" s="29" t="str">
        <f aca="false">IF(AND($S7417="PARADO/SEM GIRO",$K7417="KG",OR(Painel!$B$5="(Todos)",A7417=Painel!$B$5)*OR(Painel!$E$5="(Todos)",P7417=Painel!$E$5)),$J7417+ROW()/10000000,"")</f>
        <v/>
      </c>
      <c r="U7417" s="29" t="str">
        <f aca="false">IF(AND($S7417="VENCIDO",$K7417="KG",OR(Painel!$B$5="(Todos)",A7417=Painel!$B$5)*OR(Painel!$E$5="(Todos)",P7417=Painel!$E$5)),$J7417+ROW()/10000000,"")</f>
        <v/>
      </c>
    </row>
    <row r="7418" customFormat="false" ht="15" hidden="false" customHeight="false" outlineLevel="0" collapsed="false">
      <c r="A7418" s="29" t="s">
        <v>52</v>
      </c>
      <c r="B7418" s="29" t="s">
        <v>13826</v>
      </c>
      <c r="C7418" s="29" t="s">
        <v>115</v>
      </c>
      <c r="D7418" s="29"/>
      <c r="E7418" s="29" t="n">
        <v>0</v>
      </c>
      <c r="F7418" s="29"/>
      <c r="G7418" s="29"/>
      <c r="H7418" s="30" t="n">
        <v>0</v>
      </c>
      <c r="I7418" s="29"/>
      <c r="J7418" s="30" t="n">
        <v>0</v>
      </c>
      <c r="K7418" s="29"/>
      <c r="L7418" s="29" t="s">
        <v>116</v>
      </c>
      <c r="M7418" s="29"/>
      <c r="N7418" s="29"/>
      <c r="O7418" s="29"/>
      <c r="P7418" s="29"/>
      <c r="Q7418" s="29" t="n">
        <f aca="false">IFERROR(VALUE(L7418),"")</f>
        <v>0</v>
      </c>
      <c r="R7418" s="29" t="str">
        <f aca="true">IF(O7418="","",O7418-TODAY())</f>
        <v/>
      </c>
      <c r="S7418" s="29" t="str">
        <f aca="false">IF(C7418="&lt;&lt; vazio &gt;&gt;","VAZIA",IF(AND(O7418&lt;&gt;"",R7418&lt;0),"VENCIDO",IF(AND(O7418&lt;&gt;"",R7418&lt;=Parametros!$B$10),"PRÓX. VENCIMENTO",IF(F7418="Q","QUALIDADE",IF(F7418="S","BLOQUEADO",IF(F7418="R","RESTRITO/DEVOLUÇÃO",IF(OR(N7418="QUAR",N7418="QRES"),"QUARENTENA",IF(OR(B7418="DESCARTE",B7418="DEVOLUÇÃO"),"DESCARTE/DEVOLUÇÃO",IF(AND(D7418="",K7418&lt;&gt;""),"SEM LOTE",IF(AND(Q7418&lt;&gt;"",Q7418&gt;=Parametros!$B$11),"PARADO/SEM GIRO","OK"))))))))))</f>
        <v>VAZIA</v>
      </c>
      <c r="T7418" s="29" t="str">
        <f aca="false">IF(AND($S7418="PARADO/SEM GIRO",$K7418="KG",OR(Painel!$B$5="(Todos)",A7418=Painel!$B$5)*OR(Painel!$E$5="(Todos)",P7418=Painel!$E$5)),$J7418+ROW()/10000000,"")</f>
        <v/>
      </c>
      <c r="U7418" s="29" t="str">
        <f aca="false">IF(AND($S7418="VENCIDO",$K7418="KG",OR(Painel!$B$5="(Todos)",A7418=Painel!$B$5)*OR(Painel!$E$5="(Todos)",P7418=Painel!$E$5)),$J7418+ROW()/10000000,"")</f>
        <v/>
      </c>
    </row>
    <row r="7419" customFormat="false" ht="15" hidden="false" customHeight="false" outlineLevel="0" collapsed="false">
      <c r="A7419" s="29" t="s">
        <v>52</v>
      </c>
      <c r="B7419" s="29" t="s">
        <v>13827</v>
      </c>
      <c r="C7419" s="29" t="s">
        <v>115</v>
      </c>
      <c r="D7419" s="29"/>
      <c r="E7419" s="29" t="n">
        <v>0</v>
      </c>
      <c r="F7419" s="29"/>
      <c r="G7419" s="29"/>
      <c r="H7419" s="30" t="n">
        <v>0</v>
      </c>
      <c r="I7419" s="29"/>
      <c r="J7419" s="30" t="n">
        <v>0</v>
      </c>
      <c r="K7419" s="29"/>
      <c r="L7419" s="29" t="s">
        <v>116</v>
      </c>
      <c r="M7419" s="29"/>
      <c r="N7419" s="29"/>
      <c r="O7419" s="29"/>
      <c r="P7419" s="29"/>
      <c r="Q7419" s="29" t="n">
        <f aca="false">IFERROR(VALUE(L7419),"")</f>
        <v>0</v>
      </c>
      <c r="R7419" s="29" t="str">
        <f aca="true">IF(O7419="","",O7419-TODAY())</f>
        <v/>
      </c>
      <c r="S7419" s="29" t="str">
        <f aca="false">IF(C7419="&lt;&lt; vazio &gt;&gt;","VAZIA",IF(AND(O7419&lt;&gt;"",R7419&lt;0),"VENCIDO",IF(AND(O7419&lt;&gt;"",R7419&lt;=Parametros!$B$10),"PRÓX. VENCIMENTO",IF(F7419="Q","QUALIDADE",IF(F7419="S","BLOQUEADO",IF(F7419="R","RESTRITO/DEVOLUÇÃO",IF(OR(N7419="QUAR",N7419="QRES"),"QUARENTENA",IF(OR(B7419="DESCARTE",B7419="DEVOLUÇÃO"),"DESCARTE/DEVOLUÇÃO",IF(AND(D7419="",K7419&lt;&gt;""),"SEM LOTE",IF(AND(Q7419&lt;&gt;"",Q7419&gt;=Parametros!$B$11),"PARADO/SEM GIRO","OK"))))))))))</f>
        <v>VAZIA</v>
      </c>
      <c r="T7419" s="29" t="str">
        <f aca="false">IF(AND($S7419="PARADO/SEM GIRO",$K7419="KG",OR(Painel!$B$5="(Todos)",A7419=Painel!$B$5)*OR(Painel!$E$5="(Todos)",P7419=Painel!$E$5)),$J7419+ROW()/10000000,"")</f>
        <v/>
      </c>
      <c r="U7419" s="29" t="str">
        <f aca="false">IF(AND($S7419="VENCIDO",$K7419="KG",OR(Painel!$B$5="(Todos)",A7419=Painel!$B$5)*OR(Painel!$E$5="(Todos)",P7419=Painel!$E$5)),$J7419+ROW()/10000000,"")</f>
        <v/>
      </c>
    </row>
    <row r="7420" customFormat="false" ht="15" hidden="false" customHeight="false" outlineLevel="0" collapsed="false">
      <c r="A7420" s="29" t="s">
        <v>52</v>
      </c>
      <c r="B7420" s="29" t="s">
        <v>13828</v>
      </c>
      <c r="C7420" s="29" t="s">
        <v>447</v>
      </c>
      <c r="D7420" s="29" t="s">
        <v>448</v>
      </c>
      <c r="E7420" s="29" t="n">
        <v>1</v>
      </c>
      <c r="F7420" s="29"/>
      <c r="G7420" s="29" t="s">
        <v>13829</v>
      </c>
      <c r="H7420" s="30" t="n">
        <v>727.2</v>
      </c>
      <c r="I7420" s="31" t="n">
        <v>46261</v>
      </c>
      <c r="J7420" s="30" t="n">
        <v>727.2</v>
      </c>
      <c r="K7420" s="29" t="s">
        <v>120</v>
      </c>
      <c r="L7420" s="29" t="s">
        <v>938</v>
      </c>
      <c r="M7420" s="29"/>
      <c r="N7420" s="29" t="s">
        <v>122</v>
      </c>
      <c r="O7420" s="31" t="n">
        <v>46805</v>
      </c>
      <c r="P7420" s="29" t="s">
        <v>123</v>
      </c>
      <c r="Q7420" s="29" t="n">
        <f aca="false">IFERROR(VALUE(L7420),"")</f>
        <v>24</v>
      </c>
      <c r="R7420" s="29" t="n">
        <f aca="true">IF(O7420="","",O7420-TODAY())</f>
        <v>520</v>
      </c>
      <c r="S7420" s="29" t="str">
        <f aca="false">IF(C7420="&lt;&lt; vazio &gt;&gt;","VAZIA",IF(AND(O7420&lt;&gt;"",R7420&lt;0),"VENCIDO",IF(AND(O7420&lt;&gt;"",R7420&lt;=Parametros!$B$10),"PRÓX. VENCIMENTO",IF(F7420="Q","QUALIDADE",IF(F7420="S","BLOQUEADO",IF(F7420="R","RESTRITO/DEVOLUÇÃO",IF(OR(N7420="QUAR",N7420="QRES"),"QUARENTENA",IF(OR(B7420="DESCARTE",B7420="DEVOLUÇÃO"),"DESCARTE/DEVOLUÇÃO",IF(AND(D7420="",K7420&lt;&gt;""),"SEM LOTE",IF(AND(Q7420&lt;&gt;"",Q7420&gt;=Parametros!$B$11),"PARADO/SEM GIRO","OK"))))))))))</f>
        <v>OK</v>
      </c>
      <c r="T7420" s="29" t="str">
        <f aca="false">IF(AND($S7420="PARADO/SEM GIRO",$K7420="KG",OR(Painel!$B$5="(Todos)",A7420=Painel!$B$5)*OR(Painel!$E$5="(Todos)",P7420=Painel!$E$5)),$J7420+ROW()/10000000,"")</f>
        <v/>
      </c>
      <c r="U7420" s="29" t="str">
        <f aca="false">IF(AND($S7420="VENCIDO",$K7420="KG",OR(Painel!$B$5="(Todos)",A7420=Painel!$B$5)*OR(Painel!$E$5="(Todos)",P7420=Painel!$E$5)),$J7420+ROW()/10000000,"")</f>
        <v/>
      </c>
    </row>
    <row r="7421" customFormat="false" ht="15" hidden="false" customHeight="false" outlineLevel="0" collapsed="false">
      <c r="A7421" s="29" t="s">
        <v>52</v>
      </c>
      <c r="B7421" s="29" t="s">
        <v>13830</v>
      </c>
      <c r="C7421" s="29" t="s">
        <v>6947</v>
      </c>
      <c r="D7421" s="29" t="s">
        <v>6948</v>
      </c>
      <c r="E7421" s="29" t="n">
        <v>1</v>
      </c>
      <c r="F7421" s="29"/>
      <c r="G7421" s="29" t="s">
        <v>13831</v>
      </c>
      <c r="H7421" s="30" t="n">
        <v>960</v>
      </c>
      <c r="I7421" s="31" t="n">
        <v>46269</v>
      </c>
      <c r="J7421" s="30" t="n">
        <v>960</v>
      </c>
      <c r="K7421" s="29" t="s">
        <v>120</v>
      </c>
      <c r="L7421" s="29" t="s">
        <v>1478</v>
      </c>
      <c r="M7421" s="29"/>
      <c r="N7421" s="29" t="s">
        <v>122</v>
      </c>
      <c r="O7421" s="31" t="n">
        <v>46905</v>
      </c>
      <c r="P7421" s="29" t="s">
        <v>123</v>
      </c>
      <c r="Q7421" s="29" t="n">
        <f aca="false">IFERROR(VALUE(L7421),"")</f>
        <v>107</v>
      </c>
      <c r="R7421" s="29" t="n">
        <f aca="true">IF(O7421="","",O7421-TODAY())</f>
        <v>620</v>
      </c>
      <c r="S7421" s="29" t="str">
        <f aca="false">IF(C7421="&lt;&lt; vazio &gt;&gt;","VAZIA",IF(AND(O7421&lt;&gt;"",R7421&lt;0),"VENCIDO",IF(AND(O7421&lt;&gt;"",R7421&lt;=Parametros!$B$10),"PRÓX. VENCIMENTO",IF(F7421="Q","QUALIDADE",IF(F7421="S","BLOQUEADO",IF(F7421="R","RESTRITO/DEVOLUÇÃO",IF(OR(N7421="QUAR",N7421="QRES"),"QUARENTENA",IF(OR(B7421="DESCARTE",B7421="DEVOLUÇÃO"),"DESCARTE/DEVOLUÇÃO",IF(AND(D7421="",K7421&lt;&gt;""),"SEM LOTE",IF(AND(Q7421&lt;&gt;"",Q7421&gt;=Parametros!$B$11),"PARADO/SEM GIRO","OK"))))))))))</f>
        <v>PARADO/SEM GIRO</v>
      </c>
      <c r="T7421" s="29" t="n">
        <f aca="false">IF(AND($S7421="PARADO/SEM GIRO",$K7421="KG",OR(Painel!$B$5="(Todos)",A7421=Painel!$B$5)*OR(Painel!$E$5="(Todos)",P7421=Painel!$E$5)),$J7421+ROW()/10000000,"")</f>
        <v>960.0007421</v>
      </c>
      <c r="U7421" s="29" t="str">
        <f aca="false">IF(AND($S7421="VENCIDO",$K7421="KG",OR(Painel!$B$5="(Todos)",A7421=Painel!$B$5)*OR(Painel!$E$5="(Todos)",P7421=Painel!$E$5)),$J7421+ROW()/10000000,"")</f>
        <v/>
      </c>
    </row>
    <row r="7422" customFormat="false" ht="15" hidden="false" customHeight="false" outlineLevel="0" collapsed="false">
      <c r="A7422" s="29" t="s">
        <v>52</v>
      </c>
      <c r="B7422" s="29" t="s">
        <v>13832</v>
      </c>
      <c r="C7422" s="29" t="s">
        <v>691</v>
      </c>
      <c r="D7422" s="29" t="s">
        <v>13833</v>
      </c>
      <c r="E7422" s="29" t="n">
        <v>1</v>
      </c>
      <c r="F7422" s="29"/>
      <c r="G7422" s="29" t="s">
        <v>13834</v>
      </c>
      <c r="H7422" s="30" t="n">
        <v>1000</v>
      </c>
      <c r="I7422" s="31" t="n">
        <v>46262</v>
      </c>
      <c r="J7422" s="30" t="n">
        <v>1000</v>
      </c>
      <c r="K7422" s="29" t="s">
        <v>120</v>
      </c>
      <c r="L7422" s="29" t="s">
        <v>190</v>
      </c>
      <c r="M7422" s="29"/>
      <c r="N7422" s="29" t="s">
        <v>122</v>
      </c>
      <c r="O7422" s="31" t="n">
        <v>46986</v>
      </c>
      <c r="P7422" s="29" t="s">
        <v>123</v>
      </c>
      <c r="Q7422" s="29" t="n">
        <f aca="false">IFERROR(VALUE(L7422),"")</f>
        <v>23</v>
      </c>
      <c r="R7422" s="29" t="n">
        <f aca="true">IF(O7422="","",O7422-TODAY())</f>
        <v>701</v>
      </c>
      <c r="S7422" s="29" t="str">
        <f aca="false">IF(C7422="&lt;&lt; vazio &gt;&gt;","VAZIA",IF(AND(O7422&lt;&gt;"",R7422&lt;0),"VENCIDO",IF(AND(O7422&lt;&gt;"",R7422&lt;=Parametros!$B$10),"PRÓX. VENCIMENTO",IF(F7422="Q","QUALIDADE",IF(F7422="S","BLOQUEADO",IF(F7422="R","RESTRITO/DEVOLUÇÃO",IF(OR(N7422="QUAR",N7422="QRES"),"QUARENTENA",IF(OR(B7422="DESCARTE",B7422="DEVOLUÇÃO"),"DESCARTE/DEVOLUÇÃO",IF(AND(D7422="",K7422&lt;&gt;""),"SEM LOTE",IF(AND(Q7422&lt;&gt;"",Q7422&gt;=Parametros!$B$11),"PARADO/SEM GIRO","OK"))))))))))</f>
        <v>OK</v>
      </c>
      <c r="T7422" s="29" t="str">
        <f aca="false">IF(AND($S7422="PARADO/SEM GIRO",$K7422="KG",OR(Painel!$B$5="(Todos)",A7422=Painel!$B$5)*OR(Painel!$E$5="(Todos)",P7422=Painel!$E$5)),$J7422+ROW()/10000000,"")</f>
        <v/>
      </c>
      <c r="U7422" s="29" t="str">
        <f aca="false">IF(AND($S7422="VENCIDO",$K7422="KG",OR(Painel!$B$5="(Todos)",A7422=Painel!$B$5)*OR(Painel!$E$5="(Todos)",P7422=Painel!$E$5)),$J7422+ROW()/10000000,"")</f>
        <v/>
      </c>
    </row>
    <row r="7423" customFormat="false" ht="15" hidden="false" customHeight="false" outlineLevel="0" collapsed="false">
      <c r="A7423" s="29" t="s">
        <v>52</v>
      </c>
      <c r="B7423" s="29" t="s">
        <v>13835</v>
      </c>
      <c r="C7423" s="29" t="s">
        <v>679</v>
      </c>
      <c r="D7423" s="29" t="s">
        <v>2860</v>
      </c>
      <c r="E7423" s="29" t="n">
        <v>1</v>
      </c>
      <c r="F7423" s="29"/>
      <c r="G7423" s="29" t="s">
        <v>13836</v>
      </c>
      <c r="H7423" s="30" t="n">
        <v>1080</v>
      </c>
      <c r="I7423" s="31" t="n">
        <v>46276</v>
      </c>
      <c r="J7423" s="30" t="n">
        <v>1080</v>
      </c>
      <c r="K7423" s="29" t="s">
        <v>120</v>
      </c>
      <c r="L7423" s="29" t="s">
        <v>133</v>
      </c>
      <c r="M7423" s="29"/>
      <c r="N7423" s="29" t="s">
        <v>122</v>
      </c>
      <c r="O7423" s="31" t="n">
        <v>46610</v>
      </c>
      <c r="P7423" s="29" t="s">
        <v>123</v>
      </c>
      <c r="Q7423" s="29" t="n">
        <f aca="false">IFERROR(VALUE(L7423),"")</f>
        <v>9</v>
      </c>
      <c r="R7423" s="29" t="n">
        <f aca="true">IF(O7423="","",O7423-TODAY())</f>
        <v>325</v>
      </c>
      <c r="S7423" s="29" t="str">
        <f aca="false">IF(C7423="&lt;&lt; vazio &gt;&gt;","VAZIA",IF(AND(O7423&lt;&gt;"",R7423&lt;0),"VENCIDO",IF(AND(O7423&lt;&gt;"",R7423&lt;=Parametros!$B$10),"PRÓX. VENCIMENTO",IF(F7423="Q","QUALIDADE",IF(F7423="S","BLOQUEADO",IF(F7423="R","RESTRITO/DEVOLUÇÃO",IF(OR(N7423="QUAR",N7423="QRES"),"QUARENTENA",IF(OR(B7423="DESCARTE",B7423="DEVOLUÇÃO"),"DESCARTE/DEVOLUÇÃO",IF(AND(D7423="",K7423&lt;&gt;""),"SEM LOTE",IF(AND(Q7423&lt;&gt;"",Q7423&gt;=Parametros!$B$11),"PARADO/SEM GIRO","OK"))))))))))</f>
        <v>OK</v>
      </c>
      <c r="T7423" s="29" t="str">
        <f aca="false">IF(AND($S7423="PARADO/SEM GIRO",$K7423="KG",OR(Painel!$B$5="(Todos)",A7423=Painel!$B$5)*OR(Painel!$E$5="(Todos)",P7423=Painel!$E$5)),$J7423+ROW()/10000000,"")</f>
        <v/>
      </c>
      <c r="U7423" s="29" t="str">
        <f aca="false">IF(AND($S7423="VENCIDO",$K7423="KG",OR(Painel!$B$5="(Todos)",A7423=Painel!$B$5)*OR(Painel!$E$5="(Todos)",P7423=Painel!$E$5)),$J7423+ROW()/10000000,"")</f>
        <v/>
      </c>
    </row>
    <row r="7424" customFormat="false" ht="15" hidden="false" customHeight="false" outlineLevel="0" collapsed="false">
      <c r="A7424" s="29" t="s">
        <v>52</v>
      </c>
      <c r="B7424" s="29" t="s">
        <v>13837</v>
      </c>
      <c r="C7424" s="29" t="s">
        <v>442</v>
      </c>
      <c r="D7424" s="29" t="s">
        <v>480</v>
      </c>
      <c r="E7424" s="29" t="n">
        <v>1</v>
      </c>
      <c r="F7424" s="29"/>
      <c r="G7424" s="29" t="s">
        <v>13838</v>
      </c>
      <c r="H7424" s="30" t="n">
        <v>415.8</v>
      </c>
      <c r="I7424" s="31" t="n">
        <v>46146</v>
      </c>
      <c r="J7424" s="30" t="n">
        <v>415.8</v>
      </c>
      <c r="K7424" s="29" t="s">
        <v>120</v>
      </c>
      <c r="L7424" s="29" t="s">
        <v>8803</v>
      </c>
      <c r="M7424" s="29"/>
      <c r="N7424" s="29" t="s">
        <v>122</v>
      </c>
      <c r="O7424" s="31" t="n">
        <v>46682</v>
      </c>
      <c r="P7424" s="29" t="s">
        <v>123</v>
      </c>
      <c r="Q7424" s="29" t="n">
        <f aca="false">IFERROR(VALUE(L7424),"")</f>
        <v>139</v>
      </c>
      <c r="R7424" s="29" t="n">
        <f aca="true">IF(O7424="","",O7424-TODAY())</f>
        <v>397</v>
      </c>
      <c r="S7424" s="29" t="str">
        <f aca="false">IF(C7424="&lt;&lt; vazio &gt;&gt;","VAZIA",IF(AND(O7424&lt;&gt;"",R7424&lt;0),"VENCIDO",IF(AND(O7424&lt;&gt;"",R7424&lt;=Parametros!$B$10),"PRÓX. VENCIMENTO",IF(F7424="Q","QUALIDADE",IF(F7424="S","BLOQUEADO",IF(F7424="R","RESTRITO/DEVOLUÇÃO",IF(OR(N7424="QUAR",N7424="QRES"),"QUARENTENA",IF(OR(B7424="DESCARTE",B7424="DEVOLUÇÃO"),"DESCARTE/DEVOLUÇÃO",IF(AND(D7424="",K7424&lt;&gt;""),"SEM LOTE",IF(AND(Q7424&lt;&gt;"",Q7424&gt;=Parametros!$B$11),"PARADO/SEM GIRO","OK"))))))))))</f>
        <v>PARADO/SEM GIRO</v>
      </c>
      <c r="T7424" s="29" t="n">
        <f aca="false">IF(AND($S7424="PARADO/SEM GIRO",$K7424="KG",OR(Painel!$B$5="(Todos)",A7424=Painel!$B$5)*OR(Painel!$E$5="(Todos)",P7424=Painel!$E$5)),$J7424+ROW()/10000000,"")</f>
        <v>415.8007424</v>
      </c>
      <c r="U7424" s="29" t="str">
        <f aca="false">IF(AND($S7424="VENCIDO",$K7424="KG",OR(Painel!$B$5="(Todos)",A7424=Painel!$B$5)*OR(Painel!$E$5="(Todos)",P7424=Painel!$E$5)),$J7424+ROW()/10000000,"")</f>
        <v/>
      </c>
    </row>
    <row r="7425" customFormat="false" ht="15" hidden="false" customHeight="false" outlineLevel="0" collapsed="false">
      <c r="A7425" s="29" t="s">
        <v>52</v>
      </c>
      <c r="B7425" s="29" t="s">
        <v>13839</v>
      </c>
      <c r="C7425" s="29" t="s">
        <v>115</v>
      </c>
      <c r="D7425" s="29"/>
      <c r="E7425" s="29" t="n">
        <v>0</v>
      </c>
      <c r="F7425" s="29"/>
      <c r="G7425" s="29"/>
      <c r="H7425" s="30" t="n">
        <v>0</v>
      </c>
      <c r="I7425" s="29"/>
      <c r="J7425" s="30" t="n">
        <v>0</v>
      </c>
      <c r="K7425" s="29"/>
      <c r="L7425" s="29" t="s">
        <v>116</v>
      </c>
      <c r="M7425" s="29"/>
      <c r="N7425" s="29"/>
      <c r="O7425" s="29"/>
      <c r="P7425" s="29"/>
      <c r="Q7425" s="29" t="n">
        <f aca="false">IFERROR(VALUE(L7425),"")</f>
        <v>0</v>
      </c>
      <c r="R7425" s="29" t="str">
        <f aca="true">IF(O7425="","",O7425-TODAY())</f>
        <v/>
      </c>
      <c r="S7425" s="29" t="str">
        <f aca="false">IF(C7425="&lt;&lt; vazio &gt;&gt;","VAZIA",IF(AND(O7425&lt;&gt;"",R7425&lt;0),"VENCIDO",IF(AND(O7425&lt;&gt;"",R7425&lt;=Parametros!$B$10),"PRÓX. VENCIMENTO",IF(F7425="Q","QUALIDADE",IF(F7425="S","BLOQUEADO",IF(F7425="R","RESTRITO/DEVOLUÇÃO",IF(OR(N7425="QUAR",N7425="QRES"),"QUARENTENA",IF(OR(B7425="DESCARTE",B7425="DEVOLUÇÃO"),"DESCARTE/DEVOLUÇÃO",IF(AND(D7425="",K7425&lt;&gt;""),"SEM LOTE",IF(AND(Q7425&lt;&gt;"",Q7425&gt;=Parametros!$B$11),"PARADO/SEM GIRO","OK"))))))))))</f>
        <v>VAZIA</v>
      </c>
      <c r="T7425" s="29" t="str">
        <f aca="false">IF(AND($S7425="PARADO/SEM GIRO",$K7425="KG",OR(Painel!$B$5="(Todos)",A7425=Painel!$B$5)*OR(Painel!$E$5="(Todos)",P7425=Painel!$E$5)),$J7425+ROW()/10000000,"")</f>
        <v/>
      </c>
      <c r="U7425" s="29" t="str">
        <f aca="false">IF(AND($S7425="VENCIDO",$K7425="KG",OR(Painel!$B$5="(Todos)",A7425=Painel!$B$5)*OR(Painel!$E$5="(Todos)",P7425=Painel!$E$5)),$J7425+ROW()/10000000,"")</f>
        <v/>
      </c>
    </row>
    <row r="7426" customFormat="false" ht="15" hidden="false" customHeight="false" outlineLevel="0" collapsed="false">
      <c r="A7426" s="29" t="s">
        <v>52</v>
      </c>
      <c r="B7426" s="29" t="s">
        <v>13840</v>
      </c>
      <c r="C7426" s="29" t="s">
        <v>876</v>
      </c>
      <c r="D7426" s="29" t="s">
        <v>8352</v>
      </c>
      <c r="E7426" s="29" t="n">
        <v>1</v>
      </c>
      <c r="F7426" s="29"/>
      <c r="G7426" s="29" t="s">
        <v>13841</v>
      </c>
      <c r="H7426" s="30" t="n">
        <v>720</v>
      </c>
      <c r="I7426" s="31" t="n">
        <v>46265</v>
      </c>
      <c r="J7426" s="30" t="n">
        <v>720</v>
      </c>
      <c r="K7426" s="29" t="s">
        <v>120</v>
      </c>
      <c r="L7426" s="29" t="s">
        <v>216</v>
      </c>
      <c r="M7426" s="29"/>
      <c r="N7426" s="29" t="s">
        <v>122</v>
      </c>
      <c r="O7426" s="31" t="n">
        <v>46811</v>
      </c>
      <c r="P7426" s="29" t="s">
        <v>123</v>
      </c>
      <c r="Q7426" s="29" t="n">
        <f aca="false">IFERROR(VALUE(L7426),"")</f>
        <v>20</v>
      </c>
      <c r="R7426" s="29" t="n">
        <f aca="true">IF(O7426="","",O7426-TODAY())</f>
        <v>526</v>
      </c>
      <c r="S7426" s="29" t="str">
        <f aca="false">IF(C7426="&lt;&lt; vazio &gt;&gt;","VAZIA",IF(AND(O7426&lt;&gt;"",R7426&lt;0),"VENCIDO",IF(AND(O7426&lt;&gt;"",R7426&lt;=Parametros!$B$10),"PRÓX. VENCIMENTO",IF(F7426="Q","QUALIDADE",IF(F7426="S","BLOQUEADO",IF(F7426="R","RESTRITO/DEVOLUÇÃO",IF(OR(N7426="QUAR",N7426="QRES"),"QUARENTENA",IF(OR(B7426="DESCARTE",B7426="DEVOLUÇÃO"),"DESCARTE/DEVOLUÇÃO",IF(AND(D7426="",K7426&lt;&gt;""),"SEM LOTE",IF(AND(Q7426&lt;&gt;"",Q7426&gt;=Parametros!$B$11),"PARADO/SEM GIRO","OK"))))))))))</f>
        <v>OK</v>
      </c>
      <c r="T7426" s="29" t="str">
        <f aca="false">IF(AND($S7426="PARADO/SEM GIRO",$K7426="KG",OR(Painel!$B$5="(Todos)",A7426=Painel!$B$5)*OR(Painel!$E$5="(Todos)",P7426=Painel!$E$5)),$J7426+ROW()/10000000,"")</f>
        <v/>
      </c>
      <c r="U7426" s="29" t="str">
        <f aca="false">IF(AND($S7426="VENCIDO",$K7426="KG",OR(Painel!$B$5="(Todos)",A7426=Painel!$B$5)*OR(Painel!$E$5="(Todos)",P7426=Painel!$E$5)),$J7426+ROW()/10000000,"")</f>
        <v/>
      </c>
    </row>
    <row r="7427" customFormat="false" ht="15" hidden="false" customHeight="false" outlineLevel="0" collapsed="false">
      <c r="A7427" s="29" t="s">
        <v>52</v>
      </c>
      <c r="B7427" s="29" t="s">
        <v>13842</v>
      </c>
      <c r="C7427" s="29" t="s">
        <v>666</v>
      </c>
      <c r="D7427" s="29" t="s">
        <v>667</v>
      </c>
      <c r="E7427" s="29" t="n">
        <v>1</v>
      </c>
      <c r="F7427" s="29" t="s">
        <v>268</v>
      </c>
      <c r="G7427" s="29" t="s">
        <v>13843</v>
      </c>
      <c r="H7427" s="30" t="n">
        <v>590.4</v>
      </c>
      <c r="I7427" s="31" t="n">
        <v>46284</v>
      </c>
      <c r="J7427" s="30" t="n">
        <v>590.4</v>
      </c>
      <c r="K7427" s="29" t="s">
        <v>120</v>
      </c>
      <c r="L7427" s="29" t="s">
        <v>388</v>
      </c>
      <c r="M7427" s="29"/>
      <c r="N7427" s="29" t="s">
        <v>122</v>
      </c>
      <c r="O7427" s="31" t="n">
        <v>46831</v>
      </c>
      <c r="P7427" s="29" t="s">
        <v>123</v>
      </c>
      <c r="Q7427" s="29" t="n">
        <f aca="false">IFERROR(VALUE(L7427),"")</f>
        <v>1</v>
      </c>
      <c r="R7427" s="29" t="n">
        <f aca="true">IF(O7427="","",O7427-TODAY())</f>
        <v>546</v>
      </c>
      <c r="S7427" s="29" t="str">
        <f aca="false">IF(C7427="&lt;&lt; vazio &gt;&gt;","VAZIA",IF(AND(O7427&lt;&gt;"",R7427&lt;0),"VENCIDO",IF(AND(O7427&lt;&gt;"",R7427&lt;=Parametros!$B$10),"PRÓX. VENCIMENTO",IF(F7427="Q","QUALIDADE",IF(F7427="S","BLOQUEADO",IF(F7427="R","RESTRITO/DEVOLUÇÃO",IF(OR(N7427="QUAR",N7427="QRES"),"QUARENTENA",IF(OR(B7427="DESCARTE",B7427="DEVOLUÇÃO"),"DESCARTE/DEVOLUÇÃO",IF(AND(D7427="",K7427&lt;&gt;""),"SEM LOTE",IF(AND(Q7427&lt;&gt;"",Q7427&gt;=Parametros!$B$11),"PARADO/SEM GIRO","OK"))))))))))</f>
        <v>QUALIDADE</v>
      </c>
      <c r="T7427" s="29" t="str">
        <f aca="false">IF(AND($S7427="PARADO/SEM GIRO",$K7427="KG",OR(Painel!$B$5="(Todos)",A7427=Painel!$B$5)*OR(Painel!$E$5="(Todos)",P7427=Painel!$E$5)),$J7427+ROW()/10000000,"")</f>
        <v/>
      </c>
      <c r="U7427" s="29" t="str">
        <f aca="false">IF(AND($S7427="VENCIDO",$K7427="KG",OR(Painel!$B$5="(Todos)",A7427=Painel!$B$5)*OR(Painel!$E$5="(Todos)",P7427=Painel!$E$5)),$J7427+ROW()/10000000,"")</f>
        <v/>
      </c>
    </row>
    <row r="7428" customFormat="false" ht="15" hidden="false" customHeight="false" outlineLevel="0" collapsed="false">
      <c r="A7428" s="29" t="s">
        <v>52</v>
      </c>
      <c r="B7428" s="29" t="s">
        <v>13844</v>
      </c>
      <c r="C7428" s="29" t="s">
        <v>4484</v>
      </c>
      <c r="D7428" s="29" t="s">
        <v>5873</v>
      </c>
      <c r="E7428" s="29" t="n">
        <v>1</v>
      </c>
      <c r="F7428" s="29"/>
      <c r="G7428" s="29" t="s">
        <v>13845</v>
      </c>
      <c r="H7428" s="30" t="n">
        <v>480</v>
      </c>
      <c r="I7428" s="31" t="n">
        <v>45903</v>
      </c>
      <c r="J7428" s="30" t="n">
        <v>480</v>
      </c>
      <c r="K7428" s="29" t="s">
        <v>120</v>
      </c>
      <c r="L7428" s="29" t="s">
        <v>8830</v>
      </c>
      <c r="M7428" s="29"/>
      <c r="N7428" s="29" t="s">
        <v>122</v>
      </c>
      <c r="O7428" s="31" t="n">
        <v>46544</v>
      </c>
      <c r="P7428" s="29" t="s">
        <v>123</v>
      </c>
      <c r="Q7428" s="29" t="n">
        <f aca="false">IFERROR(VALUE(L7428),"")</f>
        <v>382</v>
      </c>
      <c r="R7428" s="29" t="n">
        <f aca="true">IF(O7428="","",O7428-TODAY())</f>
        <v>259</v>
      </c>
      <c r="S7428" s="29" t="str">
        <f aca="false">IF(C7428="&lt;&lt; vazio &gt;&gt;","VAZIA",IF(AND(O7428&lt;&gt;"",R7428&lt;0),"VENCIDO",IF(AND(O7428&lt;&gt;"",R7428&lt;=Parametros!$B$10),"PRÓX. VENCIMENTO",IF(F7428="Q","QUALIDADE",IF(F7428="S","BLOQUEADO",IF(F7428="R","RESTRITO/DEVOLUÇÃO",IF(OR(N7428="QUAR",N7428="QRES"),"QUARENTENA",IF(OR(B7428="DESCARTE",B7428="DEVOLUÇÃO"),"DESCARTE/DEVOLUÇÃO",IF(AND(D7428="",K7428&lt;&gt;""),"SEM LOTE",IF(AND(Q7428&lt;&gt;"",Q7428&gt;=Parametros!$B$11),"PARADO/SEM GIRO","OK"))))))))))</f>
        <v>PARADO/SEM GIRO</v>
      </c>
      <c r="T7428" s="29" t="n">
        <f aca="false">IF(AND($S7428="PARADO/SEM GIRO",$K7428="KG",OR(Painel!$B$5="(Todos)",A7428=Painel!$B$5)*OR(Painel!$E$5="(Todos)",P7428=Painel!$E$5)),$J7428+ROW()/10000000,"")</f>
        <v>480.0007428</v>
      </c>
      <c r="U7428" s="29" t="str">
        <f aca="false">IF(AND($S7428="VENCIDO",$K7428="KG",OR(Painel!$B$5="(Todos)",A7428=Painel!$B$5)*OR(Painel!$E$5="(Todos)",P7428=Painel!$E$5)),$J7428+ROW()/10000000,"")</f>
        <v/>
      </c>
    </row>
    <row r="7429" customFormat="false" ht="15" hidden="false" customHeight="false" outlineLevel="0" collapsed="false">
      <c r="A7429" s="29" t="s">
        <v>52</v>
      </c>
      <c r="B7429" s="29" t="s">
        <v>13846</v>
      </c>
      <c r="C7429" s="29" t="s">
        <v>369</v>
      </c>
      <c r="D7429" s="29" t="s">
        <v>3388</v>
      </c>
      <c r="E7429" s="29" t="n">
        <v>1</v>
      </c>
      <c r="F7429" s="29"/>
      <c r="G7429" s="29" t="s">
        <v>13847</v>
      </c>
      <c r="H7429" s="30" t="n">
        <v>606</v>
      </c>
      <c r="I7429" s="31" t="n">
        <v>46254</v>
      </c>
      <c r="J7429" s="30" t="n">
        <v>606</v>
      </c>
      <c r="K7429" s="29" t="s">
        <v>120</v>
      </c>
      <c r="L7429" s="29" t="s">
        <v>1458</v>
      </c>
      <c r="M7429" s="29"/>
      <c r="N7429" s="29" t="s">
        <v>122</v>
      </c>
      <c r="O7429" s="31" t="n">
        <v>46799</v>
      </c>
      <c r="P7429" s="29" t="s">
        <v>123</v>
      </c>
      <c r="Q7429" s="29" t="n">
        <f aca="false">IFERROR(VALUE(L7429),"")</f>
        <v>31</v>
      </c>
      <c r="R7429" s="29" t="n">
        <f aca="true">IF(O7429="","",O7429-TODAY())</f>
        <v>514</v>
      </c>
      <c r="S7429" s="29" t="str">
        <f aca="false">IF(C7429="&lt;&lt; vazio &gt;&gt;","VAZIA",IF(AND(O7429&lt;&gt;"",R7429&lt;0),"VENCIDO",IF(AND(O7429&lt;&gt;"",R7429&lt;=Parametros!$B$10),"PRÓX. VENCIMENTO",IF(F7429="Q","QUALIDADE",IF(F7429="S","BLOQUEADO",IF(F7429="R","RESTRITO/DEVOLUÇÃO",IF(OR(N7429="QUAR",N7429="QRES"),"QUARENTENA",IF(OR(B7429="DESCARTE",B7429="DEVOLUÇÃO"),"DESCARTE/DEVOLUÇÃO",IF(AND(D7429="",K7429&lt;&gt;""),"SEM LOTE",IF(AND(Q7429&lt;&gt;"",Q7429&gt;=Parametros!$B$11),"PARADO/SEM GIRO","OK"))))))))))</f>
        <v>OK</v>
      </c>
      <c r="T7429" s="29" t="str">
        <f aca="false">IF(AND($S7429="PARADO/SEM GIRO",$K7429="KG",OR(Painel!$B$5="(Todos)",A7429=Painel!$B$5)*OR(Painel!$E$5="(Todos)",P7429=Painel!$E$5)),$J7429+ROW()/10000000,"")</f>
        <v/>
      </c>
      <c r="U7429" s="29" t="str">
        <f aca="false">IF(AND($S7429="VENCIDO",$K7429="KG",OR(Painel!$B$5="(Todos)",A7429=Painel!$B$5)*OR(Painel!$E$5="(Todos)",P7429=Painel!$E$5)),$J7429+ROW()/10000000,"")</f>
        <v/>
      </c>
    </row>
    <row r="7430" customFormat="false" ht="15" hidden="false" customHeight="false" outlineLevel="0" collapsed="false">
      <c r="A7430" s="29" t="s">
        <v>52</v>
      </c>
      <c r="B7430" s="29" t="s">
        <v>13848</v>
      </c>
      <c r="C7430" s="29" t="s">
        <v>157</v>
      </c>
      <c r="D7430" s="29" t="s">
        <v>3535</v>
      </c>
      <c r="E7430" s="29" t="n">
        <v>1</v>
      </c>
      <c r="F7430" s="29"/>
      <c r="G7430" s="29" t="s">
        <v>13849</v>
      </c>
      <c r="H7430" s="30" t="n">
        <v>1102.5</v>
      </c>
      <c r="I7430" s="31" t="n">
        <v>46197</v>
      </c>
      <c r="J7430" s="30" t="n">
        <v>1102.5</v>
      </c>
      <c r="K7430" s="29" t="s">
        <v>120</v>
      </c>
      <c r="L7430" s="29" t="s">
        <v>2609</v>
      </c>
      <c r="M7430" s="29"/>
      <c r="N7430" s="29" t="s">
        <v>122</v>
      </c>
      <c r="O7430" s="31" t="n">
        <v>46740</v>
      </c>
      <c r="P7430" s="29" t="s">
        <v>123</v>
      </c>
      <c r="Q7430" s="29" t="n">
        <f aca="false">IFERROR(VALUE(L7430),"")</f>
        <v>88</v>
      </c>
      <c r="R7430" s="29" t="n">
        <f aca="true">IF(O7430="","",O7430-TODAY())</f>
        <v>455</v>
      </c>
      <c r="S7430" s="29" t="str">
        <f aca="false">IF(C7430="&lt;&lt; vazio &gt;&gt;","VAZIA",IF(AND(O7430&lt;&gt;"",R7430&lt;0),"VENCIDO",IF(AND(O7430&lt;&gt;"",R7430&lt;=Parametros!$B$10),"PRÓX. VENCIMENTO",IF(F7430="Q","QUALIDADE",IF(F7430="S","BLOQUEADO",IF(F7430="R","RESTRITO/DEVOLUÇÃO",IF(OR(N7430="QUAR",N7430="QRES"),"QUARENTENA",IF(OR(B7430="DESCARTE",B7430="DEVOLUÇÃO"),"DESCARTE/DEVOLUÇÃO",IF(AND(D7430="",K7430&lt;&gt;""),"SEM LOTE",IF(AND(Q7430&lt;&gt;"",Q7430&gt;=Parametros!$B$11),"PARADO/SEM GIRO","OK"))))))))))</f>
        <v>OK</v>
      </c>
      <c r="T7430" s="29" t="str">
        <f aca="false">IF(AND($S7430="PARADO/SEM GIRO",$K7430="KG",OR(Painel!$B$5="(Todos)",A7430=Painel!$B$5)*OR(Painel!$E$5="(Todos)",P7430=Painel!$E$5)),$J7430+ROW()/10000000,"")</f>
        <v/>
      </c>
      <c r="U7430" s="29" t="str">
        <f aca="false">IF(AND($S7430="VENCIDO",$K7430="KG",OR(Painel!$B$5="(Todos)",A7430=Painel!$B$5)*OR(Painel!$E$5="(Todos)",P7430=Painel!$E$5)),$J7430+ROW()/10000000,"")</f>
        <v/>
      </c>
    </row>
    <row r="7431" customFormat="false" ht="15" hidden="false" customHeight="false" outlineLevel="0" collapsed="false">
      <c r="A7431" s="29" t="s">
        <v>52</v>
      </c>
      <c r="B7431" s="29" t="s">
        <v>13850</v>
      </c>
      <c r="C7431" s="29" t="s">
        <v>115</v>
      </c>
      <c r="D7431" s="29"/>
      <c r="E7431" s="29" t="n">
        <v>0</v>
      </c>
      <c r="F7431" s="29"/>
      <c r="G7431" s="29"/>
      <c r="H7431" s="30" t="n">
        <v>0</v>
      </c>
      <c r="I7431" s="29"/>
      <c r="J7431" s="30" t="n">
        <v>0</v>
      </c>
      <c r="K7431" s="29"/>
      <c r="L7431" s="29" t="s">
        <v>116</v>
      </c>
      <c r="M7431" s="29"/>
      <c r="N7431" s="29"/>
      <c r="O7431" s="29"/>
      <c r="P7431" s="29"/>
      <c r="Q7431" s="29" t="n">
        <f aca="false">IFERROR(VALUE(L7431),"")</f>
        <v>0</v>
      </c>
      <c r="R7431" s="29" t="str">
        <f aca="true">IF(O7431="","",O7431-TODAY())</f>
        <v/>
      </c>
      <c r="S7431" s="29" t="str">
        <f aca="false">IF(C7431="&lt;&lt; vazio &gt;&gt;","VAZIA",IF(AND(O7431&lt;&gt;"",R7431&lt;0),"VENCIDO",IF(AND(O7431&lt;&gt;"",R7431&lt;=Parametros!$B$10),"PRÓX. VENCIMENTO",IF(F7431="Q","QUALIDADE",IF(F7431="S","BLOQUEADO",IF(F7431="R","RESTRITO/DEVOLUÇÃO",IF(OR(N7431="QUAR",N7431="QRES"),"QUARENTENA",IF(OR(B7431="DESCARTE",B7431="DEVOLUÇÃO"),"DESCARTE/DEVOLUÇÃO",IF(AND(D7431="",K7431&lt;&gt;""),"SEM LOTE",IF(AND(Q7431&lt;&gt;"",Q7431&gt;=Parametros!$B$11),"PARADO/SEM GIRO","OK"))))))))))</f>
        <v>VAZIA</v>
      </c>
      <c r="T7431" s="29" t="str">
        <f aca="false">IF(AND($S7431="PARADO/SEM GIRO",$K7431="KG",OR(Painel!$B$5="(Todos)",A7431=Painel!$B$5)*OR(Painel!$E$5="(Todos)",P7431=Painel!$E$5)),$J7431+ROW()/10000000,"")</f>
        <v/>
      </c>
      <c r="U7431" s="29" t="str">
        <f aca="false">IF(AND($S7431="VENCIDO",$K7431="KG",OR(Painel!$B$5="(Todos)",A7431=Painel!$B$5)*OR(Painel!$E$5="(Todos)",P7431=Painel!$E$5)),$J7431+ROW()/10000000,"")</f>
        <v/>
      </c>
    </row>
    <row r="7432" customFormat="false" ht="15" hidden="false" customHeight="false" outlineLevel="0" collapsed="false">
      <c r="A7432" s="29" t="s">
        <v>52</v>
      </c>
      <c r="B7432" s="29" t="s">
        <v>13851</v>
      </c>
      <c r="C7432" s="29" t="s">
        <v>169</v>
      </c>
      <c r="D7432" s="29" t="s">
        <v>377</v>
      </c>
      <c r="E7432" s="29" t="n">
        <v>1</v>
      </c>
      <c r="F7432" s="29"/>
      <c r="G7432" s="29" t="s">
        <v>13852</v>
      </c>
      <c r="H7432" s="30" t="n">
        <v>989.8</v>
      </c>
      <c r="I7432" s="31" t="n">
        <v>46264</v>
      </c>
      <c r="J7432" s="30" t="n">
        <v>989.8</v>
      </c>
      <c r="K7432" s="29" t="s">
        <v>120</v>
      </c>
      <c r="L7432" s="29" t="s">
        <v>2312</v>
      </c>
      <c r="M7432" s="29"/>
      <c r="N7432" s="29" t="s">
        <v>122</v>
      </c>
      <c r="O7432" s="31" t="n">
        <v>46603</v>
      </c>
      <c r="P7432" s="29" t="s">
        <v>123</v>
      </c>
      <c r="Q7432" s="29" t="n">
        <f aca="false">IFERROR(VALUE(L7432),"")</f>
        <v>40</v>
      </c>
      <c r="R7432" s="29" t="n">
        <f aca="true">IF(O7432="","",O7432-TODAY())</f>
        <v>318</v>
      </c>
      <c r="S7432" s="29" t="str">
        <f aca="false">IF(C7432="&lt;&lt; vazio &gt;&gt;","VAZIA",IF(AND(O7432&lt;&gt;"",R7432&lt;0),"VENCIDO",IF(AND(O7432&lt;&gt;"",R7432&lt;=Parametros!$B$10),"PRÓX. VENCIMENTO",IF(F7432="Q","QUALIDADE",IF(F7432="S","BLOQUEADO",IF(F7432="R","RESTRITO/DEVOLUÇÃO",IF(OR(N7432="QUAR",N7432="QRES"),"QUARENTENA",IF(OR(B7432="DESCARTE",B7432="DEVOLUÇÃO"),"DESCARTE/DEVOLUÇÃO",IF(AND(D7432="",K7432&lt;&gt;""),"SEM LOTE",IF(AND(Q7432&lt;&gt;"",Q7432&gt;=Parametros!$B$11),"PARADO/SEM GIRO","OK"))))))))))</f>
        <v>OK</v>
      </c>
      <c r="T7432" s="29" t="str">
        <f aca="false">IF(AND($S7432="PARADO/SEM GIRO",$K7432="KG",OR(Painel!$B$5="(Todos)",A7432=Painel!$B$5)*OR(Painel!$E$5="(Todos)",P7432=Painel!$E$5)),$J7432+ROW()/10000000,"")</f>
        <v/>
      </c>
      <c r="U7432" s="29" t="str">
        <f aca="false">IF(AND($S7432="VENCIDO",$K7432="KG",OR(Painel!$B$5="(Todos)",A7432=Painel!$B$5)*OR(Painel!$E$5="(Todos)",P7432=Painel!$E$5)),$J7432+ROW()/10000000,"")</f>
        <v/>
      </c>
    </row>
    <row r="7433" customFormat="false" ht="15" hidden="false" customHeight="false" outlineLevel="0" collapsed="false">
      <c r="A7433" s="29" t="s">
        <v>52</v>
      </c>
      <c r="B7433" s="29" t="s">
        <v>13853</v>
      </c>
      <c r="C7433" s="29" t="s">
        <v>917</v>
      </c>
      <c r="D7433" s="29" t="s">
        <v>730</v>
      </c>
      <c r="E7433" s="29" t="n">
        <v>1</v>
      </c>
      <c r="F7433" s="29"/>
      <c r="G7433" s="29" t="s">
        <v>13854</v>
      </c>
      <c r="H7433" s="30" t="n">
        <v>800</v>
      </c>
      <c r="I7433" s="31" t="n">
        <v>46276</v>
      </c>
      <c r="J7433" s="30" t="n">
        <v>800</v>
      </c>
      <c r="K7433" s="29" t="s">
        <v>120</v>
      </c>
      <c r="L7433" s="29" t="s">
        <v>133</v>
      </c>
      <c r="M7433" s="29"/>
      <c r="N7433" s="29" t="s">
        <v>122</v>
      </c>
      <c r="O7433" s="31" t="n">
        <v>46817</v>
      </c>
      <c r="P7433" s="29" t="s">
        <v>123</v>
      </c>
      <c r="Q7433" s="29" t="n">
        <f aca="false">IFERROR(VALUE(L7433),"")</f>
        <v>9</v>
      </c>
      <c r="R7433" s="29" t="n">
        <f aca="true">IF(O7433="","",O7433-TODAY())</f>
        <v>532</v>
      </c>
      <c r="S7433" s="29" t="str">
        <f aca="false">IF(C7433="&lt;&lt; vazio &gt;&gt;","VAZIA",IF(AND(O7433&lt;&gt;"",R7433&lt;0),"VENCIDO",IF(AND(O7433&lt;&gt;"",R7433&lt;=Parametros!$B$10),"PRÓX. VENCIMENTO",IF(F7433="Q","QUALIDADE",IF(F7433="S","BLOQUEADO",IF(F7433="R","RESTRITO/DEVOLUÇÃO",IF(OR(N7433="QUAR",N7433="QRES"),"QUARENTENA",IF(OR(B7433="DESCARTE",B7433="DEVOLUÇÃO"),"DESCARTE/DEVOLUÇÃO",IF(AND(D7433="",K7433&lt;&gt;""),"SEM LOTE",IF(AND(Q7433&lt;&gt;"",Q7433&gt;=Parametros!$B$11),"PARADO/SEM GIRO","OK"))))))))))</f>
        <v>OK</v>
      </c>
      <c r="T7433" s="29" t="str">
        <f aca="false">IF(AND($S7433="PARADO/SEM GIRO",$K7433="KG",OR(Painel!$B$5="(Todos)",A7433=Painel!$B$5)*OR(Painel!$E$5="(Todos)",P7433=Painel!$E$5)),$J7433+ROW()/10000000,"")</f>
        <v/>
      </c>
      <c r="U7433" s="29" t="str">
        <f aca="false">IF(AND($S7433="VENCIDO",$K7433="KG",OR(Painel!$B$5="(Todos)",A7433=Painel!$B$5)*OR(Painel!$E$5="(Todos)",P7433=Painel!$E$5)),$J7433+ROW()/10000000,"")</f>
        <v/>
      </c>
    </row>
    <row r="7434" customFormat="false" ht="15" hidden="false" customHeight="false" outlineLevel="0" collapsed="false">
      <c r="A7434" s="29" t="s">
        <v>52</v>
      </c>
      <c r="B7434" s="29" t="s">
        <v>13855</v>
      </c>
      <c r="C7434" s="29" t="s">
        <v>917</v>
      </c>
      <c r="D7434" s="29" t="s">
        <v>730</v>
      </c>
      <c r="E7434" s="29" t="n">
        <v>1</v>
      </c>
      <c r="F7434" s="29"/>
      <c r="G7434" s="29" t="s">
        <v>13856</v>
      </c>
      <c r="H7434" s="30" t="n">
        <v>800</v>
      </c>
      <c r="I7434" s="31" t="n">
        <v>46276</v>
      </c>
      <c r="J7434" s="30" t="n">
        <v>800</v>
      </c>
      <c r="K7434" s="29" t="s">
        <v>120</v>
      </c>
      <c r="L7434" s="29" t="s">
        <v>133</v>
      </c>
      <c r="M7434" s="29"/>
      <c r="N7434" s="29" t="s">
        <v>122</v>
      </c>
      <c r="O7434" s="31" t="n">
        <v>46817</v>
      </c>
      <c r="P7434" s="29" t="s">
        <v>123</v>
      </c>
      <c r="Q7434" s="29" t="n">
        <f aca="false">IFERROR(VALUE(L7434),"")</f>
        <v>9</v>
      </c>
      <c r="R7434" s="29" t="n">
        <f aca="true">IF(O7434="","",O7434-TODAY())</f>
        <v>532</v>
      </c>
      <c r="S7434" s="29" t="str">
        <f aca="false">IF(C7434="&lt;&lt; vazio &gt;&gt;","VAZIA",IF(AND(O7434&lt;&gt;"",R7434&lt;0),"VENCIDO",IF(AND(O7434&lt;&gt;"",R7434&lt;=Parametros!$B$10),"PRÓX. VENCIMENTO",IF(F7434="Q","QUALIDADE",IF(F7434="S","BLOQUEADO",IF(F7434="R","RESTRITO/DEVOLUÇÃO",IF(OR(N7434="QUAR",N7434="QRES"),"QUARENTENA",IF(OR(B7434="DESCARTE",B7434="DEVOLUÇÃO"),"DESCARTE/DEVOLUÇÃO",IF(AND(D7434="",K7434&lt;&gt;""),"SEM LOTE",IF(AND(Q7434&lt;&gt;"",Q7434&gt;=Parametros!$B$11),"PARADO/SEM GIRO","OK"))))))))))</f>
        <v>OK</v>
      </c>
      <c r="T7434" s="29" t="str">
        <f aca="false">IF(AND($S7434="PARADO/SEM GIRO",$K7434="KG",OR(Painel!$B$5="(Todos)",A7434=Painel!$B$5)*OR(Painel!$E$5="(Todos)",P7434=Painel!$E$5)),$J7434+ROW()/10000000,"")</f>
        <v/>
      </c>
      <c r="U7434" s="29" t="str">
        <f aca="false">IF(AND($S7434="VENCIDO",$K7434="KG",OR(Painel!$B$5="(Todos)",A7434=Painel!$B$5)*OR(Painel!$E$5="(Todos)",P7434=Painel!$E$5)),$J7434+ROW()/10000000,"")</f>
        <v/>
      </c>
    </row>
    <row r="7435" customFormat="false" ht="15" hidden="false" customHeight="false" outlineLevel="0" collapsed="false">
      <c r="A7435" s="29" t="s">
        <v>52</v>
      </c>
      <c r="B7435" s="29" t="s">
        <v>13857</v>
      </c>
      <c r="C7435" s="29" t="s">
        <v>115</v>
      </c>
      <c r="D7435" s="29"/>
      <c r="E7435" s="29" t="n">
        <v>0</v>
      </c>
      <c r="F7435" s="29"/>
      <c r="G7435" s="29"/>
      <c r="H7435" s="30" t="n">
        <v>0</v>
      </c>
      <c r="I7435" s="29"/>
      <c r="J7435" s="30" t="n">
        <v>0</v>
      </c>
      <c r="K7435" s="29"/>
      <c r="L7435" s="29" t="s">
        <v>116</v>
      </c>
      <c r="M7435" s="29"/>
      <c r="N7435" s="29"/>
      <c r="O7435" s="29"/>
      <c r="P7435" s="29"/>
      <c r="Q7435" s="29" t="n">
        <f aca="false">IFERROR(VALUE(L7435),"")</f>
        <v>0</v>
      </c>
      <c r="R7435" s="29" t="str">
        <f aca="true">IF(O7435="","",O7435-TODAY())</f>
        <v/>
      </c>
      <c r="S7435" s="29" t="str">
        <f aca="false">IF(C7435="&lt;&lt; vazio &gt;&gt;","VAZIA",IF(AND(O7435&lt;&gt;"",R7435&lt;0),"VENCIDO",IF(AND(O7435&lt;&gt;"",R7435&lt;=Parametros!$B$10),"PRÓX. VENCIMENTO",IF(F7435="Q","QUALIDADE",IF(F7435="S","BLOQUEADO",IF(F7435="R","RESTRITO/DEVOLUÇÃO",IF(OR(N7435="QUAR",N7435="QRES"),"QUARENTENA",IF(OR(B7435="DESCARTE",B7435="DEVOLUÇÃO"),"DESCARTE/DEVOLUÇÃO",IF(AND(D7435="",K7435&lt;&gt;""),"SEM LOTE",IF(AND(Q7435&lt;&gt;"",Q7435&gt;=Parametros!$B$11),"PARADO/SEM GIRO","OK"))))))))))</f>
        <v>VAZIA</v>
      </c>
      <c r="T7435" s="29" t="str">
        <f aca="false">IF(AND($S7435="PARADO/SEM GIRO",$K7435="KG",OR(Painel!$B$5="(Todos)",A7435=Painel!$B$5)*OR(Painel!$E$5="(Todos)",P7435=Painel!$E$5)),$J7435+ROW()/10000000,"")</f>
        <v/>
      </c>
      <c r="U7435" s="29" t="str">
        <f aca="false">IF(AND($S7435="VENCIDO",$K7435="KG",OR(Painel!$B$5="(Todos)",A7435=Painel!$B$5)*OR(Painel!$E$5="(Todos)",P7435=Painel!$E$5)),$J7435+ROW()/10000000,"")</f>
        <v/>
      </c>
    </row>
    <row r="7436" customFormat="false" ht="15" hidden="false" customHeight="false" outlineLevel="0" collapsed="false">
      <c r="A7436" s="29" t="s">
        <v>52</v>
      </c>
      <c r="B7436" s="29" t="s">
        <v>13858</v>
      </c>
      <c r="C7436" s="29" t="s">
        <v>115</v>
      </c>
      <c r="D7436" s="29"/>
      <c r="E7436" s="29" t="n">
        <v>0</v>
      </c>
      <c r="F7436" s="29"/>
      <c r="G7436" s="29"/>
      <c r="H7436" s="30" t="n">
        <v>0</v>
      </c>
      <c r="I7436" s="29"/>
      <c r="J7436" s="30" t="n">
        <v>0</v>
      </c>
      <c r="K7436" s="29"/>
      <c r="L7436" s="29" t="s">
        <v>116</v>
      </c>
      <c r="M7436" s="29"/>
      <c r="N7436" s="29"/>
      <c r="O7436" s="29"/>
      <c r="P7436" s="29"/>
      <c r="Q7436" s="29" t="n">
        <f aca="false">IFERROR(VALUE(L7436),"")</f>
        <v>0</v>
      </c>
      <c r="R7436" s="29" t="str">
        <f aca="true">IF(O7436="","",O7436-TODAY())</f>
        <v/>
      </c>
      <c r="S7436" s="29" t="str">
        <f aca="false">IF(C7436="&lt;&lt; vazio &gt;&gt;","VAZIA",IF(AND(O7436&lt;&gt;"",R7436&lt;0),"VENCIDO",IF(AND(O7436&lt;&gt;"",R7436&lt;=Parametros!$B$10),"PRÓX. VENCIMENTO",IF(F7436="Q","QUALIDADE",IF(F7436="S","BLOQUEADO",IF(F7436="R","RESTRITO/DEVOLUÇÃO",IF(OR(N7436="QUAR",N7436="QRES"),"QUARENTENA",IF(OR(B7436="DESCARTE",B7436="DEVOLUÇÃO"),"DESCARTE/DEVOLUÇÃO",IF(AND(D7436="",K7436&lt;&gt;""),"SEM LOTE",IF(AND(Q7436&lt;&gt;"",Q7436&gt;=Parametros!$B$11),"PARADO/SEM GIRO","OK"))))))))))</f>
        <v>VAZIA</v>
      </c>
      <c r="T7436" s="29" t="str">
        <f aca="false">IF(AND($S7436="PARADO/SEM GIRO",$K7436="KG",OR(Painel!$B$5="(Todos)",A7436=Painel!$B$5)*OR(Painel!$E$5="(Todos)",P7436=Painel!$E$5)),$J7436+ROW()/10000000,"")</f>
        <v/>
      </c>
      <c r="U7436" s="29" t="str">
        <f aca="false">IF(AND($S7436="VENCIDO",$K7436="KG",OR(Painel!$B$5="(Todos)",A7436=Painel!$B$5)*OR(Painel!$E$5="(Todos)",P7436=Painel!$E$5)),$J7436+ROW()/10000000,"")</f>
        <v/>
      </c>
    </row>
    <row r="7437" customFormat="false" ht="15" hidden="false" customHeight="false" outlineLevel="0" collapsed="false">
      <c r="A7437" s="29" t="s">
        <v>52</v>
      </c>
      <c r="B7437" s="29" t="s">
        <v>13859</v>
      </c>
      <c r="C7437" s="29" t="s">
        <v>115</v>
      </c>
      <c r="D7437" s="29"/>
      <c r="E7437" s="29" t="n">
        <v>0</v>
      </c>
      <c r="F7437" s="29"/>
      <c r="G7437" s="29"/>
      <c r="H7437" s="30" t="n">
        <v>0</v>
      </c>
      <c r="I7437" s="29"/>
      <c r="J7437" s="30" t="n">
        <v>0</v>
      </c>
      <c r="K7437" s="29"/>
      <c r="L7437" s="29" t="s">
        <v>116</v>
      </c>
      <c r="M7437" s="29"/>
      <c r="N7437" s="29"/>
      <c r="O7437" s="29"/>
      <c r="P7437" s="29"/>
      <c r="Q7437" s="29" t="n">
        <f aca="false">IFERROR(VALUE(L7437),"")</f>
        <v>0</v>
      </c>
      <c r="R7437" s="29" t="str">
        <f aca="true">IF(O7437="","",O7437-TODAY())</f>
        <v/>
      </c>
      <c r="S7437" s="29" t="str">
        <f aca="false">IF(C7437="&lt;&lt; vazio &gt;&gt;","VAZIA",IF(AND(O7437&lt;&gt;"",R7437&lt;0),"VENCIDO",IF(AND(O7437&lt;&gt;"",R7437&lt;=Parametros!$B$10),"PRÓX. VENCIMENTO",IF(F7437="Q","QUALIDADE",IF(F7437="S","BLOQUEADO",IF(F7437="R","RESTRITO/DEVOLUÇÃO",IF(OR(N7437="QUAR",N7437="QRES"),"QUARENTENA",IF(OR(B7437="DESCARTE",B7437="DEVOLUÇÃO"),"DESCARTE/DEVOLUÇÃO",IF(AND(D7437="",K7437&lt;&gt;""),"SEM LOTE",IF(AND(Q7437&lt;&gt;"",Q7437&gt;=Parametros!$B$11),"PARADO/SEM GIRO","OK"))))))))))</f>
        <v>VAZIA</v>
      </c>
      <c r="T7437" s="29" t="str">
        <f aca="false">IF(AND($S7437="PARADO/SEM GIRO",$K7437="KG",OR(Painel!$B$5="(Todos)",A7437=Painel!$B$5)*OR(Painel!$E$5="(Todos)",P7437=Painel!$E$5)),$J7437+ROW()/10000000,"")</f>
        <v/>
      </c>
      <c r="U7437" s="29" t="str">
        <f aca="false">IF(AND($S7437="VENCIDO",$K7437="KG",OR(Painel!$B$5="(Todos)",A7437=Painel!$B$5)*OR(Painel!$E$5="(Todos)",P7437=Painel!$E$5)),$J7437+ROW()/10000000,"")</f>
        <v/>
      </c>
    </row>
    <row r="7438" customFormat="false" ht="15" hidden="false" customHeight="false" outlineLevel="0" collapsed="false">
      <c r="A7438" s="29" t="s">
        <v>52</v>
      </c>
      <c r="B7438" s="29" t="s">
        <v>13860</v>
      </c>
      <c r="C7438" s="29" t="s">
        <v>198</v>
      </c>
      <c r="D7438" s="29" t="s">
        <v>3757</v>
      </c>
      <c r="E7438" s="29" t="n">
        <v>1</v>
      </c>
      <c r="F7438" s="29" t="s">
        <v>137</v>
      </c>
      <c r="G7438" s="29" t="s">
        <v>13861</v>
      </c>
      <c r="H7438" s="30" t="n">
        <v>545.4</v>
      </c>
      <c r="I7438" s="31" t="n">
        <v>46191</v>
      </c>
      <c r="J7438" s="30" t="n">
        <v>545.4</v>
      </c>
      <c r="K7438" s="29" t="s">
        <v>120</v>
      </c>
      <c r="L7438" s="29" t="s">
        <v>3759</v>
      </c>
      <c r="M7438" s="29"/>
      <c r="N7438" s="29" t="s">
        <v>122</v>
      </c>
      <c r="O7438" s="31" t="n">
        <v>46597</v>
      </c>
      <c r="P7438" s="29" t="s">
        <v>123</v>
      </c>
      <c r="Q7438" s="29" t="n">
        <f aca="false">IFERROR(VALUE(L7438),"")</f>
        <v>94</v>
      </c>
      <c r="R7438" s="29" t="n">
        <f aca="true">IF(O7438="","",O7438-TODAY())</f>
        <v>312</v>
      </c>
      <c r="S7438" s="29" t="str">
        <f aca="false">IF(C7438="&lt;&lt; vazio &gt;&gt;","VAZIA",IF(AND(O7438&lt;&gt;"",R7438&lt;0),"VENCIDO",IF(AND(O7438&lt;&gt;"",R7438&lt;=Parametros!$B$10),"PRÓX. VENCIMENTO",IF(F7438="Q","QUALIDADE",IF(F7438="S","BLOQUEADO",IF(F7438="R","RESTRITO/DEVOLUÇÃO",IF(OR(N7438="QUAR",N7438="QRES"),"QUARENTENA",IF(OR(B7438="DESCARTE",B7438="DEVOLUÇÃO"),"DESCARTE/DEVOLUÇÃO",IF(AND(D7438="",K7438&lt;&gt;""),"SEM LOTE",IF(AND(Q7438&lt;&gt;"",Q7438&gt;=Parametros!$B$11),"PARADO/SEM GIRO","OK"))))))))))</f>
        <v>BLOQUEADO</v>
      </c>
      <c r="T7438" s="29" t="str">
        <f aca="false">IF(AND($S7438="PARADO/SEM GIRO",$K7438="KG",OR(Painel!$B$5="(Todos)",A7438=Painel!$B$5)*OR(Painel!$E$5="(Todos)",P7438=Painel!$E$5)),$J7438+ROW()/10000000,"")</f>
        <v/>
      </c>
      <c r="U7438" s="29" t="str">
        <f aca="false">IF(AND($S7438="VENCIDO",$K7438="KG",OR(Painel!$B$5="(Todos)",A7438=Painel!$B$5)*OR(Painel!$E$5="(Todos)",P7438=Painel!$E$5)),$J7438+ROW()/10000000,"")</f>
        <v/>
      </c>
    </row>
    <row r="7439" customFormat="false" ht="15" hidden="false" customHeight="false" outlineLevel="0" collapsed="false">
      <c r="A7439" s="29" t="s">
        <v>52</v>
      </c>
      <c r="B7439" s="29" t="s">
        <v>13862</v>
      </c>
      <c r="C7439" s="29" t="s">
        <v>222</v>
      </c>
      <c r="D7439" s="29" t="s">
        <v>10877</v>
      </c>
      <c r="E7439" s="29" t="n">
        <v>1</v>
      </c>
      <c r="F7439" s="29"/>
      <c r="G7439" s="29" t="s">
        <v>13863</v>
      </c>
      <c r="H7439" s="30" t="n">
        <v>1000</v>
      </c>
      <c r="I7439" s="31" t="n">
        <v>46281</v>
      </c>
      <c r="J7439" s="30" t="n">
        <v>1000</v>
      </c>
      <c r="K7439" s="29" t="s">
        <v>120</v>
      </c>
      <c r="L7439" s="29" t="s">
        <v>284</v>
      </c>
      <c r="M7439" s="29"/>
      <c r="N7439" s="29" t="s">
        <v>122</v>
      </c>
      <c r="O7439" s="31" t="n">
        <v>46823</v>
      </c>
      <c r="P7439" s="29" t="s">
        <v>123</v>
      </c>
      <c r="Q7439" s="29" t="n">
        <f aca="false">IFERROR(VALUE(L7439),"")</f>
        <v>4</v>
      </c>
      <c r="R7439" s="29" t="n">
        <f aca="true">IF(O7439="","",O7439-TODAY())</f>
        <v>538</v>
      </c>
      <c r="S7439" s="29" t="str">
        <f aca="false">IF(C7439="&lt;&lt; vazio &gt;&gt;","VAZIA",IF(AND(O7439&lt;&gt;"",R7439&lt;0),"VENCIDO",IF(AND(O7439&lt;&gt;"",R7439&lt;=Parametros!$B$10),"PRÓX. VENCIMENTO",IF(F7439="Q","QUALIDADE",IF(F7439="S","BLOQUEADO",IF(F7439="R","RESTRITO/DEVOLUÇÃO",IF(OR(N7439="QUAR",N7439="QRES"),"QUARENTENA",IF(OR(B7439="DESCARTE",B7439="DEVOLUÇÃO"),"DESCARTE/DEVOLUÇÃO",IF(AND(D7439="",K7439&lt;&gt;""),"SEM LOTE",IF(AND(Q7439&lt;&gt;"",Q7439&gt;=Parametros!$B$11),"PARADO/SEM GIRO","OK"))))))))))</f>
        <v>OK</v>
      </c>
      <c r="T7439" s="29" t="str">
        <f aca="false">IF(AND($S7439="PARADO/SEM GIRO",$K7439="KG",OR(Painel!$B$5="(Todos)",A7439=Painel!$B$5)*OR(Painel!$E$5="(Todos)",P7439=Painel!$E$5)),$J7439+ROW()/10000000,"")</f>
        <v/>
      </c>
      <c r="U7439" s="29" t="str">
        <f aca="false">IF(AND($S7439="VENCIDO",$K7439="KG",OR(Painel!$B$5="(Todos)",A7439=Painel!$B$5)*OR(Painel!$E$5="(Todos)",P7439=Painel!$E$5)),$J7439+ROW()/10000000,"")</f>
        <v/>
      </c>
    </row>
    <row r="7440" customFormat="false" ht="15" hidden="false" customHeight="false" outlineLevel="0" collapsed="false">
      <c r="A7440" s="29" t="s">
        <v>52</v>
      </c>
      <c r="B7440" s="29" t="s">
        <v>13864</v>
      </c>
      <c r="C7440" s="29" t="s">
        <v>369</v>
      </c>
      <c r="D7440" s="29" t="s">
        <v>370</v>
      </c>
      <c r="E7440" s="29" t="n">
        <v>1</v>
      </c>
      <c r="F7440" s="29"/>
      <c r="G7440" s="29" t="s">
        <v>13865</v>
      </c>
      <c r="H7440" s="30" t="n">
        <v>999.9</v>
      </c>
      <c r="I7440" s="31" t="n">
        <v>46260</v>
      </c>
      <c r="J7440" s="30" t="n">
        <v>999.9</v>
      </c>
      <c r="K7440" s="29" t="s">
        <v>120</v>
      </c>
      <c r="L7440" s="29" t="s">
        <v>2223</v>
      </c>
      <c r="M7440" s="29"/>
      <c r="N7440" s="29" t="s">
        <v>122</v>
      </c>
      <c r="O7440" s="31" t="n">
        <v>46800</v>
      </c>
      <c r="P7440" s="29" t="s">
        <v>123</v>
      </c>
      <c r="Q7440" s="29" t="n">
        <f aca="false">IFERROR(VALUE(L7440),"")</f>
        <v>25</v>
      </c>
      <c r="R7440" s="29" t="n">
        <f aca="true">IF(O7440="","",O7440-TODAY())</f>
        <v>515</v>
      </c>
      <c r="S7440" s="29" t="str">
        <f aca="false">IF(C7440="&lt;&lt; vazio &gt;&gt;","VAZIA",IF(AND(O7440&lt;&gt;"",R7440&lt;0),"VENCIDO",IF(AND(O7440&lt;&gt;"",R7440&lt;=Parametros!$B$10),"PRÓX. VENCIMENTO",IF(F7440="Q","QUALIDADE",IF(F7440="S","BLOQUEADO",IF(F7440="R","RESTRITO/DEVOLUÇÃO",IF(OR(N7440="QUAR",N7440="QRES"),"QUARENTENA",IF(OR(B7440="DESCARTE",B7440="DEVOLUÇÃO"),"DESCARTE/DEVOLUÇÃO",IF(AND(D7440="",K7440&lt;&gt;""),"SEM LOTE",IF(AND(Q7440&lt;&gt;"",Q7440&gt;=Parametros!$B$11),"PARADO/SEM GIRO","OK"))))))))))</f>
        <v>OK</v>
      </c>
      <c r="T7440" s="29" t="str">
        <f aca="false">IF(AND($S7440="PARADO/SEM GIRO",$K7440="KG",OR(Painel!$B$5="(Todos)",A7440=Painel!$B$5)*OR(Painel!$E$5="(Todos)",P7440=Painel!$E$5)),$J7440+ROW()/10000000,"")</f>
        <v/>
      </c>
      <c r="U7440" s="29" t="str">
        <f aca="false">IF(AND($S7440="VENCIDO",$K7440="KG",OR(Painel!$B$5="(Todos)",A7440=Painel!$B$5)*OR(Painel!$E$5="(Todos)",P7440=Painel!$E$5)),$J7440+ROW()/10000000,"")</f>
        <v/>
      </c>
    </row>
    <row r="7441" customFormat="false" ht="15" hidden="false" customHeight="false" outlineLevel="0" collapsed="false">
      <c r="A7441" s="29" t="s">
        <v>52</v>
      </c>
      <c r="B7441" s="29" t="s">
        <v>13866</v>
      </c>
      <c r="C7441" s="29" t="s">
        <v>768</v>
      </c>
      <c r="D7441" s="29" t="s">
        <v>2268</v>
      </c>
      <c r="E7441" s="29" t="n">
        <v>1</v>
      </c>
      <c r="F7441" s="29"/>
      <c r="G7441" s="29" t="s">
        <v>13867</v>
      </c>
      <c r="H7441" s="30" t="n">
        <v>800</v>
      </c>
      <c r="I7441" s="31" t="n">
        <v>46275</v>
      </c>
      <c r="J7441" s="30" t="n">
        <v>800</v>
      </c>
      <c r="K7441" s="29" t="s">
        <v>120</v>
      </c>
      <c r="L7441" s="29" t="s">
        <v>121</v>
      </c>
      <c r="M7441" s="29"/>
      <c r="N7441" s="29" t="s">
        <v>122</v>
      </c>
      <c r="O7441" s="31" t="n">
        <v>46621</v>
      </c>
      <c r="P7441" s="29" t="s">
        <v>123</v>
      </c>
      <c r="Q7441" s="29" t="n">
        <f aca="false">IFERROR(VALUE(L7441),"")</f>
        <v>10</v>
      </c>
      <c r="R7441" s="29" t="n">
        <f aca="true">IF(O7441="","",O7441-TODAY())</f>
        <v>336</v>
      </c>
      <c r="S7441" s="29" t="str">
        <f aca="false">IF(C7441="&lt;&lt; vazio &gt;&gt;","VAZIA",IF(AND(O7441&lt;&gt;"",R7441&lt;0),"VENCIDO",IF(AND(O7441&lt;&gt;"",R7441&lt;=Parametros!$B$10),"PRÓX. VENCIMENTO",IF(F7441="Q","QUALIDADE",IF(F7441="S","BLOQUEADO",IF(F7441="R","RESTRITO/DEVOLUÇÃO",IF(OR(N7441="QUAR",N7441="QRES"),"QUARENTENA",IF(OR(B7441="DESCARTE",B7441="DEVOLUÇÃO"),"DESCARTE/DEVOLUÇÃO",IF(AND(D7441="",K7441&lt;&gt;""),"SEM LOTE",IF(AND(Q7441&lt;&gt;"",Q7441&gt;=Parametros!$B$11),"PARADO/SEM GIRO","OK"))))))))))</f>
        <v>OK</v>
      </c>
      <c r="T7441" s="29" t="str">
        <f aca="false">IF(AND($S7441="PARADO/SEM GIRO",$K7441="KG",OR(Painel!$B$5="(Todos)",A7441=Painel!$B$5)*OR(Painel!$E$5="(Todos)",P7441=Painel!$E$5)),$J7441+ROW()/10000000,"")</f>
        <v/>
      </c>
      <c r="U7441" s="29" t="str">
        <f aca="false">IF(AND($S7441="VENCIDO",$K7441="KG",OR(Painel!$B$5="(Todos)",A7441=Painel!$B$5)*OR(Painel!$E$5="(Todos)",P7441=Painel!$E$5)),$J7441+ROW()/10000000,"")</f>
        <v/>
      </c>
    </row>
    <row r="7442" customFormat="false" ht="15" hidden="false" customHeight="false" outlineLevel="0" collapsed="false">
      <c r="A7442" s="29" t="s">
        <v>52</v>
      </c>
      <c r="B7442" s="29" t="s">
        <v>13868</v>
      </c>
      <c r="C7442" s="29" t="s">
        <v>1259</v>
      </c>
      <c r="D7442" s="29" t="s">
        <v>4971</v>
      </c>
      <c r="E7442" s="29" t="n">
        <v>1</v>
      </c>
      <c r="F7442" s="29" t="s">
        <v>137</v>
      </c>
      <c r="G7442" s="29" t="s">
        <v>13869</v>
      </c>
      <c r="H7442" s="30" t="n">
        <v>384</v>
      </c>
      <c r="I7442" s="31" t="n">
        <v>46273</v>
      </c>
      <c r="J7442" s="30" t="n">
        <v>384</v>
      </c>
      <c r="K7442" s="29" t="s">
        <v>120</v>
      </c>
      <c r="L7442" s="29" t="s">
        <v>149</v>
      </c>
      <c r="M7442" s="29"/>
      <c r="N7442" s="29" t="s">
        <v>134</v>
      </c>
      <c r="O7442" s="31" t="n">
        <v>46296</v>
      </c>
      <c r="P7442" s="29" t="s">
        <v>123</v>
      </c>
      <c r="Q7442" s="29" t="n">
        <f aca="false">IFERROR(VALUE(L7442),"")</f>
        <v>12</v>
      </c>
      <c r="R7442" s="29" t="n">
        <f aca="true">IF(O7442="","",O7442-TODAY())</f>
        <v>11</v>
      </c>
      <c r="S7442" s="29" t="str">
        <f aca="false">IF(C7442="&lt;&lt; vazio &gt;&gt;","VAZIA",IF(AND(O7442&lt;&gt;"",R7442&lt;0),"VENCIDO",IF(AND(O7442&lt;&gt;"",R7442&lt;=Parametros!$B$10),"PRÓX. VENCIMENTO",IF(F7442="Q","QUALIDADE",IF(F7442="S","BLOQUEADO",IF(F7442="R","RESTRITO/DEVOLUÇÃO",IF(OR(N7442="QUAR",N7442="QRES"),"QUARENTENA",IF(OR(B7442="DESCARTE",B7442="DEVOLUÇÃO"),"DESCARTE/DEVOLUÇÃO",IF(AND(D7442="",K7442&lt;&gt;""),"SEM LOTE",IF(AND(Q7442&lt;&gt;"",Q7442&gt;=Parametros!$B$11),"PARADO/SEM GIRO","OK"))))))))))</f>
        <v>PRÓX. VENCIMENTO</v>
      </c>
      <c r="T7442" s="29" t="str">
        <f aca="false">IF(AND($S7442="PARADO/SEM GIRO",$K7442="KG",OR(Painel!$B$5="(Todos)",A7442=Painel!$B$5)*OR(Painel!$E$5="(Todos)",P7442=Painel!$E$5)),$J7442+ROW()/10000000,"")</f>
        <v/>
      </c>
      <c r="U7442" s="29" t="str">
        <f aca="false">IF(AND($S7442="VENCIDO",$K7442="KG",OR(Painel!$B$5="(Todos)",A7442=Painel!$B$5)*OR(Painel!$E$5="(Todos)",P7442=Painel!$E$5)),$J7442+ROW()/10000000,"")</f>
        <v/>
      </c>
    </row>
    <row r="7443" customFormat="false" ht="15" hidden="false" customHeight="false" outlineLevel="0" collapsed="false">
      <c r="A7443" s="29" t="s">
        <v>52</v>
      </c>
      <c r="B7443" s="29" t="s">
        <v>13870</v>
      </c>
      <c r="C7443" s="29" t="s">
        <v>2700</v>
      </c>
      <c r="D7443" s="29" t="s">
        <v>2701</v>
      </c>
      <c r="E7443" s="29" t="n">
        <v>1</v>
      </c>
      <c r="F7443" s="29"/>
      <c r="G7443" s="29" t="s">
        <v>13871</v>
      </c>
      <c r="H7443" s="30" t="n">
        <v>600</v>
      </c>
      <c r="I7443" s="31" t="n">
        <v>46282</v>
      </c>
      <c r="J7443" s="30" t="n">
        <v>600</v>
      </c>
      <c r="K7443" s="29" t="s">
        <v>120</v>
      </c>
      <c r="L7443" s="29" t="s">
        <v>400</v>
      </c>
      <c r="M7443" s="29"/>
      <c r="N7443" s="29" t="s">
        <v>122</v>
      </c>
      <c r="O7443" s="31" t="n">
        <v>46549</v>
      </c>
      <c r="P7443" s="29" t="s">
        <v>123</v>
      </c>
      <c r="Q7443" s="29" t="n">
        <f aca="false">IFERROR(VALUE(L7443),"")</f>
        <v>3</v>
      </c>
      <c r="R7443" s="29" t="n">
        <f aca="true">IF(O7443="","",O7443-TODAY())</f>
        <v>264</v>
      </c>
      <c r="S7443" s="29" t="str">
        <f aca="false">IF(C7443="&lt;&lt; vazio &gt;&gt;","VAZIA",IF(AND(O7443&lt;&gt;"",R7443&lt;0),"VENCIDO",IF(AND(O7443&lt;&gt;"",R7443&lt;=Parametros!$B$10),"PRÓX. VENCIMENTO",IF(F7443="Q","QUALIDADE",IF(F7443="S","BLOQUEADO",IF(F7443="R","RESTRITO/DEVOLUÇÃO",IF(OR(N7443="QUAR",N7443="QRES"),"QUARENTENA",IF(OR(B7443="DESCARTE",B7443="DEVOLUÇÃO"),"DESCARTE/DEVOLUÇÃO",IF(AND(D7443="",K7443&lt;&gt;""),"SEM LOTE",IF(AND(Q7443&lt;&gt;"",Q7443&gt;=Parametros!$B$11),"PARADO/SEM GIRO","OK"))))))))))</f>
        <v>OK</v>
      </c>
      <c r="T7443" s="29" t="str">
        <f aca="false">IF(AND($S7443="PARADO/SEM GIRO",$K7443="KG",OR(Painel!$B$5="(Todos)",A7443=Painel!$B$5)*OR(Painel!$E$5="(Todos)",P7443=Painel!$E$5)),$J7443+ROW()/10000000,"")</f>
        <v/>
      </c>
      <c r="U7443" s="29" t="str">
        <f aca="false">IF(AND($S7443="VENCIDO",$K7443="KG",OR(Painel!$B$5="(Todos)",A7443=Painel!$B$5)*OR(Painel!$E$5="(Todos)",P7443=Painel!$E$5)),$J7443+ROW()/10000000,"")</f>
        <v/>
      </c>
    </row>
    <row r="7444" customFormat="false" ht="15" hidden="false" customHeight="false" outlineLevel="0" collapsed="false">
      <c r="A7444" s="29" t="s">
        <v>52</v>
      </c>
      <c r="B7444" s="29" t="s">
        <v>13872</v>
      </c>
      <c r="C7444" s="29" t="s">
        <v>115</v>
      </c>
      <c r="D7444" s="29"/>
      <c r="E7444" s="29" t="n">
        <v>0</v>
      </c>
      <c r="F7444" s="29"/>
      <c r="G7444" s="29"/>
      <c r="H7444" s="30" t="n">
        <v>0</v>
      </c>
      <c r="I7444" s="29"/>
      <c r="J7444" s="30" t="n">
        <v>0</v>
      </c>
      <c r="K7444" s="29"/>
      <c r="L7444" s="29" t="s">
        <v>116</v>
      </c>
      <c r="M7444" s="29"/>
      <c r="N7444" s="29"/>
      <c r="O7444" s="29"/>
      <c r="P7444" s="29"/>
      <c r="Q7444" s="29" t="n">
        <f aca="false">IFERROR(VALUE(L7444),"")</f>
        <v>0</v>
      </c>
      <c r="R7444" s="29" t="str">
        <f aca="true">IF(O7444="","",O7444-TODAY())</f>
        <v/>
      </c>
      <c r="S7444" s="29" t="str">
        <f aca="false">IF(C7444="&lt;&lt; vazio &gt;&gt;","VAZIA",IF(AND(O7444&lt;&gt;"",R7444&lt;0),"VENCIDO",IF(AND(O7444&lt;&gt;"",R7444&lt;=Parametros!$B$10),"PRÓX. VENCIMENTO",IF(F7444="Q","QUALIDADE",IF(F7444="S","BLOQUEADO",IF(F7444="R","RESTRITO/DEVOLUÇÃO",IF(OR(N7444="QUAR",N7444="QRES"),"QUARENTENA",IF(OR(B7444="DESCARTE",B7444="DEVOLUÇÃO"),"DESCARTE/DEVOLUÇÃO",IF(AND(D7444="",K7444&lt;&gt;""),"SEM LOTE",IF(AND(Q7444&lt;&gt;"",Q7444&gt;=Parametros!$B$11),"PARADO/SEM GIRO","OK"))))))))))</f>
        <v>VAZIA</v>
      </c>
      <c r="T7444" s="29" t="str">
        <f aca="false">IF(AND($S7444="PARADO/SEM GIRO",$K7444="KG",OR(Painel!$B$5="(Todos)",A7444=Painel!$B$5)*OR(Painel!$E$5="(Todos)",P7444=Painel!$E$5)),$J7444+ROW()/10000000,"")</f>
        <v/>
      </c>
      <c r="U7444" s="29" t="str">
        <f aca="false">IF(AND($S7444="VENCIDO",$K7444="KG",OR(Painel!$B$5="(Todos)",A7444=Painel!$B$5)*OR(Painel!$E$5="(Todos)",P7444=Painel!$E$5)),$J7444+ROW()/10000000,"")</f>
        <v/>
      </c>
    </row>
    <row r="7445" customFormat="false" ht="15" hidden="false" customHeight="false" outlineLevel="0" collapsed="false">
      <c r="A7445" s="29" t="s">
        <v>52</v>
      </c>
      <c r="B7445" s="29" t="s">
        <v>13873</v>
      </c>
      <c r="C7445" s="29" t="s">
        <v>1381</v>
      </c>
      <c r="D7445" s="29" t="s">
        <v>2544</v>
      </c>
      <c r="E7445" s="29" t="n">
        <v>1</v>
      </c>
      <c r="F7445" s="29"/>
      <c r="G7445" s="29" t="s">
        <v>13874</v>
      </c>
      <c r="H7445" s="30" t="n">
        <v>800</v>
      </c>
      <c r="I7445" s="31" t="n">
        <v>46231</v>
      </c>
      <c r="J7445" s="30" t="n">
        <v>800</v>
      </c>
      <c r="K7445" s="29" t="s">
        <v>120</v>
      </c>
      <c r="L7445" s="29" t="s">
        <v>2246</v>
      </c>
      <c r="M7445" s="29"/>
      <c r="N7445" s="29" t="s">
        <v>122</v>
      </c>
      <c r="O7445" s="31" t="n">
        <v>46591</v>
      </c>
      <c r="P7445" s="29" t="s">
        <v>123</v>
      </c>
      <c r="Q7445" s="29" t="n">
        <f aca="false">IFERROR(VALUE(L7445),"")</f>
        <v>54</v>
      </c>
      <c r="R7445" s="29" t="n">
        <f aca="true">IF(O7445="","",O7445-TODAY())</f>
        <v>306</v>
      </c>
      <c r="S7445" s="29" t="str">
        <f aca="false">IF(C7445="&lt;&lt; vazio &gt;&gt;","VAZIA",IF(AND(O7445&lt;&gt;"",R7445&lt;0),"VENCIDO",IF(AND(O7445&lt;&gt;"",R7445&lt;=Parametros!$B$10),"PRÓX. VENCIMENTO",IF(F7445="Q","QUALIDADE",IF(F7445="S","BLOQUEADO",IF(F7445="R","RESTRITO/DEVOLUÇÃO",IF(OR(N7445="QUAR",N7445="QRES"),"QUARENTENA",IF(OR(B7445="DESCARTE",B7445="DEVOLUÇÃO"),"DESCARTE/DEVOLUÇÃO",IF(AND(D7445="",K7445&lt;&gt;""),"SEM LOTE",IF(AND(Q7445&lt;&gt;"",Q7445&gt;=Parametros!$B$11),"PARADO/SEM GIRO","OK"))))))))))</f>
        <v>OK</v>
      </c>
      <c r="T7445" s="29" t="str">
        <f aca="false">IF(AND($S7445="PARADO/SEM GIRO",$K7445="KG",OR(Painel!$B$5="(Todos)",A7445=Painel!$B$5)*OR(Painel!$E$5="(Todos)",P7445=Painel!$E$5)),$J7445+ROW()/10000000,"")</f>
        <v/>
      </c>
      <c r="U7445" s="29" t="str">
        <f aca="false">IF(AND($S7445="VENCIDO",$K7445="KG",OR(Painel!$B$5="(Todos)",A7445=Painel!$B$5)*OR(Painel!$E$5="(Todos)",P7445=Painel!$E$5)),$J7445+ROW()/10000000,"")</f>
        <v/>
      </c>
    </row>
    <row r="7446" customFormat="false" ht="15" hidden="false" customHeight="false" outlineLevel="0" collapsed="false">
      <c r="A7446" s="29" t="s">
        <v>52</v>
      </c>
      <c r="B7446" s="29" t="s">
        <v>13875</v>
      </c>
      <c r="C7446" s="29" t="s">
        <v>10382</v>
      </c>
      <c r="D7446" s="29" t="s">
        <v>12442</v>
      </c>
      <c r="E7446" s="29" t="n">
        <v>1</v>
      </c>
      <c r="F7446" s="29" t="s">
        <v>137</v>
      </c>
      <c r="G7446" s="29" t="s">
        <v>13876</v>
      </c>
      <c r="H7446" s="30" t="n">
        <v>800</v>
      </c>
      <c r="I7446" s="31" t="n">
        <v>46271</v>
      </c>
      <c r="J7446" s="30" t="n">
        <v>800</v>
      </c>
      <c r="K7446" s="29" t="s">
        <v>120</v>
      </c>
      <c r="L7446" s="29" t="s">
        <v>221</v>
      </c>
      <c r="M7446" s="29"/>
      <c r="N7446" s="29" t="s">
        <v>134</v>
      </c>
      <c r="O7446" s="31" t="n">
        <v>46271</v>
      </c>
      <c r="P7446" s="29" t="s">
        <v>123</v>
      </c>
      <c r="Q7446" s="29" t="n">
        <f aca="false">IFERROR(VALUE(L7446),"")</f>
        <v>14</v>
      </c>
      <c r="R7446" s="29" t="n">
        <f aca="true">IF(O7446="","",O7446-TODAY())</f>
        <v>-14</v>
      </c>
      <c r="S7446" s="29" t="str">
        <f aca="false">IF(C7446="&lt;&lt; vazio &gt;&gt;","VAZIA",IF(AND(O7446&lt;&gt;"",R7446&lt;0),"VENCIDO",IF(AND(O7446&lt;&gt;"",R7446&lt;=Parametros!$B$10),"PRÓX. VENCIMENTO",IF(F7446="Q","QUALIDADE",IF(F7446="S","BLOQUEADO",IF(F7446="R","RESTRITO/DEVOLUÇÃO",IF(OR(N7446="QUAR",N7446="QRES"),"QUARENTENA",IF(OR(B7446="DESCARTE",B7446="DEVOLUÇÃO"),"DESCARTE/DEVOLUÇÃO",IF(AND(D7446="",K7446&lt;&gt;""),"SEM LOTE",IF(AND(Q7446&lt;&gt;"",Q7446&gt;=Parametros!$B$11),"PARADO/SEM GIRO","OK"))))))))))</f>
        <v>VENCIDO</v>
      </c>
      <c r="T7446" s="29" t="str">
        <f aca="false">IF(AND($S7446="PARADO/SEM GIRO",$K7446="KG",OR(Painel!$B$5="(Todos)",A7446=Painel!$B$5)*OR(Painel!$E$5="(Todos)",P7446=Painel!$E$5)),$J7446+ROW()/10000000,"")</f>
        <v/>
      </c>
      <c r="U7446" s="29" t="n">
        <f aca="false">IF(AND($S7446="VENCIDO",$K7446="KG",OR(Painel!$B$5="(Todos)",A7446=Painel!$B$5)*OR(Painel!$E$5="(Todos)",P7446=Painel!$E$5)),$J7446+ROW()/10000000,"")</f>
        <v>800.0007446</v>
      </c>
    </row>
    <row r="7447" customFormat="false" ht="15" hidden="false" customHeight="false" outlineLevel="0" collapsed="false">
      <c r="A7447" s="29" t="s">
        <v>52</v>
      </c>
      <c r="B7447" s="29" t="s">
        <v>13877</v>
      </c>
      <c r="C7447" s="29" t="s">
        <v>115</v>
      </c>
      <c r="D7447" s="29"/>
      <c r="E7447" s="29" t="n">
        <v>0</v>
      </c>
      <c r="F7447" s="29"/>
      <c r="G7447" s="29"/>
      <c r="H7447" s="30" t="n">
        <v>0</v>
      </c>
      <c r="I7447" s="29"/>
      <c r="J7447" s="30" t="n">
        <v>0</v>
      </c>
      <c r="K7447" s="29"/>
      <c r="L7447" s="29" t="s">
        <v>116</v>
      </c>
      <c r="M7447" s="29"/>
      <c r="N7447" s="29"/>
      <c r="O7447" s="29"/>
      <c r="P7447" s="29"/>
      <c r="Q7447" s="29" t="n">
        <f aca="false">IFERROR(VALUE(L7447),"")</f>
        <v>0</v>
      </c>
      <c r="R7447" s="29" t="str">
        <f aca="true">IF(O7447="","",O7447-TODAY())</f>
        <v/>
      </c>
      <c r="S7447" s="29" t="str">
        <f aca="false">IF(C7447="&lt;&lt; vazio &gt;&gt;","VAZIA",IF(AND(O7447&lt;&gt;"",R7447&lt;0),"VENCIDO",IF(AND(O7447&lt;&gt;"",R7447&lt;=Parametros!$B$10),"PRÓX. VENCIMENTO",IF(F7447="Q","QUALIDADE",IF(F7447="S","BLOQUEADO",IF(F7447="R","RESTRITO/DEVOLUÇÃO",IF(OR(N7447="QUAR",N7447="QRES"),"QUARENTENA",IF(OR(B7447="DESCARTE",B7447="DEVOLUÇÃO"),"DESCARTE/DEVOLUÇÃO",IF(AND(D7447="",K7447&lt;&gt;""),"SEM LOTE",IF(AND(Q7447&lt;&gt;"",Q7447&gt;=Parametros!$B$11),"PARADO/SEM GIRO","OK"))))))))))</f>
        <v>VAZIA</v>
      </c>
      <c r="T7447" s="29" t="str">
        <f aca="false">IF(AND($S7447="PARADO/SEM GIRO",$K7447="KG",OR(Painel!$B$5="(Todos)",A7447=Painel!$B$5)*OR(Painel!$E$5="(Todos)",P7447=Painel!$E$5)),$J7447+ROW()/10000000,"")</f>
        <v/>
      </c>
      <c r="U7447" s="29" t="str">
        <f aca="false">IF(AND($S7447="VENCIDO",$K7447="KG",OR(Painel!$B$5="(Todos)",A7447=Painel!$B$5)*OR(Painel!$E$5="(Todos)",P7447=Painel!$E$5)),$J7447+ROW()/10000000,"")</f>
        <v/>
      </c>
    </row>
    <row r="7448" customFormat="false" ht="15" hidden="false" customHeight="false" outlineLevel="0" collapsed="false">
      <c r="A7448" s="29" t="s">
        <v>52</v>
      </c>
      <c r="B7448" s="29" t="s">
        <v>13878</v>
      </c>
      <c r="C7448" s="29" t="s">
        <v>169</v>
      </c>
      <c r="D7448" s="29" t="s">
        <v>433</v>
      </c>
      <c r="E7448" s="29" t="n">
        <v>1</v>
      </c>
      <c r="F7448" s="29"/>
      <c r="G7448" s="29" t="s">
        <v>13879</v>
      </c>
      <c r="H7448" s="30" t="n">
        <v>999.9</v>
      </c>
      <c r="I7448" s="31" t="n">
        <v>46280</v>
      </c>
      <c r="J7448" s="30" t="n">
        <v>999.9</v>
      </c>
      <c r="K7448" s="29" t="s">
        <v>120</v>
      </c>
      <c r="L7448" s="29" t="s">
        <v>144</v>
      </c>
      <c r="M7448" s="29"/>
      <c r="N7448" s="29" t="s">
        <v>122</v>
      </c>
      <c r="O7448" s="31" t="n">
        <v>46637</v>
      </c>
      <c r="P7448" s="29" t="s">
        <v>123</v>
      </c>
      <c r="Q7448" s="29" t="n">
        <f aca="false">IFERROR(VALUE(L7448),"")</f>
        <v>5</v>
      </c>
      <c r="R7448" s="29" t="n">
        <f aca="true">IF(O7448="","",O7448-TODAY())</f>
        <v>352</v>
      </c>
      <c r="S7448" s="29" t="str">
        <f aca="false">IF(C7448="&lt;&lt; vazio &gt;&gt;","VAZIA",IF(AND(O7448&lt;&gt;"",R7448&lt;0),"VENCIDO",IF(AND(O7448&lt;&gt;"",R7448&lt;=Parametros!$B$10),"PRÓX. VENCIMENTO",IF(F7448="Q","QUALIDADE",IF(F7448="S","BLOQUEADO",IF(F7448="R","RESTRITO/DEVOLUÇÃO",IF(OR(N7448="QUAR",N7448="QRES"),"QUARENTENA",IF(OR(B7448="DESCARTE",B7448="DEVOLUÇÃO"),"DESCARTE/DEVOLUÇÃO",IF(AND(D7448="",K7448&lt;&gt;""),"SEM LOTE",IF(AND(Q7448&lt;&gt;"",Q7448&gt;=Parametros!$B$11),"PARADO/SEM GIRO","OK"))))))))))</f>
        <v>OK</v>
      </c>
      <c r="T7448" s="29" t="str">
        <f aca="false">IF(AND($S7448="PARADO/SEM GIRO",$K7448="KG",OR(Painel!$B$5="(Todos)",A7448=Painel!$B$5)*OR(Painel!$E$5="(Todos)",P7448=Painel!$E$5)),$J7448+ROW()/10000000,"")</f>
        <v/>
      </c>
      <c r="U7448" s="29" t="str">
        <f aca="false">IF(AND($S7448="VENCIDO",$K7448="KG",OR(Painel!$B$5="(Todos)",A7448=Painel!$B$5)*OR(Painel!$E$5="(Todos)",P7448=Painel!$E$5)),$J7448+ROW()/10000000,"")</f>
        <v/>
      </c>
    </row>
    <row r="7449" customFormat="false" ht="15" hidden="false" customHeight="false" outlineLevel="0" collapsed="false">
      <c r="A7449" s="29" t="s">
        <v>52</v>
      </c>
      <c r="B7449" s="29" t="s">
        <v>13880</v>
      </c>
      <c r="C7449" s="29" t="s">
        <v>115</v>
      </c>
      <c r="D7449" s="29"/>
      <c r="E7449" s="29" t="n">
        <v>0</v>
      </c>
      <c r="F7449" s="29"/>
      <c r="G7449" s="29"/>
      <c r="H7449" s="30" t="n">
        <v>0</v>
      </c>
      <c r="I7449" s="29"/>
      <c r="J7449" s="30" t="n">
        <v>0</v>
      </c>
      <c r="K7449" s="29"/>
      <c r="L7449" s="29" t="s">
        <v>116</v>
      </c>
      <c r="M7449" s="29"/>
      <c r="N7449" s="29"/>
      <c r="O7449" s="29"/>
      <c r="P7449" s="29"/>
      <c r="Q7449" s="29" t="n">
        <f aca="false">IFERROR(VALUE(L7449),"")</f>
        <v>0</v>
      </c>
      <c r="R7449" s="29" t="str">
        <f aca="true">IF(O7449="","",O7449-TODAY())</f>
        <v/>
      </c>
      <c r="S7449" s="29" t="str">
        <f aca="false">IF(C7449="&lt;&lt; vazio &gt;&gt;","VAZIA",IF(AND(O7449&lt;&gt;"",R7449&lt;0),"VENCIDO",IF(AND(O7449&lt;&gt;"",R7449&lt;=Parametros!$B$10),"PRÓX. VENCIMENTO",IF(F7449="Q","QUALIDADE",IF(F7449="S","BLOQUEADO",IF(F7449="R","RESTRITO/DEVOLUÇÃO",IF(OR(N7449="QUAR",N7449="QRES"),"QUARENTENA",IF(OR(B7449="DESCARTE",B7449="DEVOLUÇÃO"),"DESCARTE/DEVOLUÇÃO",IF(AND(D7449="",K7449&lt;&gt;""),"SEM LOTE",IF(AND(Q7449&lt;&gt;"",Q7449&gt;=Parametros!$B$11),"PARADO/SEM GIRO","OK"))))))))))</f>
        <v>VAZIA</v>
      </c>
      <c r="T7449" s="29" t="str">
        <f aca="false">IF(AND($S7449="PARADO/SEM GIRO",$K7449="KG",OR(Painel!$B$5="(Todos)",A7449=Painel!$B$5)*OR(Painel!$E$5="(Todos)",P7449=Painel!$E$5)),$J7449+ROW()/10000000,"")</f>
        <v/>
      </c>
      <c r="U7449" s="29" t="str">
        <f aca="false">IF(AND($S7449="VENCIDO",$K7449="KG",OR(Painel!$B$5="(Todos)",A7449=Painel!$B$5)*OR(Painel!$E$5="(Todos)",P7449=Painel!$E$5)),$J7449+ROW()/10000000,"")</f>
        <v/>
      </c>
    </row>
    <row r="7450" customFormat="false" ht="15" hidden="false" customHeight="false" outlineLevel="0" collapsed="false">
      <c r="A7450" s="29" t="s">
        <v>52</v>
      </c>
      <c r="B7450" s="29" t="s">
        <v>13881</v>
      </c>
      <c r="C7450" s="29" t="s">
        <v>876</v>
      </c>
      <c r="D7450" s="29" t="s">
        <v>9323</v>
      </c>
      <c r="E7450" s="29" t="n">
        <v>1</v>
      </c>
      <c r="F7450" s="29"/>
      <c r="G7450" s="29" t="s">
        <v>13882</v>
      </c>
      <c r="H7450" s="30" t="n">
        <v>720</v>
      </c>
      <c r="I7450" s="31" t="n">
        <v>46264</v>
      </c>
      <c r="J7450" s="30" t="n">
        <v>720</v>
      </c>
      <c r="K7450" s="29" t="s">
        <v>120</v>
      </c>
      <c r="L7450" s="29" t="s">
        <v>2571</v>
      </c>
      <c r="M7450" s="29"/>
      <c r="N7450" s="29" t="s">
        <v>122</v>
      </c>
      <c r="O7450" s="31" t="n">
        <v>46810</v>
      </c>
      <c r="P7450" s="29" t="s">
        <v>123</v>
      </c>
      <c r="Q7450" s="29" t="n">
        <f aca="false">IFERROR(VALUE(L7450),"")</f>
        <v>21</v>
      </c>
      <c r="R7450" s="29" t="n">
        <f aca="true">IF(O7450="","",O7450-TODAY())</f>
        <v>525</v>
      </c>
      <c r="S7450" s="29" t="str">
        <f aca="false">IF(C7450="&lt;&lt; vazio &gt;&gt;","VAZIA",IF(AND(O7450&lt;&gt;"",R7450&lt;0),"VENCIDO",IF(AND(O7450&lt;&gt;"",R7450&lt;=Parametros!$B$10),"PRÓX. VENCIMENTO",IF(F7450="Q","QUALIDADE",IF(F7450="S","BLOQUEADO",IF(F7450="R","RESTRITO/DEVOLUÇÃO",IF(OR(N7450="QUAR",N7450="QRES"),"QUARENTENA",IF(OR(B7450="DESCARTE",B7450="DEVOLUÇÃO"),"DESCARTE/DEVOLUÇÃO",IF(AND(D7450="",K7450&lt;&gt;""),"SEM LOTE",IF(AND(Q7450&lt;&gt;"",Q7450&gt;=Parametros!$B$11),"PARADO/SEM GIRO","OK"))))))))))</f>
        <v>OK</v>
      </c>
      <c r="T7450" s="29" t="str">
        <f aca="false">IF(AND($S7450="PARADO/SEM GIRO",$K7450="KG",OR(Painel!$B$5="(Todos)",A7450=Painel!$B$5)*OR(Painel!$E$5="(Todos)",P7450=Painel!$E$5)),$J7450+ROW()/10000000,"")</f>
        <v/>
      </c>
      <c r="U7450" s="29" t="str">
        <f aca="false">IF(AND($S7450="VENCIDO",$K7450="KG",OR(Painel!$B$5="(Todos)",A7450=Painel!$B$5)*OR(Painel!$E$5="(Todos)",P7450=Painel!$E$5)),$J7450+ROW()/10000000,"")</f>
        <v/>
      </c>
    </row>
    <row r="7451" customFormat="false" ht="15" hidden="false" customHeight="false" outlineLevel="0" collapsed="false">
      <c r="A7451" s="29" t="s">
        <v>52</v>
      </c>
      <c r="B7451" s="29" t="s">
        <v>13883</v>
      </c>
      <c r="C7451" s="29" t="s">
        <v>186</v>
      </c>
      <c r="D7451" s="29" t="s">
        <v>823</v>
      </c>
      <c r="E7451" s="29" t="n">
        <v>1</v>
      </c>
      <c r="F7451" s="29" t="s">
        <v>268</v>
      </c>
      <c r="G7451" s="29" t="s">
        <v>13884</v>
      </c>
      <c r="H7451" s="30" t="n">
        <v>545.4</v>
      </c>
      <c r="I7451" s="31" t="n">
        <v>46285</v>
      </c>
      <c r="J7451" s="30" t="n">
        <v>545.4</v>
      </c>
      <c r="K7451" s="29" t="s">
        <v>120</v>
      </c>
      <c r="L7451" s="29" t="s">
        <v>116</v>
      </c>
      <c r="M7451" s="29"/>
      <c r="N7451" s="29" t="s">
        <v>122</v>
      </c>
      <c r="O7451" s="31" t="n">
        <v>46831</v>
      </c>
      <c r="P7451" s="29" t="s">
        <v>123</v>
      </c>
      <c r="Q7451" s="29" t="n">
        <f aca="false">IFERROR(VALUE(L7451),"")</f>
        <v>0</v>
      </c>
      <c r="R7451" s="29" t="n">
        <f aca="true">IF(O7451="","",O7451-TODAY())</f>
        <v>546</v>
      </c>
      <c r="S7451" s="29" t="str">
        <f aca="false">IF(C7451="&lt;&lt; vazio &gt;&gt;","VAZIA",IF(AND(O7451&lt;&gt;"",R7451&lt;0),"VENCIDO",IF(AND(O7451&lt;&gt;"",R7451&lt;=Parametros!$B$10),"PRÓX. VENCIMENTO",IF(F7451="Q","QUALIDADE",IF(F7451="S","BLOQUEADO",IF(F7451="R","RESTRITO/DEVOLUÇÃO",IF(OR(N7451="QUAR",N7451="QRES"),"QUARENTENA",IF(OR(B7451="DESCARTE",B7451="DEVOLUÇÃO"),"DESCARTE/DEVOLUÇÃO",IF(AND(D7451="",K7451&lt;&gt;""),"SEM LOTE",IF(AND(Q7451&lt;&gt;"",Q7451&gt;=Parametros!$B$11),"PARADO/SEM GIRO","OK"))))))))))</f>
        <v>QUALIDADE</v>
      </c>
      <c r="T7451" s="29" t="str">
        <f aca="false">IF(AND($S7451="PARADO/SEM GIRO",$K7451="KG",OR(Painel!$B$5="(Todos)",A7451=Painel!$B$5)*OR(Painel!$E$5="(Todos)",P7451=Painel!$E$5)),$J7451+ROW()/10000000,"")</f>
        <v/>
      </c>
      <c r="U7451" s="29" t="str">
        <f aca="false">IF(AND($S7451="VENCIDO",$K7451="KG",OR(Painel!$B$5="(Todos)",A7451=Painel!$B$5)*OR(Painel!$E$5="(Todos)",P7451=Painel!$E$5)),$J7451+ROW()/10000000,"")</f>
        <v/>
      </c>
    </row>
    <row r="7452" customFormat="false" ht="15" hidden="false" customHeight="false" outlineLevel="0" collapsed="false">
      <c r="A7452" s="29" t="s">
        <v>52</v>
      </c>
      <c r="B7452" s="29" t="s">
        <v>13885</v>
      </c>
      <c r="C7452" s="29" t="s">
        <v>2679</v>
      </c>
      <c r="D7452" s="29" t="s">
        <v>2680</v>
      </c>
      <c r="E7452" s="29" t="n">
        <v>1</v>
      </c>
      <c r="F7452" s="29"/>
      <c r="G7452" s="29" t="s">
        <v>13886</v>
      </c>
      <c r="H7452" s="30" t="n">
        <v>800</v>
      </c>
      <c r="I7452" s="31" t="n">
        <v>46191</v>
      </c>
      <c r="J7452" s="30" t="n">
        <v>800</v>
      </c>
      <c r="K7452" s="29" t="s">
        <v>120</v>
      </c>
      <c r="L7452" s="29" t="s">
        <v>3759</v>
      </c>
      <c r="M7452" s="29"/>
      <c r="N7452" s="29" t="s">
        <v>122</v>
      </c>
      <c r="O7452" s="31" t="n">
        <v>46735</v>
      </c>
      <c r="P7452" s="29" t="s">
        <v>123</v>
      </c>
      <c r="Q7452" s="29" t="n">
        <f aca="false">IFERROR(VALUE(L7452),"")</f>
        <v>94</v>
      </c>
      <c r="R7452" s="29" t="n">
        <f aca="true">IF(O7452="","",O7452-TODAY())</f>
        <v>450</v>
      </c>
      <c r="S7452" s="29" t="str">
        <f aca="false">IF(C7452="&lt;&lt; vazio &gt;&gt;","VAZIA",IF(AND(O7452&lt;&gt;"",R7452&lt;0),"VENCIDO",IF(AND(O7452&lt;&gt;"",R7452&lt;=Parametros!$B$10),"PRÓX. VENCIMENTO",IF(F7452="Q","QUALIDADE",IF(F7452="S","BLOQUEADO",IF(F7452="R","RESTRITO/DEVOLUÇÃO",IF(OR(N7452="QUAR",N7452="QRES"),"QUARENTENA",IF(OR(B7452="DESCARTE",B7452="DEVOLUÇÃO"),"DESCARTE/DEVOLUÇÃO",IF(AND(D7452="",K7452&lt;&gt;""),"SEM LOTE",IF(AND(Q7452&lt;&gt;"",Q7452&gt;=Parametros!$B$11),"PARADO/SEM GIRO","OK"))))))))))</f>
        <v>PARADO/SEM GIRO</v>
      </c>
      <c r="T7452" s="29" t="n">
        <f aca="false">IF(AND($S7452="PARADO/SEM GIRO",$K7452="KG",OR(Painel!$B$5="(Todos)",A7452=Painel!$B$5)*OR(Painel!$E$5="(Todos)",P7452=Painel!$E$5)),$J7452+ROW()/10000000,"")</f>
        <v>800.0007452</v>
      </c>
      <c r="U7452" s="29" t="str">
        <f aca="false">IF(AND($S7452="VENCIDO",$K7452="KG",OR(Painel!$B$5="(Todos)",A7452=Painel!$B$5)*OR(Painel!$E$5="(Todos)",P7452=Painel!$E$5)),$J7452+ROW()/10000000,"")</f>
        <v/>
      </c>
    </row>
    <row r="7453" customFormat="false" ht="15" hidden="false" customHeight="false" outlineLevel="0" collapsed="false">
      <c r="A7453" s="29" t="s">
        <v>52</v>
      </c>
      <c r="B7453" s="29" t="s">
        <v>13887</v>
      </c>
      <c r="C7453" s="29" t="s">
        <v>1381</v>
      </c>
      <c r="D7453" s="29" t="s">
        <v>2544</v>
      </c>
      <c r="E7453" s="29" t="n">
        <v>1</v>
      </c>
      <c r="F7453" s="29"/>
      <c r="G7453" s="29" t="s">
        <v>13888</v>
      </c>
      <c r="H7453" s="30" t="n">
        <v>800</v>
      </c>
      <c r="I7453" s="31" t="n">
        <v>46231</v>
      </c>
      <c r="J7453" s="30" t="n">
        <v>800</v>
      </c>
      <c r="K7453" s="29" t="s">
        <v>120</v>
      </c>
      <c r="L7453" s="29" t="s">
        <v>2246</v>
      </c>
      <c r="M7453" s="29"/>
      <c r="N7453" s="29" t="s">
        <v>122</v>
      </c>
      <c r="O7453" s="31" t="n">
        <v>46591</v>
      </c>
      <c r="P7453" s="29" t="s">
        <v>123</v>
      </c>
      <c r="Q7453" s="29" t="n">
        <f aca="false">IFERROR(VALUE(L7453),"")</f>
        <v>54</v>
      </c>
      <c r="R7453" s="29" t="n">
        <f aca="true">IF(O7453="","",O7453-TODAY())</f>
        <v>306</v>
      </c>
      <c r="S7453" s="29" t="str">
        <f aca="false">IF(C7453="&lt;&lt; vazio &gt;&gt;","VAZIA",IF(AND(O7453&lt;&gt;"",R7453&lt;0),"VENCIDO",IF(AND(O7453&lt;&gt;"",R7453&lt;=Parametros!$B$10),"PRÓX. VENCIMENTO",IF(F7453="Q","QUALIDADE",IF(F7453="S","BLOQUEADO",IF(F7453="R","RESTRITO/DEVOLUÇÃO",IF(OR(N7453="QUAR",N7453="QRES"),"QUARENTENA",IF(OR(B7453="DESCARTE",B7453="DEVOLUÇÃO"),"DESCARTE/DEVOLUÇÃO",IF(AND(D7453="",K7453&lt;&gt;""),"SEM LOTE",IF(AND(Q7453&lt;&gt;"",Q7453&gt;=Parametros!$B$11),"PARADO/SEM GIRO","OK"))))))))))</f>
        <v>OK</v>
      </c>
      <c r="T7453" s="29" t="str">
        <f aca="false">IF(AND($S7453="PARADO/SEM GIRO",$K7453="KG",OR(Painel!$B$5="(Todos)",A7453=Painel!$B$5)*OR(Painel!$E$5="(Todos)",P7453=Painel!$E$5)),$J7453+ROW()/10000000,"")</f>
        <v/>
      </c>
      <c r="U7453" s="29" t="str">
        <f aca="false">IF(AND($S7453="VENCIDO",$K7453="KG",OR(Painel!$B$5="(Todos)",A7453=Painel!$B$5)*OR(Painel!$E$5="(Todos)",P7453=Painel!$E$5)),$J7453+ROW()/10000000,"")</f>
        <v/>
      </c>
    </row>
    <row r="7454" customFormat="false" ht="15" hidden="false" customHeight="false" outlineLevel="0" collapsed="false">
      <c r="A7454" s="29" t="s">
        <v>52</v>
      </c>
      <c r="B7454" s="29" t="s">
        <v>13889</v>
      </c>
      <c r="C7454" s="29" t="s">
        <v>876</v>
      </c>
      <c r="D7454" s="29" t="s">
        <v>12366</v>
      </c>
      <c r="E7454" s="29" t="n">
        <v>1</v>
      </c>
      <c r="F7454" s="29"/>
      <c r="G7454" s="29" t="s">
        <v>13890</v>
      </c>
      <c r="H7454" s="30" t="n">
        <v>720</v>
      </c>
      <c r="I7454" s="31" t="n">
        <v>46276</v>
      </c>
      <c r="J7454" s="30" t="n">
        <v>720</v>
      </c>
      <c r="K7454" s="29" t="s">
        <v>120</v>
      </c>
      <c r="L7454" s="29" t="s">
        <v>133</v>
      </c>
      <c r="M7454" s="29"/>
      <c r="N7454" s="29" t="s">
        <v>122</v>
      </c>
      <c r="O7454" s="31" t="n">
        <v>46818</v>
      </c>
      <c r="P7454" s="29" t="s">
        <v>123</v>
      </c>
      <c r="Q7454" s="29" t="n">
        <f aca="false">IFERROR(VALUE(L7454),"")</f>
        <v>9</v>
      </c>
      <c r="R7454" s="29" t="n">
        <f aca="true">IF(O7454="","",O7454-TODAY())</f>
        <v>533</v>
      </c>
      <c r="S7454" s="29" t="str">
        <f aca="false">IF(C7454="&lt;&lt; vazio &gt;&gt;","VAZIA",IF(AND(O7454&lt;&gt;"",R7454&lt;0),"VENCIDO",IF(AND(O7454&lt;&gt;"",R7454&lt;=Parametros!$B$10),"PRÓX. VENCIMENTO",IF(F7454="Q","QUALIDADE",IF(F7454="S","BLOQUEADO",IF(F7454="R","RESTRITO/DEVOLUÇÃO",IF(OR(N7454="QUAR",N7454="QRES"),"QUARENTENA",IF(OR(B7454="DESCARTE",B7454="DEVOLUÇÃO"),"DESCARTE/DEVOLUÇÃO",IF(AND(D7454="",K7454&lt;&gt;""),"SEM LOTE",IF(AND(Q7454&lt;&gt;"",Q7454&gt;=Parametros!$B$11),"PARADO/SEM GIRO","OK"))))))))))</f>
        <v>OK</v>
      </c>
      <c r="T7454" s="29" t="str">
        <f aca="false">IF(AND($S7454="PARADO/SEM GIRO",$K7454="KG",OR(Painel!$B$5="(Todos)",A7454=Painel!$B$5)*OR(Painel!$E$5="(Todos)",P7454=Painel!$E$5)),$J7454+ROW()/10000000,"")</f>
        <v/>
      </c>
      <c r="U7454" s="29" t="str">
        <f aca="false">IF(AND($S7454="VENCIDO",$K7454="KG",OR(Painel!$B$5="(Todos)",A7454=Painel!$B$5)*OR(Painel!$E$5="(Todos)",P7454=Painel!$E$5)),$J7454+ROW()/10000000,"")</f>
        <v/>
      </c>
    </row>
    <row r="7455" customFormat="false" ht="15" hidden="false" customHeight="false" outlineLevel="0" collapsed="false">
      <c r="A7455" s="29" t="s">
        <v>52</v>
      </c>
      <c r="B7455" s="29" t="s">
        <v>13891</v>
      </c>
      <c r="C7455" s="29" t="s">
        <v>115</v>
      </c>
      <c r="D7455" s="29"/>
      <c r="E7455" s="29" t="n">
        <v>0</v>
      </c>
      <c r="F7455" s="29"/>
      <c r="G7455" s="29"/>
      <c r="H7455" s="30" t="n">
        <v>0</v>
      </c>
      <c r="I7455" s="29"/>
      <c r="J7455" s="30" t="n">
        <v>0</v>
      </c>
      <c r="K7455" s="29"/>
      <c r="L7455" s="29" t="s">
        <v>116</v>
      </c>
      <c r="M7455" s="29"/>
      <c r="N7455" s="29"/>
      <c r="O7455" s="29"/>
      <c r="P7455" s="29"/>
      <c r="Q7455" s="29" t="n">
        <f aca="false">IFERROR(VALUE(L7455),"")</f>
        <v>0</v>
      </c>
      <c r="R7455" s="29" t="str">
        <f aca="true">IF(O7455="","",O7455-TODAY())</f>
        <v/>
      </c>
      <c r="S7455" s="29" t="str">
        <f aca="false">IF(C7455="&lt;&lt; vazio &gt;&gt;","VAZIA",IF(AND(O7455&lt;&gt;"",R7455&lt;0),"VENCIDO",IF(AND(O7455&lt;&gt;"",R7455&lt;=Parametros!$B$10),"PRÓX. VENCIMENTO",IF(F7455="Q","QUALIDADE",IF(F7455="S","BLOQUEADO",IF(F7455="R","RESTRITO/DEVOLUÇÃO",IF(OR(N7455="QUAR",N7455="QRES"),"QUARENTENA",IF(OR(B7455="DESCARTE",B7455="DEVOLUÇÃO"),"DESCARTE/DEVOLUÇÃO",IF(AND(D7455="",K7455&lt;&gt;""),"SEM LOTE",IF(AND(Q7455&lt;&gt;"",Q7455&gt;=Parametros!$B$11),"PARADO/SEM GIRO","OK"))))))))))</f>
        <v>VAZIA</v>
      </c>
      <c r="T7455" s="29" t="str">
        <f aca="false">IF(AND($S7455="PARADO/SEM GIRO",$K7455="KG",OR(Painel!$B$5="(Todos)",A7455=Painel!$B$5)*OR(Painel!$E$5="(Todos)",P7455=Painel!$E$5)),$J7455+ROW()/10000000,"")</f>
        <v/>
      </c>
      <c r="U7455" s="29" t="str">
        <f aca="false">IF(AND($S7455="VENCIDO",$K7455="KG",OR(Painel!$B$5="(Todos)",A7455=Painel!$B$5)*OR(Painel!$E$5="(Todos)",P7455=Painel!$E$5)),$J7455+ROW()/10000000,"")</f>
        <v/>
      </c>
    </row>
    <row r="7456" customFormat="false" ht="15" hidden="false" customHeight="false" outlineLevel="0" collapsed="false">
      <c r="A7456" s="29" t="s">
        <v>52</v>
      </c>
      <c r="B7456" s="29" t="s">
        <v>13892</v>
      </c>
      <c r="C7456" s="29" t="s">
        <v>217</v>
      </c>
      <c r="D7456" s="29" t="s">
        <v>9025</v>
      </c>
      <c r="E7456" s="29" t="n">
        <v>1</v>
      </c>
      <c r="F7456" s="29"/>
      <c r="G7456" s="29" t="s">
        <v>13893</v>
      </c>
      <c r="H7456" s="30" t="n">
        <v>1000</v>
      </c>
      <c r="I7456" s="31" t="n">
        <v>46266</v>
      </c>
      <c r="J7456" s="30" t="n">
        <v>1000</v>
      </c>
      <c r="K7456" s="29" t="s">
        <v>120</v>
      </c>
      <c r="L7456" s="29" t="s">
        <v>180</v>
      </c>
      <c r="M7456" s="29"/>
      <c r="N7456" s="29" t="s">
        <v>122</v>
      </c>
      <c r="O7456" s="31" t="n">
        <v>46936</v>
      </c>
      <c r="P7456" s="29" t="s">
        <v>123</v>
      </c>
      <c r="Q7456" s="29" t="n">
        <f aca="false">IFERROR(VALUE(L7456),"")</f>
        <v>19</v>
      </c>
      <c r="R7456" s="29" t="n">
        <f aca="true">IF(O7456="","",O7456-TODAY())</f>
        <v>651</v>
      </c>
      <c r="S7456" s="29" t="str">
        <f aca="false">IF(C7456="&lt;&lt; vazio &gt;&gt;","VAZIA",IF(AND(O7456&lt;&gt;"",R7456&lt;0),"VENCIDO",IF(AND(O7456&lt;&gt;"",R7456&lt;=Parametros!$B$10),"PRÓX. VENCIMENTO",IF(F7456="Q","QUALIDADE",IF(F7456="S","BLOQUEADO",IF(F7456="R","RESTRITO/DEVOLUÇÃO",IF(OR(N7456="QUAR",N7456="QRES"),"QUARENTENA",IF(OR(B7456="DESCARTE",B7456="DEVOLUÇÃO"),"DESCARTE/DEVOLUÇÃO",IF(AND(D7456="",K7456&lt;&gt;""),"SEM LOTE",IF(AND(Q7456&lt;&gt;"",Q7456&gt;=Parametros!$B$11),"PARADO/SEM GIRO","OK"))))))))))</f>
        <v>OK</v>
      </c>
      <c r="T7456" s="29" t="str">
        <f aca="false">IF(AND($S7456="PARADO/SEM GIRO",$K7456="KG",OR(Painel!$B$5="(Todos)",A7456=Painel!$B$5)*OR(Painel!$E$5="(Todos)",P7456=Painel!$E$5)),$J7456+ROW()/10000000,"")</f>
        <v/>
      </c>
      <c r="U7456" s="29" t="str">
        <f aca="false">IF(AND($S7456="VENCIDO",$K7456="KG",OR(Painel!$B$5="(Todos)",A7456=Painel!$B$5)*OR(Painel!$E$5="(Todos)",P7456=Painel!$E$5)),$J7456+ROW()/10000000,"")</f>
        <v/>
      </c>
    </row>
    <row r="7457" customFormat="false" ht="15" hidden="false" customHeight="false" outlineLevel="0" collapsed="false">
      <c r="A7457" s="29" t="s">
        <v>52</v>
      </c>
      <c r="B7457" s="29" t="s">
        <v>13894</v>
      </c>
      <c r="C7457" s="29" t="s">
        <v>662</v>
      </c>
      <c r="D7457" s="29" t="s">
        <v>663</v>
      </c>
      <c r="E7457" s="29" t="n">
        <v>1</v>
      </c>
      <c r="F7457" s="29"/>
      <c r="G7457" s="29" t="s">
        <v>13895</v>
      </c>
      <c r="H7457" s="30" t="n">
        <v>1000</v>
      </c>
      <c r="I7457" s="31" t="n">
        <v>46274</v>
      </c>
      <c r="J7457" s="30" t="n">
        <v>1000</v>
      </c>
      <c r="K7457" s="29" t="s">
        <v>120</v>
      </c>
      <c r="L7457" s="29" t="s">
        <v>138</v>
      </c>
      <c r="M7457" s="29"/>
      <c r="N7457" s="29" t="s">
        <v>122</v>
      </c>
      <c r="O7457" s="31" t="n">
        <v>46818</v>
      </c>
      <c r="P7457" s="29" t="s">
        <v>123</v>
      </c>
      <c r="Q7457" s="29" t="n">
        <f aca="false">IFERROR(VALUE(L7457),"")</f>
        <v>11</v>
      </c>
      <c r="R7457" s="29" t="n">
        <f aca="true">IF(O7457="","",O7457-TODAY())</f>
        <v>533</v>
      </c>
      <c r="S7457" s="29" t="str">
        <f aca="false">IF(C7457="&lt;&lt; vazio &gt;&gt;","VAZIA",IF(AND(O7457&lt;&gt;"",R7457&lt;0),"VENCIDO",IF(AND(O7457&lt;&gt;"",R7457&lt;=Parametros!$B$10),"PRÓX. VENCIMENTO",IF(F7457="Q","QUALIDADE",IF(F7457="S","BLOQUEADO",IF(F7457="R","RESTRITO/DEVOLUÇÃO",IF(OR(N7457="QUAR",N7457="QRES"),"QUARENTENA",IF(OR(B7457="DESCARTE",B7457="DEVOLUÇÃO"),"DESCARTE/DEVOLUÇÃO",IF(AND(D7457="",K7457&lt;&gt;""),"SEM LOTE",IF(AND(Q7457&lt;&gt;"",Q7457&gt;=Parametros!$B$11),"PARADO/SEM GIRO","OK"))))))))))</f>
        <v>OK</v>
      </c>
      <c r="T7457" s="29" t="str">
        <f aca="false">IF(AND($S7457="PARADO/SEM GIRO",$K7457="KG",OR(Painel!$B$5="(Todos)",A7457=Painel!$B$5)*OR(Painel!$E$5="(Todos)",P7457=Painel!$E$5)),$J7457+ROW()/10000000,"")</f>
        <v/>
      </c>
      <c r="U7457" s="29" t="str">
        <f aca="false">IF(AND($S7457="VENCIDO",$K7457="KG",OR(Painel!$B$5="(Todos)",A7457=Painel!$B$5)*OR(Painel!$E$5="(Todos)",P7457=Painel!$E$5)),$J7457+ROW()/10000000,"")</f>
        <v/>
      </c>
    </row>
    <row r="7458" customFormat="false" ht="15" hidden="false" customHeight="false" outlineLevel="0" collapsed="false">
      <c r="A7458" s="29" t="s">
        <v>52</v>
      </c>
      <c r="B7458" s="29" t="s">
        <v>13896</v>
      </c>
      <c r="C7458" s="29" t="s">
        <v>4484</v>
      </c>
      <c r="D7458" s="29" t="s">
        <v>8828</v>
      </c>
      <c r="E7458" s="29" t="n">
        <v>1</v>
      </c>
      <c r="F7458" s="29"/>
      <c r="G7458" s="29" t="s">
        <v>13897</v>
      </c>
      <c r="H7458" s="30" t="n">
        <v>480</v>
      </c>
      <c r="I7458" s="31" t="n">
        <v>45967</v>
      </c>
      <c r="J7458" s="30" t="n">
        <v>480</v>
      </c>
      <c r="K7458" s="29" t="s">
        <v>120</v>
      </c>
      <c r="L7458" s="29" t="s">
        <v>11219</v>
      </c>
      <c r="M7458" s="29"/>
      <c r="N7458" s="29" t="s">
        <v>122</v>
      </c>
      <c r="O7458" s="31" t="n">
        <v>46548</v>
      </c>
      <c r="P7458" s="29" t="s">
        <v>123</v>
      </c>
      <c r="Q7458" s="29" t="n">
        <f aca="false">IFERROR(VALUE(L7458),"")</f>
        <v>318</v>
      </c>
      <c r="R7458" s="29" t="n">
        <f aca="true">IF(O7458="","",O7458-TODAY())</f>
        <v>263</v>
      </c>
      <c r="S7458" s="29" t="str">
        <f aca="false">IF(C7458="&lt;&lt; vazio &gt;&gt;","VAZIA",IF(AND(O7458&lt;&gt;"",R7458&lt;0),"VENCIDO",IF(AND(O7458&lt;&gt;"",R7458&lt;=Parametros!$B$10),"PRÓX. VENCIMENTO",IF(F7458="Q","QUALIDADE",IF(F7458="S","BLOQUEADO",IF(F7458="R","RESTRITO/DEVOLUÇÃO",IF(OR(N7458="QUAR",N7458="QRES"),"QUARENTENA",IF(OR(B7458="DESCARTE",B7458="DEVOLUÇÃO"),"DESCARTE/DEVOLUÇÃO",IF(AND(D7458="",K7458&lt;&gt;""),"SEM LOTE",IF(AND(Q7458&lt;&gt;"",Q7458&gt;=Parametros!$B$11),"PARADO/SEM GIRO","OK"))))))))))</f>
        <v>PARADO/SEM GIRO</v>
      </c>
      <c r="T7458" s="29" t="n">
        <f aca="false">IF(AND($S7458="PARADO/SEM GIRO",$K7458="KG",OR(Painel!$B$5="(Todos)",A7458=Painel!$B$5)*OR(Painel!$E$5="(Todos)",P7458=Painel!$E$5)),$J7458+ROW()/10000000,"")</f>
        <v>480.0007458</v>
      </c>
      <c r="U7458" s="29" t="str">
        <f aca="false">IF(AND($S7458="VENCIDO",$K7458="KG",OR(Painel!$B$5="(Todos)",A7458=Painel!$B$5)*OR(Painel!$E$5="(Todos)",P7458=Painel!$E$5)),$J7458+ROW()/10000000,"")</f>
        <v/>
      </c>
    </row>
    <row r="7459" customFormat="false" ht="15" hidden="false" customHeight="false" outlineLevel="0" collapsed="false">
      <c r="A7459" s="29" t="s">
        <v>52</v>
      </c>
      <c r="B7459" s="29" t="s">
        <v>13898</v>
      </c>
      <c r="C7459" s="29" t="s">
        <v>142</v>
      </c>
      <c r="D7459" s="29" t="s">
        <v>4854</v>
      </c>
      <c r="E7459" s="29" t="n">
        <v>1</v>
      </c>
      <c r="F7459" s="29"/>
      <c r="G7459" s="29" t="s">
        <v>13899</v>
      </c>
      <c r="H7459" s="30" t="n">
        <v>11.2</v>
      </c>
      <c r="I7459" s="31" t="n">
        <v>46278</v>
      </c>
      <c r="J7459" s="30" t="n">
        <v>11.2</v>
      </c>
      <c r="K7459" s="29" t="s">
        <v>120</v>
      </c>
      <c r="L7459" s="29" t="s">
        <v>2513</v>
      </c>
      <c r="M7459" s="29"/>
      <c r="N7459" s="29" t="s">
        <v>134</v>
      </c>
      <c r="O7459" s="31" t="n">
        <v>46355</v>
      </c>
      <c r="P7459" s="29" t="s">
        <v>123</v>
      </c>
      <c r="Q7459" s="29" t="n">
        <f aca="false">IFERROR(VALUE(L7459),"")</f>
        <v>18</v>
      </c>
      <c r="R7459" s="29" t="n">
        <f aca="true">IF(O7459="","",O7459-TODAY())</f>
        <v>70</v>
      </c>
      <c r="S7459" s="29" t="str">
        <f aca="false">IF(C7459="&lt;&lt; vazio &gt;&gt;","VAZIA",IF(AND(O7459&lt;&gt;"",R7459&lt;0),"VENCIDO",IF(AND(O7459&lt;&gt;"",R7459&lt;=Parametros!$B$10),"PRÓX. VENCIMENTO",IF(F7459="Q","QUALIDADE",IF(F7459="S","BLOQUEADO",IF(F7459="R","RESTRITO/DEVOLUÇÃO",IF(OR(N7459="QUAR",N7459="QRES"),"QUARENTENA",IF(OR(B7459="DESCARTE",B7459="DEVOLUÇÃO"),"DESCARTE/DEVOLUÇÃO",IF(AND(D7459="",K7459&lt;&gt;""),"SEM LOTE",IF(AND(Q7459&lt;&gt;"",Q7459&gt;=Parametros!$B$11),"PARADO/SEM GIRO","OK"))))))))))</f>
        <v>OK</v>
      </c>
      <c r="T7459" s="29" t="str">
        <f aca="false">IF(AND($S7459="PARADO/SEM GIRO",$K7459="KG",OR(Painel!$B$5="(Todos)",A7459=Painel!$B$5)*OR(Painel!$E$5="(Todos)",P7459=Painel!$E$5)),$J7459+ROW()/10000000,"")</f>
        <v/>
      </c>
      <c r="U7459" s="29" t="str">
        <f aca="false">IF(AND($S7459="VENCIDO",$K7459="KG",OR(Painel!$B$5="(Todos)",A7459=Painel!$B$5)*OR(Painel!$E$5="(Todos)",P7459=Painel!$E$5)),$J7459+ROW()/10000000,"")</f>
        <v/>
      </c>
    </row>
    <row r="7460" customFormat="false" ht="15" hidden="false" customHeight="false" outlineLevel="0" collapsed="false">
      <c r="A7460" s="29" t="s">
        <v>52</v>
      </c>
      <c r="B7460" s="29" t="s">
        <v>13900</v>
      </c>
      <c r="C7460" s="29" t="s">
        <v>691</v>
      </c>
      <c r="D7460" s="29" t="s">
        <v>13901</v>
      </c>
      <c r="E7460" s="29" t="n">
        <v>1</v>
      </c>
      <c r="F7460" s="29"/>
      <c r="G7460" s="29" t="s">
        <v>13902</v>
      </c>
      <c r="H7460" s="30" t="n">
        <v>960</v>
      </c>
      <c r="I7460" s="31" t="n">
        <v>45994</v>
      </c>
      <c r="J7460" s="30" t="n">
        <v>960</v>
      </c>
      <c r="K7460" s="29" t="s">
        <v>120</v>
      </c>
      <c r="L7460" s="29" t="s">
        <v>13903</v>
      </c>
      <c r="M7460" s="29"/>
      <c r="N7460" s="29" t="s">
        <v>122</v>
      </c>
      <c r="O7460" s="31" t="n">
        <v>46332</v>
      </c>
      <c r="P7460" s="29" t="s">
        <v>123</v>
      </c>
      <c r="Q7460" s="29" t="n">
        <f aca="false">IFERROR(VALUE(L7460),"")</f>
        <v>291</v>
      </c>
      <c r="R7460" s="29" t="n">
        <f aca="true">IF(O7460="","",O7460-TODAY())</f>
        <v>47</v>
      </c>
      <c r="S7460" s="29" t="str">
        <f aca="false">IF(C7460="&lt;&lt; vazio &gt;&gt;","VAZIA",IF(AND(O7460&lt;&gt;"",R7460&lt;0),"VENCIDO",IF(AND(O7460&lt;&gt;"",R7460&lt;=Parametros!$B$10),"PRÓX. VENCIMENTO",IF(F7460="Q","QUALIDADE",IF(F7460="S","BLOQUEADO",IF(F7460="R","RESTRITO/DEVOLUÇÃO",IF(OR(N7460="QUAR",N7460="QRES"),"QUARENTENA",IF(OR(B7460="DESCARTE",B7460="DEVOLUÇÃO"),"DESCARTE/DEVOLUÇÃO",IF(AND(D7460="",K7460&lt;&gt;""),"SEM LOTE",IF(AND(Q7460&lt;&gt;"",Q7460&gt;=Parametros!$B$11),"PARADO/SEM GIRO","OK"))))))))))</f>
        <v>PRÓX. VENCIMENTO</v>
      </c>
      <c r="T7460" s="29" t="str">
        <f aca="false">IF(AND($S7460="PARADO/SEM GIRO",$K7460="KG",OR(Painel!$B$5="(Todos)",A7460=Painel!$B$5)*OR(Painel!$E$5="(Todos)",P7460=Painel!$E$5)),$J7460+ROW()/10000000,"")</f>
        <v/>
      </c>
      <c r="U7460" s="29" t="str">
        <f aca="false">IF(AND($S7460="VENCIDO",$K7460="KG",OR(Painel!$B$5="(Todos)",A7460=Painel!$B$5)*OR(Painel!$E$5="(Todos)",P7460=Painel!$E$5)),$J7460+ROW()/10000000,"")</f>
        <v/>
      </c>
    </row>
    <row r="7461" customFormat="false" ht="15" hidden="false" customHeight="false" outlineLevel="0" collapsed="false">
      <c r="A7461" s="29" t="s">
        <v>52</v>
      </c>
      <c r="B7461" s="29" t="s">
        <v>13904</v>
      </c>
      <c r="C7461" s="29" t="s">
        <v>115</v>
      </c>
      <c r="D7461" s="29"/>
      <c r="E7461" s="29" t="n">
        <v>0</v>
      </c>
      <c r="F7461" s="29"/>
      <c r="G7461" s="29"/>
      <c r="H7461" s="30" t="n">
        <v>0</v>
      </c>
      <c r="I7461" s="29"/>
      <c r="J7461" s="30" t="n">
        <v>0</v>
      </c>
      <c r="K7461" s="29"/>
      <c r="L7461" s="29" t="s">
        <v>116</v>
      </c>
      <c r="M7461" s="29"/>
      <c r="N7461" s="29"/>
      <c r="O7461" s="29"/>
      <c r="P7461" s="29"/>
      <c r="Q7461" s="29" t="n">
        <f aca="false">IFERROR(VALUE(L7461),"")</f>
        <v>0</v>
      </c>
      <c r="R7461" s="29" t="str">
        <f aca="true">IF(O7461="","",O7461-TODAY())</f>
        <v/>
      </c>
      <c r="S7461" s="29" t="str">
        <f aca="false">IF(C7461="&lt;&lt; vazio &gt;&gt;","VAZIA",IF(AND(O7461&lt;&gt;"",R7461&lt;0),"VENCIDO",IF(AND(O7461&lt;&gt;"",R7461&lt;=Parametros!$B$10),"PRÓX. VENCIMENTO",IF(F7461="Q","QUALIDADE",IF(F7461="S","BLOQUEADO",IF(F7461="R","RESTRITO/DEVOLUÇÃO",IF(OR(N7461="QUAR",N7461="QRES"),"QUARENTENA",IF(OR(B7461="DESCARTE",B7461="DEVOLUÇÃO"),"DESCARTE/DEVOLUÇÃO",IF(AND(D7461="",K7461&lt;&gt;""),"SEM LOTE",IF(AND(Q7461&lt;&gt;"",Q7461&gt;=Parametros!$B$11),"PARADO/SEM GIRO","OK"))))))))))</f>
        <v>VAZIA</v>
      </c>
      <c r="T7461" s="29" t="str">
        <f aca="false">IF(AND($S7461="PARADO/SEM GIRO",$K7461="KG",OR(Painel!$B$5="(Todos)",A7461=Painel!$B$5)*OR(Painel!$E$5="(Todos)",P7461=Painel!$E$5)),$J7461+ROW()/10000000,"")</f>
        <v/>
      </c>
      <c r="U7461" s="29" t="str">
        <f aca="false">IF(AND($S7461="VENCIDO",$K7461="KG",OR(Painel!$B$5="(Todos)",A7461=Painel!$B$5)*OR(Painel!$E$5="(Todos)",P7461=Painel!$E$5)),$J7461+ROW()/10000000,"")</f>
        <v/>
      </c>
    </row>
    <row r="7462" customFormat="false" ht="15" hidden="false" customHeight="false" outlineLevel="0" collapsed="false">
      <c r="A7462" s="29" t="s">
        <v>52</v>
      </c>
      <c r="B7462" s="29" t="s">
        <v>13905</v>
      </c>
      <c r="C7462" s="29" t="s">
        <v>369</v>
      </c>
      <c r="D7462" s="29" t="s">
        <v>370</v>
      </c>
      <c r="E7462" s="29" t="n">
        <v>1</v>
      </c>
      <c r="F7462" s="29"/>
      <c r="G7462" s="29" t="s">
        <v>13906</v>
      </c>
      <c r="H7462" s="30" t="n">
        <v>999.9</v>
      </c>
      <c r="I7462" s="31" t="n">
        <v>46260</v>
      </c>
      <c r="J7462" s="30" t="n">
        <v>999.9</v>
      </c>
      <c r="K7462" s="29" t="s">
        <v>120</v>
      </c>
      <c r="L7462" s="29" t="s">
        <v>2223</v>
      </c>
      <c r="M7462" s="29"/>
      <c r="N7462" s="29" t="s">
        <v>122</v>
      </c>
      <c r="O7462" s="31" t="n">
        <v>46800</v>
      </c>
      <c r="P7462" s="29" t="s">
        <v>123</v>
      </c>
      <c r="Q7462" s="29" t="n">
        <f aca="false">IFERROR(VALUE(L7462),"")</f>
        <v>25</v>
      </c>
      <c r="R7462" s="29" t="n">
        <f aca="true">IF(O7462="","",O7462-TODAY())</f>
        <v>515</v>
      </c>
      <c r="S7462" s="29" t="str">
        <f aca="false">IF(C7462="&lt;&lt; vazio &gt;&gt;","VAZIA",IF(AND(O7462&lt;&gt;"",R7462&lt;0),"VENCIDO",IF(AND(O7462&lt;&gt;"",R7462&lt;=Parametros!$B$10),"PRÓX. VENCIMENTO",IF(F7462="Q","QUALIDADE",IF(F7462="S","BLOQUEADO",IF(F7462="R","RESTRITO/DEVOLUÇÃO",IF(OR(N7462="QUAR",N7462="QRES"),"QUARENTENA",IF(OR(B7462="DESCARTE",B7462="DEVOLUÇÃO"),"DESCARTE/DEVOLUÇÃO",IF(AND(D7462="",K7462&lt;&gt;""),"SEM LOTE",IF(AND(Q7462&lt;&gt;"",Q7462&gt;=Parametros!$B$11),"PARADO/SEM GIRO","OK"))))))))))</f>
        <v>OK</v>
      </c>
      <c r="T7462" s="29" t="str">
        <f aca="false">IF(AND($S7462="PARADO/SEM GIRO",$K7462="KG",OR(Painel!$B$5="(Todos)",A7462=Painel!$B$5)*OR(Painel!$E$5="(Todos)",P7462=Painel!$E$5)),$J7462+ROW()/10000000,"")</f>
        <v/>
      </c>
      <c r="U7462" s="29" t="str">
        <f aca="false">IF(AND($S7462="VENCIDO",$K7462="KG",OR(Painel!$B$5="(Todos)",A7462=Painel!$B$5)*OR(Painel!$E$5="(Todos)",P7462=Painel!$E$5)),$J7462+ROW()/10000000,"")</f>
        <v/>
      </c>
    </row>
    <row r="7463" customFormat="false" ht="15" hidden="false" customHeight="false" outlineLevel="0" collapsed="false">
      <c r="A7463" s="29" t="s">
        <v>52</v>
      </c>
      <c r="B7463" s="29" t="s">
        <v>13907</v>
      </c>
      <c r="C7463" s="29" t="s">
        <v>300</v>
      </c>
      <c r="D7463" s="29" t="s">
        <v>301</v>
      </c>
      <c r="E7463" s="29" t="n">
        <v>1</v>
      </c>
      <c r="F7463" s="29"/>
      <c r="G7463" s="29" t="s">
        <v>13908</v>
      </c>
      <c r="H7463" s="30" t="n">
        <v>756</v>
      </c>
      <c r="I7463" s="31" t="n">
        <v>46259</v>
      </c>
      <c r="J7463" s="30" t="n">
        <v>756</v>
      </c>
      <c r="K7463" s="29" t="s">
        <v>120</v>
      </c>
      <c r="L7463" s="29" t="s">
        <v>13909</v>
      </c>
      <c r="M7463" s="29"/>
      <c r="N7463" s="29" t="s">
        <v>122</v>
      </c>
      <c r="O7463" s="31" t="n">
        <v>46602</v>
      </c>
      <c r="P7463" s="29" t="s">
        <v>123</v>
      </c>
      <c r="Q7463" s="29" t="n">
        <f aca="false">IFERROR(VALUE(L7463),"")</f>
        <v>173</v>
      </c>
      <c r="R7463" s="29" t="n">
        <f aca="true">IF(O7463="","",O7463-TODAY())</f>
        <v>317</v>
      </c>
      <c r="S7463" s="29" t="str">
        <f aca="false">IF(C7463="&lt;&lt; vazio &gt;&gt;","VAZIA",IF(AND(O7463&lt;&gt;"",R7463&lt;0),"VENCIDO",IF(AND(O7463&lt;&gt;"",R7463&lt;=Parametros!$B$10),"PRÓX. VENCIMENTO",IF(F7463="Q","QUALIDADE",IF(F7463="S","BLOQUEADO",IF(F7463="R","RESTRITO/DEVOLUÇÃO",IF(OR(N7463="QUAR",N7463="QRES"),"QUARENTENA",IF(OR(B7463="DESCARTE",B7463="DEVOLUÇÃO"),"DESCARTE/DEVOLUÇÃO",IF(AND(D7463="",K7463&lt;&gt;""),"SEM LOTE",IF(AND(Q7463&lt;&gt;"",Q7463&gt;=Parametros!$B$11),"PARADO/SEM GIRO","OK"))))))))))</f>
        <v>PARADO/SEM GIRO</v>
      </c>
      <c r="T7463" s="29" t="n">
        <f aca="false">IF(AND($S7463="PARADO/SEM GIRO",$K7463="KG",OR(Painel!$B$5="(Todos)",A7463=Painel!$B$5)*OR(Painel!$E$5="(Todos)",P7463=Painel!$E$5)),$J7463+ROW()/10000000,"")</f>
        <v>756.0007463</v>
      </c>
      <c r="U7463" s="29" t="str">
        <f aca="false">IF(AND($S7463="VENCIDO",$K7463="KG",OR(Painel!$B$5="(Todos)",A7463=Painel!$B$5)*OR(Painel!$E$5="(Todos)",P7463=Painel!$E$5)),$J7463+ROW()/10000000,"")</f>
        <v/>
      </c>
    </row>
    <row r="7464" customFormat="false" ht="15" hidden="false" customHeight="false" outlineLevel="0" collapsed="false">
      <c r="A7464" s="29" t="s">
        <v>52</v>
      </c>
      <c r="B7464" s="29" t="s">
        <v>13910</v>
      </c>
      <c r="C7464" s="29" t="s">
        <v>222</v>
      </c>
      <c r="D7464" s="29" t="s">
        <v>10877</v>
      </c>
      <c r="E7464" s="29" t="n">
        <v>1</v>
      </c>
      <c r="F7464" s="29"/>
      <c r="G7464" s="29" t="s">
        <v>13911</v>
      </c>
      <c r="H7464" s="30" t="n">
        <v>1000</v>
      </c>
      <c r="I7464" s="31" t="n">
        <v>46281</v>
      </c>
      <c r="J7464" s="30" t="n">
        <v>1000</v>
      </c>
      <c r="K7464" s="29" t="s">
        <v>120</v>
      </c>
      <c r="L7464" s="29" t="s">
        <v>284</v>
      </c>
      <c r="M7464" s="29"/>
      <c r="N7464" s="29" t="s">
        <v>122</v>
      </c>
      <c r="O7464" s="31" t="n">
        <v>46823</v>
      </c>
      <c r="P7464" s="29" t="s">
        <v>123</v>
      </c>
      <c r="Q7464" s="29" t="n">
        <f aca="false">IFERROR(VALUE(L7464),"")</f>
        <v>4</v>
      </c>
      <c r="R7464" s="29" t="n">
        <f aca="true">IF(O7464="","",O7464-TODAY())</f>
        <v>538</v>
      </c>
      <c r="S7464" s="29" t="str">
        <f aca="false">IF(C7464="&lt;&lt; vazio &gt;&gt;","VAZIA",IF(AND(O7464&lt;&gt;"",R7464&lt;0),"VENCIDO",IF(AND(O7464&lt;&gt;"",R7464&lt;=Parametros!$B$10),"PRÓX. VENCIMENTO",IF(F7464="Q","QUALIDADE",IF(F7464="S","BLOQUEADO",IF(F7464="R","RESTRITO/DEVOLUÇÃO",IF(OR(N7464="QUAR",N7464="QRES"),"QUARENTENA",IF(OR(B7464="DESCARTE",B7464="DEVOLUÇÃO"),"DESCARTE/DEVOLUÇÃO",IF(AND(D7464="",K7464&lt;&gt;""),"SEM LOTE",IF(AND(Q7464&lt;&gt;"",Q7464&gt;=Parametros!$B$11),"PARADO/SEM GIRO","OK"))))))))))</f>
        <v>OK</v>
      </c>
      <c r="T7464" s="29" t="str">
        <f aca="false">IF(AND($S7464="PARADO/SEM GIRO",$K7464="KG",OR(Painel!$B$5="(Todos)",A7464=Painel!$B$5)*OR(Painel!$E$5="(Todos)",P7464=Painel!$E$5)),$J7464+ROW()/10000000,"")</f>
        <v/>
      </c>
      <c r="U7464" s="29" t="str">
        <f aca="false">IF(AND($S7464="VENCIDO",$K7464="KG",OR(Painel!$B$5="(Todos)",A7464=Painel!$B$5)*OR(Painel!$E$5="(Todos)",P7464=Painel!$E$5)),$J7464+ROW()/10000000,"")</f>
        <v/>
      </c>
    </row>
    <row r="7465" customFormat="false" ht="15" hidden="false" customHeight="false" outlineLevel="0" collapsed="false">
      <c r="A7465" s="29" t="s">
        <v>52</v>
      </c>
      <c r="B7465" s="29" t="s">
        <v>13912</v>
      </c>
      <c r="C7465" s="29" t="s">
        <v>4484</v>
      </c>
      <c r="D7465" s="29" t="s">
        <v>8080</v>
      </c>
      <c r="E7465" s="29" t="n">
        <v>1</v>
      </c>
      <c r="F7465" s="29"/>
      <c r="G7465" s="29" t="s">
        <v>13913</v>
      </c>
      <c r="H7465" s="30" t="n">
        <v>480</v>
      </c>
      <c r="I7465" s="31" t="n">
        <v>46058</v>
      </c>
      <c r="J7465" s="30" t="n">
        <v>480</v>
      </c>
      <c r="K7465" s="29" t="s">
        <v>120</v>
      </c>
      <c r="L7465" s="29" t="s">
        <v>8082</v>
      </c>
      <c r="M7465" s="29"/>
      <c r="N7465" s="29" t="s">
        <v>122</v>
      </c>
      <c r="O7465" s="31" t="n">
        <v>46577</v>
      </c>
      <c r="P7465" s="29" t="s">
        <v>123</v>
      </c>
      <c r="Q7465" s="29" t="n">
        <f aca="false">IFERROR(VALUE(L7465),"")</f>
        <v>227</v>
      </c>
      <c r="R7465" s="29" t="n">
        <f aca="true">IF(O7465="","",O7465-TODAY())</f>
        <v>292</v>
      </c>
      <c r="S7465" s="29" t="str">
        <f aca="false">IF(C7465="&lt;&lt; vazio &gt;&gt;","VAZIA",IF(AND(O7465&lt;&gt;"",R7465&lt;0),"VENCIDO",IF(AND(O7465&lt;&gt;"",R7465&lt;=Parametros!$B$10),"PRÓX. VENCIMENTO",IF(F7465="Q","QUALIDADE",IF(F7465="S","BLOQUEADO",IF(F7465="R","RESTRITO/DEVOLUÇÃO",IF(OR(N7465="QUAR",N7465="QRES"),"QUARENTENA",IF(OR(B7465="DESCARTE",B7465="DEVOLUÇÃO"),"DESCARTE/DEVOLUÇÃO",IF(AND(D7465="",K7465&lt;&gt;""),"SEM LOTE",IF(AND(Q7465&lt;&gt;"",Q7465&gt;=Parametros!$B$11),"PARADO/SEM GIRO","OK"))))))))))</f>
        <v>PARADO/SEM GIRO</v>
      </c>
      <c r="T7465" s="29" t="n">
        <f aca="false">IF(AND($S7465="PARADO/SEM GIRO",$K7465="KG",OR(Painel!$B$5="(Todos)",A7465=Painel!$B$5)*OR(Painel!$E$5="(Todos)",P7465=Painel!$E$5)),$J7465+ROW()/10000000,"")</f>
        <v>480.0007465</v>
      </c>
      <c r="U7465" s="29" t="str">
        <f aca="false">IF(AND($S7465="VENCIDO",$K7465="KG",OR(Painel!$B$5="(Todos)",A7465=Painel!$B$5)*OR(Painel!$E$5="(Todos)",P7465=Painel!$E$5)),$J7465+ROW()/10000000,"")</f>
        <v/>
      </c>
    </row>
    <row r="7466" customFormat="false" ht="15" hidden="false" customHeight="false" outlineLevel="0" collapsed="false">
      <c r="A7466" s="29" t="s">
        <v>52</v>
      </c>
      <c r="B7466" s="29" t="s">
        <v>13914</v>
      </c>
      <c r="C7466" s="29" t="s">
        <v>317</v>
      </c>
      <c r="D7466" s="29" t="s">
        <v>1006</v>
      </c>
      <c r="E7466" s="29" t="n">
        <v>1</v>
      </c>
      <c r="F7466" s="29" t="s">
        <v>268</v>
      </c>
      <c r="G7466" s="29" t="s">
        <v>13915</v>
      </c>
      <c r="H7466" s="30" t="n">
        <v>590.4</v>
      </c>
      <c r="I7466" s="31" t="n">
        <v>46285</v>
      </c>
      <c r="J7466" s="30" t="n">
        <v>590.4</v>
      </c>
      <c r="K7466" s="29" t="s">
        <v>120</v>
      </c>
      <c r="L7466" s="29" t="s">
        <v>116</v>
      </c>
      <c r="M7466" s="29"/>
      <c r="N7466" s="29" t="s">
        <v>122</v>
      </c>
      <c r="O7466" s="31" t="n">
        <v>46831</v>
      </c>
      <c r="P7466" s="29" t="s">
        <v>123</v>
      </c>
      <c r="Q7466" s="29" t="n">
        <f aca="false">IFERROR(VALUE(L7466),"")</f>
        <v>0</v>
      </c>
      <c r="R7466" s="29" t="n">
        <f aca="true">IF(O7466="","",O7466-TODAY())</f>
        <v>546</v>
      </c>
      <c r="S7466" s="29" t="str">
        <f aca="false">IF(C7466="&lt;&lt; vazio &gt;&gt;","VAZIA",IF(AND(O7466&lt;&gt;"",R7466&lt;0),"VENCIDO",IF(AND(O7466&lt;&gt;"",R7466&lt;=Parametros!$B$10),"PRÓX. VENCIMENTO",IF(F7466="Q","QUALIDADE",IF(F7466="S","BLOQUEADO",IF(F7466="R","RESTRITO/DEVOLUÇÃO",IF(OR(N7466="QUAR",N7466="QRES"),"QUARENTENA",IF(OR(B7466="DESCARTE",B7466="DEVOLUÇÃO"),"DESCARTE/DEVOLUÇÃO",IF(AND(D7466="",K7466&lt;&gt;""),"SEM LOTE",IF(AND(Q7466&lt;&gt;"",Q7466&gt;=Parametros!$B$11),"PARADO/SEM GIRO","OK"))))))))))</f>
        <v>QUALIDADE</v>
      </c>
      <c r="T7466" s="29" t="str">
        <f aca="false">IF(AND($S7466="PARADO/SEM GIRO",$K7466="KG",OR(Painel!$B$5="(Todos)",A7466=Painel!$B$5)*OR(Painel!$E$5="(Todos)",P7466=Painel!$E$5)),$J7466+ROW()/10000000,"")</f>
        <v/>
      </c>
      <c r="U7466" s="29" t="str">
        <f aca="false">IF(AND($S7466="VENCIDO",$K7466="KG",OR(Painel!$B$5="(Todos)",A7466=Painel!$B$5)*OR(Painel!$E$5="(Todos)",P7466=Painel!$E$5)),$J7466+ROW()/10000000,"")</f>
        <v/>
      </c>
    </row>
    <row r="7467" customFormat="false" ht="15" hidden="false" customHeight="false" outlineLevel="0" collapsed="false">
      <c r="A7467" s="29" t="s">
        <v>52</v>
      </c>
      <c r="B7467" s="29" t="s">
        <v>13916</v>
      </c>
      <c r="C7467" s="29" t="s">
        <v>115</v>
      </c>
      <c r="D7467" s="29"/>
      <c r="E7467" s="29" t="n">
        <v>0</v>
      </c>
      <c r="F7467" s="29"/>
      <c r="G7467" s="29"/>
      <c r="H7467" s="30" t="n">
        <v>0</v>
      </c>
      <c r="I7467" s="29"/>
      <c r="J7467" s="30" t="n">
        <v>0</v>
      </c>
      <c r="K7467" s="29"/>
      <c r="L7467" s="29" t="s">
        <v>116</v>
      </c>
      <c r="M7467" s="29"/>
      <c r="N7467" s="29"/>
      <c r="O7467" s="29"/>
      <c r="P7467" s="29"/>
      <c r="Q7467" s="29" t="n">
        <f aca="false">IFERROR(VALUE(L7467),"")</f>
        <v>0</v>
      </c>
      <c r="R7467" s="29" t="str">
        <f aca="true">IF(O7467="","",O7467-TODAY())</f>
        <v/>
      </c>
      <c r="S7467" s="29" t="str">
        <f aca="false">IF(C7467="&lt;&lt; vazio &gt;&gt;","VAZIA",IF(AND(O7467&lt;&gt;"",R7467&lt;0),"VENCIDO",IF(AND(O7467&lt;&gt;"",R7467&lt;=Parametros!$B$10),"PRÓX. VENCIMENTO",IF(F7467="Q","QUALIDADE",IF(F7467="S","BLOQUEADO",IF(F7467="R","RESTRITO/DEVOLUÇÃO",IF(OR(N7467="QUAR",N7467="QRES"),"QUARENTENA",IF(OR(B7467="DESCARTE",B7467="DEVOLUÇÃO"),"DESCARTE/DEVOLUÇÃO",IF(AND(D7467="",K7467&lt;&gt;""),"SEM LOTE",IF(AND(Q7467&lt;&gt;"",Q7467&gt;=Parametros!$B$11),"PARADO/SEM GIRO","OK"))))))))))</f>
        <v>VAZIA</v>
      </c>
      <c r="T7467" s="29" t="str">
        <f aca="false">IF(AND($S7467="PARADO/SEM GIRO",$K7467="KG",OR(Painel!$B$5="(Todos)",A7467=Painel!$B$5)*OR(Painel!$E$5="(Todos)",P7467=Painel!$E$5)),$J7467+ROW()/10000000,"")</f>
        <v/>
      </c>
      <c r="U7467" s="29" t="str">
        <f aca="false">IF(AND($S7467="VENCIDO",$K7467="KG",OR(Painel!$B$5="(Todos)",A7467=Painel!$B$5)*OR(Painel!$E$5="(Todos)",P7467=Painel!$E$5)),$J7467+ROW()/10000000,"")</f>
        <v/>
      </c>
    </row>
    <row r="7468" customFormat="false" ht="15" hidden="false" customHeight="false" outlineLevel="0" collapsed="false">
      <c r="A7468" s="29" t="s">
        <v>52</v>
      </c>
      <c r="B7468" s="29" t="s">
        <v>13917</v>
      </c>
      <c r="C7468" s="29" t="s">
        <v>801</v>
      </c>
      <c r="D7468" s="29" t="s">
        <v>9575</v>
      </c>
      <c r="E7468" s="29" t="n">
        <v>1</v>
      </c>
      <c r="F7468" s="29"/>
      <c r="G7468" s="29" t="s">
        <v>13918</v>
      </c>
      <c r="H7468" s="30" t="n">
        <v>1108.8</v>
      </c>
      <c r="I7468" s="31" t="n">
        <v>46266</v>
      </c>
      <c r="J7468" s="30" t="n">
        <v>1108.8</v>
      </c>
      <c r="K7468" s="29" t="s">
        <v>120</v>
      </c>
      <c r="L7468" s="29" t="s">
        <v>180</v>
      </c>
      <c r="M7468" s="29"/>
      <c r="N7468" s="29" t="s">
        <v>122</v>
      </c>
      <c r="O7468" s="31" t="n">
        <v>46650</v>
      </c>
      <c r="P7468" s="29" t="s">
        <v>123</v>
      </c>
      <c r="Q7468" s="29" t="n">
        <f aca="false">IFERROR(VALUE(L7468),"")</f>
        <v>19</v>
      </c>
      <c r="R7468" s="29" t="n">
        <f aca="true">IF(O7468="","",O7468-TODAY())</f>
        <v>365</v>
      </c>
      <c r="S7468" s="29" t="str">
        <f aca="false">IF(C7468="&lt;&lt; vazio &gt;&gt;","VAZIA",IF(AND(O7468&lt;&gt;"",R7468&lt;0),"VENCIDO",IF(AND(O7468&lt;&gt;"",R7468&lt;=Parametros!$B$10),"PRÓX. VENCIMENTO",IF(F7468="Q","QUALIDADE",IF(F7468="S","BLOQUEADO",IF(F7468="R","RESTRITO/DEVOLUÇÃO",IF(OR(N7468="QUAR",N7468="QRES"),"QUARENTENA",IF(OR(B7468="DESCARTE",B7468="DEVOLUÇÃO"),"DESCARTE/DEVOLUÇÃO",IF(AND(D7468="",K7468&lt;&gt;""),"SEM LOTE",IF(AND(Q7468&lt;&gt;"",Q7468&gt;=Parametros!$B$11),"PARADO/SEM GIRO","OK"))))))))))</f>
        <v>OK</v>
      </c>
      <c r="T7468" s="29" t="str">
        <f aca="false">IF(AND($S7468="PARADO/SEM GIRO",$K7468="KG",OR(Painel!$B$5="(Todos)",A7468=Painel!$B$5)*OR(Painel!$E$5="(Todos)",P7468=Painel!$E$5)),$J7468+ROW()/10000000,"")</f>
        <v/>
      </c>
      <c r="U7468" s="29" t="str">
        <f aca="false">IF(AND($S7468="VENCIDO",$K7468="KG",OR(Painel!$B$5="(Todos)",A7468=Painel!$B$5)*OR(Painel!$E$5="(Todos)",P7468=Painel!$E$5)),$J7468+ROW()/10000000,"")</f>
        <v/>
      </c>
    </row>
    <row r="7469" customFormat="false" ht="15" hidden="false" customHeight="false" outlineLevel="0" collapsed="false">
      <c r="A7469" s="29" t="s">
        <v>52</v>
      </c>
      <c r="B7469" s="29" t="s">
        <v>13919</v>
      </c>
      <c r="C7469" s="29" t="s">
        <v>3520</v>
      </c>
      <c r="D7469" s="29" t="s">
        <v>3521</v>
      </c>
      <c r="E7469" s="29" t="n">
        <v>1</v>
      </c>
      <c r="F7469" s="29" t="s">
        <v>268</v>
      </c>
      <c r="G7469" s="29" t="s">
        <v>13920</v>
      </c>
      <c r="H7469" s="30" t="n">
        <v>960</v>
      </c>
      <c r="I7469" s="31" t="n">
        <v>46272</v>
      </c>
      <c r="J7469" s="30" t="n">
        <v>960</v>
      </c>
      <c r="K7469" s="29" t="s">
        <v>120</v>
      </c>
      <c r="L7469" s="29" t="s">
        <v>126</v>
      </c>
      <c r="M7469" s="29"/>
      <c r="N7469" s="29" t="s">
        <v>122</v>
      </c>
      <c r="O7469" s="31" t="n">
        <v>46815</v>
      </c>
      <c r="P7469" s="29" t="s">
        <v>123</v>
      </c>
      <c r="Q7469" s="29" t="n">
        <f aca="false">IFERROR(VALUE(L7469),"")</f>
        <v>13</v>
      </c>
      <c r="R7469" s="29" t="n">
        <f aca="true">IF(O7469="","",O7469-TODAY())</f>
        <v>530</v>
      </c>
      <c r="S7469" s="29" t="str">
        <f aca="false">IF(C7469="&lt;&lt; vazio &gt;&gt;","VAZIA",IF(AND(O7469&lt;&gt;"",R7469&lt;0),"VENCIDO",IF(AND(O7469&lt;&gt;"",R7469&lt;=Parametros!$B$10),"PRÓX. VENCIMENTO",IF(F7469="Q","QUALIDADE",IF(F7469="S","BLOQUEADO",IF(F7469="R","RESTRITO/DEVOLUÇÃO",IF(OR(N7469="QUAR",N7469="QRES"),"QUARENTENA",IF(OR(B7469="DESCARTE",B7469="DEVOLUÇÃO"),"DESCARTE/DEVOLUÇÃO",IF(AND(D7469="",K7469&lt;&gt;""),"SEM LOTE",IF(AND(Q7469&lt;&gt;"",Q7469&gt;=Parametros!$B$11),"PARADO/SEM GIRO","OK"))))))))))</f>
        <v>QUALIDADE</v>
      </c>
      <c r="T7469" s="29" t="str">
        <f aca="false">IF(AND($S7469="PARADO/SEM GIRO",$K7469="KG",OR(Painel!$B$5="(Todos)",A7469=Painel!$B$5)*OR(Painel!$E$5="(Todos)",P7469=Painel!$E$5)),$J7469+ROW()/10000000,"")</f>
        <v/>
      </c>
      <c r="U7469" s="29" t="str">
        <f aca="false">IF(AND($S7469="VENCIDO",$K7469="KG",OR(Painel!$B$5="(Todos)",A7469=Painel!$B$5)*OR(Painel!$E$5="(Todos)",P7469=Painel!$E$5)),$J7469+ROW()/10000000,"")</f>
        <v/>
      </c>
    </row>
    <row r="7470" customFormat="false" ht="15" hidden="false" customHeight="false" outlineLevel="0" collapsed="false">
      <c r="A7470" s="29" t="s">
        <v>52</v>
      </c>
      <c r="B7470" s="29" t="s">
        <v>13921</v>
      </c>
      <c r="C7470" s="29" t="s">
        <v>917</v>
      </c>
      <c r="D7470" s="29" t="s">
        <v>502</v>
      </c>
      <c r="E7470" s="29" t="n">
        <v>1</v>
      </c>
      <c r="F7470" s="29"/>
      <c r="G7470" s="29" t="s">
        <v>13922</v>
      </c>
      <c r="H7470" s="30" t="n">
        <v>800</v>
      </c>
      <c r="I7470" s="31" t="n">
        <v>46274</v>
      </c>
      <c r="J7470" s="30" t="n">
        <v>800</v>
      </c>
      <c r="K7470" s="29" t="s">
        <v>120</v>
      </c>
      <c r="L7470" s="29" t="s">
        <v>138</v>
      </c>
      <c r="M7470" s="29"/>
      <c r="N7470" s="29" t="s">
        <v>122</v>
      </c>
      <c r="O7470" s="31" t="n">
        <v>46816</v>
      </c>
      <c r="P7470" s="29" t="s">
        <v>123</v>
      </c>
      <c r="Q7470" s="29" t="n">
        <f aca="false">IFERROR(VALUE(L7470),"")</f>
        <v>11</v>
      </c>
      <c r="R7470" s="29" t="n">
        <f aca="true">IF(O7470="","",O7470-TODAY())</f>
        <v>531</v>
      </c>
      <c r="S7470" s="29" t="str">
        <f aca="false">IF(C7470="&lt;&lt; vazio &gt;&gt;","VAZIA",IF(AND(O7470&lt;&gt;"",R7470&lt;0),"VENCIDO",IF(AND(O7470&lt;&gt;"",R7470&lt;=Parametros!$B$10),"PRÓX. VENCIMENTO",IF(F7470="Q","QUALIDADE",IF(F7470="S","BLOQUEADO",IF(F7470="R","RESTRITO/DEVOLUÇÃO",IF(OR(N7470="QUAR",N7470="QRES"),"QUARENTENA",IF(OR(B7470="DESCARTE",B7470="DEVOLUÇÃO"),"DESCARTE/DEVOLUÇÃO",IF(AND(D7470="",K7470&lt;&gt;""),"SEM LOTE",IF(AND(Q7470&lt;&gt;"",Q7470&gt;=Parametros!$B$11),"PARADO/SEM GIRO","OK"))))))))))</f>
        <v>OK</v>
      </c>
      <c r="T7470" s="29" t="str">
        <f aca="false">IF(AND($S7470="PARADO/SEM GIRO",$K7470="KG",OR(Painel!$B$5="(Todos)",A7470=Painel!$B$5)*OR(Painel!$E$5="(Todos)",P7470=Painel!$E$5)),$J7470+ROW()/10000000,"")</f>
        <v/>
      </c>
      <c r="U7470" s="29" t="str">
        <f aca="false">IF(AND($S7470="VENCIDO",$K7470="KG",OR(Painel!$B$5="(Todos)",A7470=Painel!$B$5)*OR(Painel!$E$5="(Todos)",P7470=Painel!$E$5)),$J7470+ROW()/10000000,"")</f>
        <v/>
      </c>
    </row>
    <row r="7471" customFormat="false" ht="15" hidden="false" customHeight="false" outlineLevel="0" collapsed="false">
      <c r="A7471" s="29" t="s">
        <v>52</v>
      </c>
      <c r="B7471" s="29" t="s">
        <v>13923</v>
      </c>
      <c r="C7471" s="29" t="s">
        <v>325</v>
      </c>
      <c r="D7471" s="29" t="s">
        <v>9559</v>
      </c>
      <c r="E7471" s="29" t="n">
        <v>1</v>
      </c>
      <c r="F7471" s="29"/>
      <c r="G7471" s="29" t="s">
        <v>13924</v>
      </c>
      <c r="H7471" s="30" t="n">
        <v>1000</v>
      </c>
      <c r="I7471" s="31" t="n">
        <v>46275</v>
      </c>
      <c r="J7471" s="30" t="n">
        <v>1000</v>
      </c>
      <c r="K7471" s="29" t="s">
        <v>120</v>
      </c>
      <c r="L7471" s="29" t="s">
        <v>121</v>
      </c>
      <c r="M7471" s="29"/>
      <c r="N7471" s="29" t="s">
        <v>122</v>
      </c>
      <c r="O7471" s="31" t="n">
        <v>46640</v>
      </c>
      <c r="P7471" s="29" t="s">
        <v>123</v>
      </c>
      <c r="Q7471" s="29" t="n">
        <f aca="false">IFERROR(VALUE(L7471),"")</f>
        <v>10</v>
      </c>
      <c r="R7471" s="29" t="n">
        <f aca="true">IF(O7471="","",O7471-TODAY())</f>
        <v>355</v>
      </c>
      <c r="S7471" s="29" t="str">
        <f aca="false">IF(C7471="&lt;&lt; vazio &gt;&gt;","VAZIA",IF(AND(O7471&lt;&gt;"",R7471&lt;0),"VENCIDO",IF(AND(O7471&lt;&gt;"",R7471&lt;=Parametros!$B$10),"PRÓX. VENCIMENTO",IF(F7471="Q","QUALIDADE",IF(F7471="S","BLOQUEADO",IF(F7471="R","RESTRITO/DEVOLUÇÃO",IF(OR(N7471="QUAR",N7471="QRES"),"QUARENTENA",IF(OR(B7471="DESCARTE",B7471="DEVOLUÇÃO"),"DESCARTE/DEVOLUÇÃO",IF(AND(D7471="",K7471&lt;&gt;""),"SEM LOTE",IF(AND(Q7471&lt;&gt;"",Q7471&gt;=Parametros!$B$11),"PARADO/SEM GIRO","OK"))))))))))</f>
        <v>OK</v>
      </c>
      <c r="T7471" s="29" t="str">
        <f aca="false">IF(AND($S7471="PARADO/SEM GIRO",$K7471="KG",OR(Painel!$B$5="(Todos)",A7471=Painel!$B$5)*OR(Painel!$E$5="(Todos)",P7471=Painel!$E$5)),$J7471+ROW()/10000000,"")</f>
        <v/>
      </c>
      <c r="U7471" s="29" t="str">
        <f aca="false">IF(AND($S7471="VENCIDO",$K7471="KG",OR(Painel!$B$5="(Todos)",A7471=Painel!$B$5)*OR(Painel!$E$5="(Todos)",P7471=Painel!$E$5)),$J7471+ROW()/10000000,"")</f>
        <v/>
      </c>
    </row>
    <row r="7472" customFormat="false" ht="15" hidden="false" customHeight="false" outlineLevel="0" collapsed="false">
      <c r="A7472" s="29" t="s">
        <v>52</v>
      </c>
      <c r="B7472" s="29" t="s">
        <v>13925</v>
      </c>
      <c r="C7472" s="29" t="s">
        <v>115</v>
      </c>
      <c r="D7472" s="29"/>
      <c r="E7472" s="29" t="n">
        <v>0</v>
      </c>
      <c r="F7472" s="29"/>
      <c r="G7472" s="29"/>
      <c r="H7472" s="30" t="n">
        <v>0</v>
      </c>
      <c r="I7472" s="29"/>
      <c r="J7472" s="30" t="n">
        <v>0</v>
      </c>
      <c r="K7472" s="29"/>
      <c r="L7472" s="29" t="s">
        <v>116</v>
      </c>
      <c r="M7472" s="29"/>
      <c r="N7472" s="29"/>
      <c r="O7472" s="29"/>
      <c r="P7472" s="29"/>
      <c r="Q7472" s="29" t="n">
        <f aca="false">IFERROR(VALUE(L7472),"")</f>
        <v>0</v>
      </c>
      <c r="R7472" s="29" t="str">
        <f aca="true">IF(O7472="","",O7472-TODAY())</f>
        <v/>
      </c>
      <c r="S7472" s="29" t="str">
        <f aca="false">IF(C7472="&lt;&lt; vazio &gt;&gt;","VAZIA",IF(AND(O7472&lt;&gt;"",R7472&lt;0),"VENCIDO",IF(AND(O7472&lt;&gt;"",R7472&lt;=Parametros!$B$10),"PRÓX. VENCIMENTO",IF(F7472="Q","QUALIDADE",IF(F7472="S","BLOQUEADO",IF(F7472="R","RESTRITO/DEVOLUÇÃO",IF(OR(N7472="QUAR",N7472="QRES"),"QUARENTENA",IF(OR(B7472="DESCARTE",B7472="DEVOLUÇÃO"),"DESCARTE/DEVOLUÇÃO",IF(AND(D7472="",K7472&lt;&gt;""),"SEM LOTE",IF(AND(Q7472&lt;&gt;"",Q7472&gt;=Parametros!$B$11),"PARADO/SEM GIRO","OK"))))))))))</f>
        <v>VAZIA</v>
      </c>
      <c r="T7472" s="29" t="str">
        <f aca="false">IF(AND($S7472="PARADO/SEM GIRO",$K7472="KG",OR(Painel!$B$5="(Todos)",A7472=Painel!$B$5)*OR(Painel!$E$5="(Todos)",P7472=Painel!$E$5)),$J7472+ROW()/10000000,"")</f>
        <v/>
      </c>
      <c r="U7472" s="29" t="str">
        <f aca="false">IF(AND($S7472="VENCIDO",$K7472="KG",OR(Painel!$B$5="(Todos)",A7472=Painel!$B$5)*OR(Painel!$E$5="(Todos)",P7472=Painel!$E$5)),$J7472+ROW()/10000000,"")</f>
        <v/>
      </c>
    </row>
    <row r="7473" customFormat="false" ht="15" hidden="false" customHeight="false" outlineLevel="0" collapsed="false">
      <c r="A7473" s="29" t="s">
        <v>52</v>
      </c>
      <c r="B7473" s="29" t="s">
        <v>13926</v>
      </c>
      <c r="C7473" s="29" t="s">
        <v>278</v>
      </c>
      <c r="D7473" s="29" t="s">
        <v>4946</v>
      </c>
      <c r="E7473" s="29" t="n">
        <v>1</v>
      </c>
      <c r="F7473" s="29"/>
      <c r="G7473" s="29" t="s">
        <v>13927</v>
      </c>
      <c r="H7473" s="30" t="n">
        <v>545.4</v>
      </c>
      <c r="I7473" s="31" t="n">
        <v>46185</v>
      </c>
      <c r="J7473" s="30" t="n">
        <v>545.4</v>
      </c>
      <c r="K7473" s="29" t="s">
        <v>120</v>
      </c>
      <c r="L7473" s="29" t="s">
        <v>1617</v>
      </c>
      <c r="M7473" s="29"/>
      <c r="N7473" s="29" t="s">
        <v>122</v>
      </c>
      <c r="O7473" s="31" t="n">
        <v>46721</v>
      </c>
      <c r="P7473" s="29" t="s">
        <v>123</v>
      </c>
      <c r="Q7473" s="29" t="n">
        <f aca="false">IFERROR(VALUE(L7473),"")</f>
        <v>100</v>
      </c>
      <c r="R7473" s="29" t="n">
        <f aca="true">IF(O7473="","",O7473-TODAY())</f>
        <v>436</v>
      </c>
      <c r="S7473" s="29" t="str">
        <f aca="false">IF(C7473="&lt;&lt; vazio &gt;&gt;","VAZIA",IF(AND(O7473&lt;&gt;"",R7473&lt;0),"VENCIDO",IF(AND(O7473&lt;&gt;"",R7473&lt;=Parametros!$B$10),"PRÓX. VENCIMENTO",IF(F7473="Q","QUALIDADE",IF(F7473="S","BLOQUEADO",IF(F7473="R","RESTRITO/DEVOLUÇÃO",IF(OR(N7473="QUAR",N7473="QRES"),"QUARENTENA",IF(OR(B7473="DESCARTE",B7473="DEVOLUÇÃO"),"DESCARTE/DEVOLUÇÃO",IF(AND(D7473="",K7473&lt;&gt;""),"SEM LOTE",IF(AND(Q7473&lt;&gt;"",Q7473&gt;=Parametros!$B$11),"PARADO/SEM GIRO","OK"))))))))))</f>
        <v>PARADO/SEM GIRO</v>
      </c>
      <c r="T7473" s="29" t="n">
        <f aca="false">IF(AND($S7473="PARADO/SEM GIRO",$K7473="KG",OR(Painel!$B$5="(Todos)",A7473=Painel!$B$5)*OR(Painel!$E$5="(Todos)",P7473=Painel!$E$5)),$J7473+ROW()/10000000,"")</f>
        <v>545.4007473</v>
      </c>
      <c r="U7473" s="29" t="str">
        <f aca="false">IF(AND($S7473="VENCIDO",$K7473="KG",OR(Painel!$B$5="(Todos)",A7473=Painel!$B$5)*OR(Painel!$E$5="(Todos)",P7473=Painel!$E$5)),$J7473+ROW()/10000000,"")</f>
        <v/>
      </c>
    </row>
    <row r="7474" customFormat="false" ht="15" hidden="false" customHeight="false" outlineLevel="0" collapsed="false">
      <c r="A7474" s="29" t="s">
        <v>52</v>
      </c>
      <c r="B7474" s="29" t="s">
        <v>13928</v>
      </c>
      <c r="C7474" s="29" t="s">
        <v>909</v>
      </c>
      <c r="D7474" s="29" t="s">
        <v>1015</v>
      </c>
      <c r="E7474" s="29" t="n">
        <v>1</v>
      </c>
      <c r="F7474" s="29"/>
      <c r="G7474" s="29" t="s">
        <v>13929</v>
      </c>
      <c r="H7474" s="30" t="n">
        <v>1000</v>
      </c>
      <c r="I7474" s="31" t="n">
        <v>46279</v>
      </c>
      <c r="J7474" s="30" t="n">
        <v>1000</v>
      </c>
      <c r="K7474" s="29" t="s">
        <v>120</v>
      </c>
      <c r="L7474" s="29" t="s">
        <v>350</v>
      </c>
      <c r="M7474" s="29"/>
      <c r="N7474" s="29" t="s">
        <v>122</v>
      </c>
      <c r="O7474" s="31" t="n">
        <v>46821</v>
      </c>
      <c r="P7474" s="29" t="s">
        <v>123</v>
      </c>
      <c r="Q7474" s="29" t="n">
        <f aca="false">IFERROR(VALUE(L7474),"")</f>
        <v>6</v>
      </c>
      <c r="R7474" s="29" t="n">
        <f aca="true">IF(O7474="","",O7474-TODAY())</f>
        <v>536</v>
      </c>
      <c r="S7474" s="29" t="str">
        <f aca="false">IF(C7474="&lt;&lt; vazio &gt;&gt;","VAZIA",IF(AND(O7474&lt;&gt;"",R7474&lt;0),"VENCIDO",IF(AND(O7474&lt;&gt;"",R7474&lt;=Parametros!$B$10),"PRÓX. VENCIMENTO",IF(F7474="Q","QUALIDADE",IF(F7474="S","BLOQUEADO",IF(F7474="R","RESTRITO/DEVOLUÇÃO",IF(OR(N7474="QUAR",N7474="QRES"),"QUARENTENA",IF(OR(B7474="DESCARTE",B7474="DEVOLUÇÃO"),"DESCARTE/DEVOLUÇÃO",IF(AND(D7474="",K7474&lt;&gt;""),"SEM LOTE",IF(AND(Q7474&lt;&gt;"",Q7474&gt;=Parametros!$B$11),"PARADO/SEM GIRO","OK"))))))))))</f>
        <v>OK</v>
      </c>
      <c r="T7474" s="29" t="str">
        <f aca="false">IF(AND($S7474="PARADO/SEM GIRO",$K7474="KG",OR(Painel!$B$5="(Todos)",A7474=Painel!$B$5)*OR(Painel!$E$5="(Todos)",P7474=Painel!$E$5)),$J7474+ROW()/10000000,"")</f>
        <v/>
      </c>
      <c r="U7474" s="29" t="str">
        <f aca="false">IF(AND($S7474="VENCIDO",$K7474="KG",OR(Painel!$B$5="(Todos)",A7474=Painel!$B$5)*OR(Painel!$E$5="(Todos)",P7474=Painel!$E$5)),$J7474+ROW()/10000000,"")</f>
        <v/>
      </c>
    </row>
    <row r="7475" customFormat="false" ht="15" hidden="false" customHeight="false" outlineLevel="0" collapsed="false">
      <c r="A7475" s="29" t="s">
        <v>52</v>
      </c>
      <c r="B7475" s="29" t="s">
        <v>13930</v>
      </c>
      <c r="C7475" s="29" t="s">
        <v>231</v>
      </c>
      <c r="D7475" s="29" t="s">
        <v>13931</v>
      </c>
      <c r="E7475" s="29" t="n">
        <v>1</v>
      </c>
      <c r="F7475" s="29" t="s">
        <v>137</v>
      </c>
      <c r="G7475" s="29" t="s">
        <v>13932</v>
      </c>
      <c r="H7475" s="30" t="n">
        <v>295.2</v>
      </c>
      <c r="I7475" s="31" t="n">
        <v>46271</v>
      </c>
      <c r="J7475" s="30" t="n">
        <v>295.2</v>
      </c>
      <c r="K7475" s="29" t="s">
        <v>120</v>
      </c>
      <c r="L7475" s="29" t="s">
        <v>221</v>
      </c>
      <c r="M7475" s="29"/>
      <c r="N7475" s="29" t="s">
        <v>134</v>
      </c>
      <c r="O7475" s="31" t="n">
        <v>46293</v>
      </c>
      <c r="P7475" s="29" t="s">
        <v>123</v>
      </c>
      <c r="Q7475" s="29" t="n">
        <f aca="false">IFERROR(VALUE(L7475),"")</f>
        <v>14</v>
      </c>
      <c r="R7475" s="29" t="n">
        <f aca="true">IF(O7475="","",O7475-TODAY())</f>
        <v>8</v>
      </c>
      <c r="S7475" s="29" t="str">
        <f aca="false">IF(C7475="&lt;&lt; vazio &gt;&gt;","VAZIA",IF(AND(O7475&lt;&gt;"",R7475&lt;0),"VENCIDO",IF(AND(O7475&lt;&gt;"",R7475&lt;=Parametros!$B$10),"PRÓX. VENCIMENTO",IF(F7475="Q","QUALIDADE",IF(F7475="S","BLOQUEADO",IF(F7475="R","RESTRITO/DEVOLUÇÃO",IF(OR(N7475="QUAR",N7475="QRES"),"QUARENTENA",IF(OR(B7475="DESCARTE",B7475="DEVOLUÇÃO"),"DESCARTE/DEVOLUÇÃO",IF(AND(D7475="",K7475&lt;&gt;""),"SEM LOTE",IF(AND(Q7475&lt;&gt;"",Q7475&gt;=Parametros!$B$11),"PARADO/SEM GIRO","OK"))))))))))</f>
        <v>PRÓX. VENCIMENTO</v>
      </c>
      <c r="T7475" s="29" t="str">
        <f aca="false">IF(AND($S7475="PARADO/SEM GIRO",$K7475="KG",OR(Painel!$B$5="(Todos)",A7475=Painel!$B$5)*OR(Painel!$E$5="(Todos)",P7475=Painel!$E$5)),$J7475+ROW()/10000000,"")</f>
        <v/>
      </c>
      <c r="U7475" s="29" t="str">
        <f aca="false">IF(AND($S7475="VENCIDO",$K7475="KG",OR(Painel!$B$5="(Todos)",A7475=Painel!$B$5)*OR(Painel!$E$5="(Todos)",P7475=Painel!$E$5)),$J7475+ROW()/10000000,"")</f>
        <v/>
      </c>
    </row>
    <row r="7476" customFormat="false" ht="15" hidden="false" customHeight="false" outlineLevel="0" collapsed="false">
      <c r="A7476" s="29" t="s">
        <v>52</v>
      </c>
      <c r="B7476" s="29" t="s">
        <v>13933</v>
      </c>
      <c r="C7476" s="29" t="s">
        <v>2679</v>
      </c>
      <c r="D7476" s="29" t="s">
        <v>2680</v>
      </c>
      <c r="E7476" s="29" t="n">
        <v>1</v>
      </c>
      <c r="F7476" s="29"/>
      <c r="G7476" s="29" t="s">
        <v>13934</v>
      </c>
      <c r="H7476" s="30" t="n">
        <v>800</v>
      </c>
      <c r="I7476" s="31" t="n">
        <v>46191</v>
      </c>
      <c r="J7476" s="30" t="n">
        <v>800</v>
      </c>
      <c r="K7476" s="29" t="s">
        <v>120</v>
      </c>
      <c r="L7476" s="29" t="s">
        <v>3759</v>
      </c>
      <c r="M7476" s="29"/>
      <c r="N7476" s="29" t="s">
        <v>122</v>
      </c>
      <c r="O7476" s="31" t="n">
        <v>46735</v>
      </c>
      <c r="P7476" s="29" t="s">
        <v>123</v>
      </c>
      <c r="Q7476" s="29" t="n">
        <f aca="false">IFERROR(VALUE(L7476),"")</f>
        <v>94</v>
      </c>
      <c r="R7476" s="29" t="n">
        <f aca="true">IF(O7476="","",O7476-TODAY())</f>
        <v>450</v>
      </c>
      <c r="S7476" s="29" t="str">
        <f aca="false">IF(C7476="&lt;&lt; vazio &gt;&gt;","VAZIA",IF(AND(O7476&lt;&gt;"",R7476&lt;0),"VENCIDO",IF(AND(O7476&lt;&gt;"",R7476&lt;=Parametros!$B$10),"PRÓX. VENCIMENTO",IF(F7476="Q","QUALIDADE",IF(F7476="S","BLOQUEADO",IF(F7476="R","RESTRITO/DEVOLUÇÃO",IF(OR(N7476="QUAR",N7476="QRES"),"QUARENTENA",IF(OR(B7476="DESCARTE",B7476="DEVOLUÇÃO"),"DESCARTE/DEVOLUÇÃO",IF(AND(D7476="",K7476&lt;&gt;""),"SEM LOTE",IF(AND(Q7476&lt;&gt;"",Q7476&gt;=Parametros!$B$11),"PARADO/SEM GIRO","OK"))))))))))</f>
        <v>PARADO/SEM GIRO</v>
      </c>
      <c r="T7476" s="29" t="n">
        <f aca="false">IF(AND($S7476="PARADO/SEM GIRO",$K7476="KG",OR(Painel!$B$5="(Todos)",A7476=Painel!$B$5)*OR(Painel!$E$5="(Todos)",P7476=Painel!$E$5)),$J7476+ROW()/10000000,"")</f>
        <v>800.0007476</v>
      </c>
      <c r="U7476" s="29" t="str">
        <f aca="false">IF(AND($S7476="VENCIDO",$K7476="KG",OR(Painel!$B$5="(Todos)",A7476=Painel!$B$5)*OR(Painel!$E$5="(Todos)",P7476=Painel!$E$5)),$J7476+ROW()/10000000,"")</f>
        <v/>
      </c>
    </row>
    <row r="7477" customFormat="false" ht="15" hidden="false" customHeight="false" outlineLevel="0" collapsed="false">
      <c r="A7477" s="29" t="s">
        <v>52</v>
      </c>
      <c r="B7477" s="29" t="s">
        <v>13935</v>
      </c>
      <c r="C7477" s="29" t="s">
        <v>1381</v>
      </c>
      <c r="D7477" s="29" t="s">
        <v>2544</v>
      </c>
      <c r="E7477" s="29" t="n">
        <v>1</v>
      </c>
      <c r="F7477" s="29"/>
      <c r="G7477" s="29" t="s">
        <v>13936</v>
      </c>
      <c r="H7477" s="30" t="n">
        <v>800</v>
      </c>
      <c r="I7477" s="31" t="n">
        <v>46231</v>
      </c>
      <c r="J7477" s="30" t="n">
        <v>800</v>
      </c>
      <c r="K7477" s="29" t="s">
        <v>120</v>
      </c>
      <c r="L7477" s="29" t="s">
        <v>2246</v>
      </c>
      <c r="M7477" s="29"/>
      <c r="N7477" s="29" t="s">
        <v>122</v>
      </c>
      <c r="O7477" s="31" t="n">
        <v>46591</v>
      </c>
      <c r="P7477" s="29" t="s">
        <v>123</v>
      </c>
      <c r="Q7477" s="29" t="n">
        <f aca="false">IFERROR(VALUE(L7477),"")</f>
        <v>54</v>
      </c>
      <c r="R7477" s="29" t="n">
        <f aca="true">IF(O7477="","",O7477-TODAY())</f>
        <v>306</v>
      </c>
      <c r="S7477" s="29" t="str">
        <f aca="false">IF(C7477="&lt;&lt; vazio &gt;&gt;","VAZIA",IF(AND(O7477&lt;&gt;"",R7477&lt;0),"VENCIDO",IF(AND(O7477&lt;&gt;"",R7477&lt;=Parametros!$B$10),"PRÓX. VENCIMENTO",IF(F7477="Q","QUALIDADE",IF(F7477="S","BLOQUEADO",IF(F7477="R","RESTRITO/DEVOLUÇÃO",IF(OR(N7477="QUAR",N7477="QRES"),"QUARENTENA",IF(OR(B7477="DESCARTE",B7477="DEVOLUÇÃO"),"DESCARTE/DEVOLUÇÃO",IF(AND(D7477="",K7477&lt;&gt;""),"SEM LOTE",IF(AND(Q7477&lt;&gt;"",Q7477&gt;=Parametros!$B$11),"PARADO/SEM GIRO","OK"))))))))))</f>
        <v>OK</v>
      </c>
      <c r="T7477" s="29" t="str">
        <f aca="false">IF(AND($S7477="PARADO/SEM GIRO",$K7477="KG",OR(Painel!$B$5="(Todos)",A7477=Painel!$B$5)*OR(Painel!$E$5="(Todos)",P7477=Painel!$E$5)),$J7477+ROW()/10000000,"")</f>
        <v/>
      </c>
      <c r="U7477" s="29" t="str">
        <f aca="false">IF(AND($S7477="VENCIDO",$K7477="KG",OR(Painel!$B$5="(Todos)",A7477=Painel!$B$5)*OR(Painel!$E$5="(Todos)",P7477=Painel!$E$5)),$J7477+ROW()/10000000,"")</f>
        <v/>
      </c>
    </row>
    <row r="7478" customFormat="false" ht="15" hidden="false" customHeight="false" outlineLevel="0" collapsed="false">
      <c r="A7478" s="29" t="s">
        <v>52</v>
      </c>
      <c r="B7478" s="29" t="s">
        <v>13937</v>
      </c>
      <c r="C7478" s="29" t="s">
        <v>691</v>
      </c>
      <c r="D7478" s="29" t="s">
        <v>13938</v>
      </c>
      <c r="E7478" s="29" t="n">
        <v>1</v>
      </c>
      <c r="F7478" s="29"/>
      <c r="G7478" s="29" t="s">
        <v>13939</v>
      </c>
      <c r="H7478" s="30" t="n">
        <v>970</v>
      </c>
      <c r="I7478" s="31" t="n">
        <v>46248</v>
      </c>
      <c r="J7478" s="30" t="n">
        <v>970</v>
      </c>
      <c r="K7478" s="29" t="s">
        <v>120</v>
      </c>
      <c r="L7478" s="29" t="s">
        <v>1723</v>
      </c>
      <c r="M7478" s="29"/>
      <c r="N7478" s="29" t="s">
        <v>122</v>
      </c>
      <c r="O7478" s="31" t="n">
        <v>46608</v>
      </c>
      <c r="P7478" s="29" t="s">
        <v>123</v>
      </c>
      <c r="Q7478" s="29" t="n">
        <f aca="false">IFERROR(VALUE(L7478),"")</f>
        <v>37</v>
      </c>
      <c r="R7478" s="29" t="n">
        <f aca="true">IF(O7478="","",O7478-TODAY())</f>
        <v>323</v>
      </c>
      <c r="S7478" s="29" t="str">
        <f aca="false">IF(C7478="&lt;&lt; vazio &gt;&gt;","VAZIA",IF(AND(O7478&lt;&gt;"",R7478&lt;0),"VENCIDO",IF(AND(O7478&lt;&gt;"",R7478&lt;=Parametros!$B$10),"PRÓX. VENCIMENTO",IF(F7478="Q","QUALIDADE",IF(F7478="S","BLOQUEADO",IF(F7478="R","RESTRITO/DEVOLUÇÃO",IF(OR(N7478="QUAR",N7478="QRES"),"QUARENTENA",IF(OR(B7478="DESCARTE",B7478="DEVOLUÇÃO"),"DESCARTE/DEVOLUÇÃO",IF(AND(D7478="",K7478&lt;&gt;""),"SEM LOTE",IF(AND(Q7478&lt;&gt;"",Q7478&gt;=Parametros!$B$11),"PARADO/SEM GIRO","OK"))))))))))</f>
        <v>OK</v>
      </c>
      <c r="T7478" s="29" t="str">
        <f aca="false">IF(AND($S7478="PARADO/SEM GIRO",$K7478="KG",OR(Painel!$B$5="(Todos)",A7478=Painel!$B$5)*OR(Painel!$E$5="(Todos)",P7478=Painel!$E$5)),$J7478+ROW()/10000000,"")</f>
        <v/>
      </c>
      <c r="U7478" s="29" t="str">
        <f aca="false">IF(AND($S7478="VENCIDO",$K7478="KG",OR(Painel!$B$5="(Todos)",A7478=Painel!$B$5)*OR(Painel!$E$5="(Todos)",P7478=Painel!$E$5)),$J7478+ROW()/10000000,"")</f>
        <v/>
      </c>
    </row>
    <row r="7479" customFormat="false" ht="15" hidden="false" customHeight="false" outlineLevel="0" collapsed="false">
      <c r="A7479" s="29" t="s">
        <v>52</v>
      </c>
      <c r="B7479" s="29" t="s">
        <v>13940</v>
      </c>
      <c r="C7479" s="29" t="s">
        <v>115</v>
      </c>
      <c r="D7479" s="29"/>
      <c r="E7479" s="29" t="n">
        <v>0</v>
      </c>
      <c r="F7479" s="29"/>
      <c r="G7479" s="29"/>
      <c r="H7479" s="30" t="n">
        <v>0</v>
      </c>
      <c r="I7479" s="29"/>
      <c r="J7479" s="30" t="n">
        <v>0</v>
      </c>
      <c r="K7479" s="29"/>
      <c r="L7479" s="29" t="s">
        <v>116</v>
      </c>
      <c r="M7479" s="29"/>
      <c r="N7479" s="29"/>
      <c r="O7479" s="29"/>
      <c r="P7479" s="29"/>
      <c r="Q7479" s="29" t="n">
        <f aca="false">IFERROR(VALUE(L7479),"")</f>
        <v>0</v>
      </c>
      <c r="R7479" s="29" t="str">
        <f aca="true">IF(O7479="","",O7479-TODAY())</f>
        <v/>
      </c>
      <c r="S7479" s="29" t="str">
        <f aca="false">IF(C7479="&lt;&lt; vazio &gt;&gt;","VAZIA",IF(AND(O7479&lt;&gt;"",R7479&lt;0),"VENCIDO",IF(AND(O7479&lt;&gt;"",R7479&lt;=Parametros!$B$10),"PRÓX. VENCIMENTO",IF(F7479="Q","QUALIDADE",IF(F7479="S","BLOQUEADO",IF(F7479="R","RESTRITO/DEVOLUÇÃO",IF(OR(N7479="QUAR",N7479="QRES"),"QUARENTENA",IF(OR(B7479="DESCARTE",B7479="DEVOLUÇÃO"),"DESCARTE/DEVOLUÇÃO",IF(AND(D7479="",K7479&lt;&gt;""),"SEM LOTE",IF(AND(Q7479&lt;&gt;"",Q7479&gt;=Parametros!$B$11),"PARADO/SEM GIRO","OK"))))))))))</f>
        <v>VAZIA</v>
      </c>
      <c r="T7479" s="29" t="str">
        <f aca="false">IF(AND($S7479="PARADO/SEM GIRO",$K7479="KG",OR(Painel!$B$5="(Todos)",A7479=Painel!$B$5)*OR(Painel!$E$5="(Todos)",P7479=Painel!$E$5)),$J7479+ROW()/10000000,"")</f>
        <v/>
      </c>
      <c r="U7479" s="29" t="str">
        <f aca="false">IF(AND($S7479="VENCIDO",$K7479="KG",OR(Painel!$B$5="(Todos)",A7479=Painel!$B$5)*OR(Painel!$E$5="(Todos)",P7479=Painel!$E$5)),$J7479+ROW()/10000000,"")</f>
        <v/>
      </c>
    </row>
    <row r="7480" customFormat="false" ht="15" hidden="false" customHeight="false" outlineLevel="0" collapsed="false">
      <c r="A7480" s="29" t="s">
        <v>52</v>
      </c>
      <c r="B7480" s="29" t="s">
        <v>13941</v>
      </c>
      <c r="C7480" s="29" t="s">
        <v>801</v>
      </c>
      <c r="D7480" s="29" t="s">
        <v>9575</v>
      </c>
      <c r="E7480" s="29" t="n">
        <v>1</v>
      </c>
      <c r="F7480" s="29"/>
      <c r="G7480" s="29" t="s">
        <v>13942</v>
      </c>
      <c r="H7480" s="30" t="n">
        <v>1108.8</v>
      </c>
      <c r="I7480" s="31" t="n">
        <v>46266</v>
      </c>
      <c r="J7480" s="30" t="n">
        <v>1108.8</v>
      </c>
      <c r="K7480" s="29" t="s">
        <v>120</v>
      </c>
      <c r="L7480" s="29" t="s">
        <v>180</v>
      </c>
      <c r="M7480" s="29"/>
      <c r="N7480" s="29" t="s">
        <v>122</v>
      </c>
      <c r="O7480" s="31" t="n">
        <v>46650</v>
      </c>
      <c r="P7480" s="29" t="s">
        <v>123</v>
      </c>
      <c r="Q7480" s="29" t="n">
        <f aca="false">IFERROR(VALUE(L7480),"")</f>
        <v>19</v>
      </c>
      <c r="R7480" s="29" t="n">
        <f aca="true">IF(O7480="","",O7480-TODAY())</f>
        <v>365</v>
      </c>
      <c r="S7480" s="29" t="str">
        <f aca="false">IF(C7480="&lt;&lt; vazio &gt;&gt;","VAZIA",IF(AND(O7480&lt;&gt;"",R7480&lt;0),"VENCIDO",IF(AND(O7480&lt;&gt;"",R7480&lt;=Parametros!$B$10),"PRÓX. VENCIMENTO",IF(F7480="Q","QUALIDADE",IF(F7480="S","BLOQUEADO",IF(F7480="R","RESTRITO/DEVOLUÇÃO",IF(OR(N7480="QUAR",N7480="QRES"),"QUARENTENA",IF(OR(B7480="DESCARTE",B7480="DEVOLUÇÃO"),"DESCARTE/DEVOLUÇÃO",IF(AND(D7480="",K7480&lt;&gt;""),"SEM LOTE",IF(AND(Q7480&lt;&gt;"",Q7480&gt;=Parametros!$B$11),"PARADO/SEM GIRO","OK"))))))))))</f>
        <v>OK</v>
      </c>
      <c r="T7480" s="29" t="str">
        <f aca="false">IF(AND($S7480="PARADO/SEM GIRO",$K7480="KG",OR(Painel!$B$5="(Todos)",A7480=Painel!$B$5)*OR(Painel!$E$5="(Todos)",P7480=Painel!$E$5)),$J7480+ROW()/10000000,"")</f>
        <v/>
      </c>
      <c r="U7480" s="29" t="str">
        <f aca="false">IF(AND($S7480="VENCIDO",$K7480="KG",OR(Painel!$B$5="(Todos)",A7480=Painel!$B$5)*OR(Painel!$E$5="(Todos)",P7480=Painel!$E$5)),$J7480+ROW()/10000000,"")</f>
        <v/>
      </c>
    </row>
    <row r="7481" customFormat="false" ht="15" hidden="false" customHeight="false" outlineLevel="0" collapsed="false">
      <c r="A7481" s="29" t="s">
        <v>52</v>
      </c>
      <c r="B7481" s="29" t="s">
        <v>13943</v>
      </c>
      <c r="C7481" s="29" t="s">
        <v>139</v>
      </c>
      <c r="D7481" s="29" t="s">
        <v>3258</v>
      </c>
      <c r="E7481" s="29" t="n">
        <v>1</v>
      </c>
      <c r="F7481" s="29"/>
      <c r="G7481" s="29" t="s">
        <v>13944</v>
      </c>
      <c r="H7481" s="30" t="n">
        <v>640</v>
      </c>
      <c r="I7481" s="31" t="n">
        <v>46240</v>
      </c>
      <c r="J7481" s="30" t="n">
        <v>640</v>
      </c>
      <c r="K7481" s="29" t="s">
        <v>120</v>
      </c>
      <c r="L7481" s="29" t="s">
        <v>1330</v>
      </c>
      <c r="M7481" s="29"/>
      <c r="N7481" s="29" t="s">
        <v>122</v>
      </c>
      <c r="O7481" s="31" t="n">
        <v>46594</v>
      </c>
      <c r="P7481" s="29" t="s">
        <v>123</v>
      </c>
      <c r="Q7481" s="29" t="n">
        <f aca="false">IFERROR(VALUE(L7481),"")</f>
        <v>45</v>
      </c>
      <c r="R7481" s="29" t="n">
        <f aca="true">IF(O7481="","",O7481-TODAY())</f>
        <v>309</v>
      </c>
      <c r="S7481" s="29" t="str">
        <f aca="false">IF(C7481="&lt;&lt; vazio &gt;&gt;","VAZIA",IF(AND(O7481&lt;&gt;"",R7481&lt;0),"VENCIDO",IF(AND(O7481&lt;&gt;"",R7481&lt;=Parametros!$B$10),"PRÓX. VENCIMENTO",IF(F7481="Q","QUALIDADE",IF(F7481="S","BLOQUEADO",IF(F7481="R","RESTRITO/DEVOLUÇÃO",IF(OR(N7481="QUAR",N7481="QRES"),"QUARENTENA",IF(OR(B7481="DESCARTE",B7481="DEVOLUÇÃO"),"DESCARTE/DEVOLUÇÃO",IF(AND(D7481="",K7481&lt;&gt;""),"SEM LOTE",IF(AND(Q7481&lt;&gt;"",Q7481&gt;=Parametros!$B$11),"PARADO/SEM GIRO","OK"))))))))))</f>
        <v>OK</v>
      </c>
      <c r="T7481" s="29" t="str">
        <f aca="false">IF(AND($S7481="PARADO/SEM GIRO",$K7481="KG",OR(Painel!$B$5="(Todos)",A7481=Painel!$B$5)*OR(Painel!$E$5="(Todos)",P7481=Painel!$E$5)),$J7481+ROW()/10000000,"")</f>
        <v/>
      </c>
      <c r="U7481" s="29" t="str">
        <f aca="false">IF(AND($S7481="VENCIDO",$K7481="KG",OR(Painel!$B$5="(Todos)",A7481=Painel!$B$5)*OR(Painel!$E$5="(Todos)",P7481=Painel!$E$5)),$J7481+ROW()/10000000,"")</f>
        <v/>
      </c>
    </row>
    <row r="7482" customFormat="false" ht="15" hidden="false" customHeight="false" outlineLevel="0" collapsed="false">
      <c r="A7482" s="29" t="s">
        <v>52</v>
      </c>
      <c r="B7482" s="29" t="s">
        <v>13945</v>
      </c>
      <c r="C7482" s="29" t="s">
        <v>161</v>
      </c>
      <c r="D7482" s="29" t="s">
        <v>2923</v>
      </c>
      <c r="E7482" s="29" t="n">
        <v>1</v>
      </c>
      <c r="F7482" s="29"/>
      <c r="G7482" s="29" t="s">
        <v>13946</v>
      </c>
      <c r="H7482" s="30" t="n">
        <v>999.9</v>
      </c>
      <c r="I7482" s="31" t="n">
        <v>46220</v>
      </c>
      <c r="J7482" s="30" t="n">
        <v>999.9</v>
      </c>
      <c r="K7482" s="29" t="s">
        <v>120</v>
      </c>
      <c r="L7482" s="29" t="s">
        <v>2925</v>
      </c>
      <c r="M7482" s="29"/>
      <c r="N7482" s="29" t="s">
        <v>122</v>
      </c>
      <c r="O7482" s="31" t="n">
        <v>46765</v>
      </c>
      <c r="P7482" s="29" t="s">
        <v>123</v>
      </c>
      <c r="Q7482" s="29" t="n">
        <f aca="false">IFERROR(VALUE(L7482),"")</f>
        <v>65</v>
      </c>
      <c r="R7482" s="29" t="n">
        <f aca="true">IF(O7482="","",O7482-TODAY())</f>
        <v>480</v>
      </c>
      <c r="S7482" s="29" t="str">
        <f aca="false">IF(C7482="&lt;&lt; vazio &gt;&gt;","VAZIA",IF(AND(O7482&lt;&gt;"",R7482&lt;0),"VENCIDO",IF(AND(O7482&lt;&gt;"",R7482&lt;=Parametros!$B$10),"PRÓX. VENCIMENTO",IF(F7482="Q","QUALIDADE",IF(F7482="S","BLOQUEADO",IF(F7482="R","RESTRITO/DEVOLUÇÃO",IF(OR(N7482="QUAR",N7482="QRES"),"QUARENTENA",IF(OR(B7482="DESCARTE",B7482="DEVOLUÇÃO"),"DESCARTE/DEVOLUÇÃO",IF(AND(D7482="",K7482&lt;&gt;""),"SEM LOTE",IF(AND(Q7482&lt;&gt;"",Q7482&gt;=Parametros!$B$11),"PARADO/SEM GIRO","OK"))))))))))</f>
        <v>OK</v>
      </c>
      <c r="T7482" s="29" t="str">
        <f aca="false">IF(AND($S7482="PARADO/SEM GIRO",$K7482="KG",OR(Painel!$B$5="(Todos)",A7482=Painel!$B$5)*OR(Painel!$E$5="(Todos)",P7482=Painel!$E$5)),$J7482+ROW()/10000000,"")</f>
        <v/>
      </c>
      <c r="U7482" s="29" t="str">
        <f aca="false">IF(AND($S7482="VENCIDO",$K7482="KG",OR(Painel!$B$5="(Todos)",A7482=Painel!$B$5)*OR(Painel!$E$5="(Todos)",P7482=Painel!$E$5)),$J7482+ROW()/10000000,"")</f>
        <v/>
      </c>
    </row>
    <row r="7483" customFormat="false" ht="15" hidden="false" customHeight="false" outlineLevel="0" collapsed="false">
      <c r="A7483" s="29" t="s">
        <v>52</v>
      </c>
      <c r="B7483" s="29" t="s">
        <v>13947</v>
      </c>
      <c r="C7483" s="29" t="s">
        <v>222</v>
      </c>
      <c r="D7483" s="29" t="s">
        <v>10877</v>
      </c>
      <c r="E7483" s="29" t="n">
        <v>1</v>
      </c>
      <c r="F7483" s="29"/>
      <c r="G7483" s="29" t="s">
        <v>13948</v>
      </c>
      <c r="H7483" s="30" t="n">
        <v>1000</v>
      </c>
      <c r="I7483" s="31" t="n">
        <v>46281</v>
      </c>
      <c r="J7483" s="30" t="n">
        <v>1000</v>
      </c>
      <c r="K7483" s="29" t="s">
        <v>120</v>
      </c>
      <c r="L7483" s="29" t="s">
        <v>284</v>
      </c>
      <c r="M7483" s="29"/>
      <c r="N7483" s="29" t="s">
        <v>122</v>
      </c>
      <c r="O7483" s="31" t="n">
        <v>46823</v>
      </c>
      <c r="P7483" s="29" t="s">
        <v>123</v>
      </c>
      <c r="Q7483" s="29" t="n">
        <f aca="false">IFERROR(VALUE(L7483),"")</f>
        <v>4</v>
      </c>
      <c r="R7483" s="29" t="n">
        <f aca="true">IF(O7483="","",O7483-TODAY())</f>
        <v>538</v>
      </c>
      <c r="S7483" s="29" t="str">
        <f aca="false">IF(C7483="&lt;&lt; vazio &gt;&gt;","VAZIA",IF(AND(O7483&lt;&gt;"",R7483&lt;0),"VENCIDO",IF(AND(O7483&lt;&gt;"",R7483&lt;=Parametros!$B$10),"PRÓX. VENCIMENTO",IF(F7483="Q","QUALIDADE",IF(F7483="S","BLOQUEADO",IF(F7483="R","RESTRITO/DEVOLUÇÃO",IF(OR(N7483="QUAR",N7483="QRES"),"QUARENTENA",IF(OR(B7483="DESCARTE",B7483="DEVOLUÇÃO"),"DESCARTE/DEVOLUÇÃO",IF(AND(D7483="",K7483&lt;&gt;""),"SEM LOTE",IF(AND(Q7483&lt;&gt;"",Q7483&gt;=Parametros!$B$11),"PARADO/SEM GIRO","OK"))))))))))</f>
        <v>OK</v>
      </c>
      <c r="T7483" s="29" t="str">
        <f aca="false">IF(AND($S7483="PARADO/SEM GIRO",$K7483="KG",OR(Painel!$B$5="(Todos)",A7483=Painel!$B$5)*OR(Painel!$E$5="(Todos)",P7483=Painel!$E$5)),$J7483+ROW()/10000000,"")</f>
        <v/>
      </c>
      <c r="U7483" s="29" t="str">
        <f aca="false">IF(AND($S7483="VENCIDO",$K7483="KG",OR(Painel!$B$5="(Todos)",A7483=Painel!$B$5)*OR(Painel!$E$5="(Todos)",P7483=Painel!$E$5)),$J7483+ROW()/10000000,"")</f>
        <v/>
      </c>
    </row>
    <row r="7484" customFormat="false" ht="15" hidden="false" customHeight="false" outlineLevel="0" collapsed="false">
      <c r="A7484" s="29" t="s">
        <v>52</v>
      </c>
      <c r="B7484" s="29" t="s">
        <v>13949</v>
      </c>
      <c r="C7484" s="29" t="s">
        <v>115</v>
      </c>
      <c r="D7484" s="29"/>
      <c r="E7484" s="29" t="n">
        <v>0</v>
      </c>
      <c r="F7484" s="29"/>
      <c r="G7484" s="29"/>
      <c r="H7484" s="30" t="n">
        <v>0</v>
      </c>
      <c r="I7484" s="29"/>
      <c r="J7484" s="30" t="n">
        <v>0</v>
      </c>
      <c r="K7484" s="29"/>
      <c r="L7484" s="29" t="s">
        <v>116</v>
      </c>
      <c r="M7484" s="29"/>
      <c r="N7484" s="29"/>
      <c r="O7484" s="29"/>
      <c r="P7484" s="29"/>
      <c r="Q7484" s="29" t="n">
        <f aca="false">IFERROR(VALUE(L7484),"")</f>
        <v>0</v>
      </c>
      <c r="R7484" s="29" t="str">
        <f aca="true">IF(O7484="","",O7484-TODAY())</f>
        <v/>
      </c>
      <c r="S7484" s="29" t="str">
        <f aca="false">IF(C7484="&lt;&lt; vazio &gt;&gt;","VAZIA",IF(AND(O7484&lt;&gt;"",R7484&lt;0),"VENCIDO",IF(AND(O7484&lt;&gt;"",R7484&lt;=Parametros!$B$10),"PRÓX. VENCIMENTO",IF(F7484="Q","QUALIDADE",IF(F7484="S","BLOQUEADO",IF(F7484="R","RESTRITO/DEVOLUÇÃO",IF(OR(N7484="QUAR",N7484="QRES"),"QUARENTENA",IF(OR(B7484="DESCARTE",B7484="DEVOLUÇÃO"),"DESCARTE/DEVOLUÇÃO",IF(AND(D7484="",K7484&lt;&gt;""),"SEM LOTE",IF(AND(Q7484&lt;&gt;"",Q7484&gt;=Parametros!$B$11),"PARADO/SEM GIRO","OK"))))))))))</f>
        <v>VAZIA</v>
      </c>
      <c r="T7484" s="29" t="str">
        <f aca="false">IF(AND($S7484="PARADO/SEM GIRO",$K7484="KG",OR(Painel!$B$5="(Todos)",A7484=Painel!$B$5)*OR(Painel!$E$5="(Todos)",P7484=Painel!$E$5)),$J7484+ROW()/10000000,"")</f>
        <v/>
      </c>
      <c r="U7484" s="29" t="str">
        <f aca="false">IF(AND($S7484="VENCIDO",$K7484="KG",OR(Painel!$B$5="(Todos)",A7484=Painel!$B$5)*OR(Painel!$E$5="(Todos)",P7484=Painel!$E$5)),$J7484+ROW()/10000000,"")</f>
        <v/>
      </c>
    </row>
    <row r="7485" customFormat="false" ht="15" hidden="false" customHeight="false" outlineLevel="0" collapsed="false">
      <c r="A7485" s="29" t="s">
        <v>52</v>
      </c>
      <c r="B7485" s="29" t="s">
        <v>13950</v>
      </c>
      <c r="C7485" s="29" t="s">
        <v>115</v>
      </c>
      <c r="D7485" s="29"/>
      <c r="E7485" s="29" t="n">
        <v>0</v>
      </c>
      <c r="F7485" s="29"/>
      <c r="G7485" s="29"/>
      <c r="H7485" s="30" t="n">
        <v>0</v>
      </c>
      <c r="I7485" s="29"/>
      <c r="J7485" s="30" t="n">
        <v>0</v>
      </c>
      <c r="K7485" s="29"/>
      <c r="L7485" s="29" t="s">
        <v>116</v>
      </c>
      <c r="M7485" s="29"/>
      <c r="N7485" s="29"/>
      <c r="O7485" s="29"/>
      <c r="P7485" s="29"/>
      <c r="Q7485" s="29" t="n">
        <f aca="false">IFERROR(VALUE(L7485),"")</f>
        <v>0</v>
      </c>
      <c r="R7485" s="29" t="str">
        <f aca="true">IF(O7485="","",O7485-TODAY())</f>
        <v/>
      </c>
      <c r="S7485" s="29" t="str">
        <f aca="false">IF(C7485="&lt;&lt; vazio &gt;&gt;","VAZIA",IF(AND(O7485&lt;&gt;"",R7485&lt;0),"VENCIDO",IF(AND(O7485&lt;&gt;"",R7485&lt;=Parametros!$B$10),"PRÓX. VENCIMENTO",IF(F7485="Q","QUALIDADE",IF(F7485="S","BLOQUEADO",IF(F7485="R","RESTRITO/DEVOLUÇÃO",IF(OR(N7485="QUAR",N7485="QRES"),"QUARENTENA",IF(OR(B7485="DESCARTE",B7485="DEVOLUÇÃO"),"DESCARTE/DEVOLUÇÃO",IF(AND(D7485="",K7485&lt;&gt;""),"SEM LOTE",IF(AND(Q7485&lt;&gt;"",Q7485&gt;=Parametros!$B$11),"PARADO/SEM GIRO","OK"))))))))))</f>
        <v>VAZIA</v>
      </c>
      <c r="T7485" s="29" t="str">
        <f aca="false">IF(AND($S7485="PARADO/SEM GIRO",$K7485="KG",OR(Painel!$B$5="(Todos)",A7485=Painel!$B$5)*OR(Painel!$E$5="(Todos)",P7485=Painel!$E$5)),$J7485+ROW()/10000000,"")</f>
        <v/>
      </c>
      <c r="U7485" s="29" t="str">
        <f aca="false">IF(AND($S7485="VENCIDO",$K7485="KG",OR(Painel!$B$5="(Todos)",A7485=Painel!$B$5)*OR(Painel!$E$5="(Todos)",P7485=Painel!$E$5)),$J7485+ROW()/10000000,"")</f>
        <v/>
      </c>
    </row>
    <row r="7486" customFormat="false" ht="15" hidden="false" customHeight="false" outlineLevel="0" collapsed="false">
      <c r="A7486" s="29" t="s">
        <v>52</v>
      </c>
      <c r="B7486" s="29" t="s">
        <v>13951</v>
      </c>
      <c r="C7486" s="29" t="s">
        <v>581</v>
      </c>
      <c r="D7486" s="29" t="s">
        <v>582</v>
      </c>
      <c r="E7486" s="29" t="n">
        <v>1</v>
      </c>
      <c r="F7486" s="29"/>
      <c r="G7486" s="29" t="s">
        <v>13952</v>
      </c>
      <c r="H7486" s="30" t="n">
        <v>315</v>
      </c>
      <c r="I7486" s="31" t="n">
        <v>46280</v>
      </c>
      <c r="J7486" s="30" t="n">
        <v>315</v>
      </c>
      <c r="K7486" s="29" t="s">
        <v>120</v>
      </c>
      <c r="L7486" s="29" t="s">
        <v>144</v>
      </c>
      <c r="M7486" s="29"/>
      <c r="N7486" s="29" t="s">
        <v>122</v>
      </c>
      <c r="O7486" s="31" t="n">
        <v>46821</v>
      </c>
      <c r="P7486" s="29" t="s">
        <v>123</v>
      </c>
      <c r="Q7486" s="29" t="n">
        <f aca="false">IFERROR(VALUE(L7486),"")</f>
        <v>5</v>
      </c>
      <c r="R7486" s="29" t="n">
        <f aca="true">IF(O7486="","",O7486-TODAY())</f>
        <v>536</v>
      </c>
      <c r="S7486" s="29" t="str">
        <f aca="false">IF(C7486="&lt;&lt; vazio &gt;&gt;","VAZIA",IF(AND(O7486&lt;&gt;"",R7486&lt;0),"VENCIDO",IF(AND(O7486&lt;&gt;"",R7486&lt;=Parametros!$B$10),"PRÓX. VENCIMENTO",IF(F7486="Q","QUALIDADE",IF(F7486="S","BLOQUEADO",IF(F7486="R","RESTRITO/DEVOLUÇÃO",IF(OR(N7486="QUAR",N7486="QRES"),"QUARENTENA",IF(OR(B7486="DESCARTE",B7486="DEVOLUÇÃO"),"DESCARTE/DEVOLUÇÃO",IF(AND(D7486="",K7486&lt;&gt;""),"SEM LOTE",IF(AND(Q7486&lt;&gt;"",Q7486&gt;=Parametros!$B$11),"PARADO/SEM GIRO","OK"))))))))))</f>
        <v>OK</v>
      </c>
      <c r="T7486" s="29" t="str">
        <f aca="false">IF(AND($S7486="PARADO/SEM GIRO",$K7486="KG",OR(Painel!$B$5="(Todos)",A7486=Painel!$B$5)*OR(Painel!$E$5="(Todos)",P7486=Painel!$E$5)),$J7486+ROW()/10000000,"")</f>
        <v/>
      </c>
      <c r="U7486" s="29" t="str">
        <f aca="false">IF(AND($S7486="VENCIDO",$K7486="KG",OR(Painel!$B$5="(Todos)",A7486=Painel!$B$5)*OR(Painel!$E$5="(Todos)",P7486=Painel!$E$5)),$J7486+ROW()/10000000,"")</f>
        <v/>
      </c>
    </row>
    <row r="7487" customFormat="false" ht="15" hidden="false" customHeight="false" outlineLevel="0" collapsed="false">
      <c r="A7487" s="29" t="s">
        <v>52</v>
      </c>
      <c r="B7487" s="29" t="s">
        <v>13953</v>
      </c>
      <c r="C7487" s="29" t="s">
        <v>396</v>
      </c>
      <c r="D7487" s="29" t="s">
        <v>2710</v>
      </c>
      <c r="E7487" s="29" t="n">
        <v>1</v>
      </c>
      <c r="F7487" s="29"/>
      <c r="G7487" s="29" t="s">
        <v>13954</v>
      </c>
      <c r="H7487" s="30" t="n">
        <v>1102.5</v>
      </c>
      <c r="I7487" s="31" t="n">
        <v>46263</v>
      </c>
      <c r="J7487" s="30" t="n">
        <v>1102.5</v>
      </c>
      <c r="K7487" s="29" t="s">
        <v>120</v>
      </c>
      <c r="L7487" s="29" t="s">
        <v>771</v>
      </c>
      <c r="M7487" s="29"/>
      <c r="N7487" s="29" t="s">
        <v>122</v>
      </c>
      <c r="O7487" s="31" t="n">
        <v>46808</v>
      </c>
      <c r="P7487" s="29" t="s">
        <v>123</v>
      </c>
      <c r="Q7487" s="29" t="n">
        <f aca="false">IFERROR(VALUE(L7487),"")</f>
        <v>22</v>
      </c>
      <c r="R7487" s="29" t="n">
        <f aca="true">IF(O7487="","",O7487-TODAY())</f>
        <v>523</v>
      </c>
      <c r="S7487" s="29" t="str">
        <f aca="false">IF(C7487="&lt;&lt; vazio &gt;&gt;","VAZIA",IF(AND(O7487&lt;&gt;"",R7487&lt;0),"VENCIDO",IF(AND(O7487&lt;&gt;"",R7487&lt;=Parametros!$B$10),"PRÓX. VENCIMENTO",IF(F7487="Q","QUALIDADE",IF(F7487="S","BLOQUEADO",IF(F7487="R","RESTRITO/DEVOLUÇÃO",IF(OR(N7487="QUAR",N7487="QRES"),"QUARENTENA",IF(OR(B7487="DESCARTE",B7487="DEVOLUÇÃO"),"DESCARTE/DEVOLUÇÃO",IF(AND(D7487="",K7487&lt;&gt;""),"SEM LOTE",IF(AND(Q7487&lt;&gt;"",Q7487&gt;=Parametros!$B$11),"PARADO/SEM GIRO","OK"))))))))))</f>
        <v>OK</v>
      </c>
      <c r="T7487" s="29" t="str">
        <f aca="false">IF(AND($S7487="PARADO/SEM GIRO",$K7487="KG",OR(Painel!$B$5="(Todos)",A7487=Painel!$B$5)*OR(Painel!$E$5="(Todos)",P7487=Painel!$E$5)),$J7487+ROW()/10000000,"")</f>
        <v/>
      </c>
      <c r="U7487" s="29" t="str">
        <f aca="false">IF(AND($S7487="VENCIDO",$K7487="KG",OR(Painel!$B$5="(Todos)",A7487=Painel!$B$5)*OR(Painel!$E$5="(Todos)",P7487=Painel!$E$5)),$J7487+ROW()/10000000,"")</f>
        <v/>
      </c>
    </row>
    <row r="7488" customFormat="false" ht="15" hidden="false" customHeight="false" outlineLevel="0" collapsed="false">
      <c r="A7488" s="29" t="s">
        <v>52</v>
      </c>
      <c r="B7488" s="29" t="s">
        <v>13955</v>
      </c>
      <c r="C7488" s="29" t="s">
        <v>222</v>
      </c>
      <c r="D7488" s="29" t="s">
        <v>10877</v>
      </c>
      <c r="E7488" s="29" t="n">
        <v>1</v>
      </c>
      <c r="F7488" s="29"/>
      <c r="G7488" s="29" t="s">
        <v>13956</v>
      </c>
      <c r="H7488" s="30" t="n">
        <v>1000</v>
      </c>
      <c r="I7488" s="31" t="n">
        <v>46281</v>
      </c>
      <c r="J7488" s="30" t="n">
        <v>1000</v>
      </c>
      <c r="K7488" s="29" t="s">
        <v>120</v>
      </c>
      <c r="L7488" s="29" t="s">
        <v>284</v>
      </c>
      <c r="M7488" s="29"/>
      <c r="N7488" s="29" t="s">
        <v>122</v>
      </c>
      <c r="O7488" s="31" t="n">
        <v>46823</v>
      </c>
      <c r="P7488" s="29" t="s">
        <v>123</v>
      </c>
      <c r="Q7488" s="29" t="n">
        <f aca="false">IFERROR(VALUE(L7488),"")</f>
        <v>4</v>
      </c>
      <c r="R7488" s="29" t="n">
        <f aca="true">IF(O7488="","",O7488-TODAY())</f>
        <v>538</v>
      </c>
      <c r="S7488" s="29" t="str">
        <f aca="false">IF(C7488="&lt;&lt; vazio &gt;&gt;","VAZIA",IF(AND(O7488&lt;&gt;"",R7488&lt;0),"VENCIDO",IF(AND(O7488&lt;&gt;"",R7488&lt;=Parametros!$B$10),"PRÓX. VENCIMENTO",IF(F7488="Q","QUALIDADE",IF(F7488="S","BLOQUEADO",IF(F7488="R","RESTRITO/DEVOLUÇÃO",IF(OR(N7488="QUAR",N7488="QRES"),"QUARENTENA",IF(OR(B7488="DESCARTE",B7488="DEVOLUÇÃO"),"DESCARTE/DEVOLUÇÃO",IF(AND(D7488="",K7488&lt;&gt;""),"SEM LOTE",IF(AND(Q7488&lt;&gt;"",Q7488&gt;=Parametros!$B$11),"PARADO/SEM GIRO","OK"))))))))))</f>
        <v>OK</v>
      </c>
      <c r="T7488" s="29" t="str">
        <f aca="false">IF(AND($S7488="PARADO/SEM GIRO",$K7488="KG",OR(Painel!$B$5="(Todos)",A7488=Painel!$B$5)*OR(Painel!$E$5="(Todos)",P7488=Painel!$E$5)),$J7488+ROW()/10000000,"")</f>
        <v/>
      </c>
      <c r="U7488" s="29" t="str">
        <f aca="false">IF(AND($S7488="VENCIDO",$K7488="KG",OR(Painel!$B$5="(Todos)",A7488=Painel!$B$5)*OR(Painel!$E$5="(Todos)",P7488=Painel!$E$5)),$J7488+ROW()/10000000,"")</f>
        <v/>
      </c>
    </row>
    <row r="7489" customFormat="false" ht="15" hidden="false" customHeight="false" outlineLevel="0" collapsed="false">
      <c r="A7489" s="29" t="s">
        <v>52</v>
      </c>
      <c r="B7489" s="29" t="s">
        <v>13957</v>
      </c>
      <c r="C7489" s="29" t="s">
        <v>369</v>
      </c>
      <c r="D7489" s="29" t="s">
        <v>7536</v>
      </c>
      <c r="E7489" s="29" t="n">
        <v>1</v>
      </c>
      <c r="F7489" s="29"/>
      <c r="G7489" s="29" t="s">
        <v>13958</v>
      </c>
      <c r="H7489" s="30" t="n">
        <v>999.9</v>
      </c>
      <c r="I7489" s="31" t="n">
        <v>46258</v>
      </c>
      <c r="J7489" s="30" t="n">
        <v>999.9</v>
      </c>
      <c r="K7489" s="29" t="s">
        <v>120</v>
      </c>
      <c r="L7489" s="29" t="s">
        <v>294</v>
      </c>
      <c r="M7489" s="29"/>
      <c r="N7489" s="29" t="s">
        <v>122</v>
      </c>
      <c r="O7489" s="31" t="n">
        <v>46803</v>
      </c>
      <c r="P7489" s="29" t="s">
        <v>123</v>
      </c>
      <c r="Q7489" s="29" t="n">
        <f aca="false">IFERROR(VALUE(L7489),"")</f>
        <v>27</v>
      </c>
      <c r="R7489" s="29" t="n">
        <f aca="true">IF(O7489="","",O7489-TODAY())</f>
        <v>518</v>
      </c>
      <c r="S7489" s="29" t="str">
        <f aca="false">IF(C7489="&lt;&lt; vazio &gt;&gt;","VAZIA",IF(AND(O7489&lt;&gt;"",R7489&lt;0),"VENCIDO",IF(AND(O7489&lt;&gt;"",R7489&lt;=Parametros!$B$10),"PRÓX. VENCIMENTO",IF(F7489="Q","QUALIDADE",IF(F7489="S","BLOQUEADO",IF(F7489="R","RESTRITO/DEVOLUÇÃO",IF(OR(N7489="QUAR",N7489="QRES"),"QUARENTENA",IF(OR(B7489="DESCARTE",B7489="DEVOLUÇÃO"),"DESCARTE/DEVOLUÇÃO",IF(AND(D7489="",K7489&lt;&gt;""),"SEM LOTE",IF(AND(Q7489&lt;&gt;"",Q7489&gt;=Parametros!$B$11),"PARADO/SEM GIRO","OK"))))))))))</f>
        <v>OK</v>
      </c>
      <c r="T7489" s="29" t="str">
        <f aca="false">IF(AND($S7489="PARADO/SEM GIRO",$K7489="KG",OR(Painel!$B$5="(Todos)",A7489=Painel!$B$5)*OR(Painel!$E$5="(Todos)",P7489=Painel!$E$5)),$J7489+ROW()/10000000,"")</f>
        <v/>
      </c>
      <c r="U7489" s="29" t="str">
        <f aca="false">IF(AND($S7489="VENCIDO",$K7489="KG",OR(Painel!$B$5="(Todos)",A7489=Painel!$B$5)*OR(Painel!$E$5="(Todos)",P7489=Painel!$E$5)),$J7489+ROW()/10000000,"")</f>
        <v/>
      </c>
    </row>
    <row r="7490" customFormat="false" ht="15" hidden="false" customHeight="false" outlineLevel="0" collapsed="false">
      <c r="A7490" s="29" t="s">
        <v>52</v>
      </c>
      <c r="B7490" s="29" t="s">
        <v>13959</v>
      </c>
      <c r="C7490" s="29" t="s">
        <v>322</v>
      </c>
      <c r="D7490" s="29" t="s">
        <v>3194</v>
      </c>
      <c r="E7490" s="29" t="n">
        <v>1</v>
      </c>
      <c r="F7490" s="29"/>
      <c r="G7490" s="29" t="s">
        <v>13960</v>
      </c>
      <c r="H7490" s="30" t="n">
        <v>999.9</v>
      </c>
      <c r="I7490" s="31" t="n">
        <v>46276</v>
      </c>
      <c r="J7490" s="30" t="n">
        <v>999.9</v>
      </c>
      <c r="K7490" s="29" t="s">
        <v>120</v>
      </c>
      <c r="L7490" s="29" t="s">
        <v>133</v>
      </c>
      <c r="M7490" s="29"/>
      <c r="N7490" s="29" t="s">
        <v>122</v>
      </c>
      <c r="O7490" s="31" t="n">
        <v>46636</v>
      </c>
      <c r="P7490" s="29" t="s">
        <v>123</v>
      </c>
      <c r="Q7490" s="29" t="n">
        <f aca="false">IFERROR(VALUE(L7490),"")</f>
        <v>9</v>
      </c>
      <c r="R7490" s="29" t="n">
        <f aca="true">IF(O7490="","",O7490-TODAY())</f>
        <v>351</v>
      </c>
      <c r="S7490" s="29" t="str">
        <f aca="false">IF(C7490="&lt;&lt; vazio &gt;&gt;","VAZIA",IF(AND(O7490&lt;&gt;"",R7490&lt;0),"VENCIDO",IF(AND(O7490&lt;&gt;"",R7490&lt;=Parametros!$B$10),"PRÓX. VENCIMENTO",IF(F7490="Q","QUALIDADE",IF(F7490="S","BLOQUEADO",IF(F7490="R","RESTRITO/DEVOLUÇÃO",IF(OR(N7490="QUAR",N7490="QRES"),"QUARENTENA",IF(OR(B7490="DESCARTE",B7490="DEVOLUÇÃO"),"DESCARTE/DEVOLUÇÃO",IF(AND(D7490="",K7490&lt;&gt;""),"SEM LOTE",IF(AND(Q7490&lt;&gt;"",Q7490&gt;=Parametros!$B$11),"PARADO/SEM GIRO","OK"))))))))))</f>
        <v>OK</v>
      </c>
      <c r="T7490" s="29" t="str">
        <f aca="false">IF(AND($S7490="PARADO/SEM GIRO",$K7490="KG",OR(Painel!$B$5="(Todos)",A7490=Painel!$B$5)*OR(Painel!$E$5="(Todos)",P7490=Painel!$E$5)),$J7490+ROW()/10000000,"")</f>
        <v/>
      </c>
      <c r="U7490" s="29" t="str">
        <f aca="false">IF(AND($S7490="VENCIDO",$K7490="KG",OR(Painel!$B$5="(Todos)",A7490=Painel!$B$5)*OR(Painel!$E$5="(Todos)",P7490=Painel!$E$5)),$J7490+ROW()/10000000,"")</f>
        <v/>
      </c>
    </row>
    <row r="7491" customFormat="false" ht="15" hidden="false" customHeight="false" outlineLevel="0" collapsed="false">
      <c r="A7491" s="29" t="s">
        <v>52</v>
      </c>
      <c r="B7491" s="29" t="s">
        <v>13961</v>
      </c>
      <c r="C7491" s="29" t="s">
        <v>351</v>
      </c>
      <c r="D7491" s="29" t="s">
        <v>12475</v>
      </c>
      <c r="E7491" s="29" t="n">
        <v>1</v>
      </c>
      <c r="F7491" s="29"/>
      <c r="G7491" s="29" t="s">
        <v>13962</v>
      </c>
      <c r="H7491" s="30" t="n">
        <v>603</v>
      </c>
      <c r="I7491" s="31" t="n">
        <v>46282</v>
      </c>
      <c r="J7491" s="30" t="n">
        <v>603</v>
      </c>
      <c r="K7491" s="29" t="s">
        <v>120</v>
      </c>
      <c r="L7491" s="29" t="s">
        <v>400</v>
      </c>
      <c r="M7491" s="29"/>
      <c r="N7491" s="29" t="s">
        <v>122</v>
      </c>
      <c r="O7491" s="31" t="n">
        <v>46544</v>
      </c>
      <c r="P7491" s="29" t="s">
        <v>123</v>
      </c>
      <c r="Q7491" s="29" t="n">
        <f aca="false">IFERROR(VALUE(L7491),"")</f>
        <v>3</v>
      </c>
      <c r="R7491" s="29" t="n">
        <f aca="true">IF(O7491="","",O7491-TODAY())</f>
        <v>259</v>
      </c>
      <c r="S7491" s="29" t="str">
        <f aca="false">IF(C7491="&lt;&lt; vazio &gt;&gt;","VAZIA",IF(AND(O7491&lt;&gt;"",R7491&lt;0),"VENCIDO",IF(AND(O7491&lt;&gt;"",R7491&lt;=Parametros!$B$10),"PRÓX. VENCIMENTO",IF(F7491="Q","QUALIDADE",IF(F7491="S","BLOQUEADO",IF(F7491="R","RESTRITO/DEVOLUÇÃO",IF(OR(N7491="QUAR",N7491="QRES"),"QUARENTENA",IF(OR(B7491="DESCARTE",B7491="DEVOLUÇÃO"),"DESCARTE/DEVOLUÇÃO",IF(AND(D7491="",K7491&lt;&gt;""),"SEM LOTE",IF(AND(Q7491&lt;&gt;"",Q7491&gt;=Parametros!$B$11),"PARADO/SEM GIRO","OK"))))))))))</f>
        <v>OK</v>
      </c>
      <c r="T7491" s="29" t="str">
        <f aca="false">IF(AND($S7491="PARADO/SEM GIRO",$K7491="KG",OR(Painel!$B$5="(Todos)",A7491=Painel!$B$5)*OR(Painel!$E$5="(Todos)",P7491=Painel!$E$5)),$J7491+ROW()/10000000,"")</f>
        <v/>
      </c>
      <c r="U7491" s="29" t="str">
        <f aca="false">IF(AND($S7491="VENCIDO",$K7491="KG",OR(Painel!$B$5="(Todos)",A7491=Painel!$B$5)*OR(Painel!$E$5="(Todos)",P7491=Painel!$E$5)),$J7491+ROW()/10000000,"")</f>
        <v/>
      </c>
    </row>
    <row r="7492" customFormat="false" ht="15" hidden="false" customHeight="false" outlineLevel="0" collapsed="false">
      <c r="A7492" s="29" t="s">
        <v>52</v>
      </c>
      <c r="B7492" s="29" t="s">
        <v>13963</v>
      </c>
      <c r="C7492" s="29" t="s">
        <v>161</v>
      </c>
      <c r="D7492" s="29" t="s">
        <v>2923</v>
      </c>
      <c r="E7492" s="29" t="n">
        <v>1</v>
      </c>
      <c r="F7492" s="29"/>
      <c r="G7492" s="29" t="s">
        <v>13964</v>
      </c>
      <c r="H7492" s="30" t="n">
        <v>999.9</v>
      </c>
      <c r="I7492" s="31" t="n">
        <v>46220</v>
      </c>
      <c r="J7492" s="30" t="n">
        <v>999.9</v>
      </c>
      <c r="K7492" s="29" t="s">
        <v>120</v>
      </c>
      <c r="L7492" s="29" t="s">
        <v>2925</v>
      </c>
      <c r="M7492" s="29"/>
      <c r="N7492" s="29" t="s">
        <v>122</v>
      </c>
      <c r="O7492" s="31" t="n">
        <v>46765</v>
      </c>
      <c r="P7492" s="29" t="s">
        <v>123</v>
      </c>
      <c r="Q7492" s="29" t="n">
        <f aca="false">IFERROR(VALUE(L7492),"")</f>
        <v>65</v>
      </c>
      <c r="R7492" s="29" t="n">
        <f aca="true">IF(O7492="","",O7492-TODAY())</f>
        <v>480</v>
      </c>
      <c r="S7492" s="29" t="str">
        <f aca="false">IF(C7492="&lt;&lt; vazio &gt;&gt;","VAZIA",IF(AND(O7492&lt;&gt;"",R7492&lt;0),"VENCIDO",IF(AND(O7492&lt;&gt;"",R7492&lt;=Parametros!$B$10),"PRÓX. VENCIMENTO",IF(F7492="Q","QUALIDADE",IF(F7492="S","BLOQUEADO",IF(F7492="R","RESTRITO/DEVOLUÇÃO",IF(OR(N7492="QUAR",N7492="QRES"),"QUARENTENA",IF(OR(B7492="DESCARTE",B7492="DEVOLUÇÃO"),"DESCARTE/DEVOLUÇÃO",IF(AND(D7492="",K7492&lt;&gt;""),"SEM LOTE",IF(AND(Q7492&lt;&gt;"",Q7492&gt;=Parametros!$B$11),"PARADO/SEM GIRO","OK"))))))))))</f>
        <v>OK</v>
      </c>
      <c r="T7492" s="29" t="str">
        <f aca="false">IF(AND($S7492="PARADO/SEM GIRO",$K7492="KG",OR(Painel!$B$5="(Todos)",A7492=Painel!$B$5)*OR(Painel!$E$5="(Todos)",P7492=Painel!$E$5)),$J7492+ROW()/10000000,"")</f>
        <v/>
      </c>
      <c r="U7492" s="29" t="str">
        <f aca="false">IF(AND($S7492="VENCIDO",$K7492="KG",OR(Painel!$B$5="(Todos)",A7492=Painel!$B$5)*OR(Painel!$E$5="(Todos)",P7492=Painel!$E$5)),$J7492+ROW()/10000000,"")</f>
        <v/>
      </c>
    </row>
    <row r="7493" customFormat="false" ht="15" hidden="false" customHeight="false" outlineLevel="0" collapsed="false">
      <c r="A7493" s="29" t="s">
        <v>52</v>
      </c>
      <c r="B7493" s="29" t="s">
        <v>13965</v>
      </c>
      <c r="C7493" s="29" t="s">
        <v>917</v>
      </c>
      <c r="D7493" s="29" t="s">
        <v>730</v>
      </c>
      <c r="E7493" s="29" t="n">
        <v>1</v>
      </c>
      <c r="F7493" s="29"/>
      <c r="G7493" s="29" t="s">
        <v>13966</v>
      </c>
      <c r="H7493" s="30" t="n">
        <v>800</v>
      </c>
      <c r="I7493" s="31" t="n">
        <v>46276</v>
      </c>
      <c r="J7493" s="30" t="n">
        <v>800</v>
      </c>
      <c r="K7493" s="29" t="s">
        <v>120</v>
      </c>
      <c r="L7493" s="29" t="s">
        <v>133</v>
      </c>
      <c r="M7493" s="29"/>
      <c r="N7493" s="29" t="s">
        <v>122</v>
      </c>
      <c r="O7493" s="31" t="n">
        <v>46817</v>
      </c>
      <c r="P7493" s="29" t="s">
        <v>123</v>
      </c>
      <c r="Q7493" s="29" t="n">
        <f aca="false">IFERROR(VALUE(L7493),"")</f>
        <v>9</v>
      </c>
      <c r="R7493" s="29" t="n">
        <f aca="true">IF(O7493="","",O7493-TODAY())</f>
        <v>532</v>
      </c>
      <c r="S7493" s="29" t="str">
        <f aca="false">IF(C7493="&lt;&lt; vazio &gt;&gt;","VAZIA",IF(AND(O7493&lt;&gt;"",R7493&lt;0),"VENCIDO",IF(AND(O7493&lt;&gt;"",R7493&lt;=Parametros!$B$10),"PRÓX. VENCIMENTO",IF(F7493="Q","QUALIDADE",IF(F7493="S","BLOQUEADO",IF(F7493="R","RESTRITO/DEVOLUÇÃO",IF(OR(N7493="QUAR",N7493="QRES"),"QUARENTENA",IF(OR(B7493="DESCARTE",B7493="DEVOLUÇÃO"),"DESCARTE/DEVOLUÇÃO",IF(AND(D7493="",K7493&lt;&gt;""),"SEM LOTE",IF(AND(Q7493&lt;&gt;"",Q7493&gt;=Parametros!$B$11),"PARADO/SEM GIRO","OK"))))))))))</f>
        <v>OK</v>
      </c>
      <c r="T7493" s="29" t="str">
        <f aca="false">IF(AND($S7493="PARADO/SEM GIRO",$K7493="KG",OR(Painel!$B$5="(Todos)",A7493=Painel!$B$5)*OR(Painel!$E$5="(Todos)",P7493=Painel!$E$5)),$J7493+ROW()/10000000,"")</f>
        <v/>
      </c>
      <c r="U7493" s="29" t="str">
        <f aca="false">IF(AND($S7493="VENCIDO",$K7493="KG",OR(Painel!$B$5="(Todos)",A7493=Painel!$B$5)*OR(Painel!$E$5="(Todos)",P7493=Painel!$E$5)),$J7493+ROW()/10000000,"")</f>
        <v/>
      </c>
    </row>
    <row r="7494" customFormat="false" ht="15" hidden="false" customHeight="false" outlineLevel="0" collapsed="false">
      <c r="A7494" s="29" t="s">
        <v>52</v>
      </c>
      <c r="B7494" s="29" t="s">
        <v>13967</v>
      </c>
      <c r="C7494" s="29" t="s">
        <v>917</v>
      </c>
      <c r="D7494" s="29" t="s">
        <v>730</v>
      </c>
      <c r="E7494" s="29" t="n">
        <v>1</v>
      </c>
      <c r="F7494" s="29"/>
      <c r="G7494" s="29" t="s">
        <v>13968</v>
      </c>
      <c r="H7494" s="30" t="n">
        <v>800</v>
      </c>
      <c r="I7494" s="31" t="n">
        <v>46276</v>
      </c>
      <c r="J7494" s="30" t="n">
        <v>800</v>
      </c>
      <c r="K7494" s="29" t="s">
        <v>120</v>
      </c>
      <c r="L7494" s="29" t="s">
        <v>133</v>
      </c>
      <c r="M7494" s="29"/>
      <c r="N7494" s="29" t="s">
        <v>122</v>
      </c>
      <c r="O7494" s="31" t="n">
        <v>46817</v>
      </c>
      <c r="P7494" s="29" t="s">
        <v>123</v>
      </c>
      <c r="Q7494" s="29" t="n">
        <f aca="false">IFERROR(VALUE(L7494),"")</f>
        <v>9</v>
      </c>
      <c r="R7494" s="29" t="n">
        <f aca="true">IF(O7494="","",O7494-TODAY())</f>
        <v>532</v>
      </c>
      <c r="S7494" s="29" t="str">
        <f aca="false">IF(C7494="&lt;&lt; vazio &gt;&gt;","VAZIA",IF(AND(O7494&lt;&gt;"",R7494&lt;0),"VENCIDO",IF(AND(O7494&lt;&gt;"",R7494&lt;=Parametros!$B$10),"PRÓX. VENCIMENTO",IF(F7494="Q","QUALIDADE",IF(F7494="S","BLOQUEADO",IF(F7494="R","RESTRITO/DEVOLUÇÃO",IF(OR(N7494="QUAR",N7494="QRES"),"QUARENTENA",IF(OR(B7494="DESCARTE",B7494="DEVOLUÇÃO"),"DESCARTE/DEVOLUÇÃO",IF(AND(D7494="",K7494&lt;&gt;""),"SEM LOTE",IF(AND(Q7494&lt;&gt;"",Q7494&gt;=Parametros!$B$11),"PARADO/SEM GIRO","OK"))))))))))</f>
        <v>OK</v>
      </c>
      <c r="T7494" s="29" t="str">
        <f aca="false">IF(AND($S7494="PARADO/SEM GIRO",$K7494="KG",OR(Painel!$B$5="(Todos)",A7494=Painel!$B$5)*OR(Painel!$E$5="(Todos)",P7494=Painel!$E$5)),$J7494+ROW()/10000000,"")</f>
        <v/>
      </c>
      <c r="U7494" s="29" t="str">
        <f aca="false">IF(AND($S7494="VENCIDO",$K7494="KG",OR(Painel!$B$5="(Todos)",A7494=Painel!$B$5)*OR(Painel!$E$5="(Todos)",P7494=Painel!$E$5)),$J7494+ROW()/10000000,"")</f>
        <v/>
      </c>
    </row>
    <row r="7495" customFormat="false" ht="15" hidden="false" customHeight="false" outlineLevel="0" collapsed="false">
      <c r="A7495" s="29" t="s">
        <v>52</v>
      </c>
      <c r="B7495" s="29" t="s">
        <v>13969</v>
      </c>
      <c r="C7495" s="29" t="s">
        <v>917</v>
      </c>
      <c r="D7495" s="29" t="s">
        <v>730</v>
      </c>
      <c r="E7495" s="29" t="n">
        <v>1</v>
      </c>
      <c r="F7495" s="29"/>
      <c r="G7495" s="29" t="s">
        <v>13970</v>
      </c>
      <c r="H7495" s="30" t="n">
        <v>800</v>
      </c>
      <c r="I7495" s="31" t="n">
        <v>46276</v>
      </c>
      <c r="J7495" s="30" t="n">
        <v>800</v>
      </c>
      <c r="K7495" s="29" t="s">
        <v>120</v>
      </c>
      <c r="L7495" s="29" t="s">
        <v>133</v>
      </c>
      <c r="M7495" s="29"/>
      <c r="N7495" s="29" t="s">
        <v>122</v>
      </c>
      <c r="O7495" s="31" t="n">
        <v>46817</v>
      </c>
      <c r="P7495" s="29" t="s">
        <v>123</v>
      </c>
      <c r="Q7495" s="29" t="n">
        <f aca="false">IFERROR(VALUE(L7495),"")</f>
        <v>9</v>
      </c>
      <c r="R7495" s="29" t="n">
        <f aca="true">IF(O7495="","",O7495-TODAY())</f>
        <v>532</v>
      </c>
      <c r="S7495" s="29" t="str">
        <f aca="false">IF(C7495="&lt;&lt; vazio &gt;&gt;","VAZIA",IF(AND(O7495&lt;&gt;"",R7495&lt;0),"VENCIDO",IF(AND(O7495&lt;&gt;"",R7495&lt;=Parametros!$B$10),"PRÓX. VENCIMENTO",IF(F7495="Q","QUALIDADE",IF(F7495="S","BLOQUEADO",IF(F7495="R","RESTRITO/DEVOLUÇÃO",IF(OR(N7495="QUAR",N7495="QRES"),"QUARENTENA",IF(OR(B7495="DESCARTE",B7495="DEVOLUÇÃO"),"DESCARTE/DEVOLUÇÃO",IF(AND(D7495="",K7495&lt;&gt;""),"SEM LOTE",IF(AND(Q7495&lt;&gt;"",Q7495&gt;=Parametros!$B$11),"PARADO/SEM GIRO","OK"))))))))))</f>
        <v>OK</v>
      </c>
      <c r="T7495" s="29" t="str">
        <f aca="false">IF(AND($S7495="PARADO/SEM GIRO",$K7495="KG",OR(Painel!$B$5="(Todos)",A7495=Painel!$B$5)*OR(Painel!$E$5="(Todos)",P7495=Painel!$E$5)),$J7495+ROW()/10000000,"")</f>
        <v/>
      </c>
      <c r="U7495" s="29" t="str">
        <f aca="false">IF(AND($S7495="VENCIDO",$K7495="KG",OR(Painel!$B$5="(Todos)",A7495=Painel!$B$5)*OR(Painel!$E$5="(Todos)",P7495=Painel!$E$5)),$J7495+ROW()/10000000,"")</f>
        <v/>
      </c>
    </row>
    <row r="7496" customFormat="false" ht="15" hidden="false" customHeight="false" outlineLevel="0" collapsed="false">
      <c r="A7496" s="29" t="s">
        <v>52</v>
      </c>
      <c r="B7496" s="29" t="s">
        <v>13971</v>
      </c>
      <c r="C7496" s="29" t="s">
        <v>1381</v>
      </c>
      <c r="D7496" s="29" t="s">
        <v>2544</v>
      </c>
      <c r="E7496" s="29" t="n">
        <v>1</v>
      </c>
      <c r="F7496" s="29"/>
      <c r="G7496" s="29" t="s">
        <v>13972</v>
      </c>
      <c r="H7496" s="30" t="n">
        <v>800</v>
      </c>
      <c r="I7496" s="31" t="n">
        <v>46231</v>
      </c>
      <c r="J7496" s="30" t="n">
        <v>800</v>
      </c>
      <c r="K7496" s="29" t="s">
        <v>120</v>
      </c>
      <c r="L7496" s="29" t="s">
        <v>2246</v>
      </c>
      <c r="M7496" s="29"/>
      <c r="N7496" s="29" t="s">
        <v>122</v>
      </c>
      <c r="O7496" s="31" t="n">
        <v>46591</v>
      </c>
      <c r="P7496" s="29" t="s">
        <v>123</v>
      </c>
      <c r="Q7496" s="29" t="n">
        <f aca="false">IFERROR(VALUE(L7496),"")</f>
        <v>54</v>
      </c>
      <c r="R7496" s="29" t="n">
        <f aca="true">IF(O7496="","",O7496-TODAY())</f>
        <v>306</v>
      </c>
      <c r="S7496" s="29" t="str">
        <f aca="false">IF(C7496="&lt;&lt; vazio &gt;&gt;","VAZIA",IF(AND(O7496&lt;&gt;"",R7496&lt;0),"VENCIDO",IF(AND(O7496&lt;&gt;"",R7496&lt;=Parametros!$B$10),"PRÓX. VENCIMENTO",IF(F7496="Q","QUALIDADE",IF(F7496="S","BLOQUEADO",IF(F7496="R","RESTRITO/DEVOLUÇÃO",IF(OR(N7496="QUAR",N7496="QRES"),"QUARENTENA",IF(OR(B7496="DESCARTE",B7496="DEVOLUÇÃO"),"DESCARTE/DEVOLUÇÃO",IF(AND(D7496="",K7496&lt;&gt;""),"SEM LOTE",IF(AND(Q7496&lt;&gt;"",Q7496&gt;=Parametros!$B$11),"PARADO/SEM GIRO","OK"))))))))))</f>
        <v>OK</v>
      </c>
      <c r="T7496" s="29" t="str">
        <f aca="false">IF(AND($S7496="PARADO/SEM GIRO",$K7496="KG",OR(Painel!$B$5="(Todos)",A7496=Painel!$B$5)*OR(Painel!$E$5="(Todos)",P7496=Painel!$E$5)),$J7496+ROW()/10000000,"")</f>
        <v/>
      </c>
      <c r="U7496" s="29" t="str">
        <f aca="false">IF(AND($S7496="VENCIDO",$K7496="KG",OR(Painel!$B$5="(Todos)",A7496=Painel!$B$5)*OR(Painel!$E$5="(Todos)",P7496=Painel!$E$5)),$J7496+ROW()/10000000,"")</f>
        <v/>
      </c>
    </row>
    <row r="7497" customFormat="false" ht="15" hidden="false" customHeight="false" outlineLevel="0" collapsed="false">
      <c r="A7497" s="29" t="s">
        <v>52</v>
      </c>
      <c r="B7497" s="29" t="s">
        <v>13973</v>
      </c>
      <c r="C7497" s="29" t="s">
        <v>115</v>
      </c>
      <c r="D7497" s="29"/>
      <c r="E7497" s="29" t="n">
        <v>0</v>
      </c>
      <c r="F7497" s="29"/>
      <c r="G7497" s="29"/>
      <c r="H7497" s="30" t="n">
        <v>0</v>
      </c>
      <c r="I7497" s="29"/>
      <c r="J7497" s="30" t="n">
        <v>0</v>
      </c>
      <c r="K7497" s="29"/>
      <c r="L7497" s="29" t="s">
        <v>116</v>
      </c>
      <c r="M7497" s="29"/>
      <c r="N7497" s="29"/>
      <c r="O7497" s="29"/>
      <c r="P7497" s="29"/>
      <c r="Q7497" s="29" t="n">
        <f aca="false">IFERROR(VALUE(L7497),"")</f>
        <v>0</v>
      </c>
      <c r="R7497" s="29" t="str">
        <f aca="true">IF(O7497="","",O7497-TODAY())</f>
        <v/>
      </c>
      <c r="S7497" s="29" t="str">
        <f aca="false">IF(C7497="&lt;&lt; vazio &gt;&gt;","VAZIA",IF(AND(O7497&lt;&gt;"",R7497&lt;0),"VENCIDO",IF(AND(O7497&lt;&gt;"",R7497&lt;=Parametros!$B$10),"PRÓX. VENCIMENTO",IF(F7497="Q","QUALIDADE",IF(F7497="S","BLOQUEADO",IF(F7497="R","RESTRITO/DEVOLUÇÃO",IF(OR(N7497="QUAR",N7497="QRES"),"QUARENTENA",IF(OR(B7497="DESCARTE",B7497="DEVOLUÇÃO"),"DESCARTE/DEVOLUÇÃO",IF(AND(D7497="",K7497&lt;&gt;""),"SEM LOTE",IF(AND(Q7497&lt;&gt;"",Q7497&gt;=Parametros!$B$11),"PARADO/SEM GIRO","OK"))))))))))</f>
        <v>VAZIA</v>
      </c>
      <c r="T7497" s="29" t="str">
        <f aca="false">IF(AND($S7497="PARADO/SEM GIRO",$K7497="KG",OR(Painel!$B$5="(Todos)",A7497=Painel!$B$5)*OR(Painel!$E$5="(Todos)",P7497=Painel!$E$5)),$J7497+ROW()/10000000,"")</f>
        <v/>
      </c>
      <c r="U7497" s="29" t="str">
        <f aca="false">IF(AND($S7497="VENCIDO",$K7497="KG",OR(Painel!$B$5="(Todos)",A7497=Painel!$B$5)*OR(Painel!$E$5="(Todos)",P7497=Painel!$E$5)),$J7497+ROW()/10000000,"")</f>
        <v/>
      </c>
    </row>
    <row r="7498" customFormat="false" ht="15" hidden="false" customHeight="false" outlineLevel="0" collapsed="false">
      <c r="A7498" s="29" t="s">
        <v>52</v>
      </c>
      <c r="B7498" s="29" t="s">
        <v>13974</v>
      </c>
      <c r="C7498" s="29" t="s">
        <v>317</v>
      </c>
      <c r="D7498" s="29" t="s">
        <v>1006</v>
      </c>
      <c r="E7498" s="29" t="n">
        <v>1</v>
      </c>
      <c r="F7498" s="29" t="s">
        <v>268</v>
      </c>
      <c r="G7498" s="29" t="s">
        <v>13975</v>
      </c>
      <c r="H7498" s="30" t="n">
        <v>590.4</v>
      </c>
      <c r="I7498" s="31" t="n">
        <v>46285</v>
      </c>
      <c r="J7498" s="30" t="n">
        <v>590.4</v>
      </c>
      <c r="K7498" s="29" t="s">
        <v>120</v>
      </c>
      <c r="L7498" s="29" t="s">
        <v>116</v>
      </c>
      <c r="M7498" s="29"/>
      <c r="N7498" s="29" t="s">
        <v>122</v>
      </c>
      <c r="O7498" s="31" t="n">
        <v>46831</v>
      </c>
      <c r="P7498" s="29" t="s">
        <v>123</v>
      </c>
      <c r="Q7498" s="29" t="n">
        <f aca="false">IFERROR(VALUE(L7498),"")</f>
        <v>0</v>
      </c>
      <c r="R7498" s="29" t="n">
        <f aca="true">IF(O7498="","",O7498-TODAY())</f>
        <v>546</v>
      </c>
      <c r="S7498" s="29" t="str">
        <f aca="false">IF(C7498="&lt;&lt; vazio &gt;&gt;","VAZIA",IF(AND(O7498&lt;&gt;"",R7498&lt;0),"VENCIDO",IF(AND(O7498&lt;&gt;"",R7498&lt;=Parametros!$B$10),"PRÓX. VENCIMENTO",IF(F7498="Q","QUALIDADE",IF(F7498="S","BLOQUEADO",IF(F7498="R","RESTRITO/DEVOLUÇÃO",IF(OR(N7498="QUAR",N7498="QRES"),"QUARENTENA",IF(OR(B7498="DESCARTE",B7498="DEVOLUÇÃO"),"DESCARTE/DEVOLUÇÃO",IF(AND(D7498="",K7498&lt;&gt;""),"SEM LOTE",IF(AND(Q7498&lt;&gt;"",Q7498&gt;=Parametros!$B$11),"PARADO/SEM GIRO","OK"))))))))))</f>
        <v>QUALIDADE</v>
      </c>
      <c r="T7498" s="29" t="str">
        <f aca="false">IF(AND($S7498="PARADO/SEM GIRO",$K7498="KG",OR(Painel!$B$5="(Todos)",A7498=Painel!$B$5)*OR(Painel!$E$5="(Todos)",P7498=Painel!$E$5)),$J7498+ROW()/10000000,"")</f>
        <v/>
      </c>
      <c r="U7498" s="29" t="str">
        <f aca="false">IF(AND($S7498="VENCIDO",$K7498="KG",OR(Painel!$B$5="(Todos)",A7498=Painel!$B$5)*OR(Painel!$E$5="(Todos)",P7498=Painel!$E$5)),$J7498+ROW()/10000000,"")</f>
        <v/>
      </c>
    </row>
    <row r="7499" customFormat="false" ht="15" hidden="false" customHeight="false" outlineLevel="0" collapsed="false">
      <c r="A7499" s="29" t="s">
        <v>52</v>
      </c>
      <c r="B7499" s="29" t="s">
        <v>13976</v>
      </c>
      <c r="C7499" s="29" t="s">
        <v>1381</v>
      </c>
      <c r="D7499" s="29" t="s">
        <v>2544</v>
      </c>
      <c r="E7499" s="29" t="n">
        <v>1</v>
      </c>
      <c r="F7499" s="29"/>
      <c r="G7499" s="29" t="s">
        <v>13977</v>
      </c>
      <c r="H7499" s="30" t="n">
        <v>800</v>
      </c>
      <c r="I7499" s="31" t="n">
        <v>46231</v>
      </c>
      <c r="J7499" s="30" t="n">
        <v>800</v>
      </c>
      <c r="K7499" s="29" t="s">
        <v>120</v>
      </c>
      <c r="L7499" s="29" t="s">
        <v>2246</v>
      </c>
      <c r="M7499" s="29"/>
      <c r="N7499" s="29" t="s">
        <v>122</v>
      </c>
      <c r="O7499" s="31" t="n">
        <v>46591</v>
      </c>
      <c r="P7499" s="29" t="s">
        <v>123</v>
      </c>
      <c r="Q7499" s="29" t="n">
        <f aca="false">IFERROR(VALUE(L7499),"")</f>
        <v>54</v>
      </c>
      <c r="R7499" s="29" t="n">
        <f aca="true">IF(O7499="","",O7499-TODAY())</f>
        <v>306</v>
      </c>
      <c r="S7499" s="29" t="str">
        <f aca="false">IF(C7499="&lt;&lt; vazio &gt;&gt;","VAZIA",IF(AND(O7499&lt;&gt;"",R7499&lt;0),"VENCIDO",IF(AND(O7499&lt;&gt;"",R7499&lt;=Parametros!$B$10),"PRÓX. VENCIMENTO",IF(F7499="Q","QUALIDADE",IF(F7499="S","BLOQUEADO",IF(F7499="R","RESTRITO/DEVOLUÇÃO",IF(OR(N7499="QUAR",N7499="QRES"),"QUARENTENA",IF(OR(B7499="DESCARTE",B7499="DEVOLUÇÃO"),"DESCARTE/DEVOLUÇÃO",IF(AND(D7499="",K7499&lt;&gt;""),"SEM LOTE",IF(AND(Q7499&lt;&gt;"",Q7499&gt;=Parametros!$B$11),"PARADO/SEM GIRO","OK"))))))))))</f>
        <v>OK</v>
      </c>
      <c r="T7499" s="29" t="str">
        <f aca="false">IF(AND($S7499="PARADO/SEM GIRO",$K7499="KG",OR(Painel!$B$5="(Todos)",A7499=Painel!$B$5)*OR(Painel!$E$5="(Todos)",P7499=Painel!$E$5)),$J7499+ROW()/10000000,"")</f>
        <v/>
      </c>
      <c r="U7499" s="29" t="str">
        <f aca="false">IF(AND($S7499="VENCIDO",$K7499="KG",OR(Painel!$B$5="(Todos)",A7499=Painel!$B$5)*OR(Painel!$E$5="(Todos)",P7499=Painel!$E$5)),$J7499+ROW()/10000000,"")</f>
        <v/>
      </c>
    </row>
    <row r="7500" customFormat="false" ht="15" hidden="false" customHeight="false" outlineLevel="0" collapsed="false">
      <c r="A7500" s="29" t="s">
        <v>52</v>
      </c>
      <c r="B7500" s="29" t="s">
        <v>13978</v>
      </c>
      <c r="C7500" s="29" t="s">
        <v>217</v>
      </c>
      <c r="D7500" s="29" t="s">
        <v>9025</v>
      </c>
      <c r="E7500" s="29" t="n">
        <v>1</v>
      </c>
      <c r="F7500" s="29"/>
      <c r="G7500" s="29" t="s">
        <v>13979</v>
      </c>
      <c r="H7500" s="30" t="n">
        <v>800</v>
      </c>
      <c r="I7500" s="31" t="n">
        <v>46266</v>
      </c>
      <c r="J7500" s="30" t="n">
        <v>800</v>
      </c>
      <c r="K7500" s="29" t="s">
        <v>120</v>
      </c>
      <c r="L7500" s="29" t="s">
        <v>180</v>
      </c>
      <c r="M7500" s="29"/>
      <c r="N7500" s="29" t="s">
        <v>122</v>
      </c>
      <c r="O7500" s="31" t="n">
        <v>46936</v>
      </c>
      <c r="P7500" s="29" t="s">
        <v>123</v>
      </c>
      <c r="Q7500" s="29" t="n">
        <f aca="false">IFERROR(VALUE(L7500),"")</f>
        <v>19</v>
      </c>
      <c r="R7500" s="29" t="n">
        <f aca="true">IF(O7500="","",O7500-TODAY())</f>
        <v>651</v>
      </c>
      <c r="S7500" s="29" t="str">
        <f aca="false">IF(C7500="&lt;&lt; vazio &gt;&gt;","VAZIA",IF(AND(O7500&lt;&gt;"",R7500&lt;0),"VENCIDO",IF(AND(O7500&lt;&gt;"",R7500&lt;=Parametros!$B$10),"PRÓX. VENCIMENTO",IF(F7500="Q","QUALIDADE",IF(F7500="S","BLOQUEADO",IF(F7500="R","RESTRITO/DEVOLUÇÃO",IF(OR(N7500="QUAR",N7500="QRES"),"QUARENTENA",IF(OR(B7500="DESCARTE",B7500="DEVOLUÇÃO"),"DESCARTE/DEVOLUÇÃO",IF(AND(D7500="",K7500&lt;&gt;""),"SEM LOTE",IF(AND(Q7500&lt;&gt;"",Q7500&gt;=Parametros!$B$11),"PARADO/SEM GIRO","OK"))))))))))</f>
        <v>OK</v>
      </c>
      <c r="T7500" s="29" t="str">
        <f aca="false">IF(AND($S7500="PARADO/SEM GIRO",$K7500="KG",OR(Painel!$B$5="(Todos)",A7500=Painel!$B$5)*OR(Painel!$E$5="(Todos)",P7500=Painel!$E$5)),$J7500+ROW()/10000000,"")</f>
        <v/>
      </c>
      <c r="U7500" s="29" t="str">
        <f aca="false">IF(AND($S7500="VENCIDO",$K7500="KG",OR(Painel!$B$5="(Todos)",A7500=Painel!$B$5)*OR(Painel!$E$5="(Todos)",P7500=Painel!$E$5)),$J7500+ROW()/10000000,"")</f>
        <v/>
      </c>
    </row>
    <row r="7501" customFormat="false" ht="15" hidden="false" customHeight="false" outlineLevel="0" collapsed="false">
      <c r="A7501" s="29" t="s">
        <v>52</v>
      </c>
      <c r="B7501" s="29" t="s">
        <v>13980</v>
      </c>
      <c r="C7501" s="29" t="s">
        <v>876</v>
      </c>
      <c r="D7501" s="29" t="s">
        <v>9323</v>
      </c>
      <c r="E7501" s="29" t="n">
        <v>1</v>
      </c>
      <c r="F7501" s="29"/>
      <c r="G7501" s="29" t="s">
        <v>13981</v>
      </c>
      <c r="H7501" s="30" t="n">
        <v>720</v>
      </c>
      <c r="I7501" s="31" t="n">
        <v>46264</v>
      </c>
      <c r="J7501" s="30" t="n">
        <v>720</v>
      </c>
      <c r="K7501" s="29" t="s">
        <v>120</v>
      </c>
      <c r="L7501" s="29" t="s">
        <v>2571</v>
      </c>
      <c r="M7501" s="29"/>
      <c r="N7501" s="29" t="s">
        <v>122</v>
      </c>
      <c r="O7501" s="31" t="n">
        <v>46810</v>
      </c>
      <c r="P7501" s="29" t="s">
        <v>123</v>
      </c>
      <c r="Q7501" s="29" t="n">
        <f aca="false">IFERROR(VALUE(L7501),"")</f>
        <v>21</v>
      </c>
      <c r="R7501" s="29" t="n">
        <f aca="true">IF(O7501="","",O7501-TODAY())</f>
        <v>525</v>
      </c>
      <c r="S7501" s="29" t="str">
        <f aca="false">IF(C7501="&lt;&lt; vazio &gt;&gt;","VAZIA",IF(AND(O7501&lt;&gt;"",R7501&lt;0),"VENCIDO",IF(AND(O7501&lt;&gt;"",R7501&lt;=Parametros!$B$10),"PRÓX. VENCIMENTO",IF(F7501="Q","QUALIDADE",IF(F7501="S","BLOQUEADO",IF(F7501="R","RESTRITO/DEVOLUÇÃO",IF(OR(N7501="QUAR",N7501="QRES"),"QUARENTENA",IF(OR(B7501="DESCARTE",B7501="DEVOLUÇÃO"),"DESCARTE/DEVOLUÇÃO",IF(AND(D7501="",K7501&lt;&gt;""),"SEM LOTE",IF(AND(Q7501&lt;&gt;"",Q7501&gt;=Parametros!$B$11),"PARADO/SEM GIRO","OK"))))))))))</f>
        <v>OK</v>
      </c>
      <c r="T7501" s="29" t="str">
        <f aca="false">IF(AND($S7501="PARADO/SEM GIRO",$K7501="KG",OR(Painel!$B$5="(Todos)",A7501=Painel!$B$5)*OR(Painel!$E$5="(Todos)",P7501=Painel!$E$5)),$J7501+ROW()/10000000,"")</f>
        <v/>
      </c>
      <c r="U7501" s="29" t="str">
        <f aca="false">IF(AND($S7501="VENCIDO",$K7501="KG",OR(Painel!$B$5="(Todos)",A7501=Painel!$B$5)*OR(Painel!$E$5="(Todos)",P7501=Painel!$E$5)),$J7501+ROW()/10000000,"")</f>
        <v/>
      </c>
    </row>
    <row r="7502" customFormat="false" ht="15" hidden="false" customHeight="false" outlineLevel="0" collapsed="false">
      <c r="A7502" s="29" t="s">
        <v>52</v>
      </c>
      <c r="B7502" s="29" t="s">
        <v>13982</v>
      </c>
      <c r="C7502" s="29" t="s">
        <v>876</v>
      </c>
      <c r="D7502" s="29" t="s">
        <v>8352</v>
      </c>
      <c r="E7502" s="29" t="n">
        <v>1</v>
      </c>
      <c r="F7502" s="29"/>
      <c r="G7502" s="29" t="s">
        <v>13983</v>
      </c>
      <c r="H7502" s="30" t="n">
        <v>720</v>
      </c>
      <c r="I7502" s="31" t="n">
        <v>46266</v>
      </c>
      <c r="J7502" s="30" t="n">
        <v>720</v>
      </c>
      <c r="K7502" s="29" t="s">
        <v>120</v>
      </c>
      <c r="L7502" s="29" t="s">
        <v>180</v>
      </c>
      <c r="M7502" s="29"/>
      <c r="N7502" s="29" t="s">
        <v>122</v>
      </c>
      <c r="O7502" s="31" t="n">
        <v>46811</v>
      </c>
      <c r="P7502" s="29" t="s">
        <v>123</v>
      </c>
      <c r="Q7502" s="29" t="n">
        <f aca="false">IFERROR(VALUE(L7502),"")</f>
        <v>19</v>
      </c>
      <c r="R7502" s="29" t="n">
        <f aca="true">IF(O7502="","",O7502-TODAY())</f>
        <v>526</v>
      </c>
      <c r="S7502" s="29" t="str">
        <f aca="false">IF(C7502="&lt;&lt; vazio &gt;&gt;","VAZIA",IF(AND(O7502&lt;&gt;"",R7502&lt;0),"VENCIDO",IF(AND(O7502&lt;&gt;"",R7502&lt;=Parametros!$B$10),"PRÓX. VENCIMENTO",IF(F7502="Q","QUALIDADE",IF(F7502="S","BLOQUEADO",IF(F7502="R","RESTRITO/DEVOLUÇÃO",IF(OR(N7502="QUAR",N7502="QRES"),"QUARENTENA",IF(OR(B7502="DESCARTE",B7502="DEVOLUÇÃO"),"DESCARTE/DEVOLUÇÃO",IF(AND(D7502="",K7502&lt;&gt;""),"SEM LOTE",IF(AND(Q7502&lt;&gt;"",Q7502&gt;=Parametros!$B$11),"PARADO/SEM GIRO","OK"))))))))))</f>
        <v>OK</v>
      </c>
      <c r="T7502" s="29" t="str">
        <f aca="false">IF(AND($S7502="PARADO/SEM GIRO",$K7502="KG",OR(Painel!$B$5="(Todos)",A7502=Painel!$B$5)*OR(Painel!$E$5="(Todos)",P7502=Painel!$E$5)),$J7502+ROW()/10000000,"")</f>
        <v/>
      </c>
      <c r="U7502" s="29" t="str">
        <f aca="false">IF(AND($S7502="VENCIDO",$K7502="KG",OR(Painel!$B$5="(Todos)",A7502=Painel!$B$5)*OR(Painel!$E$5="(Todos)",P7502=Painel!$E$5)),$J7502+ROW()/10000000,"")</f>
        <v/>
      </c>
    </row>
    <row r="7503" customFormat="false" ht="15" hidden="false" customHeight="false" outlineLevel="0" collapsed="false">
      <c r="A7503" s="29" t="s">
        <v>52</v>
      </c>
      <c r="B7503" s="29" t="s">
        <v>13984</v>
      </c>
      <c r="C7503" s="29" t="s">
        <v>204</v>
      </c>
      <c r="D7503" s="29" t="s">
        <v>206</v>
      </c>
      <c r="E7503" s="29" t="n">
        <v>1</v>
      </c>
      <c r="F7503" s="29" t="s">
        <v>137</v>
      </c>
      <c r="G7503" s="29" t="s">
        <v>13985</v>
      </c>
      <c r="H7503" s="30" t="n">
        <v>384</v>
      </c>
      <c r="I7503" s="31" t="n">
        <v>46271</v>
      </c>
      <c r="J7503" s="30" t="n">
        <v>384</v>
      </c>
      <c r="K7503" s="29" t="s">
        <v>120</v>
      </c>
      <c r="L7503" s="29" t="s">
        <v>221</v>
      </c>
      <c r="M7503" s="29"/>
      <c r="N7503" s="29" t="s">
        <v>134</v>
      </c>
      <c r="O7503" s="31" t="n">
        <v>46290</v>
      </c>
      <c r="P7503" s="29" t="s">
        <v>123</v>
      </c>
      <c r="Q7503" s="29" t="n">
        <f aca="false">IFERROR(VALUE(L7503),"")</f>
        <v>14</v>
      </c>
      <c r="R7503" s="29" t="n">
        <f aca="true">IF(O7503="","",O7503-TODAY())</f>
        <v>5</v>
      </c>
      <c r="S7503" s="29" t="str">
        <f aca="false">IF(C7503="&lt;&lt; vazio &gt;&gt;","VAZIA",IF(AND(O7503&lt;&gt;"",R7503&lt;0),"VENCIDO",IF(AND(O7503&lt;&gt;"",R7503&lt;=Parametros!$B$10),"PRÓX. VENCIMENTO",IF(F7503="Q","QUALIDADE",IF(F7503="S","BLOQUEADO",IF(F7503="R","RESTRITO/DEVOLUÇÃO",IF(OR(N7503="QUAR",N7503="QRES"),"QUARENTENA",IF(OR(B7503="DESCARTE",B7503="DEVOLUÇÃO"),"DESCARTE/DEVOLUÇÃO",IF(AND(D7503="",K7503&lt;&gt;""),"SEM LOTE",IF(AND(Q7503&lt;&gt;"",Q7503&gt;=Parametros!$B$11),"PARADO/SEM GIRO","OK"))))))))))</f>
        <v>PRÓX. VENCIMENTO</v>
      </c>
      <c r="T7503" s="29" t="str">
        <f aca="false">IF(AND($S7503="PARADO/SEM GIRO",$K7503="KG",OR(Painel!$B$5="(Todos)",A7503=Painel!$B$5)*OR(Painel!$E$5="(Todos)",P7503=Painel!$E$5)),$J7503+ROW()/10000000,"")</f>
        <v/>
      </c>
      <c r="U7503" s="29" t="str">
        <f aca="false">IF(AND($S7503="VENCIDO",$K7503="KG",OR(Painel!$B$5="(Todos)",A7503=Painel!$B$5)*OR(Painel!$E$5="(Todos)",P7503=Painel!$E$5)),$J7503+ROW()/10000000,"")</f>
        <v/>
      </c>
    </row>
    <row r="7504" customFormat="false" ht="15" hidden="false" customHeight="false" outlineLevel="0" collapsed="false">
      <c r="A7504" s="29" t="s">
        <v>52</v>
      </c>
      <c r="B7504" s="29" t="s">
        <v>13986</v>
      </c>
      <c r="C7504" s="29" t="s">
        <v>876</v>
      </c>
      <c r="D7504" s="29" t="s">
        <v>9323</v>
      </c>
      <c r="E7504" s="29" t="n">
        <v>1</v>
      </c>
      <c r="F7504" s="29"/>
      <c r="G7504" s="29" t="s">
        <v>13987</v>
      </c>
      <c r="H7504" s="30" t="n">
        <v>720</v>
      </c>
      <c r="I7504" s="31" t="n">
        <v>46264</v>
      </c>
      <c r="J7504" s="30" t="n">
        <v>720</v>
      </c>
      <c r="K7504" s="29" t="s">
        <v>120</v>
      </c>
      <c r="L7504" s="29" t="s">
        <v>2571</v>
      </c>
      <c r="M7504" s="29"/>
      <c r="N7504" s="29" t="s">
        <v>122</v>
      </c>
      <c r="O7504" s="31" t="n">
        <v>46810</v>
      </c>
      <c r="P7504" s="29" t="s">
        <v>123</v>
      </c>
      <c r="Q7504" s="29" t="n">
        <f aca="false">IFERROR(VALUE(L7504),"")</f>
        <v>21</v>
      </c>
      <c r="R7504" s="29" t="n">
        <f aca="true">IF(O7504="","",O7504-TODAY())</f>
        <v>525</v>
      </c>
      <c r="S7504" s="29" t="str">
        <f aca="false">IF(C7504="&lt;&lt; vazio &gt;&gt;","VAZIA",IF(AND(O7504&lt;&gt;"",R7504&lt;0),"VENCIDO",IF(AND(O7504&lt;&gt;"",R7504&lt;=Parametros!$B$10),"PRÓX. VENCIMENTO",IF(F7504="Q","QUALIDADE",IF(F7504="S","BLOQUEADO",IF(F7504="R","RESTRITO/DEVOLUÇÃO",IF(OR(N7504="QUAR",N7504="QRES"),"QUARENTENA",IF(OR(B7504="DESCARTE",B7504="DEVOLUÇÃO"),"DESCARTE/DEVOLUÇÃO",IF(AND(D7504="",K7504&lt;&gt;""),"SEM LOTE",IF(AND(Q7504&lt;&gt;"",Q7504&gt;=Parametros!$B$11),"PARADO/SEM GIRO","OK"))))))))))</f>
        <v>OK</v>
      </c>
      <c r="T7504" s="29" t="str">
        <f aca="false">IF(AND($S7504="PARADO/SEM GIRO",$K7504="KG",OR(Painel!$B$5="(Todos)",A7504=Painel!$B$5)*OR(Painel!$E$5="(Todos)",P7504=Painel!$E$5)),$J7504+ROW()/10000000,"")</f>
        <v/>
      </c>
      <c r="U7504" s="29" t="str">
        <f aca="false">IF(AND($S7504="VENCIDO",$K7504="KG",OR(Painel!$B$5="(Todos)",A7504=Painel!$B$5)*OR(Painel!$E$5="(Todos)",P7504=Painel!$E$5)),$J7504+ROW()/10000000,"")</f>
        <v/>
      </c>
    </row>
    <row r="7505" customFormat="false" ht="15" hidden="false" customHeight="false" outlineLevel="0" collapsed="false">
      <c r="A7505" s="29" t="s">
        <v>52</v>
      </c>
      <c r="B7505" s="29" t="s">
        <v>13988</v>
      </c>
      <c r="C7505" s="29" t="s">
        <v>115</v>
      </c>
      <c r="D7505" s="29"/>
      <c r="E7505" s="29" t="n">
        <v>0</v>
      </c>
      <c r="F7505" s="29"/>
      <c r="G7505" s="29"/>
      <c r="H7505" s="30" t="n">
        <v>0</v>
      </c>
      <c r="I7505" s="29"/>
      <c r="J7505" s="30" t="n">
        <v>0</v>
      </c>
      <c r="K7505" s="29"/>
      <c r="L7505" s="29" t="s">
        <v>116</v>
      </c>
      <c r="M7505" s="29"/>
      <c r="N7505" s="29"/>
      <c r="O7505" s="29"/>
      <c r="P7505" s="29"/>
      <c r="Q7505" s="29" t="n">
        <f aca="false">IFERROR(VALUE(L7505),"")</f>
        <v>0</v>
      </c>
      <c r="R7505" s="29" t="str">
        <f aca="true">IF(O7505="","",O7505-TODAY())</f>
        <v/>
      </c>
      <c r="S7505" s="29" t="str">
        <f aca="false">IF(C7505="&lt;&lt; vazio &gt;&gt;","VAZIA",IF(AND(O7505&lt;&gt;"",R7505&lt;0),"VENCIDO",IF(AND(O7505&lt;&gt;"",R7505&lt;=Parametros!$B$10),"PRÓX. VENCIMENTO",IF(F7505="Q","QUALIDADE",IF(F7505="S","BLOQUEADO",IF(F7505="R","RESTRITO/DEVOLUÇÃO",IF(OR(N7505="QUAR",N7505="QRES"),"QUARENTENA",IF(OR(B7505="DESCARTE",B7505="DEVOLUÇÃO"),"DESCARTE/DEVOLUÇÃO",IF(AND(D7505="",K7505&lt;&gt;""),"SEM LOTE",IF(AND(Q7505&lt;&gt;"",Q7505&gt;=Parametros!$B$11),"PARADO/SEM GIRO","OK"))))))))))</f>
        <v>VAZIA</v>
      </c>
      <c r="T7505" s="29" t="str">
        <f aca="false">IF(AND($S7505="PARADO/SEM GIRO",$K7505="KG",OR(Painel!$B$5="(Todos)",A7505=Painel!$B$5)*OR(Painel!$E$5="(Todos)",P7505=Painel!$E$5)),$J7505+ROW()/10000000,"")</f>
        <v/>
      </c>
      <c r="U7505" s="29" t="str">
        <f aca="false">IF(AND($S7505="VENCIDO",$K7505="KG",OR(Painel!$B$5="(Todos)",A7505=Painel!$B$5)*OR(Painel!$E$5="(Todos)",P7505=Painel!$E$5)),$J7505+ROW()/10000000,"")</f>
        <v/>
      </c>
    </row>
    <row r="7506" customFormat="false" ht="15" hidden="false" customHeight="false" outlineLevel="0" collapsed="false">
      <c r="A7506" s="29" t="s">
        <v>52</v>
      </c>
      <c r="B7506" s="29" t="s">
        <v>13989</v>
      </c>
      <c r="C7506" s="29" t="s">
        <v>115</v>
      </c>
      <c r="D7506" s="29"/>
      <c r="E7506" s="29" t="n">
        <v>0</v>
      </c>
      <c r="F7506" s="29"/>
      <c r="G7506" s="29"/>
      <c r="H7506" s="30" t="n">
        <v>0</v>
      </c>
      <c r="I7506" s="29"/>
      <c r="J7506" s="30" t="n">
        <v>0</v>
      </c>
      <c r="K7506" s="29"/>
      <c r="L7506" s="29" t="s">
        <v>116</v>
      </c>
      <c r="M7506" s="29"/>
      <c r="N7506" s="29"/>
      <c r="O7506" s="29"/>
      <c r="P7506" s="29"/>
      <c r="Q7506" s="29" t="n">
        <f aca="false">IFERROR(VALUE(L7506),"")</f>
        <v>0</v>
      </c>
      <c r="R7506" s="29" t="str">
        <f aca="true">IF(O7506="","",O7506-TODAY())</f>
        <v/>
      </c>
      <c r="S7506" s="29" t="str">
        <f aca="false">IF(C7506="&lt;&lt; vazio &gt;&gt;","VAZIA",IF(AND(O7506&lt;&gt;"",R7506&lt;0),"VENCIDO",IF(AND(O7506&lt;&gt;"",R7506&lt;=Parametros!$B$10),"PRÓX. VENCIMENTO",IF(F7506="Q","QUALIDADE",IF(F7506="S","BLOQUEADO",IF(F7506="R","RESTRITO/DEVOLUÇÃO",IF(OR(N7506="QUAR",N7506="QRES"),"QUARENTENA",IF(OR(B7506="DESCARTE",B7506="DEVOLUÇÃO"),"DESCARTE/DEVOLUÇÃO",IF(AND(D7506="",K7506&lt;&gt;""),"SEM LOTE",IF(AND(Q7506&lt;&gt;"",Q7506&gt;=Parametros!$B$11),"PARADO/SEM GIRO","OK"))))))))))</f>
        <v>VAZIA</v>
      </c>
      <c r="T7506" s="29" t="str">
        <f aca="false">IF(AND($S7506="PARADO/SEM GIRO",$K7506="KG",OR(Painel!$B$5="(Todos)",A7506=Painel!$B$5)*OR(Painel!$E$5="(Todos)",P7506=Painel!$E$5)),$J7506+ROW()/10000000,"")</f>
        <v/>
      </c>
      <c r="U7506" s="29" t="str">
        <f aca="false">IF(AND($S7506="VENCIDO",$K7506="KG",OR(Painel!$B$5="(Todos)",A7506=Painel!$B$5)*OR(Painel!$E$5="(Todos)",P7506=Painel!$E$5)),$J7506+ROW()/10000000,"")</f>
        <v/>
      </c>
    </row>
    <row r="7507" customFormat="false" ht="15" hidden="false" customHeight="false" outlineLevel="0" collapsed="false">
      <c r="A7507" s="29" t="s">
        <v>52</v>
      </c>
      <c r="B7507" s="29" t="s">
        <v>13990</v>
      </c>
      <c r="C7507" s="29" t="s">
        <v>1381</v>
      </c>
      <c r="D7507" s="29" t="s">
        <v>2544</v>
      </c>
      <c r="E7507" s="29" t="n">
        <v>1</v>
      </c>
      <c r="F7507" s="29"/>
      <c r="G7507" s="29" t="s">
        <v>13991</v>
      </c>
      <c r="H7507" s="30" t="n">
        <v>800</v>
      </c>
      <c r="I7507" s="31" t="n">
        <v>46231</v>
      </c>
      <c r="J7507" s="30" t="n">
        <v>800</v>
      </c>
      <c r="K7507" s="29" t="s">
        <v>120</v>
      </c>
      <c r="L7507" s="29" t="s">
        <v>2246</v>
      </c>
      <c r="M7507" s="29"/>
      <c r="N7507" s="29" t="s">
        <v>122</v>
      </c>
      <c r="O7507" s="31" t="n">
        <v>46591</v>
      </c>
      <c r="P7507" s="29" t="s">
        <v>123</v>
      </c>
      <c r="Q7507" s="29" t="n">
        <f aca="false">IFERROR(VALUE(L7507),"")</f>
        <v>54</v>
      </c>
      <c r="R7507" s="29" t="n">
        <f aca="true">IF(O7507="","",O7507-TODAY())</f>
        <v>306</v>
      </c>
      <c r="S7507" s="29" t="str">
        <f aca="false">IF(C7507="&lt;&lt; vazio &gt;&gt;","VAZIA",IF(AND(O7507&lt;&gt;"",R7507&lt;0),"VENCIDO",IF(AND(O7507&lt;&gt;"",R7507&lt;=Parametros!$B$10),"PRÓX. VENCIMENTO",IF(F7507="Q","QUALIDADE",IF(F7507="S","BLOQUEADO",IF(F7507="R","RESTRITO/DEVOLUÇÃO",IF(OR(N7507="QUAR",N7507="QRES"),"QUARENTENA",IF(OR(B7507="DESCARTE",B7507="DEVOLUÇÃO"),"DESCARTE/DEVOLUÇÃO",IF(AND(D7507="",K7507&lt;&gt;""),"SEM LOTE",IF(AND(Q7507&lt;&gt;"",Q7507&gt;=Parametros!$B$11),"PARADO/SEM GIRO","OK"))))))))))</f>
        <v>OK</v>
      </c>
      <c r="T7507" s="29" t="str">
        <f aca="false">IF(AND($S7507="PARADO/SEM GIRO",$K7507="KG",OR(Painel!$B$5="(Todos)",A7507=Painel!$B$5)*OR(Painel!$E$5="(Todos)",P7507=Painel!$E$5)),$J7507+ROW()/10000000,"")</f>
        <v/>
      </c>
      <c r="U7507" s="29" t="str">
        <f aca="false">IF(AND($S7507="VENCIDO",$K7507="KG",OR(Painel!$B$5="(Todos)",A7507=Painel!$B$5)*OR(Painel!$E$5="(Todos)",P7507=Painel!$E$5)),$J7507+ROW()/10000000,"")</f>
        <v/>
      </c>
    </row>
    <row r="7508" customFormat="false" ht="15" hidden="false" customHeight="false" outlineLevel="0" collapsed="false">
      <c r="A7508" s="29" t="s">
        <v>52</v>
      </c>
      <c r="B7508" s="29" t="s">
        <v>13992</v>
      </c>
      <c r="C7508" s="29" t="s">
        <v>169</v>
      </c>
      <c r="D7508" s="29" t="s">
        <v>433</v>
      </c>
      <c r="E7508" s="29" t="n">
        <v>1</v>
      </c>
      <c r="F7508" s="29"/>
      <c r="G7508" s="29" t="s">
        <v>13993</v>
      </c>
      <c r="H7508" s="30" t="n">
        <v>999.9</v>
      </c>
      <c r="I7508" s="31" t="n">
        <v>46280</v>
      </c>
      <c r="J7508" s="30" t="n">
        <v>999.9</v>
      </c>
      <c r="K7508" s="29" t="s">
        <v>120</v>
      </c>
      <c r="L7508" s="29" t="s">
        <v>144</v>
      </c>
      <c r="M7508" s="29"/>
      <c r="N7508" s="29" t="s">
        <v>122</v>
      </c>
      <c r="O7508" s="31" t="n">
        <v>46637</v>
      </c>
      <c r="P7508" s="29" t="s">
        <v>123</v>
      </c>
      <c r="Q7508" s="29" t="n">
        <f aca="false">IFERROR(VALUE(L7508),"")</f>
        <v>5</v>
      </c>
      <c r="R7508" s="29" t="n">
        <f aca="true">IF(O7508="","",O7508-TODAY())</f>
        <v>352</v>
      </c>
      <c r="S7508" s="29" t="str">
        <f aca="false">IF(C7508="&lt;&lt; vazio &gt;&gt;","VAZIA",IF(AND(O7508&lt;&gt;"",R7508&lt;0),"VENCIDO",IF(AND(O7508&lt;&gt;"",R7508&lt;=Parametros!$B$10),"PRÓX. VENCIMENTO",IF(F7508="Q","QUALIDADE",IF(F7508="S","BLOQUEADO",IF(F7508="R","RESTRITO/DEVOLUÇÃO",IF(OR(N7508="QUAR",N7508="QRES"),"QUARENTENA",IF(OR(B7508="DESCARTE",B7508="DEVOLUÇÃO"),"DESCARTE/DEVOLUÇÃO",IF(AND(D7508="",K7508&lt;&gt;""),"SEM LOTE",IF(AND(Q7508&lt;&gt;"",Q7508&gt;=Parametros!$B$11),"PARADO/SEM GIRO","OK"))))))))))</f>
        <v>OK</v>
      </c>
      <c r="T7508" s="29" t="str">
        <f aca="false">IF(AND($S7508="PARADO/SEM GIRO",$K7508="KG",OR(Painel!$B$5="(Todos)",A7508=Painel!$B$5)*OR(Painel!$E$5="(Todos)",P7508=Painel!$E$5)),$J7508+ROW()/10000000,"")</f>
        <v/>
      </c>
      <c r="U7508" s="29" t="str">
        <f aca="false">IF(AND($S7508="VENCIDO",$K7508="KG",OR(Painel!$B$5="(Todos)",A7508=Painel!$B$5)*OR(Painel!$E$5="(Todos)",P7508=Painel!$E$5)),$J7508+ROW()/10000000,"")</f>
        <v/>
      </c>
    </row>
    <row r="7509" customFormat="false" ht="15" hidden="false" customHeight="false" outlineLevel="0" collapsed="false">
      <c r="A7509" s="29" t="s">
        <v>52</v>
      </c>
      <c r="B7509" s="29" t="s">
        <v>13994</v>
      </c>
      <c r="C7509" s="29" t="s">
        <v>596</v>
      </c>
      <c r="D7509" s="29" t="s">
        <v>13995</v>
      </c>
      <c r="E7509" s="29" t="n">
        <v>1</v>
      </c>
      <c r="F7509" s="29"/>
      <c r="G7509" s="29" t="s">
        <v>13996</v>
      </c>
      <c r="H7509" s="30" t="n">
        <v>432</v>
      </c>
      <c r="I7509" s="31" t="n">
        <v>46230</v>
      </c>
      <c r="J7509" s="30" t="n">
        <v>432</v>
      </c>
      <c r="K7509" s="29" t="s">
        <v>120</v>
      </c>
      <c r="L7509" s="29" t="s">
        <v>1277</v>
      </c>
      <c r="M7509" s="29"/>
      <c r="N7509" s="29" t="s">
        <v>122</v>
      </c>
      <c r="O7509" s="31" t="n">
        <v>46674</v>
      </c>
      <c r="P7509" s="29" t="s">
        <v>123</v>
      </c>
      <c r="Q7509" s="29" t="n">
        <f aca="false">IFERROR(VALUE(L7509),"")</f>
        <v>55</v>
      </c>
      <c r="R7509" s="29" t="n">
        <f aca="true">IF(O7509="","",O7509-TODAY())</f>
        <v>389</v>
      </c>
      <c r="S7509" s="29" t="str">
        <f aca="false">IF(C7509="&lt;&lt; vazio &gt;&gt;","VAZIA",IF(AND(O7509&lt;&gt;"",R7509&lt;0),"VENCIDO",IF(AND(O7509&lt;&gt;"",R7509&lt;=Parametros!$B$10),"PRÓX. VENCIMENTO",IF(F7509="Q","QUALIDADE",IF(F7509="S","BLOQUEADO",IF(F7509="R","RESTRITO/DEVOLUÇÃO",IF(OR(N7509="QUAR",N7509="QRES"),"QUARENTENA",IF(OR(B7509="DESCARTE",B7509="DEVOLUÇÃO"),"DESCARTE/DEVOLUÇÃO",IF(AND(D7509="",K7509&lt;&gt;""),"SEM LOTE",IF(AND(Q7509&lt;&gt;"",Q7509&gt;=Parametros!$B$11),"PARADO/SEM GIRO","OK"))))))))))</f>
        <v>OK</v>
      </c>
      <c r="T7509" s="29" t="str">
        <f aca="false">IF(AND($S7509="PARADO/SEM GIRO",$K7509="KG",OR(Painel!$B$5="(Todos)",A7509=Painel!$B$5)*OR(Painel!$E$5="(Todos)",P7509=Painel!$E$5)),$J7509+ROW()/10000000,"")</f>
        <v/>
      </c>
      <c r="U7509" s="29" t="str">
        <f aca="false">IF(AND($S7509="VENCIDO",$K7509="KG",OR(Painel!$B$5="(Todos)",A7509=Painel!$B$5)*OR(Painel!$E$5="(Todos)",P7509=Painel!$E$5)),$J7509+ROW()/10000000,"")</f>
        <v/>
      </c>
    </row>
    <row r="7510" customFormat="false" ht="15" hidden="false" customHeight="false" outlineLevel="0" collapsed="false">
      <c r="A7510" s="29" t="s">
        <v>52</v>
      </c>
      <c r="B7510" s="29" t="s">
        <v>13997</v>
      </c>
      <c r="C7510" s="29" t="s">
        <v>876</v>
      </c>
      <c r="D7510" s="29" t="s">
        <v>877</v>
      </c>
      <c r="E7510" s="29" t="n">
        <v>1</v>
      </c>
      <c r="F7510" s="29"/>
      <c r="G7510" s="29" t="s">
        <v>13998</v>
      </c>
      <c r="H7510" s="30" t="n">
        <v>720</v>
      </c>
      <c r="I7510" s="31" t="n">
        <v>46279</v>
      </c>
      <c r="J7510" s="30" t="n">
        <v>720</v>
      </c>
      <c r="K7510" s="29" t="s">
        <v>120</v>
      </c>
      <c r="L7510" s="29" t="s">
        <v>350</v>
      </c>
      <c r="M7510" s="29"/>
      <c r="N7510" s="29" t="s">
        <v>122</v>
      </c>
      <c r="O7510" s="31" t="n">
        <v>46821</v>
      </c>
      <c r="P7510" s="29" t="s">
        <v>123</v>
      </c>
      <c r="Q7510" s="29" t="n">
        <f aca="false">IFERROR(VALUE(L7510),"")</f>
        <v>6</v>
      </c>
      <c r="R7510" s="29" t="n">
        <f aca="true">IF(O7510="","",O7510-TODAY())</f>
        <v>536</v>
      </c>
      <c r="S7510" s="29" t="str">
        <f aca="false">IF(C7510="&lt;&lt; vazio &gt;&gt;","VAZIA",IF(AND(O7510&lt;&gt;"",R7510&lt;0),"VENCIDO",IF(AND(O7510&lt;&gt;"",R7510&lt;=Parametros!$B$10),"PRÓX. VENCIMENTO",IF(F7510="Q","QUALIDADE",IF(F7510="S","BLOQUEADO",IF(F7510="R","RESTRITO/DEVOLUÇÃO",IF(OR(N7510="QUAR",N7510="QRES"),"QUARENTENA",IF(OR(B7510="DESCARTE",B7510="DEVOLUÇÃO"),"DESCARTE/DEVOLUÇÃO",IF(AND(D7510="",K7510&lt;&gt;""),"SEM LOTE",IF(AND(Q7510&lt;&gt;"",Q7510&gt;=Parametros!$B$11),"PARADO/SEM GIRO","OK"))))))))))</f>
        <v>OK</v>
      </c>
      <c r="T7510" s="29" t="str">
        <f aca="false">IF(AND($S7510="PARADO/SEM GIRO",$K7510="KG",OR(Painel!$B$5="(Todos)",A7510=Painel!$B$5)*OR(Painel!$E$5="(Todos)",P7510=Painel!$E$5)),$J7510+ROW()/10000000,"")</f>
        <v/>
      </c>
      <c r="U7510" s="29" t="str">
        <f aca="false">IF(AND($S7510="VENCIDO",$K7510="KG",OR(Painel!$B$5="(Todos)",A7510=Painel!$B$5)*OR(Painel!$E$5="(Todos)",P7510=Painel!$E$5)),$J7510+ROW()/10000000,"")</f>
        <v/>
      </c>
    </row>
    <row r="7511" customFormat="false" ht="15" hidden="false" customHeight="false" outlineLevel="0" collapsed="false">
      <c r="A7511" s="29" t="s">
        <v>52</v>
      </c>
      <c r="B7511" s="29" t="s">
        <v>13999</v>
      </c>
      <c r="C7511" s="29" t="s">
        <v>115</v>
      </c>
      <c r="D7511" s="29"/>
      <c r="E7511" s="29" t="n">
        <v>0</v>
      </c>
      <c r="F7511" s="29"/>
      <c r="G7511" s="29"/>
      <c r="H7511" s="30" t="n">
        <v>0</v>
      </c>
      <c r="I7511" s="29"/>
      <c r="J7511" s="30" t="n">
        <v>0</v>
      </c>
      <c r="K7511" s="29"/>
      <c r="L7511" s="29" t="s">
        <v>116</v>
      </c>
      <c r="M7511" s="29"/>
      <c r="N7511" s="29"/>
      <c r="O7511" s="29"/>
      <c r="P7511" s="29"/>
      <c r="Q7511" s="29" t="n">
        <f aca="false">IFERROR(VALUE(L7511),"")</f>
        <v>0</v>
      </c>
      <c r="R7511" s="29" t="str">
        <f aca="true">IF(O7511="","",O7511-TODAY())</f>
        <v/>
      </c>
      <c r="S7511" s="29" t="str">
        <f aca="false">IF(C7511="&lt;&lt; vazio &gt;&gt;","VAZIA",IF(AND(O7511&lt;&gt;"",R7511&lt;0),"VENCIDO",IF(AND(O7511&lt;&gt;"",R7511&lt;=Parametros!$B$10),"PRÓX. VENCIMENTO",IF(F7511="Q","QUALIDADE",IF(F7511="S","BLOQUEADO",IF(F7511="R","RESTRITO/DEVOLUÇÃO",IF(OR(N7511="QUAR",N7511="QRES"),"QUARENTENA",IF(OR(B7511="DESCARTE",B7511="DEVOLUÇÃO"),"DESCARTE/DEVOLUÇÃO",IF(AND(D7511="",K7511&lt;&gt;""),"SEM LOTE",IF(AND(Q7511&lt;&gt;"",Q7511&gt;=Parametros!$B$11),"PARADO/SEM GIRO","OK"))))))))))</f>
        <v>VAZIA</v>
      </c>
      <c r="T7511" s="29" t="str">
        <f aca="false">IF(AND($S7511="PARADO/SEM GIRO",$K7511="KG",OR(Painel!$B$5="(Todos)",A7511=Painel!$B$5)*OR(Painel!$E$5="(Todos)",P7511=Painel!$E$5)),$J7511+ROW()/10000000,"")</f>
        <v/>
      </c>
      <c r="U7511" s="29" t="str">
        <f aca="false">IF(AND($S7511="VENCIDO",$K7511="KG",OR(Painel!$B$5="(Todos)",A7511=Painel!$B$5)*OR(Painel!$E$5="(Todos)",P7511=Painel!$E$5)),$J7511+ROW()/10000000,"")</f>
        <v/>
      </c>
    </row>
    <row r="7512" customFormat="false" ht="15" hidden="false" customHeight="false" outlineLevel="0" collapsed="false">
      <c r="A7512" s="29" t="s">
        <v>52</v>
      </c>
      <c r="B7512" s="29" t="s">
        <v>14000</v>
      </c>
      <c r="C7512" s="29" t="s">
        <v>217</v>
      </c>
      <c r="D7512" s="29" t="s">
        <v>9025</v>
      </c>
      <c r="E7512" s="29" t="n">
        <v>1</v>
      </c>
      <c r="F7512" s="29"/>
      <c r="G7512" s="29" t="s">
        <v>14001</v>
      </c>
      <c r="H7512" s="30" t="n">
        <v>1000</v>
      </c>
      <c r="I7512" s="31" t="n">
        <v>46266</v>
      </c>
      <c r="J7512" s="30" t="n">
        <v>1000</v>
      </c>
      <c r="K7512" s="29" t="s">
        <v>120</v>
      </c>
      <c r="L7512" s="29" t="s">
        <v>180</v>
      </c>
      <c r="M7512" s="29"/>
      <c r="N7512" s="29" t="s">
        <v>122</v>
      </c>
      <c r="O7512" s="31" t="n">
        <v>46936</v>
      </c>
      <c r="P7512" s="29" t="s">
        <v>123</v>
      </c>
      <c r="Q7512" s="29" t="n">
        <f aca="false">IFERROR(VALUE(L7512),"")</f>
        <v>19</v>
      </c>
      <c r="R7512" s="29" t="n">
        <f aca="true">IF(O7512="","",O7512-TODAY())</f>
        <v>651</v>
      </c>
      <c r="S7512" s="29" t="str">
        <f aca="false">IF(C7512="&lt;&lt; vazio &gt;&gt;","VAZIA",IF(AND(O7512&lt;&gt;"",R7512&lt;0),"VENCIDO",IF(AND(O7512&lt;&gt;"",R7512&lt;=Parametros!$B$10),"PRÓX. VENCIMENTO",IF(F7512="Q","QUALIDADE",IF(F7512="S","BLOQUEADO",IF(F7512="R","RESTRITO/DEVOLUÇÃO",IF(OR(N7512="QUAR",N7512="QRES"),"QUARENTENA",IF(OR(B7512="DESCARTE",B7512="DEVOLUÇÃO"),"DESCARTE/DEVOLUÇÃO",IF(AND(D7512="",K7512&lt;&gt;""),"SEM LOTE",IF(AND(Q7512&lt;&gt;"",Q7512&gt;=Parametros!$B$11),"PARADO/SEM GIRO","OK"))))))))))</f>
        <v>OK</v>
      </c>
      <c r="T7512" s="29" t="str">
        <f aca="false">IF(AND($S7512="PARADO/SEM GIRO",$K7512="KG",OR(Painel!$B$5="(Todos)",A7512=Painel!$B$5)*OR(Painel!$E$5="(Todos)",P7512=Painel!$E$5)),$J7512+ROW()/10000000,"")</f>
        <v/>
      </c>
      <c r="U7512" s="29" t="str">
        <f aca="false">IF(AND($S7512="VENCIDO",$K7512="KG",OR(Painel!$B$5="(Todos)",A7512=Painel!$B$5)*OR(Painel!$E$5="(Todos)",P7512=Painel!$E$5)),$J7512+ROW()/10000000,"")</f>
        <v/>
      </c>
    </row>
    <row r="7513" customFormat="false" ht="15" hidden="false" customHeight="false" outlineLevel="0" collapsed="false">
      <c r="A7513" s="29" t="s">
        <v>52</v>
      </c>
      <c r="B7513" s="29" t="s">
        <v>14002</v>
      </c>
      <c r="C7513" s="29" t="s">
        <v>1093</v>
      </c>
      <c r="D7513" s="29" t="s">
        <v>1094</v>
      </c>
      <c r="E7513" s="29" t="n">
        <v>1</v>
      </c>
      <c r="F7513" s="29"/>
      <c r="G7513" s="29" t="s">
        <v>14003</v>
      </c>
      <c r="H7513" s="30" t="n">
        <v>1000</v>
      </c>
      <c r="I7513" s="31" t="n">
        <v>46272</v>
      </c>
      <c r="J7513" s="30" t="n">
        <v>1000</v>
      </c>
      <c r="K7513" s="29" t="s">
        <v>120</v>
      </c>
      <c r="L7513" s="29" t="s">
        <v>126</v>
      </c>
      <c r="M7513" s="29"/>
      <c r="N7513" s="29" t="s">
        <v>122</v>
      </c>
      <c r="O7513" s="31" t="n">
        <v>46881</v>
      </c>
      <c r="P7513" s="29" t="s">
        <v>123</v>
      </c>
      <c r="Q7513" s="29" t="n">
        <f aca="false">IFERROR(VALUE(L7513),"")</f>
        <v>13</v>
      </c>
      <c r="R7513" s="29" t="n">
        <f aca="true">IF(O7513="","",O7513-TODAY())</f>
        <v>596</v>
      </c>
      <c r="S7513" s="29" t="str">
        <f aca="false">IF(C7513="&lt;&lt; vazio &gt;&gt;","VAZIA",IF(AND(O7513&lt;&gt;"",R7513&lt;0),"VENCIDO",IF(AND(O7513&lt;&gt;"",R7513&lt;=Parametros!$B$10),"PRÓX. VENCIMENTO",IF(F7513="Q","QUALIDADE",IF(F7513="S","BLOQUEADO",IF(F7513="R","RESTRITO/DEVOLUÇÃO",IF(OR(N7513="QUAR",N7513="QRES"),"QUARENTENA",IF(OR(B7513="DESCARTE",B7513="DEVOLUÇÃO"),"DESCARTE/DEVOLUÇÃO",IF(AND(D7513="",K7513&lt;&gt;""),"SEM LOTE",IF(AND(Q7513&lt;&gt;"",Q7513&gt;=Parametros!$B$11),"PARADO/SEM GIRO","OK"))))))))))</f>
        <v>OK</v>
      </c>
      <c r="T7513" s="29" t="str">
        <f aca="false">IF(AND($S7513="PARADO/SEM GIRO",$K7513="KG",OR(Painel!$B$5="(Todos)",A7513=Painel!$B$5)*OR(Painel!$E$5="(Todos)",P7513=Painel!$E$5)),$J7513+ROW()/10000000,"")</f>
        <v/>
      </c>
      <c r="U7513" s="29" t="str">
        <f aca="false">IF(AND($S7513="VENCIDO",$K7513="KG",OR(Painel!$B$5="(Todos)",A7513=Painel!$B$5)*OR(Painel!$E$5="(Todos)",P7513=Painel!$E$5)),$J7513+ROW()/10000000,"")</f>
        <v/>
      </c>
    </row>
    <row r="7514" customFormat="false" ht="15" hidden="false" customHeight="false" outlineLevel="0" collapsed="false">
      <c r="A7514" s="29" t="s">
        <v>52</v>
      </c>
      <c r="B7514" s="29" t="s">
        <v>14004</v>
      </c>
      <c r="C7514" s="29" t="s">
        <v>1381</v>
      </c>
      <c r="D7514" s="29" t="s">
        <v>10850</v>
      </c>
      <c r="E7514" s="29" t="n">
        <v>1</v>
      </c>
      <c r="F7514" s="29"/>
      <c r="G7514" s="29" t="s">
        <v>14005</v>
      </c>
      <c r="H7514" s="30" t="n">
        <v>460</v>
      </c>
      <c r="I7514" s="31" t="n">
        <v>46232</v>
      </c>
      <c r="J7514" s="30" t="n">
        <v>460</v>
      </c>
      <c r="K7514" s="29" t="s">
        <v>120</v>
      </c>
      <c r="L7514" s="29" t="s">
        <v>1035</v>
      </c>
      <c r="M7514" s="29"/>
      <c r="N7514" s="29" t="s">
        <v>122</v>
      </c>
      <c r="O7514" s="31" t="n">
        <v>46592</v>
      </c>
      <c r="P7514" s="29" t="s">
        <v>123</v>
      </c>
      <c r="Q7514" s="29" t="n">
        <f aca="false">IFERROR(VALUE(L7514),"")</f>
        <v>53</v>
      </c>
      <c r="R7514" s="29" t="n">
        <f aca="true">IF(O7514="","",O7514-TODAY())</f>
        <v>307</v>
      </c>
      <c r="S7514" s="29" t="str">
        <f aca="false">IF(C7514="&lt;&lt; vazio &gt;&gt;","VAZIA",IF(AND(O7514&lt;&gt;"",R7514&lt;0),"VENCIDO",IF(AND(O7514&lt;&gt;"",R7514&lt;=Parametros!$B$10),"PRÓX. VENCIMENTO",IF(F7514="Q","QUALIDADE",IF(F7514="S","BLOQUEADO",IF(F7514="R","RESTRITO/DEVOLUÇÃO",IF(OR(N7514="QUAR",N7514="QRES"),"QUARENTENA",IF(OR(B7514="DESCARTE",B7514="DEVOLUÇÃO"),"DESCARTE/DEVOLUÇÃO",IF(AND(D7514="",K7514&lt;&gt;""),"SEM LOTE",IF(AND(Q7514&lt;&gt;"",Q7514&gt;=Parametros!$B$11),"PARADO/SEM GIRO","OK"))))))))))</f>
        <v>OK</v>
      </c>
      <c r="T7514" s="29" t="str">
        <f aca="false">IF(AND($S7514="PARADO/SEM GIRO",$K7514="KG",OR(Painel!$B$5="(Todos)",A7514=Painel!$B$5)*OR(Painel!$E$5="(Todos)",P7514=Painel!$E$5)),$J7514+ROW()/10000000,"")</f>
        <v/>
      </c>
      <c r="U7514" s="29" t="str">
        <f aca="false">IF(AND($S7514="VENCIDO",$K7514="KG",OR(Painel!$B$5="(Todos)",A7514=Painel!$B$5)*OR(Painel!$E$5="(Todos)",P7514=Painel!$E$5)),$J7514+ROW()/10000000,"")</f>
        <v/>
      </c>
    </row>
    <row r="7515" customFormat="false" ht="15" hidden="false" customHeight="false" outlineLevel="0" collapsed="false">
      <c r="A7515" s="29" t="s">
        <v>52</v>
      </c>
      <c r="B7515" s="29" t="s">
        <v>14006</v>
      </c>
      <c r="C7515" s="29" t="s">
        <v>115</v>
      </c>
      <c r="D7515" s="29"/>
      <c r="E7515" s="29" t="n">
        <v>0</v>
      </c>
      <c r="F7515" s="29"/>
      <c r="G7515" s="29"/>
      <c r="H7515" s="30" t="n">
        <v>0</v>
      </c>
      <c r="I7515" s="29"/>
      <c r="J7515" s="30" t="n">
        <v>0</v>
      </c>
      <c r="K7515" s="29"/>
      <c r="L7515" s="29" t="s">
        <v>116</v>
      </c>
      <c r="M7515" s="29"/>
      <c r="N7515" s="29"/>
      <c r="O7515" s="29"/>
      <c r="P7515" s="29"/>
      <c r="Q7515" s="29" t="n">
        <f aca="false">IFERROR(VALUE(L7515),"")</f>
        <v>0</v>
      </c>
      <c r="R7515" s="29" t="str">
        <f aca="true">IF(O7515="","",O7515-TODAY())</f>
        <v/>
      </c>
      <c r="S7515" s="29" t="str">
        <f aca="false">IF(C7515="&lt;&lt; vazio &gt;&gt;","VAZIA",IF(AND(O7515&lt;&gt;"",R7515&lt;0),"VENCIDO",IF(AND(O7515&lt;&gt;"",R7515&lt;=Parametros!$B$10),"PRÓX. VENCIMENTO",IF(F7515="Q","QUALIDADE",IF(F7515="S","BLOQUEADO",IF(F7515="R","RESTRITO/DEVOLUÇÃO",IF(OR(N7515="QUAR",N7515="QRES"),"QUARENTENA",IF(OR(B7515="DESCARTE",B7515="DEVOLUÇÃO"),"DESCARTE/DEVOLUÇÃO",IF(AND(D7515="",K7515&lt;&gt;""),"SEM LOTE",IF(AND(Q7515&lt;&gt;"",Q7515&gt;=Parametros!$B$11),"PARADO/SEM GIRO","OK"))))))))))</f>
        <v>VAZIA</v>
      </c>
      <c r="T7515" s="29" t="str">
        <f aca="false">IF(AND($S7515="PARADO/SEM GIRO",$K7515="KG",OR(Painel!$B$5="(Todos)",A7515=Painel!$B$5)*OR(Painel!$E$5="(Todos)",P7515=Painel!$E$5)),$J7515+ROW()/10000000,"")</f>
        <v/>
      </c>
      <c r="U7515" s="29" t="str">
        <f aca="false">IF(AND($S7515="VENCIDO",$K7515="KG",OR(Painel!$B$5="(Todos)",A7515=Painel!$B$5)*OR(Painel!$E$5="(Todos)",P7515=Painel!$E$5)),$J7515+ROW()/10000000,"")</f>
        <v/>
      </c>
    </row>
    <row r="7516" customFormat="false" ht="15" hidden="false" customHeight="false" outlineLevel="0" collapsed="false">
      <c r="A7516" s="29" t="s">
        <v>52</v>
      </c>
      <c r="B7516" s="29" t="s">
        <v>14007</v>
      </c>
      <c r="C7516" s="29" t="s">
        <v>115</v>
      </c>
      <c r="D7516" s="29"/>
      <c r="E7516" s="29" t="n">
        <v>0</v>
      </c>
      <c r="F7516" s="29"/>
      <c r="G7516" s="29"/>
      <c r="H7516" s="30" t="n">
        <v>0</v>
      </c>
      <c r="I7516" s="29"/>
      <c r="J7516" s="30" t="n">
        <v>0</v>
      </c>
      <c r="K7516" s="29"/>
      <c r="L7516" s="29" t="s">
        <v>116</v>
      </c>
      <c r="M7516" s="29"/>
      <c r="N7516" s="29"/>
      <c r="O7516" s="29"/>
      <c r="P7516" s="29"/>
      <c r="Q7516" s="29" t="n">
        <f aca="false">IFERROR(VALUE(L7516),"")</f>
        <v>0</v>
      </c>
      <c r="R7516" s="29" t="str">
        <f aca="true">IF(O7516="","",O7516-TODAY())</f>
        <v/>
      </c>
      <c r="S7516" s="29" t="str">
        <f aca="false">IF(C7516="&lt;&lt; vazio &gt;&gt;","VAZIA",IF(AND(O7516&lt;&gt;"",R7516&lt;0),"VENCIDO",IF(AND(O7516&lt;&gt;"",R7516&lt;=Parametros!$B$10),"PRÓX. VENCIMENTO",IF(F7516="Q","QUALIDADE",IF(F7516="S","BLOQUEADO",IF(F7516="R","RESTRITO/DEVOLUÇÃO",IF(OR(N7516="QUAR",N7516="QRES"),"QUARENTENA",IF(OR(B7516="DESCARTE",B7516="DEVOLUÇÃO"),"DESCARTE/DEVOLUÇÃO",IF(AND(D7516="",K7516&lt;&gt;""),"SEM LOTE",IF(AND(Q7516&lt;&gt;"",Q7516&gt;=Parametros!$B$11),"PARADO/SEM GIRO","OK"))))))))))</f>
        <v>VAZIA</v>
      </c>
      <c r="T7516" s="29" t="str">
        <f aca="false">IF(AND($S7516="PARADO/SEM GIRO",$K7516="KG",OR(Painel!$B$5="(Todos)",A7516=Painel!$B$5)*OR(Painel!$E$5="(Todos)",P7516=Painel!$E$5)),$J7516+ROW()/10000000,"")</f>
        <v/>
      </c>
      <c r="U7516" s="29" t="str">
        <f aca="false">IF(AND($S7516="VENCIDO",$K7516="KG",OR(Painel!$B$5="(Todos)",A7516=Painel!$B$5)*OR(Painel!$E$5="(Todos)",P7516=Painel!$E$5)),$J7516+ROW()/10000000,"")</f>
        <v/>
      </c>
    </row>
    <row r="7517" customFormat="false" ht="15" hidden="false" customHeight="false" outlineLevel="0" collapsed="false">
      <c r="A7517" s="29" t="s">
        <v>52</v>
      </c>
      <c r="B7517" s="29" t="s">
        <v>14008</v>
      </c>
      <c r="C7517" s="29" t="s">
        <v>917</v>
      </c>
      <c r="D7517" s="29" t="s">
        <v>394</v>
      </c>
      <c r="E7517" s="29" t="n">
        <v>1</v>
      </c>
      <c r="F7517" s="29" t="s">
        <v>268</v>
      </c>
      <c r="G7517" s="29" t="s">
        <v>14009</v>
      </c>
      <c r="H7517" s="30" t="n">
        <v>800</v>
      </c>
      <c r="I7517" s="31" t="n">
        <v>46272</v>
      </c>
      <c r="J7517" s="30" t="n">
        <v>800</v>
      </c>
      <c r="K7517" s="29" t="s">
        <v>120</v>
      </c>
      <c r="L7517" s="29" t="s">
        <v>126</v>
      </c>
      <c r="M7517" s="29"/>
      <c r="N7517" s="29" t="s">
        <v>122</v>
      </c>
      <c r="O7517" s="31" t="n">
        <v>46815</v>
      </c>
      <c r="P7517" s="29" t="s">
        <v>123</v>
      </c>
      <c r="Q7517" s="29" t="n">
        <f aca="false">IFERROR(VALUE(L7517),"")</f>
        <v>13</v>
      </c>
      <c r="R7517" s="29" t="n">
        <f aca="true">IF(O7517="","",O7517-TODAY())</f>
        <v>530</v>
      </c>
      <c r="S7517" s="29" t="str">
        <f aca="false">IF(C7517="&lt;&lt; vazio &gt;&gt;","VAZIA",IF(AND(O7517&lt;&gt;"",R7517&lt;0),"VENCIDO",IF(AND(O7517&lt;&gt;"",R7517&lt;=Parametros!$B$10),"PRÓX. VENCIMENTO",IF(F7517="Q","QUALIDADE",IF(F7517="S","BLOQUEADO",IF(F7517="R","RESTRITO/DEVOLUÇÃO",IF(OR(N7517="QUAR",N7517="QRES"),"QUARENTENA",IF(OR(B7517="DESCARTE",B7517="DEVOLUÇÃO"),"DESCARTE/DEVOLUÇÃO",IF(AND(D7517="",K7517&lt;&gt;""),"SEM LOTE",IF(AND(Q7517&lt;&gt;"",Q7517&gt;=Parametros!$B$11),"PARADO/SEM GIRO","OK"))))))))))</f>
        <v>QUALIDADE</v>
      </c>
      <c r="T7517" s="29" t="str">
        <f aca="false">IF(AND($S7517="PARADO/SEM GIRO",$K7517="KG",OR(Painel!$B$5="(Todos)",A7517=Painel!$B$5)*OR(Painel!$E$5="(Todos)",P7517=Painel!$E$5)),$J7517+ROW()/10000000,"")</f>
        <v/>
      </c>
      <c r="U7517" s="29" t="str">
        <f aca="false">IF(AND($S7517="VENCIDO",$K7517="KG",OR(Painel!$B$5="(Todos)",A7517=Painel!$B$5)*OR(Painel!$E$5="(Todos)",P7517=Painel!$E$5)),$J7517+ROW()/10000000,"")</f>
        <v/>
      </c>
    </row>
    <row r="7518" customFormat="false" ht="15" hidden="false" customHeight="false" outlineLevel="0" collapsed="false">
      <c r="A7518" s="29" t="s">
        <v>52</v>
      </c>
      <c r="B7518" s="29" t="s">
        <v>14010</v>
      </c>
      <c r="C7518" s="29" t="s">
        <v>917</v>
      </c>
      <c r="D7518" s="29" t="s">
        <v>502</v>
      </c>
      <c r="E7518" s="29" t="n">
        <v>1</v>
      </c>
      <c r="F7518" s="29"/>
      <c r="G7518" s="29" t="s">
        <v>14011</v>
      </c>
      <c r="H7518" s="30" t="n">
        <v>800</v>
      </c>
      <c r="I7518" s="31" t="n">
        <v>46274</v>
      </c>
      <c r="J7518" s="30" t="n">
        <v>800</v>
      </c>
      <c r="K7518" s="29" t="s">
        <v>120</v>
      </c>
      <c r="L7518" s="29" t="s">
        <v>138</v>
      </c>
      <c r="M7518" s="29"/>
      <c r="N7518" s="29" t="s">
        <v>122</v>
      </c>
      <c r="O7518" s="31" t="n">
        <v>46816</v>
      </c>
      <c r="P7518" s="29" t="s">
        <v>123</v>
      </c>
      <c r="Q7518" s="29" t="n">
        <f aca="false">IFERROR(VALUE(L7518),"")</f>
        <v>11</v>
      </c>
      <c r="R7518" s="29" t="n">
        <f aca="true">IF(O7518="","",O7518-TODAY())</f>
        <v>531</v>
      </c>
      <c r="S7518" s="29" t="str">
        <f aca="false">IF(C7518="&lt;&lt; vazio &gt;&gt;","VAZIA",IF(AND(O7518&lt;&gt;"",R7518&lt;0),"VENCIDO",IF(AND(O7518&lt;&gt;"",R7518&lt;=Parametros!$B$10),"PRÓX. VENCIMENTO",IF(F7518="Q","QUALIDADE",IF(F7518="S","BLOQUEADO",IF(F7518="R","RESTRITO/DEVOLUÇÃO",IF(OR(N7518="QUAR",N7518="QRES"),"QUARENTENA",IF(OR(B7518="DESCARTE",B7518="DEVOLUÇÃO"),"DESCARTE/DEVOLUÇÃO",IF(AND(D7518="",K7518&lt;&gt;""),"SEM LOTE",IF(AND(Q7518&lt;&gt;"",Q7518&gt;=Parametros!$B$11),"PARADO/SEM GIRO","OK"))))))))))</f>
        <v>OK</v>
      </c>
      <c r="T7518" s="29" t="str">
        <f aca="false">IF(AND($S7518="PARADO/SEM GIRO",$K7518="KG",OR(Painel!$B$5="(Todos)",A7518=Painel!$B$5)*OR(Painel!$E$5="(Todos)",P7518=Painel!$E$5)),$J7518+ROW()/10000000,"")</f>
        <v/>
      </c>
      <c r="U7518" s="29" t="str">
        <f aca="false">IF(AND($S7518="VENCIDO",$K7518="KG",OR(Painel!$B$5="(Todos)",A7518=Painel!$B$5)*OR(Painel!$E$5="(Todos)",P7518=Painel!$E$5)),$J7518+ROW()/10000000,"")</f>
        <v/>
      </c>
    </row>
    <row r="7519" customFormat="false" ht="15" hidden="false" customHeight="false" outlineLevel="0" collapsed="false">
      <c r="A7519" s="29" t="s">
        <v>52</v>
      </c>
      <c r="B7519" s="29" t="s">
        <v>14012</v>
      </c>
      <c r="C7519" s="29" t="s">
        <v>322</v>
      </c>
      <c r="D7519" s="29" t="s">
        <v>3194</v>
      </c>
      <c r="E7519" s="29" t="n">
        <v>1</v>
      </c>
      <c r="F7519" s="29"/>
      <c r="G7519" s="29" t="s">
        <v>14013</v>
      </c>
      <c r="H7519" s="30" t="n">
        <v>999.9</v>
      </c>
      <c r="I7519" s="31" t="n">
        <v>46276</v>
      </c>
      <c r="J7519" s="30" t="n">
        <v>999.9</v>
      </c>
      <c r="K7519" s="29" t="s">
        <v>120</v>
      </c>
      <c r="L7519" s="29" t="s">
        <v>133</v>
      </c>
      <c r="M7519" s="29"/>
      <c r="N7519" s="29" t="s">
        <v>122</v>
      </c>
      <c r="O7519" s="31" t="n">
        <v>46636</v>
      </c>
      <c r="P7519" s="29" t="s">
        <v>123</v>
      </c>
      <c r="Q7519" s="29" t="n">
        <f aca="false">IFERROR(VALUE(L7519),"")</f>
        <v>9</v>
      </c>
      <c r="R7519" s="29" t="n">
        <f aca="true">IF(O7519="","",O7519-TODAY())</f>
        <v>351</v>
      </c>
      <c r="S7519" s="29" t="str">
        <f aca="false">IF(C7519="&lt;&lt; vazio &gt;&gt;","VAZIA",IF(AND(O7519&lt;&gt;"",R7519&lt;0),"VENCIDO",IF(AND(O7519&lt;&gt;"",R7519&lt;=Parametros!$B$10),"PRÓX. VENCIMENTO",IF(F7519="Q","QUALIDADE",IF(F7519="S","BLOQUEADO",IF(F7519="R","RESTRITO/DEVOLUÇÃO",IF(OR(N7519="QUAR",N7519="QRES"),"QUARENTENA",IF(OR(B7519="DESCARTE",B7519="DEVOLUÇÃO"),"DESCARTE/DEVOLUÇÃO",IF(AND(D7519="",K7519&lt;&gt;""),"SEM LOTE",IF(AND(Q7519&lt;&gt;"",Q7519&gt;=Parametros!$B$11),"PARADO/SEM GIRO","OK"))))))))))</f>
        <v>OK</v>
      </c>
      <c r="T7519" s="29" t="str">
        <f aca="false">IF(AND($S7519="PARADO/SEM GIRO",$K7519="KG",OR(Painel!$B$5="(Todos)",A7519=Painel!$B$5)*OR(Painel!$E$5="(Todos)",P7519=Painel!$E$5)),$J7519+ROW()/10000000,"")</f>
        <v/>
      </c>
      <c r="U7519" s="29" t="str">
        <f aca="false">IF(AND($S7519="VENCIDO",$K7519="KG",OR(Painel!$B$5="(Todos)",A7519=Painel!$B$5)*OR(Painel!$E$5="(Todos)",P7519=Painel!$E$5)),$J7519+ROW()/10000000,"")</f>
        <v/>
      </c>
    </row>
    <row r="7520" customFormat="false" ht="15" hidden="false" customHeight="false" outlineLevel="0" collapsed="false">
      <c r="A7520" s="29" t="s">
        <v>52</v>
      </c>
      <c r="B7520" s="29" t="s">
        <v>14014</v>
      </c>
      <c r="C7520" s="29" t="s">
        <v>115</v>
      </c>
      <c r="D7520" s="29"/>
      <c r="E7520" s="29" t="n">
        <v>0</v>
      </c>
      <c r="F7520" s="29"/>
      <c r="G7520" s="29"/>
      <c r="H7520" s="30" t="n">
        <v>0</v>
      </c>
      <c r="I7520" s="29"/>
      <c r="J7520" s="30" t="n">
        <v>0</v>
      </c>
      <c r="K7520" s="29"/>
      <c r="L7520" s="29" t="s">
        <v>116</v>
      </c>
      <c r="M7520" s="29"/>
      <c r="N7520" s="29"/>
      <c r="O7520" s="29"/>
      <c r="P7520" s="29"/>
      <c r="Q7520" s="29" t="n">
        <f aca="false">IFERROR(VALUE(L7520),"")</f>
        <v>0</v>
      </c>
      <c r="R7520" s="29" t="str">
        <f aca="true">IF(O7520="","",O7520-TODAY())</f>
        <v/>
      </c>
      <c r="S7520" s="29" t="str">
        <f aca="false">IF(C7520="&lt;&lt; vazio &gt;&gt;","VAZIA",IF(AND(O7520&lt;&gt;"",R7520&lt;0),"VENCIDO",IF(AND(O7520&lt;&gt;"",R7520&lt;=Parametros!$B$10),"PRÓX. VENCIMENTO",IF(F7520="Q","QUALIDADE",IF(F7520="S","BLOQUEADO",IF(F7520="R","RESTRITO/DEVOLUÇÃO",IF(OR(N7520="QUAR",N7520="QRES"),"QUARENTENA",IF(OR(B7520="DESCARTE",B7520="DEVOLUÇÃO"),"DESCARTE/DEVOLUÇÃO",IF(AND(D7520="",K7520&lt;&gt;""),"SEM LOTE",IF(AND(Q7520&lt;&gt;"",Q7520&gt;=Parametros!$B$11),"PARADO/SEM GIRO","OK"))))))))))</f>
        <v>VAZIA</v>
      </c>
      <c r="T7520" s="29" t="str">
        <f aca="false">IF(AND($S7520="PARADO/SEM GIRO",$K7520="KG",OR(Painel!$B$5="(Todos)",A7520=Painel!$B$5)*OR(Painel!$E$5="(Todos)",P7520=Painel!$E$5)),$J7520+ROW()/10000000,"")</f>
        <v/>
      </c>
      <c r="U7520" s="29" t="str">
        <f aca="false">IF(AND($S7520="VENCIDO",$K7520="KG",OR(Painel!$B$5="(Todos)",A7520=Painel!$B$5)*OR(Painel!$E$5="(Todos)",P7520=Painel!$E$5)),$J7520+ROW()/10000000,"")</f>
        <v/>
      </c>
    </row>
    <row r="7521" customFormat="false" ht="15" hidden="false" customHeight="false" outlineLevel="0" collapsed="false">
      <c r="A7521" s="29" t="s">
        <v>52</v>
      </c>
      <c r="B7521" s="29" t="s">
        <v>14015</v>
      </c>
      <c r="C7521" s="29" t="s">
        <v>115</v>
      </c>
      <c r="D7521" s="29"/>
      <c r="E7521" s="29" t="n">
        <v>0</v>
      </c>
      <c r="F7521" s="29"/>
      <c r="G7521" s="29"/>
      <c r="H7521" s="30" t="n">
        <v>0</v>
      </c>
      <c r="I7521" s="29"/>
      <c r="J7521" s="30" t="n">
        <v>0</v>
      </c>
      <c r="K7521" s="29"/>
      <c r="L7521" s="29" t="s">
        <v>116</v>
      </c>
      <c r="M7521" s="29"/>
      <c r="N7521" s="29"/>
      <c r="O7521" s="29"/>
      <c r="P7521" s="29"/>
      <c r="Q7521" s="29" t="n">
        <f aca="false">IFERROR(VALUE(L7521),"")</f>
        <v>0</v>
      </c>
      <c r="R7521" s="29" t="str">
        <f aca="true">IF(O7521="","",O7521-TODAY())</f>
        <v/>
      </c>
      <c r="S7521" s="29" t="str">
        <f aca="false">IF(C7521="&lt;&lt; vazio &gt;&gt;","VAZIA",IF(AND(O7521&lt;&gt;"",R7521&lt;0),"VENCIDO",IF(AND(O7521&lt;&gt;"",R7521&lt;=Parametros!$B$10),"PRÓX. VENCIMENTO",IF(F7521="Q","QUALIDADE",IF(F7521="S","BLOQUEADO",IF(F7521="R","RESTRITO/DEVOLUÇÃO",IF(OR(N7521="QUAR",N7521="QRES"),"QUARENTENA",IF(OR(B7521="DESCARTE",B7521="DEVOLUÇÃO"),"DESCARTE/DEVOLUÇÃO",IF(AND(D7521="",K7521&lt;&gt;""),"SEM LOTE",IF(AND(Q7521&lt;&gt;"",Q7521&gt;=Parametros!$B$11),"PARADO/SEM GIRO","OK"))))))))))</f>
        <v>VAZIA</v>
      </c>
      <c r="T7521" s="29" t="str">
        <f aca="false">IF(AND($S7521="PARADO/SEM GIRO",$K7521="KG",OR(Painel!$B$5="(Todos)",A7521=Painel!$B$5)*OR(Painel!$E$5="(Todos)",P7521=Painel!$E$5)),$J7521+ROW()/10000000,"")</f>
        <v/>
      </c>
      <c r="U7521" s="29" t="str">
        <f aca="false">IF(AND($S7521="VENCIDO",$K7521="KG",OR(Painel!$B$5="(Todos)",A7521=Painel!$B$5)*OR(Painel!$E$5="(Todos)",P7521=Painel!$E$5)),$J7521+ROW()/10000000,"")</f>
        <v/>
      </c>
    </row>
    <row r="7522" customFormat="false" ht="15" hidden="false" customHeight="false" outlineLevel="0" collapsed="false">
      <c r="A7522" s="29" t="s">
        <v>52</v>
      </c>
      <c r="B7522" s="29" t="s">
        <v>14016</v>
      </c>
      <c r="C7522" s="29" t="s">
        <v>5213</v>
      </c>
      <c r="D7522" s="29" t="s">
        <v>7719</v>
      </c>
      <c r="E7522" s="29" t="n">
        <v>1</v>
      </c>
      <c r="F7522" s="29"/>
      <c r="G7522" s="29" t="s">
        <v>14017</v>
      </c>
      <c r="H7522" s="30" t="n">
        <v>700</v>
      </c>
      <c r="I7522" s="31" t="n">
        <v>46245</v>
      </c>
      <c r="J7522" s="30" t="n">
        <v>700</v>
      </c>
      <c r="K7522" s="29" t="s">
        <v>120</v>
      </c>
      <c r="L7522" s="29" t="s">
        <v>2312</v>
      </c>
      <c r="M7522" s="29"/>
      <c r="N7522" s="29" t="s">
        <v>122</v>
      </c>
      <c r="O7522" s="31" t="n">
        <v>46788</v>
      </c>
      <c r="P7522" s="29" t="s">
        <v>123</v>
      </c>
      <c r="Q7522" s="29" t="n">
        <f aca="false">IFERROR(VALUE(L7522),"")</f>
        <v>40</v>
      </c>
      <c r="R7522" s="29" t="n">
        <f aca="true">IF(O7522="","",O7522-TODAY())</f>
        <v>503</v>
      </c>
      <c r="S7522" s="29" t="str">
        <f aca="false">IF(C7522="&lt;&lt; vazio &gt;&gt;","VAZIA",IF(AND(O7522&lt;&gt;"",R7522&lt;0),"VENCIDO",IF(AND(O7522&lt;&gt;"",R7522&lt;=Parametros!$B$10),"PRÓX. VENCIMENTO",IF(F7522="Q","QUALIDADE",IF(F7522="S","BLOQUEADO",IF(F7522="R","RESTRITO/DEVOLUÇÃO",IF(OR(N7522="QUAR",N7522="QRES"),"QUARENTENA",IF(OR(B7522="DESCARTE",B7522="DEVOLUÇÃO"),"DESCARTE/DEVOLUÇÃO",IF(AND(D7522="",K7522&lt;&gt;""),"SEM LOTE",IF(AND(Q7522&lt;&gt;"",Q7522&gt;=Parametros!$B$11),"PARADO/SEM GIRO","OK"))))))))))</f>
        <v>OK</v>
      </c>
      <c r="T7522" s="29" t="str">
        <f aca="false">IF(AND($S7522="PARADO/SEM GIRO",$K7522="KG",OR(Painel!$B$5="(Todos)",A7522=Painel!$B$5)*OR(Painel!$E$5="(Todos)",P7522=Painel!$E$5)),$J7522+ROW()/10000000,"")</f>
        <v/>
      </c>
      <c r="U7522" s="29" t="str">
        <f aca="false">IF(AND($S7522="VENCIDO",$K7522="KG",OR(Painel!$B$5="(Todos)",A7522=Painel!$B$5)*OR(Painel!$E$5="(Todos)",P7522=Painel!$E$5)),$J7522+ROW()/10000000,"")</f>
        <v/>
      </c>
    </row>
    <row r="7523" customFormat="false" ht="15" hidden="false" customHeight="false" outlineLevel="0" collapsed="false">
      <c r="A7523" s="29" t="s">
        <v>52</v>
      </c>
      <c r="B7523" s="29" t="s">
        <v>14018</v>
      </c>
      <c r="C7523" s="29" t="s">
        <v>278</v>
      </c>
      <c r="D7523" s="29" t="s">
        <v>565</v>
      </c>
      <c r="E7523" s="29" t="n">
        <v>1</v>
      </c>
      <c r="F7523" s="29"/>
      <c r="G7523" s="29" t="s">
        <v>14019</v>
      </c>
      <c r="H7523" s="30" t="n">
        <v>545.4</v>
      </c>
      <c r="I7523" s="31" t="n">
        <v>46183</v>
      </c>
      <c r="J7523" s="30" t="n">
        <v>545.4</v>
      </c>
      <c r="K7523" s="29" t="s">
        <v>120</v>
      </c>
      <c r="L7523" s="29" t="s">
        <v>1096</v>
      </c>
      <c r="M7523" s="29"/>
      <c r="N7523" s="29" t="s">
        <v>122</v>
      </c>
      <c r="O7523" s="31" t="n">
        <v>46721</v>
      </c>
      <c r="P7523" s="29" t="s">
        <v>123</v>
      </c>
      <c r="Q7523" s="29" t="n">
        <f aca="false">IFERROR(VALUE(L7523),"")</f>
        <v>102</v>
      </c>
      <c r="R7523" s="29" t="n">
        <f aca="true">IF(O7523="","",O7523-TODAY())</f>
        <v>436</v>
      </c>
      <c r="S7523" s="29" t="str">
        <f aca="false">IF(C7523="&lt;&lt; vazio &gt;&gt;","VAZIA",IF(AND(O7523&lt;&gt;"",R7523&lt;0),"VENCIDO",IF(AND(O7523&lt;&gt;"",R7523&lt;=Parametros!$B$10),"PRÓX. VENCIMENTO",IF(F7523="Q","QUALIDADE",IF(F7523="S","BLOQUEADO",IF(F7523="R","RESTRITO/DEVOLUÇÃO",IF(OR(N7523="QUAR",N7523="QRES"),"QUARENTENA",IF(OR(B7523="DESCARTE",B7523="DEVOLUÇÃO"),"DESCARTE/DEVOLUÇÃO",IF(AND(D7523="",K7523&lt;&gt;""),"SEM LOTE",IF(AND(Q7523&lt;&gt;"",Q7523&gt;=Parametros!$B$11),"PARADO/SEM GIRO","OK"))))))))))</f>
        <v>PARADO/SEM GIRO</v>
      </c>
      <c r="T7523" s="29" t="n">
        <f aca="false">IF(AND($S7523="PARADO/SEM GIRO",$K7523="KG",OR(Painel!$B$5="(Todos)",A7523=Painel!$B$5)*OR(Painel!$E$5="(Todos)",P7523=Painel!$E$5)),$J7523+ROW()/10000000,"")</f>
        <v>545.4007523</v>
      </c>
      <c r="U7523" s="29" t="str">
        <f aca="false">IF(AND($S7523="VENCIDO",$K7523="KG",OR(Painel!$B$5="(Todos)",A7523=Painel!$B$5)*OR(Painel!$E$5="(Todos)",P7523=Painel!$E$5)),$J7523+ROW()/10000000,"")</f>
        <v/>
      </c>
    </row>
    <row r="7524" customFormat="false" ht="15" hidden="false" customHeight="false" outlineLevel="0" collapsed="false">
      <c r="A7524" s="29" t="s">
        <v>52</v>
      </c>
      <c r="B7524" s="29" t="s">
        <v>14020</v>
      </c>
      <c r="C7524" s="29" t="s">
        <v>876</v>
      </c>
      <c r="D7524" s="29" t="s">
        <v>12366</v>
      </c>
      <c r="E7524" s="29" t="n">
        <v>1</v>
      </c>
      <c r="F7524" s="29"/>
      <c r="G7524" s="29" t="s">
        <v>14021</v>
      </c>
      <c r="H7524" s="30" t="n">
        <v>200</v>
      </c>
      <c r="I7524" s="31" t="n">
        <v>46276</v>
      </c>
      <c r="J7524" s="30" t="n">
        <v>200</v>
      </c>
      <c r="K7524" s="29" t="s">
        <v>120</v>
      </c>
      <c r="L7524" s="29" t="s">
        <v>133</v>
      </c>
      <c r="M7524" s="29"/>
      <c r="N7524" s="29" t="s">
        <v>122</v>
      </c>
      <c r="O7524" s="31" t="n">
        <v>46818</v>
      </c>
      <c r="P7524" s="29" t="s">
        <v>123</v>
      </c>
      <c r="Q7524" s="29" t="n">
        <f aca="false">IFERROR(VALUE(L7524),"")</f>
        <v>9</v>
      </c>
      <c r="R7524" s="29" t="n">
        <f aca="true">IF(O7524="","",O7524-TODAY())</f>
        <v>533</v>
      </c>
      <c r="S7524" s="29" t="str">
        <f aca="false">IF(C7524="&lt;&lt; vazio &gt;&gt;","VAZIA",IF(AND(O7524&lt;&gt;"",R7524&lt;0),"VENCIDO",IF(AND(O7524&lt;&gt;"",R7524&lt;=Parametros!$B$10),"PRÓX. VENCIMENTO",IF(F7524="Q","QUALIDADE",IF(F7524="S","BLOQUEADO",IF(F7524="R","RESTRITO/DEVOLUÇÃO",IF(OR(N7524="QUAR",N7524="QRES"),"QUARENTENA",IF(OR(B7524="DESCARTE",B7524="DEVOLUÇÃO"),"DESCARTE/DEVOLUÇÃO",IF(AND(D7524="",K7524&lt;&gt;""),"SEM LOTE",IF(AND(Q7524&lt;&gt;"",Q7524&gt;=Parametros!$B$11),"PARADO/SEM GIRO","OK"))))))))))</f>
        <v>OK</v>
      </c>
      <c r="T7524" s="29" t="str">
        <f aca="false">IF(AND($S7524="PARADO/SEM GIRO",$K7524="KG",OR(Painel!$B$5="(Todos)",A7524=Painel!$B$5)*OR(Painel!$E$5="(Todos)",P7524=Painel!$E$5)),$J7524+ROW()/10000000,"")</f>
        <v/>
      </c>
      <c r="U7524" s="29" t="str">
        <f aca="false">IF(AND($S7524="VENCIDO",$K7524="KG",OR(Painel!$B$5="(Todos)",A7524=Painel!$B$5)*OR(Painel!$E$5="(Todos)",P7524=Painel!$E$5)),$J7524+ROW()/10000000,"")</f>
        <v/>
      </c>
    </row>
    <row r="7525" customFormat="false" ht="15" hidden="false" customHeight="false" outlineLevel="0" collapsed="false">
      <c r="A7525" s="29" t="s">
        <v>52</v>
      </c>
      <c r="B7525" s="29" t="s">
        <v>14022</v>
      </c>
      <c r="C7525" s="29" t="s">
        <v>115</v>
      </c>
      <c r="D7525" s="29"/>
      <c r="E7525" s="29" t="n">
        <v>0</v>
      </c>
      <c r="F7525" s="29"/>
      <c r="G7525" s="29"/>
      <c r="H7525" s="30" t="n">
        <v>0</v>
      </c>
      <c r="I7525" s="29"/>
      <c r="J7525" s="30" t="n">
        <v>0</v>
      </c>
      <c r="K7525" s="29"/>
      <c r="L7525" s="29" t="s">
        <v>116</v>
      </c>
      <c r="M7525" s="29"/>
      <c r="N7525" s="29"/>
      <c r="O7525" s="29"/>
      <c r="P7525" s="29"/>
      <c r="Q7525" s="29" t="n">
        <f aca="false">IFERROR(VALUE(L7525),"")</f>
        <v>0</v>
      </c>
      <c r="R7525" s="29" t="str">
        <f aca="true">IF(O7525="","",O7525-TODAY())</f>
        <v/>
      </c>
      <c r="S7525" s="29" t="str">
        <f aca="false">IF(C7525="&lt;&lt; vazio &gt;&gt;","VAZIA",IF(AND(O7525&lt;&gt;"",R7525&lt;0),"VENCIDO",IF(AND(O7525&lt;&gt;"",R7525&lt;=Parametros!$B$10),"PRÓX. VENCIMENTO",IF(F7525="Q","QUALIDADE",IF(F7525="S","BLOQUEADO",IF(F7525="R","RESTRITO/DEVOLUÇÃO",IF(OR(N7525="QUAR",N7525="QRES"),"QUARENTENA",IF(OR(B7525="DESCARTE",B7525="DEVOLUÇÃO"),"DESCARTE/DEVOLUÇÃO",IF(AND(D7525="",K7525&lt;&gt;""),"SEM LOTE",IF(AND(Q7525&lt;&gt;"",Q7525&gt;=Parametros!$B$11),"PARADO/SEM GIRO","OK"))))))))))</f>
        <v>VAZIA</v>
      </c>
      <c r="T7525" s="29" t="str">
        <f aca="false">IF(AND($S7525="PARADO/SEM GIRO",$K7525="KG",OR(Painel!$B$5="(Todos)",A7525=Painel!$B$5)*OR(Painel!$E$5="(Todos)",P7525=Painel!$E$5)),$J7525+ROW()/10000000,"")</f>
        <v/>
      </c>
      <c r="U7525" s="29" t="str">
        <f aca="false">IF(AND($S7525="VENCIDO",$K7525="KG",OR(Painel!$B$5="(Todos)",A7525=Painel!$B$5)*OR(Painel!$E$5="(Todos)",P7525=Painel!$E$5)),$J7525+ROW()/10000000,"")</f>
        <v/>
      </c>
    </row>
    <row r="7526" customFormat="false" ht="15" hidden="false" customHeight="false" outlineLevel="0" collapsed="false">
      <c r="A7526" s="29" t="s">
        <v>52</v>
      </c>
      <c r="B7526" s="29" t="s">
        <v>14023</v>
      </c>
      <c r="C7526" s="29" t="s">
        <v>186</v>
      </c>
      <c r="D7526" s="29" t="s">
        <v>427</v>
      </c>
      <c r="E7526" s="29" t="n">
        <v>1</v>
      </c>
      <c r="F7526" s="29"/>
      <c r="G7526" s="29" t="s">
        <v>14024</v>
      </c>
      <c r="H7526" s="30" t="n">
        <v>545.4</v>
      </c>
      <c r="I7526" s="31" t="n">
        <v>46273</v>
      </c>
      <c r="J7526" s="30" t="n">
        <v>545.4</v>
      </c>
      <c r="K7526" s="29" t="s">
        <v>120</v>
      </c>
      <c r="L7526" s="29" t="s">
        <v>149</v>
      </c>
      <c r="M7526" s="29"/>
      <c r="N7526" s="29" t="s">
        <v>122</v>
      </c>
      <c r="O7526" s="31" t="n">
        <v>46811</v>
      </c>
      <c r="P7526" s="29" t="s">
        <v>123</v>
      </c>
      <c r="Q7526" s="29" t="n">
        <f aca="false">IFERROR(VALUE(L7526),"")</f>
        <v>12</v>
      </c>
      <c r="R7526" s="29" t="n">
        <f aca="true">IF(O7526="","",O7526-TODAY())</f>
        <v>526</v>
      </c>
      <c r="S7526" s="29" t="str">
        <f aca="false">IF(C7526="&lt;&lt; vazio &gt;&gt;","VAZIA",IF(AND(O7526&lt;&gt;"",R7526&lt;0),"VENCIDO",IF(AND(O7526&lt;&gt;"",R7526&lt;=Parametros!$B$10),"PRÓX. VENCIMENTO",IF(F7526="Q","QUALIDADE",IF(F7526="S","BLOQUEADO",IF(F7526="R","RESTRITO/DEVOLUÇÃO",IF(OR(N7526="QUAR",N7526="QRES"),"QUARENTENA",IF(OR(B7526="DESCARTE",B7526="DEVOLUÇÃO"),"DESCARTE/DEVOLUÇÃO",IF(AND(D7526="",K7526&lt;&gt;""),"SEM LOTE",IF(AND(Q7526&lt;&gt;"",Q7526&gt;=Parametros!$B$11),"PARADO/SEM GIRO","OK"))))))))))</f>
        <v>OK</v>
      </c>
      <c r="T7526" s="29" t="str">
        <f aca="false">IF(AND($S7526="PARADO/SEM GIRO",$K7526="KG",OR(Painel!$B$5="(Todos)",A7526=Painel!$B$5)*OR(Painel!$E$5="(Todos)",P7526=Painel!$E$5)),$J7526+ROW()/10000000,"")</f>
        <v/>
      </c>
      <c r="U7526" s="29" t="str">
        <f aca="false">IF(AND($S7526="VENCIDO",$K7526="KG",OR(Painel!$B$5="(Todos)",A7526=Painel!$B$5)*OR(Painel!$E$5="(Todos)",P7526=Painel!$E$5)),$J7526+ROW()/10000000,"")</f>
        <v/>
      </c>
    </row>
    <row r="7527" customFormat="false" ht="15" hidden="false" customHeight="false" outlineLevel="0" collapsed="false">
      <c r="A7527" s="29" t="s">
        <v>52</v>
      </c>
      <c r="B7527" s="29" t="s">
        <v>14025</v>
      </c>
      <c r="C7527" s="29" t="s">
        <v>2700</v>
      </c>
      <c r="D7527" s="29" t="s">
        <v>2701</v>
      </c>
      <c r="E7527" s="29" t="n">
        <v>1</v>
      </c>
      <c r="F7527" s="29"/>
      <c r="G7527" s="29" t="s">
        <v>14026</v>
      </c>
      <c r="H7527" s="30" t="n">
        <v>580</v>
      </c>
      <c r="I7527" s="31" t="n">
        <v>46282</v>
      </c>
      <c r="J7527" s="30" t="n">
        <v>580</v>
      </c>
      <c r="K7527" s="29" t="s">
        <v>120</v>
      </c>
      <c r="L7527" s="29" t="s">
        <v>400</v>
      </c>
      <c r="M7527" s="29"/>
      <c r="N7527" s="29" t="s">
        <v>122</v>
      </c>
      <c r="O7527" s="31" t="n">
        <v>46549</v>
      </c>
      <c r="P7527" s="29" t="s">
        <v>123</v>
      </c>
      <c r="Q7527" s="29" t="n">
        <f aca="false">IFERROR(VALUE(L7527),"")</f>
        <v>3</v>
      </c>
      <c r="R7527" s="29" t="n">
        <f aca="true">IF(O7527="","",O7527-TODAY())</f>
        <v>264</v>
      </c>
      <c r="S7527" s="29" t="str">
        <f aca="false">IF(C7527="&lt;&lt; vazio &gt;&gt;","VAZIA",IF(AND(O7527&lt;&gt;"",R7527&lt;0),"VENCIDO",IF(AND(O7527&lt;&gt;"",R7527&lt;=Parametros!$B$10),"PRÓX. VENCIMENTO",IF(F7527="Q","QUALIDADE",IF(F7527="S","BLOQUEADO",IF(F7527="R","RESTRITO/DEVOLUÇÃO",IF(OR(N7527="QUAR",N7527="QRES"),"QUARENTENA",IF(OR(B7527="DESCARTE",B7527="DEVOLUÇÃO"),"DESCARTE/DEVOLUÇÃO",IF(AND(D7527="",K7527&lt;&gt;""),"SEM LOTE",IF(AND(Q7527&lt;&gt;"",Q7527&gt;=Parametros!$B$11),"PARADO/SEM GIRO","OK"))))))))))</f>
        <v>OK</v>
      </c>
      <c r="T7527" s="29" t="str">
        <f aca="false">IF(AND($S7527="PARADO/SEM GIRO",$K7527="KG",OR(Painel!$B$5="(Todos)",A7527=Painel!$B$5)*OR(Painel!$E$5="(Todos)",P7527=Painel!$E$5)),$J7527+ROW()/10000000,"")</f>
        <v/>
      </c>
      <c r="U7527" s="29" t="str">
        <f aca="false">IF(AND($S7527="VENCIDO",$K7527="KG",OR(Painel!$B$5="(Todos)",A7527=Painel!$B$5)*OR(Painel!$E$5="(Todos)",P7527=Painel!$E$5)),$J7527+ROW()/10000000,"")</f>
        <v/>
      </c>
    </row>
    <row r="7528" customFormat="false" ht="15" hidden="false" customHeight="false" outlineLevel="0" collapsed="false">
      <c r="A7528" s="29" t="s">
        <v>52</v>
      </c>
      <c r="B7528" s="29" t="s">
        <v>14027</v>
      </c>
      <c r="C7528" s="29" t="s">
        <v>322</v>
      </c>
      <c r="D7528" s="29" t="s">
        <v>3194</v>
      </c>
      <c r="E7528" s="29" t="n">
        <v>1</v>
      </c>
      <c r="F7528" s="29"/>
      <c r="G7528" s="29" t="s">
        <v>14028</v>
      </c>
      <c r="H7528" s="30" t="n">
        <v>999.9</v>
      </c>
      <c r="I7528" s="31" t="n">
        <v>46276</v>
      </c>
      <c r="J7528" s="30" t="n">
        <v>999.9</v>
      </c>
      <c r="K7528" s="29" t="s">
        <v>120</v>
      </c>
      <c r="L7528" s="29" t="s">
        <v>133</v>
      </c>
      <c r="M7528" s="29"/>
      <c r="N7528" s="29" t="s">
        <v>122</v>
      </c>
      <c r="O7528" s="31" t="n">
        <v>46636</v>
      </c>
      <c r="P7528" s="29" t="s">
        <v>123</v>
      </c>
      <c r="Q7528" s="29" t="n">
        <f aca="false">IFERROR(VALUE(L7528),"")</f>
        <v>9</v>
      </c>
      <c r="R7528" s="29" t="n">
        <f aca="true">IF(O7528="","",O7528-TODAY())</f>
        <v>351</v>
      </c>
      <c r="S7528" s="29" t="str">
        <f aca="false">IF(C7528="&lt;&lt; vazio &gt;&gt;","VAZIA",IF(AND(O7528&lt;&gt;"",R7528&lt;0),"VENCIDO",IF(AND(O7528&lt;&gt;"",R7528&lt;=Parametros!$B$10),"PRÓX. VENCIMENTO",IF(F7528="Q","QUALIDADE",IF(F7528="S","BLOQUEADO",IF(F7528="R","RESTRITO/DEVOLUÇÃO",IF(OR(N7528="QUAR",N7528="QRES"),"QUARENTENA",IF(OR(B7528="DESCARTE",B7528="DEVOLUÇÃO"),"DESCARTE/DEVOLUÇÃO",IF(AND(D7528="",K7528&lt;&gt;""),"SEM LOTE",IF(AND(Q7528&lt;&gt;"",Q7528&gt;=Parametros!$B$11),"PARADO/SEM GIRO","OK"))))))))))</f>
        <v>OK</v>
      </c>
      <c r="T7528" s="29" t="str">
        <f aca="false">IF(AND($S7528="PARADO/SEM GIRO",$K7528="KG",OR(Painel!$B$5="(Todos)",A7528=Painel!$B$5)*OR(Painel!$E$5="(Todos)",P7528=Painel!$E$5)),$J7528+ROW()/10000000,"")</f>
        <v/>
      </c>
      <c r="U7528" s="29" t="str">
        <f aca="false">IF(AND($S7528="VENCIDO",$K7528="KG",OR(Painel!$B$5="(Todos)",A7528=Painel!$B$5)*OR(Painel!$E$5="(Todos)",P7528=Painel!$E$5)),$J7528+ROW()/10000000,"")</f>
        <v/>
      </c>
    </row>
    <row r="7529" customFormat="false" ht="15" hidden="false" customHeight="false" outlineLevel="0" collapsed="false">
      <c r="A7529" s="29" t="s">
        <v>52</v>
      </c>
      <c r="B7529" s="29" t="s">
        <v>14029</v>
      </c>
      <c r="C7529" s="29" t="s">
        <v>14030</v>
      </c>
      <c r="D7529" s="29" t="s">
        <v>14031</v>
      </c>
      <c r="E7529" s="29" t="n">
        <v>1</v>
      </c>
      <c r="F7529" s="29"/>
      <c r="G7529" s="29" t="s">
        <v>14032</v>
      </c>
      <c r="H7529" s="30" t="n">
        <v>900</v>
      </c>
      <c r="I7529" s="31" t="n">
        <v>46061</v>
      </c>
      <c r="J7529" s="30" t="n">
        <v>900</v>
      </c>
      <c r="K7529" s="29" t="s">
        <v>120</v>
      </c>
      <c r="L7529" s="29" t="s">
        <v>14033</v>
      </c>
      <c r="M7529" s="29"/>
      <c r="N7529" s="29" t="s">
        <v>122</v>
      </c>
      <c r="O7529" s="31" t="n">
        <v>46489</v>
      </c>
      <c r="P7529" s="29" t="s">
        <v>123</v>
      </c>
      <c r="Q7529" s="29" t="n">
        <f aca="false">IFERROR(VALUE(L7529),"")</f>
        <v>284</v>
      </c>
      <c r="R7529" s="29" t="n">
        <f aca="true">IF(O7529="","",O7529-TODAY())</f>
        <v>204</v>
      </c>
      <c r="S7529" s="29" t="str">
        <f aca="false">IF(C7529="&lt;&lt; vazio &gt;&gt;","VAZIA",IF(AND(O7529&lt;&gt;"",R7529&lt;0),"VENCIDO",IF(AND(O7529&lt;&gt;"",R7529&lt;=Parametros!$B$10),"PRÓX. VENCIMENTO",IF(F7529="Q","QUALIDADE",IF(F7529="S","BLOQUEADO",IF(F7529="R","RESTRITO/DEVOLUÇÃO",IF(OR(N7529="QUAR",N7529="QRES"),"QUARENTENA",IF(OR(B7529="DESCARTE",B7529="DEVOLUÇÃO"),"DESCARTE/DEVOLUÇÃO",IF(AND(D7529="",K7529&lt;&gt;""),"SEM LOTE",IF(AND(Q7529&lt;&gt;"",Q7529&gt;=Parametros!$B$11),"PARADO/SEM GIRO","OK"))))))))))</f>
        <v>PARADO/SEM GIRO</v>
      </c>
      <c r="T7529" s="29" t="n">
        <f aca="false">IF(AND($S7529="PARADO/SEM GIRO",$K7529="KG",OR(Painel!$B$5="(Todos)",A7529=Painel!$B$5)*OR(Painel!$E$5="(Todos)",P7529=Painel!$E$5)),$J7529+ROW()/10000000,"")</f>
        <v>900.0007529</v>
      </c>
      <c r="U7529" s="29" t="str">
        <f aca="false">IF(AND($S7529="VENCIDO",$K7529="KG",OR(Painel!$B$5="(Todos)",A7529=Painel!$B$5)*OR(Painel!$E$5="(Todos)",P7529=Painel!$E$5)),$J7529+ROW()/10000000,"")</f>
        <v/>
      </c>
    </row>
    <row r="7530" customFormat="false" ht="15" hidden="false" customHeight="false" outlineLevel="0" collapsed="false">
      <c r="A7530" s="29" t="s">
        <v>52</v>
      </c>
      <c r="B7530" s="29" t="s">
        <v>14034</v>
      </c>
      <c r="C7530" s="29" t="s">
        <v>115</v>
      </c>
      <c r="D7530" s="29"/>
      <c r="E7530" s="29" t="n">
        <v>0</v>
      </c>
      <c r="F7530" s="29"/>
      <c r="G7530" s="29"/>
      <c r="H7530" s="30" t="n">
        <v>0</v>
      </c>
      <c r="I7530" s="29"/>
      <c r="J7530" s="30" t="n">
        <v>0</v>
      </c>
      <c r="K7530" s="29"/>
      <c r="L7530" s="29" t="s">
        <v>116</v>
      </c>
      <c r="M7530" s="29"/>
      <c r="N7530" s="29"/>
      <c r="O7530" s="29"/>
      <c r="P7530" s="29"/>
      <c r="Q7530" s="29" t="n">
        <f aca="false">IFERROR(VALUE(L7530),"")</f>
        <v>0</v>
      </c>
      <c r="R7530" s="29" t="str">
        <f aca="true">IF(O7530="","",O7530-TODAY())</f>
        <v/>
      </c>
      <c r="S7530" s="29" t="str">
        <f aca="false">IF(C7530="&lt;&lt; vazio &gt;&gt;","VAZIA",IF(AND(O7530&lt;&gt;"",R7530&lt;0),"VENCIDO",IF(AND(O7530&lt;&gt;"",R7530&lt;=Parametros!$B$10),"PRÓX. VENCIMENTO",IF(F7530="Q","QUALIDADE",IF(F7530="S","BLOQUEADO",IF(F7530="R","RESTRITO/DEVOLUÇÃO",IF(OR(N7530="QUAR",N7530="QRES"),"QUARENTENA",IF(OR(B7530="DESCARTE",B7530="DEVOLUÇÃO"),"DESCARTE/DEVOLUÇÃO",IF(AND(D7530="",K7530&lt;&gt;""),"SEM LOTE",IF(AND(Q7530&lt;&gt;"",Q7530&gt;=Parametros!$B$11),"PARADO/SEM GIRO","OK"))))))))))</f>
        <v>VAZIA</v>
      </c>
      <c r="T7530" s="29" t="str">
        <f aca="false">IF(AND($S7530="PARADO/SEM GIRO",$K7530="KG",OR(Painel!$B$5="(Todos)",A7530=Painel!$B$5)*OR(Painel!$E$5="(Todos)",P7530=Painel!$E$5)),$J7530+ROW()/10000000,"")</f>
        <v/>
      </c>
      <c r="U7530" s="29" t="str">
        <f aca="false">IF(AND($S7530="VENCIDO",$K7530="KG",OR(Painel!$B$5="(Todos)",A7530=Painel!$B$5)*OR(Painel!$E$5="(Todos)",P7530=Painel!$E$5)),$J7530+ROW()/10000000,"")</f>
        <v/>
      </c>
    </row>
    <row r="7531" customFormat="false" ht="15" hidden="false" customHeight="false" outlineLevel="0" collapsed="false">
      <c r="A7531" s="29" t="s">
        <v>52</v>
      </c>
      <c r="B7531" s="29" t="s">
        <v>14035</v>
      </c>
      <c r="C7531" s="29" t="s">
        <v>917</v>
      </c>
      <c r="D7531" s="29" t="s">
        <v>502</v>
      </c>
      <c r="E7531" s="29" t="n">
        <v>1</v>
      </c>
      <c r="F7531" s="29"/>
      <c r="G7531" s="29" t="s">
        <v>14036</v>
      </c>
      <c r="H7531" s="30" t="n">
        <v>800</v>
      </c>
      <c r="I7531" s="31" t="n">
        <v>46274</v>
      </c>
      <c r="J7531" s="30" t="n">
        <v>800</v>
      </c>
      <c r="K7531" s="29" t="s">
        <v>120</v>
      </c>
      <c r="L7531" s="29" t="s">
        <v>138</v>
      </c>
      <c r="M7531" s="29"/>
      <c r="N7531" s="29" t="s">
        <v>122</v>
      </c>
      <c r="O7531" s="31" t="n">
        <v>46816</v>
      </c>
      <c r="P7531" s="29" t="s">
        <v>123</v>
      </c>
      <c r="Q7531" s="29" t="n">
        <f aca="false">IFERROR(VALUE(L7531),"")</f>
        <v>11</v>
      </c>
      <c r="R7531" s="29" t="n">
        <f aca="true">IF(O7531="","",O7531-TODAY())</f>
        <v>531</v>
      </c>
      <c r="S7531" s="29" t="str">
        <f aca="false">IF(C7531="&lt;&lt; vazio &gt;&gt;","VAZIA",IF(AND(O7531&lt;&gt;"",R7531&lt;0),"VENCIDO",IF(AND(O7531&lt;&gt;"",R7531&lt;=Parametros!$B$10),"PRÓX. VENCIMENTO",IF(F7531="Q","QUALIDADE",IF(F7531="S","BLOQUEADO",IF(F7531="R","RESTRITO/DEVOLUÇÃO",IF(OR(N7531="QUAR",N7531="QRES"),"QUARENTENA",IF(OR(B7531="DESCARTE",B7531="DEVOLUÇÃO"),"DESCARTE/DEVOLUÇÃO",IF(AND(D7531="",K7531&lt;&gt;""),"SEM LOTE",IF(AND(Q7531&lt;&gt;"",Q7531&gt;=Parametros!$B$11),"PARADO/SEM GIRO","OK"))))))))))</f>
        <v>OK</v>
      </c>
      <c r="T7531" s="29" t="str">
        <f aca="false">IF(AND($S7531="PARADO/SEM GIRO",$K7531="KG",OR(Painel!$B$5="(Todos)",A7531=Painel!$B$5)*OR(Painel!$E$5="(Todos)",P7531=Painel!$E$5)),$J7531+ROW()/10000000,"")</f>
        <v/>
      </c>
      <c r="U7531" s="29" t="str">
        <f aca="false">IF(AND($S7531="VENCIDO",$K7531="KG",OR(Painel!$B$5="(Todos)",A7531=Painel!$B$5)*OR(Painel!$E$5="(Todos)",P7531=Painel!$E$5)),$J7531+ROW()/10000000,"")</f>
        <v/>
      </c>
    </row>
    <row r="7532" customFormat="false" ht="15" hidden="false" customHeight="false" outlineLevel="0" collapsed="false">
      <c r="A7532" s="29" t="s">
        <v>52</v>
      </c>
      <c r="B7532" s="29" t="s">
        <v>14037</v>
      </c>
      <c r="C7532" s="29" t="s">
        <v>876</v>
      </c>
      <c r="D7532" s="29" t="s">
        <v>11401</v>
      </c>
      <c r="E7532" s="29" t="n">
        <v>1</v>
      </c>
      <c r="F7532" s="29"/>
      <c r="G7532" s="29" t="s">
        <v>14038</v>
      </c>
      <c r="H7532" s="30" t="n">
        <v>720</v>
      </c>
      <c r="I7532" s="31" t="n">
        <v>46276</v>
      </c>
      <c r="J7532" s="30" t="n">
        <v>720</v>
      </c>
      <c r="K7532" s="29" t="s">
        <v>120</v>
      </c>
      <c r="L7532" s="29" t="s">
        <v>133</v>
      </c>
      <c r="M7532" s="29"/>
      <c r="N7532" s="29" t="s">
        <v>122</v>
      </c>
      <c r="O7532" s="31" t="n">
        <v>46819</v>
      </c>
      <c r="P7532" s="29" t="s">
        <v>123</v>
      </c>
      <c r="Q7532" s="29" t="n">
        <f aca="false">IFERROR(VALUE(L7532),"")</f>
        <v>9</v>
      </c>
      <c r="R7532" s="29" t="n">
        <f aca="true">IF(O7532="","",O7532-TODAY())</f>
        <v>534</v>
      </c>
      <c r="S7532" s="29" t="str">
        <f aca="false">IF(C7532="&lt;&lt; vazio &gt;&gt;","VAZIA",IF(AND(O7532&lt;&gt;"",R7532&lt;0),"VENCIDO",IF(AND(O7532&lt;&gt;"",R7532&lt;=Parametros!$B$10),"PRÓX. VENCIMENTO",IF(F7532="Q","QUALIDADE",IF(F7532="S","BLOQUEADO",IF(F7532="R","RESTRITO/DEVOLUÇÃO",IF(OR(N7532="QUAR",N7532="QRES"),"QUARENTENA",IF(OR(B7532="DESCARTE",B7532="DEVOLUÇÃO"),"DESCARTE/DEVOLUÇÃO",IF(AND(D7532="",K7532&lt;&gt;""),"SEM LOTE",IF(AND(Q7532&lt;&gt;"",Q7532&gt;=Parametros!$B$11),"PARADO/SEM GIRO","OK"))))))))))</f>
        <v>OK</v>
      </c>
      <c r="T7532" s="29" t="str">
        <f aca="false">IF(AND($S7532="PARADO/SEM GIRO",$K7532="KG",OR(Painel!$B$5="(Todos)",A7532=Painel!$B$5)*OR(Painel!$E$5="(Todos)",P7532=Painel!$E$5)),$J7532+ROW()/10000000,"")</f>
        <v/>
      </c>
      <c r="U7532" s="29" t="str">
        <f aca="false">IF(AND($S7532="VENCIDO",$K7532="KG",OR(Painel!$B$5="(Todos)",A7532=Painel!$B$5)*OR(Painel!$E$5="(Todos)",P7532=Painel!$E$5)),$J7532+ROW()/10000000,"")</f>
        <v/>
      </c>
    </row>
    <row r="7533" customFormat="false" ht="15" hidden="false" customHeight="false" outlineLevel="0" collapsed="false">
      <c r="A7533" s="29" t="s">
        <v>52</v>
      </c>
      <c r="B7533" s="29" t="s">
        <v>14039</v>
      </c>
      <c r="C7533" s="29" t="s">
        <v>115</v>
      </c>
      <c r="D7533" s="29"/>
      <c r="E7533" s="29" t="n">
        <v>0</v>
      </c>
      <c r="F7533" s="29"/>
      <c r="G7533" s="29"/>
      <c r="H7533" s="30" t="n">
        <v>0</v>
      </c>
      <c r="I7533" s="29"/>
      <c r="J7533" s="30" t="n">
        <v>0</v>
      </c>
      <c r="K7533" s="29"/>
      <c r="L7533" s="29" t="s">
        <v>116</v>
      </c>
      <c r="M7533" s="29"/>
      <c r="N7533" s="29"/>
      <c r="O7533" s="29"/>
      <c r="P7533" s="29"/>
      <c r="Q7533" s="29" t="n">
        <f aca="false">IFERROR(VALUE(L7533),"")</f>
        <v>0</v>
      </c>
      <c r="R7533" s="29" t="str">
        <f aca="true">IF(O7533="","",O7533-TODAY())</f>
        <v/>
      </c>
      <c r="S7533" s="29" t="str">
        <f aca="false">IF(C7533="&lt;&lt; vazio &gt;&gt;","VAZIA",IF(AND(O7533&lt;&gt;"",R7533&lt;0),"VENCIDO",IF(AND(O7533&lt;&gt;"",R7533&lt;=Parametros!$B$10),"PRÓX. VENCIMENTO",IF(F7533="Q","QUALIDADE",IF(F7533="S","BLOQUEADO",IF(F7533="R","RESTRITO/DEVOLUÇÃO",IF(OR(N7533="QUAR",N7533="QRES"),"QUARENTENA",IF(OR(B7533="DESCARTE",B7533="DEVOLUÇÃO"),"DESCARTE/DEVOLUÇÃO",IF(AND(D7533="",K7533&lt;&gt;""),"SEM LOTE",IF(AND(Q7533&lt;&gt;"",Q7533&gt;=Parametros!$B$11),"PARADO/SEM GIRO","OK"))))))))))</f>
        <v>VAZIA</v>
      </c>
      <c r="T7533" s="29" t="str">
        <f aca="false">IF(AND($S7533="PARADO/SEM GIRO",$K7533="KG",OR(Painel!$B$5="(Todos)",A7533=Painel!$B$5)*OR(Painel!$E$5="(Todos)",P7533=Painel!$E$5)),$J7533+ROW()/10000000,"")</f>
        <v/>
      </c>
      <c r="U7533" s="29" t="str">
        <f aca="false">IF(AND($S7533="VENCIDO",$K7533="KG",OR(Painel!$B$5="(Todos)",A7533=Painel!$B$5)*OR(Painel!$E$5="(Todos)",P7533=Painel!$E$5)),$J7533+ROW()/10000000,"")</f>
        <v/>
      </c>
    </row>
    <row r="7534" customFormat="false" ht="15" hidden="false" customHeight="false" outlineLevel="0" collapsed="false">
      <c r="A7534" s="29" t="s">
        <v>52</v>
      </c>
      <c r="B7534" s="29" t="s">
        <v>14040</v>
      </c>
      <c r="C7534" s="29" t="s">
        <v>278</v>
      </c>
      <c r="D7534" s="29" t="s">
        <v>565</v>
      </c>
      <c r="E7534" s="29" t="n">
        <v>1</v>
      </c>
      <c r="F7534" s="29"/>
      <c r="G7534" s="29" t="s">
        <v>14041</v>
      </c>
      <c r="H7534" s="30" t="n">
        <v>545.4</v>
      </c>
      <c r="I7534" s="31" t="n">
        <v>46183</v>
      </c>
      <c r="J7534" s="30" t="n">
        <v>545.4</v>
      </c>
      <c r="K7534" s="29" t="s">
        <v>120</v>
      </c>
      <c r="L7534" s="29" t="s">
        <v>1096</v>
      </c>
      <c r="M7534" s="29"/>
      <c r="N7534" s="29" t="s">
        <v>122</v>
      </c>
      <c r="O7534" s="31" t="n">
        <v>46721</v>
      </c>
      <c r="P7534" s="29" t="s">
        <v>123</v>
      </c>
      <c r="Q7534" s="29" t="n">
        <f aca="false">IFERROR(VALUE(L7534),"")</f>
        <v>102</v>
      </c>
      <c r="R7534" s="29" t="n">
        <f aca="true">IF(O7534="","",O7534-TODAY())</f>
        <v>436</v>
      </c>
      <c r="S7534" s="29" t="str">
        <f aca="false">IF(C7534="&lt;&lt; vazio &gt;&gt;","VAZIA",IF(AND(O7534&lt;&gt;"",R7534&lt;0),"VENCIDO",IF(AND(O7534&lt;&gt;"",R7534&lt;=Parametros!$B$10),"PRÓX. VENCIMENTO",IF(F7534="Q","QUALIDADE",IF(F7534="S","BLOQUEADO",IF(F7534="R","RESTRITO/DEVOLUÇÃO",IF(OR(N7534="QUAR",N7534="QRES"),"QUARENTENA",IF(OR(B7534="DESCARTE",B7534="DEVOLUÇÃO"),"DESCARTE/DEVOLUÇÃO",IF(AND(D7534="",K7534&lt;&gt;""),"SEM LOTE",IF(AND(Q7534&lt;&gt;"",Q7534&gt;=Parametros!$B$11),"PARADO/SEM GIRO","OK"))))))))))</f>
        <v>PARADO/SEM GIRO</v>
      </c>
      <c r="T7534" s="29" t="n">
        <f aca="false">IF(AND($S7534="PARADO/SEM GIRO",$K7534="KG",OR(Painel!$B$5="(Todos)",A7534=Painel!$B$5)*OR(Painel!$E$5="(Todos)",P7534=Painel!$E$5)),$J7534+ROW()/10000000,"")</f>
        <v>545.4007534</v>
      </c>
      <c r="U7534" s="29" t="str">
        <f aca="false">IF(AND($S7534="VENCIDO",$K7534="KG",OR(Painel!$B$5="(Todos)",A7534=Painel!$B$5)*OR(Painel!$E$5="(Todos)",P7534=Painel!$E$5)),$J7534+ROW()/10000000,"")</f>
        <v/>
      </c>
    </row>
    <row r="7535" customFormat="false" ht="15" hidden="false" customHeight="false" outlineLevel="0" collapsed="false">
      <c r="A7535" s="29" t="s">
        <v>52</v>
      </c>
      <c r="B7535" s="29" t="s">
        <v>14042</v>
      </c>
      <c r="C7535" s="29" t="s">
        <v>135</v>
      </c>
      <c r="D7535" s="29" t="s">
        <v>14043</v>
      </c>
      <c r="E7535" s="29" t="n">
        <v>1</v>
      </c>
      <c r="F7535" s="29"/>
      <c r="G7535" s="29" t="s">
        <v>14044</v>
      </c>
      <c r="H7535" s="30" t="n">
        <v>250</v>
      </c>
      <c r="I7535" s="31" t="n">
        <v>46275</v>
      </c>
      <c r="J7535" s="30" t="n">
        <v>250</v>
      </c>
      <c r="K7535" s="29" t="s">
        <v>120</v>
      </c>
      <c r="L7535" s="29" t="s">
        <v>121</v>
      </c>
      <c r="M7535" s="29"/>
      <c r="N7535" s="29" t="s">
        <v>122</v>
      </c>
      <c r="O7535" s="31" t="n">
        <v>46639</v>
      </c>
      <c r="P7535" s="29" t="s">
        <v>123</v>
      </c>
      <c r="Q7535" s="29" t="n">
        <f aca="false">IFERROR(VALUE(L7535),"")</f>
        <v>10</v>
      </c>
      <c r="R7535" s="29" t="n">
        <f aca="true">IF(O7535="","",O7535-TODAY())</f>
        <v>354</v>
      </c>
      <c r="S7535" s="29" t="str">
        <f aca="false">IF(C7535="&lt;&lt; vazio &gt;&gt;","VAZIA",IF(AND(O7535&lt;&gt;"",R7535&lt;0),"VENCIDO",IF(AND(O7535&lt;&gt;"",R7535&lt;=Parametros!$B$10),"PRÓX. VENCIMENTO",IF(F7535="Q","QUALIDADE",IF(F7535="S","BLOQUEADO",IF(F7535="R","RESTRITO/DEVOLUÇÃO",IF(OR(N7535="QUAR",N7535="QRES"),"QUARENTENA",IF(OR(B7535="DESCARTE",B7535="DEVOLUÇÃO"),"DESCARTE/DEVOLUÇÃO",IF(AND(D7535="",K7535&lt;&gt;""),"SEM LOTE",IF(AND(Q7535&lt;&gt;"",Q7535&gt;=Parametros!$B$11),"PARADO/SEM GIRO","OK"))))))))))</f>
        <v>OK</v>
      </c>
      <c r="T7535" s="29" t="str">
        <f aca="false">IF(AND($S7535="PARADO/SEM GIRO",$K7535="KG",OR(Painel!$B$5="(Todos)",A7535=Painel!$B$5)*OR(Painel!$E$5="(Todos)",P7535=Painel!$E$5)),$J7535+ROW()/10000000,"")</f>
        <v/>
      </c>
      <c r="U7535" s="29" t="str">
        <f aca="false">IF(AND($S7535="VENCIDO",$K7535="KG",OR(Painel!$B$5="(Todos)",A7535=Painel!$B$5)*OR(Painel!$E$5="(Todos)",P7535=Painel!$E$5)),$J7535+ROW()/10000000,"")</f>
        <v/>
      </c>
    </row>
    <row r="7536" customFormat="false" ht="15" hidden="false" customHeight="false" outlineLevel="0" collapsed="false">
      <c r="A7536" s="29" t="s">
        <v>52</v>
      </c>
      <c r="B7536" s="29" t="s">
        <v>14045</v>
      </c>
      <c r="C7536" s="29" t="s">
        <v>186</v>
      </c>
      <c r="D7536" s="29" t="s">
        <v>823</v>
      </c>
      <c r="E7536" s="29" t="n">
        <v>1</v>
      </c>
      <c r="F7536" s="29" t="s">
        <v>268</v>
      </c>
      <c r="G7536" s="29" t="s">
        <v>14046</v>
      </c>
      <c r="H7536" s="30" t="n">
        <v>545.4</v>
      </c>
      <c r="I7536" s="31" t="n">
        <v>46285</v>
      </c>
      <c r="J7536" s="30" t="n">
        <v>545.4</v>
      </c>
      <c r="K7536" s="29" t="s">
        <v>120</v>
      </c>
      <c r="L7536" s="29" t="s">
        <v>116</v>
      </c>
      <c r="M7536" s="29"/>
      <c r="N7536" s="29" t="s">
        <v>122</v>
      </c>
      <c r="O7536" s="31" t="n">
        <v>46831</v>
      </c>
      <c r="P7536" s="29" t="s">
        <v>123</v>
      </c>
      <c r="Q7536" s="29" t="n">
        <f aca="false">IFERROR(VALUE(L7536),"")</f>
        <v>0</v>
      </c>
      <c r="R7536" s="29" t="n">
        <f aca="true">IF(O7536="","",O7536-TODAY())</f>
        <v>546</v>
      </c>
      <c r="S7536" s="29" t="str">
        <f aca="false">IF(C7536="&lt;&lt; vazio &gt;&gt;","VAZIA",IF(AND(O7536&lt;&gt;"",R7536&lt;0),"VENCIDO",IF(AND(O7536&lt;&gt;"",R7536&lt;=Parametros!$B$10),"PRÓX. VENCIMENTO",IF(F7536="Q","QUALIDADE",IF(F7536="S","BLOQUEADO",IF(F7536="R","RESTRITO/DEVOLUÇÃO",IF(OR(N7536="QUAR",N7536="QRES"),"QUARENTENA",IF(OR(B7536="DESCARTE",B7536="DEVOLUÇÃO"),"DESCARTE/DEVOLUÇÃO",IF(AND(D7536="",K7536&lt;&gt;""),"SEM LOTE",IF(AND(Q7536&lt;&gt;"",Q7536&gt;=Parametros!$B$11),"PARADO/SEM GIRO","OK"))))))))))</f>
        <v>QUALIDADE</v>
      </c>
      <c r="T7536" s="29" t="str">
        <f aca="false">IF(AND($S7536="PARADO/SEM GIRO",$K7536="KG",OR(Painel!$B$5="(Todos)",A7536=Painel!$B$5)*OR(Painel!$E$5="(Todos)",P7536=Painel!$E$5)),$J7536+ROW()/10000000,"")</f>
        <v/>
      </c>
      <c r="U7536" s="29" t="str">
        <f aca="false">IF(AND($S7536="VENCIDO",$K7536="KG",OR(Painel!$B$5="(Todos)",A7536=Painel!$B$5)*OR(Painel!$E$5="(Todos)",P7536=Painel!$E$5)),$J7536+ROW()/10000000,"")</f>
        <v/>
      </c>
    </row>
    <row r="7537" customFormat="false" ht="15" hidden="false" customHeight="false" outlineLevel="0" collapsed="false">
      <c r="A7537" s="29" t="s">
        <v>52</v>
      </c>
      <c r="B7537" s="29" t="s">
        <v>14047</v>
      </c>
      <c r="C7537" s="29" t="s">
        <v>161</v>
      </c>
      <c r="D7537" s="29" t="s">
        <v>8317</v>
      </c>
      <c r="E7537" s="29" t="n">
        <v>1</v>
      </c>
      <c r="F7537" s="29"/>
      <c r="G7537" s="29" t="s">
        <v>14048</v>
      </c>
      <c r="H7537" s="30" t="n">
        <v>999.9</v>
      </c>
      <c r="I7537" s="31" t="n">
        <v>46198</v>
      </c>
      <c r="J7537" s="30" t="n">
        <v>999.9</v>
      </c>
      <c r="K7537" s="29" t="s">
        <v>120</v>
      </c>
      <c r="L7537" s="29" t="s">
        <v>2566</v>
      </c>
      <c r="M7537" s="29"/>
      <c r="N7537" s="29" t="s">
        <v>122</v>
      </c>
      <c r="O7537" s="31" t="n">
        <v>46742</v>
      </c>
      <c r="P7537" s="29" t="s">
        <v>123</v>
      </c>
      <c r="Q7537" s="29" t="n">
        <f aca="false">IFERROR(VALUE(L7537),"")</f>
        <v>87</v>
      </c>
      <c r="R7537" s="29" t="n">
        <f aca="true">IF(O7537="","",O7537-TODAY())</f>
        <v>457</v>
      </c>
      <c r="S7537" s="29" t="str">
        <f aca="false">IF(C7537="&lt;&lt; vazio &gt;&gt;","VAZIA",IF(AND(O7537&lt;&gt;"",R7537&lt;0),"VENCIDO",IF(AND(O7537&lt;&gt;"",R7537&lt;=Parametros!$B$10),"PRÓX. VENCIMENTO",IF(F7537="Q","QUALIDADE",IF(F7537="S","BLOQUEADO",IF(F7537="R","RESTRITO/DEVOLUÇÃO",IF(OR(N7537="QUAR",N7537="QRES"),"QUARENTENA",IF(OR(B7537="DESCARTE",B7537="DEVOLUÇÃO"),"DESCARTE/DEVOLUÇÃO",IF(AND(D7537="",K7537&lt;&gt;""),"SEM LOTE",IF(AND(Q7537&lt;&gt;"",Q7537&gt;=Parametros!$B$11),"PARADO/SEM GIRO","OK"))))))))))</f>
        <v>OK</v>
      </c>
      <c r="T7537" s="29" t="str">
        <f aca="false">IF(AND($S7537="PARADO/SEM GIRO",$K7537="KG",OR(Painel!$B$5="(Todos)",A7537=Painel!$B$5)*OR(Painel!$E$5="(Todos)",P7537=Painel!$E$5)),$J7537+ROW()/10000000,"")</f>
        <v/>
      </c>
      <c r="U7537" s="29" t="str">
        <f aca="false">IF(AND($S7537="VENCIDO",$K7537="KG",OR(Painel!$B$5="(Todos)",A7537=Painel!$B$5)*OR(Painel!$E$5="(Todos)",P7537=Painel!$E$5)),$J7537+ROW()/10000000,"")</f>
        <v/>
      </c>
    </row>
    <row r="7538" customFormat="false" ht="15" hidden="false" customHeight="false" outlineLevel="0" collapsed="false">
      <c r="A7538" s="29" t="s">
        <v>52</v>
      </c>
      <c r="B7538" s="29" t="s">
        <v>14049</v>
      </c>
      <c r="C7538" s="29" t="s">
        <v>768</v>
      </c>
      <c r="D7538" s="29" t="s">
        <v>1426</v>
      </c>
      <c r="E7538" s="29" t="n">
        <v>1</v>
      </c>
      <c r="F7538" s="29"/>
      <c r="G7538" s="29" t="s">
        <v>14050</v>
      </c>
      <c r="H7538" s="30" t="n">
        <v>800</v>
      </c>
      <c r="I7538" s="31" t="n">
        <v>46261</v>
      </c>
      <c r="J7538" s="30" t="n">
        <v>800</v>
      </c>
      <c r="K7538" s="29" t="s">
        <v>120</v>
      </c>
      <c r="L7538" s="29" t="s">
        <v>938</v>
      </c>
      <c r="M7538" s="29"/>
      <c r="N7538" s="29" t="s">
        <v>122</v>
      </c>
      <c r="O7538" s="31" t="n">
        <v>46618</v>
      </c>
      <c r="P7538" s="29" t="s">
        <v>123</v>
      </c>
      <c r="Q7538" s="29" t="n">
        <f aca="false">IFERROR(VALUE(L7538),"")</f>
        <v>24</v>
      </c>
      <c r="R7538" s="29" t="n">
        <f aca="true">IF(O7538="","",O7538-TODAY())</f>
        <v>333</v>
      </c>
      <c r="S7538" s="29" t="str">
        <f aca="false">IF(C7538="&lt;&lt; vazio &gt;&gt;","VAZIA",IF(AND(O7538&lt;&gt;"",R7538&lt;0),"VENCIDO",IF(AND(O7538&lt;&gt;"",R7538&lt;=Parametros!$B$10),"PRÓX. VENCIMENTO",IF(F7538="Q","QUALIDADE",IF(F7538="S","BLOQUEADO",IF(F7538="R","RESTRITO/DEVOLUÇÃO",IF(OR(N7538="QUAR",N7538="QRES"),"QUARENTENA",IF(OR(B7538="DESCARTE",B7538="DEVOLUÇÃO"),"DESCARTE/DEVOLUÇÃO",IF(AND(D7538="",K7538&lt;&gt;""),"SEM LOTE",IF(AND(Q7538&lt;&gt;"",Q7538&gt;=Parametros!$B$11),"PARADO/SEM GIRO","OK"))))))))))</f>
        <v>OK</v>
      </c>
      <c r="T7538" s="29" t="str">
        <f aca="false">IF(AND($S7538="PARADO/SEM GIRO",$K7538="KG",OR(Painel!$B$5="(Todos)",A7538=Painel!$B$5)*OR(Painel!$E$5="(Todos)",P7538=Painel!$E$5)),$J7538+ROW()/10000000,"")</f>
        <v/>
      </c>
      <c r="U7538" s="29" t="str">
        <f aca="false">IF(AND($S7538="VENCIDO",$K7538="KG",OR(Painel!$B$5="(Todos)",A7538=Painel!$B$5)*OR(Painel!$E$5="(Todos)",P7538=Painel!$E$5)),$J7538+ROW()/10000000,"")</f>
        <v/>
      </c>
    </row>
    <row r="7539" customFormat="false" ht="15" hidden="false" customHeight="false" outlineLevel="0" collapsed="false">
      <c r="A7539" s="29" t="s">
        <v>52</v>
      </c>
      <c r="B7539" s="29" t="s">
        <v>14051</v>
      </c>
      <c r="C7539" s="29" t="s">
        <v>115</v>
      </c>
      <c r="D7539" s="29"/>
      <c r="E7539" s="29" t="n">
        <v>0</v>
      </c>
      <c r="F7539" s="29"/>
      <c r="G7539" s="29"/>
      <c r="H7539" s="30" t="n">
        <v>0</v>
      </c>
      <c r="I7539" s="29"/>
      <c r="J7539" s="30" t="n">
        <v>0</v>
      </c>
      <c r="K7539" s="29"/>
      <c r="L7539" s="29" t="s">
        <v>116</v>
      </c>
      <c r="M7539" s="29"/>
      <c r="N7539" s="29"/>
      <c r="O7539" s="29"/>
      <c r="P7539" s="29"/>
      <c r="Q7539" s="29" t="n">
        <f aca="false">IFERROR(VALUE(L7539),"")</f>
        <v>0</v>
      </c>
      <c r="R7539" s="29" t="str">
        <f aca="true">IF(O7539="","",O7539-TODAY())</f>
        <v/>
      </c>
      <c r="S7539" s="29" t="str">
        <f aca="false">IF(C7539="&lt;&lt; vazio &gt;&gt;","VAZIA",IF(AND(O7539&lt;&gt;"",R7539&lt;0),"VENCIDO",IF(AND(O7539&lt;&gt;"",R7539&lt;=Parametros!$B$10),"PRÓX. VENCIMENTO",IF(F7539="Q","QUALIDADE",IF(F7539="S","BLOQUEADO",IF(F7539="R","RESTRITO/DEVOLUÇÃO",IF(OR(N7539="QUAR",N7539="QRES"),"QUARENTENA",IF(OR(B7539="DESCARTE",B7539="DEVOLUÇÃO"),"DESCARTE/DEVOLUÇÃO",IF(AND(D7539="",K7539&lt;&gt;""),"SEM LOTE",IF(AND(Q7539&lt;&gt;"",Q7539&gt;=Parametros!$B$11),"PARADO/SEM GIRO","OK"))))))))))</f>
        <v>VAZIA</v>
      </c>
      <c r="T7539" s="29" t="str">
        <f aca="false">IF(AND($S7539="PARADO/SEM GIRO",$K7539="KG",OR(Painel!$B$5="(Todos)",A7539=Painel!$B$5)*OR(Painel!$E$5="(Todos)",P7539=Painel!$E$5)),$J7539+ROW()/10000000,"")</f>
        <v/>
      </c>
      <c r="U7539" s="29" t="str">
        <f aca="false">IF(AND($S7539="VENCIDO",$K7539="KG",OR(Painel!$B$5="(Todos)",A7539=Painel!$B$5)*OR(Painel!$E$5="(Todos)",P7539=Painel!$E$5)),$J7539+ROW()/10000000,"")</f>
        <v/>
      </c>
    </row>
    <row r="7540" customFormat="false" ht="15" hidden="false" customHeight="false" outlineLevel="0" collapsed="false">
      <c r="A7540" s="29" t="s">
        <v>52</v>
      </c>
      <c r="B7540" s="29" t="s">
        <v>14052</v>
      </c>
      <c r="C7540" s="29" t="s">
        <v>115</v>
      </c>
      <c r="D7540" s="29"/>
      <c r="E7540" s="29" t="n">
        <v>0</v>
      </c>
      <c r="F7540" s="29"/>
      <c r="G7540" s="29"/>
      <c r="H7540" s="30" t="n">
        <v>0</v>
      </c>
      <c r="I7540" s="29"/>
      <c r="J7540" s="30" t="n">
        <v>0</v>
      </c>
      <c r="K7540" s="29"/>
      <c r="L7540" s="29" t="s">
        <v>116</v>
      </c>
      <c r="M7540" s="29"/>
      <c r="N7540" s="29"/>
      <c r="O7540" s="29"/>
      <c r="P7540" s="29"/>
      <c r="Q7540" s="29" t="n">
        <f aca="false">IFERROR(VALUE(L7540),"")</f>
        <v>0</v>
      </c>
      <c r="R7540" s="29" t="str">
        <f aca="true">IF(O7540="","",O7540-TODAY())</f>
        <v/>
      </c>
      <c r="S7540" s="29" t="str">
        <f aca="false">IF(C7540="&lt;&lt; vazio &gt;&gt;","VAZIA",IF(AND(O7540&lt;&gt;"",R7540&lt;0),"VENCIDO",IF(AND(O7540&lt;&gt;"",R7540&lt;=Parametros!$B$10),"PRÓX. VENCIMENTO",IF(F7540="Q","QUALIDADE",IF(F7540="S","BLOQUEADO",IF(F7540="R","RESTRITO/DEVOLUÇÃO",IF(OR(N7540="QUAR",N7540="QRES"),"QUARENTENA",IF(OR(B7540="DESCARTE",B7540="DEVOLUÇÃO"),"DESCARTE/DEVOLUÇÃO",IF(AND(D7540="",K7540&lt;&gt;""),"SEM LOTE",IF(AND(Q7540&lt;&gt;"",Q7540&gt;=Parametros!$B$11),"PARADO/SEM GIRO","OK"))))))))))</f>
        <v>VAZIA</v>
      </c>
      <c r="T7540" s="29" t="str">
        <f aca="false">IF(AND($S7540="PARADO/SEM GIRO",$K7540="KG",OR(Painel!$B$5="(Todos)",A7540=Painel!$B$5)*OR(Painel!$E$5="(Todos)",P7540=Painel!$E$5)),$J7540+ROW()/10000000,"")</f>
        <v/>
      </c>
      <c r="U7540" s="29" t="str">
        <f aca="false">IF(AND($S7540="VENCIDO",$K7540="KG",OR(Painel!$B$5="(Todos)",A7540=Painel!$B$5)*OR(Painel!$E$5="(Todos)",P7540=Painel!$E$5)),$J7540+ROW()/10000000,"")</f>
        <v/>
      </c>
    </row>
    <row r="7541" customFormat="false" ht="15" hidden="false" customHeight="false" outlineLevel="0" collapsed="false">
      <c r="A7541" s="29" t="s">
        <v>52</v>
      </c>
      <c r="B7541" s="29" t="s">
        <v>14053</v>
      </c>
      <c r="C7541" s="29" t="s">
        <v>447</v>
      </c>
      <c r="D7541" s="29" t="s">
        <v>448</v>
      </c>
      <c r="E7541" s="29" t="n">
        <v>1</v>
      </c>
      <c r="F7541" s="29"/>
      <c r="G7541" s="29" t="s">
        <v>14054</v>
      </c>
      <c r="H7541" s="30" t="n">
        <v>727.2</v>
      </c>
      <c r="I7541" s="31" t="n">
        <v>46261</v>
      </c>
      <c r="J7541" s="30" t="n">
        <v>727.2</v>
      </c>
      <c r="K7541" s="29" t="s">
        <v>120</v>
      </c>
      <c r="L7541" s="29" t="s">
        <v>938</v>
      </c>
      <c r="M7541" s="29"/>
      <c r="N7541" s="29" t="s">
        <v>122</v>
      </c>
      <c r="O7541" s="31" t="n">
        <v>46805</v>
      </c>
      <c r="P7541" s="29" t="s">
        <v>123</v>
      </c>
      <c r="Q7541" s="29" t="n">
        <f aca="false">IFERROR(VALUE(L7541),"")</f>
        <v>24</v>
      </c>
      <c r="R7541" s="29" t="n">
        <f aca="true">IF(O7541="","",O7541-TODAY())</f>
        <v>520</v>
      </c>
      <c r="S7541" s="29" t="str">
        <f aca="false">IF(C7541="&lt;&lt; vazio &gt;&gt;","VAZIA",IF(AND(O7541&lt;&gt;"",R7541&lt;0),"VENCIDO",IF(AND(O7541&lt;&gt;"",R7541&lt;=Parametros!$B$10),"PRÓX. VENCIMENTO",IF(F7541="Q","QUALIDADE",IF(F7541="S","BLOQUEADO",IF(F7541="R","RESTRITO/DEVOLUÇÃO",IF(OR(N7541="QUAR",N7541="QRES"),"QUARENTENA",IF(OR(B7541="DESCARTE",B7541="DEVOLUÇÃO"),"DESCARTE/DEVOLUÇÃO",IF(AND(D7541="",K7541&lt;&gt;""),"SEM LOTE",IF(AND(Q7541&lt;&gt;"",Q7541&gt;=Parametros!$B$11),"PARADO/SEM GIRO","OK"))))))))))</f>
        <v>OK</v>
      </c>
      <c r="T7541" s="29" t="str">
        <f aca="false">IF(AND($S7541="PARADO/SEM GIRO",$K7541="KG",OR(Painel!$B$5="(Todos)",A7541=Painel!$B$5)*OR(Painel!$E$5="(Todos)",P7541=Painel!$E$5)),$J7541+ROW()/10000000,"")</f>
        <v/>
      </c>
      <c r="U7541" s="29" t="str">
        <f aca="false">IF(AND($S7541="VENCIDO",$K7541="KG",OR(Painel!$B$5="(Todos)",A7541=Painel!$B$5)*OR(Painel!$E$5="(Todos)",P7541=Painel!$E$5)),$J7541+ROW()/10000000,"")</f>
        <v/>
      </c>
    </row>
    <row r="7542" customFormat="false" ht="15" hidden="false" customHeight="false" outlineLevel="0" collapsed="false">
      <c r="A7542" s="29" t="s">
        <v>52</v>
      </c>
      <c r="B7542" s="29" t="s">
        <v>14055</v>
      </c>
      <c r="C7542" s="29" t="s">
        <v>14056</v>
      </c>
      <c r="D7542" s="29" t="s">
        <v>14057</v>
      </c>
      <c r="E7542" s="29" t="n">
        <v>1</v>
      </c>
      <c r="F7542" s="29"/>
      <c r="G7542" s="29" t="s">
        <v>14058</v>
      </c>
      <c r="H7542" s="30" t="n">
        <v>1000</v>
      </c>
      <c r="I7542" s="31" t="n">
        <v>46202</v>
      </c>
      <c r="J7542" s="30" t="n">
        <v>1000</v>
      </c>
      <c r="K7542" s="29" t="s">
        <v>120</v>
      </c>
      <c r="L7542" s="29" t="s">
        <v>1181</v>
      </c>
      <c r="M7542" s="29"/>
      <c r="N7542" s="29" t="s">
        <v>122</v>
      </c>
      <c r="O7542" s="31" t="n">
        <v>46560</v>
      </c>
      <c r="P7542" s="29" t="s">
        <v>123</v>
      </c>
      <c r="Q7542" s="29" t="n">
        <f aca="false">IFERROR(VALUE(L7542),"")</f>
        <v>83</v>
      </c>
      <c r="R7542" s="29" t="n">
        <f aca="true">IF(O7542="","",O7542-TODAY())</f>
        <v>275</v>
      </c>
      <c r="S7542" s="29" t="str">
        <f aca="false">IF(C7542="&lt;&lt; vazio &gt;&gt;","VAZIA",IF(AND(O7542&lt;&gt;"",R7542&lt;0),"VENCIDO",IF(AND(O7542&lt;&gt;"",R7542&lt;=Parametros!$B$10),"PRÓX. VENCIMENTO",IF(F7542="Q","QUALIDADE",IF(F7542="S","BLOQUEADO",IF(F7542="R","RESTRITO/DEVOLUÇÃO",IF(OR(N7542="QUAR",N7542="QRES"),"QUARENTENA",IF(OR(B7542="DESCARTE",B7542="DEVOLUÇÃO"),"DESCARTE/DEVOLUÇÃO",IF(AND(D7542="",K7542&lt;&gt;""),"SEM LOTE",IF(AND(Q7542&lt;&gt;"",Q7542&gt;=Parametros!$B$11),"PARADO/SEM GIRO","OK"))))))))))</f>
        <v>OK</v>
      </c>
      <c r="T7542" s="29" t="str">
        <f aca="false">IF(AND($S7542="PARADO/SEM GIRO",$K7542="KG",OR(Painel!$B$5="(Todos)",A7542=Painel!$B$5)*OR(Painel!$E$5="(Todos)",P7542=Painel!$E$5)),$J7542+ROW()/10000000,"")</f>
        <v/>
      </c>
      <c r="U7542" s="29" t="str">
        <f aca="false">IF(AND($S7542="VENCIDO",$K7542="KG",OR(Painel!$B$5="(Todos)",A7542=Painel!$B$5)*OR(Painel!$E$5="(Todos)",P7542=Painel!$E$5)),$J7542+ROW()/10000000,"")</f>
        <v/>
      </c>
    </row>
    <row r="7543" customFormat="false" ht="15" hidden="false" customHeight="false" outlineLevel="0" collapsed="false">
      <c r="A7543" s="29" t="s">
        <v>52</v>
      </c>
      <c r="B7543" s="29" t="s">
        <v>14059</v>
      </c>
      <c r="C7543" s="29" t="s">
        <v>442</v>
      </c>
      <c r="D7543" s="29" t="s">
        <v>480</v>
      </c>
      <c r="E7543" s="29" t="n">
        <v>1</v>
      </c>
      <c r="F7543" s="29"/>
      <c r="G7543" s="29" t="s">
        <v>14060</v>
      </c>
      <c r="H7543" s="30" t="n">
        <v>415.8</v>
      </c>
      <c r="I7543" s="31" t="n">
        <v>46146</v>
      </c>
      <c r="J7543" s="30" t="n">
        <v>415.8</v>
      </c>
      <c r="K7543" s="29" t="s">
        <v>120</v>
      </c>
      <c r="L7543" s="29" t="s">
        <v>8803</v>
      </c>
      <c r="M7543" s="29"/>
      <c r="N7543" s="29" t="s">
        <v>122</v>
      </c>
      <c r="O7543" s="31" t="n">
        <v>46682</v>
      </c>
      <c r="P7543" s="29" t="s">
        <v>123</v>
      </c>
      <c r="Q7543" s="29" t="n">
        <f aca="false">IFERROR(VALUE(L7543),"")</f>
        <v>139</v>
      </c>
      <c r="R7543" s="29" t="n">
        <f aca="true">IF(O7543="","",O7543-TODAY())</f>
        <v>397</v>
      </c>
      <c r="S7543" s="29" t="str">
        <f aca="false">IF(C7543="&lt;&lt; vazio &gt;&gt;","VAZIA",IF(AND(O7543&lt;&gt;"",R7543&lt;0),"VENCIDO",IF(AND(O7543&lt;&gt;"",R7543&lt;=Parametros!$B$10),"PRÓX. VENCIMENTO",IF(F7543="Q","QUALIDADE",IF(F7543="S","BLOQUEADO",IF(F7543="R","RESTRITO/DEVOLUÇÃO",IF(OR(N7543="QUAR",N7543="QRES"),"QUARENTENA",IF(OR(B7543="DESCARTE",B7543="DEVOLUÇÃO"),"DESCARTE/DEVOLUÇÃO",IF(AND(D7543="",K7543&lt;&gt;""),"SEM LOTE",IF(AND(Q7543&lt;&gt;"",Q7543&gt;=Parametros!$B$11),"PARADO/SEM GIRO","OK"))))))))))</f>
        <v>PARADO/SEM GIRO</v>
      </c>
      <c r="T7543" s="29" t="n">
        <f aca="false">IF(AND($S7543="PARADO/SEM GIRO",$K7543="KG",OR(Painel!$B$5="(Todos)",A7543=Painel!$B$5)*OR(Painel!$E$5="(Todos)",P7543=Painel!$E$5)),$J7543+ROW()/10000000,"")</f>
        <v>415.8007543</v>
      </c>
      <c r="U7543" s="29" t="str">
        <f aca="false">IF(AND($S7543="VENCIDO",$K7543="KG",OR(Painel!$B$5="(Todos)",A7543=Painel!$B$5)*OR(Painel!$E$5="(Todos)",P7543=Painel!$E$5)),$J7543+ROW()/10000000,"")</f>
        <v/>
      </c>
    </row>
    <row r="7544" customFormat="false" ht="15" hidden="false" customHeight="false" outlineLevel="0" collapsed="false">
      <c r="A7544" s="29" t="s">
        <v>52</v>
      </c>
      <c r="B7544" s="29" t="s">
        <v>14061</v>
      </c>
      <c r="C7544" s="29" t="s">
        <v>1381</v>
      </c>
      <c r="D7544" s="29" t="s">
        <v>2544</v>
      </c>
      <c r="E7544" s="29" t="n">
        <v>1</v>
      </c>
      <c r="F7544" s="29"/>
      <c r="G7544" s="29" t="s">
        <v>14062</v>
      </c>
      <c r="H7544" s="30" t="n">
        <v>800</v>
      </c>
      <c r="I7544" s="31" t="n">
        <v>46231</v>
      </c>
      <c r="J7544" s="30" t="n">
        <v>800</v>
      </c>
      <c r="K7544" s="29" t="s">
        <v>120</v>
      </c>
      <c r="L7544" s="29" t="s">
        <v>2246</v>
      </c>
      <c r="M7544" s="29"/>
      <c r="N7544" s="29" t="s">
        <v>122</v>
      </c>
      <c r="O7544" s="31" t="n">
        <v>46591</v>
      </c>
      <c r="P7544" s="29" t="s">
        <v>123</v>
      </c>
      <c r="Q7544" s="29" t="n">
        <f aca="false">IFERROR(VALUE(L7544),"")</f>
        <v>54</v>
      </c>
      <c r="R7544" s="29" t="n">
        <f aca="true">IF(O7544="","",O7544-TODAY())</f>
        <v>306</v>
      </c>
      <c r="S7544" s="29" t="str">
        <f aca="false">IF(C7544="&lt;&lt; vazio &gt;&gt;","VAZIA",IF(AND(O7544&lt;&gt;"",R7544&lt;0),"VENCIDO",IF(AND(O7544&lt;&gt;"",R7544&lt;=Parametros!$B$10),"PRÓX. VENCIMENTO",IF(F7544="Q","QUALIDADE",IF(F7544="S","BLOQUEADO",IF(F7544="R","RESTRITO/DEVOLUÇÃO",IF(OR(N7544="QUAR",N7544="QRES"),"QUARENTENA",IF(OR(B7544="DESCARTE",B7544="DEVOLUÇÃO"),"DESCARTE/DEVOLUÇÃO",IF(AND(D7544="",K7544&lt;&gt;""),"SEM LOTE",IF(AND(Q7544&lt;&gt;"",Q7544&gt;=Parametros!$B$11),"PARADO/SEM GIRO","OK"))))))))))</f>
        <v>OK</v>
      </c>
      <c r="T7544" s="29" t="str">
        <f aca="false">IF(AND($S7544="PARADO/SEM GIRO",$K7544="KG",OR(Painel!$B$5="(Todos)",A7544=Painel!$B$5)*OR(Painel!$E$5="(Todos)",P7544=Painel!$E$5)),$J7544+ROW()/10000000,"")</f>
        <v/>
      </c>
      <c r="U7544" s="29" t="str">
        <f aca="false">IF(AND($S7544="VENCIDO",$K7544="KG",OR(Painel!$B$5="(Todos)",A7544=Painel!$B$5)*OR(Painel!$E$5="(Todos)",P7544=Painel!$E$5)),$J7544+ROW()/10000000,"")</f>
        <v/>
      </c>
    </row>
    <row r="7545" customFormat="false" ht="15" hidden="false" customHeight="false" outlineLevel="0" collapsed="false">
      <c r="A7545" s="29" t="s">
        <v>52</v>
      </c>
      <c r="B7545" s="29" t="s">
        <v>14063</v>
      </c>
      <c r="C7545" s="29" t="s">
        <v>115</v>
      </c>
      <c r="D7545" s="29"/>
      <c r="E7545" s="29" t="n">
        <v>0</v>
      </c>
      <c r="F7545" s="29"/>
      <c r="G7545" s="29"/>
      <c r="H7545" s="30" t="n">
        <v>0</v>
      </c>
      <c r="I7545" s="29"/>
      <c r="J7545" s="30" t="n">
        <v>0</v>
      </c>
      <c r="K7545" s="29"/>
      <c r="L7545" s="29" t="s">
        <v>116</v>
      </c>
      <c r="M7545" s="29"/>
      <c r="N7545" s="29"/>
      <c r="O7545" s="29"/>
      <c r="P7545" s="29"/>
      <c r="Q7545" s="29" t="n">
        <f aca="false">IFERROR(VALUE(L7545),"")</f>
        <v>0</v>
      </c>
      <c r="R7545" s="29" t="str">
        <f aca="true">IF(O7545="","",O7545-TODAY())</f>
        <v/>
      </c>
      <c r="S7545" s="29" t="str">
        <f aca="false">IF(C7545="&lt;&lt; vazio &gt;&gt;","VAZIA",IF(AND(O7545&lt;&gt;"",R7545&lt;0),"VENCIDO",IF(AND(O7545&lt;&gt;"",R7545&lt;=Parametros!$B$10),"PRÓX. VENCIMENTO",IF(F7545="Q","QUALIDADE",IF(F7545="S","BLOQUEADO",IF(F7545="R","RESTRITO/DEVOLUÇÃO",IF(OR(N7545="QUAR",N7545="QRES"),"QUARENTENA",IF(OR(B7545="DESCARTE",B7545="DEVOLUÇÃO"),"DESCARTE/DEVOLUÇÃO",IF(AND(D7545="",K7545&lt;&gt;""),"SEM LOTE",IF(AND(Q7545&lt;&gt;"",Q7545&gt;=Parametros!$B$11),"PARADO/SEM GIRO","OK"))))))))))</f>
        <v>VAZIA</v>
      </c>
      <c r="T7545" s="29" t="str">
        <f aca="false">IF(AND($S7545="PARADO/SEM GIRO",$K7545="KG",OR(Painel!$B$5="(Todos)",A7545=Painel!$B$5)*OR(Painel!$E$5="(Todos)",P7545=Painel!$E$5)),$J7545+ROW()/10000000,"")</f>
        <v/>
      </c>
      <c r="U7545" s="29" t="str">
        <f aca="false">IF(AND($S7545="VENCIDO",$K7545="KG",OR(Painel!$B$5="(Todos)",A7545=Painel!$B$5)*OR(Painel!$E$5="(Todos)",P7545=Painel!$E$5)),$J7545+ROW()/10000000,"")</f>
        <v/>
      </c>
    </row>
    <row r="7546" customFormat="false" ht="15" hidden="false" customHeight="false" outlineLevel="0" collapsed="false">
      <c r="A7546" s="29" t="s">
        <v>52</v>
      </c>
      <c r="B7546" s="29" t="s">
        <v>14064</v>
      </c>
      <c r="C7546" s="29" t="s">
        <v>1093</v>
      </c>
      <c r="D7546" s="29" t="s">
        <v>1094</v>
      </c>
      <c r="E7546" s="29" t="n">
        <v>1</v>
      </c>
      <c r="F7546" s="29"/>
      <c r="G7546" s="29" t="s">
        <v>14065</v>
      </c>
      <c r="H7546" s="30" t="n">
        <v>1000</v>
      </c>
      <c r="I7546" s="31" t="n">
        <v>46183</v>
      </c>
      <c r="J7546" s="30" t="n">
        <v>1000</v>
      </c>
      <c r="K7546" s="29" t="s">
        <v>120</v>
      </c>
      <c r="L7546" s="29" t="s">
        <v>1096</v>
      </c>
      <c r="M7546" s="29"/>
      <c r="N7546" s="29" t="s">
        <v>122</v>
      </c>
      <c r="O7546" s="31" t="n">
        <v>46881</v>
      </c>
      <c r="P7546" s="29" t="s">
        <v>123</v>
      </c>
      <c r="Q7546" s="29" t="n">
        <f aca="false">IFERROR(VALUE(L7546),"")</f>
        <v>102</v>
      </c>
      <c r="R7546" s="29" t="n">
        <f aca="true">IF(O7546="","",O7546-TODAY())</f>
        <v>596</v>
      </c>
      <c r="S7546" s="29" t="str">
        <f aca="false">IF(C7546="&lt;&lt; vazio &gt;&gt;","VAZIA",IF(AND(O7546&lt;&gt;"",R7546&lt;0),"VENCIDO",IF(AND(O7546&lt;&gt;"",R7546&lt;=Parametros!$B$10),"PRÓX. VENCIMENTO",IF(F7546="Q","QUALIDADE",IF(F7546="S","BLOQUEADO",IF(F7546="R","RESTRITO/DEVOLUÇÃO",IF(OR(N7546="QUAR",N7546="QRES"),"QUARENTENA",IF(OR(B7546="DESCARTE",B7546="DEVOLUÇÃO"),"DESCARTE/DEVOLUÇÃO",IF(AND(D7546="",K7546&lt;&gt;""),"SEM LOTE",IF(AND(Q7546&lt;&gt;"",Q7546&gt;=Parametros!$B$11),"PARADO/SEM GIRO","OK"))))))))))</f>
        <v>PARADO/SEM GIRO</v>
      </c>
      <c r="T7546" s="29" t="n">
        <f aca="false">IF(AND($S7546="PARADO/SEM GIRO",$K7546="KG",OR(Painel!$B$5="(Todos)",A7546=Painel!$B$5)*OR(Painel!$E$5="(Todos)",P7546=Painel!$E$5)),$J7546+ROW()/10000000,"")</f>
        <v>1000.0007546</v>
      </c>
      <c r="U7546" s="29" t="str">
        <f aca="false">IF(AND($S7546="VENCIDO",$K7546="KG",OR(Painel!$B$5="(Todos)",A7546=Painel!$B$5)*OR(Painel!$E$5="(Todos)",P7546=Painel!$E$5)),$J7546+ROW()/10000000,"")</f>
        <v/>
      </c>
    </row>
    <row r="7547" customFormat="false" ht="15" hidden="false" customHeight="false" outlineLevel="0" collapsed="false">
      <c r="A7547" s="29" t="s">
        <v>52</v>
      </c>
      <c r="B7547" s="29" t="s">
        <v>14066</v>
      </c>
      <c r="C7547" s="29" t="s">
        <v>163</v>
      </c>
      <c r="D7547" s="29" t="s">
        <v>11810</v>
      </c>
      <c r="E7547" s="29" t="n">
        <v>1</v>
      </c>
      <c r="F7547" s="29"/>
      <c r="G7547" s="29" t="s">
        <v>14067</v>
      </c>
      <c r="H7547" s="30" t="n">
        <v>1102.5</v>
      </c>
      <c r="I7547" s="31" t="n">
        <v>46218</v>
      </c>
      <c r="J7547" s="30" t="n">
        <v>1102.5</v>
      </c>
      <c r="K7547" s="29" t="s">
        <v>120</v>
      </c>
      <c r="L7547" s="29" t="s">
        <v>1605</v>
      </c>
      <c r="M7547" s="29"/>
      <c r="N7547" s="29" t="s">
        <v>122</v>
      </c>
      <c r="O7547" s="31" t="n">
        <v>46760</v>
      </c>
      <c r="P7547" s="29" t="s">
        <v>123</v>
      </c>
      <c r="Q7547" s="29" t="n">
        <f aca="false">IFERROR(VALUE(L7547),"")</f>
        <v>67</v>
      </c>
      <c r="R7547" s="29" t="n">
        <f aca="true">IF(O7547="","",O7547-TODAY())</f>
        <v>475</v>
      </c>
      <c r="S7547" s="29" t="str">
        <f aca="false">IF(C7547="&lt;&lt; vazio &gt;&gt;","VAZIA",IF(AND(O7547&lt;&gt;"",R7547&lt;0),"VENCIDO",IF(AND(O7547&lt;&gt;"",R7547&lt;=Parametros!$B$10),"PRÓX. VENCIMENTO",IF(F7547="Q","QUALIDADE",IF(F7547="S","BLOQUEADO",IF(F7547="R","RESTRITO/DEVOLUÇÃO",IF(OR(N7547="QUAR",N7547="QRES"),"QUARENTENA",IF(OR(B7547="DESCARTE",B7547="DEVOLUÇÃO"),"DESCARTE/DEVOLUÇÃO",IF(AND(D7547="",K7547&lt;&gt;""),"SEM LOTE",IF(AND(Q7547&lt;&gt;"",Q7547&gt;=Parametros!$B$11),"PARADO/SEM GIRO","OK"))))))))))</f>
        <v>OK</v>
      </c>
      <c r="T7547" s="29" t="str">
        <f aca="false">IF(AND($S7547="PARADO/SEM GIRO",$K7547="KG",OR(Painel!$B$5="(Todos)",A7547=Painel!$B$5)*OR(Painel!$E$5="(Todos)",P7547=Painel!$E$5)),$J7547+ROW()/10000000,"")</f>
        <v/>
      </c>
      <c r="U7547" s="29" t="str">
        <f aca="false">IF(AND($S7547="VENCIDO",$K7547="KG",OR(Painel!$B$5="(Todos)",A7547=Painel!$B$5)*OR(Painel!$E$5="(Todos)",P7547=Painel!$E$5)),$J7547+ROW()/10000000,"")</f>
        <v/>
      </c>
    </row>
    <row r="7548" customFormat="false" ht="15" hidden="false" customHeight="false" outlineLevel="0" collapsed="false">
      <c r="A7548" s="29" t="s">
        <v>52</v>
      </c>
      <c r="B7548" s="29" t="s">
        <v>14068</v>
      </c>
      <c r="C7548" s="29" t="s">
        <v>447</v>
      </c>
      <c r="D7548" s="29" t="s">
        <v>448</v>
      </c>
      <c r="E7548" s="29" t="n">
        <v>1</v>
      </c>
      <c r="F7548" s="29"/>
      <c r="G7548" s="29" t="s">
        <v>14069</v>
      </c>
      <c r="H7548" s="30" t="n">
        <v>727.2</v>
      </c>
      <c r="I7548" s="31" t="n">
        <v>46261</v>
      </c>
      <c r="J7548" s="30" t="n">
        <v>727.2</v>
      </c>
      <c r="K7548" s="29" t="s">
        <v>120</v>
      </c>
      <c r="L7548" s="29" t="s">
        <v>938</v>
      </c>
      <c r="M7548" s="29"/>
      <c r="N7548" s="29" t="s">
        <v>122</v>
      </c>
      <c r="O7548" s="31" t="n">
        <v>46805</v>
      </c>
      <c r="P7548" s="29" t="s">
        <v>123</v>
      </c>
      <c r="Q7548" s="29" t="n">
        <f aca="false">IFERROR(VALUE(L7548),"")</f>
        <v>24</v>
      </c>
      <c r="R7548" s="29" t="n">
        <f aca="true">IF(O7548="","",O7548-TODAY())</f>
        <v>520</v>
      </c>
      <c r="S7548" s="29" t="str">
        <f aca="false">IF(C7548="&lt;&lt; vazio &gt;&gt;","VAZIA",IF(AND(O7548&lt;&gt;"",R7548&lt;0),"VENCIDO",IF(AND(O7548&lt;&gt;"",R7548&lt;=Parametros!$B$10),"PRÓX. VENCIMENTO",IF(F7548="Q","QUALIDADE",IF(F7548="S","BLOQUEADO",IF(F7548="R","RESTRITO/DEVOLUÇÃO",IF(OR(N7548="QUAR",N7548="QRES"),"QUARENTENA",IF(OR(B7548="DESCARTE",B7548="DEVOLUÇÃO"),"DESCARTE/DEVOLUÇÃO",IF(AND(D7548="",K7548&lt;&gt;""),"SEM LOTE",IF(AND(Q7548&lt;&gt;"",Q7548&gt;=Parametros!$B$11),"PARADO/SEM GIRO","OK"))))))))))</f>
        <v>OK</v>
      </c>
      <c r="T7548" s="29" t="str">
        <f aca="false">IF(AND($S7548="PARADO/SEM GIRO",$K7548="KG",OR(Painel!$B$5="(Todos)",A7548=Painel!$B$5)*OR(Painel!$E$5="(Todos)",P7548=Painel!$E$5)),$J7548+ROW()/10000000,"")</f>
        <v/>
      </c>
      <c r="U7548" s="29" t="str">
        <f aca="false">IF(AND($S7548="VENCIDO",$K7548="KG",OR(Painel!$B$5="(Todos)",A7548=Painel!$B$5)*OR(Painel!$E$5="(Todos)",P7548=Painel!$E$5)),$J7548+ROW()/10000000,"")</f>
        <v/>
      </c>
    </row>
    <row r="7549" customFormat="false" ht="15" hidden="false" customHeight="false" outlineLevel="0" collapsed="false">
      <c r="A7549" s="29" t="s">
        <v>52</v>
      </c>
      <c r="B7549" s="29" t="s">
        <v>14070</v>
      </c>
      <c r="C7549" s="29" t="s">
        <v>768</v>
      </c>
      <c r="D7549" s="29" t="s">
        <v>2268</v>
      </c>
      <c r="E7549" s="29" t="n">
        <v>1</v>
      </c>
      <c r="F7549" s="29"/>
      <c r="G7549" s="29" t="s">
        <v>14071</v>
      </c>
      <c r="H7549" s="30" t="n">
        <v>800</v>
      </c>
      <c r="I7549" s="31" t="n">
        <v>46275</v>
      </c>
      <c r="J7549" s="30" t="n">
        <v>800</v>
      </c>
      <c r="K7549" s="29" t="s">
        <v>120</v>
      </c>
      <c r="L7549" s="29" t="s">
        <v>121</v>
      </c>
      <c r="M7549" s="29"/>
      <c r="N7549" s="29" t="s">
        <v>122</v>
      </c>
      <c r="O7549" s="31" t="n">
        <v>46621</v>
      </c>
      <c r="P7549" s="29" t="s">
        <v>123</v>
      </c>
      <c r="Q7549" s="29" t="n">
        <f aca="false">IFERROR(VALUE(L7549),"")</f>
        <v>10</v>
      </c>
      <c r="R7549" s="29" t="n">
        <f aca="true">IF(O7549="","",O7549-TODAY())</f>
        <v>336</v>
      </c>
      <c r="S7549" s="29" t="str">
        <f aca="false">IF(C7549="&lt;&lt; vazio &gt;&gt;","VAZIA",IF(AND(O7549&lt;&gt;"",R7549&lt;0),"VENCIDO",IF(AND(O7549&lt;&gt;"",R7549&lt;=Parametros!$B$10),"PRÓX. VENCIMENTO",IF(F7549="Q","QUALIDADE",IF(F7549="S","BLOQUEADO",IF(F7549="R","RESTRITO/DEVOLUÇÃO",IF(OR(N7549="QUAR",N7549="QRES"),"QUARENTENA",IF(OR(B7549="DESCARTE",B7549="DEVOLUÇÃO"),"DESCARTE/DEVOLUÇÃO",IF(AND(D7549="",K7549&lt;&gt;""),"SEM LOTE",IF(AND(Q7549&lt;&gt;"",Q7549&gt;=Parametros!$B$11),"PARADO/SEM GIRO","OK"))))))))))</f>
        <v>OK</v>
      </c>
      <c r="T7549" s="29" t="str">
        <f aca="false">IF(AND($S7549="PARADO/SEM GIRO",$K7549="KG",OR(Painel!$B$5="(Todos)",A7549=Painel!$B$5)*OR(Painel!$E$5="(Todos)",P7549=Painel!$E$5)),$J7549+ROW()/10000000,"")</f>
        <v/>
      </c>
      <c r="U7549" s="29" t="str">
        <f aca="false">IF(AND($S7549="VENCIDO",$K7549="KG",OR(Painel!$B$5="(Todos)",A7549=Painel!$B$5)*OR(Painel!$E$5="(Todos)",P7549=Painel!$E$5)),$J7549+ROW()/10000000,"")</f>
        <v/>
      </c>
    </row>
    <row r="7550" customFormat="false" ht="15" hidden="false" customHeight="false" outlineLevel="0" collapsed="false">
      <c r="A7550" s="29" t="s">
        <v>52</v>
      </c>
      <c r="B7550" s="29" t="s">
        <v>14072</v>
      </c>
      <c r="C7550" s="29" t="s">
        <v>115</v>
      </c>
      <c r="D7550" s="29"/>
      <c r="E7550" s="29" t="n">
        <v>0</v>
      </c>
      <c r="F7550" s="29"/>
      <c r="G7550" s="29"/>
      <c r="H7550" s="30" t="n">
        <v>0</v>
      </c>
      <c r="I7550" s="29"/>
      <c r="J7550" s="30" t="n">
        <v>0</v>
      </c>
      <c r="K7550" s="29"/>
      <c r="L7550" s="29" t="s">
        <v>116</v>
      </c>
      <c r="M7550" s="29"/>
      <c r="N7550" s="29"/>
      <c r="O7550" s="29"/>
      <c r="P7550" s="29"/>
      <c r="Q7550" s="29" t="n">
        <f aca="false">IFERROR(VALUE(L7550),"")</f>
        <v>0</v>
      </c>
      <c r="R7550" s="29" t="str">
        <f aca="true">IF(O7550="","",O7550-TODAY())</f>
        <v/>
      </c>
      <c r="S7550" s="29" t="str">
        <f aca="false">IF(C7550="&lt;&lt; vazio &gt;&gt;","VAZIA",IF(AND(O7550&lt;&gt;"",R7550&lt;0),"VENCIDO",IF(AND(O7550&lt;&gt;"",R7550&lt;=Parametros!$B$10),"PRÓX. VENCIMENTO",IF(F7550="Q","QUALIDADE",IF(F7550="S","BLOQUEADO",IF(F7550="R","RESTRITO/DEVOLUÇÃO",IF(OR(N7550="QUAR",N7550="QRES"),"QUARENTENA",IF(OR(B7550="DESCARTE",B7550="DEVOLUÇÃO"),"DESCARTE/DEVOLUÇÃO",IF(AND(D7550="",K7550&lt;&gt;""),"SEM LOTE",IF(AND(Q7550&lt;&gt;"",Q7550&gt;=Parametros!$B$11),"PARADO/SEM GIRO","OK"))))))))))</f>
        <v>VAZIA</v>
      </c>
      <c r="T7550" s="29" t="str">
        <f aca="false">IF(AND($S7550="PARADO/SEM GIRO",$K7550="KG",OR(Painel!$B$5="(Todos)",A7550=Painel!$B$5)*OR(Painel!$E$5="(Todos)",P7550=Painel!$E$5)),$J7550+ROW()/10000000,"")</f>
        <v/>
      </c>
      <c r="U7550" s="29" t="str">
        <f aca="false">IF(AND($S7550="VENCIDO",$K7550="KG",OR(Painel!$B$5="(Todos)",A7550=Painel!$B$5)*OR(Painel!$E$5="(Todos)",P7550=Painel!$E$5)),$J7550+ROW()/10000000,"")</f>
        <v/>
      </c>
    </row>
    <row r="7551" customFormat="false" ht="15" hidden="false" customHeight="false" outlineLevel="0" collapsed="false">
      <c r="A7551" s="29" t="s">
        <v>52</v>
      </c>
      <c r="B7551" s="29" t="s">
        <v>14073</v>
      </c>
      <c r="C7551" s="29" t="s">
        <v>115</v>
      </c>
      <c r="D7551" s="29"/>
      <c r="E7551" s="29" t="n">
        <v>0</v>
      </c>
      <c r="F7551" s="29"/>
      <c r="G7551" s="29"/>
      <c r="H7551" s="30" t="n">
        <v>0</v>
      </c>
      <c r="I7551" s="29"/>
      <c r="J7551" s="30" t="n">
        <v>0</v>
      </c>
      <c r="K7551" s="29"/>
      <c r="L7551" s="29" t="s">
        <v>116</v>
      </c>
      <c r="M7551" s="29"/>
      <c r="N7551" s="29"/>
      <c r="O7551" s="29"/>
      <c r="P7551" s="29"/>
      <c r="Q7551" s="29" t="n">
        <f aca="false">IFERROR(VALUE(L7551),"")</f>
        <v>0</v>
      </c>
      <c r="R7551" s="29" t="str">
        <f aca="true">IF(O7551="","",O7551-TODAY())</f>
        <v/>
      </c>
      <c r="S7551" s="29" t="str">
        <f aca="false">IF(C7551="&lt;&lt; vazio &gt;&gt;","VAZIA",IF(AND(O7551&lt;&gt;"",R7551&lt;0),"VENCIDO",IF(AND(O7551&lt;&gt;"",R7551&lt;=Parametros!$B$10),"PRÓX. VENCIMENTO",IF(F7551="Q","QUALIDADE",IF(F7551="S","BLOQUEADO",IF(F7551="R","RESTRITO/DEVOLUÇÃO",IF(OR(N7551="QUAR",N7551="QRES"),"QUARENTENA",IF(OR(B7551="DESCARTE",B7551="DEVOLUÇÃO"),"DESCARTE/DEVOLUÇÃO",IF(AND(D7551="",K7551&lt;&gt;""),"SEM LOTE",IF(AND(Q7551&lt;&gt;"",Q7551&gt;=Parametros!$B$11),"PARADO/SEM GIRO","OK"))))))))))</f>
        <v>VAZIA</v>
      </c>
      <c r="T7551" s="29" t="str">
        <f aca="false">IF(AND($S7551="PARADO/SEM GIRO",$K7551="KG",OR(Painel!$B$5="(Todos)",A7551=Painel!$B$5)*OR(Painel!$E$5="(Todos)",P7551=Painel!$E$5)),$J7551+ROW()/10000000,"")</f>
        <v/>
      </c>
      <c r="U7551" s="29" t="str">
        <f aca="false">IF(AND($S7551="VENCIDO",$K7551="KG",OR(Painel!$B$5="(Todos)",A7551=Painel!$B$5)*OR(Painel!$E$5="(Todos)",P7551=Painel!$E$5)),$J7551+ROW()/10000000,"")</f>
        <v/>
      </c>
    </row>
    <row r="7552" customFormat="false" ht="15" hidden="false" customHeight="false" outlineLevel="0" collapsed="false">
      <c r="A7552" s="29" t="s">
        <v>52</v>
      </c>
      <c r="B7552" s="29" t="s">
        <v>14074</v>
      </c>
      <c r="C7552" s="29" t="s">
        <v>322</v>
      </c>
      <c r="D7552" s="29" t="s">
        <v>3194</v>
      </c>
      <c r="E7552" s="29" t="n">
        <v>1</v>
      </c>
      <c r="F7552" s="29"/>
      <c r="G7552" s="29" t="s">
        <v>14075</v>
      </c>
      <c r="H7552" s="30" t="n">
        <v>999.9</v>
      </c>
      <c r="I7552" s="31" t="n">
        <v>46276</v>
      </c>
      <c r="J7552" s="30" t="n">
        <v>999.9</v>
      </c>
      <c r="K7552" s="29" t="s">
        <v>120</v>
      </c>
      <c r="L7552" s="29" t="s">
        <v>133</v>
      </c>
      <c r="M7552" s="29"/>
      <c r="N7552" s="29" t="s">
        <v>122</v>
      </c>
      <c r="O7552" s="31" t="n">
        <v>46636</v>
      </c>
      <c r="P7552" s="29" t="s">
        <v>123</v>
      </c>
      <c r="Q7552" s="29" t="n">
        <f aca="false">IFERROR(VALUE(L7552),"")</f>
        <v>9</v>
      </c>
      <c r="R7552" s="29" t="n">
        <f aca="true">IF(O7552="","",O7552-TODAY())</f>
        <v>351</v>
      </c>
      <c r="S7552" s="29" t="str">
        <f aca="false">IF(C7552="&lt;&lt; vazio &gt;&gt;","VAZIA",IF(AND(O7552&lt;&gt;"",R7552&lt;0),"VENCIDO",IF(AND(O7552&lt;&gt;"",R7552&lt;=Parametros!$B$10),"PRÓX. VENCIMENTO",IF(F7552="Q","QUALIDADE",IF(F7552="S","BLOQUEADO",IF(F7552="R","RESTRITO/DEVOLUÇÃO",IF(OR(N7552="QUAR",N7552="QRES"),"QUARENTENA",IF(OR(B7552="DESCARTE",B7552="DEVOLUÇÃO"),"DESCARTE/DEVOLUÇÃO",IF(AND(D7552="",K7552&lt;&gt;""),"SEM LOTE",IF(AND(Q7552&lt;&gt;"",Q7552&gt;=Parametros!$B$11),"PARADO/SEM GIRO","OK"))))))))))</f>
        <v>OK</v>
      </c>
      <c r="T7552" s="29" t="str">
        <f aca="false">IF(AND($S7552="PARADO/SEM GIRO",$K7552="KG",OR(Painel!$B$5="(Todos)",A7552=Painel!$B$5)*OR(Painel!$E$5="(Todos)",P7552=Painel!$E$5)),$J7552+ROW()/10000000,"")</f>
        <v/>
      </c>
      <c r="U7552" s="29" t="str">
        <f aca="false">IF(AND($S7552="VENCIDO",$K7552="KG",OR(Painel!$B$5="(Todos)",A7552=Painel!$B$5)*OR(Painel!$E$5="(Todos)",P7552=Painel!$E$5)),$J7552+ROW()/10000000,"")</f>
        <v/>
      </c>
    </row>
    <row r="7553" customFormat="false" ht="15" hidden="false" customHeight="false" outlineLevel="0" collapsed="false">
      <c r="A7553" s="29" t="s">
        <v>52</v>
      </c>
      <c r="B7553" s="29" t="s">
        <v>14076</v>
      </c>
      <c r="C7553" s="29" t="s">
        <v>1381</v>
      </c>
      <c r="D7553" s="29" t="s">
        <v>2544</v>
      </c>
      <c r="E7553" s="29" t="n">
        <v>1</v>
      </c>
      <c r="F7553" s="29"/>
      <c r="G7553" s="29" t="s">
        <v>14077</v>
      </c>
      <c r="H7553" s="30" t="n">
        <v>800</v>
      </c>
      <c r="I7553" s="31" t="n">
        <v>46231</v>
      </c>
      <c r="J7553" s="30" t="n">
        <v>800</v>
      </c>
      <c r="K7553" s="29" t="s">
        <v>120</v>
      </c>
      <c r="L7553" s="29" t="s">
        <v>2246</v>
      </c>
      <c r="M7553" s="29"/>
      <c r="N7553" s="29" t="s">
        <v>122</v>
      </c>
      <c r="O7553" s="31" t="n">
        <v>46591</v>
      </c>
      <c r="P7553" s="29" t="s">
        <v>123</v>
      </c>
      <c r="Q7553" s="29" t="n">
        <f aca="false">IFERROR(VALUE(L7553),"")</f>
        <v>54</v>
      </c>
      <c r="R7553" s="29" t="n">
        <f aca="true">IF(O7553="","",O7553-TODAY())</f>
        <v>306</v>
      </c>
      <c r="S7553" s="29" t="str">
        <f aca="false">IF(C7553="&lt;&lt; vazio &gt;&gt;","VAZIA",IF(AND(O7553&lt;&gt;"",R7553&lt;0),"VENCIDO",IF(AND(O7553&lt;&gt;"",R7553&lt;=Parametros!$B$10),"PRÓX. VENCIMENTO",IF(F7553="Q","QUALIDADE",IF(F7553="S","BLOQUEADO",IF(F7553="R","RESTRITO/DEVOLUÇÃO",IF(OR(N7553="QUAR",N7553="QRES"),"QUARENTENA",IF(OR(B7553="DESCARTE",B7553="DEVOLUÇÃO"),"DESCARTE/DEVOLUÇÃO",IF(AND(D7553="",K7553&lt;&gt;""),"SEM LOTE",IF(AND(Q7553&lt;&gt;"",Q7553&gt;=Parametros!$B$11),"PARADO/SEM GIRO","OK"))))))))))</f>
        <v>OK</v>
      </c>
      <c r="T7553" s="29" t="str">
        <f aca="false">IF(AND($S7553="PARADO/SEM GIRO",$K7553="KG",OR(Painel!$B$5="(Todos)",A7553=Painel!$B$5)*OR(Painel!$E$5="(Todos)",P7553=Painel!$E$5)),$J7553+ROW()/10000000,"")</f>
        <v/>
      </c>
      <c r="U7553" s="29" t="str">
        <f aca="false">IF(AND($S7553="VENCIDO",$K7553="KG",OR(Painel!$B$5="(Todos)",A7553=Painel!$B$5)*OR(Painel!$E$5="(Todos)",P7553=Painel!$E$5)),$J7553+ROW()/10000000,"")</f>
        <v/>
      </c>
    </row>
    <row r="7554" customFormat="false" ht="15" hidden="false" customHeight="false" outlineLevel="0" collapsed="false">
      <c r="A7554" s="29" t="s">
        <v>52</v>
      </c>
      <c r="B7554" s="29" t="s">
        <v>14078</v>
      </c>
      <c r="C7554" s="29" t="s">
        <v>1381</v>
      </c>
      <c r="D7554" s="29" t="s">
        <v>2544</v>
      </c>
      <c r="E7554" s="29" t="n">
        <v>1</v>
      </c>
      <c r="F7554" s="29"/>
      <c r="G7554" s="29" t="s">
        <v>14079</v>
      </c>
      <c r="H7554" s="30" t="n">
        <v>800</v>
      </c>
      <c r="I7554" s="31" t="n">
        <v>46231</v>
      </c>
      <c r="J7554" s="30" t="n">
        <v>800</v>
      </c>
      <c r="K7554" s="29" t="s">
        <v>120</v>
      </c>
      <c r="L7554" s="29" t="s">
        <v>2246</v>
      </c>
      <c r="M7554" s="29"/>
      <c r="N7554" s="29" t="s">
        <v>122</v>
      </c>
      <c r="O7554" s="31" t="n">
        <v>46591</v>
      </c>
      <c r="P7554" s="29" t="s">
        <v>123</v>
      </c>
      <c r="Q7554" s="29" t="n">
        <f aca="false">IFERROR(VALUE(L7554),"")</f>
        <v>54</v>
      </c>
      <c r="R7554" s="29" t="n">
        <f aca="true">IF(O7554="","",O7554-TODAY())</f>
        <v>306</v>
      </c>
      <c r="S7554" s="29" t="str">
        <f aca="false">IF(C7554="&lt;&lt; vazio &gt;&gt;","VAZIA",IF(AND(O7554&lt;&gt;"",R7554&lt;0),"VENCIDO",IF(AND(O7554&lt;&gt;"",R7554&lt;=Parametros!$B$10),"PRÓX. VENCIMENTO",IF(F7554="Q","QUALIDADE",IF(F7554="S","BLOQUEADO",IF(F7554="R","RESTRITO/DEVOLUÇÃO",IF(OR(N7554="QUAR",N7554="QRES"),"QUARENTENA",IF(OR(B7554="DESCARTE",B7554="DEVOLUÇÃO"),"DESCARTE/DEVOLUÇÃO",IF(AND(D7554="",K7554&lt;&gt;""),"SEM LOTE",IF(AND(Q7554&lt;&gt;"",Q7554&gt;=Parametros!$B$11),"PARADO/SEM GIRO","OK"))))))))))</f>
        <v>OK</v>
      </c>
      <c r="T7554" s="29" t="str">
        <f aca="false">IF(AND($S7554="PARADO/SEM GIRO",$K7554="KG",OR(Painel!$B$5="(Todos)",A7554=Painel!$B$5)*OR(Painel!$E$5="(Todos)",P7554=Painel!$E$5)),$J7554+ROW()/10000000,"")</f>
        <v/>
      </c>
      <c r="U7554" s="29" t="str">
        <f aca="false">IF(AND($S7554="VENCIDO",$K7554="KG",OR(Painel!$B$5="(Todos)",A7554=Painel!$B$5)*OR(Painel!$E$5="(Todos)",P7554=Painel!$E$5)),$J7554+ROW()/10000000,"")</f>
        <v/>
      </c>
    </row>
    <row r="7555" customFormat="false" ht="15" hidden="false" customHeight="false" outlineLevel="0" collapsed="false">
      <c r="A7555" s="29" t="s">
        <v>52</v>
      </c>
      <c r="B7555" s="29" t="s">
        <v>14080</v>
      </c>
      <c r="C7555" s="29" t="s">
        <v>169</v>
      </c>
      <c r="D7555" s="29" t="s">
        <v>433</v>
      </c>
      <c r="E7555" s="29" t="n">
        <v>1</v>
      </c>
      <c r="F7555" s="29"/>
      <c r="G7555" s="29" t="s">
        <v>14081</v>
      </c>
      <c r="H7555" s="30" t="n">
        <v>999.9</v>
      </c>
      <c r="I7555" s="31" t="n">
        <v>46280</v>
      </c>
      <c r="J7555" s="30" t="n">
        <v>999.9</v>
      </c>
      <c r="K7555" s="29" t="s">
        <v>120</v>
      </c>
      <c r="L7555" s="29" t="s">
        <v>144</v>
      </c>
      <c r="M7555" s="29"/>
      <c r="N7555" s="29" t="s">
        <v>122</v>
      </c>
      <c r="O7555" s="31" t="n">
        <v>46637</v>
      </c>
      <c r="P7555" s="29" t="s">
        <v>123</v>
      </c>
      <c r="Q7555" s="29" t="n">
        <f aca="false">IFERROR(VALUE(L7555),"")</f>
        <v>5</v>
      </c>
      <c r="R7555" s="29" t="n">
        <f aca="true">IF(O7555="","",O7555-TODAY())</f>
        <v>352</v>
      </c>
      <c r="S7555" s="29" t="str">
        <f aca="false">IF(C7555="&lt;&lt; vazio &gt;&gt;","VAZIA",IF(AND(O7555&lt;&gt;"",R7555&lt;0),"VENCIDO",IF(AND(O7555&lt;&gt;"",R7555&lt;=Parametros!$B$10),"PRÓX. VENCIMENTO",IF(F7555="Q","QUALIDADE",IF(F7555="S","BLOQUEADO",IF(F7555="R","RESTRITO/DEVOLUÇÃO",IF(OR(N7555="QUAR",N7555="QRES"),"QUARENTENA",IF(OR(B7555="DESCARTE",B7555="DEVOLUÇÃO"),"DESCARTE/DEVOLUÇÃO",IF(AND(D7555="",K7555&lt;&gt;""),"SEM LOTE",IF(AND(Q7555&lt;&gt;"",Q7555&gt;=Parametros!$B$11),"PARADO/SEM GIRO","OK"))))))))))</f>
        <v>OK</v>
      </c>
      <c r="T7555" s="29" t="str">
        <f aca="false">IF(AND($S7555="PARADO/SEM GIRO",$K7555="KG",OR(Painel!$B$5="(Todos)",A7555=Painel!$B$5)*OR(Painel!$E$5="(Todos)",P7555=Painel!$E$5)),$J7555+ROW()/10000000,"")</f>
        <v/>
      </c>
      <c r="U7555" s="29" t="str">
        <f aca="false">IF(AND($S7555="VENCIDO",$K7555="KG",OR(Painel!$B$5="(Todos)",A7555=Painel!$B$5)*OR(Painel!$E$5="(Todos)",P7555=Painel!$E$5)),$J7555+ROW()/10000000,"")</f>
        <v/>
      </c>
    </row>
    <row r="7556" customFormat="false" ht="15" hidden="false" customHeight="false" outlineLevel="0" collapsed="false">
      <c r="A7556" s="29" t="s">
        <v>52</v>
      </c>
      <c r="B7556" s="29" t="s">
        <v>14082</v>
      </c>
      <c r="C7556" s="29" t="s">
        <v>3915</v>
      </c>
      <c r="D7556" s="29" t="s">
        <v>3916</v>
      </c>
      <c r="E7556" s="29" t="n">
        <v>1</v>
      </c>
      <c r="F7556" s="29"/>
      <c r="G7556" s="29" t="s">
        <v>14083</v>
      </c>
      <c r="H7556" s="30" t="n">
        <v>240</v>
      </c>
      <c r="I7556" s="31" t="n">
        <v>46267</v>
      </c>
      <c r="J7556" s="30" t="n">
        <v>240</v>
      </c>
      <c r="K7556" s="29" t="s">
        <v>120</v>
      </c>
      <c r="L7556" s="29" t="s">
        <v>2513</v>
      </c>
      <c r="M7556" s="29"/>
      <c r="N7556" s="29" t="s">
        <v>134</v>
      </c>
      <c r="O7556" s="31" t="n">
        <v>46357</v>
      </c>
      <c r="P7556" s="29" t="s">
        <v>123</v>
      </c>
      <c r="Q7556" s="29" t="n">
        <f aca="false">IFERROR(VALUE(L7556),"")</f>
        <v>18</v>
      </c>
      <c r="R7556" s="29" t="n">
        <f aca="true">IF(O7556="","",O7556-TODAY())</f>
        <v>72</v>
      </c>
      <c r="S7556" s="29" t="str">
        <f aca="false">IF(C7556="&lt;&lt; vazio &gt;&gt;","VAZIA",IF(AND(O7556&lt;&gt;"",R7556&lt;0),"VENCIDO",IF(AND(O7556&lt;&gt;"",R7556&lt;=Parametros!$B$10),"PRÓX. VENCIMENTO",IF(F7556="Q","QUALIDADE",IF(F7556="S","BLOQUEADO",IF(F7556="R","RESTRITO/DEVOLUÇÃO",IF(OR(N7556="QUAR",N7556="QRES"),"QUARENTENA",IF(OR(B7556="DESCARTE",B7556="DEVOLUÇÃO"),"DESCARTE/DEVOLUÇÃO",IF(AND(D7556="",K7556&lt;&gt;""),"SEM LOTE",IF(AND(Q7556&lt;&gt;"",Q7556&gt;=Parametros!$B$11),"PARADO/SEM GIRO","OK"))))))))))</f>
        <v>OK</v>
      </c>
      <c r="T7556" s="29" t="str">
        <f aca="false">IF(AND($S7556="PARADO/SEM GIRO",$K7556="KG",OR(Painel!$B$5="(Todos)",A7556=Painel!$B$5)*OR(Painel!$E$5="(Todos)",P7556=Painel!$E$5)),$J7556+ROW()/10000000,"")</f>
        <v/>
      </c>
      <c r="U7556" s="29" t="str">
        <f aca="false">IF(AND($S7556="VENCIDO",$K7556="KG",OR(Painel!$B$5="(Todos)",A7556=Painel!$B$5)*OR(Painel!$E$5="(Todos)",P7556=Painel!$E$5)),$J7556+ROW()/10000000,"")</f>
        <v/>
      </c>
    </row>
    <row r="7557" customFormat="false" ht="15" hidden="false" customHeight="false" outlineLevel="0" collapsed="false">
      <c r="A7557" s="29" t="s">
        <v>52</v>
      </c>
      <c r="B7557" s="29" t="s">
        <v>14084</v>
      </c>
      <c r="C7557" s="29" t="s">
        <v>115</v>
      </c>
      <c r="D7557" s="29"/>
      <c r="E7557" s="29" t="n">
        <v>0</v>
      </c>
      <c r="F7557" s="29"/>
      <c r="G7557" s="29"/>
      <c r="H7557" s="30" t="n">
        <v>0</v>
      </c>
      <c r="I7557" s="29"/>
      <c r="J7557" s="30" t="n">
        <v>0</v>
      </c>
      <c r="K7557" s="29"/>
      <c r="L7557" s="29" t="s">
        <v>116</v>
      </c>
      <c r="M7557" s="29"/>
      <c r="N7557" s="29"/>
      <c r="O7557" s="29"/>
      <c r="P7557" s="29"/>
      <c r="Q7557" s="29" t="n">
        <f aca="false">IFERROR(VALUE(L7557),"")</f>
        <v>0</v>
      </c>
      <c r="R7557" s="29" t="str">
        <f aca="true">IF(O7557="","",O7557-TODAY())</f>
        <v/>
      </c>
      <c r="S7557" s="29" t="str">
        <f aca="false">IF(C7557="&lt;&lt; vazio &gt;&gt;","VAZIA",IF(AND(O7557&lt;&gt;"",R7557&lt;0),"VENCIDO",IF(AND(O7557&lt;&gt;"",R7557&lt;=Parametros!$B$10),"PRÓX. VENCIMENTO",IF(F7557="Q","QUALIDADE",IF(F7557="S","BLOQUEADO",IF(F7557="R","RESTRITO/DEVOLUÇÃO",IF(OR(N7557="QUAR",N7557="QRES"),"QUARENTENA",IF(OR(B7557="DESCARTE",B7557="DEVOLUÇÃO"),"DESCARTE/DEVOLUÇÃO",IF(AND(D7557="",K7557&lt;&gt;""),"SEM LOTE",IF(AND(Q7557&lt;&gt;"",Q7557&gt;=Parametros!$B$11),"PARADO/SEM GIRO","OK"))))))))))</f>
        <v>VAZIA</v>
      </c>
      <c r="T7557" s="29" t="str">
        <f aca="false">IF(AND($S7557="PARADO/SEM GIRO",$K7557="KG",OR(Painel!$B$5="(Todos)",A7557=Painel!$B$5)*OR(Painel!$E$5="(Todos)",P7557=Painel!$E$5)),$J7557+ROW()/10000000,"")</f>
        <v/>
      </c>
      <c r="U7557" s="29" t="str">
        <f aca="false">IF(AND($S7557="VENCIDO",$K7557="KG",OR(Painel!$B$5="(Todos)",A7557=Painel!$B$5)*OR(Painel!$E$5="(Todos)",P7557=Painel!$E$5)),$J7557+ROW()/10000000,"")</f>
        <v/>
      </c>
    </row>
    <row r="7558" customFormat="false" ht="15" hidden="false" customHeight="false" outlineLevel="0" collapsed="false">
      <c r="A7558" s="29" t="s">
        <v>52</v>
      </c>
      <c r="B7558" s="29" t="s">
        <v>14085</v>
      </c>
      <c r="C7558" s="29" t="s">
        <v>157</v>
      </c>
      <c r="D7558" s="29" t="s">
        <v>3535</v>
      </c>
      <c r="E7558" s="29" t="n">
        <v>1</v>
      </c>
      <c r="F7558" s="29"/>
      <c r="G7558" s="29" t="s">
        <v>14086</v>
      </c>
      <c r="H7558" s="30" t="n">
        <v>1102.5</v>
      </c>
      <c r="I7558" s="31" t="n">
        <v>46197</v>
      </c>
      <c r="J7558" s="30" t="n">
        <v>1102.5</v>
      </c>
      <c r="K7558" s="29" t="s">
        <v>120</v>
      </c>
      <c r="L7558" s="29" t="s">
        <v>2609</v>
      </c>
      <c r="M7558" s="29"/>
      <c r="N7558" s="29" t="s">
        <v>122</v>
      </c>
      <c r="O7558" s="31" t="n">
        <v>46740</v>
      </c>
      <c r="P7558" s="29" t="s">
        <v>123</v>
      </c>
      <c r="Q7558" s="29" t="n">
        <f aca="false">IFERROR(VALUE(L7558),"")</f>
        <v>88</v>
      </c>
      <c r="R7558" s="29" t="n">
        <f aca="true">IF(O7558="","",O7558-TODAY())</f>
        <v>455</v>
      </c>
      <c r="S7558" s="29" t="str">
        <f aca="false">IF(C7558="&lt;&lt; vazio &gt;&gt;","VAZIA",IF(AND(O7558&lt;&gt;"",R7558&lt;0),"VENCIDO",IF(AND(O7558&lt;&gt;"",R7558&lt;=Parametros!$B$10),"PRÓX. VENCIMENTO",IF(F7558="Q","QUALIDADE",IF(F7558="S","BLOQUEADO",IF(F7558="R","RESTRITO/DEVOLUÇÃO",IF(OR(N7558="QUAR",N7558="QRES"),"QUARENTENA",IF(OR(B7558="DESCARTE",B7558="DEVOLUÇÃO"),"DESCARTE/DEVOLUÇÃO",IF(AND(D7558="",K7558&lt;&gt;""),"SEM LOTE",IF(AND(Q7558&lt;&gt;"",Q7558&gt;=Parametros!$B$11),"PARADO/SEM GIRO","OK"))))))))))</f>
        <v>OK</v>
      </c>
      <c r="T7558" s="29" t="str">
        <f aca="false">IF(AND($S7558="PARADO/SEM GIRO",$K7558="KG",OR(Painel!$B$5="(Todos)",A7558=Painel!$B$5)*OR(Painel!$E$5="(Todos)",P7558=Painel!$E$5)),$J7558+ROW()/10000000,"")</f>
        <v/>
      </c>
      <c r="U7558" s="29" t="str">
        <f aca="false">IF(AND($S7558="VENCIDO",$K7558="KG",OR(Painel!$B$5="(Todos)",A7558=Painel!$B$5)*OR(Painel!$E$5="(Todos)",P7558=Painel!$E$5)),$J7558+ROW()/10000000,"")</f>
        <v/>
      </c>
    </row>
    <row r="7559" customFormat="false" ht="15" hidden="false" customHeight="false" outlineLevel="0" collapsed="false">
      <c r="A7559" s="29" t="s">
        <v>52</v>
      </c>
      <c r="B7559" s="29" t="s">
        <v>14087</v>
      </c>
      <c r="C7559" s="29" t="s">
        <v>876</v>
      </c>
      <c r="D7559" s="29" t="s">
        <v>11401</v>
      </c>
      <c r="E7559" s="29" t="n">
        <v>1</v>
      </c>
      <c r="F7559" s="29"/>
      <c r="G7559" s="29" t="s">
        <v>14088</v>
      </c>
      <c r="H7559" s="30" t="n">
        <v>720</v>
      </c>
      <c r="I7559" s="31" t="n">
        <v>46276</v>
      </c>
      <c r="J7559" s="30" t="n">
        <v>720</v>
      </c>
      <c r="K7559" s="29" t="s">
        <v>120</v>
      </c>
      <c r="L7559" s="29" t="s">
        <v>133</v>
      </c>
      <c r="M7559" s="29"/>
      <c r="N7559" s="29" t="s">
        <v>122</v>
      </c>
      <c r="O7559" s="31" t="n">
        <v>46819</v>
      </c>
      <c r="P7559" s="29" t="s">
        <v>123</v>
      </c>
      <c r="Q7559" s="29" t="n">
        <f aca="false">IFERROR(VALUE(L7559),"")</f>
        <v>9</v>
      </c>
      <c r="R7559" s="29" t="n">
        <f aca="true">IF(O7559="","",O7559-TODAY())</f>
        <v>534</v>
      </c>
      <c r="S7559" s="29" t="str">
        <f aca="false">IF(C7559="&lt;&lt; vazio &gt;&gt;","VAZIA",IF(AND(O7559&lt;&gt;"",R7559&lt;0),"VENCIDO",IF(AND(O7559&lt;&gt;"",R7559&lt;=Parametros!$B$10),"PRÓX. VENCIMENTO",IF(F7559="Q","QUALIDADE",IF(F7559="S","BLOQUEADO",IF(F7559="R","RESTRITO/DEVOLUÇÃO",IF(OR(N7559="QUAR",N7559="QRES"),"QUARENTENA",IF(OR(B7559="DESCARTE",B7559="DEVOLUÇÃO"),"DESCARTE/DEVOLUÇÃO",IF(AND(D7559="",K7559&lt;&gt;""),"SEM LOTE",IF(AND(Q7559&lt;&gt;"",Q7559&gt;=Parametros!$B$11),"PARADO/SEM GIRO","OK"))))))))))</f>
        <v>OK</v>
      </c>
      <c r="T7559" s="29" t="str">
        <f aca="false">IF(AND($S7559="PARADO/SEM GIRO",$K7559="KG",OR(Painel!$B$5="(Todos)",A7559=Painel!$B$5)*OR(Painel!$E$5="(Todos)",P7559=Painel!$E$5)),$J7559+ROW()/10000000,"")</f>
        <v/>
      </c>
      <c r="U7559" s="29" t="str">
        <f aca="false">IF(AND($S7559="VENCIDO",$K7559="KG",OR(Painel!$B$5="(Todos)",A7559=Painel!$B$5)*OR(Painel!$E$5="(Todos)",P7559=Painel!$E$5)),$J7559+ROW()/10000000,"")</f>
        <v/>
      </c>
    </row>
    <row r="7560" customFormat="false" ht="15" hidden="false" customHeight="false" outlineLevel="0" collapsed="false">
      <c r="A7560" s="29" t="s">
        <v>52</v>
      </c>
      <c r="B7560" s="29" t="s">
        <v>14089</v>
      </c>
      <c r="C7560" s="29" t="s">
        <v>4484</v>
      </c>
      <c r="D7560" s="29" t="s">
        <v>8828</v>
      </c>
      <c r="E7560" s="29" t="n">
        <v>1</v>
      </c>
      <c r="F7560" s="29"/>
      <c r="G7560" s="29" t="s">
        <v>14090</v>
      </c>
      <c r="H7560" s="30" t="n">
        <v>480</v>
      </c>
      <c r="I7560" s="31" t="n">
        <v>45903</v>
      </c>
      <c r="J7560" s="30" t="n">
        <v>480</v>
      </c>
      <c r="K7560" s="29" t="s">
        <v>120</v>
      </c>
      <c r="L7560" s="29" t="s">
        <v>8830</v>
      </c>
      <c r="M7560" s="29"/>
      <c r="N7560" s="29" t="s">
        <v>122</v>
      </c>
      <c r="O7560" s="31" t="n">
        <v>46548</v>
      </c>
      <c r="P7560" s="29" t="s">
        <v>123</v>
      </c>
      <c r="Q7560" s="29" t="n">
        <f aca="false">IFERROR(VALUE(L7560),"")</f>
        <v>382</v>
      </c>
      <c r="R7560" s="29" t="n">
        <f aca="true">IF(O7560="","",O7560-TODAY())</f>
        <v>263</v>
      </c>
      <c r="S7560" s="29" t="str">
        <f aca="false">IF(C7560="&lt;&lt; vazio &gt;&gt;","VAZIA",IF(AND(O7560&lt;&gt;"",R7560&lt;0),"VENCIDO",IF(AND(O7560&lt;&gt;"",R7560&lt;=Parametros!$B$10),"PRÓX. VENCIMENTO",IF(F7560="Q","QUALIDADE",IF(F7560="S","BLOQUEADO",IF(F7560="R","RESTRITO/DEVOLUÇÃO",IF(OR(N7560="QUAR",N7560="QRES"),"QUARENTENA",IF(OR(B7560="DESCARTE",B7560="DEVOLUÇÃO"),"DESCARTE/DEVOLUÇÃO",IF(AND(D7560="",K7560&lt;&gt;""),"SEM LOTE",IF(AND(Q7560&lt;&gt;"",Q7560&gt;=Parametros!$B$11),"PARADO/SEM GIRO","OK"))))))))))</f>
        <v>PARADO/SEM GIRO</v>
      </c>
      <c r="T7560" s="29" t="n">
        <f aca="false">IF(AND($S7560="PARADO/SEM GIRO",$K7560="KG",OR(Painel!$B$5="(Todos)",A7560=Painel!$B$5)*OR(Painel!$E$5="(Todos)",P7560=Painel!$E$5)),$J7560+ROW()/10000000,"")</f>
        <v>480.000756</v>
      </c>
      <c r="U7560" s="29" t="str">
        <f aca="false">IF(AND($S7560="VENCIDO",$K7560="KG",OR(Painel!$B$5="(Todos)",A7560=Painel!$B$5)*OR(Painel!$E$5="(Todos)",P7560=Painel!$E$5)),$J7560+ROW()/10000000,"")</f>
        <v/>
      </c>
    </row>
    <row r="7561" customFormat="false" ht="15" hidden="false" customHeight="false" outlineLevel="0" collapsed="false">
      <c r="A7561" s="29" t="s">
        <v>52</v>
      </c>
      <c r="B7561" s="29" t="s">
        <v>14091</v>
      </c>
      <c r="C7561" s="29" t="s">
        <v>369</v>
      </c>
      <c r="D7561" s="29" t="s">
        <v>4395</v>
      </c>
      <c r="E7561" s="29" t="n">
        <v>1</v>
      </c>
      <c r="F7561" s="29"/>
      <c r="G7561" s="29" t="s">
        <v>14092</v>
      </c>
      <c r="H7561" s="30" t="n">
        <v>999.9</v>
      </c>
      <c r="I7561" s="31" t="n">
        <v>46258</v>
      </c>
      <c r="J7561" s="30" t="n">
        <v>999.9</v>
      </c>
      <c r="K7561" s="29" t="s">
        <v>120</v>
      </c>
      <c r="L7561" s="29" t="s">
        <v>294</v>
      </c>
      <c r="M7561" s="29"/>
      <c r="N7561" s="29" t="s">
        <v>122</v>
      </c>
      <c r="O7561" s="31" t="n">
        <v>46802</v>
      </c>
      <c r="P7561" s="29" t="s">
        <v>123</v>
      </c>
      <c r="Q7561" s="29" t="n">
        <f aca="false">IFERROR(VALUE(L7561),"")</f>
        <v>27</v>
      </c>
      <c r="R7561" s="29" t="n">
        <f aca="true">IF(O7561="","",O7561-TODAY())</f>
        <v>517</v>
      </c>
      <c r="S7561" s="29" t="str">
        <f aca="false">IF(C7561="&lt;&lt; vazio &gt;&gt;","VAZIA",IF(AND(O7561&lt;&gt;"",R7561&lt;0),"VENCIDO",IF(AND(O7561&lt;&gt;"",R7561&lt;=Parametros!$B$10),"PRÓX. VENCIMENTO",IF(F7561="Q","QUALIDADE",IF(F7561="S","BLOQUEADO",IF(F7561="R","RESTRITO/DEVOLUÇÃO",IF(OR(N7561="QUAR",N7561="QRES"),"QUARENTENA",IF(OR(B7561="DESCARTE",B7561="DEVOLUÇÃO"),"DESCARTE/DEVOLUÇÃO",IF(AND(D7561="",K7561&lt;&gt;""),"SEM LOTE",IF(AND(Q7561&lt;&gt;"",Q7561&gt;=Parametros!$B$11),"PARADO/SEM GIRO","OK"))))))))))</f>
        <v>OK</v>
      </c>
      <c r="T7561" s="29" t="str">
        <f aca="false">IF(AND($S7561="PARADO/SEM GIRO",$K7561="KG",OR(Painel!$B$5="(Todos)",A7561=Painel!$B$5)*OR(Painel!$E$5="(Todos)",P7561=Painel!$E$5)),$J7561+ROW()/10000000,"")</f>
        <v/>
      </c>
      <c r="U7561" s="29" t="str">
        <f aca="false">IF(AND($S7561="VENCIDO",$K7561="KG",OR(Painel!$B$5="(Todos)",A7561=Painel!$B$5)*OR(Painel!$E$5="(Todos)",P7561=Painel!$E$5)),$J7561+ROW()/10000000,"")</f>
        <v/>
      </c>
    </row>
    <row r="7562" customFormat="false" ht="15" hidden="false" customHeight="false" outlineLevel="0" collapsed="false">
      <c r="A7562" s="29" t="s">
        <v>52</v>
      </c>
      <c r="B7562" s="29" t="s">
        <v>14093</v>
      </c>
      <c r="C7562" s="29" t="s">
        <v>115</v>
      </c>
      <c r="D7562" s="29"/>
      <c r="E7562" s="29" t="n">
        <v>0</v>
      </c>
      <c r="F7562" s="29"/>
      <c r="G7562" s="29"/>
      <c r="H7562" s="30" t="n">
        <v>0</v>
      </c>
      <c r="I7562" s="29"/>
      <c r="J7562" s="30" t="n">
        <v>0</v>
      </c>
      <c r="K7562" s="29"/>
      <c r="L7562" s="29" t="s">
        <v>116</v>
      </c>
      <c r="M7562" s="29"/>
      <c r="N7562" s="29"/>
      <c r="O7562" s="29"/>
      <c r="P7562" s="29"/>
      <c r="Q7562" s="29" t="n">
        <f aca="false">IFERROR(VALUE(L7562),"")</f>
        <v>0</v>
      </c>
      <c r="R7562" s="29" t="str">
        <f aca="true">IF(O7562="","",O7562-TODAY())</f>
        <v/>
      </c>
      <c r="S7562" s="29" t="str">
        <f aca="false">IF(C7562="&lt;&lt; vazio &gt;&gt;","VAZIA",IF(AND(O7562&lt;&gt;"",R7562&lt;0),"VENCIDO",IF(AND(O7562&lt;&gt;"",R7562&lt;=Parametros!$B$10),"PRÓX. VENCIMENTO",IF(F7562="Q","QUALIDADE",IF(F7562="S","BLOQUEADO",IF(F7562="R","RESTRITO/DEVOLUÇÃO",IF(OR(N7562="QUAR",N7562="QRES"),"QUARENTENA",IF(OR(B7562="DESCARTE",B7562="DEVOLUÇÃO"),"DESCARTE/DEVOLUÇÃO",IF(AND(D7562="",K7562&lt;&gt;""),"SEM LOTE",IF(AND(Q7562&lt;&gt;"",Q7562&gt;=Parametros!$B$11),"PARADO/SEM GIRO","OK"))))))))))</f>
        <v>VAZIA</v>
      </c>
      <c r="T7562" s="29" t="str">
        <f aca="false">IF(AND($S7562="PARADO/SEM GIRO",$K7562="KG",OR(Painel!$B$5="(Todos)",A7562=Painel!$B$5)*OR(Painel!$E$5="(Todos)",P7562=Painel!$E$5)),$J7562+ROW()/10000000,"")</f>
        <v/>
      </c>
      <c r="U7562" s="29" t="str">
        <f aca="false">IF(AND($S7562="VENCIDO",$K7562="KG",OR(Painel!$B$5="(Todos)",A7562=Painel!$B$5)*OR(Painel!$E$5="(Todos)",P7562=Painel!$E$5)),$J7562+ROW()/10000000,"")</f>
        <v/>
      </c>
    </row>
    <row r="7563" customFormat="false" ht="15" hidden="false" customHeight="false" outlineLevel="0" collapsed="false">
      <c r="A7563" s="29" t="s">
        <v>52</v>
      </c>
      <c r="B7563" s="29" t="s">
        <v>14094</v>
      </c>
      <c r="C7563" s="29" t="s">
        <v>351</v>
      </c>
      <c r="D7563" s="29" t="s">
        <v>12475</v>
      </c>
      <c r="E7563" s="29" t="n">
        <v>1</v>
      </c>
      <c r="F7563" s="29"/>
      <c r="G7563" s="29" t="s">
        <v>14095</v>
      </c>
      <c r="H7563" s="30" t="n">
        <v>603</v>
      </c>
      <c r="I7563" s="31" t="n">
        <v>46282</v>
      </c>
      <c r="J7563" s="30" t="n">
        <v>603</v>
      </c>
      <c r="K7563" s="29" t="s">
        <v>120</v>
      </c>
      <c r="L7563" s="29" t="s">
        <v>400</v>
      </c>
      <c r="M7563" s="29"/>
      <c r="N7563" s="29" t="s">
        <v>122</v>
      </c>
      <c r="O7563" s="31" t="n">
        <v>46544</v>
      </c>
      <c r="P7563" s="29" t="s">
        <v>123</v>
      </c>
      <c r="Q7563" s="29" t="n">
        <f aca="false">IFERROR(VALUE(L7563),"")</f>
        <v>3</v>
      </c>
      <c r="R7563" s="29" t="n">
        <f aca="true">IF(O7563="","",O7563-TODAY())</f>
        <v>259</v>
      </c>
      <c r="S7563" s="29" t="str">
        <f aca="false">IF(C7563="&lt;&lt; vazio &gt;&gt;","VAZIA",IF(AND(O7563&lt;&gt;"",R7563&lt;0),"VENCIDO",IF(AND(O7563&lt;&gt;"",R7563&lt;=Parametros!$B$10),"PRÓX. VENCIMENTO",IF(F7563="Q","QUALIDADE",IF(F7563="S","BLOQUEADO",IF(F7563="R","RESTRITO/DEVOLUÇÃO",IF(OR(N7563="QUAR",N7563="QRES"),"QUARENTENA",IF(OR(B7563="DESCARTE",B7563="DEVOLUÇÃO"),"DESCARTE/DEVOLUÇÃO",IF(AND(D7563="",K7563&lt;&gt;""),"SEM LOTE",IF(AND(Q7563&lt;&gt;"",Q7563&gt;=Parametros!$B$11),"PARADO/SEM GIRO","OK"))))))))))</f>
        <v>OK</v>
      </c>
      <c r="T7563" s="29" t="str">
        <f aca="false">IF(AND($S7563="PARADO/SEM GIRO",$K7563="KG",OR(Painel!$B$5="(Todos)",A7563=Painel!$B$5)*OR(Painel!$E$5="(Todos)",P7563=Painel!$E$5)),$J7563+ROW()/10000000,"")</f>
        <v/>
      </c>
      <c r="U7563" s="29" t="str">
        <f aca="false">IF(AND($S7563="VENCIDO",$K7563="KG",OR(Painel!$B$5="(Todos)",A7563=Painel!$B$5)*OR(Painel!$E$5="(Todos)",P7563=Painel!$E$5)),$J7563+ROW()/10000000,"")</f>
        <v/>
      </c>
    </row>
    <row r="7564" customFormat="false" ht="15" hidden="false" customHeight="false" outlineLevel="0" collapsed="false">
      <c r="A7564" s="29" t="s">
        <v>52</v>
      </c>
      <c r="B7564" s="29" t="s">
        <v>14096</v>
      </c>
      <c r="C7564" s="29" t="s">
        <v>801</v>
      </c>
      <c r="D7564" s="29" t="s">
        <v>9575</v>
      </c>
      <c r="E7564" s="29" t="n">
        <v>1</v>
      </c>
      <c r="F7564" s="29"/>
      <c r="G7564" s="29" t="s">
        <v>14097</v>
      </c>
      <c r="H7564" s="30" t="n">
        <v>1108.8</v>
      </c>
      <c r="I7564" s="31" t="n">
        <v>46266</v>
      </c>
      <c r="J7564" s="30" t="n">
        <v>1108.8</v>
      </c>
      <c r="K7564" s="29" t="s">
        <v>120</v>
      </c>
      <c r="L7564" s="29" t="s">
        <v>180</v>
      </c>
      <c r="M7564" s="29"/>
      <c r="N7564" s="29" t="s">
        <v>122</v>
      </c>
      <c r="O7564" s="31" t="n">
        <v>46650</v>
      </c>
      <c r="P7564" s="29" t="s">
        <v>123</v>
      </c>
      <c r="Q7564" s="29" t="n">
        <f aca="false">IFERROR(VALUE(L7564),"")</f>
        <v>19</v>
      </c>
      <c r="R7564" s="29" t="n">
        <f aca="true">IF(O7564="","",O7564-TODAY())</f>
        <v>365</v>
      </c>
      <c r="S7564" s="29" t="str">
        <f aca="false">IF(C7564="&lt;&lt; vazio &gt;&gt;","VAZIA",IF(AND(O7564&lt;&gt;"",R7564&lt;0),"VENCIDO",IF(AND(O7564&lt;&gt;"",R7564&lt;=Parametros!$B$10),"PRÓX. VENCIMENTO",IF(F7564="Q","QUALIDADE",IF(F7564="S","BLOQUEADO",IF(F7564="R","RESTRITO/DEVOLUÇÃO",IF(OR(N7564="QUAR",N7564="QRES"),"QUARENTENA",IF(OR(B7564="DESCARTE",B7564="DEVOLUÇÃO"),"DESCARTE/DEVOLUÇÃO",IF(AND(D7564="",K7564&lt;&gt;""),"SEM LOTE",IF(AND(Q7564&lt;&gt;"",Q7564&gt;=Parametros!$B$11),"PARADO/SEM GIRO","OK"))))))))))</f>
        <v>OK</v>
      </c>
      <c r="T7564" s="29" t="str">
        <f aca="false">IF(AND($S7564="PARADO/SEM GIRO",$K7564="KG",OR(Painel!$B$5="(Todos)",A7564=Painel!$B$5)*OR(Painel!$E$5="(Todos)",P7564=Painel!$E$5)),$J7564+ROW()/10000000,"")</f>
        <v/>
      </c>
      <c r="U7564" s="29" t="str">
        <f aca="false">IF(AND($S7564="VENCIDO",$K7564="KG",OR(Painel!$B$5="(Todos)",A7564=Painel!$B$5)*OR(Painel!$E$5="(Todos)",P7564=Painel!$E$5)),$J7564+ROW()/10000000,"")</f>
        <v/>
      </c>
    </row>
    <row r="7565" customFormat="false" ht="15" hidden="false" customHeight="false" outlineLevel="0" collapsed="false">
      <c r="A7565" s="29" t="s">
        <v>52</v>
      </c>
      <c r="B7565" s="29" t="s">
        <v>14098</v>
      </c>
      <c r="C7565" s="29" t="s">
        <v>291</v>
      </c>
      <c r="D7565" s="29" t="s">
        <v>413</v>
      </c>
      <c r="E7565" s="29" t="n">
        <v>1</v>
      </c>
      <c r="F7565" s="29"/>
      <c r="G7565" s="29" t="s">
        <v>14099</v>
      </c>
      <c r="H7565" s="30" t="n">
        <v>80.8</v>
      </c>
      <c r="I7565" s="31" t="n">
        <v>46285</v>
      </c>
      <c r="J7565" s="30" t="n">
        <v>696.9</v>
      </c>
      <c r="K7565" s="29" t="s">
        <v>120</v>
      </c>
      <c r="L7565" s="29" t="s">
        <v>1096</v>
      </c>
      <c r="M7565" s="29"/>
      <c r="N7565" s="29" t="s">
        <v>122</v>
      </c>
      <c r="O7565" s="31" t="n">
        <v>46865</v>
      </c>
      <c r="P7565" s="29" t="s">
        <v>123</v>
      </c>
      <c r="Q7565" s="29" t="n">
        <f aca="false">IFERROR(VALUE(L7565),"")</f>
        <v>102</v>
      </c>
      <c r="R7565" s="29" t="n">
        <f aca="true">IF(O7565="","",O7565-TODAY())</f>
        <v>580</v>
      </c>
      <c r="S7565" s="29" t="str">
        <f aca="false">IF(C7565="&lt;&lt; vazio &gt;&gt;","VAZIA",IF(AND(O7565&lt;&gt;"",R7565&lt;0),"VENCIDO",IF(AND(O7565&lt;&gt;"",R7565&lt;=Parametros!$B$10),"PRÓX. VENCIMENTO",IF(F7565="Q","QUALIDADE",IF(F7565="S","BLOQUEADO",IF(F7565="R","RESTRITO/DEVOLUÇÃO",IF(OR(N7565="QUAR",N7565="QRES"),"QUARENTENA",IF(OR(B7565="DESCARTE",B7565="DEVOLUÇÃO"),"DESCARTE/DEVOLUÇÃO",IF(AND(D7565="",K7565&lt;&gt;""),"SEM LOTE",IF(AND(Q7565&lt;&gt;"",Q7565&gt;=Parametros!$B$11),"PARADO/SEM GIRO","OK"))))))))))</f>
        <v>PARADO/SEM GIRO</v>
      </c>
      <c r="T7565" s="29" t="n">
        <f aca="false">IF(AND($S7565="PARADO/SEM GIRO",$K7565="KG",OR(Painel!$B$5="(Todos)",A7565=Painel!$B$5)*OR(Painel!$E$5="(Todos)",P7565=Painel!$E$5)),$J7565+ROW()/10000000,"")</f>
        <v>696.9007565</v>
      </c>
      <c r="U7565" s="29" t="str">
        <f aca="false">IF(AND($S7565="VENCIDO",$K7565="KG",OR(Painel!$B$5="(Todos)",A7565=Painel!$B$5)*OR(Painel!$E$5="(Todos)",P7565=Painel!$E$5)),$J7565+ROW()/10000000,"")</f>
        <v/>
      </c>
    </row>
    <row r="7566" customFormat="false" ht="15" hidden="false" customHeight="false" outlineLevel="0" collapsed="false">
      <c r="A7566" s="29" t="s">
        <v>52</v>
      </c>
      <c r="B7566" s="29" t="s">
        <v>14100</v>
      </c>
      <c r="C7566" s="29" t="s">
        <v>876</v>
      </c>
      <c r="D7566" s="29" t="s">
        <v>11401</v>
      </c>
      <c r="E7566" s="29" t="n">
        <v>1</v>
      </c>
      <c r="F7566" s="29"/>
      <c r="G7566" s="29" t="s">
        <v>14101</v>
      </c>
      <c r="H7566" s="30" t="n">
        <v>720</v>
      </c>
      <c r="I7566" s="31" t="n">
        <v>46276</v>
      </c>
      <c r="J7566" s="30" t="n">
        <v>720</v>
      </c>
      <c r="K7566" s="29" t="s">
        <v>120</v>
      </c>
      <c r="L7566" s="29" t="s">
        <v>133</v>
      </c>
      <c r="M7566" s="29"/>
      <c r="N7566" s="29" t="s">
        <v>122</v>
      </c>
      <c r="O7566" s="31" t="n">
        <v>46819</v>
      </c>
      <c r="P7566" s="29" t="s">
        <v>123</v>
      </c>
      <c r="Q7566" s="29" t="n">
        <f aca="false">IFERROR(VALUE(L7566),"")</f>
        <v>9</v>
      </c>
      <c r="R7566" s="29" t="n">
        <f aca="true">IF(O7566="","",O7566-TODAY())</f>
        <v>534</v>
      </c>
      <c r="S7566" s="29" t="str">
        <f aca="false">IF(C7566="&lt;&lt; vazio &gt;&gt;","VAZIA",IF(AND(O7566&lt;&gt;"",R7566&lt;0),"VENCIDO",IF(AND(O7566&lt;&gt;"",R7566&lt;=Parametros!$B$10),"PRÓX. VENCIMENTO",IF(F7566="Q","QUALIDADE",IF(F7566="S","BLOQUEADO",IF(F7566="R","RESTRITO/DEVOLUÇÃO",IF(OR(N7566="QUAR",N7566="QRES"),"QUARENTENA",IF(OR(B7566="DESCARTE",B7566="DEVOLUÇÃO"),"DESCARTE/DEVOLUÇÃO",IF(AND(D7566="",K7566&lt;&gt;""),"SEM LOTE",IF(AND(Q7566&lt;&gt;"",Q7566&gt;=Parametros!$B$11),"PARADO/SEM GIRO","OK"))))))))))</f>
        <v>OK</v>
      </c>
      <c r="T7566" s="29" t="str">
        <f aca="false">IF(AND($S7566="PARADO/SEM GIRO",$K7566="KG",OR(Painel!$B$5="(Todos)",A7566=Painel!$B$5)*OR(Painel!$E$5="(Todos)",P7566=Painel!$E$5)),$J7566+ROW()/10000000,"")</f>
        <v/>
      </c>
      <c r="U7566" s="29" t="str">
        <f aca="false">IF(AND($S7566="VENCIDO",$K7566="KG",OR(Painel!$B$5="(Todos)",A7566=Painel!$B$5)*OR(Painel!$E$5="(Todos)",P7566=Painel!$E$5)),$J7566+ROW()/10000000,"")</f>
        <v/>
      </c>
    </row>
    <row r="7567" customFormat="false" ht="15" hidden="false" customHeight="false" outlineLevel="0" collapsed="false">
      <c r="A7567" s="29" t="s">
        <v>52</v>
      </c>
      <c r="B7567" s="29" t="s">
        <v>14102</v>
      </c>
      <c r="C7567" s="29" t="s">
        <v>161</v>
      </c>
      <c r="D7567" s="29" t="s">
        <v>2923</v>
      </c>
      <c r="E7567" s="29" t="n">
        <v>1</v>
      </c>
      <c r="F7567" s="29"/>
      <c r="G7567" s="29" t="s">
        <v>14103</v>
      </c>
      <c r="H7567" s="30" t="n">
        <v>999.9</v>
      </c>
      <c r="I7567" s="31" t="n">
        <v>46220</v>
      </c>
      <c r="J7567" s="30" t="n">
        <v>999.9</v>
      </c>
      <c r="K7567" s="29" t="s">
        <v>120</v>
      </c>
      <c r="L7567" s="29" t="s">
        <v>2925</v>
      </c>
      <c r="M7567" s="29"/>
      <c r="N7567" s="29" t="s">
        <v>122</v>
      </c>
      <c r="O7567" s="31" t="n">
        <v>46765</v>
      </c>
      <c r="P7567" s="29" t="s">
        <v>123</v>
      </c>
      <c r="Q7567" s="29" t="n">
        <f aca="false">IFERROR(VALUE(L7567),"")</f>
        <v>65</v>
      </c>
      <c r="R7567" s="29" t="n">
        <f aca="true">IF(O7567="","",O7567-TODAY())</f>
        <v>480</v>
      </c>
      <c r="S7567" s="29" t="str">
        <f aca="false">IF(C7567="&lt;&lt; vazio &gt;&gt;","VAZIA",IF(AND(O7567&lt;&gt;"",R7567&lt;0),"VENCIDO",IF(AND(O7567&lt;&gt;"",R7567&lt;=Parametros!$B$10),"PRÓX. VENCIMENTO",IF(F7567="Q","QUALIDADE",IF(F7567="S","BLOQUEADO",IF(F7567="R","RESTRITO/DEVOLUÇÃO",IF(OR(N7567="QUAR",N7567="QRES"),"QUARENTENA",IF(OR(B7567="DESCARTE",B7567="DEVOLUÇÃO"),"DESCARTE/DEVOLUÇÃO",IF(AND(D7567="",K7567&lt;&gt;""),"SEM LOTE",IF(AND(Q7567&lt;&gt;"",Q7567&gt;=Parametros!$B$11),"PARADO/SEM GIRO","OK"))))))))))</f>
        <v>OK</v>
      </c>
      <c r="T7567" s="29" t="str">
        <f aca="false">IF(AND($S7567="PARADO/SEM GIRO",$K7567="KG",OR(Painel!$B$5="(Todos)",A7567=Painel!$B$5)*OR(Painel!$E$5="(Todos)",P7567=Painel!$E$5)),$J7567+ROW()/10000000,"")</f>
        <v/>
      </c>
      <c r="U7567" s="29" t="str">
        <f aca="false">IF(AND($S7567="VENCIDO",$K7567="KG",OR(Painel!$B$5="(Todos)",A7567=Painel!$B$5)*OR(Painel!$E$5="(Todos)",P7567=Painel!$E$5)),$J7567+ROW()/10000000,"")</f>
        <v/>
      </c>
    </row>
    <row r="7568" customFormat="false" ht="15" hidden="false" customHeight="false" outlineLevel="0" collapsed="false">
      <c r="A7568" s="29" t="s">
        <v>52</v>
      </c>
      <c r="B7568" s="29" t="s">
        <v>14104</v>
      </c>
      <c r="C7568" s="29" t="s">
        <v>581</v>
      </c>
      <c r="D7568" s="29" t="s">
        <v>511</v>
      </c>
      <c r="E7568" s="29" t="n">
        <v>1</v>
      </c>
      <c r="F7568" s="29" t="s">
        <v>268</v>
      </c>
      <c r="G7568" s="29" t="s">
        <v>14105</v>
      </c>
      <c r="H7568" s="30" t="n">
        <v>315</v>
      </c>
      <c r="I7568" s="31" t="n">
        <v>46273</v>
      </c>
      <c r="J7568" s="30" t="n">
        <v>315</v>
      </c>
      <c r="K7568" s="29" t="s">
        <v>120</v>
      </c>
      <c r="L7568" s="29" t="s">
        <v>149</v>
      </c>
      <c r="M7568" s="29"/>
      <c r="N7568" s="29" t="s">
        <v>122</v>
      </c>
      <c r="O7568" s="31" t="n">
        <v>46819</v>
      </c>
      <c r="P7568" s="29" t="s">
        <v>123</v>
      </c>
      <c r="Q7568" s="29" t="n">
        <f aca="false">IFERROR(VALUE(L7568),"")</f>
        <v>12</v>
      </c>
      <c r="R7568" s="29" t="n">
        <f aca="true">IF(O7568="","",O7568-TODAY())</f>
        <v>534</v>
      </c>
      <c r="S7568" s="29" t="str">
        <f aca="false">IF(C7568="&lt;&lt; vazio &gt;&gt;","VAZIA",IF(AND(O7568&lt;&gt;"",R7568&lt;0),"VENCIDO",IF(AND(O7568&lt;&gt;"",R7568&lt;=Parametros!$B$10),"PRÓX. VENCIMENTO",IF(F7568="Q","QUALIDADE",IF(F7568="S","BLOQUEADO",IF(F7568="R","RESTRITO/DEVOLUÇÃO",IF(OR(N7568="QUAR",N7568="QRES"),"QUARENTENA",IF(OR(B7568="DESCARTE",B7568="DEVOLUÇÃO"),"DESCARTE/DEVOLUÇÃO",IF(AND(D7568="",K7568&lt;&gt;""),"SEM LOTE",IF(AND(Q7568&lt;&gt;"",Q7568&gt;=Parametros!$B$11),"PARADO/SEM GIRO","OK"))))))))))</f>
        <v>QUALIDADE</v>
      </c>
      <c r="T7568" s="29" t="str">
        <f aca="false">IF(AND($S7568="PARADO/SEM GIRO",$K7568="KG",OR(Painel!$B$5="(Todos)",A7568=Painel!$B$5)*OR(Painel!$E$5="(Todos)",P7568=Painel!$E$5)),$J7568+ROW()/10000000,"")</f>
        <v/>
      </c>
      <c r="U7568" s="29" t="str">
        <f aca="false">IF(AND($S7568="VENCIDO",$K7568="KG",OR(Painel!$B$5="(Todos)",A7568=Painel!$B$5)*OR(Painel!$E$5="(Todos)",P7568=Painel!$E$5)),$J7568+ROW()/10000000,"")</f>
        <v/>
      </c>
    </row>
    <row r="7569" customFormat="false" ht="15" hidden="false" customHeight="false" outlineLevel="0" collapsed="false">
      <c r="A7569" s="29" t="s">
        <v>52</v>
      </c>
      <c r="B7569" s="29" t="s">
        <v>14106</v>
      </c>
      <c r="C7569" s="29" t="s">
        <v>115</v>
      </c>
      <c r="D7569" s="29"/>
      <c r="E7569" s="29" t="n">
        <v>0</v>
      </c>
      <c r="F7569" s="29"/>
      <c r="G7569" s="29"/>
      <c r="H7569" s="30" t="n">
        <v>0</v>
      </c>
      <c r="I7569" s="29"/>
      <c r="J7569" s="30" t="n">
        <v>0</v>
      </c>
      <c r="K7569" s="29"/>
      <c r="L7569" s="29" t="s">
        <v>116</v>
      </c>
      <c r="M7569" s="29"/>
      <c r="N7569" s="29"/>
      <c r="O7569" s="29"/>
      <c r="P7569" s="29"/>
      <c r="Q7569" s="29" t="n">
        <f aca="false">IFERROR(VALUE(L7569),"")</f>
        <v>0</v>
      </c>
      <c r="R7569" s="29" t="str">
        <f aca="true">IF(O7569="","",O7569-TODAY())</f>
        <v/>
      </c>
      <c r="S7569" s="29" t="str">
        <f aca="false">IF(C7569="&lt;&lt; vazio &gt;&gt;","VAZIA",IF(AND(O7569&lt;&gt;"",R7569&lt;0),"VENCIDO",IF(AND(O7569&lt;&gt;"",R7569&lt;=Parametros!$B$10),"PRÓX. VENCIMENTO",IF(F7569="Q","QUALIDADE",IF(F7569="S","BLOQUEADO",IF(F7569="R","RESTRITO/DEVOLUÇÃO",IF(OR(N7569="QUAR",N7569="QRES"),"QUARENTENA",IF(OR(B7569="DESCARTE",B7569="DEVOLUÇÃO"),"DESCARTE/DEVOLUÇÃO",IF(AND(D7569="",K7569&lt;&gt;""),"SEM LOTE",IF(AND(Q7569&lt;&gt;"",Q7569&gt;=Parametros!$B$11),"PARADO/SEM GIRO","OK"))))))))))</f>
        <v>VAZIA</v>
      </c>
      <c r="T7569" s="29" t="str">
        <f aca="false">IF(AND($S7569="PARADO/SEM GIRO",$K7569="KG",OR(Painel!$B$5="(Todos)",A7569=Painel!$B$5)*OR(Painel!$E$5="(Todos)",P7569=Painel!$E$5)),$J7569+ROW()/10000000,"")</f>
        <v/>
      </c>
      <c r="U7569" s="29" t="str">
        <f aca="false">IF(AND($S7569="VENCIDO",$K7569="KG",OR(Painel!$B$5="(Todos)",A7569=Painel!$B$5)*OR(Painel!$E$5="(Todos)",P7569=Painel!$E$5)),$J7569+ROW()/10000000,"")</f>
        <v/>
      </c>
    </row>
    <row r="7570" customFormat="false" ht="15" hidden="false" customHeight="false" outlineLevel="0" collapsed="false">
      <c r="A7570" s="29" t="s">
        <v>52</v>
      </c>
      <c r="B7570" s="29" t="s">
        <v>14107</v>
      </c>
      <c r="C7570" s="29" t="s">
        <v>4484</v>
      </c>
      <c r="D7570" s="29" t="s">
        <v>8828</v>
      </c>
      <c r="E7570" s="29" t="n">
        <v>1</v>
      </c>
      <c r="F7570" s="29"/>
      <c r="G7570" s="29" t="s">
        <v>14108</v>
      </c>
      <c r="H7570" s="30" t="n">
        <v>480</v>
      </c>
      <c r="I7570" s="31" t="n">
        <v>45903</v>
      </c>
      <c r="J7570" s="30" t="n">
        <v>480</v>
      </c>
      <c r="K7570" s="29" t="s">
        <v>120</v>
      </c>
      <c r="L7570" s="29" t="s">
        <v>8830</v>
      </c>
      <c r="M7570" s="29"/>
      <c r="N7570" s="29" t="s">
        <v>122</v>
      </c>
      <c r="O7570" s="31" t="n">
        <v>46548</v>
      </c>
      <c r="P7570" s="29" t="s">
        <v>123</v>
      </c>
      <c r="Q7570" s="29" t="n">
        <f aca="false">IFERROR(VALUE(L7570),"")</f>
        <v>382</v>
      </c>
      <c r="R7570" s="29" t="n">
        <f aca="true">IF(O7570="","",O7570-TODAY())</f>
        <v>263</v>
      </c>
      <c r="S7570" s="29" t="str">
        <f aca="false">IF(C7570="&lt;&lt; vazio &gt;&gt;","VAZIA",IF(AND(O7570&lt;&gt;"",R7570&lt;0),"VENCIDO",IF(AND(O7570&lt;&gt;"",R7570&lt;=Parametros!$B$10),"PRÓX. VENCIMENTO",IF(F7570="Q","QUALIDADE",IF(F7570="S","BLOQUEADO",IF(F7570="R","RESTRITO/DEVOLUÇÃO",IF(OR(N7570="QUAR",N7570="QRES"),"QUARENTENA",IF(OR(B7570="DESCARTE",B7570="DEVOLUÇÃO"),"DESCARTE/DEVOLUÇÃO",IF(AND(D7570="",K7570&lt;&gt;""),"SEM LOTE",IF(AND(Q7570&lt;&gt;"",Q7570&gt;=Parametros!$B$11),"PARADO/SEM GIRO","OK"))))))))))</f>
        <v>PARADO/SEM GIRO</v>
      </c>
      <c r="T7570" s="29" t="n">
        <f aca="false">IF(AND($S7570="PARADO/SEM GIRO",$K7570="KG",OR(Painel!$B$5="(Todos)",A7570=Painel!$B$5)*OR(Painel!$E$5="(Todos)",P7570=Painel!$E$5)),$J7570+ROW()/10000000,"")</f>
        <v>480.000757</v>
      </c>
      <c r="U7570" s="29" t="str">
        <f aca="false">IF(AND($S7570="VENCIDO",$K7570="KG",OR(Painel!$B$5="(Todos)",A7570=Painel!$B$5)*OR(Painel!$E$5="(Todos)",P7570=Painel!$E$5)),$J7570+ROW()/10000000,"")</f>
        <v/>
      </c>
    </row>
    <row r="7571" customFormat="false" ht="15" hidden="false" customHeight="false" outlineLevel="0" collapsed="false">
      <c r="A7571" s="29" t="s">
        <v>52</v>
      </c>
      <c r="B7571" s="29" t="s">
        <v>14109</v>
      </c>
      <c r="C7571" s="29" t="s">
        <v>186</v>
      </c>
      <c r="D7571" s="29" t="s">
        <v>823</v>
      </c>
      <c r="E7571" s="29" t="n">
        <v>1</v>
      </c>
      <c r="F7571" s="29" t="s">
        <v>268</v>
      </c>
      <c r="G7571" s="29" t="s">
        <v>14110</v>
      </c>
      <c r="H7571" s="30" t="n">
        <v>545.4</v>
      </c>
      <c r="I7571" s="31" t="n">
        <v>46285</v>
      </c>
      <c r="J7571" s="30" t="n">
        <v>545.4</v>
      </c>
      <c r="K7571" s="29" t="s">
        <v>120</v>
      </c>
      <c r="L7571" s="29" t="s">
        <v>116</v>
      </c>
      <c r="M7571" s="29"/>
      <c r="N7571" s="29" t="s">
        <v>122</v>
      </c>
      <c r="O7571" s="31" t="n">
        <v>46831</v>
      </c>
      <c r="P7571" s="29" t="s">
        <v>123</v>
      </c>
      <c r="Q7571" s="29" t="n">
        <f aca="false">IFERROR(VALUE(L7571),"")</f>
        <v>0</v>
      </c>
      <c r="R7571" s="29" t="n">
        <f aca="true">IF(O7571="","",O7571-TODAY())</f>
        <v>546</v>
      </c>
      <c r="S7571" s="29" t="str">
        <f aca="false">IF(C7571="&lt;&lt; vazio &gt;&gt;","VAZIA",IF(AND(O7571&lt;&gt;"",R7571&lt;0),"VENCIDO",IF(AND(O7571&lt;&gt;"",R7571&lt;=Parametros!$B$10),"PRÓX. VENCIMENTO",IF(F7571="Q","QUALIDADE",IF(F7571="S","BLOQUEADO",IF(F7571="R","RESTRITO/DEVOLUÇÃO",IF(OR(N7571="QUAR",N7571="QRES"),"QUARENTENA",IF(OR(B7571="DESCARTE",B7571="DEVOLUÇÃO"),"DESCARTE/DEVOLUÇÃO",IF(AND(D7571="",K7571&lt;&gt;""),"SEM LOTE",IF(AND(Q7571&lt;&gt;"",Q7571&gt;=Parametros!$B$11),"PARADO/SEM GIRO","OK"))))))))))</f>
        <v>QUALIDADE</v>
      </c>
      <c r="T7571" s="29" t="str">
        <f aca="false">IF(AND($S7571="PARADO/SEM GIRO",$K7571="KG",OR(Painel!$B$5="(Todos)",A7571=Painel!$B$5)*OR(Painel!$E$5="(Todos)",P7571=Painel!$E$5)),$J7571+ROW()/10000000,"")</f>
        <v/>
      </c>
      <c r="U7571" s="29" t="str">
        <f aca="false">IF(AND($S7571="VENCIDO",$K7571="KG",OR(Painel!$B$5="(Todos)",A7571=Painel!$B$5)*OR(Painel!$E$5="(Todos)",P7571=Painel!$E$5)),$J7571+ROW()/10000000,"")</f>
        <v/>
      </c>
    </row>
    <row r="7572" customFormat="false" ht="15" hidden="false" customHeight="false" outlineLevel="0" collapsed="false">
      <c r="A7572" s="29" t="s">
        <v>52</v>
      </c>
      <c r="B7572" s="29" t="s">
        <v>14111</v>
      </c>
      <c r="C7572" s="29" t="s">
        <v>909</v>
      </c>
      <c r="D7572" s="29" t="s">
        <v>1015</v>
      </c>
      <c r="E7572" s="29" t="n">
        <v>1</v>
      </c>
      <c r="F7572" s="29"/>
      <c r="G7572" s="29" t="s">
        <v>14112</v>
      </c>
      <c r="H7572" s="30" t="n">
        <v>1000</v>
      </c>
      <c r="I7572" s="31" t="n">
        <v>46279</v>
      </c>
      <c r="J7572" s="30" t="n">
        <v>1000</v>
      </c>
      <c r="K7572" s="29" t="s">
        <v>120</v>
      </c>
      <c r="L7572" s="29" t="s">
        <v>350</v>
      </c>
      <c r="M7572" s="29"/>
      <c r="N7572" s="29" t="s">
        <v>122</v>
      </c>
      <c r="O7572" s="31" t="n">
        <v>46821</v>
      </c>
      <c r="P7572" s="29" t="s">
        <v>123</v>
      </c>
      <c r="Q7572" s="29" t="n">
        <f aca="false">IFERROR(VALUE(L7572),"")</f>
        <v>6</v>
      </c>
      <c r="R7572" s="29" t="n">
        <f aca="true">IF(O7572="","",O7572-TODAY())</f>
        <v>536</v>
      </c>
      <c r="S7572" s="29" t="str">
        <f aca="false">IF(C7572="&lt;&lt; vazio &gt;&gt;","VAZIA",IF(AND(O7572&lt;&gt;"",R7572&lt;0),"VENCIDO",IF(AND(O7572&lt;&gt;"",R7572&lt;=Parametros!$B$10),"PRÓX. VENCIMENTO",IF(F7572="Q","QUALIDADE",IF(F7572="S","BLOQUEADO",IF(F7572="R","RESTRITO/DEVOLUÇÃO",IF(OR(N7572="QUAR",N7572="QRES"),"QUARENTENA",IF(OR(B7572="DESCARTE",B7572="DEVOLUÇÃO"),"DESCARTE/DEVOLUÇÃO",IF(AND(D7572="",K7572&lt;&gt;""),"SEM LOTE",IF(AND(Q7572&lt;&gt;"",Q7572&gt;=Parametros!$B$11),"PARADO/SEM GIRO","OK"))))))))))</f>
        <v>OK</v>
      </c>
      <c r="T7572" s="29" t="str">
        <f aca="false">IF(AND($S7572="PARADO/SEM GIRO",$K7572="KG",OR(Painel!$B$5="(Todos)",A7572=Painel!$B$5)*OR(Painel!$E$5="(Todos)",P7572=Painel!$E$5)),$J7572+ROW()/10000000,"")</f>
        <v/>
      </c>
      <c r="U7572" s="29" t="str">
        <f aca="false">IF(AND($S7572="VENCIDO",$K7572="KG",OR(Painel!$B$5="(Todos)",A7572=Painel!$B$5)*OR(Painel!$E$5="(Todos)",P7572=Painel!$E$5)),$J7572+ROW()/10000000,"")</f>
        <v/>
      </c>
    </row>
    <row r="7573" customFormat="false" ht="15" hidden="false" customHeight="false" outlineLevel="0" collapsed="false">
      <c r="A7573" s="29" t="s">
        <v>52</v>
      </c>
      <c r="B7573" s="29" t="s">
        <v>14113</v>
      </c>
      <c r="C7573" s="29" t="s">
        <v>876</v>
      </c>
      <c r="D7573" s="29" t="s">
        <v>6612</v>
      </c>
      <c r="E7573" s="29" t="n">
        <v>1</v>
      </c>
      <c r="F7573" s="29" t="s">
        <v>137</v>
      </c>
      <c r="G7573" s="29" t="s">
        <v>14114</v>
      </c>
      <c r="H7573" s="30" t="n">
        <v>720</v>
      </c>
      <c r="I7573" s="31" t="n">
        <v>46224</v>
      </c>
      <c r="J7573" s="30" t="n">
        <v>720</v>
      </c>
      <c r="K7573" s="29" t="s">
        <v>120</v>
      </c>
      <c r="L7573" s="29" t="s">
        <v>4160</v>
      </c>
      <c r="M7573" s="29"/>
      <c r="N7573" s="29" t="s">
        <v>122</v>
      </c>
      <c r="O7573" s="31" t="n">
        <v>46449</v>
      </c>
      <c r="P7573" s="29" t="s">
        <v>123</v>
      </c>
      <c r="Q7573" s="29" t="n">
        <f aca="false">IFERROR(VALUE(L7573),"")</f>
        <v>61</v>
      </c>
      <c r="R7573" s="29" t="n">
        <f aca="true">IF(O7573="","",O7573-TODAY())</f>
        <v>164</v>
      </c>
      <c r="S7573" s="29" t="str">
        <f aca="false">IF(C7573="&lt;&lt; vazio &gt;&gt;","VAZIA",IF(AND(O7573&lt;&gt;"",R7573&lt;0),"VENCIDO",IF(AND(O7573&lt;&gt;"",R7573&lt;=Parametros!$B$10),"PRÓX. VENCIMENTO",IF(F7573="Q","QUALIDADE",IF(F7573="S","BLOQUEADO",IF(F7573="R","RESTRITO/DEVOLUÇÃO",IF(OR(N7573="QUAR",N7573="QRES"),"QUARENTENA",IF(OR(B7573="DESCARTE",B7573="DEVOLUÇÃO"),"DESCARTE/DEVOLUÇÃO",IF(AND(D7573="",K7573&lt;&gt;""),"SEM LOTE",IF(AND(Q7573&lt;&gt;"",Q7573&gt;=Parametros!$B$11),"PARADO/SEM GIRO","OK"))))))))))</f>
        <v>BLOQUEADO</v>
      </c>
      <c r="T7573" s="29" t="str">
        <f aca="false">IF(AND($S7573="PARADO/SEM GIRO",$K7573="KG",OR(Painel!$B$5="(Todos)",A7573=Painel!$B$5)*OR(Painel!$E$5="(Todos)",P7573=Painel!$E$5)),$J7573+ROW()/10000000,"")</f>
        <v/>
      </c>
      <c r="U7573" s="29" t="str">
        <f aca="false">IF(AND($S7573="VENCIDO",$K7573="KG",OR(Painel!$B$5="(Todos)",A7573=Painel!$B$5)*OR(Painel!$E$5="(Todos)",P7573=Painel!$E$5)),$J7573+ROW()/10000000,"")</f>
        <v/>
      </c>
    </row>
    <row r="7574" customFormat="false" ht="15" hidden="false" customHeight="false" outlineLevel="0" collapsed="false">
      <c r="A7574" s="29" t="s">
        <v>52</v>
      </c>
      <c r="B7574" s="29" t="s">
        <v>14115</v>
      </c>
      <c r="C7574" s="29" t="s">
        <v>115</v>
      </c>
      <c r="D7574" s="29"/>
      <c r="E7574" s="29" t="n">
        <v>0</v>
      </c>
      <c r="F7574" s="29"/>
      <c r="G7574" s="29"/>
      <c r="H7574" s="30" t="n">
        <v>0</v>
      </c>
      <c r="I7574" s="29"/>
      <c r="J7574" s="30" t="n">
        <v>0</v>
      </c>
      <c r="K7574" s="29"/>
      <c r="L7574" s="29" t="s">
        <v>116</v>
      </c>
      <c r="M7574" s="29"/>
      <c r="N7574" s="29"/>
      <c r="O7574" s="29"/>
      <c r="P7574" s="29"/>
      <c r="Q7574" s="29" t="n">
        <f aca="false">IFERROR(VALUE(L7574),"")</f>
        <v>0</v>
      </c>
      <c r="R7574" s="29" t="str">
        <f aca="true">IF(O7574="","",O7574-TODAY())</f>
        <v/>
      </c>
      <c r="S7574" s="29" t="str">
        <f aca="false">IF(C7574="&lt;&lt; vazio &gt;&gt;","VAZIA",IF(AND(O7574&lt;&gt;"",R7574&lt;0),"VENCIDO",IF(AND(O7574&lt;&gt;"",R7574&lt;=Parametros!$B$10),"PRÓX. VENCIMENTO",IF(F7574="Q","QUALIDADE",IF(F7574="S","BLOQUEADO",IF(F7574="R","RESTRITO/DEVOLUÇÃO",IF(OR(N7574="QUAR",N7574="QRES"),"QUARENTENA",IF(OR(B7574="DESCARTE",B7574="DEVOLUÇÃO"),"DESCARTE/DEVOLUÇÃO",IF(AND(D7574="",K7574&lt;&gt;""),"SEM LOTE",IF(AND(Q7574&lt;&gt;"",Q7574&gt;=Parametros!$B$11),"PARADO/SEM GIRO","OK"))))))))))</f>
        <v>VAZIA</v>
      </c>
      <c r="T7574" s="29" t="str">
        <f aca="false">IF(AND($S7574="PARADO/SEM GIRO",$K7574="KG",OR(Painel!$B$5="(Todos)",A7574=Painel!$B$5)*OR(Painel!$E$5="(Todos)",P7574=Painel!$E$5)),$J7574+ROW()/10000000,"")</f>
        <v/>
      </c>
      <c r="U7574" s="29" t="str">
        <f aca="false">IF(AND($S7574="VENCIDO",$K7574="KG",OR(Painel!$B$5="(Todos)",A7574=Painel!$B$5)*OR(Painel!$E$5="(Todos)",P7574=Painel!$E$5)),$J7574+ROW()/10000000,"")</f>
        <v/>
      </c>
    </row>
    <row r="7575" customFormat="false" ht="15" hidden="false" customHeight="false" outlineLevel="0" collapsed="false">
      <c r="A7575" s="29" t="s">
        <v>52</v>
      </c>
      <c r="B7575" s="29" t="s">
        <v>14116</v>
      </c>
      <c r="C7575" s="29" t="s">
        <v>219</v>
      </c>
      <c r="D7575" s="29" t="s">
        <v>12083</v>
      </c>
      <c r="E7575" s="29" t="n">
        <v>1</v>
      </c>
      <c r="F7575" s="29"/>
      <c r="G7575" s="29" t="s">
        <v>14117</v>
      </c>
      <c r="H7575" s="30" t="n">
        <v>700</v>
      </c>
      <c r="I7575" s="31" t="n">
        <v>46183</v>
      </c>
      <c r="J7575" s="30" t="n">
        <v>700</v>
      </c>
      <c r="K7575" s="29" t="s">
        <v>120</v>
      </c>
      <c r="L7575" s="29" t="s">
        <v>1096</v>
      </c>
      <c r="M7575" s="29"/>
      <c r="N7575" s="29" t="s">
        <v>122</v>
      </c>
      <c r="O7575" s="31" t="n">
        <v>46878</v>
      </c>
      <c r="P7575" s="29" t="s">
        <v>123</v>
      </c>
      <c r="Q7575" s="29" t="n">
        <f aca="false">IFERROR(VALUE(L7575),"")</f>
        <v>102</v>
      </c>
      <c r="R7575" s="29" t="n">
        <f aca="true">IF(O7575="","",O7575-TODAY())</f>
        <v>593</v>
      </c>
      <c r="S7575" s="29" t="str">
        <f aca="false">IF(C7575="&lt;&lt; vazio &gt;&gt;","VAZIA",IF(AND(O7575&lt;&gt;"",R7575&lt;0),"VENCIDO",IF(AND(O7575&lt;&gt;"",R7575&lt;=Parametros!$B$10),"PRÓX. VENCIMENTO",IF(F7575="Q","QUALIDADE",IF(F7575="S","BLOQUEADO",IF(F7575="R","RESTRITO/DEVOLUÇÃO",IF(OR(N7575="QUAR",N7575="QRES"),"QUARENTENA",IF(OR(B7575="DESCARTE",B7575="DEVOLUÇÃO"),"DESCARTE/DEVOLUÇÃO",IF(AND(D7575="",K7575&lt;&gt;""),"SEM LOTE",IF(AND(Q7575&lt;&gt;"",Q7575&gt;=Parametros!$B$11),"PARADO/SEM GIRO","OK"))))))))))</f>
        <v>PARADO/SEM GIRO</v>
      </c>
      <c r="T7575" s="29" t="n">
        <f aca="false">IF(AND($S7575="PARADO/SEM GIRO",$K7575="KG",OR(Painel!$B$5="(Todos)",A7575=Painel!$B$5)*OR(Painel!$E$5="(Todos)",P7575=Painel!$E$5)),$J7575+ROW()/10000000,"")</f>
        <v>700.0007575</v>
      </c>
      <c r="U7575" s="29" t="str">
        <f aca="false">IF(AND($S7575="VENCIDO",$K7575="KG",OR(Painel!$B$5="(Todos)",A7575=Painel!$B$5)*OR(Painel!$E$5="(Todos)",P7575=Painel!$E$5)),$J7575+ROW()/10000000,"")</f>
        <v/>
      </c>
    </row>
    <row r="7576" customFormat="false" ht="15" hidden="false" customHeight="false" outlineLevel="0" collapsed="false">
      <c r="A7576" s="29" t="s">
        <v>52</v>
      </c>
      <c r="B7576" s="29" t="s">
        <v>14118</v>
      </c>
      <c r="C7576" s="29" t="s">
        <v>876</v>
      </c>
      <c r="D7576" s="29" t="s">
        <v>12366</v>
      </c>
      <c r="E7576" s="29" t="n">
        <v>1</v>
      </c>
      <c r="F7576" s="29"/>
      <c r="G7576" s="29" t="s">
        <v>14119</v>
      </c>
      <c r="H7576" s="30" t="n">
        <v>720</v>
      </c>
      <c r="I7576" s="31" t="n">
        <v>46276</v>
      </c>
      <c r="J7576" s="30" t="n">
        <v>720</v>
      </c>
      <c r="K7576" s="29" t="s">
        <v>120</v>
      </c>
      <c r="L7576" s="29" t="s">
        <v>133</v>
      </c>
      <c r="M7576" s="29"/>
      <c r="N7576" s="29" t="s">
        <v>122</v>
      </c>
      <c r="O7576" s="31" t="n">
        <v>46818</v>
      </c>
      <c r="P7576" s="29" t="s">
        <v>123</v>
      </c>
      <c r="Q7576" s="29" t="n">
        <f aca="false">IFERROR(VALUE(L7576),"")</f>
        <v>9</v>
      </c>
      <c r="R7576" s="29" t="n">
        <f aca="true">IF(O7576="","",O7576-TODAY())</f>
        <v>533</v>
      </c>
      <c r="S7576" s="29" t="str">
        <f aca="false">IF(C7576="&lt;&lt; vazio &gt;&gt;","VAZIA",IF(AND(O7576&lt;&gt;"",R7576&lt;0),"VENCIDO",IF(AND(O7576&lt;&gt;"",R7576&lt;=Parametros!$B$10),"PRÓX. VENCIMENTO",IF(F7576="Q","QUALIDADE",IF(F7576="S","BLOQUEADO",IF(F7576="R","RESTRITO/DEVOLUÇÃO",IF(OR(N7576="QUAR",N7576="QRES"),"QUARENTENA",IF(OR(B7576="DESCARTE",B7576="DEVOLUÇÃO"),"DESCARTE/DEVOLUÇÃO",IF(AND(D7576="",K7576&lt;&gt;""),"SEM LOTE",IF(AND(Q7576&lt;&gt;"",Q7576&gt;=Parametros!$B$11),"PARADO/SEM GIRO","OK"))))))))))</f>
        <v>OK</v>
      </c>
      <c r="T7576" s="29" t="str">
        <f aca="false">IF(AND($S7576="PARADO/SEM GIRO",$K7576="KG",OR(Painel!$B$5="(Todos)",A7576=Painel!$B$5)*OR(Painel!$E$5="(Todos)",P7576=Painel!$E$5)),$J7576+ROW()/10000000,"")</f>
        <v/>
      </c>
      <c r="U7576" s="29" t="str">
        <f aca="false">IF(AND($S7576="VENCIDO",$K7576="KG",OR(Painel!$B$5="(Todos)",A7576=Painel!$B$5)*OR(Painel!$E$5="(Todos)",P7576=Painel!$E$5)),$J7576+ROW()/10000000,"")</f>
        <v/>
      </c>
    </row>
    <row r="7577" customFormat="false" ht="15" hidden="false" customHeight="false" outlineLevel="0" collapsed="false">
      <c r="A7577" s="29" t="s">
        <v>52</v>
      </c>
      <c r="B7577" s="29" t="s">
        <v>14120</v>
      </c>
      <c r="C7577" s="29" t="s">
        <v>9208</v>
      </c>
      <c r="D7577" s="29" t="s">
        <v>10895</v>
      </c>
      <c r="E7577" s="29" t="n">
        <v>1</v>
      </c>
      <c r="F7577" s="29"/>
      <c r="G7577" s="29" t="s">
        <v>14121</v>
      </c>
      <c r="H7577" s="30" t="n">
        <v>700</v>
      </c>
      <c r="I7577" s="31" t="n">
        <v>46056</v>
      </c>
      <c r="J7577" s="30" t="n">
        <v>700</v>
      </c>
      <c r="K7577" s="29" t="s">
        <v>120</v>
      </c>
      <c r="L7577" s="29" t="s">
        <v>3113</v>
      </c>
      <c r="M7577" s="29"/>
      <c r="N7577" s="29" t="s">
        <v>122</v>
      </c>
      <c r="O7577" s="31" t="n">
        <v>46596</v>
      </c>
      <c r="P7577" s="29" t="s">
        <v>123</v>
      </c>
      <c r="Q7577" s="29" t="n">
        <f aca="false">IFERROR(VALUE(L7577),"")</f>
        <v>229</v>
      </c>
      <c r="R7577" s="29" t="n">
        <f aca="true">IF(O7577="","",O7577-TODAY())</f>
        <v>311</v>
      </c>
      <c r="S7577" s="29" t="str">
        <f aca="false">IF(C7577="&lt;&lt; vazio &gt;&gt;","VAZIA",IF(AND(O7577&lt;&gt;"",R7577&lt;0),"VENCIDO",IF(AND(O7577&lt;&gt;"",R7577&lt;=Parametros!$B$10),"PRÓX. VENCIMENTO",IF(F7577="Q","QUALIDADE",IF(F7577="S","BLOQUEADO",IF(F7577="R","RESTRITO/DEVOLUÇÃO",IF(OR(N7577="QUAR",N7577="QRES"),"QUARENTENA",IF(OR(B7577="DESCARTE",B7577="DEVOLUÇÃO"),"DESCARTE/DEVOLUÇÃO",IF(AND(D7577="",K7577&lt;&gt;""),"SEM LOTE",IF(AND(Q7577&lt;&gt;"",Q7577&gt;=Parametros!$B$11),"PARADO/SEM GIRO","OK"))))))))))</f>
        <v>PARADO/SEM GIRO</v>
      </c>
      <c r="T7577" s="29" t="n">
        <f aca="false">IF(AND($S7577="PARADO/SEM GIRO",$K7577="KG",OR(Painel!$B$5="(Todos)",A7577=Painel!$B$5)*OR(Painel!$E$5="(Todos)",P7577=Painel!$E$5)),$J7577+ROW()/10000000,"")</f>
        <v>700.0007577</v>
      </c>
      <c r="U7577" s="29" t="str">
        <f aca="false">IF(AND($S7577="VENCIDO",$K7577="KG",OR(Painel!$B$5="(Todos)",A7577=Painel!$B$5)*OR(Painel!$E$5="(Todos)",P7577=Painel!$E$5)),$J7577+ROW()/10000000,"")</f>
        <v/>
      </c>
    </row>
    <row r="7578" customFormat="false" ht="15" hidden="false" customHeight="false" outlineLevel="0" collapsed="false">
      <c r="A7578" s="29" t="s">
        <v>52</v>
      </c>
      <c r="B7578" s="29" t="s">
        <v>14122</v>
      </c>
      <c r="C7578" s="29" t="s">
        <v>219</v>
      </c>
      <c r="D7578" s="29" t="s">
        <v>220</v>
      </c>
      <c r="E7578" s="29" t="n">
        <v>1</v>
      </c>
      <c r="F7578" s="29"/>
      <c r="G7578" s="29" t="s">
        <v>14123</v>
      </c>
      <c r="H7578" s="30" t="n">
        <v>700</v>
      </c>
      <c r="I7578" s="31" t="n">
        <v>46183</v>
      </c>
      <c r="J7578" s="30" t="n">
        <v>700</v>
      </c>
      <c r="K7578" s="29" t="s">
        <v>120</v>
      </c>
      <c r="L7578" s="29" t="s">
        <v>1096</v>
      </c>
      <c r="M7578" s="29"/>
      <c r="N7578" s="29" t="s">
        <v>122</v>
      </c>
      <c r="O7578" s="31" t="n">
        <v>46896</v>
      </c>
      <c r="P7578" s="29" t="s">
        <v>123</v>
      </c>
      <c r="Q7578" s="29" t="n">
        <f aca="false">IFERROR(VALUE(L7578),"")</f>
        <v>102</v>
      </c>
      <c r="R7578" s="29" t="n">
        <f aca="true">IF(O7578="","",O7578-TODAY())</f>
        <v>611</v>
      </c>
      <c r="S7578" s="29" t="str">
        <f aca="false">IF(C7578="&lt;&lt; vazio &gt;&gt;","VAZIA",IF(AND(O7578&lt;&gt;"",R7578&lt;0),"VENCIDO",IF(AND(O7578&lt;&gt;"",R7578&lt;=Parametros!$B$10),"PRÓX. VENCIMENTO",IF(F7578="Q","QUALIDADE",IF(F7578="S","BLOQUEADO",IF(F7578="R","RESTRITO/DEVOLUÇÃO",IF(OR(N7578="QUAR",N7578="QRES"),"QUARENTENA",IF(OR(B7578="DESCARTE",B7578="DEVOLUÇÃO"),"DESCARTE/DEVOLUÇÃO",IF(AND(D7578="",K7578&lt;&gt;""),"SEM LOTE",IF(AND(Q7578&lt;&gt;"",Q7578&gt;=Parametros!$B$11),"PARADO/SEM GIRO","OK"))))))))))</f>
        <v>PARADO/SEM GIRO</v>
      </c>
      <c r="T7578" s="29" t="n">
        <f aca="false">IF(AND($S7578="PARADO/SEM GIRO",$K7578="KG",OR(Painel!$B$5="(Todos)",A7578=Painel!$B$5)*OR(Painel!$E$5="(Todos)",P7578=Painel!$E$5)),$J7578+ROW()/10000000,"")</f>
        <v>700.0007578</v>
      </c>
      <c r="U7578" s="29" t="str">
        <f aca="false">IF(AND($S7578="VENCIDO",$K7578="KG",OR(Painel!$B$5="(Todos)",A7578=Painel!$B$5)*OR(Painel!$E$5="(Todos)",P7578=Painel!$E$5)),$J7578+ROW()/10000000,"")</f>
        <v/>
      </c>
    </row>
    <row r="7579" customFormat="false" ht="15" hidden="false" customHeight="false" outlineLevel="0" collapsed="false">
      <c r="A7579" s="29" t="s">
        <v>52</v>
      </c>
      <c r="B7579" s="29" t="s">
        <v>14124</v>
      </c>
      <c r="C7579" s="29" t="s">
        <v>115</v>
      </c>
      <c r="D7579" s="29"/>
      <c r="E7579" s="29" t="n">
        <v>0</v>
      </c>
      <c r="F7579" s="29"/>
      <c r="G7579" s="29"/>
      <c r="H7579" s="30" t="n">
        <v>0</v>
      </c>
      <c r="I7579" s="29"/>
      <c r="J7579" s="30" t="n">
        <v>0</v>
      </c>
      <c r="K7579" s="29"/>
      <c r="L7579" s="29" t="s">
        <v>116</v>
      </c>
      <c r="M7579" s="29"/>
      <c r="N7579" s="29"/>
      <c r="O7579" s="29"/>
      <c r="P7579" s="29"/>
      <c r="Q7579" s="29" t="n">
        <f aca="false">IFERROR(VALUE(L7579),"")</f>
        <v>0</v>
      </c>
      <c r="R7579" s="29" t="str">
        <f aca="true">IF(O7579="","",O7579-TODAY())</f>
        <v/>
      </c>
      <c r="S7579" s="29" t="str">
        <f aca="false">IF(C7579="&lt;&lt; vazio &gt;&gt;","VAZIA",IF(AND(O7579&lt;&gt;"",R7579&lt;0),"VENCIDO",IF(AND(O7579&lt;&gt;"",R7579&lt;=Parametros!$B$10),"PRÓX. VENCIMENTO",IF(F7579="Q","QUALIDADE",IF(F7579="S","BLOQUEADO",IF(F7579="R","RESTRITO/DEVOLUÇÃO",IF(OR(N7579="QUAR",N7579="QRES"),"QUARENTENA",IF(OR(B7579="DESCARTE",B7579="DEVOLUÇÃO"),"DESCARTE/DEVOLUÇÃO",IF(AND(D7579="",K7579&lt;&gt;""),"SEM LOTE",IF(AND(Q7579&lt;&gt;"",Q7579&gt;=Parametros!$B$11),"PARADO/SEM GIRO","OK"))))))))))</f>
        <v>VAZIA</v>
      </c>
      <c r="T7579" s="29" t="str">
        <f aca="false">IF(AND($S7579="PARADO/SEM GIRO",$K7579="KG",OR(Painel!$B$5="(Todos)",A7579=Painel!$B$5)*OR(Painel!$E$5="(Todos)",P7579=Painel!$E$5)),$J7579+ROW()/10000000,"")</f>
        <v/>
      </c>
      <c r="U7579" s="29" t="str">
        <f aca="false">IF(AND($S7579="VENCIDO",$K7579="KG",OR(Painel!$B$5="(Todos)",A7579=Painel!$B$5)*OR(Painel!$E$5="(Todos)",P7579=Painel!$E$5)),$J7579+ROW()/10000000,"")</f>
        <v/>
      </c>
    </row>
    <row r="7580" customFormat="false" ht="15" hidden="false" customHeight="false" outlineLevel="0" collapsed="false">
      <c r="A7580" s="29" t="s">
        <v>52</v>
      </c>
      <c r="B7580" s="29" t="s">
        <v>14125</v>
      </c>
      <c r="C7580" s="29" t="s">
        <v>3915</v>
      </c>
      <c r="D7580" s="29" t="s">
        <v>3916</v>
      </c>
      <c r="E7580" s="29" t="n">
        <v>1</v>
      </c>
      <c r="F7580" s="29"/>
      <c r="G7580" s="29" t="s">
        <v>14126</v>
      </c>
      <c r="H7580" s="30" t="n">
        <v>240</v>
      </c>
      <c r="I7580" s="31" t="n">
        <v>46267</v>
      </c>
      <c r="J7580" s="30" t="n">
        <v>240</v>
      </c>
      <c r="K7580" s="29" t="s">
        <v>120</v>
      </c>
      <c r="L7580" s="29" t="s">
        <v>2513</v>
      </c>
      <c r="M7580" s="29"/>
      <c r="N7580" s="29" t="s">
        <v>134</v>
      </c>
      <c r="O7580" s="31" t="n">
        <v>46357</v>
      </c>
      <c r="P7580" s="29" t="s">
        <v>123</v>
      </c>
      <c r="Q7580" s="29" t="n">
        <f aca="false">IFERROR(VALUE(L7580),"")</f>
        <v>18</v>
      </c>
      <c r="R7580" s="29" t="n">
        <f aca="true">IF(O7580="","",O7580-TODAY())</f>
        <v>72</v>
      </c>
      <c r="S7580" s="29" t="str">
        <f aca="false">IF(C7580="&lt;&lt; vazio &gt;&gt;","VAZIA",IF(AND(O7580&lt;&gt;"",R7580&lt;0),"VENCIDO",IF(AND(O7580&lt;&gt;"",R7580&lt;=Parametros!$B$10),"PRÓX. VENCIMENTO",IF(F7580="Q","QUALIDADE",IF(F7580="S","BLOQUEADO",IF(F7580="R","RESTRITO/DEVOLUÇÃO",IF(OR(N7580="QUAR",N7580="QRES"),"QUARENTENA",IF(OR(B7580="DESCARTE",B7580="DEVOLUÇÃO"),"DESCARTE/DEVOLUÇÃO",IF(AND(D7580="",K7580&lt;&gt;""),"SEM LOTE",IF(AND(Q7580&lt;&gt;"",Q7580&gt;=Parametros!$B$11),"PARADO/SEM GIRO","OK"))))))))))</f>
        <v>OK</v>
      </c>
      <c r="T7580" s="29" t="str">
        <f aca="false">IF(AND($S7580="PARADO/SEM GIRO",$K7580="KG",OR(Painel!$B$5="(Todos)",A7580=Painel!$B$5)*OR(Painel!$E$5="(Todos)",P7580=Painel!$E$5)),$J7580+ROW()/10000000,"")</f>
        <v/>
      </c>
      <c r="U7580" s="29" t="str">
        <f aca="false">IF(AND($S7580="VENCIDO",$K7580="KG",OR(Painel!$B$5="(Todos)",A7580=Painel!$B$5)*OR(Painel!$E$5="(Todos)",P7580=Painel!$E$5)),$J7580+ROW()/10000000,"")</f>
        <v/>
      </c>
    </row>
    <row r="7581" customFormat="false" ht="15" hidden="false" customHeight="false" outlineLevel="0" collapsed="false">
      <c r="A7581" s="29" t="s">
        <v>52</v>
      </c>
      <c r="B7581" s="29" t="s">
        <v>14127</v>
      </c>
      <c r="C7581" s="29" t="s">
        <v>115</v>
      </c>
      <c r="D7581" s="29"/>
      <c r="E7581" s="29" t="n">
        <v>0</v>
      </c>
      <c r="F7581" s="29"/>
      <c r="G7581" s="29"/>
      <c r="H7581" s="30" t="n">
        <v>0</v>
      </c>
      <c r="I7581" s="29"/>
      <c r="J7581" s="30" t="n">
        <v>0</v>
      </c>
      <c r="K7581" s="29"/>
      <c r="L7581" s="29" t="s">
        <v>116</v>
      </c>
      <c r="M7581" s="29"/>
      <c r="N7581" s="29"/>
      <c r="O7581" s="29"/>
      <c r="P7581" s="29"/>
      <c r="Q7581" s="29" t="n">
        <f aca="false">IFERROR(VALUE(L7581),"")</f>
        <v>0</v>
      </c>
      <c r="R7581" s="29" t="str">
        <f aca="true">IF(O7581="","",O7581-TODAY())</f>
        <v/>
      </c>
      <c r="S7581" s="29" t="str">
        <f aca="false">IF(C7581="&lt;&lt; vazio &gt;&gt;","VAZIA",IF(AND(O7581&lt;&gt;"",R7581&lt;0),"VENCIDO",IF(AND(O7581&lt;&gt;"",R7581&lt;=Parametros!$B$10),"PRÓX. VENCIMENTO",IF(F7581="Q","QUALIDADE",IF(F7581="S","BLOQUEADO",IF(F7581="R","RESTRITO/DEVOLUÇÃO",IF(OR(N7581="QUAR",N7581="QRES"),"QUARENTENA",IF(OR(B7581="DESCARTE",B7581="DEVOLUÇÃO"),"DESCARTE/DEVOLUÇÃO",IF(AND(D7581="",K7581&lt;&gt;""),"SEM LOTE",IF(AND(Q7581&lt;&gt;"",Q7581&gt;=Parametros!$B$11),"PARADO/SEM GIRO","OK"))))))))))</f>
        <v>VAZIA</v>
      </c>
      <c r="T7581" s="29" t="str">
        <f aca="false">IF(AND($S7581="PARADO/SEM GIRO",$K7581="KG",OR(Painel!$B$5="(Todos)",A7581=Painel!$B$5)*OR(Painel!$E$5="(Todos)",P7581=Painel!$E$5)),$J7581+ROW()/10000000,"")</f>
        <v/>
      </c>
      <c r="U7581" s="29" t="str">
        <f aca="false">IF(AND($S7581="VENCIDO",$K7581="KG",OR(Painel!$B$5="(Todos)",A7581=Painel!$B$5)*OR(Painel!$E$5="(Todos)",P7581=Painel!$E$5)),$J7581+ROW()/10000000,"")</f>
        <v/>
      </c>
    </row>
    <row r="7582" customFormat="false" ht="15" hidden="false" customHeight="false" outlineLevel="0" collapsed="false">
      <c r="A7582" s="29" t="s">
        <v>52</v>
      </c>
      <c r="B7582" s="29" t="s">
        <v>14128</v>
      </c>
      <c r="C7582" s="29" t="s">
        <v>317</v>
      </c>
      <c r="D7582" s="29" t="s">
        <v>1006</v>
      </c>
      <c r="E7582" s="29" t="n">
        <v>1</v>
      </c>
      <c r="F7582" s="29" t="s">
        <v>268</v>
      </c>
      <c r="G7582" s="29" t="s">
        <v>14129</v>
      </c>
      <c r="H7582" s="30" t="n">
        <v>590.4</v>
      </c>
      <c r="I7582" s="31" t="n">
        <v>46285</v>
      </c>
      <c r="J7582" s="30" t="n">
        <v>590.4</v>
      </c>
      <c r="K7582" s="29" t="s">
        <v>120</v>
      </c>
      <c r="L7582" s="29" t="s">
        <v>116</v>
      </c>
      <c r="M7582" s="29"/>
      <c r="N7582" s="29" t="s">
        <v>122</v>
      </c>
      <c r="O7582" s="31" t="n">
        <v>46831</v>
      </c>
      <c r="P7582" s="29" t="s">
        <v>123</v>
      </c>
      <c r="Q7582" s="29" t="n">
        <f aca="false">IFERROR(VALUE(L7582),"")</f>
        <v>0</v>
      </c>
      <c r="R7582" s="29" t="n">
        <f aca="true">IF(O7582="","",O7582-TODAY())</f>
        <v>546</v>
      </c>
      <c r="S7582" s="29" t="str">
        <f aca="false">IF(C7582="&lt;&lt; vazio &gt;&gt;","VAZIA",IF(AND(O7582&lt;&gt;"",R7582&lt;0),"VENCIDO",IF(AND(O7582&lt;&gt;"",R7582&lt;=Parametros!$B$10),"PRÓX. VENCIMENTO",IF(F7582="Q","QUALIDADE",IF(F7582="S","BLOQUEADO",IF(F7582="R","RESTRITO/DEVOLUÇÃO",IF(OR(N7582="QUAR",N7582="QRES"),"QUARENTENA",IF(OR(B7582="DESCARTE",B7582="DEVOLUÇÃO"),"DESCARTE/DEVOLUÇÃO",IF(AND(D7582="",K7582&lt;&gt;""),"SEM LOTE",IF(AND(Q7582&lt;&gt;"",Q7582&gt;=Parametros!$B$11),"PARADO/SEM GIRO","OK"))))))))))</f>
        <v>QUALIDADE</v>
      </c>
      <c r="T7582" s="29" t="str">
        <f aca="false">IF(AND($S7582="PARADO/SEM GIRO",$K7582="KG",OR(Painel!$B$5="(Todos)",A7582=Painel!$B$5)*OR(Painel!$E$5="(Todos)",P7582=Painel!$E$5)),$J7582+ROW()/10000000,"")</f>
        <v/>
      </c>
      <c r="U7582" s="29" t="str">
        <f aca="false">IF(AND($S7582="VENCIDO",$K7582="KG",OR(Painel!$B$5="(Todos)",A7582=Painel!$B$5)*OR(Painel!$E$5="(Todos)",P7582=Painel!$E$5)),$J7582+ROW()/10000000,"")</f>
        <v/>
      </c>
    </row>
    <row r="7583" customFormat="false" ht="15" hidden="false" customHeight="false" outlineLevel="0" collapsed="false">
      <c r="A7583" s="29" t="s">
        <v>52</v>
      </c>
      <c r="B7583" s="29" t="s">
        <v>14130</v>
      </c>
      <c r="C7583" s="29" t="s">
        <v>666</v>
      </c>
      <c r="D7583" s="29" t="s">
        <v>667</v>
      </c>
      <c r="E7583" s="29" t="n">
        <v>1</v>
      </c>
      <c r="F7583" s="29" t="s">
        <v>268</v>
      </c>
      <c r="G7583" s="29" t="s">
        <v>14131</v>
      </c>
      <c r="H7583" s="30" t="n">
        <v>590.4</v>
      </c>
      <c r="I7583" s="31" t="n">
        <v>46285</v>
      </c>
      <c r="J7583" s="30" t="n">
        <v>590.4</v>
      </c>
      <c r="K7583" s="29" t="s">
        <v>120</v>
      </c>
      <c r="L7583" s="29" t="s">
        <v>116</v>
      </c>
      <c r="M7583" s="29"/>
      <c r="N7583" s="29" t="s">
        <v>122</v>
      </c>
      <c r="O7583" s="31" t="n">
        <v>46831</v>
      </c>
      <c r="P7583" s="29" t="s">
        <v>123</v>
      </c>
      <c r="Q7583" s="29" t="n">
        <f aca="false">IFERROR(VALUE(L7583),"")</f>
        <v>0</v>
      </c>
      <c r="R7583" s="29" t="n">
        <f aca="true">IF(O7583="","",O7583-TODAY())</f>
        <v>546</v>
      </c>
      <c r="S7583" s="29" t="str">
        <f aca="false">IF(C7583="&lt;&lt; vazio &gt;&gt;","VAZIA",IF(AND(O7583&lt;&gt;"",R7583&lt;0),"VENCIDO",IF(AND(O7583&lt;&gt;"",R7583&lt;=Parametros!$B$10),"PRÓX. VENCIMENTO",IF(F7583="Q","QUALIDADE",IF(F7583="S","BLOQUEADO",IF(F7583="R","RESTRITO/DEVOLUÇÃO",IF(OR(N7583="QUAR",N7583="QRES"),"QUARENTENA",IF(OR(B7583="DESCARTE",B7583="DEVOLUÇÃO"),"DESCARTE/DEVOLUÇÃO",IF(AND(D7583="",K7583&lt;&gt;""),"SEM LOTE",IF(AND(Q7583&lt;&gt;"",Q7583&gt;=Parametros!$B$11),"PARADO/SEM GIRO","OK"))))))))))</f>
        <v>QUALIDADE</v>
      </c>
      <c r="T7583" s="29" t="str">
        <f aca="false">IF(AND($S7583="PARADO/SEM GIRO",$K7583="KG",OR(Painel!$B$5="(Todos)",A7583=Painel!$B$5)*OR(Painel!$E$5="(Todos)",P7583=Painel!$E$5)),$J7583+ROW()/10000000,"")</f>
        <v/>
      </c>
      <c r="U7583" s="29" t="str">
        <f aca="false">IF(AND($S7583="VENCIDO",$K7583="KG",OR(Painel!$B$5="(Todos)",A7583=Painel!$B$5)*OR(Painel!$E$5="(Todos)",P7583=Painel!$E$5)),$J7583+ROW()/10000000,"")</f>
        <v/>
      </c>
    </row>
    <row r="7584" customFormat="false" ht="15" hidden="false" customHeight="false" outlineLevel="0" collapsed="false">
      <c r="A7584" s="29" t="s">
        <v>52</v>
      </c>
      <c r="B7584" s="29" t="s">
        <v>14132</v>
      </c>
      <c r="C7584" s="29" t="s">
        <v>1578</v>
      </c>
      <c r="D7584" s="29" t="s">
        <v>14133</v>
      </c>
      <c r="E7584" s="29" t="n">
        <v>1</v>
      </c>
      <c r="F7584" s="29"/>
      <c r="G7584" s="29" t="s">
        <v>14134</v>
      </c>
      <c r="H7584" s="30" t="n">
        <v>700</v>
      </c>
      <c r="I7584" s="31" t="n">
        <v>46212</v>
      </c>
      <c r="J7584" s="30" t="n">
        <v>700</v>
      </c>
      <c r="K7584" s="29" t="s">
        <v>120</v>
      </c>
      <c r="L7584" s="29" t="s">
        <v>1096</v>
      </c>
      <c r="M7584" s="29"/>
      <c r="N7584" s="29" t="s">
        <v>122</v>
      </c>
      <c r="O7584" s="31" t="n">
        <v>46689</v>
      </c>
      <c r="P7584" s="29" t="s">
        <v>123</v>
      </c>
      <c r="Q7584" s="29" t="n">
        <f aca="false">IFERROR(VALUE(L7584),"")</f>
        <v>102</v>
      </c>
      <c r="R7584" s="29" t="n">
        <f aca="true">IF(O7584="","",O7584-TODAY())</f>
        <v>404</v>
      </c>
      <c r="S7584" s="29" t="str">
        <f aca="false">IF(C7584="&lt;&lt; vazio &gt;&gt;","VAZIA",IF(AND(O7584&lt;&gt;"",R7584&lt;0),"VENCIDO",IF(AND(O7584&lt;&gt;"",R7584&lt;=Parametros!$B$10),"PRÓX. VENCIMENTO",IF(F7584="Q","QUALIDADE",IF(F7584="S","BLOQUEADO",IF(F7584="R","RESTRITO/DEVOLUÇÃO",IF(OR(N7584="QUAR",N7584="QRES"),"QUARENTENA",IF(OR(B7584="DESCARTE",B7584="DEVOLUÇÃO"),"DESCARTE/DEVOLUÇÃO",IF(AND(D7584="",K7584&lt;&gt;""),"SEM LOTE",IF(AND(Q7584&lt;&gt;"",Q7584&gt;=Parametros!$B$11),"PARADO/SEM GIRO","OK"))))))))))</f>
        <v>PARADO/SEM GIRO</v>
      </c>
      <c r="T7584" s="29" t="n">
        <f aca="false">IF(AND($S7584="PARADO/SEM GIRO",$K7584="KG",OR(Painel!$B$5="(Todos)",A7584=Painel!$B$5)*OR(Painel!$E$5="(Todos)",P7584=Painel!$E$5)),$J7584+ROW()/10000000,"")</f>
        <v>700.0007584</v>
      </c>
      <c r="U7584" s="29" t="str">
        <f aca="false">IF(AND($S7584="VENCIDO",$K7584="KG",OR(Painel!$B$5="(Todos)",A7584=Painel!$B$5)*OR(Painel!$E$5="(Todos)",P7584=Painel!$E$5)),$J7584+ROW()/10000000,"")</f>
        <v/>
      </c>
    </row>
    <row r="7585" customFormat="false" ht="15" hidden="false" customHeight="false" outlineLevel="0" collapsed="false">
      <c r="A7585" s="29" t="s">
        <v>52</v>
      </c>
      <c r="B7585" s="29" t="s">
        <v>14135</v>
      </c>
      <c r="C7585" s="29" t="s">
        <v>186</v>
      </c>
      <c r="D7585" s="29" t="s">
        <v>11241</v>
      </c>
      <c r="E7585" s="29" t="n">
        <v>1</v>
      </c>
      <c r="F7585" s="29" t="s">
        <v>137</v>
      </c>
      <c r="G7585" s="29" t="s">
        <v>14136</v>
      </c>
      <c r="H7585" s="30" t="n">
        <v>545.4</v>
      </c>
      <c r="I7585" s="31" t="n">
        <v>46248</v>
      </c>
      <c r="J7585" s="30" t="n">
        <v>545.4</v>
      </c>
      <c r="K7585" s="29" t="s">
        <v>120</v>
      </c>
      <c r="L7585" s="29" t="s">
        <v>1723</v>
      </c>
      <c r="M7585" s="29"/>
      <c r="N7585" s="29" t="s">
        <v>122</v>
      </c>
      <c r="O7585" s="31" t="n">
        <v>46786</v>
      </c>
      <c r="P7585" s="29" t="s">
        <v>123</v>
      </c>
      <c r="Q7585" s="29" t="n">
        <f aca="false">IFERROR(VALUE(L7585),"")</f>
        <v>37</v>
      </c>
      <c r="R7585" s="29" t="n">
        <f aca="true">IF(O7585="","",O7585-TODAY())</f>
        <v>501</v>
      </c>
      <c r="S7585" s="29" t="str">
        <f aca="false">IF(C7585="&lt;&lt; vazio &gt;&gt;","VAZIA",IF(AND(O7585&lt;&gt;"",R7585&lt;0),"VENCIDO",IF(AND(O7585&lt;&gt;"",R7585&lt;=Parametros!$B$10),"PRÓX. VENCIMENTO",IF(F7585="Q","QUALIDADE",IF(F7585="S","BLOQUEADO",IF(F7585="R","RESTRITO/DEVOLUÇÃO",IF(OR(N7585="QUAR",N7585="QRES"),"QUARENTENA",IF(OR(B7585="DESCARTE",B7585="DEVOLUÇÃO"),"DESCARTE/DEVOLUÇÃO",IF(AND(D7585="",K7585&lt;&gt;""),"SEM LOTE",IF(AND(Q7585&lt;&gt;"",Q7585&gt;=Parametros!$B$11),"PARADO/SEM GIRO","OK"))))))))))</f>
        <v>BLOQUEADO</v>
      </c>
      <c r="T7585" s="29" t="str">
        <f aca="false">IF(AND($S7585="PARADO/SEM GIRO",$K7585="KG",OR(Painel!$B$5="(Todos)",A7585=Painel!$B$5)*OR(Painel!$E$5="(Todos)",P7585=Painel!$E$5)),$J7585+ROW()/10000000,"")</f>
        <v/>
      </c>
      <c r="U7585" s="29" t="str">
        <f aca="false">IF(AND($S7585="VENCIDO",$K7585="KG",OR(Painel!$B$5="(Todos)",A7585=Painel!$B$5)*OR(Painel!$E$5="(Todos)",P7585=Painel!$E$5)),$J7585+ROW()/10000000,"")</f>
        <v/>
      </c>
    </row>
    <row r="7586" customFormat="false" ht="15" hidden="false" customHeight="false" outlineLevel="0" collapsed="false">
      <c r="A7586" s="29" t="s">
        <v>52</v>
      </c>
      <c r="B7586" s="29" t="s">
        <v>14137</v>
      </c>
      <c r="C7586" s="29" t="s">
        <v>447</v>
      </c>
      <c r="D7586" s="29" t="s">
        <v>448</v>
      </c>
      <c r="E7586" s="29" t="n">
        <v>1</v>
      </c>
      <c r="F7586" s="29"/>
      <c r="G7586" s="29" t="s">
        <v>14138</v>
      </c>
      <c r="H7586" s="30" t="n">
        <v>727.2</v>
      </c>
      <c r="I7586" s="31" t="n">
        <v>46261</v>
      </c>
      <c r="J7586" s="30" t="n">
        <v>727.2</v>
      </c>
      <c r="K7586" s="29" t="s">
        <v>120</v>
      </c>
      <c r="L7586" s="29" t="s">
        <v>938</v>
      </c>
      <c r="M7586" s="29"/>
      <c r="N7586" s="29" t="s">
        <v>122</v>
      </c>
      <c r="O7586" s="31" t="n">
        <v>46805</v>
      </c>
      <c r="P7586" s="29" t="s">
        <v>123</v>
      </c>
      <c r="Q7586" s="29" t="n">
        <f aca="false">IFERROR(VALUE(L7586),"")</f>
        <v>24</v>
      </c>
      <c r="R7586" s="29" t="n">
        <f aca="true">IF(O7586="","",O7586-TODAY())</f>
        <v>520</v>
      </c>
      <c r="S7586" s="29" t="str">
        <f aca="false">IF(C7586="&lt;&lt; vazio &gt;&gt;","VAZIA",IF(AND(O7586&lt;&gt;"",R7586&lt;0),"VENCIDO",IF(AND(O7586&lt;&gt;"",R7586&lt;=Parametros!$B$10),"PRÓX. VENCIMENTO",IF(F7586="Q","QUALIDADE",IF(F7586="S","BLOQUEADO",IF(F7586="R","RESTRITO/DEVOLUÇÃO",IF(OR(N7586="QUAR",N7586="QRES"),"QUARENTENA",IF(OR(B7586="DESCARTE",B7586="DEVOLUÇÃO"),"DESCARTE/DEVOLUÇÃO",IF(AND(D7586="",K7586&lt;&gt;""),"SEM LOTE",IF(AND(Q7586&lt;&gt;"",Q7586&gt;=Parametros!$B$11),"PARADO/SEM GIRO","OK"))))))))))</f>
        <v>OK</v>
      </c>
      <c r="T7586" s="29" t="str">
        <f aca="false">IF(AND($S7586="PARADO/SEM GIRO",$K7586="KG",OR(Painel!$B$5="(Todos)",A7586=Painel!$B$5)*OR(Painel!$E$5="(Todos)",P7586=Painel!$E$5)),$J7586+ROW()/10000000,"")</f>
        <v/>
      </c>
      <c r="U7586" s="29" t="str">
        <f aca="false">IF(AND($S7586="VENCIDO",$K7586="KG",OR(Painel!$B$5="(Todos)",A7586=Painel!$B$5)*OR(Painel!$E$5="(Todos)",P7586=Painel!$E$5)),$J7586+ROW()/10000000,"")</f>
        <v/>
      </c>
    </row>
    <row r="7587" customFormat="false" ht="15" hidden="false" customHeight="false" outlineLevel="0" collapsed="false">
      <c r="A7587" s="29" t="s">
        <v>52</v>
      </c>
      <c r="B7587" s="29" t="s">
        <v>14139</v>
      </c>
      <c r="C7587" s="29" t="s">
        <v>115</v>
      </c>
      <c r="D7587" s="29"/>
      <c r="E7587" s="29" t="n">
        <v>0</v>
      </c>
      <c r="F7587" s="29"/>
      <c r="G7587" s="29"/>
      <c r="H7587" s="30" t="n">
        <v>0</v>
      </c>
      <c r="I7587" s="29"/>
      <c r="J7587" s="30" t="n">
        <v>0</v>
      </c>
      <c r="K7587" s="29"/>
      <c r="L7587" s="29" t="s">
        <v>116</v>
      </c>
      <c r="M7587" s="29"/>
      <c r="N7587" s="29"/>
      <c r="O7587" s="29"/>
      <c r="P7587" s="29"/>
      <c r="Q7587" s="29" t="n">
        <f aca="false">IFERROR(VALUE(L7587),"")</f>
        <v>0</v>
      </c>
      <c r="R7587" s="29" t="str">
        <f aca="true">IF(O7587="","",O7587-TODAY())</f>
        <v/>
      </c>
      <c r="S7587" s="29" t="str">
        <f aca="false">IF(C7587="&lt;&lt; vazio &gt;&gt;","VAZIA",IF(AND(O7587&lt;&gt;"",R7587&lt;0),"VENCIDO",IF(AND(O7587&lt;&gt;"",R7587&lt;=Parametros!$B$10),"PRÓX. VENCIMENTO",IF(F7587="Q","QUALIDADE",IF(F7587="S","BLOQUEADO",IF(F7587="R","RESTRITO/DEVOLUÇÃO",IF(OR(N7587="QUAR",N7587="QRES"),"QUARENTENA",IF(OR(B7587="DESCARTE",B7587="DEVOLUÇÃO"),"DESCARTE/DEVOLUÇÃO",IF(AND(D7587="",K7587&lt;&gt;""),"SEM LOTE",IF(AND(Q7587&lt;&gt;"",Q7587&gt;=Parametros!$B$11),"PARADO/SEM GIRO","OK"))))))))))</f>
        <v>VAZIA</v>
      </c>
      <c r="T7587" s="29" t="str">
        <f aca="false">IF(AND($S7587="PARADO/SEM GIRO",$K7587="KG",OR(Painel!$B$5="(Todos)",A7587=Painel!$B$5)*OR(Painel!$E$5="(Todos)",P7587=Painel!$E$5)),$J7587+ROW()/10000000,"")</f>
        <v/>
      </c>
      <c r="U7587" s="29" t="str">
        <f aca="false">IF(AND($S7587="VENCIDO",$K7587="KG",OR(Painel!$B$5="(Todos)",A7587=Painel!$B$5)*OR(Painel!$E$5="(Todos)",P7587=Painel!$E$5)),$J7587+ROW()/10000000,"")</f>
        <v/>
      </c>
    </row>
    <row r="7588" customFormat="false" ht="15" hidden="false" customHeight="false" outlineLevel="0" collapsed="false">
      <c r="A7588" s="29" t="s">
        <v>52</v>
      </c>
      <c r="B7588" s="29" t="s">
        <v>14140</v>
      </c>
      <c r="C7588" s="29" t="s">
        <v>198</v>
      </c>
      <c r="D7588" s="29" t="s">
        <v>3757</v>
      </c>
      <c r="E7588" s="29" t="n">
        <v>1</v>
      </c>
      <c r="F7588" s="29" t="s">
        <v>137</v>
      </c>
      <c r="G7588" s="29" t="s">
        <v>14141</v>
      </c>
      <c r="H7588" s="30" t="n">
        <v>545.4</v>
      </c>
      <c r="I7588" s="31" t="n">
        <v>46191</v>
      </c>
      <c r="J7588" s="30" t="n">
        <v>545.4</v>
      </c>
      <c r="K7588" s="29" t="s">
        <v>120</v>
      </c>
      <c r="L7588" s="29" t="s">
        <v>3759</v>
      </c>
      <c r="M7588" s="29"/>
      <c r="N7588" s="29" t="s">
        <v>122</v>
      </c>
      <c r="O7588" s="31" t="n">
        <v>46597</v>
      </c>
      <c r="P7588" s="29" t="s">
        <v>123</v>
      </c>
      <c r="Q7588" s="29" t="n">
        <f aca="false">IFERROR(VALUE(L7588),"")</f>
        <v>94</v>
      </c>
      <c r="R7588" s="29" t="n">
        <f aca="true">IF(O7588="","",O7588-TODAY())</f>
        <v>312</v>
      </c>
      <c r="S7588" s="29" t="str">
        <f aca="false">IF(C7588="&lt;&lt; vazio &gt;&gt;","VAZIA",IF(AND(O7588&lt;&gt;"",R7588&lt;0),"VENCIDO",IF(AND(O7588&lt;&gt;"",R7588&lt;=Parametros!$B$10),"PRÓX. VENCIMENTO",IF(F7588="Q","QUALIDADE",IF(F7588="S","BLOQUEADO",IF(F7588="R","RESTRITO/DEVOLUÇÃO",IF(OR(N7588="QUAR",N7588="QRES"),"QUARENTENA",IF(OR(B7588="DESCARTE",B7588="DEVOLUÇÃO"),"DESCARTE/DEVOLUÇÃO",IF(AND(D7588="",K7588&lt;&gt;""),"SEM LOTE",IF(AND(Q7588&lt;&gt;"",Q7588&gt;=Parametros!$B$11),"PARADO/SEM GIRO","OK"))))))))))</f>
        <v>BLOQUEADO</v>
      </c>
      <c r="T7588" s="29" t="str">
        <f aca="false">IF(AND($S7588="PARADO/SEM GIRO",$K7588="KG",OR(Painel!$B$5="(Todos)",A7588=Painel!$B$5)*OR(Painel!$E$5="(Todos)",P7588=Painel!$E$5)),$J7588+ROW()/10000000,"")</f>
        <v/>
      </c>
      <c r="U7588" s="29" t="str">
        <f aca="false">IF(AND($S7588="VENCIDO",$K7588="KG",OR(Painel!$B$5="(Todos)",A7588=Painel!$B$5)*OR(Painel!$E$5="(Todos)",P7588=Painel!$E$5)),$J7588+ROW()/10000000,"")</f>
        <v/>
      </c>
    </row>
    <row r="7589" customFormat="false" ht="15" hidden="false" customHeight="false" outlineLevel="0" collapsed="false">
      <c r="A7589" s="29" t="s">
        <v>52</v>
      </c>
      <c r="B7589" s="29" t="s">
        <v>14142</v>
      </c>
      <c r="C7589" s="29" t="s">
        <v>876</v>
      </c>
      <c r="D7589" s="29" t="s">
        <v>11401</v>
      </c>
      <c r="E7589" s="29" t="n">
        <v>1</v>
      </c>
      <c r="F7589" s="29"/>
      <c r="G7589" s="29" t="s">
        <v>14143</v>
      </c>
      <c r="H7589" s="30" t="n">
        <v>720</v>
      </c>
      <c r="I7589" s="31" t="n">
        <v>46276</v>
      </c>
      <c r="J7589" s="30" t="n">
        <v>720</v>
      </c>
      <c r="K7589" s="29" t="s">
        <v>120</v>
      </c>
      <c r="L7589" s="29" t="s">
        <v>133</v>
      </c>
      <c r="M7589" s="29"/>
      <c r="N7589" s="29" t="s">
        <v>122</v>
      </c>
      <c r="O7589" s="31" t="n">
        <v>46819</v>
      </c>
      <c r="P7589" s="29" t="s">
        <v>123</v>
      </c>
      <c r="Q7589" s="29" t="n">
        <f aca="false">IFERROR(VALUE(L7589),"")</f>
        <v>9</v>
      </c>
      <c r="R7589" s="29" t="n">
        <f aca="true">IF(O7589="","",O7589-TODAY())</f>
        <v>534</v>
      </c>
      <c r="S7589" s="29" t="str">
        <f aca="false">IF(C7589="&lt;&lt; vazio &gt;&gt;","VAZIA",IF(AND(O7589&lt;&gt;"",R7589&lt;0),"VENCIDO",IF(AND(O7589&lt;&gt;"",R7589&lt;=Parametros!$B$10),"PRÓX. VENCIMENTO",IF(F7589="Q","QUALIDADE",IF(F7589="S","BLOQUEADO",IF(F7589="R","RESTRITO/DEVOLUÇÃO",IF(OR(N7589="QUAR",N7589="QRES"),"QUARENTENA",IF(OR(B7589="DESCARTE",B7589="DEVOLUÇÃO"),"DESCARTE/DEVOLUÇÃO",IF(AND(D7589="",K7589&lt;&gt;""),"SEM LOTE",IF(AND(Q7589&lt;&gt;"",Q7589&gt;=Parametros!$B$11),"PARADO/SEM GIRO","OK"))))))))))</f>
        <v>OK</v>
      </c>
      <c r="T7589" s="29" t="str">
        <f aca="false">IF(AND($S7589="PARADO/SEM GIRO",$K7589="KG",OR(Painel!$B$5="(Todos)",A7589=Painel!$B$5)*OR(Painel!$E$5="(Todos)",P7589=Painel!$E$5)),$J7589+ROW()/10000000,"")</f>
        <v/>
      </c>
      <c r="U7589" s="29" t="str">
        <f aca="false">IF(AND($S7589="VENCIDO",$K7589="KG",OR(Painel!$B$5="(Todos)",A7589=Painel!$B$5)*OR(Painel!$E$5="(Todos)",P7589=Painel!$E$5)),$J7589+ROW()/10000000,"")</f>
        <v/>
      </c>
    </row>
    <row r="7590" customFormat="false" ht="15" hidden="false" customHeight="false" outlineLevel="0" collapsed="false">
      <c r="A7590" s="29" t="s">
        <v>52</v>
      </c>
      <c r="B7590" s="29" t="s">
        <v>14144</v>
      </c>
      <c r="C7590" s="29" t="s">
        <v>398</v>
      </c>
      <c r="D7590" s="29" t="s">
        <v>885</v>
      </c>
      <c r="E7590" s="29" t="n">
        <v>1</v>
      </c>
      <c r="F7590" s="29"/>
      <c r="G7590" s="29" t="s">
        <v>14145</v>
      </c>
      <c r="H7590" s="30" t="n">
        <v>1102.5</v>
      </c>
      <c r="I7590" s="31" t="n">
        <v>46282</v>
      </c>
      <c r="J7590" s="30" t="n">
        <v>1102.5</v>
      </c>
      <c r="K7590" s="29" t="s">
        <v>120</v>
      </c>
      <c r="L7590" s="29" t="s">
        <v>400</v>
      </c>
      <c r="M7590" s="29"/>
      <c r="N7590" s="29" t="s">
        <v>122</v>
      </c>
      <c r="O7590" s="31" t="n">
        <v>46642</v>
      </c>
      <c r="P7590" s="29" t="s">
        <v>123</v>
      </c>
      <c r="Q7590" s="29" t="n">
        <f aca="false">IFERROR(VALUE(L7590),"")</f>
        <v>3</v>
      </c>
      <c r="R7590" s="29" t="n">
        <f aca="true">IF(O7590="","",O7590-TODAY())</f>
        <v>357</v>
      </c>
      <c r="S7590" s="29" t="str">
        <f aca="false">IF(C7590="&lt;&lt; vazio &gt;&gt;","VAZIA",IF(AND(O7590&lt;&gt;"",R7590&lt;0),"VENCIDO",IF(AND(O7590&lt;&gt;"",R7590&lt;=Parametros!$B$10),"PRÓX. VENCIMENTO",IF(F7590="Q","QUALIDADE",IF(F7590="S","BLOQUEADO",IF(F7590="R","RESTRITO/DEVOLUÇÃO",IF(OR(N7590="QUAR",N7590="QRES"),"QUARENTENA",IF(OR(B7590="DESCARTE",B7590="DEVOLUÇÃO"),"DESCARTE/DEVOLUÇÃO",IF(AND(D7590="",K7590&lt;&gt;""),"SEM LOTE",IF(AND(Q7590&lt;&gt;"",Q7590&gt;=Parametros!$B$11),"PARADO/SEM GIRO","OK"))))))))))</f>
        <v>OK</v>
      </c>
      <c r="T7590" s="29" t="str">
        <f aca="false">IF(AND($S7590="PARADO/SEM GIRO",$K7590="KG",OR(Painel!$B$5="(Todos)",A7590=Painel!$B$5)*OR(Painel!$E$5="(Todos)",P7590=Painel!$E$5)),$J7590+ROW()/10000000,"")</f>
        <v/>
      </c>
      <c r="U7590" s="29" t="str">
        <f aca="false">IF(AND($S7590="VENCIDO",$K7590="KG",OR(Painel!$B$5="(Todos)",A7590=Painel!$B$5)*OR(Painel!$E$5="(Todos)",P7590=Painel!$E$5)),$J7590+ROW()/10000000,"")</f>
        <v/>
      </c>
    </row>
    <row r="7591" customFormat="false" ht="15" hidden="false" customHeight="false" outlineLevel="0" collapsed="false">
      <c r="A7591" s="29" t="s">
        <v>52</v>
      </c>
      <c r="B7591" s="29" t="s">
        <v>14146</v>
      </c>
      <c r="C7591" s="29" t="s">
        <v>313</v>
      </c>
      <c r="D7591" s="29" t="s">
        <v>432</v>
      </c>
      <c r="E7591" s="29" t="n">
        <v>1</v>
      </c>
      <c r="F7591" s="29"/>
      <c r="G7591" s="29" t="s">
        <v>14147</v>
      </c>
      <c r="H7591" s="30" t="n">
        <v>999.9</v>
      </c>
      <c r="I7591" s="31" t="n">
        <v>46195</v>
      </c>
      <c r="J7591" s="30" t="n">
        <v>999.9</v>
      </c>
      <c r="K7591" s="29" t="s">
        <v>120</v>
      </c>
      <c r="L7591" s="29" t="s">
        <v>2744</v>
      </c>
      <c r="M7591" s="29"/>
      <c r="N7591" s="29" t="s">
        <v>122</v>
      </c>
      <c r="O7591" s="31" t="n">
        <v>46731</v>
      </c>
      <c r="P7591" s="29" t="s">
        <v>123</v>
      </c>
      <c r="Q7591" s="29" t="n">
        <f aca="false">IFERROR(VALUE(L7591),"")</f>
        <v>90</v>
      </c>
      <c r="R7591" s="29" t="n">
        <f aca="true">IF(O7591="","",O7591-TODAY())</f>
        <v>446</v>
      </c>
      <c r="S7591" s="29" t="str">
        <f aca="false">IF(C7591="&lt;&lt; vazio &gt;&gt;","VAZIA",IF(AND(O7591&lt;&gt;"",R7591&lt;0),"VENCIDO",IF(AND(O7591&lt;&gt;"",R7591&lt;=Parametros!$B$10),"PRÓX. VENCIMENTO",IF(F7591="Q","QUALIDADE",IF(F7591="S","BLOQUEADO",IF(F7591="R","RESTRITO/DEVOLUÇÃO",IF(OR(N7591="QUAR",N7591="QRES"),"QUARENTENA",IF(OR(B7591="DESCARTE",B7591="DEVOLUÇÃO"),"DESCARTE/DEVOLUÇÃO",IF(AND(D7591="",K7591&lt;&gt;""),"SEM LOTE",IF(AND(Q7591&lt;&gt;"",Q7591&gt;=Parametros!$B$11),"PARADO/SEM GIRO","OK"))))))))))</f>
        <v>PARADO/SEM GIRO</v>
      </c>
      <c r="T7591" s="29" t="n">
        <f aca="false">IF(AND($S7591="PARADO/SEM GIRO",$K7591="KG",OR(Painel!$B$5="(Todos)",A7591=Painel!$B$5)*OR(Painel!$E$5="(Todos)",P7591=Painel!$E$5)),$J7591+ROW()/10000000,"")</f>
        <v>999.9007591</v>
      </c>
      <c r="U7591" s="29" t="str">
        <f aca="false">IF(AND($S7591="VENCIDO",$K7591="KG",OR(Painel!$B$5="(Todos)",A7591=Painel!$B$5)*OR(Painel!$E$5="(Todos)",P7591=Painel!$E$5)),$J7591+ROW()/10000000,"")</f>
        <v/>
      </c>
    </row>
    <row r="7592" customFormat="false" ht="15" hidden="false" customHeight="false" outlineLevel="0" collapsed="false">
      <c r="A7592" s="29" t="s">
        <v>52</v>
      </c>
      <c r="B7592" s="29" t="s">
        <v>14148</v>
      </c>
      <c r="C7592" s="29" t="s">
        <v>3915</v>
      </c>
      <c r="D7592" s="29" t="s">
        <v>3916</v>
      </c>
      <c r="E7592" s="29" t="n">
        <v>1</v>
      </c>
      <c r="F7592" s="29"/>
      <c r="G7592" s="29" t="s">
        <v>14149</v>
      </c>
      <c r="H7592" s="30" t="n">
        <v>240</v>
      </c>
      <c r="I7592" s="31" t="n">
        <v>46267</v>
      </c>
      <c r="J7592" s="30" t="n">
        <v>240</v>
      </c>
      <c r="K7592" s="29" t="s">
        <v>120</v>
      </c>
      <c r="L7592" s="29" t="s">
        <v>2513</v>
      </c>
      <c r="M7592" s="29"/>
      <c r="N7592" s="29" t="s">
        <v>134</v>
      </c>
      <c r="O7592" s="31" t="n">
        <v>46357</v>
      </c>
      <c r="P7592" s="29" t="s">
        <v>123</v>
      </c>
      <c r="Q7592" s="29" t="n">
        <f aca="false">IFERROR(VALUE(L7592),"")</f>
        <v>18</v>
      </c>
      <c r="R7592" s="29" t="n">
        <f aca="true">IF(O7592="","",O7592-TODAY())</f>
        <v>72</v>
      </c>
      <c r="S7592" s="29" t="str">
        <f aca="false">IF(C7592="&lt;&lt; vazio &gt;&gt;","VAZIA",IF(AND(O7592&lt;&gt;"",R7592&lt;0),"VENCIDO",IF(AND(O7592&lt;&gt;"",R7592&lt;=Parametros!$B$10),"PRÓX. VENCIMENTO",IF(F7592="Q","QUALIDADE",IF(F7592="S","BLOQUEADO",IF(F7592="R","RESTRITO/DEVOLUÇÃO",IF(OR(N7592="QUAR",N7592="QRES"),"QUARENTENA",IF(OR(B7592="DESCARTE",B7592="DEVOLUÇÃO"),"DESCARTE/DEVOLUÇÃO",IF(AND(D7592="",K7592&lt;&gt;""),"SEM LOTE",IF(AND(Q7592&lt;&gt;"",Q7592&gt;=Parametros!$B$11),"PARADO/SEM GIRO","OK"))))))))))</f>
        <v>OK</v>
      </c>
      <c r="T7592" s="29" t="str">
        <f aca="false">IF(AND($S7592="PARADO/SEM GIRO",$K7592="KG",OR(Painel!$B$5="(Todos)",A7592=Painel!$B$5)*OR(Painel!$E$5="(Todos)",P7592=Painel!$E$5)),$J7592+ROW()/10000000,"")</f>
        <v/>
      </c>
      <c r="U7592" s="29" t="str">
        <f aca="false">IF(AND($S7592="VENCIDO",$K7592="KG",OR(Painel!$B$5="(Todos)",A7592=Painel!$B$5)*OR(Painel!$E$5="(Todos)",P7592=Painel!$E$5)),$J7592+ROW()/10000000,"")</f>
        <v/>
      </c>
    </row>
    <row r="7593" customFormat="false" ht="15" hidden="false" customHeight="false" outlineLevel="0" collapsed="false">
      <c r="A7593" s="29" t="s">
        <v>52</v>
      </c>
      <c r="B7593" s="29" t="s">
        <v>14150</v>
      </c>
      <c r="C7593" s="29" t="s">
        <v>115</v>
      </c>
      <c r="D7593" s="29"/>
      <c r="E7593" s="29" t="n">
        <v>0</v>
      </c>
      <c r="F7593" s="29"/>
      <c r="G7593" s="29"/>
      <c r="H7593" s="30" t="n">
        <v>0</v>
      </c>
      <c r="I7593" s="29"/>
      <c r="J7593" s="30" t="n">
        <v>0</v>
      </c>
      <c r="K7593" s="29"/>
      <c r="L7593" s="29" t="s">
        <v>116</v>
      </c>
      <c r="M7593" s="29"/>
      <c r="N7593" s="29"/>
      <c r="O7593" s="29"/>
      <c r="P7593" s="29"/>
      <c r="Q7593" s="29" t="n">
        <f aca="false">IFERROR(VALUE(L7593),"")</f>
        <v>0</v>
      </c>
      <c r="R7593" s="29" t="str">
        <f aca="true">IF(O7593="","",O7593-TODAY())</f>
        <v/>
      </c>
      <c r="S7593" s="29" t="str">
        <f aca="false">IF(C7593="&lt;&lt; vazio &gt;&gt;","VAZIA",IF(AND(O7593&lt;&gt;"",R7593&lt;0),"VENCIDO",IF(AND(O7593&lt;&gt;"",R7593&lt;=Parametros!$B$10),"PRÓX. VENCIMENTO",IF(F7593="Q","QUALIDADE",IF(F7593="S","BLOQUEADO",IF(F7593="R","RESTRITO/DEVOLUÇÃO",IF(OR(N7593="QUAR",N7593="QRES"),"QUARENTENA",IF(OR(B7593="DESCARTE",B7593="DEVOLUÇÃO"),"DESCARTE/DEVOLUÇÃO",IF(AND(D7593="",K7593&lt;&gt;""),"SEM LOTE",IF(AND(Q7593&lt;&gt;"",Q7593&gt;=Parametros!$B$11),"PARADO/SEM GIRO","OK"))))))))))</f>
        <v>VAZIA</v>
      </c>
      <c r="T7593" s="29" t="str">
        <f aca="false">IF(AND($S7593="PARADO/SEM GIRO",$K7593="KG",OR(Painel!$B$5="(Todos)",A7593=Painel!$B$5)*OR(Painel!$E$5="(Todos)",P7593=Painel!$E$5)),$J7593+ROW()/10000000,"")</f>
        <v/>
      </c>
      <c r="U7593" s="29" t="str">
        <f aca="false">IF(AND($S7593="VENCIDO",$K7593="KG",OR(Painel!$B$5="(Todos)",A7593=Painel!$B$5)*OR(Painel!$E$5="(Todos)",P7593=Painel!$E$5)),$J7593+ROW()/10000000,"")</f>
        <v/>
      </c>
    </row>
    <row r="7594" customFormat="false" ht="15" hidden="false" customHeight="false" outlineLevel="0" collapsed="false">
      <c r="A7594" s="29" t="s">
        <v>52</v>
      </c>
      <c r="B7594" s="29" t="s">
        <v>14151</v>
      </c>
      <c r="C7594" s="29" t="s">
        <v>876</v>
      </c>
      <c r="D7594" s="29" t="s">
        <v>6612</v>
      </c>
      <c r="E7594" s="29" t="n">
        <v>1</v>
      </c>
      <c r="F7594" s="29" t="s">
        <v>137</v>
      </c>
      <c r="G7594" s="29" t="s">
        <v>14152</v>
      </c>
      <c r="H7594" s="30" t="n">
        <v>720</v>
      </c>
      <c r="I7594" s="31" t="n">
        <v>46224</v>
      </c>
      <c r="J7594" s="30" t="n">
        <v>720</v>
      </c>
      <c r="K7594" s="29" t="s">
        <v>120</v>
      </c>
      <c r="L7594" s="29" t="s">
        <v>4160</v>
      </c>
      <c r="M7594" s="29"/>
      <c r="N7594" s="29" t="s">
        <v>122</v>
      </c>
      <c r="O7594" s="31" t="n">
        <v>46449</v>
      </c>
      <c r="P7594" s="29" t="s">
        <v>123</v>
      </c>
      <c r="Q7594" s="29" t="n">
        <f aca="false">IFERROR(VALUE(L7594),"")</f>
        <v>61</v>
      </c>
      <c r="R7594" s="29" t="n">
        <f aca="true">IF(O7594="","",O7594-TODAY())</f>
        <v>164</v>
      </c>
      <c r="S7594" s="29" t="str">
        <f aca="false">IF(C7594="&lt;&lt; vazio &gt;&gt;","VAZIA",IF(AND(O7594&lt;&gt;"",R7594&lt;0),"VENCIDO",IF(AND(O7594&lt;&gt;"",R7594&lt;=Parametros!$B$10),"PRÓX. VENCIMENTO",IF(F7594="Q","QUALIDADE",IF(F7594="S","BLOQUEADO",IF(F7594="R","RESTRITO/DEVOLUÇÃO",IF(OR(N7594="QUAR",N7594="QRES"),"QUARENTENA",IF(OR(B7594="DESCARTE",B7594="DEVOLUÇÃO"),"DESCARTE/DEVOLUÇÃO",IF(AND(D7594="",K7594&lt;&gt;""),"SEM LOTE",IF(AND(Q7594&lt;&gt;"",Q7594&gt;=Parametros!$B$11),"PARADO/SEM GIRO","OK"))))))))))</f>
        <v>BLOQUEADO</v>
      </c>
      <c r="T7594" s="29" t="str">
        <f aca="false">IF(AND($S7594="PARADO/SEM GIRO",$K7594="KG",OR(Painel!$B$5="(Todos)",A7594=Painel!$B$5)*OR(Painel!$E$5="(Todos)",P7594=Painel!$E$5)),$J7594+ROW()/10000000,"")</f>
        <v/>
      </c>
      <c r="U7594" s="29" t="str">
        <f aca="false">IF(AND($S7594="VENCIDO",$K7594="KG",OR(Painel!$B$5="(Todos)",A7594=Painel!$B$5)*OR(Painel!$E$5="(Todos)",P7594=Painel!$E$5)),$J7594+ROW()/10000000,"")</f>
        <v/>
      </c>
    </row>
    <row r="7595" customFormat="false" ht="15" hidden="false" customHeight="false" outlineLevel="0" collapsed="false">
      <c r="A7595" s="29" t="s">
        <v>52</v>
      </c>
      <c r="B7595" s="29" t="s">
        <v>14153</v>
      </c>
      <c r="C7595" s="29" t="s">
        <v>186</v>
      </c>
      <c r="D7595" s="29" t="s">
        <v>823</v>
      </c>
      <c r="E7595" s="29" t="n">
        <v>1</v>
      </c>
      <c r="F7595" s="29" t="s">
        <v>268</v>
      </c>
      <c r="G7595" s="29" t="s">
        <v>14154</v>
      </c>
      <c r="H7595" s="30" t="n">
        <v>545.4</v>
      </c>
      <c r="I7595" s="31" t="n">
        <v>46285</v>
      </c>
      <c r="J7595" s="30" t="n">
        <v>545.4</v>
      </c>
      <c r="K7595" s="29" t="s">
        <v>120</v>
      </c>
      <c r="L7595" s="29" t="s">
        <v>116</v>
      </c>
      <c r="M7595" s="29"/>
      <c r="N7595" s="29" t="s">
        <v>122</v>
      </c>
      <c r="O7595" s="31" t="n">
        <v>46831</v>
      </c>
      <c r="P7595" s="29" t="s">
        <v>123</v>
      </c>
      <c r="Q7595" s="29" t="n">
        <f aca="false">IFERROR(VALUE(L7595),"")</f>
        <v>0</v>
      </c>
      <c r="R7595" s="29" t="n">
        <f aca="true">IF(O7595="","",O7595-TODAY())</f>
        <v>546</v>
      </c>
      <c r="S7595" s="29" t="str">
        <f aca="false">IF(C7595="&lt;&lt; vazio &gt;&gt;","VAZIA",IF(AND(O7595&lt;&gt;"",R7595&lt;0),"VENCIDO",IF(AND(O7595&lt;&gt;"",R7595&lt;=Parametros!$B$10),"PRÓX. VENCIMENTO",IF(F7595="Q","QUALIDADE",IF(F7595="S","BLOQUEADO",IF(F7595="R","RESTRITO/DEVOLUÇÃO",IF(OR(N7595="QUAR",N7595="QRES"),"QUARENTENA",IF(OR(B7595="DESCARTE",B7595="DEVOLUÇÃO"),"DESCARTE/DEVOLUÇÃO",IF(AND(D7595="",K7595&lt;&gt;""),"SEM LOTE",IF(AND(Q7595&lt;&gt;"",Q7595&gt;=Parametros!$B$11),"PARADO/SEM GIRO","OK"))))))))))</f>
        <v>QUALIDADE</v>
      </c>
      <c r="T7595" s="29" t="str">
        <f aca="false">IF(AND($S7595="PARADO/SEM GIRO",$K7595="KG",OR(Painel!$B$5="(Todos)",A7595=Painel!$B$5)*OR(Painel!$E$5="(Todos)",P7595=Painel!$E$5)),$J7595+ROW()/10000000,"")</f>
        <v/>
      </c>
      <c r="U7595" s="29" t="str">
        <f aca="false">IF(AND($S7595="VENCIDO",$K7595="KG",OR(Painel!$B$5="(Todos)",A7595=Painel!$B$5)*OR(Painel!$E$5="(Todos)",P7595=Painel!$E$5)),$J7595+ROW()/10000000,"")</f>
        <v/>
      </c>
    </row>
    <row r="7596" customFormat="false" ht="15" hidden="false" customHeight="false" outlineLevel="0" collapsed="false">
      <c r="A7596" s="29" t="s">
        <v>52</v>
      </c>
      <c r="B7596" s="29" t="s">
        <v>14155</v>
      </c>
      <c r="C7596" s="29" t="s">
        <v>1381</v>
      </c>
      <c r="D7596" s="29" t="s">
        <v>10850</v>
      </c>
      <c r="E7596" s="29" t="n">
        <v>1</v>
      </c>
      <c r="F7596" s="29"/>
      <c r="G7596" s="29" t="s">
        <v>14156</v>
      </c>
      <c r="H7596" s="30" t="n">
        <v>800</v>
      </c>
      <c r="I7596" s="31" t="n">
        <v>46232</v>
      </c>
      <c r="J7596" s="30" t="n">
        <v>800</v>
      </c>
      <c r="K7596" s="29" t="s">
        <v>120</v>
      </c>
      <c r="L7596" s="29" t="s">
        <v>1035</v>
      </c>
      <c r="M7596" s="29"/>
      <c r="N7596" s="29" t="s">
        <v>122</v>
      </c>
      <c r="O7596" s="31" t="n">
        <v>46592</v>
      </c>
      <c r="P7596" s="29" t="s">
        <v>123</v>
      </c>
      <c r="Q7596" s="29" t="n">
        <f aca="false">IFERROR(VALUE(L7596),"")</f>
        <v>53</v>
      </c>
      <c r="R7596" s="29" t="n">
        <f aca="true">IF(O7596="","",O7596-TODAY())</f>
        <v>307</v>
      </c>
      <c r="S7596" s="29" t="str">
        <f aca="false">IF(C7596="&lt;&lt; vazio &gt;&gt;","VAZIA",IF(AND(O7596&lt;&gt;"",R7596&lt;0),"VENCIDO",IF(AND(O7596&lt;&gt;"",R7596&lt;=Parametros!$B$10),"PRÓX. VENCIMENTO",IF(F7596="Q","QUALIDADE",IF(F7596="S","BLOQUEADO",IF(F7596="R","RESTRITO/DEVOLUÇÃO",IF(OR(N7596="QUAR",N7596="QRES"),"QUARENTENA",IF(OR(B7596="DESCARTE",B7596="DEVOLUÇÃO"),"DESCARTE/DEVOLUÇÃO",IF(AND(D7596="",K7596&lt;&gt;""),"SEM LOTE",IF(AND(Q7596&lt;&gt;"",Q7596&gt;=Parametros!$B$11),"PARADO/SEM GIRO","OK"))))))))))</f>
        <v>OK</v>
      </c>
      <c r="T7596" s="29" t="str">
        <f aca="false">IF(AND($S7596="PARADO/SEM GIRO",$K7596="KG",OR(Painel!$B$5="(Todos)",A7596=Painel!$B$5)*OR(Painel!$E$5="(Todos)",P7596=Painel!$E$5)),$J7596+ROW()/10000000,"")</f>
        <v/>
      </c>
      <c r="U7596" s="29" t="str">
        <f aca="false">IF(AND($S7596="VENCIDO",$K7596="KG",OR(Painel!$B$5="(Todos)",A7596=Painel!$B$5)*OR(Painel!$E$5="(Todos)",P7596=Painel!$E$5)),$J7596+ROW()/10000000,"")</f>
        <v/>
      </c>
    </row>
    <row r="7597" customFormat="false" ht="15" hidden="false" customHeight="false" outlineLevel="0" collapsed="false">
      <c r="A7597" s="29" t="s">
        <v>52</v>
      </c>
      <c r="B7597" s="29" t="s">
        <v>14157</v>
      </c>
      <c r="C7597" s="29" t="s">
        <v>2694</v>
      </c>
      <c r="D7597" s="29" t="s">
        <v>6515</v>
      </c>
      <c r="E7597" s="29" t="n">
        <v>1</v>
      </c>
      <c r="F7597" s="29" t="s">
        <v>268</v>
      </c>
      <c r="G7597" s="29" t="s">
        <v>14158</v>
      </c>
      <c r="H7597" s="30" t="n">
        <v>480</v>
      </c>
      <c r="I7597" s="31" t="n">
        <v>45719</v>
      </c>
      <c r="J7597" s="30" t="n">
        <v>480</v>
      </c>
      <c r="K7597" s="29" t="s">
        <v>120</v>
      </c>
      <c r="L7597" s="29" t="s">
        <v>14159</v>
      </c>
      <c r="M7597" s="29"/>
      <c r="N7597" s="29" t="s">
        <v>122</v>
      </c>
      <c r="O7597" s="31" t="n">
        <v>46361</v>
      </c>
      <c r="P7597" s="29" t="s">
        <v>123</v>
      </c>
      <c r="Q7597" s="29" t="n">
        <f aca="false">IFERROR(VALUE(L7597),"")</f>
        <v>566</v>
      </c>
      <c r="R7597" s="29" t="n">
        <f aca="true">IF(O7597="","",O7597-TODAY())</f>
        <v>76</v>
      </c>
      <c r="S7597" s="29" t="str">
        <f aca="false">IF(C7597="&lt;&lt; vazio &gt;&gt;","VAZIA",IF(AND(O7597&lt;&gt;"",R7597&lt;0),"VENCIDO",IF(AND(O7597&lt;&gt;"",R7597&lt;=Parametros!$B$10),"PRÓX. VENCIMENTO",IF(F7597="Q","QUALIDADE",IF(F7597="S","BLOQUEADO",IF(F7597="R","RESTRITO/DEVOLUÇÃO",IF(OR(N7597="QUAR",N7597="QRES"),"QUARENTENA",IF(OR(B7597="DESCARTE",B7597="DEVOLUÇÃO"),"DESCARTE/DEVOLUÇÃO",IF(AND(D7597="",K7597&lt;&gt;""),"SEM LOTE",IF(AND(Q7597&lt;&gt;"",Q7597&gt;=Parametros!$B$11),"PARADO/SEM GIRO","OK"))))))))))</f>
        <v>QUALIDADE</v>
      </c>
      <c r="T7597" s="29" t="str">
        <f aca="false">IF(AND($S7597="PARADO/SEM GIRO",$K7597="KG",OR(Painel!$B$5="(Todos)",A7597=Painel!$B$5)*OR(Painel!$E$5="(Todos)",P7597=Painel!$E$5)),$J7597+ROW()/10000000,"")</f>
        <v/>
      </c>
      <c r="U7597" s="29" t="str">
        <f aca="false">IF(AND($S7597="VENCIDO",$K7597="KG",OR(Painel!$B$5="(Todos)",A7597=Painel!$B$5)*OR(Painel!$E$5="(Todos)",P7597=Painel!$E$5)),$J7597+ROW()/10000000,"")</f>
        <v/>
      </c>
    </row>
    <row r="7598" customFormat="false" ht="15" hidden="false" customHeight="false" outlineLevel="0" collapsed="false">
      <c r="A7598" s="29" t="s">
        <v>52</v>
      </c>
      <c r="B7598" s="29" t="s">
        <v>14160</v>
      </c>
      <c r="C7598" s="29" t="s">
        <v>217</v>
      </c>
      <c r="D7598" s="29" t="s">
        <v>12793</v>
      </c>
      <c r="E7598" s="29" t="n">
        <v>1</v>
      </c>
      <c r="F7598" s="29"/>
      <c r="G7598" s="29" t="s">
        <v>14161</v>
      </c>
      <c r="H7598" s="30" t="n">
        <v>1102.5</v>
      </c>
      <c r="I7598" s="31" t="n">
        <v>46213</v>
      </c>
      <c r="J7598" s="30" t="n">
        <v>1102.5</v>
      </c>
      <c r="K7598" s="29" t="s">
        <v>120</v>
      </c>
      <c r="L7598" s="29" t="s">
        <v>12795</v>
      </c>
      <c r="M7598" s="29"/>
      <c r="N7598" s="29" t="s">
        <v>122</v>
      </c>
      <c r="O7598" s="31" t="n">
        <v>46937</v>
      </c>
      <c r="P7598" s="29" t="s">
        <v>123</v>
      </c>
      <c r="Q7598" s="29" t="n">
        <f aca="false">IFERROR(VALUE(L7598),"")</f>
        <v>72</v>
      </c>
      <c r="R7598" s="29" t="n">
        <f aca="true">IF(O7598="","",O7598-TODAY())</f>
        <v>652</v>
      </c>
      <c r="S7598" s="29" t="str">
        <f aca="false">IF(C7598="&lt;&lt; vazio &gt;&gt;","VAZIA",IF(AND(O7598&lt;&gt;"",R7598&lt;0),"VENCIDO",IF(AND(O7598&lt;&gt;"",R7598&lt;=Parametros!$B$10),"PRÓX. VENCIMENTO",IF(F7598="Q","QUALIDADE",IF(F7598="S","BLOQUEADO",IF(F7598="R","RESTRITO/DEVOLUÇÃO",IF(OR(N7598="QUAR",N7598="QRES"),"QUARENTENA",IF(OR(B7598="DESCARTE",B7598="DEVOLUÇÃO"),"DESCARTE/DEVOLUÇÃO",IF(AND(D7598="",K7598&lt;&gt;""),"SEM LOTE",IF(AND(Q7598&lt;&gt;"",Q7598&gt;=Parametros!$B$11),"PARADO/SEM GIRO","OK"))))))))))</f>
        <v>OK</v>
      </c>
      <c r="T7598" s="29" t="str">
        <f aca="false">IF(AND($S7598="PARADO/SEM GIRO",$K7598="KG",OR(Painel!$B$5="(Todos)",A7598=Painel!$B$5)*OR(Painel!$E$5="(Todos)",P7598=Painel!$E$5)),$J7598+ROW()/10000000,"")</f>
        <v/>
      </c>
      <c r="U7598" s="29" t="str">
        <f aca="false">IF(AND($S7598="VENCIDO",$K7598="KG",OR(Painel!$B$5="(Todos)",A7598=Painel!$B$5)*OR(Painel!$E$5="(Todos)",P7598=Painel!$E$5)),$J7598+ROW()/10000000,"")</f>
        <v/>
      </c>
    </row>
    <row r="7599" customFormat="false" ht="15" hidden="false" customHeight="false" outlineLevel="0" collapsed="false">
      <c r="A7599" s="29" t="s">
        <v>52</v>
      </c>
      <c r="B7599" s="29" t="s">
        <v>14162</v>
      </c>
      <c r="C7599" s="29" t="s">
        <v>161</v>
      </c>
      <c r="D7599" s="29" t="s">
        <v>1179</v>
      </c>
      <c r="E7599" s="29" t="n">
        <v>1</v>
      </c>
      <c r="F7599" s="29"/>
      <c r="G7599" s="29" t="s">
        <v>14163</v>
      </c>
      <c r="H7599" s="30" t="n">
        <v>999.9</v>
      </c>
      <c r="I7599" s="31" t="n">
        <v>46202</v>
      </c>
      <c r="J7599" s="30" t="n">
        <v>999.9</v>
      </c>
      <c r="K7599" s="29" t="s">
        <v>120</v>
      </c>
      <c r="L7599" s="29" t="s">
        <v>1181</v>
      </c>
      <c r="M7599" s="29"/>
      <c r="N7599" s="29" t="s">
        <v>122</v>
      </c>
      <c r="O7599" s="31" t="n">
        <v>46743</v>
      </c>
      <c r="P7599" s="29" t="s">
        <v>123</v>
      </c>
      <c r="Q7599" s="29" t="n">
        <f aca="false">IFERROR(VALUE(L7599),"")</f>
        <v>83</v>
      </c>
      <c r="R7599" s="29" t="n">
        <f aca="true">IF(O7599="","",O7599-TODAY())</f>
        <v>458</v>
      </c>
      <c r="S7599" s="29" t="str">
        <f aca="false">IF(C7599="&lt;&lt; vazio &gt;&gt;","VAZIA",IF(AND(O7599&lt;&gt;"",R7599&lt;0),"VENCIDO",IF(AND(O7599&lt;&gt;"",R7599&lt;=Parametros!$B$10),"PRÓX. VENCIMENTO",IF(F7599="Q","QUALIDADE",IF(F7599="S","BLOQUEADO",IF(F7599="R","RESTRITO/DEVOLUÇÃO",IF(OR(N7599="QUAR",N7599="QRES"),"QUARENTENA",IF(OR(B7599="DESCARTE",B7599="DEVOLUÇÃO"),"DESCARTE/DEVOLUÇÃO",IF(AND(D7599="",K7599&lt;&gt;""),"SEM LOTE",IF(AND(Q7599&lt;&gt;"",Q7599&gt;=Parametros!$B$11),"PARADO/SEM GIRO","OK"))))))))))</f>
        <v>OK</v>
      </c>
      <c r="T7599" s="29" t="str">
        <f aca="false">IF(AND($S7599="PARADO/SEM GIRO",$K7599="KG",OR(Painel!$B$5="(Todos)",A7599=Painel!$B$5)*OR(Painel!$E$5="(Todos)",P7599=Painel!$E$5)),$J7599+ROW()/10000000,"")</f>
        <v/>
      </c>
      <c r="U7599" s="29" t="str">
        <f aca="false">IF(AND($S7599="VENCIDO",$K7599="KG",OR(Painel!$B$5="(Todos)",A7599=Painel!$B$5)*OR(Painel!$E$5="(Todos)",P7599=Painel!$E$5)),$J7599+ROW()/10000000,"")</f>
        <v/>
      </c>
    </row>
    <row r="7600" customFormat="false" ht="15" hidden="false" customHeight="false" outlineLevel="0" collapsed="false">
      <c r="A7600" s="29" t="s">
        <v>52</v>
      </c>
      <c r="B7600" s="29" t="s">
        <v>14164</v>
      </c>
      <c r="C7600" s="29" t="s">
        <v>917</v>
      </c>
      <c r="D7600" s="29" t="s">
        <v>502</v>
      </c>
      <c r="E7600" s="29" t="n">
        <v>1</v>
      </c>
      <c r="F7600" s="29"/>
      <c r="G7600" s="29" t="s">
        <v>14165</v>
      </c>
      <c r="H7600" s="30" t="n">
        <v>800</v>
      </c>
      <c r="I7600" s="31" t="n">
        <v>46274</v>
      </c>
      <c r="J7600" s="30" t="n">
        <v>800</v>
      </c>
      <c r="K7600" s="29" t="s">
        <v>120</v>
      </c>
      <c r="L7600" s="29" t="s">
        <v>138</v>
      </c>
      <c r="M7600" s="29"/>
      <c r="N7600" s="29" t="s">
        <v>122</v>
      </c>
      <c r="O7600" s="31" t="n">
        <v>46816</v>
      </c>
      <c r="P7600" s="29" t="s">
        <v>123</v>
      </c>
      <c r="Q7600" s="29" t="n">
        <f aca="false">IFERROR(VALUE(L7600),"")</f>
        <v>11</v>
      </c>
      <c r="R7600" s="29" t="n">
        <f aca="true">IF(O7600="","",O7600-TODAY())</f>
        <v>531</v>
      </c>
      <c r="S7600" s="29" t="str">
        <f aca="false">IF(C7600="&lt;&lt; vazio &gt;&gt;","VAZIA",IF(AND(O7600&lt;&gt;"",R7600&lt;0),"VENCIDO",IF(AND(O7600&lt;&gt;"",R7600&lt;=Parametros!$B$10),"PRÓX. VENCIMENTO",IF(F7600="Q","QUALIDADE",IF(F7600="S","BLOQUEADO",IF(F7600="R","RESTRITO/DEVOLUÇÃO",IF(OR(N7600="QUAR",N7600="QRES"),"QUARENTENA",IF(OR(B7600="DESCARTE",B7600="DEVOLUÇÃO"),"DESCARTE/DEVOLUÇÃO",IF(AND(D7600="",K7600&lt;&gt;""),"SEM LOTE",IF(AND(Q7600&lt;&gt;"",Q7600&gt;=Parametros!$B$11),"PARADO/SEM GIRO","OK"))))))))))</f>
        <v>OK</v>
      </c>
      <c r="T7600" s="29" t="str">
        <f aca="false">IF(AND($S7600="PARADO/SEM GIRO",$K7600="KG",OR(Painel!$B$5="(Todos)",A7600=Painel!$B$5)*OR(Painel!$E$5="(Todos)",P7600=Painel!$E$5)),$J7600+ROW()/10000000,"")</f>
        <v/>
      </c>
      <c r="U7600" s="29" t="str">
        <f aca="false">IF(AND($S7600="VENCIDO",$K7600="KG",OR(Painel!$B$5="(Todos)",A7600=Painel!$B$5)*OR(Painel!$E$5="(Todos)",P7600=Painel!$E$5)),$J7600+ROW()/10000000,"")</f>
        <v/>
      </c>
    </row>
    <row r="7601" customFormat="false" ht="15" hidden="false" customHeight="false" outlineLevel="0" collapsed="false">
      <c r="A7601" s="29" t="s">
        <v>52</v>
      </c>
      <c r="B7601" s="29" t="s">
        <v>14166</v>
      </c>
      <c r="C7601" s="29" t="s">
        <v>398</v>
      </c>
      <c r="D7601" s="29" t="s">
        <v>402</v>
      </c>
      <c r="E7601" s="29" t="n">
        <v>1</v>
      </c>
      <c r="F7601" s="29"/>
      <c r="G7601" s="29" t="s">
        <v>14167</v>
      </c>
      <c r="H7601" s="30" t="n">
        <v>1102.5</v>
      </c>
      <c r="I7601" s="31" t="n">
        <v>46280</v>
      </c>
      <c r="J7601" s="30" t="n">
        <v>1102.5</v>
      </c>
      <c r="K7601" s="29" t="s">
        <v>120</v>
      </c>
      <c r="L7601" s="29" t="s">
        <v>144</v>
      </c>
      <c r="M7601" s="29"/>
      <c r="N7601" s="29" t="s">
        <v>122</v>
      </c>
      <c r="O7601" s="31" t="n">
        <v>46641</v>
      </c>
      <c r="P7601" s="29" t="s">
        <v>123</v>
      </c>
      <c r="Q7601" s="29" t="n">
        <f aca="false">IFERROR(VALUE(L7601),"")</f>
        <v>5</v>
      </c>
      <c r="R7601" s="29" t="n">
        <f aca="true">IF(O7601="","",O7601-TODAY())</f>
        <v>356</v>
      </c>
      <c r="S7601" s="29" t="str">
        <f aca="false">IF(C7601="&lt;&lt; vazio &gt;&gt;","VAZIA",IF(AND(O7601&lt;&gt;"",R7601&lt;0),"VENCIDO",IF(AND(O7601&lt;&gt;"",R7601&lt;=Parametros!$B$10),"PRÓX. VENCIMENTO",IF(F7601="Q","QUALIDADE",IF(F7601="S","BLOQUEADO",IF(F7601="R","RESTRITO/DEVOLUÇÃO",IF(OR(N7601="QUAR",N7601="QRES"),"QUARENTENA",IF(OR(B7601="DESCARTE",B7601="DEVOLUÇÃO"),"DESCARTE/DEVOLUÇÃO",IF(AND(D7601="",K7601&lt;&gt;""),"SEM LOTE",IF(AND(Q7601&lt;&gt;"",Q7601&gt;=Parametros!$B$11),"PARADO/SEM GIRO","OK"))))))))))</f>
        <v>OK</v>
      </c>
      <c r="T7601" s="29" t="str">
        <f aca="false">IF(AND($S7601="PARADO/SEM GIRO",$K7601="KG",OR(Painel!$B$5="(Todos)",A7601=Painel!$B$5)*OR(Painel!$E$5="(Todos)",P7601=Painel!$E$5)),$J7601+ROW()/10000000,"")</f>
        <v/>
      </c>
      <c r="U7601" s="29" t="str">
        <f aca="false">IF(AND($S7601="VENCIDO",$K7601="KG",OR(Painel!$B$5="(Todos)",A7601=Painel!$B$5)*OR(Painel!$E$5="(Todos)",P7601=Painel!$E$5)),$J7601+ROW()/10000000,"")</f>
        <v/>
      </c>
    </row>
    <row r="7602" customFormat="false" ht="15" hidden="false" customHeight="false" outlineLevel="0" collapsed="false">
      <c r="A7602" s="29" t="s">
        <v>52</v>
      </c>
      <c r="B7602" s="29" t="s">
        <v>14168</v>
      </c>
      <c r="C7602" s="29" t="s">
        <v>276</v>
      </c>
      <c r="D7602" s="29" t="s">
        <v>834</v>
      </c>
      <c r="E7602" s="29" t="n">
        <v>1</v>
      </c>
      <c r="F7602" s="29" t="s">
        <v>268</v>
      </c>
      <c r="G7602" s="29" t="s">
        <v>14169</v>
      </c>
      <c r="H7602" s="30" t="n">
        <v>415.8</v>
      </c>
      <c r="I7602" s="31" t="n">
        <v>46277</v>
      </c>
      <c r="J7602" s="30" t="n">
        <v>415.8</v>
      </c>
      <c r="K7602" s="29" t="s">
        <v>120</v>
      </c>
      <c r="L7602" s="29" t="s">
        <v>652</v>
      </c>
      <c r="M7602" s="29"/>
      <c r="N7602" s="29" t="s">
        <v>122</v>
      </c>
      <c r="O7602" s="31" t="n">
        <v>46824</v>
      </c>
      <c r="P7602" s="29" t="s">
        <v>123</v>
      </c>
      <c r="Q7602" s="29" t="n">
        <f aca="false">IFERROR(VALUE(L7602),"")</f>
        <v>8</v>
      </c>
      <c r="R7602" s="29" t="n">
        <f aca="true">IF(O7602="","",O7602-TODAY())</f>
        <v>539</v>
      </c>
      <c r="S7602" s="29" t="str">
        <f aca="false">IF(C7602="&lt;&lt; vazio &gt;&gt;","VAZIA",IF(AND(O7602&lt;&gt;"",R7602&lt;0),"VENCIDO",IF(AND(O7602&lt;&gt;"",R7602&lt;=Parametros!$B$10),"PRÓX. VENCIMENTO",IF(F7602="Q","QUALIDADE",IF(F7602="S","BLOQUEADO",IF(F7602="R","RESTRITO/DEVOLUÇÃO",IF(OR(N7602="QUAR",N7602="QRES"),"QUARENTENA",IF(OR(B7602="DESCARTE",B7602="DEVOLUÇÃO"),"DESCARTE/DEVOLUÇÃO",IF(AND(D7602="",K7602&lt;&gt;""),"SEM LOTE",IF(AND(Q7602&lt;&gt;"",Q7602&gt;=Parametros!$B$11),"PARADO/SEM GIRO","OK"))))))))))</f>
        <v>QUALIDADE</v>
      </c>
      <c r="T7602" s="29" t="str">
        <f aca="false">IF(AND($S7602="PARADO/SEM GIRO",$K7602="KG",OR(Painel!$B$5="(Todos)",A7602=Painel!$B$5)*OR(Painel!$E$5="(Todos)",P7602=Painel!$E$5)),$J7602+ROW()/10000000,"")</f>
        <v/>
      </c>
      <c r="U7602" s="29" t="str">
        <f aca="false">IF(AND($S7602="VENCIDO",$K7602="KG",OR(Painel!$B$5="(Todos)",A7602=Painel!$B$5)*OR(Painel!$E$5="(Todos)",P7602=Painel!$E$5)),$J7602+ROW()/10000000,"")</f>
        <v/>
      </c>
    </row>
    <row r="7603" customFormat="false" ht="15" hidden="false" customHeight="false" outlineLevel="0" collapsed="false">
      <c r="A7603" s="29" t="s">
        <v>52</v>
      </c>
      <c r="B7603" s="29" t="s">
        <v>14170</v>
      </c>
      <c r="C7603" s="29" t="s">
        <v>454</v>
      </c>
      <c r="D7603" s="29" t="s">
        <v>455</v>
      </c>
      <c r="E7603" s="29" t="n">
        <v>1</v>
      </c>
      <c r="F7603" s="29"/>
      <c r="G7603" s="29" t="s">
        <v>14171</v>
      </c>
      <c r="H7603" s="30" t="n">
        <v>384</v>
      </c>
      <c r="I7603" s="31" t="n">
        <v>46240</v>
      </c>
      <c r="J7603" s="30" t="n">
        <v>384</v>
      </c>
      <c r="K7603" s="29" t="s">
        <v>120</v>
      </c>
      <c r="L7603" s="29" t="s">
        <v>1330</v>
      </c>
      <c r="M7603" s="29"/>
      <c r="N7603" s="29" t="s">
        <v>122</v>
      </c>
      <c r="O7603" s="31" t="n">
        <v>46394</v>
      </c>
      <c r="P7603" s="29" t="s">
        <v>123</v>
      </c>
      <c r="Q7603" s="29" t="n">
        <f aca="false">IFERROR(VALUE(L7603),"")</f>
        <v>45</v>
      </c>
      <c r="R7603" s="29" t="n">
        <f aca="true">IF(O7603="","",O7603-TODAY())</f>
        <v>109</v>
      </c>
      <c r="S7603" s="29" t="str">
        <f aca="false">IF(C7603="&lt;&lt; vazio &gt;&gt;","VAZIA",IF(AND(O7603&lt;&gt;"",R7603&lt;0),"VENCIDO",IF(AND(O7603&lt;&gt;"",R7603&lt;=Parametros!$B$10),"PRÓX. VENCIMENTO",IF(F7603="Q","QUALIDADE",IF(F7603="S","BLOQUEADO",IF(F7603="R","RESTRITO/DEVOLUÇÃO",IF(OR(N7603="QUAR",N7603="QRES"),"QUARENTENA",IF(OR(B7603="DESCARTE",B7603="DEVOLUÇÃO"),"DESCARTE/DEVOLUÇÃO",IF(AND(D7603="",K7603&lt;&gt;""),"SEM LOTE",IF(AND(Q7603&lt;&gt;"",Q7603&gt;=Parametros!$B$11),"PARADO/SEM GIRO","OK"))))))))))</f>
        <v>OK</v>
      </c>
      <c r="T7603" s="29" t="str">
        <f aca="false">IF(AND($S7603="PARADO/SEM GIRO",$K7603="KG",OR(Painel!$B$5="(Todos)",A7603=Painel!$B$5)*OR(Painel!$E$5="(Todos)",P7603=Painel!$E$5)),$J7603+ROW()/10000000,"")</f>
        <v/>
      </c>
      <c r="U7603" s="29" t="str">
        <f aca="false">IF(AND($S7603="VENCIDO",$K7603="KG",OR(Painel!$B$5="(Todos)",A7603=Painel!$B$5)*OR(Painel!$E$5="(Todos)",P7603=Painel!$E$5)),$J7603+ROW()/10000000,"")</f>
        <v/>
      </c>
    </row>
    <row r="7604" customFormat="false" ht="15" hidden="false" customHeight="false" outlineLevel="0" collapsed="false">
      <c r="A7604" s="29" t="s">
        <v>52</v>
      </c>
      <c r="B7604" s="29" t="s">
        <v>14172</v>
      </c>
      <c r="C7604" s="29" t="s">
        <v>115</v>
      </c>
      <c r="D7604" s="29"/>
      <c r="E7604" s="29" t="n">
        <v>0</v>
      </c>
      <c r="F7604" s="29"/>
      <c r="G7604" s="29"/>
      <c r="H7604" s="30" t="n">
        <v>0</v>
      </c>
      <c r="I7604" s="29"/>
      <c r="J7604" s="30" t="n">
        <v>0</v>
      </c>
      <c r="K7604" s="29"/>
      <c r="L7604" s="29" t="s">
        <v>116</v>
      </c>
      <c r="M7604" s="29"/>
      <c r="N7604" s="29"/>
      <c r="O7604" s="29"/>
      <c r="P7604" s="29"/>
      <c r="Q7604" s="29" t="n">
        <f aca="false">IFERROR(VALUE(L7604),"")</f>
        <v>0</v>
      </c>
      <c r="R7604" s="29" t="str">
        <f aca="true">IF(O7604="","",O7604-TODAY())</f>
        <v/>
      </c>
      <c r="S7604" s="29" t="str">
        <f aca="false">IF(C7604="&lt;&lt; vazio &gt;&gt;","VAZIA",IF(AND(O7604&lt;&gt;"",R7604&lt;0),"VENCIDO",IF(AND(O7604&lt;&gt;"",R7604&lt;=Parametros!$B$10),"PRÓX. VENCIMENTO",IF(F7604="Q","QUALIDADE",IF(F7604="S","BLOQUEADO",IF(F7604="R","RESTRITO/DEVOLUÇÃO",IF(OR(N7604="QUAR",N7604="QRES"),"QUARENTENA",IF(OR(B7604="DESCARTE",B7604="DEVOLUÇÃO"),"DESCARTE/DEVOLUÇÃO",IF(AND(D7604="",K7604&lt;&gt;""),"SEM LOTE",IF(AND(Q7604&lt;&gt;"",Q7604&gt;=Parametros!$B$11),"PARADO/SEM GIRO","OK"))))))))))</f>
        <v>VAZIA</v>
      </c>
      <c r="T7604" s="29" t="str">
        <f aca="false">IF(AND($S7604="PARADO/SEM GIRO",$K7604="KG",OR(Painel!$B$5="(Todos)",A7604=Painel!$B$5)*OR(Painel!$E$5="(Todos)",P7604=Painel!$E$5)),$J7604+ROW()/10000000,"")</f>
        <v/>
      </c>
      <c r="U7604" s="29" t="str">
        <f aca="false">IF(AND($S7604="VENCIDO",$K7604="KG",OR(Painel!$B$5="(Todos)",A7604=Painel!$B$5)*OR(Painel!$E$5="(Todos)",P7604=Painel!$E$5)),$J7604+ROW()/10000000,"")</f>
        <v/>
      </c>
    </row>
    <row r="7605" customFormat="false" ht="15" hidden="false" customHeight="false" outlineLevel="0" collapsed="false">
      <c r="A7605" s="29" t="s">
        <v>52</v>
      </c>
      <c r="B7605" s="29" t="s">
        <v>14173</v>
      </c>
      <c r="C7605" s="29" t="s">
        <v>596</v>
      </c>
      <c r="D7605" s="29" t="s">
        <v>14174</v>
      </c>
      <c r="E7605" s="29" t="n">
        <v>1</v>
      </c>
      <c r="F7605" s="29"/>
      <c r="G7605" s="29" t="s">
        <v>14175</v>
      </c>
      <c r="H7605" s="30" t="n">
        <v>432</v>
      </c>
      <c r="I7605" s="31" t="n">
        <v>46230</v>
      </c>
      <c r="J7605" s="30" t="n">
        <v>432</v>
      </c>
      <c r="K7605" s="29" t="s">
        <v>120</v>
      </c>
      <c r="L7605" s="29" t="s">
        <v>1277</v>
      </c>
      <c r="M7605" s="29"/>
      <c r="N7605" s="29" t="s">
        <v>122</v>
      </c>
      <c r="O7605" s="31" t="n">
        <v>46673</v>
      </c>
      <c r="P7605" s="29" t="s">
        <v>123</v>
      </c>
      <c r="Q7605" s="29" t="n">
        <f aca="false">IFERROR(VALUE(L7605),"")</f>
        <v>55</v>
      </c>
      <c r="R7605" s="29" t="n">
        <f aca="true">IF(O7605="","",O7605-TODAY())</f>
        <v>388</v>
      </c>
      <c r="S7605" s="29" t="str">
        <f aca="false">IF(C7605="&lt;&lt; vazio &gt;&gt;","VAZIA",IF(AND(O7605&lt;&gt;"",R7605&lt;0),"VENCIDO",IF(AND(O7605&lt;&gt;"",R7605&lt;=Parametros!$B$10),"PRÓX. VENCIMENTO",IF(F7605="Q","QUALIDADE",IF(F7605="S","BLOQUEADO",IF(F7605="R","RESTRITO/DEVOLUÇÃO",IF(OR(N7605="QUAR",N7605="QRES"),"QUARENTENA",IF(OR(B7605="DESCARTE",B7605="DEVOLUÇÃO"),"DESCARTE/DEVOLUÇÃO",IF(AND(D7605="",K7605&lt;&gt;""),"SEM LOTE",IF(AND(Q7605&lt;&gt;"",Q7605&gt;=Parametros!$B$11),"PARADO/SEM GIRO","OK"))))))))))</f>
        <v>OK</v>
      </c>
      <c r="T7605" s="29" t="str">
        <f aca="false">IF(AND($S7605="PARADO/SEM GIRO",$K7605="KG",OR(Painel!$B$5="(Todos)",A7605=Painel!$B$5)*OR(Painel!$E$5="(Todos)",P7605=Painel!$E$5)),$J7605+ROW()/10000000,"")</f>
        <v/>
      </c>
      <c r="U7605" s="29" t="str">
        <f aca="false">IF(AND($S7605="VENCIDO",$K7605="KG",OR(Painel!$B$5="(Todos)",A7605=Painel!$B$5)*OR(Painel!$E$5="(Todos)",P7605=Painel!$E$5)),$J7605+ROW()/10000000,"")</f>
        <v/>
      </c>
    </row>
    <row r="7606" customFormat="false" ht="15" hidden="false" customHeight="false" outlineLevel="0" collapsed="false">
      <c r="A7606" s="29" t="s">
        <v>52</v>
      </c>
      <c r="B7606" s="29" t="s">
        <v>14176</v>
      </c>
      <c r="C7606" s="29" t="s">
        <v>169</v>
      </c>
      <c r="D7606" s="29" t="s">
        <v>545</v>
      </c>
      <c r="E7606" s="29" t="n">
        <v>1</v>
      </c>
      <c r="F7606" s="29"/>
      <c r="G7606" s="29" t="s">
        <v>14177</v>
      </c>
      <c r="H7606" s="30" t="n">
        <v>999.9</v>
      </c>
      <c r="I7606" s="31" t="n">
        <v>46245</v>
      </c>
      <c r="J7606" s="30" t="n">
        <v>999.9</v>
      </c>
      <c r="K7606" s="29" t="s">
        <v>120</v>
      </c>
      <c r="L7606" s="29" t="s">
        <v>2312</v>
      </c>
      <c r="M7606" s="29"/>
      <c r="N7606" s="29" t="s">
        <v>122</v>
      </c>
      <c r="O7606" s="31" t="n">
        <v>46602</v>
      </c>
      <c r="P7606" s="29" t="s">
        <v>123</v>
      </c>
      <c r="Q7606" s="29" t="n">
        <f aca="false">IFERROR(VALUE(L7606),"")</f>
        <v>40</v>
      </c>
      <c r="R7606" s="29" t="n">
        <f aca="true">IF(O7606="","",O7606-TODAY())</f>
        <v>317</v>
      </c>
      <c r="S7606" s="29" t="str">
        <f aca="false">IF(C7606="&lt;&lt; vazio &gt;&gt;","VAZIA",IF(AND(O7606&lt;&gt;"",R7606&lt;0),"VENCIDO",IF(AND(O7606&lt;&gt;"",R7606&lt;=Parametros!$B$10),"PRÓX. VENCIMENTO",IF(F7606="Q","QUALIDADE",IF(F7606="S","BLOQUEADO",IF(F7606="R","RESTRITO/DEVOLUÇÃO",IF(OR(N7606="QUAR",N7606="QRES"),"QUARENTENA",IF(OR(B7606="DESCARTE",B7606="DEVOLUÇÃO"),"DESCARTE/DEVOLUÇÃO",IF(AND(D7606="",K7606&lt;&gt;""),"SEM LOTE",IF(AND(Q7606&lt;&gt;"",Q7606&gt;=Parametros!$B$11),"PARADO/SEM GIRO","OK"))))))))))</f>
        <v>OK</v>
      </c>
      <c r="T7606" s="29" t="str">
        <f aca="false">IF(AND($S7606="PARADO/SEM GIRO",$K7606="KG",OR(Painel!$B$5="(Todos)",A7606=Painel!$B$5)*OR(Painel!$E$5="(Todos)",P7606=Painel!$E$5)),$J7606+ROW()/10000000,"")</f>
        <v/>
      </c>
      <c r="U7606" s="29" t="str">
        <f aca="false">IF(AND($S7606="VENCIDO",$K7606="KG",OR(Painel!$B$5="(Todos)",A7606=Painel!$B$5)*OR(Painel!$E$5="(Todos)",P7606=Painel!$E$5)),$J7606+ROW()/10000000,"")</f>
        <v/>
      </c>
    </row>
    <row r="7607" customFormat="false" ht="15" hidden="false" customHeight="false" outlineLevel="0" collapsed="false">
      <c r="A7607" s="29" t="s">
        <v>52</v>
      </c>
      <c r="B7607" s="29" t="s">
        <v>14178</v>
      </c>
      <c r="C7607" s="29" t="s">
        <v>876</v>
      </c>
      <c r="D7607" s="29" t="s">
        <v>9323</v>
      </c>
      <c r="E7607" s="29" t="n">
        <v>1</v>
      </c>
      <c r="F7607" s="29"/>
      <c r="G7607" s="29" t="s">
        <v>14179</v>
      </c>
      <c r="H7607" s="30" t="n">
        <v>720</v>
      </c>
      <c r="I7607" s="31" t="n">
        <v>46264</v>
      </c>
      <c r="J7607" s="30" t="n">
        <v>720</v>
      </c>
      <c r="K7607" s="29" t="s">
        <v>120</v>
      </c>
      <c r="L7607" s="29" t="s">
        <v>2571</v>
      </c>
      <c r="M7607" s="29"/>
      <c r="N7607" s="29" t="s">
        <v>122</v>
      </c>
      <c r="O7607" s="31" t="n">
        <v>46810</v>
      </c>
      <c r="P7607" s="29" t="s">
        <v>123</v>
      </c>
      <c r="Q7607" s="29" t="n">
        <f aca="false">IFERROR(VALUE(L7607),"")</f>
        <v>21</v>
      </c>
      <c r="R7607" s="29" t="n">
        <f aca="true">IF(O7607="","",O7607-TODAY())</f>
        <v>525</v>
      </c>
      <c r="S7607" s="29" t="str">
        <f aca="false">IF(C7607="&lt;&lt; vazio &gt;&gt;","VAZIA",IF(AND(O7607&lt;&gt;"",R7607&lt;0),"VENCIDO",IF(AND(O7607&lt;&gt;"",R7607&lt;=Parametros!$B$10),"PRÓX. VENCIMENTO",IF(F7607="Q","QUALIDADE",IF(F7607="S","BLOQUEADO",IF(F7607="R","RESTRITO/DEVOLUÇÃO",IF(OR(N7607="QUAR",N7607="QRES"),"QUARENTENA",IF(OR(B7607="DESCARTE",B7607="DEVOLUÇÃO"),"DESCARTE/DEVOLUÇÃO",IF(AND(D7607="",K7607&lt;&gt;""),"SEM LOTE",IF(AND(Q7607&lt;&gt;"",Q7607&gt;=Parametros!$B$11),"PARADO/SEM GIRO","OK"))))))))))</f>
        <v>OK</v>
      </c>
      <c r="T7607" s="29" t="str">
        <f aca="false">IF(AND($S7607="PARADO/SEM GIRO",$K7607="KG",OR(Painel!$B$5="(Todos)",A7607=Painel!$B$5)*OR(Painel!$E$5="(Todos)",P7607=Painel!$E$5)),$J7607+ROW()/10000000,"")</f>
        <v/>
      </c>
      <c r="U7607" s="29" t="str">
        <f aca="false">IF(AND($S7607="VENCIDO",$K7607="KG",OR(Painel!$B$5="(Todos)",A7607=Painel!$B$5)*OR(Painel!$E$5="(Todos)",P7607=Painel!$E$5)),$J7607+ROW()/10000000,"")</f>
        <v/>
      </c>
    </row>
    <row r="7608" customFormat="false" ht="15" hidden="false" customHeight="false" outlineLevel="0" collapsed="false">
      <c r="A7608" s="29" t="s">
        <v>52</v>
      </c>
      <c r="B7608" s="29" t="s">
        <v>14180</v>
      </c>
      <c r="C7608" s="29" t="s">
        <v>876</v>
      </c>
      <c r="D7608" s="29" t="s">
        <v>877</v>
      </c>
      <c r="E7608" s="29" t="n">
        <v>1</v>
      </c>
      <c r="F7608" s="29"/>
      <c r="G7608" s="29" t="s">
        <v>14181</v>
      </c>
      <c r="H7608" s="30" t="n">
        <v>260</v>
      </c>
      <c r="I7608" s="31" t="n">
        <v>46279</v>
      </c>
      <c r="J7608" s="30" t="n">
        <v>260</v>
      </c>
      <c r="K7608" s="29" t="s">
        <v>120</v>
      </c>
      <c r="L7608" s="29" t="s">
        <v>350</v>
      </c>
      <c r="M7608" s="29"/>
      <c r="N7608" s="29" t="s">
        <v>122</v>
      </c>
      <c r="O7608" s="31" t="n">
        <v>46821</v>
      </c>
      <c r="P7608" s="29" t="s">
        <v>123</v>
      </c>
      <c r="Q7608" s="29" t="n">
        <f aca="false">IFERROR(VALUE(L7608),"")</f>
        <v>6</v>
      </c>
      <c r="R7608" s="29" t="n">
        <f aca="true">IF(O7608="","",O7608-TODAY())</f>
        <v>536</v>
      </c>
      <c r="S7608" s="29" t="str">
        <f aca="false">IF(C7608="&lt;&lt; vazio &gt;&gt;","VAZIA",IF(AND(O7608&lt;&gt;"",R7608&lt;0),"VENCIDO",IF(AND(O7608&lt;&gt;"",R7608&lt;=Parametros!$B$10),"PRÓX. VENCIMENTO",IF(F7608="Q","QUALIDADE",IF(F7608="S","BLOQUEADO",IF(F7608="R","RESTRITO/DEVOLUÇÃO",IF(OR(N7608="QUAR",N7608="QRES"),"QUARENTENA",IF(OR(B7608="DESCARTE",B7608="DEVOLUÇÃO"),"DESCARTE/DEVOLUÇÃO",IF(AND(D7608="",K7608&lt;&gt;""),"SEM LOTE",IF(AND(Q7608&lt;&gt;"",Q7608&gt;=Parametros!$B$11),"PARADO/SEM GIRO","OK"))))))))))</f>
        <v>OK</v>
      </c>
      <c r="T7608" s="29" t="str">
        <f aca="false">IF(AND($S7608="PARADO/SEM GIRO",$K7608="KG",OR(Painel!$B$5="(Todos)",A7608=Painel!$B$5)*OR(Painel!$E$5="(Todos)",P7608=Painel!$E$5)),$J7608+ROW()/10000000,"")</f>
        <v/>
      </c>
      <c r="U7608" s="29" t="str">
        <f aca="false">IF(AND($S7608="VENCIDO",$K7608="KG",OR(Painel!$B$5="(Todos)",A7608=Painel!$B$5)*OR(Painel!$E$5="(Todos)",P7608=Painel!$E$5)),$J7608+ROW()/10000000,"")</f>
        <v/>
      </c>
    </row>
    <row r="7609" customFormat="false" ht="15" hidden="false" customHeight="false" outlineLevel="0" collapsed="false">
      <c r="A7609" s="29" t="s">
        <v>52</v>
      </c>
      <c r="B7609" s="29" t="s">
        <v>14182</v>
      </c>
      <c r="C7609" s="29" t="s">
        <v>666</v>
      </c>
      <c r="D7609" s="29" t="s">
        <v>667</v>
      </c>
      <c r="E7609" s="29" t="n">
        <v>1</v>
      </c>
      <c r="F7609" s="29" t="s">
        <v>268</v>
      </c>
      <c r="G7609" s="29" t="s">
        <v>14183</v>
      </c>
      <c r="H7609" s="30" t="n">
        <v>590.4</v>
      </c>
      <c r="I7609" s="31" t="n">
        <v>46285</v>
      </c>
      <c r="J7609" s="30" t="n">
        <v>590.4</v>
      </c>
      <c r="K7609" s="29" t="s">
        <v>120</v>
      </c>
      <c r="L7609" s="29" t="s">
        <v>116</v>
      </c>
      <c r="M7609" s="29"/>
      <c r="N7609" s="29" t="s">
        <v>122</v>
      </c>
      <c r="O7609" s="31" t="n">
        <v>46831</v>
      </c>
      <c r="P7609" s="29" t="s">
        <v>123</v>
      </c>
      <c r="Q7609" s="29" t="n">
        <f aca="false">IFERROR(VALUE(L7609),"")</f>
        <v>0</v>
      </c>
      <c r="R7609" s="29" t="n">
        <f aca="true">IF(O7609="","",O7609-TODAY())</f>
        <v>546</v>
      </c>
      <c r="S7609" s="29" t="str">
        <f aca="false">IF(C7609="&lt;&lt; vazio &gt;&gt;","VAZIA",IF(AND(O7609&lt;&gt;"",R7609&lt;0),"VENCIDO",IF(AND(O7609&lt;&gt;"",R7609&lt;=Parametros!$B$10),"PRÓX. VENCIMENTO",IF(F7609="Q","QUALIDADE",IF(F7609="S","BLOQUEADO",IF(F7609="R","RESTRITO/DEVOLUÇÃO",IF(OR(N7609="QUAR",N7609="QRES"),"QUARENTENA",IF(OR(B7609="DESCARTE",B7609="DEVOLUÇÃO"),"DESCARTE/DEVOLUÇÃO",IF(AND(D7609="",K7609&lt;&gt;""),"SEM LOTE",IF(AND(Q7609&lt;&gt;"",Q7609&gt;=Parametros!$B$11),"PARADO/SEM GIRO","OK"))))))))))</f>
        <v>QUALIDADE</v>
      </c>
      <c r="T7609" s="29" t="str">
        <f aca="false">IF(AND($S7609="PARADO/SEM GIRO",$K7609="KG",OR(Painel!$B$5="(Todos)",A7609=Painel!$B$5)*OR(Painel!$E$5="(Todos)",P7609=Painel!$E$5)),$J7609+ROW()/10000000,"")</f>
        <v/>
      </c>
      <c r="U7609" s="29" t="str">
        <f aca="false">IF(AND($S7609="VENCIDO",$K7609="KG",OR(Painel!$B$5="(Todos)",A7609=Painel!$B$5)*OR(Painel!$E$5="(Todos)",P7609=Painel!$E$5)),$J7609+ROW()/10000000,"")</f>
        <v/>
      </c>
    </row>
    <row r="7610" customFormat="false" ht="15" hidden="false" customHeight="false" outlineLevel="0" collapsed="false">
      <c r="A7610" s="29" t="s">
        <v>52</v>
      </c>
      <c r="B7610" s="29" t="s">
        <v>14184</v>
      </c>
      <c r="C7610" s="29" t="s">
        <v>115</v>
      </c>
      <c r="D7610" s="29"/>
      <c r="E7610" s="29" t="n">
        <v>0</v>
      </c>
      <c r="F7610" s="29"/>
      <c r="G7610" s="29"/>
      <c r="H7610" s="30" t="n">
        <v>0</v>
      </c>
      <c r="I7610" s="29"/>
      <c r="J7610" s="30" t="n">
        <v>0</v>
      </c>
      <c r="K7610" s="29"/>
      <c r="L7610" s="29" t="s">
        <v>116</v>
      </c>
      <c r="M7610" s="29"/>
      <c r="N7610" s="29"/>
      <c r="O7610" s="29"/>
      <c r="P7610" s="29"/>
      <c r="Q7610" s="29" t="n">
        <f aca="false">IFERROR(VALUE(L7610),"")</f>
        <v>0</v>
      </c>
      <c r="R7610" s="29" t="str">
        <f aca="true">IF(O7610="","",O7610-TODAY())</f>
        <v/>
      </c>
      <c r="S7610" s="29" t="str">
        <f aca="false">IF(C7610="&lt;&lt; vazio &gt;&gt;","VAZIA",IF(AND(O7610&lt;&gt;"",R7610&lt;0),"VENCIDO",IF(AND(O7610&lt;&gt;"",R7610&lt;=Parametros!$B$10),"PRÓX. VENCIMENTO",IF(F7610="Q","QUALIDADE",IF(F7610="S","BLOQUEADO",IF(F7610="R","RESTRITO/DEVOLUÇÃO",IF(OR(N7610="QUAR",N7610="QRES"),"QUARENTENA",IF(OR(B7610="DESCARTE",B7610="DEVOLUÇÃO"),"DESCARTE/DEVOLUÇÃO",IF(AND(D7610="",K7610&lt;&gt;""),"SEM LOTE",IF(AND(Q7610&lt;&gt;"",Q7610&gt;=Parametros!$B$11),"PARADO/SEM GIRO","OK"))))))))))</f>
        <v>VAZIA</v>
      </c>
      <c r="T7610" s="29" t="str">
        <f aca="false">IF(AND($S7610="PARADO/SEM GIRO",$K7610="KG",OR(Painel!$B$5="(Todos)",A7610=Painel!$B$5)*OR(Painel!$E$5="(Todos)",P7610=Painel!$E$5)),$J7610+ROW()/10000000,"")</f>
        <v/>
      </c>
      <c r="U7610" s="29" t="str">
        <f aca="false">IF(AND($S7610="VENCIDO",$K7610="KG",OR(Painel!$B$5="(Todos)",A7610=Painel!$B$5)*OR(Painel!$E$5="(Todos)",P7610=Painel!$E$5)),$J7610+ROW()/10000000,"")</f>
        <v/>
      </c>
    </row>
    <row r="7611" customFormat="false" ht="15" hidden="false" customHeight="false" outlineLevel="0" collapsed="false">
      <c r="A7611" s="29" t="s">
        <v>52</v>
      </c>
      <c r="B7611" s="29" t="s">
        <v>14185</v>
      </c>
      <c r="C7611" s="29" t="s">
        <v>115</v>
      </c>
      <c r="D7611" s="29"/>
      <c r="E7611" s="29" t="n">
        <v>0</v>
      </c>
      <c r="F7611" s="29"/>
      <c r="G7611" s="29"/>
      <c r="H7611" s="30" t="n">
        <v>0</v>
      </c>
      <c r="I7611" s="29"/>
      <c r="J7611" s="30" t="n">
        <v>0</v>
      </c>
      <c r="K7611" s="29"/>
      <c r="L7611" s="29" t="s">
        <v>116</v>
      </c>
      <c r="M7611" s="29"/>
      <c r="N7611" s="29"/>
      <c r="O7611" s="29"/>
      <c r="P7611" s="29"/>
      <c r="Q7611" s="29" t="n">
        <f aca="false">IFERROR(VALUE(L7611),"")</f>
        <v>0</v>
      </c>
      <c r="R7611" s="29" t="str">
        <f aca="true">IF(O7611="","",O7611-TODAY())</f>
        <v/>
      </c>
      <c r="S7611" s="29" t="str">
        <f aca="false">IF(C7611="&lt;&lt; vazio &gt;&gt;","VAZIA",IF(AND(O7611&lt;&gt;"",R7611&lt;0),"VENCIDO",IF(AND(O7611&lt;&gt;"",R7611&lt;=Parametros!$B$10),"PRÓX. VENCIMENTO",IF(F7611="Q","QUALIDADE",IF(F7611="S","BLOQUEADO",IF(F7611="R","RESTRITO/DEVOLUÇÃO",IF(OR(N7611="QUAR",N7611="QRES"),"QUARENTENA",IF(OR(B7611="DESCARTE",B7611="DEVOLUÇÃO"),"DESCARTE/DEVOLUÇÃO",IF(AND(D7611="",K7611&lt;&gt;""),"SEM LOTE",IF(AND(Q7611&lt;&gt;"",Q7611&gt;=Parametros!$B$11),"PARADO/SEM GIRO","OK"))))))))))</f>
        <v>VAZIA</v>
      </c>
      <c r="T7611" s="29" t="str">
        <f aca="false">IF(AND($S7611="PARADO/SEM GIRO",$K7611="KG",OR(Painel!$B$5="(Todos)",A7611=Painel!$B$5)*OR(Painel!$E$5="(Todos)",P7611=Painel!$E$5)),$J7611+ROW()/10000000,"")</f>
        <v/>
      </c>
      <c r="U7611" s="29" t="str">
        <f aca="false">IF(AND($S7611="VENCIDO",$K7611="KG",OR(Painel!$B$5="(Todos)",A7611=Painel!$B$5)*OR(Painel!$E$5="(Todos)",P7611=Painel!$E$5)),$J7611+ROW()/10000000,"")</f>
        <v/>
      </c>
    </row>
    <row r="7612" customFormat="false" ht="15" hidden="false" customHeight="false" outlineLevel="0" collapsed="false">
      <c r="A7612" s="29" t="s">
        <v>52</v>
      </c>
      <c r="B7612" s="29" t="s">
        <v>14186</v>
      </c>
      <c r="C7612" s="29" t="s">
        <v>317</v>
      </c>
      <c r="D7612" s="29" t="s">
        <v>1006</v>
      </c>
      <c r="E7612" s="29" t="n">
        <v>1</v>
      </c>
      <c r="F7612" s="29" t="s">
        <v>268</v>
      </c>
      <c r="G7612" s="29" t="s">
        <v>14187</v>
      </c>
      <c r="H7612" s="30" t="n">
        <v>590.4</v>
      </c>
      <c r="I7612" s="31" t="n">
        <v>46285</v>
      </c>
      <c r="J7612" s="30" t="n">
        <v>590.4</v>
      </c>
      <c r="K7612" s="29" t="s">
        <v>120</v>
      </c>
      <c r="L7612" s="29" t="s">
        <v>116</v>
      </c>
      <c r="M7612" s="29"/>
      <c r="N7612" s="29" t="s">
        <v>122</v>
      </c>
      <c r="O7612" s="31" t="n">
        <v>46831</v>
      </c>
      <c r="P7612" s="29" t="s">
        <v>123</v>
      </c>
      <c r="Q7612" s="29" t="n">
        <f aca="false">IFERROR(VALUE(L7612),"")</f>
        <v>0</v>
      </c>
      <c r="R7612" s="29" t="n">
        <f aca="true">IF(O7612="","",O7612-TODAY())</f>
        <v>546</v>
      </c>
      <c r="S7612" s="29" t="str">
        <f aca="false">IF(C7612="&lt;&lt; vazio &gt;&gt;","VAZIA",IF(AND(O7612&lt;&gt;"",R7612&lt;0),"VENCIDO",IF(AND(O7612&lt;&gt;"",R7612&lt;=Parametros!$B$10),"PRÓX. VENCIMENTO",IF(F7612="Q","QUALIDADE",IF(F7612="S","BLOQUEADO",IF(F7612="R","RESTRITO/DEVOLUÇÃO",IF(OR(N7612="QUAR",N7612="QRES"),"QUARENTENA",IF(OR(B7612="DESCARTE",B7612="DEVOLUÇÃO"),"DESCARTE/DEVOLUÇÃO",IF(AND(D7612="",K7612&lt;&gt;""),"SEM LOTE",IF(AND(Q7612&lt;&gt;"",Q7612&gt;=Parametros!$B$11),"PARADO/SEM GIRO","OK"))))))))))</f>
        <v>QUALIDADE</v>
      </c>
      <c r="T7612" s="29" t="str">
        <f aca="false">IF(AND($S7612="PARADO/SEM GIRO",$K7612="KG",OR(Painel!$B$5="(Todos)",A7612=Painel!$B$5)*OR(Painel!$E$5="(Todos)",P7612=Painel!$E$5)),$J7612+ROW()/10000000,"")</f>
        <v/>
      </c>
      <c r="U7612" s="29" t="str">
        <f aca="false">IF(AND($S7612="VENCIDO",$K7612="KG",OR(Painel!$B$5="(Todos)",A7612=Painel!$B$5)*OR(Painel!$E$5="(Todos)",P7612=Painel!$E$5)),$J7612+ROW()/10000000,"")</f>
        <v/>
      </c>
    </row>
    <row r="7613" customFormat="false" ht="15" hidden="false" customHeight="false" outlineLevel="0" collapsed="false">
      <c r="A7613" s="29" t="s">
        <v>52</v>
      </c>
      <c r="B7613" s="29" t="s">
        <v>14188</v>
      </c>
      <c r="C7613" s="29" t="s">
        <v>785</v>
      </c>
      <c r="D7613" s="29" t="s">
        <v>786</v>
      </c>
      <c r="E7613" s="29" t="n">
        <v>1</v>
      </c>
      <c r="F7613" s="29"/>
      <c r="G7613" s="29" t="s">
        <v>14189</v>
      </c>
      <c r="H7613" s="30" t="n">
        <v>1000</v>
      </c>
      <c r="I7613" s="31" t="n">
        <v>46282</v>
      </c>
      <c r="J7613" s="30" t="n">
        <v>1000</v>
      </c>
      <c r="K7613" s="29" t="s">
        <v>120</v>
      </c>
      <c r="L7613" s="29" t="s">
        <v>400</v>
      </c>
      <c r="M7613" s="29"/>
      <c r="N7613" s="29" t="s">
        <v>122</v>
      </c>
      <c r="O7613" s="31" t="n">
        <v>46824</v>
      </c>
      <c r="P7613" s="29" t="s">
        <v>123</v>
      </c>
      <c r="Q7613" s="29" t="n">
        <f aca="false">IFERROR(VALUE(L7613),"")</f>
        <v>3</v>
      </c>
      <c r="R7613" s="29" t="n">
        <f aca="true">IF(O7613="","",O7613-TODAY())</f>
        <v>539</v>
      </c>
      <c r="S7613" s="29" t="str">
        <f aca="false">IF(C7613="&lt;&lt; vazio &gt;&gt;","VAZIA",IF(AND(O7613&lt;&gt;"",R7613&lt;0),"VENCIDO",IF(AND(O7613&lt;&gt;"",R7613&lt;=Parametros!$B$10),"PRÓX. VENCIMENTO",IF(F7613="Q","QUALIDADE",IF(F7613="S","BLOQUEADO",IF(F7613="R","RESTRITO/DEVOLUÇÃO",IF(OR(N7613="QUAR",N7613="QRES"),"QUARENTENA",IF(OR(B7613="DESCARTE",B7613="DEVOLUÇÃO"),"DESCARTE/DEVOLUÇÃO",IF(AND(D7613="",K7613&lt;&gt;""),"SEM LOTE",IF(AND(Q7613&lt;&gt;"",Q7613&gt;=Parametros!$B$11),"PARADO/SEM GIRO","OK"))))))))))</f>
        <v>OK</v>
      </c>
      <c r="T7613" s="29" t="str">
        <f aca="false">IF(AND($S7613="PARADO/SEM GIRO",$K7613="KG",OR(Painel!$B$5="(Todos)",A7613=Painel!$B$5)*OR(Painel!$E$5="(Todos)",P7613=Painel!$E$5)),$J7613+ROW()/10000000,"")</f>
        <v/>
      </c>
      <c r="U7613" s="29" t="str">
        <f aca="false">IF(AND($S7613="VENCIDO",$K7613="KG",OR(Painel!$B$5="(Todos)",A7613=Painel!$B$5)*OR(Painel!$E$5="(Todos)",P7613=Painel!$E$5)),$J7613+ROW()/10000000,"")</f>
        <v/>
      </c>
    </row>
    <row r="7614" customFormat="false" ht="15" hidden="false" customHeight="false" outlineLevel="0" collapsed="false">
      <c r="A7614" s="29" t="s">
        <v>52</v>
      </c>
      <c r="B7614" s="29" t="s">
        <v>14190</v>
      </c>
      <c r="C7614" s="29" t="s">
        <v>785</v>
      </c>
      <c r="D7614" s="29" t="s">
        <v>786</v>
      </c>
      <c r="E7614" s="29" t="n">
        <v>1</v>
      </c>
      <c r="F7614" s="29"/>
      <c r="G7614" s="29" t="s">
        <v>14191</v>
      </c>
      <c r="H7614" s="30" t="n">
        <v>1000</v>
      </c>
      <c r="I7614" s="31" t="n">
        <v>46282</v>
      </c>
      <c r="J7614" s="30" t="n">
        <v>1000</v>
      </c>
      <c r="K7614" s="29" t="s">
        <v>120</v>
      </c>
      <c r="L7614" s="29" t="s">
        <v>400</v>
      </c>
      <c r="M7614" s="29"/>
      <c r="N7614" s="29" t="s">
        <v>122</v>
      </c>
      <c r="O7614" s="31" t="n">
        <v>46824</v>
      </c>
      <c r="P7614" s="29" t="s">
        <v>123</v>
      </c>
      <c r="Q7614" s="29" t="n">
        <f aca="false">IFERROR(VALUE(L7614),"")</f>
        <v>3</v>
      </c>
      <c r="R7614" s="29" t="n">
        <f aca="true">IF(O7614="","",O7614-TODAY())</f>
        <v>539</v>
      </c>
      <c r="S7614" s="29" t="str">
        <f aca="false">IF(C7614="&lt;&lt; vazio &gt;&gt;","VAZIA",IF(AND(O7614&lt;&gt;"",R7614&lt;0),"VENCIDO",IF(AND(O7614&lt;&gt;"",R7614&lt;=Parametros!$B$10),"PRÓX. VENCIMENTO",IF(F7614="Q","QUALIDADE",IF(F7614="S","BLOQUEADO",IF(F7614="R","RESTRITO/DEVOLUÇÃO",IF(OR(N7614="QUAR",N7614="QRES"),"QUARENTENA",IF(OR(B7614="DESCARTE",B7614="DEVOLUÇÃO"),"DESCARTE/DEVOLUÇÃO",IF(AND(D7614="",K7614&lt;&gt;""),"SEM LOTE",IF(AND(Q7614&lt;&gt;"",Q7614&gt;=Parametros!$B$11),"PARADO/SEM GIRO","OK"))))))))))</f>
        <v>OK</v>
      </c>
      <c r="T7614" s="29" t="str">
        <f aca="false">IF(AND($S7614="PARADO/SEM GIRO",$K7614="KG",OR(Painel!$B$5="(Todos)",A7614=Painel!$B$5)*OR(Painel!$E$5="(Todos)",P7614=Painel!$E$5)),$J7614+ROW()/10000000,"")</f>
        <v/>
      </c>
      <c r="U7614" s="29" t="str">
        <f aca="false">IF(AND($S7614="VENCIDO",$K7614="KG",OR(Painel!$B$5="(Todos)",A7614=Painel!$B$5)*OR(Painel!$E$5="(Todos)",P7614=Painel!$E$5)),$J7614+ROW()/10000000,"")</f>
        <v/>
      </c>
    </row>
    <row r="7615" customFormat="false" ht="15" hidden="false" customHeight="false" outlineLevel="0" collapsed="false">
      <c r="A7615" s="29" t="s">
        <v>52</v>
      </c>
      <c r="B7615" s="29" t="s">
        <v>14192</v>
      </c>
      <c r="C7615" s="29" t="s">
        <v>115</v>
      </c>
      <c r="D7615" s="29"/>
      <c r="E7615" s="29" t="n">
        <v>0</v>
      </c>
      <c r="F7615" s="29"/>
      <c r="G7615" s="29"/>
      <c r="H7615" s="30" t="n">
        <v>0</v>
      </c>
      <c r="I7615" s="29"/>
      <c r="J7615" s="30" t="n">
        <v>0</v>
      </c>
      <c r="K7615" s="29"/>
      <c r="L7615" s="29" t="s">
        <v>116</v>
      </c>
      <c r="M7615" s="29"/>
      <c r="N7615" s="29"/>
      <c r="O7615" s="29"/>
      <c r="P7615" s="29"/>
      <c r="Q7615" s="29" t="n">
        <f aca="false">IFERROR(VALUE(L7615),"")</f>
        <v>0</v>
      </c>
      <c r="R7615" s="29" t="str">
        <f aca="true">IF(O7615="","",O7615-TODAY())</f>
        <v/>
      </c>
      <c r="S7615" s="29" t="str">
        <f aca="false">IF(C7615="&lt;&lt; vazio &gt;&gt;","VAZIA",IF(AND(O7615&lt;&gt;"",R7615&lt;0),"VENCIDO",IF(AND(O7615&lt;&gt;"",R7615&lt;=Parametros!$B$10),"PRÓX. VENCIMENTO",IF(F7615="Q","QUALIDADE",IF(F7615="S","BLOQUEADO",IF(F7615="R","RESTRITO/DEVOLUÇÃO",IF(OR(N7615="QUAR",N7615="QRES"),"QUARENTENA",IF(OR(B7615="DESCARTE",B7615="DEVOLUÇÃO"),"DESCARTE/DEVOLUÇÃO",IF(AND(D7615="",K7615&lt;&gt;""),"SEM LOTE",IF(AND(Q7615&lt;&gt;"",Q7615&gt;=Parametros!$B$11),"PARADO/SEM GIRO","OK"))))))))))</f>
        <v>VAZIA</v>
      </c>
      <c r="T7615" s="29" t="str">
        <f aca="false">IF(AND($S7615="PARADO/SEM GIRO",$K7615="KG",OR(Painel!$B$5="(Todos)",A7615=Painel!$B$5)*OR(Painel!$E$5="(Todos)",P7615=Painel!$E$5)),$J7615+ROW()/10000000,"")</f>
        <v/>
      </c>
      <c r="U7615" s="29" t="str">
        <f aca="false">IF(AND($S7615="VENCIDO",$K7615="KG",OR(Painel!$B$5="(Todos)",A7615=Painel!$B$5)*OR(Painel!$E$5="(Todos)",P7615=Painel!$E$5)),$J7615+ROW()/10000000,"")</f>
        <v/>
      </c>
    </row>
    <row r="7616" customFormat="false" ht="15" hidden="false" customHeight="false" outlineLevel="0" collapsed="false">
      <c r="A7616" s="29" t="s">
        <v>52</v>
      </c>
      <c r="B7616" s="29" t="s">
        <v>14193</v>
      </c>
      <c r="C7616" s="29" t="s">
        <v>3915</v>
      </c>
      <c r="D7616" s="29" t="s">
        <v>3916</v>
      </c>
      <c r="E7616" s="29" t="n">
        <v>1</v>
      </c>
      <c r="F7616" s="29"/>
      <c r="G7616" s="29" t="s">
        <v>14194</v>
      </c>
      <c r="H7616" s="30" t="n">
        <v>240</v>
      </c>
      <c r="I7616" s="31" t="n">
        <v>46267</v>
      </c>
      <c r="J7616" s="30" t="n">
        <v>240</v>
      </c>
      <c r="K7616" s="29" t="s">
        <v>120</v>
      </c>
      <c r="L7616" s="29" t="s">
        <v>2513</v>
      </c>
      <c r="M7616" s="29"/>
      <c r="N7616" s="29" t="s">
        <v>134</v>
      </c>
      <c r="O7616" s="31" t="n">
        <v>46357</v>
      </c>
      <c r="P7616" s="29" t="s">
        <v>123</v>
      </c>
      <c r="Q7616" s="29" t="n">
        <f aca="false">IFERROR(VALUE(L7616),"")</f>
        <v>18</v>
      </c>
      <c r="R7616" s="29" t="n">
        <f aca="true">IF(O7616="","",O7616-TODAY())</f>
        <v>72</v>
      </c>
      <c r="S7616" s="29" t="str">
        <f aca="false">IF(C7616="&lt;&lt; vazio &gt;&gt;","VAZIA",IF(AND(O7616&lt;&gt;"",R7616&lt;0),"VENCIDO",IF(AND(O7616&lt;&gt;"",R7616&lt;=Parametros!$B$10),"PRÓX. VENCIMENTO",IF(F7616="Q","QUALIDADE",IF(F7616="S","BLOQUEADO",IF(F7616="R","RESTRITO/DEVOLUÇÃO",IF(OR(N7616="QUAR",N7616="QRES"),"QUARENTENA",IF(OR(B7616="DESCARTE",B7616="DEVOLUÇÃO"),"DESCARTE/DEVOLUÇÃO",IF(AND(D7616="",K7616&lt;&gt;""),"SEM LOTE",IF(AND(Q7616&lt;&gt;"",Q7616&gt;=Parametros!$B$11),"PARADO/SEM GIRO","OK"))))))))))</f>
        <v>OK</v>
      </c>
      <c r="T7616" s="29" t="str">
        <f aca="false">IF(AND($S7616="PARADO/SEM GIRO",$K7616="KG",OR(Painel!$B$5="(Todos)",A7616=Painel!$B$5)*OR(Painel!$E$5="(Todos)",P7616=Painel!$E$5)),$J7616+ROW()/10000000,"")</f>
        <v/>
      </c>
      <c r="U7616" s="29" t="str">
        <f aca="false">IF(AND($S7616="VENCIDO",$K7616="KG",OR(Painel!$B$5="(Todos)",A7616=Painel!$B$5)*OR(Painel!$E$5="(Todos)",P7616=Painel!$E$5)),$J7616+ROW()/10000000,"")</f>
        <v/>
      </c>
    </row>
    <row r="7617" customFormat="false" ht="15" hidden="false" customHeight="false" outlineLevel="0" collapsed="false">
      <c r="A7617" s="29" t="s">
        <v>52</v>
      </c>
      <c r="B7617" s="29" t="s">
        <v>14195</v>
      </c>
      <c r="C7617" s="29" t="s">
        <v>115</v>
      </c>
      <c r="D7617" s="29"/>
      <c r="E7617" s="29" t="n">
        <v>0</v>
      </c>
      <c r="F7617" s="29"/>
      <c r="G7617" s="29"/>
      <c r="H7617" s="30" t="n">
        <v>0</v>
      </c>
      <c r="I7617" s="29"/>
      <c r="J7617" s="30" t="n">
        <v>0</v>
      </c>
      <c r="K7617" s="29"/>
      <c r="L7617" s="29" t="s">
        <v>116</v>
      </c>
      <c r="M7617" s="29"/>
      <c r="N7617" s="29"/>
      <c r="O7617" s="29"/>
      <c r="P7617" s="29"/>
      <c r="Q7617" s="29" t="n">
        <f aca="false">IFERROR(VALUE(L7617),"")</f>
        <v>0</v>
      </c>
      <c r="R7617" s="29" t="str">
        <f aca="true">IF(O7617="","",O7617-TODAY())</f>
        <v/>
      </c>
      <c r="S7617" s="29" t="str">
        <f aca="false">IF(C7617="&lt;&lt; vazio &gt;&gt;","VAZIA",IF(AND(O7617&lt;&gt;"",R7617&lt;0),"VENCIDO",IF(AND(O7617&lt;&gt;"",R7617&lt;=Parametros!$B$10),"PRÓX. VENCIMENTO",IF(F7617="Q","QUALIDADE",IF(F7617="S","BLOQUEADO",IF(F7617="R","RESTRITO/DEVOLUÇÃO",IF(OR(N7617="QUAR",N7617="QRES"),"QUARENTENA",IF(OR(B7617="DESCARTE",B7617="DEVOLUÇÃO"),"DESCARTE/DEVOLUÇÃO",IF(AND(D7617="",K7617&lt;&gt;""),"SEM LOTE",IF(AND(Q7617&lt;&gt;"",Q7617&gt;=Parametros!$B$11),"PARADO/SEM GIRO","OK"))))))))))</f>
        <v>VAZIA</v>
      </c>
      <c r="T7617" s="29" t="str">
        <f aca="false">IF(AND($S7617="PARADO/SEM GIRO",$K7617="KG",OR(Painel!$B$5="(Todos)",A7617=Painel!$B$5)*OR(Painel!$E$5="(Todos)",P7617=Painel!$E$5)),$J7617+ROW()/10000000,"")</f>
        <v/>
      </c>
      <c r="U7617" s="29" t="str">
        <f aca="false">IF(AND($S7617="VENCIDO",$K7617="KG",OR(Painel!$B$5="(Todos)",A7617=Painel!$B$5)*OR(Painel!$E$5="(Todos)",P7617=Painel!$E$5)),$J7617+ROW()/10000000,"")</f>
        <v/>
      </c>
    </row>
    <row r="7618" customFormat="false" ht="15" hidden="false" customHeight="false" outlineLevel="0" collapsed="false">
      <c r="A7618" s="29" t="s">
        <v>52</v>
      </c>
      <c r="B7618" s="29" t="s">
        <v>14196</v>
      </c>
      <c r="C7618" s="29" t="s">
        <v>139</v>
      </c>
      <c r="D7618" s="29" t="s">
        <v>140</v>
      </c>
      <c r="E7618" s="29" t="n">
        <v>1</v>
      </c>
      <c r="F7618" s="29"/>
      <c r="G7618" s="29" t="s">
        <v>14197</v>
      </c>
      <c r="H7618" s="30" t="n">
        <v>1000</v>
      </c>
      <c r="I7618" s="31" t="n">
        <v>46272</v>
      </c>
      <c r="J7618" s="30" t="n">
        <v>1000</v>
      </c>
      <c r="K7618" s="29" t="s">
        <v>120</v>
      </c>
      <c r="L7618" s="29" t="s">
        <v>126</v>
      </c>
      <c r="M7618" s="29"/>
      <c r="N7618" s="29" t="s">
        <v>122</v>
      </c>
      <c r="O7618" s="31" t="n">
        <v>46593</v>
      </c>
      <c r="P7618" s="29" t="s">
        <v>123</v>
      </c>
      <c r="Q7618" s="29" t="n">
        <f aca="false">IFERROR(VALUE(L7618),"")</f>
        <v>13</v>
      </c>
      <c r="R7618" s="29" t="n">
        <f aca="true">IF(O7618="","",O7618-TODAY())</f>
        <v>308</v>
      </c>
      <c r="S7618" s="29" t="str">
        <f aca="false">IF(C7618="&lt;&lt; vazio &gt;&gt;","VAZIA",IF(AND(O7618&lt;&gt;"",R7618&lt;0),"VENCIDO",IF(AND(O7618&lt;&gt;"",R7618&lt;=Parametros!$B$10),"PRÓX. VENCIMENTO",IF(F7618="Q","QUALIDADE",IF(F7618="S","BLOQUEADO",IF(F7618="R","RESTRITO/DEVOLUÇÃO",IF(OR(N7618="QUAR",N7618="QRES"),"QUARENTENA",IF(OR(B7618="DESCARTE",B7618="DEVOLUÇÃO"),"DESCARTE/DEVOLUÇÃO",IF(AND(D7618="",K7618&lt;&gt;""),"SEM LOTE",IF(AND(Q7618&lt;&gt;"",Q7618&gt;=Parametros!$B$11),"PARADO/SEM GIRO","OK"))))))))))</f>
        <v>OK</v>
      </c>
      <c r="T7618" s="29" t="str">
        <f aca="false">IF(AND($S7618="PARADO/SEM GIRO",$K7618="KG",OR(Painel!$B$5="(Todos)",A7618=Painel!$B$5)*OR(Painel!$E$5="(Todos)",P7618=Painel!$E$5)),$J7618+ROW()/10000000,"")</f>
        <v/>
      </c>
      <c r="U7618" s="29" t="str">
        <f aca="false">IF(AND($S7618="VENCIDO",$K7618="KG",OR(Painel!$B$5="(Todos)",A7618=Painel!$B$5)*OR(Painel!$E$5="(Todos)",P7618=Painel!$E$5)),$J7618+ROW()/10000000,"")</f>
        <v/>
      </c>
    </row>
    <row r="7619" customFormat="false" ht="15" hidden="false" customHeight="false" outlineLevel="0" collapsed="false">
      <c r="A7619" s="29" t="s">
        <v>52</v>
      </c>
      <c r="B7619" s="29" t="s">
        <v>14198</v>
      </c>
      <c r="C7619" s="29" t="s">
        <v>5516</v>
      </c>
      <c r="D7619" s="29" t="s">
        <v>7265</v>
      </c>
      <c r="E7619" s="29" t="n">
        <v>1</v>
      </c>
      <c r="F7619" s="29"/>
      <c r="G7619" s="29" t="s">
        <v>14199</v>
      </c>
      <c r="H7619" s="30" t="n">
        <v>236</v>
      </c>
      <c r="I7619" s="31" t="n">
        <v>46198</v>
      </c>
      <c r="J7619" s="30" t="n">
        <v>236</v>
      </c>
      <c r="K7619" s="29" t="s">
        <v>120</v>
      </c>
      <c r="L7619" s="29" t="s">
        <v>2566</v>
      </c>
      <c r="M7619" s="29"/>
      <c r="N7619" s="29" t="s">
        <v>134</v>
      </c>
      <c r="O7619" s="31" t="n">
        <v>46408</v>
      </c>
      <c r="P7619" s="29" t="s">
        <v>123</v>
      </c>
      <c r="Q7619" s="29" t="n">
        <f aca="false">IFERROR(VALUE(L7619),"")</f>
        <v>87</v>
      </c>
      <c r="R7619" s="29" t="n">
        <f aca="true">IF(O7619="","",O7619-TODAY())</f>
        <v>123</v>
      </c>
      <c r="S7619" s="29" t="str">
        <f aca="false">IF(C7619="&lt;&lt; vazio &gt;&gt;","VAZIA",IF(AND(O7619&lt;&gt;"",R7619&lt;0),"VENCIDO",IF(AND(O7619&lt;&gt;"",R7619&lt;=Parametros!$B$10),"PRÓX. VENCIMENTO",IF(F7619="Q","QUALIDADE",IF(F7619="S","BLOQUEADO",IF(F7619="R","RESTRITO/DEVOLUÇÃO",IF(OR(N7619="QUAR",N7619="QRES"),"QUARENTENA",IF(OR(B7619="DESCARTE",B7619="DEVOLUÇÃO"),"DESCARTE/DEVOLUÇÃO",IF(AND(D7619="",K7619&lt;&gt;""),"SEM LOTE",IF(AND(Q7619&lt;&gt;"",Q7619&gt;=Parametros!$B$11),"PARADO/SEM GIRO","OK"))))))))))</f>
        <v>OK</v>
      </c>
      <c r="T7619" s="29" t="str">
        <f aca="false">IF(AND($S7619="PARADO/SEM GIRO",$K7619="KG",OR(Painel!$B$5="(Todos)",A7619=Painel!$B$5)*OR(Painel!$E$5="(Todos)",P7619=Painel!$E$5)),$J7619+ROW()/10000000,"")</f>
        <v/>
      </c>
      <c r="U7619" s="29" t="str">
        <f aca="false">IF(AND($S7619="VENCIDO",$K7619="KG",OR(Painel!$B$5="(Todos)",A7619=Painel!$B$5)*OR(Painel!$E$5="(Todos)",P7619=Painel!$E$5)),$J7619+ROW()/10000000,"")</f>
        <v/>
      </c>
    </row>
    <row r="7620" customFormat="false" ht="15" hidden="false" customHeight="false" outlineLevel="0" collapsed="false">
      <c r="A7620" s="29" t="s">
        <v>52</v>
      </c>
      <c r="B7620" s="29" t="s">
        <v>14200</v>
      </c>
      <c r="C7620" s="29" t="s">
        <v>876</v>
      </c>
      <c r="D7620" s="29" t="s">
        <v>877</v>
      </c>
      <c r="E7620" s="29" t="n">
        <v>1</v>
      </c>
      <c r="F7620" s="29"/>
      <c r="G7620" s="29" t="s">
        <v>14201</v>
      </c>
      <c r="H7620" s="30" t="n">
        <v>720</v>
      </c>
      <c r="I7620" s="31" t="n">
        <v>46279</v>
      </c>
      <c r="J7620" s="30" t="n">
        <v>720</v>
      </c>
      <c r="K7620" s="29" t="s">
        <v>120</v>
      </c>
      <c r="L7620" s="29" t="s">
        <v>350</v>
      </c>
      <c r="M7620" s="29"/>
      <c r="N7620" s="29" t="s">
        <v>122</v>
      </c>
      <c r="O7620" s="31" t="n">
        <v>46821</v>
      </c>
      <c r="P7620" s="29" t="s">
        <v>123</v>
      </c>
      <c r="Q7620" s="29" t="n">
        <f aca="false">IFERROR(VALUE(L7620),"")</f>
        <v>6</v>
      </c>
      <c r="R7620" s="29" t="n">
        <f aca="true">IF(O7620="","",O7620-TODAY())</f>
        <v>536</v>
      </c>
      <c r="S7620" s="29" t="str">
        <f aca="false">IF(C7620="&lt;&lt; vazio &gt;&gt;","VAZIA",IF(AND(O7620&lt;&gt;"",R7620&lt;0),"VENCIDO",IF(AND(O7620&lt;&gt;"",R7620&lt;=Parametros!$B$10),"PRÓX. VENCIMENTO",IF(F7620="Q","QUALIDADE",IF(F7620="S","BLOQUEADO",IF(F7620="R","RESTRITO/DEVOLUÇÃO",IF(OR(N7620="QUAR",N7620="QRES"),"QUARENTENA",IF(OR(B7620="DESCARTE",B7620="DEVOLUÇÃO"),"DESCARTE/DEVOLUÇÃO",IF(AND(D7620="",K7620&lt;&gt;""),"SEM LOTE",IF(AND(Q7620&lt;&gt;"",Q7620&gt;=Parametros!$B$11),"PARADO/SEM GIRO","OK"))))))))))</f>
        <v>OK</v>
      </c>
      <c r="T7620" s="29" t="str">
        <f aca="false">IF(AND($S7620="PARADO/SEM GIRO",$K7620="KG",OR(Painel!$B$5="(Todos)",A7620=Painel!$B$5)*OR(Painel!$E$5="(Todos)",P7620=Painel!$E$5)),$J7620+ROW()/10000000,"")</f>
        <v/>
      </c>
      <c r="U7620" s="29" t="str">
        <f aca="false">IF(AND($S7620="VENCIDO",$K7620="KG",OR(Painel!$B$5="(Todos)",A7620=Painel!$B$5)*OR(Painel!$E$5="(Todos)",P7620=Painel!$E$5)),$J7620+ROW()/10000000,"")</f>
        <v/>
      </c>
    </row>
    <row r="7621" customFormat="false" ht="15" hidden="false" customHeight="false" outlineLevel="0" collapsed="false">
      <c r="A7621" s="29" t="s">
        <v>52</v>
      </c>
      <c r="B7621" s="29" t="s">
        <v>14202</v>
      </c>
      <c r="C7621" s="29" t="s">
        <v>317</v>
      </c>
      <c r="D7621" s="29" t="s">
        <v>1006</v>
      </c>
      <c r="E7621" s="29" t="n">
        <v>1</v>
      </c>
      <c r="F7621" s="29" t="s">
        <v>268</v>
      </c>
      <c r="G7621" s="29" t="s">
        <v>14203</v>
      </c>
      <c r="H7621" s="30" t="n">
        <v>590.4</v>
      </c>
      <c r="I7621" s="31" t="n">
        <v>46285</v>
      </c>
      <c r="J7621" s="30" t="n">
        <v>590.4</v>
      </c>
      <c r="K7621" s="29" t="s">
        <v>120</v>
      </c>
      <c r="L7621" s="29" t="s">
        <v>116</v>
      </c>
      <c r="M7621" s="29"/>
      <c r="N7621" s="29" t="s">
        <v>122</v>
      </c>
      <c r="O7621" s="31" t="n">
        <v>46831</v>
      </c>
      <c r="P7621" s="29" t="s">
        <v>123</v>
      </c>
      <c r="Q7621" s="29" t="n">
        <f aca="false">IFERROR(VALUE(L7621),"")</f>
        <v>0</v>
      </c>
      <c r="R7621" s="29" t="n">
        <f aca="true">IF(O7621="","",O7621-TODAY())</f>
        <v>546</v>
      </c>
      <c r="S7621" s="29" t="str">
        <f aca="false">IF(C7621="&lt;&lt; vazio &gt;&gt;","VAZIA",IF(AND(O7621&lt;&gt;"",R7621&lt;0),"VENCIDO",IF(AND(O7621&lt;&gt;"",R7621&lt;=Parametros!$B$10),"PRÓX. VENCIMENTO",IF(F7621="Q","QUALIDADE",IF(F7621="S","BLOQUEADO",IF(F7621="R","RESTRITO/DEVOLUÇÃO",IF(OR(N7621="QUAR",N7621="QRES"),"QUARENTENA",IF(OR(B7621="DESCARTE",B7621="DEVOLUÇÃO"),"DESCARTE/DEVOLUÇÃO",IF(AND(D7621="",K7621&lt;&gt;""),"SEM LOTE",IF(AND(Q7621&lt;&gt;"",Q7621&gt;=Parametros!$B$11),"PARADO/SEM GIRO","OK"))))))))))</f>
        <v>QUALIDADE</v>
      </c>
      <c r="T7621" s="29" t="str">
        <f aca="false">IF(AND($S7621="PARADO/SEM GIRO",$K7621="KG",OR(Painel!$B$5="(Todos)",A7621=Painel!$B$5)*OR(Painel!$E$5="(Todos)",P7621=Painel!$E$5)),$J7621+ROW()/10000000,"")</f>
        <v/>
      </c>
      <c r="U7621" s="29" t="str">
        <f aca="false">IF(AND($S7621="VENCIDO",$K7621="KG",OR(Painel!$B$5="(Todos)",A7621=Painel!$B$5)*OR(Painel!$E$5="(Todos)",P7621=Painel!$E$5)),$J7621+ROW()/10000000,"")</f>
        <v/>
      </c>
    </row>
    <row r="7622" customFormat="false" ht="15" hidden="false" customHeight="false" outlineLevel="0" collapsed="false">
      <c r="A7622" s="29" t="s">
        <v>52</v>
      </c>
      <c r="B7622" s="29" t="s">
        <v>14204</v>
      </c>
      <c r="C7622" s="29" t="s">
        <v>115</v>
      </c>
      <c r="D7622" s="29"/>
      <c r="E7622" s="29" t="n">
        <v>0</v>
      </c>
      <c r="F7622" s="29"/>
      <c r="G7622" s="29"/>
      <c r="H7622" s="30" t="n">
        <v>0</v>
      </c>
      <c r="I7622" s="29"/>
      <c r="J7622" s="30" t="n">
        <v>0</v>
      </c>
      <c r="K7622" s="29"/>
      <c r="L7622" s="29" t="s">
        <v>116</v>
      </c>
      <c r="M7622" s="29"/>
      <c r="N7622" s="29"/>
      <c r="O7622" s="29"/>
      <c r="P7622" s="29"/>
      <c r="Q7622" s="29" t="n">
        <f aca="false">IFERROR(VALUE(L7622),"")</f>
        <v>0</v>
      </c>
      <c r="R7622" s="29" t="str">
        <f aca="true">IF(O7622="","",O7622-TODAY())</f>
        <v/>
      </c>
      <c r="S7622" s="29" t="str">
        <f aca="false">IF(C7622="&lt;&lt; vazio &gt;&gt;","VAZIA",IF(AND(O7622&lt;&gt;"",R7622&lt;0),"VENCIDO",IF(AND(O7622&lt;&gt;"",R7622&lt;=Parametros!$B$10),"PRÓX. VENCIMENTO",IF(F7622="Q","QUALIDADE",IF(F7622="S","BLOQUEADO",IF(F7622="R","RESTRITO/DEVOLUÇÃO",IF(OR(N7622="QUAR",N7622="QRES"),"QUARENTENA",IF(OR(B7622="DESCARTE",B7622="DEVOLUÇÃO"),"DESCARTE/DEVOLUÇÃO",IF(AND(D7622="",K7622&lt;&gt;""),"SEM LOTE",IF(AND(Q7622&lt;&gt;"",Q7622&gt;=Parametros!$B$11),"PARADO/SEM GIRO","OK"))))))))))</f>
        <v>VAZIA</v>
      </c>
      <c r="T7622" s="29" t="str">
        <f aca="false">IF(AND($S7622="PARADO/SEM GIRO",$K7622="KG",OR(Painel!$B$5="(Todos)",A7622=Painel!$B$5)*OR(Painel!$E$5="(Todos)",P7622=Painel!$E$5)),$J7622+ROW()/10000000,"")</f>
        <v/>
      </c>
      <c r="U7622" s="29" t="str">
        <f aca="false">IF(AND($S7622="VENCIDO",$K7622="KG",OR(Painel!$B$5="(Todos)",A7622=Painel!$B$5)*OR(Painel!$E$5="(Todos)",P7622=Painel!$E$5)),$J7622+ROW()/10000000,"")</f>
        <v/>
      </c>
    </row>
    <row r="7623" customFormat="false" ht="15" hidden="false" customHeight="false" outlineLevel="0" collapsed="false">
      <c r="A7623" s="29" t="s">
        <v>52</v>
      </c>
      <c r="B7623" s="29" t="s">
        <v>14205</v>
      </c>
      <c r="C7623" s="29" t="s">
        <v>115</v>
      </c>
      <c r="D7623" s="29"/>
      <c r="E7623" s="29" t="n">
        <v>0</v>
      </c>
      <c r="F7623" s="29"/>
      <c r="G7623" s="29"/>
      <c r="H7623" s="30" t="n">
        <v>0</v>
      </c>
      <c r="I7623" s="29"/>
      <c r="J7623" s="30" t="n">
        <v>0</v>
      </c>
      <c r="K7623" s="29"/>
      <c r="L7623" s="29" t="s">
        <v>116</v>
      </c>
      <c r="M7623" s="29"/>
      <c r="N7623" s="29"/>
      <c r="O7623" s="29"/>
      <c r="P7623" s="29"/>
      <c r="Q7623" s="29" t="n">
        <f aca="false">IFERROR(VALUE(L7623),"")</f>
        <v>0</v>
      </c>
      <c r="R7623" s="29" t="str">
        <f aca="true">IF(O7623="","",O7623-TODAY())</f>
        <v/>
      </c>
      <c r="S7623" s="29" t="str">
        <f aca="false">IF(C7623="&lt;&lt; vazio &gt;&gt;","VAZIA",IF(AND(O7623&lt;&gt;"",R7623&lt;0),"VENCIDO",IF(AND(O7623&lt;&gt;"",R7623&lt;=Parametros!$B$10),"PRÓX. VENCIMENTO",IF(F7623="Q","QUALIDADE",IF(F7623="S","BLOQUEADO",IF(F7623="R","RESTRITO/DEVOLUÇÃO",IF(OR(N7623="QUAR",N7623="QRES"),"QUARENTENA",IF(OR(B7623="DESCARTE",B7623="DEVOLUÇÃO"),"DESCARTE/DEVOLUÇÃO",IF(AND(D7623="",K7623&lt;&gt;""),"SEM LOTE",IF(AND(Q7623&lt;&gt;"",Q7623&gt;=Parametros!$B$11),"PARADO/SEM GIRO","OK"))))))))))</f>
        <v>VAZIA</v>
      </c>
      <c r="T7623" s="29" t="str">
        <f aca="false">IF(AND($S7623="PARADO/SEM GIRO",$K7623="KG",OR(Painel!$B$5="(Todos)",A7623=Painel!$B$5)*OR(Painel!$E$5="(Todos)",P7623=Painel!$E$5)),$J7623+ROW()/10000000,"")</f>
        <v/>
      </c>
      <c r="U7623" s="29" t="str">
        <f aca="false">IF(AND($S7623="VENCIDO",$K7623="KG",OR(Painel!$B$5="(Todos)",A7623=Painel!$B$5)*OR(Painel!$E$5="(Todos)",P7623=Painel!$E$5)),$J7623+ROW()/10000000,"")</f>
        <v/>
      </c>
    </row>
    <row r="7624" customFormat="false" ht="15" hidden="false" customHeight="false" outlineLevel="0" collapsed="false">
      <c r="A7624" s="29" t="s">
        <v>52</v>
      </c>
      <c r="B7624" s="29" t="s">
        <v>14206</v>
      </c>
      <c r="C7624" s="29" t="s">
        <v>876</v>
      </c>
      <c r="D7624" s="29" t="s">
        <v>11401</v>
      </c>
      <c r="E7624" s="29" t="n">
        <v>1</v>
      </c>
      <c r="F7624" s="29"/>
      <c r="G7624" s="29" t="s">
        <v>14207</v>
      </c>
      <c r="H7624" s="30" t="n">
        <v>360</v>
      </c>
      <c r="I7624" s="31" t="n">
        <v>46285</v>
      </c>
      <c r="J7624" s="30" t="n">
        <v>360</v>
      </c>
      <c r="K7624" s="29" t="s">
        <v>120</v>
      </c>
      <c r="L7624" s="29" t="s">
        <v>133</v>
      </c>
      <c r="M7624" s="29"/>
      <c r="N7624" s="29" t="s">
        <v>122</v>
      </c>
      <c r="O7624" s="31" t="n">
        <v>46819</v>
      </c>
      <c r="P7624" s="29" t="s">
        <v>123</v>
      </c>
      <c r="Q7624" s="29" t="n">
        <f aca="false">IFERROR(VALUE(L7624),"")</f>
        <v>9</v>
      </c>
      <c r="R7624" s="29" t="n">
        <f aca="true">IF(O7624="","",O7624-TODAY())</f>
        <v>534</v>
      </c>
      <c r="S7624" s="29" t="str">
        <f aca="false">IF(C7624="&lt;&lt; vazio &gt;&gt;","VAZIA",IF(AND(O7624&lt;&gt;"",R7624&lt;0),"VENCIDO",IF(AND(O7624&lt;&gt;"",R7624&lt;=Parametros!$B$10),"PRÓX. VENCIMENTO",IF(F7624="Q","QUALIDADE",IF(F7624="S","BLOQUEADO",IF(F7624="R","RESTRITO/DEVOLUÇÃO",IF(OR(N7624="QUAR",N7624="QRES"),"QUARENTENA",IF(OR(B7624="DESCARTE",B7624="DEVOLUÇÃO"),"DESCARTE/DEVOLUÇÃO",IF(AND(D7624="",K7624&lt;&gt;""),"SEM LOTE",IF(AND(Q7624&lt;&gt;"",Q7624&gt;=Parametros!$B$11),"PARADO/SEM GIRO","OK"))))))))))</f>
        <v>OK</v>
      </c>
      <c r="T7624" s="29" t="str">
        <f aca="false">IF(AND($S7624="PARADO/SEM GIRO",$K7624="KG",OR(Painel!$B$5="(Todos)",A7624=Painel!$B$5)*OR(Painel!$E$5="(Todos)",P7624=Painel!$E$5)),$J7624+ROW()/10000000,"")</f>
        <v/>
      </c>
      <c r="U7624" s="29" t="str">
        <f aca="false">IF(AND($S7624="VENCIDO",$K7624="KG",OR(Painel!$B$5="(Todos)",A7624=Painel!$B$5)*OR(Painel!$E$5="(Todos)",P7624=Painel!$E$5)),$J7624+ROW()/10000000,"")</f>
        <v/>
      </c>
    </row>
    <row r="7625" customFormat="false" ht="15" hidden="false" customHeight="false" outlineLevel="0" collapsed="false">
      <c r="A7625" s="29" t="s">
        <v>52</v>
      </c>
      <c r="B7625" s="29" t="s">
        <v>14208</v>
      </c>
      <c r="C7625" s="29" t="s">
        <v>785</v>
      </c>
      <c r="D7625" s="29" t="s">
        <v>880</v>
      </c>
      <c r="E7625" s="29" t="n">
        <v>1</v>
      </c>
      <c r="F7625" s="29"/>
      <c r="G7625" s="29" t="s">
        <v>14209</v>
      </c>
      <c r="H7625" s="30" t="n">
        <v>1000</v>
      </c>
      <c r="I7625" s="31" t="n">
        <v>46280</v>
      </c>
      <c r="J7625" s="30" t="n">
        <v>1000</v>
      </c>
      <c r="K7625" s="29" t="s">
        <v>120</v>
      </c>
      <c r="L7625" s="29" t="s">
        <v>144</v>
      </c>
      <c r="M7625" s="29"/>
      <c r="N7625" s="29" t="s">
        <v>122</v>
      </c>
      <c r="O7625" s="31" t="n">
        <v>46823</v>
      </c>
      <c r="P7625" s="29" t="s">
        <v>123</v>
      </c>
      <c r="Q7625" s="29" t="n">
        <f aca="false">IFERROR(VALUE(L7625),"")</f>
        <v>5</v>
      </c>
      <c r="R7625" s="29" t="n">
        <f aca="true">IF(O7625="","",O7625-TODAY())</f>
        <v>538</v>
      </c>
      <c r="S7625" s="29" t="str">
        <f aca="false">IF(C7625="&lt;&lt; vazio &gt;&gt;","VAZIA",IF(AND(O7625&lt;&gt;"",R7625&lt;0),"VENCIDO",IF(AND(O7625&lt;&gt;"",R7625&lt;=Parametros!$B$10),"PRÓX. VENCIMENTO",IF(F7625="Q","QUALIDADE",IF(F7625="S","BLOQUEADO",IF(F7625="R","RESTRITO/DEVOLUÇÃO",IF(OR(N7625="QUAR",N7625="QRES"),"QUARENTENA",IF(OR(B7625="DESCARTE",B7625="DEVOLUÇÃO"),"DESCARTE/DEVOLUÇÃO",IF(AND(D7625="",K7625&lt;&gt;""),"SEM LOTE",IF(AND(Q7625&lt;&gt;"",Q7625&gt;=Parametros!$B$11),"PARADO/SEM GIRO","OK"))))))))))</f>
        <v>OK</v>
      </c>
      <c r="T7625" s="29" t="str">
        <f aca="false">IF(AND($S7625="PARADO/SEM GIRO",$K7625="KG",OR(Painel!$B$5="(Todos)",A7625=Painel!$B$5)*OR(Painel!$E$5="(Todos)",P7625=Painel!$E$5)),$J7625+ROW()/10000000,"")</f>
        <v/>
      </c>
      <c r="U7625" s="29" t="str">
        <f aca="false">IF(AND($S7625="VENCIDO",$K7625="KG",OR(Painel!$B$5="(Todos)",A7625=Painel!$B$5)*OR(Painel!$E$5="(Todos)",P7625=Painel!$E$5)),$J7625+ROW()/10000000,"")</f>
        <v/>
      </c>
    </row>
    <row r="7626" customFormat="false" ht="15" hidden="false" customHeight="false" outlineLevel="0" collapsed="false">
      <c r="A7626" s="29" t="s">
        <v>52</v>
      </c>
      <c r="B7626" s="29" t="s">
        <v>14210</v>
      </c>
      <c r="C7626" s="29" t="s">
        <v>1381</v>
      </c>
      <c r="D7626" s="29" t="s">
        <v>2544</v>
      </c>
      <c r="E7626" s="29" t="n">
        <v>1</v>
      </c>
      <c r="F7626" s="29"/>
      <c r="G7626" s="29" t="s">
        <v>14211</v>
      </c>
      <c r="H7626" s="30" t="n">
        <v>800</v>
      </c>
      <c r="I7626" s="31" t="n">
        <v>46231</v>
      </c>
      <c r="J7626" s="30" t="n">
        <v>800</v>
      </c>
      <c r="K7626" s="29" t="s">
        <v>120</v>
      </c>
      <c r="L7626" s="29" t="s">
        <v>2246</v>
      </c>
      <c r="M7626" s="29"/>
      <c r="N7626" s="29" t="s">
        <v>122</v>
      </c>
      <c r="O7626" s="31" t="n">
        <v>46591</v>
      </c>
      <c r="P7626" s="29" t="s">
        <v>123</v>
      </c>
      <c r="Q7626" s="29" t="n">
        <f aca="false">IFERROR(VALUE(L7626),"")</f>
        <v>54</v>
      </c>
      <c r="R7626" s="29" t="n">
        <f aca="true">IF(O7626="","",O7626-TODAY())</f>
        <v>306</v>
      </c>
      <c r="S7626" s="29" t="str">
        <f aca="false">IF(C7626="&lt;&lt; vazio &gt;&gt;","VAZIA",IF(AND(O7626&lt;&gt;"",R7626&lt;0),"VENCIDO",IF(AND(O7626&lt;&gt;"",R7626&lt;=Parametros!$B$10),"PRÓX. VENCIMENTO",IF(F7626="Q","QUALIDADE",IF(F7626="S","BLOQUEADO",IF(F7626="R","RESTRITO/DEVOLUÇÃO",IF(OR(N7626="QUAR",N7626="QRES"),"QUARENTENA",IF(OR(B7626="DESCARTE",B7626="DEVOLUÇÃO"),"DESCARTE/DEVOLUÇÃO",IF(AND(D7626="",K7626&lt;&gt;""),"SEM LOTE",IF(AND(Q7626&lt;&gt;"",Q7626&gt;=Parametros!$B$11),"PARADO/SEM GIRO","OK"))))))))))</f>
        <v>OK</v>
      </c>
      <c r="T7626" s="29" t="str">
        <f aca="false">IF(AND($S7626="PARADO/SEM GIRO",$K7626="KG",OR(Painel!$B$5="(Todos)",A7626=Painel!$B$5)*OR(Painel!$E$5="(Todos)",P7626=Painel!$E$5)),$J7626+ROW()/10000000,"")</f>
        <v/>
      </c>
      <c r="U7626" s="29" t="str">
        <f aca="false">IF(AND($S7626="VENCIDO",$K7626="KG",OR(Painel!$B$5="(Todos)",A7626=Painel!$B$5)*OR(Painel!$E$5="(Todos)",P7626=Painel!$E$5)),$J7626+ROW()/10000000,"")</f>
        <v/>
      </c>
    </row>
    <row r="7627" customFormat="false" ht="15" hidden="false" customHeight="false" outlineLevel="0" collapsed="false">
      <c r="A7627" s="29" t="s">
        <v>52</v>
      </c>
      <c r="B7627" s="29" t="s">
        <v>14212</v>
      </c>
      <c r="C7627" s="29" t="s">
        <v>157</v>
      </c>
      <c r="D7627" s="29" t="s">
        <v>2607</v>
      </c>
      <c r="E7627" s="29" t="n">
        <v>1</v>
      </c>
      <c r="F7627" s="29"/>
      <c r="G7627" s="29" t="s">
        <v>14213</v>
      </c>
      <c r="H7627" s="30" t="n">
        <v>1102.5</v>
      </c>
      <c r="I7627" s="31" t="n">
        <v>46197</v>
      </c>
      <c r="J7627" s="30" t="n">
        <v>1102.5</v>
      </c>
      <c r="K7627" s="29" t="s">
        <v>120</v>
      </c>
      <c r="L7627" s="29" t="s">
        <v>2609</v>
      </c>
      <c r="M7627" s="29"/>
      <c r="N7627" s="29" t="s">
        <v>122</v>
      </c>
      <c r="O7627" s="31" t="n">
        <v>46741</v>
      </c>
      <c r="P7627" s="29" t="s">
        <v>123</v>
      </c>
      <c r="Q7627" s="29" t="n">
        <f aca="false">IFERROR(VALUE(L7627),"")</f>
        <v>88</v>
      </c>
      <c r="R7627" s="29" t="n">
        <f aca="true">IF(O7627="","",O7627-TODAY())</f>
        <v>456</v>
      </c>
      <c r="S7627" s="29" t="str">
        <f aca="false">IF(C7627="&lt;&lt; vazio &gt;&gt;","VAZIA",IF(AND(O7627&lt;&gt;"",R7627&lt;0),"VENCIDO",IF(AND(O7627&lt;&gt;"",R7627&lt;=Parametros!$B$10),"PRÓX. VENCIMENTO",IF(F7627="Q","QUALIDADE",IF(F7627="S","BLOQUEADO",IF(F7627="R","RESTRITO/DEVOLUÇÃO",IF(OR(N7627="QUAR",N7627="QRES"),"QUARENTENA",IF(OR(B7627="DESCARTE",B7627="DEVOLUÇÃO"),"DESCARTE/DEVOLUÇÃO",IF(AND(D7627="",K7627&lt;&gt;""),"SEM LOTE",IF(AND(Q7627&lt;&gt;"",Q7627&gt;=Parametros!$B$11),"PARADO/SEM GIRO","OK"))))))))))</f>
        <v>OK</v>
      </c>
      <c r="T7627" s="29" t="str">
        <f aca="false">IF(AND($S7627="PARADO/SEM GIRO",$K7627="KG",OR(Painel!$B$5="(Todos)",A7627=Painel!$B$5)*OR(Painel!$E$5="(Todos)",P7627=Painel!$E$5)),$J7627+ROW()/10000000,"")</f>
        <v/>
      </c>
      <c r="U7627" s="29" t="str">
        <f aca="false">IF(AND($S7627="VENCIDO",$K7627="KG",OR(Painel!$B$5="(Todos)",A7627=Painel!$B$5)*OR(Painel!$E$5="(Todos)",P7627=Painel!$E$5)),$J7627+ROW()/10000000,"")</f>
        <v/>
      </c>
    </row>
    <row r="7628" customFormat="false" ht="15" hidden="false" customHeight="false" outlineLevel="0" collapsed="false">
      <c r="A7628" s="29" t="s">
        <v>52</v>
      </c>
      <c r="B7628" s="29" t="s">
        <v>14214</v>
      </c>
      <c r="C7628" s="29" t="s">
        <v>278</v>
      </c>
      <c r="D7628" s="29" t="s">
        <v>4946</v>
      </c>
      <c r="E7628" s="29" t="n">
        <v>1</v>
      </c>
      <c r="F7628" s="29"/>
      <c r="G7628" s="29" t="s">
        <v>14215</v>
      </c>
      <c r="H7628" s="30" t="n">
        <v>545.4</v>
      </c>
      <c r="I7628" s="31" t="n">
        <v>46185</v>
      </c>
      <c r="J7628" s="30" t="n">
        <v>545.4</v>
      </c>
      <c r="K7628" s="29" t="s">
        <v>120</v>
      </c>
      <c r="L7628" s="29" t="s">
        <v>1617</v>
      </c>
      <c r="M7628" s="29"/>
      <c r="N7628" s="29" t="s">
        <v>122</v>
      </c>
      <c r="O7628" s="31" t="n">
        <v>46721</v>
      </c>
      <c r="P7628" s="29" t="s">
        <v>123</v>
      </c>
      <c r="Q7628" s="29" t="n">
        <f aca="false">IFERROR(VALUE(L7628),"")</f>
        <v>100</v>
      </c>
      <c r="R7628" s="29" t="n">
        <f aca="true">IF(O7628="","",O7628-TODAY())</f>
        <v>436</v>
      </c>
      <c r="S7628" s="29" t="str">
        <f aca="false">IF(C7628="&lt;&lt; vazio &gt;&gt;","VAZIA",IF(AND(O7628&lt;&gt;"",R7628&lt;0),"VENCIDO",IF(AND(O7628&lt;&gt;"",R7628&lt;=Parametros!$B$10),"PRÓX. VENCIMENTO",IF(F7628="Q","QUALIDADE",IF(F7628="S","BLOQUEADO",IF(F7628="R","RESTRITO/DEVOLUÇÃO",IF(OR(N7628="QUAR",N7628="QRES"),"QUARENTENA",IF(OR(B7628="DESCARTE",B7628="DEVOLUÇÃO"),"DESCARTE/DEVOLUÇÃO",IF(AND(D7628="",K7628&lt;&gt;""),"SEM LOTE",IF(AND(Q7628&lt;&gt;"",Q7628&gt;=Parametros!$B$11),"PARADO/SEM GIRO","OK"))))))))))</f>
        <v>PARADO/SEM GIRO</v>
      </c>
      <c r="T7628" s="29" t="n">
        <f aca="false">IF(AND($S7628="PARADO/SEM GIRO",$K7628="KG",OR(Painel!$B$5="(Todos)",A7628=Painel!$B$5)*OR(Painel!$E$5="(Todos)",P7628=Painel!$E$5)),$J7628+ROW()/10000000,"")</f>
        <v>545.4007628</v>
      </c>
      <c r="U7628" s="29" t="str">
        <f aca="false">IF(AND($S7628="VENCIDO",$K7628="KG",OR(Painel!$B$5="(Todos)",A7628=Painel!$B$5)*OR(Painel!$E$5="(Todos)",P7628=Painel!$E$5)),$J7628+ROW()/10000000,"")</f>
        <v/>
      </c>
    </row>
    <row r="7629" customFormat="false" ht="15" hidden="false" customHeight="false" outlineLevel="0" collapsed="false">
      <c r="A7629" s="29" t="s">
        <v>52</v>
      </c>
      <c r="B7629" s="29" t="s">
        <v>14216</v>
      </c>
      <c r="C7629" s="29" t="s">
        <v>115</v>
      </c>
      <c r="D7629" s="29"/>
      <c r="E7629" s="29" t="n">
        <v>0</v>
      </c>
      <c r="F7629" s="29"/>
      <c r="G7629" s="29"/>
      <c r="H7629" s="30" t="n">
        <v>0</v>
      </c>
      <c r="I7629" s="29"/>
      <c r="J7629" s="30" t="n">
        <v>0</v>
      </c>
      <c r="K7629" s="29"/>
      <c r="L7629" s="29" t="s">
        <v>116</v>
      </c>
      <c r="M7629" s="29"/>
      <c r="N7629" s="29"/>
      <c r="O7629" s="29"/>
      <c r="P7629" s="29"/>
      <c r="Q7629" s="29" t="n">
        <f aca="false">IFERROR(VALUE(L7629),"")</f>
        <v>0</v>
      </c>
      <c r="R7629" s="29" t="str">
        <f aca="true">IF(O7629="","",O7629-TODAY())</f>
        <v/>
      </c>
      <c r="S7629" s="29" t="str">
        <f aca="false">IF(C7629="&lt;&lt; vazio &gt;&gt;","VAZIA",IF(AND(O7629&lt;&gt;"",R7629&lt;0),"VENCIDO",IF(AND(O7629&lt;&gt;"",R7629&lt;=Parametros!$B$10),"PRÓX. VENCIMENTO",IF(F7629="Q","QUALIDADE",IF(F7629="S","BLOQUEADO",IF(F7629="R","RESTRITO/DEVOLUÇÃO",IF(OR(N7629="QUAR",N7629="QRES"),"QUARENTENA",IF(OR(B7629="DESCARTE",B7629="DEVOLUÇÃO"),"DESCARTE/DEVOLUÇÃO",IF(AND(D7629="",K7629&lt;&gt;""),"SEM LOTE",IF(AND(Q7629&lt;&gt;"",Q7629&gt;=Parametros!$B$11),"PARADO/SEM GIRO","OK"))))))))))</f>
        <v>VAZIA</v>
      </c>
      <c r="T7629" s="29" t="str">
        <f aca="false">IF(AND($S7629="PARADO/SEM GIRO",$K7629="KG",OR(Painel!$B$5="(Todos)",A7629=Painel!$B$5)*OR(Painel!$E$5="(Todos)",P7629=Painel!$E$5)),$J7629+ROW()/10000000,"")</f>
        <v/>
      </c>
      <c r="U7629" s="29" t="str">
        <f aca="false">IF(AND($S7629="VENCIDO",$K7629="KG",OR(Painel!$B$5="(Todos)",A7629=Painel!$B$5)*OR(Painel!$E$5="(Todos)",P7629=Painel!$E$5)),$J7629+ROW()/10000000,"")</f>
        <v/>
      </c>
    </row>
    <row r="7630" customFormat="false" ht="15" hidden="false" customHeight="false" outlineLevel="0" collapsed="false">
      <c r="A7630" s="29" t="s">
        <v>52</v>
      </c>
      <c r="B7630" s="29" t="s">
        <v>14217</v>
      </c>
      <c r="C7630" s="29" t="s">
        <v>876</v>
      </c>
      <c r="D7630" s="29" t="s">
        <v>877</v>
      </c>
      <c r="E7630" s="29" t="n">
        <v>1</v>
      </c>
      <c r="F7630" s="29"/>
      <c r="G7630" s="29" t="s">
        <v>14218</v>
      </c>
      <c r="H7630" s="30" t="n">
        <v>720</v>
      </c>
      <c r="I7630" s="31" t="n">
        <v>46279</v>
      </c>
      <c r="J7630" s="30" t="n">
        <v>720</v>
      </c>
      <c r="K7630" s="29" t="s">
        <v>120</v>
      </c>
      <c r="L7630" s="29" t="s">
        <v>350</v>
      </c>
      <c r="M7630" s="29"/>
      <c r="N7630" s="29" t="s">
        <v>122</v>
      </c>
      <c r="O7630" s="31" t="n">
        <v>46821</v>
      </c>
      <c r="P7630" s="29" t="s">
        <v>123</v>
      </c>
      <c r="Q7630" s="29" t="n">
        <f aca="false">IFERROR(VALUE(L7630),"")</f>
        <v>6</v>
      </c>
      <c r="R7630" s="29" t="n">
        <f aca="true">IF(O7630="","",O7630-TODAY())</f>
        <v>536</v>
      </c>
      <c r="S7630" s="29" t="str">
        <f aca="false">IF(C7630="&lt;&lt; vazio &gt;&gt;","VAZIA",IF(AND(O7630&lt;&gt;"",R7630&lt;0),"VENCIDO",IF(AND(O7630&lt;&gt;"",R7630&lt;=Parametros!$B$10),"PRÓX. VENCIMENTO",IF(F7630="Q","QUALIDADE",IF(F7630="S","BLOQUEADO",IF(F7630="R","RESTRITO/DEVOLUÇÃO",IF(OR(N7630="QUAR",N7630="QRES"),"QUARENTENA",IF(OR(B7630="DESCARTE",B7630="DEVOLUÇÃO"),"DESCARTE/DEVOLUÇÃO",IF(AND(D7630="",K7630&lt;&gt;""),"SEM LOTE",IF(AND(Q7630&lt;&gt;"",Q7630&gt;=Parametros!$B$11),"PARADO/SEM GIRO","OK"))))))))))</f>
        <v>OK</v>
      </c>
      <c r="T7630" s="29" t="str">
        <f aca="false">IF(AND($S7630="PARADO/SEM GIRO",$K7630="KG",OR(Painel!$B$5="(Todos)",A7630=Painel!$B$5)*OR(Painel!$E$5="(Todos)",P7630=Painel!$E$5)),$J7630+ROW()/10000000,"")</f>
        <v/>
      </c>
      <c r="U7630" s="29" t="str">
        <f aca="false">IF(AND($S7630="VENCIDO",$K7630="KG",OR(Painel!$B$5="(Todos)",A7630=Painel!$B$5)*OR(Painel!$E$5="(Todos)",P7630=Painel!$E$5)),$J7630+ROW()/10000000,"")</f>
        <v/>
      </c>
    </row>
    <row r="7631" customFormat="false" ht="15" hidden="false" customHeight="false" outlineLevel="0" collapsed="false">
      <c r="A7631" s="29" t="s">
        <v>52</v>
      </c>
      <c r="B7631" s="29" t="s">
        <v>14219</v>
      </c>
      <c r="C7631" s="29" t="s">
        <v>369</v>
      </c>
      <c r="D7631" s="29" t="s">
        <v>370</v>
      </c>
      <c r="E7631" s="29" t="n">
        <v>1</v>
      </c>
      <c r="F7631" s="29"/>
      <c r="G7631" s="29" t="s">
        <v>14220</v>
      </c>
      <c r="H7631" s="30" t="n">
        <v>999.9</v>
      </c>
      <c r="I7631" s="31" t="n">
        <v>46260</v>
      </c>
      <c r="J7631" s="30" t="n">
        <v>999.9</v>
      </c>
      <c r="K7631" s="29" t="s">
        <v>120</v>
      </c>
      <c r="L7631" s="29" t="s">
        <v>2223</v>
      </c>
      <c r="M7631" s="29"/>
      <c r="N7631" s="29" t="s">
        <v>122</v>
      </c>
      <c r="O7631" s="31" t="n">
        <v>46800</v>
      </c>
      <c r="P7631" s="29" t="s">
        <v>123</v>
      </c>
      <c r="Q7631" s="29" t="n">
        <f aca="false">IFERROR(VALUE(L7631),"")</f>
        <v>25</v>
      </c>
      <c r="R7631" s="29" t="n">
        <f aca="true">IF(O7631="","",O7631-TODAY())</f>
        <v>515</v>
      </c>
      <c r="S7631" s="29" t="str">
        <f aca="false">IF(C7631="&lt;&lt; vazio &gt;&gt;","VAZIA",IF(AND(O7631&lt;&gt;"",R7631&lt;0),"VENCIDO",IF(AND(O7631&lt;&gt;"",R7631&lt;=Parametros!$B$10),"PRÓX. VENCIMENTO",IF(F7631="Q","QUALIDADE",IF(F7631="S","BLOQUEADO",IF(F7631="R","RESTRITO/DEVOLUÇÃO",IF(OR(N7631="QUAR",N7631="QRES"),"QUARENTENA",IF(OR(B7631="DESCARTE",B7631="DEVOLUÇÃO"),"DESCARTE/DEVOLUÇÃO",IF(AND(D7631="",K7631&lt;&gt;""),"SEM LOTE",IF(AND(Q7631&lt;&gt;"",Q7631&gt;=Parametros!$B$11),"PARADO/SEM GIRO","OK"))))))))))</f>
        <v>OK</v>
      </c>
      <c r="T7631" s="29" t="str">
        <f aca="false">IF(AND($S7631="PARADO/SEM GIRO",$K7631="KG",OR(Painel!$B$5="(Todos)",A7631=Painel!$B$5)*OR(Painel!$E$5="(Todos)",P7631=Painel!$E$5)),$J7631+ROW()/10000000,"")</f>
        <v/>
      </c>
      <c r="U7631" s="29" t="str">
        <f aca="false">IF(AND($S7631="VENCIDO",$K7631="KG",OR(Painel!$B$5="(Todos)",A7631=Painel!$B$5)*OR(Painel!$E$5="(Todos)",P7631=Painel!$E$5)),$J7631+ROW()/10000000,"")</f>
        <v/>
      </c>
    </row>
    <row r="7632" customFormat="false" ht="15" hidden="false" customHeight="false" outlineLevel="0" collapsed="false">
      <c r="A7632" s="29" t="s">
        <v>52</v>
      </c>
      <c r="B7632" s="29" t="s">
        <v>14221</v>
      </c>
      <c r="C7632" s="29" t="s">
        <v>115</v>
      </c>
      <c r="D7632" s="29"/>
      <c r="E7632" s="29" t="n">
        <v>0</v>
      </c>
      <c r="F7632" s="29"/>
      <c r="G7632" s="29"/>
      <c r="H7632" s="30" t="n">
        <v>0</v>
      </c>
      <c r="I7632" s="29"/>
      <c r="J7632" s="30" t="n">
        <v>0</v>
      </c>
      <c r="K7632" s="29"/>
      <c r="L7632" s="29" t="s">
        <v>116</v>
      </c>
      <c r="M7632" s="29"/>
      <c r="N7632" s="29"/>
      <c r="O7632" s="29"/>
      <c r="P7632" s="29"/>
      <c r="Q7632" s="29" t="n">
        <f aca="false">IFERROR(VALUE(L7632),"")</f>
        <v>0</v>
      </c>
      <c r="R7632" s="29" t="str">
        <f aca="true">IF(O7632="","",O7632-TODAY())</f>
        <v/>
      </c>
      <c r="S7632" s="29" t="str">
        <f aca="false">IF(C7632="&lt;&lt; vazio &gt;&gt;","VAZIA",IF(AND(O7632&lt;&gt;"",R7632&lt;0),"VENCIDO",IF(AND(O7632&lt;&gt;"",R7632&lt;=Parametros!$B$10),"PRÓX. VENCIMENTO",IF(F7632="Q","QUALIDADE",IF(F7632="S","BLOQUEADO",IF(F7632="R","RESTRITO/DEVOLUÇÃO",IF(OR(N7632="QUAR",N7632="QRES"),"QUARENTENA",IF(OR(B7632="DESCARTE",B7632="DEVOLUÇÃO"),"DESCARTE/DEVOLUÇÃO",IF(AND(D7632="",K7632&lt;&gt;""),"SEM LOTE",IF(AND(Q7632&lt;&gt;"",Q7632&gt;=Parametros!$B$11),"PARADO/SEM GIRO","OK"))))))))))</f>
        <v>VAZIA</v>
      </c>
      <c r="T7632" s="29" t="str">
        <f aca="false">IF(AND($S7632="PARADO/SEM GIRO",$K7632="KG",OR(Painel!$B$5="(Todos)",A7632=Painel!$B$5)*OR(Painel!$E$5="(Todos)",P7632=Painel!$E$5)),$J7632+ROW()/10000000,"")</f>
        <v/>
      </c>
      <c r="U7632" s="29" t="str">
        <f aca="false">IF(AND($S7632="VENCIDO",$K7632="KG",OR(Painel!$B$5="(Todos)",A7632=Painel!$B$5)*OR(Painel!$E$5="(Todos)",P7632=Painel!$E$5)),$J7632+ROW()/10000000,"")</f>
        <v/>
      </c>
    </row>
    <row r="7633" customFormat="false" ht="15" hidden="false" customHeight="false" outlineLevel="0" collapsed="false">
      <c r="A7633" s="29" t="s">
        <v>52</v>
      </c>
      <c r="B7633" s="29" t="s">
        <v>14222</v>
      </c>
      <c r="C7633" s="29" t="s">
        <v>317</v>
      </c>
      <c r="D7633" s="29" t="s">
        <v>1006</v>
      </c>
      <c r="E7633" s="29" t="n">
        <v>1</v>
      </c>
      <c r="F7633" s="29" t="s">
        <v>268</v>
      </c>
      <c r="G7633" s="29" t="s">
        <v>14223</v>
      </c>
      <c r="H7633" s="30" t="n">
        <v>590.4</v>
      </c>
      <c r="I7633" s="31" t="n">
        <v>46285</v>
      </c>
      <c r="J7633" s="30" t="n">
        <v>590.4</v>
      </c>
      <c r="K7633" s="29" t="s">
        <v>120</v>
      </c>
      <c r="L7633" s="29" t="s">
        <v>116</v>
      </c>
      <c r="M7633" s="29"/>
      <c r="N7633" s="29" t="s">
        <v>122</v>
      </c>
      <c r="O7633" s="31" t="n">
        <v>46831</v>
      </c>
      <c r="P7633" s="29" t="s">
        <v>123</v>
      </c>
      <c r="Q7633" s="29" t="n">
        <f aca="false">IFERROR(VALUE(L7633),"")</f>
        <v>0</v>
      </c>
      <c r="R7633" s="29" t="n">
        <f aca="true">IF(O7633="","",O7633-TODAY())</f>
        <v>546</v>
      </c>
      <c r="S7633" s="29" t="str">
        <f aca="false">IF(C7633="&lt;&lt; vazio &gt;&gt;","VAZIA",IF(AND(O7633&lt;&gt;"",R7633&lt;0),"VENCIDO",IF(AND(O7633&lt;&gt;"",R7633&lt;=Parametros!$B$10),"PRÓX. VENCIMENTO",IF(F7633="Q","QUALIDADE",IF(F7633="S","BLOQUEADO",IF(F7633="R","RESTRITO/DEVOLUÇÃO",IF(OR(N7633="QUAR",N7633="QRES"),"QUARENTENA",IF(OR(B7633="DESCARTE",B7633="DEVOLUÇÃO"),"DESCARTE/DEVOLUÇÃO",IF(AND(D7633="",K7633&lt;&gt;""),"SEM LOTE",IF(AND(Q7633&lt;&gt;"",Q7633&gt;=Parametros!$B$11),"PARADO/SEM GIRO","OK"))))))))))</f>
        <v>QUALIDADE</v>
      </c>
      <c r="T7633" s="29" t="str">
        <f aca="false">IF(AND($S7633="PARADO/SEM GIRO",$K7633="KG",OR(Painel!$B$5="(Todos)",A7633=Painel!$B$5)*OR(Painel!$E$5="(Todos)",P7633=Painel!$E$5)),$J7633+ROW()/10000000,"")</f>
        <v/>
      </c>
      <c r="U7633" s="29" t="str">
        <f aca="false">IF(AND($S7633="VENCIDO",$K7633="KG",OR(Painel!$B$5="(Todos)",A7633=Painel!$B$5)*OR(Painel!$E$5="(Todos)",P7633=Painel!$E$5)),$J7633+ROW()/10000000,"")</f>
        <v/>
      </c>
    </row>
    <row r="7634" customFormat="false" ht="15" hidden="false" customHeight="false" outlineLevel="0" collapsed="false">
      <c r="A7634" s="29" t="s">
        <v>52</v>
      </c>
      <c r="B7634" s="29" t="s">
        <v>14224</v>
      </c>
      <c r="C7634" s="29" t="s">
        <v>217</v>
      </c>
      <c r="D7634" s="29" t="s">
        <v>12793</v>
      </c>
      <c r="E7634" s="29" t="n">
        <v>1</v>
      </c>
      <c r="F7634" s="29"/>
      <c r="G7634" s="29" t="s">
        <v>14225</v>
      </c>
      <c r="H7634" s="30" t="n">
        <v>1102.5</v>
      </c>
      <c r="I7634" s="31" t="n">
        <v>46213</v>
      </c>
      <c r="J7634" s="30" t="n">
        <v>1102.5</v>
      </c>
      <c r="K7634" s="29" t="s">
        <v>120</v>
      </c>
      <c r="L7634" s="29" t="s">
        <v>12795</v>
      </c>
      <c r="M7634" s="29"/>
      <c r="N7634" s="29" t="s">
        <v>122</v>
      </c>
      <c r="O7634" s="31" t="n">
        <v>46937</v>
      </c>
      <c r="P7634" s="29" t="s">
        <v>123</v>
      </c>
      <c r="Q7634" s="29" t="n">
        <f aca="false">IFERROR(VALUE(L7634),"")</f>
        <v>72</v>
      </c>
      <c r="R7634" s="29" t="n">
        <f aca="true">IF(O7634="","",O7634-TODAY())</f>
        <v>652</v>
      </c>
      <c r="S7634" s="29" t="str">
        <f aca="false">IF(C7634="&lt;&lt; vazio &gt;&gt;","VAZIA",IF(AND(O7634&lt;&gt;"",R7634&lt;0),"VENCIDO",IF(AND(O7634&lt;&gt;"",R7634&lt;=Parametros!$B$10),"PRÓX. VENCIMENTO",IF(F7634="Q","QUALIDADE",IF(F7634="S","BLOQUEADO",IF(F7634="R","RESTRITO/DEVOLUÇÃO",IF(OR(N7634="QUAR",N7634="QRES"),"QUARENTENA",IF(OR(B7634="DESCARTE",B7634="DEVOLUÇÃO"),"DESCARTE/DEVOLUÇÃO",IF(AND(D7634="",K7634&lt;&gt;""),"SEM LOTE",IF(AND(Q7634&lt;&gt;"",Q7634&gt;=Parametros!$B$11),"PARADO/SEM GIRO","OK"))))))))))</f>
        <v>OK</v>
      </c>
      <c r="T7634" s="29" t="str">
        <f aca="false">IF(AND($S7634="PARADO/SEM GIRO",$K7634="KG",OR(Painel!$B$5="(Todos)",A7634=Painel!$B$5)*OR(Painel!$E$5="(Todos)",P7634=Painel!$E$5)),$J7634+ROW()/10000000,"")</f>
        <v/>
      </c>
      <c r="U7634" s="29" t="str">
        <f aca="false">IF(AND($S7634="VENCIDO",$K7634="KG",OR(Painel!$B$5="(Todos)",A7634=Painel!$B$5)*OR(Painel!$E$5="(Todos)",P7634=Painel!$E$5)),$J7634+ROW()/10000000,"")</f>
        <v/>
      </c>
    </row>
    <row r="7635" customFormat="false" ht="15" hidden="false" customHeight="false" outlineLevel="0" collapsed="false">
      <c r="A7635" s="29" t="s">
        <v>52</v>
      </c>
      <c r="B7635" s="29" t="s">
        <v>14226</v>
      </c>
      <c r="C7635" s="29" t="s">
        <v>115</v>
      </c>
      <c r="D7635" s="29"/>
      <c r="E7635" s="29" t="n">
        <v>0</v>
      </c>
      <c r="F7635" s="29"/>
      <c r="G7635" s="29"/>
      <c r="H7635" s="30" t="n">
        <v>0</v>
      </c>
      <c r="I7635" s="29"/>
      <c r="J7635" s="30" t="n">
        <v>0</v>
      </c>
      <c r="K7635" s="29"/>
      <c r="L7635" s="29" t="s">
        <v>116</v>
      </c>
      <c r="M7635" s="29"/>
      <c r="N7635" s="29"/>
      <c r="O7635" s="29"/>
      <c r="P7635" s="29"/>
      <c r="Q7635" s="29" t="n">
        <f aca="false">IFERROR(VALUE(L7635),"")</f>
        <v>0</v>
      </c>
      <c r="R7635" s="29" t="str">
        <f aca="true">IF(O7635="","",O7635-TODAY())</f>
        <v/>
      </c>
      <c r="S7635" s="29" t="str">
        <f aca="false">IF(C7635="&lt;&lt; vazio &gt;&gt;","VAZIA",IF(AND(O7635&lt;&gt;"",R7635&lt;0),"VENCIDO",IF(AND(O7635&lt;&gt;"",R7635&lt;=Parametros!$B$10),"PRÓX. VENCIMENTO",IF(F7635="Q","QUALIDADE",IF(F7635="S","BLOQUEADO",IF(F7635="R","RESTRITO/DEVOLUÇÃO",IF(OR(N7635="QUAR",N7635="QRES"),"QUARENTENA",IF(OR(B7635="DESCARTE",B7635="DEVOLUÇÃO"),"DESCARTE/DEVOLUÇÃO",IF(AND(D7635="",K7635&lt;&gt;""),"SEM LOTE",IF(AND(Q7635&lt;&gt;"",Q7635&gt;=Parametros!$B$11),"PARADO/SEM GIRO","OK"))))))))))</f>
        <v>VAZIA</v>
      </c>
      <c r="T7635" s="29" t="str">
        <f aca="false">IF(AND($S7635="PARADO/SEM GIRO",$K7635="KG",OR(Painel!$B$5="(Todos)",A7635=Painel!$B$5)*OR(Painel!$E$5="(Todos)",P7635=Painel!$E$5)),$J7635+ROW()/10000000,"")</f>
        <v/>
      </c>
      <c r="U7635" s="29" t="str">
        <f aca="false">IF(AND($S7635="VENCIDO",$K7635="KG",OR(Painel!$B$5="(Todos)",A7635=Painel!$B$5)*OR(Painel!$E$5="(Todos)",P7635=Painel!$E$5)),$J7635+ROW()/10000000,"")</f>
        <v/>
      </c>
    </row>
    <row r="7636" customFormat="false" ht="15" hidden="false" customHeight="false" outlineLevel="0" collapsed="false">
      <c r="A7636" s="29" t="s">
        <v>52</v>
      </c>
      <c r="B7636" s="29" t="s">
        <v>14227</v>
      </c>
      <c r="C7636" s="29" t="s">
        <v>222</v>
      </c>
      <c r="D7636" s="29" t="s">
        <v>10877</v>
      </c>
      <c r="E7636" s="29" t="n">
        <v>1</v>
      </c>
      <c r="F7636" s="29"/>
      <c r="G7636" s="29" t="s">
        <v>14228</v>
      </c>
      <c r="H7636" s="30" t="n">
        <v>1000</v>
      </c>
      <c r="I7636" s="31" t="n">
        <v>46281</v>
      </c>
      <c r="J7636" s="30" t="n">
        <v>1000</v>
      </c>
      <c r="K7636" s="29" t="s">
        <v>120</v>
      </c>
      <c r="L7636" s="29" t="s">
        <v>284</v>
      </c>
      <c r="M7636" s="29"/>
      <c r="N7636" s="29" t="s">
        <v>122</v>
      </c>
      <c r="O7636" s="31" t="n">
        <v>46823</v>
      </c>
      <c r="P7636" s="29" t="s">
        <v>123</v>
      </c>
      <c r="Q7636" s="29" t="n">
        <f aca="false">IFERROR(VALUE(L7636),"")</f>
        <v>4</v>
      </c>
      <c r="R7636" s="29" t="n">
        <f aca="true">IF(O7636="","",O7636-TODAY())</f>
        <v>538</v>
      </c>
      <c r="S7636" s="29" t="str">
        <f aca="false">IF(C7636="&lt;&lt; vazio &gt;&gt;","VAZIA",IF(AND(O7636&lt;&gt;"",R7636&lt;0),"VENCIDO",IF(AND(O7636&lt;&gt;"",R7636&lt;=Parametros!$B$10),"PRÓX. VENCIMENTO",IF(F7636="Q","QUALIDADE",IF(F7636="S","BLOQUEADO",IF(F7636="R","RESTRITO/DEVOLUÇÃO",IF(OR(N7636="QUAR",N7636="QRES"),"QUARENTENA",IF(OR(B7636="DESCARTE",B7636="DEVOLUÇÃO"),"DESCARTE/DEVOLUÇÃO",IF(AND(D7636="",K7636&lt;&gt;""),"SEM LOTE",IF(AND(Q7636&lt;&gt;"",Q7636&gt;=Parametros!$B$11),"PARADO/SEM GIRO","OK"))))))))))</f>
        <v>OK</v>
      </c>
      <c r="T7636" s="29" t="str">
        <f aca="false">IF(AND($S7636="PARADO/SEM GIRO",$K7636="KG",OR(Painel!$B$5="(Todos)",A7636=Painel!$B$5)*OR(Painel!$E$5="(Todos)",P7636=Painel!$E$5)),$J7636+ROW()/10000000,"")</f>
        <v/>
      </c>
      <c r="U7636" s="29" t="str">
        <f aca="false">IF(AND($S7636="VENCIDO",$K7636="KG",OR(Painel!$B$5="(Todos)",A7636=Painel!$B$5)*OR(Painel!$E$5="(Todos)",P7636=Painel!$E$5)),$J7636+ROW()/10000000,"")</f>
        <v/>
      </c>
    </row>
    <row r="7637" customFormat="false" ht="15" hidden="false" customHeight="false" outlineLevel="0" collapsed="false">
      <c r="A7637" s="29" t="s">
        <v>52</v>
      </c>
      <c r="B7637" s="29" t="s">
        <v>14229</v>
      </c>
      <c r="C7637" s="29" t="s">
        <v>5445</v>
      </c>
      <c r="D7637" s="29" t="s">
        <v>5446</v>
      </c>
      <c r="E7637" s="29" t="n">
        <v>1</v>
      </c>
      <c r="F7637" s="29" t="s">
        <v>137</v>
      </c>
      <c r="G7637" s="29" t="s">
        <v>14230</v>
      </c>
      <c r="H7637" s="30" t="n">
        <v>275</v>
      </c>
      <c r="I7637" s="31" t="n">
        <v>46264</v>
      </c>
      <c r="J7637" s="30" t="n">
        <v>275</v>
      </c>
      <c r="K7637" s="29" t="s">
        <v>120</v>
      </c>
      <c r="L7637" s="29" t="s">
        <v>2571</v>
      </c>
      <c r="M7637" s="29"/>
      <c r="N7637" s="29" t="s">
        <v>134</v>
      </c>
      <c r="O7637" s="31" t="n">
        <v>46268</v>
      </c>
      <c r="P7637" s="29" t="s">
        <v>123</v>
      </c>
      <c r="Q7637" s="29" t="n">
        <f aca="false">IFERROR(VALUE(L7637),"")</f>
        <v>21</v>
      </c>
      <c r="R7637" s="29" t="n">
        <f aca="true">IF(O7637="","",O7637-TODAY())</f>
        <v>-17</v>
      </c>
      <c r="S7637" s="29" t="str">
        <f aca="false">IF(C7637="&lt;&lt; vazio &gt;&gt;","VAZIA",IF(AND(O7637&lt;&gt;"",R7637&lt;0),"VENCIDO",IF(AND(O7637&lt;&gt;"",R7637&lt;=Parametros!$B$10),"PRÓX. VENCIMENTO",IF(F7637="Q","QUALIDADE",IF(F7637="S","BLOQUEADO",IF(F7637="R","RESTRITO/DEVOLUÇÃO",IF(OR(N7637="QUAR",N7637="QRES"),"QUARENTENA",IF(OR(B7637="DESCARTE",B7637="DEVOLUÇÃO"),"DESCARTE/DEVOLUÇÃO",IF(AND(D7637="",K7637&lt;&gt;""),"SEM LOTE",IF(AND(Q7637&lt;&gt;"",Q7637&gt;=Parametros!$B$11),"PARADO/SEM GIRO","OK"))))))))))</f>
        <v>VENCIDO</v>
      </c>
      <c r="T7637" s="29" t="str">
        <f aca="false">IF(AND($S7637="PARADO/SEM GIRO",$K7637="KG",OR(Painel!$B$5="(Todos)",A7637=Painel!$B$5)*OR(Painel!$E$5="(Todos)",P7637=Painel!$E$5)),$J7637+ROW()/10000000,"")</f>
        <v/>
      </c>
      <c r="U7637" s="29" t="n">
        <f aca="false">IF(AND($S7637="VENCIDO",$K7637="KG",OR(Painel!$B$5="(Todos)",A7637=Painel!$B$5)*OR(Painel!$E$5="(Todos)",P7637=Painel!$E$5)),$J7637+ROW()/10000000,"")</f>
        <v>275.0007637</v>
      </c>
    </row>
    <row r="7638" customFormat="false" ht="15" hidden="false" customHeight="false" outlineLevel="0" collapsed="false">
      <c r="A7638" s="29" t="s">
        <v>52</v>
      </c>
      <c r="B7638" s="29" t="s">
        <v>14231</v>
      </c>
      <c r="C7638" s="29" t="s">
        <v>398</v>
      </c>
      <c r="D7638" s="29" t="s">
        <v>885</v>
      </c>
      <c r="E7638" s="29" t="n">
        <v>1</v>
      </c>
      <c r="F7638" s="29"/>
      <c r="G7638" s="29" t="s">
        <v>14232</v>
      </c>
      <c r="H7638" s="30" t="n">
        <v>1102.5</v>
      </c>
      <c r="I7638" s="31" t="n">
        <v>46282</v>
      </c>
      <c r="J7638" s="30" t="n">
        <v>1102.5</v>
      </c>
      <c r="K7638" s="29" t="s">
        <v>120</v>
      </c>
      <c r="L7638" s="29" t="s">
        <v>400</v>
      </c>
      <c r="M7638" s="29"/>
      <c r="N7638" s="29" t="s">
        <v>122</v>
      </c>
      <c r="O7638" s="31" t="n">
        <v>46642</v>
      </c>
      <c r="P7638" s="29" t="s">
        <v>123</v>
      </c>
      <c r="Q7638" s="29" t="n">
        <f aca="false">IFERROR(VALUE(L7638),"")</f>
        <v>3</v>
      </c>
      <c r="R7638" s="29" t="n">
        <f aca="true">IF(O7638="","",O7638-TODAY())</f>
        <v>357</v>
      </c>
      <c r="S7638" s="29" t="str">
        <f aca="false">IF(C7638="&lt;&lt; vazio &gt;&gt;","VAZIA",IF(AND(O7638&lt;&gt;"",R7638&lt;0),"VENCIDO",IF(AND(O7638&lt;&gt;"",R7638&lt;=Parametros!$B$10),"PRÓX. VENCIMENTO",IF(F7638="Q","QUALIDADE",IF(F7638="S","BLOQUEADO",IF(F7638="R","RESTRITO/DEVOLUÇÃO",IF(OR(N7638="QUAR",N7638="QRES"),"QUARENTENA",IF(OR(B7638="DESCARTE",B7638="DEVOLUÇÃO"),"DESCARTE/DEVOLUÇÃO",IF(AND(D7638="",K7638&lt;&gt;""),"SEM LOTE",IF(AND(Q7638&lt;&gt;"",Q7638&gt;=Parametros!$B$11),"PARADO/SEM GIRO","OK"))))))))))</f>
        <v>OK</v>
      </c>
      <c r="T7638" s="29" t="str">
        <f aca="false">IF(AND($S7638="PARADO/SEM GIRO",$K7638="KG",OR(Painel!$B$5="(Todos)",A7638=Painel!$B$5)*OR(Painel!$E$5="(Todos)",P7638=Painel!$E$5)),$J7638+ROW()/10000000,"")</f>
        <v/>
      </c>
      <c r="U7638" s="29" t="str">
        <f aca="false">IF(AND($S7638="VENCIDO",$K7638="KG",OR(Painel!$B$5="(Todos)",A7638=Painel!$B$5)*OR(Painel!$E$5="(Todos)",P7638=Painel!$E$5)),$J7638+ROW()/10000000,"")</f>
        <v/>
      </c>
    </row>
    <row r="7639" customFormat="false" ht="15" hidden="false" customHeight="false" outlineLevel="0" collapsed="false">
      <c r="A7639" s="29" t="s">
        <v>52</v>
      </c>
      <c r="B7639" s="29" t="s">
        <v>14233</v>
      </c>
      <c r="C7639" s="29" t="s">
        <v>115</v>
      </c>
      <c r="D7639" s="29"/>
      <c r="E7639" s="29" t="n">
        <v>0</v>
      </c>
      <c r="F7639" s="29"/>
      <c r="G7639" s="29"/>
      <c r="H7639" s="30" t="n">
        <v>0</v>
      </c>
      <c r="I7639" s="29"/>
      <c r="J7639" s="30" t="n">
        <v>0</v>
      </c>
      <c r="K7639" s="29"/>
      <c r="L7639" s="29" t="s">
        <v>116</v>
      </c>
      <c r="M7639" s="29"/>
      <c r="N7639" s="29"/>
      <c r="O7639" s="29"/>
      <c r="P7639" s="29"/>
      <c r="Q7639" s="29" t="n">
        <f aca="false">IFERROR(VALUE(L7639),"")</f>
        <v>0</v>
      </c>
      <c r="R7639" s="29" t="str">
        <f aca="true">IF(O7639="","",O7639-TODAY())</f>
        <v/>
      </c>
      <c r="S7639" s="29" t="str">
        <f aca="false">IF(C7639="&lt;&lt; vazio &gt;&gt;","VAZIA",IF(AND(O7639&lt;&gt;"",R7639&lt;0),"VENCIDO",IF(AND(O7639&lt;&gt;"",R7639&lt;=Parametros!$B$10),"PRÓX. VENCIMENTO",IF(F7639="Q","QUALIDADE",IF(F7639="S","BLOQUEADO",IF(F7639="R","RESTRITO/DEVOLUÇÃO",IF(OR(N7639="QUAR",N7639="QRES"),"QUARENTENA",IF(OR(B7639="DESCARTE",B7639="DEVOLUÇÃO"),"DESCARTE/DEVOLUÇÃO",IF(AND(D7639="",K7639&lt;&gt;""),"SEM LOTE",IF(AND(Q7639&lt;&gt;"",Q7639&gt;=Parametros!$B$11),"PARADO/SEM GIRO","OK"))))))))))</f>
        <v>VAZIA</v>
      </c>
      <c r="T7639" s="29" t="str">
        <f aca="false">IF(AND($S7639="PARADO/SEM GIRO",$K7639="KG",OR(Painel!$B$5="(Todos)",A7639=Painel!$B$5)*OR(Painel!$E$5="(Todos)",P7639=Painel!$E$5)),$J7639+ROW()/10000000,"")</f>
        <v/>
      </c>
      <c r="U7639" s="29" t="str">
        <f aca="false">IF(AND($S7639="VENCIDO",$K7639="KG",OR(Painel!$B$5="(Todos)",A7639=Painel!$B$5)*OR(Painel!$E$5="(Todos)",P7639=Painel!$E$5)),$J7639+ROW()/10000000,"")</f>
        <v/>
      </c>
    </row>
    <row r="7640" customFormat="false" ht="15" hidden="false" customHeight="false" outlineLevel="0" collapsed="false">
      <c r="A7640" s="29" t="s">
        <v>52</v>
      </c>
      <c r="B7640" s="29" t="s">
        <v>14234</v>
      </c>
      <c r="C7640" s="29" t="s">
        <v>3915</v>
      </c>
      <c r="D7640" s="29" t="s">
        <v>3916</v>
      </c>
      <c r="E7640" s="29" t="n">
        <v>1</v>
      </c>
      <c r="F7640" s="29"/>
      <c r="G7640" s="29" t="s">
        <v>14235</v>
      </c>
      <c r="H7640" s="30" t="n">
        <v>240</v>
      </c>
      <c r="I7640" s="31" t="n">
        <v>46267</v>
      </c>
      <c r="J7640" s="30" t="n">
        <v>240</v>
      </c>
      <c r="K7640" s="29" t="s">
        <v>120</v>
      </c>
      <c r="L7640" s="29" t="s">
        <v>2513</v>
      </c>
      <c r="M7640" s="29"/>
      <c r="N7640" s="29" t="s">
        <v>134</v>
      </c>
      <c r="O7640" s="31" t="n">
        <v>46357</v>
      </c>
      <c r="P7640" s="29" t="s">
        <v>123</v>
      </c>
      <c r="Q7640" s="29" t="n">
        <f aca="false">IFERROR(VALUE(L7640),"")</f>
        <v>18</v>
      </c>
      <c r="R7640" s="29" t="n">
        <f aca="true">IF(O7640="","",O7640-TODAY())</f>
        <v>72</v>
      </c>
      <c r="S7640" s="29" t="str">
        <f aca="false">IF(C7640="&lt;&lt; vazio &gt;&gt;","VAZIA",IF(AND(O7640&lt;&gt;"",R7640&lt;0),"VENCIDO",IF(AND(O7640&lt;&gt;"",R7640&lt;=Parametros!$B$10),"PRÓX. VENCIMENTO",IF(F7640="Q","QUALIDADE",IF(F7640="S","BLOQUEADO",IF(F7640="R","RESTRITO/DEVOLUÇÃO",IF(OR(N7640="QUAR",N7640="QRES"),"QUARENTENA",IF(OR(B7640="DESCARTE",B7640="DEVOLUÇÃO"),"DESCARTE/DEVOLUÇÃO",IF(AND(D7640="",K7640&lt;&gt;""),"SEM LOTE",IF(AND(Q7640&lt;&gt;"",Q7640&gt;=Parametros!$B$11),"PARADO/SEM GIRO","OK"))))))))))</f>
        <v>OK</v>
      </c>
      <c r="T7640" s="29" t="str">
        <f aca="false">IF(AND($S7640="PARADO/SEM GIRO",$K7640="KG",OR(Painel!$B$5="(Todos)",A7640=Painel!$B$5)*OR(Painel!$E$5="(Todos)",P7640=Painel!$E$5)),$J7640+ROW()/10000000,"")</f>
        <v/>
      </c>
      <c r="U7640" s="29" t="str">
        <f aca="false">IF(AND($S7640="VENCIDO",$K7640="KG",OR(Painel!$B$5="(Todos)",A7640=Painel!$B$5)*OR(Painel!$E$5="(Todos)",P7640=Painel!$E$5)),$J7640+ROW()/10000000,"")</f>
        <v/>
      </c>
    </row>
    <row r="7641" customFormat="false" ht="15" hidden="false" customHeight="false" outlineLevel="0" collapsed="false">
      <c r="A7641" s="29" t="s">
        <v>52</v>
      </c>
      <c r="B7641" s="29" t="s">
        <v>14236</v>
      </c>
      <c r="C7641" s="29" t="s">
        <v>115</v>
      </c>
      <c r="D7641" s="29"/>
      <c r="E7641" s="29" t="n">
        <v>0</v>
      </c>
      <c r="F7641" s="29"/>
      <c r="G7641" s="29"/>
      <c r="H7641" s="30" t="n">
        <v>0</v>
      </c>
      <c r="I7641" s="29"/>
      <c r="J7641" s="30" t="n">
        <v>0</v>
      </c>
      <c r="K7641" s="29"/>
      <c r="L7641" s="29" t="s">
        <v>116</v>
      </c>
      <c r="M7641" s="29"/>
      <c r="N7641" s="29"/>
      <c r="O7641" s="29"/>
      <c r="P7641" s="29"/>
      <c r="Q7641" s="29" t="n">
        <f aca="false">IFERROR(VALUE(L7641),"")</f>
        <v>0</v>
      </c>
      <c r="R7641" s="29" t="str">
        <f aca="true">IF(O7641="","",O7641-TODAY())</f>
        <v/>
      </c>
      <c r="S7641" s="29" t="str">
        <f aca="false">IF(C7641="&lt;&lt; vazio &gt;&gt;","VAZIA",IF(AND(O7641&lt;&gt;"",R7641&lt;0),"VENCIDO",IF(AND(O7641&lt;&gt;"",R7641&lt;=Parametros!$B$10),"PRÓX. VENCIMENTO",IF(F7641="Q","QUALIDADE",IF(F7641="S","BLOQUEADO",IF(F7641="R","RESTRITO/DEVOLUÇÃO",IF(OR(N7641="QUAR",N7641="QRES"),"QUARENTENA",IF(OR(B7641="DESCARTE",B7641="DEVOLUÇÃO"),"DESCARTE/DEVOLUÇÃO",IF(AND(D7641="",K7641&lt;&gt;""),"SEM LOTE",IF(AND(Q7641&lt;&gt;"",Q7641&gt;=Parametros!$B$11),"PARADO/SEM GIRO","OK"))))))))))</f>
        <v>VAZIA</v>
      </c>
      <c r="T7641" s="29" t="str">
        <f aca="false">IF(AND($S7641="PARADO/SEM GIRO",$K7641="KG",OR(Painel!$B$5="(Todos)",A7641=Painel!$B$5)*OR(Painel!$E$5="(Todos)",P7641=Painel!$E$5)),$J7641+ROW()/10000000,"")</f>
        <v/>
      </c>
      <c r="U7641" s="29" t="str">
        <f aca="false">IF(AND($S7641="VENCIDO",$K7641="KG",OR(Painel!$B$5="(Todos)",A7641=Painel!$B$5)*OR(Painel!$E$5="(Todos)",P7641=Painel!$E$5)),$J7641+ROW()/10000000,"")</f>
        <v/>
      </c>
    </row>
    <row r="7642" customFormat="false" ht="15" hidden="false" customHeight="false" outlineLevel="0" collapsed="false">
      <c r="A7642" s="29" t="s">
        <v>52</v>
      </c>
      <c r="B7642" s="29" t="s">
        <v>14237</v>
      </c>
      <c r="C7642" s="29" t="s">
        <v>278</v>
      </c>
      <c r="D7642" s="29" t="s">
        <v>4946</v>
      </c>
      <c r="E7642" s="29" t="n">
        <v>1</v>
      </c>
      <c r="F7642" s="29"/>
      <c r="G7642" s="29" t="s">
        <v>14238</v>
      </c>
      <c r="H7642" s="30" t="n">
        <v>545.4</v>
      </c>
      <c r="I7642" s="31" t="n">
        <v>46185</v>
      </c>
      <c r="J7642" s="30" t="n">
        <v>545.4</v>
      </c>
      <c r="K7642" s="29" t="s">
        <v>120</v>
      </c>
      <c r="L7642" s="29" t="s">
        <v>1617</v>
      </c>
      <c r="M7642" s="29"/>
      <c r="N7642" s="29" t="s">
        <v>122</v>
      </c>
      <c r="O7642" s="31" t="n">
        <v>46721</v>
      </c>
      <c r="P7642" s="29" t="s">
        <v>123</v>
      </c>
      <c r="Q7642" s="29" t="n">
        <f aca="false">IFERROR(VALUE(L7642),"")</f>
        <v>100</v>
      </c>
      <c r="R7642" s="29" t="n">
        <f aca="true">IF(O7642="","",O7642-TODAY())</f>
        <v>436</v>
      </c>
      <c r="S7642" s="29" t="str">
        <f aca="false">IF(C7642="&lt;&lt; vazio &gt;&gt;","VAZIA",IF(AND(O7642&lt;&gt;"",R7642&lt;0),"VENCIDO",IF(AND(O7642&lt;&gt;"",R7642&lt;=Parametros!$B$10),"PRÓX. VENCIMENTO",IF(F7642="Q","QUALIDADE",IF(F7642="S","BLOQUEADO",IF(F7642="R","RESTRITO/DEVOLUÇÃO",IF(OR(N7642="QUAR",N7642="QRES"),"QUARENTENA",IF(OR(B7642="DESCARTE",B7642="DEVOLUÇÃO"),"DESCARTE/DEVOLUÇÃO",IF(AND(D7642="",K7642&lt;&gt;""),"SEM LOTE",IF(AND(Q7642&lt;&gt;"",Q7642&gt;=Parametros!$B$11),"PARADO/SEM GIRO","OK"))))))))))</f>
        <v>PARADO/SEM GIRO</v>
      </c>
      <c r="T7642" s="29" t="n">
        <f aca="false">IF(AND($S7642="PARADO/SEM GIRO",$K7642="KG",OR(Painel!$B$5="(Todos)",A7642=Painel!$B$5)*OR(Painel!$E$5="(Todos)",P7642=Painel!$E$5)),$J7642+ROW()/10000000,"")</f>
        <v>545.4007642</v>
      </c>
      <c r="U7642" s="29" t="str">
        <f aca="false">IF(AND($S7642="VENCIDO",$K7642="KG",OR(Painel!$B$5="(Todos)",A7642=Painel!$B$5)*OR(Painel!$E$5="(Todos)",P7642=Painel!$E$5)),$J7642+ROW()/10000000,"")</f>
        <v/>
      </c>
    </row>
    <row r="7643" customFormat="false" ht="15" hidden="false" customHeight="false" outlineLevel="0" collapsed="false">
      <c r="A7643" s="29" t="s">
        <v>52</v>
      </c>
      <c r="B7643" s="29" t="s">
        <v>14239</v>
      </c>
      <c r="C7643" s="29" t="s">
        <v>231</v>
      </c>
      <c r="D7643" s="29" t="s">
        <v>13931</v>
      </c>
      <c r="E7643" s="29" t="n">
        <v>1</v>
      </c>
      <c r="F7643" s="29" t="s">
        <v>137</v>
      </c>
      <c r="G7643" s="29" t="s">
        <v>14240</v>
      </c>
      <c r="H7643" s="30" t="n">
        <v>590.4</v>
      </c>
      <c r="I7643" s="31" t="n">
        <v>46271</v>
      </c>
      <c r="J7643" s="30" t="n">
        <v>590.4</v>
      </c>
      <c r="K7643" s="29" t="s">
        <v>120</v>
      </c>
      <c r="L7643" s="29" t="s">
        <v>221</v>
      </c>
      <c r="M7643" s="29"/>
      <c r="N7643" s="29" t="s">
        <v>134</v>
      </c>
      <c r="O7643" s="31" t="n">
        <v>46293</v>
      </c>
      <c r="P7643" s="29" t="s">
        <v>123</v>
      </c>
      <c r="Q7643" s="29" t="n">
        <f aca="false">IFERROR(VALUE(L7643),"")</f>
        <v>14</v>
      </c>
      <c r="R7643" s="29" t="n">
        <f aca="true">IF(O7643="","",O7643-TODAY())</f>
        <v>8</v>
      </c>
      <c r="S7643" s="29" t="str">
        <f aca="false">IF(C7643="&lt;&lt; vazio &gt;&gt;","VAZIA",IF(AND(O7643&lt;&gt;"",R7643&lt;0),"VENCIDO",IF(AND(O7643&lt;&gt;"",R7643&lt;=Parametros!$B$10),"PRÓX. VENCIMENTO",IF(F7643="Q","QUALIDADE",IF(F7643="S","BLOQUEADO",IF(F7643="R","RESTRITO/DEVOLUÇÃO",IF(OR(N7643="QUAR",N7643="QRES"),"QUARENTENA",IF(OR(B7643="DESCARTE",B7643="DEVOLUÇÃO"),"DESCARTE/DEVOLUÇÃO",IF(AND(D7643="",K7643&lt;&gt;""),"SEM LOTE",IF(AND(Q7643&lt;&gt;"",Q7643&gt;=Parametros!$B$11),"PARADO/SEM GIRO","OK"))))))))))</f>
        <v>PRÓX. VENCIMENTO</v>
      </c>
      <c r="T7643" s="29" t="str">
        <f aca="false">IF(AND($S7643="PARADO/SEM GIRO",$K7643="KG",OR(Painel!$B$5="(Todos)",A7643=Painel!$B$5)*OR(Painel!$E$5="(Todos)",P7643=Painel!$E$5)),$J7643+ROW()/10000000,"")</f>
        <v/>
      </c>
      <c r="U7643" s="29" t="str">
        <f aca="false">IF(AND($S7643="VENCIDO",$K7643="KG",OR(Painel!$B$5="(Todos)",A7643=Painel!$B$5)*OR(Painel!$E$5="(Todos)",P7643=Painel!$E$5)),$J7643+ROW()/10000000,"")</f>
        <v/>
      </c>
    </row>
    <row r="7644" customFormat="false" ht="15" hidden="false" customHeight="false" outlineLevel="0" collapsed="false">
      <c r="A7644" s="29" t="s">
        <v>52</v>
      </c>
      <c r="B7644" s="29" t="s">
        <v>14241</v>
      </c>
      <c r="C7644" s="29" t="s">
        <v>115</v>
      </c>
      <c r="D7644" s="29"/>
      <c r="E7644" s="29" t="n">
        <v>0</v>
      </c>
      <c r="F7644" s="29"/>
      <c r="G7644" s="29"/>
      <c r="H7644" s="30" t="n">
        <v>0</v>
      </c>
      <c r="I7644" s="29"/>
      <c r="J7644" s="30" t="n">
        <v>0</v>
      </c>
      <c r="K7644" s="29"/>
      <c r="L7644" s="29" t="s">
        <v>116</v>
      </c>
      <c r="M7644" s="29"/>
      <c r="N7644" s="29"/>
      <c r="O7644" s="29"/>
      <c r="P7644" s="29"/>
      <c r="Q7644" s="29" t="n">
        <f aca="false">IFERROR(VALUE(L7644),"")</f>
        <v>0</v>
      </c>
      <c r="R7644" s="29" t="str">
        <f aca="true">IF(O7644="","",O7644-TODAY())</f>
        <v/>
      </c>
      <c r="S7644" s="29" t="str">
        <f aca="false">IF(C7644="&lt;&lt; vazio &gt;&gt;","VAZIA",IF(AND(O7644&lt;&gt;"",R7644&lt;0),"VENCIDO",IF(AND(O7644&lt;&gt;"",R7644&lt;=Parametros!$B$10),"PRÓX. VENCIMENTO",IF(F7644="Q","QUALIDADE",IF(F7644="S","BLOQUEADO",IF(F7644="R","RESTRITO/DEVOLUÇÃO",IF(OR(N7644="QUAR",N7644="QRES"),"QUARENTENA",IF(OR(B7644="DESCARTE",B7644="DEVOLUÇÃO"),"DESCARTE/DEVOLUÇÃO",IF(AND(D7644="",K7644&lt;&gt;""),"SEM LOTE",IF(AND(Q7644&lt;&gt;"",Q7644&gt;=Parametros!$B$11),"PARADO/SEM GIRO","OK"))))))))))</f>
        <v>VAZIA</v>
      </c>
      <c r="T7644" s="29" t="str">
        <f aca="false">IF(AND($S7644="PARADO/SEM GIRO",$K7644="KG",OR(Painel!$B$5="(Todos)",A7644=Painel!$B$5)*OR(Painel!$E$5="(Todos)",P7644=Painel!$E$5)),$J7644+ROW()/10000000,"")</f>
        <v/>
      </c>
      <c r="U7644" s="29" t="str">
        <f aca="false">IF(AND($S7644="VENCIDO",$K7644="KG",OR(Painel!$B$5="(Todos)",A7644=Painel!$B$5)*OR(Painel!$E$5="(Todos)",P7644=Painel!$E$5)),$J7644+ROW()/10000000,"")</f>
        <v/>
      </c>
    </row>
    <row r="7645" customFormat="false" ht="15" hidden="false" customHeight="false" outlineLevel="0" collapsed="false">
      <c r="A7645" s="29" t="s">
        <v>52</v>
      </c>
      <c r="B7645" s="29" t="s">
        <v>14242</v>
      </c>
      <c r="C7645" s="29" t="s">
        <v>186</v>
      </c>
      <c r="D7645" s="29" t="s">
        <v>427</v>
      </c>
      <c r="E7645" s="29" t="n">
        <v>1</v>
      </c>
      <c r="F7645" s="29"/>
      <c r="G7645" s="29" t="s">
        <v>14243</v>
      </c>
      <c r="H7645" s="30" t="n">
        <v>545.4</v>
      </c>
      <c r="I7645" s="31" t="n">
        <v>46273</v>
      </c>
      <c r="J7645" s="30" t="n">
        <v>545.4</v>
      </c>
      <c r="K7645" s="29" t="s">
        <v>120</v>
      </c>
      <c r="L7645" s="29" t="s">
        <v>149</v>
      </c>
      <c r="M7645" s="29"/>
      <c r="N7645" s="29" t="s">
        <v>122</v>
      </c>
      <c r="O7645" s="31" t="n">
        <v>46811</v>
      </c>
      <c r="P7645" s="29" t="s">
        <v>123</v>
      </c>
      <c r="Q7645" s="29" t="n">
        <f aca="false">IFERROR(VALUE(L7645),"")</f>
        <v>12</v>
      </c>
      <c r="R7645" s="29" t="n">
        <f aca="true">IF(O7645="","",O7645-TODAY())</f>
        <v>526</v>
      </c>
      <c r="S7645" s="29" t="str">
        <f aca="false">IF(C7645="&lt;&lt; vazio &gt;&gt;","VAZIA",IF(AND(O7645&lt;&gt;"",R7645&lt;0),"VENCIDO",IF(AND(O7645&lt;&gt;"",R7645&lt;=Parametros!$B$10),"PRÓX. VENCIMENTO",IF(F7645="Q","QUALIDADE",IF(F7645="S","BLOQUEADO",IF(F7645="R","RESTRITO/DEVOLUÇÃO",IF(OR(N7645="QUAR",N7645="QRES"),"QUARENTENA",IF(OR(B7645="DESCARTE",B7645="DEVOLUÇÃO"),"DESCARTE/DEVOLUÇÃO",IF(AND(D7645="",K7645&lt;&gt;""),"SEM LOTE",IF(AND(Q7645&lt;&gt;"",Q7645&gt;=Parametros!$B$11),"PARADO/SEM GIRO","OK"))))))))))</f>
        <v>OK</v>
      </c>
      <c r="T7645" s="29" t="str">
        <f aca="false">IF(AND($S7645="PARADO/SEM GIRO",$K7645="KG",OR(Painel!$B$5="(Todos)",A7645=Painel!$B$5)*OR(Painel!$E$5="(Todos)",P7645=Painel!$E$5)),$J7645+ROW()/10000000,"")</f>
        <v/>
      </c>
      <c r="U7645" s="29" t="str">
        <f aca="false">IF(AND($S7645="VENCIDO",$K7645="KG",OR(Painel!$B$5="(Todos)",A7645=Painel!$B$5)*OR(Painel!$E$5="(Todos)",P7645=Painel!$E$5)),$J7645+ROW()/10000000,"")</f>
        <v/>
      </c>
    </row>
    <row r="7646" customFormat="false" ht="15" hidden="false" customHeight="false" outlineLevel="0" collapsed="false">
      <c r="A7646" s="29" t="s">
        <v>52</v>
      </c>
      <c r="B7646" s="29" t="s">
        <v>14244</v>
      </c>
      <c r="C7646" s="29" t="s">
        <v>536</v>
      </c>
      <c r="D7646" s="29" t="s">
        <v>537</v>
      </c>
      <c r="E7646" s="29" t="n">
        <v>1</v>
      </c>
      <c r="F7646" s="29"/>
      <c r="G7646" s="29" t="s">
        <v>14245</v>
      </c>
      <c r="H7646" s="30" t="n">
        <v>800</v>
      </c>
      <c r="I7646" s="31" t="n">
        <v>46213</v>
      </c>
      <c r="J7646" s="30" t="n">
        <v>800</v>
      </c>
      <c r="K7646" s="29" t="s">
        <v>120</v>
      </c>
      <c r="L7646" s="29" t="s">
        <v>12795</v>
      </c>
      <c r="M7646" s="29"/>
      <c r="N7646" s="29" t="s">
        <v>122</v>
      </c>
      <c r="O7646" s="31" t="n">
        <v>46937</v>
      </c>
      <c r="P7646" s="29" t="s">
        <v>123</v>
      </c>
      <c r="Q7646" s="29" t="n">
        <f aca="false">IFERROR(VALUE(L7646),"")</f>
        <v>72</v>
      </c>
      <c r="R7646" s="29" t="n">
        <f aca="true">IF(O7646="","",O7646-TODAY())</f>
        <v>652</v>
      </c>
      <c r="S7646" s="29" t="str">
        <f aca="false">IF(C7646="&lt;&lt; vazio &gt;&gt;","VAZIA",IF(AND(O7646&lt;&gt;"",R7646&lt;0),"VENCIDO",IF(AND(O7646&lt;&gt;"",R7646&lt;=Parametros!$B$10),"PRÓX. VENCIMENTO",IF(F7646="Q","QUALIDADE",IF(F7646="S","BLOQUEADO",IF(F7646="R","RESTRITO/DEVOLUÇÃO",IF(OR(N7646="QUAR",N7646="QRES"),"QUARENTENA",IF(OR(B7646="DESCARTE",B7646="DEVOLUÇÃO"),"DESCARTE/DEVOLUÇÃO",IF(AND(D7646="",K7646&lt;&gt;""),"SEM LOTE",IF(AND(Q7646&lt;&gt;"",Q7646&gt;=Parametros!$B$11),"PARADO/SEM GIRO","OK"))))))))))</f>
        <v>OK</v>
      </c>
      <c r="T7646" s="29" t="str">
        <f aca="false">IF(AND($S7646="PARADO/SEM GIRO",$K7646="KG",OR(Painel!$B$5="(Todos)",A7646=Painel!$B$5)*OR(Painel!$E$5="(Todos)",P7646=Painel!$E$5)),$J7646+ROW()/10000000,"")</f>
        <v/>
      </c>
      <c r="U7646" s="29" t="str">
        <f aca="false">IF(AND($S7646="VENCIDO",$K7646="KG",OR(Painel!$B$5="(Todos)",A7646=Painel!$B$5)*OR(Painel!$E$5="(Todos)",P7646=Painel!$E$5)),$J7646+ROW()/10000000,"")</f>
        <v/>
      </c>
    </row>
    <row r="7647" customFormat="false" ht="15" hidden="false" customHeight="false" outlineLevel="0" collapsed="false">
      <c r="A7647" s="29" t="s">
        <v>52</v>
      </c>
      <c r="B7647" s="29" t="s">
        <v>14246</v>
      </c>
      <c r="C7647" s="29" t="s">
        <v>177</v>
      </c>
      <c r="D7647" s="29" t="s">
        <v>7797</v>
      </c>
      <c r="E7647" s="29" t="n">
        <v>1</v>
      </c>
      <c r="F7647" s="29"/>
      <c r="G7647" s="29" t="s">
        <v>14247</v>
      </c>
      <c r="H7647" s="30" t="n">
        <v>603</v>
      </c>
      <c r="I7647" s="31" t="n">
        <v>46183</v>
      </c>
      <c r="J7647" s="30" t="n">
        <v>603</v>
      </c>
      <c r="K7647" s="29" t="s">
        <v>120</v>
      </c>
      <c r="L7647" s="29" t="s">
        <v>1096</v>
      </c>
      <c r="M7647" s="29"/>
      <c r="N7647" s="29" t="s">
        <v>122</v>
      </c>
      <c r="O7647" s="31" t="n">
        <v>46550</v>
      </c>
      <c r="P7647" s="29" t="s">
        <v>123</v>
      </c>
      <c r="Q7647" s="29" t="n">
        <f aca="false">IFERROR(VALUE(L7647),"")</f>
        <v>102</v>
      </c>
      <c r="R7647" s="29" t="n">
        <f aca="true">IF(O7647="","",O7647-TODAY())</f>
        <v>265</v>
      </c>
      <c r="S7647" s="29" t="str">
        <f aca="false">IF(C7647="&lt;&lt; vazio &gt;&gt;","VAZIA",IF(AND(O7647&lt;&gt;"",R7647&lt;0),"VENCIDO",IF(AND(O7647&lt;&gt;"",R7647&lt;=Parametros!$B$10),"PRÓX. VENCIMENTO",IF(F7647="Q","QUALIDADE",IF(F7647="S","BLOQUEADO",IF(F7647="R","RESTRITO/DEVOLUÇÃO",IF(OR(N7647="QUAR",N7647="QRES"),"QUARENTENA",IF(OR(B7647="DESCARTE",B7647="DEVOLUÇÃO"),"DESCARTE/DEVOLUÇÃO",IF(AND(D7647="",K7647&lt;&gt;""),"SEM LOTE",IF(AND(Q7647&lt;&gt;"",Q7647&gt;=Parametros!$B$11),"PARADO/SEM GIRO","OK"))))))))))</f>
        <v>PARADO/SEM GIRO</v>
      </c>
      <c r="T7647" s="29" t="n">
        <f aca="false">IF(AND($S7647="PARADO/SEM GIRO",$K7647="KG",OR(Painel!$B$5="(Todos)",A7647=Painel!$B$5)*OR(Painel!$E$5="(Todos)",P7647=Painel!$E$5)),$J7647+ROW()/10000000,"")</f>
        <v>603.0007647</v>
      </c>
      <c r="U7647" s="29" t="str">
        <f aca="false">IF(AND($S7647="VENCIDO",$K7647="KG",OR(Painel!$B$5="(Todos)",A7647=Painel!$B$5)*OR(Painel!$E$5="(Todos)",P7647=Painel!$E$5)),$J7647+ROW()/10000000,"")</f>
        <v/>
      </c>
    </row>
    <row r="7648" customFormat="false" ht="15" hidden="false" customHeight="false" outlineLevel="0" collapsed="false">
      <c r="A7648" s="29" t="s">
        <v>52</v>
      </c>
      <c r="B7648" s="29" t="s">
        <v>14248</v>
      </c>
      <c r="C7648" s="29" t="s">
        <v>115</v>
      </c>
      <c r="D7648" s="29"/>
      <c r="E7648" s="29" t="n">
        <v>0</v>
      </c>
      <c r="F7648" s="29"/>
      <c r="G7648" s="29"/>
      <c r="H7648" s="30" t="n">
        <v>0</v>
      </c>
      <c r="I7648" s="29"/>
      <c r="J7648" s="30" t="n">
        <v>0</v>
      </c>
      <c r="K7648" s="29"/>
      <c r="L7648" s="29" t="s">
        <v>116</v>
      </c>
      <c r="M7648" s="29"/>
      <c r="N7648" s="29"/>
      <c r="O7648" s="29"/>
      <c r="P7648" s="29"/>
      <c r="Q7648" s="29" t="n">
        <f aca="false">IFERROR(VALUE(L7648),"")</f>
        <v>0</v>
      </c>
      <c r="R7648" s="29" t="str">
        <f aca="true">IF(O7648="","",O7648-TODAY())</f>
        <v/>
      </c>
      <c r="S7648" s="29" t="str">
        <f aca="false">IF(C7648="&lt;&lt; vazio &gt;&gt;","VAZIA",IF(AND(O7648&lt;&gt;"",R7648&lt;0),"VENCIDO",IF(AND(O7648&lt;&gt;"",R7648&lt;=Parametros!$B$10),"PRÓX. VENCIMENTO",IF(F7648="Q","QUALIDADE",IF(F7648="S","BLOQUEADO",IF(F7648="R","RESTRITO/DEVOLUÇÃO",IF(OR(N7648="QUAR",N7648="QRES"),"QUARENTENA",IF(OR(B7648="DESCARTE",B7648="DEVOLUÇÃO"),"DESCARTE/DEVOLUÇÃO",IF(AND(D7648="",K7648&lt;&gt;""),"SEM LOTE",IF(AND(Q7648&lt;&gt;"",Q7648&gt;=Parametros!$B$11),"PARADO/SEM GIRO","OK"))))))))))</f>
        <v>VAZIA</v>
      </c>
      <c r="T7648" s="29" t="str">
        <f aca="false">IF(AND($S7648="PARADO/SEM GIRO",$K7648="KG",OR(Painel!$B$5="(Todos)",A7648=Painel!$B$5)*OR(Painel!$E$5="(Todos)",P7648=Painel!$E$5)),$J7648+ROW()/10000000,"")</f>
        <v/>
      </c>
      <c r="U7648" s="29" t="str">
        <f aca="false">IF(AND($S7648="VENCIDO",$K7648="KG",OR(Painel!$B$5="(Todos)",A7648=Painel!$B$5)*OR(Painel!$E$5="(Todos)",P7648=Painel!$E$5)),$J7648+ROW()/10000000,"")</f>
        <v/>
      </c>
    </row>
    <row r="7649" customFormat="false" ht="15" hidden="false" customHeight="false" outlineLevel="0" collapsed="false">
      <c r="A7649" s="29" t="s">
        <v>52</v>
      </c>
      <c r="B7649" s="29" t="s">
        <v>14249</v>
      </c>
      <c r="C7649" s="29" t="s">
        <v>398</v>
      </c>
      <c r="D7649" s="29" t="s">
        <v>885</v>
      </c>
      <c r="E7649" s="29" t="n">
        <v>1</v>
      </c>
      <c r="F7649" s="29"/>
      <c r="G7649" s="29" t="s">
        <v>14250</v>
      </c>
      <c r="H7649" s="30" t="n">
        <v>1102.5</v>
      </c>
      <c r="I7649" s="31" t="n">
        <v>46282</v>
      </c>
      <c r="J7649" s="30" t="n">
        <v>1102.5</v>
      </c>
      <c r="K7649" s="29" t="s">
        <v>120</v>
      </c>
      <c r="L7649" s="29" t="s">
        <v>400</v>
      </c>
      <c r="M7649" s="29"/>
      <c r="N7649" s="29" t="s">
        <v>122</v>
      </c>
      <c r="O7649" s="31" t="n">
        <v>46642</v>
      </c>
      <c r="P7649" s="29" t="s">
        <v>123</v>
      </c>
      <c r="Q7649" s="29" t="n">
        <f aca="false">IFERROR(VALUE(L7649),"")</f>
        <v>3</v>
      </c>
      <c r="R7649" s="29" t="n">
        <f aca="true">IF(O7649="","",O7649-TODAY())</f>
        <v>357</v>
      </c>
      <c r="S7649" s="29" t="str">
        <f aca="false">IF(C7649="&lt;&lt; vazio &gt;&gt;","VAZIA",IF(AND(O7649&lt;&gt;"",R7649&lt;0),"VENCIDO",IF(AND(O7649&lt;&gt;"",R7649&lt;=Parametros!$B$10),"PRÓX. VENCIMENTO",IF(F7649="Q","QUALIDADE",IF(F7649="S","BLOQUEADO",IF(F7649="R","RESTRITO/DEVOLUÇÃO",IF(OR(N7649="QUAR",N7649="QRES"),"QUARENTENA",IF(OR(B7649="DESCARTE",B7649="DEVOLUÇÃO"),"DESCARTE/DEVOLUÇÃO",IF(AND(D7649="",K7649&lt;&gt;""),"SEM LOTE",IF(AND(Q7649&lt;&gt;"",Q7649&gt;=Parametros!$B$11),"PARADO/SEM GIRO","OK"))))))))))</f>
        <v>OK</v>
      </c>
      <c r="T7649" s="29" t="str">
        <f aca="false">IF(AND($S7649="PARADO/SEM GIRO",$K7649="KG",OR(Painel!$B$5="(Todos)",A7649=Painel!$B$5)*OR(Painel!$E$5="(Todos)",P7649=Painel!$E$5)),$J7649+ROW()/10000000,"")</f>
        <v/>
      </c>
      <c r="U7649" s="29" t="str">
        <f aca="false">IF(AND($S7649="VENCIDO",$K7649="KG",OR(Painel!$B$5="(Todos)",A7649=Painel!$B$5)*OR(Painel!$E$5="(Todos)",P7649=Painel!$E$5)),$J7649+ROW()/10000000,"")</f>
        <v/>
      </c>
    </row>
    <row r="7650" customFormat="false" ht="15" hidden="false" customHeight="false" outlineLevel="0" collapsed="false">
      <c r="A7650" s="29" t="s">
        <v>52</v>
      </c>
      <c r="B7650" s="29" t="s">
        <v>14251</v>
      </c>
      <c r="C7650" s="29" t="s">
        <v>398</v>
      </c>
      <c r="D7650" s="29" t="s">
        <v>885</v>
      </c>
      <c r="E7650" s="29" t="n">
        <v>1</v>
      </c>
      <c r="F7650" s="29"/>
      <c r="G7650" s="29" t="s">
        <v>14252</v>
      </c>
      <c r="H7650" s="30" t="n">
        <v>1102.5</v>
      </c>
      <c r="I7650" s="31" t="n">
        <v>46282</v>
      </c>
      <c r="J7650" s="30" t="n">
        <v>1102.5</v>
      </c>
      <c r="K7650" s="29" t="s">
        <v>120</v>
      </c>
      <c r="L7650" s="29" t="s">
        <v>400</v>
      </c>
      <c r="M7650" s="29"/>
      <c r="N7650" s="29" t="s">
        <v>122</v>
      </c>
      <c r="O7650" s="31" t="n">
        <v>46642</v>
      </c>
      <c r="P7650" s="29" t="s">
        <v>123</v>
      </c>
      <c r="Q7650" s="29" t="n">
        <f aca="false">IFERROR(VALUE(L7650),"")</f>
        <v>3</v>
      </c>
      <c r="R7650" s="29" t="n">
        <f aca="true">IF(O7650="","",O7650-TODAY())</f>
        <v>357</v>
      </c>
      <c r="S7650" s="29" t="str">
        <f aca="false">IF(C7650="&lt;&lt; vazio &gt;&gt;","VAZIA",IF(AND(O7650&lt;&gt;"",R7650&lt;0),"VENCIDO",IF(AND(O7650&lt;&gt;"",R7650&lt;=Parametros!$B$10),"PRÓX. VENCIMENTO",IF(F7650="Q","QUALIDADE",IF(F7650="S","BLOQUEADO",IF(F7650="R","RESTRITO/DEVOLUÇÃO",IF(OR(N7650="QUAR",N7650="QRES"),"QUARENTENA",IF(OR(B7650="DESCARTE",B7650="DEVOLUÇÃO"),"DESCARTE/DEVOLUÇÃO",IF(AND(D7650="",K7650&lt;&gt;""),"SEM LOTE",IF(AND(Q7650&lt;&gt;"",Q7650&gt;=Parametros!$B$11),"PARADO/SEM GIRO","OK"))))))))))</f>
        <v>OK</v>
      </c>
      <c r="T7650" s="29" t="str">
        <f aca="false">IF(AND($S7650="PARADO/SEM GIRO",$K7650="KG",OR(Painel!$B$5="(Todos)",A7650=Painel!$B$5)*OR(Painel!$E$5="(Todos)",P7650=Painel!$E$5)),$J7650+ROW()/10000000,"")</f>
        <v/>
      </c>
      <c r="U7650" s="29" t="str">
        <f aca="false">IF(AND($S7650="VENCIDO",$K7650="KG",OR(Painel!$B$5="(Todos)",A7650=Painel!$B$5)*OR(Painel!$E$5="(Todos)",P7650=Painel!$E$5)),$J7650+ROW()/10000000,"")</f>
        <v/>
      </c>
    </row>
    <row r="7651" customFormat="false" ht="15" hidden="false" customHeight="false" outlineLevel="0" collapsed="false">
      <c r="A7651" s="29" t="s">
        <v>52</v>
      </c>
      <c r="B7651" s="29" t="s">
        <v>14253</v>
      </c>
      <c r="C7651" s="29" t="s">
        <v>115</v>
      </c>
      <c r="D7651" s="29"/>
      <c r="E7651" s="29" t="n">
        <v>0</v>
      </c>
      <c r="F7651" s="29"/>
      <c r="G7651" s="29"/>
      <c r="H7651" s="30" t="n">
        <v>0</v>
      </c>
      <c r="I7651" s="29"/>
      <c r="J7651" s="30" t="n">
        <v>0</v>
      </c>
      <c r="K7651" s="29"/>
      <c r="L7651" s="29" t="s">
        <v>116</v>
      </c>
      <c r="M7651" s="29"/>
      <c r="N7651" s="29"/>
      <c r="O7651" s="29"/>
      <c r="P7651" s="29"/>
      <c r="Q7651" s="29" t="n">
        <f aca="false">IFERROR(VALUE(L7651),"")</f>
        <v>0</v>
      </c>
      <c r="R7651" s="29" t="str">
        <f aca="true">IF(O7651="","",O7651-TODAY())</f>
        <v/>
      </c>
      <c r="S7651" s="29" t="str">
        <f aca="false">IF(C7651="&lt;&lt; vazio &gt;&gt;","VAZIA",IF(AND(O7651&lt;&gt;"",R7651&lt;0),"VENCIDO",IF(AND(O7651&lt;&gt;"",R7651&lt;=Parametros!$B$10),"PRÓX. VENCIMENTO",IF(F7651="Q","QUALIDADE",IF(F7651="S","BLOQUEADO",IF(F7651="R","RESTRITO/DEVOLUÇÃO",IF(OR(N7651="QUAR",N7651="QRES"),"QUARENTENA",IF(OR(B7651="DESCARTE",B7651="DEVOLUÇÃO"),"DESCARTE/DEVOLUÇÃO",IF(AND(D7651="",K7651&lt;&gt;""),"SEM LOTE",IF(AND(Q7651&lt;&gt;"",Q7651&gt;=Parametros!$B$11),"PARADO/SEM GIRO","OK"))))))))))</f>
        <v>VAZIA</v>
      </c>
      <c r="T7651" s="29" t="str">
        <f aca="false">IF(AND($S7651="PARADO/SEM GIRO",$K7651="KG",OR(Painel!$B$5="(Todos)",A7651=Painel!$B$5)*OR(Painel!$E$5="(Todos)",P7651=Painel!$E$5)),$J7651+ROW()/10000000,"")</f>
        <v/>
      </c>
      <c r="U7651" s="29" t="str">
        <f aca="false">IF(AND($S7651="VENCIDO",$K7651="KG",OR(Painel!$B$5="(Todos)",A7651=Painel!$B$5)*OR(Painel!$E$5="(Todos)",P7651=Painel!$E$5)),$J7651+ROW()/10000000,"")</f>
        <v/>
      </c>
    </row>
    <row r="7652" customFormat="false" ht="15" hidden="false" customHeight="false" outlineLevel="0" collapsed="false">
      <c r="A7652" s="29" t="s">
        <v>52</v>
      </c>
      <c r="B7652" s="29" t="s">
        <v>14254</v>
      </c>
      <c r="C7652" s="29" t="s">
        <v>1578</v>
      </c>
      <c r="D7652" s="29" t="s">
        <v>14133</v>
      </c>
      <c r="E7652" s="29" t="n">
        <v>1</v>
      </c>
      <c r="F7652" s="29"/>
      <c r="G7652" s="29" t="s">
        <v>14255</v>
      </c>
      <c r="H7652" s="30" t="n">
        <v>800</v>
      </c>
      <c r="I7652" s="31" t="n">
        <v>46183</v>
      </c>
      <c r="J7652" s="30" t="n">
        <v>800</v>
      </c>
      <c r="K7652" s="29" t="s">
        <v>120</v>
      </c>
      <c r="L7652" s="29" t="s">
        <v>1096</v>
      </c>
      <c r="M7652" s="29"/>
      <c r="N7652" s="29" t="s">
        <v>122</v>
      </c>
      <c r="O7652" s="31" t="n">
        <v>46689</v>
      </c>
      <c r="P7652" s="29" t="s">
        <v>123</v>
      </c>
      <c r="Q7652" s="29" t="n">
        <f aca="false">IFERROR(VALUE(L7652),"")</f>
        <v>102</v>
      </c>
      <c r="R7652" s="29" t="n">
        <f aca="true">IF(O7652="","",O7652-TODAY())</f>
        <v>404</v>
      </c>
      <c r="S7652" s="29" t="str">
        <f aca="false">IF(C7652="&lt;&lt; vazio &gt;&gt;","VAZIA",IF(AND(O7652&lt;&gt;"",R7652&lt;0),"VENCIDO",IF(AND(O7652&lt;&gt;"",R7652&lt;=Parametros!$B$10),"PRÓX. VENCIMENTO",IF(F7652="Q","QUALIDADE",IF(F7652="S","BLOQUEADO",IF(F7652="R","RESTRITO/DEVOLUÇÃO",IF(OR(N7652="QUAR",N7652="QRES"),"QUARENTENA",IF(OR(B7652="DESCARTE",B7652="DEVOLUÇÃO"),"DESCARTE/DEVOLUÇÃO",IF(AND(D7652="",K7652&lt;&gt;""),"SEM LOTE",IF(AND(Q7652&lt;&gt;"",Q7652&gt;=Parametros!$B$11),"PARADO/SEM GIRO","OK"))))))))))</f>
        <v>PARADO/SEM GIRO</v>
      </c>
      <c r="T7652" s="29" t="n">
        <f aca="false">IF(AND($S7652="PARADO/SEM GIRO",$K7652="KG",OR(Painel!$B$5="(Todos)",A7652=Painel!$B$5)*OR(Painel!$E$5="(Todos)",P7652=Painel!$E$5)),$J7652+ROW()/10000000,"")</f>
        <v>800.0007652</v>
      </c>
      <c r="U7652" s="29" t="str">
        <f aca="false">IF(AND($S7652="VENCIDO",$K7652="KG",OR(Painel!$B$5="(Todos)",A7652=Painel!$B$5)*OR(Painel!$E$5="(Todos)",P7652=Painel!$E$5)),$J7652+ROW()/10000000,"")</f>
        <v/>
      </c>
    </row>
    <row r="7653" customFormat="false" ht="15" hidden="false" customHeight="false" outlineLevel="0" collapsed="false">
      <c r="A7653" s="29" t="s">
        <v>52</v>
      </c>
      <c r="B7653" s="29" t="s">
        <v>14256</v>
      </c>
      <c r="C7653" s="29" t="s">
        <v>115</v>
      </c>
      <c r="D7653" s="29"/>
      <c r="E7653" s="29" t="n">
        <v>0</v>
      </c>
      <c r="F7653" s="29"/>
      <c r="G7653" s="29"/>
      <c r="H7653" s="30" t="n">
        <v>0</v>
      </c>
      <c r="I7653" s="29"/>
      <c r="J7653" s="30" t="n">
        <v>0</v>
      </c>
      <c r="K7653" s="29"/>
      <c r="L7653" s="29" t="s">
        <v>116</v>
      </c>
      <c r="M7653" s="29"/>
      <c r="N7653" s="29"/>
      <c r="O7653" s="29"/>
      <c r="P7653" s="29"/>
      <c r="Q7653" s="29" t="n">
        <f aca="false">IFERROR(VALUE(L7653),"")</f>
        <v>0</v>
      </c>
      <c r="R7653" s="29" t="str">
        <f aca="true">IF(O7653="","",O7653-TODAY())</f>
        <v/>
      </c>
      <c r="S7653" s="29" t="str">
        <f aca="false">IF(C7653="&lt;&lt; vazio &gt;&gt;","VAZIA",IF(AND(O7653&lt;&gt;"",R7653&lt;0),"VENCIDO",IF(AND(O7653&lt;&gt;"",R7653&lt;=Parametros!$B$10),"PRÓX. VENCIMENTO",IF(F7653="Q","QUALIDADE",IF(F7653="S","BLOQUEADO",IF(F7653="R","RESTRITO/DEVOLUÇÃO",IF(OR(N7653="QUAR",N7653="QRES"),"QUARENTENA",IF(OR(B7653="DESCARTE",B7653="DEVOLUÇÃO"),"DESCARTE/DEVOLUÇÃO",IF(AND(D7653="",K7653&lt;&gt;""),"SEM LOTE",IF(AND(Q7653&lt;&gt;"",Q7653&gt;=Parametros!$B$11),"PARADO/SEM GIRO","OK"))))))))))</f>
        <v>VAZIA</v>
      </c>
      <c r="T7653" s="29" t="str">
        <f aca="false">IF(AND($S7653="PARADO/SEM GIRO",$K7653="KG",OR(Painel!$B$5="(Todos)",A7653=Painel!$B$5)*OR(Painel!$E$5="(Todos)",P7653=Painel!$E$5)),$J7653+ROW()/10000000,"")</f>
        <v/>
      </c>
      <c r="U7653" s="29" t="str">
        <f aca="false">IF(AND($S7653="VENCIDO",$K7653="KG",OR(Painel!$B$5="(Todos)",A7653=Painel!$B$5)*OR(Painel!$E$5="(Todos)",P7653=Painel!$E$5)),$J7653+ROW()/10000000,"")</f>
        <v/>
      </c>
    </row>
    <row r="7654" customFormat="false" ht="15" hidden="false" customHeight="false" outlineLevel="0" collapsed="false">
      <c r="A7654" s="29" t="s">
        <v>52</v>
      </c>
      <c r="B7654" s="29" t="s">
        <v>14257</v>
      </c>
      <c r="C7654" s="29" t="s">
        <v>169</v>
      </c>
      <c r="D7654" s="29" t="s">
        <v>545</v>
      </c>
      <c r="E7654" s="29" t="n">
        <v>1</v>
      </c>
      <c r="F7654" s="29"/>
      <c r="G7654" s="29" t="s">
        <v>14258</v>
      </c>
      <c r="H7654" s="30" t="n">
        <v>999.9</v>
      </c>
      <c r="I7654" s="31" t="n">
        <v>46245</v>
      </c>
      <c r="J7654" s="30" t="n">
        <v>999.9</v>
      </c>
      <c r="K7654" s="29" t="s">
        <v>120</v>
      </c>
      <c r="L7654" s="29" t="s">
        <v>2312</v>
      </c>
      <c r="M7654" s="29"/>
      <c r="N7654" s="29" t="s">
        <v>122</v>
      </c>
      <c r="O7654" s="31" t="n">
        <v>46602</v>
      </c>
      <c r="P7654" s="29" t="s">
        <v>123</v>
      </c>
      <c r="Q7654" s="29" t="n">
        <f aca="false">IFERROR(VALUE(L7654),"")</f>
        <v>40</v>
      </c>
      <c r="R7654" s="29" t="n">
        <f aca="true">IF(O7654="","",O7654-TODAY())</f>
        <v>317</v>
      </c>
      <c r="S7654" s="29" t="str">
        <f aca="false">IF(C7654="&lt;&lt; vazio &gt;&gt;","VAZIA",IF(AND(O7654&lt;&gt;"",R7654&lt;0),"VENCIDO",IF(AND(O7654&lt;&gt;"",R7654&lt;=Parametros!$B$10),"PRÓX. VENCIMENTO",IF(F7654="Q","QUALIDADE",IF(F7654="S","BLOQUEADO",IF(F7654="R","RESTRITO/DEVOLUÇÃO",IF(OR(N7654="QUAR",N7654="QRES"),"QUARENTENA",IF(OR(B7654="DESCARTE",B7654="DEVOLUÇÃO"),"DESCARTE/DEVOLUÇÃO",IF(AND(D7654="",K7654&lt;&gt;""),"SEM LOTE",IF(AND(Q7654&lt;&gt;"",Q7654&gt;=Parametros!$B$11),"PARADO/SEM GIRO","OK"))))))))))</f>
        <v>OK</v>
      </c>
      <c r="T7654" s="29" t="str">
        <f aca="false">IF(AND($S7654="PARADO/SEM GIRO",$K7654="KG",OR(Painel!$B$5="(Todos)",A7654=Painel!$B$5)*OR(Painel!$E$5="(Todos)",P7654=Painel!$E$5)),$J7654+ROW()/10000000,"")</f>
        <v/>
      </c>
      <c r="U7654" s="29" t="str">
        <f aca="false">IF(AND($S7654="VENCIDO",$K7654="KG",OR(Painel!$B$5="(Todos)",A7654=Painel!$B$5)*OR(Painel!$E$5="(Todos)",P7654=Painel!$E$5)),$J7654+ROW()/10000000,"")</f>
        <v/>
      </c>
    </row>
    <row r="7655" customFormat="false" ht="15" hidden="false" customHeight="false" outlineLevel="0" collapsed="false">
      <c r="A7655" s="29" t="s">
        <v>52</v>
      </c>
      <c r="B7655" s="29" t="s">
        <v>14259</v>
      </c>
      <c r="C7655" s="29" t="s">
        <v>186</v>
      </c>
      <c r="D7655" s="29" t="s">
        <v>823</v>
      </c>
      <c r="E7655" s="29" t="n">
        <v>1</v>
      </c>
      <c r="F7655" s="29" t="s">
        <v>268</v>
      </c>
      <c r="G7655" s="29" t="s">
        <v>14260</v>
      </c>
      <c r="H7655" s="30" t="n">
        <v>545.4</v>
      </c>
      <c r="I7655" s="31" t="n">
        <v>46285</v>
      </c>
      <c r="J7655" s="30" t="n">
        <v>545.4</v>
      </c>
      <c r="K7655" s="29" t="s">
        <v>120</v>
      </c>
      <c r="L7655" s="29" t="s">
        <v>116</v>
      </c>
      <c r="M7655" s="29"/>
      <c r="N7655" s="29" t="s">
        <v>122</v>
      </c>
      <c r="O7655" s="31" t="n">
        <v>46831</v>
      </c>
      <c r="P7655" s="29" t="s">
        <v>123</v>
      </c>
      <c r="Q7655" s="29" t="n">
        <f aca="false">IFERROR(VALUE(L7655),"")</f>
        <v>0</v>
      </c>
      <c r="R7655" s="29" t="n">
        <f aca="true">IF(O7655="","",O7655-TODAY())</f>
        <v>546</v>
      </c>
      <c r="S7655" s="29" t="str">
        <f aca="false">IF(C7655="&lt;&lt; vazio &gt;&gt;","VAZIA",IF(AND(O7655&lt;&gt;"",R7655&lt;0),"VENCIDO",IF(AND(O7655&lt;&gt;"",R7655&lt;=Parametros!$B$10),"PRÓX. VENCIMENTO",IF(F7655="Q","QUALIDADE",IF(F7655="S","BLOQUEADO",IF(F7655="R","RESTRITO/DEVOLUÇÃO",IF(OR(N7655="QUAR",N7655="QRES"),"QUARENTENA",IF(OR(B7655="DESCARTE",B7655="DEVOLUÇÃO"),"DESCARTE/DEVOLUÇÃO",IF(AND(D7655="",K7655&lt;&gt;""),"SEM LOTE",IF(AND(Q7655&lt;&gt;"",Q7655&gt;=Parametros!$B$11),"PARADO/SEM GIRO","OK"))))))))))</f>
        <v>QUALIDADE</v>
      </c>
      <c r="T7655" s="29" t="str">
        <f aca="false">IF(AND($S7655="PARADO/SEM GIRO",$K7655="KG",OR(Painel!$B$5="(Todos)",A7655=Painel!$B$5)*OR(Painel!$E$5="(Todos)",P7655=Painel!$E$5)),$J7655+ROW()/10000000,"")</f>
        <v/>
      </c>
      <c r="U7655" s="29" t="str">
        <f aca="false">IF(AND($S7655="VENCIDO",$K7655="KG",OR(Painel!$B$5="(Todos)",A7655=Painel!$B$5)*OR(Painel!$E$5="(Todos)",P7655=Painel!$E$5)),$J7655+ROW()/10000000,"")</f>
        <v/>
      </c>
    </row>
    <row r="7656" customFormat="false" ht="15" hidden="false" customHeight="false" outlineLevel="0" collapsed="false">
      <c r="A7656" s="29" t="s">
        <v>52</v>
      </c>
      <c r="B7656" s="29" t="s">
        <v>14261</v>
      </c>
      <c r="C7656" s="29" t="s">
        <v>115</v>
      </c>
      <c r="D7656" s="29"/>
      <c r="E7656" s="29" t="n">
        <v>0</v>
      </c>
      <c r="F7656" s="29"/>
      <c r="G7656" s="29"/>
      <c r="H7656" s="30" t="n">
        <v>0</v>
      </c>
      <c r="I7656" s="29"/>
      <c r="J7656" s="30" t="n">
        <v>0</v>
      </c>
      <c r="K7656" s="29"/>
      <c r="L7656" s="29" t="s">
        <v>116</v>
      </c>
      <c r="M7656" s="29"/>
      <c r="N7656" s="29"/>
      <c r="O7656" s="29"/>
      <c r="P7656" s="29"/>
      <c r="Q7656" s="29" t="n">
        <f aca="false">IFERROR(VALUE(L7656),"")</f>
        <v>0</v>
      </c>
      <c r="R7656" s="29" t="str">
        <f aca="true">IF(O7656="","",O7656-TODAY())</f>
        <v/>
      </c>
      <c r="S7656" s="29" t="str">
        <f aca="false">IF(C7656="&lt;&lt; vazio &gt;&gt;","VAZIA",IF(AND(O7656&lt;&gt;"",R7656&lt;0),"VENCIDO",IF(AND(O7656&lt;&gt;"",R7656&lt;=Parametros!$B$10),"PRÓX. VENCIMENTO",IF(F7656="Q","QUALIDADE",IF(F7656="S","BLOQUEADO",IF(F7656="R","RESTRITO/DEVOLUÇÃO",IF(OR(N7656="QUAR",N7656="QRES"),"QUARENTENA",IF(OR(B7656="DESCARTE",B7656="DEVOLUÇÃO"),"DESCARTE/DEVOLUÇÃO",IF(AND(D7656="",K7656&lt;&gt;""),"SEM LOTE",IF(AND(Q7656&lt;&gt;"",Q7656&gt;=Parametros!$B$11),"PARADO/SEM GIRO","OK"))))))))))</f>
        <v>VAZIA</v>
      </c>
      <c r="T7656" s="29" t="str">
        <f aca="false">IF(AND($S7656="PARADO/SEM GIRO",$K7656="KG",OR(Painel!$B$5="(Todos)",A7656=Painel!$B$5)*OR(Painel!$E$5="(Todos)",P7656=Painel!$E$5)),$J7656+ROW()/10000000,"")</f>
        <v/>
      </c>
      <c r="U7656" s="29" t="str">
        <f aca="false">IF(AND($S7656="VENCIDO",$K7656="KG",OR(Painel!$B$5="(Todos)",A7656=Painel!$B$5)*OR(Painel!$E$5="(Todos)",P7656=Painel!$E$5)),$J7656+ROW()/10000000,"")</f>
        <v/>
      </c>
    </row>
    <row r="7657" customFormat="false" ht="15" hidden="false" customHeight="false" outlineLevel="0" collapsed="false">
      <c r="A7657" s="29" t="s">
        <v>52</v>
      </c>
      <c r="B7657" s="29" t="s">
        <v>14262</v>
      </c>
      <c r="C7657" s="29" t="s">
        <v>473</v>
      </c>
      <c r="D7657" s="29" t="s">
        <v>1147</v>
      </c>
      <c r="E7657" s="29" t="n">
        <v>1</v>
      </c>
      <c r="F7657" s="29"/>
      <c r="G7657" s="29" t="s">
        <v>14263</v>
      </c>
      <c r="H7657" s="30" t="n">
        <v>315</v>
      </c>
      <c r="I7657" s="31" t="n">
        <v>46282</v>
      </c>
      <c r="J7657" s="30" t="n">
        <v>315</v>
      </c>
      <c r="K7657" s="29" t="s">
        <v>120</v>
      </c>
      <c r="L7657" s="29" t="s">
        <v>400</v>
      </c>
      <c r="M7657" s="29"/>
      <c r="N7657" s="29" t="s">
        <v>122</v>
      </c>
      <c r="O7657" s="31" t="n">
        <v>46822</v>
      </c>
      <c r="P7657" s="29" t="s">
        <v>123</v>
      </c>
      <c r="Q7657" s="29" t="n">
        <f aca="false">IFERROR(VALUE(L7657),"")</f>
        <v>3</v>
      </c>
      <c r="R7657" s="29" t="n">
        <f aca="true">IF(O7657="","",O7657-TODAY())</f>
        <v>537</v>
      </c>
      <c r="S7657" s="29" t="str">
        <f aca="false">IF(C7657="&lt;&lt; vazio &gt;&gt;","VAZIA",IF(AND(O7657&lt;&gt;"",R7657&lt;0),"VENCIDO",IF(AND(O7657&lt;&gt;"",R7657&lt;=Parametros!$B$10),"PRÓX. VENCIMENTO",IF(F7657="Q","QUALIDADE",IF(F7657="S","BLOQUEADO",IF(F7657="R","RESTRITO/DEVOLUÇÃO",IF(OR(N7657="QUAR",N7657="QRES"),"QUARENTENA",IF(OR(B7657="DESCARTE",B7657="DEVOLUÇÃO"),"DESCARTE/DEVOLUÇÃO",IF(AND(D7657="",K7657&lt;&gt;""),"SEM LOTE",IF(AND(Q7657&lt;&gt;"",Q7657&gt;=Parametros!$B$11),"PARADO/SEM GIRO","OK"))))))))))</f>
        <v>OK</v>
      </c>
      <c r="T7657" s="29" t="str">
        <f aca="false">IF(AND($S7657="PARADO/SEM GIRO",$K7657="KG",OR(Painel!$B$5="(Todos)",A7657=Painel!$B$5)*OR(Painel!$E$5="(Todos)",P7657=Painel!$E$5)),$J7657+ROW()/10000000,"")</f>
        <v/>
      </c>
      <c r="U7657" s="29" t="str">
        <f aca="false">IF(AND($S7657="VENCIDO",$K7657="KG",OR(Painel!$B$5="(Todos)",A7657=Painel!$B$5)*OR(Painel!$E$5="(Todos)",P7657=Painel!$E$5)),$J7657+ROW()/10000000,"")</f>
        <v/>
      </c>
    </row>
    <row r="7658" customFormat="false" ht="15" hidden="false" customHeight="false" outlineLevel="0" collapsed="false">
      <c r="A7658" s="29" t="s">
        <v>52</v>
      </c>
      <c r="B7658" s="29" t="s">
        <v>14264</v>
      </c>
      <c r="C7658" s="29" t="s">
        <v>115</v>
      </c>
      <c r="D7658" s="29"/>
      <c r="E7658" s="29" t="n">
        <v>0</v>
      </c>
      <c r="F7658" s="29"/>
      <c r="G7658" s="29"/>
      <c r="H7658" s="30" t="n">
        <v>0</v>
      </c>
      <c r="I7658" s="29"/>
      <c r="J7658" s="30" t="n">
        <v>0</v>
      </c>
      <c r="K7658" s="29"/>
      <c r="L7658" s="29" t="s">
        <v>116</v>
      </c>
      <c r="M7658" s="29"/>
      <c r="N7658" s="29"/>
      <c r="O7658" s="29"/>
      <c r="P7658" s="29"/>
      <c r="Q7658" s="29" t="n">
        <f aca="false">IFERROR(VALUE(L7658),"")</f>
        <v>0</v>
      </c>
      <c r="R7658" s="29" t="str">
        <f aca="true">IF(O7658="","",O7658-TODAY())</f>
        <v/>
      </c>
      <c r="S7658" s="29" t="str">
        <f aca="false">IF(C7658="&lt;&lt; vazio &gt;&gt;","VAZIA",IF(AND(O7658&lt;&gt;"",R7658&lt;0),"VENCIDO",IF(AND(O7658&lt;&gt;"",R7658&lt;=Parametros!$B$10),"PRÓX. VENCIMENTO",IF(F7658="Q","QUALIDADE",IF(F7658="S","BLOQUEADO",IF(F7658="R","RESTRITO/DEVOLUÇÃO",IF(OR(N7658="QUAR",N7658="QRES"),"QUARENTENA",IF(OR(B7658="DESCARTE",B7658="DEVOLUÇÃO"),"DESCARTE/DEVOLUÇÃO",IF(AND(D7658="",K7658&lt;&gt;""),"SEM LOTE",IF(AND(Q7658&lt;&gt;"",Q7658&gt;=Parametros!$B$11),"PARADO/SEM GIRO","OK"))))))))))</f>
        <v>VAZIA</v>
      </c>
      <c r="T7658" s="29" t="str">
        <f aca="false">IF(AND($S7658="PARADO/SEM GIRO",$K7658="KG",OR(Painel!$B$5="(Todos)",A7658=Painel!$B$5)*OR(Painel!$E$5="(Todos)",P7658=Painel!$E$5)),$J7658+ROW()/10000000,"")</f>
        <v/>
      </c>
      <c r="U7658" s="29" t="str">
        <f aca="false">IF(AND($S7658="VENCIDO",$K7658="KG",OR(Painel!$B$5="(Todos)",A7658=Painel!$B$5)*OR(Painel!$E$5="(Todos)",P7658=Painel!$E$5)),$J7658+ROW()/10000000,"")</f>
        <v/>
      </c>
    </row>
    <row r="7659" customFormat="false" ht="15" hidden="false" customHeight="false" outlineLevel="0" collapsed="false">
      <c r="A7659" s="29" t="s">
        <v>52</v>
      </c>
      <c r="B7659" s="29" t="s">
        <v>14265</v>
      </c>
      <c r="C7659" s="29" t="s">
        <v>351</v>
      </c>
      <c r="D7659" s="29" t="s">
        <v>12475</v>
      </c>
      <c r="E7659" s="29" t="n">
        <v>1</v>
      </c>
      <c r="F7659" s="29"/>
      <c r="G7659" s="29" t="s">
        <v>14266</v>
      </c>
      <c r="H7659" s="30" t="n">
        <v>603</v>
      </c>
      <c r="I7659" s="31" t="n">
        <v>46282</v>
      </c>
      <c r="J7659" s="30" t="n">
        <v>603</v>
      </c>
      <c r="K7659" s="29" t="s">
        <v>120</v>
      </c>
      <c r="L7659" s="29" t="s">
        <v>400</v>
      </c>
      <c r="M7659" s="29"/>
      <c r="N7659" s="29" t="s">
        <v>122</v>
      </c>
      <c r="O7659" s="31" t="n">
        <v>46544</v>
      </c>
      <c r="P7659" s="29" t="s">
        <v>123</v>
      </c>
      <c r="Q7659" s="29" t="n">
        <f aca="false">IFERROR(VALUE(L7659),"")</f>
        <v>3</v>
      </c>
      <c r="R7659" s="29" t="n">
        <f aca="true">IF(O7659="","",O7659-TODAY())</f>
        <v>259</v>
      </c>
      <c r="S7659" s="29" t="str">
        <f aca="false">IF(C7659="&lt;&lt; vazio &gt;&gt;","VAZIA",IF(AND(O7659&lt;&gt;"",R7659&lt;0),"VENCIDO",IF(AND(O7659&lt;&gt;"",R7659&lt;=Parametros!$B$10),"PRÓX. VENCIMENTO",IF(F7659="Q","QUALIDADE",IF(F7659="S","BLOQUEADO",IF(F7659="R","RESTRITO/DEVOLUÇÃO",IF(OR(N7659="QUAR",N7659="QRES"),"QUARENTENA",IF(OR(B7659="DESCARTE",B7659="DEVOLUÇÃO"),"DESCARTE/DEVOLUÇÃO",IF(AND(D7659="",K7659&lt;&gt;""),"SEM LOTE",IF(AND(Q7659&lt;&gt;"",Q7659&gt;=Parametros!$B$11),"PARADO/SEM GIRO","OK"))))))))))</f>
        <v>OK</v>
      </c>
      <c r="T7659" s="29" t="str">
        <f aca="false">IF(AND($S7659="PARADO/SEM GIRO",$K7659="KG",OR(Painel!$B$5="(Todos)",A7659=Painel!$B$5)*OR(Painel!$E$5="(Todos)",P7659=Painel!$E$5)),$J7659+ROW()/10000000,"")</f>
        <v/>
      </c>
      <c r="U7659" s="29" t="str">
        <f aca="false">IF(AND($S7659="VENCIDO",$K7659="KG",OR(Painel!$B$5="(Todos)",A7659=Painel!$B$5)*OR(Painel!$E$5="(Todos)",P7659=Painel!$E$5)),$J7659+ROW()/10000000,"")</f>
        <v/>
      </c>
    </row>
    <row r="7660" customFormat="false" ht="15" hidden="false" customHeight="false" outlineLevel="0" collapsed="false">
      <c r="A7660" s="29" t="s">
        <v>52</v>
      </c>
      <c r="B7660" s="29" t="s">
        <v>14267</v>
      </c>
      <c r="C7660" s="29" t="s">
        <v>276</v>
      </c>
      <c r="D7660" s="29" t="s">
        <v>698</v>
      </c>
      <c r="E7660" s="29" t="n">
        <v>1</v>
      </c>
      <c r="F7660" s="29" t="s">
        <v>268</v>
      </c>
      <c r="G7660" s="29" t="s">
        <v>14268</v>
      </c>
      <c r="H7660" s="30" t="n">
        <v>237.6</v>
      </c>
      <c r="I7660" s="31" t="n">
        <v>46277</v>
      </c>
      <c r="J7660" s="30" t="n">
        <v>237.6</v>
      </c>
      <c r="K7660" s="29" t="s">
        <v>120</v>
      </c>
      <c r="L7660" s="29" t="s">
        <v>652</v>
      </c>
      <c r="M7660" s="29"/>
      <c r="N7660" s="29" t="s">
        <v>122</v>
      </c>
      <c r="O7660" s="31" t="n">
        <v>46823</v>
      </c>
      <c r="P7660" s="29" t="s">
        <v>123</v>
      </c>
      <c r="Q7660" s="29" t="n">
        <f aca="false">IFERROR(VALUE(L7660),"")</f>
        <v>8</v>
      </c>
      <c r="R7660" s="29" t="n">
        <f aca="true">IF(O7660="","",O7660-TODAY())</f>
        <v>538</v>
      </c>
      <c r="S7660" s="29" t="str">
        <f aca="false">IF(C7660="&lt;&lt; vazio &gt;&gt;","VAZIA",IF(AND(O7660&lt;&gt;"",R7660&lt;0),"VENCIDO",IF(AND(O7660&lt;&gt;"",R7660&lt;=Parametros!$B$10),"PRÓX. VENCIMENTO",IF(F7660="Q","QUALIDADE",IF(F7660="S","BLOQUEADO",IF(F7660="R","RESTRITO/DEVOLUÇÃO",IF(OR(N7660="QUAR",N7660="QRES"),"QUARENTENA",IF(OR(B7660="DESCARTE",B7660="DEVOLUÇÃO"),"DESCARTE/DEVOLUÇÃO",IF(AND(D7660="",K7660&lt;&gt;""),"SEM LOTE",IF(AND(Q7660&lt;&gt;"",Q7660&gt;=Parametros!$B$11),"PARADO/SEM GIRO","OK"))))))))))</f>
        <v>QUALIDADE</v>
      </c>
      <c r="T7660" s="29" t="str">
        <f aca="false">IF(AND($S7660="PARADO/SEM GIRO",$K7660="KG",OR(Painel!$B$5="(Todos)",A7660=Painel!$B$5)*OR(Painel!$E$5="(Todos)",P7660=Painel!$E$5)),$J7660+ROW()/10000000,"")</f>
        <v/>
      </c>
      <c r="U7660" s="29" t="str">
        <f aca="false">IF(AND($S7660="VENCIDO",$K7660="KG",OR(Painel!$B$5="(Todos)",A7660=Painel!$B$5)*OR(Painel!$E$5="(Todos)",P7660=Painel!$E$5)),$J7660+ROW()/10000000,"")</f>
        <v/>
      </c>
    </row>
    <row r="7661" customFormat="false" ht="15" hidden="false" customHeight="false" outlineLevel="0" collapsed="false">
      <c r="A7661" s="29" t="s">
        <v>52</v>
      </c>
      <c r="B7661" s="29" t="s">
        <v>14269</v>
      </c>
      <c r="C7661" s="29" t="s">
        <v>2694</v>
      </c>
      <c r="D7661" s="29" t="s">
        <v>7922</v>
      </c>
      <c r="E7661" s="29" t="n">
        <v>1</v>
      </c>
      <c r="F7661" s="29"/>
      <c r="G7661" s="29" t="s">
        <v>14270</v>
      </c>
      <c r="H7661" s="30" t="n">
        <v>480</v>
      </c>
      <c r="I7661" s="31" t="n">
        <v>46183</v>
      </c>
      <c r="J7661" s="30" t="n">
        <v>480</v>
      </c>
      <c r="K7661" s="29" t="s">
        <v>120</v>
      </c>
      <c r="L7661" s="29" t="s">
        <v>1096</v>
      </c>
      <c r="M7661" s="29"/>
      <c r="N7661" s="29" t="s">
        <v>122</v>
      </c>
      <c r="O7661" s="31" t="n">
        <v>46663</v>
      </c>
      <c r="P7661" s="29" t="s">
        <v>123</v>
      </c>
      <c r="Q7661" s="29" t="n">
        <f aca="false">IFERROR(VALUE(L7661),"")</f>
        <v>102</v>
      </c>
      <c r="R7661" s="29" t="n">
        <f aca="true">IF(O7661="","",O7661-TODAY())</f>
        <v>378</v>
      </c>
      <c r="S7661" s="29" t="str">
        <f aca="false">IF(C7661="&lt;&lt; vazio &gt;&gt;","VAZIA",IF(AND(O7661&lt;&gt;"",R7661&lt;0),"VENCIDO",IF(AND(O7661&lt;&gt;"",R7661&lt;=Parametros!$B$10),"PRÓX. VENCIMENTO",IF(F7661="Q","QUALIDADE",IF(F7661="S","BLOQUEADO",IF(F7661="R","RESTRITO/DEVOLUÇÃO",IF(OR(N7661="QUAR",N7661="QRES"),"QUARENTENA",IF(OR(B7661="DESCARTE",B7661="DEVOLUÇÃO"),"DESCARTE/DEVOLUÇÃO",IF(AND(D7661="",K7661&lt;&gt;""),"SEM LOTE",IF(AND(Q7661&lt;&gt;"",Q7661&gt;=Parametros!$B$11),"PARADO/SEM GIRO","OK"))))))))))</f>
        <v>PARADO/SEM GIRO</v>
      </c>
      <c r="T7661" s="29" t="n">
        <f aca="false">IF(AND($S7661="PARADO/SEM GIRO",$K7661="KG",OR(Painel!$B$5="(Todos)",A7661=Painel!$B$5)*OR(Painel!$E$5="(Todos)",P7661=Painel!$E$5)),$J7661+ROW()/10000000,"")</f>
        <v>480.0007661</v>
      </c>
      <c r="U7661" s="29" t="str">
        <f aca="false">IF(AND($S7661="VENCIDO",$K7661="KG",OR(Painel!$B$5="(Todos)",A7661=Painel!$B$5)*OR(Painel!$E$5="(Todos)",P7661=Painel!$E$5)),$J7661+ROW()/10000000,"")</f>
        <v/>
      </c>
    </row>
    <row r="7662" customFormat="false" ht="15" hidden="false" customHeight="false" outlineLevel="0" collapsed="false">
      <c r="A7662" s="29" t="s">
        <v>52</v>
      </c>
      <c r="B7662" s="29" t="s">
        <v>14271</v>
      </c>
      <c r="C7662" s="29" t="s">
        <v>115</v>
      </c>
      <c r="D7662" s="29"/>
      <c r="E7662" s="29" t="n">
        <v>0</v>
      </c>
      <c r="F7662" s="29"/>
      <c r="G7662" s="29"/>
      <c r="H7662" s="30" t="n">
        <v>0</v>
      </c>
      <c r="I7662" s="29"/>
      <c r="J7662" s="30" t="n">
        <v>0</v>
      </c>
      <c r="K7662" s="29"/>
      <c r="L7662" s="29" t="s">
        <v>116</v>
      </c>
      <c r="M7662" s="29"/>
      <c r="N7662" s="29"/>
      <c r="O7662" s="29"/>
      <c r="P7662" s="29"/>
      <c r="Q7662" s="29" t="n">
        <f aca="false">IFERROR(VALUE(L7662),"")</f>
        <v>0</v>
      </c>
      <c r="R7662" s="29" t="str">
        <f aca="true">IF(O7662="","",O7662-TODAY())</f>
        <v/>
      </c>
      <c r="S7662" s="29" t="str">
        <f aca="false">IF(C7662="&lt;&lt; vazio &gt;&gt;","VAZIA",IF(AND(O7662&lt;&gt;"",R7662&lt;0),"VENCIDO",IF(AND(O7662&lt;&gt;"",R7662&lt;=Parametros!$B$10),"PRÓX. VENCIMENTO",IF(F7662="Q","QUALIDADE",IF(F7662="S","BLOQUEADO",IF(F7662="R","RESTRITO/DEVOLUÇÃO",IF(OR(N7662="QUAR",N7662="QRES"),"QUARENTENA",IF(OR(B7662="DESCARTE",B7662="DEVOLUÇÃO"),"DESCARTE/DEVOLUÇÃO",IF(AND(D7662="",K7662&lt;&gt;""),"SEM LOTE",IF(AND(Q7662&lt;&gt;"",Q7662&gt;=Parametros!$B$11),"PARADO/SEM GIRO","OK"))))))))))</f>
        <v>VAZIA</v>
      </c>
      <c r="T7662" s="29" t="str">
        <f aca="false">IF(AND($S7662="PARADO/SEM GIRO",$K7662="KG",OR(Painel!$B$5="(Todos)",A7662=Painel!$B$5)*OR(Painel!$E$5="(Todos)",P7662=Painel!$E$5)),$J7662+ROW()/10000000,"")</f>
        <v/>
      </c>
      <c r="U7662" s="29" t="str">
        <f aca="false">IF(AND($S7662="VENCIDO",$K7662="KG",OR(Painel!$B$5="(Todos)",A7662=Painel!$B$5)*OR(Painel!$E$5="(Todos)",P7662=Painel!$E$5)),$J7662+ROW()/10000000,"")</f>
        <v/>
      </c>
    </row>
    <row r="7663" customFormat="false" ht="15" hidden="false" customHeight="false" outlineLevel="0" collapsed="false">
      <c r="A7663" s="29" t="s">
        <v>52</v>
      </c>
      <c r="B7663" s="29" t="s">
        <v>14272</v>
      </c>
      <c r="C7663" s="29" t="s">
        <v>691</v>
      </c>
      <c r="D7663" s="29" t="s">
        <v>14273</v>
      </c>
      <c r="E7663" s="29" t="n">
        <v>1</v>
      </c>
      <c r="F7663" s="29"/>
      <c r="G7663" s="29" t="s">
        <v>14274</v>
      </c>
      <c r="H7663" s="30" t="n">
        <v>960</v>
      </c>
      <c r="I7663" s="31" t="n">
        <v>45994</v>
      </c>
      <c r="J7663" s="30" t="n">
        <v>960</v>
      </c>
      <c r="K7663" s="29" t="s">
        <v>120</v>
      </c>
      <c r="L7663" s="29" t="s">
        <v>13903</v>
      </c>
      <c r="M7663" s="29"/>
      <c r="N7663" s="29" t="s">
        <v>122</v>
      </c>
      <c r="O7663" s="31" t="n">
        <v>46333</v>
      </c>
      <c r="P7663" s="29" t="s">
        <v>123</v>
      </c>
      <c r="Q7663" s="29" t="n">
        <f aca="false">IFERROR(VALUE(L7663),"")</f>
        <v>291</v>
      </c>
      <c r="R7663" s="29" t="n">
        <f aca="true">IF(O7663="","",O7663-TODAY())</f>
        <v>48</v>
      </c>
      <c r="S7663" s="29" t="str">
        <f aca="false">IF(C7663="&lt;&lt; vazio &gt;&gt;","VAZIA",IF(AND(O7663&lt;&gt;"",R7663&lt;0),"VENCIDO",IF(AND(O7663&lt;&gt;"",R7663&lt;=Parametros!$B$10),"PRÓX. VENCIMENTO",IF(F7663="Q","QUALIDADE",IF(F7663="S","BLOQUEADO",IF(F7663="R","RESTRITO/DEVOLUÇÃO",IF(OR(N7663="QUAR",N7663="QRES"),"QUARENTENA",IF(OR(B7663="DESCARTE",B7663="DEVOLUÇÃO"),"DESCARTE/DEVOLUÇÃO",IF(AND(D7663="",K7663&lt;&gt;""),"SEM LOTE",IF(AND(Q7663&lt;&gt;"",Q7663&gt;=Parametros!$B$11),"PARADO/SEM GIRO","OK"))))))))))</f>
        <v>PRÓX. VENCIMENTO</v>
      </c>
      <c r="T7663" s="29" t="str">
        <f aca="false">IF(AND($S7663="PARADO/SEM GIRO",$K7663="KG",OR(Painel!$B$5="(Todos)",A7663=Painel!$B$5)*OR(Painel!$E$5="(Todos)",P7663=Painel!$E$5)),$J7663+ROW()/10000000,"")</f>
        <v/>
      </c>
      <c r="U7663" s="29" t="str">
        <f aca="false">IF(AND($S7663="VENCIDO",$K7663="KG",OR(Painel!$B$5="(Todos)",A7663=Painel!$B$5)*OR(Painel!$E$5="(Todos)",P7663=Painel!$E$5)),$J7663+ROW()/10000000,"")</f>
        <v/>
      </c>
    </row>
    <row r="7664" customFormat="false" ht="15" hidden="false" customHeight="false" outlineLevel="0" collapsed="false">
      <c r="A7664" s="29" t="s">
        <v>52</v>
      </c>
      <c r="B7664" s="29" t="s">
        <v>14275</v>
      </c>
      <c r="C7664" s="29" t="s">
        <v>3915</v>
      </c>
      <c r="D7664" s="29" t="s">
        <v>3916</v>
      </c>
      <c r="E7664" s="29" t="n">
        <v>1</v>
      </c>
      <c r="F7664" s="29"/>
      <c r="G7664" s="29" t="s">
        <v>14276</v>
      </c>
      <c r="H7664" s="30" t="n">
        <v>240</v>
      </c>
      <c r="I7664" s="31" t="n">
        <v>46267</v>
      </c>
      <c r="J7664" s="30" t="n">
        <v>240</v>
      </c>
      <c r="K7664" s="29" t="s">
        <v>120</v>
      </c>
      <c r="L7664" s="29" t="s">
        <v>2513</v>
      </c>
      <c r="M7664" s="29"/>
      <c r="N7664" s="29" t="s">
        <v>134</v>
      </c>
      <c r="O7664" s="31" t="n">
        <v>46357</v>
      </c>
      <c r="P7664" s="29" t="s">
        <v>123</v>
      </c>
      <c r="Q7664" s="29" t="n">
        <f aca="false">IFERROR(VALUE(L7664),"")</f>
        <v>18</v>
      </c>
      <c r="R7664" s="29" t="n">
        <f aca="true">IF(O7664="","",O7664-TODAY())</f>
        <v>72</v>
      </c>
      <c r="S7664" s="29" t="str">
        <f aca="false">IF(C7664="&lt;&lt; vazio &gt;&gt;","VAZIA",IF(AND(O7664&lt;&gt;"",R7664&lt;0),"VENCIDO",IF(AND(O7664&lt;&gt;"",R7664&lt;=Parametros!$B$10),"PRÓX. VENCIMENTO",IF(F7664="Q","QUALIDADE",IF(F7664="S","BLOQUEADO",IF(F7664="R","RESTRITO/DEVOLUÇÃO",IF(OR(N7664="QUAR",N7664="QRES"),"QUARENTENA",IF(OR(B7664="DESCARTE",B7664="DEVOLUÇÃO"),"DESCARTE/DEVOLUÇÃO",IF(AND(D7664="",K7664&lt;&gt;""),"SEM LOTE",IF(AND(Q7664&lt;&gt;"",Q7664&gt;=Parametros!$B$11),"PARADO/SEM GIRO","OK"))))))))))</f>
        <v>OK</v>
      </c>
      <c r="T7664" s="29" t="str">
        <f aca="false">IF(AND($S7664="PARADO/SEM GIRO",$K7664="KG",OR(Painel!$B$5="(Todos)",A7664=Painel!$B$5)*OR(Painel!$E$5="(Todos)",P7664=Painel!$E$5)),$J7664+ROW()/10000000,"")</f>
        <v/>
      </c>
      <c r="U7664" s="29" t="str">
        <f aca="false">IF(AND($S7664="VENCIDO",$K7664="KG",OR(Painel!$B$5="(Todos)",A7664=Painel!$B$5)*OR(Painel!$E$5="(Todos)",P7664=Painel!$E$5)),$J7664+ROW()/10000000,"")</f>
        <v/>
      </c>
    </row>
    <row r="7665" customFormat="false" ht="15" hidden="false" customHeight="false" outlineLevel="0" collapsed="false">
      <c r="A7665" s="29" t="s">
        <v>52</v>
      </c>
      <c r="B7665" s="29" t="s">
        <v>14277</v>
      </c>
      <c r="C7665" s="29" t="s">
        <v>4484</v>
      </c>
      <c r="D7665" s="29" t="s">
        <v>5873</v>
      </c>
      <c r="E7665" s="29" t="n">
        <v>1</v>
      </c>
      <c r="F7665" s="29"/>
      <c r="G7665" s="29" t="s">
        <v>14278</v>
      </c>
      <c r="H7665" s="30" t="n">
        <v>470</v>
      </c>
      <c r="I7665" s="31" t="n">
        <v>45903</v>
      </c>
      <c r="J7665" s="30" t="n">
        <v>470</v>
      </c>
      <c r="K7665" s="29" t="s">
        <v>120</v>
      </c>
      <c r="L7665" s="29" t="s">
        <v>8830</v>
      </c>
      <c r="M7665" s="29"/>
      <c r="N7665" s="29" t="s">
        <v>122</v>
      </c>
      <c r="O7665" s="31" t="n">
        <v>46544</v>
      </c>
      <c r="P7665" s="29" t="s">
        <v>123</v>
      </c>
      <c r="Q7665" s="29" t="n">
        <f aca="false">IFERROR(VALUE(L7665),"")</f>
        <v>382</v>
      </c>
      <c r="R7665" s="29" t="n">
        <f aca="true">IF(O7665="","",O7665-TODAY())</f>
        <v>259</v>
      </c>
      <c r="S7665" s="29" t="str">
        <f aca="false">IF(C7665="&lt;&lt; vazio &gt;&gt;","VAZIA",IF(AND(O7665&lt;&gt;"",R7665&lt;0),"VENCIDO",IF(AND(O7665&lt;&gt;"",R7665&lt;=Parametros!$B$10),"PRÓX. VENCIMENTO",IF(F7665="Q","QUALIDADE",IF(F7665="S","BLOQUEADO",IF(F7665="R","RESTRITO/DEVOLUÇÃO",IF(OR(N7665="QUAR",N7665="QRES"),"QUARENTENA",IF(OR(B7665="DESCARTE",B7665="DEVOLUÇÃO"),"DESCARTE/DEVOLUÇÃO",IF(AND(D7665="",K7665&lt;&gt;""),"SEM LOTE",IF(AND(Q7665&lt;&gt;"",Q7665&gt;=Parametros!$B$11),"PARADO/SEM GIRO","OK"))))))))))</f>
        <v>PARADO/SEM GIRO</v>
      </c>
      <c r="T7665" s="29" t="n">
        <f aca="false">IF(AND($S7665="PARADO/SEM GIRO",$K7665="KG",OR(Painel!$B$5="(Todos)",A7665=Painel!$B$5)*OR(Painel!$E$5="(Todos)",P7665=Painel!$E$5)),$J7665+ROW()/10000000,"")</f>
        <v>470.0007665</v>
      </c>
      <c r="U7665" s="29" t="str">
        <f aca="false">IF(AND($S7665="VENCIDO",$K7665="KG",OR(Painel!$B$5="(Todos)",A7665=Painel!$B$5)*OR(Painel!$E$5="(Todos)",P7665=Painel!$E$5)),$J7665+ROW()/10000000,"")</f>
        <v/>
      </c>
    </row>
    <row r="7666" customFormat="false" ht="15" hidden="false" customHeight="false" outlineLevel="0" collapsed="false">
      <c r="A7666" s="29" t="s">
        <v>52</v>
      </c>
      <c r="B7666" s="29" t="s">
        <v>14279</v>
      </c>
      <c r="C7666" s="29" t="s">
        <v>876</v>
      </c>
      <c r="D7666" s="29" t="s">
        <v>8352</v>
      </c>
      <c r="E7666" s="29" t="n">
        <v>1</v>
      </c>
      <c r="F7666" s="29"/>
      <c r="G7666" s="29" t="s">
        <v>14280</v>
      </c>
      <c r="H7666" s="30" t="n">
        <v>720</v>
      </c>
      <c r="I7666" s="31" t="n">
        <v>46265</v>
      </c>
      <c r="J7666" s="30" t="n">
        <v>720</v>
      </c>
      <c r="K7666" s="29" t="s">
        <v>120</v>
      </c>
      <c r="L7666" s="29" t="s">
        <v>216</v>
      </c>
      <c r="M7666" s="29"/>
      <c r="N7666" s="29" t="s">
        <v>122</v>
      </c>
      <c r="O7666" s="31" t="n">
        <v>46811</v>
      </c>
      <c r="P7666" s="29" t="s">
        <v>123</v>
      </c>
      <c r="Q7666" s="29" t="n">
        <f aca="false">IFERROR(VALUE(L7666),"")</f>
        <v>20</v>
      </c>
      <c r="R7666" s="29" t="n">
        <f aca="true">IF(O7666="","",O7666-TODAY())</f>
        <v>526</v>
      </c>
      <c r="S7666" s="29" t="str">
        <f aca="false">IF(C7666="&lt;&lt; vazio &gt;&gt;","VAZIA",IF(AND(O7666&lt;&gt;"",R7666&lt;0),"VENCIDO",IF(AND(O7666&lt;&gt;"",R7666&lt;=Parametros!$B$10),"PRÓX. VENCIMENTO",IF(F7666="Q","QUALIDADE",IF(F7666="S","BLOQUEADO",IF(F7666="R","RESTRITO/DEVOLUÇÃO",IF(OR(N7666="QUAR",N7666="QRES"),"QUARENTENA",IF(OR(B7666="DESCARTE",B7666="DEVOLUÇÃO"),"DESCARTE/DEVOLUÇÃO",IF(AND(D7666="",K7666&lt;&gt;""),"SEM LOTE",IF(AND(Q7666&lt;&gt;"",Q7666&gt;=Parametros!$B$11),"PARADO/SEM GIRO","OK"))))))))))</f>
        <v>OK</v>
      </c>
      <c r="T7666" s="29" t="str">
        <f aca="false">IF(AND($S7666="PARADO/SEM GIRO",$K7666="KG",OR(Painel!$B$5="(Todos)",A7666=Painel!$B$5)*OR(Painel!$E$5="(Todos)",P7666=Painel!$E$5)),$J7666+ROW()/10000000,"")</f>
        <v/>
      </c>
      <c r="U7666" s="29" t="str">
        <f aca="false">IF(AND($S7666="VENCIDO",$K7666="KG",OR(Painel!$B$5="(Todos)",A7666=Painel!$B$5)*OR(Painel!$E$5="(Todos)",P7666=Painel!$E$5)),$J7666+ROW()/10000000,"")</f>
        <v/>
      </c>
    </row>
    <row r="7667" customFormat="false" ht="15" hidden="false" customHeight="false" outlineLevel="0" collapsed="false">
      <c r="A7667" s="29" t="s">
        <v>52</v>
      </c>
      <c r="B7667" s="29" t="s">
        <v>14281</v>
      </c>
      <c r="C7667" s="29" t="s">
        <v>666</v>
      </c>
      <c r="D7667" s="29" t="s">
        <v>667</v>
      </c>
      <c r="E7667" s="29" t="n">
        <v>1</v>
      </c>
      <c r="F7667" s="29" t="s">
        <v>268</v>
      </c>
      <c r="G7667" s="29" t="s">
        <v>14282</v>
      </c>
      <c r="H7667" s="30" t="n">
        <v>590.4</v>
      </c>
      <c r="I7667" s="31" t="n">
        <v>46285</v>
      </c>
      <c r="J7667" s="30" t="n">
        <v>590.4</v>
      </c>
      <c r="K7667" s="29" t="s">
        <v>120</v>
      </c>
      <c r="L7667" s="29" t="s">
        <v>116</v>
      </c>
      <c r="M7667" s="29"/>
      <c r="N7667" s="29" t="s">
        <v>122</v>
      </c>
      <c r="O7667" s="31" t="n">
        <v>46831</v>
      </c>
      <c r="P7667" s="29" t="s">
        <v>123</v>
      </c>
      <c r="Q7667" s="29" t="n">
        <f aca="false">IFERROR(VALUE(L7667),"")</f>
        <v>0</v>
      </c>
      <c r="R7667" s="29" t="n">
        <f aca="true">IF(O7667="","",O7667-TODAY())</f>
        <v>546</v>
      </c>
      <c r="S7667" s="29" t="str">
        <f aca="false">IF(C7667="&lt;&lt; vazio &gt;&gt;","VAZIA",IF(AND(O7667&lt;&gt;"",R7667&lt;0),"VENCIDO",IF(AND(O7667&lt;&gt;"",R7667&lt;=Parametros!$B$10),"PRÓX. VENCIMENTO",IF(F7667="Q","QUALIDADE",IF(F7667="S","BLOQUEADO",IF(F7667="R","RESTRITO/DEVOLUÇÃO",IF(OR(N7667="QUAR",N7667="QRES"),"QUARENTENA",IF(OR(B7667="DESCARTE",B7667="DEVOLUÇÃO"),"DESCARTE/DEVOLUÇÃO",IF(AND(D7667="",K7667&lt;&gt;""),"SEM LOTE",IF(AND(Q7667&lt;&gt;"",Q7667&gt;=Parametros!$B$11),"PARADO/SEM GIRO","OK"))))))))))</f>
        <v>QUALIDADE</v>
      </c>
      <c r="T7667" s="29" t="str">
        <f aca="false">IF(AND($S7667="PARADO/SEM GIRO",$K7667="KG",OR(Painel!$B$5="(Todos)",A7667=Painel!$B$5)*OR(Painel!$E$5="(Todos)",P7667=Painel!$E$5)),$J7667+ROW()/10000000,"")</f>
        <v/>
      </c>
      <c r="U7667" s="29" t="str">
        <f aca="false">IF(AND($S7667="VENCIDO",$K7667="KG",OR(Painel!$B$5="(Todos)",A7667=Painel!$B$5)*OR(Painel!$E$5="(Todos)",P7667=Painel!$E$5)),$J7667+ROW()/10000000,"")</f>
        <v/>
      </c>
    </row>
    <row r="7668" customFormat="false" ht="15" hidden="false" customHeight="false" outlineLevel="0" collapsed="false">
      <c r="A7668" s="29" t="s">
        <v>52</v>
      </c>
      <c r="B7668" s="29" t="s">
        <v>14283</v>
      </c>
      <c r="C7668" s="29" t="s">
        <v>115</v>
      </c>
      <c r="D7668" s="29"/>
      <c r="E7668" s="29" t="n">
        <v>0</v>
      </c>
      <c r="F7668" s="29"/>
      <c r="G7668" s="29"/>
      <c r="H7668" s="30" t="n">
        <v>0</v>
      </c>
      <c r="I7668" s="29"/>
      <c r="J7668" s="30" t="n">
        <v>0</v>
      </c>
      <c r="K7668" s="29"/>
      <c r="L7668" s="29" t="s">
        <v>116</v>
      </c>
      <c r="M7668" s="29"/>
      <c r="N7668" s="29"/>
      <c r="O7668" s="29"/>
      <c r="P7668" s="29"/>
      <c r="Q7668" s="29" t="n">
        <f aca="false">IFERROR(VALUE(L7668),"")</f>
        <v>0</v>
      </c>
      <c r="R7668" s="29" t="str">
        <f aca="true">IF(O7668="","",O7668-TODAY())</f>
        <v/>
      </c>
      <c r="S7668" s="29" t="str">
        <f aca="false">IF(C7668="&lt;&lt; vazio &gt;&gt;","VAZIA",IF(AND(O7668&lt;&gt;"",R7668&lt;0),"VENCIDO",IF(AND(O7668&lt;&gt;"",R7668&lt;=Parametros!$B$10),"PRÓX. VENCIMENTO",IF(F7668="Q","QUALIDADE",IF(F7668="S","BLOQUEADO",IF(F7668="R","RESTRITO/DEVOLUÇÃO",IF(OR(N7668="QUAR",N7668="QRES"),"QUARENTENA",IF(OR(B7668="DESCARTE",B7668="DEVOLUÇÃO"),"DESCARTE/DEVOLUÇÃO",IF(AND(D7668="",K7668&lt;&gt;""),"SEM LOTE",IF(AND(Q7668&lt;&gt;"",Q7668&gt;=Parametros!$B$11),"PARADO/SEM GIRO","OK"))))))))))</f>
        <v>VAZIA</v>
      </c>
      <c r="T7668" s="29" t="str">
        <f aca="false">IF(AND($S7668="PARADO/SEM GIRO",$K7668="KG",OR(Painel!$B$5="(Todos)",A7668=Painel!$B$5)*OR(Painel!$E$5="(Todos)",P7668=Painel!$E$5)),$J7668+ROW()/10000000,"")</f>
        <v/>
      </c>
      <c r="U7668" s="29" t="str">
        <f aca="false">IF(AND($S7668="VENCIDO",$K7668="KG",OR(Painel!$B$5="(Todos)",A7668=Painel!$B$5)*OR(Painel!$E$5="(Todos)",P7668=Painel!$E$5)),$J7668+ROW()/10000000,"")</f>
        <v/>
      </c>
    </row>
    <row r="7669" customFormat="false" ht="15" hidden="false" customHeight="false" outlineLevel="0" collapsed="false">
      <c r="A7669" s="29" t="s">
        <v>52</v>
      </c>
      <c r="B7669" s="29" t="s">
        <v>14284</v>
      </c>
      <c r="C7669" s="29" t="s">
        <v>115</v>
      </c>
      <c r="D7669" s="29"/>
      <c r="E7669" s="29" t="n">
        <v>0</v>
      </c>
      <c r="F7669" s="29"/>
      <c r="G7669" s="29"/>
      <c r="H7669" s="30" t="n">
        <v>0</v>
      </c>
      <c r="I7669" s="29"/>
      <c r="J7669" s="30" t="n">
        <v>0</v>
      </c>
      <c r="K7669" s="29"/>
      <c r="L7669" s="29" t="s">
        <v>116</v>
      </c>
      <c r="M7669" s="29"/>
      <c r="N7669" s="29"/>
      <c r="O7669" s="29"/>
      <c r="P7669" s="29"/>
      <c r="Q7669" s="29" t="n">
        <f aca="false">IFERROR(VALUE(L7669),"")</f>
        <v>0</v>
      </c>
      <c r="R7669" s="29" t="str">
        <f aca="true">IF(O7669="","",O7669-TODAY())</f>
        <v/>
      </c>
      <c r="S7669" s="29" t="str">
        <f aca="false">IF(C7669="&lt;&lt; vazio &gt;&gt;","VAZIA",IF(AND(O7669&lt;&gt;"",R7669&lt;0),"VENCIDO",IF(AND(O7669&lt;&gt;"",R7669&lt;=Parametros!$B$10),"PRÓX. VENCIMENTO",IF(F7669="Q","QUALIDADE",IF(F7669="S","BLOQUEADO",IF(F7669="R","RESTRITO/DEVOLUÇÃO",IF(OR(N7669="QUAR",N7669="QRES"),"QUARENTENA",IF(OR(B7669="DESCARTE",B7669="DEVOLUÇÃO"),"DESCARTE/DEVOLUÇÃO",IF(AND(D7669="",K7669&lt;&gt;""),"SEM LOTE",IF(AND(Q7669&lt;&gt;"",Q7669&gt;=Parametros!$B$11),"PARADO/SEM GIRO","OK"))))))))))</f>
        <v>VAZIA</v>
      </c>
      <c r="T7669" s="29" t="str">
        <f aca="false">IF(AND($S7669="PARADO/SEM GIRO",$K7669="KG",OR(Painel!$B$5="(Todos)",A7669=Painel!$B$5)*OR(Painel!$E$5="(Todos)",P7669=Painel!$E$5)),$J7669+ROW()/10000000,"")</f>
        <v/>
      </c>
      <c r="U7669" s="29" t="str">
        <f aca="false">IF(AND($S7669="VENCIDO",$K7669="KG",OR(Painel!$B$5="(Todos)",A7669=Painel!$B$5)*OR(Painel!$E$5="(Todos)",P7669=Painel!$E$5)),$J7669+ROW()/10000000,"")</f>
        <v/>
      </c>
    </row>
    <row r="7670" customFormat="false" ht="15" hidden="false" customHeight="false" outlineLevel="0" collapsed="false">
      <c r="A7670" s="29" t="s">
        <v>52</v>
      </c>
      <c r="B7670" s="29" t="s">
        <v>14285</v>
      </c>
      <c r="C7670" s="29" t="s">
        <v>115</v>
      </c>
      <c r="D7670" s="29"/>
      <c r="E7670" s="29" t="n">
        <v>0</v>
      </c>
      <c r="F7670" s="29"/>
      <c r="G7670" s="29"/>
      <c r="H7670" s="30" t="n">
        <v>0</v>
      </c>
      <c r="I7670" s="29"/>
      <c r="J7670" s="30" t="n">
        <v>0</v>
      </c>
      <c r="K7670" s="29"/>
      <c r="L7670" s="29" t="s">
        <v>116</v>
      </c>
      <c r="M7670" s="29"/>
      <c r="N7670" s="29"/>
      <c r="O7670" s="29"/>
      <c r="P7670" s="29"/>
      <c r="Q7670" s="29" t="n">
        <f aca="false">IFERROR(VALUE(L7670),"")</f>
        <v>0</v>
      </c>
      <c r="R7670" s="29" t="str">
        <f aca="true">IF(O7670="","",O7670-TODAY())</f>
        <v/>
      </c>
      <c r="S7670" s="29" t="str">
        <f aca="false">IF(C7670="&lt;&lt; vazio &gt;&gt;","VAZIA",IF(AND(O7670&lt;&gt;"",R7670&lt;0),"VENCIDO",IF(AND(O7670&lt;&gt;"",R7670&lt;=Parametros!$B$10),"PRÓX. VENCIMENTO",IF(F7670="Q","QUALIDADE",IF(F7670="S","BLOQUEADO",IF(F7670="R","RESTRITO/DEVOLUÇÃO",IF(OR(N7670="QUAR",N7670="QRES"),"QUARENTENA",IF(OR(B7670="DESCARTE",B7670="DEVOLUÇÃO"),"DESCARTE/DEVOLUÇÃO",IF(AND(D7670="",K7670&lt;&gt;""),"SEM LOTE",IF(AND(Q7670&lt;&gt;"",Q7670&gt;=Parametros!$B$11),"PARADO/SEM GIRO","OK"))))))))))</f>
        <v>VAZIA</v>
      </c>
      <c r="T7670" s="29" t="str">
        <f aca="false">IF(AND($S7670="PARADO/SEM GIRO",$K7670="KG",OR(Painel!$B$5="(Todos)",A7670=Painel!$B$5)*OR(Painel!$E$5="(Todos)",P7670=Painel!$E$5)),$J7670+ROW()/10000000,"")</f>
        <v/>
      </c>
      <c r="U7670" s="29" t="str">
        <f aca="false">IF(AND($S7670="VENCIDO",$K7670="KG",OR(Painel!$B$5="(Todos)",A7670=Painel!$B$5)*OR(Painel!$E$5="(Todos)",P7670=Painel!$E$5)),$J7670+ROW()/10000000,"")</f>
        <v/>
      </c>
    </row>
    <row r="7671" customFormat="false" ht="15" hidden="false" customHeight="false" outlineLevel="0" collapsed="false">
      <c r="A7671" s="29" t="s">
        <v>52</v>
      </c>
      <c r="B7671" s="29" t="s">
        <v>14286</v>
      </c>
      <c r="C7671" s="29" t="s">
        <v>359</v>
      </c>
      <c r="D7671" s="29" t="s">
        <v>451</v>
      </c>
      <c r="E7671" s="29" t="n">
        <v>1</v>
      </c>
      <c r="F7671" s="29"/>
      <c r="G7671" s="29" t="s">
        <v>14287</v>
      </c>
      <c r="H7671" s="30" t="n">
        <v>315</v>
      </c>
      <c r="I7671" s="31" t="n">
        <v>46183</v>
      </c>
      <c r="J7671" s="30" t="n">
        <v>315</v>
      </c>
      <c r="K7671" s="29" t="s">
        <v>120</v>
      </c>
      <c r="L7671" s="29" t="s">
        <v>1096</v>
      </c>
      <c r="M7671" s="29"/>
      <c r="N7671" s="29" t="s">
        <v>122</v>
      </c>
      <c r="O7671" s="31" t="n">
        <v>46709</v>
      </c>
      <c r="P7671" s="29" t="s">
        <v>123</v>
      </c>
      <c r="Q7671" s="29" t="n">
        <f aca="false">IFERROR(VALUE(L7671),"")</f>
        <v>102</v>
      </c>
      <c r="R7671" s="29" t="n">
        <f aca="true">IF(O7671="","",O7671-TODAY())</f>
        <v>424</v>
      </c>
      <c r="S7671" s="29" t="str">
        <f aca="false">IF(C7671="&lt;&lt; vazio &gt;&gt;","VAZIA",IF(AND(O7671&lt;&gt;"",R7671&lt;0),"VENCIDO",IF(AND(O7671&lt;&gt;"",R7671&lt;=Parametros!$B$10),"PRÓX. VENCIMENTO",IF(F7671="Q","QUALIDADE",IF(F7671="S","BLOQUEADO",IF(F7671="R","RESTRITO/DEVOLUÇÃO",IF(OR(N7671="QUAR",N7671="QRES"),"QUARENTENA",IF(OR(B7671="DESCARTE",B7671="DEVOLUÇÃO"),"DESCARTE/DEVOLUÇÃO",IF(AND(D7671="",K7671&lt;&gt;""),"SEM LOTE",IF(AND(Q7671&lt;&gt;"",Q7671&gt;=Parametros!$B$11),"PARADO/SEM GIRO","OK"))))))))))</f>
        <v>PARADO/SEM GIRO</v>
      </c>
      <c r="T7671" s="29" t="n">
        <f aca="false">IF(AND($S7671="PARADO/SEM GIRO",$K7671="KG",OR(Painel!$B$5="(Todos)",A7671=Painel!$B$5)*OR(Painel!$E$5="(Todos)",P7671=Painel!$E$5)),$J7671+ROW()/10000000,"")</f>
        <v>315.0007671</v>
      </c>
      <c r="U7671" s="29" t="str">
        <f aca="false">IF(AND($S7671="VENCIDO",$K7671="KG",OR(Painel!$B$5="(Todos)",A7671=Painel!$B$5)*OR(Painel!$E$5="(Todos)",P7671=Painel!$E$5)),$J7671+ROW()/10000000,"")</f>
        <v/>
      </c>
    </row>
    <row r="7672" customFormat="false" ht="15" hidden="false" customHeight="false" outlineLevel="0" collapsed="false">
      <c r="A7672" s="29" t="s">
        <v>52</v>
      </c>
      <c r="B7672" s="29" t="s">
        <v>14288</v>
      </c>
      <c r="C7672" s="29" t="s">
        <v>161</v>
      </c>
      <c r="D7672" s="29" t="s">
        <v>2923</v>
      </c>
      <c r="E7672" s="29" t="n">
        <v>1</v>
      </c>
      <c r="F7672" s="29"/>
      <c r="G7672" s="29" t="s">
        <v>14289</v>
      </c>
      <c r="H7672" s="30" t="n">
        <v>595.9</v>
      </c>
      <c r="I7672" s="31" t="n">
        <v>46220</v>
      </c>
      <c r="J7672" s="30" t="n">
        <v>595.9</v>
      </c>
      <c r="K7672" s="29" t="s">
        <v>120</v>
      </c>
      <c r="L7672" s="29" t="s">
        <v>2925</v>
      </c>
      <c r="M7672" s="29"/>
      <c r="N7672" s="29" t="s">
        <v>122</v>
      </c>
      <c r="O7672" s="31" t="n">
        <v>46765</v>
      </c>
      <c r="P7672" s="29" t="s">
        <v>123</v>
      </c>
      <c r="Q7672" s="29" t="n">
        <f aca="false">IFERROR(VALUE(L7672),"")</f>
        <v>65</v>
      </c>
      <c r="R7672" s="29" t="n">
        <f aca="true">IF(O7672="","",O7672-TODAY())</f>
        <v>480</v>
      </c>
      <c r="S7672" s="29" t="str">
        <f aca="false">IF(C7672="&lt;&lt; vazio &gt;&gt;","VAZIA",IF(AND(O7672&lt;&gt;"",R7672&lt;0),"VENCIDO",IF(AND(O7672&lt;&gt;"",R7672&lt;=Parametros!$B$10),"PRÓX. VENCIMENTO",IF(F7672="Q","QUALIDADE",IF(F7672="S","BLOQUEADO",IF(F7672="R","RESTRITO/DEVOLUÇÃO",IF(OR(N7672="QUAR",N7672="QRES"),"QUARENTENA",IF(OR(B7672="DESCARTE",B7672="DEVOLUÇÃO"),"DESCARTE/DEVOLUÇÃO",IF(AND(D7672="",K7672&lt;&gt;""),"SEM LOTE",IF(AND(Q7672&lt;&gt;"",Q7672&gt;=Parametros!$B$11),"PARADO/SEM GIRO","OK"))))))))))</f>
        <v>OK</v>
      </c>
      <c r="T7672" s="29" t="str">
        <f aca="false">IF(AND($S7672="PARADO/SEM GIRO",$K7672="KG",OR(Painel!$B$5="(Todos)",A7672=Painel!$B$5)*OR(Painel!$E$5="(Todos)",P7672=Painel!$E$5)),$J7672+ROW()/10000000,"")</f>
        <v/>
      </c>
      <c r="U7672" s="29" t="str">
        <f aca="false">IF(AND($S7672="VENCIDO",$K7672="KG",OR(Painel!$B$5="(Todos)",A7672=Painel!$B$5)*OR(Painel!$E$5="(Todos)",P7672=Painel!$E$5)),$J7672+ROW()/10000000,"")</f>
        <v/>
      </c>
    </row>
    <row r="7673" customFormat="false" ht="15" hidden="false" customHeight="false" outlineLevel="0" collapsed="false">
      <c r="A7673" s="29" t="s">
        <v>52</v>
      </c>
      <c r="B7673" s="29" t="s">
        <v>14290</v>
      </c>
      <c r="C7673" s="29" t="s">
        <v>276</v>
      </c>
      <c r="D7673" s="29" t="s">
        <v>834</v>
      </c>
      <c r="E7673" s="29" t="n">
        <v>1</v>
      </c>
      <c r="F7673" s="29" t="s">
        <v>268</v>
      </c>
      <c r="G7673" s="29" t="s">
        <v>14291</v>
      </c>
      <c r="H7673" s="30" t="n">
        <v>415.8</v>
      </c>
      <c r="I7673" s="31" t="n">
        <v>46277</v>
      </c>
      <c r="J7673" s="30" t="n">
        <v>415.8</v>
      </c>
      <c r="K7673" s="29" t="s">
        <v>120</v>
      </c>
      <c r="L7673" s="29" t="s">
        <v>652</v>
      </c>
      <c r="M7673" s="29"/>
      <c r="N7673" s="29" t="s">
        <v>122</v>
      </c>
      <c r="O7673" s="31" t="n">
        <v>46824</v>
      </c>
      <c r="P7673" s="29" t="s">
        <v>123</v>
      </c>
      <c r="Q7673" s="29" t="n">
        <f aca="false">IFERROR(VALUE(L7673),"")</f>
        <v>8</v>
      </c>
      <c r="R7673" s="29" t="n">
        <f aca="true">IF(O7673="","",O7673-TODAY())</f>
        <v>539</v>
      </c>
      <c r="S7673" s="29" t="str">
        <f aca="false">IF(C7673="&lt;&lt; vazio &gt;&gt;","VAZIA",IF(AND(O7673&lt;&gt;"",R7673&lt;0),"VENCIDO",IF(AND(O7673&lt;&gt;"",R7673&lt;=Parametros!$B$10),"PRÓX. VENCIMENTO",IF(F7673="Q","QUALIDADE",IF(F7673="S","BLOQUEADO",IF(F7673="R","RESTRITO/DEVOLUÇÃO",IF(OR(N7673="QUAR",N7673="QRES"),"QUARENTENA",IF(OR(B7673="DESCARTE",B7673="DEVOLUÇÃO"),"DESCARTE/DEVOLUÇÃO",IF(AND(D7673="",K7673&lt;&gt;""),"SEM LOTE",IF(AND(Q7673&lt;&gt;"",Q7673&gt;=Parametros!$B$11),"PARADO/SEM GIRO","OK"))))))))))</f>
        <v>QUALIDADE</v>
      </c>
      <c r="T7673" s="29" t="str">
        <f aca="false">IF(AND($S7673="PARADO/SEM GIRO",$K7673="KG",OR(Painel!$B$5="(Todos)",A7673=Painel!$B$5)*OR(Painel!$E$5="(Todos)",P7673=Painel!$E$5)),$J7673+ROW()/10000000,"")</f>
        <v/>
      </c>
      <c r="U7673" s="29" t="str">
        <f aca="false">IF(AND($S7673="VENCIDO",$K7673="KG",OR(Painel!$B$5="(Todos)",A7673=Painel!$B$5)*OR(Painel!$E$5="(Todos)",P7673=Painel!$E$5)),$J7673+ROW()/10000000,"")</f>
        <v/>
      </c>
    </row>
    <row r="7674" customFormat="false" ht="15" hidden="false" customHeight="false" outlineLevel="0" collapsed="false">
      <c r="A7674" s="29" t="s">
        <v>52</v>
      </c>
      <c r="B7674" s="29" t="s">
        <v>14292</v>
      </c>
      <c r="C7674" s="29" t="s">
        <v>115</v>
      </c>
      <c r="D7674" s="29"/>
      <c r="E7674" s="29" t="n">
        <v>0</v>
      </c>
      <c r="F7674" s="29"/>
      <c r="G7674" s="29"/>
      <c r="H7674" s="30" t="n">
        <v>0</v>
      </c>
      <c r="I7674" s="29"/>
      <c r="J7674" s="30" t="n">
        <v>0</v>
      </c>
      <c r="K7674" s="29"/>
      <c r="L7674" s="29" t="s">
        <v>116</v>
      </c>
      <c r="M7674" s="29"/>
      <c r="N7674" s="29"/>
      <c r="O7674" s="29"/>
      <c r="P7674" s="29"/>
      <c r="Q7674" s="29" t="n">
        <f aca="false">IFERROR(VALUE(L7674),"")</f>
        <v>0</v>
      </c>
      <c r="R7674" s="29" t="str">
        <f aca="true">IF(O7674="","",O7674-TODAY())</f>
        <v/>
      </c>
      <c r="S7674" s="29" t="str">
        <f aca="false">IF(C7674="&lt;&lt; vazio &gt;&gt;","VAZIA",IF(AND(O7674&lt;&gt;"",R7674&lt;0),"VENCIDO",IF(AND(O7674&lt;&gt;"",R7674&lt;=Parametros!$B$10),"PRÓX. VENCIMENTO",IF(F7674="Q","QUALIDADE",IF(F7674="S","BLOQUEADO",IF(F7674="R","RESTRITO/DEVOLUÇÃO",IF(OR(N7674="QUAR",N7674="QRES"),"QUARENTENA",IF(OR(B7674="DESCARTE",B7674="DEVOLUÇÃO"),"DESCARTE/DEVOLUÇÃO",IF(AND(D7674="",K7674&lt;&gt;""),"SEM LOTE",IF(AND(Q7674&lt;&gt;"",Q7674&gt;=Parametros!$B$11),"PARADO/SEM GIRO","OK"))))))))))</f>
        <v>VAZIA</v>
      </c>
      <c r="T7674" s="29" t="str">
        <f aca="false">IF(AND($S7674="PARADO/SEM GIRO",$K7674="KG",OR(Painel!$B$5="(Todos)",A7674=Painel!$B$5)*OR(Painel!$E$5="(Todos)",P7674=Painel!$E$5)),$J7674+ROW()/10000000,"")</f>
        <v/>
      </c>
      <c r="U7674" s="29" t="str">
        <f aca="false">IF(AND($S7674="VENCIDO",$K7674="KG",OR(Painel!$B$5="(Todos)",A7674=Painel!$B$5)*OR(Painel!$E$5="(Todos)",P7674=Painel!$E$5)),$J7674+ROW()/10000000,"")</f>
        <v/>
      </c>
    </row>
    <row r="7675" customFormat="false" ht="15" hidden="false" customHeight="false" outlineLevel="0" collapsed="false">
      <c r="A7675" s="29" t="s">
        <v>52</v>
      </c>
      <c r="B7675" s="29" t="s">
        <v>14293</v>
      </c>
      <c r="C7675" s="29" t="s">
        <v>115</v>
      </c>
      <c r="D7675" s="29"/>
      <c r="E7675" s="29" t="n">
        <v>0</v>
      </c>
      <c r="F7675" s="29"/>
      <c r="G7675" s="29"/>
      <c r="H7675" s="30" t="n">
        <v>0</v>
      </c>
      <c r="I7675" s="29"/>
      <c r="J7675" s="30" t="n">
        <v>0</v>
      </c>
      <c r="K7675" s="29"/>
      <c r="L7675" s="29" t="s">
        <v>116</v>
      </c>
      <c r="M7675" s="29"/>
      <c r="N7675" s="29"/>
      <c r="O7675" s="29"/>
      <c r="P7675" s="29"/>
      <c r="Q7675" s="29" t="n">
        <f aca="false">IFERROR(VALUE(L7675),"")</f>
        <v>0</v>
      </c>
      <c r="R7675" s="29" t="str">
        <f aca="true">IF(O7675="","",O7675-TODAY())</f>
        <v/>
      </c>
      <c r="S7675" s="29" t="str">
        <f aca="false">IF(C7675="&lt;&lt; vazio &gt;&gt;","VAZIA",IF(AND(O7675&lt;&gt;"",R7675&lt;0),"VENCIDO",IF(AND(O7675&lt;&gt;"",R7675&lt;=Parametros!$B$10),"PRÓX. VENCIMENTO",IF(F7675="Q","QUALIDADE",IF(F7675="S","BLOQUEADO",IF(F7675="R","RESTRITO/DEVOLUÇÃO",IF(OR(N7675="QUAR",N7675="QRES"),"QUARENTENA",IF(OR(B7675="DESCARTE",B7675="DEVOLUÇÃO"),"DESCARTE/DEVOLUÇÃO",IF(AND(D7675="",K7675&lt;&gt;""),"SEM LOTE",IF(AND(Q7675&lt;&gt;"",Q7675&gt;=Parametros!$B$11),"PARADO/SEM GIRO","OK"))))))))))</f>
        <v>VAZIA</v>
      </c>
      <c r="T7675" s="29" t="str">
        <f aca="false">IF(AND($S7675="PARADO/SEM GIRO",$K7675="KG",OR(Painel!$B$5="(Todos)",A7675=Painel!$B$5)*OR(Painel!$E$5="(Todos)",P7675=Painel!$E$5)),$J7675+ROW()/10000000,"")</f>
        <v/>
      </c>
      <c r="U7675" s="29" t="str">
        <f aca="false">IF(AND($S7675="VENCIDO",$K7675="KG",OR(Painel!$B$5="(Todos)",A7675=Painel!$B$5)*OR(Painel!$E$5="(Todos)",P7675=Painel!$E$5)),$J7675+ROW()/10000000,"")</f>
        <v/>
      </c>
    </row>
    <row r="7676" customFormat="false" ht="15" hidden="false" customHeight="false" outlineLevel="0" collapsed="false">
      <c r="A7676" s="29" t="s">
        <v>52</v>
      </c>
      <c r="B7676" s="29" t="s">
        <v>14294</v>
      </c>
      <c r="C7676" s="29" t="s">
        <v>115</v>
      </c>
      <c r="D7676" s="29"/>
      <c r="E7676" s="29" t="n">
        <v>0</v>
      </c>
      <c r="F7676" s="29"/>
      <c r="G7676" s="29"/>
      <c r="H7676" s="30" t="n">
        <v>0</v>
      </c>
      <c r="I7676" s="29"/>
      <c r="J7676" s="30" t="n">
        <v>0</v>
      </c>
      <c r="K7676" s="29"/>
      <c r="L7676" s="29" t="s">
        <v>116</v>
      </c>
      <c r="M7676" s="29"/>
      <c r="N7676" s="29"/>
      <c r="O7676" s="29"/>
      <c r="P7676" s="29"/>
      <c r="Q7676" s="29" t="n">
        <f aca="false">IFERROR(VALUE(L7676),"")</f>
        <v>0</v>
      </c>
      <c r="R7676" s="29" t="str">
        <f aca="true">IF(O7676="","",O7676-TODAY())</f>
        <v/>
      </c>
      <c r="S7676" s="29" t="str">
        <f aca="false">IF(C7676="&lt;&lt; vazio &gt;&gt;","VAZIA",IF(AND(O7676&lt;&gt;"",R7676&lt;0),"VENCIDO",IF(AND(O7676&lt;&gt;"",R7676&lt;=Parametros!$B$10),"PRÓX. VENCIMENTO",IF(F7676="Q","QUALIDADE",IF(F7676="S","BLOQUEADO",IF(F7676="R","RESTRITO/DEVOLUÇÃO",IF(OR(N7676="QUAR",N7676="QRES"),"QUARENTENA",IF(OR(B7676="DESCARTE",B7676="DEVOLUÇÃO"),"DESCARTE/DEVOLUÇÃO",IF(AND(D7676="",K7676&lt;&gt;""),"SEM LOTE",IF(AND(Q7676&lt;&gt;"",Q7676&gt;=Parametros!$B$11),"PARADO/SEM GIRO","OK"))))))))))</f>
        <v>VAZIA</v>
      </c>
      <c r="T7676" s="29" t="str">
        <f aca="false">IF(AND($S7676="PARADO/SEM GIRO",$K7676="KG",OR(Painel!$B$5="(Todos)",A7676=Painel!$B$5)*OR(Painel!$E$5="(Todos)",P7676=Painel!$E$5)),$J7676+ROW()/10000000,"")</f>
        <v/>
      </c>
      <c r="U7676" s="29" t="str">
        <f aca="false">IF(AND($S7676="VENCIDO",$K7676="KG",OR(Painel!$B$5="(Todos)",A7676=Painel!$B$5)*OR(Painel!$E$5="(Todos)",P7676=Painel!$E$5)),$J7676+ROW()/10000000,"")</f>
        <v/>
      </c>
    </row>
    <row r="7677" customFormat="false" ht="15" hidden="false" customHeight="false" outlineLevel="0" collapsed="false">
      <c r="A7677" s="29" t="s">
        <v>52</v>
      </c>
      <c r="B7677" s="29" t="s">
        <v>14295</v>
      </c>
      <c r="C7677" s="29" t="s">
        <v>115</v>
      </c>
      <c r="D7677" s="29"/>
      <c r="E7677" s="29" t="n">
        <v>0</v>
      </c>
      <c r="F7677" s="29"/>
      <c r="G7677" s="29"/>
      <c r="H7677" s="30" t="n">
        <v>0</v>
      </c>
      <c r="I7677" s="29"/>
      <c r="J7677" s="30" t="n">
        <v>0</v>
      </c>
      <c r="K7677" s="29"/>
      <c r="L7677" s="29" t="s">
        <v>116</v>
      </c>
      <c r="M7677" s="29"/>
      <c r="N7677" s="29"/>
      <c r="O7677" s="29"/>
      <c r="P7677" s="29"/>
      <c r="Q7677" s="29" t="n">
        <f aca="false">IFERROR(VALUE(L7677),"")</f>
        <v>0</v>
      </c>
      <c r="R7677" s="29" t="str">
        <f aca="true">IF(O7677="","",O7677-TODAY())</f>
        <v/>
      </c>
      <c r="S7677" s="29" t="str">
        <f aca="false">IF(C7677="&lt;&lt; vazio &gt;&gt;","VAZIA",IF(AND(O7677&lt;&gt;"",R7677&lt;0),"VENCIDO",IF(AND(O7677&lt;&gt;"",R7677&lt;=Parametros!$B$10),"PRÓX. VENCIMENTO",IF(F7677="Q","QUALIDADE",IF(F7677="S","BLOQUEADO",IF(F7677="R","RESTRITO/DEVOLUÇÃO",IF(OR(N7677="QUAR",N7677="QRES"),"QUARENTENA",IF(OR(B7677="DESCARTE",B7677="DEVOLUÇÃO"),"DESCARTE/DEVOLUÇÃO",IF(AND(D7677="",K7677&lt;&gt;""),"SEM LOTE",IF(AND(Q7677&lt;&gt;"",Q7677&gt;=Parametros!$B$11),"PARADO/SEM GIRO","OK"))))))))))</f>
        <v>VAZIA</v>
      </c>
      <c r="T7677" s="29" t="str">
        <f aca="false">IF(AND($S7677="PARADO/SEM GIRO",$K7677="KG",OR(Painel!$B$5="(Todos)",A7677=Painel!$B$5)*OR(Painel!$E$5="(Todos)",P7677=Painel!$E$5)),$J7677+ROW()/10000000,"")</f>
        <v/>
      </c>
      <c r="U7677" s="29" t="str">
        <f aca="false">IF(AND($S7677="VENCIDO",$K7677="KG",OR(Painel!$B$5="(Todos)",A7677=Painel!$B$5)*OR(Painel!$E$5="(Todos)",P7677=Painel!$E$5)),$J7677+ROW()/10000000,"")</f>
        <v/>
      </c>
    </row>
    <row r="7678" customFormat="false" ht="15" hidden="false" customHeight="false" outlineLevel="0" collapsed="false">
      <c r="A7678" s="29" t="s">
        <v>52</v>
      </c>
      <c r="B7678" s="29" t="s">
        <v>14296</v>
      </c>
      <c r="C7678" s="29" t="s">
        <v>785</v>
      </c>
      <c r="D7678" s="29" t="s">
        <v>880</v>
      </c>
      <c r="E7678" s="29" t="n">
        <v>1</v>
      </c>
      <c r="F7678" s="29"/>
      <c r="G7678" s="29" t="s">
        <v>14297</v>
      </c>
      <c r="H7678" s="30" t="n">
        <v>1000</v>
      </c>
      <c r="I7678" s="31" t="n">
        <v>46280</v>
      </c>
      <c r="J7678" s="30" t="n">
        <v>1000</v>
      </c>
      <c r="K7678" s="29" t="s">
        <v>120</v>
      </c>
      <c r="L7678" s="29" t="s">
        <v>144</v>
      </c>
      <c r="M7678" s="29"/>
      <c r="N7678" s="29" t="s">
        <v>122</v>
      </c>
      <c r="O7678" s="31" t="n">
        <v>46823</v>
      </c>
      <c r="P7678" s="29" t="s">
        <v>123</v>
      </c>
      <c r="Q7678" s="29" t="n">
        <f aca="false">IFERROR(VALUE(L7678),"")</f>
        <v>5</v>
      </c>
      <c r="R7678" s="29" t="n">
        <f aca="true">IF(O7678="","",O7678-TODAY())</f>
        <v>538</v>
      </c>
      <c r="S7678" s="29" t="str">
        <f aca="false">IF(C7678="&lt;&lt; vazio &gt;&gt;","VAZIA",IF(AND(O7678&lt;&gt;"",R7678&lt;0),"VENCIDO",IF(AND(O7678&lt;&gt;"",R7678&lt;=Parametros!$B$10),"PRÓX. VENCIMENTO",IF(F7678="Q","QUALIDADE",IF(F7678="S","BLOQUEADO",IF(F7678="R","RESTRITO/DEVOLUÇÃO",IF(OR(N7678="QUAR",N7678="QRES"),"QUARENTENA",IF(OR(B7678="DESCARTE",B7678="DEVOLUÇÃO"),"DESCARTE/DEVOLUÇÃO",IF(AND(D7678="",K7678&lt;&gt;""),"SEM LOTE",IF(AND(Q7678&lt;&gt;"",Q7678&gt;=Parametros!$B$11),"PARADO/SEM GIRO","OK"))))))))))</f>
        <v>OK</v>
      </c>
      <c r="T7678" s="29" t="str">
        <f aca="false">IF(AND($S7678="PARADO/SEM GIRO",$K7678="KG",OR(Painel!$B$5="(Todos)",A7678=Painel!$B$5)*OR(Painel!$E$5="(Todos)",P7678=Painel!$E$5)),$J7678+ROW()/10000000,"")</f>
        <v/>
      </c>
      <c r="U7678" s="29" t="str">
        <f aca="false">IF(AND($S7678="VENCIDO",$K7678="KG",OR(Painel!$B$5="(Todos)",A7678=Painel!$B$5)*OR(Painel!$E$5="(Todos)",P7678=Painel!$E$5)),$J7678+ROW()/10000000,"")</f>
        <v/>
      </c>
    </row>
    <row r="7679" customFormat="false" ht="15" hidden="false" customHeight="false" outlineLevel="0" collapsed="false">
      <c r="A7679" s="29" t="s">
        <v>52</v>
      </c>
      <c r="B7679" s="29" t="s">
        <v>14298</v>
      </c>
      <c r="C7679" s="29" t="s">
        <v>666</v>
      </c>
      <c r="D7679" s="29" t="s">
        <v>667</v>
      </c>
      <c r="E7679" s="29" t="n">
        <v>1</v>
      </c>
      <c r="F7679" s="29" t="s">
        <v>268</v>
      </c>
      <c r="G7679" s="29" t="s">
        <v>14299</v>
      </c>
      <c r="H7679" s="30" t="n">
        <v>590.4</v>
      </c>
      <c r="I7679" s="31" t="n">
        <v>46285</v>
      </c>
      <c r="J7679" s="30" t="n">
        <v>590.4</v>
      </c>
      <c r="K7679" s="29" t="s">
        <v>120</v>
      </c>
      <c r="L7679" s="29" t="s">
        <v>116</v>
      </c>
      <c r="M7679" s="29"/>
      <c r="N7679" s="29" t="s">
        <v>122</v>
      </c>
      <c r="O7679" s="31" t="n">
        <v>46831</v>
      </c>
      <c r="P7679" s="29" t="s">
        <v>123</v>
      </c>
      <c r="Q7679" s="29" t="n">
        <f aca="false">IFERROR(VALUE(L7679),"")</f>
        <v>0</v>
      </c>
      <c r="R7679" s="29" t="n">
        <f aca="true">IF(O7679="","",O7679-TODAY())</f>
        <v>546</v>
      </c>
      <c r="S7679" s="29" t="str">
        <f aca="false">IF(C7679="&lt;&lt; vazio &gt;&gt;","VAZIA",IF(AND(O7679&lt;&gt;"",R7679&lt;0),"VENCIDO",IF(AND(O7679&lt;&gt;"",R7679&lt;=Parametros!$B$10),"PRÓX. VENCIMENTO",IF(F7679="Q","QUALIDADE",IF(F7679="S","BLOQUEADO",IF(F7679="R","RESTRITO/DEVOLUÇÃO",IF(OR(N7679="QUAR",N7679="QRES"),"QUARENTENA",IF(OR(B7679="DESCARTE",B7679="DEVOLUÇÃO"),"DESCARTE/DEVOLUÇÃO",IF(AND(D7679="",K7679&lt;&gt;""),"SEM LOTE",IF(AND(Q7679&lt;&gt;"",Q7679&gt;=Parametros!$B$11),"PARADO/SEM GIRO","OK"))))))))))</f>
        <v>QUALIDADE</v>
      </c>
      <c r="T7679" s="29" t="str">
        <f aca="false">IF(AND($S7679="PARADO/SEM GIRO",$K7679="KG",OR(Painel!$B$5="(Todos)",A7679=Painel!$B$5)*OR(Painel!$E$5="(Todos)",P7679=Painel!$E$5)),$J7679+ROW()/10000000,"")</f>
        <v/>
      </c>
      <c r="U7679" s="29" t="str">
        <f aca="false">IF(AND($S7679="VENCIDO",$K7679="KG",OR(Painel!$B$5="(Todos)",A7679=Painel!$B$5)*OR(Painel!$E$5="(Todos)",P7679=Painel!$E$5)),$J7679+ROW()/10000000,"")</f>
        <v/>
      </c>
    </row>
    <row r="7680" customFormat="false" ht="15" hidden="false" customHeight="false" outlineLevel="0" collapsed="false">
      <c r="A7680" s="29" t="s">
        <v>52</v>
      </c>
      <c r="B7680" s="29" t="s">
        <v>14300</v>
      </c>
      <c r="C7680" s="29" t="s">
        <v>2679</v>
      </c>
      <c r="D7680" s="29" t="s">
        <v>2680</v>
      </c>
      <c r="E7680" s="29" t="n">
        <v>1</v>
      </c>
      <c r="F7680" s="29"/>
      <c r="G7680" s="29" t="s">
        <v>14301</v>
      </c>
      <c r="H7680" s="30" t="n">
        <v>800</v>
      </c>
      <c r="I7680" s="31" t="n">
        <v>46191</v>
      </c>
      <c r="J7680" s="30" t="n">
        <v>800</v>
      </c>
      <c r="K7680" s="29" t="s">
        <v>120</v>
      </c>
      <c r="L7680" s="29" t="s">
        <v>3759</v>
      </c>
      <c r="M7680" s="29"/>
      <c r="N7680" s="29" t="s">
        <v>122</v>
      </c>
      <c r="O7680" s="31" t="n">
        <v>46735</v>
      </c>
      <c r="P7680" s="29" t="s">
        <v>123</v>
      </c>
      <c r="Q7680" s="29" t="n">
        <f aca="false">IFERROR(VALUE(L7680),"")</f>
        <v>94</v>
      </c>
      <c r="R7680" s="29" t="n">
        <f aca="true">IF(O7680="","",O7680-TODAY())</f>
        <v>450</v>
      </c>
      <c r="S7680" s="29" t="str">
        <f aca="false">IF(C7680="&lt;&lt; vazio &gt;&gt;","VAZIA",IF(AND(O7680&lt;&gt;"",R7680&lt;0),"VENCIDO",IF(AND(O7680&lt;&gt;"",R7680&lt;=Parametros!$B$10),"PRÓX. VENCIMENTO",IF(F7680="Q","QUALIDADE",IF(F7680="S","BLOQUEADO",IF(F7680="R","RESTRITO/DEVOLUÇÃO",IF(OR(N7680="QUAR",N7680="QRES"),"QUARENTENA",IF(OR(B7680="DESCARTE",B7680="DEVOLUÇÃO"),"DESCARTE/DEVOLUÇÃO",IF(AND(D7680="",K7680&lt;&gt;""),"SEM LOTE",IF(AND(Q7680&lt;&gt;"",Q7680&gt;=Parametros!$B$11),"PARADO/SEM GIRO","OK"))))))))))</f>
        <v>PARADO/SEM GIRO</v>
      </c>
      <c r="T7680" s="29" t="n">
        <f aca="false">IF(AND($S7680="PARADO/SEM GIRO",$K7680="KG",OR(Painel!$B$5="(Todos)",A7680=Painel!$B$5)*OR(Painel!$E$5="(Todos)",P7680=Painel!$E$5)),$J7680+ROW()/10000000,"")</f>
        <v>800.000768</v>
      </c>
      <c r="U7680" s="29" t="str">
        <f aca="false">IF(AND($S7680="VENCIDO",$K7680="KG",OR(Painel!$B$5="(Todos)",A7680=Painel!$B$5)*OR(Painel!$E$5="(Todos)",P7680=Painel!$E$5)),$J7680+ROW()/10000000,"")</f>
        <v/>
      </c>
    </row>
    <row r="7681" customFormat="false" ht="15" hidden="false" customHeight="false" outlineLevel="0" collapsed="false">
      <c r="A7681" s="29" t="s">
        <v>52</v>
      </c>
      <c r="B7681" s="29" t="s">
        <v>14302</v>
      </c>
      <c r="C7681" s="29" t="s">
        <v>115</v>
      </c>
      <c r="D7681" s="29"/>
      <c r="E7681" s="29" t="n">
        <v>0</v>
      </c>
      <c r="F7681" s="29"/>
      <c r="G7681" s="29"/>
      <c r="H7681" s="30" t="n">
        <v>0</v>
      </c>
      <c r="I7681" s="29"/>
      <c r="J7681" s="30" t="n">
        <v>0</v>
      </c>
      <c r="K7681" s="29"/>
      <c r="L7681" s="29" t="s">
        <v>116</v>
      </c>
      <c r="M7681" s="29"/>
      <c r="N7681" s="29"/>
      <c r="O7681" s="29"/>
      <c r="P7681" s="29"/>
      <c r="Q7681" s="29" t="n">
        <f aca="false">IFERROR(VALUE(L7681),"")</f>
        <v>0</v>
      </c>
      <c r="R7681" s="29" t="str">
        <f aca="true">IF(O7681="","",O7681-TODAY())</f>
        <v/>
      </c>
      <c r="S7681" s="29" t="str">
        <f aca="false">IF(C7681="&lt;&lt; vazio &gt;&gt;","VAZIA",IF(AND(O7681&lt;&gt;"",R7681&lt;0),"VENCIDO",IF(AND(O7681&lt;&gt;"",R7681&lt;=Parametros!$B$10),"PRÓX. VENCIMENTO",IF(F7681="Q","QUALIDADE",IF(F7681="S","BLOQUEADO",IF(F7681="R","RESTRITO/DEVOLUÇÃO",IF(OR(N7681="QUAR",N7681="QRES"),"QUARENTENA",IF(OR(B7681="DESCARTE",B7681="DEVOLUÇÃO"),"DESCARTE/DEVOLUÇÃO",IF(AND(D7681="",K7681&lt;&gt;""),"SEM LOTE",IF(AND(Q7681&lt;&gt;"",Q7681&gt;=Parametros!$B$11),"PARADO/SEM GIRO","OK"))))))))))</f>
        <v>VAZIA</v>
      </c>
      <c r="T7681" s="29" t="str">
        <f aca="false">IF(AND($S7681="PARADO/SEM GIRO",$K7681="KG",OR(Painel!$B$5="(Todos)",A7681=Painel!$B$5)*OR(Painel!$E$5="(Todos)",P7681=Painel!$E$5)),$J7681+ROW()/10000000,"")</f>
        <v/>
      </c>
      <c r="U7681" s="29" t="str">
        <f aca="false">IF(AND($S7681="VENCIDO",$K7681="KG",OR(Painel!$B$5="(Todos)",A7681=Painel!$B$5)*OR(Painel!$E$5="(Todos)",P7681=Painel!$E$5)),$J7681+ROW()/10000000,"")</f>
        <v/>
      </c>
    </row>
    <row r="7682" customFormat="false" ht="15" hidden="false" customHeight="false" outlineLevel="0" collapsed="false">
      <c r="A7682" s="29" t="s">
        <v>52</v>
      </c>
      <c r="B7682" s="29" t="s">
        <v>14303</v>
      </c>
      <c r="C7682" s="29" t="s">
        <v>115</v>
      </c>
      <c r="D7682" s="29"/>
      <c r="E7682" s="29" t="n">
        <v>0</v>
      </c>
      <c r="F7682" s="29"/>
      <c r="G7682" s="29"/>
      <c r="H7682" s="30" t="n">
        <v>0</v>
      </c>
      <c r="I7682" s="29"/>
      <c r="J7682" s="30" t="n">
        <v>0</v>
      </c>
      <c r="K7682" s="29"/>
      <c r="L7682" s="29" t="s">
        <v>116</v>
      </c>
      <c r="M7682" s="29"/>
      <c r="N7682" s="29"/>
      <c r="O7682" s="29"/>
      <c r="P7682" s="29"/>
      <c r="Q7682" s="29" t="n">
        <f aca="false">IFERROR(VALUE(L7682),"")</f>
        <v>0</v>
      </c>
      <c r="R7682" s="29" t="str">
        <f aca="true">IF(O7682="","",O7682-TODAY())</f>
        <v/>
      </c>
      <c r="S7682" s="29" t="str">
        <f aca="false">IF(C7682="&lt;&lt; vazio &gt;&gt;","VAZIA",IF(AND(O7682&lt;&gt;"",R7682&lt;0),"VENCIDO",IF(AND(O7682&lt;&gt;"",R7682&lt;=Parametros!$B$10),"PRÓX. VENCIMENTO",IF(F7682="Q","QUALIDADE",IF(F7682="S","BLOQUEADO",IF(F7682="R","RESTRITO/DEVOLUÇÃO",IF(OR(N7682="QUAR",N7682="QRES"),"QUARENTENA",IF(OR(B7682="DESCARTE",B7682="DEVOLUÇÃO"),"DESCARTE/DEVOLUÇÃO",IF(AND(D7682="",K7682&lt;&gt;""),"SEM LOTE",IF(AND(Q7682&lt;&gt;"",Q7682&gt;=Parametros!$B$11),"PARADO/SEM GIRO","OK"))))))))))</f>
        <v>VAZIA</v>
      </c>
      <c r="T7682" s="29" t="str">
        <f aca="false">IF(AND($S7682="PARADO/SEM GIRO",$K7682="KG",OR(Painel!$B$5="(Todos)",A7682=Painel!$B$5)*OR(Painel!$E$5="(Todos)",P7682=Painel!$E$5)),$J7682+ROW()/10000000,"")</f>
        <v/>
      </c>
      <c r="U7682" s="29" t="str">
        <f aca="false">IF(AND($S7682="VENCIDO",$K7682="KG",OR(Painel!$B$5="(Todos)",A7682=Painel!$B$5)*OR(Painel!$E$5="(Todos)",P7682=Painel!$E$5)),$J7682+ROW()/10000000,"")</f>
        <v/>
      </c>
    </row>
    <row r="7683" customFormat="false" ht="15" hidden="false" customHeight="false" outlineLevel="0" collapsed="false">
      <c r="A7683" s="29" t="s">
        <v>52</v>
      </c>
      <c r="B7683" s="29" t="s">
        <v>14304</v>
      </c>
      <c r="C7683" s="29" t="s">
        <v>785</v>
      </c>
      <c r="D7683" s="29" t="s">
        <v>786</v>
      </c>
      <c r="E7683" s="29" t="n">
        <v>1</v>
      </c>
      <c r="F7683" s="29"/>
      <c r="G7683" s="29" t="s">
        <v>14305</v>
      </c>
      <c r="H7683" s="30" t="n">
        <v>1000</v>
      </c>
      <c r="I7683" s="31" t="n">
        <v>46282</v>
      </c>
      <c r="J7683" s="30" t="n">
        <v>1000</v>
      </c>
      <c r="K7683" s="29" t="s">
        <v>120</v>
      </c>
      <c r="L7683" s="29" t="s">
        <v>400</v>
      </c>
      <c r="M7683" s="29"/>
      <c r="N7683" s="29" t="s">
        <v>122</v>
      </c>
      <c r="O7683" s="31" t="n">
        <v>46824</v>
      </c>
      <c r="P7683" s="29" t="s">
        <v>123</v>
      </c>
      <c r="Q7683" s="29" t="n">
        <f aca="false">IFERROR(VALUE(L7683),"")</f>
        <v>3</v>
      </c>
      <c r="R7683" s="29" t="n">
        <f aca="true">IF(O7683="","",O7683-TODAY())</f>
        <v>539</v>
      </c>
      <c r="S7683" s="29" t="str">
        <f aca="false">IF(C7683="&lt;&lt; vazio &gt;&gt;","VAZIA",IF(AND(O7683&lt;&gt;"",R7683&lt;0),"VENCIDO",IF(AND(O7683&lt;&gt;"",R7683&lt;=Parametros!$B$10),"PRÓX. VENCIMENTO",IF(F7683="Q","QUALIDADE",IF(F7683="S","BLOQUEADO",IF(F7683="R","RESTRITO/DEVOLUÇÃO",IF(OR(N7683="QUAR",N7683="QRES"),"QUARENTENA",IF(OR(B7683="DESCARTE",B7683="DEVOLUÇÃO"),"DESCARTE/DEVOLUÇÃO",IF(AND(D7683="",K7683&lt;&gt;""),"SEM LOTE",IF(AND(Q7683&lt;&gt;"",Q7683&gt;=Parametros!$B$11),"PARADO/SEM GIRO","OK"))))))))))</f>
        <v>OK</v>
      </c>
      <c r="T7683" s="29" t="str">
        <f aca="false">IF(AND($S7683="PARADO/SEM GIRO",$K7683="KG",OR(Painel!$B$5="(Todos)",A7683=Painel!$B$5)*OR(Painel!$E$5="(Todos)",P7683=Painel!$E$5)),$J7683+ROW()/10000000,"")</f>
        <v/>
      </c>
      <c r="U7683" s="29" t="str">
        <f aca="false">IF(AND($S7683="VENCIDO",$K7683="KG",OR(Painel!$B$5="(Todos)",A7683=Painel!$B$5)*OR(Painel!$E$5="(Todos)",P7683=Painel!$E$5)),$J7683+ROW()/10000000,"")</f>
        <v/>
      </c>
    </row>
    <row r="7684" customFormat="false" ht="15" hidden="false" customHeight="false" outlineLevel="0" collapsed="false">
      <c r="A7684" s="29" t="s">
        <v>52</v>
      </c>
      <c r="B7684" s="29" t="s">
        <v>14306</v>
      </c>
      <c r="C7684" s="29" t="s">
        <v>115</v>
      </c>
      <c r="D7684" s="29"/>
      <c r="E7684" s="29" t="n">
        <v>0</v>
      </c>
      <c r="F7684" s="29"/>
      <c r="G7684" s="29"/>
      <c r="H7684" s="30" t="n">
        <v>0</v>
      </c>
      <c r="I7684" s="29"/>
      <c r="J7684" s="30" t="n">
        <v>0</v>
      </c>
      <c r="K7684" s="29"/>
      <c r="L7684" s="29" t="s">
        <v>116</v>
      </c>
      <c r="M7684" s="29"/>
      <c r="N7684" s="29"/>
      <c r="O7684" s="29"/>
      <c r="P7684" s="29"/>
      <c r="Q7684" s="29" t="n">
        <f aca="false">IFERROR(VALUE(L7684),"")</f>
        <v>0</v>
      </c>
      <c r="R7684" s="29" t="str">
        <f aca="true">IF(O7684="","",O7684-TODAY())</f>
        <v/>
      </c>
      <c r="S7684" s="29" t="str">
        <f aca="false">IF(C7684="&lt;&lt; vazio &gt;&gt;","VAZIA",IF(AND(O7684&lt;&gt;"",R7684&lt;0),"VENCIDO",IF(AND(O7684&lt;&gt;"",R7684&lt;=Parametros!$B$10),"PRÓX. VENCIMENTO",IF(F7684="Q","QUALIDADE",IF(F7684="S","BLOQUEADO",IF(F7684="R","RESTRITO/DEVOLUÇÃO",IF(OR(N7684="QUAR",N7684="QRES"),"QUARENTENA",IF(OR(B7684="DESCARTE",B7684="DEVOLUÇÃO"),"DESCARTE/DEVOLUÇÃO",IF(AND(D7684="",K7684&lt;&gt;""),"SEM LOTE",IF(AND(Q7684&lt;&gt;"",Q7684&gt;=Parametros!$B$11),"PARADO/SEM GIRO","OK"))))))))))</f>
        <v>VAZIA</v>
      </c>
      <c r="T7684" s="29" t="str">
        <f aca="false">IF(AND($S7684="PARADO/SEM GIRO",$K7684="KG",OR(Painel!$B$5="(Todos)",A7684=Painel!$B$5)*OR(Painel!$E$5="(Todos)",P7684=Painel!$E$5)),$J7684+ROW()/10000000,"")</f>
        <v/>
      </c>
      <c r="U7684" s="29" t="str">
        <f aca="false">IF(AND($S7684="VENCIDO",$K7684="KG",OR(Painel!$B$5="(Todos)",A7684=Painel!$B$5)*OR(Painel!$E$5="(Todos)",P7684=Painel!$E$5)),$J7684+ROW()/10000000,"")</f>
        <v/>
      </c>
    </row>
    <row r="7685" customFormat="false" ht="15" hidden="false" customHeight="false" outlineLevel="0" collapsed="false">
      <c r="A7685" s="29" t="s">
        <v>52</v>
      </c>
      <c r="B7685" s="29" t="s">
        <v>14307</v>
      </c>
      <c r="C7685" s="29" t="s">
        <v>115</v>
      </c>
      <c r="D7685" s="29"/>
      <c r="E7685" s="29" t="n">
        <v>0</v>
      </c>
      <c r="F7685" s="29"/>
      <c r="G7685" s="29"/>
      <c r="H7685" s="30" t="n">
        <v>0</v>
      </c>
      <c r="I7685" s="29"/>
      <c r="J7685" s="30" t="n">
        <v>0</v>
      </c>
      <c r="K7685" s="29"/>
      <c r="L7685" s="29" t="s">
        <v>116</v>
      </c>
      <c r="M7685" s="29"/>
      <c r="N7685" s="29"/>
      <c r="O7685" s="29"/>
      <c r="P7685" s="29"/>
      <c r="Q7685" s="29" t="n">
        <f aca="false">IFERROR(VALUE(L7685),"")</f>
        <v>0</v>
      </c>
      <c r="R7685" s="29" t="str">
        <f aca="true">IF(O7685="","",O7685-TODAY())</f>
        <v/>
      </c>
      <c r="S7685" s="29" t="str">
        <f aca="false">IF(C7685="&lt;&lt; vazio &gt;&gt;","VAZIA",IF(AND(O7685&lt;&gt;"",R7685&lt;0),"VENCIDO",IF(AND(O7685&lt;&gt;"",R7685&lt;=Parametros!$B$10),"PRÓX. VENCIMENTO",IF(F7685="Q","QUALIDADE",IF(F7685="S","BLOQUEADO",IF(F7685="R","RESTRITO/DEVOLUÇÃO",IF(OR(N7685="QUAR",N7685="QRES"),"QUARENTENA",IF(OR(B7685="DESCARTE",B7685="DEVOLUÇÃO"),"DESCARTE/DEVOLUÇÃO",IF(AND(D7685="",K7685&lt;&gt;""),"SEM LOTE",IF(AND(Q7685&lt;&gt;"",Q7685&gt;=Parametros!$B$11),"PARADO/SEM GIRO","OK"))))))))))</f>
        <v>VAZIA</v>
      </c>
      <c r="T7685" s="29" t="str">
        <f aca="false">IF(AND($S7685="PARADO/SEM GIRO",$K7685="KG",OR(Painel!$B$5="(Todos)",A7685=Painel!$B$5)*OR(Painel!$E$5="(Todos)",P7685=Painel!$E$5)),$J7685+ROW()/10000000,"")</f>
        <v/>
      </c>
      <c r="U7685" s="29" t="str">
        <f aca="false">IF(AND($S7685="VENCIDO",$K7685="KG",OR(Painel!$B$5="(Todos)",A7685=Painel!$B$5)*OR(Painel!$E$5="(Todos)",P7685=Painel!$E$5)),$J7685+ROW()/10000000,"")</f>
        <v/>
      </c>
    </row>
    <row r="7686" customFormat="false" ht="15" hidden="false" customHeight="false" outlineLevel="0" collapsed="false">
      <c r="A7686" s="29" t="s">
        <v>52</v>
      </c>
      <c r="B7686" s="29" t="s">
        <v>14308</v>
      </c>
      <c r="C7686" s="29" t="s">
        <v>369</v>
      </c>
      <c r="D7686" s="29" t="s">
        <v>4395</v>
      </c>
      <c r="E7686" s="29" t="n">
        <v>1</v>
      </c>
      <c r="F7686" s="29"/>
      <c r="G7686" s="29" t="s">
        <v>14309</v>
      </c>
      <c r="H7686" s="30" t="n">
        <v>999.9</v>
      </c>
      <c r="I7686" s="31" t="n">
        <v>46266</v>
      </c>
      <c r="J7686" s="30" t="n">
        <v>999.9</v>
      </c>
      <c r="K7686" s="29" t="s">
        <v>120</v>
      </c>
      <c r="L7686" s="29" t="s">
        <v>180</v>
      </c>
      <c r="M7686" s="29"/>
      <c r="N7686" s="29" t="s">
        <v>122</v>
      </c>
      <c r="O7686" s="31" t="n">
        <v>46802</v>
      </c>
      <c r="P7686" s="29" t="s">
        <v>123</v>
      </c>
      <c r="Q7686" s="29" t="n">
        <f aca="false">IFERROR(VALUE(L7686),"")</f>
        <v>19</v>
      </c>
      <c r="R7686" s="29" t="n">
        <f aca="true">IF(O7686="","",O7686-TODAY())</f>
        <v>517</v>
      </c>
      <c r="S7686" s="29" t="str">
        <f aca="false">IF(C7686="&lt;&lt; vazio &gt;&gt;","VAZIA",IF(AND(O7686&lt;&gt;"",R7686&lt;0),"VENCIDO",IF(AND(O7686&lt;&gt;"",R7686&lt;=Parametros!$B$10),"PRÓX. VENCIMENTO",IF(F7686="Q","QUALIDADE",IF(F7686="S","BLOQUEADO",IF(F7686="R","RESTRITO/DEVOLUÇÃO",IF(OR(N7686="QUAR",N7686="QRES"),"QUARENTENA",IF(OR(B7686="DESCARTE",B7686="DEVOLUÇÃO"),"DESCARTE/DEVOLUÇÃO",IF(AND(D7686="",K7686&lt;&gt;""),"SEM LOTE",IF(AND(Q7686&lt;&gt;"",Q7686&gt;=Parametros!$B$11),"PARADO/SEM GIRO","OK"))))))))))</f>
        <v>OK</v>
      </c>
      <c r="T7686" s="29" t="str">
        <f aca="false">IF(AND($S7686="PARADO/SEM GIRO",$K7686="KG",OR(Painel!$B$5="(Todos)",A7686=Painel!$B$5)*OR(Painel!$E$5="(Todos)",P7686=Painel!$E$5)),$J7686+ROW()/10000000,"")</f>
        <v/>
      </c>
      <c r="U7686" s="29" t="str">
        <f aca="false">IF(AND($S7686="VENCIDO",$K7686="KG",OR(Painel!$B$5="(Todos)",A7686=Painel!$B$5)*OR(Painel!$E$5="(Todos)",P7686=Painel!$E$5)),$J7686+ROW()/10000000,"")</f>
        <v/>
      </c>
    </row>
    <row r="7687" customFormat="false" ht="15" hidden="false" customHeight="false" outlineLevel="0" collapsed="false">
      <c r="A7687" s="29" t="s">
        <v>52</v>
      </c>
      <c r="B7687" s="29" t="s">
        <v>14310</v>
      </c>
      <c r="C7687" s="29" t="s">
        <v>115</v>
      </c>
      <c r="D7687" s="29"/>
      <c r="E7687" s="29" t="n">
        <v>0</v>
      </c>
      <c r="F7687" s="29"/>
      <c r="G7687" s="29"/>
      <c r="H7687" s="30" t="n">
        <v>0</v>
      </c>
      <c r="I7687" s="29"/>
      <c r="J7687" s="30" t="n">
        <v>0</v>
      </c>
      <c r="K7687" s="29"/>
      <c r="L7687" s="29" t="s">
        <v>116</v>
      </c>
      <c r="M7687" s="29"/>
      <c r="N7687" s="29"/>
      <c r="O7687" s="29"/>
      <c r="P7687" s="29"/>
      <c r="Q7687" s="29" t="n">
        <f aca="false">IFERROR(VALUE(L7687),"")</f>
        <v>0</v>
      </c>
      <c r="R7687" s="29" t="str">
        <f aca="true">IF(O7687="","",O7687-TODAY())</f>
        <v/>
      </c>
      <c r="S7687" s="29" t="str">
        <f aca="false">IF(C7687="&lt;&lt; vazio &gt;&gt;","VAZIA",IF(AND(O7687&lt;&gt;"",R7687&lt;0),"VENCIDO",IF(AND(O7687&lt;&gt;"",R7687&lt;=Parametros!$B$10),"PRÓX. VENCIMENTO",IF(F7687="Q","QUALIDADE",IF(F7687="S","BLOQUEADO",IF(F7687="R","RESTRITO/DEVOLUÇÃO",IF(OR(N7687="QUAR",N7687="QRES"),"QUARENTENA",IF(OR(B7687="DESCARTE",B7687="DEVOLUÇÃO"),"DESCARTE/DEVOLUÇÃO",IF(AND(D7687="",K7687&lt;&gt;""),"SEM LOTE",IF(AND(Q7687&lt;&gt;"",Q7687&gt;=Parametros!$B$11),"PARADO/SEM GIRO","OK"))))))))))</f>
        <v>VAZIA</v>
      </c>
      <c r="T7687" s="29" t="str">
        <f aca="false">IF(AND($S7687="PARADO/SEM GIRO",$K7687="KG",OR(Painel!$B$5="(Todos)",A7687=Painel!$B$5)*OR(Painel!$E$5="(Todos)",P7687=Painel!$E$5)),$J7687+ROW()/10000000,"")</f>
        <v/>
      </c>
      <c r="U7687" s="29" t="str">
        <f aca="false">IF(AND($S7687="VENCIDO",$K7687="KG",OR(Painel!$B$5="(Todos)",A7687=Painel!$B$5)*OR(Painel!$E$5="(Todos)",P7687=Painel!$E$5)),$J7687+ROW()/10000000,"")</f>
        <v/>
      </c>
    </row>
    <row r="7688" customFormat="false" ht="15" hidden="false" customHeight="false" outlineLevel="0" collapsed="false">
      <c r="A7688" s="29" t="s">
        <v>52</v>
      </c>
      <c r="B7688" s="29" t="s">
        <v>14311</v>
      </c>
      <c r="C7688" s="29" t="s">
        <v>115</v>
      </c>
      <c r="D7688" s="29"/>
      <c r="E7688" s="29" t="n">
        <v>0</v>
      </c>
      <c r="F7688" s="29"/>
      <c r="G7688" s="29"/>
      <c r="H7688" s="30" t="n">
        <v>0</v>
      </c>
      <c r="I7688" s="29"/>
      <c r="J7688" s="30" t="n">
        <v>0</v>
      </c>
      <c r="K7688" s="29"/>
      <c r="L7688" s="29" t="s">
        <v>116</v>
      </c>
      <c r="M7688" s="29"/>
      <c r="N7688" s="29"/>
      <c r="O7688" s="29"/>
      <c r="P7688" s="29"/>
      <c r="Q7688" s="29" t="n">
        <f aca="false">IFERROR(VALUE(L7688),"")</f>
        <v>0</v>
      </c>
      <c r="R7688" s="29" t="str">
        <f aca="true">IF(O7688="","",O7688-TODAY())</f>
        <v/>
      </c>
      <c r="S7688" s="29" t="str">
        <f aca="false">IF(C7688="&lt;&lt; vazio &gt;&gt;","VAZIA",IF(AND(O7688&lt;&gt;"",R7688&lt;0),"VENCIDO",IF(AND(O7688&lt;&gt;"",R7688&lt;=Parametros!$B$10),"PRÓX. VENCIMENTO",IF(F7688="Q","QUALIDADE",IF(F7688="S","BLOQUEADO",IF(F7688="R","RESTRITO/DEVOLUÇÃO",IF(OR(N7688="QUAR",N7688="QRES"),"QUARENTENA",IF(OR(B7688="DESCARTE",B7688="DEVOLUÇÃO"),"DESCARTE/DEVOLUÇÃO",IF(AND(D7688="",K7688&lt;&gt;""),"SEM LOTE",IF(AND(Q7688&lt;&gt;"",Q7688&gt;=Parametros!$B$11),"PARADO/SEM GIRO","OK"))))))))))</f>
        <v>VAZIA</v>
      </c>
      <c r="T7688" s="29" t="str">
        <f aca="false">IF(AND($S7688="PARADO/SEM GIRO",$K7688="KG",OR(Painel!$B$5="(Todos)",A7688=Painel!$B$5)*OR(Painel!$E$5="(Todos)",P7688=Painel!$E$5)),$J7688+ROW()/10000000,"")</f>
        <v/>
      </c>
      <c r="U7688" s="29" t="str">
        <f aca="false">IF(AND($S7688="VENCIDO",$K7688="KG",OR(Painel!$B$5="(Todos)",A7688=Painel!$B$5)*OR(Painel!$E$5="(Todos)",P7688=Painel!$E$5)),$J7688+ROW()/10000000,"")</f>
        <v/>
      </c>
    </row>
    <row r="7689" customFormat="false" ht="15" hidden="false" customHeight="false" outlineLevel="0" collapsed="false">
      <c r="A7689" s="29" t="s">
        <v>52</v>
      </c>
      <c r="B7689" s="29" t="s">
        <v>14312</v>
      </c>
      <c r="C7689" s="29" t="s">
        <v>278</v>
      </c>
      <c r="D7689" s="29" t="s">
        <v>404</v>
      </c>
      <c r="E7689" s="29" t="n">
        <v>1</v>
      </c>
      <c r="F7689" s="29"/>
      <c r="G7689" s="29" t="s">
        <v>14313</v>
      </c>
      <c r="H7689" s="30" t="n">
        <v>545.4</v>
      </c>
      <c r="I7689" s="31" t="n">
        <v>46227</v>
      </c>
      <c r="J7689" s="30" t="n">
        <v>545.4</v>
      </c>
      <c r="K7689" s="29" t="s">
        <v>120</v>
      </c>
      <c r="L7689" s="29" t="s">
        <v>10113</v>
      </c>
      <c r="M7689" s="29"/>
      <c r="N7689" s="29" t="s">
        <v>122</v>
      </c>
      <c r="O7689" s="31" t="n">
        <v>46661</v>
      </c>
      <c r="P7689" s="29" t="s">
        <v>123</v>
      </c>
      <c r="Q7689" s="29" t="n">
        <f aca="false">IFERROR(VALUE(L7689),"")</f>
        <v>58</v>
      </c>
      <c r="R7689" s="29" t="n">
        <f aca="true">IF(O7689="","",O7689-TODAY())</f>
        <v>376</v>
      </c>
      <c r="S7689" s="29" t="str">
        <f aca="false">IF(C7689="&lt;&lt; vazio &gt;&gt;","VAZIA",IF(AND(O7689&lt;&gt;"",R7689&lt;0),"VENCIDO",IF(AND(O7689&lt;&gt;"",R7689&lt;=Parametros!$B$10),"PRÓX. VENCIMENTO",IF(F7689="Q","QUALIDADE",IF(F7689="S","BLOQUEADO",IF(F7689="R","RESTRITO/DEVOLUÇÃO",IF(OR(N7689="QUAR",N7689="QRES"),"QUARENTENA",IF(OR(B7689="DESCARTE",B7689="DEVOLUÇÃO"),"DESCARTE/DEVOLUÇÃO",IF(AND(D7689="",K7689&lt;&gt;""),"SEM LOTE",IF(AND(Q7689&lt;&gt;"",Q7689&gt;=Parametros!$B$11),"PARADO/SEM GIRO","OK"))))))))))</f>
        <v>OK</v>
      </c>
      <c r="T7689" s="29" t="str">
        <f aca="false">IF(AND($S7689="PARADO/SEM GIRO",$K7689="KG",OR(Painel!$B$5="(Todos)",A7689=Painel!$B$5)*OR(Painel!$E$5="(Todos)",P7689=Painel!$E$5)),$J7689+ROW()/10000000,"")</f>
        <v/>
      </c>
      <c r="U7689" s="29" t="str">
        <f aca="false">IF(AND($S7689="VENCIDO",$K7689="KG",OR(Painel!$B$5="(Todos)",A7689=Painel!$B$5)*OR(Painel!$E$5="(Todos)",P7689=Painel!$E$5)),$J7689+ROW()/10000000,"")</f>
        <v/>
      </c>
    </row>
    <row r="7690" customFormat="false" ht="15" hidden="false" customHeight="false" outlineLevel="0" collapsed="false">
      <c r="A7690" s="29" t="s">
        <v>52</v>
      </c>
      <c r="B7690" s="29" t="s">
        <v>14314</v>
      </c>
      <c r="C7690" s="29" t="s">
        <v>4480</v>
      </c>
      <c r="D7690" s="29" t="s">
        <v>4481</v>
      </c>
      <c r="E7690" s="29" t="n">
        <v>1</v>
      </c>
      <c r="F7690" s="29"/>
      <c r="G7690" s="29" t="s">
        <v>14315</v>
      </c>
      <c r="H7690" s="30" t="n">
        <v>1000</v>
      </c>
      <c r="I7690" s="31" t="n">
        <v>46224</v>
      </c>
      <c r="J7690" s="30" t="n">
        <v>1000</v>
      </c>
      <c r="K7690" s="29" t="s">
        <v>120</v>
      </c>
      <c r="L7690" s="29" t="s">
        <v>4160</v>
      </c>
      <c r="M7690" s="29"/>
      <c r="N7690" s="29" t="s">
        <v>122</v>
      </c>
      <c r="O7690" s="31" t="n">
        <v>46534</v>
      </c>
      <c r="P7690" s="29" t="s">
        <v>123</v>
      </c>
      <c r="Q7690" s="29" t="n">
        <f aca="false">IFERROR(VALUE(L7690),"")</f>
        <v>61</v>
      </c>
      <c r="R7690" s="29" t="n">
        <f aca="true">IF(O7690="","",O7690-TODAY())</f>
        <v>249</v>
      </c>
      <c r="S7690" s="29" t="str">
        <f aca="false">IF(C7690="&lt;&lt; vazio &gt;&gt;","VAZIA",IF(AND(O7690&lt;&gt;"",R7690&lt;0),"VENCIDO",IF(AND(O7690&lt;&gt;"",R7690&lt;=Parametros!$B$10),"PRÓX. VENCIMENTO",IF(F7690="Q","QUALIDADE",IF(F7690="S","BLOQUEADO",IF(F7690="R","RESTRITO/DEVOLUÇÃO",IF(OR(N7690="QUAR",N7690="QRES"),"QUARENTENA",IF(OR(B7690="DESCARTE",B7690="DEVOLUÇÃO"),"DESCARTE/DEVOLUÇÃO",IF(AND(D7690="",K7690&lt;&gt;""),"SEM LOTE",IF(AND(Q7690&lt;&gt;"",Q7690&gt;=Parametros!$B$11),"PARADO/SEM GIRO","OK"))))))))))</f>
        <v>OK</v>
      </c>
      <c r="T7690" s="29" t="str">
        <f aca="false">IF(AND($S7690="PARADO/SEM GIRO",$K7690="KG",OR(Painel!$B$5="(Todos)",A7690=Painel!$B$5)*OR(Painel!$E$5="(Todos)",P7690=Painel!$E$5)),$J7690+ROW()/10000000,"")</f>
        <v/>
      </c>
      <c r="U7690" s="29" t="str">
        <f aca="false">IF(AND($S7690="VENCIDO",$K7690="KG",OR(Painel!$B$5="(Todos)",A7690=Painel!$B$5)*OR(Painel!$E$5="(Todos)",P7690=Painel!$E$5)),$J7690+ROW()/10000000,"")</f>
        <v/>
      </c>
    </row>
    <row r="7691" customFormat="false" ht="15" hidden="false" customHeight="false" outlineLevel="0" collapsed="false">
      <c r="A7691" s="29" t="s">
        <v>52</v>
      </c>
      <c r="B7691" s="29" t="s">
        <v>14316</v>
      </c>
      <c r="C7691" s="29" t="s">
        <v>115</v>
      </c>
      <c r="D7691" s="29"/>
      <c r="E7691" s="29" t="n">
        <v>0</v>
      </c>
      <c r="F7691" s="29"/>
      <c r="G7691" s="29"/>
      <c r="H7691" s="30" t="n">
        <v>0</v>
      </c>
      <c r="I7691" s="29"/>
      <c r="J7691" s="30" t="n">
        <v>0</v>
      </c>
      <c r="K7691" s="29"/>
      <c r="L7691" s="29" t="s">
        <v>116</v>
      </c>
      <c r="M7691" s="29"/>
      <c r="N7691" s="29"/>
      <c r="O7691" s="29"/>
      <c r="P7691" s="29"/>
      <c r="Q7691" s="29" t="n">
        <f aca="false">IFERROR(VALUE(L7691),"")</f>
        <v>0</v>
      </c>
      <c r="R7691" s="29" t="str">
        <f aca="true">IF(O7691="","",O7691-TODAY())</f>
        <v/>
      </c>
      <c r="S7691" s="29" t="str">
        <f aca="false">IF(C7691="&lt;&lt; vazio &gt;&gt;","VAZIA",IF(AND(O7691&lt;&gt;"",R7691&lt;0),"VENCIDO",IF(AND(O7691&lt;&gt;"",R7691&lt;=Parametros!$B$10),"PRÓX. VENCIMENTO",IF(F7691="Q","QUALIDADE",IF(F7691="S","BLOQUEADO",IF(F7691="R","RESTRITO/DEVOLUÇÃO",IF(OR(N7691="QUAR",N7691="QRES"),"QUARENTENA",IF(OR(B7691="DESCARTE",B7691="DEVOLUÇÃO"),"DESCARTE/DEVOLUÇÃO",IF(AND(D7691="",K7691&lt;&gt;""),"SEM LOTE",IF(AND(Q7691&lt;&gt;"",Q7691&gt;=Parametros!$B$11),"PARADO/SEM GIRO","OK"))))))))))</f>
        <v>VAZIA</v>
      </c>
      <c r="T7691" s="29" t="str">
        <f aca="false">IF(AND($S7691="PARADO/SEM GIRO",$K7691="KG",OR(Painel!$B$5="(Todos)",A7691=Painel!$B$5)*OR(Painel!$E$5="(Todos)",P7691=Painel!$E$5)),$J7691+ROW()/10000000,"")</f>
        <v/>
      </c>
      <c r="U7691" s="29" t="str">
        <f aca="false">IF(AND($S7691="VENCIDO",$K7691="KG",OR(Painel!$B$5="(Todos)",A7691=Painel!$B$5)*OR(Painel!$E$5="(Todos)",P7691=Painel!$E$5)),$J7691+ROW()/10000000,"")</f>
        <v/>
      </c>
    </row>
    <row r="7692" customFormat="false" ht="15" hidden="false" customHeight="false" outlineLevel="0" collapsed="false">
      <c r="A7692" s="29" t="s">
        <v>52</v>
      </c>
      <c r="B7692" s="29" t="s">
        <v>14317</v>
      </c>
      <c r="C7692" s="29" t="s">
        <v>351</v>
      </c>
      <c r="D7692" s="29" t="s">
        <v>14318</v>
      </c>
      <c r="E7692" s="29" t="n">
        <v>1</v>
      </c>
      <c r="F7692" s="29"/>
      <c r="G7692" s="29" t="s">
        <v>14319</v>
      </c>
      <c r="H7692" s="30" t="n">
        <v>603</v>
      </c>
      <c r="I7692" s="31" t="n">
        <v>46282</v>
      </c>
      <c r="J7692" s="30" t="n">
        <v>603</v>
      </c>
      <c r="K7692" s="29" t="s">
        <v>120</v>
      </c>
      <c r="L7692" s="29" t="s">
        <v>400</v>
      </c>
      <c r="M7692" s="29"/>
      <c r="N7692" s="29" t="s">
        <v>122</v>
      </c>
      <c r="O7692" s="31" t="n">
        <v>46632</v>
      </c>
      <c r="P7692" s="29" t="s">
        <v>123</v>
      </c>
      <c r="Q7692" s="29" t="n">
        <f aca="false">IFERROR(VALUE(L7692),"")</f>
        <v>3</v>
      </c>
      <c r="R7692" s="29" t="n">
        <f aca="true">IF(O7692="","",O7692-TODAY())</f>
        <v>347</v>
      </c>
      <c r="S7692" s="29" t="str">
        <f aca="false">IF(C7692="&lt;&lt; vazio &gt;&gt;","VAZIA",IF(AND(O7692&lt;&gt;"",R7692&lt;0),"VENCIDO",IF(AND(O7692&lt;&gt;"",R7692&lt;=Parametros!$B$10),"PRÓX. VENCIMENTO",IF(F7692="Q","QUALIDADE",IF(F7692="S","BLOQUEADO",IF(F7692="R","RESTRITO/DEVOLUÇÃO",IF(OR(N7692="QUAR",N7692="QRES"),"QUARENTENA",IF(OR(B7692="DESCARTE",B7692="DEVOLUÇÃO"),"DESCARTE/DEVOLUÇÃO",IF(AND(D7692="",K7692&lt;&gt;""),"SEM LOTE",IF(AND(Q7692&lt;&gt;"",Q7692&gt;=Parametros!$B$11),"PARADO/SEM GIRO","OK"))))))))))</f>
        <v>OK</v>
      </c>
      <c r="T7692" s="29" t="str">
        <f aca="false">IF(AND($S7692="PARADO/SEM GIRO",$K7692="KG",OR(Painel!$B$5="(Todos)",A7692=Painel!$B$5)*OR(Painel!$E$5="(Todos)",P7692=Painel!$E$5)),$J7692+ROW()/10000000,"")</f>
        <v/>
      </c>
      <c r="U7692" s="29" t="str">
        <f aca="false">IF(AND($S7692="VENCIDO",$K7692="KG",OR(Painel!$B$5="(Todos)",A7692=Painel!$B$5)*OR(Painel!$E$5="(Todos)",P7692=Painel!$E$5)),$J7692+ROW()/10000000,"")</f>
        <v/>
      </c>
    </row>
    <row r="7693" customFormat="false" ht="15" hidden="false" customHeight="false" outlineLevel="0" collapsed="false">
      <c r="A7693" s="29" t="s">
        <v>52</v>
      </c>
      <c r="B7693" s="29" t="s">
        <v>14320</v>
      </c>
      <c r="C7693" s="29" t="s">
        <v>115</v>
      </c>
      <c r="D7693" s="29"/>
      <c r="E7693" s="29" t="n">
        <v>0</v>
      </c>
      <c r="F7693" s="29"/>
      <c r="G7693" s="29"/>
      <c r="H7693" s="30" t="n">
        <v>0</v>
      </c>
      <c r="I7693" s="29"/>
      <c r="J7693" s="30" t="n">
        <v>0</v>
      </c>
      <c r="K7693" s="29"/>
      <c r="L7693" s="29" t="s">
        <v>116</v>
      </c>
      <c r="M7693" s="29"/>
      <c r="N7693" s="29"/>
      <c r="O7693" s="29"/>
      <c r="P7693" s="29"/>
      <c r="Q7693" s="29" t="n">
        <f aca="false">IFERROR(VALUE(L7693),"")</f>
        <v>0</v>
      </c>
      <c r="R7693" s="29" t="str">
        <f aca="true">IF(O7693="","",O7693-TODAY())</f>
        <v/>
      </c>
      <c r="S7693" s="29" t="str">
        <f aca="false">IF(C7693="&lt;&lt; vazio &gt;&gt;","VAZIA",IF(AND(O7693&lt;&gt;"",R7693&lt;0),"VENCIDO",IF(AND(O7693&lt;&gt;"",R7693&lt;=Parametros!$B$10),"PRÓX. VENCIMENTO",IF(F7693="Q","QUALIDADE",IF(F7693="S","BLOQUEADO",IF(F7693="R","RESTRITO/DEVOLUÇÃO",IF(OR(N7693="QUAR",N7693="QRES"),"QUARENTENA",IF(OR(B7693="DESCARTE",B7693="DEVOLUÇÃO"),"DESCARTE/DEVOLUÇÃO",IF(AND(D7693="",K7693&lt;&gt;""),"SEM LOTE",IF(AND(Q7693&lt;&gt;"",Q7693&gt;=Parametros!$B$11),"PARADO/SEM GIRO","OK"))))))))))</f>
        <v>VAZIA</v>
      </c>
      <c r="T7693" s="29" t="str">
        <f aca="false">IF(AND($S7693="PARADO/SEM GIRO",$K7693="KG",OR(Painel!$B$5="(Todos)",A7693=Painel!$B$5)*OR(Painel!$E$5="(Todos)",P7693=Painel!$E$5)),$J7693+ROW()/10000000,"")</f>
        <v/>
      </c>
      <c r="U7693" s="29" t="str">
        <f aca="false">IF(AND($S7693="VENCIDO",$K7693="KG",OR(Painel!$B$5="(Todos)",A7693=Painel!$B$5)*OR(Painel!$E$5="(Todos)",P7693=Painel!$E$5)),$J7693+ROW()/10000000,"")</f>
        <v/>
      </c>
    </row>
    <row r="7694" customFormat="false" ht="15" hidden="false" customHeight="false" outlineLevel="0" collapsed="false">
      <c r="A7694" s="29" t="s">
        <v>52</v>
      </c>
      <c r="B7694" s="29" t="s">
        <v>14321</v>
      </c>
      <c r="C7694" s="29" t="s">
        <v>691</v>
      </c>
      <c r="D7694" s="29" t="s">
        <v>14322</v>
      </c>
      <c r="E7694" s="29" t="n">
        <v>1</v>
      </c>
      <c r="F7694" s="29"/>
      <c r="G7694" s="29" t="s">
        <v>14323</v>
      </c>
      <c r="H7694" s="30" t="n">
        <v>960</v>
      </c>
      <c r="I7694" s="31" t="n">
        <v>45994</v>
      </c>
      <c r="J7694" s="30" t="n">
        <v>960</v>
      </c>
      <c r="K7694" s="29" t="s">
        <v>120</v>
      </c>
      <c r="L7694" s="29" t="s">
        <v>13903</v>
      </c>
      <c r="M7694" s="29"/>
      <c r="N7694" s="29" t="s">
        <v>122</v>
      </c>
      <c r="O7694" s="31" t="n">
        <v>46332</v>
      </c>
      <c r="P7694" s="29" t="s">
        <v>123</v>
      </c>
      <c r="Q7694" s="29" t="n">
        <f aca="false">IFERROR(VALUE(L7694),"")</f>
        <v>291</v>
      </c>
      <c r="R7694" s="29" t="n">
        <f aca="true">IF(O7694="","",O7694-TODAY())</f>
        <v>47</v>
      </c>
      <c r="S7694" s="29" t="str">
        <f aca="false">IF(C7694="&lt;&lt; vazio &gt;&gt;","VAZIA",IF(AND(O7694&lt;&gt;"",R7694&lt;0),"VENCIDO",IF(AND(O7694&lt;&gt;"",R7694&lt;=Parametros!$B$10),"PRÓX. VENCIMENTO",IF(F7694="Q","QUALIDADE",IF(F7694="S","BLOQUEADO",IF(F7694="R","RESTRITO/DEVOLUÇÃO",IF(OR(N7694="QUAR",N7694="QRES"),"QUARENTENA",IF(OR(B7694="DESCARTE",B7694="DEVOLUÇÃO"),"DESCARTE/DEVOLUÇÃO",IF(AND(D7694="",K7694&lt;&gt;""),"SEM LOTE",IF(AND(Q7694&lt;&gt;"",Q7694&gt;=Parametros!$B$11),"PARADO/SEM GIRO","OK"))))))))))</f>
        <v>PRÓX. VENCIMENTO</v>
      </c>
      <c r="T7694" s="29" t="str">
        <f aca="false">IF(AND($S7694="PARADO/SEM GIRO",$K7694="KG",OR(Painel!$B$5="(Todos)",A7694=Painel!$B$5)*OR(Painel!$E$5="(Todos)",P7694=Painel!$E$5)),$J7694+ROW()/10000000,"")</f>
        <v/>
      </c>
      <c r="U7694" s="29" t="str">
        <f aca="false">IF(AND($S7694="VENCIDO",$K7694="KG",OR(Painel!$B$5="(Todos)",A7694=Painel!$B$5)*OR(Painel!$E$5="(Todos)",P7694=Painel!$E$5)),$J7694+ROW()/10000000,"")</f>
        <v/>
      </c>
    </row>
    <row r="7695" customFormat="false" ht="15" hidden="false" customHeight="false" outlineLevel="0" collapsed="false">
      <c r="A7695" s="29" t="s">
        <v>52</v>
      </c>
      <c r="B7695" s="29" t="s">
        <v>14324</v>
      </c>
      <c r="C7695" s="29" t="s">
        <v>115</v>
      </c>
      <c r="D7695" s="29"/>
      <c r="E7695" s="29" t="n">
        <v>0</v>
      </c>
      <c r="F7695" s="29"/>
      <c r="G7695" s="29"/>
      <c r="H7695" s="30" t="n">
        <v>0</v>
      </c>
      <c r="I7695" s="29"/>
      <c r="J7695" s="30" t="n">
        <v>0</v>
      </c>
      <c r="K7695" s="29"/>
      <c r="L7695" s="29" t="s">
        <v>116</v>
      </c>
      <c r="M7695" s="29"/>
      <c r="N7695" s="29"/>
      <c r="O7695" s="29"/>
      <c r="P7695" s="29"/>
      <c r="Q7695" s="29" t="n">
        <f aca="false">IFERROR(VALUE(L7695),"")</f>
        <v>0</v>
      </c>
      <c r="R7695" s="29" t="str">
        <f aca="true">IF(O7695="","",O7695-TODAY())</f>
        <v/>
      </c>
      <c r="S7695" s="29" t="str">
        <f aca="false">IF(C7695="&lt;&lt; vazio &gt;&gt;","VAZIA",IF(AND(O7695&lt;&gt;"",R7695&lt;0),"VENCIDO",IF(AND(O7695&lt;&gt;"",R7695&lt;=Parametros!$B$10),"PRÓX. VENCIMENTO",IF(F7695="Q","QUALIDADE",IF(F7695="S","BLOQUEADO",IF(F7695="R","RESTRITO/DEVOLUÇÃO",IF(OR(N7695="QUAR",N7695="QRES"),"QUARENTENA",IF(OR(B7695="DESCARTE",B7695="DEVOLUÇÃO"),"DESCARTE/DEVOLUÇÃO",IF(AND(D7695="",K7695&lt;&gt;""),"SEM LOTE",IF(AND(Q7695&lt;&gt;"",Q7695&gt;=Parametros!$B$11),"PARADO/SEM GIRO","OK"))))))))))</f>
        <v>VAZIA</v>
      </c>
      <c r="T7695" s="29" t="str">
        <f aca="false">IF(AND($S7695="PARADO/SEM GIRO",$K7695="KG",OR(Painel!$B$5="(Todos)",A7695=Painel!$B$5)*OR(Painel!$E$5="(Todos)",P7695=Painel!$E$5)),$J7695+ROW()/10000000,"")</f>
        <v/>
      </c>
      <c r="U7695" s="29" t="str">
        <f aca="false">IF(AND($S7695="VENCIDO",$K7695="KG",OR(Painel!$B$5="(Todos)",A7695=Painel!$B$5)*OR(Painel!$E$5="(Todos)",P7695=Painel!$E$5)),$J7695+ROW()/10000000,"")</f>
        <v/>
      </c>
    </row>
    <row r="7696" customFormat="false" ht="15" hidden="false" customHeight="false" outlineLevel="0" collapsed="false">
      <c r="A7696" s="29" t="s">
        <v>52</v>
      </c>
      <c r="B7696" s="29" t="s">
        <v>14325</v>
      </c>
      <c r="C7696" s="29" t="s">
        <v>3915</v>
      </c>
      <c r="D7696" s="29" t="s">
        <v>3916</v>
      </c>
      <c r="E7696" s="29" t="n">
        <v>1</v>
      </c>
      <c r="F7696" s="29"/>
      <c r="G7696" s="29" t="s">
        <v>14326</v>
      </c>
      <c r="H7696" s="30" t="n">
        <v>240</v>
      </c>
      <c r="I7696" s="31" t="n">
        <v>46267</v>
      </c>
      <c r="J7696" s="30" t="n">
        <v>240</v>
      </c>
      <c r="K7696" s="29" t="s">
        <v>120</v>
      </c>
      <c r="L7696" s="29" t="s">
        <v>2513</v>
      </c>
      <c r="M7696" s="29"/>
      <c r="N7696" s="29" t="s">
        <v>134</v>
      </c>
      <c r="O7696" s="31" t="n">
        <v>46357</v>
      </c>
      <c r="P7696" s="29" t="s">
        <v>123</v>
      </c>
      <c r="Q7696" s="29" t="n">
        <f aca="false">IFERROR(VALUE(L7696),"")</f>
        <v>18</v>
      </c>
      <c r="R7696" s="29" t="n">
        <f aca="true">IF(O7696="","",O7696-TODAY())</f>
        <v>72</v>
      </c>
      <c r="S7696" s="29" t="str">
        <f aca="false">IF(C7696="&lt;&lt; vazio &gt;&gt;","VAZIA",IF(AND(O7696&lt;&gt;"",R7696&lt;0),"VENCIDO",IF(AND(O7696&lt;&gt;"",R7696&lt;=Parametros!$B$10),"PRÓX. VENCIMENTO",IF(F7696="Q","QUALIDADE",IF(F7696="S","BLOQUEADO",IF(F7696="R","RESTRITO/DEVOLUÇÃO",IF(OR(N7696="QUAR",N7696="QRES"),"QUARENTENA",IF(OR(B7696="DESCARTE",B7696="DEVOLUÇÃO"),"DESCARTE/DEVOLUÇÃO",IF(AND(D7696="",K7696&lt;&gt;""),"SEM LOTE",IF(AND(Q7696&lt;&gt;"",Q7696&gt;=Parametros!$B$11),"PARADO/SEM GIRO","OK"))))))))))</f>
        <v>OK</v>
      </c>
      <c r="T7696" s="29" t="str">
        <f aca="false">IF(AND($S7696="PARADO/SEM GIRO",$K7696="KG",OR(Painel!$B$5="(Todos)",A7696=Painel!$B$5)*OR(Painel!$E$5="(Todos)",P7696=Painel!$E$5)),$J7696+ROW()/10000000,"")</f>
        <v/>
      </c>
      <c r="U7696" s="29" t="str">
        <f aca="false">IF(AND($S7696="VENCIDO",$K7696="KG",OR(Painel!$B$5="(Todos)",A7696=Painel!$B$5)*OR(Painel!$E$5="(Todos)",P7696=Painel!$E$5)),$J7696+ROW()/10000000,"")</f>
        <v/>
      </c>
    </row>
    <row r="7697" customFormat="false" ht="15" hidden="false" customHeight="false" outlineLevel="0" collapsed="false">
      <c r="A7697" s="29" t="s">
        <v>52</v>
      </c>
      <c r="B7697" s="29" t="s">
        <v>14327</v>
      </c>
      <c r="C7697" s="29" t="s">
        <v>115</v>
      </c>
      <c r="D7697" s="29"/>
      <c r="E7697" s="29" t="n">
        <v>0</v>
      </c>
      <c r="F7697" s="29"/>
      <c r="G7697" s="29"/>
      <c r="H7697" s="30" t="n">
        <v>0</v>
      </c>
      <c r="I7697" s="29"/>
      <c r="J7697" s="30" t="n">
        <v>0</v>
      </c>
      <c r="K7697" s="29"/>
      <c r="L7697" s="29" t="s">
        <v>116</v>
      </c>
      <c r="M7697" s="29"/>
      <c r="N7697" s="29"/>
      <c r="O7697" s="29"/>
      <c r="P7697" s="29"/>
      <c r="Q7697" s="29" t="n">
        <f aca="false">IFERROR(VALUE(L7697),"")</f>
        <v>0</v>
      </c>
      <c r="R7697" s="29" t="str">
        <f aca="true">IF(O7697="","",O7697-TODAY())</f>
        <v/>
      </c>
      <c r="S7697" s="29" t="str">
        <f aca="false">IF(C7697="&lt;&lt; vazio &gt;&gt;","VAZIA",IF(AND(O7697&lt;&gt;"",R7697&lt;0),"VENCIDO",IF(AND(O7697&lt;&gt;"",R7697&lt;=Parametros!$B$10),"PRÓX. VENCIMENTO",IF(F7697="Q","QUALIDADE",IF(F7697="S","BLOQUEADO",IF(F7697="R","RESTRITO/DEVOLUÇÃO",IF(OR(N7697="QUAR",N7697="QRES"),"QUARENTENA",IF(OR(B7697="DESCARTE",B7697="DEVOLUÇÃO"),"DESCARTE/DEVOLUÇÃO",IF(AND(D7697="",K7697&lt;&gt;""),"SEM LOTE",IF(AND(Q7697&lt;&gt;"",Q7697&gt;=Parametros!$B$11),"PARADO/SEM GIRO","OK"))))))))))</f>
        <v>VAZIA</v>
      </c>
      <c r="T7697" s="29" t="str">
        <f aca="false">IF(AND($S7697="PARADO/SEM GIRO",$K7697="KG",OR(Painel!$B$5="(Todos)",A7697=Painel!$B$5)*OR(Painel!$E$5="(Todos)",P7697=Painel!$E$5)),$J7697+ROW()/10000000,"")</f>
        <v/>
      </c>
      <c r="U7697" s="29" t="str">
        <f aca="false">IF(AND($S7697="VENCIDO",$K7697="KG",OR(Painel!$B$5="(Todos)",A7697=Painel!$B$5)*OR(Painel!$E$5="(Todos)",P7697=Painel!$E$5)),$J7697+ROW()/10000000,"")</f>
        <v/>
      </c>
    </row>
    <row r="7698" customFormat="false" ht="15" hidden="false" customHeight="false" outlineLevel="0" collapsed="false">
      <c r="A7698" s="29" t="s">
        <v>52</v>
      </c>
      <c r="B7698" s="29" t="s">
        <v>14328</v>
      </c>
      <c r="C7698" s="29" t="s">
        <v>369</v>
      </c>
      <c r="D7698" s="29" t="s">
        <v>2221</v>
      </c>
      <c r="E7698" s="29" t="n">
        <v>1</v>
      </c>
      <c r="F7698" s="29"/>
      <c r="G7698" s="29" t="s">
        <v>14329</v>
      </c>
      <c r="H7698" s="30" t="n">
        <v>999.9</v>
      </c>
      <c r="I7698" s="31" t="n">
        <v>46260</v>
      </c>
      <c r="J7698" s="30" t="n">
        <v>999.9</v>
      </c>
      <c r="K7698" s="29" t="s">
        <v>120</v>
      </c>
      <c r="L7698" s="29" t="s">
        <v>2223</v>
      </c>
      <c r="M7698" s="29"/>
      <c r="N7698" s="29" t="s">
        <v>122</v>
      </c>
      <c r="O7698" s="31" t="n">
        <v>46801</v>
      </c>
      <c r="P7698" s="29" t="s">
        <v>123</v>
      </c>
      <c r="Q7698" s="29" t="n">
        <f aca="false">IFERROR(VALUE(L7698),"")</f>
        <v>25</v>
      </c>
      <c r="R7698" s="29" t="n">
        <f aca="true">IF(O7698="","",O7698-TODAY())</f>
        <v>516</v>
      </c>
      <c r="S7698" s="29" t="str">
        <f aca="false">IF(C7698="&lt;&lt; vazio &gt;&gt;","VAZIA",IF(AND(O7698&lt;&gt;"",R7698&lt;0),"VENCIDO",IF(AND(O7698&lt;&gt;"",R7698&lt;=Parametros!$B$10),"PRÓX. VENCIMENTO",IF(F7698="Q","QUALIDADE",IF(F7698="S","BLOQUEADO",IF(F7698="R","RESTRITO/DEVOLUÇÃO",IF(OR(N7698="QUAR",N7698="QRES"),"QUARENTENA",IF(OR(B7698="DESCARTE",B7698="DEVOLUÇÃO"),"DESCARTE/DEVOLUÇÃO",IF(AND(D7698="",K7698&lt;&gt;""),"SEM LOTE",IF(AND(Q7698&lt;&gt;"",Q7698&gt;=Parametros!$B$11),"PARADO/SEM GIRO","OK"))))))))))</f>
        <v>OK</v>
      </c>
      <c r="T7698" s="29" t="str">
        <f aca="false">IF(AND($S7698="PARADO/SEM GIRO",$K7698="KG",OR(Painel!$B$5="(Todos)",A7698=Painel!$B$5)*OR(Painel!$E$5="(Todos)",P7698=Painel!$E$5)),$J7698+ROW()/10000000,"")</f>
        <v/>
      </c>
      <c r="U7698" s="29" t="str">
        <f aca="false">IF(AND($S7698="VENCIDO",$K7698="KG",OR(Painel!$B$5="(Todos)",A7698=Painel!$B$5)*OR(Painel!$E$5="(Todos)",P7698=Painel!$E$5)),$J7698+ROW()/10000000,"")</f>
        <v/>
      </c>
    </row>
    <row r="7699" customFormat="false" ht="15" hidden="false" customHeight="false" outlineLevel="0" collapsed="false">
      <c r="A7699" s="29" t="s">
        <v>52</v>
      </c>
      <c r="B7699" s="29" t="s">
        <v>14330</v>
      </c>
      <c r="C7699" s="29" t="s">
        <v>115</v>
      </c>
      <c r="D7699" s="29"/>
      <c r="E7699" s="29" t="n">
        <v>0</v>
      </c>
      <c r="F7699" s="29"/>
      <c r="G7699" s="29"/>
      <c r="H7699" s="30" t="n">
        <v>0</v>
      </c>
      <c r="I7699" s="29"/>
      <c r="J7699" s="30" t="n">
        <v>0</v>
      </c>
      <c r="K7699" s="29"/>
      <c r="L7699" s="29" t="s">
        <v>116</v>
      </c>
      <c r="M7699" s="29"/>
      <c r="N7699" s="29"/>
      <c r="O7699" s="29"/>
      <c r="P7699" s="29"/>
      <c r="Q7699" s="29" t="n">
        <f aca="false">IFERROR(VALUE(L7699),"")</f>
        <v>0</v>
      </c>
      <c r="R7699" s="29" t="str">
        <f aca="true">IF(O7699="","",O7699-TODAY())</f>
        <v/>
      </c>
      <c r="S7699" s="29" t="str">
        <f aca="false">IF(C7699="&lt;&lt; vazio &gt;&gt;","VAZIA",IF(AND(O7699&lt;&gt;"",R7699&lt;0),"VENCIDO",IF(AND(O7699&lt;&gt;"",R7699&lt;=Parametros!$B$10),"PRÓX. VENCIMENTO",IF(F7699="Q","QUALIDADE",IF(F7699="S","BLOQUEADO",IF(F7699="R","RESTRITO/DEVOLUÇÃO",IF(OR(N7699="QUAR",N7699="QRES"),"QUARENTENA",IF(OR(B7699="DESCARTE",B7699="DEVOLUÇÃO"),"DESCARTE/DEVOLUÇÃO",IF(AND(D7699="",K7699&lt;&gt;""),"SEM LOTE",IF(AND(Q7699&lt;&gt;"",Q7699&gt;=Parametros!$B$11),"PARADO/SEM GIRO","OK"))))))))))</f>
        <v>VAZIA</v>
      </c>
      <c r="T7699" s="29" t="str">
        <f aca="false">IF(AND($S7699="PARADO/SEM GIRO",$K7699="KG",OR(Painel!$B$5="(Todos)",A7699=Painel!$B$5)*OR(Painel!$E$5="(Todos)",P7699=Painel!$E$5)),$J7699+ROW()/10000000,"")</f>
        <v/>
      </c>
      <c r="U7699" s="29" t="str">
        <f aca="false">IF(AND($S7699="VENCIDO",$K7699="KG",OR(Painel!$B$5="(Todos)",A7699=Painel!$B$5)*OR(Painel!$E$5="(Todos)",P7699=Painel!$E$5)),$J7699+ROW()/10000000,"")</f>
        <v/>
      </c>
    </row>
    <row r="7700" customFormat="false" ht="15" hidden="false" customHeight="false" outlineLevel="0" collapsed="false">
      <c r="A7700" s="29" t="s">
        <v>52</v>
      </c>
      <c r="B7700" s="29" t="s">
        <v>14331</v>
      </c>
      <c r="C7700" s="29" t="s">
        <v>115</v>
      </c>
      <c r="D7700" s="29"/>
      <c r="E7700" s="29" t="n">
        <v>0</v>
      </c>
      <c r="F7700" s="29"/>
      <c r="G7700" s="29"/>
      <c r="H7700" s="30" t="n">
        <v>0</v>
      </c>
      <c r="I7700" s="29"/>
      <c r="J7700" s="30" t="n">
        <v>0</v>
      </c>
      <c r="K7700" s="29"/>
      <c r="L7700" s="29" t="s">
        <v>116</v>
      </c>
      <c r="M7700" s="29"/>
      <c r="N7700" s="29"/>
      <c r="O7700" s="29"/>
      <c r="P7700" s="29"/>
      <c r="Q7700" s="29" t="n">
        <f aca="false">IFERROR(VALUE(L7700),"")</f>
        <v>0</v>
      </c>
      <c r="R7700" s="29" t="str">
        <f aca="true">IF(O7700="","",O7700-TODAY())</f>
        <v/>
      </c>
      <c r="S7700" s="29" t="str">
        <f aca="false">IF(C7700="&lt;&lt; vazio &gt;&gt;","VAZIA",IF(AND(O7700&lt;&gt;"",R7700&lt;0),"VENCIDO",IF(AND(O7700&lt;&gt;"",R7700&lt;=Parametros!$B$10),"PRÓX. VENCIMENTO",IF(F7700="Q","QUALIDADE",IF(F7700="S","BLOQUEADO",IF(F7700="R","RESTRITO/DEVOLUÇÃO",IF(OR(N7700="QUAR",N7700="QRES"),"QUARENTENA",IF(OR(B7700="DESCARTE",B7700="DEVOLUÇÃO"),"DESCARTE/DEVOLUÇÃO",IF(AND(D7700="",K7700&lt;&gt;""),"SEM LOTE",IF(AND(Q7700&lt;&gt;"",Q7700&gt;=Parametros!$B$11),"PARADO/SEM GIRO","OK"))))))))))</f>
        <v>VAZIA</v>
      </c>
      <c r="T7700" s="29" t="str">
        <f aca="false">IF(AND($S7700="PARADO/SEM GIRO",$K7700="KG",OR(Painel!$B$5="(Todos)",A7700=Painel!$B$5)*OR(Painel!$E$5="(Todos)",P7700=Painel!$E$5)),$J7700+ROW()/10000000,"")</f>
        <v/>
      </c>
      <c r="U7700" s="29" t="str">
        <f aca="false">IF(AND($S7700="VENCIDO",$K7700="KG",OR(Painel!$B$5="(Todos)",A7700=Painel!$B$5)*OR(Painel!$E$5="(Todos)",P7700=Painel!$E$5)),$J7700+ROW()/10000000,"")</f>
        <v/>
      </c>
    </row>
    <row r="7701" customFormat="false" ht="15" hidden="false" customHeight="false" outlineLevel="0" collapsed="false">
      <c r="A7701" s="29" t="s">
        <v>52</v>
      </c>
      <c r="B7701" s="29" t="s">
        <v>14332</v>
      </c>
      <c r="C7701" s="29" t="s">
        <v>231</v>
      </c>
      <c r="D7701" s="29" t="s">
        <v>344</v>
      </c>
      <c r="E7701" s="29" t="n">
        <v>1</v>
      </c>
      <c r="F7701" s="29" t="s">
        <v>137</v>
      </c>
      <c r="G7701" s="29" t="s">
        <v>14333</v>
      </c>
      <c r="H7701" s="30" t="n">
        <v>492</v>
      </c>
      <c r="I7701" s="31" t="n">
        <v>46271</v>
      </c>
      <c r="J7701" s="30" t="n">
        <v>492</v>
      </c>
      <c r="K7701" s="29" t="s">
        <v>120</v>
      </c>
      <c r="L7701" s="29" t="s">
        <v>221</v>
      </c>
      <c r="M7701" s="29"/>
      <c r="N7701" s="29" t="s">
        <v>134</v>
      </c>
      <c r="O7701" s="31" t="n">
        <v>46292</v>
      </c>
      <c r="P7701" s="29" t="s">
        <v>123</v>
      </c>
      <c r="Q7701" s="29" t="n">
        <f aca="false">IFERROR(VALUE(L7701),"")</f>
        <v>14</v>
      </c>
      <c r="R7701" s="29" t="n">
        <f aca="true">IF(O7701="","",O7701-TODAY())</f>
        <v>7</v>
      </c>
      <c r="S7701" s="29" t="str">
        <f aca="false">IF(C7701="&lt;&lt; vazio &gt;&gt;","VAZIA",IF(AND(O7701&lt;&gt;"",R7701&lt;0),"VENCIDO",IF(AND(O7701&lt;&gt;"",R7701&lt;=Parametros!$B$10),"PRÓX. VENCIMENTO",IF(F7701="Q","QUALIDADE",IF(F7701="S","BLOQUEADO",IF(F7701="R","RESTRITO/DEVOLUÇÃO",IF(OR(N7701="QUAR",N7701="QRES"),"QUARENTENA",IF(OR(B7701="DESCARTE",B7701="DEVOLUÇÃO"),"DESCARTE/DEVOLUÇÃO",IF(AND(D7701="",K7701&lt;&gt;""),"SEM LOTE",IF(AND(Q7701&lt;&gt;"",Q7701&gt;=Parametros!$B$11),"PARADO/SEM GIRO","OK"))))))))))</f>
        <v>PRÓX. VENCIMENTO</v>
      </c>
      <c r="T7701" s="29" t="str">
        <f aca="false">IF(AND($S7701="PARADO/SEM GIRO",$K7701="KG",OR(Painel!$B$5="(Todos)",A7701=Painel!$B$5)*OR(Painel!$E$5="(Todos)",P7701=Painel!$E$5)),$J7701+ROW()/10000000,"")</f>
        <v/>
      </c>
      <c r="U7701" s="29" t="str">
        <f aca="false">IF(AND($S7701="VENCIDO",$K7701="KG",OR(Painel!$B$5="(Todos)",A7701=Painel!$B$5)*OR(Painel!$E$5="(Todos)",P7701=Painel!$E$5)),$J7701+ROW()/10000000,"")</f>
        <v/>
      </c>
    </row>
    <row r="7702" customFormat="false" ht="15" hidden="false" customHeight="false" outlineLevel="0" collapsed="false">
      <c r="A7702" s="29" t="s">
        <v>52</v>
      </c>
      <c r="B7702" s="29" t="s">
        <v>14334</v>
      </c>
      <c r="C7702" s="29" t="s">
        <v>115</v>
      </c>
      <c r="D7702" s="29"/>
      <c r="E7702" s="29" t="n">
        <v>0</v>
      </c>
      <c r="F7702" s="29"/>
      <c r="G7702" s="29"/>
      <c r="H7702" s="30" t="n">
        <v>0</v>
      </c>
      <c r="I7702" s="29"/>
      <c r="J7702" s="30" t="n">
        <v>0</v>
      </c>
      <c r="K7702" s="29"/>
      <c r="L7702" s="29" t="s">
        <v>116</v>
      </c>
      <c r="M7702" s="29"/>
      <c r="N7702" s="29"/>
      <c r="O7702" s="29"/>
      <c r="P7702" s="29"/>
      <c r="Q7702" s="29" t="n">
        <f aca="false">IFERROR(VALUE(L7702),"")</f>
        <v>0</v>
      </c>
      <c r="R7702" s="29" t="str">
        <f aca="true">IF(O7702="","",O7702-TODAY())</f>
        <v/>
      </c>
      <c r="S7702" s="29" t="str">
        <f aca="false">IF(C7702="&lt;&lt; vazio &gt;&gt;","VAZIA",IF(AND(O7702&lt;&gt;"",R7702&lt;0),"VENCIDO",IF(AND(O7702&lt;&gt;"",R7702&lt;=Parametros!$B$10),"PRÓX. VENCIMENTO",IF(F7702="Q","QUALIDADE",IF(F7702="S","BLOQUEADO",IF(F7702="R","RESTRITO/DEVOLUÇÃO",IF(OR(N7702="QUAR",N7702="QRES"),"QUARENTENA",IF(OR(B7702="DESCARTE",B7702="DEVOLUÇÃO"),"DESCARTE/DEVOLUÇÃO",IF(AND(D7702="",K7702&lt;&gt;""),"SEM LOTE",IF(AND(Q7702&lt;&gt;"",Q7702&gt;=Parametros!$B$11),"PARADO/SEM GIRO","OK"))))))))))</f>
        <v>VAZIA</v>
      </c>
      <c r="T7702" s="29" t="str">
        <f aca="false">IF(AND($S7702="PARADO/SEM GIRO",$K7702="KG",OR(Painel!$B$5="(Todos)",A7702=Painel!$B$5)*OR(Painel!$E$5="(Todos)",P7702=Painel!$E$5)),$J7702+ROW()/10000000,"")</f>
        <v/>
      </c>
      <c r="U7702" s="29" t="str">
        <f aca="false">IF(AND($S7702="VENCIDO",$K7702="KG",OR(Painel!$B$5="(Todos)",A7702=Painel!$B$5)*OR(Painel!$E$5="(Todos)",P7702=Painel!$E$5)),$J7702+ROW()/10000000,"")</f>
        <v/>
      </c>
    </row>
    <row r="7703" customFormat="false" ht="15" hidden="false" customHeight="false" outlineLevel="0" collapsed="false">
      <c r="A7703" s="29" t="s">
        <v>52</v>
      </c>
      <c r="B7703" s="29" t="s">
        <v>14335</v>
      </c>
      <c r="C7703" s="29" t="s">
        <v>186</v>
      </c>
      <c r="D7703" s="29" t="s">
        <v>7310</v>
      </c>
      <c r="E7703" s="29" t="n">
        <v>1</v>
      </c>
      <c r="F7703" s="29"/>
      <c r="G7703" s="29" t="s">
        <v>14336</v>
      </c>
      <c r="H7703" s="30" t="n">
        <v>610</v>
      </c>
      <c r="I7703" s="31" t="n">
        <v>46147</v>
      </c>
      <c r="J7703" s="30" t="n">
        <v>610</v>
      </c>
      <c r="K7703" s="29" t="s">
        <v>120</v>
      </c>
      <c r="L7703" s="29" t="s">
        <v>4153</v>
      </c>
      <c r="M7703" s="29"/>
      <c r="N7703" s="29" t="s">
        <v>122</v>
      </c>
      <c r="O7703" s="31" t="n">
        <v>46696</v>
      </c>
      <c r="P7703" s="29" t="s">
        <v>123</v>
      </c>
      <c r="Q7703" s="29" t="n">
        <f aca="false">IFERROR(VALUE(L7703),"")</f>
        <v>138</v>
      </c>
      <c r="R7703" s="29" t="n">
        <f aca="true">IF(O7703="","",O7703-TODAY())</f>
        <v>411</v>
      </c>
      <c r="S7703" s="29" t="str">
        <f aca="false">IF(C7703="&lt;&lt; vazio &gt;&gt;","VAZIA",IF(AND(O7703&lt;&gt;"",R7703&lt;0),"VENCIDO",IF(AND(O7703&lt;&gt;"",R7703&lt;=Parametros!$B$10),"PRÓX. VENCIMENTO",IF(F7703="Q","QUALIDADE",IF(F7703="S","BLOQUEADO",IF(F7703="R","RESTRITO/DEVOLUÇÃO",IF(OR(N7703="QUAR",N7703="QRES"),"QUARENTENA",IF(OR(B7703="DESCARTE",B7703="DEVOLUÇÃO"),"DESCARTE/DEVOLUÇÃO",IF(AND(D7703="",K7703&lt;&gt;""),"SEM LOTE",IF(AND(Q7703&lt;&gt;"",Q7703&gt;=Parametros!$B$11),"PARADO/SEM GIRO","OK"))))))))))</f>
        <v>PARADO/SEM GIRO</v>
      </c>
      <c r="T7703" s="29" t="n">
        <f aca="false">IF(AND($S7703="PARADO/SEM GIRO",$K7703="KG",OR(Painel!$B$5="(Todos)",A7703=Painel!$B$5)*OR(Painel!$E$5="(Todos)",P7703=Painel!$E$5)),$J7703+ROW()/10000000,"")</f>
        <v>610.0007703</v>
      </c>
      <c r="U7703" s="29" t="str">
        <f aca="false">IF(AND($S7703="VENCIDO",$K7703="KG",OR(Painel!$B$5="(Todos)",A7703=Painel!$B$5)*OR(Painel!$E$5="(Todos)",P7703=Painel!$E$5)),$J7703+ROW()/10000000,"")</f>
        <v/>
      </c>
    </row>
    <row r="7704" customFormat="false" ht="15" hidden="false" customHeight="false" outlineLevel="0" collapsed="false">
      <c r="A7704" s="29" t="s">
        <v>52</v>
      </c>
      <c r="B7704" s="29" t="s">
        <v>14337</v>
      </c>
      <c r="C7704" s="29" t="s">
        <v>785</v>
      </c>
      <c r="D7704" s="29" t="s">
        <v>880</v>
      </c>
      <c r="E7704" s="29" t="n">
        <v>1</v>
      </c>
      <c r="F7704" s="29"/>
      <c r="G7704" s="29" t="s">
        <v>14338</v>
      </c>
      <c r="H7704" s="30" t="n">
        <v>1000</v>
      </c>
      <c r="I7704" s="31" t="n">
        <v>46280</v>
      </c>
      <c r="J7704" s="30" t="n">
        <v>1000</v>
      </c>
      <c r="K7704" s="29" t="s">
        <v>120</v>
      </c>
      <c r="L7704" s="29" t="s">
        <v>144</v>
      </c>
      <c r="M7704" s="29"/>
      <c r="N7704" s="29" t="s">
        <v>122</v>
      </c>
      <c r="O7704" s="31" t="n">
        <v>46823</v>
      </c>
      <c r="P7704" s="29" t="s">
        <v>123</v>
      </c>
      <c r="Q7704" s="29" t="n">
        <f aca="false">IFERROR(VALUE(L7704),"")</f>
        <v>5</v>
      </c>
      <c r="R7704" s="29" t="n">
        <f aca="true">IF(O7704="","",O7704-TODAY())</f>
        <v>538</v>
      </c>
      <c r="S7704" s="29" t="str">
        <f aca="false">IF(C7704="&lt;&lt; vazio &gt;&gt;","VAZIA",IF(AND(O7704&lt;&gt;"",R7704&lt;0),"VENCIDO",IF(AND(O7704&lt;&gt;"",R7704&lt;=Parametros!$B$10),"PRÓX. VENCIMENTO",IF(F7704="Q","QUALIDADE",IF(F7704="S","BLOQUEADO",IF(F7704="R","RESTRITO/DEVOLUÇÃO",IF(OR(N7704="QUAR",N7704="QRES"),"QUARENTENA",IF(OR(B7704="DESCARTE",B7704="DEVOLUÇÃO"),"DESCARTE/DEVOLUÇÃO",IF(AND(D7704="",K7704&lt;&gt;""),"SEM LOTE",IF(AND(Q7704&lt;&gt;"",Q7704&gt;=Parametros!$B$11),"PARADO/SEM GIRO","OK"))))))))))</f>
        <v>OK</v>
      </c>
      <c r="T7704" s="29" t="str">
        <f aca="false">IF(AND($S7704="PARADO/SEM GIRO",$K7704="KG",OR(Painel!$B$5="(Todos)",A7704=Painel!$B$5)*OR(Painel!$E$5="(Todos)",P7704=Painel!$E$5)),$J7704+ROW()/10000000,"")</f>
        <v/>
      </c>
      <c r="U7704" s="29" t="str">
        <f aca="false">IF(AND($S7704="VENCIDO",$K7704="KG",OR(Painel!$B$5="(Todos)",A7704=Painel!$B$5)*OR(Painel!$E$5="(Todos)",P7704=Painel!$E$5)),$J7704+ROW()/10000000,"")</f>
        <v/>
      </c>
    </row>
    <row r="7705" customFormat="false" ht="15" hidden="false" customHeight="false" outlineLevel="0" collapsed="false">
      <c r="A7705" s="29" t="s">
        <v>52</v>
      </c>
      <c r="B7705" s="29" t="s">
        <v>14339</v>
      </c>
      <c r="C7705" s="29" t="s">
        <v>115</v>
      </c>
      <c r="D7705" s="29"/>
      <c r="E7705" s="29" t="n">
        <v>0</v>
      </c>
      <c r="F7705" s="29"/>
      <c r="G7705" s="29"/>
      <c r="H7705" s="30" t="n">
        <v>0</v>
      </c>
      <c r="I7705" s="29"/>
      <c r="J7705" s="30" t="n">
        <v>0</v>
      </c>
      <c r="K7705" s="29"/>
      <c r="L7705" s="29" t="s">
        <v>116</v>
      </c>
      <c r="M7705" s="29"/>
      <c r="N7705" s="29"/>
      <c r="O7705" s="29"/>
      <c r="P7705" s="29"/>
      <c r="Q7705" s="29" t="n">
        <f aca="false">IFERROR(VALUE(L7705),"")</f>
        <v>0</v>
      </c>
      <c r="R7705" s="29" t="str">
        <f aca="true">IF(O7705="","",O7705-TODAY())</f>
        <v/>
      </c>
      <c r="S7705" s="29" t="str">
        <f aca="false">IF(C7705="&lt;&lt; vazio &gt;&gt;","VAZIA",IF(AND(O7705&lt;&gt;"",R7705&lt;0),"VENCIDO",IF(AND(O7705&lt;&gt;"",R7705&lt;=Parametros!$B$10),"PRÓX. VENCIMENTO",IF(F7705="Q","QUALIDADE",IF(F7705="S","BLOQUEADO",IF(F7705="R","RESTRITO/DEVOLUÇÃO",IF(OR(N7705="QUAR",N7705="QRES"),"QUARENTENA",IF(OR(B7705="DESCARTE",B7705="DEVOLUÇÃO"),"DESCARTE/DEVOLUÇÃO",IF(AND(D7705="",K7705&lt;&gt;""),"SEM LOTE",IF(AND(Q7705&lt;&gt;"",Q7705&gt;=Parametros!$B$11),"PARADO/SEM GIRO","OK"))))))))))</f>
        <v>VAZIA</v>
      </c>
      <c r="T7705" s="29" t="str">
        <f aca="false">IF(AND($S7705="PARADO/SEM GIRO",$K7705="KG",OR(Painel!$B$5="(Todos)",A7705=Painel!$B$5)*OR(Painel!$E$5="(Todos)",P7705=Painel!$E$5)),$J7705+ROW()/10000000,"")</f>
        <v/>
      </c>
      <c r="U7705" s="29" t="str">
        <f aca="false">IF(AND($S7705="VENCIDO",$K7705="KG",OR(Painel!$B$5="(Todos)",A7705=Painel!$B$5)*OR(Painel!$E$5="(Todos)",P7705=Painel!$E$5)),$J7705+ROW()/10000000,"")</f>
        <v/>
      </c>
    </row>
    <row r="7706" customFormat="false" ht="15" hidden="false" customHeight="false" outlineLevel="0" collapsed="false">
      <c r="A7706" s="29" t="s">
        <v>52</v>
      </c>
      <c r="B7706" s="29" t="s">
        <v>14340</v>
      </c>
      <c r="C7706" s="29" t="s">
        <v>115</v>
      </c>
      <c r="D7706" s="29"/>
      <c r="E7706" s="29" t="n">
        <v>0</v>
      </c>
      <c r="F7706" s="29"/>
      <c r="G7706" s="29"/>
      <c r="H7706" s="30" t="n">
        <v>0</v>
      </c>
      <c r="I7706" s="29"/>
      <c r="J7706" s="30" t="n">
        <v>0</v>
      </c>
      <c r="K7706" s="29"/>
      <c r="L7706" s="29" t="s">
        <v>116</v>
      </c>
      <c r="M7706" s="29"/>
      <c r="N7706" s="29"/>
      <c r="O7706" s="29"/>
      <c r="P7706" s="29"/>
      <c r="Q7706" s="29" t="n">
        <f aca="false">IFERROR(VALUE(L7706),"")</f>
        <v>0</v>
      </c>
      <c r="R7706" s="29" t="str">
        <f aca="true">IF(O7706="","",O7706-TODAY())</f>
        <v/>
      </c>
      <c r="S7706" s="29" t="str">
        <f aca="false">IF(C7706="&lt;&lt; vazio &gt;&gt;","VAZIA",IF(AND(O7706&lt;&gt;"",R7706&lt;0),"VENCIDO",IF(AND(O7706&lt;&gt;"",R7706&lt;=Parametros!$B$10),"PRÓX. VENCIMENTO",IF(F7706="Q","QUALIDADE",IF(F7706="S","BLOQUEADO",IF(F7706="R","RESTRITO/DEVOLUÇÃO",IF(OR(N7706="QUAR",N7706="QRES"),"QUARENTENA",IF(OR(B7706="DESCARTE",B7706="DEVOLUÇÃO"),"DESCARTE/DEVOLUÇÃO",IF(AND(D7706="",K7706&lt;&gt;""),"SEM LOTE",IF(AND(Q7706&lt;&gt;"",Q7706&gt;=Parametros!$B$11),"PARADO/SEM GIRO","OK"))))))))))</f>
        <v>VAZIA</v>
      </c>
      <c r="T7706" s="29" t="str">
        <f aca="false">IF(AND($S7706="PARADO/SEM GIRO",$K7706="KG",OR(Painel!$B$5="(Todos)",A7706=Painel!$B$5)*OR(Painel!$E$5="(Todos)",P7706=Painel!$E$5)),$J7706+ROW()/10000000,"")</f>
        <v/>
      </c>
      <c r="U7706" s="29" t="str">
        <f aca="false">IF(AND($S7706="VENCIDO",$K7706="KG",OR(Painel!$B$5="(Todos)",A7706=Painel!$B$5)*OR(Painel!$E$5="(Todos)",P7706=Painel!$E$5)),$J7706+ROW()/10000000,"")</f>
        <v/>
      </c>
    </row>
    <row r="7707" customFormat="false" ht="15" hidden="false" customHeight="false" outlineLevel="0" collapsed="false">
      <c r="A7707" s="29" t="s">
        <v>52</v>
      </c>
      <c r="B7707" s="29" t="s">
        <v>14341</v>
      </c>
      <c r="C7707" s="29" t="s">
        <v>115</v>
      </c>
      <c r="D7707" s="29"/>
      <c r="E7707" s="29" t="n">
        <v>0</v>
      </c>
      <c r="F7707" s="29"/>
      <c r="G7707" s="29"/>
      <c r="H7707" s="30" t="n">
        <v>0</v>
      </c>
      <c r="I7707" s="29"/>
      <c r="J7707" s="30" t="n">
        <v>0</v>
      </c>
      <c r="K7707" s="29"/>
      <c r="L7707" s="29" t="s">
        <v>116</v>
      </c>
      <c r="M7707" s="29"/>
      <c r="N7707" s="29"/>
      <c r="O7707" s="29"/>
      <c r="P7707" s="29"/>
      <c r="Q7707" s="29" t="n">
        <f aca="false">IFERROR(VALUE(L7707),"")</f>
        <v>0</v>
      </c>
      <c r="R7707" s="29" t="str">
        <f aca="true">IF(O7707="","",O7707-TODAY())</f>
        <v/>
      </c>
      <c r="S7707" s="29" t="str">
        <f aca="false">IF(C7707="&lt;&lt; vazio &gt;&gt;","VAZIA",IF(AND(O7707&lt;&gt;"",R7707&lt;0),"VENCIDO",IF(AND(O7707&lt;&gt;"",R7707&lt;=Parametros!$B$10),"PRÓX. VENCIMENTO",IF(F7707="Q","QUALIDADE",IF(F7707="S","BLOQUEADO",IF(F7707="R","RESTRITO/DEVOLUÇÃO",IF(OR(N7707="QUAR",N7707="QRES"),"QUARENTENA",IF(OR(B7707="DESCARTE",B7707="DEVOLUÇÃO"),"DESCARTE/DEVOLUÇÃO",IF(AND(D7707="",K7707&lt;&gt;""),"SEM LOTE",IF(AND(Q7707&lt;&gt;"",Q7707&gt;=Parametros!$B$11),"PARADO/SEM GIRO","OK"))))))))))</f>
        <v>VAZIA</v>
      </c>
      <c r="T7707" s="29" t="str">
        <f aca="false">IF(AND($S7707="PARADO/SEM GIRO",$K7707="KG",OR(Painel!$B$5="(Todos)",A7707=Painel!$B$5)*OR(Painel!$E$5="(Todos)",P7707=Painel!$E$5)),$J7707+ROW()/10000000,"")</f>
        <v/>
      </c>
      <c r="U7707" s="29" t="str">
        <f aca="false">IF(AND($S7707="VENCIDO",$K7707="KG",OR(Painel!$B$5="(Todos)",A7707=Painel!$B$5)*OR(Painel!$E$5="(Todos)",P7707=Painel!$E$5)),$J7707+ROW()/10000000,"")</f>
        <v/>
      </c>
    </row>
    <row r="7708" customFormat="false" ht="15" hidden="false" customHeight="false" outlineLevel="0" collapsed="false">
      <c r="A7708" s="29" t="s">
        <v>52</v>
      </c>
      <c r="B7708" s="29" t="s">
        <v>14342</v>
      </c>
      <c r="C7708" s="29" t="s">
        <v>2679</v>
      </c>
      <c r="D7708" s="29" t="s">
        <v>2680</v>
      </c>
      <c r="E7708" s="29" t="n">
        <v>1</v>
      </c>
      <c r="F7708" s="29"/>
      <c r="G7708" s="29" t="s">
        <v>14343</v>
      </c>
      <c r="H7708" s="30" t="n">
        <v>800</v>
      </c>
      <c r="I7708" s="31" t="n">
        <v>46191</v>
      </c>
      <c r="J7708" s="30" t="n">
        <v>800</v>
      </c>
      <c r="K7708" s="29" t="s">
        <v>120</v>
      </c>
      <c r="L7708" s="29" t="s">
        <v>3759</v>
      </c>
      <c r="M7708" s="29"/>
      <c r="N7708" s="29" t="s">
        <v>122</v>
      </c>
      <c r="O7708" s="31" t="n">
        <v>46735</v>
      </c>
      <c r="P7708" s="29" t="s">
        <v>123</v>
      </c>
      <c r="Q7708" s="29" t="n">
        <f aca="false">IFERROR(VALUE(L7708),"")</f>
        <v>94</v>
      </c>
      <c r="R7708" s="29" t="n">
        <f aca="true">IF(O7708="","",O7708-TODAY())</f>
        <v>450</v>
      </c>
      <c r="S7708" s="29" t="str">
        <f aca="false">IF(C7708="&lt;&lt; vazio &gt;&gt;","VAZIA",IF(AND(O7708&lt;&gt;"",R7708&lt;0),"VENCIDO",IF(AND(O7708&lt;&gt;"",R7708&lt;=Parametros!$B$10),"PRÓX. VENCIMENTO",IF(F7708="Q","QUALIDADE",IF(F7708="S","BLOQUEADO",IF(F7708="R","RESTRITO/DEVOLUÇÃO",IF(OR(N7708="QUAR",N7708="QRES"),"QUARENTENA",IF(OR(B7708="DESCARTE",B7708="DEVOLUÇÃO"),"DESCARTE/DEVOLUÇÃO",IF(AND(D7708="",K7708&lt;&gt;""),"SEM LOTE",IF(AND(Q7708&lt;&gt;"",Q7708&gt;=Parametros!$B$11),"PARADO/SEM GIRO","OK"))))))))))</f>
        <v>PARADO/SEM GIRO</v>
      </c>
      <c r="T7708" s="29" t="n">
        <f aca="false">IF(AND($S7708="PARADO/SEM GIRO",$K7708="KG",OR(Painel!$B$5="(Todos)",A7708=Painel!$B$5)*OR(Painel!$E$5="(Todos)",P7708=Painel!$E$5)),$J7708+ROW()/10000000,"")</f>
        <v>800.0007708</v>
      </c>
      <c r="U7708" s="29" t="str">
        <f aca="false">IF(AND($S7708="VENCIDO",$K7708="KG",OR(Painel!$B$5="(Todos)",A7708=Painel!$B$5)*OR(Painel!$E$5="(Todos)",P7708=Painel!$E$5)),$J7708+ROW()/10000000,"")</f>
        <v/>
      </c>
    </row>
    <row r="7709" customFormat="false" ht="15" hidden="false" customHeight="false" outlineLevel="0" collapsed="false">
      <c r="A7709" s="29" t="s">
        <v>52</v>
      </c>
      <c r="B7709" s="29" t="s">
        <v>14344</v>
      </c>
      <c r="C7709" s="29" t="s">
        <v>278</v>
      </c>
      <c r="D7709" s="29" t="s">
        <v>4946</v>
      </c>
      <c r="E7709" s="29" t="n">
        <v>1</v>
      </c>
      <c r="F7709" s="29"/>
      <c r="G7709" s="29" t="s">
        <v>14345</v>
      </c>
      <c r="H7709" s="30" t="n">
        <v>545.4</v>
      </c>
      <c r="I7709" s="31" t="n">
        <v>46185</v>
      </c>
      <c r="J7709" s="30" t="n">
        <v>545.4</v>
      </c>
      <c r="K7709" s="29" t="s">
        <v>120</v>
      </c>
      <c r="L7709" s="29" t="s">
        <v>1617</v>
      </c>
      <c r="M7709" s="29"/>
      <c r="N7709" s="29" t="s">
        <v>122</v>
      </c>
      <c r="O7709" s="31" t="n">
        <v>46721</v>
      </c>
      <c r="P7709" s="29" t="s">
        <v>123</v>
      </c>
      <c r="Q7709" s="29" t="n">
        <f aca="false">IFERROR(VALUE(L7709),"")</f>
        <v>100</v>
      </c>
      <c r="R7709" s="29" t="n">
        <f aca="true">IF(O7709="","",O7709-TODAY())</f>
        <v>436</v>
      </c>
      <c r="S7709" s="29" t="str">
        <f aca="false">IF(C7709="&lt;&lt; vazio &gt;&gt;","VAZIA",IF(AND(O7709&lt;&gt;"",R7709&lt;0),"VENCIDO",IF(AND(O7709&lt;&gt;"",R7709&lt;=Parametros!$B$10),"PRÓX. VENCIMENTO",IF(F7709="Q","QUALIDADE",IF(F7709="S","BLOQUEADO",IF(F7709="R","RESTRITO/DEVOLUÇÃO",IF(OR(N7709="QUAR",N7709="QRES"),"QUARENTENA",IF(OR(B7709="DESCARTE",B7709="DEVOLUÇÃO"),"DESCARTE/DEVOLUÇÃO",IF(AND(D7709="",K7709&lt;&gt;""),"SEM LOTE",IF(AND(Q7709&lt;&gt;"",Q7709&gt;=Parametros!$B$11),"PARADO/SEM GIRO","OK"))))))))))</f>
        <v>PARADO/SEM GIRO</v>
      </c>
      <c r="T7709" s="29" t="n">
        <f aca="false">IF(AND($S7709="PARADO/SEM GIRO",$K7709="KG",OR(Painel!$B$5="(Todos)",A7709=Painel!$B$5)*OR(Painel!$E$5="(Todos)",P7709=Painel!$E$5)),$J7709+ROW()/10000000,"")</f>
        <v>545.4007709</v>
      </c>
      <c r="U7709" s="29" t="str">
        <f aca="false">IF(AND($S7709="VENCIDO",$K7709="KG",OR(Painel!$B$5="(Todos)",A7709=Painel!$B$5)*OR(Painel!$E$5="(Todos)",P7709=Painel!$E$5)),$J7709+ROW()/10000000,"")</f>
        <v/>
      </c>
    </row>
    <row r="7710" customFormat="false" ht="15" hidden="false" customHeight="false" outlineLevel="0" collapsed="false">
      <c r="A7710" s="29" t="s">
        <v>52</v>
      </c>
      <c r="B7710" s="29" t="s">
        <v>14346</v>
      </c>
      <c r="C7710" s="29" t="s">
        <v>169</v>
      </c>
      <c r="D7710" s="29" t="s">
        <v>545</v>
      </c>
      <c r="E7710" s="29" t="n">
        <v>1</v>
      </c>
      <c r="F7710" s="29"/>
      <c r="G7710" s="29" t="s">
        <v>14347</v>
      </c>
      <c r="H7710" s="30" t="n">
        <v>999.9</v>
      </c>
      <c r="I7710" s="31" t="n">
        <v>46245</v>
      </c>
      <c r="J7710" s="30" t="n">
        <v>999.9</v>
      </c>
      <c r="K7710" s="29" t="s">
        <v>120</v>
      </c>
      <c r="L7710" s="29" t="s">
        <v>2312</v>
      </c>
      <c r="M7710" s="29"/>
      <c r="N7710" s="29" t="s">
        <v>122</v>
      </c>
      <c r="O7710" s="31" t="n">
        <v>46602</v>
      </c>
      <c r="P7710" s="29" t="s">
        <v>123</v>
      </c>
      <c r="Q7710" s="29" t="n">
        <f aca="false">IFERROR(VALUE(L7710),"")</f>
        <v>40</v>
      </c>
      <c r="R7710" s="29" t="n">
        <f aca="true">IF(O7710="","",O7710-TODAY())</f>
        <v>317</v>
      </c>
      <c r="S7710" s="29" t="str">
        <f aca="false">IF(C7710="&lt;&lt; vazio &gt;&gt;","VAZIA",IF(AND(O7710&lt;&gt;"",R7710&lt;0),"VENCIDO",IF(AND(O7710&lt;&gt;"",R7710&lt;=Parametros!$B$10),"PRÓX. VENCIMENTO",IF(F7710="Q","QUALIDADE",IF(F7710="S","BLOQUEADO",IF(F7710="R","RESTRITO/DEVOLUÇÃO",IF(OR(N7710="QUAR",N7710="QRES"),"QUARENTENA",IF(OR(B7710="DESCARTE",B7710="DEVOLUÇÃO"),"DESCARTE/DEVOLUÇÃO",IF(AND(D7710="",K7710&lt;&gt;""),"SEM LOTE",IF(AND(Q7710&lt;&gt;"",Q7710&gt;=Parametros!$B$11),"PARADO/SEM GIRO","OK"))))))))))</f>
        <v>OK</v>
      </c>
      <c r="T7710" s="29" t="str">
        <f aca="false">IF(AND($S7710="PARADO/SEM GIRO",$K7710="KG",OR(Painel!$B$5="(Todos)",A7710=Painel!$B$5)*OR(Painel!$E$5="(Todos)",P7710=Painel!$E$5)),$J7710+ROW()/10000000,"")</f>
        <v/>
      </c>
      <c r="U7710" s="29" t="str">
        <f aca="false">IF(AND($S7710="VENCIDO",$K7710="KG",OR(Painel!$B$5="(Todos)",A7710=Painel!$B$5)*OR(Painel!$E$5="(Todos)",P7710=Painel!$E$5)),$J7710+ROW()/10000000,"")</f>
        <v/>
      </c>
    </row>
    <row r="7711" customFormat="false" ht="15" hidden="false" customHeight="false" outlineLevel="0" collapsed="false">
      <c r="A7711" s="29" t="s">
        <v>52</v>
      </c>
      <c r="B7711" s="29" t="s">
        <v>14348</v>
      </c>
      <c r="C7711" s="29" t="s">
        <v>115</v>
      </c>
      <c r="D7711" s="29"/>
      <c r="E7711" s="29" t="n">
        <v>0</v>
      </c>
      <c r="F7711" s="29"/>
      <c r="G7711" s="29"/>
      <c r="H7711" s="30" t="n">
        <v>0</v>
      </c>
      <c r="I7711" s="29"/>
      <c r="J7711" s="30" t="n">
        <v>0</v>
      </c>
      <c r="K7711" s="29"/>
      <c r="L7711" s="29" t="s">
        <v>116</v>
      </c>
      <c r="M7711" s="29"/>
      <c r="N7711" s="29"/>
      <c r="O7711" s="29"/>
      <c r="P7711" s="29"/>
      <c r="Q7711" s="29" t="n">
        <f aca="false">IFERROR(VALUE(L7711),"")</f>
        <v>0</v>
      </c>
      <c r="R7711" s="29" t="str">
        <f aca="true">IF(O7711="","",O7711-TODAY())</f>
        <v/>
      </c>
      <c r="S7711" s="29" t="str">
        <f aca="false">IF(C7711="&lt;&lt; vazio &gt;&gt;","VAZIA",IF(AND(O7711&lt;&gt;"",R7711&lt;0),"VENCIDO",IF(AND(O7711&lt;&gt;"",R7711&lt;=Parametros!$B$10),"PRÓX. VENCIMENTO",IF(F7711="Q","QUALIDADE",IF(F7711="S","BLOQUEADO",IF(F7711="R","RESTRITO/DEVOLUÇÃO",IF(OR(N7711="QUAR",N7711="QRES"),"QUARENTENA",IF(OR(B7711="DESCARTE",B7711="DEVOLUÇÃO"),"DESCARTE/DEVOLUÇÃO",IF(AND(D7711="",K7711&lt;&gt;""),"SEM LOTE",IF(AND(Q7711&lt;&gt;"",Q7711&gt;=Parametros!$B$11),"PARADO/SEM GIRO","OK"))))))))))</f>
        <v>VAZIA</v>
      </c>
      <c r="T7711" s="29" t="str">
        <f aca="false">IF(AND($S7711="PARADO/SEM GIRO",$K7711="KG",OR(Painel!$B$5="(Todos)",A7711=Painel!$B$5)*OR(Painel!$E$5="(Todos)",P7711=Painel!$E$5)),$J7711+ROW()/10000000,"")</f>
        <v/>
      </c>
      <c r="U7711" s="29" t="str">
        <f aca="false">IF(AND($S7711="VENCIDO",$K7711="KG",OR(Painel!$B$5="(Todos)",A7711=Painel!$B$5)*OR(Painel!$E$5="(Todos)",P7711=Painel!$E$5)),$J7711+ROW()/10000000,"")</f>
        <v/>
      </c>
    </row>
    <row r="7712" customFormat="false" ht="15" hidden="false" customHeight="false" outlineLevel="0" collapsed="false">
      <c r="A7712" s="29" t="s">
        <v>52</v>
      </c>
      <c r="B7712" s="29" t="s">
        <v>14349</v>
      </c>
      <c r="C7712" s="29" t="s">
        <v>691</v>
      </c>
      <c r="D7712" s="29" t="s">
        <v>14350</v>
      </c>
      <c r="E7712" s="29" t="n">
        <v>1</v>
      </c>
      <c r="F7712" s="29"/>
      <c r="G7712" s="29" t="s">
        <v>14351</v>
      </c>
      <c r="H7712" s="30" t="n">
        <v>1115</v>
      </c>
      <c r="I7712" s="31" t="n">
        <v>46276</v>
      </c>
      <c r="J7712" s="30" t="n">
        <v>1115</v>
      </c>
      <c r="K7712" s="29" t="s">
        <v>120</v>
      </c>
      <c r="L7712" s="29" t="s">
        <v>133</v>
      </c>
      <c r="M7712" s="29"/>
      <c r="N7712" s="29" t="s">
        <v>122</v>
      </c>
      <c r="O7712" s="31" t="n">
        <v>46641</v>
      </c>
      <c r="P7712" s="29" t="s">
        <v>123</v>
      </c>
      <c r="Q7712" s="29" t="n">
        <f aca="false">IFERROR(VALUE(L7712),"")</f>
        <v>9</v>
      </c>
      <c r="R7712" s="29" t="n">
        <f aca="true">IF(O7712="","",O7712-TODAY())</f>
        <v>356</v>
      </c>
      <c r="S7712" s="29" t="str">
        <f aca="false">IF(C7712="&lt;&lt; vazio &gt;&gt;","VAZIA",IF(AND(O7712&lt;&gt;"",R7712&lt;0),"VENCIDO",IF(AND(O7712&lt;&gt;"",R7712&lt;=Parametros!$B$10),"PRÓX. VENCIMENTO",IF(F7712="Q","QUALIDADE",IF(F7712="S","BLOQUEADO",IF(F7712="R","RESTRITO/DEVOLUÇÃO",IF(OR(N7712="QUAR",N7712="QRES"),"QUARENTENA",IF(OR(B7712="DESCARTE",B7712="DEVOLUÇÃO"),"DESCARTE/DEVOLUÇÃO",IF(AND(D7712="",K7712&lt;&gt;""),"SEM LOTE",IF(AND(Q7712&lt;&gt;"",Q7712&gt;=Parametros!$B$11),"PARADO/SEM GIRO","OK"))))))))))</f>
        <v>OK</v>
      </c>
      <c r="T7712" s="29" t="str">
        <f aca="false">IF(AND($S7712="PARADO/SEM GIRO",$K7712="KG",OR(Painel!$B$5="(Todos)",A7712=Painel!$B$5)*OR(Painel!$E$5="(Todos)",P7712=Painel!$E$5)),$J7712+ROW()/10000000,"")</f>
        <v/>
      </c>
      <c r="U7712" s="29" t="str">
        <f aca="false">IF(AND($S7712="VENCIDO",$K7712="KG",OR(Painel!$B$5="(Todos)",A7712=Painel!$B$5)*OR(Painel!$E$5="(Todos)",P7712=Painel!$E$5)),$J7712+ROW()/10000000,"")</f>
        <v/>
      </c>
    </row>
    <row r="7713" customFormat="false" ht="15" hidden="false" customHeight="false" outlineLevel="0" collapsed="false">
      <c r="A7713" s="29" t="s">
        <v>52</v>
      </c>
      <c r="B7713" s="29" t="s">
        <v>14352</v>
      </c>
      <c r="C7713" s="29" t="s">
        <v>231</v>
      </c>
      <c r="D7713" s="29" t="s">
        <v>344</v>
      </c>
      <c r="E7713" s="29" t="n">
        <v>1</v>
      </c>
      <c r="F7713" s="29" t="s">
        <v>137</v>
      </c>
      <c r="G7713" s="29" t="s">
        <v>14353</v>
      </c>
      <c r="H7713" s="30" t="n">
        <v>590.4</v>
      </c>
      <c r="I7713" s="31" t="n">
        <v>46271</v>
      </c>
      <c r="J7713" s="30" t="n">
        <v>590.4</v>
      </c>
      <c r="K7713" s="29" t="s">
        <v>120</v>
      </c>
      <c r="L7713" s="29" t="s">
        <v>221</v>
      </c>
      <c r="M7713" s="29"/>
      <c r="N7713" s="29" t="s">
        <v>134</v>
      </c>
      <c r="O7713" s="31" t="n">
        <v>46292</v>
      </c>
      <c r="P7713" s="29" t="s">
        <v>123</v>
      </c>
      <c r="Q7713" s="29" t="n">
        <f aca="false">IFERROR(VALUE(L7713),"")</f>
        <v>14</v>
      </c>
      <c r="R7713" s="29" t="n">
        <f aca="true">IF(O7713="","",O7713-TODAY())</f>
        <v>7</v>
      </c>
      <c r="S7713" s="29" t="str">
        <f aca="false">IF(C7713="&lt;&lt; vazio &gt;&gt;","VAZIA",IF(AND(O7713&lt;&gt;"",R7713&lt;0),"VENCIDO",IF(AND(O7713&lt;&gt;"",R7713&lt;=Parametros!$B$10),"PRÓX. VENCIMENTO",IF(F7713="Q","QUALIDADE",IF(F7713="S","BLOQUEADO",IF(F7713="R","RESTRITO/DEVOLUÇÃO",IF(OR(N7713="QUAR",N7713="QRES"),"QUARENTENA",IF(OR(B7713="DESCARTE",B7713="DEVOLUÇÃO"),"DESCARTE/DEVOLUÇÃO",IF(AND(D7713="",K7713&lt;&gt;""),"SEM LOTE",IF(AND(Q7713&lt;&gt;"",Q7713&gt;=Parametros!$B$11),"PARADO/SEM GIRO","OK"))))))))))</f>
        <v>PRÓX. VENCIMENTO</v>
      </c>
      <c r="T7713" s="29" t="str">
        <f aca="false">IF(AND($S7713="PARADO/SEM GIRO",$K7713="KG",OR(Painel!$B$5="(Todos)",A7713=Painel!$B$5)*OR(Painel!$E$5="(Todos)",P7713=Painel!$E$5)),$J7713+ROW()/10000000,"")</f>
        <v/>
      </c>
      <c r="U7713" s="29" t="str">
        <f aca="false">IF(AND($S7713="VENCIDO",$K7713="KG",OR(Painel!$B$5="(Todos)",A7713=Painel!$B$5)*OR(Painel!$E$5="(Todos)",P7713=Painel!$E$5)),$J7713+ROW()/10000000,"")</f>
        <v/>
      </c>
    </row>
    <row r="7714" customFormat="false" ht="15" hidden="false" customHeight="false" outlineLevel="0" collapsed="false">
      <c r="A7714" s="29" t="s">
        <v>52</v>
      </c>
      <c r="B7714" s="29" t="s">
        <v>14354</v>
      </c>
      <c r="C7714" s="29" t="s">
        <v>396</v>
      </c>
      <c r="D7714" s="29" t="s">
        <v>2710</v>
      </c>
      <c r="E7714" s="29" t="n">
        <v>1</v>
      </c>
      <c r="F7714" s="29"/>
      <c r="G7714" s="29" t="s">
        <v>14355</v>
      </c>
      <c r="H7714" s="30" t="n">
        <v>1071</v>
      </c>
      <c r="I7714" s="31" t="n">
        <v>46263</v>
      </c>
      <c r="J7714" s="30" t="n">
        <v>1071</v>
      </c>
      <c r="K7714" s="29" t="s">
        <v>120</v>
      </c>
      <c r="L7714" s="29" t="s">
        <v>771</v>
      </c>
      <c r="M7714" s="29"/>
      <c r="N7714" s="29" t="s">
        <v>122</v>
      </c>
      <c r="O7714" s="31" t="n">
        <v>46808</v>
      </c>
      <c r="P7714" s="29" t="s">
        <v>123</v>
      </c>
      <c r="Q7714" s="29" t="n">
        <f aca="false">IFERROR(VALUE(L7714),"")</f>
        <v>22</v>
      </c>
      <c r="R7714" s="29" t="n">
        <f aca="true">IF(O7714="","",O7714-TODAY())</f>
        <v>523</v>
      </c>
      <c r="S7714" s="29" t="str">
        <f aca="false">IF(C7714="&lt;&lt; vazio &gt;&gt;","VAZIA",IF(AND(O7714&lt;&gt;"",R7714&lt;0),"VENCIDO",IF(AND(O7714&lt;&gt;"",R7714&lt;=Parametros!$B$10),"PRÓX. VENCIMENTO",IF(F7714="Q","QUALIDADE",IF(F7714="S","BLOQUEADO",IF(F7714="R","RESTRITO/DEVOLUÇÃO",IF(OR(N7714="QUAR",N7714="QRES"),"QUARENTENA",IF(OR(B7714="DESCARTE",B7714="DEVOLUÇÃO"),"DESCARTE/DEVOLUÇÃO",IF(AND(D7714="",K7714&lt;&gt;""),"SEM LOTE",IF(AND(Q7714&lt;&gt;"",Q7714&gt;=Parametros!$B$11),"PARADO/SEM GIRO","OK"))))))))))</f>
        <v>OK</v>
      </c>
      <c r="T7714" s="29" t="str">
        <f aca="false">IF(AND($S7714="PARADO/SEM GIRO",$K7714="KG",OR(Painel!$B$5="(Todos)",A7714=Painel!$B$5)*OR(Painel!$E$5="(Todos)",P7714=Painel!$E$5)),$J7714+ROW()/10000000,"")</f>
        <v/>
      </c>
      <c r="U7714" s="29" t="str">
        <f aca="false">IF(AND($S7714="VENCIDO",$K7714="KG",OR(Painel!$B$5="(Todos)",A7714=Painel!$B$5)*OR(Painel!$E$5="(Todos)",P7714=Painel!$E$5)),$J7714+ROW()/10000000,"")</f>
        <v/>
      </c>
    </row>
    <row r="7715" customFormat="false" ht="15" hidden="false" customHeight="false" outlineLevel="0" collapsed="false">
      <c r="A7715" s="29" t="s">
        <v>52</v>
      </c>
      <c r="B7715" s="29" t="s">
        <v>14356</v>
      </c>
      <c r="C7715" s="29" t="s">
        <v>115</v>
      </c>
      <c r="D7715" s="29"/>
      <c r="E7715" s="29" t="n">
        <v>0</v>
      </c>
      <c r="F7715" s="29"/>
      <c r="G7715" s="29"/>
      <c r="H7715" s="30" t="n">
        <v>0</v>
      </c>
      <c r="I7715" s="29"/>
      <c r="J7715" s="30" t="n">
        <v>0</v>
      </c>
      <c r="K7715" s="29"/>
      <c r="L7715" s="29" t="s">
        <v>116</v>
      </c>
      <c r="M7715" s="29"/>
      <c r="N7715" s="29"/>
      <c r="O7715" s="29"/>
      <c r="P7715" s="29"/>
      <c r="Q7715" s="29" t="n">
        <f aca="false">IFERROR(VALUE(L7715),"")</f>
        <v>0</v>
      </c>
      <c r="R7715" s="29" t="str">
        <f aca="true">IF(O7715="","",O7715-TODAY())</f>
        <v/>
      </c>
      <c r="S7715" s="29" t="str">
        <f aca="false">IF(C7715="&lt;&lt; vazio &gt;&gt;","VAZIA",IF(AND(O7715&lt;&gt;"",R7715&lt;0),"VENCIDO",IF(AND(O7715&lt;&gt;"",R7715&lt;=Parametros!$B$10),"PRÓX. VENCIMENTO",IF(F7715="Q","QUALIDADE",IF(F7715="S","BLOQUEADO",IF(F7715="R","RESTRITO/DEVOLUÇÃO",IF(OR(N7715="QUAR",N7715="QRES"),"QUARENTENA",IF(OR(B7715="DESCARTE",B7715="DEVOLUÇÃO"),"DESCARTE/DEVOLUÇÃO",IF(AND(D7715="",K7715&lt;&gt;""),"SEM LOTE",IF(AND(Q7715&lt;&gt;"",Q7715&gt;=Parametros!$B$11),"PARADO/SEM GIRO","OK"))))))))))</f>
        <v>VAZIA</v>
      </c>
      <c r="T7715" s="29" t="str">
        <f aca="false">IF(AND($S7715="PARADO/SEM GIRO",$K7715="KG",OR(Painel!$B$5="(Todos)",A7715=Painel!$B$5)*OR(Painel!$E$5="(Todos)",P7715=Painel!$E$5)),$J7715+ROW()/10000000,"")</f>
        <v/>
      </c>
      <c r="U7715" s="29" t="str">
        <f aca="false">IF(AND($S7715="VENCIDO",$K7715="KG",OR(Painel!$B$5="(Todos)",A7715=Painel!$B$5)*OR(Painel!$E$5="(Todos)",P7715=Painel!$E$5)),$J7715+ROW()/10000000,"")</f>
        <v/>
      </c>
    </row>
    <row r="7716" customFormat="false" ht="15" hidden="false" customHeight="false" outlineLevel="0" collapsed="false">
      <c r="A7716" s="29" t="s">
        <v>52</v>
      </c>
      <c r="B7716" s="29" t="s">
        <v>14357</v>
      </c>
      <c r="C7716" s="29" t="s">
        <v>115</v>
      </c>
      <c r="D7716" s="29"/>
      <c r="E7716" s="29" t="n">
        <v>0</v>
      </c>
      <c r="F7716" s="29"/>
      <c r="G7716" s="29"/>
      <c r="H7716" s="30" t="n">
        <v>0</v>
      </c>
      <c r="I7716" s="29"/>
      <c r="J7716" s="30" t="n">
        <v>0</v>
      </c>
      <c r="K7716" s="29"/>
      <c r="L7716" s="29" t="s">
        <v>116</v>
      </c>
      <c r="M7716" s="29"/>
      <c r="N7716" s="29"/>
      <c r="O7716" s="29"/>
      <c r="P7716" s="29"/>
      <c r="Q7716" s="29" t="n">
        <f aca="false">IFERROR(VALUE(L7716),"")</f>
        <v>0</v>
      </c>
      <c r="R7716" s="29" t="str">
        <f aca="true">IF(O7716="","",O7716-TODAY())</f>
        <v/>
      </c>
      <c r="S7716" s="29" t="str">
        <f aca="false">IF(C7716="&lt;&lt; vazio &gt;&gt;","VAZIA",IF(AND(O7716&lt;&gt;"",R7716&lt;0),"VENCIDO",IF(AND(O7716&lt;&gt;"",R7716&lt;=Parametros!$B$10),"PRÓX. VENCIMENTO",IF(F7716="Q","QUALIDADE",IF(F7716="S","BLOQUEADO",IF(F7716="R","RESTRITO/DEVOLUÇÃO",IF(OR(N7716="QUAR",N7716="QRES"),"QUARENTENA",IF(OR(B7716="DESCARTE",B7716="DEVOLUÇÃO"),"DESCARTE/DEVOLUÇÃO",IF(AND(D7716="",K7716&lt;&gt;""),"SEM LOTE",IF(AND(Q7716&lt;&gt;"",Q7716&gt;=Parametros!$B$11),"PARADO/SEM GIRO","OK"))))))))))</f>
        <v>VAZIA</v>
      </c>
      <c r="T7716" s="29" t="str">
        <f aca="false">IF(AND($S7716="PARADO/SEM GIRO",$K7716="KG",OR(Painel!$B$5="(Todos)",A7716=Painel!$B$5)*OR(Painel!$E$5="(Todos)",P7716=Painel!$E$5)),$J7716+ROW()/10000000,"")</f>
        <v/>
      </c>
      <c r="U7716" s="29" t="str">
        <f aca="false">IF(AND($S7716="VENCIDO",$K7716="KG",OR(Painel!$B$5="(Todos)",A7716=Painel!$B$5)*OR(Painel!$E$5="(Todos)",P7716=Painel!$E$5)),$J7716+ROW()/10000000,"")</f>
        <v/>
      </c>
    </row>
    <row r="7717" customFormat="false" ht="15" hidden="false" customHeight="false" outlineLevel="0" collapsed="false">
      <c r="A7717" s="29" t="s">
        <v>52</v>
      </c>
      <c r="B7717" s="29" t="s">
        <v>14358</v>
      </c>
      <c r="C7717" s="29" t="s">
        <v>129</v>
      </c>
      <c r="D7717" s="29" t="s">
        <v>130</v>
      </c>
      <c r="E7717" s="29" t="n">
        <v>1</v>
      </c>
      <c r="F7717" s="29"/>
      <c r="G7717" s="29" t="s">
        <v>14359</v>
      </c>
      <c r="H7717" s="30" t="n">
        <v>1000</v>
      </c>
      <c r="I7717" s="31" t="n">
        <v>46245</v>
      </c>
      <c r="J7717" s="30" t="n">
        <v>1000</v>
      </c>
      <c r="K7717" s="29" t="s">
        <v>120</v>
      </c>
      <c r="L7717" s="29" t="s">
        <v>2312</v>
      </c>
      <c r="M7717" s="29"/>
      <c r="N7717" s="29" t="s">
        <v>122</v>
      </c>
      <c r="O7717" s="31" t="n">
        <v>46970</v>
      </c>
      <c r="P7717" s="29" t="s">
        <v>123</v>
      </c>
      <c r="Q7717" s="29" t="n">
        <f aca="false">IFERROR(VALUE(L7717),"")</f>
        <v>40</v>
      </c>
      <c r="R7717" s="29" t="n">
        <f aca="true">IF(O7717="","",O7717-TODAY())</f>
        <v>685</v>
      </c>
      <c r="S7717" s="29" t="str">
        <f aca="false">IF(C7717="&lt;&lt; vazio &gt;&gt;","VAZIA",IF(AND(O7717&lt;&gt;"",R7717&lt;0),"VENCIDO",IF(AND(O7717&lt;&gt;"",R7717&lt;=Parametros!$B$10),"PRÓX. VENCIMENTO",IF(F7717="Q","QUALIDADE",IF(F7717="S","BLOQUEADO",IF(F7717="R","RESTRITO/DEVOLUÇÃO",IF(OR(N7717="QUAR",N7717="QRES"),"QUARENTENA",IF(OR(B7717="DESCARTE",B7717="DEVOLUÇÃO"),"DESCARTE/DEVOLUÇÃO",IF(AND(D7717="",K7717&lt;&gt;""),"SEM LOTE",IF(AND(Q7717&lt;&gt;"",Q7717&gt;=Parametros!$B$11),"PARADO/SEM GIRO","OK"))))))))))</f>
        <v>OK</v>
      </c>
      <c r="T7717" s="29" t="str">
        <f aca="false">IF(AND($S7717="PARADO/SEM GIRO",$K7717="KG",OR(Painel!$B$5="(Todos)",A7717=Painel!$B$5)*OR(Painel!$E$5="(Todos)",P7717=Painel!$E$5)),$J7717+ROW()/10000000,"")</f>
        <v/>
      </c>
      <c r="U7717" s="29" t="str">
        <f aca="false">IF(AND($S7717="VENCIDO",$K7717="KG",OR(Painel!$B$5="(Todos)",A7717=Painel!$B$5)*OR(Painel!$E$5="(Todos)",P7717=Painel!$E$5)),$J7717+ROW()/10000000,"")</f>
        <v/>
      </c>
    </row>
    <row r="7718" customFormat="false" ht="15" hidden="false" customHeight="false" outlineLevel="0" collapsed="false">
      <c r="A7718" s="29" t="s">
        <v>52</v>
      </c>
      <c r="B7718" s="29" t="s">
        <v>14360</v>
      </c>
      <c r="C7718" s="29" t="s">
        <v>691</v>
      </c>
      <c r="D7718" s="29" t="s">
        <v>14361</v>
      </c>
      <c r="E7718" s="29" t="n">
        <v>1</v>
      </c>
      <c r="F7718" s="29"/>
      <c r="G7718" s="29" t="s">
        <v>14362</v>
      </c>
      <c r="H7718" s="30" t="n">
        <v>960</v>
      </c>
      <c r="I7718" s="31" t="n">
        <v>45994</v>
      </c>
      <c r="J7718" s="30" t="n">
        <v>960</v>
      </c>
      <c r="K7718" s="29" t="s">
        <v>120</v>
      </c>
      <c r="L7718" s="29" t="s">
        <v>13903</v>
      </c>
      <c r="M7718" s="29"/>
      <c r="N7718" s="29" t="s">
        <v>122</v>
      </c>
      <c r="O7718" s="31" t="n">
        <v>46332</v>
      </c>
      <c r="P7718" s="29" t="s">
        <v>123</v>
      </c>
      <c r="Q7718" s="29" t="n">
        <f aca="false">IFERROR(VALUE(L7718),"")</f>
        <v>291</v>
      </c>
      <c r="R7718" s="29" t="n">
        <f aca="true">IF(O7718="","",O7718-TODAY())</f>
        <v>47</v>
      </c>
      <c r="S7718" s="29" t="str">
        <f aca="false">IF(C7718="&lt;&lt; vazio &gt;&gt;","VAZIA",IF(AND(O7718&lt;&gt;"",R7718&lt;0),"VENCIDO",IF(AND(O7718&lt;&gt;"",R7718&lt;=Parametros!$B$10),"PRÓX. VENCIMENTO",IF(F7718="Q","QUALIDADE",IF(F7718="S","BLOQUEADO",IF(F7718="R","RESTRITO/DEVOLUÇÃO",IF(OR(N7718="QUAR",N7718="QRES"),"QUARENTENA",IF(OR(B7718="DESCARTE",B7718="DEVOLUÇÃO"),"DESCARTE/DEVOLUÇÃO",IF(AND(D7718="",K7718&lt;&gt;""),"SEM LOTE",IF(AND(Q7718&lt;&gt;"",Q7718&gt;=Parametros!$B$11),"PARADO/SEM GIRO","OK"))))))))))</f>
        <v>PRÓX. VENCIMENTO</v>
      </c>
      <c r="T7718" s="29" t="str">
        <f aca="false">IF(AND($S7718="PARADO/SEM GIRO",$K7718="KG",OR(Painel!$B$5="(Todos)",A7718=Painel!$B$5)*OR(Painel!$E$5="(Todos)",P7718=Painel!$E$5)),$J7718+ROW()/10000000,"")</f>
        <v/>
      </c>
      <c r="U7718" s="29" t="str">
        <f aca="false">IF(AND($S7718="VENCIDO",$K7718="KG",OR(Painel!$B$5="(Todos)",A7718=Painel!$B$5)*OR(Painel!$E$5="(Todos)",P7718=Painel!$E$5)),$J7718+ROW()/10000000,"")</f>
        <v/>
      </c>
    </row>
    <row r="7719" customFormat="false" ht="15" hidden="false" customHeight="false" outlineLevel="0" collapsed="false">
      <c r="A7719" s="29" t="s">
        <v>52</v>
      </c>
      <c r="B7719" s="29" t="s">
        <v>14363</v>
      </c>
      <c r="C7719" s="29" t="s">
        <v>115</v>
      </c>
      <c r="D7719" s="29"/>
      <c r="E7719" s="29" t="n">
        <v>0</v>
      </c>
      <c r="F7719" s="29"/>
      <c r="G7719" s="29"/>
      <c r="H7719" s="30" t="n">
        <v>0</v>
      </c>
      <c r="I7719" s="29"/>
      <c r="J7719" s="30" t="n">
        <v>0</v>
      </c>
      <c r="K7719" s="29"/>
      <c r="L7719" s="29" t="s">
        <v>116</v>
      </c>
      <c r="M7719" s="29"/>
      <c r="N7719" s="29"/>
      <c r="O7719" s="29"/>
      <c r="P7719" s="29"/>
      <c r="Q7719" s="29" t="n">
        <f aca="false">IFERROR(VALUE(L7719),"")</f>
        <v>0</v>
      </c>
      <c r="R7719" s="29" t="str">
        <f aca="true">IF(O7719="","",O7719-TODAY())</f>
        <v/>
      </c>
      <c r="S7719" s="29" t="str">
        <f aca="false">IF(C7719="&lt;&lt; vazio &gt;&gt;","VAZIA",IF(AND(O7719&lt;&gt;"",R7719&lt;0),"VENCIDO",IF(AND(O7719&lt;&gt;"",R7719&lt;=Parametros!$B$10),"PRÓX. VENCIMENTO",IF(F7719="Q","QUALIDADE",IF(F7719="S","BLOQUEADO",IF(F7719="R","RESTRITO/DEVOLUÇÃO",IF(OR(N7719="QUAR",N7719="QRES"),"QUARENTENA",IF(OR(B7719="DESCARTE",B7719="DEVOLUÇÃO"),"DESCARTE/DEVOLUÇÃO",IF(AND(D7719="",K7719&lt;&gt;""),"SEM LOTE",IF(AND(Q7719&lt;&gt;"",Q7719&gt;=Parametros!$B$11),"PARADO/SEM GIRO","OK"))))))))))</f>
        <v>VAZIA</v>
      </c>
      <c r="T7719" s="29" t="str">
        <f aca="false">IF(AND($S7719="PARADO/SEM GIRO",$K7719="KG",OR(Painel!$B$5="(Todos)",A7719=Painel!$B$5)*OR(Painel!$E$5="(Todos)",P7719=Painel!$E$5)),$J7719+ROW()/10000000,"")</f>
        <v/>
      </c>
      <c r="U7719" s="29" t="str">
        <f aca="false">IF(AND($S7719="VENCIDO",$K7719="KG",OR(Painel!$B$5="(Todos)",A7719=Painel!$B$5)*OR(Painel!$E$5="(Todos)",P7719=Painel!$E$5)),$J7719+ROW()/10000000,"")</f>
        <v/>
      </c>
    </row>
    <row r="7720" customFormat="false" ht="15" hidden="false" customHeight="false" outlineLevel="0" collapsed="false">
      <c r="A7720" s="29" t="s">
        <v>52</v>
      </c>
      <c r="B7720" s="29" t="s">
        <v>14364</v>
      </c>
      <c r="C7720" s="29" t="s">
        <v>115</v>
      </c>
      <c r="D7720" s="29"/>
      <c r="E7720" s="29" t="n">
        <v>0</v>
      </c>
      <c r="F7720" s="29"/>
      <c r="G7720" s="29"/>
      <c r="H7720" s="30" t="n">
        <v>0</v>
      </c>
      <c r="I7720" s="29"/>
      <c r="J7720" s="30" t="n">
        <v>0</v>
      </c>
      <c r="K7720" s="29"/>
      <c r="L7720" s="29" t="s">
        <v>116</v>
      </c>
      <c r="M7720" s="29"/>
      <c r="N7720" s="29"/>
      <c r="O7720" s="29"/>
      <c r="P7720" s="29"/>
      <c r="Q7720" s="29" t="n">
        <f aca="false">IFERROR(VALUE(L7720),"")</f>
        <v>0</v>
      </c>
      <c r="R7720" s="29" t="str">
        <f aca="true">IF(O7720="","",O7720-TODAY())</f>
        <v/>
      </c>
      <c r="S7720" s="29" t="str">
        <f aca="false">IF(C7720="&lt;&lt; vazio &gt;&gt;","VAZIA",IF(AND(O7720&lt;&gt;"",R7720&lt;0),"VENCIDO",IF(AND(O7720&lt;&gt;"",R7720&lt;=Parametros!$B$10),"PRÓX. VENCIMENTO",IF(F7720="Q","QUALIDADE",IF(F7720="S","BLOQUEADO",IF(F7720="R","RESTRITO/DEVOLUÇÃO",IF(OR(N7720="QUAR",N7720="QRES"),"QUARENTENA",IF(OR(B7720="DESCARTE",B7720="DEVOLUÇÃO"),"DESCARTE/DEVOLUÇÃO",IF(AND(D7720="",K7720&lt;&gt;""),"SEM LOTE",IF(AND(Q7720&lt;&gt;"",Q7720&gt;=Parametros!$B$11),"PARADO/SEM GIRO","OK"))))))))))</f>
        <v>VAZIA</v>
      </c>
      <c r="T7720" s="29" t="str">
        <f aca="false">IF(AND($S7720="PARADO/SEM GIRO",$K7720="KG",OR(Painel!$B$5="(Todos)",A7720=Painel!$B$5)*OR(Painel!$E$5="(Todos)",P7720=Painel!$E$5)),$J7720+ROW()/10000000,"")</f>
        <v/>
      </c>
      <c r="U7720" s="29" t="str">
        <f aca="false">IF(AND($S7720="VENCIDO",$K7720="KG",OR(Painel!$B$5="(Todos)",A7720=Painel!$B$5)*OR(Painel!$E$5="(Todos)",P7720=Painel!$E$5)),$J7720+ROW()/10000000,"")</f>
        <v/>
      </c>
    </row>
    <row r="7721" customFormat="false" ht="15" hidden="false" customHeight="false" outlineLevel="0" collapsed="false">
      <c r="A7721" s="29" t="s">
        <v>52</v>
      </c>
      <c r="B7721" s="29" t="s">
        <v>14365</v>
      </c>
      <c r="C7721" s="29" t="s">
        <v>533</v>
      </c>
      <c r="D7721" s="29" t="s">
        <v>11463</v>
      </c>
      <c r="E7721" s="29" t="n">
        <v>1</v>
      </c>
      <c r="F7721" s="29"/>
      <c r="G7721" s="29" t="s">
        <v>14366</v>
      </c>
      <c r="H7721" s="30" t="n">
        <v>378</v>
      </c>
      <c r="I7721" s="31" t="n">
        <v>46270</v>
      </c>
      <c r="J7721" s="30" t="n">
        <v>378</v>
      </c>
      <c r="K7721" s="29" t="s">
        <v>120</v>
      </c>
      <c r="L7721" s="29" t="s">
        <v>11465</v>
      </c>
      <c r="M7721" s="29"/>
      <c r="N7721" s="29" t="s">
        <v>122</v>
      </c>
      <c r="O7721" s="31" t="n">
        <v>46614</v>
      </c>
      <c r="P7721" s="29" t="s">
        <v>123</v>
      </c>
      <c r="Q7721" s="29" t="n">
        <f aca="false">IFERROR(VALUE(L7721),"")</f>
        <v>212</v>
      </c>
      <c r="R7721" s="29" t="n">
        <f aca="true">IF(O7721="","",O7721-TODAY())</f>
        <v>329</v>
      </c>
      <c r="S7721" s="29" t="str">
        <f aca="false">IF(C7721="&lt;&lt; vazio &gt;&gt;","VAZIA",IF(AND(O7721&lt;&gt;"",R7721&lt;0),"VENCIDO",IF(AND(O7721&lt;&gt;"",R7721&lt;=Parametros!$B$10),"PRÓX. VENCIMENTO",IF(F7721="Q","QUALIDADE",IF(F7721="S","BLOQUEADO",IF(F7721="R","RESTRITO/DEVOLUÇÃO",IF(OR(N7721="QUAR",N7721="QRES"),"QUARENTENA",IF(OR(B7721="DESCARTE",B7721="DEVOLUÇÃO"),"DESCARTE/DEVOLUÇÃO",IF(AND(D7721="",K7721&lt;&gt;""),"SEM LOTE",IF(AND(Q7721&lt;&gt;"",Q7721&gt;=Parametros!$B$11),"PARADO/SEM GIRO","OK"))))))))))</f>
        <v>PARADO/SEM GIRO</v>
      </c>
      <c r="T7721" s="29" t="n">
        <f aca="false">IF(AND($S7721="PARADO/SEM GIRO",$K7721="KG",OR(Painel!$B$5="(Todos)",A7721=Painel!$B$5)*OR(Painel!$E$5="(Todos)",P7721=Painel!$E$5)),$J7721+ROW()/10000000,"")</f>
        <v>378.0007721</v>
      </c>
      <c r="U7721" s="29" t="str">
        <f aca="false">IF(AND($S7721="VENCIDO",$K7721="KG",OR(Painel!$B$5="(Todos)",A7721=Painel!$B$5)*OR(Painel!$E$5="(Todos)",P7721=Painel!$E$5)),$J7721+ROW()/10000000,"")</f>
        <v/>
      </c>
    </row>
    <row r="7722" customFormat="false" ht="15" hidden="false" customHeight="false" outlineLevel="0" collapsed="false">
      <c r="A7722" s="29" t="s">
        <v>52</v>
      </c>
      <c r="B7722" s="29" t="s">
        <v>14367</v>
      </c>
      <c r="C7722" s="29" t="s">
        <v>396</v>
      </c>
      <c r="D7722" s="29" t="s">
        <v>397</v>
      </c>
      <c r="E7722" s="29" t="n">
        <v>1</v>
      </c>
      <c r="F7722" s="29"/>
      <c r="G7722" s="29" t="s">
        <v>14368</v>
      </c>
      <c r="H7722" s="30" t="n">
        <v>1102.5</v>
      </c>
      <c r="I7722" s="31" t="n">
        <v>46261</v>
      </c>
      <c r="J7722" s="30" t="n">
        <v>1102.5</v>
      </c>
      <c r="K7722" s="29" t="s">
        <v>120</v>
      </c>
      <c r="L7722" s="29" t="s">
        <v>938</v>
      </c>
      <c r="M7722" s="29"/>
      <c r="N7722" s="29" t="s">
        <v>122</v>
      </c>
      <c r="O7722" s="31" t="n">
        <v>46806</v>
      </c>
      <c r="P7722" s="29" t="s">
        <v>123</v>
      </c>
      <c r="Q7722" s="29" t="n">
        <f aca="false">IFERROR(VALUE(L7722),"")</f>
        <v>24</v>
      </c>
      <c r="R7722" s="29" t="n">
        <f aca="true">IF(O7722="","",O7722-TODAY())</f>
        <v>521</v>
      </c>
      <c r="S7722" s="29" t="str">
        <f aca="false">IF(C7722="&lt;&lt; vazio &gt;&gt;","VAZIA",IF(AND(O7722&lt;&gt;"",R7722&lt;0),"VENCIDO",IF(AND(O7722&lt;&gt;"",R7722&lt;=Parametros!$B$10),"PRÓX. VENCIMENTO",IF(F7722="Q","QUALIDADE",IF(F7722="S","BLOQUEADO",IF(F7722="R","RESTRITO/DEVOLUÇÃO",IF(OR(N7722="QUAR",N7722="QRES"),"QUARENTENA",IF(OR(B7722="DESCARTE",B7722="DEVOLUÇÃO"),"DESCARTE/DEVOLUÇÃO",IF(AND(D7722="",K7722&lt;&gt;""),"SEM LOTE",IF(AND(Q7722&lt;&gt;"",Q7722&gt;=Parametros!$B$11),"PARADO/SEM GIRO","OK"))))))))))</f>
        <v>OK</v>
      </c>
      <c r="T7722" s="29" t="str">
        <f aca="false">IF(AND($S7722="PARADO/SEM GIRO",$K7722="KG",OR(Painel!$B$5="(Todos)",A7722=Painel!$B$5)*OR(Painel!$E$5="(Todos)",P7722=Painel!$E$5)),$J7722+ROW()/10000000,"")</f>
        <v/>
      </c>
      <c r="U7722" s="29" t="str">
        <f aca="false">IF(AND($S7722="VENCIDO",$K7722="KG",OR(Painel!$B$5="(Todos)",A7722=Painel!$B$5)*OR(Painel!$E$5="(Todos)",P7722=Painel!$E$5)),$J7722+ROW()/10000000,"")</f>
        <v/>
      </c>
    </row>
    <row r="7723" customFormat="false" ht="15" hidden="false" customHeight="false" outlineLevel="0" collapsed="false">
      <c r="A7723" s="29" t="s">
        <v>52</v>
      </c>
      <c r="B7723" s="29" t="s">
        <v>14369</v>
      </c>
      <c r="C7723" s="29" t="s">
        <v>679</v>
      </c>
      <c r="D7723" s="29" t="s">
        <v>8254</v>
      </c>
      <c r="E7723" s="29" t="n">
        <v>1</v>
      </c>
      <c r="F7723" s="29"/>
      <c r="G7723" s="29" t="s">
        <v>14370</v>
      </c>
      <c r="H7723" s="30" t="n">
        <v>1080</v>
      </c>
      <c r="I7723" s="31" t="n">
        <v>46276</v>
      </c>
      <c r="J7723" s="30" t="n">
        <v>1080</v>
      </c>
      <c r="K7723" s="29" t="s">
        <v>120</v>
      </c>
      <c r="L7723" s="29" t="s">
        <v>133</v>
      </c>
      <c r="M7723" s="29"/>
      <c r="N7723" s="29" t="s">
        <v>122</v>
      </c>
      <c r="O7723" s="31" t="n">
        <v>46611</v>
      </c>
      <c r="P7723" s="29" t="s">
        <v>123</v>
      </c>
      <c r="Q7723" s="29" t="n">
        <f aca="false">IFERROR(VALUE(L7723),"")</f>
        <v>9</v>
      </c>
      <c r="R7723" s="29" t="n">
        <f aca="true">IF(O7723="","",O7723-TODAY())</f>
        <v>326</v>
      </c>
      <c r="S7723" s="29" t="str">
        <f aca="false">IF(C7723="&lt;&lt; vazio &gt;&gt;","VAZIA",IF(AND(O7723&lt;&gt;"",R7723&lt;0),"VENCIDO",IF(AND(O7723&lt;&gt;"",R7723&lt;=Parametros!$B$10),"PRÓX. VENCIMENTO",IF(F7723="Q","QUALIDADE",IF(F7723="S","BLOQUEADO",IF(F7723="R","RESTRITO/DEVOLUÇÃO",IF(OR(N7723="QUAR",N7723="QRES"),"QUARENTENA",IF(OR(B7723="DESCARTE",B7723="DEVOLUÇÃO"),"DESCARTE/DEVOLUÇÃO",IF(AND(D7723="",K7723&lt;&gt;""),"SEM LOTE",IF(AND(Q7723&lt;&gt;"",Q7723&gt;=Parametros!$B$11),"PARADO/SEM GIRO","OK"))))))))))</f>
        <v>OK</v>
      </c>
      <c r="T7723" s="29" t="str">
        <f aca="false">IF(AND($S7723="PARADO/SEM GIRO",$K7723="KG",OR(Painel!$B$5="(Todos)",A7723=Painel!$B$5)*OR(Painel!$E$5="(Todos)",P7723=Painel!$E$5)),$J7723+ROW()/10000000,"")</f>
        <v/>
      </c>
      <c r="U7723" s="29" t="str">
        <f aca="false">IF(AND($S7723="VENCIDO",$K7723="KG",OR(Painel!$B$5="(Todos)",A7723=Painel!$B$5)*OR(Painel!$E$5="(Todos)",P7723=Painel!$E$5)),$J7723+ROW()/10000000,"")</f>
        <v/>
      </c>
    </row>
    <row r="7724" customFormat="false" ht="15" hidden="false" customHeight="false" outlineLevel="0" collapsed="false">
      <c r="A7724" s="29" t="s">
        <v>52</v>
      </c>
      <c r="B7724" s="29" t="s">
        <v>14371</v>
      </c>
      <c r="C7724" s="29" t="s">
        <v>115</v>
      </c>
      <c r="D7724" s="29"/>
      <c r="E7724" s="29" t="n">
        <v>0</v>
      </c>
      <c r="F7724" s="29"/>
      <c r="G7724" s="29"/>
      <c r="H7724" s="30" t="n">
        <v>0</v>
      </c>
      <c r="I7724" s="29"/>
      <c r="J7724" s="30" t="n">
        <v>0</v>
      </c>
      <c r="K7724" s="29"/>
      <c r="L7724" s="29" t="s">
        <v>116</v>
      </c>
      <c r="M7724" s="29"/>
      <c r="N7724" s="29"/>
      <c r="O7724" s="29"/>
      <c r="P7724" s="29"/>
      <c r="Q7724" s="29" t="n">
        <f aca="false">IFERROR(VALUE(L7724),"")</f>
        <v>0</v>
      </c>
      <c r="R7724" s="29" t="str">
        <f aca="true">IF(O7724="","",O7724-TODAY())</f>
        <v/>
      </c>
      <c r="S7724" s="29" t="str">
        <f aca="false">IF(C7724="&lt;&lt; vazio &gt;&gt;","VAZIA",IF(AND(O7724&lt;&gt;"",R7724&lt;0),"VENCIDO",IF(AND(O7724&lt;&gt;"",R7724&lt;=Parametros!$B$10),"PRÓX. VENCIMENTO",IF(F7724="Q","QUALIDADE",IF(F7724="S","BLOQUEADO",IF(F7724="R","RESTRITO/DEVOLUÇÃO",IF(OR(N7724="QUAR",N7724="QRES"),"QUARENTENA",IF(OR(B7724="DESCARTE",B7724="DEVOLUÇÃO"),"DESCARTE/DEVOLUÇÃO",IF(AND(D7724="",K7724&lt;&gt;""),"SEM LOTE",IF(AND(Q7724&lt;&gt;"",Q7724&gt;=Parametros!$B$11),"PARADO/SEM GIRO","OK"))))))))))</f>
        <v>VAZIA</v>
      </c>
      <c r="T7724" s="29" t="str">
        <f aca="false">IF(AND($S7724="PARADO/SEM GIRO",$K7724="KG",OR(Painel!$B$5="(Todos)",A7724=Painel!$B$5)*OR(Painel!$E$5="(Todos)",P7724=Painel!$E$5)),$J7724+ROW()/10000000,"")</f>
        <v/>
      </c>
      <c r="U7724" s="29" t="str">
        <f aca="false">IF(AND($S7724="VENCIDO",$K7724="KG",OR(Painel!$B$5="(Todos)",A7724=Painel!$B$5)*OR(Painel!$E$5="(Todos)",P7724=Painel!$E$5)),$J7724+ROW()/10000000,"")</f>
        <v/>
      </c>
    </row>
    <row r="7725" customFormat="false" ht="15" hidden="false" customHeight="false" outlineLevel="0" collapsed="false">
      <c r="A7725" s="29" t="s">
        <v>52</v>
      </c>
      <c r="B7725" s="29" t="s">
        <v>14372</v>
      </c>
      <c r="C7725" s="29" t="s">
        <v>369</v>
      </c>
      <c r="D7725" s="29" t="s">
        <v>2221</v>
      </c>
      <c r="E7725" s="29" t="n">
        <v>1</v>
      </c>
      <c r="F7725" s="29"/>
      <c r="G7725" s="29" t="s">
        <v>14373</v>
      </c>
      <c r="H7725" s="30" t="n">
        <v>999.9</v>
      </c>
      <c r="I7725" s="31" t="n">
        <v>46260</v>
      </c>
      <c r="J7725" s="30" t="n">
        <v>999.9</v>
      </c>
      <c r="K7725" s="29" t="s">
        <v>120</v>
      </c>
      <c r="L7725" s="29" t="s">
        <v>2223</v>
      </c>
      <c r="M7725" s="29"/>
      <c r="N7725" s="29" t="s">
        <v>122</v>
      </c>
      <c r="O7725" s="31" t="n">
        <v>46801</v>
      </c>
      <c r="P7725" s="29" t="s">
        <v>123</v>
      </c>
      <c r="Q7725" s="29" t="n">
        <f aca="false">IFERROR(VALUE(L7725),"")</f>
        <v>25</v>
      </c>
      <c r="R7725" s="29" t="n">
        <f aca="true">IF(O7725="","",O7725-TODAY())</f>
        <v>516</v>
      </c>
      <c r="S7725" s="29" t="str">
        <f aca="false">IF(C7725="&lt;&lt; vazio &gt;&gt;","VAZIA",IF(AND(O7725&lt;&gt;"",R7725&lt;0),"VENCIDO",IF(AND(O7725&lt;&gt;"",R7725&lt;=Parametros!$B$10),"PRÓX. VENCIMENTO",IF(F7725="Q","QUALIDADE",IF(F7725="S","BLOQUEADO",IF(F7725="R","RESTRITO/DEVOLUÇÃO",IF(OR(N7725="QUAR",N7725="QRES"),"QUARENTENA",IF(OR(B7725="DESCARTE",B7725="DEVOLUÇÃO"),"DESCARTE/DEVOLUÇÃO",IF(AND(D7725="",K7725&lt;&gt;""),"SEM LOTE",IF(AND(Q7725&lt;&gt;"",Q7725&gt;=Parametros!$B$11),"PARADO/SEM GIRO","OK"))))))))))</f>
        <v>OK</v>
      </c>
      <c r="T7725" s="29" t="str">
        <f aca="false">IF(AND($S7725="PARADO/SEM GIRO",$K7725="KG",OR(Painel!$B$5="(Todos)",A7725=Painel!$B$5)*OR(Painel!$E$5="(Todos)",P7725=Painel!$E$5)),$J7725+ROW()/10000000,"")</f>
        <v/>
      </c>
      <c r="U7725" s="29" t="str">
        <f aca="false">IF(AND($S7725="VENCIDO",$K7725="KG",OR(Painel!$B$5="(Todos)",A7725=Painel!$B$5)*OR(Painel!$E$5="(Todos)",P7725=Painel!$E$5)),$J7725+ROW()/10000000,"")</f>
        <v/>
      </c>
    </row>
    <row r="7726" customFormat="false" ht="15" hidden="false" customHeight="false" outlineLevel="0" collapsed="false">
      <c r="A7726" s="29" t="s">
        <v>52</v>
      </c>
      <c r="B7726" s="29" t="s">
        <v>14374</v>
      </c>
      <c r="C7726" s="29" t="s">
        <v>10382</v>
      </c>
      <c r="D7726" s="29" t="s">
        <v>14375</v>
      </c>
      <c r="E7726" s="29" t="n">
        <v>1</v>
      </c>
      <c r="F7726" s="29"/>
      <c r="G7726" s="29" t="s">
        <v>14376</v>
      </c>
      <c r="H7726" s="30" t="n">
        <v>800</v>
      </c>
      <c r="I7726" s="31" t="n">
        <v>46230</v>
      </c>
      <c r="J7726" s="30" t="n">
        <v>800</v>
      </c>
      <c r="K7726" s="29" t="s">
        <v>120</v>
      </c>
      <c r="L7726" s="29" t="s">
        <v>1277</v>
      </c>
      <c r="M7726" s="29"/>
      <c r="N7726" s="29" t="s">
        <v>122</v>
      </c>
      <c r="O7726" s="31" t="n">
        <v>46500</v>
      </c>
      <c r="P7726" s="29" t="s">
        <v>123</v>
      </c>
      <c r="Q7726" s="29" t="n">
        <f aca="false">IFERROR(VALUE(L7726),"")</f>
        <v>55</v>
      </c>
      <c r="R7726" s="29" t="n">
        <f aca="true">IF(O7726="","",O7726-TODAY())</f>
        <v>215</v>
      </c>
      <c r="S7726" s="29" t="str">
        <f aca="false">IF(C7726="&lt;&lt; vazio &gt;&gt;","VAZIA",IF(AND(O7726&lt;&gt;"",R7726&lt;0),"VENCIDO",IF(AND(O7726&lt;&gt;"",R7726&lt;=Parametros!$B$10),"PRÓX. VENCIMENTO",IF(F7726="Q","QUALIDADE",IF(F7726="S","BLOQUEADO",IF(F7726="R","RESTRITO/DEVOLUÇÃO",IF(OR(N7726="QUAR",N7726="QRES"),"QUARENTENA",IF(OR(B7726="DESCARTE",B7726="DEVOLUÇÃO"),"DESCARTE/DEVOLUÇÃO",IF(AND(D7726="",K7726&lt;&gt;""),"SEM LOTE",IF(AND(Q7726&lt;&gt;"",Q7726&gt;=Parametros!$B$11),"PARADO/SEM GIRO","OK"))))))))))</f>
        <v>OK</v>
      </c>
      <c r="T7726" s="29" t="str">
        <f aca="false">IF(AND($S7726="PARADO/SEM GIRO",$K7726="KG",OR(Painel!$B$5="(Todos)",A7726=Painel!$B$5)*OR(Painel!$E$5="(Todos)",P7726=Painel!$E$5)),$J7726+ROW()/10000000,"")</f>
        <v/>
      </c>
      <c r="U7726" s="29" t="str">
        <f aca="false">IF(AND($S7726="VENCIDO",$K7726="KG",OR(Painel!$B$5="(Todos)",A7726=Painel!$B$5)*OR(Painel!$E$5="(Todos)",P7726=Painel!$E$5)),$J7726+ROW()/10000000,"")</f>
        <v/>
      </c>
    </row>
    <row r="7727" customFormat="false" ht="15" hidden="false" customHeight="false" outlineLevel="0" collapsed="false">
      <c r="A7727" s="29" t="s">
        <v>52</v>
      </c>
      <c r="B7727" s="29" t="s">
        <v>14377</v>
      </c>
      <c r="C7727" s="29" t="s">
        <v>186</v>
      </c>
      <c r="D7727" s="29" t="s">
        <v>7391</v>
      </c>
      <c r="E7727" s="29" t="n">
        <v>1</v>
      </c>
      <c r="F7727" s="29"/>
      <c r="G7727" s="29" t="s">
        <v>14378</v>
      </c>
      <c r="H7727" s="30" t="n">
        <v>600</v>
      </c>
      <c r="I7727" s="31" t="n">
        <v>46215</v>
      </c>
      <c r="J7727" s="30" t="n">
        <v>600</v>
      </c>
      <c r="K7727" s="29" t="s">
        <v>120</v>
      </c>
      <c r="L7727" s="29" t="s">
        <v>2898</v>
      </c>
      <c r="M7727" s="29"/>
      <c r="N7727" s="29" t="s">
        <v>122</v>
      </c>
      <c r="O7727" s="31" t="n">
        <v>46761</v>
      </c>
      <c r="P7727" s="29" t="s">
        <v>123</v>
      </c>
      <c r="Q7727" s="29" t="n">
        <f aca="false">IFERROR(VALUE(L7727),"")</f>
        <v>70</v>
      </c>
      <c r="R7727" s="29" t="n">
        <f aca="true">IF(O7727="","",O7727-TODAY())</f>
        <v>476</v>
      </c>
      <c r="S7727" s="29" t="str">
        <f aca="false">IF(C7727="&lt;&lt; vazio &gt;&gt;","VAZIA",IF(AND(O7727&lt;&gt;"",R7727&lt;0),"VENCIDO",IF(AND(O7727&lt;&gt;"",R7727&lt;=Parametros!$B$10),"PRÓX. VENCIMENTO",IF(F7727="Q","QUALIDADE",IF(F7727="S","BLOQUEADO",IF(F7727="R","RESTRITO/DEVOLUÇÃO",IF(OR(N7727="QUAR",N7727="QRES"),"QUARENTENA",IF(OR(B7727="DESCARTE",B7727="DEVOLUÇÃO"),"DESCARTE/DEVOLUÇÃO",IF(AND(D7727="",K7727&lt;&gt;""),"SEM LOTE",IF(AND(Q7727&lt;&gt;"",Q7727&gt;=Parametros!$B$11),"PARADO/SEM GIRO","OK"))))))))))</f>
        <v>OK</v>
      </c>
      <c r="T7727" s="29" t="str">
        <f aca="false">IF(AND($S7727="PARADO/SEM GIRO",$K7727="KG",OR(Painel!$B$5="(Todos)",A7727=Painel!$B$5)*OR(Painel!$E$5="(Todos)",P7727=Painel!$E$5)),$J7727+ROW()/10000000,"")</f>
        <v/>
      </c>
      <c r="U7727" s="29" t="str">
        <f aca="false">IF(AND($S7727="VENCIDO",$K7727="KG",OR(Painel!$B$5="(Todos)",A7727=Painel!$B$5)*OR(Painel!$E$5="(Todos)",P7727=Painel!$E$5)),$J7727+ROW()/10000000,"")</f>
        <v/>
      </c>
    </row>
    <row r="7728" customFormat="false" ht="15" hidden="false" customHeight="false" outlineLevel="0" collapsed="false">
      <c r="A7728" s="29" t="s">
        <v>52</v>
      </c>
      <c r="B7728" s="29" t="s">
        <v>14379</v>
      </c>
      <c r="C7728" s="29" t="s">
        <v>115</v>
      </c>
      <c r="D7728" s="29"/>
      <c r="E7728" s="29" t="n">
        <v>0</v>
      </c>
      <c r="F7728" s="29"/>
      <c r="G7728" s="29"/>
      <c r="H7728" s="30" t="n">
        <v>0</v>
      </c>
      <c r="I7728" s="29"/>
      <c r="J7728" s="30" t="n">
        <v>0</v>
      </c>
      <c r="K7728" s="29"/>
      <c r="L7728" s="29" t="s">
        <v>116</v>
      </c>
      <c r="M7728" s="29"/>
      <c r="N7728" s="29"/>
      <c r="O7728" s="29"/>
      <c r="P7728" s="29"/>
      <c r="Q7728" s="29" t="n">
        <f aca="false">IFERROR(VALUE(L7728),"")</f>
        <v>0</v>
      </c>
      <c r="R7728" s="29" t="str">
        <f aca="true">IF(O7728="","",O7728-TODAY())</f>
        <v/>
      </c>
      <c r="S7728" s="29" t="str">
        <f aca="false">IF(C7728="&lt;&lt; vazio &gt;&gt;","VAZIA",IF(AND(O7728&lt;&gt;"",R7728&lt;0),"VENCIDO",IF(AND(O7728&lt;&gt;"",R7728&lt;=Parametros!$B$10),"PRÓX. VENCIMENTO",IF(F7728="Q","QUALIDADE",IF(F7728="S","BLOQUEADO",IF(F7728="R","RESTRITO/DEVOLUÇÃO",IF(OR(N7728="QUAR",N7728="QRES"),"QUARENTENA",IF(OR(B7728="DESCARTE",B7728="DEVOLUÇÃO"),"DESCARTE/DEVOLUÇÃO",IF(AND(D7728="",K7728&lt;&gt;""),"SEM LOTE",IF(AND(Q7728&lt;&gt;"",Q7728&gt;=Parametros!$B$11),"PARADO/SEM GIRO","OK"))))))))))</f>
        <v>VAZIA</v>
      </c>
      <c r="T7728" s="29" t="str">
        <f aca="false">IF(AND($S7728="PARADO/SEM GIRO",$K7728="KG",OR(Painel!$B$5="(Todos)",A7728=Painel!$B$5)*OR(Painel!$E$5="(Todos)",P7728=Painel!$E$5)),$J7728+ROW()/10000000,"")</f>
        <v/>
      </c>
      <c r="U7728" s="29" t="str">
        <f aca="false">IF(AND($S7728="VENCIDO",$K7728="KG",OR(Painel!$B$5="(Todos)",A7728=Painel!$B$5)*OR(Painel!$E$5="(Todos)",P7728=Painel!$E$5)),$J7728+ROW()/10000000,"")</f>
        <v/>
      </c>
    </row>
    <row r="7729" customFormat="false" ht="15" hidden="false" customHeight="false" outlineLevel="0" collapsed="false">
      <c r="A7729" s="29" t="s">
        <v>52</v>
      </c>
      <c r="B7729" s="29" t="s">
        <v>14380</v>
      </c>
      <c r="C7729" s="29" t="s">
        <v>276</v>
      </c>
      <c r="D7729" s="29" t="s">
        <v>14381</v>
      </c>
      <c r="E7729" s="29" t="n">
        <v>1</v>
      </c>
      <c r="F7729" s="29"/>
      <c r="G7729" s="29" t="s">
        <v>14382</v>
      </c>
      <c r="H7729" s="30" t="n">
        <v>655</v>
      </c>
      <c r="I7729" s="31" t="n">
        <v>45888</v>
      </c>
      <c r="J7729" s="30" t="n">
        <v>655</v>
      </c>
      <c r="K7729" s="29" t="s">
        <v>120</v>
      </c>
      <c r="L7729" s="29" t="s">
        <v>11063</v>
      </c>
      <c r="M7729" s="29"/>
      <c r="N7729" s="29" t="s">
        <v>122</v>
      </c>
      <c r="O7729" s="31" t="n">
        <v>46335</v>
      </c>
      <c r="P7729" s="29" t="s">
        <v>123</v>
      </c>
      <c r="Q7729" s="29" t="n">
        <f aca="false">IFERROR(VALUE(L7729),"")</f>
        <v>447</v>
      </c>
      <c r="R7729" s="29" t="n">
        <f aca="true">IF(O7729="","",O7729-TODAY())</f>
        <v>50</v>
      </c>
      <c r="S7729" s="29" t="str">
        <f aca="false">IF(C7729="&lt;&lt; vazio &gt;&gt;","VAZIA",IF(AND(O7729&lt;&gt;"",R7729&lt;0),"VENCIDO",IF(AND(O7729&lt;&gt;"",R7729&lt;=Parametros!$B$10),"PRÓX. VENCIMENTO",IF(F7729="Q","QUALIDADE",IF(F7729="S","BLOQUEADO",IF(F7729="R","RESTRITO/DEVOLUÇÃO",IF(OR(N7729="QUAR",N7729="QRES"),"QUARENTENA",IF(OR(B7729="DESCARTE",B7729="DEVOLUÇÃO"),"DESCARTE/DEVOLUÇÃO",IF(AND(D7729="",K7729&lt;&gt;""),"SEM LOTE",IF(AND(Q7729&lt;&gt;"",Q7729&gt;=Parametros!$B$11),"PARADO/SEM GIRO","OK"))))))))))</f>
        <v>PRÓX. VENCIMENTO</v>
      </c>
      <c r="T7729" s="29" t="str">
        <f aca="false">IF(AND($S7729="PARADO/SEM GIRO",$K7729="KG",OR(Painel!$B$5="(Todos)",A7729=Painel!$B$5)*OR(Painel!$E$5="(Todos)",P7729=Painel!$E$5)),$J7729+ROW()/10000000,"")</f>
        <v/>
      </c>
      <c r="U7729" s="29" t="str">
        <f aca="false">IF(AND($S7729="VENCIDO",$K7729="KG",OR(Painel!$B$5="(Todos)",A7729=Painel!$B$5)*OR(Painel!$E$5="(Todos)",P7729=Painel!$E$5)),$J7729+ROW()/10000000,"")</f>
        <v/>
      </c>
    </row>
    <row r="7730" customFormat="false" ht="15" hidden="false" customHeight="false" outlineLevel="0" collapsed="false">
      <c r="A7730" s="29" t="s">
        <v>52</v>
      </c>
      <c r="B7730" s="29" t="s">
        <v>14383</v>
      </c>
      <c r="C7730" s="29" t="s">
        <v>369</v>
      </c>
      <c r="D7730" s="29" t="s">
        <v>370</v>
      </c>
      <c r="E7730" s="29" t="n">
        <v>1</v>
      </c>
      <c r="F7730" s="29"/>
      <c r="G7730" s="29" t="s">
        <v>14384</v>
      </c>
      <c r="H7730" s="30" t="n">
        <v>999.9</v>
      </c>
      <c r="I7730" s="31" t="n">
        <v>46260</v>
      </c>
      <c r="J7730" s="30" t="n">
        <v>999.9</v>
      </c>
      <c r="K7730" s="29" t="s">
        <v>120</v>
      </c>
      <c r="L7730" s="29" t="s">
        <v>2223</v>
      </c>
      <c r="M7730" s="29"/>
      <c r="N7730" s="29" t="s">
        <v>122</v>
      </c>
      <c r="O7730" s="31" t="n">
        <v>46800</v>
      </c>
      <c r="P7730" s="29" t="s">
        <v>123</v>
      </c>
      <c r="Q7730" s="29" t="n">
        <f aca="false">IFERROR(VALUE(L7730),"")</f>
        <v>25</v>
      </c>
      <c r="R7730" s="29" t="n">
        <f aca="true">IF(O7730="","",O7730-TODAY())</f>
        <v>515</v>
      </c>
      <c r="S7730" s="29" t="str">
        <f aca="false">IF(C7730="&lt;&lt; vazio &gt;&gt;","VAZIA",IF(AND(O7730&lt;&gt;"",R7730&lt;0),"VENCIDO",IF(AND(O7730&lt;&gt;"",R7730&lt;=Parametros!$B$10),"PRÓX. VENCIMENTO",IF(F7730="Q","QUALIDADE",IF(F7730="S","BLOQUEADO",IF(F7730="R","RESTRITO/DEVOLUÇÃO",IF(OR(N7730="QUAR",N7730="QRES"),"QUARENTENA",IF(OR(B7730="DESCARTE",B7730="DEVOLUÇÃO"),"DESCARTE/DEVOLUÇÃO",IF(AND(D7730="",K7730&lt;&gt;""),"SEM LOTE",IF(AND(Q7730&lt;&gt;"",Q7730&gt;=Parametros!$B$11),"PARADO/SEM GIRO","OK"))))))))))</f>
        <v>OK</v>
      </c>
      <c r="T7730" s="29" t="str">
        <f aca="false">IF(AND($S7730="PARADO/SEM GIRO",$K7730="KG",OR(Painel!$B$5="(Todos)",A7730=Painel!$B$5)*OR(Painel!$E$5="(Todos)",P7730=Painel!$E$5)),$J7730+ROW()/10000000,"")</f>
        <v/>
      </c>
      <c r="U7730" s="29" t="str">
        <f aca="false">IF(AND($S7730="VENCIDO",$K7730="KG",OR(Painel!$B$5="(Todos)",A7730=Painel!$B$5)*OR(Painel!$E$5="(Todos)",P7730=Painel!$E$5)),$J7730+ROW()/10000000,"")</f>
        <v/>
      </c>
    </row>
    <row r="7731" customFormat="false" ht="15" hidden="false" customHeight="false" outlineLevel="0" collapsed="false">
      <c r="A7731" s="29" t="s">
        <v>52</v>
      </c>
      <c r="B7731" s="29" t="s">
        <v>14385</v>
      </c>
      <c r="C7731" s="29" t="s">
        <v>2510</v>
      </c>
      <c r="D7731" s="29" t="s">
        <v>5579</v>
      </c>
      <c r="E7731" s="29" t="n">
        <v>1</v>
      </c>
      <c r="F7731" s="29" t="s">
        <v>137</v>
      </c>
      <c r="G7731" s="29" t="s">
        <v>14386</v>
      </c>
      <c r="H7731" s="30" t="n">
        <v>240</v>
      </c>
      <c r="I7731" s="31" t="n">
        <v>46271</v>
      </c>
      <c r="J7731" s="30" t="n">
        <v>240</v>
      </c>
      <c r="K7731" s="29" t="s">
        <v>120</v>
      </c>
      <c r="L7731" s="29" t="s">
        <v>221</v>
      </c>
      <c r="M7731" s="29"/>
      <c r="N7731" s="29" t="s">
        <v>134</v>
      </c>
      <c r="O7731" s="31" t="n">
        <v>46283</v>
      </c>
      <c r="P7731" s="29" t="s">
        <v>123</v>
      </c>
      <c r="Q7731" s="29" t="n">
        <f aca="false">IFERROR(VALUE(L7731),"")</f>
        <v>14</v>
      </c>
      <c r="R7731" s="29" t="n">
        <f aca="true">IF(O7731="","",O7731-TODAY())</f>
        <v>-2</v>
      </c>
      <c r="S7731" s="29" t="str">
        <f aca="false">IF(C7731="&lt;&lt; vazio &gt;&gt;","VAZIA",IF(AND(O7731&lt;&gt;"",R7731&lt;0),"VENCIDO",IF(AND(O7731&lt;&gt;"",R7731&lt;=Parametros!$B$10),"PRÓX. VENCIMENTO",IF(F7731="Q","QUALIDADE",IF(F7731="S","BLOQUEADO",IF(F7731="R","RESTRITO/DEVOLUÇÃO",IF(OR(N7731="QUAR",N7731="QRES"),"QUARENTENA",IF(OR(B7731="DESCARTE",B7731="DEVOLUÇÃO"),"DESCARTE/DEVOLUÇÃO",IF(AND(D7731="",K7731&lt;&gt;""),"SEM LOTE",IF(AND(Q7731&lt;&gt;"",Q7731&gt;=Parametros!$B$11),"PARADO/SEM GIRO","OK"))))))))))</f>
        <v>VENCIDO</v>
      </c>
      <c r="T7731" s="29" t="str">
        <f aca="false">IF(AND($S7731="PARADO/SEM GIRO",$K7731="KG",OR(Painel!$B$5="(Todos)",A7731=Painel!$B$5)*OR(Painel!$E$5="(Todos)",P7731=Painel!$E$5)),$J7731+ROW()/10000000,"")</f>
        <v/>
      </c>
      <c r="U7731" s="29" t="n">
        <f aca="false">IF(AND($S7731="VENCIDO",$K7731="KG",OR(Painel!$B$5="(Todos)",A7731=Painel!$B$5)*OR(Painel!$E$5="(Todos)",P7731=Painel!$E$5)),$J7731+ROW()/10000000,"")</f>
        <v>240.0007731</v>
      </c>
    </row>
    <row r="7732" customFormat="false" ht="15" hidden="false" customHeight="false" outlineLevel="0" collapsed="false">
      <c r="A7732" s="29" t="s">
        <v>52</v>
      </c>
      <c r="B7732" s="29" t="s">
        <v>14387</v>
      </c>
      <c r="C7732" s="29" t="s">
        <v>4872</v>
      </c>
      <c r="D7732" s="29" t="s">
        <v>14388</v>
      </c>
      <c r="E7732" s="29" t="n">
        <v>1</v>
      </c>
      <c r="F7732" s="29"/>
      <c r="G7732" s="29" t="s">
        <v>14389</v>
      </c>
      <c r="H7732" s="30" t="n">
        <v>633</v>
      </c>
      <c r="I7732" s="31" t="n">
        <v>46181</v>
      </c>
      <c r="J7732" s="30" t="n">
        <v>633</v>
      </c>
      <c r="K7732" s="29" t="s">
        <v>120</v>
      </c>
      <c r="L7732" s="29" t="s">
        <v>1600</v>
      </c>
      <c r="M7732" s="29"/>
      <c r="N7732" s="29" t="s">
        <v>122</v>
      </c>
      <c r="O7732" s="31" t="n">
        <v>46904</v>
      </c>
      <c r="P7732" s="29" t="s">
        <v>123</v>
      </c>
      <c r="Q7732" s="29" t="n">
        <f aca="false">IFERROR(VALUE(L7732),"")</f>
        <v>104</v>
      </c>
      <c r="R7732" s="29" t="n">
        <f aca="true">IF(O7732="","",O7732-TODAY())</f>
        <v>619</v>
      </c>
      <c r="S7732" s="29" t="str">
        <f aca="false">IF(C7732="&lt;&lt; vazio &gt;&gt;","VAZIA",IF(AND(O7732&lt;&gt;"",R7732&lt;0),"VENCIDO",IF(AND(O7732&lt;&gt;"",R7732&lt;=Parametros!$B$10),"PRÓX. VENCIMENTO",IF(F7732="Q","QUALIDADE",IF(F7732="S","BLOQUEADO",IF(F7732="R","RESTRITO/DEVOLUÇÃO",IF(OR(N7732="QUAR",N7732="QRES"),"QUARENTENA",IF(OR(B7732="DESCARTE",B7732="DEVOLUÇÃO"),"DESCARTE/DEVOLUÇÃO",IF(AND(D7732="",K7732&lt;&gt;""),"SEM LOTE",IF(AND(Q7732&lt;&gt;"",Q7732&gt;=Parametros!$B$11),"PARADO/SEM GIRO","OK"))))))))))</f>
        <v>PARADO/SEM GIRO</v>
      </c>
      <c r="T7732" s="29" t="n">
        <f aca="false">IF(AND($S7732="PARADO/SEM GIRO",$K7732="KG",OR(Painel!$B$5="(Todos)",A7732=Painel!$B$5)*OR(Painel!$E$5="(Todos)",P7732=Painel!$E$5)),$J7732+ROW()/10000000,"")</f>
        <v>633.0007732</v>
      </c>
      <c r="U7732" s="29" t="str">
        <f aca="false">IF(AND($S7732="VENCIDO",$K7732="KG",OR(Painel!$B$5="(Todos)",A7732=Painel!$B$5)*OR(Painel!$E$5="(Todos)",P7732=Painel!$E$5)),$J7732+ROW()/10000000,"")</f>
        <v/>
      </c>
    </row>
    <row r="7733" customFormat="false" ht="15" hidden="false" customHeight="false" outlineLevel="0" collapsed="false">
      <c r="A7733" s="29" t="s">
        <v>52</v>
      </c>
      <c r="B7733" s="29" t="s">
        <v>14390</v>
      </c>
      <c r="C7733" s="29" t="s">
        <v>115</v>
      </c>
      <c r="D7733" s="29"/>
      <c r="E7733" s="29" t="n">
        <v>0</v>
      </c>
      <c r="F7733" s="29"/>
      <c r="G7733" s="29"/>
      <c r="H7733" s="30" t="n">
        <v>0</v>
      </c>
      <c r="I7733" s="29"/>
      <c r="J7733" s="30" t="n">
        <v>0</v>
      </c>
      <c r="K7733" s="29"/>
      <c r="L7733" s="29" t="s">
        <v>116</v>
      </c>
      <c r="M7733" s="29"/>
      <c r="N7733" s="29"/>
      <c r="O7733" s="29"/>
      <c r="P7733" s="29"/>
      <c r="Q7733" s="29" t="n">
        <f aca="false">IFERROR(VALUE(L7733),"")</f>
        <v>0</v>
      </c>
      <c r="R7733" s="29" t="str">
        <f aca="true">IF(O7733="","",O7733-TODAY())</f>
        <v/>
      </c>
      <c r="S7733" s="29" t="str">
        <f aca="false">IF(C7733="&lt;&lt; vazio &gt;&gt;","VAZIA",IF(AND(O7733&lt;&gt;"",R7733&lt;0),"VENCIDO",IF(AND(O7733&lt;&gt;"",R7733&lt;=Parametros!$B$10),"PRÓX. VENCIMENTO",IF(F7733="Q","QUALIDADE",IF(F7733="S","BLOQUEADO",IF(F7733="R","RESTRITO/DEVOLUÇÃO",IF(OR(N7733="QUAR",N7733="QRES"),"QUARENTENA",IF(OR(B7733="DESCARTE",B7733="DEVOLUÇÃO"),"DESCARTE/DEVOLUÇÃO",IF(AND(D7733="",K7733&lt;&gt;""),"SEM LOTE",IF(AND(Q7733&lt;&gt;"",Q7733&gt;=Parametros!$B$11),"PARADO/SEM GIRO","OK"))))))))))</f>
        <v>VAZIA</v>
      </c>
      <c r="T7733" s="29" t="str">
        <f aca="false">IF(AND($S7733="PARADO/SEM GIRO",$K7733="KG",OR(Painel!$B$5="(Todos)",A7733=Painel!$B$5)*OR(Painel!$E$5="(Todos)",P7733=Painel!$E$5)),$J7733+ROW()/10000000,"")</f>
        <v/>
      </c>
      <c r="U7733" s="29" t="str">
        <f aca="false">IF(AND($S7733="VENCIDO",$K7733="KG",OR(Painel!$B$5="(Todos)",A7733=Painel!$B$5)*OR(Painel!$E$5="(Todos)",P7733=Painel!$E$5)),$J7733+ROW()/10000000,"")</f>
        <v/>
      </c>
    </row>
    <row r="7734" customFormat="false" ht="15" hidden="false" customHeight="false" outlineLevel="0" collapsed="false">
      <c r="A7734" s="29" t="s">
        <v>52</v>
      </c>
      <c r="B7734" s="29" t="s">
        <v>14391</v>
      </c>
      <c r="C7734" s="29" t="s">
        <v>186</v>
      </c>
      <c r="D7734" s="29" t="s">
        <v>14392</v>
      </c>
      <c r="E7734" s="29" t="n">
        <v>1</v>
      </c>
      <c r="F7734" s="29"/>
      <c r="G7734" s="29" t="s">
        <v>14393</v>
      </c>
      <c r="H7734" s="30" t="n">
        <v>50.5</v>
      </c>
      <c r="I7734" s="31" t="n">
        <v>46258</v>
      </c>
      <c r="J7734" s="30" t="n">
        <v>50.5</v>
      </c>
      <c r="K7734" s="29" t="s">
        <v>120</v>
      </c>
      <c r="L7734" s="29" t="s">
        <v>294</v>
      </c>
      <c r="M7734" s="29"/>
      <c r="N7734" s="29" t="s">
        <v>122</v>
      </c>
      <c r="O7734" s="31" t="n">
        <v>46507</v>
      </c>
      <c r="P7734" s="29" t="s">
        <v>123</v>
      </c>
      <c r="Q7734" s="29" t="n">
        <f aca="false">IFERROR(VALUE(L7734),"")</f>
        <v>27</v>
      </c>
      <c r="R7734" s="29" t="n">
        <f aca="true">IF(O7734="","",O7734-TODAY())</f>
        <v>222</v>
      </c>
      <c r="S7734" s="29" t="str">
        <f aca="false">IF(C7734="&lt;&lt; vazio &gt;&gt;","VAZIA",IF(AND(O7734&lt;&gt;"",R7734&lt;0),"VENCIDO",IF(AND(O7734&lt;&gt;"",R7734&lt;=Parametros!$B$10),"PRÓX. VENCIMENTO",IF(F7734="Q","QUALIDADE",IF(F7734="S","BLOQUEADO",IF(F7734="R","RESTRITO/DEVOLUÇÃO",IF(OR(N7734="QUAR",N7734="QRES"),"QUARENTENA",IF(OR(B7734="DESCARTE",B7734="DEVOLUÇÃO"),"DESCARTE/DEVOLUÇÃO",IF(AND(D7734="",K7734&lt;&gt;""),"SEM LOTE",IF(AND(Q7734&lt;&gt;"",Q7734&gt;=Parametros!$B$11),"PARADO/SEM GIRO","OK"))))))))))</f>
        <v>OK</v>
      </c>
      <c r="T7734" s="29" t="str">
        <f aca="false">IF(AND($S7734="PARADO/SEM GIRO",$K7734="KG",OR(Painel!$B$5="(Todos)",A7734=Painel!$B$5)*OR(Painel!$E$5="(Todos)",P7734=Painel!$E$5)),$J7734+ROW()/10000000,"")</f>
        <v/>
      </c>
      <c r="U7734" s="29" t="str">
        <f aca="false">IF(AND($S7734="VENCIDO",$K7734="KG",OR(Painel!$B$5="(Todos)",A7734=Painel!$B$5)*OR(Painel!$E$5="(Todos)",P7734=Painel!$E$5)),$J7734+ROW()/10000000,"")</f>
        <v/>
      </c>
    </row>
    <row r="7735" customFormat="false" ht="15" hidden="false" customHeight="false" outlineLevel="0" collapsed="false">
      <c r="A7735" s="29" t="s">
        <v>52</v>
      </c>
      <c r="B7735" s="29" t="s">
        <v>14394</v>
      </c>
      <c r="C7735" s="29" t="s">
        <v>186</v>
      </c>
      <c r="D7735" s="29" t="s">
        <v>427</v>
      </c>
      <c r="E7735" s="29" t="n">
        <v>1</v>
      </c>
      <c r="F7735" s="29"/>
      <c r="G7735" s="29" t="s">
        <v>14395</v>
      </c>
      <c r="H7735" s="30" t="n">
        <v>545.4</v>
      </c>
      <c r="I7735" s="31" t="n">
        <v>46273</v>
      </c>
      <c r="J7735" s="30" t="n">
        <v>545.4</v>
      </c>
      <c r="K7735" s="29" t="s">
        <v>120</v>
      </c>
      <c r="L7735" s="29" t="s">
        <v>149</v>
      </c>
      <c r="M7735" s="29"/>
      <c r="N7735" s="29" t="s">
        <v>122</v>
      </c>
      <c r="O7735" s="31" t="n">
        <v>46811</v>
      </c>
      <c r="P7735" s="29" t="s">
        <v>123</v>
      </c>
      <c r="Q7735" s="29" t="n">
        <f aca="false">IFERROR(VALUE(L7735),"")</f>
        <v>12</v>
      </c>
      <c r="R7735" s="29" t="n">
        <f aca="true">IF(O7735="","",O7735-TODAY())</f>
        <v>526</v>
      </c>
      <c r="S7735" s="29" t="str">
        <f aca="false">IF(C7735="&lt;&lt; vazio &gt;&gt;","VAZIA",IF(AND(O7735&lt;&gt;"",R7735&lt;0),"VENCIDO",IF(AND(O7735&lt;&gt;"",R7735&lt;=Parametros!$B$10),"PRÓX. VENCIMENTO",IF(F7735="Q","QUALIDADE",IF(F7735="S","BLOQUEADO",IF(F7735="R","RESTRITO/DEVOLUÇÃO",IF(OR(N7735="QUAR",N7735="QRES"),"QUARENTENA",IF(OR(B7735="DESCARTE",B7735="DEVOLUÇÃO"),"DESCARTE/DEVOLUÇÃO",IF(AND(D7735="",K7735&lt;&gt;""),"SEM LOTE",IF(AND(Q7735&lt;&gt;"",Q7735&gt;=Parametros!$B$11),"PARADO/SEM GIRO","OK"))))))))))</f>
        <v>OK</v>
      </c>
      <c r="T7735" s="29" t="str">
        <f aca="false">IF(AND($S7735="PARADO/SEM GIRO",$K7735="KG",OR(Painel!$B$5="(Todos)",A7735=Painel!$B$5)*OR(Painel!$E$5="(Todos)",P7735=Painel!$E$5)),$J7735+ROW()/10000000,"")</f>
        <v/>
      </c>
      <c r="U7735" s="29" t="str">
        <f aca="false">IF(AND($S7735="VENCIDO",$K7735="KG",OR(Painel!$B$5="(Todos)",A7735=Painel!$B$5)*OR(Painel!$E$5="(Todos)",P7735=Painel!$E$5)),$J7735+ROW()/10000000,"")</f>
        <v/>
      </c>
    </row>
    <row r="7736" customFormat="false" ht="15" hidden="false" customHeight="false" outlineLevel="0" collapsed="false">
      <c r="A7736" s="29" t="s">
        <v>52</v>
      </c>
      <c r="B7736" s="29" t="s">
        <v>14396</v>
      </c>
      <c r="C7736" s="29" t="s">
        <v>186</v>
      </c>
      <c r="D7736" s="29" t="s">
        <v>823</v>
      </c>
      <c r="E7736" s="29" t="n">
        <v>1</v>
      </c>
      <c r="F7736" s="29" t="s">
        <v>268</v>
      </c>
      <c r="G7736" s="29" t="s">
        <v>14397</v>
      </c>
      <c r="H7736" s="30" t="n">
        <v>545.4</v>
      </c>
      <c r="I7736" s="31" t="n">
        <v>46285</v>
      </c>
      <c r="J7736" s="30" t="n">
        <v>545.4</v>
      </c>
      <c r="K7736" s="29" t="s">
        <v>120</v>
      </c>
      <c r="L7736" s="29" t="s">
        <v>116</v>
      </c>
      <c r="M7736" s="29"/>
      <c r="N7736" s="29" t="s">
        <v>122</v>
      </c>
      <c r="O7736" s="31" t="n">
        <v>46831</v>
      </c>
      <c r="P7736" s="29" t="s">
        <v>123</v>
      </c>
      <c r="Q7736" s="29" t="n">
        <f aca="false">IFERROR(VALUE(L7736),"")</f>
        <v>0</v>
      </c>
      <c r="R7736" s="29" t="n">
        <f aca="true">IF(O7736="","",O7736-TODAY())</f>
        <v>546</v>
      </c>
      <c r="S7736" s="29" t="str">
        <f aca="false">IF(C7736="&lt;&lt; vazio &gt;&gt;","VAZIA",IF(AND(O7736&lt;&gt;"",R7736&lt;0),"VENCIDO",IF(AND(O7736&lt;&gt;"",R7736&lt;=Parametros!$B$10),"PRÓX. VENCIMENTO",IF(F7736="Q","QUALIDADE",IF(F7736="S","BLOQUEADO",IF(F7736="R","RESTRITO/DEVOLUÇÃO",IF(OR(N7736="QUAR",N7736="QRES"),"QUARENTENA",IF(OR(B7736="DESCARTE",B7736="DEVOLUÇÃO"),"DESCARTE/DEVOLUÇÃO",IF(AND(D7736="",K7736&lt;&gt;""),"SEM LOTE",IF(AND(Q7736&lt;&gt;"",Q7736&gt;=Parametros!$B$11),"PARADO/SEM GIRO","OK"))))))))))</f>
        <v>QUALIDADE</v>
      </c>
      <c r="T7736" s="29" t="str">
        <f aca="false">IF(AND($S7736="PARADO/SEM GIRO",$K7736="KG",OR(Painel!$B$5="(Todos)",A7736=Painel!$B$5)*OR(Painel!$E$5="(Todos)",P7736=Painel!$E$5)),$J7736+ROW()/10000000,"")</f>
        <v/>
      </c>
      <c r="U7736" s="29" t="str">
        <f aca="false">IF(AND($S7736="VENCIDO",$K7736="KG",OR(Painel!$B$5="(Todos)",A7736=Painel!$B$5)*OR(Painel!$E$5="(Todos)",P7736=Painel!$E$5)),$J7736+ROW()/10000000,"")</f>
        <v/>
      </c>
    </row>
    <row r="7737" customFormat="false" ht="15" hidden="false" customHeight="false" outlineLevel="0" collapsed="false">
      <c r="A7737" s="29" t="s">
        <v>52</v>
      </c>
      <c r="B7737" s="29" t="s">
        <v>14398</v>
      </c>
      <c r="C7737" s="29" t="s">
        <v>4484</v>
      </c>
      <c r="D7737" s="29" t="s">
        <v>8828</v>
      </c>
      <c r="E7737" s="29" t="n">
        <v>1</v>
      </c>
      <c r="F7737" s="29"/>
      <c r="G7737" s="29" t="s">
        <v>14399</v>
      </c>
      <c r="H7737" s="30" t="n">
        <v>470</v>
      </c>
      <c r="I7737" s="31" t="n">
        <v>45903</v>
      </c>
      <c r="J7737" s="30" t="n">
        <v>470</v>
      </c>
      <c r="K7737" s="29" t="s">
        <v>120</v>
      </c>
      <c r="L7737" s="29" t="s">
        <v>8830</v>
      </c>
      <c r="M7737" s="29"/>
      <c r="N7737" s="29" t="s">
        <v>122</v>
      </c>
      <c r="O7737" s="31" t="n">
        <v>46548</v>
      </c>
      <c r="P7737" s="29" t="s">
        <v>123</v>
      </c>
      <c r="Q7737" s="29" t="n">
        <f aca="false">IFERROR(VALUE(L7737),"")</f>
        <v>382</v>
      </c>
      <c r="R7737" s="29" t="n">
        <f aca="true">IF(O7737="","",O7737-TODAY())</f>
        <v>263</v>
      </c>
      <c r="S7737" s="29" t="str">
        <f aca="false">IF(C7737="&lt;&lt; vazio &gt;&gt;","VAZIA",IF(AND(O7737&lt;&gt;"",R7737&lt;0),"VENCIDO",IF(AND(O7737&lt;&gt;"",R7737&lt;=Parametros!$B$10),"PRÓX. VENCIMENTO",IF(F7737="Q","QUALIDADE",IF(F7737="S","BLOQUEADO",IF(F7737="R","RESTRITO/DEVOLUÇÃO",IF(OR(N7737="QUAR",N7737="QRES"),"QUARENTENA",IF(OR(B7737="DESCARTE",B7737="DEVOLUÇÃO"),"DESCARTE/DEVOLUÇÃO",IF(AND(D7737="",K7737&lt;&gt;""),"SEM LOTE",IF(AND(Q7737&lt;&gt;"",Q7737&gt;=Parametros!$B$11),"PARADO/SEM GIRO","OK"))))))))))</f>
        <v>PARADO/SEM GIRO</v>
      </c>
      <c r="T7737" s="29" t="n">
        <f aca="false">IF(AND($S7737="PARADO/SEM GIRO",$K7737="KG",OR(Painel!$B$5="(Todos)",A7737=Painel!$B$5)*OR(Painel!$E$5="(Todos)",P7737=Painel!$E$5)),$J7737+ROW()/10000000,"")</f>
        <v>470.0007737</v>
      </c>
      <c r="U7737" s="29" t="str">
        <f aca="false">IF(AND($S7737="VENCIDO",$K7737="KG",OR(Painel!$B$5="(Todos)",A7737=Painel!$B$5)*OR(Painel!$E$5="(Todos)",P7737=Painel!$E$5)),$J7737+ROW()/10000000,"")</f>
        <v/>
      </c>
    </row>
    <row r="7738" customFormat="false" ht="15" hidden="false" customHeight="false" outlineLevel="0" collapsed="false">
      <c r="A7738" s="29" t="s">
        <v>52</v>
      </c>
      <c r="B7738" s="29" t="s">
        <v>14400</v>
      </c>
      <c r="C7738" s="29" t="s">
        <v>876</v>
      </c>
      <c r="D7738" s="29" t="s">
        <v>9323</v>
      </c>
      <c r="E7738" s="29" t="n">
        <v>1</v>
      </c>
      <c r="F7738" s="29"/>
      <c r="G7738" s="29" t="s">
        <v>14401</v>
      </c>
      <c r="H7738" s="30" t="n">
        <v>720</v>
      </c>
      <c r="I7738" s="31" t="n">
        <v>46264</v>
      </c>
      <c r="J7738" s="30" t="n">
        <v>720</v>
      </c>
      <c r="K7738" s="29" t="s">
        <v>120</v>
      </c>
      <c r="L7738" s="29" t="s">
        <v>2571</v>
      </c>
      <c r="M7738" s="29"/>
      <c r="N7738" s="29" t="s">
        <v>122</v>
      </c>
      <c r="O7738" s="31" t="n">
        <v>46810</v>
      </c>
      <c r="P7738" s="29" t="s">
        <v>123</v>
      </c>
      <c r="Q7738" s="29" t="n">
        <f aca="false">IFERROR(VALUE(L7738),"")</f>
        <v>21</v>
      </c>
      <c r="R7738" s="29" t="n">
        <f aca="true">IF(O7738="","",O7738-TODAY())</f>
        <v>525</v>
      </c>
      <c r="S7738" s="29" t="str">
        <f aca="false">IF(C7738="&lt;&lt; vazio &gt;&gt;","VAZIA",IF(AND(O7738&lt;&gt;"",R7738&lt;0),"VENCIDO",IF(AND(O7738&lt;&gt;"",R7738&lt;=Parametros!$B$10),"PRÓX. VENCIMENTO",IF(F7738="Q","QUALIDADE",IF(F7738="S","BLOQUEADO",IF(F7738="R","RESTRITO/DEVOLUÇÃO",IF(OR(N7738="QUAR",N7738="QRES"),"QUARENTENA",IF(OR(B7738="DESCARTE",B7738="DEVOLUÇÃO"),"DESCARTE/DEVOLUÇÃO",IF(AND(D7738="",K7738&lt;&gt;""),"SEM LOTE",IF(AND(Q7738&lt;&gt;"",Q7738&gt;=Parametros!$B$11),"PARADO/SEM GIRO","OK"))))))))))</f>
        <v>OK</v>
      </c>
      <c r="T7738" s="29" t="str">
        <f aca="false">IF(AND($S7738="PARADO/SEM GIRO",$K7738="KG",OR(Painel!$B$5="(Todos)",A7738=Painel!$B$5)*OR(Painel!$E$5="(Todos)",P7738=Painel!$E$5)),$J7738+ROW()/10000000,"")</f>
        <v/>
      </c>
      <c r="U7738" s="29" t="str">
        <f aca="false">IF(AND($S7738="VENCIDO",$K7738="KG",OR(Painel!$B$5="(Todos)",A7738=Painel!$B$5)*OR(Painel!$E$5="(Todos)",P7738=Painel!$E$5)),$J7738+ROW()/10000000,"")</f>
        <v/>
      </c>
    </row>
    <row r="7739" customFormat="false" ht="15" hidden="false" customHeight="false" outlineLevel="0" collapsed="false">
      <c r="A7739" s="29" t="s">
        <v>52</v>
      </c>
      <c r="B7739" s="29" t="s">
        <v>14402</v>
      </c>
      <c r="C7739" s="29" t="s">
        <v>115</v>
      </c>
      <c r="D7739" s="29"/>
      <c r="E7739" s="29" t="n">
        <v>0</v>
      </c>
      <c r="F7739" s="29"/>
      <c r="G7739" s="29"/>
      <c r="H7739" s="30" t="n">
        <v>0</v>
      </c>
      <c r="I7739" s="29"/>
      <c r="J7739" s="30" t="n">
        <v>0</v>
      </c>
      <c r="K7739" s="29"/>
      <c r="L7739" s="29" t="s">
        <v>116</v>
      </c>
      <c r="M7739" s="29"/>
      <c r="N7739" s="29"/>
      <c r="O7739" s="29"/>
      <c r="P7739" s="29"/>
      <c r="Q7739" s="29" t="n">
        <f aca="false">IFERROR(VALUE(L7739),"")</f>
        <v>0</v>
      </c>
      <c r="R7739" s="29" t="str">
        <f aca="true">IF(O7739="","",O7739-TODAY())</f>
        <v/>
      </c>
      <c r="S7739" s="29" t="str">
        <f aca="false">IF(C7739="&lt;&lt; vazio &gt;&gt;","VAZIA",IF(AND(O7739&lt;&gt;"",R7739&lt;0),"VENCIDO",IF(AND(O7739&lt;&gt;"",R7739&lt;=Parametros!$B$10),"PRÓX. VENCIMENTO",IF(F7739="Q","QUALIDADE",IF(F7739="S","BLOQUEADO",IF(F7739="R","RESTRITO/DEVOLUÇÃO",IF(OR(N7739="QUAR",N7739="QRES"),"QUARENTENA",IF(OR(B7739="DESCARTE",B7739="DEVOLUÇÃO"),"DESCARTE/DEVOLUÇÃO",IF(AND(D7739="",K7739&lt;&gt;""),"SEM LOTE",IF(AND(Q7739&lt;&gt;"",Q7739&gt;=Parametros!$B$11),"PARADO/SEM GIRO","OK"))))))))))</f>
        <v>VAZIA</v>
      </c>
      <c r="T7739" s="29" t="str">
        <f aca="false">IF(AND($S7739="PARADO/SEM GIRO",$K7739="KG",OR(Painel!$B$5="(Todos)",A7739=Painel!$B$5)*OR(Painel!$E$5="(Todos)",P7739=Painel!$E$5)),$J7739+ROW()/10000000,"")</f>
        <v/>
      </c>
      <c r="U7739" s="29" t="str">
        <f aca="false">IF(AND($S7739="VENCIDO",$K7739="KG",OR(Painel!$B$5="(Todos)",A7739=Painel!$B$5)*OR(Painel!$E$5="(Todos)",P7739=Painel!$E$5)),$J7739+ROW()/10000000,"")</f>
        <v/>
      </c>
    </row>
    <row r="7740" customFormat="false" ht="15" hidden="false" customHeight="false" outlineLevel="0" collapsed="false">
      <c r="A7740" s="29" t="s">
        <v>52</v>
      </c>
      <c r="B7740" s="29" t="s">
        <v>14403</v>
      </c>
      <c r="C7740" s="29" t="s">
        <v>115</v>
      </c>
      <c r="D7740" s="29"/>
      <c r="E7740" s="29" t="n">
        <v>0</v>
      </c>
      <c r="F7740" s="29"/>
      <c r="G7740" s="29"/>
      <c r="H7740" s="30" t="n">
        <v>0</v>
      </c>
      <c r="I7740" s="29"/>
      <c r="J7740" s="30" t="n">
        <v>0</v>
      </c>
      <c r="K7740" s="29"/>
      <c r="L7740" s="29" t="s">
        <v>116</v>
      </c>
      <c r="M7740" s="29"/>
      <c r="N7740" s="29"/>
      <c r="O7740" s="29"/>
      <c r="P7740" s="29"/>
      <c r="Q7740" s="29" t="n">
        <f aca="false">IFERROR(VALUE(L7740),"")</f>
        <v>0</v>
      </c>
      <c r="R7740" s="29" t="str">
        <f aca="true">IF(O7740="","",O7740-TODAY())</f>
        <v/>
      </c>
      <c r="S7740" s="29" t="str">
        <f aca="false">IF(C7740="&lt;&lt; vazio &gt;&gt;","VAZIA",IF(AND(O7740&lt;&gt;"",R7740&lt;0),"VENCIDO",IF(AND(O7740&lt;&gt;"",R7740&lt;=Parametros!$B$10),"PRÓX. VENCIMENTO",IF(F7740="Q","QUALIDADE",IF(F7740="S","BLOQUEADO",IF(F7740="R","RESTRITO/DEVOLUÇÃO",IF(OR(N7740="QUAR",N7740="QRES"),"QUARENTENA",IF(OR(B7740="DESCARTE",B7740="DEVOLUÇÃO"),"DESCARTE/DEVOLUÇÃO",IF(AND(D7740="",K7740&lt;&gt;""),"SEM LOTE",IF(AND(Q7740&lt;&gt;"",Q7740&gt;=Parametros!$B$11),"PARADO/SEM GIRO","OK"))))))))))</f>
        <v>VAZIA</v>
      </c>
      <c r="T7740" s="29" t="str">
        <f aca="false">IF(AND($S7740="PARADO/SEM GIRO",$K7740="KG",OR(Painel!$B$5="(Todos)",A7740=Painel!$B$5)*OR(Painel!$E$5="(Todos)",P7740=Painel!$E$5)),$J7740+ROW()/10000000,"")</f>
        <v/>
      </c>
      <c r="U7740" s="29" t="str">
        <f aca="false">IF(AND($S7740="VENCIDO",$K7740="KG",OR(Painel!$B$5="(Todos)",A7740=Painel!$B$5)*OR(Painel!$E$5="(Todos)",P7740=Painel!$E$5)),$J7740+ROW()/10000000,"")</f>
        <v/>
      </c>
    </row>
    <row r="7741" customFormat="false" ht="15" hidden="false" customHeight="false" outlineLevel="0" collapsed="false">
      <c r="A7741" s="29" t="s">
        <v>52</v>
      </c>
      <c r="B7741" s="29" t="s">
        <v>14404</v>
      </c>
      <c r="C7741" s="29" t="s">
        <v>115</v>
      </c>
      <c r="D7741" s="29"/>
      <c r="E7741" s="29" t="n">
        <v>0</v>
      </c>
      <c r="F7741" s="29"/>
      <c r="G7741" s="29"/>
      <c r="H7741" s="30" t="n">
        <v>0</v>
      </c>
      <c r="I7741" s="29"/>
      <c r="J7741" s="30" t="n">
        <v>0</v>
      </c>
      <c r="K7741" s="29"/>
      <c r="L7741" s="29" t="s">
        <v>116</v>
      </c>
      <c r="M7741" s="29"/>
      <c r="N7741" s="29"/>
      <c r="O7741" s="29"/>
      <c r="P7741" s="29"/>
      <c r="Q7741" s="29" t="n">
        <f aca="false">IFERROR(VALUE(L7741),"")</f>
        <v>0</v>
      </c>
      <c r="R7741" s="29" t="str">
        <f aca="true">IF(O7741="","",O7741-TODAY())</f>
        <v/>
      </c>
      <c r="S7741" s="29" t="str">
        <f aca="false">IF(C7741="&lt;&lt; vazio &gt;&gt;","VAZIA",IF(AND(O7741&lt;&gt;"",R7741&lt;0),"VENCIDO",IF(AND(O7741&lt;&gt;"",R7741&lt;=Parametros!$B$10),"PRÓX. VENCIMENTO",IF(F7741="Q","QUALIDADE",IF(F7741="S","BLOQUEADO",IF(F7741="R","RESTRITO/DEVOLUÇÃO",IF(OR(N7741="QUAR",N7741="QRES"),"QUARENTENA",IF(OR(B7741="DESCARTE",B7741="DEVOLUÇÃO"),"DESCARTE/DEVOLUÇÃO",IF(AND(D7741="",K7741&lt;&gt;""),"SEM LOTE",IF(AND(Q7741&lt;&gt;"",Q7741&gt;=Parametros!$B$11),"PARADO/SEM GIRO","OK"))))))))))</f>
        <v>VAZIA</v>
      </c>
      <c r="T7741" s="29" t="str">
        <f aca="false">IF(AND($S7741="PARADO/SEM GIRO",$K7741="KG",OR(Painel!$B$5="(Todos)",A7741=Painel!$B$5)*OR(Painel!$E$5="(Todos)",P7741=Painel!$E$5)),$J7741+ROW()/10000000,"")</f>
        <v/>
      </c>
      <c r="U7741" s="29" t="str">
        <f aca="false">IF(AND($S7741="VENCIDO",$K7741="KG",OR(Painel!$B$5="(Todos)",A7741=Painel!$B$5)*OR(Painel!$E$5="(Todos)",P7741=Painel!$E$5)),$J7741+ROW()/10000000,"")</f>
        <v/>
      </c>
    </row>
    <row r="7742" customFormat="false" ht="15" hidden="false" customHeight="false" outlineLevel="0" collapsed="false">
      <c r="A7742" s="29" t="s">
        <v>52</v>
      </c>
      <c r="B7742" s="29" t="s">
        <v>14405</v>
      </c>
      <c r="C7742" s="29" t="s">
        <v>369</v>
      </c>
      <c r="D7742" s="29" t="s">
        <v>370</v>
      </c>
      <c r="E7742" s="29" t="n">
        <v>1</v>
      </c>
      <c r="F7742" s="29"/>
      <c r="G7742" s="29" t="s">
        <v>14406</v>
      </c>
      <c r="H7742" s="30" t="n">
        <v>999.9</v>
      </c>
      <c r="I7742" s="31" t="n">
        <v>46260</v>
      </c>
      <c r="J7742" s="30" t="n">
        <v>999.9</v>
      </c>
      <c r="K7742" s="29" t="s">
        <v>120</v>
      </c>
      <c r="L7742" s="29" t="s">
        <v>2223</v>
      </c>
      <c r="M7742" s="29"/>
      <c r="N7742" s="29" t="s">
        <v>122</v>
      </c>
      <c r="O7742" s="31" t="n">
        <v>46800</v>
      </c>
      <c r="P7742" s="29" t="s">
        <v>123</v>
      </c>
      <c r="Q7742" s="29" t="n">
        <f aca="false">IFERROR(VALUE(L7742),"")</f>
        <v>25</v>
      </c>
      <c r="R7742" s="29" t="n">
        <f aca="true">IF(O7742="","",O7742-TODAY())</f>
        <v>515</v>
      </c>
      <c r="S7742" s="29" t="str">
        <f aca="false">IF(C7742="&lt;&lt; vazio &gt;&gt;","VAZIA",IF(AND(O7742&lt;&gt;"",R7742&lt;0),"VENCIDO",IF(AND(O7742&lt;&gt;"",R7742&lt;=Parametros!$B$10),"PRÓX. VENCIMENTO",IF(F7742="Q","QUALIDADE",IF(F7742="S","BLOQUEADO",IF(F7742="R","RESTRITO/DEVOLUÇÃO",IF(OR(N7742="QUAR",N7742="QRES"),"QUARENTENA",IF(OR(B7742="DESCARTE",B7742="DEVOLUÇÃO"),"DESCARTE/DEVOLUÇÃO",IF(AND(D7742="",K7742&lt;&gt;""),"SEM LOTE",IF(AND(Q7742&lt;&gt;"",Q7742&gt;=Parametros!$B$11),"PARADO/SEM GIRO","OK"))))))))))</f>
        <v>OK</v>
      </c>
      <c r="T7742" s="29" t="str">
        <f aca="false">IF(AND($S7742="PARADO/SEM GIRO",$K7742="KG",OR(Painel!$B$5="(Todos)",A7742=Painel!$B$5)*OR(Painel!$E$5="(Todos)",P7742=Painel!$E$5)),$J7742+ROW()/10000000,"")</f>
        <v/>
      </c>
      <c r="U7742" s="29" t="str">
        <f aca="false">IF(AND($S7742="VENCIDO",$K7742="KG",OR(Painel!$B$5="(Todos)",A7742=Painel!$B$5)*OR(Painel!$E$5="(Todos)",P7742=Painel!$E$5)),$J7742+ROW()/10000000,"")</f>
        <v/>
      </c>
    </row>
    <row r="7743" customFormat="false" ht="15" hidden="false" customHeight="false" outlineLevel="0" collapsed="false">
      <c r="A7743" s="29" t="s">
        <v>52</v>
      </c>
      <c r="B7743" s="29" t="s">
        <v>14407</v>
      </c>
      <c r="C7743" s="29" t="s">
        <v>115</v>
      </c>
      <c r="D7743" s="29"/>
      <c r="E7743" s="29" t="n">
        <v>0</v>
      </c>
      <c r="F7743" s="29"/>
      <c r="G7743" s="29"/>
      <c r="H7743" s="30" t="n">
        <v>0</v>
      </c>
      <c r="I7743" s="29"/>
      <c r="J7743" s="30" t="n">
        <v>0</v>
      </c>
      <c r="K7743" s="29"/>
      <c r="L7743" s="29" t="s">
        <v>116</v>
      </c>
      <c r="M7743" s="29"/>
      <c r="N7743" s="29"/>
      <c r="O7743" s="29"/>
      <c r="P7743" s="29"/>
      <c r="Q7743" s="29" t="n">
        <f aca="false">IFERROR(VALUE(L7743),"")</f>
        <v>0</v>
      </c>
      <c r="R7743" s="29" t="str">
        <f aca="true">IF(O7743="","",O7743-TODAY())</f>
        <v/>
      </c>
      <c r="S7743" s="29" t="str">
        <f aca="false">IF(C7743="&lt;&lt; vazio &gt;&gt;","VAZIA",IF(AND(O7743&lt;&gt;"",R7743&lt;0),"VENCIDO",IF(AND(O7743&lt;&gt;"",R7743&lt;=Parametros!$B$10),"PRÓX. VENCIMENTO",IF(F7743="Q","QUALIDADE",IF(F7743="S","BLOQUEADO",IF(F7743="R","RESTRITO/DEVOLUÇÃO",IF(OR(N7743="QUAR",N7743="QRES"),"QUARENTENA",IF(OR(B7743="DESCARTE",B7743="DEVOLUÇÃO"),"DESCARTE/DEVOLUÇÃO",IF(AND(D7743="",K7743&lt;&gt;""),"SEM LOTE",IF(AND(Q7743&lt;&gt;"",Q7743&gt;=Parametros!$B$11),"PARADO/SEM GIRO","OK"))))))))))</f>
        <v>VAZIA</v>
      </c>
      <c r="T7743" s="29" t="str">
        <f aca="false">IF(AND($S7743="PARADO/SEM GIRO",$K7743="KG",OR(Painel!$B$5="(Todos)",A7743=Painel!$B$5)*OR(Painel!$E$5="(Todos)",P7743=Painel!$E$5)),$J7743+ROW()/10000000,"")</f>
        <v/>
      </c>
      <c r="U7743" s="29" t="str">
        <f aca="false">IF(AND($S7743="VENCIDO",$K7743="KG",OR(Painel!$B$5="(Todos)",A7743=Painel!$B$5)*OR(Painel!$E$5="(Todos)",P7743=Painel!$E$5)),$J7743+ROW()/10000000,"")</f>
        <v/>
      </c>
    </row>
    <row r="7744" customFormat="false" ht="15" hidden="false" customHeight="false" outlineLevel="0" collapsed="false">
      <c r="A7744" s="29" t="s">
        <v>52</v>
      </c>
      <c r="B7744" s="29" t="s">
        <v>14408</v>
      </c>
      <c r="C7744" s="29" t="s">
        <v>369</v>
      </c>
      <c r="D7744" s="29" t="s">
        <v>7536</v>
      </c>
      <c r="E7744" s="29" t="n">
        <v>1</v>
      </c>
      <c r="F7744" s="29"/>
      <c r="G7744" s="29" t="s">
        <v>14409</v>
      </c>
      <c r="H7744" s="30" t="n">
        <v>999.9</v>
      </c>
      <c r="I7744" s="31" t="n">
        <v>46258</v>
      </c>
      <c r="J7744" s="30" t="n">
        <v>999.9</v>
      </c>
      <c r="K7744" s="29" t="s">
        <v>120</v>
      </c>
      <c r="L7744" s="29" t="s">
        <v>294</v>
      </c>
      <c r="M7744" s="29"/>
      <c r="N7744" s="29" t="s">
        <v>122</v>
      </c>
      <c r="O7744" s="31" t="n">
        <v>46803</v>
      </c>
      <c r="P7744" s="29" t="s">
        <v>123</v>
      </c>
      <c r="Q7744" s="29" t="n">
        <f aca="false">IFERROR(VALUE(L7744),"")</f>
        <v>27</v>
      </c>
      <c r="R7744" s="29" t="n">
        <f aca="true">IF(O7744="","",O7744-TODAY())</f>
        <v>518</v>
      </c>
      <c r="S7744" s="29" t="str">
        <f aca="false">IF(C7744="&lt;&lt; vazio &gt;&gt;","VAZIA",IF(AND(O7744&lt;&gt;"",R7744&lt;0),"VENCIDO",IF(AND(O7744&lt;&gt;"",R7744&lt;=Parametros!$B$10),"PRÓX. VENCIMENTO",IF(F7744="Q","QUALIDADE",IF(F7744="S","BLOQUEADO",IF(F7744="R","RESTRITO/DEVOLUÇÃO",IF(OR(N7744="QUAR",N7744="QRES"),"QUARENTENA",IF(OR(B7744="DESCARTE",B7744="DEVOLUÇÃO"),"DESCARTE/DEVOLUÇÃO",IF(AND(D7744="",K7744&lt;&gt;""),"SEM LOTE",IF(AND(Q7744&lt;&gt;"",Q7744&gt;=Parametros!$B$11),"PARADO/SEM GIRO","OK"))))))))))</f>
        <v>OK</v>
      </c>
      <c r="T7744" s="29" t="str">
        <f aca="false">IF(AND($S7744="PARADO/SEM GIRO",$K7744="KG",OR(Painel!$B$5="(Todos)",A7744=Painel!$B$5)*OR(Painel!$E$5="(Todos)",P7744=Painel!$E$5)),$J7744+ROW()/10000000,"")</f>
        <v/>
      </c>
      <c r="U7744" s="29" t="str">
        <f aca="false">IF(AND($S7744="VENCIDO",$K7744="KG",OR(Painel!$B$5="(Todos)",A7744=Painel!$B$5)*OR(Painel!$E$5="(Todos)",P7744=Painel!$E$5)),$J7744+ROW()/10000000,"")</f>
        <v/>
      </c>
    </row>
    <row r="7745" customFormat="false" ht="15" hidden="false" customHeight="false" outlineLevel="0" collapsed="false">
      <c r="A7745" s="29" t="s">
        <v>52</v>
      </c>
      <c r="B7745" s="29" t="s">
        <v>14410</v>
      </c>
      <c r="C7745" s="29" t="s">
        <v>115</v>
      </c>
      <c r="D7745" s="29"/>
      <c r="E7745" s="29" t="n">
        <v>0</v>
      </c>
      <c r="F7745" s="29"/>
      <c r="G7745" s="29"/>
      <c r="H7745" s="30" t="n">
        <v>0</v>
      </c>
      <c r="I7745" s="29"/>
      <c r="J7745" s="30" t="n">
        <v>0</v>
      </c>
      <c r="K7745" s="29"/>
      <c r="L7745" s="29" t="s">
        <v>116</v>
      </c>
      <c r="M7745" s="29"/>
      <c r="N7745" s="29"/>
      <c r="O7745" s="29"/>
      <c r="P7745" s="29"/>
      <c r="Q7745" s="29" t="n">
        <f aca="false">IFERROR(VALUE(L7745),"")</f>
        <v>0</v>
      </c>
      <c r="R7745" s="29" t="str">
        <f aca="true">IF(O7745="","",O7745-TODAY())</f>
        <v/>
      </c>
      <c r="S7745" s="29" t="str">
        <f aca="false">IF(C7745="&lt;&lt; vazio &gt;&gt;","VAZIA",IF(AND(O7745&lt;&gt;"",R7745&lt;0),"VENCIDO",IF(AND(O7745&lt;&gt;"",R7745&lt;=Parametros!$B$10),"PRÓX. VENCIMENTO",IF(F7745="Q","QUALIDADE",IF(F7745="S","BLOQUEADO",IF(F7745="R","RESTRITO/DEVOLUÇÃO",IF(OR(N7745="QUAR",N7745="QRES"),"QUARENTENA",IF(OR(B7745="DESCARTE",B7745="DEVOLUÇÃO"),"DESCARTE/DEVOLUÇÃO",IF(AND(D7745="",K7745&lt;&gt;""),"SEM LOTE",IF(AND(Q7745&lt;&gt;"",Q7745&gt;=Parametros!$B$11),"PARADO/SEM GIRO","OK"))))))))))</f>
        <v>VAZIA</v>
      </c>
      <c r="T7745" s="29" t="str">
        <f aca="false">IF(AND($S7745="PARADO/SEM GIRO",$K7745="KG",OR(Painel!$B$5="(Todos)",A7745=Painel!$B$5)*OR(Painel!$E$5="(Todos)",P7745=Painel!$E$5)),$J7745+ROW()/10000000,"")</f>
        <v/>
      </c>
      <c r="U7745" s="29" t="str">
        <f aca="false">IF(AND($S7745="VENCIDO",$K7745="KG",OR(Painel!$B$5="(Todos)",A7745=Painel!$B$5)*OR(Painel!$E$5="(Todos)",P7745=Painel!$E$5)),$J7745+ROW()/10000000,"")</f>
        <v/>
      </c>
    </row>
    <row r="7746" customFormat="false" ht="15" hidden="false" customHeight="false" outlineLevel="0" collapsed="false">
      <c r="A7746" s="29" t="s">
        <v>52</v>
      </c>
      <c r="B7746" s="29" t="s">
        <v>14411</v>
      </c>
      <c r="C7746" s="29" t="s">
        <v>2561</v>
      </c>
      <c r="D7746" s="29" t="s">
        <v>14412</v>
      </c>
      <c r="E7746" s="29" t="n">
        <v>1</v>
      </c>
      <c r="F7746" s="29"/>
      <c r="G7746" s="29" t="s">
        <v>14413</v>
      </c>
      <c r="H7746" s="30" t="n">
        <v>16.4</v>
      </c>
      <c r="I7746" s="31" t="n">
        <v>46262</v>
      </c>
      <c r="J7746" s="30" t="n">
        <v>16.4</v>
      </c>
      <c r="K7746" s="29" t="s">
        <v>120</v>
      </c>
      <c r="L7746" s="29" t="s">
        <v>677</v>
      </c>
      <c r="M7746" s="29"/>
      <c r="N7746" s="29" t="s">
        <v>122</v>
      </c>
      <c r="O7746" s="31" t="n">
        <v>46985</v>
      </c>
      <c r="P7746" s="29" t="s">
        <v>123</v>
      </c>
      <c r="Q7746" s="29" t="n">
        <f aca="false">IFERROR(VALUE(L7746),"")</f>
        <v>26</v>
      </c>
      <c r="R7746" s="29" t="n">
        <f aca="true">IF(O7746="","",O7746-TODAY())</f>
        <v>700</v>
      </c>
      <c r="S7746" s="29" t="str">
        <f aca="false">IF(C7746="&lt;&lt; vazio &gt;&gt;","VAZIA",IF(AND(O7746&lt;&gt;"",R7746&lt;0),"VENCIDO",IF(AND(O7746&lt;&gt;"",R7746&lt;=Parametros!$B$10),"PRÓX. VENCIMENTO",IF(F7746="Q","QUALIDADE",IF(F7746="S","BLOQUEADO",IF(F7746="R","RESTRITO/DEVOLUÇÃO",IF(OR(N7746="QUAR",N7746="QRES"),"QUARENTENA",IF(OR(B7746="DESCARTE",B7746="DEVOLUÇÃO"),"DESCARTE/DEVOLUÇÃO",IF(AND(D7746="",K7746&lt;&gt;""),"SEM LOTE",IF(AND(Q7746&lt;&gt;"",Q7746&gt;=Parametros!$B$11),"PARADO/SEM GIRO","OK"))))))))))</f>
        <v>OK</v>
      </c>
      <c r="T7746" s="29" t="str">
        <f aca="false">IF(AND($S7746="PARADO/SEM GIRO",$K7746="KG",OR(Painel!$B$5="(Todos)",A7746=Painel!$B$5)*OR(Painel!$E$5="(Todos)",P7746=Painel!$E$5)),$J7746+ROW()/10000000,"")</f>
        <v/>
      </c>
      <c r="U7746" s="29" t="str">
        <f aca="false">IF(AND($S7746="VENCIDO",$K7746="KG",OR(Painel!$B$5="(Todos)",A7746=Painel!$B$5)*OR(Painel!$E$5="(Todos)",P7746=Painel!$E$5)),$J7746+ROW()/10000000,"")</f>
        <v/>
      </c>
    </row>
    <row r="7747" customFormat="false" ht="15" hidden="false" customHeight="false" outlineLevel="0" collapsed="false">
      <c r="A7747" s="29" t="s">
        <v>52</v>
      </c>
      <c r="B7747" s="29" t="s">
        <v>14414</v>
      </c>
      <c r="C7747" s="29" t="s">
        <v>909</v>
      </c>
      <c r="D7747" s="29" t="s">
        <v>1015</v>
      </c>
      <c r="E7747" s="29" t="n">
        <v>1</v>
      </c>
      <c r="F7747" s="29"/>
      <c r="G7747" s="29" t="s">
        <v>14415</v>
      </c>
      <c r="H7747" s="30" t="n">
        <v>1000</v>
      </c>
      <c r="I7747" s="31" t="n">
        <v>46279</v>
      </c>
      <c r="J7747" s="30" t="n">
        <v>1000</v>
      </c>
      <c r="K7747" s="29" t="s">
        <v>120</v>
      </c>
      <c r="L7747" s="29" t="s">
        <v>350</v>
      </c>
      <c r="M7747" s="29"/>
      <c r="N7747" s="29" t="s">
        <v>122</v>
      </c>
      <c r="O7747" s="31" t="n">
        <v>46821</v>
      </c>
      <c r="P7747" s="29" t="s">
        <v>123</v>
      </c>
      <c r="Q7747" s="29" t="n">
        <f aca="false">IFERROR(VALUE(L7747),"")</f>
        <v>6</v>
      </c>
      <c r="R7747" s="29" t="n">
        <f aca="true">IF(O7747="","",O7747-TODAY())</f>
        <v>536</v>
      </c>
      <c r="S7747" s="29" t="str">
        <f aca="false">IF(C7747="&lt;&lt; vazio &gt;&gt;","VAZIA",IF(AND(O7747&lt;&gt;"",R7747&lt;0),"VENCIDO",IF(AND(O7747&lt;&gt;"",R7747&lt;=Parametros!$B$10),"PRÓX. VENCIMENTO",IF(F7747="Q","QUALIDADE",IF(F7747="S","BLOQUEADO",IF(F7747="R","RESTRITO/DEVOLUÇÃO",IF(OR(N7747="QUAR",N7747="QRES"),"QUARENTENA",IF(OR(B7747="DESCARTE",B7747="DEVOLUÇÃO"),"DESCARTE/DEVOLUÇÃO",IF(AND(D7747="",K7747&lt;&gt;""),"SEM LOTE",IF(AND(Q7747&lt;&gt;"",Q7747&gt;=Parametros!$B$11),"PARADO/SEM GIRO","OK"))))))))))</f>
        <v>OK</v>
      </c>
      <c r="T7747" s="29" t="str">
        <f aca="false">IF(AND($S7747="PARADO/SEM GIRO",$K7747="KG",OR(Painel!$B$5="(Todos)",A7747=Painel!$B$5)*OR(Painel!$E$5="(Todos)",P7747=Painel!$E$5)),$J7747+ROW()/10000000,"")</f>
        <v/>
      </c>
      <c r="U7747" s="29" t="str">
        <f aca="false">IF(AND($S7747="VENCIDO",$K7747="KG",OR(Painel!$B$5="(Todos)",A7747=Painel!$B$5)*OR(Painel!$E$5="(Todos)",P7747=Painel!$E$5)),$J7747+ROW()/10000000,"")</f>
        <v/>
      </c>
    </row>
    <row r="7748" customFormat="false" ht="15" hidden="false" customHeight="false" outlineLevel="0" collapsed="false">
      <c r="A7748" s="29" t="s">
        <v>52</v>
      </c>
      <c r="B7748" s="29" t="s">
        <v>14416</v>
      </c>
      <c r="C7748" s="29" t="s">
        <v>876</v>
      </c>
      <c r="D7748" s="29" t="s">
        <v>9323</v>
      </c>
      <c r="E7748" s="29" t="n">
        <v>1</v>
      </c>
      <c r="F7748" s="29"/>
      <c r="G7748" s="29" t="s">
        <v>14417</v>
      </c>
      <c r="H7748" s="30" t="n">
        <v>720</v>
      </c>
      <c r="I7748" s="31" t="n">
        <v>46264</v>
      </c>
      <c r="J7748" s="30" t="n">
        <v>720</v>
      </c>
      <c r="K7748" s="29" t="s">
        <v>120</v>
      </c>
      <c r="L7748" s="29" t="s">
        <v>2571</v>
      </c>
      <c r="M7748" s="29"/>
      <c r="N7748" s="29" t="s">
        <v>122</v>
      </c>
      <c r="O7748" s="31" t="n">
        <v>46810</v>
      </c>
      <c r="P7748" s="29" t="s">
        <v>123</v>
      </c>
      <c r="Q7748" s="29" t="n">
        <f aca="false">IFERROR(VALUE(L7748),"")</f>
        <v>21</v>
      </c>
      <c r="R7748" s="29" t="n">
        <f aca="true">IF(O7748="","",O7748-TODAY())</f>
        <v>525</v>
      </c>
      <c r="S7748" s="29" t="str">
        <f aca="false">IF(C7748="&lt;&lt; vazio &gt;&gt;","VAZIA",IF(AND(O7748&lt;&gt;"",R7748&lt;0),"VENCIDO",IF(AND(O7748&lt;&gt;"",R7748&lt;=Parametros!$B$10),"PRÓX. VENCIMENTO",IF(F7748="Q","QUALIDADE",IF(F7748="S","BLOQUEADO",IF(F7748="R","RESTRITO/DEVOLUÇÃO",IF(OR(N7748="QUAR",N7748="QRES"),"QUARENTENA",IF(OR(B7748="DESCARTE",B7748="DEVOLUÇÃO"),"DESCARTE/DEVOLUÇÃO",IF(AND(D7748="",K7748&lt;&gt;""),"SEM LOTE",IF(AND(Q7748&lt;&gt;"",Q7748&gt;=Parametros!$B$11),"PARADO/SEM GIRO","OK"))))))))))</f>
        <v>OK</v>
      </c>
      <c r="T7748" s="29" t="str">
        <f aca="false">IF(AND($S7748="PARADO/SEM GIRO",$K7748="KG",OR(Painel!$B$5="(Todos)",A7748=Painel!$B$5)*OR(Painel!$E$5="(Todos)",P7748=Painel!$E$5)),$J7748+ROW()/10000000,"")</f>
        <v/>
      </c>
      <c r="U7748" s="29" t="str">
        <f aca="false">IF(AND($S7748="VENCIDO",$K7748="KG",OR(Painel!$B$5="(Todos)",A7748=Painel!$B$5)*OR(Painel!$E$5="(Todos)",P7748=Painel!$E$5)),$J7748+ROW()/10000000,"")</f>
        <v/>
      </c>
    </row>
    <row r="7749" customFormat="false" ht="15" hidden="false" customHeight="false" outlineLevel="0" collapsed="false">
      <c r="A7749" s="29" t="s">
        <v>52</v>
      </c>
      <c r="B7749" s="29" t="s">
        <v>14418</v>
      </c>
      <c r="C7749" s="29" t="s">
        <v>4484</v>
      </c>
      <c r="D7749" s="29" t="s">
        <v>8080</v>
      </c>
      <c r="E7749" s="29" t="n">
        <v>1</v>
      </c>
      <c r="F7749" s="29"/>
      <c r="G7749" s="29" t="s">
        <v>14419</v>
      </c>
      <c r="H7749" s="30" t="n">
        <v>480</v>
      </c>
      <c r="I7749" s="31" t="n">
        <v>45985</v>
      </c>
      <c r="J7749" s="30" t="n">
        <v>480</v>
      </c>
      <c r="K7749" s="29" t="s">
        <v>120</v>
      </c>
      <c r="L7749" s="29" t="s">
        <v>10166</v>
      </c>
      <c r="M7749" s="29"/>
      <c r="N7749" s="29" t="s">
        <v>122</v>
      </c>
      <c r="O7749" s="31" t="n">
        <v>46577</v>
      </c>
      <c r="P7749" s="29" t="s">
        <v>123</v>
      </c>
      <c r="Q7749" s="29" t="n">
        <f aca="false">IFERROR(VALUE(L7749),"")</f>
        <v>300</v>
      </c>
      <c r="R7749" s="29" t="n">
        <f aca="true">IF(O7749="","",O7749-TODAY())</f>
        <v>292</v>
      </c>
      <c r="S7749" s="29" t="str">
        <f aca="false">IF(C7749="&lt;&lt; vazio &gt;&gt;","VAZIA",IF(AND(O7749&lt;&gt;"",R7749&lt;0),"VENCIDO",IF(AND(O7749&lt;&gt;"",R7749&lt;=Parametros!$B$10),"PRÓX. VENCIMENTO",IF(F7749="Q","QUALIDADE",IF(F7749="S","BLOQUEADO",IF(F7749="R","RESTRITO/DEVOLUÇÃO",IF(OR(N7749="QUAR",N7749="QRES"),"QUARENTENA",IF(OR(B7749="DESCARTE",B7749="DEVOLUÇÃO"),"DESCARTE/DEVOLUÇÃO",IF(AND(D7749="",K7749&lt;&gt;""),"SEM LOTE",IF(AND(Q7749&lt;&gt;"",Q7749&gt;=Parametros!$B$11),"PARADO/SEM GIRO","OK"))))))))))</f>
        <v>PARADO/SEM GIRO</v>
      </c>
      <c r="T7749" s="29" t="n">
        <f aca="false">IF(AND($S7749="PARADO/SEM GIRO",$K7749="KG",OR(Painel!$B$5="(Todos)",A7749=Painel!$B$5)*OR(Painel!$E$5="(Todos)",P7749=Painel!$E$5)),$J7749+ROW()/10000000,"")</f>
        <v>480.0007749</v>
      </c>
      <c r="U7749" s="29" t="str">
        <f aca="false">IF(AND($S7749="VENCIDO",$K7749="KG",OR(Painel!$B$5="(Todos)",A7749=Painel!$B$5)*OR(Painel!$E$5="(Todos)",P7749=Painel!$E$5)),$J7749+ROW()/10000000,"")</f>
        <v/>
      </c>
    </row>
    <row r="7750" customFormat="false" ht="15" hidden="false" customHeight="false" outlineLevel="0" collapsed="false">
      <c r="A7750" s="29" t="s">
        <v>52</v>
      </c>
      <c r="B7750" s="29" t="s">
        <v>14420</v>
      </c>
      <c r="C7750" s="29" t="s">
        <v>4484</v>
      </c>
      <c r="D7750" s="29" t="s">
        <v>5873</v>
      </c>
      <c r="E7750" s="29" t="n">
        <v>1</v>
      </c>
      <c r="F7750" s="29"/>
      <c r="G7750" s="29" t="s">
        <v>14421</v>
      </c>
      <c r="H7750" s="30" t="n">
        <v>140</v>
      </c>
      <c r="I7750" s="31" t="n">
        <v>46147</v>
      </c>
      <c r="J7750" s="30" t="n">
        <v>140</v>
      </c>
      <c r="K7750" s="29" t="s">
        <v>120</v>
      </c>
      <c r="L7750" s="29" t="s">
        <v>4153</v>
      </c>
      <c r="M7750" s="29"/>
      <c r="N7750" s="29" t="s">
        <v>122</v>
      </c>
      <c r="O7750" s="31" t="n">
        <v>46544</v>
      </c>
      <c r="P7750" s="29" t="s">
        <v>123</v>
      </c>
      <c r="Q7750" s="29" t="n">
        <f aca="false">IFERROR(VALUE(L7750),"")</f>
        <v>138</v>
      </c>
      <c r="R7750" s="29" t="n">
        <f aca="true">IF(O7750="","",O7750-TODAY())</f>
        <v>259</v>
      </c>
      <c r="S7750" s="29" t="str">
        <f aca="false">IF(C7750="&lt;&lt; vazio &gt;&gt;","VAZIA",IF(AND(O7750&lt;&gt;"",R7750&lt;0),"VENCIDO",IF(AND(O7750&lt;&gt;"",R7750&lt;=Parametros!$B$10),"PRÓX. VENCIMENTO",IF(F7750="Q","QUALIDADE",IF(F7750="S","BLOQUEADO",IF(F7750="R","RESTRITO/DEVOLUÇÃO",IF(OR(N7750="QUAR",N7750="QRES"),"QUARENTENA",IF(OR(B7750="DESCARTE",B7750="DEVOLUÇÃO"),"DESCARTE/DEVOLUÇÃO",IF(AND(D7750="",K7750&lt;&gt;""),"SEM LOTE",IF(AND(Q7750&lt;&gt;"",Q7750&gt;=Parametros!$B$11),"PARADO/SEM GIRO","OK"))))))))))</f>
        <v>PARADO/SEM GIRO</v>
      </c>
      <c r="T7750" s="29" t="n">
        <f aca="false">IF(AND($S7750="PARADO/SEM GIRO",$K7750="KG",OR(Painel!$B$5="(Todos)",A7750=Painel!$B$5)*OR(Painel!$E$5="(Todos)",P7750=Painel!$E$5)),$J7750+ROW()/10000000,"")</f>
        <v>140.000775</v>
      </c>
      <c r="U7750" s="29" t="str">
        <f aca="false">IF(AND($S7750="VENCIDO",$K7750="KG",OR(Painel!$B$5="(Todos)",A7750=Painel!$B$5)*OR(Painel!$E$5="(Todos)",P7750=Painel!$E$5)),$J7750+ROW()/10000000,"")</f>
        <v/>
      </c>
    </row>
    <row r="7751" customFormat="false" ht="15" hidden="false" customHeight="false" outlineLevel="0" collapsed="false">
      <c r="A7751" s="29" t="s">
        <v>52</v>
      </c>
      <c r="B7751" s="29" t="s">
        <v>14422</v>
      </c>
      <c r="C7751" s="29" t="s">
        <v>410</v>
      </c>
      <c r="D7751" s="29" t="s">
        <v>411</v>
      </c>
      <c r="E7751" s="29" t="n">
        <v>1</v>
      </c>
      <c r="F7751" s="29"/>
      <c r="G7751" s="29" t="s">
        <v>14423</v>
      </c>
      <c r="H7751" s="30" t="n">
        <v>384</v>
      </c>
      <c r="I7751" s="31" t="n">
        <v>46240</v>
      </c>
      <c r="J7751" s="30" t="n">
        <v>384</v>
      </c>
      <c r="K7751" s="29" t="s">
        <v>120</v>
      </c>
      <c r="L7751" s="29" t="s">
        <v>1330</v>
      </c>
      <c r="M7751" s="29"/>
      <c r="N7751" s="29" t="s">
        <v>122</v>
      </c>
      <c r="O7751" s="31" t="n">
        <v>46608</v>
      </c>
      <c r="P7751" s="29" t="s">
        <v>123</v>
      </c>
      <c r="Q7751" s="29" t="n">
        <f aca="false">IFERROR(VALUE(L7751),"")</f>
        <v>45</v>
      </c>
      <c r="R7751" s="29" t="n">
        <f aca="true">IF(O7751="","",O7751-TODAY())</f>
        <v>323</v>
      </c>
      <c r="S7751" s="29" t="str">
        <f aca="false">IF(C7751="&lt;&lt; vazio &gt;&gt;","VAZIA",IF(AND(O7751&lt;&gt;"",R7751&lt;0),"VENCIDO",IF(AND(O7751&lt;&gt;"",R7751&lt;=Parametros!$B$10),"PRÓX. VENCIMENTO",IF(F7751="Q","QUALIDADE",IF(F7751="S","BLOQUEADO",IF(F7751="R","RESTRITO/DEVOLUÇÃO",IF(OR(N7751="QUAR",N7751="QRES"),"QUARENTENA",IF(OR(B7751="DESCARTE",B7751="DEVOLUÇÃO"),"DESCARTE/DEVOLUÇÃO",IF(AND(D7751="",K7751&lt;&gt;""),"SEM LOTE",IF(AND(Q7751&lt;&gt;"",Q7751&gt;=Parametros!$B$11),"PARADO/SEM GIRO","OK"))))))))))</f>
        <v>OK</v>
      </c>
      <c r="T7751" s="29" t="str">
        <f aca="false">IF(AND($S7751="PARADO/SEM GIRO",$K7751="KG",OR(Painel!$B$5="(Todos)",A7751=Painel!$B$5)*OR(Painel!$E$5="(Todos)",P7751=Painel!$E$5)),$J7751+ROW()/10000000,"")</f>
        <v/>
      </c>
      <c r="U7751" s="29" t="str">
        <f aca="false">IF(AND($S7751="VENCIDO",$K7751="KG",OR(Painel!$B$5="(Todos)",A7751=Painel!$B$5)*OR(Painel!$E$5="(Todos)",P7751=Painel!$E$5)),$J7751+ROW()/10000000,"")</f>
        <v/>
      </c>
    </row>
    <row r="7752" customFormat="false" ht="15" hidden="false" customHeight="false" outlineLevel="0" collapsed="false">
      <c r="A7752" s="29" t="s">
        <v>52</v>
      </c>
      <c r="B7752" s="29" t="s">
        <v>14424</v>
      </c>
      <c r="C7752" s="29" t="s">
        <v>115</v>
      </c>
      <c r="D7752" s="29"/>
      <c r="E7752" s="29" t="n">
        <v>0</v>
      </c>
      <c r="F7752" s="29"/>
      <c r="G7752" s="29"/>
      <c r="H7752" s="30" t="n">
        <v>0</v>
      </c>
      <c r="I7752" s="29"/>
      <c r="J7752" s="30" t="n">
        <v>0</v>
      </c>
      <c r="K7752" s="29"/>
      <c r="L7752" s="29" t="s">
        <v>116</v>
      </c>
      <c r="M7752" s="29"/>
      <c r="N7752" s="29"/>
      <c r="O7752" s="29"/>
      <c r="P7752" s="29"/>
      <c r="Q7752" s="29" t="n">
        <f aca="false">IFERROR(VALUE(L7752),"")</f>
        <v>0</v>
      </c>
      <c r="R7752" s="29" t="str">
        <f aca="true">IF(O7752="","",O7752-TODAY())</f>
        <v/>
      </c>
      <c r="S7752" s="29" t="str">
        <f aca="false">IF(C7752="&lt;&lt; vazio &gt;&gt;","VAZIA",IF(AND(O7752&lt;&gt;"",R7752&lt;0),"VENCIDO",IF(AND(O7752&lt;&gt;"",R7752&lt;=Parametros!$B$10),"PRÓX. VENCIMENTO",IF(F7752="Q","QUALIDADE",IF(F7752="S","BLOQUEADO",IF(F7752="R","RESTRITO/DEVOLUÇÃO",IF(OR(N7752="QUAR",N7752="QRES"),"QUARENTENA",IF(OR(B7752="DESCARTE",B7752="DEVOLUÇÃO"),"DESCARTE/DEVOLUÇÃO",IF(AND(D7752="",K7752&lt;&gt;""),"SEM LOTE",IF(AND(Q7752&lt;&gt;"",Q7752&gt;=Parametros!$B$11),"PARADO/SEM GIRO","OK"))))))))))</f>
        <v>VAZIA</v>
      </c>
      <c r="T7752" s="29" t="str">
        <f aca="false">IF(AND($S7752="PARADO/SEM GIRO",$K7752="KG",OR(Painel!$B$5="(Todos)",A7752=Painel!$B$5)*OR(Painel!$E$5="(Todos)",P7752=Painel!$E$5)),$J7752+ROW()/10000000,"")</f>
        <v/>
      </c>
      <c r="U7752" s="29" t="str">
        <f aca="false">IF(AND($S7752="VENCIDO",$K7752="KG",OR(Painel!$B$5="(Todos)",A7752=Painel!$B$5)*OR(Painel!$E$5="(Todos)",P7752=Painel!$E$5)),$J7752+ROW()/10000000,"")</f>
        <v/>
      </c>
    </row>
    <row r="7753" customFormat="false" ht="15" hidden="false" customHeight="false" outlineLevel="0" collapsed="false">
      <c r="A7753" s="29" t="s">
        <v>52</v>
      </c>
      <c r="B7753" s="29" t="s">
        <v>14425</v>
      </c>
      <c r="C7753" s="29" t="s">
        <v>115</v>
      </c>
      <c r="D7753" s="29"/>
      <c r="E7753" s="29" t="n">
        <v>0</v>
      </c>
      <c r="F7753" s="29"/>
      <c r="G7753" s="29"/>
      <c r="H7753" s="30" t="n">
        <v>0</v>
      </c>
      <c r="I7753" s="29"/>
      <c r="J7753" s="30" t="n">
        <v>0</v>
      </c>
      <c r="K7753" s="29"/>
      <c r="L7753" s="29" t="s">
        <v>116</v>
      </c>
      <c r="M7753" s="29"/>
      <c r="N7753" s="29"/>
      <c r="O7753" s="29"/>
      <c r="P7753" s="29"/>
      <c r="Q7753" s="29" t="n">
        <f aca="false">IFERROR(VALUE(L7753),"")</f>
        <v>0</v>
      </c>
      <c r="R7753" s="29" t="str">
        <f aca="true">IF(O7753="","",O7753-TODAY())</f>
        <v/>
      </c>
      <c r="S7753" s="29" t="str">
        <f aca="false">IF(C7753="&lt;&lt; vazio &gt;&gt;","VAZIA",IF(AND(O7753&lt;&gt;"",R7753&lt;0),"VENCIDO",IF(AND(O7753&lt;&gt;"",R7753&lt;=Parametros!$B$10),"PRÓX. VENCIMENTO",IF(F7753="Q","QUALIDADE",IF(F7753="S","BLOQUEADO",IF(F7753="R","RESTRITO/DEVOLUÇÃO",IF(OR(N7753="QUAR",N7753="QRES"),"QUARENTENA",IF(OR(B7753="DESCARTE",B7753="DEVOLUÇÃO"),"DESCARTE/DEVOLUÇÃO",IF(AND(D7753="",K7753&lt;&gt;""),"SEM LOTE",IF(AND(Q7753&lt;&gt;"",Q7753&gt;=Parametros!$B$11),"PARADO/SEM GIRO","OK"))))))))))</f>
        <v>VAZIA</v>
      </c>
      <c r="T7753" s="29" t="str">
        <f aca="false">IF(AND($S7753="PARADO/SEM GIRO",$K7753="KG",OR(Painel!$B$5="(Todos)",A7753=Painel!$B$5)*OR(Painel!$E$5="(Todos)",P7753=Painel!$E$5)),$J7753+ROW()/10000000,"")</f>
        <v/>
      </c>
      <c r="U7753" s="29" t="str">
        <f aca="false">IF(AND($S7753="VENCIDO",$K7753="KG",OR(Painel!$B$5="(Todos)",A7753=Painel!$B$5)*OR(Painel!$E$5="(Todos)",P7753=Painel!$E$5)),$J7753+ROW()/10000000,"")</f>
        <v/>
      </c>
    </row>
    <row r="7754" customFormat="false" ht="15" hidden="false" customHeight="false" outlineLevel="0" collapsed="false">
      <c r="A7754" s="29" t="s">
        <v>52</v>
      </c>
      <c r="B7754" s="29" t="s">
        <v>14426</v>
      </c>
      <c r="C7754" s="29" t="s">
        <v>115</v>
      </c>
      <c r="D7754" s="29"/>
      <c r="E7754" s="29" t="n">
        <v>0</v>
      </c>
      <c r="F7754" s="29"/>
      <c r="G7754" s="29"/>
      <c r="H7754" s="30" t="n">
        <v>0</v>
      </c>
      <c r="I7754" s="29"/>
      <c r="J7754" s="30" t="n">
        <v>0</v>
      </c>
      <c r="K7754" s="29"/>
      <c r="L7754" s="29" t="s">
        <v>116</v>
      </c>
      <c r="M7754" s="29"/>
      <c r="N7754" s="29"/>
      <c r="O7754" s="29"/>
      <c r="P7754" s="29"/>
      <c r="Q7754" s="29" t="n">
        <f aca="false">IFERROR(VALUE(L7754),"")</f>
        <v>0</v>
      </c>
      <c r="R7754" s="29" t="str">
        <f aca="true">IF(O7754="","",O7754-TODAY())</f>
        <v/>
      </c>
      <c r="S7754" s="29" t="str">
        <f aca="false">IF(C7754="&lt;&lt; vazio &gt;&gt;","VAZIA",IF(AND(O7754&lt;&gt;"",R7754&lt;0),"VENCIDO",IF(AND(O7754&lt;&gt;"",R7754&lt;=Parametros!$B$10),"PRÓX. VENCIMENTO",IF(F7754="Q","QUALIDADE",IF(F7754="S","BLOQUEADO",IF(F7754="R","RESTRITO/DEVOLUÇÃO",IF(OR(N7754="QUAR",N7754="QRES"),"QUARENTENA",IF(OR(B7754="DESCARTE",B7754="DEVOLUÇÃO"),"DESCARTE/DEVOLUÇÃO",IF(AND(D7754="",K7754&lt;&gt;""),"SEM LOTE",IF(AND(Q7754&lt;&gt;"",Q7754&gt;=Parametros!$B$11),"PARADO/SEM GIRO","OK"))))))))))</f>
        <v>VAZIA</v>
      </c>
      <c r="T7754" s="29" t="str">
        <f aca="false">IF(AND($S7754="PARADO/SEM GIRO",$K7754="KG",OR(Painel!$B$5="(Todos)",A7754=Painel!$B$5)*OR(Painel!$E$5="(Todos)",P7754=Painel!$E$5)),$J7754+ROW()/10000000,"")</f>
        <v/>
      </c>
      <c r="U7754" s="29" t="str">
        <f aca="false">IF(AND($S7754="VENCIDO",$K7754="KG",OR(Painel!$B$5="(Todos)",A7754=Painel!$B$5)*OR(Painel!$E$5="(Todos)",P7754=Painel!$E$5)),$J7754+ROW()/10000000,"")</f>
        <v/>
      </c>
    </row>
    <row r="7755" customFormat="false" ht="15" hidden="false" customHeight="false" outlineLevel="0" collapsed="false">
      <c r="A7755" s="29" t="s">
        <v>52</v>
      </c>
      <c r="B7755" s="29" t="s">
        <v>14427</v>
      </c>
      <c r="C7755" s="29" t="s">
        <v>250</v>
      </c>
      <c r="D7755" s="29" t="s">
        <v>14428</v>
      </c>
      <c r="E7755" s="29" t="n">
        <v>1</v>
      </c>
      <c r="F7755" s="29" t="s">
        <v>137</v>
      </c>
      <c r="G7755" s="29" t="s">
        <v>14429</v>
      </c>
      <c r="H7755" s="30" t="n">
        <v>1000</v>
      </c>
      <c r="I7755" s="31" t="n">
        <v>46224</v>
      </c>
      <c r="J7755" s="30" t="n">
        <v>1000</v>
      </c>
      <c r="K7755" s="29" t="s">
        <v>120</v>
      </c>
      <c r="L7755" s="29" t="s">
        <v>4160</v>
      </c>
      <c r="M7755" s="29"/>
      <c r="N7755" s="29" t="s">
        <v>122</v>
      </c>
      <c r="O7755" s="31" t="n">
        <v>46709</v>
      </c>
      <c r="P7755" s="29" t="s">
        <v>123</v>
      </c>
      <c r="Q7755" s="29" t="n">
        <f aca="false">IFERROR(VALUE(L7755),"")</f>
        <v>61</v>
      </c>
      <c r="R7755" s="29" t="n">
        <f aca="true">IF(O7755="","",O7755-TODAY())</f>
        <v>424</v>
      </c>
      <c r="S7755" s="29" t="str">
        <f aca="false">IF(C7755="&lt;&lt; vazio &gt;&gt;","VAZIA",IF(AND(O7755&lt;&gt;"",R7755&lt;0),"VENCIDO",IF(AND(O7755&lt;&gt;"",R7755&lt;=Parametros!$B$10),"PRÓX. VENCIMENTO",IF(F7755="Q","QUALIDADE",IF(F7755="S","BLOQUEADO",IF(F7755="R","RESTRITO/DEVOLUÇÃO",IF(OR(N7755="QUAR",N7755="QRES"),"QUARENTENA",IF(OR(B7755="DESCARTE",B7755="DEVOLUÇÃO"),"DESCARTE/DEVOLUÇÃO",IF(AND(D7755="",K7755&lt;&gt;""),"SEM LOTE",IF(AND(Q7755&lt;&gt;"",Q7755&gt;=Parametros!$B$11),"PARADO/SEM GIRO","OK"))))))))))</f>
        <v>BLOQUEADO</v>
      </c>
      <c r="T7755" s="29" t="str">
        <f aca="false">IF(AND($S7755="PARADO/SEM GIRO",$K7755="KG",OR(Painel!$B$5="(Todos)",A7755=Painel!$B$5)*OR(Painel!$E$5="(Todos)",P7755=Painel!$E$5)),$J7755+ROW()/10000000,"")</f>
        <v/>
      </c>
      <c r="U7755" s="29" t="str">
        <f aca="false">IF(AND($S7755="VENCIDO",$K7755="KG",OR(Painel!$B$5="(Todos)",A7755=Painel!$B$5)*OR(Painel!$E$5="(Todos)",P7755=Painel!$E$5)),$J7755+ROW()/10000000,"")</f>
        <v/>
      </c>
    </row>
    <row r="7756" customFormat="false" ht="15" hidden="false" customHeight="false" outlineLevel="0" collapsed="false">
      <c r="A7756" s="29" t="s">
        <v>52</v>
      </c>
      <c r="B7756" s="29" t="s">
        <v>14430</v>
      </c>
      <c r="C7756" s="29" t="s">
        <v>369</v>
      </c>
      <c r="D7756" s="29" t="s">
        <v>4395</v>
      </c>
      <c r="E7756" s="29" t="n">
        <v>1</v>
      </c>
      <c r="F7756" s="29"/>
      <c r="G7756" s="29" t="s">
        <v>14431</v>
      </c>
      <c r="H7756" s="30" t="n">
        <v>999.9</v>
      </c>
      <c r="I7756" s="31" t="n">
        <v>46258</v>
      </c>
      <c r="J7756" s="30" t="n">
        <v>999.9</v>
      </c>
      <c r="K7756" s="29" t="s">
        <v>120</v>
      </c>
      <c r="L7756" s="29" t="s">
        <v>294</v>
      </c>
      <c r="M7756" s="29"/>
      <c r="N7756" s="29" t="s">
        <v>122</v>
      </c>
      <c r="O7756" s="31" t="n">
        <v>46802</v>
      </c>
      <c r="P7756" s="29" t="s">
        <v>123</v>
      </c>
      <c r="Q7756" s="29" t="n">
        <f aca="false">IFERROR(VALUE(L7756),"")</f>
        <v>27</v>
      </c>
      <c r="R7756" s="29" t="n">
        <f aca="true">IF(O7756="","",O7756-TODAY())</f>
        <v>517</v>
      </c>
      <c r="S7756" s="29" t="str">
        <f aca="false">IF(C7756="&lt;&lt; vazio &gt;&gt;","VAZIA",IF(AND(O7756&lt;&gt;"",R7756&lt;0),"VENCIDO",IF(AND(O7756&lt;&gt;"",R7756&lt;=Parametros!$B$10),"PRÓX. VENCIMENTO",IF(F7756="Q","QUALIDADE",IF(F7756="S","BLOQUEADO",IF(F7756="R","RESTRITO/DEVOLUÇÃO",IF(OR(N7756="QUAR",N7756="QRES"),"QUARENTENA",IF(OR(B7756="DESCARTE",B7756="DEVOLUÇÃO"),"DESCARTE/DEVOLUÇÃO",IF(AND(D7756="",K7756&lt;&gt;""),"SEM LOTE",IF(AND(Q7756&lt;&gt;"",Q7756&gt;=Parametros!$B$11),"PARADO/SEM GIRO","OK"))))))))))</f>
        <v>OK</v>
      </c>
      <c r="T7756" s="29" t="str">
        <f aca="false">IF(AND($S7756="PARADO/SEM GIRO",$K7756="KG",OR(Painel!$B$5="(Todos)",A7756=Painel!$B$5)*OR(Painel!$E$5="(Todos)",P7756=Painel!$E$5)),$J7756+ROW()/10000000,"")</f>
        <v/>
      </c>
      <c r="U7756" s="29" t="str">
        <f aca="false">IF(AND($S7756="VENCIDO",$K7756="KG",OR(Painel!$B$5="(Todos)",A7756=Painel!$B$5)*OR(Painel!$E$5="(Todos)",P7756=Painel!$E$5)),$J7756+ROW()/10000000,"")</f>
        <v/>
      </c>
    </row>
    <row r="7757" customFormat="false" ht="15" hidden="false" customHeight="false" outlineLevel="0" collapsed="false">
      <c r="A7757" s="29" t="s">
        <v>52</v>
      </c>
      <c r="B7757" s="29" t="s">
        <v>14432</v>
      </c>
      <c r="C7757" s="29" t="s">
        <v>115</v>
      </c>
      <c r="D7757" s="29"/>
      <c r="E7757" s="29" t="n">
        <v>0</v>
      </c>
      <c r="F7757" s="29"/>
      <c r="G7757" s="29"/>
      <c r="H7757" s="30" t="n">
        <v>0</v>
      </c>
      <c r="I7757" s="29"/>
      <c r="J7757" s="30" t="n">
        <v>0</v>
      </c>
      <c r="K7757" s="29"/>
      <c r="L7757" s="29" t="s">
        <v>116</v>
      </c>
      <c r="M7757" s="29"/>
      <c r="N7757" s="29"/>
      <c r="O7757" s="29"/>
      <c r="P7757" s="29"/>
      <c r="Q7757" s="29" t="n">
        <f aca="false">IFERROR(VALUE(L7757),"")</f>
        <v>0</v>
      </c>
      <c r="R7757" s="29" t="str">
        <f aca="true">IF(O7757="","",O7757-TODAY())</f>
        <v/>
      </c>
      <c r="S7757" s="29" t="str">
        <f aca="false">IF(C7757="&lt;&lt; vazio &gt;&gt;","VAZIA",IF(AND(O7757&lt;&gt;"",R7757&lt;0),"VENCIDO",IF(AND(O7757&lt;&gt;"",R7757&lt;=Parametros!$B$10),"PRÓX. VENCIMENTO",IF(F7757="Q","QUALIDADE",IF(F7757="S","BLOQUEADO",IF(F7757="R","RESTRITO/DEVOLUÇÃO",IF(OR(N7757="QUAR",N7757="QRES"),"QUARENTENA",IF(OR(B7757="DESCARTE",B7757="DEVOLUÇÃO"),"DESCARTE/DEVOLUÇÃO",IF(AND(D7757="",K7757&lt;&gt;""),"SEM LOTE",IF(AND(Q7757&lt;&gt;"",Q7757&gt;=Parametros!$B$11),"PARADO/SEM GIRO","OK"))))))))))</f>
        <v>VAZIA</v>
      </c>
      <c r="T7757" s="29" t="str">
        <f aca="false">IF(AND($S7757="PARADO/SEM GIRO",$K7757="KG",OR(Painel!$B$5="(Todos)",A7757=Painel!$B$5)*OR(Painel!$E$5="(Todos)",P7757=Painel!$E$5)),$J7757+ROW()/10000000,"")</f>
        <v/>
      </c>
      <c r="U7757" s="29" t="str">
        <f aca="false">IF(AND($S7757="VENCIDO",$K7757="KG",OR(Painel!$B$5="(Todos)",A7757=Painel!$B$5)*OR(Painel!$E$5="(Todos)",P7757=Painel!$E$5)),$J7757+ROW()/10000000,"")</f>
        <v/>
      </c>
    </row>
    <row r="7758" customFormat="false" ht="15" hidden="false" customHeight="false" outlineLevel="0" collapsed="false">
      <c r="A7758" s="29" t="s">
        <v>52</v>
      </c>
      <c r="B7758" s="29" t="s">
        <v>14433</v>
      </c>
      <c r="C7758" s="29" t="s">
        <v>169</v>
      </c>
      <c r="D7758" s="29" t="s">
        <v>545</v>
      </c>
      <c r="E7758" s="29" t="n">
        <v>1</v>
      </c>
      <c r="F7758" s="29"/>
      <c r="G7758" s="29" t="s">
        <v>14434</v>
      </c>
      <c r="H7758" s="30" t="n">
        <v>999.9</v>
      </c>
      <c r="I7758" s="31" t="n">
        <v>46245</v>
      </c>
      <c r="J7758" s="30" t="n">
        <v>999.9</v>
      </c>
      <c r="K7758" s="29" t="s">
        <v>120</v>
      </c>
      <c r="L7758" s="29" t="s">
        <v>2312</v>
      </c>
      <c r="M7758" s="29"/>
      <c r="N7758" s="29" t="s">
        <v>122</v>
      </c>
      <c r="O7758" s="31" t="n">
        <v>46602</v>
      </c>
      <c r="P7758" s="29" t="s">
        <v>123</v>
      </c>
      <c r="Q7758" s="29" t="n">
        <f aca="false">IFERROR(VALUE(L7758),"")</f>
        <v>40</v>
      </c>
      <c r="R7758" s="29" t="n">
        <f aca="true">IF(O7758="","",O7758-TODAY())</f>
        <v>317</v>
      </c>
      <c r="S7758" s="29" t="str">
        <f aca="false">IF(C7758="&lt;&lt; vazio &gt;&gt;","VAZIA",IF(AND(O7758&lt;&gt;"",R7758&lt;0),"VENCIDO",IF(AND(O7758&lt;&gt;"",R7758&lt;=Parametros!$B$10),"PRÓX. VENCIMENTO",IF(F7758="Q","QUALIDADE",IF(F7758="S","BLOQUEADO",IF(F7758="R","RESTRITO/DEVOLUÇÃO",IF(OR(N7758="QUAR",N7758="QRES"),"QUARENTENA",IF(OR(B7758="DESCARTE",B7758="DEVOLUÇÃO"),"DESCARTE/DEVOLUÇÃO",IF(AND(D7758="",K7758&lt;&gt;""),"SEM LOTE",IF(AND(Q7758&lt;&gt;"",Q7758&gt;=Parametros!$B$11),"PARADO/SEM GIRO","OK"))))))))))</f>
        <v>OK</v>
      </c>
      <c r="T7758" s="29" t="str">
        <f aca="false">IF(AND($S7758="PARADO/SEM GIRO",$K7758="KG",OR(Painel!$B$5="(Todos)",A7758=Painel!$B$5)*OR(Painel!$E$5="(Todos)",P7758=Painel!$E$5)),$J7758+ROW()/10000000,"")</f>
        <v/>
      </c>
      <c r="U7758" s="29" t="str">
        <f aca="false">IF(AND($S7758="VENCIDO",$K7758="KG",OR(Painel!$B$5="(Todos)",A7758=Painel!$B$5)*OR(Painel!$E$5="(Todos)",P7758=Painel!$E$5)),$J7758+ROW()/10000000,"")</f>
        <v/>
      </c>
    </row>
    <row r="7759" customFormat="false" ht="15" hidden="false" customHeight="false" outlineLevel="0" collapsed="false">
      <c r="A7759" s="29" t="s">
        <v>52</v>
      </c>
      <c r="B7759" s="29" t="s">
        <v>14435</v>
      </c>
      <c r="C7759" s="29" t="s">
        <v>369</v>
      </c>
      <c r="D7759" s="29" t="s">
        <v>2221</v>
      </c>
      <c r="E7759" s="29" t="n">
        <v>1</v>
      </c>
      <c r="F7759" s="29"/>
      <c r="G7759" s="29" t="s">
        <v>14436</v>
      </c>
      <c r="H7759" s="30" t="n">
        <v>555.5</v>
      </c>
      <c r="I7759" s="31" t="n">
        <v>46260</v>
      </c>
      <c r="J7759" s="30" t="n">
        <v>555.5</v>
      </c>
      <c r="K7759" s="29" t="s">
        <v>120</v>
      </c>
      <c r="L7759" s="29" t="s">
        <v>2223</v>
      </c>
      <c r="M7759" s="29"/>
      <c r="N7759" s="29" t="s">
        <v>122</v>
      </c>
      <c r="O7759" s="31" t="n">
        <v>46801</v>
      </c>
      <c r="P7759" s="29" t="s">
        <v>123</v>
      </c>
      <c r="Q7759" s="29" t="n">
        <f aca="false">IFERROR(VALUE(L7759),"")</f>
        <v>25</v>
      </c>
      <c r="R7759" s="29" t="n">
        <f aca="true">IF(O7759="","",O7759-TODAY())</f>
        <v>516</v>
      </c>
      <c r="S7759" s="29" t="str">
        <f aca="false">IF(C7759="&lt;&lt; vazio &gt;&gt;","VAZIA",IF(AND(O7759&lt;&gt;"",R7759&lt;0),"VENCIDO",IF(AND(O7759&lt;&gt;"",R7759&lt;=Parametros!$B$10),"PRÓX. VENCIMENTO",IF(F7759="Q","QUALIDADE",IF(F7759="S","BLOQUEADO",IF(F7759="R","RESTRITO/DEVOLUÇÃO",IF(OR(N7759="QUAR",N7759="QRES"),"QUARENTENA",IF(OR(B7759="DESCARTE",B7759="DEVOLUÇÃO"),"DESCARTE/DEVOLUÇÃO",IF(AND(D7759="",K7759&lt;&gt;""),"SEM LOTE",IF(AND(Q7759&lt;&gt;"",Q7759&gt;=Parametros!$B$11),"PARADO/SEM GIRO","OK"))))))))))</f>
        <v>OK</v>
      </c>
      <c r="T7759" s="29" t="str">
        <f aca="false">IF(AND($S7759="PARADO/SEM GIRO",$K7759="KG",OR(Painel!$B$5="(Todos)",A7759=Painel!$B$5)*OR(Painel!$E$5="(Todos)",P7759=Painel!$E$5)),$J7759+ROW()/10000000,"")</f>
        <v/>
      </c>
      <c r="U7759" s="29" t="str">
        <f aca="false">IF(AND($S7759="VENCIDO",$K7759="KG",OR(Painel!$B$5="(Todos)",A7759=Painel!$B$5)*OR(Painel!$E$5="(Todos)",P7759=Painel!$E$5)),$J7759+ROW()/10000000,"")</f>
        <v/>
      </c>
    </row>
    <row r="7760" customFormat="false" ht="15" hidden="false" customHeight="false" outlineLevel="0" collapsed="false">
      <c r="A7760" s="29" t="s">
        <v>52</v>
      </c>
      <c r="B7760" s="29" t="s">
        <v>14437</v>
      </c>
      <c r="C7760" s="29" t="s">
        <v>876</v>
      </c>
      <c r="D7760" s="29" t="s">
        <v>8352</v>
      </c>
      <c r="E7760" s="29" t="n">
        <v>1</v>
      </c>
      <c r="F7760" s="29"/>
      <c r="G7760" s="29" t="s">
        <v>14438</v>
      </c>
      <c r="H7760" s="30" t="n">
        <v>720</v>
      </c>
      <c r="I7760" s="31" t="n">
        <v>46265</v>
      </c>
      <c r="J7760" s="30" t="n">
        <v>720</v>
      </c>
      <c r="K7760" s="29" t="s">
        <v>120</v>
      </c>
      <c r="L7760" s="29" t="s">
        <v>216</v>
      </c>
      <c r="M7760" s="29"/>
      <c r="N7760" s="29" t="s">
        <v>122</v>
      </c>
      <c r="O7760" s="31" t="n">
        <v>46811</v>
      </c>
      <c r="P7760" s="29" t="s">
        <v>123</v>
      </c>
      <c r="Q7760" s="29" t="n">
        <f aca="false">IFERROR(VALUE(L7760),"")</f>
        <v>20</v>
      </c>
      <c r="R7760" s="29" t="n">
        <f aca="true">IF(O7760="","",O7760-TODAY())</f>
        <v>526</v>
      </c>
      <c r="S7760" s="29" t="str">
        <f aca="false">IF(C7760="&lt;&lt; vazio &gt;&gt;","VAZIA",IF(AND(O7760&lt;&gt;"",R7760&lt;0),"VENCIDO",IF(AND(O7760&lt;&gt;"",R7760&lt;=Parametros!$B$10),"PRÓX. VENCIMENTO",IF(F7760="Q","QUALIDADE",IF(F7760="S","BLOQUEADO",IF(F7760="R","RESTRITO/DEVOLUÇÃO",IF(OR(N7760="QUAR",N7760="QRES"),"QUARENTENA",IF(OR(B7760="DESCARTE",B7760="DEVOLUÇÃO"),"DESCARTE/DEVOLUÇÃO",IF(AND(D7760="",K7760&lt;&gt;""),"SEM LOTE",IF(AND(Q7760&lt;&gt;"",Q7760&gt;=Parametros!$B$11),"PARADO/SEM GIRO","OK"))))))))))</f>
        <v>OK</v>
      </c>
      <c r="T7760" s="29" t="str">
        <f aca="false">IF(AND($S7760="PARADO/SEM GIRO",$K7760="KG",OR(Painel!$B$5="(Todos)",A7760=Painel!$B$5)*OR(Painel!$E$5="(Todos)",P7760=Painel!$E$5)),$J7760+ROW()/10000000,"")</f>
        <v/>
      </c>
      <c r="U7760" s="29" t="str">
        <f aca="false">IF(AND($S7760="VENCIDO",$K7760="KG",OR(Painel!$B$5="(Todos)",A7760=Painel!$B$5)*OR(Painel!$E$5="(Todos)",P7760=Painel!$E$5)),$J7760+ROW()/10000000,"")</f>
        <v/>
      </c>
    </row>
    <row r="7761" customFormat="false" ht="15" hidden="false" customHeight="false" outlineLevel="0" collapsed="false">
      <c r="A7761" s="29" t="s">
        <v>52</v>
      </c>
      <c r="B7761" s="29" t="s">
        <v>14439</v>
      </c>
      <c r="C7761" s="29" t="s">
        <v>278</v>
      </c>
      <c r="D7761" s="29" t="s">
        <v>4946</v>
      </c>
      <c r="E7761" s="29" t="n">
        <v>1</v>
      </c>
      <c r="F7761" s="29"/>
      <c r="G7761" s="29" t="s">
        <v>14440</v>
      </c>
      <c r="H7761" s="30" t="n">
        <v>545.4</v>
      </c>
      <c r="I7761" s="31" t="n">
        <v>46185</v>
      </c>
      <c r="J7761" s="30" t="n">
        <v>545.4</v>
      </c>
      <c r="K7761" s="29" t="s">
        <v>120</v>
      </c>
      <c r="L7761" s="29" t="s">
        <v>1617</v>
      </c>
      <c r="M7761" s="29"/>
      <c r="N7761" s="29" t="s">
        <v>122</v>
      </c>
      <c r="O7761" s="31" t="n">
        <v>46721</v>
      </c>
      <c r="P7761" s="29" t="s">
        <v>123</v>
      </c>
      <c r="Q7761" s="29" t="n">
        <f aca="false">IFERROR(VALUE(L7761),"")</f>
        <v>100</v>
      </c>
      <c r="R7761" s="29" t="n">
        <f aca="true">IF(O7761="","",O7761-TODAY())</f>
        <v>436</v>
      </c>
      <c r="S7761" s="29" t="str">
        <f aca="false">IF(C7761="&lt;&lt; vazio &gt;&gt;","VAZIA",IF(AND(O7761&lt;&gt;"",R7761&lt;0),"VENCIDO",IF(AND(O7761&lt;&gt;"",R7761&lt;=Parametros!$B$10),"PRÓX. VENCIMENTO",IF(F7761="Q","QUALIDADE",IF(F7761="S","BLOQUEADO",IF(F7761="R","RESTRITO/DEVOLUÇÃO",IF(OR(N7761="QUAR",N7761="QRES"),"QUARENTENA",IF(OR(B7761="DESCARTE",B7761="DEVOLUÇÃO"),"DESCARTE/DEVOLUÇÃO",IF(AND(D7761="",K7761&lt;&gt;""),"SEM LOTE",IF(AND(Q7761&lt;&gt;"",Q7761&gt;=Parametros!$B$11),"PARADO/SEM GIRO","OK"))))))))))</f>
        <v>PARADO/SEM GIRO</v>
      </c>
      <c r="T7761" s="29" t="n">
        <f aca="false">IF(AND($S7761="PARADO/SEM GIRO",$K7761="KG",OR(Painel!$B$5="(Todos)",A7761=Painel!$B$5)*OR(Painel!$E$5="(Todos)",P7761=Painel!$E$5)),$J7761+ROW()/10000000,"")</f>
        <v>545.4007761</v>
      </c>
      <c r="U7761" s="29" t="str">
        <f aca="false">IF(AND($S7761="VENCIDO",$K7761="KG",OR(Painel!$B$5="(Todos)",A7761=Painel!$B$5)*OR(Painel!$E$5="(Todos)",P7761=Painel!$E$5)),$J7761+ROW()/10000000,"")</f>
        <v/>
      </c>
    </row>
    <row r="7762" customFormat="false" ht="15" hidden="false" customHeight="false" outlineLevel="0" collapsed="false">
      <c r="A7762" s="29" t="s">
        <v>52</v>
      </c>
      <c r="B7762" s="29" t="s">
        <v>14441</v>
      </c>
      <c r="C7762" s="29" t="s">
        <v>115</v>
      </c>
      <c r="D7762" s="29"/>
      <c r="E7762" s="29" t="n">
        <v>0</v>
      </c>
      <c r="F7762" s="29"/>
      <c r="G7762" s="29"/>
      <c r="H7762" s="30" t="n">
        <v>0</v>
      </c>
      <c r="I7762" s="29"/>
      <c r="J7762" s="30" t="n">
        <v>0</v>
      </c>
      <c r="K7762" s="29"/>
      <c r="L7762" s="29" t="s">
        <v>116</v>
      </c>
      <c r="M7762" s="29"/>
      <c r="N7762" s="29"/>
      <c r="O7762" s="29"/>
      <c r="P7762" s="29"/>
      <c r="Q7762" s="29" t="n">
        <f aca="false">IFERROR(VALUE(L7762),"")</f>
        <v>0</v>
      </c>
      <c r="R7762" s="29" t="str">
        <f aca="true">IF(O7762="","",O7762-TODAY())</f>
        <v/>
      </c>
      <c r="S7762" s="29" t="str">
        <f aca="false">IF(C7762="&lt;&lt; vazio &gt;&gt;","VAZIA",IF(AND(O7762&lt;&gt;"",R7762&lt;0),"VENCIDO",IF(AND(O7762&lt;&gt;"",R7762&lt;=Parametros!$B$10),"PRÓX. VENCIMENTO",IF(F7762="Q","QUALIDADE",IF(F7762="S","BLOQUEADO",IF(F7762="R","RESTRITO/DEVOLUÇÃO",IF(OR(N7762="QUAR",N7762="QRES"),"QUARENTENA",IF(OR(B7762="DESCARTE",B7762="DEVOLUÇÃO"),"DESCARTE/DEVOLUÇÃO",IF(AND(D7762="",K7762&lt;&gt;""),"SEM LOTE",IF(AND(Q7762&lt;&gt;"",Q7762&gt;=Parametros!$B$11),"PARADO/SEM GIRO","OK"))))))))))</f>
        <v>VAZIA</v>
      </c>
      <c r="T7762" s="29" t="str">
        <f aca="false">IF(AND($S7762="PARADO/SEM GIRO",$K7762="KG",OR(Painel!$B$5="(Todos)",A7762=Painel!$B$5)*OR(Painel!$E$5="(Todos)",P7762=Painel!$E$5)),$J7762+ROW()/10000000,"")</f>
        <v/>
      </c>
      <c r="U7762" s="29" t="str">
        <f aca="false">IF(AND($S7762="VENCIDO",$K7762="KG",OR(Painel!$B$5="(Todos)",A7762=Painel!$B$5)*OR(Painel!$E$5="(Todos)",P7762=Painel!$E$5)),$J7762+ROW()/10000000,"")</f>
        <v/>
      </c>
    </row>
    <row r="7763" customFormat="false" ht="15" hidden="false" customHeight="false" outlineLevel="0" collapsed="false">
      <c r="A7763" s="29" t="s">
        <v>52</v>
      </c>
      <c r="B7763" s="29" t="s">
        <v>14442</v>
      </c>
      <c r="C7763" s="29" t="s">
        <v>177</v>
      </c>
      <c r="D7763" s="29" t="s">
        <v>7797</v>
      </c>
      <c r="E7763" s="29" t="n">
        <v>1</v>
      </c>
      <c r="F7763" s="29"/>
      <c r="G7763" s="29" t="s">
        <v>14443</v>
      </c>
      <c r="H7763" s="30" t="n">
        <v>603</v>
      </c>
      <c r="I7763" s="31" t="n">
        <v>46183</v>
      </c>
      <c r="J7763" s="30" t="n">
        <v>603</v>
      </c>
      <c r="K7763" s="29" t="s">
        <v>120</v>
      </c>
      <c r="L7763" s="29" t="s">
        <v>1096</v>
      </c>
      <c r="M7763" s="29"/>
      <c r="N7763" s="29" t="s">
        <v>122</v>
      </c>
      <c r="O7763" s="31" t="n">
        <v>46550</v>
      </c>
      <c r="P7763" s="29" t="s">
        <v>123</v>
      </c>
      <c r="Q7763" s="29" t="n">
        <f aca="false">IFERROR(VALUE(L7763),"")</f>
        <v>102</v>
      </c>
      <c r="R7763" s="29" t="n">
        <f aca="true">IF(O7763="","",O7763-TODAY())</f>
        <v>265</v>
      </c>
      <c r="S7763" s="29" t="str">
        <f aca="false">IF(C7763="&lt;&lt; vazio &gt;&gt;","VAZIA",IF(AND(O7763&lt;&gt;"",R7763&lt;0),"VENCIDO",IF(AND(O7763&lt;&gt;"",R7763&lt;=Parametros!$B$10),"PRÓX. VENCIMENTO",IF(F7763="Q","QUALIDADE",IF(F7763="S","BLOQUEADO",IF(F7763="R","RESTRITO/DEVOLUÇÃO",IF(OR(N7763="QUAR",N7763="QRES"),"QUARENTENA",IF(OR(B7763="DESCARTE",B7763="DEVOLUÇÃO"),"DESCARTE/DEVOLUÇÃO",IF(AND(D7763="",K7763&lt;&gt;""),"SEM LOTE",IF(AND(Q7763&lt;&gt;"",Q7763&gt;=Parametros!$B$11),"PARADO/SEM GIRO","OK"))))))))))</f>
        <v>PARADO/SEM GIRO</v>
      </c>
      <c r="T7763" s="29" t="n">
        <f aca="false">IF(AND($S7763="PARADO/SEM GIRO",$K7763="KG",OR(Painel!$B$5="(Todos)",A7763=Painel!$B$5)*OR(Painel!$E$5="(Todos)",P7763=Painel!$E$5)),$J7763+ROW()/10000000,"")</f>
        <v>603.0007763</v>
      </c>
      <c r="U7763" s="29" t="str">
        <f aca="false">IF(AND($S7763="VENCIDO",$K7763="KG",OR(Painel!$B$5="(Todos)",A7763=Painel!$B$5)*OR(Painel!$E$5="(Todos)",P7763=Painel!$E$5)),$J7763+ROW()/10000000,"")</f>
        <v/>
      </c>
    </row>
    <row r="7764" customFormat="false" ht="15" hidden="false" customHeight="false" outlineLevel="0" collapsed="false">
      <c r="A7764" s="29" t="s">
        <v>52</v>
      </c>
      <c r="B7764" s="29" t="s">
        <v>14444</v>
      </c>
      <c r="C7764" s="29" t="s">
        <v>115</v>
      </c>
      <c r="D7764" s="29"/>
      <c r="E7764" s="29" t="n">
        <v>0</v>
      </c>
      <c r="F7764" s="29"/>
      <c r="G7764" s="29"/>
      <c r="H7764" s="30" t="n">
        <v>0</v>
      </c>
      <c r="I7764" s="29"/>
      <c r="J7764" s="30" t="n">
        <v>0</v>
      </c>
      <c r="K7764" s="29"/>
      <c r="L7764" s="29" t="s">
        <v>116</v>
      </c>
      <c r="M7764" s="29"/>
      <c r="N7764" s="29"/>
      <c r="O7764" s="29"/>
      <c r="P7764" s="29"/>
      <c r="Q7764" s="29" t="n">
        <f aca="false">IFERROR(VALUE(L7764),"")</f>
        <v>0</v>
      </c>
      <c r="R7764" s="29" t="str">
        <f aca="true">IF(O7764="","",O7764-TODAY())</f>
        <v/>
      </c>
      <c r="S7764" s="29" t="str">
        <f aca="false">IF(C7764="&lt;&lt; vazio &gt;&gt;","VAZIA",IF(AND(O7764&lt;&gt;"",R7764&lt;0),"VENCIDO",IF(AND(O7764&lt;&gt;"",R7764&lt;=Parametros!$B$10),"PRÓX. VENCIMENTO",IF(F7764="Q","QUALIDADE",IF(F7764="S","BLOQUEADO",IF(F7764="R","RESTRITO/DEVOLUÇÃO",IF(OR(N7764="QUAR",N7764="QRES"),"QUARENTENA",IF(OR(B7764="DESCARTE",B7764="DEVOLUÇÃO"),"DESCARTE/DEVOLUÇÃO",IF(AND(D7764="",K7764&lt;&gt;""),"SEM LOTE",IF(AND(Q7764&lt;&gt;"",Q7764&gt;=Parametros!$B$11),"PARADO/SEM GIRO","OK"))))))))))</f>
        <v>VAZIA</v>
      </c>
      <c r="T7764" s="29" t="str">
        <f aca="false">IF(AND($S7764="PARADO/SEM GIRO",$K7764="KG",OR(Painel!$B$5="(Todos)",A7764=Painel!$B$5)*OR(Painel!$E$5="(Todos)",P7764=Painel!$E$5)),$J7764+ROW()/10000000,"")</f>
        <v/>
      </c>
      <c r="U7764" s="29" t="str">
        <f aca="false">IF(AND($S7764="VENCIDO",$K7764="KG",OR(Painel!$B$5="(Todos)",A7764=Painel!$B$5)*OR(Painel!$E$5="(Todos)",P7764=Painel!$E$5)),$J7764+ROW()/10000000,"")</f>
        <v/>
      </c>
    </row>
    <row r="7765" customFormat="false" ht="15" hidden="false" customHeight="false" outlineLevel="0" collapsed="false">
      <c r="A7765" s="29" t="s">
        <v>52</v>
      </c>
      <c r="B7765" s="29" t="s">
        <v>14445</v>
      </c>
      <c r="C7765" s="29" t="s">
        <v>115</v>
      </c>
      <c r="D7765" s="29"/>
      <c r="E7765" s="29" t="n">
        <v>0</v>
      </c>
      <c r="F7765" s="29"/>
      <c r="G7765" s="29"/>
      <c r="H7765" s="30" t="n">
        <v>0</v>
      </c>
      <c r="I7765" s="29"/>
      <c r="J7765" s="30" t="n">
        <v>0</v>
      </c>
      <c r="K7765" s="29"/>
      <c r="L7765" s="29" t="s">
        <v>116</v>
      </c>
      <c r="M7765" s="29"/>
      <c r="N7765" s="29"/>
      <c r="O7765" s="29"/>
      <c r="P7765" s="29"/>
      <c r="Q7765" s="29" t="n">
        <f aca="false">IFERROR(VALUE(L7765),"")</f>
        <v>0</v>
      </c>
      <c r="R7765" s="29" t="str">
        <f aca="true">IF(O7765="","",O7765-TODAY())</f>
        <v/>
      </c>
      <c r="S7765" s="29" t="str">
        <f aca="false">IF(C7765="&lt;&lt; vazio &gt;&gt;","VAZIA",IF(AND(O7765&lt;&gt;"",R7765&lt;0),"VENCIDO",IF(AND(O7765&lt;&gt;"",R7765&lt;=Parametros!$B$10),"PRÓX. VENCIMENTO",IF(F7765="Q","QUALIDADE",IF(F7765="S","BLOQUEADO",IF(F7765="R","RESTRITO/DEVOLUÇÃO",IF(OR(N7765="QUAR",N7765="QRES"),"QUARENTENA",IF(OR(B7765="DESCARTE",B7765="DEVOLUÇÃO"),"DESCARTE/DEVOLUÇÃO",IF(AND(D7765="",K7765&lt;&gt;""),"SEM LOTE",IF(AND(Q7765&lt;&gt;"",Q7765&gt;=Parametros!$B$11),"PARADO/SEM GIRO","OK"))))))))))</f>
        <v>VAZIA</v>
      </c>
      <c r="T7765" s="29" t="str">
        <f aca="false">IF(AND($S7765="PARADO/SEM GIRO",$K7765="KG",OR(Painel!$B$5="(Todos)",A7765=Painel!$B$5)*OR(Painel!$E$5="(Todos)",P7765=Painel!$E$5)),$J7765+ROW()/10000000,"")</f>
        <v/>
      </c>
      <c r="U7765" s="29" t="str">
        <f aca="false">IF(AND($S7765="VENCIDO",$K7765="KG",OR(Painel!$B$5="(Todos)",A7765=Painel!$B$5)*OR(Painel!$E$5="(Todos)",P7765=Painel!$E$5)),$J7765+ROW()/10000000,"")</f>
        <v/>
      </c>
    </row>
    <row r="7766" customFormat="false" ht="15" hidden="false" customHeight="false" outlineLevel="0" collapsed="false">
      <c r="A7766" s="29" t="s">
        <v>52</v>
      </c>
      <c r="B7766" s="29" t="s">
        <v>14446</v>
      </c>
      <c r="C7766" s="29" t="s">
        <v>396</v>
      </c>
      <c r="D7766" s="29" t="s">
        <v>2981</v>
      </c>
      <c r="E7766" s="29" t="n">
        <v>1</v>
      </c>
      <c r="F7766" s="29"/>
      <c r="G7766" s="29" t="s">
        <v>14447</v>
      </c>
      <c r="H7766" s="30" t="n">
        <v>1102.5</v>
      </c>
      <c r="I7766" s="31" t="n">
        <v>46262</v>
      </c>
      <c r="J7766" s="30" t="n">
        <v>1102.5</v>
      </c>
      <c r="K7766" s="29" t="s">
        <v>120</v>
      </c>
      <c r="L7766" s="29" t="s">
        <v>190</v>
      </c>
      <c r="M7766" s="29"/>
      <c r="N7766" s="29" t="s">
        <v>122</v>
      </c>
      <c r="O7766" s="31" t="n">
        <v>46807</v>
      </c>
      <c r="P7766" s="29" t="s">
        <v>123</v>
      </c>
      <c r="Q7766" s="29" t="n">
        <f aca="false">IFERROR(VALUE(L7766),"")</f>
        <v>23</v>
      </c>
      <c r="R7766" s="29" t="n">
        <f aca="true">IF(O7766="","",O7766-TODAY())</f>
        <v>522</v>
      </c>
      <c r="S7766" s="29" t="str">
        <f aca="false">IF(C7766="&lt;&lt; vazio &gt;&gt;","VAZIA",IF(AND(O7766&lt;&gt;"",R7766&lt;0),"VENCIDO",IF(AND(O7766&lt;&gt;"",R7766&lt;=Parametros!$B$10),"PRÓX. VENCIMENTO",IF(F7766="Q","QUALIDADE",IF(F7766="S","BLOQUEADO",IF(F7766="R","RESTRITO/DEVOLUÇÃO",IF(OR(N7766="QUAR",N7766="QRES"),"QUARENTENA",IF(OR(B7766="DESCARTE",B7766="DEVOLUÇÃO"),"DESCARTE/DEVOLUÇÃO",IF(AND(D7766="",K7766&lt;&gt;""),"SEM LOTE",IF(AND(Q7766&lt;&gt;"",Q7766&gt;=Parametros!$B$11),"PARADO/SEM GIRO","OK"))))))))))</f>
        <v>OK</v>
      </c>
      <c r="T7766" s="29" t="str">
        <f aca="false">IF(AND($S7766="PARADO/SEM GIRO",$K7766="KG",OR(Painel!$B$5="(Todos)",A7766=Painel!$B$5)*OR(Painel!$E$5="(Todos)",P7766=Painel!$E$5)),$J7766+ROW()/10000000,"")</f>
        <v/>
      </c>
      <c r="U7766" s="29" t="str">
        <f aca="false">IF(AND($S7766="VENCIDO",$K7766="KG",OR(Painel!$B$5="(Todos)",A7766=Painel!$B$5)*OR(Painel!$E$5="(Todos)",P7766=Painel!$E$5)),$J7766+ROW()/10000000,"")</f>
        <v/>
      </c>
    </row>
    <row r="7767" customFormat="false" ht="15" hidden="false" customHeight="false" outlineLevel="0" collapsed="false">
      <c r="A7767" s="29" t="s">
        <v>52</v>
      </c>
      <c r="B7767" s="29" t="s">
        <v>14448</v>
      </c>
      <c r="C7767" s="29" t="s">
        <v>276</v>
      </c>
      <c r="D7767" s="29" t="s">
        <v>1256</v>
      </c>
      <c r="E7767" s="29" t="n">
        <v>1</v>
      </c>
      <c r="F7767" s="29"/>
      <c r="G7767" s="29" t="s">
        <v>14449</v>
      </c>
      <c r="H7767" s="30" t="n">
        <v>184.2</v>
      </c>
      <c r="I7767" s="31" t="n">
        <v>46265</v>
      </c>
      <c r="J7767" s="30" t="n">
        <v>184.2</v>
      </c>
      <c r="K7767" s="29" t="s">
        <v>120</v>
      </c>
      <c r="L7767" s="29" t="s">
        <v>216</v>
      </c>
      <c r="M7767" s="29"/>
      <c r="N7767" s="29" t="s">
        <v>134</v>
      </c>
      <c r="O7767" s="29"/>
      <c r="P7767" s="29" t="s">
        <v>123</v>
      </c>
      <c r="Q7767" s="29" t="n">
        <f aca="false">IFERROR(VALUE(L7767),"")</f>
        <v>20</v>
      </c>
      <c r="R7767" s="29" t="str">
        <f aca="true">IF(O7767="","",O7767-TODAY())</f>
        <v/>
      </c>
      <c r="S7767" s="29" t="str">
        <f aca="false">IF(C7767="&lt;&lt; vazio &gt;&gt;","VAZIA",IF(AND(O7767&lt;&gt;"",R7767&lt;0),"VENCIDO",IF(AND(O7767&lt;&gt;"",R7767&lt;=Parametros!$B$10),"PRÓX. VENCIMENTO",IF(F7767="Q","QUALIDADE",IF(F7767="S","BLOQUEADO",IF(F7767="R","RESTRITO/DEVOLUÇÃO",IF(OR(N7767="QUAR",N7767="QRES"),"QUARENTENA",IF(OR(B7767="DESCARTE",B7767="DEVOLUÇÃO"),"DESCARTE/DEVOLUÇÃO",IF(AND(D7767="",K7767&lt;&gt;""),"SEM LOTE",IF(AND(Q7767&lt;&gt;"",Q7767&gt;=Parametros!$B$11),"PARADO/SEM GIRO","OK"))))))))))</f>
        <v>OK</v>
      </c>
      <c r="T7767" s="29" t="str">
        <f aca="false">IF(AND($S7767="PARADO/SEM GIRO",$K7767="KG",OR(Painel!$B$5="(Todos)",A7767=Painel!$B$5)*OR(Painel!$E$5="(Todos)",P7767=Painel!$E$5)),$J7767+ROW()/10000000,"")</f>
        <v/>
      </c>
      <c r="U7767" s="29" t="str">
        <f aca="false">IF(AND($S7767="VENCIDO",$K7767="KG",OR(Painel!$B$5="(Todos)",A7767=Painel!$B$5)*OR(Painel!$E$5="(Todos)",P7767=Painel!$E$5)),$J7767+ROW()/10000000,"")</f>
        <v/>
      </c>
    </row>
    <row r="7768" customFormat="false" ht="15" hidden="false" customHeight="false" outlineLevel="0" collapsed="false">
      <c r="A7768" s="29" t="s">
        <v>52</v>
      </c>
      <c r="B7768" s="29" t="s">
        <v>14450</v>
      </c>
      <c r="C7768" s="29" t="s">
        <v>115</v>
      </c>
      <c r="D7768" s="29"/>
      <c r="E7768" s="29" t="n">
        <v>0</v>
      </c>
      <c r="F7768" s="29"/>
      <c r="G7768" s="29"/>
      <c r="H7768" s="30" t="n">
        <v>0</v>
      </c>
      <c r="I7768" s="29"/>
      <c r="J7768" s="30" t="n">
        <v>0</v>
      </c>
      <c r="K7768" s="29"/>
      <c r="L7768" s="29" t="s">
        <v>116</v>
      </c>
      <c r="M7768" s="29"/>
      <c r="N7768" s="29"/>
      <c r="O7768" s="29"/>
      <c r="P7768" s="29"/>
      <c r="Q7768" s="29" t="n">
        <f aca="false">IFERROR(VALUE(L7768),"")</f>
        <v>0</v>
      </c>
      <c r="R7768" s="29" t="str">
        <f aca="true">IF(O7768="","",O7768-TODAY())</f>
        <v/>
      </c>
      <c r="S7768" s="29" t="str">
        <f aca="false">IF(C7768="&lt;&lt; vazio &gt;&gt;","VAZIA",IF(AND(O7768&lt;&gt;"",R7768&lt;0),"VENCIDO",IF(AND(O7768&lt;&gt;"",R7768&lt;=Parametros!$B$10),"PRÓX. VENCIMENTO",IF(F7768="Q","QUALIDADE",IF(F7768="S","BLOQUEADO",IF(F7768="R","RESTRITO/DEVOLUÇÃO",IF(OR(N7768="QUAR",N7768="QRES"),"QUARENTENA",IF(OR(B7768="DESCARTE",B7768="DEVOLUÇÃO"),"DESCARTE/DEVOLUÇÃO",IF(AND(D7768="",K7768&lt;&gt;""),"SEM LOTE",IF(AND(Q7768&lt;&gt;"",Q7768&gt;=Parametros!$B$11),"PARADO/SEM GIRO","OK"))))))))))</f>
        <v>VAZIA</v>
      </c>
      <c r="T7768" s="29" t="str">
        <f aca="false">IF(AND($S7768="PARADO/SEM GIRO",$K7768="KG",OR(Painel!$B$5="(Todos)",A7768=Painel!$B$5)*OR(Painel!$E$5="(Todos)",P7768=Painel!$E$5)),$J7768+ROW()/10000000,"")</f>
        <v/>
      </c>
      <c r="U7768" s="29" t="str">
        <f aca="false">IF(AND($S7768="VENCIDO",$K7768="KG",OR(Painel!$B$5="(Todos)",A7768=Painel!$B$5)*OR(Painel!$E$5="(Todos)",P7768=Painel!$E$5)),$J7768+ROW()/10000000,"")</f>
        <v/>
      </c>
    </row>
    <row r="7769" customFormat="false" ht="15" hidden="false" customHeight="false" outlineLevel="0" collapsed="false">
      <c r="A7769" s="29" t="s">
        <v>52</v>
      </c>
      <c r="B7769" s="29" t="s">
        <v>14451</v>
      </c>
      <c r="C7769" s="29" t="s">
        <v>359</v>
      </c>
      <c r="D7769" s="29" t="s">
        <v>10125</v>
      </c>
      <c r="E7769" s="29" t="n">
        <v>1</v>
      </c>
      <c r="F7769" s="29"/>
      <c r="G7769" s="29" t="s">
        <v>14452</v>
      </c>
      <c r="H7769" s="30" t="n">
        <v>315</v>
      </c>
      <c r="I7769" s="31" t="n">
        <v>46183</v>
      </c>
      <c r="J7769" s="30" t="n">
        <v>315</v>
      </c>
      <c r="K7769" s="29" t="s">
        <v>120</v>
      </c>
      <c r="L7769" s="29" t="s">
        <v>1096</v>
      </c>
      <c r="M7769" s="29"/>
      <c r="N7769" s="29" t="s">
        <v>122</v>
      </c>
      <c r="O7769" s="31" t="n">
        <v>46710</v>
      </c>
      <c r="P7769" s="29" t="s">
        <v>123</v>
      </c>
      <c r="Q7769" s="29" t="n">
        <f aca="false">IFERROR(VALUE(L7769),"")</f>
        <v>102</v>
      </c>
      <c r="R7769" s="29" t="n">
        <f aca="true">IF(O7769="","",O7769-TODAY())</f>
        <v>425</v>
      </c>
      <c r="S7769" s="29" t="str">
        <f aca="false">IF(C7769="&lt;&lt; vazio &gt;&gt;","VAZIA",IF(AND(O7769&lt;&gt;"",R7769&lt;0),"VENCIDO",IF(AND(O7769&lt;&gt;"",R7769&lt;=Parametros!$B$10),"PRÓX. VENCIMENTO",IF(F7769="Q","QUALIDADE",IF(F7769="S","BLOQUEADO",IF(F7769="R","RESTRITO/DEVOLUÇÃO",IF(OR(N7769="QUAR",N7769="QRES"),"QUARENTENA",IF(OR(B7769="DESCARTE",B7769="DEVOLUÇÃO"),"DESCARTE/DEVOLUÇÃO",IF(AND(D7769="",K7769&lt;&gt;""),"SEM LOTE",IF(AND(Q7769&lt;&gt;"",Q7769&gt;=Parametros!$B$11),"PARADO/SEM GIRO","OK"))))))))))</f>
        <v>PARADO/SEM GIRO</v>
      </c>
      <c r="T7769" s="29" t="n">
        <f aca="false">IF(AND($S7769="PARADO/SEM GIRO",$K7769="KG",OR(Painel!$B$5="(Todos)",A7769=Painel!$B$5)*OR(Painel!$E$5="(Todos)",P7769=Painel!$E$5)),$J7769+ROW()/10000000,"")</f>
        <v>315.0007769</v>
      </c>
      <c r="U7769" s="29" t="str">
        <f aca="false">IF(AND($S7769="VENCIDO",$K7769="KG",OR(Painel!$B$5="(Todos)",A7769=Painel!$B$5)*OR(Painel!$E$5="(Todos)",P7769=Painel!$E$5)),$J7769+ROW()/10000000,"")</f>
        <v/>
      </c>
    </row>
    <row r="7770" customFormat="false" ht="15" hidden="false" customHeight="false" outlineLevel="0" collapsed="false">
      <c r="A7770" s="29" t="s">
        <v>52</v>
      </c>
      <c r="B7770" s="29" t="s">
        <v>14453</v>
      </c>
      <c r="C7770" s="29" t="s">
        <v>202</v>
      </c>
      <c r="D7770" s="29" t="s">
        <v>203</v>
      </c>
      <c r="E7770" s="29" t="n">
        <v>1</v>
      </c>
      <c r="F7770" s="29"/>
      <c r="G7770" s="29" t="s">
        <v>14454</v>
      </c>
      <c r="H7770" s="30" t="n">
        <v>384</v>
      </c>
      <c r="I7770" s="31" t="n">
        <v>46231</v>
      </c>
      <c r="J7770" s="30" t="n">
        <v>384</v>
      </c>
      <c r="K7770" s="29" t="s">
        <v>120</v>
      </c>
      <c r="L7770" s="29" t="s">
        <v>2246</v>
      </c>
      <c r="M7770" s="29"/>
      <c r="N7770" s="29" t="s">
        <v>122</v>
      </c>
      <c r="O7770" s="31" t="n">
        <v>46457</v>
      </c>
      <c r="P7770" s="29" t="s">
        <v>123</v>
      </c>
      <c r="Q7770" s="29" t="n">
        <f aca="false">IFERROR(VALUE(L7770),"")</f>
        <v>54</v>
      </c>
      <c r="R7770" s="29" t="n">
        <f aca="true">IF(O7770="","",O7770-TODAY())</f>
        <v>172</v>
      </c>
      <c r="S7770" s="29" t="str">
        <f aca="false">IF(C7770="&lt;&lt; vazio &gt;&gt;","VAZIA",IF(AND(O7770&lt;&gt;"",R7770&lt;0),"VENCIDO",IF(AND(O7770&lt;&gt;"",R7770&lt;=Parametros!$B$10),"PRÓX. VENCIMENTO",IF(F7770="Q","QUALIDADE",IF(F7770="S","BLOQUEADO",IF(F7770="R","RESTRITO/DEVOLUÇÃO",IF(OR(N7770="QUAR",N7770="QRES"),"QUARENTENA",IF(OR(B7770="DESCARTE",B7770="DEVOLUÇÃO"),"DESCARTE/DEVOLUÇÃO",IF(AND(D7770="",K7770&lt;&gt;""),"SEM LOTE",IF(AND(Q7770&lt;&gt;"",Q7770&gt;=Parametros!$B$11),"PARADO/SEM GIRO","OK"))))))))))</f>
        <v>OK</v>
      </c>
      <c r="T7770" s="29" t="str">
        <f aca="false">IF(AND($S7770="PARADO/SEM GIRO",$K7770="KG",OR(Painel!$B$5="(Todos)",A7770=Painel!$B$5)*OR(Painel!$E$5="(Todos)",P7770=Painel!$E$5)),$J7770+ROW()/10000000,"")</f>
        <v/>
      </c>
      <c r="U7770" s="29" t="str">
        <f aca="false">IF(AND($S7770="VENCIDO",$K7770="KG",OR(Painel!$B$5="(Todos)",A7770=Painel!$B$5)*OR(Painel!$E$5="(Todos)",P7770=Painel!$E$5)),$J7770+ROW()/10000000,"")</f>
        <v/>
      </c>
    </row>
    <row r="7771" customFormat="false" ht="15" hidden="false" customHeight="false" outlineLevel="0" collapsed="false">
      <c r="A7771" s="29" t="s">
        <v>52</v>
      </c>
      <c r="B7771" s="29" t="s">
        <v>14455</v>
      </c>
      <c r="C7771" s="29" t="s">
        <v>398</v>
      </c>
      <c r="D7771" s="29" t="s">
        <v>14456</v>
      </c>
      <c r="E7771" s="29" t="n">
        <v>1</v>
      </c>
      <c r="F7771" s="29"/>
      <c r="G7771" s="29" t="s">
        <v>14457</v>
      </c>
      <c r="H7771" s="30" t="n">
        <v>1102.5</v>
      </c>
      <c r="I7771" s="31" t="n">
        <v>46282</v>
      </c>
      <c r="J7771" s="30" t="n">
        <v>1102.5</v>
      </c>
      <c r="K7771" s="29" t="s">
        <v>120</v>
      </c>
      <c r="L7771" s="29" t="s">
        <v>400</v>
      </c>
      <c r="M7771" s="29"/>
      <c r="N7771" s="29" t="s">
        <v>134</v>
      </c>
      <c r="O7771" s="31" t="n">
        <v>46373</v>
      </c>
      <c r="P7771" s="29" t="s">
        <v>123</v>
      </c>
      <c r="Q7771" s="29" t="n">
        <f aca="false">IFERROR(VALUE(L7771),"")</f>
        <v>3</v>
      </c>
      <c r="R7771" s="29" t="n">
        <f aca="true">IF(O7771="","",O7771-TODAY())</f>
        <v>88</v>
      </c>
      <c r="S7771" s="29" t="str">
        <f aca="false">IF(C7771="&lt;&lt; vazio &gt;&gt;","VAZIA",IF(AND(O7771&lt;&gt;"",R7771&lt;0),"VENCIDO",IF(AND(O7771&lt;&gt;"",R7771&lt;=Parametros!$B$10),"PRÓX. VENCIMENTO",IF(F7771="Q","QUALIDADE",IF(F7771="S","BLOQUEADO",IF(F7771="R","RESTRITO/DEVOLUÇÃO",IF(OR(N7771="QUAR",N7771="QRES"),"QUARENTENA",IF(OR(B7771="DESCARTE",B7771="DEVOLUÇÃO"),"DESCARTE/DEVOLUÇÃO",IF(AND(D7771="",K7771&lt;&gt;""),"SEM LOTE",IF(AND(Q7771&lt;&gt;"",Q7771&gt;=Parametros!$B$11),"PARADO/SEM GIRO","OK"))))))))))</f>
        <v>OK</v>
      </c>
      <c r="T7771" s="29" t="str">
        <f aca="false">IF(AND($S7771="PARADO/SEM GIRO",$K7771="KG",OR(Painel!$B$5="(Todos)",A7771=Painel!$B$5)*OR(Painel!$E$5="(Todos)",P7771=Painel!$E$5)),$J7771+ROW()/10000000,"")</f>
        <v/>
      </c>
      <c r="U7771" s="29" t="str">
        <f aca="false">IF(AND($S7771="VENCIDO",$K7771="KG",OR(Painel!$B$5="(Todos)",A7771=Painel!$B$5)*OR(Painel!$E$5="(Todos)",P7771=Painel!$E$5)),$J7771+ROW()/10000000,"")</f>
        <v/>
      </c>
    </row>
    <row r="7772" customFormat="false" ht="15" hidden="false" customHeight="false" outlineLevel="0" collapsed="false">
      <c r="A7772" s="29" t="s">
        <v>52</v>
      </c>
      <c r="B7772" s="29" t="s">
        <v>14458</v>
      </c>
      <c r="C7772" s="29" t="s">
        <v>317</v>
      </c>
      <c r="D7772" s="29" t="s">
        <v>1006</v>
      </c>
      <c r="E7772" s="29" t="n">
        <v>1</v>
      </c>
      <c r="F7772" s="29" t="s">
        <v>268</v>
      </c>
      <c r="G7772" s="29" t="s">
        <v>14459</v>
      </c>
      <c r="H7772" s="30" t="n">
        <v>590.4</v>
      </c>
      <c r="I7772" s="31" t="n">
        <v>46285</v>
      </c>
      <c r="J7772" s="30" t="n">
        <v>590.4</v>
      </c>
      <c r="K7772" s="29" t="s">
        <v>120</v>
      </c>
      <c r="L7772" s="29" t="s">
        <v>116</v>
      </c>
      <c r="M7772" s="29"/>
      <c r="N7772" s="29" t="s">
        <v>122</v>
      </c>
      <c r="O7772" s="31" t="n">
        <v>46831</v>
      </c>
      <c r="P7772" s="29" t="s">
        <v>123</v>
      </c>
      <c r="Q7772" s="29" t="n">
        <f aca="false">IFERROR(VALUE(L7772),"")</f>
        <v>0</v>
      </c>
      <c r="R7772" s="29" t="n">
        <f aca="true">IF(O7772="","",O7772-TODAY())</f>
        <v>546</v>
      </c>
      <c r="S7772" s="29" t="str">
        <f aca="false">IF(C7772="&lt;&lt; vazio &gt;&gt;","VAZIA",IF(AND(O7772&lt;&gt;"",R7772&lt;0),"VENCIDO",IF(AND(O7772&lt;&gt;"",R7772&lt;=Parametros!$B$10),"PRÓX. VENCIMENTO",IF(F7772="Q","QUALIDADE",IF(F7772="S","BLOQUEADO",IF(F7772="R","RESTRITO/DEVOLUÇÃO",IF(OR(N7772="QUAR",N7772="QRES"),"QUARENTENA",IF(OR(B7772="DESCARTE",B7772="DEVOLUÇÃO"),"DESCARTE/DEVOLUÇÃO",IF(AND(D7772="",K7772&lt;&gt;""),"SEM LOTE",IF(AND(Q7772&lt;&gt;"",Q7772&gt;=Parametros!$B$11),"PARADO/SEM GIRO","OK"))))))))))</f>
        <v>QUALIDADE</v>
      </c>
      <c r="T7772" s="29" t="str">
        <f aca="false">IF(AND($S7772="PARADO/SEM GIRO",$K7772="KG",OR(Painel!$B$5="(Todos)",A7772=Painel!$B$5)*OR(Painel!$E$5="(Todos)",P7772=Painel!$E$5)),$J7772+ROW()/10000000,"")</f>
        <v/>
      </c>
      <c r="U7772" s="29" t="str">
        <f aca="false">IF(AND($S7772="VENCIDO",$K7772="KG",OR(Painel!$B$5="(Todos)",A7772=Painel!$B$5)*OR(Painel!$E$5="(Todos)",P7772=Painel!$E$5)),$J7772+ROW()/10000000,"")</f>
        <v/>
      </c>
    </row>
    <row r="7773" customFormat="false" ht="15" hidden="false" customHeight="false" outlineLevel="0" collapsed="false">
      <c r="A7773" s="29" t="s">
        <v>52</v>
      </c>
      <c r="B7773" s="29" t="s">
        <v>14460</v>
      </c>
      <c r="C7773" s="29" t="s">
        <v>115</v>
      </c>
      <c r="D7773" s="29"/>
      <c r="E7773" s="29" t="n">
        <v>0</v>
      </c>
      <c r="F7773" s="29"/>
      <c r="G7773" s="29"/>
      <c r="H7773" s="30" t="n">
        <v>0</v>
      </c>
      <c r="I7773" s="29"/>
      <c r="J7773" s="30" t="n">
        <v>0</v>
      </c>
      <c r="K7773" s="29"/>
      <c r="L7773" s="29" t="s">
        <v>116</v>
      </c>
      <c r="M7773" s="29"/>
      <c r="N7773" s="29"/>
      <c r="O7773" s="29"/>
      <c r="P7773" s="29"/>
      <c r="Q7773" s="29" t="n">
        <f aca="false">IFERROR(VALUE(L7773),"")</f>
        <v>0</v>
      </c>
      <c r="R7773" s="29" t="str">
        <f aca="true">IF(O7773="","",O7773-TODAY())</f>
        <v/>
      </c>
      <c r="S7773" s="29" t="str">
        <f aca="false">IF(C7773="&lt;&lt; vazio &gt;&gt;","VAZIA",IF(AND(O7773&lt;&gt;"",R7773&lt;0),"VENCIDO",IF(AND(O7773&lt;&gt;"",R7773&lt;=Parametros!$B$10),"PRÓX. VENCIMENTO",IF(F7773="Q","QUALIDADE",IF(F7773="S","BLOQUEADO",IF(F7773="R","RESTRITO/DEVOLUÇÃO",IF(OR(N7773="QUAR",N7773="QRES"),"QUARENTENA",IF(OR(B7773="DESCARTE",B7773="DEVOLUÇÃO"),"DESCARTE/DEVOLUÇÃO",IF(AND(D7773="",K7773&lt;&gt;""),"SEM LOTE",IF(AND(Q7773&lt;&gt;"",Q7773&gt;=Parametros!$B$11),"PARADO/SEM GIRO","OK"))))))))))</f>
        <v>VAZIA</v>
      </c>
      <c r="T7773" s="29" t="str">
        <f aca="false">IF(AND($S7773="PARADO/SEM GIRO",$K7773="KG",OR(Painel!$B$5="(Todos)",A7773=Painel!$B$5)*OR(Painel!$E$5="(Todos)",P7773=Painel!$E$5)),$J7773+ROW()/10000000,"")</f>
        <v/>
      </c>
      <c r="U7773" s="29" t="str">
        <f aca="false">IF(AND($S7773="VENCIDO",$K7773="KG",OR(Painel!$B$5="(Todos)",A7773=Painel!$B$5)*OR(Painel!$E$5="(Todos)",P7773=Painel!$E$5)),$J7773+ROW()/10000000,"")</f>
        <v/>
      </c>
    </row>
    <row r="7774" customFormat="false" ht="15" hidden="false" customHeight="false" outlineLevel="0" collapsed="false">
      <c r="A7774" s="29" t="s">
        <v>52</v>
      </c>
      <c r="B7774" s="29" t="s">
        <v>14461</v>
      </c>
      <c r="C7774" s="29" t="s">
        <v>115</v>
      </c>
      <c r="D7774" s="29"/>
      <c r="E7774" s="29" t="n">
        <v>0</v>
      </c>
      <c r="F7774" s="29"/>
      <c r="G7774" s="29"/>
      <c r="H7774" s="30" t="n">
        <v>0</v>
      </c>
      <c r="I7774" s="29"/>
      <c r="J7774" s="30" t="n">
        <v>0</v>
      </c>
      <c r="K7774" s="29"/>
      <c r="L7774" s="29" t="s">
        <v>116</v>
      </c>
      <c r="M7774" s="29"/>
      <c r="N7774" s="29"/>
      <c r="O7774" s="29"/>
      <c r="P7774" s="29"/>
      <c r="Q7774" s="29" t="n">
        <f aca="false">IFERROR(VALUE(L7774),"")</f>
        <v>0</v>
      </c>
      <c r="R7774" s="29" t="str">
        <f aca="true">IF(O7774="","",O7774-TODAY())</f>
        <v/>
      </c>
      <c r="S7774" s="29" t="str">
        <f aca="false">IF(C7774="&lt;&lt; vazio &gt;&gt;","VAZIA",IF(AND(O7774&lt;&gt;"",R7774&lt;0),"VENCIDO",IF(AND(O7774&lt;&gt;"",R7774&lt;=Parametros!$B$10),"PRÓX. VENCIMENTO",IF(F7774="Q","QUALIDADE",IF(F7774="S","BLOQUEADO",IF(F7774="R","RESTRITO/DEVOLUÇÃO",IF(OR(N7774="QUAR",N7774="QRES"),"QUARENTENA",IF(OR(B7774="DESCARTE",B7774="DEVOLUÇÃO"),"DESCARTE/DEVOLUÇÃO",IF(AND(D7774="",K7774&lt;&gt;""),"SEM LOTE",IF(AND(Q7774&lt;&gt;"",Q7774&gt;=Parametros!$B$11),"PARADO/SEM GIRO","OK"))))))))))</f>
        <v>VAZIA</v>
      </c>
      <c r="T7774" s="29" t="str">
        <f aca="false">IF(AND($S7774="PARADO/SEM GIRO",$K7774="KG",OR(Painel!$B$5="(Todos)",A7774=Painel!$B$5)*OR(Painel!$E$5="(Todos)",P7774=Painel!$E$5)),$J7774+ROW()/10000000,"")</f>
        <v/>
      </c>
      <c r="U7774" s="29" t="str">
        <f aca="false">IF(AND($S7774="VENCIDO",$K7774="KG",OR(Painel!$B$5="(Todos)",A7774=Painel!$B$5)*OR(Painel!$E$5="(Todos)",P7774=Painel!$E$5)),$J7774+ROW()/10000000,"")</f>
        <v/>
      </c>
    </row>
    <row r="7775" customFormat="false" ht="15" hidden="false" customHeight="false" outlineLevel="0" collapsed="false">
      <c r="A7775" s="29" t="s">
        <v>52</v>
      </c>
      <c r="B7775" s="29" t="s">
        <v>14462</v>
      </c>
      <c r="C7775" s="29" t="s">
        <v>115</v>
      </c>
      <c r="D7775" s="29"/>
      <c r="E7775" s="29" t="n">
        <v>0</v>
      </c>
      <c r="F7775" s="29"/>
      <c r="G7775" s="29"/>
      <c r="H7775" s="30" t="n">
        <v>0</v>
      </c>
      <c r="I7775" s="29"/>
      <c r="J7775" s="30" t="n">
        <v>0</v>
      </c>
      <c r="K7775" s="29"/>
      <c r="L7775" s="29" t="s">
        <v>116</v>
      </c>
      <c r="M7775" s="29"/>
      <c r="N7775" s="29"/>
      <c r="O7775" s="29"/>
      <c r="P7775" s="29"/>
      <c r="Q7775" s="29" t="n">
        <f aca="false">IFERROR(VALUE(L7775),"")</f>
        <v>0</v>
      </c>
      <c r="R7775" s="29" t="str">
        <f aca="true">IF(O7775="","",O7775-TODAY())</f>
        <v/>
      </c>
      <c r="S7775" s="29" t="str">
        <f aca="false">IF(C7775="&lt;&lt; vazio &gt;&gt;","VAZIA",IF(AND(O7775&lt;&gt;"",R7775&lt;0),"VENCIDO",IF(AND(O7775&lt;&gt;"",R7775&lt;=Parametros!$B$10),"PRÓX. VENCIMENTO",IF(F7775="Q","QUALIDADE",IF(F7775="S","BLOQUEADO",IF(F7775="R","RESTRITO/DEVOLUÇÃO",IF(OR(N7775="QUAR",N7775="QRES"),"QUARENTENA",IF(OR(B7775="DESCARTE",B7775="DEVOLUÇÃO"),"DESCARTE/DEVOLUÇÃO",IF(AND(D7775="",K7775&lt;&gt;""),"SEM LOTE",IF(AND(Q7775&lt;&gt;"",Q7775&gt;=Parametros!$B$11),"PARADO/SEM GIRO","OK"))))))))))</f>
        <v>VAZIA</v>
      </c>
      <c r="T7775" s="29" t="str">
        <f aca="false">IF(AND($S7775="PARADO/SEM GIRO",$K7775="KG",OR(Painel!$B$5="(Todos)",A7775=Painel!$B$5)*OR(Painel!$E$5="(Todos)",P7775=Painel!$E$5)),$J7775+ROW()/10000000,"")</f>
        <v/>
      </c>
      <c r="U7775" s="29" t="str">
        <f aca="false">IF(AND($S7775="VENCIDO",$K7775="KG",OR(Painel!$B$5="(Todos)",A7775=Painel!$B$5)*OR(Painel!$E$5="(Todos)",P7775=Painel!$E$5)),$J7775+ROW()/10000000,"")</f>
        <v/>
      </c>
    </row>
    <row r="7776" customFormat="false" ht="15" hidden="false" customHeight="false" outlineLevel="0" collapsed="false">
      <c r="A7776" s="29" t="s">
        <v>52</v>
      </c>
      <c r="B7776" s="29" t="s">
        <v>14463</v>
      </c>
      <c r="C7776" s="29" t="s">
        <v>115</v>
      </c>
      <c r="D7776" s="29"/>
      <c r="E7776" s="29" t="n">
        <v>0</v>
      </c>
      <c r="F7776" s="29"/>
      <c r="G7776" s="29"/>
      <c r="H7776" s="30" t="n">
        <v>0</v>
      </c>
      <c r="I7776" s="29"/>
      <c r="J7776" s="30" t="n">
        <v>0</v>
      </c>
      <c r="K7776" s="29"/>
      <c r="L7776" s="29" t="s">
        <v>116</v>
      </c>
      <c r="M7776" s="29"/>
      <c r="N7776" s="29"/>
      <c r="O7776" s="29"/>
      <c r="P7776" s="29"/>
      <c r="Q7776" s="29" t="n">
        <f aca="false">IFERROR(VALUE(L7776),"")</f>
        <v>0</v>
      </c>
      <c r="R7776" s="29" t="str">
        <f aca="true">IF(O7776="","",O7776-TODAY())</f>
        <v/>
      </c>
      <c r="S7776" s="29" t="str">
        <f aca="false">IF(C7776="&lt;&lt; vazio &gt;&gt;","VAZIA",IF(AND(O7776&lt;&gt;"",R7776&lt;0),"VENCIDO",IF(AND(O7776&lt;&gt;"",R7776&lt;=Parametros!$B$10),"PRÓX. VENCIMENTO",IF(F7776="Q","QUALIDADE",IF(F7776="S","BLOQUEADO",IF(F7776="R","RESTRITO/DEVOLUÇÃO",IF(OR(N7776="QUAR",N7776="QRES"),"QUARENTENA",IF(OR(B7776="DESCARTE",B7776="DEVOLUÇÃO"),"DESCARTE/DEVOLUÇÃO",IF(AND(D7776="",K7776&lt;&gt;""),"SEM LOTE",IF(AND(Q7776&lt;&gt;"",Q7776&gt;=Parametros!$B$11),"PARADO/SEM GIRO","OK"))))))))))</f>
        <v>VAZIA</v>
      </c>
      <c r="T7776" s="29" t="str">
        <f aca="false">IF(AND($S7776="PARADO/SEM GIRO",$K7776="KG",OR(Painel!$B$5="(Todos)",A7776=Painel!$B$5)*OR(Painel!$E$5="(Todos)",P7776=Painel!$E$5)),$J7776+ROW()/10000000,"")</f>
        <v/>
      </c>
      <c r="U7776" s="29" t="str">
        <f aca="false">IF(AND($S7776="VENCIDO",$K7776="KG",OR(Painel!$B$5="(Todos)",A7776=Painel!$B$5)*OR(Painel!$E$5="(Todos)",P7776=Painel!$E$5)),$J7776+ROW()/10000000,"")</f>
        <v/>
      </c>
    </row>
    <row r="7777" customFormat="false" ht="15" hidden="false" customHeight="false" outlineLevel="0" collapsed="false">
      <c r="A7777" s="29" t="s">
        <v>52</v>
      </c>
      <c r="B7777" s="29" t="s">
        <v>14464</v>
      </c>
      <c r="C7777" s="29" t="s">
        <v>115</v>
      </c>
      <c r="D7777" s="29"/>
      <c r="E7777" s="29" t="n">
        <v>0</v>
      </c>
      <c r="F7777" s="29"/>
      <c r="G7777" s="29"/>
      <c r="H7777" s="30" t="n">
        <v>0</v>
      </c>
      <c r="I7777" s="29"/>
      <c r="J7777" s="30" t="n">
        <v>0</v>
      </c>
      <c r="K7777" s="29"/>
      <c r="L7777" s="29" t="s">
        <v>116</v>
      </c>
      <c r="M7777" s="29"/>
      <c r="N7777" s="29"/>
      <c r="O7777" s="29"/>
      <c r="P7777" s="29"/>
      <c r="Q7777" s="29" t="n">
        <f aca="false">IFERROR(VALUE(L7777),"")</f>
        <v>0</v>
      </c>
      <c r="R7777" s="29" t="str">
        <f aca="true">IF(O7777="","",O7777-TODAY())</f>
        <v/>
      </c>
      <c r="S7777" s="29" t="str">
        <f aca="false">IF(C7777="&lt;&lt; vazio &gt;&gt;","VAZIA",IF(AND(O7777&lt;&gt;"",R7777&lt;0),"VENCIDO",IF(AND(O7777&lt;&gt;"",R7777&lt;=Parametros!$B$10),"PRÓX. VENCIMENTO",IF(F7777="Q","QUALIDADE",IF(F7777="S","BLOQUEADO",IF(F7777="R","RESTRITO/DEVOLUÇÃO",IF(OR(N7777="QUAR",N7777="QRES"),"QUARENTENA",IF(OR(B7777="DESCARTE",B7777="DEVOLUÇÃO"),"DESCARTE/DEVOLUÇÃO",IF(AND(D7777="",K7777&lt;&gt;""),"SEM LOTE",IF(AND(Q7777&lt;&gt;"",Q7777&gt;=Parametros!$B$11),"PARADO/SEM GIRO","OK"))))))))))</f>
        <v>VAZIA</v>
      </c>
      <c r="T7777" s="29" t="str">
        <f aca="false">IF(AND($S7777="PARADO/SEM GIRO",$K7777="KG",OR(Painel!$B$5="(Todos)",A7777=Painel!$B$5)*OR(Painel!$E$5="(Todos)",P7777=Painel!$E$5)),$J7777+ROW()/10000000,"")</f>
        <v/>
      </c>
      <c r="U7777" s="29" t="str">
        <f aca="false">IF(AND($S7777="VENCIDO",$K7777="KG",OR(Painel!$B$5="(Todos)",A7777=Painel!$B$5)*OR(Painel!$E$5="(Todos)",P7777=Painel!$E$5)),$J7777+ROW()/10000000,"")</f>
        <v/>
      </c>
    </row>
    <row r="7778" customFormat="false" ht="15" hidden="false" customHeight="false" outlineLevel="0" collapsed="false">
      <c r="A7778" s="29" t="s">
        <v>52</v>
      </c>
      <c r="B7778" s="29" t="s">
        <v>14465</v>
      </c>
      <c r="C7778" s="29" t="s">
        <v>115</v>
      </c>
      <c r="D7778" s="29"/>
      <c r="E7778" s="29" t="n">
        <v>0</v>
      </c>
      <c r="F7778" s="29"/>
      <c r="G7778" s="29"/>
      <c r="H7778" s="30" t="n">
        <v>0</v>
      </c>
      <c r="I7778" s="29"/>
      <c r="J7778" s="30" t="n">
        <v>0</v>
      </c>
      <c r="K7778" s="29"/>
      <c r="L7778" s="29" t="s">
        <v>116</v>
      </c>
      <c r="M7778" s="29"/>
      <c r="N7778" s="29"/>
      <c r="O7778" s="29"/>
      <c r="P7778" s="29"/>
      <c r="Q7778" s="29" t="n">
        <f aca="false">IFERROR(VALUE(L7778),"")</f>
        <v>0</v>
      </c>
      <c r="R7778" s="29" t="str">
        <f aca="true">IF(O7778="","",O7778-TODAY())</f>
        <v/>
      </c>
      <c r="S7778" s="29" t="str">
        <f aca="false">IF(C7778="&lt;&lt; vazio &gt;&gt;","VAZIA",IF(AND(O7778&lt;&gt;"",R7778&lt;0),"VENCIDO",IF(AND(O7778&lt;&gt;"",R7778&lt;=Parametros!$B$10),"PRÓX. VENCIMENTO",IF(F7778="Q","QUALIDADE",IF(F7778="S","BLOQUEADO",IF(F7778="R","RESTRITO/DEVOLUÇÃO",IF(OR(N7778="QUAR",N7778="QRES"),"QUARENTENA",IF(OR(B7778="DESCARTE",B7778="DEVOLUÇÃO"),"DESCARTE/DEVOLUÇÃO",IF(AND(D7778="",K7778&lt;&gt;""),"SEM LOTE",IF(AND(Q7778&lt;&gt;"",Q7778&gt;=Parametros!$B$11),"PARADO/SEM GIRO","OK"))))))))))</f>
        <v>VAZIA</v>
      </c>
      <c r="T7778" s="29" t="str">
        <f aca="false">IF(AND($S7778="PARADO/SEM GIRO",$K7778="KG",OR(Painel!$B$5="(Todos)",A7778=Painel!$B$5)*OR(Painel!$E$5="(Todos)",P7778=Painel!$E$5)),$J7778+ROW()/10000000,"")</f>
        <v/>
      </c>
      <c r="U7778" s="29" t="str">
        <f aca="false">IF(AND($S7778="VENCIDO",$K7778="KG",OR(Painel!$B$5="(Todos)",A7778=Painel!$B$5)*OR(Painel!$E$5="(Todos)",P7778=Painel!$E$5)),$J7778+ROW()/10000000,"")</f>
        <v/>
      </c>
    </row>
    <row r="7779" customFormat="false" ht="15" hidden="false" customHeight="false" outlineLevel="0" collapsed="false">
      <c r="A7779" s="29" t="s">
        <v>52</v>
      </c>
      <c r="B7779" s="29" t="s">
        <v>14466</v>
      </c>
      <c r="C7779" s="29" t="s">
        <v>3323</v>
      </c>
      <c r="D7779" s="29" t="s">
        <v>10059</v>
      </c>
      <c r="E7779" s="29" t="n">
        <v>1</v>
      </c>
      <c r="F7779" s="29"/>
      <c r="G7779" s="29" t="s">
        <v>14467</v>
      </c>
      <c r="H7779" s="30" t="n">
        <v>313.6</v>
      </c>
      <c r="I7779" s="31" t="n">
        <v>46183</v>
      </c>
      <c r="J7779" s="30" t="n">
        <v>313.6</v>
      </c>
      <c r="K7779" s="29" t="s">
        <v>120</v>
      </c>
      <c r="L7779" s="29" t="s">
        <v>1096</v>
      </c>
      <c r="M7779" s="29"/>
      <c r="N7779" s="29" t="s">
        <v>122</v>
      </c>
      <c r="O7779" s="31" t="n">
        <v>46551</v>
      </c>
      <c r="P7779" s="29" t="s">
        <v>123</v>
      </c>
      <c r="Q7779" s="29" t="n">
        <f aca="false">IFERROR(VALUE(L7779),"")</f>
        <v>102</v>
      </c>
      <c r="R7779" s="29" t="n">
        <f aca="true">IF(O7779="","",O7779-TODAY())</f>
        <v>266</v>
      </c>
      <c r="S7779" s="29" t="str">
        <f aca="false">IF(C7779="&lt;&lt; vazio &gt;&gt;","VAZIA",IF(AND(O7779&lt;&gt;"",R7779&lt;0),"VENCIDO",IF(AND(O7779&lt;&gt;"",R7779&lt;=Parametros!$B$10),"PRÓX. VENCIMENTO",IF(F7779="Q","QUALIDADE",IF(F7779="S","BLOQUEADO",IF(F7779="R","RESTRITO/DEVOLUÇÃO",IF(OR(N7779="QUAR",N7779="QRES"),"QUARENTENA",IF(OR(B7779="DESCARTE",B7779="DEVOLUÇÃO"),"DESCARTE/DEVOLUÇÃO",IF(AND(D7779="",K7779&lt;&gt;""),"SEM LOTE",IF(AND(Q7779&lt;&gt;"",Q7779&gt;=Parametros!$B$11),"PARADO/SEM GIRO","OK"))))))))))</f>
        <v>PARADO/SEM GIRO</v>
      </c>
      <c r="T7779" s="29" t="n">
        <f aca="false">IF(AND($S7779="PARADO/SEM GIRO",$K7779="KG",OR(Painel!$B$5="(Todos)",A7779=Painel!$B$5)*OR(Painel!$E$5="(Todos)",P7779=Painel!$E$5)),$J7779+ROW()/10000000,"")</f>
        <v>313.6007779</v>
      </c>
      <c r="U7779" s="29" t="str">
        <f aca="false">IF(AND($S7779="VENCIDO",$K7779="KG",OR(Painel!$B$5="(Todos)",A7779=Painel!$B$5)*OR(Painel!$E$5="(Todos)",P7779=Painel!$E$5)),$J7779+ROW()/10000000,"")</f>
        <v/>
      </c>
    </row>
    <row r="7780" customFormat="false" ht="15" hidden="false" customHeight="false" outlineLevel="0" collapsed="false">
      <c r="A7780" s="29" t="s">
        <v>52</v>
      </c>
      <c r="B7780" s="29" t="s">
        <v>14468</v>
      </c>
      <c r="C7780" s="29" t="s">
        <v>198</v>
      </c>
      <c r="D7780" s="29" t="s">
        <v>3757</v>
      </c>
      <c r="E7780" s="29" t="n">
        <v>1</v>
      </c>
      <c r="F7780" s="29" t="s">
        <v>137</v>
      </c>
      <c r="G7780" s="29" t="s">
        <v>14469</v>
      </c>
      <c r="H7780" s="30" t="n">
        <v>545.4</v>
      </c>
      <c r="I7780" s="31" t="n">
        <v>46191</v>
      </c>
      <c r="J7780" s="30" t="n">
        <v>545.4</v>
      </c>
      <c r="K7780" s="29" t="s">
        <v>120</v>
      </c>
      <c r="L7780" s="29" t="s">
        <v>3759</v>
      </c>
      <c r="M7780" s="29"/>
      <c r="N7780" s="29" t="s">
        <v>122</v>
      </c>
      <c r="O7780" s="31" t="n">
        <v>46597</v>
      </c>
      <c r="P7780" s="29" t="s">
        <v>123</v>
      </c>
      <c r="Q7780" s="29" t="n">
        <f aca="false">IFERROR(VALUE(L7780),"")</f>
        <v>94</v>
      </c>
      <c r="R7780" s="29" t="n">
        <f aca="true">IF(O7780="","",O7780-TODAY())</f>
        <v>312</v>
      </c>
      <c r="S7780" s="29" t="str">
        <f aca="false">IF(C7780="&lt;&lt; vazio &gt;&gt;","VAZIA",IF(AND(O7780&lt;&gt;"",R7780&lt;0),"VENCIDO",IF(AND(O7780&lt;&gt;"",R7780&lt;=Parametros!$B$10),"PRÓX. VENCIMENTO",IF(F7780="Q","QUALIDADE",IF(F7780="S","BLOQUEADO",IF(F7780="R","RESTRITO/DEVOLUÇÃO",IF(OR(N7780="QUAR",N7780="QRES"),"QUARENTENA",IF(OR(B7780="DESCARTE",B7780="DEVOLUÇÃO"),"DESCARTE/DEVOLUÇÃO",IF(AND(D7780="",K7780&lt;&gt;""),"SEM LOTE",IF(AND(Q7780&lt;&gt;"",Q7780&gt;=Parametros!$B$11),"PARADO/SEM GIRO","OK"))))))))))</f>
        <v>BLOQUEADO</v>
      </c>
      <c r="T7780" s="29" t="str">
        <f aca="false">IF(AND($S7780="PARADO/SEM GIRO",$K7780="KG",OR(Painel!$B$5="(Todos)",A7780=Painel!$B$5)*OR(Painel!$E$5="(Todos)",P7780=Painel!$E$5)),$J7780+ROW()/10000000,"")</f>
        <v/>
      </c>
      <c r="U7780" s="29" t="str">
        <f aca="false">IF(AND($S7780="VENCIDO",$K7780="KG",OR(Painel!$B$5="(Todos)",A7780=Painel!$B$5)*OR(Painel!$E$5="(Todos)",P7780=Painel!$E$5)),$J7780+ROW()/10000000,"")</f>
        <v/>
      </c>
    </row>
    <row r="7781" customFormat="false" ht="15" hidden="false" customHeight="false" outlineLevel="0" collapsed="false">
      <c r="A7781" s="29" t="s">
        <v>52</v>
      </c>
      <c r="B7781" s="29" t="s">
        <v>14470</v>
      </c>
      <c r="C7781" s="29" t="s">
        <v>115</v>
      </c>
      <c r="D7781" s="29"/>
      <c r="E7781" s="29" t="n">
        <v>0</v>
      </c>
      <c r="F7781" s="29"/>
      <c r="G7781" s="29"/>
      <c r="H7781" s="30" t="n">
        <v>0</v>
      </c>
      <c r="I7781" s="29"/>
      <c r="J7781" s="30" t="n">
        <v>0</v>
      </c>
      <c r="K7781" s="29"/>
      <c r="L7781" s="29" t="s">
        <v>116</v>
      </c>
      <c r="M7781" s="29"/>
      <c r="N7781" s="29"/>
      <c r="O7781" s="29"/>
      <c r="P7781" s="29"/>
      <c r="Q7781" s="29" t="n">
        <f aca="false">IFERROR(VALUE(L7781),"")</f>
        <v>0</v>
      </c>
      <c r="R7781" s="29" t="str">
        <f aca="true">IF(O7781="","",O7781-TODAY())</f>
        <v/>
      </c>
      <c r="S7781" s="29" t="str">
        <f aca="false">IF(C7781="&lt;&lt; vazio &gt;&gt;","VAZIA",IF(AND(O7781&lt;&gt;"",R7781&lt;0),"VENCIDO",IF(AND(O7781&lt;&gt;"",R7781&lt;=Parametros!$B$10),"PRÓX. VENCIMENTO",IF(F7781="Q","QUALIDADE",IF(F7781="S","BLOQUEADO",IF(F7781="R","RESTRITO/DEVOLUÇÃO",IF(OR(N7781="QUAR",N7781="QRES"),"QUARENTENA",IF(OR(B7781="DESCARTE",B7781="DEVOLUÇÃO"),"DESCARTE/DEVOLUÇÃO",IF(AND(D7781="",K7781&lt;&gt;""),"SEM LOTE",IF(AND(Q7781&lt;&gt;"",Q7781&gt;=Parametros!$B$11),"PARADO/SEM GIRO","OK"))))))))))</f>
        <v>VAZIA</v>
      </c>
      <c r="T7781" s="29" t="str">
        <f aca="false">IF(AND($S7781="PARADO/SEM GIRO",$K7781="KG",OR(Painel!$B$5="(Todos)",A7781=Painel!$B$5)*OR(Painel!$E$5="(Todos)",P7781=Painel!$E$5)),$J7781+ROW()/10000000,"")</f>
        <v/>
      </c>
      <c r="U7781" s="29" t="str">
        <f aca="false">IF(AND($S7781="VENCIDO",$K7781="KG",OR(Painel!$B$5="(Todos)",A7781=Painel!$B$5)*OR(Painel!$E$5="(Todos)",P7781=Painel!$E$5)),$J7781+ROW()/10000000,"")</f>
        <v/>
      </c>
    </row>
    <row r="7782" customFormat="false" ht="15" hidden="false" customHeight="false" outlineLevel="0" collapsed="false">
      <c r="A7782" s="29" t="s">
        <v>52</v>
      </c>
      <c r="B7782" s="29" t="s">
        <v>14471</v>
      </c>
      <c r="C7782" s="29" t="s">
        <v>398</v>
      </c>
      <c r="D7782" s="29" t="s">
        <v>14456</v>
      </c>
      <c r="E7782" s="29" t="n">
        <v>1</v>
      </c>
      <c r="F7782" s="29"/>
      <c r="G7782" s="29" t="s">
        <v>14472</v>
      </c>
      <c r="H7782" s="30" t="n">
        <v>1102.5</v>
      </c>
      <c r="I7782" s="31" t="n">
        <v>46282</v>
      </c>
      <c r="J7782" s="30" t="n">
        <v>1102.5</v>
      </c>
      <c r="K7782" s="29" t="s">
        <v>120</v>
      </c>
      <c r="L7782" s="29" t="s">
        <v>400</v>
      </c>
      <c r="M7782" s="29"/>
      <c r="N7782" s="29" t="s">
        <v>134</v>
      </c>
      <c r="O7782" s="31" t="n">
        <v>46373</v>
      </c>
      <c r="P7782" s="29" t="s">
        <v>123</v>
      </c>
      <c r="Q7782" s="29" t="n">
        <f aca="false">IFERROR(VALUE(L7782),"")</f>
        <v>3</v>
      </c>
      <c r="R7782" s="29" t="n">
        <f aca="true">IF(O7782="","",O7782-TODAY())</f>
        <v>88</v>
      </c>
      <c r="S7782" s="29" t="str">
        <f aca="false">IF(C7782="&lt;&lt; vazio &gt;&gt;","VAZIA",IF(AND(O7782&lt;&gt;"",R7782&lt;0),"VENCIDO",IF(AND(O7782&lt;&gt;"",R7782&lt;=Parametros!$B$10),"PRÓX. VENCIMENTO",IF(F7782="Q","QUALIDADE",IF(F7782="S","BLOQUEADO",IF(F7782="R","RESTRITO/DEVOLUÇÃO",IF(OR(N7782="QUAR",N7782="QRES"),"QUARENTENA",IF(OR(B7782="DESCARTE",B7782="DEVOLUÇÃO"),"DESCARTE/DEVOLUÇÃO",IF(AND(D7782="",K7782&lt;&gt;""),"SEM LOTE",IF(AND(Q7782&lt;&gt;"",Q7782&gt;=Parametros!$B$11),"PARADO/SEM GIRO","OK"))))))))))</f>
        <v>OK</v>
      </c>
      <c r="T7782" s="29" t="str">
        <f aca="false">IF(AND($S7782="PARADO/SEM GIRO",$K7782="KG",OR(Painel!$B$5="(Todos)",A7782=Painel!$B$5)*OR(Painel!$E$5="(Todos)",P7782=Painel!$E$5)),$J7782+ROW()/10000000,"")</f>
        <v/>
      </c>
      <c r="U7782" s="29" t="str">
        <f aca="false">IF(AND($S7782="VENCIDO",$K7782="KG",OR(Painel!$B$5="(Todos)",A7782=Painel!$B$5)*OR(Painel!$E$5="(Todos)",P7782=Painel!$E$5)),$J7782+ROW()/10000000,"")</f>
        <v/>
      </c>
    </row>
    <row r="7783" customFormat="false" ht="15" hidden="false" customHeight="false" outlineLevel="0" collapsed="false">
      <c r="A7783" s="29" t="s">
        <v>52</v>
      </c>
      <c r="B7783" s="29" t="s">
        <v>14473</v>
      </c>
      <c r="C7783" s="29" t="s">
        <v>186</v>
      </c>
      <c r="D7783" s="29" t="s">
        <v>427</v>
      </c>
      <c r="E7783" s="29" t="n">
        <v>1</v>
      </c>
      <c r="F7783" s="29"/>
      <c r="G7783" s="29" t="s">
        <v>14474</v>
      </c>
      <c r="H7783" s="30" t="n">
        <v>80.8</v>
      </c>
      <c r="I7783" s="31" t="n">
        <v>46283</v>
      </c>
      <c r="J7783" s="30" t="n">
        <v>80.8</v>
      </c>
      <c r="K7783" s="29" t="s">
        <v>120</v>
      </c>
      <c r="L7783" s="29" t="s">
        <v>149</v>
      </c>
      <c r="M7783" s="29"/>
      <c r="N7783" s="29" t="s">
        <v>122</v>
      </c>
      <c r="O7783" s="31" t="n">
        <v>46811</v>
      </c>
      <c r="P7783" s="29" t="s">
        <v>123</v>
      </c>
      <c r="Q7783" s="29" t="n">
        <f aca="false">IFERROR(VALUE(L7783),"")</f>
        <v>12</v>
      </c>
      <c r="R7783" s="29" t="n">
        <f aca="true">IF(O7783="","",O7783-TODAY())</f>
        <v>526</v>
      </c>
      <c r="S7783" s="29" t="str">
        <f aca="false">IF(C7783="&lt;&lt; vazio &gt;&gt;","VAZIA",IF(AND(O7783&lt;&gt;"",R7783&lt;0),"VENCIDO",IF(AND(O7783&lt;&gt;"",R7783&lt;=Parametros!$B$10),"PRÓX. VENCIMENTO",IF(F7783="Q","QUALIDADE",IF(F7783="S","BLOQUEADO",IF(F7783="R","RESTRITO/DEVOLUÇÃO",IF(OR(N7783="QUAR",N7783="QRES"),"QUARENTENA",IF(OR(B7783="DESCARTE",B7783="DEVOLUÇÃO"),"DESCARTE/DEVOLUÇÃO",IF(AND(D7783="",K7783&lt;&gt;""),"SEM LOTE",IF(AND(Q7783&lt;&gt;"",Q7783&gt;=Parametros!$B$11),"PARADO/SEM GIRO","OK"))))))))))</f>
        <v>OK</v>
      </c>
      <c r="T7783" s="29" t="str">
        <f aca="false">IF(AND($S7783="PARADO/SEM GIRO",$K7783="KG",OR(Painel!$B$5="(Todos)",A7783=Painel!$B$5)*OR(Painel!$E$5="(Todos)",P7783=Painel!$E$5)),$J7783+ROW()/10000000,"")</f>
        <v/>
      </c>
      <c r="U7783" s="29" t="str">
        <f aca="false">IF(AND($S7783="VENCIDO",$K7783="KG",OR(Painel!$B$5="(Todos)",A7783=Painel!$B$5)*OR(Painel!$E$5="(Todos)",P7783=Painel!$E$5)),$J7783+ROW()/10000000,"")</f>
        <v/>
      </c>
    </row>
    <row r="7784" customFormat="false" ht="15" hidden="false" customHeight="false" outlineLevel="0" collapsed="false">
      <c r="A7784" s="29" t="s">
        <v>52</v>
      </c>
      <c r="B7784" s="29" t="s">
        <v>14475</v>
      </c>
      <c r="C7784" s="29" t="s">
        <v>473</v>
      </c>
      <c r="D7784" s="29" t="s">
        <v>1147</v>
      </c>
      <c r="E7784" s="29" t="n">
        <v>1</v>
      </c>
      <c r="F7784" s="29"/>
      <c r="G7784" s="29" t="s">
        <v>14476</v>
      </c>
      <c r="H7784" s="30" t="n">
        <v>315</v>
      </c>
      <c r="I7784" s="31" t="n">
        <v>46282</v>
      </c>
      <c r="J7784" s="30" t="n">
        <v>315</v>
      </c>
      <c r="K7784" s="29" t="s">
        <v>120</v>
      </c>
      <c r="L7784" s="29" t="s">
        <v>400</v>
      </c>
      <c r="M7784" s="29"/>
      <c r="N7784" s="29" t="s">
        <v>122</v>
      </c>
      <c r="O7784" s="31" t="n">
        <v>46822</v>
      </c>
      <c r="P7784" s="29" t="s">
        <v>123</v>
      </c>
      <c r="Q7784" s="29" t="n">
        <f aca="false">IFERROR(VALUE(L7784),"")</f>
        <v>3</v>
      </c>
      <c r="R7784" s="29" t="n">
        <f aca="true">IF(O7784="","",O7784-TODAY())</f>
        <v>537</v>
      </c>
      <c r="S7784" s="29" t="str">
        <f aca="false">IF(C7784="&lt;&lt; vazio &gt;&gt;","VAZIA",IF(AND(O7784&lt;&gt;"",R7784&lt;0),"VENCIDO",IF(AND(O7784&lt;&gt;"",R7784&lt;=Parametros!$B$10),"PRÓX. VENCIMENTO",IF(F7784="Q","QUALIDADE",IF(F7784="S","BLOQUEADO",IF(F7784="R","RESTRITO/DEVOLUÇÃO",IF(OR(N7784="QUAR",N7784="QRES"),"QUARENTENA",IF(OR(B7784="DESCARTE",B7784="DEVOLUÇÃO"),"DESCARTE/DEVOLUÇÃO",IF(AND(D7784="",K7784&lt;&gt;""),"SEM LOTE",IF(AND(Q7784&lt;&gt;"",Q7784&gt;=Parametros!$B$11),"PARADO/SEM GIRO","OK"))))))))))</f>
        <v>OK</v>
      </c>
      <c r="T7784" s="29" t="str">
        <f aca="false">IF(AND($S7784="PARADO/SEM GIRO",$K7784="KG",OR(Painel!$B$5="(Todos)",A7784=Painel!$B$5)*OR(Painel!$E$5="(Todos)",P7784=Painel!$E$5)),$J7784+ROW()/10000000,"")</f>
        <v/>
      </c>
      <c r="U7784" s="29" t="str">
        <f aca="false">IF(AND($S7784="VENCIDO",$K7784="KG",OR(Painel!$B$5="(Todos)",A7784=Painel!$B$5)*OR(Painel!$E$5="(Todos)",P7784=Painel!$E$5)),$J7784+ROW()/10000000,"")</f>
        <v/>
      </c>
    </row>
    <row r="7785" customFormat="false" ht="15" hidden="false" customHeight="false" outlineLevel="0" collapsed="false">
      <c r="A7785" s="29" t="s">
        <v>52</v>
      </c>
      <c r="B7785" s="29" t="s">
        <v>14477</v>
      </c>
      <c r="C7785" s="29" t="s">
        <v>186</v>
      </c>
      <c r="D7785" s="29" t="s">
        <v>427</v>
      </c>
      <c r="E7785" s="29" t="n">
        <v>1</v>
      </c>
      <c r="F7785" s="29"/>
      <c r="G7785" s="29" t="s">
        <v>14478</v>
      </c>
      <c r="H7785" s="30" t="n">
        <v>545.4</v>
      </c>
      <c r="I7785" s="31" t="n">
        <v>46273</v>
      </c>
      <c r="J7785" s="30" t="n">
        <v>545.4</v>
      </c>
      <c r="K7785" s="29" t="s">
        <v>120</v>
      </c>
      <c r="L7785" s="29" t="s">
        <v>149</v>
      </c>
      <c r="M7785" s="29"/>
      <c r="N7785" s="29" t="s">
        <v>122</v>
      </c>
      <c r="O7785" s="31" t="n">
        <v>46811</v>
      </c>
      <c r="P7785" s="29" t="s">
        <v>123</v>
      </c>
      <c r="Q7785" s="29" t="n">
        <f aca="false">IFERROR(VALUE(L7785),"")</f>
        <v>12</v>
      </c>
      <c r="R7785" s="29" t="n">
        <f aca="true">IF(O7785="","",O7785-TODAY())</f>
        <v>526</v>
      </c>
      <c r="S7785" s="29" t="str">
        <f aca="false">IF(C7785="&lt;&lt; vazio &gt;&gt;","VAZIA",IF(AND(O7785&lt;&gt;"",R7785&lt;0),"VENCIDO",IF(AND(O7785&lt;&gt;"",R7785&lt;=Parametros!$B$10),"PRÓX. VENCIMENTO",IF(F7785="Q","QUALIDADE",IF(F7785="S","BLOQUEADO",IF(F7785="R","RESTRITO/DEVOLUÇÃO",IF(OR(N7785="QUAR",N7785="QRES"),"QUARENTENA",IF(OR(B7785="DESCARTE",B7785="DEVOLUÇÃO"),"DESCARTE/DEVOLUÇÃO",IF(AND(D7785="",K7785&lt;&gt;""),"SEM LOTE",IF(AND(Q7785&lt;&gt;"",Q7785&gt;=Parametros!$B$11),"PARADO/SEM GIRO","OK"))))))))))</f>
        <v>OK</v>
      </c>
      <c r="T7785" s="29" t="str">
        <f aca="false">IF(AND($S7785="PARADO/SEM GIRO",$K7785="KG",OR(Painel!$B$5="(Todos)",A7785=Painel!$B$5)*OR(Painel!$E$5="(Todos)",P7785=Painel!$E$5)),$J7785+ROW()/10000000,"")</f>
        <v/>
      </c>
      <c r="U7785" s="29" t="str">
        <f aca="false">IF(AND($S7785="VENCIDO",$K7785="KG",OR(Painel!$B$5="(Todos)",A7785=Painel!$B$5)*OR(Painel!$E$5="(Todos)",P7785=Painel!$E$5)),$J7785+ROW()/10000000,"")</f>
        <v/>
      </c>
    </row>
    <row r="7786" customFormat="false" ht="15" hidden="false" customHeight="false" outlineLevel="0" collapsed="false">
      <c r="A7786" s="29" t="s">
        <v>52</v>
      </c>
      <c r="B7786" s="29" t="s">
        <v>14479</v>
      </c>
      <c r="C7786" s="29" t="s">
        <v>115</v>
      </c>
      <c r="D7786" s="29"/>
      <c r="E7786" s="29" t="n">
        <v>0</v>
      </c>
      <c r="F7786" s="29"/>
      <c r="G7786" s="29"/>
      <c r="H7786" s="30" t="n">
        <v>0</v>
      </c>
      <c r="I7786" s="29"/>
      <c r="J7786" s="30" t="n">
        <v>0</v>
      </c>
      <c r="K7786" s="29"/>
      <c r="L7786" s="29" t="s">
        <v>116</v>
      </c>
      <c r="M7786" s="29"/>
      <c r="N7786" s="29"/>
      <c r="O7786" s="29"/>
      <c r="P7786" s="29"/>
      <c r="Q7786" s="29" t="n">
        <f aca="false">IFERROR(VALUE(L7786),"")</f>
        <v>0</v>
      </c>
      <c r="R7786" s="29" t="str">
        <f aca="true">IF(O7786="","",O7786-TODAY())</f>
        <v/>
      </c>
      <c r="S7786" s="29" t="str">
        <f aca="false">IF(C7786="&lt;&lt; vazio &gt;&gt;","VAZIA",IF(AND(O7786&lt;&gt;"",R7786&lt;0),"VENCIDO",IF(AND(O7786&lt;&gt;"",R7786&lt;=Parametros!$B$10),"PRÓX. VENCIMENTO",IF(F7786="Q","QUALIDADE",IF(F7786="S","BLOQUEADO",IF(F7786="R","RESTRITO/DEVOLUÇÃO",IF(OR(N7786="QUAR",N7786="QRES"),"QUARENTENA",IF(OR(B7786="DESCARTE",B7786="DEVOLUÇÃO"),"DESCARTE/DEVOLUÇÃO",IF(AND(D7786="",K7786&lt;&gt;""),"SEM LOTE",IF(AND(Q7786&lt;&gt;"",Q7786&gt;=Parametros!$B$11),"PARADO/SEM GIRO","OK"))))))))))</f>
        <v>VAZIA</v>
      </c>
      <c r="T7786" s="29" t="str">
        <f aca="false">IF(AND($S7786="PARADO/SEM GIRO",$K7786="KG",OR(Painel!$B$5="(Todos)",A7786=Painel!$B$5)*OR(Painel!$E$5="(Todos)",P7786=Painel!$E$5)),$J7786+ROW()/10000000,"")</f>
        <v/>
      </c>
      <c r="U7786" s="29" t="str">
        <f aca="false">IF(AND($S7786="VENCIDO",$K7786="KG",OR(Painel!$B$5="(Todos)",A7786=Painel!$B$5)*OR(Painel!$E$5="(Todos)",P7786=Painel!$E$5)),$J7786+ROW()/10000000,"")</f>
        <v/>
      </c>
    </row>
    <row r="7787" customFormat="false" ht="15" hidden="false" customHeight="false" outlineLevel="0" collapsed="false">
      <c r="A7787" s="29" t="s">
        <v>52</v>
      </c>
      <c r="B7787" s="29" t="s">
        <v>14480</v>
      </c>
      <c r="C7787" s="29" t="s">
        <v>115</v>
      </c>
      <c r="D7787" s="29"/>
      <c r="E7787" s="29" t="n">
        <v>0</v>
      </c>
      <c r="F7787" s="29"/>
      <c r="G7787" s="29"/>
      <c r="H7787" s="30" t="n">
        <v>0</v>
      </c>
      <c r="I7787" s="29"/>
      <c r="J7787" s="30" t="n">
        <v>0</v>
      </c>
      <c r="K7787" s="29"/>
      <c r="L7787" s="29" t="s">
        <v>116</v>
      </c>
      <c r="M7787" s="29"/>
      <c r="N7787" s="29"/>
      <c r="O7787" s="29"/>
      <c r="P7787" s="29"/>
      <c r="Q7787" s="29" t="n">
        <f aca="false">IFERROR(VALUE(L7787),"")</f>
        <v>0</v>
      </c>
      <c r="R7787" s="29" t="str">
        <f aca="true">IF(O7787="","",O7787-TODAY())</f>
        <v/>
      </c>
      <c r="S7787" s="29" t="str">
        <f aca="false">IF(C7787="&lt;&lt; vazio &gt;&gt;","VAZIA",IF(AND(O7787&lt;&gt;"",R7787&lt;0),"VENCIDO",IF(AND(O7787&lt;&gt;"",R7787&lt;=Parametros!$B$10),"PRÓX. VENCIMENTO",IF(F7787="Q","QUALIDADE",IF(F7787="S","BLOQUEADO",IF(F7787="R","RESTRITO/DEVOLUÇÃO",IF(OR(N7787="QUAR",N7787="QRES"),"QUARENTENA",IF(OR(B7787="DESCARTE",B7787="DEVOLUÇÃO"),"DESCARTE/DEVOLUÇÃO",IF(AND(D7787="",K7787&lt;&gt;""),"SEM LOTE",IF(AND(Q7787&lt;&gt;"",Q7787&gt;=Parametros!$B$11),"PARADO/SEM GIRO","OK"))))))))))</f>
        <v>VAZIA</v>
      </c>
      <c r="T7787" s="29" t="str">
        <f aca="false">IF(AND($S7787="PARADO/SEM GIRO",$K7787="KG",OR(Painel!$B$5="(Todos)",A7787=Painel!$B$5)*OR(Painel!$E$5="(Todos)",P7787=Painel!$E$5)),$J7787+ROW()/10000000,"")</f>
        <v/>
      </c>
      <c r="U7787" s="29" t="str">
        <f aca="false">IF(AND($S7787="VENCIDO",$K7787="KG",OR(Painel!$B$5="(Todos)",A7787=Painel!$B$5)*OR(Painel!$E$5="(Todos)",P7787=Painel!$E$5)),$J7787+ROW()/10000000,"")</f>
        <v/>
      </c>
    </row>
    <row r="7788" customFormat="false" ht="15" hidden="false" customHeight="false" outlineLevel="0" collapsed="false">
      <c r="A7788" s="29" t="s">
        <v>52</v>
      </c>
      <c r="B7788" s="29" t="s">
        <v>14481</v>
      </c>
      <c r="C7788" s="29" t="s">
        <v>219</v>
      </c>
      <c r="D7788" s="29" t="s">
        <v>4916</v>
      </c>
      <c r="E7788" s="29" t="n">
        <v>1</v>
      </c>
      <c r="F7788" s="29"/>
      <c r="G7788" s="29" t="s">
        <v>14482</v>
      </c>
      <c r="H7788" s="30" t="n">
        <v>700</v>
      </c>
      <c r="I7788" s="31" t="n">
        <v>46283</v>
      </c>
      <c r="J7788" s="30" t="n">
        <v>700</v>
      </c>
      <c r="K7788" s="29" t="s">
        <v>120</v>
      </c>
      <c r="L7788" s="29" t="s">
        <v>1272</v>
      </c>
      <c r="M7788" s="29"/>
      <c r="N7788" s="29" t="s">
        <v>122</v>
      </c>
      <c r="O7788" s="31" t="n">
        <v>46760</v>
      </c>
      <c r="P7788" s="29" t="s">
        <v>123</v>
      </c>
      <c r="Q7788" s="29" t="n">
        <f aca="false">IFERROR(VALUE(L7788),"")</f>
        <v>81</v>
      </c>
      <c r="R7788" s="29" t="n">
        <f aca="true">IF(O7788="","",O7788-TODAY())</f>
        <v>475</v>
      </c>
      <c r="S7788" s="29" t="str">
        <f aca="false">IF(C7788="&lt;&lt; vazio &gt;&gt;","VAZIA",IF(AND(O7788&lt;&gt;"",R7788&lt;0),"VENCIDO",IF(AND(O7788&lt;&gt;"",R7788&lt;=Parametros!$B$10),"PRÓX. VENCIMENTO",IF(F7788="Q","QUALIDADE",IF(F7788="S","BLOQUEADO",IF(F7788="R","RESTRITO/DEVOLUÇÃO",IF(OR(N7788="QUAR",N7788="QRES"),"QUARENTENA",IF(OR(B7788="DESCARTE",B7788="DEVOLUÇÃO"),"DESCARTE/DEVOLUÇÃO",IF(AND(D7788="",K7788&lt;&gt;""),"SEM LOTE",IF(AND(Q7788&lt;&gt;"",Q7788&gt;=Parametros!$B$11),"PARADO/SEM GIRO","OK"))))))))))</f>
        <v>OK</v>
      </c>
      <c r="T7788" s="29" t="str">
        <f aca="false">IF(AND($S7788="PARADO/SEM GIRO",$K7788="KG",OR(Painel!$B$5="(Todos)",A7788=Painel!$B$5)*OR(Painel!$E$5="(Todos)",P7788=Painel!$E$5)),$J7788+ROW()/10000000,"")</f>
        <v/>
      </c>
      <c r="U7788" s="29" t="str">
        <f aca="false">IF(AND($S7788="VENCIDO",$K7788="KG",OR(Painel!$B$5="(Todos)",A7788=Painel!$B$5)*OR(Painel!$E$5="(Todos)",P7788=Painel!$E$5)),$J7788+ROW()/10000000,"")</f>
        <v/>
      </c>
    </row>
    <row r="7789" customFormat="false" ht="15" hidden="false" customHeight="false" outlineLevel="0" collapsed="false">
      <c r="A7789" s="29" t="s">
        <v>52</v>
      </c>
      <c r="B7789" s="29" t="s">
        <v>14483</v>
      </c>
      <c r="C7789" s="29" t="s">
        <v>219</v>
      </c>
      <c r="D7789" s="29" t="s">
        <v>220</v>
      </c>
      <c r="E7789" s="29" t="n">
        <v>1</v>
      </c>
      <c r="F7789" s="29"/>
      <c r="G7789" s="29" t="s">
        <v>14484</v>
      </c>
      <c r="H7789" s="30" t="n">
        <v>700</v>
      </c>
      <c r="I7789" s="31" t="n">
        <v>46183</v>
      </c>
      <c r="J7789" s="30" t="n">
        <v>700</v>
      </c>
      <c r="K7789" s="29" t="s">
        <v>120</v>
      </c>
      <c r="L7789" s="29" t="s">
        <v>1096</v>
      </c>
      <c r="M7789" s="29"/>
      <c r="N7789" s="29" t="s">
        <v>122</v>
      </c>
      <c r="O7789" s="31" t="n">
        <v>46896</v>
      </c>
      <c r="P7789" s="29" t="s">
        <v>123</v>
      </c>
      <c r="Q7789" s="29" t="n">
        <f aca="false">IFERROR(VALUE(L7789),"")</f>
        <v>102</v>
      </c>
      <c r="R7789" s="29" t="n">
        <f aca="true">IF(O7789="","",O7789-TODAY())</f>
        <v>611</v>
      </c>
      <c r="S7789" s="29" t="str">
        <f aca="false">IF(C7789="&lt;&lt; vazio &gt;&gt;","VAZIA",IF(AND(O7789&lt;&gt;"",R7789&lt;0),"VENCIDO",IF(AND(O7789&lt;&gt;"",R7789&lt;=Parametros!$B$10),"PRÓX. VENCIMENTO",IF(F7789="Q","QUALIDADE",IF(F7789="S","BLOQUEADO",IF(F7789="R","RESTRITO/DEVOLUÇÃO",IF(OR(N7789="QUAR",N7789="QRES"),"QUARENTENA",IF(OR(B7789="DESCARTE",B7789="DEVOLUÇÃO"),"DESCARTE/DEVOLUÇÃO",IF(AND(D7789="",K7789&lt;&gt;""),"SEM LOTE",IF(AND(Q7789&lt;&gt;"",Q7789&gt;=Parametros!$B$11),"PARADO/SEM GIRO","OK"))))))))))</f>
        <v>PARADO/SEM GIRO</v>
      </c>
      <c r="T7789" s="29" t="n">
        <f aca="false">IF(AND($S7789="PARADO/SEM GIRO",$K7789="KG",OR(Painel!$B$5="(Todos)",A7789=Painel!$B$5)*OR(Painel!$E$5="(Todos)",P7789=Painel!$E$5)),$J7789+ROW()/10000000,"")</f>
        <v>700.0007789</v>
      </c>
      <c r="U7789" s="29" t="str">
        <f aca="false">IF(AND($S7789="VENCIDO",$K7789="KG",OR(Painel!$B$5="(Todos)",A7789=Painel!$B$5)*OR(Painel!$E$5="(Todos)",P7789=Painel!$E$5)),$J7789+ROW()/10000000,"")</f>
        <v/>
      </c>
    </row>
    <row r="7790" customFormat="false" ht="15" hidden="false" customHeight="false" outlineLevel="0" collapsed="false">
      <c r="A7790" s="29" t="s">
        <v>52</v>
      </c>
      <c r="B7790" s="29" t="s">
        <v>14485</v>
      </c>
      <c r="C7790" s="29" t="s">
        <v>115</v>
      </c>
      <c r="D7790" s="29"/>
      <c r="E7790" s="29" t="n">
        <v>0</v>
      </c>
      <c r="F7790" s="29"/>
      <c r="G7790" s="29"/>
      <c r="H7790" s="30" t="n">
        <v>0</v>
      </c>
      <c r="I7790" s="29"/>
      <c r="J7790" s="30" t="n">
        <v>0</v>
      </c>
      <c r="K7790" s="29"/>
      <c r="L7790" s="29" t="s">
        <v>116</v>
      </c>
      <c r="M7790" s="29"/>
      <c r="N7790" s="29"/>
      <c r="O7790" s="29"/>
      <c r="P7790" s="29"/>
      <c r="Q7790" s="29" t="n">
        <f aca="false">IFERROR(VALUE(L7790),"")</f>
        <v>0</v>
      </c>
      <c r="R7790" s="29" t="str">
        <f aca="true">IF(O7790="","",O7790-TODAY())</f>
        <v/>
      </c>
      <c r="S7790" s="29" t="str">
        <f aca="false">IF(C7790="&lt;&lt; vazio &gt;&gt;","VAZIA",IF(AND(O7790&lt;&gt;"",R7790&lt;0),"VENCIDO",IF(AND(O7790&lt;&gt;"",R7790&lt;=Parametros!$B$10),"PRÓX. VENCIMENTO",IF(F7790="Q","QUALIDADE",IF(F7790="S","BLOQUEADO",IF(F7790="R","RESTRITO/DEVOLUÇÃO",IF(OR(N7790="QUAR",N7790="QRES"),"QUARENTENA",IF(OR(B7790="DESCARTE",B7790="DEVOLUÇÃO"),"DESCARTE/DEVOLUÇÃO",IF(AND(D7790="",K7790&lt;&gt;""),"SEM LOTE",IF(AND(Q7790&lt;&gt;"",Q7790&gt;=Parametros!$B$11),"PARADO/SEM GIRO","OK"))))))))))</f>
        <v>VAZIA</v>
      </c>
      <c r="T7790" s="29" t="str">
        <f aca="false">IF(AND($S7790="PARADO/SEM GIRO",$K7790="KG",OR(Painel!$B$5="(Todos)",A7790=Painel!$B$5)*OR(Painel!$E$5="(Todos)",P7790=Painel!$E$5)),$J7790+ROW()/10000000,"")</f>
        <v/>
      </c>
      <c r="U7790" s="29" t="str">
        <f aca="false">IF(AND($S7790="VENCIDO",$K7790="KG",OR(Painel!$B$5="(Todos)",A7790=Painel!$B$5)*OR(Painel!$E$5="(Todos)",P7790=Painel!$E$5)),$J7790+ROW()/10000000,"")</f>
        <v/>
      </c>
    </row>
    <row r="7791" customFormat="false" ht="15" hidden="false" customHeight="false" outlineLevel="0" collapsed="false">
      <c r="A7791" s="29" t="s">
        <v>52</v>
      </c>
      <c r="B7791" s="29" t="s">
        <v>14486</v>
      </c>
      <c r="C7791" s="29" t="s">
        <v>115</v>
      </c>
      <c r="D7791" s="29"/>
      <c r="E7791" s="29" t="n">
        <v>0</v>
      </c>
      <c r="F7791" s="29"/>
      <c r="G7791" s="29"/>
      <c r="H7791" s="30" t="n">
        <v>0</v>
      </c>
      <c r="I7791" s="29"/>
      <c r="J7791" s="30" t="n">
        <v>0</v>
      </c>
      <c r="K7791" s="29"/>
      <c r="L7791" s="29" t="s">
        <v>116</v>
      </c>
      <c r="M7791" s="29"/>
      <c r="N7791" s="29"/>
      <c r="O7791" s="29"/>
      <c r="P7791" s="29"/>
      <c r="Q7791" s="29" t="n">
        <f aca="false">IFERROR(VALUE(L7791),"")</f>
        <v>0</v>
      </c>
      <c r="R7791" s="29" t="str">
        <f aca="true">IF(O7791="","",O7791-TODAY())</f>
        <v/>
      </c>
      <c r="S7791" s="29" t="str">
        <f aca="false">IF(C7791="&lt;&lt; vazio &gt;&gt;","VAZIA",IF(AND(O7791&lt;&gt;"",R7791&lt;0),"VENCIDO",IF(AND(O7791&lt;&gt;"",R7791&lt;=Parametros!$B$10),"PRÓX. VENCIMENTO",IF(F7791="Q","QUALIDADE",IF(F7791="S","BLOQUEADO",IF(F7791="R","RESTRITO/DEVOLUÇÃO",IF(OR(N7791="QUAR",N7791="QRES"),"QUARENTENA",IF(OR(B7791="DESCARTE",B7791="DEVOLUÇÃO"),"DESCARTE/DEVOLUÇÃO",IF(AND(D7791="",K7791&lt;&gt;""),"SEM LOTE",IF(AND(Q7791&lt;&gt;"",Q7791&gt;=Parametros!$B$11),"PARADO/SEM GIRO","OK"))))))))))</f>
        <v>VAZIA</v>
      </c>
      <c r="T7791" s="29" t="str">
        <f aca="false">IF(AND($S7791="PARADO/SEM GIRO",$K7791="KG",OR(Painel!$B$5="(Todos)",A7791=Painel!$B$5)*OR(Painel!$E$5="(Todos)",P7791=Painel!$E$5)),$J7791+ROW()/10000000,"")</f>
        <v/>
      </c>
      <c r="U7791" s="29" t="str">
        <f aca="false">IF(AND($S7791="VENCIDO",$K7791="KG",OR(Painel!$B$5="(Todos)",A7791=Painel!$B$5)*OR(Painel!$E$5="(Todos)",P7791=Painel!$E$5)),$J7791+ROW()/10000000,"")</f>
        <v/>
      </c>
    </row>
    <row r="7792" customFormat="false" ht="15" hidden="false" customHeight="false" outlineLevel="0" collapsed="false">
      <c r="A7792" s="29" t="s">
        <v>52</v>
      </c>
      <c r="B7792" s="29" t="s">
        <v>14487</v>
      </c>
      <c r="C7792" s="29" t="s">
        <v>115</v>
      </c>
      <c r="D7792" s="29"/>
      <c r="E7792" s="29" t="n">
        <v>0</v>
      </c>
      <c r="F7792" s="29"/>
      <c r="G7792" s="29"/>
      <c r="H7792" s="30" t="n">
        <v>0</v>
      </c>
      <c r="I7792" s="29"/>
      <c r="J7792" s="30" t="n">
        <v>0</v>
      </c>
      <c r="K7792" s="29"/>
      <c r="L7792" s="29" t="s">
        <v>116</v>
      </c>
      <c r="M7792" s="29"/>
      <c r="N7792" s="29"/>
      <c r="O7792" s="29"/>
      <c r="P7792" s="29"/>
      <c r="Q7792" s="29" t="n">
        <f aca="false">IFERROR(VALUE(L7792),"")</f>
        <v>0</v>
      </c>
      <c r="R7792" s="29" t="str">
        <f aca="true">IF(O7792="","",O7792-TODAY())</f>
        <v/>
      </c>
      <c r="S7792" s="29" t="str">
        <f aca="false">IF(C7792="&lt;&lt; vazio &gt;&gt;","VAZIA",IF(AND(O7792&lt;&gt;"",R7792&lt;0),"VENCIDO",IF(AND(O7792&lt;&gt;"",R7792&lt;=Parametros!$B$10),"PRÓX. VENCIMENTO",IF(F7792="Q","QUALIDADE",IF(F7792="S","BLOQUEADO",IF(F7792="R","RESTRITO/DEVOLUÇÃO",IF(OR(N7792="QUAR",N7792="QRES"),"QUARENTENA",IF(OR(B7792="DESCARTE",B7792="DEVOLUÇÃO"),"DESCARTE/DEVOLUÇÃO",IF(AND(D7792="",K7792&lt;&gt;""),"SEM LOTE",IF(AND(Q7792&lt;&gt;"",Q7792&gt;=Parametros!$B$11),"PARADO/SEM GIRO","OK"))))))))))</f>
        <v>VAZIA</v>
      </c>
      <c r="T7792" s="29" t="str">
        <f aca="false">IF(AND($S7792="PARADO/SEM GIRO",$K7792="KG",OR(Painel!$B$5="(Todos)",A7792=Painel!$B$5)*OR(Painel!$E$5="(Todos)",P7792=Painel!$E$5)),$J7792+ROW()/10000000,"")</f>
        <v/>
      </c>
      <c r="U7792" s="29" t="str">
        <f aca="false">IF(AND($S7792="VENCIDO",$K7792="KG",OR(Painel!$B$5="(Todos)",A7792=Painel!$B$5)*OR(Painel!$E$5="(Todos)",P7792=Painel!$E$5)),$J7792+ROW()/10000000,"")</f>
        <v/>
      </c>
    </row>
    <row r="7793" customFormat="false" ht="15" hidden="false" customHeight="false" outlineLevel="0" collapsed="false">
      <c r="A7793" s="29" t="s">
        <v>52</v>
      </c>
      <c r="B7793" s="29" t="s">
        <v>14488</v>
      </c>
      <c r="C7793" s="29" t="s">
        <v>278</v>
      </c>
      <c r="D7793" s="29" t="s">
        <v>4946</v>
      </c>
      <c r="E7793" s="29" t="n">
        <v>1</v>
      </c>
      <c r="F7793" s="29"/>
      <c r="G7793" s="29" t="s">
        <v>14489</v>
      </c>
      <c r="H7793" s="30" t="n">
        <v>545.4</v>
      </c>
      <c r="I7793" s="31" t="n">
        <v>46185</v>
      </c>
      <c r="J7793" s="30" t="n">
        <v>545.4</v>
      </c>
      <c r="K7793" s="29" t="s">
        <v>120</v>
      </c>
      <c r="L7793" s="29" t="s">
        <v>1617</v>
      </c>
      <c r="M7793" s="29"/>
      <c r="N7793" s="29" t="s">
        <v>122</v>
      </c>
      <c r="O7793" s="31" t="n">
        <v>46721</v>
      </c>
      <c r="P7793" s="29" t="s">
        <v>123</v>
      </c>
      <c r="Q7793" s="29" t="n">
        <f aca="false">IFERROR(VALUE(L7793),"")</f>
        <v>100</v>
      </c>
      <c r="R7793" s="29" t="n">
        <f aca="true">IF(O7793="","",O7793-TODAY())</f>
        <v>436</v>
      </c>
      <c r="S7793" s="29" t="str">
        <f aca="false">IF(C7793="&lt;&lt; vazio &gt;&gt;","VAZIA",IF(AND(O7793&lt;&gt;"",R7793&lt;0),"VENCIDO",IF(AND(O7793&lt;&gt;"",R7793&lt;=Parametros!$B$10),"PRÓX. VENCIMENTO",IF(F7793="Q","QUALIDADE",IF(F7793="S","BLOQUEADO",IF(F7793="R","RESTRITO/DEVOLUÇÃO",IF(OR(N7793="QUAR",N7793="QRES"),"QUARENTENA",IF(OR(B7793="DESCARTE",B7793="DEVOLUÇÃO"),"DESCARTE/DEVOLUÇÃO",IF(AND(D7793="",K7793&lt;&gt;""),"SEM LOTE",IF(AND(Q7793&lt;&gt;"",Q7793&gt;=Parametros!$B$11),"PARADO/SEM GIRO","OK"))))))))))</f>
        <v>PARADO/SEM GIRO</v>
      </c>
      <c r="T7793" s="29" t="n">
        <f aca="false">IF(AND($S7793="PARADO/SEM GIRO",$K7793="KG",OR(Painel!$B$5="(Todos)",A7793=Painel!$B$5)*OR(Painel!$E$5="(Todos)",P7793=Painel!$E$5)),$J7793+ROW()/10000000,"")</f>
        <v>545.4007793</v>
      </c>
      <c r="U7793" s="29" t="str">
        <f aca="false">IF(AND($S7793="VENCIDO",$K7793="KG",OR(Painel!$B$5="(Todos)",A7793=Painel!$B$5)*OR(Painel!$E$5="(Todos)",P7793=Painel!$E$5)),$J7793+ROW()/10000000,"")</f>
        <v/>
      </c>
    </row>
    <row r="7794" customFormat="false" ht="15" hidden="false" customHeight="false" outlineLevel="0" collapsed="false">
      <c r="A7794" s="29" t="s">
        <v>52</v>
      </c>
      <c r="B7794" s="29" t="s">
        <v>14490</v>
      </c>
      <c r="C7794" s="29" t="s">
        <v>219</v>
      </c>
      <c r="D7794" s="29" t="s">
        <v>14491</v>
      </c>
      <c r="E7794" s="29" t="n">
        <v>1</v>
      </c>
      <c r="F7794" s="29"/>
      <c r="G7794" s="29" t="s">
        <v>14492</v>
      </c>
      <c r="H7794" s="30" t="n">
        <v>700</v>
      </c>
      <c r="I7794" s="31" t="n">
        <v>46186</v>
      </c>
      <c r="J7794" s="30" t="n">
        <v>700</v>
      </c>
      <c r="K7794" s="29" t="s">
        <v>120</v>
      </c>
      <c r="L7794" s="29" t="s">
        <v>14493</v>
      </c>
      <c r="M7794" s="29"/>
      <c r="N7794" s="29" t="s">
        <v>122</v>
      </c>
      <c r="O7794" s="31" t="n">
        <v>46897</v>
      </c>
      <c r="P7794" s="29" t="s">
        <v>123</v>
      </c>
      <c r="Q7794" s="29" t="n">
        <f aca="false">IFERROR(VALUE(L7794),"")</f>
        <v>99</v>
      </c>
      <c r="R7794" s="29" t="n">
        <f aca="true">IF(O7794="","",O7794-TODAY())</f>
        <v>612</v>
      </c>
      <c r="S7794" s="29" t="str">
        <f aca="false">IF(C7794="&lt;&lt; vazio &gt;&gt;","VAZIA",IF(AND(O7794&lt;&gt;"",R7794&lt;0),"VENCIDO",IF(AND(O7794&lt;&gt;"",R7794&lt;=Parametros!$B$10),"PRÓX. VENCIMENTO",IF(F7794="Q","QUALIDADE",IF(F7794="S","BLOQUEADO",IF(F7794="R","RESTRITO/DEVOLUÇÃO",IF(OR(N7794="QUAR",N7794="QRES"),"QUARENTENA",IF(OR(B7794="DESCARTE",B7794="DEVOLUÇÃO"),"DESCARTE/DEVOLUÇÃO",IF(AND(D7794="",K7794&lt;&gt;""),"SEM LOTE",IF(AND(Q7794&lt;&gt;"",Q7794&gt;=Parametros!$B$11),"PARADO/SEM GIRO","OK"))))))))))</f>
        <v>PARADO/SEM GIRO</v>
      </c>
      <c r="T7794" s="29" t="n">
        <f aca="false">IF(AND($S7794="PARADO/SEM GIRO",$K7794="KG",OR(Painel!$B$5="(Todos)",A7794=Painel!$B$5)*OR(Painel!$E$5="(Todos)",P7794=Painel!$E$5)),$J7794+ROW()/10000000,"")</f>
        <v>700.0007794</v>
      </c>
      <c r="U7794" s="29" t="str">
        <f aca="false">IF(AND($S7794="VENCIDO",$K7794="KG",OR(Painel!$B$5="(Todos)",A7794=Painel!$B$5)*OR(Painel!$E$5="(Todos)",P7794=Painel!$E$5)),$J7794+ROW()/10000000,"")</f>
        <v/>
      </c>
    </row>
    <row r="7795" customFormat="false" ht="15" hidden="false" customHeight="false" outlineLevel="0" collapsed="false">
      <c r="A7795" s="29" t="s">
        <v>52</v>
      </c>
      <c r="B7795" s="29" t="s">
        <v>14494</v>
      </c>
      <c r="C7795" s="29" t="s">
        <v>691</v>
      </c>
      <c r="D7795" s="29" t="s">
        <v>14495</v>
      </c>
      <c r="E7795" s="29" t="n">
        <v>1</v>
      </c>
      <c r="F7795" s="29"/>
      <c r="G7795" s="29" t="s">
        <v>14496</v>
      </c>
      <c r="H7795" s="30" t="n">
        <v>960</v>
      </c>
      <c r="I7795" s="31" t="n">
        <v>46037</v>
      </c>
      <c r="J7795" s="30" t="n">
        <v>960</v>
      </c>
      <c r="K7795" s="29" t="s">
        <v>120</v>
      </c>
      <c r="L7795" s="29" t="s">
        <v>14497</v>
      </c>
      <c r="M7795" s="29"/>
      <c r="N7795" s="29" t="s">
        <v>122</v>
      </c>
      <c r="O7795" s="31" t="n">
        <v>46332</v>
      </c>
      <c r="P7795" s="29" t="s">
        <v>123</v>
      </c>
      <c r="Q7795" s="29" t="n">
        <f aca="false">IFERROR(VALUE(L7795),"")</f>
        <v>248</v>
      </c>
      <c r="R7795" s="29" t="n">
        <f aca="true">IF(O7795="","",O7795-TODAY())</f>
        <v>47</v>
      </c>
      <c r="S7795" s="29" t="str">
        <f aca="false">IF(C7795="&lt;&lt; vazio &gt;&gt;","VAZIA",IF(AND(O7795&lt;&gt;"",R7795&lt;0),"VENCIDO",IF(AND(O7795&lt;&gt;"",R7795&lt;=Parametros!$B$10),"PRÓX. VENCIMENTO",IF(F7795="Q","QUALIDADE",IF(F7795="S","BLOQUEADO",IF(F7795="R","RESTRITO/DEVOLUÇÃO",IF(OR(N7795="QUAR",N7795="QRES"),"QUARENTENA",IF(OR(B7795="DESCARTE",B7795="DEVOLUÇÃO"),"DESCARTE/DEVOLUÇÃO",IF(AND(D7795="",K7795&lt;&gt;""),"SEM LOTE",IF(AND(Q7795&lt;&gt;"",Q7795&gt;=Parametros!$B$11),"PARADO/SEM GIRO","OK"))))))))))</f>
        <v>PRÓX. VENCIMENTO</v>
      </c>
      <c r="T7795" s="29" t="str">
        <f aca="false">IF(AND($S7795="PARADO/SEM GIRO",$K7795="KG",OR(Painel!$B$5="(Todos)",A7795=Painel!$B$5)*OR(Painel!$E$5="(Todos)",P7795=Painel!$E$5)),$J7795+ROW()/10000000,"")</f>
        <v/>
      </c>
      <c r="U7795" s="29" t="str">
        <f aca="false">IF(AND($S7795="VENCIDO",$K7795="KG",OR(Painel!$B$5="(Todos)",A7795=Painel!$B$5)*OR(Painel!$E$5="(Todos)",P7795=Painel!$E$5)),$J7795+ROW()/10000000,"")</f>
        <v/>
      </c>
    </row>
    <row r="7796" customFormat="false" ht="15" hidden="false" customHeight="false" outlineLevel="0" collapsed="false">
      <c r="A7796" s="29" t="s">
        <v>52</v>
      </c>
      <c r="B7796" s="29" t="s">
        <v>14498</v>
      </c>
      <c r="C7796" s="29" t="s">
        <v>115</v>
      </c>
      <c r="D7796" s="29"/>
      <c r="E7796" s="29" t="n">
        <v>0</v>
      </c>
      <c r="F7796" s="29"/>
      <c r="G7796" s="29"/>
      <c r="H7796" s="30" t="n">
        <v>0</v>
      </c>
      <c r="I7796" s="29"/>
      <c r="J7796" s="30" t="n">
        <v>0</v>
      </c>
      <c r="K7796" s="29"/>
      <c r="L7796" s="29" t="s">
        <v>116</v>
      </c>
      <c r="M7796" s="29"/>
      <c r="N7796" s="29"/>
      <c r="O7796" s="29"/>
      <c r="P7796" s="29"/>
      <c r="Q7796" s="29" t="n">
        <f aca="false">IFERROR(VALUE(L7796),"")</f>
        <v>0</v>
      </c>
      <c r="R7796" s="29" t="str">
        <f aca="true">IF(O7796="","",O7796-TODAY())</f>
        <v/>
      </c>
      <c r="S7796" s="29" t="str">
        <f aca="false">IF(C7796="&lt;&lt; vazio &gt;&gt;","VAZIA",IF(AND(O7796&lt;&gt;"",R7796&lt;0),"VENCIDO",IF(AND(O7796&lt;&gt;"",R7796&lt;=Parametros!$B$10),"PRÓX. VENCIMENTO",IF(F7796="Q","QUALIDADE",IF(F7796="S","BLOQUEADO",IF(F7796="R","RESTRITO/DEVOLUÇÃO",IF(OR(N7796="QUAR",N7796="QRES"),"QUARENTENA",IF(OR(B7796="DESCARTE",B7796="DEVOLUÇÃO"),"DESCARTE/DEVOLUÇÃO",IF(AND(D7796="",K7796&lt;&gt;""),"SEM LOTE",IF(AND(Q7796&lt;&gt;"",Q7796&gt;=Parametros!$B$11),"PARADO/SEM GIRO","OK"))))))))))</f>
        <v>VAZIA</v>
      </c>
      <c r="T7796" s="29" t="str">
        <f aca="false">IF(AND($S7796="PARADO/SEM GIRO",$K7796="KG",OR(Painel!$B$5="(Todos)",A7796=Painel!$B$5)*OR(Painel!$E$5="(Todos)",P7796=Painel!$E$5)),$J7796+ROW()/10000000,"")</f>
        <v/>
      </c>
      <c r="U7796" s="29" t="str">
        <f aca="false">IF(AND($S7796="VENCIDO",$K7796="KG",OR(Painel!$B$5="(Todos)",A7796=Painel!$B$5)*OR(Painel!$E$5="(Todos)",P7796=Painel!$E$5)),$J7796+ROW()/10000000,"")</f>
        <v/>
      </c>
    </row>
    <row r="7797" customFormat="false" ht="15" hidden="false" customHeight="false" outlineLevel="0" collapsed="false">
      <c r="A7797" s="29" t="s">
        <v>52</v>
      </c>
      <c r="B7797" s="29" t="s">
        <v>14499</v>
      </c>
      <c r="C7797" s="29" t="s">
        <v>115</v>
      </c>
      <c r="D7797" s="29"/>
      <c r="E7797" s="29" t="n">
        <v>0</v>
      </c>
      <c r="F7797" s="29"/>
      <c r="G7797" s="29"/>
      <c r="H7797" s="30" t="n">
        <v>0</v>
      </c>
      <c r="I7797" s="29"/>
      <c r="J7797" s="30" t="n">
        <v>0</v>
      </c>
      <c r="K7797" s="29"/>
      <c r="L7797" s="29" t="s">
        <v>116</v>
      </c>
      <c r="M7797" s="29"/>
      <c r="N7797" s="29"/>
      <c r="O7797" s="29"/>
      <c r="P7797" s="29"/>
      <c r="Q7797" s="29" t="n">
        <f aca="false">IFERROR(VALUE(L7797),"")</f>
        <v>0</v>
      </c>
      <c r="R7797" s="29" t="str">
        <f aca="true">IF(O7797="","",O7797-TODAY())</f>
        <v/>
      </c>
      <c r="S7797" s="29" t="str">
        <f aca="false">IF(C7797="&lt;&lt; vazio &gt;&gt;","VAZIA",IF(AND(O7797&lt;&gt;"",R7797&lt;0),"VENCIDO",IF(AND(O7797&lt;&gt;"",R7797&lt;=Parametros!$B$10),"PRÓX. VENCIMENTO",IF(F7797="Q","QUALIDADE",IF(F7797="S","BLOQUEADO",IF(F7797="R","RESTRITO/DEVOLUÇÃO",IF(OR(N7797="QUAR",N7797="QRES"),"QUARENTENA",IF(OR(B7797="DESCARTE",B7797="DEVOLUÇÃO"),"DESCARTE/DEVOLUÇÃO",IF(AND(D7797="",K7797&lt;&gt;""),"SEM LOTE",IF(AND(Q7797&lt;&gt;"",Q7797&gt;=Parametros!$B$11),"PARADO/SEM GIRO","OK"))))))))))</f>
        <v>VAZIA</v>
      </c>
      <c r="T7797" s="29" t="str">
        <f aca="false">IF(AND($S7797="PARADO/SEM GIRO",$K7797="KG",OR(Painel!$B$5="(Todos)",A7797=Painel!$B$5)*OR(Painel!$E$5="(Todos)",P7797=Painel!$E$5)),$J7797+ROW()/10000000,"")</f>
        <v/>
      </c>
      <c r="U7797" s="29" t="str">
        <f aca="false">IF(AND($S7797="VENCIDO",$K7797="KG",OR(Painel!$B$5="(Todos)",A7797=Painel!$B$5)*OR(Painel!$E$5="(Todos)",P7797=Painel!$E$5)),$J7797+ROW()/10000000,"")</f>
        <v/>
      </c>
    </row>
    <row r="7798" customFormat="false" ht="15" hidden="false" customHeight="false" outlineLevel="0" collapsed="false">
      <c r="A7798" s="29" t="s">
        <v>52</v>
      </c>
      <c r="B7798" s="29" t="s">
        <v>14500</v>
      </c>
      <c r="C7798" s="29" t="s">
        <v>115</v>
      </c>
      <c r="D7798" s="29"/>
      <c r="E7798" s="29" t="n">
        <v>0</v>
      </c>
      <c r="F7798" s="29"/>
      <c r="G7798" s="29"/>
      <c r="H7798" s="30" t="n">
        <v>0</v>
      </c>
      <c r="I7798" s="29"/>
      <c r="J7798" s="30" t="n">
        <v>0</v>
      </c>
      <c r="K7798" s="29"/>
      <c r="L7798" s="29" t="s">
        <v>116</v>
      </c>
      <c r="M7798" s="29"/>
      <c r="N7798" s="29"/>
      <c r="O7798" s="29"/>
      <c r="P7798" s="29"/>
      <c r="Q7798" s="29" t="n">
        <f aca="false">IFERROR(VALUE(L7798),"")</f>
        <v>0</v>
      </c>
      <c r="R7798" s="29" t="str">
        <f aca="true">IF(O7798="","",O7798-TODAY())</f>
        <v/>
      </c>
      <c r="S7798" s="29" t="str">
        <f aca="false">IF(C7798="&lt;&lt; vazio &gt;&gt;","VAZIA",IF(AND(O7798&lt;&gt;"",R7798&lt;0),"VENCIDO",IF(AND(O7798&lt;&gt;"",R7798&lt;=Parametros!$B$10),"PRÓX. VENCIMENTO",IF(F7798="Q","QUALIDADE",IF(F7798="S","BLOQUEADO",IF(F7798="R","RESTRITO/DEVOLUÇÃO",IF(OR(N7798="QUAR",N7798="QRES"),"QUARENTENA",IF(OR(B7798="DESCARTE",B7798="DEVOLUÇÃO"),"DESCARTE/DEVOLUÇÃO",IF(AND(D7798="",K7798&lt;&gt;""),"SEM LOTE",IF(AND(Q7798&lt;&gt;"",Q7798&gt;=Parametros!$B$11),"PARADO/SEM GIRO","OK"))))))))))</f>
        <v>VAZIA</v>
      </c>
      <c r="T7798" s="29" t="str">
        <f aca="false">IF(AND($S7798="PARADO/SEM GIRO",$K7798="KG",OR(Painel!$B$5="(Todos)",A7798=Painel!$B$5)*OR(Painel!$E$5="(Todos)",P7798=Painel!$E$5)),$J7798+ROW()/10000000,"")</f>
        <v/>
      </c>
      <c r="U7798" s="29" t="str">
        <f aca="false">IF(AND($S7798="VENCIDO",$K7798="KG",OR(Painel!$B$5="(Todos)",A7798=Painel!$B$5)*OR(Painel!$E$5="(Todos)",P7798=Painel!$E$5)),$J7798+ROW()/10000000,"")</f>
        <v/>
      </c>
    </row>
    <row r="7799" customFormat="false" ht="15" hidden="false" customHeight="false" outlineLevel="0" collapsed="false">
      <c r="A7799" s="29" t="s">
        <v>52</v>
      </c>
      <c r="B7799" s="29" t="s">
        <v>14501</v>
      </c>
      <c r="C7799" s="29" t="s">
        <v>596</v>
      </c>
      <c r="D7799" s="29" t="s">
        <v>14174</v>
      </c>
      <c r="E7799" s="29" t="n">
        <v>1</v>
      </c>
      <c r="F7799" s="29"/>
      <c r="G7799" s="29" t="s">
        <v>14502</v>
      </c>
      <c r="H7799" s="30" t="n">
        <v>432</v>
      </c>
      <c r="I7799" s="31" t="n">
        <v>46230</v>
      </c>
      <c r="J7799" s="30" t="n">
        <v>432</v>
      </c>
      <c r="K7799" s="29" t="s">
        <v>120</v>
      </c>
      <c r="L7799" s="29" t="s">
        <v>1277</v>
      </c>
      <c r="M7799" s="29"/>
      <c r="N7799" s="29" t="s">
        <v>122</v>
      </c>
      <c r="O7799" s="31" t="n">
        <v>46673</v>
      </c>
      <c r="P7799" s="29" t="s">
        <v>123</v>
      </c>
      <c r="Q7799" s="29" t="n">
        <f aca="false">IFERROR(VALUE(L7799),"")</f>
        <v>55</v>
      </c>
      <c r="R7799" s="29" t="n">
        <f aca="true">IF(O7799="","",O7799-TODAY())</f>
        <v>388</v>
      </c>
      <c r="S7799" s="29" t="str">
        <f aca="false">IF(C7799="&lt;&lt; vazio &gt;&gt;","VAZIA",IF(AND(O7799&lt;&gt;"",R7799&lt;0),"VENCIDO",IF(AND(O7799&lt;&gt;"",R7799&lt;=Parametros!$B$10),"PRÓX. VENCIMENTO",IF(F7799="Q","QUALIDADE",IF(F7799="S","BLOQUEADO",IF(F7799="R","RESTRITO/DEVOLUÇÃO",IF(OR(N7799="QUAR",N7799="QRES"),"QUARENTENA",IF(OR(B7799="DESCARTE",B7799="DEVOLUÇÃO"),"DESCARTE/DEVOLUÇÃO",IF(AND(D7799="",K7799&lt;&gt;""),"SEM LOTE",IF(AND(Q7799&lt;&gt;"",Q7799&gt;=Parametros!$B$11),"PARADO/SEM GIRO","OK"))))))))))</f>
        <v>OK</v>
      </c>
      <c r="T7799" s="29" t="str">
        <f aca="false">IF(AND($S7799="PARADO/SEM GIRO",$K7799="KG",OR(Painel!$B$5="(Todos)",A7799=Painel!$B$5)*OR(Painel!$E$5="(Todos)",P7799=Painel!$E$5)),$J7799+ROW()/10000000,"")</f>
        <v/>
      </c>
      <c r="U7799" s="29" t="str">
        <f aca="false">IF(AND($S7799="VENCIDO",$K7799="KG",OR(Painel!$B$5="(Todos)",A7799=Painel!$B$5)*OR(Painel!$E$5="(Todos)",P7799=Painel!$E$5)),$J7799+ROW()/10000000,"")</f>
        <v/>
      </c>
    </row>
    <row r="7800" customFormat="false" ht="15" hidden="false" customHeight="false" outlineLevel="0" collapsed="false">
      <c r="A7800" s="29" t="s">
        <v>52</v>
      </c>
      <c r="B7800" s="29" t="s">
        <v>14503</v>
      </c>
      <c r="C7800" s="29" t="s">
        <v>115</v>
      </c>
      <c r="D7800" s="29"/>
      <c r="E7800" s="29" t="n">
        <v>0</v>
      </c>
      <c r="F7800" s="29"/>
      <c r="G7800" s="29"/>
      <c r="H7800" s="30" t="n">
        <v>0</v>
      </c>
      <c r="I7800" s="29"/>
      <c r="J7800" s="30" t="n">
        <v>0</v>
      </c>
      <c r="K7800" s="29"/>
      <c r="L7800" s="29" t="s">
        <v>116</v>
      </c>
      <c r="M7800" s="29"/>
      <c r="N7800" s="29"/>
      <c r="O7800" s="29"/>
      <c r="P7800" s="29"/>
      <c r="Q7800" s="29" t="n">
        <f aca="false">IFERROR(VALUE(L7800),"")</f>
        <v>0</v>
      </c>
      <c r="R7800" s="29" t="str">
        <f aca="true">IF(O7800="","",O7800-TODAY())</f>
        <v/>
      </c>
      <c r="S7800" s="29" t="str">
        <f aca="false">IF(C7800="&lt;&lt; vazio &gt;&gt;","VAZIA",IF(AND(O7800&lt;&gt;"",R7800&lt;0),"VENCIDO",IF(AND(O7800&lt;&gt;"",R7800&lt;=Parametros!$B$10),"PRÓX. VENCIMENTO",IF(F7800="Q","QUALIDADE",IF(F7800="S","BLOQUEADO",IF(F7800="R","RESTRITO/DEVOLUÇÃO",IF(OR(N7800="QUAR",N7800="QRES"),"QUARENTENA",IF(OR(B7800="DESCARTE",B7800="DEVOLUÇÃO"),"DESCARTE/DEVOLUÇÃO",IF(AND(D7800="",K7800&lt;&gt;""),"SEM LOTE",IF(AND(Q7800&lt;&gt;"",Q7800&gt;=Parametros!$B$11),"PARADO/SEM GIRO","OK"))))))))))</f>
        <v>VAZIA</v>
      </c>
      <c r="T7800" s="29" t="str">
        <f aca="false">IF(AND($S7800="PARADO/SEM GIRO",$K7800="KG",OR(Painel!$B$5="(Todos)",A7800=Painel!$B$5)*OR(Painel!$E$5="(Todos)",P7800=Painel!$E$5)),$J7800+ROW()/10000000,"")</f>
        <v/>
      </c>
      <c r="U7800" s="29" t="str">
        <f aca="false">IF(AND($S7800="VENCIDO",$K7800="KG",OR(Painel!$B$5="(Todos)",A7800=Painel!$B$5)*OR(Painel!$E$5="(Todos)",P7800=Painel!$E$5)),$J7800+ROW()/10000000,"")</f>
        <v/>
      </c>
    </row>
    <row r="7801" customFormat="false" ht="15" hidden="false" customHeight="false" outlineLevel="0" collapsed="false">
      <c r="A7801" s="29" t="s">
        <v>52</v>
      </c>
      <c r="B7801" s="29" t="s">
        <v>14504</v>
      </c>
      <c r="C7801" s="29" t="s">
        <v>369</v>
      </c>
      <c r="D7801" s="29" t="s">
        <v>7536</v>
      </c>
      <c r="E7801" s="29" t="n">
        <v>1</v>
      </c>
      <c r="F7801" s="29"/>
      <c r="G7801" s="29" t="s">
        <v>14505</v>
      </c>
      <c r="H7801" s="30" t="n">
        <v>999.9</v>
      </c>
      <c r="I7801" s="31" t="n">
        <v>46258</v>
      </c>
      <c r="J7801" s="30" t="n">
        <v>999.9</v>
      </c>
      <c r="K7801" s="29" t="s">
        <v>120</v>
      </c>
      <c r="L7801" s="29" t="s">
        <v>294</v>
      </c>
      <c r="M7801" s="29"/>
      <c r="N7801" s="29" t="s">
        <v>122</v>
      </c>
      <c r="O7801" s="31" t="n">
        <v>46803</v>
      </c>
      <c r="P7801" s="29" t="s">
        <v>123</v>
      </c>
      <c r="Q7801" s="29" t="n">
        <f aca="false">IFERROR(VALUE(L7801),"")</f>
        <v>27</v>
      </c>
      <c r="R7801" s="29" t="n">
        <f aca="true">IF(O7801="","",O7801-TODAY())</f>
        <v>518</v>
      </c>
      <c r="S7801" s="29" t="str">
        <f aca="false">IF(C7801="&lt;&lt; vazio &gt;&gt;","VAZIA",IF(AND(O7801&lt;&gt;"",R7801&lt;0),"VENCIDO",IF(AND(O7801&lt;&gt;"",R7801&lt;=Parametros!$B$10),"PRÓX. VENCIMENTO",IF(F7801="Q","QUALIDADE",IF(F7801="S","BLOQUEADO",IF(F7801="R","RESTRITO/DEVOLUÇÃO",IF(OR(N7801="QUAR",N7801="QRES"),"QUARENTENA",IF(OR(B7801="DESCARTE",B7801="DEVOLUÇÃO"),"DESCARTE/DEVOLUÇÃO",IF(AND(D7801="",K7801&lt;&gt;""),"SEM LOTE",IF(AND(Q7801&lt;&gt;"",Q7801&gt;=Parametros!$B$11),"PARADO/SEM GIRO","OK"))))))))))</f>
        <v>OK</v>
      </c>
      <c r="T7801" s="29" t="str">
        <f aca="false">IF(AND($S7801="PARADO/SEM GIRO",$K7801="KG",OR(Painel!$B$5="(Todos)",A7801=Painel!$B$5)*OR(Painel!$E$5="(Todos)",P7801=Painel!$E$5)),$J7801+ROW()/10000000,"")</f>
        <v/>
      </c>
      <c r="U7801" s="29" t="str">
        <f aca="false">IF(AND($S7801="VENCIDO",$K7801="KG",OR(Painel!$B$5="(Todos)",A7801=Painel!$B$5)*OR(Painel!$E$5="(Todos)",P7801=Painel!$E$5)),$J7801+ROW()/10000000,"")</f>
        <v/>
      </c>
    </row>
    <row r="7802" customFormat="false" ht="15" hidden="false" customHeight="false" outlineLevel="0" collapsed="false">
      <c r="A7802" s="29" t="s">
        <v>52</v>
      </c>
      <c r="B7802" s="29" t="s">
        <v>14506</v>
      </c>
      <c r="C7802" s="29" t="s">
        <v>369</v>
      </c>
      <c r="D7802" s="29" t="s">
        <v>4395</v>
      </c>
      <c r="E7802" s="29" t="n">
        <v>1</v>
      </c>
      <c r="F7802" s="29"/>
      <c r="G7802" s="29" t="s">
        <v>14507</v>
      </c>
      <c r="H7802" s="30" t="n">
        <v>999.9</v>
      </c>
      <c r="I7802" s="31" t="n">
        <v>46258</v>
      </c>
      <c r="J7802" s="30" t="n">
        <v>999.9</v>
      </c>
      <c r="K7802" s="29" t="s">
        <v>120</v>
      </c>
      <c r="L7802" s="29" t="s">
        <v>294</v>
      </c>
      <c r="M7802" s="29"/>
      <c r="N7802" s="29" t="s">
        <v>122</v>
      </c>
      <c r="O7802" s="31" t="n">
        <v>46802</v>
      </c>
      <c r="P7802" s="29" t="s">
        <v>123</v>
      </c>
      <c r="Q7802" s="29" t="n">
        <f aca="false">IFERROR(VALUE(L7802),"")</f>
        <v>27</v>
      </c>
      <c r="R7802" s="29" t="n">
        <f aca="true">IF(O7802="","",O7802-TODAY())</f>
        <v>517</v>
      </c>
      <c r="S7802" s="29" t="str">
        <f aca="false">IF(C7802="&lt;&lt; vazio &gt;&gt;","VAZIA",IF(AND(O7802&lt;&gt;"",R7802&lt;0),"VENCIDO",IF(AND(O7802&lt;&gt;"",R7802&lt;=Parametros!$B$10),"PRÓX. VENCIMENTO",IF(F7802="Q","QUALIDADE",IF(F7802="S","BLOQUEADO",IF(F7802="R","RESTRITO/DEVOLUÇÃO",IF(OR(N7802="QUAR",N7802="QRES"),"QUARENTENA",IF(OR(B7802="DESCARTE",B7802="DEVOLUÇÃO"),"DESCARTE/DEVOLUÇÃO",IF(AND(D7802="",K7802&lt;&gt;""),"SEM LOTE",IF(AND(Q7802&lt;&gt;"",Q7802&gt;=Parametros!$B$11),"PARADO/SEM GIRO","OK"))))))))))</f>
        <v>OK</v>
      </c>
      <c r="T7802" s="29" t="str">
        <f aca="false">IF(AND($S7802="PARADO/SEM GIRO",$K7802="KG",OR(Painel!$B$5="(Todos)",A7802=Painel!$B$5)*OR(Painel!$E$5="(Todos)",P7802=Painel!$E$5)),$J7802+ROW()/10000000,"")</f>
        <v/>
      </c>
      <c r="U7802" s="29" t="str">
        <f aca="false">IF(AND($S7802="VENCIDO",$K7802="KG",OR(Painel!$B$5="(Todos)",A7802=Painel!$B$5)*OR(Painel!$E$5="(Todos)",P7802=Painel!$E$5)),$J7802+ROW()/10000000,"")</f>
        <v/>
      </c>
    </row>
    <row r="7803" customFormat="false" ht="15" hidden="false" customHeight="false" outlineLevel="0" collapsed="false">
      <c r="A7803" s="29" t="s">
        <v>52</v>
      </c>
      <c r="B7803" s="29" t="s">
        <v>14508</v>
      </c>
      <c r="C7803" s="29" t="s">
        <v>2510</v>
      </c>
      <c r="D7803" s="29" t="s">
        <v>5579</v>
      </c>
      <c r="E7803" s="29" t="n">
        <v>1</v>
      </c>
      <c r="F7803" s="29" t="s">
        <v>137</v>
      </c>
      <c r="G7803" s="29" t="s">
        <v>14509</v>
      </c>
      <c r="H7803" s="30" t="n">
        <v>240</v>
      </c>
      <c r="I7803" s="31" t="n">
        <v>46271</v>
      </c>
      <c r="J7803" s="30" t="n">
        <v>240</v>
      </c>
      <c r="K7803" s="29" t="s">
        <v>120</v>
      </c>
      <c r="L7803" s="29" t="s">
        <v>221</v>
      </c>
      <c r="M7803" s="29"/>
      <c r="N7803" s="29" t="s">
        <v>134</v>
      </c>
      <c r="O7803" s="31" t="n">
        <v>46283</v>
      </c>
      <c r="P7803" s="29" t="s">
        <v>123</v>
      </c>
      <c r="Q7803" s="29" t="n">
        <f aca="false">IFERROR(VALUE(L7803),"")</f>
        <v>14</v>
      </c>
      <c r="R7803" s="29" t="n">
        <f aca="true">IF(O7803="","",O7803-TODAY())</f>
        <v>-2</v>
      </c>
      <c r="S7803" s="29" t="str">
        <f aca="false">IF(C7803="&lt;&lt; vazio &gt;&gt;","VAZIA",IF(AND(O7803&lt;&gt;"",R7803&lt;0),"VENCIDO",IF(AND(O7803&lt;&gt;"",R7803&lt;=Parametros!$B$10),"PRÓX. VENCIMENTO",IF(F7803="Q","QUALIDADE",IF(F7803="S","BLOQUEADO",IF(F7803="R","RESTRITO/DEVOLUÇÃO",IF(OR(N7803="QUAR",N7803="QRES"),"QUARENTENA",IF(OR(B7803="DESCARTE",B7803="DEVOLUÇÃO"),"DESCARTE/DEVOLUÇÃO",IF(AND(D7803="",K7803&lt;&gt;""),"SEM LOTE",IF(AND(Q7803&lt;&gt;"",Q7803&gt;=Parametros!$B$11),"PARADO/SEM GIRO","OK"))))))))))</f>
        <v>VENCIDO</v>
      </c>
      <c r="T7803" s="29" t="str">
        <f aca="false">IF(AND($S7803="PARADO/SEM GIRO",$K7803="KG",OR(Painel!$B$5="(Todos)",A7803=Painel!$B$5)*OR(Painel!$E$5="(Todos)",P7803=Painel!$E$5)),$J7803+ROW()/10000000,"")</f>
        <v/>
      </c>
      <c r="U7803" s="29" t="n">
        <f aca="false">IF(AND($S7803="VENCIDO",$K7803="KG",OR(Painel!$B$5="(Todos)",A7803=Painel!$B$5)*OR(Painel!$E$5="(Todos)",P7803=Painel!$E$5)),$J7803+ROW()/10000000,"")</f>
        <v>240.0007803</v>
      </c>
    </row>
    <row r="7804" customFormat="false" ht="15" hidden="false" customHeight="false" outlineLevel="0" collapsed="false">
      <c r="A7804" s="29" t="s">
        <v>52</v>
      </c>
      <c r="B7804" s="29" t="s">
        <v>14510</v>
      </c>
      <c r="C7804" s="29" t="s">
        <v>115</v>
      </c>
      <c r="D7804" s="29"/>
      <c r="E7804" s="29" t="n">
        <v>0</v>
      </c>
      <c r="F7804" s="29"/>
      <c r="G7804" s="29"/>
      <c r="H7804" s="30" t="n">
        <v>0</v>
      </c>
      <c r="I7804" s="29"/>
      <c r="J7804" s="30" t="n">
        <v>0</v>
      </c>
      <c r="K7804" s="29"/>
      <c r="L7804" s="29" t="s">
        <v>116</v>
      </c>
      <c r="M7804" s="29"/>
      <c r="N7804" s="29"/>
      <c r="O7804" s="29"/>
      <c r="P7804" s="29"/>
      <c r="Q7804" s="29" t="n">
        <f aca="false">IFERROR(VALUE(L7804),"")</f>
        <v>0</v>
      </c>
      <c r="R7804" s="29" t="str">
        <f aca="true">IF(O7804="","",O7804-TODAY())</f>
        <v/>
      </c>
      <c r="S7804" s="29" t="str">
        <f aca="false">IF(C7804="&lt;&lt; vazio &gt;&gt;","VAZIA",IF(AND(O7804&lt;&gt;"",R7804&lt;0),"VENCIDO",IF(AND(O7804&lt;&gt;"",R7804&lt;=Parametros!$B$10),"PRÓX. VENCIMENTO",IF(F7804="Q","QUALIDADE",IF(F7804="S","BLOQUEADO",IF(F7804="R","RESTRITO/DEVOLUÇÃO",IF(OR(N7804="QUAR",N7804="QRES"),"QUARENTENA",IF(OR(B7804="DESCARTE",B7804="DEVOLUÇÃO"),"DESCARTE/DEVOLUÇÃO",IF(AND(D7804="",K7804&lt;&gt;""),"SEM LOTE",IF(AND(Q7804&lt;&gt;"",Q7804&gt;=Parametros!$B$11),"PARADO/SEM GIRO","OK"))))))))))</f>
        <v>VAZIA</v>
      </c>
      <c r="T7804" s="29" t="str">
        <f aca="false">IF(AND($S7804="PARADO/SEM GIRO",$K7804="KG",OR(Painel!$B$5="(Todos)",A7804=Painel!$B$5)*OR(Painel!$E$5="(Todos)",P7804=Painel!$E$5)),$J7804+ROW()/10000000,"")</f>
        <v/>
      </c>
      <c r="U7804" s="29" t="str">
        <f aca="false">IF(AND($S7804="VENCIDO",$K7804="KG",OR(Painel!$B$5="(Todos)",A7804=Painel!$B$5)*OR(Painel!$E$5="(Todos)",P7804=Painel!$E$5)),$J7804+ROW()/10000000,"")</f>
        <v/>
      </c>
    </row>
    <row r="7805" customFormat="false" ht="15" hidden="false" customHeight="false" outlineLevel="0" collapsed="false">
      <c r="A7805" s="29" t="s">
        <v>52</v>
      </c>
      <c r="B7805" s="29" t="s">
        <v>14511</v>
      </c>
      <c r="C7805" s="29" t="s">
        <v>115</v>
      </c>
      <c r="D7805" s="29"/>
      <c r="E7805" s="29" t="n">
        <v>0</v>
      </c>
      <c r="F7805" s="29"/>
      <c r="G7805" s="29"/>
      <c r="H7805" s="30" t="n">
        <v>0</v>
      </c>
      <c r="I7805" s="29"/>
      <c r="J7805" s="30" t="n">
        <v>0</v>
      </c>
      <c r="K7805" s="29"/>
      <c r="L7805" s="29" t="s">
        <v>116</v>
      </c>
      <c r="M7805" s="29"/>
      <c r="N7805" s="29"/>
      <c r="O7805" s="29"/>
      <c r="P7805" s="29"/>
      <c r="Q7805" s="29" t="n">
        <f aca="false">IFERROR(VALUE(L7805),"")</f>
        <v>0</v>
      </c>
      <c r="R7805" s="29" t="str">
        <f aca="true">IF(O7805="","",O7805-TODAY())</f>
        <v/>
      </c>
      <c r="S7805" s="29" t="str">
        <f aca="false">IF(C7805="&lt;&lt; vazio &gt;&gt;","VAZIA",IF(AND(O7805&lt;&gt;"",R7805&lt;0),"VENCIDO",IF(AND(O7805&lt;&gt;"",R7805&lt;=Parametros!$B$10),"PRÓX. VENCIMENTO",IF(F7805="Q","QUALIDADE",IF(F7805="S","BLOQUEADO",IF(F7805="R","RESTRITO/DEVOLUÇÃO",IF(OR(N7805="QUAR",N7805="QRES"),"QUARENTENA",IF(OR(B7805="DESCARTE",B7805="DEVOLUÇÃO"),"DESCARTE/DEVOLUÇÃO",IF(AND(D7805="",K7805&lt;&gt;""),"SEM LOTE",IF(AND(Q7805&lt;&gt;"",Q7805&gt;=Parametros!$B$11),"PARADO/SEM GIRO","OK"))))))))))</f>
        <v>VAZIA</v>
      </c>
      <c r="T7805" s="29" t="str">
        <f aca="false">IF(AND($S7805="PARADO/SEM GIRO",$K7805="KG",OR(Painel!$B$5="(Todos)",A7805=Painel!$B$5)*OR(Painel!$E$5="(Todos)",P7805=Painel!$E$5)),$J7805+ROW()/10000000,"")</f>
        <v/>
      </c>
      <c r="U7805" s="29" t="str">
        <f aca="false">IF(AND($S7805="VENCIDO",$K7805="KG",OR(Painel!$B$5="(Todos)",A7805=Painel!$B$5)*OR(Painel!$E$5="(Todos)",P7805=Painel!$E$5)),$J7805+ROW()/10000000,"")</f>
        <v/>
      </c>
    </row>
    <row r="7806" customFormat="false" ht="15" hidden="false" customHeight="false" outlineLevel="0" collapsed="false">
      <c r="A7806" s="29" t="s">
        <v>52</v>
      </c>
      <c r="B7806" s="29" t="s">
        <v>14512</v>
      </c>
      <c r="C7806" s="29" t="s">
        <v>447</v>
      </c>
      <c r="D7806" s="29" t="s">
        <v>448</v>
      </c>
      <c r="E7806" s="29" t="n">
        <v>1</v>
      </c>
      <c r="F7806" s="29"/>
      <c r="G7806" s="29" t="s">
        <v>14513</v>
      </c>
      <c r="H7806" s="30" t="n">
        <v>727.2</v>
      </c>
      <c r="I7806" s="31" t="n">
        <v>46261</v>
      </c>
      <c r="J7806" s="30" t="n">
        <v>727.2</v>
      </c>
      <c r="K7806" s="29" t="s">
        <v>120</v>
      </c>
      <c r="L7806" s="29" t="s">
        <v>938</v>
      </c>
      <c r="M7806" s="29"/>
      <c r="N7806" s="29" t="s">
        <v>122</v>
      </c>
      <c r="O7806" s="31" t="n">
        <v>46805</v>
      </c>
      <c r="P7806" s="29" t="s">
        <v>123</v>
      </c>
      <c r="Q7806" s="29" t="n">
        <f aca="false">IFERROR(VALUE(L7806),"")</f>
        <v>24</v>
      </c>
      <c r="R7806" s="29" t="n">
        <f aca="true">IF(O7806="","",O7806-TODAY())</f>
        <v>520</v>
      </c>
      <c r="S7806" s="29" t="str">
        <f aca="false">IF(C7806="&lt;&lt; vazio &gt;&gt;","VAZIA",IF(AND(O7806&lt;&gt;"",R7806&lt;0),"VENCIDO",IF(AND(O7806&lt;&gt;"",R7806&lt;=Parametros!$B$10),"PRÓX. VENCIMENTO",IF(F7806="Q","QUALIDADE",IF(F7806="S","BLOQUEADO",IF(F7806="R","RESTRITO/DEVOLUÇÃO",IF(OR(N7806="QUAR",N7806="QRES"),"QUARENTENA",IF(OR(B7806="DESCARTE",B7806="DEVOLUÇÃO"),"DESCARTE/DEVOLUÇÃO",IF(AND(D7806="",K7806&lt;&gt;""),"SEM LOTE",IF(AND(Q7806&lt;&gt;"",Q7806&gt;=Parametros!$B$11),"PARADO/SEM GIRO","OK"))))))))))</f>
        <v>OK</v>
      </c>
      <c r="T7806" s="29" t="str">
        <f aca="false">IF(AND($S7806="PARADO/SEM GIRO",$K7806="KG",OR(Painel!$B$5="(Todos)",A7806=Painel!$B$5)*OR(Painel!$E$5="(Todos)",P7806=Painel!$E$5)),$J7806+ROW()/10000000,"")</f>
        <v/>
      </c>
      <c r="U7806" s="29" t="str">
        <f aca="false">IF(AND($S7806="VENCIDO",$K7806="KG",OR(Painel!$B$5="(Todos)",A7806=Painel!$B$5)*OR(Painel!$E$5="(Todos)",P7806=Painel!$E$5)),$J7806+ROW()/10000000,"")</f>
        <v/>
      </c>
    </row>
    <row r="7807" customFormat="false" ht="15" hidden="false" customHeight="false" outlineLevel="0" collapsed="false">
      <c r="A7807" s="29" t="s">
        <v>52</v>
      </c>
      <c r="B7807" s="29" t="s">
        <v>14514</v>
      </c>
      <c r="C7807" s="29" t="s">
        <v>186</v>
      </c>
      <c r="D7807" s="29" t="s">
        <v>823</v>
      </c>
      <c r="E7807" s="29" t="n">
        <v>1</v>
      </c>
      <c r="F7807" s="29" t="s">
        <v>268</v>
      </c>
      <c r="G7807" s="29" t="s">
        <v>14515</v>
      </c>
      <c r="H7807" s="30" t="n">
        <v>545.4</v>
      </c>
      <c r="I7807" s="31" t="n">
        <v>46285</v>
      </c>
      <c r="J7807" s="30" t="n">
        <v>545.4</v>
      </c>
      <c r="K7807" s="29" t="s">
        <v>120</v>
      </c>
      <c r="L7807" s="29" t="s">
        <v>116</v>
      </c>
      <c r="M7807" s="29"/>
      <c r="N7807" s="29" t="s">
        <v>122</v>
      </c>
      <c r="O7807" s="31" t="n">
        <v>46831</v>
      </c>
      <c r="P7807" s="29" t="s">
        <v>123</v>
      </c>
      <c r="Q7807" s="29" t="n">
        <f aca="false">IFERROR(VALUE(L7807),"")</f>
        <v>0</v>
      </c>
      <c r="R7807" s="29" t="n">
        <f aca="true">IF(O7807="","",O7807-TODAY())</f>
        <v>546</v>
      </c>
      <c r="S7807" s="29" t="str">
        <f aca="false">IF(C7807="&lt;&lt; vazio &gt;&gt;","VAZIA",IF(AND(O7807&lt;&gt;"",R7807&lt;0),"VENCIDO",IF(AND(O7807&lt;&gt;"",R7807&lt;=Parametros!$B$10),"PRÓX. VENCIMENTO",IF(F7807="Q","QUALIDADE",IF(F7807="S","BLOQUEADO",IF(F7807="R","RESTRITO/DEVOLUÇÃO",IF(OR(N7807="QUAR",N7807="QRES"),"QUARENTENA",IF(OR(B7807="DESCARTE",B7807="DEVOLUÇÃO"),"DESCARTE/DEVOLUÇÃO",IF(AND(D7807="",K7807&lt;&gt;""),"SEM LOTE",IF(AND(Q7807&lt;&gt;"",Q7807&gt;=Parametros!$B$11),"PARADO/SEM GIRO","OK"))))))))))</f>
        <v>QUALIDADE</v>
      </c>
      <c r="T7807" s="29" t="str">
        <f aca="false">IF(AND($S7807="PARADO/SEM GIRO",$K7807="KG",OR(Painel!$B$5="(Todos)",A7807=Painel!$B$5)*OR(Painel!$E$5="(Todos)",P7807=Painel!$E$5)),$J7807+ROW()/10000000,"")</f>
        <v/>
      </c>
      <c r="U7807" s="29" t="str">
        <f aca="false">IF(AND($S7807="VENCIDO",$K7807="KG",OR(Painel!$B$5="(Todos)",A7807=Painel!$B$5)*OR(Painel!$E$5="(Todos)",P7807=Painel!$E$5)),$J7807+ROW()/10000000,"")</f>
        <v/>
      </c>
    </row>
    <row r="7808" customFormat="false" ht="15" hidden="false" customHeight="false" outlineLevel="0" collapsed="false">
      <c r="A7808" s="29" t="s">
        <v>52</v>
      </c>
      <c r="B7808" s="29" t="s">
        <v>14516</v>
      </c>
      <c r="C7808" s="29" t="s">
        <v>666</v>
      </c>
      <c r="D7808" s="29" t="s">
        <v>667</v>
      </c>
      <c r="E7808" s="29" t="n">
        <v>1</v>
      </c>
      <c r="F7808" s="29" t="s">
        <v>268</v>
      </c>
      <c r="G7808" s="29" t="s">
        <v>14517</v>
      </c>
      <c r="H7808" s="30" t="n">
        <v>590.4</v>
      </c>
      <c r="I7808" s="31" t="n">
        <v>46285</v>
      </c>
      <c r="J7808" s="30" t="n">
        <v>590.4</v>
      </c>
      <c r="K7808" s="29" t="s">
        <v>120</v>
      </c>
      <c r="L7808" s="29" t="s">
        <v>116</v>
      </c>
      <c r="M7808" s="29"/>
      <c r="N7808" s="29" t="s">
        <v>122</v>
      </c>
      <c r="O7808" s="31" t="n">
        <v>46831</v>
      </c>
      <c r="P7808" s="29" t="s">
        <v>123</v>
      </c>
      <c r="Q7808" s="29" t="n">
        <f aca="false">IFERROR(VALUE(L7808),"")</f>
        <v>0</v>
      </c>
      <c r="R7808" s="29" t="n">
        <f aca="true">IF(O7808="","",O7808-TODAY())</f>
        <v>546</v>
      </c>
      <c r="S7808" s="29" t="str">
        <f aca="false">IF(C7808="&lt;&lt; vazio &gt;&gt;","VAZIA",IF(AND(O7808&lt;&gt;"",R7808&lt;0),"VENCIDO",IF(AND(O7808&lt;&gt;"",R7808&lt;=Parametros!$B$10),"PRÓX. VENCIMENTO",IF(F7808="Q","QUALIDADE",IF(F7808="S","BLOQUEADO",IF(F7808="R","RESTRITO/DEVOLUÇÃO",IF(OR(N7808="QUAR",N7808="QRES"),"QUARENTENA",IF(OR(B7808="DESCARTE",B7808="DEVOLUÇÃO"),"DESCARTE/DEVOLUÇÃO",IF(AND(D7808="",K7808&lt;&gt;""),"SEM LOTE",IF(AND(Q7808&lt;&gt;"",Q7808&gt;=Parametros!$B$11),"PARADO/SEM GIRO","OK"))))))))))</f>
        <v>QUALIDADE</v>
      </c>
      <c r="T7808" s="29" t="str">
        <f aca="false">IF(AND($S7808="PARADO/SEM GIRO",$K7808="KG",OR(Painel!$B$5="(Todos)",A7808=Painel!$B$5)*OR(Painel!$E$5="(Todos)",P7808=Painel!$E$5)),$J7808+ROW()/10000000,"")</f>
        <v/>
      </c>
      <c r="U7808" s="29" t="str">
        <f aca="false">IF(AND($S7808="VENCIDO",$K7808="KG",OR(Painel!$B$5="(Todos)",A7808=Painel!$B$5)*OR(Painel!$E$5="(Todos)",P7808=Painel!$E$5)),$J7808+ROW()/10000000,"")</f>
        <v/>
      </c>
    </row>
    <row r="7809" customFormat="false" ht="15" hidden="false" customHeight="false" outlineLevel="0" collapsed="false">
      <c r="A7809" s="29" t="s">
        <v>52</v>
      </c>
      <c r="B7809" s="29" t="s">
        <v>14518</v>
      </c>
      <c r="C7809" s="29" t="s">
        <v>115</v>
      </c>
      <c r="D7809" s="29"/>
      <c r="E7809" s="29" t="n">
        <v>0</v>
      </c>
      <c r="F7809" s="29"/>
      <c r="G7809" s="29"/>
      <c r="H7809" s="30" t="n">
        <v>0</v>
      </c>
      <c r="I7809" s="29"/>
      <c r="J7809" s="30" t="n">
        <v>0</v>
      </c>
      <c r="K7809" s="29"/>
      <c r="L7809" s="29" t="s">
        <v>116</v>
      </c>
      <c r="M7809" s="29"/>
      <c r="N7809" s="29"/>
      <c r="O7809" s="29"/>
      <c r="P7809" s="29"/>
      <c r="Q7809" s="29" t="n">
        <f aca="false">IFERROR(VALUE(L7809),"")</f>
        <v>0</v>
      </c>
      <c r="R7809" s="29" t="str">
        <f aca="true">IF(O7809="","",O7809-TODAY())</f>
        <v/>
      </c>
      <c r="S7809" s="29" t="str">
        <f aca="false">IF(C7809="&lt;&lt; vazio &gt;&gt;","VAZIA",IF(AND(O7809&lt;&gt;"",R7809&lt;0),"VENCIDO",IF(AND(O7809&lt;&gt;"",R7809&lt;=Parametros!$B$10),"PRÓX. VENCIMENTO",IF(F7809="Q","QUALIDADE",IF(F7809="S","BLOQUEADO",IF(F7809="R","RESTRITO/DEVOLUÇÃO",IF(OR(N7809="QUAR",N7809="QRES"),"QUARENTENA",IF(OR(B7809="DESCARTE",B7809="DEVOLUÇÃO"),"DESCARTE/DEVOLUÇÃO",IF(AND(D7809="",K7809&lt;&gt;""),"SEM LOTE",IF(AND(Q7809&lt;&gt;"",Q7809&gt;=Parametros!$B$11),"PARADO/SEM GIRO","OK"))))))))))</f>
        <v>VAZIA</v>
      </c>
      <c r="T7809" s="29" t="str">
        <f aca="false">IF(AND($S7809="PARADO/SEM GIRO",$K7809="KG",OR(Painel!$B$5="(Todos)",A7809=Painel!$B$5)*OR(Painel!$E$5="(Todos)",P7809=Painel!$E$5)),$J7809+ROW()/10000000,"")</f>
        <v/>
      </c>
      <c r="U7809" s="29" t="str">
        <f aca="false">IF(AND($S7809="VENCIDO",$K7809="KG",OR(Painel!$B$5="(Todos)",A7809=Painel!$B$5)*OR(Painel!$E$5="(Todos)",P7809=Painel!$E$5)),$J7809+ROW()/10000000,"")</f>
        <v/>
      </c>
    </row>
    <row r="7810" customFormat="false" ht="15" hidden="false" customHeight="false" outlineLevel="0" collapsed="false">
      <c r="A7810" s="29" t="s">
        <v>52</v>
      </c>
      <c r="B7810" s="29" t="s">
        <v>14519</v>
      </c>
      <c r="C7810" s="29" t="s">
        <v>2679</v>
      </c>
      <c r="D7810" s="29" t="s">
        <v>2680</v>
      </c>
      <c r="E7810" s="29" t="n">
        <v>1</v>
      </c>
      <c r="F7810" s="29"/>
      <c r="G7810" s="29" t="s">
        <v>14520</v>
      </c>
      <c r="H7810" s="30" t="n">
        <v>800</v>
      </c>
      <c r="I7810" s="31" t="n">
        <v>46191</v>
      </c>
      <c r="J7810" s="30" t="n">
        <v>800</v>
      </c>
      <c r="K7810" s="29" t="s">
        <v>120</v>
      </c>
      <c r="L7810" s="29" t="s">
        <v>3759</v>
      </c>
      <c r="M7810" s="29"/>
      <c r="N7810" s="29" t="s">
        <v>122</v>
      </c>
      <c r="O7810" s="31" t="n">
        <v>46735</v>
      </c>
      <c r="P7810" s="29" t="s">
        <v>123</v>
      </c>
      <c r="Q7810" s="29" t="n">
        <f aca="false">IFERROR(VALUE(L7810),"")</f>
        <v>94</v>
      </c>
      <c r="R7810" s="29" t="n">
        <f aca="true">IF(O7810="","",O7810-TODAY())</f>
        <v>450</v>
      </c>
      <c r="S7810" s="29" t="str">
        <f aca="false">IF(C7810="&lt;&lt; vazio &gt;&gt;","VAZIA",IF(AND(O7810&lt;&gt;"",R7810&lt;0),"VENCIDO",IF(AND(O7810&lt;&gt;"",R7810&lt;=Parametros!$B$10),"PRÓX. VENCIMENTO",IF(F7810="Q","QUALIDADE",IF(F7810="S","BLOQUEADO",IF(F7810="R","RESTRITO/DEVOLUÇÃO",IF(OR(N7810="QUAR",N7810="QRES"),"QUARENTENA",IF(OR(B7810="DESCARTE",B7810="DEVOLUÇÃO"),"DESCARTE/DEVOLUÇÃO",IF(AND(D7810="",K7810&lt;&gt;""),"SEM LOTE",IF(AND(Q7810&lt;&gt;"",Q7810&gt;=Parametros!$B$11),"PARADO/SEM GIRO","OK"))))))))))</f>
        <v>PARADO/SEM GIRO</v>
      </c>
      <c r="T7810" s="29" t="n">
        <f aca="false">IF(AND($S7810="PARADO/SEM GIRO",$K7810="KG",OR(Painel!$B$5="(Todos)",A7810=Painel!$B$5)*OR(Painel!$E$5="(Todos)",P7810=Painel!$E$5)),$J7810+ROW()/10000000,"")</f>
        <v>800.000781</v>
      </c>
      <c r="U7810" s="29" t="str">
        <f aca="false">IF(AND($S7810="VENCIDO",$K7810="KG",OR(Painel!$B$5="(Todos)",A7810=Painel!$B$5)*OR(Painel!$E$5="(Todos)",P7810=Painel!$E$5)),$J7810+ROW()/10000000,"")</f>
        <v/>
      </c>
    </row>
    <row r="7811" customFormat="false" ht="15" hidden="false" customHeight="false" outlineLevel="0" collapsed="false">
      <c r="A7811" s="29" t="s">
        <v>52</v>
      </c>
      <c r="B7811" s="29" t="s">
        <v>14521</v>
      </c>
      <c r="C7811" s="29" t="s">
        <v>1381</v>
      </c>
      <c r="D7811" s="29" t="s">
        <v>2392</v>
      </c>
      <c r="E7811" s="29" t="n">
        <v>1</v>
      </c>
      <c r="F7811" s="29"/>
      <c r="G7811" s="29" t="s">
        <v>14522</v>
      </c>
      <c r="H7811" s="30" t="n">
        <v>800</v>
      </c>
      <c r="I7811" s="31" t="n">
        <v>46240</v>
      </c>
      <c r="J7811" s="30" t="n">
        <v>800</v>
      </c>
      <c r="K7811" s="29" t="s">
        <v>120</v>
      </c>
      <c r="L7811" s="29" t="s">
        <v>1330</v>
      </c>
      <c r="M7811" s="29"/>
      <c r="N7811" s="29" t="s">
        <v>122</v>
      </c>
      <c r="O7811" s="31" t="n">
        <v>46589</v>
      </c>
      <c r="P7811" s="29" t="s">
        <v>123</v>
      </c>
      <c r="Q7811" s="29" t="n">
        <f aca="false">IFERROR(VALUE(L7811),"")</f>
        <v>45</v>
      </c>
      <c r="R7811" s="29" t="n">
        <f aca="true">IF(O7811="","",O7811-TODAY())</f>
        <v>304</v>
      </c>
      <c r="S7811" s="29" t="str">
        <f aca="false">IF(C7811="&lt;&lt; vazio &gt;&gt;","VAZIA",IF(AND(O7811&lt;&gt;"",R7811&lt;0),"VENCIDO",IF(AND(O7811&lt;&gt;"",R7811&lt;=Parametros!$B$10),"PRÓX. VENCIMENTO",IF(F7811="Q","QUALIDADE",IF(F7811="S","BLOQUEADO",IF(F7811="R","RESTRITO/DEVOLUÇÃO",IF(OR(N7811="QUAR",N7811="QRES"),"QUARENTENA",IF(OR(B7811="DESCARTE",B7811="DEVOLUÇÃO"),"DESCARTE/DEVOLUÇÃO",IF(AND(D7811="",K7811&lt;&gt;""),"SEM LOTE",IF(AND(Q7811&lt;&gt;"",Q7811&gt;=Parametros!$B$11),"PARADO/SEM GIRO","OK"))))))))))</f>
        <v>OK</v>
      </c>
      <c r="T7811" s="29" t="str">
        <f aca="false">IF(AND($S7811="PARADO/SEM GIRO",$K7811="KG",OR(Painel!$B$5="(Todos)",A7811=Painel!$B$5)*OR(Painel!$E$5="(Todos)",P7811=Painel!$E$5)),$J7811+ROW()/10000000,"")</f>
        <v/>
      </c>
      <c r="U7811" s="29" t="str">
        <f aca="false">IF(AND($S7811="VENCIDO",$K7811="KG",OR(Painel!$B$5="(Todos)",A7811=Painel!$B$5)*OR(Painel!$E$5="(Todos)",P7811=Painel!$E$5)),$J7811+ROW()/10000000,"")</f>
        <v/>
      </c>
    </row>
    <row r="7812" customFormat="false" ht="15" hidden="false" customHeight="false" outlineLevel="0" collapsed="false">
      <c r="A7812" s="29" t="s">
        <v>52</v>
      </c>
      <c r="B7812" s="29" t="s">
        <v>14523</v>
      </c>
      <c r="C7812" s="29" t="s">
        <v>115</v>
      </c>
      <c r="D7812" s="29"/>
      <c r="E7812" s="29" t="n">
        <v>0</v>
      </c>
      <c r="F7812" s="29"/>
      <c r="G7812" s="29"/>
      <c r="H7812" s="30" t="n">
        <v>0</v>
      </c>
      <c r="I7812" s="29"/>
      <c r="J7812" s="30" t="n">
        <v>0</v>
      </c>
      <c r="K7812" s="29"/>
      <c r="L7812" s="29" t="s">
        <v>116</v>
      </c>
      <c r="M7812" s="29"/>
      <c r="N7812" s="29"/>
      <c r="O7812" s="29"/>
      <c r="P7812" s="29"/>
      <c r="Q7812" s="29" t="n">
        <f aca="false">IFERROR(VALUE(L7812),"")</f>
        <v>0</v>
      </c>
      <c r="R7812" s="29" t="str">
        <f aca="true">IF(O7812="","",O7812-TODAY())</f>
        <v/>
      </c>
      <c r="S7812" s="29" t="str">
        <f aca="false">IF(C7812="&lt;&lt; vazio &gt;&gt;","VAZIA",IF(AND(O7812&lt;&gt;"",R7812&lt;0),"VENCIDO",IF(AND(O7812&lt;&gt;"",R7812&lt;=Parametros!$B$10),"PRÓX. VENCIMENTO",IF(F7812="Q","QUALIDADE",IF(F7812="S","BLOQUEADO",IF(F7812="R","RESTRITO/DEVOLUÇÃO",IF(OR(N7812="QUAR",N7812="QRES"),"QUARENTENA",IF(OR(B7812="DESCARTE",B7812="DEVOLUÇÃO"),"DESCARTE/DEVOLUÇÃO",IF(AND(D7812="",K7812&lt;&gt;""),"SEM LOTE",IF(AND(Q7812&lt;&gt;"",Q7812&gt;=Parametros!$B$11),"PARADO/SEM GIRO","OK"))))))))))</f>
        <v>VAZIA</v>
      </c>
      <c r="T7812" s="29" t="str">
        <f aca="false">IF(AND($S7812="PARADO/SEM GIRO",$K7812="KG",OR(Painel!$B$5="(Todos)",A7812=Painel!$B$5)*OR(Painel!$E$5="(Todos)",P7812=Painel!$E$5)),$J7812+ROW()/10000000,"")</f>
        <v/>
      </c>
      <c r="U7812" s="29" t="str">
        <f aca="false">IF(AND($S7812="VENCIDO",$K7812="KG",OR(Painel!$B$5="(Todos)",A7812=Painel!$B$5)*OR(Painel!$E$5="(Todos)",P7812=Painel!$E$5)),$J7812+ROW()/10000000,"")</f>
        <v/>
      </c>
    </row>
    <row r="7813" customFormat="false" ht="15" hidden="false" customHeight="false" outlineLevel="0" collapsed="false">
      <c r="A7813" s="29" t="s">
        <v>52</v>
      </c>
      <c r="B7813" s="29" t="s">
        <v>14524</v>
      </c>
      <c r="C7813" s="29" t="s">
        <v>115</v>
      </c>
      <c r="D7813" s="29"/>
      <c r="E7813" s="29" t="n">
        <v>0</v>
      </c>
      <c r="F7813" s="29"/>
      <c r="G7813" s="29"/>
      <c r="H7813" s="30" t="n">
        <v>0</v>
      </c>
      <c r="I7813" s="29"/>
      <c r="J7813" s="30" t="n">
        <v>0</v>
      </c>
      <c r="K7813" s="29"/>
      <c r="L7813" s="29" t="s">
        <v>116</v>
      </c>
      <c r="M7813" s="29"/>
      <c r="N7813" s="29"/>
      <c r="O7813" s="29"/>
      <c r="P7813" s="29"/>
      <c r="Q7813" s="29" t="n">
        <f aca="false">IFERROR(VALUE(L7813),"")</f>
        <v>0</v>
      </c>
      <c r="R7813" s="29" t="str">
        <f aca="true">IF(O7813="","",O7813-TODAY())</f>
        <v/>
      </c>
      <c r="S7813" s="29" t="str">
        <f aca="false">IF(C7813="&lt;&lt; vazio &gt;&gt;","VAZIA",IF(AND(O7813&lt;&gt;"",R7813&lt;0),"VENCIDO",IF(AND(O7813&lt;&gt;"",R7813&lt;=Parametros!$B$10),"PRÓX. VENCIMENTO",IF(F7813="Q","QUALIDADE",IF(F7813="S","BLOQUEADO",IF(F7813="R","RESTRITO/DEVOLUÇÃO",IF(OR(N7813="QUAR",N7813="QRES"),"QUARENTENA",IF(OR(B7813="DESCARTE",B7813="DEVOLUÇÃO"),"DESCARTE/DEVOLUÇÃO",IF(AND(D7813="",K7813&lt;&gt;""),"SEM LOTE",IF(AND(Q7813&lt;&gt;"",Q7813&gt;=Parametros!$B$11),"PARADO/SEM GIRO","OK"))))))))))</f>
        <v>VAZIA</v>
      </c>
      <c r="T7813" s="29" t="str">
        <f aca="false">IF(AND($S7813="PARADO/SEM GIRO",$K7813="KG",OR(Painel!$B$5="(Todos)",A7813=Painel!$B$5)*OR(Painel!$E$5="(Todos)",P7813=Painel!$E$5)),$J7813+ROW()/10000000,"")</f>
        <v/>
      </c>
      <c r="U7813" s="29" t="str">
        <f aca="false">IF(AND($S7813="VENCIDO",$K7813="KG",OR(Painel!$B$5="(Todos)",A7813=Painel!$B$5)*OR(Painel!$E$5="(Todos)",P7813=Painel!$E$5)),$J7813+ROW()/10000000,"")</f>
        <v/>
      </c>
    </row>
    <row r="7814" customFormat="false" ht="15" hidden="false" customHeight="false" outlineLevel="0" collapsed="false">
      <c r="A7814" s="29" t="s">
        <v>52</v>
      </c>
      <c r="B7814" s="29" t="s">
        <v>14525</v>
      </c>
      <c r="C7814" s="29" t="s">
        <v>115</v>
      </c>
      <c r="D7814" s="29"/>
      <c r="E7814" s="29" t="n">
        <v>0</v>
      </c>
      <c r="F7814" s="29"/>
      <c r="G7814" s="29"/>
      <c r="H7814" s="30" t="n">
        <v>0</v>
      </c>
      <c r="I7814" s="29"/>
      <c r="J7814" s="30" t="n">
        <v>0</v>
      </c>
      <c r="K7814" s="29"/>
      <c r="L7814" s="29" t="s">
        <v>116</v>
      </c>
      <c r="M7814" s="29"/>
      <c r="N7814" s="29"/>
      <c r="O7814" s="29"/>
      <c r="P7814" s="29"/>
      <c r="Q7814" s="29" t="n">
        <f aca="false">IFERROR(VALUE(L7814),"")</f>
        <v>0</v>
      </c>
      <c r="R7814" s="29" t="str">
        <f aca="true">IF(O7814="","",O7814-TODAY())</f>
        <v/>
      </c>
      <c r="S7814" s="29" t="str">
        <f aca="false">IF(C7814="&lt;&lt; vazio &gt;&gt;","VAZIA",IF(AND(O7814&lt;&gt;"",R7814&lt;0),"VENCIDO",IF(AND(O7814&lt;&gt;"",R7814&lt;=Parametros!$B$10),"PRÓX. VENCIMENTO",IF(F7814="Q","QUALIDADE",IF(F7814="S","BLOQUEADO",IF(F7814="R","RESTRITO/DEVOLUÇÃO",IF(OR(N7814="QUAR",N7814="QRES"),"QUARENTENA",IF(OR(B7814="DESCARTE",B7814="DEVOLUÇÃO"),"DESCARTE/DEVOLUÇÃO",IF(AND(D7814="",K7814&lt;&gt;""),"SEM LOTE",IF(AND(Q7814&lt;&gt;"",Q7814&gt;=Parametros!$B$11),"PARADO/SEM GIRO","OK"))))))))))</f>
        <v>VAZIA</v>
      </c>
      <c r="T7814" s="29" t="str">
        <f aca="false">IF(AND($S7814="PARADO/SEM GIRO",$K7814="KG",OR(Painel!$B$5="(Todos)",A7814=Painel!$B$5)*OR(Painel!$E$5="(Todos)",P7814=Painel!$E$5)),$J7814+ROW()/10000000,"")</f>
        <v/>
      </c>
      <c r="U7814" s="29" t="str">
        <f aca="false">IF(AND($S7814="VENCIDO",$K7814="KG",OR(Painel!$B$5="(Todos)",A7814=Painel!$B$5)*OR(Painel!$E$5="(Todos)",P7814=Painel!$E$5)),$J7814+ROW()/10000000,"")</f>
        <v/>
      </c>
    </row>
    <row r="7815" customFormat="false" ht="15" hidden="false" customHeight="false" outlineLevel="0" collapsed="false">
      <c r="A7815" s="29" t="s">
        <v>52</v>
      </c>
      <c r="B7815" s="29" t="s">
        <v>14526</v>
      </c>
      <c r="C7815" s="29" t="s">
        <v>115</v>
      </c>
      <c r="D7815" s="29"/>
      <c r="E7815" s="29" t="n">
        <v>0</v>
      </c>
      <c r="F7815" s="29"/>
      <c r="G7815" s="29"/>
      <c r="H7815" s="30" t="n">
        <v>0</v>
      </c>
      <c r="I7815" s="29"/>
      <c r="J7815" s="30" t="n">
        <v>0</v>
      </c>
      <c r="K7815" s="29"/>
      <c r="L7815" s="29" t="s">
        <v>116</v>
      </c>
      <c r="M7815" s="29"/>
      <c r="N7815" s="29"/>
      <c r="O7815" s="29"/>
      <c r="P7815" s="29"/>
      <c r="Q7815" s="29" t="n">
        <f aca="false">IFERROR(VALUE(L7815),"")</f>
        <v>0</v>
      </c>
      <c r="R7815" s="29" t="str">
        <f aca="true">IF(O7815="","",O7815-TODAY())</f>
        <v/>
      </c>
      <c r="S7815" s="29" t="str">
        <f aca="false">IF(C7815="&lt;&lt; vazio &gt;&gt;","VAZIA",IF(AND(O7815&lt;&gt;"",R7815&lt;0),"VENCIDO",IF(AND(O7815&lt;&gt;"",R7815&lt;=Parametros!$B$10),"PRÓX. VENCIMENTO",IF(F7815="Q","QUALIDADE",IF(F7815="S","BLOQUEADO",IF(F7815="R","RESTRITO/DEVOLUÇÃO",IF(OR(N7815="QUAR",N7815="QRES"),"QUARENTENA",IF(OR(B7815="DESCARTE",B7815="DEVOLUÇÃO"),"DESCARTE/DEVOLUÇÃO",IF(AND(D7815="",K7815&lt;&gt;""),"SEM LOTE",IF(AND(Q7815&lt;&gt;"",Q7815&gt;=Parametros!$B$11),"PARADO/SEM GIRO","OK"))))))))))</f>
        <v>VAZIA</v>
      </c>
      <c r="T7815" s="29" t="str">
        <f aca="false">IF(AND($S7815="PARADO/SEM GIRO",$K7815="KG",OR(Painel!$B$5="(Todos)",A7815=Painel!$B$5)*OR(Painel!$E$5="(Todos)",P7815=Painel!$E$5)),$J7815+ROW()/10000000,"")</f>
        <v/>
      </c>
      <c r="U7815" s="29" t="str">
        <f aca="false">IF(AND($S7815="VENCIDO",$K7815="KG",OR(Painel!$B$5="(Todos)",A7815=Painel!$B$5)*OR(Painel!$E$5="(Todos)",P7815=Painel!$E$5)),$J7815+ROW()/10000000,"")</f>
        <v/>
      </c>
    </row>
    <row r="7816" customFormat="false" ht="15" hidden="false" customHeight="false" outlineLevel="0" collapsed="false">
      <c r="A7816" s="29" t="s">
        <v>52</v>
      </c>
      <c r="B7816" s="29" t="s">
        <v>14527</v>
      </c>
      <c r="C7816" s="29" t="s">
        <v>2510</v>
      </c>
      <c r="D7816" s="29" t="s">
        <v>5579</v>
      </c>
      <c r="E7816" s="29" t="n">
        <v>1</v>
      </c>
      <c r="F7816" s="29" t="s">
        <v>137</v>
      </c>
      <c r="G7816" s="29" t="s">
        <v>14528</v>
      </c>
      <c r="H7816" s="30" t="n">
        <v>240</v>
      </c>
      <c r="I7816" s="31" t="n">
        <v>46271</v>
      </c>
      <c r="J7816" s="30" t="n">
        <v>240</v>
      </c>
      <c r="K7816" s="29" t="s">
        <v>120</v>
      </c>
      <c r="L7816" s="29" t="s">
        <v>221</v>
      </c>
      <c r="M7816" s="29"/>
      <c r="N7816" s="29" t="s">
        <v>134</v>
      </c>
      <c r="O7816" s="31" t="n">
        <v>46283</v>
      </c>
      <c r="P7816" s="29" t="s">
        <v>123</v>
      </c>
      <c r="Q7816" s="29" t="n">
        <f aca="false">IFERROR(VALUE(L7816),"")</f>
        <v>14</v>
      </c>
      <c r="R7816" s="29" t="n">
        <f aca="true">IF(O7816="","",O7816-TODAY())</f>
        <v>-2</v>
      </c>
      <c r="S7816" s="29" t="str">
        <f aca="false">IF(C7816="&lt;&lt; vazio &gt;&gt;","VAZIA",IF(AND(O7816&lt;&gt;"",R7816&lt;0),"VENCIDO",IF(AND(O7816&lt;&gt;"",R7816&lt;=Parametros!$B$10),"PRÓX. VENCIMENTO",IF(F7816="Q","QUALIDADE",IF(F7816="S","BLOQUEADO",IF(F7816="R","RESTRITO/DEVOLUÇÃO",IF(OR(N7816="QUAR",N7816="QRES"),"QUARENTENA",IF(OR(B7816="DESCARTE",B7816="DEVOLUÇÃO"),"DESCARTE/DEVOLUÇÃO",IF(AND(D7816="",K7816&lt;&gt;""),"SEM LOTE",IF(AND(Q7816&lt;&gt;"",Q7816&gt;=Parametros!$B$11),"PARADO/SEM GIRO","OK"))))))))))</f>
        <v>VENCIDO</v>
      </c>
      <c r="T7816" s="29" t="str">
        <f aca="false">IF(AND($S7816="PARADO/SEM GIRO",$K7816="KG",OR(Painel!$B$5="(Todos)",A7816=Painel!$B$5)*OR(Painel!$E$5="(Todos)",P7816=Painel!$E$5)),$J7816+ROW()/10000000,"")</f>
        <v/>
      </c>
      <c r="U7816" s="29" t="n">
        <f aca="false">IF(AND($S7816="VENCIDO",$K7816="KG",OR(Painel!$B$5="(Todos)",A7816=Painel!$B$5)*OR(Painel!$E$5="(Todos)",P7816=Painel!$E$5)),$J7816+ROW()/10000000,"")</f>
        <v>240.0007816</v>
      </c>
    </row>
    <row r="7817" customFormat="false" ht="15" hidden="false" customHeight="false" outlineLevel="0" collapsed="false">
      <c r="A7817" s="29" t="s">
        <v>52</v>
      </c>
      <c r="B7817" s="29" t="s">
        <v>14529</v>
      </c>
      <c r="C7817" s="29" t="s">
        <v>115</v>
      </c>
      <c r="D7817" s="29"/>
      <c r="E7817" s="29" t="n">
        <v>0</v>
      </c>
      <c r="F7817" s="29"/>
      <c r="G7817" s="29"/>
      <c r="H7817" s="30" t="n">
        <v>0</v>
      </c>
      <c r="I7817" s="29"/>
      <c r="J7817" s="30" t="n">
        <v>0</v>
      </c>
      <c r="K7817" s="29"/>
      <c r="L7817" s="29" t="s">
        <v>116</v>
      </c>
      <c r="M7817" s="29"/>
      <c r="N7817" s="29"/>
      <c r="O7817" s="29"/>
      <c r="P7817" s="29"/>
      <c r="Q7817" s="29" t="n">
        <f aca="false">IFERROR(VALUE(L7817),"")</f>
        <v>0</v>
      </c>
      <c r="R7817" s="29" t="str">
        <f aca="true">IF(O7817="","",O7817-TODAY())</f>
        <v/>
      </c>
      <c r="S7817" s="29" t="str">
        <f aca="false">IF(C7817="&lt;&lt; vazio &gt;&gt;","VAZIA",IF(AND(O7817&lt;&gt;"",R7817&lt;0),"VENCIDO",IF(AND(O7817&lt;&gt;"",R7817&lt;=Parametros!$B$10),"PRÓX. VENCIMENTO",IF(F7817="Q","QUALIDADE",IF(F7817="S","BLOQUEADO",IF(F7817="R","RESTRITO/DEVOLUÇÃO",IF(OR(N7817="QUAR",N7817="QRES"),"QUARENTENA",IF(OR(B7817="DESCARTE",B7817="DEVOLUÇÃO"),"DESCARTE/DEVOLUÇÃO",IF(AND(D7817="",K7817&lt;&gt;""),"SEM LOTE",IF(AND(Q7817&lt;&gt;"",Q7817&gt;=Parametros!$B$11),"PARADO/SEM GIRO","OK"))))))))))</f>
        <v>VAZIA</v>
      </c>
      <c r="T7817" s="29" t="str">
        <f aca="false">IF(AND($S7817="PARADO/SEM GIRO",$K7817="KG",OR(Painel!$B$5="(Todos)",A7817=Painel!$B$5)*OR(Painel!$E$5="(Todos)",P7817=Painel!$E$5)),$J7817+ROW()/10000000,"")</f>
        <v/>
      </c>
      <c r="U7817" s="29" t="str">
        <f aca="false">IF(AND($S7817="VENCIDO",$K7817="KG",OR(Painel!$B$5="(Todos)",A7817=Painel!$B$5)*OR(Painel!$E$5="(Todos)",P7817=Painel!$E$5)),$J7817+ROW()/10000000,"")</f>
        <v/>
      </c>
    </row>
    <row r="7818" customFormat="false" ht="15" hidden="false" customHeight="false" outlineLevel="0" collapsed="false">
      <c r="A7818" s="29" t="s">
        <v>52</v>
      </c>
      <c r="B7818" s="29" t="s">
        <v>14530</v>
      </c>
      <c r="C7818" s="29" t="s">
        <v>2679</v>
      </c>
      <c r="D7818" s="29" t="s">
        <v>2680</v>
      </c>
      <c r="E7818" s="29" t="n">
        <v>1</v>
      </c>
      <c r="F7818" s="29"/>
      <c r="G7818" s="29" t="s">
        <v>14531</v>
      </c>
      <c r="H7818" s="30" t="n">
        <v>800</v>
      </c>
      <c r="I7818" s="31" t="n">
        <v>46191</v>
      </c>
      <c r="J7818" s="30" t="n">
        <v>800</v>
      </c>
      <c r="K7818" s="29" t="s">
        <v>120</v>
      </c>
      <c r="L7818" s="29" t="s">
        <v>3759</v>
      </c>
      <c r="M7818" s="29"/>
      <c r="N7818" s="29" t="s">
        <v>122</v>
      </c>
      <c r="O7818" s="31" t="n">
        <v>46735</v>
      </c>
      <c r="P7818" s="29" t="s">
        <v>123</v>
      </c>
      <c r="Q7818" s="29" t="n">
        <f aca="false">IFERROR(VALUE(L7818),"")</f>
        <v>94</v>
      </c>
      <c r="R7818" s="29" t="n">
        <f aca="true">IF(O7818="","",O7818-TODAY())</f>
        <v>450</v>
      </c>
      <c r="S7818" s="29" t="str">
        <f aca="false">IF(C7818="&lt;&lt; vazio &gt;&gt;","VAZIA",IF(AND(O7818&lt;&gt;"",R7818&lt;0),"VENCIDO",IF(AND(O7818&lt;&gt;"",R7818&lt;=Parametros!$B$10),"PRÓX. VENCIMENTO",IF(F7818="Q","QUALIDADE",IF(F7818="S","BLOQUEADO",IF(F7818="R","RESTRITO/DEVOLUÇÃO",IF(OR(N7818="QUAR",N7818="QRES"),"QUARENTENA",IF(OR(B7818="DESCARTE",B7818="DEVOLUÇÃO"),"DESCARTE/DEVOLUÇÃO",IF(AND(D7818="",K7818&lt;&gt;""),"SEM LOTE",IF(AND(Q7818&lt;&gt;"",Q7818&gt;=Parametros!$B$11),"PARADO/SEM GIRO","OK"))))))))))</f>
        <v>PARADO/SEM GIRO</v>
      </c>
      <c r="T7818" s="29" t="n">
        <f aca="false">IF(AND($S7818="PARADO/SEM GIRO",$K7818="KG",OR(Painel!$B$5="(Todos)",A7818=Painel!$B$5)*OR(Painel!$E$5="(Todos)",P7818=Painel!$E$5)),$J7818+ROW()/10000000,"")</f>
        <v>800.0007818</v>
      </c>
      <c r="U7818" s="29" t="str">
        <f aca="false">IF(AND($S7818="VENCIDO",$K7818="KG",OR(Painel!$B$5="(Todos)",A7818=Painel!$B$5)*OR(Painel!$E$5="(Todos)",P7818=Painel!$E$5)),$J7818+ROW()/10000000,"")</f>
        <v/>
      </c>
    </row>
    <row r="7819" customFormat="false" ht="15" hidden="false" customHeight="false" outlineLevel="0" collapsed="false">
      <c r="A7819" s="29" t="s">
        <v>52</v>
      </c>
      <c r="B7819" s="29" t="s">
        <v>14532</v>
      </c>
      <c r="C7819" s="29" t="s">
        <v>2679</v>
      </c>
      <c r="D7819" s="29" t="s">
        <v>2680</v>
      </c>
      <c r="E7819" s="29" t="n">
        <v>1</v>
      </c>
      <c r="F7819" s="29"/>
      <c r="G7819" s="29" t="s">
        <v>14533</v>
      </c>
      <c r="H7819" s="30" t="n">
        <v>800</v>
      </c>
      <c r="I7819" s="31" t="n">
        <v>46191</v>
      </c>
      <c r="J7819" s="30" t="n">
        <v>800</v>
      </c>
      <c r="K7819" s="29" t="s">
        <v>120</v>
      </c>
      <c r="L7819" s="29" t="s">
        <v>3759</v>
      </c>
      <c r="M7819" s="29"/>
      <c r="N7819" s="29" t="s">
        <v>122</v>
      </c>
      <c r="O7819" s="31" t="n">
        <v>46735</v>
      </c>
      <c r="P7819" s="29" t="s">
        <v>123</v>
      </c>
      <c r="Q7819" s="29" t="n">
        <f aca="false">IFERROR(VALUE(L7819),"")</f>
        <v>94</v>
      </c>
      <c r="R7819" s="29" t="n">
        <f aca="true">IF(O7819="","",O7819-TODAY())</f>
        <v>450</v>
      </c>
      <c r="S7819" s="29" t="str">
        <f aca="false">IF(C7819="&lt;&lt; vazio &gt;&gt;","VAZIA",IF(AND(O7819&lt;&gt;"",R7819&lt;0),"VENCIDO",IF(AND(O7819&lt;&gt;"",R7819&lt;=Parametros!$B$10),"PRÓX. VENCIMENTO",IF(F7819="Q","QUALIDADE",IF(F7819="S","BLOQUEADO",IF(F7819="R","RESTRITO/DEVOLUÇÃO",IF(OR(N7819="QUAR",N7819="QRES"),"QUARENTENA",IF(OR(B7819="DESCARTE",B7819="DEVOLUÇÃO"),"DESCARTE/DEVOLUÇÃO",IF(AND(D7819="",K7819&lt;&gt;""),"SEM LOTE",IF(AND(Q7819&lt;&gt;"",Q7819&gt;=Parametros!$B$11),"PARADO/SEM GIRO","OK"))))))))))</f>
        <v>PARADO/SEM GIRO</v>
      </c>
      <c r="T7819" s="29" t="n">
        <f aca="false">IF(AND($S7819="PARADO/SEM GIRO",$K7819="KG",OR(Painel!$B$5="(Todos)",A7819=Painel!$B$5)*OR(Painel!$E$5="(Todos)",P7819=Painel!$E$5)),$J7819+ROW()/10000000,"")</f>
        <v>800.0007819</v>
      </c>
      <c r="U7819" s="29" t="str">
        <f aca="false">IF(AND($S7819="VENCIDO",$K7819="KG",OR(Painel!$B$5="(Todos)",A7819=Painel!$B$5)*OR(Painel!$E$5="(Todos)",P7819=Painel!$E$5)),$J7819+ROW()/10000000,"")</f>
        <v/>
      </c>
    </row>
    <row r="7820" customFormat="false" ht="15" hidden="false" customHeight="false" outlineLevel="0" collapsed="false">
      <c r="A7820" s="29" t="s">
        <v>52</v>
      </c>
      <c r="B7820" s="29" t="s">
        <v>14534</v>
      </c>
      <c r="C7820" s="29" t="s">
        <v>10297</v>
      </c>
      <c r="D7820" s="29" t="s">
        <v>10298</v>
      </c>
      <c r="E7820" s="29" t="n">
        <v>1</v>
      </c>
      <c r="F7820" s="29"/>
      <c r="G7820" s="29" t="s">
        <v>14535</v>
      </c>
      <c r="H7820" s="30" t="n">
        <v>800</v>
      </c>
      <c r="I7820" s="31" t="n">
        <v>46183</v>
      </c>
      <c r="J7820" s="30" t="n">
        <v>800</v>
      </c>
      <c r="K7820" s="29" t="s">
        <v>120</v>
      </c>
      <c r="L7820" s="29" t="s">
        <v>1096</v>
      </c>
      <c r="M7820" s="29"/>
      <c r="N7820" s="29" t="s">
        <v>122</v>
      </c>
      <c r="O7820" s="31" t="n">
        <v>46905</v>
      </c>
      <c r="P7820" s="29" t="s">
        <v>123</v>
      </c>
      <c r="Q7820" s="29" t="n">
        <f aca="false">IFERROR(VALUE(L7820),"")</f>
        <v>102</v>
      </c>
      <c r="R7820" s="29" t="n">
        <f aca="true">IF(O7820="","",O7820-TODAY())</f>
        <v>620</v>
      </c>
      <c r="S7820" s="29" t="str">
        <f aca="false">IF(C7820="&lt;&lt; vazio &gt;&gt;","VAZIA",IF(AND(O7820&lt;&gt;"",R7820&lt;0),"VENCIDO",IF(AND(O7820&lt;&gt;"",R7820&lt;=Parametros!$B$10),"PRÓX. VENCIMENTO",IF(F7820="Q","QUALIDADE",IF(F7820="S","BLOQUEADO",IF(F7820="R","RESTRITO/DEVOLUÇÃO",IF(OR(N7820="QUAR",N7820="QRES"),"QUARENTENA",IF(OR(B7820="DESCARTE",B7820="DEVOLUÇÃO"),"DESCARTE/DEVOLUÇÃO",IF(AND(D7820="",K7820&lt;&gt;""),"SEM LOTE",IF(AND(Q7820&lt;&gt;"",Q7820&gt;=Parametros!$B$11),"PARADO/SEM GIRO","OK"))))))))))</f>
        <v>PARADO/SEM GIRO</v>
      </c>
      <c r="T7820" s="29" t="n">
        <f aca="false">IF(AND($S7820="PARADO/SEM GIRO",$K7820="KG",OR(Painel!$B$5="(Todos)",A7820=Painel!$B$5)*OR(Painel!$E$5="(Todos)",P7820=Painel!$E$5)),$J7820+ROW()/10000000,"")</f>
        <v>800.000782</v>
      </c>
      <c r="U7820" s="29" t="str">
        <f aca="false">IF(AND($S7820="VENCIDO",$K7820="KG",OR(Painel!$B$5="(Todos)",A7820=Painel!$B$5)*OR(Painel!$E$5="(Todos)",P7820=Painel!$E$5)),$J7820+ROW()/10000000,"")</f>
        <v/>
      </c>
    </row>
    <row r="7821" customFormat="false" ht="15" hidden="false" customHeight="false" outlineLevel="0" collapsed="false">
      <c r="A7821" s="29" t="s">
        <v>52</v>
      </c>
      <c r="B7821" s="29" t="s">
        <v>14536</v>
      </c>
      <c r="C7821" s="29" t="s">
        <v>115</v>
      </c>
      <c r="D7821" s="29"/>
      <c r="E7821" s="29" t="n">
        <v>0</v>
      </c>
      <c r="F7821" s="29"/>
      <c r="G7821" s="29"/>
      <c r="H7821" s="30" t="n">
        <v>0</v>
      </c>
      <c r="I7821" s="29"/>
      <c r="J7821" s="30" t="n">
        <v>0</v>
      </c>
      <c r="K7821" s="29"/>
      <c r="L7821" s="29" t="s">
        <v>116</v>
      </c>
      <c r="M7821" s="29"/>
      <c r="N7821" s="29"/>
      <c r="O7821" s="29"/>
      <c r="P7821" s="29"/>
      <c r="Q7821" s="29" t="n">
        <f aca="false">IFERROR(VALUE(L7821),"")</f>
        <v>0</v>
      </c>
      <c r="R7821" s="29" t="str">
        <f aca="true">IF(O7821="","",O7821-TODAY())</f>
        <v/>
      </c>
      <c r="S7821" s="29" t="str">
        <f aca="false">IF(C7821="&lt;&lt; vazio &gt;&gt;","VAZIA",IF(AND(O7821&lt;&gt;"",R7821&lt;0),"VENCIDO",IF(AND(O7821&lt;&gt;"",R7821&lt;=Parametros!$B$10),"PRÓX. VENCIMENTO",IF(F7821="Q","QUALIDADE",IF(F7821="S","BLOQUEADO",IF(F7821="R","RESTRITO/DEVOLUÇÃO",IF(OR(N7821="QUAR",N7821="QRES"),"QUARENTENA",IF(OR(B7821="DESCARTE",B7821="DEVOLUÇÃO"),"DESCARTE/DEVOLUÇÃO",IF(AND(D7821="",K7821&lt;&gt;""),"SEM LOTE",IF(AND(Q7821&lt;&gt;"",Q7821&gt;=Parametros!$B$11),"PARADO/SEM GIRO","OK"))))))))))</f>
        <v>VAZIA</v>
      </c>
      <c r="T7821" s="29" t="str">
        <f aca="false">IF(AND($S7821="PARADO/SEM GIRO",$K7821="KG",OR(Painel!$B$5="(Todos)",A7821=Painel!$B$5)*OR(Painel!$E$5="(Todos)",P7821=Painel!$E$5)),$J7821+ROW()/10000000,"")</f>
        <v/>
      </c>
      <c r="U7821" s="29" t="str">
        <f aca="false">IF(AND($S7821="VENCIDO",$K7821="KG",OR(Painel!$B$5="(Todos)",A7821=Painel!$B$5)*OR(Painel!$E$5="(Todos)",P7821=Painel!$E$5)),$J7821+ROW()/10000000,"")</f>
        <v/>
      </c>
    </row>
    <row r="7822" customFormat="false" ht="15" hidden="false" customHeight="false" outlineLevel="0" collapsed="false">
      <c r="A7822" s="29" t="s">
        <v>52</v>
      </c>
      <c r="B7822" s="29" t="s">
        <v>14537</v>
      </c>
      <c r="C7822" s="29" t="s">
        <v>115</v>
      </c>
      <c r="D7822" s="29"/>
      <c r="E7822" s="29" t="n">
        <v>0</v>
      </c>
      <c r="F7822" s="29"/>
      <c r="G7822" s="29"/>
      <c r="H7822" s="30" t="n">
        <v>0</v>
      </c>
      <c r="I7822" s="29"/>
      <c r="J7822" s="30" t="n">
        <v>0</v>
      </c>
      <c r="K7822" s="29"/>
      <c r="L7822" s="29" t="s">
        <v>116</v>
      </c>
      <c r="M7822" s="29"/>
      <c r="N7822" s="29"/>
      <c r="O7822" s="29"/>
      <c r="P7822" s="29"/>
      <c r="Q7822" s="29" t="n">
        <f aca="false">IFERROR(VALUE(L7822),"")</f>
        <v>0</v>
      </c>
      <c r="R7822" s="29" t="str">
        <f aca="true">IF(O7822="","",O7822-TODAY())</f>
        <v/>
      </c>
      <c r="S7822" s="29" t="str">
        <f aca="false">IF(C7822="&lt;&lt; vazio &gt;&gt;","VAZIA",IF(AND(O7822&lt;&gt;"",R7822&lt;0),"VENCIDO",IF(AND(O7822&lt;&gt;"",R7822&lt;=Parametros!$B$10),"PRÓX. VENCIMENTO",IF(F7822="Q","QUALIDADE",IF(F7822="S","BLOQUEADO",IF(F7822="R","RESTRITO/DEVOLUÇÃO",IF(OR(N7822="QUAR",N7822="QRES"),"QUARENTENA",IF(OR(B7822="DESCARTE",B7822="DEVOLUÇÃO"),"DESCARTE/DEVOLUÇÃO",IF(AND(D7822="",K7822&lt;&gt;""),"SEM LOTE",IF(AND(Q7822&lt;&gt;"",Q7822&gt;=Parametros!$B$11),"PARADO/SEM GIRO","OK"))))))))))</f>
        <v>VAZIA</v>
      </c>
      <c r="T7822" s="29" t="str">
        <f aca="false">IF(AND($S7822="PARADO/SEM GIRO",$K7822="KG",OR(Painel!$B$5="(Todos)",A7822=Painel!$B$5)*OR(Painel!$E$5="(Todos)",P7822=Painel!$E$5)),$J7822+ROW()/10000000,"")</f>
        <v/>
      </c>
      <c r="U7822" s="29" t="str">
        <f aca="false">IF(AND($S7822="VENCIDO",$K7822="KG",OR(Painel!$B$5="(Todos)",A7822=Painel!$B$5)*OR(Painel!$E$5="(Todos)",P7822=Painel!$E$5)),$J7822+ROW()/10000000,"")</f>
        <v/>
      </c>
    </row>
    <row r="7823" customFormat="false" ht="15" hidden="false" customHeight="false" outlineLevel="0" collapsed="false">
      <c r="A7823" s="29" t="s">
        <v>52</v>
      </c>
      <c r="B7823" s="29" t="s">
        <v>14538</v>
      </c>
      <c r="C7823" s="29" t="s">
        <v>115</v>
      </c>
      <c r="D7823" s="29"/>
      <c r="E7823" s="29" t="n">
        <v>0</v>
      </c>
      <c r="F7823" s="29"/>
      <c r="G7823" s="29"/>
      <c r="H7823" s="30" t="n">
        <v>0</v>
      </c>
      <c r="I7823" s="29"/>
      <c r="J7823" s="30" t="n">
        <v>0</v>
      </c>
      <c r="K7823" s="29"/>
      <c r="L7823" s="29" t="s">
        <v>116</v>
      </c>
      <c r="M7823" s="29"/>
      <c r="N7823" s="29"/>
      <c r="O7823" s="29"/>
      <c r="P7823" s="29"/>
      <c r="Q7823" s="29" t="n">
        <f aca="false">IFERROR(VALUE(L7823),"")</f>
        <v>0</v>
      </c>
      <c r="R7823" s="29" t="str">
        <f aca="true">IF(O7823="","",O7823-TODAY())</f>
        <v/>
      </c>
      <c r="S7823" s="29" t="str">
        <f aca="false">IF(C7823="&lt;&lt; vazio &gt;&gt;","VAZIA",IF(AND(O7823&lt;&gt;"",R7823&lt;0),"VENCIDO",IF(AND(O7823&lt;&gt;"",R7823&lt;=Parametros!$B$10),"PRÓX. VENCIMENTO",IF(F7823="Q","QUALIDADE",IF(F7823="S","BLOQUEADO",IF(F7823="R","RESTRITO/DEVOLUÇÃO",IF(OR(N7823="QUAR",N7823="QRES"),"QUARENTENA",IF(OR(B7823="DESCARTE",B7823="DEVOLUÇÃO"),"DESCARTE/DEVOLUÇÃO",IF(AND(D7823="",K7823&lt;&gt;""),"SEM LOTE",IF(AND(Q7823&lt;&gt;"",Q7823&gt;=Parametros!$B$11),"PARADO/SEM GIRO","OK"))))))))))</f>
        <v>VAZIA</v>
      </c>
      <c r="T7823" s="29" t="str">
        <f aca="false">IF(AND($S7823="PARADO/SEM GIRO",$K7823="KG",OR(Painel!$B$5="(Todos)",A7823=Painel!$B$5)*OR(Painel!$E$5="(Todos)",P7823=Painel!$E$5)),$J7823+ROW()/10000000,"")</f>
        <v/>
      </c>
      <c r="U7823" s="29" t="str">
        <f aca="false">IF(AND($S7823="VENCIDO",$K7823="KG",OR(Painel!$B$5="(Todos)",A7823=Painel!$B$5)*OR(Painel!$E$5="(Todos)",P7823=Painel!$E$5)),$J7823+ROW()/10000000,"")</f>
        <v/>
      </c>
    </row>
    <row r="7824" customFormat="false" ht="15" hidden="false" customHeight="false" outlineLevel="0" collapsed="false">
      <c r="A7824" s="29" t="s">
        <v>52</v>
      </c>
      <c r="B7824" s="29" t="s">
        <v>14539</v>
      </c>
      <c r="C7824" s="29" t="s">
        <v>691</v>
      </c>
      <c r="D7824" s="29" t="s">
        <v>14540</v>
      </c>
      <c r="E7824" s="29" t="n">
        <v>1</v>
      </c>
      <c r="F7824" s="29"/>
      <c r="G7824" s="29" t="s">
        <v>14541</v>
      </c>
      <c r="H7824" s="30" t="n">
        <v>645</v>
      </c>
      <c r="I7824" s="31" t="n">
        <v>46250</v>
      </c>
      <c r="J7824" s="30" t="n">
        <v>645</v>
      </c>
      <c r="K7824" s="29" t="s">
        <v>120</v>
      </c>
      <c r="L7824" s="29" t="s">
        <v>9539</v>
      </c>
      <c r="M7824" s="29"/>
      <c r="N7824" s="29" t="s">
        <v>122</v>
      </c>
      <c r="O7824" s="31" t="n">
        <v>46549</v>
      </c>
      <c r="P7824" s="29" t="s">
        <v>123</v>
      </c>
      <c r="Q7824" s="29" t="n">
        <f aca="false">IFERROR(VALUE(L7824),"")</f>
        <v>35</v>
      </c>
      <c r="R7824" s="29" t="n">
        <f aca="true">IF(O7824="","",O7824-TODAY())</f>
        <v>264</v>
      </c>
      <c r="S7824" s="29" t="str">
        <f aca="false">IF(C7824="&lt;&lt; vazio &gt;&gt;","VAZIA",IF(AND(O7824&lt;&gt;"",R7824&lt;0),"VENCIDO",IF(AND(O7824&lt;&gt;"",R7824&lt;=Parametros!$B$10),"PRÓX. VENCIMENTO",IF(F7824="Q","QUALIDADE",IF(F7824="S","BLOQUEADO",IF(F7824="R","RESTRITO/DEVOLUÇÃO",IF(OR(N7824="QUAR",N7824="QRES"),"QUARENTENA",IF(OR(B7824="DESCARTE",B7824="DEVOLUÇÃO"),"DESCARTE/DEVOLUÇÃO",IF(AND(D7824="",K7824&lt;&gt;""),"SEM LOTE",IF(AND(Q7824&lt;&gt;"",Q7824&gt;=Parametros!$B$11),"PARADO/SEM GIRO","OK"))))))))))</f>
        <v>OK</v>
      </c>
      <c r="T7824" s="29" t="str">
        <f aca="false">IF(AND($S7824="PARADO/SEM GIRO",$K7824="KG",OR(Painel!$B$5="(Todos)",A7824=Painel!$B$5)*OR(Painel!$E$5="(Todos)",P7824=Painel!$E$5)),$J7824+ROW()/10000000,"")</f>
        <v/>
      </c>
      <c r="U7824" s="29" t="str">
        <f aca="false">IF(AND($S7824="VENCIDO",$K7824="KG",OR(Painel!$B$5="(Todos)",A7824=Painel!$B$5)*OR(Painel!$E$5="(Todos)",P7824=Painel!$E$5)),$J7824+ROW()/10000000,"")</f>
        <v/>
      </c>
    </row>
    <row r="7825" customFormat="false" ht="15" hidden="false" customHeight="false" outlineLevel="0" collapsed="false">
      <c r="A7825" s="29" t="s">
        <v>52</v>
      </c>
      <c r="B7825" s="29" t="s">
        <v>14542</v>
      </c>
      <c r="C7825" s="29" t="s">
        <v>396</v>
      </c>
      <c r="D7825" s="29" t="s">
        <v>2981</v>
      </c>
      <c r="E7825" s="29" t="n">
        <v>1</v>
      </c>
      <c r="F7825" s="29"/>
      <c r="G7825" s="29" t="s">
        <v>14543</v>
      </c>
      <c r="H7825" s="30" t="n">
        <v>1102.5</v>
      </c>
      <c r="I7825" s="31" t="n">
        <v>46262</v>
      </c>
      <c r="J7825" s="30" t="n">
        <v>1102.5</v>
      </c>
      <c r="K7825" s="29" t="s">
        <v>120</v>
      </c>
      <c r="L7825" s="29" t="s">
        <v>190</v>
      </c>
      <c r="M7825" s="29"/>
      <c r="N7825" s="29" t="s">
        <v>122</v>
      </c>
      <c r="O7825" s="31" t="n">
        <v>46807</v>
      </c>
      <c r="P7825" s="29" t="s">
        <v>123</v>
      </c>
      <c r="Q7825" s="29" t="n">
        <f aca="false">IFERROR(VALUE(L7825),"")</f>
        <v>23</v>
      </c>
      <c r="R7825" s="29" t="n">
        <f aca="true">IF(O7825="","",O7825-TODAY())</f>
        <v>522</v>
      </c>
      <c r="S7825" s="29" t="str">
        <f aca="false">IF(C7825="&lt;&lt; vazio &gt;&gt;","VAZIA",IF(AND(O7825&lt;&gt;"",R7825&lt;0),"VENCIDO",IF(AND(O7825&lt;&gt;"",R7825&lt;=Parametros!$B$10),"PRÓX. VENCIMENTO",IF(F7825="Q","QUALIDADE",IF(F7825="S","BLOQUEADO",IF(F7825="R","RESTRITO/DEVOLUÇÃO",IF(OR(N7825="QUAR",N7825="QRES"),"QUARENTENA",IF(OR(B7825="DESCARTE",B7825="DEVOLUÇÃO"),"DESCARTE/DEVOLUÇÃO",IF(AND(D7825="",K7825&lt;&gt;""),"SEM LOTE",IF(AND(Q7825&lt;&gt;"",Q7825&gt;=Parametros!$B$11),"PARADO/SEM GIRO","OK"))))))))))</f>
        <v>OK</v>
      </c>
      <c r="T7825" s="29" t="str">
        <f aca="false">IF(AND($S7825="PARADO/SEM GIRO",$K7825="KG",OR(Painel!$B$5="(Todos)",A7825=Painel!$B$5)*OR(Painel!$E$5="(Todos)",P7825=Painel!$E$5)),$J7825+ROW()/10000000,"")</f>
        <v/>
      </c>
      <c r="U7825" s="29" t="str">
        <f aca="false">IF(AND($S7825="VENCIDO",$K7825="KG",OR(Painel!$B$5="(Todos)",A7825=Painel!$B$5)*OR(Painel!$E$5="(Todos)",P7825=Painel!$E$5)),$J7825+ROW()/10000000,"")</f>
        <v/>
      </c>
    </row>
    <row r="7826" customFormat="false" ht="15" hidden="false" customHeight="false" outlineLevel="0" collapsed="false">
      <c r="A7826" s="29" t="s">
        <v>52</v>
      </c>
      <c r="B7826" s="29" t="s">
        <v>14544</v>
      </c>
      <c r="C7826" s="29" t="s">
        <v>161</v>
      </c>
      <c r="D7826" s="29" t="s">
        <v>2923</v>
      </c>
      <c r="E7826" s="29" t="n">
        <v>1</v>
      </c>
      <c r="F7826" s="29"/>
      <c r="G7826" s="29" t="s">
        <v>14545</v>
      </c>
      <c r="H7826" s="30" t="n">
        <v>999.9</v>
      </c>
      <c r="I7826" s="31" t="n">
        <v>46220</v>
      </c>
      <c r="J7826" s="30" t="n">
        <v>999.9</v>
      </c>
      <c r="K7826" s="29" t="s">
        <v>120</v>
      </c>
      <c r="L7826" s="29" t="s">
        <v>2925</v>
      </c>
      <c r="M7826" s="29"/>
      <c r="N7826" s="29" t="s">
        <v>122</v>
      </c>
      <c r="O7826" s="31" t="n">
        <v>46765</v>
      </c>
      <c r="P7826" s="29" t="s">
        <v>123</v>
      </c>
      <c r="Q7826" s="29" t="n">
        <f aca="false">IFERROR(VALUE(L7826),"")</f>
        <v>65</v>
      </c>
      <c r="R7826" s="29" t="n">
        <f aca="true">IF(O7826="","",O7826-TODAY())</f>
        <v>480</v>
      </c>
      <c r="S7826" s="29" t="str">
        <f aca="false">IF(C7826="&lt;&lt; vazio &gt;&gt;","VAZIA",IF(AND(O7826&lt;&gt;"",R7826&lt;0),"VENCIDO",IF(AND(O7826&lt;&gt;"",R7826&lt;=Parametros!$B$10),"PRÓX. VENCIMENTO",IF(F7826="Q","QUALIDADE",IF(F7826="S","BLOQUEADO",IF(F7826="R","RESTRITO/DEVOLUÇÃO",IF(OR(N7826="QUAR",N7826="QRES"),"QUARENTENA",IF(OR(B7826="DESCARTE",B7826="DEVOLUÇÃO"),"DESCARTE/DEVOLUÇÃO",IF(AND(D7826="",K7826&lt;&gt;""),"SEM LOTE",IF(AND(Q7826&lt;&gt;"",Q7826&gt;=Parametros!$B$11),"PARADO/SEM GIRO","OK"))))))))))</f>
        <v>OK</v>
      </c>
      <c r="T7826" s="29" t="str">
        <f aca="false">IF(AND($S7826="PARADO/SEM GIRO",$K7826="KG",OR(Painel!$B$5="(Todos)",A7826=Painel!$B$5)*OR(Painel!$E$5="(Todos)",P7826=Painel!$E$5)),$J7826+ROW()/10000000,"")</f>
        <v/>
      </c>
      <c r="U7826" s="29" t="str">
        <f aca="false">IF(AND($S7826="VENCIDO",$K7826="KG",OR(Painel!$B$5="(Todos)",A7826=Painel!$B$5)*OR(Painel!$E$5="(Todos)",P7826=Painel!$E$5)),$J7826+ROW()/10000000,"")</f>
        <v/>
      </c>
    </row>
    <row r="7827" customFormat="false" ht="15" hidden="false" customHeight="false" outlineLevel="0" collapsed="false">
      <c r="A7827" s="29" t="s">
        <v>52</v>
      </c>
      <c r="B7827" s="29" t="s">
        <v>14546</v>
      </c>
      <c r="C7827" s="29" t="s">
        <v>2679</v>
      </c>
      <c r="D7827" s="29" t="s">
        <v>2680</v>
      </c>
      <c r="E7827" s="29" t="n">
        <v>1</v>
      </c>
      <c r="F7827" s="29"/>
      <c r="G7827" s="29" t="s">
        <v>14547</v>
      </c>
      <c r="H7827" s="30" t="n">
        <v>800</v>
      </c>
      <c r="I7827" s="31" t="n">
        <v>46191</v>
      </c>
      <c r="J7827" s="30" t="n">
        <v>800</v>
      </c>
      <c r="K7827" s="29" t="s">
        <v>120</v>
      </c>
      <c r="L7827" s="29" t="s">
        <v>3759</v>
      </c>
      <c r="M7827" s="29"/>
      <c r="N7827" s="29" t="s">
        <v>122</v>
      </c>
      <c r="O7827" s="31" t="n">
        <v>46735</v>
      </c>
      <c r="P7827" s="29" t="s">
        <v>123</v>
      </c>
      <c r="Q7827" s="29" t="n">
        <f aca="false">IFERROR(VALUE(L7827),"")</f>
        <v>94</v>
      </c>
      <c r="R7827" s="29" t="n">
        <f aca="true">IF(O7827="","",O7827-TODAY())</f>
        <v>450</v>
      </c>
      <c r="S7827" s="29" t="str">
        <f aca="false">IF(C7827="&lt;&lt; vazio &gt;&gt;","VAZIA",IF(AND(O7827&lt;&gt;"",R7827&lt;0),"VENCIDO",IF(AND(O7827&lt;&gt;"",R7827&lt;=Parametros!$B$10),"PRÓX. VENCIMENTO",IF(F7827="Q","QUALIDADE",IF(F7827="S","BLOQUEADO",IF(F7827="R","RESTRITO/DEVOLUÇÃO",IF(OR(N7827="QUAR",N7827="QRES"),"QUARENTENA",IF(OR(B7827="DESCARTE",B7827="DEVOLUÇÃO"),"DESCARTE/DEVOLUÇÃO",IF(AND(D7827="",K7827&lt;&gt;""),"SEM LOTE",IF(AND(Q7827&lt;&gt;"",Q7827&gt;=Parametros!$B$11),"PARADO/SEM GIRO","OK"))))))))))</f>
        <v>PARADO/SEM GIRO</v>
      </c>
      <c r="T7827" s="29" t="n">
        <f aca="false">IF(AND($S7827="PARADO/SEM GIRO",$K7827="KG",OR(Painel!$B$5="(Todos)",A7827=Painel!$B$5)*OR(Painel!$E$5="(Todos)",P7827=Painel!$E$5)),$J7827+ROW()/10000000,"")</f>
        <v>800.0007827</v>
      </c>
      <c r="U7827" s="29" t="str">
        <f aca="false">IF(AND($S7827="VENCIDO",$K7827="KG",OR(Painel!$B$5="(Todos)",A7827=Painel!$B$5)*OR(Painel!$E$5="(Todos)",P7827=Painel!$E$5)),$J7827+ROW()/10000000,"")</f>
        <v/>
      </c>
    </row>
    <row r="7828" customFormat="false" ht="15" hidden="false" customHeight="false" outlineLevel="0" collapsed="false">
      <c r="A7828" s="29" t="s">
        <v>52</v>
      </c>
      <c r="B7828" s="29" t="s">
        <v>14548</v>
      </c>
      <c r="C7828" s="29" t="s">
        <v>115</v>
      </c>
      <c r="D7828" s="29"/>
      <c r="E7828" s="29" t="n">
        <v>0</v>
      </c>
      <c r="F7828" s="29"/>
      <c r="G7828" s="29"/>
      <c r="H7828" s="30" t="n">
        <v>0</v>
      </c>
      <c r="I7828" s="29"/>
      <c r="J7828" s="30" t="n">
        <v>0</v>
      </c>
      <c r="K7828" s="29"/>
      <c r="L7828" s="29" t="s">
        <v>116</v>
      </c>
      <c r="M7828" s="29"/>
      <c r="N7828" s="29"/>
      <c r="O7828" s="29"/>
      <c r="P7828" s="29"/>
      <c r="Q7828" s="29" t="n">
        <f aca="false">IFERROR(VALUE(L7828),"")</f>
        <v>0</v>
      </c>
      <c r="R7828" s="29" t="str">
        <f aca="true">IF(O7828="","",O7828-TODAY())</f>
        <v/>
      </c>
      <c r="S7828" s="29" t="str">
        <f aca="false">IF(C7828="&lt;&lt; vazio &gt;&gt;","VAZIA",IF(AND(O7828&lt;&gt;"",R7828&lt;0),"VENCIDO",IF(AND(O7828&lt;&gt;"",R7828&lt;=Parametros!$B$10),"PRÓX. VENCIMENTO",IF(F7828="Q","QUALIDADE",IF(F7828="S","BLOQUEADO",IF(F7828="R","RESTRITO/DEVOLUÇÃO",IF(OR(N7828="QUAR",N7828="QRES"),"QUARENTENA",IF(OR(B7828="DESCARTE",B7828="DEVOLUÇÃO"),"DESCARTE/DEVOLUÇÃO",IF(AND(D7828="",K7828&lt;&gt;""),"SEM LOTE",IF(AND(Q7828&lt;&gt;"",Q7828&gt;=Parametros!$B$11),"PARADO/SEM GIRO","OK"))))))))))</f>
        <v>VAZIA</v>
      </c>
      <c r="T7828" s="29" t="str">
        <f aca="false">IF(AND($S7828="PARADO/SEM GIRO",$K7828="KG",OR(Painel!$B$5="(Todos)",A7828=Painel!$B$5)*OR(Painel!$E$5="(Todos)",P7828=Painel!$E$5)),$J7828+ROW()/10000000,"")</f>
        <v/>
      </c>
      <c r="U7828" s="29" t="str">
        <f aca="false">IF(AND($S7828="VENCIDO",$K7828="KG",OR(Painel!$B$5="(Todos)",A7828=Painel!$B$5)*OR(Painel!$E$5="(Todos)",P7828=Painel!$E$5)),$J7828+ROW()/10000000,"")</f>
        <v/>
      </c>
    </row>
    <row r="7829" customFormat="false" ht="15" hidden="false" customHeight="false" outlineLevel="0" collapsed="false">
      <c r="A7829" s="29" t="s">
        <v>52</v>
      </c>
      <c r="B7829" s="29" t="s">
        <v>14549</v>
      </c>
      <c r="C7829" s="29" t="s">
        <v>278</v>
      </c>
      <c r="D7829" s="29" t="s">
        <v>4946</v>
      </c>
      <c r="E7829" s="29" t="n">
        <v>1</v>
      </c>
      <c r="F7829" s="29"/>
      <c r="G7829" s="29" t="s">
        <v>14550</v>
      </c>
      <c r="H7829" s="30" t="n">
        <v>545.4</v>
      </c>
      <c r="I7829" s="31" t="n">
        <v>46185</v>
      </c>
      <c r="J7829" s="30" t="n">
        <v>545.4</v>
      </c>
      <c r="K7829" s="29" t="s">
        <v>120</v>
      </c>
      <c r="L7829" s="29" t="s">
        <v>1617</v>
      </c>
      <c r="M7829" s="29"/>
      <c r="N7829" s="29" t="s">
        <v>122</v>
      </c>
      <c r="O7829" s="31" t="n">
        <v>46721</v>
      </c>
      <c r="P7829" s="29" t="s">
        <v>123</v>
      </c>
      <c r="Q7829" s="29" t="n">
        <f aca="false">IFERROR(VALUE(L7829),"")</f>
        <v>100</v>
      </c>
      <c r="R7829" s="29" t="n">
        <f aca="true">IF(O7829="","",O7829-TODAY())</f>
        <v>436</v>
      </c>
      <c r="S7829" s="29" t="str">
        <f aca="false">IF(C7829="&lt;&lt; vazio &gt;&gt;","VAZIA",IF(AND(O7829&lt;&gt;"",R7829&lt;0),"VENCIDO",IF(AND(O7829&lt;&gt;"",R7829&lt;=Parametros!$B$10),"PRÓX. VENCIMENTO",IF(F7829="Q","QUALIDADE",IF(F7829="S","BLOQUEADO",IF(F7829="R","RESTRITO/DEVOLUÇÃO",IF(OR(N7829="QUAR",N7829="QRES"),"QUARENTENA",IF(OR(B7829="DESCARTE",B7829="DEVOLUÇÃO"),"DESCARTE/DEVOLUÇÃO",IF(AND(D7829="",K7829&lt;&gt;""),"SEM LOTE",IF(AND(Q7829&lt;&gt;"",Q7829&gt;=Parametros!$B$11),"PARADO/SEM GIRO","OK"))))))))))</f>
        <v>PARADO/SEM GIRO</v>
      </c>
      <c r="T7829" s="29" t="n">
        <f aca="false">IF(AND($S7829="PARADO/SEM GIRO",$K7829="KG",OR(Painel!$B$5="(Todos)",A7829=Painel!$B$5)*OR(Painel!$E$5="(Todos)",P7829=Painel!$E$5)),$J7829+ROW()/10000000,"")</f>
        <v>545.4007829</v>
      </c>
      <c r="U7829" s="29" t="str">
        <f aca="false">IF(AND($S7829="VENCIDO",$K7829="KG",OR(Painel!$B$5="(Todos)",A7829=Painel!$B$5)*OR(Painel!$E$5="(Todos)",P7829=Painel!$E$5)),$J7829+ROW()/10000000,"")</f>
        <v/>
      </c>
    </row>
    <row r="7830" customFormat="false" ht="15" hidden="false" customHeight="false" outlineLevel="0" collapsed="false">
      <c r="A7830" s="29" t="s">
        <v>52</v>
      </c>
      <c r="B7830" s="29" t="s">
        <v>14551</v>
      </c>
      <c r="C7830" s="29" t="s">
        <v>876</v>
      </c>
      <c r="D7830" s="29" t="s">
        <v>8352</v>
      </c>
      <c r="E7830" s="29" t="n">
        <v>1</v>
      </c>
      <c r="F7830" s="29"/>
      <c r="G7830" s="29" t="s">
        <v>14552</v>
      </c>
      <c r="H7830" s="30" t="n">
        <v>720</v>
      </c>
      <c r="I7830" s="31" t="n">
        <v>46265</v>
      </c>
      <c r="J7830" s="30" t="n">
        <v>720</v>
      </c>
      <c r="K7830" s="29" t="s">
        <v>120</v>
      </c>
      <c r="L7830" s="29" t="s">
        <v>216</v>
      </c>
      <c r="M7830" s="29"/>
      <c r="N7830" s="29" t="s">
        <v>122</v>
      </c>
      <c r="O7830" s="31" t="n">
        <v>46811</v>
      </c>
      <c r="P7830" s="29" t="s">
        <v>123</v>
      </c>
      <c r="Q7830" s="29" t="n">
        <f aca="false">IFERROR(VALUE(L7830),"")</f>
        <v>20</v>
      </c>
      <c r="R7830" s="29" t="n">
        <f aca="true">IF(O7830="","",O7830-TODAY())</f>
        <v>526</v>
      </c>
      <c r="S7830" s="29" t="str">
        <f aca="false">IF(C7830="&lt;&lt; vazio &gt;&gt;","VAZIA",IF(AND(O7830&lt;&gt;"",R7830&lt;0),"VENCIDO",IF(AND(O7830&lt;&gt;"",R7830&lt;=Parametros!$B$10),"PRÓX. VENCIMENTO",IF(F7830="Q","QUALIDADE",IF(F7830="S","BLOQUEADO",IF(F7830="R","RESTRITO/DEVOLUÇÃO",IF(OR(N7830="QUAR",N7830="QRES"),"QUARENTENA",IF(OR(B7830="DESCARTE",B7830="DEVOLUÇÃO"),"DESCARTE/DEVOLUÇÃO",IF(AND(D7830="",K7830&lt;&gt;""),"SEM LOTE",IF(AND(Q7830&lt;&gt;"",Q7830&gt;=Parametros!$B$11),"PARADO/SEM GIRO","OK"))))))))))</f>
        <v>OK</v>
      </c>
      <c r="T7830" s="29" t="str">
        <f aca="false">IF(AND($S7830="PARADO/SEM GIRO",$K7830="KG",OR(Painel!$B$5="(Todos)",A7830=Painel!$B$5)*OR(Painel!$E$5="(Todos)",P7830=Painel!$E$5)),$J7830+ROW()/10000000,"")</f>
        <v/>
      </c>
      <c r="U7830" s="29" t="str">
        <f aca="false">IF(AND($S7830="VENCIDO",$K7830="KG",OR(Painel!$B$5="(Todos)",A7830=Painel!$B$5)*OR(Painel!$E$5="(Todos)",P7830=Painel!$E$5)),$J7830+ROW()/10000000,"")</f>
        <v/>
      </c>
    </row>
    <row r="7831" customFormat="false" ht="15" hidden="false" customHeight="false" outlineLevel="0" collapsed="false">
      <c r="A7831" s="29" t="s">
        <v>52</v>
      </c>
      <c r="B7831" s="29" t="s">
        <v>14553</v>
      </c>
      <c r="C7831" s="29" t="s">
        <v>147</v>
      </c>
      <c r="D7831" s="29" t="s">
        <v>148</v>
      </c>
      <c r="E7831" s="29" t="n">
        <v>1</v>
      </c>
      <c r="F7831" s="29"/>
      <c r="G7831" s="29" t="s">
        <v>14554</v>
      </c>
      <c r="H7831" s="30" t="n">
        <v>313.6</v>
      </c>
      <c r="I7831" s="31" t="n">
        <v>46165</v>
      </c>
      <c r="J7831" s="30" t="n">
        <v>313.6</v>
      </c>
      <c r="K7831" s="29" t="s">
        <v>120</v>
      </c>
      <c r="L7831" s="29" t="s">
        <v>14555</v>
      </c>
      <c r="M7831" s="29"/>
      <c r="N7831" s="29" t="s">
        <v>122</v>
      </c>
      <c r="O7831" s="31" t="n">
        <v>46416</v>
      </c>
      <c r="P7831" s="29" t="s">
        <v>123</v>
      </c>
      <c r="Q7831" s="29" t="n">
        <f aca="false">IFERROR(VALUE(L7831),"")</f>
        <v>120</v>
      </c>
      <c r="R7831" s="29" t="n">
        <f aca="true">IF(O7831="","",O7831-TODAY())</f>
        <v>131</v>
      </c>
      <c r="S7831" s="29" t="str">
        <f aca="false">IF(C7831="&lt;&lt; vazio &gt;&gt;","VAZIA",IF(AND(O7831&lt;&gt;"",R7831&lt;0),"VENCIDO",IF(AND(O7831&lt;&gt;"",R7831&lt;=Parametros!$B$10),"PRÓX. VENCIMENTO",IF(F7831="Q","QUALIDADE",IF(F7831="S","BLOQUEADO",IF(F7831="R","RESTRITO/DEVOLUÇÃO",IF(OR(N7831="QUAR",N7831="QRES"),"QUARENTENA",IF(OR(B7831="DESCARTE",B7831="DEVOLUÇÃO"),"DESCARTE/DEVOLUÇÃO",IF(AND(D7831="",K7831&lt;&gt;""),"SEM LOTE",IF(AND(Q7831&lt;&gt;"",Q7831&gt;=Parametros!$B$11),"PARADO/SEM GIRO","OK"))))))))))</f>
        <v>PARADO/SEM GIRO</v>
      </c>
      <c r="T7831" s="29" t="n">
        <f aca="false">IF(AND($S7831="PARADO/SEM GIRO",$K7831="KG",OR(Painel!$B$5="(Todos)",A7831=Painel!$B$5)*OR(Painel!$E$5="(Todos)",P7831=Painel!$E$5)),$J7831+ROW()/10000000,"")</f>
        <v>313.6007831</v>
      </c>
      <c r="U7831" s="29" t="str">
        <f aca="false">IF(AND($S7831="VENCIDO",$K7831="KG",OR(Painel!$B$5="(Todos)",A7831=Painel!$B$5)*OR(Painel!$E$5="(Todos)",P7831=Painel!$E$5)),$J7831+ROW()/10000000,"")</f>
        <v/>
      </c>
    </row>
    <row r="7832" customFormat="false" ht="15" hidden="false" customHeight="false" outlineLevel="0" collapsed="false">
      <c r="A7832" s="29" t="s">
        <v>52</v>
      </c>
      <c r="B7832" s="29" t="s">
        <v>14556</v>
      </c>
      <c r="C7832" s="29" t="s">
        <v>785</v>
      </c>
      <c r="D7832" s="29" t="s">
        <v>7352</v>
      </c>
      <c r="E7832" s="29" t="n">
        <v>1</v>
      </c>
      <c r="F7832" s="29"/>
      <c r="G7832" s="29" t="s">
        <v>14557</v>
      </c>
      <c r="H7832" s="30" t="n">
        <v>1000</v>
      </c>
      <c r="I7832" s="31" t="n">
        <v>46280</v>
      </c>
      <c r="J7832" s="30" t="n">
        <v>1000</v>
      </c>
      <c r="K7832" s="29" t="s">
        <v>120</v>
      </c>
      <c r="L7832" s="29" t="s">
        <v>144</v>
      </c>
      <c r="M7832" s="29"/>
      <c r="N7832" s="29" t="s">
        <v>122</v>
      </c>
      <c r="O7832" s="31" t="n">
        <v>46798</v>
      </c>
      <c r="P7832" s="29" t="s">
        <v>123</v>
      </c>
      <c r="Q7832" s="29" t="n">
        <f aca="false">IFERROR(VALUE(L7832),"")</f>
        <v>5</v>
      </c>
      <c r="R7832" s="29" t="n">
        <f aca="true">IF(O7832="","",O7832-TODAY())</f>
        <v>513</v>
      </c>
      <c r="S7832" s="29" t="str">
        <f aca="false">IF(C7832="&lt;&lt; vazio &gt;&gt;","VAZIA",IF(AND(O7832&lt;&gt;"",R7832&lt;0),"VENCIDO",IF(AND(O7832&lt;&gt;"",R7832&lt;=Parametros!$B$10),"PRÓX. VENCIMENTO",IF(F7832="Q","QUALIDADE",IF(F7832="S","BLOQUEADO",IF(F7832="R","RESTRITO/DEVOLUÇÃO",IF(OR(N7832="QUAR",N7832="QRES"),"QUARENTENA",IF(OR(B7832="DESCARTE",B7832="DEVOLUÇÃO"),"DESCARTE/DEVOLUÇÃO",IF(AND(D7832="",K7832&lt;&gt;""),"SEM LOTE",IF(AND(Q7832&lt;&gt;"",Q7832&gt;=Parametros!$B$11),"PARADO/SEM GIRO","OK"))))))))))</f>
        <v>OK</v>
      </c>
      <c r="T7832" s="29" t="str">
        <f aca="false">IF(AND($S7832="PARADO/SEM GIRO",$K7832="KG",OR(Painel!$B$5="(Todos)",A7832=Painel!$B$5)*OR(Painel!$E$5="(Todos)",P7832=Painel!$E$5)),$J7832+ROW()/10000000,"")</f>
        <v/>
      </c>
      <c r="U7832" s="29" t="str">
        <f aca="false">IF(AND($S7832="VENCIDO",$K7832="KG",OR(Painel!$B$5="(Todos)",A7832=Painel!$B$5)*OR(Painel!$E$5="(Todos)",P7832=Painel!$E$5)),$J7832+ROW()/10000000,"")</f>
        <v/>
      </c>
    </row>
    <row r="7833" customFormat="false" ht="15" hidden="false" customHeight="false" outlineLevel="0" collapsed="false">
      <c r="A7833" s="29" t="s">
        <v>52</v>
      </c>
      <c r="B7833" s="29" t="s">
        <v>14558</v>
      </c>
      <c r="C7833" s="29" t="s">
        <v>691</v>
      </c>
      <c r="D7833" s="29" t="s">
        <v>14559</v>
      </c>
      <c r="E7833" s="29" t="n">
        <v>1</v>
      </c>
      <c r="F7833" s="29"/>
      <c r="G7833" s="29" t="s">
        <v>14560</v>
      </c>
      <c r="H7833" s="30" t="n">
        <v>510</v>
      </c>
      <c r="I7833" s="31" t="n">
        <v>46254</v>
      </c>
      <c r="J7833" s="30" t="n">
        <v>510</v>
      </c>
      <c r="K7833" s="29" t="s">
        <v>120</v>
      </c>
      <c r="L7833" s="29" t="s">
        <v>1458</v>
      </c>
      <c r="M7833" s="29"/>
      <c r="N7833" s="29" t="s">
        <v>122</v>
      </c>
      <c r="O7833" s="31" t="n">
        <v>46497</v>
      </c>
      <c r="P7833" s="29" t="s">
        <v>123</v>
      </c>
      <c r="Q7833" s="29" t="n">
        <f aca="false">IFERROR(VALUE(L7833),"")</f>
        <v>31</v>
      </c>
      <c r="R7833" s="29" t="n">
        <f aca="true">IF(O7833="","",O7833-TODAY())</f>
        <v>212</v>
      </c>
      <c r="S7833" s="29" t="str">
        <f aca="false">IF(C7833="&lt;&lt; vazio &gt;&gt;","VAZIA",IF(AND(O7833&lt;&gt;"",R7833&lt;0),"VENCIDO",IF(AND(O7833&lt;&gt;"",R7833&lt;=Parametros!$B$10),"PRÓX. VENCIMENTO",IF(F7833="Q","QUALIDADE",IF(F7833="S","BLOQUEADO",IF(F7833="R","RESTRITO/DEVOLUÇÃO",IF(OR(N7833="QUAR",N7833="QRES"),"QUARENTENA",IF(OR(B7833="DESCARTE",B7833="DEVOLUÇÃO"),"DESCARTE/DEVOLUÇÃO",IF(AND(D7833="",K7833&lt;&gt;""),"SEM LOTE",IF(AND(Q7833&lt;&gt;"",Q7833&gt;=Parametros!$B$11),"PARADO/SEM GIRO","OK"))))))))))</f>
        <v>OK</v>
      </c>
      <c r="T7833" s="29" t="str">
        <f aca="false">IF(AND($S7833="PARADO/SEM GIRO",$K7833="KG",OR(Painel!$B$5="(Todos)",A7833=Painel!$B$5)*OR(Painel!$E$5="(Todos)",P7833=Painel!$E$5)),$J7833+ROW()/10000000,"")</f>
        <v/>
      </c>
      <c r="U7833" s="29" t="str">
        <f aca="false">IF(AND($S7833="VENCIDO",$K7833="KG",OR(Painel!$B$5="(Todos)",A7833=Painel!$B$5)*OR(Painel!$E$5="(Todos)",P7833=Painel!$E$5)),$J7833+ROW()/10000000,"")</f>
        <v/>
      </c>
    </row>
    <row r="7834" customFormat="false" ht="15" hidden="false" customHeight="false" outlineLevel="0" collapsed="false">
      <c r="A7834" s="29" t="s">
        <v>52</v>
      </c>
      <c r="B7834" s="29" t="s">
        <v>14561</v>
      </c>
      <c r="C7834" s="29" t="s">
        <v>115</v>
      </c>
      <c r="D7834" s="29"/>
      <c r="E7834" s="29" t="n">
        <v>0</v>
      </c>
      <c r="F7834" s="29"/>
      <c r="G7834" s="29"/>
      <c r="H7834" s="30" t="n">
        <v>0</v>
      </c>
      <c r="I7834" s="29"/>
      <c r="J7834" s="30" t="n">
        <v>0</v>
      </c>
      <c r="K7834" s="29"/>
      <c r="L7834" s="29" t="s">
        <v>116</v>
      </c>
      <c r="M7834" s="29"/>
      <c r="N7834" s="29"/>
      <c r="O7834" s="29"/>
      <c r="P7834" s="29"/>
      <c r="Q7834" s="29" t="n">
        <f aca="false">IFERROR(VALUE(L7834),"")</f>
        <v>0</v>
      </c>
      <c r="R7834" s="29" t="str">
        <f aca="true">IF(O7834="","",O7834-TODAY())</f>
        <v/>
      </c>
      <c r="S7834" s="29" t="str">
        <f aca="false">IF(C7834="&lt;&lt; vazio &gt;&gt;","VAZIA",IF(AND(O7834&lt;&gt;"",R7834&lt;0),"VENCIDO",IF(AND(O7834&lt;&gt;"",R7834&lt;=Parametros!$B$10),"PRÓX. VENCIMENTO",IF(F7834="Q","QUALIDADE",IF(F7834="S","BLOQUEADO",IF(F7834="R","RESTRITO/DEVOLUÇÃO",IF(OR(N7834="QUAR",N7834="QRES"),"QUARENTENA",IF(OR(B7834="DESCARTE",B7834="DEVOLUÇÃO"),"DESCARTE/DEVOLUÇÃO",IF(AND(D7834="",K7834&lt;&gt;""),"SEM LOTE",IF(AND(Q7834&lt;&gt;"",Q7834&gt;=Parametros!$B$11),"PARADO/SEM GIRO","OK"))))))))))</f>
        <v>VAZIA</v>
      </c>
      <c r="T7834" s="29" t="str">
        <f aca="false">IF(AND($S7834="PARADO/SEM GIRO",$K7834="KG",OR(Painel!$B$5="(Todos)",A7834=Painel!$B$5)*OR(Painel!$E$5="(Todos)",P7834=Painel!$E$5)),$J7834+ROW()/10000000,"")</f>
        <v/>
      </c>
      <c r="U7834" s="29" t="str">
        <f aca="false">IF(AND($S7834="VENCIDO",$K7834="KG",OR(Painel!$B$5="(Todos)",A7834=Painel!$B$5)*OR(Painel!$E$5="(Todos)",P7834=Painel!$E$5)),$J7834+ROW()/10000000,"")</f>
        <v/>
      </c>
    </row>
    <row r="7835" customFormat="false" ht="15" hidden="false" customHeight="false" outlineLevel="0" collapsed="false">
      <c r="A7835" s="29" t="s">
        <v>52</v>
      </c>
      <c r="B7835" s="29" t="s">
        <v>14562</v>
      </c>
      <c r="C7835" s="29" t="s">
        <v>177</v>
      </c>
      <c r="D7835" s="29" t="s">
        <v>7797</v>
      </c>
      <c r="E7835" s="29" t="n">
        <v>1</v>
      </c>
      <c r="F7835" s="29"/>
      <c r="G7835" s="29" t="s">
        <v>14563</v>
      </c>
      <c r="H7835" s="30" t="n">
        <v>603</v>
      </c>
      <c r="I7835" s="31" t="n">
        <v>46183</v>
      </c>
      <c r="J7835" s="30" t="n">
        <v>603</v>
      </c>
      <c r="K7835" s="29" t="s">
        <v>120</v>
      </c>
      <c r="L7835" s="29" t="s">
        <v>1096</v>
      </c>
      <c r="M7835" s="29"/>
      <c r="N7835" s="29" t="s">
        <v>122</v>
      </c>
      <c r="O7835" s="31" t="n">
        <v>46550</v>
      </c>
      <c r="P7835" s="29" t="s">
        <v>123</v>
      </c>
      <c r="Q7835" s="29" t="n">
        <f aca="false">IFERROR(VALUE(L7835),"")</f>
        <v>102</v>
      </c>
      <c r="R7835" s="29" t="n">
        <f aca="true">IF(O7835="","",O7835-TODAY())</f>
        <v>265</v>
      </c>
      <c r="S7835" s="29" t="str">
        <f aca="false">IF(C7835="&lt;&lt; vazio &gt;&gt;","VAZIA",IF(AND(O7835&lt;&gt;"",R7835&lt;0),"VENCIDO",IF(AND(O7835&lt;&gt;"",R7835&lt;=Parametros!$B$10),"PRÓX. VENCIMENTO",IF(F7835="Q","QUALIDADE",IF(F7835="S","BLOQUEADO",IF(F7835="R","RESTRITO/DEVOLUÇÃO",IF(OR(N7835="QUAR",N7835="QRES"),"QUARENTENA",IF(OR(B7835="DESCARTE",B7835="DEVOLUÇÃO"),"DESCARTE/DEVOLUÇÃO",IF(AND(D7835="",K7835&lt;&gt;""),"SEM LOTE",IF(AND(Q7835&lt;&gt;"",Q7835&gt;=Parametros!$B$11),"PARADO/SEM GIRO","OK"))))))))))</f>
        <v>PARADO/SEM GIRO</v>
      </c>
      <c r="T7835" s="29" t="n">
        <f aca="false">IF(AND($S7835="PARADO/SEM GIRO",$K7835="KG",OR(Painel!$B$5="(Todos)",A7835=Painel!$B$5)*OR(Painel!$E$5="(Todos)",P7835=Painel!$E$5)),$J7835+ROW()/10000000,"")</f>
        <v>603.0007835</v>
      </c>
      <c r="U7835" s="29" t="str">
        <f aca="false">IF(AND($S7835="VENCIDO",$K7835="KG",OR(Painel!$B$5="(Todos)",A7835=Painel!$B$5)*OR(Painel!$E$5="(Todos)",P7835=Painel!$E$5)),$J7835+ROW()/10000000,"")</f>
        <v/>
      </c>
    </row>
    <row r="7836" customFormat="false" ht="15" hidden="false" customHeight="false" outlineLevel="0" collapsed="false">
      <c r="A7836" s="29" t="s">
        <v>52</v>
      </c>
      <c r="B7836" s="29" t="s">
        <v>14564</v>
      </c>
      <c r="C7836" s="29" t="s">
        <v>768</v>
      </c>
      <c r="D7836" s="29" t="s">
        <v>2268</v>
      </c>
      <c r="E7836" s="29" t="n">
        <v>1</v>
      </c>
      <c r="F7836" s="29"/>
      <c r="G7836" s="29" t="s">
        <v>14565</v>
      </c>
      <c r="H7836" s="30" t="n">
        <v>800</v>
      </c>
      <c r="I7836" s="31" t="n">
        <v>46275</v>
      </c>
      <c r="J7836" s="30" t="n">
        <v>800</v>
      </c>
      <c r="K7836" s="29" t="s">
        <v>120</v>
      </c>
      <c r="L7836" s="29" t="s">
        <v>121</v>
      </c>
      <c r="M7836" s="29"/>
      <c r="N7836" s="29" t="s">
        <v>122</v>
      </c>
      <c r="O7836" s="31" t="n">
        <v>46621</v>
      </c>
      <c r="P7836" s="29" t="s">
        <v>123</v>
      </c>
      <c r="Q7836" s="29" t="n">
        <f aca="false">IFERROR(VALUE(L7836),"")</f>
        <v>10</v>
      </c>
      <c r="R7836" s="29" t="n">
        <f aca="true">IF(O7836="","",O7836-TODAY())</f>
        <v>336</v>
      </c>
      <c r="S7836" s="29" t="str">
        <f aca="false">IF(C7836="&lt;&lt; vazio &gt;&gt;","VAZIA",IF(AND(O7836&lt;&gt;"",R7836&lt;0),"VENCIDO",IF(AND(O7836&lt;&gt;"",R7836&lt;=Parametros!$B$10),"PRÓX. VENCIMENTO",IF(F7836="Q","QUALIDADE",IF(F7836="S","BLOQUEADO",IF(F7836="R","RESTRITO/DEVOLUÇÃO",IF(OR(N7836="QUAR",N7836="QRES"),"QUARENTENA",IF(OR(B7836="DESCARTE",B7836="DEVOLUÇÃO"),"DESCARTE/DEVOLUÇÃO",IF(AND(D7836="",K7836&lt;&gt;""),"SEM LOTE",IF(AND(Q7836&lt;&gt;"",Q7836&gt;=Parametros!$B$11),"PARADO/SEM GIRO","OK"))))))))))</f>
        <v>OK</v>
      </c>
      <c r="T7836" s="29" t="str">
        <f aca="false">IF(AND($S7836="PARADO/SEM GIRO",$K7836="KG",OR(Painel!$B$5="(Todos)",A7836=Painel!$B$5)*OR(Painel!$E$5="(Todos)",P7836=Painel!$E$5)),$J7836+ROW()/10000000,"")</f>
        <v/>
      </c>
      <c r="U7836" s="29" t="str">
        <f aca="false">IF(AND($S7836="VENCIDO",$K7836="KG",OR(Painel!$B$5="(Todos)",A7836=Painel!$B$5)*OR(Painel!$E$5="(Todos)",P7836=Painel!$E$5)),$J7836+ROW()/10000000,"")</f>
        <v/>
      </c>
    </row>
    <row r="7837" customFormat="false" ht="15" hidden="false" customHeight="false" outlineLevel="0" collapsed="false">
      <c r="A7837" s="29" t="s">
        <v>52</v>
      </c>
      <c r="B7837" s="29" t="s">
        <v>14566</v>
      </c>
      <c r="C7837" s="29" t="s">
        <v>161</v>
      </c>
      <c r="D7837" s="29" t="s">
        <v>1657</v>
      </c>
      <c r="E7837" s="29" t="n">
        <v>1</v>
      </c>
      <c r="F7837" s="29"/>
      <c r="G7837" s="29" t="s">
        <v>14567</v>
      </c>
      <c r="H7837" s="30" t="n">
        <v>999.9</v>
      </c>
      <c r="I7837" s="31" t="n">
        <v>46219</v>
      </c>
      <c r="J7837" s="30" t="n">
        <v>999.9</v>
      </c>
      <c r="K7837" s="29" t="s">
        <v>120</v>
      </c>
      <c r="L7837" s="29" t="s">
        <v>959</v>
      </c>
      <c r="M7837" s="29"/>
      <c r="N7837" s="29" t="s">
        <v>122</v>
      </c>
      <c r="O7837" s="31" t="n">
        <v>46764</v>
      </c>
      <c r="P7837" s="29" t="s">
        <v>123</v>
      </c>
      <c r="Q7837" s="29" t="n">
        <f aca="false">IFERROR(VALUE(L7837),"")</f>
        <v>66</v>
      </c>
      <c r="R7837" s="29" t="n">
        <f aca="true">IF(O7837="","",O7837-TODAY())</f>
        <v>479</v>
      </c>
      <c r="S7837" s="29" t="str">
        <f aca="false">IF(C7837="&lt;&lt; vazio &gt;&gt;","VAZIA",IF(AND(O7837&lt;&gt;"",R7837&lt;0),"VENCIDO",IF(AND(O7837&lt;&gt;"",R7837&lt;=Parametros!$B$10),"PRÓX. VENCIMENTO",IF(F7837="Q","QUALIDADE",IF(F7837="S","BLOQUEADO",IF(F7837="R","RESTRITO/DEVOLUÇÃO",IF(OR(N7837="QUAR",N7837="QRES"),"QUARENTENA",IF(OR(B7837="DESCARTE",B7837="DEVOLUÇÃO"),"DESCARTE/DEVOLUÇÃO",IF(AND(D7837="",K7837&lt;&gt;""),"SEM LOTE",IF(AND(Q7837&lt;&gt;"",Q7837&gt;=Parametros!$B$11),"PARADO/SEM GIRO","OK"))))))))))</f>
        <v>OK</v>
      </c>
      <c r="T7837" s="29" t="str">
        <f aca="false">IF(AND($S7837="PARADO/SEM GIRO",$K7837="KG",OR(Painel!$B$5="(Todos)",A7837=Painel!$B$5)*OR(Painel!$E$5="(Todos)",P7837=Painel!$E$5)),$J7837+ROW()/10000000,"")</f>
        <v/>
      </c>
      <c r="U7837" s="29" t="str">
        <f aca="false">IF(AND($S7837="VENCIDO",$K7837="KG",OR(Painel!$B$5="(Todos)",A7837=Painel!$B$5)*OR(Painel!$E$5="(Todos)",P7837=Painel!$E$5)),$J7837+ROW()/10000000,"")</f>
        <v/>
      </c>
    </row>
    <row r="7838" customFormat="false" ht="15" hidden="false" customHeight="false" outlineLevel="0" collapsed="false">
      <c r="A7838" s="29" t="s">
        <v>52</v>
      </c>
      <c r="B7838" s="29" t="s">
        <v>14568</v>
      </c>
      <c r="C7838" s="29" t="s">
        <v>115</v>
      </c>
      <c r="D7838" s="29"/>
      <c r="E7838" s="29" t="n">
        <v>0</v>
      </c>
      <c r="F7838" s="29"/>
      <c r="G7838" s="29"/>
      <c r="H7838" s="30" t="n">
        <v>0</v>
      </c>
      <c r="I7838" s="29"/>
      <c r="J7838" s="30" t="n">
        <v>0</v>
      </c>
      <c r="K7838" s="29"/>
      <c r="L7838" s="29" t="s">
        <v>116</v>
      </c>
      <c r="M7838" s="29"/>
      <c r="N7838" s="29"/>
      <c r="O7838" s="29"/>
      <c r="P7838" s="29"/>
      <c r="Q7838" s="29" t="n">
        <f aca="false">IFERROR(VALUE(L7838),"")</f>
        <v>0</v>
      </c>
      <c r="R7838" s="29" t="str">
        <f aca="true">IF(O7838="","",O7838-TODAY())</f>
        <v/>
      </c>
      <c r="S7838" s="29" t="str">
        <f aca="false">IF(C7838="&lt;&lt; vazio &gt;&gt;","VAZIA",IF(AND(O7838&lt;&gt;"",R7838&lt;0),"VENCIDO",IF(AND(O7838&lt;&gt;"",R7838&lt;=Parametros!$B$10),"PRÓX. VENCIMENTO",IF(F7838="Q","QUALIDADE",IF(F7838="S","BLOQUEADO",IF(F7838="R","RESTRITO/DEVOLUÇÃO",IF(OR(N7838="QUAR",N7838="QRES"),"QUARENTENA",IF(OR(B7838="DESCARTE",B7838="DEVOLUÇÃO"),"DESCARTE/DEVOLUÇÃO",IF(AND(D7838="",K7838&lt;&gt;""),"SEM LOTE",IF(AND(Q7838&lt;&gt;"",Q7838&gt;=Parametros!$B$11),"PARADO/SEM GIRO","OK"))))))))))</f>
        <v>VAZIA</v>
      </c>
      <c r="T7838" s="29" t="str">
        <f aca="false">IF(AND($S7838="PARADO/SEM GIRO",$K7838="KG",OR(Painel!$B$5="(Todos)",A7838=Painel!$B$5)*OR(Painel!$E$5="(Todos)",P7838=Painel!$E$5)),$J7838+ROW()/10000000,"")</f>
        <v/>
      </c>
      <c r="U7838" s="29" t="str">
        <f aca="false">IF(AND($S7838="VENCIDO",$K7838="KG",OR(Painel!$B$5="(Todos)",A7838=Painel!$B$5)*OR(Painel!$E$5="(Todos)",P7838=Painel!$E$5)),$J7838+ROW()/10000000,"")</f>
        <v/>
      </c>
    </row>
    <row r="7839" customFormat="false" ht="15" hidden="false" customHeight="false" outlineLevel="0" collapsed="false">
      <c r="A7839" s="29" t="s">
        <v>52</v>
      </c>
      <c r="B7839" s="29" t="s">
        <v>14569</v>
      </c>
      <c r="C7839" s="29" t="s">
        <v>115</v>
      </c>
      <c r="D7839" s="29"/>
      <c r="E7839" s="29" t="n">
        <v>0</v>
      </c>
      <c r="F7839" s="29"/>
      <c r="G7839" s="29"/>
      <c r="H7839" s="30" t="n">
        <v>0</v>
      </c>
      <c r="I7839" s="29"/>
      <c r="J7839" s="30" t="n">
        <v>0</v>
      </c>
      <c r="K7839" s="29"/>
      <c r="L7839" s="29" t="s">
        <v>116</v>
      </c>
      <c r="M7839" s="29"/>
      <c r="N7839" s="29"/>
      <c r="O7839" s="29"/>
      <c r="P7839" s="29"/>
      <c r="Q7839" s="29" t="n">
        <f aca="false">IFERROR(VALUE(L7839),"")</f>
        <v>0</v>
      </c>
      <c r="R7839" s="29" t="str">
        <f aca="true">IF(O7839="","",O7839-TODAY())</f>
        <v/>
      </c>
      <c r="S7839" s="29" t="str">
        <f aca="false">IF(C7839="&lt;&lt; vazio &gt;&gt;","VAZIA",IF(AND(O7839&lt;&gt;"",R7839&lt;0),"VENCIDO",IF(AND(O7839&lt;&gt;"",R7839&lt;=Parametros!$B$10),"PRÓX. VENCIMENTO",IF(F7839="Q","QUALIDADE",IF(F7839="S","BLOQUEADO",IF(F7839="R","RESTRITO/DEVOLUÇÃO",IF(OR(N7839="QUAR",N7839="QRES"),"QUARENTENA",IF(OR(B7839="DESCARTE",B7839="DEVOLUÇÃO"),"DESCARTE/DEVOLUÇÃO",IF(AND(D7839="",K7839&lt;&gt;""),"SEM LOTE",IF(AND(Q7839&lt;&gt;"",Q7839&gt;=Parametros!$B$11),"PARADO/SEM GIRO","OK"))))))))))</f>
        <v>VAZIA</v>
      </c>
      <c r="T7839" s="29" t="str">
        <f aca="false">IF(AND($S7839="PARADO/SEM GIRO",$K7839="KG",OR(Painel!$B$5="(Todos)",A7839=Painel!$B$5)*OR(Painel!$E$5="(Todos)",P7839=Painel!$E$5)),$J7839+ROW()/10000000,"")</f>
        <v/>
      </c>
      <c r="U7839" s="29" t="str">
        <f aca="false">IF(AND($S7839="VENCIDO",$K7839="KG",OR(Painel!$B$5="(Todos)",A7839=Painel!$B$5)*OR(Painel!$E$5="(Todos)",P7839=Painel!$E$5)),$J7839+ROW()/10000000,"")</f>
        <v/>
      </c>
    </row>
    <row r="7840" customFormat="false" ht="15" hidden="false" customHeight="false" outlineLevel="0" collapsed="false">
      <c r="A7840" s="29" t="s">
        <v>52</v>
      </c>
      <c r="B7840" s="29" t="s">
        <v>14570</v>
      </c>
      <c r="C7840" s="29" t="s">
        <v>115</v>
      </c>
      <c r="D7840" s="29"/>
      <c r="E7840" s="29" t="n">
        <v>0</v>
      </c>
      <c r="F7840" s="29"/>
      <c r="G7840" s="29"/>
      <c r="H7840" s="30" t="n">
        <v>0</v>
      </c>
      <c r="I7840" s="29"/>
      <c r="J7840" s="30" t="n">
        <v>0</v>
      </c>
      <c r="K7840" s="29"/>
      <c r="L7840" s="29" t="s">
        <v>116</v>
      </c>
      <c r="M7840" s="29"/>
      <c r="N7840" s="29"/>
      <c r="O7840" s="29"/>
      <c r="P7840" s="29"/>
      <c r="Q7840" s="29" t="n">
        <f aca="false">IFERROR(VALUE(L7840),"")</f>
        <v>0</v>
      </c>
      <c r="R7840" s="29" t="str">
        <f aca="true">IF(O7840="","",O7840-TODAY())</f>
        <v/>
      </c>
      <c r="S7840" s="29" t="str">
        <f aca="false">IF(C7840="&lt;&lt; vazio &gt;&gt;","VAZIA",IF(AND(O7840&lt;&gt;"",R7840&lt;0),"VENCIDO",IF(AND(O7840&lt;&gt;"",R7840&lt;=Parametros!$B$10),"PRÓX. VENCIMENTO",IF(F7840="Q","QUALIDADE",IF(F7840="S","BLOQUEADO",IF(F7840="R","RESTRITO/DEVOLUÇÃO",IF(OR(N7840="QUAR",N7840="QRES"),"QUARENTENA",IF(OR(B7840="DESCARTE",B7840="DEVOLUÇÃO"),"DESCARTE/DEVOLUÇÃO",IF(AND(D7840="",K7840&lt;&gt;""),"SEM LOTE",IF(AND(Q7840&lt;&gt;"",Q7840&gt;=Parametros!$B$11),"PARADO/SEM GIRO","OK"))))))))))</f>
        <v>VAZIA</v>
      </c>
      <c r="T7840" s="29" t="str">
        <f aca="false">IF(AND($S7840="PARADO/SEM GIRO",$K7840="KG",OR(Painel!$B$5="(Todos)",A7840=Painel!$B$5)*OR(Painel!$E$5="(Todos)",P7840=Painel!$E$5)),$J7840+ROW()/10000000,"")</f>
        <v/>
      </c>
      <c r="U7840" s="29" t="str">
        <f aca="false">IF(AND($S7840="VENCIDO",$K7840="KG",OR(Painel!$B$5="(Todos)",A7840=Painel!$B$5)*OR(Painel!$E$5="(Todos)",P7840=Painel!$E$5)),$J7840+ROW()/10000000,"")</f>
        <v/>
      </c>
    </row>
    <row r="7841" customFormat="false" ht="15" hidden="false" customHeight="false" outlineLevel="0" collapsed="false">
      <c r="A7841" s="29" t="s">
        <v>52</v>
      </c>
      <c r="B7841" s="29" t="s">
        <v>14571</v>
      </c>
      <c r="C7841" s="29" t="s">
        <v>115</v>
      </c>
      <c r="D7841" s="29"/>
      <c r="E7841" s="29" t="n">
        <v>0</v>
      </c>
      <c r="F7841" s="29"/>
      <c r="G7841" s="29"/>
      <c r="H7841" s="30" t="n">
        <v>0</v>
      </c>
      <c r="I7841" s="29"/>
      <c r="J7841" s="30" t="n">
        <v>0</v>
      </c>
      <c r="K7841" s="29"/>
      <c r="L7841" s="29" t="s">
        <v>116</v>
      </c>
      <c r="M7841" s="29"/>
      <c r="N7841" s="29"/>
      <c r="O7841" s="29"/>
      <c r="P7841" s="29"/>
      <c r="Q7841" s="29" t="n">
        <f aca="false">IFERROR(VALUE(L7841),"")</f>
        <v>0</v>
      </c>
      <c r="R7841" s="29" t="str">
        <f aca="true">IF(O7841="","",O7841-TODAY())</f>
        <v/>
      </c>
      <c r="S7841" s="29" t="str">
        <f aca="false">IF(C7841="&lt;&lt; vazio &gt;&gt;","VAZIA",IF(AND(O7841&lt;&gt;"",R7841&lt;0),"VENCIDO",IF(AND(O7841&lt;&gt;"",R7841&lt;=Parametros!$B$10),"PRÓX. VENCIMENTO",IF(F7841="Q","QUALIDADE",IF(F7841="S","BLOQUEADO",IF(F7841="R","RESTRITO/DEVOLUÇÃO",IF(OR(N7841="QUAR",N7841="QRES"),"QUARENTENA",IF(OR(B7841="DESCARTE",B7841="DEVOLUÇÃO"),"DESCARTE/DEVOLUÇÃO",IF(AND(D7841="",K7841&lt;&gt;""),"SEM LOTE",IF(AND(Q7841&lt;&gt;"",Q7841&gt;=Parametros!$B$11),"PARADO/SEM GIRO","OK"))))))))))</f>
        <v>VAZIA</v>
      </c>
      <c r="T7841" s="29" t="str">
        <f aca="false">IF(AND($S7841="PARADO/SEM GIRO",$K7841="KG",OR(Painel!$B$5="(Todos)",A7841=Painel!$B$5)*OR(Painel!$E$5="(Todos)",P7841=Painel!$E$5)),$J7841+ROW()/10000000,"")</f>
        <v/>
      </c>
      <c r="U7841" s="29" t="str">
        <f aca="false">IF(AND($S7841="VENCIDO",$K7841="KG",OR(Painel!$B$5="(Todos)",A7841=Painel!$B$5)*OR(Painel!$E$5="(Todos)",P7841=Painel!$E$5)),$J7841+ROW()/10000000,"")</f>
        <v/>
      </c>
    </row>
    <row r="7842" customFormat="false" ht="15" hidden="false" customHeight="false" outlineLevel="0" collapsed="false">
      <c r="A7842" s="29" t="s">
        <v>52</v>
      </c>
      <c r="B7842" s="29" t="s">
        <v>14572</v>
      </c>
      <c r="C7842" s="29" t="s">
        <v>317</v>
      </c>
      <c r="D7842" s="29" t="s">
        <v>1006</v>
      </c>
      <c r="E7842" s="29" t="n">
        <v>1</v>
      </c>
      <c r="F7842" s="29" t="s">
        <v>268</v>
      </c>
      <c r="G7842" s="29" t="s">
        <v>14573</v>
      </c>
      <c r="H7842" s="30" t="n">
        <v>590.4</v>
      </c>
      <c r="I7842" s="31" t="n">
        <v>46285</v>
      </c>
      <c r="J7842" s="30" t="n">
        <v>590.4</v>
      </c>
      <c r="K7842" s="29" t="s">
        <v>120</v>
      </c>
      <c r="L7842" s="29" t="s">
        <v>116</v>
      </c>
      <c r="M7842" s="29"/>
      <c r="N7842" s="29" t="s">
        <v>122</v>
      </c>
      <c r="O7842" s="31" t="n">
        <v>46831</v>
      </c>
      <c r="P7842" s="29" t="s">
        <v>123</v>
      </c>
      <c r="Q7842" s="29" t="n">
        <f aca="false">IFERROR(VALUE(L7842),"")</f>
        <v>0</v>
      </c>
      <c r="R7842" s="29" t="n">
        <f aca="true">IF(O7842="","",O7842-TODAY())</f>
        <v>546</v>
      </c>
      <c r="S7842" s="29" t="str">
        <f aca="false">IF(C7842="&lt;&lt; vazio &gt;&gt;","VAZIA",IF(AND(O7842&lt;&gt;"",R7842&lt;0),"VENCIDO",IF(AND(O7842&lt;&gt;"",R7842&lt;=Parametros!$B$10),"PRÓX. VENCIMENTO",IF(F7842="Q","QUALIDADE",IF(F7842="S","BLOQUEADO",IF(F7842="R","RESTRITO/DEVOLUÇÃO",IF(OR(N7842="QUAR",N7842="QRES"),"QUARENTENA",IF(OR(B7842="DESCARTE",B7842="DEVOLUÇÃO"),"DESCARTE/DEVOLUÇÃO",IF(AND(D7842="",K7842&lt;&gt;""),"SEM LOTE",IF(AND(Q7842&lt;&gt;"",Q7842&gt;=Parametros!$B$11),"PARADO/SEM GIRO","OK"))))))))))</f>
        <v>QUALIDADE</v>
      </c>
      <c r="T7842" s="29" t="str">
        <f aca="false">IF(AND($S7842="PARADO/SEM GIRO",$K7842="KG",OR(Painel!$B$5="(Todos)",A7842=Painel!$B$5)*OR(Painel!$E$5="(Todos)",P7842=Painel!$E$5)),$J7842+ROW()/10000000,"")</f>
        <v/>
      </c>
      <c r="U7842" s="29" t="str">
        <f aca="false">IF(AND($S7842="VENCIDO",$K7842="KG",OR(Painel!$B$5="(Todos)",A7842=Painel!$B$5)*OR(Painel!$E$5="(Todos)",P7842=Painel!$E$5)),$J7842+ROW()/10000000,"")</f>
        <v/>
      </c>
    </row>
    <row r="7843" customFormat="false" ht="15" hidden="false" customHeight="false" outlineLevel="0" collapsed="false">
      <c r="A7843" s="29" t="s">
        <v>52</v>
      </c>
      <c r="B7843" s="29" t="s">
        <v>14574</v>
      </c>
      <c r="C7843" s="29" t="s">
        <v>536</v>
      </c>
      <c r="D7843" s="29" t="s">
        <v>537</v>
      </c>
      <c r="E7843" s="29" t="n">
        <v>1</v>
      </c>
      <c r="F7843" s="29"/>
      <c r="G7843" s="29" t="s">
        <v>14575</v>
      </c>
      <c r="H7843" s="30" t="n">
        <v>800</v>
      </c>
      <c r="I7843" s="31" t="n">
        <v>46213</v>
      </c>
      <c r="J7843" s="30" t="n">
        <v>800</v>
      </c>
      <c r="K7843" s="29" t="s">
        <v>120</v>
      </c>
      <c r="L7843" s="29" t="s">
        <v>12795</v>
      </c>
      <c r="M7843" s="29"/>
      <c r="N7843" s="29" t="s">
        <v>122</v>
      </c>
      <c r="O7843" s="31" t="n">
        <v>46937</v>
      </c>
      <c r="P7843" s="29" t="s">
        <v>123</v>
      </c>
      <c r="Q7843" s="29" t="n">
        <f aca="false">IFERROR(VALUE(L7843),"")</f>
        <v>72</v>
      </c>
      <c r="R7843" s="29" t="n">
        <f aca="true">IF(O7843="","",O7843-TODAY())</f>
        <v>652</v>
      </c>
      <c r="S7843" s="29" t="str">
        <f aca="false">IF(C7843="&lt;&lt; vazio &gt;&gt;","VAZIA",IF(AND(O7843&lt;&gt;"",R7843&lt;0),"VENCIDO",IF(AND(O7843&lt;&gt;"",R7843&lt;=Parametros!$B$10),"PRÓX. VENCIMENTO",IF(F7843="Q","QUALIDADE",IF(F7843="S","BLOQUEADO",IF(F7843="R","RESTRITO/DEVOLUÇÃO",IF(OR(N7843="QUAR",N7843="QRES"),"QUARENTENA",IF(OR(B7843="DESCARTE",B7843="DEVOLUÇÃO"),"DESCARTE/DEVOLUÇÃO",IF(AND(D7843="",K7843&lt;&gt;""),"SEM LOTE",IF(AND(Q7843&lt;&gt;"",Q7843&gt;=Parametros!$B$11),"PARADO/SEM GIRO","OK"))))))))))</f>
        <v>OK</v>
      </c>
      <c r="T7843" s="29" t="str">
        <f aca="false">IF(AND($S7843="PARADO/SEM GIRO",$K7843="KG",OR(Painel!$B$5="(Todos)",A7843=Painel!$B$5)*OR(Painel!$E$5="(Todos)",P7843=Painel!$E$5)),$J7843+ROW()/10000000,"")</f>
        <v/>
      </c>
      <c r="U7843" s="29" t="str">
        <f aca="false">IF(AND($S7843="VENCIDO",$K7843="KG",OR(Painel!$B$5="(Todos)",A7843=Painel!$B$5)*OR(Painel!$E$5="(Todos)",P7843=Painel!$E$5)),$J7843+ROW()/10000000,"")</f>
        <v/>
      </c>
    </row>
    <row r="7844" customFormat="false" ht="15" hidden="false" customHeight="false" outlineLevel="0" collapsed="false">
      <c r="A7844" s="29" t="s">
        <v>52</v>
      </c>
      <c r="B7844" s="29" t="s">
        <v>14576</v>
      </c>
      <c r="C7844" s="29" t="s">
        <v>219</v>
      </c>
      <c r="D7844" s="29" t="s">
        <v>14491</v>
      </c>
      <c r="E7844" s="29" t="n">
        <v>1</v>
      </c>
      <c r="F7844" s="29"/>
      <c r="G7844" s="29" t="s">
        <v>14577</v>
      </c>
      <c r="H7844" s="30" t="n">
        <v>700</v>
      </c>
      <c r="I7844" s="31" t="n">
        <v>46186</v>
      </c>
      <c r="J7844" s="30" t="n">
        <v>700</v>
      </c>
      <c r="K7844" s="29" t="s">
        <v>120</v>
      </c>
      <c r="L7844" s="29" t="s">
        <v>14493</v>
      </c>
      <c r="M7844" s="29"/>
      <c r="N7844" s="29" t="s">
        <v>122</v>
      </c>
      <c r="O7844" s="31" t="n">
        <v>46897</v>
      </c>
      <c r="P7844" s="29" t="s">
        <v>123</v>
      </c>
      <c r="Q7844" s="29" t="n">
        <f aca="false">IFERROR(VALUE(L7844),"")</f>
        <v>99</v>
      </c>
      <c r="R7844" s="29" t="n">
        <f aca="true">IF(O7844="","",O7844-TODAY())</f>
        <v>612</v>
      </c>
      <c r="S7844" s="29" t="str">
        <f aca="false">IF(C7844="&lt;&lt; vazio &gt;&gt;","VAZIA",IF(AND(O7844&lt;&gt;"",R7844&lt;0),"VENCIDO",IF(AND(O7844&lt;&gt;"",R7844&lt;=Parametros!$B$10),"PRÓX. VENCIMENTO",IF(F7844="Q","QUALIDADE",IF(F7844="S","BLOQUEADO",IF(F7844="R","RESTRITO/DEVOLUÇÃO",IF(OR(N7844="QUAR",N7844="QRES"),"QUARENTENA",IF(OR(B7844="DESCARTE",B7844="DEVOLUÇÃO"),"DESCARTE/DEVOLUÇÃO",IF(AND(D7844="",K7844&lt;&gt;""),"SEM LOTE",IF(AND(Q7844&lt;&gt;"",Q7844&gt;=Parametros!$B$11),"PARADO/SEM GIRO","OK"))))))))))</f>
        <v>PARADO/SEM GIRO</v>
      </c>
      <c r="T7844" s="29" t="n">
        <f aca="false">IF(AND($S7844="PARADO/SEM GIRO",$K7844="KG",OR(Painel!$B$5="(Todos)",A7844=Painel!$B$5)*OR(Painel!$E$5="(Todos)",P7844=Painel!$E$5)),$J7844+ROW()/10000000,"")</f>
        <v>700.0007844</v>
      </c>
      <c r="U7844" s="29" t="str">
        <f aca="false">IF(AND($S7844="VENCIDO",$K7844="KG",OR(Painel!$B$5="(Todos)",A7844=Painel!$B$5)*OR(Painel!$E$5="(Todos)",P7844=Painel!$E$5)),$J7844+ROW()/10000000,"")</f>
        <v/>
      </c>
    </row>
    <row r="7845" customFormat="false" ht="15" hidden="false" customHeight="false" outlineLevel="0" collapsed="false">
      <c r="A7845" s="29" t="s">
        <v>52</v>
      </c>
      <c r="B7845" s="29" t="s">
        <v>14578</v>
      </c>
      <c r="C7845" s="29" t="s">
        <v>115</v>
      </c>
      <c r="D7845" s="29"/>
      <c r="E7845" s="29" t="n">
        <v>0</v>
      </c>
      <c r="F7845" s="29"/>
      <c r="G7845" s="29"/>
      <c r="H7845" s="30" t="n">
        <v>0</v>
      </c>
      <c r="I7845" s="29"/>
      <c r="J7845" s="30" t="n">
        <v>0</v>
      </c>
      <c r="K7845" s="29"/>
      <c r="L7845" s="29" t="s">
        <v>116</v>
      </c>
      <c r="M7845" s="29"/>
      <c r="N7845" s="29"/>
      <c r="O7845" s="29"/>
      <c r="P7845" s="29"/>
      <c r="Q7845" s="29" t="n">
        <f aca="false">IFERROR(VALUE(L7845),"")</f>
        <v>0</v>
      </c>
      <c r="R7845" s="29" t="str">
        <f aca="true">IF(O7845="","",O7845-TODAY())</f>
        <v/>
      </c>
      <c r="S7845" s="29" t="str">
        <f aca="false">IF(C7845="&lt;&lt; vazio &gt;&gt;","VAZIA",IF(AND(O7845&lt;&gt;"",R7845&lt;0),"VENCIDO",IF(AND(O7845&lt;&gt;"",R7845&lt;=Parametros!$B$10),"PRÓX. VENCIMENTO",IF(F7845="Q","QUALIDADE",IF(F7845="S","BLOQUEADO",IF(F7845="R","RESTRITO/DEVOLUÇÃO",IF(OR(N7845="QUAR",N7845="QRES"),"QUARENTENA",IF(OR(B7845="DESCARTE",B7845="DEVOLUÇÃO"),"DESCARTE/DEVOLUÇÃO",IF(AND(D7845="",K7845&lt;&gt;""),"SEM LOTE",IF(AND(Q7845&lt;&gt;"",Q7845&gt;=Parametros!$B$11),"PARADO/SEM GIRO","OK"))))))))))</f>
        <v>VAZIA</v>
      </c>
      <c r="T7845" s="29" t="str">
        <f aca="false">IF(AND($S7845="PARADO/SEM GIRO",$K7845="KG",OR(Painel!$B$5="(Todos)",A7845=Painel!$B$5)*OR(Painel!$E$5="(Todos)",P7845=Painel!$E$5)),$J7845+ROW()/10000000,"")</f>
        <v/>
      </c>
      <c r="U7845" s="29" t="str">
        <f aca="false">IF(AND($S7845="VENCIDO",$K7845="KG",OR(Painel!$B$5="(Todos)",A7845=Painel!$B$5)*OR(Painel!$E$5="(Todos)",P7845=Painel!$E$5)),$J7845+ROW()/10000000,"")</f>
        <v/>
      </c>
    </row>
    <row r="7846" customFormat="false" ht="15" hidden="false" customHeight="false" outlineLevel="0" collapsed="false">
      <c r="A7846" s="29" t="s">
        <v>52</v>
      </c>
      <c r="B7846" s="29" t="s">
        <v>14579</v>
      </c>
      <c r="C7846" s="29" t="s">
        <v>679</v>
      </c>
      <c r="D7846" s="29" t="s">
        <v>8254</v>
      </c>
      <c r="E7846" s="29" t="n">
        <v>1</v>
      </c>
      <c r="F7846" s="29"/>
      <c r="G7846" s="29" t="s">
        <v>14580</v>
      </c>
      <c r="H7846" s="30" t="n">
        <v>1080</v>
      </c>
      <c r="I7846" s="31" t="n">
        <v>46276</v>
      </c>
      <c r="J7846" s="30" t="n">
        <v>1080</v>
      </c>
      <c r="K7846" s="29" t="s">
        <v>120</v>
      </c>
      <c r="L7846" s="29" t="s">
        <v>133</v>
      </c>
      <c r="M7846" s="29"/>
      <c r="N7846" s="29" t="s">
        <v>122</v>
      </c>
      <c r="O7846" s="31" t="n">
        <v>46611</v>
      </c>
      <c r="P7846" s="29" t="s">
        <v>123</v>
      </c>
      <c r="Q7846" s="29" t="n">
        <f aca="false">IFERROR(VALUE(L7846),"")</f>
        <v>9</v>
      </c>
      <c r="R7846" s="29" t="n">
        <f aca="true">IF(O7846="","",O7846-TODAY())</f>
        <v>326</v>
      </c>
      <c r="S7846" s="29" t="str">
        <f aca="false">IF(C7846="&lt;&lt; vazio &gt;&gt;","VAZIA",IF(AND(O7846&lt;&gt;"",R7846&lt;0),"VENCIDO",IF(AND(O7846&lt;&gt;"",R7846&lt;=Parametros!$B$10),"PRÓX. VENCIMENTO",IF(F7846="Q","QUALIDADE",IF(F7846="S","BLOQUEADO",IF(F7846="R","RESTRITO/DEVOLUÇÃO",IF(OR(N7846="QUAR",N7846="QRES"),"QUARENTENA",IF(OR(B7846="DESCARTE",B7846="DEVOLUÇÃO"),"DESCARTE/DEVOLUÇÃO",IF(AND(D7846="",K7846&lt;&gt;""),"SEM LOTE",IF(AND(Q7846&lt;&gt;"",Q7846&gt;=Parametros!$B$11),"PARADO/SEM GIRO","OK"))))))))))</f>
        <v>OK</v>
      </c>
      <c r="T7846" s="29" t="str">
        <f aca="false">IF(AND($S7846="PARADO/SEM GIRO",$K7846="KG",OR(Painel!$B$5="(Todos)",A7846=Painel!$B$5)*OR(Painel!$E$5="(Todos)",P7846=Painel!$E$5)),$J7846+ROW()/10000000,"")</f>
        <v/>
      </c>
      <c r="U7846" s="29" t="str">
        <f aca="false">IF(AND($S7846="VENCIDO",$K7846="KG",OR(Painel!$B$5="(Todos)",A7846=Painel!$B$5)*OR(Painel!$E$5="(Todos)",P7846=Painel!$E$5)),$J7846+ROW()/10000000,"")</f>
        <v/>
      </c>
    </row>
    <row r="7847" customFormat="false" ht="15" hidden="false" customHeight="false" outlineLevel="0" collapsed="false">
      <c r="A7847" s="29" t="s">
        <v>52</v>
      </c>
      <c r="B7847" s="29" t="s">
        <v>14581</v>
      </c>
      <c r="C7847" s="29" t="s">
        <v>6947</v>
      </c>
      <c r="D7847" s="29" t="s">
        <v>6948</v>
      </c>
      <c r="E7847" s="29" t="n">
        <v>1</v>
      </c>
      <c r="F7847" s="29"/>
      <c r="G7847" s="29" t="s">
        <v>14582</v>
      </c>
      <c r="H7847" s="30" t="n">
        <v>1000</v>
      </c>
      <c r="I7847" s="31" t="n">
        <v>46178</v>
      </c>
      <c r="J7847" s="30" t="n">
        <v>1000</v>
      </c>
      <c r="K7847" s="29" t="s">
        <v>120</v>
      </c>
      <c r="L7847" s="29" t="s">
        <v>1478</v>
      </c>
      <c r="M7847" s="29"/>
      <c r="N7847" s="29" t="s">
        <v>122</v>
      </c>
      <c r="O7847" s="31" t="n">
        <v>46905</v>
      </c>
      <c r="P7847" s="29" t="s">
        <v>123</v>
      </c>
      <c r="Q7847" s="29" t="n">
        <f aca="false">IFERROR(VALUE(L7847),"")</f>
        <v>107</v>
      </c>
      <c r="R7847" s="29" t="n">
        <f aca="true">IF(O7847="","",O7847-TODAY())</f>
        <v>620</v>
      </c>
      <c r="S7847" s="29" t="str">
        <f aca="false">IF(C7847="&lt;&lt; vazio &gt;&gt;","VAZIA",IF(AND(O7847&lt;&gt;"",R7847&lt;0),"VENCIDO",IF(AND(O7847&lt;&gt;"",R7847&lt;=Parametros!$B$10),"PRÓX. VENCIMENTO",IF(F7847="Q","QUALIDADE",IF(F7847="S","BLOQUEADO",IF(F7847="R","RESTRITO/DEVOLUÇÃO",IF(OR(N7847="QUAR",N7847="QRES"),"QUARENTENA",IF(OR(B7847="DESCARTE",B7847="DEVOLUÇÃO"),"DESCARTE/DEVOLUÇÃO",IF(AND(D7847="",K7847&lt;&gt;""),"SEM LOTE",IF(AND(Q7847&lt;&gt;"",Q7847&gt;=Parametros!$B$11),"PARADO/SEM GIRO","OK"))))))))))</f>
        <v>PARADO/SEM GIRO</v>
      </c>
      <c r="T7847" s="29" t="n">
        <f aca="false">IF(AND($S7847="PARADO/SEM GIRO",$K7847="KG",OR(Painel!$B$5="(Todos)",A7847=Painel!$B$5)*OR(Painel!$E$5="(Todos)",P7847=Painel!$E$5)),$J7847+ROW()/10000000,"")</f>
        <v>1000.0007847</v>
      </c>
      <c r="U7847" s="29" t="str">
        <f aca="false">IF(AND($S7847="VENCIDO",$K7847="KG",OR(Painel!$B$5="(Todos)",A7847=Painel!$B$5)*OR(Painel!$E$5="(Todos)",P7847=Painel!$E$5)),$J7847+ROW()/10000000,"")</f>
        <v/>
      </c>
    </row>
    <row r="7848" customFormat="false" ht="15" hidden="false" customHeight="false" outlineLevel="0" collapsed="false">
      <c r="A7848" s="29" t="s">
        <v>52</v>
      </c>
      <c r="B7848" s="29" t="s">
        <v>14583</v>
      </c>
      <c r="C7848" s="29" t="s">
        <v>691</v>
      </c>
      <c r="D7848" s="29" t="s">
        <v>14584</v>
      </c>
      <c r="E7848" s="29" t="n">
        <v>1</v>
      </c>
      <c r="F7848" s="29"/>
      <c r="G7848" s="29" t="s">
        <v>14585</v>
      </c>
      <c r="H7848" s="30" t="n">
        <v>967</v>
      </c>
      <c r="I7848" s="31" t="n">
        <v>46241</v>
      </c>
      <c r="J7848" s="30" t="n">
        <v>967</v>
      </c>
      <c r="K7848" s="29" t="s">
        <v>120</v>
      </c>
      <c r="L7848" s="29" t="s">
        <v>4450</v>
      </c>
      <c r="M7848" s="29"/>
      <c r="N7848" s="29" t="s">
        <v>122</v>
      </c>
      <c r="O7848" s="31" t="n">
        <v>46595</v>
      </c>
      <c r="P7848" s="29" t="s">
        <v>123</v>
      </c>
      <c r="Q7848" s="29" t="n">
        <f aca="false">IFERROR(VALUE(L7848),"")</f>
        <v>44</v>
      </c>
      <c r="R7848" s="29" t="n">
        <f aca="true">IF(O7848="","",O7848-TODAY())</f>
        <v>310</v>
      </c>
      <c r="S7848" s="29" t="str">
        <f aca="false">IF(C7848="&lt;&lt; vazio &gt;&gt;","VAZIA",IF(AND(O7848&lt;&gt;"",R7848&lt;0),"VENCIDO",IF(AND(O7848&lt;&gt;"",R7848&lt;=Parametros!$B$10),"PRÓX. VENCIMENTO",IF(F7848="Q","QUALIDADE",IF(F7848="S","BLOQUEADO",IF(F7848="R","RESTRITO/DEVOLUÇÃO",IF(OR(N7848="QUAR",N7848="QRES"),"QUARENTENA",IF(OR(B7848="DESCARTE",B7848="DEVOLUÇÃO"),"DESCARTE/DEVOLUÇÃO",IF(AND(D7848="",K7848&lt;&gt;""),"SEM LOTE",IF(AND(Q7848&lt;&gt;"",Q7848&gt;=Parametros!$B$11),"PARADO/SEM GIRO","OK"))))))))))</f>
        <v>OK</v>
      </c>
      <c r="T7848" s="29" t="str">
        <f aca="false">IF(AND($S7848="PARADO/SEM GIRO",$K7848="KG",OR(Painel!$B$5="(Todos)",A7848=Painel!$B$5)*OR(Painel!$E$5="(Todos)",P7848=Painel!$E$5)),$J7848+ROW()/10000000,"")</f>
        <v/>
      </c>
      <c r="U7848" s="29" t="str">
        <f aca="false">IF(AND($S7848="VENCIDO",$K7848="KG",OR(Painel!$B$5="(Todos)",A7848=Painel!$B$5)*OR(Painel!$E$5="(Todos)",P7848=Painel!$E$5)),$J7848+ROW()/10000000,"")</f>
        <v/>
      </c>
    </row>
    <row r="7849" customFormat="false" ht="15" hidden="false" customHeight="false" outlineLevel="0" collapsed="false">
      <c r="A7849" s="29" t="s">
        <v>52</v>
      </c>
      <c r="B7849" s="29" t="s">
        <v>14586</v>
      </c>
      <c r="C7849" s="29" t="s">
        <v>560</v>
      </c>
      <c r="D7849" s="29" t="s">
        <v>178</v>
      </c>
      <c r="E7849" s="29" t="n">
        <v>1</v>
      </c>
      <c r="F7849" s="29"/>
      <c r="G7849" s="29" t="s">
        <v>14587</v>
      </c>
      <c r="H7849" s="30" t="n">
        <v>625</v>
      </c>
      <c r="I7849" s="31" t="n">
        <v>46075</v>
      </c>
      <c r="J7849" s="30" t="n">
        <v>625</v>
      </c>
      <c r="K7849" s="29" t="s">
        <v>120</v>
      </c>
      <c r="L7849" s="29" t="s">
        <v>9151</v>
      </c>
      <c r="M7849" s="29"/>
      <c r="N7849" s="29" t="s">
        <v>122</v>
      </c>
      <c r="O7849" s="31" t="n">
        <v>46521</v>
      </c>
      <c r="P7849" s="29" t="s">
        <v>123</v>
      </c>
      <c r="Q7849" s="29" t="n">
        <f aca="false">IFERROR(VALUE(L7849),"")</f>
        <v>299</v>
      </c>
      <c r="R7849" s="29" t="n">
        <f aca="true">IF(O7849="","",O7849-TODAY())</f>
        <v>236</v>
      </c>
      <c r="S7849" s="29" t="str">
        <f aca="false">IF(C7849="&lt;&lt; vazio &gt;&gt;","VAZIA",IF(AND(O7849&lt;&gt;"",R7849&lt;0),"VENCIDO",IF(AND(O7849&lt;&gt;"",R7849&lt;=Parametros!$B$10),"PRÓX. VENCIMENTO",IF(F7849="Q","QUALIDADE",IF(F7849="S","BLOQUEADO",IF(F7849="R","RESTRITO/DEVOLUÇÃO",IF(OR(N7849="QUAR",N7849="QRES"),"QUARENTENA",IF(OR(B7849="DESCARTE",B7849="DEVOLUÇÃO"),"DESCARTE/DEVOLUÇÃO",IF(AND(D7849="",K7849&lt;&gt;""),"SEM LOTE",IF(AND(Q7849&lt;&gt;"",Q7849&gt;=Parametros!$B$11),"PARADO/SEM GIRO","OK"))))))))))</f>
        <v>PARADO/SEM GIRO</v>
      </c>
      <c r="T7849" s="29" t="n">
        <f aca="false">IF(AND($S7849="PARADO/SEM GIRO",$K7849="KG",OR(Painel!$B$5="(Todos)",A7849=Painel!$B$5)*OR(Painel!$E$5="(Todos)",P7849=Painel!$E$5)),$J7849+ROW()/10000000,"")</f>
        <v>625.0007849</v>
      </c>
      <c r="U7849" s="29" t="str">
        <f aca="false">IF(AND($S7849="VENCIDO",$K7849="KG",OR(Painel!$B$5="(Todos)",A7849=Painel!$B$5)*OR(Painel!$E$5="(Todos)",P7849=Painel!$E$5)),$J7849+ROW()/10000000,"")</f>
        <v/>
      </c>
    </row>
    <row r="7850" customFormat="false" ht="15" hidden="false" customHeight="false" outlineLevel="0" collapsed="false">
      <c r="A7850" s="29" t="s">
        <v>52</v>
      </c>
      <c r="B7850" s="29" t="s">
        <v>14588</v>
      </c>
      <c r="C7850" s="29" t="s">
        <v>2510</v>
      </c>
      <c r="D7850" s="29" t="s">
        <v>5579</v>
      </c>
      <c r="E7850" s="29" t="n">
        <v>1</v>
      </c>
      <c r="F7850" s="29" t="s">
        <v>137</v>
      </c>
      <c r="G7850" s="29" t="s">
        <v>14589</v>
      </c>
      <c r="H7850" s="30" t="n">
        <v>240</v>
      </c>
      <c r="I7850" s="31" t="n">
        <v>46271</v>
      </c>
      <c r="J7850" s="30" t="n">
        <v>240</v>
      </c>
      <c r="K7850" s="29" t="s">
        <v>120</v>
      </c>
      <c r="L7850" s="29" t="s">
        <v>221</v>
      </c>
      <c r="M7850" s="29"/>
      <c r="N7850" s="29" t="s">
        <v>134</v>
      </c>
      <c r="O7850" s="31" t="n">
        <v>46283</v>
      </c>
      <c r="P7850" s="29" t="s">
        <v>123</v>
      </c>
      <c r="Q7850" s="29" t="n">
        <f aca="false">IFERROR(VALUE(L7850),"")</f>
        <v>14</v>
      </c>
      <c r="R7850" s="29" t="n">
        <f aca="true">IF(O7850="","",O7850-TODAY())</f>
        <v>-2</v>
      </c>
      <c r="S7850" s="29" t="str">
        <f aca="false">IF(C7850="&lt;&lt; vazio &gt;&gt;","VAZIA",IF(AND(O7850&lt;&gt;"",R7850&lt;0),"VENCIDO",IF(AND(O7850&lt;&gt;"",R7850&lt;=Parametros!$B$10),"PRÓX. VENCIMENTO",IF(F7850="Q","QUALIDADE",IF(F7850="S","BLOQUEADO",IF(F7850="R","RESTRITO/DEVOLUÇÃO",IF(OR(N7850="QUAR",N7850="QRES"),"QUARENTENA",IF(OR(B7850="DESCARTE",B7850="DEVOLUÇÃO"),"DESCARTE/DEVOLUÇÃO",IF(AND(D7850="",K7850&lt;&gt;""),"SEM LOTE",IF(AND(Q7850&lt;&gt;"",Q7850&gt;=Parametros!$B$11),"PARADO/SEM GIRO","OK"))))))))))</f>
        <v>VENCIDO</v>
      </c>
      <c r="T7850" s="29" t="str">
        <f aca="false">IF(AND($S7850="PARADO/SEM GIRO",$K7850="KG",OR(Painel!$B$5="(Todos)",A7850=Painel!$B$5)*OR(Painel!$E$5="(Todos)",P7850=Painel!$E$5)),$J7850+ROW()/10000000,"")</f>
        <v/>
      </c>
      <c r="U7850" s="29" t="n">
        <f aca="false">IF(AND($S7850="VENCIDO",$K7850="KG",OR(Painel!$B$5="(Todos)",A7850=Painel!$B$5)*OR(Painel!$E$5="(Todos)",P7850=Painel!$E$5)),$J7850+ROW()/10000000,"")</f>
        <v>240.000785</v>
      </c>
    </row>
    <row r="7851" customFormat="false" ht="15" hidden="false" customHeight="false" outlineLevel="0" collapsed="false">
      <c r="A7851" s="29" t="s">
        <v>52</v>
      </c>
      <c r="B7851" s="29" t="s">
        <v>14590</v>
      </c>
      <c r="C7851" s="29" t="s">
        <v>115</v>
      </c>
      <c r="D7851" s="29"/>
      <c r="E7851" s="29" t="n">
        <v>0</v>
      </c>
      <c r="F7851" s="29"/>
      <c r="G7851" s="29"/>
      <c r="H7851" s="30" t="n">
        <v>0</v>
      </c>
      <c r="I7851" s="29"/>
      <c r="J7851" s="30" t="n">
        <v>0</v>
      </c>
      <c r="K7851" s="29"/>
      <c r="L7851" s="29" t="s">
        <v>116</v>
      </c>
      <c r="M7851" s="29"/>
      <c r="N7851" s="29"/>
      <c r="O7851" s="29"/>
      <c r="P7851" s="29"/>
      <c r="Q7851" s="29" t="n">
        <f aca="false">IFERROR(VALUE(L7851),"")</f>
        <v>0</v>
      </c>
      <c r="R7851" s="29" t="str">
        <f aca="true">IF(O7851="","",O7851-TODAY())</f>
        <v/>
      </c>
      <c r="S7851" s="29" t="str">
        <f aca="false">IF(C7851="&lt;&lt; vazio &gt;&gt;","VAZIA",IF(AND(O7851&lt;&gt;"",R7851&lt;0),"VENCIDO",IF(AND(O7851&lt;&gt;"",R7851&lt;=Parametros!$B$10),"PRÓX. VENCIMENTO",IF(F7851="Q","QUALIDADE",IF(F7851="S","BLOQUEADO",IF(F7851="R","RESTRITO/DEVOLUÇÃO",IF(OR(N7851="QUAR",N7851="QRES"),"QUARENTENA",IF(OR(B7851="DESCARTE",B7851="DEVOLUÇÃO"),"DESCARTE/DEVOLUÇÃO",IF(AND(D7851="",K7851&lt;&gt;""),"SEM LOTE",IF(AND(Q7851&lt;&gt;"",Q7851&gt;=Parametros!$B$11),"PARADO/SEM GIRO","OK"))))))))))</f>
        <v>VAZIA</v>
      </c>
      <c r="T7851" s="29" t="str">
        <f aca="false">IF(AND($S7851="PARADO/SEM GIRO",$K7851="KG",OR(Painel!$B$5="(Todos)",A7851=Painel!$B$5)*OR(Painel!$E$5="(Todos)",P7851=Painel!$E$5)),$J7851+ROW()/10000000,"")</f>
        <v/>
      </c>
      <c r="U7851" s="29" t="str">
        <f aca="false">IF(AND($S7851="VENCIDO",$K7851="KG",OR(Painel!$B$5="(Todos)",A7851=Painel!$B$5)*OR(Painel!$E$5="(Todos)",P7851=Painel!$E$5)),$J7851+ROW()/10000000,"")</f>
        <v/>
      </c>
    </row>
    <row r="7852" customFormat="false" ht="15" hidden="false" customHeight="false" outlineLevel="0" collapsed="false">
      <c r="A7852" s="29" t="s">
        <v>52</v>
      </c>
      <c r="B7852" s="29" t="s">
        <v>14591</v>
      </c>
      <c r="C7852" s="29" t="s">
        <v>115</v>
      </c>
      <c r="D7852" s="29"/>
      <c r="E7852" s="29" t="n">
        <v>0</v>
      </c>
      <c r="F7852" s="29"/>
      <c r="G7852" s="29"/>
      <c r="H7852" s="30" t="n">
        <v>0</v>
      </c>
      <c r="I7852" s="29"/>
      <c r="J7852" s="30" t="n">
        <v>0</v>
      </c>
      <c r="K7852" s="29"/>
      <c r="L7852" s="29" t="s">
        <v>116</v>
      </c>
      <c r="M7852" s="29"/>
      <c r="N7852" s="29"/>
      <c r="O7852" s="29"/>
      <c r="P7852" s="29"/>
      <c r="Q7852" s="29" t="n">
        <f aca="false">IFERROR(VALUE(L7852),"")</f>
        <v>0</v>
      </c>
      <c r="R7852" s="29" t="str">
        <f aca="true">IF(O7852="","",O7852-TODAY())</f>
        <v/>
      </c>
      <c r="S7852" s="29" t="str">
        <f aca="false">IF(C7852="&lt;&lt; vazio &gt;&gt;","VAZIA",IF(AND(O7852&lt;&gt;"",R7852&lt;0),"VENCIDO",IF(AND(O7852&lt;&gt;"",R7852&lt;=Parametros!$B$10),"PRÓX. VENCIMENTO",IF(F7852="Q","QUALIDADE",IF(F7852="S","BLOQUEADO",IF(F7852="R","RESTRITO/DEVOLUÇÃO",IF(OR(N7852="QUAR",N7852="QRES"),"QUARENTENA",IF(OR(B7852="DESCARTE",B7852="DEVOLUÇÃO"),"DESCARTE/DEVOLUÇÃO",IF(AND(D7852="",K7852&lt;&gt;""),"SEM LOTE",IF(AND(Q7852&lt;&gt;"",Q7852&gt;=Parametros!$B$11),"PARADO/SEM GIRO","OK"))))))))))</f>
        <v>VAZIA</v>
      </c>
      <c r="T7852" s="29" t="str">
        <f aca="false">IF(AND($S7852="PARADO/SEM GIRO",$K7852="KG",OR(Painel!$B$5="(Todos)",A7852=Painel!$B$5)*OR(Painel!$E$5="(Todos)",P7852=Painel!$E$5)),$J7852+ROW()/10000000,"")</f>
        <v/>
      </c>
      <c r="U7852" s="29" t="str">
        <f aca="false">IF(AND($S7852="VENCIDO",$K7852="KG",OR(Painel!$B$5="(Todos)",A7852=Painel!$B$5)*OR(Painel!$E$5="(Todos)",P7852=Painel!$E$5)),$J7852+ROW()/10000000,"")</f>
        <v/>
      </c>
    </row>
    <row r="7853" customFormat="false" ht="15" hidden="false" customHeight="false" outlineLevel="0" collapsed="false">
      <c r="A7853" s="29" t="s">
        <v>52</v>
      </c>
      <c r="B7853" s="29" t="s">
        <v>14592</v>
      </c>
      <c r="C7853" s="29" t="s">
        <v>4476</v>
      </c>
      <c r="D7853" s="29" t="s">
        <v>14593</v>
      </c>
      <c r="E7853" s="29" t="n">
        <v>1</v>
      </c>
      <c r="F7853" s="29"/>
      <c r="G7853" s="29" t="s">
        <v>14594</v>
      </c>
      <c r="H7853" s="30" t="n">
        <v>208</v>
      </c>
      <c r="I7853" s="31" t="n">
        <v>46274</v>
      </c>
      <c r="J7853" s="30" t="n">
        <v>208</v>
      </c>
      <c r="K7853" s="29" t="s">
        <v>120</v>
      </c>
      <c r="L7853" s="29" t="s">
        <v>2246</v>
      </c>
      <c r="M7853" s="29"/>
      <c r="N7853" s="29" t="s">
        <v>122</v>
      </c>
      <c r="O7853" s="31" t="n">
        <v>46464</v>
      </c>
      <c r="P7853" s="29" t="s">
        <v>123</v>
      </c>
      <c r="Q7853" s="29" t="n">
        <f aca="false">IFERROR(VALUE(L7853),"")</f>
        <v>54</v>
      </c>
      <c r="R7853" s="29" t="n">
        <f aca="true">IF(O7853="","",O7853-TODAY())</f>
        <v>179</v>
      </c>
      <c r="S7853" s="29" t="str">
        <f aca="false">IF(C7853="&lt;&lt; vazio &gt;&gt;","VAZIA",IF(AND(O7853&lt;&gt;"",R7853&lt;0),"VENCIDO",IF(AND(O7853&lt;&gt;"",R7853&lt;=Parametros!$B$10),"PRÓX. VENCIMENTO",IF(F7853="Q","QUALIDADE",IF(F7853="S","BLOQUEADO",IF(F7853="R","RESTRITO/DEVOLUÇÃO",IF(OR(N7853="QUAR",N7853="QRES"),"QUARENTENA",IF(OR(B7853="DESCARTE",B7853="DEVOLUÇÃO"),"DESCARTE/DEVOLUÇÃO",IF(AND(D7853="",K7853&lt;&gt;""),"SEM LOTE",IF(AND(Q7853&lt;&gt;"",Q7853&gt;=Parametros!$B$11),"PARADO/SEM GIRO","OK"))))))))))</f>
        <v>OK</v>
      </c>
      <c r="T7853" s="29" t="str">
        <f aca="false">IF(AND($S7853="PARADO/SEM GIRO",$K7853="KG",OR(Painel!$B$5="(Todos)",A7853=Painel!$B$5)*OR(Painel!$E$5="(Todos)",P7853=Painel!$E$5)),$J7853+ROW()/10000000,"")</f>
        <v/>
      </c>
      <c r="U7853" s="29" t="str">
        <f aca="false">IF(AND($S7853="VENCIDO",$K7853="KG",OR(Painel!$B$5="(Todos)",A7853=Painel!$B$5)*OR(Painel!$E$5="(Todos)",P7853=Painel!$E$5)),$J7853+ROW()/10000000,"")</f>
        <v/>
      </c>
    </row>
    <row r="7854" customFormat="false" ht="15" hidden="false" customHeight="false" outlineLevel="0" collapsed="false">
      <c r="A7854" s="29" t="s">
        <v>52</v>
      </c>
      <c r="B7854" s="29" t="s">
        <v>14595</v>
      </c>
      <c r="C7854" s="29" t="s">
        <v>623</v>
      </c>
      <c r="D7854" s="29" t="s">
        <v>624</v>
      </c>
      <c r="E7854" s="29" t="n">
        <v>1</v>
      </c>
      <c r="F7854" s="29"/>
      <c r="G7854" s="29" t="s">
        <v>14596</v>
      </c>
      <c r="H7854" s="30" t="n">
        <v>240</v>
      </c>
      <c r="I7854" s="31" t="n">
        <v>46213</v>
      </c>
      <c r="J7854" s="30" t="n">
        <v>240</v>
      </c>
      <c r="K7854" s="29" t="s">
        <v>120</v>
      </c>
      <c r="L7854" s="29" t="s">
        <v>12795</v>
      </c>
      <c r="M7854" s="29"/>
      <c r="N7854" s="29" t="s">
        <v>134</v>
      </c>
      <c r="O7854" s="31" t="n">
        <v>46336</v>
      </c>
      <c r="P7854" s="29" t="s">
        <v>123</v>
      </c>
      <c r="Q7854" s="29" t="n">
        <f aca="false">IFERROR(VALUE(L7854),"")</f>
        <v>72</v>
      </c>
      <c r="R7854" s="29" t="n">
        <f aca="true">IF(O7854="","",O7854-TODAY())</f>
        <v>51</v>
      </c>
      <c r="S7854" s="29" t="str">
        <f aca="false">IF(C7854="&lt;&lt; vazio &gt;&gt;","VAZIA",IF(AND(O7854&lt;&gt;"",R7854&lt;0),"VENCIDO",IF(AND(O7854&lt;&gt;"",R7854&lt;=Parametros!$B$10),"PRÓX. VENCIMENTO",IF(F7854="Q","QUALIDADE",IF(F7854="S","BLOQUEADO",IF(F7854="R","RESTRITO/DEVOLUÇÃO",IF(OR(N7854="QUAR",N7854="QRES"),"QUARENTENA",IF(OR(B7854="DESCARTE",B7854="DEVOLUÇÃO"),"DESCARTE/DEVOLUÇÃO",IF(AND(D7854="",K7854&lt;&gt;""),"SEM LOTE",IF(AND(Q7854&lt;&gt;"",Q7854&gt;=Parametros!$B$11),"PARADO/SEM GIRO","OK"))))))))))</f>
        <v>PRÓX. VENCIMENTO</v>
      </c>
      <c r="T7854" s="29" t="str">
        <f aca="false">IF(AND($S7854="PARADO/SEM GIRO",$K7854="KG",OR(Painel!$B$5="(Todos)",A7854=Painel!$B$5)*OR(Painel!$E$5="(Todos)",P7854=Painel!$E$5)),$J7854+ROW()/10000000,"")</f>
        <v/>
      </c>
      <c r="U7854" s="29" t="str">
        <f aca="false">IF(AND($S7854="VENCIDO",$K7854="KG",OR(Painel!$B$5="(Todos)",A7854=Painel!$B$5)*OR(Painel!$E$5="(Todos)",P7854=Painel!$E$5)),$J7854+ROW()/10000000,"")</f>
        <v/>
      </c>
    </row>
    <row r="7855" customFormat="false" ht="15" hidden="false" customHeight="false" outlineLevel="0" collapsed="false">
      <c r="A7855" s="29" t="s">
        <v>52</v>
      </c>
      <c r="B7855" s="29" t="s">
        <v>14597</v>
      </c>
      <c r="C7855" s="29" t="s">
        <v>217</v>
      </c>
      <c r="D7855" s="29" t="s">
        <v>4946</v>
      </c>
      <c r="E7855" s="29" t="n">
        <v>1</v>
      </c>
      <c r="F7855" s="29"/>
      <c r="G7855" s="29" t="s">
        <v>14598</v>
      </c>
      <c r="H7855" s="30" t="n">
        <v>21</v>
      </c>
      <c r="I7855" s="31" t="n">
        <v>46238</v>
      </c>
      <c r="J7855" s="30" t="n">
        <v>21</v>
      </c>
      <c r="K7855" s="29" t="s">
        <v>120</v>
      </c>
      <c r="L7855" s="29" t="s">
        <v>1732</v>
      </c>
      <c r="M7855" s="29"/>
      <c r="N7855" s="29" t="s">
        <v>122</v>
      </c>
      <c r="O7855" s="31" t="n">
        <v>46904</v>
      </c>
      <c r="P7855" s="29" t="s">
        <v>123</v>
      </c>
      <c r="Q7855" s="29" t="n">
        <f aca="false">IFERROR(VALUE(L7855),"")</f>
        <v>47</v>
      </c>
      <c r="R7855" s="29" t="n">
        <f aca="true">IF(O7855="","",O7855-TODAY())</f>
        <v>619</v>
      </c>
      <c r="S7855" s="29" t="str">
        <f aca="false">IF(C7855="&lt;&lt; vazio &gt;&gt;","VAZIA",IF(AND(O7855&lt;&gt;"",R7855&lt;0),"VENCIDO",IF(AND(O7855&lt;&gt;"",R7855&lt;=Parametros!$B$10),"PRÓX. VENCIMENTO",IF(F7855="Q","QUALIDADE",IF(F7855="S","BLOQUEADO",IF(F7855="R","RESTRITO/DEVOLUÇÃO",IF(OR(N7855="QUAR",N7855="QRES"),"QUARENTENA",IF(OR(B7855="DESCARTE",B7855="DEVOLUÇÃO"),"DESCARTE/DEVOLUÇÃO",IF(AND(D7855="",K7855&lt;&gt;""),"SEM LOTE",IF(AND(Q7855&lt;&gt;"",Q7855&gt;=Parametros!$B$11),"PARADO/SEM GIRO","OK"))))))))))</f>
        <v>OK</v>
      </c>
      <c r="T7855" s="29" t="str">
        <f aca="false">IF(AND($S7855="PARADO/SEM GIRO",$K7855="KG",OR(Painel!$B$5="(Todos)",A7855=Painel!$B$5)*OR(Painel!$E$5="(Todos)",P7855=Painel!$E$5)),$J7855+ROW()/10000000,"")</f>
        <v/>
      </c>
      <c r="U7855" s="29" t="str">
        <f aca="false">IF(AND($S7855="VENCIDO",$K7855="KG",OR(Painel!$B$5="(Todos)",A7855=Painel!$B$5)*OR(Painel!$E$5="(Todos)",P7855=Painel!$E$5)),$J7855+ROW()/10000000,"")</f>
        <v/>
      </c>
    </row>
    <row r="7856" customFormat="false" ht="15" hidden="false" customHeight="false" outlineLevel="0" collapsed="false">
      <c r="A7856" s="29" t="s">
        <v>52</v>
      </c>
      <c r="B7856" s="29" t="s">
        <v>14599</v>
      </c>
      <c r="C7856" s="29" t="s">
        <v>115</v>
      </c>
      <c r="D7856" s="29"/>
      <c r="E7856" s="29" t="n">
        <v>0</v>
      </c>
      <c r="F7856" s="29"/>
      <c r="G7856" s="29"/>
      <c r="H7856" s="30" t="n">
        <v>0</v>
      </c>
      <c r="I7856" s="29"/>
      <c r="J7856" s="30" t="n">
        <v>0</v>
      </c>
      <c r="K7856" s="29"/>
      <c r="L7856" s="29" t="s">
        <v>116</v>
      </c>
      <c r="M7856" s="29"/>
      <c r="N7856" s="29"/>
      <c r="O7856" s="29"/>
      <c r="P7856" s="29"/>
      <c r="Q7856" s="29" t="n">
        <f aca="false">IFERROR(VALUE(L7856),"")</f>
        <v>0</v>
      </c>
      <c r="R7856" s="29" t="str">
        <f aca="true">IF(O7856="","",O7856-TODAY())</f>
        <v/>
      </c>
      <c r="S7856" s="29" t="str">
        <f aca="false">IF(C7856="&lt;&lt; vazio &gt;&gt;","VAZIA",IF(AND(O7856&lt;&gt;"",R7856&lt;0),"VENCIDO",IF(AND(O7856&lt;&gt;"",R7856&lt;=Parametros!$B$10),"PRÓX. VENCIMENTO",IF(F7856="Q","QUALIDADE",IF(F7856="S","BLOQUEADO",IF(F7856="R","RESTRITO/DEVOLUÇÃO",IF(OR(N7856="QUAR",N7856="QRES"),"QUARENTENA",IF(OR(B7856="DESCARTE",B7856="DEVOLUÇÃO"),"DESCARTE/DEVOLUÇÃO",IF(AND(D7856="",K7856&lt;&gt;""),"SEM LOTE",IF(AND(Q7856&lt;&gt;"",Q7856&gt;=Parametros!$B$11),"PARADO/SEM GIRO","OK"))))))))))</f>
        <v>VAZIA</v>
      </c>
      <c r="T7856" s="29" t="str">
        <f aca="false">IF(AND($S7856="PARADO/SEM GIRO",$K7856="KG",OR(Painel!$B$5="(Todos)",A7856=Painel!$B$5)*OR(Painel!$E$5="(Todos)",P7856=Painel!$E$5)),$J7856+ROW()/10000000,"")</f>
        <v/>
      </c>
      <c r="U7856" s="29" t="str">
        <f aca="false">IF(AND($S7856="VENCIDO",$K7856="KG",OR(Painel!$B$5="(Todos)",A7856=Painel!$B$5)*OR(Painel!$E$5="(Todos)",P7856=Painel!$E$5)),$J7856+ROW()/10000000,"")</f>
        <v/>
      </c>
    </row>
    <row r="7857" customFormat="false" ht="15" hidden="false" customHeight="false" outlineLevel="0" collapsed="false">
      <c r="A7857" s="29" t="s">
        <v>52</v>
      </c>
      <c r="B7857" s="29" t="s">
        <v>14600</v>
      </c>
      <c r="C7857" s="29" t="s">
        <v>115</v>
      </c>
      <c r="D7857" s="29"/>
      <c r="E7857" s="29" t="n">
        <v>0</v>
      </c>
      <c r="F7857" s="29"/>
      <c r="G7857" s="29"/>
      <c r="H7857" s="30" t="n">
        <v>0</v>
      </c>
      <c r="I7857" s="29"/>
      <c r="J7857" s="30" t="n">
        <v>0</v>
      </c>
      <c r="K7857" s="29"/>
      <c r="L7857" s="29" t="s">
        <v>116</v>
      </c>
      <c r="M7857" s="29"/>
      <c r="N7857" s="29"/>
      <c r="O7857" s="29"/>
      <c r="P7857" s="29"/>
      <c r="Q7857" s="29" t="n">
        <f aca="false">IFERROR(VALUE(L7857),"")</f>
        <v>0</v>
      </c>
      <c r="R7857" s="29" t="str">
        <f aca="true">IF(O7857="","",O7857-TODAY())</f>
        <v/>
      </c>
      <c r="S7857" s="29" t="str">
        <f aca="false">IF(C7857="&lt;&lt; vazio &gt;&gt;","VAZIA",IF(AND(O7857&lt;&gt;"",R7857&lt;0),"VENCIDO",IF(AND(O7857&lt;&gt;"",R7857&lt;=Parametros!$B$10),"PRÓX. VENCIMENTO",IF(F7857="Q","QUALIDADE",IF(F7857="S","BLOQUEADO",IF(F7857="R","RESTRITO/DEVOLUÇÃO",IF(OR(N7857="QUAR",N7857="QRES"),"QUARENTENA",IF(OR(B7857="DESCARTE",B7857="DEVOLUÇÃO"),"DESCARTE/DEVOLUÇÃO",IF(AND(D7857="",K7857&lt;&gt;""),"SEM LOTE",IF(AND(Q7857&lt;&gt;"",Q7857&gt;=Parametros!$B$11),"PARADO/SEM GIRO","OK"))))))))))</f>
        <v>VAZIA</v>
      </c>
      <c r="T7857" s="29" t="str">
        <f aca="false">IF(AND($S7857="PARADO/SEM GIRO",$K7857="KG",OR(Painel!$B$5="(Todos)",A7857=Painel!$B$5)*OR(Painel!$E$5="(Todos)",P7857=Painel!$E$5)),$J7857+ROW()/10000000,"")</f>
        <v/>
      </c>
      <c r="U7857" s="29" t="str">
        <f aca="false">IF(AND($S7857="VENCIDO",$K7857="KG",OR(Painel!$B$5="(Todos)",A7857=Painel!$B$5)*OR(Painel!$E$5="(Todos)",P7857=Painel!$E$5)),$J7857+ROW()/10000000,"")</f>
        <v/>
      </c>
    </row>
    <row r="7858" customFormat="false" ht="15" hidden="false" customHeight="false" outlineLevel="0" collapsed="false">
      <c r="A7858" s="29" t="s">
        <v>52</v>
      </c>
      <c r="B7858" s="29" t="s">
        <v>14601</v>
      </c>
      <c r="C7858" s="29" t="s">
        <v>115</v>
      </c>
      <c r="D7858" s="29"/>
      <c r="E7858" s="29" t="n">
        <v>0</v>
      </c>
      <c r="F7858" s="29"/>
      <c r="G7858" s="29"/>
      <c r="H7858" s="30" t="n">
        <v>0</v>
      </c>
      <c r="I7858" s="29"/>
      <c r="J7858" s="30" t="n">
        <v>0</v>
      </c>
      <c r="K7858" s="29"/>
      <c r="L7858" s="29" t="s">
        <v>116</v>
      </c>
      <c r="M7858" s="29"/>
      <c r="N7858" s="29"/>
      <c r="O7858" s="29"/>
      <c r="P7858" s="29"/>
      <c r="Q7858" s="29" t="n">
        <f aca="false">IFERROR(VALUE(L7858),"")</f>
        <v>0</v>
      </c>
      <c r="R7858" s="29" t="str">
        <f aca="true">IF(O7858="","",O7858-TODAY())</f>
        <v/>
      </c>
      <c r="S7858" s="29" t="str">
        <f aca="false">IF(C7858="&lt;&lt; vazio &gt;&gt;","VAZIA",IF(AND(O7858&lt;&gt;"",R7858&lt;0),"VENCIDO",IF(AND(O7858&lt;&gt;"",R7858&lt;=Parametros!$B$10),"PRÓX. VENCIMENTO",IF(F7858="Q","QUALIDADE",IF(F7858="S","BLOQUEADO",IF(F7858="R","RESTRITO/DEVOLUÇÃO",IF(OR(N7858="QUAR",N7858="QRES"),"QUARENTENA",IF(OR(B7858="DESCARTE",B7858="DEVOLUÇÃO"),"DESCARTE/DEVOLUÇÃO",IF(AND(D7858="",K7858&lt;&gt;""),"SEM LOTE",IF(AND(Q7858&lt;&gt;"",Q7858&gt;=Parametros!$B$11),"PARADO/SEM GIRO","OK"))))))))))</f>
        <v>VAZIA</v>
      </c>
      <c r="T7858" s="29" t="str">
        <f aca="false">IF(AND($S7858="PARADO/SEM GIRO",$K7858="KG",OR(Painel!$B$5="(Todos)",A7858=Painel!$B$5)*OR(Painel!$E$5="(Todos)",P7858=Painel!$E$5)),$J7858+ROW()/10000000,"")</f>
        <v/>
      </c>
      <c r="U7858" s="29" t="str">
        <f aca="false">IF(AND($S7858="VENCIDO",$K7858="KG",OR(Painel!$B$5="(Todos)",A7858=Painel!$B$5)*OR(Painel!$E$5="(Todos)",P7858=Painel!$E$5)),$J7858+ROW()/10000000,"")</f>
        <v/>
      </c>
    </row>
    <row r="7859" customFormat="false" ht="15" hidden="false" customHeight="false" outlineLevel="0" collapsed="false">
      <c r="A7859" s="29" t="s">
        <v>52</v>
      </c>
      <c r="B7859" s="29" t="s">
        <v>14602</v>
      </c>
      <c r="C7859" s="29" t="s">
        <v>115</v>
      </c>
      <c r="D7859" s="29"/>
      <c r="E7859" s="29" t="n">
        <v>0</v>
      </c>
      <c r="F7859" s="29"/>
      <c r="G7859" s="29"/>
      <c r="H7859" s="30" t="n">
        <v>0</v>
      </c>
      <c r="I7859" s="29"/>
      <c r="J7859" s="30" t="n">
        <v>0</v>
      </c>
      <c r="K7859" s="29"/>
      <c r="L7859" s="29" t="s">
        <v>116</v>
      </c>
      <c r="M7859" s="29"/>
      <c r="N7859" s="29"/>
      <c r="O7859" s="29"/>
      <c r="P7859" s="29"/>
      <c r="Q7859" s="29" t="n">
        <f aca="false">IFERROR(VALUE(L7859),"")</f>
        <v>0</v>
      </c>
      <c r="R7859" s="29" t="str">
        <f aca="true">IF(O7859="","",O7859-TODAY())</f>
        <v/>
      </c>
      <c r="S7859" s="29" t="str">
        <f aca="false">IF(C7859="&lt;&lt; vazio &gt;&gt;","VAZIA",IF(AND(O7859&lt;&gt;"",R7859&lt;0),"VENCIDO",IF(AND(O7859&lt;&gt;"",R7859&lt;=Parametros!$B$10),"PRÓX. VENCIMENTO",IF(F7859="Q","QUALIDADE",IF(F7859="S","BLOQUEADO",IF(F7859="R","RESTRITO/DEVOLUÇÃO",IF(OR(N7859="QUAR",N7859="QRES"),"QUARENTENA",IF(OR(B7859="DESCARTE",B7859="DEVOLUÇÃO"),"DESCARTE/DEVOLUÇÃO",IF(AND(D7859="",K7859&lt;&gt;""),"SEM LOTE",IF(AND(Q7859&lt;&gt;"",Q7859&gt;=Parametros!$B$11),"PARADO/SEM GIRO","OK"))))))))))</f>
        <v>VAZIA</v>
      </c>
      <c r="T7859" s="29" t="str">
        <f aca="false">IF(AND($S7859="PARADO/SEM GIRO",$K7859="KG",OR(Painel!$B$5="(Todos)",A7859=Painel!$B$5)*OR(Painel!$E$5="(Todos)",P7859=Painel!$E$5)),$J7859+ROW()/10000000,"")</f>
        <v/>
      </c>
      <c r="U7859" s="29" t="str">
        <f aca="false">IF(AND($S7859="VENCIDO",$K7859="KG",OR(Painel!$B$5="(Todos)",A7859=Painel!$B$5)*OR(Painel!$E$5="(Todos)",P7859=Painel!$E$5)),$J7859+ROW()/10000000,"")</f>
        <v/>
      </c>
    </row>
    <row r="7860" customFormat="false" ht="15" hidden="false" customHeight="false" outlineLevel="0" collapsed="false">
      <c r="A7860" s="29" t="s">
        <v>52</v>
      </c>
      <c r="B7860" s="29" t="s">
        <v>14603</v>
      </c>
      <c r="C7860" s="29" t="s">
        <v>115</v>
      </c>
      <c r="D7860" s="29"/>
      <c r="E7860" s="29" t="n">
        <v>0</v>
      </c>
      <c r="F7860" s="29"/>
      <c r="G7860" s="29"/>
      <c r="H7860" s="30" t="n">
        <v>0</v>
      </c>
      <c r="I7860" s="29"/>
      <c r="J7860" s="30" t="n">
        <v>0</v>
      </c>
      <c r="K7860" s="29"/>
      <c r="L7860" s="29" t="s">
        <v>116</v>
      </c>
      <c r="M7860" s="29"/>
      <c r="N7860" s="29"/>
      <c r="O7860" s="29"/>
      <c r="P7860" s="29"/>
      <c r="Q7860" s="29" t="n">
        <f aca="false">IFERROR(VALUE(L7860),"")</f>
        <v>0</v>
      </c>
      <c r="R7860" s="29" t="str">
        <f aca="true">IF(O7860="","",O7860-TODAY())</f>
        <v/>
      </c>
      <c r="S7860" s="29" t="str">
        <f aca="false">IF(C7860="&lt;&lt; vazio &gt;&gt;","VAZIA",IF(AND(O7860&lt;&gt;"",R7860&lt;0),"VENCIDO",IF(AND(O7860&lt;&gt;"",R7860&lt;=Parametros!$B$10),"PRÓX. VENCIMENTO",IF(F7860="Q","QUALIDADE",IF(F7860="S","BLOQUEADO",IF(F7860="R","RESTRITO/DEVOLUÇÃO",IF(OR(N7860="QUAR",N7860="QRES"),"QUARENTENA",IF(OR(B7860="DESCARTE",B7860="DEVOLUÇÃO"),"DESCARTE/DEVOLUÇÃO",IF(AND(D7860="",K7860&lt;&gt;""),"SEM LOTE",IF(AND(Q7860&lt;&gt;"",Q7860&gt;=Parametros!$B$11),"PARADO/SEM GIRO","OK"))))))))))</f>
        <v>VAZIA</v>
      </c>
      <c r="T7860" s="29" t="str">
        <f aca="false">IF(AND($S7860="PARADO/SEM GIRO",$K7860="KG",OR(Painel!$B$5="(Todos)",A7860=Painel!$B$5)*OR(Painel!$E$5="(Todos)",P7860=Painel!$E$5)),$J7860+ROW()/10000000,"")</f>
        <v/>
      </c>
      <c r="U7860" s="29" t="str">
        <f aca="false">IF(AND($S7860="VENCIDO",$K7860="KG",OR(Painel!$B$5="(Todos)",A7860=Painel!$B$5)*OR(Painel!$E$5="(Todos)",P7860=Painel!$E$5)),$J7860+ROW()/10000000,"")</f>
        <v/>
      </c>
    </row>
    <row r="7861" customFormat="false" ht="15" hidden="false" customHeight="false" outlineLevel="0" collapsed="false">
      <c r="A7861" s="29" t="s">
        <v>52</v>
      </c>
      <c r="B7861" s="29" t="s">
        <v>14604</v>
      </c>
      <c r="C7861" s="29" t="s">
        <v>115</v>
      </c>
      <c r="D7861" s="29"/>
      <c r="E7861" s="29" t="n">
        <v>0</v>
      </c>
      <c r="F7861" s="29"/>
      <c r="G7861" s="29"/>
      <c r="H7861" s="30" t="n">
        <v>0</v>
      </c>
      <c r="I7861" s="29"/>
      <c r="J7861" s="30" t="n">
        <v>0</v>
      </c>
      <c r="K7861" s="29"/>
      <c r="L7861" s="29" t="s">
        <v>116</v>
      </c>
      <c r="M7861" s="29"/>
      <c r="N7861" s="29"/>
      <c r="O7861" s="29"/>
      <c r="P7861" s="29"/>
      <c r="Q7861" s="29" t="n">
        <f aca="false">IFERROR(VALUE(L7861),"")</f>
        <v>0</v>
      </c>
      <c r="R7861" s="29" t="str">
        <f aca="true">IF(O7861="","",O7861-TODAY())</f>
        <v/>
      </c>
      <c r="S7861" s="29" t="str">
        <f aca="false">IF(C7861="&lt;&lt; vazio &gt;&gt;","VAZIA",IF(AND(O7861&lt;&gt;"",R7861&lt;0),"VENCIDO",IF(AND(O7861&lt;&gt;"",R7861&lt;=Parametros!$B$10),"PRÓX. VENCIMENTO",IF(F7861="Q","QUALIDADE",IF(F7861="S","BLOQUEADO",IF(F7861="R","RESTRITO/DEVOLUÇÃO",IF(OR(N7861="QUAR",N7861="QRES"),"QUARENTENA",IF(OR(B7861="DESCARTE",B7861="DEVOLUÇÃO"),"DESCARTE/DEVOLUÇÃO",IF(AND(D7861="",K7861&lt;&gt;""),"SEM LOTE",IF(AND(Q7861&lt;&gt;"",Q7861&gt;=Parametros!$B$11),"PARADO/SEM GIRO","OK"))))))))))</f>
        <v>VAZIA</v>
      </c>
      <c r="T7861" s="29" t="str">
        <f aca="false">IF(AND($S7861="PARADO/SEM GIRO",$K7861="KG",OR(Painel!$B$5="(Todos)",A7861=Painel!$B$5)*OR(Painel!$E$5="(Todos)",P7861=Painel!$E$5)),$J7861+ROW()/10000000,"")</f>
        <v/>
      </c>
      <c r="U7861" s="29" t="str">
        <f aca="false">IF(AND($S7861="VENCIDO",$K7861="KG",OR(Painel!$B$5="(Todos)",A7861=Painel!$B$5)*OR(Painel!$E$5="(Todos)",P7861=Painel!$E$5)),$J7861+ROW()/10000000,"")</f>
        <v/>
      </c>
    </row>
    <row r="7862" customFormat="false" ht="15" hidden="false" customHeight="false" outlineLevel="0" collapsed="false">
      <c r="A7862" s="29" t="s">
        <v>52</v>
      </c>
      <c r="B7862" s="29" t="s">
        <v>14605</v>
      </c>
      <c r="C7862" s="29" t="s">
        <v>115</v>
      </c>
      <c r="D7862" s="29"/>
      <c r="E7862" s="29" t="n">
        <v>0</v>
      </c>
      <c r="F7862" s="29"/>
      <c r="G7862" s="29"/>
      <c r="H7862" s="30" t="n">
        <v>0</v>
      </c>
      <c r="I7862" s="29"/>
      <c r="J7862" s="30" t="n">
        <v>0</v>
      </c>
      <c r="K7862" s="29"/>
      <c r="L7862" s="29" t="s">
        <v>116</v>
      </c>
      <c r="M7862" s="29"/>
      <c r="N7862" s="29"/>
      <c r="O7862" s="29"/>
      <c r="P7862" s="29"/>
      <c r="Q7862" s="29" t="n">
        <f aca="false">IFERROR(VALUE(L7862),"")</f>
        <v>0</v>
      </c>
      <c r="R7862" s="29" t="str">
        <f aca="true">IF(O7862="","",O7862-TODAY())</f>
        <v/>
      </c>
      <c r="S7862" s="29" t="str">
        <f aca="false">IF(C7862="&lt;&lt; vazio &gt;&gt;","VAZIA",IF(AND(O7862&lt;&gt;"",R7862&lt;0),"VENCIDO",IF(AND(O7862&lt;&gt;"",R7862&lt;=Parametros!$B$10),"PRÓX. VENCIMENTO",IF(F7862="Q","QUALIDADE",IF(F7862="S","BLOQUEADO",IF(F7862="R","RESTRITO/DEVOLUÇÃO",IF(OR(N7862="QUAR",N7862="QRES"),"QUARENTENA",IF(OR(B7862="DESCARTE",B7862="DEVOLUÇÃO"),"DESCARTE/DEVOLUÇÃO",IF(AND(D7862="",K7862&lt;&gt;""),"SEM LOTE",IF(AND(Q7862&lt;&gt;"",Q7862&gt;=Parametros!$B$11),"PARADO/SEM GIRO","OK"))))))))))</f>
        <v>VAZIA</v>
      </c>
      <c r="T7862" s="29" t="str">
        <f aca="false">IF(AND($S7862="PARADO/SEM GIRO",$K7862="KG",OR(Painel!$B$5="(Todos)",A7862=Painel!$B$5)*OR(Painel!$E$5="(Todos)",P7862=Painel!$E$5)),$J7862+ROW()/10000000,"")</f>
        <v/>
      </c>
      <c r="U7862" s="29" t="str">
        <f aca="false">IF(AND($S7862="VENCIDO",$K7862="KG",OR(Painel!$B$5="(Todos)",A7862=Painel!$B$5)*OR(Painel!$E$5="(Todos)",P7862=Painel!$E$5)),$J7862+ROW()/10000000,"")</f>
        <v/>
      </c>
    </row>
    <row r="7863" customFormat="false" ht="15" hidden="false" customHeight="false" outlineLevel="0" collapsed="false">
      <c r="A7863" s="29" t="s">
        <v>52</v>
      </c>
      <c r="B7863" s="29" t="s">
        <v>14606</v>
      </c>
      <c r="C7863" s="29" t="s">
        <v>115</v>
      </c>
      <c r="D7863" s="29"/>
      <c r="E7863" s="29" t="n">
        <v>0</v>
      </c>
      <c r="F7863" s="29"/>
      <c r="G7863" s="29"/>
      <c r="H7863" s="30" t="n">
        <v>0</v>
      </c>
      <c r="I7863" s="29"/>
      <c r="J7863" s="30" t="n">
        <v>0</v>
      </c>
      <c r="K7863" s="29"/>
      <c r="L7863" s="29" t="s">
        <v>116</v>
      </c>
      <c r="M7863" s="29"/>
      <c r="N7863" s="29"/>
      <c r="O7863" s="29"/>
      <c r="P7863" s="29"/>
      <c r="Q7863" s="29" t="n">
        <f aca="false">IFERROR(VALUE(L7863),"")</f>
        <v>0</v>
      </c>
      <c r="R7863" s="29" t="str">
        <f aca="true">IF(O7863="","",O7863-TODAY())</f>
        <v/>
      </c>
      <c r="S7863" s="29" t="str">
        <f aca="false">IF(C7863="&lt;&lt; vazio &gt;&gt;","VAZIA",IF(AND(O7863&lt;&gt;"",R7863&lt;0),"VENCIDO",IF(AND(O7863&lt;&gt;"",R7863&lt;=Parametros!$B$10),"PRÓX. VENCIMENTO",IF(F7863="Q","QUALIDADE",IF(F7863="S","BLOQUEADO",IF(F7863="R","RESTRITO/DEVOLUÇÃO",IF(OR(N7863="QUAR",N7863="QRES"),"QUARENTENA",IF(OR(B7863="DESCARTE",B7863="DEVOLUÇÃO"),"DESCARTE/DEVOLUÇÃO",IF(AND(D7863="",K7863&lt;&gt;""),"SEM LOTE",IF(AND(Q7863&lt;&gt;"",Q7863&gt;=Parametros!$B$11),"PARADO/SEM GIRO","OK"))))))))))</f>
        <v>VAZIA</v>
      </c>
      <c r="T7863" s="29" t="str">
        <f aca="false">IF(AND($S7863="PARADO/SEM GIRO",$K7863="KG",OR(Painel!$B$5="(Todos)",A7863=Painel!$B$5)*OR(Painel!$E$5="(Todos)",P7863=Painel!$E$5)),$J7863+ROW()/10000000,"")</f>
        <v/>
      </c>
      <c r="U7863" s="29" t="str">
        <f aca="false">IF(AND($S7863="VENCIDO",$K7863="KG",OR(Painel!$B$5="(Todos)",A7863=Painel!$B$5)*OR(Painel!$E$5="(Todos)",P7863=Painel!$E$5)),$J7863+ROW()/10000000,"")</f>
        <v/>
      </c>
    </row>
    <row r="7864" customFormat="false" ht="15" hidden="false" customHeight="false" outlineLevel="0" collapsed="false">
      <c r="A7864" s="29" t="s">
        <v>52</v>
      </c>
      <c r="B7864" s="29" t="s">
        <v>14607</v>
      </c>
      <c r="C7864" s="29" t="s">
        <v>115</v>
      </c>
      <c r="D7864" s="29"/>
      <c r="E7864" s="29" t="n">
        <v>0</v>
      </c>
      <c r="F7864" s="29"/>
      <c r="G7864" s="29"/>
      <c r="H7864" s="30" t="n">
        <v>0</v>
      </c>
      <c r="I7864" s="29"/>
      <c r="J7864" s="30" t="n">
        <v>0</v>
      </c>
      <c r="K7864" s="29"/>
      <c r="L7864" s="29" t="s">
        <v>116</v>
      </c>
      <c r="M7864" s="29"/>
      <c r="N7864" s="29"/>
      <c r="O7864" s="29"/>
      <c r="P7864" s="29"/>
      <c r="Q7864" s="29" t="n">
        <f aca="false">IFERROR(VALUE(L7864),"")</f>
        <v>0</v>
      </c>
      <c r="R7864" s="29" t="str">
        <f aca="true">IF(O7864="","",O7864-TODAY())</f>
        <v/>
      </c>
      <c r="S7864" s="29" t="str">
        <f aca="false">IF(C7864="&lt;&lt; vazio &gt;&gt;","VAZIA",IF(AND(O7864&lt;&gt;"",R7864&lt;0),"VENCIDO",IF(AND(O7864&lt;&gt;"",R7864&lt;=Parametros!$B$10),"PRÓX. VENCIMENTO",IF(F7864="Q","QUALIDADE",IF(F7864="S","BLOQUEADO",IF(F7864="R","RESTRITO/DEVOLUÇÃO",IF(OR(N7864="QUAR",N7864="QRES"),"QUARENTENA",IF(OR(B7864="DESCARTE",B7864="DEVOLUÇÃO"),"DESCARTE/DEVOLUÇÃO",IF(AND(D7864="",K7864&lt;&gt;""),"SEM LOTE",IF(AND(Q7864&lt;&gt;"",Q7864&gt;=Parametros!$B$11),"PARADO/SEM GIRO","OK"))))))))))</f>
        <v>VAZIA</v>
      </c>
      <c r="T7864" s="29" t="str">
        <f aca="false">IF(AND($S7864="PARADO/SEM GIRO",$K7864="KG",OR(Painel!$B$5="(Todos)",A7864=Painel!$B$5)*OR(Painel!$E$5="(Todos)",P7864=Painel!$E$5)),$J7864+ROW()/10000000,"")</f>
        <v/>
      </c>
      <c r="U7864" s="29" t="str">
        <f aca="false">IF(AND($S7864="VENCIDO",$K7864="KG",OR(Painel!$B$5="(Todos)",A7864=Painel!$B$5)*OR(Painel!$E$5="(Todos)",P7864=Painel!$E$5)),$J7864+ROW()/10000000,"")</f>
        <v/>
      </c>
    </row>
    <row r="7865" customFormat="false" ht="15" hidden="false" customHeight="false" outlineLevel="0" collapsed="false">
      <c r="A7865" s="29" t="s">
        <v>52</v>
      </c>
      <c r="B7865" s="29" t="s">
        <v>14608</v>
      </c>
      <c r="C7865" s="29" t="s">
        <v>11692</v>
      </c>
      <c r="D7865" s="29" t="s">
        <v>11693</v>
      </c>
      <c r="E7865" s="29" t="n">
        <v>1</v>
      </c>
      <c r="F7865" s="29"/>
      <c r="G7865" s="29" t="s">
        <v>14609</v>
      </c>
      <c r="H7865" s="30" t="n">
        <v>727.2</v>
      </c>
      <c r="I7865" s="31" t="n">
        <v>46189</v>
      </c>
      <c r="J7865" s="30" t="n">
        <v>727.2</v>
      </c>
      <c r="K7865" s="29" t="s">
        <v>120</v>
      </c>
      <c r="L7865" s="29" t="s">
        <v>749</v>
      </c>
      <c r="M7865" s="29"/>
      <c r="N7865" s="29" t="s">
        <v>122</v>
      </c>
      <c r="O7865" s="31" t="n">
        <v>46904</v>
      </c>
      <c r="P7865" s="29" t="s">
        <v>123</v>
      </c>
      <c r="Q7865" s="29" t="n">
        <f aca="false">IFERROR(VALUE(L7865),"")</f>
        <v>96</v>
      </c>
      <c r="R7865" s="29" t="n">
        <f aca="true">IF(O7865="","",O7865-TODAY())</f>
        <v>619</v>
      </c>
      <c r="S7865" s="29" t="str">
        <f aca="false">IF(C7865="&lt;&lt; vazio &gt;&gt;","VAZIA",IF(AND(O7865&lt;&gt;"",R7865&lt;0),"VENCIDO",IF(AND(O7865&lt;&gt;"",R7865&lt;=Parametros!$B$10),"PRÓX. VENCIMENTO",IF(F7865="Q","QUALIDADE",IF(F7865="S","BLOQUEADO",IF(F7865="R","RESTRITO/DEVOLUÇÃO",IF(OR(N7865="QUAR",N7865="QRES"),"QUARENTENA",IF(OR(B7865="DESCARTE",B7865="DEVOLUÇÃO"),"DESCARTE/DEVOLUÇÃO",IF(AND(D7865="",K7865&lt;&gt;""),"SEM LOTE",IF(AND(Q7865&lt;&gt;"",Q7865&gt;=Parametros!$B$11),"PARADO/SEM GIRO","OK"))))))))))</f>
        <v>PARADO/SEM GIRO</v>
      </c>
      <c r="T7865" s="29" t="n">
        <f aca="false">IF(AND($S7865="PARADO/SEM GIRO",$K7865="KG",OR(Painel!$B$5="(Todos)",A7865=Painel!$B$5)*OR(Painel!$E$5="(Todos)",P7865=Painel!$E$5)),$J7865+ROW()/10000000,"")</f>
        <v>727.2007865</v>
      </c>
      <c r="U7865" s="29" t="str">
        <f aca="false">IF(AND($S7865="VENCIDO",$K7865="KG",OR(Painel!$B$5="(Todos)",A7865=Painel!$B$5)*OR(Painel!$E$5="(Todos)",P7865=Painel!$E$5)),$J7865+ROW()/10000000,"")</f>
        <v/>
      </c>
    </row>
    <row r="7866" customFormat="false" ht="15" hidden="false" customHeight="false" outlineLevel="0" collapsed="false">
      <c r="A7866" s="29" t="s">
        <v>52</v>
      </c>
      <c r="B7866" s="29" t="s">
        <v>14610</v>
      </c>
      <c r="C7866" s="29" t="s">
        <v>398</v>
      </c>
      <c r="D7866" s="29" t="s">
        <v>14456</v>
      </c>
      <c r="E7866" s="29" t="n">
        <v>1</v>
      </c>
      <c r="F7866" s="29"/>
      <c r="G7866" s="29" t="s">
        <v>14611</v>
      </c>
      <c r="H7866" s="30" t="n">
        <v>1102.5</v>
      </c>
      <c r="I7866" s="31" t="n">
        <v>46282</v>
      </c>
      <c r="J7866" s="30" t="n">
        <v>1102.5</v>
      </c>
      <c r="K7866" s="29" t="s">
        <v>120</v>
      </c>
      <c r="L7866" s="29" t="s">
        <v>400</v>
      </c>
      <c r="M7866" s="29"/>
      <c r="N7866" s="29" t="s">
        <v>134</v>
      </c>
      <c r="O7866" s="31" t="n">
        <v>46373</v>
      </c>
      <c r="P7866" s="29" t="s">
        <v>123</v>
      </c>
      <c r="Q7866" s="29" t="n">
        <f aca="false">IFERROR(VALUE(L7866),"")</f>
        <v>3</v>
      </c>
      <c r="R7866" s="29" t="n">
        <f aca="true">IF(O7866="","",O7866-TODAY())</f>
        <v>88</v>
      </c>
      <c r="S7866" s="29" t="str">
        <f aca="false">IF(C7866="&lt;&lt; vazio &gt;&gt;","VAZIA",IF(AND(O7866&lt;&gt;"",R7866&lt;0),"VENCIDO",IF(AND(O7866&lt;&gt;"",R7866&lt;=Parametros!$B$10),"PRÓX. VENCIMENTO",IF(F7866="Q","QUALIDADE",IF(F7866="S","BLOQUEADO",IF(F7866="R","RESTRITO/DEVOLUÇÃO",IF(OR(N7866="QUAR",N7866="QRES"),"QUARENTENA",IF(OR(B7866="DESCARTE",B7866="DEVOLUÇÃO"),"DESCARTE/DEVOLUÇÃO",IF(AND(D7866="",K7866&lt;&gt;""),"SEM LOTE",IF(AND(Q7866&lt;&gt;"",Q7866&gt;=Parametros!$B$11),"PARADO/SEM GIRO","OK"))))))))))</f>
        <v>OK</v>
      </c>
      <c r="T7866" s="29" t="str">
        <f aca="false">IF(AND($S7866="PARADO/SEM GIRO",$K7866="KG",OR(Painel!$B$5="(Todos)",A7866=Painel!$B$5)*OR(Painel!$E$5="(Todos)",P7866=Painel!$E$5)),$J7866+ROW()/10000000,"")</f>
        <v/>
      </c>
      <c r="U7866" s="29" t="str">
        <f aca="false">IF(AND($S7866="VENCIDO",$K7866="KG",OR(Painel!$B$5="(Todos)",A7866=Painel!$B$5)*OR(Painel!$E$5="(Todos)",P7866=Painel!$E$5)),$J7866+ROW()/10000000,"")</f>
        <v/>
      </c>
    </row>
    <row r="7867" customFormat="false" ht="15" hidden="false" customHeight="false" outlineLevel="0" collapsed="false">
      <c r="A7867" s="29" t="s">
        <v>52</v>
      </c>
      <c r="B7867" s="29" t="s">
        <v>14612</v>
      </c>
      <c r="C7867" s="29" t="s">
        <v>325</v>
      </c>
      <c r="D7867" s="29" t="s">
        <v>996</v>
      </c>
      <c r="E7867" s="29" t="n">
        <v>1</v>
      </c>
      <c r="F7867" s="29"/>
      <c r="G7867" s="29" t="s">
        <v>14613</v>
      </c>
      <c r="H7867" s="30" t="n">
        <v>1102.5</v>
      </c>
      <c r="I7867" s="31" t="n">
        <v>46280</v>
      </c>
      <c r="J7867" s="30" t="n">
        <v>1102.5</v>
      </c>
      <c r="K7867" s="29" t="s">
        <v>120</v>
      </c>
      <c r="L7867" s="29" t="s">
        <v>144</v>
      </c>
      <c r="M7867" s="29"/>
      <c r="N7867" s="29" t="s">
        <v>122</v>
      </c>
      <c r="O7867" s="31" t="n">
        <v>46640</v>
      </c>
      <c r="P7867" s="29" t="s">
        <v>123</v>
      </c>
      <c r="Q7867" s="29" t="n">
        <f aca="false">IFERROR(VALUE(L7867),"")</f>
        <v>5</v>
      </c>
      <c r="R7867" s="29" t="n">
        <f aca="true">IF(O7867="","",O7867-TODAY())</f>
        <v>355</v>
      </c>
      <c r="S7867" s="29" t="str">
        <f aca="false">IF(C7867="&lt;&lt; vazio &gt;&gt;","VAZIA",IF(AND(O7867&lt;&gt;"",R7867&lt;0),"VENCIDO",IF(AND(O7867&lt;&gt;"",R7867&lt;=Parametros!$B$10),"PRÓX. VENCIMENTO",IF(F7867="Q","QUALIDADE",IF(F7867="S","BLOQUEADO",IF(F7867="R","RESTRITO/DEVOLUÇÃO",IF(OR(N7867="QUAR",N7867="QRES"),"QUARENTENA",IF(OR(B7867="DESCARTE",B7867="DEVOLUÇÃO"),"DESCARTE/DEVOLUÇÃO",IF(AND(D7867="",K7867&lt;&gt;""),"SEM LOTE",IF(AND(Q7867&lt;&gt;"",Q7867&gt;=Parametros!$B$11),"PARADO/SEM GIRO","OK"))))))))))</f>
        <v>OK</v>
      </c>
      <c r="T7867" s="29" t="str">
        <f aca="false">IF(AND($S7867="PARADO/SEM GIRO",$K7867="KG",OR(Painel!$B$5="(Todos)",A7867=Painel!$B$5)*OR(Painel!$E$5="(Todos)",P7867=Painel!$E$5)),$J7867+ROW()/10000000,"")</f>
        <v/>
      </c>
      <c r="U7867" s="29" t="str">
        <f aca="false">IF(AND($S7867="VENCIDO",$K7867="KG",OR(Painel!$B$5="(Todos)",A7867=Painel!$B$5)*OR(Painel!$E$5="(Todos)",P7867=Painel!$E$5)),$J7867+ROW()/10000000,"")</f>
        <v/>
      </c>
    </row>
    <row r="7868" customFormat="false" ht="15" hidden="false" customHeight="false" outlineLevel="0" collapsed="false">
      <c r="A7868" s="29" t="s">
        <v>52</v>
      </c>
      <c r="B7868" s="29" t="s">
        <v>14614</v>
      </c>
      <c r="C7868" s="29" t="s">
        <v>115</v>
      </c>
      <c r="D7868" s="29"/>
      <c r="E7868" s="29" t="n">
        <v>0</v>
      </c>
      <c r="F7868" s="29"/>
      <c r="G7868" s="29"/>
      <c r="H7868" s="30" t="n">
        <v>0</v>
      </c>
      <c r="I7868" s="29"/>
      <c r="J7868" s="30" t="n">
        <v>0</v>
      </c>
      <c r="K7868" s="29"/>
      <c r="L7868" s="29" t="s">
        <v>116</v>
      </c>
      <c r="M7868" s="29"/>
      <c r="N7868" s="29"/>
      <c r="O7868" s="29"/>
      <c r="P7868" s="29"/>
      <c r="Q7868" s="29" t="n">
        <f aca="false">IFERROR(VALUE(L7868),"")</f>
        <v>0</v>
      </c>
      <c r="R7868" s="29" t="str">
        <f aca="true">IF(O7868="","",O7868-TODAY())</f>
        <v/>
      </c>
      <c r="S7868" s="29" t="str">
        <f aca="false">IF(C7868="&lt;&lt; vazio &gt;&gt;","VAZIA",IF(AND(O7868&lt;&gt;"",R7868&lt;0),"VENCIDO",IF(AND(O7868&lt;&gt;"",R7868&lt;=Parametros!$B$10),"PRÓX. VENCIMENTO",IF(F7868="Q","QUALIDADE",IF(F7868="S","BLOQUEADO",IF(F7868="R","RESTRITO/DEVOLUÇÃO",IF(OR(N7868="QUAR",N7868="QRES"),"QUARENTENA",IF(OR(B7868="DESCARTE",B7868="DEVOLUÇÃO"),"DESCARTE/DEVOLUÇÃO",IF(AND(D7868="",K7868&lt;&gt;""),"SEM LOTE",IF(AND(Q7868&lt;&gt;"",Q7868&gt;=Parametros!$B$11),"PARADO/SEM GIRO","OK"))))))))))</f>
        <v>VAZIA</v>
      </c>
      <c r="T7868" s="29" t="str">
        <f aca="false">IF(AND($S7868="PARADO/SEM GIRO",$K7868="KG",OR(Painel!$B$5="(Todos)",A7868=Painel!$B$5)*OR(Painel!$E$5="(Todos)",P7868=Painel!$E$5)),$J7868+ROW()/10000000,"")</f>
        <v/>
      </c>
      <c r="U7868" s="29" t="str">
        <f aca="false">IF(AND($S7868="VENCIDO",$K7868="KG",OR(Painel!$B$5="(Todos)",A7868=Painel!$B$5)*OR(Painel!$E$5="(Todos)",P7868=Painel!$E$5)),$J7868+ROW()/10000000,"")</f>
        <v/>
      </c>
    </row>
    <row r="7869" customFormat="false" ht="15" hidden="false" customHeight="false" outlineLevel="0" collapsed="false">
      <c r="A7869" s="29" t="s">
        <v>52</v>
      </c>
      <c r="B7869" s="29" t="s">
        <v>14615</v>
      </c>
      <c r="C7869" s="29" t="s">
        <v>115</v>
      </c>
      <c r="D7869" s="29"/>
      <c r="E7869" s="29" t="n">
        <v>0</v>
      </c>
      <c r="F7869" s="29"/>
      <c r="G7869" s="29"/>
      <c r="H7869" s="30" t="n">
        <v>0</v>
      </c>
      <c r="I7869" s="29"/>
      <c r="J7869" s="30" t="n">
        <v>0</v>
      </c>
      <c r="K7869" s="29"/>
      <c r="L7869" s="29" t="s">
        <v>116</v>
      </c>
      <c r="M7869" s="29"/>
      <c r="N7869" s="29"/>
      <c r="O7869" s="29"/>
      <c r="P7869" s="29"/>
      <c r="Q7869" s="29" t="n">
        <f aca="false">IFERROR(VALUE(L7869),"")</f>
        <v>0</v>
      </c>
      <c r="R7869" s="29" t="str">
        <f aca="true">IF(O7869="","",O7869-TODAY())</f>
        <v/>
      </c>
      <c r="S7869" s="29" t="str">
        <f aca="false">IF(C7869="&lt;&lt; vazio &gt;&gt;","VAZIA",IF(AND(O7869&lt;&gt;"",R7869&lt;0),"VENCIDO",IF(AND(O7869&lt;&gt;"",R7869&lt;=Parametros!$B$10),"PRÓX. VENCIMENTO",IF(F7869="Q","QUALIDADE",IF(F7869="S","BLOQUEADO",IF(F7869="R","RESTRITO/DEVOLUÇÃO",IF(OR(N7869="QUAR",N7869="QRES"),"QUARENTENA",IF(OR(B7869="DESCARTE",B7869="DEVOLUÇÃO"),"DESCARTE/DEVOLUÇÃO",IF(AND(D7869="",K7869&lt;&gt;""),"SEM LOTE",IF(AND(Q7869&lt;&gt;"",Q7869&gt;=Parametros!$B$11),"PARADO/SEM GIRO","OK"))))))))))</f>
        <v>VAZIA</v>
      </c>
      <c r="T7869" s="29" t="str">
        <f aca="false">IF(AND($S7869="PARADO/SEM GIRO",$K7869="KG",OR(Painel!$B$5="(Todos)",A7869=Painel!$B$5)*OR(Painel!$E$5="(Todos)",P7869=Painel!$E$5)),$J7869+ROW()/10000000,"")</f>
        <v/>
      </c>
      <c r="U7869" s="29" t="str">
        <f aca="false">IF(AND($S7869="VENCIDO",$K7869="KG",OR(Painel!$B$5="(Todos)",A7869=Painel!$B$5)*OR(Painel!$E$5="(Todos)",P7869=Painel!$E$5)),$J7869+ROW()/10000000,"")</f>
        <v/>
      </c>
    </row>
    <row r="7870" customFormat="false" ht="15" hidden="false" customHeight="false" outlineLevel="0" collapsed="false">
      <c r="A7870" s="29" t="s">
        <v>52</v>
      </c>
      <c r="B7870" s="29" t="s">
        <v>14616</v>
      </c>
      <c r="C7870" s="29" t="s">
        <v>115</v>
      </c>
      <c r="D7870" s="29"/>
      <c r="E7870" s="29" t="n">
        <v>0</v>
      </c>
      <c r="F7870" s="29"/>
      <c r="G7870" s="29"/>
      <c r="H7870" s="30" t="n">
        <v>0</v>
      </c>
      <c r="I7870" s="29"/>
      <c r="J7870" s="30" t="n">
        <v>0</v>
      </c>
      <c r="K7870" s="29"/>
      <c r="L7870" s="29" t="s">
        <v>116</v>
      </c>
      <c r="M7870" s="29"/>
      <c r="N7870" s="29"/>
      <c r="O7870" s="29"/>
      <c r="P7870" s="29"/>
      <c r="Q7870" s="29" t="n">
        <f aca="false">IFERROR(VALUE(L7870),"")</f>
        <v>0</v>
      </c>
      <c r="R7870" s="29" t="str">
        <f aca="true">IF(O7870="","",O7870-TODAY())</f>
        <v/>
      </c>
      <c r="S7870" s="29" t="str">
        <f aca="false">IF(C7870="&lt;&lt; vazio &gt;&gt;","VAZIA",IF(AND(O7870&lt;&gt;"",R7870&lt;0),"VENCIDO",IF(AND(O7870&lt;&gt;"",R7870&lt;=Parametros!$B$10),"PRÓX. VENCIMENTO",IF(F7870="Q","QUALIDADE",IF(F7870="S","BLOQUEADO",IF(F7870="R","RESTRITO/DEVOLUÇÃO",IF(OR(N7870="QUAR",N7870="QRES"),"QUARENTENA",IF(OR(B7870="DESCARTE",B7870="DEVOLUÇÃO"),"DESCARTE/DEVOLUÇÃO",IF(AND(D7870="",K7870&lt;&gt;""),"SEM LOTE",IF(AND(Q7870&lt;&gt;"",Q7870&gt;=Parametros!$B$11),"PARADO/SEM GIRO","OK"))))))))))</f>
        <v>VAZIA</v>
      </c>
      <c r="T7870" s="29" t="str">
        <f aca="false">IF(AND($S7870="PARADO/SEM GIRO",$K7870="KG",OR(Painel!$B$5="(Todos)",A7870=Painel!$B$5)*OR(Painel!$E$5="(Todos)",P7870=Painel!$E$5)),$J7870+ROW()/10000000,"")</f>
        <v/>
      </c>
      <c r="U7870" s="29" t="str">
        <f aca="false">IF(AND($S7870="VENCIDO",$K7870="KG",OR(Painel!$B$5="(Todos)",A7870=Painel!$B$5)*OR(Painel!$E$5="(Todos)",P7870=Painel!$E$5)),$J7870+ROW()/10000000,"")</f>
        <v/>
      </c>
    </row>
    <row r="7871" customFormat="false" ht="15" hidden="false" customHeight="false" outlineLevel="0" collapsed="false">
      <c r="A7871" s="29" t="s">
        <v>52</v>
      </c>
      <c r="B7871" s="29" t="s">
        <v>14617</v>
      </c>
      <c r="C7871" s="29" t="s">
        <v>115</v>
      </c>
      <c r="D7871" s="29"/>
      <c r="E7871" s="29" t="n">
        <v>0</v>
      </c>
      <c r="F7871" s="29"/>
      <c r="G7871" s="29"/>
      <c r="H7871" s="30" t="n">
        <v>0</v>
      </c>
      <c r="I7871" s="29"/>
      <c r="J7871" s="30" t="n">
        <v>0</v>
      </c>
      <c r="K7871" s="29"/>
      <c r="L7871" s="29" t="s">
        <v>116</v>
      </c>
      <c r="M7871" s="29"/>
      <c r="N7871" s="29"/>
      <c r="O7871" s="29"/>
      <c r="P7871" s="29"/>
      <c r="Q7871" s="29" t="n">
        <f aca="false">IFERROR(VALUE(L7871),"")</f>
        <v>0</v>
      </c>
      <c r="R7871" s="29" t="str">
        <f aca="true">IF(O7871="","",O7871-TODAY())</f>
        <v/>
      </c>
      <c r="S7871" s="29" t="str">
        <f aca="false">IF(C7871="&lt;&lt; vazio &gt;&gt;","VAZIA",IF(AND(O7871&lt;&gt;"",R7871&lt;0),"VENCIDO",IF(AND(O7871&lt;&gt;"",R7871&lt;=Parametros!$B$10),"PRÓX. VENCIMENTO",IF(F7871="Q","QUALIDADE",IF(F7871="S","BLOQUEADO",IF(F7871="R","RESTRITO/DEVOLUÇÃO",IF(OR(N7871="QUAR",N7871="QRES"),"QUARENTENA",IF(OR(B7871="DESCARTE",B7871="DEVOLUÇÃO"),"DESCARTE/DEVOLUÇÃO",IF(AND(D7871="",K7871&lt;&gt;""),"SEM LOTE",IF(AND(Q7871&lt;&gt;"",Q7871&gt;=Parametros!$B$11),"PARADO/SEM GIRO","OK"))))))))))</f>
        <v>VAZIA</v>
      </c>
      <c r="T7871" s="29" t="str">
        <f aca="false">IF(AND($S7871="PARADO/SEM GIRO",$K7871="KG",OR(Painel!$B$5="(Todos)",A7871=Painel!$B$5)*OR(Painel!$E$5="(Todos)",P7871=Painel!$E$5)),$J7871+ROW()/10000000,"")</f>
        <v/>
      </c>
      <c r="U7871" s="29" t="str">
        <f aca="false">IF(AND($S7871="VENCIDO",$K7871="KG",OR(Painel!$B$5="(Todos)",A7871=Painel!$B$5)*OR(Painel!$E$5="(Todos)",P7871=Painel!$E$5)),$J7871+ROW()/10000000,"")</f>
        <v/>
      </c>
    </row>
    <row r="7872" customFormat="false" ht="15" hidden="false" customHeight="false" outlineLevel="0" collapsed="false">
      <c r="A7872" s="29" t="s">
        <v>52</v>
      </c>
      <c r="B7872" s="29" t="s">
        <v>14618</v>
      </c>
      <c r="C7872" s="29" t="s">
        <v>369</v>
      </c>
      <c r="D7872" s="29" t="s">
        <v>7536</v>
      </c>
      <c r="E7872" s="29" t="n">
        <v>1</v>
      </c>
      <c r="F7872" s="29"/>
      <c r="G7872" s="29" t="s">
        <v>14619</v>
      </c>
      <c r="H7872" s="30" t="n">
        <v>999.9</v>
      </c>
      <c r="I7872" s="31" t="n">
        <v>46258</v>
      </c>
      <c r="J7872" s="30" t="n">
        <v>999.9</v>
      </c>
      <c r="K7872" s="29" t="s">
        <v>120</v>
      </c>
      <c r="L7872" s="29" t="s">
        <v>294</v>
      </c>
      <c r="M7872" s="29"/>
      <c r="N7872" s="29" t="s">
        <v>122</v>
      </c>
      <c r="O7872" s="31" t="n">
        <v>46803</v>
      </c>
      <c r="P7872" s="29" t="s">
        <v>123</v>
      </c>
      <c r="Q7872" s="29" t="n">
        <f aca="false">IFERROR(VALUE(L7872),"")</f>
        <v>27</v>
      </c>
      <c r="R7872" s="29" t="n">
        <f aca="true">IF(O7872="","",O7872-TODAY())</f>
        <v>518</v>
      </c>
      <c r="S7872" s="29" t="str">
        <f aca="false">IF(C7872="&lt;&lt; vazio &gt;&gt;","VAZIA",IF(AND(O7872&lt;&gt;"",R7872&lt;0),"VENCIDO",IF(AND(O7872&lt;&gt;"",R7872&lt;=Parametros!$B$10),"PRÓX. VENCIMENTO",IF(F7872="Q","QUALIDADE",IF(F7872="S","BLOQUEADO",IF(F7872="R","RESTRITO/DEVOLUÇÃO",IF(OR(N7872="QUAR",N7872="QRES"),"QUARENTENA",IF(OR(B7872="DESCARTE",B7872="DEVOLUÇÃO"),"DESCARTE/DEVOLUÇÃO",IF(AND(D7872="",K7872&lt;&gt;""),"SEM LOTE",IF(AND(Q7872&lt;&gt;"",Q7872&gt;=Parametros!$B$11),"PARADO/SEM GIRO","OK"))))))))))</f>
        <v>OK</v>
      </c>
      <c r="T7872" s="29" t="str">
        <f aca="false">IF(AND($S7872="PARADO/SEM GIRO",$K7872="KG",OR(Painel!$B$5="(Todos)",A7872=Painel!$B$5)*OR(Painel!$E$5="(Todos)",P7872=Painel!$E$5)),$J7872+ROW()/10000000,"")</f>
        <v/>
      </c>
      <c r="U7872" s="29" t="str">
        <f aca="false">IF(AND($S7872="VENCIDO",$K7872="KG",OR(Painel!$B$5="(Todos)",A7872=Painel!$B$5)*OR(Painel!$E$5="(Todos)",P7872=Painel!$E$5)),$J7872+ROW()/10000000,"")</f>
        <v/>
      </c>
    </row>
    <row r="7873" customFormat="false" ht="15" hidden="false" customHeight="false" outlineLevel="0" collapsed="false">
      <c r="A7873" s="29" t="s">
        <v>52</v>
      </c>
      <c r="B7873" s="29" t="s">
        <v>14620</v>
      </c>
      <c r="C7873" s="29" t="s">
        <v>115</v>
      </c>
      <c r="D7873" s="29"/>
      <c r="E7873" s="29" t="n">
        <v>0</v>
      </c>
      <c r="F7873" s="29"/>
      <c r="G7873" s="29"/>
      <c r="H7873" s="30" t="n">
        <v>0</v>
      </c>
      <c r="I7873" s="29"/>
      <c r="J7873" s="30" t="n">
        <v>0</v>
      </c>
      <c r="K7873" s="29"/>
      <c r="L7873" s="29" t="s">
        <v>116</v>
      </c>
      <c r="M7873" s="29"/>
      <c r="N7873" s="29"/>
      <c r="O7873" s="29"/>
      <c r="P7873" s="29"/>
      <c r="Q7873" s="29" t="n">
        <f aca="false">IFERROR(VALUE(L7873),"")</f>
        <v>0</v>
      </c>
      <c r="R7873" s="29" t="str">
        <f aca="true">IF(O7873="","",O7873-TODAY())</f>
        <v/>
      </c>
      <c r="S7873" s="29" t="str">
        <f aca="false">IF(C7873="&lt;&lt; vazio &gt;&gt;","VAZIA",IF(AND(O7873&lt;&gt;"",R7873&lt;0),"VENCIDO",IF(AND(O7873&lt;&gt;"",R7873&lt;=Parametros!$B$10),"PRÓX. VENCIMENTO",IF(F7873="Q","QUALIDADE",IF(F7873="S","BLOQUEADO",IF(F7873="R","RESTRITO/DEVOLUÇÃO",IF(OR(N7873="QUAR",N7873="QRES"),"QUARENTENA",IF(OR(B7873="DESCARTE",B7873="DEVOLUÇÃO"),"DESCARTE/DEVOLUÇÃO",IF(AND(D7873="",K7873&lt;&gt;""),"SEM LOTE",IF(AND(Q7873&lt;&gt;"",Q7873&gt;=Parametros!$B$11),"PARADO/SEM GIRO","OK"))))))))))</f>
        <v>VAZIA</v>
      </c>
      <c r="T7873" s="29" t="str">
        <f aca="false">IF(AND($S7873="PARADO/SEM GIRO",$K7873="KG",OR(Painel!$B$5="(Todos)",A7873=Painel!$B$5)*OR(Painel!$E$5="(Todos)",P7873=Painel!$E$5)),$J7873+ROW()/10000000,"")</f>
        <v/>
      </c>
      <c r="U7873" s="29" t="str">
        <f aca="false">IF(AND($S7873="VENCIDO",$K7873="KG",OR(Painel!$B$5="(Todos)",A7873=Painel!$B$5)*OR(Painel!$E$5="(Todos)",P7873=Painel!$E$5)),$J7873+ROW()/10000000,"")</f>
        <v/>
      </c>
    </row>
    <row r="7874" customFormat="false" ht="15" hidden="false" customHeight="false" outlineLevel="0" collapsed="false">
      <c r="A7874" s="29" t="s">
        <v>52</v>
      </c>
      <c r="B7874" s="29" t="s">
        <v>14621</v>
      </c>
      <c r="C7874" s="29" t="s">
        <v>115</v>
      </c>
      <c r="D7874" s="29"/>
      <c r="E7874" s="29" t="n">
        <v>0</v>
      </c>
      <c r="F7874" s="29"/>
      <c r="G7874" s="29"/>
      <c r="H7874" s="30" t="n">
        <v>0</v>
      </c>
      <c r="I7874" s="29"/>
      <c r="J7874" s="30" t="n">
        <v>0</v>
      </c>
      <c r="K7874" s="29"/>
      <c r="L7874" s="29" t="s">
        <v>116</v>
      </c>
      <c r="M7874" s="29"/>
      <c r="N7874" s="29"/>
      <c r="O7874" s="29"/>
      <c r="P7874" s="29"/>
      <c r="Q7874" s="29" t="n">
        <f aca="false">IFERROR(VALUE(L7874),"")</f>
        <v>0</v>
      </c>
      <c r="R7874" s="29" t="str">
        <f aca="true">IF(O7874="","",O7874-TODAY())</f>
        <v/>
      </c>
      <c r="S7874" s="29" t="str">
        <f aca="false">IF(C7874="&lt;&lt; vazio &gt;&gt;","VAZIA",IF(AND(O7874&lt;&gt;"",R7874&lt;0),"VENCIDO",IF(AND(O7874&lt;&gt;"",R7874&lt;=Parametros!$B$10),"PRÓX. VENCIMENTO",IF(F7874="Q","QUALIDADE",IF(F7874="S","BLOQUEADO",IF(F7874="R","RESTRITO/DEVOLUÇÃO",IF(OR(N7874="QUAR",N7874="QRES"),"QUARENTENA",IF(OR(B7874="DESCARTE",B7874="DEVOLUÇÃO"),"DESCARTE/DEVOLUÇÃO",IF(AND(D7874="",K7874&lt;&gt;""),"SEM LOTE",IF(AND(Q7874&lt;&gt;"",Q7874&gt;=Parametros!$B$11),"PARADO/SEM GIRO","OK"))))))))))</f>
        <v>VAZIA</v>
      </c>
      <c r="T7874" s="29" t="str">
        <f aca="false">IF(AND($S7874="PARADO/SEM GIRO",$K7874="KG",OR(Painel!$B$5="(Todos)",A7874=Painel!$B$5)*OR(Painel!$E$5="(Todos)",P7874=Painel!$E$5)),$J7874+ROW()/10000000,"")</f>
        <v/>
      </c>
      <c r="U7874" s="29" t="str">
        <f aca="false">IF(AND($S7874="VENCIDO",$K7874="KG",OR(Painel!$B$5="(Todos)",A7874=Painel!$B$5)*OR(Painel!$E$5="(Todos)",P7874=Painel!$E$5)),$J7874+ROW()/10000000,"")</f>
        <v/>
      </c>
    </row>
    <row r="7875" customFormat="false" ht="15" hidden="false" customHeight="false" outlineLevel="0" collapsed="false">
      <c r="A7875" s="29" t="s">
        <v>52</v>
      </c>
      <c r="B7875" s="29" t="s">
        <v>14622</v>
      </c>
      <c r="C7875" s="29" t="s">
        <v>768</v>
      </c>
      <c r="D7875" s="29" t="s">
        <v>2268</v>
      </c>
      <c r="E7875" s="29" t="n">
        <v>1</v>
      </c>
      <c r="F7875" s="29"/>
      <c r="G7875" s="29" t="s">
        <v>14623</v>
      </c>
      <c r="H7875" s="30" t="n">
        <v>800</v>
      </c>
      <c r="I7875" s="31" t="n">
        <v>46275</v>
      </c>
      <c r="J7875" s="30" t="n">
        <v>800</v>
      </c>
      <c r="K7875" s="29" t="s">
        <v>120</v>
      </c>
      <c r="L7875" s="29" t="s">
        <v>121</v>
      </c>
      <c r="M7875" s="29"/>
      <c r="N7875" s="29" t="s">
        <v>122</v>
      </c>
      <c r="O7875" s="31" t="n">
        <v>46621</v>
      </c>
      <c r="P7875" s="29" t="s">
        <v>123</v>
      </c>
      <c r="Q7875" s="29" t="n">
        <f aca="false">IFERROR(VALUE(L7875),"")</f>
        <v>10</v>
      </c>
      <c r="R7875" s="29" t="n">
        <f aca="true">IF(O7875="","",O7875-TODAY())</f>
        <v>336</v>
      </c>
      <c r="S7875" s="29" t="str">
        <f aca="false">IF(C7875="&lt;&lt; vazio &gt;&gt;","VAZIA",IF(AND(O7875&lt;&gt;"",R7875&lt;0),"VENCIDO",IF(AND(O7875&lt;&gt;"",R7875&lt;=Parametros!$B$10),"PRÓX. VENCIMENTO",IF(F7875="Q","QUALIDADE",IF(F7875="S","BLOQUEADO",IF(F7875="R","RESTRITO/DEVOLUÇÃO",IF(OR(N7875="QUAR",N7875="QRES"),"QUARENTENA",IF(OR(B7875="DESCARTE",B7875="DEVOLUÇÃO"),"DESCARTE/DEVOLUÇÃO",IF(AND(D7875="",K7875&lt;&gt;""),"SEM LOTE",IF(AND(Q7875&lt;&gt;"",Q7875&gt;=Parametros!$B$11),"PARADO/SEM GIRO","OK"))))))))))</f>
        <v>OK</v>
      </c>
      <c r="T7875" s="29" t="str">
        <f aca="false">IF(AND($S7875="PARADO/SEM GIRO",$K7875="KG",OR(Painel!$B$5="(Todos)",A7875=Painel!$B$5)*OR(Painel!$E$5="(Todos)",P7875=Painel!$E$5)),$J7875+ROW()/10000000,"")</f>
        <v/>
      </c>
      <c r="U7875" s="29" t="str">
        <f aca="false">IF(AND($S7875="VENCIDO",$K7875="KG",OR(Painel!$B$5="(Todos)",A7875=Painel!$B$5)*OR(Painel!$E$5="(Todos)",P7875=Painel!$E$5)),$J7875+ROW()/10000000,"")</f>
        <v/>
      </c>
    </row>
    <row r="7876" customFormat="false" ht="15" hidden="false" customHeight="false" outlineLevel="0" collapsed="false">
      <c r="A7876" s="29" t="s">
        <v>52</v>
      </c>
      <c r="B7876" s="29" t="s">
        <v>14624</v>
      </c>
      <c r="C7876" s="29" t="s">
        <v>115</v>
      </c>
      <c r="D7876" s="29"/>
      <c r="E7876" s="29" t="n">
        <v>0</v>
      </c>
      <c r="F7876" s="29"/>
      <c r="G7876" s="29"/>
      <c r="H7876" s="30" t="n">
        <v>0</v>
      </c>
      <c r="I7876" s="29"/>
      <c r="J7876" s="30" t="n">
        <v>0</v>
      </c>
      <c r="K7876" s="29"/>
      <c r="L7876" s="29" t="s">
        <v>116</v>
      </c>
      <c r="M7876" s="29"/>
      <c r="N7876" s="29"/>
      <c r="O7876" s="29"/>
      <c r="P7876" s="29"/>
      <c r="Q7876" s="29" t="n">
        <f aca="false">IFERROR(VALUE(L7876),"")</f>
        <v>0</v>
      </c>
      <c r="R7876" s="29" t="str">
        <f aca="true">IF(O7876="","",O7876-TODAY())</f>
        <v/>
      </c>
      <c r="S7876" s="29" t="str">
        <f aca="false">IF(C7876="&lt;&lt; vazio &gt;&gt;","VAZIA",IF(AND(O7876&lt;&gt;"",R7876&lt;0),"VENCIDO",IF(AND(O7876&lt;&gt;"",R7876&lt;=Parametros!$B$10),"PRÓX. VENCIMENTO",IF(F7876="Q","QUALIDADE",IF(F7876="S","BLOQUEADO",IF(F7876="R","RESTRITO/DEVOLUÇÃO",IF(OR(N7876="QUAR",N7876="QRES"),"QUARENTENA",IF(OR(B7876="DESCARTE",B7876="DEVOLUÇÃO"),"DESCARTE/DEVOLUÇÃO",IF(AND(D7876="",K7876&lt;&gt;""),"SEM LOTE",IF(AND(Q7876&lt;&gt;"",Q7876&gt;=Parametros!$B$11),"PARADO/SEM GIRO","OK"))))))))))</f>
        <v>VAZIA</v>
      </c>
      <c r="T7876" s="29" t="str">
        <f aca="false">IF(AND($S7876="PARADO/SEM GIRO",$K7876="KG",OR(Painel!$B$5="(Todos)",A7876=Painel!$B$5)*OR(Painel!$E$5="(Todos)",P7876=Painel!$E$5)),$J7876+ROW()/10000000,"")</f>
        <v/>
      </c>
      <c r="U7876" s="29" t="str">
        <f aca="false">IF(AND($S7876="VENCIDO",$K7876="KG",OR(Painel!$B$5="(Todos)",A7876=Painel!$B$5)*OR(Painel!$E$5="(Todos)",P7876=Painel!$E$5)),$J7876+ROW()/10000000,"")</f>
        <v/>
      </c>
    </row>
    <row r="7877" customFormat="false" ht="15" hidden="false" customHeight="false" outlineLevel="0" collapsed="false">
      <c r="A7877" s="29" t="s">
        <v>52</v>
      </c>
      <c r="B7877" s="29" t="s">
        <v>14625</v>
      </c>
      <c r="C7877" s="29" t="s">
        <v>161</v>
      </c>
      <c r="D7877" s="29" t="s">
        <v>1657</v>
      </c>
      <c r="E7877" s="29" t="n">
        <v>1</v>
      </c>
      <c r="F7877" s="29"/>
      <c r="G7877" s="29" t="s">
        <v>14626</v>
      </c>
      <c r="H7877" s="30" t="n">
        <v>999.9</v>
      </c>
      <c r="I7877" s="31" t="n">
        <v>46219</v>
      </c>
      <c r="J7877" s="30" t="n">
        <v>999.9</v>
      </c>
      <c r="K7877" s="29" t="s">
        <v>120</v>
      </c>
      <c r="L7877" s="29" t="s">
        <v>959</v>
      </c>
      <c r="M7877" s="29"/>
      <c r="N7877" s="29" t="s">
        <v>122</v>
      </c>
      <c r="O7877" s="31" t="n">
        <v>46764</v>
      </c>
      <c r="P7877" s="29" t="s">
        <v>123</v>
      </c>
      <c r="Q7877" s="29" t="n">
        <f aca="false">IFERROR(VALUE(L7877),"")</f>
        <v>66</v>
      </c>
      <c r="R7877" s="29" t="n">
        <f aca="true">IF(O7877="","",O7877-TODAY())</f>
        <v>479</v>
      </c>
      <c r="S7877" s="29" t="str">
        <f aca="false">IF(C7877="&lt;&lt; vazio &gt;&gt;","VAZIA",IF(AND(O7877&lt;&gt;"",R7877&lt;0),"VENCIDO",IF(AND(O7877&lt;&gt;"",R7877&lt;=Parametros!$B$10),"PRÓX. VENCIMENTO",IF(F7877="Q","QUALIDADE",IF(F7877="S","BLOQUEADO",IF(F7877="R","RESTRITO/DEVOLUÇÃO",IF(OR(N7877="QUAR",N7877="QRES"),"QUARENTENA",IF(OR(B7877="DESCARTE",B7877="DEVOLUÇÃO"),"DESCARTE/DEVOLUÇÃO",IF(AND(D7877="",K7877&lt;&gt;""),"SEM LOTE",IF(AND(Q7877&lt;&gt;"",Q7877&gt;=Parametros!$B$11),"PARADO/SEM GIRO","OK"))))))))))</f>
        <v>OK</v>
      </c>
      <c r="T7877" s="29" t="str">
        <f aca="false">IF(AND($S7877="PARADO/SEM GIRO",$K7877="KG",OR(Painel!$B$5="(Todos)",A7877=Painel!$B$5)*OR(Painel!$E$5="(Todos)",P7877=Painel!$E$5)),$J7877+ROW()/10000000,"")</f>
        <v/>
      </c>
      <c r="U7877" s="29" t="str">
        <f aca="false">IF(AND($S7877="VENCIDO",$K7877="KG",OR(Painel!$B$5="(Todos)",A7877=Painel!$B$5)*OR(Painel!$E$5="(Todos)",P7877=Painel!$E$5)),$J7877+ROW()/10000000,"")</f>
        <v/>
      </c>
    </row>
    <row r="7878" customFormat="false" ht="15" hidden="false" customHeight="false" outlineLevel="0" collapsed="false">
      <c r="A7878" s="29" t="s">
        <v>52</v>
      </c>
      <c r="B7878" s="29" t="s">
        <v>14627</v>
      </c>
      <c r="C7878" s="29" t="s">
        <v>489</v>
      </c>
      <c r="D7878" s="29" t="s">
        <v>9993</v>
      </c>
      <c r="E7878" s="29" t="n">
        <v>1</v>
      </c>
      <c r="F7878" s="29"/>
      <c r="G7878" s="29" t="s">
        <v>14628</v>
      </c>
      <c r="H7878" s="30" t="n">
        <v>1102.5</v>
      </c>
      <c r="I7878" s="31" t="n">
        <v>46191</v>
      </c>
      <c r="J7878" s="30" t="n">
        <v>1102.5</v>
      </c>
      <c r="K7878" s="29" t="s">
        <v>120</v>
      </c>
      <c r="L7878" s="29" t="s">
        <v>3759</v>
      </c>
      <c r="M7878" s="29"/>
      <c r="N7878" s="29" t="s">
        <v>122</v>
      </c>
      <c r="O7878" s="31" t="n">
        <v>46729</v>
      </c>
      <c r="P7878" s="29" t="s">
        <v>123</v>
      </c>
      <c r="Q7878" s="29" t="n">
        <f aca="false">IFERROR(VALUE(L7878),"")</f>
        <v>94</v>
      </c>
      <c r="R7878" s="29" t="n">
        <f aca="true">IF(O7878="","",O7878-TODAY())</f>
        <v>444</v>
      </c>
      <c r="S7878" s="29" t="str">
        <f aca="false">IF(C7878="&lt;&lt; vazio &gt;&gt;","VAZIA",IF(AND(O7878&lt;&gt;"",R7878&lt;0),"VENCIDO",IF(AND(O7878&lt;&gt;"",R7878&lt;=Parametros!$B$10),"PRÓX. VENCIMENTO",IF(F7878="Q","QUALIDADE",IF(F7878="S","BLOQUEADO",IF(F7878="R","RESTRITO/DEVOLUÇÃO",IF(OR(N7878="QUAR",N7878="QRES"),"QUARENTENA",IF(OR(B7878="DESCARTE",B7878="DEVOLUÇÃO"),"DESCARTE/DEVOLUÇÃO",IF(AND(D7878="",K7878&lt;&gt;""),"SEM LOTE",IF(AND(Q7878&lt;&gt;"",Q7878&gt;=Parametros!$B$11),"PARADO/SEM GIRO","OK"))))))))))</f>
        <v>PARADO/SEM GIRO</v>
      </c>
      <c r="T7878" s="29" t="n">
        <f aca="false">IF(AND($S7878="PARADO/SEM GIRO",$K7878="KG",OR(Painel!$B$5="(Todos)",A7878=Painel!$B$5)*OR(Painel!$E$5="(Todos)",P7878=Painel!$E$5)),$J7878+ROW()/10000000,"")</f>
        <v>1102.5007878</v>
      </c>
      <c r="U7878" s="29" t="str">
        <f aca="false">IF(AND($S7878="VENCIDO",$K7878="KG",OR(Painel!$B$5="(Todos)",A7878=Painel!$B$5)*OR(Painel!$E$5="(Todos)",P7878=Painel!$E$5)),$J7878+ROW()/10000000,"")</f>
        <v/>
      </c>
    </row>
    <row r="7879" customFormat="false" ht="15" hidden="false" customHeight="false" outlineLevel="0" collapsed="false">
      <c r="A7879" s="29" t="s">
        <v>52</v>
      </c>
      <c r="B7879" s="29" t="s">
        <v>14629</v>
      </c>
      <c r="C7879" s="29" t="s">
        <v>115</v>
      </c>
      <c r="D7879" s="29"/>
      <c r="E7879" s="29" t="n">
        <v>0</v>
      </c>
      <c r="F7879" s="29"/>
      <c r="G7879" s="29"/>
      <c r="H7879" s="30" t="n">
        <v>0</v>
      </c>
      <c r="I7879" s="29"/>
      <c r="J7879" s="30" t="n">
        <v>0</v>
      </c>
      <c r="K7879" s="29"/>
      <c r="L7879" s="29" t="s">
        <v>116</v>
      </c>
      <c r="M7879" s="29"/>
      <c r="N7879" s="29"/>
      <c r="O7879" s="29"/>
      <c r="P7879" s="29"/>
      <c r="Q7879" s="29" t="n">
        <f aca="false">IFERROR(VALUE(L7879),"")</f>
        <v>0</v>
      </c>
      <c r="R7879" s="29" t="str">
        <f aca="true">IF(O7879="","",O7879-TODAY())</f>
        <v/>
      </c>
      <c r="S7879" s="29" t="str">
        <f aca="false">IF(C7879="&lt;&lt; vazio &gt;&gt;","VAZIA",IF(AND(O7879&lt;&gt;"",R7879&lt;0),"VENCIDO",IF(AND(O7879&lt;&gt;"",R7879&lt;=Parametros!$B$10),"PRÓX. VENCIMENTO",IF(F7879="Q","QUALIDADE",IF(F7879="S","BLOQUEADO",IF(F7879="R","RESTRITO/DEVOLUÇÃO",IF(OR(N7879="QUAR",N7879="QRES"),"QUARENTENA",IF(OR(B7879="DESCARTE",B7879="DEVOLUÇÃO"),"DESCARTE/DEVOLUÇÃO",IF(AND(D7879="",K7879&lt;&gt;""),"SEM LOTE",IF(AND(Q7879&lt;&gt;"",Q7879&gt;=Parametros!$B$11),"PARADO/SEM GIRO","OK"))))))))))</f>
        <v>VAZIA</v>
      </c>
      <c r="T7879" s="29" t="str">
        <f aca="false">IF(AND($S7879="PARADO/SEM GIRO",$K7879="KG",OR(Painel!$B$5="(Todos)",A7879=Painel!$B$5)*OR(Painel!$E$5="(Todos)",P7879=Painel!$E$5)),$J7879+ROW()/10000000,"")</f>
        <v/>
      </c>
      <c r="U7879" s="29" t="str">
        <f aca="false">IF(AND($S7879="VENCIDO",$K7879="KG",OR(Painel!$B$5="(Todos)",A7879=Painel!$B$5)*OR(Painel!$E$5="(Todos)",P7879=Painel!$E$5)),$J7879+ROW()/10000000,"")</f>
        <v/>
      </c>
    </row>
    <row r="7880" customFormat="false" ht="15" hidden="false" customHeight="false" outlineLevel="0" collapsed="false">
      <c r="A7880" s="29" t="s">
        <v>52</v>
      </c>
      <c r="B7880" s="29" t="s">
        <v>14630</v>
      </c>
      <c r="C7880" s="29" t="s">
        <v>115</v>
      </c>
      <c r="D7880" s="29"/>
      <c r="E7880" s="29" t="n">
        <v>0</v>
      </c>
      <c r="F7880" s="29"/>
      <c r="G7880" s="29"/>
      <c r="H7880" s="30" t="n">
        <v>0</v>
      </c>
      <c r="I7880" s="29"/>
      <c r="J7880" s="30" t="n">
        <v>0</v>
      </c>
      <c r="K7880" s="29"/>
      <c r="L7880" s="29" t="s">
        <v>116</v>
      </c>
      <c r="M7880" s="29"/>
      <c r="N7880" s="29"/>
      <c r="O7880" s="29"/>
      <c r="P7880" s="29"/>
      <c r="Q7880" s="29" t="n">
        <f aca="false">IFERROR(VALUE(L7880),"")</f>
        <v>0</v>
      </c>
      <c r="R7880" s="29" t="str">
        <f aca="true">IF(O7880="","",O7880-TODAY())</f>
        <v/>
      </c>
      <c r="S7880" s="29" t="str">
        <f aca="false">IF(C7880="&lt;&lt; vazio &gt;&gt;","VAZIA",IF(AND(O7880&lt;&gt;"",R7880&lt;0),"VENCIDO",IF(AND(O7880&lt;&gt;"",R7880&lt;=Parametros!$B$10),"PRÓX. VENCIMENTO",IF(F7880="Q","QUALIDADE",IF(F7880="S","BLOQUEADO",IF(F7880="R","RESTRITO/DEVOLUÇÃO",IF(OR(N7880="QUAR",N7880="QRES"),"QUARENTENA",IF(OR(B7880="DESCARTE",B7880="DEVOLUÇÃO"),"DESCARTE/DEVOLUÇÃO",IF(AND(D7880="",K7880&lt;&gt;""),"SEM LOTE",IF(AND(Q7880&lt;&gt;"",Q7880&gt;=Parametros!$B$11),"PARADO/SEM GIRO","OK"))))))))))</f>
        <v>VAZIA</v>
      </c>
      <c r="T7880" s="29" t="str">
        <f aca="false">IF(AND($S7880="PARADO/SEM GIRO",$K7880="KG",OR(Painel!$B$5="(Todos)",A7880=Painel!$B$5)*OR(Painel!$E$5="(Todos)",P7880=Painel!$E$5)),$J7880+ROW()/10000000,"")</f>
        <v/>
      </c>
      <c r="U7880" s="29" t="str">
        <f aca="false">IF(AND($S7880="VENCIDO",$K7880="KG",OR(Painel!$B$5="(Todos)",A7880=Painel!$B$5)*OR(Painel!$E$5="(Todos)",P7880=Painel!$E$5)),$J7880+ROW()/10000000,"")</f>
        <v/>
      </c>
    </row>
    <row r="7881" customFormat="false" ht="15" hidden="false" customHeight="false" outlineLevel="0" collapsed="false">
      <c r="A7881" s="29" t="s">
        <v>52</v>
      </c>
      <c r="B7881" s="29" t="s">
        <v>14631</v>
      </c>
      <c r="C7881" s="29" t="s">
        <v>186</v>
      </c>
      <c r="D7881" s="29" t="s">
        <v>14632</v>
      </c>
      <c r="E7881" s="29" t="n">
        <v>1</v>
      </c>
      <c r="F7881" s="29"/>
      <c r="G7881" s="29" t="s">
        <v>14633</v>
      </c>
      <c r="H7881" s="30" t="n">
        <v>513</v>
      </c>
      <c r="I7881" s="31" t="n">
        <v>46258</v>
      </c>
      <c r="J7881" s="30" t="n">
        <v>513</v>
      </c>
      <c r="K7881" s="29" t="s">
        <v>120</v>
      </c>
      <c r="L7881" s="29" t="s">
        <v>294</v>
      </c>
      <c r="M7881" s="29"/>
      <c r="N7881" s="29" t="s">
        <v>122</v>
      </c>
      <c r="O7881" s="31" t="n">
        <v>46801</v>
      </c>
      <c r="P7881" s="29" t="s">
        <v>123</v>
      </c>
      <c r="Q7881" s="29" t="n">
        <f aca="false">IFERROR(VALUE(L7881),"")</f>
        <v>27</v>
      </c>
      <c r="R7881" s="29" t="n">
        <f aca="true">IF(O7881="","",O7881-TODAY())</f>
        <v>516</v>
      </c>
      <c r="S7881" s="29" t="str">
        <f aca="false">IF(C7881="&lt;&lt; vazio &gt;&gt;","VAZIA",IF(AND(O7881&lt;&gt;"",R7881&lt;0),"VENCIDO",IF(AND(O7881&lt;&gt;"",R7881&lt;=Parametros!$B$10),"PRÓX. VENCIMENTO",IF(F7881="Q","QUALIDADE",IF(F7881="S","BLOQUEADO",IF(F7881="R","RESTRITO/DEVOLUÇÃO",IF(OR(N7881="QUAR",N7881="QRES"),"QUARENTENA",IF(OR(B7881="DESCARTE",B7881="DEVOLUÇÃO"),"DESCARTE/DEVOLUÇÃO",IF(AND(D7881="",K7881&lt;&gt;""),"SEM LOTE",IF(AND(Q7881&lt;&gt;"",Q7881&gt;=Parametros!$B$11),"PARADO/SEM GIRO","OK"))))))))))</f>
        <v>OK</v>
      </c>
      <c r="T7881" s="29" t="str">
        <f aca="false">IF(AND($S7881="PARADO/SEM GIRO",$K7881="KG",OR(Painel!$B$5="(Todos)",A7881=Painel!$B$5)*OR(Painel!$E$5="(Todos)",P7881=Painel!$E$5)),$J7881+ROW()/10000000,"")</f>
        <v/>
      </c>
      <c r="U7881" s="29" t="str">
        <f aca="false">IF(AND($S7881="VENCIDO",$K7881="KG",OR(Painel!$B$5="(Todos)",A7881=Painel!$B$5)*OR(Painel!$E$5="(Todos)",P7881=Painel!$E$5)),$J7881+ROW()/10000000,"")</f>
        <v/>
      </c>
    </row>
    <row r="7882" customFormat="false" ht="15" hidden="false" customHeight="false" outlineLevel="0" collapsed="false">
      <c r="A7882" s="29" t="s">
        <v>52</v>
      </c>
      <c r="B7882" s="29" t="s">
        <v>14634</v>
      </c>
      <c r="C7882" s="29" t="s">
        <v>115</v>
      </c>
      <c r="D7882" s="29"/>
      <c r="E7882" s="29" t="n">
        <v>0</v>
      </c>
      <c r="F7882" s="29"/>
      <c r="G7882" s="29"/>
      <c r="H7882" s="30" t="n">
        <v>0</v>
      </c>
      <c r="I7882" s="29"/>
      <c r="J7882" s="30" t="n">
        <v>0</v>
      </c>
      <c r="K7882" s="29"/>
      <c r="L7882" s="29" t="s">
        <v>116</v>
      </c>
      <c r="M7882" s="29"/>
      <c r="N7882" s="29"/>
      <c r="O7882" s="29"/>
      <c r="P7882" s="29"/>
      <c r="Q7882" s="29" t="n">
        <f aca="false">IFERROR(VALUE(L7882),"")</f>
        <v>0</v>
      </c>
      <c r="R7882" s="29" t="str">
        <f aca="true">IF(O7882="","",O7882-TODAY())</f>
        <v/>
      </c>
      <c r="S7882" s="29" t="str">
        <f aca="false">IF(C7882="&lt;&lt; vazio &gt;&gt;","VAZIA",IF(AND(O7882&lt;&gt;"",R7882&lt;0),"VENCIDO",IF(AND(O7882&lt;&gt;"",R7882&lt;=Parametros!$B$10),"PRÓX. VENCIMENTO",IF(F7882="Q","QUALIDADE",IF(F7882="S","BLOQUEADO",IF(F7882="R","RESTRITO/DEVOLUÇÃO",IF(OR(N7882="QUAR",N7882="QRES"),"QUARENTENA",IF(OR(B7882="DESCARTE",B7882="DEVOLUÇÃO"),"DESCARTE/DEVOLUÇÃO",IF(AND(D7882="",K7882&lt;&gt;""),"SEM LOTE",IF(AND(Q7882&lt;&gt;"",Q7882&gt;=Parametros!$B$11),"PARADO/SEM GIRO","OK"))))))))))</f>
        <v>VAZIA</v>
      </c>
      <c r="T7882" s="29" t="str">
        <f aca="false">IF(AND($S7882="PARADO/SEM GIRO",$K7882="KG",OR(Painel!$B$5="(Todos)",A7882=Painel!$B$5)*OR(Painel!$E$5="(Todos)",P7882=Painel!$E$5)),$J7882+ROW()/10000000,"")</f>
        <v/>
      </c>
      <c r="U7882" s="29" t="str">
        <f aca="false">IF(AND($S7882="VENCIDO",$K7882="KG",OR(Painel!$B$5="(Todos)",A7882=Painel!$B$5)*OR(Painel!$E$5="(Todos)",P7882=Painel!$E$5)),$J7882+ROW()/10000000,"")</f>
        <v/>
      </c>
    </row>
    <row r="7883" customFormat="false" ht="15" hidden="false" customHeight="false" outlineLevel="0" collapsed="false">
      <c r="A7883" s="29" t="s">
        <v>52</v>
      </c>
      <c r="B7883" s="29" t="s">
        <v>14635</v>
      </c>
      <c r="C7883" s="29" t="s">
        <v>278</v>
      </c>
      <c r="D7883" s="29" t="s">
        <v>4946</v>
      </c>
      <c r="E7883" s="29" t="n">
        <v>1</v>
      </c>
      <c r="F7883" s="29"/>
      <c r="G7883" s="29" t="s">
        <v>14636</v>
      </c>
      <c r="H7883" s="30" t="n">
        <v>545.4</v>
      </c>
      <c r="I7883" s="31" t="n">
        <v>46185</v>
      </c>
      <c r="J7883" s="30" t="n">
        <v>545.4</v>
      </c>
      <c r="K7883" s="29" t="s">
        <v>120</v>
      </c>
      <c r="L7883" s="29" t="s">
        <v>1617</v>
      </c>
      <c r="M7883" s="29"/>
      <c r="N7883" s="29" t="s">
        <v>122</v>
      </c>
      <c r="O7883" s="31" t="n">
        <v>46721</v>
      </c>
      <c r="P7883" s="29" t="s">
        <v>123</v>
      </c>
      <c r="Q7883" s="29" t="n">
        <f aca="false">IFERROR(VALUE(L7883),"")</f>
        <v>100</v>
      </c>
      <c r="R7883" s="29" t="n">
        <f aca="true">IF(O7883="","",O7883-TODAY())</f>
        <v>436</v>
      </c>
      <c r="S7883" s="29" t="str">
        <f aca="false">IF(C7883="&lt;&lt; vazio &gt;&gt;","VAZIA",IF(AND(O7883&lt;&gt;"",R7883&lt;0),"VENCIDO",IF(AND(O7883&lt;&gt;"",R7883&lt;=Parametros!$B$10),"PRÓX. VENCIMENTO",IF(F7883="Q","QUALIDADE",IF(F7883="S","BLOQUEADO",IF(F7883="R","RESTRITO/DEVOLUÇÃO",IF(OR(N7883="QUAR",N7883="QRES"),"QUARENTENA",IF(OR(B7883="DESCARTE",B7883="DEVOLUÇÃO"),"DESCARTE/DEVOLUÇÃO",IF(AND(D7883="",K7883&lt;&gt;""),"SEM LOTE",IF(AND(Q7883&lt;&gt;"",Q7883&gt;=Parametros!$B$11),"PARADO/SEM GIRO","OK"))))))))))</f>
        <v>PARADO/SEM GIRO</v>
      </c>
      <c r="T7883" s="29" t="n">
        <f aca="false">IF(AND($S7883="PARADO/SEM GIRO",$K7883="KG",OR(Painel!$B$5="(Todos)",A7883=Painel!$B$5)*OR(Painel!$E$5="(Todos)",P7883=Painel!$E$5)),$J7883+ROW()/10000000,"")</f>
        <v>545.4007883</v>
      </c>
      <c r="U7883" s="29" t="str">
        <f aca="false">IF(AND($S7883="VENCIDO",$K7883="KG",OR(Painel!$B$5="(Todos)",A7883=Painel!$B$5)*OR(Painel!$E$5="(Todos)",P7883=Painel!$E$5)),$J7883+ROW()/10000000,"")</f>
        <v/>
      </c>
    </row>
    <row r="7884" customFormat="false" ht="15" hidden="false" customHeight="false" outlineLevel="0" collapsed="false">
      <c r="A7884" s="29" t="s">
        <v>52</v>
      </c>
      <c r="B7884" s="29" t="s">
        <v>14637</v>
      </c>
      <c r="C7884" s="29" t="s">
        <v>115</v>
      </c>
      <c r="D7884" s="29"/>
      <c r="E7884" s="29" t="n">
        <v>0</v>
      </c>
      <c r="F7884" s="29"/>
      <c r="G7884" s="29"/>
      <c r="H7884" s="30" t="n">
        <v>0</v>
      </c>
      <c r="I7884" s="29"/>
      <c r="J7884" s="30" t="n">
        <v>0</v>
      </c>
      <c r="K7884" s="29"/>
      <c r="L7884" s="29" t="s">
        <v>116</v>
      </c>
      <c r="M7884" s="29"/>
      <c r="N7884" s="29"/>
      <c r="O7884" s="29"/>
      <c r="P7884" s="29"/>
      <c r="Q7884" s="29" t="n">
        <f aca="false">IFERROR(VALUE(L7884),"")</f>
        <v>0</v>
      </c>
      <c r="R7884" s="29" t="str">
        <f aca="true">IF(O7884="","",O7884-TODAY())</f>
        <v/>
      </c>
      <c r="S7884" s="29" t="str">
        <f aca="false">IF(C7884="&lt;&lt; vazio &gt;&gt;","VAZIA",IF(AND(O7884&lt;&gt;"",R7884&lt;0),"VENCIDO",IF(AND(O7884&lt;&gt;"",R7884&lt;=Parametros!$B$10),"PRÓX. VENCIMENTO",IF(F7884="Q","QUALIDADE",IF(F7884="S","BLOQUEADO",IF(F7884="R","RESTRITO/DEVOLUÇÃO",IF(OR(N7884="QUAR",N7884="QRES"),"QUARENTENA",IF(OR(B7884="DESCARTE",B7884="DEVOLUÇÃO"),"DESCARTE/DEVOLUÇÃO",IF(AND(D7884="",K7884&lt;&gt;""),"SEM LOTE",IF(AND(Q7884&lt;&gt;"",Q7884&gt;=Parametros!$B$11),"PARADO/SEM GIRO","OK"))))))))))</f>
        <v>VAZIA</v>
      </c>
      <c r="T7884" s="29" t="str">
        <f aca="false">IF(AND($S7884="PARADO/SEM GIRO",$K7884="KG",OR(Painel!$B$5="(Todos)",A7884=Painel!$B$5)*OR(Painel!$E$5="(Todos)",P7884=Painel!$E$5)),$J7884+ROW()/10000000,"")</f>
        <v/>
      </c>
      <c r="U7884" s="29" t="str">
        <f aca="false">IF(AND($S7884="VENCIDO",$K7884="KG",OR(Painel!$B$5="(Todos)",A7884=Painel!$B$5)*OR(Painel!$E$5="(Todos)",P7884=Painel!$E$5)),$J7884+ROW()/10000000,"")</f>
        <v/>
      </c>
    </row>
    <row r="7885" customFormat="false" ht="15" hidden="false" customHeight="false" outlineLevel="0" collapsed="false">
      <c r="A7885" s="29" t="s">
        <v>52</v>
      </c>
      <c r="B7885" s="29" t="s">
        <v>14638</v>
      </c>
      <c r="C7885" s="29" t="s">
        <v>115</v>
      </c>
      <c r="D7885" s="29"/>
      <c r="E7885" s="29" t="n">
        <v>0</v>
      </c>
      <c r="F7885" s="29"/>
      <c r="G7885" s="29"/>
      <c r="H7885" s="30" t="n">
        <v>0</v>
      </c>
      <c r="I7885" s="29"/>
      <c r="J7885" s="30" t="n">
        <v>0</v>
      </c>
      <c r="K7885" s="29"/>
      <c r="L7885" s="29" t="s">
        <v>116</v>
      </c>
      <c r="M7885" s="29"/>
      <c r="N7885" s="29"/>
      <c r="O7885" s="29"/>
      <c r="P7885" s="29"/>
      <c r="Q7885" s="29" t="n">
        <f aca="false">IFERROR(VALUE(L7885),"")</f>
        <v>0</v>
      </c>
      <c r="R7885" s="29" t="str">
        <f aca="true">IF(O7885="","",O7885-TODAY())</f>
        <v/>
      </c>
      <c r="S7885" s="29" t="str">
        <f aca="false">IF(C7885="&lt;&lt; vazio &gt;&gt;","VAZIA",IF(AND(O7885&lt;&gt;"",R7885&lt;0),"VENCIDO",IF(AND(O7885&lt;&gt;"",R7885&lt;=Parametros!$B$10),"PRÓX. VENCIMENTO",IF(F7885="Q","QUALIDADE",IF(F7885="S","BLOQUEADO",IF(F7885="R","RESTRITO/DEVOLUÇÃO",IF(OR(N7885="QUAR",N7885="QRES"),"QUARENTENA",IF(OR(B7885="DESCARTE",B7885="DEVOLUÇÃO"),"DESCARTE/DEVOLUÇÃO",IF(AND(D7885="",K7885&lt;&gt;""),"SEM LOTE",IF(AND(Q7885&lt;&gt;"",Q7885&gt;=Parametros!$B$11),"PARADO/SEM GIRO","OK"))))))))))</f>
        <v>VAZIA</v>
      </c>
      <c r="T7885" s="29" t="str">
        <f aca="false">IF(AND($S7885="PARADO/SEM GIRO",$K7885="KG",OR(Painel!$B$5="(Todos)",A7885=Painel!$B$5)*OR(Painel!$E$5="(Todos)",P7885=Painel!$E$5)),$J7885+ROW()/10000000,"")</f>
        <v/>
      </c>
      <c r="U7885" s="29" t="str">
        <f aca="false">IF(AND($S7885="VENCIDO",$K7885="KG",OR(Painel!$B$5="(Todos)",A7885=Painel!$B$5)*OR(Painel!$E$5="(Todos)",P7885=Painel!$E$5)),$J7885+ROW()/10000000,"")</f>
        <v/>
      </c>
    </row>
    <row r="7886" customFormat="false" ht="15" hidden="false" customHeight="false" outlineLevel="0" collapsed="false">
      <c r="A7886" s="29" t="s">
        <v>52</v>
      </c>
      <c r="B7886" s="29" t="s">
        <v>14639</v>
      </c>
      <c r="C7886" s="29" t="s">
        <v>115</v>
      </c>
      <c r="D7886" s="29"/>
      <c r="E7886" s="29" t="n">
        <v>0</v>
      </c>
      <c r="F7886" s="29"/>
      <c r="G7886" s="29"/>
      <c r="H7886" s="30" t="n">
        <v>0</v>
      </c>
      <c r="I7886" s="29"/>
      <c r="J7886" s="30" t="n">
        <v>0</v>
      </c>
      <c r="K7886" s="29"/>
      <c r="L7886" s="29" t="s">
        <v>116</v>
      </c>
      <c r="M7886" s="29"/>
      <c r="N7886" s="29"/>
      <c r="O7886" s="29"/>
      <c r="P7886" s="29"/>
      <c r="Q7886" s="29" t="n">
        <f aca="false">IFERROR(VALUE(L7886),"")</f>
        <v>0</v>
      </c>
      <c r="R7886" s="29" t="str">
        <f aca="true">IF(O7886="","",O7886-TODAY())</f>
        <v/>
      </c>
      <c r="S7886" s="29" t="str">
        <f aca="false">IF(C7886="&lt;&lt; vazio &gt;&gt;","VAZIA",IF(AND(O7886&lt;&gt;"",R7886&lt;0),"VENCIDO",IF(AND(O7886&lt;&gt;"",R7886&lt;=Parametros!$B$10),"PRÓX. VENCIMENTO",IF(F7886="Q","QUALIDADE",IF(F7886="S","BLOQUEADO",IF(F7886="R","RESTRITO/DEVOLUÇÃO",IF(OR(N7886="QUAR",N7886="QRES"),"QUARENTENA",IF(OR(B7886="DESCARTE",B7886="DEVOLUÇÃO"),"DESCARTE/DEVOLUÇÃO",IF(AND(D7886="",K7886&lt;&gt;""),"SEM LOTE",IF(AND(Q7886&lt;&gt;"",Q7886&gt;=Parametros!$B$11),"PARADO/SEM GIRO","OK"))))))))))</f>
        <v>VAZIA</v>
      </c>
      <c r="T7886" s="29" t="str">
        <f aca="false">IF(AND($S7886="PARADO/SEM GIRO",$K7886="KG",OR(Painel!$B$5="(Todos)",A7886=Painel!$B$5)*OR(Painel!$E$5="(Todos)",P7886=Painel!$E$5)),$J7886+ROW()/10000000,"")</f>
        <v/>
      </c>
      <c r="U7886" s="29" t="str">
        <f aca="false">IF(AND($S7886="VENCIDO",$K7886="KG",OR(Painel!$B$5="(Todos)",A7886=Painel!$B$5)*OR(Painel!$E$5="(Todos)",P7886=Painel!$E$5)),$J7886+ROW()/10000000,"")</f>
        <v/>
      </c>
    </row>
    <row r="7887" customFormat="false" ht="15" hidden="false" customHeight="false" outlineLevel="0" collapsed="false">
      <c r="A7887" s="29" t="s">
        <v>52</v>
      </c>
      <c r="B7887" s="29" t="s">
        <v>14640</v>
      </c>
      <c r="C7887" s="29" t="s">
        <v>5516</v>
      </c>
      <c r="D7887" s="29" t="s">
        <v>6852</v>
      </c>
      <c r="E7887" s="29" t="n">
        <v>1</v>
      </c>
      <c r="F7887" s="29"/>
      <c r="G7887" s="29" t="s">
        <v>14641</v>
      </c>
      <c r="H7887" s="30" t="n">
        <v>236</v>
      </c>
      <c r="I7887" s="31" t="n">
        <v>46269</v>
      </c>
      <c r="J7887" s="30" t="n">
        <v>236</v>
      </c>
      <c r="K7887" s="29" t="s">
        <v>120</v>
      </c>
      <c r="L7887" s="29" t="s">
        <v>2744</v>
      </c>
      <c r="M7887" s="29"/>
      <c r="N7887" s="29" t="s">
        <v>134</v>
      </c>
      <c r="O7887" s="31" t="n">
        <v>46316</v>
      </c>
      <c r="P7887" s="29" t="s">
        <v>123</v>
      </c>
      <c r="Q7887" s="29" t="n">
        <f aca="false">IFERROR(VALUE(L7887),"")</f>
        <v>90</v>
      </c>
      <c r="R7887" s="29" t="n">
        <f aca="true">IF(O7887="","",O7887-TODAY())</f>
        <v>31</v>
      </c>
      <c r="S7887" s="29" t="str">
        <f aca="false">IF(C7887="&lt;&lt; vazio &gt;&gt;","VAZIA",IF(AND(O7887&lt;&gt;"",R7887&lt;0),"VENCIDO",IF(AND(O7887&lt;&gt;"",R7887&lt;=Parametros!$B$10),"PRÓX. VENCIMENTO",IF(F7887="Q","QUALIDADE",IF(F7887="S","BLOQUEADO",IF(F7887="R","RESTRITO/DEVOLUÇÃO",IF(OR(N7887="QUAR",N7887="QRES"),"QUARENTENA",IF(OR(B7887="DESCARTE",B7887="DEVOLUÇÃO"),"DESCARTE/DEVOLUÇÃO",IF(AND(D7887="",K7887&lt;&gt;""),"SEM LOTE",IF(AND(Q7887&lt;&gt;"",Q7887&gt;=Parametros!$B$11),"PARADO/SEM GIRO","OK"))))))))))</f>
        <v>PRÓX. VENCIMENTO</v>
      </c>
      <c r="T7887" s="29" t="str">
        <f aca="false">IF(AND($S7887="PARADO/SEM GIRO",$K7887="KG",OR(Painel!$B$5="(Todos)",A7887=Painel!$B$5)*OR(Painel!$E$5="(Todos)",P7887=Painel!$E$5)),$J7887+ROW()/10000000,"")</f>
        <v/>
      </c>
      <c r="U7887" s="29" t="str">
        <f aca="false">IF(AND($S7887="VENCIDO",$K7887="KG",OR(Painel!$B$5="(Todos)",A7887=Painel!$B$5)*OR(Painel!$E$5="(Todos)",P7887=Painel!$E$5)),$J7887+ROW()/10000000,"")</f>
        <v/>
      </c>
    </row>
    <row r="7888" customFormat="false" ht="15" hidden="false" customHeight="false" outlineLevel="0" collapsed="false">
      <c r="A7888" s="29" t="s">
        <v>52</v>
      </c>
      <c r="B7888" s="29" t="s">
        <v>14642</v>
      </c>
      <c r="C7888" s="29" t="s">
        <v>115</v>
      </c>
      <c r="D7888" s="29"/>
      <c r="E7888" s="29" t="n">
        <v>0</v>
      </c>
      <c r="F7888" s="29"/>
      <c r="G7888" s="29"/>
      <c r="H7888" s="30" t="n">
        <v>0</v>
      </c>
      <c r="I7888" s="29"/>
      <c r="J7888" s="30" t="n">
        <v>0</v>
      </c>
      <c r="K7888" s="29"/>
      <c r="L7888" s="29" t="s">
        <v>116</v>
      </c>
      <c r="M7888" s="29"/>
      <c r="N7888" s="29"/>
      <c r="O7888" s="29"/>
      <c r="P7888" s="29"/>
      <c r="Q7888" s="29" t="n">
        <f aca="false">IFERROR(VALUE(L7888),"")</f>
        <v>0</v>
      </c>
      <c r="R7888" s="29" t="str">
        <f aca="true">IF(O7888="","",O7888-TODAY())</f>
        <v/>
      </c>
      <c r="S7888" s="29" t="str">
        <f aca="false">IF(C7888="&lt;&lt; vazio &gt;&gt;","VAZIA",IF(AND(O7888&lt;&gt;"",R7888&lt;0),"VENCIDO",IF(AND(O7888&lt;&gt;"",R7888&lt;=Parametros!$B$10),"PRÓX. VENCIMENTO",IF(F7888="Q","QUALIDADE",IF(F7888="S","BLOQUEADO",IF(F7888="R","RESTRITO/DEVOLUÇÃO",IF(OR(N7888="QUAR",N7888="QRES"),"QUARENTENA",IF(OR(B7888="DESCARTE",B7888="DEVOLUÇÃO"),"DESCARTE/DEVOLUÇÃO",IF(AND(D7888="",K7888&lt;&gt;""),"SEM LOTE",IF(AND(Q7888&lt;&gt;"",Q7888&gt;=Parametros!$B$11),"PARADO/SEM GIRO","OK"))))))))))</f>
        <v>VAZIA</v>
      </c>
      <c r="T7888" s="29" t="str">
        <f aca="false">IF(AND($S7888="PARADO/SEM GIRO",$K7888="KG",OR(Painel!$B$5="(Todos)",A7888=Painel!$B$5)*OR(Painel!$E$5="(Todos)",P7888=Painel!$E$5)),$J7888+ROW()/10000000,"")</f>
        <v/>
      </c>
      <c r="U7888" s="29" t="str">
        <f aca="false">IF(AND($S7888="VENCIDO",$K7888="KG",OR(Painel!$B$5="(Todos)",A7888=Painel!$B$5)*OR(Painel!$E$5="(Todos)",P7888=Painel!$E$5)),$J7888+ROW()/10000000,"")</f>
        <v/>
      </c>
    </row>
    <row r="7889" customFormat="false" ht="15" hidden="false" customHeight="false" outlineLevel="0" collapsed="false">
      <c r="A7889" s="29" t="s">
        <v>52</v>
      </c>
      <c r="B7889" s="29" t="s">
        <v>14643</v>
      </c>
      <c r="C7889" s="29" t="s">
        <v>115</v>
      </c>
      <c r="D7889" s="29"/>
      <c r="E7889" s="29" t="n">
        <v>0</v>
      </c>
      <c r="F7889" s="29"/>
      <c r="G7889" s="29"/>
      <c r="H7889" s="30" t="n">
        <v>0</v>
      </c>
      <c r="I7889" s="29"/>
      <c r="J7889" s="30" t="n">
        <v>0</v>
      </c>
      <c r="K7889" s="29"/>
      <c r="L7889" s="29" t="s">
        <v>116</v>
      </c>
      <c r="M7889" s="29"/>
      <c r="N7889" s="29"/>
      <c r="O7889" s="29"/>
      <c r="P7889" s="29"/>
      <c r="Q7889" s="29" t="n">
        <f aca="false">IFERROR(VALUE(L7889),"")</f>
        <v>0</v>
      </c>
      <c r="R7889" s="29" t="str">
        <f aca="true">IF(O7889="","",O7889-TODAY())</f>
        <v/>
      </c>
      <c r="S7889" s="29" t="str">
        <f aca="false">IF(C7889="&lt;&lt; vazio &gt;&gt;","VAZIA",IF(AND(O7889&lt;&gt;"",R7889&lt;0),"VENCIDO",IF(AND(O7889&lt;&gt;"",R7889&lt;=Parametros!$B$10),"PRÓX. VENCIMENTO",IF(F7889="Q","QUALIDADE",IF(F7889="S","BLOQUEADO",IF(F7889="R","RESTRITO/DEVOLUÇÃO",IF(OR(N7889="QUAR",N7889="QRES"),"QUARENTENA",IF(OR(B7889="DESCARTE",B7889="DEVOLUÇÃO"),"DESCARTE/DEVOLUÇÃO",IF(AND(D7889="",K7889&lt;&gt;""),"SEM LOTE",IF(AND(Q7889&lt;&gt;"",Q7889&gt;=Parametros!$B$11),"PARADO/SEM GIRO","OK"))))))))))</f>
        <v>VAZIA</v>
      </c>
      <c r="T7889" s="29" t="str">
        <f aca="false">IF(AND($S7889="PARADO/SEM GIRO",$K7889="KG",OR(Painel!$B$5="(Todos)",A7889=Painel!$B$5)*OR(Painel!$E$5="(Todos)",P7889=Painel!$E$5)),$J7889+ROW()/10000000,"")</f>
        <v/>
      </c>
      <c r="U7889" s="29" t="str">
        <f aca="false">IF(AND($S7889="VENCIDO",$K7889="KG",OR(Painel!$B$5="(Todos)",A7889=Painel!$B$5)*OR(Painel!$E$5="(Todos)",P7889=Painel!$E$5)),$J7889+ROW()/10000000,"")</f>
        <v/>
      </c>
    </row>
    <row r="7890" customFormat="false" ht="15" hidden="false" customHeight="false" outlineLevel="0" collapsed="false">
      <c r="A7890" s="29" t="s">
        <v>52</v>
      </c>
      <c r="B7890" s="29" t="s">
        <v>14644</v>
      </c>
      <c r="C7890" s="29" t="s">
        <v>398</v>
      </c>
      <c r="D7890" s="29" t="s">
        <v>14456</v>
      </c>
      <c r="E7890" s="29" t="n">
        <v>1</v>
      </c>
      <c r="F7890" s="29"/>
      <c r="G7890" s="29" t="s">
        <v>14645</v>
      </c>
      <c r="H7890" s="30" t="n">
        <v>1102.5</v>
      </c>
      <c r="I7890" s="31" t="n">
        <v>46282</v>
      </c>
      <c r="J7890" s="30" t="n">
        <v>1102.5</v>
      </c>
      <c r="K7890" s="29" t="s">
        <v>120</v>
      </c>
      <c r="L7890" s="29" t="s">
        <v>400</v>
      </c>
      <c r="M7890" s="29"/>
      <c r="N7890" s="29" t="s">
        <v>134</v>
      </c>
      <c r="O7890" s="31" t="n">
        <v>46373</v>
      </c>
      <c r="P7890" s="29" t="s">
        <v>123</v>
      </c>
      <c r="Q7890" s="29" t="n">
        <f aca="false">IFERROR(VALUE(L7890),"")</f>
        <v>3</v>
      </c>
      <c r="R7890" s="29" t="n">
        <f aca="true">IF(O7890="","",O7890-TODAY())</f>
        <v>88</v>
      </c>
      <c r="S7890" s="29" t="str">
        <f aca="false">IF(C7890="&lt;&lt; vazio &gt;&gt;","VAZIA",IF(AND(O7890&lt;&gt;"",R7890&lt;0),"VENCIDO",IF(AND(O7890&lt;&gt;"",R7890&lt;=Parametros!$B$10),"PRÓX. VENCIMENTO",IF(F7890="Q","QUALIDADE",IF(F7890="S","BLOQUEADO",IF(F7890="R","RESTRITO/DEVOLUÇÃO",IF(OR(N7890="QUAR",N7890="QRES"),"QUARENTENA",IF(OR(B7890="DESCARTE",B7890="DEVOLUÇÃO"),"DESCARTE/DEVOLUÇÃO",IF(AND(D7890="",K7890&lt;&gt;""),"SEM LOTE",IF(AND(Q7890&lt;&gt;"",Q7890&gt;=Parametros!$B$11),"PARADO/SEM GIRO","OK"))))))))))</f>
        <v>OK</v>
      </c>
      <c r="T7890" s="29" t="str">
        <f aca="false">IF(AND($S7890="PARADO/SEM GIRO",$K7890="KG",OR(Painel!$B$5="(Todos)",A7890=Painel!$B$5)*OR(Painel!$E$5="(Todos)",P7890=Painel!$E$5)),$J7890+ROW()/10000000,"")</f>
        <v/>
      </c>
      <c r="U7890" s="29" t="str">
        <f aca="false">IF(AND($S7890="VENCIDO",$K7890="KG",OR(Painel!$B$5="(Todos)",A7890=Painel!$B$5)*OR(Painel!$E$5="(Todos)",P7890=Painel!$E$5)),$J7890+ROW()/10000000,"")</f>
        <v/>
      </c>
    </row>
    <row r="7891" customFormat="false" ht="15" hidden="false" customHeight="false" outlineLevel="0" collapsed="false">
      <c r="A7891" s="29" t="s">
        <v>52</v>
      </c>
      <c r="B7891" s="29" t="s">
        <v>14646</v>
      </c>
      <c r="C7891" s="29" t="s">
        <v>115</v>
      </c>
      <c r="D7891" s="29"/>
      <c r="E7891" s="29" t="n">
        <v>0</v>
      </c>
      <c r="F7891" s="29"/>
      <c r="G7891" s="29"/>
      <c r="H7891" s="30" t="n">
        <v>0</v>
      </c>
      <c r="I7891" s="29"/>
      <c r="J7891" s="30" t="n">
        <v>0</v>
      </c>
      <c r="K7891" s="29"/>
      <c r="L7891" s="29" t="s">
        <v>116</v>
      </c>
      <c r="M7891" s="29"/>
      <c r="N7891" s="29"/>
      <c r="O7891" s="29"/>
      <c r="P7891" s="29"/>
      <c r="Q7891" s="29" t="n">
        <f aca="false">IFERROR(VALUE(L7891),"")</f>
        <v>0</v>
      </c>
      <c r="R7891" s="29" t="str">
        <f aca="true">IF(O7891="","",O7891-TODAY())</f>
        <v/>
      </c>
      <c r="S7891" s="29" t="str">
        <f aca="false">IF(C7891="&lt;&lt; vazio &gt;&gt;","VAZIA",IF(AND(O7891&lt;&gt;"",R7891&lt;0),"VENCIDO",IF(AND(O7891&lt;&gt;"",R7891&lt;=Parametros!$B$10),"PRÓX. VENCIMENTO",IF(F7891="Q","QUALIDADE",IF(F7891="S","BLOQUEADO",IF(F7891="R","RESTRITO/DEVOLUÇÃO",IF(OR(N7891="QUAR",N7891="QRES"),"QUARENTENA",IF(OR(B7891="DESCARTE",B7891="DEVOLUÇÃO"),"DESCARTE/DEVOLUÇÃO",IF(AND(D7891="",K7891&lt;&gt;""),"SEM LOTE",IF(AND(Q7891&lt;&gt;"",Q7891&gt;=Parametros!$B$11),"PARADO/SEM GIRO","OK"))))))))))</f>
        <v>VAZIA</v>
      </c>
      <c r="T7891" s="29" t="str">
        <f aca="false">IF(AND($S7891="PARADO/SEM GIRO",$K7891="KG",OR(Painel!$B$5="(Todos)",A7891=Painel!$B$5)*OR(Painel!$E$5="(Todos)",P7891=Painel!$E$5)),$J7891+ROW()/10000000,"")</f>
        <v/>
      </c>
      <c r="U7891" s="29" t="str">
        <f aca="false">IF(AND($S7891="VENCIDO",$K7891="KG",OR(Painel!$B$5="(Todos)",A7891=Painel!$B$5)*OR(Painel!$E$5="(Todos)",P7891=Painel!$E$5)),$J7891+ROW()/10000000,"")</f>
        <v/>
      </c>
    </row>
    <row r="7892" customFormat="false" ht="15" hidden="false" customHeight="false" outlineLevel="0" collapsed="false">
      <c r="A7892" s="29" t="s">
        <v>52</v>
      </c>
      <c r="B7892" s="29" t="s">
        <v>14647</v>
      </c>
      <c r="C7892" s="29" t="s">
        <v>115</v>
      </c>
      <c r="D7892" s="29"/>
      <c r="E7892" s="29" t="n">
        <v>0</v>
      </c>
      <c r="F7892" s="29"/>
      <c r="G7892" s="29"/>
      <c r="H7892" s="30" t="n">
        <v>0</v>
      </c>
      <c r="I7892" s="29"/>
      <c r="J7892" s="30" t="n">
        <v>0</v>
      </c>
      <c r="K7892" s="29"/>
      <c r="L7892" s="29" t="s">
        <v>116</v>
      </c>
      <c r="M7892" s="29"/>
      <c r="N7892" s="29"/>
      <c r="O7892" s="29"/>
      <c r="P7892" s="29"/>
      <c r="Q7892" s="29" t="n">
        <f aca="false">IFERROR(VALUE(L7892),"")</f>
        <v>0</v>
      </c>
      <c r="R7892" s="29" t="str">
        <f aca="true">IF(O7892="","",O7892-TODAY())</f>
        <v/>
      </c>
      <c r="S7892" s="29" t="str">
        <f aca="false">IF(C7892="&lt;&lt; vazio &gt;&gt;","VAZIA",IF(AND(O7892&lt;&gt;"",R7892&lt;0),"VENCIDO",IF(AND(O7892&lt;&gt;"",R7892&lt;=Parametros!$B$10),"PRÓX. VENCIMENTO",IF(F7892="Q","QUALIDADE",IF(F7892="S","BLOQUEADO",IF(F7892="R","RESTRITO/DEVOLUÇÃO",IF(OR(N7892="QUAR",N7892="QRES"),"QUARENTENA",IF(OR(B7892="DESCARTE",B7892="DEVOLUÇÃO"),"DESCARTE/DEVOLUÇÃO",IF(AND(D7892="",K7892&lt;&gt;""),"SEM LOTE",IF(AND(Q7892&lt;&gt;"",Q7892&gt;=Parametros!$B$11),"PARADO/SEM GIRO","OK"))))))))))</f>
        <v>VAZIA</v>
      </c>
      <c r="T7892" s="29" t="str">
        <f aca="false">IF(AND($S7892="PARADO/SEM GIRO",$K7892="KG",OR(Painel!$B$5="(Todos)",A7892=Painel!$B$5)*OR(Painel!$E$5="(Todos)",P7892=Painel!$E$5)),$J7892+ROW()/10000000,"")</f>
        <v/>
      </c>
      <c r="U7892" s="29" t="str">
        <f aca="false">IF(AND($S7892="VENCIDO",$K7892="KG",OR(Painel!$B$5="(Todos)",A7892=Painel!$B$5)*OR(Painel!$E$5="(Todos)",P7892=Painel!$E$5)),$J7892+ROW()/10000000,"")</f>
        <v/>
      </c>
    </row>
    <row r="7893" customFormat="false" ht="15" hidden="false" customHeight="false" outlineLevel="0" collapsed="false">
      <c r="A7893" s="29" t="s">
        <v>52</v>
      </c>
      <c r="B7893" s="29" t="s">
        <v>14648</v>
      </c>
      <c r="C7893" s="29" t="s">
        <v>115</v>
      </c>
      <c r="D7893" s="29"/>
      <c r="E7893" s="29" t="n">
        <v>0</v>
      </c>
      <c r="F7893" s="29"/>
      <c r="G7893" s="29"/>
      <c r="H7893" s="30" t="n">
        <v>0</v>
      </c>
      <c r="I7893" s="29"/>
      <c r="J7893" s="30" t="n">
        <v>0</v>
      </c>
      <c r="K7893" s="29"/>
      <c r="L7893" s="29" t="s">
        <v>116</v>
      </c>
      <c r="M7893" s="29"/>
      <c r="N7893" s="29"/>
      <c r="O7893" s="29"/>
      <c r="P7893" s="29"/>
      <c r="Q7893" s="29" t="n">
        <f aca="false">IFERROR(VALUE(L7893),"")</f>
        <v>0</v>
      </c>
      <c r="R7893" s="29" t="str">
        <f aca="true">IF(O7893="","",O7893-TODAY())</f>
        <v/>
      </c>
      <c r="S7893" s="29" t="str">
        <f aca="false">IF(C7893="&lt;&lt; vazio &gt;&gt;","VAZIA",IF(AND(O7893&lt;&gt;"",R7893&lt;0),"VENCIDO",IF(AND(O7893&lt;&gt;"",R7893&lt;=Parametros!$B$10),"PRÓX. VENCIMENTO",IF(F7893="Q","QUALIDADE",IF(F7893="S","BLOQUEADO",IF(F7893="R","RESTRITO/DEVOLUÇÃO",IF(OR(N7893="QUAR",N7893="QRES"),"QUARENTENA",IF(OR(B7893="DESCARTE",B7893="DEVOLUÇÃO"),"DESCARTE/DEVOLUÇÃO",IF(AND(D7893="",K7893&lt;&gt;""),"SEM LOTE",IF(AND(Q7893&lt;&gt;"",Q7893&gt;=Parametros!$B$11),"PARADO/SEM GIRO","OK"))))))))))</f>
        <v>VAZIA</v>
      </c>
      <c r="T7893" s="29" t="str">
        <f aca="false">IF(AND($S7893="PARADO/SEM GIRO",$K7893="KG",OR(Painel!$B$5="(Todos)",A7893=Painel!$B$5)*OR(Painel!$E$5="(Todos)",P7893=Painel!$E$5)),$J7893+ROW()/10000000,"")</f>
        <v/>
      </c>
      <c r="U7893" s="29" t="str">
        <f aca="false">IF(AND($S7893="VENCIDO",$K7893="KG",OR(Painel!$B$5="(Todos)",A7893=Painel!$B$5)*OR(Painel!$E$5="(Todos)",P7893=Painel!$E$5)),$J7893+ROW()/10000000,"")</f>
        <v/>
      </c>
    </row>
    <row r="7894" customFormat="false" ht="15" hidden="false" customHeight="false" outlineLevel="0" collapsed="false">
      <c r="A7894" s="29" t="s">
        <v>52</v>
      </c>
      <c r="B7894" s="29" t="s">
        <v>14649</v>
      </c>
      <c r="C7894" s="29" t="s">
        <v>115</v>
      </c>
      <c r="D7894" s="29"/>
      <c r="E7894" s="29" t="n">
        <v>0</v>
      </c>
      <c r="F7894" s="29"/>
      <c r="G7894" s="29"/>
      <c r="H7894" s="30" t="n">
        <v>0</v>
      </c>
      <c r="I7894" s="29"/>
      <c r="J7894" s="30" t="n">
        <v>0</v>
      </c>
      <c r="K7894" s="29"/>
      <c r="L7894" s="29" t="s">
        <v>116</v>
      </c>
      <c r="M7894" s="29"/>
      <c r="N7894" s="29"/>
      <c r="O7894" s="29"/>
      <c r="P7894" s="29"/>
      <c r="Q7894" s="29" t="n">
        <f aca="false">IFERROR(VALUE(L7894),"")</f>
        <v>0</v>
      </c>
      <c r="R7894" s="29" t="str">
        <f aca="true">IF(O7894="","",O7894-TODAY())</f>
        <v/>
      </c>
      <c r="S7894" s="29" t="str">
        <f aca="false">IF(C7894="&lt;&lt; vazio &gt;&gt;","VAZIA",IF(AND(O7894&lt;&gt;"",R7894&lt;0),"VENCIDO",IF(AND(O7894&lt;&gt;"",R7894&lt;=Parametros!$B$10),"PRÓX. VENCIMENTO",IF(F7894="Q","QUALIDADE",IF(F7894="S","BLOQUEADO",IF(F7894="R","RESTRITO/DEVOLUÇÃO",IF(OR(N7894="QUAR",N7894="QRES"),"QUARENTENA",IF(OR(B7894="DESCARTE",B7894="DEVOLUÇÃO"),"DESCARTE/DEVOLUÇÃO",IF(AND(D7894="",K7894&lt;&gt;""),"SEM LOTE",IF(AND(Q7894&lt;&gt;"",Q7894&gt;=Parametros!$B$11),"PARADO/SEM GIRO","OK"))))))))))</f>
        <v>VAZIA</v>
      </c>
      <c r="T7894" s="29" t="str">
        <f aca="false">IF(AND($S7894="PARADO/SEM GIRO",$K7894="KG",OR(Painel!$B$5="(Todos)",A7894=Painel!$B$5)*OR(Painel!$E$5="(Todos)",P7894=Painel!$E$5)),$J7894+ROW()/10000000,"")</f>
        <v/>
      </c>
      <c r="U7894" s="29" t="str">
        <f aca="false">IF(AND($S7894="VENCIDO",$K7894="KG",OR(Painel!$B$5="(Todos)",A7894=Painel!$B$5)*OR(Painel!$E$5="(Todos)",P7894=Painel!$E$5)),$J7894+ROW()/10000000,"")</f>
        <v/>
      </c>
    </row>
    <row r="7895" customFormat="false" ht="15" hidden="false" customHeight="false" outlineLevel="0" collapsed="false">
      <c r="A7895" s="29" t="s">
        <v>52</v>
      </c>
      <c r="B7895" s="29" t="s">
        <v>14650</v>
      </c>
      <c r="C7895" s="29" t="s">
        <v>115</v>
      </c>
      <c r="D7895" s="29"/>
      <c r="E7895" s="29" t="n">
        <v>0</v>
      </c>
      <c r="F7895" s="29"/>
      <c r="G7895" s="29"/>
      <c r="H7895" s="30" t="n">
        <v>0</v>
      </c>
      <c r="I7895" s="29"/>
      <c r="J7895" s="30" t="n">
        <v>0</v>
      </c>
      <c r="K7895" s="29"/>
      <c r="L7895" s="29" t="s">
        <v>116</v>
      </c>
      <c r="M7895" s="29"/>
      <c r="N7895" s="29"/>
      <c r="O7895" s="29"/>
      <c r="P7895" s="29"/>
      <c r="Q7895" s="29" t="n">
        <f aca="false">IFERROR(VALUE(L7895),"")</f>
        <v>0</v>
      </c>
      <c r="R7895" s="29" t="str">
        <f aca="true">IF(O7895="","",O7895-TODAY())</f>
        <v/>
      </c>
      <c r="S7895" s="29" t="str">
        <f aca="false">IF(C7895="&lt;&lt; vazio &gt;&gt;","VAZIA",IF(AND(O7895&lt;&gt;"",R7895&lt;0),"VENCIDO",IF(AND(O7895&lt;&gt;"",R7895&lt;=Parametros!$B$10),"PRÓX. VENCIMENTO",IF(F7895="Q","QUALIDADE",IF(F7895="S","BLOQUEADO",IF(F7895="R","RESTRITO/DEVOLUÇÃO",IF(OR(N7895="QUAR",N7895="QRES"),"QUARENTENA",IF(OR(B7895="DESCARTE",B7895="DEVOLUÇÃO"),"DESCARTE/DEVOLUÇÃO",IF(AND(D7895="",K7895&lt;&gt;""),"SEM LOTE",IF(AND(Q7895&lt;&gt;"",Q7895&gt;=Parametros!$B$11),"PARADO/SEM GIRO","OK"))))))))))</f>
        <v>VAZIA</v>
      </c>
      <c r="T7895" s="29" t="str">
        <f aca="false">IF(AND($S7895="PARADO/SEM GIRO",$K7895="KG",OR(Painel!$B$5="(Todos)",A7895=Painel!$B$5)*OR(Painel!$E$5="(Todos)",P7895=Painel!$E$5)),$J7895+ROW()/10000000,"")</f>
        <v/>
      </c>
      <c r="U7895" s="29" t="str">
        <f aca="false">IF(AND($S7895="VENCIDO",$K7895="KG",OR(Painel!$B$5="(Todos)",A7895=Painel!$B$5)*OR(Painel!$E$5="(Todos)",P7895=Painel!$E$5)),$J7895+ROW()/10000000,"")</f>
        <v/>
      </c>
    </row>
    <row r="7896" customFormat="false" ht="15" hidden="false" customHeight="false" outlineLevel="0" collapsed="false">
      <c r="A7896" s="29" t="s">
        <v>52</v>
      </c>
      <c r="B7896" s="29" t="s">
        <v>14651</v>
      </c>
      <c r="C7896" s="29" t="s">
        <v>2510</v>
      </c>
      <c r="D7896" s="29" t="s">
        <v>5579</v>
      </c>
      <c r="E7896" s="29" t="n">
        <v>1</v>
      </c>
      <c r="F7896" s="29" t="s">
        <v>137</v>
      </c>
      <c r="G7896" s="29" t="s">
        <v>14652</v>
      </c>
      <c r="H7896" s="30" t="n">
        <v>240</v>
      </c>
      <c r="I7896" s="31" t="n">
        <v>46271</v>
      </c>
      <c r="J7896" s="30" t="n">
        <v>240</v>
      </c>
      <c r="K7896" s="29" t="s">
        <v>120</v>
      </c>
      <c r="L7896" s="29" t="s">
        <v>221</v>
      </c>
      <c r="M7896" s="29"/>
      <c r="N7896" s="29" t="s">
        <v>134</v>
      </c>
      <c r="O7896" s="31" t="n">
        <v>46283</v>
      </c>
      <c r="P7896" s="29" t="s">
        <v>123</v>
      </c>
      <c r="Q7896" s="29" t="n">
        <f aca="false">IFERROR(VALUE(L7896),"")</f>
        <v>14</v>
      </c>
      <c r="R7896" s="29" t="n">
        <f aca="true">IF(O7896="","",O7896-TODAY())</f>
        <v>-2</v>
      </c>
      <c r="S7896" s="29" t="str">
        <f aca="false">IF(C7896="&lt;&lt; vazio &gt;&gt;","VAZIA",IF(AND(O7896&lt;&gt;"",R7896&lt;0),"VENCIDO",IF(AND(O7896&lt;&gt;"",R7896&lt;=Parametros!$B$10),"PRÓX. VENCIMENTO",IF(F7896="Q","QUALIDADE",IF(F7896="S","BLOQUEADO",IF(F7896="R","RESTRITO/DEVOLUÇÃO",IF(OR(N7896="QUAR",N7896="QRES"),"QUARENTENA",IF(OR(B7896="DESCARTE",B7896="DEVOLUÇÃO"),"DESCARTE/DEVOLUÇÃO",IF(AND(D7896="",K7896&lt;&gt;""),"SEM LOTE",IF(AND(Q7896&lt;&gt;"",Q7896&gt;=Parametros!$B$11),"PARADO/SEM GIRO","OK"))))))))))</f>
        <v>VENCIDO</v>
      </c>
      <c r="T7896" s="29" t="str">
        <f aca="false">IF(AND($S7896="PARADO/SEM GIRO",$K7896="KG",OR(Painel!$B$5="(Todos)",A7896=Painel!$B$5)*OR(Painel!$E$5="(Todos)",P7896=Painel!$E$5)),$J7896+ROW()/10000000,"")</f>
        <v/>
      </c>
      <c r="U7896" s="29" t="n">
        <f aca="false">IF(AND($S7896="VENCIDO",$K7896="KG",OR(Painel!$B$5="(Todos)",A7896=Painel!$B$5)*OR(Painel!$E$5="(Todos)",P7896=Painel!$E$5)),$J7896+ROW()/10000000,"")</f>
        <v>240.0007896</v>
      </c>
    </row>
    <row r="7897" customFormat="false" ht="15" hidden="false" customHeight="false" outlineLevel="0" collapsed="false">
      <c r="A7897" s="29" t="s">
        <v>52</v>
      </c>
      <c r="B7897" s="29" t="s">
        <v>14653</v>
      </c>
      <c r="C7897" s="29" t="s">
        <v>623</v>
      </c>
      <c r="D7897" s="29" t="s">
        <v>624</v>
      </c>
      <c r="E7897" s="29" t="n">
        <v>1</v>
      </c>
      <c r="F7897" s="29"/>
      <c r="G7897" s="29" t="s">
        <v>14654</v>
      </c>
      <c r="H7897" s="30" t="n">
        <v>240</v>
      </c>
      <c r="I7897" s="31" t="n">
        <v>46213</v>
      </c>
      <c r="J7897" s="30" t="n">
        <v>240</v>
      </c>
      <c r="K7897" s="29" t="s">
        <v>120</v>
      </c>
      <c r="L7897" s="29" t="s">
        <v>12795</v>
      </c>
      <c r="M7897" s="29"/>
      <c r="N7897" s="29" t="s">
        <v>134</v>
      </c>
      <c r="O7897" s="31" t="n">
        <v>46336</v>
      </c>
      <c r="P7897" s="29" t="s">
        <v>123</v>
      </c>
      <c r="Q7897" s="29" t="n">
        <f aca="false">IFERROR(VALUE(L7897),"")</f>
        <v>72</v>
      </c>
      <c r="R7897" s="29" t="n">
        <f aca="true">IF(O7897="","",O7897-TODAY())</f>
        <v>51</v>
      </c>
      <c r="S7897" s="29" t="str">
        <f aca="false">IF(C7897="&lt;&lt; vazio &gt;&gt;","VAZIA",IF(AND(O7897&lt;&gt;"",R7897&lt;0),"VENCIDO",IF(AND(O7897&lt;&gt;"",R7897&lt;=Parametros!$B$10),"PRÓX. VENCIMENTO",IF(F7897="Q","QUALIDADE",IF(F7897="S","BLOQUEADO",IF(F7897="R","RESTRITO/DEVOLUÇÃO",IF(OR(N7897="QUAR",N7897="QRES"),"QUARENTENA",IF(OR(B7897="DESCARTE",B7897="DEVOLUÇÃO"),"DESCARTE/DEVOLUÇÃO",IF(AND(D7897="",K7897&lt;&gt;""),"SEM LOTE",IF(AND(Q7897&lt;&gt;"",Q7897&gt;=Parametros!$B$11),"PARADO/SEM GIRO","OK"))))))))))</f>
        <v>PRÓX. VENCIMENTO</v>
      </c>
      <c r="T7897" s="29" t="str">
        <f aca="false">IF(AND($S7897="PARADO/SEM GIRO",$K7897="KG",OR(Painel!$B$5="(Todos)",A7897=Painel!$B$5)*OR(Painel!$E$5="(Todos)",P7897=Painel!$E$5)),$J7897+ROW()/10000000,"")</f>
        <v/>
      </c>
      <c r="U7897" s="29" t="str">
        <f aca="false">IF(AND($S7897="VENCIDO",$K7897="KG",OR(Painel!$B$5="(Todos)",A7897=Painel!$B$5)*OR(Painel!$E$5="(Todos)",P7897=Painel!$E$5)),$J7897+ROW()/10000000,"")</f>
        <v/>
      </c>
    </row>
    <row r="7898" customFormat="false" ht="15" hidden="false" customHeight="false" outlineLevel="0" collapsed="false">
      <c r="A7898" s="29" t="s">
        <v>52</v>
      </c>
      <c r="B7898" s="29" t="s">
        <v>14655</v>
      </c>
      <c r="C7898" s="29" t="s">
        <v>115</v>
      </c>
      <c r="D7898" s="29"/>
      <c r="E7898" s="29" t="n">
        <v>0</v>
      </c>
      <c r="F7898" s="29"/>
      <c r="G7898" s="29"/>
      <c r="H7898" s="30" t="n">
        <v>0</v>
      </c>
      <c r="I7898" s="29"/>
      <c r="J7898" s="30" t="n">
        <v>0</v>
      </c>
      <c r="K7898" s="29"/>
      <c r="L7898" s="29" t="s">
        <v>116</v>
      </c>
      <c r="M7898" s="29"/>
      <c r="N7898" s="29"/>
      <c r="O7898" s="29"/>
      <c r="P7898" s="29"/>
      <c r="Q7898" s="29" t="n">
        <f aca="false">IFERROR(VALUE(L7898),"")</f>
        <v>0</v>
      </c>
      <c r="R7898" s="29" t="str">
        <f aca="true">IF(O7898="","",O7898-TODAY())</f>
        <v/>
      </c>
      <c r="S7898" s="29" t="str">
        <f aca="false">IF(C7898="&lt;&lt; vazio &gt;&gt;","VAZIA",IF(AND(O7898&lt;&gt;"",R7898&lt;0),"VENCIDO",IF(AND(O7898&lt;&gt;"",R7898&lt;=Parametros!$B$10),"PRÓX. VENCIMENTO",IF(F7898="Q","QUALIDADE",IF(F7898="S","BLOQUEADO",IF(F7898="R","RESTRITO/DEVOLUÇÃO",IF(OR(N7898="QUAR",N7898="QRES"),"QUARENTENA",IF(OR(B7898="DESCARTE",B7898="DEVOLUÇÃO"),"DESCARTE/DEVOLUÇÃO",IF(AND(D7898="",K7898&lt;&gt;""),"SEM LOTE",IF(AND(Q7898&lt;&gt;"",Q7898&gt;=Parametros!$B$11),"PARADO/SEM GIRO","OK"))))))))))</f>
        <v>VAZIA</v>
      </c>
      <c r="T7898" s="29" t="str">
        <f aca="false">IF(AND($S7898="PARADO/SEM GIRO",$K7898="KG",OR(Painel!$B$5="(Todos)",A7898=Painel!$B$5)*OR(Painel!$E$5="(Todos)",P7898=Painel!$E$5)),$J7898+ROW()/10000000,"")</f>
        <v/>
      </c>
      <c r="U7898" s="29" t="str">
        <f aca="false">IF(AND($S7898="VENCIDO",$K7898="KG",OR(Painel!$B$5="(Todos)",A7898=Painel!$B$5)*OR(Painel!$E$5="(Todos)",P7898=Painel!$E$5)),$J7898+ROW()/10000000,"")</f>
        <v/>
      </c>
    </row>
    <row r="7899" customFormat="false" ht="15" hidden="false" customHeight="false" outlineLevel="0" collapsed="false">
      <c r="A7899" s="29" t="s">
        <v>52</v>
      </c>
      <c r="B7899" s="29" t="s">
        <v>14656</v>
      </c>
      <c r="C7899" s="29" t="s">
        <v>115</v>
      </c>
      <c r="D7899" s="29"/>
      <c r="E7899" s="29" t="n">
        <v>0</v>
      </c>
      <c r="F7899" s="29"/>
      <c r="G7899" s="29"/>
      <c r="H7899" s="30" t="n">
        <v>0</v>
      </c>
      <c r="I7899" s="29"/>
      <c r="J7899" s="30" t="n">
        <v>0</v>
      </c>
      <c r="K7899" s="29"/>
      <c r="L7899" s="29" t="s">
        <v>116</v>
      </c>
      <c r="M7899" s="29"/>
      <c r="N7899" s="29"/>
      <c r="O7899" s="29"/>
      <c r="P7899" s="29"/>
      <c r="Q7899" s="29" t="n">
        <f aca="false">IFERROR(VALUE(L7899),"")</f>
        <v>0</v>
      </c>
      <c r="R7899" s="29" t="str">
        <f aca="true">IF(O7899="","",O7899-TODAY())</f>
        <v/>
      </c>
      <c r="S7899" s="29" t="str">
        <f aca="false">IF(C7899="&lt;&lt; vazio &gt;&gt;","VAZIA",IF(AND(O7899&lt;&gt;"",R7899&lt;0),"VENCIDO",IF(AND(O7899&lt;&gt;"",R7899&lt;=Parametros!$B$10),"PRÓX. VENCIMENTO",IF(F7899="Q","QUALIDADE",IF(F7899="S","BLOQUEADO",IF(F7899="R","RESTRITO/DEVOLUÇÃO",IF(OR(N7899="QUAR",N7899="QRES"),"QUARENTENA",IF(OR(B7899="DESCARTE",B7899="DEVOLUÇÃO"),"DESCARTE/DEVOLUÇÃO",IF(AND(D7899="",K7899&lt;&gt;""),"SEM LOTE",IF(AND(Q7899&lt;&gt;"",Q7899&gt;=Parametros!$B$11),"PARADO/SEM GIRO","OK"))))))))))</f>
        <v>VAZIA</v>
      </c>
      <c r="T7899" s="29" t="str">
        <f aca="false">IF(AND($S7899="PARADO/SEM GIRO",$K7899="KG",OR(Painel!$B$5="(Todos)",A7899=Painel!$B$5)*OR(Painel!$E$5="(Todos)",P7899=Painel!$E$5)),$J7899+ROW()/10000000,"")</f>
        <v/>
      </c>
      <c r="U7899" s="29" t="str">
        <f aca="false">IF(AND($S7899="VENCIDO",$K7899="KG",OR(Painel!$B$5="(Todos)",A7899=Painel!$B$5)*OR(Painel!$E$5="(Todos)",P7899=Painel!$E$5)),$J7899+ROW()/10000000,"")</f>
        <v/>
      </c>
    </row>
    <row r="7900" customFormat="false" ht="15" hidden="false" customHeight="false" outlineLevel="0" collapsed="false">
      <c r="A7900" s="29" t="s">
        <v>52</v>
      </c>
      <c r="B7900" s="29" t="s">
        <v>14657</v>
      </c>
      <c r="C7900" s="29" t="s">
        <v>115</v>
      </c>
      <c r="D7900" s="29"/>
      <c r="E7900" s="29" t="n">
        <v>0</v>
      </c>
      <c r="F7900" s="29"/>
      <c r="G7900" s="29"/>
      <c r="H7900" s="30" t="n">
        <v>0</v>
      </c>
      <c r="I7900" s="29"/>
      <c r="J7900" s="30" t="n">
        <v>0</v>
      </c>
      <c r="K7900" s="29"/>
      <c r="L7900" s="29" t="s">
        <v>116</v>
      </c>
      <c r="M7900" s="29"/>
      <c r="N7900" s="29"/>
      <c r="O7900" s="29"/>
      <c r="P7900" s="29"/>
      <c r="Q7900" s="29" t="n">
        <f aca="false">IFERROR(VALUE(L7900),"")</f>
        <v>0</v>
      </c>
      <c r="R7900" s="29" t="str">
        <f aca="true">IF(O7900="","",O7900-TODAY())</f>
        <v/>
      </c>
      <c r="S7900" s="29" t="str">
        <f aca="false">IF(C7900="&lt;&lt; vazio &gt;&gt;","VAZIA",IF(AND(O7900&lt;&gt;"",R7900&lt;0),"VENCIDO",IF(AND(O7900&lt;&gt;"",R7900&lt;=Parametros!$B$10),"PRÓX. VENCIMENTO",IF(F7900="Q","QUALIDADE",IF(F7900="S","BLOQUEADO",IF(F7900="R","RESTRITO/DEVOLUÇÃO",IF(OR(N7900="QUAR",N7900="QRES"),"QUARENTENA",IF(OR(B7900="DESCARTE",B7900="DEVOLUÇÃO"),"DESCARTE/DEVOLUÇÃO",IF(AND(D7900="",K7900&lt;&gt;""),"SEM LOTE",IF(AND(Q7900&lt;&gt;"",Q7900&gt;=Parametros!$B$11),"PARADO/SEM GIRO","OK"))))))))))</f>
        <v>VAZIA</v>
      </c>
      <c r="T7900" s="29" t="str">
        <f aca="false">IF(AND($S7900="PARADO/SEM GIRO",$K7900="KG",OR(Painel!$B$5="(Todos)",A7900=Painel!$B$5)*OR(Painel!$E$5="(Todos)",P7900=Painel!$E$5)),$J7900+ROW()/10000000,"")</f>
        <v/>
      </c>
      <c r="U7900" s="29" t="str">
        <f aca="false">IF(AND($S7900="VENCIDO",$K7900="KG",OR(Painel!$B$5="(Todos)",A7900=Painel!$B$5)*OR(Painel!$E$5="(Todos)",P7900=Painel!$E$5)),$J7900+ROW()/10000000,"")</f>
        <v/>
      </c>
    </row>
    <row r="7901" customFormat="false" ht="15" hidden="false" customHeight="false" outlineLevel="0" collapsed="false">
      <c r="A7901" s="29" t="s">
        <v>52</v>
      </c>
      <c r="B7901" s="29" t="s">
        <v>14658</v>
      </c>
      <c r="C7901" s="29" t="s">
        <v>219</v>
      </c>
      <c r="D7901" s="29" t="s">
        <v>220</v>
      </c>
      <c r="E7901" s="29" t="n">
        <v>1</v>
      </c>
      <c r="F7901" s="29"/>
      <c r="G7901" s="29" t="s">
        <v>14659</v>
      </c>
      <c r="H7901" s="30" t="n">
        <v>700</v>
      </c>
      <c r="I7901" s="31" t="n">
        <v>46183</v>
      </c>
      <c r="J7901" s="30" t="n">
        <v>700</v>
      </c>
      <c r="K7901" s="29" t="s">
        <v>120</v>
      </c>
      <c r="L7901" s="29" t="s">
        <v>1096</v>
      </c>
      <c r="M7901" s="29"/>
      <c r="N7901" s="29" t="s">
        <v>122</v>
      </c>
      <c r="O7901" s="31" t="n">
        <v>46896</v>
      </c>
      <c r="P7901" s="29" t="s">
        <v>123</v>
      </c>
      <c r="Q7901" s="29" t="n">
        <f aca="false">IFERROR(VALUE(L7901),"")</f>
        <v>102</v>
      </c>
      <c r="R7901" s="29" t="n">
        <f aca="true">IF(O7901="","",O7901-TODAY())</f>
        <v>611</v>
      </c>
      <c r="S7901" s="29" t="str">
        <f aca="false">IF(C7901="&lt;&lt; vazio &gt;&gt;","VAZIA",IF(AND(O7901&lt;&gt;"",R7901&lt;0),"VENCIDO",IF(AND(O7901&lt;&gt;"",R7901&lt;=Parametros!$B$10),"PRÓX. VENCIMENTO",IF(F7901="Q","QUALIDADE",IF(F7901="S","BLOQUEADO",IF(F7901="R","RESTRITO/DEVOLUÇÃO",IF(OR(N7901="QUAR",N7901="QRES"),"QUARENTENA",IF(OR(B7901="DESCARTE",B7901="DEVOLUÇÃO"),"DESCARTE/DEVOLUÇÃO",IF(AND(D7901="",K7901&lt;&gt;""),"SEM LOTE",IF(AND(Q7901&lt;&gt;"",Q7901&gt;=Parametros!$B$11),"PARADO/SEM GIRO","OK"))))))))))</f>
        <v>PARADO/SEM GIRO</v>
      </c>
      <c r="T7901" s="29" t="n">
        <f aca="false">IF(AND($S7901="PARADO/SEM GIRO",$K7901="KG",OR(Painel!$B$5="(Todos)",A7901=Painel!$B$5)*OR(Painel!$E$5="(Todos)",P7901=Painel!$E$5)),$J7901+ROW()/10000000,"")</f>
        <v>700.0007901</v>
      </c>
      <c r="U7901" s="29" t="str">
        <f aca="false">IF(AND($S7901="VENCIDO",$K7901="KG",OR(Painel!$B$5="(Todos)",A7901=Painel!$B$5)*OR(Painel!$E$5="(Todos)",P7901=Painel!$E$5)),$J7901+ROW()/10000000,"")</f>
        <v/>
      </c>
    </row>
    <row r="7902" customFormat="false" ht="15" hidden="false" customHeight="false" outlineLevel="0" collapsed="false">
      <c r="A7902" s="29" t="s">
        <v>52</v>
      </c>
      <c r="B7902" s="29" t="s">
        <v>14660</v>
      </c>
      <c r="C7902" s="29" t="s">
        <v>398</v>
      </c>
      <c r="D7902" s="29" t="s">
        <v>14456</v>
      </c>
      <c r="E7902" s="29" t="n">
        <v>1</v>
      </c>
      <c r="F7902" s="29"/>
      <c r="G7902" s="29" t="s">
        <v>14661</v>
      </c>
      <c r="H7902" s="30" t="n">
        <v>1102.5</v>
      </c>
      <c r="I7902" s="31" t="n">
        <v>46282</v>
      </c>
      <c r="J7902" s="30" t="n">
        <v>1102.5</v>
      </c>
      <c r="K7902" s="29" t="s">
        <v>120</v>
      </c>
      <c r="L7902" s="29" t="s">
        <v>400</v>
      </c>
      <c r="M7902" s="29"/>
      <c r="N7902" s="29" t="s">
        <v>134</v>
      </c>
      <c r="O7902" s="31" t="n">
        <v>46373</v>
      </c>
      <c r="P7902" s="29" t="s">
        <v>123</v>
      </c>
      <c r="Q7902" s="29" t="n">
        <f aca="false">IFERROR(VALUE(L7902),"")</f>
        <v>3</v>
      </c>
      <c r="R7902" s="29" t="n">
        <f aca="true">IF(O7902="","",O7902-TODAY())</f>
        <v>88</v>
      </c>
      <c r="S7902" s="29" t="str">
        <f aca="false">IF(C7902="&lt;&lt; vazio &gt;&gt;","VAZIA",IF(AND(O7902&lt;&gt;"",R7902&lt;0),"VENCIDO",IF(AND(O7902&lt;&gt;"",R7902&lt;=Parametros!$B$10),"PRÓX. VENCIMENTO",IF(F7902="Q","QUALIDADE",IF(F7902="S","BLOQUEADO",IF(F7902="R","RESTRITO/DEVOLUÇÃO",IF(OR(N7902="QUAR",N7902="QRES"),"QUARENTENA",IF(OR(B7902="DESCARTE",B7902="DEVOLUÇÃO"),"DESCARTE/DEVOLUÇÃO",IF(AND(D7902="",K7902&lt;&gt;""),"SEM LOTE",IF(AND(Q7902&lt;&gt;"",Q7902&gt;=Parametros!$B$11),"PARADO/SEM GIRO","OK"))))))))))</f>
        <v>OK</v>
      </c>
      <c r="T7902" s="29" t="str">
        <f aca="false">IF(AND($S7902="PARADO/SEM GIRO",$K7902="KG",OR(Painel!$B$5="(Todos)",A7902=Painel!$B$5)*OR(Painel!$E$5="(Todos)",P7902=Painel!$E$5)),$J7902+ROW()/10000000,"")</f>
        <v/>
      </c>
      <c r="U7902" s="29" t="str">
        <f aca="false">IF(AND($S7902="VENCIDO",$K7902="KG",OR(Painel!$B$5="(Todos)",A7902=Painel!$B$5)*OR(Painel!$E$5="(Todos)",P7902=Painel!$E$5)),$J7902+ROW()/10000000,"")</f>
        <v/>
      </c>
    </row>
    <row r="7903" customFormat="false" ht="15" hidden="false" customHeight="false" outlineLevel="0" collapsed="false">
      <c r="A7903" s="29" t="s">
        <v>52</v>
      </c>
      <c r="B7903" s="29" t="s">
        <v>14662</v>
      </c>
      <c r="C7903" s="29" t="s">
        <v>115</v>
      </c>
      <c r="D7903" s="29"/>
      <c r="E7903" s="29" t="n">
        <v>0</v>
      </c>
      <c r="F7903" s="29"/>
      <c r="G7903" s="29"/>
      <c r="H7903" s="30" t="n">
        <v>0</v>
      </c>
      <c r="I7903" s="29"/>
      <c r="J7903" s="30" t="n">
        <v>0</v>
      </c>
      <c r="K7903" s="29"/>
      <c r="L7903" s="29" t="s">
        <v>116</v>
      </c>
      <c r="M7903" s="29"/>
      <c r="N7903" s="29"/>
      <c r="O7903" s="29"/>
      <c r="P7903" s="29"/>
      <c r="Q7903" s="29" t="n">
        <f aca="false">IFERROR(VALUE(L7903),"")</f>
        <v>0</v>
      </c>
      <c r="R7903" s="29" t="str">
        <f aca="true">IF(O7903="","",O7903-TODAY())</f>
        <v/>
      </c>
      <c r="S7903" s="29" t="str">
        <f aca="false">IF(C7903="&lt;&lt; vazio &gt;&gt;","VAZIA",IF(AND(O7903&lt;&gt;"",R7903&lt;0),"VENCIDO",IF(AND(O7903&lt;&gt;"",R7903&lt;=Parametros!$B$10),"PRÓX. VENCIMENTO",IF(F7903="Q","QUALIDADE",IF(F7903="S","BLOQUEADO",IF(F7903="R","RESTRITO/DEVOLUÇÃO",IF(OR(N7903="QUAR",N7903="QRES"),"QUARENTENA",IF(OR(B7903="DESCARTE",B7903="DEVOLUÇÃO"),"DESCARTE/DEVOLUÇÃO",IF(AND(D7903="",K7903&lt;&gt;""),"SEM LOTE",IF(AND(Q7903&lt;&gt;"",Q7903&gt;=Parametros!$B$11),"PARADO/SEM GIRO","OK"))))))))))</f>
        <v>VAZIA</v>
      </c>
      <c r="T7903" s="29" t="str">
        <f aca="false">IF(AND($S7903="PARADO/SEM GIRO",$K7903="KG",OR(Painel!$B$5="(Todos)",A7903=Painel!$B$5)*OR(Painel!$E$5="(Todos)",P7903=Painel!$E$5)),$J7903+ROW()/10000000,"")</f>
        <v/>
      </c>
      <c r="U7903" s="29" t="str">
        <f aca="false">IF(AND($S7903="VENCIDO",$K7903="KG",OR(Painel!$B$5="(Todos)",A7903=Painel!$B$5)*OR(Painel!$E$5="(Todos)",P7903=Painel!$E$5)),$J7903+ROW()/10000000,"")</f>
        <v/>
      </c>
    </row>
    <row r="7904" customFormat="false" ht="15" hidden="false" customHeight="false" outlineLevel="0" collapsed="false">
      <c r="A7904" s="29" t="s">
        <v>52</v>
      </c>
      <c r="B7904" s="29" t="s">
        <v>14663</v>
      </c>
      <c r="C7904" s="29" t="s">
        <v>115</v>
      </c>
      <c r="D7904" s="29"/>
      <c r="E7904" s="29" t="n">
        <v>0</v>
      </c>
      <c r="F7904" s="29"/>
      <c r="G7904" s="29"/>
      <c r="H7904" s="30" t="n">
        <v>0</v>
      </c>
      <c r="I7904" s="29"/>
      <c r="J7904" s="30" t="n">
        <v>0</v>
      </c>
      <c r="K7904" s="29"/>
      <c r="L7904" s="29" t="s">
        <v>116</v>
      </c>
      <c r="M7904" s="29"/>
      <c r="N7904" s="29"/>
      <c r="O7904" s="29"/>
      <c r="P7904" s="29"/>
      <c r="Q7904" s="29" t="n">
        <f aca="false">IFERROR(VALUE(L7904),"")</f>
        <v>0</v>
      </c>
      <c r="R7904" s="29" t="str">
        <f aca="true">IF(O7904="","",O7904-TODAY())</f>
        <v/>
      </c>
      <c r="S7904" s="29" t="str">
        <f aca="false">IF(C7904="&lt;&lt; vazio &gt;&gt;","VAZIA",IF(AND(O7904&lt;&gt;"",R7904&lt;0),"VENCIDO",IF(AND(O7904&lt;&gt;"",R7904&lt;=Parametros!$B$10),"PRÓX. VENCIMENTO",IF(F7904="Q","QUALIDADE",IF(F7904="S","BLOQUEADO",IF(F7904="R","RESTRITO/DEVOLUÇÃO",IF(OR(N7904="QUAR",N7904="QRES"),"QUARENTENA",IF(OR(B7904="DESCARTE",B7904="DEVOLUÇÃO"),"DESCARTE/DEVOLUÇÃO",IF(AND(D7904="",K7904&lt;&gt;""),"SEM LOTE",IF(AND(Q7904&lt;&gt;"",Q7904&gt;=Parametros!$B$11),"PARADO/SEM GIRO","OK"))))))))))</f>
        <v>VAZIA</v>
      </c>
      <c r="T7904" s="29" t="str">
        <f aca="false">IF(AND($S7904="PARADO/SEM GIRO",$K7904="KG",OR(Painel!$B$5="(Todos)",A7904=Painel!$B$5)*OR(Painel!$E$5="(Todos)",P7904=Painel!$E$5)),$J7904+ROW()/10000000,"")</f>
        <v/>
      </c>
      <c r="U7904" s="29" t="str">
        <f aca="false">IF(AND($S7904="VENCIDO",$K7904="KG",OR(Painel!$B$5="(Todos)",A7904=Painel!$B$5)*OR(Painel!$E$5="(Todos)",P7904=Painel!$E$5)),$J7904+ROW()/10000000,"")</f>
        <v/>
      </c>
    </row>
    <row r="7905" customFormat="false" ht="15" hidden="false" customHeight="false" outlineLevel="0" collapsed="false">
      <c r="A7905" s="29" t="s">
        <v>52</v>
      </c>
      <c r="B7905" s="29" t="s">
        <v>14664</v>
      </c>
      <c r="C7905" s="29" t="s">
        <v>691</v>
      </c>
      <c r="D7905" s="29" t="s">
        <v>14665</v>
      </c>
      <c r="E7905" s="29" t="n">
        <v>1</v>
      </c>
      <c r="F7905" s="29"/>
      <c r="G7905" s="29" t="s">
        <v>14666</v>
      </c>
      <c r="H7905" s="30" t="n">
        <v>100</v>
      </c>
      <c r="I7905" s="31" t="n">
        <v>46126</v>
      </c>
      <c r="J7905" s="30" t="n">
        <v>100</v>
      </c>
      <c r="K7905" s="29" t="s">
        <v>120</v>
      </c>
      <c r="L7905" s="29" t="s">
        <v>4175</v>
      </c>
      <c r="M7905" s="29"/>
      <c r="N7905" s="29" t="s">
        <v>122</v>
      </c>
      <c r="O7905" s="31" t="n">
        <v>46485</v>
      </c>
      <c r="P7905" s="29" t="s">
        <v>123</v>
      </c>
      <c r="Q7905" s="29" t="n">
        <f aca="false">IFERROR(VALUE(L7905),"")</f>
        <v>159</v>
      </c>
      <c r="R7905" s="29" t="n">
        <f aca="true">IF(O7905="","",O7905-TODAY())</f>
        <v>200</v>
      </c>
      <c r="S7905" s="29" t="str">
        <f aca="false">IF(C7905="&lt;&lt; vazio &gt;&gt;","VAZIA",IF(AND(O7905&lt;&gt;"",R7905&lt;0),"VENCIDO",IF(AND(O7905&lt;&gt;"",R7905&lt;=Parametros!$B$10),"PRÓX. VENCIMENTO",IF(F7905="Q","QUALIDADE",IF(F7905="S","BLOQUEADO",IF(F7905="R","RESTRITO/DEVOLUÇÃO",IF(OR(N7905="QUAR",N7905="QRES"),"QUARENTENA",IF(OR(B7905="DESCARTE",B7905="DEVOLUÇÃO"),"DESCARTE/DEVOLUÇÃO",IF(AND(D7905="",K7905&lt;&gt;""),"SEM LOTE",IF(AND(Q7905&lt;&gt;"",Q7905&gt;=Parametros!$B$11),"PARADO/SEM GIRO","OK"))))))))))</f>
        <v>PARADO/SEM GIRO</v>
      </c>
      <c r="T7905" s="29" t="n">
        <f aca="false">IF(AND($S7905="PARADO/SEM GIRO",$K7905="KG",OR(Painel!$B$5="(Todos)",A7905=Painel!$B$5)*OR(Painel!$E$5="(Todos)",P7905=Painel!$E$5)),$J7905+ROW()/10000000,"")</f>
        <v>100.0007905</v>
      </c>
      <c r="U7905" s="29" t="str">
        <f aca="false">IF(AND($S7905="VENCIDO",$K7905="KG",OR(Painel!$B$5="(Todos)",A7905=Painel!$B$5)*OR(Painel!$E$5="(Todos)",P7905=Painel!$E$5)),$J7905+ROW()/10000000,"")</f>
        <v/>
      </c>
    </row>
    <row r="7906" customFormat="false" ht="15" hidden="false" customHeight="false" outlineLevel="0" collapsed="false">
      <c r="A7906" s="29" t="s">
        <v>52</v>
      </c>
      <c r="B7906" s="29" t="s">
        <v>14667</v>
      </c>
      <c r="C7906" s="29" t="s">
        <v>210</v>
      </c>
      <c r="D7906" s="29" t="s">
        <v>9312</v>
      </c>
      <c r="E7906" s="29" t="n">
        <v>1</v>
      </c>
      <c r="F7906" s="29"/>
      <c r="G7906" s="29" t="s">
        <v>14668</v>
      </c>
      <c r="H7906" s="30" t="n">
        <v>41.6</v>
      </c>
      <c r="I7906" s="31" t="n">
        <v>46265</v>
      </c>
      <c r="J7906" s="30" t="n">
        <v>41.6</v>
      </c>
      <c r="K7906" s="29" t="s">
        <v>120</v>
      </c>
      <c r="L7906" s="29" t="s">
        <v>216</v>
      </c>
      <c r="M7906" s="29"/>
      <c r="N7906" s="29" t="s">
        <v>134</v>
      </c>
      <c r="O7906" s="31" t="n">
        <v>46357</v>
      </c>
      <c r="P7906" s="29" t="s">
        <v>123</v>
      </c>
      <c r="Q7906" s="29" t="n">
        <f aca="false">IFERROR(VALUE(L7906),"")</f>
        <v>20</v>
      </c>
      <c r="R7906" s="29" t="n">
        <f aca="true">IF(O7906="","",O7906-TODAY())</f>
        <v>72</v>
      </c>
      <c r="S7906" s="29" t="str">
        <f aca="false">IF(C7906="&lt;&lt; vazio &gt;&gt;","VAZIA",IF(AND(O7906&lt;&gt;"",R7906&lt;0),"VENCIDO",IF(AND(O7906&lt;&gt;"",R7906&lt;=Parametros!$B$10),"PRÓX. VENCIMENTO",IF(F7906="Q","QUALIDADE",IF(F7906="S","BLOQUEADO",IF(F7906="R","RESTRITO/DEVOLUÇÃO",IF(OR(N7906="QUAR",N7906="QRES"),"QUARENTENA",IF(OR(B7906="DESCARTE",B7906="DEVOLUÇÃO"),"DESCARTE/DEVOLUÇÃO",IF(AND(D7906="",K7906&lt;&gt;""),"SEM LOTE",IF(AND(Q7906&lt;&gt;"",Q7906&gt;=Parametros!$B$11),"PARADO/SEM GIRO","OK"))))))))))</f>
        <v>OK</v>
      </c>
      <c r="T7906" s="29" t="str">
        <f aca="false">IF(AND($S7906="PARADO/SEM GIRO",$K7906="KG",OR(Painel!$B$5="(Todos)",A7906=Painel!$B$5)*OR(Painel!$E$5="(Todos)",P7906=Painel!$E$5)),$J7906+ROW()/10000000,"")</f>
        <v/>
      </c>
      <c r="U7906" s="29" t="str">
        <f aca="false">IF(AND($S7906="VENCIDO",$K7906="KG",OR(Painel!$B$5="(Todos)",A7906=Painel!$B$5)*OR(Painel!$E$5="(Todos)",P7906=Painel!$E$5)),$J7906+ROW()/10000000,"")</f>
        <v/>
      </c>
    </row>
    <row r="7907" customFormat="false" ht="15" hidden="false" customHeight="false" outlineLevel="0" collapsed="false">
      <c r="A7907" s="29" t="s">
        <v>52</v>
      </c>
      <c r="B7907" s="29" t="s">
        <v>14669</v>
      </c>
      <c r="C7907" s="29" t="s">
        <v>115</v>
      </c>
      <c r="D7907" s="29"/>
      <c r="E7907" s="29" t="n">
        <v>0</v>
      </c>
      <c r="F7907" s="29"/>
      <c r="G7907" s="29"/>
      <c r="H7907" s="30" t="n">
        <v>0</v>
      </c>
      <c r="I7907" s="29"/>
      <c r="J7907" s="30" t="n">
        <v>0</v>
      </c>
      <c r="K7907" s="29"/>
      <c r="L7907" s="29" t="s">
        <v>116</v>
      </c>
      <c r="M7907" s="29"/>
      <c r="N7907" s="29"/>
      <c r="O7907" s="29"/>
      <c r="P7907" s="29"/>
      <c r="Q7907" s="29" t="n">
        <f aca="false">IFERROR(VALUE(L7907),"")</f>
        <v>0</v>
      </c>
      <c r="R7907" s="29" t="str">
        <f aca="true">IF(O7907="","",O7907-TODAY())</f>
        <v/>
      </c>
      <c r="S7907" s="29" t="str">
        <f aca="false">IF(C7907="&lt;&lt; vazio &gt;&gt;","VAZIA",IF(AND(O7907&lt;&gt;"",R7907&lt;0),"VENCIDO",IF(AND(O7907&lt;&gt;"",R7907&lt;=Parametros!$B$10),"PRÓX. VENCIMENTO",IF(F7907="Q","QUALIDADE",IF(F7907="S","BLOQUEADO",IF(F7907="R","RESTRITO/DEVOLUÇÃO",IF(OR(N7907="QUAR",N7907="QRES"),"QUARENTENA",IF(OR(B7907="DESCARTE",B7907="DEVOLUÇÃO"),"DESCARTE/DEVOLUÇÃO",IF(AND(D7907="",K7907&lt;&gt;""),"SEM LOTE",IF(AND(Q7907&lt;&gt;"",Q7907&gt;=Parametros!$B$11),"PARADO/SEM GIRO","OK"))))))))))</f>
        <v>VAZIA</v>
      </c>
      <c r="T7907" s="29" t="str">
        <f aca="false">IF(AND($S7907="PARADO/SEM GIRO",$K7907="KG",OR(Painel!$B$5="(Todos)",A7907=Painel!$B$5)*OR(Painel!$E$5="(Todos)",P7907=Painel!$E$5)),$J7907+ROW()/10000000,"")</f>
        <v/>
      </c>
      <c r="U7907" s="29" t="str">
        <f aca="false">IF(AND($S7907="VENCIDO",$K7907="KG",OR(Painel!$B$5="(Todos)",A7907=Painel!$B$5)*OR(Painel!$E$5="(Todos)",P7907=Painel!$E$5)),$J7907+ROW()/10000000,"")</f>
        <v/>
      </c>
    </row>
    <row r="7908" customFormat="false" ht="15" hidden="false" customHeight="false" outlineLevel="0" collapsed="false">
      <c r="A7908" s="29" t="s">
        <v>52</v>
      </c>
      <c r="B7908" s="29" t="s">
        <v>14670</v>
      </c>
      <c r="C7908" s="29" t="s">
        <v>691</v>
      </c>
      <c r="D7908" s="29" t="s">
        <v>14671</v>
      </c>
      <c r="E7908" s="29" t="n">
        <v>1</v>
      </c>
      <c r="F7908" s="29"/>
      <c r="G7908" s="29" t="s">
        <v>14672</v>
      </c>
      <c r="H7908" s="30" t="n">
        <v>1000</v>
      </c>
      <c r="I7908" s="31" t="n">
        <v>46240</v>
      </c>
      <c r="J7908" s="30" t="n">
        <v>1000</v>
      </c>
      <c r="K7908" s="29" t="s">
        <v>120</v>
      </c>
      <c r="L7908" s="29" t="s">
        <v>1330</v>
      </c>
      <c r="M7908" s="29"/>
      <c r="N7908" s="29" t="s">
        <v>122</v>
      </c>
      <c r="O7908" s="31" t="n">
        <v>46585</v>
      </c>
      <c r="P7908" s="29" t="s">
        <v>123</v>
      </c>
      <c r="Q7908" s="29" t="n">
        <f aca="false">IFERROR(VALUE(L7908),"")</f>
        <v>45</v>
      </c>
      <c r="R7908" s="29" t="n">
        <f aca="true">IF(O7908="","",O7908-TODAY())</f>
        <v>300</v>
      </c>
      <c r="S7908" s="29" t="str">
        <f aca="false">IF(C7908="&lt;&lt; vazio &gt;&gt;","VAZIA",IF(AND(O7908&lt;&gt;"",R7908&lt;0),"VENCIDO",IF(AND(O7908&lt;&gt;"",R7908&lt;=Parametros!$B$10),"PRÓX. VENCIMENTO",IF(F7908="Q","QUALIDADE",IF(F7908="S","BLOQUEADO",IF(F7908="R","RESTRITO/DEVOLUÇÃO",IF(OR(N7908="QUAR",N7908="QRES"),"QUARENTENA",IF(OR(B7908="DESCARTE",B7908="DEVOLUÇÃO"),"DESCARTE/DEVOLUÇÃO",IF(AND(D7908="",K7908&lt;&gt;""),"SEM LOTE",IF(AND(Q7908&lt;&gt;"",Q7908&gt;=Parametros!$B$11),"PARADO/SEM GIRO","OK"))))))))))</f>
        <v>OK</v>
      </c>
      <c r="T7908" s="29" t="str">
        <f aca="false">IF(AND($S7908="PARADO/SEM GIRO",$K7908="KG",OR(Painel!$B$5="(Todos)",A7908=Painel!$B$5)*OR(Painel!$E$5="(Todos)",P7908=Painel!$E$5)),$J7908+ROW()/10000000,"")</f>
        <v/>
      </c>
      <c r="U7908" s="29" t="str">
        <f aca="false">IF(AND($S7908="VENCIDO",$K7908="KG",OR(Painel!$B$5="(Todos)",A7908=Painel!$B$5)*OR(Painel!$E$5="(Todos)",P7908=Painel!$E$5)),$J7908+ROW()/10000000,"")</f>
        <v/>
      </c>
    </row>
    <row r="7909" customFormat="false" ht="15" hidden="false" customHeight="false" outlineLevel="0" collapsed="false">
      <c r="A7909" s="29" t="s">
        <v>52</v>
      </c>
      <c r="B7909" s="29" t="s">
        <v>14673</v>
      </c>
      <c r="C7909" s="29" t="s">
        <v>115</v>
      </c>
      <c r="D7909" s="29"/>
      <c r="E7909" s="29" t="n">
        <v>0</v>
      </c>
      <c r="F7909" s="29"/>
      <c r="G7909" s="29"/>
      <c r="H7909" s="30" t="n">
        <v>0</v>
      </c>
      <c r="I7909" s="29"/>
      <c r="J7909" s="30" t="n">
        <v>0</v>
      </c>
      <c r="K7909" s="29"/>
      <c r="L7909" s="29" t="s">
        <v>116</v>
      </c>
      <c r="M7909" s="29"/>
      <c r="N7909" s="29"/>
      <c r="O7909" s="29"/>
      <c r="P7909" s="29"/>
      <c r="Q7909" s="29" t="n">
        <f aca="false">IFERROR(VALUE(L7909),"")</f>
        <v>0</v>
      </c>
      <c r="R7909" s="29" t="str">
        <f aca="true">IF(O7909="","",O7909-TODAY())</f>
        <v/>
      </c>
      <c r="S7909" s="29" t="str">
        <f aca="false">IF(C7909="&lt;&lt; vazio &gt;&gt;","VAZIA",IF(AND(O7909&lt;&gt;"",R7909&lt;0),"VENCIDO",IF(AND(O7909&lt;&gt;"",R7909&lt;=Parametros!$B$10),"PRÓX. VENCIMENTO",IF(F7909="Q","QUALIDADE",IF(F7909="S","BLOQUEADO",IF(F7909="R","RESTRITO/DEVOLUÇÃO",IF(OR(N7909="QUAR",N7909="QRES"),"QUARENTENA",IF(OR(B7909="DESCARTE",B7909="DEVOLUÇÃO"),"DESCARTE/DEVOLUÇÃO",IF(AND(D7909="",K7909&lt;&gt;""),"SEM LOTE",IF(AND(Q7909&lt;&gt;"",Q7909&gt;=Parametros!$B$11),"PARADO/SEM GIRO","OK"))))))))))</f>
        <v>VAZIA</v>
      </c>
      <c r="T7909" s="29" t="str">
        <f aca="false">IF(AND($S7909="PARADO/SEM GIRO",$K7909="KG",OR(Painel!$B$5="(Todos)",A7909=Painel!$B$5)*OR(Painel!$E$5="(Todos)",P7909=Painel!$E$5)),$J7909+ROW()/10000000,"")</f>
        <v/>
      </c>
      <c r="U7909" s="29" t="str">
        <f aca="false">IF(AND($S7909="VENCIDO",$K7909="KG",OR(Painel!$B$5="(Todos)",A7909=Painel!$B$5)*OR(Painel!$E$5="(Todos)",P7909=Painel!$E$5)),$J7909+ROW()/10000000,"")</f>
        <v/>
      </c>
    </row>
    <row r="7910" customFormat="false" ht="15" hidden="false" customHeight="false" outlineLevel="0" collapsed="false">
      <c r="A7910" s="29" t="s">
        <v>52</v>
      </c>
      <c r="B7910" s="29" t="s">
        <v>14674</v>
      </c>
      <c r="C7910" s="29" t="s">
        <v>186</v>
      </c>
      <c r="D7910" s="29" t="s">
        <v>14675</v>
      </c>
      <c r="E7910" s="29" t="n">
        <v>1</v>
      </c>
      <c r="F7910" s="29"/>
      <c r="G7910" s="29" t="s">
        <v>14676</v>
      </c>
      <c r="H7910" s="30" t="n">
        <v>592</v>
      </c>
      <c r="I7910" s="31" t="n">
        <v>46212</v>
      </c>
      <c r="J7910" s="30" t="n">
        <v>592</v>
      </c>
      <c r="K7910" s="29" t="s">
        <v>120</v>
      </c>
      <c r="L7910" s="29" t="s">
        <v>2502</v>
      </c>
      <c r="M7910" s="29"/>
      <c r="N7910" s="29" t="s">
        <v>122</v>
      </c>
      <c r="O7910" s="31" t="n">
        <v>46760</v>
      </c>
      <c r="P7910" s="29" t="s">
        <v>123</v>
      </c>
      <c r="Q7910" s="29" t="n">
        <f aca="false">IFERROR(VALUE(L7910),"")</f>
        <v>73</v>
      </c>
      <c r="R7910" s="29" t="n">
        <f aca="true">IF(O7910="","",O7910-TODAY())</f>
        <v>475</v>
      </c>
      <c r="S7910" s="29" t="str">
        <f aca="false">IF(C7910="&lt;&lt; vazio &gt;&gt;","VAZIA",IF(AND(O7910&lt;&gt;"",R7910&lt;0),"VENCIDO",IF(AND(O7910&lt;&gt;"",R7910&lt;=Parametros!$B$10),"PRÓX. VENCIMENTO",IF(F7910="Q","QUALIDADE",IF(F7910="S","BLOQUEADO",IF(F7910="R","RESTRITO/DEVOLUÇÃO",IF(OR(N7910="QUAR",N7910="QRES"),"QUARENTENA",IF(OR(B7910="DESCARTE",B7910="DEVOLUÇÃO"),"DESCARTE/DEVOLUÇÃO",IF(AND(D7910="",K7910&lt;&gt;""),"SEM LOTE",IF(AND(Q7910&lt;&gt;"",Q7910&gt;=Parametros!$B$11),"PARADO/SEM GIRO","OK"))))))))))</f>
        <v>OK</v>
      </c>
      <c r="T7910" s="29" t="str">
        <f aca="false">IF(AND($S7910="PARADO/SEM GIRO",$K7910="KG",OR(Painel!$B$5="(Todos)",A7910=Painel!$B$5)*OR(Painel!$E$5="(Todos)",P7910=Painel!$E$5)),$J7910+ROW()/10000000,"")</f>
        <v/>
      </c>
      <c r="U7910" s="29" t="str">
        <f aca="false">IF(AND($S7910="VENCIDO",$K7910="KG",OR(Painel!$B$5="(Todos)",A7910=Painel!$B$5)*OR(Painel!$E$5="(Todos)",P7910=Painel!$E$5)),$J7910+ROW()/10000000,"")</f>
        <v/>
      </c>
    </row>
    <row r="7911" customFormat="false" ht="15" hidden="false" customHeight="false" outlineLevel="0" collapsed="false">
      <c r="A7911" s="29" t="s">
        <v>52</v>
      </c>
      <c r="B7911" s="29" t="s">
        <v>14677</v>
      </c>
      <c r="C7911" s="29" t="s">
        <v>276</v>
      </c>
      <c r="D7911" s="29" t="s">
        <v>14678</v>
      </c>
      <c r="E7911" s="29" t="n">
        <v>1</v>
      </c>
      <c r="F7911" s="29"/>
      <c r="G7911" s="29" t="s">
        <v>14679</v>
      </c>
      <c r="H7911" s="30" t="n">
        <v>681</v>
      </c>
      <c r="I7911" s="31" t="n">
        <v>46242</v>
      </c>
      <c r="J7911" s="30" t="n">
        <v>681</v>
      </c>
      <c r="K7911" s="29" t="s">
        <v>120</v>
      </c>
      <c r="L7911" s="29" t="s">
        <v>271</v>
      </c>
      <c r="M7911" s="29"/>
      <c r="N7911" s="29" t="s">
        <v>134</v>
      </c>
      <c r="O7911" s="31" t="n">
        <v>46318</v>
      </c>
      <c r="P7911" s="29" t="s">
        <v>123</v>
      </c>
      <c r="Q7911" s="29" t="n">
        <f aca="false">IFERROR(VALUE(L7911),"")</f>
        <v>43</v>
      </c>
      <c r="R7911" s="29" t="n">
        <f aca="true">IF(O7911="","",O7911-TODAY())</f>
        <v>33</v>
      </c>
      <c r="S7911" s="29" t="str">
        <f aca="false">IF(C7911="&lt;&lt; vazio &gt;&gt;","VAZIA",IF(AND(O7911&lt;&gt;"",R7911&lt;0),"VENCIDO",IF(AND(O7911&lt;&gt;"",R7911&lt;=Parametros!$B$10),"PRÓX. VENCIMENTO",IF(F7911="Q","QUALIDADE",IF(F7911="S","BLOQUEADO",IF(F7911="R","RESTRITO/DEVOLUÇÃO",IF(OR(N7911="QUAR",N7911="QRES"),"QUARENTENA",IF(OR(B7911="DESCARTE",B7911="DEVOLUÇÃO"),"DESCARTE/DEVOLUÇÃO",IF(AND(D7911="",K7911&lt;&gt;""),"SEM LOTE",IF(AND(Q7911&lt;&gt;"",Q7911&gt;=Parametros!$B$11),"PARADO/SEM GIRO","OK"))))))))))</f>
        <v>PRÓX. VENCIMENTO</v>
      </c>
      <c r="T7911" s="29" t="str">
        <f aca="false">IF(AND($S7911="PARADO/SEM GIRO",$K7911="KG",OR(Painel!$B$5="(Todos)",A7911=Painel!$B$5)*OR(Painel!$E$5="(Todos)",P7911=Painel!$E$5)),$J7911+ROW()/10000000,"")</f>
        <v/>
      </c>
      <c r="U7911" s="29" t="str">
        <f aca="false">IF(AND($S7911="VENCIDO",$K7911="KG",OR(Painel!$B$5="(Todos)",A7911=Painel!$B$5)*OR(Painel!$E$5="(Todos)",P7911=Painel!$E$5)),$J7911+ROW()/10000000,"")</f>
        <v/>
      </c>
    </row>
    <row r="7912" customFormat="false" ht="15" hidden="false" customHeight="false" outlineLevel="0" collapsed="false">
      <c r="A7912" s="29" t="s">
        <v>52</v>
      </c>
      <c r="B7912" s="29" t="s">
        <v>14680</v>
      </c>
      <c r="C7912" s="29" t="s">
        <v>359</v>
      </c>
      <c r="D7912" s="29" t="s">
        <v>451</v>
      </c>
      <c r="E7912" s="29" t="n">
        <v>1</v>
      </c>
      <c r="F7912" s="29"/>
      <c r="G7912" s="29" t="s">
        <v>14681</v>
      </c>
      <c r="H7912" s="30" t="n">
        <v>315</v>
      </c>
      <c r="I7912" s="31" t="n">
        <v>46183</v>
      </c>
      <c r="J7912" s="30" t="n">
        <v>315</v>
      </c>
      <c r="K7912" s="29" t="s">
        <v>120</v>
      </c>
      <c r="L7912" s="29" t="s">
        <v>1096</v>
      </c>
      <c r="M7912" s="29"/>
      <c r="N7912" s="29" t="s">
        <v>122</v>
      </c>
      <c r="O7912" s="31" t="n">
        <v>46709</v>
      </c>
      <c r="P7912" s="29" t="s">
        <v>123</v>
      </c>
      <c r="Q7912" s="29" t="n">
        <f aca="false">IFERROR(VALUE(L7912),"")</f>
        <v>102</v>
      </c>
      <c r="R7912" s="29" t="n">
        <f aca="true">IF(O7912="","",O7912-TODAY())</f>
        <v>424</v>
      </c>
      <c r="S7912" s="29" t="str">
        <f aca="false">IF(C7912="&lt;&lt; vazio &gt;&gt;","VAZIA",IF(AND(O7912&lt;&gt;"",R7912&lt;0),"VENCIDO",IF(AND(O7912&lt;&gt;"",R7912&lt;=Parametros!$B$10),"PRÓX. VENCIMENTO",IF(F7912="Q","QUALIDADE",IF(F7912="S","BLOQUEADO",IF(F7912="R","RESTRITO/DEVOLUÇÃO",IF(OR(N7912="QUAR",N7912="QRES"),"QUARENTENA",IF(OR(B7912="DESCARTE",B7912="DEVOLUÇÃO"),"DESCARTE/DEVOLUÇÃO",IF(AND(D7912="",K7912&lt;&gt;""),"SEM LOTE",IF(AND(Q7912&lt;&gt;"",Q7912&gt;=Parametros!$B$11),"PARADO/SEM GIRO","OK"))))))))))</f>
        <v>PARADO/SEM GIRO</v>
      </c>
      <c r="T7912" s="29" t="n">
        <f aca="false">IF(AND($S7912="PARADO/SEM GIRO",$K7912="KG",OR(Painel!$B$5="(Todos)",A7912=Painel!$B$5)*OR(Painel!$E$5="(Todos)",P7912=Painel!$E$5)),$J7912+ROW()/10000000,"")</f>
        <v>315.0007912</v>
      </c>
      <c r="U7912" s="29" t="str">
        <f aca="false">IF(AND($S7912="VENCIDO",$K7912="KG",OR(Painel!$B$5="(Todos)",A7912=Painel!$B$5)*OR(Painel!$E$5="(Todos)",P7912=Painel!$E$5)),$J7912+ROW()/10000000,"")</f>
        <v/>
      </c>
    </row>
    <row r="7913" customFormat="false" ht="15" hidden="false" customHeight="false" outlineLevel="0" collapsed="false">
      <c r="A7913" s="29" t="s">
        <v>52</v>
      </c>
      <c r="B7913" s="29" t="s">
        <v>14682</v>
      </c>
      <c r="C7913" s="29" t="s">
        <v>115</v>
      </c>
      <c r="D7913" s="29"/>
      <c r="E7913" s="29" t="n">
        <v>0</v>
      </c>
      <c r="F7913" s="29"/>
      <c r="G7913" s="29"/>
      <c r="H7913" s="30" t="n">
        <v>0</v>
      </c>
      <c r="I7913" s="29"/>
      <c r="J7913" s="30" t="n">
        <v>0</v>
      </c>
      <c r="K7913" s="29"/>
      <c r="L7913" s="29" t="s">
        <v>116</v>
      </c>
      <c r="M7913" s="29"/>
      <c r="N7913" s="29"/>
      <c r="O7913" s="29"/>
      <c r="P7913" s="29"/>
      <c r="Q7913" s="29" t="n">
        <f aca="false">IFERROR(VALUE(L7913),"")</f>
        <v>0</v>
      </c>
      <c r="R7913" s="29" t="str">
        <f aca="true">IF(O7913="","",O7913-TODAY())</f>
        <v/>
      </c>
      <c r="S7913" s="29" t="str">
        <f aca="false">IF(C7913="&lt;&lt; vazio &gt;&gt;","VAZIA",IF(AND(O7913&lt;&gt;"",R7913&lt;0),"VENCIDO",IF(AND(O7913&lt;&gt;"",R7913&lt;=Parametros!$B$10),"PRÓX. VENCIMENTO",IF(F7913="Q","QUALIDADE",IF(F7913="S","BLOQUEADO",IF(F7913="R","RESTRITO/DEVOLUÇÃO",IF(OR(N7913="QUAR",N7913="QRES"),"QUARENTENA",IF(OR(B7913="DESCARTE",B7913="DEVOLUÇÃO"),"DESCARTE/DEVOLUÇÃO",IF(AND(D7913="",K7913&lt;&gt;""),"SEM LOTE",IF(AND(Q7913&lt;&gt;"",Q7913&gt;=Parametros!$B$11),"PARADO/SEM GIRO","OK"))))))))))</f>
        <v>VAZIA</v>
      </c>
      <c r="T7913" s="29" t="str">
        <f aca="false">IF(AND($S7913="PARADO/SEM GIRO",$K7913="KG",OR(Painel!$B$5="(Todos)",A7913=Painel!$B$5)*OR(Painel!$E$5="(Todos)",P7913=Painel!$E$5)),$J7913+ROW()/10000000,"")</f>
        <v/>
      </c>
      <c r="U7913" s="29" t="str">
        <f aca="false">IF(AND($S7913="VENCIDO",$K7913="KG",OR(Painel!$B$5="(Todos)",A7913=Painel!$B$5)*OR(Painel!$E$5="(Todos)",P7913=Painel!$E$5)),$J7913+ROW()/10000000,"")</f>
        <v/>
      </c>
    </row>
    <row r="7914" customFormat="false" ht="15" hidden="false" customHeight="false" outlineLevel="0" collapsed="false">
      <c r="A7914" s="29" t="s">
        <v>52</v>
      </c>
      <c r="B7914" s="29" t="s">
        <v>14683</v>
      </c>
      <c r="C7914" s="29" t="s">
        <v>159</v>
      </c>
      <c r="D7914" s="29" t="s">
        <v>456</v>
      </c>
      <c r="E7914" s="29" t="n">
        <v>1</v>
      </c>
      <c r="F7914" s="29"/>
      <c r="G7914" s="29" t="s">
        <v>14684</v>
      </c>
      <c r="H7914" s="30" t="n">
        <v>1102.5</v>
      </c>
      <c r="I7914" s="31" t="n">
        <v>46212</v>
      </c>
      <c r="J7914" s="30" t="n">
        <v>1102.5</v>
      </c>
      <c r="K7914" s="29" t="s">
        <v>120</v>
      </c>
      <c r="L7914" s="29" t="s">
        <v>2502</v>
      </c>
      <c r="M7914" s="29"/>
      <c r="N7914" s="29" t="s">
        <v>122</v>
      </c>
      <c r="O7914" s="31" t="n">
        <v>46757</v>
      </c>
      <c r="P7914" s="29" t="s">
        <v>123</v>
      </c>
      <c r="Q7914" s="29" t="n">
        <f aca="false">IFERROR(VALUE(L7914),"")</f>
        <v>73</v>
      </c>
      <c r="R7914" s="29" t="n">
        <f aca="true">IF(O7914="","",O7914-TODAY())</f>
        <v>472</v>
      </c>
      <c r="S7914" s="29" t="str">
        <f aca="false">IF(C7914="&lt;&lt; vazio &gt;&gt;","VAZIA",IF(AND(O7914&lt;&gt;"",R7914&lt;0),"VENCIDO",IF(AND(O7914&lt;&gt;"",R7914&lt;=Parametros!$B$10),"PRÓX. VENCIMENTO",IF(F7914="Q","QUALIDADE",IF(F7914="S","BLOQUEADO",IF(F7914="R","RESTRITO/DEVOLUÇÃO",IF(OR(N7914="QUAR",N7914="QRES"),"QUARENTENA",IF(OR(B7914="DESCARTE",B7914="DEVOLUÇÃO"),"DESCARTE/DEVOLUÇÃO",IF(AND(D7914="",K7914&lt;&gt;""),"SEM LOTE",IF(AND(Q7914&lt;&gt;"",Q7914&gt;=Parametros!$B$11),"PARADO/SEM GIRO","OK"))))))))))</f>
        <v>OK</v>
      </c>
      <c r="T7914" s="29" t="str">
        <f aca="false">IF(AND($S7914="PARADO/SEM GIRO",$K7914="KG",OR(Painel!$B$5="(Todos)",A7914=Painel!$B$5)*OR(Painel!$E$5="(Todos)",P7914=Painel!$E$5)),$J7914+ROW()/10000000,"")</f>
        <v/>
      </c>
      <c r="U7914" s="29" t="str">
        <f aca="false">IF(AND($S7914="VENCIDO",$K7914="KG",OR(Painel!$B$5="(Todos)",A7914=Painel!$B$5)*OR(Painel!$E$5="(Todos)",P7914=Painel!$E$5)),$J7914+ROW()/10000000,"")</f>
        <v/>
      </c>
    </row>
    <row r="7915" customFormat="false" ht="15" hidden="false" customHeight="false" outlineLevel="0" collapsed="false">
      <c r="A7915" s="29" t="s">
        <v>52</v>
      </c>
      <c r="B7915" s="29" t="s">
        <v>14685</v>
      </c>
      <c r="C7915" s="29" t="s">
        <v>247</v>
      </c>
      <c r="D7915" s="29" t="s">
        <v>1049</v>
      </c>
      <c r="E7915" s="29" t="n">
        <v>1</v>
      </c>
      <c r="F7915" s="29"/>
      <c r="G7915" s="29" t="s">
        <v>14686</v>
      </c>
      <c r="H7915" s="30" t="n">
        <v>800</v>
      </c>
      <c r="I7915" s="31" t="n">
        <v>46199</v>
      </c>
      <c r="J7915" s="30" t="n">
        <v>800</v>
      </c>
      <c r="K7915" s="29" t="s">
        <v>120</v>
      </c>
      <c r="L7915" s="29" t="s">
        <v>6446</v>
      </c>
      <c r="M7915" s="29"/>
      <c r="N7915" s="29" t="s">
        <v>122</v>
      </c>
      <c r="O7915" s="31" t="n">
        <v>46722</v>
      </c>
      <c r="P7915" s="29" t="s">
        <v>123</v>
      </c>
      <c r="Q7915" s="29" t="n">
        <f aca="false">IFERROR(VALUE(L7915),"")</f>
        <v>86</v>
      </c>
      <c r="R7915" s="29" t="n">
        <f aca="true">IF(O7915="","",O7915-TODAY())</f>
        <v>437</v>
      </c>
      <c r="S7915" s="29" t="str">
        <f aca="false">IF(C7915="&lt;&lt; vazio &gt;&gt;","VAZIA",IF(AND(O7915&lt;&gt;"",R7915&lt;0),"VENCIDO",IF(AND(O7915&lt;&gt;"",R7915&lt;=Parametros!$B$10),"PRÓX. VENCIMENTO",IF(F7915="Q","QUALIDADE",IF(F7915="S","BLOQUEADO",IF(F7915="R","RESTRITO/DEVOLUÇÃO",IF(OR(N7915="QUAR",N7915="QRES"),"QUARENTENA",IF(OR(B7915="DESCARTE",B7915="DEVOLUÇÃO"),"DESCARTE/DEVOLUÇÃO",IF(AND(D7915="",K7915&lt;&gt;""),"SEM LOTE",IF(AND(Q7915&lt;&gt;"",Q7915&gt;=Parametros!$B$11),"PARADO/SEM GIRO","OK"))))))))))</f>
        <v>OK</v>
      </c>
      <c r="T7915" s="29" t="str">
        <f aca="false">IF(AND($S7915="PARADO/SEM GIRO",$K7915="KG",OR(Painel!$B$5="(Todos)",A7915=Painel!$B$5)*OR(Painel!$E$5="(Todos)",P7915=Painel!$E$5)),$J7915+ROW()/10000000,"")</f>
        <v/>
      </c>
      <c r="U7915" s="29" t="str">
        <f aca="false">IF(AND($S7915="VENCIDO",$K7915="KG",OR(Painel!$B$5="(Todos)",A7915=Painel!$B$5)*OR(Painel!$E$5="(Todos)",P7915=Painel!$E$5)),$J7915+ROW()/10000000,"")</f>
        <v/>
      </c>
    </row>
    <row r="7916" customFormat="false" ht="15" hidden="false" customHeight="false" outlineLevel="0" collapsed="false">
      <c r="A7916" s="29" t="s">
        <v>52</v>
      </c>
      <c r="B7916" s="29" t="s">
        <v>14687</v>
      </c>
      <c r="C7916" s="29" t="s">
        <v>10297</v>
      </c>
      <c r="D7916" s="29" t="s">
        <v>10298</v>
      </c>
      <c r="E7916" s="29" t="n">
        <v>1</v>
      </c>
      <c r="F7916" s="29"/>
      <c r="G7916" s="29" t="s">
        <v>14688</v>
      </c>
      <c r="H7916" s="30" t="n">
        <v>800</v>
      </c>
      <c r="I7916" s="31" t="n">
        <v>46183</v>
      </c>
      <c r="J7916" s="30" t="n">
        <v>800</v>
      </c>
      <c r="K7916" s="29" t="s">
        <v>120</v>
      </c>
      <c r="L7916" s="29" t="s">
        <v>1096</v>
      </c>
      <c r="M7916" s="29"/>
      <c r="N7916" s="29" t="s">
        <v>122</v>
      </c>
      <c r="O7916" s="31" t="n">
        <v>46905</v>
      </c>
      <c r="P7916" s="29" t="s">
        <v>123</v>
      </c>
      <c r="Q7916" s="29" t="n">
        <f aca="false">IFERROR(VALUE(L7916),"")</f>
        <v>102</v>
      </c>
      <c r="R7916" s="29" t="n">
        <f aca="true">IF(O7916="","",O7916-TODAY())</f>
        <v>620</v>
      </c>
      <c r="S7916" s="29" t="str">
        <f aca="false">IF(C7916="&lt;&lt; vazio &gt;&gt;","VAZIA",IF(AND(O7916&lt;&gt;"",R7916&lt;0),"VENCIDO",IF(AND(O7916&lt;&gt;"",R7916&lt;=Parametros!$B$10),"PRÓX. VENCIMENTO",IF(F7916="Q","QUALIDADE",IF(F7916="S","BLOQUEADO",IF(F7916="R","RESTRITO/DEVOLUÇÃO",IF(OR(N7916="QUAR",N7916="QRES"),"QUARENTENA",IF(OR(B7916="DESCARTE",B7916="DEVOLUÇÃO"),"DESCARTE/DEVOLUÇÃO",IF(AND(D7916="",K7916&lt;&gt;""),"SEM LOTE",IF(AND(Q7916&lt;&gt;"",Q7916&gt;=Parametros!$B$11),"PARADO/SEM GIRO","OK"))))))))))</f>
        <v>PARADO/SEM GIRO</v>
      </c>
      <c r="T7916" s="29" t="n">
        <f aca="false">IF(AND($S7916="PARADO/SEM GIRO",$K7916="KG",OR(Painel!$B$5="(Todos)",A7916=Painel!$B$5)*OR(Painel!$E$5="(Todos)",P7916=Painel!$E$5)),$J7916+ROW()/10000000,"")</f>
        <v>800.0007916</v>
      </c>
      <c r="U7916" s="29" t="str">
        <f aca="false">IF(AND($S7916="VENCIDO",$K7916="KG",OR(Painel!$B$5="(Todos)",A7916=Painel!$B$5)*OR(Painel!$E$5="(Todos)",P7916=Painel!$E$5)),$J7916+ROW()/10000000,"")</f>
        <v/>
      </c>
    </row>
    <row r="7917" customFormat="false" ht="15" hidden="false" customHeight="false" outlineLevel="0" collapsed="false">
      <c r="A7917" s="29" t="s">
        <v>52</v>
      </c>
      <c r="B7917" s="29" t="s">
        <v>14689</v>
      </c>
      <c r="C7917" s="29" t="s">
        <v>115</v>
      </c>
      <c r="D7917" s="29"/>
      <c r="E7917" s="29" t="n">
        <v>0</v>
      </c>
      <c r="F7917" s="29"/>
      <c r="G7917" s="29"/>
      <c r="H7917" s="30" t="n">
        <v>0</v>
      </c>
      <c r="I7917" s="29"/>
      <c r="J7917" s="30" t="n">
        <v>0</v>
      </c>
      <c r="K7917" s="29"/>
      <c r="L7917" s="29" t="s">
        <v>116</v>
      </c>
      <c r="M7917" s="29"/>
      <c r="N7917" s="29"/>
      <c r="O7917" s="29"/>
      <c r="P7917" s="29"/>
      <c r="Q7917" s="29" t="n">
        <f aca="false">IFERROR(VALUE(L7917),"")</f>
        <v>0</v>
      </c>
      <c r="R7917" s="29" t="str">
        <f aca="true">IF(O7917="","",O7917-TODAY())</f>
        <v/>
      </c>
      <c r="S7917" s="29" t="str">
        <f aca="false">IF(C7917="&lt;&lt; vazio &gt;&gt;","VAZIA",IF(AND(O7917&lt;&gt;"",R7917&lt;0),"VENCIDO",IF(AND(O7917&lt;&gt;"",R7917&lt;=Parametros!$B$10),"PRÓX. VENCIMENTO",IF(F7917="Q","QUALIDADE",IF(F7917="S","BLOQUEADO",IF(F7917="R","RESTRITO/DEVOLUÇÃO",IF(OR(N7917="QUAR",N7917="QRES"),"QUARENTENA",IF(OR(B7917="DESCARTE",B7917="DEVOLUÇÃO"),"DESCARTE/DEVOLUÇÃO",IF(AND(D7917="",K7917&lt;&gt;""),"SEM LOTE",IF(AND(Q7917&lt;&gt;"",Q7917&gt;=Parametros!$B$11),"PARADO/SEM GIRO","OK"))))))))))</f>
        <v>VAZIA</v>
      </c>
      <c r="T7917" s="29" t="str">
        <f aca="false">IF(AND($S7917="PARADO/SEM GIRO",$K7917="KG",OR(Painel!$B$5="(Todos)",A7917=Painel!$B$5)*OR(Painel!$E$5="(Todos)",P7917=Painel!$E$5)),$J7917+ROW()/10000000,"")</f>
        <v/>
      </c>
      <c r="U7917" s="29" t="str">
        <f aca="false">IF(AND($S7917="VENCIDO",$K7917="KG",OR(Painel!$B$5="(Todos)",A7917=Painel!$B$5)*OR(Painel!$E$5="(Todos)",P7917=Painel!$E$5)),$J7917+ROW()/10000000,"")</f>
        <v/>
      </c>
    </row>
    <row r="7918" customFormat="false" ht="15" hidden="false" customHeight="false" outlineLevel="0" collapsed="false">
      <c r="A7918" s="29" t="s">
        <v>52</v>
      </c>
      <c r="B7918" s="29" t="s">
        <v>14690</v>
      </c>
      <c r="C7918" s="29" t="s">
        <v>1602</v>
      </c>
      <c r="D7918" s="29" t="s">
        <v>3201</v>
      </c>
      <c r="E7918" s="29" t="n">
        <v>1</v>
      </c>
      <c r="F7918" s="29"/>
      <c r="G7918" s="29" t="s">
        <v>14691</v>
      </c>
      <c r="H7918" s="30" t="n">
        <v>1000</v>
      </c>
      <c r="I7918" s="31" t="n">
        <v>46246</v>
      </c>
      <c r="J7918" s="30" t="n">
        <v>1000</v>
      </c>
      <c r="K7918" s="29" t="s">
        <v>120</v>
      </c>
      <c r="L7918" s="29" t="s">
        <v>2104</v>
      </c>
      <c r="M7918" s="29"/>
      <c r="N7918" s="29" t="s">
        <v>122</v>
      </c>
      <c r="O7918" s="31" t="n">
        <v>46756</v>
      </c>
      <c r="P7918" s="29" t="s">
        <v>123</v>
      </c>
      <c r="Q7918" s="29" t="n">
        <f aca="false">IFERROR(VALUE(L7918),"")</f>
        <v>39</v>
      </c>
      <c r="R7918" s="29" t="n">
        <f aca="true">IF(O7918="","",O7918-TODAY())</f>
        <v>471</v>
      </c>
      <c r="S7918" s="29" t="str">
        <f aca="false">IF(C7918="&lt;&lt; vazio &gt;&gt;","VAZIA",IF(AND(O7918&lt;&gt;"",R7918&lt;0),"VENCIDO",IF(AND(O7918&lt;&gt;"",R7918&lt;=Parametros!$B$10),"PRÓX. VENCIMENTO",IF(F7918="Q","QUALIDADE",IF(F7918="S","BLOQUEADO",IF(F7918="R","RESTRITO/DEVOLUÇÃO",IF(OR(N7918="QUAR",N7918="QRES"),"QUARENTENA",IF(OR(B7918="DESCARTE",B7918="DEVOLUÇÃO"),"DESCARTE/DEVOLUÇÃO",IF(AND(D7918="",K7918&lt;&gt;""),"SEM LOTE",IF(AND(Q7918&lt;&gt;"",Q7918&gt;=Parametros!$B$11),"PARADO/SEM GIRO","OK"))))))))))</f>
        <v>OK</v>
      </c>
      <c r="T7918" s="29" t="str">
        <f aca="false">IF(AND($S7918="PARADO/SEM GIRO",$K7918="KG",OR(Painel!$B$5="(Todos)",A7918=Painel!$B$5)*OR(Painel!$E$5="(Todos)",P7918=Painel!$E$5)),$J7918+ROW()/10000000,"")</f>
        <v/>
      </c>
      <c r="U7918" s="29" t="str">
        <f aca="false">IF(AND($S7918="VENCIDO",$K7918="KG",OR(Painel!$B$5="(Todos)",A7918=Painel!$B$5)*OR(Painel!$E$5="(Todos)",P7918=Painel!$E$5)),$J7918+ROW()/10000000,"")</f>
        <v/>
      </c>
    </row>
    <row r="7919" customFormat="false" ht="15" hidden="false" customHeight="false" outlineLevel="0" collapsed="false">
      <c r="A7919" s="29" t="s">
        <v>52</v>
      </c>
      <c r="B7919" s="29" t="s">
        <v>14692</v>
      </c>
      <c r="C7919" s="29" t="s">
        <v>313</v>
      </c>
      <c r="D7919" s="29" t="s">
        <v>457</v>
      </c>
      <c r="E7919" s="29" t="n">
        <v>1</v>
      </c>
      <c r="F7919" s="29"/>
      <c r="G7919" s="29" t="s">
        <v>14693</v>
      </c>
      <c r="H7919" s="30" t="n">
        <v>999.9</v>
      </c>
      <c r="I7919" s="31" t="n">
        <v>46217</v>
      </c>
      <c r="J7919" s="30" t="n">
        <v>999.9</v>
      </c>
      <c r="K7919" s="29" t="s">
        <v>120</v>
      </c>
      <c r="L7919" s="29" t="s">
        <v>2586</v>
      </c>
      <c r="M7919" s="29"/>
      <c r="N7919" s="29" t="s">
        <v>122</v>
      </c>
      <c r="O7919" s="31" t="n">
        <v>46761</v>
      </c>
      <c r="P7919" s="29" t="s">
        <v>123</v>
      </c>
      <c r="Q7919" s="29" t="n">
        <f aca="false">IFERROR(VALUE(L7919),"")</f>
        <v>68</v>
      </c>
      <c r="R7919" s="29" t="n">
        <f aca="true">IF(O7919="","",O7919-TODAY())</f>
        <v>476</v>
      </c>
      <c r="S7919" s="29" t="str">
        <f aca="false">IF(C7919="&lt;&lt; vazio &gt;&gt;","VAZIA",IF(AND(O7919&lt;&gt;"",R7919&lt;0),"VENCIDO",IF(AND(O7919&lt;&gt;"",R7919&lt;=Parametros!$B$10),"PRÓX. VENCIMENTO",IF(F7919="Q","QUALIDADE",IF(F7919="S","BLOQUEADO",IF(F7919="R","RESTRITO/DEVOLUÇÃO",IF(OR(N7919="QUAR",N7919="QRES"),"QUARENTENA",IF(OR(B7919="DESCARTE",B7919="DEVOLUÇÃO"),"DESCARTE/DEVOLUÇÃO",IF(AND(D7919="",K7919&lt;&gt;""),"SEM LOTE",IF(AND(Q7919&lt;&gt;"",Q7919&gt;=Parametros!$B$11),"PARADO/SEM GIRO","OK"))))))))))</f>
        <v>OK</v>
      </c>
      <c r="T7919" s="29" t="str">
        <f aca="false">IF(AND($S7919="PARADO/SEM GIRO",$K7919="KG",OR(Painel!$B$5="(Todos)",A7919=Painel!$B$5)*OR(Painel!$E$5="(Todos)",P7919=Painel!$E$5)),$J7919+ROW()/10000000,"")</f>
        <v/>
      </c>
      <c r="U7919" s="29" t="str">
        <f aca="false">IF(AND($S7919="VENCIDO",$K7919="KG",OR(Painel!$B$5="(Todos)",A7919=Painel!$B$5)*OR(Painel!$E$5="(Todos)",P7919=Painel!$E$5)),$J7919+ROW()/10000000,"")</f>
        <v/>
      </c>
    </row>
    <row r="7920" customFormat="false" ht="15" hidden="false" customHeight="false" outlineLevel="0" collapsed="false">
      <c r="A7920" s="29" t="s">
        <v>52</v>
      </c>
      <c r="B7920" s="29" t="s">
        <v>14694</v>
      </c>
      <c r="C7920" s="29" t="s">
        <v>115</v>
      </c>
      <c r="D7920" s="29"/>
      <c r="E7920" s="29" t="n">
        <v>0</v>
      </c>
      <c r="F7920" s="29"/>
      <c r="G7920" s="29"/>
      <c r="H7920" s="30" t="n">
        <v>0</v>
      </c>
      <c r="I7920" s="29"/>
      <c r="J7920" s="30" t="n">
        <v>0</v>
      </c>
      <c r="K7920" s="29"/>
      <c r="L7920" s="29" t="s">
        <v>116</v>
      </c>
      <c r="M7920" s="29"/>
      <c r="N7920" s="29"/>
      <c r="O7920" s="29"/>
      <c r="P7920" s="29"/>
      <c r="Q7920" s="29" t="n">
        <f aca="false">IFERROR(VALUE(L7920),"")</f>
        <v>0</v>
      </c>
      <c r="R7920" s="29" t="str">
        <f aca="true">IF(O7920="","",O7920-TODAY())</f>
        <v/>
      </c>
      <c r="S7920" s="29" t="str">
        <f aca="false">IF(C7920="&lt;&lt; vazio &gt;&gt;","VAZIA",IF(AND(O7920&lt;&gt;"",R7920&lt;0),"VENCIDO",IF(AND(O7920&lt;&gt;"",R7920&lt;=Parametros!$B$10),"PRÓX. VENCIMENTO",IF(F7920="Q","QUALIDADE",IF(F7920="S","BLOQUEADO",IF(F7920="R","RESTRITO/DEVOLUÇÃO",IF(OR(N7920="QUAR",N7920="QRES"),"QUARENTENA",IF(OR(B7920="DESCARTE",B7920="DEVOLUÇÃO"),"DESCARTE/DEVOLUÇÃO",IF(AND(D7920="",K7920&lt;&gt;""),"SEM LOTE",IF(AND(Q7920&lt;&gt;"",Q7920&gt;=Parametros!$B$11),"PARADO/SEM GIRO","OK"))))))))))</f>
        <v>VAZIA</v>
      </c>
      <c r="T7920" s="29" t="str">
        <f aca="false">IF(AND($S7920="PARADO/SEM GIRO",$K7920="KG",OR(Painel!$B$5="(Todos)",A7920=Painel!$B$5)*OR(Painel!$E$5="(Todos)",P7920=Painel!$E$5)),$J7920+ROW()/10000000,"")</f>
        <v/>
      </c>
      <c r="U7920" s="29" t="str">
        <f aca="false">IF(AND($S7920="VENCIDO",$K7920="KG",OR(Painel!$B$5="(Todos)",A7920=Painel!$B$5)*OR(Painel!$E$5="(Todos)",P7920=Painel!$E$5)),$J7920+ROW()/10000000,"")</f>
        <v/>
      </c>
    </row>
    <row r="7921" customFormat="false" ht="15" hidden="false" customHeight="false" outlineLevel="0" collapsed="false">
      <c r="A7921" s="29" t="s">
        <v>52</v>
      </c>
      <c r="B7921" s="29" t="s">
        <v>14695</v>
      </c>
      <c r="C7921" s="29" t="s">
        <v>115</v>
      </c>
      <c r="D7921" s="29"/>
      <c r="E7921" s="29" t="n">
        <v>0</v>
      </c>
      <c r="F7921" s="29"/>
      <c r="G7921" s="29"/>
      <c r="H7921" s="30" t="n">
        <v>0</v>
      </c>
      <c r="I7921" s="29"/>
      <c r="J7921" s="30" t="n">
        <v>0</v>
      </c>
      <c r="K7921" s="29"/>
      <c r="L7921" s="29" t="s">
        <v>116</v>
      </c>
      <c r="M7921" s="29"/>
      <c r="N7921" s="29"/>
      <c r="O7921" s="29"/>
      <c r="P7921" s="29"/>
      <c r="Q7921" s="29" t="n">
        <f aca="false">IFERROR(VALUE(L7921),"")</f>
        <v>0</v>
      </c>
      <c r="R7921" s="29" t="str">
        <f aca="true">IF(O7921="","",O7921-TODAY())</f>
        <v/>
      </c>
      <c r="S7921" s="29" t="str">
        <f aca="false">IF(C7921="&lt;&lt; vazio &gt;&gt;","VAZIA",IF(AND(O7921&lt;&gt;"",R7921&lt;0),"VENCIDO",IF(AND(O7921&lt;&gt;"",R7921&lt;=Parametros!$B$10),"PRÓX. VENCIMENTO",IF(F7921="Q","QUALIDADE",IF(F7921="S","BLOQUEADO",IF(F7921="R","RESTRITO/DEVOLUÇÃO",IF(OR(N7921="QUAR",N7921="QRES"),"QUARENTENA",IF(OR(B7921="DESCARTE",B7921="DEVOLUÇÃO"),"DESCARTE/DEVOLUÇÃO",IF(AND(D7921="",K7921&lt;&gt;""),"SEM LOTE",IF(AND(Q7921&lt;&gt;"",Q7921&gt;=Parametros!$B$11),"PARADO/SEM GIRO","OK"))))))))))</f>
        <v>VAZIA</v>
      </c>
      <c r="T7921" s="29" t="str">
        <f aca="false">IF(AND($S7921="PARADO/SEM GIRO",$K7921="KG",OR(Painel!$B$5="(Todos)",A7921=Painel!$B$5)*OR(Painel!$E$5="(Todos)",P7921=Painel!$E$5)),$J7921+ROW()/10000000,"")</f>
        <v/>
      </c>
      <c r="U7921" s="29" t="str">
        <f aca="false">IF(AND($S7921="VENCIDO",$K7921="KG",OR(Painel!$B$5="(Todos)",A7921=Painel!$B$5)*OR(Painel!$E$5="(Todos)",P7921=Painel!$E$5)),$J7921+ROW()/10000000,"")</f>
        <v/>
      </c>
    </row>
    <row r="7922" customFormat="false" ht="15" hidden="false" customHeight="false" outlineLevel="0" collapsed="false">
      <c r="A7922" s="29" t="s">
        <v>52</v>
      </c>
      <c r="B7922" s="29" t="s">
        <v>14696</v>
      </c>
      <c r="C7922" s="29" t="s">
        <v>115</v>
      </c>
      <c r="D7922" s="29"/>
      <c r="E7922" s="29" t="n">
        <v>0</v>
      </c>
      <c r="F7922" s="29"/>
      <c r="G7922" s="29"/>
      <c r="H7922" s="30" t="n">
        <v>0</v>
      </c>
      <c r="I7922" s="29"/>
      <c r="J7922" s="30" t="n">
        <v>0</v>
      </c>
      <c r="K7922" s="29"/>
      <c r="L7922" s="29" t="s">
        <v>116</v>
      </c>
      <c r="M7922" s="29"/>
      <c r="N7922" s="29"/>
      <c r="O7922" s="29"/>
      <c r="P7922" s="29"/>
      <c r="Q7922" s="29" t="n">
        <f aca="false">IFERROR(VALUE(L7922),"")</f>
        <v>0</v>
      </c>
      <c r="R7922" s="29" t="str">
        <f aca="true">IF(O7922="","",O7922-TODAY())</f>
        <v/>
      </c>
      <c r="S7922" s="29" t="str">
        <f aca="false">IF(C7922="&lt;&lt; vazio &gt;&gt;","VAZIA",IF(AND(O7922&lt;&gt;"",R7922&lt;0),"VENCIDO",IF(AND(O7922&lt;&gt;"",R7922&lt;=Parametros!$B$10),"PRÓX. VENCIMENTO",IF(F7922="Q","QUALIDADE",IF(F7922="S","BLOQUEADO",IF(F7922="R","RESTRITO/DEVOLUÇÃO",IF(OR(N7922="QUAR",N7922="QRES"),"QUARENTENA",IF(OR(B7922="DESCARTE",B7922="DEVOLUÇÃO"),"DESCARTE/DEVOLUÇÃO",IF(AND(D7922="",K7922&lt;&gt;""),"SEM LOTE",IF(AND(Q7922&lt;&gt;"",Q7922&gt;=Parametros!$B$11),"PARADO/SEM GIRO","OK"))))))))))</f>
        <v>VAZIA</v>
      </c>
      <c r="T7922" s="29" t="str">
        <f aca="false">IF(AND($S7922="PARADO/SEM GIRO",$K7922="KG",OR(Painel!$B$5="(Todos)",A7922=Painel!$B$5)*OR(Painel!$E$5="(Todos)",P7922=Painel!$E$5)),$J7922+ROW()/10000000,"")</f>
        <v/>
      </c>
      <c r="U7922" s="29" t="str">
        <f aca="false">IF(AND($S7922="VENCIDO",$K7922="KG",OR(Painel!$B$5="(Todos)",A7922=Painel!$B$5)*OR(Painel!$E$5="(Todos)",P7922=Painel!$E$5)),$J7922+ROW()/10000000,"")</f>
        <v/>
      </c>
    </row>
    <row r="7923" customFormat="false" ht="15" hidden="false" customHeight="false" outlineLevel="0" collapsed="false">
      <c r="A7923" s="29" t="s">
        <v>52</v>
      </c>
      <c r="B7923" s="29" t="s">
        <v>14697</v>
      </c>
      <c r="C7923" s="29" t="s">
        <v>115</v>
      </c>
      <c r="D7923" s="29"/>
      <c r="E7923" s="29" t="n">
        <v>0</v>
      </c>
      <c r="F7923" s="29"/>
      <c r="G7923" s="29"/>
      <c r="H7923" s="30" t="n">
        <v>0</v>
      </c>
      <c r="I7923" s="29"/>
      <c r="J7923" s="30" t="n">
        <v>0</v>
      </c>
      <c r="K7923" s="29"/>
      <c r="L7923" s="29" t="s">
        <v>116</v>
      </c>
      <c r="M7923" s="29"/>
      <c r="N7923" s="29"/>
      <c r="O7923" s="29"/>
      <c r="P7923" s="29"/>
      <c r="Q7923" s="29" t="n">
        <f aca="false">IFERROR(VALUE(L7923),"")</f>
        <v>0</v>
      </c>
      <c r="R7923" s="29" t="str">
        <f aca="true">IF(O7923="","",O7923-TODAY())</f>
        <v/>
      </c>
      <c r="S7923" s="29" t="str">
        <f aca="false">IF(C7923="&lt;&lt; vazio &gt;&gt;","VAZIA",IF(AND(O7923&lt;&gt;"",R7923&lt;0),"VENCIDO",IF(AND(O7923&lt;&gt;"",R7923&lt;=Parametros!$B$10),"PRÓX. VENCIMENTO",IF(F7923="Q","QUALIDADE",IF(F7923="S","BLOQUEADO",IF(F7923="R","RESTRITO/DEVOLUÇÃO",IF(OR(N7923="QUAR",N7923="QRES"),"QUARENTENA",IF(OR(B7923="DESCARTE",B7923="DEVOLUÇÃO"),"DESCARTE/DEVOLUÇÃO",IF(AND(D7923="",K7923&lt;&gt;""),"SEM LOTE",IF(AND(Q7923&lt;&gt;"",Q7923&gt;=Parametros!$B$11),"PARADO/SEM GIRO","OK"))))))))))</f>
        <v>VAZIA</v>
      </c>
      <c r="T7923" s="29" t="str">
        <f aca="false">IF(AND($S7923="PARADO/SEM GIRO",$K7923="KG",OR(Painel!$B$5="(Todos)",A7923=Painel!$B$5)*OR(Painel!$E$5="(Todos)",P7923=Painel!$E$5)),$J7923+ROW()/10000000,"")</f>
        <v/>
      </c>
      <c r="U7923" s="29" t="str">
        <f aca="false">IF(AND($S7923="VENCIDO",$K7923="KG",OR(Painel!$B$5="(Todos)",A7923=Painel!$B$5)*OR(Painel!$E$5="(Todos)",P7923=Painel!$E$5)),$J7923+ROW()/10000000,"")</f>
        <v/>
      </c>
    </row>
    <row r="7924" customFormat="false" ht="15" hidden="false" customHeight="false" outlineLevel="0" collapsed="false">
      <c r="A7924" s="29" t="s">
        <v>52</v>
      </c>
      <c r="B7924" s="29" t="s">
        <v>14698</v>
      </c>
      <c r="C7924" s="29" t="s">
        <v>1381</v>
      </c>
      <c r="D7924" s="29" t="s">
        <v>2392</v>
      </c>
      <c r="E7924" s="29" t="n">
        <v>1</v>
      </c>
      <c r="F7924" s="29"/>
      <c r="G7924" s="29" t="s">
        <v>14699</v>
      </c>
      <c r="H7924" s="30" t="n">
        <v>800</v>
      </c>
      <c r="I7924" s="31" t="n">
        <v>46240</v>
      </c>
      <c r="J7924" s="30" t="n">
        <v>800</v>
      </c>
      <c r="K7924" s="29" t="s">
        <v>120</v>
      </c>
      <c r="L7924" s="29" t="s">
        <v>1330</v>
      </c>
      <c r="M7924" s="29"/>
      <c r="N7924" s="29" t="s">
        <v>122</v>
      </c>
      <c r="O7924" s="31" t="n">
        <v>46589</v>
      </c>
      <c r="P7924" s="29" t="s">
        <v>123</v>
      </c>
      <c r="Q7924" s="29" t="n">
        <f aca="false">IFERROR(VALUE(L7924),"")</f>
        <v>45</v>
      </c>
      <c r="R7924" s="29" t="n">
        <f aca="true">IF(O7924="","",O7924-TODAY())</f>
        <v>304</v>
      </c>
      <c r="S7924" s="29" t="str">
        <f aca="false">IF(C7924="&lt;&lt; vazio &gt;&gt;","VAZIA",IF(AND(O7924&lt;&gt;"",R7924&lt;0),"VENCIDO",IF(AND(O7924&lt;&gt;"",R7924&lt;=Parametros!$B$10),"PRÓX. VENCIMENTO",IF(F7924="Q","QUALIDADE",IF(F7924="S","BLOQUEADO",IF(F7924="R","RESTRITO/DEVOLUÇÃO",IF(OR(N7924="QUAR",N7924="QRES"),"QUARENTENA",IF(OR(B7924="DESCARTE",B7924="DEVOLUÇÃO"),"DESCARTE/DEVOLUÇÃO",IF(AND(D7924="",K7924&lt;&gt;""),"SEM LOTE",IF(AND(Q7924&lt;&gt;"",Q7924&gt;=Parametros!$B$11),"PARADO/SEM GIRO","OK"))))))))))</f>
        <v>OK</v>
      </c>
      <c r="T7924" s="29" t="str">
        <f aca="false">IF(AND($S7924="PARADO/SEM GIRO",$K7924="KG",OR(Painel!$B$5="(Todos)",A7924=Painel!$B$5)*OR(Painel!$E$5="(Todos)",P7924=Painel!$E$5)),$J7924+ROW()/10000000,"")</f>
        <v/>
      </c>
      <c r="U7924" s="29" t="str">
        <f aca="false">IF(AND($S7924="VENCIDO",$K7924="KG",OR(Painel!$B$5="(Todos)",A7924=Painel!$B$5)*OR(Painel!$E$5="(Todos)",P7924=Painel!$E$5)),$J7924+ROW()/10000000,"")</f>
        <v/>
      </c>
    </row>
    <row r="7925" customFormat="false" ht="15" hidden="false" customHeight="false" outlineLevel="0" collapsed="false">
      <c r="A7925" s="29" t="s">
        <v>52</v>
      </c>
      <c r="B7925" s="29" t="s">
        <v>14700</v>
      </c>
      <c r="C7925" s="29" t="s">
        <v>115</v>
      </c>
      <c r="D7925" s="29"/>
      <c r="E7925" s="29" t="n">
        <v>0</v>
      </c>
      <c r="F7925" s="29"/>
      <c r="G7925" s="29"/>
      <c r="H7925" s="30" t="n">
        <v>0</v>
      </c>
      <c r="I7925" s="29"/>
      <c r="J7925" s="30" t="n">
        <v>0</v>
      </c>
      <c r="K7925" s="29"/>
      <c r="L7925" s="29" t="s">
        <v>116</v>
      </c>
      <c r="M7925" s="29"/>
      <c r="N7925" s="29"/>
      <c r="O7925" s="29"/>
      <c r="P7925" s="29"/>
      <c r="Q7925" s="29" t="n">
        <f aca="false">IFERROR(VALUE(L7925),"")</f>
        <v>0</v>
      </c>
      <c r="R7925" s="29" t="str">
        <f aca="true">IF(O7925="","",O7925-TODAY())</f>
        <v/>
      </c>
      <c r="S7925" s="29" t="str">
        <f aca="false">IF(C7925="&lt;&lt; vazio &gt;&gt;","VAZIA",IF(AND(O7925&lt;&gt;"",R7925&lt;0),"VENCIDO",IF(AND(O7925&lt;&gt;"",R7925&lt;=Parametros!$B$10),"PRÓX. VENCIMENTO",IF(F7925="Q","QUALIDADE",IF(F7925="S","BLOQUEADO",IF(F7925="R","RESTRITO/DEVOLUÇÃO",IF(OR(N7925="QUAR",N7925="QRES"),"QUARENTENA",IF(OR(B7925="DESCARTE",B7925="DEVOLUÇÃO"),"DESCARTE/DEVOLUÇÃO",IF(AND(D7925="",K7925&lt;&gt;""),"SEM LOTE",IF(AND(Q7925&lt;&gt;"",Q7925&gt;=Parametros!$B$11),"PARADO/SEM GIRO","OK"))))))))))</f>
        <v>VAZIA</v>
      </c>
      <c r="T7925" s="29" t="str">
        <f aca="false">IF(AND($S7925="PARADO/SEM GIRO",$K7925="KG",OR(Painel!$B$5="(Todos)",A7925=Painel!$B$5)*OR(Painel!$E$5="(Todos)",P7925=Painel!$E$5)),$J7925+ROW()/10000000,"")</f>
        <v/>
      </c>
      <c r="U7925" s="29" t="str">
        <f aca="false">IF(AND($S7925="VENCIDO",$K7925="KG",OR(Painel!$B$5="(Todos)",A7925=Painel!$B$5)*OR(Painel!$E$5="(Todos)",P7925=Painel!$E$5)),$J7925+ROW()/10000000,"")</f>
        <v/>
      </c>
    </row>
    <row r="7926" customFormat="false" ht="15" hidden="false" customHeight="false" outlineLevel="0" collapsed="false">
      <c r="A7926" s="29" t="s">
        <v>52</v>
      </c>
      <c r="B7926" s="29" t="s">
        <v>14701</v>
      </c>
      <c r="C7926" s="29" t="s">
        <v>163</v>
      </c>
      <c r="D7926" s="29" t="s">
        <v>11810</v>
      </c>
      <c r="E7926" s="29" t="n">
        <v>1</v>
      </c>
      <c r="F7926" s="29"/>
      <c r="G7926" s="29" t="s">
        <v>14702</v>
      </c>
      <c r="H7926" s="30" t="n">
        <v>1102.5</v>
      </c>
      <c r="I7926" s="31" t="n">
        <v>46218</v>
      </c>
      <c r="J7926" s="30" t="n">
        <v>1102.5</v>
      </c>
      <c r="K7926" s="29" t="s">
        <v>120</v>
      </c>
      <c r="L7926" s="29" t="s">
        <v>1605</v>
      </c>
      <c r="M7926" s="29"/>
      <c r="N7926" s="29" t="s">
        <v>122</v>
      </c>
      <c r="O7926" s="31" t="n">
        <v>46760</v>
      </c>
      <c r="P7926" s="29" t="s">
        <v>123</v>
      </c>
      <c r="Q7926" s="29" t="n">
        <f aca="false">IFERROR(VALUE(L7926),"")</f>
        <v>67</v>
      </c>
      <c r="R7926" s="29" t="n">
        <f aca="true">IF(O7926="","",O7926-TODAY())</f>
        <v>475</v>
      </c>
      <c r="S7926" s="29" t="str">
        <f aca="false">IF(C7926="&lt;&lt; vazio &gt;&gt;","VAZIA",IF(AND(O7926&lt;&gt;"",R7926&lt;0),"VENCIDO",IF(AND(O7926&lt;&gt;"",R7926&lt;=Parametros!$B$10),"PRÓX. VENCIMENTO",IF(F7926="Q","QUALIDADE",IF(F7926="S","BLOQUEADO",IF(F7926="R","RESTRITO/DEVOLUÇÃO",IF(OR(N7926="QUAR",N7926="QRES"),"QUARENTENA",IF(OR(B7926="DESCARTE",B7926="DEVOLUÇÃO"),"DESCARTE/DEVOLUÇÃO",IF(AND(D7926="",K7926&lt;&gt;""),"SEM LOTE",IF(AND(Q7926&lt;&gt;"",Q7926&gt;=Parametros!$B$11),"PARADO/SEM GIRO","OK"))))))))))</f>
        <v>OK</v>
      </c>
      <c r="T7926" s="29" t="str">
        <f aca="false">IF(AND($S7926="PARADO/SEM GIRO",$K7926="KG",OR(Painel!$B$5="(Todos)",A7926=Painel!$B$5)*OR(Painel!$E$5="(Todos)",P7926=Painel!$E$5)),$J7926+ROW()/10000000,"")</f>
        <v/>
      </c>
      <c r="U7926" s="29" t="str">
        <f aca="false">IF(AND($S7926="VENCIDO",$K7926="KG",OR(Painel!$B$5="(Todos)",A7926=Painel!$B$5)*OR(Painel!$E$5="(Todos)",P7926=Painel!$E$5)),$J7926+ROW()/10000000,"")</f>
        <v/>
      </c>
    </row>
    <row r="7927" customFormat="false" ht="15" hidden="false" customHeight="false" outlineLevel="0" collapsed="false">
      <c r="A7927" s="29" t="s">
        <v>52</v>
      </c>
      <c r="B7927" s="29" t="s">
        <v>14703</v>
      </c>
      <c r="C7927" s="29" t="s">
        <v>198</v>
      </c>
      <c r="D7927" s="29" t="s">
        <v>3757</v>
      </c>
      <c r="E7927" s="29" t="n">
        <v>1</v>
      </c>
      <c r="F7927" s="29" t="s">
        <v>137</v>
      </c>
      <c r="G7927" s="29" t="s">
        <v>14704</v>
      </c>
      <c r="H7927" s="30" t="n">
        <v>545.4</v>
      </c>
      <c r="I7927" s="31" t="n">
        <v>46191</v>
      </c>
      <c r="J7927" s="30" t="n">
        <v>545.4</v>
      </c>
      <c r="K7927" s="29" t="s">
        <v>120</v>
      </c>
      <c r="L7927" s="29" t="s">
        <v>3759</v>
      </c>
      <c r="M7927" s="29"/>
      <c r="N7927" s="29" t="s">
        <v>122</v>
      </c>
      <c r="O7927" s="31" t="n">
        <v>46597</v>
      </c>
      <c r="P7927" s="29" t="s">
        <v>123</v>
      </c>
      <c r="Q7927" s="29" t="n">
        <f aca="false">IFERROR(VALUE(L7927),"")</f>
        <v>94</v>
      </c>
      <c r="R7927" s="29" t="n">
        <f aca="true">IF(O7927="","",O7927-TODAY())</f>
        <v>312</v>
      </c>
      <c r="S7927" s="29" t="str">
        <f aca="false">IF(C7927="&lt;&lt; vazio &gt;&gt;","VAZIA",IF(AND(O7927&lt;&gt;"",R7927&lt;0),"VENCIDO",IF(AND(O7927&lt;&gt;"",R7927&lt;=Parametros!$B$10),"PRÓX. VENCIMENTO",IF(F7927="Q","QUALIDADE",IF(F7927="S","BLOQUEADO",IF(F7927="R","RESTRITO/DEVOLUÇÃO",IF(OR(N7927="QUAR",N7927="QRES"),"QUARENTENA",IF(OR(B7927="DESCARTE",B7927="DEVOLUÇÃO"),"DESCARTE/DEVOLUÇÃO",IF(AND(D7927="",K7927&lt;&gt;""),"SEM LOTE",IF(AND(Q7927&lt;&gt;"",Q7927&gt;=Parametros!$B$11),"PARADO/SEM GIRO","OK"))))))))))</f>
        <v>BLOQUEADO</v>
      </c>
      <c r="T7927" s="29" t="str">
        <f aca="false">IF(AND($S7927="PARADO/SEM GIRO",$K7927="KG",OR(Painel!$B$5="(Todos)",A7927=Painel!$B$5)*OR(Painel!$E$5="(Todos)",P7927=Painel!$E$5)),$J7927+ROW()/10000000,"")</f>
        <v/>
      </c>
      <c r="U7927" s="29" t="str">
        <f aca="false">IF(AND($S7927="VENCIDO",$K7927="KG",OR(Painel!$B$5="(Todos)",A7927=Painel!$B$5)*OR(Painel!$E$5="(Todos)",P7927=Painel!$E$5)),$J7927+ROW()/10000000,"")</f>
        <v/>
      </c>
    </row>
    <row r="7928" customFormat="false" ht="15" hidden="false" customHeight="false" outlineLevel="0" collapsed="false">
      <c r="A7928" s="29" t="s">
        <v>52</v>
      </c>
      <c r="B7928" s="29" t="s">
        <v>14705</v>
      </c>
      <c r="C7928" s="29" t="s">
        <v>315</v>
      </c>
      <c r="D7928" s="29" t="s">
        <v>439</v>
      </c>
      <c r="E7928" s="29" t="n">
        <v>1</v>
      </c>
      <c r="F7928" s="29"/>
      <c r="G7928" s="29" t="s">
        <v>14706</v>
      </c>
      <c r="H7928" s="30" t="n">
        <v>727.2</v>
      </c>
      <c r="I7928" s="31" t="n">
        <v>46240</v>
      </c>
      <c r="J7928" s="30" t="n">
        <v>727.2</v>
      </c>
      <c r="K7928" s="29" t="s">
        <v>120</v>
      </c>
      <c r="L7928" s="29" t="s">
        <v>1330</v>
      </c>
      <c r="M7928" s="29"/>
      <c r="N7928" s="29" t="s">
        <v>122</v>
      </c>
      <c r="O7928" s="31" t="n">
        <v>46785</v>
      </c>
      <c r="P7928" s="29" t="s">
        <v>123</v>
      </c>
      <c r="Q7928" s="29" t="n">
        <f aca="false">IFERROR(VALUE(L7928),"")</f>
        <v>45</v>
      </c>
      <c r="R7928" s="29" t="n">
        <f aca="true">IF(O7928="","",O7928-TODAY())</f>
        <v>500</v>
      </c>
      <c r="S7928" s="29" t="str">
        <f aca="false">IF(C7928="&lt;&lt; vazio &gt;&gt;","VAZIA",IF(AND(O7928&lt;&gt;"",R7928&lt;0),"VENCIDO",IF(AND(O7928&lt;&gt;"",R7928&lt;=Parametros!$B$10),"PRÓX. VENCIMENTO",IF(F7928="Q","QUALIDADE",IF(F7928="S","BLOQUEADO",IF(F7928="R","RESTRITO/DEVOLUÇÃO",IF(OR(N7928="QUAR",N7928="QRES"),"QUARENTENA",IF(OR(B7928="DESCARTE",B7928="DEVOLUÇÃO"),"DESCARTE/DEVOLUÇÃO",IF(AND(D7928="",K7928&lt;&gt;""),"SEM LOTE",IF(AND(Q7928&lt;&gt;"",Q7928&gt;=Parametros!$B$11),"PARADO/SEM GIRO","OK"))))))))))</f>
        <v>OK</v>
      </c>
      <c r="T7928" s="29" t="str">
        <f aca="false">IF(AND($S7928="PARADO/SEM GIRO",$K7928="KG",OR(Painel!$B$5="(Todos)",A7928=Painel!$B$5)*OR(Painel!$E$5="(Todos)",P7928=Painel!$E$5)),$J7928+ROW()/10000000,"")</f>
        <v/>
      </c>
      <c r="U7928" s="29" t="str">
        <f aca="false">IF(AND($S7928="VENCIDO",$K7928="KG",OR(Painel!$B$5="(Todos)",A7928=Painel!$B$5)*OR(Painel!$E$5="(Todos)",P7928=Painel!$E$5)),$J7928+ROW()/10000000,"")</f>
        <v/>
      </c>
    </row>
    <row r="7929" customFormat="false" ht="15" hidden="false" customHeight="false" outlineLevel="0" collapsed="false">
      <c r="A7929" s="29" t="s">
        <v>52</v>
      </c>
      <c r="B7929" s="29" t="s">
        <v>14707</v>
      </c>
      <c r="C7929" s="29" t="s">
        <v>11692</v>
      </c>
      <c r="D7929" s="29" t="s">
        <v>11693</v>
      </c>
      <c r="E7929" s="29" t="n">
        <v>1</v>
      </c>
      <c r="F7929" s="29"/>
      <c r="G7929" s="29" t="s">
        <v>14708</v>
      </c>
      <c r="H7929" s="30" t="n">
        <v>727.2</v>
      </c>
      <c r="I7929" s="31" t="n">
        <v>46189</v>
      </c>
      <c r="J7929" s="30" t="n">
        <v>727.2</v>
      </c>
      <c r="K7929" s="29" t="s">
        <v>120</v>
      </c>
      <c r="L7929" s="29" t="s">
        <v>749</v>
      </c>
      <c r="M7929" s="29"/>
      <c r="N7929" s="29" t="s">
        <v>122</v>
      </c>
      <c r="O7929" s="31" t="n">
        <v>46904</v>
      </c>
      <c r="P7929" s="29" t="s">
        <v>123</v>
      </c>
      <c r="Q7929" s="29" t="n">
        <f aca="false">IFERROR(VALUE(L7929),"")</f>
        <v>96</v>
      </c>
      <c r="R7929" s="29" t="n">
        <f aca="true">IF(O7929="","",O7929-TODAY())</f>
        <v>619</v>
      </c>
      <c r="S7929" s="29" t="str">
        <f aca="false">IF(C7929="&lt;&lt; vazio &gt;&gt;","VAZIA",IF(AND(O7929&lt;&gt;"",R7929&lt;0),"VENCIDO",IF(AND(O7929&lt;&gt;"",R7929&lt;=Parametros!$B$10),"PRÓX. VENCIMENTO",IF(F7929="Q","QUALIDADE",IF(F7929="S","BLOQUEADO",IF(F7929="R","RESTRITO/DEVOLUÇÃO",IF(OR(N7929="QUAR",N7929="QRES"),"QUARENTENA",IF(OR(B7929="DESCARTE",B7929="DEVOLUÇÃO"),"DESCARTE/DEVOLUÇÃO",IF(AND(D7929="",K7929&lt;&gt;""),"SEM LOTE",IF(AND(Q7929&lt;&gt;"",Q7929&gt;=Parametros!$B$11),"PARADO/SEM GIRO","OK"))))))))))</f>
        <v>PARADO/SEM GIRO</v>
      </c>
      <c r="T7929" s="29" t="n">
        <f aca="false">IF(AND($S7929="PARADO/SEM GIRO",$K7929="KG",OR(Painel!$B$5="(Todos)",A7929=Painel!$B$5)*OR(Painel!$E$5="(Todos)",P7929=Painel!$E$5)),$J7929+ROW()/10000000,"")</f>
        <v>727.2007929</v>
      </c>
      <c r="U7929" s="29" t="str">
        <f aca="false">IF(AND($S7929="VENCIDO",$K7929="KG",OR(Painel!$B$5="(Todos)",A7929=Painel!$B$5)*OR(Painel!$E$5="(Todos)",P7929=Painel!$E$5)),$J7929+ROW()/10000000,"")</f>
        <v/>
      </c>
    </row>
    <row r="7930" customFormat="false" ht="15" hidden="false" customHeight="false" outlineLevel="0" collapsed="false">
      <c r="A7930" s="29" t="s">
        <v>52</v>
      </c>
      <c r="B7930" s="29" t="s">
        <v>14709</v>
      </c>
      <c r="C7930" s="29" t="s">
        <v>115</v>
      </c>
      <c r="D7930" s="29"/>
      <c r="E7930" s="29" t="n">
        <v>0</v>
      </c>
      <c r="F7930" s="29"/>
      <c r="G7930" s="29"/>
      <c r="H7930" s="30" t="n">
        <v>0</v>
      </c>
      <c r="I7930" s="29"/>
      <c r="J7930" s="30" t="n">
        <v>0</v>
      </c>
      <c r="K7930" s="29"/>
      <c r="L7930" s="29" t="s">
        <v>116</v>
      </c>
      <c r="M7930" s="29"/>
      <c r="N7930" s="29"/>
      <c r="O7930" s="29"/>
      <c r="P7930" s="29"/>
      <c r="Q7930" s="29" t="n">
        <f aca="false">IFERROR(VALUE(L7930),"")</f>
        <v>0</v>
      </c>
      <c r="R7930" s="29" t="str">
        <f aca="true">IF(O7930="","",O7930-TODAY())</f>
        <v/>
      </c>
      <c r="S7930" s="29" t="str">
        <f aca="false">IF(C7930="&lt;&lt; vazio &gt;&gt;","VAZIA",IF(AND(O7930&lt;&gt;"",R7930&lt;0),"VENCIDO",IF(AND(O7930&lt;&gt;"",R7930&lt;=Parametros!$B$10),"PRÓX. VENCIMENTO",IF(F7930="Q","QUALIDADE",IF(F7930="S","BLOQUEADO",IF(F7930="R","RESTRITO/DEVOLUÇÃO",IF(OR(N7930="QUAR",N7930="QRES"),"QUARENTENA",IF(OR(B7930="DESCARTE",B7930="DEVOLUÇÃO"),"DESCARTE/DEVOLUÇÃO",IF(AND(D7930="",K7930&lt;&gt;""),"SEM LOTE",IF(AND(Q7930&lt;&gt;"",Q7930&gt;=Parametros!$B$11),"PARADO/SEM GIRO","OK"))))))))))</f>
        <v>VAZIA</v>
      </c>
      <c r="T7930" s="29" t="str">
        <f aca="false">IF(AND($S7930="PARADO/SEM GIRO",$K7930="KG",OR(Painel!$B$5="(Todos)",A7930=Painel!$B$5)*OR(Painel!$E$5="(Todos)",P7930=Painel!$E$5)),$J7930+ROW()/10000000,"")</f>
        <v/>
      </c>
      <c r="U7930" s="29" t="str">
        <f aca="false">IF(AND($S7930="VENCIDO",$K7930="KG",OR(Painel!$B$5="(Todos)",A7930=Painel!$B$5)*OR(Painel!$E$5="(Todos)",P7930=Painel!$E$5)),$J7930+ROW()/10000000,"")</f>
        <v/>
      </c>
    </row>
    <row r="7931" customFormat="false" ht="15" hidden="false" customHeight="false" outlineLevel="0" collapsed="false">
      <c r="A7931" s="29" t="s">
        <v>52</v>
      </c>
      <c r="B7931" s="29" t="s">
        <v>14710</v>
      </c>
      <c r="C7931" s="29" t="s">
        <v>359</v>
      </c>
      <c r="D7931" s="29" t="s">
        <v>451</v>
      </c>
      <c r="E7931" s="29" t="n">
        <v>1</v>
      </c>
      <c r="F7931" s="29"/>
      <c r="G7931" s="29" t="s">
        <v>14711</v>
      </c>
      <c r="H7931" s="30" t="n">
        <v>315</v>
      </c>
      <c r="I7931" s="31" t="n">
        <v>46209</v>
      </c>
      <c r="J7931" s="30" t="n">
        <v>315</v>
      </c>
      <c r="K7931" s="29" t="s">
        <v>120</v>
      </c>
      <c r="L7931" s="29" t="s">
        <v>14712</v>
      </c>
      <c r="M7931" s="29"/>
      <c r="N7931" s="29" t="s">
        <v>122</v>
      </c>
      <c r="O7931" s="31" t="n">
        <v>46709</v>
      </c>
      <c r="P7931" s="29" t="s">
        <v>123</v>
      </c>
      <c r="Q7931" s="29" t="n">
        <f aca="false">IFERROR(VALUE(L7931),"")</f>
        <v>76</v>
      </c>
      <c r="R7931" s="29" t="n">
        <f aca="true">IF(O7931="","",O7931-TODAY())</f>
        <v>424</v>
      </c>
      <c r="S7931" s="29" t="str">
        <f aca="false">IF(C7931="&lt;&lt; vazio &gt;&gt;","VAZIA",IF(AND(O7931&lt;&gt;"",R7931&lt;0),"VENCIDO",IF(AND(O7931&lt;&gt;"",R7931&lt;=Parametros!$B$10),"PRÓX. VENCIMENTO",IF(F7931="Q","QUALIDADE",IF(F7931="S","BLOQUEADO",IF(F7931="R","RESTRITO/DEVOLUÇÃO",IF(OR(N7931="QUAR",N7931="QRES"),"QUARENTENA",IF(OR(B7931="DESCARTE",B7931="DEVOLUÇÃO"),"DESCARTE/DEVOLUÇÃO",IF(AND(D7931="",K7931&lt;&gt;""),"SEM LOTE",IF(AND(Q7931&lt;&gt;"",Q7931&gt;=Parametros!$B$11),"PARADO/SEM GIRO","OK"))))))))))</f>
        <v>OK</v>
      </c>
      <c r="T7931" s="29" t="str">
        <f aca="false">IF(AND($S7931="PARADO/SEM GIRO",$K7931="KG",OR(Painel!$B$5="(Todos)",A7931=Painel!$B$5)*OR(Painel!$E$5="(Todos)",P7931=Painel!$E$5)),$J7931+ROW()/10000000,"")</f>
        <v/>
      </c>
      <c r="U7931" s="29" t="str">
        <f aca="false">IF(AND($S7931="VENCIDO",$K7931="KG",OR(Painel!$B$5="(Todos)",A7931=Painel!$B$5)*OR(Painel!$E$5="(Todos)",P7931=Painel!$E$5)),$J7931+ROW()/10000000,"")</f>
        <v/>
      </c>
    </row>
    <row r="7932" customFormat="false" ht="15" hidden="false" customHeight="false" outlineLevel="0" collapsed="false">
      <c r="A7932" s="29" t="s">
        <v>52</v>
      </c>
      <c r="B7932" s="29" t="s">
        <v>14713</v>
      </c>
      <c r="C7932" s="29" t="s">
        <v>2510</v>
      </c>
      <c r="D7932" s="29" t="s">
        <v>5579</v>
      </c>
      <c r="E7932" s="29" t="n">
        <v>1</v>
      </c>
      <c r="F7932" s="29" t="s">
        <v>137</v>
      </c>
      <c r="G7932" s="29" t="s">
        <v>14714</v>
      </c>
      <c r="H7932" s="30" t="n">
        <v>240</v>
      </c>
      <c r="I7932" s="31" t="n">
        <v>46271</v>
      </c>
      <c r="J7932" s="30" t="n">
        <v>240</v>
      </c>
      <c r="K7932" s="29" t="s">
        <v>120</v>
      </c>
      <c r="L7932" s="29" t="s">
        <v>221</v>
      </c>
      <c r="M7932" s="29"/>
      <c r="N7932" s="29" t="s">
        <v>134</v>
      </c>
      <c r="O7932" s="31" t="n">
        <v>46283</v>
      </c>
      <c r="P7932" s="29" t="s">
        <v>123</v>
      </c>
      <c r="Q7932" s="29" t="n">
        <f aca="false">IFERROR(VALUE(L7932),"")</f>
        <v>14</v>
      </c>
      <c r="R7932" s="29" t="n">
        <f aca="true">IF(O7932="","",O7932-TODAY())</f>
        <v>-2</v>
      </c>
      <c r="S7932" s="29" t="str">
        <f aca="false">IF(C7932="&lt;&lt; vazio &gt;&gt;","VAZIA",IF(AND(O7932&lt;&gt;"",R7932&lt;0),"VENCIDO",IF(AND(O7932&lt;&gt;"",R7932&lt;=Parametros!$B$10),"PRÓX. VENCIMENTO",IF(F7932="Q","QUALIDADE",IF(F7932="S","BLOQUEADO",IF(F7932="R","RESTRITO/DEVOLUÇÃO",IF(OR(N7932="QUAR",N7932="QRES"),"QUARENTENA",IF(OR(B7932="DESCARTE",B7932="DEVOLUÇÃO"),"DESCARTE/DEVOLUÇÃO",IF(AND(D7932="",K7932&lt;&gt;""),"SEM LOTE",IF(AND(Q7932&lt;&gt;"",Q7932&gt;=Parametros!$B$11),"PARADO/SEM GIRO","OK"))))))))))</f>
        <v>VENCIDO</v>
      </c>
      <c r="T7932" s="29" t="str">
        <f aca="false">IF(AND($S7932="PARADO/SEM GIRO",$K7932="KG",OR(Painel!$B$5="(Todos)",A7932=Painel!$B$5)*OR(Painel!$E$5="(Todos)",P7932=Painel!$E$5)),$J7932+ROW()/10000000,"")</f>
        <v/>
      </c>
      <c r="U7932" s="29" t="n">
        <f aca="false">IF(AND($S7932="VENCIDO",$K7932="KG",OR(Painel!$B$5="(Todos)",A7932=Painel!$B$5)*OR(Painel!$E$5="(Todos)",P7932=Painel!$E$5)),$J7932+ROW()/10000000,"")</f>
        <v>240.0007932</v>
      </c>
    </row>
    <row r="7933" customFormat="false" ht="15" hidden="false" customHeight="false" outlineLevel="0" collapsed="false">
      <c r="A7933" s="29" t="s">
        <v>52</v>
      </c>
      <c r="B7933" s="29" t="s">
        <v>14715</v>
      </c>
      <c r="C7933" s="29" t="s">
        <v>115</v>
      </c>
      <c r="D7933" s="29"/>
      <c r="E7933" s="29" t="n">
        <v>0</v>
      </c>
      <c r="F7933" s="29"/>
      <c r="G7933" s="29"/>
      <c r="H7933" s="30" t="n">
        <v>0</v>
      </c>
      <c r="I7933" s="29"/>
      <c r="J7933" s="30" t="n">
        <v>0</v>
      </c>
      <c r="K7933" s="29"/>
      <c r="L7933" s="29" t="s">
        <v>116</v>
      </c>
      <c r="M7933" s="29"/>
      <c r="N7933" s="29"/>
      <c r="O7933" s="29"/>
      <c r="P7933" s="29"/>
      <c r="Q7933" s="29" t="n">
        <f aca="false">IFERROR(VALUE(L7933),"")</f>
        <v>0</v>
      </c>
      <c r="R7933" s="29" t="str">
        <f aca="true">IF(O7933="","",O7933-TODAY())</f>
        <v/>
      </c>
      <c r="S7933" s="29" t="str">
        <f aca="false">IF(C7933="&lt;&lt; vazio &gt;&gt;","VAZIA",IF(AND(O7933&lt;&gt;"",R7933&lt;0),"VENCIDO",IF(AND(O7933&lt;&gt;"",R7933&lt;=Parametros!$B$10),"PRÓX. VENCIMENTO",IF(F7933="Q","QUALIDADE",IF(F7933="S","BLOQUEADO",IF(F7933="R","RESTRITO/DEVOLUÇÃO",IF(OR(N7933="QUAR",N7933="QRES"),"QUARENTENA",IF(OR(B7933="DESCARTE",B7933="DEVOLUÇÃO"),"DESCARTE/DEVOLUÇÃO",IF(AND(D7933="",K7933&lt;&gt;""),"SEM LOTE",IF(AND(Q7933&lt;&gt;"",Q7933&gt;=Parametros!$B$11),"PARADO/SEM GIRO","OK"))))))))))</f>
        <v>VAZIA</v>
      </c>
      <c r="T7933" s="29" t="str">
        <f aca="false">IF(AND($S7933="PARADO/SEM GIRO",$K7933="KG",OR(Painel!$B$5="(Todos)",A7933=Painel!$B$5)*OR(Painel!$E$5="(Todos)",P7933=Painel!$E$5)),$J7933+ROW()/10000000,"")</f>
        <v/>
      </c>
      <c r="U7933" s="29" t="str">
        <f aca="false">IF(AND($S7933="VENCIDO",$K7933="KG",OR(Painel!$B$5="(Todos)",A7933=Painel!$B$5)*OR(Painel!$E$5="(Todos)",P7933=Painel!$E$5)),$J7933+ROW()/10000000,"")</f>
        <v/>
      </c>
    </row>
    <row r="7934" customFormat="false" ht="15" hidden="false" customHeight="false" outlineLevel="0" collapsed="false">
      <c r="A7934" s="29" t="s">
        <v>52</v>
      </c>
      <c r="B7934" s="29" t="s">
        <v>14716</v>
      </c>
      <c r="C7934" s="29" t="s">
        <v>115</v>
      </c>
      <c r="D7934" s="29"/>
      <c r="E7934" s="29" t="n">
        <v>0</v>
      </c>
      <c r="F7934" s="29"/>
      <c r="G7934" s="29"/>
      <c r="H7934" s="30" t="n">
        <v>0</v>
      </c>
      <c r="I7934" s="29"/>
      <c r="J7934" s="30" t="n">
        <v>0</v>
      </c>
      <c r="K7934" s="29"/>
      <c r="L7934" s="29" t="s">
        <v>116</v>
      </c>
      <c r="M7934" s="29"/>
      <c r="N7934" s="29"/>
      <c r="O7934" s="29"/>
      <c r="P7934" s="29"/>
      <c r="Q7934" s="29" t="n">
        <f aca="false">IFERROR(VALUE(L7934),"")</f>
        <v>0</v>
      </c>
      <c r="R7934" s="29" t="str">
        <f aca="true">IF(O7934="","",O7934-TODAY())</f>
        <v/>
      </c>
      <c r="S7934" s="29" t="str">
        <f aca="false">IF(C7934="&lt;&lt; vazio &gt;&gt;","VAZIA",IF(AND(O7934&lt;&gt;"",R7934&lt;0),"VENCIDO",IF(AND(O7934&lt;&gt;"",R7934&lt;=Parametros!$B$10),"PRÓX. VENCIMENTO",IF(F7934="Q","QUALIDADE",IF(F7934="S","BLOQUEADO",IF(F7934="R","RESTRITO/DEVOLUÇÃO",IF(OR(N7934="QUAR",N7934="QRES"),"QUARENTENA",IF(OR(B7934="DESCARTE",B7934="DEVOLUÇÃO"),"DESCARTE/DEVOLUÇÃO",IF(AND(D7934="",K7934&lt;&gt;""),"SEM LOTE",IF(AND(Q7934&lt;&gt;"",Q7934&gt;=Parametros!$B$11),"PARADO/SEM GIRO","OK"))))))))))</f>
        <v>VAZIA</v>
      </c>
      <c r="T7934" s="29" t="str">
        <f aca="false">IF(AND($S7934="PARADO/SEM GIRO",$K7934="KG",OR(Painel!$B$5="(Todos)",A7934=Painel!$B$5)*OR(Painel!$E$5="(Todos)",P7934=Painel!$E$5)),$J7934+ROW()/10000000,"")</f>
        <v/>
      </c>
      <c r="U7934" s="29" t="str">
        <f aca="false">IF(AND($S7934="VENCIDO",$K7934="KG",OR(Painel!$B$5="(Todos)",A7934=Painel!$B$5)*OR(Painel!$E$5="(Todos)",P7934=Painel!$E$5)),$J7934+ROW()/10000000,"")</f>
        <v/>
      </c>
    </row>
    <row r="7935" customFormat="false" ht="15" hidden="false" customHeight="false" outlineLevel="0" collapsed="false">
      <c r="A7935" s="29" t="s">
        <v>52</v>
      </c>
      <c r="B7935" s="29" t="s">
        <v>14717</v>
      </c>
      <c r="C7935" s="29" t="s">
        <v>4484</v>
      </c>
      <c r="D7935" s="29" t="s">
        <v>10128</v>
      </c>
      <c r="E7935" s="29" t="n">
        <v>1</v>
      </c>
      <c r="F7935" s="29"/>
      <c r="G7935" s="29" t="s">
        <v>14718</v>
      </c>
      <c r="H7935" s="30" t="n">
        <v>480</v>
      </c>
      <c r="I7935" s="31" t="n">
        <v>45880</v>
      </c>
      <c r="J7935" s="30" t="n">
        <v>480</v>
      </c>
      <c r="K7935" s="29" t="s">
        <v>120</v>
      </c>
      <c r="L7935" s="29" t="s">
        <v>14719</v>
      </c>
      <c r="M7935" s="29"/>
      <c r="N7935" s="29" t="s">
        <v>122</v>
      </c>
      <c r="O7935" s="31" t="n">
        <v>46471</v>
      </c>
      <c r="P7935" s="29" t="s">
        <v>123</v>
      </c>
      <c r="Q7935" s="29" t="n">
        <f aca="false">IFERROR(VALUE(L7935),"")</f>
        <v>405</v>
      </c>
      <c r="R7935" s="29" t="n">
        <f aca="true">IF(O7935="","",O7935-TODAY())</f>
        <v>186</v>
      </c>
      <c r="S7935" s="29" t="str">
        <f aca="false">IF(C7935="&lt;&lt; vazio &gt;&gt;","VAZIA",IF(AND(O7935&lt;&gt;"",R7935&lt;0),"VENCIDO",IF(AND(O7935&lt;&gt;"",R7935&lt;=Parametros!$B$10),"PRÓX. VENCIMENTO",IF(F7935="Q","QUALIDADE",IF(F7935="S","BLOQUEADO",IF(F7935="R","RESTRITO/DEVOLUÇÃO",IF(OR(N7935="QUAR",N7935="QRES"),"QUARENTENA",IF(OR(B7935="DESCARTE",B7935="DEVOLUÇÃO"),"DESCARTE/DEVOLUÇÃO",IF(AND(D7935="",K7935&lt;&gt;""),"SEM LOTE",IF(AND(Q7935&lt;&gt;"",Q7935&gt;=Parametros!$B$11),"PARADO/SEM GIRO","OK"))))))))))</f>
        <v>PARADO/SEM GIRO</v>
      </c>
      <c r="T7935" s="29" t="n">
        <f aca="false">IF(AND($S7935="PARADO/SEM GIRO",$K7935="KG",OR(Painel!$B$5="(Todos)",A7935=Painel!$B$5)*OR(Painel!$E$5="(Todos)",P7935=Painel!$E$5)),$J7935+ROW()/10000000,"")</f>
        <v>480.0007935</v>
      </c>
      <c r="U7935" s="29" t="str">
        <f aca="false">IF(AND($S7935="VENCIDO",$K7935="KG",OR(Painel!$B$5="(Todos)",A7935=Painel!$B$5)*OR(Painel!$E$5="(Todos)",P7935=Painel!$E$5)),$J7935+ROW()/10000000,"")</f>
        <v/>
      </c>
    </row>
    <row r="7936" customFormat="false" ht="15" hidden="false" customHeight="false" outlineLevel="0" collapsed="false">
      <c r="A7936" s="29" t="s">
        <v>52</v>
      </c>
      <c r="B7936" s="29" t="s">
        <v>14720</v>
      </c>
      <c r="C7936" s="29" t="s">
        <v>115</v>
      </c>
      <c r="D7936" s="29"/>
      <c r="E7936" s="29" t="n">
        <v>0</v>
      </c>
      <c r="F7936" s="29"/>
      <c r="G7936" s="29"/>
      <c r="H7936" s="30" t="n">
        <v>0</v>
      </c>
      <c r="I7936" s="29"/>
      <c r="J7936" s="30" t="n">
        <v>0</v>
      </c>
      <c r="K7936" s="29"/>
      <c r="L7936" s="29" t="s">
        <v>116</v>
      </c>
      <c r="M7936" s="29"/>
      <c r="N7936" s="29"/>
      <c r="O7936" s="29"/>
      <c r="P7936" s="29"/>
      <c r="Q7936" s="29" t="n">
        <f aca="false">IFERROR(VALUE(L7936),"")</f>
        <v>0</v>
      </c>
      <c r="R7936" s="29" t="str">
        <f aca="true">IF(O7936="","",O7936-TODAY())</f>
        <v/>
      </c>
      <c r="S7936" s="29" t="str">
        <f aca="false">IF(C7936="&lt;&lt; vazio &gt;&gt;","VAZIA",IF(AND(O7936&lt;&gt;"",R7936&lt;0),"VENCIDO",IF(AND(O7936&lt;&gt;"",R7936&lt;=Parametros!$B$10),"PRÓX. VENCIMENTO",IF(F7936="Q","QUALIDADE",IF(F7936="S","BLOQUEADO",IF(F7936="R","RESTRITO/DEVOLUÇÃO",IF(OR(N7936="QUAR",N7936="QRES"),"QUARENTENA",IF(OR(B7936="DESCARTE",B7936="DEVOLUÇÃO"),"DESCARTE/DEVOLUÇÃO",IF(AND(D7936="",K7936&lt;&gt;""),"SEM LOTE",IF(AND(Q7936&lt;&gt;"",Q7936&gt;=Parametros!$B$11),"PARADO/SEM GIRO","OK"))))))))))</f>
        <v>VAZIA</v>
      </c>
      <c r="T7936" s="29" t="str">
        <f aca="false">IF(AND($S7936="PARADO/SEM GIRO",$K7936="KG",OR(Painel!$B$5="(Todos)",A7936=Painel!$B$5)*OR(Painel!$E$5="(Todos)",P7936=Painel!$E$5)),$J7936+ROW()/10000000,"")</f>
        <v/>
      </c>
      <c r="U7936" s="29" t="str">
        <f aca="false">IF(AND($S7936="VENCIDO",$K7936="KG",OR(Painel!$B$5="(Todos)",A7936=Painel!$B$5)*OR(Painel!$E$5="(Todos)",P7936=Painel!$E$5)),$J7936+ROW()/10000000,"")</f>
        <v/>
      </c>
    </row>
    <row r="7937" customFormat="false" ht="15" hidden="false" customHeight="false" outlineLevel="0" collapsed="false">
      <c r="A7937" s="29" t="s">
        <v>52</v>
      </c>
      <c r="B7937" s="29" t="s">
        <v>14721</v>
      </c>
      <c r="C7937" s="29" t="s">
        <v>115</v>
      </c>
      <c r="D7937" s="29"/>
      <c r="E7937" s="29" t="n">
        <v>0</v>
      </c>
      <c r="F7937" s="29"/>
      <c r="G7937" s="29"/>
      <c r="H7937" s="30" t="n">
        <v>0</v>
      </c>
      <c r="I7937" s="29"/>
      <c r="J7937" s="30" t="n">
        <v>0</v>
      </c>
      <c r="K7937" s="29"/>
      <c r="L7937" s="29" t="s">
        <v>116</v>
      </c>
      <c r="M7937" s="29"/>
      <c r="N7937" s="29"/>
      <c r="O7937" s="29"/>
      <c r="P7937" s="29"/>
      <c r="Q7937" s="29" t="n">
        <f aca="false">IFERROR(VALUE(L7937),"")</f>
        <v>0</v>
      </c>
      <c r="R7937" s="29" t="str">
        <f aca="true">IF(O7937="","",O7937-TODAY())</f>
        <v/>
      </c>
      <c r="S7937" s="29" t="str">
        <f aca="false">IF(C7937="&lt;&lt; vazio &gt;&gt;","VAZIA",IF(AND(O7937&lt;&gt;"",R7937&lt;0),"VENCIDO",IF(AND(O7937&lt;&gt;"",R7937&lt;=Parametros!$B$10),"PRÓX. VENCIMENTO",IF(F7937="Q","QUALIDADE",IF(F7937="S","BLOQUEADO",IF(F7937="R","RESTRITO/DEVOLUÇÃO",IF(OR(N7937="QUAR",N7937="QRES"),"QUARENTENA",IF(OR(B7937="DESCARTE",B7937="DEVOLUÇÃO"),"DESCARTE/DEVOLUÇÃO",IF(AND(D7937="",K7937&lt;&gt;""),"SEM LOTE",IF(AND(Q7937&lt;&gt;"",Q7937&gt;=Parametros!$B$11),"PARADO/SEM GIRO","OK"))))))))))</f>
        <v>VAZIA</v>
      </c>
      <c r="T7937" s="29" t="str">
        <f aca="false">IF(AND($S7937="PARADO/SEM GIRO",$K7937="KG",OR(Painel!$B$5="(Todos)",A7937=Painel!$B$5)*OR(Painel!$E$5="(Todos)",P7937=Painel!$E$5)),$J7937+ROW()/10000000,"")</f>
        <v/>
      </c>
      <c r="U7937" s="29" t="str">
        <f aca="false">IF(AND($S7937="VENCIDO",$K7937="KG",OR(Painel!$B$5="(Todos)",A7937=Painel!$B$5)*OR(Painel!$E$5="(Todos)",P7937=Painel!$E$5)),$J7937+ROW()/10000000,"")</f>
        <v/>
      </c>
    </row>
    <row r="7938" customFormat="false" ht="15" hidden="false" customHeight="false" outlineLevel="0" collapsed="false">
      <c r="A7938" s="29" t="s">
        <v>52</v>
      </c>
      <c r="B7938" s="29" t="s">
        <v>14722</v>
      </c>
      <c r="C7938" s="29" t="s">
        <v>163</v>
      </c>
      <c r="D7938" s="29" t="s">
        <v>11810</v>
      </c>
      <c r="E7938" s="29" t="n">
        <v>1</v>
      </c>
      <c r="F7938" s="29"/>
      <c r="G7938" s="29" t="s">
        <v>14723</v>
      </c>
      <c r="H7938" s="30" t="n">
        <v>1102.5</v>
      </c>
      <c r="I7938" s="31" t="n">
        <v>46218</v>
      </c>
      <c r="J7938" s="30" t="n">
        <v>1102.5</v>
      </c>
      <c r="K7938" s="29" t="s">
        <v>120</v>
      </c>
      <c r="L7938" s="29" t="s">
        <v>1605</v>
      </c>
      <c r="M7938" s="29"/>
      <c r="N7938" s="29" t="s">
        <v>122</v>
      </c>
      <c r="O7938" s="31" t="n">
        <v>46760</v>
      </c>
      <c r="P7938" s="29" t="s">
        <v>123</v>
      </c>
      <c r="Q7938" s="29" t="n">
        <f aca="false">IFERROR(VALUE(L7938),"")</f>
        <v>67</v>
      </c>
      <c r="R7938" s="29" t="n">
        <f aca="true">IF(O7938="","",O7938-TODAY())</f>
        <v>475</v>
      </c>
      <c r="S7938" s="29" t="str">
        <f aca="false">IF(C7938="&lt;&lt; vazio &gt;&gt;","VAZIA",IF(AND(O7938&lt;&gt;"",R7938&lt;0),"VENCIDO",IF(AND(O7938&lt;&gt;"",R7938&lt;=Parametros!$B$10),"PRÓX. VENCIMENTO",IF(F7938="Q","QUALIDADE",IF(F7938="S","BLOQUEADO",IF(F7938="R","RESTRITO/DEVOLUÇÃO",IF(OR(N7938="QUAR",N7938="QRES"),"QUARENTENA",IF(OR(B7938="DESCARTE",B7938="DEVOLUÇÃO"),"DESCARTE/DEVOLUÇÃO",IF(AND(D7938="",K7938&lt;&gt;""),"SEM LOTE",IF(AND(Q7938&lt;&gt;"",Q7938&gt;=Parametros!$B$11),"PARADO/SEM GIRO","OK"))))))))))</f>
        <v>OK</v>
      </c>
      <c r="T7938" s="29" t="str">
        <f aca="false">IF(AND($S7938="PARADO/SEM GIRO",$K7938="KG",OR(Painel!$B$5="(Todos)",A7938=Painel!$B$5)*OR(Painel!$E$5="(Todos)",P7938=Painel!$E$5)),$J7938+ROW()/10000000,"")</f>
        <v/>
      </c>
      <c r="U7938" s="29" t="str">
        <f aca="false">IF(AND($S7938="VENCIDO",$K7938="KG",OR(Painel!$B$5="(Todos)",A7938=Painel!$B$5)*OR(Painel!$E$5="(Todos)",P7938=Painel!$E$5)),$J7938+ROW()/10000000,"")</f>
        <v/>
      </c>
    </row>
    <row r="7939" customFormat="false" ht="15" hidden="false" customHeight="false" outlineLevel="0" collapsed="false">
      <c r="A7939" s="29" t="s">
        <v>52</v>
      </c>
      <c r="B7939" s="29" t="s">
        <v>14724</v>
      </c>
      <c r="C7939" s="29" t="s">
        <v>1093</v>
      </c>
      <c r="D7939" s="29" t="s">
        <v>1094</v>
      </c>
      <c r="E7939" s="29" t="n">
        <v>1</v>
      </c>
      <c r="F7939" s="29"/>
      <c r="G7939" s="29" t="s">
        <v>14725</v>
      </c>
      <c r="H7939" s="30" t="n">
        <v>1000</v>
      </c>
      <c r="I7939" s="31" t="n">
        <v>46202</v>
      </c>
      <c r="J7939" s="30" t="n">
        <v>1000</v>
      </c>
      <c r="K7939" s="29" t="s">
        <v>120</v>
      </c>
      <c r="L7939" s="29" t="s">
        <v>1181</v>
      </c>
      <c r="M7939" s="29"/>
      <c r="N7939" s="29" t="s">
        <v>122</v>
      </c>
      <c r="O7939" s="31" t="n">
        <v>46881</v>
      </c>
      <c r="P7939" s="29" t="s">
        <v>123</v>
      </c>
      <c r="Q7939" s="29" t="n">
        <f aca="false">IFERROR(VALUE(L7939),"")</f>
        <v>83</v>
      </c>
      <c r="R7939" s="29" t="n">
        <f aca="true">IF(O7939="","",O7939-TODAY())</f>
        <v>596</v>
      </c>
      <c r="S7939" s="29" t="str">
        <f aca="false">IF(C7939="&lt;&lt; vazio &gt;&gt;","VAZIA",IF(AND(O7939&lt;&gt;"",R7939&lt;0),"VENCIDO",IF(AND(O7939&lt;&gt;"",R7939&lt;=Parametros!$B$10),"PRÓX. VENCIMENTO",IF(F7939="Q","QUALIDADE",IF(F7939="S","BLOQUEADO",IF(F7939="R","RESTRITO/DEVOLUÇÃO",IF(OR(N7939="QUAR",N7939="QRES"),"QUARENTENA",IF(OR(B7939="DESCARTE",B7939="DEVOLUÇÃO"),"DESCARTE/DEVOLUÇÃO",IF(AND(D7939="",K7939&lt;&gt;""),"SEM LOTE",IF(AND(Q7939&lt;&gt;"",Q7939&gt;=Parametros!$B$11),"PARADO/SEM GIRO","OK"))))))))))</f>
        <v>OK</v>
      </c>
      <c r="T7939" s="29" t="str">
        <f aca="false">IF(AND($S7939="PARADO/SEM GIRO",$K7939="KG",OR(Painel!$B$5="(Todos)",A7939=Painel!$B$5)*OR(Painel!$E$5="(Todos)",P7939=Painel!$E$5)),$J7939+ROW()/10000000,"")</f>
        <v/>
      </c>
      <c r="U7939" s="29" t="str">
        <f aca="false">IF(AND($S7939="VENCIDO",$K7939="KG",OR(Painel!$B$5="(Todos)",A7939=Painel!$B$5)*OR(Painel!$E$5="(Todos)",P7939=Painel!$E$5)),$J7939+ROW()/10000000,"")</f>
        <v/>
      </c>
    </row>
    <row r="7940" customFormat="false" ht="15" hidden="false" customHeight="false" outlineLevel="0" collapsed="false">
      <c r="A7940" s="29" t="s">
        <v>52</v>
      </c>
      <c r="B7940" s="29" t="s">
        <v>14726</v>
      </c>
      <c r="C7940" s="29" t="s">
        <v>9208</v>
      </c>
      <c r="D7940" s="29" t="s">
        <v>14727</v>
      </c>
      <c r="E7940" s="29" t="n">
        <v>1</v>
      </c>
      <c r="F7940" s="29"/>
      <c r="G7940" s="29" t="s">
        <v>14728</v>
      </c>
      <c r="H7940" s="30" t="n">
        <v>50.4</v>
      </c>
      <c r="I7940" s="31" t="n">
        <v>46093</v>
      </c>
      <c r="J7940" s="30" t="n">
        <v>50.4</v>
      </c>
      <c r="K7940" s="29" t="s">
        <v>120</v>
      </c>
      <c r="L7940" s="29" t="s">
        <v>14729</v>
      </c>
      <c r="M7940" s="29"/>
      <c r="N7940" s="29" t="s">
        <v>122</v>
      </c>
      <c r="O7940" s="31" t="n">
        <v>46597</v>
      </c>
      <c r="P7940" s="29" t="s">
        <v>123</v>
      </c>
      <c r="Q7940" s="29" t="n">
        <f aca="false">IFERROR(VALUE(L7940),"")</f>
        <v>192</v>
      </c>
      <c r="R7940" s="29" t="n">
        <f aca="true">IF(O7940="","",O7940-TODAY())</f>
        <v>312</v>
      </c>
      <c r="S7940" s="29" t="str">
        <f aca="false">IF(C7940="&lt;&lt; vazio &gt;&gt;","VAZIA",IF(AND(O7940&lt;&gt;"",R7940&lt;0),"VENCIDO",IF(AND(O7940&lt;&gt;"",R7940&lt;=Parametros!$B$10),"PRÓX. VENCIMENTO",IF(F7940="Q","QUALIDADE",IF(F7940="S","BLOQUEADO",IF(F7940="R","RESTRITO/DEVOLUÇÃO",IF(OR(N7940="QUAR",N7940="QRES"),"QUARENTENA",IF(OR(B7940="DESCARTE",B7940="DEVOLUÇÃO"),"DESCARTE/DEVOLUÇÃO",IF(AND(D7940="",K7940&lt;&gt;""),"SEM LOTE",IF(AND(Q7940&lt;&gt;"",Q7940&gt;=Parametros!$B$11),"PARADO/SEM GIRO","OK"))))))))))</f>
        <v>PARADO/SEM GIRO</v>
      </c>
      <c r="T7940" s="29" t="n">
        <f aca="false">IF(AND($S7940="PARADO/SEM GIRO",$K7940="KG",OR(Painel!$B$5="(Todos)",A7940=Painel!$B$5)*OR(Painel!$E$5="(Todos)",P7940=Painel!$E$5)),$J7940+ROW()/10000000,"")</f>
        <v>50.400794</v>
      </c>
      <c r="U7940" s="29" t="str">
        <f aca="false">IF(AND($S7940="VENCIDO",$K7940="KG",OR(Painel!$B$5="(Todos)",A7940=Painel!$B$5)*OR(Painel!$E$5="(Todos)",P7940=Painel!$E$5)),$J7940+ROW()/10000000,"")</f>
        <v/>
      </c>
    </row>
    <row r="7941" customFormat="false" ht="15" hidden="false" customHeight="false" outlineLevel="0" collapsed="false">
      <c r="A7941" s="29" t="s">
        <v>52</v>
      </c>
      <c r="B7941" s="29" t="s">
        <v>14730</v>
      </c>
      <c r="C7941" s="29" t="s">
        <v>115</v>
      </c>
      <c r="D7941" s="29"/>
      <c r="E7941" s="29" t="n">
        <v>0</v>
      </c>
      <c r="F7941" s="29"/>
      <c r="G7941" s="29"/>
      <c r="H7941" s="30" t="n">
        <v>0</v>
      </c>
      <c r="I7941" s="29"/>
      <c r="J7941" s="30" t="n">
        <v>0</v>
      </c>
      <c r="K7941" s="29"/>
      <c r="L7941" s="29" t="s">
        <v>116</v>
      </c>
      <c r="M7941" s="29"/>
      <c r="N7941" s="29"/>
      <c r="O7941" s="29"/>
      <c r="P7941" s="29"/>
      <c r="Q7941" s="29" t="n">
        <f aca="false">IFERROR(VALUE(L7941),"")</f>
        <v>0</v>
      </c>
      <c r="R7941" s="29" t="str">
        <f aca="true">IF(O7941="","",O7941-TODAY())</f>
        <v/>
      </c>
      <c r="S7941" s="29" t="str">
        <f aca="false">IF(C7941="&lt;&lt; vazio &gt;&gt;","VAZIA",IF(AND(O7941&lt;&gt;"",R7941&lt;0),"VENCIDO",IF(AND(O7941&lt;&gt;"",R7941&lt;=Parametros!$B$10),"PRÓX. VENCIMENTO",IF(F7941="Q","QUALIDADE",IF(F7941="S","BLOQUEADO",IF(F7941="R","RESTRITO/DEVOLUÇÃO",IF(OR(N7941="QUAR",N7941="QRES"),"QUARENTENA",IF(OR(B7941="DESCARTE",B7941="DEVOLUÇÃO"),"DESCARTE/DEVOLUÇÃO",IF(AND(D7941="",K7941&lt;&gt;""),"SEM LOTE",IF(AND(Q7941&lt;&gt;"",Q7941&gt;=Parametros!$B$11),"PARADO/SEM GIRO","OK"))))))))))</f>
        <v>VAZIA</v>
      </c>
      <c r="T7941" s="29" t="str">
        <f aca="false">IF(AND($S7941="PARADO/SEM GIRO",$K7941="KG",OR(Painel!$B$5="(Todos)",A7941=Painel!$B$5)*OR(Painel!$E$5="(Todos)",P7941=Painel!$E$5)),$J7941+ROW()/10000000,"")</f>
        <v/>
      </c>
      <c r="U7941" s="29" t="str">
        <f aca="false">IF(AND($S7941="VENCIDO",$K7941="KG",OR(Painel!$B$5="(Todos)",A7941=Painel!$B$5)*OR(Painel!$E$5="(Todos)",P7941=Painel!$E$5)),$J7941+ROW()/10000000,"")</f>
        <v/>
      </c>
    </row>
    <row r="7942" customFormat="false" ht="15" hidden="false" customHeight="false" outlineLevel="0" collapsed="false">
      <c r="A7942" s="29" t="s">
        <v>52</v>
      </c>
      <c r="B7942" s="29" t="s">
        <v>14731</v>
      </c>
      <c r="C7942" s="29" t="s">
        <v>115</v>
      </c>
      <c r="D7942" s="29"/>
      <c r="E7942" s="29" t="n">
        <v>0</v>
      </c>
      <c r="F7942" s="29"/>
      <c r="G7942" s="29"/>
      <c r="H7942" s="30" t="n">
        <v>0</v>
      </c>
      <c r="I7942" s="29"/>
      <c r="J7942" s="30" t="n">
        <v>0</v>
      </c>
      <c r="K7942" s="29"/>
      <c r="L7942" s="29" t="s">
        <v>116</v>
      </c>
      <c r="M7942" s="29"/>
      <c r="N7942" s="29"/>
      <c r="O7942" s="29"/>
      <c r="P7942" s="29"/>
      <c r="Q7942" s="29" t="n">
        <f aca="false">IFERROR(VALUE(L7942),"")</f>
        <v>0</v>
      </c>
      <c r="R7942" s="29" t="str">
        <f aca="true">IF(O7942="","",O7942-TODAY())</f>
        <v/>
      </c>
      <c r="S7942" s="29" t="str">
        <f aca="false">IF(C7942="&lt;&lt; vazio &gt;&gt;","VAZIA",IF(AND(O7942&lt;&gt;"",R7942&lt;0),"VENCIDO",IF(AND(O7942&lt;&gt;"",R7942&lt;=Parametros!$B$10),"PRÓX. VENCIMENTO",IF(F7942="Q","QUALIDADE",IF(F7942="S","BLOQUEADO",IF(F7942="R","RESTRITO/DEVOLUÇÃO",IF(OR(N7942="QUAR",N7942="QRES"),"QUARENTENA",IF(OR(B7942="DESCARTE",B7942="DEVOLUÇÃO"),"DESCARTE/DEVOLUÇÃO",IF(AND(D7942="",K7942&lt;&gt;""),"SEM LOTE",IF(AND(Q7942&lt;&gt;"",Q7942&gt;=Parametros!$B$11),"PARADO/SEM GIRO","OK"))))))))))</f>
        <v>VAZIA</v>
      </c>
      <c r="T7942" s="29" t="str">
        <f aca="false">IF(AND($S7942="PARADO/SEM GIRO",$K7942="KG",OR(Painel!$B$5="(Todos)",A7942=Painel!$B$5)*OR(Painel!$E$5="(Todos)",P7942=Painel!$E$5)),$J7942+ROW()/10000000,"")</f>
        <v/>
      </c>
      <c r="U7942" s="29" t="str">
        <f aca="false">IF(AND($S7942="VENCIDO",$K7942="KG",OR(Painel!$B$5="(Todos)",A7942=Painel!$B$5)*OR(Painel!$E$5="(Todos)",P7942=Painel!$E$5)),$J7942+ROW()/10000000,"")</f>
        <v/>
      </c>
    </row>
    <row r="7943" customFormat="false" ht="15" hidden="false" customHeight="false" outlineLevel="0" collapsed="false">
      <c r="A7943" s="29" t="s">
        <v>52</v>
      </c>
      <c r="B7943" s="29" t="s">
        <v>14732</v>
      </c>
      <c r="C7943" s="29" t="s">
        <v>115</v>
      </c>
      <c r="D7943" s="29"/>
      <c r="E7943" s="29" t="n">
        <v>0</v>
      </c>
      <c r="F7943" s="29"/>
      <c r="G7943" s="29"/>
      <c r="H7943" s="30" t="n">
        <v>0</v>
      </c>
      <c r="I7943" s="29"/>
      <c r="J7943" s="30" t="n">
        <v>0</v>
      </c>
      <c r="K7943" s="29"/>
      <c r="L7943" s="29" t="s">
        <v>116</v>
      </c>
      <c r="M7943" s="29"/>
      <c r="N7943" s="29"/>
      <c r="O7943" s="29"/>
      <c r="P7943" s="29"/>
      <c r="Q7943" s="29" t="n">
        <f aca="false">IFERROR(VALUE(L7943),"")</f>
        <v>0</v>
      </c>
      <c r="R7943" s="29" t="str">
        <f aca="true">IF(O7943="","",O7943-TODAY())</f>
        <v/>
      </c>
      <c r="S7943" s="29" t="str">
        <f aca="false">IF(C7943="&lt;&lt; vazio &gt;&gt;","VAZIA",IF(AND(O7943&lt;&gt;"",R7943&lt;0),"VENCIDO",IF(AND(O7943&lt;&gt;"",R7943&lt;=Parametros!$B$10),"PRÓX. VENCIMENTO",IF(F7943="Q","QUALIDADE",IF(F7943="S","BLOQUEADO",IF(F7943="R","RESTRITO/DEVOLUÇÃO",IF(OR(N7943="QUAR",N7943="QRES"),"QUARENTENA",IF(OR(B7943="DESCARTE",B7943="DEVOLUÇÃO"),"DESCARTE/DEVOLUÇÃO",IF(AND(D7943="",K7943&lt;&gt;""),"SEM LOTE",IF(AND(Q7943&lt;&gt;"",Q7943&gt;=Parametros!$B$11),"PARADO/SEM GIRO","OK"))))))))))</f>
        <v>VAZIA</v>
      </c>
      <c r="T7943" s="29" t="str">
        <f aca="false">IF(AND($S7943="PARADO/SEM GIRO",$K7943="KG",OR(Painel!$B$5="(Todos)",A7943=Painel!$B$5)*OR(Painel!$E$5="(Todos)",P7943=Painel!$E$5)),$J7943+ROW()/10000000,"")</f>
        <v/>
      </c>
      <c r="U7943" s="29" t="str">
        <f aca="false">IF(AND($S7943="VENCIDO",$K7943="KG",OR(Painel!$B$5="(Todos)",A7943=Painel!$B$5)*OR(Painel!$E$5="(Todos)",P7943=Painel!$E$5)),$J7943+ROW()/10000000,"")</f>
        <v/>
      </c>
    </row>
    <row r="7944" customFormat="false" ht="15" hidden="false" customHeight="false" outlineLevel="0" collapsed="false">
      <c r="A7944" s="29" t="s">
        <v>52</v>
      </c>
      <c r="B7944" s="29" t="s">
        <v>14733</v>
      </c>
      <c r="C7944" s="29" t="s">
        <v>1274</v>
      </c>
      <c r="D7944" s="29" t="s">
        <v>1275</v>
      </c>
      <c r="E7944" s="29" t="n">
        <v>1</v>
      </c>
      <c r="F7944" s="29"/>
      <c r="G7944" s="29" t="s">
        <v>14734</v>
      </c>
      <c r="H7944" s="30" t="n">
        <v>1000</v>
      </c>
      <c r="I7944" s="31" t="n">
        <v>46240</v>
      </c>
      <c r="J7944" s="30" t="n">
        <v>1000</v>
      </c>
      <c r="K7944" s="29" t="s">
        <v>120</v>
      </c>
      <c r="L7944" s="29" t="s">
        <v>1330</v>
      </c>
      <c r="M7944" s="29"/>
      <c r="N7944" s="29" t="s">
        <v>122</v>
      </c>
      <c r="O7944" s="31" t="n">
        <v>46588</v>
      </c>
      <c r="P7944" s="29" t="s">
        <v>123</v>
      </c>
      <c r="Q7944" s="29" t="n">
        <f aca="false">IFERROR(VALUE(L7944),"")</f>
        <v>45</v>
      </c>
      <c r="R7944" s="29" t="n">
        <f aca="true">IF(O7944="","",O7944-TODAY())</f>
        <v>303</v>
      </c>
      <c r="S7944" s="29" t="str">
        <f aca="false">IF(C7944="&lt;&lt; vazio &gt;&gt;","VAZIA",IF(AND(O7944&lt;&gt;"",R7944&lt;0),"VENCIDO",IF(AND(O7944&lt;&gt;"",R7944&lt;=Parametros!$B$10),"PRÓX. VENCIMENTO",IF(F7944="Q","QUALIDADE",IF(F7944="S","BLOQUEADO",IF(F7944="R","RESTRITO/DEVOLUÇÃO",IF(OR(N7944="QUAR",N7944="QRES"),"QUARENTENA",IF(OR(B7944="DESCARTE",B7944="DEVOLUÇÃO"),"DESCARTE/DEVOLUÇÃO",IF(AND(D7944="",K7944&lt;&gt;""),"SEM LOTE",IF(AND(Q7944&lt;&gt;"",Q7944&gt;=Parametros!$B$11),"PARADO/SEM GIRO","OK"))))))))))</f>
        <v>OK</v>
      </c>
      <c r="T7944" s="29" t="str">
        <f aca="false">IF(AND($S7944="PARADO/SEM GIRO",$K7944="KG",OR(Painel!$B$5="(Todos)",A7944=Painel!$B$5)*OR(Painel!$E$5="(Todos)",P7944=Painel!$E$5)),$J7944+ROW()/10000000,"")</f>
        <v/>
      </c>
      <c r="U7944" s="29" t="str">
        <f aca="false">IF(AND($S7944="VENCIDO",$K7944="KG",OR(Painel!$B$5="(Todos)",A7944=Painel!$B$5)*OR(Painel!$E$5="(Todos)",P7944=Painel!$E$5)),$J7944+ROW()/10000000,"")</f>
        <v/>
      </c>
    </row>
    <row r="7945" customFormat="false" ht="15" hidden="false" customHeight="false" outlineLevel="0" collapsed="false">
      <c r="A7945" s="29" t="s">
        <v>52</v>
      </c>
      <c r="B7945" s="29" t="s">
        <v>14735</v>
      </c>
      <c r="C7945" s="29" t="s">
        <v>115</v>
      </c>
      <c r="D7945" s="29"/>
      <c r="E7945" s="29" t="n">
        <v>0</v>
      </c>
      <c r="F7945" s="29"/>
      <c r="G7945" s="29"/>
      <c r="H7945" s="30" t="n">
        <v>0</v>
      </c>
      <c r="I7945" s="29"/>
      <c r="J7945" s="30" t="n">
        <v>0</v>
      </c>
      <c r="K7945" s="29"/>
      <c r="L7945" s="29" t="s">
        <v>116</v>
      </c>
      <c r="M7945" s="29"/>
      <c r="N7945" s="29"/>
      <c r="O7945" s="29"/>
      <c r="P7945" s="29"/>
      <c r="Q7945" s="29" t="n">
        <f aca="false">IFERROR(VALUE(L7945),"")</f>
        <v>0</v>
      </c>
      <c r="R7945" s="29" t="str">
        <f aca="true">IF(O7945="","",O7945-TODAY())</f>
        <v/>
      </c>
      <c r="S7945" s="29" t="str">
        <f aca="false">IF(C7945="&lt;&lt; vazio &gt;&gt;","VAZIA",IF(AND(O7945&lt;&gt;"",R7945&lt;0),"VENCIDO",IF(AND(O7945&lt;&gt;"",R7945&lt;=Parametros!$B$10),"PRÓX. VENCIMENTO",IF(F7945="Q","QUALIDADE",IF(F7945="S","BLOQUEADO",IF(F7945="R","RESTRITO/DEVOLUÇÃO",IF(OR(N7945="QUAR",N7945="QRES"),"QUARENTENA",IF(OR(B7945="DESCARTE",B7945="DEVOLUÇÃO"),"DESCARTE/DEVOLUÇÃO",IF(AND(D7945="",K7945&lt;&gt;""),"SEM LOTE",IF(AND(Q7945&lt;&gt;"",Q7945&gt;=Parametros!$B$11),"PARADO/SEM GIRO","OK"))))))))))</f>
        <v>VAZIA</v>
      </c>
      <c r="T7945" s="29" t="str">
        <f aca="false">IF(AND($S7945="PARADO/SEM GIRO",$K7945="KG",OR(Painel!$B$5="(Todos)",A7945=Painel!$B$5)*OR(Painel!$E$5="(Todos)",P7945=Painel!$E$5)),$J7945+ROW()/10000000,"")</f>
        <v/>
      </c>
      <c r="U7945" s="29" t="str">
        <f aca="false">IF(AND($S7945="VENCIDO",$K7945="KG",OR(Painel!$B$5="(Todos)",A7945=Painel!$B$5)*OR(Painel!$E$5="(Todos)",P7945=Painel!$E$5)),$J7945+ROW()/10000000,"")</f>
        <v/>
      </c>
    </row>
    <row r="7946" customFormat="false" ht="15" hidden="false" customHeight="false" outlineLevel="0" collapsed="false">
      <c r="A7946" s="29" t="s">
        <v>52</v>
      </c>
      <c r="B7946" s="29" t="s">
        <v>14736</v>
      </c>
      <c r="C7946" s="29" t="s">
        <v>115</v>
      </c>
      <c r="D7946" s="29"/>
      <c r="E7946" s="29" t="n">
        <v>0</v>
      </c>
      <c r="F7946" s="29"/>
      <c r="G7946" s="29"/>
      <c r="H7946" s="30" t="n">
        <v>0</v>
      </c>
      <c r="I7946" s="29"/>
      <c r="J7946" s="30" t="n">
        <v>0</v>
      </c>
      <c r="K7946" s="29"/>
      <c r="L7946" s="29" t="s">
        <v>116</v>
      </c>
      <c r="M7946" s="29"/>
      <c r="N7946" s="29"/>
      <c r="O7946" s="29"/>
      <c r="P7946" s="29"/>
      <c r="Q7946" s="29" t="n">
        <f aca="false">IFERROR(VALUE(L7946),"")</f>
        <v>0</v>
      </c>
      <c r="R7946" s="29" t="str">
        <f aca="true">IF(O7946="","",O7946-TODAY())</f>
        <v/>
      </c>
      <c r="S7946" s="29" t="str">
        <f aca="false">IF(C7946="&lt;&lt; vazio &gt;&gt;","VAZIA",IF(AND(O7946&lt;&gt;"",R7946&lt;0),"VENCIDO",IF(AND(O7946&lt;&gt;"",R7946&lt;=Parametros!$B$10),"PRÓX. VENCIMENTO",IF(F7946="Q","QUALIDADE",IF(F7946="S","BLOQUEADO",IF(F7946="R","RESTRITO/DEVOLUÇÃO",IF(OR(N7946="QUAR",N7946="QRES"),"QUARENTENA",IF(OR(B7946="DESCARTE",B7946="DEVOLUÇÃO"),"DESCARTE/DEVOLUÇÃO",IF(AND(D7946="",K7946&lt;&gt;""),"SEM LOTE",IF(AND(Q7946&lt;&gt;"",Q7946&gt;=Parametros!$B$11),"PARADO/SEM GIRO","OK"))))))))))</f>
        <v>VAZIA</v>
      </c>
      <c r="T7946" s="29" t="str">
        <f aca="false">IF(AND($S7946="PARADO/SEM GIRO",$K7946="KG",OR(Painel!$B$5="(Todos)",A7946=Painel!$B$5)*OR(Painel!$E$5="(Todos)",P7946=Painel!$E$5)),$J7946+ROW()/10000000,"")</f>
        <v/>
      </c>
      <c r="U7946" s="29" t="str">
        <f aca="false">IF(AND($S7946="VENCIDO",$K7946="KG",OR(Painel!$B$5="(Todos)",A7946=Painel!$B$5)*OR(Painel!$E$5="(Todos)",P7946=Painel!$E$5)),$J7946+ROW()/10000000,"")</f>
        <v/>
      </c>
    </row>
    <row r="7947" customFormat="false" ht="15" hidden="false" customHeight="false" outlineLevel="0" collapsed="false">
      <c r="A7947" s="29" t="s">
        <v>52</v>
      </c>
      <c r="B7947" s="29" t="s">
        <v>14737</v>
      </c>
      <c r="C7947" s="29" t="s">
        <v>1259</v>
      </c>
      <c r="D7947" s="29" t="s">
        <v>10659</v>
      </c>
      <c r="E7947" s="29" t="n">
        <v>1</v>
      </c>
      <c r="F7947" s="29"/>
      <c r="G7947" s="29" t="s">
        <v>14738</v>
      </c>
      <c r="H7947" s="30" t="n">
        <v>384</v>
      </c>
      <c r="I7947" s="31" t="n">
        <v>45881</v>
      </c>
      <c r="J7947" s="30" t="n">
        <v>384</v>
      </c>
      <c r="K7947" s="29" t="s">
        <v>120</v>
      </c>
      <c r="L7947" s="29" t="s">
        <v>7779</v>
      </c>
      <c r="M7947" s="29"/>
      <c r="N7947" s="29" t="s">
        <v>122</v>
      </c>
      <c r="O7947" s="31" t="n">
        <v>46435</v>
      </c>
      <c r="P7947" s="29" t="s">
        <v>123</v>
      </c>
      <c r="Q7947" s="29" t="n">
        <f aca="false">IFERROR(VALUE(L7947),"")</f>
        <v>404</v>
      </c>
      <c r="R7947" s="29" t="n">
        <f aca="true">IF(O7947="","",O7947-TODAY())</f>
        <v>150</v>
      </c>
      <c r="S7947" s="29" t="str">
        <f aca="false">IF(C7947="&lt;&lt; vazio &gt;&gt;","VAZIA",IF(AND(O7947&lt;&gt;"",R7947&lt;0),"VENCIDO",IF(AND(O7947&lt;&gt;"",R7947&lt;=Parametros!$B$10),"PRÓX. VENCIMENTO",IF(F7947="Q","QUALIDADE",IF(F7947="S","BLOQUEADO",IF(F7947="R","RESTRITO/DEVOLUÇÃO",IF(OR(N7947="QUAR",N7947="QRES"),"QUARENTENA",IF(OR(B7947="DESCARTE",B7947="DEVOLUÇÃO"),"DESCARTE/DEVOLUÇÃO",IF(AND(D7947="",K7947&lt;&gt;""),"SEM LOTE",IF(AND(Q7947&lt;&gt;"",Q7947&gt;=Parametros!$B$11),"PARADO/SEM GIRO","OK"))))))))))</f>
        <v>PARADO/SEM GIRO</v>
      </c>
      <c r="T7947" s="29" t="n">
        <f aca="false">IF(AND($S7947="PARADO/SEM GIRO",$K7947="KG",OR(Painel!$B$5="(Todos)",A7947=Painel!$B$5)*OR(Painel!$E$5="(Todos)",P7947=Painel!$E$5)),$J7947+ROW()/10000000,"")</f>
        <v>384.0007947</v>
      </c>
      <c r="U7947" s="29" t="str">
        <f aca="false">IF(AND($S7947="VENCIDO",$K7947="KG",OR(Painel!$B$5="(Todos)",A7947=Painel!$B$5)*OR(Painel!$E$5="(Todos)",P7947=Painel!$E$5)),$J7947+ROW()/10000000,"")</f>
        <v/>
      </c>
    </row>
    <row r="7948" customFormat="false" ht="15" hidden="false" customHeight="false" outlineLevel="0" collapsed="false">
      <c r="A7948" s="29" t="s">
        <v>52</v>
      </c>
      <c r="B7948" s="29" t="s">
        <v>14739</v>
      </c>
      <c r="C7948" s="29" t="s">
        <v>115</v>
      </c>
      <c r="D7948" s="29"/>
      <c r="E7948" s="29" t="n">
        <v>0</v>
      </c>
      <c r="F7948" s="29"/>
      <c r="G7948" s="29"/>
      <c r="H7948" s="30" t="n">
        <v>0</v>
      </c>
      <c r="I7948" s="29"/>
      <c r="J7948" s="30" t="n">
        <v>0</v>
      </c>
      <c r="K7948" s="29"/>
      <c r="L7948" s="29" t="s">
        <v>116</v>
      </c>
      <c r="M7948" s="29"/>
      <c r="N7948" s="29"/>
      <c r="O7948" s="29"/>
      <c r="P7948" s="29"/>
      <c r="Q7948" s="29" t="n">
        <f aca="false">IFERROR(VALUE(L7948),"")</f>
        <v>0</v>
      </c>
      <c r="R7948" s="29" t="str">
        <f aca="true">IF(O7948="","",O7948-TODAY())</f>
        <v/>
      </c>
      <c r="S7948" s="29" t="str">
        <f aca="false">IF(C7948="&lt;&lt; vazio &gt;&gt;","VAZIA",IF(AND(O7948&lt;&gt;"",R7948&lt;0),"VENCIDO",IF(AND(O7948&lt;&gt;"",R7948&lt;=Parametros!$B$10),"PRÓX. VENCIMENTO",IF(F7948="Q","QUALIDADE",IF(F7948="S","BLOQUEADO",IF(F7948="R","RESTRITO/DEVOLUÇÃO",IF(OR(N7948="QUAR",N7948="QRES"),"QUARENTENA",IF(OR(B7948="DESCARTE",B7948="DEVOLUÇÃO"),"DESCARTE/DEVOLUÇÃO",IF(AND(D7948="",K7948&lt;&gt;""),"SEM LOTE",IF(AND(Q7948&lt;&gt;"",Q7948&gt;=Parametros!$B$11),"PARADO/SEM GIRO","OK"))))))))))</f>
        <v>VAZIA</v>
      </c>
      <c r="T7948" s="29" t="str">
        <f aca="false">IF(AND($S7948="PARADO/SEM GIRO",$K7948="KG",OR(Painel!$B$5="(Todos)",A7948=Painel!$B$5)*OR(Painel!$E$5="(Todos)",P7948=Painel!$E$5)),$J7948+ROW()/10000000,"")</f>
        <v/>
      </c>
      <c r="U7948" s="29" t="str">
        <f aca="false">IF(AND($S7948="VENCIDO",$K7948="KG",OR(Painel!$B$5="(Todos)",A7948=Painel!$B$5)*OR(Painel!$E$5="(Todos)",P7948=Painel!$E$5)),$J7948+ROW()/10000000,"")</f>
        <v/>
      </c>
    </row>
    <row r="7949" customFormat="false" ht="15" hidden="false" customHeight="false" outlineLevel="0" collapsed="false">
      <c r="A7949" s="29" t="s">
        <v>52</v>
      </c>
      <c r="B7949" s="29" t="s">
        <v>14740</v>
      </c>
      <c r="C7949" s="29" t="s">
        <v>278</v>
      </c>
      <c r="D7949" s="29" t="s">
        <v>4946</v>
      </c>
      <c r="E7949" s="29" t="n">
        <v>1</v>
      </c>
      <c r="F7949" s="29"/>
      <c r="G7949" s="29" t="s">
        <v>14741</v>
      </c>
      <c r="H7949" s="30" t="n">
        <v>545.4</v>
      </c>
      <c r="I7949" s="31" t="n">
        <v>46185</v>
      </c>
      <c r="J7949" s="30" t="n">
        <v>545.4</v>
      </c>
      <c r="K7949" s="29" t="s">
        <v>120</v>
      </c>
      <c r="L7949" s="29" t="s">
        <v>1617</v>
      </c>
      <c r="M7949" s="29"/>
      <c r="N7949" s="29" t="s">
        <v>122</v>
      </c>
      <c r="O7949" s="31" t="n">
        <v>46721</v>
      </c>
      <c r="P7949" s="29" t="s">
        <v>123</v>
      </c>
      <c r="Q7949" s="29" t="n">
        <f aca="false">IFERROR(VALUE(L7949),"")</f>
        <v>100</v>
      </c>
      <c r="R7949" s="29" t="n">
        <f aca="true">IF(O7949="","",O7949-TODAY())</f>
        <v>436</v>
      </c>
      <c r="S7949" s="29" t="str">
        <f aca="false">IF(C7949="&lt;&lt; vazio &gt;&gt;","VAZIA",IF(AND(O7949&lt;&gt;"",R7949&lt;0),"VENCIDO",IF(AND(O7949&lt;&gt;"",R7949&lt;=Parametros!$B$10),"PRÓX. VENCIMENTO",IF(F7949="Q","QUALIDADE",IF(F7949="S","BLOQUEADO",IF(F7949="R","RESTRITO/DEVOLUÇÃO",IF(OR(N7949="QUAR",N7949="QRES"),"QUARENTENA",IF(OR(B7949="DESCARTE",B7949="DEVOLUÇÃO"),"DESCARTE/DEVOLUÇÃO",IF(AND(D7949="",K7949&lt;&gt;""),"SEM LOTE",IF(AND(Q7949&lt;&gt;"",Q7949&gt;=Parametros!$B$11),"PARADO/SEM GIRO","OK"))))))))))</f>
        <v>PARADO/SEM GIRO</v>
      </c>
      <c r="T7949" s="29" t="n">
        <f aca="false">IF(AND($S7949="PARADO/SEM GIRO",$K7949="KG",OR(Painel!$B$5="(Todos)",A7949=Painel!$B$5)*OR(Painel!$E$5="(Todos)",P7949=Painel!$E$5)),$J7949+ROW()/10000000,"")</f>
        <v>545.4007949</v>
      </c>
      <c r="U7949" s="29" t="str">
        <f aca="false">IF(AND($S7949="VENCIDO",$K7949="KG",OR(Painel!$B$5="(Todos)",A7949=Painel!$B$5)*OR(Painel!$E$5="(Todos)",P7949=Painel!$E$5)),$J7949+ROW()/10000000,"")</f>
        <v/>
      </c>
    </row>
    <row r="7950" customFormat="false" ht="15" hidden="false" customHeight="false" outlineLevel="0" collapsed="false">
      <c r="A7950" s="29" t="s">
        <v>52</v>
      </c>
      <c r="B7950" s="29" t="s">
        <v>14742</v>
      </c>
      <c r="C7950" s="29" t="s">
        <v>115</v>
      </c>
      <c r="D7950" s="29"/>
      <c r="E7950" s="29" t="n">
        <v>0</v>
      </c>
      <c r="F7950" s="29"/>
      <c r="G7950" s="29"/>
      <c r="H7950" s="30" t="n">
        <v>0</v>
      </c>
      <c r="I7950" s="29"/>
      <c r="J7950" s="30" t="n">
        <v>0</v>
      </c>
      <c r="K7950" s="29"/>
      <c r="L7950" s="29" t="s">
        <v>116</v>
      </c>
      <c r="M7950" s="29"/>
      <c r="N7950" s="29"/>
      <c r="O7950" s="29"/>
      <c r="P7950" s="29"/>
      <c r="Q7950" s="29" t="n">
        <f aca="false">IFERROR(VALUE(L7950),"")</f>
        <v>0</v>
      </c>
      <c r="R7950" s="29" t="str">
        <f aca="true">IF(O7950="","",O7950-TODAY())</f>
        <v/>
      </c>
      <c r="S7950" s="29" t="str">
        <f aca="false">IF(C7950="&lt;&lt; vazio &gt;&gt;","VAZIA",IF(AND(O7950&lt;&gt;"",R7950&lt;0),"VENCIDO",IF(AND(O7950&lt;&gt;"",R7950&lt;=Parametros!$B$10),"PRÓX. VENCIMENTO",IF(F7950="Q","QUALIDADE",IF(F7950="S","BLOQUEADO",IF(F7950="R","RESTRITO/DEVOLUÇÃO",IF(OR(N7950="QUAR",N7950="QRES"),"QUARENTENA",IF(OR(B7950="DESCARTE",B7950="DEVOLUÇÃO"),"DESCARTE/DEVOLUÇÃO",IF(AND(D7950="",K7950&lt;&gt;""),"SEM LOTE",IF(AND(Q7950&lt;&gt;"",Q7950&gt;=Parametros!$B$11),"PARADO/SEM GIRO","OK"))))))))))</f>
        <v>VAZIA</v>
      </c>
      <c r="T7950" s="29" t="str">
        <f aca="false">IF(AND($S7950="PARADO/SEM GIRO",$K7950="KG",OR(Painel!$B$5="(Todos)",A7950=Painel!$B$5)*OR(Painel!$E$5="(Todos)",P7950=Painel!$E$5)),$J7950+ROW()/10000000,"")</f>
        <v/>
      </c>
      <c r="U7950" s="29" t="str">
        <f aca="false">IF(AND($S7950="VENCIDO",$K7950="KG",OR(Painel!$B$5="(Todos)",A7950=Painel!$B$5)*OR(Painel!$E$5="(Todos)",P7950=Painel!$E$5)),$J7950+ROW()/10000000,"")</f>
        <v/>
      </c>
    </row>
    <row r="7951" customFormat="false" ht="15" hidden="false" customHeight="false" outlineLevel="0" collapsed="false">
      <c r="A7951" s="29" t="s">
        <v>52</v>
      </c>
      <c r="B7951" s="29" t="s">
        <v>14743</v>
      </c>
      <c r="C7951" s="29" t="s">
        <v>115</v>
      </c>
      <c r="D7951" s="29"/>
      <c r="E7951" s="29" t="n">
        <v>0</v>
      </c>
      <c r="F7951" s="29"/>
      <c r="G7951" s="29"/>
      <c r="H7951" s="30" t="n">
        <v>0</v>
      </c>
      <c r="I7951" s="29"/>
      <c r="J7951" s="30" t="n">
        <v>0</v>
      </c>
      <c r="K7951" s="29"/>
      <c r="L7951" s="29" t="s">
        <v>116</v>
      </c>
      <c r="M7951" s="29"/>
      <c r="N7951" s="29"/>
      <c r="O7951" s="29"/>
      <c r="P7951" s="29"/>
      <c r="Q7951" s="29" t="n">
        <f aca="false">IFERROR(VALUE(L7951),"")</f>
        <v>0</v>
      </c>
      <c r="R7951" s="29" t="str">
        <f aca="true">IF(O7951="","",O7951-TODAY())</f>
        <v/>
      </c>
      <c r="S7951" s="29" t="str">
        <f aca="false">IF(C7951="&lt;&lt; vazio &gt;&gt;","VAZIA",IF(AND(O7951&lt;&gt;"",R7951&lt;0),"VENCIDO",IF(AND(O7951&lt;&gt;"",R7951&lt;=Parametros!$B$10),"PRÓX. VENCIMENTO",IF(F7951="Q","QUALIDADE",IF(F7951="S","BLOQUEADO",IF(F7951="R","RESTRITO/DEVOLUÇÃO",IF(OR(N7951="QUAR",N7951="QRES"),"QUARENTENA",IF(OR(B7951="DESCARTE",B7951="DEVOLUÇÃO"),"DESCARTE/DEVOLUÇÃO",IF(AND(D7951="",K7951&lt;&gt;""),"SEM LOTE",IF(AND(Q7951&lt;&gt;"",Q7951&gt;=Parametros!$B$11),"PARADO/SEM GIRO","OK"))))))))))</f>
        <v>VAZIA</v>
      </c>
      <c r="T7951" s="29" t="str">
        <f aca="false">IF(AND($S7951="PARADO/SEM GIRO",$K7951="KG",OR(Painel!$B$5="(Todos)",A7951=Painel!$B$5)*OR(Painel!$E$5="(Todos)",P7951=Painel!$E$5)),$J7951+ROW()/10000000,"")</f>
        <v/>
      </c>
      <c r="U7951" s="29" t="str">
        <f aca="false">IF(AND($S7951="VENCIDO",$K7951="KG",OR(Painel!$B$5="(Todos)",A7951=Painel!$B$5)*OR(Painel!$E$5="(Todos)",P7951=Painel!$E$5)),$J7951+ROW()/10000000,"")</f>
        <v/>
      </c>
    </row>
    <row r="7952" customFormat="false" ht="15" hidden="false" customHeight="false" outlineLevel="0" collapsed="false">
      <c r="A7952" s="29" t="s">
        <v>52</v>
      </c>
      <c r="B7952" s="29" t="s">
        <v>14744</v>
      </c>
      <c r="C7952" s="29" t="s">
        <v>956</v>
      </c>
      <c r="D7952" s="29" t="s">
        <v>957</v>
      </c>
      <c r="E7952" s="29" t="n">
        <v>1</v>
      </c>
      <c r="F7952" s="29"/>
      <c r="G7952" s="29" t="s">
        <v>14745</v>
      </c>
      <c r="H7952" s="30" t="n">
        <v>727.2</v>
      </c>
      <c r="I7952" s="31" t="n">
        <v>46189</v>
      </c>
      <c r="J7952" s="30" t="n">
        <v>727.2</v>
      </c>
      <c r="K7952" s="29" t="s">
        <v>120</v>
      </c>
      <c r="L7952" s="29" t="s">
        <v>749</v>
      </c>
      <c r="M7952" s="29"/>
      <c r="N7952" s="29" t="s">
        <v>122</v>
      </c>
      <c r="O7952" s="31" t="n">
        <v>46904</v>
      </c>
      <c r="P7952" s="29" t="s">
        <v>123</v>
      </c>
      <c r="Q7952" s="29" t="n">
        <f aca="false">IFERROR(VALUE(L7952),"")</f>
        <v>96</v>
      </c>
      <c r="R7952" s="29" t="n">
        <f aca="true">IF(O7952="","",O7952-TODAY())</f>
        <v>619</v>
      </c>
      <c r="S7952" s="29" t="str">
        <f aca="false">IF(C7952="&lt;&lt; vazio &gt;&gt;","VAZIA",IF(AND(O7952&lt;&gt;"",R7952&lt;0),"VENCIDO",IF(AND(O7952&lt;&gt;"",R7952&lt;=Parametros!$B$10),"PRÓX. VENCIMENTO",IF(F7952="Q","QUALIDADE",IF(F7952="S","BLOQUEADO",IF(F7952="R","RESTRITO/DEVOLUÇÃO",IF(OR(N7952="QUAR",N7952="QRES"),"QUARENTENA",IF(OR(B7952="DESCARTE",B7952="DEVOLUÇÃO"),"DESCARTE/DEVOLUÇÃO",IF(AND(D7952="",K7952&lt;&gt;""),"SEM LOTE",IF(AND(Q7952&lt;&gt;"",Q7952&gt;=Parametros!$B$11),"PARADO/SEM GIRO","OK"))))))))))</f>
        <v>PARADO/SEM GIRO</v>
      </c>
      <c r="T7952" s="29" t="n">
        <f aca="false">IF(AND($S7952="PARADO/SEM GIRO",$K7952="KG",OR(Painel!$B$5="(Todos)",A7952=Painel!$B$5)*OR(Painel!$E$5="(Todos)",P7952=Painel!$E$5)),$J7952+ROW()/10000000,"")</f>
        <v>727.2007952</v>
      </c>
      <c r="U7952" s="29" t="str">
        <f aca="false">IF(AND($S7952="VENCIDO",$K7952="KG",OR(Painel!$B$5="(Todos)",A7952=Painel!$B$5)*OR(Painel!$E$5="(Todos)",P7952=Painel!$E$5)),$J7952+ROW()/10000000,"")</f>
        <v/>
      </c>
    </row>
    <row r="7953" customFormat="false" ht="15" hidden="false" customHeight="false" outlineLevel="0" collapsed="false">
      <c r="A7953" s="29" t="s">
        <v>52</v>
      </c>
      <c r="B7953" s="29" t="s">
        <v>14746</v>
      </c>
      <c r="C7953" s="29" t="s">
        <v>2679</v>
      </c>
      <c r="D7953" s="29" t="s">
        <v>2680</v>
      </c>
      <c r="E7953" s="29" t="n">
        <v>1</v>
      </c>
      <c r="F7953" s="29"/>
      <c r="G7953" s="29" t="s">
        <v>14747</v>
      </c>
      <c r="H7953" s="30" t="n">
        <v>800</v>
      </c>
      <c r="I7953" s="31" t="n">
        <v>46191</v>
      </c>
      <c r="J7953" s="30" t="n">
        <v>800</v>
      </c>
      <c r="K7953" s="29" t="s">
        <v>120</v>
      </c>
      <c r="L7953" s="29" t="s">
        <v>3759</v>
      </c>
      <c r="M7953" s="29"/>
      <c r="N7953" s="29" t="s">
        <v>122</v>
      </c>
      <c r="O7953" s="31" t="n">
        <v>46735</v>
      </c>
      <c r="P7953" s="29" t="s">
        <v>123</v>
      </c>
      <c r="Q7953" s="29" t="n">
        <f aca="false">IFERROR(VALUE(L7953),"")</f>
        <v>94</v>
      </c>
      <c r="R7953" s="29" t="n">
        <f aca="true">IF(O7953="","",O7953-TODAY())</f>
        <v>450</v>
      </c>
      <c r="S7953" s="29" t="str">
        <f aca="false">IF(C7953="&lt;&lt; vazio &gt;&gt;","VAZIA",IF(AND(O7953&lt;&gt;"",R7953&lt;0),"VENCIDO",IF(AND(O7953&lt;&gt;"",R7953&lt;=Parametros!$B$10),"PRÓX. VENCIMENTO",IF(F7953="Q","QUALIDADE",IF(F7953="S","BLOQUEADO",IF(F7953="R","RESTRITO/DEVOLUÇÃO",IF(OR(N7953="QUAR",N7953="QRES"),"QUARENTENA",IF(OR(B7953="DESCARTE",B7953="DEVOLUÇÃO"),"DESCARTE/DEVOLUÇÃO",IF(AND(D7953="",K7953&lt;&gt;""),"SEM LOTE",IF(AND(Q7953&lt;&gt;"",Q7953&gt;=Parametros!$B$11),"PARADO/SEM GIRO","OK"))))))))))</f>
        <v>PARADO/SEM GIRO</v>
      </c>
      <c r="T7953" s="29" t="n">
        <f aca="false">IF(AND($S7953="PARADO/SEM GIRO",$K7953="KG",OR(Painel!$B$5="(Todos)",A7953=Painel!$B$5)*OR(Painel!$E$5="(Todos)",P7953=Painel!$E$5)),$J7953+ROW()/10000000,"")</f>
        <v>800.0007953</v>
      </c>
      <c r="U7953" s="29" t="str">
        <f aca="false">IF(AND($S7953="VENCIDO",$K7953="KG",OR(Painel!$B$5="(Todos)",A7953=Painel!$B$5)*OR(Painel!$E$5="(Todos)",P7953=Painel!$E$5)),$J7953+ROW()/10000000,"")</f>
        <v/>
      </c>
    </row>
    <row r="7954" customFormat="false" ht="15" hidden="false" customHeight="false" outlineLevel="0" collapsed="false">
      <c r="A7954" s="29" t="s">
        <v>52</v>
      </c>
      <c r="B7954" s="29" t="s">
        <v>14748</v>
      </c>
      <c r="C7954" s="29" t="s">
        <v>115</v>
      </c>
      <c r="D7954" s="29"/>
      <c r="E7954" s="29" t="n">
        <v>0</v>
      </c>
      <c r="F7954" s="29"/>
      <c r="G7954" s="29"/>
      <c r="H7954" s="30" t="n">
        <v>0</v>
      </c>
      <c r="I7954" s="29"/>
      <c r="J7954" s="30" t="n">
        <v>0</v>
      </c>
      <c r="K7954" s="29"/>
      <c r="L7954" s="29" t="s">
        <v>116</v>
      </c>
      <c r="M7954" s="29"/>
      <c r="N7954" s="29"/>
      <c r="O7954" s="29"/>
      <c r="P7954" s="29"/>
      <c r="Q7954" s="29" t="n">
        <f aca="false">IFERROR(VALUE(L7954),"")</f>
        <v>0</v>
      </c>
      <c r="R7954" s="29" t="str">
        <f aca="true">IF(O7954="","",O7954-TODAY())</f>
        <v/>
      </c>
      <c r="S7954" s="29" t="str">
        <f aca="false">IF(C7954="&lt;&lt; vazio &gt;&gt;","VAZIA",IF(AND(O7954&lt;&gt;"",R7954&lt;0),"VENCIDO",IF(AND(O7954&lt;&gt;"",R7954&lt;=Parametros!$B$10),"PRÓX. VENCIMENTO",IF(F7954="Q","QUALIDADE",IF(F7954="S","BLOQUEADO",IF(F7954="R","RESTRITO/DEVOLUÇÃO",IF(OR(N7954="QUAR",N7954="QRES"),"QUARENTENA",IF(OR(B7954="DESCARTE",B7954="DEVOLUÇÃO"),"DESCARTE/DEVOLUÇÃO",IF(AND(D7954="",K7954&lt;&gt;""),"SEM LOTE",IF(AND(Q7954&lt;&gt;"",Q7954&gt;=Parametros!$B$11),"PARADO/SEM GIRO","OK"))))))))))</f>
        <v>VAZIA</v>
      </c>
      <c r="T7954" s="29" t="str">
        <f aca="false">IF(AND($S7954="PARADO/SEM GIRO",$K7954="KG",OR(Painel!$B$5="(Todos)",A7954=Painel!$B$5)*OR(Painel!$E$5="(Todos)",P7954=Painel!$E$5)),$J7954+ROW()/10000000,"")</f>
        <v/>
      </c>
      <c r="U7954" s="29" t="str">
        <f aca="false">IF(AND($S7954="VENCIDO",$K7954="KG",OR(Painel!$B$5="(Todos)",A7954=Painel!$B$5)*OR(Painel!$E$5="(Todos)",P7954=Painel!$E$5)),$J7954+ROW()/10000000,"")</f>
        <v/>
      </c>
    </row>
    <row r="7955" customFormat="false" ht="15" hidden="false" customHeight="false" outlineLevel="0" collapsed="false">
      <c r="A7955" s="29" t="s">
        <v>52</v>
      </c>
      <c r="B7955" s="29" t="s">
        <v>14749</v>
      </c>
      <c r="C7955" s="29" t="s">
        <v>115</v>
      </c>
      <c r="D7955" s="29"/>
      <c r="E7955" s="29" t="n">
        <v>0</v>
      </c>
      <c r="F7955" s="29"/>
      <c r="G7955" s="29"/>
      <c r="H7955" s="30" t="n">
        <v>0</v>
      </c>
      <c r="I7955" s="29"/>
      <c r="J7955" s="30" t="n">
        <v>0</v>
      </c>
      <c r="K7955" s="29"/>
      <c r="L7955" s="29" t="s">
        <v>116</v>
      </c>
      <c r="M7955" s="29"/>
      <c r="N7955" s="29"/>
      <c r="O7955" s="29"/>
      <c r="P7955" s="29"/>
      <c r="Q7955" s="29" t="n">
        <f aca="false">IFERROR(VALUE(L7955),"")</f>
        <v>0</v>
      </c>
      <c r="R7955" s="29" t="str">
        <f aca="true">IF(O7955="","",O7955-TODAY())</f>
        <v/>
      </c>
      <c r="S7955" s="29" t="str">
        <f aca="false">IF(C7955="&lt;&lt; vazio &gt;&gt;","VAZIA",IF(AND(O7955&lt;&gt;"",R7955&lt;0),"VENCIDO",IF(AND(O7955&lt;&gt;"",R7955&lt;=Parametros!$B$10),"PRÓX. VENCIMENTO",IF(F7955="Q","QUALIDADE",IF(F7955="S","BLOQUEADO",IF(F7955="R","RESTRITO/DEVOLUÇÃO",IF(OR(N7955="QUAR",N7955="QRES"),"QUARENTENA",IF(OR(B7955="DESCARTE",B7955="DEVOLUÇÃO"),"DESCARTE/DEVOLUÇÃO",IF(AND(D7955="",K7955&lt;&gt;""),"SEM LOTE",IF(AND(Q7955&lt;&gt;"",Q7955&gt;=Parametros!$B$11),"PARADO/SEM GIRO","OK"))))))))))</f>
        <v>VAZIA</v>
      </c>
      <c r="T7955" s="29" t="str">
        <f aca="false">IF(AND($S7955="PARADO/SEM GIRO",$K7955="KG",OR(Painel!$B$5="(Todos)",A7955=Painel!$B$5)*OR(Painel!$E$5="(Todos)",P7955=Painel!$E$5)),$J7955+ROW()/10000000,"")</f>
        <v/>
      </c>
      <c r="U7955" s="29" t="str">
        <f aca="false">IF(AND($S7955="VENCIDO",$K7955="KG",OR(Painel!$B$5="(Todos)",A7955=Painel!$B$5)*OR(Painel!$E$5="(Todos)",P7955=Painel!$E$5)),$J7955+ROW()/10000000,"")</f>
        <v/>
      </c>
    </row>
    <row r="7956" customFormat="false" ht="15" hidden="false" customHeight="false" outlineLevel="0" collapsed="false">
      <c r="A7956" s="29" t="s">
        <v>52</v>
      </c>
      <c r="B7956" s="29" t="s">
        <v>14750</v>
      </c>
      <c r="C7956" s="29" t="s">
        <v>768</v>
      </c>
      <c r="D7956" s="29" t="s">
        <v>2268</v>
      </c>
      <c r="E7956" s="29" t="n">
        <v>1</v>
      </c>
      <c r="F7956" s="29"/>
      <c r="G7956" s="29" t="s">
        <v>14751</v>
      </c>
      <c r="H7956" s="30" t="n">
        <v>800</v>
      </c>
      <c r="I7956" s="31" t="n">
        <v>46275</v>
      </c>
      <c r="J7956" s="30" t="n">
        <v>800</v>
      </c>
      <c r="K7956" s="29" t="s">
        <v>120</v>
      </c>
      <c r="L7956" s="29" t="s">
        <v>121</v>
      </c>
      <c r="M7956" s="29"/>
      <c r="N7956" s="29" t="s">
        <v>122</v>
      </c>
      <c r="O7956" s="31" t="n">
        <v>46621</v>
      </c>
      <c r="P7956" s="29" t="s">
        <v>123</v>
      </c>
      <c r="Q7956" s="29" t="n">
        <f aca="false">IFERROR(VALUE(L7956),"")</f>
        <v>10</v>
      </c>
      <c r="R7956" s="29" t="n">
        <f aca="true">IF(O7956="","",O7956-TODAY())</f>
        <v>336</v>
      </c>
      <c r="S7956" s="29" t="str">
        <f aca="false">IF(C7956="&lt;&lt; vazio &gt;&gt;","VAZIA",IF(AND(O7956&lt;&gt;"",R7956&lt;0),"VENCIDO",IF(AND(O7956&lt;&gt;"",R7956&lt;=Parametros!$B$10),"PRÓX. VENCIMENTO",IF(F7956="Q","QUALIDADE",IF(F7956="S","BLOQUEADO",IF(F7956="R","RESTRITO/DEVOLUÇÃO",IF(OR(N7956="QUAR",N7956="QRES"),"QUARENTENA",IF(OR(B7956="DESCARTE",B7956="DEVOLUÇÃO"),"DESCARTE/DEVOLUÇÃO",IF(AND(D7956="",K7956&lt;&gt;""),"SEM LOTE",IF(AND(Q7956&lt;&gt;"",Q7956&gt;=Parametros!$B$11),"PARADO/SEM GIRO","OK"))))))))))</f>
        <v>OK</v>
      </c>
      <c r="T7956" s="29" t="str">
        <f aca="false">IF(AND($S7956="PARADO/SEM GIRO",$K7956="KG",OR(Painel!$B$5="(Todos)",A7956=Painel!$B$5)*OR(Painel!$E$5="(Todos)",P7956=Painel!$E$5)),$J7956+ROW()/10000000,"")</f>
        <v/>
      </c>
      <c r="U7956" s="29" t="str">
        <f aca="false">IF(AND($S7956="VENCIDO",$K7956="KG",OR(Painel!$B$5="(Todos)",A7956=Painel!$B$5)*OR(Painel!$E$5="(Todos)",P7956=Painel!$E$5)),$J7956+ROW()/10000000,"")</f>
        <v/>
      </c>
    </row>
    <row r="7957" customFormat="false" ht="15" hidden="false" customHeight="false" outlineLevel="0" collapsed="false">
      <c r="A7957" s="29" t="s">
        <v>52</v>
      </c>
      <c r="B7957" s="29" t="s">
        <v>14752</v>
      </c>
      <c r="C7957" s="29" t="s">
        <v>115</v>
      </c>
      <c r="D7957" s="29"/>
      <c r="E7957" s="29" t="n">
        <v>0</v>
      </c>
      <c r="F7957" s="29"/>
      <c r="G7957" s="29"/>
      <c r="H7957" s="30" t="n">
        <v>0</v>
      </c>
      <c r="I7957" s="29"/>
      <c r="J7957" s="30" t="n">
        <v>0</v>
      </c>
      <c r="K7957" s="29"/>
      <c r="L7957" s="29" t="s">
        <v>116</v>
      </c>
      <c r="M7957" s="29"/>
      <c r="N7957" s="29"/>
      <c r="O7957" s="29"/>
      <c r="P7957" s="29"/>
      <c r="Q7957" s="29" t="n">
        <f aca="false">IFERROR(VALUE(L7957),"")</f>
        <v>0</v>
      </c>
      <c r="R7957" s="29" t="str">
        <f aca="true">IF(O7957="","",O7957-TODAY())</f>
        <v/>
      </c>
      <c r="S7957" s="29" t="str">
        <f aca="false">IF(C7957="&lt;&lt; vazio &gt;&gt;","VAZIA",IF(AND(O7957&lt;&gt;"",R7957&lt;0),"VENCIDO",IF(AND(O7957&lt;&gt;"",R7957&lt;=Parametros!$B$10),"PRÓX. VENCIMENTO",IF(F7957="Q","QUALIDADE",IF(F7957="S","BLOQUEADO",IF(F7957="R","RESTRITO/DEVOLUÇÃO",IF(OR(N7957="QUAR",N7957="QRES"),"QUARENTENA",IF(OR(B7957="DESCARTE",B7957="DEVOLUÇÃO"),"DESCARTE/DEVOLUÇÃO",IF(AND(D7957="",K7957&lt;&gt;""),"SEM LOTE",IF(AND(Q7957&lt;&gt;"",Q7957&gt;=Parametros!$B$11),"PARADO/SEM GIRO","OK"))))))))))</f>
        <v>VAZIA</v>
      </c>
      <c r="T7957" s="29" t="str">
        <f aca="false">IF(AND($S7957="PARADO/SEM GIRO",$K7957="KG",OR(Painel!$B$5="(Todos)",A7957=Painel!$B$5)*OR(Painel!$E$5="(Todos)",P7957=Painel!$E$5)),$J7957+ROW()/10000000,"")</f>
        <v/>
      </c>
      <c r="U7957" s="29" t="str">
        <f aca="false">IF(AND($S7957="VENCIDO",$K7957="KG",OR(Painel!$B$5="(Todos)",A7957=Painel!$B$5)*OR(Painel!$E$5="(Todos)",P7957=Painel!$E$5)),$J7957+ROW()/10000000,"")</f>
        <v/>
      </c>
    </row>
    <row r="7958" customFormat="false" ht="15" hidden="false" customHeight="false" outlineLevel="0" collapsed="false">
      <c r="A7958" s="29" t="s">
        <v>52</v>
      </c>
      <c r="B7958" s="29" t="s">
        <v>14753</v>
      </c>
      <c r="C7958" s="29" t="s">
        <v>115</v>
      </c>
      <c r="D7958" s="29"/>
      <c r="E7958" s="29" t="n">
        <v>0</v>
      </c>
      <c r="F7958" s="29"/>
      <c r="G7958" s="29"/>
      <c r="H7958" s="30" t="n">
        <v>0</v>
      </c>
      <c r="I7958" s="29"/>
      <c r="J7958" s="30" t="n">
        <v>0</v>
      </c>
      <c r="K7958" s="29"/>
      <c r="L7958" s="29" t="s">
        <v>116</v>
      </c>
      <c r="M7958" s="29"/>
      <c r="N7958" s="29"/>
      <c r="O7958" s="29"/>
      <c r="P7958" s="29"/>
      <c r="Q7958" s="29" t="n">
        <f aca="false">IFERROR(VALUE(L7958),"")</f>
        <v>0</v>
      </c>
      <c r="R7958" s="29" t="str">
        <f aca="true">IF(O7958="","",O7958-TODAY())</f>
        <v/>
      </c>
      <c r="S7958" s="29" t="str">
        <f aca="false">IF(C7958="&lt;&lt; vazio &gt;&gt;","VAZIA",IF(AND(O7958&lt;&gt;"",R7958&lt;0),"VENCIDO",IF(AND(O7958&lt;&gt;"",R7958&lt;=Parametros!$B$10),"PRÓX. VENCIMENTO",IF(F7958="Q","QUALIDADE",IF(F7958="S","BLOQUEADO",IF(F7958="R","RESTRITO/DEVOLUÇÃO",IF(OR(N7958="QUAR",N7958="QRES"),"QUARENTENA",IF(OR(B7958="DESCARTE",B7958="DEVOLUÇÃO"),"DESCARTE/DEVOLUÇÃO",IF(AND(D7958="",K7958&lt;&gt;""),"SEM LOTE",IF(AND(Q7958&lt;&gt;"",Q7958&gt;=Parametros!$B$11),"PARADO/SEM GIRO","OK"))))))))))</f>
        <v>VAZIA</v>
      </c>
      <c r="T7958" s="29" t="str">
        <f aca="false">IF(AND($S7958="PARADO/SEM GIRO",$K7958="KG",OR(Painel!$B$5="(Todos)",A7958=Painel!$B$5)*OR(Painel!$E$5="(Todos)",P7958=Painel!$E$5)),$J7958+ROW()/10000000,"")</f>
        <v/>
      </c>
      <c r="U7958" s="29" t="str">
        <f aca="false">IF(AND($S7958="VENCIDO",$K7958="KG",OR(Painel!$B$5="(Todos)",A7958=Painel!$B$5)*OR(Painel!$E$5="(Todos)",P7958=Painel!$E$5)),$J7958+ROW()/10000000,"")</f>
        <v/>
      </c>
    </row>
    <row r="7959" customFormat="false" ht="15" hidden="false" customHeight="false" outlineLevel="0" collapsed="false">
      <c r="A7959" s="29" t="s">
        <v>52</v>
      </c>
      <c r="B7959" s="29" t="s">
        <v>14754</v>
      </c>
      <c r="C7959" s="29" t="s">
        <v>1259</v>
      </c>
      <c r="D7959" s="29" t="s">
        <v>6269</v>
      </c>
      <c r="E7959" s="29" t="n">
        <v>1</v>
      </c>
      <c r="F7959" s="29"/>
      <c r="G7959" s="29" t="s">
        <v>14755</v>
      </c>
      <c r="H7959" s="30" t="n">
        <v>384</v>
      </c>
      <c r="I7959" s="31" t="n">
        <v>45881</v>
      </c>
      <c r="J7959" s="30" t="n">
        <v>384</v>
      </c>
      <c r="K7959" s="29" t="s">
        <v>120</v>
      </c>
      <c r="L7959" s="29" t="s">
        <v>7779</v>
      </c>
      <c r="M7959" s="29"/>
      <c r="N7959" s="29" t="s">
        <v>122</v>
      </c>
      <c r="O7959" s="31" t="n">
        <v>46437</v>
      </c>
      <c r="P7959" s="29" t="s">
        <v>123</v>
      </c>
      <c r="Q7959" s="29" t="n">
        <f aca="false">IFERROR(VALUE(L7959),"")</f>
        <v>404</v>
      </c>
      <c r="R7959" s="29" t="n">
        <f aca="true">IF(O7959="","",O7959-TODAY())</f>
        <v>152</v>
      </c>
      <c r="S7959" s="29" t="str">
        <f aca="false">IF(C7959="&lt;&lt; vazio &gt;&gt;","VAZIA",IF(AND(O7959&lt;&gt;"",R7959&lt;0),"VENCIDO",IF(AND(O7959&lt;&gt;"",R7959&lt;=Parametros!$B$10),"PRÓX. VENCIMENTO",IF(F7959="Q","QUALIDADE",IF(F7959="S","BLOQUEADO",IF(F7959="R","RESTRITO/DEVOLUÇÃO",IF(OR(N7959="QUAR",N7959="QRES"),"QUARENTENA",IF(OR(B7959="DESCARTE",B7959="DEVOLUÇÃO"),"DESCARTE/DEVOLUÇÃO",IF(AND(D7959="",K7959&lt;&gt;""),"SEM LOTE",IF(AND(Q7959&lt;&gt;"",Q7959&gt;=Parametros!$B$11),"PARADO/SEM GIRO","OK"))))))))))</f>
        <v>PARADO/SEM GIRO</v>
      </c>
      <c r="T7959" s="29" t="n">
        <f aca="false">IF(AND($S7959="PARADO/SEM GIRO",$K7959="KG",OR(Painel!$B$5="(Todos)",A7959=Painel!$B$5)*OR(Painel!$E$5="(Todos)",P7959=Painel!$E$5)),$J7959+ROW()/10000000,"")</f>
        <v>384.0007959</v>
      </c>
      <c r="U7959" s="29" t="str">
        <f aca="false">IF(AND($S7959="VENCIDO",$K7959="KG",OR(Painel!$B$5="(Todos)",A7959=Painel!$B$5)*OR(Painel!$E$5="(Todos)",P7959=Painel!$E$5)),$J7959+ROW()/10000000,"")</f>
        <v/>
      </c>
    </row>
    <row r="7960" customFormat="false" ht="15" hidden="false" customHeight="false" outlineLevel="0" collapsed="false">
      <c r="A7960" s="29" t="s">
        <v>52</v>
      </c>
      <c r="B7960" s="29" t="s">
        <v>14756</v>
      </c>
      <c r="C7960" s="29" t="s">
        <v>115</v>
      </c>
      <c r="D7960" s="29"/>
      <c r="E7960" s="29" t="n">
        <v>0</v>
      </c>
      <c r="F7960" s="29"/>
      <c r="G7960" s="29"/>
      <c r="H7960" s="30" t="n">
        <v>0</v>
      </c>
      <c r="I7960" s="29"/>
      <c r="J7960" s="30" t="n">
        <v>0</v>
      </c>
      <c r="K7960" s="29"/>
      <c r="L7960" s="29" t="s">
        <v>116</v>
      </c>
      <c r="M7960" s="29"/>
      <c r="N7960" s="29"/>
      <c r="O7960" s="29"/>
      <c r="P7960" s="29"/>
      <c r="Q7960" s="29" t="n">
        <f aca="false">IFERROR(VALUE(L7960),"")</f>
        <v>0</v>
      </c>
      <c r="R7960" s="29" t="str">
        <f aca="true">IF(O7960="","",O7960-TODAY())</f>
        <v/>
      </c>
      <c r="S7960" s="29" t="str">
        <f aca="false">IF(C7960="&lt;&lt; vazio &gt;&gt;","VAZIA",IF(AND(O7960&lt;&gt;"",R7960&lt;0),"VENCIDO",IF(AND(O7960&lt;&gt;"",R7960&lt;=Parametros!$B$10),"PRÓX. VENCIMENTO",IF(F7960="Q","QUALIDADE",IF(F7960="S","BLOQUEADO",IF(F7960="R","RESTRITO/DEVOLUÇÃO",IF(OR(N7960="QUAR",N7960="QRES"),"QUARENTENA",IF(OR(B7960="DESCARTE",B7960="DEVOLUÇÃO"),"DESCARTE/DEVOLUÇÃO",IF(AND(D7960="",K7960&lt;&gt;""),"SEM LOTE",IF(AND(Q7960&lt;&gt;"",Q7960&gt;=Parametros!$B$11),"PARADO/SEM GIRO","OK"))))))))))</f>
        <v>VAZIA</v>
      </c>
      <c r="T7960" s="29" t="str">
        <f aca="false">IF(AND($S7960="PARADO/SEM GIRO",$K7960="KG",OR(Painel!$B$5="(Todos)",A7960=Painel!$B$5)*OR(Painel!$E$5="(Todos)",P7960=Painel!$E$5)),$J7960+ROW()/10000000,"")</f>
        <v/>
      </c>
      <c r="U7960" s="29" t="str">
        <f aca="false">IF(AND($S7960="VENCIDO",$K7960="KG",OR(Painel!$B$5="(Todos)",A7960=Painel!$B$5)*OR(Painel!$E$5="(Todos)",P7960=Painel!$E$5)),$J7960+ROW()/10000000,"")</f>
        <v/>
      </c>
    </row>
    <row r="7961" customFormat="false" ht="15" hidden="false" customHeight="false" outlineLevel="0" collapsed="false">
      <c r="A7961" s="29" t="s">
        <v>52</v>
      </c>
      <c r="B7961" s="29" t="s">
        <v>14757</v>
      </c>
      <c r="C7961" s="29" t="s">
        <v>115</v>
      </c>
      <c r="D7961" s="29"/>
      <c r="E7961" s="29" t="n">
        <v>0</v>
      </c>
      <c r="F7961" s="29"/>
      <c r="G7961" s="29"/>
      <c r="H7961" s="30" t="n">
        <v>0</v>
      </c>
      <c r="I7961" s="29"/>
      <c r="J7961" s="30" t="n">
        <v>0</v>
      </c>
      <c r="K7961" s="29"/>
      <c r="L7961" s="29" t="s">
        <v>116</v>
      </c>
      <c r="M7961" s="29"/>
      <c r="N7961" s="29"/>
      <c r="O7961" s="29"/>
      <c r="P7961" s="29"/>
      <c r="Q7961" s="29" t="n">
        <f aca="false">IFERROR(VALUE(L7961),"")</f>
        <v>0</v>
      </c>
      <c r="R7961" s="29" t="str">
        <f aca="true">IF(O7961="","",O7961-TODAY())</f>
        <v/>
      </c>
      <c r="S7961" s="29" t="str">
        <f aca="false">IF(C7961="&lt;&lt; vazio &gt;&gt;","VAZIA",IF(AND(O7961&lt;&gt;"",R7961&lt;0),"VENCIDO",IF(AND(O7961&lt;&gt;"",R7961&lt;=Parametros!$B$10),"PRÓX. VENCIMENTO",IF(F7961="Q","QUALIDADE",IF(F7961="S","BLOQUEADO",IF(F7961="R","RESTRITO/DEVOLUÇÃO",IF(OR(N7961="QUAR",N7961="QRES"),"QUARENTENA",IF(OR(B7961="DESCARTE",B7961="DEVOLUÇÃO"),"DESCARTE/DEVOLUÇÃO",IF(AND(D7961="",K7961&lt;&gt;""),"SEM LOTE",IF(AND(Q7961&lt;&gt;"",Q7961&gt;=Parametros!$B$11),"PARADO/SEM GIRO","OK"))))))))))</f>
        <v>VAZIA</v>
      </c>
      <c r="T7961" s="29" t="str">
        <f aca="false">IF(AND($S7961="PARADO/SEM GIRO",$K7961="KG",OR(Painel!$B$5="(Todos)",A7961=Painel!$B$5)*OR(Painel!$E$5="(Todos)",P7961=Painel!$E$5)),$J7961+ROW()/10000000,"")</f>
        <v/>
      </c>
      <c r="U7961" s="29" t="str">
        <f aca="false">IF(AND($S7961="VENCIDO",$K7961="KG",OR(Painel!$B$5="(Todos)",A7961=Painel!$B$5)*OR(Painel!$E$5="(Todos)",P7961=Painel!$E$5)),$J7961+ROW()/10000000,"")</f>
        <v/>
      </c>
    </row>
    <row r="7962" customFormat="false" ht="15" hidden="false" customHeight="false" outlineLevel="0" collapsed="false">
      <c r="A7962" s="29" t="s">
        <v>52</v>
      </c>
      <c r="B7962" s="29" t="s">
        <v>14758</v>
      </c>
      <c r="C7962" s="29" t="s">
        <v>169</v>
      </c>
      <c r="D7962" s="29" t="s">
        <v>545</v>
      </c>
      <c r="E7962" s="29" t="n">
        <v>1</v>
      </c>
      <c r="F7962" s="29"/>
      <c r="G7962" s="29" t="s">
        <v>14759</v>
      </c>
      <c r="H7962" s="30" t="n">
        <v>999.9</v>
      </c>
      <c r="I7962" s="31" t="n">
        <v>46245</v>
      </c>
      <c r="J7962" s="30" t="n">
        <v>999.9</v>
      </c>
      <c r="K7962" s="29" t="s">
        <v>120</v>
      </c>
      <c r="L7962" s="29" t="s">
        <v>2312</v>
      </c>
      <c r="M7962" s="29"/>
      <c r="N7962" s="29" t="s">
        <v>122</v>
      </c>
      <c r="O7962" s="31" t="n">
        <v>46602</v>
      </c>
      <c r="P7962" s="29" t="s">
        <v>123</v>
      </c>
      <c r="Q7962" s="29" t="n">
        <f aca="false">IFERROR(VALUE(L7962),"")</f>
        <v>40</v>
      </c>
      <c r="R7962" s="29" t="n">
        <f aca="true">IF(O7962="","",O7962-TODAY())</f>
        <v>317</v>
      </c>
      <c r="S7962" s="29" t="str">
        <f aca="false">IF(C7962="&lt;&lt; vazio &gt;&gt;","VAZIA",IF(AND(O7962&lt;&gt;"",R7962&lt;0),"VENCIDO",IF(AND(O7962&lt;&gt;"",R7962&lt;=Parametros!$B$10),"PRÓX. VENCIMENTO",IF(F7962="Q","QUALIDADE",IF(F7962="S","BLOQUEADO",IF(F7962="R","RESTRITO/DEVOLUÇÃO",IF(OR(N7962="QUAR",N7962="QRES"),"QUARENTENA",IF(OR(B7962="DESCARTE",B7962="DEVOLUÇÃO"),"DESCARTE/DEVOLUÇÃO",IF(AND(D7962="",K7962&lt;&gt;""),"SEM LOTE",IF(AND(Q7962&lt;&gt;"",Q7962&gt;=Parametros!$B$11),"PARADO/SEM GIRO","OK"))))))))))</f>
        <v>OK</v>
      </c>
      <c r="T7962" s="29" t="str">
        <f aca="false">IF(AND($S7962="PARADO/SEM GIRO",$K7962="KG",OR(Painel!$B$5="(Todos)",A7962=Painel!$B$5)*OR(Painel!$E$5="(Todos)",P7962=Painel!$E$5)),$J7962+ROW()/10000000,"")</f>
        <v/>
      </c>
      <c r="U7962" s="29" t="str">
        <f aca="false">IF(AND($S7962="VENCIDO",$K7962="KG",OR(Painel!$B$5="(Todos)",A7962=Painel!$B$5)*OR(Painel!$E$5="(Todos)",P7962=Painel!$E$5)),$J7962+ROW()/10000000,"")</f>
        <v/>
      </c>
    </row>
    <row r="7963" customFormat="false" ht="15" hidden="false" customHeight="false" outlineLevel="0" collapsed="false">
      <c r="A7963" s="29" t="s">
        <v>52</v>
      </c>
      <c r="B7963" s="29" t="s">
        <v>14760</v>
      </c>
      <c r="C7963" s="29" t="s">
        <v>115</v>
      </c>
      <c r="D7963" s="29"/>
      <c r="E7963" s="29" t="n">
        <v>0</v>
      </c>
      <c r="F7963" s="29"/>
      <c r="G7963" s="29"/>
      <c r="H7963" s="30" t="n">
        <v>0</v>
      </c>
      <c r="I7963" s="29"/>
      <c r="J7963" s="30" t="n">
        <v>0</v>
      </c>
      <c r="K7963" s="29"/>
      <c r="L7963" s="29" t="s">
        <v>116</v>
      </c>
      <c r="M7963" s="29"/>
      <c r="N7963" s="29"/>
      <c r="O7963" s="29"/>
      <c r="P7963" s="29"/>
      <c r="Q7963" s="29" t="n">
        <f aca="false">IFERROR(VALUE(L7963),"")</f>
        <v>0</v>
      </c>
      <c r="R7963" s="29" t="str">
        <f aca="true">IF(O7963="","",O7963-TODAY())</f>
        <v/>
      </c>
      <c r="S7963" s="29" t="str">
        <f aca="false">IF(C7963="&lt;&lt; vazio &gt;&gt;","VAZIA",IF(AND(O7963&lt;&gt;"",R7963&lt;0),"VENCIDO",IF(AND(O7963&lt;&gt;"",R7963&lt;=Parametros!$B$10),"PRÓX. VENCIMENTO",IF(F7963="Q","QUALIDADE",IF(F7963="S","BLOQUEADO",IF(F7963="R","RESTRITO/DEVOLUÇÃO",IF(OR(N7963="QUAR",N7963="QRES"),"QUARENTENA",IF(OR(B7963="DESCARTE",B7963="DEVOLUÇÃO"),"DESCARTE/DEVOLUÇÃO",IF(AND(D7963="",K7963&lt;&gt;""),"SEM LOTE",IF(AND(Q7963&lt;&gt;"",Q7963&gt;=Parametros!$B$11),"PARADO/SEM GIRO","OK"))))))))))</f>
        <v>VAZIA</v>
      </c>
      <c r="T7963" s="29" t="str">
        <f aca="false">IF(AND($S7963="PARADO/SEM GIRO",$K7963="KG",OR(Painel!$B$5="(Todos)",A7963=Painel!$B$5)*OR(Painel!$E$5="(Todos)",P7963=Painel!$E$5)),$J7963+ROW()/10000000,"")</f>
        <v/>
      </c>
      <c r="U7963" s="29" t="str">
        <f aca="false">IF(AND($S7963="VENCIDO",$K7963="KG",OR(Painel!$B$5="(Todos)",A7963=Painel!$B$5)*OR(Painel!$E$5="(Todos)",P7963=Painel!$E$5)),$J7963+ROW()/10000000,"")</f>
        <v/>
      </c>
    </row>
    <row r="7964" customFormat="false" ht="15" hidden="false" customHeight="false" outlineLevel="0" collapsed="false">
      <c r="A7964" s="29" t="s">
        <v>52</v>
      </c>
      <c r="B7964" s="29" t="s">
        <v>14761</v>
      </c>
      <c r="C7964" s="29" t="s">
        <v>1602</v>
      </c>
      <c r="D7964" s="29" t="s">
        <v>3201</v>
      </c>
      <c r="E7964" s="29" t="n">
        <v>1</v>
      </c>
      <c r="F7964" s="29"/>
      <c r="G7964" s="29" t="s">
        <v>14762</v>
      </c>
      <c r="H7964" s="30" t="n">
        <v>1000</v>
      </c>
      <c r="I7964" s="31" t="n">
        <v>46274</v>
      </c>
      <c r="J7964" s="30" t="n">
        <v>1000</v>
      </c>
      <c r="K7964" s="29" t="s">
        <v>120</v>
      </c>
      <c r="L7964" s="29" t="s">
        <v>138</v>
      </c>
      <c r="M7964" s="29"/>
      <c r="N7964" s="29" t="s">
        <v>122</v>
      </c>
      <c r="O7964" s="31" t="n">
        <v>46756</v>
      </c>
      <c r="P7964" s="29" t="s">
        <v>123</v>
      </c>
      <c r="Q7964" s="29" t="n">
        <f aca="false">IFERROR(VALUE(L7964),"")</f>
        <v>11</v>
      </c>
      <c r="R7964" s="29" t="n">
        <f aca="true">IF(O7964="","",O7964-TODAY())</f>
        <v>471</v>
      </c>
      <c r="S7964" s="29" t="str">
        <f aca="false">IF(C7964="&lt;&lt; vazio &gt;&gt;","VAZIA",IF(AND(O7964&lt;&gt;"",R7964&lt;0),"VENCIDO",IF(AND(O7964&lt;&gt;"",R7964&lt;=Parametros!$B$10),"PRÓX. VENCIMENTO",IF(F7964="Q","QUALIDADE",IF(F7964="S","BLOQUEADO",IF(F7964="R","RESTRITO/DEVOLUÇÃO",IF(OR(N7964="QUAR",N7964="QRES"),"QUARENTENA",IF(OR(B7964="DESCARTE",B7964="DEVOLUÇÃO"),"DESCARTE/DEVOLUÇÃO",IF(AND(D7964="",K7964&lt;&gt;""),"SEM LOTE",IF(AND(Q7964&lt;&gt;"",Q7964&gt;=Parametros!$B$11),"PARADO/SEM GIRO","OK"))))))))))</f>
        <v>OK</v>
      </c>
      <c r="T7964" s="29" t="str">
        <f aca="false">IF(AND($S7964="PARADO/SEM GIRO",$K7964="KG",OR(Painel!$B$5="(Todos)",A7964=Painel!$B$5)*OR(Painel!$E$5="(Todos)",P7964=Painel!$E$5)),$J7964+ROW()/10000000,"")</f>
        <v/>
      </c>
      <c r="U7964" s="29" t="str">
        <f aca="false">IF(AND($S7964="VENCIDO",$K7964="KG",OR(Painel!$B$5="(Todos)",A7964=Painel!$B$5)*OR(Painel!$E$5="(Todos)",P7964=Painel!$E$5)),$J7964+ROW()/10000000,"")</f>
        <v/>
      </c>
    </row>
    <row r="7965" customFormat="false" ht="15" hidden="false" customHeight="false" outlineLevel="0" collapsed="false">
      <c r="A7965" s="29" t="s">
        <v>52</v>
      </c>
      <c r="B7965" s="29" t="s">
        <v>14763</v>
      </c>
      <c r="C7965" s="29" t="s">
        <v>115</v>
      </c>
      <c r="D7965" s="29"/>
      <c r="E7965" s="29" t="n">
        <v>0</v>
      </c>
      <c r="F7965" s="29"/>
      <c r="G7965" s="29"/>
      <c r="H7965" s="30" t="n">
        <v>0</v>
      </c>
      <c r="I7965" s="29"/>
      <c r="J7965" s="30" t="n">
        <v>0</v>
      </c>
      <c r="K7965" s="29"/>
      <c r="L7965" s="29" t="s">
        <v>116</v>
      </c>
      <c r="M7965" s="29"/>
      <c r="N7965" s="29"/>
      <c r="O7965" s="29"/>
      <c r="P7965" s="29"/>
      <c r="Q7965" s="29" t="n">
        <f aca="false">IFERROR(VALUE(L7965),"")</f>
        <v>0</v>
      </c>
      <c r="R7965" s="29" t="str">
        <f aca="true">IF(O7965="","",O7965-TODAY())</f>
        <v/>
      </c>
      <c r="S7965" s="29" t="str">
        <f aca="false">IF(C7965="&lt;&lt; vazio &gt;&gt;","VAZIA",IF(AND(O7965&lt;&gt;"",R7965&lt;0),"VENCIDO",IF(AND(O7965&lt;&gt;"",R7965&lt;=Parametros!$B$10),"PRÓX. VENCIMENTO",IF(F7965="Q","QUALIDADE",IF(F7965="S","BLOQUEADO",IF(F7965="R","RESTRITO/DEVOLUÇÃO",IF(OR(N7965="QUAR",N7965="QRES"),"QUARENTENA",IF(OR(B7965="DESCARTE",B7965="DEVOLUÇÃO"),"DESCARTE/DEVOLUÇÃO",IF(AND(D7965="",K7965&lt;&gt;""),"SEM LOTE",IF(AND(Q7965&lt;&gt;"",Q7965&gt;=Parametros!$B$11),"PARADO/SEM GIRO","OK"))))))))))</f>
        <v>VAZIA</v>
      </c>
      <c r="T7965" s="29" t="str">
        <f aca="false">IF(AND($S7965="PARADO/SEM GIRO",$K7965="KG",OR(Painel!$B$5="(Todos)",A7965=Painel!$B$5)*OR(Painel!$E$5="(Todos)",P7965=Painel!$E$5)),$J7965+ROW()/10000000,"")</f>
        <v/>
      </c>
      <c r="U7965" s="29" t="str">
        <f aca="false">IF(AND($S7965="VENCIDO",$K7965="KG",OR(Painel!$B$5="(Todos)",A7965=Painel!$B$5)*OR(Painel!$E$5="(Todos)",P7965=Painel!$E$5)),$J7965+ROW()/10000000,"")</f>
        <v/>
      </c>
    </row>
    <row r="7966" customFormat="false" ht="15" hidden="false" customHeight="false" outlineLevel="0" collapsed="false">
      <c r="A7966" s="29" t="s">
        <v>52</v>
      </c>
      <c r="B7966" s="29" t="s">
        <v>14764</v>
      </c>
      <c r="C7966" s="29" t="s">
        <v>115</v>
      </c>
      <c r="D7966" s="29"/>
      <c r="E7966" s="29" t="n">
        <v>0</v>
      </c>
      <c r="F7966" s="29"/>
      <c r="G7966" s="29"/>
      <c r="H7966" s="30" t="n">
        <v>0</v>
      </c>
      <c r="I7966" s="29"/>
      <c r="J7966" s="30" t="n">
        <v>0</v>
      </c>
      <c r="K7966" s="29"/>
      <c r="L7966" s="29" t="s">
        <v>116</v>
      </c>
      <c r="M7966" s="29"/>
      <c r="N7966" s="29"/>
      <c r="O7966" s="29"/>
      <c r="P7966" s="29"/>
      <c r="Q7966" s="29" t="n">
        <f aca="false">IFERROR(VALUE(L7966),"")</f>
        <v>0</v>
      </c>
      <c r="R7966" s="29" t="str">
        <f aca="true">IF(O7966="","",O7966-TODAY())</f>
        <v/>
      </c>
      <c r="S7966" s="29" t="str">
        <f aca="false">IF(C7966="&lt;&lt; vazio &gt;&gt;","VAZIA",IF(AND(O7966&lt;&gt;"",R7966&lt;0),"VENCIDO",IF(AND(O7966&lt;&gt;"",R7966&lt;=Parametros!$B$10),"PRÓX. VENCIMENTO",IF(F7966="Q","QUALIDADE",IF(F7966="S","BLOQUEADO",IF(F7966="R","RESTRITO/DEVOLUÇÃO",IF(OR(N7966="QUAR",N7966="QRES"),"QUARENTENA",IF(OR(B7966="DESCARTE",B7966="DEVOLUÇÃO"),"DESCARTE/DEVOLUÇÃO",IF(AND(D7966="",K7966&lt;&gt;""),"SEM LOTE",IF(AND(Q7966&lt;&gt;"",Q7966&gt;=Parametros!$B$11),"PARADO/SEM GIRO","OK"))))))))))</f>
        <v>VAZIA</v>
      </c>
      <c r="T7966" s="29" t="str">
        <f aca="false">IF(AND($S7966="PARADO/SEM GIRO",$K7966="KG",OR(Painel!$B$5="(Todos)",A7966=Painel!$B$5)*OR(Painel!$E$5="(Todos)",P7966=Painel!$E$5)),$J7966+ROW()/10000000,"")</f>
        <v/>
      </c>
      <c r="U7966" s="29" t="str">
        <f aca="false">IF(AND($S7966="VENCIDO",$K7966="KG",OR(Painel!$B$5="(Todos)",A7966=Painel!$B$5)*OR(Painel!$E$5="(Todos)",P7966=Painel!$E$5)),$J7966+ROW()/10000000,"")</f>
        <v/>
      </c>
    </row>
    <row r="7967" customFormat="false" ht="15" hidden="false" customHeight="false" outlineLevel="0" collapsed="false">
      <c r="A7967" s="29" t="s">
        <v>52</v>
      </c>
      <c r="B7967" s="29" t="s">
        <v>14765</v>
      </c>
      <c r="C7967" s="29" t="s">
        <v>115</v>
      </c>
      <c r="D7967" s="29"/>
      <c r="E7967" s="29" t="n">
        <v>0</v>
      </c>
      <c r="F7967" s="29"/>
      <c r="G7967" s="29"/>
      <c r="H7967" s="30" t="n">
        <v>0</v>
      </c>
      <c r="I7967" s="29"/>
      <c r="J7967" s="30" t="n">
        <v>0</v>
      </c>
      <c r="K7967" s="29"/>
      <c r="L7967" s="29" t="s">
        <v>116</v>
      </c>
      <c r="M7967" s="29"/>
      <c r="N7967" s="29"/>
      <c r="O7967" s="29"/>
      <c r="P7967" s="29"/>
      <c r="Q7967" s="29" t="n">
        <f aca="false">IFERROR(VALUE(L7967),"")</f>
        <v>0</v>
      </c>
      <c r="R7967" s="29" t="str">
        <f aca="true">IF(O7967="","",O7967-TODAY())</f>
        <v/>
      </c>
      <c r="S7967" s="29" t="str">
        <f aca="false">IF(C7967="&lt;&lt; vazio &gt;&gt;","VAZIA",IF(AND(O7967&lt;&gt;"",R7967&lt;0),"VENCIDO",IF(AND(O7967&lt;&gt;"",R7967&lt;=Parametros!$B$10),"PRÓX. VENCIMENTO",IF(F7967="Q","QUALIDADE",IF(F7967="S","BLOQUEADO",IF(F7967="R","RESTRITO/DEVOLUÇÃO",IF(OR(N7967="QUAR",N7967="QRES"),"QUARENTENA",IF(OR(B7967="DESCARTE",B7967="DEVOLUÇÃO"),"DESCARTE/DEVOLUÇÃO",IF(AND(D7967="",K7967&lt;&gt;""),"SEM LOTE",IF(AND(Q7967&lt;&gt;"",Q7967&gt;=Parametros!$B$11),"PARADO/SEM GIRO","OK"))))))))))</f>
        <v>VAZIA</v>
      </c>
      <c r="T7967" s="29" t="str">
        <f aca="false">IF(AND($S7967="PARADO/SEM GIRO",$K7967="KG",OR(Painel!$B$5="(Todos)",A7967=Painel!$B$5)*OR(Painel!$E$5="(Todos)",P7967=Painel!$E$5)),$J7967+ROW()/10000000,"")</f>
        <v/>
      </c>
      <c r="U7967" s="29" t="str">
        <f aca="false">IF(AND($S7967="VENCIDO",$K7967="KG",OR(Painel!$B$5="(Todos)",A7967=Painel!$B$5)*OR(Painel!$E$5="(Todos)",P7967=Painel!$E$5)),$J7967+ROW()/10000000,"")</f>
        <v/>
      </c>
    </row>
    <row r="7968" customFormat="false" ht="15" hidden="false" customHeight="false" outlineLevel="0" collapsed="false">
      <c r="A7968" s="29" t="s">
        <v>52</v>
      </c>
      <c r="B7968" s="29" t="s">
        <v>14766</v>
      </c>
      <c r="C7968" s="29" t="s">
        <v>115</v>
      </c>
      <c r="D7968" s="29"/>
      <c r="E7968" s="29" t="n">
        <v>0</v>
      </c>
      <c r="F7968" s="29"/>
      <c r="G7968" s="29"/>
      <c r="H7968" s="30" t="n">
        <v>0</v>
      </c>
      <c r="I7968" s="29"/>
      <c r="J7968" s="30" t="n">
        <v>0</v>
      </c>
      <c r="K7968" s="29"/>
      <c r="L7968" s="29" t="s">
        <v>116</v>
      </c>
      <c r="M7968" s="29"/>
      <c r="N7968" s="29"/>
      <c r="O7968" s="29"/>
      <c r="P7968" s="29"/>
      <c r="Q7968" s="29" t="n">
        <f aca="false">IFERROR(VALUE(L7968),"")</f>
        <v>0</v>
      </c>
      <c r="R7968" s="29" t="str">
        <f aca="true">IF(O7968="","",O7968-TODAY())</f>
        <v/>
      </c>
      <c r="S7968" s="29" t="str">
        <f aca="false">IF(C7968="&lt;&lt; vazio &gt;&gt;","VAZIA",IF(AND(O7968&lt;&gt;"",R7968&lt;0),"VENCIDO",IF(AND(O7968&lt;&gt;"",R7968&lt;=Parametros!$B$10),"PRÓX. VENCIMENTO",IF(F7968="Q","QUALIDADE",IF(F7968="S","BLOQUEADO",IF(F7968="R","RESTRITO/DEVOLUÇÃO",IF(OR(N7968="QUAR",N7968="QRES"),"QUARENTENA",IF(OR(B7968="DESCARTE",B7968="DEVOLUÇÃO"),"DESCARTE/DEVOLUÇÃO",IF(AND(D7968="",K7968&lt;&gt;""),"SEM LOTE",IF(AND(Q7968&lt;&gt;"",Q7968&gt;=Parametros!$B$11),"PARADO/SEM GIRO","OK"))))))))))</f>
        <v>VAZIA</v>
      </c>
      <c r="T7968" s="29" t="str">
        <f aca="false">IF(AND($S7968="PARADO/SEM GIRO",$K7968="KG",OR(Painel!$B$5="(Todos)",A7968=Painel!$B$5)*OR(Painel!$E$5="(Todos)",P7968=Painel!$E$5)),$J7968+ROW()/10000000,"")</f>
        <v/>
      </c>
      <c r="U7968" s="29" t="str">
        <f aca="false">IF(AND($S7968="VENCIDO",$K7968="KG",OR(Painel!$B$5="(Todos)",A7968=Painel!$B$5)*OR(Painel!$E$5="(Todos)",P7968=Painel!$E$5)),$J7968+ROW()/10000000,"")</f>
        <v/>
      </c>
    </row>
    <row r="7969" customFormat="false" ht="15" hidden="false" customHeight="false" outlineLevel="0" collapsed="false">
      <c r="A7969" s="29" t="s">
        <v>52</v>
      </c>
      <c r="B7969" s="29" t="s">
        <v>14767</v>
      </c>
      <c r="C7969" s="29" t="s">
        <v>768</v>
      </c>
      <c r="D7969" s="29" t="s">
        <v>1087</v>
      </c>
      <c r="E7969" s="29" t="n">
        <v>1</v>
      </c>
      <c r="F7969" s="29"/>
      <c r="G7969" s="29" t="s">
        <v>14768</v>
      </c>
      <c r="H7969" s="30" t="n">
        <v>800</v>
      </c>
      <c r="I7969" s="31" t="n">
        <v>46261</v>
      </c>
      <c r="J7969" s="30" t="n">
        <v>800</v>
      </c>
      <c r="K7969" s="29" t="s">
        <v>120</v>
      </c>
      <c r="L7969" s="29" t="s">
        <v>938</v>
      </c>
      <c r="M7969" s="29"/>
      <c r="N7969" s="29" t="s">
        <v>122</v>
      </c>
      <c r="O7969" s="31" t="n">
        <v>46619</v>
      </c>
      <c r="P7969" s="29" t="s">
        <v>123</v>
      </c>
      <c r="Q7969" s="29" t="n">
        <f aca="false">IFERROR(VALUE(L7969),"")</f>
        <v>24</v>
      </c>
      <c r="R7969" s="29" t="n">
        <f aca="true">IF(O7969="","",O7969-TODAY())</f>
        <v>334</v>
      </c>
      <c r="S7969" s="29" t="str">
        <f aca="false">IF(C7969="&lt;&lt; vazio &gt;&gt;","VAZIA",IF(AND(O7969&lt;&gt;"",R7969&lt;0),"VENCIDO",IF(AND(O7969&lt;&gt;"",R7969&lt;=Parametros!$B$10),"PRÓX. VENCIMENTO",IF(F7969="Q","QUALIDADE",IF(F7969="S","BLOQUEADO",IF(F7969="R","RESTRITO/DEVOLUÇÃO",IF(OR(N7969="QUAR",N7969="QRES"),"QUARENTENA",IF(OR(B7969="DESCARTE",B7969="DEVOLUÇÃO"),"DESCARTE/DEVOLUÇÃO",IF(AND(D7969="",K7969&lt;&gt;""),"SEM LOTE",IF(AND(Q7969&lt;&gt;"",Q7969&gt;=Parametros!$B$11),"PARADO/SEM GIRO","OK"))))))))))</f>
        <v>OK</v>
      </c>
      <c r="T7969" s="29" t="str">
        <f aca="false">IF(AND($S7969="PARADO/SEM GIRO",$K7969="KG",OR(Painel!$B$5="(Todos)",A7969=Painel!$B$5)*OR(Painel!$E$5="(Todos)",P7969=Painel!$E$5)),$J7969+ROW()/10000000,"")</f>
        <v/>
      </c>
      <c r="U7969" s="29" t="str">
        <f aca="false">IF(AND($S7969="VENCIDO",$K7969="KG",OR(Painel!$B$5="(Todos)",A7969=Painel!$B$5)*OR(Painel!$E$5="(Todos)",P7969=Painel!$E$5)),$J7969+ROW()/10000000,"")</f>
        <v/>
      </c>
    </row>
    <row r="7970" customFormat="false" ht="15" hidden="false" customHeight="false" outlineLevel="0" collapsed="false">
      <c r="A7970" s="29" t="s">
        <v>52</v>
      </c>
      <c r="B7970" s="29" t="s">
        <v>14769</v>
      </c>
      <c r="C7970" s="29" t="s">
        <v>115</v>
      </c>
      <c r="D7970" s="29"/>
      <c r="E7970" s="29" t="n">
        <v>0</v>
      </c>
      <c r="F7970" s="29"/>
      <c r="G7970" s="29"/>
      <c r="H7970" s="30" t="n">
        <v>0</v>
      </c>
      <c r="I7970" s="29"/>
      <c r="J7970" s="30" t="n">
        <v>0</v>
      </c>
      <c r="K7970" s="29"/>
      <c r="L7970" s="29" t="s">
        <v>116</v>
      </c>
      <c r="M7970" s="29"/>
      <c r="N7970" s="29"/>
      <c r="O7970" s="29"/>
      <c r="P7970" s="29"/>
      <c r="Q7970" s="29" t="n">
        <f aca="false">IFERROR(VALUE(L7970),"")</f>
        <v>0</v>
      </c>
      <c r="R7970" s="29" t="str">
        <f aca="true">IF(O7970="","",O7970-TODAY())</f>
        <v/>
      </c>
      <c r="S7970" s="29" t="str">
        <f aca="false">IF(C7970="&lt;&lt; vazio &gt;&gt;","VAZIA",IF(AND(O7970&lt;&gt;"",R7970&lt;0),"VENCIDO",IF(AND(O7970&lt;&gt;"",R7970&lt;=Parametros!$B$10),"PRÓX. VENCIMENTO",IF(F7970="Q","QUALIDADE",IF(F7970="S","BLOQUEADO",IF(F7970="R","RESTRITO/DEVOLUÇÃO",IF(OR(N7970="QUAR",N7970="QRES"),"QUARENTENA",IF(OR(B7970="DESCARTE",B7970="DEVOLUÇÃO"),"DESCARTE/DEVOLUÇÃO",IF(AND(D7970="",K7970&lt;&gt;""),"SEM LOTE",IF(AND(Q7970&lt;&gt;"",Q7970&gt;=Parametros!$B$11),"PARADO/SEM GIRO","OK"))))))))))</f>
        <v>VAZIA</v>
      </c>
      <c r="T7970" s="29" t="str">
        <f aca="false">IF(AND($S7970="PARADO/SEM GIRO",$K7970="KG",OR(Painel!$B$5="(Todos)",A7970=Painel!$B$5)*OR(Painel!$E$5="(Todos)",P7970=Painel!$E$5)),$J7970+ROW()/10000000,"")</f>
        <v/>
      </c>
      <c r="U7970" s="29" t="str">
        <f aca="false">IF(AND($S7970="VENCIDO",$K7970="KG",OR(Painel!$B$5="(Todos)",A7970=Painel!$B$5)*OR(Painel!$E$5="(Todos)",P7970=Painel!$E$5)),$J7970+ROW()/10000000,"")</f>
        <v/>
      </c>
    </row>
    <row r="7971" customFormat="false" ht="15" hidden="false" customHeight="false" outlineLevel="0" collapsed="false">
      <c r="A7971" s="29" t="s">
        <v>52</v>
      </c>
      <c r="B7971" s="29" t="s">
        <v>14770</v>
      </c>
      <c r="C7971" s="29" t="s">
        <v>956</v>
      </c>
      <c r="D7971" s="29" t="s">
        <v>957</v>
      </c>
      <c r="E7971" s="29" t="n">
        <v>1</v>
      </c>
      <c r="F7971" s="29"/>
      <c r="G7971" s="29" t="s">
        <v>14771</v>
      </c>
      <c r="H7971" s="30" t="n">
        <v>727.2</v>
      </c>
      <c r="I7971" s="31" t="n">
        <v>46189</v>
      </c>
      <c r="J7971" s="30" t="n">
        <v>727.2</v>
      </c>
      <c r="K7971" s="29" t="s">
        <v>120</v>
      </c>
      <c r="L7971" s="29" t="s">
        <v>749</v>
      </c>
      <c r="M7971" s="29"/>
      <c r="N7971" s="29" t="s">
        <v>122</v>
      </c>
      <c r="O7971" s="31" t="n">
        <v>46904</v>
      </c>
      <c r="P7971" s="29" t="s">
        <v>123</v>
      </c>
      <c r="Q7971" s="29" t="n">
        <f aca="false">IFERROR(VALUE(L7971),"")</f>
        <v>96</v>
      </c>
      <c r="R7971" s="29" t="n">
        <f aca="true">IF(O7971="","",O7971-TODAY())</f>
        <v>619</v>
      </c>
      <c r="S7971" s="29" t="str">
        <f aca="false">IF(C7971="&lt;&lt; vazio &gt;&gt;","VAZIA",IF(AND(O7971&lt;&gt;"",R7971&lt;0),"VENCIDO",IF(AND(O7971&lt;&gt;"",R7971&lt;=Parametros!$B$10),"PRÓX. VENCIMENTO",IF(F7971="Q","QUALIDADE",IF(F7971="S","BLOQUEADO",IF(F7971="R","RESTRITO/DEVOLUÇÃO",IF(OR(N7971="QUAR",N7971="QRES"),"QUARENTENA",IF(OR(B7971="DESCARTE",B7971="DEVOLUÇÃO"),"DESCARTE/DEVOLUÇÃO",IF(AND(D7971="",K7971&lt;&gt;""),"SEM LOTE",IF(AND(Q7971&lt;&gt;"",Q7971&gt;=Parametros!$B$11),"PARADO/SEM GIRO","OK"))))))))))</f>
        <v>PARADO/SEM GIRO</v>
      </c>
      <c r="T7971" s="29" t="n">
        <f aca="false">IF(AND($S7971="PARADO/SEM GIRO",$K7971="KG",OR(Painel!$B$5="(Todos)",A7971=Painel!$B$5)*OR(Painel!$E$5="(Todos)",P7971=Painel!$E$5)),$J7971+ROW()/10000000,"")</f>
        <v>727.2007971</v>
      </c>
      <c r="U7971" s="29" t="str">
        <f aca="false">IF(AND($S7971="VENCIDO",$K7971="KG",OR(Painel!$B$5="(Todos)",A7971=Painel!$B$5)*OR(Painel!$E$5="(Todos)",P7971=Painel!$E$5)),$J7971+ROW()/10000000,"")</f>
        <v/>
      </c>
    </row>
    <row r="7972" customFormat="false" ht="15" hidden="false" customHeight="false" outlineLevel="0" collapsed="false">
      <c r="A7972" s="29" t="s">
        <v>52</v>
      </c>
      <c r="B7972" s="29" t="s">
        <v>14772</v>
      </c>
      <c r="C7972" s="29" t="s">
        <v>11692</v>
      </c>
      <c r="D7972" s="29" t="s">
        <v>11693</v>
      </c>
      <c r="E7972" s="29" t="n">
        <v>1</v>
      </c>
      <c r="F7972" s="29"/>
      <c r="G7972" s="29" t="s">
        <v>14773</v>
      </c>
      <c r="H7972" s="30" t="n">
        <v>727.2</v>
      </c>
      <c r="I7972" s="31" t="n">
        <v>46189</v>
      </c>
      <c r="J7972" s="30" t="n">
        <v>727.2</v>
      </c>
      <c r="K7972" s="29" t="s">
        <v>120</v>
      </c>
      <c r="L7972" s="29" t="s">
        <v>749</v>
      </c>
      <c r="M7972" s="29"/>
      <c r="N7972" s="29" t="s">
        <v>122</v>
      </c>
      <c r="O7972" s="31" t="n">
        <v>46904</v>
      </c>
      <c r="P7972" s="29" t="s">
        <v>123</v>
      </c>
      <c r="Q7972" s="29" t="n">
        <f aca="false">IFERROR(VALUE(L7972),"")</f>
        <v>96</v>
      </c>
      <c r="R7972" s="29" t="n">
        <f aca="true">IF(O7972="","",O7972-TODAY())</f>
        <v>619</v>
      </c>
      <c r="S7972" s="29" t="str">
        <f aca="false">IF(C7972="&lt;&lt; vazio &gt;&gt;","VAZIA",IF(AND(O7972&lt;&gt;"",R7972&lt;0),"VENCIDO",IF(AND(O7972&lt;&gt;"",R7972&lt;=Parametros!$B$10),"PRÓX. VENCIMENTO",IF(F7972="Q","QUALIDADE",IF(F7972="S","BLOQUEADO",IF(F7972="R","RESTRITO/DEVOLUÇÃO",IF(OR(N7972="QUAR",N7972="QRES"),"QUARENTENA",IF(OR(B7972="DESCARTE",B7972="DEVOLUÇÃO"),"DESCARTE/DEVOLUÇÃO",IF(AND(D7972="",K7972&lt;&gt;""),"SEM LOTE",IF(AND(Q7972&lt;&gt;"",Q7972&gt;=Parametros!$B$11),"PARADO/SEM GIRO","OK"))))))))))</f>
        <v>PARADO/SEM GIRO</v>
      </c>
      <c r="T7972" s="29" t="n">
        <f aca="false">IF(AND($S7972="PARADO/SEM GIRO",$K7972="KG",OR(Painel!$B$5="(Todos)",A7972=Painel!$B$5)*OR(Painel!$E$5="(Todos)",P7972=Painel!$E$5)),$J7972+ROW()/10000000,"")</f>
        <v>727.2007972</v>
      </c>
      <c r="U7972" s="29" t="str">
        <f aca="false">IF(AND($S7972="VENCIDO",$K7972="KG",OR(Painel!$B$5="(Todos)",A7972=Painel!$B$5)*OR(Painel!$E$5="(Todos)",P7972=Painel!$E$5)),$J7972+ROW()/10000000,"")</f>
        <v/>
      </c>
    </row>
    <row r="7973" customFormat="false" ht="15" hidden="false" customHeight="false" outlineLevel="0" collapsed="false">
      <c r="A7973" s="29" t="s">
        <v>52</v>
      </c>
      <c r="B7973" s="29" t="s">
        <v>14774</v>
      </c>
      <c r="C7973" s="29" t="s">
        <v>1259</v>
      </c>
      <c r="D7973" s="29" t="s">
        <v>10659</v>
      </c>
      <c r="E7973" s="29" t="n">
        <v>1</v>
      </c>
      <c r="F7973" s="29"/>
      <c r="G7973" s="29" t="s">
        <v>14775</v>
      </c>
      <c r="H7973" s="30" t="n">
        <v>378</v>
      </c>
      <c r="I7973" s="31" t="n">
        <v>46149</v>
      </c>
      <c r="J7973" s="30" t="n">
        <v>378</v>
      </c>
      <c r="K7973" s="29" t="s">
        <v>120</v>
      </c>
      <c r="L7973" s="29" t="s">
        <v>14776</v>
      </c>
      <c r="M7973" s="29"/>
      <c r="N7973" s="29" t="s">
        <v>122</v>
      </c>
      <c r="O7973" s="31" t="n">
        <v>46435</v>
      </c>
      <c r="P7973" s="29" t="s">
        <v>123</v>
      </c>
      <c r="Q7973" s="29" t="n">
        <f aca="false">IFERROR(VALUE(L7973),"")</f>
        <v>136</v>
      </c>
      <c r="R7973" s="29" t="n">
        <f aca="true">IF(O7973="","",O7973-TODAY())</f>
        <v>150</v>
      </c>
      <c r="S7973" s="29" t="str">
        <f aca="false">IF(C7973="&lt;&lt; vazio &gt;&gt;","VAZIA",IF(AND(O7973&lt;&gt;"",R7973&lt;0),"VENCIDO",IF(AND(O7973&lt;&gt;"",R7973&lt;=Parametros!$B$10),"PRÓX. VENCIMENTO",IF(F7973="Q","QUALIDADE",IF(F7973="S","BLOQUEADO",IF(F7973="R","RESTRITO/DEVOLUÇÃO",IF(OR(N7973="QUAR",N7973="QRES"),"QUARENTENA",IF(OR(B7973="DESCARTE",B7973="DEVOLUÇÃO"),"DESCARTE/DEVOLUÇÃO",IF(AND(D7973="",K7973&lt;&gt;""),"SEM LOTE",IF(AND(Q7973&lt;&gt;"",Q7973&gt;=Parametros!$B$11),"PARADO/SEM GIRO","OK"))))))))))</f>
        <v>PARADO/SEM GIRO</v>
      </c>
      <c r="T7973" s="29" t="n">
        <f aca="false">IF(AND($S7973="PARADO/SEM GIRO",$K7973="KG",OR(Painel!$B$5="(Todos)",A7973=Painel!$B$5)*OR(Painel!$E$5="(Todos)",P7973=Painel!$E$5)),$J7973+ROW()/10000000,"")</f>
        <v>378.0007973</v>
      </c>
      <c r="U7973" s="29" t="str">
        <f aca="false">IF(AND($S7973="VENCIDO",$K7973="KG",OR(Painel!$B$5="(Todos)",A7973=Painel!$B$5)*OR(Painel!$E$5="(Todos)",P7973=Painel!$E$5)),$J7973+ROW()/10000000,"")</f>
        <v/>
      </c>
    </row>
    <row r="7974" customFormat="false" ht="15" hidden="false" customHeight="false" outlineLevel="0" collapsed="false">
      <c r="A7974" s="29" t="s">
        <v>52</v>
      </c>
      <c r="B7974" s="29" t="s">
        <v>14777</v>
      </c>
      <c r="C7974" s="29" t="s">
        <v>115</v>
      </c>
      <c r="D7974" s="29"/>
      <c r="E7974" s="29" t="n">
        <v>0</v>
      </c>
      <c r="F7974" s="29"/>
      <c r="G7974" s="29"/>
      <c r="H7974" s="30" t="n">
        <v>0</v>
      </c>
      <c r="I7974" s="29"/>
      <c r="J7974" s="30" t="n">
        <v>0</v>
      </c>
      <c r="K7974" s="29"/>
      <c r="L7974" s="29" t="s">
        <v>116</v>
      </c>
      <c r="M7974" s="29"/>
      <c r="N7974" s="29"/>
      <c r="O7974" s="29"/>
      <c r="P7974" s="29"/>
      <c r="Q7974" s="29" t="n">
        <f aca="false">IFERROR(VALUE(L7974),"")</f>
        <v>0</v>
      </c>
      <c r="R7974" s="29" t="str">
        <f aca="true">IF(O7974="","",O7974-TODAY())</f>
        <v/>
      </c>
      <c r="S7974" s="29" t="str">
        <f aca="false">IF(C7974="&lt;&lt; vazio &gt;&gt;","VAZIA",IF(AND(O7974&lt;&gt;"",R7974&lt;0),"VENCIDO",IF(AND(O7974&lt;&gt;"",R7974&lt;=Parametros!$B$10),"PRÓX. VENCIMENTO",IF(F7974="Q","QUALIDADE",IF(F7974="S","BLOQUEADO",IF(F7974="R","RESTRITO/DEVOLUÇÃO",IF(OR(N7974="QUAR",N7974="QRES"),"QUARENTENA",IF(OR(B7974="DESCARTE",B7974="DEVOLUÇÃO"),"DESCARTE/DEVOLUÇÃO",IF(AND(D7974="",K7974&lt;&gt;""),"SEM LOTE",IF(AND(Q7974&lt;&gt;"",Q7974&gt;=Parametros!$B$11),"PARADO/SEM GIRO","OK"))))))))))</f>
        <v>VAZIA</v>
      </c>
      <c r="T7974" s="29" t="str">
        <f aca="false">IF(AND($S7974="PARADO/SEM GIRO",$K7974="KG",OR(Painel!$B$5="(Todos)",A7974=Painel!$B$5)*OR(Painel!$E$5="(Todos)",P7974=Painel!$E$5)),$J7974+ROW()/10000000,"")</f>
        <v/>
      </c>
      <c r="U7974" s="29" t="str">
        <f aca="false">IF(AND($S7974="VENCIDO",$K7974="KG",OR(Painel!$B$5="(Todos)",A7974=Painel!$B$5)*OR(Painel!$E$5="(Todos)",P7974=Painel!$E$5)),$J7974+ROW()/10000000,"")</f>
        <v/>
      </c>
    </row>
    <row r="7975" customFormat="false" ht="15" hidden="false" customHeight="false" outlineLevel="0" collapsed="false">
      <c r="A7975" s="29" t="s">
        <v>52</v>
      </c>
      <c r="B7975" s="29" t="s">
        <v>14778</v>
      </c>
      <c r="C7975" s="29" t="s">
        <v>247</v>
      </c>
      <c r="D7975" s="29" t="s">
        <v>1049</v>
      </c>
      <c r="E7975" s="29" t="n">
        <v>1</v>
      </c>
      <c r="F7975" s="29"/>
      <c r="G7975" s="29" t="s">
        <v>14779</v>
      </c>
      <c r="H7975" s="30" t="n">
        <v>800</v>
      </c>
      <c r="I7975" s="31" t="n">
        <v>46199</v>
      </c>
      <c r="J7975" s="30" t="n">
        <v>800</v>
      </c>
      <c r="K7975" s="29" t="s">
        <v>120</v>
      </c>
      <c r="L7975" s="29" t="s">
        <v>6446</v>
      </c>
      <c r="M7975" s="29"/>
      <c r="N7975" s="29" t="s">
        <v>122</v>
      </c>
      <c r="O7975" s="31" t="n">
        <v>46722</v>
      </c>
      <c r="P7975" s="29" t="s">
        <v>123</v>
      </c>
      <c r="Q7975" s="29" t="n">
        <f aca="false">IFERROR(VALUE(L7975),"")</f>
        <v>86</v>
      </c>
      <c r="R7975" s="29" t="n">
        <f aca="true">IF(O7975="","",O7975-TODAY())</f>
        <v>437</v>
      </c>
      <c r="S7975" s="29" t="str">
        <f aca="false">IF(C7975="&lt;&lt; vazio &gt;&gt;","VAZIA",IF(AND(O7975&lt;&gt;"",R7975&lt;0),"VENCIDO",IF(AND(O7975&lt;&gt;"",R7975&lt;=Parametros!$B$10),"PRÓX. VENCIMENTO",IF(F7975="Q","QUALIDADE",IF(F7975="S","BLOQUEADO",IF(F7975="R","RESTRITO/DEVOLUÇÃO",IF(OR(N7975="QUAR",N7975="QRES"),"QUARENTENA",IF(OR(B7975="DESCARTE",B7975="DEVOLUÇÃO"),"DESCARTE/DEVOLUÇÃO",IF(AND(D7975="",K7975&lt;&gt;""),"SEM LOTE",IF(AND(Q7975&lt;&gt;"",Q7975&gt;=Parametros!$B$11),"PARADO/SEM GIRO","OK"))))))))))</f>
        <v>OK</v>
      </c>
      <c r="T7975" s="29" t="str">
        <f aca="false">IF(AND($S7975="PARADO/SEM GIRO",$K7975="KG",OR(Painel!$B$5="(Todos)",A7975=Painel!$B$5)*OR(Painel!$E$5="(Todos)",P7975=Painel!$E$5)),$J7975+ROW()/10000000,"")</f>
        <v/>
      </c>
      <c r="U7975" s="29" t="str">
        <f aca="false">IF(AND($S7975="VENCIDO",$K7975="KG",OR(Painel!$B$5="(Todos)",A7975=Painel!$B$5)*OR(Painel!$E$5="(Todos)",P7975=Painel!$E$5)),$J7975+ROW()/10000000,"")</f>
        <v/>
      </c>
    </row>
    <row r="7976" customFormat="false" ht="15" hidden="false" customHeight="false" outlineLevel="0" collapsed="false">
      <c r="A7976" s="29" t="s">
        <v>52</v>
      </c>
      <c r="B7976" s="29" t="s">
        <v>14780</v>
      </c>
      <c r="C7976" s="29" t="s">
        <v>4484</v>
      </c>
      <c r="D7976" s="29" t="s">
        <v>8828</v>
      </c>
      <c r="E7976" s="29" t="n">
        <v>1</v>
      </c>
      <c r="F7976" s="29"/>
      <c r="G7976" s="29" t="s">
        <v>14781</v>
      </c>
      <c r="H7976" s="30" t="n">
        <v>480</v>
      </c>
      <c r="I7976" s="31" t="n">
        <v>46274</v>
      </c>
      <c r="J7976" s="30" t="n">
        <v>480</v>
      </c>
      <c r="K7976" s="29" t="s">
        <v>120</v>
      </c>
      <c r="L7976" s="29" t="s">
        <v>138</v>
      </c>
      <c r="M7976" s="29"/>
      <c r="N7976" s="29" t="s">
        <v>122</v>
      </c>
      <c r="O7976" s="31" t="n">
        <v>46548</v>
      </c>
      <c r="P7976" s="29" t="s">
        <v>123</v>
      </c>
      <c r="Q7976" s="29" t="n">
        <f aca="false">IFERROR(VALUE(L7976),"")</f>
        <v>11</v>
      </c>
      <c r="R7976" s="29" t="n">
        <f aca="true">IF(O7976="","",O7976-TODAY())</f>
        <v>263</v>
      </c>
      <c r="S7976" s="29" t="str">
        <f aca="false">IF(C7976="&lt;&lt; vazio &gt;&gt;","VAZIA",IF(AND(O7976&lt;&gt;"",R7976&lt;0),"VENCIDO",IF(AND(O7976&lt;&gt;"",R7976&lt;=Parametros!$B$10),"PRÓX. VENCIMENTO",IF(F7976="Q","QUALIDADE",IF(F7976="S","BLOQUEADO",IF(F7976="R","RESTRITO/DEVOLUÇÃO",IF(OR(N7976="QUAR",N7976="QRES"),"QUARENTENA",IF(OR(B7976="DESCARTE",B7976="DEVOLUÇÃO"),"DESCARTE/DEVOLUÇÃO",IF(AND(D7976="",K7976&lt;&gt;""),"SEM LOTE",IF(AND(Q7976&lt;&gt;"",Q7976&gt;=Parametros!$B$11),"PARADO/SEM GIRO","OK"))))))))))</f>
        <v>OK</v>
      </c>
      <c r="T7976" s="29" t="str">
        <f aca="false">IF(AND($S7976="PARADO/SEM GIRO",$K7976="KG",OR(Painel!$B$5="(Todos)",A7976=Painel!$B$5)*OR(Painel!$E$5="(Todos)",P7976=Painel!$E$5)),$J7976+ROW()/10000000,"")</f>
        <v/>
      </c>
      <c r="U7976" s="29" t="str">
        <f aca="false">IF(AND($S7976="VENCIDO",$K7976="KG",OR(Painel!$B$5="(Todos)",A7976=Painel!$B$5)*OR(Painel!$E$5="(Todos)",P7976=Painel!$E$5)),$J7976+ROW()/10000000,"")</f>
        <v/>
      </c>
    </row>
    <row r="7977" customFormat="false" ht="15" hidden="false" customHeight="false" outlineLevel="0" collapsed="false">
      <c r="A7977" s="29" t="s">
        <v>52</v>
      </c>
      <c r="B7977" s="29" t="s">
        <v>14782</v>
      </c>
      <c r="C7977" s="29" t="s">
        <v>115</v>
      </c>
      <c r="D7977" s="29"/>
      <c r="E7977" s="29" t="n">
        <v>0</v>
      </c>
      <c r="F7977" s="29"/>
      <c r="G7977" s="29"/>
      <c r="H7977" s="30" t="n">
        <v>0</v>
      </c>
      <c r="I7977" s="29"/>
      <c r="J7977" s="30" t="n">
        <v>0</v>
      </c>
      <c r="K7977" s="29"/>
      <c r="L7977" s="29" t="s">
        <v>116</v>
      </c>
      <c r="M7977" s="29"/>
      <c r="N7977" s="29"/>
      <c r="O7977" s="29"/>
      <c r="P7977" s="29"/>
      <c r="Q7977" s="29" t="n">
        <f aca="false">IFERROR(VALUE(L7977),"")</f>
        <v>0</v>
      </c>
      <c r="R7977" s="29" t="str">
        <f aca="true">IF(O7977="","",O7977-TODAY())</f>
        <v/>
      </c>
      <c r="S7977" s="29" t="str">
        <f aca="false">IF(C7977="&lt;&lt; vazio &gt;&gt;","VAZIA",IF(AND(O7977&lt;&gt;"",R7977&lt;0),"VENCIDO",IF(AND(O7977&lt;&gt;"",R7977&lt;=Parametros!$B$10),"PRÓX. VENCIMENTO",IF(F7977="Q","QUALIDADE",IF(F7977="S","BLOQUEADO",IF(F7977="R","RESTRITO/DEVOLUÇÃO",IF(OR(N7977="QUAR",N7977="QRES"),"QUARENTENA",IF(OR(B7977="DESCARTE",B7977="DEVOLUÇÃO"),"DESCARTE/DEVOLUÇÃO",IF(AND(D7977="",K7977&lt;&gt;""),"SEM LOTE",IF(AND(Q7977&lt;&gt;"",Q7977&gt;=Parametros!$B$11),"PARADO/SEM GIRO","OK"))))))))))</f>
        <v>VAZIA</v>
      </c>
      <c r="T7977" s="29" t="str">
        <f aca="false">IF(AND($S7977="PARADO/SEM GIRO",$K7977="KG",OR(Painel!$B$5="(Todos)",A7977=Painel!$B$5)*OR(Painel!$E$5="(Todos)",P7977=Painel!$E$5)),$J7977+ROW()/10000000,"")</f>
        <v/>
      </c>
      <c r="U7977" s="29" t="str">
        <f aca="false">IF(AND($S7977="VENCIDO",$K7977="KG",OR(Painel!$B$5="(Todos)",A7977=Painel!$B$5)*OR(Painel!$E$5="(Todos)",P7977=Painel!$E$5)),$J7977+ROW()/10000000,"")</f>
        <v/>
      </c>
    </row>
    <row r="7978" customFormat="false" ht="15" hidden="false" customHeight="false" outlineLevel="0" collapsed="false">
      <c r="A7978" s="29" t="s">
        <v>52</v>
      </c>
      <c r="B7978" s="29" t="s">
        <v>14783</v>
      </c>
      <c r="C7978" s="29" t="s">
        <v>115</v>
      </c>
      <c r="D7978" s="29"/>
      <c r="E7978" s="29" t="n">
        <v>0</v>
      </c>
      <c r="F7978" s="29"/>
      <c r="G7978" s="29"/>
      <c r="H7978" s="30" t="n">
        <v>0</v>
      </c>
      <c r="I7978" s="29"/>
      <c r="J7978" s="30" t="n">
        <v>0</v>
      </c>
      <c r="K7978" s="29"/>
      <c r="L7978" s="29" t="s">
        <v>116</v>
      </c>
      <c r="M7978" s="29"/>
      <c r="N7978" s="29"/>
      <c r="O7978" s="29"/>
      <c r="P7978" s="29"/>
      <c r="Q7978" s="29" t="n">
        <f aca="false">IFERROR(VALUE(L7978),"")</f>
        <v>0</v>
      </c>
      <c r="R7978" s="29" t="str">
        <f aca="true">IF(O7978="","",O7978-TODAY())</f>
        <v/>
      </c>
      <c r="S7978" s="29" t="str">
        <f aca="false">IF(C7978="&lt;&lt; vazio &gt;&gt;","VAZIA",IF(AND(O7978&lt;&gt;"",R7978&lt;0),"VENCIDO",IF(AND(O7978&lt;&gt;"",R7978&lt;=Parametros!$B$10),"PRÓX. VENCIMENTO",IF(F7978="Q","QUALIDADE",IF(F7978="S","BLOQUEADO",IF(F7978="R","RESTRITO/DEVOLUÇÃO",IF(OR(N7978="QUAR",N7978="QRES"),"QUARENTENA",IF(OR(B7978="DESCARTE",B7978="DEVOLUÇÃO"),"DESCARTE/DEVOLUÇÃO",IF(AND(D7978="",K7978&lt;&gt;""),"SEM LOTE",IF(AND(Q7978&lt;&gt;"",Q7978&gt;=Parametros!$B$11),"PARADO/SEM GIRO","OK"))))))))))</f>
        <v>VAZIA</v>
      </c>
      <c r="T7978" s="29" t="str">
        <f aca="false">IF(AND($S7978="PARADO/SEM GIRO",$K7978="KG",OR(Painel!$B$5="(Todos)",A7978=Painel!$B$5)*OR(Painel!$E$5="(Todos)",P7978=Painel!$E$5)),$J7978+ROW()/10000000,"")</f>
        <v/>
      </c>
      <c r="U7978" s="29" t="str">
        <f aca="false">IF(AND($S7978="VENCIDO",$K7978="KG",OR(Painel!$B$5="(Todos)",A7978=Painel!$B$5)*OR(Painel!$E$5="(Todos)",P7978=Painel!$E$5)),$J7978+ROW()/10000000,"")</f>
        <v/>
      </c>
    </row>
    <row r="7979" customFormat="false" ht="15" hidden="false" customHeight="false" outlineLevel="0" collapsed="false">
      <c r="A7979" s="29" t="s">
        <v>52</v>
      </c>
      <c r="B7979" s="29" t="s">
        <v>14784</v>
      </c>
      <c r="C7979" s="29" t="s">
        <v>115</v>
      </c>
      <c r="D7979" s="29"/>
      <c r="E7979" s="29" t="n">
        <v>0</v>
      </c>
      <c r="F7979" s="29"/>
      <c r="G7979" s="29"/>
      <c r="H7979" s="30" t="n">
        <v>0</v>
      </c>
      <c r="I7979" s="29"/>
      <c r="J7979" s="30" t="n">
        <v>0</v>
      </c>
      <c r="K7979" s="29"/>
      <c r="L7979" s="29" t="s">
        <v>116</v>
      </c>
      <c r="M7979" s="29"/>
      <c r="N7979" s="29"/>
      <c r="O7979" s="29"/>
      <c r="P7979" s="29"/>
      <c r="Q7979" s="29" t="n">
        <f aca="false">IFERROR(VALUE(L7979),"")</f>
        <v>0</v>
      </c>
      <c r="R7979" s="29" t="str">
        <f aca="true">IF(O7979="","",O7979-TODAY())</f>
        <v/>
      </c>
      <c r="S7979" s="29" t="str">
        <f aca="false">IF(C7979="&lt;&lt; vazio &gt;&gt;","VAZIA",IF(AND(O7979&lt;&gt;"",R7979&lt;0),"VENCIDO",IF(AND(O7979&lt;&gt;"",R7979&lt;=Parametros!$B$10),"PRÓX. VENCIMENTO",IF(F7979="Q","QUALIDADE",IF(F7979="S","BLOQUEADO",IF(F7979="R","RESTRITO/DEVOLUÇÃO",IF(OR(N7979="QUAR",N7979="QRES"),"QUARENTENA",IF(OR(B7979="DESCARTE",B7979="DEVOLUÇÃO"),"DESCARTE/DEVOLUÇÃO",IF(AND(D7979="",K7979&lt;&gt;""),"SEM LOTE",IF(AND(Q7979&lt;&gt;"",Q7979&gt;=Parametros!$B$11),"PARADO/SEM GIRO","OK"))))))))))</f>
        <v>VAZIA</v>
      </c>
      <c r="T7979" s="29" t="str">
        <f aca="false">IF(AND($S7979="PARADO/SEM GIRO",$K7979="KG",OR(Painel!$B$5="(Todos)",A7979=Painel!$B$5)*OR(Painel!$E$5="(Todos)",P7979=Painel!$E$5)),$J7979+ROW()/10000000,"")</f>
        <v/>
      </c>
      <c r="U7979" s="29" t="str">
        <f aca="false">IF(AND($S7979="VENCIDO",$K7979="KG",OR(Painel!$B$5="(Todos)",A7979=Painel!$B$5)*OR(Painel!$E$5="(Todos)",P7979=Painel!$E$5)),$J7979+ROW()/10000000,"")</f>
        <v/>
      </c>
    </row>
    <row r="7980" customFormat="false" ht="15" hidden="false" customHeight="false" outlineLevel="0" collapsed="false">
      <c r="A7980" s="29" t="s">
        <v>52</v>
      </c>
      <c r="B7980" s="29" t="s">
        <v>14785</v>
      </c>
      <c r="C7980" s="29" t="s">
        <v>115</v>
      </c>
      <c r="D7980" s="29"/>
      <c r="E7980" s="29" t="n">
        <v>0</v>
      </c>
      <c r="F7980" s="29"/>
      <c r="G7980" s="29"/>
      <c r="H7980" s="30" t="n">
        <v>0</v>
      </c>
      <c r="I7980" s="29"/>
      <c r="J7980" s="30" t="n">
        <v>0</v>
      </c>
      <c r="K7980" s="29"/>
      <c r="L7980" s="29" t="s">
        <v>116</v>
      </c>
      <c r="M7980" s="29"/>
      <c r="N7980" s="29"/>
      <c r="O7980" s="29"/>
      <c r="P7980" s="29"/>
      <c r="Q7980" s="29" t="n">
        <f aca="false">IFERROR(VALUE(L7980),"")</f>
        <v>0</v>
      </c>
      <c r="R7980" s="29" t="str">
        <f aca="true">IF(O7980="","",O7980-TODAY())</f>
        <v/>
      </c>
      <c r="S7980" s="29" t="str">
        <f aca="false">IF(C7980="&lt;&lt; vazio &gt;&gt;","VAZIA",IF(AND(O7980&lt;&gt;"",R7980&lt;0),"VENCIDO",IF(AND(O7980&lt;&gt;"",R7980&lt;=Parametros!$B$10),"PRÓX. VENCIMENTO",IF(F7980="Q","QUALIDADE",IF(F7980="S","BLOQUEADO",IF(F7980="R","RESTRITO/DEVOLUÇÃO",IF(OR(N7980="QUAR",N7980="QRES"),"QUARENTENA",IF(OR(B7980="DESCARTE",B7980="DEVOLUÇÃO"),"DESCARTE/DEVOLUÇÃO",IF(AND(D7980="",K7980&lt;&gt;""),"SEM LOTE",IF(AND(Q7980&lt;&gt;"",Q7980&gt;=Parametros!$B$11),"PARADO/SEM GIRO","OK"))))))))))</f>
        <v>VAZIA</v>
      </c>
      <c r="T7980" s="29" t="str">
        <f aca="false">IF(AND($S7980="PARADO/SEM GIRO",$K7980="KG",OR(Painel!$B$5="(Todos)",A7980=Painel!$B$5)*OR(Painel!$E$5="(Todos)",P7980=Painel!$E$5)),$J7980+ROW()/10000000,"")</f>
        <v/>
      </c>
      <c r="U7980" s="29" t="str">
        <f aca="false">IF(AND($S7980="VENCIDO",$K7980="KG",OR(Painel!$B$5="(Todos)",A7980=Painel!$B$5)*OR(Painel!$E$5="(Todos)",P7980=Painel!$E$5)),$J7980+ROW()/10000000,"")</f>
        <v/>
      </c>
    </row>
    <row r="7981" customFormat="false" ht="15" hidden="false" customHeight="false" outlineLevel="0" collapsed="false">
      <c r="A7981" s="29" t="s">
        <v>52</v>
      </c>
      <c r="B7981" s="29" t="s">
        <v>14786</v>
      </c>
      <c r="C7981" s="29" t="s">
        <v>369</v>
      </c>
      <c r="D7981" s="29" t="s">
        <v>7536</v>
      </c>
      <c r="E7981" s="29" t="n">
        <v>1</v>
      </c>
      <c r="F7981" s="29"/>
      <c r="G7981" s="29" t="s">
        <v>14787</v>
      </c>
      <c r="H7981" s="30" t="n">
        <v>999.9</v>
      </c>
      <c r="I7981" s="31" t="n">
        <v>46258</v>
      </c>
      <c r="J7981" s="30" t="n">
        <v>999.9</v>
      </c>
      <c r="K7981" s="29" t="s">
        <v>120</v>
      </c>
      <c r="L7981" s="29" t="s">
        <v>294</v>
      </c>
      <c r="M7981" s="29"/>
      <c r="N7981" s="29" t="s">
        <v>122</v>
      </c>
      <c r="O7981" s="31" t="n">
        <v>46803</v>
      </c>
      <c r="P7981" s="29" t="s">
        <v>123</v>
      </c>
      <c r="Q7981" s="29" t="n">
        <f aca="false">IFERROR(VALUE(L7981),"")</f>
        <v>27</v>
      </c>
      <c r="R7981" s="29" t="n">
        <f aca="true">IF(O7981="","",O7981-TODAY())</f>
        <v>518</v>
      </c>
      <c r="S7981" s="29" t="str">
        <f aca="false">IF(C7981="&lt;&lt; vazio &gt;&gt;","VAZIA",IF(AND(O7981&lt;&gt;"",R7981&lt;0),"VENCIDO",IF(AND(O7981&lt;&gt;"",R7981&lt;=Parametros!$B$10),"PRÓX. VENCIMENTO",IF(F7981="Q","QUALIDADE",IF(F7981="S","BLOQUEADO",IF(F7981="R","RESTRITO/DEVOLUÇÃO",IF(OR(N7981="QUAR",N7981="QRES"),"QUARENTENA",IF(OR(B7981="DESCARTE",B7981="DEVOLUÇÃO"),"DESCARTE/DEVOLUÇÃO",IF(AND(D7981="",K7981&lt;&gt;""),"SEM LOTE",IF(AND(Q7981&lt;&gt;"",Q7981&gt;=Parametros!$B$11),"PARADO/SEM GIRO","OK"))))))))))</f>
        <v>OK</v>
      </c>
      <c r="T7981" s="29" t="str">
        <f aca="false">IF(AND($S7981="PARADO/SEM GIRO",$K7981="KG",OR(Painel!$B$5="(Todos)",A7981=Painel!$B$5)*OR(Painel!$E$5="(Todos)",P7981=Painel!$E$5)),$J7981+ROW()/10000000,"")</f>
        <v/>
      </c>
      <c r="U7981" s="29" t="str">
        <f aca="false">IF(AND($S7981="VENCIDO",$K7981="KG",OR(Painel!$B$5="(Todos)",A7981=Painel!$B$5)*OR(Painel!$E$5="(Todos)",P7981=Painel!$E$5)),$J7981+ROW()/10000000,"")</f>
        <v/>
      </c>
    </row>
    <row r="7982" customFormat="false" ht="15" hidden="false" customHeight="false" outlineLevel="0" collapsed="false">
      <c r="A7982" s="29" t="s">
        <v>52</v>
      </c>
      <c r="B7982" s="29" t="s">
        <v>14788</v>
      </c>
      <c r="C7982" s="29" t="s">
        <v>369</v>
      </c>
      <c r="D7982" s="29" t="s">
        <v>7536</v>
      </c>
      <c r="E7982" s="29" t="n">
        <v>1</v>
      </c>
      <c r="F7982" s="29"/>
      <c r="G7982" s="29" t="s">
        <v>14789</v>
      </c>
      <c r="H7982" s="30" t="n">
        <v>999.9</v>
      </c>
      <c r="I7982" s="31" t="n">
        <v>46258</v>
      </c>
      <c r="J7982" s="30" t="n">
        <v>999.9</v>
      </c>
      <c r="K7982" s="29" t="s">
        <v>120</v>
      </c>
      <c r="L7982" s="29" t="s">
        <v>294</v>
      </c>
      <c r="M7982" s="29"/>
      <c r="N7982" s="29" t="s">
        <v>122</v>
      </c>
      <c r="O7982" s="31" t="n">
        <v>46803</v>
      </c>
      <c r="P7982" s="29" t="s">
        <v>123</v>
      </c>
      <c r="Q7982" s="29" t="n">
        <f aca="false">IFERROR(VALUE(L7982),"")</f>
        <v>27</v>
      </c>
      <c r="R7982" s="29" t="n">
        <f aca="true">IF(O7982="","",O7982-TODAY())</f>
        <v>518</v>
      </c>
      <c r="S7982" s="29" t="str">
        <f aca="false">IF(C7982="&lt;&lt; vazio &gt;&gt;","VAZIA",IF(AND(O7982&lt;&gt;"",R7982&lt;0),"VENCIDO",IF(AND(O7982&lt;&gt;"",R7982&lt;=Parametros!$B$10),"PRÓX. VENCIMENTO",IF(F7982="Q","QUALIDADE",IF(F7982="S","BLOQUEADO",IF(F7982="R","RESTRITO/DEVOLUÇÃO",IF(OR(N7982="QUAR",N7982="QRES"),"QUARENTENA",IF(OR(B7982="DESCARTE",B7982="DEVOLUÇÃO"),"DESCARTE/DEVOLUÇÃO",IF(AND(D7982="",K7982&lt;&gt;""),"SEM LOTE",IF(AND(Q7982&lt;&gt;"",Q7982&gt;=Parametros!$B$11),"PARADO/SEM GIRO","OK"))))))))))</f>
        <v>OK</v>
      </c>
      <c r="T7982" s="29" t="str">
        <f aca="false">IF(AND($S7982="PARADO/SEM GIRO",$K7982="KG",OR(Painel!$B$5="(Todos)",A7982=Painel!$B$5)*OR(Painel!$E$5="(Todos)",P7982=Painel!$E$5)),$J7982+ROW()/10000000,"")</f>
        <v/>
      </c>
      <c r="U7982" s="29" t="str">
        <f aca="false">IF(AND($S7982="VENCIDO",$K7982="KG",OR(Painel!$B$5="(Todos)",A7982=Painel!$B$5)*OR(Painel!$E$5="(Todos)",P7982=Painel!$E$5)),$J7982+ROW()/10000000,"")</f>
        <v/>
      </c>
    </row>
    <row r="7983" customFormat="false" ht="15" hidden="false" customHeight="false" outlineLevel="0" collapsed="false">
      <c r="A7983" s="29" t="s">
        <v>52</v>
      </c>
      <c r="B7983" s="29" t="s">
        <v>14790</v>
      </c>
      <c r="C7983" s="29" t="s">
        <v>115</v>
      </c>
      <c r="D7983" s="29"/>
      <c r="E7983" s="29" t="n">
        <v>0</v>
      </c>
      <c r="F7983" s="29"/>
      <c r="G7983" s="29"/>
      <c r="H7983" s="30" t="n">
        <v>0</v>
      </c>
      <c r="I7983" s="29"/>
      <c r="J7983" s="30" t="n">
        <v>0</v>
      </c>
      <c r="K7983" s="29"/>
      <c r="L7983" s="29" t="s">
        <v>116</v>
      </c>
      <c r="M7983" s="29"/>
      <c r="N7983" s="29"/>
      <c r="O7983" s="29"/>
      <c r="P7983" s="29"/>
      <c r="Q7983" s="29" t="n">
        <f aca="false">IFERROR(VALUE(L7983),"")</f>
        <v>0</v>
      </c>
      <c r="R7983" s="29" t="str">
        <f aca="true">IF(O7983="","",O7983-TODAY())</f>
        <v/>
      </c>
      <c r="S7983" s="29" t="str">
        <f aca="false">IF(C7983="&lt;&lt; vazio &gt;&gt;","VAZIA",IF(AND(O7983&lt;&gt;"",R7983&lt;0),"VENCIDO",IF(AND(O7983&lt;&gt;"",R7983&lt;=Parametros!$B$10),"PRÓX. VENCIMENTO",IF(F7983="Q","QUALIDADE",IF(F7983="S","BLOQUEADO",IF(F7983="R","RESTRITO/DEVOLUÇÃO",IF(OR(N7983="QUAR",N7983="QRES"),"QUARENTENA",IF(OR(B7983="DESCARTE",B7983="DEVOLUÇÃO"),"DESCARTE/DEVOLUÇÃO",IF(AND(D7983="",K7983&lt;&gt;""),"SEM LOTE",IF(AND(Q7983&lt;&gt;"",Q7983&gt;=Parametros!$B$11),"PARADO/SEM GIRO","OK"))))))))))</f>
        <v>VAZIA</v>
      </c>
      <c r="T7983" s="29" t="str">
        <f aca="false">IF(AND($S7983="PARADO/SEM GIRO",$K7983="KG",OR(Painel!$B$5="(Todos)",A7983=Painel!$B$5)*OR(Painel!$E$5="(Todos)",P7983=Painel!$E$5)),$J7983+ROW()/10000000,"")</f>
        <v/>
      </c>
      <c r="U7983" s="29" t="str">
        <f aca="false">IF(AND($S7983="VENCIDO",$K7983="KG",OR(Painel!$B$5="(Todos)",A7983=Painel!$B$5)*OR(Painel!$E$5="(Todos)",P7983=Painel!$E$5)),$J7983+ROW()/10000000,"")</f>
        <v/>
      </c>
    </row>
    <row r="7984" customFormat="false" ht="15" hidden="false" customHeight="false" outlineLevel="0" collapsed="false">
      <c r="A7984" s="29" t="s">
        <v>52</v>
      </c>
      <c r="B7984" s="29" t="s">
        <v>14791</v>
      </c>
      <c r="C7984" s="29" t="s">
        <v>115</v>
      </c>
      <c r="D7984" s="29"/>
      <c r="E7984" s="29" t="n">
        <v>0</v>
      </c>
      <c r="F7984" s="29"/>
      <c r="G7984" s="29"/>
      <c r="H7984" s="30" t="n">
        <v>0</v>
      </c>
      <c r="I7984" s="29"/>
      <c r="J7984" s="30" t="n">
        <v>0</v>
      </c>
      <c r="K7984" s="29"/>
      <c r="L7984" s="29" t="s">
        <v>116</v>
      </c>
      <c r="M7984" s="29"/>
      <c r="N7984" s="29"/>
      <c r="O7984" s="29"/>
      <c r="P7984" s="29"/>
      <c r="Q7984" s="29" t="n">
        <f aca="false">IFERROR(VALUE(L7984),"")</f>
        <v>0</v>
      </c>
      <c r="R7984" s="29" t="str">
        <f aca="true">IF(O7984="","",O7984-TODAY())</f>
        <v/>
      </c>
      <c r="S7984" s="29" t="str">
        <f aca="false">IF(C7984="&lt;&lt; vazio &gt;&gt;","VAZIA",IF(AND(O7984&lt;&gt;"",R7984&lt;0),"VENCIDO",IF(AND(O7984&lt;&gt;"",R7984&lt;=Parametros!$B$10),"PRÓX. VENCIMENTO",IF(F7984="Q","QUALIDADE",IF(F7984="S","BLOQUEADO",IF(F7984="R","RESTRITO/DEVOLUÇÃO",IF(OR(N7984="QUAR",N7984="QRES"),"QUARENTENA",IF(OR(B7984="DESCARTE",B7984="DEVOLUÇÃO"),"DESCARTE/DEVOLUÇÃO",IF(AND(D7984="",K7984&lt;&gt;""),"SEM LOTE",IF(AND(Q7984&lt;&gt;"",Q7984&gt;=Parametros!$B$11),"PARADO/SEM GIRO","OK"))))))))))</f>
        <v>VAZIA</v>
      </c>
      <c r="T7984" s="29" t="str">
        <f aca="false">IF(AND($S7984="PARADO/SEM GIRO",$K7984="KG",OR(Painel!$B$5="(Todos)",A7984=Painel!$B$5)*OR(Painel!$E$5="(Todos)",P7984=Painel!$E$5)),$J7984+ROW()/10000000,"")</f>
        <v/>
      </c>
      <c r="U7984" s="29" t="str">
        <f aca="false">IF(AND($S7984="VENCIDO",$K7984="KG",OR(Painel!$B$5="(Todos)",A7984=Painel!$B$5)*OR(Painel!$E$5="(Todos)",P7984=Painel!$E$5)),$J7984+ROW()/10000000,"")</f>
        <v/>
      </c>
    </row>
    <row r="7985" customFormat="false" ht="15" hidden="false" customHeight="false" outlineLevel="0" collapsed="false">
      <c r="A7985" s="29" t="s">
        <v>52</v>
      </c>
      <c r="B7985" s="29" t="s">
        <v>14792</v>
      </c>
      <c r="C7985" s="29" t="s">
        <v>278</v>
      </c>
      <c r="D7985" s="29" t="s">
        <v>4946</v>
      </c>
      <c r="E7985" s="29" t="n">
        <v>1</v>
      </c>
      <c r="F7985" s="29"/>
      <c r="G7985" s="29" t="s">
        <v>14793</v>
      </c>
      <c r="H7985" s="30" t="n">
        <v>545.4</v>
      </c>
      <c r="I7985" s="31" t="n">
        <v>46185</v>
      </c>
      <c r="J7985" s="30" t="n">
        <v>545.4</v>
      </c>
      <c r="K7985" s="29" t="s">
        <v>120</v>
      </c>
      <c r="L7985" s="29" t="s">
        <v>1617</v>
      </c>
      <c r="M7985" s="29"/>
      <c r="N7985" s="29" t="s">
        <v>122</v>
      </c>
      <c r="O7985" s="31" t="n">
        <v>46721</v>
      </c>
      <c r="P7985" s="29" t="s">
        <v>123</v>
      </c>
      <c r="Q7985" s="29" t="n">
        <f aca="false">IFERROR(VALUE(L7985),"")</f>
        <v>100</v>
      </c>
      <c r="R7985" s="29" t="n">
        <f aca="true">IF(O7985="","",O7985-TODAY())</f>
        <v>436</v>
      </c>
      <c r="S7985" s="29" t="str">
        <f aca="false">IF(C7985="&lt;&lt; vazio &gt;&gt;","VAZIA",IF(AND(O7985&lt;&gt;"",R7985&lt;0),"VENCIDO",IF(AND(O7985&lt;&gt;"",R7985&lt;=Parametros!$B$10),"PRÓX. VENCIMENTO",IF(F7985="Q","QUALIDADE",IF(F7985="S","BLOQUEADO",IF(F7985="R","RESTRITO/DEVOLUÇÃO",IF(OR(N7985="QUAR",N7985="QRES"),"QUARENTENA",IF(OR(B7985="DESCARTE",B7985="DEVOLUÇÃO"),"DESCARTE/DEVOLUÇÃO",IF(AND(D7985="",K7985&lt;&gt;""),"SEM LOTE",IF(AND(Q7985&lt;&gt;"",Q7985&gt;=Parametros!$B$11),"PARADO/SEM GIRO","OK"))))))))))</f>
        <v>PARADO/SEM GIRO</v>
      </c>
      <c r="T7985" s="29" t="n">
        <f aca="false">IF(AND($S7985="PARADO/SEM GIRO",$K7985="KG",OR(Painel!$B$5="(Todos)",A7985=Painel!$B$5)*OR(Painel!$E$5="(Todos)",P7985=Painel!$E$5)),$J7985+ROW()/10000000,"")</f>
        <v>545.4007985</v>
      </c>
      <c r="U7985" s="29" t="str">
        <f aca="false">IF(AND($S7985="VENCIDO",$K7985="KG",OR(Painel!$B$5="(Todos)",A7985=Painel!$B$5)*OR(Painel!$E$5="(Todos)",P7985=Painel!$E$5)),$J7985+ROW()/10000000,"")</f>
        <v/>
      </c>
    </row>
    <row r="7986" customFormat="false" ht="15" hidden="false" customHeight="false" outlineLevel="0" collapsed="false">
      <c r="A7986" s="29" t="s">
        <v>52</v>
      </c>
      <c r="B7986" s="29" t="s">
        <v>14794</v>
      </c>
      <c r="C7986" s="29" t="s">
        <v>2561</v>
      </c>
      <c r="D7986" s="29" t="s">
        <v>14412</v>
      </c>
      <c r="E7986" s="29" t="n">
        <v>1</v>
      </c>
      <c r="F7986" s="29"/>
      <c r="G7986" s="29" t="s">
        <v>14795</v>
      </c>
      <c r="H7986" s="30" t="n">
        <v>16.4</v>
      </c>
      <c r="I7986" s="31" t="n">
        <v>46264</v>
      </c>
      <c r="J7986" s="30" t="n">
        <v>16.4</v>
      </c>
      <c r="K7986" s="29" t="s">
        <v>120</v>
      </c>
      <c r="L7986" s="29" t="s">
        <v>677</v>
      </c>
      <c r="M7986" s="29"/>
      <c r="N7986" s="29" t="s">
        <v>122</v>
      </c>
      <c r="O7986" s="31" t="n">
        <v>46985</v>
      </c>
      <c r="P7986" s="29" t="s">
        <v>123</v>
      </c>
      <c r="Q7986" s="29" t="n">
        <f aca="false">IFERROR(VALUE(L7986),"")</f>
        <v>26</v>
      </c>
      <c r="R7986" s="29" t="n">
        <f aca="true">IF(O7986="","",O7986-TODAY())</f>
        <v>700</v>
      </c>
      <c r="S7986" s="29" t="str">
        <f aca="false">IF(C7986="&lt;&lt; vazio &gt;&gt;","VAZIA",IF(AND(O7986&lt;&gt;"",R7986&lt;0),"VENCIDO",IF(AND(O7986&lt;&gt;"",R7986&lt;=Parametros!$B$10),"PRÓX. VENCIMENTO",IF(F7986="Q","QUALIDADE",IF(F7986="S","BLOQUEADO",IF(F7986="R","RESTRITO/DEVOLUÇÃO",IF(OR(N7986="QUAR",N7986="QRES"),"QUARENTENA",IF(OR(B7986="DESCARTE",B7986="DEVOLUÇÃO"),"DESCARTE/DEVOLUÇÃO",IF(AND(D7986="",K7986&lt;&gt;""),"SEM LOTE",IF(AND(Q7986&lt;&gt;"",Q7986&gt;=Parametros!$B$11),"PARADO/SEM GIRO","OK"))))))))))</f>
        <v>OK</v>
      </c>
      <c r="T7986" s="29" t="str">
        <f aca="false">IF(AND($S7986="PARADO/SEM GIRO",$K7986="KG",OR(Painel!$B$5="(Todos)",A7986=Painel!$B$5)*OR(Painel!$E$5="(Todos)",P7986=Painel!$E$5)),$J7986+ROW()/10000000,"")</f>
        <v/>
      </c>
      <c r="U7986" s="29" t="str">
        <f aca="false">IF(AND($S7986="VENCIDO",$K7986="KG",OR(Painel!$B$5="(Todos)",A7986=Painel!$B$5)*OR(Painel!$E$5="(Todos)",P7986=Painel!$E$5)),$J7986+ROW()/10000000,"")</f>
        <v/>
      </c>
    </row>
    <row r="7987" customFormat="false" ht="15" hidden="false" customHeight="false" outlineLevel="0" collapsed="false">
      <c r="A7987" s="29" t="s">
        <v>52</v>
      </c>
      <c r="B7987" s="29" t="s">
        <v>14796</v>
      </c>
      <c r="C7987" s="29" t="s">
        <v>768</v>
      </c>
      <c r="D7987" s="29" t="s">
        <v>769</v>
      </c>
      <c r="E7987" s="29" t="n">
        <v>1</v>
      </c>
      <c r="F7987" s="29"/>
      <c r="G7987" s="29" t="s">
        <v>14797</v>
      </c>
      <c r="H7987" s="30" t="n">
        <v>800</v>
      </c>
      <c r="I7987" s="31" t="n">
        <v>46263</v>
      </c>
      <c r="J7987" s="30" t="n">
        <v>800</v>
      </c>
      <c r="K7987" s="29" t="s">
        <v>120</v>
      </c>
      <c r="L7987" s="29" t="s">
        <v>771</v>
      </c>
      <c r="M7987" s="29"/>
      <c r="N7987" s="29" t="s">
        <v>122</v>
      </c>
      <c r="O7987" s="31" t="n">
        <v>46622</v>
      </c>
      <c r="P7987" s="29" t="s">
        <v>123</v>
      </c>
      <c r="Q7987" s="29" t="n">
        <f aca="false">IFERROR(VALUE(L7987),"")</f>
        <v>22</v>
      </c>
      <c r="R7987" s="29" t="n">
        <f aca="true">IF(O7987="","",O7987-TODAY())</f>
        <v>337</v>
      </c>
      <c r="S7987" s="29" t="str">
        <f aca="false">IF(C7987="&lt;&lt; vazio &gt;&gt;","VAZIA",IF(AND(O7987&lt;&gt;"",R7987&lt;0),"VENCIDO",IF(AND(O7987&lt;&gt;"",R7987&lt;=Parametros!$B$10),"PRÓX. VENCIMENTO",IF(F7987="Q","QUALIDADE",IF(F7987="S","BLOQUEADO",IF(F7987="R","RESTRITO/DEVOLUÇÃO",IF(OR(N7987="QUAR",N7987="QRES"),"QUARENTENA",IF(OR(B7987="DESCARTE",B7987="DEVOLUÇÃO"),"DESCARTE/DEVOLUÇÃO",IF(AND(D7987="",K7987&lt;&gt;""),"SEM LOTE",IF(AND(Q7987&lt;&gt;"",Q7987&gt;=Parametros!$B$11),"PARADO/SEM GIRO","OK"))))))))))</f>
        <v>OK</v>
      </c>
      <c r="T7987" s="29" t="str">
        <f aca="false">IF(AND($S7987="PARADO/SEM GIRO",$K7987="KG",OR(Painel!$B$5="(Todos)",A7987=Painel!$B$5)*OR(Painel!$E$5="(Todos)",P7987=Painel!$E$5)),$J7987+ROW()/10000000,"")</f>
        <v/>
      </c>
      <c r="U7987" s="29" t="str">
        <f aca="false">IF(AND($S7987="VENCIDO",$K7987="KG",OR(Painel!$B$5="(Todos)",A7987=Painel!$B$5)*OR(Painel!$E$5="(Todos)",P7987=Painel!$E$5)),$J7987+ROW()/10000000,"")</f>
        <v/>
      </c>
    </row>
    <row r="7988" customFormat="false" ht="15" hidden="false" customHeight="false" outlineLevel="0" collapsed="false">
      <c r="A7988" s="29" t="s">
        <v>52</v>
      </c>
      <c r="B7988" s="29" t="s">
        <v>14798</v>
      </c>
      <c r="C7988" s="29" t="s">
        <v>115</v>
      </c>
      <c r="D7988" s="29"/>
      <c r="E7988" s="29" t="n">
        <v>0</v>
      </c>
      <c r="F7988" s="29"/>
      <c r="G7988" s="29"/>
      <c r="H7988" s="30" t="n">
        <v>0</v>
      </c>
      <c r="I7988" s="29"/>
      <c r="J7988" s="30" t="n">
        <v>0</v>
      </c>
      <c r="K7988" s="29"/>
      <c r="L7988" s="29" t="s">
        <v>116</v>
      </c>
      <c r="M7988" s="29"/>
      <c r="N7988" s="29"/>
      <c r="O7988" s="29"/>
      <c r="P7988" s="29"/>
      <c r="Q7988" s="29" t="n">
        <f aca="false">IFERROR(VALUE(L7988),"")</f>
        <v>0</v>
      </c>
      <c r="R7988" s="29" t="str">
        <f aca="true">IF(O7988="","",O7988-TODAY())</f>
        <v/>
      </c>
      <c r="S7988" s="29" t="str">
        <f aca="false">IF(C7988="&lt;&lt; vazio &gt;&gt;","VAZIA",IF(AND(O7988&lt;&gt;"",R7988&lt;0),"VENCIDO",IF(AND(O7988&lt;&gt;"",R7988&lt;=Parametros!$B$10),"PRÓX. VENCIMENTO",IF(F7988="Q","QUALIDADE",IF(F7988="S","BLOQUEADO",IF(F7988="R","RESTRITO/DEVOLUÇÃO",IF(OR(N7988="QUAR",N7988="QRES"),"QUARENTENA",IF(OR(B7988="DESCARTE",B7988="DEVOLUÇÃO"),"DESCARTE/DEVOLUÇÃO",IF(AND(D7988="",K7988&lt;&gt;""),"SEM LOTE",IF(AND(Q7988&lt;&gt;"",Q7988&gt;=Parametros!$B$11),"PARADO/SEM GIRO","OK"))))))))))</f>
        <v>VAZIA</v>
      </c>
      <c r="T7988" s="29" t="str">
        <f aca="false">IF(AND($S7988="PARADO/SEM GIRO",$K7988="KG",OR(Painel!$B$5="(Todos)",A7988=Painel!$B$5)*OR(Painel!$E$5="(Todos)",P7988=Painel!$E$5)),$J7988+ROW()/10000000,"")</f>
        <v/>
      </c>
      <c r="U7988" s="29" t="str">
        <f aca="false">IF(AND($S7988="VENCIDO",$K7988="KG",OR(Painel!$B$5="(Todos)",A7988=Painel!$B$5)*OR(Painel!$E$5="(Todos)",P7988=Painel!$E$5)),$J7988+ROW()/10000000,"")</f>
        <v/>
      </c>
    </row>
    <row r="7989" customFormat="false" ht="15" hidden="false" customHeight="false" outlineLevel="0" collapsed="false">
      <c r="A7989" s="29" t="s">
        <v>52</v>
      </c>
      <c r="B7989" s="29" t="s">
        <v>14799</v>
      </c>
      <c r="C7989" s="29" t="s">
        <v>115</v>
      </c>
      <c r="D7989" s="29"/>
      <c r="E7989" s="29" t="n">
        <v>0</v>
      </c>
      <c r="F7989" s="29"/>
      <c r="G7989" s="29"/>
      <c r="H7989" s="30" t="n">
        <v>0</v>
      </c>
      <c r="I7989" s="29"/>
      <c r="J7989" s="30" t="n">
        <v>0</v>
      </c>
      <c r="K7989" s="29"/>
      <c r="L7989" s="29" t="s">
        <v>116</v>
      </c>
      <c r="M7989" s="29"/>
      <c r="N7989" s="29"/>
      <c r="O7989" s="29"/>
      <c r="P7989" s="29"/>
      <c r="Q7989" s="29" t="n">
        <f aca="false">IFERROR(VALUE(L7989),"")</f>
        <v>0</v>
      </c>
      <c r="R7989" s="29" t="str">
        <f aca="true">IF(O7989="","",O7989-TODAY())</f>
        <v/>
      </c>
      <c r="S7989" s="29" t="str">
        <f aca="false">IF(C7989="&lt;&lt; vazio &gt;&gt;","VAZIA",IF(AND(O7989&lt;&gt;"",R7989&lt;0),"VENCIDO",IF(AND(O7989&lt;&gt;"",R7989&lt;=Parametros!$B$10),"PRÓX. VENCIMENTO",IF(F7989="Q","QUALIDADE",IF(F7989="S","BLOQUEADO",IF(F7989="R","RESTRITO/DEVOLUÇÃO",IF(OR(N7989="QUAR",N7989="QRES"),"QUARENTENA",IF(OR(B7989="DESCARTE",B7989="DEVOLUÇÃO"),"DESCARTE/DEVOLUÇÃO",IF(AND(D7989="",K7989&lt;&gt;""),"SEM LOTE",IF(AND(Q7989&lt;&gt;"",Q7989&gt;=Parametros!$B$11),"PARADO/SEM GIRO","OK"))))))))))</f>
        <v>VAZIA</v>
      </c>
      <c r="T7989" s="29" t="str">
        <f aca="false">IF(AND($S7989="PARADO/SEM GIRO",$K7989="KG",OR(Painel!$B$5="(Todos)",A7989=Painel!$B$5)*OR(Painel!$E$5="(Todos)",P7989=Painel!$E$5)),$J7989+ROW()/10000000,"")</f>
        <v/>
      </c>
      <c r="U7989" s="29" t="str">
        <f aca="false">IF(AND($S7989="VENCIDO",$K7989="KG",OR(Painel!$B$5="(Todos)",A7989=Painel!$B$5)*OR(Painel!$E$5="(Todos)",P7989=Painel!$E$5)),$J7989+ROW()/10000000,"")</f>
        <v/>
      </c>
    </row>
    <row r="7990" customFormat="false" ht="15" hidden="false" customHeight="false" outlineLevel="0" collapsed="false">
      <c r="A7990" s="29" t="s">
        <v>52</v>
      </c>
      <c r="B7990" s="29" t="s">
        <v>14800</v>
      </c>
      <c r="C7990" s="29" t="s">
        <v>115</v>
      </c>
      <c r="D7990" s="29"/>
      <c r="E7990" s="29" t="n">
        <v>0</v>
      </c>
      <c r="F7990" s="29"/>
      <c r="G7990" s="29"/>
      <c r="H7990" s="30" t="n">
        <v>0</v>
      </c>
      <c r="I7990" s="29"/>
      <c r="J7990" s="30" t="n">
        <v>0</v>
      </c>
      <c r="K7990" s="29"/>
      <c r="L7990" s="29" t="s">
        <v>116</v>
      </c>
      <c r="M7990" s="29"/>
      <c r="N7990" s="29"/>
      <c r="O7990" s="29"/>
      <c r="P7990" s="29"/>
      <c r="Q7990" s="29" t="n">
        <f aca="false">IFERROR(VALUE(L7990),"")</f>
        <v>0</v>
      </c>
      <c r="R7990" s="29" t="str">
        <f aca="true">IF(O7990="","",O7990-TODAY())</f>
        <v/>
      </c>
      <c r="S7990" s="29" t="str">
        <f aca="false">IF(C7990="&lt;&lt; vazio &gt;&gt;","VAZIA",IF(AND(O7990&lt;&gt;"",R7990&lt;0),"VENCIDO",IF(AND(O7990&lt;&gt;"",R7990&lt;=Parametros!$B$10),"PRÓX. VENCIMENTO",IF(F7990="Q","QUALIDADE",IF(F7990="S","BLOQUEADO",IF(F7990="R","RESTRITO/DEVOLUÇÃO",IF(OR(N7990="QUAR",N7990="QRES"),"QUARENTENA",IF(OR(B7990="DESCARTE",B7990="DEVOLUÇÃO"),"DESCARTE/DEVOLUÇÃO",IF(AND(D7990="",K7990&lt;&gt;""),"SEM LOTE",IF(AND(Q7990&lt;&gt;"",Q7990&gt;=Parametros!$B$11),"PARADO/SEM GIRO","OK"))))))))))</f>
        <v>VAZIA</v>
      </c>
      <c r="T7990" s="29" t="str">
        <f aca="false">IF(AND($S7990="PARADO/SEM GIRO",$K7990="KG",OR(Painel!$B$5="(Todos)",A7990=Painel!$B$5)*OR(Painel!$E$5="(Todos)",P7990=Painel!$E$5)),$J7990+ROW()/10000000,"")</f>
        <v/>
      </c>
      <c r="U7990" s="29" t="str">
        <f aca="false">IF(AND($S7990="VENCIDO",$K7990="KG",OR(Painel!$B$5="(Todos)",A7990=Painel!$B$5)*OR(Painel!$E$5="(Todos)",P7990=Painel!$E$5)),$J7990+ROW()/10000000,"")</f>
        <v/>
      </c>
    </row>
    <row r="7991" customFormat="false" ht="15" hidden="false" customHeight="false" outlineLevel="0" collapsed="false">
      <c r="A7991" s="29" t="s">
        <v>52</v>
      </c>
      <c r="B7991" s="29" t="s">
        <v>14801</v>
      </c>
      <c r="C7991" s="29" t="s">
        <v>115</v>
      </c>
      <c r="D7991" s="29"/>
      <c r="E7991" s="29" t="n">
        <v>0</v>
      </c>
      <c r="F7991" s="29"/>
      <c r="G7991" s="29"/>
      <c r="H7991" s="30" t="n">
        <v>0</v>
      </c>
      <c r="I7991" s="29"/>
      <c r="J7991" s="30" t="n">
        <v>0</v>
      </c>
      <c r="K7991" s="29"/>
      <c r="L7991" s="29" t="s">
        <v>116</v>
      </c>
      <c r="M7991" s="29"/>
      <c r="N7991" s="29"/>
      <c r="O7991" s="29"/>
      <c r="P7991" s="29"/>
      <c r="Q7991" s="29" t="n">
        <f aca="false">IFERROR(VALUE(L7991),"")</f>
        <v>0</v>
      </c>
      <c r="R7991" s="29" t="str">
        <f aca="true">IF(O7991="","",O7991-TODAY())</f>
        <v/>
      </c>
      <c r="S7991" s="29" t="str">
        <f aca="false">IF(C7991="&lt;&lt; vazio &gt;&gt;","VAZIA",IF(AND(O7991&lt;&gt;"",R7991&lt;0),"VENCIDO",IF(AND(O7991&lt;&gt;"",R7991&lt;=Parametros!$B$10),"PRÓX. VENCIMENTO",IF(F7991="Q","QUALIDADE",IF(F7991="S","BLOQUEADO",IF(F7991="R","RESTRITO/DEVOLUÇÃO",IF(OR(N7991="QUAR",N7991="QRES"),"QUARENTENA",IF(OR(B7991="DESCARTE",B7991="DEVOLUÇÃO"),"DESCARTE/DEVOLUÇÃO",IF(AND(D7991="",K7991&lt;&gt;""),"SEM LOTE",IF(AND(Q7991&lt;&gt;"",Q7991&gt;=Parametros!$B$11),"PARADO/SEM GIRO","OK"))))))))))</f>
        <v>VAZIA</v>
      </c>
      <c r="T7991" s="29" t="str">
        <f aca="false">IF(AND($S7991="PARADO/SEM GIRO",$K7991="KG",OR(Painel!$B$5="(Todos)",A7991=Painel!$B$5)*OR(Painel!$E$5="(Todos)",P7991=Painel!$E$5)),$J7991+ROW()/10000000,"")</f>
        <v/>
      </c>
      <c r="U7991" s="29" t="str">
        <f aca="false">IF(AND($S7991="VENCIDO",$K7991="KG",OR(Painel!$B$5="(Todos)",A7991=Painel!$B$5)*OR(Painel!$E$5="(Todos)",P7991=Painel!$E$5)),$J7991+ROW()/10000000,"")</f>
        <v/>
      </c>
    </row>
    <row r="7992" customFormat="false" ht="15" hidden="false" customHeight="false" outlineLevel="0" collapsed="false">
      <c r="A7992" s="29" t="s">
        <v>52</v>
      </c>
      <c r="B7992" s="29" t="s">
        <v>14802</v>
      </c>
      <c r="C7992" s="29" t="s">
        <v>115</v>
      </c>
      <c r="D7992" s="29"/>
      <c r="E7992" s="29" t="n">
        <v>0</v>
      </c>
      <c r="F7992" s="29"/>
      <c r="G7992" s="29"/>
      <c r="H7992" s="30" t="n">
        <v>0</v>
      </c>
      <c r="I7992" s="29"/>
      <c r="J7992" s="30" t="n">
        <v>0</v>
      </c>
      <c r="K7992" s="29"/>
      <c r="L7992" s="29" t="s">
        <v>116</v>
      </c>
      <c r="M7992" s="29"/>
      <c r="N7992" s="29"/>
      <c r="O7992" s="29"/>
      <c r="P7992" s="29"/>
      <c r="Q7992" s="29" t="n">
        <f aca="false">IFERROR(VALUE(L7992),"")</f>
        <v>0</v>
      </c>
      <c r="R7992" s="29" t="str">
        <f aca="true">IF(O7992="","",O7992-TODAY())</f>
        <v/>
      </c>
      <c r="S7992" s="29" t="str">
        <f aca="false">IF(C7992="&lt;&lt; vazio &gt;&gt;","VAZIA",IF(AND(O7992&lt;&gt;"",R7992&lt;0),"VENCIDO",IF(AND(O7992&lt;&gt;"",R7992&lt;=Parametros!$B$10),"PRÓX. VENCIMENTO",IF(F7992="Q","QUALIDADE",IF(F7992="S","BLOQUEADO",IF(F7992="R","RESTRITO/DEVOLUÇÃO",IF(OR(N7992="QUAR",N7992="QRES"),"QUARENTENA",IF(OR(B7992="DESCARTE",B7992="DEVOLUÇÃO"),"DESCARTE/DEVOLUÇÃO",IF(AND(D7992="",K7992&lt;&gt;""),"SEM LOTE",IF(AND(Q7992&lt;&gt;"",Q7992&gt;=Parametros!$B$11),"PARADO/SEM GIRO","OK"))))))))))</f>
        <v>VAZIA</v>
      </c>
      <c r="T7992" s="29" t="str">
        <f aca="false">IF(AND($S7992="PARADO/SEM GIRO",$K7992="KG",OR(Painel!$B$5="(Todos)",A7992=Painel!$B$5)*OR(Painel!$E$5="(Todos)",P7992=Painel!$E$5)),$J7992+ROW()/10000000,"")</f>
        <v/>
      </c>
      <c r="U7992" s="29" t="str">
        <f aca="false">IF(AND($S7992="VENCIDO",$K7992="KG",OR(Painel!$B$5="(Todos)",A7992=Painel!$B$5)*OR(Painel!$E$5="(Todos)",P7992=Painel!$E$5)),$J7992+ROW()/10000000,"")</f>
        <v/>
      </c>
    </row>
    <row r="7993" customFormat="false" ht="15" hidden="false" customHeight="false" outlineLevel="0" collapsed="false">
      <c r="A7993" s="29" t="s">
        <v>52</v>
      </c>
      <c r="B7993" s="29" t="s">
        <v>14803</v>
      </c>
      <c r="C7993" s="29" t="s">
        <v>115</v>
      </c>
      <c r="D7993" s="29"/>
      <c r="E7993" s="29" t="n">
        <v>0</v>
      </c>
      <c r="F7993" s="29"/>
      <c r="G7993" s="29"/>
      <c r="H7993" s="30" t="n">
        <v>0</v>
      </c>
      <c r="I7993" s="29"/>
      <c r="J7993" s="30" t="n">
        <v>0</v>
      </c>
      <c r="K7993" s="29"/>
      <c r="L7993" s="29" t="s">
        <v>116</v>
      </c>
      <c r="M7993" s="29"/>
      <c r="N7993" s="29"/>
      <c r="O7993" s="29"/>
      <c r="P7993" s="29"/>
      <c r="Q7993" s="29" t="n">
        <f aca="false">IFERROR(VALUE(L7993),"")</f>
        <v>0</v>
      </c>
      <c r="R7993" s="29" t="str">
        <f aca="true">IF(O7993="","",O7993-TODAY())</f>
        <v/>
      </c>
      <c r="S7993" s="29" t="str">
        <f aca="false">IF(C7993="&lt;&lt; vazio &gt;&gt;","VAZIA",IF(AND(O7993&lt;&gt;"",R7993&lt;0),"VENCIDO",IF(AND(O7993&lt;&gt;"",R7993&lt;=Parametros!$B$10),"PRÓX. VENCIMENTO",IF(F7993="Q","QUALIDADE",IF(F7993="S","BLOQUEADO",IF(F7993="R","RESTRITO/DEVOLUÇÃO",IF(OR(N7993="QUAR",N7993="QRES"),"QUARENTENA",IF(OR(B7993="DESCARTE",B7993="DEVOLUÇÃO"),"DESCARTE/DEVOLUÇÃO",IF(AND(D7993="",K7993&lt;&gt;""),"SEM LOTE",IF(AND(Q7993&lt;&gt;"",Q7993&gt;=Parametros!$B$11),"PARADO/SEM GIRO","OK"))))))))))</f>
        <v>VAZIA</v>
      </c>
      <c r="T7993" s="29" t="str">
        <f aca="false">IF(AND($S7993="PARADO/SEM GIRO",$K7993="KG",OR(Painel!$B$5="(Todos)",A7993=Painel!$B$5)*OR(Painel!$E$5="(Todos)",P7993=Painel!$E$5)),$J7993+ROW()/10000000,"")</f>
        <v/>
      </c>
      <c r="U7993" s="29" t="str">
        <f aca="false">IF(AND($S7993="VENCIDO",$K7993="KG",OR(Painel!$B$5="(Todos)",A7993=Painel!$B$5)*OR(Painel!$E$5="(Todos)",P7993=Painel!$E$5)),$J7993+ROW()/10000000,"")</f>
        <v/>
      </c>
    </row>
    <row r="7994" customFormat="false" ht="15" hidden="false" customHeight="false" outlineLevel="0" collapsed="false">
      <c r="A7994" s="29" t="s">
        <v>52</v>
      </c>
      <c r="B7994" s="29" t="s">
        <v>14804</v>
      </c>
      <c r="C7994" s="29" t="s">
        <v>369</v>
      </c>
      <c r="D7994" s="29" t="s">
        <v>7536</v>
      </c>
      <c r="E7994" s="29" t="n">
        <v>1</v>
      </c>
      <c r="F7994" s="29"/>
      <c r="G7994" s="29" t="s">
        <v>14805</v>
      </c>
      <c r="H7994" s="30" t="n">
        <v>999.9</v>
      </c>
      <c r="I7994" s="31" t="n">
        <v>46258</v>
      </c>
      <c r="J7994" s="30" t="n">
        <v>999.9</v>
      </c>
      <c r="K7994" s="29" t="s">
        <v>120</v>
      </c>
      <c r="L7994" s="29" t="s">
        <v>294</v>
      </c>
      <c r="M7994" s="29"/>
      <c r="N7994" s="29" t="s">
        <v>122</v>
      </c>
      <c r="O7994" s="31" t="n">
        <v>46803</v>
      </c>
      <c r="P7994" s="29" t="s">
        <v>123</v>
      </c>
      <c r="Q7994" s="29" t="n">
        <f aca="false">IFERROR(VALUE(L7994),"")</f>
        <v>27</v>
      </c>
      <c r="R7994" s="29" t="n">
        <f aca="true">IF(O7994="","",O7994-TODAY())</f>
        <v>518</v>
      </c>
      <c r="S7994" s="29" t="str">
        <f aca="false">IF(C7994="&lt;&lt; vazio &gt;&gt;","VAZIA",IF(AND(O7994&lt;&gt;"",R7994&lt;0),"VENCIDO",IF(AND(O7994&lt;&gt;"",R7994&lt;=Parametros!$B$10),"PRÓX. VENCIMENTO",IF(F7994="Q","QUALIDADE",IF(F7994="S","BLOQUEADO",IF(F7994="R","RESTRITO/DEVOLUÇÃO",IF(OR(N7994="QUAR",N7994="QRES"),"QUARENTENA",IF(OR(B7994="DESCARTE",B7994="DEVOLUÇÃO"),"DESCARTE/DEVOLUÇÃO",IF(AND(D7994="",K7994&lt;&gt;""),"SEM LOTE",IF(AND(Q7994&lt;&gt;"",Q7994&gt;=Parametros!$B$11),"PARADO/SEM GIRO","OK"))))))))))</f>
        <v>OK</v>
      </c>
      <c r="T7994" s="29" t="str">
        <f aca="false">IF(AND($S7994="PARADO/SEM GIRO",$K7994="KG",OR(Painel!$B$5="(Todos)",A7994=Painel!$B$5)*OR(Painel!$E$5="(Todos)",P7994=Painel!$E$5)),$J7994+ROW()/10000000,"")</f>
        <v/>
      </c>
      <c r="U7994" s="29" t="str">
        <f aca="false">IF(AND($S7994="VENCIDO",$K7994="KG",OR(Painel!$B$5="(Todos)",A7994=Painel!$B$5)*OR(Painel!$E$5="(Todos)",P7994=Painel!$E$5)),$J7994+ROW()/10000000,"")</f>
        <v/>
      </c>
    </row>
    <row r="7995" customFormat="false" ht="15" hidden="false" customHeight="false" outlineLevel="0" collapsed="false">
      <c r="A7995" s="29" t="s">
        <v>52</v>
      </c>
      <c r="B7995" s="29" t="s">
        <v>14806</v>
      </c>
      <c r="C7995" s="29" t="s">
        <v>1381</v>
      </c>
      <c r="D7995" s="29" t="s">
        <v>2392</v>
      </c>
      <c r="E7995" s="29" t="n">
        <v>1</v>
      </c>
      <c r="F7995" s="29"/>
      <c r="G7995" s="29" t="s">
        <v>14807</v>
      </c>
      <c r="H7995" s="30" t="n">
        <v>800</v>
      </c>
      <c r="I7995" s="31" t="n">
        <v>46240</v>
      </c>
      <c r="J7995" s="30" t="n">
        <v>800</v>
      </c>
      <c r="K7995" s="29" t="s">
        <v>120</v>
      </c>
      <c r="L7995" s="29" t="s">
        <v>1330</v>
      </c>
      <c r="M7995" s="29"/>
      <c r="N7995" s="29" t="s">
        <v>122</v>
      </c>
      <c r="O7995" s="31" t="n">
        <v>46589</v>
      </c>
      <c r="P7995" s="29" t="s">
        <v>123</v>
      </c>
      <c r="Q7995" s="29" t="n">
        <f aca="false">IFERROR(VALUE(L7995),"")</f>
        <v>45</v>
      </c>
      <c r="R7995" s="29" t="n">
        <f aca="true">IF(O7995="","",O7995-TODAY())</f>
        <v>304</v>
      </c>
      <c r="S7995" s="29" t="str">
        <f aca="false">IF(C7995="&lt;&lt; vazio &gt;&gt;","VAZIA",IF(AND(O7995&lt;&gt;"",R7995&lt;0),"VENCIDO",IF(AND(O7995&lt;&gt;"",R7995&lt;=Parametros!$B$10),"PRÓX. VENCIMENTO",IF(F7995="Q","QUALIDADE",IF(F7995="S","BLOQUEADO",IF(F7995="R","RESTRITO/DEVOLUÇÃO",IF(OR(N7995="QUAR",N7995="QRES"),"QUARENTENA",IF(OR(B7995="DESCARTE",B7995="DEVOLUÇÃO"),"DESCARTE/DEVOLUÇÃO",IF(AND(D7995="",K7995&lt;&gt;""),"SEM LOTE",IF(AND(Q7995&lt;&gt;"",Q7995&gt;=Parametros!$B$11),"PARADO/SEM GIRO","OK"))))))))))</f>
        <v>OK</v>
      </c>
      <c r="T7995" s="29" t="str">
        <f aca="false">IF(AND($S7995="PARADO/SEM GIRO",$K7995="KG",OR(Painel!$B$5="(Todos)",A7995=Painel!$B$5)*OR(Painel!$E$5="(Todos)",P7995=Painel!$E$5)),$J7995+ROW()/10000000,"")</f>
        <v/>
      </c>
      <c r="U7995" s="29" t="str">
        <f aca="false">IF(AND($S7995="VENCIDO",$K7995="KG",OR(Painel!$B$5="(Todos)",A7995=Painel!$B$5)*OR(Painel!$E$5="(Todos)",P7995=Painel!$E$5)),$J7995+ROW()/10000000,"")</f>
        <v/>
      </c>
    </row>
    <row r="7996" customFormat="false" ht="15" hidden="false" customHeight="false" outlineLevel="0" collapsed="false">
      <c r="A7996" s="29" t="s">
        <v>52</v>
      </c>
      <c r="B7996" s="29" t="s">
        <v>14808</v>
      </c>
      <c r="C7996" s="29" t="s">
        <v>115</v>
      </c>
      <c r="D7996" s="29"/>
      <c r="E7996" s="29" t="n">
        <v>0</v>
      </c>
      <c r="F7996" s="29"/>
      <c r="G7996" s="29"/>
      <c r="H7996" s="30" t="n">
        <v>0</v>
      </c>
      <c r="I7996" s="29"/>
      <c r="J7996" s="30" t="n">
        <v>0</v>
      </c>
      <c r="K7996" s="29"/>
      <c r="L7996" s="29" t="s">
        <v>116</v>
      </c>
      <c r="M7996" s="29"/>
      <c r="N7996" s="29"/>
      <c r="O7996" s="29"/>
      <c r="P7996" s="29"/>
      <c r="Q7996" s="29" t="n">
        <f aca="false">IFERROR(VALUE(L7996),"")</f>
        <v>0</v>
      </c>
      <c r="R7996" s="29" t="str">
        <f aca="true">IF(O7996="","",O7996-TODAY())</f>
        <v/>
      </c>
      <c r="S7996" s="29" t="str">
        <f aca="false">IF(C7996="&lt;&lt; vazio &gt;&gt;","VAZIA",IF(AND(O7996&lt;&gt;"",R7996&lt;0),"VENCIDO",IF(AND(O7996&lt;&gt;"",R7996&lt;=Parametros!$B$10),"PRÓX. VENCIMENTO",IF(F7996="Q","QUALIDADE",IF(F7996="S","BLOQUEADO",IF(F7996="R","RESTRITO/DEVOLUÇÃO",IF(OR(N7996="QUAR",N7996="QRES"),"QUARENTENA",IF(OR(B7996="DESCARTE",B7996="DEVOLUÇÃO"),"DESCARTE/DEVOLUÇÃO",IF(AND(D7996="",K7996&lt;&gt;""),"SEM LOTE",IF(AND(Q7996&lt;&gt;"",Q7996&gt;=Parametros!$B$11),"PARADO/SEM GIRO","OK"))))))))))</f>
        <v>VAZIA</v>
      </c>
      <c r="T7996" s="29" t="str">
        <f aca="false">IF(AND($S7996="PARADO/SEM GIRO",$K7996="KG",OR(Painel!$B$5="(Todos)",A7996=Painel!$B$5)*OR(Painel!$E$5="(Todos)",P7996=Painel!$E$5)),$J7996+ROW()/10000000,"")</f>
        <v/>
      </c>
      <c r="U7996" s="29" t="str">
        <f aca="false">IF(AND($S7996="VENCIDO",$K7996="KG",OR(Painel!$B$5="(Todos)",A7996=Painel!$B$5)*OR(Painel!$E$5="(Todos)",P7996=Painel!$E$5)),$J7996+ROW()/10000000,"")</f>
        <v/>
      </c>
    </row>
    <row r="7997" customFormat="false" ht="15" hidden="false" customHeight="false" outlineLevel="0" collapsed="false">
      <c r="A7997" s="29" t="s">
        <v>52</v>
      </c>
      <c r="B7997" s="29" t="s">
        <v>14809</v>
      </c>
      <c r="C7997" s="29" t="s">
        <v>373</v>
      </c>
      <c r="D7997" s="29" t="s">
        <v>14810</v>
      </c>
      <c r="E7997" s="29" t="n">
        <v>1</v>
      </c>
      <c r="F7997" s="29"/>
      <c r="G7997" s="29" t="s">
        <v>14811</v>
      </c>
      <c r="H7997" s="30" t="n">
        <v>12.12</v>
      </c>
      <c r="I7997" s="31" t="n">
        <v>46262</v>
      </c>
      <c r="J7997" s="30" t="n">
        <v>12.12</v>
      </c>
      <c r="K7997" s="29" t="s">
        <v>120</v>
      </c>
      <c r="L7997" s="29" t="s">
        <v>190</v>
      </c>
      <c r="M7997" s="29"/>
      <c r="N7997" s="29" t="s">
        <v>122</v>
      </c>
      <c r="O7997" s="31" t="n">
        <v>46383</v>
      </c>
      <c r="P7997" s="29" t="s">
        <v>123</v>
      </c>
      <c r="Q7997" s="29" t="n">
        <f aca="false">IFERROR(VALUE(L7997),"")</f>
        <v>23</v>
      </c>
      <c r="R7997" s="29" t="n">
        <f aca="true">IF(O7997="","",O7997-TODAY())</f>
        <v>98</v>
      </c>
      <c r="S7997" s="29" t="str">
        <f aca="false">IF(C7997="&lt;&lt; vazio &gt;&gt;","VAZIA",IF(AND(O7997&lt;&gt;"",R7997&lt;0),"VENCIDO",IF(AND(O7997&lt;&gt;"",R7997&lt;=Parametros!$B$10),"PRÓX. VENCIMENTO",IF(F7997="Q","QUALIDADE",IF(F7997="S","BLOQUEADO",IF(F7997="R","RESTRITO/DEVOLUÇÃO",IF(OR(N7997="QUAR",N7997="QRES"),"QUARENTENA",IF(OR(B7997="DESCARTE",B7997="DEVOLUÇÃO"),"DESCARTE/DEVOLUÇÃO",IF(AND(D7997="",K7997&lt;&gt;""),"SEM LOTE",IF(AND(Q7997&lt;&gt;"",Q7997&gt;=Parametros!$B$11),"PARADO/SEM GIRO","OK"))))))))))</f>
        <v>OK</v>
      </c>
      <c r="T7997" s="29" t="str">
        <f aca="false">IF(AND($S7997="PARADO/SEM GIRO",$K7997="KG",OR(Painel!$B$5="(Todos)",A7997=Painel!$B$5)*OR(Painel!$E$5="(Todos)",P7997=Painel!$E$5)),$J7997+ROW()/10000000,"")</f>
        <v/>
      </c>
      <c r="U7997" s="29" t="str">
        <f aca="false">IF(AND($S7997="VENCIDO",$K7997="KG",OR(Painel!$B$5="(Todos)",A7997=Painel!$B$5)*OR(Painel!$E$5="(Todos)",P7997=Painel!$E$5)),$J7997+ROW()/10000000,"")</f>
        <v/>
      </c>
    </row>
    <row r="7998" customFormat="false" ht="15" hidden="false" customHeight="false" outlineLevel="0" collapsed="false">
      <c r="A7998" s="29" t="s">
        <v>52</v>
      </c>
      <c r="B7998" s="29" t="s">
        <v>14812</v>
      </c>
      <c r="C7998" s="29" t="s">
        <v>115</v>
      </c>
      <c r="D7998" s="29"/>
      <c r="E7998" s="29" t="n">
        <v>0</v>
      </c>
      <c r="F7998" s="29"/>
      <c r="G7998" s="29"/>
      <c r="H7998" s="30" t="n">
        <v>0</v>
      </c>
      <c r="I7998" s="29"/>
      <c r="J7998" s="30" t="n">
        <v>0</v>
      </c>
      <c r="K7998" s="29"/>
      <c r="L7998" s="29" t="s">
        <v>116</v>
      </c>
      <c r="M7998" s="29"/>
      <c r="N7998" s="29"/>
      <c r="O7998" s="29"/>
      <c r="P7998" s="29"/>
      <c r="Q7998" s="29" t="n">
        <f aca="false">IFERROR(VALUE(L7998),"")</f>
        <v>0</v>
      </c>
      <c r="R7998" s="29" t="str">
        <f aca="true">IF(O7998="","",O7998-TODAY())</f>
        <v/>
      </c>
      <c r="S7998" s="29" t="str">
        <f aca="false">IF(C7998="&lt;&lt; vazio &gt;&gt;","VAZIA",IF(AND(O7998&lt;&gt;"",R7998&lt;0),"VENCIDO",IF(AND(O7998&lt;&gt;"",R7998&lt;=Parametros!$B$10),"PRÓX. VENCIMENTO",IF(F7998="Q","QUALIDADE",IF(F7998="S","BLOQUEADO",IF(F7998="R","RESTRITO/DEVOLUÇÃO",IF(OR(N7998="QUAR",N7998="QRES"),"QUARENTENA",IF(OR(B7998="DESCARTE",B7998="DEVOLUÇÃO"),"DESCARTE/DEVOLUÇÃO",IF(AND(D7998="",K7998&lt;&gt;""),"SEM LOTE",IF(AND(Q7998&lt;&gt;"",Q7998&gt;=Parametros!$B$11),"PARADO/SEM GIRO","OK"))))))))))</f>
        <v>VAZIA</v>
      </c>
      <c r="T7998" s="29" t="str">
        <f aca="false">IF(AND($S7998="PARADO/SEM GIRO",$K7998="KG",OR(Painel!$B$5="(Todos)",A7998=Painel!$B$5)*OR(Painel!$E$5="(Todos)",P7998=Painel!$E$5)),$J7998+ROW()/10000000,"")</f>
        <v/>
      </c>
      <c r="U7998" s="29" t="str">
        <f aca="false">IF(AND($S7998="VENCIDO",$K7998="KG",OR(Painel!$B$5="(Todos)",A7998=Painel!$B$5)*OR(Painel!$E$5="(Todos)",P7998=Painel!$E$5)),$J7998+ROW()/10000000,"")</f>
        <v/>
      </c>
    </row>
    <row r="7999" customFormat="false" ht="15" hidden="false" customHeight="false" outlineLevel="0" collapsed="false">
      <c r="A7999" s="29" t="s">
        <v>52</v>
      </c>
      <c r="B7999" s="29" t="s">
        <v>14813</v>
      </c>
      <c r="C7999" s="29" t="s">
        <v>115</v>
      </c>
      <c r="D7999" s="29"/>
      <c r="E7999" s="29" t="n">
        <v>0</v>
      </c>
      <c r="F7999" s="29"/>
      <c r="G7999" s="29"/>
      <c r="H7999" s="30" t="n">
        <v>0</v>
      </c>
      <c r="I7999" s="29"/>
      <c r="J7999" s="30" t="n">
        <v>0</v>
      </c>
      <c r="K7999" s="29"/>
      <c r="L7999" s="29" t="s">
        <v>116</v>
      </c>
      <c r="M7999" s="29"/>
      <c r="N7999" s="29"/>
      <c r="O7999" s="29"/>
      <c r="P7999" s="29"/>
      <c r="Q7999" s="29" t="n">
        <f aca="false">IFERROR(VALUE(L7999),"")</f>
        <v>0</v>
      </c>
      <c r="R7999" s="29" t="str">
        <f aca="true">IF(O7999="","",O7999-TODAY())</f>
        <v/>
      </c>
      <c r="S7999" s="29" t="str">
        <f aca="false">IF(C7999="&lt;&lt; vazio &gt;&gt;","VAZIA",IF(AND(O7999&lt;&gt;"",R7999&lt;0),"VENCIDO",IF(AND(O7999&lt;&gt;"",R7999&lt;=Parametros!$B$10),"PRÓX. VENCIMENTO",IF(F7999="Q","QUALIDADE",IF(F7999="S","BLOQUEADO",IF(F7999="R","RESTRITO/DEVOLUÇÃO",IF(OR(N7999="QUAR",N7999="QRES"),"QUARENTENA",IF(OR(B7999="DESCARTE",B7999="DEVOLUÇÃO"),"DESCARTE/DEVOLUÇÃO",IF(AND(D7999="",K7999&lt;&gt;""),"SEM LOTE",IF(AND(Q7999&lt;&gt;"",Q7999&gt;=Parametros!$B$11),"PARADO/SEM GIRO","OK"))))))))))</f>
        <v>VAZIA</v>
      </c>
      <c r="T7999" s="29" t="str">
        <f aca="false">IF(AND($S7999="PARADO/SEM GIRO",$K7999="KG",OR(Painel!$B$5="(Todos)",A7999=Painel!$B$5)*OR(Painel!$E$5="(Todos)",P7999=Painel!$E$5)),$J7999+ROW()/10000000,"")</f>
        <v/>
      </c>
      <c r="U7999" s="29" t="str">
        <f aca="false">IF(AND($S7999="VENCIDO",$K7999="KG",OR(Painel!$B$5="(Todos)",A7999=Painel!$B$5)*OR(Painel!$E$5="(Todos)",P7999=Painel!$E$5)),$J7999+ROW()/10000000,"")</f>
        <v/>
      </c>
    </row>
    <row r="8000" customFormat="false" ht="15" hidden="false" customHeight="false" outlineLevel="0" collapsed="false">
      <c r="A8000" s="29" t="s">
        <v>52</v>
      </c>
      <c r="B8000" s="29" t="s">
        <v>14814</v>
      </c>
      <c r="C8000" s="29" t="s">
        <v>369</v>
      </c>
      <c r="D8000" s="29" t="s">
        <v>7536</v>
      </c>
      <c r="E8000" s="29" t="n">
        <v>1</v>
      </c>
      <c r="F8000" s="29"/>
      <c r="G8000" s="29" t="s">
        <v>14815</v>
      </c>
      <c r="H8000" s="30" t="n">
        <v>999.9</v>
      </c>
      <c r="I8000" s="31" t="n">
        <v>46258</v>
      </c>
      <c r="J8000" s="30" t="n">
        <v>999.9</v>
      </c>
      <c r="K8000" s="29" t="s">
        <v>120</v>
      </c>
      <c r="L8000" s="29" t="s">
        <v>294</v>
      </c>
      <c r="M8000" s="29"/>
      <c r="N8000" s="29" t="s">
        <v>122</v>
      </c>
      <c r="O8000" s="31" t="n">
        <v>46803</v>
      </c>
      <c r="P8000" s="29" t="s">
        <v>123</v>
      </c>
      <c r="Q8000" s="29" t="n">
        <f aca="false">IFERROR(VALUE(L8000),"")</f>
        <v>27</v>
      </c>
      <c r="R8000" s="29" t="n">
        <f aca="true">IF(O8000="","",O8000-TODAY())</f>
        <v>518</v>
      </c>
      <c r="S8000" s="29" t="str">
        <f aca="false">IF(C8000="&lt;&lt; vazio &gt;&gt;","VAZIA",IF(AND(O8000&lt;&gt;"",R8000&lt;0),"VENCIDO",IF(AND(O8000&lt;&gt;"",R8000&lt;=Parametros!$B$10),"PRÓX. VENCIMENTO",IF(F8000="Q","QUALIDADE",IF(F8000="S","BLOQUEADO",IF(F8000="R","RESTRITO/DEVOLUÇÃO",IF(OR(N8000="QUAR",N8000="QRES"),"QUARENTENA",IF(OR(B8000="DESCARTE",B8000="DEVOLUÇÃO"),"DESCARTE/DEVOLUÇÃO",IF(AND(D8000="",K8000&lt;&gt;""),"SEM LOTE",IF(AND(Q8000&lt;&gt;"",Q8000&gt;=Parametros!$B$11),"PARADO/SEM GIRO","OK"))))))))))</f>
        <v>OK</v>
      </c>
      <c r="T8000" s="29" t="str">
        <f aca="false">IF(AND($S8000="PARADO/SEM GIRO",$K8000="KG",OR(Painel!$B$5="(Todos)",A8000=Painel!$B$5)*OR(Painel!$E$5="(Todos)",P8000=Painel!$E$5)),$J8000+ROW()/10000000,"")</f>
        <v/>
      </c>
      <c r="U8000" s="29" t="str">
        <f aca="false">IF(AND($S8000="VENCIDO",$K8000="KG",OR(Painel!$B$5="(Todos)",A8000=Painel!$B$5)*OR(Painel!$E$5="(Todos)",P8000=Painel!$E$5)),$J8000+ROW()/10000000,"")</f>
        <v/>
      </c>
    </row>
    <row r="8001" customFormat="false" ht="15" hidden="false" customHeight="false" outlineLevel="0" collapsed="false">
      <c r="A8001" s="29" t="s">
        <v>52</v>
      </c>
      <c r="B8001" s="29" t="s">
        <v>14816</v>
      </c>
      <c r="C8001" s="29" t="s">
        <v>115</v>
      </c>
      <c r="D8001" s="29"/>
      <c r="E8001" s="29" t="n">
        <v>0</v>
      </c>
      <c r="F8001" s="29"/>
      <c r="G8001" s="29"/>
      <c r="H8001" s="30" t="n">
        <v>0</v>
      </c>
      <c r="I8001" s="29"/>
      <c r="J8001" s="30" t="n">
        <v>0</v>
      </c>
      <c r="K8001" s="29"/>
      <c r="L8001" s="29" t="s">
        <v>116</v>
      </c>
      <c r="M8001" s="29"/>
      <c r="N8001" s="29"/>
      <c r="O8001" s="29"/>
      <c r="P8001" s="29"/>
      <c r="Q8001" s="29" t="n">
        <f aca="false">IFERROR(VALUE(L8001),"")</f>
        <v>0</v>
      </c>
      <c r="R8001" s="29" t="str">
        <f aca="true">IF(O8001="","",O8001-TODAY())</f>
        <v/>
      </c>
      <c r="S8001" s="29" t="str">
        <f aca="false">IF(C8001="&lt;&lt; vazio &gt;&gt;","VAZIA",IF(AND(O8001&lt;&gt;"",R8001&lt;0),"VENCIDO",IF(AND(O8001&lt;&gt;"",R8001&lt;=Parametros!$B$10),"PRÓX. VENCIMENTO",IF(F8001="Q","QUALIDADE",IF(F8001="S","BLOQUEADO",IF(F8001="R","RESTRITO/DEVOLUÇÃO",IF(OR(N8001="QUAR",N8001="QRES"),"QUARENTENA",IF(OR(B8001="DESCARTE",B8001="DEVOLUÇÃO"),"DESCARTE/DEVOLUÇÃO",IF(AND(D8001="",K8001&lt;&gt;""),"SEM LOTE",IF(AND(Q8001&lt;&gt;"",Q8001&gt;=Parametros!$B$11),"PARADO/SEM GIRO","OK"))))))))))</f>
        <v>VAZIA</v>
      </c>
      <c r="T8001" s="29" t="str">
        <f aca="false">IF(AND($S8001="PARADO/SEM GIRO",$K8001="KG",OR(Painel!$B$5="(Todos)",A8001=Painel!$B$5)*OR(Painel!$E$5="(Todos)",P8001=Painel!$E$5)),$J8001+ROW()/10000000,"")</f>
        <v/>
      </c>
      <c r="U8001" s="29" t="str">
        <f aca="false">IF(AND($S8001="VENCIDO",$K8001="KG",OR(Painel!$B$5="(Todos)",A8001=Painel!$B$5)*OR(Painel!$E$5="(Todos)",P8001=Painel!$E$5)),$J8001+ROW()/10000000,"")</f>
        <v/>
      </c>
    </row>
    <row r="8002" customFormat="false" ht="15" hidden="false" customHeight="false" outlineLevel="0" collapsed="false">
      <c r="A8002" s="29" t="s">
        <v>52</v>
      </c>
      <c r="B8002" s="29" t="s">
        <v>14817</v>
      </c>
      <c r="C8002" s="29" t="s">
        <v>115</v>
      </c>
      <c r="D8002" s="29"/>
      <c r="E8002" s="29" t="n">
        <v>0</v>
      </c>
      <c r="F8002" s="29"/>
      <c r="G8002" s="29"/>
      <c r="H8002" s="30" t="n">
        <v>0</v>
      </c>
      <c r="I8002" s="29"/>
      <c r="J8002" s="30" t="n">
        <v>0</v>
      </c>
      <c r="K8002" s="29"/>
      <c r="L8002" s="29" t="s">
        <v>116</v>
      </c>
      <c r="M8002" s="29"/>
      <c r="N8002" s="29"/>
      <c r="O8002" s="29"/>
      <c r="P8002" s="29"/>
      <c r="Q8002" s="29" t="n">
        <f aca="false">IFERROR(VALUE(L8002),"")</f>
        <v>0</v>
      </c>
      <c r="R8002" s="29" t="str">
        <f aca="true">IF(O8002="","",O8002-TODAY())</f>
        <v/>
      </c>
      <c r="S8002" s="29" t="str">
        <f aca="false">IF(C8002="&lt;&lt; vazio &gt;&gt;","VAZIA",IF(AND(O8002&lt;&gt;"",R8002&lt;0),"VENCIDO",IF(AND(O8002&lt;&gt;"",R8002&lt;=Parametros!$B$10),"PRÓX. VENCIMENTO",IF(F8002="Q","QUALIDADE",IF(F8002="S","BLOQUEADO",IF(F8002="R","RESTRITO/DEVOLUÇÃO",IF(OR(N8002="QUAR",N8002="QRES"),"QUARENTENA",IF(OR(B8002="DESCARTE",B8002="DEVOLUÇÃO"),"DESCARTE/DEVOLUÇÃO",IF(AND(D8002="",K8002&lt;&gt;""),"SEM LOTE",IF(AND(Q8002&lt;&gt;"",Q8002&gt;=Parametros!$B$11),"PARADO/SEM GIRO","OK"))))))))))</f>
        <v>VAZIA</v>
      </c>
      <c r="T8002" s="29" t="str">
        <f aca="false">IF(AND($S8002="PARADO/SEM GIRO",$K8002="KG",OR(Painel!$B$5="(Todos)",A8002=Painel!$B$5)*OR(Painel!$E$5="(Todos)",P8002=Painel!$E$5)),$J8002+ROW()/10000000,"")</f>
        <v/>
      </c>
      <c r="U8002" s="29" t="str">
        <f aca="false">IF(AND($S8002="VENCIDO",$K8002="KG",OR(Painel!$B$5="(Todos)",A8002=Painel!$B$5)*OR(Painel!$E$5="(Todos)",P8002=Painel!$E$5)),$J8002+ROW()/10000000,"")</f>
        <v/>
      </c>
    </row>
    <row r="8003" customFormat="false" ht="15" hidden="false" customHeight="false" outlineLevel="0" collapsed="false">
      <c r="A8003" s="29" t="s">
        <v>52</v>
      </c>
      <c r="B8003" s="29" t="s">
        <v>14818</v>
      </c>
      <c r="C8003" s="29" t="s">
        <v>115</v>
      </c>
      <c r="D8003" s="29"/>
      <c r="E8003" s="29" t="n">
        <v>0</v>
      </c>
      <c r="F8003" s="29"/>
      <c r="G8003" s="29"/>
      <c r="H8003" s="30" t="n">
        <v>0</v>
      </c>
      <c r="I8003" s="29"/>
      <c r="J8003" s="30" t="n">
        <v>0</v>
      </c>
      <c r="K8003" s="29"/>
      <c r="L8003" s="29" t="s">
        <v>116</v>
      </c>
      <c r="M8003" s="29"/>
      <c r="N8003" s="29"/>
      <c r="O8003" s="29"/>
      <c r="P8003" s="29"/>
      <c r="Q8003" s="29" t="n">
        <f aca="false">IFERROR(VALUE(L8003),"")</f>
        <v>0</v>
      </c>
      <c r="R8003" s="29" t="str">
        <f aca="true">IF(O8003="","",O8003-TODAY())</f>
        <v/>
      </c>
      <c r="S8003" s="29" t="str">
        <f aca="false">IF(C8003="&lt;&lt; vazio &gt;&gt;","VAZIA",IF(AND(O8003&lt;&gt;"",R8003&lt;0),"VENCIDO",IF(AND(O8003&lt;&gt;"",R8003&lt;=Parametros!$B$10),"PRÓX. VENCIMENTO",IF(F8003="Q","QUALIDADE",IF(F8003="S","BLOQUEADO",IF(F8003="R","RESTRITO/DEVOLUÇÃO",IF(OR(N8003="QUAR",N8003="QRES"),"QUARENTENA",IF(OR(B8003="DESCARTE",B8003="DEVOLUÇÃO"),"DESCARTE/DEVOLUÇÃO",IF(AND(D8003="",K8003&lt;&gt;""),"SEM LOTE",IF(AND(Q8003&lt;&gt;"",Q8003&gt;=Parametros!$B$11),"PARADO/SEM GIRO","OK"))))))))))</f>
        <v>VAZIA</v>
      </c>
      <c r="T8003" s="29" t="str">
        <f aca="false">IF(AND($S8003="PARADO/SEM GIRO",$K8003="KG",OR(Painel!$B$5="(Todos)",A8003=Painel!$B$5)*OR(Painel!$E$5="(Todos)",P8003=Painel!$E$5)),$J8003+ROW()/10000000,"")</f>
        <v/>
      </c>
      <c r="U8003" s="29" t="str">
        <f aca="false">IF(AND($S8003="VENCIDO",$K8003="KG",OR(Painel!$B$5="(Todos)",A8003=Painel!$B$5)*OR(Painel!$E$5="(Todos)",P8003=Painel!$E$5)),$J8003+ROW()/10000000,"")</f>
        <v/>
      </c>
    </row>
    <row r="8004" customFormat="false" ht="15" hidden="false" customHeight="false" outlineLevel="0" collapsed="false">
      <c r="A8004" s="29" t="s">
        <v>52</v>
      </c>
      <c r="B8004" s="29" t="s">
        <v>14819</v>
      </c>
      <c r="C8004" s="29" t="s">
        <v>115</v>
      </c>
      <c r="D8004" s="29"/>
      <c r="E8004" s="29" t="n">
        <v>0</v>
      </c>
      <c r="F8004" s="29"/>
      <c r="G8004" s="29"/>
      <c r="H8004" s="30" t="n">
        <v>0</v>
      </c>
      <c r="I8004" s="29"/>
      <c r="J8004" s="30" t="n">
        <v>0</v>
      </c>
      <c r="K8004" s="29"/>
      <c r="L8004" s="29" t="s">
        <v>116</v>
      </c>
      <c r="M8004" s="29"/>
      <c r="N8004" s="29"/>
      <c r="O8004" s="29"/>
      <c r="P8004" s="29"/>
      <c r="Q8004" s="29" t="n">
        <f aca="false">IFERROR(VALUE(L8004),"")</f>
        <v>0</v>
      </c>
      <c r="R8004" s="29" t="str">
        <f aca="true">IF(O8004="","",O8004-TODAY())</f>
        <v/>
      </c>
      <c r="S8004" s="29" t="str">
        <f aca="false">IF(C8004="&lt;&lt; vazio &gt;&gt;","VAZIA",IF(AND(O8004&lt;&gt;"",R8004&lt;0),"VENCIDO",IF(AND(O8004&lt;&gt;"",R8004&lt;=Parametros!$B$10),"PRÓX. VENCIMENTO",IF(F8004="Q","QUALIDADE",IF(F8004="S","BLOQUEADO",IF(F8004="R","RESTRITO/DEVOLUÇÃO",IF(OR(N8004="QUAR",N8004="QRES"),"QUARENTENA",IF(OR(B8004="DESCARTE",B8004="DEVOLUÇÃO"),"DESCARTE/DEVOLUÇÃO",IF(AND(D8004="",K8004&lt;&gt;""),"SEM LOTE",IF(AND(Q8004&lt;&gt;"",Q8004&gt;=Parametros!$B$11),"PARADO/SEM GIRO","OK"))))))))))</f>
        <v>VAZIA</v>
      </c>
      <c r="T8004" s="29" t="str">
        <f aca="false">IF(AND($S8004="PARADO/SEM GIRO",$K8004="KG",OR(Painel!$B$5="(Todos)",A8004=Painel!$B$5)*OR(Painel!$E$5="(Todos)",P8004=Painel!$E$5)),$J8004+ROW()/10000000,"")</f>
        <v/>
      </c>
      <c r="U8004" s="29" t="str">
        <f aca="false">IF(AND($S8004="VENCIDO",$K8004="KG",OR(Painel!$B$5="(Todos)",A8004=Painel!$B$5)*OR(Painel!$E$5="(Todos)",P8004=Painel!$E$5)),$J8004+ROW()/10000000,"")</f>
        <v/>
      </c>
    </row>
    <row r="8005" customFormat="false" ht="15" hidden="false" customHeight="false" outlineLevel="0" collapsed="false">
      <c r="A8005" s="29" t="s">
        <v>52</v>
      </c>
      <c r="B8005" s="29" t="s">
        <v>14820</v>
      </c>
      <c r="C8005" s="29" t="s">
        <v>536</v>
      </c>
      <c r="D8005" s="29" t="s">
        <v>537</v>
      </c>
      <c r="E8005" s="29" t="n">
        <v>1</v>
      </c>
      <c r="F8005" s="29"/>
      <c r="G8005" s="29" t="s">
        <v>14821</v>
      </c>
      <c r="H8005" s="30" t="n">
        <v>800</v>
      </c>
      <c r="I8005" s="31" t="n">
        <v>46213</v>
      </c>
      <c r="J8005" s="30" t="n">
        <v>800</v>
      </c>
      <c r="K8005" s="29" t="s">
        <v>120</v>
      </c>
      <c r="L8005" s="29" t="s">
        <v>12795</v>
      </c>
      <c r="M8005" s="29"/>
      <c r="N8005" s="29" t="s">
        <v>122</v>
      </c>
      <c r="O8005" s="31" t="n">
        <v>46937</v>
      </c>
      <c r="P8005" s="29" t="s">
        <v>123</v>
      </c>
      <c r="Q8005" s="29" t="n">
        <f aca="false">IFERROR(VALUE(L8005),"")</f>
        <v>72</v>
      </c>
      <c r="R8005" s="29" t="n">
        <f aca="true">IF(O8005="","",O8005-TODAY())</f>
        <v>652</v>
      </c>
      <c r="S8005" s="29" t="str">
        <f aca="false">IF(C8005="&lt;&lt; vazio &gt;&gt;","VAZIA",IF(AND(O8005&lt;&gt;"",R8005&lt;0),"VENCIDO",IF(AND(O8005&lt;&gt;"",R8005&lt;=Parametros!$B$10),"PRÓX. VENCIMENTO",IF(F8005="Q","QUALIDADE",IF(F8005="S","BLOQUEADO",IF(F8005="R","RESTRITO/DEVOLUÇÃO",IF(OR(N8005="QUAR",N8005="QRES"),"QUARENTENA",IF(OR(B8005="DESCARTE",B8005="DEVOLUÇÃO"),"DESCARTE/DEVOLUÇÃO",IF(AND(D8005="",K8005&lt;&gt;""),"SEM LOTE",IF(AND(Q8005&lt;&gt;"",Q8005&gt;=Parametros!$B$11),"PARADO/SEM GIRO","OK"))))))))))</f>
        <v>OK</v>
      </c>
      <c r="T8005" s="29" t="str">
        <f aca="false">IF(AND($S8005="PARADO/SEM GIRO",$K8005="KG",OR(Painel!$B$5="(Todos)",A8005=Painel!$B$5)*OR(Painel!$E$5="(Todos)",P8005=Painel!$E$5)),$J8005+ROW()/10000000,"")</f>
        <v/>
      </c>
      <c r="U8005" s="29" t="str">
        <f aca="false">IF(AND($S8005="VENCIDO",$K8005="KG",OR(Painel!$B$5="(Todos)",A8005=Painel!$B$5)*OR(Painel!$E$5="(Todos)",P8005=Painel!$E$5)),$J8005+ROW()/10000000,"")</f>
        <v/>
      </c>
    </row>
    <row r="8006" customFormat="false" ht="15" hidden="false" customHeight="false" outlineLevel="0" collapsed="false">
      <c r="A8006" s="29" t="s">
        <v>52</v>
      </c>
      <c r="B8006" s="29" t="s">
        <v>14822</v>
      </c>
      <c r="C8006" s="29" t="s">
        <v>154</v>
      </c>
      <c r="D8006" s="29" t="s">
        <v>9831</v>
      </c>
      <c r="E8006" s="29" t="n">
        <v>1</v>
      </c>
      <c r="F8006" s="29" t="s">
        <v>137</v>
      </c>
      <c r="G8006" s="29" t="s">
        <v>14823</v>
      </c>
      <c r="H8006" s="30" t="n">
        <v>727.2</v>
      </c>
      <c r="I8006" s="31" t="n">
        <v>46240</v>
      </c>
      <c r="J8006" s="30" t="n">
        <v>727.2</v>
      </c>
      <c r="K8006" s="29" t="s">
        <v>120</v>
      </c>
      <c r="L8006" s="29" t="s">
        <v>1330</v>
      </c>
      <c r="M8006" s="29"/>
      <c r="N8006" s="29" t="s">
        <v>122</v>
      </c>
      <c r="O8006" s="31" t="n">
        <v>46333</v>
      </c>
      <c r="P8006" s="29" t="s">
        <v>123</v>
      </c>
      <c r="Q8006" s="29" t="n">
        <f aca="false">IFERROR(VALUE(L8006),"")</f>
        <v>45</v>
      </c>
      <c r="R8006" s="29" t="n">
        <f aca="true">IF(O8006="","",O8006-TODAY())</f>
        <v>48</v>
      </c>
      <c r="S8006" s="29" t="str">
        <f aca="false">IF(C8006="&lt;&lt; vazio &gt;&gt;","VAZIA",IF(AND(O8006&lt;&gt;"",R8006&lt;0),"VENCIDO",IF(AND(O8006&lt;&gt;"",R8006&lt;=Parametros!$B$10),"PRÓX. VENCIMENTO",IF(F8006="Q","QUALIDADE",IF(F8006="S","BLOQUEADO",IF(F8006="R","RESTRITO/DEVOLUÇÃO",IF(OR(N8006="QUAR",N8006="QRES"),"QUARENTENA",IF(OR(B8006="DESCARTE",B8006="DEVOLUÇÃO"),"DESCARTE/DEVOLUÇÃO",IF(AND(D8006="",K8006&lt;&gt;""),"SEM LOTE",IF(AND(Q8006&lt;&gt;"",Q8006&gt;=Parametros!$B$11),"PARADO/SEM GIRO","OK"))))))))))</f>
        <v>PRÓX. VENCIMENTO</v>
      </c>
      <c r="T8006" s="29" t="str">
        <f aca="false">IF(AND($S8006="PARADO/SEM GIRO",$K8006="KG",OR(Painel!$B$5="(Todos)",A8006=Painel!$B$5)*OR(Painel!$E$5="(Todos)",P8006=Painel!$E$5)),$J8006+ROW()/10000000,"")</f>
        <v/>
      </c>
      <c r="U8006" s="29" t="str">
        <f aca="false">IF(AND($S8006="VENCIDO",$K8006="KG",OR(Painel!$B$5="(Todos)",A8006=Painel!$B$5)*OR(Painel!$E$5="(Todos)",P8006=Painel!$E$5)),$J8006+ROW()/10000000,"")</f>
        <v/>
      </c>
    </row>
    <row r="8007" customFormat="false" ht="15" hidden="false" customHeight="false" outlineLevel="0" collapsed="false">
      <c r="A8007" s="29" t="s">
        <v>52</v>
      </c>
      <c r="B8007" s="29" t="s">
        <v>14824</v>
      </c>
      <c r="C8007" s="29" t="s">
        <v>115</v>
      </c>
      <c r="D8007" s="29"/>
      <c r="E8007" s="29" t="n">
        <v>0</v>
      </c>
      <c r="F8007" s="29"/>
      <c r="G8007" s="29"/>
      <c r="H8007" s="30" t="n">
        <v>0</v>
      </c>
      <c r="I8007" s="29"/>
      <c r="J8007" s="30" t="n">
        <v>0</v>
      </c>
      <c r="K8007" s="29"/>
      <c r="L8007" s="29" t="s">
        <v>116</v>
      </c>
      <c r="M8007" s="29"/>
      <c r="N8007" s="29"/>
      <c r="O8007" s="29"/>
      <c r="P8007" s="29"/>
      <c r="Q8007" s="29" t="n">
        <f aca="false">IFERROR(VALUE(L8007),"")</f>
        <v>0</v>
      </c>
      <c r="R8007" s="29" t="str">
        <f aca="true">IF(O8007="","",O8007-TODAY())</f>
        <v/>
      </c>
      <c r="S8007" s="29" t="str">
        <f aca="false">IF(C8007="&lt;&lt; vazio &gt;&gt;","VAZIA",IF(AND(O8007&lt;&gt;"",R8007&lt;0),"VENCIDO",IF(AND(O8007&lt;&gt;"",R8007&lt;=Parametros!$B$10),"PRÓX. VENCIMENTO",IF(F8007="Q","QUALIDADE",IF(F8007="S","BLOQUEADO",IF(F8007="R","RESTRITO/DEVOLUÇÃO",IF(OR(N8007="QUAR",N8007="QRES"),"QUARENTENA",IF(OR(B8007="DESCARTE",B8007="DEVOLUÇÃO"),"DESCARTE/DEVOLUÇÃO",IF(AND(D8007="",K8007&lt;&gt;""),"SEM LOTE",IF(AND(Q8007&lt;&gt;"",Q8007&gt;=Parametros!$B$11),"PARADO/SEM GIRO","OK"))))))))))</f>
        <v>VAZIA</v>
      </c>
      <c r="T8007" s="29" t="str">
        <f aca="false">IF(AND($S8007="PARADO/SEM GIRO",$K8007="KG",OR(Painel!$B$5="(Todos)",A8007=Painel!$B$5)*OR(Painel!$E$5="(Todos)",P8007=Painel!$E$5)),$J8007+ROW()/10000000,"")</f>
        <v/>
      </c>
      <c r="U8007" s="29" t="str">
        <f aca="false">IF(AND($S8007="VENCIDO",$K8007="KG",OR(Painel!$B$5="(Todos)",A8007=Painel!$B$5)*OR(Painel!$E$5="(Todos)",P8007=Painel!$E$5)),$J8007+ROW()/10000000,"")</f>
        <v/>
      </c>
    </row>
    <row r="8008" customFormat="false" ht="15" hidden="false" customHeight="false" outlineLevel="0" collapsed="false">
      <c r="A8008" s="29" t="s">
        <v>52</v>
      </c>
      <c r="B8008" s="29" t="s">
        <v>14825</v>
      </c>
      <c r="C8008" s="29" t="s">
        <v>115</v>
      </c>
      <c r="D8008" s="29"/>
      <c r="E8008" s="29" t="n">
        <v>0</v>
      </c>
      <c r="F8008" s="29"/>
      <c r="G8008" s="29"/>
      <c r="H8008" s="30" t="n">
        <v>0</v>
      </c>
      <c r="I8008" s="29"/>
      <c r="J8008" s="30" t="n">
        <v>0</v>
      </c>
      <c r="K8008" s="29"/>
      <c r="L8008" s="29" t="s">
        <v>116</v>
      </c>
      <c r="M8008" s="29"/>
      <c r="N8008" s="29"/>
      <c r="O8008" s="29"/>
      <c r="P8008" s="29"/>
      <c r="Q8008" s="29" t="n">
        <f aca="false">IFERROR(VALUE(L8008),"")</f>
        <v>0</v>
      </c>
      <c r="R8008" s="29" t="str">
        <f aca="true">IF(O8008="","",O8008-TODAY())</f>
        <v/>
      </c>
      <c r="S8008" s="29" t="str">
        <f aca="false">IF(C8008="&lt;&lt; vazio &gt;&gt;","VAZIA",IF(AND(O8008&lt;&gt;"",R8008&lt;0),"VENCIDO",IF(AND(O8008&lt;&gt;"",R8008&lt;=Parametros!$B$10),"PRÓX. VENCIMENTO",IF(F8008="Q","QUALIDADE",IF(F8008="S","BLOQUEADO",IF(F8008="R","RESTRITO/DEVOLUÇÃO",IF(OR(N8008="QUAR",N8008="QRES"),"QUARENTENA",IF(OR(B8008="DESCARTE",B8008="DEVOLUÇÃO"),"DESCARTE/DEVOLUÇÃO",IF(AND(D8008="",K8008&lt;&gt;""),"SEM LOTE",IF(AND(Q8008&lt;&gt;"",Q8008&gt;=Parametros!$B$11),"PARADO/SEM GIRO","OK"))))))))))</f>
        <v>VAZIA</v>
      </c>
      <c r="T8008" s="29" t="str">
        <f aca="false">IF(AND($S8008="PARADO/SEM GIRO",$K8008="KG",OR(Painel!$B$5="(Todos)",A8008=Painel!$B$5)*OR(Painel!$E$5="(Todos)",P8008=Painel!$E$5)),$J8008+ROW()/10000000,"")</f>
        <v/>
      </c>
      <c r="U8008" s="29" t="str">
        <f aca="false">IF(AND($S8008="VENCIDO",$K8008="KG",OR(Painel!$B$5="(Todos)",A8008=Painel!$B$5)*OR(Painel!$E$5="(Todos)",P8008=Painel!$E$5)),$J8008+ROW()/10000000,"")</f>
        <v/>
      </c>
    </row>
    <row r="8009" customFormat="false" ht="15" hidden="false" customHeight="false" outlineLevel="0" collapsed="false">
      <c r="A8009" s="29" t="s">
        <v>52</v>
      </c>
      <c r="B8009" s="29" t="s">
        <v>14826</v>
      </c>
      <c r="C8009" s="29" t="s">
        <v>161</v>
      </c>
      <c r="D8009" s="29" t="s">
        <v>1657</v>
      </c>
      <c r="E8009" s="29" t="n">
        <v>1</v>
      </c>
      <c r="F8009" s="29"/>
      <c r="G8009" s="29" t="s">
        <v>14827</v>
      </c>
      <c r="H8009" s="30" t="n">
        <v>999.9</v>
      </c>
      <c r="I8009" s="31" t="n">
        <v>46219</v>
      </c>
      <c r="J8009" s="30" t="n">
        <v>999.9</v>
      </c>
      <c r="K8009" s="29" t="s">
        <v>120</v>
      </c>
      <c r="L8009" s="29" t="s">
        <v>959</v>
      </c>
      <c r="M8009" s="29"/>
      <c r="N8009" s="29" t="s">
        <v>122</v>
      </c>
      <c r="O8009" s="31" t="n">
        <v>46764</v>
      </c>
      <c r="P8009" s="29" t="s">
        <v>123</v>
      </c>
      <c r="Q8009" s="29" t="n">
        <f aca="false">IFERROR(VALUE(L8009),"")</f>
        <v>66</v>
      </c>
      <c r="R8009" s="29" t="n">
        <f aca="true">IF(O8009="","",O8009-TODAY())</f>
        <v>479</v>
      </c>
      <c r="S8009" s="29" t="str">
        <f aca="false">IF(C8009="&lt;&lt; vazio &gt;&gt;","VAZIA",IF(AND(O8009&lt;&gt;"",R8009&lt;0),"VENCIDO",IF(AND(O8009&lt;&gt;"",R8009&lt;=Parametros!$B$10),"PRÓX. VENCIMENTO",IF(F8009="Q","QUALIDADE",IF(F8009="S","BLOQUEADO",IF(F8009="R","RESTRITO/DEVOLUÇÃO",IF(OR(N8009="QUAR",N8009="QRES"),"QUARENTENA",IF(OR(B8009="DESCARTE",B8009="DEVOLUÇÃO"),"DESCARTE/DEVOLUÇÃO",IF(AND(D8009="",K8009&lt;&gt;""),"SEM LOTE",IF(AND(Q8009&lt;&gt;"",Q8009&gt;=Parametros!$B$11),"PARADO/SEM GIRO","OK"))))))))))</f>
        <v>OK</v>
      </c>
      <c r="T8009" s="29" t="str">
        <f aca="false">IF(AND($S8009="PARADO/SEM GIRO",$K8009="KG",OR(Painel!$B$5="(Todos)",A8009=Painel!$B$5)*OR(Painel!$E$5="(Todos)",P8009=Painel!$E$5)),$J8009+ROW()/10000000,"")</f>
        <v/>
      </c>
      <c r="U8009" s="29" t="str">
        <f aca="false">IF(AND($S8009="VENCIDO",$K8009="KG",OR(Painel!$B$5="(Todos)",A8009=Painel!$B$5)*OR(Painel!$E$5="(Todos)",P8009=Painel!$E$5)),$J8009+ROW()/10000000,"")</f>
        <v/>
      </c>
    </row>
    <row r="8010" customFormat="false" ht="15" hidden="false" customHeight="false" outlineLevel="0" collapsed="false">
      <c r="A8010" s="29" t="s">
        <v>52</v>
      </c>
      <c r="B8010" s="29" t="s">
        <v>14828</v>
      </c>
      <c r="C8010" s="29" t="s">
        <v>247</v>
      </c>
      <c r="D8010" s="29" t="s">
        <v>1049</v>
      </c>
      <c r="E8010" s="29" t="n">
        <v>1</v>
      </c>
      <c r="F8010" s="29"/>
      <c r="G8010" s="29" t="s">
        <v>14829</v>
      </c>
      <c r="H8010" s="30" t="n">
        <v>800</v>
      </c>
      <c r="I8010" s="31" t="n">
        <v>46199</v>
      </c>
      <c r="J8010" s="30" t="n">
        <v>800</v>
      </c>
      <c r="K8010" s="29" t="s">
        <v>120</v>
      </c>
      <c r="L8010" s="29" t="s">
        <v>6446</v>
      </c>
      <c r="M8010" s="29"/>
      <c r="N8010" s="29" t="s">
        <v>122</v>
      </c>
      <c r="O8010" s="31" t="n">
        <v>46722</v>
      </c>
      <c r="P8010" s="29" t="s">
        <v>123</v>
      </c>
      <c r="Q8010" s="29" t="n">
        <f aca="false">IFERROR(VALUE(L8010),"")</f>
        <v>86</v>
      </c>
      <c r="R8010" s="29" t="n">
        <f aca="true">IF(O8010="","",O8010-TODAY())</f>
        <v>437</v>
      </c>
      <c r="S8010" s="29" t="str">
        <f aca="false">IF(C8010="&lt;&lt; vazio &gt;&gt;","VAZIA",IF(AND(O8010&lt;&gt;"",R8010&lt;0),"VENCIDO",IF(AND(O8010&lt;&gt;"",R8010&lt;=Parametros!$B$10),"PRÓX. VENCIMENTO",IF(F8010="Q","QUALIDADE",IF(F8010="S","BLOQUEADO",IF(F8010="R","RESTRITO/DEVOLUÇÃO",IF(OR(N8010="QUAR",N8010="QRES"),"QUARENTENA",IF(OR(B8010="DESCARTE",B8010="DEVOLUÇÃO"),"DESCARTE/DEVOLUÇÃO",IF(AND(D8010="",K8010&lt;&gt;""),"SEM LOTE",IF(AND(Q8010&lt;&gt;"",Q8010&gt;=Parametros!$B$11),"PARADO/SEM GIRO","OK"))))))))))</f>
        <v>OK</v>
      </c>
      <c r="T8010" s="29" t="str">
        <f aca="false">IF(AND($S8010="PARADO/SEM GIRO",$K8010="KG",OR(Painel!$B$5="(Todos)",A8010=Painel!$B$5)*OR(Painel!$E$5="(Todos)",P8010=Painel!$E$5)),$J8010+ROW()/10000000,"")</f>
        <v/>
      </c>
      <c r="U8010" s="29" t="str">
        <f aca="false">IF(AND($S8010="VENCIDO",$K8010="KG",OR(Painel!$B$5="(Todos)",A8010=Painel!$B$5)*OR(Painel!$E$5="(Todos)",P8010=Painel!$E$5)),$J8010+ROW()/10000000,"")</f>
        <v/>
      </c>
    </row>
    <row r="8011" customFormat="false" ht="15" hidden="false" customHeight="false" outlineLevel="0" collapsed="false">
      <c r="A8011" s="29" t="s">
        <v>52</v>
      </c>
      <c r="B8011" s="29" t="s">
        <v>14830</v>
      </c>
      <c r="C8011" s="29" t="s">
        <v>115</v>
      </c>
      <c r="D8011" s="29"/>
      <c r="E8011" s="29" t="n">
        <v>0</v>
      </c>
      <c r="F8011" s="29"/>
      <c r="G8011" s="29"/>
      <c r="H8011" s="30" t="n">
        <v>0</v>
      </c>
      <c r="I8011" s="29"/>
      <c r="J8011" s="30" t="n">
        <v>0</v>
      </c>
      <c r="K8011" s="29"/>
      <c r="L8011" s="29" t="s">
        <v>116</v>
      </c>
      <c r="M8011" s="29"/>
      <c r="N8011" s="29"/>
      <c r="O8011" s="29"/>
      <c r="P8011" s="29"/>
      <c r="Q8011" s="29" t="n">
        <f aca="false">IFERROR(VALUE(L8011),"")</f>
        <v>0</v>
      </c>
      <c r="R8011" s="29" t="str">
        <f aca="true">IF(O8011="","",O8011-TODAY())</f>
        <v/>
      </c>
      <c r="S8011" s="29" t="str">
        <f aca="false">IF(C8011="&lt;&lt; vazio &gt;&gt;","VAZIA",IF(AND(O8011&lt;&gt;"",R8011&lt;0),"VENCIDO",IF(AND(O8011&lt;&gt;"",R8011&lt;=Parametros!$B$10),"PRÓX. VENCIMENTO",IF(F8011="Q","QUALIDADE",IF(F8011="S","BLOQUEADO",IF(F8011="R","RESTRITO/DEVOLUÇÃO",IF(OR(N8011="QUAR",N8011="QRES"),"QUARENTENA",IF(OR(B8011="DESCARTE",B8011="DEVOLUÇÃO"),"DESCARTE/DEVOLUÇÃO",IF(AND(D8011="",K8011&lt;&gt;""),"SEM LOTE",IF(AND(Q8011&lt;&gt;"",Q8011&gt;=Parametros!$B$11),"PARADO/SEM GIRO","OK"))))))))))</f>
        <v>VAZIA</v>
      </c>
      <c r="T8011" s="29" t="str">
        <f aca="false">IF(AND($S8011="PARADO/SEM GIRO",$K8011="KG",OR(Painel!$B$5="(Todos)",A8011=Painel!$B$5)*OR(Painel!$E$5="(Todos)",P8011=Painel!$E$5)),$J8011+ROW()/10000000,"")</f>
        <v/>
      </c>
      <c r="U8011" s="29" t="str">
        <f aca="false">IF(AND($S8011="VENCIDO",$K8011="KG",OR(Painel!$B$5="(Todos)",A8011=Painel!$B$5)*OR(Painel!$E$5="(Todos)",P8011=Painel!$E$5)),$J8011+ROW()/10000000,"")</f>
        <v/>
      </c>
    </row>
    <row r="8012" customFormat="false" ht="15" hidden="false" customHeight="false" outlineLevel="0" collapsed="false">
      <c r="A8012" s="29" t="s">
        <v>52</v>
      </c>
      <c r="B8012" s="29" t="s">
        <v>14831</v>
      </c>
      <c r="C8012" s="29" t="s">
        <v>115</v>
      </c>
      <c r="D8012" s="29"/>
      <c r="E8012" s="29" t="n">
        <v>0</v>
      </c>
      <c r="F8012" s="29"/>
      <c r="G8012" s="29"/>
      <c r="H8012" s="30" t="n">
        <v>0</v>
      </c>
      <c r="I8012" s="29"/>
      <c r="J8012" s="30" t="n">
        <v>0</v>
      </c>
      <c r="K8012" s="29"/>
      <c r="L8012" s="29" t="s">
        <v>116</v>
      </c>
      <c r="M8012" s="29"/>
      <c r="N8012" s="29"/>
      <c r="O8012" s="29"/>
      <c r="P8012" s="29"/>
      <c r="Q8012" s="29" t="n">
        <f aca="false">IFERROR(VALUE(L8012),"")</f>
        <v>0</v>
      </c>
      <c r="R8012" s="29" t="str">
        <f aca="true">IF(O8012="","",O8012-TODAY())</f>
        <v/>
      </c>
      <c r="S8012" s="29" t="str">
        <f aca="false">IF(C8012="&lt;&lt; vazio &gt;&gt;","VAZIA",IF(AND(O8012&lt;&gt;"",R8012&lt;0),"VENCIDO",IF(AND(O8012&lt;&gt;"",R8012&lt;=Parametros!$B$10),"PRÓX. VENCIMENTO",IF(F8012="Q","QUALIDADE",IF(F8012="S","BLOQUEADO",IF(F8012="R","RESTRITO/DEVOLUÇÃO",IF(OR(N8012="QUAR",N8012="QRES"),"QUARENTENA",IF(OR(B8012="DESCARTE",B8012="DEVOLUÇÃO"),"DESCARTE/DEVOLUÇÃO",IF(AND(D8012="",K8012&lt;&gt;""),"SEM LOTE",IF(AND(Q8012&lt;&gt;"",Q8012&gt;=Parametros!$B$11),"PARADO/SEM GIRO","OK"))))))))))</f>
        <v>VAZIA</v>
      </c>
      <c r="T8012" s="29" t="str">
        <f aca="false">IF(AND($S8012="PARADO/SEM GIRO",$K8012="KG",OR(Painel!$B$5="(Todos)",A8012=Painel!$B$5)*OR(Painel!$E$5="(Todos)",P8012=Painel!$E$5)),$J8012+ROW()/10000000,"")</f>
        <v/>
      </c>
      <c r="U8012" s="29" t="str">
        <f aca="false">IF(AND($S8012="VENCIDO",$K8012="KG",OR(Painel!$B$5="(Todos)",A8012=Painel!$B$5)*OR(Painel!$E$5="(Todos)",P8012=Painel!$E$5)),$J8012+ROW()/10000000,"")</f>
        <v/>
      </c>
    </row>
    <row r="8013" customFormat="false" ht="15" hidden="false" customHeight="false" outlineLevel="0" collapsed="false">
      <c r="A8013" s="29" t="s">
        <v>52</v>
      </c>
      <c r="B8013" s="29" t="s">
        <v>14832</v>
      </c>
      <c r="C8013" s="29" t="s">
        <v>369</v>
      </c>
      <c r="D8013" s="29" t="s">
        <v>7536</v>
      </c>
      <c r="E8013" s="29" t="n">
        <v>1</v>
      </c>
      <c r="F8013" s="29"/>
      <c r="G8013" s="29" t="s">
        <v>14833</v>
      </c>
      <c r="H8013" s="30" t="n">
        <v>999.9</v>
      </c>
      <c r="I8013" s="31" t="n">
        <v>46258</v>
      </c>
      <c r="J8013" s="30" t="n">
        <v>999.9</v>
      </c>
      <c r="K8013" s="29" t="s">
        <v>120</v>
      </c>
      <c r="L8013" s="29" t="s">
        <v>294</v>
      </c>
      <c r="M8013" s="29"/>
      <c r="N8013" s="29" t="s">
        <v>122</v>
      </c>
      <c r="O8013" s="31" t="n">
        <v>46803</v>
      </c>
      <c r="P8013" s="29" t="s">
        <v>123</v>
      </c>
      <c r="Q8013" s="29" t="n">
        <f aca="false">IFERROR(VALUE(L8013),"")</f>
        <v>27</v>
      </c>
      <c r="R8013" s="29" t="n">
        <f aca="true">IF(O8013="","",O8013-TODAY())</f>
        <v>518</v>
      </c>
      <c r="S8013" s="29" t="str">
        <f aca="false">IF(C8013="&lt;&lt; vazio &gt;&gt;","VAZIA",IF(AND(O8013&lt;&gt;"",R8013&lt;0),"VENCIDO",IF(AND(O8013&lt;&gt;"",R8013&lt;=Parametros!$B$10),"PRÓX. VENCIMENTO",IF(F8013="Q","QUALIDADE",IF(F8013="S","BLOQUEADO",IF(F8013="R","RESTRITO/DEVOLUÇÃO",IF(OR(N8013="QUAR",N8013="QRES"),"QUARENTENA",IF(OR(B8013="DESCARTE",B8013="DEVOLUÇÃO"),"DESCARTE/DEVOLUÇÃO",IF(AND(D8013="",K8013&lt;&gt;""),"SEM LOTE",IF(AND(Q8013&lt;&gt;"",Q8013&gt;=Parametros!$B$11),"PARADO/SEM GIRO","OK"))))))))))</f>
        <v>OK</v>
      </c>
      <c r="T8013" s="29" t="str">
        <f aca="false">IF(AND($S8013="PARADO/SEM GIRO",$K8013="KG",OR(Painel!$B$5="(Todos)",A8013=Painel!$B$5)*OR(Painel!$E$5="(Todos)",P8013=Painel!$E$5)),$J8013+ROW()/10000000,"")</f>
        <v/>
      </c>
      <c r="U8013" s="29" t="str">
        <f aca="false">IF(AND($S8013="VENCIDO",$K8013="KG",OR(Painel!$B$5="(Todos)",A8013=Painel!$B$5)*OR(Painel!$E$5="(Todos)",P8013=Painel!$E$5)),$J8013+ROW()/10000000,"")</f>
        <v/>
      </c>
    </row>
    <row r="8014" customFormat="false" ht="15" hidden="false" customHeight="false" outlineLevel="0" collapsed="false">
      <c r="A8014" s="29" t="s">
        <v>52</v>
      </c>
      <c r="B8014" s="29" t="s">
        <v>14834</v>
      </c>
      <c r="C8014" s="29" t="s">
        <v>115</v>
      </c>
      <c r="D8014" s="29"/>
      <c r="E8014" s="29" t="n">
        <v>0</v>
      </c>
      <c r="F8014" s="29"/>
      <c r="G8014" s="29"/>
      <c r="H8014" s="30" t="n">
        <v>0</v>
      </c>
      <c r="I8014" s="29"/>
      <c r="J8014" s="30" t="n">
        <v>0</v>
      </c>
      <c r="K8014" s="29"/>
      <c r="L8014" s="29" t="s">
        <v>116</v>
      </c>
      <c r="M8014" s="29"/>
      <c r="N8014" s="29"/>
      <c r="O8014" s="29"/>
      <c r="P8014" s="29"/>
      <c r="Q8014" s="29" t="n">
        <f aca="false">IFERROR(VALUE(L8014),"")</f>
        <v>0</v>
      </c>
      <c r="R8014" s="29" t="str">
        <f aca="true">IF(O8014="","",O8014-TODAY())</f>
        <v/>
      </c>
      <c r="S8014" s="29" t="str">
        <f aca="false">IF(C8014="&lt;&lt; vazio &gt;&gt;","VAZIA",IF(AND(O8014&lt;&gt;"",R8014&lt;0),"VENCIDO",IF(AND(O8014&lt;&gt;"",R8014&lt;=Parametros!$B$10),"PRÓX. VENCIMENTO",IF(F8014="Q","QUALIDADE",IF(F8014="S","BLOQUEADO",IF(F8014="R","RESTRITO/DEVOLUÇÃO",IF(OR(N8014="QUAR",N8014="QRES"),"QUARENTENA",IF(OR(B8014="DESCARTE",B8014="DEVOLUÇÃO"),"DESCARTE/DEVOLUÇÃO",IF(AND(D8014="",K8014&lt;&gt;""),"SEM LOTE",IF(AND(Q8014&lt;&gt;"",Q8014&gt;=Parametros!$B$11),"PARADO/SEM GIRO","OK"))))))))))</f>
        <v>VAZIA</v>
      </c>
      <c r="T8014" s="29" t="str">
        <f aca="false">IF(AND($S8014="PARADO/SEM GIRO",$K8014="KG",OR(Painel!$B$5="(Todos)",A8014=Painel!$B$5)*OR(Painel!$E$5="(Todos)",P8014=Painel!$E$5)),$J8014+ROW()/10000000,"")</f>
        <v/>
      </c>
      <c r="U8014" s="29" t="str">
        <f aca="false">IF(AND($S8014="VENCIDO",$K8014="KG",OR(Painel!$B$5="(Todos)",A8014=Painel!$B$5)*OR(Painel!$E$5="(Todos)",P8014=Painel!$E$5)),$J8014+ROW()/10000000,"")</f>
        <v/>
      </c>
    </row>
    <row r="8015" customFormat="false" ht="15" hidden="false" customHeight="false" outlineLevel="0" collapsed="false">
      <c r="A8015" s="29" t="s">
        <v>52</v>
      </c>
      <c r="B8015" s="29" t="s">
        <v>14835</v>
      </c>
      <c r="C8015" s="29" t="s">
        <v>115</v>
      </c>
      <c r="D8015" s="29"/>
      <c r="E8015" s="29" t="n">
        <v>0</v>
      </c>
      <c r="F8015" s="29"/>
      <c r="G8015" s="29"/>
      <c r="H8015" s="30" t="n">
        <v>0</v>
      </c>
      <c r="I8015" s="29"/>
      <c r="J8015" s="30" t="n">
        <v>0</v>
      </c>
      <c r="K8015" s="29"/>
      <c r="L8015" s="29" t="s">
        <v>116</v>
      </c>
      <c r="M8015" s="29"/>
      <c r="N8015" s="29"/>
      <c r="O8015" s="29"/>
      <c r="P8015" s="29"/>
      <c r="Q8015" s="29" t="n">
        <f aca="false">IFERROR(VALUE(L8015),"")</f>
        <v>0</v>
      </c>
      <c r="R8015" s="29" t="str">
        <f aca="true">IF(O8015="","",O8015-TODAY())</f>
        <v/>
      </c>
      <c r="S8015" s="29" t="str">
        <f aca="false">IF(C8015="&lt;&lt; vazio &gt;&gt;","VAZIA",IF(AND(O8015&lt;&gt;"",R8015&lt;0),"VENCIDO",IF(AND(O8015&lt;&gt;"",R8015&lt;=Parametros!$B$10),"PRÓX. VENCIMENTO",IF(F8015="Q","QUALIDADE",IF(F8015="S","BLOQUEADO",IF(F8015="R","RESTRITO/DEVOLUÇÃO",IF(OR(N8015="QUAR",N8015="QRES"),"QUARENTENA",IF(OR(B8015="DESCARTE",B8015="DEVOLUÇÃO"),"DESCARTE/DEVOLUÇÃO",IF(AND(D8015="",K8015&lt;&gt;""),"SEM LOTE",IF(AND(Q8015&lt;&gt;"",Q8015&gt;=Parametros!$B$11),"PARADO/SEM GIRO","OK"))))))))))</f>
        <v>VAZIA</v>
      </c>
      <c r="T8015" s="29" t="str">
        <f aca="false">IF(AND($S8015="PARADO/SEM GIRO",$K8015="KG",OR(Painel!$B$5="(Todos)",A8015=Painel!$B$5)*OR(Painel!$E$5="(Todos)",P8015=Painel!$E$5)),$J8015+ROW()/10000000,"")</f>
        <v/>
      </c>
      <c r="U8015" s="29" t="str">
        <f aca="false">IF(AND($S8015="VENCIDO",$K8015="KG",OR(Painel!$B$5="(Todos)",A8015=Painel!$B$5)*OR(Painel!$E$5="(Todos)",P8015=Painel!$E$5)),$J8015+ROW()/10000000,"")</f>
        <v/>
      </c>
    </row>
    <row r="8016" customFormat="false" ht="15" hidden="false" customHeight="false" outlineLevel="0" collapsed="false">
      <c r="A8016" s="29" t="s">
        <v>52</v>
      </c>
      <c r="B8016" s="29" t="s">
        <v>14836</v>
      </c>
      <c r="C8016" s="29" t="s">
        <v>115</v>
      </c>
      <c r="D8016" s="29"/>
      <c r="E8016" s="29" t="n">
        <v>0</v>
      </c>
      <c r="F8016" s="29"/>
      <c r="G8016" s="29"/>
      <c r="H8016" s="30" t="n">
        <v>0</v>
      </c>
      <c r="I8016" s="29"/>
      <c r="J8016" s="30" t="n">
        <v>0</v>
      </c>
      <c r="K8016" s="29"/>
      <c r="L8016" s="29" t="s">
        <v>116</v>
      </c>
      <c r="M8016" s="29"/>
      <c r="N8016" s="29"/>
      <c r="O8016" s="29"/>
      <c r="P8016" s="29"/>
      <c r="Q8016" s="29" t="n">
        <f aca="false">IFERROR(VALUE(L8016),"")</f>
        <v>0</v>
      </c>
      <c r="R8016" s="29" t="str">
        <f aca="true">IF(O8016="","",O8016-TODAY())</f>
        <v/>
      </c>
      <c r="S8016" s="29" t="str">
        <f aca="false">IF(C8016="&lt;&lt; vazio &gt;&gt;","VAZIA",IF(AND(O8016&lt;&gt;"",R8016&lt;0),"VENCIDO",IF(AND(O8016&lt;&gt;"",R8016&lt;=Parametros!$B$10),"PRÓX. VENCIMENTO",IF(F8016="Q","QUALIDADE",IF(F8016="S","BLOQUEADO",IF(F8016="R","RESTRITO/DEVOLUÇÃO",IF(OR(N8016="QUAR",N8016="QRES"),"QUARENTENA",IF(OR(B8016="DESCARTE",B8016="DEVOLUÇÃO"),"DESCARTE/DEVOLUÇÃO",IF(AND(D8016="",K8016&lt;&gt;""),"SEM LOTE",IF(AND(Q8016&lt;&gt;"",Q8016&gt;=Parametros!$B$11),"PARADO/SEM GIRO","OK"))))))))))</f>
        <v>VAZIA</v>
      </c>
      <c r="T8016" s="29" t="str">
        <f aca="false">IF(AND($S8016="PARADO/SEM GIRO",$K8016="KG",OR(Painel!$B$5="(Todos)",A8016=Painel!$B$5)*OR(Painel!$E$5="(Todos)",P8016=Painel!$E$5)),$J8016+ROW()/10000000,"")</f>
        <v/>
      </c>
      <c r="U8016" s="29" t="str">
        <f aca="false">IF(AND($S8016="VENCIDO",$K8016="KG",OR(Painel!$B$5="(Todos)",A8016=Painel!$B$5)*OR(Painel!$E$5="(Todos)",P8016=Painel!$E$5)),$J8016+ROW()/10000000,"")</f>
        <v/>
      </c>
    </row>
    <row r="8017" customFormat="false" ht="15" hidden="false" customHeight="false" outlineLevel="0" collapsed="false">
      <c r="A8017" s="29" t="s">
        <v>52</v>
      </c>
      <c r="B8017" s="29" t="s">
        <v>14837</v>
      </c>
      <c r="C8017" s="29" t="s">
        <v>876</v>
      </c>
      <c r="D8017" s="29" t="s">
        <v>5979</v>
      </c>
      <c r="E8017" s="29" t="n">
        <v>1</v>
      </c>
      <c r="F8017" s="29"/>
      <c r="G8017" s="29" t="s">
        <v>14838</v>
      </c>
      <c r="H8017" s="30" t="n">
        <v>710</v>
      </c>
      <c r="I8017" s="31" t="n">
        <v>46256</v>
      </c>
      <c r="J8017" s="30" t="n">
        <v>710</v>
      </c>
      <c r="K8017" s="29" t="s">
        <v>120</v>
      </c>
      <c r="L8017" s="29" t="s">
        <v>811</v>
      </c>
      <c r="M8017" s="29"/>
      <c r="N8017" s="29" t="s">
        <v>122</v>
      </c>
      <c r="O8017" s="31" t="n">
        <v>46802</v>
      </c>
      <c r="P8017" s="29" t="s">
        <v>123</v>
      </c>
      <c r="Q8017" s="29" t="n">
        <f aca="false">IFERROR(VALUE(L8017),"")</f>
        <v>29</v>
      </c>
      <c r="R8017" s="29" t="n">
        <f aca="true">IF(O8017="","",O8017-TODAY())</f>
        <v>517</v>
      </c>
      <c r="S8017" s="29" t="str">
        <f aca="false">IF(C8017="&lt;&lt; vazio &gt;&gt;","VAZIA",IF(AND(O8017&lt;&gt;"",R8017&lt;0),"VENCIDO",IF(AND(O8017&lt;&gt;"",R8017&lt;=Parametros!$B$10),"PRÓX. VENCIMENTO",IF(F8017="Q","QUALIDADE",IF(F8017="S","BLOQUEADO",IF(F8017="R","RESTRITO/DEVOLUÇÃO",IF(OR(N8017="QUAR",N8017="QRES"),"QUARENTENA",IF(OR(B8017="DESCARTE",B8017="DEVOLUÇÃO"),"DESCARTE/DEVOLUÇÃO",IF(AND(D8017="",K8017&lt;&gt;""),"SEM LOTE",IF(AND(Q8017&lt;&gt;"",Q8017&gt;=Parametros!$B$11),"PARADO/SEM GIRO","OK"))))))))))</f>
        <v>OK</v>
      </c>
      <c r="T8017" s="29" t="str">
        <f aca="false">IF(AND($S8017="PARADO/SEM GIRO",$K8017="KG",OR(Painel!$B$5="(Todos)",A8017=Painel!$B$5)*OR(Painel!$E$5="(Todos)",P8017=Painel!$E$5)),$J8017+ROW()/10000000,"")</f>
        <v/>
      </c>
      <c r="U8017" s="29" t="str">
        <f aca="false">IF(AND($S8017="VENCIDO",$K8017="KG",OR(Painel!$B$5="(Todos)",A8017=Painel!$B$5)*OR(Painel!$E$5="(Todos)",P8017=Painel!$E$5)),$J8017+ROW()/10000000,"")</f>
        <v/>
      </c>
    </row>
    <row r="8018" customFormat="false" ht="15" hidden="false" customHeight="false" outlineLevel="0" collapsed="false">
      <c r="A8018" s="29" t="s">
        <v>52</v>
      </c>
      <c r="B8018" s="29" t="s">
        <v>14839</v>
      </c>
      <c r="C8018" s="29" t="s">
        <v>115</v>
      </c>
      <c r="D8018" s="29"/>
      <c r="E8018" s="29" t="n">
        <v>0</v>
      </c>
      <c r="F8018" s="29"/>
      <c r="G8018" s="29"/>
      <c r="H8018" s="30" t="n">
        <v>0</v>
      </c>
      <c r="I8018" s="29"/>
      <c r="J8018" s="30" t="n">
        <v>0</v>
      </c>
      <c r="K8018" s="29"/>
      <c r="L8018" s="29" t="s">
        <v>116</v>
      </c>
      <c r="M8018" s="29"/>
      <c r="N8018" s="29"/>
      <c r="O8018" s="29"/>
      <c r="P8018" s="29"/>
      <c r="Q8018" s="29" t="n">
        <f aca="false">IFERROR(VALUE(L8018),"")</f>
        <v>0</v>
      </c>
      <c r="R8018" s="29" t="str">
        <f aca="true">IF(O8018="","",O8018-TODAY())</f>
        <v/>
      </c>
      <c r="S8018" s="29" t="str">
        <f aca="false">IF(C8018="&lt;&lt; vazio &gt;&gt;","VAZIA",IF(AND(O8018&lt;&gt;"",R8018&lt;0),"VENCIDO",IF(AND(O8018&lt;&gt;"",R8018&lt;=Parametros!$B$10),"PRÓX. VENCIMENTO",IF(F8018="Q","QUALIDADE",IF(F8018="S","BLOQUEADO",IF(F8018="R","RESTRITO/DEVOLUÇÃO",IF(OR(N8018="QUAR",N8018="QRES"),"QUARENTENA",IF(OR(B8018="DESCARTE",B8018="DEVOLUÇÃO"),"DESCARTE/DEVOLUÇÃO",IF(AND(D8018="",K8018&lt;&gt;""),"SEM LOTE",IF(AND(Q8018&lt;&gt;"",Q8018&gt;=Parametros!$B$11),"PARADO/SEM GIRO","OK"))))))))))</f>
        <v>VAZIA</v>
      </c>
      <c r="T8018" s="29" t="str">
        <f aca="false">IF(AND($S8018="PARADO/SEM GIRO",$K8018="KG",OR(Painel!$B$5="(Todos)",A8018=Painel!$B$5)*OR(Painel!$E$5="(Todos)",P8018=Painel!$E$5)),$J8018+ROW()/10000000,"")</f>
        <v/>
      </c>
      <c r="U8018" s="29" t="str">
        <f aca="false">IF(AND($S8018="VENCIDO",$K8018="KG",OR(Painel!$B$5="(Todos)",A8018=Painel!$B$5)*OR(Painel!$E$5="(Todos)",P8018=Painel!$E$5)),$J8018+ROW()/10000000,"")</f>
        <v/>
      </c>
    </row>
    <row r="8019" customFormat="false" ht="15" hidden="false" customHeight="false" outlineLevel="0" collapsed="false">
      <c r="A8019" s="29" t="s">
        <v>52</v>
      </c>
      <c r="B8019" s="29" t="s">
        <v>14840</v>
      </c>
      <c r="C8019" s="29" t="s">
        <v>278</v>
      </c>
      <c r="D8019" s="29" t="s">
        <v>1049</v>
      </c>
      <c r="E8019" s="29" t="n">
        <v>1</v>
      </c>
      <c r="F8019" s="29"/>
      <c r="G8019" s="29" t="s">
        <v>14841</v>
      </c>
      <c r="H8019" s="30" t="n">
        <v>545.4</v>
      </c>
      <c r="I8019" s="31" t="n">
        <v>46185</v>
      </c>
      <c r="J8019" s="30" t="n">
        <v>545.4</v>
      </c>
      <c r="K8019" s="29" t="s">
        <v>120</v>
      </c>
      <c r="L8019" s="29" t="s">
        <v>1617</v>
      </c>
      <c r="M8019" s="29"/>
      <c r="N8019" s="29" t="s">
        <v>122</v>
      </c>
      <c r="O8019" s="31" t="n">
        <v>46722</v>
      </c>
      <c r="P8019" s="29" t="s">
        <v>123</v>
      </c>
      <c r="Q8019" s="29" t="n">
        <f aca="false">IFERROR(VALUE(L8019),"")</f>
        <v>100</v>
      </c>
      <c r="R8019" s="29" t="n">
        <f aca="true">IF(O8019="","",O8019-TODAY())</f>
        <v>437</v>
      </c>
      <c r="S8019" s="29" t="str">
        <f aca="false">IF(C8019="&lt;&lt; vazio &gt;&gt;","VAZIA",IF(AND(O8019&lt;&gt;"",R8019&lt;0),"VENCIDO",IF(AND(O8019&lt;&gt;"",R8019&lt;=Parametros!$B$10),"PRÓX. VENCIMENTO",IF(F8019="Q","QUALIDADE",IF(F8019="S","BLOQUEADO",IF(F8019="R","RESTRITO/DEVOLUÇÃO",IF(OR(N8019="QUAR",N8019="QRES"),"QUARENTENA",IF(OR(B8019="DESCARTE",B8019="DEVOLUÇÃO"),"DESCARTE/DEVOLUÇÃO",IF(AND(D8019="",K8019&lt;&gt;""),"SEM LOTE",IF(AND(Q8019&lt;&gt;"",Q8019&gt;=Parametros!$B$11),"PARADO/SEM GIRO","OK"))))))))))</f>
        <v>PARADO/SEM GIRO</v>
      </c>
      <c r="T8019" s="29" t="n">
        <f aca="false">IF(AND($S8019="PARADO/SEM GIRO",$K8019="KG",OR(Painel!$B$5="(Todos)",A8019=Painel!$B$5)*OR(Painel!$E$5="(Todos)",P8019=Painel!$E$5)),$J8019+ROW()/10000000,"")</f>
        <v>545.4008019</v>
      </c>
      <c r="U8019" s="29" t="str">
        <f aca="false">IF(AND($S8019="VENCIDO",$K8019="KG",OR(Painel!$B$5="(Todos)",A8019=Painel!$B$5)*OR(Painel!$E$5="(Todos)",P8019=Painel!$E$5)),$J8019+ROW()/10000000,"")</f>
        <v/>
      </c>
    </row>
    <row r="8020" customFormat="false" ht="15" hidden="false" customHeight="false" outlineLevel="0" collapsed="false">
      <c r="A8020" s="29" t="s">
        <v>52</v>
      </c>
      <c r="B8020" s="29" t="s">
        <v>14842</v>
      </c>
      <c r="C8020" s="29" t="s">
        <v>115</v>
      </c>
      <c r="D8020" s="29"/>
      <c r="E8020" s="29" t="n">
        <v>0</v>
      </c>
      <c r="F8020" s="29"/>
      <c r="G8020" s="29"/>
      <c r="H8020" s="30" t="n">
        <v>0</v>
      </c>
      <c r="I8020" s="29"/>
      <c r="J8020" s="30" t="n">
        <v>0</v>
      </c>
      <c r="K8020" s="29"/>
      <c r="L8020" s="29" t="s">
        <v>116</v>
      </c>
      <c r="M8020" s="29"/>
      <c r="N8020" s="29"/>
      <c r="O8020" s="29"/>
      <c r="P8020" s="29"/>
      <c r="Q8020" s="29" t="n">
        <f aca="false">IFERROR(VALUE(L8020),"")</f>
        <v>0</v>
      </c>
      <c r="R8020" s="29" t="str">
        <f aca="true">IF(O8020="","",O8020-TODAY())</f>
        <v/>
      </c>
      <c r="S8020" s="29" t="str">
        <f aca="false">IF(C8020="&lt;&lt; vazio &gt;&gt;","VAZIA",IF(AND(O8020&lt;&gt;"",R8020&lt;0),"VENCIDO",IF(AND(O8020&lt;&gt;"",R8020&lt;=Parametros!$B$10),"PRÓX. VENCIMENTO",IF(F8020="Q","QUALIDADE",IF(F8020="S","BLOQUEADO",IF(F8020="R","RESTRITO/DEVOLUÇÃO",IF(OR(N8020="QUAR",N8020="QRES"),"QUARENTENA",IF(OR(B8020="DESCARTE",B8020="DEVOLUÇÃO"),"DESCARTE/DEVOLUÇÃO",IF(AND(D8020="",K8020&lt;&gt;""),"SEM LOTE",IF(AND(Q8020&lt;&gt;"",Q8020&gt;=Parametros!$B$11),"PARADO/SEM GIRO","OK"))))))))))</f>
        <v>VAZIA</v>
      </c>
      <c r="T8020" s="29" t="str">
        <f aca="false">IF(AND($S8020="PARADO/SEM GIRO",$K8020="KG",OR(Painel!$B$5="(Todos)",A8020=Painel!$B$5)*OR(Painel!$E$5="(Todos)",P8020=Painel!$E$5)),$J8020+ROW()/10000000,"")</f>
        <v/>
      </c>
      <c r="U8020" s="29" t="str">
        <f aca="false">IF(AND($S8020="VENCIDO",$K8020="KG",OR(Painel!$B$5="(Todos)",A8020=Painel!$B$5)*OR(Painel!$E$5="(Todos)",P8020=Painel!$E$5)),$J8020+ROW()/10000000,"")</f>
        <v/>
      </c>
    </row>
    <row r="8021" customFormat="false" ht="15" hidden="false" customHeight="false" outlineLevel="0" collapsed="false">
      <c r="A8021" s="29" t="s">
        <v>52</v>
      </c>
      <c r="B8021" s="29" t="s">
        <v>14843</v>
      </c>
      <c r="C8021" s="29" t="s">
        <v>115</v>
      </c>
      <c r="D8021" s="29"/>
      <c r="E8021" s="29" t="n">
        <v>0</v>
      </c>
      <c r="F8021" s="29"/>
      <c r="G8021" s="29"/>
      <c r="H8021" s="30" t="n">
        <v>0</v>
      </c>
      <c r="I8021" s="29"/>
      <c r="J8021" s="30" t="n">
        <v>0</v>
      </c>
      <c r="K8021" s="29"/>
      <c r="L8021" s="29" t="s">
        <v>116</v>
      </c>
      <c r="M8021" s="29"/>
      <c r="N8021" s="29"/>
      <c r="O8021" s="29"/>
      <c r="P8021" s="29"/>
      <c r="Q8021" s="29" t="n">
        <f aca="false">IFERROR(VALUE(L8021),"")</f>
        <v>0</v>
      </c>
      <c r="R8021" s="29" t="str">
        <f aca="true">IF(O8021="","",O8021-TODAY())</f>
        <v/>
      </c>
      <c r="S8021" s="29" t="str">
        <f aca="false">IF(C8021="&lt;&lt; vazio &gt;&gt;","VAZIA",IF(AND(O8021&lt;&gt;"",R8021&lt;0),"VENCIDO",IF(AND(O8021&lt;&gt;"",R8021&lt;=Parametros!$B$10),"PRÓX. VENCIMENTO",IF(F8021="Q","QUALIDADE",IF(F8021="S","BLOQUEADO",IF(F8021="R","RESTRITO/DEVOLUÇÃO",IF(OR(N8021="QUAR",N8021="QRES"),"QUARENTENA",IF(OR(B8021="DESCARTE",B8021="DEVOLUÇÃO"),"DESCARTE/DEVOLUÇÃO",IF(AND(D8021="",K8021&lt;&gt;""),"SEM LOTE",IF(AND(Q8021&lt;&gt;"",Q8021&gt;=Parametros!$B$11),"PARADO/SEM GIRO","OK"))))))))))</f>
        <v>VAZIA</v>
      </c>
      <c r="T8021" s="29" t="str">
        <f aca="false">IF(AND($S8021="PARADO/SEM GIRO",$K8021="KG",OR(Painel!$B$5="(Todos)",A8021=Painel!$B$5)*OR(Painel!$E$5="(Todos)",P8021=Painel!$E$5)),$J8021+ROW()/10000000,"")</f>
        <v/>
      </c>
      <c r="U8021" s="29" t="str">
        <f aca="false">IF(AND($S8021="VENCIDO",$K8021="KG",OR(Painel!$B$5="(Todos)",A8021=Painel!$B$5)*OR(Painel!$E$5="(Todos)",P8021=Painel!$E$5)),$J8021+ROW()/10000000,"")</f>
        <v/>
      </c>
    </row>
    <row r="8022" customFormat="false" ht="15" hidden="false" customHeight="false" outlineLevel="0" collapsed="false">
      <c r="A8022" s="29" t="s">
        <v>52</v>
      </c>
      <c r="B8022" s="29" t="s">
        <v>14844</v>
      </c>
      <c r="C8022" s="29" t="s">
        <v>115</v>
      </c>
      <c r="D8022" s="29"/>
      <c r="E8022" s="29" t="n">
        <v>0</v>
      </c>
      <c r="F8022" s="29"/>
      <c r="G8022" s="29"/>
      <c r="H8022" s="30" t="n">
        <v>0</v>
      </c>
      <c r="I8022" s="29"/>
      <c r="J8022" s="30" t="n">
        <v>0</v>
      </c>
      <c r="K8022" s="29"/>
      <c r="L8022" s="29" t="s">
        <v>116</v>
      </c>
      <c r="M8022" s="29"/>
      <c r="N8022" s="29"/>
      <c r="O8022" s="29"/>
      <c r="P8022" s="29"/>
      <c r="Q8022" s="29" t="n">
        <f aca="false">IFERROR(VALUE(L8022),"")</f>
        <v>0</v>
      </c>
      <c r="R8022" s="29" t="str">
        <f aca="true">IF(O8022="","",O8022-TODAY())</f>
        <v/>
      </c>
      <c r="S8022" s="29" t="str">
        <f aca="false">IF(C8022="&lt;&lt; vazio &gt;&gt;","VAZIA",IF(AND(O8022&lt;&gt;"",R8022&lt;0),"VENCIDO",IF(AND(O8022&lt;&gt;"",R8022&lt;=Parametros!$B$10),"PRÓX. VENCIMENTO",IF(F8022="Q","QUALIDADE",IF(F8022="S","BLOQUEADO",IF(F8022="R","RESTRITO/DEVOLUÇÃO",IF(OR(N8022="QUAR",N8022="QRES"),"QUARENTENA",IF(OR(B8022="DESCARTE",B8022="DEVOLUÇÃO"),"DESCARTE/DEVOLUÇÃO",IF(AND(D8022="",K8022&lt;&gt;""),"SEM LOTE",IF(AND(Q8022&lt;&gt;"",Q8022&gt;=Parametros!$B$11),"PARADO/SEM GIRO","OK"))))))))))</f>
        <v>VAZIA</v>
      </c>
      <c r="T8022" s="29" t="str">
        <f aca="false">IF(AND($S8022="PARADO/SEM GIRO",$K8022="KG",OR(Painel!$B$5="(Todos)",A8022=Painel!$B$5)*OR(Painel!$E$5="(Todos)",P8022=Painel!$E$5)),$J8022+ROW()/10000000,"")</f>
        <v/>
      </c>
      <c r="U8022" s="29" t="str">
        <f aca="false">IF(AND($S8022="VENCIDO",$K8022="KG",OR(Painel!$B$5="(Todos)",A8022=Painel!$B$5)*OR(Painel!$E$5="(Todos)",P8022=Painel!$E$5)),$J8022+ROW()/10000000,"")</f>
        <v/>
      </c>
    </row>
    <row r="8023" customFormat="false" ht="15" hidden="false" customHeight="false" outlineLevel="0" collapsed="false">
      <c r="A8023" s="29" t="s">
        <v>52</v>
      </c>
      <c r="B8023" s="29" t="s">
        <v>14845</v>
      </c>
      <c r="C8023" s="29" t="s">
        <v>115</v>
      </c>
      <c r="D8023" s="29"/>
      <c r="E8023" s="29" t="n">
        <v>0</v>
      </c>
      <c r="F8023" s="29"/>
      <c r="G8023" s="29"/>
      <c r="H8023" s="30" t="n">
        <v>0</v>
      </c>
      <c r="I8023" s="29"/>
      <c r="J8023" s="30" t="n">
        <v>0</v>
      </c>
      <c r="K8023" s="29"/>
      <c r="L8023" s="29" t="s">
        <v>116</v>
      </c>
      <c r="M8023" s="29"/>
      <c r="N8023" s="29"/>
      <c r="O8023" s="29"/>
      <c r="P8023" s="29"/>
      <c r="Q8023" s="29" t="n">
        <f aca="false">IFERROR(VALUE(L8023),"")</f>
        <v>0</v>
      </c>
      <c r="R8023" s="29" t="str">
        <f aca="true">IF(O8023="","",O8023-TODAY())</f>
        <v/>
      </c>
      <c r="S8023" s="29" t="str">
        <f aca="false">IF(C8023="&lt;&lt; vazio &gt;&gt;","VAZIA",IF(AND(O8023&lt;&gt;"",R8023&lt;0),"VENCIDO",IF(AND(O8023&lt;&gt;"",R8023&lt;=Parametros!$B$10),"PRÓX. VENCIMENTO",IF(F8023="Q","QUALIDADE",IF(F8023="S","BLOQUEADO",IF(F8023="R","RESTRITO/DEVOLUÇÃO",IF(OR(N8023="QUAR",N8023="QRES"),"QUARENTENA",IF(OR(B8023="DESCARTE",B8023="DEVOLUÇÃO"),"DESCARTE/DEVOLUÇÃO",IF(AND(D8023="",K8023&lt;&gt;""),"SEM LOTE",IF(AND(Q8023&lt;&gt;"",Q8023&gt;=Parametros!$B$11),"PARADO/SEM GIRO","OK"))))))))))</f>
        <v>VAZIA</v>
      </c>
      <c r="T8023" s="29" t="str">
        <f aca="false">IF(AND($S8023="PARADO/SEM GIRO",$K8023="KG",OR(Painel!$B$5="(Todos)",A8023=Painel!$B$5)*OR(Painel!$E$5="(Todos)",P8023=Painel!$E$5)),$J8023+ROW()/10000000,"")</f>
        <v/>
      </c>
      <c r="U8023" s="29" t="str">
        <f aca="false">IF(AND($S8023="VENCIDO",$K8023="KG",OR(Painel!$B$5="(Todos)",A8023=Painel!$B$5)*OR(Painel!$E$5="(Todos)",P8023=Painel!$E$5)),$J8023+ROW()/10000000,"")</f>
        <v/>
      </c>
    </row>
    <row r="8024" customFormat="false" ht="15" hidden="false" customHeight="false" outlineLevel="0" collapsed="false">
      <c r="A8024" s="29" t="s">
        <v>52</v>
      </c>
      <c r="B8024" s="29" t="s">
        <v>14846</v>
      </c>
      <c r="C8024" s="29" t="s">
        <v>198</v>
      </c>
      <c r="D8024" s="29" t="s">
        <v>3757</v>
      </c>
      <c r="E8024" s="29" t="n">
        <v>1</v>
      </c>
      <c r="F8024" s="29" t="s">
        <v>137</v>
      </c>
      <c r="G8024" s="29" t="s">
        <v>14847</v>
      </c>
      <c r="H8024" s="30" t="n">
        <v>545.4</v>
      </c>
      <c r="I8024" s="31" t="n">
        <v>46191</v>
      </c>
      <c r="J8024" s="30" t="n">
        <v>545.4</v>
      </c>
      <c r="K8024" s="29" t="s">
        <v>120</v>
      </c>
      <c r="L8024" s="29" t="s">
        <v>3759</v>
      </c>
      <c r="M8024" s="29"/>
      <c r="N8024" s="29" t="s">
        <v>122</v>
      </c>
      <c r="O8024" s="31" t="n">
        <v>46597</v>
      </c>
      <c r="P8024" s="29" t="s">
        <v>123</v>
      </c>
      <c r="Q8024" s="29" t="n">
        <f aca="false">IFERROR(VALUE(L8024),"")</f>
        <v>94</v>
      </c>
      <c r="R8024" s="29" t="n">
        <f aca="true">IF(O8024="","",O8024-TODAY())</f>
        <v>312</v>
      </c>
      <c r="S8024" s="29" t="str">
        <f aca="false">IF(C8024="&lt;&lt; vazio &gt;&gt;","VAZIA",IF(AND(O8024&lt;&gt;"",R8024&lt;0),"VENCIDO",IF(AND(O8024&lt;&gt;"",R8024&lt;=Parametros!$B$10),"PRÓX. VENCIMENTO",IF(F8024="Q","QUALIDADE",IF(F8024="S","BLOQUEADO",IF(F8024="R","RESTRITO/DEVOLUÇÃO",IF(OR(N8024="QUAR",N8024="QRES"),"QUARENTENA",IF(OR(B8024="DESCARTE",B8024="DEVOLUÇÃO"),"DESCARTE/DEVOLUÇÃO",IF(AND(D8024="",K8024&lt;&gt;""),"SEM LOTE",IF(AND(Q8024&lt;&gt;"",Q8024&gt;=Parametros!$B$11),"PARADO/SEM GIRO","OK"))))))))))</f>
        <v>BLOQUEADO</v>
      </c>
      <c r="T8024" s="29" t="str">
        <f aca="false">IF(AND($S8024="PARADO/SEM GIRO",$K8024="KG",OR(Painel!$B$5="(Todos)",A8024=Painel!$B$5)*OR(Painel!$E$5="(Todos)",P8024=Painel!$E$5)),$J8024+ROW()/10000000,"")</f>
        <v/>
      </c>
      <c r="U8024" s="29" t="str">
        <f aca="false">IF(AND($S8024="VENCIDO",$K8024="KG",OR(Painel!$B$5="(Todos)",A8024=Painel!$B$5)*OR(Painel!$E$5="(Todos)",P8024=Painel!$E$5)),$J8024+ROW()/10000000,"")</f>
        <v/>
      </c>
    </row>
    <row r="8025" customFormat="false" ht="15" hidden="false" customHeight="false" outlineLevel="0" collapsed="false">
      <c r="A8025" s="29" t="s">
        <v>52</v>
      </c>
      <c r="B8025" s="29" t="s">
        <v>14848</v>
      </c>
      <c r="C8025" s="29" t="s">
        <v>147</v>
      </c>
      <c r="D8025" s="29" t="s">
        <v>148</v>
      </c>
      <c r="E8025" s="29" t="n">
        <v>1</v>
      </c>
      <c r="F8025" s="29"/>
      <c r="G8025" s="29" t="s">
        <v>14849</v>
      </c>
      <c r="H8025" s="30" t="n">
        <v>313.6</v>
      </c>
      <c r="I8025" s="31" t="n">
        <v>46165</v>
      </c>
      <c r="J8025" s="30" t="n">
        <v>313.6</v>
      </c>
      <c r="K8025" s="29" t="s">
        <v>120</v>
      </c>
      <c r="L8025" s="29" t="s">
        <v>14555</v>
      </c>
      <c r="M8025" s="29"/>
      <c r="N8025" s="29" t="s">
        <v>122</v>
      </c>
      <c r="O8025" s="31" t="n">
        <v>46416</v>
      </c>
      <c r="P8025" s="29" t="s">
        <v>123</v>
      </c>
      <c r="Q8025" s="29" t="n">
        <f aca="false">IFERROR(VALUE(L8025),"")</f>
        <v>120</v>
      </c>
      <c r="R8025" s="29" t="n">
        <f aca="true">IF(O8025="","",O8025-TODAY())</f>
        <v>131</v>
      </c>
      <c r="S8025" s="29" t="str">
        <f aca="false">IF(C8025="&lt;&lt; vazio &gt;&gt;","VAZIA",IF(AND(O8025&lt;&gt;"",R8025&lt;0),"VENCIDO",IF(AND(O8025&lt;&gt;"",R8025&lt;=Parametros!$B$10),"PRÓX. VENCIMENTO",IF(F8025="Q","QUALIDADE",IF(F8025="S","BLOQUEADO",IF(F8025="R","RESTRITO/DEVOLUÇÃO",IF(OR(N8025="QUAR",N8025="QRES"),"QUARENTENA",IF(OR(B8025="DESCARTE",B8025="DEVOLUÇÃO"),"DESCARTE/DEVOLUÇÃO",IF(AND(D8025="",K8025&lt;&gt;""),"SEM LOTE",IF(AND(Q8025&lt;&gt;"",Q8025&gt;=Parametros!$B$11),"PARADO/SEM GIRO","OK"))))))))))</f>
        <v>PARADO/SEM GIRO</v>
      </c>
      <c r="T8025" s="29" t="n">
        <f aca="false">IF(AND($S8025="PARADO/SEM GIRO",$K8025="KG",OR(Painel!$B$5="(Todos)",A8025=Painel!$B$5)*OR(Painel!$E$5="(Todos)",P8025=Painel!$E$5)),$J8025+ROW()/10000000,"")</f>
        <v>313.6008025</v>
      </c>
      <c r="U8025" s="29" t="str">
        <f aca="false">IF(AND($S8025="VENCIDO",$K8025="KG",OR(Painel!$B$5="(Todos)",A8025=Painel!$B$5)*OR(Painel!$E$5="(Todos)",P8025=Painel!$E$5)),$J8025+ROW()/10000000,"")</f>
        <v/>
      </c>
    </row>
    <row r="8026" customFormat="false" ht="15" hidden="false" customHeight="false" outlineLevel="0" collapsed="false">
      <c r="A8026" s="29" t="s">
        <v>52</v>
      </c>
      <c r="B8026" s="29" t="s">
        <v>14850</v>
      </c>
      <c r="C8026" s="29" t="s">
        <v>115</v>
      </c>
      <c r="D8026" s="29"/>
      <c r="E8026" s="29" t="n">
        <v>0</v>
      </c>
      <c r="F8026" s="29"/>
      <c r="G8026" s="29"/>
      <c r="H8026" s="30" t="n">
        <v>0</v>
      </c>
      <c r="I8026" s="29"/>
      <c r="J8026" s="30" t="n">
        <v>0</v>
      </c>
      <c r="K8026" s="29"/>
      <c r="L8026" s="29" t="s">
        <v>116</v>
      </c>
      <c r="M8026" s="29"/>
      <c r="N8026" s="29"/>
      <c r="O8026" s="29"/>
      <c r="P8026" s="29"/>
      <c r="Q8026" s="29" t="n">
        <f aca="false">IFERROR(VALUE(L8026),"")</f>
        <v>0</v>
      </c>
      <c r="R8026" s="29" t="str">
        <f aca="true">IF(O8026="","",O8026-TODAY())</f>
        <v/>
      </c>
      <c r="S8026" s="29" t="str">
        <f aca="false">IF(C8026="&lt;&lt; vazio &gt;&gt;","VAZIA",IF(AND(O8026&lt;&gt;"",R8026&lt;0),"VENCIDO",IF(AND(O8026&lt;&gt;"",R8026&lt;=Parametros!$B$10),"PRÓX. VENCIMENTO",IF(F8026="Q","QUALIDADE",IF(F8026="S","BLOQUEADO",IF(F8026="R","RESTRITO/DEVOLUÇÃO",IF(OR(N8026="QUAR",N8026="QRES"),"QUARENTENA",IF(OR(B8026="DESCARTE",B8026="DEVOLUÇÃO"),"DESCARTE/DEVOLUÇÃO",IF(AND(D8026="",K8026&lt;&gt;""),"SEM LOTE",IF(AND(Q8026&lt;&gt;"",Q8026&gt;=Parametros!$B$11),"PARADO/SEM GIRO","OK"))))))))))</f>
        <v>VAZIA</v>
      </c>
      <c r="T8026" s="29" t="str">
        <f aca="false">IF(AND($S8026="PARADO/SEM GIRO",$K8026="KG",OR(Painel!$B$5="(Todos)",A8026=Painel!$B$5)*OR(Painel!$E$5="(Todos)",P8026=Painel!$E$5)),$J8026+ROW()/10000000,"")</f>
        <v/>
      </c>
      <c r="U8026" s="29" t="str">
        <f aca="false">IF(AND($S8026="VENCIDO",$K8026="KG",OR(Painel!$B$5="(Todos)",A8026=Painel!$B$5)*OR(Painel!$E$5="(Todos)",P8026=Painel!$E$5)),$J8026+ROW()/10000000,"")</f>
        <v/>
      </c>
    </row>
    <row r="8027" customFormat="false" ht="15" hidden="false" customHeight="false" outlineLevel="0" collapsed="false">
      <c r="A8027" s="29" t="s">
        <v>52</v>
      </c>
      <c r="B8027" s="29" t="s">
        <v>14851</v>
      </c>
      <c r="C8027" s="29" t="s">
        <v>115</v>
      </c>
      <c r="D8027" s="29"/>
      <c r="E8027" s="29" t="n">
        <v>0</v>
      </c>
      <c r="F8027" s="29"/>
      <c r="G8027" s="29"/>
      <c r="H8027" s="30" t="n">
        <v>0</v>
      </c>
      <c r="I8027" s="29"/>
      <c r="J8027" s="30" t="n">
        <v>0</v>
      </c>
      <c r="K8027" s="29"/>
      <c r="L8027" s="29" t="s">
        <v>116</v>
      </c>
      <c r="M8027" s="29"/>
      <c r="N8027" s="29"/>
      <c r="O8027" s="29"/>
      <c r="P8027" s="29"/>
      <c r="Q8027" s="29" t="n">
        <f aca="false">IFERROR(VALUE(L8027),"")</f>
        <v>0</v>
      </c>
      <c r="R8027" s="29" t="str">
        <f aca="true">IF(O8027="","",O8027-TODAY())</f>
        <v/>
      </c>
      <c r="S8027" s="29" t="str">
        <f aca="false">IF(C8027="&lt;&lt; vazio &gt;&gt;","VAZIA",IF(AND(O8027&lt;&gt;"",R8027&lt;0),"VENCIDO",IF(AND(O8027&lt;&gt;"",R8027&lt;=Parametros!$B$10),"PRÓX. VENCIMENTO",IF(F8027="Q","QUALIDADE",IF(F8027="S","BLOQUEADO",IF(F8027="R","RESTRITO/DEVOLUÇÃO",IF(OR(N8027="QUAR",N8027="QRES"),"QUARENTENA",IF(OR(B8027="DESCARTE",B8027="DEVOLUÇÃO"),"DESCARTE/DEVOLUÇÃO",IF(AND(D8027="",K8027&lt;&gt;""),"SEM LOTE",IF(AND(Q8027&lt;&gt;"",Q8027&gt;=Parametros!$B$11),"PARADO/SEM GIRO","OK"))))))))))</f>
        <v>VAZIA</v>
      </c>
      <c r="T8027" s="29" t="str">
        <f aca="false">IF(AND($S8027="PARADO/SEM GIRO",$K8027="KG",OR(Painel!$B$5="(Todos)",A8027=Painel!$B$5)*OR(Painel!$E$5="(Todos)",P8027=Painel!$E$5)),$J8027+ROW()/10000000,"")</f>
        <v/>
      </c>
      <c r="U8027" s="29" t="str">
        <f aca="false">IF(AND($S8027="VENCIDO",$K8027="KG",OR(Painel!$B$5="(Todos)",A8027=Painel!$B$5)*OR(Painel!$E$5="(Todos)",P8027=Painel!$E$5)),$J8027+ROW()/10000000,"")</f>
        <v/>
      </c>
    </row>
    <row r="8028" customFormat="false" ht="15" hidden="false" customHeight="false" outlineLevel="0" collapsed="false">
      <c r="A8028" s="29" t="s">
        <v>52</v>
      </c>
      <c r="B8028" s="29" t="s">
        <v>14852</v>
      </c>
      <c r="C8028" s="29" t="s">
        <v>115</v>
      </c>
      <c r="D8028" s="29"/>
      <c r="E8028" s="29" t="n">
        <v>0</v>
      </c>
      <c r="F8028" s="29"/>
      <c r="G8028" s="29"/>
      <c r="H8028" s="30" t="n">
        <v>0</v>
      </c>
      <c r="I8028" s="29"/>
      <c r="J8028" s="30" t="n">
        <v>0</v>
      </c>
      <c r="K8028" s="29"/>
      <c r="L8028" s="29" t="s">
        <v>116</v>
      </c>
      <c r="M8028" s="29"/>
      <c r="N8028" s="29"/>
      <c r="O8028" s="29"/>
      <c r="P8028" s="29"/>
      <c r="Q8028" s="29" t="n">
        <f aca="false">IFERROR(VALUE(L8028),"")</f>
        <v>0</v>
      </c>
      <c r="R8028" s="29" t="str">
        <f aca="true">IF(O8028="","",O8028-TODAY())</f>
        <v/>
      </c>
      <c r="S8028" s="29" t="str">
        <f aca="false">IF(C8028="&lt;&lt; vazio &gt;&gt;","VAZIA",IF(AND(O8028&lt;&gt;"",R8028&lt;0),"VENCIDO",IF(AND(O8028&lt;&gt;"",R8028&lt;=Parametros!$B$10),"PRÓX. VENCIMENTO",IF(F8028="Q","QUALIDADE",IF(F8028="S","BLOQUEADO",IF(F8028="R","RESTRITO/DEVOLUÇÃO",IF(OR(N8028="QUAR",N8028="QRES"),"QUARENTENA",IF(OR(B8028="DESCARTE",B8028="DEVOLUÇÃO"),"DESCARTE/DEVOLUÇÃO",IF(AND(D8028="",K8028&lt;&gt;""),"SEM LOTE",IF(AND(Q8028&lt;&gt;"",Q8028&gt;=Parametros!$B$11),"PARADO/SEM GIRO","OK"))))))))))</f>
        <v>VAZIA</v>
      </c>
      <c r="T8028" s="29" t="str">
        <f aca="false">IF(AND($S8028="PARADO/SEM GIRO",$K8028="KG",OR(Painel!$B$5="(Todos)",A8028=Painel!$B$5)*OR(Painel!$E$5="(Todos)",P8028=Painel!$E$5)),$J8028+ROW()/10000000,"")</f>
        <v/>
      </c>
      <c r="U8028" s="29" t="str">
        <f aca="false">IF(AND($S8028="VENCIDO",$K8028="KG",OR(Painel!$B$5="(Todos)",A8028=Painel!$B$5)*OR(Painel!$E$5="(Todos)",P8028=Painel!$E$5)),$J8028+ROW()/10000000,"")</f>
        <v/>
      </c>
    </row>
    <row r="8029" customFormat="false" ht="15" hidden="false" customHeight="false" outlineLevel="0" collapsed="false">
      <c r="A8029" s="29" t="s">
        <v>52</v>
      </c>
      <c r="B8029" s="29" t="s">
        <v>14853</v>
      </c>
      <c r="C8029" s="29" t="s">
        <v>115</v>
      </c>
      <c r="D8029" s="29"/>
      <c r="E8029" s="29" t="n">
        <v>0</v>
      </c>
      <c r="F8029" s="29"/>
      <c r="G8029" s="29"/>
      <c r="H8029" s="30" t="n">
        <v>0</v>
      </c>
      <c r="I8029" s="29"/>
      <c r="J8029" s="30" t="n">
        <v>0</v>
      </c>
      <c r="K8029" s="29"/>
      <c r="L8029" s="29" t="s">
        <v>116</v>
      </c>
      <c r="M8029" s="29"/>
      <c r="N8029" s="29"/>
      <c r="O8029" s="29"/>
      <c r="P8029" s="29"/>
      <c r="Q8029" s="29" t="n">
        <f aca="false">IFERROR(VALUE(L8029),"")</f>
        <v>0</v>
      </c>
      <c r="R8029" s="29" t="str">
        <f aca="true">IF(O8029="","",O8029-TODAY())</f>
        <v/>
      </c>
      <c r="S8029" s="29" t="str">
        <f aca="false">IF(C8029="&lt;&lt; vazio &gt;&gt;","VAZIA",IF(AND(O8029&lt;&gt;"",R8029&lt;0),"VENCIDO",IF(AND(O8029&lt;&gt;"",R8029&lt;=Parametros!$B$10),"PRÓX. VENCIMENTO",IF(F8029="Q","QUALIDADE",IF(F8029="S","BLOQUEADO",IF(F8029="R","RESTRITO/DEVOLUÇÃO",IF(OR(N8029="QUAR",N8029="QRES"),"QUARENTENA",IF(OR(B8029="DESCARTE",B8029="DEVOLUÇÃO"),"DESCARTE/DEVOLUÇÃO",IF(AND(D8029="",K8029&lt;&gt;""),"SEM LOTE",IF(AND(Q8029&lt;&gt;"",Q8029&gt;=Parametros!$B$11),"PARADO/SEM GIRO","OK"))))))))))</f>
        <v>VAZIA</v>
      </c>
      <c r="T8029" s="29" t="str">
        <f aca="false">IF(AND($S8029="PARADO/SEM GIRO",$K8029="KG",OR(Painel!$B$5="(Todos)",A8029=Painel!$B$5)*OR(Painel!$E$5="(Todos)",P8029=Painel!$E$5)),$J8029+ROW()/10000000,"")</f>
        <v/>
      </c>
      <c r="U8029" s="29" t="str">
        <f aca="false">IF(AND($S8029="VENCIDO",$K8029="KG",OR(Painel!$B$5="(Todos)",A8029=Painel!$B$5)*OR(Painel!$E$5="(Todos)",P8029=Painel!$E$5)),$J8029+ROW()/10000000,"")</f>
        <v/>
      </c>
    </row>
    <row r="8030" customFormat="false" ht="15" hidden="false" customHeight="false" outlineLevel="0" collapsed="false">
      <c r="A8030" s="29" t="s">
        <v>52</v>
      </c>
      <c r="B8030" s="29" t="s">
        <v>14854</v>
      </c>
      <c r="C8030" s="29" t="s">
        <v>115</v>
      </c>
      <c r="D8030" s="29"/>
      <c r="E8030" s="29" t="n">
        <v>0</v>
      </c>
      <c r="F8030" s="29"/>
      <c r="G8030" s="29"/>
      <c r="H8030" s="30" t="n">
        <v>0</v>
      </c>
      <c r="I8030" s="29"/>
      <c r="J8030" s="30" t="n">
        <v>0</v>
      </c>
      <c r="K8030" s="29"/>
      <c r="L8030" s="29" t="s">
        <v>116</v>
      </c>
      <c r="M8030" s="29"/>
      <c r="N8030" s="29"/>
      <c r="O8030" s="29"/>
      <c r="P8030" s="29"/>
      <c r="Q8030" s="29" t="n">
        <f aca="false">IFERROR(VALUE(L8030),"")</f>
        <v>0</v>
      </c>
      <c r="R8030" s="29" t="str">
        <f aca="true">IF(O8030="","",O8030-TODAY())</f>
        <v/>
      </c>
      <c r="S8030" s="29" t="str">
        <f aca="false">IF(C8030="&lt;&lt; vazio &gt;&gt;","VAZIA",IF(AND(O8030&lt;&gt;"",R8030&lt;0),"VENCIDO",IF(AND(O8030&lt;&gt;"",R8030&lt;=Parametros!$B$10),"PRÓX. VENCIMENTO",IF(F8030="Q","QUALIDADE",IF(F8030="S","BLOQUEADO",IF(F8030="R","RESTRITO/DEVOLUÇÃO",IF(OR(N8030="QUAR",N8030="QRES"),"QUARENTENA",IF(OR(B8030="DESCARTE",B8030="DEVOLUÇÃO"),"DESCARTE/DEVOLUÇÃO",IF(AND(D8030="",K8030&lt;&gt;""),"SEM LOTE",IF(AND(Q8030&lt;&gt;"",Q8030&gt;=Parametros!$B$11),"PARADO/SEM GIRO","OK"))))))))))</f>
        <v>VAZIA</v>
      </c>
      <c r="T8030" s="29" t="str">
        <f aca="false">IF(AND($S8030="PARADO/SEM GIRO",$K8030="KG",OR(Painel!$B$5="(Todos)",A8030=Painel!$B$5)*OR(Painel!$E$5="(Todos)",P8030=Painel!$E$5)),$J8030+ROW()/10000000,"")</f>
        <v/>
      </c>
      <c r="U8030" s="29" t="str">
        <f aca="false">IF(AND($S8030="VENCIDO",$K8030="KG",OR(Painel!$B$5="(Todos)",A8030=Painel!$B$5)*OR(Painel!$E$5="(Todos)",P8030=Painel!$E$5)),$J8030+ROW()/10000000,"")</f>
        <v/>
      </c>
    </row>
    <row r="8031" customFormat="false" ht="15" hidden="false" customHeight="false" outlineLevel="0" collapsed="false">
      <c r="A8031" s="29" t="s">
        <v>52</v>
      </c>
      <c r="B8031" s="29" t="s">
        <v>14855</v>
      </c>
      <c r="C8031" s="29" t="s">
        <v>115</v>
      </c>
      <c r="D8031" s="29"/>
      <c r="E8031" s="29" t="n">
        <v>0</v>
      </c>
      <c r="F8031" s="29"/>
      <c r="G8031" s="29"/>
      <c r="H8031" s="30" t="n">
        <v>0</v>
      </c>
      <c r="I8031" s="29"/>
      <c r="J8031" s="30" t="n">
        <v>0</v>
      </c>
      <c r="K8031" s="29"/>
      <c r="L8031" s="29" t="s">
        <v>116</v>
      </c>
      <c r="M8031" s="29"/>
      <c r="N8031" s="29"/>
      <c r="O8031" s="29"/>
      <c r="P8031" s="29"/>
      <c r="Q8031" s="29" t="n">
        <f aca="false">IFERROR(VALUE(L8031),"")</f>
        <v>0</v>
      </c>
      <c r="R8031" s="29" t="str">
        <f aca="true">IF(O8031="","",O8031-TODAY())</f>
        <v/>
      </c>
      <c r="S8031" s="29" t="str">
        <f aca="false">IF(C8031="&lt;&lt; vazio &gt;&gt;","VAZIA",IF(AND(O8031&lt;&gt;"",R8031&lt;0),"VENCIDO",IF(AND(O8031&lt;&gt;"",R8031&lt;=Parametros!$B$10),"PRÓX. VENCIMENTO",IF(F8031="Q","QUALIDADE",IF(F8031="S","BLOQUEADO",IF(F8031="R","RESTRITO/DEVOLUÇÃO",IF(OR(N8031="QUAR",N8031="QRES"),"QUARENTENA",IF(OR(B8031="DESCARTE",B8031="DEVOLUÇÃO"),"DESCARTE/DEVOLUÇÃO",IF(AND(D8031="",K8031&lt;&gt;""),"SEM LOTE",IF(AND(Q8031&lt;&gt;"",Q8031&gt;=Parametros!$B$11),"PARADO/SEM GIRO","OK"))))))))))</f>
        <v>VAZIA</v>
      </c>
      <c r="T8031" s="29" t="str">
        <f aca="false">IF(AND($S8031="PARADO/SEM GIRO",$K8031="KG",OR(Painel!$B$5="(Todos)",A8031=Painel!$B$5)*OR(Painel!$E$5="(Todos)",P8031=Painel!$E$5)),$J8031+ROW()/10000000,"")</f>
        <v/>
      </c>
      <c r="U8031" s="29" t="str">
        <f aca="false">IF(AND($S8031="VENCIDO",$K8031="KG",OR(Painel!$B$5="(Todos)",A8031=Painel!$B$5)*OR(Painel!$E$5="(Todos)",P8031=Painel!$E$5)),$J8031+ROW()/10000000,"")</f>
        <v/>
      </c>
    </row>
    <row r="8032" customFormat="false" ht="15" hidden="false" customHeight="false" outlineLevel="0" collapsed="false">
      <c r="A8032" s="29" t="s">
        <v>52</v>
      </c>
      <c r="B8032" s="29" t="s">
        <v>14856</v>
      </c>
      <c r="C8032" s="29" t="s">
        <v>115</v>
      </c>
      <c r="D8032" s="29"/>
      <c r="E8032" s="29" t="n">
        <v>0</v>
      </c>
      <c r="F8032" s="29"/>
      <c r="G8032" s="29"/>
      <c r="H8032" s="30" t="n">
        <v>0</v>
      </c>
      <c r="I8032" s="29"/>
      <c r="J8032" s="30" t="n">
        <v>0</v>
      </c>
      <c r="K8032" s="29"/>
      <c r="L8032" s="29" t="s">
        <v>116</v>
      </c>
      <c r="M8032" s="29"/>
      <c r="N8032" s="29"/>
      <c r="O8032" s="29"/>
      <c r="P8032" s="29"/>
      <c r="Q8032" s="29" t="n">
        <f aca="false">IFERROR(VALUE(L8032),"")</f>
        <v>0</v>
      </c>
      <c r="R8032" s="29" t="str">
        <f aca="true">IF(O8032="","",O8032-TODAY())</f>
        <v/>
      </c>
      <c r="S8032" s="29" t="str">
        <f aca="false">IF(C8032="&lt;&lt; vazio &gt;&gt;","VAZIA",IF(AND(O8032&lt;&gt;"",R8032&lt;0),"VENCIDO",IF(AND(O8032&lt;&gt;"",R8032&lt;=Parametros!$B$10),"PRÓX. VENCIMENTO",IF(F8032="Q","QUALIDADE",IF(F8032="S","BLOQUEADO",IF(F8032="R","RESTRITO/DEVOLUÇÃO",IF(OR(N8032="QUAR",N8032="QRES"),"QUARENTENA",IF(OR(B8032="DESCARTE",B8032="DEVOLUÇÃO"),"DESCARTE/DEVOLUÇÃO",IF(AND(D8032="",K8032&lt;&gt;""),"SEM LOTE",IF(AND(Q8032&lt;&gt;"",Q8032&gt;=Parametros!$B$11),"PARADO/SEM GIRO","OK"))))))))))</f>
        <v>VAZIA</v>
      </c>
      <c r="T8032" s="29" t="str">
        <f aca="false">IF(AND($S8032="PARADO/SEM GIRO",$K8032="KG",OR(Painel!$B$5="(Todos)",A8032=Painel!$B$5)*OR(Painel!$E$5="(Todos)",P8032=Painel!$E$5)),$J8032+ROW()/10000000,"")</f>
        <v/>
      </c>
      <c r="U8032" s="29" t="str">
        <f aca="false">IF(AND($S8032="VENCIDO",$K8032="KG",OR(Painel!$B$5="(Todos)",A8032=Painel!$B$5)*OR(Painel!$E$5="(Todos)",P8032=Painel!$E$5)),$J8032+ROW()/10000000,"")</f>
        <v/>
      </c>
    </row>
    <row r="8033" customFormat="false" ht="15" hidden="false" customHeight="false" outlineLevel="0" collapsed="false">
      <c r="A8033" s="29" t="s">
        <v>52</v>
      </c>
      <c r="B8033" s="29" t="s">
        <v>14857</v>
      </c>
      <c r="C8033" s="29" t="s">
        <v>115</v>
      </c>
      <c r="D8033" s="29"/>
      <c r="E8033" s="29" t="n">
        <v>0</v>
      </c>
      <c r="F8033" s="29"/>
      <c r="G8033" s="29"/>
      <c r="H8033" s="30" t="n">
        <v>0</v>
      </c>
      <c r="I8033" s="29"/>
      <c r="J8033" s="30" t="n">
        <v>0</v>
      </c>
      <c r="K8033" s="29"/>
      <c r="L8033" s="29" t="s">
        <v>116</v>
      </c>
      <c r="M8033" s="29"/>
      <c r="N8033" s="29"/>
      <c r="O8033" s="29"/>
      <c r="P8033" s="29"/>
      <c r="Q8033" s="29" t="n">
        <f aca="false">IFERROR(VALUE(L8033),"")</f>
        <v>0</v>
      </c>
      <c r="R8033" s="29" t="str">
        <f aca="true">IF(O8033="","",O8033-TODAY())</f>
        <v/>
      </c>
      <c r="S8033" s="29" t="str">
        <f aca="false">IF(C8033="&lt;&lt; vazio &gt;&gt;","VAZIA",IF(AND(O8033&lt;&gt;"",R8033&lt;0),"VENCIDO",IF(AND(O8033&lt;&gt;"",R8033&lt;=Parametros!$B$10),"PRÓX. VENCIMENTO",IF(F8033="Q","QUALIDADE",IF(F8033="S","BLOQUEADO",IF(F8033="R","RESTRITO/DEVOLUÇÃO",IF(OR(N8033="QUAR",N8033="QRES"),"QUARENTENA",IF(OR(B8033="DESCARTE",B8033="DEVOLUÇÃO"),"DESCARTE/DEVOLUÇÃO",IF(AND(D8033="",K8033&lt;&gt;""),"SEM LOTE",IF(AND(Q8033&lt;&gt;"",Q8033&gt;=Parametros!$B$11),"PARADO/SEM GIRO","OK"))))))))))</f>
        <v>VAZIA</v>
      </c>
      <c r="T8033" s="29" t="str">
        <f aca="false">IF(AND($S8033="PARADO/SEM GIRO",$K8033="KG",OR(Painel!$B$5="(Todos)",A8033=Painel!$B$5)*OR(Painel!$E$5="(Todos)",P8033=Painel!$E$5)),$J8033+ROW()/10000000,"")</f>
        <v/>
      </c>
      <c r="U8033" s="29" t="str">
        <f aca="false">IF(AND($S8033="VENCIDO",$K8033="KG",OR(Painel!$B$5="(Todos)",A8033=Painel!$B$5)*OR(Painel!$E$5="(Todos)",P8033=Painel!$E$5)),$J8033+ROW()/10000000,"")</f>
        <v/>
      </c>
    </row>
    <row r="8034" customFormat="false" ht="15" hidden="false" customHeight="false" outlineLevel="0" collapsed="false">
      <c r="A8034" s="29" t="s">
        <v>52</v>
      </c>
      <c r="B8034" s="29" t="s">
        <v>14858</v>
      </c>
      <c r="C8034" s="29" t="s">
        <v>115</v>
      </c>
      <c r="D8034" s="29"/>
      <c r="E8034" s="29" t="n">
        <v>0</v>
      </c>
      <c r="F8034" s="29"/>
      <c r="G8034" s="29"/>
      <c r="H8034" s="30" t="n">
        <v>0</v>
      </c>
      <c r="I8034" s="29"/>
      <c r="J8034" s="30" t="n">
        <v>0</v>
      </c>
      <c r="K8034" s="29"/>
      <c r="L8034" s="29" t="s">
        <v>116</v>
      </c>
      <c r="M8034" s="29"/>
      <c r="N8034" s="29"/>
      <c r="O8034" s="29"/>
      <c r="P8034" s="29"/>
      <c r="Q8034" s="29" t="n">
        <f aca="false">IFERROR(VALUE(L8034),"")</f>
        <v>0</v>
      </c>
      <c r="R8034" s="29" t="str">
        <f aca="true">IF(O8034="","",O8034-TODAY())</f>
        <v/>
      </c>
      <c r="S8034" s="29" t="str">
        <f aca="false">IF(C8034="&lt;&lt; vazio &gt;&gt;","VAZIA",IF(AND(O8034&lt;&gt;"",R8034&lt;0),"VENCIDO",IF(AND(O8034&lt;&gt;"",R8034&lt;=Parametros!$B$10),"PRÓX. VENCIMENTO",IF(F8034="Q","QUALIDADE",IF(F8034="S","BLOQUEADO",IF(F8034="R","RESTRITO/DEVOLUÇÃO",IF(OR(N8034="QUAR",N8034="QRES"),"QUARENTENA",IF(OR(B8034="DESCARTE",B8034="DEVOLUÇÃO"),"DESCARTE/DEVOLUÇÃO",IF(AND(D8034="",K8034&lt;&gt;""),"SEM LOTE",IF(AND(Q8034&lt;&gt;"",Q8034&gt;=Parametros!$B$11),"PARADO/SEM GIRO","OK"))))))))))</f>
        <v>VAZIA</v>
      </c>
      <c r="T8034" s="29" t="str">
        <f aca="false">IF(AND($S8034="PARADO/SEM GIRO",$K8034="KG",OR(Painel!$B$5="(Todos)",A8034=Painel!$B$5)*OR(Painel!$E$5="(Todos)",P8034=Painel!$E$5)),$J8034+ROW()/10000000,"")</f>
        <v/>
      </c>
      <c r="U8034" s="29" t="str">
        <f aca="false">IF(AND($S8034="VENCIDO",$K8034="KG",OR(Painel!$B$5="(Todos)",A8034=Painel!$B$5)*OR(Painel!$E$5="(Todos)",P8034=Painel!$E$5)),$J8034+ROW()/10000000,"")</f>
        <v/>
      </c>
    </row>
    <row r="8035" customFormat="false" ht="15" hidden="false" customHeight="false" outlineLevel="0" collapsed="false">
      <c r="A8035" s="29" t="s">
        <v>52</v>
      </c>
      <c r="B8035" s="29" t="s">
        <v>14859</v>
      </c>
      <c r="C8035" s="29" t="s">
        <v>219</v>
      </c>
      <c r="D8035" s="29" t="s">
        <v>14491</v>
      </c>
      <c r="E8035" s="29" t="n">
        <v>1</v>
      </c>
      <c r="F8035" s="29"/>
      <c r="G8035" s="29" t="s">
        <v>14860</v>
      </c>
      <c r="H8035" s="30" t="n">
        <v>700</v>
      </c>
      <c r="I8035" s="31" t="n">
        <v>46186</v>
      </c>
      <c r="J8035" s="30" t="n">
        <v>700</v>
      </c>
      <c r="K8035" s="29" t="s">
        <v>120</v>
      </c>
      <c r="L8035" s="29" t="s">
        <v>14493</v>
      </c>
      <c r="M8035" s="29"/>
      <c r="N8035" s="29" t="s">
        <v>122</v>
      </c>
      <c r="O8035" s="31" t="n">
        <v>46897</v>
      </c>
      <c r="P8035" s="29" t="s">
        <v>123</v>
      </c>
      <c r="Q8035" s="29" t="n">
        <f aca="false">IFERROR(VALUE(L8035),"")</f>
        <v>99</v>
      </c>
      <c r="R8035" s="29" t="n">
        <f aca="true">IF(O8035="","",O8035-TODAY())</f>
        <v>612</v>
      </c>
      <c r="S8035" s="29" t="str">
        <f aca="false">IF(C8035="&lt;&lt; vazio &gt;&gt;","VAZIA",IF(AND(O8035&lt;&gt;"",R8035&lt;0),"VENCIDO",IF(AND(O8035&lt;&gt;"",R8035&lt;=Parametros!$B$10),"PRÓX. VENCIMENTO",IF(F8035="Q","QUALIDADE",IF(F8035="S","BLOQUEADO",IF(F8035="R","RESTRITO/DEVOLUÇÃO",IF(OR(N8035="QUAR",N8035="QRES"),"QUARENTENA",IF(OR(B8035="DESCARTE",B8035="DEVOLUÇÃO"),"DESCARTE/DEVOLUÇÃO",IF(AND(D8035="",K8035&lt;&gt;""),"SEM LOTE",IF(AND(Q8035&lt;&gt;"",Q8035&gt;=Parametros!$B$11),"PARADO/SEM GIRO","OK"))))))))))</f>
        <v>PARADO/SEM GIRO</v>
      </c>
      <c r="T8035" s="29" t="n">
        <f aca="false">IF(AND($S8035="PARADO/SEM GIRO",$K8035="KG",OR(Painel!$B$5="(Todos)",A8035=Painel!$B$5)*OR(Painel!$E$5="(Todos)",P8035=Painel!$E$5)),$J8035+ROW()/10000000,"")</f>
        <v>700.0008035</v>
      </c>
      <c r="U8035" s="29" t="str">
        <f aca="false">IF(AND($S8035="VENCIDO",$K8035="KG",OR(Painel!$B$5="(Todos)",A8035=Painel!$B$5)*OR(Painel!$E$5="(Todos)",P8035=Painel!$E$5)),$J8035+ROW()/10000000,"")</f>
        <v/>
      </c>
    </row>
    <row r="8036" customFormat="false" ht="15" hidden="false" customHeight="false" outlineLevel="0" collapsed="false">
      <c r="A8036" s="29" t="s">
        <v>52</v>
      </c>
      <c r="B8036" s="29" t="s">
        <v>14861</v>
      </c>
      <c r="C8036" s="29" t="s">
        <v>115</v>
      </c>
      <c r="D8036" s="29"/>
      <c r="E8036" s="29" t="n">
        <v>0</v>
      </c>
      <c r="F8036" s="29"/>
      <c r="G8036" s="29"/>
      <c r="H8036" s="30" t="n">
        <v>0</v>
      </c>
      <c r="I8036" s="29"/>
      <c r="J8036" s="30" t="n">
        <v>0</v>
      </c>
      <c r="K8036" s="29"/>
      <c r="L8036" s="29" t="s">
        <v>116</v>
      </c>
      <c r="M8036" s="29"/>
      <c r="N8036" s="29"/>
      <c r="O8036" s="29"/>
      <c r="P8036" s="29"/>
      <c r="Q8036" s="29" t="n">
        <f aca="false">IFERROR(VALUE(L8036),"")</f>
        <v>0</v>
      </c>
      <c r="R8036" s="29" t="str">
        <f aca="true">IF(O8036="","",O8036-TODAY())</f>
        <v/>
      </c>
      <c r="S8036" s="29" t="str">
        <f aca="false">IF(C8036="&lt;&lt; vazio &gt;&gt;","VAZIA",IF(AND(O8036&lt;&gt;"",R8036&lt;0),"VENCIDO",IF(AND(O8036&lt;&gt;"",R8036&lt;=Parametros!$B$10),"PRÓX. VENCIMENTO",IF(F8036="Q","QUALIDADE",IF(F8036="S","BLOQUEADO",IF(F8036="R","RESTRITO/DEVOLUÇÃO",IF(OR(N8036="QUAR",N8036="QRES"),"QUARENTENA",IF(OR(B8036="DESCARTE",B8036="DEVOLUÇÃO"),"DESCARTE/DEVOLUÇÃO",IF(AND(D8036="",K8036&lt;&gt;""),"SEM LOTE",IF(AND(Q8036&lt;&gt;"",Q8036&gt;=Parametros!$B$11),"PARADO/SEM GIRO","OK"))))))))))</f>
        <v>VAZIA</v>
      </c>
      <c r="T8036" s="29" t="str">
        <f aca="false">IF(AND($S8036="PARADO/SEM GIRO",$K8036="KG",OR(Painel!$B$5="(Todos)",A8036=Painel!$B$5)*OR(Painel!$E$5="(Todos)",P8036=Painel!$E$5)),$J8036+ROW()/10000000,"")</f>
        <v/>
      </c>
      <c r="U8036" s="29" t="str">
        <f aca="false">IF(AND($S8036="VENCIDO",$K8036="KG",OR(Painel!$B$5="(Todos)",A8036=Painel!$B$5)*OR(Painel!$E$5="(Todos)",P8036=Painel!$E$5)),$J8036+ROW()/10000000,"")</f>
        <v/>
      </c>
    </row>
    <row r="8037" customFormat="false" ht="15" hidden="false" customHeight="false" outlineLevel="0" collapsed="false">
      <c r="A8037" s="29" t="s">
        <v>52</v>
      </c>
      <c r="B8037" s="29" t="s">
        <v>14862</v>
      </c>
      <c r="C8037" s="29" t="s">
        <v>14056</v>
      </c>
      <c r="D8037" s="29" t="s">
        <v>14057</v>
      </c>
      <c r="E8037" s="29" t="n">
        <v>1</v>
      </c>
      <c r="F8037" s="29"/>
      <c r="G8037" s="29" t="s">
        <v>14863</v>
      </c>
      <c r="H8037" s="30" t="n">
        <v>1000</v>
      </c>
      <c r="I8037" s="31" t="n">
        <v>46202</v>
      </c>
      <c r="J8037" s="30" t="n">
        <v>1000</v>
      </c>
      <c r="K8037" s="29" t="s">
        <v>120</v>
      </c>
      <c r="L8037" s="29" t="s">
        <v>1181</v>
      </c>
      <c r="M8037" s="29"/>
      <c r="N8037" s="29" t="s">
        <v>122</v>
      </c>
      <c r="O8037" s="31" t="n">
        <v>46560</v>
      </c>
      <c r="P8037" s="29" t="s">
        <v>123</v>
      </c>
      <c r="Q8037" s="29" t="n">
        <f aca="false">IFERROR(VALUE(L8037),"")</f>
        <v>83</v>
      </c>
      <c r="R8037" s="29" t="n">
        <f aca="true">IF(O8037="","",O8037-TODAY())</f>
        <v>275</v>
      </c>
      <c r="S8037" s="29" t="str">
        <f aca="false">IF(C8037="&lt;&lt; vazio &gt;&gt;","VAZIA",IF(AND(O8037&lt;&gt;"",R8037&lt;0),"VENCIDO",IF(AND(O8037&lt;&gt;"",R8037&lt;=Parametros!$B$10),"PRÓX. VENCIMENTO",IF(F8037="Q","QUALIDADE",IF(F8037="S","BLOQUEADO",IF(F8037="R","RESTRITO/DEVOLUÇÃO",IF(OR(N8037="QUAR",N8037="QRES"),"QUARENTENA",IF(OR(B8037="DESCARTE",B8037="DEVOLUÇÃO"),"DESCARTE/DEVOLUÇÃO",IF(AND(D8037="",K8037&lt;&gt;""),"SEM LOTE",IF(AND(Q8037&lt;&gt;"",Q8037&gt;=Parametros!$B$11),"PARADO/SEM GIRO","OK"))))))))))</f>
        <v>OK</v>
      </c>
      <c r="T8037" s="29" t="str">
        <f aca="false">IF(AND($S8037="PARADO/SEM GIRO",$K8037="KG",OR(Painel!$B$5="(Todos)",A8037=Painel!$B$5)*OR(Painel!$E$5="(Todos)",P8037=Painel!$E$5)),$J8037+ROW()/10000000,"")</f>
        <v/>
      </c>
      <c r="U8037" s="29" t="str">
        <f aca="false">IF(AND($S8037="VENCIDO",$K8037="KG",OR(Painel!$B$5="(Todos)",A8037=Painel!$B$5)*OR(Painel!$E$5="(Todos)",P8037=Painel!$E$5)),$J8037+ROW()/10000000,"")</f>
        <v/>
      </c>
    </row>
    <row r="8038" customFormat="false" ht="15" hidden="false" customHeight="false" outlineLevel="0" collapsed="false">
      <c r="A8038" s="29" t="s">
        <v>52</v>
      </c>
      <c r="B8038" s="29" t="s">
        <v>14864</v>
      </c>
      <c r="C8038" s="29" t="s">
        <v>115</v>
      </c>
      <c r="D8038" s="29"/>
      <c r="E8038" s="29" t="n">
        <v>0</v>
      </c>
      <c r="F8038" s="29"/>
      <c r="G8038" s="29"/>
      <c r="H8038" s="30" t="n">
        <v>0</v>
      </c>
      <c r="I8038" s="29"/>
      <c r="J8038" s="30" t="n">
        <v>0</v>
      </c>
      <c r="K8038" s="29"/>
      <c r="L8038" s="29" t="s">
        <v>116</v>
      </c>
      <c r="M8038" s="29"/>
      <c r="N8038" s="29"/>
      <c r="O8038" s="29"/>
      <c r="P8038" s="29"/>
      <c r="Q8038" s="29" t="n">
        <f aca="false">IFERROR(VALUE(L8038),"")</f>
        <v>0</v>
      </c>
      <c r="R8038" s="29" t="str">
        <f aca="true">IF(O8038="","",O8038-TODAY())</f>
        <v/>
      </c>
      <c r="S8038" s="29" t="str">
        <f aca="false">IF(C8038="&lt;&lt; vazio &gt;&gt;","VAZIA",IF(AND(O8038&lt;&gt;"",R8038&lt;0),"VENCIDO",IF(AND(O8038&lt;&gt;"",R8038&lt;=Parametros!$B$10),"PRÓX. VENCIMENTO",IF(F8038="Q","QUALIDADE",IF(F8038="S","BLOQUEADO",IF(F8038="R","RESTRITO/DEVOLUÇÃO",IF(OR(N8038="QUAR",N8038="QRES"),"QUARENTENA",IF(OR(B8038="DESCARTE",B8038="DEVOLUÇÃO"),"DESCARTE/DEVOLUÇÃO",IF(AND(D8038="",K8038&lt;&gt;""),"SEM LOTE",IF(AND(Q8038&lt;&gt;"",Q8038&gt;=Parametros!$B$11),"PARADO/SEM GIRO","OK"))))))))))</f>
        <v>VAZIA</v>
      </c>
      <c r="T8038" s="29" t="str">
        <f aca="false">IF(AND($S8038="PARADO/SEM GIRO",$K8038="KG",OR(Painel!$B$5="(Todos)",A8038=Painel!$B$5)*OR(Painel!$E$5="(Todos)",P8038=Painel!$E$5)),$J8038+ROW()/10000000,"")</f>
        <v/>
      </c>
      <c r="U8038" s="29" t="str">
        <f aca="false">IF(AND($S8038="VENCIDO",$K8038="KG",OR(Painel!$B$5="(Todos)",A8038=Painel!$B$5)*OR(Painel!$E$5="(Todos)",P8038=Painel!$E$5)),$J8038+ROW()/10000000,"")</f>
        <v/>
      </c>
    </row>
    <row r="8039" customFormat="false" ht="15" hidden="false" customHeight="false" outlineLevel="0" collapsed="false">
      <c r="A8039" s="29" t="s">
        <v>52</v>
      </c>
      <c r="B8039" s="29" t="s">
        <v>14865</v>
      </c>
      <c r="C8039" s="29" t="s">
        <v>3323</v>
      </c>
      <c r="D8039" s="29" t="s">
        <v>10059</v>
      </c>
      <c r="E8039" s="29" t="n">
        <v>1</v>
      </c>
      <c r="F8039" s="29"/>
      <c r="G8039" s="29" t="s">
        <v>14866</v>
      </c>
      <c r="H8039" s="30" t="n">
        <v>313.6</v>
      </c>
      <c r="I8039" s="31" t="n">
        <v>46183</v>
      </c>
      <c r="J8039" s="30" t="n">
        <v>313.6</v>
      </c>
      <c r="K8039" s="29" t="s">
        <v>120</v>
      </c>
      <c r="L8039" s="29" t="s">
        <v>1096</v>
      </c>
      <c r="M8039" s="29"/>
      <c r="N8039" s="29" t="s">
        <v>122</v>
      </c>
      <c r="O8039" s="31" t="n">
        <v>46551</v>
      </c>
      <c r="P8039" s="29" t="s">
        <v>123</v>
      </c>
      <c r="Q8039" s="29" t="n">
        <f aca="false">IFERROR(VALUE(L8039),"")</f>
        <v>102</v>
      </c>
      <c r="R8039" s="29" t="n">
        <f aca="true">IF(O8039="","",O8039-TODAY())</f>
        <v>266</v>
      </c>
      <c r="S8039" s="29" t="str">
        <f aca="false">IF(C8039="&lt;&lt; vazio &gt;&gt;","VAZIA",IF(AND(O8039&lt;&gt;"",R8039&lt;0),"VENCIDO",IF(AND(O8039&lt;&gt;"",R8039&lt;=Parametros!$B$10),"PRÓX. VENCIMENTO",IF(F8039="Q","QUALIDADE",IF(F8039="S","BLOQUEADO",IF(F8039="R","RESTRITO/DEVOLUÇÃO",IF(OR(N8039="QUAR",N8039="QRES"),"QUARENTENA",IF(OR(B8039="DESCARTE",B8039="DEVOLUÇÃO"),"DESCARTE/DEVOLUÇÃO",IF(AND(D8039="",K8039&lt;&gt;""),"SEM LOTE",IF(AND(Q8039&lt;&gt;"",Q8039&gt;=Parametros!$B$11),"PARADO/SEM GIRO","OK"))))))))))</f>
        <v>PARADO/SEM GIRO</v>
      </c>
      <c r="T8039" s="29" t="n">
        <f aca="false">IF(AND($S8039="PARADO/SEM GIRO",$K8039="KG",OR(Painel!$B$5="(Todos)",A8039=Painel!$B$5)*OR(Painel!$E$5="(Todos)",P8039=Painel!$E$5)),$J8039+ROW()/10000000,"")</f>
        <v>313.6008039</v>
      </c>
      <c r="U8039" s="29" t="str">
        <f aca="false">IF(AND($S8039="VENCIDO",$K8039="KG",OR(Painel!$B$5="(Todos)",A8039=Painel!$B$5)*OR(Painel!$E$5="(Todos)",P8039=Painel!$E$5)),$J8039+ROW()/10000000,"")</f>
        <v/>
      </c>
    </row>
    <row r="8040" customFormat="false" ht="15" hidden="false" customHeight="false" outlineLevel="0" collapsed="false">
      <c r="A8040" s="29" t="s">
        <v>52</v>
      </c>
      <c r="B8040" s="29" t="s">
        <v>14867</v>
      </c>
      <c r="C8040" s="29" t="s">
        <v>115</v>
      </c>
      <c r="D8040" s="29"/>
      <c r="E8040" s="29" t="n">
        <v>0</v>
      </c>
      <c r="F8040" s="29"/>
      <c r="G8040" s="29"/>
      <c r="H8040" s="30" t="n">
        <v>0</v>
      </c>
      <c r="I8040" s="29"/>
      <c r="J8040" s="30" t="n">
        <v>0</v>
      </c>
      <c r="K8040" s="29"/>
      <c r="L8040" s="29" t="s">
        <v>116</v>
      </c>
      <c r="M8040" s="29"/>
      <c r="N8040" s="29"/>
      <c r="O8040" s="29"/>
      <c r="P8040" s="29"/>
      <c r="Q8040" s="29" t="n">
        <f aca="false">IFERROR(VALUE(L8040),"")</f>
        <v>0</v>
      </c>
      <c r="R8040" s="29" t="str">
        <f aca="true">IF(O8040="","",O8040-TODAY())</f>
        <v/>
      </c>
      <c r="S8040" s="29" t="str">
        <f aca="false">IF(C8040="&lt;&lt; vazio &gt;&gt;","VAZIA",IF(AND(O8040&lt;&gt;"",R8040&lt;0),"VENCIDO",IF(AND(O8040&lt;&gt;"",R8040&lt;=Parametros!$B$10),"PRÓX. VENCIMENTO",IF(F8040="Q","QUALIDADE",IF(F8040="S","BLOQUEADO",IF(F8040="R","RESTRITO/DEVOLUÇÃO",IF(OR(N8040="QUAR",N8040="QRES"),"QUARENTENA",IF(OR(B8040="DESCARTE",B8040="DEVOLUÇÃO"),"DESCARTE/DEVOLUÇÃO",IF(AND(D8040="",K8040&lt;&gt;""),"SEM LOTE",IF(AND(Q8040&lt;&gt;"",Q8040&gt;=Parametros!$B$11),"PARADO/SEM GIRO","OK"))))))))))</f>
        <v>VAZIA</v>
      </c>
      <c r="T8040" s="29" t="str">
        <f aca="false">IF(AND($S8040="PARADO/SEM GIRO",$K8040="KG",OR(Painel!$B$5="(Todos)",A8040=Painel!$B$5)*OR(Painel!$E$5="(Todos)",P8040=Painel!$E$5)),$J8040+ROW()/10000000,"")</f>
        <v/>
      </c>
      <c r="U8040" s="29" t="str">
        <f aca="false">IF(AND($S8040="VENCIDO",$K8040="KG",OR(Painel!$B$5="(Todos)",A8040=Painel!$B$5)*OR(Painel!$E$5="(Todos)",P8040=Painel!$E$5)),$J8040+ROW()/10000000,"")</f>
        <v/>
      </c>
    </row>
    <row r="8041" customFormat="false" ht="15" hidden="false" customHeight="false" outlineLevel="0" collapsed="false">
      <c r="A8041" s="29" t="s">
        <v>52</v>
      </c>
      <c r="B8041" s="29" t="s">
        <v>14868</v>
      </c>
      <c r="C8041" s="29" t="s">
        <v>115</v>
      </c>
      <c r="D8041" s="29"/>
      <c r="E8041" s="29" t="n">
        <v>0</v>
      </c>
      <c r="F8041" s="29"/>
      <c r="G8041" s="29"/>
      <c r="H8041" s="30" t="n">
        <v>0</v>
      </c>
      <c r="I8041" s="29"/>
      <c r="J8041" s="30" t="n">
        <v>0</v>
      </c>
      <c r="K8041" s="29"/>
      <c r="L8041" s="29" t="s">
        <v>116</v>
      </c>
      <c r="M8041" s="29"/>
      <c r="N8041" s="29"/>
      <c r="O8041" s="29"/>
      <c r="P8041" s="29"/>
      <c r="Q8041" s="29" t="n">
        <f aca="false">IFERROR(VALUE(L8041),"")</f>
        <v>0</v>
      </c>
      <c r="R8041" s="29" t="str">
        <f aca="true">IF(O8041="","",O8041-TODAY())</f>
        <v/>
      </c>
      <c r="S8041" s="29" t="str">
        <f aca="false">IF(C8041="&lt;&lt; vazio &gt;&gt;","VAZIA",IF(AND(O8041&lt;&gt;"",R8041&lt;0),"VENCIDO",IF(AND(O8041&lt;&gt;"",R8041&lt;=Parametros!$B$10),"PRÓX. VENCIMENTO",IF(F8041="Q","QUALIDADE",IF(F8041="S","BLOQUEADO",IF(F8041="R","RESTRITO/DEVOLUÇÃO",IF(OR(N8041="QUAR",N8041="QRES"),"QUARENTENA",IF(OR(B8041="DESCARTE",B8041="DEVOLUÇÃO"),"DESCARTE/DEVOLUÇÃO",IF(AND(D8041="",K8041&lt;&gt;""),"SEM LOTE",IF(AND(Q8041&lt;&gt;"",Q8041&gt;=Parametros!$B$11),"PARADO/SEM GIRO","OK"))))))))))</f>
        <v>VAZIA</v>
      </c>
      <c r="T8041" s="29" t="str">
        <f aca="false">IF(AND($S8041="PARADO/SEM GIRO",$K8041="KG",OR(Painel!$B$5="(Todos)",A8041=Painel!$B$5)*OR(Painel!$E$5="(Todos)",P8041=Painel!$E$5)),$J8041+ROW()/10000000,"")</f>
        <v/>
      </c>
      <c r="U8041" s="29" t="str">
        <f aca="false">IF(AND($S8041="VENCIDO",$K8041="KG",OR(Painel!$B$5="(Todos)",A8041=Painel!$B$5)*OR(Painel!$E$5="(Todos)",P8041=Painel!$E$5)),$J8041+ROW()/10000000,"")</f>
        <v/>
      </c>
    </row>
    <row r="8042" customFormat="false" ht="15" hidden="false" customHeight="false" outlineLevel="0" collapsed="false">
      <c r="A8042" s="29" t="s">
        <v>52</v>
      </c>
      <c r="B8042" s="29" t="s">
        <v>14869</v>
      </c>
      <c r="C8042" s="29" t="s">
        <v>115</v>
      </c>
      <c r="D8042" s="29"/>
      <c r="E8042" s="29" t="n">
        <v>0</v>
      </c>
      <c r="F8042" s="29"/>
      <c r="G8042" s="29"/>
      <c r="H8042" s="30" t="n">
        <v>0</v>
      </c>
      <c r="I8042" s="29"/>
      <c r="J8042" s="30" t="n">
        <v>0</v>
      </c>
      <c r="K8042" s="29"/>
      <c r="L8042" s="29" t="s">
        <v>116</v>
      </c>
      <c r="M8042" s="29"/>
      <c r="N8042" s="29"/>
      <c r="O8042" s="29"/>
      <c r="P8042" s="29"/>
      <c r="Q8042" s="29" t="n">
        <f aca="false">IFERROR(VALUE(L8042),"")</f>
        <v>0</v>
      </c>
      <c r="R8042" s="29" t="str">
        <f aca="true">IF(O8042="","",O8042-TODAY())</f>
        <v/>
      </c>
      <c r="S8042" s="29" t="str">
        <f aca="false">IF(C8042="&lt;&lt; vazio &gt;&gt;","VAZIA",IF(AND(O8042&lt;&gt;"",R8042&lt;0),"VENCIDO",IF(AND(O8042&lt;&gt;"",R8042&lt;=Parametros!$B$10),"PRÓX. VENCIMENTO",IF(F8042="Q","QUALIDADE",IF(F8042="S","BLOQUEADO",IF(F8042="R","RESTRITO/DEVOLUÇÃO",IF(OR(N8042="QUAR",N8042="QRES"),"QUARENTENA",IF(OR(B8042="DESCARTE",B8042="DEVOLUÇÃO"),"DESCARTE/DEVOLUÇÃO",IF(AND(D8042="",K8042&lt;&gt;""),"SEM LOTE",IF(AND(Q8042&lt;&gt;"",Q8042&gt;=Parametros!$B$11),"PARADO/SEM GIRO","OK"))))))))))</f>
        <v>VAZIA</v>
      </c>
      <c r="T8042" s="29" t="str">
        <f aca="false">IF(AND($S8042="PARADO/SEM GIRO",$K8042="KG",OR(Painel!$B$5="(Todos)",A8042=Painel!$B$5)*OR(Painel!$E$5="(Todos)",P8042=Painel!$E$5)),$J8042+ROW()/10000000,"")</f>
        <v/>
      </c>
      <c r="U8042" s="29" t="str">
        <f aca="false">IF(AND($S8042="VENCIDO",$K8042="KG",OR(Painel!$B$5="(Todos)",A8042=Painel!$B$5)*OR(Painel!$E$5="(Todos)",P8042=Painel!$E$5)),$J8042+ROW()/10000000,"")</f>
        <v/>
      </c>
    </row>
    <row r="8043" customFormat="false" ht="15" hidden="false" customHeight="false" outlineLevel="0" collapsed="false">
      <c r="A8043" s="29" t="s">
        <v>52</v>
      </c>
      <c r="B8043" s="29" t="s">
        <v>14870</v>
      </c>
      <c r="C8043" s="29" t="s">
        <v>115</v>
      </c>
      <c r="D8043" s="29"/>
      <c r="E8043" s="29" t="n">
        <v>0</v>
      </c>
      <c r="F8043" s="29"/>
      <c r="G8043" s="29"/>
      <c r="H8043" s="30" t="n">
        <v>0</v>
      </c>
      <c r="I8043" s="29"/>
      <c r="J8043" s="30" t="n">
        <v>0</v>
      </c>
      <c r="K8043" s="29"/>
      <c r="L8043" s="29" t="s">
        <v>116</v>
      </c>
      <c r="M8043" s="29"/>
      <c r="N8043" s="29"/>
      <c r="O8043" s="29"/>
      <c r="P8043" s="29"/>
      <c r="Q8043" s="29" t="n">
        <f aca="false">IFERROR(VALUE(L8043),"")</f>
        <v>0</v>
      </c>
      <c r="R8043" s="29" t="str">
        <f aca="true">IF(O8043="","",O8043-TODAY())</f>
        <v/>
      </c>
      <c r="S8043" s="29" t="str">
        <f aca="false">IF(C8043="&lt;&lt; vazio &gt;&gt;","VAZIA",IF(AND(O8043&lt;&gt;"",R8043&lt;0),"VENCIDO",IF(AND(O8043&lt;&gt;"",R8043&lt;=Parametros!$B$10),"PRÓX. VENCIMENTO",IF(F8043="Q","QUALIDADE",IF(F8043="S","BLOQUEADO",IF(F8043="R","RESTRITO/DEVOLUÇÃO",IF(OR(N8043="QUAR",N8043="QRES"),"QUARENTENA",IF(OR(B8043="DESCARTE",B8043="DEVOLUÇÃO"),"DESCARTE/DEVOLUÇÃO",IF(AND(D8043="",K8043&lt;&gt;""),"SEM LOTE",IF(AND(Q8043&lt;&gt;"",Q8043&gt;=Parametros!$B$11),"PARADO/SEM GIRO","OK"))))))))))</f>
        <v>VAZIA</v>
      </c>
      <c r="T8043" s="29" t="str">
        <f aca="false">IF(AND($S8043="PARADO/SEM GIRO",$K8043="KG",OR(Painel!$B$5="(Todos)",A8043=Painel!$B$5)*OR(Painel!$E$5="(Todos)",P8043=Painel!$E$5)),$J8043+ROW()/10000000,"")</f>
        <v/>
      </c>
      <c r="U8043" s="29" t="str">
        <f aca="false">IF(AND($S8043="VENCIDO",$K8043="KG",OR(Painel!$B$5="(Todos)",A8043=Painel!$B$5)*OR(Painel!$E$5="(Todos)",P8043=Painel!$E$5)),$J8043+ROW()/10000000,"")</f>
        <v/>
      </c>
    </row>
    <row r="8044" customFormat="false" ht="15" hidden="false" customHeight="false" outlineLevel="0" collapsed="false">
      <c r="A8044" s="29" t="s">
        <v>52</v>
      </c>
      <c r="B8044" s="29" t="s">
        <v>14871</v>
      </c>
      <c r="C8044" s="29" t="s">
        <v>691</v>
      </c>
      <c r="D8044" s="29" t="s">
        <v>14872</v>
      </c>
      <c r="E8044" s="29" t="n">
        <v>1</v>
      </c>
      <c r="F8044" s="29"/>
      <c r="G8044" s="29" t="s">
        <v>14873</v>
      </c>
      <c r="H8044" s="30" t="n">
        <v>592</v>
      </c>
      <c r="I8044" s="31" t="n">
        <v>46038</v>
      </c>
      <c r="J8044" s="30" t="n">
        <v>592</v>
      </c>
      <c r="K8044" s="29" t="s">
        <v>120</v>
      </c>
      <c r="L8044" s="29" t="s">
        <v>4221</v>
      </c>
      <c r="M8044" s="29"/>
      <c r="N8044" s="29" t="s">
        <v>122</v>
      </c>
      <c r="O8044" s="31" t="n">
        <v>46396</v>
      </c>
      <c r="P8044" s="29" t="s">
        <v>123</v>
      </c>
      <c r="Q8044" s="29" t="n">
        <f aca="false">IFERROR(VALUE(L8044),"")</f>
        <v>247</v>
      </c>
      <c r="R8044" s="29" t="n">
        <f aca="true">IF(O8044="","",O8044-TODAY())</f>
        <v>111</v>
      </c>
      <c r="S8044" s="29" t="str">
        <f aca="false">IF(C8044="&lt;&lt; vazio &gt;&gt;","VAZIA",IF(AND(O8044&lt;&gt;"",R8044&lt;0),"VENCIDO",IF(AND(O8044&lt;&gt;"",R8044&lt;=Parametros!$B$10),"PRÓX. VENCIMENTO",IF(F8044="Q","QUALIDADE",IF(F8044="S","BLOQUEADO",IF(F8044="R","RESTRITO/DEVOLUÇÃO",IF(OR(N8044="QUAR",N8044="QRES"),"QUARENTENA",IF(OR(B8044="DESCARTE",B8044="DEVOLUÇÃO"),"DESCARTE/DEVOLUÇÃO",IF(AND(D8044="",K8044&lt;&gt;""),"SEM LOTE",IF(AND(Q8044&lt;&gt;"",Q8044&gt;=Parametros!$B$11),"PARADO/SEM GIRO","OK"))))))))))</f>
        <v>PARADO/SEM GIRO</v>
      </c>
      <c r="T8044" s="29" t="n">
        <f aca="false">IF(AND($S8044="PARADO/SEM GIRO",$K8044="KG",OR(Painel!$B$5="(Todos)",A8044=Painel!$B$5)*OR(Painel!$E$5="(Todos)",P8044=Painel!$E$5)),$J8044+ROW()/10000000,"")</f>
        <v>592.0008044</v>
      </c>
      <c r="U8044" s="29" t="str">
        <f aca="false">IF(AND($S8044="VENCIDO",$K8044="KG",OR(Painel!$B$5="(Todos)",A8044=Painel!$B$5)*OR(Painel!$E$5="(Todos)",P8044=Painel!$E$5)),$J8044+ROW()/10000000,"")</f>
        <v/>
      </c>
    </row>
    <row r="8045" customFormat="false" ht="15" hidden="false" customHeight="false" outlineLevel="0" collapsed="false">
      <c r="A8045" s="29" t="s">
        <v>52</v>
      </c>
      <c r="B8045" s="29" t="s">
        <v>14874</v>
      </c>
      <c r="C8045" s="29" t="s">
        <v>115</v>
      </c>
      <c r="D8045" s="29"/>
      <c r="E8045" s="29" t="n">
        <v>0</v>
      </c>
      <c r="F8045" s="29"/>
      <c r="G8045" s="29"/>
      <c r="H8045" s="30" t="n">
        <v>0</v>
      </c>
      <c r="I8045" s="29"/>
      <c r="J8045" s="30" t="n">
        <v>0</v>
      </c>
      <c r="K8045" s="29"/>
      <c r="L8045" s="29" t="s">
        <v>116</v>
      </c>
      <c r="M8045" s="29"/>
      <c r="N8045" s="29"/>
      <c r="O8045" s="29"/>
      <c r="P8045" s="29"/>
      <c r="Q8045" s="29" t="n">
        <f aca="false">IFERROR(VALUE(L8045),"")</f>
        <v>0</v>
      </c>
      <c r="R8045" s="29" t="str">
        <f aca="true">IF(O8045="","",O8045-TODAY())</f>
        <v/>
      </c>
      <c r="S8045" s="29" t="str">
        <f aca="false">IF(C8045="&lt;&lt; vazio &gt;&gt;","VAZIA",IF(AND(O8045&lt;&gt;"",R8045&lt;0),"VENCIDO",IF(AND(O8045&lt;&gt;"",R8045&lt;=Parametros!$B$10),"PRÓX. VENCIMENTO",IF(F8045="Q","QUALIDADE",IF(F8045="S","BLOQUEADO",IF(F8045="R","RESTRITO/DEVOLUÇÃO",IF(OR(N8045="QUAR",N8045="QRES"),"QUARENTENA",IF(OR(B8045="DESCARTE",B8045="DEVOLUÇÃO"),"DESCARTE/DEVOLUÇÃO",IF(AND(D8045="",K8045&lt;&gt;""),"SEM LOTE",IF(AND(Q8045&lt;&gt;"",Q8045&gt;=Parametros!$B$11),"PARADO/SEM GIRO","OK"))))))))))</f>
        <v>VAZIA</v>
      </c>
      <c r="T8045" s="29" t="str">
        <f aca="false">IF(AND($S8045="PARADO/SEM GIRO",$K8045="KG",OR(Painel!$B$5="(Todos)",A8045=Painel!$B$5)*OR(Painel!$E$5="(Todos)",P8045=Painel!$E$5)),$J8045+ROW()/10000000,"")</f>
        <v/>
      </c>
      <c r="U8045" s="29" t="str">
        <f aca="false">IF(AND($S8045="VENCIDO",$K8045="KG",OR(Painel!$B$5="(Todos)",A8045=Painel!$B$5)*OR(Painel!$E$5="(Todos)",P8045=Painel!$E$5)),$J8045+ROW()/10000000,"")</f>
        <v/>
      </c>
    </row>
    <row r="8046" customFormat="false" ht="15" hidden="false" customHeight="false" outlineLevel="0" collapsed="false">
      <c r="A8046" s="29" t="s">
        <v>52</v>
      </c>
      <c r="B8046" s="29" t="s">
        <v>14875</v>
      </c>
      <c r="C8046" s="29" t="s">
        <v>369</v>
      </c>
      <c r="D8046" s="29" t="s">
        <v>7536</v>
      </c>
      <c r="E8046" s="29" t="n">
        <v>1</v>
      </c>
      <c r="F8046" s="29"/>
      <c r="G8046" s="29" t="s">
        <v>14876</v>
      </c>
      <c r="H8046" s="30" t="n">
        <v>999.9</v>
      </c>
      <c r="I8046" s="31" t="n">
        <v>46258</v>
      </c>
      <c r="J8046" s="30" t="n">
        <v>999.9</v>
      </c>
      <c r="K8046" s="29" t="s">
        <v>120</v>
      </c>
      <c r="L8046" s="29" t="s">
        <v>294</v>
      </c>
      <c r="M8046" s="29"/>
      <c r="N8046" s="29" t="s">
        <v>122</v>
      </c>
      <c r="O8046" s="31" t="n">
        <v>46803</v>
      </c>
      <c r="P8046" s="29" t="s">
        <v>123</v>
      </c>
      <c r="Q8046" s="29" t="n">
        <f aca="false">IFERROR(VALUE(L8046),"")</f>
        <v>27</v>
      </c>
      <c r="R8046" s="29" t="n">
        <f aca="true">IF(O8046="","",O8046-TODAY())</f>
        <v>518</v>
      </c>
      <c r="S8046" s="29" t="str">
        <f aca="false">IF(C8046="&lt;&lt; vazio &gt;&gt;","VAZIA",IF(AND(O8046&lt;&gt;"",R8046&lt;0),"VENCIDO",IF(AND(O8046&lt;&gt;"",R8046&lt;=Parametros!$B$10),"PRÓX. VENCIMENTO",IF(F8046="Q","QUALIDADE",IF(F8046="S","BLOQUEADO",IF(F8046="R","RESTRITO/DEVOLUÇÃO",IF(OR(N8046="QUAR",N8046="QRES"),"QUARENTENA",IF(OR(B8046="DESCARTE",B8046="DEVOLUÇÃO"),"DESCARTE/DEVOLUÇÃO",IF(AND(D8046="",K8046&lt;&gt;""),"SEM LOTE",IF(AND(Q8046&lt;&gt;"",Q8046&gt;=Parametros!$B$11),"PARADO/SEM GIRO","OK"))))))))))</f>
        <v>OK</v>
      </c>
      <c r="T8046" s="29" t="str">
        <f aca="false">IF(AND($S8046="PARADO/SEM GIRO",$K8046="KG",OR(Painel!$B$5="(Todos)",A8046=Painel!$B$5)*OR(Painel!$E$5="(Todos)",P8046=Painel!$E$5)),$J8046+ROW()/10000000,"")</f>
        <v/>
      </c>
      <c r="U8046" s="29" t="str">
        <f aca="false">IF(AND($S8046="VENCIDO",$K8046="KG",OR(Painel!$B$5="(Todos)",A8046=Painel!$B$5)*OR(Painel!$E$5="(Todos)",P8046=Painel!$E$5)),$J8046+ROW()/10000000,"")</f>
        <v/>
      </c>
    </row>
    <row r="8047" customFormat="false" ht="15" hidden="false" customHeight="false" outlineLevel="0" collapsed="false">
      <c r="A8047" s="29" t="s">
        <v>52</v>
      </c>
      <c r="B8047" s="29" t="s">
        <v>14877</v>
      </c>
      <c r="C8047" s="29" t="s">
        <v>115</v>
      </c>
      <c r="D8047" s="29"/>
      <c r="E8047" s="29" t="n">
        <v>0</v>
      </c>
      <c r="F8047" s="29"/>
      <c r="G8047" s="29"/>
      <c r="H8047" s="30" t="n">
        <v>0</v>
      </c>
      <c r="I8047" s="29"/>
      <c r="J8047" s="30" t="n">
        <v>0</v>
      </c>
      <c r="K8047" s="29"/>
      <c r="L8047" s="29" t="s">
        <v>116</v>
      </c>
      <c r="M8047" s="29"/>
      <c r="N8047" s="29"/>
      <c r="O8047" s="29"/>
      <c r="P8047" s="29"/>
      <c r="Q8047" s="29" t="n">
        <f aca="false">IFERROR(VALUE(L8047),"")</f>
        <v>0</v>
      </c>
      <c r="R8047" s="29" t="str">
        <f aca="true">IF(O8047="","",O8047-TODAY())</f>
        <v/>
      </c>
      <c r="S8047" s="29" t="str">
        <f aca="false">IF(C8047="&lt;&lt; vazio &gt;&gt;","VAZIA",IF(AND(O8047&lt;&gt;"",R8047&lt;0),"VENCIDO",IF(AND(O8047&lt;&gt;"",R8047&lt;=Parametros!$B$10),"PRÓX. VENCIMENTO",IF(F8047="Q","QUALIDADE",IF(F8047="S","BLOQUEADO",IF(F8047="R","RESTRITO/DEVOLUÇÃO",IF(OR(N8047="QUAR",N8047="QRES"),"QUARENTENA",IF(OR(B8047="DESCARTE",B8047="DEVOLUÇÃO"),"DESCARTE/DEVOLUÇÃO",IF(AND(D8047="",K8047&lt;&gt;""),"SEM LOTE",IF(AND(Q8047&lt;&gt;"",Q8047&gt;=Parametros!$B$11),"PARADO/SEM GIRO","OK"))))))))))</f>
        <v>VAZIA</v>
      </c>
      <c r="T8047" s="29" t="str">
        <f aca="false">IF(AND($S8047="PARADO/SEM GIRO",$K8047="KG",OR(Painel!$B$5="(Todos)",A8047=Painel!$B$5)*OR(Painel!$E$5="(Todos)",P8047=Painel!$E$5)),$J8047+ROW()/10000000,"")</f>
        <v/>
      </c>
      <c r="U8047" s="29" t="str">
        <f aca="false">IF(AND($S8047="VENCIDO",$K8047="KG",OR(Painel!$B$5="(Todos)",A8047=Painel!$B$5)*OR(Painel!$E$5="(Todos)",P8047=Painel!$E$5)),$J8047+ROW()/10000000,"")</f>
        <v/>
      </c>
    </row>
    <row r="8048" customFormat="false" ht="15" hidden="false" customHeight="false" outlineLevel="0" collapsed="false">
      <c r="A8048" s="29" t="s">
        <v>52</v>
      </c>
      <c r="B8048" s="29" t="s">
        <v>14878</v>
      </c>
      <c r="C8048" s="29" t="s">
        <v>430</v>
      </c>
      <c r="D8048" s="29" t="s">
        <v>14879</v>
      </c>
      <c r="E8048" s="29" t="n">
        <v>1</v>
      </c>
      <c r="F8048" s="29"/>
      <c r="G8048" s="29" t="s">
        <v>14880</v>
      </c>
      <c r="H8048" s="30" t="n">
        <v>999.9</v>
      </c>
      <c r="I8048" s="31" t="n">
        <v>46261</v>
      </c>
      <c r="J8048" s="30" t="n">
        <v>999.9</v>
      </c>
      <c r="K8048" s="29" t="s">
        <v>120</v>
      </c>
      <c r="L8048" s="29" t="s">
        <v>938</v>
      </c>
      <c r="M8048" s="29"/>
      <c r="N8048" s="29" t="s">
        <v>122</v>
      </c>
      <c r="O8048" s="31" t="n">
        <v>46805</v>
      </c>
      <c r="P8048" s="29" t="s">
        <v>123</v>
      </c>
      <c r="Q8048" s="29" t="n">
        <f aca="false">IFERROR(VALUE(L8048),"")</f>
        <v>24</v>
      </c>
      <c r="R8048" s="29" t="n">
        <f aca="true">IF(O8048="","",O8048-TODAY())</f>
        <v>520</v>
      </c>
      <c r="S8048" s="29" t="str">
        <f aca="false">IF(C8048="&lt;&lt; vazio &gt;&gt;","VAZIA",IF(AND(O8048&lt;&gt;"",R8048&lt;0),"VENCIDO",IF(AND(O8048&lt;&gt;"",R8048&lt;=Parametros!$B$10),"PRÓX. VENCIMENTO",IF(F8048="Q","QUALIDADE",IF(F8048="S","BLOQUEADO",IF(F8048="R","RESTRITO/DEVOLUÇÃO",IF(OR(N8048="QUAR",N8048="QRES"),"QUARENTENA",IF(OR(B8048="DESCARTE",B8048="DEVOLUÇÃO"),"DESCARTE/DEVOLUÇÃO",IF(AND(D8048="",K8048&lt;&gt;""),"SEM LOTE",IF(AND(Q8048&lt;&gt;"",Q8048&gt;=Parametros!$B$11),"PARADO/SEM GIRO","OK"))))))))))</f>
        <v>OK</v>
      </c>
      <c r="T8048" s="29" t="str">
        <f aca="false">IF(AND($S8048="PARADO/SEM GIRO",$K8048="KG",OR(Painel!$B$5="(Todos)",A8048=Painel!$B$5)*OR(Painel!$E$5="(Todos)",P8048=Painel!$E$5)),$J8048+ROW()/10000000,"")</f>
        <v/>
      </c>
      <c r="U8048" s="29" t="str">
        <f aca="false">IF(AND($S8048="VENCIDO",$K8048="KG",OR(Painel!$B$5="(Todos)",A8048=Painel!$B$5)*OR(Painel!$E$5="(Todos)",P8048=Painel!$E$5)),$J8048+ROW()/10000000,"")</f>
        <v/>
      </c>
    </row>
    <row r="8049" customFormat="false" ht="15" hidden="false" customHeight="false" outlineLevel="0" collapsed="false">
      <c r="A8049" s="29" t="s">
        <v>52</v>
      </c>
      <c r="B8049" s="29" t="s">
        <v>14881</v>
      </c>
      <c r="C8049" s="29" t="s">
        <v>115</v>
      </c>
      <c r="D8049" s="29"/>
      <c r="E8049" s="29" t="n">
        <v>0</v>
      </c>
      <c r="F8049" s="29"/>
      <c r="G8049" s="29"/>
      <c r="H8049" s="30" t="n">
        <v>0</v>
      </c>
      <c r="I8049" s="29"/>
      <c r="J8049" s="30" t="n">
        <v>0</v>
      </c>
      <c r="K8049" s="29"/>
      <c r="L8049" s="29" t="s">
        <v>116</v>
      </c>
      <c r="M8049" s="29"/>
      <c r="N8049" s="29"/>
      <c r="O8049" s="29"/>
      <c r="P8049" s="29"/>
      <c r="Q8049" s="29" t="n">
        <f aca="false">IFERROR(VALUE(L8049),"")</f>
        <v>0</v>
      </c>
      <c r="R8049" s="29" t="str">
        <f aca="true">IF(O8049="","",O8049-TODAY())</f>
        <v/>
      </c>
      <c r="S8049" s="29" t="str">
        <f aca="false">IF(C8049="&lt;&lt; vazio &gt;&gt;","VAZIA",IF(AND(O8049&lt;&gt;"",R8049&lt;0),"VENCIDO",IF(AND(O8049&lt;&gt;"",R8049&lt;=Parametros!$B$10),"PRÓX. VENCIMENTO",IF(F8049="Q","QUALIDADE",IF(F8049="S","BLOQUEADO",IF(F8049="R","RESTRITO/DEVOLUÇÃO",IF(OR(N8049="QUAR",N8049="QRES"),"QUARENTENA",IF(OR(B8049="DESCARTE",B8049="DEVOLUÇÃO"),"DESCARTE/DEVOLUÇÃO",IF(AND(D8049="",K8049&lt;&gt;""),"SEM LOTE",IF(AND(Q8049&lt;&gt;"",Q8049&gt;=Parametros!$B$11),"PARADO/SEM GIRO","OK"))))))))))</f>
        <v>VAZIA</v>
      </c>
      <c r="T8049" s="29" t="str">
        <f aca="false">IF(AND($S8049="PARADO/SEM GIRO",$K8049="KG",OR(Painel!$B$5="(Todos)",A8049=Painel!$B$5)*OR(Painel!$E$5="(Todos)",P8049=Painel!$E$5)),$J8049+ROW()/10000000,"")</f>
        <v/>
      </c>
      <c r="U8049" s="29" t="str">
        <f aca="false">IF(AND($S8049="VENCIDO",$K8049="KG",OR(Painel!$B$5="(Todos)",A8049=Painel!$B$5)*OR(Painel!$E$5="(Todos)",P8049=Painel!$E$5)),$J8049+ROW()/10000000,"")</f>
        <v/>
      </c>
    </row>
    <row r="8050" customFormat="false" ht="15" hidden="false" customHeight="false" outlineLevel="0" collapsed="false">
      <c r="A8050" s="29" t="s">
        <v>52</v>
      </c>
      <c r="B8050" s="29" t="s">
        <v>14882</v>
      </c>
      <c r="C8050" s="29" t="s">
        <v>115</v>
      </c>
      <c r="D8050" s="29"/>
      <c r="E8050" s="29" t="n">
        <v>0</v>
      </c>
      <c r="F8050" s="29"/>
      <c r="G8050" s="29"/>
      <c r="H8050" s="30" t="n">
        <v>0</v>
      </c>
      <c r="I8050" s="29"/>
      <c r="J8050" s="30" t="n">
        <v>0</v>
      </c>
      <c r="K8050" s="29"/>
      <c r="L8050" s="29" t="s">
        <v>116</v>
      </c>
      <c r="M8050" s="29"/>
      <c r="N8050" s="29"/>
      <c r="O8050" s="29"/>
      <c r="P8050" s="29"/>
      <c r="Q8050" s="29" t="n">
        <f aca="false">IFERROR(VALUE(L8050),"")</f>
        <v>0</v>
      </c>
      <c r="R8050" s="29" t="str">
        <f aca="true">IF(O8050="","",O8050-TODAY())</f>
        <v/>
      </c>
      <c r="S8050" s="29" t="str">
        <f aca="false">IF(C8050="&lt;&lt; vazio &gt;&gt;","VAZIA",IF(AND(O8050&lt;&gt;"",R8050&lt;0),"VENCIDO",IF(AND(O8050&lt;&gt;"",R8050&lt;=Parametros!$B$10),"PRÓX. VENCIMENTO",IF(F8050="Q","QUALIDADE",IF(F8050="S","BLOQUEADO",IF(F8050="R","RESTRITO/DEVOLUÇÃO",IF(OR(N8050="QUAR",N8050="QRES"),"QUARENTENA",IF(OR(B8050="DESCARTE",B8050="DEVOLUÇÃO"),"DESCARTE/DEVOLUÇÃO",IF(AND(D8050="",K8050&lt;&gt;""),"SEM LOTE",IF(AND(Q8050&lt;&gt;"",Q8050&gt;=Parametros!$B$11),"PARADO/SEM GIRO","OK"))))))))))</f>
        <v>VAZIA</v>
      </c>
      <c r="T8050" s="29" t="str">
        <f aca="false">IF(AND($S8050="PARADO/SEM GIRO",$K8050="KG",OR(Painel!$B$5="(Todos)",A8050=Painel!$B$5)*OR(Painel!$E$5="(Todos)",P8050=Painel!$E$5)),$J8050+ROW()/10000000,"")</f>
        <v/>
      </c>
      <c r="U8050" s="29" t="str">
        <f aca="false">IF(AND($S8050="VENCIDO",$K8050="KG",OR(Painel!$B$5="(Todos)",A8050=Painel!$B$5)*OR(Painel!$E$5="(Todos)",P8050=Painel!$E$5)),$J8050+ROW()/10000000,"")</f>
        <v/>
      </c>
    </row>
    <row r="8051" customFormat="false" ht="15" hidden="false" customHeight="false" outlineLevel="0" collapsed="false">
      <c r="A8051" s="29" t="s">
        <v>52</v>
      </c>
      <c r="B8051" s="29" t="s">
        <v>14883</v>
      </c>
      <c r="C8051" s="29" t="s">
        <v>115</v>
      </c>
      <c r="D8051" s="29"/>
      <c r="E8051" s="29" t="n">
        <v>0</v>
      </c>
      <c r="F8051" s="29"/>
      <c r="G8051" s="29"/>
      <c r="H8051" s="30" t="n">
        <v>0</v>
      </c>
      <c r="I8051" s="29"/>
      <c r="J8051" s="30" t="n">
        <v>0</v>
      </c>
      <c r="K8051" s="29"/>
      <c r="L8051" s="29" t="s">
        <v>116</v>
      </c>
      <c r="M8051" s="29"/>
      <c r="N8051" s="29"/>
      <c r="O8051" s="29"/>
      <c r="P8051" s="29"/>
      <c r="Q8051" s="29" t="n">
        <f aca="false">IFERROR(VALUE(L8051),"")</f>
        <v>0</v>
      </c>
      <c r="R8051" s="29" t="str">
        <f aca="true">IF(O8051="","",O8051-TODAY())</f>
        <v/>
      </c>
      <c r="S8051" s="29" t="str">
        <f aca="false">IF(C8051="&lt;&lt; vazio &gt;&gt;","VAZIA",IF(AND(O8051&lt;&gt;"",R8051&lt;0),"VENCIDO",IF(AND(O8051&lt;&gt;"",R8051&lt;=Parametros!$B$10),"PRÓX. VENCIMENTO",IF(F8051="Q","QUALIDADE",IF(F8051="S","BLOQUEADO",IF(F8051="R","RESTRITO/DEVOLUÇÃO",IF(OR(N8051="QUAR",N8051="QRES"),"QUARENTENA",IF(OR(B8051="DESCARTE",B8051="DEVOLUÇÃO"),"DESCARTE/DEVOLUÇÃO",IF(AND(D8051="",K8051&lt;&gt;""),"SEM LOTE",IF(AND(Q8051&lt;&gt;"",Q8051&gt;=Parametros!$B$11),"PARADO/SEM GIRO","OK"))))))))))</f>
        <v>VAZIA</v>
      </c>
      <c r="T8051" s="29" t="str">
        <f aca="false">IF(AND($S8051="PARADO/SEM GIRO",$K8051="KG",OR(Painel!$B$5="(Todos)",A8051=Painel!$B$5)*OR(Painel!$E$5="(Todos)",P8051=Painel!$E$5)),$J8051+ROW()/10000000,"")</f>
        <v/>
      </c>
      <c r="U8051" s="29" t="str">
        <f aca="false">IF(AND($S8051="VENCIDO",$K8051="KG",OR(Painel!$B$5="(Todos)",A8051=Painel!$B$5)*OR(Painel!$E$5="(Todos)",P8051=Painel!$E$5)),$J8051+ROW()/10000000,"")</f>
        <v/>
      </c>
    </row>
    <row r="8052" customFormat="false" ht="15" hidden="false" customHeight="false" outlineLevel="0" collapsed="false">
      <c r="A8052" s="29" t="s">
        <v>52</v>
      </c>
      <c r="B8052" s="29" t="s">
        <v>14884</v>
      </c>
      <c r="C8052" s="29" t="s">
        <v>115</v>
      </c>
      <c r="D8052" s="29"/>
      <c r="E8052" s="29" t="n">
        <v>0</v>
      </c>
      <c r="F8052" s="29"/>
      <c r="G8052" s="29"/>
      <c r="H8052" s="30" t="n">
        <v>0</v>
      </c>
      <c r="I8052" s="29"/>
      <c r="J8052" s="30" t="n">
        <v>0</v>
      </c>
      <c r="K8052" s="29"/>
      <c r="L8052" s="29" t="s">
        <v>116</v>
      </c>
      <c r="M8052" s="29"/>
      <c r="N8052" s="29"/>
      <c r="O8052" s="29"/>
      <c r="P8052" s="29"/>
      <c r="Q8052" s="29" t="n">
        <f aca="false">IFERROR(VALUE(L8052),"")</f>
        <v>0</v>
      </c>
      <c r="R8052" s="29" t="str">
        <f aca="true">IF(O8052="","",O8052-TODAY())</f>
        <v/>
      </c>
      <c r="S8052" s="29" t="str">
        <f aca="false">IF(C8052="&lt;&lt; vazio &gt;&gt;","VAZIA",IF(AND(O8052&lt;&gt;"",R8052&lt;0),"VENCIDO",IF(AND(O8052&lt;&gt;"",R8052&lt;=Parametros!$B$10),"PRÓX. VENCIMENTO",IF(F8052="Q","QUALIDADE",IF(F8052="S","BLOQUEADO",IF(F8052="R","RESTRITO/DEVOLUÇÃO",IF(OR(N8052="QUAR",N8052="QRES"),"QUARENTENA",IF(OR(B8052="DESCARTE",B8052="DEVOLUÇÃO"),"DESCARTE/DEVOLUÇÃO",IF(AND(D8052="",K8052&lt;&gt;""),"SEM LOTE",IF(AND(Q8052&lt;&gt;"",Q8052&gt;=Parametros!$B$11),"PARADO/SEM GIRO","OK"))))))))))</f>
        <v>VAZIA</v>
      </c>
      <c r="T8052" s="29" t="str">
        <f aca="false">IF(AND($S8052="PARADO/SEM GIRO",$K8052="KG",OR(Painel!$B$5="(Todos)",A8052=Painel!$B$5)*OR(Painel!$E$5="(Todos)",P8052=Painel!$E$5)),$J8052+ROW()/10000000,"")</f>
        <v/>
      </c>
      <c r="U8052" s="29" t="str">
        <f aca="false">IF(AND($S8052="VENCIDO",$K8052="KG",OR(Painel!$B$5="(Todos)",A8052=Painel!$B$5)*OR(Painel!$E$5="(Todos)",P8052=Painel!$E$5)),$J8052+ROW()/10000000,"")</f>
        <v/>
      </c>
    </row>
    <row r="8053" customFormat="false" ht="15" hidden="false" customHeight="false" outlineLevel="0" collapsed="false">
      <c r="A8053" s="29" t="s">
        <v>52</v>
      </c>
      <c r="B8053" s="29" t="s">
        <v>14885</v>
      </c>
      <c r="C8053" s="29" t="s">
        <v>115</v>
      </c>
      <c r="D8053" s="29"/>
      <c r="E8053" s="29" t="n">
        <v>0</v>
      </c>
      <c r="F8053" s="29"/>
      <c r="G8053" s="29"/>
      <c r="H8053" s="30" t="n">
        <v>0</v>
      </c>
      <c r="I8053" s="29"/>
      <c r="J8053" s="30" t="n">
        <v>0</v>
      </c>
      <c r="K8053" s="29"/>
      <c r="L8053" s="29" t="s">
        <v>116</v>
      </c>
      <c r="M8053" s="29"/>
      <c r="N8053" s="29"/>
      <c r="O8053" s="29"/>
      <c r="P8053" s="29"/>
      <c r="Q8053" s="29" t="n">
        <f aca="false">IFERROR(VALUE(L8053),"")</f>
        <v>0</v>
      </c>
      <c r="R8053" s="29" t="str">
        <f aca="true">IF(O8053="","",O8053-TODAY())</f>
        <v/>
      </c>
      <c r="S8053" s="29" t="str">
        <f aca="false">IF(C8053="&lt;&lt; vazio &gt;&gt;","VAZIA",IF(AND(O8053&lt;&gt;"",R8053&lt;0),"VENCIDO",IF(AND(O8053&lt;&gt;"",R8053&lt;=Parametros!$B$10),"PRÓX. VENCIMENTO",IF(F8053="Q","QUALIDADE",IF(F8053="S","BLOQUEADO",IF(F8053="R","RESTRITO/DEVOLUÇÃO",IF(OR(N8053="QUAR",N8053="QRES"),"QUARENTENA",IF(OR(B8053="DESCARTE",B8053="DEVOLUÇÃO"),"DESCARTE/DEVOLUÇÃO",IF(AND(D8053="",K8053&lt;&gt;""),"SEM LOTE",IF(AND(Q8053&lt;&gt;"",Q8053&gt;=Parametros!$B$11),"PARADO/SEM GIRO","OK"))))))))))</f>
        <v>VAZIA</v>
      </c>
      <c r="T8053" s="29" t="str">
        <f aca="false">IF(AND($S8053="PARADO/SEM GIRO",$K8053="KG",OR(Painel!$B$5="(Todos)",A8053=Painel!$B$5)*OR(Painel!$E$5="(Todos)",P8053=Painel!$E$5)),$J8053+ROW()/10000000,"")</f>
        <v/>
      </c>
      <c r="U8053" s="29" t="str">
        <f aca="false">IF(AND($S8053="VENCIDO",$K8053="KG",OR(Painel!$B$5="(Todos)",A8053=Painel!$B$5)*OR(Painel!$E$5="(Todos)",P8053=Painel!$E$5)),$J8053+ROW()/10000000,"")</f>
        <v/>
      </c>
    </row>
    <row r="8054" customFormat="false" ht="15" hidden="false" customHeight="false" outlineLevel="0" collapsed="false">
      <c r="A8054" s="29" t="s">
        <v>52</v>
      </c>
      <c r="B8054" s="29" t="s">
        <v>14886</v>
      </c>
      <c r="C8054" s="29" t="s">
        <v>115</v>
      </c>
      <c r="D8054" s="29"/>
      <c r="E8054" s="29" t="n">
        <v>0</v>
      </c>
      <c r="F8054" s="29"/>
      <c r="G8054" s="29"/>
      <c r="H8054" s="30" t="n">
        <v>0</v>
      </c>
      <c r="I8054" s="29"/>
      <c r="J8054" s="30" t="n">
        <v>0</v>
      </c>
      <c r="K8054" s="29"/>
      <c r="L8054" s="29" t="s">
        <v>116</v>
      </c>
      <c r="M8054" s="29"/>
      <c r="N8054" s="29"/>
      <c r="O8054" s="29"/>
      <c r="P8054" s="29"/>
      <c r="Q8054" s="29" t="n">
        <f aca="false">IFERROR(VALUE(L8054),"")</f>
        <v>0</v>
      </c>
      <c r="R8054" s="29" t="str">
        <f aca="true">IF(O8054="","",O8054-TODAY())</f>
        <v/>
      </c>
      <c r="S8054" s="29" t="str">
        <f aca="false">IF(C8054="&lt;&lt; vazio &gt;&gt;","VAZIA",IF(AND(O8054&lt;&gt;"",R8054&lt;0),"VENCIDO",IF(AND(O8054&lt;&gt;"",R8054&lt;=Parametros!$B$10),"PRÓX. VENCIMENTO",IF(F8054="Q","QUALIDADE",IF(F8054="S","BLOQUEADO",IF(F8054="R","RESTRITO/DEVOLUÇÃO",IF(OR(N8054="QUAR",N8054="QRES"),"QUARENTENA",IF(OR(B8054="DESCARTE",B8054="DEVOLUÇÃO"),"DESCARTE/DEVOLUÇÃO",IF(AND(D8054="",K8054&lt;&gt;""),"SEM LOTE",IF(AND(Q8054&lt;&gt;"",Q8054&gt;=Parametros!$B$11),"PARADO/SEM GIRO","OK"))))))))))</f>
        <v>VAZIA</v>
      </c>
      <c r="T8054" s="29" t="str">
        <f aca="false">IF(AND($S8054="PARADO/SEM GIRO",$K8054="KG",OR(Painel!$B$5="(Todos)",A8054=Painel!$B$5)*OR(Painel!$E$5="(Todos)",P8054=Painel!$E$5)),$J8054+ROW()/10000000,"")</f>
        <v/>
      </c>
      <c r="U8054" s="29" t="str">
        <f aca="false">IF(AND($S8054="VENCIDO",$K8054="KG",OR(Painel!$B$5="(Todos)",A8054=Painel!$B$5)*OR(Painel!$E$5="(Todos)",P8054=Painel!$E$5)),$J8054+ROW()/10000000,"")</f>
        <v/>
      </c>
    </row>
    <row r="8055" customFormat="false" ht="15" hidden="false" customHeight="false" outlineLevel="0" collapsed="false">
      <c r="A8055" s="29" t="s">
        <v>52</v>
      </c>
      <c r="B8055" s="29" t="s">
        <v>14887</v>
      </c>
      <c r="C8055" s="29" t="s">
        <v>115</v>
      </c>
      <c r="D8055" s="29"/>
      <c r="E8055" s="29" t="n">
        <v>0</v>
      </c>
      <c r="F8055" s="29"/>
      <c r="G8055" s="29"/>
      <c r="H8055" s="30" t="n">
        <v>0</v>
      </c>
      <c r="I8055" s="29"/>
      <c r="J8055" s="30" t="n">
        <v>0</v>
      </c>
      <c r="K8055" s="29"/>
      <c r="L8055" s="29" t="s">
        <v>116</v>
      </c>
      <c r="M8055" s="29"/>
      <c r="N8055" s="29"/>
      <c r="O8055" s="29"/>
      <c r="P8055" s="29"/>
      <c r="Q8055" s="29" t="n">
        <f aca="false">IFERROR(VALUE(L8055),"")</f>
        <v>0</v>
      </c>
      <c r="R8055" s="29" t="str">
        <f aca="true">IF(O8055="","",O8055-TODAY())</f>
        <v/>
      </c>
      <c r="S8055" s="29" t="str">
        <f aca="false">IF(C8055="&lt;&lt; vazio &gt;&gt;","VAZIA",IF(AND(O8055&lt;&gt;"",R8055&lt;0),"VENCIDO",IF(AND(O8055&lt;&gt;"",R8055&lt;=Parametros!$B$10),"PRÓX. VENCIMENTO",IF(F8055="Q","QUALIDADE",IF(F8055="S","BLOQUEADO",IF(F8055="R","RESTRITO/DEVOLUÇÃO",IF(OR(N8055="QUAR",N8055="QRES"),"QUARENTENA",IF(OR(B8055="DESCARTE",B8055="DEVOLUÇÃO"),"DESCARTE/DEVOLUÇÃO",IF(AND(D8055="",K8055&lt;&gt;""),"SEM LOTE",IF(AND(Q8055&lt;&gt;"",Q8055&gt;=Parametros!$B$11),"PARADO/SEM GIRO","OK"))))))))))</f>
        <v>VAZIA</v>
      </c>
      <c r="T8055" s="29" t="str">
        <f aca="false">IF(AND($S8055="PARADO/SEM GIRO",$K8055="KG",OR(Painel!$B$5="(Todos)",A8055=Painel!$B$5)*OR(Painel!$E$5="(Todos)",P8055=Painel!$E$5)),$J8055+ROW()/10000000,"")</f>
        <v/>
      </c>
      <c r="U8055" s="29" t="str">
        <f aca="false">IF(AND($S8055="VENCIDO",$K8055="KG",OR(Painel!$B$5="(Todos)",A8055=Painel!$B$5)*OR(Painel!$E$5="(Todos)",P8055=Painel!$E$5)),$J8055+ROW()/10000000,"")</f>
        <v/>
      </c>
    </row>
    <row r="8056" customFormat="false" ht="15" hidden="false" customHeight="false" outlineLevel="0" collapsed="false">
      <c r="A8056" s="29" t="s">
        <v>52</v>
      </c>
      <c r="B8056" s="29" t="s">
        <v>14888</v>
      </c>
      <c r="C8056" s="29" t="s">
        <v>115</v>
      </c>
      <c r="D8056" s="29"/>
      <c r="E8056" s="29" t="n">
        <v>0</v>
      </c>
      <c r="F8056" s="29"/>
      <c r="G8056" s="29"/>
      <c r="H8056" s="30" t="n">
        <v>0</v>
      </c>
      <c r="I8056" s="29"/>
      <c r="J8056" s="30" t="n">
        <v>0</v>
      </c>
      <c r="K8056" s="29"/>
      <c r="L8056" s="29" t="s">
        <v>116</v>
      </c>
      <c r="M8056" s="29"/>
      <c r="N8056" s="29"/>
      <c r="O8056" s="29"/>
      <c r="P8056" s="29"/>
      <c r="Q8056" s="29" t="n">
        <f aca="false">IFERROR(VALUE(L8056),"")</f>
        <v>0</v>
      </c>
      <c r="R8056" s="29" t="str">
        <f aca="true">IF(O8056="","",O8056-TODAY())</f>
        <v/>
      </c>
      <c r="S8056" s="29" t="str">
        <f aca="false">IF(C8056="&lt;&lt; vazio &gt;&gt;","VAZIA",IF(AND(O8056&lt;&gt;"",R8056&lt;0),"VENCIDO",IF(AND(O8056&lt;&gt;"",R8056&lt;=Parametros!$B$10),"PRÓX. VENCIMENTO",IF(F8056="Q","QUALIDADE",IF(F8056="S","BLOQUEADO",IF(F8056="R","RESTRITO/DEVOLUÇÃO",IF(OR(N8056="QUAR",N8056="QRES"),"QUARENTENA",IF(OR(B8056="DESCARTE",B8056="DEVOLUÇÃO"),"DESCARTE/DEVOLUÇÃO",IF(AND(D8056="",K8056&lt;&gt;""),"SEM LOTE",IF(AND(Q8056&lt;&gt;"",Q8056&gt;=Parametros!$B$11),"PARADO/SEM GIRO","OK"))))))))))</f>
        <v>VAZIA</v>
      </c>
      <c r="T8056" s="29" t="str">
        <f aca="false">IF(AND($S8056="PARADO/SEM GIRO",$K8056="KG",OR(Painel!$B$5="(Todos)",A8056=Painel!$B$5)*OR(Painel!$E$5="(Todos)",P8056=Painel!$E$5)),$J8056+ROW()/10000000,"")</f>
        <v/>
      </c>
      <c r="U8056" s="29" t="str">
        <f aca="false">IF(AND($S8056="VENCIDO",$K8056="KG",OR(Painel!$B$5="(Todos)",A8056=Painel!$B$5)*OR(Painel!$E$5="(Todos)",P8056=Painel!$E$5)),$J8056+ROW()/10000000,"")</f>
        <v/>
      </c>
    </row>
    <row r="8057" customFormat="false" ht="15" hidden="false" customHeight="false" outlineLevel="0" collapsed="false">
      <c r="A8057" s="29" t="s">
        <v>52</v>
      </c>
      <c r="B8057" s="29" t="s">
        <v>14889</v>
      </c>
      <c r="C8057" s="29" t="s">
        <v>2510</v>
      </c>
      <c r="D8057" s="29" t="s">
        <v>5579</v>
      </c>
      <c r="E8057" s="29" t="n">
        <v>1</v>
      </c>
      <c r="F8057" s="29" t="s">
        <v>137</v>
      </c>
      <c r="G8057" s="29" t="s">
        <v>14890</v>
      </c>
      <c r="H8057" s="30" t="n">
        <v>240</v>
      </c>
      <c r="I8057" s="31" t="n">
        <v>46271</v>
      </c>
      <c r="J8057" s="30" t="n">
        <v>240</v>
      </c>
      <c r="K8057" s="29" t="s">
        <v>120</v>
      </c>
      <c r="L8057" s="29" t="s">
        <v>221</v>
      </c>
      <c r="M8057" s="29"/>
      <c r="N8057" s="29" t="s">
        <v>134</v>
      </c>
      <c r="O8057" s="31" t="n">
        <v>46283</v>
      </c>
      <c r="P8057" s="29" t="s">
        <v>123</v>
      </c>
      <c r="Q8057" s="29" t="n">
        <f aca="false">IFERROR(VALUE(L8057),"")</f>
        <v>14</v>
      </c>
      <c r="R8057" s="29" t="n">
        <f aca="true">IF(O8057="","",O8057-TODAY())</f>
        <v>-2</v>
      </c>
      <c r="S8057" s="29" t="str">
        <f aca="false">IF(C8057="&lt;&lt; vazio &gt;&gt;","VAZIA",IF(AND(O8057&lt;&gt;"",R8057&lt;0),"VENCIDO",IF(AND(O8057&lt;&gt;"",R8057&lt;=Parametros!$B$10),"PRÓX. VENCIMENTO",IF(F8057="Q","QUALIDADE",IF(F8057="S","BLOQUEADO",IF(F8057="R","RESTRITO/DEVOLUÇÃO",IF(OR(N8057="QUAR",N8057="QRES"),"QUARENTENA",IF(OR(B8057="DESCARTE",B8057="DEVOLUÇÃO"),"DESCARTE/DEVOLUÇÃO",IF(AND(D8057="",K8057&lt;&gt;""),"SEM LOTE",IF(AND(Q8057&lt;&gt;"",Q8057&gt;=Parametros!$B$11),"PARADO/SEM GIRO","OK"))))))))))</f>
        <v>VENCIDO</v>
      </c>
      <c r="T8057" s="29" t="str">
        <f aca="false">IF(AND($S8057="PARADO/SEM GIRO",$K8057="KG",OR(Painel!$B$5="(Todos)",A8057=Painel!$B$5)*OR(Painel!$E$5="(Todos)",P8057=Painel!$E$5)),$J8057+ROW()/10000000,"")</f>
        <v/>
      </c>
      <c r="U8057" s="29" t="n">
        <f aca="false">IF(AND($S8057="VENCIDO",$K8057="KG",OR(Painel!$B$5="(Todos)",A8057=Painel!$B$5)*OR(Painel!$E$5="(Todos)",P8057=Painel!$E$5)),$J8057+ROW()/10000000,"")</f>
        <v>240.0008057</v>
      </c>
    </row>
    <row r="8058" customFormat="false" ht="15" hidden="false" customHeight="false" outlineLevel="0" collapsed="false">
      <c r="A8058" s="29" t="s">
        <v>52</v>
      </c>
      <c r="B8058" s="29" t="s">
        <v>14891</v>
      </c>
      <c r="C8058" s="29" t="s">
        <v>5213</v>
      </c>
      <c r="D8058" s="29" t="s">
        <v>11241</v>
      </c>
      <c r="E8058" s="29" t="n">
        <v>1</v>
      </c>
      <c r="F8058" s="29"/>
      <c r="G8058" s="29" t="s">
        <v>14892</v>
      </c>
      <c r="H8058" s="30" t="n">
        <v>700</v>
      </c>
      <c r="I8058" s="31" t="n">
        <v>46248</v>
      </c>
      <c r="J8058" s="30" t="n">
        <v>700</v>
      </c>
      <c r="K8058" s="29" t="s">
        <v>120</v>
      </c>
      <c r="L8058" s="29" t="s">
        <v>1723</v>
      </c>
      <c r="M8058" s="29"/>
      <c r="N8058" s="29" t="s">
        <v>122</v>
      </c>
      <c r="O8058" s="31" t="n">
        <v>46786</v>
      </c>
      <c r="P8058" s="29" t="s">
        <v>123</v>
      </c>
      <c r="Q8058" s="29" t="n">
        <f aca="false">IFERROR(VALUE(L8058),"")</f>
        <v>37</v>
      </c>
      <c r="R8058" s="29" t="n">
        <f aca="true">IF(O8058="","",O8058-TODAY())</f>
        <v>501</v>
      </c>
      <c r="S8058" s="29" t="str">
        <f aca="false">IF(C8058="&lt;&lt; vazio &gt;&gt;","VAZIA",IF(AND(O8058&lt;&gt;"",R8058&lt;0),"VENCIDO",IF(AND(O8058&lt;&gt;"",R8058&lt;=Parametros!$B$10),"PRÓX. VENCIMENTO",IF(F8058="Q","QUALIDADE",IF(F8058="S","BLOQUEADO",IF(F8058="R","RESTRITO/DEVOLUÇÃO",IF(OR(N8058="QUAR",N8058="QRES"),"QUARENTENA",IF(OR(B8058="DESCARTE",B8058="DEVOLUÇÃO"),"DESCARTE/DEVOLUÇÃO",IF(AND(D8058="",K8058&lt;&gt;""),"SEM LOTE",IF(AND(Q8058&lt;&gt;"",Q8058&gt;=Parametros!$B$11),"PARADO/SEM GIRO","OK"))))))))))</f>
        <v>OK</v>
      </c>
      <c r="T8058" s="29" t="str">
        <f aca="false">IF(AND($S8058="PARADO/SEM GIRO",$K8058="KG",OR(Painel!$B$5="(Todos)",A8058=Painel!$B$5)*OR(Painel!$E$5="(Todos)",P8058=Painel!$E$5)),$J8058+ROW()/10000000,"")</f>
        <v/>
      </c>
      <c r="U8058" s="29" t="str">
        <f aca="false">IF(AND($S8058="VENCIDO",$K8058="KG",OR(Painel!$B$5="(Todos)",A8058=Painel!$B$5)*OR(Painel!$E$5="(Todos)",P8058=Painel!$E$5)),$J8058+ROW()/10000000,"")</f>
        <v/>
      </c>
    </row>
    <row r="8059" customFormat="false" ht="15" hidden="false" customHeight="false" outlineLevel="0" collapsed="false">
      <c r="A8059" s="29" t="s">
        <v>52</v>
      </c>
      <c r="B8059" s="29" t="s">
        <v>14893</v>
      </c>
      <c r="C8059" s="29" t="s">
        <v>115</v>
      </c>
      <c r="D8059" s="29"/>
      <c r="E8059" s="29" t="n">
        <v>0</v>
      </c>
      <c r="F8059" s="29"/>
      <c r="G8059" s="29"/>
      <c r="H8059" s="30" t="n">
        <v>0</v>
      </c>
      <c r="I8059" s="29"/>
      <c r="J8059" s="30" t="n">
        <v>0</v>
      </c>
      <c r="K8059" s="29"/>
      <c r="L8059" s="29" t="s">
        <v>116</v>
      </c>
      <c r="M8059" s="29"/>
      <c r="N8059" s="29"/>
      <c r="O8059" s="29"/>
      <c r="P8059" s="29"/>
      <c r="Q8059" s="29" t="n">
        <f aca="false">IFERROR(VALUE(L8059),"")</f>
        <v>0</v>
      </c>
      <c r="R8059" s="29" t="str">
        <f aca="true">IF(O8059="","",O8059-TODAY())</f>
        <v/>
      </c>
      <c r="S8059" s="29" t="str">
        <f aca="false">IF(C8059="&lt;&lt; vazio &gt;&gt;","VAZIA",IF(AND(O8059&lt;&gt;"",R8059&lt;0),"VENCIDO",IF(AND(O8059&lt;&gt;"",R8059&lt;=Parametros!$B$10),"PRÓX. VENCIMENTO",IF(F8059="Q","QUALIDADE",IF(F8059="S","BLOQUEADO",IF(F8059="R","RESTRITO/DEVOLUÇÃO",IF(OR(N8059="QUAR",N8059="QRES"),"QUARENTENA",IF(OR(B8059="DESCARTE",B8059="DEVOLUÇÃO"),"DESCARTE/DEVOLUÇÃO",IF(AND(D8059="",K8059&lt;&gt;""),"SEM LOTE",IF(AND(Q8059&lt;&gt;"",Q8059&gt;=Parametros!$B$11),"PARADO/SEM GIRO","OK"))))))))))</f>
        <v>VAZIA</v>
      </c>
      <c r="T8059" s="29" t="str">
        <f aca="false">IF(AND($S8059="PARADO/SEM GIRO",$K8059="KG",OR(Painel!$B$5="(Todos)",A8059=Painel!$B$5)*OR(Painel!$E$5="(Todos)",P8059=Painel!$E$5)),$J8059+ROW()/10000000,"")</f>
        <v/>
      </c>
      <c r="U8059" s="29" t="str">
        <f aca="false">IF(AND($S8059="VENCIDO",$K8059="KG",OR(Painel!$B$5="(Todos)",A8059=Painel!$B$5)*OR(Painel!$E$5="(Todos)",P8059=Painel!$E$5)),$J8059+ROW()/10000000,"")</f>
        <v/>
      </c>
    </row>
    <row r="8060" customFormat="false" ht="15" hidden="false" customHeight="false" outlineLevel="0" collapsed="false">
      <c r="A8060" s="29" t="s">
        <v>52</v>
      </c>
      <c r="B8060" s="29" t="s">
        <v>14894</v>
      </c>
      <c r="C8060" s="29" t="s">
        <v>489</v>
      </c>
      <c r="D8060" s="29" t="s">
        <v>7816</v>
      </c>
      <c r="E8060" s="29" t="n">
        <v>1</v>
      </c>
      <c r="F8060" s="29"/>
      <c r="G8060" s="29" t="s">
        <v>14895</v>
      </c>
      <c r="H8060" s="30" t="n">
        <v>1102.5</v>
      </c>
      <c r="I8060" s="31" t="n">
        <v>46191</v>
      </c>
      <c r="J8060" s="30" t="n">
        <v>1102.5</v>
      </c>
      <c r="K8060" s="29" t="s">
        <v>120</v>
      </c>
      <c r="L8060" s="29" t="s">
        <v>3759</v>
      </c>
      <c r="M8060" s="29"/>
      <c r="N8060" s="29" t="s">
        <v>122</v>
      </c>
      <c r="O8060" s="31" t="n">
        <v>46728</v>
      </c>
      <c r="P8060" s="29" t="s">
        <v>123</v>
      </c>
      <c r="Q8060" s="29" t="n">
        <f aca="false">IFERROR(VALUE(L8060),"")</f>
        <v>94</v>
      </c>
      <c r="R8060" s="29" t="n">
        <f aca="true">IF(O8060="","",O8060-TODAY())</f>
        <v>443</v>
      </c>
      <c r="S8060" s="29" t="str">
        <f aca="false">IF(C8060="&lt;&lt; vazio &gt;&gt;","VAZIA",IF(AND(O8060&lt;&gt;"",R8060&lt;0),"VENCIDO",IF(AND(O8060&lt;&gt;"",R8060&lt;=Parametros!$B$10),"PRÓX. VENCIMENTO",IF(F8060="Q","QUALIDADE",IF(F8060="S","BLOQUEADO",IF(F8060="R","RESTRITO/DEVOLUÇÃO",IF(OR(N8060="QUAR",N8060="QRES"),"QUARENTENA",IF(OR(B8060="DESCARTE",B8060="DEVOLUÇÃO"),"DESCARTE/DEVOLUÇÃO",IF(AND(D8060="",K8060&lt;&gt;""),"SEM LOTE",IF(AND(Q8060&lt;&gt;"",Q8060&gt;=Parametros!$B$11),"PARADO/SEM GIRO","OK"))))))))))</f>
        <v>PARADO/SEM GIRO</v>
      </c>
      <c r="T8060" s="29" t="n">
        <f aca="false">IF(AND($S8060="PARADO/SEM GIRO",$K8060="KG",OR(Painel!$B$5="(Todos)",A8060=Painel!$B$5)*OR(Painel!$E$5="(Todos)",P8060=Painel!$E$5)),$J8060+ROW()/10000000,"")</f>
        <v>1102.500806</v>
      </c>
      <c r="U8060" s="29" t="str">
        <f aca="false">IF(AND($S8060="VENCIDO",$K8060="KG",OR(Painel!$B$5="(Todos)",A8060=Painel!$B$5)*OR(Painel!$E$5="(Todos)",P8060=Painel!$E$5)),$J8060+ROW()/10000000,"")</f>
        <v/>
      </c>
    </row>
    <row r="8061" customFormat="false" ht="15" hidden="false" customHeight="false" outlineLevel="0" collapsed="false">
      <c r="A8061" s="29" t="s">
        <v>52</v>
      </c>
      <c r="B8061" s="29" t="s">
        <v>14896</v>
      </c>
      <c r="C8061" s="29" t="s">
        <v>115</v>
      </c>
      <c r="D8061" s="29"/>
      <c r="E8061" s="29" t="n">
        <v>0</v>
      </c>
      <c r="F8061" s="29"/>
      <c r="G8061" s="29"/>
      <c r="H8061" s="30" t="n">
        <v>0</v>
      </c>
      <c r="I8061" s="29"/>
      <c r="J8061" s="30" t="n">
        <v>0</v>
      </c>
      <c r="K8061" s="29"/>
      <c r="L8061" s="29" t="s">
        <v>116</v>
      </c>
      <c r="M8061" s="29"/>
      <c r="N8061" s="29"/>
      <c r="O8061" s="29"/>
      <c r="P8061" s="29"/>
      <c r="Q8061" s="29" t="n">
        <f aca="false">IFERROR(VALUE(L8061),"")</f>
        <v>0</v>
      </c>
      <c r="R8061" s="29" t="str">
        <f aca="true">IF(O8061="","",O8061-TODAY())</f>
        <v/>
      </c>
      <c r="S8061" s="29" t="str">
        <f aca="false">IF(C8061="&lt;&lt; vazio &gt;&gt;","VAZIA",IF(AND(O8061&lt;&gt;"",R8061&lt;0),"VENCIDO",IF(AND(O8061&lt;&gt;"",R8061&lt;=Parametros!$B$10),"PRÓX. VENCIMENTO",IF(F8061="Q","QUALIDADE",IF(F8061="S","BLOQUEADO",IF(F8061="R","RESTRITO/DEVOLUÇÃO",IF(OR(N8061="QUAR",N8061="QRES"),"QUARENTENA",IF(OR(B8061="DESCARTE",B8061="DEVOLUÇÃO"),"DESCARTE/DEVOLUÇÃO",IF(AND(D8061="",K8061&lt;&gt;""),"SEM LOTE",IF(AND(Q8061&lt;&gt;"",Q8061&gt;=Parametros!$B$11),"PARADO/SEM GIRO","OK"))))))))))</f>
        <v>VAZIA</v>
      </c>
      <c r="T8061" s="29" t="str">
        <f aca="false">IF(AND($S8061="PARADO/SEM GIRO",$K8061="KG",OR(Painel!$B$5="(Todos)",A8061=Painel!$B$5)*OR(Painel!$E$5="(Todos)",P8061=Painel!$E$5)),$J8061+ROW()/10000000,"")</f>
        <v/>
      </c>
      <c r="U8061" s="29" t="str">
        <f aca="false">IF(AND($S8061="VENCIDO",$K8061="KG",OR(Painel!$B$5="(Todos)",A8061=Painel!$B$5)*OR(Painel!$E$5="(Todos)",P8061=Painel!$E$5)),$J8061+ROW()/10000000,"")</f>
        <v/>
      </c>
    </row>
    <row r="8062" customFormat="false" ht="15" hidden="false" customHeight="false" outlineLevel="0" collapsed="false">
      <c r="A8062" s="29" t="s">
        <v>52</v>
      </c>
      <c r="B8062" s="29" t="s">
        <v>14897</v>
      </c>
      <c r="C8062" s="29" t="s">
        <v>115</v>
      </c>
      <c r="D8062" s="29"/>
      <c r="E8062" s="29" t="n">
        <v>0</v>
      </c>
      <c r="F8062" s="29"/>
      <c r="G8062" s="29"/>
      <c r="H8062" s="30" t="n">
        <v>0</v>
      </c>
      <c r="I8062" s="29"/>
      <c r="J8062" s="30" t="n">
        <v>0</v>
      </c>
      <c r="K8062" s="29"/>
      <c r="L8062" s="29" t="s">
        <v>116</v>
      </c>
      <c r="M8062" s="29"/>
      <c r="N8062" s="29"/>
      <c r="O8062" s="29"/>
      <c r="P8062" s="29"/>
      <c r="Q8062" s="29" t="n">
        <f aca="false">IFERROR(VALUE(L8062),"")</f>
        <v>0</v>
      </c>
      <c r="R8062" s="29" t="str">
        <f aca="true">IF(O8062="","",O8062-TODAY())</f>
        <v/>
      </c>
      <c r="S8062" s="29" t="str">
        <f aca="false">IF(C8062="&lt;&lt; vazio &gt;&gt;","VAZIA",IF(AND(O8062&lt;&gt;"",R8062&lt;0),"VENCIDO",IF(AND(O8062&lt;&gt;"",R8062&lt;=Parametros!$B$10),"PRÓX. VENCIMENTO",IF(F8062="Q","QUALIDADE",IF(F8062="S","BLOQUEADO",IF(F8062="R","RESTRITO/DEVOLUÇÃO",IF(OR(N8062="QUAR",N8062="QRES"),"QUARENTENA",IF(OR(B8062="DESCARTE",B8062="DEVOLUÇÃO"),"DESCARTE/DEVOLUÇÃO",IF(AND(D8062="",K8062&lt;&gt;""),"SEM LOTE",IF(AND(Q8062&lt;&gt;"",Q8062&gt;=Parametros!$B$11),"PARADO/SEM GIRO","OK"))))))))))</f>
        <v>VAZIA</v>
      </c>
      <c r="T8062" s="29" t="str">
        <f aca="false">IF(AND($S8062="PARADO/SEM GIRO",$K8062="KG",OR(Painel!$B$5="(Todos)",A8062=Painel!$B$5)*OR(Painel!$E$5="(Todos)",P8062=Painel!$E$5)),$J8062+ROW()/10000000,"")</f>
        <v/>
      </c>
      <c r="U8062" s="29" t="str">
        <f aca="false">IF(AND($S8062="VENCIDO",$K8062="KG",OR(Painel!$B$5="(Todos)",A8062=Painel!$B$5)*OR(Painel!$E$5="(Todos)",P8062=Painel!$E$5)),$J8062+ROW()/10000000,"")</f>
        <v/>
      </c>
    </row>
    <row r="8063" customFormat="false" ht="15" hidden="false" customHeight="false" outlineLevel="0" collapsed="false">
      <c r="A8063" s="29" t="s">
        <v>52</v>
      </c>
      <c r="B8063" s="29" t="s">
        <v>14898</v>
      </c>
      <c r="C8063" s="29" t="s">
        <v>115</v>
      </c>
      <c r="D8063" s="29"/>
      <c r="E8063" s="29" t="n">
        <v>0</v>
      </c>
      <c r="F8063" s="29"/>
      <c r="G8063" s="29"/>
      <c r="H8063" s="30" t="n">
        <v>0</v>
      </c>
      <c r="I8063" s="29"/>
      <c r="J8063" s="30" t="n">
        <v>0</v>
      </c>
      <c r="K8063" s="29"/>
      <c r="L8063" s="29" t="s">
        <v>116</v>
      </c>
      <c r="M8063" s="29"/>
      <c r="N8063" s="29"/>
      <c r="O8063" s="29"/>
      <c r="P8063" s="29"/>
      <c r="Q8063" s="29" t="n">
        <f aca="false">IFERROR(VALUE(L8063),"")</f>
        <v>0</v>
      </c>
      <c r="R8063" s="29" t="str">
        <f aca="true">IF(O8063="","",O8063-TODAY())</f>
        <v/>
      </c>
      <c r="S8063" s="29" t="str">
        <f aca="false">IF(C8063="&lt;&lt; vazio &gt;&gt;","VAZIA",IF(AND(O8063&lt;&gt;"",R8063&lt;0),"VENCIDO",IF(AND(O8063&lt;&gt;"",R8063&lt;=Parametros!$B$10),"PRÓX. VENCIMENTO",IF(F8063="Q","QUALIDADE",IF(F8063="S","BLOQUEADO",IF(F8063="R","RESTRITO/DEVOLUÇÃO",IF(OR(N8063="QUAR",N8063="QRES"),"QUARENTENA",IF(OR(B8063="DESCARTE",B8063="DEVOLUÇÃO"),"DESCARTE/DEVOLUÇÃO",IF(AND(D8063="",K8063&lt;&gt;""),"SEM LOTE",IF(AND(Q8063&lt;&gt;"",Q8063&gt;=Parametros!$B$11),"PARADO/SEM GIRO","OK"))))))))))</f>
        <v>VAZIA</v>
      </c>
      <c r="T8063" s="29" t="str">
        <f aca="false">IF(AND($S8063="PARADO/SEM GIRO",$K8063="KG",OR(Painel!$B$5="(Todos)",A8063=Painel!$B$5)*OR(Painel!$E$5="(Todos)",P8063=Painel!$E$5)),$J8063+ROW()/10000000,"")</f>
        <v/>
      </c>
      <c r="U8063" s="29" t="str">
        <f aca="false">IF(AND($S8063="VENCIDO",$K8063="KG",OR(Painel!$B$5="(Todos)",A8063=Painel!$B$5)*OR(Painel!$E$5="(Todos)",P8063=Painel!$E$5)),$J8063+ROW()/10000000,"")</f>
        <v/>
      </c>
    </row>
    <row r="8064" customFormat="false" ht="15" hidden="false" customHeight="false" outlineLevel="0" collapsed="false">
      <c r="A8064" s="29" t="s">
        <v>52</v>
      </c>
      <c r="B8064" s="29" t="s">
        <v>14899</v>
      </c>
      <c r="C8064" s="29" t="s">
        <v>115</v>
      </c>
      <c r="D8064" s="29"/>
      <c r="E8064" s="29" t="n">
        <v>0</v>
      </c>
      <c r="F8064" s="29"/>
      <c r="G8064" s="29"/>
      <c r="H8064" s="30" t="n">
        <v>0</v>
      </c>
      <c r="I8064" s="29"/>
      <c r="J8064" s="30" t="n">
        <v>0</v>
      </c>
      <c r="K8064" s="29"/>
      <c r="L8064" s="29" t="s">
        <v>116</v>
      </c>
      <c r="M8064" s="29"/>
      <c r="N8064" s="29"/>
      <c r="O8064" s="29"/>
      <c r="P8064" s="29"/>
      <c r="Q8064" s="29" t="n">
        <f aca="false">IFERROR(VALUE(L8064),"")</f>
        <v>0</v>
      </c>
      <c r="R8064" s="29" t="str">
        <f aca="true">IF(O8064="","",O8064-TODAY())</f>
        <v/>
      </c>
      <c r="S8064" s="29" t="str">
        <f aca="false">IF(C8064="&lt;&lt; vazio &gt;&gt;","VAZIA",IF(AND(O8064&lt;&gt;"",R8064&lt;0),"VENCIDO",IF(AND(O8064&lt;&gt;"",R8064&lt;=Parametros!$B$10),"PRÓX. VENCIMENTO",IF(F8064="Q","QUALIDADE",IF(F8064="S","BLOQUEADO",IF(F8064="R","RESTRITO/DEVOLUÇÃO",IF(OR(N8064="QUAR",N8064="QRES"),"QUARENTENA",IF(OR(B8064="DESCARTE",B8064="DEVOLUÇÃO"),"DESCARTE/DEVOLUÇÃO",IF(AND(D8064="",K8064&lt;&gt;""),"SEM LOTE",IF(AND(Q8064&lt;&gt;"",Q8064&gt;=Parametros!$B$11),"PARADO/SEM GIRO","OK"))))))))))</f>
        <v>VAZIA</v>
      </c>
      <c r="T8064" s="29" t="str">
        <f aca="false">IF(AND($S8064="PARADO/SEM GIRO",$K8064="KG",OR(Painel!$B$5="(Todos)",A8064=Painel!$B$5)*OR(Painel!$E$5="(Todos)",P8064=Painel!$E$5)),$J8064+ROW()/10000000,"")</f>
        <v/>
      </c>
      <c r="U8064" s="29" t="str">
        <f aca="false">IF(AND($S8064="VENCIDO",$K8064="KG",OR(Painel!$B$5="(Todos)",A8064=Painel!$B$5)*OR(Painel!$E$5="(Todos)",P8064=Painel!$E$5)),$J8064+ROW()/10000000,"")</f>
        <v/>
      </c>
    </row>
    <row r="8065" customFormat="false" ht="15" hidden="false" customHeight="false" outlineLevel="0" collapsed="false">
      <c r="A8065" s="29" t="s">
        <v>52</v>
      </c>
      <c r="B8065" s="29" t="s">
        <v>14900</v>
      </c>
      <c r="C8065" s="29" t="s">
        <v>115</v>
      </c>
      <c r="D8065" s="29"/>
      <c r="E8065" s="29" t="n">
        <v>0</v>
      </c>
      <c r="F8065" s="29"/>
      <c r="G8065" s="29"/>
      <c r="H8065" s="30" t="n">
        <v>0</v>
      </c>
      <c r="I8065" s="29"/>
      <c r="J8065" s="30" t="n">
        <v>0</v>
      </c>
      <c r="K8065" s="29"/>
      <c r="L8065" s="29" t="s">
        <v>116</v>
      </c>
      <c r="M8065" s="29"/>
      <c r="N8065" s="29"/>
      <c r="O8065" s="29"/>
      <c r="P8065" s="29"/>
      <c r="Q8065" s="29" t="n">
        <f aca="false">IFERROR(VALUE(L8065),"")</f>
        <v>0</v>
      </c>
      <c r="R8065" s="29" t="str">
        <f aca="true">IF(O8065="","",O8065-TODAY())</f>
        <v/>
      </c>
      <c r="S8065" s="29" t="str">
        <f aca="false">IF(C8065="&lt;&lt; vazio &gt;&gt;","VAZIA",IF(AND(O8065&lt;&gt;"",R8065&lt;0),"VENCIDO",IF(AND(O8065&lt;&gt;"",R8065&lt;=Parametros!$B$10),"PRÓX. VENCIMENTO",IF(F8065="Q","QUALIDADE",IF(F8065="S","BLOQUEADO",IF(F8065="R","RESTRITO/DEVOLUÇÃO",IF(OR(N8065="QUAR",N8065="QRES"),"QUARENTENA",IF(OR(B8065="DESCARTE",B8065="DEVOLUÇÃO"),"DESCARTE/DEVOLUÇÃO",IF(AND(D8065="",K8065&lt;&gt;""),"SEM LOTE",IF(AND(Q8065&lt;&gt;"",Q8065&gt;=Parametros!$B$11),"PARADO/SEM GIRO","OK"))))))))))</f>
        <v>VAZIA</v>
      </c>
      <c r="T8065" s="29" t="str">
        <f aca="false">IF(AND($S8065="PARADO/SEM GIRO",$K8065="KG",OR(Painel!$B$5="(Todos)",A8065=Painel!$B$5)*OR(Painel!$E$5="(Todos)",P8065=Painel!$E$5)),$J8065+ROW()/10000000,"")</f>
        <v/>
      </c>
      <c r="U8065" s="29" t="str">
        <f aca="false">IF(AND($S8065="VENCIDO",$K8065="KG",OR(Painel!$B$5="(Todos)",A8065=Painel!$B$5)*OR(Painel!$E$5="(Todos)",P8065=Painel!$E$5)),$J8065+ROW()/10000000,"")</f>
        <v/>
      </c>
    </row>
    <row r="8066" customFormat="false" ht="15" hidden="false" customHeight="false" outlineLevel="0" collapsed="false">
      <c r="A8066" s="29" t="s">
        <v>52</v>
      </c>
      <c r="B8066" s="29" t="s">
        <v>14901</v>
      </c>
      <c r="C8066" s="29" t="s">
        <v>161</v>
      </c>
      <c r="D8066" s="29" t="s">
        <v>429</v>
      </c>
      <c r="E8066" s="29" t="n">
        <v>1</v>
      </c>
      <c r="F8066" s="29"/>
      <c r="G8066" s="29" t="s">
        <v>14902</v>
      </c>
      <c r="H8066" s="30" t="n">
        <v>999.9</v>
      </c>
      <c r="I8066" s="31" t="n">
        <v>46190</v>
      </c>
      <c r="J8066" s="30" t="n">
        <v>999.9</v>
      </c>
      <c r="K8066" s="29" t="s">
        <v>120</v>
      </c>
      <c r="L8066" s="29" t="s">
        <v>2080</v>
      </c>
      <c r="M8066" s="29"/>
      <c r="N8066" s="29" t="s">
        <v>122</v>
      </c>
      <c r="O8066" s="31" t="n">
        <v>46730</v>
      </c>
      <c r="P8066" s="29" t="s">
        <v>123</v>
      </c>
      <c r="Q8066" s="29" t="n">
        <f aca="false">IFERROR(VALUE(L8066),"")</f>
        <v>95</v>
      </c>
      <c r="R8066" s="29" t="n">
        <f aca="true">IF(O8066="","",O8066-TODAY())</f>
        <v>445</v>
      </c>
      <c r="S8066" s="29" t="str">
        <f aca="false">IF(C8066="&lt;&lt; vazio &gt;&gt;","VAZIA",IF(AND(O8066&lt;&gt;"",R8066&lt;0),"VENCIDO",IF(AND(O8066&lt;&gt;"",R8066&lt;=Parametros!$B$10),"PRÓX. VENCIMENTO",IF(F8066="Q","QUALIDADE",IF(F8066="S","BLOQUEADO",IF(F8066="R","RESTRITO/DEVOLUÇÃO",IF(OR(N8066="QUAR",N8066="QRES"),"QUARENTENA",IF(OR(B8066="DESCARTE",B8066="DEVOLUÇÃO"),"DESCARTE/DEVOLUÇÃO",IF(AND(D8066="",K8066&lt;&gt;""),"SEM LOTE",IF(AND(Q8066&lt;&gt;"",Q8066&gt;=Parametros!$B$11),"PARADO/SEM GIRO","OK"))))))))))</f>
        <v>PARADO/SEM GIRO</v>
      </c>
      <c r="T8066" s="29" t="n">
        <f aca="false">IF(AND($S8066="PARADO/SEM GIRO",$K8066="KG",OR(Painel!$B$5="(Todos)",A8066=Painel!$B$5)*OR(Painel!$E$5="(Todos)",P8066=Painel!$E$5)),$J8066+ROW()/10000000,"")</f>
        <v>999.9008066</v>
      </c>
      <c r="U8066" s="29" t="str">
        <f aca="false">IF(AND($S8066="VENCIDO",$K8066="KG",OR(Painel!$B$5="(Todos)",A8066=Painel!$B$5)*OR(Painel!$E$5="(Todos)",P8066=Painel!$E$5)),$J8066+ROW()/10000000,"")</f>
        <v/>
      </c>
    </row>
    <row r="8067" customFormat="false" ht="15" hidden="false" customHeight="false" outlineLevel="0" collapsed="false">
      <c r="A8067" s="29" t="s">
        <v>52</v>
      </c>
      <c r="B8067" s="29" t="s">
        <v>14903</v>
      </c>
      <c r="C8067" s="29" t="s">
        <v>115</v>
      </c>
      <c r="D8067" s="29"/>
      <c r="E8067" s="29" t="n">
        <v>0</v>
      </c>
      <c r="F8067" s="29"/>
      <c r="G8067" s="29"/>
      <c r="H8067" s="30" t="n">
        <v>0</v>
      </c>
      <c r="I8067" s="29"/>
      <c r="J8067" s="30" t="n">
        <v>0</v>
      </c>
      <c r="K8067" s="29"/>
      <c r="L8067" s="29" t="s">
        <v>116</v>
      </c>
      <c r="M8067" s="29"/>
      <c r="N8067" s="29"/>
      <c r="O8067" s="29"/>
      <c r="P8067" s="29"/>
      <c r="Q8067" s="29" t="n">
        <f aca="false">IFERROR(VALUE(L8067),"")</f>
        <v>0</v>
      </c>
      <c r="R8067" s="29" t="str">
        <f aca="true">IF(O8067="","",O8067-TODAY())</f>
        <v/>
      </c>
      <c r="S8067" s="29" t="str">
        <f aca="false">IF(C8067="&lt;&lt; vazio &gt;&gt;","VAZIA",IF(AND(O8067&lt;&gt;"",R8067&lt;0),"VENCIDO",IF(AND(O8067&lt;&gt;"",R8067&lt;=Parametros!$B$10),"PRÓX. VENCIMENTO",IF(F8067="Q","QUALIDADE",IF(F8067="S","BLOQUEADO",IF(F8067="R","RESTRITO/DEVOLUÇÃO",IF(OR(N8067="QUAR",N8067="QRES"),"QUARENTENA",IF(OR(B8067="DESCARTE",B8067="DEVOLUÇÃO"),"DESCARTE/DEVOLUÇÃO",IF(AND(D8067="",K8067&lt;&gt;""),"SEM LOTE",IF(AND(Q8067&lt;&gt;"",Q8067&gt;=Parametros!$B$11),"PARADO/SEM GIRO","OK"))))))))))</f>
        <v>VAZIA</v>
      </c>
      <c r="T8067" s="29" t="str">
        <f aca="false">IF(AND($S8067="PARADO/SEM GIRO",$K8067="KG",OR(Painel!$B$5="(Todos)",A8067=Painel!$B$5)*OR(Painel!$E$5="(Todos)",P8067=Painel!$E$5)),$J8067+ROW()/10000000,"")</f>
        <v/>
      </c>
      <c r="U8067" s="29" t="str">
        <f aca="false">IF(AND($S8067="VENCIDO",$K8067="KG",OR(Painel!$B$5="(Todos)",A8067=Painel!$B$5)*OR(Painel!$E$5="(Todos)",P8067=Painel!$E$5)),$J8067+ROW()/10000000,"")</f>
        <v/>
      </c>
    </row>
    <row r="8068" customFormat="false" ht="15" hidden="false" customHeight="false" outlineLevel="0" collapsed="false">
      <c r="A8068" s="29" t="s">
        <v>52</v>
      </c>
      <c r="B8068" s="29" t="s">
        <v>14904</v>
      </c>
      <c r="C8068" s="29" t="s">
        <v>115</v>
      </c>
      <c r="D8068" s="29"/>
      <c r="E8068" s="29" t="n">
        <v>0</v>
      </c>
      <c r="F8068" s="29"/>
      <c r="G8068" s="29"/>
      <c r="H8068" s="30" t="n">
        <v>0</v>
      </c>
      <c r="I8068" s="29"/>
      <c r="J8068" s="30" t="n">
        <v>0</v>
      </c>
      <c r="K8068" s="29"/>
      <c r="L8068" s="29" t="s">
        <v>116</v>
      </c>
      <c r="M8068" s="29"/>
      <c r="N8068" s="29"/>
      <c r="O8068" s="29"/>
      <c r="P8068" s="29"/>
      <c r="Q8068" s="29" t="n">
        <f aca="false">IFERROR(VALUE(L8068),"")</f>
        <v>0</v>
      </c>
      <c r="R8068" s="29" t="str">
        <f aca="true">IF(O8068="","",O8068-TODAY())</f>
        <v/>
      </c>
      <c r="S8068" s="29" t="str">
        <f aca="false">IF(C8068="&lt;&lt; vazio &gt;&gt;","VAZIA",IF(AND(O8068&lt;&gt;"",R8068&lt;0),"VENCIDO",IF(AND(O8068&lt;&gt;"",R8068&lt;=Parametros!$B$10),"PRÓX. VENCIMENTO",IF(F8068="Q","QUALIDADE",IF(F8068="S","BLOQUEADO",IF(F8068="R","RESTRITO/DEVOLUÇÃO",IF(OR(N8068="QUAR",N8068="QRES"),"QUARENTENA",IF(OR(B8068="DESCARTE",B8068="DEVOLUÇÃO"),"DESCARTE/DEVOLUÇÃO",IF(AND(D8068="",K8068&lt;&gt;""),"SEM LOTE",IF(AND(Q8068&lt;&gt;"",Q8068&gt;=Parametros!$B$11),"PARADO/SEM GIRO","OK"))))))))))</f>
        <v>VAZIA</v>
      </c>
      <c r="T8068" s="29" t="str">
        <f aca="false">IF(AND($S8068="PARADO/SEM GIRO",$K8068="KG",OR(Painel!$B$5="(Todos)",A8068=Painel!$B$5)*OR(Painel!$E$5="(Todos)",P8068=Painel!$E$5)),$J8068+ROW()/10000000,"")</f>
        <v/>
      </c>
      <c r="U8068" s="29" t="str">
        <f aca="false">IF(AND($S8068="VENCIDO",$K8068="KG",OR(Painel!$B$5="(Todos)",A8068=Painel!$B$5)*OR(Painel!$E$5="(Todos)",P8068=Painel!$E$5)),$J8068+ROW()/10000000,"")</f>
        <v/>
      </c>
    </row>
    <row r="8069" customFormat="false" ht="15" hidden="false" customHeight="false" outlineLevel="0" collapsed="false">
      <c r="A8069" s="29" t="s">
        <v>52</v>
      </c>
      <c r="B8069" s="29" t="s">
        <v>14905</v>
      </c>
      <c r="C8069" s="29" t="s">
        <v>115</v>
      </c>
      <c r="D8069" s="29"/>
      <c r="E8069" s="29" t="n">
        <v>0</v>
      </c>
      <c r="F8069" s="29"/>
      <c r="G8069" s="29"/>
      <c r="H8069" s="30" t="n">
        <v>0</v>
      </c>
      <c r="I8069" s="29"/>
      <c r="J8069" s="30" t="n">
        <v>0</v>
      </c>
      <c r="K8069" s="29"/>
      <c r="L8069" s="29" t="s">
        <v>116</v>
      </c>
      <c r="M8069" s="29"/>
      <c r="N8069" s="29"/>
      <c r="O8069" s="29"/>
      <c r="P8069" s="29"/>
      <c r="Q8069" s="29" t="n">
        <f aca="false">IFERROR(VALUE(L8069),"")</f>
        <v>0</v>
      </c>
      <c r="R8069" s="29" t="str">
        <f aca="true">IF(O8069="","",O8069-TODAY())</f>
        <v/>
      </c>
      <c r="S8069" s="29" t="str">
        <f aca="false">IF(C8069="&lt;&lt; vazio &gt;&gt;","VAZIA",IF(AND(O8069&lt;&gt;"",R8069&lt;0),"VENCIDO",IF(AND(O8069&lt;&gt;"",R8069&lt;=Parametros!$B$10),"PRÓX. VENCIMENTO",IF(F8069="Q","QUALIDADE",IF(F8069="S","BLOQUEADO",IF(F8069="R","RESTRITO/DEVOLUÇÃO",IF(OR(N8069="QUAR",N8069="QRES"),"QUARENTENA",IF(OR(B8069="DESCARTE",B8069="DEVOLUÇÃO"),"DESCARTE/DEVOLUÇÃO",IF(AND(D8069="",K8069&lt;&gt;""),"SEM LOTE",IF(AND(Q8069&lt;&gt;"",Q8069&gt;=Parametros!$B$11),"PARADO/SEM GIRO","OK"))))))))))</f>
        <v>VAZIA</v>
      </c>
      <c r="T8069" s="29" t="str">
        <f aca="false">IF(AND($S8069="PARADO/SEM GIRO",$K8069="KG",OR(Painel!$B$5="(Todos)",A8069=Painel!$B$5)*OR(Painel!$E$5="(Todos)",P8069=Painel!$E$5)),$J8069+ROW()/10000000,"")</f>
        <v/>
      </c>
      <c r="U8069" s="29" t="str">
        <f aca="false">IF(AND($S8069="VENCIDO",$K8069="KG",OR(Painel!$B$5="(Todos)",A8069=Painel!$B$5)*OR(Painel!$E$5="(Todos)",P8069=Painel!$E$5)),$J8069+ROW()/10000000,"")</f>
        <v/>
      </c>
    </row>
    <row r="8070" customFormat="false" ht="15" hidden="false" customHeight="false" outlineLevel="0" collapsed="false">
      <c r="A8070" s="29" t="s">
        <v>52</v>
      </c>
      <c r="B8070" s="29" t="s">
        <v>14906</v>
      </c>
      <c r="C8070" s="29" t="s">
        <v>679</v>
      </c>
      <c r="D8070" s="29" t="s">
        <v>2860</v>
      </c>
      <c r="E8070" s="29" t="n">
        <v>1</v>
      </c>
      <c r="F8070" s="29"/>
      <c r="G8070" s="29" t="s">
        <v>14907</v>
      </c>
      <c r="H8070" s="30" t="n">
        <v>360</v>
      </c>
      <c r="I8070" s="31" t="n">
        <v>46276</v>
      </c>
      <c r="J8070" s="30" t="n">
        <v>360</v>
      </c>
      <c r="K8070" s="29" t="s">
        <v>120</v>
      </c>
      <c r="L8070" s="29" t="s">
        <v>133</v>
      </c>
      <c r="M8070" s="29"/>
      <c r="N8070" s="29" t="s">
        <v>122</v>
      </c>
      <c r="O8070" s="31" t="n">
        <v>46610</v>
      </c>
      <c r="P8070" s="29" t="s">
        <v>123</v>
      </c>
      <c r="Q8070" s="29" t="n">
        <f aca="false">IFERROR(VALUE(L8070),"")</f>
        <v>9</v>
      </c>
      <c r="R8070" s="29" t="n">
        <f aca="true">IF(O8070="","",O8070-TODAY())</f>
        <v>325</v>
      </c>
      <c r="S8070" s="29" t="str">
        <f aca="false">IF(C8070="&lt;&lt; vazio &gt;&gt;","VAZIA",IF(AND(O8070&lt;&gt;"",R8070&lt;0),"VENCIDO",IF(AND(O8070&lt;&gt;"",R8070&lt;=Parametros!$B$10),"PRÓX. VENCIMENTO",IF(F8070="Q","QUALIDADE",IF(F8070="S","BLOQUEADO",IF(F8070="R","RESTRITO/DEVOLUÇÃO",IF(OR(N8070="QUAR",N8070="QRES"),"QUARENTENA",IF(OR(B8070="DESCARTE",B8070="DEVOLUÇÃO"),"DESCARTE/DEVOLUÇÃO",IF(AND(D8070="",K8070&lt;&gt;""),"SEM LOTE",IF(AND(Q8070&lt;&gt;"",Q8070&gt;=Parametros!$B$11),"PARADO/SEM GIRO","OK"))))))))))</f>
        <v>OK</v>
      </c>
      <c r="T8070" s="29" t="str">
        <f aca="false">IF(AND($S8070="PARADO/SEM GIRO",$K8070="KG",OR(Painel!$B$5="(Todos)",A8070=Painel!$B$5)*OR(Painel!$E$5="(Todos)",P8070=Painel!$E$5)),$J8070+ROW()/10000000,"")</f>
        <v/>
      </c>
      <c r="U8070" s="29" t="str">
        <f aca="false">IF(AND($S8070="VENCIDO",$K8070="KG",OR(Painel!$B$5="(Todos)",A8070=Painel!$B$5)*OR(Painel!$E$5="(Todos)",P8070=Painel!$E$5)),$J8070+ROW()/10000000,"")</f>
        <v/>
      </c>
    </row>
    <row r="8071" customFormat="false" ht="15" hidden="false" customHeight="false" outlineLevel="0" collapsed="false">
      <c r="A8071" s="29" t="s">
        <v>52</v>
      </c>
      <c r="B8071" s="29" t="s">
        <v>14908</v>
      </c>
      <c r="C8071" s="29" t="s">
        <v>11692</v>
      </c>
      <c r="D8071" s="29" t="s">
        <v>11693</v>
      </c>
      <c r="E8071" s="29" t="n">
        <v>1</v>
      </c>
      <c r="F8071" s="29"/>
      <c r="G8071" s="29" t="s">
        <v>14909</v>
      </c>
      <c r="H8071" s="30" t="n">
        <v>727.2</v>
      </c>
      <c r="I8071" s="31" t="n">
        <v>46189</v>
      </c>
      <c r="J8071" s="30" t="n">
        <v>727.2</v>
      </c>
      <c r="K8071" s="29" t="s">
        <v>120</v>
      </c>
      <c r="L8071" s="29" t="s">
        <v>749</v>
      </c>
      <c r="M8071" s="29"/>
      <c r="N8071" s="29" t="s">
        <v>122</v>
      </c>
      <c r="O8071" s="31" t="n">
        <v>46904</v>
      </c>
      <c r="P8071" s="29" t="s">
        <v>123</v>
      </c>
      <c r="Q8071" s="29" t="n">
        <f aca="false">IFERROR(VALUE(L8071),"")</f>
        <v>96</v>
      </c>
      <c r="R8071" s="29" t="n">
        <f aca="true">IF(O8071="","",O8071-TODAY())</f>
        <v>619</v>
      </c>
      <c r="S8071" s="29" t="str">
        <f aca="false">IF(C8071="&lt;&lt; vazio &gt;&gt;","VAZIA",IF(AND(O8071&lt;&gt;"",R8071&lt;0),"VENCIDO",IF(AND(O8071&lt;&gt;"",R8071&lt;=Parametros!$B$10),"PRÓX. VENCIMENTO",IF(F8071="Q","QUALIDADE",IF(F8071="S","BLOQUEADO",IF(F8071="R","RESTRITO/DEVOLUÇÃO",IF(OR(N8071="QUAR",N8071="QRES"),"QUARENTENA",IF(OR(B8071="DESCARTE",B8071="DEVOLUÇÃO"),"DESCARTE/DEVOLUÇÃO",IF(AND(D8071="",K8071&lt;&gt;""),"SEM LOTE",IF(AND(Q8071&lt;&gt;"",Q8071&gt;=Parametros!$B$11),"PARADO/SEM GIRO","OK"))))))))))</f>
        <v>PARADO/SEM GIRO</v>
      </c>
      <c r="T8071" s="29" t="n">
        <f aca="false">IF(AND($S8071="PARADO/SEM GIRO",$K8071="KG",OR(Painel!$B$5="(Todos)",A8071=Painel!$B$5)*OR(Painel!$E$5="(Todos)",P8071=Painel!$E$5)),$J8071+ROW()/10000000,"")</f>
        <v>727.2008071</v>
      </c>
      <c r="U8071" s="29" t="str">
        <f aca="false">IF(AND($S8071="VENCIDO",$K8071="KG",OR(Painel!$B$5="(Todos)",A8071=Painel!$B$5)*OR(Painel!$E$5="(Todos)",P8071=Painel!$E$5)),$J8071+ROW()/10000000,"")</f>
        <v/>
      </c>
    </row>
    <row r="8072" customFormat="false" ht="15" hidden="false" customHeight="false" outlineLevel="0" collapsed="false">
      <c r="A8072" s="29" t="s">
        <v>52</v>
      </c>
      <c r="B8072" s="29" t="s">
        <v>14910</v>
      </c>
      <c r="C8072" s="29" t="s">
        <v>115</v>
      </c>
      <c r="D8072" s="29"/>
      <c r="E8072" s="29" t="n">
        <v>0</v>
      </c>
      <c r="F8072" s="29"/>
      <c r="G8072" s="29"/>
      <c r="H8072" s="30" t="n">
        <v>0</v>
      </c>
      <c r="I8072" s="29"/>
      <c r="J8072" s="30" t="n">
        <v>0</v>
      </c>
      <c r="K8072" s="29"/>
      <c r="L8072" s="29" t="s">
        <v>116</v>
      </c>
      <c r="M8072" s="29"/>
      <c r="N8072" s="29"/>
      <c r="O8072" s="29"/>
      <c r="P8072" s="29"/>
      <c r="Q8072" s="29" t="n">
        <f aca="false">IFERROR(VALUE(L8072),"")</f>
        <v>0</v>
      </c>
      <c r="R8072" s="29" t="str">
        <f aca="true">IF(O8072="","",O8072-TODAY())</f>
        <v/>
      </c>
      <c r="S8072" s="29" t="str">
        <f aca="false">IF(C8072="&lt;&lt; vazio &gt;&gt;","VAZIA",IF(AND(O8072&lt;&gt;"",R8072&lt;0),"VENCIDO",IF(AND(O8072&lt;&gt;"",R8072&lt;=Parametros!$B$10),"PRÓX. VENCIMENTO",IF(F8072="Q","QUALIDADE",IF(F8072="S","BLOQUEADO",IF(F8072="R","RESTRITO/DEVOLUÇÃO",IF(OR(N8072="QUAR",N8072="QRES"),"QUARENTENA",IF(OR(B8072="DESCARTE",B8072="DEVOLUÇÃO"),"DESCARTE/DEVOLUÇÃO",IF(AND(D8072="",K8072&lt;&gt;""),"SEM LOTE",IF(AND(Q8072&lt;&gt;"",Q8072&gt;=Parametros!$B$11),"PARADO/SEM GIRO","OK"))))))))))</f>
        <v>VAZIA</v>
      </c>
      <c r="T8072" s="29" t="str">
        <f aca="false">IF(AND($S8072="PARADO/SEM GIRO",$K8072="KG",OR(Painel!$B$5="(Todos)",A8072=Painel!$B$5)*OR(Painel!$E$5="(Todos)",P8072=Painel!$E$5)),$J8072+ROW()/10000000,"")</f>
        <v/>
      </c>
      <c r="U8072" s="29" t="str">
        <f aca="false">IF(AND($S8072="VENCIDO",$K8072="KG",OR(Painel!$B$5="(Todos)",A8072=Painel!$B$5)*OR(Painel!$E$5="(Todos)",P8072=Painel!$E$5)),$J8072+ROW()/10000000,"")</f>
        <v/>
      </c>
    </row>
    <row r="8073" customFormat="false" ht="15" hidden="false" customHeight="false" outlineLevel="0" collapsed="false">
      <c r="A8073" s="29" t="s">
        <v>52</v>
      </c>
      <c r="B8073" s="29" t="s">
        <v>14911</v>
      </c>
      <c r="C8073" s="29" t="s">
        <v>115</v>
      </c>
      <c r="D8073" s="29"/>
      <c r="E8073" s="29" t="n">
        <v>0</v>
      </c>
      <c r="F8073" s="29"/>
      <c r="G8073" s="29"/>
      <c r="H8073" s="30" t="n">
        <v>0</v>
      </c>
      <c r="I8073" s="29"/>
      <c r="J8073" s="30" t="n">
        <v>0</v>
      </c>
      <c r="K8073" s="29"/>
      <c r="L8073" s="29" t="s">
        <v>116</v>
      </c>
      <c r="M8073" s="29"/>
      <c r="N8073" s="29"/>
      <c r="O8073" s="29"/>
      <c r="P8073" s="29"/>
      <c r="Q8073" s="29" t="n">
        <f aca="false">IFERROR(VALUE(L8073),"")</f>
        <v>0</v>
      </c>
      <c r="R8073" s="29" t="str">
        <f aca="true">IF(O8073="","",O8073-TODAY())</f>
        <v/>
      </c>
      <c r="S8073" s="29" t="str">
        <f aca="false">IF(C8073="&lt;&lt; vazio &gt;&gt;","VAZIA",IF(AND(O8073&lt;&gt;"",R8073&lt;0),"VENCIDO",IF(AND(O8073&lt;&gt;"",R8073&lt;=Parametros!$B$10),"PRÓX. VENCIMENTO",IF(F8073="Q","QUALIDADE",IF(F8073="S","BLOQUEADO",IF(F8073="R","RESTRITO/DEVOLUÇÃO",IF(OR(N8073="QUAR",N8073="QRES"),"QUARENTENA",IF(OR(B8073="DESCARTE",B8073="DEVOLUÇÃO"),"DESCARTE/DEVOLUÇÃO",IF(AND(D8073="",K8073&lt;&gt;""),"SEM LOTE",IF(AND(Q8073&lt;&gt;"",Q8073&gt;=Parametros!$B$11),"PARADO/SEM GIRO","OK"))))))))))</f>
        <v>VAZIA</v>
      </c>
      <c r="T8073" s="29" t="str">
        <f aca="false">IF(AND($S8073="PARADO/SEM GIRO",$K8073="KG",OR(Painel!$B$5="(Todos)",A8073=Painel!$B$5)*OR(Painel!$E$5="(Todos)",P8073=Painel!$E$5)),$J8073+ROW()/10000000,"")</f>
        <v/>
      </c>
      <c r="U8073" s="29" t="str">
        <f aca="false">IF(AND($S8073="VENCIDO",$K8073="KG",OR(Painel!$B$5="(Todos)",A8073=Painel!$B$5)*OR(Painel!$E$5="(Todos)",P8073=Painel!$E$5)),$J8073+ROW()/10000000,"")</f>
        <v/>
      </c>
    </row>
    <row r="8074" customFormat="false" ht="15" hidden="false" customHeight="false" outlineLevel="0" collapsed="false">
      <c r="A8074" s="29" t="s">
        <v>52</v>
      </c>
      <c r="B8074" s="29" t="s">
        <v>14912</v>
      </c>
      <c r="C8074" s="29" t="s">
        <v>115</v>
      </c>
      <c r="D8074" s="29"/>
      <c r="E8074" s="29" t="n">
        <v>0</v>
      </c>
      <c r="F8074" s="29"/>
      <c r="G8074" s="29"/>
      <c r="H8074" s="30" t="n">
        <v>0</v>
      </c>
      <c r="I8074" s="29"/>
      <c r="J8074" s="30" t="n">
        <v>0</v>
      </c>
      <c r="K8074" s="29"/>
      <c r="L8074" s="29" t="s">
        <v>116</v>
      </c>
      <c r="M8074" s="29"/>
      <c r="N8074" s="29"/>
      <c r="O8074" s="29"/>
      <c r="P8074" s="29"/>
      <c r="Q8074" s="29" t="n">
        <f aca="false">IFERROR(VALUE(L8074),"")</f>
        <v>0</v>
      </c>
      <c r="R8074" s="29" t="str">
        <f aca="true">IF(O8074="","",O8074-TODAY())</f>
        <v/>
      </c>
      <c r="S8074" s="29" t="str">
        <f aca="false">IF(C8074="&lt;&lt; vazio &gt;&gt;","VAZIA",IF(AND(O8074&lt;&gt;"",R8074&lt;0),"VENCIDO",IF(AND(O8074&lt;&gt;"",R8074&lt;=Parametros!$B$10),"PRÓX. VENCIMENTO",IF(F8074="Q","QUALIDADE",IF(F8074="S","BLOQUEADO",IF(F8074="R","RESTRITO/DEVOLUÇÃO",IF(OR(N8074="QUAR",N8074="QRES"),"QUARENTENA",IF(OR(B8074="DESCARTE",B8074="DEVOLUÇÃO"),"DESCARTE/DEVOLUÇÃO",IF(AND(D8074="",K8074&lt;&gt;""),"SEM LOTE",IF(AND(Q8074&lt;&gt;"",Q8074&gt;=Parametros!$B$11),"PARADO/SEM GIRO","OK"))))))))))</f>
        <v>VAZIA</v>
      </c>
      <c r="T8074" s="29" t="str">
        <f aca="false">IF(AND($S8074="PARADO/SEM GIRO",$K8074="KG",OR(Painel!$B$5="(Todos)",A8074=Painel!$B$5)*OR(Painel!$E$5="(Todos)",P8074=Painel!$E$5)),$J8074+ROW()/10000000,"")</f>
        <v/>
      </c>
      <c r="U8074" s="29" t="str">
        <f aca="false">IF(AND($S8074="VENCIDO",$K8074="KG",OR(Painel!$B$5="(Todos)",A8074=Painel!$B$5)*OR(Painel!$E$5="(Todos)",P8074=Painel!$E$5)),$J8074+ROW()/10000000,"")</f>
        <v/>
      </c>
    </row>
    <row r="8075" customFormat="false" ht="15" hidden="false" customHeight="false" outlineLevel="0" collapsed="false">
      <c r="A8075" s="29" t="s">
        <v>52</v>
      </c>
      <c r="B8075" s="29" t="s">
        <v>14913</v>
      </c>
      <c r="C8075" s="29" t="s">
        <v>115</v>
      </c>
      <c r="D8075" s="29"/>
      <c r="E8075" s="29" t="n">
        <v>0</v>
      </c>
      <c r="F8075" s="29"/>
      <c r="G8075" s="29"/>
      <c r="H8075" s="30" t="n">
        <v>0</v>
      </c>
      <c r="I8075" s="29"/>
      <c r="J8075" s="30" t="n">
        <v>0</v>
      </c>
      <c r="K8075" s="29"/>
      <c r="L8075" s="29" t="s">
        <v>116</v>
      </c>
      <c r="M8075" s="29"/>
      <c r="N8075" s="29"/>
      <c r="O8075" s="29"/>
      <c r="P8075" s="29"/>
      <c r="Q8075" s="29" t="n">
        <f aca="false">IFERROR(VALUE(L8075),"")</f>
        <v>0</v>
      </c>
      <c r="R8075" s="29" t="str">
        <f aca="true">IF(O8075="","",O8075-TODAY())</f>
        <v/>
      </c>
      <c r="S8075" s="29" t="str">
        <f aca="false">IF(C8075="&lt;&lt; vazio &gt;&gt;","VAZIA",IF(AND(O8075&lt;&gt;"",R8075&lt;0),"VENCIDO",IF(AND(O8075&lt;&gt;"",R8075&lt;=Parametros!$B$10),"PRÓX. VENCIMENTO",IF(F8075="Q","QUALIDADE",IF(F8075="S","BLOQUEADO",IF(F8075="R","RESTRITO/DEVOLUÇÃO",IF(OR(N8075="QUAR",N8075="QRES"),"QUARENTENA",IF(OR(B8075="DESCARTE",B8075="DEVOLUÇÃO"),"DESCARTE/DEVOLUÇÃO",IF(AND(D8075="",K8075&lt;&gt;""),"SEM LOTE",IF(AND(Q8075&lt;&gt;"",Q8075&gt;=Parametros!$B$11),"PARADO/SEM GIRO","OK"))))))))))</f>
        <v>VAZIA</v>
      </c>
      <c r="T8075" s="29" t="str">
        <f aca="false">IF(AND($S8075="PARADO/SEM GIRO",$K8075="KG",OR(Painel!$B$5="(Todos)",A8075=Painel!$B$5)*OR(Painel!$E$5="(Todos)",P8075=Painel!$E$5)),$J8075+ROW()/10000000,"")</f>
        <v/>
      </c>
      <c r="U8075" s="29" t="str">
        <f aca="false">IF(AND($S8075="VENCIDO",$K8075="KG",OR(Painel!$B$5="(Todos)",A8075=Painel!$B$5)*OR(Painel!$E$5="(Todos)",P8075=Painel!$E$5)),$J8075+ROW()/10000000,"")</f>
        <v/>
      </c>
    </row>
    <row r="8076" customFormat="false" ht="15" hidden="false" customHeight="false" outlineLevel="0" collapsed="false">
      <c r="A8076" s="29" t="s">
        <v>52</v>
      </c>
      <c r="B8076" s="29" t="s">
        <v>14914</v>
      </c>
      <c r="C8076" s="29" t="s">
        <v>115</v>
      </c>
      <c r="D8076" s="29"/>
      <c r="E8076" s="29" t="n">
        <v>0</v>
      </c>
      <c r="F8076" s="29"/>
      <c r="G8076" s="29"/>
      <c r="H8076" s="30" t="n">
        <v>0</v>
      </c>
      <c r="I8076" s="29"/>
      <c r="J8076" s="30" t="n">
        <v>0</v>
      </c>
      <c r="K8076" s="29"/>
      <c r="L8076" s="29" t="s">
        <v>116</v>
      </c>
      <c r="M8076" s="29"/>
      <c r="N8076" s="29"/>
      <c r="O8076" s="29"/>
      <c r="P8076" s="29"/>
      <c r="Q8076" s="29" t="n">
        <f aca="false">IFERROR(VALUE(L8076),"")</f>
        <v>0</v>
      </c>
      <c r="R8076" s="29" t="str">
        <f aca="true">IF(O8076="","",O8076-TODAY())</f>
        <v/>
      </c>
      <c r="S8076" s="29" t="str">
        <f aca="false">IF(C8076="&lt;&lt; vazio &gt;&gt;","VAZIA",IF(AND(O8076&lt;&gt;"",R8076&lt;0),"VENCIDO",IF(AND(O8076&lt;&gt;"",R8076&lt;=Parametros!$B$10),"PRÓX. VENCIMENTO",IF(F8076="Q","QUALIDADE",IF(F8076="S","BLOQUEADO",IF(F8076="R","RESTRITO/DEVOLUÇÃO",IF(OR(N8076="QUAR",N8076="QRES"),"QUARENTENA",IF(OR(B8076="DESCARTE",B8076="DEVOLUÇÃO"),"DESCARTE/DEVOLUÇÃO",IF(AND(D8076="",K8076&lt;&gt;""),"SEM LOTE",IF(AND(Q8076&lt;&gt;"",Q8076&gt;=Parametros!$B$11),"PARADO/SEM GIRO","OK"))))))))))</f>
        <v>VAZIA</v>
      </c>
      <c r="T8076" s="29" t="str">
        <f aca="false">IF(AND($S8076="PARADO/SEM GIRO",$K8076="KG",OR(Painel!$B$5="(Todos)",A8076=Painel!$B$5)*OR(Painel!$E$5="(Todos)",P8076=Painel!$E$5)),$J8076+ROW()/10000000,"")</f>
        <v/>
      </c>
      <c r="U8076" s="29" t="str">
        <f aca="false">IF(AND($S8076="VENCIDO",$K8076="KG",OR(Painel!$B$5="(Todos)",A8076=Painel!$B$5)*OR(Painel!$E$5="(Todos)",P8076=Painel!$E$5)),$J8076+ROW()/10000000,"")</f>
        <v/>
      </c>
    </row>
    <row r="8077" customFormat="false" ht="15" hidden="false" customHeight="false" outlineLevel="0" collapsed="false">
      <c r="A8077" s="29" t="s">
        <v>52</v>
      </c>
      <c r="B8077" s="29" t="s">
        <v>14915</v>
      </c>
      <c r="C8077" s="29" t="s">
        <v>115</v>
      </c>
      <c r="D8077" s="29"/>
      <c r="E8077" s="29" t="n">
        <v>0</v>
      </c>
      <c r="F8077" s="29"/>
      <c r="G8077" s="29"/>
      <c r="H8077" s="30" t="n">
        <v>0</v>
      </c>
      <c r="I8077" s="29"/>
      <c r="J8077" s="30" t="n">
        <v>0</v>
      </c>
      <c r="K8077" s="29"/>
      <c r="L8077" s="29" t="s">
        <v>116</v>
      </c>
      <c r="M8077" s="29"/>
      <c r="N8077" s="29"/>
      <c r="O8077" s="29"/>
      <c r="P8077" s="29"/>
      <c r="Q8077" s="29" t="n">
        <f aca="false">IFERROR(VALUE(L8077),"")</f>
        <v>0</v>
      </c>
      <c r="R8077" s="29" t="str">
        <f aca="true">IF(O8077="","",O8077-TODAY())</f>
        <v/>
      </c>
      <c r="S8077" s="29" t="str">
        <f aca="false">IF(C8077="&lt;&lt; vazio &gt;&gt;","VAZIA",IF(AND(O8077&lt;&gt;"",R8077&lt;0),"VENCIDO",IF(AND(O8077&lt;&gt;"",R8077&lt;=Parametros!$B$10),"PRÓX. VENCIMENTO",IF(F8077="Q","QUALIDADE",IF(F8077="S","BLOQUEADO",IF(F8077="R","RESTRITO/DEVOLUÇÃO",IF(OR(N8077="QUAR",N8077="QRES"),"QUARENTENA",IF(OR(B8077="DESCARTE",B8077="DEVOLUÇÃO"),"DESCARTE/DEVOLUÇÃO",IF(AND(D8077="",K8077&lt;&gt;""),"SEM LOTE",IF(AND(Q8077&lt;&gt;"",Q8077&gt;=Parametros!$B$11),"PARADO/SEM GIRO","OK"))))))))))</f>
        <v>VAZIA</v>
      </c>
      <c r="T8077" s="29" t="str">
        <f aca="false">IF(AND($S8077="PARADO/SEM GIRO",$K8077="KG",OR(Painel!$B$5="(Todos)",A8077=Painel!$B$5)*OR(Painel!$E$5="(Todos)",P8077=Painel!$E$5)),$J8077+ROW()/10000000,"")</f>
        <v/>
      </c>
      <c r="U8077" s="29" t="str">
        <f aca="false">IF(AND($S8077="VENCIDO",$K8077="KG",OR(Painel!$B$5="(Todos)",A8077=Painel!$B$5)*OR(Painel!$E$5="(Todos)",P8077=Painel!$E$5)),$J8077+ROW()/10000000,"")</f>
        <v/>
      </c>
    </row>
    <row r="8078" customFormat="false" ht="15" hidden="false" customHeight="false" outlineLevel="0" collapsed="false">
      <c r="A8078" s="29" t="s">
        <v>52</v>
      </c>
      <c r="B8078" s="29" t="s">
        <v>14916</v>
      </c>
      <c r="C8078" s="29" t="s">
        <v>115</v>
      </c>
      <c r="D8078" s="29"/>
      <c r="E8078" s="29" t="n">
        <v>0</v>
      </c>
      <c r="F8078" s="29"/>
      <c r="G8078" s="29"/>
      <c r="H8078" s="30" t="n">
        <v>0</v>
      </c>
      <c r="I8078" s="29"/>
      <c r="J8078" s="30" t="n">
        <v>0</v>
      </c>
      <c r="K8078" s="29"/>
      <c r="L8078" s="29" t="s">
        <v>116</v>
      </c>
      <c r="M8078" s="29"/>
      <c r="N8078" s="29"/>
      <c r="O8078" s="29"/>
      <c r="P8078" s="29"/>
      <c r="Q8078" s="29" t="n">
        <f aca="false">IFERROR(VALUE(L8078),"")</f>
        <v>0</v>
      </c>
      <c r="R8078" s="29" t="str">
        <f aca="true">IF(O8078="","",O8078-TODAY())</f>
        <v/>
      </c>
      <c r="S8078" s="29" t="str">
        <f aca="false">IF(C8078="&lt;&lt; vazio &gt;&gt;","VAZIA",IF(AND(O8078&lt;&gt;"",R8078&lt;0),"VENCIDO",IF(AND(O8078&lt;&gt;"",R8078&lt;=Parametros!$B$10),"PRÓX. VENCIMENTO",IF(F8078="Q","QUALIDADE",IF(F8078="S","BLOQUEADO",IF(F8078="R","RESTRITO/DEVOLUÇÃO",IF(OR(N8078="QUAR",N8078="QRES"),"QUARENTENA",IF(OR(B8078="DESCARTE",B8078="DEVOLUÇÃO"),"DESCARTE/DEVOLUÇÃO",IF(AND(D8078="",K8078&lt;&gt;""),"SEM LOTE",IF(AND(Q8078&lt;&gt;"",Q8078&gt;=Parametros!$B$11),"PARADO/SEM GIRO","OK"))))))))))</f>
        <v>VAZIA</v>
      </c>
      <c r="T8078" s="29" t="str">
        <f aca="false">IF(AND($S8078="PARADO/SEM GIRO",$K8078="KG",OR(Painel!$B$5="(Todos)",A8078=Painel!$B$5)*OR(Painel!$E$5="(Todos)",P8078=Painel!$E$5)),$J8078+ROW()/10000000,"")</f>
        <v/>
      </c>
      <c r="U8078" s="29" t="str">
        <f aca="false">IF(AND($S8078="VENCIDO",$K8078="KG",OR(Painel!$B$5="(Todos)",A8078=Painel!$B$5)*OR(Painel!$E$5="(Todos)",P8078=Painel!$E$5)),$J8078+ROW()/10000000,"")</f>
        <v/>
      </c>
    </row>
    <row r="8079" customFormat="false" ht="15" hidden="false" customHeight="false" outlineLevel="0" collapsed="false">
      <c r="A8079" s="29" t="s">
        <v>52</v>
      </c>
      <c r="B8079" s="29" t="s">
        <v>14917</v>
      </c>
      <c r="C8079" s="29" t="s">
        <v>623</v>
      </c>
      <c r="D8079" s="29" t="s">
        <v>624</v>
      </c>
      <c r="E8079" s="29" t="n">
        <v>1</v>
      </c>
      <c r="F8079" s="29"/>
      <c r="G8079" s="29" t="s">
        <v>14918</v>
      </c>
      <c r="H8079" s="30" t="n">
        <v>240</v>
      </c>
      <c r="I8079" s="31" t="n">
        <v>46213</v>
      </c>
      <c r="J8079" s="30" t="n">
        <v>240</v>
      </c>
      <c r="K8079" s="29" t="s">
        <v>120</v>
      </c>
      <c r="L8079" s="29" t="s">
        <v>12795</v>
      </c>
      <c r="M8079" s="29"/>
      <c r="N8079" s="29" t="s">
        <v>134</v>
      </c>
      <c r="O8079" s="31" t="n">
        <v>46336</v>
      </c>
      <c r="P8079" s="29" t="s">
        <v>123</v>
      </c>
      <c r="Q8079" s="29" t="n">
        <f aca="false">IFERROR(VALUE(L8079),"")</f>
        <v>72</v>
      </c>
      <c r="R8079" s="29" t="n">
        <f aca="true">IF(O8079="","",O8079-TODAY())</f>
        <v>51</v>
      </c>
      <c r="S8079" s="29" t="str">
        <f aca="false">IF(C8079="&lt;&lt; vazio &gt;&gt;","VAZIA",IF(AND(O8079&lt;&gt;"",R8079&lt;0),"VENCIDO",IF(AND(O8079&lt;&gt;"",R8079&lt;=Parametros!$B$10),"PRÓX. VENCIMENTO",IF(F8079="Q","QUALIDADE",IF(F8079="S","BLOQUEADO",IF(F8079="R","RESTRITO/DEVOLUÇÃO",IF(OR(N8079="QUAR",N8079="QRES"),"QUARENTENA",IF(OR(B8079="DESCARTE",B8079="DEVOLUÇÃO"),"DESCARTE/DEVOLUÇÃO",IF(AND(D8079="",K8079&lt;&gt;""),"SEM LOTE",IF(AND(Q8079&lt;&gt;"",Q8079&gt;=Parametros!$B$11),"PARADO/SEM GIRO","OK"))))))))))</f>
        <v>PRÓX. VENCIMENTO</v>
      </c>
      <c r="T8079" s="29" t="str">
        <f aca="false">IF(AND($S8079="PARADO/SEM GIRO",$K8079="KG",OR(Painel!$B$5="(Todos)",A8079=Painel!$B$5)*OR(Painel!$E$5="(Todos)",P8079=Painel!$E$5)),$J8079+ROW()/10000000,"")</f>
        <v/>
      </c>
      <c r="U8079" s="29" t="str">
        <f aca="false">IF(AND($S8079="VENCIDO",$K8079="KG",OR(Painel!$B$5="(Todos)",A8079=Painel!$B$5)*OR(Painel!$E$5="(Todos)",P8079=Painel!$E$5)),$J8079+ROW()/10000000,"")</f>
        <v/>
      </c>
    </row>
    <row r="8080" customFormat="false" ht="15" hidden="false" customHeight="false" outlineLevel="0" collapsed="false">
      <c r="A8080" s="29" t="s">
        <v>52</v>
      </c>
      <c r="B8080" s="29" t="s">
        <v>14919</v>
      </c>
      <c r="C8080" s="29" t="s">
        <v>115</v>
      </c>
      <c r="D8080" s="29"/>
      <c r="E8080" s="29" t="n">
        <v>0</v>
      </c>
      <c r="F8080" s="29"/>
      <c r="G8080" s="29"/>
      <c r="H8080" s="30" t="n">
        <v>0</v>
      </c>
      <c r="I8080" s="29"/>
      <c r="J8080" s="30" t="n">
        <v>0</v>
      </c>
      <c r="K8080" s="29"/>
      <c r="L8080" s="29" t="s">
        <v>116</v>
      </c>
      <c r="M8080" s="29"/>
      <c r="N8080" s="29"/>
      <c r="O8080" s="29"/>
      <c r="P8080" s="29"/>
      <c r="Q8080" s="29" t="n">
        <f aca="false">IFERROR(VALUE(L8080),"")</f>
        <v>0</v>
      </c>
      <c r="R8080" s="29" t="str">
        <f aca="true">IF(O8080="","",O8080-TODAY())</f>
        <v/>
      </c>
      <c r="S8080" s="29" t="str">
        <f aca="false">IF(C8080="&lt;&lt; vazio &gt;&gt;","VAZIA",IF(AND(O8080&lt;&gt;"",R8080&lt;0),"VENCIDO",IF(AND(O8080&lt;&gt;"",R8080&lt;=Parametros!$B$10),"PRÓX. VENCIMENTO",IF(F8080="Q","QUALIDADE",IF(F8080="S","BLOQUEADO",IF(F8080="R","RESTRITO/DEVOLUÇÃO",IF(OR(N8080="QUAR",N8080="QRES"),"QUARENTENA",IF(OR(B8080="DESCARTE",B8080="DEVOLUÇÃO"),"DESCARTE/DEVOLUÇÃO",IF(AND(D8080="",K8080&lt;&gt;""),"SEM LOTE",IF(AND(Q8080&lt;&gt;"",Q8080&gt;=Parametros!$B$11),"PARADO/SEM GIRO","OK"))))))))))</f>
        <v>VAZIA</v>
      </c>
      <c r="T8080" s="29" t="str">
        <f aca="false">IF(AND($S8080="PARADO/SEM GIRO",$K8080="KG",OR(Painel!$B$5="(Todos)",A8080=Painel!$B$5)*OR(Painel!$E$5="(Todos)",P8080=Painel!$E$5)),$J8080+ROW()/10000000,"")</f>
        <v/>
      </c>
      <c r="U8080" s="29" t="str">
        <f aca="false">IF(AND($S8080="VENCIDO",$K8080="KG",OR(Painel!$B$5="(Todos)",A8080=Painel!$B$5)*OR(Painel!$E$5="(Todos)",P8080=Painel!$E$5)),$J8080+ROW()/10000000,"")</f>
        <v/>
      </c>
    </row>
    <row r="8081" customFormat="false" ht="15" hidden="false" customHeight="false" outlineLevel="0" collapsed="false">
      <c r="A8081" s="29" t="s">
        <v>52</v>
      </c>
      <c r="B8081" s="29" t="s">
        <v>14920</v>
      </c>
      <c r="C8081" s="29" t="s">
        <v>313</v>
      </c>
      <c r="D8081" s="29" t="s">
        <v>457</v>
      </c>
      <c r="E8081" s="29" t="n">
        <v>1</v>
      </c>
      <c r="F8081" s="29"/>
      <c r="G8081" s="29" t="s">
        <v>14921</v>
      </c>
      <c r="H8081" s="30" t="n">
        <v>999.9</v>
      </c>
      <c r="I8081" s="31" t="n">
        <v>46217</v>
      </c>
      <c r="J8081" s="30" t="n">
        <v>999.9</v>
      </c>
      <c r="K8081" s="29" t="s">
        <v>120</v>
      </c>
      <c r="L8081" s="29" t="s">
        <v>2586</v>
      </c>
      <c r="M8081" s="29"/>
      <c r="N8081" s="29" t="s">
        <v>122</v>
      </c>
      <c r="O8081" s="31" t="n">
        <v>46761</v>
      </c>
      <c r="P8081" s="29" t="s">
        <v>123</v>
      </c>
      <c r="Q8081" s="29" t="n">
        <f aca="false">IFERROR(VALUE(L8081),"")</f>
        <v>68</v>
      </c>
      <c r="R8081" s="29" t="n">
        <f aca="true">IF(O8081="","",O8081-TODAY())</f>
        <v>476</v>
      </c>
      <c r="S8081" s="29" t="str">
        <f aca="false">IF(C8081="&lt;&lt; vazio &gt;&gt;","VAZIA",IF(AND(O8081&lt;&gt;"",R8081&lt;0),"VENCIDO",IF(AND(O8081&lt;&gt;"",R8081&lt;=Parametros!$B$10),"PRÓX. VENCIMENTO",IF(F8081="Q","QUALIDADE",IF(F8081="S","BLOQUEADO",IF(F8081="R","RESTRITO/DEVOLUÇÃO",IF(OR(N8081="QUAR",N8081="QRES"),"QUARENTENA",IF(OR(B8081="DESCARTE",B8081="DEVOLUÇÃO"),"DESCARTE/DEVOLUÇÃO",IF(AND(D8081="",K8081&lt;&gt;""),"SEM LOTE",IF(AND(Q8081&lt;&gt;"",Q8081&gt;=Parametros!$B$11),"PARADO/SEM GIRO","OK"))))))))))</f>
        <v>OK</v>
      </c>
      <c r="T8081" s="29" t="str">
        <f aca="false">IF(AND($S8081="PARADO/SEM GIRO",$K8081="KG",OR(Painel!$B$5="(Todos)",A8081=Painel!$B$5)*OR(Painel!$E$5="(Todos)",P8081=Painel!$E$5)),$J8081+ROW()/10000000,"")</f>
        <v/>
      </c>
      <c r="U8081" s="29" t="str">
        <f aca="false">IF(AND($S8081="VENCIDO",$K8081="KG",OR(Painel!$B$5="(Todos)",A8081=Painel!$B$5)*OR(Painel!$E$5="(Todos)",P8081=Painel!$E$5)),$J8081+ROW()/10000000,"")</f>
        <v/>
      </c>
    </row>
    <row r="8082" customFormat="false" ht="15" hidden="false" customHeight="false" outlineLevel="0" collapsed="false">
      <c r="A8082" s="29" t="s">
        <v>52</v>
      </c>
      <c r="B8082" s="29" t="s">
        <v>14922</v>
      </c>
      <c r="C8082" s="29" t="s">
        <v>161</v>
      </c>
      <c r="D8082" s="29" t="s">
        <v>429</v>
      </c>
      <c r="E8082" s="29" t="n">
        <v>1</v>
      </c>
      <c r="F8082" s="29"/>
      <c r="G8082" s="29" t="s">
        <v>14923</v>
      </c>
      <c r="H8082" s="30" t="n">
        <v>999.9</v>
      </c>
      <c r="I8082" s="31" t="n">
        <v>46190</v>
      </c>
      <c r="J8082" s="30" t="n">
        <v>999.9</v>
      </c>
      <c r="K8082" s="29" t="s">
        <v>120</v>
      </c>
      <c r="L8082" s="29" t="s">
        <v>2080</v>
      </c>
      <c r="M8082" s="29"/>
      <c r="N8082" s="29" t="s">
        <v>122</v>
      </c>
      <c r="O8082" s="31" t="n">
        <v>46730</v>
      </c>
      <c r="P8082" s="29" t="s">
        <v>123</v>
      </c>
      <c r="Q8082" s="29" t="n">
        <f aca="false">IFERROR(VALUE(L8082),"")</f>
        <v>95</v>
      </c>
      <c r="R8082" s="29" t="n">
        <f aca="true">IF(O8082="","",O8082-TODAY())</f>
        <v>445</v>
      </c>
      <c r="S8082" s="29" t="str">
        <f aca="false">IF(C8082="&lt;&lt; vazio &gt;&gt;","VAZIA",IF(AND(O8082&lt;&gt;"",R8082&lt;0),"VENCIDO",IF(AND(O8082&lt;&gt;"",R8082&lt;=Parametros!$B$10),"PRÓX. VENCIMENTO",IF(F8082="Q","QUALIDADE",IF(F8082="S","BLOQUEADO",IF(F8082="R","RESTRITO/DEVOLUÇÃO",IF(OR(N8082="QUAR",N8082="QRES"),"QUARENTENA",IF(OR(B8082="DESCARTE",B8082="DEVOLUÇÃO"),"DESCARTE/DEVOLUÇÃO",IF(AND(D8082="",K8082&lt;&gt;""),"SEM LOTE",IF(AND(Q8082&lt;&gt;"",Q8082&gt;=Parametros!$B$11),"PARADO/SEM GIRO","OK"))))))))))</f>
        <v>PARADO/SEM GIRO</v>
      </c>
      <c r="T8082" s="29" t="n">
        <f aca="false">IF(AND($S8082="PARADO/SEM GIRO",$K8082="KG",OR(Painel!$B$5="(Todos)",A8082=Painel!$B$5)*OR(Painel!$E$5="(Todos)",P8082=Painel!$E$5)),$J8082+ROW()/10000000,"")</f>
        <v>999.9008082</v>
      </c>
      <c r="U8082" s="29" t="str">
        <f aca="false">IF(AND($S8082="VENCIDO",$K8082="KG",OR(Painel!$B$5="(Todos)",A8082=Painel!$B$5)*OR(Painel!$E$5="(Todos)",P8082=Painel!$E$5)),$J8082+ROW()/10000000,"")</f>
        <v/>
      </c>
    </row>
    <row r="8083" customFormat="false" ht="15" hidden="false" customHeight="false" outlineLevel="0" collapsed="false">
      <c r="A8083" s="29" t="s">
        <v>52</v>
      </c>
      <c r="B8083" s="29" t="s">
        <v>14924</v>
      </c>
      <c r="C8083" s="29" t="s">
        <v>2679</v>
      </c>
      <c r="D8083" s="29" t="s">
        <v>2680</v>
      </c>
      <c r="E8083" s="29" t="n">
        <v>1</v>
      </c>
      <c r="F8083" s="29"/>
      <c r="G8083" s="29" t="s">
        <v>14925</v>
      </c>
      <c r="H8083" s="30" t="n">
        <v>800</v>
      </c>
      <c r="I8083" s="31" t="n">
        <v>46191</v>
      </c>
      <c r="J8083" s="30" t="n">
        <v>800</v>
      </c>
      <c r="K8083" s="29" t="s">
        <v>120</v>
      </c>
      <c r="L8083" s="29" t="s">
        <v>3759</v>
      </c>
      <c r="M8083" s="29"/>
      <c r="N8083" s="29" t="s">
        <v>122</v>
      </c>
      <c r="O8083" s="31" t="n">
        <v>46735</v>
      </c>
      <c r="P8083" s="29" t="s">
        <v>123</v>
      </c>
      <c r="Q8083" s="29" t="n">
        <f aca="false">IFERROR(VALUE(L8083),"")</f>
        <v>94</v>
      </c>
      <c r="R8083" s="29" t="n">
        <f aca="true">IF(O8083="","",O8083-TODAY())</f>
        <v>450</v>
      </c>
      <c r="S8083" s="29" t="str">
        <f aca="false">IF(C8083="&lt;&lt; vazio &gt;&gt;","VAZIA",IF(AND(O8083&lt;&gt;"",R8083&lt;0),"VENCIDO",IF(AND(O8083&lt;&gt;"",R8083&lt;=Parametros!$B$10),"PRÓX. VENCIMENTO",IF(F8083="Q","QUALIDADE",IF(F8083="S","BLOQUEADO",IF(F8083="R","RESTRITO/DEVOLUÇÃO",IF(OR(N8083="QUAR",N8083="QRES"),"QUARENTENA",IF(OR(B8083="DESCARTE",B8083="DEVOLUÇÃO"),"DESCARTE/DEVOLUÇÃO",IF(AND(D8083="",K8083&lt;&gt;""),"SEM LOTE",IF(AND(Q8083&lt;&gt;"",Q8083&gt;=Parametros!$B$11),"PARADO/SEM GIRO","OK"))))))))))</f>
        <v>PARADO/SEM GIRO</v>
      </c>
      <c r="T8083" s="29" t="n">
        <f aca="false">IF(AND($S8083="PARADO/SEM GIRO",$K8083="KG",OR(Painel!$B$5="(Todos)",A8083=Painel!$B$5)*OR(Painel!$E$5="(Todos)",P8083=Painel!$E$5)),$J8083+ROW()/10000000,"")</f>
        <v>800.0008083</v>
      </c>
      <c r="U8083" s="29" t="str">
        <f aca="false">IF(AND($S8083="VENCIDO",$K8083="KG",OR(Painel!$B$5="(Todos)",A8083=Painel!$B$5)*OR(Painel!$E$5="(Todos)",P8083=Painel!$E$5)),$J8083+ROW()/10000000,"")</f>
        <v/>
      </c>
    </row>
    <row r="8084" customFormat="false" ht="15" hidden="false" customHeight="false" outlineLevel="0" collapsed="false">
      <c r="A8084" s="29" t="s">
        <v>52</v>
      </c>
      <c r="B8084" s="29" t="s">
        <v>14926</v>
      </c>
      <c r="C8084" s="29" t="s">
        <v>186</v>
      </c>
      <c r="D8084" s="29" t="s">
        <v>7310</v>
      </c>
      <c r="E8084" s="29" t="n">
        <v>1</v>
      </c>
      <c r="F8084" s="29"/>
      <c r="G8084" s="29" t="s">
        <v>14927</v>
      </c>
      <c r="H8084" s="30" t="n">
        <v>435</v>
      </c>
      <c r="I8084" s="31" t="n">
        <v>46153</v>
      </c>
      <c r="J8084" s="30" t="n">
        <v>435</v>
      </c>
      <c r="K8084" s="29" t="s">
        <v>120</v>
      </c>
      <c r="L8084" s="29" t="s">
        <v>7375</v>
      </c>
      <c r="M8084" s="29"/>
      <c r="N8084" s="29" t="s">
        <v>122</v>
      </c>
      <c r="O8084" s="31" t="n">
        <v>46696</v>
      </c>
      <c r="P8084" s="29" t="s">
        <v>123</v>
      </c>
      <c r="Q8084" s="29" t="n">
        <f aca="false">IFERROR(VALUE(L8084),"")</f>
        <v>132</v>
      </c>
      <c r="R8084" s="29" t="n">
        <f aca="true">IF(O8084="","",O8084-TODAY())</f>
        <v>411</v>
      </c>
      <c r="S8084" s="29" t="str">
        <f aca="false">IF(C8084="&lt;&lt; vazio &gt;&gt;","VAZIA",IF(AND(O8084&lt;&gt;"",R8084&lt;0),"VENCIDO",IF(AND(O8084&lt;&gt;"",R8084&lt;=Parametros!$B$10),"PRÓX. VENCIMENTO",IF(F8084="Q","QUALIDADE",IF(F8084="S","BLOQUEADO",IF(F8084="R","RESTRITO/DEVOLUÇÃO",IF(OR(N8084="QUAR",N8084="QRES"),"QUARENTENA",IF(OR(B8084="DESCARTE",B8084="DEVOLUÇÃO"),"DESCARTE/DEVOLUÇÃO",IF(AND(D8084="",K8084&lt;&gt;""),"SEM LOTE",IF(AND(Q8084&lt;&gt;"",Q8084&gt;=Parametros!$B$11),"PARADO/SEM GIRO","OK"))))))))))</f>
        <v>PARADO/SEM GIRO</v>
      </c>
      <c r="T8084" s="29" t="n">
        <f aca="false">IF(AND($S8084="PARADO/SEM GIRO",$K8084="KG",OR(Painel!$B$5="(Todos)",A8084=Painel!$B$5)*OR(Painel!$E$5="(Todos)",P8084=Painel!$E$5)),$J8084+ROW()/10000000,"")</f>
        <v>435.0008084</v>
      </c>
      <c r="U8084" s="29" t="str">
        <f aca="false">IF(AND($S8084="VENCIDO",$K8084="KG",OR(Painel!$B$5="(Todos)",A8084=Painel!$B$5)*OR(Painel!$E$5="(Todos)",P8084=Painel!$E$5)),$J8084+ROW()/10000000,"")</f>
        <v/>
      </c>
    </row>
    <row r="8085" customFormat="false" ht="15" hidden="false" customHeight="false" outlineLevel="0" collapsed="false">
      <c r="A8085" s="29" t="s">
        <v>52</v>
      </c>
      <c r="B8085" s="29" t="s">
        <v>14928</v>
      </c>
      <c r="C8085" s="29" t="s">
        <v>115</v>
      </c>
      <c r="D8085" s="29"/>
      <c r="E8085" s="29" t="n">
        <v>0</v>
      </c>
      <c r="F8085" s="29"/>
      <c r="G8085" s="29"/>
      <c r="H8085" s="30" t="n">
        <v>0</v>
      </c>
      <c r="I8085" s="29"/>
      <c r="J8085" s="30" t="n">
        <v>0</v>
      </c>
      <c r="K8085" s="29"/>
      <c r="L8085" s="29" t="s">
        <v>116</v>
      </c>
      <c r="M8085" s="29"/>
      <c r="N8085" s="29"/>
      <c r="O8085" s="29"/>
      <c r="P8085" s="29"/>
      <c r="Q8085" s="29" t="n">
        <f aca="false">IFERROR(VALUE(L8085),"")</f>
        <v>0</v>
      </c>
      <c r="R8085" s="29" t="str">
        <f aca="true">IF(O8085="","",O8085-TODAY())</f>
        <v/>
      </c>
      <c r="S8085" s="29" t="str">
        <f aca="false">IF(C8085="&lt;&lt; vazio &gt;&gt;","VAZIA",IF(AND(O8085&lt;&gt;"",R8085&lt;0),"VENCIDO",IF(AND(O8085&lt;&gt;"",R8085&lt;=Parametros!$B$10),"PRÓX. VENCIMENTO",IF(F8085="Q","QUALIDADE",IF(F8085="S","BLOQUEADO",IF(F8085="R","RESTRITO/DEVOLUÇÃO",IF(OR(N8085="QUAR",N8085="QRES"),"QUARENTENA",IF(OR(B8085="DESCARTE",B8085="DEVOLUÇÃO"),"DESCARTE/DEVOLUÇÃO",IF(AND(D8085="",K8085&lt;&gt;""),"SEM LOTE",IF(AND(Q8085&lt;&gt;"",Q8085&gt;=Parametros!$B$11),"PARADO/SEM GIRO","OK"))))))))))</f>
        <v>VAZIA</v>
      </c>
      <c r="T8085" s="29" t="str">
        <f aca="false">IF(AND($S8085="PARADO/SEM GIRO",$K8085="KG",OR(Painel!$B$5="(Todos)",A8085=Painel!$B$5)*OR(Painel!$E$5="(Todos)",P8085=Painel!$E$5)),$J8085+ROW()/10000000,"")</f>
        <v/>
      </c>
      <c r="U8085" s="29" t="str">
        <f aca="false">IF(AND($S8085="VENCIDO",$K8085="KG",OR(Painel!$B$5="(Todos)",A8085=Painel!$B$5)*OR(Painel!$E$5="(Todos)",P8085=Painel!$E$5)),$J8085+ROW()/10000000,"")</f>
        <v/>
      </c>
    </row>
    <row r="8086" customFormat="false" ht="15" hidden="false" customHeight="false" outlineLevel="0" collapsed="false">
      <c r="A8086" s="29" t="s">
        <v>52</v>
      </c>
      <c r="B8086" s="29" t="s">
        <v>14929</v>
      </c>
      <c r="C8086" s="29" t="s">
        <v>161</v>
      </c>
      <c r="D8086" s="29" t="s">
        <v>1657</v>
      </c>
      <c r="E8086" s="29" t="n">
        <v>1</v>
      </c>
      <c r="F8086" s="29"/>
      <c r="G8086" s="29" t="s">
        <v>14930</v>
      </c>
      <c r="H8086" s="30" t="n">
        <v>999.9</v>
      </c>
      <c r="I8086" s="31" t="n">
        <v>46219</v>
      </c>
      <c r="J8086" s="30" t="n">
        <v>999.9</v>
      </c>
      <c r="K8086" s="29" t="s">
        <v>120</v>
      </c>
      <c r="L8086" s="29" t="s">
        <v>959</v>
      </c>
      <c r="M8086" s="29"/>
      <c r="N8086" s="29" t="s">
        <v>122</v>
      </c>
      <c r="O8086" s="31" t="n">
        <v>46764</v>
      </c>
      <c r="P8086" s="29" t="s">
        <v>123</v>
      </c>
      <c r="Q8086" s="29" t="n">
        <f aca="false">IFERROR(VALUE(L8086),"")</f>
        <v>66</v>
      </c>
      <c r="R8086" s="29" t="n">
        <f aca="true">IF(O8086="","",O8086-TODAY())</f>
        <v>479</v>
      </c>
      <c r="S8086" s="29" t="str">
        <f aca="false">IF(C8086="&lt;&lt; vazio &gt;&gt;","VAZIA",IF(AND(O8086&lt;&gt;"",R8086&lt;0),"VENCIDO",IF(AND(O8086&lt;&gt;"",R8086&lt;=Parametros!$B$10),"PRÓX. VENCIMENTO",IF(F8086="Q","QUALIDADE",IF(F8086="S","BLOQUEADO",IF(F8086="R","RESTRITO/DEVOLUÇÃO",IF(OR(N8086="QUAR",N8086="QRES"),"QUARENTENA",IF(OR(B8086="DESCARTE",B8086="DEVOLUÇÃO"),"DESCARTE/DEVOLUÇÃO",IF(AND(D8086="",K8086&lt;&gt;""),"SEM LOTE",IF(AND(Q8086&lt;&gt;"",Q8086&gt;=Parametros!$B$11),"PARADO/SEM GIRO","OK"))))))))))</f>
        <v>OK</v>
      </c>
      <c r="T8086" s="29" t="str">
        <f aca="false">IF(AND($S8086="PARADO/SEM GIRO",$K8086="KG",OR(Painel!$B$5="(Todos)",A8086=Painel!$B$5)*OR(Painel!$E$5="(Todos)",P8086=Painel!$E$5)),$J8086+ROW()/10000000,"")</f>
        <v/>
      </c>
      <c r="U8086" s="29" t="str">
        <f aca="false">IF(AND($S8086="VENCIDO",$K8086="KG",OR(Painel!$B$5="(Todos)",A8086=Painel!$B$5)*OR(Painel!$E$5="(Todos)",P8086=Painel!$E$5)),$J8086+ROW()/10000000,"")</f>
        <v/>
      </c>
    </row>
    <row r="8087" customFormat="false" ht="15" hidden="false" customHeight="false" outlineLevel="0" collapsed="false">
      <c r="A8087" s="29" t="s">
        <v>52</v>
      </c>
      <c r="B8087" s="29" t="s">
        <v>14931</v>
      </c>
      <c r="C8087" s="29" t="s">
        <v>4484</v>
      </c>
      <c r="D8087" s="29" t="s">
        <v>5873</v>
      </c>
      <c r="E8087" s="29" t="n">
        <v>1</v>
      </c>
      <c r="F8087" s="29"/>
      <c r="G8087" s="29" t="s">
        <v>14932</v>
      </c>
      <c r="H8087" s="30" t="n">
        <v>480</v>
      </c>
      <c r="I8087" s="31" t="n">
        <v>45903</v>
      </c>
      <c r="J8087" s="30" t="n">
        <v>480</v>
      </c>
      <c r="K8087" s="29" t="s">
        <v>120</v>
      </c>
      <c r="L8087" s="29" t="s">
        <v>8830</v>
      </c>
      <c r="M8087" s="29"/>
      <c r="N8087" s="29" t="s">
        <v>122</v>
      </c>
      <c r="O8087" s="31" t="n">
        <v>46544</v>
      </c>
      <c r="P8087" s="29" t="s">
        <v>123</v>
      </c>
      <c r="Q8087" s="29" t="n">
        <f aca="false">IFERROR(VALUE(L8087),"")</f>
        <v>382</v>
      </c>
      <c r="R8087" s="29" t="n">
        <f aca="true">IF(O8087="","",O8087-TODAY())</f>
        <v>259</v>
      </c>
      <c r="S8087" s="29" t="str">
        <f aca="false">IF(C8087="&lt;&lt; vazio &gt;&gt;","VAZIA",IF(AND(O8087&lt;&gt;"",R8087&lt;0),"VENCIDO",IF(AND(O8087&lt;&gt;"",R8087&lt;=Parametros!$B$10),"PRÓX. VENCIMENTO",IF(F8087="Q","QUALIDADE",IF(F8087="S","BLOQUEADO",IF(F8087="R","RESTRITO/DEVOLUÇÃO",IF(OR(N8087="QUAR",N8087="QRES"),"QUARENTENA",IF(OR(B8087="DESCARTE",B8087="DEVOLUÇÃO"),"DESCARTE/DEVOLUÇÃO",IF(AND(D8087="",K8087&lt;&gt;""),"SEM LOTE",IF(AND(Q8087&lt;&gt;"",Q8087&gt;=Parametros!$B$11),"PARADO/SEM GIRO","OK"))))))))))</f>
        <v>PARADO/SEM GIRO</v>
      </c>
      <c r="T8087" s="29" t="n">
        <f aca="false">IF(AND($S8087="PARADO/SEM GIRO",$K8087="KG",OR(Painel!$B$5="(Todos)",A8087=Painel!$B$5)*OR(Painel!$E$5="(Todos)",P8087=Painel!$E$5)),$J8087+ROW()/10000000,"")</f>
        <v>480.0008087</v>
      </c>
      <c r="U8087" s="29" t="str">
        <f aca="false">IF(AND($S8087="VENCIDO",$K8087="KG",OR(Painel!$B$5="(Todos)",A8087=Painel!$B$5)*OR(Painel!$E$5="(Todos)",P8087=Painel!$E$5)),$J8087+ROW()/10000000,"")</f>
        <v/>
      </c>
    </row>
    <row r="8088" customFormat="false" ht="15" hidden="false" customHeight="false" outlineLevel="0" collapsed="false">
      <c r="A8088" s="29" t="s">
        <v>52</v>
      </c>
      <c r="B8088" s="29" t="s">
        <v>14933</v>
      </c>
      <c r="C8088" s="29" t="s">
        <v>115</v>
      </c>
      <c r="D8088" s="29"/>
      <c r="E8088" s="29" t="n">
        <v>0</v>
      </c>
      <c r="F8088" s="29"/>
      <c r="G8088" s="29"/>
      <c r="H8088" s="30" t="n">
        <v>0</v>
      </c>
      <c r="I8088" s="29"/>
      <c r="J8088" s="30" t="n">
        <v>0</v>
      </c>
      <c r="K8088" s="29"/>
      <c r="L8088" s="29" t="s">
        <v>116</v>
      </c>
      <c r="M8088" s="29"/>
      <c r="N8088" s="29"/>
      <c r="O8088" s="29"/>
      <c r="P8088" s="29"/>
      <c r="Q8088" s="29" t="n">
        <f aca="false">IFERROR(VALUE(L8088),"")</f>
        <v>0</v>
      </c>
      <c r="R8088" s="29" t="str">
        <f aca="true">IF(O8088="","",O8088-TODAY())</f>
        <v/>
      </c>
      <c r="S8088" s="29" t="str">
        <f aca="false">IF(C8088="&lt;&lt; vazio &gt;&gt;","VAZIA",IF(AND(O8088&lt;&gt;"",R8088&lt;0),"VENCIDO",IF(AND(O8088&lt;&gt;"",R8088&lt;=Parametros!$B$10),"PRÓX. VENCIMENTO",IF(F8088="Q","QUALIDADE",IF(F8088="S","BLOQUEADO",IF(F8088="R","RESTRITO/DEVOLUÇÃO",IF(OR(N8088="QUAR",N8088="QRES"),"QUARENTENA",IF(OR(B8088="DESCARTE",B8088="DEVOLUÇÃO"),"DESCARTE/DEVOLUÇÃO",IF(AND(D8088="",K8088&lt;&gt;""),"SEM LOTE",IF(AND(Q8088&lt;&gt;"",Q8088&gt;=Parametros!$B$11),"PARADO/SEM GIRO","OK"))))))))))</f>
        <v>VAZIA</v>
      </c>
      <c r="T8088" s="29" t="str">
        <f aca="false">IF(AND($S8088="PARADO/SEM GIRO",$K8088="KG",OR(Painel!$B$5="(Todos)",A8088=Painel!$B$5)*OR(Painel!$E$5="(Todos)",P8088=Painel!$E$5)),$J8088+ROW()/10000000,"")</f>
        <v/>
      </c>
      <c r="U8088" s="29" t="str">
        <f aca="false">IF(AND($S8088="VENCIDO",$K8088="KG",OR(Painel!$B$5="(Todos)",A8088=Painel!$B$5)*OR(Painel!$E$5="(Todos)",P8088=Painel!$E$5)),$J8088+ROW()/10000000,"")</f>
        <v/>
      </c>
    </row>
    <row r="8089" customFormat="false" ht="15" hidden="false" customHeight="false" outlineLevel="0" collapsed="false">
      <c r="A8089" s="29" t="s">
        <v>52</v>
      </c>
      <c r="B8089" s="29" t="s">
        <v>14934</v>
      </c>
      <c r="C8089" s="29" t="s">
        <v>7048</v>
      </c>
      <c r="D8089" s="29" t="s">
        <v>7049</v>
      </c>
      <c r="E8089" s="29" t="n">
        <v>1</v>
      </c>
      <c r="F8089" s="29" t="s">
        <v>268</v>
      </c>
      <c r="G8089" s="29" t="s">
        <v>14935</v>
      </c>
      <c r="H8089" s="30" t="n">
        <v>640</v>
      </c>
      <c r="I8089" s="31" t="n">
        <v>46095</v>
      </c>
      <c r="J8089" s="30" t="n">
        <v>640</v>
      </c>
      <c r="K8089" s="29" t="s">
        <v>120</v>
      </c>
      <c r="L8089" s="29" t="s">
        <v>7051</v>
      </c>
      <c r="M8089" s="29"/>
      <c r="N8089" s="29" t="s">
        <v>122</v>
      </c>
      <c r="O8089" s="31" t="n">
        <v>46610</v>
      </c>
      <c r="P8089" s="29" t="s">
        <v>123</v>
      </c>
      <c r="Q8089" s="29" t="n">
        <f aca="false">IFERROR(VALUE(L8089),"")</f>
        <v>190</v>
      </c>
      <c r="R8089" s="29" t="n">
        <f aca="true">IF(O8089="","",O8089-TODAY())</f>
        <v>325</v>
      </c>
      <c r="S8089" s="29" t="str">
        <f aca="false">IF(C8089="&lt;&lt; vazio &gt;&gt;","VAZIA",IF(AND(O8089&lt;&gt;"",R8089&lt;0),"VENCIDO",IF(AND(O8089&lt;&gt;"",R8089&lt;=Parametros!$B$10),"PRÓX. VENCIMENTO",IF(F8089="Q","QUALIDADE",IF(F8089="S","BLOQUEADO",IF(F8089="R","RESTRITO/DEVOLUÇÃO",IF(OR(N8089="QUAR",N8089="QRES"),"QUARENTENA",IF(OR(B8089="DESCARTE",B8089="DEVOLUÇÃO"),"DESCARTE/DEVOLUÇÃO",IF(AND(D8089="",K8089&lt;&gt;""),"SEM LOTE",IF(AND(Q8089&lt;&gt;"",Q8089&gt;=Parametros!$B$11),"PARADO/SEM GIRO","OK"))))))))))</f>
        <v>QUALIDADE</v>
      </c>
      <c r="T8089" s="29" t="str">
        <f aca="false">IF(AND($S8089="PARADO/SEM GIRO",$K8089="KG",OR(Painel!$B$5="(Todos)",A8089=Painel!$B$5)*OR(Painel!$E$5="(Todos)",P8089=Painel!$E$5)),$J8089+ROW()/10000000,"")</f>
        <v/>
      </c>
      <c r="U8089" s="29" t="str">
        <f aca="false">IF(AND($S8089="VENCIDO",$K8089="KG",OR(Painel!$B$5="(Todos)",A8089=Painel!$B$5)*OR(Painel!$E$5="(Todos)",P8089=Painel!$E$5)),$J8089+ROW()/10000000,"")</f>
        <v/>
      </c>
    </row>
    <row r="8090" customFormat="false" ht="15" hidden="false" customHeight="false" outlineLevel="0" collapsed="false">
      <c r="A8090" s="29" t="s">
        <v>52</v>
      </c>
      <c r="B8090" s="29" t="s">
        <v>14936</v>
      </c>
      <c r="C8090" s="29" t="s">
        <v>115</v>
      </c>
      <c r="D8090" s="29"/>
      <c r="E8090" s="29" t="n">
        <v>0</v>
      </c>
      <c r="F8090" s="29"/>
      <c r="G8090" s="29"/>
      <c r="H8090" s="30" t="n">
        <v>0</v>
      </c>
      <c r="I8090" s="29"/>
      <c r="J8090" s="30" t="n">
        <v>0</v>
      </c>
      <c r="K8090" s="29"/>
      <c r="L8090" s="29" t="s">
        <v>116</v>
      </c>
      <c r="M8090" s="29"/>
      <c r="N8090" s="29"/>
      <c r="O8090" s="29"/>
      <c r="P8090" s="29"/>
      <c r="Q8090" s="29" t="n">
        <f aca="false">IFERROR(VALUE(L8090),"")</f>
        <v>0</v>
      </c>
      <c r="R8090" s="29" t="str">
        <f aca="true">IF(O8090="","",O8090-TODAY())</f>
        <v/>
      </c>
      <c r="S8090" s="29" t="str">
        <f aca="false">IF(C8090="&lt;&lt; vazio &gt;&gt;","VAZIA",IF(AND(O8090&lt;&gt;"",R8090&lt;0),"VENCIDO",IF(AND(O8090&lt;&gt;"",R8090&lt;=Parametros!$B$10),"PRÓX. VENCIMENTO",IF(F8090="Q","QUALIDADE",IF(F8090="S","BLOQUEADO",IF(F8090="R","RESTRITO/DEVOLUÇÃO",IF(OR(N8090="QUAR",N8090="QRES"),"QUARENTENA",IF(OR(B8090="DESCARTE",B8090="DEVOLUÇÃO"),"DESCARTE/DEVOLUÇÃO",IF(AND(D8090="",K8090&lt;&gt;""),"SEM LOTE",IF(AND(Q8090&lt;&gt;"",Q8090&gt;=Parametros!$B$11),"PARADO/SEM GIRO","OK"))))))))))</f>
        <v>VAZIA</v>
      </c>
      <c r="T8090" s="29" t="str">
        <f aca="false">IF(AND($S8090="PARADO/SEM GIRO",$K8090="KG",OR(Painel!$B$5="(Todos)",A8090=Painel!$B$5)*OR(Painel!$E$5="(Todos)",P8090=Painel!$E$5)),$J8090+ROW()/10000000,"")</f>
        <v/>
      </c>
      <c r="U8090" s="29" t="str">
        <f aca="false">IF(AND($S8090="VENCIDO",$K8090="KG",OR(Painel!$B$5="(Todos)",A8090=Painel!$B$5)*OR(Painel!$E$5="(Todos)",P8090=Painel!$E$5)),$J8090+ROW()/10000000,"")</f>
        <v/>
      </c>
    </row>
    <row r="8091" customFormat="false" ht="15" hidden="false" customHeight="false" outlineLevel="0" collapsed="false">
      <c r="A8091" s="29" t="s">
        <v>52</v>
      </c>
      <c r="B8091" s="29" t="s">
        <v>14937</v>
      </c>
      <c r="C8091" s="29" t="s">
        <v>14056</v>
      </c>
      <c r="D8091" s="29" t="s">
        <v>14057</v>
      </c>
      <c r="E8091" s="29" t="n">
        <v>1</v>
      </c>
      <c r="F8091" s="29"/>
      <c r="G8091" s="29" t="s">
        <v>14938</v>
      </c>
      <c r="H8091" s="30" t="n">
        <v>1000</v>
      </c>
      <c r="I8091" s="31" t="n">
        <v>46202</v>
      </c>
      <c r="J8091" s="30" t="n">
        <v>1000</v>
      </c>
      <c r="K8091" s="29" t="s">
        <v>120</v>
      </c>
      <c r="L8091" s="29" t="s">
        <v>1181</v>
      </c>
      <c r="M8091" s="29"/>
      <c r="N8091" s="29" t="s">
        <v>122</v>
      </c>
      <c r="O8091" s="31" t="n">
        <v>46560</v>
      </c>
      <c r="P8091" s="29" t="s">
        <v>123</v>
      </c>
      <c r="Q8091" s="29" t="n">
        <f aca="false">IFERROR(VALUE(L8091),"")</f>
        <v>83</v>
      </c>
      <c r="R8091" s="29" t="n">
        <f aca="true">IF(O8091="","",O8091-TODAY())</f>
        <v>275</v>
      </c>
      <c r="S8091" s="29" t="str">
        <f aca="false">IF(C8091="&lt;&lt; vazio &gt;&gt;","VAZIA",IF(AND(O8091&lt;&gt;"",R8091&lt;0),"VENCIDO",IF(AND(O8091&lt;&gt;"",R8091&lt;=Parametros!$B$10),"PRÓX. VENCIMENTO",IF(F8091="Q","QUALIDADE",IF(F8091="S","BLOQUEADO",IF(F8091="R","RESTRITO/DEVOLUÇÃO",IF(OR(N8091="QUAR",N8091="QRES"),"QUARENTENA",IF(OR(B8091="DESCARTE",B8091="DEVOLUÇÃO"),"DESCARTE/DEVOLUÇÃO",IF(AND(D8091="",K8091&lt;&gt;""),"SEM LOTE",IF(AND(Q8091&lt;&gt;"",Q8091&gt;=Parametros!$B$11),"PARADO/SEM GIRO","OK"))))))))))</f>
        <v>OK</v>
      </c>
      <c r="T8091" s="29" t="str">
        <f aca="false">IF(AND($S8091="PARADO/SEM GIRO",$K8091="KG",OR(Painel!$B$5="(Todos)",A8091=Painel!$B$5)*OR(Painel!$E$5="(Todos)",P8091=Painel!$E$5)),$J8091+ROW()/10000000,"")</f>
        <v/>
      </c>
      <c r="U8091" s="29" t="str">
        <f aca="false">IF(AND($S8091="VENCIDO",$K8091="KG",OR(Painel!$B$5="(Todos)",A8091=Painel!$B$5)*OR(Painel!$E$5="(Todos)",P8091=Painel!$E$5)),$J8091+ROW()/10000000,"")</f>
        <v/>
      </c>
    </row>
    <row r="8092" customFormat="false" ht="15" hidden="false" customHeight="false" outlineLevel="0" collapsed="false">
      <c r="A8092" s="29" t="s">
        <v>52</v>
      </c>
      <c r="B8092" s="29" t="s">
        <v>14939</v>
      </c>
      <c r="C8092" s="29" t="s">
        <v>161</v>
      </c>
      <c r="D8092" s="29" t="s">
        <v>2923</v>
      </c>
      <c r="E8092" s="29" t="n">
        <v>1</v>
      </c>
      <c r="F8092" s="29"/>
      <c r="G8092" s="29" t="s">
        <v>14940</v>
      </c>
      <c r="H8092" s="30" t="n">
        <v>999.9</v>
      </c>
      <c r="I8092" s="31" t="n">
        <v>46220</v>
      </c>
      <c r="J8092" s="30" t="n">
        <v>999.9</v>
      </c>
      <c r="K8092" s="29" t="s">
        <v>120</v>
      </c>
      <c r="L8092" s="29" t="s">
        <v>2925</v>
      </c>
      <c r="M8092" s="29"/>
      <c r="N8092" s="29" t="s">
        <v>122</v>
      </c>
      <c r="O8092" s="31" t="n">
        <v>46765</v>
      </c>
      <c r="P8092" s="29" t="s">
        <v>123</v>
      </c>
      <c r="Q8092" s="29" t="n">
        <f aca="false">IFERROR(VALUE(L8092),"")</f>
        <v>65</v>
      </c>
      <c r="R8092" s="29" t="n">
        <f aca="true">IF(O8092="","",O8092-TODAY())</f>
        <v>480</v>
      </c>
      <c r="S8092" s="29" t="str">
        <f aca="false">IF(C8092="&lt;&lt; vazio &gt;&gt;","VAZIA",IF(AND(O8092&lt;&gt;"",R8092&lt;0),"VENCIDO",IF(AND(O8092&lt;&gt;"",R8092&lt;=Parametros!$B$10),"PRÓX. VENCIMENTO",IF(F8092="Q","QUALIDADE",IF(F8092="S","BLOQUEADO",IF(F8092="R","RESTRITO/DEVOLUÇÃO",IF(OR(N8092="QUAR",N8092="QRES"),"QUARENTENA",IF(OR(B8092="DESCARTE",B8092="DEVOLUÇÃO"),"DESCARTE/DEVOLUÇÃO",IF(AND(D8092="",K8092&lt;&gt;""),"SEM LOTE",IF(AND(Q8092&lt;&gt;"",Q8092&gt;=Parametros!$B$11),"PARADO/SEM GIRO","OK"))))))))))</f>
        <v>OK</v>
      </c>
      <c r="T8092" s="29" t="str">
        <f aca="false">IF(AND($S8092="PARADO/SEM GIRO",$K8092="KG",OR(Painel!$B$5="(Todos)",A8092=Painel!$B$5)*OR(Painel!$E$5="(Todos)",P8092=Painel!$E$5)),$J8092+ROW()/10000000,"")</f>
        <v/>
      </c>
      <c r="U8092" s="29" t="str">
        <f aca="false">IF(AND($S8092="VENCIDO",$K8092="KG",OR(Painel!$B$5="(Todos)",A8092=Painel!$B$5)*OR(Painel!$E$5="(Todos)",P8092=Painel!$E$5)),$J8092+ROW()/10000000,"")</f>
        <v/>
      </c>
    </row>
    <row r="8093" customFormat="false" ht="15" hidden="false" customHeight="false" outlineLevel="0" collapsed="false">
      <c r="A8093" s="29" t="s">
        <v>52</v>
      </c>
      <c r="B8093" s="29" t="s">
        <v>14941</v>
      </c>
      <c r="C8093" s="29" t="s">
        <v>115</v>
      </c>
      <c r="D8093" s="29"/>
      <c r="E8093" s="29" t="n">
        <v>0</v>
      </c>
      <c r="F8093" s="29"/>
      <c r="G8093" s="29"/>
      <c r="H8093" s="30" t="n">
        <v>0</v>
      </c>
      <c r="I8093" s="29"/>
      <c r="J8093" s="30" t="n">
        <v>0</v>
      </c>
      <c r="K8093" s="29"/>
      <c r="L8093" s="29" t="s">
        <v>116</v>
      </c>
      <c r="M8093" s="29"/>
      <c r="N8093" s="29"/>
      <c r="O8093" s="29"/>
      <c r="P8093" s="29"/>
      <c r="Q8093" s="29" t="n">
        <f aca="false">IFERROR(VALUE(L8093),"")</f>
        <v>0</v>
      </c>
      <c r="R8093" s="29" t="str">
        <f aca="true">IF(O8093="","",O8093-TODAY())</f>
        <v/>
      </c>
      <c r="S8093" s="29" t="str">
        <f aca="false">IF(C8093="&lt;&lt; vazio &gt;&gt;","VAZIA",IF(AND(O8093&lt;&gt;"",R8093&lt;0),"VENCIDO",IF(AND(O8093&lt;&gt;"",R8093&lt;=Parametros!$B$10),"PRÓX. VENCIMENTO",IF(F8093="Q","QUALIDADE",IF(F8093="S","BLOQUEADO",IF(F8093="R","RESTRITO/DEVOLUÇÃO",IF(OR(N8093="QUAR",N8093="QRES"),"QUARENTENA",IF(OR(B8093="DESCARTE",B8093="DEVOLUÇÃO"),"DESCARTE/DEVOLUÇÃO",IF(AND(D8093="",K8093&lt;&gt;""),"SEM LOTE",IF(AND(Q8093&lt;&gt;"",Q8093&gt;=Parametros!$B$11),"PARADO/SEM GIRO","OK"))))))))))</f>
        <v>VAZIA</v>
      </c>
      <c r="T8093" s="29" t="str">
        <f aca="false">IF(AND($S8093="PARADO/SEM GIRO",$K8093="KG",OR(Painel!$B$5="(Todos)",A8093=Painel!$B$5)*OR(Painel!$E$5="(Todos)",P8093=Painel!$E$5)),$J8093+ROW()/10000000,"")</f>
        <v/>
      </c>
      <c r="U8093" s="29" t="str">
        <f aca="false">IF(AND($S8093="VENCIDO",$K8093="KG",OR(Painel!$B$5="(Todos)",A8093=Painel!$B$5)*OR(Painel!$E$5="(Todos)",P8093=Painel!$E$5)),$J8093+ROW()/10000000,"")</f>
        <v/>
      </c>
    </row>
    <row r="8094" customFormat="false" ht="15" hidden="false" customHeight="false" outlineLevel="0" collapsed="false">
      <c r="A8094" s="29" t="s">
        <v>52</v>
      </c>
      <c r="B8094" s="29" t="s">
        <v>14942</v>
      </c>
      <c r="C8094" s="29" t="s">
        <v>876</v>
      </c>
      <c r="D8094" s="29" t="s">
        <v>8345</v>
      </c>
      <c r="E8094" s="29" t="n">
        <v>1</v>
      </c>
      <c r="F8094" s="29"/>
      <c r="G8094" s="29" t="s">
        <v>14943</v>
      </c>
      <c r="H8094" s="30" t="n">
        <v>120</v>
      </c>
      <c r="I8094" s="31" t="n">
        <v>46259</v>
      </c>
      <c r="J8094" s="30" t="n">
        <v>120</v>
      </c>
      <c r="K8094" s="29" t="s">
        <v>120</v>
      </c>
      <c r="L8094" s="29" t="s">
        <v>294</v>
      </c>
      <c r="M8094" s="29"/>
      <c r="N8094" s="29" t="s">
        <v>122</v>
      </c>
      <c r="O8094" s="31" t="n">
        <v>46803</v>
      </c>
      <c r="P8094" s="29" t="s">
        <v>123</v>
      </c>
      <c r="Q8094" s="29" t="n">
        <f aca="false">IFERROR(VALUE(L8094),"")</f>
        <v>27</v>
      </c>
      <c r="R8094" s="29" t="n">
        <f aca="true">IF(O8094="","",O8094-TODAY())</f>
        <v>518</v>
      </c>
      <c r="S8094" s="29" t="str">
        <f aca="false">IF(C8094="&lt;&lt; vazio &gt;&gt;","VAZIA",IF(AND(O8094&lt;&gt;"",R8094&lt;0),"VENCIDO",IF(AND(O8094&lt;&gt;"",R8094&lt;=Parametros!$B$10),"PRÓX. VENCIMENTO",IF(F8094="Q","QUALIDADE",IF(F8094="S","BLOQUEADO",IF(F8094="R","RESTRITO/DEVOLUÇÃO",IF(OR(N8094="QUAR",N8094="QRES"),"QUARENTENA",IF(OR(B8094="DESCARTE",B8094="DEVOLUÇÃO"),"DESCARTE/DEVOLUÇÃO",IF(AND(D8094="",K8094&lt;&gt;""),"SEM LOTE",IF(AND(Q8094&lt;&gt;"",Q8094&gt;=Parametros!$B$11),"PARADO/SEM GIRO","OK"))))))))))</f>
        <v>OK</v>
      </c>
      <c r="T8094" s="29" t="str">
        <f aca="false">IF(AND($S8094="PARADO/SEM GIRO",$K8094="KG",OR(Painel!$B$5="(Todos)",A8094=Painel!$B$5)*OR(Painel!$E$5="(Todos)",P8094=Painel!$E$5)),$J8094+ROW()/10000000,"")</f>
        <v/>
      </c>
      <c r="U8094" s="29" t="str">
        <f aca="false">IF(AND($S8094="VENCIDO",$K8094="KG",OR(Painel!$B$5="(Todos)",A8094=Painel!$B$5)*OR(Painel!$E$5="(Todos)",P8094=Painel!$E$5)),$J8094+ROW()/10000000,"")</f>
        <v/>
      </c>
    </row>
    <row r="8095" customFormat="false" ht="15" hidden="false" customHeight="false" outlineLevel="0" collapsed="false">
      <c r="A8095" s="29" t="s">
        <v>52</v>
      </c>
      <c r="B8095" s="29" t="s">
        <v>14944</v>
      </c>
      <c r="C8095" s="29" t="s">
        <v>115</v>
      </c>
      <c r="D8095" s="29"/>
      <c r="E8095" s="29" t="n">
        <v>0</v>
      </c>
      <c r="F8095" s="29"/>
      <c r="G8095" s="29"/>
      <c r="H8095" s="30" t="n">
        <v>0</v>
      </c>
      <c r="I8095" s="29"/>
      <c r="J8095" s="30" t="n">
        <v>0</v>
      </c>
      <c r="K8095" s="29"/>
      <c r="L8095" s="29" t="s">
        <v>116</v>
      </c>
      <c r="M8095" s="29"/>
      <c r="N8095" s="29"/>
      <c r="O8095" s="29"/>
      <c r="P8095" s="29"/>
      <c r="Q8095" s="29" t="n">
        <f aca="false">IFERROR(VALUE(L8095),"")</f>
        <v>0</v>
      </c>
      <c r="R8095" s="29" t="str">
        <f aca="true">IF(O8095="","",O8095-TODAY())</f>
        <v/>
      </c>
      <c r="S8095" s="29" t="str">
        <f aca="false">IF(C8095="&lt;&lt; vazio &gt;&gt;","VAZIA",IF(AND(O8095&lt;&gt;"",R8095&lt;0),"VENCIDO",IF(AND(O8095&lt;&gt;"",R8095&lt;=Parametros!$B$10),"PRÓX. VENCIMENTO",IF(F8095="Q","QUALIDADE",IF(F8095="S","BLOQUEADO",IF(F8095="R","RESTRITO/DEVOLUÇÃO",IF(OR(N8095="QUAR",N8095="QRES"),"QUARENTENA",IF(OR(B8095="DESCARTE",B8095="DEVOLUÇÃO"),"DESCARTE/DEVOLUÇÃO",IF(AND(D8095="",K8095&lt;&gt;""),"SEM LOTE",IF(AND(Q8095&lt;&gt;"",Q8095&gt;=Parametros!$B$11),"PARADO/SEM GIRO","OK"))))))))))</f>
        <v>VAZIA</v>
      </c>
      <c r="T8095" s="29" t="str">
        <f aca="false">IF(AND($S8095="PARADO/SEM GIRO",$K8095="KG",OR(Painel!$B$5="(Todos)",A8095=Painel!$B$5)*OR(Painel!$E$5="(Todos)",P8095=Painel!$E$5)),$J8095+ROW()/10000000,"")</f>
        <v/>
      </c>
      <c r="U8095" s="29" t="str">
        <f aca="false">IF(AND($S8095="VENCIDO",$K8095="KG",OR(Painel!$B$5="(Todos)",A8095=Painel!$B$5)*OR(Painel!$E$5="(Todos)",P8095=Painel!$E$5)),$J8095+ROW()/10000000,"")</f>
        <v/>
      </c>
    </row>
    <row r="8096" customFormat="false" ht="15" hidden="false" customHeight="false" outlineLevel="0" collapsed="false">
      <c r="A8096" s="29" t="s">
        <v>52</v>
      </c>
      <c r="B8096" s="29" t="s">
        <v>14945</v>
      </c>
      <c r="C8096" s="29" t="s">
        <v>325</v>
      </c>
      <c r="D8096" s="29" t="s">
        <v>1328</v>
      </c>
      <c r="E8096" s="29" t="n">
        <v>1</v>
      </c>
      <c r="F8096" s="29"/>
      <c r="G8096" s="29" t="s">
        <v>14946</v>
      </c>
      <c r="H8096" s="30" t="n">
        <v>1102.5</v>
      </c>
      <c r="I8096" s="31" t="n">
        <v>46240</v>
      </c>
      <c r="J8096" s="30" t="n">
        <v>1102.5</v>
      </c>
      <c r="K8096" s="29" t="s">
        <v>120</v>
      </c>
      <c r="L8096" s="29" t="s">
        <v>1330</v>
      </c>
      <c r="M8096" s="29"/>
      <c r="N8096" s="29" t="s">
        <v>122</v>
      </c>
      <c r="O8096" s="31" t="n">
        <v>46599</v>
      </c>
      <c r="P8096" s="29" t="s">
        <v>123</v>
      </c>
      <c r="Q8096" s="29" t="n">
        <f aca="false">IFERROR(VALUE(L8096),"")</f>
        <v>45</v>
      </c>
      <c r="R8096" s="29" t="n">
        <f aca="true">IF(O8096="","",O8096-TODAY())</f>
        <v>314</v>
      </c>
      <c r="S8096" s="29" t="str">
        <f aca="false">IF(C8096="&lt;&lt; vazio &gt;&gt;","VAZIA",IF(AND(O8096&lt;&gt;"",R8096&lt;0),"VENCIDO",IF(AND(O8096&lt;&gt;"",R8096&lt;=Parametros!$B$10),"PRÓX. VENCIMENTO",IF(F8096="Q","QUALIDADE",IF(F8096="S","BLOQUEADO",IF(F8096="R","RESTRITO/DEVOLUÇÃO",IF(OR(N8096="QUAR",N8096="QRES"),"QUARENTENA",IF(OR(B8096="DESCARTE",B8096="DEVOLUÇÃO"),"DESCARTE/DEVOLUÇÃO",IF(AND(D8096="",K8096&lt;&gt;""),"SEM LOTE",IF(AND(Q8096&lt;&gt;"",Q8096&gt;=Parametros!$B$11),"PARADO/SEM GIRO","OK"))))))))))</f>
        <v>OK</v>
      </c>
      <c r="T8096" s="29" t="str">
        <f aca="false">IF(AND($S8096="PARADO/SEM GIRO",$K8096="KG",OR(Painel!$B$5="(Todos)",A8096=Painel!$B$5)*OR(Painel!$E$5="(Todos)",P8096=Painel!$E$5)),$J8096+ROW()/10000000,"")</f>
        <v/>
      </c>
      <c r="U8096" s="29" t="str">
        <f aca="false">IF(AND($S8096="VENCIDO",$K8096="KG",OR(Painel!$B$5="(Todos)",A8096=Painel!$B$5)*OR(Painel!$E$5="(Todos)",P8096=Painel!$E$5)),$J8096+ROW()/10000000,"")</f>
        <v/>
      </c>
    </row>
    <row r="8097" customFormat="false" ht="15" hidden="false" customHeight="false" outlineLevel="0" collapsed="false">
      <c r="A8097" s="29" t="s">
        <v>52</v>
      </c>
      <c r="B8097" s="29" t="s">
        <v>14947</v>
      </c>
      <c r="C8097" s="29" t="s">
        <v>219</v>
      </c>
      <c r="D8097" s="29" t="s">
        <v>14948</v>
      </c>
      <c r="E8097" s="29" t="n">
        <v>1</v>
      </c>
      <c r="F8097" s="29"/>
      <c r="G8097" s="29" t="s">
        <v>14949</v>
      </c>
      <c r="H8097" s="30" t="n">
        <v>520</v>
      </c>
      <c r="I8097" s="31" t="n">
        <v>46247</v>
      </c>
      <c r="J8097" s="30" t="n">
        <v>520</v>
      </c>
      <c r="K8097" s="29" t="s">
        <v>120</v>
      </c>
      <c r="L8097" s="29" t="s">
        <v>1096</v>
      </c>
      <c r="M8097" s="29"/>
      <c r="N8097" s="29" t="s">
        <v>122</v>
      </c>
      <c r="O8097" s="31" t="n">
        <v>46877</v>
      </c>
      <c r="P8097" s="29" t="s">
        <v>123</v>
      </c>
      <c r="Q8097" s="29" t="n">
        <f aca="false">IFERROR(VALUE(L8097),"")</f>
        <v>102</v>
      </c>
      <c r="R8097" s="29" t="n">
        <f aca="true">IF(O8097="","",O8097-TODAY())</f>
        <v>592</v>
      </c>
      <c r="S8097" s="29" t="str">
        <f aca="false">IF(C8097="&lt;&lt; vazio &gt;&gt;","VAZIA",IF(AND(O8097&lt;&gt;"",R8097&lt;0),"VENCIDO",IF(AND(O8097&lt;&gt;"",R8097&lt;=Parametros!$B$10),"PRÓX. VENCIMENTO",IF(F8097="Q","QUALIDADE",IF(F8097="S","BLOQUEADO",IF(F8097="R","RESTRITO/DEVOLUÇÃO",IF(OR(N8097="QUAR",N8097="QRES"),"QUARENTENA",IF(OR(B8097="DESCARTE",B8097="DEVOLUÇÃO"),"DESCARTE/DEVOLUÇÃO",IF(AND(D8097="",K8097&lt;&gt;""),"SEM LOTE",IF(AND(Q8097&lt;&gt;"",Q8097&gt;=Parametros!$B$11),"PARADO/SEM GIRO","OK"))))))))))</f>
        <v>PARADO/SEM GIRO</v>
      </c>
      <c r="T8097" s="29" t="n">
        <f aca="false">IF(AND($S8097="PARADO/SEM GIRO",$K8097="KG",OR(Painel!$B$5="(Todos)",A8097=Painel!$B$5)*OR(Painel!$E$5="(Todos)",P8097=Painel!$E$5)),$J8097+ROW()/10000000,"")</f>
        <v>520.0008097</v>
      </c>
      <c r="U8097" s="29" t="str">
        <f aca="false">IF(AND($S8097="VENCIDO",$K8097="KG",OR(Painel!$B$5="(Todos)",A8097=Painel!$B$5)*OR(Painel!$E$5="(Todos)",P8097=Painel!$E$5)),$J8097+ROW()/10000000,"")</f>
        <v/>
      </c>
    </row>
    <row r="8098" customFormat="false" ht="15" hidden="false" customHeight="false" outlineLevel="0" collapsed="false">
      <c r="A8098" s="29" t="s">
        <v>52</v>
      </c>
      <c r="B8098" s="29" t="s">
        <v>14950</v>
      </c>
      <c r="C8098" s="29" t="s">
        <v>115</v>
      </c>
      <c r="D8098" s="29"/>
      <c r="E8098" s="29" t="n">
        <v>0</v>
      </c>
      <c r="F8098" s="29"/>
      <c r="G8098" s="29"/>
      <c r="H8098" s="30" t="n">
        <v>0</v>
      </c>
      <c r="I8098" s="29"/>
      <c r="J8098" s="30" t="n">
        <v>0</v>
      </c>
      <c r="K8098" s="29"/>
      <c r="L8098" s="29" t="s">
        <v>116</v>
      </c>
      <c r="M8098" s="29"/>
      <c r="N8098" s="29"/>
      <c r="O8098" s="29"/>
      <c r="P8098" s="29"/>
      <c r="Q8098" s="29" t="n">
        <f aca="false">IFERROR(VALUE(L8098),"")</f>
        <v>0</v>
      </c>
      <c r="R8098" s="29" t="str">
        <f aca="true">IF(O8098="","",O8098-TODAY())</f>
        <v/>
      </c>
      <c r="S8098" s="29" t="str">
        <f aca="false">IF(C8098="&lt;&lt; vazio &gt;&gt;","VAZIA",IF(AND(O8098&lt;&gt;"",R8098&lt;0),"VENCIDO",IF(AND(O8098&lt;&gt;"",R8098&lt;=Parametros!$B$10),"PRÓX. VENCIMENTO",IF(F8098="Q","QUALIDADE",IF(F8098="S","BLOQUEADO",IF(F8098="R","RESTRITO/DEVOLUÇÃO",IF(OR(N8098="QUAR",N8098="QRES"),"QUARENTENA",IF(OR(B8098="DESCARTE",B8098="DEVOLUÇÃO"),"DESCARTE/DEVOLUÇÃO",IF(AND(D8098="",K8098&lt;&gt;""),"SEM LOTE",IF(AND(Q8098&lt;&gt;"",Q8098&gt;=Parametros!$B$11),"PARADO/SEM GIRO","OK"))))))))))</f>
        <v>VAZIA</v>
      </c>
      <c r="T8098" s="29" t="str">
        <f aca="false">IF(AND($S8098="PARADO/SEM GIRO",$K8098="KG",OR(Painel!$B$5="(Todos)",A8098=Painel!$B$5)*OR(Painel!$E$5="(Todos)",P8098=Painel!$E$5)),$J8098+ROW()/10000000,"")</f>
        <v/>
      </c>
      <c r="U8098" s="29" t="str">
        <f aca="false">IF(AND($S8098="VENCIDO",$K8098="KG",OR(Painel!$B$5="(Todos)",A8098=Painel!$B$5)*OR(Painel!$E$5="(Todos)",P8098=Painel!$E$5)),$J8098+ROW()/10000000,"")</f>
        <v/>
      </c>
    </row>
    <row r="8099" customFormat="false" ht="15" hidden="false" customHeight="false" outlineLevel="0" collapsed="false">
      <c r="A8099" s="29" t="s">
        <v>52</v>
      </c>
      <c r="B8099" s="29" t="s">
        <v>14951</v>
      </c>
      <c r="C8099" s="29" t="s">
        <v>115</v>
      </c>
      <c r="D8099" s="29"/>
      <c r="E8099" s="29" t="n">
        <v>0</v>
      </c>
      <c r="F8099" s="29"/>
      <c r="G8099" s="29"/>
      <c r="H8099" s="30" t="n">
        <v>0</v>
      </c>
      <c r="I8099" s="29"/>
      <c r="J8099" s="30" t="n">
        <v>0</v>
      </c>
      <c r="K8099" s="29"/>
      <c r="L8099" s="29" t="s">
        <v>116</v>
      </c>
      <c r="M8099" s="29"/>
      <c r="N8099" s="29"/>
      <c r="O8099" s="29"/>
      <c r="P8099" s="29"/>
      <c r="Q8099" s="29" t="n">
        <f aca="false">IFERROR(VALUE(L8099),"")</f>
        <v>0</v>
      </c>
      <c r="R8099" s="29" t="str">
        <f aca="true">IF(O8099="","",O8099-TODAY())</f>
        <v/>
      </c>
      <c r="S8099" s="29" t="str">
        <f aca="false">IF(C8099="&lt;&lt; vazio &gt;&gt;","VAZIA",IF(AND(O8099&lt;&gt;"",R8099&lt;0),"VENCIDO",IF(AND(O8099&lt;&gt;"",R8099&lt;=Parametros!$B$10),"PRÓX. VENCIMENTO",IF(F8099="Q","QUALIDADE",IF(F8099="S","BLOQUEADO",IF(F8099="R","RESTRITO/DEVOLUÇÃO",IF(OR(N8099="QUAR",N8099="QRES"),"QUARENTENA",IF(OR(B8099="DESCARTE",B8099="DEVOLUÇÃO"),"DESCARTE/DEVOLUÇÃO",IF(AND(D8099="",K8099&lt;&gt;""),"SEM LOTE",IF(AND(Q8099&lt;&gt;"",Q8099&gt;=Parametros!$B$11),"PARADO/SEM GIRO","OK"))))))))))</f>
        <v>VAZIA</v>
      </c>
      <c r="T8099" s="29" t="str">
        <f aca="false">IF(AND($S8099="PARADO/SEM GIRO",$K8099="KG",OR(Painel!$B$5="(Todos)",A8099=Painel!$B$5)*OR(Painel!$E$5="(Todos)",P8099=Painel!$E$5)),$J8099+ROW()/10000000,"")</f>
        <v/>
      </c>
      <c r="U8099" s="29" t="str">
        <f aca="false">IF(AND($S8099="VENCIDO",$K8099="KG",OR(Painel!$B$5="(Todos)",A8099=Painel!$B$5)*OR(Painel!$E$5="(Todos)",P8099=Painel!$E$5)),$J8099+ROW()/10000000,"")</f>
        <v/>
      </c>
    </row>
    <row r="8100" customFormat="false" ht="15" hidden="false" customHeight="false" outlineLevel="0" collapsed="false">
      <c r="A8100" s="29" t="s">
        <v>52</v>
      </c>
      <c r="B8100" s="29" t="s">
        <v>14952</v>
      </c>
      <c r="C8100" s="29" t="s">
        <v>161</v>
      </c>
      <c r="D8100" s="29" t="s">
        <v>2643</v>
      </c>
      <c r="E8100" s="29" t="n">
        <v>1</v>
      </c>
      <c r="F8100" s="29"/>
      <c r="G8100" s="29" t="s">
        <v>14953</v>
      </c>
      <c r="H8100" s="30" t="n">
        <v>999.9</v>
      </c>
      <c r="I8100" s="31" t="n">
        <v>46219</v>
      </c>
      <c r="J8100" s="30" t="n">
        <v>999.9</v>
      </c>
      <c r="K8100" s="29" t="s">
        <v>120</v>
      </c>
      <c r="L8100" s="29" t="s">
        <v>959</v>
      </c>
      <c r="M8100" s="29"/>
      <c r="N8100" s="29" t="s">
        <v>122</v>
      </c>
      <c r="O8100" s="31" t="n">
        <v>46763</v>
      </c>
      <c r="P8100" s="29" t="s">
        <v>123</v>
      </c>
      <c r="Q8100" s="29" t="n">
        <f aca="false">IFERROR(VALUE(L8100),"")</f>
        <v>66</v>
      </c>
      <c r="R8100" s="29" t="n">
        <f aca="true">IF(O8100="","",O8100-TODAY())</f>
        <v>478</v>
      </c>
      <c r="S8100" s="29" t="str">
        <f aca="false">IF(C8100="&lt;&lt; vazio &gt;&gt;","VAZIA",IF(AND(O8100&lt;&gt;"",R8100&lt;0),"VENCIDO",IF(AND(O8100&lt;&gt;"",R8100&lt;=Parametros!$B$10),"PRÓX. VENCIMENTO",IF(F8100="Q","QUALIDADE",IF(F8100="S","BLOQUEADO",IF(F8100="R","RESTRITO/DEVOLUÇÃO",IF(OR(N8100="QUAR",N8100="QRES"),"QUARENTENA",IF(OR(B8100="DESCARTE",B8100="DEVOLUÇÃO"),"DESCARTE/DEVOLUÇÃO",IF(AND(D8100="",K8100&lt;&gt;""),"SEM LOTE",IF(AND(Q8100&lt;&gt;"",Q8100&gt;=Parametros!$B$11),"PARADO/SEM GIRO","OK"))))))))))</f>
        <v>OK</v>
      </c>
      <c r="T8100" s="29" t="str">
        <f aca="false">IF(AND($S8100="PARADO/SEM GIRO",$K8100="KG",OR(Painel!$B$5="(Todos)",A8100=Painel!$B$5)*OR(Painel!$E$5="(Todos)",P8100=Painel!$E$5)),$J8100+ROW()/10000000,"")</f>
        <v/>
      </c>
      <c r="U8100" s="29" t="str">
        <f aca="false">IF(AND($S8100="VENCIDO",$K8100="KG",OR(Painel!$B$5="(Todos)",A8100=Painel!$B$5)*OR(Painel!$E$5="(Todos)",P8100=Painel!$E$5)),$J8100+ROW()/10000000,"")</f>
        <v/>
      </c>
    </row>
    <row r="8101" customFormat="false" ht="15" hidden="false" customHeight="false" outlineLevel="0" collapsed="false">
      <c r="A8101" s="29" t="s">
        <v>52</v>
      </c>
      <c r="B8101" s="29" t="s">
        <v>14954</v>
      </c>
      <c r="C8101" s="29" t="s">
        <v>10297</v>
      </c>
      <c r="D8101" s="29" t="s">
        <v>10298</v>
      </c>
      <c r="E8101" s="29" t="n">
        <v>1</v>
      </c>
      <c r="F8101" s="29"/>
      <c r="G8101" s="29" t="s">
        <v>14955</v>
      </c>
      <c r="H8101" s="30" t="n">
        <v>800</v>
      </c>
      <c r="I8101" s="31" t="n">
        <v>46183</v>
      </c>
      <c r="J8101" s="30" t="n">
        <v>800</v>
      </c>
      <c r="K8101" s="29" t="s">
        <v>120</v>
      </c>
      <c r="L8101" s="29" t="s">
        <v>1096</v>
      </c>
      <c r="M8101" s="29"/>
      <c r="N8101" s="29" t="s">
        <v>122</v>
      </c>
      <c r="O8101" s="31" t="n">
        <v>46905</v>
      </c>
      <c r="P8101" s="29" t="s">
        <v>123</v>
      </c>
      <c r="Q8101" s="29" t="n">
        <f aca="false">IFERROR(VALUE(L8101),"")</f>
        <v>102</v>
      </c>
      <c r="R8101" s="29" t="n">
        <f aca="true">IF(O8101="","",O8101-TODAY())</f>
        <v>620</v>
      </c>
      <c r="S8101" s="29" t="str">
        <f aca="false">IF(C8101="&lt;&lt; vazio &gt;&gt;","VAZIA",IF(AND(O8101&lt;&gt;"",R8101&lt;0),"VENCIDO",IF(AND(O8101&lt;&gt;"",R8101&lt;=Parametros!$B$10),"PRÓX. VENCIMENTO",IF(F8101="Q","QUALIDADE",IF(F8101="S","BLOQUEADO",IF(F8101="R","RESTRITO/DEVOLUÇÃO",IF(OR(N8101="QUAR",N8101="QRES"),"QUARENTENA",IF(OR(B8101="DESCARTE",B8101="DEVOLUÇÃO"),"DESCARTE/DEVOLUÇÃO",IF(AND(D8101="",K8101&lt;&gt;""),"SEM LOTE",IF(AND(Q8101&lt;&gt;"",Q8101&gt;=Parametros!$B$11),"PARADO/SEM GIRO","OK"))))))))))</f>
        <v>PARADO/SEM GIRO</v>
      </c>
      <c r="T8101" s="29" t="n">
        <f aca="false">IF(AND($S8101="PARADO/SEM GIRO",$K8101="KG",OR(Painel!$B$5="(Todos)",A8101=Painel!$B$5)*OR(Painel!$E$5="(Todos)",P8101=Painel!$E$5)),$J8101+ROW()/10000000,"")</f>
        <v>800.0008101</v>
      </c>
      <c r="U8101" s="29" t="str">
        <f aca="false">IF(AND($S8101="VENCIDO",$K8101="KG",OR(Painel!$B$5="(Todos)",A8101=Painel!$B$5)*OR(Painel!$E$5="(Todos)",P8101=Painel!$E$5)),$J8101+ROW()/10000000,"")</f>
        <v/>
      </c>
    </row>
    <row r="8102" customFormat="false" ht="15" hidden="false" customHeight="false" outlineLevel="0" collapsed="false">
      <c r="A8102" s="29" t="s">
        <v>52</v>
      </c>
      <c r="B8102" s="29" t="s">
        <v>14956</v>
      </c>
      <c r="C8102" s="29" t="s">
        <v>115</v>
      </c>
      <c r="D8102" s="29"/>
      <c r="E8102" s="29" t="n">
        <v>0</v>
      </c>
      <c r="F8102" s="29"/>
      <c r="G8102" s="29"/>
      <c r="H8102" s="30" t="n">
        <v>0</v>
      </c>
      <c r="I8102" s="29"/>
      <c r="J8102" s="30" t="n">
        <v>0</v>
      </c>
      <c r="K8102" s="29"/>
      <c r="L8102" s="29" t="s">
        <v>116</v>
      </c>
      <c r="M8102" s="29"/>
      <c r="N8102" s="29"/>
      <c r="O8102" s="29"/>
      <c r="P8102" s="29"/>
      <c r="Q8102" s="29" t="n">
        <f aca="false">IFERROR(VALUE(L8102),"")</f>
        <v>0</v>
      </c>
      <c r="R8102" s="29" t="str">
        <f aca="true">IF(O8102="","",O8102-TODAY())</f>
        <v/>
      </c>
      <c r="S8102" s="29" t="str">
        <f aca="false">IF(C8102="&lt;&lt; vazio &gt;&gt;","VAZIA",IF(AND(O8102&lt;&gt;"",R8102&lt;0),"VENCIDO",IF(AND(O8102&lt;&gt;"",R8102&lt;=Parametros!$B$10),"PRÓX. VENCIMENTO",IF(F8102="Q","QUALIDADE",IF(F8102="S","BLOQUEADO",IF(F8102="R","RESTRITO/DEVOLUÇÃO",IF(OR(N8102="QUAR",N8102="QRES"),"QUARENTENA",IF(OR(B8102="DESCARTE",B8102="DEVOLUÇÃO"),"DESCARTE/DEVOLUÇÃO",IF(AND(D8102="",K8102&lt;&gt;""),"SEM LOTE",IF(AND(Q8102&lt;&gt;"",Q8102&gt;=Parametros!$B$11),"PARADO/SEM GIRO","OK"))))))))))</f>
        <v>VAZIA</v>
      </c>
      <c r="T8102" s="29" t="str">
        <f aca="false">IF(AND($S8102="PARADO/SEM GIRO",$K8102="KG",OR(Painel!$B$5="(Todos)",A8102=Painel!$B$5)*OR(Painel!$E$5="(Todos)",P8102=Painel!$E$5)),$J8102+ROW()/10000000,"")</f>
        <v/>
      </c>
      <c r="U8102" s="29" t="str">
        <f aca="false">IF(AND($S8102="VENCIDO",$K8102="KG",OR(Painel!$B$5="(Todos)",A8102=Painel!$B$5)*OR(Painel!$E$5="(Todos)",P8102=Painel!$E$5)),$J8102+ROW()/10000000,"")</f>
        <v/>
      </c>
    </row>
    <row r="8103" customFormat="false" ht="15" hidden="false" customHeight="false" outlineLevel="0" collapsed="false">
      <c r="A8103" s="29" t="s">
        <v>52</v>
      </c>
      <c r="B8103" s="29" t="s">
        <v>14957</v>
      </c>
      <c r="C8103" s="29" t="s">
        <v>115</v>
      </c>
      <c r="D8103" s="29"/>
      <c r="E8103" s="29" t="n">
        <v>0</v>
      </c>
      <c r="F8103" s="29"/>
      <c r="G8103" s="29"/>
      <c r="H8103" s="30" t="n">
        <v>0</v>
      </c>
      <c r="I8103" s="29"/>
      <c r="J8103" s="30" t="n">
        <v>0</v>
      </c>
      <c r="K8103" s="29"/>
      <c r="L8103" s="29" t="s">
        <v>116</v>
      </c>
      <c r="M8103" s="29"/>
      <c r="N8103" s="29"/>
      <c r="O8103" s="29"/>
      <c r="P8103" s="29"/>
      <c r="Q8103" s="29" t="n">
        <f aca="false">IFERROR(VALUE(L8103),"")</f>
        <v>0</v>
      </c>
      <c r="R8103" s="29" t="str">
        <f aca="true">IF(O8103="","",O8103-TODAY())</f>
        <v/>
      </c>
      <c r="S8103" s="29" t="str">
        <f aca="false">IF(C8103="&lt;&lt; vazio &gt;&gt;","VAZIA",IF(AND(O8103&lt;&gt;"",R8103&lt;0),"VENCIDO",IF(AND(O8103&lt;&gt;"",R8103&lt;=Parametros!$B$10),"PRÓX. VENCIMENTO",IF(F8103="Q","QUALIDADE",IF(F8103="S","BLOQUEADO",IF(F8103="R","RESTRITO/DEVOLUÇÃO",IF(OR(N8103="QUAR",N8103="QRES"),"QUARENTENA",IF(OR(B8103="DESCARTE",B8103="DEVOLUÇÃO"),"DESCARTE/DEVOLUÇÃO",IF(AND(D8103="",K8103&lt;&gt;""),"SEM LOTE",IF(AND(Q8103&lt;&gt;"",Q8103&gt;=Parametros!$B$11),"PARADO/SEM GIRO","OK"))))))))))</f>
        <v>VAZIA</v>
      </c>
      <c r="T8103" s="29" t="str">
        <f aca="false">IF(AND($S8103="PARADO/SEM GIRO",$K8103="KG",OR(Painel!$B$5="(Todos)",A8103=Painel!$B$5)*OR(Painel!$E$5="(Todos)",P8103=Painel!$E$5)),$J8103+ROW()/10000000,"")</f>
        <v/>
      </c>
      <c r="U8103" s="29" t="str">
        <f aca="false">IF(AND($S8103="VENCIDO",$K8103="KG",OR(Painel!$B$5="(Todos)",A8103=Painel!$B$5)*OR(Painel!$E$5="(Todos)",P8103=Painel!$E$5)),$J8103+ROW()/10000000,"")</f>
        <v/>
      </c>
    </row>
    <row r="8104" customFormat="false" ht="15" hidden="false" customHeight="false" outlineLevel="0" collapsed="false">
      <c r="A8104" s="29" t="s">
        <v>52</v>
      </c>
      <c r="B8104" s="29" t="s">
        <v>14958</v>
      </c>
      <c r="C8104" s="29" t="s">
        <v>115</v>
      </c>
      <c r="D8104" s="29"/>
      <c r="E8104" s="29" t="n">
        <v>0</v>
      </c>
      <c r="F8104" s="29"/>
      <c r="G8104" s="29"/>
      <c r="H8104" s="30" t="n">
        <v>0</v>
      </c>
      <c r="I8104" s="29"/>
      <c r="J8104" s="30" t="n">
        <v>0</v>
      </c>
      <c r="K8104" s="29"/>
      <c r="L8104" s="29" t="s">
        <v>116</v>
      </c>
      <c r="M8104" s="29"/>
      <c r="N8104" s="29"/>
      <c r="O8104" s="29"/>
      <c r="P8104" s="29"/>
      <c r="Q8104" s="29" t="n">
        <f aca="false">IFERROR(VALUE(L8104),"")</f>
        <v>0</v>
      </c>
      <c r="R8104" s="29" t="str">
        <f aca="true">IF(O8104="","",O8104-TODAY())</f>
        <v/>
      </c>
      <c r="S8104" s="29" t="str">
        <f aca="false">IF(C8104="&lt;&lt; vazio &gt;&gt;","VAZIA",IF(AND(O8104&lt;&gt;"",R8104&lt;0),"VENCIDO",IF(AND(O8104&lt;&gt;"",R8104&lt;=Parametros!$B$10),"PRÓX. VENCIMENTO",IF(F8104="Q","QUALIDADE",IF(F8104="S","BLOQUEADO",IF(F8104="R","RESTRITO/DEVOLUÇÃO",IF(OR(N8104="QUAR",N8104="QRES"),"QUARENTENA",IF(OR(B8104="DESCARTE",B8104="DEVOLUÇÃO"),"DESCARTE/DEVOLUÇÃO",IF(AND(D8104="",K8104&lt;&gt;""),"SEM LOTE",IF(AND(Q8104&lt;&gt;"",Q8104&gt;=Parametros!$B$11),"PARADO/SEM GIRO","OK"))))))))))</f>
        <v>VAZIA</v>
      </c>
      <c r="T8104" s="29" t="str">
        <f aca="false">IF(AND($S8104="PARADO/SEM GIRO",$K8104="KG",OR(Painel!$B$5="(Todos)",A8104=Painel!$B$5)*OR(Painel!$E$5="(Todos)",P8104=Painel!$E$5)),$J8104+ROW()/10000000,"")</f>
        <v/>
      </c>
      <c r="U8104" s="29" t="str">
        <f aca="false">IF(AND($S8104="VENCIDO",$K8104="KG",OR(Painel!$B$5="(Todos)",A8104=Painel!$B$5)*OR(Painel!$E$5="(Todos)",P8104=Painel!$E$5)),$J8104+ROW()/10000000,"")</f>
        <v/>
      </c>
    </row>
    <row r="8105" customFormat="false" ht="15" hidden="false" customHeight="false" outlineLevel="0" collapsed="false">
      <c r="A8105" s="29" t="s">
        <v>52</v>
      </c>
      <c r="B8105" s="29" t="s">
        <v>14959</v>
      </c>
      <c r="C8105" s="29" t="s">
        <v>115</v>
      </c>
      <c r="D8105" s="29"/>
      <c r="E8105" s="29" t="n">
        <v>0</v>
      </c>
      <c r="F8105" s="29"/>
      <c r="G8105" s="29"/>
      <c r="H8105" s="30" t="n">
        <v>0</v>
      </c>
      <c r="I8105" s="29"/>
      <c r="J8105" s="30" t="n">
        <v>0</v>
      </c>
      <c r="K8105" s="29"/>
      <c r="L8105" s="29" t="s">
        <v>116</v>
      </c>
      <c r="M8105" s="29"/>
      <c r="N8105" s="29"/>
      <c r="O8105" s="29"/>
      <c r="P8105" s="29"/>
      <c r="Q8105" s="29" t="n">
        <f aca="false">IFERROR(VALUE(L8105),"")</f>
        <v>0</v>
      </c>
      <c r="R8105" s="29" t="str">
        <f aca="true">IF(O8105="","",O8105-TODAY())</f>
        <v/>
      </c>
      <c r="S8105" s="29" t="str">
        <f aca="false">IF(C8105="&lt;&lt; vazio &gt;&gt;","VAZIA",IF(AND(O8105&lt;&gt;"",R8105&lt;0),"VENCIDO",IF(AND(O8105&lt;&gt;"",R8105&lt;=Parametros!$B$10),"PRÓX. VENCIMENTO",IF(F8105="Q","QUALIDADE",IF(F8105="S","BLOQUEADO",IF(F8105="R","RESTRITO/DEVOLUÇÃO",IF(OR(N8105="QUAR",N8105="QRES"),"QUARENTENA",IF(OR(B8105="DESCARTE",B8105="DEVOLUÇÃO"),"DESCARTE/DEVOLUÇÃO",IF(AND(D8105="",K8105&lt;&gt;""),"SEM LOTE",IF(AND(Q8105&lt;&gt;"",Q8105&gt;=Parametros!$B$11),"PARADO/SEM GIRO","OK"))))))))))</f>
        <v>VAZIA</v>
      </c>
      <c r="T8105" s="29" t="str">
        <f aca="false">IF(AND($S8105="PARADO/SEM GIRO",$K8105="KG",OR(Painel!$B$5="(Todos)",A8105=Painel!$B$5)*OR(Painel!$E$5="(Todos)",P8105=Painel!$E$5)),$J8105+ROW()/10000000,"")</f>
        <v/>
      </c>
      <c r="U8105" s="29" t="str">
        <f aca="false">IF(AND($S8105="VENCIDO",$K8105="KG",OR(Painel!$B$5="(Todos)",A8105=Painel!$B$5)*OR(Painel!$E$5="(Todos)",P8105=Painel!$E$5)),$J8105+ROW()/10000000,"")</f>
        <v/>
      </c>
    </row>
    <row r="8106" customFormat="false" ht="15" hidden="false" customHeight="false" outlineLevel="0" collapsed="false">
      <c r="A8106" s="29" t="s">
        <v>14960</v>
      </c>
      <c r="B8106" s="29" t="s">
        <v>14961</v>
      </c>
      <c r="C8106" s="29" t="s">
        <v>115</v>
      </c>
      <c r="D8106" s="29"/>
      <c r="E8106" s="29" t="n">
        <v>0</v>
      </c>
      <c r="F8106" s="29"/>
      <c r="G8106" s="29"/>
      <c r="H8106" s="30" t="n">
        <v>0</v>
      </c>
      <c r="I8106" s="29"/>
      <c r="J8106" s="30" t="n">
        <v>0</v>
      </c>
      <c r="K8106" s="29"/>
      <c r="L8106" s="29" t="s">
        <v>116</v>
      </c>
      <c r="M8106" s="29"/>
      <c r="N8106" s="29"/>
      <c r="O8106" s="29"/>
      <c r="P8106" s="29"/>
      <c r="Q8106" s="29" t="n">
        <f aca="false">IFERROR(VALUE(L8106),"")</f>
        <v>0</v>
      </c>
      <c r="R8106" s="29" t="str">
        <f aca="true">IF(O8106="","",O8106-TODAY())</f>
        <v/>
      </c>
      <c r="S8106" s="29" t="str">
        <f aca="false">IF(C8106="&lt;&lt; vazio &gt;&gt;","VAZIA",IF(AND(O8106&lt;&gt;"",R8106&lt;0),"VENCIDO",IF(AND(O8106&lt;&gt;"",R8106&lt;=Parametros!$B$10),"PRÓX. VENCIMENTO",IF(F8106="Q","QUALIDADE",IF(F8106="S","BLOQUEADO",IF(F8106="R","RESTRITO/DEVOLUÇÃO",IF(OR(N8106="QUAR",N8106="QRES"),"QUARENTENA",IF(OR(B8106="DESCARTE",B8106="DEVOLUÇÃO"),"DESCARTE/DEVOLUÇÃO",IF(AND(D8106="",K8106&lt;&gt;""),"SEM LOTE",IF(AND(Q8106&lt;&gt;"",Q8106&gt;=Parametros!$B$11),"PARADO/SEM GIRO","OK"))))))))))</f>
        <v>VAZIA</v>
      </c>
      <c r="T8106" s="29" t="str">
        <f aca="false">IF(AND($S8106="PARADO/SEM GIRO",$K8106="KG",OR(Painel!$B$5="(Todos)",A8106=Painel!$B$5)*OR(Painel!$E$5="(Todos)",P8106=Painel!$E$5)),$J8106+ROW()/10000000,"")</f>
        <v/>
      </c>
      <c r="U8106" s="29" t="str">
        <f aca="false">IF(AND($S8106="VENCIDO",$K8106="KG",OR(Painel!$B$5="(Todos)",A8106=Painel!$B$5)*OR(Painel!$E$5="(Todos)",P8106=Painel!$E$5)),$J8106+ROW()/10000000,"")</f>
        <v/>
      </c>
    </row>
    <row r="8107" customFormat="false" ht="15" hidden="false" customHeight="false" outlineLevel="0" collapsed="false">
      <c r="A8107" s="29" t="s">
        <v>14960</v>
      </c>
      <c r="B8107" s="29" t="s">
        <v>14962</v>
      </c>
      <c r="C8107" s="29" t="s">
        <v>115</v>
      </c>
      <c r="D8107" s="29"/>
      <c r="E8107" s="29" t="n">
        <v>0</v>
      </c>
      <c r="F8107" s="29"/>
      <c r="G8107" s="29"/>
      <c r="H8107" s="30" t="n">
        <v>0</v>
      </c>
      <c r="I8107" s="29"/>
      <c r="J8107" s="30" t="n">
        <v>0</v>
      </c>
      <c r="K8107" s="29"/>
      <c r="L8107" s="29" t="s">
        <v>116</v>
      </c>
      <c r="M8107" s="29"/>
      <c r="N8107" s="29"/>
      <c r="O8107" s="29"/>
      <c r="P8107" s="29"/>
      <c r="Q8107" s="29" t="n">
        <f aca="false">IFERROR(VALUE(L8107),"")</f>
        <v>0</v>
      </c>
      <c r="R8107" s="29" t="str">
        <f aca="true">IF(O8107="","",O8107-TODAY())</f>
        <v/>
      </c>
      <c r="S8107" s="29" t="str">
        <f aca="false">IF(C8107="&lt;&lt; vazio &gt;&gt;","VAZIA",IF(AND(O8107&lt;&gt;"",R8107&lt;0),"VENCIDO",IF(AND(O8107&lt;&gt;"",R8107&lt;=Parametros!$B$10),"PRÓX. VENCIMENTO",IF(F8107="Q","QUALIDADE",IF(F8107="S","BLOQUEADO",IF(F8107="R","RESTRITO/DEVOLUÇÃO",IF(OR(N8107="QUAR",N8107="QRES"),"QUARENTENA",IF(OR(B8107="DESCARTE",B8107="DEVOLUÇÃO"),"DESCARTE/DEVOLUÇÃO",IF(AND(D8107="",K8107&lt;&gt;""),"SEM LOTE",IF(AND(Q8107&lt;&gt;"",Q8107&gt;=Parametros!$B$11),"PARADO/SEM GIRO","OK"))))))))))</f>
        <v>VAZIA</v>
      </c>
      <c r="T8107" s="29" t="str">
        <f aca="false">IF(AND($S8107="PARADO/SEM GIRO",$K8107="KG",OR(Painel!$B$5="(Todos)",A8107=Painel!$B$5)*OR(Painel!$E$5="(Todos)",P8107=Painel!$E$5)),$J8107+ROW()/10000000,"")</f>
        <v/>
      </c>
      <c r="U8107" s="29" t="str">
        <f aca="false">IF(AND($S8107="VENCIDO",$K8107="KG",OR(Painel!$B$5="(Todos)",A8107=Painel!$B$5)*OR(Painel!$E$5="(Todos)",P8107=Painel!$E$5)),$J8107+ROW()/10000000,"")</f>
        <v/>
      </c>
    </row>
    <row r="8108" customFormat="false" ht="15" hidden="false" customHeight="false" outlineLevel="0" collapsed="false">
      <c r="A8108" s="29" t="s">
        <v>14960</v>
      </c>
      <c r="B8108" s="29" t="s">
        <v>14963</v>
      </c>
      <c r="C8108" s="29" t="s">
        <v>115</v>
      </c>
      <c r="D8108" s="29"/>
      <c r="E8108" s="29" t="n">
        <v>0</v>
      </c>
      <c r="F8108" s="29"/>
      <c r="G8108" s="29"/>
      <c r="H8108" s="30" t="n">
        <v>0</v>
      </c>
      <c r="I8108" s="29"/>
      <c r="J8108" s="30" t="n">
        <v>0</v>
      </c>
      <c r="K8108" s="29"/>
      <c r="L8108" s="29" t="s">
        <v>116</v>
      </c>
      <c r="M8108" s="29"/>
      <c r="N8108" s="29"/>
      <c r="O8108" s="29"/>
      <c r="P8108" s="29"/>
      <c r="Q8108" s="29" t="n">
        <f aca="false">IFERROR(VALUE(L8108),"")</f>
        <v>0</v>
      </c>
      <c r="R8108" s="29" t="str">
        <f aca="true">IF(O8108="","",O8108-TODAY())</f>
        <v/>
      </c>
      <c r="S8108" s="29" t="str">
        <f aca="false">IF(C8108="&lt;&lt; vazio &gt;&gt;","VAZIA",IF(AND(O8108&lt;&gt;"",R8108&lt;0),"VENCIDO",IF(AND(O8108&lt;&gt;"",R8108&lt;=Parametros!$B$10),"PRÓX. VENCIMENTO",IF(F8108="Q","QUALIDADE",IF(F8108="S","BLOQUEADO",IF(F8108="R","RESTRITO/DEVOLUÇÃO",IF(OR(N8108="QUAR",N8108="QRES"),"QUARENTENA",IF(OR(B8108="DESCARTE",B8108="DEVOLUÇÃO"),"DESCARTE/DEVOLUÇÃO",IF(AND(D8108="",K8108&lt;&gt;""),"SEM LOTE",IF(AND(Q8108&lt;&gt;"",Q8108&gt;=Parametros!$B$11),"PARADO/SEM GIRO","OK"))))))))))</f>
        <v>VAZIA</v>
      </c>
      <c r="T8108" s="29" t="str">
        <f aca="false">IF(AND($S8108="PARADO/SEM GIRO",$K8108="KG",OR(Painel!$B$5="(Todos)",A8108=Painel!$B$5)*OR(Painel!$E$5="(Todos)",P8108=Painel!$E$5)),$J8108+ROW()/10000000,"")</f>
        <v/>
      </c>
      <c r="U8108" s="29" t="str">
        <f aca="false">IF(AND($S8108="VENCIDO",$K8108="KG",OR(Painel!$B$5="(Todos)",A8108=Painel!$B$5)*OR(Painel!$E$5="(Todos)",P8108=Painel!$E$5)),$J8108+ROW()/10000000,"")</f>
        <v/>
      </c>
    </row>
    <row r="8109" customFormat="false" ht="15" hidden="false" customHeight="false" outlineLevel="0" collapsed="false">
      <c r="A8109" s="29" t="s">
        <v>14960</v>
      </c>
      <c r="B8109" s="29" t="s">
        <v>14964</v>
      </c>
      <c r="C8109" s="29" t="s">
        <v>115</v>
      </c>
      <c r="D8109" s="29"/>
      <c r="E8109" s="29" t="n">
        <v>0</v>
      </c>
      <c r="F8109" s="29"/>
      <c r="G8109" s="29"/>
      <c r="H8109" s="30" t="n">
        <v>0</v>
      </c>
      <c r="I8109" s="29"/>
      <c r="J8109" s="30" t="n">
        <v>0</v>
      </c>
      <c r="K8109" s="29"/>
      <c r="L8109" s="29" t="s">
        <v>116</v>
      </c>
      <c r="M8109" s="29"/>
      <c r="N8109" s="29"/>
      <c r="O8109" s="29"/>
      <c r="P8109" s="29"/>
      <c r="Q8109" s="29" t="n">
        <f aca="false">IFERROR(VALUE(L8109),"")</f>
        <v>0</v>
      </c>
      <c r="R8109" s="29" t="str">
        <f aca="true">IF(O8109="","",O8109-TODAY())</f>
        <v/>
      </c>
      <c r="S8109" s="29" t="str">
        <f aca="false">IF(C8109="&lt;&lt; vazio &gt;&gt;","VAZIA",IF(AND(O8109&lt;&gt;"",R8109&lt;0),"VENCIDO",IF(AND(O8109&lt;&gt;"",R8109&lt;=Parametros!$B$10),"PRÓX. VENCIMENTO",IF(F8109="Q","QUALIDADE",IF(F8109="S","BLOQUEADO",IF(F8109="R","RESTRITO/DEVOLUÇÃO",IF(OR(N8109="QUAR",N8109="QRES"),"QUARENTENA",IF(OR(B8109="DESCARTE",B8109="DEVOLUÇÃO"),"DESCARTE/DEVOLUÇÃO",IF(AND(D8109="",K8109&lt;&gt;""),"SEM LOTE",IF(AND(Q8109&lt;&gt;"",Q8109&gt;=Parametros!$B$11),"PARADO/SEM GIRO","OK"))))))))))</f>
        <v>VAZIA</v>
      </c>
      <c r="T8109" s="29" t="str">
        <f aca="false">IF(AND($S8109="PARADO/SEM GIRO",$K8109="KG",OR(Painel!$B$5="(Todos)",A8109=Painel!$B$5)*OR(Painel!$E$5="(Todos)",P8109=Painel!$E$5)),$J8109+ROW()/10000000,"")</f>
        <v/>
      </c>
      <c r="U8109" s="29" t="str">
        <f aca="false">IF(AND($S8109="VENCIDO",$K8109="KG",OR(Painel!$B$5="(Todos)",A8109=Painel!$B$5)*OR(Painel!$E$5="(Todos)",P8109=Painel!$E$5)),$J8109+ROW()/10000000,"")</f>
        <v/>
      </c>
    </row>
    <row r="8110" customFormat="false" ht="15" hidden="false" customHeight="false" outlineLevel="0" collapsed="false">
      <c r="A8110" s="29" t="s">
        <v>14960</v>
      </c>
      <c r="B8110" s="29" t="s">
        <v>14965</v>
      </c>
      <c r="C8110" s="29" t="s">
        <v>115</v>
      </c>
      <c r="D8110" s="29"/>
      <c r="E8110" s="29" t="n">
        <v>0</v>
      </c>
      <c r="F8110" s="29"/>
      <c r="G8110" s="29"/>
      <c r="H8110" s="30" t="n">
        <v>0</v>
      </c>
      <c r="I8110" s="29"/>
      <c r="J8110" s="30" t="n">
        <v>0</v>
      </c>
      <c r="K8110" s="29"/>
      <c r="L8110" s="29" t="s">
        <v>116</v>
      </c>
      <c r="M8110" s="29"/>
      <c r="N8110" s="29"/>
      <c r="O8110" s="29"/>
      <c r="P8110" s="29"/>
      <c r="Q8110" s="29" t="n">
        <f aca="false">IFERROR(VALUE(L8110),"")</f>
        <v>0</v>
      </c>
      <c r="R8110" s="29" t="str">
        <f aca="true">IF(O8110="","",O8110-TODAY())</f>
        <v/>
      </c>
      <c r="S8110" s="29" t="str">
        <f aca="false">IF(C8110="&lt;&lt; vazio &gt;&gt;","VAZIA",IF(AND(O8110&lt;&gt;"",R8110&lt;0),"VENCIDO",IF(AND(O8110&lt;&gt;"",R8110&lt;=Parametros!$B$10),"PRÓX. VENCIMENTO",IF(F8110="Q","QUALIDADE",IF(F8110="S","BLOQUEADO",IF(F8110="R","RESTRITO/DEVOLUÇÃO",IF(OR(N8110="QUAR",N8110="QRES"),"QUARENTENA",IF(OR(B8110="DESCARTE",B8110="DEVOLUÇÃO"),"DESCARTE/DEVOLUÇÃO",IF(AND(D8110="",K8110&lt;&gt;""),"SEM LOTE",IF(AND(Q8110&lt;&gt;"",Q8110&gt;=Parametros!$B$11),"PARADO/SEM GIRO","OK"))))))))))</f>
        <v>VAZIA</v>
      </c>
      <c r="T8110" s="29" t="str">
        <f aca="false">IF(AND($S8110="PARADO/SEM GIRO",$K8110="KG",OR(Painel!$B$5="(Todos)",A8110=Painel!$B$5)*OR(Painel!$E$5="(Todos)",P8110=Painel!$E$5)),$J8110+ROW()/10000000,"")</f>
        <v/>
      </c>
      <c r="U8110" s="29" t="str">
        <f aca="false">IF(AND($S8110="VENCIDO",$K8110="KG",OR(Painel!$B$5="(Todos)",A8110=Painel!$B$5)*OR(Painel!$E$5="(Todos)",P8110=Painel!$E$5)),$J8110+ROW()/10000000,"")</f>
        <v/>
      </c>
    </row>
    <row r="8111" customFormat="false" ht="15" hidden="false" customHeight="false" outlineLevel="0" collapsed="false">
      <c r="A8111" s="29" t="s">
        <v>14960</v>
      </c>
      <c r="B8111" s="29" t="s">
        <v>14966</v>
      </c>
      <c r="C8111" s="29" t="s">
        <v>115</v>
      </c>
      <c r="D8111" s="29"/>
      <c r="E8111" s="29" t="n">
        <v>0</v>
      </c>
      <c r="F8111" s="29"/>
      <c r="G8111" s="29"/>
      <c r="H8111" s="30" t="n">
        <v>0</v>
      </c>
      <c r="I8111" s="29"/>
      <c r="J8111" s="30" t="n">
        <v>0</v>
      </c>
      <c r="K8111" s="29"/>
      <c r="L8111" s="29" t="s">
        <v>116</v>
      </c>
      <c r="M8111" s="29"/>
      <c r="N8111" s="29"/>
      <c r="O8111" s="29"/>
      <c r="P8111" s="29"/>
      <c r="Q8111" s="29" t="n">
        <f aca="false">IFERROR(VALUE(L8111),"")</f>
        <v>0</v>
      </c>
      <c r="R8111" s="29" t="str">
        <f aca="true">IF(O8111="","",O8111-TODAY())</f>
        <v/>
      </c>
      <c r="S8111" s="29" t="str">
        <f aca="false">IF(C8111="&lt;&lt; vazio &gt;&gt;","VAZIA",IF(AND(O8111&lt;&gt;"",R8111&lt;0),"VENCIDO",IF(AND(O8111&lt;&gt;"",R8111&lt;=Parametros!$B$10),"PRÓX. VENCIMENTO",IF(F8111="Q","QUALIDADE",IF(F8111="S","BLOQUEADO",IF(F8111="R","RESTRITO/DEVOLUÇÃO",IF(OR(N8111="QUAR",N8111="QRES"),"QUARENTENA",IF(OR(B8111="DESCARTE",B8111="DEVOLUÇÃO"),"DESCARTE/DEVOLUÇÃO",IF(AND(D8111="",K8111&lt;&gt;""),"SEM LOTE",IF(AND(Q8111&lt;&gt;"",Q8111&gt;=Parametros!$B$11),"PARADO/SEM GIRO","OK"))))))))))</f>
        <v>VAZIA</v>
      </c>
      <c r="T8111" s="29" t="str">
        <f aca="false">IF(AND($S8111="PARADO/SEM GIRO",$K8111="KG",OR(Painel!$B$5="(Todos)",A8111=Painel!$B$5)*OR(Painel!$E$5="(Todos)",P8111=Painel!$E$5)),$J8111+ROW()/10000000,"")</f>
        <v/>
      </c>
      <c r="U8111" s="29" t="str">
        <f aca="false">IF(AND($S8111="VENCIDO",$K8111="KG",OR(Painel!$B$5="(Todos)",A8111=Painel!$B$5)*OR(Painel!$E$5="(Todos)",P8111=Painel!$E$5)),$J8111+ROW()/10000000,"")</f>
        <v/>
      </c>
    </row>
    <row r="8112" customFormat="false" ht="15" hidden="false" customHeight="false" outlineLevel="0" collapsed="false">
      <c r="A8112" s="29" t="s">
        <v>14960</v>
      </c>
      <c r="B8112" s="29" t="s">
        <v>14967</v>
      </c>
      <c r="C8112" s="29" t="s">
        <v>115</v>
      </c>
      <c r="D8112" s="29"/>
      <c r="E8112" s="29" t="n">
        <v>0</v>
      </c>
      <c r="F8112" s="29"/>
      <c r="G8112" s="29"/>
      <c r="H8112" s="30" t="n">
        <v>0</v>
      </c>
      <c r="I8112" s="29"/>
      <c r="J8112" s="30" t="n">
        <v>0</v>
      </c>
      <c r="K8112" s="29"/>
      <c r="L8112" s="29" t="s">
        <v>116</v>
      </c>
      <c r="M8112" s="29"/>
      <c r="N8112" s="29"/>
      <c r="O8112" s="29"/>
      <c r="P8112" s="29"/>
      <c r="Q8112" s="29" t="n">
        <f aca="false">IFERROR(VALUE(L8112),"")</f>
        <v>0</v>
      </c>
      <c r="R8112" s="29" t="str">
        <f aca="true">IF(O8112="","",O8112-TODAY())</f>
        <v/>
      </c>
      <c r="S8112" s="29" t="str">
        <f aca="false">IF(C8112="&lt;&lt; vazio &gt;&gt;","VAZIA",IF(AND(O8112&lt;&gt;"",R8112&lt;0),"VENCIDO",IF(AND(O8112&lt;&gt;"",R8112&lt;=Parametros!$B$10),"PRÓX. VENCIMENTO",IF(F8112="Q","QUALIDADE",IF(F8112="S","BLOQUEADO",IF(F8112="R","RESTRITO/DEVOLUÇÃO",IF(OR(N8112="QUAR",N8112="QRES"),"QUARENTENA",IF(OR(B8112="DESCARTE",B8112="DEVOLUÇÃO"),"DESCARTE/DEVOLUÇÃO",IF(AND(D8112="",K8112&lt;&gt;""),"SEM LOTE",IF(AND(Q8112&lt;&gt;"",Q8112&gt;=Parametros!$B$11),"PARADO/SEM GIRO","OK"))))))))))</f>
        <v>VAZIA</v>
      </c>
      <c r="T8112" s="29" t="str">
        <f aca="false">IF(AND($S8112="PARADO/SEM GIRO",$K8112="KG",OR(Painel!$B$5="(Todos)",A8112=Painel!$B$5)*OR(Painel!$E$5="(Todos)",P8112=Painel!$E$5)),$J8112+ROW()/10000000,"")</f>
        <v/>
      </c>
      <c r="U8112" s="29" t="str">
        <f aca="false">IF(AND($S8112="VENCIDO",$K8112="KG",OR(Painel!$B$5="(Todos)",A8112=Painel!$B$5)*OR(Painel!$E$5="(Todos)",P8112=Painel!$E$5)),$J8112+ROW()/10000000,"")</f>
        <v/>
      </c>
    </row>
    <row r="8113" customFormat="false" ht="15" hidden="false" customHeight="false" outlineLevel="0" collapsed="false">
      <c r="A8113" s="29" t="s">
        <v>14960</v>
      </c>
      <c r="B8113" s="29" t="s">
        <v>14968</v>
      </c>
      <c r="C8113" s="29" t="s">
        <v>115</v>
      </c>
      <c r="D8113" s="29"/>
      <c r="E8113" s="29" t="n">
        <v>0</v>
      </c>
      <c r="F8113" s="29"/>
      <c r="G8113" s="29"/>
      <c r="H8113" s="30" t="n">
        <v>0</v>
      </c>
      <c r="I8113" s="29"/>
      <c r="J8113" s="30" t="n">
        <v>0</v>
      </c>
      <c r="K8113" s="29"/>
      <c r="L8113" s="29" t="s">
        <v>116</v>
      </c>
      <c r="M8113" s="29"/>
      <c r="N8113" s="29"/>
      <c r="O8113" s="29"/>
      <c r="P8113" s="29"/>
      <c r="Q8113" s="29" t="n">
        <f aca="false">IFERROR(VALUE(L8113),"")</f>
        <v>0</v>
      </c>
      <c r="R8113" s="29" t="str">
        <f aca="true">IF(O8113="","",O8113-TODAY())</f>
        <v/>
      </c>
      <c r="S8113" s="29" t="str">
        <f aca="false">IF(C8113="&lt;&lt; vazio &gt;&gt;","VAZIA",IF(AND(O8113&lt;&gt;"",R8113&lt;0),"VENCIDO",IF(AND(O8113&lt;&gt;"",R8113&lt;=Parametros!$B$10),"PRÓX. VENCIMENTO",IF(F8113="Q","QUALIDADE",IF(F8113="S","BLOQUEADO",IF(F8113="R","RESTRITO/DEVOLUÇÃO",IF(OR(N8113="QUAR",N8113="QRES"),"QUARENTENA",IF(OR(B8113="DESCARTE",B8113="DEVOLUÇÃO"),"DESCARTE/DEVOLUÇÃO",IF(AND(D8113="",K8113&lt;&gt;""),"SEM LOTE",IF(AND(Q8113&lt;&gt;"",Q8113&gt;=Parametros!$B$11),"PARADO/SEM GIRO","OK"))))))))))</f>
        <v>VAZIA</v>
      </c>
      <c r="T8113" s="29" t="str">
        <f aca="false">IF(AND($S8113="PARADO/SEM GIRO",$K8113="KG",OR(Painel!$B$5="(Todos)",A8113=Painel!$B$5)*OR(Painel!$E$5="(Todos)",P8113=Painel!$E$5)),$J8113+ROW()/10000000,"")</f>
        <v/>
      </c>
      <c r="U8113" s="29" t="str">
        <f aca="false">IF(AND($S8113="VENCIDO",$K8113="KG",OR(Painel!$B$5="(Todos)",A8113=Painel!$B$5)*OR(Painel!$E$5="(Todos)",P8113=Painel!$E$5)),$J8113+ROW()/10000000,"")</f>
        <v/>
      </c>
    </row>
    <row r="8114" customFormat="false" ht="15" hidden="false" customHeight="false" outlineLevel="0" collapsed="false">
      <c r="A8114" s="29" t="s">
        <v>14960</v>
      </c>
      <c r="B8114" s="29" t="s">
        <v>14969</v>
      </c>
      <c r="C8114" s="29" t="s">
        <v>115</v>
      </c>
      <c r="D8114" s="29"/>
      <c r="E8114" s="29" t="n">
        <v>0</v>
      </c>
      <c r="F8114" s="29"/>
      <c r="G8114" s="29"/>
      <c r="H8114" s="30" t="n">
        <v>0</v>
      </c>
      <c r="I8114" s="29"/>
      <c r="J8114" s="30" t="n">
        <v>0</v>
      </c>
      <c r="K8114" s="29"/>
      <c r="L8114" s="29" t="s">
        <v>116</v>
      </c>
      <c r="M8114" s="29"/>
      <c r="N8114" s="29"/>
      <c r="O8114" s="29"/>
      <c r="P8114" s="29"/>
      <c r="Q8114" s="29" t="n">
        <f aca="false">IFERROR(VALUE(L8114),"")</f>
        <v>0</v>
      </c>
      <c r="R8114" s="29" t="str">
        <f aca="true">IF(O8114="","",O8114-TODAY())</f>
        <v/>
      </c>
      <c r="S8114" s="29" t="str">
        <f aca="false">IF(C8114="&lt;&lt; vazio &gt;&gt;","VAZIA",IF(AND(O8114&lt;&gt;"",R8114&lt;0),"VENCIDO",IF(AND(O8114&lt;&gt;"",R8114&lt;=Parametros!$B$10),"PRÓX. VENCIMENTO",IF(F8114="Q","QUALIDADE",IF(F8114="S","BLOQUEADO",IF(F8114="R","RESTRITO/DEVOLUÇÃO",IF(OR(N8114="QUAR",N8114="QRES"),"QUARENTENA",IF(OR(B8114="DESCARTE",B8114="DEVOLUÇÃO"),"DESCARTE/DEVOLUÇÃO",IF(AND(D8114="",K8114&lt;&gt;""),"SEM LOTE",IF(AND(Q8114&lt;&gt;"",Q8114&gt;=Parametros!$B$11),"PARADO/SEM GIRO","OK"))))))))))</f>
        <v>VAZIA</v>
      </c>
      <c r="T8114" s="29" t="str">
        <f aca="false">IF(AND($S8114="PARADO/SEM GIRO",$K8114="KG",OR(Painel!$B$5="(Todos)",A8114=Painel!$B$5)*OR(Painel!$E$5="(Todos)",P8114=Painel!$E$5)),$J8114+ROW()/10000000,"")</f>
        <v/>
      </c>
      <c r="U8114" s="29" t="str">
        <f aca="false">IF(AND($S8114="VENCIDO",$K8114="KG",OR(Painel!$B$5="(Todos)",A8114=Painel!$B$5)*OR(Painel!$E$5="(Todos)",P8114=Painel!$E$5)),$J8114+ROW()/10000000,"")</f>
        <v/>
      </c>
    </row>
    <row r="8115" customFormat="false" ht="15" hidden="false" customHeight="false" outlineLevel="0" collapsed="false">
      <c r="A8115" s="29" t="s">
        <v>14960</v>
      </c>
      <c r="B8115" s="29" t="s">
        <v>14970</v>
      </c>
      <c r="C8115" s="29" t="s">
        <v>115</v>
      </c>
      <c r="D8115" s="29"/>
      <c r="E8115" s="29" t="n">
        <v>0</v>
      </c>
      <c r="F8115" s="29"/>
      <c r="G8115" s="29"/>
      <c r="H8115" s="30" t="n">
        <v>0</v>
      </c>
      <c r="I8115" s="29"/>
      <c r="J8115" s="30" t="n">
        <v>0</v>
      </c>
      <c r="K8115" s="29"/>
      <c r="L8115" s="29" t="s">
        <v>116</v>
      </c>
      <c r="M8115" s="29"/>
      <c r="N8115" s="29"/>
      <c r="O8115" s="29"/>
      <c r="P8115" s="29"/>
      <c r="Q8115" s="29" t="n">
        <f aca="false">IFERROR(VALUE(L8115),"")</f>
        <v>0</v>
      </c>
      <c r="R8115" s="29" t="str">
        <f aca="true">IF(O8115="","",O8115-TODAY())</f>
        <v/>
      </c>
      <c r="S8115" s="29" t="str">
        <f aca="false">IF(C8115="&lt;&lt; vazio &gt;&gt;","VAZIA",IF(AND(O8115&lt;&gt;"",R8115&lt;0),"VENCIDO",IF(AND(O8115&lt;&gt;"",R8115&lt;=Parametros!$B$10),"PRÓX. VENCIMENTO",IF(F8115="Q","QUALIDADE",IF(F8115="S","BLOQUEADO",IF(F8115="R","RESTRITO/DEVOLUÇÃO",IF(OR(N8115="QUAR",N8115="QRES"),"QUARENTENA",IF(OR(B8115="DESCARTE",B8115="DEVOLUÇÃO"),"DESCARTE/DEVOLUÇÃO",IF(AND(D8115="",K8115&lt;&gt;""),"SEM LOTE",IF(AND(Q8115&lt;&gt;"",Q8115&gt;=Parametros!$B$11),"PARADO/SEM GIRO","OK"))))))))))</f>
        <v>VAZIA</v>
      </c>
      <c r="T8115" s="29" t="str">
        <f aca="false">IF(AND($S8115="PARADO/SEM GIRO",$K8115="KG",OR(Painel!$B$5="(Todos)",A8115=Painel!$B$5)*OR(Painel!$E$5="(Todos)",P8115=Painel!$E$5)),$J8115+ROW()/10000000,"")</f>
        <v/>
      </c>
      <c r="U8115" s="29" t="str">
        <f aca="false">IF(AND($S8115="VENCIDO",$K8115="KG",OR(Painel!$B$5="(Todos)",A8115=Painel!$B$5)*OR(Painel!$E$5="(Todos)",P8115=Painel!$E$5)),$J8115+ROW()/10000000,"")</f>
        <v/>
      </c>
    </row>
    <row r="8116" customFormat="false" ht="15" hidden="false" customHeight="false" outlineLevel="0" collapsed="false">
      <c r="A8116" s="29" t="s">
        <v>14960</v>
      </c>
      <c r="B8116" s="29" t="s">
        <v>14971</v>
      </c>
      <c r="C8116" s="29" t="s">
        <v>115</v>
      </c>
      <c r="D8116" s="29"/>
      <c r="E8116" s="29" t="n">
        <v>0</v>
      </c>
      <c r="F8116" s="29"/>
      <c r="G8116" s="29"/>
      <c r="H8116" s="30" t="n">
        <v>0</v>
      </c>
      <c r="I8116" s="29"/>
      <c r="J8116" s="30" t="n">
        <v>0</v>
      </c>
      <c r="K8116" s="29"/>
      <c r="L8116" s="29" t="s">
        <v>116</v>
      </c>
      <c r="M8116" s="29"/>
      <c r="N8116" s="29"/>
      <c r="O8116" s="29"/>
      <c r="P8116" s="29"/>
      <c r="Q8116" s="29" t="n">
        <f aca="false">IFERROR(VALUE(L8116),"")</f>
        <v>0</v>
      </c>
      <c r="R8116" s="29" t="str">
        <f aca="true">IF(O8116="","",O8116-TODAY())</f>
        <v/>
      </c>
      <c r="S8116" s="29" t="str">
        <f aca="false">IF(C8116="&lt;&lt; vazio &gt;&gt;","VAZIA",IF(AND(O8116&lt;&gt;"",R8116&lt;0),"VENCIDO",IF(AND(O8116&lt;&gt;"",R8116&lt;=Parametros!$B$10),"PRÓX. VENCIMENTO",IF(F8116="Q","QUALIDADE",IF(F8116="S","BLOQUEADO",IF(F8116="R","RESTRITO/DEVOLUÇÃO",IF(OR(N8116="QUAR",N8116="QRES"),"QUARENTENA",IF(OR(B8116="DESCARTE",B8116="DEVOLUÇÃO"),"DESCARTE/DEVOLUÇÃO",IF(AND(D8116="",K8116&lt;&gt;""),"SEM LOTE",IF(AND(Q8116&lt;&gt;"",Q8116&gt;=Parametros!$B$11),"PARADO/SEM GIRO","OK"))))))))))</f>
        <v>VAZIA</v>
      </c>
      <c r="T8116" s="29" t="str">
        <f aca="false">IF(AND($S8116="PARADO/SEM GIRO",$K8116="KG",OR(Painel!$B$5="(Todos)",A8116=Painel!$B$5)*OR(Painel!$E$5="(Todos)",P8116=Painel!$E$5)),$J8116+ROW()/10000000,"")</f>
        <v/>
      </c>
      <c r="U8116" s="29" t="str">
        <f aca="false">IF(AND($S8116="VENCIDO",$K8116="KG",OR(Painel!$B$5="(Todos)",A8116=Painel!$B$5)*OR(Painel!$E$5="(Todos)",P8116=Painel!$E$5)),$J8116+ROW()/10000000,"")</f>
        <v/>
      </c>
    </row>
    <row r="8117" customFormat="false" ht="15" hidden="false" customHeight="false" outlineLevel="0" collapsed="false">
      <c r="A8117" s="29" t="s">
        <v>14960</v>
      </c>
      <c r="B8117" s="29" t="s">
        <v>14972</v>
      </c>
      <c r="C8117" s="29" t="s">
        <v>115</v>
      </c>
      <c r="D8117" s="29"/>
      <c r="E8117" s="29" t="n">
        <v>0</v>
      </c>
      <c r="F8117" s="29"/>
      <c r="G8117" s="29"/>
      <c r="H8117" s="30" t="n">
        <v>0</v>
      </c>
      <c r="I8117" s="29"/>
      <c r="J8117" s="30" t="n">
        <v>0</v>
      </c>
      <c r="K8117" s="29"/>
      <c r="L8117" s="29" t="s">
        <v>116</v>
      </c>
      <c r="M8117" s="29"/>
      <c r="N8117" s="29"/>
      <c r="O8117" s="29"/>
      <c r="P8117" s="29"/>
      <c r="Q8117" s="29" t="n">
        <f aca="false">IFERROR(VALUE(L8117),"")</f>
        <v>0</v>
      </c>
      <c r="R8117" s="29" t="str">
        <f aca="true">IF(O8117="","",O8117-TODAY())</f>
        <v/>
      </c>
      <c r="S8117" s="29" t="str">
        <f aca="false">IF(C8117="&lt;&lt; vazio &gt;&gt;","VAZIA",IF(AND(O8117&lt;&gt;"",R8117&lt;0),"VENCIDO",IF(AND(O8117&lt;&gt;"",R8117&lt;=Parametros!$B$10),"PRÓX. VENCIMENTO",IF(F8117="Q","QUALIDADE",IF(F8117="S","BLOQUEADO",IF(F8117="R","RESTRITO/DEVOLUÇÃO",IF(OR(N8117="QUAR",N8117="QRES"),"QUARENTENA",IF(OR(B8117="DESCARTE",B8117="DEVOLUÇÃO"),"DESCARTE/DEVOLUÇÃO",IF(AND(D8117="",K8117&lt;&gt;""),"SEM LOTE",IF(AND(Q8117&lt;&gt;"",Q8117&gt;=Parametros!$B$11),"PARADO/SEM GIRO","OK"))))))))))</f>
        <v>VAZIA</v>
      </c>
      <c r="T8117" s="29" t="str">
        <f aca="false">IF(AND($S8117="PARADO/SEM GIRO",$K8117="KG",OR(Painel!$B$5="(Todos)",A8117=Painel!$B$5)*OR(Painel!$E$5="(Todos)",P8117=Painel!$E$5)),$J8117+ROW()/10000000,"")</f>
        <v/>
      </c>
      <c r="U8117" s="29" t="str">
        <f aca="false">IF(AND($S8117="VENCIDO",$K8117="KG",OR(Painel!$B$5="(Todos)",A8117=Painel!$B$5)*OR(Painel!$E$5="(Todos)",P8117=Painel!$E$5)),$J8117+ROW()/10000000,"")</f>
        <v/>
      </c>
    </row>
    <row r="8118" customFormat="false" ht="15" hidden="false" customHeight="false" outlineLevel="0" collapsed="false">
      <c r="A8118" s="29" t="s">
        <v>14960</v>
      </c>
      <c r="B8118" s="29" t="s">
        <v>14973</v>
      </c>
      <c r="C8118" s="29" t="s">
        <v>115</v>
      </c>
      <c r="D8118" s="29"/>
      <c r="E8118" s="29" t="n">
        <v>0</v>
      </c>
      <c r="F8118" s="29"/>
      <c r="G8118" s="29"/>
      <c r="H8118" s="30" t="n">
        <v>0</v>
      </c>
      <c r="I8118" s="29"/>
      <c r="J8118" s="30" t="n">
        <v>0</v>
      </c>
      <c r="K8118" s="29"/>
      <c r="L8118" s="29" t="s">
        <v>116</v>
      </c>
      <c r="M8118" s="29"/>
      <c r="N8118" s="29"/>
      <c r="O8118" s="29"/>
      <c r="P8118" s="29"/>
      <c r="Q8118" s="29" t="n">
        <f aca="false">IFERROR(VALUE(L8118),"")</f>
        <v>0</v>
      </c>
      <c r="R8118" s="29" t="str">
        <f aca="true">IF(O8118="","",O8118-TODAY())</f>
        <v/>
      </c>
      <c r="S8118" s="29" t="str">
        <f aca="false">IF(C8118="&lt;&lt; vazio &gt;&gt;","VAZIA",IF(AND(O8118&lt;&gt;"",R8118&lt;0),"VENCIDO",IF(AND(O8118&lt;&gt;"",R8118&lt;=Parametros!$B$10),"PRÓX. VENCIMENTO",IF(F8118="Q","QUALIDADE",IF(F8118="S","BLOQUEADO",IF(F8118="R","RESTRITO/DEVOLUÇÃO",IF(OR(N8118="QUAR",N8118="QRES"),"QUARENTENA",IF(OR(B8118="DESCARTE",B8118="DEVOLUÇÃO"),"DESCARTE/DEVOLUÇÃO",IF(AND(D8118="",K8118&lt;&gt;""),"SEM LOTE",IF(AND(Q8118&lt;&gt;"",Q8118&gt;=Parametros!$B$11),"PARADO/SEM GIRO","OK"))))))))))</f>
        <v>VAZIA</v>
      </c>
      <c r="T8118" s="29" t="str">
        <f aca="false">IF(AND($S8118="PARADO/SEM GIRO",$K8118="KG",OR(Painel!$B$5="(Todos)",A8118=Painel!$B$5)*OR(Painel!$E$5="(Todos)",P8118=Painel!$E$5)),$J8118+ROW()/10000000,"")</f>
        <v/>
      </c>
      <c r="U8118" s="29" t="str">
        <f aca="false">IF(AND($S8118="VENCIDO",$K8118="KG",OR(Painel!$B$5="(Todos)",A8118=Painel!$B$5)*OR(Painel!$E$5="(Todos)",P8118=Painel!$E$5)),$J8118+ROW()/10000000,"")</f>
        <v/>
      </c>
    </row>
    <row r="8119" customFormat="false" ht="15" hidden="false" customHeight="false" outlineLevel="0" collapsed="false">
      <c r="A8119" s="29" t="s">
        <v>14960</v>
      </c>
      <c r="B8119" s="29" t="s">
        <v>14974</v>
      </c>
      <c r="C8119" s="29" t="s">
        <v>115</v>
      </c>
      <c r="D8119" s="29"/>
      <c r="E8119" s="29" t="n">
        <v>0</v>
      </c>
      <c r="F8119" s="29"/>
      <c r="G8119" s="29"/>
      <c r="H8119" s="30" t="n">
        <v>0</v>
      </c>
      <c r="I8119" s="29"/>
      <c r="J8119" s="30" t="n">
        <v>0</v>
      </c>
      <c r="K8119" s="29"/>
      <c r="L8119" s="29" t="s">
        <v>116</v>
      </c>
      <c r="M8119" s="29"/>
      <c r="N8119" s="29"/>
      <c r="O8119" s="29"/>
      <c r="P8119" s="29"/>
      <c r="Q8119" s="29" t="n">
        <f aca="false">IFERROR(VALUE(L8119),"")</f>
        <v>0</v>
      </c>
      <c r="R8119" s="29" t="str">
        <f aca="true">IF(O8119="","",O8119-TODAY())</f>
        <v/>
      </c>
      <c r="S8119" s="29" t="str">
        <f aca="false">IF(C8119="&lt;&lt; vazio &gt;&gt;","VAZIA",IF(AND(O8119&lt;&gt;"",R8119&lt;0),"VENCIDO",IF(AND(O8119&lt;&gt;"",R8119&lt;=Parametros!$B$10),"PRÓX. VENCIMENTO",IF(F8119="Q","QUALIDADE",IF(F8119="S","BLOQUEADO",IF(F8119="R","RESTRITO/DEVOLUÇÃO",IF(OR(N8119="QUAR",N8119="QRES"),"QUARENTENA",IF(OR(B8119="DESCARTE",B8119="DEVOLUÇÃO"),"DESCARTE/DEVOLUÇÃO",IF(AND(D8119="",K8119&lt;&gt;""),"SEM LOTE",IF(AND(Q8119&lt;&gt;"",Q8119&gt;=Parametros!$B$11),"PARADO/SEM GIRO","OK"))))))))))</f>
        <v>VAZIA</v>
      </c>
      <c r="T8119" s="29" t="str">
        <f aca="false">IF(AND($S8119="PARADO/SEM GIRO",$K8119="KG",OR(Painel!$B$5="(Todos)",A8119=Painel!$B$5)*OR(Painel!$E$5="(Todos)",P8119=Painel!$E$5)),$J8119+ROW()/10000000,"")</f>
        <v/>
      </c>
      <c r="U8119" s="29" t="str">
        <f aca="false">IF(AND($S8119="VENCIDO",$K8119="KG",OR(Painel!$B$5="(Todos)",A8119=Painel!$B$5)*OR(Painel!$E$5="(Todos)",P8119=Painel!$E$5)),$J8119+ROW()/10000000,"")</f>
        <v/>
      </c>
    </row>
    <row r="8120" customFormat="false" ht="15" hidden="false" customHeight="false" outlineLevel="0" collapsed="false">
      <c r="A8120" s="29" t="s">
        <v>14960</v>
      </c>
      <c r="B8120" s="29" t="s">
        <v>14975</v>
      </c>
      <c r="C8120" s="29" t="s">
        <v>115</v>
      </c>
      <c r="D8120" s="29"/>
      <c r="E8120" s="29" t="n">
        <v>0</v>
      </c>
      <c r="F8120" s="29"/>
      <c r="G8120" s="29"/>
      <c r="H8120" s="30" t="n">
        <v>0</v>
      </c>
      <c r="I8120" s="29"/>
      <c r="J8120" s="30" t="n">
        <v>0</v>
      </c>
      <c r="K8120" s="29"/>
      <c r="L8120" s="29" t="s">
        <v>116</v>
      </c>
      <c r="M8120" s="29"/>
      <c r="N8120" s="29"/>
      <c r="O8120" s="29"/>
      <c r="P8120" s="29"/>
      <c r="Q8120" s="29" t="n">
        <f aca="false">IFERROR(VALUE(L8120),"")</f>
        <v>0</v>
      </c>
      <c r="R8120" s="29" t="str">
        <f aca="true">IF(O8120="","",O8120-TODAY())</f>
        <v/>
      </c>
      <c r="S8120" s="29" t="str">
        <f aca="false">IF(C8120="&lt;&lt; vazio &gt;&gt;","VAZIA",IF(AND(O8120&lt;&gt;"",R8120&lt;0),"VENCIDO",IF(AND(O8120&lt;&gt;"",R8120&lt;=Parametros!$B$10),"PRÓX. VENCIMENTO",IF(F8120="Q","QUALIDADE",IF(F8120="S","BLOQUEADO",IF(F8120="R","RESTRITO/DEVOLUÇÃO",IF(OR(N8120="QUAR",N8120="QRES"),"QUARENTENA",IF(OR(B8120="DESCARTE",B8120="DEVOLUÇÃO"),"DESCARTE/DEVOLUÇÃO",IF(AND(D8120="",K8120&lt;&gt;""),"SEM LOTE",IF(AND(Q8120&lt;&gt;"",Q8120&gt;=Parametros!$B$11),"PARADO/SEM GIRO","OK"))))))))))</f>
        <v>VAZIA</v>
      </c>
      <c r="T8120" s="29" t="str">
        <f aca="false">IF(AND($S8120="PARADO/SEM GIRO",$K8120="KG",OR(Painel!$B$5="(Todos)",A8120=Painel!$B$5)*OR(Painel!$E$5="(Todos)",P8120=Painel!$E$5)),$J8120+ROW()/10000000,"")</f>
        <v/>
      </c>
      <c r="U8120" s="29" t="str">
        <f aca="false">IF(AND($S8120="VENCIDO",$K8120="KG",OR(Painel!$B$5="(Todos)",A8120=Painel!$B$5)*OR(Painel!$E$5="(Todos)",P8120=Painel!$E$5)),$J8120+ROW()/10000000,"")</f>
        <v/>
      </c>
    </row>
    <row r="8121" customFormat="false" ht="15" hidden="false" customHeight="false" outlineLevel="0" collapsed="false">
      <c r="A8121" s="29" t="s">
        <v>14960</v>
      </c>
      <c r="B8121" s="29" t="s">
        <v>14976</v>
      </c>
      <c r="C8121" s="29" t="s">
        <v>115</v>
      </c>
      <c r="D8121" s="29"/>
      <c r="E8121" s="29" t="n">
        <v>0</v>
      </c>
      <c r="F8121" s="29"/>
      <c r="G8121" s="29"/>
      <c r="H8121" s="30" t="n">
        <v>0</v>
      </c>
      <c r="I8121" s="29"/>
      <c r="J8121" s="30" t="n">
        <v>0</v>
      </c>
      <c r="K8121" s="29"/>
      <c r="L8121" s="29" t="s">
        <v>116</v>
      </c>
      <c r="M8121" s="29"/>
      <c r="N8121" s="29"/>
      <c r="O8121" s="29"/>
      <c r="P8121" s="29"/>
      <c r="Q8121" s="29" t="n">
        <f aca="false">IFERROR(VALUE(L8121),"")</f>
        <v>0</v>
      </c>
      <c r="R8121" s="29" t="str">
        <f aca="true">IF(O8121="","",O8121-TODAY())</f>
        <v/>
      </c>
      <c r="S8121" s="29" t="str">
        <f aca="false">IF(C8121="&lt;&lt; vazio &gt;&gt;","VAZIA",IF(AND(O8121&lt;&gt;"",R8121&lt;0),"VENCIDO",IF(AND(O8121&lt;&gt;"",R8121&lt;=Parametros!$B$10),"PRÓX. VENCIMENTO",IF(F8121="Q","QUALIDADE",IF(F8121="S","BLOQUEADO",IF(F8121="R","RESTRITO/DEVOLUÇÃO",IF(OR(N8121="QUAR",N8121="QRES"),"QUARENTENA",IF(OR(B8121="DESCARTE",B8121="DEVOLUÇÃO"),"DESCARTE/DEVOLUÇÃO",IF(AND(D8121="",K8121&lt;&gt;""),"SEM LOTE",IF(AND(Q8121&lt;&gt;"",Q8121&gt;=Parametros!$B$11),"PARADO/SEM GIRO","OK"))))))))))</f>
        <v>VAZIA</v>
      </c>
      <c r="T8121" s="29" t="str">
        <f aca="false">IF(AND($S8121="PARADO/SEM GIRO",$K8121="KG",OR(Painel!$B$5="(Todos)",A8121=Painel!$B$5)*OR(Painel!$E$5="(Todos)",P8121=Painel!$E$5)),$J8121+ROW()/10000000,"")</f>
        <v/>
      </c>
      <c r="U8121" s="29" t="str">
        <f aca="false">IF(AND($S8121="VENCIDO",$K8121="KG",OR(Painel!$B$5="(Todos)",A8121=Painel!$B$5)*OR(Painel!$E$5="(Todos)",P8121=Painel!$E$5)),$J8121+ROW()/10000000,"")</f>
        <v/>
      </c>
    </row>
    <row r="8122" customFormat="false" ht="15" hidden="false" customHeight="false" outlineLevel="0" collapsed="false">
      <c r="A8122" s="29" t="s">
        <v>14960</v>
      </c>
      <c r="B8122" s="29" t="s">
        <v>14977</v>
      </c>
      <c r="C8122" s="29" t="s">
        <v>115</v>
      </c>
      <c r="D8122" s="29"/>
      <c r="E8122" s="29" t="n">
        <v>0</v>
      </c>
      <c r="F8122" s="29"/>
      <c r="G8122" s="29"/>
      <c r="H8122" s="30" t="n">
        <v>0</v>
      </c>
      <c r="I8122" s="29"/>
      <c r="J8122" s="30" t="n">
        <v>0</v>
      </c>
      <c r="K8122" s="29"/>
      <c r="L8122" s="29" t="s">
        <v>116</v>
      </c>
      <c r="M8122" s="29"/>
      <c r="N8122" s="29"/>
      <c r="O8122" s="29"/>
      <c r="P8122" s="29"/>
      <c r="Q8122" s="29" t="n">
        <f aca="false">IFERROR(VALUE(L8122),"")</f>
        <v>0</v>
      </c>
      <c r="R8122" s="29" t="str">
        <f aca="true">IF(O8122="","",O8122-TODAY())</f>
        <v/>
      </c>
      <c r="S8122" s="29" t="str">
        <f aca="false">IF(C8122="&lt;&lt; vazio &gt;&gt;","VAZIA",IF(AND(O8122&lt;&gt;"",R8122&lt;0),"VENCIDO",IF(AND(O8122&lt;&gt;"",R8122&lt;=Parametros!$B$10),"PRÓX. VENCIMENTO",IF(F8122="Q","QUALIDADE",IF(F8122="S","BLOQUEADO",IF(F8122="R","RESTRITO/DEVOLUÇÃO",IF(OR(N8122="QUAR",N8122="QRES"),"QUARENTENA",IF(OR(B8122="DESCARTE",B8122="DEVOLUÇÃO"),"DESCARTE/DEVOLUÇÃO",IF(AND(D8122="",K8122&lt;&gt;""),"SEM LOTE",IF(AND(Q8122&lt;&gt;"",Q8122&gt;=Parametros!$B$11),"PARADO/SEM GIRO","OK"))))))))))</f>
        <v>VAZIA</v>
      </c>
      <c r="T8122" s="29" t="str">
        <f aca="false">IF(AND($S8122="PARADO/SEM GIRO",$K8122="KG",OR(Painel!$B$5="(Todos)",A8122=Painel!$B$5)*OR(Painel!$E$5="(Todos)",P8122=Painel!$E$5)),$J8122+ROW()/10000000,"")</f>
        <v/>
      </c>
      <c r="U8122" s="29" t="str">
        <f aca="false">IF(AND($S8122="VENCIDO",$K8122="KG",OR(Painel!$B$5="(Todos)",A8122=Painel!$B$5)*OR(Painel!$E$5="(Todos)",P8122=Painel!$E$5)),$J8122+ROW()/10000000,"")</f>
        <v/>
      </c>
    </row>
    <row r="8123" customFormat="false" ht="15" hidden="false" customHeight="false" outlineLevel="0" collapsed="false">
      <c r="A8123" s="29" t="s">
        <v>14960</v>
      </c>
      <c r="B8123" s="29" t="s">
        <v>14978</v>
      </c>
      <c r="C8123" s="29" t="s">
        <v>115</v>
      </c>
      <c r="D8123" s="29"/>
      <c r="E8123" s="29" t="n">
        <v>0</v>
      </c>
      <c r="F8123" s="29"/>
      <c r="G8123" s="29"/>
      <c r="H8123" s="30" t="n">
        <v>0</v>
      </c>
      <c r="I8123" s="29"/>
      <c r="J8123" s="30" t="n">
        <v>0</v>
      </c>
      <c r="K8123" s="29"/>
      <c r="L8123" s="29" t="s">
        <v>116</v>
      </c>
      <c r="M8123" s="29"/>
      <c r="N8123" s="29"/>
      <c r="O8123" s="29"/>
      <c r="P8123" s="29"/>
      <c r="Q8123" s="29" t="n">
        <f aca="false">IFERROR(VALUE(L8123),"")</f>
        <v>0</v>
      </c>
      <c r="R8123" s="29" t="str">
        <f aca="true">IF(O8123="","",O8123-TODAY())</f>
        <v/>
      </c>
      <c r="S8123" s="29" t="str">
        <f aca="false">IF(C8123="&lt;&lt; vazio &gt;&gt;","VAZIA",IF(AND(O8123&lt;&gt;"",R8123&lt;0),"VENCIDO",IF(AND(O8123&lt;&gt;"",R8123&lt;=Parametros!$B$10),"PRÓX. VENCIMENTO",IF(F8123="Q","QUALIDADE",IF(F8123="S","BLOQUEADO",IF(F8123="R","RESTRITO/DEVOLUÇÃO",IF(OR(N8123="QUAR",N8123="QRES"),"QUARENTENA",IF(OR(B8123="DESCARTE",B8123="DEVOLUÇÃO"),"DESCARTE/DEVOLUÇÃO",IF(AND(D8123="",K8123&lt;&gt;""),"SEM LOTE",IF(AND(Q8123&lt;&gt;"",Q8123&gt;=Parametros!$B$11),"PARADO/SEM GIRO","OK"))))))))))</f>
        <v>VAZIA</v>
      </c>
      <c r="T8123" s="29" t="str">
        <f aca="false">IF(AND($S8123="PARADO/SEM GIRO",$K8123="KG",OR(Painel!$B$5="(Todos)",A8123=Painel!$B$5)*OR(Painel!$E$5="(Todos)",P8123=Painel!$E$5)),$J8123+ROW()/10000000,"")</f>
        <v/>
      </c>
      <c r="U8123" s="29" t="str">
        <f aca="false">IF(AND($S8123="VENCIDO",$K8123="KG",OR(Painel!$B$5="(Todos)",A8123=Painel!$B$5)*OR(Painel!$E$5="(Todos)",P8123=Painel!$E$5)),$J8123+ROW()/10000000,"")</f>
        <v/>
      </c>
    </row>
    <row r="8124" customFormat="false" ht="15" hidden="false" customHeight="false" outlineLevel="0" collapsed="false">
      <c r="A8124" s="29" t="s">
        <v>14960</v>
      </c>
      <c r="B8124" s="29" t="s">
        <v>14979</v>
      </c>
      <c r="C8124" s="29" t="s">
        <v>115</v>
      </c>
      <c r="D8124" s="29"/>
      <c r="E8124" s="29" t="n">
        <v>0</v>
      </c>
      <c r="F8124" s="29"/>
      <c r="G8124" s="29"/>
      <c r="H8124" s="30" t="n">
        <v>0</v>
      </c>
      <c r="I8124" s="29"/>
      <c r="J8124" s="30" t="n">
        <v>0</v>
      </c>
      <c r="K8124" s="29"/>
      <c r="L8124" s="29" t="s">
        <v>116</v>
      </c>
      <c r="M8124" s="29"/>
      <c r="N8124" s="29"/>
      <c r="O8124" s="29"/>
      <c r="P8124" s="29"/>
      <c r="Q8124" s="29" t="n">
        <f aca="false">IFERROR(VALUE(L8124),"")</f>
        <v>0</v>
      </c>
      <c r="R8124" s="29" t="str">
        <f aca="true">IF(O8124="","",O8124-TODAY())</f>
        <v/>
      </c>
      <c r="S8124" s="29" t="str">
        <f aca="false">IF(C8124="&lt;&lt; vazio &gt;&gt;","VAZIA",IF(AND(O8124&lt;&gt;"",R8124&lt;0),"VENCIDO",IF(AND(O8124&lt;&gt;"",R8124&lt;=Parametros!$B$10),"PRÓX. VENCIMENTO",IF(F8124="Q","QUALIDADE",IF(F8124="S","BLOQUEADO",IF(F8124="R","RESTRITO/DEVOLUÇÃO",IF(OR(N8124="QUAR",N8124="QRES"),"QUARENTENA",IF(OR(B8124="DESCARTE",B8124="DEVOLUÇÃO"),"DESCARTE/DEVOLUÇÃO",IF(AND(D8124="",K8124&lt;&gt;""),"SEM LOTE",IF(AND(Q8124&lt;&gt;"",Q8124&gt;=Parametros!$B$11),"PARADO/SEM GIRO","OK"))))))))))</f>
        <v>VAZIA</v>
      </c>
      <c r="T8124" s="29" t="str">
        <f aca="false">IF(AND($S8124="PARADO/SEM GIRO",$K8124="KG",OR(Painel!$B$5="(Todos)",A8124=Painel!$B$5)*OR(Painel!$E$5="(Todos)",P8124=Painel!$E$5)),$J8124+ROW()/10000000,"")</f>
        <v/>
      </c>
      <c r="U8124" s="29" t="str">
        <f aca="false">IF(AND($S8124="VENCIDO",$K8124="KG",OR(Painel!$B$5="(Todos)",A8124=Painel!$B$5)*OR(Painel!$E$5="(Todos)",P8124=Painel!$E$5)),$J8124+ROW()/10000000,"")</f>
        <v/>
      </c>
    </row>
    <row r="8125" customFormat="false" ht="15" hidden="false" customHeight="false" outlineLevel="0" collapsed="false">
      <c r="A8125" s="29" t="s">
        <v>14960</v>
      </c>
      <c r="B8125" s="29" t="s">
        <v>14980</v>
      </c>
      <c r="C8125" s="29" t="s">
        <v>186</v>
      </c>
      <c r="D8125" s="29" t="s">
        <v>1281</v>
      </c>
      <c r="E8125" s="29" t="n">
        <v>1</v>
      </c>
      <c r="F8125" s="29" t="s">
        <v>137</v>
      </c>
      <c r="G8125" s="29" t="s">
        <v>14981</v>
      </c>
      <c r="H8125" s="30" t="n">
        <v>545.4</v>
      </c>
      <c r="I8125" s="31" t="n">
        <v>46282</v>
      </c>
      <c r="J8125" s="30" t="n">
        <v>545.4</v>
      </c>
      <c r="K8125" s="29" t="s">
        <v>120</v>
      </c>
      <c r="L8125" s="29" t="s">
        <v>400</v>
      </c>
      <c r="M8125" s="29"/>
      <c r="N8125" s="29" t="s">
        <v>122</v>
      </c>
      <c r="O8125" s="31" t="n">
        <v>46660</v>
      </c>
      <c r="P8125" s="29" t="s">
        <v>123</v>
      </c>
      <c r="Q8125" s="29" t="n">
        <f aca="false">IFERROR(VALUE(L8125),"")</f>
        <v>3</v>
      </c>
      <c r="R8125" s="29" t="n">
        <f aca="true">IF(O8125="","",O8125-TODAY())</f>
        <v>375</v>
      </c>
      <c r="S8125" s="29" t="str">
        <f aca="false">IF(C8125="&lt;&lt; vazio &gt;&gt;","VAZIA",IF(AND(O8125&lt;&gt;"",R8125&lt;0),"VENCIDO",IF(AND(O8125&lt;&gt;"",R8125&lt;=Parametros!$B$10),"PRÓX. VENCIMENTO",IF(F8125="Q","QUALIDADE",IF(F8125="S","BLOQUEADO",IF(F8125="R","RESTRITO/DEVOLUÇÃO",IF(OR(N8125="QUAR",N8125="QRES"),"QUARENTENA",IF(OR(B8125="DESCARTE",B8125="DEVOLUÇÃO"),"DESCARTE/DEVOLUÇÃO",IF(AND(D8125="",K8125&lt;&gt;""),"SEM LOTE",IF(AND(Q8125&lt;&gt;"",Q8125&gt;=Parametros!$B$11),"PARADO/SEM GIRO","OK"))))))))))</f>
        <v>BLOQUEADO</v>
      </c>
      <c r="T8125" s="29" t="str">
        <f aca="false">IF(AND($S8125="PARADO/SEM GIRO",$K8125="KG",OR(Painel!$B$5="(Todos)",A8125=Painel!$B$5)*OR(Painel!$E$5="(Todos)",P8125=Painel!$E$5)),$J8125+ROW()/10000000,"")</f>
        <v/>
      </c>
      <c r="U8125" s="29" t="str">
        <f aca="false">IF(AND($S8125="VENCIDO",$K8125="KG",OR(Painel!$B$5="(Todos)",A8125=Painel!$B$5)*OR(Painel!$E$5="(Todos)",P8125=Painel!$E$5)),$J8125+ROW()/10000000,"")</f>
        <v/>
      </c>
    </row>
    <row r="8126" customFormat="false" ht="15" hidden="false" customHeight="false" outlineLevel="0" collapsed="false">
      <c r="A8126" s="29" t="s">
        <v>14960</v>
      </c>
      <c r="B8126" s="29" t="s">
        <v>14982</v>
      </c>
      <c r="C8126" s="29" t="s">
        <v>115</v>
      </c>
      <c r="D8126" s="29"/>
      <c r="E8126" s="29" t="n">
        <v>0</v>
      </c>
      <c r="F8126" s="29"/>
      <c r="G8126" s="29"/>
      <c r="H8126" s="30" t="n">
        <v>0</v>
      </c>
      <c r="I8126" s="29"/>
      <c r="J8126" s="30" t="n">
        <v>0</v>
      </c>
      <c r="K8126" s="29"/>
      <c r="L8126" s="29" t="s">
        <v>116</v>
      </c>
      <c r="M8126" s="29"/>
      <c r="N8126" s="29"/>
      <c r="O8126" s="29"/>
      <c r="P8126" s="29"/>
      <c r="Q8126" s="29" t="n">
        <f aca="false">IFERROR(VALUE(L8126),"")</f>
        <v>0</v>
      </c>
      <c r="R8126" s="29" t="str">
        <f aca="true">IF(O8126="","",O8126-TODAY())</f>
        <v/>
      </c>
      <c r="S8126" s="29" t="str">
        <f aca="false">IF(C8126="&lt;&lt; vazio &gt;&gt;","VAZIA",IF(AND(O8126&lt;&gt;"",R8126&lt;0),"VENCIDO",IF(AND(O8126&lt;&gt;"",R8126&lt;=Parametros!$B$10),"PRÓX. VENCIMENTO",IF(F8126="Q","QUALIDADE",IF(F8126="S","BLOQUEADO",IF(F8126="R","RESTRITO/DEVOLUÇÃO",IF(OR(N8126="QUAR",N8126="QRES"),"QUARENTENA",IF(OR(B8126="DESCARTE",B8126="DEVOLUÇÃO"),"DESCARTE/DEVOLUÇÃO",IF(AND(D8126="",K8126&lt;&gt;""),"SEM LOTE",IF(AND(Q8126&lt;&gt;"",Q8126&gt;=Parametros!$B$11),"PARADO/SEM GIRO","OK"))))))))))</f>
        <v>VAZIA</v>
      </c>
      <c r="T8126" s="29" t="str">
        <f aca="false">IF(AND($S8126="PARADO/SEM GIRO",$K8126="KG",OR(Painel!$B$5="(Todos)",A8126=Painel!$B$5)*OR(Painel!$E$5="(Todos)",P8126=Painel!$E$5)),$J8126+ROW()/10000000,"")</f>
        <v/>
      </c>
      <c r="U8126" s="29" t="str">
        <f aca="false">IF(AND($S8126="VENCIDO",$K8126="KG",OR(Painel!$B$5="(Todos)",A8126=Painel!$B$5)*OR(Painel!$E$5="(Todos)",P8126=Painel!$E$5)),$J8126+ROW()/10000000,"")</f>
        <v/>
      </c>
    </row>
    <row r="8127" customFormat="false" ht="15" hidden="false" customHeight="false" outlineLevel="0" collapsed="false">
      <c r="A8127" s="29" t="s">
        <v>14960</v>
      </c>
      <c r="B8127" s="29" t="s">
        <v>14983</v>
      </c>
      <c r="C8127" s="29" t="s">
        <v>876</v>
      </c>
      <c r="D8127" s="29" t="s">
        <v>14984</v>
      </c>
      <c r="E8127" s="29" t="n">
        <v>1</v>
      </c>
      <c r="F8127" s="29"/>
      <c r="G8127" s="29" t="s">
        <v>14985</v>
      </c>
      <c r="H8127" s="30" t="n">
        <v>90</v>
      </c>
      <c r="I8127" s="31" t="n">
        <v>46270</v>
      </c>
      <c r="J8127" s="30" t="n">
        <v>90</v>
      </c>
      <c r="K8127" s="29" t="s">
        <v>120</v>
      </c>
      <c r="L8127" s="29" t="s">
        <v>267</v>
      </c>
      <c r="M8127" s="29"/>
      <c r="N8127" s="29" t="s">
        <v>122</v>
      </c>
      <c r="O8127" s="31" t="n">
        <v>46450</v>
      </c>
      <c r="P8127" s="29" t="s">
        <v>123</v>
      </c>
      <c r="Q8127" s="29" t="n">
        <f aca="false">IFERROR(VALUE(L8127),"")</f>
        <v>15</v>
      </c>
      <c r="R8127" s="29" t="n">
        <f aca="true">IF(O8127="","",O8127-TODAY())</f>
        <v>165</v>
      </c>
      <c r="S8127" s="29" t="str">
        <f aca="false">IF(C8127="&lt;&lt; vazio &gt;&gt;","VAZIA",IF(AND(O8127&lt;&gt;"",R8127&lt;0),"VENCIDO",IF(AND(O8127&lt;&gt;"",R8127&lt;=Parametros!$B$10),"PRÓX. VENCIMENTO",IF(F8127="Q","QUALIDADE",IF(F8127="S","BLOQUEADO",IF(F8127="R","RESTRITO/DEVOLUÇÃO",IF(OR(N8127="QUAR",N8127="QRES"),"QUARENTENA",IF(OR(B8127="DESCARTE",B8127="DEVOLUÇÃO"),"DESCARTE/DEVOLUÇÃO",IF(AND(D8127="",K8127&lt;&gt;""),"SEM LOTE",IF(AND(Q8127&lt;&gt;"",Q8127&gt;=Parametros!$B$11),"PARADO/SEM GIRO","OK"))))))))))</f>
        <v>OK</v>
      </c>
      <c r="T8127" s="29" t="str">
        <f aca="false">IF(AND($S8127="PARADO/SEM GIRO",$K8127="KG",OR(Painel!$B$5="(Todos)",A8127=Painel!$B$5)*OR(Painel!$E$5="(Todos)",P8127=Painel!$E$5)),$J8127+ROW()/10000000,"")</f>
        <v/>
      </c>
      <c r="U8127" s="29" t="str">
        <f aca="false">IF(AND($S8127="VENCIDO",$K8127="KG",OR(Painel!$B$5="(Todos)",A8127=Painel!$B$5)*OR(Painel!$E$5="(Todos)",P8127=Painel!$E$5)),$J8127+ROW()/10000000,"")</f>
        <v/>
      </c>
    </row>
    <row r="8128" customFormat="false" ht="15" hidden="false" customHeight="false" outlineLevel="0" collapsed="false">
      <c r="A8128" s="29" t="s">
        <v>14960</v>
      </c>
      <c r="B8128" s="29" t="s">
        <v>14986</v>
      </c>
      <c r="C8128" s="29" t="s">
        <v>115</v>
      </c>
      <c r="D8128" s="29"/>
      <c r="E8128" s="29" t="n">
        <v>0</v>
      </c>
      <c r="F8128" s="29"/>
      <c r="G8128" s="29"/>
      <c r="H8128" s="30" t="n">
        <v>0</v>
      </c>
      <c r="I8128" s="29"/>
      <c r="J8128" s="30" t="n">
        <v>0</v>
      </c>
      <c r="K8128" s="29"/>
      <c r="L8128" s="29" t="s">
        <v>116</v>
      </c>
      <c r="M8128" s="29"/>
      <c r="N8128" s="29"/>
      <c r="O8128" s="29"/>
      <c r="P8128" s="29"/>
      <c r="Q8128" s="29" t="n">
        <f aca="false">IFERROR(VALUE(L8128),"")</f>
        <v>0</v>
      </c>
      <c r="R8128" s="29" t="str">
        <f aca="true">IF(O8128="","",O8128-TODAY())</f>
        <v/>
      </c>
      <c r="S8128" s="29" t="str">
        <f aca="false">IF(C8128="&lt;&lt; vazio &gt;&gt;","VAZIA",IF(AND(O8128&lt;&gt;"",R8128&lt;0),"VENCIDO",IF(AND(O8128&lt;&gt;"",R8128&lt;=Parametros!$B$10),"PRÓX. VENCIMENTO",IF(F8128="Q","QUALIDADE",IF(F8128="S","BLOQUEADO",IF(F8128="R","RESTRITO/DEVOLUÇÃO",IF(OR(N8128="QUAR",N8128="QRES"),"QUARENTENA",IF(OR(B8128="DESCARTE",B8128="DEVOLUÇÃO"),"DESCARTE/DEVOLUÇÃO",IF(AND(D8128="",K8128&lt;&gt;""),"SEM LOTE",IF(AND(Q8128&lt;&gt;"",Q8128&gt;=Parametros!$B$11),"PARADO/SEM GIRO","OK"))))))))))</f>
        <v>VAZIA</v>
      </c>
      <c r="T8128" s="29" t="str">
        <f aca="false">IF(AND($S8128="PARADO/SEM GIRO",$K8128="KG",OR(Painel!$B$5="(Todos)",A8128=Painel!$B$5)*OR(Painel!$E$5="(Todos)",P8128=Painel!$E$5)),$J8128+ROW()/10000000,"")</f>
        <v/>
      </c>
      <c r="U8128" s="29" t="str">
        <f aca="false">IF(AND($S8128="VENCIDO",$K8128="KG",OR(Painel!$B$5="(Todos)",A8128=Painel!$B$5)*OR(Painel!$E$5="(Todos)",P8128=Painel!$E$5)),$J8128+ROW()/10000000,"")</f>
        <v/>
      </c>
    </row>
    <row r="8129" customFormat="false" ht="15" hidden="false" customHeight="false" outlineLevel="0" collapsed="false">
      <c r="A8129" s="29" t="s">
        <v>14960</v>
      </c>
      <c r="B8129" s="29" t="s">
        <v>14987</v>
      </c>
      <c r="C8129" s="29" t="s">
        <v>115</v>
      </c>
      <c r="D8129" s="29"/>
      <c r="E8129" s="29" t="n">
        <v>0</v>
      </c>
      <c r="F8129" s="29"/>
      <c r="G8129" s="29"/>
      <c r="H8129" s="30" t="n">
        <v>0</v>
      </c>
      <c r="I8129" s="29"/>
      <c r="J8129" s="30" t="n">
        <v>0</v>
      </c>
      <c r="K8129" s="29"/>
      <c r="L8129" s="29" t="s">
        <v>116</v>
      </c>
      <c r="M8129" s="29"/>
      <c r="N8129" s="29"/>
      <c r="O8129" s="29"/>
      <c r="P8129" s="29"/>
      <c r="Q8129" s="29" t="n">
        <f aca="false">IFERROR(VALUE(L8129),"")</f>
        <v>0</v>
      </c>
      <c r="R8129" s="29" t="str">
        <f aca="true">IF(O8129="","",O8129-TODAY())</f>
        <v/>
      </c>
      <c r="S8129" s="29" t="str">
        <f aca="false">IF(C8129="&lt;&lt; vazio &gt;&gt;","VAZIA",IF(AND(O8129&lt;&gt;"",R8129&lt;0),"VENCIDO",IF(AND(O8129&lt;&gt;"",R8129&lt;=Parametros!$B$10),"PRÓX. VENCIMENTO",IF(F8129="Q","QUALIDADE",IF(F8129="S","BLOQUEADO",IF(F8129="R","RESTRITO/DEVOLUÇÃO",IF(OR(N8129="QUAR",N8129="QRES"),"QUARENTENA",IF(OR(B8129="DESCARTE",B8129="DEVOLUÇÃO"),"DESCARTE/DEVOLUÇÃO",IF(AND(D8129="",K8129&lt;&gt;""),"SEM LOTE",IF(AND(Q8129&lt;&gt;"",Q8129&gt;=Parametros!$B$11),"PARADO/SEM GIRO","OK"))))))))))</f>
        <v>VAZIA</v>
      </c>
      <c r="T8129" s="29" t="str">
        <f aca="false">IF(AND($S8129="PARADO/SEM GIRO",$K8129="KG",OR(Painel!$B$5="(Todos)",A8129=Painel!$B$5)*OR(Painel!$E$5="(Todos)",P8129=Painel!$E$5)),$J8129+ROW()/10000000,"")</f>
        <v/>
      </c>
      <c r="U8129" s="29" t="str">
        <f aca="false">IF(AND($S8129="VENCIDO",$K8129="KG",OR(Painel!$B$5="(Todos)",A8129=Painel!$B$5)*OR(Painel!$E$5="(Todos)",P8129=Painel!$E$5)),$J8129+ROW()/10000000,"")</f>
        <v/>
      </c>
    </row>
    <row r="8130" customFormat="false" ht="15" hidden="false" customHeight="false" outlineLevel="0" collapsed="false">
      <c r="A8130" s="29" t="s">
        <v>14960</v>
      </c>
      <c r="B8130" s="29" t="s">
        <v>14988</v>
      </c>
      <c r="C8130" s="29" t="s">
        <v>115</v>
      </c>
      <c r="D8130" s="29"/>
      <c r="E8130" s="29" t="n">
        <v>0</v>
      </c>
      <c r="F8130" s="29"/>
      <c r="G8130" s="29"/>
      <c r="H8130" s="30" t="n">
        <v>0</v>
      </c>
      <c r="I8130" s="29"/>
      <c r="J8130" s="30" t="n">
        <v>0</v>
      </c>
      <c r="K8130" s="29"/>
      <c r="L8130" s="29" t="s">
        <v>116</v>
      </c>
      <c r="M8130" s="29"/>
      <c r="N8130" s="29"/>
      <c r="O8130" s="29"/>
      <c r="P8130" s="29"/>
      <c r="Q8130" s="29" t="n">
        <f aca="false">IFERROR(VALUE(L8130),"")</f>
        <v>0</v>
      </c>
      <c r="R8130" s="29" t="str">
        <f aca="true">IF(O8130="","",O8130-TODAY())</f>
        <v/>
      </c>
      <c r="S8130" s="29" t="str">
        <f aca="false">IF(C8130="&lt;&lt; vazio &gt;&gt;","VAZIA",IF(AND(O8130&lt;&gt;"",R8130&lt;0),"VENCIDO",IF(AND(O8130&lt;&gt;"",R8130&lt;=Parametros!$B$10),"PRÓX. VENCIMENTO",IF(F8130="Q","QUALIDADE",IF(F8130="S","BLOQUEADO",IF(F8130="R","RESTRITO/DEVOLUÇÃO",IF(OR(N8130="QUAR",N8130="QRES"),"QUARENTENA",IF(OR(B8130="DESCARTE",B8130="DEVOLUÇÃO"),"DESCARTE/DEVOLUÇÃO",IF(AND(D8130="",K8130&lt;&gt;""),"SEM LOTE",IF(AND(Q8130&lt;&gt;"",Q8130&gt;=Parametros!$B$11),"PARADO/SEM GIRO","OK"))))))))))</f>
        <v>VAZIA</v>
      </c>
      <c r="T8130" s="29" t="str">
        <f aca="false">IF(AND($S8130="PARADO/SEM GIRO",$K8130="KG",OR(Painel!$B$5="(Todos)",A8130=Painel!$B$5)*OR(Painel!$E$5="(Todos)",P8130=Painel!$E$5)),$J8130+ROW()/10000000,"")</f>
        <v/>
      </c>
      <c r="U8130" s="29" t="str">
        <f aca="false">IF(AND($S8130="VENCIDO",$K8130="KG",OR(Painel!$B$5="(Todos)",A8130=Painel!$B$5)*OR(Painel!$E$5="(Todos)",P8130=Painel!$E$5)),$J8130+ROW()/10000000,"")</f>
        <v/>
      </c>
    </row>
    <row r="8131" customFormat="false" ht="15" hidden="false" customHeight="false" outlineLevel="0" collapsed="false">
      <c r="A8131" s="29" t="s">
        <v>14960</v>
      </c>
      <c r="B8131" s="29" t="s">
        <v>14989</v>
      </c>
      <c r="C8131" s="29" t="s">
        <v>115</v>
      </c>
      <c r="D8131" s="29"/>
      <c r="E8131" s="29" t="n">
        <v>0</v>
      </c>
      <c r="F8131" s="29"/>
      <c r="G8131" s="29"/>
      <c r="H8131" s="30" t="n">
        <v>0</v>
      </c>
      <c r="I8131" s="29"/>
      <c r="J8131" s="30" t="n">
        <v>0</v>
      </c>
      <c r="K8131" s="29"/>
      <c r="L8131" s="29" t="s">
        <v>116</v>
      </c>
      <c r="M8131" s="29"/>
      <c r="N8131" s="29"/>
      <c r="O8131" s="29"/>
      <c r="P8131" s="29"/>
      <c r="Q8131" s="29" t="n">
        <f aca="false">IFERROR(VALUE(L8131),"")</f>
        <v>0</v>
      </c>
      <c r="R8131" s="29" t="str">
        <f aca="true">IF(O8131="","",O8131-TODAY())</f>
        <v/>
      </c>
      <c r="S8131" s="29" t="str">
        <f aca="false">IF(C8131="&lt;&lt; vazio &gt;&gt;","VAZIA",IF(AND(O8131&lt;&gt;"",R8131&lt;0),"VENCIDO",IF(AND(O8131&lt;&gt;"",R8131&lt;=Parametros!$B$10),"PRÓX. VENCIMENTO",IF(F8131="Q","QUALIDADE",IF(F8131="S","BLOQUEADO",IF(F8131="R","RESTRITO/DEVOLUÇÃO",IF(OR(N8131="QUAR",N8131="QRES"),"QUARENTENA",IF(OR(B8131="DESCARTE",B8131="DEVOLUÇÃO"),"DESCARTE/DEVOLUÇÃO",IF(AND(D8131="",K8131&lt;&gt;""),"SEM LOTE",IF(AND(Q8131&lt;&gt;"",Q8131&gt;=Parametros!$B$11),"PARADO/SEM GIRO","OK"))))))))))</f>
        <v>VAZIA</v>
      </c>
      <c r="T8131" s="29" t="str">
        <f aca="false">IF(AND($S8131="PARADO/SEM GIRO",$K8131="KG",OR(Painel!$B$5="(Todos)",A8131=Painel!$B$5)*OR(Painel!$E$5="(Todos)",P8131=Painel!$E$5)),$J8131+ROW()/10000000,"")</f>
        <v/>
      </c>
      <c r="U8131" s="29" t="str">
        <f aca="false">IF(AND($S8131="VENCIDO",$K8131="KG",OR(Painel!$B$5="(Todos)",A8131=Painel!$B$5)*OR(Painel!$E$5="(Todos)",P8131=Painel!$E$5)),$J8131+ROW()/10000000,"")</f>
        <v/>
      </c>
    </row>
    <row r="8132" customFormat="false" ht="15" hidden="false" customHeight="false" outlineLevel="0" collapsed="false">
      <c r="A8132" s="29" t="s">
        <v>14960</v>
      </c>
      <c r="B8132" s="29" t="s">
        <v>14990</v>
      </c>
      <c r="C8132" s="29" t="s">
        <v>115</v>
      </c>
      <c r="D8132" s="29"/>
      <c r="E8132" s="29" t="n">
        <v>0</v>
      </c>
      <c r="F8132" s="29"/>
      <c r="G8132" s="29"/>
      <c r="H8132" s="30" t="n">
        <v>0</v>
      </c>
      <c r="I8132" s="29"/>
      <c r="J8132" s="30" t="n">
        <v>0</v>
      </c>
      <c r="K8132" s="29"/>
      <c r="L8132" s="29" t="s">
        <v>116</v>
      </c>
      <c r="M8132" s="29"/>
      <c r="N8132" s="29"/>
      <c r="O8132" s="29"/>
      <c r="P8132" s="29"/>
      <c r="Q8132" s="29" t="n">
        <f aca="false">IFERROR(VALUE(L8132),"")</f>
        <v>0</v>
      </c>
      <c r="R8132" s="29" t="str">
        <f aca="true">IF(O8132="","",O8132-TODAY())</f>
        <v/>
      </c>
      <c r="S8132" s="29" t="str">
        <f aca="false">IF(C8132="&lt;&lt; vazio &gt;&gt;","VAZIA",IF(AND(O8132&lt;&gt;"",R8132&lt;0),"VENCIDO",IF(AND(O8132&lt;&gt;"",R8132&lt;=Parametros!$B$10),"PRÓX. VENCIMENTO",IF(F8132="Q","QUALIDADE",IF(F8132="S","BLOQUEADO",IF(F8132="R","RESTRITO/DEVOLUÇÃO",IF(OR(N8132="QUAR",N8132="QRES"),"QUARENTENA",IF(OR(B8132="DESCARTE",B8132="DEVOLUÇÃO"),"DESCARTE/DEVOLUÇÃO",IF(AND(D8132="",K8132&lt;&gt;""),"SEM LOTE",IF(AND(Q8132&lt;&gt;"",Q8132&gt;=Parametros!$B$11),"PARADO/SEM GIRO","OK"))))))))))</f>
        <v>VAZIA</v>
      </c>
      <c r="T8132" s="29" t="str">
        <f aca="false">IF(AND($S8132="PARADO/SEM GIRO",$K8132="KG",OR(Painel!$B$5="(Todos)",A8132=Painel!$B$5)*OR(Painel!$E$5="(Todos)",P8132=Painel!$E$5)),$J8132+ROW()/10000000,"")</f>
        <v/>
      </c>
      <c r="U8132" s="29" t="str">
        <f aca="false">IF(AND($S8132="VENCIDO",$K8132="KG",OR(Painel!$B$5="(Todos)",A8132=Painel!$B$5)*OR(Painel!$E$5="(Todos)",P8132=Painel!$E$5)),$J8132+ROW()/10000000,"")</f>
        <v/>
      </c>
    </row>
    <row r="8133" customFormat="false" ht="15" hidden="false" customHeight="false" outlineLevel="0" collapsed="false">
      <c r="A8133" s="29" t="s">
        <v>14960</v>
      </c>
      <c r="B8133" s="29" t="s">
        <v>14991</v>
      </c>
      <c r="C8133" s="29" t="s">
        <v>115</v>
      </c>
      <c r="D8133" s="29"/>
      <c r="E8133" s="29" t="n">
        <v>0</v>
      </c>
      <c r="F8133" s="29"/>
      <c r="G8133" s="29"/>
      <c r="H8133" s="30" t="n">
        <v>0</v>
      </c>
      <c r="I8133" s="29"/>
      <c r="J8133" s="30" t="n">
        <v>0</v>
      </c>
      <c r="K8133" s="29"/>
      <c r="L8133" s="29" t="s">
        <v>116</v>
      </c>
      <c r="M8133" s="29"/>
      <c r="N8133" s="29"/>
      <c r="O8133" s="29"/>
      <c r="P8133" s="29"/>
      <c r="Q8133" s="29" t="n">
        <f aca="false">IFERROR(VALUE(L8133),"")</f>
        <v>0</v>
      </c>
      <c r="R8133" s="29" t="str">
        <f aca="true">IF(O8133="","",O8133-TODAY())</f>
        <v/>
      </c>
      <c r="S8133" s="29" t="str">
        <f aca="false">IF(C8133="&lt;&lt; vazio &gt;&gt;","VAZIA",IF(AND(O8133&lt;&gt;"",R8133&lt;0),"VENCIDO",IF(AND(O8133&lt;&gt;"",R8133&lt;=Parametros!$B$10),"PRÓX. VENCIMENTO",IF(F8133="Q","QUALIDADE",IF(F8133="S","BLOQUEADO",IF(F8133="R","RESTRITO/DEVOLUÇÃO",IF(OR(N8133="QUAR",N8133="QRES"),"QUARENTENA",IF(OR(B8133="DESCARTE",B8133="DEVOLUÇÃO"),"DESCARTE/DEVOLUÇÃO",IF(AND(D8133="",K8133&lt;&gt;""),"SEM LOTE",IF(AND(Q8133&lt;&gt;"",Q8133&gt;=Parametros!$B$11),"PARADO/SEM GIRO","OK"))))))))))</f>
        <v>VAZIA</v>
      </c>
      <c r="T8133" s="29" t="str">
        <f aca="false">IF(AND($S8133="PARADO/SEM GIRO",$K8133="KG",OR(Painel!$B$5="(Todos)",A8133=Painel!$B$5)*OR(Painel!$E$5="(Todos)",P8133=Painel!$E$5)),$J8133+ROW()/10000000,"")</f>
        <v/>
      </c>
      <c r="U8133" s="29" t="str">
        <f aca="false">IF(AND($S8133="VENCIDO",$K8133="KG",OR(Painel!$B$5="(Todos)",A8133=Painel!$B$5)*OR(Painel!$E$5="(Todos)",P8133=Painel!$E$5)),$J8133+ROW()/10000000,"")</f>
        <v/>
      </c>
    </row>
    <row r="8134" customFormat="false" ht="15" hidden="false" customHeight="false" outlineLevel="0" collapsed="false">
      <c r="A8134" s="29" t="s">
        <v>14960</v>
      </c>
      <c r="B8134" s="29" t="s">
        <v>14992</v>
      </c>
      <c r="C8134" s="29" t="s">
        <v>115</v>
      </c>
      <c r="D8134" s="29"/>
      <c r="E8134" s="29" t="n">
        <v>0</v>
      </c>
      <c r="F8134" s="29"/>
      <c r="G8134" s="29"/>
      <c r="H8134" s="30" t="n">
        <v>0</v>
      </c>
      <c r="I8134" s="29"/>
      <c r="J8134" s="30" t="n">
        <v>0</v>
      </c>
      <c r="K8134" s="29"/>
      <c r="L8134" s="29" t="s">
        <v>116</v>
      </c>
      <c r="M8134" s="29"/>
      <c r="N8134" s="29"/>
      <c r="O8134" s="29"/>
      <c r="P8134" s="29"/>
      <c r="Q8134" s="29" t="n">
        <f aca="false">IFERROR(VALUE(L8134),"")</f>
        <v>0</v>
      </c>
      <c r="R8134" s="29" t="str">
        <f aca="true">IF(O8134="","",O8134-TODAY())</f>
        <v/>
      </c>
      <c r="S8134" s="29" t="str">
        <f aca="false">IF(C8134="&lt;&lt; vazio &gt;&gt;","VAZIA",IF(AND(O8134&lt;&gt;"",R8134&lt;0),"VENCIDO",IF(AND(O8134&lt;&gt;"",R8134&lt;=Parametros!$B$10),"PRÓX. VENCIMENTO",IF(F8134="Q","QUALIDADE",IF(F8134="S","BLOQUEADO",IF(F8134="R","RESTRITO/DEVOLUÇÃO",IF(OR(N8134="QUAR",N8134="QRES"),"QUARENTENA",IF(OR(B8134="DESCARTE",B8134="DEVOLUÇÃO"),"DESCARTE/DEVOLUÇÃO",IF(AND(D8134="",K8134&lt;&gt;""),"SEM LOTE",IF(AND(Q8134&lt;&gt;"",Q8134&gt;=Parametros!$B$11),"PARADO/SEM GIRO","OK"))))))))))</f>
        <v>VAZIA</v>
      </c>
      <c r="T8134" s="29" t="str">
        <f aca="false">IF(AND($S8134="PARADO/SEM GIRO",$K8134="KG",OR(Painel!$B$5="(Todos)",A8134=Painel!$B$5)*OR(Painel!$E$5="(Todos)",P8134=Painel!$E$5)),$J8134+ROW()/10000000,"")</f>
        <v/>
      </c>
      <c r="U8134" s="29" t="str">
        <f aca="false">IF(AND($S8134="VENCIDO",$K8134="KG",OR(Painel!$B$5="(Todos)",A8134=Painel!$B$5)*OR(Painel!$E$5="(Todos)",P8134=Painel!$E$5)),$J8134+ROW()/10000000,"")</f>
        <v/>
      </c>
    </row>
    <row r="8135" customFormat="false" ht="15" hidden="false" customHeight="false" outlineLevel="0" collapsed="false">
      <c r="A8135" s="29" t="s">
        <v>14960</v>
      </c>
      <c r="B8135" s="29" t="s">
        <v>14993</v>
      </c>
      <c r="C8135" s="29" t="s">
        <v>7823</v>
      </c>
      <c r="D8135" s="29" t="s">
        <v>7824</v>
      </c>
      <c r="E8135" s="29" t="n">
        <v>1</v>
      </c>
      <c r="F8135" s="29" t="s">
        <v>137</v>
      </c>
      <c r="G8135" s="29" t="s">
        <v>14994</v>
      </c>
      <c r="H8135" s="30" t="n">
        <v>1000</v>
      </c>
      <c r="I8135" s="31" t="n">
        <v>46182</v>
      </c>
      <c r="J8135" s="30" t="n">
        <v>1000</v>
      </c>
      <c r="K8135" s="29" t="s">
        <v>120</v>
      </c>
      <c r="L8135" s="29" t="s">
        <v>7114</v>
      </c>
      <c r="M8135" s="29"/>
      <c r="N8135" s="29" t="s">
        <v>122</v>
      </c>
      <c r="O8135" s="29"/>
      <c r="P8135" s="29" t="s">
        <v>123</v>
      </c>
      <c r="Q8135" s="29" t="n">
        <f aca="false">IFERROR(VALUE(L8135),"")</f>
        <v>103</v>
      </c>
      <c r="R8135" s="29" t="str">
        <f aca="true">IF(O8135="","",O8135-TODAY())</f>
        <v/>
      </c>
      <c r="S8135" s="29" t="str">
        <f aca="false">IF(C8135="&lt;&lt; vazio &gt;&gt;","VAZIA",IF(AND(O8135&lt;&gt;"",R8135&lt;0),"VENCIDO",IF(AND(O8135&lt;&gt;"",R8135&lt;=Parametros!$B$10),"PRÓX. VENCIMENTO",IF(F8135="Q","QUALIDADE",IF(F8135="S","BLOQUEADO",IF(F8135="R","RESTRITO/DEVOLUÇÃO",IF(OR(N8135="QUAR",N8135="QRES"),"QUARENTENA",IF(OR(B8135="DESCARTE",B8135="DEVOLUÇÃO"),"DESCARTE/DEVOLUÇÃO",IF(AND(D8135="",K8135&lt;&gt;""),"SEM LOTE",IF(AND(Q8135&lt;&gt;"",Q8135&gt;=Parametros!$B$11),"PARADO/SEM GIRO","OK"))))))))))</f>
        <v>BLOQUEADO</v>
      </c>
      <c r="T8135" s="29" t="str">
        <f aca="false">IF(AND($S8135="PARADO/SEM GIRO",$K8135="KG",OR(Painel!$B$5="(Todos)",A8135=Painel!$B$5)*OR(Painel!$E$5="(Todos)",P8135=Painel!$E$5)),$J8135+ROW()/10000000,"")</f>
        <v/>
      </c>
      <c r="U8135" s="29" t="str">
        <f aca="false">IF(AND($S8135="VENCIDO",$K8135="KG",OR(Painel!$B$5="(Todos)",A8135=Painel!$B$5)*OR(Painel!$E$5="(Todos)",P8135=Painel!$E$5)),$J8135+ROW()/10000000,"")</f>
        <v/>
      </c>
    </row>
    <row r="8136" customFormat="false" ht="15" hidden="false" customHeight="false" outlineLevel="0" collapsed="false">
      <c r="A8136" s="29" t="s">
        <v>14960</v>
      </c>
      <c r="B8136" s="29" t="s">
        <v>14995</v>
      </c>
      <c r="C8136" s="29" t="s">
        <v>115</v>
      </c>
      <c r="D8136" s="29"/>
      <c r="E8136" s="29" t="n">
        <v>0</v>
      </c>
      <c r="F8136" s="29"/>
      <c r="G8136" s="29"/>
      <c r="H8136" s="30" t="n">
        <v>0</v>
      </c>
      <c r="I8136" s="29"/>
      <c r="J8136" s="30" t="n">
        <v>0</v>
      </c>
      <c r="K8136" s="29"/>
      <c r="L8136" s="29" t="s">
        <v>116</v>
      </c>
      <c r="M8136" s="29"/>
      <c r="N8136" s="29"/>
      <c r="O8136" s="29"/>
      <c r="P8136" s="29"/>
      <c r="Q8136" s="29" t="n">
        <f aca="false">IFERROR(VALUE(L8136),"")</f>
        <v>0</v>
      </c>
      <c r="R8136" s="29" t="str">
        <f aca="true">IF(O8136="","",O8136-TODAY())</f>
        <v/>
      </c>
      <c r="S8136" s="29" t="str">
        <f aca="false">IF(C8136="&lt;&lt; vazio &gt;&gt;","VAZIA",IF(AND(O8136&lt;&gt;"",R8136&lt;0),"VENCIDO",IF(AND(O8136&lt;&gt;"",R8136&lt;=Parametros!$B$10),"PRÓX. VENCIMENTO",IF(F8136="Q","QUALIDADE",IF(F8136="S","BLOQUEADO",IF(F8136="R","RESTRITO/DEVOLUÇÃO",IF(OR(N8136="QUAR",N8136="QRES"),"QUARENTENA",IF(OR(B8136="DESCARTE",B8136="DEVOLUÇÃO"),"DESCARTE/DEVOLUÇÃO",IF(AND(D8136="",K8136&lt;&gt;""),"SEM LOTE",IF(AND(Q8136&lt;&gt;"",Q8136&gt;=Parametros!$B$11),"PARADO/SEM GIRO","OK"))))))))))</f>
        <v>VAZIA</v>
      </c>
      <c r="T8136" s="29" t="str">
        <f aca="false">IF(AND($S8136="PARADO/SEM GIRO",$K8136="KG",OR(Painel!$B$5="(Todos)",A8136=Painel!$B$5)*OR(Painel!$E$5="(Todos)",P8136=Painel!$E$5)),$J8136+ROW()/10000000,"")</f>
        <v/>
      </c>
      <c r="U8136" s="29" t="str">
        <f aca="false">IF(AND($S8136="VENCIDO",$K8136="KG",OR(Painel!$B$5="(Todos)",A8136=Painel!$B$5)*OR(Painel!$E$5="(Todos)",P8136=Painel!$E$5)),$J8136+ROW()/10000000,"")</f>
        <v/>
      </c>
    </row>
    <row r="8137" customFormat="false" ht="15" hidden="false" customHeight="false" outlineLevel="0" collapsed="false">
      <c r="A8137" s="29" t="s">
        <v>14960</v>
      </c>
      <c r="B8137" s="29" t="s">
        <v>14996</v>
      </c>
      <c r="C8137" s="29" t="s">
        <v>115</v>
      </c>
      <c r="D8137" s="29"/>
      <c r="E8137" s="29" t="n">
        <v>0</v>
      </c>
      <c r="F8137" s="29"/>
      <c r="G8137" s="29"/>
      <c r="H8137" s="30" t="n">
        <v>0</v>
      </c>
      <c r="I8137" s="29"/>
      <c r="J8137" s="30" t="n">
        <v>0</v>
      </c>
      <c r="K8137" s="29"/>
      <c r="L8137" s="29" t="s">
        <v>116</v>
      </c>
      <c r="M8137" s="29"/>
      <c r="N8137" s="29"/>
      <c r="O8137" s="29"/>
      <c r="P8137" s="29"/>
      <c r="Q8137" s="29" t="n">
        <f aca="false">IFERROR(VALUE(L8137),"")</f>
        <v>0</v>
      </c>
      <c r="R8137" s="29" t="str">
        <f aca="true">IF(O8137="","",O8137-TODAY())</f>
        <v/>
      </c>
      <c r="S8137" s="29" t="str">
        <f aca="false">IF(C8137="&lt;&lt; vazio &gt;&gt;","VAZIA",IF(AND(O8137&lt;&gt;"",R8137&lt;0),"VENCIDO",IF(AND(O8137&lt;&gt;"",R8137&lt;=Parametros!$B$10),"PRÓX. VENCIMENTO",IF(F8137="Q","QUALIDADE",IF(F8137="S","BLOQUEADO",IF(F8137="R","RESTRITO/DEVOLUÇÃO",IF(OR(N8137="QUAR",N8137="QRES"),"QUARENTENA",IF(OR(B8137="DESCARTE",B8137="DEVOLUÇÃO"),"DESCARTE/DEVOLUÇÃO",IF(AND(D8137="",K8137&lt;&gt;""),"SEM LOTE",IF(AND(Q8137&lt;&gt;"",Q8137&gt;=Parametros!$B$11),"PARADO/SEM GIRO","OK"))))))))))</f>
        <v>VAZIA</v>
      </c>
      <c r="T8137" s="29" t="str">
        <f aca="false">IF(AND($S8137="PARADO/SEM GIRO",$K8137="KG",OR(Painel!$B$5="(Todos)",A8137=Painel!$B$5)*OR(Painel!$E$5="(Todos)",P8137=Painel!$E$5)),$J8137+ROW()/10000000,"")</f>
        <v/>
      </c>
      <c r="U8137" s="29" t="str">
        <f aca="false">IF(AND($S8137="VENCIDO",$K8137="KG",OR(Painel!$B$5="(Todos)",A8137=Painel!$B$5)*OR(Painel!$E$5="(Todos)",P8137=Painel!$E$5)),$J8137+ROW()/10000000,"")</f>
        <v/>
      </c>
    </row>
    <row r="8138" customFormat="false" ht="15" hidden="false" customHeight="false" outlineLevel="0" collapsed="false">
      <c r="A8138" s="29" t="s">
        <v>14960</v>
      </c>
      <c r="B8138" s="29" t="s">
        <v>14997</v>
      </c>
      <c r="C8138" s="29" t="s">
        <v>115</v>
      </c>
      <c r="D8138" s="29"/>
      <c r="E8138" s="29" t="n">
        <v>0</v>
      </c>
      <c r="F8138" s="29"/>
      <c r="G8138" s="29"/>
      <c r="H8138" s="30" t="n">
        <v>0</v>
      </c>
      <c r="I8138" s="29"/>
      <c r="J8138" s="30" t="n">
        <v>0</v>
      </c>
      <c r="K8138" s="29"/>
      <c r="L8138" s="29" t="s">
        <v>116</v>
      </c>
      <c r="M8138" s="29"/>
      <c r="N8138" s="29"/>
      <c r="O8138" s="29"/>
      <c r="P8138" s="29"/>
      <c r="Q8138" s="29" t="n">
        <f aca="false">IFERROR(VALUE(L8138),"")</f>
        <v>0</v>
      </c>
      <c r="R8138" s="29" t="str">
        <f aca="true">IF(O8138="","",O8138-TODAY())</f>
        <v/>
      </c>
      <c r="S8138" s="29" t="str">
        <f aca="false">IF(C8138="&lt;&lt; vazio &gt;&gt;","VAZIA",IF(AND(O8138&lt;&gt;"",R8138&lt;0),"VENCIDO",IF(AND(O8138&lt;&gt;"",R8138&lt;=Parametros!$B$10),"PRÓX. VENCIMENTO",IF(F8138="Q","QUALIDADE",IF(F8138="S","BLOQUEADO",IF(F8138="R","RESTRITO/DEVOLUÇÃO",IF(OR(N8138="QUAR",N8138="QRES"),"QUARENTENA",IF(OR(B8138="DESCARTE",B8138="DEVOLUÇÃO"),"DESCARTE/DEVOLUÇÃO",IF(AND(D8138="",K8138&lt;&gt;""),"SEM LOTE",IF(AND(Q8138&lt;&gt;"",Q8138&gt;=Parametros!$B$11),"PARADO/SEM GIRO","OK"))))))))))</f>
        <v>VAZIA</v>
      </c>
      <c r="T8138" s="29" t="str">
        <f aca="false">IF(AND($S8138="PARADO/SEM GIRO",$K8138="KG",OR(Painel!$B$5="(Todos)",A8138=Painel!$B$5)*OR(Painel!$E$5="(Todos)",P8138=Painel!$E$5)),$J8138+ROW()/10000000,"")</f>
        <v/>
      </c>
      <c r="U8138" s="29" t="str">
        <f aca="false">IF(AND($S8138="VENCIDO",$K8138="KG",OR(Painel!$B$5="(Todos)",A8138=Painel!$B$5)*OR(Painel!$E$5="(Todos)",P8138=Painel!$E$5)),$J8138+ROW()/10000000,"")</f>
        <v/>
      </c>
    </row>
    <row r="8139" customFormat="false" ht="15" hidden="false" customHeight="false" outlineLevel="0" collapsed="false">
      <c r="A8139" s="29" t="s">
        <v>14960</v>
      </c>
      <c r="B8139" s="29" t="s">
        <v>14998</v>
      </c>
      <c r="C8139" s="29" t="s">
        <v>115</v>
      </c>
      <c r="D8139" s="29"/>
      <c r="E8139" s="29" t="n">
        <v>0</v>
      </c>
      <c r="F8139" s="29"/>
      <c r="G8139" s="29"/>
      <c r="H8139" s="30" t="n">
        <v>0</v>
      </c>
      <c r="I8139" s="29"/>
      <c r="J8139" s="30" t="n">
        <v>0</v>
      </c>
      <c r="K8139" s="29"/>
      <c r="L8139" s="29" t="s">
        <v>116</v>
      </c>
      <c r="M8139" s="29"/>
      <c r="N8139" s="29"/>
      <c r="O8139" s="29"/>
      <c r="P8139" s="29"/>
      <c r="Q8139" s="29" t="n">
        <f aca="false">IFERROR(VALUE(L8139),"")</f>
        <v>0</v>
      </c>
      <c r="R8139" s="29" t="str">
        <f aca="true">IF(O8139="","",O8139-TODAY())</f>
        <v/>
      </c>
      <c r="S8139" s="29" t="str">
        <f aca="false">IF(C8139="&lt;&lt; vazio &gt;&gt;","VAZIA",IF(AND(O8139&lt;&gt;"",R8139&lt;0),"VENCIDO",IF(AND(O8139&lt;&gt;"",R8139&lt;=Parametros!$B$10),"PRÓX. VENCIMENTO",IF(F8139="Q","QUALIDADE",IF(F8139="S","BLOQUEADO",IF(F8139="R","RESTRITO/DEVOLUÇÃO",IF(OR(N8139="QUAR",N8139="QRES"),"QUARENTENA",IF(OR(B8139="DESCARTE",B8139="DEVOLUÇÃO"),"DESCARTE/DEVOLUÇÃO",IF(AND(D8139="",K8139&lt;&gt;""),"SEM LOTE",IF(AND(Q8139&lt;&gt;"",Q8139&gt;=Parametros!$B$11),"PARADO/SEM GIRO","OK"))))))))))</f>
        <v>VAZIA</v>
      </c>
      <c r="T8139" s="29" t="str">
        <f aca="false">IF(AND($S8139="PARADO/SEM GIRO",$K8139="KG",OR(Painel!$B$5="(Todos)",A8139=Painel!$B$5)*OR(Painel!$E$5="(Todos)",P8139=Painel!$E$5)),$J8139+ROW()/10000000,"")</f>
        <v/>
      </c>
      <c r="U8139" s="29" t="str">
        <f aca="false">IF(AND($S8139="VENCIDO",$K8139="KG",OR(Painel!$B$5="(Todos)",A8139=Painel!$B$5)*OR(Painel!$E$5="(Todos)",P8139=Painel!$E$5)),$J8139+ROW()/10000000,"")</f>
        <v/>
      </c>
    </row>
    <row r="8140" customFormat="false" ht="15" hidden="false" customHeight="false" outlineLevel="0" collapsed="false">
      <c r="A8140" s="29" t="s">
        <v>14960</v>
      </c>
      <c r="B8140" s="29" t="s">
        <v>14999</v>
      </c>
      <c r="C8140" s="29" t="s">
        <v>115</v>
      </c>
      <c r="D8140" s="29"/>
      <c r="E8140" s="29" t="n">
        <v>0</v>
      </c>
      <c r="F8140" s="29"/>
      <c r="G8140" s="29"/>
      <c r="H8140" s="30" t="n">
        <v>0</v>
      </c>
      <c r="I8140" s="29"/>
      <c r="J8140" s="30" t="n">
        <v>0</v>
      </c>
      <c r="K8140" s="29"/>
      <c r="L8140" s="29" t="s">
        <v>116</v>
      </c>
      <c r="M8140" s="29"/>
      <c r="N8140" s="29"/>
      <c r="O8140" s="29"/>
      <c r="P8140" s="29"/>
      <c r="Q8140" s="29" t="n">
        <f aca="false">IFERROR(VALUE(L8140),"")</f>
        <v>0</v>
      </c>
      <c r="R8140" s="29" t="str">
        <f aca="true">IF(O8140="","",O8140-TODAY())</f>
        <v/>
      </c>
      <c r="S8140" s="29" t="str">
        <f aca="false">IF(C8140="&lt;&lt; vazio &gt;&gt;","VAZIA",IF(AND(O8140&lt;&gt;"",R8140&lt;0),"VENCIDO",IF(AND(O8140&lt;&gt;"",R8140&lt;=Parametros!$B$10),"PRÓX. VENCIMENTO",IF(F8140="Q","QUALIDADE",IF(F8140="S","BLOQUEADO",IF(F8140="R","RESTRITO/DEVOLUÇÃO",IF(OR(N8140="QUAR",N8140="QRES"),"QUARENTENA",IF(OR(B8140="DESCARTE",B8140="DEVOLUÇÃO"),"DESCARTE/DEVOLUÇÃO",IF(AND(D8140="",K8140&lt;&gt;""),"SEM LOTE",IF(AND(Q8140&lt;&gt;"",Q8140&gt;=Parametros!$B$11),"PARADO/SEM GIRO","OK"))))))))))</f>
        <v>VAZIA</v>
      </c>
      <c r="T8140" s="29" t="str">
        <f aca="false">IF(AND($S8140="PARADO/SEM GIRO",$K8140="KG",OR(Painel!$B$5="(Todos)",A8140=Painel!$B$5)*OR(Painel!$E$5="(Todos)",P8140=Painel!$E$5)),$J8140+ROW()/10000000,"")</f>
        <v/>
      </c>
      <c r="U8140" s="29" t="str">
        <f aca="false">IF(AND($S8140="VENCIDO",$K8140="KG",OR(Painel!$B$5="(Todos)",A8140=Painel!$B$5)*OR(Painel!$E$5="(Todos)",P8140=Painel!$E$5)),$J8140+ROW()/10000000,"")</f>
        <v/>
      </c>
    </row>
    <row r="8141" customFormat="false" ht="15" hidden="false" customHeight="false" outlineLevel="0" collapsed="false">
      <c r="A8141" s="29" t="s">
        <v>15000</v>
      </c>
      <c r="B8141" s="29" t="s">
        <v>15001</v>
      </c>
      <c r="C8141" s="29" t="s">
        <v>115</v>
      </c>
      <c r="D8141" s="29"/>
      <c r="E8141" s="29" t="n">
        <v>0</v>
      </c>
      <c r="F8141" s="29"/>
      <c r="G8141" s="29"/>
      <c r="H8141" s="30" t="n">
        <v>0</v>
      </c>
      <c r="I8141" s="29"/>
      <c r="J8141" s="30" t="n">
        <v>0</v>
      </c>
      <c r="K8141" s="29"/>
      <c r="L8141" s="29" t="s">
        <v>116</v>
      </c>
      <c r="M8141" s="29"/>
      <c r="N8141" s="29"/>
      <c r="O8141" s="29"/>
      <c r="P8141" s="29"/>
      <c r="Q8141" s="29" t="n">
        <f aca="false">IFERROR(VALUE(L8141),"")</f>
        <v>0</v>
      </c>
      <c r="R8141" s="29" t="str">
        <f aca="true">IF(O8141="","",O8141-TODAY())</f>
        <v/>
      </c>
      <c r="S8141" s="29" t="str">
        <f aca="false">IF(C8141="&lt;&lt; vazio &gt;&gt;","VAZIA",IF(AND(O8141&lt;&gt;"",R8141&lt;0),"VENCIDO",IF(AND(O8141&lt;&gt;"",R8141&lt;=Parametros!$B$10),"PRÓX. VENCIMENTO",IF(F8141="Q","QUALIDADE",IF(F8141="S","BLOQUEADO",IF(F8141="R","RESTRITO/DEVOLUÇÃO",IF(OR(N8141="QUAR",N8141="QRES"),"QUARENTENA",IF(OR(B8141="DESCARTE",B8141="DEVOLUÇÃO"),"DESCARTE/DEVOLUÇÃO",IF(AND(D8141="",K8141&lt;&gt;""),"SEM LOTE",IF(AND(Q8141&lt;&gt;"",Q8141&gt;=Parametros!$B$11),"PARADO/SEM GIRO","OK"))))))))))</f>
        <v>VAZIA</v>
      </c>
      <c r="T8141" s="29" t="str">
        <f aca="false">IF(AND($S8141="PARADO/SEM GIRO",$K8141="KG",OR(Painel!$B$5="(Todos)",A8141=Painel!$B$5)*OR(Painel!$E$5="(Todos)",P8141=Painel!$E$5)),$J8141+ROW()/10000000,"")</f>
        <v/>
      </c>
      <c r="U8141" s="29" t="str">
        <f aca="false">IF(AND($S8141="VENCIDO",$K8141="KG",OR(Painel!$B$5="(Todos)",A8141=Painel!$B$5)*OR(Painel!$E$5="(Todos)",P8141=Painel!$E$5)),$J8141+ROW()/10000000,"")</f>
        <v/>
      </c>
    </row>
    <row r="8142" customFormat="false" ht="15" hidden="false" customHeight="false" outlineLevel="0" collapsed="false">
      <c r="A8142" s="29" t="s">
        <v>57</v>
      </c>
      <c r="B8142" s="29" t="s">
        <v>15002</v>
      </c>
      <c r="C8142" s="29" t="s">
        <v>15003</v>
      </c>
      <c r="D8142" s="29" t="s">
        <v>15004</v>
      </c>
      <c r="E8142" s="29" t="n">
        <v>2</v>
      </c>
      <c r="F8142" s="29"/>
      <c r="G8142" s="29"/>
      <c r="H8142" s="30" t="n">
        <v>3730</v>
      </c>
      <c r="I8142" s="31" t="n">
        <v>46149</v>
      </c>
      <c r="J8142" s="30" t="n">
        <v>3730</v>
      </c>
      <c r="K8142" s="29" t="s">
        <v>120</v>
      </c>
      <c r="L8142" s="29" t="s">
        <v>14776</v>
      </c>
      <c r="M8142" s="29"/>
      <c r="N8142" s="29" t="s">
        <v>122</v>
      </c>
      <c r="O8142" s="31" t="n">
        <v>45772</v>
      </c>
      <c r="P8142" s="29" t="s">
        <v>123</v>
      </c>
      <c r="Q8142" s="29" t="n">
        <f aca="false">IFERROR(VALUE(L8142),"")</f>
        <v>136</v>
      </c>
      <c r="R8142" s="29" t="n">
        <f aca="true">IF(O8142="","",O8142-TODAY())</f>
        <v>-513</v>
      </c>
      <c r="S8142" s="29" t="str">
        <f aca="false">IF(C8142="&lt;&lt; vazio &gt;&gt;","VAZIA",IF(AND(O8142&lt;&gt;"",R8142&lt;0),"VENCIDO",IF(AND(O8142&lt;&gt;"",R8142&lt;=Parametros!$B$10),"PRÓX. VENCIMENTO",IF(F8142="Q","QUALIDADE",IF(F8142="S","BLOQUEADO",IF(F8142="R","RESTRITO/DEVOLUÇÃO",IF(OR(N8142="QUAR",N8142="QRES"),"QUARENTENA",IF(OR(B8142="DESCARTE",B8142="DEVOLUÇÃO"),"DESCARTE/DEVOLUÇÃO",IF(AND(D8142="",K8142&lt;&gt;""),"SEM LOTE",IF(AND(Q8142&lt;&gt;"",Q8142&gt;=Parametros!$B$11),"PARADO/SEM GIRO","OK"))))))))))</f>
        <v>VENCIDO</v>
      </c>
      <c r="T8142" s="29" t="str">
        <f aca="false">IF(AND($S8142="PARADO/SEM GIRO",$K8142="KG",OR(Painel!$B$5="(Todos)",A8142=Painel!$B$5)*OR(Painel!$E$5="(Todos)",P8142=Painel!$E$5)),$J8142+ROW()/10000000,"")</f>
        <v/>
      </c>
      <c r="U8142" s="29" t="n">
        <f aca="false">IF(AND($S8142="VENCIDO",$K8142="KG",OR(Painel!$B$5="(Todos)",A8142=Painel!$B$5)*OR(Painel!$E$5="(Todos)",P8142=Painel!$E$5)),$J8142+ROW()/10000000,"")</f>
        <v>3730.0008142</v>
      </c>
    </row>
    <row r="8143" customFormat="false" ht="15" hidden="false" customHeight="false" outlineLevel="0" collapsed="false">
      <c r="A8143" s="29" t="s">
        <v>57</v>
      </c>
      <c r="B8143" s="29" t="s">
        <v>15002</v>
      </c>
      <c r="C8143" s="29" t="s">
        <v>242</v>
      </c>
      <c r="D8143" s="29" t="s">
        <v>243</v>
      </c>
      <c r="E8143" s="29" t="n">
        <v>2</v>
      </c>
      <c r="F8143" s="29" t="s">
        <v>137</v>
      </c>
      <c r="G8143" s="29"/>
      <c r="H8143" s="30" t="n">
        <v>432</v>
      </c>
      <c r="I8143" s="31" t="n">
        <v>46159</v>
      </c>
      <c r="J8143" s="30" t="n">
        <v>432</v>
      </c>
      <c r="K8143" s="29" t="s">
        <v>120</v>
      </c>
      <c r="L8143" s="29" t="s">
        <v>15005</v>
      </c>
      <c r="M8143" s="29"/>
      <c r="N8143" s="29" t="s">
        <v>122</v>
      </c>
      <c r="O8143" s="31" t="n">
        <v>46098</v>
      </c>
      <c r="P8143" s="29" t="s">
        <v>123</v>
      </c>
      <c r="Q8143" s="29" t="n">
        <f aca="false">IFERROR(VALUE(L8143),"")</f>
        <v>126</v>
      </c>
      <c r="R8143" s="29" t="n">
        <f aca="true">IF(O8143="","",O8143-TODAY())</f>
        <v>-187</v>
      </c>
      <c r="S8143" s="29" t="str">
        <f aca="false">IF(C8143="&lt;&lt; vazio &gt;&gt;","VAZIA",IF(AND(O8143&lt;&gt;"",R8143&lt;0),"VENCIDO",IF(AND(O8143&lt;&gt;"",R8143&lt;=Parametros!$B$10),"PRÓX. VENCIMENTO",IF(F8143="Q","QUALIDADE",IF(F8143="S","BLOQUEADO",IF(F8143="R","RESTRITO/DEVOLUÇÃO",IF(OR(N8143="QUAR",N8143="QRES"),"QUARENTENA",IF(OR(B8143="DESCARTE",B8143="DEVOLUÇÃO"),"DESCARTE/DEVOLUÇÃO",IF(AND(D8143="",K8143&lt;&gt;""),"SEM LOTE",IF(AND(Q8143&lt;&gt;"",Q8143&gt;=Parametros!$B$11),"PARADO/SEM GIRO","OK"))))))))))</f>
        <v>VENCIDO</v>
      </c>
      <c r="T8143" s="29" t="str">
        <f aca="false">IF(AND($S8143="PARADO/SEM GIRO",$K8143="KG",OR(Painel!$B$5="(Todos)",A8143=Painel!$B$5)*OR(Painel!$E$5="(Todos)",P8143=Painel!$E$5)),$J8143+ROW()/10000000,"")</f>
        <v/>
      </c>
      <c r="U8143" s="29" t="n">
        <f aca="false">IF(AND($S8143="VENCIDO",$K8143="KG",OR(Painel!$B$5="(Todos)",A8143=Painel!$B$5)*OR(Painel!$E$5="(Todos)",P8143=Painel!$E$5)),$J8143+ROW()/10000000,"")</f>
        <v>432.0008143</v>
      </c>
    </row>
    <row r="8144" customFormat="false" ht="15" hidden="false" customHeight="false" outlineLevel="0" collapsed="false">
      <c r="A8144" s="29" t="s">
        <v>57</v>
      </c>
      <c r="B8144" s="29" t="s">
        <v>15006</v>
      </c>
      <c r="C8144" s="29" t="s">
        <v>308</v>
      </c>
      <c r="D8144" s="29" t="s">
        <v>15007</v>
      </c>
      <c r="E8144" s="29" t="n">
        <v>1</v>
      </c>
      <c r="F8144" s="29" t="s">
        <v>137</v>
      </c>
      <c r="G8144" s="29"/>
      <c r="H8144" s="30" t="n">
        <v>15</v>
      </c>
      <c r="I8144" s="31" t="n">
        <v>46271</v>
      </c>
      <c r="J8144" s="30" t="n">
        <v>15</v>
      </c>
      <c r="K8144" s="29" t="s">
        <v>120</v>
      </c>
      <c r="L8144" s="29" t="s">
        <v>221</v>
      </c>
      <c r="M8144" s="29"/>
      <c r="N8144" s="29" t="s">
        <v>122</v>
      </c>
      <c r="O8144" s="31" t="n">
        <v>46556</v>
      </c>
      <c r="P8144" s="29" t="s">
        <v>123</v>
      </c>
      <c r="Q8144" s="29" t="n">
        <f aca="false">IFERROR(VALUE(L8144),"")</f>
        <v>14</v>
      </c>
      <c r="R8144" s="29" t="n">
        <f aca="true">IF(O8144="","",O8144-TODAY())</f>
        <v>271</v>
      </c>
      <c r="S8144" s="29" t="str">
        <f aca="false">IF(C8144="&lt;&lt; vazio &gt;&gt;","VAZIA",IF(AND(O8144&lt;&gt;"",R8144&lt;0),"VENCIDO",IF(AND(O8144&lt;&gt;"",R8144&lt;=Parametros!$B$10),"PRÓX. VENCIMENTO",IF(F8144="Q","QUALIDADE",IF(F8144="S","BLOQUEADO",IF(F8144="R","RESTRITO/DEVOLUÇÃO",IF(OR(N8144="QUAR",N8144="QRES"),"QUARENTENA",IF(OR(B8144="DESCARTE",B8144="DEVOLUÇÃO"),"DESCARTE/DEVOLUÇÃO",IF(AND(D8144="",K8144&lt;&gt;""),"SEM LOTE",IF(AND(Q8144&lt;&gt;"",Q8144&gt;=Parametros!$B$11),"PARADO/SEM GIRO","OK"))))))))))</f>
        <v>BLOQUEADO</v>
      </c>
      <c r="T8144" s="29" t="str">
        <f aca="false">IF(AND($S8144="PARADO/SEM GIRO",$K8144="KG",OR(Painel!$B$5="(Todos)",A8144=Painel!$B$5)*OR(Painel!$E$5="(Todos)",P8144=Painel!$E$5)),$J8144+ROW()/10000000,"")</f>
        <v/>
      </c>
      <c r="U8144" s="29" t="str">
        <f aca="false">IF(AND($S8144="VENCIDO",$K8144="KG",OR(Painel!$B$5="(Todos)",A8144=Painel!$B$5)*OR(Painel!$E$5="(Todos)",P8144=Painel!$E$5)),$J8144+ROW()/10000000,"")</f>
        <v/>
      </c>
    </row>
    <row r="8145" customFormat="false" ht="15" hidden="false" customHeight="false" outlineLevel="0" collapsed="false">
      <c r="A8145" s="29" t="s">
        <v>57</v>
      </c>
      <c r="B8145" s="29" t="s">
        <v>15008</v>
      </c>
      <c r="C8145" s="29" t="s">
        <v>351</v>
      </c>
      <c r="D8145" s="29" t="s">
        <v>532</v>
      </c>
      <c r="E8145" s="29" t="n">
        <v>3</v>
      </c>
      <c r="F8145" s="29" t="s">
        <v>137</v>
      </c>
      <c r="G8145" s="29"/>
      <c r="H8145" s="30" t="n">
        <v>20.1</v>
      </c>
      <c r="I8145" s="31" t="n">
        <v>46244</v>
      </c>
      <c r="J8145" s="30" t="n">
        <v>20.1</v>
      </c>
      <c r="K8145" s="29" t="s">
        <v>120</v>
      </c>
      <c r="L8145" s="29" t="s">
        <v>182</v>
      </c>
      <c r="M8145" s="29"/>
      <c r="N8145" s="29" t="s">
        <v>122</v>
      </c>
      <c r="O8145" s="31" t="n">
        <v>46475</v>
      </c>
      <c r="P8145" s="29" t="s">
        <v>123</v>
      </c>
      <c r="Q8145" s="29" t="n">
        <f aca="false">IFERROR(VALUE(L8145),"")</f>
        <v>41</v>
      </c>
      <c r="R8145" s="29" t="n">
        <f aca="true">IF(O8145="","",O8145-TODAY())</f>
        <v>190</v>
      </c>
      <c r="S8145" s="29" t="str">
        <f aca="false">IF(C8145="&lt;&lt; vazio &gt;&gt;","VAZIA",IF(AND(O8145&lt;&gt;"",R8145&lt;0),"VENCIDO",IF(AND(O8145&lt;&gt;"",R8145&lt;=Parametros!$B$10),"PRÓX. VENCIMENTO",IF(F8145="Q","QUALIDADE",IF(F8145="S","BLOQUEADO",IF(F8145="R","RESTRITO/DEVOLUÇÃO",IF(OR(N8145="QUAR",N8145="QRES"),"QUARENTENA",IF(OR(B8145="DESCARTE",B8145="DEVOLUÇÃO"),"DESCARTE/DEVOLUÇÃO",IF(AND(D8145="",K8145&lt;&gt;""),"SEM LOTE",IF(AND(Q8145&lt;&gt;"",Q8145&gt;=Parametros!$B$11),"PARADO/SEM GIRO","OK"))))))))))</f>
        <v>BLOQUEADO</v>
      </c>
      <c r="T8145" s="29" t="str">
        <f aca="false">IF(AND($S8145="PARADO/SEM GIRO",$K8145="KG",OR(Painel!$B$5="(Todos)",A8145=Painel!$B$5)*OR(Painel!$E$5="(Todos)",P8145=Painel!$E$5)),$J8145+ROW()/10000000,"")</f>
        <v/>
      </c>
      <c r="U8145" s="29" t="str">
        <f aca="false">IF(AND($S8145="VENCIDO",$K8145="KG",OR(Painel!$B$5="(Todos)",A8145=Painel!$B$5)*OR(Painel!$E$5="(Todos)",P8145=Painel!$E$5)),$J8145+ROW()/10000000,"")</f>
        <v/>
      </c>
    </row>
    <row r="8146" customFormat="false" ht="15" hidden="false" customHeight="false" outlineLevel="0" collapsed="false">
      <c r="A8146" s="29" t="s">
        <v>57</v>
      </c>
      <c r="B8146" s="29" t="s">
        <v>15008</v>
      </c>
      <c r="C8146" s="29" t="s">
        <v>131</v>
      </c>
      <c r="D8146" s="29" t="s">
        <v>5048</v>
      </c>
      <c r="E8146" s="29" t="n">
        <v>3</v>
      </c>
      <c r="F8146" s="29"/>
      <c r="G8146" s="29"/>
      <c r="H8146" s="30" t="n">
        <v>50.5</v>
      </c>
      <c r="I8146" s="31" t="n">
        <v>46269</v>
      </c>
      <c r="J8146" s="30" t="n">
        <v>50.5</v>
      </c>
      <c r="K8146" s="29" t="s">
        <v>120</v>
      </c>
      <c r="L8146" s="29" t="s">
        <v>182</v>
      </c>
      <c r="M8146" s="29"/>
      <c r="N8146" s="29" t="s">
        <v>122</v>
      </c>
      <c r="O8146" s="31" t="n">
        <v>46594</v>
      </c>
      <c r="P8146" s="29" t="s">
        <v>123</v>
      </c>
      <c r="Q8146" s="29" t="n">
        <f aca="false">IFERROR(VALUE(L8146),"")</f>
        <v>41</v>
      </c>
      <c r="R8146" s="29" t="n">
        <f aca="true">IF(O8146="","",O8146-TODAY())</f>
        <v>309</v>
      </c>
      <c r="S8146" s="29" t="str">
        <f aca="false">IF(C8146="&lt;&lt; vazio &gt;&gt;","VAZIA",IF(AND(O8146&lt;&gt;"",R8146&lt;0),"VENCIDO",IF(AND(O8146&lt;&gt;"",R8146&lt;=Parametros!$B$10),"PRÓX. VENCIMENTO",IF(F8146="Q","QUALIDADE",IF(F8146="S","BLOQUEADO",IF(F8146="R","RESTRITO/DEVOLUÇÃO",IF(OR(N8146="QUAR",N8146="QRES"),"QUARENTENA",IF(OR(B8146="DESCARTE",B8146="DEVOLUÇÃO"),"DESCARTE/DEVOLUÇÃO",IF(AND(D8146="",K8146&lt;&gt;""),"SEM LOTE",IF(AND(Q8146&lt;&gt;"",Q8146&gt;=Parametros!$B$11),"PARADO/SEM GIRO","OK"))))))))))</f>
        <v>OK</v>
      </c>
      <c r="T8146" s="29" t="str">
        <f aca="false">IF(AND($S8146="PARADO/SEM GIRO",$K8146="KG",OR(Painel!$B$5="(Todos)",A8146=Painel!$B$5)*OR(Painel!$E$5="(Todos)",P8146=Painel!$E$5)),$J8146+ROW()/10000000,"")</f>
        <v/>
      </c>
      <c r="U8146" s="29" t="str">
        <f aca="false">IF(AND($S8146="VENCIDO",$K8146="KG",OR(Painel!$B$5="(Todos)",A8146=Painel!$B$5)*OR(Painel!$E$5="(Todos)",P8146=Painel!$E$5)),$J8146+ROW()/10000000,"")</f>
        <v/>
      </c>
    </row>
    <row r="8147" customFormat="false" ht="15" hidden="false" customHeight="false" outlineLevel="0" collapsed="false">
      <c r="A8147" s="29" t="s">
        <v>57</v>
      </c>
      <c r="B8147" s="29" t="s">
        <v>15008</v>
      </c>
      <c r="C8147" s="29" t="s">
        <v>308</v>
      </c>
      <c r="D8147" s="29" t="s">
        <v>15007</v>
      </c>
      <c r="E8147" s="29" t="n">
        <v>3</v>
      </c>
      <c r="F8147" s="29" t="s">
        <v>137</v>
      </c>
      <c r="G8147" s="29"/>
      <c r="H8147" s="30" t="n">
        <v>5</v>
      </c>
      <c r="I8147" s="31" t="n">
        <v>46265</v>
      </c>
      <c r="J8147" s="30" t="n">
        <v>5</v>
      </c>
      <c r="K8147" s="29" t="s">
        <v>120</v>
      </c>
      <c r="L8147" s="29" t="s">
        <v>216</v>
      </c>
      <c r="M8147" s="29"/>
      <c r="N8147" s="29" t="s">
        <v>122</v>
      </c>
      <c r="O8147" s="29"/>
      <c r="P8147" s="29" t="s">
        <v>123</v>
      </c>
      <c r="Q8147" s="29" t="n">
        <f aca="false">IFERROR(VALUE(L8147),"")</f>
        <v>20</v>
      </c>
      <c r="R8147" s="29" t="str">
        <f aca="true">IF(O8147="","",O8147-TODAY())</f>
        <v/>
      </c>
      <c r="S8147" s="29" t="str">
        <f aca="false">IF(C8147="&lt;&lt; vazio &gt;&gt;","VAZIA",IF(AND(O8147&lt;&gt;"",R8147&lt;0),"VENCIDO",IF(AND(O8147&lt;&gt;"",R8147&lt;=Parametros!$B$10),"PRÓX. VENCIMENTO",IF(F8147="Q","QUALIDADE",IF(F8147="S","BLOQUEADO",IF(F8147="R","RESTRITO/DEVOLUÇÃO",IF(OR(N8147="QUAR",N8147="QRES"),"QUARENTENA",IF(OR(B8147="DESCARTE",B8147="DEVOLUÇÃO"),"DESCARTE/DEVOLUÇÃO",IF(AND(D8147="",K8147&lt;&gt;""),"SEM LOTE",IF(AND(Q8147&lt;&gt;"",Q8147&gt;=Parametros!$B$11),"PARADO/SEM GIRO","OK"))))))))))</f>
        <v>BLOQUEADO</v>
      </c>
      <c r="T8147" s="29" t="str">
        <f aca="false">IF(AND($S8147="PARADO/SEM GIRO",$K8147="KG",OR(Painel!$B$5="(Todos)",A8147=Painel!$B$5)*OR(Painel!$E$5="(Todos)",P8147=Painel!$E$5)),$J8147+ROW()/10000000,"")</f>
        <v/>
      </c>
      <c r="U8147" s="29" t="str">
        <f aca="false">IF(AND($S8147="VENCIDO",$K8147="KG",OR(Painel!$B$5="(Todos)",A8147=Painel!$B$5)*OR(Painel!$E$5="(Todos)",P8147=Painel!$E$5)),$J8147+ROW()/10000000,"")</f>
        <v/>
      </c>
    </row>
    <row r="8148" customFormat="false" ht="15" hidden="false" customHeight="false" outlineLevel="0" collapsed="false">
      <c r="A8148" s="29" t="s">
        <v>57</v>
      </c>
      <c r="B8148" s="29" t="s">
        <v>15009</v>
      </c>
      <c r="C8148" s="29" t="s">
        <v>115</v>
      </c>
      <c r="D8148" s="29"/>
      <c r="E8148" s="29" t="n">
        <v>0</v>
      </c>
      <c r="F8148" s="29"/>
      <c r="G8148" s="29"/>
      <c r="H8148" s="30" t="n">
        <v>0</v>
      </c>
      <c r="I8148" s="29"/>
      <c r="J8148" s="30" t="n">
        <v>0</v>
      </c>
      <c r="K8148" s="29"/>
      <c r="L8148" s="29" t="s">
        <v>116</v>
      </c>
      <c r="M8148" s="29"/>
      <c r="N8148" s="29"/>
      <c r="O8148" s="29"/>
      <c r="P8148" s="29"/>
      <c r="Q8148" s="29" t="n">
        <f aca="false">IFERROR(VALUE(L8148),"")</f>
        <v>0</v>
      </c>
      <c r="R8148" s="29" t="str">
        <f aca="true">IF(O8148="","",O8148-TODAY())</f>
        <v/>
      </c>
      <c r="S8148" s="29" t="str">
        <f aca="false">IF(C8148="&lt;&lt; vazio &gt;&gt;","VAZIA",IF(AND(O8148&lt;&gt;"",R8148&lt;0),"VENCIDO",IF(AND(O8148&lt;&gt;"",R8148&lt;=Parametros!$B$10),"PRÓX. VENCIMENTO",IF(F8148="Q","QUALIDADE",IF(F8148="S","BLOQUEADO",IF(F8148="R","RESTRITO/DEVOLUÇÃO",IF(OR(N8148="QUAR",N8148="QRES"),"QUARENTENA",IF(OR(B8148="DESCARTE",B8148="DEVOLUÇÃO"),"DESCARTE/DEVOLUÇÃO",IF(AND(D8148="",K8148&lt;&gt;""),"SEM LOTE",IF(AND(Q8148&lt;&gt;"",Q8148&gt;=Parametros!$B$11),"PARADO/SEM GIRO","OK"))))))))))</f>
        <v>VAZIA</v>
      </c>
      <c r="T8148" s="29" t="str">
        <f aca="false">IF(AND($S8148="PARADO/SEM GIRO",$K8148="KG",OR(Painel!$B$5="(Todos)",A8148=Painel!$B$5)*OR(Painel!$E$5="(Todos)",P8148=Painel!$E$5)),$J8148+ROW()/10000000,"")</f>
        <v/>
      </c>
      <c r="U8148" s="29" t="str">
        <f aca="false">IF(AND($S8148="VENCIDO",$K8148="KG",OR(Painel!$B$5="(Todos)",A8148=Painel!$B$5)*OR(Painel!$E$5="(Todos)",P8148=Painel!$E$5)),$J8148+ROW()/10000000,"")</f>
        <v/>
      </c>
    </row>
    <row r="8149" customFormat="false" ht="15" hidden="false" customHeight="false" outlineLevel="0" collapsed="false">
      <c r="A8149" s="29" t="s">
        <v>57</v>
      </c>
      <c r="B8149" s="29" t="s">
        <v>15010</v>
      </c>
      <c r="C8149" s="29" t="s">
        <v>198</v>
      </c>
      <c r="D8149" s="29" t="s">
        <v>15011</v>
      </c>
      <c r="E8149" s="29" t="n">
        <v>2</v>
      </c>
      <c r="F8149" s="29"/>
      <c r="G8149" s="29"/>
      <c r="H8149" s="30" t="n">
        <v>12.12</v>
      </c>
      <c r="I8149" s="31" t="n">
        <v>46281</v>
      </c>
      <c r="J8149" s="30" t="n">
        <v>12.12</v>
      </c>
      <c r="K8149" s="29" t="s">
        <v>120</v>
      </c>
      <c r="L8149" s="29" t="s">
        <v>284</v>
      </c>
      <c r="M8149" s="29"/>
      <c r="N8149" s="29" t="s">
        <v>134</v>
      </c>
      <c r="O8149" s="31" t="n">
        <v>46372</v>
      </c>
      <c r="P8149" s="29" t="s">
        <v>123</v>
      </c>
      <c r="Q8149" s="29" t="n">
        <f aca="false">IFERROR(VALUE(L8149),"")</f>
        <v>4</v>
      </c>
      <c r="R8149" s="29" t="n">
        <f aca="true">IF(O8149="","",O8149-TODAY())</f>
        <v>87</v>
      </c>
      <c r="S8149" s="29" t="str">
        <f aca="false">IF(C8149="&lt;&lt; vazio &gt;&gt;","VAZIA",IF(AND(O8149&lt;&gt;"",R8149&lt;0),"VENCIDO",IF(AND(O8149&lt;&gt;"",R8149&lt;=Parametros!$B$10),"PRÓX. VENCIMENTO",IF(F8149="Q","QUALIDADE",IF(F8149="S","BLOQUEADO",IF(F8149="R","RESTRITO/DEVOLUÇÃO",IF(OR(N8149="QUAR",N8149="QRES"),"QUARENTENA",IF(OR(B8149="DESCARTE",B8149="DEVOLUÇÃO"),"DESCARTE/DEVOLUÇÃO",IF(AND(D8149="",K8149&lt;&gt;""),"SEM LOTE",IF(AND(Q8149&lt;&gt;"",Q8149&gt;=Parametros!$B$11),"PARADO/SEM GIRO","OK"))))))))))</f>
        <v>OK</v>
      </c>
      <c r="T8149" s="29" t="str">
        <f aca="false">IF(AND($S8149="PARADO/SEM GIRO",$K8149="KG",OR(Painel!$B$5="(Todos)",A8149=Painel!$B$5)*OR(Painel!$E$5="(Todos)",P8149=Painel!$E$5)),$J8149+ROW()/10000000,"")</f>
        <v/>
      </c>
      <c r="U8149" s="29" t="str">
        <f aca="false">IF(AND($S8149="VENCIDO",$K8149="KG",OR(Painel!$B$5="(Todos)",A8149=Painel!$B$5)*OR(Painel!$E$5="(Todos)",P8149=Painel!$E$5)),$J8149+ROW()/10000000,"")</f>
        <v/>
      </c>
    </row>
    <row r="8150" customFormat="false" ht="15" hidden="false" customHeight="false" outlineLevel="0" collapsed="false">
      <c r="A8150" s="29" t="s">
        <v>57</v>
      </c>
      <c r="B8150" s="29" t="s">
        <v>15010</v>
      </c>
      <c r="C8150" s="29" t="s">
        <v>219</v>
      </c>
      <c r="D8150" s="29" t="s">
        <v>15012</v>
      </c>
      <c r="E8150" s="29" t="n">
        <v>2</v>
      </c>
      <c r="F8150" s="29"/>
      <c r="G8150" s="29"/>
      <c r="H8150" s="30" t="n">
        <v>10</v>
      </c>
      <c r="I8150" s="31" t="n">
        <v>46269</v>
      </c>
      <c r="J8150" s="30" t="n">
        <v>10</v>
      </c>
      <c r="K8150" s="29" t="s">
        <v>120</v>
      </c>
      <c r="L8150" s="29" t="s">
        <v>193</v>
      </c>
      <c r="M8150" s="29"/>
      <c r="N8150" s="29" t="s">
        <v>122</v>
      </c>
      <c r="O8150" s="31" t="n">
        <v>46562</v>
      </c>
      <c r="P8150" s="29" t="s">
        <v>123</v>
      </c>
      <c r="Q8150" s="29" t="n">
        <f aca="false">IFERROR(VALUE(L8150),"")</f>
        <v>16</v>
      </c>
      <c r="R8150" s="29" t="n">
        <f aca="true">IF(O8150="","",O8150-TODAY())</f>
        <v>277</v>
      </c>
      <c r="S8150" s="29" t="str">
        <f aca="false">IF(C8150="&lt;&lt; vazio &gt;&gt;","VAZIA",IF(AND(O8150&lt;&gt;"",R8150&lt;0),"VENCIDO",IF(AND(O8150&lt;&gt;"",R8150&lt;=Parametros!$B$10),"PRÓX. VENCIMENTO",IF(F8150="Q","QUALIDADE",IF(F8150="S","BLOQUEADO",IF(F8150="R","RESTRITO/DEVOLUÇÃO",IF(OR(N8150="QUAR",N8150="QRES"),"QUARENTENA",IF(OR(B8150="DESCARTE",B8150="DEVOLUÇÃO"),"DESCARTE/DEVOLUÇÃO",IF(AND(D8150="",K8150&lt;&gt;""),"SEM LOTE",IF(AND(Q8150&lt;&gt;"",Q8150&gt;=Parametros!$B$11),"PARADO/SEM GIRO","OK"))))))))))</f>
        <v>OK</v>
      </c>
      <c r="T8150" s="29" t="str">
        <f aca="false">IF(AND($S8150="PARADO/SEM GIRO",$K8150="KG",OR(Painel!$B$5="(Todos)",A8150=Painel!$B$5)*OR(Painel!$E$5="(Todos)",P8150=Painel!$E$5)),$J8150+ROW()/10000000,"")</f>
        <v/>
      </c>
      <c r="U8150" s="29" t="str">
        <f aca="false">IF(AND($S8150="VENCIDO",$K8150="KG",OR(Painel!$B$5="(Todos)",A8150=Painel!$B$5)*OR(Painel!$E$5="(Todos)",P8150=Painel!$E$5)),$J8150+ROW()/10000000,"")</f>
        <v/>
      </c>
    </row>
    <row r="8151" customFormat="false" ht="15" hidden="false" customHeight="false" outlineLevel="0" collapsed="false">
      <c r="A8151" s="29" t="s">
        <v>57</v>
      </c>
      <c r="B8151" s="29" t="s">
        <v>15013</v>
      </c>
      <c r="C8151" s="29" t="s">
        <v>276</v>
      </c>
      <c r="D8151" s="29" t="s">
        <v>15014</v>
      </c>
      <c r="E8151" s="29" t="n">
        <v>1</v>
      </c>
      <c r="F8151" s="29"/>
      <c r="G8151" s="29"/>
      <c r="H8151" s="30" t="n">
        <v>6.6</v>
      </c>
      <c r="I8151" s="31" t="n">
        <v>46272</v>
      </c>
      <c r="J8151" s="30" t="n">
        <v>6.6</v>
      </c>
      <c r="K8151" s="29" t="s">
        <v>120</v>
      </c>
      <c r="L8151" s="29" t="s">
        <v>126</v>
      </c>
      <c r="M8151" s="29"/>
      <c r="N8151" s="29" t="s">
        <v>134</v>
      </c>
      <c r="O8151" s="31" t="n">
        <v>46334</v>
      </c>
      <c r="P8151" s="29" t="s">
        <v>123</v>
      </c>
      <c r="Q8151" s="29" t="n">
        <f aca="false">IFERROR(VALUE(L8151),"")</f>
        <v>13</v>
      </c>
      <c r="R8151" s="29" t="n">
        <f aca="true">IF(O8151="","",O8151-TODAY())</f>
        <v>49</v>
      </c>
      <c r="S8151" s="29" t="str">
        <f aca="false">IF(C8151="&lt;&lt; vazio &gt;&gt;","VAZIA",IF(AND(O8151&lt;&gt;"",R8151&lt;0),"VENCIDO",IF(AND(O8151&lt;&gt;"",R8151&lt;=Parametros!$B$10),"PRÓX. VENCIMENTO",IF(F8151="Q","QUALIDADE",IF(F8151="S","BLOQUEADO",IF(F8151="R","RESTRITO/DEVOLUÇÃO",IF(OR(N8151="QUAR",N8151="QRES"),"QUARENTENA",IF(OR(B8151="DESCARTE",B8151="DEVOLUÇÃO"),"DESCARTE/DEVOLUÇÃO",IF(AND(D8151="",K8151&lt;&gt;""),"SEM LOTE",IF(AND(Q8151&lt;&gt;"",Q8151&gt;=Parametros!$B$11),"PARADO/SEM GIRO","OK"))))))))))</f>
        <v>PRÓX. VENCIMENTO</v>
      </c>
      <c r="T8151" s="29" t="str">
        <f aca="false">IF(AND($S8151="PARADO/SEM GIRO",$K8151="KG",OR(Painel!$B$5="(Todos)",A8151=Painel!$B$5)*OR(Painel!$E$5="(Todos)",P8151=Painel!$E$5)),$J8151+ROW()/10000000,"")</f>
        <v/>
      </c>
      <c r="U8151" s="29" t="str">
        <f aca="false">IF(AND($S8151="VENCIDO",$K8151="KG",OR(Painel!$B$5="(Todos)",A8151=Painel!$B$5)*OR(Painel!$E$5="(Todos)",P8151=Painel!$E$5)),$J8151+ROW()/10000000,"")</f>
        <v/>
      </c>
    </row>
    <row r="8152" customFormat="false" ht="15" hidden="false" customHeight="false" outlineLevel="0" collapsed="false">
      <c r="A8152" s="29" t="s">
        <v>57</v>
      </c>
      <c r="B8152" s="29" t="s">
        <v>15015</v>
      </c>
      <c r="C8152" s="29" t="s">
        <v>198</v>
      </c>
      <c r="D8152" s="29" t="s">
        <v>15011</v>
      </c>
      <c r="E8152" s="29" t="n">
        <v>2</v>
      </c>
      <c r="F8152" s="29"/>
      <c r="G8152" s="29"/>
      <c r="H8152" s="30" t="n">
        <v>12.12</v>
      </c>
      <c r="I8152" s="31" t="n">
        <v>46281</v>
      </c>
      <c r="J8152" s="30" t="n">
        <v>12.12</v>
      </c>
      <c r="K8152" s="29" t="s">
        <v>120</v>
      </c>
      <c r="L8152" s="29" t="s">
        <v>284</v>
      </c>
      <c r="M8152" s="29"/>
      <c r="N8152" s="29" t="s">
        <v>134</v>
      </c>
      <c r="O8152" s="31" t="n">
        <v>46372</v>
      </c>
      <c r="P8152" s="29" t="s">
        <v>123</v>
      </c>
      <c r="Q8152" s="29" t="n">
        <f aca="false">IFERROR(VALUE(L8152),"")</f>
        <v>4</v>
      </c>
      <c r="R8152" s="29" t="n">
        <f aca="true">IF(O8152="","",O8152-TODAY())</f>
        <v>87</v>
      </c>
      <c r="S8152" s="29" t="str">
        <f aca="false">IF(C8152="&lt;&lt; vazio &gt;&gt;","VAZIA",IF(AND(O8152&lt;&gt;"",R8152&lt;0),"VENCIDO",IF(AND(O8152&lt;&gt;"",R8152&lt;=Parametros!$B$10),"PRÓX. VENCIMENTO",IF(F8152="Q","QUALIDADE",IF(F8152="S","BLOQUEADO",IF(F8152="R","RESTRITO/DEVOLUÇÃO",IF(OR(N8152="QUAR",N8152="QRES"),"QUARENTENA",IF(OR(B8152="DESCARTE",B8152="DEVOLUÇÃO"),"DESCARTE/DEVOLUÇÃO",IF(AND(D8152="",K8152&lt;&gt;""),"SEM LOTE",IF(AND(Q8152&lt;&gt;"",Q8152&gt;=Parametros!$B$11),"PARADO/SEM GIRO","OK"))))))))))</f>
        <v>OK</v>
      </c>
      <c r="T8152" s="29" t="str">
        <f aca="false">IF(AND($S8152="PARADO/SEM GIRO",$K8152="KG",OR(Painel!$B$5="(Todos)",A8152=Painel!$B$5)*OR(Painel!$E$5="(Todos)",P8152=Painel!$E$5)),$J8152+ROW()/10000000,"")</f>
        <v/>
      </c>
      <c r="U8152" s="29" t="str">
        <f aca="false">IF(AND($S8152="VENCIDO",$K8152="KG",OR(Painel!$B$5="(Todos)",A8152=Painel!$B$5)*OR(Painel!$E$5="(Todos)",P8152=Painel!$E$5)),$J8152+ROW()/10000000,"")</f>
        <v/>
      </c>
    </row>
    <row r="8153" customFormat="false" ht="15" hidden="false" customHeight="false" outlineLevel="0" collapsed="false">
      <c r="A8153" s="29" t="s">
        <v>57</v>
      </c>
      <c r="B8153" s="29" t="s">
        <v>15015</v>
      </c>
      <c r="C8153" s="29" t="s">
        <v>1742</v>
      </c>
      <c r="D8153" s="29" t="s">
        <v>15016</v>
      </c>
      <c r="E8153" s="29" t="n">
        <v>2</v>
      </c>
      <c r="F8153" s="29"/>
      <c r="G8153" s="29"/>
      <c r="H8153" s="30" t="n">
        <v>40</v>
      </c>
      <c r="I8153" s="31" t="n">
        <v>46262</v>
      </c>
      <c r="J8153" s="30" t="n">
        <v>40</v>
      </c>
      <c r="K8153" s="29" t="s">
        <v>120</v>
      </c>
      <c r="L8153" s="29" t="s">
        <v>190</v>
      </c>
      <c r="M8153" s="29"/>
      <c r="N8153" s="29" t="s">
        <v>122</v>
      </c>
      <c r="O8153" s="31" t="n">
        <v>46509</v>
      </c>
      <c r="P8153" s="29" t="s">
        <v>123</v>
      </c>
      <c r="Q8153" s="29" t="n">
        <f aca="false">IFERROR(VALUE(L8153),"")</f>
        <v>23</v>
      </c>
      <c r="R8153" s="29" t="n">
        <f aca="true">IF(O8153="","",O8153-TODAY())</f>
        <v>224</v>
      </c>
      <c r="S8153" s="29" t="str">
        <f aca="false">IF(C8153="&lt;&lt; vazio &gt;&gt;","VAZIA",IF(AND(O8153&lt;&gt;"",R8153&lt;0),"VENCIDO",IF(AND(O8153&lt;&gt;"",R8153&lt;=Parametros!$B$10),"PRÓX. VENCIMENTO",IF(F8153="Q","QUALIDADE",IF(F8153="S","BLOQUEADO",IF(F8153="R","RESTRITO/DEVOLUÇÃO",IF(OR(N8153="QUAR",N8153="QRES"),"QUARENTENA",IF(OR(B8153="DESCARTE",B8153="DEVOLUÇÃO"),"DESCARTE/DEVOLUÇÃO",IF(AND(D8153="",K8153&lt;&gt;""),"SEM LOTE",IF(AND(Q8153&lt;&gt;"",Q8153&gt;=Parametros!$B$11),"PARADO/SEM GIRO","OK"))))))))))</f>
        <v>OK</v>
      </c>
      <c r="T8153" s="29" t="str">
        <f aca="false">IF(AND($S8153="PARADO/SEM GIRO",$K8153="KG",OR(Painel!$B$5="(Todos)",A8153=Painel!$B$5)*OR(Painel!$E$5="(Todos)",P8153=Painel!$E$5)),$J8153+ROW()/10000000,"")</f>
        <v/>
      </c>
      <c r="U8153" s="29" t="str">
        <f aca="false">IF(AND($S8153="VENCIDO",$K8153="KG",OR(Painel!$B$5="(Todos)",A8153=Painel!$B$5)*OR(Painel!$E$5="(Todos)",P8153=Painel!$E$5)),$J8153+ROW()/10000000,"")</f>
        <v/>
      </c>
    </row>
    <row r="8154" customFormat="false" ht="15" hidden="false" customHeight="false" outlineLevel="0" collapsed="false">
      <c r="A8154" s="29" t="s">
        <v>57</v>
      </c>
      <c r="B8154" s="29" t="s">
        <v>15017</v>
      </c>
      <c r="C8154" s="29" t="s">
        <v>115</v>
      </c>
      <c r="D8154" s="29"/>
      <c r="E8154" s="29" t="n">
        <v>0</v>
      </c>
      <c r="F8154" s="29"/>
      <c r="G8154" s="29"/>
      <c r="H8154" s="30" t="n">
        <v>0</v>
      </c>
      <c r="I8154" s="29"/>
      <c r="J8154" s="30" t="n">
        <v>0</v>
      </c>
      <c r="K8154" s="29"/>
      <c r="L8154" s="29" t="s">
        <v>116</v>
      </c>
      <c r="M8154" s="29"/>
      <c r="N8154" s="29"/>
      <c r="O8154" s="29"/>
      <c r="P8154" s="29"/>
      <c r="Q8154" s="29" t="n">
        <f aca="false">IFERROR(VALUE(L8154),"")</f>
        <v>0</v>
      </c>
      <c r="R8154" s="29" t="str">
        <f aca="true">IF(O8154="","",O8154-TODAY())</f>
        <v/>
      </c>
      <c r="S8154" s="29" t="str">
        <f aca="false">IF(C8154="&lt;&lt; vazio &gt;&gt;","VAZIA",IF(AND(O8154&lt;&gt;"",R8154&lt;0),"VENCIDO",IF(AND(O8154&lt;&gt;"",R8154&lt;=Parametros!$B$10),"PRÓX. VENCIMENTO",IF(F8154="Q","QUALIDADE",IF(F8154="S","BLOQUEADO",IF(F8154="R","RESTRITO/DEVOLUÇÃO",IF(OR(N8154="QUAR",N8154="QRES"),"QUARENTENA",IF(OR(B8154="DESCARTE",B8154="DEVOLUÇÃO"),"DESCARTE/DEVOLUÇÃO",IF(AND(D8154="",K8154&lt;&gt;""),"SEM LOTE",IF(AND(Q8154&lt;&gt;"",Q8154&gt;=Parametros!$B$11),"PARADO/SEM GIRO","OK"))))))))))</f>
        <v>VAZIA</v>
      </c>
      <c r="T8154" s="29" t="str">
        <f aca="false">IF(AND($S8154="PARADO/SEM GIRO",$K8154="KG",OR(Painel!$B$5="(Todos)",A8154=Painel!$B$5)*OR(Painel!$E$5="(Todos)",P8154=Painel!$E$5)),$J8154+ROW()/10000000,"")</f>
        <v/>
      </c>
      <c r="U8154" s="29" t="str">
        <f aca="false">IF(AND($S8154="VENCIDO",$K8154="KG",OR(Painel!$B$5="(Todos)",A8154=Painel!$B$5)*OR(Painel!$E$5="(Todos)",P8154=Painel!$E$5)),$J8154+ROW()/10000000,"")</f>
        <v/>
      </c>
    </row>
    <row r="8155" customFormat="false" ht="15" hidden="false" customHeight="false" outlineLevel="0" collapsed="false">
      <c r="A8155" s="29" t="s">
        <v>57</v>
      </c>
      <c r="B8155" s="29" t="s">
        <v>15018</v>
      </c>
      <c r="C8155" s="29" t="s">
        <v>3323</v>
      </c>
      <c r="D8155" s="29" t="s">
        <v>5480</v>
      </c>
      <c r="E8155" s="29" t="n">
        <v>2</v>
      </c>
      <c r="F8155" s="29"/>
      <c r="G8155" s="29"/>
      <c r="H8155" s="30" t="n">
        <v>11.2</v>
      </c>
      <c r="I8155" s="31" t="n">
        <v>46244</v>
      </c>
      <c r="J8155" s="30" t="n">
        <v>11.2</v>
      </c>
      <c r="K8155" s="29" t="s">
        <v>120</v>
      </c>
      <c r="L8155" s="29" t="s">
        <v>182</v>
      </c>
      <c r="M8155" s="29"/>
      <c r="N8155" s="29" t="s">
        <v>122</v>
      </c>
      <c r="O8155" s="31" t="n">
        <v>46459</v>
      </c>
      <c r="P8155" s="29" t="s">
        <v>123</v>
      </c>
      <c r="Q8155" s="29" t="n">
        <f aca="false">IFERROR(VALUE(L8155),"")</f>
        <v>41</v>
      </c>
      <c r="R8155" s="29" t="n">
        <f aca="true">IF(O8155="","",O8155-TODAY())</f>
        <v>174</v>
      </c>
      <c r="S8155" s="29" t="str">
        <f aca="false">IF(C8155="&lt;&lt; vazio &gt;&gt;","VAZIA",IF(AND(O8155&lt;&gt;"",R8155&lt;0),"VENCIDO",IF(AND(O8155&lt;&gt;"",R8155&lt;=Parametros!$B$10),"PRÓX. VENCIMENTO",IF(F8155="Q","QUALIDADE",IF(F8155="S","BLOQUEADO",IF(F8155="R","RESTRITO/DEVOLUÇÃO",IF(OR(N8155="QUAR",N8155="QRES"),"QUARENTENA",IF(OR(B8155="DESCARTE",B8155="DEVOLUÇÃO"),"DESCARTE/DEVOLUÇÃO",IF(AND(D8155="",K8155&lt;&gt;""),"SEM LOTE",IF(AND(Q8155&lt;&gt;"",Q8155&gt;=Parametros!$B$11),"PARADO/SEM GIRO","OK"))))))))))</f>
        <v>OK</v>
      </c>
      <c r="T8155" s="29" t="str">
        <f aca="false">IF(AND($S8155="PARADO/SEM GIRO",$K8155="KG",OR(Painel!$B$5="(Todos)",A8155=Painel!$B$5)*OR(Painel!$E$5="(Todos)",P8155=Painel!$E$5)),$J8155+ROW()/10000000,"")</f>
        <v/>
      </c>
      <c r="U8155" s="29" t="str">
        <f aca="false">IF(AND($S8155="VENCIDO",$K8155="KG",OR(Painel!$B$5="(Todos)",A8155=Painel!$B$5)*OR(Painel!$E$5="(Todos)",P8155=Painel!$E$5)),$J8155+ROW()/10000000,"")</f>
        <v/>
      </c>
    </row>
    <row r="8156" customFormat="false" ht="15" hidden="false" customHeight="false" outlineLevel="0" collapsed="false">
      <c r="A8156" s="29" t="s">
        <v>57</v>
      </c>
      <c r="B8156" s="29" t="s">
        <v>15018</v>
      </c>
      <c r="C8156" s="29" t="s">
        <v>161</v>
      </c>
      <c r="D8156" s="29" t="s">
        <v>15019</v>
      </c>
      <c r="E8156" s="29" t="n">
        <v>2</v>
      </c>
      <c r="F8156" s="29"/>
      <c r="G8156" s="29"/>
      <c r="H8156" s="30" t="n">
        <v>10.1</v>
      </c>
      <c r="I8156" s="31" t="n">
        <v>46275</v>
      </c>
      <c r="J8156" s="30" t="n">
        <v>10.1</v>
      </c>
      <c r="K8156" s="29" t="s">
        <v>120</v>
      </c>
      <c r="L8156" s="29" t="s">
        <v>1330</v>
      </c>
      <c r="M8156" s="29"/>
      <c r="N8156" s="29" t="s">
        <v>122</v>
      </c>
      <c r="O8156" s="31" t="n">
        <v>46703</v>
      </c>
      <c r="P8156" s="29" t="s">
        <v>123</v>
      </c>
      <c r="Q8156" s="29" t="n">
        <f aca="false">IFERROR(VALUE(L8156),"")</f>
        <v>45</v>
      </c>
      <c r="R8156" s="29" t="n">
        <f aca="true">IF(O8156="","",O8156-TODAY())</f>
        <v>418</v>
      </c>
      <c r="S8156" s="29" t="str">
        <f aca="false">IF(C8156="&lt;&lt; vazio &gt;&gt;","VAZIA",IF(AND(O8156&lt;&gt;"",R8156&lt;0),"VENCIDO",IF(AND(O8156&lt;&gt;"",R8156&lt;=Parametros!$B$10),"PRÓX. VENCIMENTO",IF(F8156="Q","QUALIDADE",IF(F8156="S","BLOQUEADO",IF(F8156="R","RESTRITO/DEVOLUÇÃO",IF(OR(N8156="QUAR",N8156="QRES"),"QUARENTENA",IF(OR(B8156="DESCARTE",B8156="DEVOLUÇÃO"),"DESCARTE/DEVOLUÇÃO",IF(AND(D8156="",K8156&lt;&gt;""),"SEM LOTE",IF(AND(Q8156&lt;&gt;"",Q8156&gt;=Parametros!$B$11),"PARADO/SEM GIRO","OK"))))))))))</f>
        <v>OK</v>
      </c>
      <c r="T8156" s="29" t="str">
        <f aca="false">IF(AND($S8156="PARADO/SEM GIRO",$K8156="KG",OR(Painel!$B$5="(Todos)",A8156=Painel!$B$5)*OR(Painel!$E$5="(Todos)",P8156=Painel!$E$5)),$J8156+ROW()/10000000,"")</f>
        <v/>
      </c>
      <c r="U8156" s="29" t="str">
        <f aca="false">IF(AND($S8156="VENCIDO",$K8156="KG",OR(Painel!$B$5="(Todos)",A8156=Painel!$B$5)*OR(Painel!$E$5="(Todos)",P8156=Painel!$E$5)),$J8156+ROW()/10000000,"")</f>
        <v/>
      </c>
    </row>
    <row r="8157" customFormat="false" ht="15" hidden="false" customHeight="false" outlineLevel="0" collapsed="false">
      <c r="A8157" s="29" t="s">
        <v>57</v>
      </c>
      <c r="B8157" s="29" t="s">
        <v>15020</v>
      </c>
      <c r="C8157" s="29" t="s">
        <v>348</v>
      </c>
      <c r="D8157" s="29" t="s">
        <v>543</v>
      </c>
      <c r="E8157" s="29" t="n">
        <v>4</v>
      </c>
      <c r="F8157" s="29"/>
      <c r="G8157" s="29"/>
      <c r="H8157" s="30" t="n">
        <v>20.1</v>
      </c>
      <c r="I8157" s="31" t="n">
        <v>46269</v>
      </c>
      <c r="J8157" s="30" t="n">
        <v>20.1</v>
      </c>
      <c r="K8157" s="29" t="s">
        <v>120</v>
      </c>
      <c r="L8157" s="29" t="s">
        <v>193</v>
      </c>
      <c r="M8157" s="29"/>
      <c r="N8157" s="29" t="s">
        <v>122</v>
      </c>
      <c r="O8157" s="31" t="n">
        <v>46666</v>
      </c>
      <c r="P8157" s="29" t="s">
        <v>123</v>
      </c>
      <c r="Q8157" s="29" t="n">
        <f aca="false">IFERROR(VALUE(L8157),"")</f>
        <v>16</v>
      </c>
      <c r="R8157" s="29" t="n">
        <f aca="true">IF(O8157="","",O8157-TODAY())</f>
        <v>381</v>
      </c>
      <c r="S8157" s="29" t="str">
        <f aca="false">IF(C8157="&lt;&lt; vazio &gt;&gt;","VAZIA",IF(AND(O8157&lt;&gt;"",R8157&lt;0),"VENCIDO",IF(AND(O8157&lt;&gt;"",R8157&lt;=Parametros!$B$10),"PRÓX. VENCIMENTO",IF(F8157="Q","QUALIDADE",IF(F8157="S","BLOQUEADO",IF(F8157="R","RESTRITO/DEVOLUÇÃO",IF(OR(N8157="QUAR",N8157="QRES"),"QUARENTENA",IF(OR(B8157="DESCARTE",B8157="DEVOLUÇÃO"),"DESCARTE/DEVOLUÇÃO",IF(AND(D8157="",K8157&lt;&gt;""),"SEM LOTE",IF(AND(Q8157&lt;&gt;"",Q8157&gt;=Parametros!$B$11),"PARADO/SEM GIRO","OK"))))))))))</f>
        <v>OK</v>
      </c>
      <c r="T8157" s="29" t="str">
        <f aca="false">IF(AND($S8157="PARADO/SEM GIRO",$K8157="KG",OR(Painel!$B$5="(Todos)",A8157=Painel!$B$5)*OR(Painel!$E$5="(Todos)",P8157=Painel!$E$5)),$J8157+ROW()/10000000,"")</f>
        <v/>
      </c>
      <c r="U8157" s="29" t="str">
        <f aca="false">IF(AND($S8157="VENCIDO",$K8157="KG",OR(Painel!$B$5="(Todos)",A8157=Painel!$B$5)*OR(Painel!$E$5="(Todos)",P8157=Painel!$E$5)),$J8157+ROW()/10000000,"")</f>
        <v/>
      </c>
    </row>
    <row r="8158" customFormat="false" ht="15" hidden="false" customHeight="false" outlineLevel="0" collapsed="false">
      <c r="A8158" s="29" t="s">
        <v>57</v>
      </c>
      <c r="B8158" s="29" t="s">
        <v>15020</v>
      </c>
      <c r="C8158" s="29" t="s">
        <v>157</v>
      </c>
      <c r="D8158" s="29" t="s">
        <v>15021</v>
      </c>
      <c r="E8158" s="29" t="n">
        <v>4</v>
      </c>
      <c r="F8158" s="29"/>
      <c r="G8158" s="29"/>
      <c r="H8158" s="30" t="n">
        <v>42</v>
      </c>
      <c r="I8158" s="31" t="n">
        <v>46282</v>
      </c>
      <c r="J8158" s="30" t="n">
        <v>42</v>
      </c>
      <c r="K8158" s="29" t="s">
        <v>120</v>
      </c>
      <c r="L8158" s="29" t="s">
        <v>400</v>
      </c>
      <c r="M8158" s="29"/>
      <c r="N8158" s="29" t="s">
        <v>134</v>
      </c>
      <c r="O8158" s="31" t="n">
        <v>46329</v>
      </c>
      <c r="P8158" s="29" t="s">
        <v>123</v>
      </c>
      <c r="Q8158" s="29" t="n">
        <f aca="false">IFERROR(VALUE(L8158),"")</f>
        <v>3</v>
      </c>
      <c r="R8158" s="29" t="n">
        <f aca="true">IF(O8158="","",O8158-TODAY())</f>
        <v>44</v>
      </c>
      <c r="S8158" s="29" t="str">
        <f aca="false">IF(C8158="&lt;&lt; vazio &gt;&gt;","VAZIA",IF(AND(O8158&lt;&gt;"",R8158&lt;0),"VENCIDO",IF(AND(O8158&lt;&gt;"",R8158&lt;=Parametros!$B$10),"PRÓX. VENCIMENTO",IF(F8158="Q","QUALIDADE",IF(F8158="S","BLOQUEADO",IF(F8158="R","RESTRITO/DEVOLUÇÃO",IF(OR(N8158="QUAR",N8158="QRES"),"QUARENTENA",IF(OR(B8158="DESCARTE",B8158="DEVOLUÇÃO"),"DESCARTE/DEVOLUÇÃO",IF(AND(D8158="",K8158&lt;&gt;""),"SEM LOTE",IF(AND(Q8158&lt;&gt;"",Q8158&gt;=Parametros!$B$11),"PARADO/SEM GIRO","OK"))))))))))</f>
        <v>PRÓX. VENCIMENTO</v>
      </c>
      <c r="T8158" s="29" t="str">
        <f aca="false">IF(AND($S8158="PARADO/SEM GIRO",$K8158="KG",OR(Painel!$B$5="(Todos)",A8158=Painel!$B$5)*OR(Painel!$E$5="(Todos)",P8158=Painel!$E$5)),$J8158+ROW()/10000000,"")</f>
        <v/>
      </c>
      <c r="U8158" s="29" t="str">
        <f aca="false">IF(AND($S8158="VENCIDO",$K8158="KG",OR(Painel!$B$5="(Todos)",A8158=Painel!$B$5)*OR(Painel!$E$5="(Todos)",P8158=Painel!$E$5)),$J8158+ROW()/10000000,"")</f>
        <v/>
      </c>
    </row>
    <row r="8159" customFormat="false" ht="15" hidden="false" customHeight="false" outlineLevel="0" collapsed="false">
      <c r="A8159" s="29" t="s">
        <v>57</v>
      </c>
      <c r="B8159" s="29" t="s">
        <v>15020</v>
      </c>
      <c r="C8159" s="29" t="s">
        <v>163</v>
      </c>
      <c r="D8159" s="29" t="s">
        <v>15022</v>
      </c>
      <c r="E8159" s="29" t="n">
        <v>4</v>
      </c>
      <c r="F8159" s="29"/>
      <c r="G8159" s="29"/>
      <c r="H8159" s="30" t="n">
        <v>10.5</v>
      </c>
      <c r="I8159" s="31" t="n">
        <v>46269</v>
      </c>
      <c r="J8159" s="30" t="n">
        <v>10.5</v>
      </c>
      <c r="K8159" s="29" t="s">
        <v>120</v>
      </c>
      <c r="L8159" s="29" t="s">
        <v>193</v>
      </c>
      <c r="M8159" s="29"/>
      <c r="N8159" s="29" t="s">
        <v>122</v>
      </c>
      <c r="O8159" s="31" t="n">
        <v>46574</v>
      </c>
      <c r="P8159" s="29" t="s">
        <v>123</v>
      </c>
      <c r="Q8159" s="29" t="n">
        <f aca="false">IFERROR(VALUE(L8159),"")</f>
        <v>16</v>
      </c>
      <c r="R8159" s="29" t="n">
        <f aca="true">IF(O8159="","",O8159-TODAY())</f>
        <v>289</v>
      </c>
      <c r="S8159" s="29" t="str">
        <f aca="false">IF(C8159="&lt;&lt; vazio &gt;&gt;","VAZIA",IF(AND(O8159&lt;&gt;"",R8159&lt;0),"VENCIDO",IF(AND(O8159&lt;&gt;"",R8159&lt;=Parametros!$B$10),"PRÓX. VENCIMENTO",IF(F8159="Q","QUALIDADE",IF(F8159="S","BLOQUEADO",IF(F8159="R","RESTRITO/DEVOLUÇÃO",IF(OR(N8159="QUAR",N8159="QRES"),"QUARENTENA",IF(OR(B8159="DESCARTE",B8159="DEVOLUÇÃO"),"DESCARTE/DEVOLUÇÃO",IF(AND(D8159="",K8159&lt;&gt;""),"SEM LOTE",IF(AND(Q8159&lt;&gt;"",Q8159&gt;=Parametros!$B$11),"PARADO/SEM GIRO","OK"))))))))))</f>
        <v>OK</v>
      </c>
      <c r="T8159" s="29" t="str">
        <f aca="false">IF(AND($S8159="PARADO/SEM GIRO",$K8159="KG",OR(Painel!$B$5="(Todos)",A8159=Painel!$B$5)*OR(Painel!$E$5="(Todos)",P8159=Painel!$E$5)),$J8159+ROW()/10000000,"")</f>
        <v/>
      </c>
      <c r="U8159" s="29" t="str">
        <f aca="false">IF(AND($S8159="VENCIDO",$K8159="KG",OR(Painel!$B$5="(Todos)",A8159=Painel!$B$5)*OR(Painel!$E$5="(Todos)",P8159=Painel!$E$5)),$J8159+ROW()/10000000,"")</f>
        <v/>
      </c>
    </row>
    <row r="8160" customFormat="false" ht="15" hidden="false" customHeight="false" outlineLevel="0" collapsed="false">
      <c r="A8160" s="29" t="s">
        <v>57</v>
      </c>
      <c r="B8160" s="29" t="s">
        <v>15020</v>
      </c>
      <c r="C8160" s="29" t="s">
        <v>313</v>
      </c>
      <c r="D8160" s="29" t="s">
        <v>5264</v>
      </c>
      <c r="E8160" s="29" t="n">
        <v>4</v>
      </c>
      <c r="F8160" s="29"/>
      <c r="G8160" s="29"/>
      <c r="H8160" s="30" t="n">
        <v>20.2</v>
      </c>
      <c r="I8160" s="31" t="n">
        <v>46283</v>
      </c>
      <c r="J8160" s="30" t="n">
        <v>20.2</v>
      </c>
      <c r="K8160" s="29" t="s">
        <v>120</v>
      </c>
      <c r="L8160" s="29" t="s">
        <v>193</v>
      </c>
      <c r="M8160" s="29"/>
      <c r="N8160" s="29" t="s">
        <v>122</v>
      </c>
      <c r="O8160" s="31" t="n">
        <v>46642</v>
      </c>
      <c r="P8160" s="29" t="s">
        <v>123</v>
      </c>
      <c r="Q8160" s="29" t="n">
        <f aca="false">IFERROR(VALUE(L8160),"")</f>
        <v>16</v>
      </c>
      <c r="R8160" s="29" t="n">
        <f aca="true">IF(O8160="","",O8160-TODAY())</f>
        <v>357</v>
      </c>
      <c r="S8160" s="29" t="str">
        <f aca="false">IF(C8160="&lt;&lt; vazio &gt;&gt;","VAZIA",IF(AND(O8160&lt;&gt;"",R8160&lt;0),"VENCIDO",IF(AND(O8160&lt;&gt;"",R8160&lt;=Parametros!$B$10),"PRÓX. VENCIMENTO",IF(F8160="Q","QUALIDADE",IF(F8160="S","BLOQUEADO",IF(F8160="R","RESTRITO/DEVOLUÇÃO",IF(OR(N8160="QUAR",N8160="QRES"),"QUARENTENA",IF(OR(B8160="DESCARTE",B8160="DEVOLUÇÃO"),"DESCARTE/DEVOLUÇÃO",IF(AND(D8160="",K8160&lt;&gt;""),"SEM LOTE",IF(AND(Q8160&lt;&gt;"",Q8160&gt;=Parametros!$B$11),"PARADO/SEM GIRO","OK"))))))))))</f>
        <v>OK</v>
      </c>
      <c r="T8160" s="29" t="str">
        <f aca="false">IF(AND($S8160="PARADO/SEM GIRO",$K8160="KG",OR(Painel!$B$5="(Todos)",A8160=Painel!$B$5)*OR(Painel!$E$5="(Todos)",P8160=Painel!$E$5)),$J8160+ROW()/10000000,"")</f>
        <v/>
      </c>
      <c r="U8160" s="29" t="str">
        <f aca="false">IF(AND($S8160="VENCIDO",$K8160="KG",OR(Painel!$B$5="(Todos)",A8160=Painel!$B$5)*OR(Painel!$E$5="(Todos)",P8160=Painel!$E$5)),$J8160+ROW()/10000000,"")</f>
        <v/>
      </c>
    </row>
    <row r="8161" customFormat="false" ht="15" hidden="false" customHeight="false" outlineLevel="0" collapsed="false">
      <c r="A8161" s="29" t="s">
        <v>57</v>
      </c>
      <c r="B8161" s="29" t="s">
        <v>15023</v>
      </c>
      <c r="C8161" s="29" t="s">
        <v>174</v>
      </c>
      <c r="D8161" s="29" t="s">
        <v>175</v>
      </c>
      <c r="E8161" s="29" t="n">
        <v>5</v>
      </c>
      <c r="F8161" s="29"/>
      <c r="G8161" s="29"/>
      <c r="H8161" s="30" t="n">
        <v>5.6</v>
      </c>
      <c r="I8161" s="31" t="n">
        <v>46267</v>
      </c>
      <c r="J8161" s="30" t="n">
        <v>5.6</v>
      </c>
      <c r="K8161" s="29" t="s">
        <v>120</v>
      </c>
      <c r="L8161" s="29" t="s">
        <v>2513</v>
      </c>
      <c r="M8161" s="29"/>
      <c r="N8161" s="29" t="s">
        <v>134</v>
      </c>
      <c r="O8161" s="31" t="n">
        <v>46353</v>
      </c>
      <c r="P8161" s="29" t="s">
        <v>123</v>
      </c>
      <c r="Q8161" s="29" t="n">
        <f aca="false">IFERROR(VALUE(L8161),"")</f>
        <v>18</v>
      </c>
      <c r="R8161" s="29" t="n">
        <f aca="true">IF(O8161="","",O8161-TODAY())</f>
        <v>68</v>
      </c>
      <c r="S8161" s="29" t="str">
        <f aca="false">IF(C8161="&lt;&lt; vazio &gt;&gt;","VAZIA",IF(AND(O8161&lt;&gt;"",R8161&lt;0),"VENCIDO",IF(AND(O8161&lt;&gt;"",R8161&lt;=Parametros!$B$10),"PRÓX. VENCIMENTO",IF(F8161="Q","QUALIDADE",IF(F8161="S","BLOQUEADO",IF(F8161="R","RESTRITO/DEVOLUÇÃO",IF(OR(N8161="QUAR",N8161="QRES"),"QUARENTENA",IF(OR(B8161="DESCARTE",B8161="DEVOLUÇÃO"),"DESCARTE/DEVOLUÇÃO",IF(AND(D8161="",K8161&lt;&gt;""),"SEM LOTE",IF(AND(Q8161&lt;&gt;"",Q8161&gt;=Parametros!$B$11),"PARADO/SEM GIRO","OK"))))))))))</f>
        <v>OK</v>
      </c>
      <c r="T8161" s="29" t="str">
        <f aca="false">IF(AND($S8161="PARADO/SEM GIRO",$K8161="KG",OR(Painel!$B$5="(Todos)",A8161=Painel!$B$5)*OR(Painel!$E$5="(Todos)",P8161=Painel!$E$5)),$J8161+ROW()/10000000,"")</f>
        <v/>
      </c>
      <c r="U8161" s="29" t="str">
        <f aca="false">IF(AND($S8161="VENCIDO",$K8161="KG",OR(Painel!$B$5="(Todos)",A8161=Painel!$B$5)*OR(Painel!$E$5="(Todos)",P8161=Painel!$E$5)),$J8161+ROW()/10000000,"")</f>
        <v/>
      </c>
    </row>
    <row r="8162" customFormat="false" ht="15" hidden="false" customHeight="false" outlineLevel="0" collapsed="false">
      <c r="A8162" s="29" t="s">
        <v>57</v>
      </c>
      <c r="B8162" s="29" t="s">
        <v>15023</v>
      </c>
      <c r="C8162" s="29" t="s">
        <v>549</v>
      </c>
      <c r="D8162" s="29" t="s">
        <v>9742</v>
      </c>
      <c r="E8162" s="29" t="n">
        <v>5</v>
      </c>
      <c r="F8162" s="29"/>
      <c r="G8162" s="29"/>
      <c r="H8162" s="30" t="n">
        <v>10.5</v>
      </c>
      <c r="I8162" s="31" t="n">
        <v>46265</v>
      </c>
      <c r="J8162" s="30" t="n">
        <v>10.5</v>
      </c>
      <c r="K8162" s="29" t="s">
        <v>120</v>
      </c>
      <c r="L8162" s="29" t="s">
        <v>216</v>
      </c>
      <c r="M8162" s="29"/>
      <c r="N8162" s="29" t="s">
        <v>179</v>
      </c>
      <c r="O8162" s="31" t="n">
        <v>46508</v>
      </c>
      <c r="P8162" s="29" t="s">
        <v>123</v>
      </c>
      <c r="Q8162" s="29" t="n">
        <f aca="false">IFERROR(VALUE(L8162),"")</f>
        <v>20</v>
      </c>
      <c r="R8162" s="29" t="n">
        <f aca="true">IF(O8162="","",O8162-TODAY())</f>
        <v>223</v>
      </c>
      <c r="S8162" s="29" t="str">
        <f aca="false">IF(C8162="&lt;&lt; vazio &gt;&gt;","VAZIA",IF(AND(O8162&lt;&gt;"",R8162&lt;0),"VENCIDO",IF(AND(O8162&lt;&gt;"",R8162&lt;=Parametros!$B$10),"PRÓX. VENCIMENTO",IF(F8162="Q","QUALIDADE",IF(F8162="S","BLOQUEADO",IF(F8162="R","RESTRITO/DEVOLUÇÃO",IF(OR(N8162="QUAR",N8162="QRES"),"QUARENTENA",IF(OR(B8162="DESCARTE",B8162="DEVOLUÇÃO"),"DESCARTE/DEVOLUÇÃO",IF(AND(D8162="",K8162&lt;&gt;""),"SEM LOTE",IF(AND(Q8162&lt;&gt;"",Q8162&gt;=Parametros!$B$11),"PARADO/SEM GIRO","OK"))))))))))</f>
        <v>OK</v>
      </c>
      <c r="T8162" s="29" t="str">
        <f aca="false">IF(AND($S8162="PARADO/SEM GIRO",$K8162="KG",OR(Painel!$B$5="(Todos)",A8162=Painel!$B$5)*OR(Painel!$E$5="(Todos)",P8162=Painel!$E$5)),$J8162+ROW()/10000000,"")</f>
        <v/>
      </c>
      <c r="U8162" s="29" t="str">
        <f aca="false">IF(AND($S8162="VENCIDO",$K8162="KG",OR(Painel!$B$5="(Todos)",A8162=Painel!$B$5)*OR(Painel!$E$5="(Todos)",P8162=Painel!$E$5)),$J8162+ROW()/10000000,"")</f>
        <v/>
      </c>
    </row>
    <row r="8163" customFormat="false" ht="15" hidden="false" customHeight="false" outlineLevel="0" collapsed="false">
      <c r="A8163" s="29" t="s">
        <v>57</v>
      </c>
      <c r="B8163" s="29" t="s">
        <v>15023</v>
      </c>
      <c r="C8163" s="29" t="s">
        <v>226</v>
      </c>
      <c r="D8163" s="29" t="s">
        <v>15024</v>
      </c>
      <c r="E8163" s="29" t="n">
        <v>5</v>
      </c>
      <c r="F8163" s="29"/>
      <c r="G8163" s="29"/>
      <c r="H8163" s="30" t="n">
        <v>12.12</v>
      </c>
      <c r="I8163" s="31" t="n">
        <v>46282</v>
      </c>
      <c r="J8163" s="30" t="n">
        <v>12.12</v>
      </c>
      <c r="K8163" s="29" t="s">
        <v>120</v>
      </c>
      <c r="L8163" s="29" t="s">
        <v>400</v>
      </c>
      <c r="M8163" s="29"/>
      <c r="N8163" s="29" t="s">
        <v>134</v>
      </c>
      <c r="O8163" s="31" t="n">
        <v>46335</v>
      </c>
      <c r="P8163" s="29" t="s">
        <v>123</v>
      </c>
      <c r="Q8163" s="29" t="n">
        <f aca="false">IFERROR(VALUE(L8163),"")</f>
        <v>3</v>
      </c>
      <c r="R8163" s="29" t="n">
        <f aca="true">IF(O8163="","",O8163-TODAY())</f>
        <v>50</v>
      </c>
      <c r="S8163" s="29" t="str">
        <f aca="false">IF(C8163="&lt;&lt; vazio &gt;&gt;","VAZIA",IF(AND(O8163&lt;&gt;"",R8163&lt;0),"VENCIDO",IF(AND(O8163&lt;&gt;"",R8163&lt;=Parametros!$B$10),"PRÓX. VENCIMENTO",IF(F8163="Q","QUALIDADE",IF(F8163="S","BLOQUEADO",IF(F8163="R","RESTRITO/DEVOLUÇÃO",IF(OR(N8163="QUAR",N8163="QRES"),"QUARENTENA",IF(OR(B8163="DESCARTE",B8163="DEVOLUÇÃO"),"DESCARTE/DEVOLUÇÃO",IF(AND(D8163="",K8163&lt;&gt;""),"SEM LOTE",IF(AND(Q8163&lt;&gt;"",Q8163&gt;=Parametros!$B$11),"PARADO/SEM GIRO","OK"))))))))))</f>
        <v>PRÓX. VENCIMENTO</v>
      </c>
      <c r="T8163" s="29" t="str">
        <f aca="false">IF(AND($S8163="PARADO/SEM GIRO",$K8163="KG",OR(Painel!$B$5="(Todos)",A8163=Painel!$B$5)*OR(Painel!$E$5="(Todos)",P8163=Painel!$E$5)),$J8163+ROW()/10000000,"")</f>
        <v/>
      </c>
      <c r="U8163" s="29" t="str">
        <f aca="false">IF(AND($S8163="VENCIDO",$K8163="KG",OR(Painel!$B$5="(Todos)",A8163=Painel!$B$5)*OR(Painel!$E$5="(Todos)",P8163=Painel!$E$5)),$J8163+ROW()/10000000,"")</f>
        <v/>
      </c>
    </row>
    <row r="8164" customFormat="false" ht="15" hidden="false" customHeight="false" outlineLevel="0" collapsed="false">
      <c r="A8164" s="29" t="s">
        <v>57</v>
      </c>
      <c r="B8164" s="29" t="s">
        <v>15023</v>
      </c>
      <c r="C8164" s="29" t="s">
        <v>157</v>
      </c>
      <c r="D8164" s="29" t="s">
        <v>15025</v>
      </c>
      <c r="E8164" s="29" t="n">
        <v>5</v>
      </c>
      <c r="F8164" s="29"/>
      <c r="G8164" s="29"/>
      <c r="H8164" s="30" t="n">
        <v>10.5</v>
      </c>
      <c r="I8164" s="31" t="n">
        <v>46244</v>
      </c>
      <c r="J8164" s="30" t="n">
        <v>10.5</v>
      </c>
      <c r="K8164" s="29" t="s">
        <v>120</v>
      </c>
      <c r="L8164" s="29" t="s">
        <v>182</v>
      </c>
      <c r="M8164" s="29"/>
      <c r="N8164" s="29" t="s">
        <v>122</v>
      </c>
      <c r="O8164" s="31" t="n">
        <v>46445</v>
      </c>
      <c r="P8164" s="29" t="s">
        <v>123</v>
      </c>
      <c r="Q8164" s="29" t="n">
        <f aca="false">IFERROR(VALUE(L8164),"")</f>
        <v>41</v>
      </c>
      <c r="R8164" s="29" t="n">
        <f aca="true">IF(O8164="","",O8164-TODAY())</f>
        <v>160</v>
      </c>
      <c r="S8164" s="29" t="str">
        <f aca="false">IF(C8164="&lt;&lt; vazio &gt;&gt;","VAZIA",IF(AND(O8164&lt;&gt;"",R8164&lt;0),"VENCIDO",IF(AND(O8164&lt;&gt;"",R8164&lt;=Parametros!$B$10),"PRÓX. VENCIMENTO",IF(F8164="Q","QUALIDADE",IF(F8164="S","BLOQUEADO",IF(F8164="R","RESTRITO/DEVOLUÇÃO",IF(OR(N8164="QUAR",N8164="QRES"),"QUARENTENA",IF(OR(B8164="DESCARTE",B8164="DEVOLUÇÃO"),"DESCARTE/DEVOLUÇÃO",IF(AND(D8164="",K8164&lt;&gt;""),"SEM LOTE",IF(AND(Q8164&lt;&gt;"",Q8164&gt;=Parametros!$B$11),"PARADO/SEM GIRO","OK"))))))))))</f>
        <v>OK</v>
      </c>
      <c r="T8164" s="29" t="str">
        <f aca="false">IF(AND($S8164="PARADO/SEM GIRO",$K8164="KG",OR(Painel!$B$5="(Todos)",A8164=Painel!$B$5)*OR(Painel!$E$5="(Todos)",P8164=Painel!$E$5)),$J8164+ROW()/10000000,"")</f>
        <v/>
      </c>
      <c r="U8164" s="29" t="str">
        <f aca="false">IF(AND($S8164="VENCIDO",$K8164="KG",OR(Painel!$B$5="(Todos)",A8164=Painel!$B$5)*OR(Painel!$E$5="(Todos)",P8164=Painel!$E$5)),$J8164+ROW()/10000000,"")</f>
        <v/>
      </c>
    </row>
    <row r="8165" customFormat="false" ht="15" hidden="false" customHeight="false" outlineLevel="0" collapsed="false">
      <c r="A8165" s="29" t="s">
        <v>57</v>
      </c>
      <c r="B8165" s="29" t="s">
        <v>15023</v>
      </c>
      <c r="C8165" s="29" t="s">
        <v>447</v>
      </c>
      <c r="D8165" s="29" t="s">
        <v>15026</v>
      </c>
      <c r="E8165" s="29" t="n">
        <v>5</v>
      </c>
      <c r="F8165" s="29" t="s">
        <v>137</v>
      </c>
      <c r="G8165" s="29"/>
      <c r="H8165" s="30" t="n">
        <v>24.24</v>
      </c>
      <c r="I8165" s="31" t="n">
        <v>46244</v>
      </c>
      <c r="J8165" s="30" t="n">
        <v>24.24</v>
      </c>
      <c r="K8165" s="29" t="s">
        <v>120</v>
      </c>
      <c r="L8165" s="29" t="s">
        <v>182</v>
      </c>
      <c r="M8165" s="29"/>
      <c r="N8165" s="29" t="s">
        <v>122</v>
      </c>
      <c r="O8165" s="31" t="n">
        <v>46570</v>
      </c>
      <c r="P8165" s="29" t="s">
        <v>123</v>
      </c>
      <c r="Q8165" s="29" t="n">
        <f aca="false">IFERROR(VALUE(L8165),"")</f>
        <v>41</v>
      </c>
      <c r="R8165" s="29" t="n">
        <f aca="true">IF(O8165="","",O8165-TODAY())</f>
        <v>285</v>
      </c>
      <c r="S8165" s="29" t="str">
        <f aca="false">IF(C8165="&lt;&lt; vazio &gt;&gt;","VAZIA",IF(AND(O8165&lt;&gt;"",R8165&lt;0),"VENCIDO",IF(AND(O8165&lt;&gt;"",R8165&lt;=Parametros!$B$10),"PRÓX. VENCIMENTO",IF(F8165="Q","QUALIDADE",IF(F8165="S","BLOQUEADO",IF(F8165="R","RESTRITO/DEVOLUÇÃO",IF(OR(N8165="QUAR",N8165="QRES"),"QUARENTENA",IF(OR(B8165="DESCARTE",B8165="DEVOLUÇÃO"),"DESCARTE/DEVOLUÇÃO",IF(AND(D8165="",K8165&lt;&gt;""),"SEM LOTE",IF(AND(Q8165&lt;&gt;"",Q8165&gt;=Parametros!$B$11),"PARADO/SEM GIRO","OK"))))))))))</f>
        <v>BLOQUEADO</v>
      </c>
      <c r="T8165" s="29" t="str">
        <f aca="false">IF(AND($S8165="PARADO/SEM GIRO",$K8165="KG",OR(Painel!$B$5="(Todos)",A8165=Painel!$B$5)*OR(Painel!$E$5="(Todos)",P8165=Painel!$E$5)),$J8165+ROW()/10000000,"")</f>
        <v/>
      </c>
      <c r="U8165" s="29" t="str">
        <f aca="false">IF(AND($S8165="VENCIDO",$K8165="KG",OR(Painel!$B$5="(Todos)",A8165=Painel!$B$5)*OR(Painel!$E$5="(Todos)",P8165=Painel!$E$5)),$J8165+ROW()/10000000,"")</f>
        <v/>
      </c>
    </row>
    <row r="8166" customFormat="false" ht="15" hidden="false" customHeight="false" outlineLevel="0" collapsed="false">
      <c r="A8166" s="29" t="s">
        <v>57</v>
      </c>
      <c r="B8166" s="29" t="s">
        <v>15027</v>
      </c>
      <c r="C8166" s="29" t="s">
        <v>207</v>
      </c>
      <c r="D8166" s="29" t="s">
        <v>208</v>
      </c>
      <c r="E8166" s="29" t="n">
        <v>3</v>
      </c>
      <c r="F8166" s="29"/>
      <c r="G8166" s="29"/>
      <c r="H8166" s="30" t="n">
        <v>10</v>
      </c>
      <c r="I8166" s="31" t="n">
        <v>46272</v>
      </c>
      <c r="J8166" s="30" t="n">
        <v>10</v>
      </c>
      <c r="K8166" s="29" t="s">
        <v>120</v>
      </c>
      <c r="L8166" s="29" t="s">
        <v>126</v>
      </c>
      <c r="M8166" s="29"/>
      <c r="N8166" s="29" t="s">
        <v>122</v>
      </c>
      <c r="O8166" s="31" t="n">
        <v>46359</v>
      </c>
      <c r="P8166" s="29" t="s">
        <v>123</v>
      </c>
      <c r="Q8166" s="29" t="n">
        <f aca="false">IFERROR(VALUE(L8166),"")</f>
        <v>13</v>
      </c>
      <c r="R8166" s="29" t="n">
        <f aca="true">IF(O8166="","",O8166-TODAY())</f>
        <v>74</v>
      </c>
      <c r="S8166" s="29" t="str">
        <f aca="false">IF(C8166="&lt;&lt; vazio &gt;&gt;","VAZIA",IF(AND(O8166&lt;&gt;"",R8166&lt;0),"VENCIDO",IF(AND(O8166&lt;&gt;"",R8166&lt;=Parametros!$B$10),"PRÓX. VENCIMENTO",IF(F8166="Q","QUALIDADE",IF(F8166="S","BLOQUEADO",IF(F8166="R","RESTRITO/DEVOLUÇÃO",IF(OR(N8166="QUAR",N8166="QRES"),"QUARENTENA",IF(OR(B8166="DESCARTE",B8166="DEVOLUÇÃO"),"DESCARTE/DEVOLUÇÃO",IF(AND(D8166="",K8166&lt;&gt;""),"SEM LOTE",IF(AND(Q8166&lt;&gt;"",Q8166&gt;=Parametros!$B$11),"PARADO/SEM GIRO","OK"))))))))))</f>
        <v>OK</v>
      </c>
      <c r="T8166" s="29" t="str">
        <f aca="false">IF(AND($S8166="PARADO/SEM GIRO",$K8166="KG",OR(Painel!$B$5="(Todos)",A8166=Painel!$B$5)*OR(Painel!$E$5="(Todos)",P8166=Painel!$E$5)),$J8166+ROW()/10000000,"")</f>
        <v/>
      </c>
      <c r="U8166" s="29" t="str">
        <f aca="false">IF(AND($S8166="VENCIDO",$K8166="KG",OR(Painel!$B$5="(Todos)",A8166=Painel!$B$5)*OR(Painel!$E$5="(Todos)",P8166=Painel!$E$5)),$J8166+ROW()/10000000,"")</f>
        <v/>
      </c>
    </row>
    <row r="8167" customFormat="false" ht="15" hidden="false" customHeight="false" outlineLevel="0" collapsed="false">
      <c r="A8167" s="29" t="s">
        <v>57</v>
      </c>
      <c r="B8167" s="29" t="s">
        <v>15027</v>
      </c>
      <c r="C8167" s="29" t="s">
        <v>7823</v>
      </c>
      <c r="D8167" s="29" t="s">
        <v>15028</v>
      </c>
      <c r="E8167" s="29" t="n">
        <v>3</v>
      </c>
      <c r="F8167" s="29"/>
      <c r="G8167" s="29"/>
      <c r="H8167" s="30" t="n">
        <v>20</v>
      </c>
      <c r="I8167" s="31" t="n">
        <v>46276</v>
      </c>
      <c r="J8167" s="30" t="n">
        <v>20</v>
      </c>
      <c r="K8167" s="29" t="s">
        <v>120</v>
      </c>
      <c r="L8167" s="29" t="s">
        <v>133</v>
      </c>
      <c r="M8167" s="29"/>
      <c r="N8167" s="29" t="s">
        <v>134</v>
      </c>
      <c r="O8167" s="31" t="n">
        <v>46367</v>
      </c>
      <c r="P8167" s="29" t="s">
        <v>123</v>
      </c>
      <c r="Q8167" s="29" t="n">
        <f aca="false">IFERROR(VALUE(L8167),"")</f>
        <v>9</v>
      </c>
      <c r="R8167" s="29" t="n">
        <f aca="true">IF(O8167="","",O8167-TODAY())</f>
        <v>82</v>
      </c>
      <c r="S8167" s="29" t="str">
        <f aca="false">IF(C8167="&lt;&lt; vazio &gt;&gt;","VAZIA",IF(AND(O8167&lt;&gt;"",R8167&lt;0),"VENCIDO",IF(AND(O8167&lt;&gt;"",R8167&lt;=Parametros!$B$10),"PRÓX. VENCIMENTO",IF(F8167="Q","QUALIDADE",IF(F8167="S","BLOQUEADO",IF(F8167="R","RESTRITO/DEVOLUÇÃO",IF(OR(N8167="QUAR",N8167="QRES"),"QUARENTENA",IF(OR(B8167="DESCARTE",B8167="DEVOLUÇÃO"),"DESCARTE/DEVOLUÇÃO",IF(AND(D8167="",K8167&lt;&gt;""),"SEM LOTE",IF(AND(Q8167&lt;&gt;"",Q8167&gt;=Parametros!$B$11),"PARADO/SEM GIRO","OK"))))))))))</f>
        <v>OK</v>
      </c>
      <c r="T8167" s="29" t="str">
        <f aca="false">IF(AND($S8167="PARADO/SEM GIRO",$K8167="KG",OR(Painel!$B$5="(Todos)",A8167=Painel!$B$5)*OR(Painel!$E$5="(Todos)",P8167=Painel!$E$5)),$J8167+ROW()/10000000,"")</f>
        <v/>
      </c>
      <c r="U8167" s="29" t="str">
        <f aca="false">IF(AND($S8167="VENCIDO",$K8167="KG",OR(Painel!$B$5="(Todos)",A8167=Painel!$B$5)*OR(Painel!$E$5="(Todos)",P8167=Painel!$E$5)),$J8167+ROW()/10000000,"")</f>
        <v/>
      </c>
    </row>
    <row r="8168" customFormat="false" ht="15" hidden="false" customHeight="false" outlineLevel="0" collapsed="false">
      <c r="A8168" s="29" t="s">
        <v>57</v>
      </c>
      <c r="B8168" s="29" t="s">
        <v>15027</v>
      </c>
      <c r="C8168" s="29" t="s">
        <v>430</v>
      </c>
      <c r="D8168" s="29" t="s">
        <v>15029</v>
      </c>
      <c r="E8168" s="29" t="n">
        <v>3</v>
      </c>
      <c r="F8168" s="29"/>
      <c r="G8168" s="29"/>
      <c r="H8168" s="30" t="n">
        <v>10.1</v>
      </c>
      <c r="I8168" s="31" t="n">
        <v>46282</v>
      </c>
      <c r="J8168" s="30" t="n">
        <v>10.1</v>
      </c>
      <c r="K8168" s="29" t="s">
        <v>120</v>
      </c>
      <c r="L8168" s="29" t="s">
        <v>400</v>
      </c>
      <c r="M8168" s="29"/>
      <c r="N8168" s="29" t="s">
        <v>134</v>
      </c>
      <c r="O8168" s="31" t="n">
        <v>46342</v>
      </c>
      <c r="P8168" s="29" t="s">
        <v>123</v>
      </c>
      <c r="Q8168" s="29" t="n">
        <f aca="false">IFERROR(VALUE(L8168),"")</f>
        <v>3</v>
      </c>
      <c r="R8168" s="29" t="n">
        <f aca="true">IF(O8168="","",O8168-TODAY())</f>
        <v>57</v>
      </c>
      <c r="S8168" s="29" t="str">
        <f aca="false">IF(C8168="&lt;&lt; vazio &gt;&gt;","VAZIA",IF(AND(O8168&lt;&gt;"",R8168&lt;0),"VENCIDO",IF(AND(O8168&lt;&gt;"",R8168&lt;=Parametros!$B$10),"PRÓX. VENCIMENTO",IF(F8168="Q","QUALIDADE",IF(F8168="S","BLOQUEADO",IF(F8168="R","RESTRITO/DEVOLUÇÃO",IF(OR(N8168="QUAR",N8168="QRES"),"QUARENTENA",IF(OR(B8168="DESCARTE",B8168="DEVOLUÇÃO"),"DESCARTE/DEVOLUÇÃO",IF(AND(D8168="",K8168&lt;&gt;""),"SEM LOTE",IF(AND(Q8168&lt;&gt;"",Q8168&gt;=Parametros!$B$11),"PARADO/SEM GIRO","OK"))))))))))</f>
        <v>PRÓX. VENCIMENTO</v>
      </c>
      <c r="T8168" s="29" t="str">
        <f aca="false">IF(AND($S8168="PARADO/SEM GIRO",$K8168="KG",OR(Painel!$B$5="(Todos)",A8168=Painel!$B$5)*OR(Painel!$E$5="(Todos)",P8168=Painel!$E$5)),$J8168+ROW()/10000000,"")</f>
        <v/>
      </c>
      <c r="U8168" s="29" t="str">
        <f aca="false">IF(AND($S8168="VENCIDO",$K8168="KG",OR(Painel!$B$5="(Todos)",A8168=Painel!$B$5)*OR(Painel!$E$5="(Todos)",P8168=Painel!$E$5)),$J8168+ROW()/10000000,"")</f>
        <v/>
      </c>
    </row>
    <row r="8169" customFormat="false" ht="15" hidden="false" customHeight="false" outlineLevel="0" collapsed="false">
      <c r="A8169" s="29" t="s">
        <v>57</v>
      </c>
      <c r="B8169" s="29" t="s">
        <v>15030</v>
      </c>
      <c r="C8169" s="29" t="s">
        <v>2510</v>
      </c>
      <c r="D8169" s="29" t="s">
        <v>2511</v>
      </c>
      <c r="E8169" s="29" t="n">
        <v>1</v>
      </c>
      <c r="F8169" s="29"/>
      <c r="G8169" s="29"/>
      <c r="H8169" s="30" t="n">
        <v>4</v>
      </c>
      <c r="I8169" s="31" t="n">
        <v>46267</v>
      </c>
      <c r="J8169" s="30" t="n">
        <v>4</v>
      </c>
      <c r="K8169" s="29" t="s">
        <v>120</v>
      </c>
      <c r="L8169" s="29" t="s">
        <v>2513</v>
      </c>
      <c r="M8169" s="29"/>
      <c r="N8169" s="29" t="s">
        <v>134</v>
      </c>
      <c r="O8169" s="31" t="n">
        <v>46357</v>
      </c>
      <c r="P8169" s="29" t="s">
        <v>123</v>
      </c>
      <c r="Q8169" s="29" t="n">
        <f aca="false">IFERROR(VALUE(L8169),"")</f>
        <v>18</v>
      </c>
      <c r="R8169" s="29" t="n">
        <f aca="true">IF(O8169="","",O8169-TODAY())</f>
        <v>72</v>
      </c>
      <c r="S8169" s="29" t="str">
        <f aca="false">IF(C8169="&lt;&lt; vazio &gt;&gt;","VAZIA",IF(AND(O8169&lt;&gt;"",R8169&lt;0),"VENCIDO",IF(AND(O8169&lt;&gt;"",R8169&lt;=Parametros!$B$10),"PRÓX. VENCIMENTO",IF(F8169="Q","QUALIDADE",IF(F8169="S","BLOQUEADO",IF(F8169="R","RESTRITO/DEVOLUÇÃO",IF(OR(N8169="QUAR",N8169="QRES"),"QUARENTENA",IF(OR(B8169="DESCARTE",B8169="DEVOLUÇÃO"),"DESCARTE/DEVOLUÇÃO",IF(AND(D8169="",K8169&lt;&gt;""),"SEM LOTE",IF(AND(Q8169&lt;&gt;"",Q8169&gt;=Parametros!$B$11),"PARADO/SEM GIRO","OK"))))))))))</f>
        <v>OK</v>
      </c>
      <c r="T8169" s="29" t="str">
        <f aca="false">IF(AND($S8169="PARADO/SEM GIRO",$K8169="KG",OR(Painel!$B$5="(Todos)",A8169=Painel!$B$5)*OR(Painel!$E$5="(Todos)",P8169=Painel!$E$5)),$J8169+ROW()/10000000,"")</f>
        <v/>
      </c>
      <c r="U8169" s="29" t="str">
        <f aca="false">IF(AND($S8169="VENCIDO",$K8169="KG",OR(Painel!$B$5="(Todos)",A8169=Painel!$B$5)*OR(Painel!$E$5="(Todos)",P8169=Painel!$E$5)),$J8169+ROW()/10000000,"")</f>
        <v/>
      </c>
    </row>
    <row r="8170" customFormat="false" ht="15" hidden="false" customHeight="false" outlineLevel="0" collapsed="false">
      <c r="A8170" s="29" t="s">
        <v>57</v>
      </c>
      <c r="B8170" s="29" t="s">
        <v>15031</v>
      </c>
      <c r="C8170" s="29" t="s">
        <v>418</v>
      </c>
      <c r="D8170" s="29" t="s">
        <v>15032</v>
      </c>
      <c r="E8170" s="29" t="n">
        <v>3</v>
      </c>
      <c r="F8170" s="29" t="s">
        <v>137</v>
      </c>
      <c r="G8170" s="29"/>
      <c r="H8170" s="30" t="n">
        <v>16.4</v>
      </c>
      <c r="I8170" s="31" t="n">
        <v>46272</v>
      </c>
      <c r="J8170" s="30" t="n">
        <v>16.4</v>
      </c>
      <c r="K8170" s="29" t="s">
        <v>120</v>
      </c>
      <c r="L8170" s="29" t="s">
        <v>126</v>
      </c>
      <c r="M8170" s="29"/>
      <c r="N8170" s="29" t="s">
        <v>122</v>
      </c>
      <c r="O8170" s="31" t="n">
        <v>46564</v>
      </c>
      <c r="P8170" s="29" t="s">
        <v>123</v>
      </c>
      <c r="Q8170" s="29" t="n">
        <f aca="false">IFERROR(VALUE(L8170),"")</f>
        <v>13</v>
      </c>
      <c r="R8170" s="29" t="n">
        <f aca="true">IF(O8170="","",O8170-TODAY())</f>
        <v>279</v>
      </c>
      <c r="S8170" s="29" t="str">
        <f aca="false">IF(C8170="&lt;&lt; vazio &gt;&gt;","VAZIA",IF(AND(O8170&lt;&gt;"",R8170&lt;0),"VENCIDO",IF(AND(O8170&lt;&gt;"",R8170&lt;=Parametros!$B$10),"PRÓX. VENCIMENTO",IF(F8170="Q","QUALIDADE",IF(F8170="S","BLOQUEADO",IF(F8170="R","RESTRITO/DEVOLUÇÃO",IF(OR(N8170="QUAR",N8170="QRES"),"QUARENTENA",IF(OR(B8170="DESCARTE",B8170="DEVOLUÇÃO"),"DESCARTE/DEVOLUÇÃO",IF(AND(D8170="",K8170&lt;&gt;""),"SEM LOTE",IF(AND(Q8170&lt;&gt;"",Q8170&gt;=Parametros!$B$11),"PARADO/SEM GIRO","OK"))))))))))</f>
        <v>BLOQUEADO</v>
      </c>
      <c r="T8170" s="29" t="str">
        <f aca="false">IF(AND($S8170="PARADO/SEM GIRO",$K8170="KG",OR(Painel!$B$5="(Todos)",A8170=Painel!$B$5)*OR(Painel!$E$5="(Todos)",P8170=Painel!$E$5)),$J8170+ROW()/10000000,"")</f>
        <v/>
      </c>
      <c r="U8170" s="29" t="str">
        <f aca="false">IF(AND($S8170="VENCIDO",$K8170="KG",OR(Painel!$B$5="(Todos)",A8170=Painel!$B$5)*OR(Painel!$E$5="(Todos)",P8170=Painel!$E$5)),$J8170+ROW()/10000000,"")</f>
        <v/>
      </c>
    </row>
    <row r="8171" customFormat="false" ht="15" hidden="false" customHeight="false" outlineLevel="0" collapsed="false">
      <c r="A8171" s="29" t="s">
        <v>57</v>
      </c>
      <c r="B8171" s="29" t="s">
        <v>15031</v>
      </c>
      <c r="C8171" s="29" t="s">
        <v>226</v>
      </c>
      <c r="D8171" s="29" t="s">
        <v>227</v>
      </c>
      <c r="E8171" s="29" t="n">
        <v>3</v>
      </c>
      <c r="F8171" s="29"/>
      <c r="G8171" s="29"/>
      <c r="H8171" s="30" t="n">
        <v>12.12</v>
      </c>
      <c r="I8171" s="31" t="n">
        <v>46272</v>
      </c>
      <c r="J8171" s="30" t="n">
        <v>12.12</v>
      </c>
      <c r="K8171" s="29" t="s">
        <v>120</v>
      </c>
      <c r="L8171" s="29" t="s">
        <v>126</v>
      </c>
      <c r="M8171" s="29"/>
      <c r="N8171" s="29" t="s">
        <v>122</v>
      </c>
      <c r="O8171" s="31" t="n">
        <v>46614</v>
      </c>
      <c r="P8171" s="29" t="s">
        <v>123</v>
      </c>
      <c r="Q8171" s="29" t="n">
        <f aca="false">IFERROR(VALUE(L8171),"")</f>
        <v>13</v>
      </c>
      <c r="R8171" s="29" t="n">
        <f aca="true">IF(O8171="","",O8171-TODAY())</f>
        <v>329</v>
      </c>
      <c r="S8171" s="29" t="str">
        <f aca="false">IF(C8171="&lt;&lt; vazio &gt;&gt;","VAZIA",IF(AND(O8171&lt;&gt;"",R8171&lt;0),"VENCIDO",IF(AND(O8171&lt;&gt;"",R8171&lt;=Parametros!$B$10),"PRÓX. VENCIMENTO",IF(F8171="Q","QUALIDADE",IF(F8171="S","BLOQUEADO",IF(F8171="R","RESTRITO/DEVOLUÇÃO",IF(OR(N8171="QUAR",N8171="QRES"),"QUARENTENA",IF(OR(B8171="DESCARTE",B8171="DEVOLUÇÃO"),"DESCARTE/DEVOLUÇÃO",IF(AND(D8171="",K8171&lt;&gt;""),"SEM LOTE",IF(AND(Q8171&lt;&gt;"",Q8171&gt;=Parametros!$B$11),"PARADO/SEM GIRO","OK"))))))))))</f>
        <v>OK</v>
      </c>
      <c r="T8171" s="29" t="str">
        <f aca="false">IF(AND($S8171="PARADO/SEM GIRO",$K8171="KG",OR(Painel!$B$5="(Todos)",A8171=Painel!$B$5)*OR(Painel!$E$5="(Todos)",P8171=Painel!$E$5)),$J8171+ROW()/10000000,"")</f>
        <v/>
      </c>
      <c r="U8171" s="29" t="str">
        <f aca="false">IF(AND($S8171="VENCIDO",$K8171="KG",OR(Painel!$B$5="(Todos)",A8171=Painel!$B$5)*OR(Painel!$E$5="(Todos)",P8171=Painel!$E$5)),$J8171+ROW()/10000000,"")</f>
        <v/>
      </c>
    </row>
    <row r="8172" customFormat="false" ht="15" hidden="false" customHeight="false" outlineLevel="0" collapsed="false">
      <c r="A8172" s="29" t="s">
        <v>57</v>
      </c>
      <c r="B8172" s="29" t="s">
        <v>15031</v>
      </c>
      <c r="C8172" s="29" t="s">
        <v>255</v>
      </c>
      <c r="D8172" s="29" t="s">
        <v>15033</v>
      </c>
      <c r="E8172" s="29" t="n">
        <v>3</v>
      </c>
      <c r="F8172" s="29"/>
      <c r="G8172" s="29"/>
      <c r="H8172" s="30" t="n">
        <v>12.12</v>
      </c>
      <c r="I8172" s="31" t="n">
        <v>46280</v>
      </c>
      <c r="J8172" s="30" t="n">
        <v>12.12</v>
      </c>
      <c r="K8172" s="29" t="s">
        <v>120</v>
      </c>
      <c r="L8172" s="29" t="s">
        <v>144</v>
      </c>
      <c r="M8172" s="29"/>
      <c r="N8172" s="29" t="s">
        <v>134</v>
      </c>
      <c r="O8172" s="31" t="n">
        <v>46363</v>
      </c>
      <c r="P8172" s="29" t="s">
        <v>123</v>
      </c>
      <c r="Q8172" s="29" t="n">
        <f aca="false">IFERROR(VALUE(L8172),"")</f>
        <v>5</v>
      </c>
      <c r="R8172" s="29" t="n">
        <f aca="true">IF(O8172="","",O8172-TODAY())</f>
        <v>78</v>
      </c>
      <c r="S8172" s="29" t="str">
        <f aca="false">IF(C8172="&lt;&lt; vazio &gt;&gt;","VAZIA",IF(AND(O8172&lt;&gt;"",R8172&lt;0),"VENCIDO",IF(AND(O8172&lt;&gt;"",R8172&lt;=Parametros!$B$10),"PRÓX. VENCIMENTO",IF(F8172="Q","QUALIDADE",IF(F8172="S","BLOQUEADO",IF(F8172="R","RESTRITO/DEVOLUÇÃO",IF(OR(N8172="QUAR",N8172="QRES"),"QUARENTENA",IF(OR(B8172="DESCARTE",B8172="DEVOLUÇÃO"),"DESCARTE/DEVOLUÇÃO",IF(AND(D8172="",K8172&lt;&gt;""),"SEM LOTE",IF(AND(Q8172&lt;&gt;"",Q8172&gt;=Parametros!$B$11),"PARADO/SEM GIRO","OK"))))))))))</f>
        <v>OK</v>
      </c>
      <c r="T8172" s="29" t="str">
        <f aca="false">IF(AND($S8172="PARADO/SEM GIRO",$K8172="KG",OR(Painel!$B$5="(Todos)",A8172=Painel!$B$5)*OR(Painel!$E$5="(Todos)",P8172=Painel!$E$5)),$J8172+ROW()/10000000,"")</f>
        <v/>
      </c>
      <c r="U8172" s="29" t="str">
        <f aca="false">IF(AND($S8172="VENCIDO",$K8172="KG",OR(Painel!$B$5="(Todos)",A8172=Painel!$B$5)*OR(Painel!$E$5="(Todos)",P8172=Painel!$E$5)),$J8172+ROW()/10000000,"")</f>
        <v/>
      </c>
    </row>
    <row r="8173" customFormat="false" ht="15" hidden="false" customHeight="false" outlineLevel="0" collapsed="false">
      <c r="A8173" s="29" t="s">
        <v>57</v>
      </c>
      <c r="B8173" s="29" t="s">
        <v>15034</v>
      </c>
      <c r="C8173" s="29" t="s">
        <v>5516</v>
      </c>
      <c r="D8173" s="29" t="s">
        <v>7573</v>
      </c>
      <c r="E8173" s="29" t="n">
        <v>4</v>
      </c>
      <c r="F8173" s="29"/>
      <c r="G8173" s="29"/>
      <c r="H8173" s="30" t="n">
        <v>4</v>
      </c>
      <c r="I8173" s="31" t="n">
        <v>46272</v>
      </c>
      <c r="J8173" s="30" t="n">
        <v>4</v>
      </c>
      <c r="K8173" s="29" t="s">
        <v>120</v>
      </c>
      <c r="L8173" s="29" t="s">
        <v>126</v>
      </c>
      <c r="M8173" s="29"/>
      <c r="N8173" s="29" t="s">
        <v>134</v>
      </c>
      <c r="O8173" s="31" t="n">
        <v>46316</v>
      </c>
      <c r="P8173" s="29" t="s">
        <v>123</v>
      </c>
      <c r="Q8173" s="29" t="n">
        <f aca="false">IFERROR(VALUE(L8173),"")</f>
        <v>13</v>
      </c>
      <c r="R8173" s="29" t="n">
        <f aca="true">IF(O8173="","",O8173-TODAY())</f>
        <v>31</v>
      </c>
      <c r="S8173" s="29" t="str">
        <f aca="false">IF(C8173="&lt;&lt; vazio &gt;&gt;","VAZIA",IF(AND(O8173&lt;&gt;"",R8173&lt;0),"VENCIDO",IF(AND(O8173&lt;&gt;"",R8173&lt;=Parametros!$B$10),"PRÓX. VENCIMENTO",IF(F8173="Q","QUALIDADE",IF(F8173="S","BLOQUEADO",IF(F8173="R","RESTRITO/DEVOLUÇÃO",IF(OR(N8173="QUAR",N8173="QRES"),"QUARENTENA",IF(OR(B8173="DESCARTE",B8173="DEVOLUÇÃO"),"DESCARTE/DEVOLUÇÃO",IF(AND(D8173="",K8173&lt;&gt;""),"SEM LOTE",IF(AND(Q8173&lt;&gt;"",Q8173&gt;=Parametros!$B$11),"PARADO/SEM GIRO","OK"))))))))))</f>
        <v>PRÓX. VENCIMENTO</v>
      </c>
      <c r="T8173" s="29" t="str">
        <f aca="false">IF(AND($S8173="PARADO/SEM GIRO",$K8173="KG",OR(Painel!$B$5="(Todos)",A8173=Painel!$B$5)*OR(Painel!$E$5="(Todos)",P8173=Painel!$E$5)),$J8173+ROW()/10000000,"")</f>
        <v/>
      </c>
      <c r="U8173" s="29" t="str">
        <f aca="false">IF(AND($S8173="VENCIDO",$K8173="KG",OR(Painel!$B$5="(Todos)",A8173=Painel!$B$5)*OR(Painel!$E$5="(Todos)",P8173=Painel!$E$5)),$J8173+ROW()/10000000,"")</f>
        <v/>
      </c>
    </row>
    <row r="8174" customFormat="false" ht="15" hidden="false" customHeight="false" outlineLevel="0" collapsed="false">
      <c r="A8174" s="29" t="s">
        <v>57</v>
      </c>
      <c r="B8174" s="29" t="s">
        <v>15034</v>
      </c>
      <c r="C8174" s="29" t="s">
        <v>359</v>
      </c>
      <c r="D8174" s="29" t="s">
        <v>4953</v>
      </c>
      <c r="E8174" s="29" t="n">
        <v>4</v>
      </c>
      <c r="F8174" s="29"/>
      <c r="G8174" s="29"/>
      <c r="H8174" s="30" t="n">
        <v>15</v>
      </c>
      <c r="I8174" s="31" t="n">
        <v>46279</v>
      </c>
      <c r="J8174" s="30" t="n">
        <v>15</v>
      </c>
      <c r="K8174" s="29" t="s">
        <v>120</v>
      </c>
      <c r="L8174" s="29" t="s">
        <v>149</v>
      </c>
      <c r="M8174" s="29"/>
      <c r="N8174" s="29" t="s">
        <v>122</v>
      </c>
      <c r="O8174" s="31" t="n">
        <v>46516</v>
      </c>
      <c r="P8174" s="29" t="s">
        <v>123</v>
      </c>
      <c r="Q8174" s="29" t="n">
        <f aca="false">IFERROR(VALUE(L8174),"")</f>
        <v>12</v>
      </c>
      <c r="R8174" s="29" t="n">
        <f aca="true">IF(O8174="","",O8174-TODAY())</f>
        <v>231</v>
      </c>
      <c r="S8174" s="29" t="str">
        <f aca="false">IF(C8174="&lt;&lt; vazio &gt;&gt;","VAZIA",IF(AND(O8174&lt;&gt;"",R8174&lt;0),"VENCIDO",IF(AND(O8174&lt;&gt;"",R8174&lt;=Parametros!$B$10),"PRÓX. VENCIMENTO",IF(F8174="Q","QUALIDADE",IF(F8174="S","BLOQUEADO",IF(F8174="R","RESTRITO/DEVOLUÇÃO",IF(OR(N8174="QUAR",N8174="QRES"),"QUARENTENA",IF(OR(B8174="DESCARTE",B8174="DEVOLUÇÃO"),"DESCARTE/DEVOLUÇÃO",IF(AND(D8174="",K8174&lt;&gt;""),"SEM LOTE",IF(AND(Q8174&lt;&gt;"",Q8174&gt;=Parametros!$B$11),"PARADO/SEM GIRO","OK"))))))))))</f>
        <v>OK</v>
      </c>
      <c r="T8174" s="29" t="str">
        <f aca="false">IF(AND($S8174="PARADO/SEM GIRO",$K8174="KG",OR(Painel!$B$5="(Todos)",A8174=Painel!$B$5)*OR(Painel!$E$5="(Todos)",P8174=Painel!$E$5)),$J8174+ROW()/10000000,"")</f>
        <v/>
      </c>
      <c r="U8174" s="29" t="str">
        <f aca="false">IF(AND($S8174="VENCIDO",$K8174="KG",OR(Painel!$B$5="(Todos)",A8174=Painel!$B$5)*OR(Painel!$E$5="(Todos)",P8174=Painel!$E$5)),$J8174+ROW()/10000000,"")</f>
        <v/>
      </c>
    </row>
    <row r="8175" customFormat="false" ht="15" hidden="false" customHeight="false" outlineLevel="0" collapsed="false">
      <c r="A8175" s="29" t="s">
        <v>57</v>
      </c>
      <c r="B8175" s="29" t="s">
        <v>15034</v>
      </c>
      <c r="C8175" s="29" t="s">
        <v>167</v>
      </c>
      <c r="D8175" s="29" t="s">
        <v>15035</v>
      </c>
      <c r="E8175" s="29" t="n">
        <v>4</v>
      </c>
      <c r="F8175" s="29"/>
      <c r="G8175" s="29"/>
      <c r="H8175" s="30" t="n">
        <v>16.4</v>
      </c>
      <c r="I8175" s="31" t="n">
        <v>46276</v>
      </c>
      <c r="J8175" s="30" t="n">
        <v>16.4</v>
      </c>
      <c r="K8175" s="29" t="s">
        <v>120</v>
      </c>
      <c r="L8175" s="29" t="s">
        <v>138</v>
      </c>
      <c r="M8175" s="29"/>
      <c r="N8175" s="29" t="s">
        <v>122</v>
      </c>
      <c r="O8175" s="31" t="n">
        <v>46466</v>
      </c>
      <c r="P8175" s="29" t="s">
        <v>123</v>
      </c>
      <c r="Q8175" s="29" t="n">
        <f aca="false">IFERROR(VALUE(L8175),"")</f>
        <v>11</v>
      </c>
      <c r="R8175" s="29" t="n">
        <f aca="true">IF(O8175="","",O8175-TODAY())</f>
        <v>181</v>
      </c>
      <c r="S8175" s="29" t="str">
        <f aca="false">IF(C8175="&lt;&lt; vazio &gt;&gt;","VAZIA",IF(AND(O8175&lt;&gt;"",R8175&lt;0),"VENCIDO",IF(AND(O8175&lt;&gt;"",R8175&lt;=Parametros!$B$10),"PRÓX. VENCIMENTO",IF(F8175="Q","QUALIDADE",IF(F8175="S","BLOQUEADO",IF(F8175="R","RESTRITO/DEVOLUÇÃO",IF(OR(N8175="QUAR",N8175="QRES"),"QUARENTENA",IF(OR(B8175="DESCARTE",B8175="DEVOLUÇÃO"),"DESCARTE/DEVOLUÇÃO",IF(AND(D8175="",K8175&lt;&gt;""),"SEM LOTE",IF(AND(Q8175&lt;&gt;"",Q8175&gt;=Parametros!$B$11),"PARADO/SEM GIRO","OK"))))))))))</f>
        <v>OK</v>
      </c>
      <c r="T8175" s="29" t="str">
        <f aca="false">IF(AND($S8175="PARADO/SEM GIRO",$K8175="KG",OR(Painel!$B$5="(Todos)",A8175=Painel!$B$5)*OR(Painel!$E$5="(Todos)",P8175=Painel!$E$5)),$J8175+ROW()/10000000,"")</f>
        <v/>
      </c>
      <c r="U8175" s="29" t="str">
        <f aca="false">IF(AND($S8175="VENCIDO",$K8175="KG",OR(Painel!$B$5="(Todos)",A8175=Painel!$B$5)*OR(Painel!$E$5="(Todos)",P8175=Painel!$E$5)),$J8175+ROW()/10000000,"")</f>
        <v/>
      </c>
    </row>
    <row r="8176" customFormat="false" ht="15" hidden="false" customHeight="false" outlineLevel="0" collapsed="false">
      <c r="A8176" s="29" t="s">
        <v>57</v>
      </c>
      <c r="B8176" s="29" t="s">
        <v>15034</v>
      </c>
      <c r="C8176" s="29" t="s">
        <v>255</v>
      </c>
      <c r="D8176" s="29" t="s">
        <v>15036</v>
      </c>
      <c r="E8176" s="29" t="n">
        <v>4</v>
      </c>
      <c r="F8176" s="29" t="s">
        <v>137</v>
      </c>
      <c r="G8176" s="29"/>
      <c r="H8176" s="30" t="n">
        <v>24.24</v>
      </c>
      <c r="I8176" s="31" t="n">
        <v>46272</v>
      </c>
      <c r="J8176" s="30" t="n">
        <v>24.24</v>
      </c>
      <c r="K8176" s="29" t="s">
        <v>120</v>
      </c>
      <c r="L8176" s="29" t="s">
        <v>126</v>
      </c>
      <c r="M8176" s="29"/>
      <c r="N8176" s="29" t="s">
        <v>122</v>
      </c>
      <c r="O8176" s="29"/>
      <c r="P8176" s="29" t="s">
        <v>123</v>
      </c>
      <c r="Q8176" s="29" t="n">
        <f aca="false">IFERROR(VALUE(L8176),"")</f>
        <v>13</v>
      </c>
      <c r="R8176" s="29" t="str">
        <f aca="true">IF(O8176="","",O8176-TODAY())</f>
        <v/>
      </c>
      <c r="S8176" s="29" t="str">
        <f aca="false">IF(C8176="&lt;&lt; vazio &gt;&gt;","VAZIA",IF(AND(O8176&lt;&gt;"",R8176&lt;0),"VENCIDO",IF(AND(O8176&lt;&gt;"",R8176&lt;=Parametros!$B$10),"PRÓX. VENCIMENTO",IF(F8176="Q","QUALIDADE",IF(F8176="S","BLOQUEADO",IF(F8176="R","RESTRITO/DEVOLUÇÃO",IF(OR(N8176="QUAR",N8176="QRES"),"QUARENTENA",IF(OR(B8176="DESCARTE",B8176="DEVOLUÇÃO"),"DESCARTE/DEVOLUÇÃO",IF(AND(D8176="",K8176&lt;&gt;""),"SEM LOTE",IF(AND(Q8176&lt;&gt;"",Q8176&gt;=Parametros!$B$11),"PARADO/SEM GIRO","OK"))))))))))</f>
        <v>BLOQUEADO</v>
      </c>
      <c r="T8176" s="29" t="str">
        <f aca="false">IF(AND($S8176="PARADO/SEM GIRO",$K8176="KG",OR(Painel!$B$5="(Todos)",A8176=Painel!$B$5)*OR(Painel!$E$5="(Todos)",P8176=Painel!$E$5)),$J8176+ROW()/10000000,"")</f>
        <v/>
      </c>
      <c r="U8176" s="29" t="str">
        <f aca="false">IF(AND($S8176="VENCIDO",$K8176="KG",OR(Painel!$B$5="(Todos)",A8176=Painel!$B$5)*OR(Painel!$E$5="(Todos)",P8176=Painel!$E$5)),$J8176+ROW()/10000000,"")</f>
        <v/>
      </c>
    </row>
    <row r="8177" customFormat="false" ht="15" hidden="false" customHeight="false" outlineLevel="0" collapsed="false">
      <c r="A8177" s="29" t="s">
        <v>57</v>
      </c>
      <c r="B8177" s="29" t="s">
        <v>15037</v>
      </c>
      <c r="C8177" s="29" t="s">
        <v>5457</v>
      </c>
      <c r="D8177" s="29" t="s">
        <v>7730</v>
      </c>
      <c r="E8177" s="29" t="n">
        <v>8</v>
      </c>
      <c r="F8177" s="29"/>
      <c r="G8177" s="29"/>
      <c r="H8177" s="30" t="n">
        <v>20</v>
      </c>
      <c r="I8177" s="31" t="n">
        <v>46273</v>
      </c>
      <c r="J8177" s="30" t="n">
        <v>20</v>
      </c>
      <c r="K8177" s="29" t="s">
        <v>120</v>
      </c>
      <c r="L8177" s="29" t="s">
        <v>149</v>
      </c>
      <c r="M8177" s="29"/>
      <c r="N8177" s="29" t="s">
        <v>134</v>
      </c>
      <c r="O8177" s="31" t="n">
        <v>46364</v>
      </c>
      <c r="P8177" s="29" t="s">
        <v>123</v>
      </c>
      <c r="Q8177" s="29" t="n">
        <f aca="false">IFERROR(VALUE(L8177),"")</f>
        <v>12</v>
      </c>
      <c r="R8177" s="29" t="n">
        <f aca="true">IF(O8177="","",O8177-TODAY())</f>
        <v>79</v>
      </c>
      <c r="S8177" s="29" t="str">
        <f aca="false">IF(C8177="&lt;&lt; vazio &gt;&gt;","VAZIA",IF(AND(O8177&lt;&gt;"",R8177&lt;0),"VENCIDO",IF(AND(O8177&lt;&gt;"",R8177&lt;=Parametros!$B$10),"PRÓX. VENCIMENTO",IF(F8177="Q","QUALIDADE",IF(F8177="S","BLOQUEADO",IF(F8177="R","RESTRITO/DEVOLUÇÃO",IF(OR(N8177="QUAR",N8177="QRES"),"QUARENTENA",IF(OR(B8177="DESCARTE",B8177="DEVOLUÇÃO"),"DESCARTE/DEVOLUÇÃO",IF(AND(D8177="",K8177&lt;&gt;""),"SEM LOTE",IF(AND(Q8177&lt;&gt;"",Q8177&gt;=Parametros!$B$11),"PARADO/SEM GIRO","OK"))))))))))</f>
        <v>OK</v>
      </c>
      <c r="T8177" s="29" t="str">
        <f aca="false">IF(AND($S8177="PARADO/SEM GIRO",$K8177="KG",OR(Painel!$B$5="(Todos)",A8177=Painel!$B$5)*OR(Painel!$E$5="(Todos)",P8177=Painel!$E$5)),$J8177+ROW()/10000000,"")</f>
        <v/>
      </c>
      <c r="U8177" s="29" t="str">
        <f aca="false">IF(AND($S8177="VENCIDO",$K8177="KG",OR(Painel!$B$5="(Todos)",A8177=Painel!$B$5)*OR(Painel!$E$5="(Todos)",P8177=Painel!$E$5)),$J8177+ROW()/10000000,"")</f>
        <v/>
      </c>
    </row>
    <row r="8178" customFormat="false" ht="15" hidden="false" customHeight="false" outlineLevel="0" collapsed="false">
      <c r="A8178" s="29" t="s">
        <v>57</v>
      </c>
      <c r="B8178" s="29" t="s">
        <v>15037</v>
      </c>
      <c r="C8178" s="29" t="s">
        <v>186</v>
      </c>
      <c r="D8178" s="29" t="s">
        <v>1281</v>
      </c>
      <c r="E8178" s="29" t="n">
        <v>8</v>
      </c>
      <c r="F8178" s="29" t="s">
        <v>137</v>
      </c>
      <c r="G8178" s="29"/>
      <c r="H8178" s="30" t="n">
        <v>20.2</v>
      </c>
      <c r="I8178" s="31" t="n">
        <v>46282</v>
      </c>
      <c r="J8178" s="30" t="n">
        <v>20.2</v>
      </c>
      <c r="K8178" s="29" t="s">
        <v>120</v>
      </c>
      <c r="L8178" s="29" t="s">
        <v>400</v>
      </c>
      <c r="M8178" s="29"/>
      <c r="N8178" s="29" t="s">
        <v>134</v>
      </c>
      <c r="O8178" s="31" t="n">
        <v>46660</v>
      </c>
      <c r="P8178" s="29" t="s">
        <v>123</v>
      </c>
      <c r="Q8178" s="29" t="n">
        <f aca="false">IFERROR(VALUE(L8178),"")</f>
        <v>3</v>
      </c>
      <c r="R8178" s="29" t="n">
        <f aca="true">IF(O8178="","",O8178-TODAY())</f>
        <v>375</v>
      </c>
      <c r="S8178" s="29" t="str">
        <f aca="false">IF(C8178="&lt;&lt; vazio &gt;&gt;","VAZIA",IF(AND(O8178&lt;&gt;"",R8178&lt;0),"VENCIDO",IF(AND(O8178&lt;&gt;"",R8178&lt;=Parametros!$B$10),"PRÓX. VENCIMENTO",IF(F8178="Q","QUALIDADE",IF(F8178="S","BLOQUEADO",IF(F8178="R","RESTRITO/DEVOLUÇÃO",IF(OR(N8178="QUAR",N8178="QRES"),"QUARENTENA",IF(OR(B8178="DESCARTE",B8178="DEVOLUÇÃO"),"DESCARTE/DEVOLUÇÃO",IF(AND(D8178="",K8178&lt;&gt;""),"SEM LOTE",IF(AND(Q8178&lt;&gt;"",Q8178&gt;=Parametros!$B$11),"PARADO/SEM GIRO","OK"))))))))))</f>
        <v>BLOQUEADO</v>
      </c>
      <c r="T8178" s="29" t="str">
        <f aca="false">IF(AND($S8178="PARADO/SEM GIRO",$K8178="KG",OR(Painel!$B$5="(Todos)",A8178=Painel!$B$5)*OR(Painel!$E$5="(Todos)",P8178=Painel!$E$5)),$J8178+ROW()/10000000,"")</f>
        <v/>
      </c>
      <c r="U8178" s="29" t="str">
        <f aca="false">IF(AND($S8178="VENCIDO",$K8178="KG",OR(Painel!$B$5="(Todos)",A8178=Painel!$B$5)*OR(Painel!$E$5="(Todos)",P8178=Painel!$E$5)),$J8178+ROW()/10000000,"")</f>
        <v/>
      </c>
    </row>
    <row r="8179" customFormat="false" ht="15" hidden="false" customHeight="false" outlineLevel="0" collapsed="false">
      <c r="A8179" s="29" t="s">
        <v>57</v>
      </c>
      <c r="B8179" s="29" t="s">
        <v>15037</v>
      </c>
      <c r="C8179" s="29" t="s">
        <v>131</v>
      </c>
      <c r="D8179" s="29" t="s">
        <v>5043</v>
      </c>
      <c r="E8179" s="29" t="n">
        <v>8</v>
      </c>
      <c r="F8179" s="29"/>
      <c r="G8179" s="29"/>
      <c r="H8179" s="30" t="n">
        <v>20.2</v>
      </c>
      <c r="I8179" s="31" t="n">
        <v>46272</v>
      </c>
      <c r="J8179" s="30" t="n">
        <v>20.2</v>
      </c>
      <c r="K8179" s="29" t="s">
        <v>120</v>
      </c>
      <c r="L8179" s="29" t="s">
        <v>126</v>
      </c>
      <c r="M8179" s="29"/>
      <c r="N8179" s="29" t="s">
        <v>122</v>
      </c>
      <c r="O8179" s="31" t="n">
        <v>46473</v>
      </c>
      <c r="P8179" s="29" t="s">
        <v>123</v>
      </c>
      <c r="Q8179" s="29" t="n">
        <f aca="false">IFERROR(VALUE(L8179),"")</f>
        <v>13</v>
      </c>
      <c r="R8179" s="29" t="n">
        <f aca="true">IF(O8179="","",O8179-TODAY())</f>
        <v>188</v>
      </c>
      <c r="S8179" s="29" t="str">
        <f aca="false">IF(C8179="&lt;&lt; vazio &gt;&gt;","VAZIA",IF(AND(O8179&lt;&gt;"",R8179&lt;0),"VENCIDO",IF(AND(O8179&lt;&gt;"",R8179&lt;=Parametros!$B$10),"PRÓX. VENCIMENTO",IF(F8179="Q","QUALIDADE",IF(F8179="S","BLOQUEADO",IF(F8179="R","RESTRITO/DEVOLUÇÃO",IF(OR(N8179="QUAR",N8179="QRES"),"QUARENTENA",IF(OR(B8179="DESCARTE",B8179="DEVOLUÇÃO"),"DESCARTE/DEVOLUÇÃO",IF(AND(D8179="",K8179&lt;&gt;""),"SEM LOTE",IF(AND(Q8179&lt;&gt;"",Q8179&gt;=Parametros!$B$11),"PARADO/SEM GIRO","OK"))))))))))</f>
        <v>OK</v>
      </c>
      <c r="T8179" s="29" t="str">
        <f aca="false">IF(AND($S8179="PARADO/SEM GIRO",$K8179="KG",OR(Painel!$B$5="(Todos)",A8179=Painel!$B$5)*OR(Painel!$E$5="(Todos)",P8179=Painel!$E$5)),$J8179+ROW()/10000000,"")</f>
        <v/>
      </c>
      <c r="U8179" s="29" t="str">
        <f aca="false">IF(AND($S8179="VENCIDO",$K8179="KG",OR(Painel!$B$5="(Todos)",A8179=Painel!$B$5)*OR(Painel!$E$5="(Todos)",P8179=Painel!$E$5)),$J8179+ROW()/10000000,"")</f>
        <v/>
      </c>
    </row>
    <row r="8180" customFormat="false" ht="15" hidden="false" customHeight="false" outlineLevel="0" collapsed="false">
      <c r="A8180" s="29" t="s">
        <v>57</v>
      </c>
      <c r="B8180" s="29" t="s">
        <v>15037</v>
      </c>
      <c r="C8180" s="29" t="s">
        <v>437</v>
      </c>
      <c r="D8180" s="29" t="s">
        <v>11698</v>
      </c>
      <c r="E8180" s="29" t="n">
        <v>8</v>
      </c>
      <c r="F8180" s="29"/>
      <c r="G8180" s="29"/>
      <c r="H8180" s="30" t="n">
        <v>12.12</v>
      </c>
      <c r="I8180" s="31" t="n">
        <v>46282</v>
      </c>
      <c r="J8180" s="30" t="n">
        <v>12.12</v>
      </c>
      <c r="K8180" s="29" t="s">
        <v>120</v>
      </c>
      <c r="L8180" s="29" t="s">
        <v>400</v>
      </c>
      <c r="M8180" s="29"/>
      <c r="N8180" s="29" t="s">
        <v>134</v>
      </c>
      <c r="O8180" s="31" t="n">
        <v>46324</v>
      </c>
      <c r="P8180" s="29" t="s">
        <v>123</v>
      </c>
      <c r="Q8180" s="29" t="n">
        <f aca="false">IFERROR(VALUE(L8180),"")</f>
        <v>3</v>
      </c>
      <c r="R8180" s="29" t="n">
        <f aca="true">IF(O8180="","",O8180-TODAY())</f>
        <v>39</v>
      </c>
      <c r="S8180" s="29" t="str">
        <f aca="false">IF(C8180="&lt;&lt; vazio &gt;&gt;","VAZIA",IF(AND(O8180&lt;&gt;"",R8180&lt;0),"VENCIDO",IF(AND(O8180&lt;&gt;"",R8180&lt;=Parametros!$B$10),"PRÓX. VENCIMENTO",IF(F8180="Q","QUALIDADE",IF(F8180="S","BLOQUEADO",IF(F8180="R","RESTRITO/DEVOLUÇÃO",IF(OR(N8180="QUAR",N8180="QRES"),"QUARENTENA",IF(OR(B8180="DESCARTE",B8180="DEVOLUÇÃO"),"DESCARTE/DEVOLUÇÃO",IF(AND(D8180="",K8180&lt;&gt;""),"SEM LOTE",IF(AND(Q8180&lt;&gt;"",Q8180&gt;=Parametros!$B$11),"PARADO/SEM GIRO","OK"))))))))))</f>
        <v>PRÓX. VENCIMENTO</v>
      </c>
      <c r="T8180" s="29" t="str">
        <f aca="false">IF(AND($S8180="PARADO/SEM GIRO",$K8180="KG",OR(Painel!$B$5="(Todos)",A8180=Painel!$B$5)*OR(Painel!$E$5="(Todos)",P8180=Painel!$E$5)),$J8180+ROW()/10000000,"")</f>
        <v/>
      </c>
      <c r="U8180" s="29" t="str">
        <f aca="false">IF(AND($S8180="VENCIDO",$K8180="KG",OR(Painel!$B$5="(Todos)",A8180=Painel!$B$5)*OR(Painel!$E$5="(Todos)",P8180=Painel!$E$5)),$J8180+ROW()/10000000,"")</f>
        <v/>
      </c>
    </row>
    <row r="8181" customFormat="false" ht="15" hidden="false" customHeight="false" outlineLevel="0" collapsed="false">
      <c r="A8181" s="29" t="s">
        <v>57</v>
      </c>
      <c r="B8181" s="29" t="s">
        <v>15037</v>
      </c>
      <c r="C8181" s="29" t="s">
        <v>1292</v>
      </c>
      <c r="D8181" s="29" t="s">
        <v>15038</v>
      </c>
      <c r="E8181" s="29" t="n">
        <v>8</v>
      </c>
      <c r="F8181" s="29"/>
      <c r="G8181" s="29"/>
      <c r="H8181" s="30" t="n">
        <v>40</v>
      </c>
      <c r="I8181" s="31" t="n">
        <v>46281</v>
      </c>
      <c r="J8181" s="30" t="n">
        <v>40</v>
      </c>
      <c r="K8181" s="29" t="s">
        <v>120</v>
      </c>
      <c r="L8181" s="29" t="s">
        <v>126</v>
      </c>
      <c r="M8181" s="29"/>
      <c r="N8181" s="29" t="s">
        <v>122</v>
      </c>
      <c r="O8181" s="31" t="n">
        <v>46452</v>
      </c>
      <c r="P8181" s="29" t="s">
        <v>123</v>
      </c>
      <c r="Q8181" s="29" t="n">
        <f aca="false">IFERROR(VALUE(L8181),"")</f>
        <v>13</v>
      </c>
      <c r="R8181" s="29" t="n">
        <f aca="true">IF(O8181="","",O8181-TODAY())</f>
        <v>167</v>
      </c>
      <c r="S8181" s="29" t="str">
        <f aca="false">IF(C8181="&lt;&lt; vazio &gt;&gt;","VAZIA",IF(AND(O8181&lt;&gt;"",R8181&lt;0),"VENCIDO",IF(AND(O8181&lt;&gt;"",R8181&lt;=Parametros!$B$10),"PRÓX. VENCIMENTO",IF(F8181="Q","QUALIDADE",IF(F8181="S","BLOQUEADO",IF(F8181="R","RESTRITO/DEVOLUÇÃO",IF(OR(N8181="QUAR",N8181="QRES"),"QUARENTENA",IF(OR(B8181="DESCARTE",B8181="DEVOLUÇÃO"),"DESCARTE/DEVOLUÇÃO",IF(AND(D8181="",K8181&lt;&gt;""),"SEM LOTE",IF(AND(Q8181&lt;&gt;"",Q8181&gt;=Parametros!$B$11),"PARADO/SEM GIRO","OK"))))))))))</f>
        <v>OK</v>
      </c>
      <c r="T8181" s="29" t="str">
        <f aca="false">IF(AND($S8181="PARADO/SEM GIRO",$K8181="KG",OR(Painel!$B$5="(Todos)",A8181=Painel!$B$5)*OR(Painel!$E$5="(Todos)",P8181=Painel!$E$5)),$J8181+ROW()/10000000,"")</f>
        <v/>
      </c>
      <c r="U8181" s="29" t="str">
        <f aca="false">IF(AND($S8181="VENCIDO",$K8181="KG",OR(Painel!$B$5="(Todos)",A8181=Painel!$B$5)*OR(Painel!$E$5="(Todos)",P8181=Painel!$E$5)),$J8181+ROW()/10000000,"")</f>
        <v/>
      </c>
    </row>
    <row r="8182" customFormat="false" ht="15" hidden="false" customHeight="false" outlineLevel="0" collapsed="false">
      <c r="A8182" s="29" t="s">
        <v>57</v>
      </c>
      <c r="B8182" s="29" t="s">
        <v>15037</v>
      </c>
      <c r="C8182" s="29" t="s">
        <v>322</v>
      </c>
      <c r="D8182" s="29" t="s">
        <v>324</v>
      </c>
      <c r="E8182" s="29" t="n">
        <v>8</v>
      </c>
      <c r="F8182" s="29"/>
      <c r="G8182" s="29"/>
      <c r="H8182" s="30" t="n">
        <v>70.7</v>
      </c>
      <c r="I8182" s="31" t="n">
        <v>46284</v>
      </c>
      <c r="J8182" s="30" t="n">
        <v>70.7</v>
      </c>
      <c r="K8182" s="29" t="s">
        <v>120</v>
      </c>
      <c r="L8182" s="29" t="s">
        <v>126</v>
      </c>
      <c r="M8182" s="29"/>
      <c r="N8182" s="29" t="s">
        <v>122</v>
      </c>
      <c r="O8182" s="31" t="n">
        <v>46380</v>
      </c>
      <c r="P8182" s="29" t="s">
        <v>123</v>
      </c>
      <c r="Q8182" s="29" t="n">
        <f aca="false">IFERROR(VALUE(L8182),"")</f>
        <v>13</v>
      </c>
      <c r="R8182" s="29" t="n">
        <f aca="true">IF(O8182="","",O8182-TODAY())</f>
        <v>95</v>
      </c>
      <c r="S8182" s="29" t="str">
        <f aca="false">IF(C8182="&lt;&lt; vazio &gt;&gt;","VAZIA",IF(AND(O8182&lt;&gt;"",R8182&lt;0),"VENCIDO",IF(AND(O8182&lt;&gt;"",R8182&lt;=Parametros!$B$10),"PRÓX. VENCIMENTO",IF(F8182="Q","QUALIDADE",IF(F8182="S","BLOQUEADO",IF(F8182="R","RESTRITO/DEVOLUÇÃO",IF(OR(N8182="QUAR",N8182="QRES"),"QUARENTENA",IF(OR(B8182="DESCARTE",B8182="DEVOLUÇÃO"),"DESCARTE/DEVOLUÇÃO",IF(AND(D8182="",K8182&lt;&gt;""),"SEM LOTE",IF(AND(Q8182&lt;&gt;"",Q8182&gt;=Parametros!$B$11),"PARADO/SEM GIRO","OK"))))))))))</f>
        <v>OK</v>
      </c>
      <c r="T8182" s="29" t="str">
        <f aca="false">IF(AND($S8182="PARADO/SEM GIRO",$K8182="KG",OR(Painel!$B$5="(Todos)",A8182=Painel!$B$5)*OR(Painel!$E$5="(Todos)",P8182=Painel!$E$5)),$J8182+ROW()/10000000,"")</f>
        <v/>
      </c>
      <c r="U8182" s="29" t="str">
        <f aca="false">IF(AND($S8182="VENCIDO",$K8182="KG",OR(Painel!$B$5="(Todos)",A8182=Painel!$B$5)*OR(Painel!$E$5="(Todos)",P8182=Painel!$E$5)),$J8182+ROW()/10000000,"")</f>
        <v/>
      </c>
    </row>
    <row r="8183" customFormat="false" ht="15" hidden="false" customHeight="false" outlineLevel="0" collapsed="false">
      <c r="A8183" s="29" t="s">
        <v>57</v>
      </c>
      <c r="B8183" s="29" t="s">
        <v>15037</v>
      </c>
      <c r="C8183" s="29" t="s">
        <v>322</v>
      </c>
      <c r="D8183" s="29" t="s">
        <v>15039</v>
      </c>
      <c r="E8183" s="29" t="n">
        <v>8</v>
      </c>
      <c r="F8183" s="29"/>
      <c r="G8183" s="29"/>
      <c r="H8183" s="30" t="n">
        <v>50.5</v>
      </c>
      <c r="I8183" s="31" t="n">
        <v>46282</v>
      </c>
      <c r="J8183" s="30" t="n">
        <v>50.5</v>
      </c>
      <c r="K8183" s="29" t="s">
        <v>120</v>
      </c>
      <c r="L8183" s="29" t="s">
        <v>400</v>
      </c>
      <c r="M8183" s="29"/>
      <c r="N8183" s="29" t="s">
        <v>134</v>
      </c>
      <c r="O8183" s="31" t="n">
        <v>46316</v>
      </c>
      <c r="P8183" s="29" t="s">
        <v>123</v>
      </c>
      <c r="Q8183" s="29" t="n">
        <f aca="false">IFERROR(VALUE(L8183),"")</f>
        <v>3</v>
      </c>
      <c r="R8183" s="29" t="n">
        <f aca="true">IF(O8183="","",O8183-TODAY())</f>
        <v>31</v>
      </c>
      <c r="S8183" s="29" t="str">
        <f aca="false">IF(C8183="&lt;&lt; vazio &gt;&gt;","VAZIA",IF(AND(O8183&lt;&gt;"",R8183&lt;0),"VENCIDO",IF(AND(O8183&lt;&gt;"",R8183&lt;=Parametros!$B$10),"PRÓX. VENCIMENTO",IF(F8183="Q","QUALIDADE",IF(F8183="S","BLOQUEADO",IF(F8183="R","RESTRITO/DEVOLUÇÃO",IF(OR(N8183="QUAR",N8183="QRES"),"QUARENTENA",IF(OR(B8183="DESCARTE",B8183="DEVOLUÇÃO"),"DESCARTE/DEVOLUÇÃO",IF(AND(D8183="",K8183&lt;&gt;""),"SEM LOTE",IF(AND(Q8183&lt;&gt;"",Q8183&gt;=Parametros!$B$11),"PARADO/SEM GIRO","OK"))))))))))</f>
        <v>PRÓX. VENCIMENTO</v>
      </c>
      <c r="T8183" s="29" t="str">
        <f aca="false">IF(AND($S8183="PARADO/SEM GIRO",$K8183="KG",OR(Painel!$B$5="(Todos)",A8183=Painel!$B$5)*OR(Painel!$E$5="(Todos)",P8183=Painel!$E$5)),$J8183+ROW()/10000000,"")</f>
        <v/>
      </c>
      <c r="U8183" s="29" t="str">
        <f aca="false">IF(AND($S8183="VENCIDO",$K8183="KG",OR(Painel!$B$5="(Todos)",A8183=Painel!$B$5)*OR(Painel!$E$5="(Todos)",P8183=Painel!$E$5)),$J8183+ROW()/10000000,"")</f>
        <v/>
      </c>
    </row>
    <row r="8184" customFormat="false" ht="15" hidden="false" customHeight="false" outlineLevel="0" collapsed="false">
      <c r="A8184" s="29" t="s">
        <v>57</v>
      </c>
      <c r="B8184" s="29" t="s">
        <v>15037</v>
      </c>
      <c r="C8184" s="29" t="s">
        <v>169</v>
      </c>
      <c r="D8184" s="29" t="s">
        <v>6711</v>
      </c>
      <c r="E8184" s="29" t="n">
        <v>8</v>
      </c>
      <c r="F8184" s="29"/>
      <c r="G8184" s="29"/>
      <c r="H8184" s="30" t="n">
        <v>20.2</v>
      </c>
      <c r="I8184" s="31" t="n">
        <v>46278</v>
      </c>
      <c r="J8184" s="30" t="n">
        <v>20.2</v>
      </c>
      <c r="K8184" s="29" t="s">
        <v>120</v>
      </c>
      <c r="L8184" s="29" t="s">
        <v>126</v>
      </c>
      <c r="M8184" s="29"/>
      <c r="N8184" s="29" t="s">
        <v>134</v>
      </c>
      <c r="O8184" s="31" t="n">
        <v>46316</v>
      </c>
      <c r="P8184" s="29" t="s">
        <v>123</v>
      </c>
      <c r="Q8184" s="29" t="n">
        <f aca="false">IFERROR(VALUE(L8184),"")</f>
        <v>13</v>
      </c>
      <c r="R8184" s="29" t="n">
        <f aca="true">IF(O8184="","",O8184-TODAY())</f>
        <v>31</v>
      </c>
      <c r="S8184" s="29" t="str">
        <f aca="false">IF(C8184="&lt;&lt; vazio &gt;&gt;","VAZIA",IF(AND(O8184&lt;&gt;"",R8184&lt;0),"VENCIDO",IF(AND(O8184&lt;&gt;"",R8184&lt;=Parametros!$B$10),"PRÓX. VENCIMENTO",IF(F8184="Q","QUALIDADE",IF(F8184="S","BLOQUEADO",IF(F8184="R","RESTRITO/DEVOLUÇÃO",IF(OR(N8184="QUAR",N8184="QRES"),"QUARENTENA",IF(OR(B8184="DESCARTE",B8184="DEVOLUÇÃO"),"DESCARTE/DEVOLUÇÃO",IF(AND(D8184="",K8184&lt;&gt;""),"SEM LOTE",IF(AND(Q8184&lt;&gt;"",Q8184&gt;=Parametros!$B$11),"PARADO/SEM GIRO","OK"))))))))))</f>
        <v>PRÓX. VENCIMENTO</v>
      </c>
      <c r="T8184" s="29" t="str">
        <f aca="false">IF(AND($S8184="PARADO/SEM GIRO",$K8184="KG",OR(Painel!$B$5="(Todos)",A8184=Painel!$B$5)*OR(Painel!$E$5="(Todos)",P8184=Painel!$E$5)),$J8184+ROW()/10000000,"")</f>
        <v/>
      </c>
      <c r="U8184" s="29" t="str">
        <f aca="false">IF(AND($S8184="VENCIDO",$K8184="KG",OR(Painel!$B$5="(Todos)",A8184=Painel!$B$5)*OR(Painel!$E$5="(Todos)",P8184=Painel!$E$5)),$J8184+ROW()/10000000,"")</f>
        <v/>
      </c>
    </row>
    <row r="8185" customFormat="false" ht="15" hidden="false" customHeight="false" outlineLevel="0" collapsed="false">
      <c r="A8185" s="29" t="s">
        <v>57</v>
      </c>
      <c r="B8185" s="29" t="s">
        <v>15040</v>
      </c>
      <c r="C8185" s="29" t="s">
        <v>177</v>
      </c>
      <c r="D8185" s="29" t="s">
        <v>178</v>
      </c>
      <c r="E8185" s="29" t="n">
        <v>3</v>
      </c>
      <c r="F8185" s="29"/>
      <c r="G8185" s="29"/>
      <c r="H8185" s="30" t="n">
        <v>20.1</v>
      </c>
      <c r="I8185" s="31" t="n">
        <v>46266</v>
      </c>
      <c r="J8185" s="30" t="n">
        <v>20.1</v>
      </c>
      <c r="K8185" s="29" t="s">
        <v>120</v>
      </c>
      <c r="L8185" s="29" t="s">
        <v>180</v>
      </c>
      <c r="M8185" s="29"/>
      <c r="N8185" s="29" t="s">
        <v>179</v>
      </c>
      <c r="O8185" s="31" t="n">
        <v>46521</v>
      </c>
      <c r="P8185" s="29" t="s">
        <v>123</v>
      </c>
      <c r="Q8185" s="29" t="n">
        <f aca="false">IFERROR(VALUE(L8185),"")</f>
        <v>19</v>
      </c>
      <c r="R8185" s="29" t="n">
        <f aca="true">IF(O8185="","",O8185-TODAY())</f>
        <v>236</v>
      </c>
      <c r="S8185" s="29" t="str">
        <f aca="false">IF(C8185="&lt;&lt; vazio &gt;&gt;","VAZIA",IF(AND(O8185&lt;&gt;"",R8185&lt;0),"VENCIDO",IF(AND(O8185&lt;&gt;"",R8185&lt;=Parametros!$B$10),"PRÓX. VENCIMENTO",IF(F8185="Q","QUALIDADE",IF(F8185="S","BLOQUEADO",IF(F8185="R","RESTRITO/DEVOLUÇÃO",IF(OR(N8185="QUAR",N8185="QRES"),"QUARENTENA",IF(OR(B8185="DESCARTE",B8185="DEVOLUÇÃO"),"DESCARTE/DEVOLUÇÃO",IF(AND(D8185="",K8185&lt;&gt;""),"SEM LOTE",IF(AND(Q8185&lt;&gt;"",Q8185&gt;=Parametros!$B$11),"PARADO/SEM GIRO","OK"))))))))))</f>
        <v>OK</v>
      </c>
      <c r="T8185" s="29" t="str">
        <f aca="false">IF(AND($S8185="PARADO/SEM GIRO",$K8185="KG",OR(Painel!$B$5="(Todos)",A8185=Painel!$B$5)*OR(Painel!$E$5="(Todos)",P8185=Painel!$E$5)),$J8185+ROW()/10000000,"")</f>
        <v/>
      </c>
      <c r="U8185" s="29" t="str">
        <f aca="false">IF(AND($S8185="VENCIDO",$K8185="KG",OR(Painel!$B$5="(Todos)",A8185=Painel!$B$5)*OR(Painel!$E$5="(Todos)",P8185=Painel!$E$5)),$J8185+ROW()/10000000,"")</f>
        <v/>
      </c>
    </row>
    <row r="8186" customFormat="false" ht="15" hidden="false" customHeight="false" outlineLevel="0" collapsed="false">
      <c r="A8186" s="29" t="s">
        <v>57</v>
      </c>
      <c r="B8186" s="29" t="s">
        <v>15040</v>
      </c>
      <c r="C8186" s="29" t="s">
        <v>131</v>
      </c>
      <c r="D8186" s="29" t="s">
        <v>5048</v>
      </c>
      <c r="E8186" s="29" t="n">
        <v>3</v>
      </c>
      <c r="F8186" s="29"/>
      <c r="G8186" s="29"/>
      <c r="H8186" s="30" t="n">
        <v>40.4</v>
      </c>
      <c r="I8186" s="31" t="n">
        <v>46269</v>
      </c>
      <c r="J8186" s="30" t="n">
        <v>40.4</v>
      </c>
      <c r="K8186" s="29" t="s">
        <v>120</v>
      </c>
      <c r="L8186" s="29" t="s">
        <v>1809</v>
      </c>
      <c r="M8186" s="29"/>
      <c r="N8186" s="29" t="s">
        <v>122</v>
      </c>
      <c r="O8186" s="31" t="n">
        <v>46594</v>
      </c>
      <c r="P8186" s="29" t="s">
        <v>123</v>
      </c>
      <c r="Q8186" s="29" t="n">
        <f aca="false">IFERROR(VALUE(L8186),"")</f>
        <v>101</v>
      </c>
      <c r="R8186" s="29" t="n">
        <f aca="true">IF(O8186="","",O8186-TODAY())</f>
        <v>309</v>
      </c>
      <c r="S8186" s="29" t="str">
        <f aca="false">IF(C8186="&lt;&lt; vazio &gt;&gt;","VAZIA",IF(AND(O8186&lt;&gt;"",R8186&lt;0),"VENCIDO",IF(AND(O8186&lt;&gt;"",R8186&lt;=Parametros!$B$10),"PRÓX. VENCIMENTO",IF(F8186="Q","QUALIDADE",IF(F8186="S","BLOQUEADO",IF(F8186="R","RESTRITO/DEVOLUÇÃO",IF(OR(N8186="QUAR",N8186="QRES"),"QUARENTENA",IF(OR(B8186="DESCARTE",B8186="DEVOLUÇÃO"),"DESCARTE/DEVOLUÇÃO",IF(AND(D8186="",K8186&lt;&gt;""),"SEM LOTE",IF(AND(Q8186&lt;&gt;"",Q8186&gt;=Parametros!$B$11),"PARADO/SEM GIRO","OK"))))))))))</f>
        <v>PARADO/SEM GIRO</v>
      </c>
      <c r="T8186" s="29" t="n">
        <f aca="false">IF(AND($S8186="PARADO/SEM GIRO",$K8186="KG",OR(Painel!$B$5="(Todos)",A8186=Painel!$B$5)*OR(Painel!$E$5="(Todos)",P8186=Painel!$E$5)),$J8186+ROW()/10000000,"")</f>
        <v>40.4008186</v>
      </c>
      <c r="U8186" s="29" t="str">
        <f aca="false">IF(AND($S8186="VENCIDO",$K8186="KG",OR(Painel!$B$5="(Todos)",A8186=Painel!$B$5)*OR(Painel!$E$5="(Todos)",P8186=Painel!$E$5)),$J8186+ROW()/10000000,"")</f>
        <v/>
      </c>
    </row>
    <row r="8187" customFormat="false" ht="15" hidden="false" customHeight="false" outlineLevel="0" collapsed="false">
      <c r="A8187" s="29" t="s">
        <v>57</v>
      </c>
      <c r="B8187" s="29" t="s">
        <v>15040</v>
      </c>
      <c r="C8187" s="29" t="s">
        <v>398</v>
      </c>
      <c r="D8187" s="29" t="s">
        <v>15041</v>
      </c>
      <c r="E8187" s="29" t="n">
        <v>3</v>
      </c>
      <c r="F8187" s="29"/>
      <c r="G8187" s="29"/>
      <c r="H8187" s="30" t="n">
        <v>10.5</v>
      </c>
      <c r="I8187" s="31" t="n">
        <v>46282</v>
      </c>
      <c r="J8187" s="30" t="n">
        <v>10.5</v>
      </c>
      <c r="K8187" s="29" t="s">
        <v>120</v>
      </c>
      <c r="L8187" s="29" t="s">
        <v>400</v>
      </c>
      <c r="M8187" s="29"/>
      <c r="N8187" s="29" t="s">
        <v>134</v>
      </c>
      <c r="O8187" s="31" t="n">
        <v>46319</v>
      </c>
      <c r="P8187" s="29" t="s">
        <v>123</v>
      </c>
      <c r="Q8187" s="29" t="n">
        <f aca="false">IFERROR(VALUE(L8187),"")</f>
        <v>3</v>
      </c>
      <c r="R8187" s="29" t="n">
        <f aca="true">IF(O8187="","",O8187-TODAY())</f>
        <v>34</v>
      </c>
      <c r="S8187" s="29" t="str">
        <f aca="false">IF(C8187="&lt;&lt; vazio &gt;&gt;","VAZIA",IF(AND(O8187&lt;&gt;"",R8187&lt;0),"VENCIDO",IF(AND(O8187&lt;&gt;"",R8187&lt;=Parametros!$B$10),"PRÓX. VENCIMENTO",IF(F8187="Q","QUALIDADE",IF(F8187="S","BLOQUEADO",IF(F8187="R","RESTRITO/DEVOLUÇÃO",IF(OR(N8187="QUAR",N8187="QRES"),"QUARENTENA",IF(OR(B8187="DESCARTE",B8187="DEVOLUÇÃO"),"DESCARTE/DEVOLUÇÃO",IF(AND(D8187="",K8187&lt;&gt;""),"SEM LOTE",IF(AND(Q8187&lt;&gt;"",Q8187&gt;=Parametros!$B$11),"PARADO/SEM GIRO","OK"))))))))))</f>
        <v>PRÓX. VENCIMENTO</v>
      </c>
      <c r="T8187" s="29" t="str">
        <f aca="false">IF(AND($S8187="PARADO/SEM GIRO",$K8187="KG",OR(Painel!$B$5="(Todos)",A8187=Painel!$B$5)*OR(Painel!$E$5="(Todos)",P8187=Painel!$E$5)),$J8187+ROW()/10000000,"")</f>
        <v/>
      </c>
      <c r="U8187" s="29" t="str">
        <f aca="false">IF(AND($S8187="VENCIDO",$K8187="KG",OR(Painel!$B$5="(Todos)",A8187=Painel!$B$5)*OR(Painel!$E$5="(Todos)",P8187=Painel!$E$5)),$J8187+ROW()/10000000,"")</f>
        <v/>
      </c>
    </row>
    <row r="8188" customFormat="false" ht="15" hidden="false" customHeight="false" outlineLevel="0" collapsed="false">
      <c r="A8188" s="29" t="s">
        <v>57</v>
      </c>
      <c r="B8188" s="29" t="s">
        <v>15042</v>
      </c>
      <c r="C8188" s="29" t="s">
        <v>418</v>
      </c>
      <c r="D8188" s="29" t="s">
        <v>15043</v>
      </c>
      <c r="E8188" s="29" t="n">
        <v>2</v>
      </c>
      <c r="F8188" s="29" t="s">
        <v>137</v>
      </c>
      <c r="G8188" s="29"/>
      <c r="H8188" s="30" t="n">
        <v>16.4</v>
      </c>
      <c r="I8188" s="31" t="n">
        <v>46272</v>
      </c>
      <c r="J8188" s="30" t="n">
        <v>16.4</v>
      </c>
      <c r="K8188" s="29" t="s">
        <v>120</v>
      </c>
      <c r="L8188" s="29" t="s">
        <v>126</v>
      </c>
      <c r="M8188" s="29"/>
      <c r="N8188" s="29" t="s">
        <v>122</v>
      </c>
      <c r="O8188" s="29"/>
      <c r="P8188" s="29" t="s">
        <v>123</v>
      </c>
      <c r="Q8188" s="29" t="n">
        <f aca="false">IFERROR(VALUE(L8188),"")</f>
        <v>13</v>
      </c>
      <c r="R8188" s="29" t="str">
        <f aca="true">IF(O8188="","",O8188-TODAY())</f>
        <v/>
      </c>
      <c r="S8188" s="29" t="str">
        <f aca="false">IF(C8188="&lt;&lt; vazio &gt;&gt;","VAZIA",IF(AND(O8188&lt;&gt;"",R8188&lt;0),"VENCIDO",IF(AND(O8188&lt;&gt;"",R8188&lt;=Parametros!$B$10),"PRÓX. VENCIMENTO",IF(F8188="Q","QUALIDADE",IF(F8188="S","BLOQUEADO",IF(F8188="R","RESTRITO/DEVOLUÇÃO",IF(OR(N8188="QUAR",N8188="QRES"),"QUARENTENA",IF(OR(B8188="DESCARTE",B8188="DEVOLUÇÃO"),"DESCARTE/DEVOLUÇÃO",IF(AND(D8188="",K8188&lt;&gt;""),"SEM LOTE",IF(AND(Q8188&lt;&gt;"",Q8188&gt;=Parametros!$B$11),"PARADO/SEM GIRO","OK"))))))))))</f>
        <v>BLOQUEADO</v>
      </c>
      <c r="T8188" s="29" t="str">
        <f aca="false">IF(AND($S8188="PARADO/SEM GIRO",$K8188="KG",OR(Painel!$B$5="(Todos)",A8188=Painel!$B$5)*OR(Painel!$E$5="(Todos)",P8188=Painel!$E$5)),$J8188+ROW()/10000000,"")</f>
        <v/>
      </c>
      <c r="U8188" s="29" t="str">
        <f aca="false">IF(AND($S8188="VENCIDO",$K8188="KG",OR(Painel!$B$5="(Todos)",A8188=Painel!$B$5)*OR(Painel!$E$5="(Todos)",P8188=Painel!$E$5)),$J8188+ROW()/10000000,"")</f>
        <v/>
      </c>
    </row>
    <row r="8189" customFormat="false" ht="15" hidden="false" customHeight="false" outlineLevel="0" collapsed="false">
      <c r="A8189" s="29" t="s">
        <v>57</v>
      </c>
      <c r="B8189" s="29" t="s">
        <v>15042</v>
      </c>
      <c r="C8189" s="29" t="s">
        <v>415</v>
      </c>
      <c r="D8189" s="29" t="s">
        <v>15044</v>
      </c>
      <c r="E8189" s="29" t="n">
        <v>2</v>
      </c>
      <c r="F8189" s="29"/>
      <c r="G8189" s="29"/>
      <c r="H8189" s="30" t="n">
        <v>10</v>
      </c>
      <c r="I8189" s="31" t="n">
        <v>46272</v>
      </c>
      <c r="J8189" s="30" t="n">
        <v>10</v>
      </c>
      <c r="K8189" s="29" t="s">
        <v>120</v>
      </c>
      <c r="L8189" s="29" t="s">
        <v>126</v>
      </c>
      <c r="M8189" s="29"/>
      <c r="N8189" s="29" t="s">
        <v>122</v>
      </c>
      <c r="O8189" s="31" t="n">
        <v>46496</v>
      </c>
      <c r="P8189" s="29" t="s">
        <v>123</v>
      </c>
      <c r="Q8189" s="29" t="n">
        <f aca="false">IFERROR(VALUE(L8189),"")</f>
        <v>13</v>
      </c>
      <c r="R8189" s="29" t="n">
        <f aca="true">IF(O8189="","",O8189-TODAY())</f>
        <v>211</v>
      </c>
      <c r="S8189" s="29" t="str">
        <f aca="false">IF(C8189="&lt;&lt; vazio &gt;&gt;","VAZIA",IF(AND(O8189&lt;&gt;"",R8189&lt;0),"VENCIDO",IF(AND(O8189&lt;&gt;"",R8189&lt;=Parametros!$B$10),"PRÓX. VENCIMENTO",IF(F8189="Q","QUALIDADE",IF(F8189="S","BLOQUEADO",IF(F8189="R","RESTRITO/DEVOLUÇÃO",IF(OR(N8189="QUAR",N8189="QRES"),"QUARENTENA",IF(OR(B8189="DESCARTE",B8189="DEVOLUÇÃO"),"DESCARTE/DEVOLUÇÃO",IF(AND(D8189="",K8189&lt;&gt;""),"SEM LOTE",IF(AND(Q8189&lt;&gt;"",Q8189&gt;=Parametros!$B$11),"PARADO/SEM GIRO","OK"))))))))))</f>
        <v>OK</v>
      </c>
      <c r="T8189" s="29" t="str">
        <f aca="false">IF(AND($S8189="PARADO/SEM GIRO",$K8189="KG",OR(Painel!$B$5="(Todos)",A8189=Painel!$B$5)*OR(Painel!$E$5="(Todos)",P8189=Painel!$E$5)),$J8189+ROW()/10000000,"")</f>
        <v/>
      </c>
      <c r="U8189" s="29" t="str">
        <f aca="false">IF(AND($S8189="VENCIDO",$K8189="KG",OR(Painel!$B$5="(Todos)",A8189=Painel!$B$5)*OR(Painel!$E$5="(Todos)",P8189=Painel!$E$5)),$J8189+ROW()/10000000,"")</f>
        <v/>
      </c>
    </row>
    <row r="8190" customFormat="false" ht="15" hidden="false" customHeight="false" outlineLevel="0" collapsed="false">
      <c r="A8190" s="29" t="s">
        <v>57</v>
      </c>
      <c r="B8190" s="29" t="s">
        <v>15045</v>
      </c>
      <c r="C8190" s="29" t="s">
        <v>594</v>
      </c>
      <c r="D8190" s="29" t="s">
        <v>4962</v>
      </c>
      <c r="E8190" s="29" t="n">
        <v>2</v>
      </c>
      <c r="F8190" s="29"/>
      <c r="G8190" s="29"/>
      <c r="H8190" s="30" t="n">
        <v>40</v>
      </c>
      <c r="I8190" s="31" t="n">
        <v>46273</v>
      </c>
      <c r="J8190" s="30" t="n">
        <v>40</v>
      </c>
      <c r="K8190" s="29" t="s">
        <v>120</v>
      </c>
      <c r="L8190" s="29" t="s">
        <v>182</v>
      </c>
      <c r="M8190" s="29"/>
      <c r="N8190" s="29" t="s">
        <v>134</v>
      </c>
      <c r="O8190" s="31" t="n">
        <v>46305</v>
      </c>
      <c r="P8190" s="29" t="s">
        <v>123</v>
      </c>
      <c r="Q8190" s="29" t="n">
        <f aca="false">IFERROR(VALUE(L8190),"")</f>
        <v>41</v>
      </c>
      <c r="R8190" s="29" t="n">
        <f aca="true">IF(O8190="","",O8190-TODAY())</f>
        <v>20</v>
      </c>
      <c r="S8190" s="29" t="str">
        <f aca="false">IF(C8190="&lt;&lt; vazio &gt;&gt;","VAZIA",IF(AND(O8190&lt;&gt;"",R8190&lt;0),"VENCIDO",IF(AND(O8190&lt;&gt;"",R8190&lt;=Parametros!$B$10),"PRÓX. VENCIMENTO",IF(F8190="Q","QUALIDADE",IF(F8190="S","BLOQUEADO",IF(F8190="R","RESTRITO/DEVOLUÇÃO",IF(OR(N8190="QUAR",N8190="QRES"),"QUARENTENA",IF(OR(B8190="DESCARTE",B8190="DEVOLUÇÃO"),"DESCARTE/DEVOLUÇÃO",IF(AND(D8190="",K8190&lt;&gt;""),"SEM LOTE",IF(AND(Q8190&lt;&gt;"",Q8190&gt;=Parametros!$B$11),"PARADO/SEM GIRO","OK"))))))))))</f>
        <v>PRÓX. VENCIMENTO</v>
      </c>
      <c r="T8190" s="29" t="str">
        <f aca="false">IF(AND($S8190="PARADO/SEM GIRO",$K8190="KG",OR(Painel!$B$5="(Todos)",A8190=Painel!$B$5)*OR(Painel!$E$5="(Todos)",P8190=Painel!$E$5)),$J8190+ROW()/10000000,"")</f>
        <v/>
      </c>
      <c r="U8190" s="29" t="str">
        <f aca="false">IF(AND($S8190="VENCIDO",$K8190="KG",OR(Painel!$B$5="(Todos)",A8190=Painel!$B$5)*OR(Painel!$E$5="(Todos)",P8190=Painel!$E$5)),$J8190+ROW()/10000000,"")</f>
        <v/>
      </c>
    </row>
    <row r="8191" customFormat="false" ht="15" hidden="false" customHeight="false" outlineLevel="0" collapsed="false">
      <c r="A8191" s="29" t="s">
        <v>57</v>
      </c>
      <c r="B8191" s="29" t="s">
        <v>15045</v>
      </c>
      <c r="C8191" s="29" t="s">
        <v>157</v>
      </c>
      <c r="D8191" s="29" t="s">
        <v>158</v>
      </c>
      <c r="E8191" s="29" t="n">
        <v>2</v>
      </c>
      <c r="F8191" s="29"/>
      <c r="G8191" s="29"/>
      <c r="H8191" s="30" t="n">
        <v>10.5</v>
      </c>
      <c r="I8191" s="31" t="n">
        <v>46244</v>
      </c>
      <c r="J8191" s="30" t="n">
        <v>10.5</v>
      </c>
      <c r="K8191" s="29" t="s">
        <v>120</v>
      </c>
      <c r="L8191" s="29" t="s">
        <v>182</v>
      </c>
      <c r="M8191" s="29"/>
      <c r="N8191" s="29" t="s">
        <v>122</v>
      </c>
      <c r="O8191" s="31" t="n">
        <v>46520</v>
      </c>
      <c r="P8191" s="29" t="s">
        <v>123</v>
      </c>
      <c r="Q8191" s="29" t="n">
        <f aca="false">IFERROR(VALUE(L8191),"")</f>
        <v>41</v>
      </c>
      <c r="R8191" s="29" t="n">
        <f aca="true">IF(O8191="","",O8191-TODAY())</f>
        <v>235</v>
      </c>
      <c r="S8191" s="29" t="str">
        <f aca="false">IF(C8191="&lt;&lt; vazio &gt;&gt;","VAZIA",IF(AND(O8191&lt;&gt;"",R8191&lt;0),"VENCIDO",IF(AND(O8191&lt;&gt;"",R8191&lt;=Parametros!$B$10),"PRÓX. VENCIMENTO",IF(F8191="Q","QUALIDADE",IF(F8191="S","BLOQUEADO",IF(F8191="R","RESTRITO/DEVOLUÇÃO",IF(OR(N8191="QUAR",N8191="QRES"),"QUARENTENA",IF(OR(B8191="DESCARTE",B8191="DEVOLUÇÃO"),"DESCARTE/DEVOLUÇÃO",IF(AND(D8191="",K8191&lt;&gt;""),"SEM LOTE",IF(AND(Q8191&lt;&gt;"",Q8191&gt;=Parametros!$B$11),"PARADO/SEM GIRO","OK"))))))))))</f>
        <v>OK</v>
      </c>
      <c r="T8191" s="29" t="str">
        <f aca="false">IF(AND($S8191="PARADO/SEM GIRO",$K8191="KG",OR(Painel!$B$5="(Todos)",A8191=Painel!$B$5)*OR(Painel!$E$5="(Todos)",P8191=Painel!$E$5)),$J8191+ROW()/10000000,"")</f>
        <v/>
      </c>
      <c r="U8191" s="29" t="str">
        <f aca="false">IF(AND($S8191="VENCIDO",$K8191="KG",OR(Painel!$B$5="(Todos)",A8191=Painel!$B$5)*OR(Painel!$E$5="(Todos)",P8191=Painel!$E$5)),$J8191+ROW()/10000000,"")</f>
        <v/>
      </c>
    </row>
    <row r="8192" customFormat="false" ht="15" hidden="false" customHeight="false" outlineLevel="0" collapsed="false">
      <c r="A8192" s="29" t="s">
        <v>57</v>
      </c>
      <c r="B8192" s="29" t="s">
        <v>15046</v>
      </c>
      <c r="C8192" s="29" t="s">
        <v>2561</v>
      </c>
      <c r="D8192" s="29" t="s">
        <v>9230</v>
      </c>
      <c r="E8192" s="29" t="n">
        <v>2</v>
      </c>
      <c r="F8192" s="29"/>
      <c r="G8192" s="29"/>
      <c r="H8192" s="30" t="n">
        <v>16.4</v>
      </c>
      <c r="I8192" s="31" t="n">
        <v>46272</v>
      </c>
      <c r="J8192" s="30" t="n">
        <v>16.4</v>
      </c>
      <c r="K8192" s="29" t="s">
        <v>120</v>
      </c>
      <c r="L8192" s="29" t="s">
        <v>126</v>
      </c>
      <c r="M8192" s="29"/>
      <c r="N8192" s="29" t="s">
        <v>122</v>
      </c>
      <c r="O8192" s="31" t="n">
        <v>46679</v>
      </c>
      <c r="P8192" s="29" t="s">
        <v>123</v>
      </c>
      <c r="Q8192" s="29" t="n">
        <f aca="false">IFERROR(VALUE(L8192),"")</f>
        <v>13</v>
      </c>
      <c r="R8192" s="29" t="n">
        <f aca="true">IF(O8192="","",O8192-TODAY())</f>
        <v>394</v>
      </c>
      <c r="S8192" s="29" t="str">
        <f aca="false">IF(C8192="&lt;&lt; vazio &gt;&gt;","VAZIA",IF(AND(O8192&lt;&gt;"",R8192&lt;0),"VENCIDO",IF(AND(O8192&lt;&gt;"",R8192&lt;=Parametros!$B$10),"PRÓX. VENCIMENTO",IF(F8192="Q","QUALIDADE",IF(F8192="S","BLOQUEADO",IF(F8192="R","RESTRITO/DEVOLUÇÃO",IF(OR(N8192="QUAR",N8192="QRES"),"QUARENTENA",IF(OR(B8192="DESCARTE",B8192="DEVOLUÇÃO"),"DESCARTE/DEVOLUÇÃO",IF(AND(D8192="",K8192&lt;&gt;""),"SEM LOTE",IF(AND(Q8192&lt;&gt;"",Q8192&gt;=Parametros!$B$11),"PARADO/SEM GIRO","OK"))))))))))</f>
        <v>OK</v>
      </c>
      <c r="T8192" s="29" t="str">
        <f aca="false">IF(AND($S8192="PARADO/SEM GIRO",$K8192="KG",OR(Painel!$B$5="(Todos)",A8192=Painel!$B$5)*OR(Painel!$E$5="(Todos)",P8192=Painel!$E$5)),$J8192+ROW()/10000000,"")</f>
        <v/>
      </c>
      <c r="U8192" s="29" t="str">
        <f aca="false">IF(AND($S8192="VENCIDO",$K8192="KG",OR(Painel!$B$5="(Todos)",A8192=Painel!$B$5)*OR(Painel!$E$5="(Todos)",P8192=Painel!$E$5)),$J8192+ROW()/10000000,"")</f>
        <v/>
      </c>
    </row>
    <row r="8193" customFormat="false" ht="15" hidden="false" customHeight="false" outlineLevel="0" collapsed="false">
      <c r="A8193" s="29" t="s">
        <v>57</v>
      </c>
      <c r="B8193" s="29" t="s">
        <v>15046</v>
      </c>
      <c r="C8193" s="29" t="s">
        <v>2561</v>
      </c>
      <c r="D8193" s="29" t="s">
        <v>15047</v>
      </c>
      <c r="E8193" s="29" t="n">
        <v>2</v>
      </c>
      <c r="F8193" s="29"/>
      <c r="G8193" s="29"/>
      <c r="H8193" s="30" t="n">
        <v>32.8</v>
      </c>
      <c r="I8193" s="31" t="n">
        <v>46272</v>
      </c>
      <c r="J8193" s="30" t="n">
        <v>32.8</v>
      </c>
      <c r="K8193" s="29" t="s">
        <v>120</v>
      </c>
      <c r="L8193" s="29" t="s">
        <v>126</v>
      </c>
      <c r="M8193" s="29"/>
      <c r="N8193" s="29" t="s">
        <v>122</v>
      </c>
      <c r="O8193" s="31" t="n">
        <v>46796</v>
      </c>
      <c r="P8193" s="29" t="s">
        <v>123</v>
      </c>
      <c r="Q8193" s="29" t="n">
        <f aca="false">IFERROR(VALUE(L8193),"")</f>
        <v>13</v>
      </c>
      <c r="R8193" s="29" t="n">
        <f aca="true">IF(O8193="","",O8193-TODAY())</f>
        <v>511</v>
      </c>
      <c r="S8193" s="29" t="str">
        <f aca="false">IF(C8193="&lt;&lt; vazio &gt;&gt;","VAZIA",IF(AND(O8193&lt;&gt;"",R8193&lt;0),"VENCIDO",IF(AND(O8193&lt;&gt;"",R8193&lt;=Parametros!$B$10),"PRÓX. VENCIMENTO",IF(F8193="Q","QUALIDADE",IF(F8193="S","BLOQUEADO",IF(F8193="R","RESTRITO/DEVOLUÇÃO",IF(OR(N8193="QUAR",N8193="QRES"),"QUARENTENA",IF(OR(B8193="DESCARTE",B8193="DEVOLUÇÃO"),"DESCARTE/DEVOLUÇÃO",IF(AND(D8193="",K8193&lt;&gt;""),"SEM LOTE",IF(AND(Q8193&lt;&gt;"",Q8193&gt;=Parametros!$B$11),"PARADO/SEM GIRO","OK"))))))))))</f>
        <v>OK</v>
      </c>
      <c r="T8193" s="29" t="str">
        <f aca="false">IF(AND($S8193="PARADO/SEM GIRO",$K8193="KG",OR(Painel!$B$5="(Todos)",A8193=Painel!$B$5)*OR(Painel!$E$5="(Todos)",P8193=Painel!$E$5)),$J8193+ROW()/10000000,"")</f>
        <v/>
      </c>
      <c r="U8193" s="29" t="str">
        <f aca="false">IF(AND($S8193="VENCIDO",$K8193="KG",OR(Painel!$B$5="(Todos)",A8193=Painel!$B$5)*OR(Painel!$E$5="(Todos)",P8193=Painel!$E$5)),$J8193+ROW()/10000000,"")</f>
        <v/>
      </c>
    </row>
    <row r="8194" customFormat="false" ht="15" hidden="false" customHeight="false" outlineLevel="0" collapsed="false">
      <c r="A8194" s="29" t="s">
        <v>57</v>
      </c>
      <c r="B8194" s="29" t="s">
        <v>15048</v>
      </c>
      <c r="C8194" s="29" t="s">
        <v>371</v>
      </c>
      <c r="D8194" s="29" t="s">
        <v>15049</v>
      </c>
      <c r="E8194" s="29" t="n">
        <v>2</v>
      </c>
      <c r="F8194" s="29" t="s">
        <v>137</v>
      </c>
      <c r="G8194" s="29"/>
      <c r="H8194" s="30" t="n">
        <v>10.1</v>
      </c>
      <c r="I8194" s="31" t="n">
        <v>46244</v>
      </c>
      <c r="J8194" s="30" t="n">
        <v>10.1</v>
      </c>
      <c r="K8194" s="29" t="s">
        <v>120</v>
      </c>
      <c r="L8194" s="29" t="s">
        <v>182</v>
      </c>
      <c r="M8194" s="29"/>
      <c r="N8194" s="29" t="s">
        <v>122</v>
      </c>
      <c r="O8194" s="31" t="n">
        <v>46582</v>
      </c>
      <c r="P8194" s="29" t="s">
        <v>123</v>
      </c>
      <c r="Q8194" s="29" t="n">
        <f aca="false">IFERROR(VALUE(L8194),"")</f>
        <v>41</v>
      </c>
      <c r="R8194" s="29" t="n">
        <f aca="true">IF(O8194="","",O8194-TODAY())</f>
        <v>297</v>
      </c>
      <c r="S8194" s="29" t="str">
        <f aca="false">IF(C8194="&lt;&lt; vazio &gt;&gt;","VAZIA",IF(AND(O8194&lt;&gt;"",R8194&lt;0),"VENCIDO",IF(AND(O8194&lt;&gt;"",R8194&lt;=Parametros!$B$10),"PRÓX. VENCIMENTO",IF(F8194="Q","QUALIDADE",IF(F8194="S","BLOQUEADO",IF(F8194="R","RESTRITO/DEVOLUÇÃO",IF(OR(N8194="QUAR",N8194="QRES"),"QUARENTENA",IF(OR(B8194="DESCARTE",B8194="DEVOLUÇÃO"),"DESCARTE/DEVOLUÇÃO",IF(AND(D8194="",K8194&lt;&gt;""),"SEM LOTE",IF(AND(Q8194&lt;&gt;"",Q8194&gt;=Parametros!$B$11),"PARADO/SEM GIRO","OK"))))))))))</f>
        <v>BLOQUEADO</v>
      </c>
      <c r="T8194" s="29" t="str">
        <f aca="false">IF(AND($S8194="PARADO/SEM GIRO",$K8194="KG",OR(Painel!$B$5="(Todos)",A8194=Painel!$B$5)*OR(Painel!$E$5="(Todos)",P8194=Painel!$E$5)),$J8194+ROW()/10000000,"")</f>
        <v/>
      </c>
      <c r="U8194" s="29" t="str">
        <f aca="false">IF(AND($S8194="VENCIDO",$K8194="KG",OR(Painel!$B$5="(Todos)",A8194=Painel!$B$5)*OR(Painel!$E$5="(Todos)",P8194=Painel!$E$5)),$J8194+ROW()/10000000,"")</f>
        <v/>
      </c>
    </row>
    <row r="8195" customFormat="false" ht="15" hidden="false" customHeight="false" outlineLevel="0" collapsed="false">
      <c r="A8195" s="29" t="s">
        <v>57</v>
      </c>
      <c r="B8195" s="29" t="s">
        <v>15048</v>
      </c>
      <c r="C8195" s="29" t="s">
        <v>169</v>
      </c>
      <c r="D8195" s="29" t="s">
        <v>6711</v>
      </c>
      <c r="E8195" s="29" t="n">
        <v>2</v>
      </c>
      <c r="F8195" s="29"/>
      <c r="G8195" s="29"/>
      <c r="H8195" s="30" t="n">
        <v>20.2</v>
      </c>
      <c r="I8195" s="31" t="n">
        <v>46269</v>
      </c>
      <c r="J8195" s="30" t="n">
        <v>20.2</v>
      </c>
      <c r="K8195" s="29" t="s">
        <v>120</v>
      </c>
      <c r="L8195" s="29" t="s">
        <v>182</v>
      </c>
      <c r="M8195" s="29"/>
      <c r="N8195" s="29" t="s">
        <v>134</v>
      </c>
      <c r="O8195" s="31" t="n">
        <v>46316</v>
      </c>
      <c r="P8195" s="29" t="s">
        <v>123</v>
      </c>
      <c r="Q8195" s="29" t="n">
        <f aca="false">IFERROR(VALUE(L8195),"")</f>
        <v>41</v>
      </c>
      <c r="R8195" s="29" t="n">
        <f aca="true">IF(O8195="","",O8195-TODAY())</f>
        <v>31</v>
      </c>
      <c r="S8195" s="29" t="str">
        <f aca="false">IF(C8195="&lt;&lt; vazio &gt;&gt;","VAZIA",IF(AND(O8195&lt;&gt;"",R8195&lt;0),"VENCIDO",IF(AND(O8195&lt;&gt;"",R8195&lt;=Parametros!$B$10),"PRÓX. VENCIMENTO",IF(F8195="Q","QUALIDADE",IF(F8195="S","BLOQUEADO",IF(F8195="R","RESTRITO/DEVOLUÇÃO",IF(OR(N8195="QUAR",N8195="QRES"),"QUARENTENA",IF(OR(B8195="DESCARTE",B8195="DEVOLUÇÃO"),"DESCARTE/DEVOLUÇÃO",IF(AND(D8195="",K8195&lt;&gt;""),"SEM LOTE",IF(AND(Q8195&lt;&gt;"",Q8195&gt;=Parametros!$B$11),"PARADO/SEM GIRO","OK"))))))))))</f>
        <v>PRÓX. VENCIMENTO</v>
      </c>
      <c r="T8195" s="29" t="str">
        <f aca="false">IF(AND($S8195="PARADO/SEM GIRO",$K8195="KG",OR(Painel!$B$5="(Todos)",A8195=Painel!$B$5)*OR(Painel!$E$5="(Todos)",P8195=Painel!$E$5)),$J8195+ROW()/10000000,"")</f>
        <v/>
      </c>
      <c r="U8195" s="29" t="str">
        <f aca="false">IF(AND($S8195="VENCIDO",$K8195="KG",OR(Painel!$B$5="(Todos)",A8195=Painel!$B$5)*OR(Painel!$E$5="(Todos)",P8195=Painel!$E$5)),$J8195+ROW()/10000000,"")</f>
        <v/>
      </c>
    </row>
    <row r="8196" customFormat="false" ht="15" hidden="false" customHeight="false" outlineLevel="0" collapsed="false">
      <c r="A8196" s="29" t="s">
        <v>57</v>
      </c>
      <c r="B8196" s="29" t="s">
        <v>15050</v>
      </c>
      <c r="C8196" s="29" t="s">
        <v>219</v>
      </c>
      <c r="D8196" s="29" t="s">
        <v>3906</v>
      </c>
      <c r="E8196" s="29" t="n">
        <v>4</v>
      </c>
      <c r="F8196" s="29"/>
      <c r="G8196" s="29"/>
      <c r="H8196" s="30" t="n">
        <v>50</v>
      </c>
      <c r="I8196" s="31" t="n">
        <v>46269</v>
      </c>
      <c r="J8196" s="30" t="n">
        <v>50</v>
      </c>
      <c r="K8196" s="29" t="s">
        <v>120</v>
      </c>
      <c r="L8196" s="29" t="s">
        <v>182</v>
      </c>
      <c r="M8196" s="29"/>
      <c r="N8196" s="29" t="s">
        <v>122</v>
      </c>
      <c r="O8196" s="31" t="n">
        <v>46572</v>
      </c>
      <c r="P8196" s="29" t="s">
        <v>123</v>
      </c>
      <c r="Q8196" s="29" t="n">
        <f aca="false">IFERROR(VALUE(L8196),"")</f>
        <v>41</v>
      </c>
      <c r="R8196" s="29" t="n">
        <f aca="true">IF(O8196="","",O8196-TODAY())</f>
        <v>287</v>
      </c>
      <c r="S8196" s="29" t="str">
        <f aca="false">IF(C8196="&lt;&lt; vazio &gt;&gt;","VAZIA",IF(AND(O8196&lt;&gt;"",R8196&lt;0),"VENCIDO",IF(AND(O8196&lt;&gt;"",R8196&lt;=Parametros!$B$10),"PRÓX. VENCIMENTO",IF(F8196="Q","QUALIDADE",IF(F8196="S","BLOQUEADO",IF(F8196="R","RESTRITO/DEVOLUÇÃO",IF(OR(N8196="QUAR",N8196="QRES"),"QUARENTENA",IF(OR(B8196="DESCARTE",B8196="DEVOLUÇÃO"),"DESCARTE/DEVOLUÇÃO",IF(AND(D8196="",K8196&lt;&gt;""),"SEM LOTE",IF(AND(Q8196&lt;&gt;"",Q8196&gt;=Parametros!$B$11),"PARADO/SEM GIRO","OK"))))))))))</f>
        <v>OK</v>
      </c>
      <c r="T8196" s="29" t="str">
        <f aca="false">IF(AND($S8196="PARADO/SEM GIRO",$K8196="KG",OR(Painel!$B$5="(Todos)",A8196=Painel!$B$5)*OR(Painel!$E$5="(Todos)",P8196=Painel!$E$5)),$J8196+ROW()/10000000,"")</f>
        <v/>
      </c>
      <c r="U8196" s="29" t="str">
        <f aca="false">IF(AND($S8196="VENCIDO",$K8196="KG",OR(Painel!$B$5="(Todos)",A8196=Painel!$B$5)*OR(Painel!$E$5="(Todos)",P8196=Painel!$E$5)),$J8196+ROW()/10000000,"")</f>
        <v/>
      </c>
    </row>
    <row r="8197" customFormat="false" ht="15" hidden="false" customHeight="false" outlineLevel="0" collapsed="false">
      <c r="A8197" s="29" t="s">
        <v>57</v>
      </c>
      <c r="B8197" s="29" t="s">
        <v>15050</v>
      </c>
      <c r="C8197" s="29" t="s">
        <v>570</v>
      </c>
      <c r="D8197" s="29" t="s">
        <v>6343</v>
      </c>
      <c r="E8197" s="29" t="n">
        <v>4</v>
      </c>
      <c r="F8197" s="29"/>
      <c r="G8197" s="29"/>
      <c r="H8197" s="30" t="n">
        <v>12.12</v>
      </c>
      <c r="I8197" s="31" t="n">
        <v>46256</v>
      </c>
      <c r="J8197" s="30" t="n">
        <v>12.12</v>
      </c>
      <c r="K8197" s="29" t="s">
        <v>120</v>
      </c>
      <c r="L8197" s="29" t="s">
        <v>182</v>
      </c>
      <c r="M8197" s="29"/>
      <c r="N8197" s="29" t="s">
        <v>122</v>
      </c>
      <c r="O8197" s="31" t="n">
        <v>46554</v>
      </c>
      <c r="P8197" s="29" t="s">
        <v>123</v>
      </c>
      <c r="Q8197" s="29" t="n">
        <f aca="false">IFERROR(VALUE(L8197),"")</f>
        <v>41</v>
      </c>
      <c r="R8197" s="29" t="n">
        <f aca="true">IF(O8197="","",O8197-TODAY())</f>
        <v>269</v>
      </c>
      <c r="S8197" s="29" t="str">
        <f aca="false">IF(C8197="&lt;&lt; vazio &gt;&gt;","VAZIA",IF(AND(O8197&lt;&gt;"",R8197&lt;0),"VENCIDO",IF(AND(O8197&lt;&gt;"",R8197&lt;=Parametros!$B$10),"PRÓX. VENCIMENTO",IF(F8197="Q","QUALIDADE",IF(F8197="S","BLOQUEADO",IF(F8197="R","RESTRITO/DEVOLUÇÃO",IF(OR(N8197="QUAR",N8197="QRES"),"QUARENTENA",IF(OR(B8197="DESCARTE",B8197="DEVOLUÇÃO"),"DESCARTE/DEVOLUÇÃO",IF(AND(D8197="",K8197&lt;&gt;""),"SEM LOTE",IF(AND(Q8197&lt;&gt;"",Q8197&gt;=Parametros!$B$11),"PARADO/SEM GIRO","OK"))))))))))</f>
        <v>OK</v>
      </c>
      <c r="T8197" s="29" t="str">
        <f aca="false">IF(AND($S8197="PARADO/SEM GIRO",$K8197="KG",OR(Painel!$B$5="(Todos)",A8197=Painel!$B$5)*OR(Painel!$E$5="(Todos)",P8197=Painel!$E$5)),$J8197+ROW()/10000000,"")</f>
        <v/>
      </c>
      <c r="U8197" s="29" t="str">
        <f aca="false">IF(AND($S8197="VENCIDO",$K8197="KG",OR(Painel!$B$5="(Todos)",A8197=Painel!$B$5)*OR(Painel!$E$5="(Todos)",P8197=Painel!$E$5)),$J8197+ROW()/10000000,"")</f>
        <v/>
      </c>
    </row>
    <row r="8198" customFormat="false" ht="15" hidden="false" customHeight="false" outlineLevel="0" collapsed="false">
      <c r="A8198" s="29" t="s">
        <v>57</v>
      </c>
      <c r="B8198" s="29" t="s">
        <v>15050</v>
      </c>
      <c r="C8198" s="29" t="s">
        <v>229</v>
      </c>
      <c r="D8198" s="29" t="s">
        <v>6390</v>
      </c>
      <c r="E8198" s="29" t="n">
        <v>4</v>
      </c>
      <c r="F8198" s="29"/>
      <c r="G8198" s="29"/>
      <c r="H8198" s="30" t="n">
        <v>20</v>
      </c>
      <c r="I8198" s="31" t="n">
        <v>46283</v>
      </c>
      <c r="J8198" s="30" t="n">
        <v>20</v>
      </c>
      <c r="K8198" s="29" t="s">
        <v>120</v>
      </c>
      <c r="L8198" s="29" t="s">
        <v>182</v>
      </c>
      <c r="M8198" s="29"/>
      <c r="N8198" s="29" t="s">
        <v>122</v>
      </c>
      <c r="O8198" s="31" t="n">
        <v>46531</v>
      </c>
      <c r="P8198" s="29" t="s">
        <v>123</v>
      </c>
      <c r="Q8198" s="29" t="n">
        <f aca="false">IFERROR(VALUE(L8198),"")</f>
        <v>41</v>
      </c>
      <c r="R8198" s="29" t="n">
        <f aca="true">IF(O8198="","",O8198-TODAY())</f>
        <v>246</v>
      </c>
      <c r="S8198" s="29" t="str">
        <f aca="false">IF(C8198="&lt;&lt; vazio &gt;&gt;","VAZIA",IF(AND(O8198&lt;&gt;"",R8198&lt;0),"VENCIDO",IF(AND(O8198&lt;&gt;"",R8198&lt;=Parametros!$B$10),"PRÓX. VENCIMENTO",IF(F8198="Q","QUALIDADE",IF(F8198="S","BLOQUEADO",IF(F8198="R","RESTRITO/DEVOLUÇÃO",IF(OR(N8198="QUAR",N8198="QRES"),"QUARENTENA",IF(OR(B8198="DESCARTE",B8198="DEVOLUÇÃO"),"DESCARTE/DEVOLUÇÃO",IF(AND(D8198="",K8198&lt;&gt;""),"SEM LOTE",IF(AND(Q8198&lt;&gt;"",Q8198&gt;=Parametros!$B$11),"PARADO/SEM GIRO","OK"))))))))))</f>
        <v>OK</v>
      </c>
      <c r="T8198" s="29" t="str">
        <f aca="false">IF(AND($S8198="PARADO/SEM GIRO",$K8198="KG",OR(Painel!$B$5="(Todos)",A8198=Painel!$B$5)*OR(Painel!$E$5="(Todos)",P8198=Painel!$E$5)),$J8198+ROW()/10000000,"")</f>
        <v/>
      </c>
      <c r="U8198" s="29" t="str">
        <f aca="false">IF(AND($S8198="VENCIDO",$K8198="KG",OR(Painel!$B$5="(Todos)",A8198=Painel!$B$5)*OR(Painel!$E$5="(Todos)",P8198=Painel!$E$5)),$J8198+ROW()/10000000,"")</f>
        <v/>
      </c>
    </row>
    <row r="8199" customFormat="false" ht="15" hidden="false" customHeight="false" outlineLevel="0" collapsed="false">
      <c r="A8199" s="29" t="s">
        <v>57</v>
      </c>
      <c r="B8199" s="29" t="s">
        <v>15050</v>
      </c>
      <c r="C8199" s="29" t="s">
        <v>5213</v>
      </c>
      <c r="D8199" s="29" t="s">
        <v>15051</v>
      </c>
      <c r="E8199" s="29" t="n">
        <v>4</v>
      </c>
      <c r="F8199" s="29"/>
      <c r="G8199" s="29"/>
      <c r="H8199" s="30" t="n">
        <v>20</v>
      </c>
      <c r="I8199" s="31" t="n">
        <v>46269</v>
      </c>
      <c r="J8199" s="30" t="n">
        <v>20</v>
      </c>
      <c r="K8199" s="29" t="s">
        <v>120</v>
      </c>
      <c r="L8199" s="29" t="s">
        <v>2566</v>
      </c>
      <c r="M8199" s="29"/>
      <c r="N8199" s="29" t="s">
        <v>122</v>
      </c>
      <c r="O8199" s="31" t="n">
        <v>46492</v>
      </c>
      <c r="P8199" s="29" t="s">
        <v>123</v>
      </c>
      <c r="Q8199" s="29" t="n">
        <f aca="false">IFERROR(VALUE(L8199),"")</f>
        <v>87</v>
      </c>
      <c r="R8199" s="29" t="n">
        <f aca="true">IF(O8199="","",O8199-TODAY())</f>
        <v>207</v>
      </c>
      <c r="S8199" s="29" t="str">
        <f aca="false">IF(C8199="&lt;&lt; vazio &gt;&gt;","VAZIA",IF(AND(O8199&lt;&gt;"",R8199&lt;0),"VENCIDO",IF(AND(O8199&lt;&gt;"",R8199&lt;=Parametros!$B$10),"PRÓX. VENCIMENTO",IF(F8199="Q","QUALIDADE",IF(F8199="S","BLOQUEADO",IF(F8199="R","RESTRITO/DEVOLUÇÃO",IF(OR(N8199="QUAR",N8199="QRES"),"QUARENTENA",IF(OR(B8199="DESCARTE",B8199="DEVOLUÇÃO"),"DESCARTE/DEVOLUÇÃO",IF(AND(D8199="",K8199&lt;&gt;""),"SEM LOTE",IF(AND(Q8199&lt;&gt;"",Q8199&gt;=Parametros!$B$11),"PARADO/SEM GIRO","OK"))))))))))</f>
        <v>OK</v>
      </c>
      <c r="T8199" s="29" t="str">
        <f aca="false">IF(AND($S8199="PARADO/SEM GIRO",$K8199="KG",OR(Painel!$B$5="(Todos)",A8199=Painel!$B$5)*OR(Painel!$E$5="(Todos)",P8199=Painel!$E$5)),$J8199+ROW()/10000000,"")</f>
        <v/>
      </c>
      <c r="U8199" s="29" t="str">
        <f aca="false">IF(AND($S8199="VENCIDO",$K8199="KG",OR(Painel!$B$5="(Todos)",A8199=Painel!$B$5)*OR(Painel!$E$5="(Todos)",P8199=Painel!$E$5)),$J8199+ROW()/10000000,"")</f>
        <v/>
      </c>
    </row>
    <row r="8200" customFormat="false" ht="15" hidden="false" customHeight="false" outlineLevel="0" collapsed="false">
      <c r="A8200" s="29" t="s">
        <v>57</v>
      </c>
      <c r="B8200" s="29" t="s">
        <v>15052</v>
      </c>
      <c r="C8200" s="29" t="s">
        <v>570</v>
      </c>
      <c r="D8200" s="29" t="s">
        <v>6343</v>
      </c>
      <c r="E8200" s="29" t="n">
        <v>1</v>
      </c>
      <c r="F8200" s="29"/>
      <c r="G8200" s="29"/>
      <c r="H8200" s="30" t="n">
        <v>12.12</v>
      </c>
      <c r="I8200" s="31" t="n">
        <v>46272</v>
      </c>
      <c r="J8200" s="30" t="n">
        <v>12.12</v>
      </c>
      <c r="K8200" s="29" t="s">
        <v>120</v>
      </c>
      <c r="L8200" s="29" t="s">
        <v>126</v>
      </c>
      <c r="M8200" s="29"/>
      <c r="N8200" s="29" t="s">
        <v>122</v>
      </c>
      <c r="O8200" s="31" t="n">
        <v>46554</v>
      </c>
      <c r="P8200" s="29" t="s">
        <v>123</v>
      </c>
      <c r="Q8200" s="29" t="n">
        <f aca="false">IFERROR(VALUE(L8200),"")</f>
        <v>13</v>
      </c>
      <c r="R8200" s="29" t="n">
        <f aca="true">IF(O8200="","",O8200-TODAY())</f>
        <v>269</v>
      </c>
      <c r="S8200" s="29" t="str">
        <f aca="false">IF(C8200="&lt;&lt; vazio &gt;&gt;","VAZIA",IF(AND(O8200&lt;&gt;"",R8200&lt;0),"VENCIDO",IF(AND(O8200&lt;&gt;"",R8200&lt;=Parametros!$B$10),"PRÓX. VENCIMENTO",IF(F8200="Q","QUALIDADE",IF(F8200="S","BLOQUEADO",IF(F8200="R","RESTRITO/DEVOLUÇÃO",IF(OR(N8200="QUAR",N8200="QRES"),"QUARENTENA",IF(OR(B8200="DESCARTE",B8200="DEVOLUÇÃO"),"DESCARTE/DEVOLUÇÃO",IF(AND(D8200="",K8200&lt;&gt;""),"SEM LOTE",IF(AND(Q8200&lt;&gt;"",Q8200&gt;=Parametros!$B$11),"PARADO/SEM GIRO","OK"))))))))))</f>
        <v>OK</v>
      </c>
      <c r="T8200" s="29" t="str">
        <f aca="false">IF(AND($S8200="PARADO/SEM GIRO",$K8200="KG",OR(Painel!$B$5="(Todos)",A8200=Painel!$B$5)*OR(Painel!$E$5="(Todos)",P8200=Painel!$E$5)),$J8200+ROW()/10000000,"")</f>
        <v/>
      </c>
      <c r="U8200" s="29" t="str">
        <f aca="false">IF(AND($S8200="VENCIDO",$K8200="KG",OR(Painel!$B$5="(Todos)",A8200=Painel!$B$5)*OR(Painel!$E$5="(Todos)",P8200=Painel!$E$5)),$J8200+ROW()/10000000,"")</f>
        <v/>
      </c>
    </row>
    <row r="8201" customFormat="false" ht="15" hidden="false" customHeight="false" outlineLevel="0" collapsed="false">
      <c r="A8201" s="29" t="s">
        <v>57</v>
      </c>
      <c r="B8201" s="29" t="s">
        <v>15053</v>
      </c>
      <c r="C8201" s="29" t="s">
        <v>3884</v>
      </c>
      <c r="D8201" s="29" t="s">
        <v>3885</v>
      </c>
      <c r="E8201" s="29" t="n">
        <v>2</v>
      </c>
      <c r="F8201" s="29"/>
      <c r="G8201" s="29"/>
      <c r="H8201" s="30" t="n">
        <v>12</v>
      </c>
      <c r="I8201" s="31" t="n">
        <v>46272</v>
      </c>
      <c r="J8201" s="30" t="n">
        <v>12</v>
      </c>
      <c r="K8201" s="29" t="s">
        <v>120</v>
      </c>
      <c r="L8201" s="29" t="s">
        <v>126</v>
      </c>
      <c r="M8201" s="29"/>
      <c r="N8201" s="29" t="s">
        <v>134</v>
      </c>
      <c r="O8201" s="31" t="n">
        <v>46306</v>
      </c>
      <c r="P8201" s="29" t="s">
        <v>123</v>
      </c>
      <c r="Q8201" s="29" t="n">
        <f aca="false">IFERROR(VALUE(L8201),"")</f>
        <v>13</v>
      </c>
      <c r="R8201" s="29" t="n">
        <f aca="true">IF(O8201="","",O8201-TODAY())</f>
        <v>21</v>
      </c>
      <c r="S8201" s="29" t="str">
        <f aca="false">IF(C8201="&lt;&lt; vazio &gt;&gt;","VAZIA",IF(AND(O8201&lt;&gt;"",R8201&lt;0),"VENCIDO",IF(AND(O8201&lt;&gt;"",R8201&lt;=Parametros!$B$10),"PRÓX. VENCIMENTO",IF(F8201="Q","QUALIDADE",IF(F8201="S","BLOQUEADO",IF(F8201="R","RESTRITO/DEVOLUÇÃO",IF(OR(N8201="QUAR",N8201="QRES"),"QUARENTENA",IF(OR(B8201="DESCARTE",B8201="DEVOLUÇÃO"),"DESCARTE/DEVOLUÇÃO",IF(AND(D8201="",K8201&lt;&gt;""),"SEM LOTE",IF(AND(Q8201&lt;&gt;"",Q8201&gt;=Parametros!$B$11),"PARADO/SEM GIRO","OK"))))))))))</f>
        <v>PRÓX. VENCIMENTO</v>
      </c>
      <c r="T8201" s="29" t="str">
        <f aca="false">IF(AND($S8201="PARADO/SEM GIRO",$K8201="KG",OR(Painel!$B$5="(Todos)",A8201=Painel!$B$5)*OR(Painel!$E$5="(Todos)",P8201=Painel!$E$5)),$J8201+ROW()/10000000,"")</f>
        <v/>
      </c>
      <c r="U8201" s="29" t="str">
        <f aca="false">IF(AND($S8201="VENCIDO",$K8201="KG",OR(Painel!$B$5="(Todos)",A8201=Painel!$B$5)*OR(Painel!$E$5="(Todos)",P8201=Painel!$E$5)),$J8201+ROW()/10000000,"")</f>
        <v/>
      </c>
    </row>
    <row r="8202" customFormat="false" ht="15" hidden="false" customHeight="false" outlineLevel="0" collapsed="false">
      <c r="A8202" s="29" t="s">
        <v>57</v>
      </c>
      <c r="B8202" s="29" t="s">
        <v>15053</v>
      </c>
      <c r="C8202" s="29" t="s">
        <v>570</v>
      </c>
      <c r="D8202" s="29" t="s">
        <v>6343</v>
      </c>
      <c r="E8202" s="29" t="n">
        <v>2</v>
      </c>
      <c r="F8202" s="29"/>
      <c r="G8202" s="29"/>
      <c r="H8202" s="30" t="n">
        <v>12.12</v>
      </c>
      <c r="I8202" s="31" t="n">
        <v>46272</v>
      </c>
      <c r="J8202" s="30" t="n">
        <v>12.12</v>
      </c>
      <c r="K8202" s="29" t="s">
        <v>120</v>
      </c>
      <c r="L8202" s="29" t="s">
        <v>126</v>
      </c>
      <c r="M8202" s="29"/>
      <c r="N8202" s="29" t="s">
        <v>122</v>
      </c>
      <c r="O8202" s="31" t="n">
        <v>46554</v>
      </c>
      <c r="P8202" s="29" t="s">
        <v>123</v>
      </c>
      <c r="Q8202" s="29" t="n">
        <f aca="false">IFERROR(VALUE(L8202),"")</f>
        <v>13</v>
      </c>
      <c r="R8202" s="29" t="n">
        <f aca="true">IF(O8202="","",O8202-TODAY())</f>
        <v>269</v>
      </c>
      <c r="S8202" s="29" t="str">
        <f aca="false">IF(C8202="&lt;&lt; vazio &gt;&gt;","VAZIA",IF(AND(O8202&lt;&gt;"",R8202&lt;0),"VENCIDO",IF(AND(O8202&lt;&gt;"",R8202&lt;=Parametros!$B$10),"PRÓX. VENCIMENTO",IF(F8202="Q","QUALIDADE",IF(F8202="S","BLOQUEADO",IF(F8202="R","RESTRITO/DEVOLUÇÃO",IF(OR(N8202="QUAR",N8202="QRES"),"QUARENTENA",IF(OR(B8202="DESCARTE",B8202="DEVOLUÇÃO"),"DESCARTE/DEVOLUÇÃO",IF(AND(D8202="",K8202&lt;&gt;""),"SEM LOTE",IF(AND(Q8202&lt;&gt;"",Q8202&gt;=Parametros!$B$11),"PARADO/SEM GIRO","OK"))))))))))</f>
        <v>OK</v>
      </c>
      <c r="T8202" s="29" t="str">
        <f aca="false">IF(AND($S8202="PARADO/SEM GIRO",$K8202="KG",OR(Painel!$B$5="(Todos)",A8202=Painel!$B$5)*OR(Painel!$E$5="(Todos)",P8202=Painel!$E$5)),$J8202+ROW()/10000000,"")</f>
        <v/>
      </c>
      <c r="U8202" s="29" t="str">
        <f aca="false">IF(AND($S8202="VENCIDO",$K8202="KG",OR(Painel!$B$5="(Todos)",A8202=Painel!$B$5)*OR(Painel!$E$5="(Todos)",P8202=Painel!$E$5)),$J8202+ROW()/10000000,"")</f>
        <v/>
      </c>
    </row>
    <row r="8203" customFormat="false" ht="15" hidden="false" customHeight="false" outlineLevel="0" collapsed="false">
      <c r="A8203" s="29" t="s">
        <v>57</v>
      </c>
      <c r="B8203" s="29" t="s">
        <v>15054</v>
      </c>
      <c r="C8203" s="29" t="s">
        <v>442</v>
      </c>
      <c r="D8203" s="29" t="s">
        <v>15055</v>
      </c>
      <c r="E8203" s="29" t="n">
        <v>4</v>
      </c>
      <c r="F8203" s="29"/>
      <c r="G8203" s="29"/>
      <c r="H8203" s="30" t="n">
        <v>6.6</v>
      </c>
      <c r="I8203" s="31" t="n">
        <v>46272</v>
      </c>
      <c r="J8203" s="30" t="n">
        <v>6.6</v>
      </c>
      <c r="K8203" s="29" t="s">
        <v>120</v>
      </c>
      <c r="L8203" s="29" t="s">
        <v>126</v>
      </c>
      <c r="M8203" s="29"/>
      <c r="N8203" s="29" t="s">
        <v>134</v>
      </c>
      <c r="O8203" s="31" t="n">
        <v>46319</v>
      </c>
      <c r="P8203" s="29" t="s">
        <v>123</v>
      </c>
      <c r="Q8203" s="29" t="n">
        <f aca="false">IFERROR(VALUE(L8203),"")</f>
        <v>13</v>
      </c>
      <c r="R8203" s="29" t="n">
        <f aca="true">IF(O8203="","",O8203-TODAY())</f>
        <v>34</v>
      </c>
      <c r="S8203" s="29" t="str">
        <f aca="false">IF(C8203="&lt;&lt; vazio &gt;&gt;","VAZIA",IF(AND(O8203&lt;&gt;"",R8203&lt;0),"VENCIDO",IF(AND(O8203&lt;&gt;"",R8203&lt;=Parametros!$B$10),"PRÓX. VENCIMENTO",IF(F8203="Q","QUALIDADE",IF(F8203="S","BLOQUEADO",IF(F8203="R","RESTRITO/DEVOLUÇÃO",IF(OR(N8203="QUAR",N8203="QRES"),"QUARENTENA",IF(OR(B8203="DESCARTE",B8203="DEVOLUÇÃO"),"DESCARTE/DEVOLUÇÃO",IF(AND(D8203="",K8203&lt;&gt;""),"SEM LOTE",IF(AND(Q8203&lt;&gt;"",Q8203&gt;=Parametros!$B$11),"PARADO/SEM GIRO","OK"))))))))))</f>
        <v>PRÓX. VENCIMENTO</v>
      </c>
      <c r="T8203" s="29" t="str">
        <f aca="false">IF(AND($S8203="PARADO/SEM GIRO",$K8203="KG",OR(Painel!$B$5="(Todos)",A8203=Painel!$B$5)*OR(Painel!$E$5="(Todos)",P8203=Painel!$E$5)),$J8203+ROW()/10000000,"")</f>
        <v/>
      </c>
      <c r="U8203" s="29" t="str">
        <f aca="false">IF(AND($S8203="VENCIDO",$K8203="KG",OR(Painel!$B$5="(Todos)",A8203=Painel!$B$5)*OR(Painel!$E$5="(Todos)",P8203=Painel!$E$5)),$J8203+ROW()/10000000,"")</f>
        <v/>
      </c>
    </row>
    <row r="8204" customFormat="false" ht="15" hidden="false" customHeight="false" outlineLevel="0" collapsed="false">
      <c r="A8204" s="29" t="s">
        <v>57</v>
      </c>
      <c r="B8204" s="29" t="s">
        <v>15054</v>
      </c>
      <c r="C8204" s="29" t="s">
        <v>581</v>
      </c>
      <c r="D8204" s="29" t="s">
        <v>15056</v>
      </c>
      <c r="E8204" s="29" t="n">
        <v>4</v>
      </c>
      <c r="F8204" s="29" t="s">
        <v>137</v>
      </c>
      <c r="G8204" s="29"/>
      <c r="H8204" s="30" t="n">
        <v>5</v>
      </c>
      <c r="I8204" s="31" t="n">
        <v>46272</v>
      </c>
      <c r="J8204" s="30" t="n">
        <v>5</v>
      </c>
      <c r="K8204" s="29" t="s">
        <v>120</v>
      </c>
      <c r="L8204" s="29" t="s">
        <v>126</v>
      </c>
      <c r="M8204" s="29"/>
      <c r="N8204" s="29" t="s">
        <v>134</v>
      </c>
      <c r="O8204" s="29"/>
      <c r="P8204" s="29" t="s">
        <v>123</v>
      </c>
      <c r="Q8204" s="29" t="n">
        <f aca="false">IFERROR(VALUE(L8204),"")</f>
        <v>13</v>
      </c>
      <c r="R8204" s="29" t="str">
        <f aca="true">IF(O8204="","",O8204-TODAY())</f>
        <v/>
      </c>
      <c r="S8204" s="29" t="str">
        <f aca="false">IF(C8204="&lt;&lt; vazio &gt;&gt;","VAZIA",IF(AND(O8204&lt;&gt;"",R8204&lt;0),"VENCIDO",IF(AND(O8204&lt;&gt;"",R8204&lt;=Parametros!$B$10),"PRÓX. VENCIMENTO",IF(F8204="Q","QUALIDADE",IF(F8204="S","BLOQUEADO",IF(F8204="R","RESTRITO/DEVOLUÇÃO",IF(OR(N8204="QUAR",N8204="QRES"),"QUARENTENA",IF(OR(B8204="DESCARTE",B8204="DEVOLUÇÃO"),"DESCARTE/DEVOLUÇÃO",IF(AND(D8204="",K8204&lt;&gt;""),"SEM LOTE",IF(AND(Q8204&lt;&gt;"",Q8204&gt;=Parametros!$B$11),"PARADO/SEM GIRO","OK"))))))))))</f>
        <v>BLOQUEADO</v>
      </c>
      <c r="T8204" s="29" t="str">
        <f aca="false">IF(AND($S8204="PARADO/SEM GIRO",$K8204="KG",OR(Painel!$B$5="(Todos)",A8204=Painel!$B$5)*OR(Painel!$E$5="(Todos)",P8204=Painel!$E$5)),$J8204+ROW()/10000000,"")</f>
        <v/>
      </c>
      <c r="U8204" s="29" t="str">
        <f aca="false">IF(AND($S8204="VENCIDO",$K8204="KG",OR(Painel!$B$5="(Todos)",A8204=Painel!$B$5)*OR(Painel!$E$5="(Todos)",P8204=Painel!$E$5)),$J8204+ROW()/10000000,"")</f>
        <v/>
      </c>
    </row>
    <row r="8205" customFormat="false" ht="15" hidden="false" customHeight="false" outlineLevel="0" collapsed="false">
      <c r="A8205" s="29" t="s">
        <v>57</v>
      </c>
      <c r="B8205" s="29" t="s">
        <v>15054</v>
      </c>
      <c r="C8205" s="29" t="s">
        <v>581</v>
      </c>
      <c r="D8205" s="29" t="s">
        <v>15057</v>
      </c>
      <c r="E8205" s="29" t="n">
        <v>4</v>
      </c>
      <c r="F8205" s="29" t="s">
        <v>137</v>
      </c>
      <c r="G8205" s="29"/>
      <c r="H8205" s="30" t="n">
        <v>10</v>
      </c>
      <c r="I8205" s="31" t="n">
        <v>46272</v>
      </c>
      <c r="J8205" s="30" t="n">
        <v>10</v>
      </c>
      <c r="K8205" s="29" t="s">
        <v>120</v>
      </c>
      <c r="L8205" s="29" t="s">
        <v>126</v>
      </c>
      <c r="M8205" s="29"/>
      <c r="N8205" s="29" t="s">
        <v>122</v>
      </c>
      <c r="O8205" s="29"/>
      <c r="P8205" s="29" t="s">
        <v>123</v>
      </c>
      <c r="Q8205" s="29" t="n">
        <f aca="false">IFERROR(VALUE(L8205),"")</f>
        <v>13</v>
      </c>
      <c r="R8205" s="29" t="str">
        <f aca="true">IF(O8205="","",O8205-TODAY())</f>
        <v/>
      </c>
      <c r="S8205" s="29" t="str">
        <f aca="false">IF(C8205="&lt;&lt; vazio &gt;&gt;","VAZIA",IF(AND(O8205&lt;&gt;"",R8205&lt;0),"VENCIDO",IF(AND(O8205&lt;&gt;"",R8205&lt;=Parametros!$B$10),"PRÓX. VENCIMENTO",IF(F8205="Q","QUALIDADE",IF(F8205="S","BLOQUEADO",IF(F8205="R","RESTRITO/DEVOLUÇÃO",IF(OR(N8205="QUAR",N8205="QRES"),"QUARENTENA",IF(OR(B8205="DESCARTE",B8205="DEVOLUÇÃO"),"DESCARTE/DEVOLUÇÃO",IF(AND(D8205="",K8205&lt;&gt;""),"SEM LOTE",IF(AND(Q8205&lt;&gt;"",Q8205&gt;=Parametros!$B$11),"PARADO/SEM GIRO","OK"))))))))))</f>
        <v>BLOQUEADO</v>
      </c>
      <c r="T8205" s="29" t="str">
        <f aca="false">IF(AND($S8205="PARADO/SEM GIRO",$K8205="KG",OR(Painel!$B$5="(Todos)",A8205=Painel!$B$5)*OR(Painel!$E$5="(Todos)",P8205=Painel!$E$5)),$J8205+ROW()/10000000,"")</f>
        <v/>
      </c>
      <c r="U8205" s="29" t="str">
        <f aca="false">IF(AND($S8205="VENCIDO",$K8205="KG",OR(Painel!$B$5="(Todos)",A8205=Painel!$B$5)*OR(Painel!$E$5="(Todos)",P8205=Painel!$E$5)),$J8205+ROW()/10000000,"")</f>
        <v/>
      </c>
    </row>
    <row r="8206" customFormat="false" ht="15" hidden="false" customHeight="false" outlineLevel="0" collapsed="false">
      <c r="A8206" s="29" t="s">
        <v>57</v>
      </c>
      <c r="B8206" s="29" t="s">
        <v>15054</v>
      </c>
      <c r="C8206" s="29" t="s">
        <v>876</v>
      </c>
      <c r="D8206" s="29" t="s">
        <v>920</v>
      </c>
      <c r="E8206" s="29" t="n">
        <v>4</v>
      </c>
      <c r="F8206" s="29" t="s">
        <v>137</v>
      </c>
      <c r="G8206" s="29"/>
      <c r="H8206" s="30" t="n">
        <v>40</v>
      </c>
      <c r="I8206" s="31" t="n">
        <v>46272</v>
      </c>
      <c r="J8206" s="30" t="n">
        <v>40</v>
      </c>
      <c r="K8206" s="29" t="s">
        <v>120</v>
      </c>
      <c r="L8206" s="29" t="s">
        <v>126</v>
      </c>
      <c r="M8206" s="29"/>
      <c r="N8206" s="29" t="s">
        <v>122</v>
      </c>
      <c r="O8206" s="31" t="n">
        <v>46493</v>
      </c>
      <c r="P8206" s="29" t="s">
        <v>123</v>
      </c>
      <c r="Q8206" s="29" t="n">
        <f aca="false">IFERROR(VALUE(L8206),"")</f>
        <v>13</v>
      </c>
      <c r="R8206" s="29" t="n">
        <f aca="true">IF(O8206="","",O8206-TODAY())</f>
        <v>208</v>
      </c>
      <c r="S8206" s="29" t="str">
        <f aca="false">IF(C8206="&lt;&lt; vazio &gt;&gt;","VAZIA",IF(AND(O8206&lt;&gt;"",R8206&lt;0),"VENCIDO",IF(AND(O8206&lt;&gt;"",R8206&lt;=Parametros!$B$10),"PRÓX. VENCIMENTO",IF(F8206="Q","QUALIDADE",IF(F8206="S","BLOQUEADO",IF(F8206="R","RESTRITO/DEVOLUÇÃO",IF(OR(N8206="QUAR",N8206="QRES"),"QUARENTENA",IF(OR(B8206="DESCARTE",B8206="DEVOLUÇÃO"),"DESCARTE/DEVOLUÇÃO",IF(AND(D8206="",K8206&lt;&gt;""),"SEM LOTE",IF(AND(Q8206&lt;&gt;"",Q8206&gt;=Parametros!$B$11),"PARADO/SEM GIRO","OK"))))))))))</f>
        <v>BLOQUEADO</v>
      </c>
      <c r="T8206" s="29" t="str">
        <f aca="false">IF(AND($S8206="PARADO/SEM GIRO",$K8206="KG",OR(Painel!$B$5="(Todos)",A8206=Painel!$B$5)*OR(Painel!$E$5="(Todos)",P8206=Painel!$E$5)),$J8206+ROW()/10000000,"")</f>
        <v/>
      </c>
      <c r="U8206" s="29" t="str">
        <f aca="false">IF(AND($S8206="VENCIDO",$K8206="KG",OR(Painel!$B$5="(Todos)",A8206=Painel!$B$5)*OR(Painel!$E$5="(Todos)",P8206=Painel!$E$5)),$J8206+ROW()/10000000,"")</f>
        <v/>
      </c>
    </row>
    <row r="8207" customFormat="false" ht="15" hidden="false" customHeight="false" outlineLevel="0" collapsed="false">
      <c r="A8207" s="29" t="s">
        <v>57</v>
      </c>
      <c r="B8207" s="29" t="s">
        <v>15058</v>
      </c>
      <c r="C8207" s="29" t="s">
        <v>131</v>
      </c>
      <c r="D8207" s="29" t="s">
        <v>132</v>
      </c>
      <c r="E8207" s="29" t="n">
        <v>1</v>
      </c>
      <c r="F8207" s="29"/>
      <c r="G8207" s="29"/>
      <c r="H8207" s="30" t="n">
        <v>10.1</v>
      </c>
      <c r="I8207" s="31" t="n">
        <v>46272</v>
      </c>
      <c r="J8207" s="30" t="n">
        <v>10.1</v>
      </c>
      <c r="K8207" s="29" t="s">
        <v>120</v>
      </c>
      <c r="L8207" s="29" t="s">
        <v>126</v>
      </c>
      <c r="M8207" s="29"/>
      <c r="N8207" s="29" t="s">
        <v>134</v>
      </c>
      <c r="O8207" s="31" t="n">
        <v>46353</v>
      </c>
      <c r="P8207" s="29" t="s">
        <v>123</v>
      </c>
      <c r="Q8207" s="29" t="n">
        <f aca="false">IFERROR(VALUE(L8207),"")</f>
        <v>13</v>
      </c>
      <c r="R8207" s="29" t="n">
        <f aca="true">IF(O8207="","",O8207-TODAY())</f>
        <v>68</v>
      </c>
      <c r="S8207" s="29" t="str">
        <f aca="false">IF(C8207="&lt;&lt; vazio &gt;&gt;","VAZIA",IF(AND(O8207&lt;&gt;"",R8207&lt;0),"VENCIDO",IF(AND(O8207&lt;&gt;"",R8207&lt;=Parametros!$B$10),"PRÓX. VENCIMENTO",IF(F8207="Q","QUALIDADE",IF(F8207="S","BLOQUEADO",IF(F8207="R","RESTRITO/DEVOLUÇÃO",IF(OR(N8207="QUAR",N8207="QRES"),"QUARENTENA",IF(OR(B8207="DESCARTE",B8207="DEVOLUÇÃO"),"DESCARTE/DEVOLUÇÃO",IF(AND(D8207="",K8207&lt;&gt;""),"SEM LOTE",IF(AND(Q8207&lt;&gt;"",Q8207&gt;=Parametros!$B$11),"PARADO/SEM GIRO","OK"))))))))))</f>
        <v>OK</v>
      </c>
      <c r="T8207" s="29" t="str">
        <f aca="false">IF(AND($S8207="PARADO/SEM GIRO",$K8207="KG",OR(Painel!$B$5="(Todos)",A8207=Painel!$B$5)*OR(Painel!$E$5="(Todos)",P8207=Painel!$E$5)),$J8207+ROW()/10000000,"")</f>
        <v/>
      </c>
      <c r="U8207" s="29" t="str">
        <f aca="false">IF(AND($S8207="VENCIDO",$K8207="KG",OR(Painel!$B$5="(Todos)",A8207=Painel!$B$5)*OR(Painel!$E$5="(Todos)",P8207=Painel!$E$5)),$J8207+ROW()/10000000,"")</f>
        <v/>
      </c>
    </row>
    <row r="8208" customFormat="false" ht="15" hidden="false" customHeight="false" outlineLevel="0" collapsed="false">
      <c r="A8208" s="29" t="s">
        <v>57</v>
      </c>
      <c r="B8208" s="29" t="s">
        <v>15059</v>
      </c>
      <c r="C8208" s="29" t="s">
        <v>154</v>
      </c>
      <c r="D8208" s="29" t="s">
        <v>15060</v>
      </c>
      <c r="E8208" s="29" t="n">
        <v>1</v>
      </c>
      <c r="F8208" s="29"/>
      <c r="G8208" s="29"/>
      <c r="H8208" s="30" t="n">
        <v>12.12</v>
      </c>
      <c r="I8208" s="31" t="n">
        <v>46272</v>
      </c>
      <c r="J8208" s="30" t="n">
        <v>12.12</v>
      </c>
      <c r="K8208" s="29" t="s">
        <v>120</v>
      </c>
      <c r="L8208" s="29" t="s">
        <v>126</v>
      </c>
      <c r="M8208" s="29"/>
      <c r="N8208" s="29" t="s">
        <v>122</v>
      </c>
      <c r="O8208" s="31" t="n">
        <v>46465</v>
      </c>
      <c r="P8208" s="29" t="s">
        <v>123</v>
      </c>
      <c r="Q8208" s="29" t="n">
        <f aca="false">IFERROR(VALUE(L8208),"")</f>
        <v>13</v>
      </c>
      <c r="R8208" s="29" t="n">
        <f aca="true">IF(O8208="","",O8208-TODAY())</f>
        <v>180</v>
      </c>
      <c r="S8208" s="29" t="str">
        <f aca="false">IF(C8208="&lt;&lt; vazio &gt;&gt;","VAZIA",IF(AND(O8208&lt;&gt;"",R8208&lt;0),"VENCIDO",IF(AND(O8208&lt;&gt;"",R8208&lt;=Parametros!$B$10),"PRÓX. VENCIMENTO",IF(F8208="Q","QUALIDADE",IF(F8208="S","BLOQUEADO",IF(F8208="R","RESTRITO/DEVOLUÇÃO",IF(OR(N8208="QUAR",N8208="QRES"),"QUARENTENA",IF(OR(B8208="DESCARTE",B8208="DEVOLUÇÃO"),"DESCARTE/DEVOLUÇÃO",IF(AND(D8208="",K8208&lt;&gt;""),"SEM LOTE",IF(AND(Q8208&lt;&gt;"",Q8208&gt;=Parametros!$B$11),"PARADO/SEM GIRO","OK"))))))))))</f>
        <v>OK</v>
      </c>
      <c r="T8208" s="29" t="str">
        <f aca="false">IF(AND($S8208="PARADO/SEM GIRO",$K8208="KG",OR(Painel!$B$5="(Todos)",A8208=Painel!$B$5)*OR(Painel!$E$5="(Todos)",P8208=Painel!$E$5)),$J8208+ROW()/10000000,"")</f>
        <v/>
      </c>
      <c r="U8208" s="29" t="str">
        <f aca="false">IF(AND($S8208="VENCIDO",$K8208="KG",OR(Painel!$B$5="(Todos)",A8208=Painel!$B$5)*OR(Painel!$E$5="(Todos)",P8208=Painel!$E$5)),$J8208+ROW()/10000000,"")</f>
        <v/>
      </c>
    </row>
    <row r="8209" customFormat="false" ht="15" hidden="false" customHeight="false" outlineLevel="0" collapsed="false">
      <c r="A8209" s="29" t="s">
        <v>57</v>
      </c>
      <c r="B8209" s="29" t="s">
        <v>15061</v>
      </c>
      <c r="C8209" s="29" t="s">
        <v>115</v>
      </c>
      <c r="D8209" s="29"/>
      <c r="E8209" s="29" t="n">
        <v>0</v>
      </c>
      <c r="F8209" s="29"/>
      <c r="G8209" s="29"/>
      <c r="H8209" s="30" t="n">
        <v>0</v>
      </c>
      <c r="I8209" s="29"/>
      <c r="J8209" s="30" t="n">
        <v>0</v>
      </c>
      <c r="K8209" s="29"/>
      <c r="L8209" s="29" t="s">
        <v>116</v>
      </c>
      <c r="M8209" s="29"/>
      <c r="N8209" s="29"/>
      <c r="O8209" s="29"/>
      <c r="P8209" s="29"/>
      <c r="Q8209" s="29" t="n">
        <f aca="false">IFERROR(VALUE(L8209),"")</f>
        <v>0</v>
      </c>
      <c r="R8209" s="29" t="str">
        <f aca="true">IF(O8209="","",O8209-TODAY())</f>
        <v/>
      </c>
      <c r="S8209" s="29" t="str">
        <f aca="false">IF(C8209="&lt;&lt; vazio &gt;&gt;","VAZIA",IF(AND(O8209&lt;&gt;"",R8209&lt;0),"VENCIDO",IF(AND(O8209&lt;&gt;"",R8209&lt;=Parametros!$B$10),"PRÓX. VENCIMENTO",IF(F8209="Q","QUALIDADE",IF(F8209="S","BLOQUEADO",IF(F8209="R","RESTRITO/DEVOLUÇÃO",IF(OR(N8209="QUAR",N8209="QRES"),"QUARENTENA",IF(OR(B8209="DESCARTE",B8209="DEVOLUÇÃO"),"DESCARTE/DEVOLUÇÃO",IF(AND(D8209="",K8209&lt;&gt;""),"SEM LOTE",IF(AND(Q8209&lt;&gt;"",Q8209&gt;=Parametros!$B$11),"PARADO/SEM GIRO","OK"))))))))))</f>
        <v>VAZIA</v>
      </c>
      <c r="T8209" s="29" t="str">
        <f aca="false">IF(AND($S8209="PARADO/SEM GIRO",$K8209="KG",OR(Painel!$B$5="(Todos)",A8209=Painel!$B$5)*OR(Painel!$E$5="(Todos)",P8209=Painel!$E$5)),$J8209+ROW()/10000000,"")</f>
        <v/>
      </c>
      <c r="U8209" s="29" t="str">
        <f aca="false">IF(AND($S8209="VENCIDO",$K8209="KG",OR(Painel!$B$5="(Todos)",A8209=Painel!$B$5)*OR(Painel!$E$5="(Todos)",P8209=Painel!$E$5)),$J8209+ROW()/10000000,"")</f>
        <v/>
      </c>
    </row>
    <row r="8210" customFormat="false" ht="15" hidden="false" customHeight="false" outlineLevel="0" collapsed="false">
      <c r="A8210" s="29" t="s">
        <v>57</v>
      </c>
      <c r="B8210" s="29" t="s">
        <v>15062</v>
      </c>
      <c r="C8210" s="29" t="s">
        <v>115</v>
      </c>
      <c r="D8210" s="29"/>
      <c r="E8210" s="29" t="n">
        <v>0</v>
      </c>
      <c r="F8210" s="29"/>
      <c r="G8210" s="29"/>
      <c r="H8210" s="30" t="n">
        <v>0</v>
      </c>
      <c r="I8210" s="29"/>
      <c r="J8210" s="30" t="n">
        <v>0</v>
      </c>
      <c r="K8210" s="29"/>
      <c r="L8210" s="29" t="s">
        <v>116</v>
      </c>
      <c r="M8210" s="29"/>
      <c r="N8210" s="29"/>
      <c r="O8210" s="29"/>
      <c r="P8210" s="29"/>
      <c r="Q8210" s="29" t="n">
        <f aca="false">IFERROR(VALUE(L8210),"")</f>
        <v>0</v>
      </c>
      <c r="R8210" s="29" t="str">
        <f aca="true">IF(O8210="","",O8210-TODAY())</f>
        <v/>
      </c>
      <c r="S8210" s="29" t="str">
        <f aca="false">IF(C8210="&lt;&lt; vazio &gt;&gt;","VAZIA",IF(AND(O8210&lt;&gt;"",R8210&lt;0),"VENCIDO",IF(AND(O8210&lt;&gt;"",R8210&lt;=Parametros!$B$10),"PRÓX. VENCIMENTO",IF(F8210="Q","QUALIDADE",IF(F8210="S","BLOQUEADO",IF(F8210="R","RESTRITO/DEVOLUÇÃO",IF(OR(N8210="QUAR",N8210="QRES"),"QUARENTENA",IF(OR(B8210="DESCARTE",B8210="DEVOLUÇÃO"),"DESCARTE/DEVOLUÇÃO",IF(AND(D8210="",K8210&lt;&gt;""),"SEM LOTE",IF(AND(Q8210&lt;&gt;"",Q8210&gt;=Parametros!$B$11),"PARADO/SEM GIRO","OK"))))))))))</f>
        <v>VAZIA</v>
      </c>
      <c r="T8210" s="29" t="str">
        <f aca="false">IF(AND($S8210="PARADO/SEM GIRO",$K8210="KG",OR(Painel!$B$5="(Todos)",A8210=Painel!$B$5)*OR(Painel!$E$5="(Todos)",P8210=Painel!$E$5)),$J8210+ROW()/10000000,"")</f>
        <v/>
      </c>
      <c r="U8210" s="29" t="str">
        <f aca="false">IF(AND($S8210="VENCIDO",$K8210="KG",OR(Painel!$B$5="(Todos)",A8210=Painel!$B$5)*OR(Painel!$E$5="(Todos)",P8210=Painel!$E$5)),$J8210+ROW()/10000000,"")</f>
        <v/>
      </c>
    </row>
    <row r="8211" customFormat="false" ht="15" hidden="false" customHeight="false" outlineLevel="0" collapsed="false">
      <c r="A8211" s="29" t="s">
        <v>57</v>
      </c>
      <c r="B8211" s="29" t="s">
        <v>15063</v>
      </c>
      <c r="C8211" s="29" t="s">
        <v>276</v>
      </c>
      <c r="D8211" s="29" t="s">
        <v>15064</v>
      </c>
      <c r="E8211" s="29" t="n">
        <v>3</v>
      </c>
      <c r="F8211" s="29" t="s">
        <v>137</v>
      </c>
      <c r="G8211" s="29"/>
      <c r="H8211" s="30" t="n">
        <v>6.6</v>
      </c>
      <c r="I8211" s="31" t="n">
        <v>46245</v>
      </c>
      <c r="J8211" s="30" t="n">
        <v>6.6</v>
      </c>
      <c r="K8211" s="29" t="s">
        <v>120</v>
      </c>
      <c r="L8211" s="29" t="s">
        <v>2312</v>
      </c>
      <c r="M8211" s="29"/>
      <c r="N8211" s="29" t="s">
        <v>122</v>
      </c>
      <c r="O8211" s="29"/>
      <c r="P8211" s="29" t="s">
        <v>123</v>
      </c>
      <c r="Q8211" s="29" t="n">
        <f aca="false">IFERROR(VALUE(L8211),"")</f>
        <v>40</v>
      </c>
      <c r="R8211" s="29" t="str">
        <f aca="true">IF(O8211="","",O8211-TODAY())</f>
        <v/>
      </c>
      <c r="S8211" s="29" t="str">
        <f aca="false">IF(C8211="&lt;&lt; vazio &gt;&gt;","VAZIA",IF(AND(O8211&lt;&gt;"",R8211&lt;0),"VENCIDO",IF(AND(O8211&lt;&gt;"",R8211&lt;=Parametros!$B$10),"PRÓX. VENCIMENTO",IF(F8211="Q","QUALIDADE",IF(F8211="S","BLOQUEADO",IF(F8211="R","RESTRITO/DEVOLUÇÃO",IF(OR(N8211="QUAR",N8211="QRES"),"QUARENTENA",IF(OR(B8211="DESCARTE",B8211="DEVOLUÇÃO"),"DESCARTE/DEVOLUÇÃO",IF(AND(D8211="",K8211&lt;&gt;""),"SEM LOTE",IF(AND(Q8211&lt;&gt;"",Q8211&gt;=Parametros!$B$11),"PARADO/SEM GIRO","OK"))))))))))</f>
        <v>BLOQUEADO</v>
      </c>
      <c r="T8211" s="29" t="str">
        <f aca="false">IF(AND($S8211="PARADO/SEM GIRO",$K8211="KG",OR(Painel!$B$5="(Todos)",A8211=Painel!$B$5)*OR(Painel!$E$5="(Todos)",P8211=Painel!$E$5)),$J8211+ROW()/10000000,"")</f>
        <v/>
      </c>
      <c r="U8211" s="29" t="str">
        <f aca="false">IF(AND($S8211="VENCIDO",$K8211="KG",OR(Painel!$B$5="(Todos)",A8211=Painel!$B$5)*OR(Painel!$E$5="(Todos)",P8211=Painel!$E$5)),$J8211+ROW()/10000000,"")</f>
        <v/>
      </c>
    </row>
    <row r="8212" customFormat="false" ht="15" hidden="false" customHeight="false" outlineLevel="0" collapsed="false">
      <c r="A8212" s="29" t="s">
        <v>57</v>
      </c>
      <c r="B8212" s="29" t="s">
        <v>15063</v>
      </c>
      <c r="C8212" s="29" t="s">
        <v>1259</v>
      </c>
      <c r="D8212" s="29" t="s">
        <v>6269</v>
      </c>
      <c r="E8212" s="29" t="n">
        <v>3</v>
      </c>
      <c r="F8212" s="29"/>
      <c r="G8212" s="29"/>
      <c r="H8212" s="30" t="n">
        <v>30</v>
      </c>
      <c r="I8212" s="31" t="n">
        <v>46269</v>
      </c>
      <c r="J8212" s="30" t="n">
        <v>30</v>
      </c>
      <c r="K8212" s="29" t="s">
        <v>120</v>
      </c>
      <c r="L8212" s="29" t="s">
        <v>2566</v>
      </c>
      <c r="M8212" s="29"/>
      <c r="N8212" s="29" t="s">
        <v>122</v>
      </c>
      <c r="O8212" s="31" t="n">
        <v>46437</v>
      </c>
      <c r="P8212" s="29" t="s">
        <v>123</v>
      </c>
      <c r="Q8212" s="29" t="n">
        <f aca="false">IFERROR(VALUE(L8212),"")</f>
        <v>87</v>
      </c>
      <c r="R8212" s="29" t="n">
        <f aca="true">IF(O8212="","",O8212-TODAY())</f>
        <v>152</v>
      </c>
      <c r="S8212" s="29" t="str">
        <f aca="false">IF(C8212="&lt;&lt; vazio &gt;&gt;","VAZIA",IF(AND(O8212&lt;&gt;"",R8212&lt;0),"VENCIDO",IF(AND(O8212&lt;&gt;"",R8212&lt;=Parametros!$B$10),"PRÓX. VENCIMENTO",IF(F8212="Q","QUALIDADE",IF(F8212="S","BLOQUEADO",IF(F8212="R","RESTRITO/DEVOLUÇÃO",IF(OR(N8212="QUAR",N8212="QRES"),"QUARENTENA",IF(OR(B8212="DESCARTE",B8212="DEVOLUÇÃO"),"DESCARTE/DEVOLUÇÃO",IF(AND(D8212="",K8212&lt;&gt;""),"SEM LOTE",IF(AND(Q8212&lt;&gt;"",Q8212&gt;=Parametros!$B$11),"PARADO/SEM GIRO","OK"))))))))))</f>
        <v>OK</v>
      </c>
      <c r="T8212" s="29" t="str">
        <f aca="false">IF(AND($S8212="PARADO/SEM GIRO",$K8212="KG",OR(Painel!$B$5="(Todos)",A8212=Painel!$B$5)*OR(Painel!$E$5="(Todos)",P8212=Painel!$E$5)),$J8212+ROW()/10000000,"")</f>
        <v/>
      </c>
      <c r="U8212" s="29" t="str">
        <f aca="false">IF(AND($S8212="VENCIDO",$K8212="KG",OR(Painel!$B$5="(Todos)",A8212=Painel!$B$5)*OR(Painel!$E$5="(Todos)",P8212=Painel!$E$5)),$J8212+ROW()/10000000,"")</f>
        <v/>
      </c>
    </row>
    <row r="8213" customFormat="false" ht="15" hidden="false" customHeight="false" outlineLevel="0" collapsed="false">
      <c r="A8213" s="29" t="s">
        <v>57</v>
      </c>
      <c r="B8213" s="29" t="s">
        <v>15063</v>
      </c>
      <c r="C8213" s="29" t="s">
        <v>2561</v>
      </c>
      <c r="D8213" s="29" t="s">
        <v>9230</v>
      </c>
      <c r="E8213" s="29" t="n">
        <v>3</v>
      </c>
      <c r="F8213" s="29"/>
      <c r="G8213" s="29"/>
      <c r="H8213" s="30" t="n">
        <v>32.8</v>
      </c>
      <c r="I8213" s="31" t="n">
        <v>46245</v>
      </c>
      <c r="J8213" s="30" t="n">
        <v>32.8</v>
      </c>
      <c r="K8213" s="29" t="s">
        <v>120</v>
      </c>
      <c r="L8213" s="29" t="s">
        <v>2312</v>
      </c>
      <c r="M8213" s="29"/>
      <c r="N8213" s="29" t="s">
        <v>122</v>
      </c>
      <c r="O8213" s="31" t="n">
        <v>46679</v>
      </c>
      <c r="P8213" s="29" t="s">
        <v>123</v>
      </c>
      <c r="Q8213" s="29" t="n">
        <f aca="false">IFERROR(VALUE(L8213),"")</f>
        <v>40</v>
      </c>
      <c r="R8213" s="29" t="n">
        <f aca="true">IF(O8213="","",O8213-TODAY())</f>
        <v>394</v>
      </c>
      <c r="S8213" s="29" t="str">
        <f aca="false">IF(C8213="&lt;&lt; vazio &gt;&gt;","VAZIA",IF(AND(O8213&lt;&gt;"",R8213&lt;0),"VENCIDO",IF(AND(O8213&lt;&gt;"",R8213&lt;=Parametros!$B$10),"PRÓX. VENCIMENTO",IF(F8213="Q","QUALIDADE",IF(F8213="S","BLOQUEADO",IF(F8213="R","RESTRITO/DEVOLUÇÃO",IF(OR(N8213="QUAR",N8213="QRES"),"QUARENTENA",IF(OR(B8213="DESCARTE",B8213="DEVOLUÇÃO"),"DESCARTE/DEVOLUÇÃO",IF(AND(D8213="",K8213&lt;&gt;""),"SEM LOTE",IF(AND(Q8213&lt;&gt;"",Q8213&gt;=Parametros!$B$11),"PARADO/SEM GIRO","OK"))))))))))</f>
        <v>OK</v>
      </c>
      <c r="T8213" s="29" t="str">
        <f aca="false">IF(AND($S8213="PARADO/SEM GIRO",$K8213="KG",OR(Painel!$B$5="(Todos)",A8213=Painel!$B$5)*OR(Painel!$E$5="(Todos)",P8213=Painel!$E$5)),$J8213+ROW()/10000000,"")</f>
        <v/>
      </c>
      <c r="U8213" s="29" t="str">
        <f aca="false">IF(AND($S8213="VENCIDO",$K8213="KG",OR(Painel!$B$5="(Todos)",A8213=Painel!$B$5)*OR(Painel!$E$5="(Todos)",P8213=Painel!$E$5)),$J8213+ROW()/10000000,"")</f>
        <v/>
      </c>
    </row>
    <row r="8214" customFormat="false" ht="15" hidden="false" customHeight="false" outlineLevel="0" collapsed="false">
      <c r="A8214" s="29" t="s">
        <v>57</v>
      </c>
      <c r="B8214" s="29" t="s">
        <v>15065</v>
      </c>
      <c r="C8214" s="29" t="s">
        <v>373</v>
      </c>
      <c r="D8214" s="29" t="s">
        <v>15066</v>
      </c>
      <c r="E8214" s="29" t="n">
        <v>1</v>
      </c>
      <c r="F8214" s="29"/>
      <c r="G8214" s="29"/>
      <c r="H8214" s="30" t="n">
        <v>12.12</v>
      </c>
      <c r="I8214" s="31" t="n">
        <v>46282</v>
      </c>
      <c r="J8214" s="30" t="n">
        <v>12.12</v>
      </c>
      <c r="K8214" s="29" t="s">
        <v>120</v>
      </c>
      <c r="L8214" s="29" t="s">
        <v>400</v>
      </c>
      <c r="M8214" s="29"/>
      <c r="N8214" s="29" t="s">
        <v>134</v>
      </c>
      <c r="O8214" s="31" t="n">
        <v>46324</v>
      </c>
      <c r="P8214" s="29" t="s">
        <v>123</v>
      </c>
      <c r="Q8214" s="29" t="n">
        <f aca="false">IFERROR(VALUE(L8214),"")</f>
        <v>3</v>
      </c>
      <c r="R8214" s="29" t="n">
        <f aca="true">IF(O8214="","",O8214-TODAY())</f>
        <v>39</v>
      </c>
      <c r="S8214" s="29" t="str">
        <f aca="false">IF(C8214="&lt;&lt; vazio &gt;&gt;","VAZIA",IF(AND(O8214&lt;&gt;"",R8214&lt;0),"VENCIDO",IF(AND(O8214&lt;&gt;"",R8214&lt;=Parametros!$B$10),"PRÓX. VENCIMENTO",IF(F8214="Q","QUALIDADE",IF(F8214="S","BLOQUEADO",IF(F8214="R","RESTRITO/DEVOLUÇÃO",IF(OR(N8214="QUAR",N8214="QRES"),"QUARENTENA",IF(OR(B8214="DESCARTE",B8214="DEVOLUÇÃO"),"DESCARTE/DEVOLUÇÃO",IF(AND(D8214="",K8214&lt;&gt;""),"SEM LOTE",IF(AND(Q8214&lt;&gt;"",Q8214&gt;=Parametros!$B$11),"PARADO/SEM GIRO","OK"))))))))))</f>
        <v>PRÓX. VENCIMENTO</v>
      </c>
      <c r="T8214" s="29" t="str">
        <f aca="false">IF(AND($S8214="PARADO/SEM GIRO",$K8214="KG",OR(Painel!$B$5="(Todos)",A8214=Painel!$B$5)*OR(Painel!$E$5="(Todos)",P8214=Painel!$E$5)),$J8214+ROW()/10000000,"")</f>
        <v/>
      </c>
      <c r="U8214" s="29" t="str">
        <f aca="false">IF(AND($S8214="VENCIDO",$K8214="KG",OR(Painel!$B$5="(Todos)",A8214=Painel!$B$5)*OR(Painel!$E$5="(Todos)",P8214=Painel!$E$5)),$J8214+ROW()/10000000,"")</f>
        <v/>
      </c>
    </row>
    <row r="8215" customFormat="false" ht="15" hidden="false" customHeight="false" outlineLevel="0" collapsed="false">
      <c r="A8215" s="29" t="s">
        <v>57</v>
      </c>
      <c r="B8215" s="29" t="s">
        <v>15067</v>
      </c>
      <c r="C8215" s="29" t="s">
        <v>570</v>
      </c>
      <c r="D8215" s="29" t="s">
        <v>6343</v>
      </c>
      <c r="E8215" s="29" t="n">
        <v>2</v>
      </c>
      <c r="F8215" s="29"/>
      <c r="G8215" s="29"/>
      <c r="H8215" s="30" t="n">
        <v>12.12</v>
      </c>
      <c r="I8215" s="31" t="n">
        <v>46282</v>
      </c>
      <c r="J8215" s="30" t="n">
        <v>12.12</v>
      </c>
      <c r="K8215" s="29" t="s">
        <v>120</v>
      </c>
      <c r="L8215" s="29" t="s">
        <v>126</v>
      </c>
      <c r="M8215" s="29"/>
      <c r="N8215" s="29" t="s">
        <v>122</v>
      </c>
      <c r="O8215" s="31" t="n">
        <v>46554</v>
      </c>
      <c r="P8215" s="29" t="s">
        <v>123</v>
      </c>
      <c r="Q8215" s="29" t="n">
        <f aca="false">IFERROR(VALUE(L8215),"")</f>
        <v>13</v>
      </c>
      <c r="R8215" s="29" t="n">
        <f aca="true">IF(O8215="","",O8215-TODAY())</f>
        <v>269</v>
      </c>
      <c r="S8215" s="29" t="str">
        <f aca="false">IF(C8215="&lt;&lt; vazio &gt;&gt;","VAZIA",IF(AND(O8215&lt;&gt;"",R8215&lt;0),"VENCIDO",IF(AND(O8215&lt;&gt;"",R8215&lt;=Parametros!$B$10),"PRÓX. VENCIMENTO",IF(F8215="Q","QUALIDADE",IF(F8215="S","BLOQUEADO",IF(F8215="R","RESTRITO/DEVOLUÇÃO",IF(OR(N8215="QUAR",N8215="QRES"),"QUARENTENA",IF(OR(B8215="DESCARTE",B8215="DEVOLUÇÃO"),"DESCARTE/DEVOLUÇÃO",IF(AND(D8215="",K8215&lt;&gt;""),"SEM LOTE",IF(AND(Q8215&lt;&gt;"",Q8215&gt;=Parametros!$B$11),"PARADO/SEM GIRO","OK"))))))))))</f>
        <v>OK</v>
      </c>
      <c r="T8215" s="29" t="str">
        <f aca="false">IF(AND($S8215="PARADO/SEM GIRO",$K8215="KG",OR(Painel!$B$5="(Todos)",A8215=Painel!$B$5)*OR(Painel!$E$5="(Todos)",P8215=Painel!$E$5)),$J8215+ROW()/10000000,"")</f>
        <v/>
      </c>
      <c r="U8215" s="29" t="str">
        <f aca="false">IF(AND($S8215="VENCIDO",$K8215="KG",OR(Painel!$B$5="(Todos)",A8215=Painel!$B$5)*OR(Painel!$E$5="(Todos)",P8215=Painel!$E$5)),$J8215+ROW()/10000000,"")</f>
        <v/>
      </c>
    </row>
    <row r="8216" customFormat="false" ht="15" hidden="false" customHeight="false" outlineLevel="0" collapsed="false">
      <c r="A8216" s="29" t="s">
        <v>57</v>
      </c>
      <c r="B8216" s="29" t="s">
        <v>15067</v>
      </c>
      <c r="C8216" s="29" t="s">
        <v>876</v>
      </c>
      <c r="D8216" s="29" t="s">
        <v>15068</v>
      </c>
      <c r="E8216" s="29" t="n">
        <v>2</v>
      </c>
      <c r="F8216" s="29"/>
      <c r="G8216" s="29"/>
      <c r="H8216" s="30" t="n">
        <v>10</v>
      </c>
      <c r="I8216" s="31" t="n">
        <v>46272</v>
      </c>
      <c r="J8216" s="30" t="n">
        <v>10</v>
      </c>
      <c r="K8216" s="29" t="s">
        <v>120</v>
      </c>
      <c r="L8216" s="29" t="s">
        <v>126</v>
      </c>
      <c r="M8216" s="29"/>
      <c r="N8216" s="29" t="s">
        <v>122</v>
      </c>
      <c r="O8216" s="31" t="n">
        <v>46706</v>
      </c>
      <c r="P8216" s="29" t="s">
        <v>123</v>
      </c>
      <c r="Q8216" s="29" t="n">
        <f aca="false">IFERROR(VALUE(L8216),"")</f>
        <v>13</v>
      </c>
      <c r="R8216" s="29" t="n">
        <f aca="true">IF(O8216="","",O8216-TODAY())</f>
        <v>421</v>
      </c>
      <c r="S8216" s="29" t="str">
        <f aca="false">IF(C8216="&lt;&lt; vazio &gt;&gt;","VAZIA",IF(AND(O8216&lt;&gt;"",R8216&lt;0),"VENCIDO",IF(AND(O8216&lt;&gt;"",R8216&lt;=Parametros!$B$10),"PRÓX. VENCIMENTO",IF(F8216="Q","QUALIDADE",IF(F8216="S","BLOQUEADO",IF(F8216="R","RESTRITO/DEVOLUÇÃO",IF(OR(N8216="QUAR",N8216="QRES"),"QUARENTENA",IF(OR(B8216="DESCARTE",B8216="DEVOLUÇÃO"),"DESCARTE/DEVOLUÇÃO",IF(AND(D8216="",K8216&lt;&gt;""),"SEM LOTE",IF(AND(Q8216&lt;&gt;"",Q8216&gt;=Parametros!$B$11),"PARADO/SEM GIRO","OK"))))))))))</f>
        <v>OK</v>
      </c>
      <c r="T8216" s="29" t="str">
        <f aca="false">IF(AND($S8216="PARADO/SEM GIRO",$K8216="KG",OR(Painel!$B$5="(Todos)",A8216=Painel!$B$5)*OR(Painel!$E$5="(Todos)",P8216=Painel!$E$5)),$J8216+ROW()/10000000,"")</f>
        <v/>
      </c>
      <c r="U8216" s="29" t="str">
        <f aca="false">IF(AND($S8216="VENCIDO",$K8216="KG",OR(Painel!$B$5="(Todos)",A8216=Painel!$B$5)*OR(Painel!$E$5="(Todos)",P8216=Painel!$E$5)),$J8216+ROW()/10000000,"")</f>
        <v/>
      </c>
    </row>
    <row r="8217" customFormat="false" ht="15" hidden="false" customHeight="false" outlineLevel="0" collapsed="false">
      <c r="A8217" s="29" t="s">
        <v>57</v>
      </c>
      <c r="B8217" s="29" t="s">
        <v>15069</v>
      </c>
      <c r="C8217" s="29" t="s">
        <v>135</v>
      </c>
      <c r="D8217" s="29" t="s">
        <v>156</v>
      </c>
      <c r="E8217" s="29" t="n">
        <v>2</v>
      </c>
      <c r="F8217" s="29"/>
      <c r="G8217" s="29"/>
      <c r="H8217" s="30" t="n">
        <v>90.9</v>
      </c>
      <c r="I8217" s="31" t="n">
        <v>46276</v>
      </c>
      <c r="J8217" s="30" t="n">
        <v>90.9</v>
      </c>
      <c r="K8217" s="29" t="s">
        <v>120</v>
      </c>
      <c r="L8217" s="29" t="s">
        <v>2566</v>
      </c>
      <c r="M8217" s="29"/>
      <c r="N8217" s="29" t="s">
        <v>134</v>
      </c>
      <c r="O8217" s="31" t="n">
        <v>46318</v>
      </c>
      <c r="P8217" s="29" t="s">
        <v>123</v>
      </c>
      <c r="Q8217" s="29" t="n">
        <f aca="false">IFERROR(VALUE(L8217),"")</f>
        <v>87</v>
      </c>
      <c r="R8217" s="29" t="n">
        <f aca="true">IF(O8217="","",O8217-TODAY())</f>
        <v>33</v>
      </c>
      <c r="S8217" s="29" t="str">
        <f aca="false">IF(C8217="&lt;&lt; vazio &gt;&gt;","VAZIA",IF(AND(O8217&lt;&gt;"",R8217&lt;0),"VENCIDO",IF(AND(O8217&lt;&gt;"",R8217&lt;=Parametros!$B$10),"PRÓX. VENCIMENTO",IF(F8217="Q","QUALIDADE",IF(F8217="S","BLOQUEADO",IF(F8217="R","RESTRITO/DEVOLUÇÃO",IF(OR(N8217="QUAR",N8217="QRES"),"QUARENTENA",IF(OR(B8217="DESCARTE",B8217="DEVOLUÇÃO"),"DESCARTE/DEVOLUÇÃO",IF(AND(D8217="",K8217&lt;&gt;""),"SEM LOTE",IF(AND(Q8217&lt;&gt;"",Q8217&gt;=Parametros!$B$11),"PARADO/SEM GIRO","OK"))))))))))</f>
        <v>PRÓX. VENCIMENTO</v>
      </c>
      <c r="T8217" s="29" t="str">
        <f aca="false">IF(AND($S8217="PARADO/SEM GIRO",$K8217="KG",OR(Painel!$B$5="(Todos)",A8217=Painel!$B$5)*OR(Painel!$E$5="(Todos)",P8217=Painel!$E$5)),$J8217+ROW()/10000000,"")</f>
        <v/>
      </c>
      <c r="U8217" s="29" t="str">
        <f aca="false">IF(AND($S8217="VENCIDO",$K8217="KG",OR(Painel!$B$5="(Todos)",A8217=Painel!$B$5)*OR(Painel!$E$5="(Todos)",P8217=Painel!$E$5)),$J8217+ROW()/10000000,"")</f>
        <v/>
      </c>
    </row>
    <row r="8218" customFormat="false" ht="15" hidden="false" customHeight="false" outlineLevel="0" collapsed="false">
      <c r="A8218" s="29" t="s">
        <v>57</v>
      </c>
      <c r="B8218" s="29" t="s">
        <v>15069</v>
      </c>
      <c r="C8218" s="29" t="s">
        <v>371</v>
      </c>
      <c r="D8218" s="29" t="s">
        <v>15070</v>
      </c>
      <c r="E8218" s="29" t="n">
        <v>2</v>
      </c>
      <c r="F8218" s="29" t="s">
        <v>137</v>
      </c>
      <c r="G8218" s="29"/>
      <c r="H8218" s="30" t="n">
        <v>30.3</v>
      </c>
      <c r="I8218" s="31" t="n">
        <v>46269</v>
      </c>
      <c r="J8218" s="30" t="n">
        <v>30.3</v>
      </c>
      <c r="K8218" s="29" t="s">
        <v>120</v>
      </c>
      <c r="L8218" s="29" t="s">
        <v>2312</v>
      </c>
      <c r="M8218" s="29"/>
      <c r="N8218" s="29" t="s">
        <v>122</v>
      </c>
      <c r="O8218" s="31" t="n">
        <v>46584</v>
      </c>
      <c r="P8218" s="29" t="s">
        <v>123</v>
      </c>
      <c r="Q8218" s="29" t="n">
        <f aca="false">IFERROR(VALUE(L8218),"")</f>
        <v>40</v>
      </c>
      <c r="R8218" s="29" t="n">
        <f aca="true">IF(O8218="","",O8218-TODAY())</f>
        <v>299</v>
      </c>
      <c r="S8218" s="29" t="str">
        <f aca="false">IF(C8218="&lt;&lt; vazio &gt;&gt;","VAZIA",IF(AND(O8218&lt;&gt;"",R8218&lt;0),"VENCIDO",IF(AND(O8218&lt;&gt;"",R8218&lt;=Parametros!$B$10),"PRÓX. VENCIMENTO",IF(F8218="Q","QUALIDADE",IF(F8218="S","BLOQUEADO",IF(F8218="R","RESTRITO/DEVOLUÇÃO",IF(OR(N8218="QUAR",N8218="QRES"),"QUARENTENA",IF(OR(B8218="DESCARTE",B8218="DEVOLUÇÃO"),"DESCARTE/DEVOLUÇÃO",IF(AND(D8218="",K8218&lt;&gt;""),"SEM LOTE",IF(AND(Q8218&lt;&gt;"",Q8218&gt;=Parametros!$B$11),"PARADO/SEM GIRO","OK"))))))))))</f>
        <v>BLOQUEADO</v>
      </c>
      <c r="T8218" s="29" t="str">
        <f aca="false">IF(AND($S8218="PARADO/SEM GIRO",$K8218="KG",OR(Painel!$B$5="(Todos)",A8218=Painel!$B$5)*OR(Painel!$E$5="(Todos)",P8218=Painel!$E$5)),$J8218+ROW()/10000000,"")</f>
        <v/>
      </c>
      <c r="U8218" s="29" t="str">
        <f aca="false">IF(AND($S8218="VENCIDO",$K8218="KG",OR(Painel!$B$5="(Todos)",A8218=Painel!$B$5)*OR(Painel!$E$5="(Todos)",P8218=Painel!$E$5)),$J8218+ROW()/10000000,"")</f>
        <v/>
      </c>
    </row>
    <row r="8219" customFormat="false" ht="15" hidden="false" customHeight="false" outlineLevel="0" collapsed="false">
      <c r="A8219" s="29" t="s">
        <v>57</v>
      </c>
      <c r="B8219" s="29" t="s">
        <v>15071</v>
      </c>
      <c r="C8219" s="29" t="s">
        <v>5457</v>
      </c>
      <c r="D8219" s="29" t="s">
        <v>5464</v>
      </c>
      <c r="E8219" s="29" t="n">
        <v>2</v>
      </c>
      <c r="F8219" s="29"/>
      <c r="G8219" s="29"/>
      <c r="H8219" s="30" t="n">
        <v>20</v>
      </c>
      <c r="I8219" s="31" t="n">
        <v>46273</v>
      </c>
      <c r="J8219" s="30" t="n">
        <v>20</v>
      </c>
      <c r="K8219" s="29" t="s">
        <v>120</v>
      </c>
      <c r="L8219" s="29" t="s">
        <v>149</v>
      </c>
      <c r="M8219" s="29"/>
      <c r="N8219" s="29" t="s">
        <v>134</v>
      </c>
      <c r="O8219" s="31" t="n">
        <v>46364</v>
      </c>
      <c r="P8219" s="29" t="s">
        <v>123</v>
      </c>
      <c r="Q8219" s="29" t="n">
        <f aca="false">IFERROR(VALUE(L8219),"")</f>
        <v>12</v>
      </c>
      <c r="R8219" s="29" t="n">
        <f aca="true">IF(O8219="","",O8219-TODAY())</f>
        <v>79</v>
      </c>
      <c r="S8219" s="29" t="str">
        <f aca="false">IF(C8219="&lt;&lt; vazio &gt;&gt;","VAZIA",IF(AND(O8219&lt;&gt;"",R8219&lt;0),"VENCIDO",IF(AND(O8219&lt;&gt;"",R8219&lt;=Parametros!$B$10),"PRÓX. VENCIMENTO",IF(F8219="Q","QUALIDADE",IF(F8219="S","BLOQUEADO",IF(F8219="R","RESTRITO/DEVOLUÇÃO",IF(OR(N8219="QUAR",N8219="QRES"),"QUARENTENA",IF(OR(B8219="DESCARTE",B8219="DEVOLUÇÃO"),"DESCARTE/DEVOLUÇÃO",IF(AND(D8219="",K8219&lt;&gt;""),"SEM LOTE",IF(AND(Q8219&lt;&gt;"",Q8219&gt;=Parametros!$B$11),"PARADO/SEM GIRO","OK"))))))))))</f>
        <v>OK</v>
      </c>
      <c r="T8219" s="29" t="str">
        <f aca="false">IF(AND($S8219="PARADO/SEM GIRO",$K8219="KG",OR(Painel!$B$5="(Todos)",A8219=Painel!$B$5)*OR(Painel!$E$5="(Todos)",P8219=Painel!$E$5)),$J8219+ROW()/10000000,"")</f>
        <v/>
      </c>
      <c r="U8219" s="29" t="str">
        <f aca="false">IF(AND($S8219="VENCIDO",$K8219="KG",OR(Painel!$B$5="(Todos)",A8219=Painel!$B$5)*OR(Painel!$E$5="(Todos)",P8219=Painel!$E$5)),$J8219+ROW()/10000000,"")</f>
        <v/>
      </c>
    </row>
    <row r="8220" customFormat="false" ht="15" hidden="false" customHeight="false" outlineLevel="0" collapsed="false">
      <c r="A8220" s="29" t="s">
        <v>57</v>
      </c>
      <c r="B8220" s="29" t="s">
        <v>15071</v>
      </c>
      <c r="C8220" s="29" t="s">
        <v>217</v>
      </c>
      <c r="D8220" s="29" t="s">
        <v>15072</v>
      </c>
      <c r="E8220" s="29" t="n">
        <v>2</v>
      </c>
      <c r="F8220" s="29"/>
      <c r="G8220" s="29"/>
      <c r="H8220" s="30" t="n">
        <v>10.5</v>
      </c>
      <c r="I8220" s="31" t="n">
        <v>46269</v>
      </c>
      <c r="J8220" s="30" t="n">
        <v>10.5</v>
      </c>
      <c r="K8220" s="29" t="s">
        <v>120</v>
      </c>
      <c r="L8220" s="29" t="s">
        <v>193</v>
      </c>
      <c r="M8220" s="29"/>
      <c r="N8220" s="29" t="s">
        <v>122</v>
      </c>
      <c r="O8220" s="31" t="n">
        <v>46692</v>
      </c>
      <c r="P8220" s="29" t="s">
        <v>123</v>
      </c>
      <c r="Q8220" s="29" t="n">
        <f aca="false">IFERROR(VALUE(L8220),"")</f>
        <v>16</v>
      </c>
      <c r="R8220" s="29" t="n">
        <f aca="true">IF(O8220="","",O8220-TODAY())</f>
        <v>407</v>
      </c>
      <c r="S8220" s="29" t="str">
        <f aca="false">IF(C8220="&lt;&lt; vazio &gt;&gt;","VAZIA",IF(AND(O8220&lt;&gt;"",R8220&lt;0),"VENCIDO",IF(AND(O8220&lt;&gt;"",R8220&lt;=Parametros!$B$10),"PRÓX. VENCIMENTO",IF(F8220="Q","QUALIDADE",IF(F8220="S","BLOQUEADO",IF(F8220="R","RESTRITO/DEVOLUÇÃO",IF(OR(N8220="QUAR",N8220="QRES"),"QUARENTENA",IF(OR(B8220="DESCARTE",B8220="DEVOLUÇÃO"),"DESCARTE/DEVOLUÇÃO",IF(AND(D8220="",K8220&lt;&gt;""),"SEM LOTE",IF(AND(Q8220&lt;&gt;"",Q8220&gt;=Parametros!$B$11),"PARADO/SEM GIRO","OK"))))))))))</f>
        <v>OK</v>
      </c>
      <c r="T8220" s="29" t="str">
        <f aca="false">IF(AND($S8220="PARADO/SEM GIRO",$K8220="KG",OR(Painel!$B$5="(Todos)",A8220=Painel!$B$5)*OR(Painel!$E$5="(Todos)",P8220=Painel!$E$5)),$J8220+ROW()/10000000,"")</f>
        <v/>
      </c>
      <c r="U8220" s="29" t="str">
        <f aca="false">IF(AND($S8220="VENCIDO",$K8220="KG",OR(Painel!$B$5="(Todos)",A8220=Painel!$B$5)*OR(Painel!$E$5="(Todos)",P8220=Painel!$E$5)),$J8220+ROW()/10000000,"")</f>
        <v/>
      </c>
    </row>
    <row r="8221" customFormat="false" ht="15" hidden="false" customHeight="false" outlineLevel="0" collapsed="false">
      <c r="A8221" s="29" t="s">
        <v>57</v>
      </c>
      <c r="B8221" s="29" t="s">
        <v>1405</v>
      </c>
      <c r="C8221" s="29" t="s">
        <v>549</v>
      </c>
      <c r="D8221" s="29" t="s">
        <v>9742</v>
      </c>
      <c r="E8221" s="29" t="n">
        <v>5</v>
      </c>
      <c r="F8221" s="29"/>
      <c r="G8221" s="29"/>
      <c r="H8221" s="30" t="n">
        <v>10.5</v>
      </c>
      <c r="I8221" s="31" t="n">
        <v>46277</v>
      </c>
      <c r="J8221" s="30" t="n">
        <v>10.5</v>
      </c>
      <c r="K8221" s="29" t="s">
        <v>120</v>
      </c>
      <c r="L8221" s="29" t="s">
        <v>126</v>
      </c>
      <c r="M8221" s="29"/>
      <c r="N8221" s="29" t="s">
        <v>122</v>
      </c>
      <c r="O8221" s="31" t="n">
        <v>46508</v>
      </c>
      <c r="P8221" s="29" t="s">
        <v>123</v>
      </c>
      <c r="Q8221" s="29" t="n">
        <f aca="false">IFERROR(VALUE(L8221),"")</f>
        <v>13</v>
      </c>
      <c r="R8221" s="29" t="n">
        <f aca="true">IF(O8221="","",O8221-TODAY())</f>
        <v>223</v>
      </c>
      <c r="S8221" s="29" t="str">
        <f aca="false">IF(C8221="&lt;&lt; vazio &gt;&gt;","VAZIA",IF(AND(O8221&lt;&gt;"",R8221&lt;0),"VENCIDO",IF(AND(O8221&lt;&gt;"",R8221&lt;=Parametros!$B$10),"PRÓX. VENCIMENTO",IF(F8221="Q","QUALIDADE",IF(F8221="S","BLOQUEADO",IF(F8221="R","RESTRITO/DEVOLUÇÃO",IF(OR(N8221="QUAR",N8221="QRES"),"QUARENTENA",IF(OR(B8221="DESCARTE",B8221="DEVOLUÇÃO"),"DESCARTE/DEVOLUÇÃO",IF(AND(D8221="",K8221&lt;&gt;""),"SEM LOTE",IF(AND(Q8221&lt;&gt;"",Q8221&gt;=Parametros!$B$11),"PARADO/SEM GIRO","OK"))))))))))</f>
        <v>OK</v>
      </c>
      <c r="T8221" s="29" t="str">
        <f aca="false">IF(AND($S8221="PARADO/SEM GIRO",$K8221="KG",OR(Painel!$B$5="(Todos)",A8221=Painel!$B$5)*OR(Painel!$E$5="(Todos)",P8221=Painel!$E$5)),$J8221+ROW()/10000000,"")</f>
        <v/>
      </c>
      <c r="U8221" s="29" t="str">
        <f aca="false">IF(AND($S8221="VENCIDO",$K8221="KG",OR(Painel!$B$5="(Todos)",A8221=Painel!$B$5)*OR(Painel!$E$5="(Todos)",P8221=Painel!$E$5)),$J8221+ROW()/10000000,"")</f>
        <v/>
      </c>
    </row>
    <row r="8222" customFormat="false" ht="15" hidden="false" customHeight="false" outlineLevel="0" collapsed="false">
      <c r="A8222" s="29" t="s">
        <v>57</v>
      </c>
      <c r="B8222" s="29" t="s">
        <v>1405</v>
      </c>
      <c r="C8222" s="29" t="s">
        <v>536</v>
      </c>
      <c r="D8222" s="29" t="s">
        <v>6305</v>
      </c>
      <c r="E8222" s="29" t="n">
        <v>5</v>
      </c>
      <c r="F8222" s="29"/>
      <c r="G8222" s="29"/>
      <c r="H8222" s="30" t="n">
        <v>10</v>
      </c>
      <c r="I8222" s="31" t="n">
        <v>46272</v>
      </c>
      <c r="J8222" s="30" t="n">
        <v>10</v>
      </c>
      <c r="K8222" s="29" t="s">
        <v>120</v>
      </c>
      <c r="L8222" s="29" t="s">
        <v>126</v>
      </c>
      <c r="M8222" s="29"/>
      <c r="N8222" s="29" t="s">
        <v>122</v>
      </c>
      <c r="O8222" s="31" t="n">
        <v>46613</v>
      </c>
      <c r="P8222" s="29" t="s">
        <v>123</v>
      </c>
      <c r="Q8222" s="29" t="n">
        <f aca="false">IFERROR(VALUE(L8222),"")</f>
        <v>13</v>
      </c>
      <c r="R8222" s="29" t="n">
        <f aca="true">IF(O8222="","",O8222-TODAY())</f>
        <v>328</v>
      </c>
      <c r="S8222" s="29" t="str">
        <f aca="false">IF(C8222="&lt;&lt; vazio &gt;&gt;","VAZIA",IF(AND(O8222&lt;&gt;"",R8222&lt;0),"VENCIDO",IF(AND(O8222&lt;&gt;"",R8222&lt;=Parametros!$B$10),"PRÓX. VENCIMENTO",IF(F8222="Q","QUALIDADE",IF(F8222="S","BLOQUEADO",IF(F8222="R","RESTRITO/DEVOLUÇÃO",IF(OR(N8222="QUAR",N8222="QRES"),"QUARENTENA",IF(OR(B8222="DESCARTE",B8222="DEVOLUÇÃO"),"DESCARTE/DEVOLUÇÃO",IF(AND(D8222="",K8222&lt;&gt;""),"SEM LOTE",IF(AND(Q8222&lt;&gt;"",Q8222&gt;=Parametros!$B$11),"PARADO/SEM GIRO","OK"))))))))))</f>
        <v>OK</v>
      </c>
      <c r="T8222" s="29" t="str">
        <f aca="false">IF(AND($S8222="PARADO/SEM GIRO",$K8222="KG",OR(Painel!$B$5="(Todos)",A8222=Painel!$B$5)*OR(Painel!$E$5="(Todos)",P8222=Painel!$E$5)),$J8222+ROW()/10000000,"")</f>
        <v/>
      </c>
      <c r="U8222" s="29" t="str">
        <f aca="false">IF(AND($S8222="VENCIDO",$K8222="KG",OR(Painel!$B$5="(Todos)",A8222=Painel!$B$5)*OR(Painel!$E$5="(Todos)",P8222=Painel!$E$5)),$J8222+ROW()/10000000,"")</f>
        <v/>
      </c>
    </row>
    <row r="8223" customFormat="false" ht="15" hidden="false" customHeight="false" outlineLevel="0" collapsed="false">
      <c r="A8223" s="29" t="s">
        <v>57</v>
      </c>
      <c r="B8223" s="29" t="s">
        <v>1405</v>
      </c>
      <c r="C8223" s="29" t="s">
        <v>447</v>
      </c>
      <c r="D8223" s="29" t="s">
        <v>4536</v>
      </c>
      <c r="E8223" s="29" t="n">
        <v>5</v>
      </c>
      <c r="F8223" s="29"/>
      <c r="G8223" s="29"/>
      <c r="H8223" s="30" t="n">
        <v>12.12</v>
      </c>
      <c r="I8223" s="31" t="n">
        <v>46283</v>
      </c>
      <c r="J8223" s="30" t="n">
        <v>12.12</v>
      </c>
      <c r="K8223" s="29" t="s">
        <v>120</v>
      </c>
      <c r="L8223" s="29" t="s">
        <v>126</v>
      </c>
      <c r="M8223" s="29"/>
      <c r="N8223" s="29" t="s">
        <v>122</v>
      </c>
      <c r="O8223" s="31" t="n">
        <v>46512</v>
      </c>
      <c r="P8223" s="29" t="s">
        <v>123</v>
      </c>
      <c r="Q8223" s="29" t="n">
        <f aca="false">IFERROR(VALUE(L8223),"")</f>
        <v>13</v>
      </c>
      <c r="R8223" s="29" t="n">
        <f aca="true">IF(O8223="","",O8223-TODAY())</f>
        <v>227</v>
      </c>
      <c r="S8223" s="29" t="str">
        <f aca="false">IF(C8223="&lt;&lt; vazio &gt;&gt;","VAZIA",IF(AND(O8223&lt;&gt;"",R8223&lt;0),"VENCIDO",IF(AND(O8223&lt;&gt;"",R8223&lt;=Parametros!$B$10),"PRÓX. VENCIMENTO",IF(F8223="Q","QUALIDADE",IF(F8223="S","BLOQUEADO",IF(F8223="R","RESTRITO/DEVOLUÇÃO",IF(OR(N8223="QUAR",N8223="QRES"),"QUARENTENA",IF(OR(B8223="DESCARTE",B8223="DEVOLUÇÃO"),"DESCARTE/DEVOLUÇÃO",IF(AND(D8223="",K8223&lt;&gt;""),"SEM LOTE",IF(AND(Q8223&lt;&gt;"",Q8223&gt;=Parametros!$B$11),"PARADO/SEM GIRO","OK"))))))))))</f>
        <v>OK</v>
      </c>
      <c r="T8223" s="29" t="str">
        <f aca="false">IF(AND($S8223="PARADO/SEM GIRO",$K8223="KG",OR(Painel!$B$5="(Todos)",A8223=Painel!$B$5)*OR(Painel!$E$5="(Todos)",P8223=Painel!$E$5)),$J8223+ROW()/10000000,"")</f>
        <v/>
      </c>
      <c r="U8223" s="29" t="str">
        <f aca="false">IF(AND($S8223="VENCIDO",$K8223="KG",OR(Painel!$B$5="(Todos)",A8223=Painel!$B$5)*OR(Painel!$E$5="(Todos)",P8223=Painel!$E$5)),$J8223+ROW()/10000000,"")</f>
        <v/>
      </c>
    </row>
    <row r="8224" customFormat="false" ht="15" hidden="false" customHeight="false" outlineLevel="0" collapsed="false">
      <c r="A8224" s="29" t="s">
        <v>57</v>
      </c>
      <c r="B8224" s="29" t="s">
        <v>1405</v>
      </c>
      <c r="C8224" s="29" t="s">
        <v>253</v>
      </c>
      <c r="D8224" s="29" t="s">
        <v>329</v>
      </c>
      <c r="E8224" s="29" t="n">
        <v>5</v>
      </c>
      <c r="F8224" s="29"/>
      <c r="G8224" s="29"/>
      <c r="H8224" s="30" t="n">
        <v>12.12</v>
      </c>
      <c r="I8224" s="31" t="n">
        <v>46283</v>
      </c>
      <c r="J8224" s="30" t="n">
        <v>12.12</v>
      </c>
      <c r="K8224" s="29" t="s">
        <v>120</v>
      </c>
      <c r="L8224" s="29" t="s">
        <v>126</v>
      </c>
      <c r="M8224" s="29"/>
      <c r="N8224" s="29" t="s">
        <v>122</v>
      </c>
      <c r="O8224" s="31" t="n">
        <v>46514</v>
      </c>
      <c r="P8224" s="29" t="s">
        <v>123</v>
      </c>
      <c r="Q8224" s="29" t="n">
        <f aca="false">IFERROR(VALUE(L8224),"")</f>
        <v>13</v>
      </c>
      <c r="R8224" s="29" t="n">
        <f aca="true">IF(O8224="","",O8224-TODAY())</f>
        <v>229</v>
      </c>
      <c r="S8224" s="29" t="str">
        <f aca="false">IF(C8224="&lt;&lt; vazio &gt;&gt;","VAZIA",IF(AND(O8224&lt;&gt;"",R8224&lt;0),"VENCIDO",IF(AND(O8224&lt;&gt;"",R8224&lt;=Parametros!$B$10),"PRÓX. VENCIMENTO",IF(F8224="Q","QUALIDADE",IF(F8224="S","BLOQUEADO",IF(F8224="R","RESTRITO/DEVOLUÇÃO",IF(OR(N8224="QUAR",N8224="QRES"),"QUARENTENA",IF(OR(B8224="DESCARTE",B8224="DEVOLUÇÃO"),"DESCARTE/DEVOLUÇÃO",IF(AND(D8224="",K8224&lt;&gt;""),"SEM LOTE",IF(AND(Q8224&lt;&gt;"",Q8224&gt;=Parametros!$B$11),"PARADO/SEM GIRO","OK"))))))))))</f>
        <v>OK</v>
      </c>
      <c r="T8224" s="29" t="str">
        <f aca="false">IF(AND($S8224="PARADO/SEM GIRO",$K8224="KG",OR(Painel!$B$5="(Todos)",A8224=Painel!$B$5)*OR(Painel!$E$5="(Todos)",P8224=Painel!$E$5)),$J8224+ROW()/10000000,"")</f>
        <v/>
      </c>
      <c r="U8224" s="29" t="str">
        <f aca="false">IF(AND($S8224="VENCIDO",$K8224="KG",OR(Painel!$B$5="(Todos)",A8224=Painel!$B$5)*OR(Painel!$E$5="(Todos)",P8224=Painel!$E$5)),$J8224+ROW()/10000000,"")</f>
        <v/>
      </c>
    </row>
    <row r="8225" customFormat="false" ht="15" hidden="false" customHeight="false" outlineLevel="0" collapsed="false">
      <c r="A8225" s="29" t="s">
        <v>57</v>
      </c>
      <c r="B8225" s="29" t="s">
        <v>1405</v>
      </c>
      <c r="C8225" s="29" t="s">
        <v>169</v>
      </c>
      <c r="D8225" s="29" t="s">
        <v>6714</v>
      </c>
      <c r="E8225" s="29" t="n">
        <v>5</v>
      </c>
      <c r="F8225" s="29" t="s">
        <v>189</v>
      </c>
      <c r="G8225" s="29"/>
      <c r="H8225" s="30" t="n">
        <v>50.5</v>
      </c>
      <c r="I8225" s="31" t="n">
        <v>46280</v>
      </c>
      <c r="J8225" s="30" t="n">
        <v>50.5</v>
      </c>
      <c r="K8225" s="29" t="s">
        <v>120</v>
      </c>
      <c r="L8225" s="29" t="s">
        <v>144</v>
      </c>
      <c r="M8225" s="29"/>
      <c r="N8225" s="29" t="s">
        <v>122</v>
      </c>
      <c r="O8225" s="31" t="n">
        <v>46376</v>
      </c>
      <c r="P8225" s="29" t="s">
        <v>123</v>
      </c>
      <c r="Q8225" s="29" t="n">
        <f aca="false">IFERROR(VALUE(L8225),"")</f>
        <v>5</v>
      </c>
      <c r="R8225" s="29" t="n">
        <f aca="true">IF(O8225="","",O8225-TODAY())</f>
        <v>91</v>
      </c>
      <c r="S8225" s="29" t="str">
        <f aca="false">IF(C8225="&lt;&lt; vazio &gt;&gt;","VAZIA",IF(AND(O8225&lt;&gt;"",R8225&lt;0),"VENCIDO",IF(AND(O8225&lt;&gt;"",R8225&lt;=Parametros!$B$10),"PRÓX. VENCIMENTO",IF(F8225="Q","QUALIDADE",IF(F8225="S","BLOQUEADO",IF(F8225="R","RESTRITO/DEVOLUÇÃO",IF(OR(N8225="QUAR",N8225="QRES"),"QUARENTENA",IF(OR(B8225="DESCARTE",B8225="DEVOLUÇÃO"),"DESCARTE/DEVOLUÇÃO",IF(AND(D8225="",K8225&lt;&gt;""),"SEM LOTE",IF(AND(Q8225&lt;&gt;"",Q8225&gt;=Parametros!$B$11),"PARADO/SEM GIRO","OK"))))))))))</f>
        <v>RESTRITO/DEVOLUÇÃO</v>
      </c>
      <c r="T8225" s="29" t="str">
        <f aca="false">IF(AND($S8225="PARADO/SEM GIRO",$K8225="KG",OR(Painel!$B$5="(Todos)",A8225=Painel!$B$5)*OR(Painel!$E$5="(Todos)",P8225=Painel!$E$5)),$J8225+ROW()/10000000,"")</f>
        <v/>
      </c>
      <c r="U8225" s="29" t="str">
        <f aca="false">IF(AND($S8225="VENCIDO",$K8225="KG",OR(Painel!$B$5="(Todos)",A8225=Painel!$B$5)*OR(Painel!$E$5="(Todos)",P8225=Painel!$E$5)),$J8225+ROW()/10000000,"")</f>
        <v/>
      </c>
    </row>
    <row r="8226" customFormat="false" ht="15" hidden="false" customHeight="false" outlineLevel="0" collapsed="false">
      <c r="A8226" s="29" t="s">
        <v>57</v>
      </c>
      <c r="B8226" s="29" t="s">
        <v>15073</v>
      </c>
      <c r="C8226" s="29" t="s">
        <v>9208</v>
      </c>
      <c r="D8226" s="29" t="s">
        <v>15074</v>
      </c>
      <c r="E8226" s="29" t="n">
        <v>3</v>
      </c>
      <c r="F8226" s="29"/>
      <c r="G8226" s="29"/>
      <c r="H8226" s="30" t="n">
        <v>100.8</v>
      </c>
      <c r="I8226" s="31" t="n">
        <v>46269</v>
      </c>
      <c r="J8226" s="30" t="n">
        <v>100.8</v>
      </c>
      <c r="K8226" s="29" t="s">
        <v>120</v>
      </c>
      <c r="L8226" s="29" t="s">
        <v>2312</v>
      </c>
      <c r="M8226" s="29"/>
      <c r="N8226" s="29" t="s">
        <v>122</v>
      </c>
      <c r="O8226" s="31" t="n">
        <v>46618</v>
      </c>
      <c r="P8226" s="29" t="s">
        <v>123</v>
      </c>
      <c r="Q8226" s="29" t="n">
        <f aca="false">IFERROR(VALUE(L8226),"")</f>
        <v>40</v>
      </c>
      <c r="R8226" s="29" t="n">
        <f aca="true">IF(O8226="","",O8226-TODAY())</f>
        <v>333</v>
      </c>
      <c r="S8226" s="29" t="str">
        <f aca="false">IF(C8226="&lt;&lt; vazio &gt;&gt;","VAZIA",IF(AND(O8226&lt;&gt;"",R8226&lt;0),"VENCIDO",IF(AND(O8226&lt;&gt;"",R8226&lt;=Parametros!$B$10),"PRÓX. VENCIMENTO",IF(F8226="Q","QUALIDADE",IF(F8226="S","BLOQUEADO",IF(F8226="R","RESTRITO/DEVOLUÇÃO",IF(OR(N8226="QUAR",N8226="QRES"),"QUARENTENA",IF(OR(B8226="DESCARTE",B8226="DEVOLUÇÃO"),"DESCARTE/DEVOLUÇÃO",IF(AND(D8226="",K8226&lt;&gt;""),"SEM LOTE",IF(AND(Q8226&lt;&gt;"",Q8226&gt;=Parametros!$B$11),"PARADO/SEM GIRO","OK"))))))))))</f>
        <v>OK</v>
      </c>
      <c r="T8226" s="29" t="str">
        <f aca="false">IF(AND($S8226="PARADO/SEM GIRO",$K8226="KG",OR(Painel!$B$5="(Todos)",A8226=Painel!$B$5)*OR(Painel!$E$5="(Todos)",P8226=Painel!$E$5)),$J8226+ROW()/10000000,"")</f>
        <v/>
      </c>
      <c r="U8226" s="29" t="str">
        <f aca="false">IF(AND($S8226="VENCIDO",$K8226="KG",OR(Painel!$B$5="(Todos)",A8226=Painel!$B$5)*OR(Painel!$E$5="(Todos)",P8226=Painel!$E$5)),$J8226+ROW()/10000000,"")</f>
        <v/>
      </c>
    </row>
    <row r="8227" customFormat="false" ht="15" hidden="false" customHeight="false" outlineLevel="0" collapsed="false">
      <c r="A8227" s="29" t="s">
        <v>57</v>
      </c>
      <c r="B8227" s="29" t="s">
        <v>15073</v>
      </c>
      <c r="C8227" s="29" t="s">
        <v>322</v>
      </c>
      <c r="D8227" s="29" t="s">
        <v>324</v>
      </c>
      <c r="E8227" s="29" t="n">
        <v>3</v>
      </c>
      <c r="F8227" s="29" t="s">
        <v>137</v>
      </c>
      <c r="G8227" s="29"/>
      <c r="H8227" s="30" t="n">
        <v>10.1</v>
      </c>
      <c r="I8227" s="31" t="n">
        <v>46280</v>
      </c>
      <c r="J8227" s="30" t="n">
        <v>10.1</v>
      </c>
      <c r="K8227" s="29" t="s">
        <v>120</v>
      </c>
      <c r="L8227" s="29" t="s">
        <v>144</v>
      </c>
      <c r="M8227" s="29"/>
      <c r="N8227" s="29" t="s">
        <v>122</v>
      </c>
      <c r="O8227" s="31" t="n">
        <v>46380</v>
      </c>
      <c r="P8227" s="29" t="s">
        <v>123</v>
      </c>
      <c r="Q8227" s="29" t="n">
        <f aca="false">IFERROR(VALUE(L8227),"")</f>
        <v>5</v>
      </c>
      <c r="R8227" s="29" t="n">
        <f aca="true">IF(O8227="","",O8227-TODAY())</f>
        <v>95</v>
      </c>
      <c r="S8227" s="29" t="str">
        <f aca="false">IF(C8227="&lt;&lt; vazio &gt;&gt;","VAZIA",IF(AND(O8227&lt;&gt;"",R8227&lt;0),"VENCIDO",IF(AND(O8227&lt;&gt;"",R8227&lt;=Parametros!$B$10),"PRÓX. VENCIMENTO",IF(F8227="Q","QUALIDADE",IF(F8227="S","BLOQUEADO",IF(F8227="R","RESTRITO/DEVOLUÇÃO",IF(OR(N8227="QUAR",N8227="QRES"),"QUARENTENA",IF(OR(B8227="DESCARTE",B8227="DEVOLUÇÃO"),"DESCARTE/DEVOLUÇÃO",IF(AND(D8227="",K8227&lt;&gt;""),"SEM LOTE",IF(AND(Q8227&lt;&gt;"",Q8227&gt;=Parametros!$B$11),"PARADO/SEM GIRO","OK"))))))))))</f>
        <v>BLOQUEADO</v>
      </c>
      <c r="T8227" s="29" t="str">
        <f aca="false">IF(AND($S8227="PARADO/SEM GIRO",$K8227="KG",OR(Painel!$B$5="(Todos)",A8227=Painel!$B$5)*OR(Painel!$E$5="(Todos)",P8227=Painel!$E$5)),$J8227+ROW()/10000000,"")</f>
        <v/>
      </c>
      <c r="U8227" s="29" t="str">
        <f aca="false">IF(AND($S8227="VENCIDO",$K8227="KG",OR(Painel!$B$5="(Todos)",A8227=Painel!$B$5)*OR(Painel!$E$5="(Todos)",P8227=Painel!$E$5)),$J8227+ROW()/10000000,"")</f>
        <v/>
      </c>
    </row>
    <row r="8228" customFormat="false" ht="15" hidden="false" customHeight="false" outlineLevel="0" collapsed="false">
      <c r="A8228" s="29" t="s">
        <v>57</v>
      </c>
      <c r="B8228" s="29" t="s">
        <v>15073</v>
      </c>
      <c r="C8228" s="29" t="s">
        <v>322</v>
      </c>
      <c r="D8228" s="29" t="s">
        <v>6706</v>
      </c>
      <c r="E8228" s="29" t="n">
        <v>3</v>
      </c>
      <c r="F8228" s="29" t="s">
        <v>189</v>
      </c>
      <c r="G8228" s="29"/>
      <c r="H8228" s="30" t="n">
        <v>30.3</v>
      </c>
      <c r="I8228" s="31" t="n">
        <v>46280</v>
      </c>
      <c r="J8228" s="30" t="n">
        <v>30.3</v>
      </c>
      <c r="K8228" s="29" t="s">
        <v>120</v>
      </c>
      <c r="L8228" s="29" t="s">
        <v>144</v>
      </c>
      <c r="M8228" s="29"/>
      <c r="N8228" s="29" t="s">
        <v>122</v>
      </c>
      <c r="O8228" s="31" t="n">
        <v>46437</v>
      </c>
      <c r="P8228" s="29" t="s">
        <v>123</v>
      </c>
      <c r="Q8228" s="29" t="n">
        <f aca="false">IFERROR(VALUE(L8228),"")</f>
        <v>5</v>
      </c>
      <c r="R8228" s="29" t="n">
        <f aca="true">IF(O8228="","",O8228-TODAY())</f>
        <v>152</v>
      </c>
      <c r="S8228" s="29" t="str">
        <f aca="false">IF(C8228="&lt;&lt; vazio &gt;&gt;","VAZIA",IF(AND(O8228&lt;&gt;"",R8228&lt;0),"VENCIDO",IF(AND(O8228&lt;&gt;"",R8228&lt;=Parametros!$B$10),"PRÓX. VENCIMENTO",IF(F8228="Q","QUALIDADE",IF(F8228="S","BLOQUEADO",IF(F8228="R","RESTRITO/DEVOLUÇÃO",IF(OR(N8228="QUAR",N8228="QRES"),"QUARENTENA",IF(OR(B8228="DESCARTE",B8228="DEVOLUÇÃO"),"DESCARTE/DEVOLUÇÃO",IF(AND(D8228="",K8228&lt;&gt;""),"SEM LOTE",IF(AND(Q8228&lt;&gt;"",Q8228&gt;=Parametros!$B$11),"PARADO/SEM GIRO","OK"))))))))))</f>
        <v>RESTRITO/DEVOLUÇÃO</v>
      </c>
      <c r="T8228" s="29" t="str">
        <f aca="false">IF(AND($S8228="PARADO/SEM GIRO",$K8228="KG",OR(Painel!$B$5="(Todos)",A8228=Painel!$B$5)*OR(Painel!$E$5="(Todos)",P8228=Painel!$E$5)),$J8228+ROW()/10000000,"")</f>
        <v/>
      </c>
      <c r="U8228" s="29" t="str">
        <f aca="false">IF(AND($S8228="VENCIDO",$K8228="KG",OR(Painel!$B$5="(Todos)",A8228=Painel!$B$5)*OR(Painel!$E$5="(Todos)",P8228=Painel!$E$5)),$J8228+ROW()/10000000,"")</f>
        <v/>
      </c>
    </row>
    <row r="8229" customFormat="false" ht="15" hidden="false" customHeight="false" outlineLevel="0" collapsed="false">
      <c r="A8229" s="29" t="s">
        <v>57</v>
      </c>
      <c r="B8229" s="29" t="s">
        <v>15075</v>
      </c>
      <c r="C8229" s="29" t="s">
        <v>3884</v>
      </c>
      <c r="D8229" s="29" t="s">
        <v>3885</v>
      </c>
      <c r="E8229" s="29" t="n">
        <v>3</v>
      </c>
      <c r="F8229" s="29" t="s">
        <v>137</v>
      </c>
      <c r="G8229" s="29"/>
      <c r="H8229" s="30" t="n">
        <v>12</v>
      </c>
      <c r="I8229" s="31" t="n">
        <v>46280</v>
      </c>
      <c r="J8229" s="30" t="n">
        <v>12</v>
      </c>
      <c r="K8229" s="29" t="s">
        <v>120</v>
      </c>
      <c r="L8229" s="29" t="s">
        <v>144</v>
      </c>
      <c r="M8229" s="29"/>
      <c r="N8229" s="29" t="s">
        <v>134</v>
      </c>
      <c r="O8229" s="29"/>
      <c r="P8229" s="29" t="s">
        <v>123</v>
      </c>
      <c r="Q8229" s="29" t="n">
        <f aca="false">IFERROR(VALUE(L8229),"")</f>
        <v>5</v>
      </c>
      <c r="R8229" s="29" t="str">
        <f aca="true">IF(O8229="","",O8229-TODAY())</f>
        <v/>
      </c>
      <c r="S8229" s="29" t="str">
        <f aca="false">IF(C8229="&lt;&lt; vazio &gt;&gt;","VAZIA",IF(AND(O8229&lt;&gt;"",R8229&lt;0),"VENCIDO",IF(AND(O8229&lt;&gt;"",R8229&lt;=Parametros!$B$10),"PRÓX. VENCIMENTO",IF(F8229="Q","QUALIDADE",IF(F8229="S","BLOQUEADO",IF(F8229="R","RESTRITO/DEVOLUÇÃO",IF(OR(N8229="QUAR",N8229="QRES"),"QUARENTENA",IF(OR(B8229="DESCARTE",B8229="DEVOLUÇÃO"),"DESCARTE/DEVOLUÇÃO",IF(AND(D8229="",K8229&lt;&gt;""),"SEM LOTE",IF(AND(Q8229&lt;&gt;"",Q8229&gt;=Parametros!$B$11),"PARADO/SEM GIRO","OK"))))))))))</f>
        <v>BLOQUEADO</v>
      </c>
      <c r="T8229" s="29" t="str">
        <f aca="false">IF(AND($S8229="PARADO/SEM GIRO",$K8229="KG",OR(Painel!$B$5="(Todos)",A8229=Painel!$B$5)*OR(Painel!$E$5="(Todos)",P8229=Painel!$E$5)),$J8229+ROW()/10000000,"")</f>
        <v/>
      </c>
      <c r="U8229" s="29" t="str">
        <f aca="false">IF(AND($S8229="VENCIDO",$K8229="KG",OR(Painel!$B$5="(Todos)",A8229=Painel!$B$5)*OR(Painel!$E$5="(Todos)",P8229=Painel!$E$5)),$J8229+ROW()/10000000,"")</f>
        <v/>
      </c>
    </row>
    <row r="8230" customFormat="false" ht="15" hidden="false" customHeight="false" outlineLevel="0" collapsed="false">
      <c r="A8230" s="29" t="s">
        <v>57</v>
      </c>
      <c r="B8230" s="29" t="s">
        <v>15075</v>
      </c>
      <c r="C8230" s="29" t="s">
        <v>198</v>
      </c>
      <c r="D8230" s="29" t="s">
        <v>15076</v>
      </c>
      <c r="E8230" s="29" t="n">
        <v>3</v>
      </c>
      <c r="F8230" s="29"/>
      <c r="G8230" s="29"/>
      <c r="H8230" s="30" t="n">
        <v>12.12</v>
      </c>
      <c r="I8230" s="31" t="n">
        <v>46282</v>
      </c>
      <c r="J8230" s="30" t="n">
        <v>12.12</v>
      </c>
      <c r="K8230" s="29" t="s">
        <v>120</v>
      </c>
      <c r="L8230" s="29" t="s">
        <v>400</v>
      </c>
      <c r="M8230" s="29"/>
      <c r="N8230" s="29" t="s">
        <v>134</v>
      </c>
      <c r="O8230" s="31" t="n">
        <v>46359</v>
      </c>
      <c r="P8230" s="29" t="s">
        <v>123</v>
      </c>
      <c r="Q8230" s="29" t="n">
        <f aca="false">IFERROR(VALUE(L8230),"")</f>
        <v>3</v>
      </c>
      <c r="R8230" s="29" t="n">
        <f aca="true">IF(O8230="","",O8230-TODAY())</f>
        <v>74</v>
      </c>
      <c r="S8230" s="29" t="str">
        <f aca="false">IF(C8230="&lt;&lt; vazio &gt;&gt;","VAZIA",IF(AND(O8230&lt;&gt;"",R8230&lt;0),"VENCIDO",IF(AND(O8230&lt;&gt;"",R8230&lt;=Parametros!$B$10),"PRÓX. VENCIMENTO",IF(F8230="Q","QUALIDADE",IF(F8230="S","BLOQUEADO",IF(F8230="R","RESTRITO/DEVOLUÇÃO",IF(OR(N8230="QUAR",N8230="QRES"),"QUARENTENA",IF(OR(B8230="DESCARTE",B8230="DEVOLUÇÃO"),"DESCARTE/DEVOLUÇÃO",IF(AND(D8230="",K8230&lt;&gt;""),"SEM LOTE",IF(AND(Q8230&lt;&gt;"",Q8230&gt;=Parametros!$B$11),"PARADO/SEM GIRO","OK"))))))))))</f>
        <v>OK</v>
      </c>
      <c r="T8230" s="29" t="str">
        <f aca="false">IF(AND($S8230="PARADO/SEM GIRO",$K8230="KG",OR(Painel!$B$5="(Todos)",A8230=Painel!$B$5)*OR(Painel!$E$5="(Todos)",P8230=Painel!$E$5)),$J8230+ROW()/10000000,"")</f>
        <v/>
      </c>
      <c r="U8230" s="29" t="str">
        <f aca="false">IF(AND($S8230="VENCIDO",$K8230="KG",OR(Painel!$B$5="(Todos)",A8230=Painel!$B$5)*OR(Painel!$E$5="(Todos)",P8230=Painel!$E$5)),$J8230+ROW()/10000000,"")</f>
        <v/>
      </c>
    </row>
    <row r="8231" customFormat="false" ht="15" hidden="false" customHeight="false" outlineLevel="0" collapsed="false">
      <c r="A8231" s="29" t="s">
        <v>57</v>
      </c>
      <c r="B8231" s="29" t="s">
        <v>15075</v>
      </c>
      <c r="C8231" s="29" t="s">
        <v>373</v>
      </c>
      <c r="D8231" s="29" t="s">
        <v>15077</v>
      </c>
      <c r="E8231" s="29" t="n">
        <v>3</v>
      </c>
      <c r="F8231" s="29" t="s">
        <v>189</v>
      </c>
      <c r="G8231" s="29"/>
      <c r="H8231" s="30" t="n">
        <v>12.12</v>
      </c>
      <c r="I8231" s="31" t="n">
        <v>46280</v>
      </c>
      <c r="J8231" s="30" t="n">
        <v>12.12</v>
      </c>
      <c r="K8231" s="29" t="s">
        <v>120</v>
      </c>
      <c r="L8231" s="29" t="s">
        <v>144</v>
      </c>
      <c r="M8231" s="29"/>
      <c r="N8231" s="29" t="s">
        <v>122</v>
      </c>
      <c r="O8231" s="31" t="n">
        <v>46441</v>
      </c>
      <c r="P8231" s="29" t="s">
        <v>123</v>
      </c>
      <c r="Q8231" s="29" t="n">
        <f aca="false">IFERROR(VALUE(L8231),"")</f>
        <v>5</v>
      </c>
      <c r="R8231" s="29" t="n">
        <f aca="true">IF(O8231="","",O8231-TODAY())</f>
        <v>156</v>
      </c>
      <c r="S8231" s="29" t="str">
        <f aca="false">IF(C8231="&lt;&lt; vazio &gt;&gt;","VAZIA",IF(AND(O8231&lt;&gt;"",R8231&lt;0),"VENCIDO",IF(AND(O8231&lt;&gt;"",R8231&lt;=Parametros!$B$10),"PRÓX. VENCIMENTO",IF(F8231="Q","QUALIDADE",IF(F8231="S","BLOQUEADO",IF(F8231="R","RESTRITO/DEVOLUÇÃO",IF(OR(N8231="QUAR",N8231="QRES"),"QUARENTENA",IF(OR(B8231="DESCARTE",B8231="DEVOLUÇÃO"),"DESCARTE/DEVOLUÇÃO",IF(AND(D8231="",K8231&lt;&gt;""),"SEM LOTE",IF(AND(Q8231&lt;&gt;"",Q8231&gt;=Parametros!$B$11),"PARADO/SEM GIRO","OK"))))))))))</f>
        <v>RESTRITO/DEVOLUÇÃO</v>
      </c>
      <c r="T8231" s="29" t="str">
        <f aca="false">IF(AND($S8231="PARADO/SEM GIRO",$K8231="KG",OR(Painel!$B$5="(Todos)",A8231=Painel!$B$5)*OR(Painel!$E$5="(Todos)",P8231=Painel!$E$5)),$J8231+ROW()/10000000,"")</f>
        <v/>
      </c>
      <c r="U8231" s="29" t="str">
        <f aca="false">IF(AND($S8231="VENCIDO",$K8231="KG",OR(Painel!$B$5="(Todos)",A8231=Painel!$B$5)*OR(Painel!$E$5="(Todos)",P8231=Painel!$E$5)),$J8231+ROW()/10000000,"")</f>
        <v/>
      </c>
    </row>
    <row r="8232" customFormat="false" ht="15" hidden="false" customHeight="false" outlineLevel="0" collapsed="false">
      <c r="A8232" s="29" t="s">
        <v>57</v>
      </c>
      <c r="B8232" s="29" t="s">
        <v>15078</v>
      </c>
      <c r="C8232" s="29" t="s">
        <v>154</v>
      </c>
      <c r="D8232" s="29" t="s">
        <v>228</v>
      </c>
      <c r="E8232" s="29" t="n">
        <v>1</v>
      </c>
      <c r="F8232" s="29" t="s">
        <v>137</v>
      </c>
      <c r="G8232" s="29"/>
      <c r="H8232" s="30" t="n">
        <v>16.4</v>
      </c>
      <c r="I8232" s="31" t="n">
        <v>46281</v>
      </c>
      <c r="J8232" s="30" t="n">
        <v>16.4</v>
      </c>
      <c r="K8232" s="29" t="s">
        <v>120</v>
      </c>
      <c r="L8232" s="29" t="s">
        <v>284</v>
      </c>
      <c r="M8232" s="29"/>
      <c r="N8232" s="29" t="s">
        <v>122</v>
      </c>
      <c r="O8232" s="31" t="n">
        <v>46558</v>
      </c>
      <c r="P8232" s="29" t="s">
        <v>123</v>
      </c>
      <c r="Q8232" s="29" t="n">
        <f aca="false">IFERROR(VALUE(L8232),"")</f>
        <v>4</v>
      </c>
      <c r="R8232" s="29" t="n">
        <f aca="true">IF(O8232="","",O8232-TODAY())</f>
        <v>273</v>
      </c>
      <c r="S8232" s="29" t="str">
        <f aca="false">IF(C8232="&lt;&lt; vazio &gt;&gt;","VAZIA",IF(AND(O8232&lt;&gt;"",R8232&lt;0),"VENCIDO",IF(AND(O8232&lt;&gt;"",R8232&lt;=Parametros!$B$10),"PRÓX. VENCIMENTO",IF(F8232="Q","QUALIDADE",IF(F8232="S","BLOQUEADO",IF(F8232="R","RESTRITO/DEVOLUÇÃO",IF(OR(N8232="QUAR",N8232="QRES"),"QUARENTENA",IF(OR(B8232="DESCARTE",B8232="DEVOLUÇÃO"),"DESCARTE/DEVOLUÇÃO",IF(AND(D8232="",K8232&lt;&gt;""),"SEM LOTE",IF(AND(Q8232&lt;&gt;"",Q8232&gt;=Parametros!$B$11),"PARADO/SEM GIRO","OK"))))))))))</f>
        <v>BLOQUEADO</v>
      </c>
      <c r="T8232" s="29" t="str">
        <f aca="false">IF(AND($S8232="PARADO/SEM GIRO",$K8232="KG",OR(Painel!$B$5="(Todos)",A8232=Painel!$B$5)*OR(Painel!$E$5="(Todos)",P8232=Painel!$E$5)),$J8232+ROW()/10000000,"")</f>
        <v/>
      </c>
      <c r="U8232" s="29" t="str">
        <f aca="false">IF(AND($S8232="VENCIDO",$K8232="KG",OR(Painel!$B$5="(Todos)",A8232=Painel!$B$5)*OR(Painel!$E$5="(Todos)",P8232=Painel!$E$5)),$J8232+ROW()/10000000,"")</f>
        <v/>
      </c>
    </row>
    <row r="8233" customFormat="false" ht="15" hidden="false" customHeight="false" outlineLevel="0" collapsed="false">
      <c r="A8233" s="29" t="s">
        <v>57</v>
      </c>
      <c r="B8233" s="29" t="s">
        <v>15079</v>
      </c>
      <c r="C8233" s="29" t="s">
        <v>560</v>
      </c>
      <c r="D8233" s="29" t="s">
        <v>7986</v>
      </c>
      <c r="E8233" s="29" t="n">
        <v>5</v>
      </c>
      <c r="F8233" s="29"/>
      <c r="G8233" s="29"/>
      <c r="H8233" s="30" t="n">
        <v>25</v>
      </c>
      <c r="I8233" s="31" t="n">
        <v>46245</v>
      </c>
      <c r="J8233" s="30" t="n">
        <v>25</v>
      </c>
      <c r="K8233" s="29" t="s">
        <v>120</v>
      </c>
      <c r="L8233" s="29" t="s">
        <v>2312</v>
      </c>
      <c r="M8233" s="29"/>
      <c r="N8233" s="29" t="s">
        <v>134</v>
      </c>
      <c r="O8233" s="31" t="n">
        <v>46340</v>
      </c>
      <c r="P8233" s="29" t="s">
        <v>123</v>
      </c>
      <c r="Q8233" s="29" t="n">
        <f aca="false">IFERROR(VALUE(L8233),"")</f>
        <v>40</v>
      </c>
      <c r="R8233" s="29" t="n">
        <f aca="true">IF(O8233="","",O8233-TODAY())</f>
        <v>55</v>
      </c>
      <c r="S8233" s="29" t="str">
        <f aca="false">IF(C8233="&lt;&lt; vazio &gt;&gt;","VAZIA",IF(AND(O8233&lt;&gt;"",R8233&lt;0),"VENCIDO",IF(AND(O8233&lt;&gt;"",R8233&lt;=Parametros!$B$10),"PRÓX. VENCIMENTO",IF(F8233="Q","QUALIDADE",IF(F8233="S","BLOQUEADO",IF(F8233="R","RESTRITO/DEVOLUÇÃO",IF(OR(N8233="QUAR",N8233="QRES"),"QUARENTENA",IF(OR(B8233="DESCARTE",B8233="DEVOLUÇÃO"),"DESCARTE/DEVOLUÇÃO",IF(AND(D8233="",K8233&lt;&gt;""),"SEM LOTE",IF(AND(Q8233&lt;&gt;"",Q8233&gt;=Parametros!$B$11),"PARADO/SEM GIRO","OK"))))))))))</f>
        <v>PRÓX. VENCIMENTO</v>
      </c>
      <c r="T8233" s="29" t="str">
        <f aca="false">IF(AND($S8233="PARADO/SEM GIRO",$K8233="KG",OR(Painel!$B$5="(Todos)",A8233=Painel!$B$5)*OR(Painel!$E$5="(Todos)",P8233=Painel!$E$5)),$J8233+ROW()/10000000,"")</f>
        <v/>
      </c>
      <c r="U8233" s="29" t="str">
        <f aca="false">IF(AND($S8233="VENCIDO",$K8233="KG",OR(Painel!$B$5="(Todos)",A8233=Painel!$B$5)*OR(Painel!$E$5="(Todos)",P8233=Painel!$E$5)),$J8233+ROW()/10000000,"")</f>
        <v/>
      </c>
    </row>
    <row r="8234" customFormat="false" ht="15" hidden="false" customHeight="false" outlineLevel="0" collapsed="false">
      <c r="A8234" s="29" t="s">
        <v>57</v>
      </c>
      <c r="B8234" s="29" t="s">
        <v>15079</v>
      </c>
      <c r="C8234" s="29" t="s">
        <v>549</v>
      </c>
      <c r="D8234" s="29" t="s">
        <v>15080</v>
      </c>
      <c r="E8234" s="29" t="n">
        <v>5</v>
      </c>
      <c r="F8234" s="29"/>
      <c r="G8234" s="29"/>
      <c r="H8234" s="30" t="n">
        <v>21</v>
      </c>
      <c r="I8234" s="31" t="n">
        <v>46254</v>
      </c>
      <c r="J8234" s="30" t="n">
        <v>21</v>
      </c>
      <c r="K8234" s="29" t="s">
        <v>120</v>
      </c>
      <c r="L8234" s="29" t="s">
        <v>2312</v>
      </c>
      <c r="M8234" s="29"/>
      <c r="N8234" s="29" t="s">
        <v>122</v>
      </c>
      <c r="O8234" s="31" t="n">
        <v>46790</v>
      </c>
      <c r="P8234" s="29" t="s">
        <v>123</v>
      </c>
      <c r="Q8234" s="29" t="n">
        <f aca="false">IFERROR(VALUE(L8234),"")</f>
        <v>40</v>
      </c>
      <c r="R8234" s="29" t="n">
        <f aca="true">IF(O8234="","",O8234-TODAY())</f>
        <v>505</v>
      </c>
      <c r="S8234" s="29" t="str">
        <f aca="false">IF(C8234="&lt;&lt; vazio &gt;&gt;","VAZIA",IF(AND(O8234&lt;&gt;"",R8234&lt;0),"VENCIDO",IF(AND(O8234&lt;&gt;"",R8234&lt;=Parametros!$B$10),"PRÓX. VENCIMENTO",IF(F8234="Q","QUALIDADE",IF(F8234="S","BLOQUEADO",IF(F8234="R","RESTRITO/DEVOLUÇÃO",IF(OR(N8234="QUAR",N8234="QRES"),"QUARENTENA",IF(OR(B8234="DESCARTE",B8234="DEVOLUÇÃO"),"DESCARTE/DEVOLUÇÃO",IF(AND(D8234="",K8234&lt;&gt;""),"SEM LOTE",IF(AND(Q8234&lt;&gt;"",Q8234&gt;=Parametros!$B$11),"PARADO/SEM GIRO","OK"))))))))))</f>
        <v>OK</v>
      </c>
      <c r="T8234" s="29" t="str">
        <f aca="false">IF(AND($S8234="PARADO/SEM GIRO",$K8234="KG",OR(Painel!$B$5="(Todos)",A8234=Painel!$B$5)*OR(Painel!$E$5="(Todos)",P8234=Painel!$E$5)),$J8234+ROW()/10000000,"")</f>
        <v/>
      </c>
      <c r="U8234" s="29" t="str">
        <f aca="false">IF(AND($S8234="VENCIDO",$K8234="KG",OR(Painel!$B$5="(Todos)",A8234=Painel!$B$5)*OR(Painel!$E$5="(Todos)",P8234=Painel!$E$5)),$J8234+ROW()/10000000,"")</f>
        <v/>
      </c>
    </row>
    <row r="8235" customFormat="false" ht="15" hidden="false" customHeight="false" outlineLevel="0" collapsed="false">
      <c r="A8235" s="29" t="s">
        <v>57</v>
      </c>
      <c r="B8235" s="29" t="s">
        <v>15079</v>
      </c>
      <c r="C8235" s="29" t="s">
        <v>214</v>
      </c>
      <c r="D8235" s="29" t="s">
        <v>15081</v>
      </c>
      <c r="E8235" s="29" t="n">
        <v>5</v>
      </c>
      <c r="F8235" s="29" t="s">
        <v>137</v>
      </c>
      <c r="G8235" s="29"/>
      <c r="H8235" s="30" t="n">
        <v>10.1</v>
      </c>
      <c r="I8235" s="31" t="n">
        <v>46270</v>
      </c>
      <c r="J8235" s="30" t="n">
        <v>10.1</v>
      </c>
      <c r="K8235" s="29" t="s">
        <v>120</v>
      </c>
      <c r="L8235" s="29" t="s">
        <v>2312</v>
      </c>
      <c r="M8235" s="29"/>
      <c r="N8235" s="29" t="s">
        <v>122</v>
      </c>
      <c r="O8235" s="29"/>
      <c r="P8235" s="29" t="s">
        <v>123</v>
      </c>
      <c r="Q8235" s="29" t="n">
        <f aca="false">IFERROR(VALUE(L8235),"")</f>
        <v>40</v>
      </c>
      <c r="R8235" s="29" t="str">
        <f aca="true">IF(O8235="","",O8235-TODAY())</f>
        <v/>
      </c>
      <c r="S8235" s="29" t="str">
        <f aca="false">IF(C8235="&lt;&lt; vazio &gt;&gt;","VAZIA",IF(AND(O8235&lt;&gt;"",R8235&lt;0),"VENCIDO",IF(AND(O8235&lt;&gt;"",R8235&lt;=Parametros!$B$10),"PRÓX. VENCIMENTO",IF(F8235="Q","QUALIDADE",IF(F8235="S","BLOQUEADO",IF(F8235="R","RESTRITO/DEVOLUÇÃO",IF(OR(N8235="QUAR",N8235="QRES"),"QUARENTENA",IF(OR(B8235="DESCARTE",B8235="DEVOLUÇÃO"),"DESCARTE/DEVOLUÇÃO",IF(AND(D8235="",K8235&lt;&gt;""),"SEM LOTE",IF(AND(Q8235&lt;&gt;"",Q8235&gt;=Parametros!$B$11),"PARADO/SEM GIRO","OK"))))))))))</f>
        <v>BLOQUEADO</v>
      </c>
      <c r="T8235" s="29" t="str">
        <f aca="false">IF(AND($S8235="PARADO/SEM GIRO",$K8235="KG",OR(Painel!$B$5="(Todos)",A8235=Painel!$B$5)*OR(Painel!$E$5="(Todos)",P8235=Painel!$E$5)),$J8235+ROW()/10000000,"")</f>
        <v/>
      </c>
      <c r="U8235" s="29" t="str">
        <f aca="false">IF(AND($S8235="VENCIDO",$K8235="KG",OR(Painel!$B$5="(Todos)",A8235=Painel!$B$5)*OR(Painel!$E$5="(Todos)",P8235=Painel!$E$5)),$J8235+ROW()/10000000,"")</f>
        <v/>
      </c>
    </row>
    <row r="8236" customFormat="false" ht="15" hidden="false" customHeight="false" outlineLevel="0" collapsed="false">
      <c r="A8236" s="29" t="s">
        <v>57</v>
      </c>
      <c r="B8236" s="29" t="s">
        <v>15079</v>
      </c>
      <c r="C8236" s="29" t="s">
        <v>131</v>
      </c>
      <c r="D8236" s="29" t="s">
        <v>132</v>
      </c>
      <c r="E8236" s="29" t="n">
        <v>5</v>
      </c>
      <c r="F8236" s="29"/>
      <c r="G8236" s="29"/>
      <c r="H8236" s="30" t="n">
        <v>20.2</v>
      </c>
      <c r="I8236" s="31" t="n">
        <v>46269</v>
      </c>
      <c r="J8236" s="30" t="n">
        <v>20.2</v>
      </c>
      <c r="K8236" s="29" t="s">
        <v>120</v>
      </c>
      <c r="L8236" s="29" t="s">
        <v>2502</v>
      </c>
      <c r="M8236" s="29"/>
      <c r="N8236" s="29" t="s">
        <v>134</v>
      </c>
      <c r="O8236" s="29"/>
      <c r="P8236" s="29" t="s">
        <v>123</v>
      </c>
      <c r="Q8236" s="29" t="n">
        <f aca="false">IFERROR(VALUE(L8236),"")</f>
        <v>73</v>
      </c>
      <c r="R8236" s="29" t="str">
        <f aca="true">IF(O8236="","",O8236-TODAY())</f>
        <v/>
      </c>
      <c r="S8236" s="29" t="str">
        <f aca="false">IF(C8236="&lt;&lt; vazio &gt;&gt;","VAZIA",IF(AND(O8236&lt;&gt;"",R8236&lt;0),"VENCIDO",IF(AND(O8236&lt;&gt;"",R8236&lt;=Parametros!$B$10),"PRÓX. VENCIMENTO",IF(F8236="Q","QUALIDADE",IF(F8236="S","BLOQUEADO",IF(F8236="R","RESTRITO/DEVOLUÇÃO",IF(OR(N8236="QUAR",N8236="QRES"),"QUARENTENA",IF(OR(B8236="DESCARTE",B8236="DEVOLUÇÃO"),"DESCARTE/DEVOLUÇÃO",IF(AND(D8236="",K8236&lt;&gt;""),"SEM LOTE",IF(AND(Q8236&lt;&gt;"",Q8236&gt;=Parametros!$B$11),"PARADO/SEM GIRO","OK"))))))))))</f>
        <v>OK</v>
      </c>
      <c r="T8236" s="29" t="str">
        <f aca="false">IF(AND($S8236="PARADO/SEM GIRO",$K8236="KG",OR(Painel!$B$5="(Todos)",A8236=Painel!$B$5)*OR(Painel!$E$5="(Todos)",P8236=Painel!$E$5)),$J8236+ROW()/10000000,"")</f>
        <v/>
      </c>
      <c r="U8236" s="29" t="str">
        <f aca="false">IF(AND($S8236="VENCIDO",$K8236="KG",OR(Painel!$B$5="(Todos)",A8236=Painel!$B$5)*OR(Painel!$E$5="(Todos)",P8236=Painel!$E$5)),$J8236+ROW()/10000000,"")</f>
        <v/>
      </c>
    </row>
    <row r="8237" customFormat="false" ht="15" hidden="false" customHeight="false" outlineLevel="0" collapsed="false">
      <c r="A8237" s="29" t="s">
        <v>57</v>
      </c>
      <c r="B8237" s="29" t="s">
        <v>15079</v>
      </c>
      <c r="C8237" s="29" t="s">
        <v>131</v>
      </c>
      <c r="D8237" s="29" t="s">
        <v>277</v>
      </c>
      <c r="E8237" s="29" t="n">
        <v>5</v>
      </c>
      <c r="F8237" s="29"/>
      <c r="G8237" s="29"/>
      <c r="H8237" s="30" t="n">
        <v>30.3</v>
      </c>
      <c r="I8237" s="31" t="n">
        <v>46269</v>
      </c>
      <c r="J8237" s="30" t="n">
        <v>30.3</v>
      </c>
      <c r="K8237" s="29" t="s">
        <v>120</v>
      </c>
      <c r="L8237" s="29" t="s">
        <v>1096</v>
      </c>
      <c r="M8237" s="29"/>
      <c r="N8237" s="29" t="s">
        <v>122</v>
      </c>
      <c r="O8237" s="31" t="n">
        <v>46472</v>
      </c>
      <c r="P8237" s="29" t="s">
        <v>123</v>
      </c>
      <c r="Q8237" s="29" t="n">
        <f aca="false">IFERROR(VALUE(L8237),"")</f>
        <v>102</v>
      </c>
      <c r="R8237" s="29" t="n">
        <f aca="true">IF(O8237="","",O8237-TODAY())</f>
        <v>187</v>
      </c>
      <c r="S8237" s="29" t="str">
        <f aca="false">IF(C8237="&lt;&lt; vazio &gt;&gt;","VAZIA",IF(AND(O8237&lt;&gt;"",R8237&lt;0),"VENCIDO",IF(AND(O8237&lt;&gt;"",R8237&lt;=Parametros!$B$10),"PRÓX. VENCIMENTO",IF(F8237="Q","QUALIDADE",IF(F8237="S","BLOQUEADO",IF(F8237="R","RESTRITO/DEVOLUÇÃO",IF(OR(N8237="QUAR",N8237="QRES"),"QUARENTENA",IF(OR(B8237="DESCARTE",B8237="DEVOLUÇÃO"),"DESCARTE/DEVOLUÇÃO",IF(AND(D8237="",K8237&lt;&gt;""),"SEM LOTE",IF(AND(Q8237&lt;&gt;"",Q8237&gt;=Parametros!$B$11),"PARADO/SEM GIRO","OK"))))))))))</f>
        <v>PARADO/SEM GIRO</v>
      </c>
      <c r="T8237" s="29" t="n">
        <f aca="false">IF(AND($S8237="PARADO/SEM GIRO",$K8237="KG",OR(Painel!$B$5="(Todos)",A8237=Painel!$B$5)*OR(Painel!$E$5="(Todos)",P8237=Painel!$E$5)),$J8237+ROW()/10000000,"")</f>
        <v>30.3008237</v>
      </c>
      <c r="U8237" s="29" t="str">
        <f aca="false">IF(AND($S8237="VENCIDO",$K8237="KG",OR(Painel!$B$5="(Todos)",A8237=Painel!$B$5)*OR(Painel!$E$5="(Todos)",P8237=Painel!$E$5)),$J8237+ROW()/10000000,"")</f>
        <v/>
      </c>
    </row>
    <row r="8238" customFormat="false" ht="15" hidden="false" customHeight="false" outlineLevel="0" collapsed="false">
      <c r="A8238" s="29" t="s">
        <v>57</v>
      </c>
      <c r="B8238" s="29" t="s">
        <v>15082</v>
      </c>
      <c r="C8238" s="29" t="s">
        <v>278</v>
      </c>
      <c r="D8238" s="29" t="s">
        <v>6255</v>
      </c>
      <c r="E8238" s="29" t="n">
        <v>2</v>
      </c>
      <c r="F8238" s="29"/>
      <c r="G8238" s="29"/>
      <c r="H8238" s="30" t="n">
        <v>20.2</v>
      </c>
      <c r="I8238" s="31" t="n">
        <v>46256</v>
      </c>
      <c r="J8238" s="30" t="n">
        <v>20.2</v>
      </c>
      <c r="K8238" s="29" t="s">
        <v>120</v>
      </c>
      <c r="L8238" s="29" t="s">
        <v>2312</v>
      </c>
      <c r="M8238" s="29"/>
      <c r="N8238" s="29" t="s">
        <v>122</v>
      </c>
      <c r="O8238" s="31" t="n">
        <v>46604</v>
      </c>
      <c r="P8238" s="29" t="s">
        <v>123</v>
      </c>
      <c r="Q8238" s="29" t="n">
        <f aca="false">IFERROR(VALUE(L8238),"")</f>
        <v>40</v>
      </c>
      <c r="R8238" s="29" t="n">
        <f aca="true">IF(O8238="","",O8238-TODAY())</f>
        <v>319</v>
      </c>
      <c r="S8238" s="29" t="str">
        <f aca="false">IF(C8238="&lt;&lt; vazio &gt;&gt;","VAZIA",IF(AND(O8238&lt;&gt;"",R8238&lt;0),"VENCIDO",IF(AND(O8238&lt;&gt;"",R8238&lt;=Parametros!$B$10),"PRÓX. VENCIMENTO",IF(F8238="Q","QUALIDADE",IF(F8238="S","BLOQUEADO",IF(F8238="R","RESTRITO/DEVOLUÇÃO",IF(OR(N8238="QUAR",N8238="QRES"),"QUARENTENA",IF(OR(B8238="DESCARTE",B8238="DEVOLUÇÃO"),"DESCARTE/DEVOLUÇÃO",IF(AND(D8238="",K8238&lt;&gt;""),"SEM LOTE",IF(AND(Q8238&lt;&gt;"",Q8238&gt;=Parametros!$B$11),"PARADO/SEM GIRO","OK"))))))))))</f>
        <v>OK</v>
      </c>
      <c r="T8238" s="29" t="str">
        <f aca="false">IF(AND($S8238="PARADO/SEM GIRO",$K8238="KG",OR(Painel!$B$5="(Todos)",A8238=Painel!$B$5)*OR(Painel!$E$5="(Todos)",P8238=Painel!$E$5)),$J8238+ROW()/10000000,"")</f>
        <v/>
      </c>
      <c r="U8238" s="29" t="str">
        <f aca="false">IF(AND($S8238="VENCIDO",$K8238="KG",OR(Painel!$B$5="(Todos)",A8238=Painel!$B$5)*OR(Painel!$E$5="(Todos)",P8238=Painel!$E$5)),$J8238+ROW()/10000000,"")</f>
        <v/>
      </c>
    </row>
    <row r="8239" customFormat="false" ht="15" hidden="false" customHeight="false" outlineLevel="0" collapsed="false">
      <c r="A8239" s="29" t="s">
        <v>57</v>
      </c>
      <c r="B8239" s="29" t="s">
        <v>15082</v>
      </c>
      <c r="C8239" s="29" t="s">
        <v>473</v>
      </c>
      <c r="D8239" s="29" t="s">
        <v>6465</v>
      </c>
      <c r="E8239" s="29" t="n">
        <v>2</v>
      </c>
      <c r="F8239" s="29"/>
      <c r="G8239" s="29"/>
      <c r="H8239" s="30" t="n">
        <v>5</v>
      </c>
      <c r="I8239" s="31" t="n">
        <v>46281</v>
      </c>
      <c r="J8239" s="30" t="n">
        <v>5</v>
      </c>
      <c r="K8239" s="29" t="s">
        <v>120</v>
      </c>
      <c r="L8239" s="29" t="s">
        <v>2312</v>
      </c>
      <c r="M8239" s="29"/>
      <c r="N8239" s="29" t="s">
        <v>122</v>
      </c>
      <c r="O8239" s="31" t="n">
        <v>46558</v>
      </c>
      <c r="P8239" s="29" t="s">
        <v>123</v>
      </c>
      <c r="Q8239" s="29" t="n">
        <f aca="false">IFERROR(VALUE(L8239),"")</f>
        <v>40</v>
      </c>
      <c r="R8239" s="29" t="n">
        <f aca="true">IF(O8239="","",O8239-TODAY())</f>
        <v>273</v>
      </c>
      <c r="S8239" s="29" t="str">
        <f aca="false">IF(C8239="&lt;&lt; vazio &gt;&gt;","VAZIA",IF(AND(O8239&lt;&gt;"",R8239&lt;0),"VENCIDO",IF(AND(O8239&lt;&gt;"",R8239&lt;=Parametros!$B$10),"PRÓX. VENCIMENTO",IF(F8239="Q","QUALIDADE",IF(F8239="S","BLOQUEADO",IF(F8239="R","RESTRITO/DEVOLUÇÃO",IF(OR(N8239="QUAR",N8239="QRES"),"QUARENTENA",IF(OR(B8239="DESCARTE",B8239="DEVOLUÇÃO"),"DESCARTE/DEVOLUÇÃO",IF(AND(D8239="",K8239&lt;&gt;""),"SEM LOTE",IF(AND(Q8239&lt;&gt;"",Q8239&gt;=Parametros!$B$11),"PARADO/SEM GIRO","OK"))))))))))</f>
        <v>OK</v>
      </c>
      <c r="T8239" s="29" t="str">
        <f aca="false">IF(AND($S8239="PARADO/SEM GIRO",$K8239="KG",OR(Painel!$B$5="(Todos)",A8239=Painel!$B$5)*OR(Painel!$E$5="(Todos)",P8239=Painel!$E$5)),$J8239+ROW()/10000000,"")</f>
        <v/>
      </c>
      <c r="U8239" s="29" t="str">
        <f aca="false">IF(AND($S8239="VENCIDO",$K8239="KG",OR(Painel!$B$5="(Todos)",A8239=Painel!$B$5)*OR(Painel!$E$5="(Todos)",P8239=Painel!$E$5)),$J8239+ROW()/10000000,"")</f>
        <v/>
      </c>
    </row>
    <row r="8240" customFormat="false" ht="15" hidden="false" customHeight="false" outlineLevel="0" collapsed="false">
      <c r="A8240" s="29" t="s">
        <v>57</v>
      </c>
      <c r="B8240" s="29" t="s">
        <v>15083</v>
      </c>
      <c r="C8240" s="29" t="s">
        <v>3884</v>
      </c>
      <c r="D8240" s="29" t="s">
        <v>3885</v>
      </c>
      <c r="E8240" s="29" t="n">
        <v>2</v>
      </c>
      <c r="F8240" s="29"/>
      <c r="G8240" s="29"/>
      <c r="H8240" s="30" t="n">
        <v>6</v>
      </c>
      <c r="I8240" s="31" t="n">
        <v>46245</v>
      </c>
      <c r="J8240" s="30" t="n">
        <v>6</v>
      </c>
      <c r="K8240" s="29" t="s">
        <v>120</v>
      </c>
      <c r="L8240" s="29" t="s">
        <v>2312</v>
      </c>
      <c r="M8240" s="29"/>
      <c r="N8240" s="29" t="s">
        <v>134</v>
      </c>
      <c r="O8240" s="31" t="n">
        <v>46306</v>
      </c>
      <c r="P8240" s="29" t="s">
        <v>123</v>
      </c>
      <c r="Q8240" s="29" t="n">
        <f aca="false">IFERROR(VALUE(L8240),"")</f>
        <v>40</v>
      </c>
      <c r="R8240" s="29" t="n">
        <f aca="true">IF(O8240="","",O8240-TODAY())</f>
        <v>21</v>
      </c>
      <c r="S8240" s="29" t="str">
        <f aca="false">IF(C8240="&lt;&lt; vazio &gt;&gt;","VAZIA",IF(AND(O8240&lt;&gt;"",R8240&lt;0),"VENCIDO",IF(AND(O8240&lt;&gt;"",R8240&lt;=Parametros!$B$10),"PRÓX. VENCIMENTO",IF(F8240="Q","QUALIDADE",IF(F8240="S","BLOQUEADO",IF(F8240="R","RESTRITO/DEVOLUÇÃO",IF(OR(N8240="QUAR",N8240="QRES"),"QUARENTENA",IF(OR(B8240="DESCARTE",B8240="DEVOLUÇÃO"),"DESCARTE/DEVOLUÇÃO",IF(AND(D8240="",K8240&lt;&gt;""),"SEM LOTE",IF(AND(Q8240&lt;&gt;"",Q8240&gt;=Parametros!$B$11),"PARADO/SEM GIRO","OK"))))))))))</f>
        <v>PRÓX. VENCIMENTO</v>
      </c>
      <c r="T8240" s="29" t="str">
        <f aca="false">IF(AND($S8240="PARADO/SEM GIRO",$K8240="KG",OR(Painel!$B$5="(Todos)",A8240=Painel!$B$5)*OR(Painel!$E$5="(Todos)",P8240=Painel!$E$5)),$J8240+ROW()/10000000,"")</f>
        <v/>
      </c>
      <c r="U8240" s="29" t="str">
        <f aca="false">IF(AND($S8240="VENCIDO",$K8240="KG",OR(Painel!$B$5="(Todos)",A8240=Painel!$B$5)*OR(Painel!$E$5="(Todos)",P8240=Painel!$E$5)),$J8240+ROW()/10000000,"")</f>
        <v/>
      </c>
    </row>
    <row r="8241" customFormat="false" ht="15" hidden="false" customHeight="false" outlineLevel="0" collapsed="false">
      <c r="A8241" s="29" t="s">
        <v>57</v>
      </c>
      <c r="B8241" s="29" t="s">
        <v>15083</v>
      </c>
      <c r="C8241" s="29" t="s">
        <v>169</v>
      </c>
      <c r="D8241" s="29" t="s">
        <v>6714</v>
      </c>
      <c r="E8241" s="29" t="n">
        <v>2</v>
      </c>
      <c r="F8241" s="29"/>
      <c r="G8241" s="29"/>
      <c r="H8241" s="30" t="n">
        <v>20.2</v>
      </c>
      <c r="I8241" s="31" t="n">
        <v>46275</v>
      </c>
      <c r="J8241" s="30" t="n">
        <v>20.2</v>
      </c>
      <c r="K8241" s="29" t="s">
        <v>120</v>
      </c>
      <c r="L8241" s="29" t="s">
        <v>2312</v>
      </c>
      <c r="M8241" s="29"/>
      <c r="N8241" s="29" t="s">
        <v>122</v>
      </c>
      <c r="O8241" s="31" t="n">
        <v>46376</v>
      </c>
      <c r="P8241" s="29" t="s">
        <v>123</v>
      </c>
      <c r="Q8241" s="29" t="n">
        <f aca="false">IFERROR(VALUE(L8241),"")</f>
        <v>40</v>
      </c>
      <c r="R8241" s="29" t="n">
        <f aca="true">IF(O8241="","",O8241-TODAY())</f>
        <v>91</v>
      </c>
      <c r="S8241" s="29" t="str">
        <f aca="false">IF(C8241="&lt;&lt; vazio &gt;&gt;","VAZIA",IF(AND(O8241&lt;&gt;"",R8241&lt;0),"VENCIDO",IF(AND(O8241&lt;&gt;"",R8241&lt;=Parametros!$B$10),"PRÓX. VENCIMENTO",IF(F8241="Q","QUALIDADE",IF(F8241="S","BLOQUEADO",IF(F8241="R","RESTRITO/DEVOLUÇÃO",IF(OR(N8241="QUAR",N8241="QRES"),"QUARENTENA",IF(OR(B8241="DESCARTE",B8241="DEVOLUÇÃO"),"DESCARTE/DEVOLUÇÃO",IF(AND(D8241="",K8241&lt;&gt;""),"SEM LOTE",IF(AND(Q8241&lt;&gt;"",Q8241&gt;=Parametros!$B$11),"PARADO/SEM GIRO","OK"))))))))))</f>
        <v>OK</v>
      </c>
      <c r="T8241" s="29" t="str">
        <f aca="false">IF(AND($S8241="PARADO/SEM GIRO",$K8241="KG",OR(Painel!$B$5="(Todos)",A8241=Painel!$B$5)*OR(Painel!$E$5="(Todos)",P8241=Painel!$E$5)),$J8241+ROW()/10000000,"")</f>
        <v/>
      </c>
      <c r="U8241" s="29" t="str">
        <f aca="false">IF(AND($S8241="VENCIDO",$K8241="KG",OR(Painel!$B$5="(Todos)",A8241=Painel!$B$5)*OR(Painel!$E$5="(Todos)",P8241=Painel!$E$5)),$J8241+ROW()/10000000,"")</f>
        <v/>
      </c>
    </row>
    <row r="8242" customFormat="false" ht="15" hidden="false" customHeight="false" outlineLevel="0" collapsed="false">
      <c r="A8242" s="29" t="s">
        <v>57</v>
      </c>
      <c r="B8242" s="29" t="s">
        <v>15084</v>
      </c>
      <c r="C8242" s="29" t="s">
        <v>348</v>
      </c>
      <c r="D8242" s="29" t="s">
        <v>542</v>
      </c>
      <c r="E8242" s="29" t="n">
        <v>3</v>
      </c>
      <c r="F8242" s="29"/>
      <c r="G8242" s="29"/>
      <c r="H8242" s="30" t="n">
        <v>20.1</v>
      </c>
      <c r="I8242" s="31" t="n">
        <v>46272</v>
      </c>
      <c r="J8242" s="30" t="n">
        <v>20.1</v>
      </c>
      <c r="K8242" s="29" t="s">
        <v>120</v>
      </c>
      <c r="L8242" s="29" t="s">
        <v>126</v>
      </c>
      <c r="M8242" s="29"/>
      <c r="N8242" s="29" t="s">
        <v>122</v>
      </c>
      <c r="O8242" s="31" t="n">
        <v>46400</v>
      </c>
      <c r="P8242" s="29" t="s">
        <v>123</v>
      </c>
      <c r="Q8242" s="29" t="n">
        <f aca="false">IFERROR(VALUE(L8242),"")</f>
        <v>13</v>
      </c>
      <c r="R8242" s="29" t="n">
        <f aca="true">IF(O8242="","",O8242-TODAY())</f>
        <v>115</v>
      </c>
      <c r="S8242" s="29" t="str">
        <f aca="false">IF(C8242="&lt;&lt; vazio &gt;&gt;","VAZIA",IF(AND(O8242&lt;&gt;"",R8242&lt;0),"VENCIDO",IF(AND(O8242&lt;&gt;"",R8242&lt;=Parametros!$B$10),"PRÓX. VENCIMENTO",IF(F8242="Q","QUALIDADE",IF(F8242="S","BLOQUEADO",IF(F8242="R","RESTRITO/DEVOLUÇÃO",IF(OR(N8242="QUAR",N8242="QRES"),"QUARENTENA",IF(OR(B8242="DESCARTE",B8242="DEVOLUÇÃO"),"DESCARTE/DEVOLUÇÃO",IF(AND(D8242="",K8242&lt;&gt;""),"SEM LOTE",IF(AND(Q8242&lt;&gt;"",Q8242&gt;=Parametros!$B$11),"PARADO/SEM GIRO","OK"))))))))))</f>
        <v>OK</v>
      </c>
      <c r="T8242" s="29" t="str">
        <f aca="false">IF(AND($S8242="PARADO/SEM GIRO",$K8242="KG",OR(Painel!$B$5="(Todos)",A8242=Painel!$B$5)*OR(Painel!$E$5="(Todos)",P8242=Painel!$E$5)),$J8242+ROW()/10000000,"")</f>
        <v/>
      </c>
      <c r="U8242" s="29" t="str">
        <f aca="false">IF(AND($S8242="VENCIDO",$K8242="KG",OR(Painel!$B$5="(Todos)",A8242=Painel!$B$5)*OR(Painel!$E$5="(Todos)",P8242=Painel!$E$5)),$J8242+ROW()/10000000,"")</f>
        <v/>
      </c>
    </row>
    <row r="8243" customFormat="false" ht="15" hidden="false" customHeight="false" outlineLevel="0" collapsed="false">
      <c r="A8243" s="29" t="s">
        <v>57</v>
      </c>
      <c r="B8243" s="29" t="s">
        <v>15084</v>
      </c>
      <c r="C8243" s="29" t="s">
        <v>177</v>
      </c>
      <c r="D8243" s="29" t="s">
        <v>270</v>
      </c>
      <c r="E8243" s="29" t="n">
        <v>3</v>
      </c>
      <c r="F8243" s="29"/>
      <c r="G8243" s="29"/>
      <c r="H8243" s="30" t="n">
        <v>20.1</v>
      </c>
      <c r="I8243" s="31" t="n">
        <v>46272</v>
      </c>
      <c r="J8243" s="30" t="n">
        <v>20.1</v>
      </c>
      <c r="K8243" s="29" t="s">
        <v>120</v>
      </c>
      <c r="L8243" s="29" t="s">
        <v>126</v>
      </c>
      <c r="M8243" s="29"/>
      <c r="N8243" s="29" t="s">
        <v>134</v>
      </c>
      <c r="O8243" s="31" t="n">
        <v>46309</v>
      </c>
      <c r="P8243" s="29" t="s">
        <v>123</v>
      </c>
      <c r="Q8243" s="29" t="n">
        <f aca="false">IFERROR(VALUE(L8243),"")</f>
        <v>13</v>
      </c>
      <c r="R8243" s="29" t="n">
        <f aca="true">IF(O8243="","",O8243-TODAY())</f>
        <v>24</v>
      </c>
      <c r="S8243" s="29" t="str">
        <f aca="false">IF(C8243="&lt;&lt; vazio &gt;&gt;","VAZIA",IF(AND(O8243&lt;&gt;"",R8243&lt;0),"VENCIDO",IF(AND(O8243&lt;&gt;"",R8243&lt;=Parametros!$B$10),"PRÓX. VENCIMENTO",IF(F8243="Q","QUALIDADE",IF(F8243="S","BLOQUEADO",IF(F8243="R","RESTRITO/DEVOLUÇÃO",IF(OR(N8243="QUAR",N8243="QRES"),"QUARENTENA",IF(OR(B8243="DESCARTE",B8243="DEVOLUÇÃO"),"DESCARTE/DEVOLUÇÃO",IF(AND(D8243="",K8243&lt;&gt;""),"SEM LOTE",IF(AND(Q8243&lt;&gt;"",Q8243&gt;=Parametros!$B$11),"PARADO/SEM GIRO","OK"))))))))))</f>
        <v>PRÓX. VENCIMENTO</v>
      </c>
      <c r="T8243" s="29" t="str">
        <f aca="false">IF(AND($S8243="PARADO/SEM GIRO",$K8243="KG",OR(Painel!$B$5="(Todos)",A8243=Painel!$B$5)*OR(Painel!$E$5="(Todos)",P8243=Painel!$E$5)),$J8243+ROW()/10000000,"")</f>
        <v/>
      </c>
      <c r="U8243" s="29" t="str">
        <f aca="false">IF(AND($S8243="VENCIDO",$K8243="KG",OR(Painel!$B$5="(Todos)",A8243=Painel!$B$5)*OR(Painel!$E$5="(Todos)",P8243=Painel!$E$5)),$J8243+ROW()/10000000,"")</f>
        <v/>
      </c>
    </row>
    <row r="8244" customFormat="false" ht="15" hidden="false" customHeight="false" outlineLevel="0" collapsed="false">
      <c r="A8244" s="29" t="s">
        <v>57</v>
      </c>
      <c r="B8244" s="29" t="s">
        <v>15084</v>
      </c>
      <c r="C8244" s="29" t="s">
        <v>198</v>
      </c>
      <c r="D8244" s="29" t="s">
        <v>15076</v>
      </c>
      <c r="E8244" s="29" t="n">
        <v>3</v>
      </c>
      <c r="F8244" s="29"/>
      <c r="G8244" s="29"/>
      <c r="H8244" s="30" t="n">
        <v>12.12</v>
      </c>
      <c r="I8244" s="31" t="n">
        <v>46282</v>
      </c>
      <c r="J8244" s="30" t="n">
        <v>12.12</v>
      </c>
      <c r="K8244" s="29" t="s">
        <v>120</v>
      </c>
      <c r="L8244" s="29" t="s">
        <v>400</v>
      </c>
      <c r="M8244" s="29"/>
      <c r="N8244" s="29" t="s">
        <v>134</v>
      </c>
      <c r="O8244" s="31" t="n">
        <v>46359</v>
      </c>
      <c r="P8244" s="29" t="s">
        <v>123</v>
      </c>
      <c r="Q8244" s="29" t="n">
        <f aca="false">IFERROR(VALUE(L8244),"")</f>
        <v>3</v>
      </c>
      <c r="R8244" s="29" t="n">
        <f aca="true">IF(O8244="","",O8244-TODAY())</f>
        <v>74</v>
      </c>
      <c r="S8244" s="29" t="str">
        <f aca="false">IF(C8244="&lt;&lt; vazio &gt;&gt;","VAZIA",IF(AND(O8244&lt;&gt;"",R8244&lt;0),"VENCIDO",IF(AND(O8244&lt;&gt;"",R8244&lt;=Parametros!$B$10),"PRÓX. VENCIMENTO",IF(F8244="Q","QUALIDADE",IF(F8244="S","BLOQUEADO",IF(F8244="R","RESTRITO/DEVOLUÇÃO",IF(OR(N8244="QUAR",N8244="QRES"),"QUARENTENA",IF(OR(B8244="DESCARTE",B8244="DEVOLUÇÃO"),"DESCARTE/DEVOLUÇÃO",IF(AND(D8244="",K8244&lt;&gt;""),"SEM LOTE",IF(AND(Q8244&lt;&gt;"",Q8244&gt;=Parametros!$B$11),"PARADO/SEM GIRO","OK"))))))))))</f>
        <v>OK</v>
      </c>
      <c r="T8244" s="29" t="str">
        <f aca="false">IF(AND($S8244="PARADO/SEM GIRO",$K8244="KG",OR(Painel!$B$5="(Todos)",A8244=Painel!$B$5)*OR(Painel!$E$5="(Todos)",P8244=Painel!$E$5)),$J8244+ROW()/10000000,"")</f>
        <v/>
      </c>
      <c r="U8244" s="29" t="str">
        <f aca="false">IF(AND($S8244="VENCIDO",$K8244="KG",OR(Painel!$B$5="(Todos)",A8244=Painel!$B$5)*OR(Painel!$E$5="(Todos)",P8244=Painel!$E$5)),$J8244+ROW()/10000000,"")</f>
        <v/>
      </c>
    </row>
    <row r="8245" customFormat="false" ht="15" hidden="false" customHeight="false" outlineLevel="0" collapsed="false">
      <c r="A8245" s="29" t="s">
        <v>57</v>
      </c>
      <c r="B8245" s="29" t="s">
        <v>15085</v>
      </c>
      <c r="C8245" s="29" t="s">
        <v>131</v>
      </c>
      <c r="D8245" s="29" t="s">
        <v>6845</v>
      </c>
      <c r="E8245" s="29" t="n">
        <v>5</v>
      </c>
      <c r="F8245" s="29"/>
      <c r="G8245" s="29"/>
      <c r="H8245" s="30" t="n">
        <v>10.1</v>
      </c>
      <c r="I8245" s="31" t="n">
        <v>46280</v>
      </c>
      <c r="J8245" s="30" t="n">
        <v>10.1</v>
      </c>
      <c r="K8245" s="29" t="s">
        <v>120</v>
      </c>
      <c r="L8245" s="29" t="s">
        <v>144</v>
      </c>
      <c r="M8245" s="29"/>
      <c r="N8245" s="29" t="s">
        <v>134</v>
      </c>
      <c r="O8245" s="31" t="n">
        <v>46353</v>
      </c>
      <c r="P8245" s="29" t="s">
        <v>123</v>
      </c>
      <c r="Q8245" s="29" t="n">
        <f aca="false">IFERROR(VALUE(L8245),"")</f>
        <v>5</v>
      </c>
      <c r="R8245" s="29" t="n">
        <f aca="true">IF(O8245="","",O8245-TODAY())</f>
        <v>68</v>
      </c>
      <c r="S8245" s="29" t="str">
        <f aca="false">IF(C8245="&lt;&lt; vazio &gt;&gt;","VAZIA",IF(AND(O8245&lt;&gt;"",R8245&lt;0),"VENCIDO",IF(AND(O8245&lt;&gt;"",R8245&lt;=Parametros!$B$10),"PRÓX. VENCIMENTO",IF(F8245="Q","QUALIDADE",IF(F8245="S","BLOQUEADO",IF(F8245="R","RESTRITO/DEVOLUÇÃO",IF(OR(N8245="QUAR",N8245="QRES"),"QUARENTENA",IF(OR(B8245="DESCARTE",B8245="DEVOLUÇÃO"),"DESCARTE/DEVOLUÇÃO",IF(AND(D8245="",K8245&lt;&gt;""),"SEM LOTE",IF(AND(Q8245&lt;&gt;"",Q8245&gt;=Parametros!$B$11),"PARADO/SEM GIRO","OK"))))))))))</f>
        <v>OK</v>
      </c>
      <c r="T8245" s="29" t="str">
        <f aca="false">IF(AND($S8245="PARADO/SEM GIRO",$K8245="KG",OR(Painel!$B$5="(Todos)",A8245=Painel!$B$5)*OR(Painel!$E$5="(Todos)",P8245=Painel!$E$5)),$J8245+ROW()/10000000,"")</f>
        <v/>
      </c>
      <c r="U8245" s="29" t="str">
        <f aca="false">IF(AND($S8245="VENCIDO",$K8245="KG",OR(Painel!$B$5="(Todos)",A8245=Painel!$B$5)*OR(Painel!$E$5="(Todos)",P8245=Painel!$E$5)),$J8245+ROW()/10000000,"")</f>
        <v/>
      </c>
    </row>
    <row r="8246" customFormat="false" ht="15" hidden="false" customHeight="false" outlineLevel="0" collapsed="false">
      <c r="A8246" s="29" t="s">
        <v>57</v>
      </c>
      <c r="B8246" s="29" t="s">
        <v>15085</v>
      </c>
      <c r="C8246" s="29" t="s">
        <v>131</v>
      </c>
      <c r="D8246" s="29" t="s">
        <v>277</v>
      </c>
      <c r="E8246" s="29" t="n">
        <v>5</v>
      </c>
      <c r="F8246" s="29"/>
      <c r="G8246" s="29"/>
      <c r="H8246" s="30" t="n">
        <v>80.8</v>
      </c>
      <c r="I8246" s="31" t="n">
        <v>46284</v>
      </c>
      <c r="J8246" s="30" t="n">
        <v>80.8</v>
      </c>
      <c r="K8246" s="29" t="s">
        <v>120</v>
      </c>
      <c r="L8246" s="29" t="s">
        <v>126</v>
      </c>
      <c r="M8246" s="29"/>
      <c r="N8246" s="29" t="s">
        <v>122</v>
      </c>
      <c r="O8246" s="31" t="n">
        <v>46472</v>
      </c>
      <c r="P8246" s="29" t="s">
        <v>123</v>
      </c>
      <c r="Q8246" s="29" t="n">
        <f aca="false">IFERROR(VALUE(L8246),"")</f>
        <v>13</v>
      </c>
      <c r="R8246" s="29" t="n">
        <f aca="true">IF(O8246="","",O8246-TODAY())</f>
        <v>187</v>
      </c>
      <c r="S8246" s="29" t="str">
        <f aca="false">IF(C8246="&lt;&lt; vazio &gt;&gt;","VAZIA",IF(AND(O8246&lt;&gt;"",R8246&lt;0),"VENCIDO",IF(AND(O8246&lt;&gt;"",R8246&lt;=Parametros!$B$10),"PRÓX. VENCIMENTO",IF(F8246="Q","QUALIDADE",IF(F8246="S","BLOQUEADO",IF(F8246="R","RESTRITO/DEVOLUÇÃO",IF(OR(N8246="QUAR",N8246="QRES"),"QUARENTENA",IF(OR(B8246="DESCARTE",B8246="DEVOLUÇÃO"),"DESCARTE/DEVOLUÇÃO",IF(AND(D8246="",K8246&lt;&gt;""),"SEM LOTE",IF(AND(Q8246&lt;&gt;"",Q8246&gt;=Parametros!$B$11),"PARADO/SEM GIRO","OK"))))))))))</f>
        <v>OK</v>
      </c>
      <c r="T8246" s="29" t="str">
        <f aca="false">IF(AND($S8246="PARADO/SEM GIRO",$K8246="KG",OR(Painel!$B$5="(Todos)",A8246=Painel!$B$5)*OR(Painel!$E$5="(Todos)",P8246=Painel!$E$5)),$J8246+ROW()/10000000,"")</f>
        <v/>
      </c>
      <c r="U8246" s="29" t="str">
        <f aca="false">IF(AND($S8246="VENCIDO",$K8246="KG",OR(Painel!$B$5="(Todos)",A8246=Painel!$B$5)*OR(Painel!$E$5="(Todos)",P8246=Painel!$E$5)),$J8246+ROW()/10000000,"")</f>
        <v/>
      </c>
    </row>
    <row r="8247" customFormat="false" ht="15" hidden="false" customHeight="false" outlineLevel="0" collapsed="false">
      <c r="A8247" s="29" t="s">
        <v>57</v>
      </c>
      <c r="B8247" s="29" t="s">
        <v>15085</v>
      </c>
      <c r="C8247" s="29" t="s">
        <v>161</v>
      </c>
      <c r="D8247" s="29" t="s">
        <v>162</v>
      </c>
      <c r="E8247" s="29" t="n">
        <v>5</v>
      </c>
      <c r="F8247" s="29"/>
      <c r="G8247" s="29"/>
      <c r="H8247" s="30" t="n">
        <v>10.1</v>
      </c>
      <c r="I8247" s="31" t="n">
        <v>46272</v>
      </c>
      <c r="J8247" s="30" t="n">
        <v>10.1</v>
      </c>
      <c r="K8247" s="29" t="s">
        <v>120</v>
      </c>
      <c r="L8247" s="29" t="s">
        <v>126</v>
      </c>
      <c r="M8247" s="29"/>
      <c r="N8247" s="29" t="s">
        <v>122</v>
      </c>
      <c r="O8247" s="31" t="n">
        <v>46535</v>
      </c>
      <c r="P8247" s="29" t="s">
        <v>123</v>
      </c>
      <c r="Q8247" s="29" t="n">
        <f aca="false">IFERROR(VALUE(L8247),"")</f>
        <v>13</v>
      </c>
      <c r="R8247" s="29" t="n">
        <f aca="true">IF(O8247="","",O8247-TODAY())</f>
        <v>250</v>
      </c>
      <c r="S8247" s="29" t="str">
        <f aca="false">IF(C8247="&lt;&lt; vazio &gt;&gt;","VAZIA",IF(AND(O8247&lt;&gt;"",R8247&lt;0),"VENCIDO",IF(AND(O8247&lt;&gt;"",R8247&lt;=Parametros!$B$10),"PRÓX. VENCIMENTO",IF(F8247="Q","QUALIDADE",IF(F8247="S","BLOQUEADO",IF(F8247="R","RESTRITO/DEVOLUÇÃO",IF(OR(N8247="QUAR",N8247="QRES"),"QUARENTENA",IF(OR(B8247="DESCARTE",B8247="DEVOLUÇÃO"),"DESCARTE/DEVOLUÇÃO",IF(AND(D8247="",K8247&lt;&gt;""),"SEM LOTE",IF(AND(Q8247&lt;&gt;"",Q8247&gt;=Parametros!$B$11),"PARADO/SEM GIRO","OK"))))))))))</f>
        <v>OK</v>
      </c>
      <c r="T8247" s="29" t="str">
        <f aca="false">IF(AND($S8247="PARADO/SEM GIRO",$K8247="KG",OR(Painel!$B$5="(Todos)",A8247=Painel!$B$5)*OR(Painel!$E$5="(Todos)",P8247=Painel!$E$5)),$J8247+ROW()/10000000,"")</f>
        <v/>
      </c>
      <c r="U8247" s="29" t="str">
        <f aca="false">IF(AND($S8247="VENCIDO",$K8247="KG",OR(Painel!$B$5="(Todos)",A8247=Painel!$B$5)*OR(Painel!$E$5="(Todos)",P8247=Painel!$E$5)),$J8247+ROW()/10000000,"")</f>
        <v/>
      </c>
    </row>
    <row r="8248" customFormat="false" ht="15" hidden="false" customHeight="false" outlineLevel="0" collapsed="false">
      <c r="A8248" s="29" t="s">
        <v>57</v>
      </c>
      <c r="B8248" s="29" t="s">
        <v>15085</v>
      </c>
      <c r="C8248" s="29" t="s">
        <v>161</v>
      </c>
      <c r="D8248" s="29" t="s">
        <v>312</v>
      </c>
      <c r="E8248" s="29" t="n">
        <v>5</v>
      </c>
      <c r="F8248" s="29"/>
      <c r="G8248" s="29"/>
      <c r="H8248" s="30" t="n">
        <v>10.1</v>
      </c>
      <c r="I8248" s="31" t="n">
        <v>46272</v>
      </c>
      <c r="J8248" s="30" t="n">
        <v>10.1</v>
      </c>
      <c r="K8248" s="29" t="s">
        <v>120</v>
      </c>
      <c r="L8248" s="29" t="s">
        <v>126</v>
      </c>
      <c r="M8248" s="29"/>
      <c r="N8248" s="29" t="s">
        <v>122</v>
      </c>
      <c r="O8248" s="31" t="n">
        <v>46536</v>
      </c>
      <c r="P8248" s="29" t="s">
        <v>123</v>
      </c>
      <c r="Q8248" s="29" t="n">
        <f aca="false">IFERROR(VALUE(L8248),"")</f>
        <v>13</v>
      </c>
      <c r="R8248" s="29" t="n">
        <f aca="true">IF(O8248="","",O8248-TODAY())</f>
        <v>251</v>
      </c>
      <c r="S8248" s="29" t="str">
        <f aca="false">IF(C8248="&lt;&lt; vazio &gt;&gt;","VAZIA",IF(AND(O8248&lt;&gt;"",R8248&lt;0),"VENCIDO",IF(AND(O8248&lt;&gt;"",R8248&lt;=Parametros!$B$10),"PRÓX. VENCIMENTO",IF(F8248="Q","QUALIDADE",IF(F8248="S","BLOQUEADO",IF(F8248="R","RESTRITO/DEVOLUÇÃO",IF(OR(N8248="QUAR",N8248="QRES"),"QUARENTENA",IF(OR(B8248="DESCARTE",B8248="DEVOLUÇÃO"),"DESCARTE/DEVOLUÇÃO",IF(AND(D8248="",K8248&lt;&gt;""),"SEM LOTE",IF(AND(Q8248&lt;&gt;"",Q8248&gt;=Parametros!$B$11),"PARADO/SEM GIRO","OK"))))))))))</f>
        <v>OK</v>
      </c>
      <c r="T8248" s="29" t="str">
        <f aca="false">IF(AND($S8248="PARADO/SEM GIRO",$K8248="KG",OR(Painel!$B$5="(Todos)",A8248=Painel!$B$5)*OR(Painel!$E$5="(Todos)",P8248=Painel!$E$5)),$J8248+ROW()/10000000,"")</f>
        <v/>
      </c>
      <c r="U8248" s="29" t="str">
        <f aca="false">IF(AND($S8248="VENCIDO",$K8248="KG",OR(Painel!$B$5="(Todos)",A8248=Painel!$B$5)*OR(Painel!$E$5="(Todos)",P8248=Painel!$E$5)),$J8248+ROW()/10000000,"")</f>
        <v/>
      </c>
    </row>
    <row r="8249" customFormat="false" ht="15" hidden="false" customHeight="false" outlineLevel="0" collapsed="false">
      <c r="A8249" s="29" t="s">
        <v>57</v>
      </c>
      <c r="B8249" s="29" t="s">
        <v>15085</v>
      </c>
      <c r="C8249" s="29" t="s">
        <v>313</v>
      </c>
      <c r="D8249" s="29" t="s">
        <v>5245</v>
      </c>
      <c r="E8249" s="29" t="n">
        <v>5</v>
      </c>
      <c r="F8249" s="29"/>
      <c r="G8249" s="29"/>
      <c r="H8249" s="30" t="n">
        <v>20.2</v>
      </c>
      <c r="I8249" s="31" t="n">
        <v>46283</v>
      </c>
      <c r="J8249" s="30" t="n">
        <v>20.2</v>
      </c>
      <c r="K8249" s="29" t="s">
        <v>120</v>
      </c>
      <c r="L8249" s="29" t="s">
        <v>176</v>
      </c>
      <c r="M8249" s="29"/>
      <c r="N8249" s="29" t="s">
        <v>122</v>
      </c>
      <c r="O8249" s="31" t="n">
        <v>46526</v>
      </c>
      <c r="P8249" s="29" t="s">
        <v>123</v>
      </c>
      <c r="Q8249" s="29" t="n">
        <f aca="false">IFERROR(VALUE(L8249),"")</f>
        <v>2</v>
      </c>
      <c r="R8249" s="29" t="n">
        <f aca="true">IF(O8249="","",O8249-TODAY())</f>
        <v>241</v>
      </c>
      <c r="S8249" s="29" t="str">
        <f aca="false">IF(C8249="&lt;&lt; vazio &gt;&gt;","VAZIA",IF(AND(O8249&lt;&gt;"",R8249&lt;0),"VENCIDO",IF(AND(O8249&lt;&gt;"",R8249&lt;=Parametros!$B$10),"PRÓX. VENCIMENTO",IF(F8249="Q","QUALIDADE",IF(F8249="S","BLOQUEADO",IF(F8249="R","RESTRITO/DEVOLUÇÃO",IF(OR(N8249="QUAR",N8249="QRES"),"QUARENTENA",IF(OR(B8249="DESCARTE",B8249="DEVOLUÇÃO"),"DESCARTE/DEVOLUÇÃO",IF(AND(D8249="",K8249&lt;&gt;""),"SEM LOTE",IF(AND(Q8249&lt;&gt;"",Q8249&gt;=Parametros!$B$11),"PARADO/SEM GIRO","OK"))))))))))</f>
        <v>OK</v>
      </c>
      <c r="T8249" s="29" t="str">
        <f aca="false">IF(AND($S8249="PARADO/SEM GIRO",$K8249="KG",OR(Painel!$B$5="(Todos)",A8249=Painel!$B$5)*OR(Painel!$E$5="(Todos)",P8249=Painel!$E$5)),$J8249+ROW()/10000000,"")</f>
        <v/>
      </c>
      <c r="U8249" s="29" t="str">
        <f aca="false">IF(AND($S8249="VENCIDO",$K8249="KG",OR(Painel!$B$5="(Todos)",A8249=Painel!$B$5)*OR(Painel!$E$5="(Todos)",P8249=Painel!$E$5)),$J8249+ROW()/10000000,"")</f>
        <v/>
      </c>
    </row>
    <row r="8250" customFormat="false" ht="15" hidden="false" customHeight="false" outlineLevel="0" collapsed="false">
      <c r="A8250" s="29" t="s">
        <v>57</v>
      </c>
      <c r="B8250" s="29" t="s">
        <v>15086</v>
      </c>
      <c r="C8250" s="29" t="s">
        <v>177</v>
      </c>
      <c r="D8250" s="29" t="s">
        <v>15087</v>
      </c>
      <c r="E8250" s="29" t="n">
        <v>2</v>
      </c>
      <c r="F8250" s="29"/>
      <c r="G8250" s="29"/>
      <c r="H8250" s="30" t="n">
        <v>100.5</v>
      </c>
      <c r="I8250" s="31" t="n">
        <v>46272</v>
      </c>
      <c r="J8250" s="30" t="n">
        <v>100.5</v>
      </c>
      <c r="K8250" s="29" t="s">
        <v>120</v>
      </c>
      <c r="L8250" s="29" t="s">
        <v>126</v>
      </c>
      <c r="M8250" s="29"/>
      <c r="N8250" s="29" t="s">
        <v>122</v>
      </c>
      <c r="O8250" s="31" t="n">
        <v>46521</v>
      </c>
      <c r="P8250" s="29" t="s">
        <v>123</v>
      </c>
      <c r="Q8250" s="29" t="n">
        <f aca="false">IFERROR(VALUE(L8250),"")</f>
        <v>13</v>
      </c>
      <c r="R8250" s="29" t="n">
        <f aca="true">IF(O8250="","",O8250-TODAY())</f>
        <v>236</v>
      </c>
      <c r="S8250" s="29" t="str">
        <f aca="false">IF(C8250="&lt;&lt; vazio &gt;&gt;","VAZIA",IF(AND(O8250&lt;&gt;"",R8250&lt;0),"VENCIDO",IF(AND(O8250&lt;&gt;"",R8250&lt;=Parametros!$B$10),"PRÓX. VENCIMENTO",IF(F8250="Q","QUALIDADE",IF(F8250="S","BLOQUEADO",IF(F8250="R","RESTRITO/DEVOLUÇÃO",IF(OR(N8250="QUAR",N8250="QRES"),"QUARENTENA",IF(OR(B8250="DESCARTE",B8250="DEVOLUÇÃO"),"DESCARTE/DEVOLUÇÃO",IF(AND(D8250="",K8250&lt;&gt;""),"SEM LOTE",IF(AND(Q8250&lt;&gt;"",Q8250&gt;=Parametros!$B$11),"PARADO/SEM GIRO","OK"))))))))))</f>
        <v>OK</v>
      </c>
      <c r="T8250" s="29" t="str">
        <f aca="false">IF(AND($S8250="PARADO/SEM GIRO",$K8250="KG",OR(Painel!$B$5="(Todos)",A8250=Painel!$B$5)*OR(Painel!$E$5="(Todos)",P8250=Painel!$E$5)),$J8250+ROW()/10000000,"")</f>
        <v/>
      </c>
      <c r="U8250" s="29" t="str">
        <f aca="false">IF(AND($S8250="VENCIDO",$K8250="KG",OR(Painel!$B$5="(Todos)",A8250=Painel!$B$5)*OR(Painel!$E$5="(Todos)",P8250=Painel!$E$5)),$J8250+ROW()/10000000,"")</f>
        <v/>
      </c>
    </row>
    <row r="8251" customFormat="false" ht="15" hidden="false" customHeight="false" outlineLevel="0" collapsed="false">
      <c r="A8251" s="29" t="s">
        <v>57</v>
      </c>
      <c r="B8251" s="29" t="s">
        <v>15086</v>
      </c>
      <c r="C8251" s="29" t="s">
        <v>169</v>
      </c>
      <c r="D8251" s="29" t="s">
        <v>15088</v>
      </c>
      <c r="E8251" s="29" t="n">
        <v>2</v>
      </c>
      <c r="F8251" s="29"/>
      <c r="G8251" s="29"/>
      <c r="H8251" s="30" t="n">
        <v>20.2</v>
      </c>
      <c r="I8251" s="31" t="n">
        <v>46279</v>
      </c>
      <c r="J8251" s="30" t="n">
        <v>20.2</v>
      </c>
      <c r="K8251" s="29" t="s">
        <v>120</v>
      </c>
      <c r="L8251" s="29" t="s">
        <v>126</v>
      </c>
      <c r="M8251" s="29"/>
      <c r="N8251" s="29" t="s">
        <v>122</v>
      </c>
      <c r="O8251" s="31" t="n">
        <v>46492</v>
      </c>
      <c r="P8251" s="29" t="s">
        <v>123</v>
      </c>
      <c r="Q8251" s="29" t="n">
        <f aca="false">IFERROR(VALUE(L8251),"")</f>
        <v>13</v>
      </c>
      <c r="R8251" s="29" t="n">
        <f aca="true">IF(O8251="","",O8251-TODAY())</f>
        <v>207</v>
      </c>
      <c r="S8251" s="29" t="str">
        <f aca="false">IF(C8251="&lt;&lt; vazio &gt;&gt;","VAZIA",IF(AND(O8251&lt;&gt;"",R8251&lt;0),"VENCIDO",IF(AND(O8251&lt;&gt;"",R8251&lt;=Parametros!$B$10),"PRÓX. VENCIMENTO",IF(F8251="Q","QUALIDADE",IF(F8251="S","BLOQUEADO",IF(F8251="R","RESTRITO/DEVOLUÇÃO",IF(OR(N8251="QUAR",N8251="QRES"),"QUARENTENA",IF(OR(B8251="DESCARTE",B8251="DEVOLUÇÃO"),"DESCARTE/DEVOLUÇÃO",IF(AND(D8251="",K8251&lt;&gt;""),"SEM LOTE",IF(AND(Q8251&lt;&gt;"",Q8251&gt;=Parametros!$B$11),"PARADO/SEM GIRO","OK"))))))))))</f>
        <v>OK</v>
      </c>
      <c r="T8251" s="29" t="str">
        <f aca="false">IF(AND($S8251="PARADO/SEM GIRO",$K8251="KG",OR(Painel!$B$5="(Todos)",A8251=Painel!$B$5)*OR(Painel!$E$5="(Todos)",P8251=Painel!$E$5)),$J8251+ROW()/10000000,"")</f>
        <v/>
      </c>
      <c r="U8251" s="29" t="str">
        <f aca="false">IF(AND($S8251="VENCIDO",$K8251="KG",OR(Painel!$B$5="(Todos)",A8251=Painel!$B$5)*OR(Painel!$E$5="(Todos)",P8251=Painel!$E$5)),$J8251+ROW()/10000000,"")</f>
        <v/>
      </c>
    </row>
    <row r="8252" customFormat="false" ht="15" hidden="false" customHeight="false" outlineLevel="0" collapsed="false">
      <c r="A8252" s="29" t="s">
        <v>57</v>
      </c>
      <c r="B8252" s="29" t="s">
        <v>15089</v>
      </c>
      <c r="C8252" s="29" t="s">
        <v>174</v>
      </c>
      <c r="D8252" s="29" t="s">
        <v>4848</v>
      </c>
      <c r="E8252" s="29" t="n">
        <v>1</v>
      </c>
      <c r="F8252" s="29"/>
      <c r="G8252" s="29"/>
      <c r="H8252" s="30" t="n">
        <v>2.8</v>
      </c>
      <c r="I8252" s="31" t="n">
        <v>46272</v>
      </c>
      <c r="J8252" s="30" t="n">
        <v>2.8</v>
      </c>
      <c r="K8252" s="29" t="s">
        <v>120</v>
      </c>
      <c r="L8252" s="29" t="s">
        <v>126</v>
      </c>
      <c r="M8252" s="29"/>
      <c r="N8252" s="29" t="s">
        <v>134</v>
      </c>
      <c r="O8252" s="31" t="n">
        <v>46353</v>
      </c>
      <c r="P8252" s="29" t="s">
        <v>123</v>
      </c>
      <c r="Q8252" s="29" t="n">
        <f aca="false">IFERROR(VALUE(L8252),"")</f>
        <v>13</v>
      </c>
      <c r="R8252" s="29" t="n">
        <f aca="true">IF(O8252="","",O8252-TODAY())</f>
        <v>68</v>
      </c>
      <c r="S8252" s="29" t="str">
        <f aca="false">IF(C8252="&lt;&lt; vazio &gt;&gt;","VAZIA",IF(AND(O8252&lt;&gt;"",R8252&lt;0),"VENCIDO",IF(AND(O8252&lt;&gt;"",R8252&lt;=Parametros!$B$10),"PRÓX. VENCIMENTO",IF(F8252="Q","QUALIDADE",IF(F8252="S","BLOQUEADO",IF(F8252="R","RESTRITO/DEVOLUÇÃO",IF(OR(N8252="QUAR",N8252="QRES"),"QUARENTENA",IF(OR(B8252="DESCARTE",B8252="DEVOLUÇÃO"),"DESCARTE/DEVOLUÇÃO",IF(AND(D8252="",K8252&lt;&gt;""),"SEM LOTE",IF(AND(Q8252&lt;&gt;"",Q8252&gt;=Parametros!$B$11),"PARADO/SEM GIRO","OK"))))))))))</f>
        <v>OK</v>
      </c>
      <c r="T8252" s="29" t="str">
        <f aca="false">IF(AND($S8252="PARADO/SEM GIRO",$K8252="KG",OR(Painel!$B$5="(Todos)",A8252=Painel!$B$5)*OR(Painel!$E$5="(Todos)",P8252=Painel!$E$5)),$J8252+ROW()/10000000,"")</f>
        <v/>
      </c>
      <c r="U8252" s="29" t="str">
        <f aca="false">IF(AND($S8252="VENCIDO",$K8252="KG",OR(Painel!$B$5="(Todos)",A8252=Painel!$B$5)*OR(Painel!$E$5="(Todos)",P8252=Painel!$E$5)),$J8252+ROW()/10000000,"")</f>
        <v/>
      </c>
    </row>
    <row r="8253" customFormat="false" ht="15" hidden="false" customHeight="false" outlineLevel="0" collapsed="false">
      <c r="A8253" s="29" t="s">
        <v>57</v>
      </c>
      <c r="B8253" s="29" t="s">
        <v>15090</v>
      </c>
      <c r="C8253" s="29" t="s">
        <v>131</v>
      </c>
      <c r="D8253" s="29" t="s">
        <v>132</v>
      </c>
      <c r="E8253" s="29" t="n">
        <v>1</v>
      </c>
      <c r="F8253" s="29"/>
      <c r="G8253" s="29"/>
      <c r="H8253" s="30" t="n">
        <v>40.4</v>
      </c>
      <c r="I8253" s="31" t="n">
        <v>46272</v>
      </c>
      <c r="J8253" s="30" t="n">
        <v>40.4</v>
      </c>
      <c r="K8253" s="29" t="s">
        <v>120</v>
      </c>
      <c r="L8253" s="29" t="s">
        <v>126</v>
      </c>
      <c r="M8253" s="29"/>
      <c r="N8253" s="29" t="s">
        <v>134</v>
      </c>
      <c r="O8253" s="31" t="n">
        <v>46353</v>
      </c>
      <c r="P8253" s="29" t="s">
        <v>123</v>
      </c>
      <c r="Q8253" s="29" t="n">
        <f aca="false">IFERROR(VALUE(L8253),"")</f>
        <v>13</v>
      </c>
      <c r="R8253" s="29" t="n">
        <f aca="true">IF(O8253="","",O8253-TODAY())</f>
        <v>68</v>
      </c>
      <c r="S8253" s="29" t="str">
        <f aca="false">IF(C8253="&lt;&lt; vazio &gt;&gt;","VAZIA",IF(AND(O8253&lt;&gt;"",R8253&lt;0),"VENCIDO",IF(AND(O8253&lt;&gt;"",R8253&lt;=Parametros!$B$10),"PRÓX. VENCIMENTO",IF(F8253="Q","QUALIDADE",IF(F8253="S","BLOQUEADO",IF(F8253="R","RESTRITO/DEVOLUÇÃO",IF(OR(N8253="QUAR",N8253="QRES"),"QUARENTENA",IF(OR(B8253="DESCARTE",B8253="DEVOLUÇÃO"),"DESCARTE/DEVOLUÇÃO",IF(AND(D8253="",K8253&lt;&gt;""),"SEM LOTE",IF(AND(Q8253&lt;&gt;"",Q8253&gt;=Parametros!$B$11),"PARADO/SEM GIRO","OK"))))))))))</f>
        <v>OK</v>
      </c>
      <c r="T8253" s="29" t="str">
        <f aca="false">IF(AND($S8253="PARADO/SEM GIRO",$K8253="KG",OR(Painel!$B$5="(Todos)",A8253=Painel!$B$5)*OR(Painel!$E$5="(Todos)",P8253=Painel!$E$5)),$J8253+ROW()/10000000,"")</f>
        <v/>
      </c>
      <c r="U8253" s="29" t="str">
        <f aca="false">IF(AND($S8253="VENCIDO",$K8253="KG",OR(Painel!$B$5="(Todos)",A8253=Painel!$B$5)*OR(Painel!$E$5="(Todos)",P8253=Painel!$E$5)),$J8253+ROW()/10000000,"")</f>
        <v/>
      </c>
    </row>
    <row r="8254" customFormat="false" ht="15" hidden="false" customHeight="false" outlineLevel="0" collapsed="false">
      <c r="A8254" s="29" t="s">
        <v>57</v>
      </c>
      <c r="B8254" s="29" t="s">
        <v>15091</v>
      </c>
      <c r="C8254" s="29" t="s">
        <v>15092</v>
      </c>
      <c r="D8254" s="29" t="s">
        <v>15093</v>
      </c>
      <c r="E8254" s="29" t="n">
        <v>2</v>
      </c>
      <c r="F8254" s="29"/>
      <c r="G8254" s="29"/>
      <c r="H8254" s="30" t="n">
        <v>4.08</v>
      </c>
      <c r="I8254" s="31" t="n">
        <v>46278</v>
      </c>
      <c r="J8254" s="30" t="n">
        <v>4.08</v>
      </c>
      <c r="K8254" s="29" t="s">
        <v>120</v>
      </c>
      <c r="L8254" s="29" t="s">
        <v>190</v>
      </c>
      <c r="M8254" s="29"/>
      <c r="N8254" s="29" t="s">
        <v>122</v>
      </c>
      <c r="O8254" s="31" t="n">
        <v>46497</v>
      </c>
      <c r="P8254" s="29" t="s">
        <v>123</v>
      </c>
      <c r="Q8254" s="29" t="n">
        <f aca="false">IFERROR(VALUE(L8254),"")</f>
        <v>23</v>
      </c>
      <c r="R8254" s="29" t="n">
        <f aca="true">IF(O8254="","",O8254-TODAY())</f>
        <v>212</v>
      </c>
      <c r="S8254" s="29" t="str">
        <f aca="false">IF(C8254="&lt;&lt; vazio &gt;&gt;","VAZIA",IF(AND(O8254&lt;&gt;"",R8254&lt;0),"VENCIDO",IF(AND(O8254&lt;&gt;"",R8254&lt;=Parametros!$B$10),"PRÓX. VENCIMENTO",IF(F8254="Q","QUALIDADE",IF(F8254="S","BLOQUEADO",IF(F8254="R","RESTRITO/DEVOLUÇÃO",IF(OR(N8254="QUAR",N8254="QRES"),"QUARENTENA",IF(OR(B8254="DESCARTE",B8254="DEVOLUÇÃO"),"DESCARTE/DEVOLUÇÃO",IF(AND(D8254="",K8254&lt;&gt;""),"SEM LOTE",IF(AND(Q8254&lt;&gt;"",Q8254&gt;=Parametros!$B$11),"PARADO/SEM GIRO","OK"))))))))))</f>
        <v>OK</v>
      </c>
      <c r="T8254" s="29" t="str">
        <f aca="false">IF(AND($S8254="PARADO/SEM GIRO",$K8254="KG",OR(Painel!$B$5="(Todos)",A8254=Painel!$B$5)*OR(Painel!$E$5="(Todos)",P8254=Painel!$E$5)),$J8254+ROW()/10000000,"")</f>
        <v/>
      </c>
      <c r="U8254" s="29" t="str">
        <f aca="false">IF(AND($S8254="VENCIDO",$K8254="KG",OR(Painel!$B$5="(Todos)",A8254=Painel!$B$5)*OR(Painel!$E$5="(Todos)",P8254=Painel!$E$5)),$J8254+ROW()/10000000,"")</f>
        <v/>
      </c>
    </row>
    <row r="8255" customFormat="false" ht="15" hidden="false" customHeight="false" outlineLevel="0" collapsed="false">
      <c r="A8255" s="29" t="s">
        <v>57</v>
      </c>
      <c r="B8255" s="29" t="s">
        <v>15091</v>
      </c>
      <c r="C8255" s="29" t="s">
        <v>131</v>
      </c>
      <c r="D8255" s="29" t="s">
        <v>5048</v>
      </c>
      <c r="E8255" s="29" t="n">
        <v>2</v>
      </c>
      <c r="F8255" s="29"/>
      <c r="G8255" s="29"/>
      <c r="H8255" s="30" t="n">
        <v>10.1</v>
      </c>
      <c r="I8255" s="31" t="n">
        <v>46269</v>
      </c>
      <c r="J8255" s="30" t="n">
        <v>10.1</v>
      </c>
      <c r="K8255" s="29" t="s">
        <v>120</v>
      </c>
      <c r="L8255" s="29" t="s">
        <v>10113</v>
      </c>
      <c r="M8255" s="29"/>
      <c r="N8255" s="29" t="s">
        <v>122</v>
      </c>
      <c r="O8255" s="31" t="n">
        <v>46594</v>
      </c>
      <c r="P8255" s="29" t="s">
        <v>123</v>
      </c>
      <c r="Q8255" s="29" t="n">
        <f aca="false">IFERROR(VALUE(L8255),"")</f>
        <v>58</v>
      </c>
      <c r="R8255" s="29" t="n">
        <f aca="true">IF(O8255="","",O8255-TODAY())</f>
        <v>309</v>
      </c>
      <c r="S8255" s="29" t="str">
        <f aca="false">IF(C8255="&lt;&lt; vazio &gt;&gt;","VAZIA",IF(AND(O8255&lt;&gt;"",R8255&lt;0),"VENCIDO",IF(AND(O8255&lt;&gt;"",R8255&lt;=Parametros!$B$10),"PRÓX. VENCIMENTO",IF(F8255="Q","QUALIDADE",IF(F8255="S","BLOQUEADO",IF(F8255="R","RESTRITO/DEVOLUÇÃO",IF(OR(N8255="QUAR",N8255="QRES"),"QUARENTENA",IF(OR(B8255="DESCARTE",B8255="DEVOLUÇÃO"),"DESCARTE/DEVOLUÇÃO",IF(AND(D8255="",K8255&lt;&gt;""),"SEM LOTE",IF(AND(Q8255&lt;&gt;"",Q8255&gt;=Parametros!$B$11),"PARADO/SEM GIRO","OK"))))))))))</f>
        <v>OK</v>
      </c>
      <c r="T8255" s="29" t="str">
        <f aca="false">IF(AND($S8255="PARADO/SEM GIRO",$K8255="KG",OR(Painel!$B$5="(Todos)",A8255=Painel!$B$5)*OR(Painel!$E$5="(Todos)",P8255=Painel!$E$5)),$J8255+ROW()/10000000,"")</f>
        <v/>
      </c>
      <c r="U8255" s="29" t="str">
        <f aca="false">IF(AND($S8255="VENCIDO",$K8255="KG",OR(Painel!$B$5="(Todos)",A8255=Painel!$B$5)*OR(Painel!$E$5="(Todos)",P8255=Painel!$E$5)),$J8255+ROW()/10000000,"")</f>
        <v/>
      </c>
    </row>
    <row r="8256" customFormat="false" ht="15" hidden="false" customHeight="false" outlineLevel="0" collapsed="false">
      <c r="A8256" s="29" t="s">
        <v>57</v>
      </c>
      <c r="B8256" s="29" t="s">
        <v>15094</v>
      </c>
      <c r="C8256" s="29" t="s">
        <v>442</v>
      </c>
      <c r="D8256" s="29" t="s">
        <v>15095</v>
      </c>
      <c r="E8256" s="29" t="n">
        <v>2</v>
      </c>
      <c r="F8256" s="29"/>
      <c r="G8256" s="29"/>
      <c r="H8256" s="30" t="n">
        <v>6.6</v>
      </c>
      <c r="I8256" s="31" t="n">
        <v>46269</v>
      </c>
      <c r="J8256" s="30" t="n">
        <v>6.6</v>
      </c>
      <c r="K8256" s="29" t="s">
        <v>120</v>
      </c>
      <c r="L8256" s="29" t="s">
        <v>10113</v>
      </c>
      <c r="M8256" s="29"/>
      <c r="N8256" s="29" t="s">
        <v>134</v>
      </c>
      <c r="O8256" s="31" t="n">
        <v>46335</v>
      </c>
      <c r="P8256" s="29" t="s">
        <v>123</v>
      </c>
      <c r="Q8256" s="29" t="n">
        <f aca="false">IFERROR(VALUE(L8256),"")</f>
        <v>58</v>
      </c>
      <c r="R8256" s="29" t="n">
        <f aca="true">IF(O8256="","",O8256-TODAY())</f>
        <v>50</v>
      </c>
      <c r="S8256" s="29" t="str">
        <f aca="false">IF(C8256="&lt;&lt; vazio &gt;&gt;","VAZIA",IF(AND(O8256&lt;&gt;"",R8256&lt;0),"VENCIDO",IF(AND(O8256&lt;&gt;"",R8256&lt;=Parametros!$B$10),"PRÓX. VENCIMENTO",IF(F8256="Q","QUALIDADE",IF(F8256="S","BLOQUEADO",IF(F8256="R","RESTRITO/DEVOLUÇÃO",IF(OR(N8256="QUAR",N8256="QRES"),"QUARENTENA",IF(OR(B8256="DESCARTE",B8256="DEVOLUÇÃO"),"DESCARTE/DEVOLUÇÃO",IF(AND(D8256="",K8256&lt;&gt;""),"SEM LOTE",IF(AND(Q8256&lt;&gt;"",Q8256&gt;=Parametros!$B$11),"PARADO/SEM GIRO","OK"))))))))))</f>
        <v>PRÓX. VENCIMENTO</v>
      </c>
      <c r="T8256" s="29" t="str">
        <f aca="false">IF(AND($S8256="PARADO/SEM GIRO",$K8256="KG",OR(Painel!$B$5="(Todos)",A8256=Painel!$B$5)*OR(Painel!$E$5="(Todos)",P8256=Painel!$E$5)),$J8256+ROW()/10000000,"")</f>
        <v/>
      </c>
      <c r="U8256" s="29" t="str">
        <f aca="false">IF(AND($S8256="VENCIDO",$K8256="KG",OR(Painel!$B$5="(Todos)",A8256=Painel!$B$5)*OR(Painel!$E$5="(Todos)",P8256=Painel!$E$5)),$J8256+ROW()/10000000,"")</f>
        <v/>
      </c>
    </row>
    <row r="8257" customFormat="false" ht="15" hidden="false" customHeight="false" outlineLevel="0" collapsed="false">
      <c r="A8257" s="29" t="s">
        <v>57</v>
      </c>
      <c r="B8257" s="29" t="s">
        <v>15094</v>
      </c>
      <c r="C8257" s="29" t="s">
        <v>229</v>
      </c>
      <c r="D8257" s="29" t="s">
        <v>3530</v>
      </c>
      <c r="E8257" s="29" t="n">
        <v>2</v>
      </c>
      <c r="F8257" s="29"/>
      <c r="G8257" s="29"/>
      <c r="H8257" s="30" t="n">
        <v>10</v>
      </c>
      <c r="I8257" s="31" t="n">
        <v>46245</v>
      </c>
      <c r="J8257" s="30" t="n">
        <v>10</v>
      </c>
      <c r="K8257" s="29" t="s">
        <v>120</v>
      </c>
      <c r="L8257" s="29" t="s">
        <v>2312</v>
      </c>
      <c r="M8257" s="29"/>
      <c r="N8257" s="29" t="s">
        <v>122</v>
      </c>
      <c r="O8257" s="31" t="n">
        <v>46653</v>
      </c>
      <c r="P8257" s="29" t="s">
        <v>123</v>
      </c>
      <c r="Q8257" s="29" t="n">
        <f aca="false">IFERROR(VALUE(L8257),"")</f>
        <v>40</v>
      </c>
      <c r="R8257" s="29" t="n">
        <f aca="true">IF(O8257="","",O8257-TODAY())</f>
        <v>368</v>
      </c>
      <c r="S8257" s="29" t="str">
        <f aca="false">IF(C8257="&lt;&lt; vazio &gt;&gt;","VAZIA",IF(AND(O8257&lt;&gt;"",R8257&lt;0),"VENCIDO",IF(AND(O8257&lt;&gt;"",R8257&lt;=Parametros!$B$10),"PRÓX. VENCIMENTO",IF(F8257="Q","QUALIDADE",IF(F8257="S","BLOQUEADO",IF(F8257="R","RESTRITO/DEVOLUÇÃO",IF(OR(N8257="QUAR",N8257="QRES"),"QUARENTENA",IF(OR(B8257="DESCARTE",B8257="DEVOLUÇÃO"),"DESCARTE/DEVOLUÇÃO",IF(AND(D8257="",K8257&lt;&gt;""),"SEM LOTE",IF(AND(Q8257&lt;&gt;"",Q8257&gt;=Parametros!$B$11),"PARADO/SEM GIRO","OK"))))))))))</f>
        <v>OK</v>
      </c>
      <c r="T8257" s="29" t="str">
        <f aca="false">IF(AND($S8257="PARADO/SEM GIRO",$K8257="KG",OR(Painel!$B$5="(Todos)",A8257=Painel!$B$5)*OR(Painel!$E$5="(Todos)",P8257=Painel!$E$5)),$J8257+ROW()/10000000,"")</f>
        <v/>
      </c>
      <c r="U8257" s="29" t="str">
        <f aca="false">IF(AND($S8257="VENCIDO",$K8257="KG",OR(Painel!$B$5="(Todos)",A8257=Painel!$B$5)*OR(Painel!$E$5="(Todos)",P8257=Painel!$E$5)),$J8257+ROW()/10000000,"")</f>
        <v/>
      </c>
    </row>
    <row r="8258" customFormat="false" ht="15" hidden="false" customHeight="false" outlineLevel="0" collapsed="false">
      <c r="A8258" s="29" t="s">
        <v>57</v>
      </c>
      <c r="B8258" s="29" t="s">
        <v>15096</v>
      </c>
      <c r="C8258" s="29" t="s">
        <v>3323</v>
      </c>
      <c r="D8258" s="29" t="s">
        <v>15097</v>
      </c>
      <c r="E8258" s="29" t="n">
        <v>6</v>
      </c>
      <c r="F8258" s="29"/>
      <c r="G8258" s="29"/>
      <c r="H8258" s="30" t="n">
        <v>8.4</v>
      </c>
      <c r="I8258" s="31" t="n">
        <v>46272</v>
      </c>
      <c r="J8258" s="30" t="n">
        <v>8.4</v>
      </c>
      <c r="K8258" s="29" t="s">
        <v>120</v>
      </c>
      <c r="L8258" s="29" t="s">
        <v>126</v>
      </c>
      <c r="M8258" s="29"/>
      <c r="N8258" s="29" t="s">
        <v>134</v>
      </c>
      <c r="O8258" s="31" t="n">
        <v>46312</v>
      </c>
      <c r="P8258" s="29" t="s">
        <v>123</v>
      </c>
      <c r="Q8258" s="29" t="n">
        <f aca="false">IFERROR(VALUE(L8258),"")</f>
        <v>13</v>
      </c>
      <c r="R8258" s="29" t="n">
        <f aca="true">IF(O8258="","",O8258-TODAY())</f>
        <v>27</v>
      </c>
      <c r="S8258" s="29" t="str">
        <f aca="false">IF(C8258="&lt;&lt; vazio &gt;&gt;","VAZIA",IF(AND(O8258&lt;&gt;"",R8258&lt;0),"VENCIDO",IF(AND(O8258&lt;&gt;"",R8258&lt;=Parametros!$B$10),"PRÓX. VENCIMENTO",IF(F8258="Q","QUALIDADE",IF(F8258="S","BLOQUEADO",IF(F8258="R","RESTRITO/DEVOLUÇÃO",IF(OR(N8258="QUAR",N8258="QRES"),"QUARENTENA",IF(OR(B8258="DESCARTE",B8258="DEVOLUÇÃO"),"DESCARTE/DEVOLUÇÃO",IF(AND(D8258="",K8258&lt;&gt;""),"SEM LOTE",IF(AND(Q8258&lt;&gt;"",Q8258&gt;=Parametros!$B$11),"PARADO/SEM GIRO","OK"))))))))))</f>
        <v>PRÓX. VENCIMENTO</v>
      </c>
      <c r="T8258" s="29" t="str">
        <f aca="false">IF(AND($S8258="PARADO/SEM GIRO",$K8258="KG",OR(Painel!$B$5="(Todos)",A8258=Painel!$B$5)*OR(Painel!$E$5="(Todos)",P8258=Painel!$E$5)),$J8258+ROW()/10000000,"")</f>
        <v/>
      </c>
      <c r="U8258" s="29" t="str">
        <f aca="false">IF(AND($S8258="VENCIDO",$K8258="KG",OR(Painel!$B$5="(Todos)",A8258=Painel!$B$5)*OR(Painel!$E$5="(Todos)",P8258=Painel!$E$5)),$J8258+ROW()/10000000,"")</f>
        <v/>
      </c>
    </row>
    <row r="8259" customFormat="false" ht="15" hidden="false" customHeight="false" outlineLevel="0" collapsed="false">
      <c r="A8259" s="29" t="s">
        <v>57</v>
      </c>
      <c r="B8259" s="29" t="s">
        <v>15096</v>
      </c>
      <c r="C8259" s="29" t="s">
        <v>549</v>
      </c>
      <c r="D8259" s="29" t="s">
        <v>15098</v>
      </c>
      <c r="E8259" s="29" t="n">
        <v>6</v>
      </c>
      <c r="F8259" s="29"/>
      <c r="G8259" s="29"/>
      <c r="H8259" s="30" t="n">
        <v>10.5</v>
      </c>
      <c r="I8259" s="31" t="n">
        <v>46272</v>
      </c>
      <c r="J8259" s="30" t="n">
        <v>10.5</v>
      </c>
      <c r="K8259" s="29" t="s">
        <v>120</v>
      </c>
      <c r="L8259" s="29" t="s">
        <v>126</v>
      </c>
      <c r="M8259" s="29"/>
      <c r="N8259" s="29" t="s">
        <v>122</v>
      </c>
      <c r="O8259" s="31" t="n">
        <v>46789</v>
      </c>
      <c r="P8259" s="29" t="s">
        <v>123</v>
      </c>
      <c r="Q8259" s="29" t="n">
        <f aca="false">IFERROR(VALUE(L8259),"")</f>
        <v>13</v>
      </c>
      <c r="R8259" s="29" t="n">
        <f aca="true">IF(O8259="","",O8259-TODAY())</f>
        <v>504</v>
      </c>
      <c r="S8259" s="29" t="str">
        <f aca="false">IF(C8259="&lt;&lt; vazio &gt;&gt;","VAZIA",IF(AND(O8259&lt;&gt;"",R8259&lt;0),"VENCIDO",IF(AND(O8259&lt;&gt;"",R8259&lt;=Parametros!$B$10),"PRÓX. VENCIMENTO",IF(F8259="Q","QUALIDADE",IF(F8259="S","BLOQUEADO",IF(F8259="R","RESTRITO/DEVOLUÇÃO",IF(OR(N8259="QUAR",N8259="QRES"),"QUARENTENA",IF(OR(B8259="DESCARTE",B8259="DEVOLUÇÃO"),"DESCARTE/DEVOLUÇÃO",IF(AND(D8259="",K8259&lt;&gt;""),"SEM LOTE",IF(AND(Q8259&lt;&gt;"",Q8259&gt;=Parametros!$B$11),"PARADO/SEM GIRO","OK"))))))))))</f>
        <v>OK</v>
      </c>
      <c r="T8259" s="29" t="str">
        <f aca="false">IF(AND($S8259="PARADO/SEM GIRO",$K8259="KG",OR(Painel!$B$5="(Todos)",A8259=Painel!$B$5)*OR(Painel!$E$5="(Todos)",P8259=Painel!$E$5)),$J8259+ROW()/10000000,"")</f>
        <v/>
      </c>
      <c r="U8259" s="29" t="str">
        <f aca="false">IF(AND($S8259="VENCIDO",$K8259="KG",OR(Painel!$B$5="(Todos)",A8259=Painel!$B$5)*OR(Painel!$E$5="(Todos)",P8259=Painel!$E$5)),$J8259+ROW()/10000000,"")</f>
        <v/>
      </c>
    </row>
    <row r="8260" customFormat="false" ht="15" hidden="false" customHeight="false" outlineLevel="0" collapsed="false">
      <c r="A8260" s="29" t="s">
        <v>57</v>
      </c>
      <c r="B8260" s="29" t="s">
        <v>15096</v>
      </c>
      <c r="C8260" s="29" t="s">
        <v>217</v>
      </c>
      <c r="D8260" s="29" t="s">
        <v>15072</v>
      </c>
      <c r="E8260" s="29" t="n">
        <v>6</v>
      </c>
      <c r="F8260" s="29"/>
      <c r="G8260" s="29"/>
      <c r="H8260" s="30" t="n">
        <v>10.5</v>
      </c>
      <c r="I8260" s="31" t="n">
        <v>46272</v>
      </c>
      <c r="J8260" s="30" t="n">
        <v>10.5</v>
      </c>
      <c r="K8260" s="29" t="s">
        <v>120</v>
      </c>
      <c r="L8260" s="29" t="s">
        <v>126</v>
      </c>
      <c r="M8260" s="29"/>
      <c r="N8260" s="29" t="s">
        <v>122</v>
      </c>
      <c r="O8260" s="31" t="n">
        <v>46692</v>
      </c>
      <c r="P8260" s="29" t="s">
        <v>123</v>
      </c>
      <c r="Q8260" s="29" t="n">
        <f aca="false">IFERROR(VALUE(L8260),"")</f>
        <v>13</v>
      </c>
      <c r="R8260" s="29" t="n">
        <f aca="true">IF(O8260="","",O8260-TODAY())</f>
        <v>407</v>
      </c>
      <c r="S8260" s="29" t="str">
        <f aca="false">IF(C8260="&lt;&lt; vazio &gt;&gt;","VAZIA",IF(AND(O8260&lt;&gt;"",R8260&lt;0),"VENCIDO",IF(AND(O8260&lt;&gt;"",R8260&lt;=Parametros!$B$10),"PRÓX. VENCIMENTO",IF(F8260="Q","QUALIDADE",IF(F8260="S","BLOQUEADO",IF(F8260="R","RESTRITO/DEVOLUÇÃO",IF(OR(N8260="QUAR",N8260="QRES"),"QUARENTENA",IF(OR(B8260="DESCARTE",B8260="DEVOLUÇÃO"),"DESCARTE/DEVOLUÇÃO",IF(AND(D8260="",K8260&lt;&gt;""),"SEM LOTE",IF(AND(Q8260&lt;&gt;"",Q8260&gt;=Parametros!$B$11),"PARADO/SEM GIRO","OK"))))))))))</f>
        <v>OK</v>
      </c>
      <c r="T8260" s="29" t="str">
        <f aca="false">IF(AND($S8260="PARADO/SEM GIRO",$K8260="KG",OR(Painel!$B$5="(Todos)",A8260=Painel!$B$5)*OR(Painel!$E$5="(Todos)",P8260=Painel!$E$5)),$J8260+ROW()/10000000,"")</f>
        <v/>
      </c>
      <c r="U8260" s="29" t="str">
        <f aca="false">IF(AND($S8260="VENCIDO",$K8260="KG",OR(Painel!$B$5="(Todos)",A8260=Painel!$B$5)*OR(Painel!$E$5="(Todos)",P8260=Painel!$E$5)),$J8260+ROW()/10000000,"")</f>
        <v/>
      </c>
    </row>
    <row r="8261" customFormat="false" ht="15" hidden="false" customHeight="false" outlineLevel="0" collapsed="false">
      <c r="A8261" s="29" t="s">
        <v>57</v>
      </c>
      <c r="B8261" s="29" t="s">
        <v>15096</v>
      </c>
      <c r="C8261" s="29" t="s">
        <v>217</v>
      </c>
      <c r="D8261" s="29" t="s">
        <v>15099</v>
      </c>
      <c r="E8261" s="29" t="n">
        <v>6</v>
      </c>
      <c r="F8261" s="29"/>
      <c r="G8261" s="29"/>
      <c r="H8261" s="30" t="n">
        <v>31.5</v>
      </c>
      <c r="I8261" s="31" t="n">
        <v>46272</v>
      </c>
      <c r="J8261" s="30" t="n">
        <v>31.5</v>
      </c>
      <c r="K8261" s="29" t="s">
        <v>120</v>
      </c>
      <c r="L8261" s="29" t="s">
        <v>126</v>
      </c>
      <c r="M8261" s="29"/>
      <c r="N8261" s="29" t="s">
        <v>122</v>
      </c>
      <c r="O8261" s="31" t="n">
        <v>46752</v>
      </c>
      <c r="P8261" s="29" t="s">
        <v>123</v>
      </c>
      <c r="Q8261" s="29" t="n">
        <f aca="false">IFERROR(VALUE(L8261),"")</f>
        <v>13</v>
      </c>
      <c r="R8261" s="29" t="n">
        <f aca="true">IF(O8261="","",O8261-TODAY())</f>
        <v>467</v>
      </c>
      <c r="S8261" s="29" t="str">
        <f aca="false">IF(C8261="&lt;&lt; vazio &gt;&gt;","VAZIA",IF(AND(O8261&lt;&gt;"",R8261&lt;0),"VENCIDO",IF(AND(O8261&lt;&gt;"",R8261&lt;=Parametros!$B$10),"PRÓX. VENCIMENTO",IF(F8261="Q","QUALIDADE",IF(F8261="S","BLOQUEADO",IF(F8261="R","RESTRITO/DEVOLUÇÃO",IF(OR(N8261="QUAR",N8261="QRES"),"QUARENTENA",IF(OR(B8261="DESCARTE",B8261="DEVOLUÇÃO"),"DESCARTE/DEVOLUÇÃO",IF(AND(D8261="",K8261&lt;&gt;""),"SEM LOTE",IF(AND(Q8261&lt;&gt;"",Q8261&gt;=Parametros!$B$11),"PARADO/SEM GIRO","OK"))))))))))</f>
        <v>OK</v>
      </c>
      <c r="T8261" s="29" t="str">
        <f aca="false">IF(AND($S8261="PARADO/SEM GIRO",$K8261="KG",OR(Painel!$B$5="(Todos)",A8261=Painel!$B$5)*OR(Painel!$E$5="(Todos)",P8261=Painel!$E$5)),$J8261+ROW()/10000000,"")</f>
        <v/>
      </c>
      <c r="U8261" s="29" t="str">
        <f aca="false">IF(AND($S8261="VENCIDO",$K8261="KG",OR(Painel!$B$5="(Todos)",A8261=Painel!$B$5)*OR(Painel!$E$5="(Todos)",P8261=Painel!$E$5)),$J8261+ROW()/10000000,"")</f>
        <v/>
      </c>
    </row>
    <row r="8262" customFormat="false" ht="15" hidden="false" customHeight="false" outlineLevel="0" collapsed="false">
      <c r="A8262" s="29" t="s">
        <v>57</v>
      </c>
      <c r="B8262" s="29" t="s">
        <v>15096</v>
      </c>
      <c r="C8262" s="29" t="s">
        <v>300</v>
      </c>
      <c r="D8262" s="29" t="s">
        <v>13255</v>
      </c>
      <c r="E8262" s="29" t="n">
        <v>6</v>
      </c>
      <c r="F8262" s="29"/>
      <c r="G8262" s="29"/>
      <c r="H8262" s="30" t="n">
        <v>21</v>
      </c>
      <c r="I8262" s="31" t="n">
        <v>46282</v>
      </c>
      <c r="J8262" s="30" t="n">
        <v>21</v>
      </c>
      <c r="K8262" s="29" t="s">
        <v>120</v>
      </c>
      <c r="L8262" s="29" t="s">
        <v>400</v>
      </c>
      <c r="M8262" s="29"/>
      <c r="N8262" s="29" t="s">
        <v>134</v>
      </c>
      <c r="O8262" s="31" t="n">
        <v>46324</v>
      </c>
      <c r="P8262" s="29" t="s">
        <v>123</v>
      </c>
      <c r="Q8262" s="29" t="n">
        <f aca="false">IFERROR(VALUE(L8262),"")</f>
        <v>3</v>
      </c>
      <c r="R8262" s="29" t="n">
        <f aca="true">IF(O8262="","",O8262-TODAY())</f>
        <v>39</v>
      </c>
      <c r="S8262" s="29" t="str">
        <f aca="false">IF(C8262="&lt;&lt; vazio &gt;&gt;","VAZIA",IF(AND(O8262&lt;&gt;"",R8262&lt;0),"VENCIDO",IF(AND(O8262&lt;&gt;"",R8262&lt;=Parametros!$B$10),"PRÓX. VENCIMENTO",IF(F8262="Q","QUALIDADE",IF(F8262="S","BLOQUEADO",IF(F8262="R","RESTRITO/DEVOLUÇÃO",IF(OR(N8262="QUAR",N8262="QRES"),"QUARENTENA",IF(OR(B8262="DESCARTE",B8262="DEVOLUÇÃO"),"DESCARTE/DEVOLUÇÃO",IF(AND(D8262="",K8262&lt;&gt;""),"SEM LOTE",IF(AND(Q8262&lt;&gt;"",Q8262&gt;=Parametros!$B$11),"PARADO/SEM GIRO","OK"))))))))))</f>
        <v>PRÓX. VENCIMENTO</v>
      </c>
      <c r="T8262" s="29" t="str">
        <f aca="false">IF(AND($S8262="PARADO/SEM GIRO",$K8262="KG",OR(Painel!$B$5="(Todos)",A8262=Painel!$B$5)*OR(Painel!$E$5="(Todos)",P8262=Painel!$E$5)),$J8262+ROW()/10000000,"")</f>
        <v/>
      </c>
      <c r="U8262" s="29" t="str">
        <f aca="false">IF(AND($S8262="VENCIDO",$K8262="KG",OR(Painel!$B$5="(Todos)",A8262=Painel!$B$5)*OR(Painel!$E$5="(Todos)",P8262=Painel!$E$5)),$J8262+ROW()/10000000,"")</f>
        <v/>
      </c>
    </row>
    <row r="8263" customFormat="false" ht="15" hidden="false" customHeight="false" outlineLevel="0" collapsed="false">
      <c r="A8263" s="29" t="s">
        <v>57</v>
      </c>
      <c r="B8263" s="29" t="s">
        <v>15096</v>
      </c>
      <c r="C8263" s="29" t="s">
        <v>570</v>
      </c>
      <c r="D8263" s="29" t="s">
        <v>6343</v>
      </c>
      <c r="E8263" s="29" t="n">
        <v>6</v>
      </c>
      <c r="F8263" s="29"/>
      <c r="G8263" s="29"/>
      <c r="H8263" s="30" t="n">
        <v>12.12</v>
      </c>
      <c r="I8263" s="31" t="n">
        <v>46272</v>
      </c>
      <c r="J8263" s="30" t="n">
        <v>12.12</v>
      </c>
      <c r="K8263" s="29" t="s">
        <v>120</v>
      </c>
      <c r="L8263" s="29" t="s">
        <v>126</v>
      </c>
      <c r="M8263" s="29"/>
      <c r="N8263" s="29" t="s">
        <v>122</v>
      </c>
      <c r="O8263" s="31" t="n">
        <v>46554</v>
      </c>
      <c r="P8263" s="29" t="s">
        <v>123</v>
      </c>
      <c r="Q8263" s="29" t="n">
        <f aca="false">IFERROR(VALUE(L8263),"")</f>
        <v>13</v>
      </c>
      <c r="R8263" s="29" t="n">
        <f aca="true">IF(O8263="","",O8263-TODAY())</f>
        <v>269</v>
      </c>
      <c r="S8263" s="29" t="str">
        <f aca="false">IF(C8263="&lt;&lt; vazio &gt;&gt;","VAZIA",IF(AND(O8263&lt;&gt;"",R8263&lt;0),"VENCIDO",IF(AND(O8263&lt;&gt;"",R8263&lt;=Parametros!$B$10),"PRÓX. VENCIMENTO",IF(F8263="Q","QUALIDADE",IF(F8263="S","BLOQUEADO",IF(F8263="R","RESTRITO/DEVOLUÇÃO",IF(OR(N8263="QUAR",N8263="QRES"),"QUARENTENA",IF(OR(B8263="DESCARTE",B8263="DEVOLUÇÃO"),"DESCARTE/DEVOLUÇÃO",IF(AND(D8263="",K8263&lt;&gt;""),"SEM LOTE",IF(AND(Q8263&lt;&gt;"",Q8263&gt;=Parametros!$B$11),"PARADO/SEM GIRO","OK"))))))))))</f>
        <v>OK</v>
      </c>
      <c r="T8263" s="29" t="str">
        <f aca="false">IF(AND($S8263="PARADO/SEM GIRO",$K8263="KG",OR(Painel!$B$5="(Todos)",A8263=Painel!$B$5)*OR(Painel!$E$5="(Todos)",P8263=Painel!$E$5)),$J8263+ROW()/10000000,"")</f>
        <v/>
      </c>
      <c r="U8263" s="29" t="str">
        <f aca="false">IF(AND($S8263="VENCIDO",$K8263="KG",OR(Painel!$B$5="(Todos)",A8263=Painel!$B$5)*OR(Painel!$E$5="(Todos)",P8263=Painel!$E$5)),$J8263+ROW()/10000000,"")</f>
        <v/>
      </c>
    </row>
    <row r="8264" customFormat="false" ht="15" hidden="false" customHeight="false" outlineLevel="0" collapsed="false">
      <c r="A8264" s="29" t="s">
        <v>57</v>
      </c>
      <c r="B8264" s="29" t="s">
        <v>15100</v>
      </c>
      <c r="C8264" s="29" t="s">
        <v>5516</v>
      </c>
      <c r="D8264" s="29" t="s">
        <v>7573</v>
      </c>
      <c r="E8264" s="29" t="n">
        <v>4</v>
      </c>
      <c r="F8264" s="29"/>
      <c r="G8264" s="29"/>
      <c r="H8264" s="30" t="n">
        <v>4</v>
      </c>
      <c r="I8264" s="31" t="n">
        <v>46272</v>
      </c>
      <c r="J8264" s="30" t="n">
        <v>4</v>
      </c>
      <c r="K8264" s="29" t="s">
        <v>120</v>
      </c>
      <c r="L8264" s="29" t="s">
        <v>126</v>
      </c>
      <c r="M8264" s="29"/>
      <c r="N8264" s="29" t="s">
        <v>134</v>
      </c>
      <c r="O8264" s="31" t="n">
        <v>46316</v>
      </c>
      <c r="P8264" s="29" t="s">
        <v>123</v>
      </c>
      <c r="Q8264" s="29" t="n">
        <f aca="false">IFERROR(VALUE(L8264),"")</f>
        <v>13</v>
      </c>
      <c r="R8264" s="29" t="n">
        <f aca="true">IF(O8264="","",O8264-TODAY())</f>
        <v>31</v>
      </c>
      <c r="S8264" s="29" t="str">
        <f aca="false">IF(C8264="&lt;&lt; vazio &gt;&gt;","VAZIA",IF(AND(O8264&lt;&gt;"",R8264&lt;0),"VENCIDO",IF(AND(O8264&lt;&gt;"",R8264&lt;=Parametros!$B$10),"PRÓX. VENCIMENTO",IF(F8264="Q","QUALIDADE",IF(F8264="S","BLOQUEADO",IF(F8264="R","RESTRITO/DEVOLUÇÃO",IF(OR(N8264="QUAR",N8264="QRES"),"QUARENTENA",IF(OR(B8264="DESCARTE",B8264="DEVOLUÇÃO"),"DESCARTE/DEVOLUÇÃO",IF(AND(D8264="",K8264&lt;&gt;""),"SEM LOTE",IF(AND(Q8264&lt;&gt;"",Q8264&gt;=Parametros!$B$11),"PARADO/SEM GIRO","OK"))))))))))</f>
        <v>PRÓX. VENCIMENTO</v>
      </c>
      <c r="T8264" s="29" t="str">
        <f aca="false">IF(AND($S8264="PARADO/SEM GIRO",$K8264="KG",OR(Painel!$B$5="(Todos)",A8264=Painel!$B$5)*OR(Painel!$E$5="(Todos)",P8264=Painel!$E$5)),$J8264+ROW()/10000000,"")</f>
        <v/>
      </c>
      <c r="U8264" s="29" t="str">
        <f aca="false">IF(AND($S8264="VENCIDO",$K8264="KG",OR(Painel!$B$5="(Todos)",A8264=Painel!$B$5)*OR(Painel!$E$5="(Todos)",P8264=Painel!$E$5)),$J8264+ROW()/10000000,"")</f>
        <v/>
      </c>
    </row>
    <row r="8265" customFormat="false" ht="15" hidden="false" customHeight="false" outlineLevel="0" collapsed="false">
      <c r="A8265" s="29" t="s">
        <v>57</v>
      </c>
      <c r="B8265" s="29" t="s">
        <v>15100</v>
      </c>
      <c r="C8265" s="29" t="s">
        <v>278</v>
      </c>
      <c r="D8265" s="29" t="s">
        <v>565</v>
      </c>
      <c r="E8265" s="29" t="n">
        <v>4</v>
      </c>
      <c r="F8265" s="29"/>
      <c r="G8265" s="29"/>
      <c r="H8265" s="30" t="n">
        <v>20.2</v>
      </c>
      <c r="I8265" s="31" t="n">
        <v>46272</v>
      </c>
      <c r="J8265" s="30" t="n">
        <v>20.2</v>
      </c>
      <c r="K8265" s="29" t="s">
        <v>120</v>
      </c>
      <c r="L8265" s="29" t="s">
        <v>126</v>
      </c>
      <c r="M8265" s="29"/>
      <c r="N8265" s="29" t="s">
        <v>122</v>
      </c>
      <c r="O8265" s="31" t="n">
        <v>46721</v>
      </c>
      <c r="P8265" s="29" t="s">
        <v>123</v>
      </c>
      <c r="Q8265" s="29" t="n">
        <f aca="false">IFERROR(VALUE(L8265),"")</f>
        <v>13</v>
      </c>
      <c r="R8265" s="29" t="n">
        <f aca="true">IF(O8265="","",O8265-TODAY())</f>
        <v>436</v>
      </c>
      <c r="S8265" s="29" t="str">
        <f aca="false">IF(C8265="&lt;&lt; vazio &gt;&gt;","VAZIA",IF(AND(O8265&lt;&gt;"",R8265&lt;0),"VENCIDO",IF(AND(O8265&lt;&gt;"",R8265&lt;=Parametros!$B$10),"PRÓX. VENCIMENTO",IF(F8265="Q","QUALIDADE",IF(F8265="S","BLOQUEADO",IF(F8265="R","RESTRITO/DEVOLUÇÃO",IF(OR(N8265="QUAR",N8265="QRES"),"QUARENTENA",IF(OR(B8265="DESCARTE",B8265="DEVOLUÇÃO"),"DESCARTE/DEVOLUÇÃO",IF(AND(D8265="",K8265&lt;&gt;""),"SEM LOTE",IF(AND(Q8265&lt;&gt;"",Q8265&gt;=Parametros!$B$11),"PARADO/SEM GIRO","OK"))))))))))</f>
        <v>OK</v>
      </c>
      <c r="T8265" s="29" t="str">
        <f aca="false">IF(AND($S8265="PARADO/SEM GIRO",$K8265="KG",OR(Painel!$B$5="(Todos)",A8265=Painel!$B$5)*OR(Painel!$E$5="(Todos)",P8265=Painel!$E$5)),$J8265+ROW()/10000000,"")</f>
        <v/>
      </c>
      <c r="U8265" s="29" t="str">
        <f aca="false">IF(AND($S8265="VENCIDO",$K8265="KG",OR(Painel!$B$5="(Todos)",A8265=Painel!$B$5)*OR(Painel!$E$5="(Todos)",P8265=Painel!$E$5)),$J8265+ROW()/10000000,"")</f>
        <v/>
      </c>
    </row>
    <row r="8266" customFormat="false" ht="15" hidden="false" customHeight="false" outlineLevel="0" collapsed="false">
      <c r="A8266" s="29" t="s">
        <v>57</v>
      </c>
      <c r="B8266" s="29" t="s">
        <v>15100</v>
      </c>
      <c r="C8266" s="29" t="s">
        <v>313</v>
      </c>
      <c r="D8266" s="29" t="s">
        <v>15101</v>
      </c>
      <c r="E8266" s="29" t="n">
        <v>4</v>
      </c>
      <c r="F8266" s="29"/>
      <c r="G8266" s="29"/>
      <c r="H8266" s="30" t="n">
        <v>10.1</v>
      </c>
      <c r="I8266" s="31" t="n">
        <v>46272</v>
      </c>
      <c r="J8266" s="30" t="n">
        <v>10.1</v>
      </c>
      <c r="K8266" s="29" t="s">
        <v>120</v>
      </c>
      <c r="L8266" s="29" t="s">
        <v>126</v>
      </c>
      <c r="M8266" s="29"/>
      <c r="N8266" s="29" t="s">
        <v>122</v>
      </c>
      <c r="O8266" s="31" t="n">
        <v>46448</v>
      </c>
      <c r="P8266" s="29" t="s">
        <v>123</v>
      </c>
      <c r="Q8266" s="29" t="n">
        <f aca="false">IFERROR(VALUE(L8266),"")</f>
        <v>13</v>
      </c>
      <c r="R8266" s="29" t="n">
        <f aca="true">IF(O8266="","",O8266-TODAY())</f>
        <v>163</v>
      </c>
      <c r="S8266" s="29" t="str">
        <f aca="false">IF(C8266="&lt;&lt; vazio &gt;&gt;","VAZIA",IF(AND(O8266&lt;&gt;"",R8266&lt;0),"VENCIDO",IF(AND(O8266&lt;&gt;"",R8266&lt;=Parametros!$B$10),"PRÓX. VENCIMENTO",IF(F8266="Q","QUALIDADE",IF(F8266="S","BLOQUEADO",IF(F8266="R","RESTRITO/DEVOLUÇÃO",IF(OR(N8266="QUAR",N8266="QRES"),"QUARENTENA",IF(OR(B8266="DESCARTE",B8266="DEVOLUÇÃO"),"DESCARTE/DEVOLUÇÃO",IF(AND(D8266="",K8266&lt;&gt;""),"SEM LOTE",IF(AND(Q8266&lt;&gt;"",Q8266&gt;=Parametros!$B$11),"PARADO/SEM GIRO","OK"))))))))))</f>
        <v>OK</v>
      </c>
      <c r="T8266" s="29" t="str">
        <f aca="false">IF(AND($S8266="PARADO/SEM GIRO",$K8266="KG",OR(Painel!$B$5="(Todos)",A8266=Painel!$B$5)*OR(Painel!$E$5="(Todos)",P8266=Painel!$E$5)),$J8266+ROW()/10000000,"")</f>
        <v/>
      </c>
      <c r="U8266" s="29" t="str">
        <f aca="false">IF(AND($S8266="VENCIDO",$K8266="KG",OR(Painel!$B$5="(Todos)",A8266=Painel!$B$5)*OR(Painel!$E$5="(Todos)",P8266=Painel!$E$5)),$J8266+ROW()/10000000,"")</f>
        <v/>
      </c>
    </row>
    <row r="8267" customFormat="false" ht="15" hidden="false" customHeight="false" outlineLevel="0" collapsed="false">
      <c r="A8267" s="29" t="s">
        <v>57</v>
      </c>
      <c r="B8267" s="29" t="s">
        <v>15100</v>
      </c>
      <c r="C8267" s="29" t="s">
        <v>12508</v>
      </c>
      <c r="D8267" s="29" t="s">
        <v>12509</v>
      </c>
      <c r="E8267" s="29" t="n">
        <v>4</v>
      </c>
      <c r="F8267" s="29"/>
      <c r="G8267" s="29"/>
      <c r="H8267" s="30" t="n">
        <v>10</v>
      </c>
      <c r="I8267" s="31" t="n">
        <v>46272</v>
      </c>
      <c r="J8267" s="30" t="n">
        <v>10</v>
      </c>
      <c r="K8267" s="29" t="s">
        <v>120</v>
      </c>
      <c r="L8267" s="29" t="s">
        <v>126</v>
      </c>
      <c r="M8267" s="29"/>
      <c r="N8267" s="29" t="s">
        <v>122</v>
      </c>
      <c r="O8267" s="31" t="n">
        <v>46406</v>
      </c>
      <c r="P8267" s="29" t="s">
        <v>123</v>
      </c>
      <c r="Q8267" s="29" t="n">
        <f aca="false">IFERROR(VALUE(L8267),"")</f>
        <v>13</v>
      </c>
      <c r="R8267" s="29" t="n">
        <f aca="true">IF(O8267="","",O8267-TODAY())</f>
        <v>121</v>
      </c>
      <c r="S8267" s="29" t="str">
        <f aca="false">IF(C8267="&lt;&lt; vazio &gt;&gt;","VAZIA",IF(AND(O8267&lt;&gt;"",R8267&lt;0),"VENCIDO",IF(AND(O8267&lt;&gt;"",R8267&lt;=Parametros!$B$10),"PRÓX. VENCIMENTO",IF(F8267="Q","QUALIDADE",IF(F8267="S","BLOQUEADO",IF(F8267="R","RESTRITO/DEVOLUÇÃO",IF(OR(N8267="QUAR",N8267="QRES"),"QUARENTENA",IF(OR(B8267="DESCARTE",B8267="DEVOLUÇÃO"),"DESCARTE/DEVOLUÇÃO",IF(AND(D8267="",K8267&lt;&gt;""),"SEM LOTE",IF(AND(Q8267&lt;&gt;"",Q8267&gt;=Parametros!$B$11),"PARADO/SEM GIRO","OK"))))))))))</f>
        <v>OK</v>
      </c>
      <c r="T8267" s="29" t="str">
        <f aca="false">IF(AND($S8267="PARADO/SEM GIRO",$K8267="KG",OR(Painel!$B$5="(Todos)",A8267=Painel!$B$5)*OR(Painel!$E$5="(Todos)",P8267=Painel!$E$5)),$J8267+ROW()/10000000,"")</f>
        <v/>
      </c>
      <c r="U8267" s="29" t="str">
        <f aca="false">IF(AND($S8267="VENCIDO",$K8267="KG",OR(Painel!$B$5="(Todos)",A8267=Painel!$B$5)*OR(Painel!$E$5="(Todos)",P8267=Painel!$E$5)),$J8267+ROW()/10000000,"")</f>
        <v/>
      </c>
    </row>
    <row r="8268" customFormat="false" ht="15" hidden="false" customHeight="false" outlineLevel="0" collapsed="false">
      <c r="A8268" s="29" t="s">
        <v>57</v>
      </c>
      <c r="B8268" s="29" t="s">
        <v>15102</v>
      </c>
      <c r="C8268" s="29" t="s">
        <v>5566</v>
      </c>
      <c r="D8268" s="29" t="s">
        <v>15103</v>
      </c>
      <c r="E8268" s="29" t="n">
        <v>1</v>
      </c>
      <c r="F8268" s="29"/>
      <c r="G8268" s="29"/>
      <c r="H8268" s="30" t="n">
        <v>88.4</v>
      </c>
      <c r="I8268" s="31" t="n">
        <v>46208</v>
      </c>
      <c r="J8268" s="30" t="n">
        <v>88.4</v>
      </c>
      <c r="K8268" s="29" t="s">
        <v>120</v>
      </c>
      <c r="L8268" s="29" t="s">
        <v>1617</v>
      </c>
      <c r="M8268" s="29"/>
      <c r="N8268" s="29" t="s">
        <v>134</v>
      </c>
      <c r="O8268" s="31" t="n">
        <v>46304</v>
      </c>
      <c r="P8268" s="29" t="s">
        <v>123</v>
      </c>
      <c r="Q8268" s="29" t="n">
        <f aca="false">IFERROR(VALUE(L8268),"")</f>
        <v>100</v>
      </c>
      <c r="R8268" s="29" t="n">
        <f aca="true">IF(O8268="","",O8268-TODAY())</f>
        <v>19</v>
      </c>
      <c r="S8268" s="29" t="str">
        <f aca="false">IF(C8268="&lt;&lt; vazio &gt;&gt;","VAZIA",IF(AND(O8268&lt;&gt;"",R8268&lt;0),"VENCIDO",IF(AND(O8268&lt;&gt;"",R8268&lt;=Parametros!$B$10),"PRÓX. VENCIMENTO",IF(F8268="Q","QUALIDADE",IF(F8268="S","BLOQUEADO",IF(F8268="R","RESTRITO/DEVOLUÇÃO",IF(OR(N8268="QUAR",N8268="QRES"),"QUARENTENA",IF(OR(B8268="DESCARTE",B8268="DEVOLUÇÃO"),"DESCARTE/DEVOLUÇÃO",IF(AND(D8268="",K8268&lt;&gt;""),"SEM LOTE",IF(AND(Q8268&lt;&gt;"",Q8268&gt;=Parametros!$B$11),"PARADO/SEM GIRO","OK"))))))))))</f>
        <v>PRÓX. VENCIMENTO</v>
      </c>
      <c r="T8268" s="29" t="str">
        <f aca="false">IF(AND($S8268="PARADO/SEM GIRO",$K8268="KG",OR(Painel!$B$5="(Todos)",A8268=Painel!$B$5)*OR(Painel!$E$5="(Todos)",P8268=Painel!$E$5)),$J8268+ROW()/10000000,"")</f>
        <v/>
      </c>
      <c r="U8268" s="29" t="str">
        <f aca="false">IF(AND($S8268="VENCIDO",$K8268="KG",OR(Painel!$B$5="(Todos)",A8268=Painel!$B$5)*OR(Painel!$E$5="(Todos)",P8268=Painel!$E$5)),$J8268+ROW()/10000000,"")</f>
        <v/>
      </c>
    </row>
    <row r="8269" customFormat="false" ht="15" hidden="false" customHeight="false" outlineLevel="0" collapsed="false">
      <c r="A8269" s="29" t="s">
        <v>57</v>
      </c>
      <c r="B8269" s="29" t="s">
        <v>15104</v>
      </c>
      <c r="C8269" s="29" t="s">
        <v>186</v>
      </c>
      <c r="D8269" s="29" t="s">
        <v>15105</v>
      </c>
      <c r="E8269" s="29" t="n">
        <v>4</v>
      </c>
      <c r="F8269" s="29"/>
      <c r="G8269" s="29"/>
      <c r="H8269" s="30" t="n">
        <v>10.1</v>
      </c>
      <c r="I8269" s="31" t="n">
        <v>46272</v>
      </c>
      <c r="J8269" s="30" t="n">
        <v>10.1</v>
      </c>
      <c r="K8269" s="29" t="s">
        <v>120</v>
      </c>
      <c r="L8269" s="29" t="s">
        <v>126</v>
      </c>
      <c r="M8269" s="29"/>
      <c r="N8269" s="29" t="s">
        <v>134</v>
      </c>
      <c r="O8269" s="31" t="n">
        <v>46302</v>
      </c>
      <c r="P8269" s="29" t="s">
        <v>123</v>
      </c>
      <c r="Q8269" s="29" t="n">
        <f aca="false">IFERROR(VALUE(L8269),"")</f>
        <v>13</v>
      </c>
      <c r="R8269" s="29" t="n">
        <f aca="true">IF(O8269="","",O8269-TODAY())</f>
        <v>17</v>
      </c>
      <c r="S8269" s="29" t="str">
        <f aca="false">IF(C8269="&lt;&lt; vazio &gt;&gt;","VAZIA",IF(AND(O8269&lt;&gt;"",R8269&lt;0),"VENCIDO",IF(AND(O8269&lt;&gt;"",R8269&lt;=Parametros!$B$10),"PRÓX. VENCIMENTO",IF(F8269="Q","QUALIDADE",IF(F8269="S","BLOQUEADO",IF(F8269="R","RESTRITO/DEVOLUÇÃO",IF(OR(N8269="QUAR",N8269="QRES"),"QUARENTENA",IF(OR(B8269="DESCARTE",B8269="DEVOLUÇÃO"),"DESCARTE/DEVOLUÇÃO",IF(AND(D8269="",K8269&lt;&gt;""),"SEM LOTE",IF(AND(Q8269&lt;&gt;"",Q8269&gt;=Parametros!$B$11),"PARADO/SEM GIRO","OK"))))))))))</f>
        <v>PRÓX. VENCIMENTO</v>
      </c>
      <c r="T8269" s="29" t="str">
        <f aca="false">IF(AND($S8269="PARADO/SEM GIRO",$K8269="KG",OR(Painel!$B$5="(Todos)",A8269=Painel!$B$5)*OR(Painel!$E$5="(Todos)",P8269=Painel!$E$5)),$J8269+ROW()/10000000,"")</f>
        <v/>
      </c>
      <c r="U8269" s="29" t="str">
        <f aca="false">IF(AND($S8269="VENCIDO",$K8269="KG",OR(Painel!$B$5="(Todos)",A8269=Painel!$B$5)*OR(Painel!$E$5="(Todos)",P8269=Painel!$E$5)),$J8269+ROW()/10000000,"")</f>
        <v/>
      </c>
    </row>
    <row r="8270" customFormat="false" ht="15" hidden="false" customHeight="false" outlineLevel="0" collapsed="false">
      <c r="A8270" s="29" t="s">
        <v>57</v>
      </c>
      <c r="B8270" s="29" t="s">
        <v>15104</v>
      </c>
      <c r="C8270" s="29" t="s">
        <v>1259</v>
      </c>
      <c r="D8270" s="29" t="s">
        <v>6269</v>
      </c>
      <c r="E8270" s="29" t="n">
        <v>4</v>
      </c>
      <c r="F8270" s="29"/>
      <c r="G8270" s="29"/>
      <c r="H8270" s="30" t="n">
        <v>6</v>
      </c>
      <c r="I8270" s="31" t="n">
        <v>46272</v>
      </c>
      <c r="J8270" s="30" t="n">
        <v>6</v>
      </c>
      <c r="K8270" s="29" t="s">
        <v>120</v>
      </c>
      <c r="L8270" s="29" t="s">
        <v>126</v>
      </c>
      <c r="M8270" s="29"/>
      <c r="N8270" s="29" t="s">
        <v>122</v>
      </c>
      <c r="O8270" s="31" t="n">
        <v>46437</v>
      </c>
      <c r="P8270" s="29" t="s">
        <v>123</v>
      </c>
      <c r="Q8270" s="29" t="n">
        <f aca="false">IFERROR(VALUE(L8270),"")</f>
        <v>13</v>
      </c>
      <c r="R8270" s="29" t="n">
        <f aca="true">IF(O8270="","",O8270-TODAY())</f>
        <v>152</v>
      </c>
      <c r="S8270" s="29" t="str">
        <f aca="false">IF(C8270="&lt;&lt; vazio &gt;&gt;","VAZIA",IF(AND(O8270&lt;&gt;"",R8270&lt;0),"VENCIDO",IF(AND(O8270&lt;&gt;"",R8270&lt;=Parametros!$B$10),"PRÓX. VENCIMENTO",IF(F8270="Q","QUALIDADE",IF(F8270="S","BLOQUEADO",IF(F8270="R","RESTRITO/DEVOLUÇÃO",IF(OR(N8270="QUAR",N8270="QRES"),"QUARENTENA",IF(OR(B8270="DESCARTE",B8270="DEVOLUÇÃO"),"DESCARTE/DEVOLUÇÃO",IF(AND(D8270="",K8270&lt;&gt;""),"SEM LOTE",IF(AND(Q8270&lt;&gt;"",Q8270&gt;=Parametros!$B$11),"PARADO/SEM GIRO","OK"))))))))))</f>
        <v>OK</v>
      </c>
      <c r="T8270" s="29" t="str">
        <f aca="false">IF(AND($S8270="PARADO/SEM GIRO",$K8270="KG",OR(Painel!$B$5="(Todos)",A8270=Painel!$B$5)*OR(Painel!$E$5="(Todos)",P8270=Painel!$E$5)),$J8270+ROW()/10000000,"")</f>
        <v/>
      </c>
      <c r="U8270" s="29" t="str">
        <f aca="false">IF(AND($S8270="VENCIDO",$K8270="KG",OR(Painel!$B$5="(Todos)",A8270=Painel!$B$5)*OR(Painel!$E$5="(Todos)",P8270=Painel!$E$5)),$J8270+ROW()/10000000,"")</f>
        <v/>
      </c>
    </row>
    <row r="8271" customFormat="false" ht="15" hidden="false" customHeight="false" outlineLevel="0" collapsed="false">
      <c r="A8271" s="29" t="s">
        <v>57</v>
      </c>
      <c r="B8271" s="29" t="s">
        <v>15104</v>
      </c>
      <c r="C8271" s="29" t="s">
        <v>300</v>
      </c>
      <c r="D8271" s="29" t="s">
        <v>15106</v>
      </c>
      <c r="E8271" s="29" t="n">
        <v>4</v>
      </c>
      <c r="F8271" s="29"/>
      <c r="G8271" s="29"/>
      <c r="H8271" s="30" t="n">
        <v>10.5</v>
      </c>
      <c r="I8271" s="31" t="n">
        <v>46274</v>
      </c>
      <c r="J8271" s="30" t="n">
        <v>10.5</v>
      </c>
      <c r="K8271" s="29" t="s">
        <v>120</v>
      </c>
      <c r="L8271" s="29" t="s">
        <v>126</v>
      </c>
      <c r="M8271" s="29"/>
      <c r="N8271" s="29" t="s">
        <v>122</v>
      </c>
      <c r="O8271" s="31" t="n">
        <v>46601</v>
      </c>
      <c r="P8271" s="29" t="s">
        <v>123</v>
      </c>
      <c r="Q8271" s="29" t="n">
        <f aca="false">IFERROR(VALUE(L8271),"")</f>
        <v>13</v>
      </c>
      <c r="R8271" s="29" t="n">
        <f aca="true">IF(O8271="","",O8271-TODAY())</f>
        <v>316</v>
      </c>
      <c r="S8271" s="29" t="str">
        <f aca="false">IF(C8271="&lt;&lt; vazio &gt;&gt;","VAZIA",IF(AND(O8271&lt;&gt;"",R8271&lt;0),"VENCIDO",IF(AND(O8271&lt;&gt;"",R8271&lt;=Parametros!$B$10),"PRÓX. VENCIMENTO",IF(F8271="Q","QUALIDADE",IF(F8271="S","BLOQUEADO",IF(F8271="R","RESTRITO/DEVOLUÇÃO",IF(OR(N8271="QUAR",N8271="QRES"),"QUARENTENA",IF(OR(B8271="DESCARTE",B8271="DEVOLUÇÃO"),"DESCARTE/DEVOLUÇÃO",IF(AND(D8271="",K8271&lt;&gt;""),"SEM LOTE",IF(AND(Q8271&lt;&gt;"",Q8271&gt;=Parametros!$B$11),"PARADO/SEM GIRO","OK"))))))))))</f>
        <v>OK</v>
      </c>
      <c r="T8271" s="29" t="str">
        <f aca="false">IF(AND($S8271="PARADO/SEM GIRO",$K8271="KG",OR(Painel!$B$5="(Todos)",A8271=Painel!$B$5)*OR(Painel!$E$5="(Todos)",P8271=Painel!$E$5)),$J8271+ROW()/10000000,"")</f>
        <v/>
      </c>
      <c r="U8271" s="29" t="str">
        <f aca="false">IF(AND($S8271="VENCIDO",$K8271="KG",OR(Painel!$B$5="(Todos)",A8271=Painel!$B$5)*OR(Painel!$E$5="(Todos)",P8271=Painel!$E$5)),$J8271+ROW()/10000000,"")</f>
        <v/>
      </c>
    </row>
    <row r="8272" customFormat="false" ht="15" hidden="false" customHeight="false" outlineLevel="0" collapsed="false">
      <c r="A8272" s="29" t="s">
        <v>57</v>
      </c>
      <c r="B8272" s="29" t="s">
        <v>15104</v>
      </c>
      <c r="C8272" s="29" t="s">
        <v>131</v>
      </c>
      <c r="D8272" s="29" t="s">
        <v>132</v>
      </c>
      <c r="E8272" s="29" t="n">
        <v>4</v>
      </c>
      <c r="F8272" s="29"/>
      <c r="G8272" s="29"/>
      <c r="H8272" s="30" t="n">
        <v>20.2</v>
      </c>
      <c r="I8272" s="31" t="n">
        <v>46272</v>
      </c>
      <c r="J8272" s="30" t="n">
        <v>20.2</v>
      </c>
      <c r="K8272" s="29" t="s">
        <v>120</v>
      </c>
      <c r="L8272" s="29" t="s">
        <v>126</v>
      </c>
      <c r="M8272" s="29"/>
      <c r="N8272" s="29" t="s">
        <v>134</v>
      </c>
      <c r="O8272" s="31" t="n">
        <v>46353</v>
      </c>
      <c r="P8272" s="29" t="s">
        <v>123</v>
      </c>
      <c r="Q8272" s="29" t="n">
        <f aca="false">IFERROR(VALUE(L8272),"")</f>
        <v>13</v>
      </c>
      <c r="R8272" s="29" t="n">
        <f aca="true">IF(O8272="","",O8272-TODAY())</f>
        <v>68</v>
      </c>
      <c r="S8272" s="29" t="str">
        <f aca="false">IF(C8272="&lt;&lt; vazio &gt;&gt;","VAZIA",IF(AND(O8272&lt;&gt;"",R8272&lt;0),"VENCIDO",IF(AND(O8272&lt;&gt;"",R8272&lt;=Parametros!$B$10),"PRÓX. VENCIMENTO",IF(F8272="Q","QUALIDADE",IF(F8272="S","BLOQUEADO",IF(F8272="R","RESTRITO/DEVOLUÇÃO",IF(OR(N8272="QUAR",N8272="QRES"),"QUARENTENA",IF(OR(B8272="DESCARTE",B8272="DEVOLUÇÃO"),"DESCARTE/DEVOLUÇÃO",IF(AND(D8272="",K8272&lt;&gt;""),"SEM LOTE",IF(AND(Q8272&lt;&gt;"",Q8272&gt;=Parametros!$B$11),"PARADO/SEM GIRO","OK"))))))))))</f>
        <v>OK</v>
      </c>
      <c r="T8272" s="29" t="str">
        <f aca="false">IF(AND($S8272="PARADO/SEM GIRO",$K8272="KG",OR(Painel!$B$5="(Todos)",A8272=Painel!$B$5)*OR(Painel!$E$5="(Todos)",P8272=Painel!$E$5)),$J8272+ROW()/10000000,"")</f>
        <v/>
      </c>
      <c r="U8272" s="29" t="str">
        <f aca="false">IF(AND($S8272="VENCIDO",$K8272="KG",OR(Painel!$B$5="(Todos)",A8272=Painel!$B$5)*OR(Painel!$E$5="(Todos)",P8272=Painel!$E$5)),$J8272+ROW()/10000000,"")</f>
        <v/>
      </c>
    </row>
    <row r="8273" customFormat="false" ht="15" hidden="false" customHeight="false" outlineLevel="0" collapsed="false">
      <c r="A8273" s="29" t="s">
        <v>57</v>
      </c>
      <c r="B8273" s="29" t="s">
        <v>15107</v>
      </c>
      <c r="C8273" s="29" t="s">
        <v>876</v>
      </c>
      <c r="D8273" s="29" t="s">
        <v>8352</v>
      </c>
      <c r="E8273" s="29" t="n">
        <v>1</v>
      </c>
      <c r="F8273" s="29"/>
      <c r="G8273" s="29"/>
      <c r="H8273" s="30" t="n">
        <v>240</v>
      </c>
      <c r="I8273" s="31" t="n">
        <v>46281</v>
      </c>
      <c r="J8273" s="30" t="n">
        <v>240</v>
      </c>
      <c r="K8273" s="29" t="s">
        <v>120</v>
      </c>
      <c r="L8273" s="29" t="s">
        <v>652</v>
      </c>
      <c r="M8273" s="29"/>
      <c r="N8273" s="29" t="s">
        <v>122</v>
      </c>
      <c r="O8273" s="31" t="n">
        <v>46811</v>
      </c>
      <c r="P8273" s="29" t="s">
        <v>123</v>
      </c>
      <c r="Q8273" s="29" t="n">
        <f aca="false">IFERROR(VALUE(L8273),"")</f>
        <v>8</v>
      </c>
      <c r="R8273" s="29" t="n">
        <f aca="true">IF(O8273="","",O8273-TODAY())</f>
        <v>526</v>
      </c>
      <c r="S8273" s="29" t="str">
        <f aca="false">IF(C8273="&lt;&lt; vazio &gt;&gt;","VAZIA",IF(AND(O8273&lt;&gt;"",R8273&lt;0),"VENCIDO",IF(AND(O8273&lt;&gt;"",R8273&lt;=Parametros!$B$10),"PRÓX. VENCIMENTO",IF(F8273="Q","QUALIDADE",IF(F8273="S","BLOQUEADO",IF(F8273="R","RESTRITO/DEVOLUÇÃO",IF(OR(N8273="QUAR",N8273="QRES"),"QUARENTENA",IF(OR(B8273="DESCARTE",B8273="DEVOLUÇÃO"),"DESCARTE/DEVOLUÇÃO",IF(AND(D8273="",K8273&lt;&gt;""),"SEM LOTE",IF(AND(Q8273&lt;&gt;"",Q8273&gt;=Parametros!$B$11),"PARADO/SEM GIRO","OK"))))))))))</f>
        <v>OK</v>
      </c>
      <c r="T8273" s="29" t="str">
        <f aca="false">IF(AND($S8273="PARADO/SEM GIRO",$K8273="KG",OR(Painel!$B$5="(Todos)",A8273=Painel!$B$5)*OR(Painel!$E$5="(Todos)",P8273=Painel!$E$5)),$J8273+ROW()/10000000,"")</f>
        <v/>
      </c>
      <c r="U8273" s="29" t="str">
        <f aca="false">IF(AND($S8273="VENCIDO",$K8273="KG",OR(Painel!$B$5="(Todos)",A8273=Painel!$B$5)*OR(Painel!$E$5="(Todos)",P8273=Painel!$E$5)),$J8273+ROW()/10000000,"")</f>
        <v/>
      </c>
    </row>
    <row r="8274" customFormat="false" ht="15" hidden="false" customHeight="false" outlineLevel="0" collapsed="false">
      <c r="A8274" s="29" t="s">
        <v>57</v>
      </c>
      <c r="B8274" s="29" t="s">
        <v>15108</v>
      </c>
      <c r="C8274" s="29" t="s">
        <v>15109</v>
      </c>
      <c r="D8274" s="29" t="s">
        <v>274</v>
      </c>
      <c r="E8274" s="29" t="n">
        <v>5</v>
      </c>
      <c r="F8274" s="29"/>
      <c r="G8274" s="29"/>
      <c r="H8274" s="30" t="n">
        <v>3.2</v>
      </c>
      <c r="I8274" s="31" t="n">
        <v>46239</v>
      </c>
      <c r="J8274" s="30" t="n">
        <v>3.2</v>
      </c>
      <c r="K8274" s="29" t="s">
        <v>120</v>
      </c>
      <c r="L8274" s="29" t="s">
        <v>5403</v>
      </c>
      <c r="M8274" s="29"/>
      <c r="N8274" s="29" t="s">
        <v>122</v>
      </c>
      <c r="O8274" s="31" t="n">
        <v>46310</v>
      </c>
      <c r="P8274" s="29" t="s">
        <v>123</v>
      </c>
      <c r="Q8274" s="29" t="n">
        <f aca="false">IFERROR(VALUE(L8274),"")</f>
        <v>46</v>
      </c>
      <c r="R8274" s="29" t="n">
        <f aca="true">IF(O8274="","",O8274-TODAY())</f>
        <v>25</v>
      </c>
      <c r="S8274" s="29" t="str">
        <f aca="false">IF(C8274="&lt;&lt; vazio &gt;&gt;","VAZIA",IF(AND(O8274&lt;&gt;"",R8274&lt;0),"VENCIDO",IF(AND(O8274&lt;&gt;"",R8274&lt;=Parametros!$B$10),"PRÓX. VENCIMENTO",IF(F8274="Q","QUALIDADE",IF(F8274="S","BLOQUEADO",IF(F8274="R","RESTRITO/DEVOLUÇÃO",IF(OR(N8274="QUAR",N8274="QRES"),"QUARENTENA",IF(OR(B8274="DESCARTE",B8274="DEVOLUÇÃO"),"DESCARTE/DEVOLUÇÃO",IF(AND(D8274="",K8274&lt;&gt;""),"SEM LOTE",IF(AND(Q8274&lt;&gt;"",Q8274&gt;=Parametros!$B$11),"PARADO/SEM GIRO","OK"))))))))))</f>
        <v>PRÓX. VENCIMENTO</v>
      </c>
      <c r="T8274" s="29" t="str">
        <f aca="false">IF(AND($S8274="PARADO/SEM GIRO",$K8274="KG",OR(Painel!$B$5="(Todos)",A8274=Painel!$B$5)*OR(Painel!$E$5="(Todos)",P8274=Painel!$E$5)),$J8274+ROW()/10000000,"")</f>
        <v/>
      </c>
      <c r="U8274" s="29" t="str">
        <f aca="false">IF(AND($S8274="VENCIDO",$K8274="KG",OR(Painel!$B$5="(Todos)",A8274=Painel!$B$5)*OR(Painel!$E$5="(Todos)",P8274=Painel!$E$5)),$J8274+ROW()/10000000,"")</f>
        <v/>
      </c>
    </row>
    <row r="8275" customFormat="false" ht="15" hidden="false" customHeight="false" outlineLevel="0" collapsed="false">
      <c r="A8275" s="29" t="s">
        <v>57</v>
      </c>
      <c r="B8275" s="29" t="s">
        <v>15108</v>
      </c>
      <c r="C8275" s="29" t="s">
        <v>291</v>
      </c>
      <c r="D8275" s="29" t="s">
        <v>15110</v>
      </c>
      <c r="E8275" s="29" t="n">
        <v>5</v>
      </c>
      <c r="F8275" s="29"/>
      <c r="G8275" s="29"/>
      <c r="H8275" s="30" t="n">
        <v>90.9</v>
      </c>
      <c r="I8275" s="31" t="n">
        <v>46283</v>
      </c>
      <c r="J8275" s="30" t="n">
        <v>90.9</v>
      </c>
      <c r="K8275" s="29" t="s">
        <v>120</v>
      </c>
      <c r="L8275" s="29" t="s">
        <v>126</v>
      </c>
      <c r="M8275" s="29"/>
      <c r="N8275" s="29" t="s">
        <v>122</v>
      </c>
      <c r="O8275" s="31" t="n">
        <v>46587</v>
      </c>
      <c r="P8275" s="29" t="s">
        <v>123</v>
      </c>
      <c r="Q8275" s="29" t="n">
        <f aca="false">IFERROR(VALUE(L8275),"")</f>
        <v>13</v>
      </c>
      <c r="R8275" s="29" t="n">
        <f aca="true">IF(O8275="","",O8275-TODAY())</f>
        <v>302</v>
      </c>
      <c r="S8275" s="29" t="str">
        <f aca="false">IF(C8275="&lt;&lt; vazio &gt;&gt;","VAZIA",IF(AND(O8275&lt;&gt;"",R8275&lt;0),"VENCIDO",IF(AND(O8275&lt;&gt;"",R8275&lt;=Parametros!$B$10),"PRÓX. VENCIMENTO",IF(F8275="Q","QUALIDADE",IF(F8275="S","BLOQUEADO",IF(F8275="R","RESTRITO/DEVOLUÇÃO",IF(OR(N8275="QUAR",N8275="QRES"),"QUARENTENA",IF(OR(B8275="DESCARTE",B8275="DEVOLUÇÃO"),"DESCARTE/DEVOLUÇÃO",IF(AND(D8275="",K8275&lt;&gt;""),"SEM LOTE",IF(AND(Q8275&lt;&gt;"",Q8275&gt;=Parametros!$B$11),"PARADO/SEM GIRO","OK"))))))))))</f>
        <v>OK</v>
      </c>
      <c r="T8275" s="29" t="str">
        <f aca="false">IF(AND($S8275="PARADO/SEM GIRO",$K8275="KG",OR(Painel!$B$5="(Todos)",A8275=Painel!$B$5)*OR(Painel!$E$5="(Todos)",P8275=Painel!$E$5)),$J8275+ROW()/10000000,"")</f>
        <v/>
      </c>
      <c r="U8275" s="29" t="str">
        <f aca="false">IF(AND($S8275="VENCIDO",$K8275="KG",OR(Painel!$B$5="(Todos)",A8275=Painel!$B$5)*OR(Painel!$E$5="(Todos)",P8275=Painel!$E$5)),$J8275+ROW()/10000000,"")</f>
        <v/>
      </c>
    </row>
    <row r="8276" customFormat="false" ht="15" hidden="false" customHeight="false" outlineLevel="0" collapsed="false">
      <c r="A8276" s="29" t="s">
        <v>57</v>
      </c>
      <c r="B8276" s="29" t="s">
        <v>15108</v>
      </c>
      <c r="C8276" s="29" t="s">
        <v>131</v>
      </c>
      <c r="D8276" s="29" t="s">
        <v>132</v>
      </c>
      <c r="E8276" s="29" t="n">
        <v>5</v>
      </c>
      <c r="F8276" s="29"/>
      <c r="G8276" s="29"/>
      <c r="H8276" s="30" t="n">
        <v>20.2</v>
      </c>
      <c r="I8276" s="31" t="n">
        <v>46265</v>
      </c>
      <c r="J8276" s="30" t="n">
        <v>20.2</v>
      </c>
      <c r="K8276" s="29" t="s">
        <v>120</v>
      </c>
      <c r="L8276" s="29" t="s">
        <v>216</v>
      </c>
      <c r="M8276" s="29"/>
      <c r="N8276" s="29" t="s">
        <v>134</v>
      </c>
      <c r="O8276" s="31" t="n">
        <v>46353</v>
      </c>
      <c r="P8276" s="29" t="s">
        <v>123</v>
      </c>
      <c r="Q8276" s="29" t="n">
        <f aca="false">IFERROR(VALUE(L8276),"")</f>
        <v>20</v>
      </c>
      <c r="R8276" s="29" t="n">
        <f aca="true">IF(O8276="","",O8276-TODAY())</f>
        <v>68</v>
      </c>
      <c r="S8276" s="29" t="str">
        <f aca="false">IF(C8276="&lt;&lt; vazio &gt;&gt;","VAZIA",IF(AND(O8276&lt;&gt;"",R8276&lt;0),"VENCIDO",IF(AND(O8276&lt;&gt;"",R8276&lt;=Parametros!$B$10),"PRÓX. VENCIMENTO",IF(F8276="Q","QUALIDADE",IF(F8276="S","BLOQUEADO",IF(F8276="R","RESTRITO/DEVOLUÇÃO",IF(OR(N8276="QUAR",N8276="QRES"),"QUARENTENA",IF(OR(B8276="DESCARTE",B8276="DEVOLUÇÃO"),"DESCARTE/DEVOLUÇÃO",IF(AND(D8276="",K8276&lt;&gt;""),"SEM LOTE",IF(AND(Q8276&lt;&gt;"",Q8276&gt;=Parametros!$B$11),"PARADO/SEM GIRO","OK"))))))))))</f>
        <v>OK</v>
      </c>
      <c r="T8276" s="29" t="str">
        <f aca="false">IF(AND($S8276="PARADO/SEM GIRO",$K8276="KG",OR(Painel!$B$5="(Todos)",A8276=Painel!$B$5)*OR(Painel!$E$5="(Todos)",P8276=Painel!$E$5)),$J8276+ROW()/10000000,"")</f>
        <v/>
      </c>
      <c r="U8276" s="29" t="str">
        <f aca="false">IF(AND($S8276="VENCIDO",$K8276="KG",OR(Painel!$B$5="(Todos)",A8276=Painel!$B$5)*OR(Painel!$E$5="(Todos)",P8276=Painel!$E$5)),$J8276+ROW()/10000000,"")</f>
        <v/>
      </c>
    </row>
    <row r="8277" customFormat="false" ht="15" hidden="false" customHeight="false" outlineLevel="0" collapsed="false">
      <c r="A8277" s="29" t="s">
        <v>57</v>
      </c>
      <c r="B8277" s="29" t="s">
        <v>15108</v>
      </c>
      <c r="C8277" s="29" t="s">
        <v>161</v>
      </c>
      <c r="D8277" s="29" t="s">
        <v>7789</v>
      </c>
      <c r="E8277" s="29" t="n">
        <v>5</v>
      </c>
      <c r="F8277" s="29"/>
      <c r="G8277" s="29"/>
      <c r="H8277" s="30" t="n">
        <v>30.3</v>
      </c>
      <c r="I8277" s="31" t="n">
        <v>46272</v>
      </c>
      <c r="J8277" s="30" t="n">
        <v>30.3</v>
      </c>
      <c r="K8277" s="29" t="s">
        <v>120</v>
      </c>
      <c r="L8277" s="29" t="s">
        <v>126</v>
      </c>
      <c r="M8277" s="29"/>
      <c r="N8277" s="29" t="s">
        <v>122</v>
      </c>
      <c r="O8277" s="31" t="n">
        <v>46729</v>
      </c>
      <c r="P8277" s="29" t="s">
        <v>123</v>
      </c>
      <c r="Q8277" s="29" t="n">
        <f aca="false">IFERROR(VALUE(L8277),"")</f>
        <v>13</v>
      </c>
      <c r="R8277" s="29" t="n">
        <f aca="true">IF(O8277="","",O8277-TODAY())</f>
        <v>444</v>
      </c>
      <c r="S8277" s="29" t="str">
        <f aca="false">IF(C8277="&lt;&lt; vazio &gt;&gt;","VAZIA",IF(AND(O8277&lt;&gt;"",R8277&lt;0),"VENCIDO",IF(AND(O8277&lt;&gt;"",R8277&lt;=Parametros!$B$10),"PRÓX. VENCIMENTO",IF(F8277="Q","QUALIDADE",IF(F8277="S","BLOQUEADO",IF(F8277="R","RESTRITO/DEVOLUÇÃO",IF(OR(N8277="QUAR",N8277="QRES"),"QUARENTENA",IF(OR(B8277="DESCARTE",B8277="DEVOLUÇÃO"),"DESCARTE/DEVOLUÇÃO",IF(AND(D8277="",K8277&lt;&gt;""),"SEM LOTE",IF(AND(Q8277&lt;&gt;"",Q8277&gt;=Parametros!$B$11),"PARADO/SEM GIRO","OK"))))))))))</f>
        <v>OK</v>
      </c>
      <c r="T8277" s="29" t="str">
        <f aca="false">IF(AND($S8277="PARADO/SEM GIRO",$K8277="KG",OR(Painel!$B$5="(Todos)",A8277=Painel!$B$5)*OR(Painel!$E$5="(Todos)",P8277=Painel!$E$5)),$J8277+ROW()/10000000,"")</f>
        <v/>
      </c>
      <c r="U8277" s="29" t="str">
        <f aca="false">IF(AND($S8277="VENCIDO",$K8277="KG",OR(Painel!$B$5="(Todos)",A8277=Painel!$B$5)*OR(Painel!$E$5="(Todos)",P8277=Painel!$E$5)),$J8277+ROW()/10000000,"")</f>
        <v/>
      </c>
    </row>
    <row r="8278" customFormat="false" ht="15" hidden="false" customHeight="false" outlineLevel="0" collapsed="false">
      <c r="A8278" s="29" t="s">
        <v>57</v>
      </c>
      <c r="B8278" s="29" t="s">
        <v>15108</v>
      </c>
      <c r="C8278" s="29" t="s">
        <v>322</v>
      </c>
      <c r="D8278" s="29" t="s">
        <v>15039</v>
      </c>
      <c r="E8278" s="29" t="n">
        <v>5</v>
      </c>
      <c r="F8278" s="29"/>
      <c r="G8278" s="29"/>
      <c r="H8278" s="30" t="n">
        <v>50.5</v>
      </c>
      <c r="I8278" s="31" t="n">
        <v>46282</v>
      </c>
      <c r="J8278" s="30" t="n">
        <v>50.5</v>
      </c>
      <c r="K8278" s="29" t="s">
        <v>120</v>
      </c>
      <c r="L8278" s="29" t="s">
        <v>400</v>
      </c>
      <c r="M8278" s="29"/>
      <c r="N8278" s="29" t="s">
        <v>134</v>
      </c>
      <c r="O8278" s="31" t="n">
        <v>46316</v>
      </c>
      <c r="P8278" s="29" t="s">
        <v>123</v>
      </c>
      <c r="Q8278" s="29" t="n">
        <f aca="false">IFERROR(VALUE(L8278),"")</f>
        <v>3</v>
      </c>
      <c r="R8278" s="29" t="n">
        <f aca="true">IF(O8278="","",O8278-TODAY())</f>
        <v>31</v>
      </c>
      <c r="S8278" s="29" t="str">
        <f aca="false">IF(C8278="&lt;&lt; vazio &gt;&gt;","VAZIA",IF(AND(O8278&lt;&gt;"",R8278&lt;0),"VENCIDO",IF(AND(O8278&lt;&gt;"",R8278&lt;=Parametros!$B$10),"PRÓX. VENCIMENTO",IF(F8278="Q","QUALIDADE",IF(F8278="S","BLOQUEADO",IF(F8278="R","RESTRITO/DEVOLUÇÃO",IF(OR(N8278="QUAR",N8278="QRES"),"QUARENTENA",IF(OR(B8278="DESCARTE",B8278="DEVOLUÇÃO"),"DESCARTE/DEVOLUÇÃO",IF(AND(D8278="",K8278&lt;&gt;""),"SEM LOTE",IF(AND(Q8278&lt;&gt;"",Q8278&gt;=Parametros!$B$11),"PARADO/SEM GIRO","OK"))))))))))</f>
        <v>PRÓX. VENCIMENTO</v>
      </c>
      <c r="T8278" s="29" t="str">
        <f aca="false">IF(AND($S8278="PARADO/SEM GIRO",$K8278="KG",OR(Painel!$B$5="(Todos)",A8278=Painel!$B$5)*OR(Painel!$E$5="(Todos)",P8278=Painel!$E$5)),$J8278+ROW()/10000000,"")</f>
        <v/>
      </c>
      <c r="U8278" s="29" t="str">
        <f aca="false">IF(AND($S8278="VENCIDO",$K8278="KG",OR(Painel!$B$5="(Todos)",A8278=Painel!$B$5)*OR(Painel!$E$5="(Todos)",P8278=Painel!$E$5)),$J8278+ROW()/10000000,"")</f>
        <v/>
      </c>
    </row>
    <row r="8279" customFormat="false" ht="15" hidden="false" customHeight="false" outlineLevel="0" collapsed="false">
      <c r="A8279" s="29" t="s">
        <v>57</v>
      </c>
      <c r="B8279" s="29" t="s">
        <v>15111</v>
      </c>
      <c r="C8279" s="29" t="s">
        <v>556</v>
      </c>
      <c r="D8279" s="29" t="s">
        <v>4809</v>
      </c>
      <c r="E8279" s="29" t="n">
        <v>1</v>
      </c>
      <c r="F8279" s="29"/>
      <c r="G8279" s="29"/>
      <c r="H8279" s="30" t="n">
        <v>32.8</v>
      </c>
      <c r="I8279" s="31" t="n">
        <v>46265</v>
      </c>
      <c r="J8279" s="30" t="n">
        <v>32.8</v>
      </c>
      <c r="K8279" s="29" t="s">
        <v>120</v>
      </c>
      <c r="L8279" s="29" t="s">
        <v>771</v>
      </c>
      <c r="M8279" s="29"/>
      <c r="N8279" s="29" t="s">
        <v>122</v>
      </c>
      <c r="O8279" s="31" t="n">
        <v>46789</v>
      </c>
      <c r="P8279" s="29" t="s">
        <v>123</v>
      </c>
      <c r="Q8279" s="29" t="n">
        <f aca="false">IFERROR(VALUE(L8279),"")</f>
        <v>22</v>
      </c>
      <c r="R8279" s="29" t="n">
        <f aca="true">IF(O8279="","",O8279-TODAY())</f>
        <v>504</v>
      </c>
      <c r="S8279" s="29" t="str">
        <f aca="false">IF(C8279="&lt;&lt; vazio &gt;&gt;","VAZIA",IF(AND(O8279&lt;&gt;"",R8279&lt;0),"VENCIDO",IF(AND(O8279&lt;&gt;"",R8279&lt;=Parametros!$B$10),"PRÓX. VENCIMENTO",IF(F8279="Q","QUALIDADE",IF(F8279="S","BLOQUEADO",IF(F8279="R","RESTRITO/DEVOLUÇÃO",IF(OR(N8279="QUAR",N8279="QRES"),"QUARENTENA",IF(OR(B8279="DESCARTE",B8279="DEVOLUÇÃO"),"DESCARTE/DEVOLUÇÃO",IF(AND(D8279="",K8279&lt;&gt;""),"SEM LOTE",IF(AND(Q8279&lt;&gt;"",Q8279&gt;=Parametros!$B$11),"PARADO/SEM GIRO","OK"))))))))))</f>
        <v>OK</v>
      </c>
      <c r="T8279" s="29" t="str">
        <f aca="false">IF(AND($S8279="PARADO/SEM GIRO",$K8279="KG",OR(Painel!$B$5="(Todos)",A8279=Painel!$B$5)*OR(Painel!$E$5="(Todos)",P8279=Painel!$E$5)),$J8279+ROW()/10000000,"")</f>
        <v/>
      </c>
      <c r="U8279" s="29" t="str">
        <f aca="false">IF(AND($S8279="VENCIDO",$K8279="KG",OR(Painel!$B$5="(Todos)",A8279=Painel!$B$5)*OR(Painel!$E$5="(Todos)",P8279=Painel!$E$5)),$J8279+ROW()/10000000,"")</f>
        <v/>
      </c>
    </row>
    <row r="8280" customFormat="false" ht="15" hidden="false" customHeight="false" outlineLevel="0" collapsed="false">
      <c r="A8280" s="29" t="s">
        <v>57</v>
      </c>
      <c r="B8280" s="29" t="s">
        <v>15112</v>
      </c>
      <c r="C8280" s="29" t="s">
        <v>348</v>
      </c>
      <c r="D8280" s="29" t="s">
        <v>543</v>
      </c>
      <c r="E8280" s="29" t="n">
        <v>5</v>
      </c>
      <c r="F8280" s="29"/>
      <c r="G8280" s="29"/>
      <c r="H8280" s="30" t="n">
        <v>40.2</v>
      </c>
      <c r="I8280" s="31" t="n">
        <v>46272</v>
      </c>
      <c r="J8280" s="30" t="n">
        <v>40.2</v>
      </c>
      <c r="K8280" s="29" t="s">
        <v>120</v>
      </c>
      <c r="L8280" s="29" t="s">
        <v>126</v>
      </c>
      <c r="M8280" s="29"/>
      <c r="N8280" s="29" t="s">
        <v>122</v>
      </c>
      <c r="O8280" s="31" t="n">
        <v>46666</v>
      </c>
      <c r="P8280" s="29" t="s">
        <v>123</v>
      </c>
      <c r="Q8280" s="29" t="n">
        <f aca="false">IFERROR(VALUE(L8280),"")</f>
        <v>13</v>
      </c>
      <c r="R8280" s="29" t="n">
        <f aca="true">IF(O8280="","",O8280-TODAY())</f>
        <v>381</v>
      </c>
      <c r="S8280" s="29" t="str">
        <f aca="false">IF(C8280="&lt;&lt; vazio &gt;&gt;","VAZIA",IF(AND(O8280&lt;&gt;"",R8280&lt;0),"VENCIDO",IF(AND(O8280&lt;&gt;"",R8280&lt;=Parametros!$B$10),"PRÓX. VENCIMENTO",IF(F8280="Q","QUALIDADE",IF(F8280="S","BLOQUEADO",IF(F8280="R","RESTRITO/DEVOLUÇÃO",IF(OR(N8280="QUAR",N8280="QRES"),"QUARENTENA",IF(OR(B8280="DESCARTE",B8280="DEVOLUÇÃO"),"DESCARTE/DEVOLUÇÃO",IF(AND(D8280="",K8280&lt;&gt;""),"SEM LOTE",IF(AND(Q8280&lt;&gt;"",Q8280&gt;=Parametros!$B$11),"PARADO/SEM GIRO","OK"))))))))))</f>
        <v>OK</v>
      </c>
      <c r="T8280" s="29" t="str">
        <f aca="false">IF(AND($S8280="PARADO/SEM GIRO",$K8280="KG",OR(Painel!$B$5="(Todos)",A8280=Painel!$B$5)*OR(Painel!$E$5="(Todos)",P8280=Painel!$E$5)),$J8280+ROW()/10000000,"")</f>
        <v/>
      </c>
      <c r="U8280" s="29" t="str">
        <f aca="false">IF(AND($S8280="VENCIDO",$K8280="KG",OR(Painel!$B$5="(Todos)",A8280=Painel!$B$5)*OR(Painel!$E$5="(Todos)",P8280=Painel!$E$5)),$J8280+ROW()/10000000,"")</f>
        <v/>
      </c>
    </row>
    <row r="8281" customFormat="false" ht="15" hidden="false" customHeight="false" outlineLevel="0" collapsed="false">
      <c r="A8281" s="29" t="s">
        <v>57</v>
      </c>
      <c r="B8281" s="29" t="s">
        <v>15112</v>
      </c>
      <c r="C8281" s="29" t="s">
        <v>486</v>
      </c>
      <c r="D8281" s="29" t="s">
        <v>15113</v>
      </c>
      <c r="E8281" s="29" t="n">
        <v>5</v>
      </c>
      <c r="F8281" s="29"/>
      <c r="G8281" s="29"/>
      <c r="H8281" s="30" t="n">
        <v>10.5</v>
      </c>
      <c r="I8281" s="31" t="n">
        <v>46282</v>
      </c>
      <c r="J8281" s="30" t="n">
        <v>10.5</v>
      </c>
      <c r="K8281" s="29" t="s">
        <v>120</v>
      </c>
      <c r="L8281" s="29" t="s">
        <v>400</v>
      </c>
      <c r="M8281" s="29"/>
      <c r="N8281" s="29" t="s">
        <v>134</v>
      </c>
      <c r="O8281" s="31" t="n">
        <v>46340</v>
      </c>
      <c r="P8281" s="29" t="s">
        <v>123</v>
      </c>
      <c r="Q8281" s="29" t="n">
        <f aca="false">IFERROR(VALUE(L8281),"")</f>
        <v>3</v>
      </c>
      <c r="R8281" s="29" t="n">
        <f aca="true">IF(O8281="","",O8281-TODAY())</f>
        <v>55</v>
      </c>
      <c r="S8281" s="29" t="str">
        <f aca="false">IF(C8281="&lt;&lt; vazio &gt;&gt;","VAZIA",IF(AND(O8281&lt;&gt;"",R8281&lt;0),"VENCIDO",IF(AND(O8281&lt;&gt;"",R8281&lt;=Parametros!$B$10),"PRÓX. VENCIMENTO",IF(F8281="Q","QUALIDADE",IF(F8281="S","BLOQUEADO",IF(F8281="R","RESTRITO/DEVOLUÇÃO",IF(OR(N8281="QUAR",N8281="QRES"),"QUARENTENA",IF(OR(B8281="DESCARTE",B8281="DEVOLUÇÃO"),"DESCARTE/DEVOLUÇÃO",IF(AND(D8281="",K8281&lt;&gt;""),"SEM LOTE",IF(AND(Q8281&lt;&gt;"",Q8281&gt;=Parametros!$B$11),"PARADO/SEM GIRO","OK"))))))))))</f>
        <v>PRÓX. VENCIMENTO</v>
      </c>
      <c r="T8281" s="29" t="str">
        <f aca="false">IF(AND($S8281="PARADO/SEM GIRO",$K8281="KG",OR(Painel!$B$5="(Todos)",A8281=Painel!$B$5)*OR(Painel!$E$5="(Todos)",P8281=Painel!$E$5)),$J8281+ROW()/10000000,"")</f>
        <v/>
      </c>
      <c r="U8281" s="29" t="str">
        <f aca="false">IF(AND($S8281="VENCIDO",$K8281="KG",OR(Painel!$B$5="(Todos)",A8281=Painel!$B$5)*OR(Painel!$E$5="(Todos)",P8281=Painel!$E$5)),$J8281+ROW()/10000000,"")</f>
        <v/>
      </c>
    </row>
    <row r="8282" customFormat="false" ht="15" hidden="false" customHeight="false" outlineLevel="0" collapsed="false">
      <c r="A8282" s="29" t="s">
        <v>57</v>
      </c>
      <c r="B8282" s="29" t="s">
        <v>15112</v>
      </c>
      <c r="C8282" s="29" t="s">
        <v>2694</v>
      </c>
      <c r="D8282" s="29" t="s">
        <v>6515</v>
      </c>
      <c r="E8282" s="29" t="n">
        <v>5</v>
      </c>
      <c r="F8282" s="29"/>
      <c r="G8282" s="29"/>
      <c r="H8282" s="30" t="n">
        <v>10</v>
      </c>
      <c r="I8282" s="31" t="n">
        <v>46273</v>
      </c>
      <c r="J8282" s="30" t="n">
        <v>10</v>
      </c>
      <c r="K8282" s="29" t="s">
        <v>120</v>
      </c>
      <c r="L8282" s="29" t="s">
        <v>149</v>
      </c>
      <c r="M8282" s="29"/>
      <c r="N8282" s="29" t="s">
        <v>134</v>
      </c>
      <c r="O8282" s="31" t="n">
        <v>46361</v>
      </c>
      <c r="P8282" s="29" t="s">
        <v>123</v>
      </c>
      <c r="Q8282" s="29" t="n">
        <f aca="false">IFERROR(VALUE(L8282),"")</f>
        <v>12</v>
      </c>
      <c r="R8282" s="29" t="n">
        <f aca="true">IF(O8282="","",O8282-TODAY())</f>
        <v>76</v>
      </c>
      <c r="S8282" s="29" t="str">
        <f aca="false">IF(C8282="&lt;&lt; vazio &gt;&gt;","VAZIA",IF(AND(O8282&lt;&gt;"",R8282&lt;0),"VENCIDO",IF(AND(O8282&lt;&gt;"",R8282&lt;=Parametros!$B$10),"PRÓX. VENCIMENTO",IF(F8282="Q","QUALIDADE",IF(F8282="S","BLOQUEADO",IF(F8282="R","RESTRITO/DEVOLUÇÃO",IF(OR(N8282="QUAR",N8282="QRES"),"QUARENTENA",IF(OR(B8282="DESCARTE",B8282="DEVOLUÇÃO"),"DESCARTE/DEVOLUÇÃO",IF(AND(D8282="",K8282&lt;&gt;""),"SEM LOTE",IF(AND(Q8282&lt;&gt;"",Q8282&gt;=Parametros!$B$11),"PARADO/SEM GIRO","OK"))))))))))</f>
        <v>OK</v>
      </c>
      <c r="T8282" s="29" t="str">
        <f aca="false">IF(AND($S8282="PARADO/SEM GIRO",$K8282="KG",OR(Painel!$B$5="(Todos)",A8282=Painel!$B$5)*OR(Painel!$E$5="(Todos)",P8282=Painel!$E$5)),$J8282+ROW()/10000000,"")</f>
        <v/>
      </c>
      <c r="U8282" s="29" t="str">
        <f aca="false">IF(AND($S8282="VENCIDO",$K8282="KG",OR(Painel!$B$5="(Todos)",A8282=Painel!$B$5)*OR(Painel!$E$5="(Todos)",P8282=Painel!$E$5)),$J8282+ROW()/10000000,"")</f>
        <v/>
      </c>
    </row>
    <row r="8283" customFormat="false" ht="15" hidden="false" customHeight="false" outlineLevel="0" collapsed="false">
      <c r="A8283" s="29" t="s">
        <v>57</v>
      </c>
      <c r="B8283" s="29" t="s">
        <v>15112</v>
      </c>
      <c r="C8283" s="29" t="s">
        <v>5175</v>
      </c>
      <c r="D8283" s="29" t="s">
        <v>15114</v>
      </c>
      <c r="E8283" s="29" t="n">
        <v>5</v>
      </c>
      <c r="F8283" s="29"/>
      <c r="G8283" s="29"/>
      <c r="H8283" s="30" t="n">
        <v>40</v>
      </c>
      <c r="I8283" s="31" t="n">
        <v>46272</v>
      </c>
      <c r="J8283" s="30" t="n">
        <v>40</v>
      </c>
      <c r="K8283" s="29" t="s">
        <v>120</v>
      </c>
      <c r="L8283" s="29" t="s">
        <v>126</v>
      </c>
      <c r="M8283" s="29"/>
      <c r="N8283" s="29" t="s">
        <v>122</v>
      </c>
      <c r="O8283" s="31" t="n">
        <v>46696</v>
      </c>
      <c r="P8283" s="29" t="s">
        <v>123</v>
      </c>
      <c r="Q8283" s="29" t="n">
        <f aca="false">IFERROR(VALUE(L8283),"")</f>
        <v>13</v>
      </c>
      <c r="R8283" s="29" t="n">
        <f aca="true">IF(O8283="","",O8283-TODAY())</f>
        <v>411</v>
      </c>
      <c r="S8283" s="29" t="str">
        <f aca="false">IF(C8283="&lt;&lt; vazio &gt;&gt;","VAZIA",IF(AND(O8283&lt;&gt;"",R8283&lt;0),"VENCIDO",IF(AND(O8283&lt;&gt;"",R8283&lt;=Parametros!$B$10),"PRÓX. VENCIMENTO",IF(F8283="Q","QUALIDADE",IF(F8283="S","BLOQUEADO",IF(F8283="R","RESTRITO/DEVOLUÇÃO",IF(OR(N8283="QUAR",N8283="QRES"),"QUARENTENA",IF(OR(B8283="DESCARTE",B8283="DEVOLUÇÃO"),"DESCARTE/DEVOLUÇÃO",IF(AND(D8283="",K8283&lt;&gt;""),"SEM LOTE",IF(AND(Q8283&lt;&gt;"",Q8283&gt;=Parametros!$B$11),"PARADO/SEM GIRO","OK"))))))))))</f>
        <v>OK</v>
      </c>
      <c r="T8283" s="29" t="str">
        <f aca="false">IF(AND($S8283="PARADO/SEM GIRO",$K8283="KG",OR(Painel!$B$5="(Todos)",A8283=Painel!$B$5)*OR(Painel!$E$5="(Todos)",P8283=Painel!$E$5)),$J8283+ROW()/10000000,"")</f>
        <v/>
      </c>
      <c r="U8283" s="29" t="str">
        <f aca="false">IF(AND($S8283="VENCIDO",$K8283="KG",OR(Painel!$B$5="(Todos)",A8283=Painel!$B$5)*OR(Painel!$E$5="(Todos)",P8283=Painel!$E$5)),$J8283+ROW()/10000000,"")</f>
        <v/>
      </c>
    </row>
    <row r="8284" customFormat="false" ht="15" hidden="false" customHeight="false" outlineLevel="0" collapsed="false">
      <c r="A8284" s="29" t="s">
        <v>57</v>
      </c>
      <c r="B8284" s="29" t="s">
        <v>15112</v>
      </c>
      <c r="C8284" s="29" t="s">
        <v>386</v>
      </c>
      <c r="D8284" s="29" t="s">
        <v>387</v>
      </c>
      <c r="E8284" s="29" t="n">
        <v>5</v>
      </c>
      <c r="F8284" s="29"/>
      <c r="G8284" s="29"/>
      <c r="H8284" s="30" t="n">
        <v>40</v>
      </c>
      <c r="I8284" s="31" t="n">
        <v>46272</v>
      </c>
      <c r="J8284" s="30" t="n">
        <v>40</v>
      </c>
      <c r="K8284" s="29" t="s">
        <v>120</v>
      </c>
      <c r="L8284" s="29" t="s">
        <v>126</v>
      </c>
      <c r="M8284" s="29"/>
      <c r="N8284" s="29" t="s">
        <v>122</v>
      </c>
      <c r="O8284" s="31" t="n">
        <v>46771</v>
      </c>
      <c r="P8284" s="29" t="s">
        <v>123</v>
      </c>
      <c r="Q8284" s="29" t="n">
        <f aca="false">IFERROR(VALUE(L8284),"")</f>
        <v>13</v>
      </c>
      <c r="R8284" s="29" t="n">
        <f aca="true">IF(O8284="","",O8284-TODAY())</f>
        <v>486</v>
      </c>
      <c r="S8284" s="29" t="str">
        <f aca="false">IF(C8284="&lt;&lt; vazio &gt;&gt;","VAZIA",IF(AND(O8284&lt;&gt;"",R8284&lt;0),"VENCIDO",IF(AND(O8284&lt;&gt;"",R8284&lt;=Parametros!$B$10),"PRÓX. VENCIMENTO",IF(F8284="Q","QUALIDADE",IF(F8284="S","BLOQUEADO",IF(F8284="R","RESTRITO/DEVOLUÇÃO",IF(OR(N8284="QUAR",N8284="QRES"),"QUARENTENA",IF(OR(B8284="DESCARTE",B8284="DEVOLUÇÃO"),"DESCARTE/DEVOLUÇÃO",IF(AND(D8284="",K8284&lt;&gt;""),"SEM LOTE",IF(AND(Q8284&lt;&gt;"",Q8284&gt;=Parametros!$B$11),"PARADO/SEM GIRO","OK"))))))))))</f>
        <v>OK</v>
      </c>
      <c r="T8284" s="29" t="str">
        <f aca="false">IF(AND($S8284="PARADO/SEM GIRO",$K8284="KG",OR(Painel!$B$5="(Todos)",A8284=Painel!$B$5)*OR(Painel!$E$5="(Todos)",P8284=Painel!$E$5)),$J8284+ROW()/10000000,"")</f>
        <v/>
      </c>
      <c r="U8284" s="29" t="str">
        <f aca="false">IF(AND($S8284="VENCIDO",$K8284="KG",OR(Painel!$B$5="(Todos)",A8284=Painel!$B$5)*OR(Painel!$E$5="(Todos)",P8284=Painel!$E$5)),$J8284+ROW()/10000000,"")</f>
        <v/>
      </c>
    </row>
    <row r="8285" customFormat="false" ht="15" hidden="false" customHeight="false" outlineLevel="0" collapsed="false">
      <c r="A8285" s="29" t="s">
        <v>57</v>
      </c>
      <c r="B8285" s="29" t="s">
        <v>15115</v>
      </c>
      <c r="C8285" s="29" t="s">
        <v>115</v>
      </c>
      <c r="D8285" s="29"/>
      <c r="E8285" s="29" t="n">
        <v>0</v>
      </c>
      <c r="F8285" s="29"/>
      <c r="G8285" s="29"/>
      <c r="H8285" s="30" t="n">
        <v>0</v>
      </c>
      <c r="I8285" s="29"/>
      <c r="J8285" s="30" t="n">
        <v>0</v>
      </c>
      <c r="K8285" s="29"/>
      <c r="L8285" s="29" t="s">
        <v>116</v>
      </c>
      <c r="M8285" s="29"/>
      <c r="N8285" s="29"/>
      <c r="O8285" s="29"/>
      <c r="P8285" s="29"/>
      <c r="Q8285" s="29" t="n">
        <f aca="false">IFERROR(VALUE(L8285),"")</f>
        <v>0</v>
      </c>
      <c r="R8285" s="29" t="str">
        <f aca="true">IF(O8285="","",O8285-TODAY())</f>
        <v/>
      </c>
      <c r="S8285" s="29" t="str">
        <f aca="false">IF(C8285="&lt;&lt; vazio &gt;&gt;","VAZIA",IF(AND(O8285&lt;&gt;"",R8285&lt;0),"VENCIDO",IF(AND(O8285&lt;&gt;"",R8285&lt;=Parametros!$B$10),"PRÓX. VENCIMENTO",IF(F8285="Q","QUALIDADE",IF(F8285="S","BLOQUEADO",IF(F8285="R","RESTRITO/DEVOLUÇÃO",IF(OR(N8285="QUAR",N8285="QRES"),"QUARENTENA",IF(OR(B8285="DESCARTE",B8285="DEVOLUÇÃO"),"DESCARTE/DEVOLUÇÃO",IF(AND(D8285="",K8285&lt;&gt;""),"SEM LOTE",IF(AND(Q8285&lt;&gt;"",Q8285&gt;=Parametros!$B$11),"PARADO/SEM GIRO","OK"))))))))))</f>
        <v>VAZIA</v>
      </c>
      <c r="T8285" s="29" t="str">
        <f aca="false">IF(AND($S8285="PARADO/SEM GIRO",$K8285="KG",OR(Painel!$B$5="(Todos)",A8285=Painel!$B$5)*OR(Painel!$E$5="(Todos)",P8285=Painel!$E$5)),$J8285+ROW()/10000000,"")</f>
        <v/>
      </c>
      <c r="U8285" s="29" t="str">
        <f aca="false">IF(AND($S8285="VENCIDO",$K8285="KG",OR(Painel!$B$5="(Todos)",A8285=Painel!$B$5)*OR(Painel!$E$5="(Todos)",P8285=Painel!$E$5)),$J8285+ROW()/10000000,"")</f>
        <v/>
      </c>
    </row>
    <row r="8286" customFormat="false" ht="15" hidden="false" customHeight="false" outlineLevel="0" collapsed="false">
      <c r="A8286" s="29" t="s">
        <v>57</v>
      </c>
      <c r="B8286" s="29" t="s">
        <v>15116</v>
      </c>
      <c r="C8286" s="29" t="s">
        <v>564</v>
      </c>
      <c r="D8286" s="29" t="s">
        <v>199</v>
      </c>
      <c r="E8286" s="29" t="n">
        <v>7</v>
      </c>
      <c r="F8286" s="29"/>
      <c r="G8286" s="29"/>
      <c r="H8286" s="30" t="n">
        <v>24.24</v>
      </c>
      <c r="I8286" s="31" t="n">
        <v>46271</v>
      </c>
      <c r="J8286" s="30" t="n">
        <v>24.24</v>
      </c>
      <c r="K8286" s="29" t="s">
        <v>120</v>
      </c>
      <c r="L8286" s="29" t="s">
        <v>221</v>
      </c>
      <c r="M8286" s="29"/>
      <c r="N8286" s="29" t="s">
        <v>122</v>
      </c>
      <c r="O8286" s="31" t="n">
        <v>46787</v>
      </c>
      <c r="P8286" s="29" t="s">
        <v>123</v>
      </c>
      <c r="Q8286" s="29" t="n">
        <f aca="false">IFERROR(VALUE(L8286),"")</f>
        <v>14</v>
      </c>
      <c r="R8286" s="29" t="n">
        <f aca="true">IF(O8286="","",O8286-TODAY())</f>
        <v>502</v>
      </c>
      <c r="S8286" s="29" t="str">
        <f aca="false">IF(C8286="&lt;&lt; vazio &gt;&gt;","VAZIA",IF(AND(O8286&lt;&gt;"",R8286&lt;0),"VENCIDO",IF(AND(O8286&lt;&gt;"",R8286&lt;=Parametros!$B$10),"PRÓX. VENCIMENTO",IF(F8286="Q","QUALIDADE",IF(F8286="S","BLOQUEADO",IF(F8286="R","RESTRITO/DEVOLUÇÃO",IF(OR(N8286="QUAR",N8286="QRES"),"QUARENTENA",IF(OR(B8286="DESCARTE",B8286="DEVOLUÇÃO"),"DESCARTE/DEVOLUÇÃO",IF(AND(D8286="",K8286&lt;&gt;""),"SEM LOTE",IF(AND(Q8286&lt;&gt;"",Q8286&gt;=Parametros!$B$11),"PARADO/SEM GIRO","OK"))))))))))</f>
        <v>OK</v>
      </c>
      <c r="T8286" s="29" t="str">
        <f aca="false">IF(AND($S8286="PARADO/SEM GIRO",$K8286="KG",OR(Painel!$B$5="(Todos)",A8286=Painel!$B$5)*OR(Painel!$E$5="(Todos)",P8286=Painel!$E$5)),$J8286+ROW()/10000000,"")</f>
        <v/>
      </c>
      <c r="U8286" s="29" t="str">
        <f aca="false">IF(AND($S8286="VENCIDO",$K8286="KG",OR(Painel!$B$5="(Todos)",A8286=Painel!$B$5)*OR(Painel!$E$5="(Todos)",P8286=Painel!$E$5)),$J8286+ROW()/10000000,"")</f>
        <v/>
      </c>
    </row>
    <row r="8287" customFormat="false" ht="15" hidden="false" customHeight="false" outlineLevel="0" collapsed="false">
      <c r="A8287" s="29" t="s">
        <v>57</v>
      </c>
      <c r="B8287" s="29" t="s">
        <v>15116</v>
      </c>
      <c r="C8287" s="29" t="s">
        <v>131</v>
      </c>
      <c r="D8287" s="29" t="s">
        <v>5045</v>
      </c>
      <c r="E8287" s="29" t="n">
        <v>7</v>
      </c>
      <c r="F8287" s="29"/>
      <c r="G8287" s="29"/>
      <c r="H8287" s="30" t="n">
        <v>50.5</v>
      </c>
      <c r="I8287" s="31" t="n">
        <v>46271</v>
      </c>
      <c r="J8287" s="30" t="n">
        <v>50.5</v>
      </c>
      <c r="K8287" s="29" t="s">
        <v>120</v>
      </c>
      <c r="L8287" s="29" t="s">
        <v>221</v>
      </c>
      <c r="M8287" s="29"/>
      <c r="N8287" s="29" t="s">
        <v>122</v>
      </c>
      <c r="O8287" s="31" t="n">
        <v>46593</v>
      </c>
      <c r="P8287" s="29" t="s">
        <v>123</v>
      </c>
      <c r="Q8287" s="29" t="n">
        <f aca="false">IFERROR(VALUE(L8287),"")</f>
        <v>14</v>
      </c>
      <c r="R8287" s="29" t="n">
        <f aca="true">IF(O8287="","",O8287-TODAY())</f>
        <v>308</v>
      </c>
      <c r="S8287" s="29" t="str">
        <f aca="false">IF(C8287="&lt;&lt; vazio &gt;&gt;","VAZIA",IF(AND(O8287&lt;&gt;"",R8287&lt;0),"VENCIDO",IF(AND(O8287&lt;&gt;"",R8287&lt;=Parametros!$B$10),"PRÓX. VENCIMENTO",IF(F8287="Q","QUALIDADE",IF(F8287="S","BLOQUEADO",IF(F8287="R","RESTRITO/DEVOLUÇÃO",IF(OR(N8287="QUAR",N8287="QRES"),"QUARENTENA",IF(OR(B8287="DESCARTE",B8287="DEVOLUÇÃO"),"DESCARTE/DEVOLUÇÃO",IF(AND(D8287="",K8287&lt;&gt;""),"SEM LOTE",IF(AND(Q8287&lt;&gt;"",Q8287&gt;=Parametros!$B$11),"PARADO/SEM GIRO","OK"))))))))))</f>
        <v>OK</v>
      </c>
      <c r="T8287" s="29" t="str">
        <f aca="false">IF(AND($S8287="PARADO/SEM GIRO",$K8287="KG",OR(Painel!$B$5="(Todos)",A8287=Painel!$B$5)*OR(Painel!$E$5="(Todos)",P8287=Painel!$E$5)),$J8287+ROW()/10000000,"")</f>
        <v/>
      </c>
      <c r="U8287" s="29" t="str">
        <f aca="false">IF(AND($S8287="VENCIDO",$K8287="KG",OR(Painel!$B$5="(Todos)",A8287=Painel!$B$5)*OR(Painel!$E$5="(Todos)",P8287=Painel!$E$5)),$J8287+ROW()/10000000,"")</f>
        <v/>
      </c>
    </row>
    <row r="8288" customFormat="false" ht="15" hidden="false" customHeight="false" outlineLevel="0" collapsed="false">
      <c r="A8288" s="29" t="s">
        <v>57</v>
      </c>
      <c r="B8288" s="29" t="s">
        <v>15116</v>
      </c>
      <c r="C8288" s="29" t="s">
        <v>5840</v>
      </c>
      <c r="D8288" s="29" t="s">
        <v>13112</v>
      </c>
      <c r="E8288" s="29" t="n">
        <v>7</v>
      </c>
      <c r="F8288" s="29"/>
      <c r="G8288" s="29"/>
      <c r="H8288" s="30" t="n">
        <v>20</v>
      </c>
      <c r="I8288" s="31" t="n">
        <v>46260</v>
      </c>
      <c r="J8288" s="30" t="n">
        <v>20</v>
      </c>
      <c r="K8288" s="29" t="s">
        <v>120</v>
      </c>
      <c r="L8288" s="29" t="s">
        <v>2223</v>
      </c>
      <c r="M8288" s="29"/>
      <c r="N8288" s="29" t="s">
        <v>122</v>
      </c>
      <c r="O8288" s="31" t="n">
        <v>46515</v>
      </c>
      <c r="P8288" s="29" t="s">
        <v>123</v>
      </c>
      <c r="Q8288" s="29" t="n">
        <f aca="false">IFERROR(VALUE(L8288),"")</f>
        <v>25</v>
      </c>
      <c r="R8288" s="29" t="n">
        <f aca="true">IF(O8288="","",O8288-TODAY())</f>
        <v>230</v>
      </c>
      <c r="S8288" s="29" t="str">
        <f aca="false">IF(C8288="&lt;&lt; vazio &gt;&gt;","VAZIA",IF(AND(O8288&lt;&gt;"",R8288&lt;0),"VENCIDO",IF(AND(O8288&lt;&gt;"",R8288&lt;=Parametros!$B$10),"PRÓX. VENCIMENTO",IF(F8288="Q","QUALIDADE",IF(F8288="S","BLOQUEADO",IF(F8288="R","RESTRITO/DEVOLUÇÃO",IF(OR(N8288="QUAR",N8288="QRES"),"QUARENTENA",IF(OR(B8288="DESCARTE",B8288="DEVOLUÇÃO"),"DESCARTE/DEVOLUÇÃO",IF(AND(D8288="",K8288&lt;&gt;""),"SEM LOTE",IF(AND(Q8288&lt;&gt;"",Q8288&gt;=Parametros!$B$11),"PARADO/SEM GIRO","OK"))))))))))</f>
        <v>OK</v>
      </c>
      <c r="T8288" s="29" t="str">
        <f aca="false">IF(AND($S8288="PARADO/SEM GIRO",$K8288="KG",OR(Painel!$B$5="(Todos)",A8288=Painel!$B$5)*OR(Painel!$E$5="(Todos)",P8288=Painel!$E$5)),$J8288+ROW()/10000000,"")</f>
        <v/>
      </c>
      <c r="U8288" s="29" t="str">
        <f aca="false">IF(AND($S8288="VENCIDO",$K8288="KG",OR(Painel!$B$5="(Todos)",A8288=Painel!$B$5)*OR(Painel!$E$5="(Todos)",P8288=Painel!$E$5)),$J8288+ROW()/10000000,"")</f>
        <v/>
      </c>
    </row>
    <row r="8289" customFormat="false" ht="15" hidden="false" customHeight="false" outlineLevel="0" collapsed="false">
      <c r="A8289" s="29" t="s">
        <v>57</v>
      </c>
      <c r="B8289" s="29" t="s">
        <v>15116</v>
      </c>
      <c r="C8289" s="29" t="s">
        <v>581</v>
      </c>
      <c r="D8289" s="29" t="s">
        <v>15056</v>
      </c>
      <c r="E8289" s="29" t="n">
        <v>7</v>
      </c>
      <c r="F8289" s="29" t="s">
        <v>137</v>
      </c>
      <c r="G8289" s="29"/>
      <c r="H8289" s="30" t="n">
        <v>5</v>
      </c>
      <c r="I8289" s="31" t="n">
        <v>46242</v>
      </c>
      <c r="J8289" s="30" t="n">
        <v>5</v>
      </c>
      <c r="K8289" s="29" t="s">
        <v>120</v>
      </c>
      <c r="L8289" s="29" t="s">
        <v>271</v>
      </c>
      <c r="M8289" s="29"/>
      <c r="N8289" s="29" t="s">
        <v>134</v>
      </c>
      <c r="O8289" s="29"/>
      <c r="P8289" s="29" t="s">
        <v>123</v>
      </c>
      <c r="Q8289" s="29" t="n">
        <f aca="false">IFERROR(VALUE(L8289),"")</f>
        <v>43</v>
      </c>
      <c r="R8289" s="29" t="str">
        <f aca="true">IF(O8289="","",O8289-TODAY())</f>
        <v/>
      </c>
      <c r="S8289" s="29" t="str">
        <f aca="false">IF(C8289="&lt;&lt; vazio &gt;&gt;","VAZIA",IF(AND(O8289&lt;&gt;"",R8289&lt;0),"VENCIDO",IF(AND(O8289&lt;&gt;"",R8289&lt;=Parametros!$B$10),"PRÓX. VENCIMENTO",IF(F8289="Q","QUALIDADE",IF(F8289="S","BLOQUEADO",IF(F8289="R","RESTRITO/DEVOLUÇÃO",IF(OR(N8289="QUAR",N8289="QRES"),"QUARENTENA",IF(OR(B8289="DESCARTE",B8289="DEVOLUÇÃO"),"DESCARTE/DEVOLUÇÃO",IF(AND(D8289="",K8289&lt;&gt;""),"SEM LOTE",IF(AND(Q8289&lt;&gt;"",Q8289&gt;=Parametros!$B$11),"PARADO/SEM GIRO","OK"))))))))))</f>
        <v>BLOQUEADO</v>
      </c>
      <c r="T8289" s="29" t="str">
        <f aca="false">IF(AND($S8289="PARADO/SEM GIRO",$K8289="KG",OR(Painel!$B$5="(Todos)",A8289=Painel!$B$5)*OR(Painel!$E$5="(Todos)",P8289=Painel!$E$5)),$J8289+ROW()/10000000,"")</f>
        <v/>
      </c>
      <c r="U8289" s="29" t="str">
        <f aca="false">IF(AND($S8289="VENCIDO",$K8289="KG",OR(Painel!$B$5="(Todos)",A8289=Painel!$B$5)*OR(Painel!$E$5="(Todos)",P8289=Painel!$E$5)),$J8289+ROW()/10000000,"")</f>
        <v/>
      </c>
    </row>
    <row r="8290" customFormat="false" ht="15" hidden="false" customHeight="false" outlineLevel="0" collapsed="false">
      <c r="A8290" s="29" t="s">
        <v>57</v>
      </c>
      <c r="B8290" s="29" t="s">
        <v>15116</v>
      </c>
      <c r="C8290" s="29" t="s">
        <v>980</v>
      </c>
      <c r="D8290" s="29" t="s">
        <v>15117</v>
      </c>
      <c r="E8290" s="29" t="n">
        <v>7</v>
      </c>
      <c r="F8290" s="29" t="s">
        <v>137</v>
      </c>
      <c r="G8290" s="29"/>
      <c r="H8290" s="30" t="n">
        <v>12.12</v>
      </c>
      <c r="I8290" s="31" t="n">
        <v>46212</v>
      </c>
      <c r="J8290" s="30" t="n">
        <v>12.12</v>
      </c>
      <c r="K8290" s="29" t="s">
        <v>120</v>
      </c>
      <c r="L8290" s="29" t="s">
        <v>2502</v>
      </c>
      <c r="M8290" s="29"/>
      <c r="N8290" s="29" t="s">
        <v>122</v>
      </c>
      <c r="O8290" s="29"/>
      <c r="P8290" s="29" t="s">
        <v>123</v>
      </c>
      <c r="Q8290" s="29" t="n">
        <f aca="false">IFERROR(VALUE(L8290),"")</f>
        <v>73</v>
      </c>
      <c r="R8290" s="29" t="str">
        <f aca="true">IF(O8290="","",O8290-TODAY())</f>
        <v/>
      </c>
      <c r="S8290" s="29" t="str">
        <f aca="false">IF(C8290="&lt;&lt; vazio &gt;&gt;","VAZIA",IF(AND(O8290&lt;&gt;"",R8290&lt;0),"VENCIDO",IF(AND(O8290&lt;&gt;"",R8290&lt;=Parametros!$B$10),"PRÓX. VENCIMENTO",IF(F8290="Q","QUALIDADE",IF(F8290="S","BLOQUEADO",IF(F8290="R","RESTRITO/DEVOLUÇÃO",IF(OR(N8290="QUAR",N8290="QRES"),"QUARENTENA",IF(OR(B8290="DESCARTE",B8290="DEVOLUÇÃO"),"DESCARTE/DEVOLUÇÃO",IF(AND(D8290="",K8290&lt;&gt;""),"SEM LOTE",IF(AND(Q8290&lt;&gt;"",Q8290&gt;=Parametros!$B$11),"PARADO/SEM GIRO","OK"))))))))))</f>
        <v>BLOQUEADO</v>
      </c>
      <c r="T8290" s="29" t="str">
        <f aca="false">IF(AND($S8290="PARADO/SEM GIRO",$K8290="KG",OR(Painel!$B$5="(Todos)",A8290=Painel!$B$5)*OR(Painel!$E$5="(Todos)",P8290=Painel!$E$5)),$J8290+ROW()/10000000,"")</f>
        <v/>
      </c>
      <c r="U8290" s="29" t="str">
        <f aca="false">IF(AND($S8290="VENCIDO",$K8290="KG",OR(Painel!$B$5="(Todos)",A8290=Painel!$B$5)*OR(Painel!$E$5="(Todos)",P8290=Painel!$E$5)),$J8290+ROW()/10000000,"")</f>
        <v/>
      </c>
    </row>
    <row r="8291" customFormat="false" ht="15" hidden="false" customHeight="false" outlineLevel="0" collapsed="false">
      <c r="A8291" s="29" t="s">
        <v>57</v>
      </c>
      <c r="B8291" s="29" t="s">
        <v>15116</v>
      </c>
      <c r="C8291" s="29" t="s">
        <v>876</v>
      </c>
      <c r="D8291" s="29" t="s">
        <v>15118</v>
      </c>
      <c r="E8291" s="29" t="n">
        <v>7</v>
      </c>
      <c r="F8291" s="29"/>
      <c r="G8291" s="29"/>
      <c r="H8291" s="30" t="n">
        <v>10</v>
      </c>
      <c r="I8291" s="31" t="n">
        <v>46225</v>
      </c>
      <c r="J8291" s="30" t="n">
        <v>10</v>
      </c>
      <c r="K8291" s="29" t="s">
        <v>120</v>
      </c>
      <c r="L8291" s="29" t="s">
        <v>2925</v>
      </c>
      <c r="M8291" s="29"/>
      <c r="N8291" s="29" t="s">
        <v>122</v>
      </c>
      <c r="O8291" s="31" t="n">
        <v>46755</v>
      </c>
      <c r="P8291" s="29" t="s">
        <v>123</v>
      </c>
      <c r="Q8291" s="29" t="n">
        <f aca="false">IFERROR(VALUE(L8291),"")</f>
        <v>65</v>
      </c>
      <c r="R8291" s="29" t="n">
        <f aca="true">IF(O8291="","",O8291-TODAY())</f>
        <v>470</v>
      </c>
      <c r="S8291" s="29" t="str">
        <f aca="false">IF(C8291="&lt;&lt; vazio &gt;&gt;","VAZIA",IF(AND(O8291&lt;&gt;"",R8291&lt;0),"VENCIDO",IF(AND(O8291&lt;&gt;"",R8291&lt;=Parametros!$B$10),"PRÓX. VENCIMENTO",IF(F8291="Q","QUALIDADE",IF(F8291="S","BLOQUEADO",IF(F8291="R","RESTRITO/DEVOLUÇÃO",IF(OR(N8291="QUAR",N8291="QRES"),"QUARENTENA",IF(OR(B8291="DESCARTE",B8291="DEVOLUÇÃO"),"DESCARTE/DEVOLUÇÃO",IF(AND(D8291="",K8291&lt;&gt;""),"SEM LOTE",IF(AND(Q8291&lt;&gt;"",Q8291&gt;=Parametros!$B$11),"PARADO/SEM GIRO","OK"))))))))))</f>
        <v>OK</v>
      </c>
      <c r="T8291" s="29" t="str">
        <f aca="false">IF(AND($S8291="PARADO/SEM GIRO",$K8291="KG",OR(Painel!$B$5="(Todos)",A8291=Painel!$B$5)*OR(Painel!$E$5="(Todos)",P8291=Painel!$E$5)),$J8291+ROW()/10000000,"")</f>
        <v/>
      </c>
      <c r="U8291" s="29" t="str">
        <f aca="false">IF(AND($S8291="VENCIDO",$K8291="KG",OR(Painel!$B$5="(Todos)",A8291=Painel!$B$5)*OR(Painel!$E$5="(Todos)",P8291=Painel!$E$5)),$J8291+ROW()/10000000,"")</f>
        <v/>
      </c>
    </row>
    <row r="8292" customFormat="false" ht="15" hidden="false" customHeight="false" outlineLevel="0" collapsed="false">
      <c r="A8292" s="29" t="s">
        <v>57</v>
      </c>
      <c r="B8292" s="29" t="s">
        <v>15116</v>
      </c>
      <c r="C8292" s="29" t="s">
        <v>320</v>
      </c>
      <c r="D8292" s="29" t="s">
        <v>15119</v>
      </c>
      <c r="E8292" s="29" t="n">
        <v>7</v>
      </c>
      <c r="F8292" s="29"/>
      <c r="G8292" s="29"/>
      <c r="H8292" s="30" t="n">
        <v>20</v>
      </c>
      <c r="I8292" s="31" t="n">
        <v>46262</v>
      </c>
      <c r="J8292" s="30" t="n">
        <v>20</v>
      </c>
      <c r="K8292" s="29" t="s">
        <v>120</v>
      </c>
      <c r="L8292" s="29" t="s">
        <v>190</v>
      </c>
      <c r="M8292" s="29"/>
      <c r="N8292" s="29" t="s">
        <v>122</v>
      </c>
      <c r="O8292" s="31" t="n">
        <v>46493</v>
      </c>
      <c r="P8292" s="29" t="s">
        <v>123</v>
      </c>
      <c r="Q8292" s="29" t="n">
        <f aca="false">IFERROR(VALUE(L8292),"")</f>
        <v>23</v>
      </c>
      <c r="R8292" s="29" t="n">
        <f aca="true">IF(O8292="","",O8292-TODAY())</f>
        <v>208</v>
      </c>
      <c r="S8292" s="29" t="str">
        <f aca="false">IF(C8292="&lt;&lt; vazio &gt;&gt;","VAZIA",IF(AND(O8292&lt;&gt;"",R8292&lt;0),"VENCIDO",IF(AND(O8292&lt;&gt;"",R8292&lt;=Parametros!$B$10),"PRÓX. VENCIMENTO",IF(F8292="Q","QUALIDADE",IF(F8292="S","BLOQUEADO",IF(F8292="R","RESTRITO/DEVOLUÇÃO",IF(OR(N8292="QUAR",N8292="QRES"),"QUARENTENA",IF(OR(B8292="DESCARTE",B8292="DEVOLUÇÃO"),"DESCARTE/DEVOLUÇÃO",IF(AND(D8292="",K8292&lt;&gt;""),"SEM LOTE",IF(AND(Q8292&lt;&gt;"",Q8292&gt;=Parametros!$B$11),"PARADO/SEM GIRO","OK"))))))))))</f>
        <v>OK</v>
      </c>
      <c r="T8292" s="29" t="str">
        <f aca="false">IF(AND($S8292="PARADO/SEM GIRO",$K8292="KG",OR(Painel!$B$5="(Todos)",A8292=Painel!$B$5)*OR(Painel!$E$5="(Todos)",P8292=Painel!$E$5)),$J8292+ROW()/10000000,"")</f>
        <v/>
      </c>
      <c r="U8292" s="29" t="str">
        <f aca="false">IF(AND($S8292="VENCIDO",$K8292="KG",OR(Painel!$B$5="(Todos)",A8292=Painel!$B$5)*OR(Painel!$E$5="(Todos)",P8292=Painel!$E$5)),$J8292+ROW()/10000000,"")</f>
        <v/>
      </c>
    </row>
    <row r="8293" customFormat="false" ht="15" hidden="false" customHeight="false" outlineLevel="0" collapsed="false">
      <c r="A8293" s="29" t="s">
        <v>57</v>
      </c>
      <c r="B8293" s="29" t="s">
        <v>15120</v>
      </c>
      <c r="C8293" s="29" t="s">
        <v>1259</v>
      </c>
      <c r="D8293" s="29" t="s">
        <v>4971</v>
      </c>
      <c r="E8293" s="29" t="n">
        <v>1</v>
      </c>
      <c r="F8293" s="29" t="s">
        <v>137</v>
      </c>
      <c r="G8293" s="29"/>
      <c r="H8293" s="30" t="n">
        <v>90</v>
      </c>
      <c r="I8293" s="31" t="n">
        <v>46273</v>
      </c>
      <c r="J8293" s="30" t="n">
        <v>90</v>
      </c>
      <c r="K8293" s="29" t="s">
        <v>120</v>
      </c>
      <c r="L8293" s="29" t="s">
        <v>149</v>
      </c>
      <c r="M8293" s="29"/>
      <c r="N8293" s="29" t="s">
        <v>134</v>
      </c>
      <c r="O8293" s="31" t="n">
        <v>46296</v>
      </c>
      <c r="P8293" s="29" t="s">
        <v>123</v>
      </c>
      <c r="Q8293" s="29" t="n">
        <f aca="false">IFERROR(VALUE(L8293),"")</f>
        <v>12</v>
      </c>
      <c r="R8293" s="29" t="n">
        <f aca="true">IF(O8293="","",O8293-TODAY())</f>
        <v>11</v>
      </c>
      <c r="S8293" s="29" t="str">
        <f aca="false">IF(C8293="&lt;&lt; vazio &gt;&gt;","VAZIA",IF(AND(O8293&lt;&gt;"",R8293&lt;0),"VENCIDO",IF(AND(O8293&lt;&gt;"",R8293&lt;=Parametros!$B$10),"PRÓX. VENCIMENTO",IF(F8293="Q","QUALIDADE",IF(F8293="S","BLOQUEADO",IF(F8293="R","RESTRITO/DEVOLUÇÃO",IF(OR(N8293="QUAR",N8293="QRES"),"QUARENTENA",IF(OR(B8293="DESCARTE",B8293="DEVOLUÇÃO"),"DESCARTE/DEVOLUÇÃO",IF(AND(D8293="",K8293&lt;&gt;""),"SEM LOTE",IF(AND(Q8293&lt;&gt;"",Q8293&gt;=Parametros!$B$11),"PARADO/SEM GIRO","OK"))))))))))</f>
        <v>PRÓX. VENCIMENTO</v>
      </c>
      <c r="T8293" s="29" t="str">
        <f aca="false">IF(AND($S8293="PARADO/SEM GIRO",$K8293="KG",OR(Painel!$B$5="(Todos)",A8293=Painel!$B$5)*OR(Painel!$E$5="(Todos)",P8293=Painel!$E$5)),$J8293+ROW()/10000000,"")</f>
        <v/>
      </c>
      <c r="U8293" s="29" t="str">
        <f aca="false">IF(AND($S8293="VENCIDO",$K8293="KG",OR(Painel!$B$5="(Todos)",A8293=Painel!$B$5)*OR(Painel!$E$5="(Todos)",P8293=Painel!$E$5)),$J8293+ROW()/10000000,"")</f>
        <v/>
      </c>
    </row>
    <row r="8294" customFormat="false" ht="15" hidden="false" customHeight="false" outlineLevel="0" collapsed="false">
      <c r="A8294" s="29" t="s">
        <v>57</v>
      </c>
      <c r="B8294" s="29" t="s">
        <v>15121</v>
      </c>
      <c r="C8294" s="29" t="s">
        <v>3884</v>
      </c>
      <c r="D8294" s="29" t="s">
        <v>3885</v>
      </c>
      <c r="E8294" s="29" t="n">
        <v>7</v>
      </c>
      <c r="F8294" s="29"/>
      <c r="G8294" s="29"/>
      <c r="H8294" s="30" t="n">
        <v>30</v>
      </c>
      <c r="I8294" s="31" t="n">
        <v>46272</v>
      </c>
      <c r="J8294" s="30" t="n">
        <v>30</v>
      </c>
      <c r="K8294" s="29" t="s">
        <v>120</v>
      </c>
      <c r="L8294" s="29" t="s">
        <v>126</v>
      </c>
      <c r="M8294" s="29"/>
      <c r="N8294" s="29" t="s">
        <v>134</v>
      </c>
      <c r="O8294" s="31" t="n">
        <v>46306</v>
      </c>
      <c r="P8294" s="29" t="s">
        <v>123</v>
      </c>
      <c r="Q8294" s="29" t="n">
        <f aca="false">IFERROR(VALUE(L8294),"")</f>
        <v>13</v>
      </c>
      <c r="R8294" s="29" t="n">
        <f aca="true">IF(O8294="","",O8294-TODAY())</f>
        <v>21</v>
      </c>
      <c r="S8294" s="29" t="str">
        <f aca="false">IF(C8294="&lt;&lt; vazio &gt;&gt;","VAZIA",IF(AND(O8294&lt;&gt;"",R8294&lt;0),"VENCIDO",IF(AND(O8294&lt;&gt;"",R8294&lt;=Parametros!$B$10),"PRÓX. VENCIMENTO",IF(F8294="Q","QUALIDADE",IF(F8294="S","BLOQUEADO",IF(F8294="R","RESTRITO/DEVOLUÇÃO",IF(OR(N8294="QUAR",N8294="QRES"),"QUARENTENA",IF(OR(B8294="DESCARTE",B8294="DEVOLUÇÃO"),"DESCARTE/DEVOLUÇÃO",IF(AND(D8294="",K8294&lt;&gt;""),"SEM LOTE",IF(AND(Q8294&lt;&gt;"",Q8294&gt;=Parametros!$B$11),"PARADO/SEM GIRO","OK"))))))))))</f>
        <v>PRÓX. VENCIMENTO</v>
      </c>
      <c r="T8294" s="29" t="str">
        <f aca="false">IF(AND($S8294="PARADO/SEM GIRO",$K8294="KG",OR(Painel!$B$5="(Todos)",A8294=Painel!$B$5)*OR(Painel!$E$5="(Todos)",P8294=Painel!$E$5)),$J8294+ROW()/10000000,"")</f>
        <v/>
      </c>
      <c r="U8294" s="29" t="str">
        <f aca="false">IF(AND($S8294="VENCIDO",$K8294="KG",OR(Painel!$B$5="(Todos)",A8294=Painel!$B$5)*OR(Painel!$E$5="(Todos)",P8294=Painel!$E$5)),$J8294+ROW()/10000000,"")</f>
        <v/>
      </c>
    </row>
    <row r="8295" customFormat="false" ht="15" hidden="false" customHeight="false" outlineLevel="0" collapsed="false">
      <c r="A8295" s="29" t="s">
        <v>57</v>
      </c>
      <c r="B8295" s="29" t="s">
        <v>15121</v>
      </c>
      <c r="C8295" s="29" t="s">
        <v>217</v>
      </c>
      <c r="D8295" s="29" t="s">
        <v>565</v>
      </c>
      <c r="E8295" s="29" t="n">
        <v>7</v>
      </c>
      <c r="F8295" s="29"/>
      <c r="G8295" s="29"/>
      <c r="H8295" s="30" t="n">
        <v>10.5</v>
      </c>
      <c r="I8295" s="31" t="n">
        <v>46272</v>
      </c>
      <c r="J8295" s="30" t="n">
        <v>10.5</v>
      </c>
      <c r="K8295" s="29" t="s">
        <v>120</v>
      </c>
      <c r="L8295" s="29" t="s">
        <v>126</v>
      </c>
      <c r="M8295" s="29"/>
      <c r="N8295" s="29" t="s">
        <v>122</v>
      </c>
      <c r="O8295" s="31" t="n">
        <v>46903</v>
      </c>
      <c r="P8295" s="29" t="s">
        <v>123</v>
      </c>
      <c r="Q8295" s="29" t="n">
        <f aca="false">IFERROR(VALUE(L8295),"")</f>
        <v>13</v>
      </c>
      <c r="R8295" s="29" t="n">
        <f aca="true">IF(O8295="","",O8295-TODAY())</f>
        <v>618</v>
      </c>
      <c r="S8295" s="29" t="str">
        <f aca="false">IF(C8295="&lt;&lt; vazio &gt;&gt;","VAZIA",IF(AND(O8295&lt;&gt;"",R8295&lt;0),"VENCIDO",IF(AND(O8295&lt;&gt;"",R8295&lt;=Parametros!$B$10),"PRÓX. VENCIMENTO",IF(F8295="Q","QUALIDADE",IF(F8295="S","BLOQUEADO",IF(F8295="R","RESTRITO/DEVOLUÇÃO",IF(OR(N8295="QUAR",N8295="QRES"),"QUARENTENA",IF(OR(B8295="DESCARTE",B8295="DEVOLUÇÃO"),"DESCARTE/DEVOLUÇÃO",IF(AND(D8295="",K8295&lt;&gt;""),"SEM LOTE",IF(AND(Q8295&lt;&gt;"",Q8295&gt;=Parametros!$B$11),"PARADO/SEM GIRO","OK"))))))))))</f>
        <v>OK</v>
      </c>
      <c r="T8295" s="29" t="str">
        <f aca="false">IF(AND($S8295="PARADO/SEM GIRO",$K8295="KG",OR(Painel!$B$5="(Todos)",A8295=Painel!$B$5)*OR(Painel!$E$5="(Todos)",P8295=Painel!$E$5)),$J8295+ROW()/10000000,"")</f>
        <v/>
      </c>
      <c r="U8295" s="29" t="str">
        <f aca="false">IF(AND($S8295="VENCIDO",$K8295="KG",OR(Painel!$B$5="(Todos)",A8295=Painel!$B$5)*OR(Painel!$E$5="(Todos)",P8295=Painel!$E$5)),$J8295+ROW()/10000000,"")</f>
        <v/>
      </c>
    </row>
    <row r="8296" customFormat="false" ht="15" hidden="false" customHeight="false" outlineLevel="0" collapsed="false">
      <c r="A8296" s="29" t="s">
        <v>57</v>
      </c>
      <c r="B8296" s="29" t="s">
        <v>15121</v>
      </c>
      <c r="C8296" s="29" t="s">
        <v>217</v>
      </c>
      <c r="D8296" s="29" t="s">
        <v>4946</v>
      </c>
      <c r="E8296" s="29" t="n">
        <v>7</v>
      </c>
      <c r="F8296" s="29"/>
      <c r="G8296" s="29"/>
      <c r="H8296" s="30" t="n">
        <v>31.5</v>
      </c>
      <c r="I8296" s="31" t="n">
        <v>46272</v>
      </c>
      <c r="J8296" s="30" t="n">
        <v>31.5</v>
      </c>
      <c r="K8296" s="29" t="s">
        <v>120</v>
      </c>
      <c r="L8296" s="29" t="s">
        <v>126</v>
      </c>
      <c r="M8296" s="29"/>
      <c r="N8296" s="29" t="s">
        <v>122</v>
      </c>
      <c r="O8296" s="31" t="n">
        <v>46904</v>
      </c>
      <c r="P8296" s="29" t="s">
        <v>123</v>
      </c>
      <c r="Q8296" s="29" t="n">
        <f aca="false">IFERROR(VALUE(L8296),"")</f>
        <v>13</v>
      </c>
      <c r="R8296" s="29" t="n">
        <f aca="true">IF(O8296="","",O8296-TODAY())</f>
        <v>619</v>
      </c>
      <c r="S8296" s="29" t="str">
        <f aca="false">IF(C8296="&lt;&lt; vazio &gt;&gt;","VAZIA",IF(AND(O8296&lt;&gt;"",R8296&lt;0),"VENCIDO",IF(AND(O8296&lt;&gt;"",R8296&lt;=Parametros!$B$10),"PRÓX. VENCIMENTO",IF(F8296="Q","QUALIDADE",IF(F8296="S","BLOQUEADO",IF(F8296="R","RESTRITO/DEVOLUÇÃO",IF(OR(N8296="QUAR",N8296="QRES"),"QUARENTENA",IF(OR(B8296="DESCARTE",B8296="DEVOLUÇÃO"),"DESCARTE/DEVOLUÇÃO",IF(AND(D8296="",K8296&lt;&gt;""),"SEM LOTE",IF(AND(Q8296&lt;&gt;"",Q8296&gt;=Parametros!$B$11),"PARADO/SEM GIRO","OK"))))))))))</f>
        <v>OK</v>
      </c>
      <c r="T8296" s="29" t="str">
        <f aca="false">IF(AND($S8296="PARADO/SEM GIRO",$K8296="KG",OR(Painel!$B$5="(Todos)",A8296=Painel!$B$5)*OR(Painel!$E$5="(Todos)",P8296=Painel!$E$5)),$J8296+ROW()/10000000,"")</f>
        <v/>
      </c>
      <c r="U8296" s="29" t="str">
        <f aca="false">IF(AND($S8296="VENCIDO",$K8296="KG",OR(Painel!$B$5="(Todos)",A8296=Painel!$B$5)*OR(Painel!$E$5="(Todos)",P8296=Painel!$E$5)),$J8296+ROW()/10000000,"")</f>
        <v/>
      </c>
    </row>
    <row r="8297" customFormat="false" ht="15" hidden="false" customHeight="false" outlineLevel="0" collapsed="false">
      <c r="A8297" s="29" t="s">
        <v>57</v>
      </c>
      <c r="B8297" s="29" t="s">
        <v>15121</v>
      </c>
      <c r="C8297" s="29" t="s">
        <v>219</v>
      </c>
      <c r="D8297" s="29" t="s">
        <v>15122</v>
      </c>
      <c r="E8297" s="29" t="n">
        <v>7</v>
      </c>
      <c r="F8297" s="29"/>
      <c r="G8297" s="29"/>
      <c r="H8297" s="30" t="n">
        <v>10</v>
      </c>
      <c r="I8297" s="31" t="n">
        <v>46272</v>
      </c>
      <c r="J8297" s="30" t="n">
        <v>10</v>
      </c>
      <c r="K8297" s="29" t="s">
        <v>120</v>
      </c>
      <c r="L8297" s="29" t="s">
        <v>126</v>
      </c>
      <c r="M8297" s="29"/>
      <c r="N8297" s="29" t="s">
        <v>122</v>
      </c>
      <c r="O8297" s="31" t="n">
        <v>46533</v>
      </c>
      <c r="P8297" s="29" t="s">
        <v>123</v>
      </c>
      <c r="Q8297" s="29" t="n">
        <f aca="false">IFERROR(VALUE(L8297),"")</f>
        <v>13</v>
      </c>
      <c r="R8297" s="29" t="n">
        <f aca="true">IF(O8297="","",O8297-TODAY())</f>
        <v>248</v>
      </c>
      <c r="S8297" s="29" t="str">
        <f aca="false">IF(C8297="&lt;&lt; vazio &gt;&gt;","VAZIA",IF(AND(O8297&lt;&gt;"",R8297&lt;0),"VENCIDO",IF(AND(O8297&lt;&gt;"",R8297&lt;=Parametros!$B$10),"PRÓX. VENCIMENTO",IF(F8297="Q","QUALIDADE",IF(F8297="S","BLOQUEADO",IF(F8297="R","RESTRITO/DEVOLUÇÃO",IF(OR(N8297="QUAR",N8297="QRES"),"QUARENTENA",IF(OR(B8297="DESCARTE",B8297="DEVOLUÇÃO"),"DESCARTE/DEVOLUÇÃO",IF(AND(D8297="",K8297&lt;&gt;""),"SEM LOTE",IF(AND(Q8297&lt;&gt;"",Q8297&gt;=Parametros!$B$11),"PARADO/SEM GIRO","OK"))))))))))</f>
        <v>OK</v>
      </c>
      <c r="T8297" s="29" t="str">
        <f aca="false">IF(AND($S8297="PARADO/SEM GIRO",$K8297="KG",OR(Painel!$B$5="(Todos)",A8297=Painel!$B$5)*OR(Painel!$E$5="(Todos)",P8297=Painel!$E$5)),$J8297+ROW()/10000000,"")</f>
        <v/>
      </c>
      <c r="U8297" s="29" t="str">
        <f aca="false">IF(AND($S8297="VENCIDO",$K8297="KG",OR(Painel!$B$5="(Todos)",A8297=Painel!$B$5)*OR(Painel!$E$5="(Todos)",P8297=Painel!$E$5)),$J8297+ROW()/10000000,"")</f>
        <v/>
      </c>
    </row>
    <row r="8298" customFormat="false" ht="15" hidden="false" customHeight="false" outlineLevel="0" collapsed="false">
      <c r="A8298" s="29" t="s">
        <v>57</v>
      </c>
      <c r="B8298" s="29" t="s">
        <v>15121</v>
      </c>
      <c r="C8298" s="29" t="s">
        <v>152</v>
      </c>
      <c r="D8298" s="29" t="s">
        <v>153</v>
      </c>
      <c r="E8298" s="29" t="n">
        <v>7</v>
      </c>
      <c r="F8298" s="29"/>
      <c r="G8298" s="29"/>
      <c r="H8298" s="30" t="n">
        <v>10.1</v>
      </c>
      <c r="I8298" s="31" t="n">
        <v>46283</v>
      </c>
      <c r="J8298" s="30" t="n">
        <v>10.1</v>
      </c>
      <c r="K8298" s="29" t="s">
        <v>120</v>
      </c>
      <c r="L8298" s="29" t="s">
        <v>176</v>
      </c>
      <c r="M8298" s="29"/>
      <c r="N8298" s="29" t="s">
        <v>122</v>
      </c>
      <c r="O8298" s="31" t="n">
        <v>46660</v>
      </c>
      <c r="P8298" s="29" t="s">
        <v>123</v>
      </c>
      <c r="Q8298" s="29" t="n">
        <f aca="false">IFERROR(VALUE(L8298),"")</f>
        <v>2</v>
      </c>
      <c r="R8298" s="29" t="n">
        <f aca="true">IF(O8298="","",O8298-TODAY())</f>
        <v>375</v>
      </c>
      <c r="S8298" s="29" t="str">
        <f aca="false">IF(C8298="&lt;&lt; vazio &gt;&gt;","VAZIA",IF(AND(O8298&lt;&gt;"",R8298&lt;0),"VENCIDO",IF(AND(O8298&lt;&gt;"",R8298&lt;=Parametros!$B$10),"PRÓX. VENCIMENTO",IF(F8298="Q","QUALIDADE",IF(F8298="S","BLOQUEADO",IF(F8298="R","RESTRITO/DEVOLUÇÃO",IF(OR(N8298="QUAR",N8298="QRES"),"QUARENTENA",IF(OR(B8298="DESCARTE",B8298="DEVOLUÇÃO"),"DESCARTE/DEVOLUÇÃO",IF(AND(D8298="",K8298&lt;&gt;""),"SEM LOTE",IF(AND(Q8298&lt;&gt;"",Q8298&gt;=Parametros!$B$11),"PARADO/SEM GIRO","OK"))))))))))</f>
        <v>OK</v>
      </c>
      <c r="T8298" s="29" t="str">
        <f aca="false">IF(AND($S8298="PARADO/SEM GIRO",$K8298="KG",OR(Painel!$B$5="(Todos)",A8298=Painel!$B$5)*OR(Painel!$E$5="(Todos)",P8298=Painel!$E$5)),$J8298+ROW()/10000000,"")</f>
        <v/>
      </c>
      <c r="U8298" s="29" t="str">
        <f aca="false">IF(AND($S8298="VENCIDO",$K8298="KG",OR(Painel!$B$5="(Todos)",A8298=Painel!$B$5)*OR(Painel!$E$5="(Todos)",P8298=Painel!$E$5)),$J8298+ROW()/10000000,"")</f>
        <v/>
      </c>
    </row>
    <row r="8299" customFormat="false" ht="15" hidden="false" customHeight="false" outlineLevel="0" collapsed="false">
      <c r="A8299" s="29" t="s">
        <v>57</v>
      </c>
      <c r="B8299" s="29" t="s">
        <v>15121</v>
      </c>
      <c r="C8299" s="29" t="s">
        <v>533</v>
      </c>
      <c r="D8299" s="29" t="s">
        <v>15123</v>
      </c>
      <c r="E8299" s="29" t="n">
        <v>7</v>
      </c>
      <c r="F8299" s="29"/>
      <c r="G8299" s="29"/>
      <c r="H8299" s="30" t="n">
        <v>6</v>
      </c>
      <c r="I8299" s="31" t="n">
        <v>46272</v>
      </c>
      <c r="J8299" s="30" t="n">
        <v>6</v>
      </c>
      <c r="K8299" s="29" t="s">
        <v>120</v>
      </c>
      <c r="L8299" s="29" t="s">
        <v>126</v>
      </c>
      <c r="M8299" s="29"/>
      <c r="N8299" s="29" t="s">
        <v>134</v>
      </c>
      <c r="O8299" s="31" t="n">
        <v>46329</v>
      </c>
      <c r="P8299" s="29" t="s">
        <v>123</v>
      </c>
      <c r="Q8299" s="29" t="n">
        <f aca="false">IFERROR(VALUE(L8299),"")</f>
        <v>13</v>
      </c>
      <c r="R8299" s="29" t="n">
        <f aca="true">IF(O8299="","",O8299-TODAY())</f>
        <v>44</v>
      </c>
      <c r="S8299" s="29" t="str">
        <f aca="false">IF(C8299="&lt;&lt; vazio &gt;&gt;","VAZIA",IF(AND(O8299&lt;&gt;"",R8299&lt;0),"VENCIDO",IF(AND(O8299&lt;&gt;"",R8299&lt;=Parametros!$B$10),"PRÓX. VENCIMENTO",IF(F8299="Q","QUALIDADE",IF(F8299="S","BLOQUEADO",IF(F8299="R","RESTRITO/DEVOLUÇÃO",IF(OR(N8299="QUAR",N8299="QRES"),"QUARENTENA",IF(OR(B8299="DESCARTE",B8299="DEVOLUÇÃO"),"DESCARTE/DEVOLUÇÃO",IF(AND(D8299="",K8299&lt;&gt;""),"SEM LOTE",IF(AND(Q8299&lt;&gt;"",Q8299&gt;=Parametros!$B$11),"PARADO/SEM GIRO","OK"))))))))))</f>
        <v>PRÓX. VENCIMENTO</v>
      </c>
      <c r="T8299" s="29" t="str">
        <f aca="false">IF(AND($S8299="PARADO/SEM GIRO",$K8299="KG",OR(Painel!$B$5="(Todos)",A8299=Painel!$B$5)*OR(Painel!$E$5="(Todos)",P8299=Painel!$E$5)),$J8299+ROW()/10000000,"")</f>
        <v/>
      </c>
      <c r="U8299" s="29" t="str">
        <f aca="false">IF(AND($S8299="VENCIDO",$K8299="KG",OR(Painel!$B$5="(Todos)",A8299=Painel!$B$5)*OR(Painel!$E$5="(Todos)",P8299=Painel!$E$5)),$J8299+ROW()/10000000,"")</f>
        <v/>
      </c>
    </row>
    <row r="8300" customFormat="false" ht="15" hidden="false" customHeight="false" outlineLevel="0" collapsed="false">
      <c r="A8300" s="29" t="s">
        <v>57</v>
      </c>
      <c r="B8300" s="29" t="s">
        <v>15121</v>
      </c>
      <c r="C8300" s="29" t="s">
        <v>15124</v>
      </c>
      <c r="D8300" s="29" t="s">
        <v>15125</v>
      </c>
      <c r="E8300" s="29" t="n">
        <v>7</v>
      </c>
      <c r="F8300" s="29"/>
      <c r="G8300" s="29"/>
      <c r="H8300" s="30" t="n">
        <v>10</v>
      </c>
      <c r="I8300" s="31" t="n">
        <v>46272</v>
      </c>
      <c r="J8300" s="30" t="n">
        <v>10</v>
      </c>
      <c r="K8300" s="29" t="s">
        <v>120</v>
      </c>
      <c r="L8300" s="29" t="s">
        <v>126</v>
      </c>
      <c r="M8300" s="29"/>
      <c r="N8300" s="29" t="s">
        <v>134</v>
      </c>
      <c r="O8300" s="31" t="n">
        <v>46331</v>
      </c>
      <c r="P8300" s="29" t="s">
        <v>123</v>
      </c>
      <c r="Q8300" s="29" t="n">
        <f aca="false">IFERROR(VALUE(L8300),"")</f>
        <v>13</v>
      </c>
      <c r="R8300" s="29" t="n">
        <f aca="true">IF(O8300="","",O8300-TODAY())</f>
        <v>46</v>
      </c>
      <c r="S8300" s="29" t="str">
        <f aca="false">IF(C8300="&lt;&lt; vazio &gt;&gt;","VAZIA",IF(AND(O8300&lt;&gt;"",R8300&lt;0),"VENCIDO",IF(AND(O8300&lt;&gt;"",R8300&lt;=Parametros!$B$10),"PRÓX. VENCIMENTO",IF(F8300="Q","QUALIDADE",IF(F8300="S","BLOQUEADO",IF(F8300="R","RESTRITO/DEVOLUÇÃO",IF(OR(N8300="QUAR",N8300="QRES"),"QUARENTENA",IF(OR(B8300="DESCARTE",B8300="DEVOLUÇÃO"),"DESCARTE/DEVOLUÇÃO",IF(AND(D8300="",K8300&lt;&gt;""),"SEM LOTE",IF(AND(Q8300&lt;&gt;"",Q8300&gt;=Parametros!$B$11),"PARADO/SEM GIRO","OK"))))))))))</f>
        <v>PRÓX. VENCIMENTO</v>
      </c>
      <c r="T8300" s="29" t="str">
        <f aca="false">IF(AND($S8300="PARADO/SEM GIRO",$K8300="KG",OR(Painel!$B$5="(Todos)",A8300=Painel!$B$5)*OR(Painel!$E$5="(Todos)",P8300=Painel!$E$5)),$J8300+ROW()/10000000,"")</f>
        <v/>
      </c>
      <c r="U8300" s="29" t="str">
        <f aca="false">IF(AND($S8300="VENCIDO",$K8300="KG",OR(Painel!$B$5="(Todos)",A8300=Painel!$B$5)*OR(Painel!$E$5="(Todos)",P8300=Painel!$E$5)),$J8300+ROW()/10000000,"")</f>
        <v/>
      </c>
    </row>
    <row r="8301" customFormat="false" ht="15" hidden="false" customHeight="false" outlineLevel="0" collapsed="false">
      <c r="A8301" s="29" t="s">
        <v>57</v>
      </c>
      <c r="B8301" s="29" t="s">
        <v>15126</v>
      </c>
      <c r="C8301" s="29" t="s">
        <v>4869</v>
      </c>
      <c r="D8301" s="29" t="s">
        <v>4870</v>
      </c>
      <c r="E8301" s="29" t="n">
        <v>1</v>
      </c>
      <c r="F8301" s="29"/>
      <c r="G8301" s="29"/>
      <c r="H8301" s="30" t="n">
        <v>170</v>
      </c>
      <c r="I8301" s="31" t="n">
        <v>46249</v>
      </c>
      <c r="J8301" s="30" t="n">
        <v>170</v>
      </c>
      <c r="K8301" s="29" t="s">
        <v>120</v>
      </c>
      <c r="L8301" s="29" t="s">
        <v>1096</v>
      </c>
      <c r="M8301" s="29"/>
      <c r="N8301" s="29" t="s">
        <v>122</v>
      </c>
      <c r="O8301" s="31" t="n">
        <v>46645</v>
      </c>
      <c r="P8301" s="29" t="s">
        <v>123</v>
      </c>
      <c r="Q8301" s="29" t="n">
        <f aca="false">IFERROR(VALUE(L8301),"")</f>
        <v>102</v>
      </c>
      <c r="R8301" s="29" t="n">
        <f aca="true">IF(O8301="","",O8301-TODAY())</f>
        <v>360</v>
      </c>
      <c r="S8301" s="29" t="str">
        <f aca="false">IF(C8301="&lt;&lt; vazio &gt;&gt;","VAZIA",IF(AND(O8301&lt;&gt;"",R8301&lt;0),"VENCIDO",IF(AND(O8301&lt;&gt;"",R8301&lt;=Parametros!$B$10),"PRÓX. VENCIMENTO",IF(F8301="Q","QUALIDADE",IF(F8301="S","BLOQUEADO",IF(F8301="R","RESTRITO/DEVOLUÇÃO",IF(OR(N8301="QUAR",N8301="QRES"),"QUARENTENA",IF(OR(B8301="DESCARTE",B8301="DEVOLUÇÃO"),"DESCARTE/DEVOLUÇÃO",IF(AND(D8301="",K8301&lt;&gt;""),"SEM LOTE",IF(AND(Q8301&lt;&gt;"",Q8301&gt;=Parametros!$B$11),"PARADO/SEM GIRO","OK"))))))))))</f>
        <v>PARADO/SEM GIRO</v>
      </c>
      <c r="T8301" s="29" t="n">
        <f aca="false">IF(AND($S8301="PARADO/SEM GIRO",$K8301="KG",OR(Painel!$B$5="(Todos)",A8301=Painel!$B$5)*OR(Painel!$E$5="(Todos)",P8301=Painel!$E$5)),$J8301+ROW()/10000000,"")</f>
        <v>170.0008301</v>
      </c>
      <c r="U8301" s="29" t="str">
        <f aca="false">IF(AND($S8301="VENCIDO",$K8301="KG",OR(Painel!$B$5="(Todos)",A8301=Painel!$B$5)*OR(Painel!$E$5="(Todos)",P8301=Painel!$E$5)),$J8301+ROW()/10000000,"")</f>
        <v/>
      </c>
    </row>
    <row r="8302" customFormat="false" ht="15" hidden="false" customHeight="false" outlineLevel="0" collapsed="false">
      <c r="A8302" s="29" t="s">
        <v>57</v>
      </c>
      <c r="B8302" s="29" t="s">
        <v>15127</v>
      </c>
      <c r="C8302" s="29" t="s">
        <v>217</v>
      </c>
      <c r="D8302" s="29" t="s">
        <v>4946</v>
      </c>
      <c r="E8302" s="29" t="n">
        <v>4</v>
      </c>
      <c r="F8302" s="29"/>
      <c r="G8302" s="29"/>
      <c r="H8302" s="30" t="n">
        <v>31.5</v>
      </c>
      <c r="I8302" s="31" t="n">
        <v>46250</v>
      </c>
      <c r="J8302" s="30" t="n">
        <v>31.5</v>
      </c>
      <c r="K8302" s="29" t="s">
        <v>120</v>
      </c>
      <c r="L8302" s="29" t="s">
        <v>1330</v>
      </c>
      <c r="M8302" s="29"/>
      <c r="N8302" s="29" t="s">
        <v>122</v>
      </c>
      <c r="O8302" s="31" t="n">
        <v>46904</v>
      </c>
      <c r="P8302" s="29" t="s">
        <v>123</v>
      </c>
      <c r="Q8302" s="29" t="n">
        <f aca="false">IFERROR(VALUE(L8302),"")</f>
        <v>45</v>
      </c>
      <c r="R8302" s="29" t="n">
        <f aca="true">IF(O8302="","",O8302-TODAY())</f>
        <v>619</v>
      </c>
      <c r="S8302" s="29" t="str">
        <f aca="false">IF(C8302="&lt;&lt; vazio &gt;&gt;","VAZIA",IF(AND(O8302&lt;&gt;"",R8302&lt;0),"VENCIDO",IF(AND(O8302&lt;&gt;"",R8302&lt;=Parametros!$B$10),"PRÓX. VENCIMENTO",IF(F8302="Q","QUALIDADE",IF(F8302="S","BLOQUEADO",IF(F8302="R","RESTRITO/DEVOLUÇÃO",IF(OR(N8302="QUAR",N8302="QRES"),"QUARENTENA",IF(OR(B8302="DESCARTE",B8302="DEVOLUÇÃO"),"DESCARTE/DEVOLUÇÃO",IF(AND(D8302="",K8302&lt;&gt;""),"SEM LOTE",IF(AND(Q8302&lt;&gt;"",Q8302&gt;=Parametros!$B$11),"PARADO/SEM GIRO","OK"))))))))))</f>
        <v>OK</v>
      </c>
      <c r="T8302" s="29" t="str">
        <f aca="false">IF(AND($S8302="PARADO/SEM GIRO",$K8302="KG",OR(Painel!$B$5="(Todos)",A8302=Painel!$B$5)*OR(Painel!$E$5="(Todos)",P8302=Painel!$E$5)),$J8302+ROW()/10000000,"")</f>
        <v/>
      </c>
      <c r="U8302" s="29" t="str">
        <f aca="false">IF(AND($S8302="VENCIDO",$K8302="KG",OR(Painel!$B$5="(Todos)",A8302=Painel!$B$5)*OR(Painel!$E$5="(Todos)",P8302=Painel!$E$5)),$J8302+ROW()/10000000,"")</f>
        <v/>
      </c>
    </row>
    <row r="8303" customFormat="false" ht="15" hidden="false" customHeight="false" outlineLevel="0" collapsed="false">
      <c r="A8303" s="29" t="s">
        <v>57</v>
      </c>
      <c r="B8303" s="29" t="s">
        <v>15127</v>
      </c>
      <c r="C8303" s="29" t="s">
        <v>226</v>
      </c>
      <c r="D8303" s="29" t="s">
        <v>15024</v>
      </c>
      <c r="E8303" s="29" t="n">
        <v>4</v>
      </c>
      <c r="F8303" s="29"/>
      <c r="G8303" s="29"/>
      <c r="H8303" s="30" t="n">
        <v>12.12</v>
      </c>
      <c r="I8303" s="31" t="n">
        <v>46282</v>
      </c>
      <c r="J8303" s="30" t="n">
        <v>12.12</v>
      </c>
      <c r="K8303" s="29" t="s">
        <v>120</v>
      </c>
      <c r="L8303" s="29" t="s">
        <v>400</v>
      </c>
      <c r="M8303" s="29"/>
      <c r="N8303" s="29" t="s">
        <v>134</v>
      </c>
      <c r="O8303" s="31" t="n">
        <v>46335</v>
      </c>
      <c r="P8303" s="29" t="s">
        <v>123</v>
      </c>
      <c r="Q8303" s="29" t="n">
        <f aca="false">IFERROR(VALUE(L8303),"")</f>
        <v>3</v>
      </c>
      <c r="R8303" s="29" t="n">
        <f aca="true">IF(O8303="","",O8303-TODAY())</f>
        <v>50</v>
      </c>
      <c r="S8303" s="29" t="str">
        <f aca="false">IF(C8303="&lt;&lt; vazio &gt;&gt;","VAZIA",IF(AND(O8303&lt;&gt;"",R8303&lt;0),"VENCIDO",IF(AND(O8303&lt;&gt;"",R8303&lt;=Parametros!$B$10),"PRÓX. VENCIMENTO",IF(F8303="Q","QUALIDADE",IF(F8303="S","BLOQUEADO",IF(F8303="R","RESTRITO/DEVOLUÇÃO",IF(OR(N8303="QUAR",N8303="QRES"),"QUARENTENA",IF(OR(B8303="DESCARTE",B8303="DEVOLUÇÃO"),"DESCARTE/DEVOLUÇÃO",IF(AND(D8303="",K8303&lt;&gt;""),"SEM LOTE",IF(AND(Q8303&lt;&gt;"",Q8303&gt;=Parametros!$B$11),"PARADO/SEM GIRO","OK"))))))))))</f>
        <v>PRÓX. VENCIMENTO</v>
      </c>
      <c r="T8303" s="29" t="str">
        <f aca="false">IF(AND($S8303="PARADO/SEM GIRO",$K8303="KG",OR(Painel!$B$5="(Todos)",A8303=Painel!$B$5)*OR(Painel!$E$5="(Todos)",P8303=Painel!$E$5)),$J8303+ROW()/10000000,"")</f>
        <v/>
      </c>
      <c r="U8303" s="29" t="str">
        <f aca="false">IF(AND($S8303="VENCIDO",$K8303="KG",OR(Painel!$B$5="(Todos)",A8303=Painel!$B$5)*OR(Painel!$E$5="(Todos)",P8303=Painel!$E$5)),$J8303+ROW()/10000000,"")</f>
        <v/>
      </c>
    </row>
    <row r="8304" customFormat="false" ht="15" hidden="false" customHeight="false" outlineLevel="0" collapsed="false">
      <c r="A8304" s="29" t="s">
        <v>57</v>
      </c>
      <c r="B8304" s="29" t="s">
        <v>15127</v>
      </c>
      <c r="C8304" s="29" t="s">
        <v>489</v>
      </c>
      <c r="D8304" s="29" t="s">
        <v>15128</v>
      </c>
      <c r="E8304" s="29" t="n">
        <v>4</v>
      </c>
      <c r="F8304" s="29"/>
      <c r="G8304" s="29"/>
      <c r="H8304" s="30" t="n">
        <v>10.5</v>
      </c>
      <c r="I8304" s="31" t="n">
        <v>46282</v>
      </c>
      <c r="J8304" s="30" t="n">
        <v>10.5</v>
      </c>
      <c r="K8304" s="29" t="s">
        <v>120</v>
      </c>
      <c r="L8304" s="29" t="s">
        <v>400</v>
      </c>
      <c r="M8304" s="29"/>
      <c r="N8304" s="29" t="s">
        <v>134</v>
      </c>
      <c r="O8304" s="31" t="n">
        <v>46338</v>
      </c>
      <c r="P8304" s="29" t="s">
        <v>123</v>
      </c>
      <c r="Q8304" s="29" t="n">
        <f aca="false">IFERROR(VALUE(L8304),"")</f>
        <v>3</v>
      </c>
      <c r="R8304" s="29" t="n">
        <f aca="true">IF(O8304="","",O8304-TODAY())</f>
        <v>53</v>
      </c>
      <c r="S8304" s="29" t="str">
        <f aca="false">IF(C8304="&lt;&lt; vazio &gt;&gt;","VAZIA",IF(AND(O8304&lt;&gt;"",R8304&lt;0),"VENCIDO",IF(AND(O8304&lt;&gt;"",R8304&lt;=Parametros!$B$10),"PRÓX. VENCIMENTO",IF(F8304="Q","QUALIDADE",IF(F8304="S","BLOQUEADO",IF(F8304="R","RESTRITO/DEVOLUÇÃO",IF(OR(N8304="QUAR",N8304="QRES"),"QUARENTENA",IF(OR(B8304="DESCARTE",B8304="DEVOLUÇÃO"),"DESCARTE/DEVOLUÇÃO",IF(AND(D8304="",K8304&lt;&gt;""),"SEM LOTE",IF(AND(Q8304&lt;&gt;"",Q8304&gt;=Parametros!$B$11),"PARADO/SEM GIRO","OK"))))))))))</f>
        <v>PRÓX. VENCIMENTO</v>
      </c>
      <c r="T8304" s="29" t="str">
        <f aca="false">IF(AND($S8304="PARADO/SEM GIRO",$K8304="KG",OR(Painel!$B$5="(Todos)",A8304=Painel!$B$5)*OR(Painel!$E$5="(Todos)",P8304=Painel!$E$5)),$J8304+ROW()/10000000,"")</f>
        <v/>
      </c>
      <c r="U8304" s="29" t="str">
        <f aca="false">IF(AND($S8304="VENCIDO",$K8304="KG",OR(Painel!$B$5="(Todos)",A8304=Painel!$B$5)*OR(Painel!$E$5="(Todos)",P8304=Painel!$E$5)),$J8304+ROW()/10000000,"")</f>
        <v/>
      </c>
    </row>
    <row r="8305" customFormat="false" ht="15" hidden="false" customHeight="false" outlineLevel="0" collapsed="false">
      <c r="A8305" s="29" t="s">
        <v>57</v>
      </c>
      <c r="B8305" s="29" t="s">
        <v>15127</v>
      </c>
      <c r="C8305" s="29" t="s">
        <v>876</v>
      </c>
      <c r="D8305" s="29" t="s">
        <v>15129</v>
      </c>
      <c r="E8305" s="29" t="n">
        <v>4</v>
      </c>
      <c r="F8305" s="29"/>
      <c r="G8305" s="29"/>
      <c r="H8305" s="30" t="n">
        <v>20</v>
      </c>
      <c r="I8305" s="31" t="n">
        <v>46225</v>
      </c>
      <c r="J8305" s="30" t="n">
        <v>20</v>
      </c>
      <c r="K8305" s="29" t="s">
        <v>120</v>
      </c>
      <c r="L8305" s="29" t="s">
        <v>2559</v>
      </c>
      <c r="M8305" s="29"/>
      <c r="N8305" s="29" t="s">
        <v>122</v>
      </c>
      <c r="O8305" s="31" t="n">
        <v>46753</v>
      </c>
      <c r="P8305" s="29" t="s">
        <v>123</v>
      </c>
      <c r="Q8305" s="29" t="n">
        <f aca="false">IFERROR(VALUE(L8305),"")</f>
        <v>64</v>
      </c>
      <c r="R8305" s="29" t="n">
        <f aca="true">IF(O8305="","",O8305-TODAY())</f>
        <v>468</v>
      </c>
      <c r="S8305" s="29" t="str">
        <f aca="false">IF(C8305="&lt;&lt; vazio &gt;&gt;","VAZIA",IF(AND(O8305&lt;&gt;"",R8305&lt;0),"VENCIDO",IF(AND(O8305&lt;&gt;"",R8305&lt;=Parametros!$B$10),"PRÓX. VENCIMENTO",IF(F8305="Q","QUALIDADE",IF(F8305="S","BLOQUEADO",IF(F8305="R","RESTRITO/DEVOLUÇÃO",IF(OR(N8305="QUAR",N8305="QRES"),"QUARENTENA",IF(OR(B8305="DESCARTE",B8305="DEVOLUÇÃO"),"DESCARTE/DEVOLUÇÃO",IF(AND(D8305="",K8305&lt;&gt;""),"SEM LOTE",IF(AND(Q8305&lt;&gt;"",Q8305&gt;=Parametros!$B$11),"PARADO/SEM GIRO","OK"))))))))))</f>
        <v>OK</v>
      </c>
      <c r="T8305" s="29" t="str">
        <f aca="false">IF(AND($S8305="PARADO/SEM GIRO",$K8305="KG",OR(Painel!$B$5="(Todos)",A8305=Painel!$B$5)*OR(Painel!$E$5="(Todos)",P8305=Painel!$E$5)),$J8305+ROW()/10000000,"")</f>
        <v/>
      </c>
      <c r="U8305" s="29" t="str">
        <f aca="false">IF(AND($S8305="VENCIDO",$K8305="KG",OR(Painel!$B$5="(Todos)",A8305=Painel!$B$5)*OR(Painel!$E$5="(Todos)",P8305=Painel!$E$5)),$J8305+ROW()/10000000,"")</f>
        <v/>
      </c>
    </row>
    <row r="8306" customFormat="false" ht="15" hidden="false" customHeight="false" outlineLevel="0" collapsed="false">
      <c r="A8306" s="29" t="s">
        <v>57</v>
      </c>
      <c r="B8306" s="29" t="s">
        <v>15130</v>
      </c>
      <c r="C8306" s="29" t="s">
        <v>5213</v>
      </c>
      <c r="D8306" s="29" t="s">
        <v>15131</v>
      </c>
      <c r="E8306" s="29" t="n">
        <v>1</v>
      </c>
      <c r="F8306" s="29"/>
      <c r="G8306" s="29"/>
      <c r="H8306" s="30" t="n">
        <v>270</v>
      </c>
      <c r="I8306" s="31" t="n">
        <v>46284</v>
      </c>
      <c r="J8306" s="30" t="n">
        <v>270</v>
      </c>
      <c r="K8306" s="29" t="s">
        <v>120</v>
      </c>
      <c r="L8306" s="29" t="s">
        <v>138</v>
      </c>
      <c r="M8306" s="29"/>
      <c r="N8306" s="29" t="s">
        <v>122</v>
      </c>
      <c r="O8306" s="31" t="n">
        <v>46623</v>
      </c>
      <c r="P8306" s="29" t="s">
        <v>123</v>
      </c>
      <c r="Q8306" s="29" t="n">
        <f aca="false">IFERROR(VALUE(L8306),"")</f>
        <v>11</v>
      </c>
      <c r="R8306" s="29" t="n">
        <f aca="true">IF(O8306="","",O8306-TODAY())</f>
        <v>338</v>
      </c>
      <c r="S8306" s="29" t="str">
        <f aca="false">IF(C8306="&lt;&lt; vazio &gt;&gt;","VAZIA",IF(AND(O8306&lt;&gt;"",R8306&lt;0),"VENCIDO",IF(AND(O8306&lt;&gt;"",R8306&lt;=Parametros!$B$10),"PRÓX. VENCIMENTO",IF(F8306="Q","QUALIDADE",IF(F8306="S","BLOQUEADO",IF(F8306="R","RESTRITO/DEVOLUÇÃO",IF(OR(N8306="QUAR",N8306="QRES"),"QUARENTENA",IF(OR(B8306="DESCARTE",B8306="DEVOLUÇÃO"),"DESCARTE/DEVOLUÇÃO",IF(AND(D8306="",K8306&lt;&gt;""),"SEM LOTE",IF(AND(Q8306&lt;&gt;"",Q8306&gt;=Parametros!$B$11),"PARADO/SEM GIRO","OK"))))))))))</f>
        <v>OK</v>
      </c>
      <c r="T8306" s="29" t="str">
        <f aca="false">IF(AND($S8306="PARADO/SEM GIRO",$K8306="KG",OR(Painel!$B$5="(Todos)",A8306=Painel!$B$5)*OR(Painel!$E$5="(Todos)",P8306=Painel!$E$5)),$J8306+ROW()/10000000,"")</f>
        <v/>
      </c>
      <c r="U8306" s="29" t="str">
        <f aca="false">IF(AND($S8306="VENCIDO",$K8306="KG",OR(Painel!$B$5="(Todos)",A8306=Painel!$B$5)*OR(Painel!$E$5="(Todos)",P8306=Painel!$E$5)),$J8306+ROW()/10000000,"")</f>
        <v/>
      </c>
    </row>
    <row r="8307" customFormat="false" ht="15" hidden="false" customHeight="false" outlineLevel="0" collapsed="false">
      <c r="A8307" s="29" t="s">
        <v>57</v>
      </c>
      <c r="B8307" s="29" t="s">
        <v>15132</v>
      </c>
      <c r="C8307" s="29" t="s">
        <v>186</v>
      </c>
      <c r="D8307" s="29" t="s">
        <v>1281</v>
      </c>
      <c r="E8307" s="29" t="n">
        <v>6</v>
      </c>
      <c r="F8307" s="29" t="s">
        <v>137</v>
      </c>
      <c r="G8307" s="29"/>
      <c r="H8307" s="30" t="n">
        <v>20.2</v>
      </c>
      <c r="I8307" s="31" t="n">
        <v>46282</v>
      </c>
      <c r="J8307" s="30" t="n">
        <v>20.2</v>
      </c>
      <c r="K8307" s="29" t="s">
        <v>120</v>
      </c>
      <c r="L8307" s="29" t="s">
        <v>400</v>
      </c>
      <c r="M8307" s="29"/>
      <c r="N8307" s="29" t="s">
        <v>134</v>
      </c>
      <c r="O8307" s="31" t="n">
        <v>46660</v>
      </c>
      <c r="P8307" s="29" t="s">
        <v>123</v>
      </c>
      <c r="Q8307" s="29" t="n">
        <f aca="false">IFERROR(VALUE(L8307),"")</f>
        <v>3</v>
      </c>
      <c r="R8307" s="29" t="n">
        <f aca="true">IF(O8307="","",O8307-TODAY())</f>
        <v>375</v>
      </c>
      <c r="S8307" s="29" t="str">
        <f aca="false">IF(C8307="&lt;&lt; vazio &gt;&gt;","VAZIA",IF(AND(O8307&lt;&gt;"",R8307&lt;0),"VENCIDO",IF(AND(O8307&lt;&gt;"",R8307&lt;=Parametros!$B$10),"PRÓX. VENCIMENTO",IF(F8307="Q","QUALIDADE",IF(F8307="S","BLOQUEADO",IF(F8307="R","RESTRITO/DEVOLUÇÃO",IF(OR(N8307="QUAR",N8307="QRES"),"QUARENTENA",IF(OR(B8307="DESCARTE",B8307="DEVOLUÇÃO"),"DESCARTE/DEVOLUÇÃO",IF(AND(D8307="",K8307&lt;&gt;""),"SEM LOTE",IF(AND(Q8307&lt;&gt;"",Q8307&gt;=Parametros!$B$11),"PARADO/SEM GIRO","OK"))))))))))</f>
        <v>BLOQUEADO</v>
      </c>
      <c r="T8307" s="29" t="str">
        <f aca="false">IF(AND($S8307="PARADO/SEM GIRO",$K8307="KG",OR(Painel!$B$5="(Todos)",A8307=Painel!$B$5)*OR(Painel!$E$5="(Todos)",P8307=Painel!$E$5)),$J8307+ROW()/10000000,"")</f>
        <v/>
      </c>
      <c r="U8307" s="29" t="str">
        <f aca="false">IF(AND($S8307="VENCIDO",$K8307="KG",OR(Painel!$B$5="(Todos)",A8307=Painel!$B$5)*OR(Painel!$E$5="(Todos)",P8307=Painel!$E$5)),$J8307+ROW()/10000000,"")</f>
        <v/>
      </c>
    </row>
    <row r="8308" customFormat="false" ht="15" hidden="false" customHeight="false" outlineLevel="0" collapsed="false">
      <c r="A8308" s="29" t="s">
        <v>57</v>
      </c>
      <c r="B8308" s="29" t="s">
        <v>15132</v>
      </c>
      <c r="C8308" s="29" t="s">
        <v>15133</v>
      </c>
      <c r="D8308" s="29" t="s">
        <v>15134</v>
      </c>
      <c r="E8308" s="29" t="n">
        <v>6</v>
      </c>
      <c r="F8308" s="29"/>
      <c r="G8308" s="29"/>
      <c r="H8308" s="30" t="n">
        <v>2.72</v>
      </c>
      <c r="I8308" s="31" t="n">
        <v>46278</v>
      </c>
      <c r="J8308" s="30" t="n">
        <v>2.72</v>
      </c>
      <c r="K8308" s="29" t="s">
        <v>120</v>
      </c>
      <c r="L8308" s="29" t="s">
        <v>126</v>
      </c>
      <c r="M8308" s="29"/>
      <c r="N8308" s="29" t="s">
        <v>122</v>
      </c>
      <c r="O8308" s="31" t="n">
        <v>46669</v>
      </c>
      <c r="P8308" s="29" t="s">
        <v>123</v>
      </c>
      <c r="Q8308" s="29" t="n">
        <f aca="false">IFERROR(VALUE(L8308),"")</f>
        <v>13</v>
      </c>
      <c r="R8308" s="29" t="n">
        <f aca="true">IF(O8308="","",O8308-TODAY())</f>
        <v>384</v>
      </c>
      <c r="S8308" s="29" t="str">
        <f aca="false">IF(C8308="&lt;&lt; vazio &gt;&gt;","VAZIA",IF(AND(O8308&lt;&gt;"",R8308&lt;0),"VENCIDO",IF(AND(O8308&lt;&gt;"",R8308&lt;=Parametros!$B$10),"PRÓX. VENCIMENTO",IF(F8308="Q","QUALIDADE",IF(F8308="S","BLOQUEADO",IF(F8308="R","RESTRITO/DEVOLUÇÃO",IF(OR(N8308="QUAR",N8308="QRES"),"QUARENTENA",IF(OR(B8308="DESCARTE",B8308="DEVOLUÇÃO"),"DESCARTE/DEVOLUÇÃO",IF(AND(D8308="",K8308&lt;&gt;""),"SEM LOTE",IF(AND(Q8308&lt;&gt;"",Q8308&gt;=Parametros!$B$11),"PARADO/SEM GIRO","OK"))))))))))</f>
        <v>OK</v>
      </c>
      <c r="T8308" s="29" t="str">
        <f aca="false">IF(AND($S8308="PARADO/SEM GIRO",$K8308="KG",OR(Painel!$B$5="(Todos)",A8308=Painel!$B$5)*OR(Painel!$E$5="(Todos)",P8308=Painel!$E$5)),$J8308+ROW()/10000000,"")</f>
        <v/>
      </c>
      <c r="U8308" s="29" t="str">
        <f aca="false">IF(AND($S8308="VENCIDO",$K8308="KG",OR(Painel!$B$5="(Todos)",A8308=Painel!$B$5)*OR(Painel!$E$5="(Todos)",P8308=Painel!$E$5)),$J8308+ROW()/10000000,"")</f>
        <v/>
      </c>
    </row>
    <row r="8309" customFormat="false" ht="15" hidden="false" customHeight="false" outlineLevel="0" collapsed="false">
      <c r="A8309" s="29" t="s">
        <v>57</v>
      </c>
      <c r="B8309" s="29" t="s">
        <v>15132</v>
      </c>
      <c r="C8309" s="29" t="s">
        <v>9208</v>
      </c>
      <c r="D8309" s="29" t="s">
        <v>15074</v>
      </c>
      <c r="E8309" s="29" t="n">
        <v>6</v>
      </c>
      <c r="F8309" s="29"/>
      <c r="G8309" s="29"/>
      <c r="H8309" s="30" t="n">
        <v>50.4</v>
      </c>
      <c r="I8309" s="31" t="n">
        <v>46272</v>
      </c>
      <c r="J8309" s="30" t="n">
        <v>50.4</v>
      </c>
      <c r="K8309" s="29" t="s">
        <v>120</v>
      </c>
      <c r="L8309" s="29" t="s">
        <v>126</v>
      </c>
      <c r="M8309" s="29"/>
      <c r="N8309" s="29" t="s">
        <v>122</v>
      </c>
      <c r="O8309" s="31" t="n">
        <v>46618</v>
      </c>
      <c r="P8309" s="29" t="s">
        <v>123</v>
      </c>
      <c r="Q8309" s="29" t="n">
        <f aca="false">IFERROR(VALUE(L8309),"")</f>
        <v>13</v>
      </c>
      <c r="R8309" s="29" t="n">
        <f aca="true">IF(O8309="","",O8309-TODAY())</f>
        <v>333</v>
      </c>
      <c r="S8309" s="29" t="str">
        <f aca="false">IF(C8309="&lt;&lt; vazio &gt;&gt;","VAZIA",IF(AND(O8309&lt;&gt;"",R8309&lt;0),"VENCIDO",IF(AND(O8309&lt;&gt;"",R8309&lt;=Parametros!$B$10),"PRÓX. VENCIMENTO",IF(F8309="Q","QUALIDADE",IF(F8309="S","BLOQUEADO",IF(F8309="R","RESTRITO/DEVOLUÇÃO",IF(OR(N8309="QUAR",N8309="QRES"),"QUARENTENA",IF(OR(B8309="DESCARTE",B8309="DEVOLUÇÃO"),"DESCARTE/DEVOLUÇÃO",IF(AND(D8309="",K8309&lt;&gt;""),"SEM LOTE",IF(AND(Q8309&lt;&gt;"",Q8309&gt;=Parametros!$B$11),"PARADO/SEM GIRO","OK"))))))))))</f>
        <v>OK</v>
      </c>
      <c r="T8309" s="29" t="str">
        <f aca="false">IF(AND($S8309="PARADO/SEM GIRO",$K8309="KG",OR(Painel!$B$5="(Todos)",A8309=Painel!$B$5)*OR(Painel!$E$5="(Todos)",P8309=Painel!$E$5)),$J8309+ROW()/10000000,"")</f>
        <v/>
      </c>
      <c r="U8309" s="29" t="str">
        <f aca="false">IF(AND($S8309="VENCIDO",$K8309="KG",OR(Painel!$B$5="(Todos)",A8309=Painel!$B$5)*OR(Painel!$E$5="(Todos)",P8309=Painel!$E$5)),$J8309+ROW()/10000000,"")</f>
        <v/>
      </c>
    </row>
    <row r="8310" customFormat="false" ht="15" hidden="false" customHeight="false" outlineLevel="0" collapsed="false">
      <c r="A8310" s="29" t="s">
        <v>57</v>
      </c>
      <c r="B8310" s="29" t="s">
        <v>15132</v>
      </c>
      <c r="C8310" s="29" t="s">
        <v>131</v>
      </c>
      <c r="D8310" s="29" t="s">
        <v>5048</v>
      </c>
      <c r="E8310" s="29" t="n">
        <v>6</v>
      </c>
      <c r="F8310" s="29"/>
      <c r="G8310" s="29"/>
      <c r="H8310" s="30" t="n">
        <v>60.6</v>
      </c>
      <c r="I8310" s="31" t="n">
        <v>46272</v>
      </c>
      <c r="J8310" s="30" t="n">
        <v>60.6</v>
      </c>
      <c r="K8310" s="29" t="s">
        <v>120</v>
      </c>
      <c r="L8310" s="29" t="s">
        <v>126</v>
      </c>
      <c r="M8310" s="29"/>
      <c r="N8310" s="29" t="s">
        <v>122</v>
      </c>
      <c r="O8310" s="31" t="n">
        <v>46594</v>
      </c>
      <c r="P8310" s="29" t="s">
        <v>123</v>
      </c>
      <c r="Q8310" s="29" t="n">
        <f aca="false">IFERROR(VALUE(L8310),"")</f>
        <v>13</v>
      </c>
      <c r="R8310" s="29" t="n">
        <f aca="true">IF(O8310="","",O8310-TODAY())</f>
        <v>309</v>
      </c>
      <c r="S8310" s="29" t="str">
        <f aca="false">IF(C8310="&lt;&lt; vazio &gt;&gt;","VAZIA",IF(AND(O8310&lt;&gt;"",R8310&lt;0),"VENCIDO",IF(AND(O8310&lt;&gt;"",R8310&lt;=Parametros!$B$10),"PRÓX. VENCIMENTO",IF(F8310="Q","QUALIDADE",IF(F8310="S","BLOQUEADO",IF(F8310="R","RESTRITO/DEVOLUÇÃO",IF(OR(N8310="QUAR",N8310="QRES"),"QUARENTENA",IF(OR(B8310="DESCARTE",B8310="DEVOLUÇÃO"),"DESCARTE/DEVOLUÇÃO",IF(AND(D8310="",K8310&lt;&gt;""),"SEM LOTE",IF(AND(Q8310&lt;&gt;"",Q8310&gt;=Parametros!$B$11),"PARADO/SEM GIRO","OK"))))))))))</f>
        <v>OK</v>
      </c>
      <c r="T8310" s="29" t="str">
        <f aca="false">IF(AND($S8310="PARADO/SEM GIRO",$K8310="KG",OR(Painel!$B$5="(Todos)",A8310=Painel!$B$5)*OR(Painel!$E$5="(Todos)",P8310=Painel!$E$5)),$J8310+ROW()/10000000,"")</f>
        <v/>
      </c>
      <c r="U8310" s="29" t="str">
        <f aca="false">IF(AND($S8310="VENCIDO",$K8310="KG",OR(Painel!$B$5="(Todos)",A8310=Painel!$B$5)*OR(Painel!$E$5="(Todos)",P8310=Painel!$E$5)),$J8310+ROW()/10000000,"")</f>
        <v/>
      </c>
    </row>
    <row r="8311" customFormat="false" ht="15" hidden="false" customHeight="false" outlineLevel="0" collapsed="false">
      <c r="A8311" s="29" t="s">
        <v>57</v>
      </c>
      <c r="B8311" s="29" t="s">
        <v>15132</v>
      </c>
      <c r="C8311" s="29" t="s">
        <v>159</v>
      </c>
      <c r="D8311" s="29" t="s">
        <v>15135</v>
      </c>
      <c r="E8311" s="29" t="n">
        <v>6</v>
      </c>
      <c r="F8311" s="29"/>
      <c r="G8311" s="29"/>
      <c r="H8311" s="30" t="n">
        <v>10.5</v>
      </c>
      <c r="I8311" s="31" t="n">
        <v>46272</v>
      </c>
      <c r="J8311" s="30" t="n">
        <v>10.5</v>
      </c>
      <c r="K8311" s="29" t="s">
        <v>120</v>
      </c>
      <c r="L8311" s="29" t="s">
        <v>126</v>
      </c>
      <c r="M8311" s="29"/>
      <c r="N8311" s="29" t="s">
        <v>122</v>
      </c>
      <c r="O8311" s="31" t="n">
        <v>46446</v>
      </c>
      <c r="P8311" s="29" t="s">
        <v>123</v>
      </c>
      <c r="Q8311" s="29" t="n">
        <f aca="false">IFERROR(VALUE(L8311),"")</f>
        <v>13</v>
      </c>
      <c r="R8311" s="29" t="n">
        <f aca="true">IF(O8311="","",O8311-TODAY())</f>
        <v>161</v>
      </c>
      <c r="S8311" s="29" t="str">
        <f aca="false">IF(C8311="&lt;&lt; vazio &gt;&gt;","VAZIA",IF(AND(O8311&lt;&gt;"",R8311&lt;0),"VENCIDO",IF(AND(O8311&lt;&gt;"",R8311&lt;=Parametros!$B$10),"PRÓX. VENCIMENTO",IF(F8311="Q","QUALIDADE",IF(F8311="S","BLOQUEADO",IF(F8311="R","RESTRITO/DEVOLUÇÃO",IF(OR(N8311="QUAR",N8311="QRES"),"QUARENTENA",IF(OR(B8311="DESCARTE",B8311="DEVOLUÇÃO"),"DESCARTE/DEVOLUÇÃO",IF(AND(D8311="",K8311&lt;&gt;""),"SEM LOTE",IF(AND(Q8311&lt;&gt;"",Q8311&gt;=Parametros!$B$11),"PARADO/SEM GIRO","OK"))))))))))</f>
        <v>OK</v>
      </c>
      <c r="T8311" s="29" t="str">
        <f aca="false">IF(AND($S8311="PARADO/SEM GIRO",$K8311="KG",OR(Painel!$B$5="(Todos)",A8311=Painel!$B$5)*OR(Painel!$E$5="(Todos)",P8311=Painel!$E$5)),$J8311+ROW()/10000000,"")</f>
        <v/>
      </c>
      <c r="U8311" s="29" t="str">
        <f aca="false">IF(AND($S8311="VENCIDO",$K8311="KG",OR(Painel!$B$5="(Todos)",A8311=Painel!$B$5)*OR(Painel!$E$5="(Todos)",P8311=Painel!$E$5)),$J8311+ROW()/10000000,"")</f>
        <v/>
      </c>
    </row>
    <row r="8312" customFormat="false" ht="15" hidden="false" customHeight="false" outlineLevel="0" collapsed="false">
      <c r="A8312" s="29" t="s">
        <v>57</v>
      </c>
      <c r="B8312" s="29" t="s">
        <v>15132</v>
      </c>
      <c r="C8312" s="29" t="s">
        <v>386</v>
      </c>
      <c r="D8312" s="29" t="s">
        <v>15136</v>
      </c>
      <c r="E8312" s="29" t="n">
        <v>6</v>
      </c>
      <c r="F8312" s="29"/>
      <c r="G8312" s="29"/>
      <c r="H8312" s="30" t="n">
        <v>40</v>
      </c>
      <c r="I8312" s="31" t="n">
        <v>46272</v>
      </c>
      <c r="J8312" s="30" t="n">
        <v>40</v>
      </c>
      <c r="K8312" s="29" t="s">
        <v>120</v>
      </c>
      <c r="L8312" s="29" t="s">
        <v>126</v>
      </c>
      <c r="M8312" s="29"/>
      <c r="N8312" s="29" t="s">
        <v>122</v>
      </c>
      <c r="O8312" s="31" t="n">
        <v>46693</v>
      </c>
      <c r="P8312" s="29" t="s">
        <v>123</v>
      </c>
      <c r="Q8312" s="29" t="n">
        <f aca="false">IFERROR(VALUE(L8312),"")</f>
        <v>13</v>
      </c>
      <c r="R8312" s="29" t="n">
        <f aca="true">IF(O8312="","",O8312-TODAY())</f>
        <v>408</v>
      </c>
      <c r="S8312" s="29" t="str">
        <f aca="false">IF(C8312="&lt;&lt; vazio &gt;&gt;","VAZIA",IF(AND(O8312&lt;&gt;"",R8312&lt;0),"VENCIDO",IF(AND(O8312&lt;&gt;"",R8312&lt;=Parametros!$B$10),"PRÓX. VENCIMENTO",IF(F8312="Q","QUALIDADE",IF(F8312="S","BLOQUEADO",IF(F8312="R","RESTRITO/DEVOLUÇÃO",IF(OR(N8312="QUAR",N8312="QRES"),"QUARENTENA",IF(OR(B8312="DESCARTE",B8312="DEVOLUÇÃO"),"DESCARTE/DEVOLUÇÃO",IF(AND(D8312="",K8312&lt;&gt;""),"SEM LOTE",IF(AND(Q8312&lt;&gt;"",Q8312&gt;=Parametros!$B$11),"PARADO/SEM GIRO","OK"))))))))))</f>
        <v>OK</v>
      </c>
      <c r="T8312" s="29" t="str">
        <f aca="false">IF(AND($S8312="PARADO/SEM GIRO",$K8312="KG",OR(Painel!$B$5="(Todos)",A8312=Painel!$B$5)*OR(Painel!$E$5="(Todos)",P8312=Painel!$E$5)),$J8312+ROW()/10000000,"")</f>
        <v/>
      </c>
      <c r="U8312" s="29" t="str">
        <f aca="false">IF(AND($S8312="VENCIDO",$K8312="KG",OR(Painel!$B$5="(Todos)",A8312=Painel!$B$5)*OR(Painel!$E$5="(Todos)",P8312=Painel!$E$5)),$J8312+ROW()/10000000,"")</f>
        <v/>
      </c>
    </row>
    <row r="8313" customFormat="false" ht="15" hidden="false" customHeight="false" outlineLevel="0" collapsed="false">
      <c r="A8313" s="29" t="s">
        <v>57</v>
      </c>
      <c r="B8313" s="29" t="s">
        <v>15137</v>
      </c>
      <c r="C8313" s="29" t="s">
        <v>115</v>
      </c>
      <c r="D8313" s="29"/>
      <c r="E8313" s="29" t="n">
        <v>0</v>
      </c>
      <c r="F8313" s="29"/>
      <c r="G8313" s="29"/>
      <c r="H8313" s="30" t="n">
        <v>0</v>
      </c>
      <c r="I8313" s="29"/>
      <c r="J8313" s="30" t="n">
        <v>0</v>
      </c>
      <c r="K8313" s="29"/>
      <c r="L8313" s="29" t="s">
        <v>116</v>
      </c>
      <c r="M8313" s="29"/>
      <c r="N8313" s="29"/>
      <c r="O8313" s="29"/>
      <c r="P8313" s="29"/>
      <c r="Q8313" s="29" t="n">
        <f aca="false">IFERROR(VALUE(L8313),"")</f>
        <v>0</v>
      </c>
      <c r="R8313" s="29" t="str">
        <f aca="true">IF(O8313="","",O8313-TODAY())</f>
        <v/>
      </c>
      <c r="S8313" s="29" t="str">
        <f aca="false">IF(C8313="&lt;&lt; vazio &gt;&gt;","VAZIA",IF(AND(O8313&lt;&gt;"",R8313&lt;0),"VENCIDO",IF(AND(O8313&lt;&gt;"",R8313&lt;=Parametros!$B$10),"PRÓX. VENCIMENTO",IF(F8313="Q","QUALIDADE",IF(F8313="S","BLOQUEADO",IF(F8313="R","RESTRITO/DEVOLUÇÃO",IF(OR(N8313="QUAR",N8313="QRES"),"QUARENTENA",IF(OR(B8313="DESCARTE",B8313="DEVOLUÇÃO"),"DESCARTE/DEVOLUÇÃO",IF(AND(D8313="",K8313&lt;&gt;""),"SEM LOTE",IF(AND(Q8313&lt;&gt;"",Q8313&gt;=Parametros!$B$11),"PARADO/SEM GIRO","OK"))))))))))</f>
        <v>VAZIA</v>
      </c>
      <c r="T8313" s="29" t="str">
        <f aca="false">IF(AND($S8313="PARADO/SEM GIRO",$K8313="KG",OR(Painel!$B$5="(Todos)",A8313=Painel!$B$5)*OR(Painel!$E$5="(Todos)",P8313=Painel!$E$5)),$J8313+ROW()/10000000,"")</f>
        <v/>
      </c>
      <c r="U8313" s="29" t="str">
        <f aca="false">IF(AND($S8313="VENCIDO",$K8313="KG",OR(Painel!$B$5="(Todos)",A8313=Painel!$B$5)*OR(Painel!$E$5="(Todos)",P8313=Painel!$E$5)),$J8313+ROW()/10000000,"")</f>
        <v/>
      </c>
    </row>
    <row r="8314" customFormat="false" ht="15" hidden="false" customHeight="false" outlineLevel="0" collapsed="false">
      <c r="A8314" s="29" t="s">
        <v>57</v>
      </c>
      <c r="B8314" s="29" t="s">
        <v>15138</v>
      </c>
      <c r="C8314" s="29" t="s">
        <v>3884</v>
      </c>
      <c r="D8314" s="29" t="s">
        <v>3885</v>
      </c>
      <c r="E8314" s="29" t="n">
        <v>4</v>
      </c>
      <c r="F8314" s="29"/>
      <c r="G8314" s="29"/>
      <c r="H8314" s="30" t="n">
        <v>36</v>
      </c>
      <c r="I8314" s="31" t="n">
        <v>46272</v>
      </c>
      <c r="J8314" s="30" t="n">
        <v>36</v>
      </c>
      <c r="K8314" s="29" t="s">
        <v>120</v>
      </c>
      <c r="L8314" s="29" t="s">
        <v>126</v>
      </c>
      <c r="M8314" s="29"/>
      <c r="N8314" s="29" t="s">
        <v>134</v>
      </c>
      <c r="O8314" s="31" t="n">
        <v>46306</v>
      </c>
      <c r="P8314" s="29" t="s">
        <v>123</v>
      </c>
      <c r="Q8314" s="29" t="n">
        <f aca="false">IFERROR(VALUE(L8314),"")</f>
        <v>13</v>
      </c>
      <c r="R8314" s="29" t="n">
        <f aca="true">IF(O8314="","",O8314-TODAY())</f>
        <v>21</v>
      </c>
      <c r="S8314" s="29" t="str">
        <f aca="false">IF(C8314="&lt;&lt; vazio &gt;&gt;","VAZIA",IF(AND(O8314&lt;&gt;"",R8314&lt;0),"VENCIDO",IF(AND(O8314&lt;&gt;"",R8314&lt;=Parametros!$B$10),"PRÓX. VENCIMENTO",IF(F8314="Q","QUALIDADE",IF(F8314="S","BLOQUEADO",IF(F8314="R","RESTRITO/DEVOLUÇÃO",IF(OR(N8314="QUAR",N8314="QRES"),"QUARENTENA",IF(OR(B8314="DESCARTE",B8314="DEVOLUÇÃO"),"DESCARTE/DEVOLUÇÃO",IF(AND(D8314="",K8314&lt;&gt;""),"SEM LOTE",IF(AND(Q8314&lt;&gt;"",Q8314&gt;=Parametros!$B$11),"PARADO/SEM GIRO","OK"))))))))))</f>
        <v>PRÓX. VENCIMENTO</v>
      </c>
      <c r="T8314" s="29" t="str">
        <f aca="false">IF(AND($S8314="PARADO/SEM GIRO",$K8314="KG",OR(Painel!$B$5="(Todos)",A8314=Painel!$B$5)*OR(Painel!$E$5="(Todos)",P8314=Painel!$E$5)),$J8314+ROW()/10000000,"")</f>
        <v/>
      </c>
      <c r="U8314" s="29" t="str">
        <f aca="false">IF(AND($S8314="VENCIDO",$K8314="KG",OR(Painel!$B$5="(Todos)",A8314=Painel!$B$5)*OR(Painel!$E$5="(Todos)",P8314=Painel!$E$5)),$J8314+ROW()/10000000,"")</f>
        <v/>
      </c>
    </row>
    <row r="8315" customFormat="false" ht="15" hidden="false" customHeight="false" outlineLevel="0" collapsed="false">
      <c r="A8315" s="29" t="s">
        <v>57</v>
      </c>
      <c r="B8315" s="29" t="s">
        <v>15138</v>
      </c>
      <c r="C8315" s="29" t="s">
        <v>373</v>
      </c>
      <c r="D8315" s="29" t="s">
        <v>15139</v>
      </c>
      <c r="E8315" s="29" t="n">
        <v>4</v>
      </c>
      <c r="F8315" s="29"/>
      <c r="G8315" s="29"/>
      <c r="H8315" s="30" t="n">
        <v>24.24</v>
      </c>
      <c r="I8315" s="31" t="n">
        <v>46272</v>
      </c>
      <c r="J8315" s="30" t="n">
        <v>24.24</v>
      </c>
      <c r="K8315" s="29" t="s">
        <v>120</v>
      </c>
      <c r="L8315" s="29" t="s">
        <v>126</v>
      </c>
      <c r="M8315" s="29"/>
      <c r="N8315" s="29" t="s">
        <v>134</v>
      </c>
      <c r="O8315" s="31" t="n">
        <v>46296</v>
      </c>
      <c r="P8315" s="29" t="s">
        <v>123</v>
      </c>
      <c r="Q8315" s="29" t="n">
        <f aca="false">IFERROR(VALUE(L8315),"")</f>
        <v>13</v>
      </c>
      <c r="R8315" s="29" t="n">
        <f aca="true">IF(O8315="","",O8315-TODAY())</f>
        <v>11</v>
      </c>
      <c r="S8315" s="29" t="str">
        <f aca="false">IF(C8315="&lt;&lt; vazio &gt;&gt;","VAZIA",IF(AND(O8315&lt;&gt;"",R8315&lt;0),"VENCIDO",IF(AND(O8315&lt;&gt;"",R8315&lt;=Parametros!$B$10),"PRÓX. VENCIMENTO",IF(F8315="Q","QUALIDADE",IF(F8315="S","BLOQUEADO",IF(F8315="R","RESTRITO/DEVOLUÇÃO",IF(OR(N8315="QUAR",N8315="QRES"),"QUARENTENA",IF(OR(B8315="DESCARTE",B8315="DEVOLUÇÃO"),"DESCARTE/DEVOLUÇÃO",IF(AND(D8315="",K8315&lt;&gt;""),"SEM LOTE",IF(AND(Q8315&lt;&gt;"",Q8315&gt;=Parametros!$B$11),"PARADO/SEM GIRO","OK"))))))))))</f>
        <v>PRÓX. VENCIMENTO</v>
      </c>
      <c r="T8315" s="29" t="str">
        <f aca="false">IF(AND($S8315="PARADO/SEM GIRO",$K8315="KG",OR(Painel!$B$5="(Todos)",A8315=Painel!$B$5)*OR(Painel!$E$5="(Todos)",P8315=Painel!$E$5)),$J8315+ROW()/10000000,"")</f>
        <v/>
      </c>
      <c r="U8315" s="29" t="str">
        <f aca="false">IF(AND($S8315="VENCIDO",$K8315="KG",OR(Painel!$B$5="(Todos)",A8315=Painel!$B$5)*OR(Painel!$E$5="(Todos)",P8315=Painel!$E$5)),$J8315+ROW()/10000000,"")</f>
        <v/>
      </c>
    </row>
    <row r="8316" customFormat="false" ht="15" hidden="false" customHeight="false" outlineLevel="0" collapsed="false">
      <c r="A8316" s="29" t="s">
        <v>57</v>
      </c>
      <c r="B8316" s="29" t="s">
        <v>15138</v>
      </c>
      <c r="C8316" s="29" t="s">
        <v>386</v>
      </c>
      <c r="D8316" s="29" t="s">
        <v>15136</v>
      </c>
      <c r="E8316" s="29" t="n">
        <v>4</v>
      </c>
      <c r="F8316" s="29"/>
      <c r="G8316" s="29"/>
      <c r="H8316" s="30" t="n">
        <v>20</v>
      </c>
      <c r="I8316" s="31" t="n">
        <v>46272</v>
      </c>
      <c r="J8316" s="30" t="n">
        <v>20</v>
      </c>
      <c r="K8316" s="29" t="s">
        <v>120</v>
      </c>
      <c r="L8316" s="29" t="s">
        <v>126</v>
      </c>
      <c r="M8316" s="29"/>
      <c r="N8316" s="29" t="s">
        <v>122</v>
      </c>
      <c r="O8316" s="31" t="n">
        <v>46693</v>
      </c>
      <c r="P8316" s="29" t="s">
        <v>123</v>
      </c>
      <c r="Q8316" s="29" t="n">
        <f aca="false">IFERROR(VALUE(L8316),"")</f>
        <v>13</v>
      </c>
      <c r="R8316" s="29" t="n">
        <f aca="true">IF(O8316="","",O8316-TODAY())</f>
        <v>408</v>
      </c>
      <c r="S8316" s="29" t="str">
        <f aca="false">IF(C8316="&lt;&lt; vazio &gt;&gt;","VAZIA",IF(AND(O8316&lt;&gt;"",R8316&lt;0),"VENCIDO",IF(AND(O8316&lt;&gt;"",R8316&lt;=Parametros!$B$10),"PRÓX. VENCIMENTO",IF(F8316="Q","QUALIDADE",IF(F8316="S","BLOQUEADO",IF(F8316="R","RESTRITO/DEVOLUÇÃO",IF(OR(N8316="QUAR",N8316="QRES"),"QUARENTENA",IF(OR(B8316="DESCARTE",B8316="DEVOLUÇÃO"),"DESCARTE/DEVOLUÇÃO",IF(AND(D8316="",K8316&lt;&gt;""),"SEM LOTE",IF(AND(Q8316&lt;&gt;"",Q8316&gt;=Parametros!$B$11),"PARADO/SEM GIRO","OK"))))))))))</f>
        <v>OK</v>
      </c>
      <c r="T8316" s="29" t="str">
        <f aca="false">IF(AND($S8316="PARADO/SEM GIRO",$K8316="KG",OR(Painel!$B$5="(Todos)",A8316=Painel!$B$5)*OR(Painel!$E$5="(Todos)",P8316=Painel!$E$5)),$J8316+ROW()/10000000,"")</f>
        <v/>
      </c>
      <c r="U8316" s="29" t="str">
        <f aca="false">IF(AND($S8316="VENCIDO",$K8316="KG",OR(Painel!$B$5="(Todos)",A8316=Painel!$B$5)*OR(Painel!$E$5="(Todos)",P8316=Painel!$E$5)),$J8316+ROW()/10000000,"")</f>
        <v/>
      </c>
    </row>
    <row r="8317" customFormat="false" ht="15" hidden="false" customHeight="false" outlineLevel="0" collapsed="false">
      <c r="A8317" s="29" t="s">
        <v>57</v>
      </c>
      <c r="B8317" s="29" t="s">
        <v>15138</v>
      </c>
      <c r="C8317" s="29" t="s">
        <v>165</v>
      </c>
      <c r="D8317" s="29" t="s">
        <v>15140</v>
      </c>
      <c r="E8317" s="29" t="n">
        <v>4</v>
      </c>
      <c r="F8317" s="29"/>
      <c r="G8317" s="29"/>
      <c r="H8317" s="30" t="n">
        <v>24.24</v>
      </c>
      <c r="I8317" s="31" t="n">
        <v>46282</v>
      </c>
      <c r="J8317" s="30" t="n">
        <v>24.24</v>
      </c>
      <c r="K8317" s="29" t="s">
        <v>120</v>
      </c>
      <c r="L8317" s="29" t="s">
        <v>400</v>
      </c>
      <c r="M8317" s="29"/>
      <c r="N8317" s="29" t="s">
        <v>134</v>
      </c>
      <c r="O8317" s="31" t="n">
        <v>46312</v>
      </c>
      <c r="P8317" s="29" t="s">
        <v>123</v>
      </c>
      <c r="Q8317" s="29" t="n">
        <f aca="false">IFERROR(VALUE(L8317),"")</f>
        <v>3</v>
      </c>
      <c r="R8317" s="29" t="n">
        <f aca="true">IF(O8317="","",O8317-TODAY())</f>
        <v>27</v>
      </c>
      <c r="S8317" s="29" t="str">
        <f aca="false">IF(C8317="&lt;&lt; vazio &gt;&gt;","VAZIA",IF(AND(O8317&lt;&gt;"",R8317&lt;0),"VENCIDO",IF(AND(O8317&lt;&gt;"",R8317&lt;=Parametros!$B$10),"PRÓX. VENCIMENTO",IF(F8317="Q","QUALIDADE",IF(F8317="S","BLOQUEADO",IF(F8317="R","RESTRITO/DEVOLUÇÃO",IF(OR(N8317="QUAR",N8317="QRES"),"QUARENTENA",IF(OR(B8317="DESCARTE",B8317="DEVOLUÇÃO"),"DESCARTE/DEVOLUÇÃO",IF(AND(D8317="",K8317&lt;&gt;""),"SEM LOTE",IF(AND(Q8317&lt;&gt;"",Q8317&gt;=Parametros!$B$11),"PARADO/SEM GIRO","OK"))))))))))</f>
        <v>PRÓX. VENCIMENTO</v>
      </c>
      <c r="T8317" s="29" t="str">
        <f aca="false">IF(AND($S8317="PARADO/SEM GIRO",$K8317="KG",OR(Painel!$B$5="(Todos)",A8317=Painel!$B$5)*OR(Painel!$E$5="(Todos)",P8317=Painel!$E$5)),$J8317+ROW()/10000000,"")</f>
        <v/>
      </c>
      <c r="U8317" s="29" t="str">
        <f aca="false">IF(AND($S8317="VENCIDO",$K8317="KG",OR(Painel!$B$5="(Todos)",A8317=Painel!$B$5)*OR(Painel!$E$5="(Todos)",P8317=Painel!$E$5)),$J8317+ROW()/10000000,"")</f>
        <v/>
      </c>
    </row>
    <row r="8318" customFormat="false" ht="15" hidden="false" customHeight="false" outlineLevel="0" collapsed="false">
      <c r="A8318" s="29" t="s">
        <v>57</v>
      </c>
      <c r="B8318" s="29" t="s">
        <v>15141</v>
      </c>
      <c r="C8318" s="29" t="s">
        <v>115</v>
      </c>
      <c r="D8318" s="29"/>
      <c r="E8318" s="29" t="n">
        <v>0</v>
      </c>
      <c r="F8318" s="29"/>
      <c r="G8318" s="29"/>
      <c r="H8318" s="30" t="n">
        <v>0</v>
      </c>
      <c r="I8318" s="29"/>
      <c r="J8318" s="30" t="n">
        <v>0</v>
      </c>
      <c r="K8318" s="29"/>
      <c r="L8318" s="29" t="s">
        <v>116</v>
      </c>
      <c r="M8318" s="29"/>
      <c r="N8318" s="29"/>
      <c r="O8318" s="29"/>
      <c r="P8318" s="29"/>
      <c r="Q8318" s="29" t="n">
        <f aca="false">IFERROR(VALUE(L8318),"")</f>
        <v>0</v>
      </c>
      <c r="R8318" s="29" t="str">
        <f aca="true">IF(O8318="","",O8318-TODAY())</f>
        <v/>
      </c>
      <c r="S8318" s="29" t="str">
        <f aca="false">IF(C8318="&lt;&lt; vazio &gt;&gt;","VAZIA",IF(AND(O8318&lt;&gt;"",R8318&lt;0),"VENCIDO",IF(AND(O8318&lt;&gt;"",R8318&lt;=Parametros!$B$10),"PRÓX. VENCIMENTO",IF(F8318="Q","QUALIDADE",IF(F8318="S","BLOQUEADO",IF(F8318="R","RESTRITO/DEVOLUÇÃO",IF(OR(N8318="QUAR",N8318="QRES"),"QUARENTENA",IF(OR(B8318="DESCARTE",B8318="DEVOLUÇÃO"),"DESCARTE/DEVOLUÇÃO",IF(AND(D8318="",K8318&lt;&gt;""),"SEM LOTE",IF(AND(Q8318&lt;&gt;"",Q8318&gt;=Parametros!$B$11),"PARADO/SEM GIRO","OK"))))))))))</f>
        <v>VAZIA</v>
      </c>
      <c r="T8318" s="29" t="str">
        <f aca="false">IF(AND($S8318="PARADO/SEM GIRO",$K8318="KG",OR(Painel!$B$5="(Todos)",A8318=Painel!$B$5)*OR(Painel!$E$5="(Todos)",P8318=Painel!$E$5)),$J8318+ROW()/10000000,"")</f>
        <v/>
      </c>
      <c r="U8318" s="29" t="str">
        <f aca="false">IF(AND($S8318="VENCIDO",$K8318="KG",OR(Painel!$B$5="(Todos)",A8318=Painel!$B$5)*OR(Painel!$E$5="(Todos)",P8318=Painel!$E$5)),$J8318+ROW()/10000000,"")</f>
        <v/>
      </c>
    </row>
    <row r="8319" customFormat="false" ht="15" hidden="false" customHeight="false" outlineLevel="0" collapsed="false">
      <c r="A8319" s="29" t="s">
        <v>57</v>
      </c>
      <c r="B8319" s="29" t="s">
        <v>15142</v>
      </c>
      <c r="C8319" s="29" t="s">
        <v>596</v>
      </c>
      <c r="D8319" s="29" t="s">
        <v>5886</v>
      </c>
      <c r="E8319" s="29" t="n">
        <v>4</v>
      </c>
      <c r="F8319" s="29"/>
      <c r="G8319" s="29"/>
      <c r="H8319" s="30" t="n">
        <v>6</v>
      </c>
      <c r="I8319" s="31" t="n">
        <v>46272</v>
      </c>
      <c r="J8319" s="30" t="n">
        <v>6</v>
      </c>
      <c r="K8319" s="29" t="s">
        <v>120</v>
      </c>
      <c r="L8319" s="29" t="s">
        <v>126</v>
      </c>
      <c r="M8319" s="29"/>
      <c r="N8319" s="29" t="s">
        <v>122</v>
      </c>
      <c r="O8319" s="31" t="n">
        <v>46512</v>
      </c>
      <c r="P8319" s="29" t="s">
        <v>123</v>
      </c>
      <c r="Q8319" s="29" t="n">
        <f aca="false">IFERROR(VALUE(L8319),"")</f>
        <v>13</v>
      </c>
      <c r="R8319" s="29" t="n">
        <f aca="true">IF(O8319="","",O8319-TODAY())</f>
        <v>227</v>
      </c>
      <c r="S8319" s="29" t="str">
        <f aca="false">IF(C8319="&lt;&lt; vazio &gt;&gt;","VAZIA",IF(AND(O8319&lt;&gt;"",R8319&lt;0),"VENCIDO",IF(AND(O8319&lt;&gt;"",R8319&lt;=Parametros!$B$10),"PRÓX. VENCIMENTO",IF(F8319="Q","QUALIDADE",IF(F8319="S","BLOQUEADO",IF(F8319="R","RESTRITO/DEVOLUÇÃO",IF(OR(N8319="QUAR",N8319="QRES"),"QUARENTENA",IF(OR(B8319="DESCARTE",B8319="DEVOLUÇÃO"),"DESCARTE/DEVOLUÇÃO",IF(AND(D8319="",K8319&lt;&gt;""),"SEM LOTE",IF(AND(Q8319&lt;&gt;"",Q8319&gt;=Parametros!$B$11),"PARADO/SEM GIRO","OK"))))))))))</f>
        <v>OK</v>
      </c>
      <c r="T8319" s="29" t="str">
        <f aca="false">IF(AND($S8319="PARADO/SEM GIRO",$K8319="KG",OR(Painel!$B$5="(Todos)",A8319=Painel!$B$5)*OR(Painel!$E$5="(Todos)",P8319=Painel!$E$5)),$J8319+ROW()/10000000,"")</f>
        <v/>
      </c>
      <c r="U8319" s="29" t="str">
        <f aca="false">IF(AND($S8319="VENCIDO",$K8319="KG",OR(Painel!$B$5="(Todos)",A8319=Painel!$B$5)*OR(Painel!$E$5="(Todos)",P8319=Painel!$E$5)),$J8319+ROW()/10000000,"")</f>
        <v/>
      </c>
    </row>
    <row r="8320" customFormat="false" ht="15" hidden="false" customHeight="false" outlineLevel="0" collapsed="false">
      <c r="A8320" s="29" t="s">
        <v>57</v>
      </c>
      <c r="B8320" s="29" t="s">
        <v>15142</v>
      </c>
      <c r="C8320" s="29" t="s">
        <v>556</v>
      </c>
      <c r="D8320" s="29" t="s">
        <v>6555</v>
      </c>
      <c r="E8320" s="29" t="n">
        <v>4</v>
      </c>
      <c r="F8320" s="29"/>
      <c r="G8320" s="29"/>
      <c r="H8320" s="30" t="n">
        <v>16.4</v>
      </c>
      <c r="I8320" s="31" t="n">
        <v>46278</v>
      </c>
      <c r="J8320" s="30" t="n">
        <v>16.4</v>
      </c>
      <c r="K8320" s="29" t="s">
        <v>120</v>
      </c>
      <c r="L8320" s="29" t="s">
        <v>328</v>
      </c>
      <c r="M8320" s="29"/>
      <c r="N8320" s="29" t="s">
        <v>122</v>
      </c>
      <c r="O8320" s="31" t="n">
        <v>46562</v>
      </c>
      <c r="P8320" s="29" t="s">
        <v>123</v>
      </c>
      <c r="Q8320" s="29" t="n">
        <f aca="false">IFERROR(VALUE(L8320),"")</f>
        <v>7</v>
      </c>
      <c r="R8320" s="29" t="n">
        <f aca="true">IF(O8320="","",O8320-TODAY())</f>
        <v>277</v>
      </c>
      <c r="S8320" s="29" t="str">
        <f aca="false">IF(C8320="&lt;&lt; vazio &gt;&gt;","VAZIA",IF(AND(O8320&lt;&gt;"",R8320&lt;0),"VENCIDO",IF(AND(O8320&lt;&gt;"",R8320&lt;=Parametros!$B$10),"PRÓX. VENCIMENTO",IF(F8320="Q","QUALIDADE",IF(F8320="S","BLOQUEADO",IF(F8320="R","RESTRITO/DEVOLUÇÃO",IF(OR(N8320="QUAR",N8320="QRES"),"QUARENTENA",IF(OR(B8320="DESCARTE",B8320="DEVOLUÇÃO"),"DESCARTE/DEVOLUÇÃO",IF(AND(D8320="",K8320&lt;&gt;""),"SEM LOTE",IF(AND(Q8320&lt;&gt;"",Q8320&gt;=Parametros!$B$11),"PARADO/SEM GIRO","OK"))))))))))</f>
        <v>OK</v>
      </c>
      <c r="T8320" s="29" t="str">
        <f aca="false">IF(AND($S8320="PARADO/SEM GIRO",$K8320="KG",OR(Painel!$B$5="(Todos)",A8320=Painel!$B$5)*OR(Painel!$E$5="(Todos)",P8320=Painel!$E$5)),$J8320+ROW()/10000000,"")</f>
        <v/>
      </c>
      <c r="U8320" s="29" t="str">
        <f aca="false">IF(AND($S8320="VENCIDO",$K8320="KG",OR(Painel!$B$5="(Todos)",A8320=Painel!$B$5)*OR(Painel!$E$5="(Todos)",P8320=Painel!$E$5)),$J8320+ROW()/10000000,"")</f>
        <v/>
      </c>
    </row>
    <row r="8321" customFormat="false" ht="15" hidden="false" customHeight="false" outlineLevel="0" collapsed="false">
      <c r="A8321" s="29" t="s">
        <v>57</v>
      </c>
      <c r="B8321" s="29" t="s">
        <v>15142</v>
      </c>
      <c r="C8321" s="29" t="s">
        <v>1292</v>
      </c>
      <c r="D8321" s="29" t="s">
        <v>15038</v>
      </c>
      <c r="E8321" s="29" t="n">
        <v>4</v>
      </c>
      <c r="F8321" s="29"/>
      <c r="G8321" s="29"/>
      <c r="H8321" s="30" t="n">
        <v>10</v>
      </c>
      <c r="I8321" s="31" t="n">
        <v>46279</v>
      </c>
      <c r="J8321" s="30" t="n">
        <v>10</v>
      </c>
      <c r="K8321" s="29" t="s">
        <v>120</v>
      </c>
      <c r="L8321" s="29" t="s">
        <v>126</v>
      </c>
      <c r="M8321" s="29"/>
      <c r="N8321" s="29" t="s">
        <v>122</v>
      </c>
      <c r="O8321" s="31" t="n">
        <v>46452</v>
      </c>
      <c r="P8321" s="29" t="s">
        <v>123</v>
      </c>
      <c r="Q8321" s="29" t="n">
        <f aca="false">IFERROR(VALUE(L8321),"")</f>
        <v>13</v>
      </c>
      <c r="R8321" s="29" t="n">
        <f aca="true">IF(O8321="","",O8321-TODAY())</f>
        <v>167</v>
      </c>
      <c r="S8321" s="29" t="str">
        <f aca="false">IF(C8321="&lt;&lt; vazio &gt;&gt;","VAZIA",IF(AND(O8321&lt;&gt;"",R8321&lt;0),"VENCIDO",IF(AND(O8321&lt;&gt;"",R8321&lt;=Parametros!$B$10),"PRÓX. VENCIMENTO",IF(F8321="Q","QUALIDADE",IF(F8321="S","BLOQUEADO",IF(F8321="R","RESTRITO/DEVOLUÇÃO",IF(OR(N8321="QUAR",N8321="QRES"),"QUARENTENA",IF(OR(B8321="DESCARTE",B8321="DEVOLUÇÃO"),"DESCARTE/DEVOLUÇÃO",IF(AND(D8321="",K8321&lt;&gt;""),"SEM LOTE",IF(AND(Q8321&lt;&gt;"",Q8321&gt;=Parametros!$B$11),"PARADO/SEM GIRO","OK"))))))))))</f>
        <v>OK</v>
      </c>
      <c r="T8321" s="29" t="str">
        <f aca="false">IF(AND($S8321="PARADO/SEM GIRO",$K8321="KG",OR(Painel!$B$5="(Todos)",A8321=Painel!$B$5)*OR(Painel!$E$5="(Todos)",P8321=Painel!$E$5)),$J8321+ROW()/10000000,"")</f>
        <v/>
      </c>
      <c r="U8321" s="29" t="str">
        <f aca="false">IF(AND($S8321="VENCIDO",$K8321="KG",OR(Painel!$B$5="(Todos)",A8321=Painel!$B$5)*OR(Painel!$E$5="(Todos)",P8321=Painel!$E$5)),$J8321+ROW()/10000000,"")</f>
        <v/>
      </c>
    </row>
    <row r="8322" customFormat="false" ht="15" hidden="false" customHeight="false" outlineLevel="0" collapsed="false">
      <c r="A8322" s="29" t="s">
        <v>57</v>
      </c>
      <c r="B8322" s="29" t="s">
        <v>15142</v>
      </c>
      <c r="C8322" s="29" t="s">
        <v>741</v>
      </c>
      <c r="D8322" s="29" t="s">
        <v>15143</v>
      </c>
      <c r="E8322" s="29" t="n">
        <v>4</v>
      </c>
      <c r="F8322" s="29"/>
      <c r="G8322" s="29"/>
      <c r="H8322" s="30" t="n">
        <v>20</v>
      </c>
      <c r="I8322" s="31" t="n">
        <v>46272</v>
      </c>
      <c r="J8322" s="30" t="n">
        <v>20</v>
      </c>
      <c r="K8322" s="29" t="s">
        <v>120</v>
      </c>
      <c r="L8322" s="29" t="s">
        <v>126</v>
      </c>
      <c r="M8322" s="29"/>
      <c r="N8322" s="29" t="s">
        <v>122</v>
      </c>
      <c r="O8322" s="31" t="n">
        <v>46531</v>
      </c>
      <c r="P8322" s="29" t="s">
        <v>123</v>
      </c>
      <c r="Q8322" s="29" t="n">
        <f aca="false">IFERROR(VALUE(L8322),"")</f>
        <v>13</v>
      </c>
      <c r="R8322" s="29" t="n">
        <f aca="true">IF(O8322="","",O8322-TODAY())</f>
        <v>246</v>
      </c>
      <c r="S8322" s="29" t="str">
        <f aca="false">IF(C8322="&lt;&lt; vazio &gt;&gt;","VAZIA",IF(AND(O8322&lt;&gt;"",R8322&lt;0),"VENCIDO",IF(AND(O8322&lt;&gt;"",R8322&lt;=Parametros!$B$10),"PRÓX. VENCIMENTO",IF(F8322="Q","QUALIDADE",IF(F8322="S","BLOQUEADO",IF(F8322="R","RESTRITO/DEVOLUÇÃO",IF(OR(N8322="QUAR",N8322="QRES"),"QUARENTENA",IF(OR(B8322="DESCARTE",B8322="DEVOLUÇÃO"),"DESCARTE/DEVOLUÇÃO",IF(AND(D8322="",K8322&lt;&gt;""),"SEM LOTE",IF(AND(Q8322&lt;&gt;"",Q8322&gt;=Parametros!$B$11),"PARADO/SEM GIRO","OK"))))))))))</f>
        <v>OK</v>
      </c>
      <c r="T8322" s="29" t="str">
        <f aca="false">IF(AND($S8322="PARADO/SEM GIRO",$K8322="KG",OR(Painel!$B$5="(Todos)",A8322=Painel!$B$5)*OR(Painel!$E$5="(Todos)",P8322=Painel!$E$5)),$J8322+ROW()/10000000,"")</f>
        <v/>
      </c>
      <c r="U8322" s="29" t="str">
        <f aca="false">IF(AND($S8322="VENCIDO",$K8322="KG",OR(Painel!$B$5="(Todos)",A8322=Painel!$B$5)*OR(Painel!$E$5="(Todos)",P8322=Painel!$E$5)),$J8322+ROW()/10000000,"")</f>
        <v/>
      </c>
    </row>
    <row r="8323" customFormat="false" ht="15" hidden="false" customHeight="false" outlineLevel="0" collapsed="false">
      <c r="A8323" s="29" t="s">
        <v>57</v>
      </c>
      <c r="B8323" s="29" t="s">
        <v>15144</v>
      </c>
      <c r="C8323" s="29" t="s">
        <v>115</v>
      </c>
      <c r="D8323" s="29"/>
      <c r="E8323" s="29" t="n">
        <v>0</v>
      </c>
      <c r="F8323" s="29"/>
      <c r="G8323" s="29"/>
      <c r="H8323" s="30" t="n">
        <v>0</v>
      </c>
      <c r="I8323" s="29"/>
      <c r="J8323" s="30" t="n">
        <v>0</v>
      </c>
      <c r="K8323" s="29"/>
      <c r="L8323" s="29" t="s">
        <v>116</v>
      </c>
      <c r="M8323" s="29"/>
      <c r="N8323" s="29"/>
      <c r="O8323" s="29"/>
      <c r="P8323" s="29"/>
      <c r="Q8323" s="29" t="n">
        <f aca="false">IFERROR(VALUE(L8323),"")</f>
        <v>0</v>
      </c>
      <c r="R8323" s="29" t="str">
        <f aca="true">IF(O8323="","",O8323-TODAY())</f>
        <v/>
      </c>
      <c r="S8323" s="29" t="str">
        <f aca="false">IF(C8323="&lt;&lt; vazio &gt;&gt;","VAZIA",IF(AND(O8323&lt;&gt;"",R8323&lt;0),"VENCIDO",IF(AND(O8323&lt;&gt;"",R8323&lt;=Parametros!$B$10),"PRÓX. VENCIMENTO",IF(F8323="Q","QUALIDADE",IF(F8323="S","BLOQUEADO",IF(F8323="R","RESTRITO/DEVOLUÇÃO",IF(OR(N8323="QUAR",N8323="QRES"),"QUARENTENA",IF(OR(B8323="DESCARTE",B8323="DEVOLUÇÃO"),"DESCARTE/DEVOLUÇÃO",IF(AND(D8323="",K8323&lt;&gt;""),"SEM LOTE",IF(AND(Q8323&lt;&gt;"",Q8323&gt;=Parametros!$B$11),"PARADO/SEM GIRO","OK"))))))))))</f>
        <v>VAZIA</v>
      </c>
      <c r="T8323" s="29" t="str">
        <f aca="false">IF(AND($S8323="PARADO/SEM GIRO",$K8323="KG",OR(Painel!$B$5="(Todos)",A8323=Painel!$B$5)*OR(Painel!$E$5="(Todos)",P8323=Painel!$E$5)),$J8323+ROW()/10000000,"")</f>
        <v/>
      </c>
      <c r="U8323" s="29" t="str">
        <f aca="false">IF(AND($S8323="VENCIDO",$K8323="KG",OR(Painel!$B$5="(Todos)",A8323=Painel!$B$5)*OR(Painel!$E$5="(Todos)",P8323=Painel!$E$5)),$J8323+ROW()/10000000,"")</f>
        <v/>
      </c>
    </row>
    <row r="8324" customFormat="false" ht="15" hidden="false" customHeight="false" outlineLevel="0" collapsed="false">
      <c r="A8324" s="29" t="s">
        <v>57</v>
      </c>
      <c r="B8324" s="29" t="s">
        <v>15145</v>
      </c>
      <c r="C8324" s="29" t="s">
        <v>174</v>
      </c>
      <c r="D8324" s="29" t="s">
        <v>15146</v>
      </c>
      <c r="E8324" s="29" t="n">
        <v>6</v>
      </c>
      <c r="F8324" s="29"/>
      <c r="G8324" s="29"/>
      <c r="H8324" s="30" t="n">
        <v>2.8</v>
      </c>
      <c r="I8324" s="31" t="n">
        <v>46272</v>
      </c>
      <c r="J8324" s="30" t="n">
        <v>2.8</v>
      </c>
      <c r="K8324" s="29" t="s">
        <v>120</v>
      </c>
      <c r="L8324" s="29" t="s">
        <v>126</v>
      </c>
      <c r="M8324" s="29"/>
      <c r="N8324" s="29" t="s">
        <v>122</v>
      </c>
      <c r="O8324" s="29"/>
      <c r="P8324" s="29" t="s">
        <v>123</v>
      </c>
      <c r="Q8324" s="29" t="n">
        <f aca="false">IFERROR(VALUE(L8324),"")</f>
        <v>13</v>
      </c>
      <c r="R8324" s="29" t="str">
        <f aca="true">IF(O8324="","",O8324-TODAY())</f>
        <v/>
      </c>
      <c r="S8324" s="29" t="str">
        <f aca="false">IF(C8324="&lt;&lt; vazio &gt;&gt;","VAZIA",IF(AND(O8324&lt;&gt;"",R8324&lt;0),"VENCIDO",IF(AND(O8324&lt;&gt;"",R8324&lt;=Parametros!$B$10),"PRÓX. VENCIMENTO",IF(F8324="Q","QUALIDADE",IF(F8324="S","BLOQUEADO",IF(F8324="R","RESTRITO/DEVOLUÇÃO",IF(OR(N8324="QUAR",N8324="QRES"),"QUARENTENA",IF(OR(B8324="DESCARTE",B8324="DEVOLUÇÃO"),"DESCARTE/DEVOLUÇÃO",IF(AND(D8324="",K8324&lt;&gt;""),"SEM LOTE",IF(AND(Q8324&lt;&gt;"",Q8324&gt;=Parametros!$B$11),"PARADO/SEM GIRO","OK"))))))))))</f>
        <v>OK</v>
      </c>
      <c r="T8324" s="29" t="str">
        <f aca="false">IF(AND($S8324="PARADO/SEM GIRO",$K8324="KG",OR(Painel!$B$5="(Todos)",A8324=Painel!$B$5)*OR(Painel!$E$5="(Todos)",P8324=Painel!$E$5)),$J8324+ROW()/10000000,"")</f>
        <v/>
      </c>
      <c r="U8324" s="29" t="str">
        <f aca="false">IF(AND($S8324="VENCIDO",$K8324="KG",OR(Painel!$B$5="(Todos)",A8324=Painel!$B$5)*OR(Painel!$E$5="(Todos)",P8324=Painel!$E$5)),$J8324+ROW()/10000000,"")</f>
        <v/>
      </c>
    </row>
    <row r="8325" customFormat="false" ht="15" hidden="false" customHeight="false" outlineLevel="0" collapsed="false">
      <c r="A8325" s="29" t="s">
        <v>57</v>
      </c>
      <c r="B8325" s="29" t="s">
        <v>15145</v>
      </c>
      <c r="C8325" s="29" t="s">
        <v>560</v>
      </c>
      <c r="D8325" s="29" t="s">
        <v>7986</v>
      </c>
      <c r="E8325" s="29" t="n">
        <v>6</v>
      </c>
      <c r="F8325" s="29"/>
      <c r="G8325" s="29"/>
      <c r="H8325" s="30" t="n">
        <v>25</v>
      </c>
      <c r="I8325" s="31" t="n">
        <v>46272</v>
      </c>
      <c r="J8325" s="30" t="n">
        <v>25</v>
      </c>
      <c r="K8325" s="29" t="s">
        <v>120</v>
      </c>
      <c r="L8325" s="29" t="s">
        <v>126</v>
      </c>
      <c r="M8325" s="29"/>
      <c r="N8325" s="29" t="s">
        <v>134</v>
      </c>
      <c r="O8325" s="31" t="n">
        <v>46340</v>
      </c>
      <c r="P8325" s="29" t="s">
        <v>123</v>
      </c>
      <c r="Q8325" s="29" t="n">
        <f aca="false">IFERROR(VALUE(L8325),"")</f>
        <v>13</v>
      </c>
      <c r="R8325" s="29" t="n">
        <f aca="true">IF(O8325="","",O8325-TODAY())</f>
        <v>55</v>
      </c>
      <c r="S8325" s="29" t="str">
        <f aca="false">IF(C8325="&lt;&lt; vazio &gt;&gt;","VAZIA",IF(AND(O8325&lt;&gt;"",R8325&lt;0),"VENCIDO",IF(AND(O8325&lt;&gt;"",R8325&lt;=Parametros!$B$10),"PRÓX. VENCIMENTO",IF(F8325="Q","QUALIDADE",IF(F8325="S","BLOQUEADO",IF(F8325="R","RESTRITO/DEVOLUÇÃO",IF(OR(N8325="QUAR",N8325="QRES"),"QUARENTENA",IF(OR(B8325="DESCARTE",B8325="DEVOLUÇÃO"),"DESCARTE/DEVOLUÇÃO",IF(AND(D8325="",K8325&lt;&gt;""),"SEM LOTE",IF(AND(Q8325&lt;&gt;"",Q8325&gt;=Parametros!$B$11),"PARADO/SEM GIRO","OK"))))))))))</f>
        <v>PRÓX. VENCIMENTO</v>
      </c>
      <c r="T8325" s="29" t="str">
        <f aca="false">IF(AND($S8325="PARADO/SEM GIRO",$K8325="KG",OR(Painel!$B$5="(Todos)",A8325=Painel!$B$5)*OR(Painel!$E$5="(Todos)",P8325=Painel!$E$5)),$J8325+ROW()/10000000,"")</f>
        <v/>
      </c>
      <c r="U8325" s="29" t="str">
        <f aca="false">IF(AND($S8325="VENCIDO",$K8325="KG",OR(Painel!$B$5="(Todos)",A8325=Painel!$B$5)*OR(Painel!$E$5="(Todos)",P8325=Painel!$E$5)),$J8325+ROW()/10000000,"")</f>
        <v/>
      </c>
    </row>
    <row r="8326" customFormat="false" ht="15" hidden="false" customHeight="false" outlineLevel="0" collapsed="false">
      <c r="A8326" s="29" t="s">
        <v>57</v>
      </c>
      <c r="B8326" s="29" t="s">
        <v>15145</v>
      </c>
      <c r="C8326" s="29" t="s">
        <v>191</v>
      </c>
      <c r="D8326" s="29" t="s">
        <v>192</v>
      </c>
      <c r="E8326" s="29" t="n">
        <v>6</v>
      </c>
      <c r="F8326" s="29"/>
      <c r="G8326" s="29"/>
      <c r="H8326" s="30" t="n">
        <v>25.6</v>
      </c>
      <c r="I8326" s="31" t="n">
        <v>46273</v>
      </c>
      <c r="J8326" s="30" t="n">
        <v>25.6</v>
      </c>
      <c r="K8326" s="29" t="s">
        <v>120</v>
      </c>
      <c r="L8326" s="29" t="s">
        <v>149</v>
      </c>
      <c r="M8326" s="29"/>
      <c r="N8326" s="29" t="s">
        <v>134</v>
      </c>
      <c r="O8326" s="31" t="n">
        <v>46360</v>
      </c>
      <c r="P8326" s="29" t="s">
        <v>123</v>
      </c>
      <c r="Q8326" s="29" t="n">
        <f aca="false">IFERROR(VALUE(L8326),"")</f>
        <v>12</v>
      </c>
      <c r="R8326" s="29" t="n">
        <f aca="true">IF(O8326="","",O8326-TODAY())</f>
        <v>75</v>
      </c>
      <c r="S8326" s="29" t="str">
        <f aca="false">IF(C8326="&lt;&lt; vazio &gt;&gt;","VAZIA",IF(AND(O8326&lt;&gt;"",R8326&lt;0),"VENCIDO",IF(AND(O8326&lt;&gt;"",R8326&lt;=Parametros!$B$10),"PRÓX. VENCIMENTO",IF(F8326="Q","QUALIDADE",IF(F8326="S","BLOQUEADO",IF(F8326="R","RESTRITO/DEVOLUÇÃO",IF(OR(N8326="QUAR",N8326="QRES"),"QUARENTENA",IF(OR(B8326="DESCARTE",B8326="DEVOLUÇÃO"),"DESCARTE/DEVOLUÇÃO",IF(AND(D8326="",K8326&lt;&gt;""),"SEM LOTE",IF(AND(Q8326&lt;&gt;"",Q8326&gt;=Parametros!$B$11),"PARADO/SEM GIRO","OK"))))))))))</f>
        <v>OK</v>
      </c>
      <c r="T8326" s="29" t="str">
        <f aca="false">IF(AND($S8326="PARADO/SEM GIRO",$K8326="KG",OR(Painel!$B$5="(Todos)",A8326=Painel!$B$5)*OR(Painel!$E$5="(Todos)",P8326=Painel!$E$5)),$J8326+ROW()/10000000,"")</f>
        <v/>
      </c>
      <c r="U8326" s="29" t="str">
        <f aca="false">IF(AND($S8326="VENCIDO",$K8326="KG",OR(Painel!$B$5="(Todos)",A8326=Painel!$B$5)*OR(Painel!$E$5="(Todos)",P8326=Painel!$E$5)),$J8326+ROW()/10000000,"")</f>
        <v/>
      </c>
    </row>
    <row r="8327" customFormat="false" ht="15" hidden="false" customHeight="false" outlineLevel="0" collapsed="false">
      <c r="A8327" s="29" t="s">
        <v>57</v>
      </c>
      <c r="B8327" s="29" t="s">
        <v>15145</v>
      </c>
      <c r="C8327" s="29" t="s">
        <v>4508</v>
      </c>
      <c r="D8327" s="29" t="s">
        <v>4509</v>
      </c>
      <c r="E8327" s="29" t="n">
        <v>6</v>
      </c>
      <c r="F8327" s="29"/>
      <c r="G8327" s="29"/>
      <c r="H8327" s="30" t="n">
        <v>6</v>
      </c>
      <c r="I8327" s="31" t="n">
        <v>46272</v>
      </c>
      <c r="J8327" s="30" t="n">
        <v>6</v>
      </c>
      <c r="K8327" s="29" t="s">
        <v>120</v>
      </c>
      <c r="L8327" s="29" t="s">
        <v>126</v>
      </c>
      <c r="M8327" s="29"/>
      <c r="N8327" s="29" t="s">
        <v>122</v>
      </c>
      <c r="O8327" s="31" t="n">
        <v>46392</v>
      </c>
      <c r="P8327" s="29" t="s">
        <v>123</v>
      </c>
      <c r="Q8327" s="29" t="n">
        <f aca="false">IFERROR(VALUE(L8327),"")</f>
        <v>13</v>
      </c>
      <c r="R8327" s="29" t="n">
        <f aca="true">IF(O8327="","",O8327-TODAY())</f>
        <v>107</v>
      </c>
      <c r="S8327" s="29" t="str">
        <f aca="false">IF(C8327="&lt;&lt; vazio &gt;&gt;","VAZIA",IF(AND(O8327&lt;&gt;"",R8327&lt;0),"VENCIDO",IF(AND(O8327&lt;&gt;"",R8327&lt;=Parametros!$B$10),"PRÓX. VENCIMENTO",IF(F8327="Q","QUALIDADE",IF(F8327="S","BLOQUEADO",IF(F8327="R","RESTRITO/DEVOLUÇÃO",IF(OR(N8327="QUAR",N8327="QRES"),"QUARENTENA",IF(OR(B8327="DESCARTE",B8327="DEVOLUÇÃO"),"DESCARTE/DEVOLUÇÃO",IF(AND(D8327="",K8327&lt;&gt;""),"SEM LOTE",IF(AND(Q8327&lt;&gt;"",Q8327&gt;=Parametros!$B$11),"PARADO/SEM GIRO","OK"))))))))))</f>
        <v>OK</v>
      </c>
      <c r="T8327" s="29" t="str">
        <f aca="false">IF(AND($S8327="PARADO/SEM GIRO",$K8327="KG",OR(Painel!$B$5="(Todos)",A8327=Painel!$B$5)*OR(Painel!$E$5="(Todos)",P8327=Painel!$E$5)),$J8327+ROW()/10000000,"")</f>
        <v/>
      </c>
      <c r="U8327" s="29" t="str">
        <f aca="false">IF(AND($S8327="VENCIDO",$K8327="KG",OR(Painel!$B$5="(Todos)",A8327=Painel!$B$5)*OR(Painel!$E$5="(Todos)",P8327=Painel!$E$5)),$J8327+ROW()/10000000,"")</f>
        <v/>
      </c>
    </row>
    <row r="8328" customFormat="false" ht="15" hidden="false" customHeight="false" outlineLevel="0" collapsed="false">
      <c r="A8328" s="29" t="s">
        <v>57</v>
      </c>
      <c r="B8328" s="29" t="s">
        <v>15145</v>
      </c>
      <c r="C8328" s="29" t="s">
        <v>154</v>
      </c>
      <c r="D8328" s="29" t="s">
        <v>6385</v>
      </c>
      <c r="E8328" s="29" t="n">
        <v>6</v>
      </c>
      <c r="F8328" s="29"/>
      <c r="G8328" s="29"/>
      <c r="H8328" s="30" t="n">
        <v>12.12</v>
      </c>
      <c r="I8328" s="31" t="n">
        <v>46272</v>
      </c>
      <c r="J8328" s="30" t="n">
        <v>12.12</v>
      </c>
      <c r="K8328" s="29" t="s">
        <v>120</v>
      </c>
      <c r="L8328" s="29" t="s">
        <v>126</v>
      </c>
      <c r="M8328" s="29"/>
      <c r="N8328" s="29" t="s">
        <v>122</v>
      </c>
      <c r="O8328" s="31" t="n">
        <v>46578</v>
      </c>
      <c r="P8328" s="29" t="s">
        <v>123</v>
      </c>
      <c r="Q8328" s="29" t="n">
        <f aca="false">IFERROR(VALUE(L8328),"")</f>
        <v>13</v>
      </c>
      <c r="R8328" s="29" t="n">
        <f aca="true">IF(O8328="","",O8328-TODAY())</f>
        <v>293</v>
      </c>
      <c r="S8328" s="29" t="str">
        <f aca="false">IF(C8328="&lt;&lt; vazio &gt;&gt;","VAZIA",IF(AND(O8328&lt;&gt;"",R8328&lt;0),"VENCIDO",IF(AND(O8328&lt;&gt;"",R8328&lt;=Parametros!$B$10),"PRÓX. VENCIMENTO",IF(F8328="Q","QUALIDADE",IF(F8328="S","BLOQUEADO",IF(F8328="R","RESTRITO/DEVOLUÇÃO",IF(OR(N8328="QUAR",N8328="QRES"),"QUARENTENA",IF(OR(B8328="DESCARTE",B8328="DEVOLUÇÃO"),"DESCARTE/DEVOLUÇÃO",IF(AND(D8328="",K8328&lt;&gt;""),"SEM LOTE",IF(AND(Q8328&lt;&gt;"",Q8328&gt;=Parametros!$B$11),"PARADO/SEM GIRO","OK"))))))))))</f>
        <v>OK</v>
      </c>
      <c r="T8328" s="29" t="str">
        <f aca="false">IF(AND($S8328="PARADO/SEM GIRO",$K8328="KG",OR(Painel!$B$5="(Todos)",A8328=Painel!$B$5)*OR(Painel!$E$5="(Todos)",P8328=Painel!$E$5)),$J8328+ROW()/10000000,"")</f>
        <v/>
      </c>
      <c r="U8328" s="29" t="str">
        <f aca="false">IF(AND($S8328="VENCIDO",$K8328="KG",OR(Painel!$B$5="(Todos)",A8328=Painel!$B$5)*OR(Painel!$E$5="(Todos)",P8328=Painel!$E$5)),$J8328+ROW()/10000000,"")</f>
        <v/>
      </c>
    </row>
    <row r="8329" customFormat="false" ht="15" hidden="false" customHeight="false" outlineLevel="0" collapsed="false">
      <c r="A8329" s="29" t="s">
        <v>57</v>
      </c>
      <c r="B8329" s="29" t="s">
        <v>15145</v>
      </c>
      <c r="C8329" s="29" t="s">
        <v>313</v>
      </c>
      <c r="D8329" s="29" t="s">
        <v>15147</v>
      </c>
      <c r="E8329" s="29" t="n">
        <v>6</v>
      </c>
      <c r="F8329" s="29"/>
      <c r="G8329" s="29"/>
      <c r="H8329" s="30" t="n">
        <v>10.1</v>
      </c>
      <c r="I8329" s="31" t="n">
        <v>46272</v>
      </c>
      <c r="J8329" s="30" t="n">
        <v>10.1</v>
      </c>
      <c r="K8329" s="29" t="s">
        <v>120</v>
      </c>
      <c r="L8329" s="29" t="s">
        <v>126</v>
      </c>
      <c r="M8329" s="29"/>
      <c r="N8329" s="29" t="s">
        <v>122</v>
      </c>
      <c r="O8329" s="31" t="n">
        <v>46399</v>
      </c>
      <c r="P8329" s="29" t="s">
        <v>123</v>
      </c>
      <c r="Q8329" s="29" t="n">
        <f aca="false">IFERROR(VALUE(L8329),"")</f>
        <v>13</v>
      </c>
      <c r="R8329" s="29" t="n">
        <f aca="true">IF(O8329="","",O8329-TODAY())</f>
        <v>114</v>
      </c>
      <c r="S8329" s="29" t="str">
        <f aca="false">IF(C8329="&lt;&lt; vazio &gt;&gt;","VAZIA",IF(AND(O8329&lt;&gt;"",R8329&lt;0),"VENCIDO",IF(AND(O8329&lt;&gt;"",R8329&lt;=Parametros!$B$10),"PRÓX. VENCIMENTO",IF(F8329="Q","QUALIDADE",IF(F8329="S","BLOQUEADO",IF(F8329="R","RESTRITO/DEVOLUÇÃO",IF(OR(N8329="QUAR",N8329="QRES"),"QUARENTENA",IF(OR(B8329="DESCARTE",B8329="DEVOLUÇÃO"),"DESCARTE/DEVOLUÇÃO",IF(AND(D8329="",K8329&lt;&gt;""),"SEM LOTE",IF(AND(Q8329&lt;&gt;"",Q8329&gt;=Parametros!$B$11),"PARADO/SEM GIRO","OK"))))))))))</f>
        <v>OK</v>
      </c>
      <c r="T8329" s="29" t="str">
        <f aca="false">IF(AND($S8329="PARADO/SEM GIRO",$K8329="KG",OR(Painel!$B$5="(Todos)",A8329=Painel!$B$5)*OR(Painel!$E$5="(Todos)",P8329=Painel!$E$5)),$J8329+ROW()/10000000,"")</f>
        <v/>
      </c>
      <c r="U8329" s="29" t="str">
        <f aca="false">IF(AND($S8329="VENCIDO",$K8329="KG",OR(Painel!$B$5="(Todos)",A8329=Painel!$B$5)*OR(Painel!$E$5="(Todos)",P8329=Painel!$E$5)),$J8329+ROW()/10000000,"")</f>
        <v/>
      </c>
    </row>
    <row r="8330" customFormat="false" ht="15" hidden="false" customHeight="false" outlineLevel="0" collapsed="false">
      <c r="A8330" s="29" t="s">
        <v>57</v>
      </c>
      <c r="B8330" s="29" t="s">
        <v>15148</v>
      </c>
      <c r="C8330" s="29" t="s">
        <v>1259</v>
      </c>
      <c r="D8330" s="29" t="s">
        <v>6267</v>
      </c>
      <c r="E8330" s="29" t="n">
        <v>1</v>
      </c>
      <c r="F8330" s="29"/>
      <c r="G8330" s="29"/>
      <c r="H8330" s="30" t="n">
        <v>6</v>
      </c>
      <c r="I8330" s="31" t="n">
        <v>46284</v>
      </c>
      <c r="J8330" s="30" t="n">
        <v>6</v>
      </c>
      <c r="K8330" s="29" t="s">
        <v>120</v>
      </c>
      <c r="L8330" s="29" t="s">
        <v>1824</v>
      </c>
      <c r="M8330" s="29"/>
      <c r="N8330" s="29" t="s">
        <v>122</v>
      </c>
      <c r="O8330" s="31" t="n">
        <v>46434</v>
      </c>
      <c r="P8330" s="29" t="s">
        <v>123</v>
      </c>
      <c r="Q8330" s="29" t="n">
        <f aca="false">IFERROR(VALUE(L8330),"")</f>
        <v>91</v>
      </c>
      <c r="R8330" s="29" t="n">
        <f aca="true">IF(O8330="","",O8330-TODAY())</f>
        <v>149</v>
      </c>
      <c r="S8330" s="29" t="str">
        <f aca="false">IF(C8330="&lt;&lt; vazio &gt;&gt;","VAZIA",IF(AND(O8330&lt;&gt;"",R8330&lt;0),"VENCIDO",IF(AND(O8330&lt;&gt;"",R8330&lt;=Parametros!$B$10),"PRÓX. VENCIMENTO",IF(F8330="Q","QUALIDADE",IF(F8330="S","BLOQUEADO",IF(F8330="R","RESTRITO/DEVOLUÇÃO",IF(OR(N8330="QUAR",N8330="QRES"),"QUARENTENA",IF(OR(B8330="DESCARTE",B8330="DEVOLUÇÃO"),"DESCARTE/DEVOLUÇÃO",IF(AND(D8330="",K8330&lt;&gt;""),"SEM LOTE",IF(AND(Q8330&lt;&gt;"",Q8330&gt;=Parametros!$B$11),"PARADO/SEM GIRO","OK"))))))))))</f>
        <v>PARADO/SEM GIRO</v>
      </c>
      <c r="T8330" s="29" t="n">
        <f aca="false">IF(AND($S8330="PARADO/SEM GIRO",$K8330="KG",OR(Painel!$B$5="(Todos)",A8330=Painel!$B$5)*OR(Painel!$E$5="(Todos)",P8330=Painel!$E$5)),$J8330+ROW()/10000000,"")</f>
        <v>6.000833</v>
      </c>
      <c r="U8330" s="29" t="str">
        <f aca="false">IF(AND($S8330="VENCIDO",$K8330="KG",OR(Painel!$B$5="(Todos)",A8330=Painel!$B$5)*OR(Painel!$E$5="(Todos)",P8330=Painel!$E$5)),$J8330+ROW()/10000000,"")</f>
        <v/>
      </c>
    </row>
    <row r="8331" customFormat="false" ht="15" hidden="false" customHeight="false" outlineLevel="0" collapsed="false">
      <c r="A8331" s="29" t="s">
        <v>57</v>
      </c>
      <c r="B8331" s="29" t="s">
        <v>15149</v>
      </c>
      <c r="C8331" s="29" t="s">
        <v>5682</v>
      </c>
      <c r="D8331" s="29" t="s">
        <v>5683</v>
      </c>
      <c r="E8331" s="29" t="n">
        <v>3</v>
      </c>
      <c r="F8331" s="29"/>
      <c r="G8331" s="29"/>
      <c r="H8331" s="30" t="n">
        <v>16</v>
      </c>
      <c r="I8331" s="31" t="n">
        <v>46273</v>
      </c>
      <c r="J8331" s="30" t="n">
        <v>16</v>
      </c>
      <c r="K8331" s="29" t="s">
        <v>120</v>
      </c>
      <c r="L8331" s="29" t="s">
        <v>149</v>
      </c>
      <c r="M8331" s="29"/>
      <c r="N8331" s="29" t="s">
        <v>134</v>
      </c>
      <c r="O8331" s="31" t="n">
        <v>46338</v>
      </c>
      <c r="P8331" s="29" t="s">
        <v>123</v>
      </c>
      <c r="Q8331" s="29" t="n">
        <f aca="false">IFERROR(VALUE(L8331),"")</f>
        <v>12</v>
      </c>
      <c r="R8331" s="29" t="n">
        <f aca="true">IF(O8331="","",O8331-TODAY())</f>
        <v>53</v>
      </c>
      <c r="S8331" s="29" t="str">
        <f aca="false">IF(C8331="&lt;&lt; vazio &gt;&gt;","VAZIA",IF(AND(O8331&lt;&gt;"",R8331&lt;0),"VENCIDO",IF(AND(O8331&lt;&gt;"",R8331&lt;=Parametros!$B$10),"PRÓX. VENCIMENTO",IF(F8331="Q","QUALIDADE",IF(F8331="S","BLOQUEADO",IF(F8331="R","RESTRITO/DEVOLUÇÃO",IF(OR(N8331="QUAR",N8331="QRES"),"QUARENTENA",IF(OR(B8331="DESCARTE",B8331="DEVOLUÇÃO"),"DESCARTE/DEVOLUÇÃO",IF(AND(D8331="",K8331&lt;&gt;""),"SEM LOTE",IF(AND(Q8331&lt;&gt;"",Q8331&gt;=Parametros!$B$11),"PARADO/SEM GIRO","OK"))))))))))</f>
        <v>PRÓX. VENCIMENTO</v>
      </c>
      <c r="T8331" s="29" t="str">
        <f aca="false">IF(AND($S8331="PARADO/SEM GIRO",$K8331="KG",OR(Painel!$B$5="(Todos)",A8331=Painel!$B$5)*OR(Painel!$E$5="(Todos)",P8331=Painel!$E$5)),$J8331+ROW()/10000000,"")</f>
        <v/>
      </c>
      <c r="U8331" s="29" t="str">
        <f aca="false">IF(AND($S8331="VENCIDO",$K8331="KG",OR(Painel!$B$5="(Todos)",A8331=Painel!$B$5)*OR(Painel!$E$5="(Todos)",P8331=Painel!$E$5)),$J8331+ROW()/10000000,"")</f>
        <v/>
      </c>
    </row>
    <row r="8332" customFormat="false" ht="15" hidden="false" customHeight="false" outlineLevel="0" collapsed="false">
      <c r="A8332" s="29" t="s">
        <v>57</v>
      </c>
      <c r="B8332" s="29" t="s">
        <v>15149</v>
      </c>
      <c r="C8332" s="29" t="s">
        <v>291</v>
      </c>
      <c r="D8332" s="29" t="s">
        <v>413</v>
      </c>
      <c r="E8332" s="29" t="n">
        <v>3</v>
      </c>
      <c r="F8332" s="29"/>
      <c r="G8332" s="29"/>
      <c r="H8332" s="30" t="n">
        <v>10.1</v>
      </c>
      <c r="I8332" s="31" t="n">
        <v>46284</v>
      </c>
      <c r="J8332" s="30" t="n">
        <v>10.1</v>
      </c>
      <c r="K8332" s="29" t="s">
        <v>120</v>
      </c>
      <c r="L8332" s="29" t="s">
        <v>126</v>
      </c>
      <c r="M8332" s="29"/>
      <c r="N8332" s="29" t="s">
        <v>122</v>
      </c>
      <c r="O8332" s="31" t="n">
        <v>46865</v>
      </c>
      <c r="P8332" s="29" t="s">
        <v>123</v>
      </c>
      <c r="Q8332" s="29" t="n">
        <f aca="false">IFERROR(VALUE(L8332),"")</f>
        <v>13</v>
      </c>
      <c r="R8332" s="29" t="n">
        <f aca="true">IF(O8332="","",O8332-TODAY())</f>
        <v>580</v>
      </c>
      <c r="S8332" s="29" t="str">
        <f aca="false">IF(C8332="&lt;&lt; vazio &gt;&gt;","VAZIA",IF(AND(O8332&lt;&gt;"",R8332&lt;0),"VENCIDO",IF(AND(O8332&lt;&gt;"",R8332&lt;=Parametros!$B$10),"PRÓX. VENCIMENTO",IF(F8332="Q","QUALIDADE",IF(F8332="S","BLOQUEADO",IF(F8332="R","RESTRITO/DEVOLUÇÃO",IF(OR(N8332="QUAR",N8332="QRES"),"QUARENTENA",IF(OR(B8332="DESCARTE",B8332="DEVOLUÇÃO"),"DESCARTE/DEVOLUÇÃO",IF(AND(D8332="",K8332&lt;&gt;""),"SEM LOTE",IF(AND(Q8332&lt;&gt;"",Q8332&gt;=Parametros!$B$11),"PARADO/SEM GIRO","OK"))))))))))</f>
        <v>OK</v>
      </c>
      <c r="T8332" s="29" t="str">
        <f aca="false">IF(AND($S8332="PARADO/SEM GIRO",$K8332="KG",OR(Painel!$B$5="(Todos)",A8332=Painel!$B$5)*OR(Painel!$E$5="(Todos)",P8332=Painel!$E$5)),$J8332+ROW()/10000000,"")</f>
        <v/>
      </c>
      <c r="U8332" s="29" t="str">
        <f aca="false">IF(AND($S8332="VENCIDO",$K8332="KG",OR(Painel!$B$5="(Todos)",A8332=Painel!$B$5)*OR(Painel!$E$5="(Todos)",P8332=Painel!$E$5)),$J8332+ROW()/10000000,"")</f>
        <v/>
      </c>
    </row>
    <row r="8333" customFormat="false" ht="15" hidden="false" customHeight="false" outlineLevel="0" collapsed="false">
      <c r="A8333" s="29" t="s">
        <v>57</v>
      </c>
      <c r="B8333" s="29" t="s">
        <v>15149</v>
      </c>
      <c r="C8333" s="29" t="s">
        <v>154</v>
      </c>
      <c r="D8333" s="29" t="s">
        <v>228</v>
      </c>
      <c r="E8333" s="29" t="n">
        <v>3</v>
      </c>
      <c r="F8333" s="29"/>
      <c r="G8333" s="29"/>
      <c r="H8333" s="30" t="n">
        <v>36.36</v>
      </c>
      <c r="I8333" s="31" t="n">
        <v>46272</v>
      </c>
      <c r="J8333" s="30" t="n">
        <v>36.36</v>
      </c>
      <c r="K8333" s="29" t="s">
        <v>120</v>
      </c>
      <c r="L8333" s="29" t="s">
        <v>126</v>
      </c>
      <c r="M8333" s="29"/>
      <c r="N8333" s="29" t="s">
        <v>122</v>
      </c>
      <c r="O8333" s="31" t="n">
        <v>46558</v>
      </c>
      <c r="P8333" s="29" t="s">
        <v>123</v>
      </c>
      <c r="Q8333" s="29" t="n">
        <f aca="false">IFERROR(VALUE(L8333),"")</f>
        <v>13</v>
      </c>
      <c r="R8333" s="29" t="n">
        <f aca="true">IF(O8333="","",O8333-TODAY())</f>
        <v>273</v>
      </c>
      <c r="S8333" s="29" t="str">
        <f aca="false">IF(C8333="&lt;&lt; vazio &gt;&gt;","VAZIA",IF(AND(O8333&lt;&gt;"",R8333&lt;0),"VENCIDO",IF(AND(O8333&lt;&gt;"",R8333&lt;=Parametros!$B$10),"PRÓX. VENCIMENTO",IF(F8333="Q","QUALIDADE",IF(F8333="S","BLOQUEADO",IF(F8333="R","RESTRITO/DEVOLUÇÃO",IF(OR(N8333="QUAR",N8333="QRES"),"QUARENTENA",IF(OR(B8333="DESCARTE",B8333="DEVOLUÇÃO"),"DESCARTE/DEVOLUÇÃO",IF(AND(D8333="",K8333&lt;&gt;""),"SEM LOTE",IF(AND(Q8333&lt;&gt;"",Q8333&gt;=Parametros!$B$11),"PARADO/SEM GIRO","OK"))))))))))</f>
        <v>OK</v>
      </c>
      <c r="T8333" s="29" t="str">
        <f aca="false">IF(AND($S8333="PARADO/SEM GIRO",$K8333="KG",OR(Painel!$B$5="(Todos)",A8333=Painel!$B$5)*OR(Painel!$E$5="(Todos)",P8333=Painel!$E$5)),$J8333+ROW()/10000000,"")</f>
        <v/>
      </c>
      <c r="U8333" s="29" t="str">
        <f aca="false">IF(AND($S8333="VENCIDO",$K8333="KG",OR(Painel!$B$5="(Todos)",A8333=Painel!$B$5)*OR(Painel!$E$5="(Todos)",P8333=Painel!$E$5)),$J8333+ROW()/10000000,"")</f>
        <v/>
      </c>
    </row>
    <row r="8334" customFormat="false" ht="15" hidden="false" customHeight="false" outlineLevel="0" collapsed="false">
      <c r="A8334" s="29" t="s">
        <v>57</v>
      </c>
      <c r="B8334" s="29" t="s">
        <v>15150</v>
      </c>
      <c r="C8334" s="29" t="s">
        <v>12555</v>
      </c>
      <c r="D8334" s="29" t="s">
        <v>12556</v>
      </c>
      <c r="E8334" s="29" t="n">
        <v>1</v>
      </c>
      <c r="F8334" s="29"/>
      <c r="G8334" s="29"/>
      <c r="H8334" s="30" t="n">
        <v>85</v>
      </c>
      <c r="I8334" s="31" t="n">
        <v>46246</v>
      </c>
      <c r="J8334" s="30" t="n">
        <v>85</v>
      </c>
      <c r="K8334" s="29" t="s">
        <v>120</v>
      </c>
      <c r="L8334" s="29" t="s">
        <v>2615</v>
      </c>
      <c r="M8334" s="29"/>
      <c r="N8334" s="29" t="s">
        <v>134</v>
      </c>
      <c r="O8334" s="31" t="n">
        <v>46333</v>
      </c>
      <c r="P8334" s="29" t="s">
        <v>123</v>
      </c>
      <c r="Q8334" s="29" t="n">
        <f aca="false">IFERROR(VALUE(L8334),"")</f>
        <v>74</v>
      </c>
      <c r="R8334" s="29" t="n">
        <f aca="true">IF(O8334="","",O8334-TODAY())</f>
        <v>48</v>
      </c>
      <c r="S8334" s="29" t="str">
        <f aca="false">IF(C8334="&lt;&lt; vazio &gt;&gt;","VAZIA",IF(AND(O8334&lt;&gt;"",R8334&lt;0),"VENCIDO",IF(AND(O8334&lt;&gt;"",R8334&lt;=Parametros!$B$10),"PRÓX. VENCIMENTO",IF(F8334="Q","QUALIDADE",IF(F8334="S","BLOQUEADO",IF(F8334="R","RESTRITO/DEVOLUÇÃO",IF(OR(N8334="QUAR",N8334="QRES"),"QUARENTENA",IF(OR(B8334="DESCARTE",B8334="DEVOLUÇÃO"),"DESCARTE/DEVOLUÇÃO",IF(AND(D8334="",K8334&lt;&gt;""),"SEM LOTE",IF(AND(Q8334&lt;&gt;"",Q8334&gt;=Parametros!$B$11),"PARADO/SEM GIRO","OK"))))))))))</f>
        <v>PRÓX. VENCIMENTO</v>
      </c>
      <c r="T8334" s="29" t="str">
        <f aca="false">IF(AND($S8334="PARADO/SEM GIRO",$K8334="KG",OR(Painel!$B$5="(Todos)",A8334=Painel!$B$5)*OR(Painel!$E$5="(Todos)",P8334=Painel!$E$5)),$J8334+ROW()/10000000,"")</f>
        <v/>
      </c>
      <c r="U8334" s="29" t="str">
        <f aca="false">IF(AND($S8334="VENCIDO",$K8334="KG",OR(Painel!$B$5="(Todos)",A8334=Painel!$B$5)*OR(Painel!$E$5="(Todos)",P8334=Painel!$E$5)),$J8334+ROW()/10000000,"")</f>
        <v/>
      </c>
    </row>
    <row r="8335" customFormat="false" ht="15" hidden="false" customHeight="false" outlineLevel="0" collapsed="false">
      <c r="A8335" s="29" t="s">
        <v>57</v>
      </c>
      <c r="B8335" s="29" t="s">
        <v>15151</v>
      </c>
      <c r="C8335" s="29" t="s">
        <v>278</v>
      </c>
      <c r="D8335" s="29" t="s">
        <v>1049</v>
      </c>
      <c r="E8335" s="29" t="n">
        <v>3</v>
      </c>
      <c r="F8335" s="29"/>
      <c r="G8335" s="29"/>
      <c r="H8335" s="30" t="n">
        <v>10.1</v>
      </c>
      <c r="I8335" s="31" t="n">
        <v>46272</v>
      </c>
      <c r="J8335" s="30" t="n">
        <v>10.1</v>
      </c>
      <c r="K8335" s="29" t="s">
        <v>120</v>
      </c>
      <c r="L8335" s="29" t="s">
        <v>126</v>
      </c>
      <c r="M8335" s="29"/>
      <c r="N8335" s="29" t="s">
        <v>122</v>
      </c>
      <c r="O8335" s="31" t="n">
        <v>46722</v>
      </c>
      <c r="P8335" s="29" t="s">
        <v>123</v>
      </c>
      <c r="Q8335" s="29" t="n">
        <f aca="false">IFERROR(VALUE(L8335),"")</f>
        <v>13</v>
      </c>
      <c r="R8335" s="29" t="n">
        <f aca="true">IF(O8335="","",O8335-TODAY())</f>
        <v>437</v>
      </c>
      <c r="S8335" s="29" t="str">
        <f aca="false">IF(C8335="&lt;&lt; vazio &gt;&gt;","VAZIA",IF(AND(O8335&lt;&gt;"",R8335&lt;0),"VENCIDO",IF(AND(O8335&lt;&gt;"",R8335&lt;=Parametros!$B$10),"PRÓX. VENCIMENTO",IF(F8335="Q","QUALIDADE",IF(F8335="S","BLOQUEADO",IF(F8335="R","RESTRITO/DEVOLUÇÃO",IF(OR(N8335="QUAR",N8335="QRES"),"QUARENTENA",IF(OR(B8335="DESCARTE",B8335="DEVOLUÇÃO"),"DESCARTE/DEVOLUÇÃO",IF(AND(D8335="",K8335&lt;&gt;""),"SEM LOTE",IF(AND(Q8335&lt;&gt;"",Q8335&gt;=Parametros!$B$11),"PARADO/SEM GIRO","OK"))))))))))</f>
        <v>OK</v>
      </c>
      <c r="T8335" s="29" t="str">
        <f aca="false">IF(AND($S8335="PARADO/SEM GIRO",$K8335="KG",OR(Painel!$B$5="(Todos)",A8335=Painel!$B$5)*OR(Painel!$E$5="(Todos)",P8335=Painel!$E$5)),$J8335+ROW()/10000000,"")</f>
        <v/>
      </c>
      <c r="U8335" s="29" t="str">
        <f aca="false">IF(AND($S8335="VENCIDO",$K8335="KG",OR(Painel!$B$5="(Todos)",A8335=Painel!$B$5)*OR(Painel!$E$5="(Todos)",P8335=Painel!$E$5)),$J8335+ROW()/10000000,"")</f>
        <v/>
      </c>
    </row>
    <row r="8336" customFormat="false" ht="15" hidden="false" customHeight="false" outlineLevel="0" collapsed="false">
      <c r="A8336" s="29" t="s">
        <v>57</v>
      </c>
      <c r="B8336" s="29" t="s">
        <v>15151</v>
      </c>
      <c r="C8336" s="29" t="s">
        <v>536</v>
      </c>
      <c r="D8336" s="29" t="s">
        <v>15152</v>
      </c>
      <c r="E8336" s="29" t="n">
        <v>3</v>
      </c>
      <c r="F8336" s="29"/>
      <c r="G8336" s="29"/>
      <c r="H8336" s="30" t="n">
        <v>10</v>
      </c>
      <c r="I8336" s="31" t="n">
        <v>46272</v>
      </c>
      <c r="J8336" s="30" t="n">
        <v>10</v>
      </c>
      <c r="K8336" s="29" t="s">
        <v>120</v>
      </c>
      <c r="L8336" s="29" t="s">
        <v>126</v>
      </c>
      <c r="M8336" s="29"/>
      <c r="N8336" s="29" t="s">
        <v>122</v>
      </c>
      <c r="O8336" s="31" t="n">
        <v>46614</v>
      </c>
      <c r="P8336" s="29" t="s">
        <v>123</v>
      </c>
      <c r="Q8336" s="29" t="n">
        <f aca="false">IFERROR(VALUE(L8336),"")</f>
        <v>13</v>
      </c>
      <c r="R8336" s="29" t="n">
        <f aca="true">IF(O8336="","",O8336-TODAY())</f>
        <v>329</v>
      </c>
      <c r="S8336" s="29" t="str">
        <f aca="false">IF(C8336="&lt;&lt; vazio &gt;&gt;","VAZIA",IF(AND(O8336&lt;&gt;"",R8336&lt;0),"VENCIDO",IF(AND(O8336&lt;&gt;"",R8336&lt;=Parametros!$B$10),"PRÓX. VENCIMENTO",IF(F8336="Q","QUALIDADE",IF(F8336="S","BLOQUEADO",IF(F8336="R","RESTRITO/DEVOLUÇÃO",IF(OR(N8336="QUAR",N8336="QRES"),"QUARENTENA",IF(OR(B8336="DESCARTE",B8336="DEVOLUÇÃO"),"DESCARTE/DEVOLUÇÃO",IF(AND(D8336="",K8336&lt;&gt;""),"SEM LOTE",IF(AND(Q8336&lt;&gt;"",Q8336&gt;=Parametros!$B$11),"PARADO/SEM GIRO","OK"))))))))))</f>
        <v>OK</v>
      </c>
      <c r="T8336" s="29" t="str">
        <f aca="false">IF(AND($S8336="PARADO/SEM GIRO",$K8336="KG",OR(Painel!$B$5="(Todos)",A8336=Painel!$B$5)*OR(Painel!$E$5="(Todos)",P8336=Painel!$E$5)),$J8336+ROW()/10000000,"")</f>
        <v/>
      </c>
      <c r="U8336" s="29" t="str">
        <f aca="false">IF(AND($S8336="VENCIDO",$K8336="KG",OR(Painel!$B$5="(Todos)",A8336=Painel!$B$5)*OR(Painel!$E$5="(Todos)",P8336=Painel!$E$5)),$J8336+ROW()/10000000,"")</f>
        <v/>
      </c>
    </row>
    <row r="8337" customFormat="false" ht="15" hidden="false" customHeight="false" outlineLevel="0" collapsed="false">
      <c r="A8337" s="29" t="s">
        <v>57</v>
      </c>
      <c r="B8337" s="29" t="s">
        <v>15151</v>
      </c>
      <c r="C8337" s="29" t="s">
        <v>658</v>
      </c>
      <c r="D8337" s="29" t="s">
        <v>15153</v>
      </c>
      <c r="E8337" s="29" t="n">
        <v>3</v>
      </c>
      <c r="F8337" s="29"/>
      <c r="G8337" s="29"/>
      <c r="H8337" s="30" t="n">
        <v>100</v>
      </c>
      <c r="I8337" s="31" t="n">
        <v>46278</v>
      </c>
      <c r="J8337" s="30" t="n">
        <v>100</v>
      </c>
      <c r="K8337" s="29" t="s">
        <v>120</v>
      </c>
      <c r="L8337" s="29" t="s">
        <v>328</v>
      </c>
      <c r="M8337" s="29"/>
      <c r="N8337" s="29" t="s">
        <v>122</v>
      </c>
      <c r="O8337" s="31" t="n">
        <v>46782</v>
      </c>
      <c r="P8337" s="29" t="s">
        <v>123</v>
      </c>
      <c r="Q8337" s="29" t="n">
        <f aca="false">IFERROR(VALUE(L8337),"")</f>
        <v>7</v>
      </c>
      <c r="R8337" s="29" t="n">
        <f aca="true">IF(O8337="","",O8337-TODAY())</f>
        <v>497</v>
      </c>
      <c r="S8337" s="29" t="str">
        <f aca="false">IF(C8337="&lt;&lt; vazio &gt;&gt;","VAZIA",IF(AND(O8337&lt;&gt;"",R8337&lt;0),"VENCIDO",IF(AND(O8337&lt;&gt;"",R8337&lt;=Parametros!$B$10),"PRÓX. VENCIMENTO",IF(F8337="Q","QUALIDADE",IF(F8337="S","BLOQUEADO",IF(F8337="R","RESTRITO/DEVOLUÇÃO",IF(OR(N8337="QUAR",N8337="QRES"),"QUARENTENA",IF(OR(B8337="DESCARTE",B8337="DEVOLUÇÃO"),"DESCARTE/DEVOLUÇÃO",IF(AND(D8337="",K8337&lt;&gt;""),"SEM LOTE",IF(AND(Q8337&lt;&gt;"",Q8337&gt;=Parametros!$B$11),"PARADO/SEM GIRO","OK"))))))))))</f>
        <v>OK</v>
      </c>
      <c r="T8337" s="29" t="str">
        <f aca="false">IF(AND($S8337="PARADO/SEM GIRO",$K8337="KG",OR(Painel!$B$5="(Todos)",A8337=Painel!$B$5)*OR(Painel!$E$5="(Todos)",P8337=Painel!$E$5)),$J8337+ROW()/10000000,"")</f>
        <v/>
      </c>
      <c r="U8337" s="29" t="str">
        <f aca="false">IF(AND($S8337="VENCIDO",$K8337="KG",OR(Painel!$B$5="(Todos)",A8337=Painel!$B$5)*OR(Painel!$E$5="(Todos)",P8337=Painel!$E$5)),$J8337+ROW()/10000000,"")</f>
        <v/>
      </c>
    </row>
    <row r="8338" customFormat="false" ht="15" hidden="false" customHeight="false" outlineLevel="0" collapsed="false">
      <c r="A8338" s="29" t="s">
        <v>57</v>
      </c>
      <c r="B8338" s="29" t="s">
        <v>15154</v>
      </c>
      <c r="C8338" s="29" t="s">
        <v>1259</v>
      </c>
      <c r="D8338" s="29" t="s">
        <v>6267</v>
      </c>
      <c r="E8338" s="29" t="n">
        <v>1</v>
      </c>
      <c r="F8338" s="29"/>
      <c r="G8338" s="29"/>
      <c r="H8338" s="30" t="n">
        <v>354</v>
      </c>
      <c r="I8338" s="31" t="n">
        <v>46262</v>
      </c>
      <c r="J8338" s="30" t="n">
        <v>354</v>
      </c>
      <c r="K8338" s="29" t="s">
        <v>120</v>
      </c>
      <c r="L8338" s="29" t="s">
        <v>677</v>
      </c>
      <c r="M8338" s="29"/>
      <c r="N8338" s="29" t="s">
        <v>122</v>
      </c>
      <c r="O8338" s="31" t="n">
        <v>46434</v>
      </c>
      <c r="P8338" s="29" t="s">
        <v>123</v>
      </c>
      <c r="Q8338" s="29" t="n">
        <f aca="false">IFERROR(VALUE(L8338),"")</f>
        <v>26</v>
      </c>
      <c r="R8338" s="29" t="n">
        <f aca="true">IF(O8338="","",O8338-TODAY())</f>
        <v>149</v>
      </c>
      <c r="S8338" s="29" t="str">
        <f aca="false">IF(C8338="&lt;&lt; vazio &gt;&gt;","VAZIA",IF(AND(O8338&lt;&gt;"",R8338&lt;0),"VENCIDO",IF(AND(O8338&lt;&gt;"",R8338&lt;=Parametros!$B$10),"PRÓX. VENCIMENTO",IF(F8338="Q","QUALIDADE",IF(F8338="S","BLOQUEADO",IF(F8338="R","RESTRITO/DEVOLUÇÃO",IF(OR(N8338="QUAR",N8338="QRES"),"QUARENTENA",IF(OR(B8338="DESCARTE",B8338="DEVOLUÇÃO"),"DESCARTE/DEVOLUÇÃO",IF(AND(D8338="",K8338&lt;&gt;""),"SEM LOTE",IF(AND(Q8338&lt;&gt;"",Q8338&gt;=Parametros!$B$11),"PARADO/SEM GIRO","OK"))))))))))</f>
        <v>OK</v>
      </c>
      <c r="T8338" s="29" t="str">
        <f aca="false">IF(AND($S8338="PARADO/SEM GIRO",$K8338="KG",OR(Painel!$B$5="(Todos)",A8338=Painel!$B$5)*OR(Painel!$E$5="(Todos)",P8338=Painel!$E$5)),$J8338+ROW()/10000000,"")</f>
        <v/>
      </c>
      <c r="U8338" s="29" t="str">
        <f aca="false">IF(AND($S8338="VENCIDO",$K8338="KG",OR(Painel!$B$5="(Todos)",A8338=Painel!$B$5)*OR(Painel!$E$5="(Todos)",P8338=Painel!$E$5)),$J8338+ROW()/10000000,"")</f>
        <v/>
      </c>
    </row>
    <row r="8339" customFormat="false" ht="15" hidden="false" customHeight="false" outlineLevel="0" collapsed="false">
      <c r="A8339" s="29" t="s">
        <v>57</v>
      </c>
      <c r="B8339" s="29" t="s">
        <v>15155</v>
      </c>
      <c r="C8339" s="29" t="s">
        <v>9462</v>
      </c>
      <c r="D8339" s="29" t="s">
        <v>12856</v>
      </c>
      <c r="E8339" s="29" t="n">
        <v>5</v>
      </c>
      <c r="F8339" s="29"/>
      <c r="G8339" s="29"/>
      <c r="H8339" s="30" t="n">
        <v>20</v>
      </c>
      <c r="I8339" s="31" t="n">
        <v>46239</v>
      </c>
      <c r="J8339" s="30" t="n">
        <v>20</v>
      </c>
      <c r="K8339" s="29" t="s">
        <v>120</v>
      </c>
      <c r="L8339" s="29" t="s">
        <v>5403</v>
      </c>
      <c r="M8339" s="29"/>
      <c r="N8339" s="29" t="s">
        <v>122</v>
      </c>
      <c r="O8339" s="31" t="n">
        <v>46707</v>
      </c>
      <c r="P8339" s="29" t="s">
        <v>123</v>
      </c>
      <c r="Q8339" s="29" t="n">
        <f aca="false">IFERROR(VALUE(L8339),"")</f>
        <v>46</v>
      </c>
      <c r="R8339" s="29" t="n">
        <f aca="true">IF(O8339="","",O8339-TODAY())</f>
        <v>422</v>
      </c>
      <c r="S8339" s="29" t="str">
        <f aca="false">IF(C8339="&lt;&lt; vazio &gt;&gt;","VAZIA",IF(AND(O8339&lt;&gt;"",R8339&lt;0),"VENCIDO",IF(AND(O8339&lt;&gt;"",R8339&lt;=Parametros!$B$10),"PRÓX. VENCIMENTO",IF(F8339="Q","QUALIDADE",IF(F8339="S","BLOQUEADO",IF(F8339="R","RESTRITO/DEVOLUÇÃO",IF(OR(N8339="QUAR",N8339="QRES"),"QUARENTENA",IF(OR(B8339="DESCARTE",B8339="DEVOLUÇÃO"),"DESCARTE/DEVOLUÇÃO",IF(AND(D8339="",K8339&lt;&gt;""),"SEM LOTE",IF(AND(Q8339&lt;&gt;"",Q8339&gt;=Parametros!$B$11),"PARADO/SEM GIRO","OK"))))))))))</f>
        <v>OK</v>
      </c>
      <c r="T8339" s="29" t="str">
        <f aca="false">IF(AND($S8339="PARADO/SEM GIRO",$K8339="KG",OR(Painel!$B$5="(Todos)",A8339=Painel!$B$5)*OR(Painel!$E$5="(Todos)",P8339=Painel!$E$5)),$J8339+ROW()/10000000,"")</f>
        <v/>
      </c>
      <c r="U8339" s="29" t="str">
        <f aca="false">IF(AND($S8339="VENCIDO",$K8339="KG",OR(Painel!$B$5="(Todos)",A8339=Painel!$B$5)*OR(Painel!$E$5="(Todos)",P8339=Painel!$E$5)),$J8339+ROW()/10000000,"")</f>
        <v/>
      </c>
    </row>
    <row r="8340" customFormat="false" ht="15" hidden="false" customHeight="false" outlineLevel="0" collapsed="false">
      <c r="A8340" s="29" t="s">
        <v>57</v>
      </c>
      <c r="B8340" s="29" t="s">
        <v>15155</v>
      </c>
      <c r="C8340" s="29" t="s">
        <v>291</v>
      </c>
      <c r="D8340" s="29" t="s">
        <v>15156</v>
      </c>
      <c r="E8340" s="29" t="n">
        <v>5</v>
      </c>
      <c r="F8340" s="29"/>
      <c r="G8340" s="29"/>
      <c r="H8340" s="30" t="n">
        <v>20.2</v>
      </c>
      <c r="I8340" s="31" t="n">
        <v>46271</v>
      </c>
      <c r="J8340" s="30" t="n">
        <v>20.2</v>
      </c>
      <c r="K8340" s="29" t="s">
        <v>120</v>
      </c>
      <c r="L8340" s="29" t="s">
        <v>221</v>
      </c>
      <c r="M8340" s="29"/>
      <c r="N8340" s="29" t="s">
        <v>122</v>
      </c>
      <c r="O8340" s="31" t="n">
        <v>46478</v>
      </c>
      <c r="P8340" s="29" t="s">
        <v>123</v>
      </c>
      <c r="Q8340" s="29" t="n">
        <f aca="false">IFERROR(VALUE(L8340),"")</f>
        <v>14</v>
      </c>
      <c r="R8340" s="29" t="n">
        <f aca="true">IF(O8340="","",O8340-TODAY())</f>
        <v>193</v>
      </c>
      <c r="S8340" s="29" t="str">
        <f aca="false">IF(C8340="&lt;&lt; vazio &gt;&gt;","VAZIA",IF(AND(O8340&lt;&gt;"",R8340&lt;0),"VENCIDO",IF(AND(O8340&lt;&gt;"",R8340&lt;=Parametros!$B$10),"PRÓX. VENCIMENTO",IF(F8340="Q","QUALIDADE",IF(F8340="S","BLOQUEADO",IF(F8340="R","RESTRITO/DEVOLUÇÃO",IF(OR(N8340="QUAR",N8340="QRES"),"QUARENTENA",IF(OR(B8340="DESCARTE",B8340="DEVOLUÇÃO"),"DESCARTE/DEVOLUÇÃO",IF(AND(D8340="",K8340&lt;&gt;""),"SEM LOTE",IF(AND(Q8340&lt;&gt;"",Q8340&gt;=Parametros!$B$11),"PARADO/SEM GIRO","OK"))))))))))</f>
        <v>OK</v>
      </c>
      <c r="T8340" s="29" t="str">
        <f aca="false">IF(AND($S8340="PARADO/SEM GIRO",$K8340="KG",OR(Painel!$B$5="(Todos)",A8340=Painel!$B$5)*OR(Painel!$E$5="(Todos)",P8340=Painel!$E$5)),$J8340+ROW()/10000000,"")</f>
        <v/>
      </c>
      <c r="U8340" s="29" t="str">
        <f aca="false">IF(AND($S8340="VENCIDO",$K8340="KG",OR(Painel!$B$5="(Todos)",A8340=Painel!$B$5)*OR(Painel!$E$5="(Todos)",P8340=Painel!$E$5)),$J8340+ROW()/10000000,"")</f>
        <v/>
      </c>
    </row>
    <row r="8341" customFormat="false" ht="15" hidden="false" customHeight="false" outlineLevel="0" collapsed="false">
      <c r="A8341" s="29" t="s">
        <v>57</v>
      </c>
      <c r="B8341" s="29" t="s">
        <v>15155</v>
      </c>
      <c r="C8341" s="29" t="s">
        <v>131</v>
      </c>
      <c r="D8341" s="29" t="s">
        <v>277</v>
      </c>
      <c r="E8341" s="29" t="n">
        <v>5</v>
      </c>
      <c r="F8341" s="29"/>
      <c r="G8341" s="29"/>
      <c r="H8341" s="30" t="n">
        <v>20.2</v>
      </c>
      <c r="I8341" s="31" t="n">
        <v>46198</v>
      </c>
      <c r="J8341" s="30" t="n">
        <v>20.2</v>
      </c>
      <c r="K8341" s="29" t="s">
        <v>120</v>
      </c>
      <c r="L8341" s="29" t="s">
        <v>2566</v>
      </c>
      <c r="M8341" s="29"/>
      <c r="N8341" s="29" t="s">
        <v>122</v>
      </c>
      <c r="O8341" s="31" t="n">
        <v>46472</v>
      </c>
      <c r="P8341" s="29" t="s">
        <v>123</v>
      </c>
      <c r="Q8341" s="29" t="n">
        <f aca="false">IFERROR(VALUE(L8341),"")</f>
        <v>87</v>
      </c>
      <c r="R8341" s="29" t="n">
        <f aca="true">IF(O8341="","",O8341-TODAY())</f>
        <v>187</v>
      </c>
      <c r="S8341" s="29" t="str">
        <f aca="false">IF(C8341="&lt;&lt; vazio &gt;&gt;","VAZIA",IF(AND(O8341&lt;&gt;"",R8341&lt;0),"VENCIDO",IF(AND(O8341&lt;&gt;"",R8341&lt;=Parametros!$B$10),"PRÓX. VENCIMENTO",IF(F8341="Q","QUALIDADE",IF(F8341="S","BLOQUEADO",IF(F8341="R","RESTRITO/DEVOLUÇÃO",IF(OR(N8341="QUAR",N8341="QRES"),"QUARENTENA",IF(OR(B8341="DESCARTE",B8341="DEVOLUÇÃO"),"DESCARTE/DEVOLUÇÃO",IF(AND(D8341="",K8341&lt;&gt;""),"SEM LOTE",IF(AND(Q8341&lt;&gt;"",Q8341&gt;=Parametros!$B$11),"PARADO/SEM GIRO","OK"))))))))))</f>
        <v>OK</v>
      </c>
      <c r="T8341" s="29" t="str">
        <f aca="false">IF(AND($S8341="PARADO/SEM GIRO",$K8341="KG",OR(Painel!$B$5="(Todos)",A8341=Painel!$B$5)*OR(Painel!$E$5="(Todos)",P8341=Painel!$E$5)),$J8341+ROW()/10000000,"")</f>
        <v/>
      </c>
      <c r="U8341" s="29" t="str">
        <f aca="false">IF(AND($S8341="VENCIDO",$K8341="KG",OR(Painel!$B$5="(Todos)",A8341=Painel!$B$5)*OR(Painel!$E$5="(Todos)",P8341=Painel!$E$5)),$J8341+ROW()/10000000,"")</f>
        <v/>
      </c>
    </row>
    <row r="8342" customFormat="false" ht="15" hidden="false" customHeight="false" outlineLevel="0" collapsed="false">
      <c r="A8342" s="29" t="s">
        <v>57</v>
      </c>
      <c r="B8342" s="29" t="s">
        <v>15155</v>
      </c>
      <c r="C8342" s="29" t="s">
        <v>369</v>
      </c>
      <c r="D8342" s="29" t="s">
        <v>15157</v>
      </c>
      <c r="E8342" s="29" t="n">
        <v>5</v>
      </c>
      <c r="F8342" s="29" t="s">
        <v>189</v>
      </c>
      <c r="G8342" s="29"/>
      <c r="H8342" s="30" t="n">
        <v>20.2</v>
      </c>
      <c r="I8342" s="31" t="n">
        <v>45997</v>
      </c>
      <c r="J8342" s="30" t="n">
        <v>20.2</v>
      </c>
      <c r="K8342" s="29" t="s">
        <v>120</v>
      </c>
      <c r="L8342" s="29" t="s">
        <v>15158</v>
      </c>
      <c r="M8342" s="29"/>
      <c r="N8342" s="29" t="s">
        <v>122</v>
      </c>
      <c r="O8342" s="29"/>
      <c r="P8342" s="29" t="s">
        <v>123</v>
      </c>
      <c r="Q8342" s="29" t="n">
        <f aca="false">IFERROR(VALUE(L8342),"")</f>
        <v>288</v>
      </c>
      <c r="R8342" s="29" t="str">
        <f aca="true">IF(O8342="","",O8342-TODAY())</f>
        <v/>
      </c>
      <c r="S8342" s="29" t="str">
        <f aca="false">IF(C8342="&lt;&lt; vazio &gt;&gt;","VAZIA",IF(AND(O8342&lt;&gt;"",R8342&lt;0),"VENCIDO",IF(AND(O8342&lt;&gt;"",R8342&lt;=Parametros!$B$10),"PRÓX. VENCIMENTO",IF(F8342="Q","QUALIDADE",IF(F8342="S","BLOQUEADO",IF(F8342="R","RESTRITO/DEVOLUÇÃO",IF(OR(N8342="QUAR",N8342="QRES"),"QUARENTENA",IF(OR(B8342="DESCARTE",B8342="DEVOLUÇÃO"),"DESCARTE/DEVOLUÇÃO",IF(AND(D8342="",K8342&lt;&gt;""),"SEM LOTE",IF(AND(Q8342&lt;&gt;"",Q8342&gt;=Parametros!$B$11),"PARADO/SEM GIRO","OK"))))))))))</f>
        <v>RESTRITO/DEVOLUÇÃO</v>
      </c>
      <c r="T8342" s="29" t="str">
        <f aca="false">IF(AND($S8342="PARADO/SEM GIRO",$K8342="KG",OR(Painel!$B$5="(Todos)",A8342=Painel!$B$5)*OR(Painel!$E$5="(Todos)",P8342=Painel!$E$5)),$J8342+ROW()/10000000,"")</f>
        <v/>
      </c>
      <c r="U8342" s="29" t="str">
        <f aca="false">IF(AND($S8342="VENCIDO",$K8342="KG",OR(Painel!$B$5="(Todos)",A8342=Painel!$B$5)*OR(Painel!$E$5="(Todos)",P8342=Painel!$E$5)),$J8342+ROW()/10000000,"")</f>
        <v/>
      </c>
    </row>
    <row r="8343" customFormat="false" ht="15" hidden="false" customHeight="false" outlineLevel="0" collapsed="false">
      <c r="A8343" s="29" t="s">
        <v>57</v>
      </c>
      <c r="B8343" s="29" t="s">
        <v>15155</v>
      </c>
      <c r="C8343" s="29" t="s">
        <v>247</v>
      </c>
      <c r="D8343" s="29" t="s">
        <v>15159</v>
      </c>
      <c r="E8343" s="29" t="n">
        <v>5</v>
      </c>
      <c r="F8343" s="29"/>
      <c r="G8343" s="29"/>
      <c r="H8343" s="30" t="n">
        <v>20</v>
      </c>
      <c r="I8343" s="31" t="n">
        <v>46282</v>
      </c>
      <c r="J8343" s="30" t="n">
        <v>20</v>
      </c>
      <c r="K8343" s="29" t="s">
        <v>120</v>
      </c>
      <c r="L8343" s="29" t="s">
        <v>400</v>
      </c>
      <c r="M8343" s="29"/>
      <c r="N8343" s="29" t="s">
        <v>134</v>
      </c>
      <c r="O8343" s="31" t="n">
        <v>46330</v>
      </c>
      <c r="P8343" s="29" t="s">
        <v>123</v>
      </c>
      <c r="Q8343" s="29" t="n">
        <f aca="false">IFERROR(VALUE(L8343),"")</f>
        <v>3</v>
      </c>
      <c r="R8343" s="29" t="n">
        <f aca="true">IF(O8343="","",O8343-TODAY())</f>
        <v>45</v>
      </c>
      <c r="S8343" s="29" t="str">
        <f aca="false">IF(C8343="&lt;&lt; vazio &gt;&gt;","VAZIA",IF(AND(O8343&lt;&gt;"",R8343&lt;0),"VENCIDO",IF(AND(O8343&lt;&gt;"",R8343&lt;=Parametros!$B$10),"PRÓX. VENCIMENTO",IF(F8343="Q","QUALIDADE",IF(F8343="S","BLOQUEADO",IF(F8343="R","RESTRITO/DEVOLUÇÃO",IF(OR(N8343="QUAR",N8343="QRES"),"QUARENTENA",IF(OR(B8343="DESCARTE",B8343="DEVOLUÇÃO"),"DESCARTE/DEVOLUÇÃO",IF(AND(D8343="",K8343&lt;&gt;""),"SEM LOTE",IF(AND(Q8343&lt;&gt;"",Q8343&gt;=Parametros!$B$11),"PARADO/SEM GIRO","OK"))))))))))</f>
        <v>PRÓX. VENCIMENTO</v>
      </c>
      <c r="T8343" s="29" t="str">
        <f aca="false">IF(AND($S8343="PARADO/SEM GIRO",$K8343="KG",OR(Painel!$B$5="(Todos)",A8343=Painel!$B$5)*OR(Painel!$E$5="(Todos)",P8343=Painel!$E$5)),$J8343+ROW()/10000000,"")</f>
        <v/>
      </c>
      <c r="U8343" s="29" t="str">
        <f aca="false">IF(AND($S8343="VENCIDO",$K8343="KG",OR(Painel!$B$5="(Todos)",A8343=Painel!$B$5)*OR(Painel!$E$5="(Todos)",P8343=Painel!$E$5)),$J8343+ROW()/10000000,"")</f>
        <v/>
      </c>
    </row>
    <row r="8344" customFormat="false" ht="15" hidden="false" customHeight="false" outlineLevel="0" collapsed="false">
      <c r="A8344" s="29" t="s">
        <v>57</v>
      </c>
      <c r="B8344" s="29" t="s">
        <v>15160</v>
      </c>
      <c r="C8344" s="29" t="s">
        <v>115</v>
      </c>
      <c r="D8344" s="29"/>
      <c r="E8344" s="29" t="n">
        <v>0</v>
      </c>
      <c r="F8344" s="29"/>
      <c r="G8344" s="29"/>
      <c r="H8344" s="30" t="n">
        <v>0</v>
      </c>
      <c r="I8344" s="29"/>
      <c r="J8344" s="30" t="n">
        <v>0</v>
      </c>
      <c r="K8344" s="29"/>
      <c r="L8344" s="29" t="s">
        <v>116</v>
      </c>
      <c r="M8344" s="29"/>
      <c r="N8344" s="29"/>
      <c r="O8344" s="29"/>
      <c r="P8344" s="29"/>
      <c r="Q8344" s="29" t="n">
        <f aca="false">IFERROR(VALUE(L8344),"")</f>
        <v>0</v>
      </c>
      <c r="R8344" s="29" t="str">
        <f aca="true">IF(O8344="","",O8344-TODAY())</f>
        <v/>
      </c>
      <c r="S8344" s="29" t="str">
        <f aca="false">IF(C8344="&lt;&lt; vazio &gt;&gt;","VAZIA",IF(AND(O8344&lt;&gt;"",R8344&lt;0),"VENCIDO",IF(AND(O8344&lt;&gt;"",R8344&lt;=Parametros!$B$10),"PRÓX. VENCIMENTO",IF(F8344="Q","QUALIDADE",IF(F8344="S","BLOQUEADO",IF(F8344="R","RESTRITO/DEVOLUÇÃO",IF(OR(N8344="QUAR",N8344="QRES"),"QUARENTENA",IF(OR(B8344="DESCARTE",B8344="DEVOLUÇÃO"),"DESCARTE/DEVOLUÇÃO",IF(AND(D8344="",K8344&lt;&gt;""),"SEM LOTE",IF(AND(Q8344&lt;&gt;"",Q8344&gt;=Parametros!$B$11),"PARADO/SEM GIRO","OK"))))))))))</f>
        <v>VAZIA</v>
      </c>
      <c r="T8344" s="29" t="str">
        <f aca="false">IF(AND($S8344="PARADO/SEM GIRO",$K8344="KG",OR(Painel!$B$5="(Todos)",A8344=Painel!$B$5)*OR(Painel!$E$5="(Todos)",P8344=Painel!$E$5)),$J8344+ROW()/10000000,"")</f>
        <v/>
      </c>
      <c r="U8344" s="29" t="str">
        <f aca="false">IF(AND($S8344="VENCIDO",$K8344="KG",OR(Painel!$B$5="(Todos)",A8344=Painel!$B$5)*OR(Painel!$E$5="(Todos)",P8344=Painel!$E$5)),$J8344+ROW()/10000000,"")</f>
        <v/>
      </c>
    </row>
    <row r="8345" customFormat="false" ht="15" hidden="false" customHeight="false" outlineLevel="0" collapsed="false">
      <c r="A8345" s="29" t="s">
        <v>57</v>
      </c>
      <c r="B8345" s="29" t="s">
        <v>15161</v>
      </c>
      <c r="C8345" s="29" t="s">
        <v>437</v>
      </c>
      <c r="D8345" s="29" t="s">
        <v>15162</v>
      </c>
      <c r="E8345" s="29" t="n">
        <v>1</v>
      </c>
      <c r="F8345" s="29"/>
      <c r="G8345" s="29"/>
      <c r="H8345" s="30" t="n">
        <v>24.24</v>
      </c>
      <c r="I8345" s="31" t="n">
        <v>46282</v>
      </c>
      <c r="J8345" s="30" t="n">
        <v>24.24</v>
      </c>
      <c r="K8345" s="29" t="s">
        <v>120</v>
      </c>
      <c r="L8345" s="29" t="s">
        <v>400</v>
      </c>
      <c r="M8345" s="29"/>
      <c r="N8345" s="29" t="s">
        <v>134</v>
      </c>
      <c r="O8345" s="31" t="n">
        <v>46325</v>
      </c>
      <c r="P8345" s="29" t="s">
        <v>123</v>
      </c>
      <c r="Q8345" s="29" t="n">
        <f aca="false">IFERROR(VALUE(L8345),"")</f>
        <v>3</v>
      </c>
      <c r="R8345" s="29" t="n">
        <f aca="true">IF(O8345="","",O8345-TODAY())</f>
        <v>40</v>
      </c>
      <c r="S8345" s="29" t="str">
        <f aca="false">IF(C8345="&lt;&lt; vazio &gt;&gt;","VAZIA",IF(AND(O8345&lt;&gt;"",R8345&lt;0),"VENCIDO",IF(AND(O8345&lt;&gt;"",R8345&lt;=Parametros!$B$10),"PRÓX. VENCIMENTO",IF(F8345="Q","QUALIDADE",IF(F8345="S","BLOQUEADO",IF(F8345="R","RESTRITO/DEVOLUÇÃO",IF(OR(N8345="QUAR",N8345="QRES"),"QUARENTENA",IF(OR(B8345="DESCARTE",B8345="DEVOLUÇÃO"),"DESCARTE/DEVOLUÇÃO",IF(AND(D8345="",K8345&lt;&gt;""),"SEM LOTE",IF(AND(Q8345&lt;&gt;"",Q8345&gt;=Parametros!$B$11),"PARADO/SEM GIRO","OK"))))))))))</f>
        <v>PRÓX. VENCIMENTO</v>
      </c>
      <c r="T8345" s="29" t="str">
        <f aca="false">IF(AND($S8345="PARADO/SEM GIRO",$K8345="KG",OR(Painel!$B$5="(Todos)",A8345=Painel!$B$5)*OR(Painel!$E$5="(Todos)",P8345=Painel!$E$5)),$J8345+ROW()/10000000,"")</f>
        <v/>
      </c>
      <c r="U8345" s="29" t="str">
        <f aca="false">IF(AND($S8345="VENCIDO",$K8345="KG",OR(Painel!$B$5="(Todos)",A8345=Painel!$B$5)*OR(Painel!$E$5="(Todos)",P8345=Painel!$E$5)),$J8345+ROW()/10000000,"")</f>
        <v/>
      </c>
    </row>
    <row r="8346" customFormat="false" ht="15" hidden="false" customHeight="false" outlineLevel="0" collapsed="false">
      <c r="A8346" s="29" t="s">
        <v>57</v>
      </c>
      <c r="B8346" s="29" t="s">
        <v>15163</v>
      </c>
      <c r="C8346" s="29" t="s">
        <v>15164</v>
      </c>
      <c r="D8346" s="29" t="s">
        <v>15165</v>
      </c>
      <c r="E8346" s="29" t="n">
        <v>1</v>
      </c>
      <c r="F8346" s="29"/>
      <c r="G8346" s="29"/>
      <c r="H8346" s="30" t="n">
        <v>366</v>
      </c>
      <c r="I8346" s="31" t="n">
        <v>46258</v>
      </c>
      <c r="J8346" s="30" t="n">
        <v>366</v>
      </c>
      <c r="K8346" s="29" t="s">
        <v>120</v>
      </c>
      <c r="L8346" s="29" t="s">
        <v>2246</v>
      </c>
      <c r="M8346" s="29"/>
      <c r="N8346" s="29" t="s">
        <v>122</v>
      </c>
      <c r="O8346" s="31" t="n">
        <v>46653</v>
      </c>
      <c r="P8346" s="29" t="s">
        <v>123</v>
      </c>
      <c r="Q8346" s="29" t="n">
        <f aca="false">IFERROR(VALUE(L8346),"")</f>
        <v>54</v>
      </c>
      <c r="R8346" s="29" t="n">
        <f aca="true">IF(O8346="","",O8346-TODAY())</f>
        <v>368</v>
      </c>
      <c r="S8346" s="29" t="str">
        <f aca="false">IF(C8346="&lt;&lt; vazio &gt;&gt;","VAZIA",IF(AND(O8346&lt;&gt;"",R8346&lt;0),"VENCIDO",IF(AND(O8346&lt;&gt;"",R8346&lt;=Parametros!$B$10),"PRÓX. VENCIMENTO",IF(F8346="Q","QUALIDADE",IF(F8346="S","BLOQUEADO",IF(F8346="R","RESTRITO/DEVOLUÇÃO",IF(OR(N8346="QUAR",N8346="QRES"),"QUARENTENA",IF(OR(B8346="DESCARTE",B8346="DEVOLUÇÃO"),"DESCARTE/DEVOLUÇÃO",IF(AND(D8346="",K8346&lt;&gt;""),"SEM LOTE",IF(AND(Q8346&lt;&gt;"",Q8346&gt;=Parametros!$B$11),"PARADO/SEM GIRO","OK"))))))))))</f>
        <v>OK</v>
      </c>
      <c r="T8346" s="29" t="str">
        <f aca="false">IF(AND($S8346="PARADO/SEM GIRO",$K8346="KG",OR(Painel!$B$5="(Todos)",A8346=Painel!$B$5)*OR(Painel!$E$5="(Todos)",P8346=Painel!$E$5)),$J8346+ROW()/10000000,"")</f>
        <v/>
      </c>
      <c r="U8346" s="29" t="str">
        <f aca="false">IF(AND($S8346="VENCIDO",$K8346="KG",OR(Painel!$B$5="(Todos)",A8346=Painel!$B$5)*OR(Painel!$E$5="(Todos)",P8346=Painel!$E$5)),$J8346+ROW()/10000000,"")</f>
        <v/>
      </c>
    </row>
    <row r="8347" customFormat="false" ht="15" hidden="false" customHeight="false" outlineLevel="0" collapsed="false">
      <c r="A8347" s="29" t="s">
        <v>57</v>
      </c>
      <c r="B8347" s="29" t="s">
        <v>15166</v>
      </c>
      <c r="C8347" s="29" t="s">
        <v>255</v>
      </c>
      <c r="D8347" s="29" t="s">
        <v>15033</v>
      </c>
      <c r="E8347" s="29" t="n">
        <v>1</v>
      </c>
      <c r="F8347" s="29"/>
      <c r="G8347" s="29"/>
      <c r="H8347" s="30" t="n">
        <v>12.12</v>
      </c>
      <c r="I8347" s="31" t="n">
        <v>46280</v>
      </c>
      <c r="J8347" s="30" t="n">
        <v>12.12</v>
      </c>
      <c r="K8347" s="29" t="s">
        <v>120</v>
      </c>
      <c r="L8347" s="29" t="s">
        <v>144</v>
      </c>
      <c r="M8347" s="29"/>
      <c r="N8347" s="29" t="s">
        <v>134</v>
      </c>
      <c r="O8347" s="31" t="n">
        <v>46363</v>
      </c>
      <c r="P8347" s="29" t="s">
        <v>123</v>
      </c>
      <c r="Q8347" s="29" t="n">
        <f aca="false">IFERROR(VALUE(L8347),"")</f>
        <v>5</v>
      </c>
      <c r="R8347" s="29" t="n">
        <f aca="true">IF(O8347="","",O8347-TODAY())</f>
        <v>78</v>
      </c>
      <c r="S8347" s="29" t="str">
        <f aca="false">IF(C8347="&lt;&lt; vazio &gt;&gt;","VAZIA",IF(AND(O8347&lt;&gt;"",R8347&lt;0),"VENCIDO",IF(AND(O8347&lt;&gt;"",R8347&lt;=Parametros!$B$10),"PRÓX. VENCIMENTO",IF(F8347="Q","QUALIDADE",IF(F8347="S","BLOQUEADO",IF(F8347="R","RESTRITO/DEVOLUÇÃO",IF(OR(N8347="QUAR",N8347="QRES"),"QUARENTENA",IF(OR(B8347="DESCARTE",B8347="DEVOLUÇÃO"),"DESCARTE/DEVOLUÇÃO",IF(AND(D8347="",K8347&lt;&gt;""),"SEM LOTE",IF(AND(Q8347&lt;&gt;"",Q8347&gt;=Parametros!$B$11),"PARADO/SEM GIRO","OK"))))))))))</f>
        <v>OK</v>
      </c>
      <c r="T8347" s="29" t="str">
        <f aca="false">IF(AND($S8347="PARADO/SEM GIRO",$K8347="KG",OR(Painel!$B$5="(Todos)",A8347=Painel!$B$5)*OR(Painel!$E$5="(Todos)",P8347=Painel!$E$5)),$J8347+ROW()/10000000,"")</f>
        <v/>
      </c>
      <c r="U8347" s="29" t="str">
        <f aca="false">IF(AND($S8347="VENCIDO",$K8347="KG",OR(Painel!$B$5="(Todos)",A8347=Painel!$B$5)*OR(Painel!$E$5="(Todos)",P8347=Painel!$E$5)),$J8347+ROW()/10000000,"")</f>
        <v/>
      </c>
    </row>
    <row r="8348" customFormat="false" ht="15" hidden="false" customHeight="false" outlineLevel="0" collapsed="false">
      <c r="A8348" s="29" t="s">
        <v>57</v>
      </c>
      <c r="B8348" s="29" t="s">
        <v>15167</v>
      </c>
      <c r="C8348" s="29" t="s">
        <v>115</v>
      </c>
      <c r="D8348" s="29"/>
      <c r="E8348" s="29" t="n">
        <v>0</v>
      </c>
      <c r="F8348" s="29"/>
      <c r="G8348" s="29"/>
      <c r="H8348" s="30" t="n">
        <v>0</v>
      </c>
      <c r="I8348" s="29"/>
      <c r="J8348" s="30" t="n">
        <v>0</v>
      </c>
      <c r="K8348" s="29"/>
      <c r="L8348" s="29" t="s">
        <v>116</v>
      </c>
      <c r="M8348" s="29"/>
      <c r="N8348" s="29"/>
      <c r="O8348" s="29"/>
      <c r="P8348" s="29"/>
      <c r="Q8348" s="29" t="n">
        <f aca="false">IFERROR(VALUE(L8348),"")</f>
        <v>0</v>
      </c>
      <c r="R8348" s="29" t="str">
        <f aca="true">IF(O8348="","",O8348-TODAY())</f>
        <v/>
      </c>
      <c r="S8348" s="29" t="str">
        <f aca="false">IF(C8348="&lt;&lt; vazio &gt;&gt;","VAZIA",IF(AND(O8348&lt;&gt;"",R8348&lt;0),"VENCIDO",IF(AND(O8348&lt;&gt;"",R8348&lt;=Parametros!$B$10),"PRÓX. VENCIMENTO",IF(F8348="Q","QUALIDADE",IF(F8348="S","BLOQUEADO",IF(F8348="R","RESTRITO/DEVOLUÇÃO",IF(OR(N8348="QUAR",N8348="QRES"),"QUARENTENA",IF(OR(B8348="DESCARTE",B8348="DEVOLUÇÃO"),"DESCARTE/DEVOLUÇÃO",IF(AND(D8348="",K8348&lt;&gt;""),"SEM LOTE",IF(AND(Q8348&lt;&gt;"",Q8348&gt;=Parametros!$B$11),"PARADO/SEM GIRO","OK"))))))))))</f>
        <v>VAZIA</v>
      </c>
      <c r="T8348" s="29" t="str">
        <f aca="false">IF(AND($S8348="PARADO/SEM GIRO",$K8348="KG",OR(Painel!$B$5="(Todos)",A8348=Painel!$B$5)*OR(Painel!$E$5="(Todos)",P8348=Painel!$E$5)),$J8348+ROW()/10000000,"")</f>
        <v/>
      </c>
      <c r="U8348" s="29" t="str">
        <f aca="false">IF(AND($S8348="VENCIDO",$K8348="KG",OR(Painel!$B$5="(Todos)",A8348=Painel!$B$5)*OR(Painel!$E$5="(Todos)",P8348=Painel!$E$5)),$J8348+ROW()/10000000,"")</f>
        <v/>
      </c>
    </row>
    <row r="8349" customFormat="false" ht="15" hidden="false" customHeight="false" outlineLevel="0" collapsed="false">
      <c r="A8349" s="29" t="s">
        <v>57</v>
      </c>
      <c r="B8349" s="29" t="s">
        <v>15168</v>
      </c>
      <c r="C8349" s="29" t="s">
        <v>159</v>
      </c>
      <c r="D8349" s="29" t="s">
        <v>456</v>
      </c>
      <c r="E8349" s="29" t="n">
        <v>2</v>
      </c>
      <c r="F8349" s="29"/>
      <c r="G8349" s="29"/>
      <c r="H8349" s="30" t="n">
        <v>52.5</v>
      </c>
      <c r="I8349" s="31" t="n">
        <v>46272</v>
      </c>
      <c r="J8349" s="30" t="n">
        <v>52.5</v>
      </c>
      <c r="K8349" s="29" t="s">
        <v>120</v>
      </c>
      <c r="L8349" s="29" t="s">
        <v>126</v>
      </c>
      <c r="M8349" s="29"/>
      <c r="N8349" s="29" t="s">
        <v>122</v>
      </c>
      <c r="O8349" s="31" t="n">
        <v>46757</v>
      </c>
      <c r="P8349" s="29" t="s">
        <v>123</v>
      </c>
      <c r="Q8349" s="29" t="n">
        <f aca="false">IFERROR(VALUE(L8349),"")</f>
        <v>13</v>
      </c>
      <c r="R8349" s="29" t="n">
        <f aca="true">IF(O8349="","",O8349-TODAY())</f>
        <v>472</v>
      </c>
      <c r="S8349" s="29" t="str">
        <f aca="false">IF(C8349="&lt;&lt; vazio &gt;&gt;","VAZIA",IF(AND(O8349&lt;&gt;"",R8349&lt;0),"VENCIDO",IF(AND(O8349&lt;&gt;"",R8349&lt;=Parametros!$B$10),"PRÓX. VENCIMENTO",IF(F8349="Q","QUALIDADE",IF(F8349="S","BLOQUEADO",IF(F8349="R","RESTRITO/DEVOLUÇÃO",IF(OR(N8349="QUAR",N8349="QRES"),"QUARENTENA",IF(OR(B8349="DESCARTE",B8349="DEVOLUÇÃO"),"DESCARTE/DEVOLUÇÃO",IF(AND(D8349="",K8349&lt;&gt;""),"SEM LOTE",IF(AND(Q8349&lt;&gt;"",Q8349&gt;=Parametros!$B$11),"PARADO/SEM GIRO","OK"))))))))))</f>
        <v>OK</v>
      </c>
      <c r="T8349" s="29" t="str">
        <f aca="false">IF(AND($S8349="PARADO/SEM GIRO",$K8349="KG",OR(Painel!$B$5="(Todos)",A8349=Painel!$B$5)*OR(Painel!$E$5="(Todos)",P8349=Painel!$E$5)),$J8349+ROW()/10000000,"")</f>
        <v/>
      </c>
      <c r="U8349" s="29" t="str">
        <f aca="false">IF(AND($S8349="VENCIDO",$K8349="KG",OR(Painel!$B$5="(Todos)",A8349=Painel!$B$5)*OR(Painel!$E$5="(Todos)",P8349=Painel!$E$5)),$J8349+ROW()/10000000,"")</f>
        <v/>
      </c>
    </row>
    <row r="8350" customFormat="false" ht="15" hidden="false" customHeight="false" outlineLevel="0" collapsed="false">
      <c r="A8350" s="29" t="s">
        <v>57</v>
      </c>
      <c r="B8350" s="29" t="s">
        <v>15168</v>
      </c>
      <c r="C8350" s="29" t="s">
        <v>255</v>
      </c>
      <c r="D8350" s="29" t="s">
        <v>15169</v>
      </c>
      <c r="E8350" s="29" t="n">
        <v>2</v>
      </c>
      <c r="F8350" s="29"/>
      <c r="G8350" s="29"/>
      <c r="H8350" s="30" t="n">
        <v>12.12</v>
      </c>
      <c r="I8350" s="31" t="n">
        <v>46282</v>
      </c>
      <c r="J8350" s="30" t="n">
        <v>12.12</v>
      </c>
      <c r="K8350" s="29" t="s">
        <v>120</v>
      </c>
      <c r="L8350" s="29" t="s">
        <v>400</v>
      </c>
      <c r="M8350" s="29"/>
      <c r="N8350" s="29" t="s">
        <v>134</v>
      </c>
      <c r="O8350" s="31" t="n">
        <v>46362</v>
      </c>
      <c r="P8350" s="29" t="s">
        <v>123</v>
      </c>
      <c r="Q8350" s="29" t="n">
        <f aca="false">IFERROR(VALUE(L8350),"")</f>
        <v>3</v>
      </c>
      <c r="R8350" s="29" t="n">
        <f aca="true">IF(O8350="","",O8350-TODAY())</f>
        <v>77</v>
      </c>
      <c r="S8350" s="29" t="str">
        <f aca="false">IF(C8350="&lt;&lt; vazio &gt;&gt;","VAZIA",IF(AND(O8350&lt;&gt;"",R8350&lt;0),"VENCIDO",IF(AND(O8350&lt;&gt;"",R8350&lt;=Parametros!$B$10),"PRÓX. VENCIMENTO",IF(F8350="Q","QUALIDADE",IF(F8350="S","BLOQUEADO",IF(F8350="R","RESTRITO/DEVOLUÇÃO",IF(OR(N8350="QUAR",N8350="QRES"),"QUARENTENA",IF(OR(B8350="DESCARTE",B8350="DEVOLUÇÃO"),"DESCARTE/DEVOLUÇÃO",IF(AND(D8350="",K8350&lt;&gt;""),"SEM LOTE",IF(AND(Q8350&lt;&gt;"",Q8350&gt;=Parametros!$B$11),"PARADO/SEM GIRO","OK"))))))))))</f>
        <v>OK</v>
      </c>
      <c r="T8350" s="29" t="str">
        <f aca="false">IF(AND($S8350="PARADO/SEM GIRO",$K8350="KG",OR(Painel!$B$5="(Todos)",A8350=Painel!$B$5)*OR(Painel!$E$5="(Todos)",P8350=Painel!$E$5)),$J8350+ROW()/10000000,"")</f>
        <v/>
      </c>
      <c r="U8350" s="29" t="str">
        <f aca="false">IF(AND($S8350="VENCIDO",$K8350="KG",OR(Painel!$B$5="(Todos)",A8350=Painel!$B$5)*OR(Painel!$E$5="(Todos)",P8350=Painel!$E$5)),$J8350+ROW()/10000000,"")</f>
        <v/>
      </c>
    </row>
    <row r="8351" customFormat="false" ht="15" hidden="false" customHeight="false" outlineLevel="0" collapsed="false">
      <c r="A8351" s="29" t="s">
        <v>57</v>
      </c>
      <c r="B8351" s="29" t="s">
        <v>15170</v>
      </c>
      <c r="C8351" s="29" t="s">
        <v>115</v>
      </c>
      <c r="D8351" s="29"/>
      <c r="E8351" s="29" t="n">
        <v>0</v>
      </c>
      <c r="F8351" s="29"/>
      <c r="G8351" s="29"/>
      <c r="H8351" s="30" t="n">
        <v>0</v>
      </c>
      <c r="I8351" s="29"/>
      <c r="J8351" s="30" t="n">
        <v>0</v>
      </c>
      <c r="K8351" s="29"/>
      <c r="L8351" s="29" t="s">
        <v>116</v>
      </c>
      <c r="M8351" s="29"/>
      <c r="N8351" s="29"/>
      <c r="O8351" s="29"/>
      <c r="P8351" s="29"/>
      <c r="Q8351" s="29" t="n">
        <f aca="false">IFERROR(VALUE(L8351),"")</f>
        <v>0</v>
      </c>
      <c r="R8351" s="29" t="str">
        <f aca="true">IF(O8351="","",O8351-TODAY())</f>
        <v/>
      </c>
      <c r="S8351" s="29" t="str">
        <f aca="false">IF(C8351="&lt;&lt; vazio &gt;&gt;","VAZIA",IF(AND(O8351&lt;&gt;"",R8351&lt;0),"VENCIDO",IF(AND(O8351&lt;&gt;"",R8351&lt;=Parametros!$B$10),"PRÓX. VENCIMENTO",IF(F8351="Q","QUALIDADE",IF(F8351="S","BLOQUEADO",IF(F8351="R","RESTRITO/DEVOLUÇÃO",IF(OR(N8351="QUAR",N8351="QRES"),"QUARENTENA",IF(OR(B8351="DESCARTE",B8351="DEVOLUÇÃO"),"DESCARTE/DEVOLUÇÃO",IF(AND(D8351="",K8351&lt;&gt;""),"SEM LOTE",IF(AND(Q8351&lt;&gt;"",Q8351&gt;=Parametros!$B$11),"PARADO/SEM GIRO","OK"))))))))))</f>
        <v>VAZIA</v>
      </c>
      <c r="T8351" s="29" t="str">
        <f aca="false">IF(AND($S8351="PARADO/SEM GIRO",$K8351="KG",OR(Painel!$B$5="(Todos)",A8351=Painel!$B$5)*OR(Painel!$E$5="(Todos)",P8351=Painel!$E$5)),$J8351+ROW()/10000000,"")</f>
        <v/>
      </c>
      <c r="U8351" s="29" t="str">
        <f aca="false">IF(AND($S8351="VENCIDO",$K8351="KG",OR(Painel!$B$5="(Todos)",A8351=Painel!$B$5)*OR(Painel!$E$5="(Todos)",P8351=Painel!$E$5)),$J8351+ROW()/10000000,"")</f>
        <v/>
      </c>
    </row>
    <row r="8352" customFormat="false" ht="15" hidden="false" customHeight="false" outlineLevel="0" collapsed="false">
      <c r="A8352" s="29" t="s">
        <v>57</v>
      </c>
      <c r="B8352" s="29" t="s">
        <v>15171</v>
      </c>
      <c r="C8352" s="29" t="s">
        <v>186</v>
      </c>
      <c r="D8352" s="29" t="s">
        <v>1281</v>
      </c>
      <c r="E8352" s="29" t="n">
        <v>5</v>
      </c>
      <c r="F8352" s="29" t="s">
        <v>137</v>
      </c>
      <c r="G8352" s="29"/>
      <c r="H8352" s="30" t="n">
        <v>10.1</v>
      </c>
      <c r="I8352" s="31" t="n">
        <v>46282</v>
      </c>
      <c r="J8352" s="30" t="n">
        <v>10.1</v>
      </c>
      <c r="K8352" s="29" t="s">
        <v>120</v>
      </c>
      <c r="L8352" s="29" t="s">
        <v>400</v>
      </c>
      <c r="M8352" s="29"/>
      <c r="N8352" s="29" t="s">
        <v>134</v>
      </c>
      <c r="O8352" s="31" t="n">
        <v>46660</v>
      </c>
      <c r="P8352" s="29" t="s">
        <v>123</v>
      </c>
      <c r="Q8352" s="29" t="n">
        <f aca="false">IFERROR(VALUE(L8352),"")</f>
        <v>3</v>
      </c>
      <c r="R8352" s="29" t="n">
        <f aca="true">IF(O8352="","",O8352-TODAY())</f>
        <v>375</v>
      </c>
      <c r="S8352" s="29" t="str">
        <f aca="false">IF(C8352="&lt;&lt; vazio &gt;&gt;","VAZIA",IF(AND(O8352&lt;&gt;"",R8352&lt;0),"VENCIDO",IF(AND(O8352&lt;&gt;"",R8352&lt;=Parametros!$B$10),"PRÓX. VENCIMENTO",IF(F8352="Q","QUALIDADE",IF(F8352="S","BLOQUEADO",IF(F8352="R","RESTRITO/DEVOLUÇÃO",IF(OR(N8352="QUAR",N8352="QRES"),"QUARENTENA",IF(OR(B8352="DESCARTE",B8352="DEVOLUÇÃO"),"DESCARTE/DEVOLUÇÃO",IF(AND(D8352="",K8352&lt;&gt;""),"SEM LOTE",IF(AND(Q8352&lt;&gt;"",Q8352&gt;=Parametros!$B$11),"PARADO/SEM GIRO","OK"))))))))))</f>
        <v>BLOQUEADO</v>
      </c>
      <c r="T8352" s="29" t="str">
        <f aca="false">IF(AND($S8352="PARADO/SEM GIRO",$K8352="KG",OR(Painel!$B$5="(Todos)",A8352=Painel!$B$5)*OR(Painel!$E$5="(Todos)",P8352=Painel!$E$5)),$J8352+ROW()/10000000,"")</f>
        <v/>
      </c>
      <c r="U8352" s="29" t="str">
        <f aca="false">IF(AND($S8352="VENCIDO",$K8352="KG",OR(Painel!$B$5="(Todos)",A8352=Painel!$B$5)*OR(Painel!$E$5="(Todos)",P8352=Painel!$E$5)),$J8352+ROW()/10000000,"")</f>
        <v/>
      </c>
    </row>
    <row r="8353" customFormat="false" ht="15" hidden="false" customHeight="false" outlineLevel="0" collapsed="false">
      <c r="A8353" s="29" t="s">
        <v>57</v>
      </c>
      <c r="B8353" s="29" t="s">
        <v>15171</v>
      </c>
      <c r="C8353" s="29" t="s">
        <v>131</v>
      </c>
      <c r="D8353" s="29" t="s">
        <v>5048</v>
      </c>
      <c r="E8353" s="29" t="n">
        <v>5</v>
      </c>
      <c r="F8353" s="29"/>
      <c r="G8353" s="29"/>
      <c r="H8353" s="30" t="n">
        <v>10.1</v>
      </c>
      <c r="I8353" s="31" t="n">
        <v>46272</v>
      </c>
      <c r="J8353" s="30" t="n">
        <v>10.1</v>
      </c>
      <c r="K8353" s="29" t="s">
        <v>120</v>
      </c>
      <c r="L8353" s="29" t="s">
        <v>126</v>
      </c>
      <c r="M8353" s="29"/>
      <c r="N8353" s="29" t="s">
        <v>122</v>
      </c>
      <c r="O8353" s="31" t="n">
        <v>46594</v>
      </c>
      <c r="P8353" s="29" t="s">
        <v>123</v>
      </c>
      <c r="Q8353" s="29" t="n">
        <f aca="false">IFERROR(VALUE(L8353),"")</f>
        <v>13</v>
      </c>
      <c r="R8353" s="29" t="n">
        <f aca="true">IF(O8353="","",O8353-TODAY())</f>
        <v>309</v>
      </c>
      <c r="S8353" s="29" t="str">
        <f aca="false">IF(C8353="&lt;&lt; vazio &gt;&gt;","VAZIA",IF(AND(O8353&lt;&gt;"",R8353&lt;0),"VENCIDO",IF(AND(O8353&lt;&gt;"",R8353&lt;=Parametros!$B$10),"PRÓX. VENCIMENTO",IF(F8353="Q","QUALIDADE",IF(F8353="S","BLOQUEADO",IF(F8353="R","RESTRITO/DEVOLUÇÃO",IF(OR(N8353="QUAR",N8353="QRES"),"QUARENTENA",IF(OR(B8353="DESCARTE",B8353="DEVOLUÇÃO"),"DESCARTE/DEVOLUÇÃO",IF(AND(D8353="",K8353&lt;&gt;""),"SEM LOTE",IF(AND(Q8353&lt;&gt;"",Q8353&gt;=Parametros!$B$11),"PARADO/SEM GIRO","OK"))))))))))</f>
        <v>OK</v>
      </c>
      <c r="T8353" s="29" t="str">
        <f aca="false">IF(AND($S8353="PARADO/SEM GIRO",$K8353="KG",OR(Painel!$B$5="(Todos)",A8353=Painel!$B$5)*OR(Painel!$E$5="(Todos)",P8353=Painel!$E$5)),$J8353+ROW()/10000000,"")</f>
        <v/>
      </c>
      <c r="U8353" s="29" t="str">
        <f aca="false">IF(AND($S8353="VENCIDO",$K8353="KG",OR(Painel!$B$5="(Todos)",A8353=Painel!$B$5)*OR(Painel!$E$5="(Todos)",P8353=Painel!$E$5)),$J8353+ROW()/10000000,"")</f>
        <v/>
      </c>
    </row>
    <row r="8354" customFormat="false" ht="15" hidden="false" customHeight="false" outlineLevel="0" collapsed="false">
      <c r="A8354" s="29" t="s">
        <v>57</v>
      </c>
      <c r="B8354" s="29" t="s">
        <v>15171</v>
      </c>
      <c r="C8354" s="29" t="s">
        <v>154</v>
      </c>
      <c r="D8354" s="29" t="s">
        <v>15172</v>
      </c>
      <c r="E8354" s="29" t="n">
        <v>5</v>
      </c>
      <c r="F8354" s="29"/>
      <c r="G8354" s="29"/>
      <c r="H8354" s="30" t="n">
        <v>12.12</v>
      </c>
      <c r="I8354" s="31" t="n">
        <v>46284</v>
      </c>
      <c r="J8354" s="30" t="n">
        <v>12.12</v>
      </c>
      <c r="K8354" s="29" t="s">
        <v>120</v>
      </c>
      <c r="L8354" s="29" t="s">
        <v>126</v>
      </c>
      <c r="M8354" s="29"/>
      <c r="N8354" s="29" t="s">
        <v>122</v>
      </c>
      <c r="O8354" s="31" t="n">
        <v>46759</v>
      </c>
      <c r="P8354" s="29" t="s">
        <v>123</v>
      </c>
      <c r="Q8354" s="29" t="n">
        <f aca="false">IFERROR(VALUE(L8354),"")</f>
        <v>13</v>
      </c>
      <c r="R8354" s="29" t="n">
        <f aca="true">IF(O8354="","",O8354-TODAY())</f>
        <v>474</v>
      </c>
      <c r="S8354" s="29" t="str">
        <f aca="false">IF(C8354="&lt;&lt; vazio &gt;&gt;","VAZIA",IF(AND(O8354&lt;&gt;"",R8354&lt;0),"VENCIDO",IF(AND(O8354&lt;&gt;"",R8354&lt;=Parametros!$B$10),"PRÓX. VENCIMENTO",IF(F8354="Q","QUALIDADE",IF(F8354="S","BLOQUEADO",IF(F8354="R","RESTRITO/DEVOLUÇÃO",IF(OR(N8354="QUAR",N8354="QRES"),"QUARENTENA",IF(OR(B8354="DESCARTE",B8354="DEVOLUÇÃO"),"DESCARTE/DEVOLUÇÃO",IF(AND(D8354="",K8354&lt;&gt;""),"SEM LOTE",IF(AND(Q8354&lt;&gt;"",Q8354&gt;=Parametros!$B$11),"PARADO/SEM GIRO","OK"))))))))))</f>
        <v>OK</v>
      </c>
      <c r="T8354" s="29" t="str">
        <f aca="false">IF(AND($S8354="PARADO/SEM GIRO",$K8354="KG",OR(Painel!$B$5="(Todos)",A8354=Painel!$B$5)*OR(Painel!$E$5="(Todos)",P8354=Painel!$E$5)),$J8354+ROW()/10000000,"")</f>
        <v/>
      </c>
      <c r="U8354" s="29" t="str">
        <f aca="false">IF(AND($S8354="VENCIDO",$K8354="KG",OR(Painel!$B$5="(Todos)",A8354=Painel!$B$5)*OR(Painel!$E$5="(Todos)",P8354=Painel!$E$5)),$J8354+ROW()/10000000,"")</f>
        <v/>
      </c>
    </row>
    <row r="8355" customFormat="false" ht="15" hidden="false" customHeight="false" outlineLevel="0" collapsed="false">
      <c r="A8355" s="29" t="s">
        <v>57</v>
      </c>
      <c r="B8355" s="29" t="s">
        <v>15171</v>
      </c>
      <c r="C8355" s="29" t="s">
        <v>533</v>
      </c>
      <c r="D8355" s="29" t="s">
        <v>11463</v>
      </c>
      <c r="E8355" s="29" t="n">
        <v>5</v>
      </c>
      <c r="F8355" s="29"/>
      <c r="G8355" s="29"/>
      <c r="H8355" s="30" t="n">
        <v>6</v>
      </c>
      <c r="I8355" s="31" t="n">
        <v>46273</v>
      </c>
      <c r="J8355" s="30" t="n">
        <v>6</v>
      </c>
      <c r="K8355" s="29" t="s">
        <v>120</v>
      </c>
      <c r="L8355" s="29" t="s">
        <v>149</v>
      </c>
      <c r="M8355" s="29"/>
      <c r="N8355" s="29" t="s">
        <v>122</v>
      </c>
      <c r="O8355" s="31" t="n">
        <v>46614</v>
      </c>
      <c r="P8355" s="29" t="s">
        <v>123</v>
      </c>
      <c r="Q8355" s="29" t="n">
        <f aca="false">IFERROR(VALUE(L8355),"")</f>
        <v>12</v>
      </c>
      <c r="R8355" s="29" t="n">
        <f aca="true">IF(O8355="","",O8355-TODAY())</f>
        <v>329</v>
      </c>
      <c r="S8355" s="29" t="str">
        <f aca="false">IF(C8355="&lt;&lt; vazio &gt;&gt;","VAZIA",IF(AND(O8355&lt;&gt;"",R8355&lt;0),"VENCIDO",IF(AND(O8355&lt;&gt;"",R8355&lt;=Parametros!$B$10),"PRÓX. VENCIMENTO",IF(F8355="Q","QUALIDADE",IF(F8355="S","BLOQUEADO",IF(F8355="R","RESTRITO/DEVOLUÇÃO",IF(OR(N8355="QUAR",N8355="QRES"),"QUARENTENA",IF(OR(B8355="DESCARTE",B8355="DEVOLUÇÃO"),"DESCARTE/DEVOLUÇÃO",IF(AND(D8355="",K8355&lt;&gt;""),"SEM LOTE",IF(AND(Q8355&lt;&gt;"",Q8355&gt;=Parametros!$B$11),"PARADO/SEM GIRO","OK"))))))))))</f>
        <v>OK</v>
      </c>
      <c r="T8355" s="29" t="str">
        <f aca="false">IF(AND($S8355="PARADO/SEM GIRO",$K8355="KG",OR(Painel!$B$5="(Todos)",A8355=Painel!$B$5)*OR(Painel!$E$5="(Todos)",P8355=Painel!$E$5)),$J8355+ROW()/10000000,"")</f>
        <v/>
      </c>
      <c r="U8355" s="29" t="str">
        <f aca="false">IF(AND($S8355="VENCIDO",$K8355="KG",OR(Painel!$B$5="(Todos)",A8355=Painel!$B$5)*OR(Painel!$E$5="(Todos)",P8355=Painel!$E$5)),$J8355+ROW()/10000000,"")</f>
        <v/>
      </c>
    </row>
    <row r="8356" customFormat="false" ht="15" hidden="false" customHeight="false" outlineLevel="0" collapsed="false">
      <c r="A8356" s="29" t="s">
        <v>57</v>
      </c>
      <c r="B8356" s="29" t="s">
        <v>15171</v>
      </c>
      <c r="C8356" s="29" t="s">
        <v>596</v>
      </c>
      <c r="D8356" s="29" t="s">
        <v>6519</v>
      </c>
      <c r="E8356" s="29" t="n">
        <v>5</v>
      </c>
      <c r="F8356" s="29"/>
      <c r="G8356" s="29"/>
      <c r="H8356" s="30" t="n">
        <v>12</v>
      </c>
      <c r="I8356" s="31" t="n">
        <v>46272</v>
      </c>
      <c r="J8356" s="30" t="n">
        <v>12</v>
      </c>
      <c r="K8356" s="29" t="s">
        <v>120</v>
      </c>
      <c r="L8356" s="29" t="s">
        <v>126</v>
      </c>
      <c r="M8356" s="29"/>
      <c r="N8356" s="29" t="s">
        <v>122</v>
      </c>
      <c r="O8356" s="31" t="n">
        <v>46512</v>
      </c>
      <c r="P8356" s="29" t="s">
        <v>123</v>
      </c>
      <c r="Q8356" s="29" t="n">
        <f aca="false">IFERROR(VALUE(L8356),"")</f>
        <v>13</v>
      </c>
      <c r="R8356" s="29" t="n">
        <f aca="true">IF(O8356="","",O8356-TODAY())</f>
        <v>227</v>
      </c>
      <c r="S8356" s="29" t="str">
        <f aca="false">IF(C8356="&lt;&lt; vazio &gt;&gt;","VAZIA",IF(AND(O8356&lt;&gt;"",R8356&lt;0),"VENCIDO",IF(AND(O8356&lt;&gt;"",R8356&lt;=Parametros!$B$10),"PRÓX. VENCIMENTO",IF(F8356="Q","QUALIDADE",IF(F8356="S","BLOQUEADO",IF(F8356="R","RESTRITO/DEVOLUÇÃO",IF(OR(N8356="QUAR",N8356="QRES"),"QUARENTENA",IF(OR(B8356="DESCARTE",B8356="DEVOLUÇÃO"),"DESCARTE/DEVOLUÇÃO",IF(AND(D8356="",K8356&lt;&gt;""),"SEM LOTE",IF(AND(Q8356&lt;&gt;"",Q8356&gt;=Parametros!$B$11),"PARADO/SEM GIRO","OK"))))))))))</f>
        <v>OK</v>
      </c>
      <c r="T8356" s="29" t="str">
        <f aca="false">IF(AND($S8356="PARADO/SEM GIRO",$K8356="KG",OR(Painel!$B$5="(Todos)",A8356=Painel!$B$5)*OR(Painel!$E$5="(Todos)",P8356=Painel!$E$5)),$J8356+ROW()/10000000,"")</f>
        <v/>
      </c>
      <c r="U8356" s="29" t="str">
        <f aca="false">IF(AND($S8356="VENCIDO",$K8356="KG",OR(Painel!$B$5="(Todos)",A8356=Painel!$B$5)*OR(Painel!$E$5="(Todos)",P8356=Painel!$E$5)),$J8356+ROW()/10000000,"")</f>
        <v/>
      </c>
    </row>
    <row r="8357" customFormat="false" ht="15" hidden="false" customHeight="false" outlineLevel="0" collapsed="false">
      <c r="A8357" s="29" t="s">
        <v>57</v>
      </c>
      <c r="B8357" s="29" t="s">
        <v>15173</v>
      </c>
      <c r="C8357" s="29" t="s">
        <v>115</v>
      </c>
      <c r="D8357" s="29"/>
      <c r="E8357" s="29" t="n">
        <v>0</v>
      </c>
      <c r="F8357" s="29"/>
      <c r="G8357" s="29"/>
      <c r="H8357" s="30" t="n">
        <v>0</v>
      </c>
      <c r="I8357" s="29"/>
      <c r="J8357" s="30" t="n">
        <v>0</v>
      </c>
      <c r="K8357" s="29"/>
      <c r="L8357" s="29" t="s">
        <v>116</v>
      </c>
      <c r="M8357" s="29"/>
      <c r="N8357" s="29"/>
      <c r="O8357" s="29"/>
      <c r="P8357" s="29"/>
      <c r="Q8357" s="29" t="n">
        <f aca="false">IFERROR(VALUE(L8357),"")</f>
        <v>0</v>
      </c>
      <c r="R8357" s="29" t="str">
        <f aca="true">IF(O8357="","",O8357-TODAY())</f>
        <v/>
      </c>
      <c r="S8357" s="29" t="str">
        <f aca="false">IF(C8357="&lt;&lt; vazio &gt;&gt;","VAZIA",IF(AND(O8357&lt;&gt;"",R8357&lt;0),"VENCIDO",IF(AND(O8357&lt;&gt;"",R8357&lt;=Parametros!$B$10),"PRÓX. VENCIMENTO",IF(F8357="Q","QUALIDADE",IF(F8357="S","BLOQUEADO",IF(F8357="R","RESTRITO/DEVOLUÇÃO",IF(OR(N8357="QUAR",N8357="QRES"),"QUARENTENA",IF(OR(B8357="DESCARTE",B8357="DEVOLUÇÃO"),"DESCARTE/DEVOLUÇÃO",IF(AND(D8357="",K8357&lt;&gt;""),"SEM LOTE",IF(AND(Q8357&lt;&gt;"",Q8357&gt;=Parametros!$B$11),"PARADO/SEM GIRO","OK"))))))))))</f>
        <v>VAZIA</v>
      </c>
      <c r="T8357" s="29" t="str">
        <f aca="false">IF(AND($S8357="PARADO/SEM GIRO",$K8357="KG",OR(Painel!$B$5="(Todos)",A8357=Painel!$B$5)*OR(Painel!$E$5="(Todos)",P8357=Painel!$E$5)),$J8357+ROW()/10000000,"")</f>
        <v/>
      </c>
      <c r="U8357" s="29" t="str">
        <f aca="false">IF(AND($S8357="VENCIDO",$K8357="KG",OR(Painel!$B$5="(Todos)",A8357=Painel!$B$5)*OR(Painel!$E$5="(Todos)",P8357=Painel!$E$5)),$J8357+ROW()/10000000,"")</f>
        <v/>
      </c>
    </row>
    <row r="8358" customFormat="false" ht="15" hidden="false" customHeight="false" outlineLevel="0" collapsed="false">
      <c r="A8358" s="29" t="s">
        <v>57</v>
      </c>
      <c r="B8358" s="29" t="s">
        <v>15174</v>
      </c>
      <c r="C8358" s="29" t="s">
        <v>131</v>
      </c>
      <c r="D8358" s="29" t="s">
        <v>132</v>
      </c>
      <c r="E8358" s="29" t="n">
        <v>3</v>
      </c>
      <c r="F8358" s="29"/>
      <c r="G8358" s="29"/>
      <c r="H8358" s="30" t="n">
        <v>10.1</v>
      </c>
      <c r="I8358" s="31" t="n">
        <v>46273</v>
      </c>
      <c r="J8358" s="30" t="n">
        <v>10.1</v>
      </c>
      <c r="K8358" s="29" t="s">
        <v>120</v>
      </c>
      <c r="L8358" s="29" t="s">
        <v>149</v>
      </c>
      <c r="M8358" s="29"/>
      <c r="N8358" s="29" t="s">
        <v>134</v>
      </c>
      <c r="O8358" s="31" t="n">
        <v>46353</v>
      </c>
      <c r="P8358" s="29" t="s">
        <v>123</v>
      </c>
      <c r="Q8358" s="29" t="n">
        <f aca="false">IFERROR(VALUE(L8358),"")</f>
        <v>12</v>
      </c>
      <c r="R8358" s="29" t="n">
        <f aca="true">IF(O8358="","",O8358-TODAY())</f>
        <v>68</v>
      </c>
      <c r="S8358" s="29" t="str">
        <f aca="false">IF(C8358="&lt;&lt; vazio &gt;&gt;","VAZIA",IF(AND(O8358&lt;&gt;"",R8358&lt;0),"VENCIDO",IF(AND(O8358&lt;&gt;"",R8358&lt;=Parametros!$B$10),"PRÓX. VENCIMENTO",IF(F8358="Q","QUALIDADE",IF(F8358="S","BLOQUEADO",IF(F8358="R","RESTRITO/DEVOLUÇÃO",IF(OR(N8358="QUAR",N8358="QRES"),"QUARENTENA",IF(OR(B8358="DESCARTE",B8358="DEVOLUÇÃO"),"DESCARTE/DEVOLUÇÃO",IF(AND(D8358="",K8358&lt;&gt;""),"SEM LOTE",IF(AND(Q8358&lt;&gt;"",Q8358&gt;=Parametros!$B$11),"PARADO/SEM GIRO","OK"))))))))))</f>
        <v>OK</v>
      </c>
      <c r="T8358" s="29" t="str">
        <f aca="false">IF(AND($S8358="PARADO/SEM GIRO",$K8358="KG",OR(Painel!$B$5="(Todos)",A8358=Painel!$B$5)*OR(Painel!$E$5="(Todos)",P8358=Painel!$E$5)),$J8358+ROW()/10000000,"")</f>
        <v/>
      </c>
      <c r="U8358" s="29" t="str">
        <f aca="false">IF(AND($S8358="VENCIDO",$K8358="KG",OR(Painel!$B$5="(Todos)",A8358=Painel!$B$5)*OR(Painel!$E$5="(Todos)",P8358=Painel!$E$5)),$J8358+ROW()/10000000,"")</f>
        <v/>
      </c>
    </row>
    <row r="8359" customFormat="false" ht="15" hidden="false" customHeight="false" outlineLevel="0" collapsed="false">
      <c r="A8359" s="29" t="s">
        <v>57</v>
      </c>
      <c r="B8359" s="29" t="s">
        <v>15174</v>
      </c>
      <c r="C8359" s="29" t="s">
        <v>159</v>
      </c>
      <c r="D8359" s="29" t="s">
        <v>15135</v>
      </c>
      <c r="E8359" s="29" t="n">
        <v>3</v>
      </c>
      <c r="F8359" s="29"/>
      <c r="G8359" s="29"/>
      <c r="H8359" s="30" t="n">
        <v>10.5</v>
      </c>
      <c r="I8359" s="31" t="n">
        <v>46275</v>
      </c>
      <c r="J8359" s="30" t="n">
        <v>10.5</v>
      </c>
      <c r="K8359" s="29" t="s">
        <v>120</v>
      </c>
      <c r="L8359" s="29" t="s">
        <v>121</v>
      </c>
      <c r="M8359" s="29"/>
      <c r="N8359" s="29" t="s">
        <v>122</v>
      </c>
      <c r="O8359" s="31" t="n">
        <v>46446</v>
      </c>
      <c r="P8359" s="29" t="s">
        <v>123</v>
      </c>
      <c r="Q8359" s="29" t="n">
        <f aca="false">IFERROR(VALUE(L8359),"")</f>
        <v>10</v>
      </c>
      <c r="R8359" s="29" t="n">
        <f aca="true">IF(O8359="","",O8359-TODAY())</f>
        <v>161</v>
      </c>
      <c r="S8359" s="29" t="str">
        <f aca="false">IF(C8359="&lt;&lt; vazio &gt;&gt;","VAZIA",IF(AND(O8359&lt;&gt;"",R8359&lt;0),"VENCIDO",IF(AND(O8359&lt;&gt;"",R8359&lt;=Parametros!$B$10),"PRÓX. VENCIMENTO",IF(F8359="Q","QUALIDADE",IF(F8359="S","BLOQUEADO",IF(F8359="R","RESTRITO/DEVOLUÇÃO",IF(OR(N8359="QUAR",N8359="QRES"),"QUARENTENA",IF(OR(B8359="DESCARTE",B8359="DEVOLUÇÃO"),"DESCARTE/DEVOLUÇÃO",IF(AND(D8359="",K8359&lt;&gt;""),"SEM LOTE",IF(AND(Q8359&lt;&gt;"",Q8359&gt;=Parametros!$B$11),"PARADO/SEM GIRO","OK"))))))))))</f>
        <v>OK</v>
      </c>
      <c r="T8359" s="29" t="str">
        <f aca="false">IF(AND($S8359="PARADO/SEM GIRO",$K8359="KG",OR(Painel!$B$5="(Todos)",A8359=Painel!$B$5)*OR(Painel!$E$5="(Todos)",P8359=Painel!$E$5)),$J8359+ROW()/10000000,"")</f>
        <v/>
      </c>
      <c r="U8359" s="29" t="str">
        <f aca="false">IF(AND($S8359="VENCIDO",$K8359="KG",OR(Painel!$B$5="(Todos)",A8359=Painel!$B$5)*OR(Painel!$E$5="(Todos)",P8359=Painel!$E$5)),$J8359+ROW()/10000000,"")</f>
        <v/>
      </c>
    </row>
    <row r="8360" customFormat="false" ht="15" hidden="false" customHeight="false" outlineLevel="0" collapsed="false">
      <c r="A8360" s="29" t="s">
        <v>57</v>
      </c>
      <c r="B8360" s="29" t="s">
        <v>15174</v>
      </c>
      <c r="C8360" s="29" t="s">
        <v>161</v>
      </c>
      <c r="D8360" s="29" t="s">
        <v>15175</v>
      </c>
      <c r="E8360" s="29" t="n">
        <v>3</v>
      </c>
      <c r="F8360" s="29" t="s">
        <v>137</v>
      </c>
      <c r="G8360" s="29"/>
      <c r="H8360" s="30" t="n">
        <v>10.1</v>
      </c>
      <c r="I8360" s="31" t="n">
        <v>46272</v>
      </c>
      <c r="J8360" s="30" t="n">
        <v>10.1</v>
      </c>
      <c r="K8360" s="29" t="s">
        <v>120</v>
      </c>
      <c r="L8360" s="29" t="s">
        <v>126</v>
      </c>
      <c r="M8360" s="29"/>
      <c r="N8360" s="29" t="s">
        <v>122</v>
      </c>
      <c r="O8360" s="29"/>
      <c r="P8360" s="29" t="s">
        <v>123</v>
      </c>
      <c r="Q8360" s="29" t="n">
        <f aca="false">IFERROR(VALUE(L8360),"")</f>
        <v>13</v>
      </c>
      <c r="R8360" s="29" t="str">
        <f aca="true">IF(O8360="","",O8360-TODAY())</f>
        <v/>
      </c>
      <c r="S8360" s="29" t="str">
        <f aca="false">IF(C8360="&lt;&lt; vazio &gt;&gt;","VAZIA",IF(AND(O8360&lt;&gt;"",R8360&lt;0),"VENCIDO",IF(AND(O8360&lt;&gt;"",R8360&lt;=Parametros!$B$10),"PRÓX. VENCIMENTO",IF(F8360="Q","QUALIDADE",IF(F8360="S","BLOQUEADO",IF(F8360="R","RESTRITO/DEVOLUÇÃO",IF(OR(N8360="QUAR",N8360="QRES"),"QUARENTENA",IF(OR(B8360="DESCARTE",B8360="DEVOLUÇÃO"),"DESCARTE/DEVOLUÇÃO",IF(AND(D8360="",K8360&lt;&gt;""),"SEM LOTE",IF(AND(Q8360&lt;&gt;"",Q8360&gt;=Parametros!$B$11),"PARADO/SEM GIRO","OK"))))))))))</f>
        <v>BLOQUEADO</v>
      </c>
      <c r="T8360" s="29" t="str">
        <f aca="false">IF(AND($S8360="PARADO/SEM GIRO",$K8360="KG",OR(Painel!$B$5="(Todos)",A8360=Painel!$B$5)*OR(Painel!$E$5="(Todos)",P8360=Painel!$E$5)),$J8360+ROW()/10000000,"")</f>
        <v/>
      </c>
      <c r="U8360" s="29" t="str">
        <f aca="false">IF(AND($S8360="VENCIDO",$K8360="KG",OR(Painel!$B$5="(Todos)",A8360=Painel!$B$5)*OR(Painel!$E$5="(Todos)",P8360=Painel!$E$5)),$J8360+ROW()/10000000,"")</f>
        <v/>
      </c>
    </row>
    <row r="8361" customFormat="false" ht="15" hidden="false" customHeight="false" outlineLevel="0" collapsed="false">
      <c r="A8361" s="29" t="s">
        <v>57</v>
      </c>
      <c r="B8361" s="29" t="s">
        <v>15176</v>
      </c>
      <c r="C8361" s="29" t="s">
        <v>115</v>
      </c>
      <c r="D8361" s="29"/>
      <c r="E8361" s="29" t="n">
        <v>0</v>
      </c>
      <c r="F8361" s="29"/>
      <c r="G8361" s="29"/>
      <c r="H8361" s="30" t="n">
        <v>0</v>
      </c>
      <c r="I8361" s="29"/>
      <c r="J8361" s="30" t="n">
        <v>0</v>
      </c>
      <c r="K8361" s="29"/>
      <c r="L8361" s="29" t="s">
        <v>116</v>
      </c>
      <c r="M8361" s="29"/>
      <c r="N8361" s="29"/>
      <c r="O8361" s="29"/>
      <c r="P8361" s="29"/>
      <c r="Q8361" s="29" t="n">
        <f aca="false">IFERROR(VALUE(L8361),"")</f>
        <v>0</v>
      </c>
      <c r="R8361" s="29" t="str">
        <f aca="true">IF(O8361="","",O8361-TODAY())</f>
        <v/>
      </c>
      <c r="S8361" s="29" t="str">
        <f aca="false">IF(C8361="&lt;&lt; vazio &gt;&gt;","VAZIA",IF(AND(O8361&lt;&gt;"",R8361&lt;0),"VENCIDO",IF(AND(O8361&lt;&gt;"",R8361&lt;=Parametros!$B$10),"PRÓX. VENCIMENTO",IF(F8361="Q","QUALIDADE",IF(F8361="S","BLOQUEADO",IF(F8361="R","RESTRITO/DEVOLUÇÃO",IF(OR(N8361="QUAR",N8361="QRES"),"QUARENTENA",IF(OR(B8361="DESCARTE",B8361="DEVOLUÇÃO"),"DESCARTE/DEVOLUÇÃO",IF(AND(D8361="",K8361&lt;&gt;""),"SEM LOTE",IF(AND(Q8361&lt;&gt;"",Q8361&gt;=Parametros!$B$11),"PARADO/SEM GIRO","OK"))))))))))</f>
        <v>VAZIA</v>
      </c>
      <c r="T8361" s="29" t="str">
        <f aca="false">IF(AND($S8361="PARADO/SEM GIRO",$K8361="KG",OR(Painel!$B$5="(Todos)",A8361=Painel!$B$5)*OR(Painel!$E$5="(Todos)",P8361=Painel!$E$5)),$J8361+ROW()/10000000,"")</f>
        <v/>
      </c>
      <c r="U8361" s="29" t="str">
        <f aca="false">IF(AND($S8361="VENCIDO",$K8361="KG",OR(Painel!$B$5="(Todos)",A8361=Painel!$B$5)*OR(Painel!$E$5="(Todos)",P8361=Painel!$E$5)),$J8361+ROW()/10000000,"")</f>
        <v/>
      </c>
    </row>
    <row r="8362" customFormat="false" ht="15" hidden="false" customHeight="false" outlineLevel="0" collapsed="false">
      <c r="A8362" s="29" t="s">
        <v>57</v>
      </c>
      <c r="B8362" s="29" t="s">
        <v>15177</v>
      </c>
      <c r="C8362" s="29" t="s">
        <v>186</v>
      </c>
      <c r="D8362" s="29" t="s">
        <v>4455</v>
      </c>
      <c r="E8362" s="29" t="n">
        <v>3</v>
      </c>
      <c r="F8362" s="29" t="s">
        <v>137</v>
      </c>
      <c r="G8362" s="29"/>
      <c r="H8362" s="30" t="n">
        <v>60.6</v>
      </c>
      <c r="I8362" s="31" t="n">
        <v>46272</v>
      </c>
      <c r="J8362" s="30" t="n">
        <v>60.6</v>
      </c>
      <c r="K8362" s="29" t="s">
        <v>120</v>
      </c>
      <c r="L8362" s="29" t="s">
        <v>126</v>
      </c>
      <c r="M8362" s="29"/>
      <c r="N8362" s="29" t="s">
        <v>122</v>
      </c>
      <c r="O8362" s="29"/>
      <c r="P8362" s="29" t="s">
        <v>123</v>
      </c>
      <c r="Q8362" s="29" t="n">
        <f aca="false">IFERROR(VALUE(L8362),"")</f>
        <v>13</v>
      </c>
      <c r="R8362" s="29" t="str">
        <f aca="true">IF(O8362="","",O8362-TODAY())</f>
        <v/>
      </c>
      <c r="S8362" s="29" t="str">
        <f aca="false">IF(C8362="&lt;&lt; vazio &gt;&gt;","VAZIA",IF(AND(O8362&lt;&gt;"",R8362&lt;0),"VENCIDO",IF(AND(O8362&lt;&gt;"",R8362&lt;=Parametros!$B$10),"PRÓX. VENCIMENTO",IF(F8362="Q","QUALIDADE",IF(F8362="S","BLOQUEADO",IF(F8362="R","RESTRITO/DEVOLUÇÃO",IF(OR(N8362="QUAR",N8362="QRES"),"QUARENTENA",IF(OR(B8362="DESCARTE",B8362="DEVOLUÇÃO"),"DESCARTE/DEVOLUÇÃO",IF(AND(D8362="",K8362&lt;&gt;""),"SEM LOTE",IF(AND(Q8362&lt;&gt;"",Q8362&gt;=Parametros!$B$11),"PARADO/SEM GIRO","OK"))))))))))</f>
        <v>BLOQUEADO</v>
      </c>
      <c r="T8362" s="29" t="str">
        <f aca="false">IF(AND($S8362="PARADO/SEM GIRO",$K8362="KG",OR(Painel!$B$5="(Todos)",A8362=Painel!$B$5)*OR(Painel!$E$5="(Todos)",P8362=Painel!$E$5)),$J8362+ROW()/10000000,"")</f>
        <v/>
      </c>
      <c r="U8362" s="29" t="str">
        <f aca="false">IF(AND($S8362="VENCIDO",$K8362="KG",OR(Painel!$B$5="(Todos)",A8362=Painel!$B$5)*OR(Painel!$E$5="(Todos)",P8362=Painel!$E$5)),$J8362+ROW()/10000000,"")</f>
        <v/>
      </c>
    </row>
    <row r="8363" customFormat="false" ht="15" hidden="false" customHeight="false" outlineLevel="0" collapsed="false">
      <c r="A8363" s="29" t="s">
        <v>57</v>
      </c>
      <c r="B8363" s="29" t="s">
        <v>15177</v>
      </c>
      <c r="C8363" s="29" t="s">
        <v>131</v>
      </c>
      <c r="D8363" s="29" t="s">
        <v>132</v>
      </c>
      <c r="E8363" s="29" t="n">
        <v>3</v>
      </c>
      <c r="F8363" s="29"/>
      <c r="G8363" s="29"/>
      <c r="H8363" s="30" t="n">
        <v>20.2</v>
      </c>
      <c r="I8363" s="31" t="n">
        <v>46272</v>
      </c>
      <c r="J8363" s="30" t="n">
        <v>20.2</v>
      </c>
      <c r="K8363" s="29" t="s">
        <v>120</v>
      </c>
      <c r="L8363" s="29" t="s">
        <v>126</v>
      </c>
      <c r="M8363" s="29"/>
      <c r="N8363" s="29" t="s">
        <v>134</v>
      </c>
      <c r="O8363" s="31" t="n">
        <v>46353</v>
      </c>
      <c r="P8363" s="29" t="s">
        <v>123</v>
      </c>
      <c r="Q8363" s="29" t="n">
        <f aca="false">IFERROR(VALUE(L8363),"")</f>
        <v>13</v>
      </c>
      <c r="R8363" s="29" t="n">
        <f aca="true">IF(O8363="","",O8363-TODAY())</f>
        <v>68</v>
      </c>
      <c r="S8363" s="29" t="str">
        <f aca="false">IF(C8363="&lt;&lt; vazio &gt;&gt;","VAZIA",IF(AND(O8363&lt;&gt;"",R8363&lt;0),"VENCIDO",IF(AND(O8363&lt;&gt;"",R8363&lt;=Parametros!$B$10),"PRÓX. VENCIMENTO",IF(F8363="Q","QUALIDADE",IF(F8363="S","BLOQUEADO",IF(F8363="R","RESTRITO/DEVOLUÇÃO",IF(OR(N8363="QUAR",N8363="QRES"),"QUARENTENA",IF(OR(B8363="DESCARTE",B8363="DEVOLUÇÃO"),"DESCARTE/DEVOLUÇÃO",IF(AND(D8363="",K8363&lt;&gt;""),"SEM LOTE",IF(AND(Q8363&lt;&gt;"",Q8363&gt;=Parametros!$B$11),"PARADO/SEM GIRO","OK"))))))))))</f>
        <v>OK</v>
      </c>
      <c r="T8363" s="29" t="str">
        <f aca="false">IF(AND($S8363="PARADO/SEM GIRO",$K8363="KG",OR(Painel!$B$5="(Todos)",A8363=Painel!$B$5)*OR(Painel!$E$5="(Todos)",P8363=Painel!$E$5)),$J8363+ROW()/10000000,"")</f>
        <v/>
      </c>
      <c r="U8363" s="29" t="str">
        <f aca="false">IF(AND($S8363="VENCIDO",$K8363="KG",OR(Painel!$B$5="(Todos)",A8363=Painel!$B$5)*OR(Painel!$E$5="(Todos)",P8363=Painel!$E$5)),$J8363+ROW()/10000000,"")</f>
        <v/>
      </c>
    </row>
    <row r="8364" customFormat="false" ht="15" hidden="false" customHeight="false" outlineLevel="0" collapsed="false">
      <c r="A8364" s="29" t="s">
        <v>57</v>
      </c>
      <c r="B8364" s="29" t="s">
        <v>15177</v>
      </c>
      <c r="C8364" s="29" t="s">
        <v>430</v>
      </c>
      <c r="D8364" s="29" t="s">
        <v>15178</v>
      </c>
      <c r="E8364" s="29" t="n">
        <v>3</v>
      </c>
      <c r="F8364" s="29"/>
      <c r="G8364" s="29"/>
      <c r="H8364" s="30" t="n">
        <v>10.1</v>
      </c>
      <c r="I8364" s="31" t="n">
        <v>46283</v>
      </c>
      <c r="J8364" s="30" t="n">
        <v>10.1</v>
      </c>
      <c r="K8364" s="29" t="s">
        <v>120</v>
      </c>
      <c r="L8364" s="29" t="s">
        <v>126</v>
      </c>
      <c r="M8364" s="29"/>
      <c r="N8364" s="29" t="s">
        <v>122</v>
      </c>
      <c r="O8364" s="31" t="n">
        <v>46457</v>
      </c>
      <c r="P8364" s="29" t="s">
        <v>123</v>
      </c>
      <c r="Q8364" s="29" t="n">
        <f aca="false">IFERROR(VALUE(L8364),"")</f>
        <v>13</v>
      </c>
      <c r="R8364" s="29" t="n">
        <f aca="true">IF(O8364="","",O8364-TODAY())</f>
        <v>172</v>
      </c>
      <c r="S8364" s="29" t="str">
        <f aca="false">IF(C8364="&lt;&lt; vazio &gt;&gt;","VAZIA",IF(AND(O8364&lt;&gt;"",R8364&lt;0),"VENCIDO",IF(AND(O8364&lt;&gt;"",R8364&lt;=Parametros!$B$10),"PRÓX. VENCIMENTO",IF(F8364="Q","QUALIDADE",IF(F8364="S","BLOQUEADO",IF(F8364="R","RESTRITO/DEVOLUÇÃO",IF(OR(N8364="QUAR",N8364="QRES"),"QUARENTENA",IF(OR(B8364="DESCARTE",B8364="DEVOLUÇÃO"),"DESCARTE/DEVOLUÇÃO",IF(AND(D8364="",K8364&lt;&gt;""),"SEM LOTE",IF(AND(Q8364&lt;&gt;"",Q8364&gt;=Parametros!$B$11),"PARADO/SEM GIRO","OK"))))))))))</f>
        <v>OK</v>
      </c>
      <c r="T8364" s="29" t="str">
        <f aca="false">IF(AND($S8364="PARADO/SEM GIRO",$K8364="KG",OR(Painel!$B$5="(Todos)",A8364=Painel!$B$5)*OR(Painel!$E$5="(Todos)",P8364=Painel!$E$5)),$J8364+ROW()/10000000,"")</f>
        <v/>
      </c>
      <c r="U8364" s="29" t="str">
        <f aca="false">IF(AND($S8364="VENCIDO",$K8364="KG",OR(Painel!$B$5="(Todos)",A8364=Painel!$B$5)*OR(Painel!$E$5="(Todos)",P8364=Painel!$E$5)),$J8364+ROW()/10000000,"")</f>
        <v/>
      </c>
    </row>
    <row r="8365" customFormat="false" ht="15" hidden="false" customHeight="false" outlineLevel="0" collapsed="false">
      <c r="A8365" s="29" t="s">
        <v>57</v>
      </c>
      <c r="B8365" s="29" t="s">
        <v>15179</v>
      </c>
      <c r="C8365" s="29" t="s">
        <v>410</v>
      </c>
      <c r="D8365" s="29" t="s">
        <v>411</v>
      </c>
      <c r="E8365" s="29" t="n">
        <v>1</v>
      </c>
      <c r="F8365" s="29"/>
      <c r="G8365" s="29"/>
      <c r="H8365" s="30" t="n">
        <v>102</v>
      </c>
      <c r="I8365" s="31" t="n">
        <v>46284</v>
      </c>
      <c r="J8365" s="30" t="n">
        <v>102</v>
      </c>
      <c r="K8365" s="29" t="s">
        <v>120</v>
      </c>
      <c r="L8365" s="29" t="s">
        <v>294</v>
      </c>
      <c r="M8365" s="29"/>
      <c r="N8365" s="29" t="s">
        <v>122</v>
      </c>
      <c r="O8365" s="31" t="n">
        <v>46608</v>
      </c>
      <c r="P8365" s="29" t="s">
        <v>123</v>
      </c>
      <c r="Q8365" s="29" t="n">
        <f aca="false">IFERROR(VALUE(L8365),"")</f>
        <v>27</v>
      </c>
      <c r="R8365" s="29" t="n">
        <f aca="true">IF(O8365="","",O8365-TODAY())</f>
        <v>323</v>
      </c>
      <c r="S8365" s="29" t="str">
        <f aca="false">IF(C8365="&lt;&lt; vazio &gt;&gt;","VAZIA",IF(AND(O8365&lt;&gt;"",R8365&lt;0),"VENCIDO",IF(AND(O8365&lt;&gt;"",R8365&lt;=Parametros!$B$10),"PRÓX. VENCIMENTO",IF(F8365="Q","QUALIDADE",IF(F8365="S","BLOQUEADO",IF(F8365="R","RESTRITO/DEVOLUÇÃO",IF(OR(N8365="QUAR",N8365="QRES"),"QUARENTENA",IF(OR(B8365="DESCARTE",B8365="DEVOLUÇÃO"),"DESCARTE/DEVOLUÇÃO",IF(AND(D8365="",K8365&lt;&gt;""),"SEM LOTE",IF(AND(Q8365&lt;&gt;"",Q8365&gt;=Parametros!$B$11),"PARADO/SEM GIRO","OK"))))))))))</f>
        <v>OK</v>
      </c>
      <c r="T8365" s="29" t="str">
        <f aca="false">IF(AND($S8365="PARADO/SEM GIRO",$K8365="KG",OR(Painel!$B$5="(Todos)",A8365=Painel!$B$5)*OR(Painel!$E$5="(Todos)",P8365=Painel!$E$5)),$J8365+ROW()/10000000,"")</f>
        <v/>
      </c>
      <c r="U8365" s="29" t="str">
        <f aca="false">IF(AND($S8365="VENCIDO",$K8365="KG",OR(Painel!$B$5="(Todos)",A8365=Painel!$B$5)*OR(Painel!$E$5="(Todos)",P8365=Painel!$E$5)),$J8365+ROW()/10000000,"")</f>
        <v/>
      </c>
    </row>
    <row r="8366" customFormat="false" ht="15" hidden="false" customHeight="false" outlineLevel="0" collapsed="false">
      <c r="A8366" s="29" t="s">
        <v>57</v>
      </c>
      <c r="B8366" s="29" t="s">
        <v>15180</v>
      </c>
      <c r="C8366" s="29" t="s">
        <v>10698</v>
      </c>
      <c r="D8366" s="29" t="s">
        <v>11733</v>
      </c>
      <c r="E8366" s="29" t="n">
        <v>5</v>
      </c>
      <c r="F8366" s="29"/>
      <c r="G8366" s="29"/>
      <c r="H8366" s="30" t="n">
        <v>10</v>
      </c>
      <c r="I8366" s="31" t="n">
        <v>46272</v>
      </c>
      <c r="J8366" s="30" t="n">
        <v>10</v>
      </c>
      <c r="K8366" s="29" t="s">
        <v>120</v>
      </c>
      <c r="L8366" s="29" t="s">
        <v>126</v>
      </c>
      <c r="M8366" s="29"/>
      <c r="N8366" s="29" t="s">
        <v>122</v>
      </c>
      <c r="O8366" s="31" t="n">
        <v>46501</v>
      </c>
      <c r="P8366" s="29" t="s">
        <v>123</v>
      </c>
      <c r="Q8366" s="29" t="n">
        <f aca="false">IFERROR(VALUE(L8366),"")</f>
        <v>13</v>
      </c>
      <c r="R8366" s="29" t="n">
        <f aca="true">IF(O8366="","",O8366-TODAY())</f>
        <v>216</v>
      </c>
      <c r="S8366" s="29" t="str">
        <f aca="false">IF(C8366="&lt;&lt; vazio &gt;&gt;","VAZIA",IF(AND(O8366&lt;&gt;"",R8366&lt;0),"VENCIDO",IF(AND(O8366&lt;&gt;"",R8366&lt;=Parametros!$B$10),"PRÓX. VENCIMENTO",IF(F8366="Q","QUALIDADE",IF(F8366="S","BLOQUEADO",IF(F8366="R","RESTRITO/DEVOLUÇÃO",IF(OR(N8366="QUAR",N8366="QRES"),"QUARENTENA",IF(OR(B8366="DESCARTE",B8366="DEVOLUÇÃO"),"DESCARTE/DEVOLUÇÃO",IF(AND(D8366="",K8366&lt;&gt;""),"SEM LOTE",IF(AND(Q8366&lt;&gt;"",Q8366&gt;=Parametros!$B$11),"PARADO/SEM GIRO","OK"))))))))))</f>
        <v>OK</v>
      </c>
      <c r="T8366" s="29" t="str">
        <f aca="false">IF(AND($S8366="PARADO/SEM GIRO",$K8366="KG",OR(Painel!$B$5="(Todos)",A8366=Painel!$B$5)*OR(Painel!$E$5="(Todos)",P8366=Painel!$E$5)),$J8366+ROW()/10000000,"")</f>
        <v/>
      </c>
      <c r="U8366" s="29" t="str">
        <f aca="false">IF(AND($S8366="VENCIDO",$K8366="KG",OR(Painel!$B$5="(Todos)",A8366=Painel!$B$5)*OR(Painel!$E$5="(Todos)",P8366=Painel!$E$5)),$J8366+ROW()/10000000,"")</f>
        <v/>
      </c>
    </row>
    <row r="8367" customFormat="false" ht="15" hidden="false" customHeight="false" outlineLevel="0" collapsed="false">
      <c r="A8367" s="29" t="s">
        <v>57</v>
      </c>
      <c r="B8367" s="29" t="s">
        <v>15180</v>
      </c>
      <c r="C8367" s="29" t="s">
        <v>291</v>
      </c>
      <c r="D8367" s="29" t="s">
        <v>292</v>
      </c>
      <c r="E8367" s="29" t="n">
        <v>5</v>
      </c>
      <c r="F8367" s="29"/>
      <c r="G8367" s="29"/>
      <c r="H8367" s="30" t="n">
        <v>10.1</v>
      </c>
      <c r="I8367" s="31" t="n">
        <v>46272</v>
      </c>
      <c r="J8367" s="30" t="n">
        <v>10.1</v>
      </c>
      <c r="K8367" s="29" t="s">
        <v>120</v>
      </c>
      <c r="L8367" s="29" t="s">
        <v>126</v>
      </c>
      <c r="M8367" s="29"/>
      <c r="N8367" s="29" t="s">
        <v>122</v>
      </c>
      <c r="O8367" s="31" t="n">
        <v>46386</v>
      </c>
      <c r="P8367" s="29" t="s">
        <v>123</v>
      </c>
      <c r="Q8367" s="29" t="n">
        <f aca="false">IFERROR(VALUE(L8367),"")</f>
        <v>13</v>
      </c>
      <c r="R8367" s="29" t="n">
        <f aca="true">IF(O8367="","",O8367-TODAY())</f>
        <v>101</v>
      </c>
      <c r="S8367" s="29" t="str">
        <f aca="false">IF(C8367="&lt;&lt; vazio &gt;&gt;","VAZIA",IF(AND(O8367&lt;&gt;"",R8367&lt;0),"VENCIDO",IF(AND(O8367&lt;&gt;"",R8367&lt;=Parametros!$B$10),"PRÓX. VENCIMENTO",IF(F8367="Q","QUALIDADE",IF(F8367="S","BLOQUEADO",IF(F8367="R","RESTRITO/DEVOLUÇÃO",IF(OR(N8367="QUAR",N8367="QRES"),"QUARENTENA",IF(OR(B8367="DESCARTE",B8367="DEVOLUÇÃO"),"DESCARTE/DEVOLUÇÃO",IF(AND(D8367="",K8367&lt;&gt;""),"SEM LOTE",IF(AND(Q8367&lt;&gt;"",Q8367&gt;=Parametros!$B$11),"PARADO/SEM GIRO","OK"))))))))))</f>
        <v>OK</v>
      </c>
      <c r="T8367" s="29" t="str">
        <f aca="false">IF(AND($S8367="PARADO/SEM GIRO",$K8367="KG",OR(Painel!$B$5="(Todos)",A8367=Painel!$B$5)*OR(Painel!$E$5="(Todos)",P8367=Painel!$E$5)),$J8367+ROW()/10000000,"")</f>
        <v/>
      </c>
      <c r="U8367" s="29" t="str">
        <f aca="false">IF(AND($S8367="VENCIDO",$K8367="KG",OR(Painel!$B$5="(Todos)",A8367=Painel!$B$5)*OR(Painel!$E$5="(Todos)",P8367=Painel!$E$5)),$J8367+ROW()/10000000,"")</f>
        <v/>
      </c>
    </row>
    <row r="8368" customFormat="false" ht="15" hidden="false" customHeight="false" outlineLevel="0" collapsed="false">
      <c r="A8368" s="29" t="s">
        <v>57</v>
      </c>
      <c r="B8368" s="29" t="s">
        <v>15180</v>
      </c>
      <c r="C8368" s="29" t="s">
        <v>219</v>
      </c>
      <c r="D8368" s="29" t="s">
        <v>3618</v>
      </c>
      <c r="E8368" s="29" t="n">
        <v>5</v>
      </c>
      <c r="F8368" s="29"/>
      <c r="G8368" s="29"/>
      <c r="H8368" s="30" t="n">
        <v>10</v>
      </c>
      <c r="I8368" s="31" t="n">
        <v>46272</v>
      </c>
      <c r="J8368" s="30" t="n">
        <v>10</v>
      </c>
      <c r="K8368" s="29" t="s">
        <v>120</v>
      </c>
      <c r="L8368" s="29" t="s">
        <v>126</v>
      </c>
      <c r="M8368" s="29"/>
      <c r="N8368" s="29" t="s">
        <v>122</v>
      </c>
      <c r="O8368" s="31" t="n">
        <v>46573</v>
      </c>
      <c r="P8368" s="29" t="s">
        <v>123</v>
      </c>
      <c r="Q8368" s="29" t="n">
        <f aca="false">IFERROR(VALUE(L8368),"")</f>
        <v>13</v>
      </c>
      <c r="R8368" s="29" t="n">
        <f aca="true">IF(O8368="","",O8368-TODAY())</f>
        <v>288</v>
      </c>
      <c r="S8368" s="29" t="str">
        <f aca="false">IF(C8368="&lt;&lt; vazio &gt;&gt;","VAZIA",IF(AND(O8368&lt;&gt;"",R8368&lt;0),"VENCIDO",IF(AND(O8368&lt;&gt;"",R8368&lt;=Parametros!$B$10),"PRÓX. VENCIMENTO",IF(F8368="Q","QUALIDADE",IF(F8368="S","BLOQUEADO",IF(F8368="R","RESTRITO/DEVOLUÇÃO",IF(OR(N8368="QUAR",N8368="QRES"),"QUARENTENA",IF(OR(B8368="DESCARTE",B8368="DEVOLUÇÃO"),"DESCARTE/DEVOLUÇÃO",IF(AND(D8368="",K8368&lt;&gt;""),"SEM LOTE",IF(AND(Q8368&lt;&gt;"",Q8368&gt;=Parametros!$B$11),"PARADO/SEM GIRO","OK"))))))))))</f>
        <v>OK</v>
      </c>
      <c r="T8368" s="29" t="str">
        <f aca="false">IF(AND($S8368="PARADO/SEM GIRO",$K8368="KG",OR(Painel!$B$5="(Todos)",A8368=Painel!$B$5)*OR(Painel!$E$5="(Todos)",P8368=Painel!$E$5)),$J8368+ROW()/10000000,"")</f>
        <v/>
      </c>
      <c r="U8368" s="29" t="str">
        <f aca="false">IF(AND($S8368="VENCIDO",$K8368="KG",OR(Painel!$B$5="(Todos)",A8368=Painel!$B$5)*OR(Painel!$E$5="(Todos)",P8368=Painel!$E$5)),$J8368+ROW()/10000000,"")</f>
        <v/>
      </c>
    </row>
    <row r="8369" customFormat="false" ht="15" hidden="false" customHeight="false" outlineLevel="0" collapsed="false">
      <c r="A8369" s="29" t="s">
        <v>57</v>
      </c>
      <c r="B8369" s="29" t="s">
        <v>15180</v>
      </c>
      <c r="C8369" s="29" t="s">
        <v>131</v>
      </c>
      <c r="D8369" s="29" t="s">
        <v>5043</v>
      </c>
      <c r="E8369" s="29" t="n">
        <v>5</v>
      </c>
      <c r="F8369" s="29"/>
      <c r="G8369" s="29"/>
      <c r="H8369" s="30" t="n">
        <v>70.7</v>
      </c>
      <c r="I8369" s="31" t="n">
        <v>46281</v>
      </c>
      <c r="J8369" s="30" t="n">
        <v>70.7</v>
      </c>
      <c r="K8369" s="29" t="s">
        <v>120</v>
      </c>
      <c r="L8369" s="29" t="s">
        <v>126</v>
      </c>
      <c r="M8369" s="29"/>
      <c r="N8369" s="29" t="s">
        <v>122</v>
      </c>
      <c r="O8369" s="31" t="n">
        <v>46473</v>
      </c>
      <c r="P8369" s="29" t="s">
        <v>123</v>
      </c>
      <c r="Q8369" s="29" t="n">
        <f aca="false">IFERROR(VALUE(L8369),"")</f>
        <v>13</v>
      </c>
      <c r="R8369" s="29" t="n">
        <f aca="true">IF(O8369="","",O8369-TODAY())</f>
        <v>188</v>
      </c>
      <c r="S8369" s="29" t="str">
        <f aca="false">IF(C8369="&lt;&lt; vazio &gt;&gt;","VAZIA",IF(AND(O8369&lt;&gt;"",R8369&lt;0),"VENCIDO",IF(AND(O8369&lt;&gt;"",R8369&lt;=Parametros!$B$10),"PRÓX. VENCIMENTO",IF(F8369="Q","QUALIDADE",IF(F8369="S","BLOQUEADO",IF(F8369="R","RESTRITO/DEVOLUÇÃO",IF(OR(N8369="QUAR",N8369="QRES"),"QUARENTENA",IF(OR(B8369="DESCARTE",B8369="DEVOLUÇÃO"),"DESCARTE/DEVOLUÇÃO",IF(AND(D8369="",K8369&lt;&gt;""),"SEM LOTE",IF(AND(Q8369&lt;&gt;"",Q8369&gt;=Parametros!$B$11),"PARADO/SEM GIRO","OK"))))))))))</f>
        <v>OK</v>
      </c>
      <c r="T8369" s="29" t="str">
        <f aca="false">IF(AND($S8369="PARADO/SEM GIRO",$K8369="KG",OR(Painel!$B$5="(Todos)",A8369=Painel!$B$5)*OR(Painel!$E$5="(Todos)",P8369=Painel!$E$5)),$J8369+ROW()/10000000,"")</f>
        <v/>
      </c>
      <c r="U8369" s="29" t="str">
        <f aca="false">IF(AND($S8369="VENCIDO",$K8369="KG",OR(Painel!$B$5="(Todos)",A8369=Painel!$B$5)*OR(Painel!$E$5="(Todos)",P8369=Painel!$E$5)),$J8369+ROW()/10000000,"")</f>
        <v/>
      </c>
    </row>
    <row r="8370" customFormat="false" ht="15" hidden="false" customHeight="false" outlineLevel="0" collapsed="false">
      <c r="A8370" s="29" t="s">
        <v>57</v>
      </c>
      <c r="B8370" s="29" t="s">
        <v>15180</v>
      </c>
      <c r="C8370" s="29" t="s">
        <v>159</v>
      </c>
      <c r="D8370" s="29" t="s">
        <v>15181</v>
      </c>
      <c r="E8370" s="29" t="n">
        <v>5</v>
      </c>
      <c r="F8370" s="29"/>
      <c r="G8370" s="29"/>
      <c r="H8370" s="30" t="n">
        <v>10.5</v>
      </c>
      <c r="I8370" s="31" t="n">
        <v>46272</v>
      </c>
      <c r="J8370" s="30" t="n">
        <v>10.5</v>
      </c>
      <c r="K8370" s="29" t="s">
        <v>120</v>
      </c>
      <c r="L8370" s="29" t="s">
        <v>126</v>
      </c>
      <c r="M8370" s="29"/>
      <c r="N8370" s="29" t="s">
        <v>122</v>
      </c>
      <c r="O8370" s="31" t="n">
        <v>46413</v>
      </c>
      <c r="P8370" s="29" t="s">
        <v>123</v>
      </c>
      <c r="Q8370" s="29" t="n">
        <f aca="false">IFERROR(VALUE(L8370),"")</f>
        <v>13</v>
      </c>
      <c r="R8370" s="29" t="n">
        <f aca="true">IF(O8370="","",O8370-TODAY())</f>
        <v>128</v>
      </c>
      <c r="S8370" s="29" t="str">
        <f aca="false">IF(C8370="&lt;&lt; vazio &gt;&gt;","VAZIA",IF(AND(O8370&lt;&gt;"",R8370&lt;0),"VENCIDO",IF(AND(O8370&lt;&gt;"",R8370&lt;=Parametros!$B$10),"PRÓX. VENCIMENTO",IF(F8370="Q","QUALIDADE",IF(F8370="S","BLOQUEADO",IF(F8370="R","RESTRITO/DEVOLUÇÃO",IF(OR(N8370="QUAR",N8370="QRES"),"QUARENTENA",IF(OR(B8370="DESCARTE",B8370="DEVOLUÇÃO"),"DESCARTE/DEVOLUÇÃO",IF(AND(D8370="",K8370&lt;&gt;""),"SEM LOTE",IF(AND(Q8370&lt;&gt;"",Q8370&gt;=Parametros!$B$11),"PARADO/SEM GIRO","OK"))))))))))</f>
        <v>OK</v>
      </c>
      <c r="T8370" s="29" t="str">
        <f aca="false">IF(AND($S8370="PARADO/SEM GIRO",$K8370="KG",OR(Painel!$B$5="(Todos)",A8370=Painel!$B$5)*OR(Painel!$E$5="(Todos)",P8370=Painel!$E$5)),$J8370+ROW()/10000000,"")</f>
        <v/>
      </c>
      <c r="U8370" s="29" t="str">
        <f aca="false">IF(AND($S8370="VENCIDO",$K8370="KG",OR(Painel!$B$5="(Todos)",A8370=Painel!$B$5)*OR(Painel!$E$5="(Todos)",P8370=Painel!$E$5)),$J8370+ROW()/10000000,"")</f>
        <v/>
      </c>
    </row>
    <row r="8371" customFormat="false" ht="15" hidden="false" customHeight="false" outlineLevel="0" collapsed="false">
      <c r="A8371" s="29" t="s">
        <v>57</v>
      </c>
      <c r="B8371" s="29" t="s">
        <v>15182</v>
      </c>
      <c r="C8371" s="29" t="s">
        <v>396</v>
      </c>
      <c r="D8371" s="29" t="s">
        <v>397</v>
      </c>
      <c r="E8371" s="29" t="n">
        <v>1</v>
      </c>
      <c r="F8371" s="29"/>
      <c r="G8371" s="29"/>
      <c r="H8371" s="30" t="n">
        <v>262.5</v>
      </c>
      <c r="I8371" s="31" t="n">
        <v>46283</v>
      </c>
      <c r="J8371" s="30" t="n">
        <v>262.5</v>
      </c>
      <c r="K8371" s="29" t="s">
        <v>120</v>
      </c>
      <c r="L8371" s="29" t="s">
        <v>328</v>
      </c>
      <c r="M8371" s="29"/>
      <c r="N8371" s="29" t="s">
        <v>122</v>
      </c>
      <c r="O8371" s="31" t="n">
        <v>46806</v>
      </c>
      <c r="P8371" s="29" t="s">
        <v>123</v>
      </c>
      <c r="Q8371" s="29" t="n">
        <f aca="false">IFERROR(VALUE(L8371),"")</f>
        <v>7</v>
      </c>
      <c r="R8371" s="29" t="n">
        <f aca="true">IF(O8371="","",O8371-TODAY())</f>
        <v>521</v>
      </c>
      <c r="S8371" s="29" t="str">
        <f aca="false">IF(C8371="&lt;&lt; vazio &gt;&gt;","VAZIA",IF(AND(O8371&lt;&gt;"",R8371&lt;0),"VENCIDO",IF(AND(O8371&lt;&gt;"",R8371&lt;=Parametros!$B$10),"PRÓX. VENCIMENTO",IF(F8371="Q","QUALIDADE",IF(F8371="S","BLOQUEADO",IF(F8371="R","RESTRITO/DEVOLUÇÃO",IF(OR(N8371="QUAR",N8371="QRES"),"QUARENTENA",IF(OR(B8371="DESCARTE",B8371="DEVOLUÇÃO"),"DESCARTE/DEVOLUÇÃO",IF(AND(D8371="",K8371&lt;&gt;""),"SEM LOTE",IF(AND(Q8371&lt;&gt;"",Q8371&gt;=Parametros!$B$11),"PARADO/SEM GIRO","OK"))))))))))</f>
        <v>OK</v>
      </c>
      <c r="T8371" s="29" t="str">
        <f aca="false">IF(AND($S8371="PARADO/SEM GIRO",$K8371="KG",OR(Painel!$B$5="(Todos)",A8371=Painel!$B$5)*OR(Painel!$E$5="(Todos)",P8371=Painel!$E$5)),$J8371+ROW()/10000000,"")</f>
        <v/>
      </c>
      <c r="U8371" s="29" t="str">
        <f aca="false">IF(AND($S8371="VENCIDO",$K8371="KG",OR(Painel!$B$5="(Todos)",A8371=Painel!$B$5)*OR(Painel!$E$5="(Todos)",P8371=Painel!$E$5)),$J8371+ROW()/10000000,"")</f>
        <v/>
      </c>
    </row>
    <row r="8372" customFormat="false" ht="15" hidden="false" customHeight="false" outlineLevel="0" collapsed="false">
      <c r="A8372" s="29" t="s">
        <v>57</v>
      </c>
      <c r="B8372" s="29" t="s">
        <v>15183</v>
      </c>
      <c r="C8372" s="29" t="s">
        <v>2510</v>
      </c>
      <c r="D8372" s="29" t="s">
        <v>2511</v>
      </c>
      <c r="E8372" s="29" t="n">
        <v>3</v>
      </c>
      <c r="F8372" s="29"/>
      <c r="G8372" s="29"/>
      <c r="H8372" s="30" t="n">
        <v>8</v>
      </c>
      <c r="I8372" s="31" t="n">
        <v>46273</v>
      </c>
      <c r="J8372" s="30" t="n">
        <v>8</v>
      </c>
      <c r="K8372" s="29" t="s">
        <v>120</v>
      </c>
      <c r="L8372" s="29" t="s">
        <v>149</v>
      </c>
      <c r="M8372" s="29"/>
      <c r="N8372" s="29" t="s">
        <v>134</v>
      </c>
      <c r="O8372" s="31" t="n">
        <v>46357</v>
      </c>
      <c r="P8372" s="29" t="s">
        <v>123</v>
      </c>
      <c r="Q8372" s="29" t="n">
        <f aca="false">IFERROR(VALUE(L8372),"")</f>
        <v>12</v>
      </c>
      <c r="R8372" s="29" t="n">
        <f aca="true">IF(O8372="","",O8372-TODAY())</f>
        <v>72</v>
      </c>
      <c r="S8372" s="29" t="str">
        <f aca="false">IF(C8372="&lt;&lt; vazio &gt;&gt;","VAZIA",IF(AND(O8372&lt;&gt;"",R8372&lt;0),"VENCIDO",IF(AND(O8372&lt;&gt;"",R8372&lt;=Parametros!$B$10),"PRÓX. VENCIMENTO",IF(F8372="Q","QUALIDADE",IF(F8372="S","BLOQUEADO",IF(F8372="R","RESTRITO/DEVOLUÇÃO",IF(OR(N8372="QUAR",N8372="QRES"),"QUARENTENA",IF(OR(B8372="DESCARTE",B8372="DEVOLUÇÃO"),"DESCARTE/DEVOLUÇÃO",IF(AND(D8372="",K8372&lt;&gt;""),"SEM LOTE",IF(AND(Q8372&lt;&gt;"",Q8372&gt;=Parametros!$B$11),"PARADO/SEM GIRO","OK"))))))))))</f>
        <v>OK</v>
      </c>
      <c r="T8372" s="29" t="str">
        <f aca="false">IF(AND($S8372="PARADO/SEM GIRO",$K8372="KG",OR(Painel!$B$5="(Todos)",A8372=Painel!$B$5)*OR(Painel!$E$5="(Todos)",P8372=Painel!$E$5)),$J8372+ROW()/10000000,"")</f>
        <v/>
      </c>
      <c r="U8372" s="29" t="str">
        <f aca="false">IF(AND($S8372="VENCIDO",$K8372="KG",OR(Painel!$B$5="(Todos)",A8372=Painel!$B$5)*OR(Painel!$E$5="(Todos)",P8372=Painel!$E$5)),$J8372+ROW()/10000000,"")</f>
        <v/>
      </c>
    </row>
    <row r="8373" customFormat="false" ht="15" hidden="false" customHeight="false" outlineLevel="0" collapsed="false">
      <c r="A8373" s="29" t="s">
        <v>57</v>
      </c>
      <c r="B8373" s="29" t="s">
        <v>15183</v>
      </c>
      <c r="C8373" s="29" t="s">
        <v>226</v>
      </c>
      <c r="D8373" s="29" t="s">
        <v>15024</v>
      </c>
      <c r="E8373" s="29" t="n">
        <v>3</v>
      </c>
      <c r="F8373" s="29"/>
      <c r="G8373" s="29"/>
      <c r="H8373" s="30" t="n">
        <v>24.24</v>
      </c>
      <c r="I8373" s="31" t="n">
        <v>46282</v>
      </c>
      <c r="J8373" s="30" t="n">
        <v>24.24</v>
      </c>
      <c r="K8373" s="29" t="s">
        <v>120</v>
      </c>
      <c r="L8373" s="29" t="s">
        <v>400</v>
      </c>
      <c r="M8373" s="29"/>
      <c r="N8373" s="29" t="s">
        <v>134</v>
      </c>
      <c r="O8373" s="31" t="n">
        <v>46335</v>
      </c>
      <c r="P8373" s="29" t="s">
        <v>123</v>
      </c>
      <c r="Q8373" s="29" t="n">
        <f aca="false">IFERROR(VALUE(L8373),"")</f>
        <v>3</v>
      </c>
      <c r="R8373" s="29" t="n">
        <f aca="true">IF(O8373="","",O8373-TODAY())</f>
        <v>50</v>
      </c>
      <c r="S8373" s="29" t="str">
        <f aca="false">IF(C8373="&lt;&lt; vazio &gt;&gt;","VAZIA",IF(AND(O8373&lt;&gt;"",R8373&lt;0),"VENCIDO",IF(AND(O8373&lt;&gt;"",R8373&lt;=Parametros!$B$10),"PRÓX. VENCIMENTO",IF(F8373="Q","QUALIDADE",IF(F8373="S","BLOQUEADO",IF(F8373="R","RESTRITO/DEVOLUÇÃO",IF(OR(N8373="QUAR",N8373="QRES"),"QUARENTENA",IF(OR(B8373="DESCARTE",B8373="DEVOLUÇÃO"),"DESCARTE/DEVOLUÇÃO",IF(AND(D8373="",K8373&lt;&gt;""),"SEM LOTE",IF(AND(Q8373&lt;&gt;"",Q8373&gt;=Parametros!$B$11),"PARADO/SEM GIRO","OK"))))))))))</f>
        <v>PRÓX. VENCIMENTO</v>
      </c>
      <c r="T8373" s="29" t="str">
        <f aca="false">IF(AND($S8373="PARADO/SEM GIRO",$K8373="KG",OR(Painel!$B$5="(Todos)",A8373=Painel!$B$5)*OR(Painel!$E$5="(Todos)",P8373=Painel!$E$5)),$J8373+ROW()/10000000,"")</f>
        <v/>
      </c>
      <c r="U8373" s="29" t="str">
        <f aca="false">IF(AND($S8373="VENCIDO",$K8373="KG",OR(Painel!$B$5="(Todos)",A8373=Painel!$B$5)*OR(Painel!$E$5="(Todos)",P8373=Painel!$E$5)),$J8373+ROW()/10000000,"")</f>
        <v/>
      </c>
    </row>
    <row r="8374" customFormat="false" ht="15" hidden="false" customHeight="false" outlineLevel="0" collapsed="false">
      <c r="A8374" s="29" t="s">
        <v>57</v>
      </c>
      <c r="B8374" s="29" t="s">
        <v>15183</v>
      </c>
      <c r="C8374" s="29" t="s">
        <v>2285</v>
      </c>
      <c r="D8374" s="29" t="s">
        <v>15184</v>
      </c>
      <c r="E8374" s="29" t="n">
        <v>3</v>
      </c>
      <c r="F8374" s="29"/>
      <c r="G8374" s="29"/>
      <c r="H8374" s="30" t="n">
        <v>40.4</v>
      </c>
      <c r="I8374" s="31" t="n">
        <v>46282</v>
      </c>
      <c r="J8374" s="30" t="n">
        <v>40.4</v>
      </c>
      <c r="K8374" s="29" t="s">
        <v>120</v>
      </c>
      <c r="L8374" s="29" t="s">
        <v>400</v>
      </c>
      <c r="M8374" s="29"/>
      <c r="N8374" s="29" t="s">
        <v>134</v>
      </c>
      <c r="O8374" s="31" t="n">
        <v>46347</v>
      </c>
      <c r="P8374" s="29" t="s">
        <v>123</v>
      </c>
      <c r="Q8374" s="29" t="n">
        <f aca="false">IFERROR(VALUE(L8374),"")</f>
        <v>3</v>
      </c>
      <c r="R8374" s="29" t="n">
        <f aca="true">IF(O8374="","",O8374-TODAY())</f>
        <v>62</v>
      </c>
      <c r="S8374" s="29" t="str">
        <f aca="false">IF(C8374="&lt;&lt; vazio &gt;&gt;","VAZIA",IF(AND(O8374&lt;&gt;"",R8374&lt;0),"VENCIDO",IF(AND(O8374&lt;&gt;"",R8374&lt;=Parametros!$B$10),"PRÓX. VENCIMENTO",IF(F8374="Q","QUALIDADE",IF(F8374="S","BLOQUEADO",IF(F8374="R","RESTRITO/DEVOLUÇÃO",IF(OR(N8374="QUAR",N8374="QRES"),"QUARENTENA",IF(OR(B8374="DESCARTE",B8374="DEVOLUÇÃO"),"DESCARTE/DEVOLUÇÃO",IF(AND(D8374="",K8374&lt;&gt;""),"SEM LOTE",IF(AND(Q8374&lt;&gt;"",Q8374&gt;=Parametros!$B$11),"PARADO/SEM GIRO","OK"))))))))))</f>
        <v>OK</v>
      </c>
      <c r="T8374" s="29" t="str">
        <f aca="false">IF(AND($S8374="PARADO/SEM GIRO",$K8374="KG",OR(Painel!$B$5="(Todos)",A8374=Painel!$B$5)*OR(Painel!$E$5="(Todos)",P8374=Painel!$E$5)),$J8374+ROW()/10000000,"")</f>
        <v/>
      </c>
      <c r="U8374" s="29" t="str">
        <f aca="false">IF(AND($S8374="VENCIDO",$K8374="KG",OR(Painel!$B$5="(Todos)",A8374=Painel!$B$5)*OR(Painel!$E$5="(Todos)",P8374=Painel!$E$5)),$J8374+ROW()/10000000,"")</f>
        <v/>
      </c>
    </row>
    <row r="8375" customFormat="false" ht="15" hidden="false" customHeight="false" outlineLevel="0" collapsed="false">
      <c r="A8375" s="29" t="s">
        <v>57</v>
      </c>
      <c r="B8375" s="29" t="s">
        <v>15185</v>
      </c>
      <c r="C8375" s="29" t="s">
        <v>240</v>
      </c>
      <c r="D8375" s="29" t="s">
        <v>15186</v>
      </c>
      <c r="E8375" s="29" t="n">
        <v>1</v>
      </c>
      <c r="F8375" s="29"/>
      <c r="G8375" s="29"/>
      <c r="H8375" s="30" t="n">
        <v>925</v>
      </c>
      <c r="I8375" s="31" t="n">
        <v>46282</v>
      </c>
      <c r="J8375" s="30" t="n">
        <v>925</v>
      </c>
      <c r="K8375" s="29" t="s">
        <v>120</v>
      </c>
      <c r="L8375" s="29" t="s">
        <v>126</v>
      </c>
      <c r="M8375" s="29"/>
      <c r="N8375" s="29" t="s">
        <v>122</v>
      </c>
      <c r="O8375" s="31" t="n">
        <v>46980</v>
      </c>
      <c r="P8375" s="29" t="s">
        <v>235</v>
      </c>
      <c r="Q8375" s="29" t="n">
        <f aca="false">IFERROR(VALUE(L8375),"")</f>
        <v>13</v>
      </c>
      <c r="R8375" s="29" t="n">
        <f aca="true">IF(O8375="","",O8375-TODAY())</f>
        <v>695</v>
      </c>
      <c r="S8375" s="29" t="str">
        <f aca="false">IF(C8375="&lt;&lt; vazio &gt;&gt;","VAZIA",IF(AND(O8375&lt;&gt;"",R8375&lt;0),"VENCIDO",IF(AND(O8375&lt;&gt;"",R8375&lt;=Parametros!$B$10),"PRÓX. VENCIMENTO",IF(F8375="Q","QUALIDADE",IF(F8375="S","BLOQUEADO",IF(F8375="R","RESTRITO/DEVOLUÇÃO",IF(OR(N8375="QUAR",N8375="QRES"),"QUARENTENA",IF(OR(B8375="DESCARTE",B8375="DEVOLUÇÃO"),"DESCARTE/DEVOLUÇÃO",IF(AND(D8375="",K8375&lt;&gt;""),"SEM LOTE",IF(AND(Q8375&lt;&gt;"",Q8375&gt;=Parametros!$B$11),"PARADO/SEM GIRO","OK"))))))))))</f>
        <v>OK</v>
      </c>
      <c r="T8375" s="29" t="str">
        <f aca="false">IF(AND($S8375="PARADO/SEM GIRO",$K8375="KG",OR(Painel!$B$5="(Todos)",A8375=Painel!$B$5)*OR(Painel!$E$5="(Todos)",P8375=Painel!$E$5)),$J8375+ROW()/10000000,"")</f>
        <v/>
      </c>
      <c r="U8375" s="29" t="str">
        <f aca="false">IF(AND($S8375="VENCIDO",$K8375="KG",OR(Painel!$B$5="(Todos)",A8375=Painel!$B$5)*OR(Painel!$E$5="(Todos)",P8375=Painel!$E$5)),$J8375+ROW()/10000000,"")</f>
        <v/>
      </c>
    </row>
    <row r="8376" customFormat="false" ht="15" hidden="false" customHeight="false" outlineLevel="0" collapsed="false">
      <c r="A8376" s="29" t="s">
        <v>57</v>
      </c>
      <c r="B8376" s="29" t="s">
        <v>15187</v>
      </c>
      <c r="C8376" s="29" t="s">
        <v>5682</v>
      </c>
      <c r="D8376" s="29" t="s">
        <v>5683</v>
      </c>
      <c r="E8376" s="29" t="n">
        <v>5</v>
      </c>
      <c r="F8376" s="29"/>
      <c r="G8376" s="29"/>
      <c r="H8376" s="30" t="n">
        <v>4</v>
      </c>
      <c r="I8376" s="31" t="n">
        <v>46273</v>
      </c>
      <c r="J8376" s="30" t="n">
        <v>4</v>
      </c>
      <c r="K8376" s="29" t="s">
        <v>120</v>
      </c>
      <c r="L8376" s="29" t="s">
        <v>149</v>
      </c>
      <c r="M8376" s="29"/>
      <c r="N8376" s="29" t="s">
        <v>134</v>
      </c>
      <c r="O8376" s="31" t="n">
        <v>46338</v>
      </c>
      <c r="P8376" s="29" t="s">
        <v>123</v>
      </c>
      <c r="Q8376" s="29" t="n">
        <f aca="false">IFERROR(VALUE(L8376),"")</f>
        <v>12</v>
      </c>
      <c r="R8376" s="29" t="n">
        <f aca="true">IF(O8376="","",O8376-TODAY())</f>
        <v>53</v>
      </c>
      <c r="S8376" s="29" t="str">
        <f aca="false">IF(C8376="&lt;&lt; vazio &gt;&gt;","VAZIA",IF(AND(O8376&lt;&gt;"",R8376&lt;0),"VENCIDO",IF(AND(O8376&lt;&gt;"",R8376&lt;=Parametros!$B$10),"PRÓX. VENCIMENTO",IF(F8376="Q","QUALIDADE",IF(F8376="S","BLOQUEADO",IF(F8376="R","RESTRITO/DEVOLUÇÃO",IF(OR(N8376="QUAR",N8376="QRES"),"QUARENTENA",IF(OR(B8376="DESCARTE",B8376="DEVOLUÇÃO"),"DESCARTE/DEVOLUÇÃO",IF(AND(D8376="",K8376&lt;&gt;""),"SEM LOTE",IF(AND(Q8376&lt;&gt;"",Q8376&gt;=Parametros!$B$11),"PARADO/SEM GIRO","OK"))))))))))</f>
        <v>PRÓX. VENCIMENTO</v>
      </c>
      <c r="T8376" s="29" t="str">
        <f aca="false">IF(AND($S8376="PARADO/SEM GIRO",$K8376="KG",OR(Painel!$B$5="(Todos)",A8376=Painel!$B$5)*OR(Painel!$E$5="(Todos)",P8376=Painel!$E$5)),$J8376+ROW()/10000000,"")</f>
        <v/>
      </c>
      <c r="U8376" s="29" t="str">
        <f aca="false">IF(AND($S8376="VENCIDO",$K8376="KG",OR(Painel!$B$5="(Todos)",A8376=Painel!$B$5)*OR(Painel!$E$5="(Todos)",P8376=Painel!$E$5)),$J8376+ROW()/10000000,"")</f>
        <v/>
      </c>
    </row>
    <row r="8377" customFormat="false" ht="15" hidden="false" customHeight="false" outlineLevel="0" collapsed="false">
      <c r="A8377" s="29" t="s">
        <v>57</v>
      </c>
      <c r="B8377" s="29" t="s">
        <v>15187</v>
      </c>
      <c r="C8377" s="29" t="s">
        <v>214</v>
      </c>
      <c r="D8377" s="29" t="s">
        <v>15188</v>
      </c>
      <c r="E8377" s="29" t="n">
        <v>5</v>
      </c>
      <c r="F8377" s="29" t="s">
        <v>137</v>
      </c>
      <c r="G8377" s="29"/>
      <c r="H8377" s="30" t="n">
        <v>10.1</v>
      </c>
      <c r="I8377" s="31" t="n">
        <v>46271</v>
      </c>
      <c r="J8377" s="30" t="n">
        <v>10.1</v>
      </c>
      <c r="K8377" s="29" t="s">
        <v>120</v>
      </c>
      <c r="L8377" s="29" t="s">
        <v>221</v>
      </c>
      <c r="M8377" s="29"/>
      <c r="N8377" s="29" t="s">
        <v>122</v>
      </c>
      <c r="O8377" s="29"/>
      <c r="P8377" s="29" t="s">
        <v>123</v>
      </c>
      <c r="Q8377" s="29" t="n">
        <f aca="false">IFERROR(VALUE(L8377),"")</f>
        <v>14</v>
      </c>
      <c r="R8377" s="29" t="str">
        <f aca="true">IF(O8377="","",O8377-TODAY())</f>
        <v/>
      </c>
      <c r="S8377" s="29" t="str">
        <f aca="false">IF(C8377="&lt;&lt; vazio &gt;&gt;","VAZIA",IF(AND(O8377&lt;&gt;"",R8377&lt;0),"VENCIDO",IF(AND(O8377&lt;&gt;"",R8377&lt;=Parametros!$B$10),"PRÓX. VENCIMENTO",IF(F8377="Q","QUALIDADE",IF(F8377="S","BLOQUEADO",IF(F8377="R","RESTRITO/DEVOLUÇÃO",IF(OR(N8377="QUAR",N8377="QRES"),"QUARENTENA",IF(OR(B8377="DESCARTE",B8377="DEVOLUÇÃO"),"DESCARTE/DEVOLUÇÃO",IF(AND(D8377="",K8377&lt;&gt;""),"SEM LOTE",IF(AND(Q8377&lt;&gt;"",Q8377&gt;=Parametros!$B$11),"PARADO/SEM GIRO","OK"))))))))))</f>
        <v>BLOQUEADO</v>
      </c>
      <c r="T8377" s="29" t="str">
        <f aca="false">IF(AND($S8377="PARADO/SEM GIRO",$K8377="KG",OR(Painel!$B$5="(Todos)",A8377=Painel!$B$5)*OR(Painel!$E$5="(Todos)",P8377=Painel!$E$5)),$J8377+ROW()/10000000,"")</f>
        <v/>
      </c>
      <c r="U8377" s="29" t="str">
        <f aca="false">IF(AND($S8377="VENCIDO",$K8377="KG",OR(Painel!$B$5="(Todos)",A8377=Painel!$B$5)*OR(Painel!$E$5="(Todos)",P8377=Painel!$E$5)),$J8377+ROW()/10000000,"")</f>
        <v/>
      </c>
    </row>
    <row r="8378" customFormat="false" ht="15" hidden="false" customHeight="false" outlineLevel="0" collapsed="false">
      <c r="A8378" s="29" t="s">
        <v>57</v>
      </c>
      <c r="B8378" s="29" t="s">
        <v>15187</v>
      </c>
      <c r="C8378" s="29" t="s">
        <v>131</v>
      </c>
      <c r="D8378" s="29" t="s">
        <v>5043</v>
      </c>
      <c r="E8378" s="29" t="n">
        <v>5</v>
      </c>
      <c r="F8378" s="29"/>
      <c r="G8378" s="29"/>
      <c r="H8378" s="30" t="n">
        <v>10.1</v>
      </c>
      <c r="I8378" s="31" t="n">
        <v>46198</v>
      </c>
      <c r="J8378" s="30" t="n">
        <v>10.1</v>
      </c>
      <c r="K8378" s="29" t="s">
        <v>120</v>
      </c>
      <c r="L8378" s="29" t="s">
        <v>2566</v>
      </c>
      <c r="M8378" s="29"/>
      <c r="N8378" s="29" t="s">
        <v>122</v>
      </c>
      <c r="O8378" s="31" t="n">
        <v>46473</v>
      </c>
      <c r="P8378" s="29" t="s">
        <v>123</v>
      </c>
      <c r="Q8378" s="29" t="n">
        <f aca="false">IFERROR(VALUE(L8378),"")</f>
        <v>87</v>
      </c>
      <c r="R8378" s="29" t="n">
        <f aca="true">IF(O8378="","",O8378-TODAY())</f>
        <v>188</v>
      </c>
      <c r="S8378" s="29" t="str">
        <f aca="false">IF(C8378="&lt;&lt; vazio &gt;&gt;","VAZIA",IF(AND(O8378&lt;&gt;"",R8378&lt;0),"VENCIDO",IF(AND(O8378&lt;&gt;"",R8378&lt;=Parametros!$B$10),"PRÓX. VENCIMENTO",IF(F8378="Q","QUALIDADE",IF(F8378="S","BLOQUEADO",IF(F8378="R","RESTRITO/DEVOLUÇÃO",IF(OR(N8378="QUAR",N8378="QRES"),"QUARENTENA",IF(OR(B8378="DESCARTE",B8378="DEVOLUÇÃO"),"DESCARTE/DEVOLUÇÃO",IF(AND(D8378="",K8378&lt;&gt;""),"SEM LOTE",IF(AND(Q8378&lt;&gt;"",Q8378&gt;=Parametros!$B$11),"PARADO/SEM GIRO","OK"))))))))))</f>
        <v>OK</v>
      </c>
      <c r="T8378" s="29" t="str">
        <f aca="false">IF(AND($S8378="PARADO/SEM GIRO",$K8378="KG",OR(Painel!$B$5="(Todos)",A8378=Painel!$B$5)*OR(Painel!$E$5="(Todos)",P8378=Painel!$E$5)),$J8378+ROW()/10000000,"")</f>
        <v/>
      </c>
      <c r="U8378" s="29" t="str">
        <f aca="false">IF(AND($S8378="VENCIDO",$K8378="KG",OR(Painel!$B$5="(Todos)",A8378=Painel!$B$5)*OR(Painel!$E$5="(Todos)",P8378=Painel!$E$5)),$J8378+ROW()/10000000,"")</f>
        <v/>
      </c>
    </row>
    <row r="8379" customFormat="false" ht="15" hidden="false" customHeight="false" outlineLevel="0" collapsed="false">
      <c r="A8379" s="29" t="s">
        <v>57</v>
      </c>
      <c r="B8379" s="29" t="s">
        <v>15187</v>
      </c>
      <c r="C8379" s="29" t="s">
        <v>325</v>
      </c>
      <c r="D8379" s="29" t="s">
        <v>15189</v>
      </c>
      <c r="E8379" s="29" t="n">
        <v>5</v>
      </c>
      <c r="F8379" s="29"/>
      <c r="G8379" s="29"/>
      <c r="H8379" s="30" t="n">
        <v>52.5</v>
      </c>
      <c r="I8379" s="31" t="n">
        <v>46271</v>
      </c>
      <c r="J8379" s="30" t="n">
        <v>52.5</v>
      </c>
      <c r="K8379" s="29" t="s">
        <v>120</v>
      </c>
      <c r="L8379" s="29" t="s">
        <v>221</v>
      </c>
      <c r="M8379" s="29"/>
      <c r="N8379" s="29" t="s">
        <v>122</v>
      </c>
      <c r="O8379" s="31" t="n">
        <v>46541</v>
      </c>
      <c r="P8379" s="29" t="s">
        <v>123</v>
      </c>
      <c r="Q8379" s="29" t="n">
        <f aca="false">IFERROR(VALUE(L8379),"")</f>
        <v>14</v>
      </c>
      <c r="R8379" s="29" t="n">
        <f aca="true">IF(O8379="","",O8379-TODAY())</f>
        <v>256</v>
      </c>
      <c r="S8379" s="29" t="str">
        <f aca="false">IF(C8379="&lt;&lt; vazio &gt;&gt;","VAZIA",IF(AND(O8379&lt;&gt;"",R8379&lt;0),"VENCIDO",IF(AND(O8379&lt;&gt;"",R8379&lt;=Parametros!$B$10),"PRÓX. VENCIMENTO",IF(F8379="Q","QUALIDADE",IF(F8379="S","BLOQUEADO",IF(F8379="R","RESTRITO/DEVOLUÇÃO",IF(OR(N8379="QUAR",N8379="QRES"),"QUARENTENA",IF(OR(B8379="DESCARTE",B8379="DEVOLUÇÃO"),"DESCARTE/DEVOLUÇÃO",IF(AND(D8379="",K8379&lt;&gt;""),"SEM LOTE",IF(AND(Q8379&lt;&gt;"",Q8379&gt;=Parametros!$B$11),"PARADO/SEM GIRO","OK"))))))))))</f>
        <v>OK</v>
      </c>
      <c r="T8379" s="29" t="str">
        <f aca="false">IF(AND($S8379="PARADO/SEM GIRO",$K8379="KG",OR(Painel!$B$5="(Todos)",A8379=Painel!$B$5)*OR(Painel!$E$5="(Todos)",P8379=Painel!$E$5)),$J8379+ROW()/10000000,"")</f>
        <v/>
      </c>
      <c r="U8379" s="29" t="str">
        <f aca="false">IF(AND($S8379="VENCIDO",$K8379="KG",OR(Painel!$B$5="(Todos)",A8379=Painel!$B$5)*OR(Painel!$E$5="(Todos)",P8379=Painel!$E$5)),$J8379+ROW()/10000000,"")</f>
        <v/>
      </c>
    </row>
    <row r="8380" customFormat="false" ht="15" hidden="false" customHeight="false" outlineLevel="0" collapsed="false">
      <c r="A8380" s="29" t="s">
        <v>57</v>
      </c>
      <c r="B8380" s="29" t="s">
        <v>15187</v>
      </c>
      <c r="C8380" s="29" t="s">
        <v>1381</v>
      </c>
      <c r="D8380" s="29" t="s">
        <v>2544</v>
      </c>
      <c r="E8380" s="29" t="n">
        <v>5</v>
      </c>
      <c r="F8380" s="29"/>
      <c r="G8380" s="29"/>
      <c r="H8380" s="30" t="n">
        <v>20</v>
      </c>
      <c r="I8380" s="31" t="n">
        <v>46271</v>
      </c>
      <c r="J8380" s="30" t="n">
        <v>20</v>
      </c>
      <c r="K8380" s="29" t="s">
        <v>120</v>
      </c>
      <c r="L8380" s="29" t="s">
        <v>221</v>
      </c>
      <c r="M8380" s="29"/>
      <c r="N8380" s="29" t="s">
        <v>122</v>
      </c>
      <c r="O8380" s="31" t="n">
        <v>46591</v>
      </c>
      <c r="P8380" s="29" t="s">
        <v>123</v>
      </c>
      <c r="Q8380" s="29" t="n">
        <f aca="false">IFERROR(VALUE(L8380),"")</f>
        <v>14</v>
      </c>
      <c r="R8380" s="29" t="n">
        <f aca="true">IF(O8380="","",O8380-TODAY())</f>
        <v>306</v>
      </c>
      <c r="S8380" s="29" t="str">
        <f aca="false">IF(C8380="&lt;&lt; vazio &gt;&gt;","VAZIA",IF(AND(O8380&lt;&gt;"",R8380&lt;0),"VENCIDO",IF(AND(O8380&lt;&gt;"",R8380&lt;=Parametros!$B$10),"PRÓX. VENCIMENTO",IF(F8380="Q","QUALIDADE",IF(F8380="S","BLOQUEADO",IF(F8380="R","RESTRITO/DEVOLUÇÃO",IF(OR(N8380="QUAR",N8380="QRES"),"QUARENTENA",IF(OR(B8380="DESCARTE",B8380="DEVOLUÇÃO"),"DESCARTE/DEVOLUÇÃO",IF(AND(D8380="",K8380&lt;&gt;""),"SEM LOTE",IF(AND(Q8380&lt;&gt;"",Q8380&gt;=Parametros!$B$11),"PARADO/SEM GIRO","OK"))))))))))</f>
        <v>OK</v>
      </c>
      <c r="T8380" s="29" t="str">
        <f aca="false">IF(AND($S8380="PARADO/SEM GIRO",$K8380="KG",OR(Painel!$B$5="(Todos)",A8380=Painel!$B$5)*OR(Painel!$E$5="(Todos)",P8380=Painel!$E$5)),$J8380+ROW()/10000000,"")</f>
        <v/>
      </c>
      <c r="U8380" s="29" t="str">
        <f aca="false">IF(AND($S8380="VENCIDO",$K8380="KG",OR(Painel!$B$5="(Todos)",A8380=Painel!$B$5)*OR(Painel!$E$5="(Todos)",P8380=Painel!$E$5)),$J8380+ROW()/10000000,"")</f>
        <v/>
      </c>
    </row>
    <row r="8381" customFormat="false" ht="15" hidden="false" customHeight="false" outlineLevel="0" collapsed="false">
      <c r="A8381" s="29" t="s">
        <v>57</v>
      </c>
      <c r="B8381" s="29" t="s">
        <v>15190</v>
      </c>
      <c r="C8381" s="29" t="s">
        <v>115</v>
      </c>
      <c r="D8381" s="29"/>
      <c r="E8381" s="29" t="n">
        <v>0</v>
      </c>
      <c r="F8381" s="29"/>
      <c r="G8381" s="29"/>
      <c r="H8381" s="30" t="n">
        <v>0</v>
      </c>
      <c r="I8381" s="29"/>
      <c r="J8381" s="30" t="n">
        <v>0</v>
      </c>
      <c r="K8381" s="29"/>
      <c r="L8381" s="29" t="s">
        <v>116</v>
      </c>
      <c r="M8381" s="29"/>
      <c r="N8381" s="29"/>
      <c r="O8381" s="29"/>
      <c r="P8381" s="29"/>
      <c r="Q8381" s="29" t="n">
        <f aca="false">IFERROR(VALUE(L8381),"")</f>
        <v>0</v>
      </c>
      <c r="R8381" s="29" t="str">
        <f aca="true">IF(O8381="","",O8381-TODAY())</f>
        <v/>
      </c>
      <c r="S8381" s="29" t="str">
        <f aca="false">IF(C8381="&lt;&lt; vazio &gt;&gt;","VAZIA",IF(AND(O8381&lt;&gt;"",R8381&lt;0),"VENCIDO",IF(AND(O8381&lt;&gt;"",R8381&lt;=Parametros!$B$10),"PRÓX. VENCIMENTO",IF(F8381="Q","QUALIDADE",IF(F8381="S","BLOQUEADO",IF(F8381="R","RESTRITO/DEVOLUÇÃO",IF(OR(N8381="QUAR",N8381="QRES"),"QUARENTENA",IF(OR(B8381="DESCARTE",B8381="DEVOLUÇÃO"),"DESCARTE/DEVOLUÇÃO",IF(AND(D8381="",K8381&lt;&gt;""),"SEM LOTE",IF(AND(Q8381&lt;&gt;"",Q8381&gt;=Parametros!$B$11),"PARADO/SEM GIRO","OK"))))))))))</f>
        <v>VAZIA</v>
      </c>
      <c r="T8381" s="29" t="str">
        <f aca="false">IF(AND($S8381="PARADO/SEM GIRO",$K8381="KG",OR(Painel!$B$5="(Todos)",A8381=Painel!$B$5)*OR(Painel!$E$5="(Todos)",P8381=Painel!$E$5)),$J8381+ROW()/10000000,"")</f>
        <v/>
      </c>
      <c r="U8381" s="29" t="str">
        <f aca="false">IF(AND($S8381="VENCIDO",$K8381="KG",OR(Painel!$B$5="(Todos)",A8381=Painel!$B$5)*OR(Painel!$E$5="(Todos)",P8381=Painel!$E$5)),$J8381+ROW()/10000000,"")</f>
        <v/>
      </c>
    </row>
    <row r="8382" customFormat="false" ht="15" hidden="false" customHeight="false" outlineLevel="0" collapsed="false">
      <c r="A8382" s="29" t="s">
        <v>57</v>
      </c>
      <c r="B8382" s="29" t="s">
        <v>15191</v>
      </c>
      <c r="C8382" s="29" t="s">
        <v>131</v>
      </c>
      <c r="D8382" s="29" t="s">
        <v>5048</v>
      </c>
      <c r="E8382" s="29" t="n">
        <v>3</v>
      </c>
      <c r="F8382" s="29"/>
      <c r="G8382" s="29"/>
      <c r="H8382" s="30" t="n">
        <v>20.2</v>
      </c>
      <c r="I8382" s="31" t="n">
        <v>46212</v>
      </c>
      <c r="J8382" s="30" t="n">
        <v>20.2</v>
      </c>
      <c r="K8382" s="29" t="s">
        <v>120</v>
      </c>
      <c r="L8382" s="29" t="s">
        <v>2502</v>
      </c>
      <c r="M8382" s="29"/>
      <c r="N8382" s="29" t="s">
        <v>122</v>
      </c>
      <c r="O8382" s="31" t="n">
        <v>46594</v>
      </c>
      <c r="P8382" s="29" t="s">
        <v>123</v>
      </c>
      <c r="Q8382" s="29" t="n">
        <f aca="false">IFERROR(VALUE(L8382),"")</f>
        <v>73</v>
      </c>
      <c r="R8382" s="29" t="n">
        <f aca="true">IF(O8382="","",O8382-TODAY())</f>
        <v>309</v>
      </c>
      <c r="S8382" s="29" t="str">
        <f aca="false">IF(C8382="&lt;&lt; vazio &gt;&gt;","VAZIA",IF(AND(O8382&lt;&gt;"",R8382&lt;0),"VENCIDO",IF(AND(O8382&lt;&gt;"",R8382&lt;=Parametros!$B$10),"PRÓX. VENCIMENTO",IF(F8382="Q","QUALIDADE",IF(F8382="S","BLOQUEADO",IF(F8382="R","RESTRITO/DEVOLUÇÃO",IF(OR(N8382="QUAR",N8382="QRES"),"QUARENTENA",IF(OR(B8382="DESCARTE",B8382="DEVOLUÇÃO"),"DESCARTE/DEVOLUÇÃO",IF(AND(D8382="",K8382&lt;&gt;""),"SEM LOTE",IF(AND(Q8382&lt;&gt;"",Q8382&gt;=Parametros!$B$11),"PARADO/SEM GIRO","OK"))))))))))</f>
        <v>OK</v>
      </c>
      <c r="T8382" s="29" t="str">
        <f aca="false">IF(AND($S8382="PARADO/SEM GIRO",$K8382="KG",OR(Painel!$B$5="(Todos)",A8382=Painel!$B$5)*OR(Painel!$E$5="(Todos)",P8382=Painel!$E$5)),$J8382+ROW()/10000000,"")</f>
        <v/>
      </c>
      <c r="U8382" s="29" t="str">
        <f aca="false">IF(AND($S8382="VENCIDO",$K8382="KG",OR(Painel!$B$5="(Todos)",A8382=Painel!$B$5)*OR(Painel!$E$5="(Todos)",P8382=Painel!$E$5)),$J8382+ROW()/10000000,"")</f>
        <v/>
      </c>
    </row>
    <row r="8383" customFormat="false" ht="15" hidden="false" customHeight="false" outlineLevel="0" collapsed="false">
      <c r="A8383" s="29" t="s">
        <v>57</v>
      </c>
      <c r="B8383" s="29" t="s">
        <v>15191</v>
      </c>
      <c r="C8383" s="29" t="s">
        <v>418</v>
      </c>
      <c r="D8383" s="29" t="s">
        <v>15043</v>
      </c>
      <c r="E8383" s="29" t="n">
        <v>3</v>
      </c>
      <c r="F8383" s="29" t="s">
        <v>137</v>
      </c>
      <c r="G8383" s="29"/>
      <c r="H8383" s="30" t="n">
        <v>16.4</v>
      </c>
      <c r="I8383" s="31" t="n">
        <v>46271</v>
      </c>
      <c r="J8383" s="30" t="n">
        <v>16.4</v>
      </c>
      <c r="K8383" s="29" t="s">
        <v>120</v>
      </c>
      <c r="L8383" s="29" t="s">
        <v>221</v>
      </c>
      <c r="M8383" s="29"/>
      <c r="N8383" s="29" t="s">
        <v>122</v>
      </c>
      <c r="O8383" s="29"/>
      <c r="P8383" s="29" t="s">
        <v>123</v>
      </c>
      <c r="Q8383" s="29" t="n">
        <f aca="false">IFERROR(VALUE(L8383),"")</f>
        <v>14</v>
      </c>
      <c r="R8383" s="29" t="str">
        <f aca="true">IF(O8383="","",O8383-TODAY())</f>
        <v/>
      </c>
      <c r="S8383" s="29" t="str">
        <f aca="false">IF(C8383="&lt;&lt; vazio &gt;&gt;","VAZIA",IF(AND(O8383&lt;&gt;"",R8383&lt;0),"VENCIDO",IF(AND(O8383&lt;&gt;"",R8383&lt;=Parametros!$B$10),"PRÓX. VENCIMENTO",IF(F8383="Q","QUALIDADE",IF(F8383="S","BLOQUEADO",IF(F8383="R","RESTRITO/DEVOLUÇÃO",IF(OR(N8383="QUAR",N8383="QRES"),"QUARENTENA",IF(OR(B8383="DESCARTE",B8383="DEVOLUÇÃO"),"DESCARTE/DEVOLUÇÃO",IF(AND(D8383="",K8383&lt;&gt;""),"SEM LOTE",IF(AND(Q8383&lt;&gt;"",Q8383&gt;=Parametros!$B$11),"PARADO/SEM GIRO","OK"))))))))))</f>
        <v>BLOQUEADO</v>
      </c>
      <c r="T8383" s="29" t="str">
        <f aca="false">IF(AND($S8383="PARADO/SEM GIRO",$K8383="KG",OR(Painel!$B$5="(Todos)",A8383=Painel!$B$5)*OR(Painel!$E$5="(Todos)",P8383=Painel!$E$5)),$J8383+ROW()/10000000,"")</f>
        <v/>
      </c>
      <c r="U8383" s="29" t="str">
        <f aca="false">IF(AND($S8383="VENCIDO",$K8383="KG",OR(Painel!$B$5="(Todos)",A8383=Painel!$B$5)*OR(Painel!$E$5="(Todos)",P8383=Painel!$E$5)),$J8383+ROW()/10000000,"")</f>
        <v/>
      </c>
    </row>
    <row r="8384" customFormat="false" ht="15" hidden="false" customHeight="false" outlineLevel="0" collapsed="false">
      <c r="A8384" s="29" t="s">
        <v>57</v>
      </c>
      <c r="B8384" s="29" t="s">
        <v>15191</v>
      </c>
      <c r="C8384" s="29" t="s">
        <v>331</v>
      </c>
      <c r="D8384" s="29" t="s">
        <v>15192</v>
      </c>
      <c r="E8384" s="29" t="n">
        <v>3</v>
      </c>
      <c r="F8384" s="29"/>
      <c r="G8384" s="29"/>
      <c r="H8384" s="30" t="n">
        <v>1</v>
      </c>
      <c r="I8384" s="31" t="n">
        <v>46269</v>
      </c>
      <c r="J8384" s="30" t="n">
        <v>1</v>
      </c>
      <c r="K8384" s="29" t="s">
        <v>333</v>
      </c>
      <c r="L8384" s="29" t="s">
        <v>2513</v>
      </c>
      <c r="M8384" s="29"/>
      <c r="N8384" s="29" t="s">
        <v>134</v>
      </c>
      <c r="O8384" s="31" t="n">
        <v>46358</v>
      </c>
      <c r="P8384" s="29" t="s">
        <v>123</v>
      </c>
      <c r="Q8384" s="29" t="n">
        <f aca="false">IFERROR(VALUE(L8384),"")</f>
        <v>18</v>
      </c>
      <c r="R8384" s="29" t="n">
        <f aca="true">IF(O8384="","",O8384-TODAY())</f>
        <v>73</v>
      </c>
      <c r="S8384" s="29" t="str">
        <f aca="false">IF(C8384="&lt;&lt; vazio &gt;&gt;","VAZIA",IF(AND(O8384&lt;&gt;"",R8384&lt;0),"VENCIDO",IF(AND(O8384&lt;&gt;"",R8384&lt;=Parametros!$B$10),"PRÓX. VENCIMENTO",IF(F8384="Q","QUALIDADE",IF(F8384="S","BLOQUEADO",IF(F8384="R","RESTRITO/DEVOLUÇÃO",IF(OR(N8384="QUAR",N8384="QRES"),"QUARENTENA",IF(OR(B8384="DESCARTE",B8384="DEVOLUÇÃO"),"DESCARTE/DEVOLUÇÃO",IF(AND(D8384="",K8384&lt;&gt;""),"SEM LOTE",IF(AND(Q8384&lt;&gt;"",Q8384&gt;=Parametros!$B$11),"PARADO/SEM GIRO","OK"))))))))))</f>
        <v>OK</v>
      </c>
      <c r="T8384" s="29" t="str">
        <f aca="false">IF(AND($S8384="PARADO/SEM GIRO",$K8384="KG",OR(Painel!$B$5="(Todos)",A8384=Painel!$B$5)*OR(Painel!$E$5="(Todos)",P8384=Painel!$E$5)),$J8384+ROW()/10000000,"")</f>
        <v/>
      </c>
      <c r="U8384" s="29" t="str">
        <f aca="false">IF(AND($S8384="VENCIDO",$K8384="KG",OR(Painel!$B$5="(Todos)",A8384=Painel!$B$5)*OR(Painel!$E$5="(Todos)",P8384=Painel!$E$5)),$J8384+ROW()/10000000,"")</f>
        <v/>
      </c>
    </row>
    <row r="8385" customFormat="false" ht="15" hidden="false" customHeight="false" outlineLevel="0" collapsed="false">
      <c r="A8385" s="29" t="s">
        <v>57</v>
      </c>
      <c r="B8385" s="29" t="s">
        <v>15193</v>
      </c>
      <c r="C8385" s="29" t="s">
        <v>2833</v>
      </c>
      <c r="D8385" s="29" t="s">
        <v>2834</v>
      </c>
      <c r="E8385" s="29" t="n">
        <v>1</v>
      </c>
      <c r="F8385" s="29"/>
      <c r="G8385" s="29"/>
      <c r="H8385" s="30" t="n">
        <v>980</v>
      </c>
      <c r="I8385" s="31" t="n">
        <v>46194</v>
      </c>
      <c r="J8385" s="30" t="n">
        <v>980</v>
      </c>
      <c r="K8385" s="29" t="s">
        <v>120</v>
      </c>
      <c r="L8385" s="29" t="s">
        <v>1824</v>
      </c>
      <c r="M8385" s="29"/>
      <c r="N8385" s="29" t="s">
        <v>122</v>
      </c>
      <c r="O8385" s="31" t="n">
        <v>46759</v>
      </c>
      <c r="P8385" s="29" t="s">
        <v>123</v>
      </c>
      <c r="Q8385" s="29" t="n">
        <f aca="false">IFERROR(VALUE(L8385),"")</f>
        <v>91</v>
      </c>
      <c r="R8385" s="29" t="n">
        <f aca="true">IF(O8385="","",O8385-TODAY())</f>
        <v>474</v>
      </c>
      <c r="S8385" s="29" t="str">
        <f aca="false">IF(C8385="&lt;&lt; vazio &gt;&gt;","VAZIA",IF(AND(O8385&lt;&gt;"",R8385&lt;0),"VENCIDO",IF(AND(O8385&lt;&gt;"",R8385&lt;=Parametros!$B$10),"PRÓX. VENCIMENTO",IF(F8385="Q","QUALIDADE",IF(F8385="S","BLOQUEADO",IF(F8385="R","RESTRITO/DEVOLUÇÃO",IF(OR(N8385="QUAR",N8385="QRES"),"QUARENTENA",IF(OR(B8385="DESCARTE",B8385="DEVOLUÇÃO"),"DESCARTE/DEVOLUÇÃO",IF(AND(D8385="",K8385&lt;&gt;""),"SEM LOTE",IF(AND(Q8385&lt;&gt;"",Q8385&gt;=Parametros!$B$11),"PARADO/SEM GIRO","OK"))))))))))</f>
        <v>PARADO/SEM GIRO</v>
      </c>
      <c r="T8385" s="29" t="n">
        <f aca="false">IF(AND($S8385="PARADO/SEM GIRO",$K8385="KG",OR(Painel!$B$5="(Todos)",A8385=Painel!$B$5)*OR(Painel!$E$5="(Todos)",P8385=Painel!$E$5)),$J8385+ROW()/10000000,"")</f>
        <v>980.0008385</v>
      </c>
      <c r="U8385" s="29" t="str">
        <f aca="false">IF(AND($S8385="VENCIDO",$K8385="KG",OR(Painel!$B$5="(Todos)",A8385=Painel!$B$5)*OR(Painel!$E$5="(Todos)",P8385=Painel!$E$5)),$J8385+ROW()/10000000,"")</f>
        <v/>
      </c>
    </row>
    <row r="8386" customFormat="false" ht="15" hidden="false" customHeight="false" outlineLevel="0" collapsed="false">
      <c r="A8386" s="29" t="s">
        <v>57</v>
      </c>
      <c r="B8386" s="29" t="s">
        <v>15194</v>
      </c>
      <c r="C8386" s="29" t="s">
        <v>351</v>
      </c>
      <c r="D8386" s="29" t="s">
        <v>12475</v>
      </c>
      <c r="E8386" s="29" t="n">
        <v>3</v>
      </c>
      <c r="F8386" s="29"/>
      <c r="G8386" s="29"/>
      <c r="H8386" s="30" t="n">
        <v>60.3</v>
      </c>
      <c r="I8386" s="31" t="n">
        <v>46272</v>
      </c>
      <c r="J8386" s="30" t="n">
        <v>60.3</v>
      </c>
      <c r="K8386" s="29" t="s">
        <v>120</v>
      </c>
      <c r="L8386" s="29" t="s">
        <v>126</v>
      </c>
      <c r="M8386" s="29"/>
      <c r="N8386" s="29" t="s">
        <v>122</v>
      </c>
      <c r="O8386" s="31" t="n">
        <v>46544</v>
      </c>
      <c r="P8386" s="29" t="s">
        <v>123</v>
      </c>
      <c r="Q8386" s="29" t="n">
        <f aca="false">IFERROR(VALUE(L8386),"")</f>
        <v>13</v>
      </c>
      <c r="R8386" s="29" t="n">
        <f aca="true">IF(O8386="","",O8386-TODAY())</f>
        <v>259</v>
      </c>
      <c r="S8386" s="29" t="str">
        <f aca="false">IF(C8386="&lt;&lt; vazio &gt;&gt;","VAZIA",IF(AND(O8386&lt;&gt;"",R8386&lt;0),"VENCIDO",IF(AND(O8386&lt;&gt;"",R8386&lt;=Parametros!$B$10),"PRÓX. VENCIMENTO",IF(F8386="Q","QUALIDADE",IF(F8386="S","BLOQUEADO",IF(F8386="R","RESTRITO/DEVOLUÇÃO",IF(OR(N8386="QUAR",N8386="QRES"),"QUARENTENA",IF(OR(B8386="DESCARTE",B8386="DEVOLUÇÃO"),"DESCARTE/DEVOLUÇÃO",IF(AND(D8386="",K8386&lt;&gt;""),"SEM LOTE",IF(AND(Q8386&lt;&gt;"",Q8386&gt;=Parametros!$B$11),"PARADO/SEM GIRO","OK"))))))))))</f>
        <v>OK</v>
      </c>
      <c r="T8386" s="29" t="str">
        <f aca="false">IF(AND($S8386="PARADO/SEM GIRO",$K8386="KG",OR(Painel!$B$5="(Todos)",A8386=Painel!$B$5)*OR(Painel!$E$5="(Todos)",P8386=Painel!$E$5)),$J8386+ROW()/10000000,"")</f>
        <v/>
      </c>
      <c r="U8386" s="29" t="str">
        <f aca="false">IF(AND($S8386="VENCIDO",$K8386="KG",OR(Painel!$B$5="(Todos)",A8386=Painel!$B$5)*OR(Painel!$E$5="(Todos)",P8386=Painel!$E$5)),$J8386+ROW()/10000000,"")</f>
        <v/>
      </c>
    </row>
    <row r="8387" customFormat="false" ht="15" hidden="false" customHeight="false" outlineLevel="0" collapsed="false">
      <c r="A8387" s="29" t="s">
        <v>57</v>
      </c>
      <c r="B8387" s="29" t="s">
        <v>15194</v>
      </c>
      <c r="C8387" s="29" t="s">
        <v>154</v>
      </c>
      <c r="D8387" s="29" t="s">
        <v>15060</v>
      </c>
      <c r="E8387" s="29" t="n">
        <v>3</v>
      </c>
      <c r="F8387" s="29"/>
      <c r="G8387" s="29"/>
      <c r="H8387" s="30" t="n">
        <v>12.12</v>
      </c>
      <c r="I8387" s="31" t="n">
        <v>46272</v>
      </c>
      <c r="J8387" s="30" t="n">
        <v>12.12</v>
      </c>
      <c r="K8387" s="29" t="s">
        <v>120</v>
      </c>
      <c r="L8387" s="29" t="s">
        <v>126</v>
      </c>
      <c r="M8387" s="29"/>
      <c r="N8387" s="29" t="s">
        <v>122</v>
      </c>
      <c r="O8387" s="31" t="n">
        <v>46465</v>
      </c>
      <c r="P8387" s="29" t="s">
        <v>123</v>
      </c>
      <c r="Q8387" s="29" t="n">
        <f aca="false">IFERROR(VALUE(L8387),"")</f>
        <v>13</v>
      </c>
      <c r="R8387" s="29" t="n">
        <f aca="true">IF(O8387="","",O8387-TODAY())</f>
        <v>180</v>
      </c>
      <c r="S8387" s="29" t="str">
        <f aca="false">IF(C8387="&lt;&lt; vazio &gt;&gt;","VAZIA",IF(AND(O8387&lt;&gt;"",R8387&lt;0),"VENCIDO",IF(AND(O8387&lt;&gt;"",R8387&lt;=Parametros!$B$10),"PRÓX. VENCIMENTO",IF(F8387="Q","QUALIDADE",IF(F8387="S","BLOQUEADO",IF(F8387="R","RESTRITO/DEVOLUÇÃO",IF(OR(N8387="QUAR",N8387="QRES"),"QUARENTENA",IF(OR(B8387="DESCARTE",B8387="DEVOLUÇÃO"),"DESCARTE/DEVOLUÇÃO",IF(AND(D8387="",K8387&lt;&gt;""),"SEM LOTE",IF(AND(Q8387&lt;&gt;"",Q8387&gt;=Parametros!$B$11),"PARADO/SEM GIRO","OK"))))))))))</f>
        <v>OK</v>
      </c>
      <c r="T8387" s="29" t="str">
        <f aca="false">IF(AND($S8387="PARADO/SEM GIRO",$K8387="KG",OR(Painel!$B$5="(Todos)",A8387=Painel!$B$5)*OR(Painel!$E$5="(Todos)",P8387=Painel!$E$5)),$J8387+ROW()/10000000,"")</f>
        <v/>
      </c>
      <c r="U8387" s="29" t="str">
        <f aca="false">IF(AND($S8387="VENCIDO",$K8387="KG",OR(Painel!$B$5="(Todos)",A8387=Painel!$B$5)*OR(Painel!$E$5="(Todos)",P8387=Painel!$E$5)),$J8387+ROW()/10000000,"")</f>
        <v/>
      </c>
    </row>
    <row r="8388" customFormat="false" ht="15" hidden="false" customHeight="false" outlineLevel="0" collapsed="false">
      <c r="A8388" s="29" t="s">
        <v>57</v>
      </c>
      <c r="B8388" s="29" t="s">
        <v>15194</v>
      </c>
      <c r="C8388" s="29" t="s">
        <v>6159</v>
      </c>
      <c r="D8388" s="29" t="s">
        <v>15195</v>
      </c>
      <c r="E8388" s="29" t="n">
        <v>3</v>
      </c>
      <c r="F8388" s="29"/>
      <c r="G8388" s="29"/>
      <c r="H8388" s="30" t="n">
        <v>25</v>
      </c>
      <c r="I8388" s="31" t="n">
        <v>46272</v>
      </c>
      <c r="J8388" s="30" t="n">
        <v>25</v>
      </c>
      <c r="K8388" s="29" t="s">
        <v>120</v>
      </c>
      <c r="L8388" s="29" t="s">
        <v>126</v>
      </c>
      <c r="M8388" s="29"/>
      <c r="N8388" s="29" t="s">
        <v>122</v>
      </c>
      <c r="O8388" s="31" t="n">
        <v>46546</v>
      </c>
      <c r="P8388" s="29" t="s">
        <v>123</v>
      </c>
      <c r="Q8388" s="29" t="n">
        <f aca="false">IFERROR(VALUE(L8388),"")</f>
        <v>13</v>
      </c>
      <c r="R8388" s="29" t="n">
        <f aca="true">IF(O8388="","",O8388-TODAY())</f>
        <v>261</v>
      </c>
      <c r="S8388" s="29" t="str">
        <f aca="false">IF(C8388="&lt;&lt; vazio &gt;&gt;","VAZIA",IF(AND(O8388&lt;&gt;"",R8388&lt;0),"VENCIDO",IF(AND(O8388&lt;&gt;"",R8388&lt;=Parametros!$B$10),"PRÓX. VENCIMENTO",IF(F8388="Q","QUALIDADE",IF(F8388="S","BLOQUEADO",IF(F8388="R","RESTRITO/DEVOLUÇÃO",IF(OR(N8388="QUAR",N8388="QRES"),"QUARENTENA",IF(OR(B8388="DESCARTE",B8388="DEVOLUÇÃO"),"DESCARTE/DEVOLUÇÃO",IF(AND(D8388="",K8388&lt;&gt;""),"SEM LOTE",IF(AND(Q8388&lt;&gt;"",Q8388&gt;=Parametros!$B$11),"PARADO/SEM GIRO","OK"))))))))))</f>
        <v>OK</v>
      </c>
      <c r="T8388" s="29" t="str">
        <f aca="false">IF(AND($S8388="PARADO/SEM GIRO",$K8388="KG",OR(Painel!$B$5="(Todos)",A8388=Painel!$B$5)*OR(Painel!$E$5="(Todos)",P8388=Painel!$E$5)),$J8388+ROW()/10000000,"")</f>
        <v/>
      </c>
      <c r="U8388" s="29" t="str">
        <f aca="false">IF(AND($S8388="VENCIDO",$K8388="KG",OR(Painel!$B$5="(Todos)",A8388=Painel!$B$5)*OR(Painel!$E$5="(Todos)",P8388=Painel!$E$5)),$J8388+ROW()/10000000,"")</f>
        <v/>
      </c>
    </row>
    <row r="8389" customFormat="false" ht="15" hidden="false" customHeight="false" outlineLevel="0" collapsed="false">
      <c r="A8389" s="29" t="s">
        <v>57</v>
      </c>
      <c r="B8389" s="29" t="s">
        <v>15196</v>
      </c>
      <c r="C8389" s="29" t="s">
        <v>115</v>
      </c>
      <c r="D8389" s="29"/>
      <c r="E8389" s="29" t="n">
        <v>0</v>
      </c>
      <c r="F8389" s="29"/>
      <c r="G8389" s="29"/>
      <c r="H8389" s="30" t="n">
        <v>0</v>
      </c>
      <c r="I8389" s="29"/>
      <c r="J8389" s="30" t="n">
        <v>0</v>
      </c>
      <c r="K8389" s="29"/>
      <c r="L8389" s="29" t="s">
        <v>116</v>
      </c>
      <c r="M8389" s="29"/>
      <c r="N8389" s="29"/>
      <c r="O8389" s="29"/>
      <c r="P8389" s="29"/>
      <c r="Q8389" s="29" t="n">
        <f aca="false">IFERROR(VALUE(L8389),"")</f>
        <v>0</v>
      </c>
      <c r="R8389" s="29" t="str">
        <f aca="true">IF(O8389="","",O8389-TODAY())</f>
        <v/>
      </c>
      <c r="S8389" s="29" t="str">
        <f aca="false">IF(C8389="&lt;&lt; vazio &gt;&gt;","VAZIA",IF(AND(O8389&lt;&gt;"",R8389&lt;0),"VENCIDO",IF(AND(O8389&lt;&gt;"",R8389&lt;=Parametros!$B$10),"PRÓX. VENCIMENTO",IF(F8389="Q","QUALIDADE",IF(F8389="S","BLOQUEADO",IF(F8389="R","RESTRITO/DEVOLUÇÃO",IF(OR(N8389="QUAR",N8389="QRES"),"QUARENTENA",IF(OR(B8389="DESCARTE",B8389="DEVOLUÇÃO"),"DESCARTE/DEVOLUÇÃO",IF(AND(D8389="",K8389&lt;&gt;""),"SEM LOTE",IF(AND(Q8389&lt;&gt;"",Q8389&gt;=Parametros!$B$11),"PARADO/SEM GIRO","OK"))))))))))</f>
        <v>VAZIA</v>
      </c>
      <c r="T8389" s="29" t="str">
        <f aca="false">IF(AND($S8389="PARADO/SEM GIRO",$K8389="KG",OR(Painel!$B$5="(Todos)",A8389=Painel!$B$5)*OR(Painel!$E$5="(Todos)",P8389=Painel!$E$5)),$J8389+ROW()/10000000,"")</f>
        <v/>
      </c>
      <c r="U8389" s="29" t="str">
        <f aca="false">IF(AND($S8389="VENCIDO",$K8389="KG",OR(Painel!$B$5="(Todos)",A8389=Painel!$B$5)*OR(Painel!$E$5="(Todos)",P8389=Painel!$E$5)),$J8389+ROW()/10000000,"")</f>
        <v/>
      </c>
    </row>
    <row r="8390" customFormat="false" ht="15" hidden="false" customHeight="false" outlineLevel="0" collapsed="false">
      <c r="A8390" s="29" t="s">
        <v>57</v>
      </c>
      <c r="B8390" s="29" t="s">
        <v>15197</v>
      </c>
      <c r="C8390" s="29" t="s">
        <v>5566</v>
      </c>
      <c r="D8390" s="29" t="s">
        <v>15198</v>
      </c>
      <c r="E8390" s="29" t="n">
        <v>3</v>
      </c>
      <c r="F8390" s="29"/>
      <c r="G8390" s="29"/>
      <c r="H8390" s="30" t="n">
        <v>1.36</v>
      </c>
      <c r="I8390" s="31" t="n">
        <v>46241</v>
      </c>
      <c r="J8390" s="30" t="n">
        <v>1.36</v>
      </c>
      <c r="K8390" s="29" t="s">
        <v>120</v>
      </c>
      <c r="L8390" s="29" t="s">
        <v>4450</v>
      </c>
      <c r="M8390" s="29"/>
      <c r="N8390" s="29" t="s">
        <v>134</v>
      </c>
      <c r="O8390" s="31" t="n">
        <v>46303</v>
      </c>
      <c r="P8390" s="29" t="s">
        <v>123</v>
      </c>
      <c r="Q8390" s="29" t="n">
        <f aca="false">IFERROR(VALUE(L8390),"")</f>
        <v>44</v>
      </c>
      <c r="R8390" s="29" t="n">
        <f aca="true">IF(O8390="","",O8390-TODAY())</f>
        <v>18</v>
      </c>
      <c r="S8390" s="29" t="str">
        <f aca="false">IF(C8390="&lt;&lt; vazio &gt;&gt;","VAZIA",IF(AND(O8390&lt;&gt;"",R8390&lt;0),"VENCIDO",IF(AND(O8390&lt;&gt;"",R8390&lt;=Parametros!$B$10),"PRÓX. VENCIMENTO",IF(F8390="Q","QUALIDADE",IF(F8390="S","BLOQUEADO",IF(F8390="R","RESTRITO/DEVOLUÇÃO",IF(OR(N8390="QUAR",N8390="QRES"),"QUARENTENA",IF(OR(B8390="DESCARTE",B8390="DEVOLUÇÃO"),"DESCARTE/DEVOLUÇÃO",IF(AND(D8390="",K8390&lt;&gt;""),"SEM LOTE",IF(AND(Q8390&lt;&gt;"",Q8390&gt;=Parametros!$B$11),"PARADO/SEM GIRO","OK"))))))))))</f>
        <v>PRÓX. VENCIMENTO</v>
      </c>
      <c r="T8390" s="29" t="str">
        <f aca="false">IF(AND($S8390="PARADO/SEM GIRO",$K8390="KG",OR(Painel!$B$5="(Todos)",A8390=Painel!$B$5)*OR(Painel!$E$5="(Todos)",P8390=Painel!$E$5)),$J8390+ROW()/10000000,"")</f>
        <v/>
      </c>
      <c r="U8390" s="29" t="str">
        <f aca="false">IF(AND($S8390="VENCIDO",$K8390="KG",OR(Painel!$B$5="(Todos)",A8390=Painel!$B$5)*OR(Painel!$E$5="(Todos)",P8390=Painel!$E$5)),$J8390+ROW()/10000000,"")</f>
        <v/>
      </c>
    </row>
    <row r="8391" customFormat="false" ht="15" hidden="false" customHeight="false" outlineLevel="0" collapsed="false">
      <c r="A8391" s="29" t="s">
        <v>57</v>
      </c>
      <c r="B8391" s="29" t="s">
        <v>15197</v>
      </c>
      <c r="C8391" s="29" t="s">
        <v>226</v>
      </c>
      <c r="D8391" s="29" t="s">
        <v>642</v>
      </c>
      <c r="E8391" s="29" t="n">
        <v>3</v>
      </c>
      <c r="F8391" s="29"/>
      <c r="G8391" s="29"/>
      <c r="H8391" s="30" t="n">
        <v>12.12</v>
      </c>
      <c r="I8391" s="31" t="n">
        <v>46282</v>
      </c>
      <c r="J8391" s="30" t="n">
        <v>12.12</v>
      </c>
      <c r="K8391" s="29" t="s">
        <v>120</v>
      </c>
      <c r="L8391" s="29" t="s">
        <v>400</v>
      </c>
      <c r="M8391" s="29"/>
      <c r="N8391" s="29" t="s">
        <v>134</v>
      </c>
      <c r="O8391" s="31" t="n">
        <v>46359</v>
      </c>
      <c r="P8391" s="29" t="s">
        <v>123</v>
      </c>
      <c r="Q8391" s="29" t="n">
        <f aca="false">IFERROR(VALUE(L8391),"")</f>
        <v>3</v>
      </c>
      <c r="R8391" s="29" t="n">
        <f aca="true">IF(O8391="","",O8391-TODAY())</f>
        <v>74</v>
      </c>
      <c r="S8391" s="29" t="str">
        <f aca="false">IF(C8391="&lt;&lt; vazio &gt;&gt;","VAZIA",IF(AND(O8391&lt;&gt;"",R8391&lt;0),"VENCIDO",IF(AND(O8391&lt;&gt;"",R8391&lt;=Parametros!$B$10),"PRÓX. VENCIMENTO",IF(F8391="Q","QUALIDADE",IF(F8391="S","BLOQUEADO",IF(F8391="R","RESTRITO/DEVOLUÇÃO",IF(OR(N8391="QUAR",N8391="QRES"),"QUARENTENA",IF(OR(B8391="DESCARTE",B8391="DEVOLUÇÃO"),"DESCARTE/DEVOLUÇÃO",IF(AND(D8391="",K8391&lt;&gt;""),"SEM LOTE",IF(AND(Q8391&lt;&gt;"",Q8391&gt;=Parametros!$B$11),"PARADO/SEM GIRO","OK"))))))))))</f>
        <v>OK</v>
      </c>
      <c r="T8391" s="29" t="str">
        <f aca="false">IF(AND($S8391="PARADO/SEM GIRO",$K8391="KG",OR(Painel!$B$5="(Todos)",A8391=Painel!$B$5)*OR(Painel!$E$5="(Todos)",P8391=Painel!$E$5)),$J8391+ROW()/10000000,"")</f>
        <v/>
      </c>
      <c r="U8391" s="29" t="str">
        <f aca="false">IF(AND($S8391="VENCIDO",$K8391="KG",OR(Painel!$B$5="(Todos)",A8391=Painel!$B$5)*OR(Painel!$E$5="(Todos)",P8391=Painel!$E$5)),$J8391+ROW()/10000000,"")</f>
        <v/>
      </c>
    </row>
    <row r="8392" customFormat="false" ht="15" hidden="false" customHeight="false" outlineLevel="0" collapsed="false">
      <c r="A8392" s="29" t="s">
        <v>57</v>
      </c>
      <c r="B8392" s="29" t="s">
        <v>15197</v>
      </c>
      <c r="C8392" s="29" t="s">
        <v>386</v>
      </c>
      <c r="D8392" s="29" t="s">
        <v>15199</v>
      </c>
      <c r="E8392" s="29" t="n">
        <v>3</v>
      </c>
      <c r="F8392" s="29"/>
      <c r="G8392" s="29"/>
      <c r="H8392" s="30" t="n">
        <v>20</v>
      </c>
      <c r="I8392" s="31" t="n">
        <v>46269</v>
      </c>
      <c r="J8392" s="30" t="n">
        <v>20</v>
      </c>
      <c r="K8392" s="29" t="s">
        <v>120</v>
      </c>
      <c r="L8392" s="29" t="s">
        <v>193</v>
      </c>
      <c r="M8392" s="29"/>
      <c r="N8392" s="29" t="s">
        <v>122</v>
      </c>
      <c r="O8392" s="31" t="n">
        <v>46692</v>
      </c>
      <c r="P8392" s="29" t="s">
        <v>123</v>
      </c>
      <c r="Q8392" s="29" t="n">
        <f aca="false">IFERROR(VALUE(L8392),"")</f>
        <v>16</v>
      </c>
      <c r="R8392" s="29" t="n">
        <f aca="true">IF(O8392="","",O8392-TODAY())</f>
        <v>407</v>
      </c>
      <c r="S8392" s="29" t="str">
        <f aca="false">IF(C8392="&lt;&lt; vazio &gt;&gt;","VAZIA",IF(AND(O8392&lt;&gt;"",R8392&lt;0),"VENCIDO",IF(AND(O8392&lt;&gt;"",R8392&lt;=Parametros!$B$10),"PRÓX. VENCIMENTO",IF(F8392="Q","QUALIDADE",IF(F8392="S","BLOQUEADO",IF(F8392="R","RESTRITO/DEVOLUÇÃO",IF(OR(N8392="QUAR",N8392="QRES"),"QUARENTENA",IF(OR(B8392="DESCARTE",B8392="DEVOLUÇÃO"),"DESCARTE/DEVOLUÇÃO",IF(AND(D8392="",K8392&lt;&gt;""),"SEM LOTE",IF(AND(Q8392&lt;&gt;"",Q8392&gt;=Parametros!$B$11),"PARADO/SEM GIRO","OK"))))))))))</f>
        <v>OK</v>
      </c>
      <c r="T8392" s="29" t="str">
        <f aca="false">IF(AND($S8392="PARADO/SEM GIRO",$K8392="KG",OR(Painel!$B$5="(Todos)",A8392=Painel!$B$5)*OR(Painel!$E$5="(Todos)",P8392=Painel!$E$5)),$J8392+ROW()/10000000,"")</f>
        <v/>
      </c>
      <c r="U8392" s="29" t="str">
        <f aca="false">IF(AND($S8392="VENCIDO",$K8392="KG",OR(Painel!$B$5="(Todos)",A8392=Painel!$B$5)*OR(Painel!$E$5="(Todos)",P8392=Painel!$E$5)),$J8392+ROW()/10000000,"")</f>
        <v/>
      </c>
    </row>
    <row r="8393" customFormat="false" ht="15" hidden="false" customHeight="false" outlineLevel="0" collapsed="false">
      <c r="A8393" s="29" t="s">
        <v>57</v>
      </c>
      <c r="B8393" s="29" t="s">
        <v>15200</v>
      </c>
      <c r="C8393" s="29" t="s">
        <v>3884</v>
      </c>
      <c r="D8393" s="29" t="s">
        <v>15201</v>
      </c>
      <c r="E8393" s="29" t="n">
        <v>1</v>
      </c>
      <c r="F8393" s="29"/>
      <c r="G8393" s="29"/>
      <c r="H8393" s="30" t="n">
        <v>60</v>
      </c>
      <c r="I8393" s="31" t="n">
        <v>46251</v>
      </c>
      <c r="J8393" s="30" t="n">
        <v>60</v>
      </c>
      <c r="K8393" s="29" t="s">
        <v>120</v>
      </c>
      <c r="L8393" s="29" t="s">
        <v>7405</v>
      </c>
      <c r="M8393" s="29"/>
      <c r="N8393" s="29" t="s">
        <v>122</v>
      </c>
      <c r="O8393" s="31" t="n">
        <v>46442</v>
      </c>
      <c r="P8393" s="29" t="s">
        <v>123</v>
      </c>
      <c r="Q8393" s="29" t="n">
        <f aca="false">IFERROR(VALUE(L8393),"")</f>
        <v>42</v>
      </c>
      <c r="R8393" s="29" t="n">
        <f aca="true">IF(O8393="","",O8393-TODAY())</f>
        <v>157</v>
      </c>
      <c r="S8393" s="29" t="str">
        <f aca="false">IF(C8393="&lt;&lt; vazio &gt;&gt;","VAZIA",IF(AND(O8393&lt;&gt;"",R8393&lt;0),"VENCIDO",IF(AND(O8393&lt;&gt;"",R8393&lt;=Parametros!$B$10),"PRÓX. VENCIMENTO",IF(F8393="Q","QUALIDADE",IF(F8393="S","BLOQUEADO",IF(F8393="R","RESTRITO/DEVOLUÇÃO",IF(OR(N8393="QUAR",N8393="QRES"),"QUARENTENA",IF(OR(B8393="DESCARTE",B8393="DEVOLUÇÃO"),"DESCARTE/DEVOLUÇÃO",IF(AND(D8393="",K8393&lt;&gt;""),"SEM LOTE",IF(AND(Q8393&lt;&gt;"",Q8393&gt;=Parametros!$B$11),"PARADO/SEM GIRO","OK"))))))))))</f>
        <v>OK</v>
      </c>
      <c r="T8393" s="29" t="str">
        <f aca="false">IF(AND($S8393="PARADO/SEM GIRO",$K8393="KG",OR(Painel!$B$5="(Todos)",A8393=Painel!$B$5)*OR(Painel!$E$5="(Todos)",P8393=Painel!$E$5)),$J8393+ROW()/10000000,"")</f>
        <v/>
      </c>
      <c r="U8393" s="29" t="str">
        <f aca="false">IF(AND($S8393="VENCIDO",$K8393="KG",OR(Painel!$B$5="(Todos)",A8393=Painel!$B$5)*OR(Painel!$E$5="(Todos)",P8393=Painel!$E$5)),$J8393+ROW()/10000000,"")</f>
        <v/>
      </c>
    </row>
    <row r="8394" customFormat="false" ht="15" hidden="false" customHeight="false" outlineLevel="0" collapsed="false">
      <c r="A8394" s="29" t="s">
        <v>57</v>
      </c>
      <c r="B8394" s="29" t="s">
        <v>15202</v>
      </c>
      <c r="C8394" s="29" t="s">
        <v>9637</v>
      </c>
      <c r="D8394" s="29" t="s">
        <v>15203</v>
      </c>
      <c r="E8394" s="29" t="n">
        <v>4</v>
      </c>
      <c r="F8394" s="29"/>
      <c r="G8394" s="29"/>
      <c r="H8394" s="30" t="n">
        <v>5.44</v>
      </c>
      <c r="I8394" s="31" t="n">
        <v>46282</v>
      </c>
      <c r="J8394" s="30" t="n">
        <v>5.44</v>
      </c>
      <c r="K8394" s="29" t="s">
        <v>120</v>
      </c>
      <c r="L8394" s="29" t="s">
        <v>400</v>
      </c>
      <c r="M8394" s="29"/>
      <c r="N8394" s="29" t="s">
        <v>134</v>
      </c>
      <c r="O8394" s="31" t="n">
        <v>46373</v>
      </c>
      <c r="P8394" s="29" t="s">
        <v>123</v>
      </c>
      <c r="Q8394" s="29" t="n">
        <f aca="false">IFERROR(VALUE(L8394),"")</f>
        <v>3</v>
      </c>
      <c r="R8394" s="29" t="n">
        <f aca="true">IF(O8394="","",O8394-TODAY())</f>
        <v>88</v>
      </c>
      <c r="S8394" s="29" t="str">
        <f aca="false">IF(C8394="&lt;&lt; vazio &gt;&gt;","VAZIA",IF(AND(O8394&lt;&gt;"",R8394&lt;0),"VENCIDO",IF(AND(O8394&lt;&gt;"",R8394&lt;=Parametros!$B$10),"PRÓX. VENCIMENTO",IF(F8394="Q","QUALIDADE",IF(F8394="S","BLOQUEADO",IF(F8394="R","RESTRITO/DEVOLUÇÃO",IF(OR(N8394="QUAR",N8394="QRES"),"QUARENTENA",IF(OR(B8394="DESCARTE",B8394="DEVOLUÇÃO"),"DESCARTE/DEVOLUÇÃO",IF(AND(D8394="",K8394&lt;&gt;""),"SEM LOTE",IF(AND(Q8394&lt;&gt;"",Q8394&gt;=Parametros!$B$11),"PARADO/SEM GIRO","OK"))))))))))</f>
        <v>OK</v>
      </c>
      <c r="T8394" s="29" t="str">
        <f aca="false">IF(AND($S8394="PARADO/SEM GIRO",$K8394="KG",OR(Painel!$B$5="(Todos)",A8394=Painel!$B$5)*OR(Painel!$E$5="(Todos)",P8394=Painel!$E$5)),$J8394+ROW()/10000000,"")</f>
        <v/>
      </c>
      <c r="U8394" s="29" t="str">
        <f aca="false">IF(AND($S8394="VENCIDO",$K8394="KG",OR(Painel!$B$5="(Todos)",A8394=Painel!$B$5)*OR(Painel!$E$5="(Todos)",P8394=Painel!$E$5)),$J8394+ROW()/10000000,"")</f>
        <v/>
      </c>
    </row>
    <row r="8395" customFormat="false" ht="15" hidden="false" customHeight="false" outlineLevel="0" collapsed="false">
      <c r="A8395" s="29" t="s">
        <v>57</v>
      </c>
      <c r="B8395" s="29" t="s">
        <v>15202</v>
      </c>
      <c r="C8395" s="29" t="s">
        <v>291</v>
      </c>
      <c r="D8395" s="29" t="s">
        <v>10246</v>
      </c>
      <c r="E8395" s="29" t="n">
        <v>4</v>
      </c>
      <c r="F8395" s="29"/>
      <c r="G8395" s="29"/>
      <c r="H8395" s="30" t="n">
        <v>10.1</v>
      </c>
      <c r="I8395" s="31" t="n">
        <v>46269</v>
      </c>
      <c r="J8395" s="30" t="n">
        <v>10.1</v>
      </c>
      <c r="K8395" s="29" t="s">
        <v>120</v>
      </c>
      <c r="L8395" s="29" t="s">
        <v>193</v>
      </c>
      <c r="M8395" s="29"/>
      <c r="N8395" s="29" t="s">
        <v>122</v>
      </c>
      <c r="O8395" s="31" t="n">
        <v>46864</v>
      </c>
      <c r="P8395" s="29" t="s">
        <v>123</v>
      </c>
      <c r="Q8395" s="29" t="n">
        <f aca="false">IFERROR(VALUE(L8395),"")</f>
        <v>16</v>
      </c>
      <c r="R8395" s="29" t="n">
        <f aca="true">IF(O8395="","",O8395-TODAY())</f>
        <v>579</v>
      </c>
      <c r="S8395" s="29" t="str">
        <f aca="false">IF(C8395="&lt;&lt; vazio &gt;&gt;","VAZIA",IF(AND(O8395&lt;&gt;"",R8395&lt;0),"VENCIDO",IF(AND(O8395&lt;&gt;"",R8395&lt;=Parametros!$B$10),"PRÓX. VENCIMENTO",IF(F8395="Q","QUALIDADE",IF(F8395="S","BLOQUEADO",IF(F8395="R","RESTRITO/DEVOLUÇÃO",IF(OR(N8395="QUAR",N8395="QRES"),"QUARENTENA",IF(OR(B8395="DESCARTE",B8395="DEVOLUÇÃO"),"DESCARTE/DEVOLUÇÃO",IF(AND(D8395="",K8395&lt;&gt;""),"SEM LOTE",IF(AND(Q8395&lt;&gt;"",Q8395&gt;=Parametros!$B$11),"PARADO/SEM GIRO","OK"))))))))))</f>
        <v>OK</v>
      </c>
      <c r="T8395" s="29" t="str">
        <f aca="false">IF(AND($S8395="PARADO/SEM GIRO",$K8395="KG",OR(Painel!$B$5="(Todos)",A8395=Painel!$B$5)*OR(Painel!$E$5="(Todos)",P8395=Painel!$E$5)),$J8395+ROW()/10000000,"")</f>
        <v/>
      </c>
      <c r="U8395" s="29" t="str">
        <f aca="false">IF(AND($S8395="VENCIDO",$K8395="KG",OR(Painel!$B$5="(Todos)",A8395=Painel!$B$5)*OR(Painel!$E$5="(Todos)",P8395=Painel!$E$5)),$J8395+ROW()/10000000,"")</f>
        <v/>
      </c>
    </row>
    <row r="8396" customFormat="false" ht="15" hidden="false" customHeight="false" outlineLevel="0" collapsed="false">
      <c r="A8396" s="29" t="s">
        <v>57</v>
      </c>
      <c r="B8396" s="29" t="s">
        <v>15202</v>
      </c>
      <c r="C8396" s="29" t="s">
        <v>226</v>
      </c>
      <c r="D8396" s="29" t="s">
        <v>642</v>
      </c>
      <c r="E8396" s="29" t="n">
        <v>4</v>
      </c>
      <c r="F8396" s="29"/>
      <c r="G8396" s="29"/>
      <c r="H8396" s="30" t="n">
        <v>12.12</v>
      </c>
      <c r="I8396" s="31" t="n">
        <v>46282</v>
      </c>
      <c r="J8396" s="30" t="n">
        <v>12.12</v>
      </c>
      <c r="K8396" s="29" t="s">
        <v>120</v>
      </c>
      <c r="L8396" s="29" t="s">
        <v>400</v>
      </c>
      <c r="M8396" s="29"/>
      <c r="N8396" s="29" t="s">
        <v>134</v>
      </c>
      <c r="O8396" s="31" t="n">
        <v>46359</v>
      </c>
      <c r="P8396" s="29" t="s">
        <v>123</v>
      </c>
      <c r="Q8396" s="29" t="n">
        <f aca="false">IFERROR(VALUE(L8396),"")</f>
        <v>3</v>
      </c>
      <c r="R8396" s="29" t="n">
        <f aca="true">IF(O8396="","",O8396-TODAY())</f>
        <v>74</v>
      </c>
      <c r="S8396" s="29" t="str">
        <f aca="false">IF(C8396="&lt;&lt; vazio &gt;&gt;","VAZIA",IF(AND(O8396&lt;&gt;"",R8396&lt;0),"VENCIDO",IF(AND(O8396&lt;&gt;"",R8396&lt;=Parametros!$B$10),"PRÓX. VENCIMENTO",IF(F8396="Q","QUALIDADE",IF(F8396="S","BLOQUEADO",IF(F8396="R","RESTRITO/DEVOLUÇÃO",IF(OR(N8396="QUAR",N8396="QRES"),"QUARENTENA",IF(OR(B8396="DESCARTE",B8396="DEVOLUÇÃO"),"DESCARTE/DEVOLUÇÃO",IF(AND(D8396="",K8396&lt;&gt;""),"SEM LOTE",IF(AND(Q8396&lt;&gt;"",Q8396&gt;=Parametros!$B$11),"PARADO/SEM GIRO","OK"))))))))))</f>
        <v>OK</v>
      </c>
      <c r="T8396" s="29" t="str">
        <f aca="false">IF(AND($S8396="PARADO/SEM GIRO",$K8396="KG",OR(Painel!$B$5="(Todos)",A8396=Painel!$B$5)*OR(Painel!$E$5="(Todos)",P8396=Painel!$E$5)),$J8396+ROW()/10000000,"")</f>
        <v/>
      </c>
      <c r="U8396" s="29" t="str">
        <f aca="false">IF(AND($S8396="VENCIDO",$K8396="KG",OR(Painel!$B$5="(Todos)",A8396=Painel!$B$5)*OR(Painel!$E$5="(Todos)",P8396=Painel!$E$5)),$J8396+ROW()/10000000,"")</f>
        <v/>
      </c>
    </row>
    <row r="8397" customFormat="false" ht="15" hidden="false" customHeight="false" outlineLevel="0" collapsed="false">
      <c r="A8397" s="29" t="s">
        <v>57</v>
      </c>
      <c r="B8397" s="29" t="s">
        <v>15202</v>
      </c>
      <c r="C8397" s="29" t="s">
        <v>322</v>
      </c>
      <c r="D8397" s="29" t="s">
        <v>15204</v>
      </c>
      <c r="E8397" s="29" t="n">
        <v>4</v>
      </c>
      <c r="F8397" s="29"/>
      <c r="G8397" s="29"/>
      <c r="H8397" s="30" t="n">
        <v>50.5</v>
      </c>
      <c r="I8397" s="31" t="n">
        <v>46282</v>
      </c>
      <c r="J8397" s="30" t="n">
        <v>50.5</v>
      </c>
      <c r="K8397" s="29" t="s">
        <v>120</v>
      </c>
      <c r="L8397" s="29" t="s">
        <v>400</v>
      </c>
      <c r="M8397" s="29"/>
      <c r="N8397" s="29" t="s">
        <v>134</v>
      </c>
      <c r="O8397" s="31" t="n">
        <v>46315</v>
      </c>
      <c r="P8397" s="29" t="s">
        <v>123</v>
      </c>
      <c r="Q8397" s="29" t="n">
        <f aca="false">IFERROR(VALUE(L8397),"")</f>
        <v>3</v>
      </c>
      <c r="R8397" s="29" t="n">
        <f aca="true">IF(O8397="","",O8397-TODAY())</f>
        <v>30</v>
      </c>
      <c r="S8397" s="29" t="str">
        <f aca="false">IF(C8397="&lt;&lt; vazio &gt;&gt;","VAZIA",IF(AND(O8397&lt;&gt;"",R8397&lt;0),"VENCIDO",IF(AND(O8397&lt;&gt;"",R8397&lt;=Parametros!$B$10),"PRÓX. VENCIMENTO",IF(F8397="Q","QUALIDADE",IF(F8397="S","BLOQUEADO",IF(F8397="R","RESTRITO/DEVOLUÇÃO",IF(OR(N8397="QUAR",N8397="QRES"),"QUARENTENA",IF(OR(B8397="DESCARTE",B8397="DEVOLUÇÃO"),"DESCARTE/DEVOLUÇÃO",IF(AND(D8397="",K8397&lt;&gt;""),"SEM LOTE",IF(AND(Q8397&lt;&gt;"",Q8397&gt;=Parametros!$B$11),"PARADO/SEM GIRO","OK"))))))))))</f>
        <v>PRÓX. VENCIMENTO</v>
      </c>
      <c r="T8397" s="29" t="str">
        <f aca="false">IF(AND($S8397="PARADO/SEM GIRO",$K8397="KG",OR(Painel!$B$5="(Todos)",A8397=Painel!$B$5)*OR(Painel!$E$5="(Todos)",P8397=Painel!$E$5)),$J8397+ROW()/10000000,"")</f>
        <v/>
      </c>
      <c r="U8397" s="29" t="str">
        <f aca="false">IF(AND($S8397="VENCIDO",$K8397="KG",OR(Painel!$B$5="(Todos)",A8397=Painel!$B$5)*OR(Painel!$E$5="(Todos)",P8397=Painel!$E$5)),$J8397+ROW()/10000000,"")</f>
        <v/>
      </c>
    </row>
    <row r="8398" customFormat="false" ht="15" hidden="false" customHeight="false" outlineLevel="0" collapsed="false">
      <c r="A8398" s="29" t="s">
        <v>57</v>
      </c>
      <c r="B8398" s="29" t="s">
        <v>15205</v>
      </c>
      <c r="C8398" s="29" t="s">
        <v>876</v>
      </c>
      <c r="D8398" s="29" t="s">
        <v>15129</v>
      </c>
      <c r="E8398" s="29" t="n">
        <v>1</v>
      </c>
      <c r="F8398" s="29"/>
      <c r="G8398" s="29"/>
      <c r="H8398" s="30" t="n">
        <v>30</v>
      </c>
      <c r="I8398" s="31" t="n">
        <v>46276</v>
      </c>
      <c r="J8398" s="30" t="n">
        <v>30</v>
      </c>
      <c r="K8398" s="29" t="s">
        <v>120</v>
      </c>
      <c r="L8398" s="29" t="s">
        <v>5403</v>
      </c>
      <c r="M8398" s="29"/>
      <c r="N8398" s="29" t="s">
        <v>122</v>
      </c>
      <c r="O8398" s="31" t="n">
        <v>46753</v>
      </c>
      <c r="P8398" s="29" t="s">
        <v>123</v>
      </c>
      <c r="Q8398" s="29" t="n">
        <f aca="false">IFERROR(VALUE(L8398),"")</f>
        <v>46</v>
      </c>
      <c r="R8398" s="29" t="n">
        <f aca="true">IF(O8398="","",O8398-TODAY())</f>
        <v>468</v>
      </c>
      <c r="S8398" s="29" t="str">
        <f aca="false">IF(C8398="&lt;&lt; vazio &gt;&gt;","VAZIA",IF(AND(O8398&lt;&gt;"",R8398&lt;0),"VENCIDO",IF(AND(O8398&lt;&gt;"",R8398&lt;=Parametros!$B$10),"PRÓX. VENCIMENTO",IF(F8398="Q","QUALIDADE",IF(F8398="S","BLOQUEADO",IF(F8398="R","RESTRITO/DEVOLUÇÃO",IF(OR(N8398="QUAR",N8398="QRES"),"QUARENTENA",IF(OR(B8398="DESCARTE",B8398="DEVOLUÇÃO"),"DESCARTE/DEVOLUÇÃO",IF(AND(D8398="",K8398&lt;&gt;""),"SEM LOTE",IF(AND(Q8398&lt;&gt;"",Q8398&gt;=Parametros!$B$11),"PARADO/SEM GIRO","OK"))))))))))</f>
        <v>OK</v>
      </c>
      <c r="T8398" s="29" t="str">
        <f aca="false">IF(AND($S8398="PARADO/SEM GIRO",$K8398="KG",OR(Painel!$B$5="(Todos)",A8398=Painel!$B$5)*OR(Painel!$E$5="(Todos)",P8398=Painel!$E$5)),$J8398+ROW()/10000000,"")</f>
        <v/>
      </c>
      <c r="U8398" s="29" t="str">
        <f aca="false">IF(AND($S8398="VENCIDO",$K8398="KG",OR(Painel!$B$5="(Todos)",A8398=Painel!$B$5)*OR(Painel!$E$5="(Todos)",P8398=Painel!$E$5)),$J8398+ROW()/10000000,"")</f>
        <v/>
      </c>
    </row>
    <row r="8399" customFormat="false" ht="15" hidden="false" customHeight="false" outlineLevel="0" collapsed="false">
      <c r="A8399" s="29" t="s">
        <v>57</v>
      </c>
      <c r="B8399" s="29" t="s">
        <v>15206</v>
      </c>
      <c r="C8399" s="29" t="s">
        <v>219</v>
      </c>
      <c r="D8399" s="29" t="s">
        <v>15207</v>
      </c>
      <c r="E8399" s="29" t="n">
        <v>3</v>
      </c>
      <c r="F8399" s="29"/>
      <c r="G8399" s="29"/>
      <c r="H8399" s="30" t="n">
        <v>10</v>
      </c>
      <c r="I8399" s="31" t="n">
        <v>46272</v>
      </c>
      <c r="J8399" s="30" t="n">
        <v>10</v>
      </c>
      <c r="K8399" s="29" t="s">
        <v>120</v>
      </c>
      <c r="L8399" s="29" t="s">
        <v>126</v>
      </c>
      <c r="M8399" s="29"/>
      <c r="N8399" s="29" t="s">
        <v>122</v>
      </c>
      <c r="O8399" s="31" t="n">
        <v>46531</v>
      </c>
      <c r="P8399" s="29" t="s">
        <v>123</v>
      </c>
      <c r="Q8399" s="29" t="n">
        <f aca="false">IFERROR(VALUE(L8399),"")</f>
        <v>13</v>
      </c>
      <c r="R8399" s="29" t="n">
        <f aca="true">IF(O8399="","",O8399-TODAY())</f>
        <v>246</v>
      </c>
      <c r="S8399" s="29" t="str">
        <f aca="false">IF(C8399="&lt;&lt; vazio &gt;&gt;","VAZIA",IF(AND(O8399&lt;&gt;"",R8399&lt;0),"VENCIDO",IF(AND(O8399&lt;&gt;"",R8399&lt;=Parametros!$B$10),"PRÓX. VENCIMENTO",IF(F8399="Q","QUALIDADE",IF(F8399="S","BLOQUEADO",IF(F8399="R","RESTRITO/DEVOLUÇÃO",IF(OR(N8399="QUAR",N8399="QRES"),"QUARENTENA",IF(OR(B8399="DESCARTE",B8399="DEVOLUÇÃO"),"DESCARTE/DEVOLUÇÃO",IF(AND(D8399="",K8399&lt;&gt;""),"SEM LOTE",IF(AND(Q8399&lt;&gt;"",Q8399&gt;=Parametros!$B$11),"PARADO/SEM GIRO","OK"))))))))))</f>
        <v>OK</v>
      </c>
      <c r="T8399" s="29" t="str">
        <f aca="false">IF(AND($S8399="PARADO/SEM GIRO",$K8399="KG",OR(Painel!$B$5="(Todos)",A8399=Painel!$B$5)*OR(Painel!$E$5="(Todos)",P8399=Painel!$E$5)),$J8399+ROW()/10000000,"")</f>
        <v/>
      </c>
      <c r="U8399" s="29" t="str">
        <f aca="false">IF(AND($S8399="VENCIDO",$K8399="KG",OR(Painel!$B$5="(Todos)",A8399=Painel!$B$5)*OR(Painel!$E$5="(Todos)",P8399=Painel!$E$5)),$J8399+ROW()/10000000,"")</f>
        <v/>
      </c>
    </row>
    <row r="8400" customFormat="false" ht="15" hidden="false" customHeight="false" outlineLevel="0" collapsed="false">
      <c r="A8400" s="29" t="s">
        <v>57</v>
      </c>
      <c r="B8400" s="29" t="s">
        <v>15206</v>
      </c>
      <c r="C8400" s="29" t="s">
        <v>131</v>
      </c>
      <c r="D8400" s="29" t="s">
        <v>277</v>
      </c>
      <c r="E8400" s="29" t="n">
        <v>3</v>
      </c>
      <c r="F8400" s="29"/>
      <c r="G8400" s="29"/>
      <c r="H8400" s="30" t="n">
        <v>10.1</v>
      </c>
      <c r="I8400" s="31" t="n">
        <v>46272</v>
      </c>
      <c r="J8400" s="30" t="n">
        <v>10.1</v>
      </c>
      <c r="K8400" s="29" t="s">
        <v>120</v>
      </c>
      <c r="L8400" s="29" t="s">
        <v>126</v>
      </c>
      <c r="M8400" s="29"/>
      <c r="N8400" s="29" t="s">
        <v>122</v>
      </c>
      <c r="O8400" s="31" t="n">
        <v>46472</v>
      </c>
      <c r="P8400" s="29" t="s">
        <v>123</v>
      </c>
      <c r="Q8400" s="29" t="n">
        <f aca="false">IFERROR(VALUE(L8400),"")</f>
        <v>13</v>
      </c>
      <c r="R8400" s="29" t="n">
        <f aca="true">IF(O8400="","",O8400-TODAY())</f>
        <v>187</v>
      </c>
      <c r="S8400" s="29" t="str">
        <f aca="false">IF(C8400="&lt;&lt; vazio &gt;&gt;","VAZIA",IF(AND(O8400&lt;&gt;"",R8400&lt;0),"VENCIDO",IF(AND(O8400&lt;&gt;"",R8400&lt;=Parametros!$B$10),"PRÓX. VENCIMENTO",IF(F8400="Q","QUALIDADE",IF(F8400="S","BLOQUEADO",IF(F8400="R","RESTRITO/DEVOLUÇÃO",IF(OR(N8400="QUAR",N8400="QRES"),"QUARENTENA",IF(OR(B8400="DESCARTE",B8400="DEVOLUÇÃO"),"DESCARTE/DEVOLUÇÃO",IF(AND(D8400="",K8400&lt;&gt;""),"SEM LOTE",IF(AND(Q8400&lt;&gt;"",Q8400&gt;=Parametros!$B$11),"PARADO/SEM GIRO","OK"))))))))))</f>
        <v>OK</v>
      </c>
      <c r="T8400" s="29" t="str">
        <f aca="false">IF(AND($S8400="PARADO/SEM GIRO",$K8400="KG",OR(Painel!$B$5="(Todos)",A8400=Painel!$B$5)*OR(Painel!$E$5="(Todos)",P8400=Painel!$E$5)),$J8400+ROW()/10000000,"")</f>
        <v/>
      </c>
      <c r="U8400" s="29" t="str">
        <f aca="false">IF(AND($S8400="VENCIDO",$K8400="KG",OR(Painel!$B$5="(Todos)",A8400=Painel!$B$5)*OR(Painel!$E$5="(Todos)",P8400=Painel!$E$5)),$J8400+ROW()/10000000,"")</f>
        <v/>
      </c>
    </row>
    <row r="8401" customFormat="false" ht="15" hidden="false" customHeight="false" outlineLevel="0" collapsed="false">
      <c r="A8401" s="29" t="s">
        <v>57</v>
      </c>
      <c r="B8401" s="29" t="s">
        <v>15206</v>
      </c>
      <c r="C8401" s="29" t="s">
        <v>131</v>
      </c>
      <c r="D8401" s="29" t="s">
        <v>5048</v>
      </c>
      <c r="E8401" s="29" t="n">
        <v>3</v>
      </c>
      <c r="F8401" s="29"/>
      <c r="G8401" s="29"/>
      <c r="H8401" s="30" t="n">
        <v>10.1</v>
      </c>
      <c r="I8401" s="31" t="n">
        <v>46272</v>
      </c>
      <c r="J8401" s="30" t="n">
        <v>10.1</v>
      </c>
      <c r="K8401" s="29" t="s">
        <v>120</v>
      </c>
      <c r="L8401" s="29" t="s">
        <v>126</v>
      </c>
      <c r="M8401" s="29"/>
      <c r="N8401" s="29" t="s">
        <v>122</v>
      </c>
      <c r="O8401" s="31" t="n">
        <v>46594</v>
      </c>
      <c r="P8401" s="29" t="s">
        <v>123</v>
      </c>
      <c r="Q8401" s="29" t="n">
        <f aca="false">IFERROR(VALUE(L8401),"")</f>
        <v>13</v>
      </c>
      <c r="R8401" s="29" t="n">
        <f aca="true">IF(O8401="","",O8401-TODAY())</f>
        <v>309</v>
      </c>
      <c r="S8401" s="29" t="str">
        <f aca="false">IF(C8401="&lt;&lt; vazio &gt;&gt;","VAZIA",IF(AND(O8401&lt;&gt;"",R8401&lt;0),"VENCIDO",IF(AND(O8401&lt;&gt;"",R8401&lt;=Parametros!$B$10),"PRÓX. VENCIMENTO",IF(F8401="Q","QUALIDADE",IF(F8401="S","BLOQUEADO",IF(F8401="R","RESTRITO/DEVOLUÇÃO",IF(OR(N8401="QUAR",N8401="QRES"),"QUARENTENA",IF(OR(B8401="DESCARTE",B8401="DEVOLUÇÃO"),"DESCARTE/DEVOLUÇÃO",IF(AND(D8401="",K8401&lt;&gt;""),"SEM LOTE",IF(AND(Q8401&lt;&gt;"",Q8401&gt;=Parametros!$B$11),"PARADO/SEM GIRO","OK"))))))))))</f>
        <v>OK</v>
      </c>
      <c r="T8401" s="29" t="str">
        <f aca="false">IF(AND($S8401="PARADO/SEM GIRO",$K8401="KG",OR(Painel!$B$5="(Todos)",A8401=Painel!$B$5)*OR(Painel!$E$5="(Todos)",P8401=Painel!$E$5)),$J8401+ROW()/10000000,"")</f>
        <v/>
      </c>
      <c r="U8401" s="29" t="str">
        <f aca="false">IF(AND($S8401="VENCIDO",$K8401="KG",OR(Painel!$B$5="(Todos)",A8401=Painel!$B$5)*OR(Painel!$E$5="(Todos)",P8401=Painel!$E$5)),$J8401+ROW()/10000000,"")</f>
        <v/>
      </c>
    </row>
    <row r="8402" customFormat="false" ht="15" hidden="false" customHeight="false" outlineLevel="0" collapsed="false">
      <c r="A8402" s="29" t="s">
        <v>57</v>
      </c>
      <c r="B8402" s="29" t="s">
        <v>15208</v>
      </c>
      <c r="C8402" s="29" t="s">
        <v>5566</v>
      </c>
      <c r="D8402" s="29" t="s">
        <v>15209</v>
      </c>
      <c r="E8402" s="29" t="n">
        <v>1</v>
      </c>
      <c r="F8402" s="29"/>
      <c r="G8402" s="29"/>
      <c r="H8402" s="30" t="n">
        <v>20.4</v>
      </c>
      <c r="I8402" s="31" t="n">
        <v>46198</v>
      </c>
      <c r="J8402" s="30" t="n">
        <v>20.4</v>
      </c>
      <c r="K8402" s="29" t="s">
        <v>120</v>
      </c>
      <c r="L8402" s="29" t="s">
        <v>1617</v>
      </c>
      <c r="M8402" s="29"/>
      <c r="N8402" s="29" t="s">
        <v>134</v>
      </c>
      <c r="O8402" s="31" t="n">
        <v>46302</v>
      </c>
      <c r="P8402" s="29" t="s">
        <v>123</v>
      </c>
      <c r="Q8402" s="29" t="n">
        <f aca="false">IFERROR(VALUE(L8402),"")</f>
        <v>100</v>
      </c>
      <c r="R8402" s="29" t="n">
        <f aca="true">IF(O8402="","",O8402-TODAY())</f>
        <v>17</v>
      </c>
      <c r="S8402" s="29" t="str">
        <f aca="false">IF(C8402="&lt;&lt; vazio &gt;&gt;","VAZIA",IF(AND(O8402&lt;&gt;"",R8402&lt;0),"VENCIDO",IF(AND(O8402&lt;&gt;"",R8402&lt;=Parametros!$B$10),"PRÓX. VENCIMENTO",IF(F8402="Q","QUALIDADE",IF(F8402="S","BLOQUEADO",IF(F8402="R","RESTRITO/DEVOLUÇÃO",IF(OR(N8402="QUAR",N8402="QRES"),"QUARENTENA",IF(OR(B8402="DESCARTE",B8402="DEVOLUÇÃO"),"DESCARTE/DEVOLUÇÃO",IF(AND(D8402="",K8402&lt;&gt;""),"SEM LOTE",IF(AND(Q8402&lt;&gt;"",Q8402&gt;=Parametros!$B$11),"PARADO/SEM GIRO","OK"))))))))))</f>
        <v>PRÓX. VENCIMENTO</v>
      </c>
      <c r="T8402" s="29" t="str">
        <f aca="false">IF(AND($S8402="PARADO/SEM GIRO",$K8402="KG",OR(Painel!$B$5="(Todos)",A8402=Painel!$B$5)*OR(Painel!$E$5="(Todos)",P8402=Painel!$E$5)),$J8402+ROW()/10000000,"")</f>
        <v/>
      </c>
      <c r="U8402" s="29" t="str">
        <f aca="false">IF(AND($S8402="VENCIDO",$K8402="KG",OR(Painel!$B$5="(Todos)",A8402=Painel!$B$5)*OR(Painel!$E$5="(Todos)",P8402=Painel!$E$5)),$J8402+ROW()/10000000,"")</f>
        <v/>
      </c>
    </row>
    <row r="8403" customFormat="false" ht="15" hidden="false" customHeight="false" outlineLevel="0" collapsed="false">
      <c r="A8403" s="29" t="s">
        <v>57</v>
      </c>
      <c r="B8403" s="29" t="s">
        <v>15210</v>
      </c>
      <c r="C8403" s="29" t="s">
        <v>152</v>
      </c>
      <c r="D8403" s="29" t="s">
        <v>15211</v>
      </c>
      <c r="E8403" s="29" t="n">
        <v>8</v>
      </c>
      <c r="F8403" s="29" t="s">
        <v>137</v>
      </c>
      <c r="G8403" s="29"/>
      <c r="H8403" s="30" t="n">
        <v>10.1</v>
      </c>
      <c r="I8403" s="31" t="n">
        <v>46272</v>
      </c>
      <c r="J8403" s="30" t="n">
        <v>10.1</v>
      </c>
      <c r="K8403" s="29" t="s">
        <v>120</v>
      </c>
      <c r="L8403" s="29" t="s">
        <v>126</v>
      </c>
      <c r="M8403" s="29"/>
      <c r="N8403" s="29" t="s">
        <v>134</v>
      </c>
      <c r="O8403" s="31" t="n">
        <v>46366</v>
      </c>
      <c r="P8403" s="29" t="s">
        <v>123</v>
      </c>
      <c r="Q8403" s="29" t="n">
        <f aca="false">IFERROR(VALUE(L8403),"")</f>
        <v>13</v>
      </c>
      <c r="R8403" s="29" t="n">
        <f aca="true">IF(O8403="","",O8403-TODAY())</f>
        <v>81</v>
      </c>
      <c r="S8403" s="29" t="str">
        <f aca="false">IF(C8403="&lt;&lt; vazio &gt;&gt;","VAZIA",IF(AND(O8403&lt;&gt;"",R8403&lt;0),"VENCIDO",IF(AND(O8403&lt;&gt;"",R8403&lt;=Parametros!$B$10),"PRÓX. VENCIMENTO",IF(F8403="Q","QUALIDADE",IF(F8403="S","BLOQUEADO",IF(F8403="R","RESTRITO/DEVOLUÇÃO",IF(OR(N8403="QUAR",N8403="QRES"),"QUARENTENA",IF(OR(B8403="DESCARTE",B8403="DEVOLUÇÃO"),"DESCARTE/DEVOLUÇÃO",IF(AND(D8403="",K8403&lt;&gt;""),"SEM LOTE",IF(AND(Q8403&lt;&gt;"",Q8403&gt;=Parametros!$B$11),"PARADO/SEM GIRO","OK"))))))))))</f>
        <v>BLOQUEADO</v>
      </c>
      <c r="T8403" s="29" t="str">
        <f aca="false">IF(AND($S8403="PARADO/SEM GIRO",$K8403="KG",OR(Painel!$B$5="(Todos)",A8403=Painel!$B$5)*OR(Painel!$E$5="(Todos)",P8403=Painel!$E$5)),$J8403+ROW()/10000000,"")</f>
        <v/>
      </c>
      <c r="U8403" s="29" t="str">
        <f aca="false">IF(AND($S8403="VENCIDO",$K8403="KG",OR(Painel!$B$5="(Todos)",A8403=Painel!$B$5)*OR(Painel!$E$5="(Todos)",P8403=Painel!$E$5)),$J8403+ROW()/10000000,"")</f>
        <v/>
      </c>
    </row>
    <row r="8404" customFormat="false" ht="15" hidden="false" customHeight="false" outlineLevel="0" collapsed="false">
      <c r="A8404" s="29" t="s">
        <v>57</v>
      </c>
      <c r="B8404" s="29" t="s">
        <v>15210</v>
      </c>
      <c r="C8404" s="29" t="s">
        <v>396</v>
      </c>
      <c r="D8404" s="29" t="s">
        <v>2981</v>
      </c>
      <c r="E8404" s="29" t="n">
        <v>8</v>
      </c>
      <c r="F8404" s="29"/>
      <c r="G8404" s="29"/>
      <c r="H8404" s="30" t="n">
        <v>10.5</v>
      </c>
      <c r="I8404" s="31" t="n">
        <v>46278</v>
      </c>
      <c r="J8404" s="30" t="n">
        <v>10.5</v>
      </c>
      <c r="K8404" s="29" t="s">
        <v>120</v>
      </c>
      <c r="L8404" s="29" t="s">
        <v>328</v>
      </c>
      <c r="M8404" s="29"/>
      <c r="N8404" s="29" t="s">
        <v>122</v>
      </c>
      <c r="O8404" s="31" t="n">
        <v>46807</v>
      </c>
      <c r="P8404" s="29" t="s">
        <v>123</v>
      </c>
      <c r="Q8404" s="29" t="n">
        <f aca="false">IFERROR(VALUE(L8404),"")</f>
        <v>7</v>
      </c>
      <c r="R8404" s="29" t="n">
        <f aca="true">IF(O8404="","",O8404-TODAY())</f>
        <v>522</v>
      </c>
      <c r="S8404" s="29" t="str">
        <f aca="false">IF(C8404="&lt;&lt; vazio &gt;&gt;","VAZIA",IF(AND(O8404&lt;&gt;"",R8404&lt;0),"VENCIDO",IF(AND(O8404&lt;&gt;"",R8404&lt;=Parametros!$B$10),"PRÓX. VENCIMENTO",IF(F8404="Q","QUALIDADE",IF(F8404="S","BLOQUEADO",IF(F8404="R","RESTRITO/DEVOLUÇÃO",IF(OR(N8404="QUAR",N8404="QRES"),"QUARENTENA",IF(OR(B8404="DESCARTE",B8404="DEVOLUÇÃO"),"DESCARTE/DEVOLUÇÃO",IF(AND(D8404="",K8404&lt;&gt;""),"SEM LOTE",IF(AND(Q8404&lt;&gt;"",Q8404&gt;=Parametros!$B$11),"PARADO/SEM GIRO","OK"))))))))))</f>
        <v>OK</v>
      </c>
      <c r="T8404" s="29" t="str">
        <f aca="false">IF(AND($S8404="PARADO/SEM GIRO",$K8404="KG",OR(Painel!$B$5="(Todos)",A8404=Painel!$B$5)*OR(Painel!$E$5="(Todos)",P8404=Painel!$E$5)),$J8404+ROW()/10000000,"")</f>
        <v/>
      </c>
      <c r="U8404" s="29" t="str">
        <f aca="false">IF(AND($S8404="VENCIDO",$K8404="KG",OR(Painel!$B$5="(Todos)",A8404=Painel!$B$5)*OR(Painel!$E$5="(Todos)",P8404=Painel!$E$5)),$J8404+ROW()/10000000,"")</f>
        <v/>
      </c>
    </row>
    <row r="8405" customFormat="false" ht="15" hidden="false" customHeight="false" outlineLevel="0" collapsed="false">
      <c r="A8405" s="29" t="s">
        <v>57</v>
      </c>
      <c r="B8405" s="29" t="s">
        <v>15210</v>
      </c>
      <c r="C8405" s="29" t="s">
        <v>131</v>
      </c>
      <c r="D8405" s="29" t="s">
        <v>132</v>
      </c>
      <c r="E8405" s="29" t="n">
        <v>8</v>
      </c>
      <c r="F8405" s="29" t="s">
        <v>137</v>
      </c>
      <c r="G8405" s="29"/>
      <c r="H8405" s="30" t="n">
        <v>10.1</v>
      </c>
      <c r="I8405" s="31" t="n">
        <v>46272</v>
      </c>
      <c r="J8405" s="30" t="n">
        <v>10.1</v>
      </c>
      <c r="K8405" s="29" t="s">
        <v>120</v>
      </c>
      <c r="L8405" s="29" t="s">
        <v>126</v>
      </c>
      <c r="M8405" s="29"/>
      <c r="N8405" s="29" t="s">
        <v>122</v>
      </c>
      <c r="O8405" s="29"/>
      <c r="P8405" s="29" t="s">
        <v>123</v>
      </c>
      <c r="Q8405" s="29" t="n">
        <f aca="false">IFERROR(VALUE(L8405),"")</f>
        <v>13</v>
      </c>
      <c r="R8405" s="29" t="str">
        <f aca="true">IF(O8405="","",O8405-TODAY())</f>
        <v/>
      </c>
      <c r="S8405" s="29" t="str">
        <f aca="false">IF(C8405="&lt;&lt; vazio &gt;&gt;","VAZIA",IF(AND(O8405&lt;&gt;"",R8405&lt;0),"VENCIDO",IF(AND(O8405&lt;&gt;"",R8405&lt;=Parametros!$B$10),"PRÓX. VENCIMENTO",IF(F8405="Q","QUALIDADE",IF(F8405="S","BLOQUEADO",IF(F8405="R","RESTRITO/DEVOLUÇÃO",IF(OR(N8405="QUAR",N8405="QRES"),"QUARENTENA",IF(OR(B8405="DESCARTE",B8405="DEVOLUÇÃO"),"DESCARTE/DEVOLUÇÃO",IF(AND(D8405="",K8405&lt;&gt;""),"SEM LOTE",IF(AND(Q8405&lt;&gt;"",Q8405&gt;=Parametros!$B$11),"PARADO/SEM GIRO","OK"))))))))))</f>
        <v>BLOQUEADO</v>
      </c>
      <c r="T8405" s="29" t="str">
        <f aca="false">IF(AND($S8405="PARADO/SEM GIRO",$K8405="KG",OR(Painel!$B$5="(Todos)",A8405=Painel!$B$5)*OR(Painel!$E$5="(Todos)",P8405=Painel!$E$5)),$J8405+ROW()/10000000,"")</f>
        <v/>
      </c>
      <c r="U8405" s="29" t="str">
        <f aca="false">IF(AND($S8405="VENCIDO",$K8405="KG",OR(Painel!$B$5="(Todos)",A8405=Painel!$B$5)*OR(Painel!$E$5="(Todos)",P8405=Painel!$E$5)),$J8405+ROW()/10000000,"")</f>
        <v/>
      </c>
    </row>
    <row r="8406" customFormat="false" ht="15" hidden="false" customHeight="false" outlineLevel="0" collapsed="false">
      <c r="A8406" s="29" t="s">
        <v>57</v>
      </c>
      <c r="B8406" s="29" t="s">
        <v>15210</v>
      </c>
      <c r="C8406" s="29" t="s">
        <v>161</v>
      </c>
      <c r="D8406" s="29" t="s">
        <v>15212</v>
      </c>
      <c r="E8406" s="29" t="n">
        <v>8</v>
      </c>
      <c r="F8406" s="29"/>
      <c r="G8406" s="29"/>
      <c r="H8406" s="30" t="n">
        <v>10.1</v>
      </c>
      <c r="I8406" s="31" t="n">
        <v>46282</v>
      </c>
      <c r="J8406" s="30" t="n">
        <v>10.1</v>
      </c>
      <c r="K8406" s="29" t="s">
        <v>120</v>
      </c>
      <c r="L8406" s="29" t="s">
        <v>400</v>
      </c>
      <c r="M8406" s="29"/>
      <c r="N8406" s="29" t="s">
        <v>134</v>
      </c>
      <c r="O8406" s="31" t="n">
        <v>46335</v>
      </c>
      <c r="P8406" s="29" t="s">
        <v>123</v>
      </c>
      <c r="Q8406" s="29" t="n">
        <f aca="false">IFERROR(VALUE(L8406),"")</f>
        <v>3</v>
      </c>
      <c r="R8406" s="29" t="n">
        <f aca="true">IF(O8406="","",O8406-TODAY())</f>
        <v>50</v>
      </c>
      <c r="S8406" s="29" t="str">
        <f aca="false">IF(C8406="&lt;&lt; vazio &gt;&gt;","VAZIA",IF(AND(O8406&lt;&gt;"",R8406&lt;0),"VENCIDO",IF(AND(O8406&lt;&gt;"",R8406&lt;=Parametros!$B$10),"PRÓX. VENCIMENTO",IF(F8406="Q","QUALIDADE",IF(F8406="S","BLOQUEADO",IF(F8406="R","RESTRITO/DEVOLUÇÃO",IF(OR(N8406="QUAR",N8406="QRES"),"QUARENTENA",IF(OR(B8406="DESCARTE",B8406="DEVOLUÇÃO"),"DESCARTE/DEVOLUÇÃO",IF(AND(D8406="",K8406&lt;&gt;""),"SEM LOTE",IF(AND(Q8406&lt;&gt;"",Q8406&gt;=Parametros!$B$11),"PARADO/SEM GIRO","OK"))))))))))</f>
        <v>PRÓX. VENCIMENTO</v>
      </c>
      <c r="T8406" s="29" t="str">
        <f aca="false">IF(AND($S8406="PARADO/SEM GIRO",$K8406="KG",OR(Painel!$B$5="(Todos)",A8406=Painel!$B$5)*OR(Painel!$E$5="(Todos)",P8406=Painel!$E$5)),$J8406+ROW()/10000000,"")</f>
        <v/>
      </c>
      <c r="U8406" s="29" t="str">
        <f aca="false">IF(AND($S8406="VENCIDO",$K8406="KG",OR(Painel!$B$5="(Todos)",A8406=Painel!$B$5)*OR(Painel!$E$5="(Todos)",P8406=Painel!$E$5)),$J8406+ROW()/10000000,"")</f>
        <v/>
      </c>
    </row>
    <row r="8407" customFormat="false" ht="15" hidden="false" customHeight="false" outlineLevel="0" collapsed="false">
      <c r="A8407" s="29" t="s">
        <v>57</v>
      </c>
      <c r="B8407" s="29" t="s">
        <v>15210</v>
      </c>
      <c r="C8407" s="29" t="s">
        <v>430</v>
      </c>
      <c r="D8407" s="29" t="s">
        <v>653</v>
      </c>
      <c r="E8407" s="29" t="n">
        <v>8</v>
      </c>
      <c r="F8407" s="29"/>
      <c r="G8407" s="29"/>
      <c r="H8407" s="30" t="n">
        <v>10.1</v>
      </c>
      <c r="I8407" s="31" t="n">
        <v>46283</v>
      </c>
      <c r="J8407" s="30" t="n">
        <v>10.1</v>
      </c>
      <c r="K8407" s="29" t="s">
        <v>120</v>
      </c>
      <c r="L8407" s="29" t="s">
        <v>328</v>
      </c>
      <c r="M8407" s="29"/>
      <c r="N8407" s="29" t="s">
        <v>122</v>
      </c>
      <c r="O8407" s="31" t="n">
        <v>46746</v>
      </c>
      <c r="P8407" s="29" t="s">
        <v>123</v>
      </c>
      <c r="Q8407" s="29" t="n">
        <f aca="false">IFERROR(VALUE(L8407),"")</f>
        <v>7</v>
      </c>
      <c r="R8407" s="29" t="n">
        <f aca="true">IF(O8407="","",O8407-TODAY())</f>
        <v>461</v>
      </c>
      <c r="S8407" s="29" t="str">
        <f aca="false">IF(C8407="&lt;&lt; vazio &gt;&gt;","VAZIA",IF(AND(O8407&lt;&gt;"",R8407&lt;0),"VENCIDO",IF(AND(O8407&lt;&gt;"",R8407&lt;=Parametros!$B$10),"PRÓX. VENCIMENTO",IF(F8407="Q","QUALIDADE",IF(F8407="S","BLOQUEADO",IF(F8407="R","RESTRITO/DEVOLUÇÃO",IF(OR(N8407="QUAR",N8407="QRES"),"QUARENTENA",IF(OR(B8407="DESCARTE",B8407="DEVOLUÇÃO"),"DESCARTE/DEVOLUÇÃO",IF(AND(D8407="",K8407&lt;&gt;""),"SEM LOTE",IF(AND(Q8407&lt;&gt;"",Q8407&gt;=Parametros!$B$11),"PARADO/SEM GIRO","OK"))))))))))</f>
        <v>OK</v>
      </c>
      <c r="T8407" s="29" t="str">
        <f aca="false">IF(AND($S8407="PARADO/SEM GIRO",$K8407="KG",OR(Painel!$B$5="(Todos)",A8407=Painel!$B$5)*OR(Painel!$E$5="(Todos)",P8407=Painel!$E$5)),$J8407+ROW()/10000000,"")</f>
        <v/>
      </c>
      <c r="U8407" s="29" t="str">
        <f aca="false">IF(AND($S8407="VENCIDO",$K8407="KG",OR(Painel!$B$5="(Todos)",A8407=Painel!$B$5)*OR(Painel!$E$5="(Todos)",P8407=Painel!$E$5)),$J8407+ROW()/10000000,"")</f>
        <v/>
      </c>
    </row>
    <row r="8408" customFormat="false" ht="15" hidden="false" customHeight="false" outlineLevel="0" collapsed="false">
      <c r="A8408" s="29" t="s">
        <v>57</v>
      </c>
      <c r="B8408" s="29" t="s">
        <v>15210</v>
      </c>
      <c r="C8408" s="29" t="s">
        <v>980</v>
      </c>
      <c r="D8408" s="29" t="s">
        <v>15213</v>
      </c>
      <c r="E8408" s="29" t="n">
        <v>8</v>
      </c>
      <c r="F8408" s="29"/>
      <c r="G8408" s="29"/>
      <c r="H8408" s="30" t="n">
        <v>12.12</v>
      </c>
      <c r="I8408" s="31" t="n">
        <v>46278</v>
      </c>
      <c r="J8408" s="30" t="n">
        <v>12.12</v>
      </c>
      <c r="K8408" s="29" t="s">
        <v>120</v>
      </c>
      <c r="L8408" s="29" t="s">
        <v>328</v>
      </c>
      <c r="M8408" s="29"/>
      <c r="N8408" s="29" t="s">
        <v>122</v>
      </c>
      <c r="O8408" s="31" t="n">
        <v>46795</v>
      </c>
      <c r="P8408" s="29" t="s">
        <v>123</v>
      </c>
      <c r="Q8408" s="29" t="n">
        <f aca="false">IFERROR(VALUE(L8408),"")</f>
        <v>7</v>
      </c>
      <c r="R8408" s="29" t="n">
        <f aca="true">IF(O8408="","",O8408-TODAY())</f>
        <v>510</v>
      </c>
      <c r="S8408" s="29" t="str">
        <f aca="false">IF(C8408="&lt;&lt; vazio &gt;&gt;","VAZIA",IF(AND(O8408&lt;&gt;"",R8408&lt;0),"VENCIDO",IF(AND(O8408&lt;&gt;"",R8408&lt;=Parametros!$B$10),"PRÓX. VENCIMENTO",IF(F8408="Q","QUALIDADE",IF(F8408="S","BLOQUEADO",IF(F8408="R","RESTRITO/DEVOLUÇÃO",IF(OR(N8408="QUAR",N8408="QRES"),"QUARENTENA",IF(OR(B8408="DESCARTE",B8408="DEVOLUÇÃO"),"DESCARTE/DEVOLUÇÃO",IF(AND(D8408="",K8408&lt;&gt;""),"SEM LOTE",IF(AND(Q8408&lt;&gt;"",Q8408&gt;=Parametros!$B$11),"PARADO/SEM GIRO","OK"))))))))))</f>
        <v>OK</v>
      </c>
      <c r="T8408" s="29" t="str">
        <f aca="false">IF(AND($S8408="PARADO/SEM GIRO",$K8408="KG",OR(Painel!$B$5="(Todos)",A8408=Painel!$B$5)*OR(Painel!$E$5="(Todos)",P8408=Painel!$E$5)),$J8408+ROW()/10000000,"")</f>
        <v/>
      </c>
      <c r="U8408" s="29" t="str">
        <f aca="false">IF(AND($S8408="VENCIDO",$K8408="KG",OR(Painel!$B$5="(Todos)",A8408=Painel!$B$5)*OR(Painel!$E$5="(Todos)",P8408=Painel!$E$5)),$J8408+ROW()/10000000,"")</f>
        <v/>
      </c>
    </row>
    <row r="8409" customFormat="false" ht="15" hidden="false" customHeight="false" outlineLevel="0" collapsed="false">
      <c r="A8409" s="29" t="s">
        <v>57</v>
      </c>
      <c r="B8409" s="29" t="s">
        <v>15210</v>
      </c>
      <c r="C8409" s="29" t="s">
        <v>322</v>
      </c>
      <c r="D8409" s="29" t="s">
        <v>15204</v>
      </c>
      <c r="E8409" s="29" t="n">
        <v>8</v>
      </c>
      <c r="F8409" s="29"/>
      <c r="G8409" s="29"/>
      <c r="H8409" s="30" t="n">
        <v>10.1</v>
      </c>
      <c r="I8409" s="31" t="n">
        <v>46282</v>
      </c>
      <c r="J8409" s="30" t="n">
        <v>10.1</v>
      </c>
      <c r="K8409" s="29" t="s">
        <v>120</v>
      </c>
      <c r="L8409" s="29" t="s">
        <v>400</v>
      </c>
      <c r="M8409" s="29"/>
      <c r="N8409" s="29" t="s">
        <v>134</v>
      </c>
      <c r="O8409" s="31" t="n">
        <v>46315</v>
      </c>
      <c r="P8409" s="29" t="s">
        <v>123</v>
      </c>
      <c r="Q8409" s="29" t="n">
        <f aca="false">IFERROR(VALUE(L8409),"")</f>
        <v>3</v>
      </c>
      <c r="R8409" s="29" t="n">
        <f aca="true">IF(O8409="","",O8409-TODAY())</f>
        <v>30</v>
      </c>
      <c r="S8409" s="29" t="str">
        <f aca="false">IF(C8409="&lt;&lt; vazio &gt;&gt;","VAZIA",IF(AND(O8409&lt;&gt;"",R8409&lt;0),"VENCIDO",IF(AND(O8409&lt;&gt;"",R8409&lt;=Parametros!$B$10),"PRÓX. VENCIMENTO",IF(F8409="Q","QUALIDADE",IF(F8409="S","BLOQUEADO",IF(F8409="R","RESTRITO/DEVOLUÇÃO",IF(OR(N8409="QUAR",N8409="QRES"),"QUARENTENA",IF(OR(B8409="DESCARTE",B8409="DEVOLUÇÃO"),"DESCARTE/DEVOLUÇÃO",IF(AND(D8409="",K8409&lt;&gt;""),"SEM LOTE",IF(AND(Q8409&lt;&gt;"",Q8409&gt;=Parametros!$B$11),"PARADO/SEM GIRO","OK"))))))))))</f>
        <v>PRÓX. VENCIMENTO</v>
      </c>
      <c r="T8409" s="29" t="str">
        <f aca="false">IF(AND($S8409="PARADO/SEM GIRO",$K8409="KG",OR(Painel!$B$5="(Todos)",A8409=Painel!$B$5)*OR(Painel!$E$5="(Todos)",P8409=Painel!$E$5)),$J8409+ROW()/10000000,"")</f>
        <v/>
      </c>
      <c r="U8409" s="29" t="str">
        <f aca="false">IF(AND($S8409="VENCIDO",$K8409="KG",OR(Painel!$B$5="(Todos)",A8409=Painel!$B$5)*OR(Painel!$E$5="(Todos)",P8409=Painel!$E$5)),$J8409+ROW()/10000000,"")</f>
        <v/>
      </c>
    </row>
    <row r="8410" customFormat="false" ht="15" hidden="false" customHeight="false" outlineLevel="0" collapsed="false">
      <c r="A8410" s="29" t="s">
        <v>57</v>
      </c>
      <c r="B8410" s="29" t="s">
        <v>15210</v>
      </c>
      <c r="C8410" s="29" t="s">
        <v>1381</v>
      </c>
      <c r="D8410" s="29" t="s">
        <v>2544</v>
      </c>
      <c r="E8410" s="29" t="n">
        <v>8</v>
      </c>
      <c r="F8410" s="29"/>
      <c r="G8410" s="29"/>
      <c r="H8410" s="30" t="n">
        <v>10</v>
      </c>
      <c r="I8410" s="31" t="n">
        <v>46278</v>
      </c>
      <c r="J8410" s="30" t="n">
        <v>10</v>
      </c>
      <c r="K8410" s="29" t="s">
        <v>120</v>
      </c>
      <c r="L8410" s="29" t="s">
        <v>328</v>
      </c>
      <c r="M8410" s="29"/>
      <c r="N8410" s="29" t="s">
        <v>122</v>
      </c>
      <c r="O8410" s="31" t="n">
        <v>46591</v>
      </c>
      <c r="P8410" s="29" t="s">
        <v>123</v>
      </c>
      <c r="Q8410" s="29" t="n">
        <f aca="false">IFERROR(VALUE(L8410),"")</f>
        <v>7</v>
      </c>
      <c r="R8410" s="29" t="n">
        <f aca="true">IF(O8410="","",O8410-TODAY())</f>
        <v>306</v>
      </c>
      <c r="S8410" s="29" t="str">
        <f aca="false">IF(C8410="&lt;&lt; vazio &gt;&gt;","VAZIA",IF(AND(O8410&lt;&gt;"",R8410&lt;0),"VENCIDO",IF(AND(O8410&lt;&gt;"",R8410&lt;=Parametros!$B$10),"PRÓX. VENCIMENTO",IF(F8410="Q","QUALIDADE",IF(F8410="S","BLOQUEADO",IF(F8410="R","RESTRITO/DEVOLUÇÃO",IF(OR(N8410="QUAR",N8410="QRES"),"QUARENTENA",IF(OR(B8410="DESCARTE",B8410="DEVOLUÇÃO"),"DESCARTE/DEVOLUÇÃO",IF(AND(D8410="",K8410&lt;&gt;""),"SEM LOTE",IF(AND(Q8410&lt;&gt;"",Q8410&gt;=Parametros!$B$11),"PARADO/SEM GIRO","OK"))))))))))</f>
        <v>OK</v>
      </c>
      <c r="T8410" s="29" t="str">
        <f aca="false">IF(AND($S8410="PARADO/SEM GIRO",$K8410="KG",OR(Painel!$B$5="(Todos)",A8410=Painel!$B$5)*OR(Painel!$E$5="(Todos)",P8410=Painel!$E$5)),$J8410+ROW()/10000000,"")</f>
        <v/>
      </c>
      <c r="U8410" s="29" t="str">
        <f aca="false">IF(AND($S8410="VENCIDO",$K8410="KG",OR(Painel!$B$5="(Todos)",A8410=Painel!$B$5)*OR(Painel!$E$5="(Todos)",P8410=Painel!$E$5)),$J8410+ROW()/10000000,"")</f>
        <v/>
      </c>
    </row>
    <row r="8411" customFormat="false" ht="15" hidden="false" customHeight="false" outlineLevel="0" collapsed="false">
      <c r="A8411" s="29" t="s">
        <v>57</v>
      </c>
      <c r="B8411" s="29" t="s">
        <v>15214</v>
      </c>
      <c r="C8411" s="29" t="s">
        <v>570</v>
      </c>
      <c r="D8411" s="29" t="s">
        <v>571</v>
      </c>
      <c r="E8411" s="29" t="n">
        <v>1</v>
      </c>
      <c r="F8411" s="29"/>
      <c r="G8411" s="29"/>
      <c r="H8411" s="30" t="n">
        <v>157.56</v>
      </c>
      <c r="I8411" s="31" t="n">
        <v>46282</v>
      </c>
      <c r="J8411" s="30" t="n">
        <v>254.52</v>
      </c>
      <c r="K8411" s="29" t="s">
        <v>120</v>
      </c>
      <c r="L8411" s="29" t="s">
        <v>294</v>
      </c>
      <c r="M8411" s="29"/>
      <c r="N8411" s="29" t="s">
        <v>122</v>
      </c>
      <c r="O8411" s="31" t="n">
        <v>46658</v>
      </c>
      <c r="P8411" s="29" t="s">
        <v>123</v>
      </c>
      <c r="Q8411" s="29" t="n">
        <f aca="false">IFERROR(VALUE(L8411),"")</f>
        <v>27</v>
      </c>
      <c r="R8411" s="29" t="n">
        <f aca="true">IF(O8411="","",O8411-TODAY())</f>
        <v>373</v>
      </c>
      <c r="S8411" s="29" t="str">
        <f aca="false">IF(C8411="&lt;&lt; vazio &gt;&gt;","VAZIA",IF(AND(O8411&lt;&gt;"",R8411&lt;0),"VENCIDO",IF(AND(O8411&lt;&gt;"",R8411&lt;=Parametros!$B$10),"PRÓX. VENCIMENTO",IF(F8411="Q","QUALIDADE",IF(F8411="S","BLOQUEADO",IF(F8411="R","RESTRITO/DEVOLUÇÃO",IF(OR(N8411="QUAR",N8411="QRES"),"QUARENTENA",IF(OR(B8411="DESCARTE",B8411="DEVOLUÇÃO"),"DESCARTE/DEVOLUÇÃO",IF(AND(D8411="",K8411&lt;&gt;""),"SEM LOTE",IF(AND(Q8411&lt;&gt;"",Q8411&gt;=Parametros!$B$11),"PARADO/SEM GIRO","OK"))))))))))</f>
        <v>OK</v>
      </c>
      <c r="T8411" s="29" t="str">
        <f aca="false">IF(AND($S8411="PARADO/SEM GIRO",$K8411="KG",OR(Painel!$B$5="(Todos)",A8411=Painel!$B$5)*OR(Painel!$E$5="(Todos)",P8411=Painel!$E$5)),$J8411+ROW()/10000000,"")</f>
        <v/>
      </c>
      <c r="U8411" s="29" t="str">
        <f aca="false">IF(AND($S8411="VENCIDO",$K8411="KG",OR(Painel!$B$5="(Todos)",A8411=Painel!$B$5)*OR(Painel!$E$5="(Todos)",P8411=Painel!$E$5)),$J8411+ROW()/10000000,"")</f>
        <v/>
      </c>
    </row>
    <row r="8412" customFormat="false" ht="15" hidden="false" customHeight="false" outlineLevel="0" collapsed="false">
      <c r="A8412" s="29" t="s">
        <v>57</v>
      </c>
      <c r="B8412" s="29" t="s">
        <v>15215</v>
      </c>
      <c r="C8412" s="29" t="s">
        <v>291</v>
      </c>
      <c r="D8412" s="29" t="s">
        <v>7407</v>
      </c>
      <c r="E8412" s="29" t="n">
        <v>5</v>
      </c>
      <c r="F8412" s="29"/>
      <c r="G8412" s="29"/>
      <c r="H8412" s="30" t="n">
        <v>10.1</v>
      </c>
      <c r="I8412" s="31" t="n">
        <v>46272</v>
      </c>
      <c r="J8412" s="30" t="n">
        <v>10.1</v>
      </c>
      <c r="K8412" s="29" t="s">
        <v>120</v>
      </c>
      <c r="L8412" s="29" t="s">
        <v>126</v>
      </c>
      <c r="M8412" s="29"/>
      <c r="N8412" s="29" t="s">
        <v>122</v>
      </c>
      <c r="O8412" s="31" t="n">
        <v>46833</v>
      </c>
      <c r="P8412" s="29" t="s">
        <v>123</v>
      </c>
      <c r="Q8412" s="29" t="n">
        <f aca="false">IFERROR(VALUE(L8412),"")</f>
        <v>13</v>
      </c>
      <c r="R8412" s="29" t="n">
        <f aca="true">IF(O8412="","",O8412-TODAY())</f>
        <v>548</v>
      </c>
      <c r="S8412" s="29" t="str">
        <f aca="false">IF(C8412="&lt;&lt; vazio &gt;&gt;","VAZIA",IF(AND(O8412&lt;&gt;"",R8412&lt;0),"VENCIDO",IF(AND(O8412&lt;&gt;"",R8412&lt;=Parametros!$B$10),"PRÓX. VENCIMENTO",IF(F8412="Q","QUALIDADE",IF(F8412="S","BLOQUEADO",IF(F8412="R","RESTRITO/DEVOLUÇÃO",IF(OR(N8412="QUAR",N8412="QRES"),"QUARENTENA",IF(OR(B8412="DESCARTE",B8412="DEVOLUÇÃO"),"DESCARTE/DEVOLUÇÃO",IF(AND(D8412="",K8412&lt;&gt;""),"SEM LOTE",IF(AND(Q8412&lt;&gt;"",Q8412&gt;=Parametros!$B$11),"PARADO/SEM GIRO","OK"))))))))))</f>
        <v>OK</v>
      </c>
      <c r="T8412" s="29" t="str">
        <f aca="false">IF(AND($S8412="PARADO/SEM GIRO",$K8412="KG",OR(Painel!$B$5="(Todos)",A8412=Painel!$B$5)*OR(Painel!$E$5="(Todos)",P8412=Painel!$E$5)),$J8412+ROW()/10000000,"")</f>
        <v/>
      </c>
      <c r="U8412" s="29" t="str">
        <f aca="false">IF(AND($S8412="VENCIDO",$K8412="KG",OR(Painel!$B$5="(Todos)",A8412=Painel!$B$5)*OR(Painel!$E$5="(Todos)",P8412=Painel!$E$5)),$J8412+ROW()/10000000,"")</f>
        <v/>
      </c>
    </row>
    <row r="8413" customFormat="false" ht="15" hidden="false" customHeight="false" outlineLevel="0" collapsed="false">
      <c r="A8413" s="29" t="s">
        <v>57</v>
      </c>
      <c r="B8413" s="29" t="s">
        <v>15215</v>
      </c>
      <c r="C8413" s="29" t="s">
        <v>536</v>
      </c>
      <c r="D8413" s="29" t="s">
        <v>6305</v>
      </c>
      <c r="E8413" s="29" t="n">
        <v>5</v>
      </c>
      <c r="F8413" s="29"/>
      <c r="G8413" s="29"/>
      <c r="H8413" s="30" t="n">
        <v>10</v>
      </c>
      <c r="I8413" s="31" t="n">
        <v>46272</v>
      </c>
      <c r="J8413" s="30" t="n">
        <v>10</v>
      </c>
      <c r="K8413" s="29" t="s">
        <v>120</v>
      </c>
      <c r="L8413" s="29" t="s">
        <v>126</v>
      </c>
      <c r="M8413" s="29"/>
      <c r="N8413" s="29" t="s">
        <v>122</v>
      </c>
      <c r="O8413" s="31" t="n">
        <v>46613</v>
      </c>
      <c r="P8413" s="29" t="s">
        <v>123</v>
      </c>
      <c r="Q8413" s="29" t="n">
        <f aca="false">IFERROR(VALUE(L8413),"")</f>
        <v>13</v>
      </c>
      <c r="R8413" s="29" t="n">
        <f aca="true">IF(O8413="","",O8413-TODAY())</f>
        <v>328</v>
      </c>
      <c r="S8413" s="29" t="str">
        <f aca="false">IF(C8413="&lt;&lt; vazio &gt;&gt;","VAZIA",IF(AND(O8413&lt;&gt;"",R8413&lt;0),"VENCIDO",IF(AND(O8413&lt;&gt;"",R8413&lt;=Parametros!$B$10),"PRÓX. VENCIMENTO",IF(F8413="Q","QUALIDADE",IF(F8413="S","BLOQUEADO",IF(F8413="R","RESTRITO/DEVOLUÇÃO",IF(OR(N8413="QUAR",N8413="QRES"),"QUARENTENA",IF(OR(B8413="DESCARTE",B8413="DEVOLUÇÃO"),"DESCARTE/DEVOLUÇÃO",IF(AND(D8413="",K8413&lt;&gt;""),"SEM LOTE",IF(AND(Q8413&lt;&gt;"",Q8413&gt;=Parametros!$B$11),"PARADO/SEM GIRO","OK"))))))))))</f>
        <v>OK</v>
      </c>
      <c r="T8413" s="29" t="str">
        <f aca="false">IF(AND($S8413="PARADO/SEM GIRO",$K8413="KG",OR(Painel!$B$5="(Todos)",A8413=Painel!$B$5)*OR(Painel!$E$5="(Todos)",P8413=Painel!$E$5)),$J8413+ROW()/10000000,"")</f>
        <v/>
      </c>
      <c r="U8413" s="29" t="str">
        <f aca="false">IF(AND($S8413="VENCIDO",$K8413="KG",OR(Painel!$B$5="(Todos)",A8413=Painel!$B$5)*OR(Painel!$E$5="(Todos)",P8413=Painel!$E$5)),$J8413+ROW()/10000000,"")</f>
        <v/>
      </c>
    </row>
    <row r="8414" customFormat="false" ht="15" hidden="false" customHeight="false" outlineLevel="0" collapsed="false">
      <c r="A8414" s="29" t="s">
        <v>57</v>
      </c>
      <c r="B8414" s="29" t="s">
        <v>15215</v>
      </c>
      <c r="C8414" s="29" t="s">
        <v>131</v>
      </c>
      <c r="D8414" s="29" t="s">
        <v>5043</v>
      </c>
      <c r="E8414" s="29" t="n">
        <v>5</v>
      </c>
      <c r="F8414" s="29"/>
      <c r="G8414" s="29"/>
      <c r="H8414" s="30" t="n">
        <v>10.1</v>
      </c>
      <c r="I8414" s="31" t="n">
        <v>46272</v>
      </c>
      <c r="J8414" s="30" t="n">
        <v>10.1</v>
      </c>
      <c r="K8414" s="29" t="s">
        <v>120</v>
      </c>
      <c r="L8414" s="29" t="s">
        <v>126</v>
      </c>
      <c r="M8414" s="29"/>
      <c r="N8414" s="29" t="s">
        <v>122</v>
      </c>
      <c r="O8414" s="31" t="n">
        <v>46473</v>
      </c>
      <c r="P8414" s="29" t="s">
        <v>123</v>
      </c>
      <c r="Q8414" s="29" t="n">
        <f aca="false">IFERROR(VALUE(L8414),"")</f>
        <v>13</v>
      </c>
      <c r="R8414" s="29" t="n">
        <f aca="true">IF(O8414="","",O8414-TODAY())</f>
        <v>188</v>
      </c>
      <c r="S8414" s="29" t="str">
        <f aca="false">IF(C8414="&lt;&lt; vazio &gt;&gt;","VAZIA",IF(AND(O8414&lt;&gt;"",R8414&lt;0),"VENCIDO",IF(AND(O8414&lt;&gt;"",R8414&lt;=Parametros!$B$10),"PRÓX. VENCIMENTO",IF(F8414="Q","QUALIDADE",IF(F8414="S","BLOQUEADO",IF(F8414="R","RESTRITO/DEVOLUÇÃO",IF(OR(N8414="QUAR",N8414="QRES"),"QUARENTENA",IF(OR(B8414="DESCARTE",B8414="DEVOLUÇÃO"),"DESCARTE/DEVOLUÇÃO",IF(AND(D8414="",K8414&lt;&gt;""),"SEM LOTE",IF(AND(Q8414&lt;&gt;"",Q8414&gt;=Parametros!$B$11),"PARADO/SEM GIRO","OK"))))))))))</f>
        <v>OK</v>
      </c>
      <c r="T8414" s="29" t="str">
        <f aca="false">IF(AND($S8414="PARADO/SEM GIRO",$K8414="KG",OR(Painel!$B$5="(Todos)",A8414=Painel!$B$5)*OR(Painel!$E$5="(Todos)",P8414=Painel!$E$5)),$J8414+ROW()/10000000,"")</f>
        <v/>
      </c>
      <c r="U8414" s="29" t="str">
        <f aca="false">IF(AND($S8414="VENCIDO",$K8414="KG",OR(Painel!$B$5="(Todos)",A8414=Painel!$B$5)*OR(Painel!$E$5="(Todos)",P8414=Painel!$E$5)),$J8414+ROW()/10000000,"")</f>
        <v/>
      </c>
    </row>
    <row r="8415" customFormat="false" ht="15" hidden="false" customHeight="false" outlineLevel="0" collapsed="false">
      <c r="A8415" s="29" t="s">
        <v>57</v>
      </c>
      <c r="B8415" s="29" t="s">
        <v>15215</v>
      </c>
      <c r="C8415" s="29" t="s">
        <v>876</v>
      </c>
      <c r="D8415" s="29" t="s">
        <v>6612</v>
      </c>
      <c r="E8415" s="29" t="n">
        <v>5</v>
      </c>
      <c r="F8415" s="29" t="s">
        <v>137</v>
      </c>
      <c r="G8415" s="29"/>
      <c r="H8415" s="30" t="n">
        <v>30</v>
      </c>
      <c r="I8415" s="31" t="n">
        <v>46272</v>
      </c>
      <c r="J8415" s="30" t="n">
        <v>30</v>
      </c>
      <c r="K8415" s="29" t="s">
        <v>120</v>
      </c>
      <c r="L8415" s="29" t="s">
        <v>126</v>
      </c>
      <c r="M8415" s="29"/>
      <c r="N8415" s="29" t="s">
        <v>122</v>
      </c>
      <c r="O8415" s="31" t="n">
        <v>46449</v>
      </c>
      <c r="P8415" s="29" t="s">
        <v>123</v>
      </c>
      <c r="Q8415" s="29" t="n">
        <f aca="false">IFERROR(VALUE(L8415),"")</f>
        <v>13</v>
      </c>
      <c r="R8415" s="29" t="n">
        <f aca="true">IF(O8415="","",O8415-TODAY())</f>
        <v>164</v>
      </c>
      <c r="S8415" s="29" t="str">
        <f aca="false">IF(C8415="&lt;&lt; vazio &gt;&gt;","VAZIA",IF(AND(O8415&lt;&gt;"",R8415&lt;0),"VENCIDO",IF(AND(O8415&lt;&gt;"",R8415&lt;=Parametros!$B$10),"PRÓX. VENCIMENTO",IF(F8415="Q","QUALIDADE",IF(F8415="S","BLOQUEADO",IF(F8415="R","RESTRITO/DEVOLUÇÃO",IF(OR(N8415="QUAR",N8415="QRES"),"QUARENTENA",IF(OR(B8415="DESCARTE",B8415="DEVOLUÇÃO"),"DESCARTE/DEVOLUÇÃO",IF(AND(D8415="",K8415&lt;&gt;""),"SEM LOTE",IF(AND(Q8415&lt;&gt;"",Q8415&gt;=Parametros!$B$11),"PARADO/SEM GIRO","OK"))))))))))</f>
        <v>BLOQUEADO</v>
      </c>
      <c r="T8415" s="29" t="str">
        <f aca="false">IF(AND($S8415="PARADO/SEM GIRO",$K8415="KG",OR(Painel!$B$5="(Todos)",A8415=Painel!$B$5)*OR(Painel!$E$5="(Todos)",P8415=Painel!$E$5)),$J8415+ROW()/10000000,"")</f>
        <v/>
      </c>
      <c r="U8415" s="29" t="str">
        <f aca="false">IF(AND($S8415="VENCIDO",$K8415="KG",OR(Painel!$B$5="(Todos)",A8415=Painel!$B$5)*OR(Painel!$E$5="(Todos)",P8415=Painel!$E$5)),$J8415+ROW()/10000000,"")</f>
        <v/>
      </c>
    </row>
    <row r="8416" customFormat="false" ht="15" hidden="false" customHeight="false" outlineLevel="0" collapsed="false">
      <c r="A8416" s="29" t="s">
        <v>57</v>
      </c>
      <c r="B8416" s="29" t="s">
        <v>15215</v>
      </c>
      <c r="C8416" s="29" t="s">
        <v>876</v>
      </c>
      <c r="D8416" s="29" t="s">
        <v>15216</v>
      </c>
      <c r="E8416" s="29" t="n">
        <v>5</v>
      </c>
      <c r="F8416" s="29"/>
      <c r="G8416" s="29"/>
      <c r="H8416" s="30" t="n">
        <v>10</v>
      </c>
      <c r="I8416" s="31" t="n">
        <v>46272</v>
      </c>
      <c r="J8416" s="30" t="n">
        <v>10</v>
      </c>
      <c r="K8416" s="29" t="s">
        <v>120</v>
      </c>
      <c r="L8416" s="29" t="s">
        <v>126</v>
      </c>
      <c r="M8416" s="29"/>
      <c r="N8416" s="29" t="s">
        <v>122</v>
      </c>
      <c r="O8416" s="31" t="n">
        <v>46745</v>
      </c>
      <c r="P8416" s="29" t="s">
        <v>123</v>
      </c>
      <c r="Q8416" s="29" t="n">
        <f aca="false">IFERROR(VALUE(L8416),"")</f>
        <v>13</v>
      </c>
      <c r="R8416" s="29" t="n">
        <f aca="true">IF(O8416="","",O8416-TODAY())</f>
        <v>460</v>
      </c>
      <c r="S8416" s="29" t="str">
        <f aca="false">IF(C8416="&lt;&lt; vazio &gt;&gt;","VAZIA",IF(AND(O8416&lt;&gt;"",R8416&lt;0),"VENCIDO",IF(AND(O8416&lt;&gt;"",R8416&lt;=Parametros!$B$10),"PRÓX. VENCIMENTO",IF(F8416="Q","QUALIDADE",IF(F8416="S","BLOQUEADO",IF(F8416="R","RESTRITO/DEVOLUÇÃO",IF(OR(N8416="QUAR",N8416="QRES"),"QUARENTENA",IF(OR(B8416="DESCARTE",B8416="DEVOLUÇÃO"),"DESCARTE/DEVOLUÇÃO",IF(AND(D8416="",K8416&lt;&gt;""),"SEM LOTE",IF(AND(Q8416&lt;&gt;"",Q8416&gt;=Parametros!$B$11),"PARADO/SEM GIRO","OK"))))))))))</f>
        <v>OK</v>
      </c>
      <c r="T8416" s="29" t="str">
        <f aca="false">IF(AND($S8416="PARADO/SEM GIRO",$K8416="KG",OR(Painel!$B$5="(Todos)",A8416=Painel!$B$5)*OR(Painel!$E$5="(Todos)",P8416=Painel!$E$5)),$J8416+ROW()/10000000,"")</f>
        <v/>
      </c>
      <c r="U8416" s="29" t="str">
        <f aca="false">IF(AND($S8416="VENCIDO",$K8416="KG",OR(Painel!$B$5="(Todos)",A8416=Painel!$B$5)*OR(Painel!$E$5="(Todos)",P8416=Painel!$E$5)),$J8416+ROW()/10000000,"")</f>
        <v/>
      </c>
    </row>
    <row r="8417" customFormat="false" ht="15" hidden="false" customHeight="false" outlineLevel="0" collapsed="false">
      <c r="A8417" s="29" t="s">
        <v>57</v>
      </c>
      <c r="B8417" s="29" t="s">
        <v>15217</v>
      </c>
      <c r="C8417" s="29" t="s">
        <v>570</v>
      </c>
      <c r="D8417" s="29" t="s">
        <v>571</v>
      </c>
      <c r="E8417" s="29" t="n">
        <v>1</v>
      </c>
      <c r="F8417" s="29"/>
      <c r="G8417" s="29"/>
      <c r="H8417" s="30" t="n">
        <v>12.12</v>
      </c>
      <c r="I8417" s="31" t="n">
        <v>46244</v>
      </c>
      <c r="J8417" s="30" t="n">
        <v>12.12</v>
      </c>
      <c r="K8417" s="29" t="s">
        <v>120</v>
      </c>
      <c r="L8417" s="29" t="s">
        <v>5403</v>
      </c>
      <c r="M8417" s="29"/>
      <c r="N8417" s="29" t="s">
        <v>122</v>
      </c>
      <c r="O8417" s="31" t="n">
        <v>46658</v>
      </c>
      <c r="P8417" s="29" t="s">
        <v>123</v>
      </c>
      <c r="Q8417" s="29" t="n">
        <f aca="false">IFERROR(VALUE(L8417),"")</f>
        <v>46</v>
      </c>
      <c r="R8417" s="29" t="n">
        <f aca="true">IF(O8417="","",O8417-TODAY())</f>
        <v>373</v>
      </c>
      <c r="S8417" s="29" t="str">
        <f aca="false">IF(C8417="&lt;&lt; vazio &gt;&gt;","VAZIA",IF(AND(O8417&lt;&gt;"",R8417&lt;0),"VENCIDO",IF(AND(O8417&lt;&gt;"",R8417&lt;=Parametros!$B$10),"PRÓX. VENCIMENTO",IF(F8417="Q","QUALIDADE",IF(F8417="S","BLOQUEADO",IF(F8417="R","RESTRITO/DEVOLUÇÃO",IF(OR(N8417="QUAR",N8417="QRES"),"QUARENTENA",IF(OR(B8417="DESCARTE",B8417="DEVOLUÇÃO"),"DESCARTE/DEVOLUÇÃO",IF(AND(D8417="",K8417&lt;&gt;""),"SEM LOTE",IF(AND(Q8417&lt;&gt;"",Q8417&gt;=Parametros!$B$11),"PARADO/SEM GIRO","OK"))))))))))</f>
        <v>OK</v>
      </c>
      <c r="T8417" s="29" t="str">
        <f aca="false">IF(AND($S8417="PARADO/SEM GIRO",$K8417="KG",OR(Painel!$B$5="(Todos)",A8417=Painel!$B$5)*OR(Painel!$E$5="(Todos)",P8417=Painel!$E$5)),$J8417+ROW()/10000000,"")</f>
        <v/>
      </c>
      <c r="U8417" s="29" t="str">
        <f aca="false">IF(AND($S8417="VENCIDO",$K8417="KG",OR(Painel!$B$5="(Todos)",A8417=Painel!$B$5)*OR(Painel!$E$5="(Todos)",P8417=Painel!$E$5)),$J8417+ROW()/10000000,"")</f>
        <v/>
      </c>
    </row>
    <row r="8418" customFormat="false" ht="15" hidden="false" customHeight="false" outlineLevel="0" collapsed="false">
      <c r="A8418" s="29" t="s">
        <v>57</v>
      </c>
      <c r="B8418" s="29" t="s">
        <v>15218</v>
      </c>
      <c r="C8418" s="29" t="s">
        <v>131</v>
      </c>
      <c r="D8418" s="29" t="s">
        <v>5048</v>
      </c>
      <c r="E8418" s="29" t="n">
        <v>4</v>
      </c>
      <c r="F8418" s="29"/>
      <c r="G8418" s="29"/>
      <c r="H8418" s="30" t="n">
        <v>30.3</v>
      </c>
      <c r="I8418" s="31" t="n">
        <v>46272</v>
      </c>
      <c r="J8418" s="30" t="n">
        <v>30.3</v>
      </c>
      <c r="K8418" s="29" t="s">
        <v>120</v>
      </c>
      <c r="L8418" s="29" t="s">
        <v>126</v>
      </c>
      <c r="M8418" s="29"/>
      <c r="N8418" s="29" t="s">
        <v>122</v>
      </c>
      <c r="O8418" s="31" t="n">
        <v>46594</v>
      </c>
      <c r="P8418" s="29" t="s">
        <v>123</v>
      </c>
      <c r="Q8418" s="29" t="n">
        <f aca="false">IFERROR(VALUE(L8418),"")</f>
        <v>13</v>
      </c>
      <c r="R8418" s="29" t="n">
        <f aca="true">IF(O8418="","",O8418-TODAY())</f>
        <v>309</v>
      </c>
      <c r="S8418" s="29" t="str">
        <f aca="false">IF(C8418="&lt;&lt; vazio &gt;&gt;","VAZIA",IF(AND(O8418&lt;&gt;"",R8418&lt;0),"VENCIDO",IF(AND(O8418&lt;&gt;"",R8418&lt;=Parametros!$B$10),"PRÓX. VENCIMENTO",IF(F8418="Q","QUALIDADE",IF(F8418="S","BLOQUEADO",IF(F8418="R","RESTRITO/DEVOLUÇÃO",IF(OR(N8418="QUAR",N8418="QRES"),"QUARENTENA",IF(OR(B8418="DESCARTE",B8418="DEVOLUÇÃO"),"DESCARTE/DEVOLUÇÃO",IF(AND(D8418="",K8418&lt;&gt;""),"SEM LOTE",IF(AND(Q8418&lt;&gt;"",Q8418&gt;=Parametros!$B$11),"PARADO/SEM GIRO","OK"))))))))))</f>
        <v>OK</v>
      </c>
      <c r="T8418" s="29" t="str">
        <f aca="false">IF(AND($S8418="PARADO/SEM GIRO",$K8418="KG",OR(Painel!$B$5="(Todos)",A8418=Painel!$B$5)*OR(Painel!$E$5="(Todos)",P8418=Painel!$E$5)),$J8418+ROW()/10000000,"")</f>
        <v/>
      </c>
      <c r="U8418" s="29" t="str">
        <f aca="false">IF(AND($S8418="VENCIDO",$K8418="KG",OR(Painel!$B$5="(Todos)",A8418=Painel!$B$5)*OR(Painel!$E$5="(Todos)",P8418=Painel!$E$5)),$J8418+ROW()/10000000,"")</f>
        <v/>
      </c>
    </row>
    <row r="8419" customFormat="false" ht="15" hidden="false" customHeight="false" outlineLevel="0" collapsed="false">
      <c r="A8419" s="29" t="s">
        <v>57</v>
      </c>
      <c r="B8419" s="29" t="s">
        <v>15218</v>
      </c>
      <c r="C8419" s="29" t="s">
        <v>596</v>
      </c>
      <c r="D8419" s="29" t="s">
        <v>5886</v>
      </c>
      <c r="E8419" s="29" t="n">
        <v>4</v>
      </c>
      <c r="F8419" s="29"/>
      <c r="G8419" s="29"/>
      <c r="H8419" s="30" t="n">
        <v>6</v>
      </c>
      <c r="I8419" s="31" t="n">
        <v>46272</v>
      </c>
      <c r="J8419" s="30" t="n">
        <v>6</v>
      </c>
      <c r="K8419" s="29" t="s">
        <v>120</v>
      </c>
      <c r="L8419" s="29" t="s">
        <v>126</v>
      </c>
      <c r="M8419" s="29"/>
      <c r="N8419" s="29" t="s">
        <v>122</v>
      </c>
      <c r="O8419" s="31" t="n">
        <v>46512</v>
      </c>
      <c r="P8419" s="29" t="s">
        <v>123</v>
      </c>
      <c r="Q8419" s="29" t="n">
        <f aca="false">IFERROR(VALUE(L8419),"")</f>
        <v>13</v>
      </c>
      <c r="R8419" s="29" t="n">
        <f aca="true">IF(O8419="","",O8419-TODAY())</f>
        <v>227</v>
      </c>
      <c r="S8419" s="29" t="str">
        <f aca="false">IF(C8419="&lt;&lt; vazio &gt;&gt;","VAZIA",IF(AND(O8419&lt;&gt;"",R8419&lt;0),"VENCIDO",IF(AND(O8419&lt;&gt;"",R8419&lt;=Parametros!$B$10),"PRÓX. VENCIMENTO",IF(F8419="Q","QUALIDADE",IF(F8419="S","BLOQUEADO",IF(F8419="R","RESTRITO/DEVOLUÇÃO",IF(OR(N8419="QUAR",N8419="QRES"),"QUARENTENA",IF(OR(B8419="DESCARTE",B8419="DEVOLUÇÃO"),"DESCARTE/DEVOLUÇÃO",IF(AND(D8419="",K8419&lt;&gt;""),"SEM LOTE",IF(AND(Q8419&lt;&gt;"",Q8419&gt;=Parametros!$B$11),"PARADO/SEM GIRO","OK"))))))))))</f>
        <v>OK</v>
      </c>
      <c r="T8419" s="29" t="str">
        <f aca="false">IF(AND($S8419="PARADO/SEM GIRO",$K8419="KG",OR(Painel!$B$5="(Todos)",A8419=Painel!$B$5)*OR(Painel!$E$5="(Todos)",P8419=Painel!$E$5)),$J8419+ROW()/10000000,"")</f>
        <v/>
      </c>
      <c r="U8419" s="29" t="str">
        <f aca="false">IF(AND($S8419="VENCIDO",$K8419="KG",OR(Painel!$B$5="(Todos)",A8419=Painel!$B$5)*OR(Painel!$E$5="(Todos)",P8419=Painel!$E$5)),$J8419+ROW()/10000000,"")</f>
        <v/>
      </c>
    </row>
    <row r="8420" customFormat="false" ht="15" hidden="false" customHeight="false" outlineLevel="0" collapsed="false">
      <c r="A8420" s="29" t="s">
        <v>57</v>
      </c>
      <c r="B8420" s="29" t="s">
        <v>15218</v>
      </c>
      <c r="C8420" s="29" t="s">
        <v>2285</v>
      </c>
      <c r="D8420" s="29" t="s">
        <v>15219</v>
      </c>
      <c r="E8420" s="29" t="n">
        <v>4</v>
      </c>
      <c r="F8420" s="29"/>
      <c r="G8420" s="29"/>
      <c r="H8420" s="30" t="n">
        <v>10.1</v>
      </c>
      <c r="I8420" s="31" t="n">
        <v>46282</v>
      </c>
      <c r="J8420" s="30" t="n">
        <v>10.1</v>
      </c>
      <c r="K8420" s="29" t="s">
        <v>120</v>
      </c>
      <c r="L8420" s="29" t="s">
        <v>400</v>
      </c>
      <c r="M8420" s="29"/>
      <c r="N8420" s="29" t="s">
        <v>134</v>
      </c>
      <c r="O8420" s="31" t="n">
        <v>46348</v>
      </c>
      <c r="P8420" s="29" t="s">
        <v>123</v>
      </c>
      <c r="Q8420" s="29" t="n">
        <f aca="false">IFERROR(VALUE(L8420),"")</f>
        <v>3</v>
      </c>
      <c r="R8420" s="29" t="n">
        <f aca="true">IF(O8420="","",O8420-TODAY())</f>
        <v>63</v>
      </c>
      <c r="S8420" s="29" t="str">
        <f aca="false">IF(C8420="&lt;&lt; vazio &gt;&gt;","VAZIA",IF(AND(O8420&lt;&gt;"",R8420&lt;0),"VENCIDO",IF(AND(O8420&lt;&gt;"",R8420&lt;=Parametros!$B$10),"PRÓX. VENCIMENTO",IF(F8420="Q","QUALIDADE",IF(F8420="S","BLOQUEADO",IF(F8420="R","RESTRITO/DEVOLUÇÃO",IF(OR(N8420="QUAR",N8420="QRES"),"QUARENTENA",IF(OR(B8420="DESCARTE",B8420="DEVOLUÇÃO"),"DESCARTE/DEVOLUÇÃO",IF(AND(D8420="",K8420&lt;&gt;""),"SEM LOTE",IF(AND(Q8420&lt;&gt;"",Q8420&gt;=Parametros!$B$11),"PARADO/SEM GIRO","OK"))))))))))</f>
        <v>OK</v>
      </c>
      <c r="T8420" s="29" t="str">
        <f aca="false">IF(AND($S8420="PARADO/SEM GIRO",$K8420="KG",OR(Painel!$B$5="(Todos)",A8420=Painel!$B$5)*OR(Painel!$E$5="(Todos)",P8420=Painel!$E$5)),$J8420+ROW()/10000000,"")</f>
        <v/>
      </c>
      <c r="U8420" s="29" t="str">
        <f aca="false">IF(AND($S8420="VENCIDO",$K8420="KG",OR(Painel!$B$5="(Todos)",A8420=Painel!$B$5)*OR(Painel!$E$5="(Todos)",P8420=Painel!$E$5)),$J8420+ROW()/10000000,"")</f>
        <v/>
      </c>
    </row>
    <row r="8421" customFormat="false" ht="15" hidden="false" customHeight="false" outlineLevel="0" collapsed="false">
      <c r="A8421" s="29" t="s">
        <v>57</v>
      </c>
      <c r="B8421" s="29" t="s">
        <v>15218</v>
      </c>
      <c r="C8421" s="29" t="s">
        <v>165</v>
      </c>
      <c r="D8421" s="29" t="s">
        <v>15220</v>
      </c>
      <c r="E8421" s="29" t="n">
        <v>4</v>
      </c>
      <c r="F8421" s="29" t="s">
        <v>137</v>
      </c>
      <c r="G8421" s="29"/>
      <c r="H8421" s="30" t="n">
        <v>12.12</v>
      </c>
      <c r="I8421" s="31" t="n">
        <v>46272</v>
      </c>
      <c r="J8421" s="30" t="n">
        <v>12.12</v>
      </c>
      <c r="K8421" s="29" t="s">
        <v>120</v>
      </c>
      <c r="L8421" s="29" t="s">
        <v>126</v>
      </c>
      <c r="M8421" s="29"/>
      <c r="N8421" s="29" t="s">
        <v>122</v>
      </c>
      <c r="O8421" s="31" t="n">
        <v>46523</v>
      </c>
      <c r="P8421" s="29" t="s">
        <v>123</v>
      </c>
      <c r="Q8421" s="29" t="n">
        <f aca="false">IFERROR(VALUE(L8421),"")</f>
        <v>13</v>
      </c>
      <c r="R8421" s="29" t="n">
        <f aca="true">IF(O8421="","",O8421-TODAY())</f>
        <v>238</v>
      </c>
      <c r="S8421" s="29" t="str">
        <f aca="false">IF(C8421="&lt;&lt; vazio &gt;&gt;","VAZIA",IF(AND(O8421&lt;&gt;"",R8421&lt;0),"VENCIDO",IF(AND(O8421&lt;&gt;"",R8421&lt;=Parametros!$B$10),"PRÓX. VENCIMENTO",IF(F8421="Q","QUALIDADE",IF(F8421="S","BLOQUEADO",IF(F8421="R","RESTRITO/DEVOLUÇÃO",IF(OR(N8421="QUAR",N8421="QRES"),"QUARENTENA",IF(OR(B8421="DESCARTE",B8421="DEVOLUÇÃO"),"DESCARTE/DEVOLUÇÃO",IF(AND(D8421="",K8421&lt;&gt;""),"SEM LOTE",IF(AND(Q8421&lt;&gt;"",Q8421&gt;=Parametros!$B$11),"PARADO/SEM GIRO","OK"))))))))))</f>
        <v>BLOQUEADO</v>
      </c>
      <c r="T8421" s="29" t="str">
        <f aca="false">IF(AND($S8421="PARADO/SEM GIRO",$K8421="KG",OR(Painel!$B$5="(Todos)",A8421=Painel!$B$5)*OR(Painel!$E$5="(Todos)",P8421=Painel!$E$5)),$J8421+ROW()/10000000,"")</f>
        <v/>
      </c>
      <c r="U8421" s="29" t="str">
        <f aca="false">IF(AND($S8421="VENCIDO",$K8421="KG",OR(Painel!$B$5="(Todos)",A8421=Painel!$B$5)*OR(Painel!$E$5="(Todos)",P8421=Painel!$E$5)),$J8421+ROW()/10000000,"")</f>
        <v/>
      </c>
    </row>
    <row r="8422" customFormat="false" ht="15" hidden="false" customHeight="false" outlineLevel="0" collapsed="false">
      <c r="A8422" s="29" t="s">
        <v>57</v>
      </c>
      <c r="B8422" s="29" t="s">
        <v>15221</v>
      </c>
      <c r="C8422" s="29" t="s">
        <v>369</v>
      </c>
      <c r="D8422" s="29" t="s">
        <v>436</v>
      </c>
      <c r="E8422" s="29" t="n">
        <v>1</v>
      </c>
      <c r="F8422" s="29"/>
      <c r="G8422" s="29"/>
      <c r="H8422" s="30" t="n">
        <v>171.7</v>
      </c>
      <c r="I8422" s="31" t="n">
        <v>46285</v>
      </c>
      <c r="J8422" s="30" t="n">
        <v>171.7</v>
      </c>
      <c r="K8422" s="29" t="s">
        <v>120</v>
      </c>
      <c r="L8422" s="29" t="s">
        <v>138</v>
      </c>
      <c r="M8422" s="29"/>
      <c r="N8422" s="29" t="s">
        <v>122</v>
      </c>
      <c r="O8422" s="31" t="n">
        <v>46738</v>
      </c>
      <c r="P8422" s="29" t="s">
        <v>123</v>
      </c>
      <c r="Q8422" s="29" t="n">
        <f aca="false">IFERROR(VALUE(L8422),"")</f>
        <v>11</v>
      </c>
      <c r="R8422" s="29" t="n">
        <f aca="true">IF(O8422="","",O8422-TODAY())</f>
        <v>453</v>
      </c>
      <c r="S8422" s="29" t="str">
        <f aca="false">IF(C8422="&lt;&lt; vazio &gt;&gt;","VAZIA",IF(AND(O8422&lt;&gt;"",R8422&lt;0),"VENCIDO",IF(AND(O8422&lt;&gt;"",R8422&lt;=Parametros!$B$10),"PRÓX. VENCIMENTO",IF(F8422="Q","QUALIDADE",IF(F8422="S","BLOQUEADO",IF(F8422="R","RESTRITO/DEVOLUÇÃO",IF(OR(N8422="QUAR",N8422="QRES"),"QUARENTENA",IF(OR(B8422="DESCARTE",B8422="DEVOLUÇÃO"),"DESCARTE/DEVOLUÇÃO",IF(AND(D8422="",K8422&lt;&gt;""),"SEM LOTE",IF(AND(Q8422&lt;&gt;"",Q8422&gt;=Parametros!$B$11),"PARADO/SEM GIRO","OK"))))))))))</f>
        <v>OK</v>
      </c>
      <c r="T8422" s="29" t="str">
        <f aca="false">IF(AND($S8422="PARADO/SEM GIRO",$K8422="KG",OR(Painel!$B$5="(Todos)",A8422=Painel!$B$5)*OR(Painel!$E$5="(Todos)",P8422=Painel!$E$5)),$J8422+ROW()/10000000,"")</f>
        <v/>
      </c>
      <c r="U8422" s="29" t="str">
        <f aca="false">IF(AND($S8422="VENCIDO",$K8422="KG",OR(Painel!$B$5="(Todos)",A8422=Painel!$B$5)*OR(Painel!$E$5="(Todos)",P8422=Painel!$E$5)),$J8422+ROW()/10000000,"")</f>
        <v/>
      </c>
    </row>
    <row r="8423" customFormat="false" ht="15" hidden="false" customHeight="false" outlineLevel="0" collapsed="false">
      <c r="A8423" s="29" t="s">
        <v>57</v>
      </c>
      <c r="B8423" s="29" t="s">
        <v>15222</v>
      </c>
      <c r="C8423" s="29" t="s">
        <v>276</v>
      </c>
      <c r="D8423" s="29" t="s">
        <v>15014</v>
      </c>
      <c r="E8423" s="29" t="n">
        <v>4</v>
      </c>
      <c r="F8423" s="29"/>
      <c r="G8423" s="29"/>
      <c r="H8423" s="30" t="n">
        <v>6.6</v>
      </c>
      <c r="I8423" s="31" t="n">
        <v>46211</v>
      </c>
      <c r="J8423" s="30" t="n">
        <v>6.6</v>
      </c>
      <c r="K8423" s="29" t="s">
        <v>120</v>
      </c>
      <c r="L8423" s="29" t="s">
        <v>2615</v>
      </c>
      <c r="M8423" s="29"/>
      <c r="N8423" s="29" t="s">
        <v>134</v>
      </c>
      <c r="O8423" s="31" t="n">
        <v>46334</v>
      </c>
      <c r="P8423" s="29" t="s">
        <v>123</v>
      </c>
      <c r="Q8423" s="29" t="n">
        <f aca="false">IFERROR(VALUE(L8423),"")</f>
        <v>74</v>
      </c>
      <c r="R8423" s="29" t="n">
        <f aca="true">IF(O8423="","",O8423-TODAY())</f>
        <v>49</v>
      </c>
      <c r="S8423" s="29" t="str">
        <f aca="false">IF(C8423="&lt;&lt; vazio &gt;&gt;","VAZIA",IF(AND(O8423&lt;&gt;"",R8423&lt;0),"VENCIDO",IF(AND(O8423&lt;&gt;"",R8423&lt;=Parametros!$B$10),"PRÓX. VENCIMENTO",IF(F8423="Q","QUALIDADE",IF(F8423="S","BLOQUEADO",IF(F8423="R","RESTRITO/DEVOLUÇÃO",IF(OR(N8423="QUAR",N8423="QRES"),"QUARENTENA",IF(OR(B8423="DESCARTE",B8423="DEVOLUÇÃO"),"DESCARTE/DEVOLUÇÃO",IF(AND(D8423="",K8423&lt;&gt;""),"SEM LOTE",IF(AND(Q8423&lt;&gt;"",Q8423&gt;=Parametros!$B$11),"PARADO/SEM GIRO","OK"))))))))))</f>
        <v>PRÓX. VENCIMENTO</v>
      </c>
      <c r="T8423" s="29" t="str">
        <f aca="false">IF(AND($S8423="PARADO/SEM GIRO",$K8423="KG",OR(Painel!$B$5="(Todos)",A8423=Painel!$B$5)*OR(Painel!$E$5="(Todos)",P8423=Painel!$E$5)),$J8423+ROW()/10000000,"")</f>
        <v/>
      </c>
      <c r="U8423" s="29" t="str">
        <f aca="false">IF(AND($S8423="VENCIDO",$K8423="KG",OR(Painel!$B$5="(Todos)",A8423=Painel!$B$5)*OR(Painel!$E$5="(Todos)",P8423=Painel!$E$5)),$J8423+ROW()/10000000,"")</f>
        <v/>
      </c>
    </row>
    <row r="8424" customFormat="false" ht="15" hidden="false" customHeight="false" outlineLevel="0" collapsed="false">
      <c r="A8424" s="29" t="s">
        <v>57</v>
      </c>
      <c r="B8424" s="29" t="s">
        <v>15222</v>
      </c>
      <c r="C8424" s="29" t="s">
        <v>9208</v>
      </c>
      <c r="D8424" s="29" t="s">
        <v>15074</v>
      </c>
      <c r="E8424" s="29" t="n">
        <v>4</v>
      </c>
      <c r="F8424" s="29"/>
      <c r="G8424" s="29"/>
      <c r="H8424" s="30" t="n">
        <v>50.4</v>
      </c>
      <c r="I8424" s="31" t="n">
        <v>46278</v>
      </c>
      <c r="J8424" s="30" t="n">
        <v>50.4</v>
      </c>
      <c r="K8424" s="29" t="s">
        <v>120</v>
      </c>
      <c r="L8424" s="29" t="s">
        <v>328</v>
      </c>
      <c r="M8424" s="29"/>
      <c r="N8424" s="29" t="s">
        <v>122</v>
      </c>
      <c r="O8424" s="31" t="n">
        <v>46618</v>
      </c>
      <c r="P8424" s="29" t="s">
        <v>123</v>
      </c>
      <c r="Q8424" s="29" t="n">
        <f aca="false">IFERROR(VALUE(L8424),"")</f>
        <v>7</v>
      </c>
      <c r="R8424" s="29" t="n">
        <f aca="true">IF(O8424="","",O8424-TODAY())</f>
        <v>333</v>
      </c>
      <c r="S8424" s="29" t="str">
        <f aca="false">IF(C8424="&lt;&lt; vazio &gt;&gt;","VAZIA",IF(AND(O8424&lt;&gt;"",R8424&lt;0),"VENCIDO",IF(AND(O8424&lt;&gt;"",R8424&lt;=Parametros!$B$10),"PRÓX. VENCIMENTO",IF(F8424="Q","QUALIDADE",IF(F8424="S","BLOQUEADO",IF(F8424="R","RESTRITO/DEVOLUÇÃO",IF(OR(N8424="QUAR",N8424="QRES"),"QUARENTENA",IF(OR(B8424="DESCARTE",B8424="DEVOLUÇÃO"),"DESCARTE/DEVOLUÇÃO",IF(AND(D8424="",K8424&lt;&gt;""),"SEM LOTE",IF(AND(Q8424&lt;&gt;"",Q8424&gt;=Parametros!$B$11),"PARADO/SEM GIRO","OK"))))))))))</f>
        <v>OK</v>
      </c>
      <c r="T8424" s="29" t="str">
        <f aca="false">IF(AND($S8424="PARADO/SEM GIRO",$K8424="KG",OR(Painel!$B$5="(Todos)",A8424=Painel!$B$5)*OR(Painel!$E$5="(Todos)",P8424=Painel!$E$5)),$J8424+ROW()/10000000,"")</f>
        <v/>
      </c>
      <c r="U8424" s="29" t="str">
        <f aca="false">IF(AND($S8424="VENCIDO",$K8424="KG",OR(Painel!$B$5="(Todos)",A8424=Painel!$B$5)*OR(Painel!$E$5="(Todos)",P8424=Painel!$E$5)),$J8424+ROW()/10000000,"")</f>
        <v/>
      </c>
    </row>
    <row r="8425" customFormat="false" ht="15" hidden="false" customHeight="false" outlineLevel="0" collapsed="false">
      <c r="A8425" s="29" t="s">
        <v>57</v>
      </c>
      <c r="B8425" s="29" t="s">
        <v>15222</v>
      </c>
      <c r="C8425" s="29" t="s">
        <v>131</v>
      </c>
      <c r="D8425" s="29" t="s">
        <v>277</v>
      </c>
      <c r="E8425" s="29" t="n">
        <v>4</v>
      </c>
      <c r="F8425" s="29"/>
      <c r="G8425" s="29"/>
      <c r="H8425" s="30" t="n">
        <v>20.2</v>
      </c>
      <c r="I8425" s="31" t="n">
        <v>46198</v>
      </c>
      <c r="J8425" s="30" t="n">
        <v>20.2</v>
      </c>
      <c r="K8425" s="29" t="s">
        <v>120</v>
      </c>
      <c r="L8425" s="29" t="s">
        <v>2566</v>
      </c>
      <c r="M8425" s="29"/>
      <c r="N8425" s="29" t="s">
        <v>122</v>
      </c>
      <c r="O8425" s="31" t="n">
        <v>46472</v>
      </c>
      <c r="P8425" s="29" t="s">
        <v>123</v>
      </c>
      <c r="Q8425" s="29" t="n">
        <f aca="false">IFERROR(VALUE(L8425),"")</f>
        <v>87</v>
      </c>
      <c r="R8425" s="29" t="n">
        <f aca="true">IF(O8425="","",O8425-TODAY())</f>
        <v>187</v>
      </c>
      <c r="S8425" s="29" t="str">
        <f aca="false">IF(C8425="&lt;&lt; vazio &gt;&gt;","VAZIA",IF(AND(O8425&lt;&gt;"",R8425&lt;0),"VENCIDO",IF(AND(O8425&lt;&gt;"",R8425&lt;=Parametros!$B$10),"PRÓX. VENCIMENTO",IF(F8425="Q","QUALIDADE",IF(F8425="S","BLOQUEADO",IF(F8425="R","RESTRITO/DEVOLUÇÃO",IF(OR(N8425="QUAR",N8425="QRES"),"QUARENTENA",IF(OR(B8425="DESCARTE",B8425="DEVOLUÇÃO"),"DESCARTE/DEVOLUÇÃO",IF(AND(D8425="",K8425&lt;&gt;""),"SEM LOTE",IF(AND(Q8425&lt;&gt;"",Q8425&gt;=Parametros!$B$11),"PARADO/SEM GIRO","OK"))))))))))</f>
        <v>OK</v>
      </c>
      <c r="T8425" s="29" t="str">
        <f aca="false">IF(AND($S8425="PARADO/SEM GIRO",$K8425="KG",OR(Painel!$B$5="(Todos)",A8425=Painel!$B$5)*OR(Painel!$E$5="(Todos)",P8425=Painel!$E$5)),$J8425+ROW()/10000000,"")</f>
        <v/>
      </c>
      <c r="U8425" s="29" t="str">
        <f aca="false">IF(AND($S8425="VENCIDO",$K8425="KG",OR(Painel!$B$5="(Todos)",A8425=Painel!$B$5)*OR(Painel!$E$5="(Todos)",P8425=Painel!$E$5)),$J8425+ROW()/10000000,"")</f>
        <v/>
      </c>
    </row>
    <row r="8426" customFormat="false" ht="15" hidden="false" customHeight="false" outlineLevel="0" collapsed="false">
      <c r="A8426" s="29" t="s">
        <v>57</v>
      </c>
      <c r="B8426" s="29" t="s">
        <v>15222</v>
      </c>
      <c r="C8426" s="29" t="s">
        <v>135</v>
      </c>
      <c r="D8426" s="29" t="s">
        <v>156</v>
      </c>
      <c r="E8426" s="29" t="n">
        <v>4</v>
      </c>
      <c r="F8426" s="29"/>
      <c r="G8426" s="29"/>
      <c r="H8426" s="30" t="n">
        <v>20.2</v>
      </c>
      <c r="I8426" s="31" t="n">
        <v>46273</v>
      </c>
      <c r="J8426" s="30" t="n">
        <v>20.2</v>
      </c>
      <c r="K8426" s="29" t="s">
        <v>120</v>
      </c>
      <c r="L8426" s="29" t="s">
        <v>149</v>
      </c>
      <c r="M8426" s="29"/>
      <c r="N8426" s="29" t="s">
        <v>134</v>
      </c>
      <c r="O8426" s="31" t="n">
        <v>46318</v>
      </c>
      <c r="P8426" s="29" t="s">
        <v>123</v>
      </c>
      <c r="Q8426" s="29" t="n">
        <f aca="false">IFERROR(VALUE(L8426),"")</f>
        <v>12</v>
      </c>
      <c r="R8426" s="29" t="n">
        <f aca="true">IF(O8426="","",O8426-TODAY())</f>
        <v>33</v>
      </c>
      <c r="S8426" s="29" t="str">
        <f aca="false">IF(C8426="&lt;&lt; vazio &gt;&gt;","VAZIA",IF(AND(O8426&lt;&gt;"",R8426&lt;0),"VENCIDO",IF(AND(O8426&lt;&gt;"",R8426&lt;=Parametros!$B$10),"PRÓX. VENCIMENTO",IF(F8426="Q","QUALIDADE",IF(F8426="S","BLOQUEADO",IF(F8426="R","RESTRITO/DEVOLUÇÃO",IF(OR(N8426="QUAR",N8426="QRES"),"QUARENTENA",IF(OR(B8426="DESCARTE",B8426="DEVOLUÇÃO"),"DESCARTE/DEVOLUÇÃO",IF(AND(D8426="",K8426&lt;&gt;""),"SEM LOTE",IF(AND(Q8426&lt;&gt;"",Q8426&gt;=Parametros!$B$11),"PARADO/SEM GIRO","OK"))))))))))</f>
        <v>PRÓX. VENCIMENTO</v>
      </c>
      <c r="T8426" s="29" t="str">
        <f aca="false">IF(AND($S8426="PARADO/SEM GIRO",$K8426="KG",OR(Painel!$B$5="(Todos)",A8426=Painel!$B$5)*OR(Painel!$E$5="(Todos)",P8426=Painel!$E$5)),$J8426+ROW()/10000000,"")</f>
        <v/>
      </c>
      <c r="U8426" s="29" t="str">
        <f aca="false">IF(AND($S8426="VENCIDO",$K8426="KG",OR(Painel!$B$5="(Todos)",A8426=Painel!$B$5)*OR(Painel!$E$5="(Todos)",P8426=Painel!$E$5)),$J8426+ROW()/10000000,"")</f>
        <v/>
      </c>
    </row>
    <row r="8427" customFormat="false" ht="15" hidden="false" customHeight="false" outlineLevel="0" collapsed="false">
      <c r="A8427" s="29" t="s">
        <v>57</v>
      </c>
      <c r="B8427" s="29" t="s">
        <v>15223</v>
      </c>
      <c r="C8427" s="29" t="s">
        <v>115</v>
      </c>
      <c r="D8427" s="29"/>
      <c r="E8427" s="29" t="n">
        <v>0</v>
      </c>
      <c r="F8427" s="29"/>
      <c r="G8427" s="29"/>
      <c r="H8427" s="30" t="n">
        <v>0</v>
      </c>
      <c r="I8427" s="29"/>
      <c r="J8427" s="30" t="n">
        <v>0</v>
      </c>
      <c r="K8427" s="29"/>
      <c r="L8427" s="29" t="s">
        <v>116</v>
      </c>
      <c r="M8427" s="29"/>
      <c r="N8427" s="29"/>
      <c r="O8427" s="29"/>
      <c r="P8427" s="29"/>
      <c r="Q8427" s="29" t="n">
        <f aca="false">IFERROR(VALUE(L8427),"")</f>
        <v>0</v>
      </c>
      <c r="R8427" s="29" t="str">
        <f aca="true">IF(O8427="","",O8427-TODAY())</f>
        <v/>
      </c>
      <c r="S8427" s="29" t="str">
        <f aca="false">IF(C8427="&lt;&lt; vazio &gt;&gt;","VAZIA",IF(AND(O8427&lt;&gt;"",R8427&lt;0),"VENCIDO",IF(AND(O8427&lt;&gt;"",R8427&lt;=Parametros!$B$10),"PRÓX. VENCIMENTO",IF(F8427="Q","QUALIDADE",IF(F8427="S","BLOQUEADO",IF(F8427="R","RESTRITO/DEVOLUÇÃO",IF(OR(N8427="QUAR",N8427="QRES"),"QUARENTENA",IF(OR(B8427="DESCARTE",B8427="DEVOLUÇÃO"),"DESCARTE/DEVOLUÇÃO",IF(AND(D8427="",K8427&lt;&gt;""),"SEM LOTE",IF(AND(Q8427&lt;&gt;"",Q8427&gt;=Parametros!$B$11),"PARADO/SEM GIRO","OK"))))))))))</f>
        <v>VAZIA</v>
      </c>
      <c r="T8427" s="29" t="str">
        <f aca="false">IF(AND($S8427="PARADO/SEM GIRO",$K8427="KG",OR(Painel!$B$5="(Todos)",A8427=Painel!$B$5)*OR(Painel!$E$5="(Todos)",P8427=Painel!$E$5)),$J8427+ROW()/10000000,"")</f>
        <v/>
      </c>
      <c r="U8427" s="29" t="str">
        <f aca="false">IF(AND($S8427="VENCIDO",$K8427="KG",OR(Painel!$B$5="(Todos)",A8427=Painel!$B$5)*OR(Painel!$E$5="(Todos)",P8427=Painel!$E$5)),$J8427+ROW()/10000000,"")</f>
        <v/>
      </c>
    </row>
    <row r="8428" customFormat="false" ht="15" hidden="false" customHeight="false" outlineLevel="0" collapsed="false">
      <c r="A8428" s="29" t="s">
        <v>57</v>
      </c>
      <c r="B8428" s="29" t="s">
        <v>15224</v>
      </c>
      <c r="C8428" s="29" t="s">
        <v>115</v>
      </c>
      <c r="D8428" s="29"/>
      <c r="E8428" s="29" t="n">
        <v>0</v>
      </c>
      <c r="F8428" s="29"/>
      <c r="G8428" s="29"/>
      <c r="H8428" s="30" t="n">
        <v>0</v>
      </c>
      <c r="I8428" s="29"/>
      <c r="J8428" s="30" t="n">
        <v>0</v>
      </c>
      <c r="K8428" s="29"/>
      <c r="L8428" s="29" t="s">
        <v>116</v>
      </c>
      <c r="M8428" s="29"/>
      <c r="N8428" s="29"/>
      <c r="O8428" s="29"/>
      <c r="P8428" s="29"/>
      <c r="Q8428" s="29" t="n">
        <f aca="false">IFERROR(VALUE(L8428),"")</f>
        <v>0</v>
      </c>
      <c r="R8428" s="29" t="str">
        <f aca="true">IF(O8428="","",O8428-TODAY())</f>
        <v/>
      </c>
      <c r="S8428" s="29" t="str">
        <f aca="false">IF(C8428="&lt;&lt; vazio &gt;&gt;","VAZIA",IF(AND(O8428&lt;&gt;"",R8428&lt;0),"VENCIDO",IF(AND(O8428&lt;&gt;"",R8428&lt;=Parametros!$B$10),"PRÓX. VENCIMENTO",IF(F8428="Q","QUALIDADE",IF(F8428="S","BLOQUEADO",IF(F8428="R","RESTRITO/DEVOLUÇÃO",IF(OR(N8428="QUAR",N8428="QRES"),"QUARENTENA",IF(OR(B8428="DESCARTE",B8428="DEVOLUÇÃO"),"DESCARTE/DEVOLUÇÃO",IF(AND(D8428="",K8428&lt;&gt;""),"SEM LOTE",IF(AND(Q8428&lt;&gt;"",Q8428&gt;=Parametros!$B$11),"PARADO/SEM GIRO","OK"))))))))))</f>
        <v>VAZIA</v>
      </c>
      <c r="T8428" s="29" t="str">
        <f aca="false">IF(AND($S8428="PARADO/SEM GIRO",$K8428="KG",OR(Painel!$B$5="(Todos)",A8428=Painel!$B$5)*OR(Painel!$E$5="(Todos)",P8428=Painel!$E$5)),$J8428+ROW()/10000000,"")</f>
        <v/>
      </c>
      <c r="U8428" s="29" t="str">
        <f aca="false">IF(AND($S8428="VENCIDO",$K8428="KG",OR(Painel!$B$5="(Todos)",A8428=Painel!$B$5)*OR(Painel!$E$5="(Todos)",P8428=Painel!$E$5)),$J8428+ROW()/10000000,"")</f>
        <v/>
      </c>
    </row>
    <row r="8429" customFormat="false" ht="15" hidden="false" customHeight="false" outlineLevel="0" collapsed="false">
      <c r="A8429" s="29" t="s">
        <v>57</v>
      </c>
      <c r="B8429" s="29" t="s">
        <v>15225</v>
      </c>
      <c r="C8429" s="29" t="s">
        <v>533</v>
      </c>
      <c r="D8429" s="29" t="s">
        <v>5141</v>
      </c>
      <c r="E8429" s="29" t="n">
        <v>1</v>
      </c>
      <c r="F8429" s="29"/>
      <c r="G8429" s="29"/>
      <c r="H8429" s="30" t="n">
        <v>6</v>
      </c>
      <c r="I8429" s="31" t="n">
        <v>46283</v>
      </c>
      <c r="J8429" s="30" t="n">
        <v>6</v>
      </c>
      <c r="K8429" s="29" t="s">
        <v>120</v>
      </c>
      <c r="L8429" s="29" t="s">
        <v>138</v>
      </c>
      <c r="M8429" s="29"/>
      <c r="N8429" s="29" t="s">
        <v>122</v>
      </c>
      <c r="O8429" s="31" t="n">
        <v>46507</v>
      </c>
      <c r="P8429" s="29" t="s">
        <v>123</v>
      </c>
      <c r="Q8429" s="29" t="n">
        <f aca="false">IFERROR(VALUE(L8429),"")</f>
        <v>11</v>
      </c>
      <c r="R8429" s="29" t="n">
        <f aca="true">IF(O8429="","",O8429-TODAY())</f>
        <v>222</v>
      </c>
      <c r="S8429" s="29" t="str">
        <f aca="false">IF(C8429="&lt;&lt; vazio &gt;&gt;","VAZIA",IF(AND(O8429&lt;&gt;"",R8429&lt;0),"VENCIDO",IF(AND(O8429&lt;&gt;"",R8429&lt;=Parametros!$B$10),"PRÓX. VENCIMENTO",IF(F8429="Q","QUALIDADE",IF(F8429="S","BLOQUEADO",IF(F8429="R","RESTRITO/DEVOLUÇÃO",IF(OR(N8429="QUAR",N8429="QRES"),"QUARENTENA",IF(OR(B8429="DESCARTE",B8429="DEVOLUÇÃO"),"DESCARTE/DEVOLUÇÃO",IF(AND(D8429="",K8429&lt;&gt;""),"SEM LOTE",IF(AND(Q8429&lt;&gt;"",Q8429&gt;=Parametros!$B$11),"PARADO/SEM GIRO","OK"))))))))))</f>
        <v>OK</v>
      </c>
      <c r="T8429" s="29" t="str">
        <f aca="false">IF(AND($S8429="PARADO/SEM GIRO",$K8429="KG",OR(Painel!$B$5="(Todos)",A8429=Painel!$B$5)*OR(Painel!$E$5="(Todos)",P8429=Painel!$E$5)),$J8429+ROW()/10000000,"")</f>
        <v/>
      </c>
      <c r="U8429" s="29" t="str">
        <f aca="false">IF(AND($S8429="VENCIDO",$K8429="KG",OR(Painel!$B$5="(Todos)",A8429=Painel!$B$5)*OR(Painel!$E$5="(Todos)",P8429=Painel!$E$5)),$J8429+ROW()/10000000,"")</f>
        <v/>
      </c>
    </row>
    <row r="8430" customFormat="false" ht="15" hidden="false" customHeight="false" outlineLevel="0" collapsed="false">
      <c r="A8430" s="29" t="s">
        <v>57</v>
      </c>
      <c r="B8430" s="29" t="s">
        <v>15226</v>
      </c>
      <c r="C8430" s="29" t="s">
        <v>142</v>
      </c>
      <c r="D8430" s="29" t="s">
        <v>4854</v>
      </c>
      <c r="E8430" s="29" t="n">
        <v>4</v>
      </c>
      <c r="F8430" s="29"/>
      <c r="G8430" s="29"/>
      <c r="H8430" s="30" t="n">
        <v>2.8</v>
      </c>
      <c r="I8430" s="31" t="n">
        <v>46272</v>
      </c>
      <c r="J8430" s="30" t="n">
        <v>2.8</v>
      </c>
      <c r="K8430" s="29" t="s">
        <v>120</v>
      </c>
      <c r="L8430" s="29" t="s">
        <v>126</v>
      </c>
      <c r="M8430" s="29"/>
      <c r="N8430" s="29" t="s">
        <v>134</v>
      </c>
      <c r="O8430" s="31" t="n">
        <v>46355</v>
      </c>
      <c r="P8430" s="29" t="s">
        <v>123</v>
      </c>
      <c r="Q8430" s="29" t="n">
        <f aca="false">IFERROR(VALUE(L8430),"")</f>
        <v>13</v>
      </c>
      <c r="R8430" s="29" t="n">
        <f aca="true">IF(O8430="","",O8430-TODAY())</f>
        <v>70</v>
      </c>
      <c r="S8430" s="29" t="str">
        <f aca="false">IF(C8430="&lt;&lt; vazio &gt;&gt;","VAZIA",IF(AND(O8430&lt;&gt;"",R8430&lt;0),"VENCIDO",IF(AND(O8430&lt;&gt;"",R8430&lt;=Parametros!$B$10),"PRÓX. VENCIMENTO",IF(F8430="Q","QUALIDADE",IF(F8430="S","BLOQUEADO",IF(F8430="R","RESTRITO/DEVOLUÇÃO",IF(OR(N8430="QUAR",N8430="QRES"),"QUARENTENA",IF(OR(B8430="DESCARTE",B8430="DEVOLUÇÃO"),"DESCARTE/DEVOLUÇÃO",IF(AND(D8430="",K8430&lt;&gt;""),"SEM LOTE",IF(AND(Q8430&lt;&gt;"",Q8430&gt;=Parametros!$B$11),"PARADO/SEM GIRO","OK"))))))))))</f>
        <v>OK</v>
      </c>
      <c r="T8430" s="29" t="str">
        <f aca="false">IF(AND($S8430="PARADO/SEM GIRO",$K8430="KG",OR(Painel!$B$5="(Todos)",A8430=Painel!$B$5)*OR(Painel!$E$5="(Todos)",P8430=Painel!$E$5)),$J8430+ROW()/10000000,"")</f>
        <v/>
      </c>
      <c r="U8430" s="29" t="str">
        <f aca="false">IF(AND($S8430="VENCIDO",$K8430="KG",OR(Painel!$B$5="(Todos)",A8430=Painel!$B$5)*OR(Painel!$E$5="(Todos)",P8430=Painel!$E$5)),$J8430+ROW()/10000000,"")</f>
        <v/>
      </c>
    </row>
    <row r="8431" customFormat="false" ht="15" hidden="false" customHeight="false" outlineLevel="0" collapsed="false">
      <c r="A8431" s="29" t="s">
        <v>57</v>
      </c>
      <c r="B8431" s="29" t="s">
        <v>15226</v>
      </c>
      <c r="C8431" s="29" t="s">
        <v>5516</v>
      </c>
      <c r="D8431" s="29" t="s">
        <v>15227</v>
      </c>
      <c r="E8431" s="29" t="n">
        <v>4</v>
      </c>
      <c r="F8431" s="29"/>
      <c r="G8431" s="29"/>
      <c r="H8431" s="30" t="n">
        <v>4</v>
      </c>
      <c r="I8431" s="31" t="n">
        <v>46272</v>
      </c>
      <c r="J8431" s="30" t="n">
        <v>4</v>
      </c>
      <c r="K8431" s="29" t="s">
        <v>120</v>
      </c>
      <c r="L8431" s="29" t="s">
        <v>126</v>
      </c>
      <c r="M8431" s="29"/>
      <c r="N8431" s="29" t="s">
        <v>134</v>
      </c>
      <c r="O8431" s="31" t="n">
        <v>46308</v>
      </c>
      <c r="P8431" s="29" t="s">
        <v>123</v>
      </c>
      <c r="Q8431" s="29" t="n">
        <f aca="false">IFERROR(VALUE(L8431),"")</f>
        <v>13</v>
      </c>
      <c r="R8431" s="29" t="n">
        <f aca="true">IF(O8431="","",O8431-TODAY())</f>
        <v>23</v>
      </c>
      <c r="S8431" s="29" t="str">
        <f aca="false">IF(C8431="&lt;&lt; vazio &gt;&gt;","VAZIA",IF(AND(O8431&lt;&gt;"",R8431&lt;0),"VENCIDO",IF(AND(O8431&lt;&gt;"",R8431&lt;=Parametros!$B$10),"PRÓX. VENCIMENTO",IF(F8431="Q","QUALIDADE",IF(F8431="S","BLOQUEADO",IF(F8431="R","RESTRITO/DEVOLUÇÃO",IF(OR(N8431="QUAR",N8431="QRES"),"QUARENTENA",IF(OR(B8431="DESCARTE",B8431="DEVOLUÇÃO"),"DESCARTE/DEVOLUÇÃO",IF(AND(D8431="",K8431&lt;&gt;""),"SEM LOTE",IF(AND(Q8431&lt;&gt;"",Q8431&gt;=Parametros!$B$11),"PARADO/SEM GIRO","OK"))))))))))</f>
        <v>PRÓX. VENCIMENTO</v>
      </c>
      <c r="T8431" s="29" t="str">
        <f aca="false">IF(AND($S8431="PARADO/SEM GIRO",$K8431="KG",OR(Painel!$B$5="(Todos)",A8431=Painel!$B$5)*OR(Painel!$E$5="(Todos)",P8431=Painel!$E$5)),$J8431+ROW()/10000000,"")</f>
        <v/>
      </c>
      <c r="U8431" s="29" t="str">
        <f aca="false">IF(AND($S8431="VENCIDO",$K8431="KG",OR(Painel!$B$5="(Todos)",A8431=Painel!$B$5)*OR(Painel!$E$5="(Todos)",P8431=Painel!$E$5)),$J8431+ROW()/10000000,"")</f>
        <v/>
      </c>
    </row>
    <row r="8432" customFormat="false" ht="15" hidden="false" customHeight="false" outlineLevel="0" collapsed="false">
      <c r="A8432" s="29" t="s">
        <v>57</v>
      </c>
      <c r="B8432" s="29" t="s">
        <v>15226</v>
      </c>
      <c r="C8432" s="29" t="s">
        <v>300</v>
      </c>
      <c r="D8432" s="29" t="s">
        <v>5043</v>
      </c>
      <c r="E8432" s="29" t="n">
        <v>4</v>
      </c>
      <c r="F8432" s="29" t="s">
        <v>137</v>
      </c>
      <c r="G8432" s="29"/>
      <c r="H8432" s="30" t="n">
        <v>21</v>
      </c>
      <c r="I8432" s="31" t="n">
        <v>46272</v>
      </c>
      <c r="J8432" s="30" t="n">
        <v>21</v>
      </c>
      <c r="K8432" s="29" t="s">
        <v>120</v>
      </c>
      <c r="L8432" s="29" t="s">
        <v>126</v>
      </c>
      <c r="M8432" s="29"/>
      <c r="N8432" s="29" t="s">
        <v>122</v>
      </c>
      <c r="O8432" s="29"/>
      <c r="P8432" s="29" t="s">
        <v>123</v>
      </c>
      <c r="Q8432" s="29" t="n">
        <f aca="false">IFERROR(VALUE(L8432),"")</f>
        <v>13</v>
      </c>
      <c r="R8432" s="29" t="str">
        <f aca="true">IF(O8432="","",O8432-TODAY())</f>
        <v/>
      </c>
      <c r="S8432" s="29" t="str">
        <f aca="false">IF(C8432="&lt;&lt; vazio &gt;&gt;","VAZIA",IF(AND(O8432&lt;&gt;"",R8432&lt;0),"VENCIDO",IF(AND(O8432&lt;&gt;"",R8432&lt;=Parametros!$B$10),"PRÓX. VENCIMENTO",IF(F8432="Q","QUALIDADE",IF(F8432="S","BLOQUEADO",IF(F8432="R","RESTRITO/DEVOLUÇÃO",IF(OR(N8432="QUAR",N8432="QRES"),"QUARENTENA",IF(OR(B8432="DESCARTE",B8432="DEVOLUÇÃO"),"DESCARTE/DEVOLUÇÃO",IF(AND(D8432="",K8432&lt;&gt;""),"SEM LOTE",IF(AND(Q8432&lt;&gt;"",Q8432&gt;=Parametros!$B$11),"PARADO/SEM GIRO","OK"))))))))))</f>
        <v>BLOQUEADO</v>
      </c>
      <c r="T8432" s="29" t="str">
        <f aca="false">IF(AND($S8432="PARADO/SEM GIRO",$K8432="KG",OR(Painel!$B$5="(Todos)",A8432=Painel!$B$5)*OR(Painel!$E$5="(Todos)",P8432=Painel!$E$5)),$J8432+ROW()/10000000,"")</f>
        <v/>
      </c>
      <c r="U8432" s="29" t="str">
        <f aca="false">IF(AND($S8432="VENCIDO",$K8432="KG",OR(Painel!$B$5="(Todos)",A8432=Painel!$B$5)*OR(Painel!$E$5="(Todos)",P8432=Painel!$E$5)),$J8432+ROW()/10000000,"")</f>
        <v/>
      </c>
    </row>
    <row r="8433" customFormat="false" ht="15" hidden="false" customHeight="false" outlineLevel="0" collapsed="false">
      <c r="A8433" s="29" t="s">
        <v>57</v>
      </c>
      <c r="B8433" s="29" t="s">
        <v>15226</v>
      </c>
      <c r="C8433" s="29" t="s">
        <v>131</v>
      </c>
      <c r="D8433" s="29" t="s">
        <v>277</v>
      </c>
      <c r="E8433" s="29" t="n">
        <v>4</v>
      </c>
      <c r="F8433" s="29"/>
      <c r="G8433" s="29"/>
      <c r="H8433" s="30" t="n">
        <v>40.4</v>
      </c>
      <c r="I8433" s="31" t="n">
        <v>46277</v>
      </c>
      <c r="J8433" s="30" t="n">
        <v>40.4</v>
      </c>
      <c r="K8433" s="29" t="s">
        <v>120</v>
      </c>
      <c r="L8433" s="29" t="s">
        <v>126</v>
      </c>
      <c r="M8433" s="29"/>
      <c r="N8433" s="29" t="s">
        <v>122</v>
      </c>
      <c r="O8433" s="31" t="n">
        <v>46472</v>
      </c>
      <c r="P8433" s="29" t="s">
        <v>123</v>
      </c>
      <c r="Q8433" s="29" t="n">
        <f aca="false">IFERROR(VALUE(L8433),"")</f>
        <v>13</v>
      </c>
      <c r="R8433" s="29" t="n">
        <f aca="true">IF(O8433="","",O8433-TODAY())</f>
        <v>187</v>
      </c>
      <c r="S8433" s="29" t="str">
        <f aca="false">IF(C8433="&lt;&lt; vazio &gt;&gt;","VAZIA",IF(AND(O8433&lt;&gt;"",R8433&lt;0),"VENCIDO",IF(AND(O8433&lt;&gt;"",R8433&lt;=Parametros!$B$10),"PRÓX. VENCIMENTO",IF(F8433="Q","QUALIDADE",IF(F8433="S","BLOQUEADO",IF(F8433="R","RESTRITO/DEVOLUÇÃO",IF(OR(N8433="QUAR",N8433="QRES"),"QUARENTENA",IF(OR(B8433="DESCARTE",B8433="DEVOLUÇÃO"),"DESCARTE/DEVOLUÇÃO",IF(AND(D8433="",K8433&lt;&gt;""),"SEM LOTE",IF(AND(Q8433&lt;&gt;"",Q8433&gt;=Parametros!$B$11),"PARADO/SEM GIRO","OK"))))))))))</f>
        <v>OK</v>
      </c>
      <c r="T8433" s="29" t="str">
        <f aca="false">IF(AND($S8433="PARADO/SEM GIRO",$K8433="KG",OR(Painel!$B$5="(Todos)",A8433=Painel!$B$5)*OR(Painel!$E$5="(Todos)",P8433=Painel!$E$5)),$J8433+ROW()/10000000,"")</f>
        <v/>
      </c>
      <c r="U8433" s="29" t="str">
        <f aca="false">IF(AND($S8433="VENCIDO",$K8433="KG",OR(Painel!$B$5="(Todos)",A8433=Painel!$B$5)*OR(Painel!$E$5="(Todos)",P8433=Painel!$E$5)),$J8433+ROW()/10000000,"")</f>
        <v/>
      </c>
    </row>
    <row r="8434" customFormat="false" ht="15" hidden="false" customHeight="false" outlineLevel="0" collapsed="false">
      <c r="A8434" s="29" t="s">
        <v>57</v>
      </c>
      <c r="B8434" s="29" t="s">
        <v>15228</v>
      </c>
      <c r="C8434" s="29" t="s">
        <v>115</v>
      </c>
      <c r="D8434" s="29"/>
      <c r="E8434" s="29" t="n">
        <v>0</v>
      </c>
      <c r="F8434" s="29"/>
      <c r="G8434" s="29"/>
      <c r="H8434" s="30" t="n">
        <v>0</v>
      </c>
      <c r="I8434" s="29"/>
      <c r="J8434" s="30" t="n">
        <v>0</v>
      </c>
      <c r="K8434" s="29"/>
      <c r="L8434" s="29" t="s">
        <v>116</v>
      </c>
      <c r="M8434" s="29"/>
      <c r="N8434" s="29"/>
      <c r="O8434" s="29"/>
      <c r="P8434" s="29"/>
      <c r="Q8434" s="29" t="n">
        <f aca="false">IFERROR(VALUE(L8434),"")</f>
        <v>0</v>
      </c>
      <c r="R8434" s="29" t="str">
        <f aca="true">IF(O8434="","",O8434-TODAY())</f>
        <v/>
      </c>
      <c r="S8434" s="29" t="str">
        <f aca="false">IF(C8434="&lt;&lt; vazio &gt;&gt;","VAZIA",IF(AND(O8434&lt;&gt;"",R8434&lt;0),"VENCIDO",IF(AND(O8434&lt;&gt;"",R8434&lt;=Parametros!$B$10),"PRÓX. VENCIMENTO",IF(F8434="Q","QUALIDADE",IF(F8434="S","BLOQUEADO",IF(F8434="R","RESTRITO/DEVOLUÇÃO",IF(OR(N8434="QUAR",N8434="QRES"),"QUARENTENA",IF(OR(B8434="DESCARTE",B8434="DEVOLUÇÃO"),"DESCARTE/DEVOLUÇÃO",IF(AND(D8434="",K8434&lt;&gt;""),"SEM LOTE",IF(AND(Q8434&lt;&gt;"",Q8434&gt;=Parametros!$B$11),"PARADO/SEM GIRO","OK"))))))))))</f>
        <v>VAZIA</v>
      </c>
      <c r="T8434" s="29" t="str">
        <f aca="false">IF(AND($S8434="PARADO/SEM GIRO",$K8434="KG",OR(Painel!$B$5="(Todos)",A8434=Painel!$B$5)*OR(Painel!$E$5="(Todos)",P8434=Painel!$E$5)),$J8434+ROW()/10000000,"")</f>
        <v/>
      </c>
      <c r="U8434" s="29" t="str">
        <f aca="false">IF(AND($S8434="VENCIDO",$K8434="KG",OR(Painel!$B$5="(Todos)",A8434=Painel!$B$5)*OR(Painel!$E$5="(Todos)",P8434=Painel!$E$5)),$J8434+ROW()/10000000,"")</f>
        <v/>
      </c>
    </row>
    <row r="8435" customFormat="false" ht="15" hidden="false" customHeight="false" outlineLevel="0" collapsed="false">
      <c r="A8435" s="29" t="s">
        <v>57</v>
      </c>
      <c r="B8435" s="29" t="s">
        <v>15229</v>
      </c>
      <c r="C8435" s="29" t="s">
        <v>291</v>
      </c>
      <c r="D8435" s="29" t="s">
        <v>3788</v>
      </c>
      <c r="E8435" s="29" t="n">
        <v>3</v>
      </c>
      <c r="F8435" s="29"/>
      <c r="G8435" s="29"/>
      <c r="H8435" s="30" t="n">
        <v>10.1</v>
      </c>
      <c r="I8435" s="31" t="n">
        <v>46272</v>
      </c>
      <c r="J8435" s="30" t="n">
        <v>10.1</v>
      </c>
      <c r="K8435" s="29" t="s">
        <v>120</v>
      </c>
      <c r="L8435" s="29" t="s">
        <v>126</v>
      </c>
      <c r="M8435" s="29"/>
      <c r="N8435" s="29" t="s">
        <v>122</v>
      </c>
      <c r="O8435" s="31" t="n">
        <v>46667</v>
      </c>
      <c r="P8435" s="29" t="s">
        <v>123</v>
      </c>
      <c r="Q8435" s="29" t="n">
        <f aca="false">IFERROR(VALUE(L8435),"")</f>
        <v>13</v>
      </c>
      <c r="R8435" s="29" t="n">
        <f aca="true">IF(O8435="","",O8435-TODAY())</f>
        <v>382</v>
      </c>
      <c r="S8435" s="29" t="str">
        <f aca="false">IF(C8435="&lt;&lt; vazio &gt;&gt;","VAZIA",IF(AND(O8435&lt;&gt;"",R8435&lt;0),"VENCIDO",IF(AND(O8435&lt;&gt;"",R8435&lt;=Parametros!$B$10),"PRÓX. VENCIMENTO",IF(F8435="Q","QUALIDADE",IF(F8435="S","BLOQUEADO",IF(F8435="R","RESTRITO/DEVOLUÇÃO",IF(OR(N8435="QUAR",N8435="QRES"),"QUARENTENA",IF(OR(B8435="DESCARTE",B8435="DEVOLUÇÃO"),"DESCARTE/DEVOLUÇÃO",IF(AND(D8435="",K8435&lt;&gt;""),"SEM LOTE",IF(AND(Q8435&lt;&gt;"",Q8435&gt;=Parametros!$B$11),"PARADO/SEM GIRO","OK"))))))))))</f>
        <v>OK</v>
      </c>
      <c r="T8435" s="29" t="str">
        <f aca="false">IF(AND($S8435="PARADO/SEM GIRO",$K8435="KG",OR(Painel!$B$5="(Todos)",A8435=Painel!$B$5)*OR(Painel!$E$5="(Todos)",P8435=Painel!$E$5)),$J8435+ROW()/10000000,"")</f>
        <v/>
      </c>
      <c r="U8435" s="29" t="str">
        <f aca="false">IF(AND($S8435="VENCIDO",$K8435="KG",OR(Painel!$B$5="(Todos)",A8435=Painel!$B$5)*OR(Painel!$E$5="(Todos)",P8435=Painel!$E$5)),$J8435+ROW()/10000000,"")</f>
        <v/>
      </c>
    </row>
    <row r="8436" customFormat="false" ht="15" hidden="false" customHeight="false" outlineLevel="0" collapsed="false">
      <c r="A8436" s="29" t="s">
        <v>57</v>
      </c>
      <c r="B8436" s="29" t="s">
        <v>15229</v>
      </c>
      <c r="C8436" s="29" t="s">
        <v>131</v>
      </c>
      <c r="D8436" s="29" t="s">
        <v>132</v>
      </c>
      <c r="E8436" s="29" t="n">
        <v>3</v>
      </c>
      <c r="F8436" s="29"/>
      <c r="G8436" s="29"/>
      <c r="H8436" s="30" t="n">
        <v>10.1</v>
      </c>
      <c r="I8436" s="31" t="n">
        <v>46272</v>
      </c>
      <c r="J8436" s="30" t="n">
        <v>10.1</v>
      </c>
      <c r="K8436" s="29" t="s">
        <v>120</v>
      </c>
      <c r="L8436" s="29" t="s">
        <v>126</v>
      </c>
      <c r="M8436" s="29"/>
      <c r="N8436" s="29" t="s">
        <v>134</v>
      </c>
      <c r="O8436" s="31" t="n">
        <v>46353</v>
      </c>
      <c r="P8436" s="29" t="s">
        <v>123</v>
      </c>
      <c r="Q8436" s="29" t="n">
        <f aca="false">IFERROR(VALUE(L8436),"")</f>
        <v>13</v>
      </c>
      <c r="R8436" s="29" t="n">
        <f aca="true">IF(O8436="","",O8436-TODAY())</f>
        <v>68</v>
      </c>
      <c r="S8436" s="29" t="str">
        <f aca="false">IF(C8436="&lt;&lt; vazio &gt;&gt;","VAZIA",IF(AND(O8436&lt;&gt;"",R8436&lt;0),"VENCIDO",IF(AND(O8436&lt;&gt;"",R8436&lt;=Parametros!$B$10),"PRÓX. VENCIMENTO",IF(F8436="Q","QUALIDADE",IF(F8436="S","BLOQUEADO",IF(F8436="R","RESTRITO/DEVOLUÇÃO",IF(OR(N8436="QUAR",N8436="QRES"),"QUARENTENA",IF(OR(B8436="DESCARTE",B8436="DEVOLUÇÃO"),"DESCARTE/DEVOLUÇÃO",IF(AND(D8436="",K8436&lt;&gt;""),"SEM LOTE",IF(AND(Q8436&lt;&gt;"",Q8436&gt;=Parametros!$B$11),"PARADO/SEM GIRO","OK"))))))))))</f>
        <v>OK</v>
      </c>
      <c r="T8436" s="29" t="str">
        <f aca="false">IF(AND($S8436="PARADO/SEM GIRO",$K8436="KG",OR(Painel!$B$5="(Todos)",A8436=Painel!$B$5)*OR(Painel!$E$5="(Todos)",P8436=Painel!$E$5)),$J8436+ROW()/10000000,"")</f>
        <v/>
      </c>
      <c r="U8436" s="29" t="str">
        <f aca="false">IF(AND($S8436="VENCIDO",$K8436="KG",OR(Painel!$B$5="(Todos)",A8436=Painel!$B$5)*OR(Painel!$E$5="(Todos)",P8436=Painel!$E$5)),$J8436+ROW()/10000000,"")</f>
        <v/>
      </c>
    </row>
    <row r="8437" customFormat="false" ht="15" hidden="false" customHeight="false" outlineLevel="0" collapsed="false">
      <c r="A8437" s="29" t="s">
        <v>57</v>
      </c>
      <c r="B8437" s="29" t="s">
        <v>15229</v>
      </c>
      <c r="C8437" s="29" t="s">
        <v>876</v>
      </c>
      <c r="D8437" s="29" t="s">
        <v>15230</v>
      </c>
      <c r="E8437" s="29" t="n">
        <v>3</v>
      </c>
      <c r="F8437" s="29"/>
      <c r="G8437" s="29"/>
      <c r="H8437" s="30" t="n">
        <v>10</v>
      </c>
      <c r="I8437" s="31" t="n">
        <v>46272</v>
      </c>
      <c r="J8437" s="30" t="n">
        <v>10</v>
      </c>
      <c r="K8437" s="29" t="s">
        <v>120</v>
      </c>
      <c r="L8437" s="29" t="s">
        <v>126</v>
      </c>
      <c r="M8437" s="29"/>
      <c r="N8437" s="29" t="s">
        <v>122</v>
      </c>
      <c r="O8437" s="31" t="n">
        <v>46494</v>
      </c>
      <c r="P8437" s="29" t="s">
        <v>123</v>
      </c>
      <c r="Q8437" s="29" t="n">
        <f aca="false">IFERROR(VALUE(L8437),"")</f>
        <v>13</v>
      </c>
      <c r="R8437" s="29" t="n">
        <f aca="true">IF(O8437="","",O8437-TODAY())</f>
        <v>209</v>
      </c>
      <c r="S8437" s="29" t="str">
        <f aca="false">IF(C8437="&lt;&lt; vazio &gt;&gt;","VAZIA",IF(AND(O8437&lt;&gt;"",R8437&lt;0),"VENCIDO",IF(AND(O8437&lt;&gt;"",R8437&lt;=Parametros!$B$10),"PRÓX. VENCIMENTO",IF(F8437="Q","QUALIDADE",IF(F8437="S","BLOQUEADO",IF(F8437="R","RESTRITO/DEVOLUÇÃO",IF(OR(N8437="QUAR",N8437="QRES"),"QUARENTENA",IF(OR(B8437="DESCARTE",B8437="DEVOLUÇÃO"),"DESCARTE/DEVOLUÇÃO",IF(AND(D8437="",K8437&lt;&gt;""),"SEM LOTE",IF(AND(Q8437&lt;&gt;"",Q8437&gt;=Parametros!$B$11),"PARADO/SEM GIRO","OK"))))))))))</f>
        <v>OK</v>
      </c>
      <c r="T8437" s="29" t="str">
        <f aca="false">IF(AND($S8437="PARADO/SEM GIRO",$K8437="KG",OR(Painel!$B$5="(Todos)",A8437=Painel!$B$5)*OR(Painel!$E$5="(Todos)",P8437=Painel!$E$5)),$J8437+ROW()/10000000,"")</f>
        <v/>
      </c>
      <c r="U8437" s="29" t="str">
        <f aca="false">IF(AND($S8437="VENCIDO",$K8437="KG",OR(Painel!$B$5="(Todos)",A8437=Painel!$B$5)*OR(Painel!$E$5="(Todos)",P8437=Painel!$E$5)),$J8437+ROW()/10000000,"")</f>
        <v/>
      </c>
    </row>
    <row r="8438" customFormat="false" ht="15" hidden="false" customHeight="false" outlineLevel="0" collapsed="false">
      <c r="A8438" s="29" t="s">
        <v>57</v>
      </c>
      <c r="B8438" s="29" t="s">
        <v>15231</v>
      </c>
      <c r="C8438" s="29" t="s">
        <v>273</v>
      </c>
      <c r="D8438" s="29" t="s">
        <v>15232</v>
      </c>
      <c r="E8438" s="29" t="n">
        <v>1</v>
      </c>
      <c r="F8438" s="29" t="s">
        <v>137</v>
      </c>
      <c r="G8438" s="29"/>
      <c r="H8438" s="30" t="n">
        <v>70.4</v>
      </c>
      <c r="I8438" s="31" t="n">
        <v>46239</v>
      </c>
      <c r="J8438" s="30" t="n">
        <v>70.4</v>
      </c>
      <c r="K8438" s="29" t="s">
        <v>120</v>
      </c>
      <c r="L8438" s="29" t="s">
        <v>2925</v>
      </c>
      <c r="M8438" s="29"/>
      <c r="N8438" s="29" t="s">
        <v>134</v>
      </c>
      <c r="O8438" s="31" t="n">
        <v>46311</v>
      </c>
      <c r="P8438" s="29" t="s">
        <v>123</v>
      </c>
      <c r="Q8438" s="29" t="n">
        <f aca="false">IFERROR(VALUE(L8438),"")</f>
        <v>65</v>
      </c>
      <c r="R8438" s="29" t="n">
        <f aca="true">IF(O8438="","",O8438-TODAY())</f>
        <v>26</v>
      </c>
      <c r="S8438" s="29" t="str">
        <f aca="false">IF(C8438="&lt;&lt; vazio &gt;&gt;","VAZIA",IF(AND(O8438&lt;&gt;"",R8438&lt;0),"VENCIDO",IF(AND(O8438&lt;&gt;"",R8438&lt;=Parametros!$B$10),"PRÓX. VENCIMENTO",IF(F8438="Q","QUALIDADE",IF(F8438="S","BLOQUEADO",IF(F8438="R","RESTRITO/DEVOLUÇÃO",IF(OR(N8438="QUAR",N8438="QRES"),"QUARENTENA",IF(OR(B8438="DESCARTE",B8438="DEVOLUÇÃO"),"DESCARTE/DEVOLUÇÃO",IF(AND(D8438="",K8438&lt;&gt;""),"SEM LOTE",IF(AND(Q8438&lt;&gt;"",Q8438&gt;=Parametros!$B$11),"PARADO/SEM GIRO","OK"))))))))))</f>
        <v>PRÓX. VENCIMENTO</v>
      </c>
      <c r="T8438" s="29" t="str">
        <f aca="false">IF(AND($S8438="PARADO/SEM GIRO",$K8438="KG",OR(Painel!$B$5="(Todos)",A8438=Painel!$B$5)*OR(Painel!$E$5="(Todos)",P8438=Painel!$E$5)),$J8438+ROW()/10000000,"")</f>
        <v/>
      </c>
      <c r="U8438" s="29" t="str">
        <f aca="false">IF(AND($S8438="VENCIDO",$K8438="KG",OR(Painel!$B$5="(Todos)",A8438=Painel!$B$5)*OR(Painel!$E$5="(Todos)",P8438=Painel!$E$5)),$J8438+ROW()/10000000,"")</f>
        <v/>
      </c>
    </row>
    <row r="8439" customFormat="false" ht="15" hidden="false" customHeight="false" outlineLevel="0" collapsed="false">
      <c r="A8439" s="29" t="s">
        <v>57</v>
      </c>
      <c r="B8439" s="29" t="s">
        <v>15233</v>
      </c>
      <c r="C8439" s="29" t="s">
        <v>145</v>
      </c>
      <c r="D8439" s="29" t="s">
        <v>272</v>
      </c>
      <c r="E8439" s="29" t="n">
        <v>3</v>
      </c>
      <c r="F8439" s="29"/>
      <c r="G8439" s="29"/>
      <c r="H8439" s="30" t="n">
        <v>20.1</v>
      </c>
      <c r="I8439" s="31" t="n">
        <v>46273</v>
      </c>
      <c r="J8439" s="30" t="n">
        <v>20.1</v>
      </c>
      <c r="K8439" s="29" t="s">
        <v>120</v>
      </c>
      <c r="L8439" s="29" t="s">
        <v>149</v>
      </c>
      <c r="M8439" s="29"/>
      <c r="N8439" s="29" t="s">
        <v>134</v>
      </c>
      <c r="O8439" s="31" t="n">
        <v>46321</v>
      </c>
      <c r="P8439" s="29" t="s">
        <v>123</v>
      </c>
      <c r="Q8439" s="29" t="n">
        <f aca="false">IFERROR(VALUE(L8439),"")</f>
        <v>12</v>
      </c>
      <c r="R8439" s="29" t="n">
        <f aca="true">IF(O8439="","",O8439-TODAY())</f>
        <v>36</v>
      </c>
      <c r="S8439" s="29" t="str">
        <f aca="false">IF(C8439="&lt;&lt; vazio &gt;&gt;","VAZIA",IF(AND(O8439&lt;&gt;"",R8439&lt;0),"VENCIDO",IF(AND(O8439&lt;&gt;"",R8439&lt;=Parametros!$B$10),"PRÓX. VENCIMENTO",IF(F8439="Q","QUALIDADE",IF(F8439="S","BLOQUEADO",IF(F8439="R","RESTRITO/DEVOLUÇÃO",IF(OR(N8439="QUAR",N8439="QRES"),"QUARENTENA",IF(OR(B8439="DESCARTE",B8439="DEVOLUÇÃO"),"DESCARTE/DEVOLUÇÃO",IF(AND(D8439="",K8439&lt;&gt;""),"SEM LOTE",IF(AND(Q8439&lt;&gt;"",Q8439&gt;=Parametros!$B$11),"PARADO/SEM GIRO","OK"))))))))))</f>
        <v>PRÓX. VENCIMENTO</v>
      </c>
      <c r="T8439" s="29" t="str">
        <f aca="false">IF(AND($S8439="PARADO/SEM GIRO",$K8439="KG",OR(Painel!$B$5="(Todos)",A8439=Painel!$B$5)*OR(Painel!$E$5="(Todos)",P8439=Painel!$E$5)),$J8439+ROW()/10000000,"")</f>
        <v/>
      </c>
      <c r="U8439" s="29" t="str">
        <f aca="false">IF(AND($S8439="VENCIDO",$K8439="KG",OR(Painel!$B$5="(Todos)",A8439=Painel!$B$5)*OR(Painel!$E$5="(Todos)",P8439=Painel!$E$5)),$J8439+ROW()/10000000,"")</f>
        <v/>
      </c>
    </row>
    <row r="8440" customFormat="false" ht="15" hidden="false" customHeight="false" outlineLevel="0" collapsed="false">
      <c r="A8440" s="29" t="s">
        <v>57</v>
      </c>
      <c r="B8440" s="29" t="s">
        <v>15233</v>
      </c>
      <c r="C8440" s="29" t="s">
        <v>313</v>
      </c>
      <c r="D8440" s="29" t="s">
        <v>15234</v>
      </c>
      <c r="E8440" s="29" t="n">
        <v>3</v>
      </c>
      <c r="F8440" s="29"/>
      <c r="G8440" s="29"/>
      <c r="H8440" s="30" t="n">
        <v>10.1</v>
      </c>
      <c r="I8440" s="31" t="n">
        <v>46272</v>
      </c>
      <c r="J8440" s="30" t="n">
        <v>10.1</v>
      </c>
      <c r="K8440" s="29" t="s">
        <v>120</v>
      </c>
      <c r="L8440" s="29" t="s">
        <v>126</v>
      </c>
      <c r="M8440" s="29"/>
      <c r="N8440" s="29" t="s">
        <v>122</v>
      </c>
      <c r="O8440" s="31" t="n">
        <v>46643</v>
      </c>
      <c r="P8440" s="29" t="s">
        <v>123</v>
      </c>
      <c r="Q8440" s="29" t="n">
        <f aca="false">IFERROR(VALUE(L8440),"")</f>
        <v>13</v>
      </c>
      <c r="R8440" s="29" t="n">
        <f aca="true">IF(O8440="","",O8440-TODAY())</f>
        <v>358</v>
      </c>
      <c r="S8440" s="29" t="str">
        <f aca="false">IF(C8440="&lt;&lt; vazio &gt;&gt;","VAZIA",IF(AND(O8440&lt;&gt;"",R8440&lt;0),"VENCIDO",IF(AND(O8440&lt;&gt;"",R8440&lt;=Parametros!$B$10),"PRÓX. VENCIMENTO",IF(F8440="Q","QUALIDADE",IF(F8440="S","BLOQUEADO",IF(F8440="R","RESTRITO/DEVOLUÇÃO",IF(OR(N8440="QUAR",N8440="QRES"),"QUARENTENA",IF(OR(B8440="DESCARTE",B8440="DEVOLUÇÃO"),"DESCARTE/DEVOLUÇÃO",IF(AND(D8440="",K8440&lt;&gt;""),"SEM LOTE",IF(AND(Q8440&lt;&gt;"",Q8440&gt;=Parametros!$B$11),"PARADO/SEM GIRO","OK"))))))))))</f>
        <v>OK</v>
      </c>
      <c r="T8440" s="29" t="str">
        <f aca="false">IF(AND($S8440="PARADO/SEM GIRO",$K8440="KG",OR(Painel!$B$5="(Todos)",A8440=Painel!$B$5)*OR(Painel!$E$5="(Todos)",P8440=Painel!$E$5)),$J8440+ROW()/10000000,"")</f>
        <v/>
      </c>
      <c r="U8440" s="29" t="str">
        <f aca="false">IF(AND($S8440="VENCIDO",$K8440="KG",OR(Painel!$B$5="(Todos)",A8440=Painel!$B$5)*OR(Painel!$E$5="(Todos)",P8440=Painel!$E$5)),$J8440+ROW()/10000000,"")</f>
        <v/>
      </c>
    </row>
    <row r="8441" customFormat="false" ht="15" hidden="false" customHeight="false" outlineLevel="0" collapsed="false">
      <c r="A8441" s="29" t="s">
        <v>57</v>
      </c>
      <c r="B8441" s="29" t="s">
        <v>15233</v>
      </c>
      <c r="C8441" s="29" t="s">
        <v>331</v>
      </c>
      <c r="D8441" s="29" t="s">
        <v>15235</v>
      </c>
      <c r="E8441" s="29" t="n">
        <v>3</v>
      </c>
      <c r="F8441" s="29"/>
      <c r="G8441" s="29"/>
      <c r="H8441" s="30" t="n">
        <v>1</v>
      </c>
      <c r="I8441" s="31" t="n">
        <v>46273</v>
      </c>
      <c r="J8441" s="30" t="n">
        <v>1</v>
      </c>
      <c r="K8441" s="29" t="s">
        <v>333</v>
      </c>
      <c r="L8441" s="29" t="s">
        <v>149</v>
      </c>
      <c r="M8441" s="29"/>
      <c r="N8441" s="29" t="s">
        <v>134</v>
      </c>
      <c r="O8441" s="31" t="n">
        <v>46363</v>
      </c>
      <c r="P8441" s="29" t="s">
        <v>123</v>
      </c>
      <c r="Q8441" s="29" t="n">
        <f aca="false">IFERROR(VALUE(L8441),"")</f>
        <v>12</v>
      </c>
      <c r="R8441" s="29" t="n">
        <f aca="true">IF(O8441="","",O8441-TODAY())</f>
        <v>78</v>
      </c>
      <c r="S8441" s="29" t="str">
        <f aca="false">IF(C8441="&lt;&lt; vazio &gt;&gt;","VAZIA",IF(AND(O8441&lt;&gt;"",R8441&lt;0),"VENCIDO",IF(AND(O8441&lt;&gt;"",R8441&lt;=Parametros!$B$10),"PRÓX. VENCIMENTO",IF(F8441="Q","QUALIDADE",IF(F8441="S","BLOQUEADO",IF(F8441="R","RESTRITO/DEVOLUÇÃO",IF(OR(N8441="QUAR",N8441="QRES"),"QUARENTENA",IF(OR(B8441="DESCARTE",B8441="DEVOLUÇÃO"),"DESCARTE/DEVOLUÇÃO",IF(AND(D8441="",K8441&lt;&gt;""),"SEM LOTE",IF(AND(Q8441&lt;&gt;"",Q8441&gt;=Parametros!$B$11),"PARADO/SEM GIRO","OK"))))))))))</f>
        <v>OK</v>
      </c>
      <c r="T8441" s="29" t="str">
        <f aca="false">IF(AND($S8441="PARADO/SEM GIRO",$K8441="KG",OR(Painel!$B$5="(Todos)",A8441=Painel!$B$5)*OR(Painel!$E$5="(Todos)",P8441=Painel!$E$5)),$J8441+ROW()/10000000,"")</f>
        <v/>
      </c>
      <c r="U8441" s="29" t="str">
        <f aca="false">IF(AND($S8441="VENCIDO",$K8441="KG",OR(Painel!$B$5="(Todos)",A8441=Painel!$B$5)*OR(Painel!$E$5="(Todos)",P8441=Painel!$E$5)),$J8441+ROW()/10000000,"")</f>
        <v/>
      </c>
    </row>
    <row r="8442" customFormat="false" ht="15" hidden="false" customHeight="false" outlineLevel="0" collapsed="false">
      <c r="A8442" s="29" t="s">
        <v>57</v>
      </c>
      <c r="B8442" s="29" t="s">
        <v>15236</v>
      </c>
      <c r="C8442" s="29" t="s">
        <v>359</v>
      </c>
      <c r="D8442" s="29" t="s">
        <v>451</v>
      </c>
      <c r="E8442" s="29" t="n">
        <v>1</v>
      </c>
      <c r="F8442" s="29"/>
      <c r="G8442" s="29"/>
      <c r="H8442" s="30" t="n">
        <v>5</v>
      </c>
      <c r="I8442" s="31" t="n">
        <v>46285</v>
      </c>
      <c r="J8442" s="30" t="n">
        <v>5</v>
      </c>
      <c r="K8442" s="29" t="s">
        <v>120</v>
      </c>
      <c r="L8442" s="29" t="s">
        <v>400</v>
      </c>
      <c r="M8442" s="29"/>
      <c r="N8442" s="29" t="s">
        <v>122</v>
      </c>
      <c r="O8442" s="31" t="n">
        <v>46709</v>
      </c>
      <c r="P8442" s="29" t="s">
        <v>123</v>
      </c>
      <c r="Q8442" s="29" t="n">
        <f aca="false">IFERROR(VALUE(L8442),"")</f>
        <v>3</v>
      </c>
      <c r="R8442" s="29" t="n">
        <f aca="true">IF(O8442="","",O8442-TODAY())</f>
        <v>424</v>
      </c>
      <c r="S8442" s="29" t="str">
        <f aca="false">IF(C8442="&lt;&lt; vazio &gt;&gt;","VAZIA",IF(AND(O8442&lt;&gt;"",R8442&lt;0),"VENCIDO",IF(AND(O8442&lt;&gt;"",R8442&lt;=Parametros!$B$10),"PRÓX. VENCIMENTO",IF(F8442="Q","QUALIDADE",IF(F8442="S","BLOQUEADO",IF(F8442="R","RESTRITO/DEVOLUÇÃO",IF(OR(N8442="QUAR",N8442="QRES"),"QUARENTENA",IF(OR(B8442="DESCARTE",B8442="DEVOLUÇÃO"),"DESCARTE/DEVOLUÇÃO",IF(AND(D8442="",K8442&lt;&gt;""),"SEM LOTE",IF(AND(Q8442&lt;&gt;"",Q8442&gt;=Parametros!$B$11),"PARADO/SEM GIRO","OK"))))))))))</f>
        <v>OK</v>
      </c>
      <c r="T8442" s="29" t="str">
        <f aca="false">IF(AND($S8442="PARADO/SEM GIRO",$K8442="KG",OR(Painel!$B$5="(Todos)",A8442=Painel!$B$5)*OR(Painel!$E$5="(Todos)",P8442=Painel!$E$5)),$J8442+ROW()/10000000,"")</f>
        <v/>
      </c>
      <c r="U8442" s="29" t="str">
        <f aca="false">IF(AND($S8442="VENCIDO",$K8442="KG",OR(Painel!$B$5="(Todos)",A8442=Painel!$B$5)*OR(Painel!$E$5="(Todos)",P8442=Painel!$E$5)),$J8442+ROW()/10000000,"")</f>
        <v/>
      </c>
    </row>
    <row r="8443" customFormat="false" ht="15" hidden="false" customHeight="false" outlineLevel="0" collapsed="false">
      <c r="A8443" s="29" t="s">
        <v>57</v>
      </c>
      <c r="B8443" s="29" t="s">
        <v>15237</v>
      </c>
      <c r="C8443" s="29" t="s">
        <v>174</v>
      </c>
      <c r="D8443" s="29" t="s">
        <v>497</v>
      </c>
      <c r="E8443" s="29" t="n">
        <v>5</v>
      </c>
      <c r="F8443" s="29"/>
      <c r="G8443" s="29"/>
      <c r="H8443" s="30" t="n">
        <v>2.8</v>
      </c>
      <c r="I8443" s="31" t="n">
        <v>46285</v>
      </c>
      <c r="J8443" s="30" t="n">
        <v>2.8</v>
      </c>
      <c r="K8443" s="29" t="s">
        <v>120</v>
      </c>
      <c r="L8443" s="29" t="s">
        <v>126</v>
      </c>
      <c r="M8443" s="29"/>
      <c r="N8443" s="29" t="s">
        <v>122</v>
      </c>
      <c r="O8443" s="31" t="n">
        <v>46396</v>
      </c>
      <c r="P8443" s="29" t="s">
        <v>123</v>
      </c>
      <c r="Q8443" s="29" t="n">
        <f aca="false">IFERROR(VALUE(L8443),"")</f>
        <v>13</v>
      </c>
      <c r="R8443" s="29" t="n">
        <f aca="true">IF(O8443="","",O8443-TODAY())</f>
        <v>111</v>
      </c>
      <c r="S8443" s="29" t="str">
        <f aca="false">IF(C8443="&lt;&lt; vazio &gt;&gt;","VAZIA",IF(AND(O8443&lt;&gt;"",R8443&lt;0),"VENCIDO",IF(AND(O8443&lt;&gt;"",R8443&lt;=Parametros!$B$10),"PRÓX. VENCIMENTO",IF(F8443="Q","QUALIDADE",IF(F8443="S","BLOQUEADO",IF(F8443="R","RESTRITO/DEVOLUÇÃO",IF(OR(N8443="QUAR",N8443="QRES"),"QUARENTENA",IF(OR(B8443="DESCARTE",B8443="DEVOLUÇÃO"),"DESCARTE/DEVOLUÇÃO",IF(AND(D8443="",K8443&lt;&gt;""),"SEM LOTE",IF(AND(Q8443&lt;&gt;"",Q8443&gt;=Parametros!$B$11),"PARADO/SEM GIRO","OK"))))))))))</f>
        <v>OK</v>
      </c>
      <c r="T8443" s="29" t="str">
        <f aca="false">IF(AND($S8443="PARADO/SEM GIRO",$K8443="KG",OR(Painel!$B$5="(Todos)",A8443=Painel!$B$5)*OR(Painel!$E$5="(Todos)",P8443=Painel!$E$5)),$J8443+ROW()/10000000,"")</f>
        <v/>
      </c>
      <c r="U8443" s="29" t="str">
        <f aca="false">IF(AND($S8443="VENCIDO",$K8443="KG",OR(Painel!$B$5="(Todos)",A8443=Painel!$B$5)*OR(Painel!$E$5="(Todos)",P8443=Painel!$E$5)),$J8443+ROW()/10000000,"")</f>
        <v/>
      </c>
    </row>
    <row r="8444" customFormat="false" ht="15" hidden="false" customHeight="false" outlineLevel="0" collapsed="false">
      <c r="A8444" s="29" t="s">
        <v>57</v>
      </c>
      <c r="B8444" s="29" t="s">
        <v>15237</v>
      </c>
      <c r="C8444" s="29" t="s">
        <v>351</v>
      </c>
      <c r="D8444" s="29" t="s">
        <v>4860</v>
      </c>
      <c r="E8444" s="29" t="n">
        <v>5</v>
      </c>
      <c r="F8444" s="29"/>
      <c r="G8444" s="29"/>
      <c r="H8444" s="30" t="n">
        <v>20.1</v>
      </c>
      <c r="I8444" s="31" t="n">
        <v>46272</v>
      </c>
      <c r="J8444" s="30" t="n">
        <v>20.1</v>
      </c>
      <c r="K8444" s="29" t="s">
        <v>120</v>
      </c>
      <c r="L8444" s="29" t="s">
        <v>126</v>
      </c>
      <c r="M8444" s="29"/>
      <c r="N8444" s="29" t="s">
        <v>122</v>
      </c>
      <c r="O8444" s="31" t="n">
        <v>46533</v>
      </c>
      <c r="P8444" s="29" t="s">
        <v>123</v>
      </c>
      <c r="Q8444" s="29" t="n">
        <f aca="false">IFERROR(VALUE(L8444),"")</f>
        <v>13</v>
      </c>
      <c r="R8444" s="29" t="n">
        <f aca="true">IF(O8444="","",O8444-TODAY())</f>
        <v>248</v>
      </c>
      <c r="S8444" s="29" t="str">
        <f aca="false">IF(C8444="&lt;&lt; vazio &gt;&gt;","VAZIA",IF(AND(O8444&lt;&gt;"",R8444&lt;0),"VENCIDO",IF(AND(O8444&lt;&gt;"",R8444&lt;=Parametros!$B$10),"PRÓX. VENCIMENTO",IF(F8444="Q","QUALIDADE",IF(F8444="S","BLOQUEADO",IF(F8444="R","RESTRITO/DEVOLUÇÃO",IF(OR(N8444="QUAR",N8444="QRES"),"QUARENTENA",IF(OR(B8444="DESCARTE",B8444="DEVOLUÇÃO"),"DESCARTE/DEVOLUÇÃO",IF(AND(D8444="",K8444&lt;&gt;""),"SEM LOTE",IF(AND(Q8444&lt;&gt;"",Q8444&gt;=Parametros!$B$11),"PARADO/SEM GIRO","OK"))))))))))</f>
        <v>OK</v>
      </c>
      <c r="T8444" s="29" t="str">
        <f aca="false">IF(AND($S8444="PARADO/SEM GIRO",$K8444="KG",OR(Painel!$B$5="(Todos)",A8444=Painel!$B$5)*OR(Painel!$E$5="(Todos)",P8444=Painel!$E$5)),$J8444+ROW()/10000000,"")</f>
        <v/>
      </c>
      <c r="U8444" s="29" t="str">
        <f aca="false">IF(AND($S8444="VENCIDO",$K8444="KG",OR(Painel!$B$5="(Todos)",A8444=Painel!$B$5)*OR(Painel!$E$5="(Todos)",P8444=Painel!$E$5)),$J8444+ROW()/10000000,"")</f>
        <v/>
      </c>
    </row>
    <row r="8445" customFormat="false" ht="15" hidden="false" customHeight="false" outlineLevel="0" collapsed="false">
      <c r="A8445" s="29" t="s">
        <v>57</v>
      </c>
      <c r="B8445" s="29" t="s">
        <v>15237</v>
      </c>
      <c r="C8445" s="29" t="s">
        <v>5530</v>
      </c>
      <c r="D8445" s="29" t="s">
        <v>5455</v>
      </c>
      <c r="E8445" s="29" t="n">
        <v>5</v>
      </c>
      <c r="F8445" s="29"/>
      <c r="G8445" s="29"/>
      <c r="H8445" s="30" t="n">
        <v>6</v>
      </c>
      <c r="I8445" s="31" t="n">
        <v>46272</v>
      </c>
      <c r="J8445" s="30" t="n">
        <v>6</v>
      </c>
      <c r="K8445" s="29" t="s">
        <v>120</v>
      </c>
      <c r="L8445" s="29" t="s">
        <v>126</v>
      </c>
      <c r="M8445" s="29"/>
      <c r="N8445" s="29" t="s">
        <v>122</v>
      </c>
      <c r="O8445" s="31" t="n">
        <v>46431</v>
      </c>
      <c r="P8445" s="29" t="s">
        <v>123</v>
      </c>
      <c r="Q8445" s="29" t="n">
        <f aca="false">IFERROR(VALUE(L8445),"")</f>
        <v>13</v>
      </c>
      <c r="R8445" s="29" t="n">
        <f aca="true">IF(O8445="","",O8445-TODAY())</f>
        <v>146</v>
      </c>
      <c r="S8445" s="29" t="str">
        <f aca="false">IF(C8445="&lt;&lt; vazio &gt;&gt;","VAZIA",IF(AND(O8445&lt;&gt;"",R8445&lt;0),"VENCIDO",IF(AND(O8445&lt;&gt;"",R8445&lt;=Parametros!$B$10),"PRÓX. VENCIMENTO",IF(F8445="Q","QUALIDADE",IF(F8445="S","BLOQUEADO",IF(F8445="R","RESTRITO/DEVOLUÇÃO",IF(OR(N8445="QUAR",N8445="QRES"),"QUARENTENA",IF(OR(B8445="DESCARTE",B8445="DEVOLUÇÃO"),"DESCARTE/DEVOLUÇÃO",IF(AND(D8445="",K8445&lt;&gt;""),"SEM LOTE",IF(AND(Q8445&lt;&gt;"",Q8445&gt;=Parametros!$B$11),"PARADO/SEM GIRO","OK"))))))))))</f>
        <v>OK</v>
      </c>
      <c r="T8445" s="29" t="str">
        <f aca="false">IF(AND($S8445="PARADO/SEM GIRO",$K8445="KG",OR(Painel!$B$5="(Todos)",A8445=Painel!$B$5)*OR(Painel!$E$5="(Todos)",P8445=Painel!$E$5)),$J8445+ROW()/10000000,"")</f>
        <v/>
      </c>
      <c r="U8445" s="29" t="str">
        <f aca="false">IF(AND($S8445="VENCIDO",$K8445="KG",OR(Painel!$B$5="(Todos)",A8445=Painel!$B$5)*OR(Painel!$E$5="(Todos)",P8445=Painel!$E$5)),$J8445+ROW()/10000000,"")</f>
        <v/>
      </c>
    </row>
    <row r="8446" customFormat="false" ht="15" hidden="false" customHeight="false" outlineLevel="0" collapsed="false">
      <c r="A8446" s="29" t="s">
        <v>57</v>
      </c>
      <c r="B8446" s="29" t="s">
        <v>15237</v>
      </c>
      <c r="C8446" s="29" t="s">
        <v>596</v>
      </c>
      <c r="D8446" s="29" t="s">
        <v>5886</v>
      </c>
      <c r="E8446" s="29" t="n">
        <v>5</v>
      </c>
      <c r="F8446" s="29"/>
      <c r="G8446" s="29"/>
      <c r="H8446" s="30" t="n">
        <v>6</v>
      </c>
      <c r="I8446" s="31" t="n">
        <v>46272</v>
      </c>
      <c r="J8446" s="30" t="n">
        <v>6</v>
      </c>
      <c r="K8446" s="29" t="s">
        <v>120</v>
      </c>
      <c r="L8446" s="29" t="s">
        <v>126</v>
      </c>
      <c r="M8446" s="29"/>
      <c r="N8446" s="29" t="s">
        <v>122</v>
      </c>
      <c r="O8446" s="31" t="n">
        <v>46512</v>
      </c>
      <c r="P8446" s="29" t="s">
        <v>123</v>
      </c>
      <c r="Q8446" s="29" t="n">
        <f aca="false">IFERROR(VALUE(L8446),"")</f>
        <v>13</v>
      </c>
      <c r="R8446" s="29" t="n">
        <f aca="true">IF(O8446="","",O8446-TODAY())</f>
        <v>227</v>
      </c>
      <c r="S8446" s="29" t="str">
        <f aca="false">IF(C8446="&lt;&lt; vazio &gt;&gt;","VAZIA",IF(AND(O8446&lt;&gt;"",R8446&lt;0),"VENCIDO",IF(AND(O8446&lt;&gt;"",R8446&lt;=Parametros!$B$10),"PRÓX. VENCIMENTO",IF(F8446="Q","QUALIDADE",IF(F8446="S","BLOQUEADO",IF(F8446="R","RESTRITO/DEVOLUÇÃO",IF(OR(N8446="QUAR",N8446="QRES"),"QUARENTENA",IF(OR(B8446="DESCARTE",B8446="DEVOLUÇÃO"),"DESCARTE/DEVOLUÇÃO",IF(AND(D8446="",K8446&lt;&gt;""),"SEM LOTE",IF(AND(Q8446&lt;&gt;"",Q8446&gt;=Parametros!$B$11),"PARADO/SEM GIRO","OK"))))))))))</f>
        <v>OK</v>
      </c>
      <c r="T8446" s="29" t="str">
        <f aca="false">IF(AND($S8446="PARADO/SEM GIRO",$K8446="KG",OR(Painel!$B$5="(Todos)",A8446=Painel!$B$5)*OR(Painel!$E$5="(Todos)",P8446=Painel!$E$5)),$J8446+ROW()/10000000,"")</f>
        <v/>
      </c>
      <c r="U8446" s="29" t="str">
        <f aca="false">IF(AND($S8446="VENCIDO",$K8446="KG",OR(Painel!$B$5="(Todos)",A8446=Painel!$B$5)*OR(Painel!$E$5="(Todos)",P8446=Painel!$E$5)),$J8446+ROW()/10000000,"")</f>
        <v/>
      </c>
    </row>
    <row r="8447" customFormat="false" ht="15" hidden="false" customHeight="false" outlineLevel="0" collapsed="false">
      <c r="A8447" s="29" t="s">
        <v>57</v>
      </c>
      <c r="B8447" s="29" t="s">
        <v>15237</v>
      </c>
      <c r="C8447" s="29" t="s">
        <v>161</v>
      </c>
      <c r="D8447" s="29" t="s">
        <v>162</v>
      </c>
      <c r="E8447" s="29" t="n">
        <v>5</v>
      </c>
      <c r="F8447" s="29"/>
      <c r="G8447" s="29"/>
      <c r="H8447" s="30" t="n">
        <v>10.1</v>
      </c>
      <c r="I8447" s="31" t="n">
        <v>46272</v>
      </c>
      <c r="J8447" s="30" t="n">
        <v>10.1</v>
      </c>
      <c r="K8447" s="29" t="s">
        <v>120</v>
      </c>
      <c r="L8447" s="29" t="s">
        <v>126</v>
      </c>
      <c r="M8447" s="29"/>
      <c r="N8447" s="29" t="s">
        <v>122</v>
      </c>
      <c r="O8447" s="31" t="n">
        <v>46535</v>
      </c>
      <c r="P8447" s="29" t="s">
        <v>123</v>
      </c>
      <c r="Q8447" s="29" t="n">
        <f aca="false">IFERROR(VALUE(L8447),"")</f>
        <v>13</v>
      </c>
      <c r="R8447" s="29" t="n">
        <f aca="true">IF(O8447="","",O8447-TODAY())</f>
        <v>250</v>
      </c>
      <c r="S8447" s="29" t="str">
        <f aca="false">IF(C8447="&lt;&lt; vazio &gt;&gt;","VAZIA",IF(AND(O8447&lt;&gt;"",R8447&lt;0),"VENCIDO",IF(AND(O8447&lt;&gt;"",R8447&lt;=Parametros!$B$10),"PRÓX. VENCIMENTO",IF(F8447="Q","QUALIDADE",IF(F8447="S","BLOQUEADO",IF(F8447="R","RESTRITO/DEVOLUÇÃO",IF(OR(N8447="QUAR",N8447="QRES"),"QUARENTENA",IF(OR(B8447="DESCARTE",B8447="DEVOLUÇÃO"),"DESCARTE/DEVOLUÇÃO",IF(AND(D8447="",K8447&lt;&gt;""),"SEM LOTE",IF(AND(Q8447&lt;&gt;"",Q8447&gt;=Parametros!$B$11),"PARADO/SEM GIRO","OK"))))))))))</f>
        <v>OK</v>
      </c>
      <c r="T8447" s="29" t="str">
        <f aca="false">IF(AND($S8447="PARADO/SEM GIRO",$K8447="KG",OR(Painel!$B$5="(Todos)",A8447=Painel!$B$5)*OR(Painel!$E$5="(Todos)",P8447=Painel!$E$5)),$J8447+ROW()/10000000,"")</f>
        <v/>
      </c>
      <c r="U8447" s="29" t="str">
        <f aca="false">IF(AND($S8447="VENCIDO",$K8447="KG",OR(Painel!$B$5="(Todos)",A8447=Painel!$B$5)*OR(Painel!$E$5="(Todos)",P8447=Painel!$E$5)),$J8447+ROW()/10000000,"")</f>
        <v/>
      </c>
    </row>
    <row r="8448" customFormat="false" ht="15" hidden="false" customHeight="false" outlineLevel="0" collapsed="false">
      <c r="A8448" s="29" t="s">
        <v>57</v>
      </c>
      <c r="B8448" s="29" t="s">
        <v>15238</v>
      </c>
      <c r="C8448" s="29" t="s">
        <v>115</v>
      </c>
      <c r="D8448" s="29"/>
      <c r="E8448" s="29" t="n">
        <v>0</v>
      </c>
      <c r="F8448" s="29"/>
      <c r="G8448" s="29"/>
      <c r="H8448" s="30" t="n">
        <v>0</v>
      </c>
      <c r="I8448" s="29"/>
      <c r="J8448" s="30" t="n">
        <v>0</v>
      </c>
      <c r="K8448" s="29"/>
      <c r="L8448" s="29" t="s">
        <v>116</v>
      </c>
      <c r="M8448" s="29"/>
      <c r="N8448" s="29"/>
      <c r="O8448" s="29"/>
      <c r="P8448" s="29"/>
      <c r="Q8448" s="29" t="n">
        <f aca="false">IFERROR(VALUE(L8448),"")</f>
        <v>0</v>
      </c>
      <c r="R8448" s="29" t="str">
        <f aca="true">IF(O8448="","",O8448-TODAY())</f>
        <v/>
      </c>
      <c r="S8448" s="29" t="str">
        <f aca="false">IF(C8448="&lt;&lt; vazio &gt;&gt;","VAZIA",IF(AND(O8448&lt;&gt;"",R8448&lt;0),"VENCIDO",IF(AND(O8448&lt;&gt;"",R8448&lt;=Parametros!$B$10),"PRÓX. VENCIMENTO",IF(F8448="Q","QUALIDADE",IF(F8448="S","BLOQUEADO",IF(F8448="R","RESTRITO/DEVOLUÇÃO",IF(OR(N8448="QUAR",N8448="QRES"),"QUARENTENA",IF(OR(B8448="DESCARTE",B8448="DEVOLUÇÃO"),"DESCARTE/DEVOLUÇÃO",IF(AND(D8448="",K8448&lt;&gt;""),"SEM LOTE",IF(AND(Q8448&lt;&gt;"",Q8448&gt;=Parametros!$B$11),"PARADO/SEM GIRO","OK"))))))))))</f>
        <v>VAZIA</v>
      </c>
      <c r="T8448" s="29" t="str">
        <f aca="false">IF(AND($S8448="PARADO/SEM GIRO",$K8448="KG",OR(Painel!$B$5="(Todos)",A8448=Painel!$B$5)*OR(Painel!$E$5="(Todos)",P8448=Painel!$E$5)),$J8448+ROW()/10000000,"")</f>
        <v/>
      </c>
      <c r="U8448" s="29" t="str">
        <f aca="false">IF(AND($S8448="VENCIDO",$K8448="KG",OR(Painel!$B$5="(Todos)",A8448=Painel!$B$5)*OR(Painel!$E$5="(Todos)",P8448=Painel!$E$5)),$J8448+ROW()/10000000,"")</f>
        <v/>
      </c>
    </row>
    <row r="8449" customFormat="false" ht="15" hidden="false" customHeight="false" outlineLevel="0" collapsed="false">
      <c r="A8449" s="29" t="s">
        <v>57</v>
      </c>
      <c r="B8449" s="29" t="s">
        <v>15239</v>
      </c>
      <c r="C8449" s="29" t="s">
        <v>489</v>
      </c>
      <c r="D8449" s="29" t="s">
        <v>7816</v>
      </c>
      <c r="E8449" s="29" t="n">
        <v>2</v>
      </c>
      <c r="F8449" s="29"/>
      <c r="G8449" s="29"/>
      <c r="H8449" s="30" t="n">
        <v>10.5</v>
      </c>
      <c r="I8449" s="31" t="n">
        <v>46272</v>
      </c>
      <c r="J8449" s="30" t="n">
        <v>10.5</v>
      </c>
      <c r="K8449" s="29" t="s">
        <v>120</v>
      </c>
      <c r="L8449" s="29" t="s">
        <v>126</v>
      </c>
      <c r="M8449" s="29"/>
      <c r="N8449" s="29" t="s">
        <v>122</v>
      </c>
      <c r="O8449" s="31" t="n">
        <v>46728</v>
      </c>
      <c r="P8449" s="29" t="s">
        <v>123</v>
      </c>
      <c r="Q8449" s="29" t="n">
        <f aca="false">IFERROR(VALUE(L8449),"")</f>
        <v>13</v>
      </c>
      <c r="R8449" s="29" t="n">
        <f aca="true">IF(O8449="","",O8449-TODAY())</f>
        <v>443</v>
      </c>
      <c r="S8449" s="29" t="str">
        <f aca="false">IF(C8449="&lt;&lt; vazio &gt;&gt;","VAZIA",IF(AND(O8449&lt;&gt;"",R8449&lt;0),"VENCIDO",IF(AND(O8449&lt;&gt;"",R8449&lt;=Parametros!$B$10),"PRÓX. VENCIMENTO",IF(F8449="Q","QUALIDADE",IF(F8449="S","BLOQUEADO",IF(F8449="R","RESTRITO/DEVOLUÇÃO",IF(OR(N8449="QUAR",N8449="QRES"),"QUARENTENA",IF(OR(B8449="DESCARTE",B8449="DEVOLUÇÃO"),"DESCARTE/DEVOLUÇÃO",IF(AND(D8449="",K8449&lt;&gt;""),"SEM LOTE",IF(AND(Q8449&lt;&gt;"",Q8449&gt;=Parametros!$B$11),"PARADO/SEM GIRO","OK"))))))))))</f>
        <v>OK</v>
      </c>
      <c r="T8449" s="29" t="str">
        <f aca="false">IF(AND($S8449="PARADO/SEM GIRO",$K8449="KG",OR(Painel!$B$5="(Todos)",A8449=Painel!$B$5)*OR(Painel!$E$5="(Todos)",P8449=Painel!$E$5)),$J8449+ROW()/10000000,"")</f>
        <v/>
      </c>
      <c r="U8449" s="29" t="str">
        <f aca="false">IF(AND($S8449="VENCIDO",$K8449="KG",OR(Painel!$B$5="(Todos)",A8449=Painel!$B$5)*OR(Painel!$E$5="(Todos)",P8449=Painel!$E$5)),$J8449+ROW()/10000000,"")</f>
        <v/>
      </c>
    </row>
    <row r="8450" customFormat="false" ht="15" hidden="false" customHeight="false" outlineLevel="0" collapsed="false">
      <c r="A8450" s="29" t="s">
        <v>57</v>
      </c>
      <c r="B8450" s="29" t="s">
        <v>15239</v>
      </c>
      <c r="C8450" s="29" t="s">
        <v>315</v>
      </c>
      <c r="D8450" s="29" t="s">
        <v>4426</v>
      </c>
      <c r="E8450" s="29" t="n">
        <v>2</v>
      </c>
      <c r="F8450" s="29"/>
      <c r="G8450" s="29"/>
      <c r="H8450" s="30" t="n">
        <v>12.12</v>
      </c>
      <c r="I8450" s="31" t="n">
        <v>46282</v>
      </c>
      <c r="J8450" s="30" t="n">
        <v>12.12</v>
      </c>
      <c r="K8450" s="29" t="s">
        <v>120</v>
      </c>
      <c r="L8450" s="29" t="s">
        <v>400</v>
      </c>
      <c r="M8450" s="29"/>
      <c r="N8450" s="29" t="s">
        <v>134</v>
      </c>
      <c r="O8450" s="31" t="n">
        <v>46310</v>
      </c>
      <c r="P8450" s="29" t="s">
        <v>123</v>
      </c>
      <c r="Q8450" s="29" t="n">
        <f aca="false">IFERROR(VALUE(L8450),"")</f>
        <v>3</v>
      </c>
      <c r="R8450" s="29" t="n">
        <f aca="true">IF(O8450="","",O8450-TODAY())</f>
        <v>25</v>
      </c>
      <c r="S8450" s="29" t="str">
        <f aca="false">IF(C8450="&lt;&lt; vazio &gt;&gt;","VAZIA",IF(AND(O8450&lt;&gt;"",R8450&lt;0),"VENCIDO",IF(AND(O8450&lt;&gt;"",R8450&lt;=Parametros!$B$10),"PRÓX. VENCIMENTO",IF(F8450="Q","QUALIDADE",IF(F8450="S","BLOQUEADO",IF(F8450="R","RESTRITO/DEVOLUÇÃO",IF(OR(N8450="QUAR",N8450="QRES"),"QUARENTENA",IF(OR(B8450="DESCARTE",B8450="DEVOLUÇÃO"),"DESCARTE/DEVOLUÇÃO",IF(AND(D8450="",K8450&lt;&gt;""),"SEM LOTE",IF(AND(Q8450&lt;&gt;"",Q8450&gt;=Parametros!$B$11),"PARADO/SEM GIRO","OK"))))))))))</f>
        <v>PRÓX. VENCIMENTO</v>
      </c>
      <c r="T8450" s="29" t="str">
        <f aca="false">IF(AND($S8450="PARADO/SEM GIRO",$K8450="KG",OR(Painel!$B$5="(Todos)",A8450=Painel!$B$5)*OR(Painel!$E$5="(Todos)",P8450=Painel!$E$5)),$J8450+ROW()/10000000,"")</f>
        <v/>
      </c>
      <c r="U8450" s="29" t="str">
        <f aca="false">IF(AND($S8450="VENCIDO",$K8450="KG",OR(Painel!$B$5="(Todos)",A8450=Painel!$B$5)*OR(Painel!$E$5="(Todos)",P8450=Painel!$E$5)),$J8450+ROW()/10000000,"")</f>
        <v/>
      </c>
    </row>
    <row r="8451" customFormat="false" ht="15" hidden="false" customHeight="false" outlineLevel="0" collapsed="false">
      <c r="A8451" s="29" t="s">
        <v>57</v>
      </c>
      <c r="B8451" s="29" t="s">
        <v>15240</v>
      </c>
      <c r="C8451" s="29" t="s">
        <v>115</v>
      </c>
      <c r="D8451" s="29"/>
      <c r="E8451" s="29" t="n">
        <v>0</v>
      </c>
      <c r="F8451" s="29"/>
      <c r="G8451" s="29"/>
      <c r="H8451" s="30" t="n">
        <v>0</v>
      </c>
      <c r="I8451" s="29"/>
      <c r="J8451" s="30" t="n">
        <v>0</v>
      </c>
      <c r="K8451" s="29"/>
      <c r="L8451" s="29" t="s">
        <v>116</v>
      </c>
      <c r="M8451" s="29"/>
      <c r="N8451" s="29"/>
      <c r="O8451" s="29"/>
      <c r="P8451" s="29"/>
      <c r="Q8451" s="29" t="n">
        <f aca="false">IFERROR(VALUE(L8451),"")</f>
        <v>0</v>
      </c>
      <c r="R8451" s="29" t="str">
        <f aca="true">IF(O8451="","",O8451-TODAY())</f>
        <v/>
      </c>
      <c r="S8451" s="29" t="str">
        <f aca="false">IF(C8451="&lt;&lt; vazio &gt;&gt;","VAZIA",IF(AND(O8451&lt;&gt;"",R8451&lt;0),"VENCIDO",IF(AND(O8451&lt;&gt;"",R8451&lt;=Parametros!$B$10),"PRÓX. VENCIMENTO",IF(F8451="Q","QUALIDADE",IF(F8451="S","BLOQUEADO",IF(F8451="R","RESTRITO/DEVOLUÇÃO",IF(OR(N8451="QUAR",N8451="QRES"),"QUARENTENA",IF(OR(B8451="DESCARTE",B8451="DEVOLUÇÃO"),"DESCARTE/DEVOLUÇÃO",IF(AND(D8451="",K8451&lt;&gt;""),"SEM LOTE",IF(AND(Q8451&lt;&gt;"",Q8451&gt;=Parametros!$B$11),"PARADO/SEM GIRO","OK"))))))))))</f>
        <v>VAZIA</v>
      </c>
      <c r="T8451" s="29" t="str">
        <f aca="false">IF(AND($S8451="PARADO/SEM GIRO",$K8451="KG",OR(Painel!$B$5="(Todos)",A8451=Painel!$B$5)*OR(Painel!$E$5="(Todos)",P8451=Painel!$E$5)),$J8451+ROW()/10000000,"")</f>
        <v/>
      </c>
      <c r="U8451" s="29" t="str">
        <f aca="false">IF(AND($S8451="VENCIDO",$K8451="KG",OR(Painel!$B$5="(Todos)",A8451=Painel!$B$5)*OR(Painel!$E$5="(Todos)",P8451=Painel!$E$5)),$J8451+ROW()/10000000,"")</f>
        <v/>
      </c>
    </row>
    <row r="8452" customFormat="false" ht="15" hidden="false" customHeight="false" outlineLevel="0" collapsed="false">
      <c r="A8452" s="29" t="s">
        <v>57</v>
      </c>
      <c r="B8452" s="29" t="s">
        <v>15241</v>
      </c>
      <c r="C8452" s="29" t="s">
        <v>2285</v>
      </c>
      <c r="D8452" s="29" t="s">
        <v>15242</v>
      </c>
      <c r="E8452" s="29" t="n">
        <v>2</v>
      </c>
      <c r="F8452" s="29"/>
      <c r="G8452" s="29"/>
      <c r="H8452" s="30" t="n">
        <v>10.1</v>
      </c>
      <c r="I8452" s="31" t="n">
        <v>46282</v>
      </c>
      <c r="J8452" s="30" t="n">
        <v>10.1</v>
      </c>
      <c r="K8452" s="29" t="s">
        <v>120</v>
      </c>
      <c r="L8452" s="29" t="s">
        <v>400</v>
      </c>
      <c r="M8452" s="29"/>
      <c r="N8452" s="29" t="s">
        <v>134</v>
      </c>
      <c r="O8452" s="31" t="n">
        <v>46348</v>
      </c>
      <c r="P8452" s="29" t="s">
        <v>123</v>
      </c>
      <c r="Q8452" s="29" t="n">
        <f aca="false">IFERROR(VALUE(L8452),"")</f>
        <v>3</v>
      </c>
      <c r="R8452" s="29" t="n">
        <f aca="true">IF(O8452="","",O8452-TODAY())</f>
        <v>63</v>
      </c>
      <c r="S8452" s="29" t="str">
        <f aca="false">IF(C8452="&lt;&lt; vazio &gt;&gt;","VAZIA",IF(AND(O8452&lt;&gt;"",R8452&lt;0),"VENCIDO",IF(AND(O8452&lt;&gt;"",R8452&lt;=Parametros!$B$10),"PRÓX. VENCIMENTO",IF(F8452="Q","QUALIDADE",IF(F8452="S","BLOQUEADO",IF(F8452="R","RESTRITO/DEVOLUÇÃO",IF(OR(N8452="QUAR",N8452="QRES"),"QUARENTENA",IF(OR(B8452="DESCARTE",B8452="DEVOLUÇÃO"),"DESCARTE/DEVOLUÇÃO",IF(AND(D8452="",K8452&lt;&gt;""),"SEM LOTE",IF(AND(Q8452&lt;&gt;"",Q8452&gt;=Parametros!$B$11),"PARADO/SEM GIRO","OK"))))))))))</f>
        <v>OK</v>
      </c>
      <c r="T8452" s="29" t="str">
        <f aca="false">IF(AND($S8452="PARADO/SEM GIRO",$K8452="KG",OR(Painel!$B$5="(Todos)",A8452=Painel!$B$5)*OR(Painel!$E$5="(Todos)",P8452=Painel!$E$5)),$J8452+ROW()/10000000,"")</f>
        <v/>
      </c>
      <c r="U8452" s="29" t="str">
        <f aca="false">IF(AND($S8452="VENCIDO",$K8452="KG",OR(Painel!$B$5="(Todos)",A8452=Painel!$B$5)*OR(Painel!$E$5="(Todos)",P8452=Painel!$E$5)),$J8452+ROW()/10000000,"")</f>
        <v/>
      </c>
    </row>
    <row r="8453" customFormat="false" ht="15" hidden="false" customHeight="false" outlineLevel="0" collapsed="false">
      <c r="A8453" s="29" t="s">
        <v>57</v>
      </c>
      <c r="B8453" s="29" t="s">
        <v>15241</v>
      </c>
      <c r="C8453" s="29" t="s">
        <v>2285</v>
      </c>
      <c r="D8453" s="29" t="s">
        <v>15219</v>
      </c>
      <c r="E8453" s="29" t="n">
        <v>2</v>
      </c>
      <c r="F8453" s="29"/>
      <c r="G8453" s="29"/>
      <c r="H8453" s="30" t="n">
        <v>20.2</v>
      </c>
      <c r="I8453" s="31" t="n">
        <v>46282</v>
      </c>
      <c r="J8453" s="30" t="n">
        <v>20.2</v>
      </c>
      <c r="K8453" s="29" t="s">
        <v>120</v>
      </c>
      <c r="L8453" s="29" t="s">
        <v>400</v>
      </c>
      <c r="M8453" s="29"/>
      <c r="N8453" s="29" t="s">
        <v>134</v>
      </c>
      <c r="O8453" s="31" t="n">
        <v>46348</v>
      </c>
      <c r="P8453" s="29" t="s">
        <v>123</v>
      </c>
      <c r="Q8453" s="29" t="n">
        <f aca="false">IFERROR(VALUE(L8453),"")</f>
        <v>3</v>
      </c>
      <c r="R8453" s="29" t="n">
        <f aca="true">IF(O8453="","",O8453-TODAY())</f>
        <v>63</v>
      </c>
      <c r="S8453" s="29" t="str">
        <f aca="false">IF(C8453="&lt;&lt; vazio &gt;&gt;","VAZIA",IF(AND(O8453&lt;&gt;"",R8453&lt;0),"VENCIDO",IF(AND(O8453&lt;&gt;"",R8453&lt;=Parametros!$B$10),"PRÓX. VENCIMENTO",IF(F8453="Q","QUALIDADE",IF(F8453="S","BLOQUEADO",IF(F8453="R","RESTRITO/DEVOLUÇÃO",IF(OR(N8453="QUAR",N8453="QRES"),"QUARENTENA",IF(OR(B8453="DESCARTE",B8453="DEVOLUÇÃO"),"DESCARTE/DEVOLUÇÃO",IF(AND(D8453="",K8453&lt;&gt;""),"SEM LOTE",IF(AND(Q8453&lt;&gt;"",Q8453&gt;=Parametros!$B$11),"PARADO/SEM GIRO","OK"))))))))))</f>
        <v>OK</v>
      </c>
      <c r="T8453" s="29" t="str">
        <f aca="false">IF(AND($S8453="PARADO/SEM GIRO",$K8453="KG",OR(Painel!$B$5="(Todos)",A8453=Painel!$B$5)*OR(Painel!$E$5="(Todos)",P8453=Painel!$E$5)),$J8453+ROW()/10000000,"")</f>
        <v/>
      </c>
      <c r="U8453" s="29" t="str">
        <f aca="false">IF(AND($S8453="VENCIDO",$K8453="KG",OR(Painel!$B$5="(Todos)",A8453=Painel!$B$5)*OR(Painel!$E$5="(Todos)",P8453=Painel!$E$5)),$J8453+ROW()/10000000,"")</f>
        <v/>
      </c>
    </row>
    <row r="8454" customFormat="false" ht="15" hidden="false" customHeight="false" outlineLevel="0" collapsed="false">
      <c r="A8454" s="29" t="s">
        <v>57</v>
      </c>
      <c r="B8454" s="29" t="s">
        <v>15243</v>
      </c>
      <c r="C8454" s="29" t="s">
        <v>1292</v>
      </c>
      <c r="D8454" s="29" t="s">
        <v>15244</v>
      </c>
      <c r="E8454" s="29" t="n">
        <v>1</v>
      </c>
      <c r="F8454" s="29"/>
      <c r="G8454" s="29"/>
      <c r="H8454" s="30" t="n">
        <v>390</v>
      </c>
      <c r="I8454" s="31" t="n">
        <v>46284</v>
      </c>
      <c r="J8454" s="30" t="n">
        <v>390</v>
      </c>
      <c r="K8454" s="29" t="s">
        <v>120</v>
      </c>
      <c r="L8454" s="29" t="s">
        <v>138</v>
      </c>
      <c r="M8454" s="29"/>
      <c r="N8454" s="29" t="s">
        <v>122</v>
      </c>
      <c r="O8454" s="31" t="n">
        <v>46812</v>
      </c>
      <c r="P8454" s="29" t="s">
        <v>123</v>
      </c>
      <c r="Q8454" s="29" t="n">
        <f aca="false">IFERROR(VALUE(L8454),"")</f>
        <v>11</v>
      </c>
      <c r="R8454" s="29" t="n">
        <f aca="true">IF(O8454="","",O8454-TODAY())</f>
        <v>527</v>
      </c>
      <c r="S8454" s="29" t="str">
        <f aca="false">IF(C8454="&lt;&lt; vazio &gt;&gt;","VAZIA",IF(AND(O8454&lt;&gt;"",R8454&lt;0),"VENCIDO",IF(AND(O8454&lt;&gt;"",R8454&lt;=Parametros!$B$10),"PRÓX. VENCIMENTO",IF(F8454="Q","QUALIDADE",IF(F8454="S","BLOQUEADO",IF(F8454="R","RESTRITO/DEVOLUÇÃO",IF(OR(N8454="QUAR",N8454="QRES"),"QUARENTENA",IF(OR(B8454="DESCARTE",B8454="DEVOLUÇÃO"),"DESCARTE/DEVOLUÇÃO",IF(AND(D8454="",K8454&lt;&gt;""),"SEM LOTE",IF(AND(Q8454&lt;&gt;"",Q8454&gt;=Parametros!$B$11),"PARADO/SEM GIRO","OK"))))))))))</f>
        <v>OK</v>
      </c>
      <c r="T8454" s="29" t="str">
        <f aca="false">IF(AND($S8454="PARADO/SEM GIRO",$K8454="KG",OR(Painel!$B$5="(Todos)",A8454=Painel!$B$5)*OR(Painel!$E$5="(Todos)",P8454=Painel!$E$5)),$J8454+ROW()/10000000,"")</f>
        <v/>
      </c>
      <c r="U8454" s="29" t="str">
        <f aca="false">IF(AND($S8454="VENCIDO",$K8454="KG",OR(Painel!$B$5="(Todos)",A8454=Painel!$B$5)*OR(Painel!$E$5="(Todos)",P8454=Painel!$E$5)),$J8454+ROW()/10000000,"")</f>
        <v/>
      </c>
    </row>
    <row r="8455" customFormat="false" ht="15" hidden="false" customHeight="false" outlineLevel="0" collapsed="false">
      <c r="A8455" s="29" t="s">
        <v>57</v>
      </c>
      <c r="B8455" s="29" t="s">
        <v>15245</v>
      </c>
      <c r="C8455" s="29" t="s">
        <v>3323</v>
      </c>
      <c r="D8455" s="29" t="s">
        <v>3324</v>
      </c>
      <c r="E8455" s="29" t="n">
        <v>1</v>
      </c>
      <c r="F8455" s="29"/>
      <c r="G8455" s="29"/>
      <c r="H8455" s="30" t="n">
        <v>11.2</v>
      </c>
      <c r="I8455" s="31" t="n">
        <v>46272</v>
      </c>
      <c r="J8455" s="30" t="n">
        <v>11.2</v>
      </c>
      <c r="K8455" s="29" t="s">
        <v>120</v>
      </c>
      <c r="L8455" s="29" t="s">
        <v>126</v>
      </c>
      <c r="M8455" s="29"/>
      <c r="N8455" s="29" t="s">
        <v>134</v>
      </c>
      <c r="O8455" s="31" t="n">
        <v>46319</v>
      </c>
      <c r="P8455" s="29" t="s">
        <v>123</v>
      </c>
      <c r="Q8455" s="29" t="n">
        <f aca="false">IFERROR(VALUE(L8455),"")</f>
        <v>13</v>
      </c>
      <c r="R8455" s="29" t="n">
        <f aca="true">IF(O8455="","",O8455-TODAY())</f>
        <v>34</v>
      </c>
      <c r="S8455" s="29" t="str">
        <f aca="false">IF(C8455="&lt;&lt; vazio &gt;&gt;","VAZIA",IF(AND(O8455&lt;&gt;"",R8455&lt;0),"VENCIDO",IF(AND(O8455&lt;&gt;"",R8455&lt;=Parametros!$B$10),"PRÓX. VENCIMENTO",IF(F8455="Q","QUALIDADE",IF(F8455="S","BLOQUEADO",IF(F8455="R","RESTRITO/DEVOLUÇÃO",IF(OR(N8455="QUAR",N8455="QRES"),"QUARENTENA",IF(OR(B8455="DESCARTE",B8455="DEVOLUÇÃO"),"DESCARTE/DEVOLUÇÃO",IF(AND(D8455="",K8455&lt;&gt;""),"SEM LOTE",IF(AND(Q8455&lt;&gt;"",Q8455&gt;=Parametros!$B$11),"PARADO/SEM GIRO","OK"))))))))))</f>
        <v>PRÓX. VENCIMENTO</v>
      </c>
      <c r="T8455" s="29" t="str">
        <f aca="false">IF(AND($S8455="PARADO/SEM GIRO",$K8455="KG",OR(Painel!$B$5="(Todos)",A8455=Painel!$B$5)*OR(Painel!$E$5="(Todos)",P8455=Painel!$E$5)),$J8455+ROW()/10000000,"")</f>
        <v/>
      </c>
      <c r="U8455" s="29" t="str">
        <f aca="false">IF(AND($S8455="VENCIDO",$K8455="KG",OR(Painel!$B$5="(Todos)",A8455=Painel!$B$5)*OR(Painel!$E$5="(Todos)",P8455=Painel!$E$5)),$J8455+ROW()/10000000,"")</f>
        <v/>
      </c>
    </row>
    <row r="8456" customFormat="false" ht="15" hidden="false" customHeight="false" outlineLevel="0" collapsed="false">
      <c r="A8456" s="29" t="s">
        <v>57</v>
      </c>
      <c r="B8456" s="29" t="s">
        <v>15246</v>
      </c>
      <c r="C8456" s="29" t="s">
        <v>115</v>
      </c>
      <c r="D8456" s="29"/>
      <c r="E8456" s="29" t="n">
        <v>0</v>
      </c>
      <c r="F8456" s="29"/>
      <c r="G8456" s="29"/>
      <c r="H8456" s="30" t="n">
        <v>0</v>
      </c>
      <c r="I8456" s="29"/>
      <c r="J8456" s="30" t="n">
        <v>0</v>
      </c>
      <c r="K8456" s="29"/>
      <c r="L8456" s="29" t="s">
        <v>116</v>
      </c>
      <c r="M8456" s="29"/>
      <c r="N8456" s="29"/>
      <c r="O8456" s="29"/>
      <c r="P8456" s="29"/>
      <c r="Q8456" s="29" t="n">
        <f aca="false">IFERROR(VALUE(L8456),"")</f>
        <v>0</v>
      </c>
      <c r="R8456" s="29" t="str">
        <f aca="true">IF(O8456="","",O8456-TODAY())</f>
        <v/>
      </c>
      <c r="S8456" s="29" t="str">
        <f aca="false">IF(C8456="&lt;&lt; vazio &gt;&gt;","VAZIA",IF(AND(O8456&lt;&gt;"",R8456&lt;0),"VENCIDO",IF(AND(O8456&lt;&gt;"",R8456&lt;=Parametros!$B$10),"PRÓX. VENCIMENTO",IF(F8456="Q","QUALIDADE",IF(F8456="S","BLOQUEADO",IF(F8456="R","RESTRITO/DEVOLUÇÃO",IF(OR(N8456="QUAR",N8456="QRES"),"QUARENTENA",IF(OR(B8456="DESCARTE",B8456="DEVOLUÇÃO"),"DESCARTE/DEVOLUÇÃO",IF(AND(D8456="",K8456&lt;&gt;""),"SEM LOTE",IF(AND(Q8456&lt;&gt;"",Q8456&gt;=Parametros!$B$11),"PARADO/SEM GIRO","OK"))))))))))</f>
        <v>VAZIA</v>
      </c>
      <c r="T8456" s="29" t="str">
        <f aca="false">IF(AND($S8456="PARADO/SEM GIRO",$K8456="KG",OR(Painel!$B$5="(Todos)",A8456=Painel!$B$5)*OR(Painel!$E$5="(Todos)",P8456=Painel!$E$5)),$J8456+ROW()/10000000,"")</f>
        <v/>
      </c>
      <c r="U8456" s="29" t="str">
        <f aca="false">IF(AND($S8456="VENCIDO",$K8456="KG",OR(Painel!$B$5="(Todos)",A8456=Painel!$B$5)*OR(Painel!$E$5="(Todos)",P8456=Painel!$E$5)),$J8456+ROW()/10000000,"")</f>
        <v/>
      </c>
    </row>
    <row r="8457" customFormat="false" ht="15" hidden="false" customHeight="false" outlineLevel="0" collapsed="false">
      <c r="A8457" s="29" t="s">
        <v>57</v>
      </c>
      <c r="B8457" s="29" t="s">
        <v>15247</v>
      </c>
      <c r="C8457" s="29" t="s">
        <v>177</v>
      </c>
      <c r="D8457" s="29" t="s">
        <v>15248</v>
      </c>
      <c r="E8457" s="29" t="n">
        <v>3</v>
      </c>
      <c r="F8457" s="29"/>
      <c r="G8457" s="29"/>
      <c r="H8457" s="30" t="n">
        <v>20.1</v>
      </c>
      <c r="I8457" s="31" t="n">
        <v>46272</v>
      </c>
      <c r="J8457" s="30" t="n">
        <v>20.1</v>
      </c>
      <c r="K8457" s="29" t="s">
        <v>120</v>
      </c>
      <c r="L8457" s="29" t="s">
        <v>126</v>
      </c>
      <c r="M8457" s="29"/>
      <c r="N8457" s="29" t="s">
        <v>134</v>
      </c>
      <c r="O8457" s="31" t="n">
        <v>46355</v>
      </c>
      <c r="P8457" s="29" t="s">
        <v>123</v>
      </c>
      <c r="Q8457" s="29" t="n">
        <f aca="false">IFERROR(VALUE(L8457),"")</f>
        <v>13</v>
      </c>
      <c r="R8457" s="29" t="n">
        <f aca="true">IF(O8457="","",O8457-TODAY())</f>
        <v>70</v>
      </c>
      <c r="S8457" s="29" t="str">
        <f aca="false">IF(C8457="&lt;&lt; vazio &gt;&gt;","VAZIA",IF(AND(O8457&lt;&gt;"",R8457&lt;0),"VENCIDO",IF(AND(O8457&lt;&gt;"",R8457&lt;=Parametros!$B$10),"PRÓX. VENCIMENTO",IF(F8457="Q","QUALIDADE",IF(F8457="S","BLOQUEADO",IF(F8457="R","RESTRITO/DEVOLUÇÃO",IF(OR(N8457="QUAR",N8457="QRES"),"QUARENTENA",IF(OR(B8457="DESCARTE",B8457="DEVOLUÇÃO"),"DESCARTE/DEVOLUÇÃO",IF(AND(D8457="",K8457&lt;&gt;""),"SEM LOTE",IF(AND(Q8457&lt;&gt;"",Q8457&gt;=Parametros!$B$11),"PARADO/SEM GIRO","OK"))))))))))</f>
        <v>OK</v>
      </c>
      <c r="T8457" s="29" t="str">
        <f aca="false">IF(AND($S8457="PARADO/SEM GIRO",$K8457="KG",OR(Painel!$B$5="(Todos)",A8457=Painel!$B$5)*OR(Painel!$E$5="(Todos)",P8457=Painel!$E$5)),$J8457+ROW()/10000000,"")</f>
        <v/>
      </c>
      <c r="U8457" s="29" t="str">
        <f aca="false">IF(AND($S8457="VENCIDO",$K8457="KG",OR(Painel!$B$5="(Todos)",A8457=Painel!$B$5)*OR(Painel!$E$5="(Todos)",P8457=Painel!$E$5)),$J8457+ROW()/10000000,"")</f>
        <v/>
      </c>
    </row>
    <row r="8458" customFormat="false" ht="15" hidden="false" customHeight="false" outlineLevel="0" collapsed="false">
      <c r="A8458" s="29" t="s">
        <v>57</v>
      </c>
      <c r="B8458" s="29" t="s">
        <v>15247</v>
      </c>
      <c r="C8458" s="29" t="s">
        <v>5213</v>
      </c>
      <c r="D8458" s="29" t="s">
        <v>15249</v>
      </c>
      <c r="E8458" s="29" t="n">
        <v>3</v>
      </c>
      <c r="F8458" s="29"/>
      <c r="G8458" s="29"/>
      <c r="H8458" s="30" t="n">
        <v>10</v>
      </c>
      <c r="I8458" s="31" t="n">
        <v>46272</v>
      </c>
      <c r="J8458" s="30" t="n">
        <v>10</v>
      </c>
      <c r="K8458" s="29" t="s">
        <v>120</v>
      </c>
      <c r="L8458" s="29" t="s">
        <v>126</v>
      </c>
      <c r="M8458" s="29"/>
      <c r="N8458" s="29" t="s">
        <v>122</v>
      </c>
      <c r="O8458" s="31" t="n">
        <v>46422</v>
      </c>
      <c r="P8458" s="29" t="s">
        <v>123</v>
      </c>
      <c r="Q8458" s="29" t="n">
        <f aca="false">IFERROR(VALUE(L8458),"")</f>
        <v>13</v>
      </c>
      <c r="R8458" s="29" t="n">
        <f aca="true">IF(O8458="","",O8458-TODAY())</f>
        <v>137</v>
      </c>
      <c r="S8458" s="29" t="str">
        <f aca="false">IF(C8458="&lt;&lt; vazio &gt;&gt;","VAZIA",IF(AND(O8458&lt;&gt;"",R8458&lt;0),"VENCIDO",IF(AND(O8458&lt;&gt;"",R8458&lt;=Parametros!$B$10),"PRÓX. VENCIMENTO",IF(F8458="Q","QUALIDADE",IF(F8458="S","BLOQUEADO",IF(F8458="R","RESTRITO/DEVOLUÇÃO",IF(OR(N8458="QUAR",N8458="QRES"),"QUARENTENA",IF(OR(B8458="DESCARTE",B8458="DEVOLUÇÃO"),"DESCARTE/DEVOLUÇÃO",IF(AND(D8458="",K8458&lt;&gt;""),"SEM LOTE",IF(AND(Q8458&lt;&gt;"",Q8458&gt;=Parametros!$B$11),"PARADO/SEM GIRO","OK"))))))))))</f>
        <v>OK</v>
      </c>
      <c r="T8458" s="29" t="str">
        <f aca="false">IF(AND($S8458="PARADO/SEM GIRO",$K8458="KG",OR(Painel!$B$5="(Todos)",A8458=Painel!$B$5)*OR(Painel!$E$5="(Todos)",P8458=Painel!$E$5)),$J8458+ROW()/10000000,"")</f>
        <v/>
      </c>
      <c r="U8458" s="29" t="str">
        <f aca="false">IF(AND($S8458="VENCIDO",$K8458="KG",OR(Painel!$B$5="(Todos)",A8458=Painel!$B$5)*OR(Painel!$E$5="(Todos)",P8458=Painel!$E$5)),$J8458+ROW()/10000000,"")</f>
        <v/>
      </c>
    </row>
    <row r="8459" customFormat="false" ht="15" hidden="false" customHeight="false" outlineLevel="0" collapsed="false">
      <c r="A8459" s="29" t="s">
        <v>57</v>
      </c>
      <c r="B8459" s="29" t="s">
        <v>15247</v>
      </c>
      <c r="C8459" s="29" t="s">
        <v>161</v>
      </c>
      <c r="D8459" s="29" t="s">
        <v>9996</v>
      </c>
      <c r="E8459" s="29" t="n">
        <v>3</v>
      </c>
      <c r="F8459" s="29"/>
      <c r="G8459" s="29"/>
      <c r="H8459" s="30" t="n">
        <v>30.3</v>
      </c>
      <c r="I8459" s="31" t="n">
        <v>46272</v>
      </c>
      <c r="J8459" s="30" t="n">
        <v>30.3</v>
      </c>
      <c r="K8459" s="29" t="s">
        <v>120</v>
      </c>
      <c r="L8459" s="29" t="s">
        <v>126</v>
      </c>
      <c r="M8459" s="29"/>
      <c r="N8459" s="29" t="s">
        <v>122</v>
      </c>
      <c r="O8459" s="31" t="n">
        <v>46702</v>
      </c>
      <c r="P8459" s="29" t="s">
        <v>123</v>
      </c>
      <c r="Q8459" s="29" t="n">
        <f aca="false">IFERROR(VALUE(L8459),"")</f>
        <v>13</v>
      </c>
      <c r="R8459" s="29" t="n">
        <f aca="true">IF(O8459="","",O8459-TODAY())</f>
        <v>417</v>
      </c>
      <c r="S8459" s="29" t="str">
        <f aca="false">IF(C8459="&lt;&lt; vazio &gt;&gt;","VAZIA",IF(AND(O8459&lt;&gt;"",R8459&lt;0),"VENCIDO",IF(AND(O8459&lt;&gt;"",R8459&lt;=Parametros!$B$10),"PRÓX. VENCIMENTO",IF(F8459="Q","QUALIDADE",IF(F8459="S","BLOQUEADO",IF(F8459="R","RESTRITO/DEVOLUÇÃO",IF(OR(N8459="QUAR",N8459="QRES"),"QUARENTENA",IF(OR(B8459="DESCARTE",B8459="DEVOLUÇÃO"),"DESCARTE/DEVOLUÇÃO",IF(AND(D8459="",K8459&lt;&gt;""),"SEM LOTE",IF(AND(Q8459&lt;&gt;"",Q8459&gt;=Parametros!$B$11),"PARADO/SEM GIRO","OK"))))))))))</f>
        <v>OK</v>
      </c>
      <c r="T8459" s="29" t="str">
        <f aca="false">IF(AND($S8459="PARADO/SEM GIRO",$K8459="KG",OR(Painel!$B$5="(Todos)",A8459=Painel!$B$5)*OR(Painel!$E$5="(Todos)",P8459=Painel!$E$5)),$J8459+ROW()/10000000,"")</f>
        <v/>
      </c>
      <c r="U8459" s="29" t="str">
        <f aca="false">IF(AND($S8459="VENCIDO",$K8459="KG",OR(Painel!$B$5="(Todos)",A8459=Painel!$B$5)*OR(Painel!$E$5="(Todos)",P8459=Painel!$E$5)),$J8459+ROW()/10000000,"")</f>
        <v/>
      </c>
    </row>
    <row r="8460" customFormat="false" ht="15" hidden="false" customHeight="false" outlineLevel="0" collapsed="false">
      <c r="A8460" s="29" t="s">
        <v>57</v>
      </c>
      <c r="B8460" s="29" t="s">
        <v>15250</v>
      </c>
      <c r="C8460" s="29" t="s">
        <v>262</v>
      </c>
      <c r="D8460" s="29" t="s">
        <v>11472</v>
      </c>
      <c r="E8460" s="29" t="n">
        <v>1</v>
      </c>
      <c r="F8460" s="29"/>
      <c r="G8460" s="29"/>
      <c r="H8460" s="30" t="n">
        <v>110</v>
      </c>
      <c r="I8460" s="31" t="n">
        <v>46274</v>
      </c>
      <c r="J8460" s="30" t="n">
        <v>110</v>
      </c>
      <c r="K8460" s="29" t="s">
        <v>120</v>
      </c>
      <c r="L8460" s="29" t="s">
        <v>121</v>
      </c>
      <c r="M8460" s="29"/>
      <c r="N8460" s="29" t="s">
        <v>122</v>
      </c>
      <c r="O8460" s="31" t="n">
        <v>46437</v>
      </c>
      <c r="P8460" s="29" t="s">
        <v>123</v>
      </c>
      <c r="Q8460" s="29" t="n">
        <f aca="false">IFERROR(VALUE(L8460),"")</f>
        <v>10</v>
      </c>
      <c r="R8460" s="29" t="n">
        <f aca="true">IF(O8460="","",O8460-TODAY())</f>
        <v>152</v>
      </c>
      <c r="S8460" s="29" t="str">
        <f aca="false">IF(C8460="&lt;&lt; vazio &gt;&gt;","VAZIA",IF(AND(O8460&lt;&gt;"",R8460&lt;0),"VENCIDO",IF(AND(O8460&lt;&gt;"",R8460&lt;=Parametros!$B$10),"PRÓX. VENCIMENTO",IF(F8460="Q","QUALIDADE",IF(F8460="S","BLOQUEADO",IF(F8460="R","RESTRITO/DEVOLUÇÃO",IF(OR(N8460="QUAR",N8460="QRES"),"QUARENTENA",IF(OR(B8460="DESCARTE",B8460="DEVOLUÇÃO"),"DESCARTE/DEVOLUÇÃO",IF(AND(D8460="",K8460&lt;&gt;""),"SEM LOTE",IF(AND(Q8460&lt;&gt;"",Q8460&gt;=Parametros!$B$11),"PARADO/SEM GIRO","OK"))))))))))</f>
        <v>OK</v>
      </c>
      <c r="T8460" s="29" t="str">
        <f aca="false">IF(AND($S8460="PARADO/SEM GIRO",$K8460="KG",OR(Painel!$B$5="(Todos)",A8460=Painel!$B$5)*OR(Painel!$E$5="(Todos)",P8460=Painel!$E$5)),$J8460+ROW()/10000000,"")</f>
        <v/>
      </c>
      <c r="U8460" s="29" t="str">
        <f aca="false">IF(AND($S8460="VENCIDO",$K8460="KG",OR(Painel!$B$5="(Todos)",A8460=Painel!$B$5)*OR(Painel!$E$5="(Todos)",P8460=Painel!$E$5)),$J8460+ROW()/10000000,"")</f>
        <v/>
      </c>
    </row>
    <row r="8461" customFormat="false" ht="15" hidden="false" customHeight="false" outlineLevel="0" collapsed="false">
      <c r="A8461" s="29" t="s">
        <v>57</v>
      </c>
      <c r="B8461" s="29" t="s">
        <v>15251</v>
      </c>
      <c r="C8461" s="29" t="s">
        <v>157</v>
      </c>
      <c r="D8461" s="29" t="s">
        <v>15021</v>
      </c>
      <c r="E8461" s="29" t="n">
        <v>2</v>
      </c>
      <c r="F8461" s="29"/>
      <c r="G8461" s="29"/>
      <c r="H8461" s="30" t="n">
        <v>10.5</v>
      </c>
      <c r="I8461" s="31" t="n">
        <v>46282</v>
      </c>
      <c r="J8461" s="30" t="n">
        <v>10.5</v>
      </c>
      <c r="K8461" s="29" t="s">
        <v>120</v>
      </c>
      <c r="L8461" s="29" t="s">
        <v>400</v>
      </c>
      <c r="M8461" s="29"/>
      <c r="N8461" s="29" t="s">
        <v>134</v>
      </c>
      <c r="O8461" s="31" t="n">
        <v>46329</v>
      </c>
      <c r="P8461" s="29" t="s">
        <v>123</v>
      </c>
      <c r="Q8461" s="29" t="n">
        <f aca="false">IFERROR(VALUE(L8461),"")</f>
        <v>3</v>
      </c>
      <c r="R8461" s="29" t="n">
        <f aca="true">IF(O8461="","",O8461-TODAY())</f>
        <v>44</v>
      </c>
      <c r="S8461" s="29" t="str">
        <f aca="false">IF(C8461="&lt;&lt; vazio &gt;&gt;","VAZIA",IF(AND(O8461&lt;&gt;"",R8461&lt;0),"VENCIDO",IF(AND(O8461&lt;&gt;"",R8461&lt;=Parametros!$B$10),"PRÓX. VENCIMENTO",IF(F8461="Q","QUALIDADE",IF(F8461="S","BLOQUEADO",IF(F8461="R","RESTRITO/DEVOLUÇÃO",IF(OR(N8461="QUAR",N8461="QRES"),"QUARENTENA",IF(OR(B8461="DESCARTE",B8461="DEVOLUÇÃO"),"DESCARTE/DEVOLUÇÃO",IF(AND(D8461="",K8461&lt;&gt;""),"SEM LOTE",IF(AND(Q8461&lt;&gt;"",Q8461&gt;=Parametros!$B$11),"PARADO/SEM GIRO","OK"))))))))))</f>
        <v>PRÓX. VENCIMENTO</v>
      </c>
      <c r="T8461" s="29" t="str">
        <f aca="false">IF(AND($S8461="PARADO/SEM GIRO",$K8461="KG",OR(Painel!$B$5="(Todos)",A8461=Painel!$B$5)*OR(Painel!$E$5="(Todos)",P8461=Painel!$E$5)),$J8461+ROW()/10000000,"")</f>
        <v/>
      </c>
      <c r="U8461" s="29" t="str">
        <f aca="false">IF(AND($S8461="VENCIDO",$K8461="KG",OR(Painel!$B$5="(Todos)",A8461=Painel!$B$5)*OR(Painel!$E$5="(Todos)",P8461=Painel!$E$5)),$J8461+ROW()/10000000,"")</f>
        <v/>
      </c>
    </row>
    <row r="8462" customFormat="false" ht="15" hidden="false" customHeight="false" outlineLevel="0" collapsed="false">
      <c r="A8462" s="29" t="s">
        <v>57</v>
      </c>
      <c r="B8462" s="29" t="s">
        <v>15251</v>
      </c>
      <c r="C8462" s="29" t="s">
        <v>322</v>
      </c>
      <c r="D8462" s="29" t="s">
        <v>15039</v>
      </c>
      <c r="E8462" s="29" t="n">
        <v>2</v>
      </c>
      <c r="F8462" s="29"/>
      <c r="G8462" s="29"/>
      <c r="H8462" s="30" t="n">
        <v>10.1</v>
      </c>
      <c r="I8462" s="31" t="n">
        <v>46282</v>
      </c>
      <c r="J8462" s="30" t="n">
        <v>10.1</v>
      </c>
      <c r="K8462" s="29" t="s">
        <v>120</v>
      </c>
      <c r="L8462" s="29" t="s">
        <v>400</v>
      </c>
      <c r="M8462" s="29"/>
      <c r="N8462" s="29" t="s">
        <v>134</v>
      </c>
      <c r="O8462" s="31" t="n">
        <v>46316</v>
      </c>
      <c r="P8462" s="29" t="s">
        <v>123</v>
      </c>
      <c r="Q8462" s="29" t="n">
        <f aca="false">IFERROR(VALUE(L8462),"")</f>
        <v>3</v>
      </c>
      <c r="R8462" s="29" t="n">
        <f aca="true">IF(O8462="","",O8462-TODAY())</f>
        <v>31</v>
      </c>
      <c r="S8462" s="29" t="str">
        <f aca="false">IF(C8462="&lt;&lt; vazio &gt;&gt;","VAZIA",IF(AND(O8462&lt;&gt;"",R8462&lt;0),"VENCIDO",IF(AND(O8462&lt;&gt;"",R8462&lt;=Parametros!$B$10),"PRÓX. VENCIMENTO",IF(F8462="Q","QUALIDADE",IF(F8462="S","BLOQUEADO",IF(F8462="R","RESTRITO/DEVOLUÇÃO",IF(OR(N8462="QUAR",N8462="QRES"),"QUARENTENA",IF(OR(B8462="DESCARTE",B8462="DEVOLUÇÃO"),"DESCARTE/DEVOLUÇÃO",IF(AND(D8462="",K8462&lt;&gt;""),"SEM LOTE",IF(AND(Q8462&lt;&gt;"",Q8462&gt;=Parametros!$B$11),"PARADO/SEM GIRO","OK"))))))))))</f>
        <v>PRÓX. VENCIMENTO</v>
      </c>
      <c r="T8462" s="29" t="str">
        <f aca="false">IF(AND($S8462="PARADO/SEM GIRO",$K8462="KG",OR(Painel!$B$5="(Todos)",A8462=Painel!$B$5)*OR(Painel!$E$5="(Todos)",P8462=Painel!$E$5)),$J8462+ROW()/10000000,"")</f>
        <v/>
      </c>
      <c r="U8462" s="29" t="str">
        <f aca="false">IF(AND($S8462="VENCIDO",$K8462="KG",OR(Painel!$B$5="(Todos)",A8462=Painel!$B$5)*OR(Painel!$E$5="(Todos)",P8462=Painel!$E$5)),$J8462+ROW()/10000000,"")</f>
        <v/>
      </c>
    </row>
    <row r="8463" customFormat="false" ht="15" hidden="false" customHeight="false" outlineLevel="0" collapsed="false">
      <c r="A8463" s="29" t="s">
        <v>57</v>
      </c>
      <c r="B8463" s="29" t="s">
        <v>15252</v>
      </c>
      <c r="C8463" s="29" t="s">
        <v>454</v>
      </c>
      <c r="D8463" s="29" t="s">
        <v>455</v>
      </c>
      <c r="E8463" s="29" t="n">
        <v>1</v>
      </c>
      <c r="F8463" s="29"/>
      <c r="G8463" s="29"/>
      <c r="H8463" s="30" t="n">
        <v>156</v>
      </c>
      <c r="I8463" s="31" t="n">
        <v>46285</v>
      </c>
      <c r="J8463" s="30" t="n">
        <v>156</v>
      </c>
      <c r="K8463" s="29" t="s">
        <v>120</v>
      </c>
      <c r="L8463" s="29" t="s">
        <v>296</v>
      </c>
      <c r="M8463" s="29"/>
      <c r="N8463" s="29" t="s">
        <v>122</v>
      </c>
      <c r="O8463" s="31" t="n">
        <v>46394</v>
      </c>
      <c r="P8463" s="29" t="s">
        <v>123</v>
      </c>
      <c r="Q8463" s="29" t="n">
        <f aca="false">IFERROR(VALUE(L8463),"")</f>
        <v>30</v>
      </c>
      <c r="R8463" s="29" t="n">
        <f aca="true">IF(O8463="","",O8463-TODAY())</f>
        <v>109</v>
      </c>
      <c r="S8463" s="29" t="str">
        <f aca="false">IF(C8463="&lt;&lt; vazio &gt;&gt;","VAZIA",IF(AND(O8463&lt;&gt;"",R8463&lt;0),"VENCIDO",IF(AND(O8463&lt;&gt;"",R8463&lt;=Parametros!$B$10),"PRÓX. VENCIMENTO",IF(F8463="Q","QUALIDADE",IF(F8463="S","BLOQUEADO",IF(F8463="R","RESTRITO/DEVOLUÇÃO",IF(OR(N8463="QUAR",N8463="QRES"),"QUARENTENA",IF(OR(B8463="DESCARTE",B8463="DEVOLUÇÃO"),"DESCARTE/DEVOLUÇÃO",IF(AND(D8463="",K8463&lt;&gt;""),"SEM LOTE",IF(AND(Q8463&lt;&gt;"",Q8463&gt;=Parametros!$B$11),"PARADO/SEM GIRO","OK"))))))))))</f>
        <v>OK</v>
      </c>
      <c r="T8463" s="29" t="str">
        <f aca="false">IF(AND($S8463="PARADO/SEM GIRO",$K8463="KG",OR(Painel!$B$5="(Todos)",A8463=Painel!$B$5)*OR(Painel!$E$5="(Todos)",P8463=Painel!$E$5)),$J8463+ROW()/10000000,"")</f>
        <v/>
      </c>
      <c r="U8463" s="29" t="str">
        <f aca="false">IF(AND($S8463="VENCIDO",$K8463="KG",OR(Painel!$B$5="(Todos)",A8463=Painel!$B$5)*OR(Painel!$E$5="(Todos)",P8463=Painel!$E$5)),$J8463+ROW()/10000000,"")</f>
        <v/>
      </c>
    </row>
    <row r="8464" customFormat="false" ht="15" hidden="false" customHeight="false" outlineLevel="0" collapsed="false">
      <c r="A8464" s="29" t="s">
        <v>57</v>
      </c>
      <c r="B8464" s="29" t="s">
        <v>15253</v>
      </c>
      <c r="C8464" s="29" t="s">
        <v>351</v>
      </c>
      <c r="D8464" s="29" t="s">
        <v>12475</v>
      </c>
      <c r="E8464" s="29" t="n">
        <v>1</v>
      </c>
      <c r="F8464" s="29"/>
      <c r="G8464" s="29"/>
      <c r="H8464" s="30" t="n">
        <v>60.3</v>
      </c>
      <c r="I8464" s="31" t="n">
        <v>46269</v>
      </c>
      <c r="J8464" s="30" t="n">
        <v>60.3</v>
      </c>
      <c r="K8464" s="29" t="s">
        <v>120</v>
      </c>
      <c r="L8464" s="29" t="s">
        <v>193</v>
      </c>
      <c r="M8464" s="29"/>
      <c r="N8464" s="29" t="s">
        <v>122</v>
      </c>
      <c r="O8464" s="31" t="n">
        <v>46544</v>
      </c>
      <c r="P8464" s="29" t="s">
        <v>123</v>
      </c>
      <c r="Q8464" s="29" t="n">
        <f aca="false">IFERROR(VALUE(L8464),"")</f>
        <v>16</v>
      </c>
      <c r="R8464" s="29" t="n">
        <f aca="true">IF(O8464="","",O8464-TODAY())</f>
        <v>259</v>
      </c>
      <c r="S8464" s="29" t="str">
        <f aca="false">IF(C8464="&lt;&lt; vazio &gt;&gt;","VAZIA",IF(AND(O8464&lt;&gt;"",R8464&lt;0),"VENCIDO",IF(AND(O8464&lt;&gt;"",R8464&lt;=Parametros!$B$10),"PRÓX. VENCIMENTO",IF(F8464="Q","QUALIDADE",IF(F8464="S","BLOQUEADO",IF(F8464="R","RESTRITO/DEVOLUÇÃO",IF(OR(N8464="QUAR",N8464="QRES"),"QUARENTENA",IF(OR(B8464="DESCARTE",B8464="DEVOLUÇÃO"),"DESCARTE/DEVOLUÇÃO",IF(AND(D8464="",K8464&lt;&gt;""),"SEM LOTE",IF(AND(Q8464&lt;&gt;"",Q8464&gt;=Parametros!$B$11),"PARADO/SEM GIRO","OK"))))))))))</f>
        <v>OK</v>
      </c>
      <c r="T8464" s="29" t="str">
        <f aca="false">IF(AND($S8464="PARADO/SEM GIRO",$K8464="KG",OR(Painel!$B$5="(Todos)",A8464=Painel!$B$5)*OR(Painel!$E$5="(Todos)",P8464=Painel!$E$5)),$J8464+ROW()/10000000,"")</f>
        <v/>
      </c>
      <c r="U8464" s="29" t="str">
        <f aca="false">IF(AND($S8464="VENCIDO",$K8464="KG",OR(Painel!$B$5="(Todos)",A8464=Painel!$B$5)*OR(Painel!$E$5="(Todos)",P8464=Painel!$E$5)),$J8464+ROW()/10000000,"")</f>
        <v/>
      </c>
    </row>
    <row r="8465" customFormat="false" ht="15" hidden="false" customHeight="false" outlineLevel="0" collapsed="false">
      <c r="A8465" s="29" t="s">
        <v>57</v>
      </c>
      <c r="B8465" s="29" t="s">
        <v>15254</v>
      </c>
      <c r="C8465" s="29" t="s">
        <v>442</v>
      </c>
      <c r="D8465" s="29" t="s">
        <v>443</v>
      </c>
      <c r="E8465" s="29" t="n">
        <v>1</v>
      </c>
      <c r="F8465" s="29"/>
      <c r="G8465" s="29"/>
      <c r="H8465" s="30" t="n">
        <v>369.6</v>
      </c>
      <c r="I8465" s="31" t="n">
        <v>46285</v>
      </c>
      <c r="J8465" s="30" t="n">
        <v>369.6</v>
      </c>
      <c r="K8465" s="29" t="s">
        <v>120</v>
      </c>
      <c r="L8465" s="29" t="s">
        <v>400</v>
      </c>
      <c r="M8465" s="29"/>
      <c r="N8465" s="29" t="s">
        <v>122</v>
      </c>
      <c r="O8465" s="31" t="n">
        <v>46681</v>
      </c>
      <c r="P8465" s="29" t="s">
        <v>123</v>
      </c>
      <c r="Q8465" s="29" t="n">
        <f aca="false">IFERROR(VALUE(L8465),"")</f>
        <v>3</v>
      </c>
      <c r="R8465" s="29" t="n">
        <f aca="true">IF(O8465="","",O8465-TODAY())</f>
        <v>396</v>
      </c>
      <c r="S8465" s="29" t="str">
        <f aca="false">IF(C8465="&lt;&lt; vazio &gt;&gt;","VAZIA",IF(AND(O8465&lt;&gt;"",R8465&lt;0),"VENCIDO",IF(AND(O8465&lt;&gt;"",R8465&lt;=Parametros!$B$10),"PRÓX. VENCIMENTO",IF(F8465="Q","QUALIDADE",IF(F8465="S","BLOQUEADO",IF(F8465="R","RESTRITO/DEVOLUÇÃO",IF(OR(N8465="QUAR",N8465="QRES"),"QUARENTENA",IF(OR(B8465="DESCARTE",B8465="DEVOLUÇÃO"),"DESCARTE/DEVOLUÇÃO",IF(AND(D8465="",K8465&lt;&gt;""),"SEM LOTE",IF(AND(Q8465&lt;&gt;"",Q8465&gt;=Parametros!$B$11),"PARADO/SEM GIRO","OK"))))))))))</f>
        <v>OK</v>
      </c>
      <c r="T8465" s="29" t="str">
        <f aca="false">IF(AND($S8465="PARADO/SEM GIRO",$K8465="KG",OR(Painel!$B$5="(Todos)",A8465=Painel!$B$5)*OR(Painel!$E$5="(Todos)",P8465=Painel!$E$5)),$J8465+ROW()/10000000,"")</f>
        <v/>
      </c>
      <c r="U8465" s="29" t="str">
        <f aca="false">IF(AND($S8465="VENCIDO",$K8465="KG",OR(Painel!$B$5="(Todos)",A8465=Painel!$B$5)*OR(Painel!$E$5="(Todos)",P8465=Painel!$E$5)),$J8465+ROW()/10000000,"")</f>
        <v/>
      </c>
    </row>
    <row r="8466" customFormat="false" ht="15" hidden="false" customHeight="false" outlineLevel="0" collapsed="false">
      <c r="A8466" s="29" t="s">
        <v>57</v>
      </c>
      <c r="B8466" s="29" t="s">
        <v>15255</v>
      </c>
      <c r="C8466" s="29" t="s">
        <v>131</v>
      </c>
      <c r="D8466" s="29" t="s">
        <v>5048</v>
      </c>
      <c r="E8466" s="29" t="n">
        <v>4</v>
      </c>
      <c r="F8466" s="29"/>
      <c r="G8466" s="29"/>
      <c r="H8466" s="30" t="n">
        <v>30.3</v>
      </c>
      <c r="I8466" s="31" t="n">
        <v>46272</v>
      </c>
      <c r="J8466" s="30" t="n">
        <v>30.3</v>
      </c>
      <c r="K8466" s="29" t="s">
        <v>120</v>
      </c>
      <c r="L8466" s="29" t="s">
        <v>126</v>
      </c>
      <c r="M8466" s="29"/>
      <c r="N8466" s="29" t="s">
        <v>122</v>
      </c>
      <c r="O8466" s="31" t="n">
        <v>46594</v>
      </c>
      <c r="P8466" s="29" t="s">
        <v>123</v>
      </c>
      <c r="Q8466" s="29" t="n">
        <f aca="false">IFERROR(VALUE(L8466),"")</f>
        <v>13</v>
      </c>
      <c r="R8466" s="29" t="n">
        <f aca="true">IF(O8466="","",O8466-TODAY())</f>
        <v>309</v>
      </c>
      <c r="S8466" s="29" t="str">
        <f aca="false">IF(C8466="&lt;&lt; vazio &gt;&gt;","VAZIA",IF(AND(O8466&lt;&gt;"",R8466&lt;0),"VENCIDO",IF(AND(O8466&lt;&gt;"",R8466&lt;=Parametros!$B$10),"PRÓX. VENCIMENTO",IF(F8466="Q","QUALIDADE",IF(F8466="S","BLOQUEADO",IF(F8466="R","RESTRITO/DEVOLUÇÃO",IF(OR(N8466="QUAR",N8466="QRES"),"QUARENTENA",IF(OR(B8466="DESCARTE",B8466="DEVOLUÇÃO"),"DESCARTE/DEVOLUÇÃO",IF(AND(D8466="",K8466&lt;&gt;""),"SEM LOTE",IF(AND(Q8466&lt;&gt;"",Q8466&gt;=Parametros!$B$11),"PARADO/SEM GIRO","OK"))))))))))</f>
        <v>OK</v>
      </c>
      <c r="T8466" s="29" t="str">
        <f aca="false">IF(AND($S8466="PARADO/SEM GIRO",$K8466="KG",OR(Painel!$B$5="(Todos)",A8466=Painel!$B$5)*OR(Painel!$E$5="(Todos)",P8466=Painel!$E$5)),$J8466+ROW()/10000000,"")</f>
        <v/>
      </c>
      <c r="U8466" s="29" t="str">
        <f aca="false">IF(AND($S8466="VENCIDO",$K8466="KG",OR(Painel!$B$5="(Todos)",A8466=Painel!$B$5)*OR(Painel!$E$5="(Todos)",P8466=Painel!$E$5)),$J8466+ROW()/10000000,"")</f>
        <v/>
      </c>
    </row>
    <row r="8467" customFormat="false" ht="15" hidden="false" customHeight="false" outlineLevel="0" collapsed="false">
      <c r="A8467" s="29" t="s">
        <v>57</v>
      </c>
      <c r="B8467" s="29" t="s">
        <v>15255</v>
      </c>
      <c r="C8467" s="29" t="s">
        <v>373</v>
      </c>
      <c r="D8467" s="29" t="s">
        <v>15139</v>
      </c>
      <c r="E8467" s="29" t="n">
        <v>4</v>
      </c>
      <c r="F8467" s="29"/>
      <c r="G8467" s="29"/>
      <c r="H8467" s="30" t="n">
        <v>12.12</v>
      </c>
      <c r="I8467" s="31" t="n">
        <v>46272</v>
      </c>
      <c r="J8467" s="30" t="n">
        <v>12.12</v>
      </c>
      <c r="K8467" s="29" t="s">
        <v>120</v>
      </c>
      <c r="L8467" s="29" t="s">
        <v>126</v>
      </c>
      <c r="M8467" s="29"/>
      <c r="N8467" s="29" t="s">
        <v>134</v>
      </c>
      <c r="O8467" s="31" t="n">
        <v>46296</v>
      </c>
      <c r="P8467" s="29" t="s">
        <v>123</v>
      </c>
      <c r="Q8467" s="29" t="n">
        <f aca="false">IFERROR(VALUE(L8467),"")</f>
        <v>13</v>
      </c>
      <c r="R8467" s="29" t="n">
        <f aca="true">IF(O8467="","",O8467-TODAY())</f>
        <v>11</v>
      </c>
      <c r="S8467" s="29" t="str">
        <f aca="false">IF(C8467="&lt;&lt; vazio &gt;&gt;","VAZIA",IF(AND(O8467&lt;&gt;"",R8467&lt;0),"VENCIDO",IF(AND(O8467&lt;&gt;"",R8467&lt;=Parametros!$B$10),"PRÓX. VENCIMENTO",IF(F8467="Q","QUALIDADE",IF(F8467="S","BLOQUEADO",IF(F8467="R","RESTRITO/DEVOLUÇÃO",IF(OR(N8467="QUAR",N8467="QRES"),"QUARENTENA",IF(OR(B8467="DESCARTE",B8467="DEVOLUÇÃO"),"DESCARTE/DEVOLUÇÃO",IF(AND(D8467="",K8467&lt;&gt;""),"SEM LOTE",IF(AND(Q8467&lt;&gt;"",Q8467&gt;=Parametros!$B$11),"PARADO/SEM GIRO","OK"))))))))))</f>
        <v>PRÓX. VENCIMENTO</v>
      </c>
      <c r="T8467" s="29" t="str">
        <f aca="false">IF(AND($S8467="PARADO/SEM GIRO",$K8467="KG",OR(Painel!$B$5="(Todos)",A8467=Painel!$B$5)*OR(Painel!$E$5="(Todos)",P8467=Painel!$E$5)),$J8467+ROW()/10000000,"")</f>
        <v/>
      </c>
      <c r="U8467" s="29" t="str">
        <f aca="false">IF(AND($S8467="VENCIDO",$K8467="KG",OR(Painel!$B$5="(Todos)",A8467=Painel!$B$5)*OR(Painel!$E$5="(Todos)",P8467=Painel!$E$5)),$J8467+ROW()/10000000,"")</f>
        <v/>
      </c>
    </row>
    <row r="8468" customFormat="false" ht="15" hidden="false" customHeight="false" outlineLevel="0" collapsed="false">
      <c r="A8468" s="29" t="s">
        <v>57</v>
      </c>
      <c r="B8468" s="29" t="s">
        <v>15255</v>
      </c>
      <c r="C8468" s="29" t="s">
        <v>161</v>
      </c>
      <c r="D8468" s="29" t="s">
        <v>5222</v>
      </c>
      <c r="E8468" s="29" t="n">
        <v>4</v>
      </c>
      <c r="F8468" s="29"/>
      <c r="G8468" s="29"/>
      <c r="H8468" s="30" t="n">
        <v>10.1</v>
      </c>
      <c r="I8468" s="31" t="n">
        <v>46284</v>
      </c>
      <c r="J8468" s="30" t="n">
        <v>10.1</v>
      </c>
      <c r="K8468" s="29" t="s">
        <v>120</v>
      </c>
      <c r="L8468" s="29" t="s">
        <v>126</v>
      </c>
      <c r="M8468" s="29"/>
      <c r="N8468" s="29" t="s">
        <v>122</v>
      </c>
      <c r="O8468" s="31" t="n">
        <v>46634</v>
      </c>
      <c r="P8468" s="29" t="s">
        <v>123</v>
      </c>
      <c r="Q8468" s="29" t="n">
        <f aca="false">IFERROR(VALUE(L8468),"")</f>
        <v>13</v>
      </c>
      <c r="R8468" s="29" t="n">
        <f aca="true">IF(O8468="","",O8468-TODAY())</f>
        <v>349</v>
      </c>
      <c r="S8468" s="29" t="str">
        <f aca="false">IF(C8468="&lt;&lt; vazio &gt;&gt;","VAZIA",IF(AND(O8468&lt;&gt;"",R8468&lt;0),"VENCIDO",IF(AND(O8468&lt;&gt;"",R8468&lt;=Parametros!$B$10),"PRÓX. VENCIMENTO",IF(F8468="Q","QUALIDADE",IF(F8468="S","BLOQUEADO",IF(F8468="R","RESTRITO/DEVOLUÇÃO",IF(OR(N8468="QUAR",N8468="QRES"),"QUARENTENA",IF(OR(B8468="DESCARTE",B8468="DEVOLUÇÃO"),"DESCARTE/DEVOLUÇÃO",IF(AND(D8468="",K8468&lt;&gt;""),"SEM LOTE",IF(AND(Q8468&lt;&gt;"",Q8468&gt;=Parametros!$B$11),"PARADO/SEM GIRO","OK"))))))))))</f>
        <v>OK</v>
      </c>
      <c r="T8468" s="29" t="str">
        <f aca="false">IF(AND($S8468="PARADO/SEM GIRO",$K8468="KG",OR(Painel!$B$5="(Todos)",A8468=Painel!$B$5)*OR(Painel!$E$5="(Todos)",P8468=Painel!$E$5)),$J8468+ROW()/10000000,"")</f>
        <v/>
      </c>
      <c r="U8468" s="29" t="str">
        <f aca="false">IF(AND($S8468="VENCIDO",$K8468="KG",OR(Painel!$B$5="(Todos)",A8468=Painel!$B$5)*OR(Painel!$E$5="(Todos)",P8468=Painel!$E$5)),$J8468+ROW()/10000000,"")</f>
        <v/>
      </c>
    </row>
    <row r="8469" customFormat="false" ht="15" hidden="false" customHeight="false" outlineLevel="0" collapsed="false">
      <c r="A8469" s="29" t="s">
        <v>57</v>
      </c>
      <c r="B8469" s="29" t="s">
        <v>15255</v>
      </c>
      <c r="C8469" s="29" t="s">
        <v>313</v>
      </c>
      <c r="D8469" s="29" t="s">
        <v>15147</v>
      </c>
      <c r="E8469" s="29" t="n">
        <v>4</v>
      </c>
      <c r="F8469" s="29"/>
      <c r="G8469" s="29"/>
      <c r="H8469" s="30" t="n">
        <v>10.1</v>
      </c>
      <c r="I8469" s="31" t="n">
        <v>46272</v>
      </c>
      <c r="J8469" s="30" t="n">
        <v>10.1</v>
      </c>
      <c r="K8469" s="29" t="s">
        <v>120</v>
      </c>
      <c r="L8469" s="29" t="s">
        <v>126</v>
      </c>
      <c r="M8469" s="29"/>
      <c r="N8469" s="29" t="s">
        <v>122</v>
      </c>
      <c r="O8469" s="31" t="n">
        <v>46399</v>
      </c>
      <c r="P8469" s="29" t="s">
        <v>123</v>
      </c>
      <c r="Q8469" s="29" t="n">
        <f aca="false">IFERROR(VALUE(L8469),"")</f>
        <v>13</v>
      </c>
      <c r="R8469" s="29" t="n">
        <f aca="true">IF(O8469="","",O8469-TODAY())</f>
        <v>114</v>
      </c>
      <c r="S8469" s="29" t="str">
        <f aca="false">IF(C8469="&lt;&lt; vazio &gt;&gt;","VAZIA",IF(AND(O8469&lt;&gt;"",R8469&lt;0),"VENCIDO",IF(AND(O8469&lt;&gt;"",R8469&lt;=Parametros!$B$10),"PRÓX. VENCIMENTO",IF(F8469="Q","QUALIDADE",IF(F8469="S","BLOQUEADO",IF(F8469="R","RESTRITO/DEVOLUÇÃO",IF(OR(N8469="QUAR",N8469="QRES"),"QUARENTENA",IF(OR(B8469="DESCARTE",B8469="DEVOLUÇÃO"),"DESCARTE/DEVOLUÇÃO",IF(AND(D8469="",K8469&lt;&gt;""),"SEM LOTE",IF(AND(Q8469&lt;&gt;"",Q8469&gt;=Parametros!$B$11),"PARADO/SEM GIRO","OK"))))))))))</f>
        <v>OK</v>
      </c>
      <c r="T8469" s="29" t="str">
        <f aca="false">IF(AND($S8469="PARADO/SEM GIRO",$K8469="KG",OR(Painel!$B$5="(Todos)",A8469=Painel!$B$5)*OR(Painel!$E$5="(Todos)",P8469=Painel!$E$5)),$J8469+ROW()/10000000,"")</f>
        <v/>
      </c>
      <c r="U8469" s="29" t="str">
        <f aca="false">IF(AND($S8469="VENCIDO",$K8469="KG",OR(Painel!$B$5="(Todos)",A8469=Painel!$B$5)*OR(Painel!$E$5="(Todos)",P8469=Painel!$E$5)),$J8469+ROW()/10000000,"")</f>
        <v/>
      </c>
    </row>
    <row r="8470" customFormat="false" ht="15" hidden="false" customHeight="false" outlineLevel="0" collapsed="false">
      <c r="A8470" s="29" t="s">
        <v>57</v>
      </c>
      <c r="B8470" s="29" t="s">
        <v>15256</v>
      </c>
      <c r="C8470" s="29" t="s">
        <v>231</v>
      </c>
      <c r="D8470" s="29" t="s">
        <v>15257</v>
      </c>
      <c r="E8470" s="29" t="n">
        <v>1</v>
      </c>
      <c r="F8470" s="29"/>
      <c r="G8470" s="29"/>
      <c r="H8470" s="30" t="n">
        <v>32.8</v>
      </c>
      <c r="I8470" s="31" t="n">
        <v>46282</v>
      </c>
      <c r="J8470" s="30" t="n">
        <v>32.8</v>
      </c>
      <c r="K8470" s="29" t="s">
        <v>120</v>
      </c>
      <c r="L8470" s="29" t="s">
        <v>400</v>
      </c>
      <c r="M8470" s="29"/>
      <c r="N8470" s="29" t="s">
        <v>134</v>
      </c>
      <c r="O8470" s="31" t="n">
        <v>46359</v>
      </c>
      <c r="P8470" s="29" t="s">
        <v>123</v>
      </c>
      <c r="Q8470" s="29" t="n">
        <f aca="false">IFERROR(VALUE(L8470),"")</f>
        <v>3</v>
      </c>
      <c r="R8470" s="29" t="n">
        <f aca="true">IF(O8470="","",O8470-TODAY())</f>
        <v>74</v>
      </c>
      <c r="S8470" s="29" t="str">
        <f aca="false">IF(C8470="&lt;&lt; vazio &gt;&gt;","VAZIA",IF(AND(O8470&lt;&gt;"",R8470&lt;0),"VENCIDO",IF(AND(O8470&lt;&gt;"",R8470&lt;=Parametros!$B$10),"PRÓX. VENCIMENTO",IF(F8470="Q","QUALIDADE",IF(F8470="S","BLOQUEADO",IF(F8470="R","RESTRITO/DEVOLUÇÃO",IF(OR(N8470="QUAR",N8470="QRES"),"QUARENTENA",IF(OR(B8470="DESCARTE",B8470="DEVOLUÇÃO"),"DESCARTE/DEVOLUÇÃO",IF(AND(D8470="",K8470&lt;&gt;""),"SEM LOTE",IF(AND(Q8470&lt;&gt;"",Q8470&gt;=Parametros!$B$11),"PARADO/SEM GIRO","OK"))))))))))</f>
        <v>OK</v>
      </c>
      <c r="T8470" s="29" t="str">
        <f aca="false">IF(AND($S8470="PARADO/SEM GIRO",$K8470="KG",OR(Painel!$B$5="(Todos)",A8470=Painel!$B$5)*OR(Painel!$E$5="(Todos)",P8470=Painel!$E$5)),$J8470+ROW()/10000000,"")</f>
        <v/>
      </c>
      <c r="U8470" s="29" t="str">
        <f aca="false">IF(AND($S8470="VENCIDO",$K8470="KG",OR(Painel!$B$5="(Todos)",A8470=Painel!$B$5)*OR(Painel!$E$5="(Todos)",P8470=Painel!$E$5)),$J8470+ROW()/10000000,"")</f>
        <v/>
      </c>
    </row>
    <row r="8471" customFormat="false" ht="15" hidden="false" customHeight="false" outlineLevel="0" collapsed="false">
      <c r="A8471" s="29" t="s">
        <v>57</v>
      </c>
      <c r="B8471" s="29" t="s">
        <v>15258</v>
      </c>
      <c r="C8471" s="29" t="s">
        <v>3323</v>
      </c>
      <c r="D8471" s="29" t="s">
        <v>15259</v>
      </c>
      <c r="E8471" s="29" t="n">
        <v>3</v>
      </c>
      <c r="F8471" s="29" t="s">
        <v>137</v>
      </c>
      <c r="G8471" s="29"/>
      <c r="H8471" s="30" t="n">
        <v>14</v>
      </c>
      <c r="I8471" s="31" t="n">
        <v>46272</v>
      </c>
      <c r="J8471" s="30" t="n">
        <v>14</v>
      </c>
      <c r="K8471" s="29" t="s">
        <v>120</v>
      </c>
      <c r="L8471" s="29" t="s">
        <v>126</v>
      </c>
      <c r="M8471" s="29"/>
      <c r="N8471" s="29" t="s">
        <v>122</v>
      </c>
      <c r="O8471" s="29"/>
      <c r="P8471" s="29" t="s">
        <v>123</v>
      </c>
      <c r="Q8471" s="29" t="n">
        <f aca="false">IFERROR(VALUE(L8471),"")</f>
        <v>13</v>
      </c>
      <c r="R8471" s="29" t="str">
        <f aca="true">IF(O8471="","",O8471-TODAY())</f>
        <v/>
      </c>
      <c r="S8471" s="29" t="str">
        <f aca="false">IF(C8471="&lt;&lt; vazio &gt;&gt;","VAZIA",IF(AND(O8471&lt;&gt;"",R8471&lt;0),"VENCIDO",IF(AND(O8471&lt;&gt;"",R8471&lt;=Parametros!$B$10),"PRÓX. VENCIMENTO",IF(F8471="Q","QUALIDADE",IF(F8471="S","BLOQUEADO",IF(F8471="R","RESTRITO/DEVOLUÇÃO",IF(OR(N8471="QUAR",N8471="QRES"),"QUARENTENA",IF(OR(B8471="DESCARTE",B8471="DEVOLUÇÃO"),"DESCARTE/DEVOLUÇÃO",IF(AND(D8471="",K8471&lt;&gt;""),"SEM LOTE",IF(AND(Q8471&lt;&gt;"",Q8471&gt;=Parametros!$B$11),"PARADO/SEM GIRO","OK"))))))))))</f>
        <v>BLOQUEADO</v>
      </c>
      <c r="T8471" s="29" t="str">
        <f aca="false">IF(AND($S8471="PARADO/SEM GIRO",$K8471="KG",OR(Painel!$B$5="(Todos)",A8471=Painel!$B$5)*OR(Painel!$E$5="(Todos)",P8471=Painel!$E$5)),$J8471+ROW()/10000000,"")</f>
        <v/>
      </c>
      <c r="U8471" s="29" t="str">
        <f aca="false">IF(AND($S8471="VENCIDO",$K8471="KG",OR(Painel!$B$5="(Todos)",A8471=Painel!$B$5)*OR(Painel!$E$5="(Todos)",P8471=Painel!$E$5)),$J8471+ROW()/10000000,"")</f>
        <v/>
      </c>
    </row>
    <row r="8472" customFormat="false" ht="15" hidden="false" customHeight="false" outlineLevel="0" collapsed="false">
      <c r="A8472" s="29" t="s">
        <v>57</v>
      </c>
      <c r="B8472" s="29" t="s">
        <v>15258</v>
      </c>
      <c r="C8472" s="29" t="s">
        <v>3323</v>
      </c>
      <c r="D8472" s="29" t="s">
        <v>3324</v>
      </c>
      <c r="E8472" s="29" t="n">
        <v>3</v>
      </c>
      <c r="F8472" s="29"/>
      <c r="G8472" s="29"/>
      <c r="H8472" s="30" t="n">
        <v>2.8</v>
      </c>
      <c r="I8472" s="31" t="n">
        <v>46273</v>
      </c>
      <c r="J8472" s="30" t="n">
        <v>2.8</v>
      </c>
      <c r="K8472" s="29" t="s">
        <v>120</v>
      </c>
      <c r="L8472" s="29" t="s">
        <v>149</v>
      </c>
      <c r="M8472" s="29"/>
      <c r="N8472" s="29" t="s">
        <v>134</v>
      </c>
      <c r="O8472" s="31" t="n">
        <v>46319</v>
      </c>
      <c r="P8472" s="29" t="s">
        <v>123</v>
      </c>
      <c r="Q8472" s="29" t="n">
        <f aca="false">IFERROR(VALUE(L8472),"")</f>
        <v>12</v>
      </c>
      <c r="R8472" s="29" t="n">
        <f aca="true">IF(O8472="","",O8472-TODAY())</f>
        <v>34</v>
      </c>
      <c r="S8472" s="29" t="str">
        <f aca="false">IF(C8472="&lt;&lt; vazio &gt;&gt;","VAZIA",IF(AND(O8472&lt;&gt;"",R8472&lt;0),"VENCIDO",IF(AND(O8472&lt;&gt;"",R8472&lt;=Parametros!$B$10),"PRÓX. VENCIMENTO",IF(F8472="Q","QUALIDADE",IF(F8472="S","BLOQUEADO",IF(F8472="R","RESTRITO/DEVOLUÇÃO",IF(OR(N8472="QUAR",N8472="QRES"),"QUARENTENA",IF(OR(B8472="DESCARTE",B8472="DEVOLUÇÃO"),"DESCARTE/DEVOLUÇÃO",IF(AND(D8472="",K8472&lt;&gt;""),"SEM LOTE",IF(AND(Q8472&lt;&gt;"",Q8472&gt;=Parametros!$B$11),"PARADO/SEM GIRO","OK"))))))))))</f>
        <v>PRÓX. VENCIMENTO</v>
      </c>
      <c r="T8472" s="29" t="str">
        <f aca="false">IF(AND($S8472="PARADO/SEM GIRO",$K8472="KG",OR(Painel!$B$5="(Todos)",A8472=Painel!$B$5)*OR(Painel!$E$5="(Todos)",P8472=Painel!$E$5)),$J8472+ROW()/10000000,"")</f>
        <v/>
      </c>
      <c r="U8472" s="29" t="str">
        <f aca="false">IF(AND($S8472="VENCIDO",$K8472="KG",OR(Painel!$B$5="(Todos)",A8472=Painel!$B$5)*OR(Painel!$E$5="(Todos)",P8472=Painel!$E$5)),$J8472+ROW()/10000000,"")</f>
        <v/>
      </c>
    </row>
    <row r="8473" customFormat="false" ht="15" hidden="false" customHeight="false" outlineLevel="0" collapsed="false">
      <c r="A8473" s="29" t="s">
        <v>57</v>
      </c>
      <c r="B8473" s="29" t="s">
        <v>15258</v>
      </c>
      <c r="C8473" s="29" t="s">
        <v>15260</v>
      </c>
      <c r="D8473" s="29" t="s">
        <v>15261</v>
      </c>
      <c r="E8473" s="29" t="n">
        <v>3</v>
      </c>
      <c r="F8473" s="29"/>
      <c r="G8473" s="29"/>
      <c r="H8473" s="30" t="n">
        <v>6.4</v>
      </c>
      <c r="I8473" s="31" t="n">
        <v>46272</v>
      </c>
      <c r="J8473" s="30" t="n">
        <v>6.4</v>
      </c>
      <c r="K8473" s="29" t="s">
        <v>120</v>
      </c>
      <c r="L8473" s="29" t="s">
        <v>126</v>
      </c>
      <c r="M8473" s="29"/>
      <c r="N8473" s="29" t="s">
        <v>122</v>
      </c>
      <c r="O8473" s="31" t="n">
        <v>46374</v>
      </c>
      <c r="P8473" s="29" t="s">
        <v>123</v>
      </c>
      <c r="Q8473" s="29" t="n">
        <f aca="false">IFERROR(VALUE(L8473),"")</f>
        <v>13</v>
      </c>
      <c r="R8473" s="29" t="n">
        <f aca="true">IF(O8473="","",O8473-TODAY())</f>
        <v>89</v>
      </c>
      <c r="S8473" s="29" t="str">
        <f aca="false">IF(C8473="&lt;&lt; vazio &gt;&gt;","VAZIA",IF(AND(O8473&lt;&gt;"",R8473&lt;0),"VENCIDO",IF(AND(O8473&lt;&gt;"",R8473&lt;=Parametros!$B$10),"PRÓX. VENCIMENTO",IF(F8473="Q","QUALIDADE",IF(F8473="S","BLOQUEADO",IF(F8473="R","RESTRITO/DEVOLUÇÃO",IF(OR(N8473="QUAR",N8473="QRES"),"QUARENTENA",IF(OR(B8473="DESCARTE",B8473="DEVOLUÇÃO"),"DESCARTE/DEVOLUÇÃO",IF(AND(D8473="",K8473&lt;&gt;""),"SEM LOTE",IF(AND(Q8473&lt;&gt;"",Q8473&gt;=Parametros!$B$11),"PARADO/SEM GIRO","OK"))))))))))</f>
        <v>OK</v>
      </c>
      <c r="T8473" s="29" t="str">
        <f aca="false">IF(AND($S8473="PARADO/SEM GIRO",$K8473="KG",OR(Painel!$B$5="(Todos)",A8473=Painel!$B$5)*OR(Painel!$E$5="(Todos)",P8473=Painel!$E$5)),$J8473+ROW()/10000000,"")</f>
        <v/>
      </c>
      <c r="U8473" s="29" t="str">
        <f aca="false">IF(AND($S8473="VENCIDO",$K8473="KG",OR(Painel!$B$5="(Todos)",A8473=Painel!$B$5)*OR(Painel!$E$5="(Todos)",P8473=Painel!$E$5)),$J8473+ROW()/10000000,"")</f>
        <v/>
      </c>
    </row>
    <row r="8474" customFormat="false" ht="15" hidden="false" customHeight="false" outlineLevel="0" collapsed="false">
      <c r="A8474" s="29" t="s">
        <v>57</v>
      </c>
      <c r="B8474" s="29" t="s">
        <v>15262</v>
      </c>
      <c r="C8474" s="29" t="s">
        <v>115</v>
      </c>
      <c r="D8474" s="29"/>
      <c r="E8474" s="29" t="n">
        <v>0</v>
      </c>
      <c r="F8474" s="29"/>
      <c r="G8474" s="29"/>
      <c r="H8474" s="30" t="n">
        <v>0</v>
      </c>
      <c r="I8474" s="29"/>
      <c r="J8474" s="30" t="n">
        <v>0</v>
      </c>
      <c r="K8474" s="29"/>
      <c r="L8474" s="29" t="s">
        <v>116</v>
      </c>
      <c r="M8474" s="29"/>
      <c r="N8474" s="29"/>
      <c r="O8474" s="29"/>
      <c r="P8474" s="29"/>
      <c r="Q8474" s="29" t="n">
        <f aca="false">IFERROR(VALUE(L8474),"")</f>
        <v>0</v>
      </c>
      <c r="R8474" s="29" t="str">
        <f aca="true">IF(O8474="","",O8474-TODAY())</f>
        <v/>
      </c>
      <c r="S8474" s="29" t="str">
        <f aca="false">IF(C8474="&lt;&lt; vazio &gt;&gt;","VAZIA",IF(AND(O8474&lt;&gt;"",R8474&lt;0),"VENCIDO",IF(AND(O8474&lt;&gt;"",R8474&lt;=Parametros!$B$10),"PRÓX. VENCIMENTO",IF(F8474="Q","QUALIDADE",IF(F8474="S","BLOQUEADO",IF(F8474="R","RESTRITO/DEVOLUÇÃO",IF(OR(N8474="QUAR",N8474="QRES"),"QUARENTENA",IF(OR(B8474="DESCARTE",B8474="DEVOLUÇÃO"),"DESCARTE/DEVOLUÇÃO",IF(AND(D8474="",K8474&lt;&gt;""),"SEM LOTE",IF(AND(Q8474&lt;&gt;"",Q8474&gt;=Parametros!$B$11),"PARADO/SEM GIRO","OK"))))))))))</f>
        <v>VAZIA</v>
      </c>
      <c r="T8474" s="29" t="str">
        <f aca="false">IF(AND($S8474="PARADO/SEM GIRO",$K8474="KG",OR(Painel!$B$5="(Todos)",A8474=Painel!$B$5)*OR(Painel!$E$5="(Todos)",P8474=Painel!$E$5)),$J8474+ROW()/10000000,"")</f>
        <v/>
      </c>
      <c r="U8474" s="29" t="str">
        <f aca="false">IF(AND($S8474="VENCIDO",$K8474="KG",OR(Painel!$B$5="(Todos)",A8474=Painel!$B$5)*OR(Painel!$E$5="(Todos)",P8474=Painel!$E$5)),$J8474+ROW()/10000000,"")</f>
        <v/>
      </c>
    </row>
    <row r="8475" customFormat="false" ht="15" hidden="false" customHeight="false" outlineLevel="0" collapsed="false">
      <c r="A8475" s="29" t="s">
        <v>57</v>
      </c>
      <c r="B8475" s="29" t="s">
        <v>15263</v>
      </c>
      <c r="C8475" s="29" t="s">
        <v>131</v>
      </c>
      <c r="D8475" s="29" t="s">
        <v>277</v>
      </c>
      <c r="E8475" s="29" t="n">
        <v>3</v>
      </c>
      <c r="F8475" s="29"/>
      <c r="G8475" s="29"/>
      <c r="H8475" s="30" t="n">
        <v>40.4</v>
      </c>
      <c r="I8475" s="31" t="n">
        <v>46272</v>
      </c>
      <c r="J8475" s="30" t="n">
        <v>40.4</v>
      </c>
      <c r="K8475" s="29" t="s">
        <v>120</v>
      </c>
      <c r="L8475" s="29" t="s">
        <v>126</v>
      </c>
      <c r="M8475" s="29"/>
      <c r="N8475" s="29" t="s">
        <v>122</v>
      </c>
      <c r="O8475" s="31" t="n">
        <v>46472</v>
      </c>
      <c r="P8475" s="29" t="s">
        <v>123</v>
      </c>
      <c r="Q8475" s="29" t="n">
        <f aca="false">IFERROR(VALUE(L8475),"")</f>
        <v>13</v>
      </c>
      <c r="R8475" s="29" t="n">
        <f aca="true">IF(O8475="","",O8475-TODAY())</f>
        <v>187</v>
      </c>
      <c r="S8475" s="29" t="str">
        <f aca="false">IF(C8475="&lt;&lt; vazio &gt;&gt;","VAZIA",IF(AND(O8475&lt;&gt;"",R8475&lt;0),"VENCIDO",IF(AND(O8475&lt;&gt;"",R8475&lt;=Parametros!$B$10),"PRÓX. VENCIMENTO",IF(F8475="Q","QUALIDADE",IF(F8475="S","BLOQUEADO",IF(F8475="R","RESTRITO/DEVOLUÇÃO",IF(OR(N8475="QUAR",N8475="QRES"),"QUARENTENA",IF(OR(B8475="DESCARTE",B8475="DEVOLUÇÃO"),"DESCARTE/DEVOLUÇÃO",IF(AND(D8475="",K8475&lt;&gt;""),"SEM LOTE",IF(AND(Q8475&lt;&gt;"",Q8475&gt;=Parametros!$B$11),"PARADO/SEM GIRO","OK"))))))))))</f>
        <v>OK</v>
      </c>
      <c r="T8475" s="29" t="str">
        <f aca="false">IF(AND($S8475="PARADO/SEM GIRO",$K8475="KG",OR(Painel!$B$5="(Todos)",A8475=Painel!$B$5)*OR(Painel!$E$5="(Todos)",P8475=Painel!$E$5)),$J8475+ROW()/10000000,"")</f>
        <v/>
      </c>
      <c r="U8475" s="29" t="str">
        <f aca="false">IF(AND($S8475="VENCIDO",$K8475="KG",OR(Painel!$B$5="(Todos)",A8475=Painel!$B$5)*OR(Painel!$E$5="(Todos)",P8475=Painel!$E$5)),$J8475+ROW()/10000000,"")</f>
        <v/>
      </c>
    </row>
    <row r="8476" customFormat="false" ht="15" hidden="false" customHeight="false" outlineLevel="0" collapsed="false">
      <c r="A8476" s="29" t="s">
        <v>57</v>
      </c>
      <c r="B8476" s="29" t="s">
        <v>15263</v>
      </c>
      <c r="C8476" s="29" t="s">
        <v>313</v>
      </c>
      <c r="D8476" s="29" t="s">
        <v>15264</v>
      </c>
      <c r="E8476" s="29" t="n">
        <v>3</v>
      </c>
      <c r="F8476" s="29"/>
      <c r="G8476" s="29"/>
      <c r="H8476" s="30" t="n">
        <v>10.1</v>
      </c>
      <c r="I8476" s="31" t="n">
        <v>46272</v>
      </c>
      <c r="J8476" s="30" t="n">
        <v>10.1</v>
      </c>
      <c r="K8476" s="29" t="s">
        <v>120</v>
      </c>
      <c r="L8476" s="29" t="s">
        <v>126</v>
      </c>
      <c r="M8476" s="29"/>
      <c r="N8476" s="29" t="s">
        <v>122</v>
      </c>
      <c r="O8476" s="31" t="n">
        <v>46536</v>
      </c>
      <c r="P8476" s="29" t="s">
        <v>123</v>
      </c>
      <c r="Q8476" s="29" t="n">
        <f aca="false">IFERROR(VALUE(L8476),"")</f>
        <v>13</v>
      </c>
      <c r="R8476" s="29" t="n">
        <f aca="true">IF(O8476="","",O8476-TODAY())</f>
        <v>251</v>
      </c>
      <c r="S8476" s="29" t="str">
        <f aca="false">IF(C8476="&lt;&lt; vazio &gt;&gt;","VAZIA",IF(AND(O8476&lt;&gt;"",R8476&lt;0),"VENCIDO",IF(AND(O8476&lt;&gt;"",R8476&lt;=Parametros!$B$10),"PRÓX. VENCIMENTO",IF(F8476="Q","QUALIDADE",IF(F8476="S","BLOQUEADO",IF(F8476="R","RESTRITO/DEVOLUÇÃO",IF(OR(N8476="QUAR",N8476="QRES"),"QUARENTENA",IF(OR(B8476="DESCARTE",B8476="DEVOLUÇÃO"),"DESCARTE/DEVOLUÇÃO",IF(AND(D8476="",K8476&lt;&gt;""),"SEM LOTE",IF(AND(Q8476&lt;&gt;"",Q8476&gt;=Parametros!$B$11),"PARADO/SEM GIRO","OK"))))))))))</f>
        <v>OK</v>
      </c>
      <c r="T8476" s="29" t="str">
        <f aca="false">IF(AND($S8476="PARADO/SEM GIRO",$K8476="KG",OR(Painel!$B$5="(Todos)",A8476=Painel!$B$5)*OR(Painel!$E$5="(Todos)",P8476=Painel!$E$5)),$J8476+ROW()/10000000,"")</f>
        <v/>
      </c>
      <c r="U8476" s="29" t="str">
        <f aca="false">IF(AND($S8476="VENCIDO",$K8476="KG",OR(Painel!$B$5="(Todos)",A8476=Painel!$B$5)*OR(Painel!$E$5="(Todos)",P8476=Painel!$E$5)),$J8476+ROW()/10000000,"")</f>
        <v/>
      </c>
    </row>
    <row r="8477" customFormat="false" ht="15" hidden="false" customHeight="false" outlineLevel="0" collapsed="false">
      <c r="A8477" s="29" t="s">
        <v>57</v>
      </c>
      <c r="B8477" s="29" t="s">
        <v>15263</v>
      </c>
      <c r="C8477" s="29" t="s">
        <v>169</v>
      </c>
      <c r="D8477" s="29" t="s">
        <v>15265</v>
      </c>
      <c r="E8477" s="29" t="n">
        <v>3</v>
      </c>
      <c r="F8477" s="29"/>
      <c r="G8477" s="29"/>
      <c r="H8477" s="30" t="n">
        <v>20.2</v>
      </c>
      <c r="I8477" s="31" t="n">
        <v>46272</v>
      </c>
      <c r="J8477" s="30" t="n">
        <v>20.2</v>
      </c>
      <c r="K8477" s="29" t="s">
        <v>120</v>
      </c>
      <c r="L8477" s="29" t="s">
        <v>126</v>
      </c>
      <c r="M8477" s="29"/>
      <c r="N8477" s="29" t="s">
        <v>122</v>
      </c>
      <c r="O8477" s="31" t="n">
        <v>46535</v>
      </c>
      <c r="P8477" s="29" t="s">
        <v>123</v>
      </c>
      <c r="Q8477" s="29" t="n">
        <f aca="false">IFERROR(VALUE(L8477),"")</f>
        <v>13</v>
      </c>
      <c r="R8477" s="29" t="n">
        <f aca="true">IF(O8477="","",O8477-TODAY())</f>
        <v>250</v>
      </c>
      <c r="S8477" s="29" t="str">
        <f aca="false">IF(C8477="&lt;&lt; vazio &gt;&gt;","VAZIA",IF(AND(O8477&lt;&gt;"",R8477&lt;0),"VENCIDO",IF(AND(O8477&lt;&gt;"",R8477&lt;=Parametros!$B$10),"PRÓX. VENCIMENTO",IF(F8477="Q","QUALIDADE",IF(F8477="S","BLOQUEADO",IF(F8477="R","RESTRITO/DEVOLUÇÃO",IF(OR(N8477="QUAR",N8477="QRES"),"QUARENTENA",IF(OR(B8477="DESCARTE",B8477="DEVOLUÇÃO"),"DESCARTE/DEVOLUÇÃO",IF(AND(D8477="",K8477&lt;&gt;""),"SEM LOTE",IF(AND(Q8477&lt;&gt;"",Q8477&gt;=Parametros!$B$11),"PARADO/SEM GIRO","OK"))))))))))</f>
        <v>OK</v>
      </c>
      <c r="T8477" s="29" t="str">
        <f aca="false">IF(AND($S8477="PARADO/SEM GIRO",$K8477="KG",OR(Painel!$B$5="(Todos)",A8477=Painel!$B$5)*OR(Painel!$E$5="(Todos)",P8477=Painel!$E$5)),$J8477+ROW()/10000000,"")</f>
        <v/>
      </c>
      <c r="U8477" s="29" t="str">
        <f aca="false">IF(AND($S8477="VENCIDO",$K8477="KG",OR(Painel!$B$5="(Todos)",A8477=Painel!$B$5)*OR(Painel!$E$5="(Todos)",P8477=Painel!$E$5)),$J8477+ROW()/10000000,"")</f>
        <v/>
      </c>
    </row>
    <row r="8478" customFormat="false" ht="15" hidden="false" customHeight="false" outlineLevel="0" collapsed="false">
      <c r="A8478" s="29" t="s">
        <v>57</v>
      </c>
      <c r="B8478" s="29" t="s">
        <v>15266</v>
      </c>
      <c r="C8478" s="29" t="s">
        <v>3915</v>
      </c>
      <c r="D8478" s="29" t="s">
        <v>3916</v>
      </c>
      <c r="E8478" s="29" t="n">
        <v>1</v>
      </c>
      <c r="F8478" s="29"/>
      <c r="G8478" s="29"/>
      <c r="H8478" s="30" t="n">
        <v>112</v>
      </c>
      <c r="I8478" s="31" t="n">
        <v>46282</v>
      </c>
      <c r="J8478" s="30" t="n">
        <v>112</v>
      </c>
      <c r="K8478" s="29" t="s">
        <v>120</v>
      </c>
      <c r="L8478" s="29" t="s">
        <v>2513</v>
      </c>
      <c r="M8478" s="29"/>
      <c r="N8478" s="29" t="s">
        <v>134</v>
      </c>
      <c r="O8478" s="31" t="n">
        <v>46357</v>
      </c>
      <c r="P8478" s="29" t="s">
        <v>123</v>
      </c>
      <c r="Q8478" s="29" t="n">
        <f aca="false">IFERROR(VALUE(L8478),"")</f>
        <v>18</v>
      </c>
      <c r="R8478" s="29" t="n">
        <f aca="true">IF(O8478="","",O8478-TODAY())</f>
        <v>72</v>
      </c>
      <c r="S8478" s="29" t="str">
        <f aca="false">IF(C8478="&lt;&lt; vazio &gt;&gt;","VAZIA",IF(AND(O8478&lt;&gt;"",R8478&lt;0),"VENCIDO",IF(AND(O8478&lt;&gt;"",R8478&lt;=Parametros!$B$10),"PRÓX. VENCIMENTO",IF(F8478="Q","QUALIDADE",IF(F8478="S","BLOQUEADO",IF(F8478="R","RESTRITO/DEVOLUÇÃO",IF(OR(N8478="QUAR",N8478="QRES"),"QUARENTENA",IF(OR(B8478="DESCARTE",B8478="DEVOLUÇÃO"),"DESCARTE/DEVOLUÇÃO",IF(AND(D8478="",K8478&lt;&gt;""),"SEM LOTE",IF(AND(Q8478&lt;&gt;"",Q8478&gt;=Parametros!$B$11),"PARADO/SEM GIRO","OK"))))))))))</f>
        <v>OK</v>
      </c>
      <c r="T8478" s="29" t="str">
        <f aca="false">IF(AND($S8478="PARADO/SEM GIRO",$K8478="KG",OR(Painel!$B$5="(Todos)",A8478=Painel!$B$5)*OR(Painel!$E$5="(Todos)",P8478=Painel!$E$5)),$J8478+ROW()/10000000,"")</f>
        <v/>
      </c>
      <c r="U8478" s="29" t="str">
        <f aca="false">IF(AND($S8478="VENCIDO",$K8478="KG",OR(Painel!$B$5="(Todos)",A8478=Painel!$B$5)*OR(Painel!$E$5="(Todos)",P8478=Painel!$E$5)),$J8478+ROW()/10000000,"")</f>
        <v/>
      </c>
    </row>
    <row r="8479" customFormat="false" ht="15" hidden="false" customHeight="false" outlineLevel="0" collapsed="false">
      <c r="A8479" s="29" t="s">
        <v>57</v>
      </c>
      <c r="B8479" s="29" t="s">
        <v>15267</v>
      </c>
      <c r="C8479" s="29" t="s">
        <v>131</v>
      </c>
      <c r="D8479" s="29" t="s">
        <v>5045</v>
      </c>
      <c r="E8479" s="29" t="n">
        <v>2</v>
      </c>
      <c r="F8479" s="29"/>
      <c r="G8479" s="29"/>
      <c r="H8479" s="30" t="n">
        <v>10.1</v>
      </c>
      <c r="I8479" s="31" t="n">
        <v>46272</v>
      </c>
      <c r="J8479" s="30" t="n">
        <v>10.1</v>
      </c>
      <c r="K8479" s="29" t="s">
        <v>120</v>
      </c>
      <c r="L8479" s="29" t="s">
        <v>126</v>
      </c>
      <c r="M8479" s="29"/>
      <c r="N8479" s="29" t="s">
        <v>122</v>
      </c>
      <c r="O8479" s="31" t="n">
        <v>46593</v>
      </c>
      <c r="P8479" s="29" t="s">
        <v>123</v>
      </c>
      <c r="Q8479" s="29" t="n">
        <f aca="false">IFERROR(VALUE(L8479),"")</f>
        <v>13</v>
      </c>
      <c r="R8479" s="29" t="n">
        <f aca="true">IF(O8479="","",O8479-TODAY())</f>
        <v>308</v>
      </c>
      <c r="S8479" s="29" t="str">
        <f aca="false">IF(C8479="&lt;&lt; vazio &gt;&gt;","VAZIA",IF(AND(O8479&lt;&gt;"",R8479&lt;0),"VENCIDO",IF(AND(O8479&lt;&gt;"",R8479&lt;=Parametros!$B$10),"PRÓX. VENCIMENTO",IF(F8479="Q","QUALIDADE",IF(F8479="S","BLOQUEADO",IF(F8479="R","RESTRITO/DEVOLUÇÃO",IF(OR(N8479="QUAR",N8479="QRES"),"QUARENTENA",IF(OR(B8479="DESCARTE",B8479="DEVOLUÇÃO"),"DESCARTE/DEVOLUÇÃO",IF(AND(D8479="",K8479&lt;&gt;""),"SEM LOTE",IF(AND(Q8479&lt;&gt;"",Q8479&gt;=Parametros!$B$11),"PARADO/SEM GIRO","OK"))))))))))</f>
        <v>OK</v>
      </c>
      <c r="T8479" s="29" t="str">
        <f aca="false">IF(AND($S8479="PARADO/SEM GIRO",$K8479="KG",OR(Painel!$B$5="(Todos)",A8479=Painel!$B$5)*OR(Painel!$E$5="(Todos)",P8479=Painel!$E$5)),$J8479+ROW()/10000000,"")</f>
        <v/>
      </c>
      <c r="U8479" s="29" t="str">
        <f aca="false">IF(AND($S8479="VENCIDO",$K8479="KG",OR(Painel!$B$5="(Todos)",A8479=Painel!$B$5)*OR(Painel!$E$5="(Todos)",P8479=Painel!$E$5)),$J8479+ROW()/10000000,"")</f>
        <v/>
      </c>
    </row>
    <row r="8480" customFormat="false" ht="15" hidden="false" customHeight="false" outlineLevel="0" collapsed="false">
      <c r="A8480" s="29" t="s">
        <v>57</v>
      </c>
      <c r="B8480" s="29" t="s">
        <v>15267</v>
      </c>
      <c r="C8480" s="29" t="s">
        <v>308</v>
      </c>
      <c r="D8480" s="29" t="s">
        <v>15268</v>
      </c>
      <c r="E8480" s="29" t="n">
        <v>2</v>
      </c>
      <c r="F8480" s="29"/>
      <c r="G8480" s="29"/>
      <c r="H8480" s="30" t="n">
        <v>5</v>
      </c>
      <c r="I8480" s="31" t="n">
        <v>46272</v>
      </c>
      <c r="J8480" s="30" t="n">
        <v>5</v>
      </c>
      <c r="K8480" s="29" t="s">
        <v>120</v>
      </c>
      <c r="L8480" s="29" t="s">
        <v>126</v>
      </c>
      <c r="M8480" s="29"/>
      <c r="N8480" s="29" t="s">
        <v>134</v>
      </c>
      <c r="O8480" s="31" t="n">
        <v>46323</v>
      </c>
      <c r="P8480" s="29" t="s">
        <v>123</v>
      </c>
      <c r="Q8480" s="29" t="n">
        <f aca="false">IFERROR(VALUE(L8480),"")</f>
        <v>13</v>
      </c>
      <c r="R8480" s="29" t="n">
        <f aca="true">IF(O8480="","",O8480-TODAY())</f>
        <v>38</v>
      </c>
      <c r="S8480" s="29" t="str">
        <f aca="false">IF(C8480="&lt;&lt; vazio &gt;&gt;","VAZIA",IF(AND(O8480&lt;&gt;"",R8480&lt;0),"VENCIDO",IF(AND(O8480&lt;&gt;"",R8480&lt;=Parametros!$B$10),"PRÓX. VENCIMENTO",IF(F8480="Q","QUALIDADE",IF(F8480="S","BLOQUEADO",IF(F8480="R","RESTRITO/DEVOLUÇÃO",IF(OR(N8480="QUAR",N8480="QRES"),"QUARENTENA",IF(OR(B8480="DESCARTE",B8480="DEVOLUÇÃO"),"DESCARTE/DEVOLUÇÃO",IF(AND(D8480="",K8480&lt;&gt;""),"SEM LOTE",IF(AND(Q8480&lt;&gt;"",Q8480&gt;=Parametros!$B$11),"PARADO/SEM GIRO","OK"))))))))))</f>
        <v>PRÓX. VENCIMENTO</v>
      </c>
      <c r="T8480" s="29" t="str">
        <f aca="false">IF(AND($S8480="PARADO/SEM GIRO",$K8480="KG",OR(Painel!$B$5="(Todos)",A8480=Painel!$B$5)*OR(Painel!$E$5="(Todos)",P8480=Painel!$E$5)),$J8480+ROW()/10000000,"")</f>
        <v/>
      </c>
      <c r="U8480" s="29" t="str">
        <f aca="false">IF(AND($S8480="VENCIDO",$K8480="KG",OR(Painel!$B$5="(Todos)",A8480=Painel!$B$5)*OR(Painel!$E$5="(Todos)",P8480=Painel!$E$5)),$J8480+ROW()/10000000,"")</f>
        <v/>
      </c>
    </row>
    <row r="8481" customFormat="false" ht="15" hidden="false" customHeight="false" outlineLevel="0" collapsed="false">
      <c r="A8481" s="29" t="s">
        <v>57</v>
      </c>
      <c r="B8481" s="29" t="s">
        <v>15269</v>
      </c>
      <c r="C8481" s="29" t="s">
        <v>351</v>
      </c>
      <c r="D8481" s="29" t="s">
        <v>14318</v>
      </c>
      <c r="E8481" s="29" t="n">
        <v>1</v>
      </c>
      <c r="F8481" s="29"/>
      <c r="G8481" s="29"/>
      <c r="H8481" s="30" t="n">
        <v>20.1</v>
      </c>
      <c r="I8481" s="31" t="n">
        <v>46255</v>
      </c>
      <c r="J8481" s="30" t="n">
        <v>20.1</v>
      </c>
      <c r="K8481" s="29" t="s">
        <v>120</v>
      </c>
      <c r="L8481" s="29" t="s">
        <v>296</v>
      </c>
      <c r="M8481" s="29"/>
      <c r="N8481" s="29" t="s">
        <v>179</v>
      </c>
      <c r="O8481" s="31" t="n">
        <v>46632</v>
      </c>
      <c r="P8481" s="29" t="s">
        <v>123</v>
      </c>
      <c r="Q8481" s="29" t="n">
        <f aca="false">IFERROR(VALUE(L8481),"")</f>
        <v>30</v>
      </c>
      <c r="R8481" s="29" t="n">
        <f aca="true">IF(O8481="","",O8481-TODAY())</f>
        <v>347</v>
      </c>
      <c r="S8481" s="29" t="str">
        <f aca="false">IF(C8481="&lt;&lt; vazio &gt;&gt;","VAZIA",IF(AND(O8481&lt;&gt;"",R8481&lt;0),"VENCIDO",IF(AND(O8481&lt;&gt;"",R8481&lt;=Parametros!$B$10),"PRÓX. VENCIMENTO",IF(F8481="Q","QUALIDADE",IF(F8481="S","BLOQUEADO",IF(F8481="R","RESTRITO/DEVOLUÇÃO",IF(OR(N8481="QUAR",N8481="QRES"),"QUARENTENA",IF(OR(B8481="DESCARTE",B8481="DEVOLUÇÃO"),"DESCARTE/DEVOLUÇÃO",IF(AND(D8481="",K8481&lt;&gt;""),"SEM LOTE",IF(AND(Q8481&lt;&gt;"",Q8481&gt;=Parametros!$B$11),"PARADO/SEM GIRO","OK"))))))))))</f>
        <v>OK</v>
      </c>
      <c r="T8481" s="29" t="str">
        <f aca="false">IF(AND($S8481="PARADO/SEM GIRO",$K8481="KG",OR(Painel!$B$5="(Todos)",A8481=Painel!$B$5)*OR(Painel!$E$5="(Todos)",P8481=Painel!$E$5)),$J8481+ROW()/10000000,"")</f>
        <v/>
      </c>
      <c r="U8481" s="29" t="str">
        <f aca="false">IF(AND($S8481="VENCIDO",$K8481="KG",OR(Painel!$B$5="(Todos)",A8481=Painel!$B$5)*OR(Painel!$E$5="(Todos)",P8481=Painel!$E$5)),$J8481+ROW()/10000000,"")</f>
        <v/>
      </c>
    </row>
    <row r="8482" customFormat="false" ht="15" hidden="false" customHeight="false" outlineLevel="0" collapsed="false">
      <c r="A8482" s="29" t="s">
        <v>57</v>
      </c>
      <c r="B8482" s="29" t="s">
        <v>15270</v>
      </c>
      <c r="C8482" s="29" t="s">
        <v>115</v>
      </c>
      <c r="D8482" s="29"/>
      <c r="E8482" s="29" t="n">
        <v>0</v>
      </c>
      <c r="F8482" s="29"/>
      <c r="G8482" s="29"/>
      <c r="H8482" s="30" t="n">
        <v>0</v>
      </c>
      <c r="I8482" s="29"/>
      <c r="J8482" s="30" t="n">
        <v>0</v>
      </c>
      <c r="K8482" s="29"/>
      <c r="L8482" s="29" t="s">
        <v>116</v>
      </c>
      <c r="M8482" s="29"/>
      <c r="N8482" s="29"/>
      <c r="O8482" s="29"/>
      <c r="P8482" s="29"/>
      <c r="Q8482" s="29" t="n">
        <f aca="false">IFERROR(VALUE(L8482),"")</f>
        <v>0</v>
      </c>
      <c r="R8482" s="29" t="str">
        <f aca="true">IF(O8482="","",O8482-TODAY())</f>
        <v/>
      </c>
      <c r="S8482" s="29" t="str">
        <f aca="false">IF(C8482="&lt;&lt; vazio &gt;&gt;","VAZIA",IF(AND(O8482&lt;&gt;"",R8482&lt;0),"VENCIDO",IF(AND(O8482&lt;&gt;"",R8482&lt;=Parametros!$B$10),"PRÓX. VENCIMENTO",IF(F8482="Q","QUALIDADE",IF(F8482="S","BLOQUEADO",IF(F8482="R","RESTRITO/DEVOLUÇÃO",IF(OR(N8482="QUAR",N8482="QRES"),"QUARENTENA",IF(OR(B8482="DESCARTE",B8482="DEVOLUÇÃO"),"DESCARTE/DEVOLUÇÃO",IF(AND(D8482="",K8482&lt;&gt;""),"SEM LOTE",IF(AND(Q8482&lt;&gt;"",Q8482&gt;=Parametros!$B$11),"PARADO/SEM GIRO","OK"))))))))))</f>
        <v>VAZIA</v>
      </c>
      <c r="T8482" s="29" t="str">
        <f aca="false">IF(AND($S8482="PARADO/SEM GIRO",$K8482="KG",OR(Painel!$B$5="(Todos)",A8482=Painel!$B$5)*OR(Painel!$E$5="(Todos)",P8482=Painel!$E$5)),$J8482+ROW()/10000000,"")</f>
        <v/>
      </c>
      <c r="U8482" s="29" t="str">
        <f aca="false">IF(AND($S8482="VENCIDO",$K8482="KG",OR(Painel!$B$5="(Todos)",A8482=Painel!$B$5)*OR(Painel!$E$5="(Todos)",P8482=Painel!$E$5)),$J8482+ROW()/10000000,"")</f>
        <v/>
      </c>
    </row>
    <row r="8483" customFormat="false" ht="15" hidden="false" customHeight="false" outlineLevel="0" collapsed="false">
      <c r="A8483" s="29" t="s">
        <v>57</v>
      </c>
      <c r="B8483" s="29" t="s">
        <v>15271</v>
      </c>
      <c r="C8483" s="29" t="s">
        <v>383</v>
      </c>
      <c r="D8483" s="29" t="s">
        <v>530</v>
      </c>
      <c r="E8483" s="29" t="n">
        <v>1</v>
      </c>
      <c r="F8483" s="29"/>
      <c r="G8483" s="29"/>
      <c r="H8483" s="30" t="n">
        <v>21.6</v>
      </c>
      <c r="I8483" s="31" t="n">
        <v>46285</v>
      </c>
      <c r="J8483" s="30" t="n">
        <v>21.6</v>
      </c>
      <c r="K8483" s="29" t="s">
        <v>120</v>
      </c>
      <c r="L8483" s="29" t="s">
        <v>2040</v>
      </c>
      <c r="M8483" s="29"/>
      <c r="N8483" s="29" t="s">
        <v>122</v>
      </c>
      <c r="O8483" s="31" t="n">
        <v>46473</v>
      </c>
      <c r="P8483" s="29" t="s">
        <v>123</v>
      </c>
      <c r="Q8483" s="29" t="n">
        <f aca="false">IFERROR(VALUE(L8483),"")</f>
        <v>28</v>
      </c>
      <c r="R8483" s="29" t="n">
        <f aca="true">IF(O8483="","",O8483-TODAY())</f>
        <v>188</v>
      </c>
      <c r="S8483" s="29" t="str">
        <f aca="false">IF(C8483="&lt;&lt; vazio &gt;&gt;","VAZIA",IF(AND(O8483&lt;&gt;"",R8483&lt;0),"VENCIDO",IF(AND(O8483&lt;&gt;"",R8483&lt;=Parametros!$B$10),"PRÓX. VENCIMENTO",IF(F8483="Q","QUALIDADE",IF(F8483="S","BLOQUEADO",IF(F8483="R","RESTRITO/DEVOLUÇÃO",IF(OR(N8483="QUAR",N8483="QRES"),"QUARENTENA",IF(OR(B8483="DESCARTE",B8483="DEVOLUÇÃO"),"DESCARTE/DEVOLUÇÃO",IF(AND(D8483="",K8483&lt;&gt;""),"SEM LOTE",IF(AND(Q8483&lt;&gt;"",Q8483&gt;=Parametros!$B$11),"PARADO/SEM GIRO","OK"))))))))))</f>
        <v>OK</v>
      </c>
      <c r="T8483" s="29" t="str">
        <f aca="false">IF(AND($S8483="PARADO/SEM GIRO",$K8483="KG",OR(Painel!$B$5="(Todos)",A8483=Painel!$B$5)*OR(Painel!$E$5="(Todos)",P8483=Painel!$E$5)),$J8483+ROW()/10000000,"")</f>
        <v/>
      </c>
      <c r="U8483" s="29" t="str">
        <f aca="false">IF(AND($S8483="VENCIDO",$K8483="KG",OR(Painel!$B$5="(Todos)",A8483=Painel!$B$5)*OR(Painel!$E$5="(Todos)",P8483=Painel!$E$5)),$J8483+ROW()/10000000,"")</f>
        <v/>
      </c>
    </row>
    <row r="8484" customFormat="false" ht="15" hidden="false" customHeight="false" outlineLevel="0" collapsed="false">
      <c r="A8484" s="29" t="s">
        <v>57</v>
      </c>
      <c r="B8484" s="29" t="s">
        <v>15272</v>
      </c>
      <c r="C8484" s="29" t="s">
        <v>3323</v>
      </c>
      <c r="D8484" s="29" t="s">
        <v>5480</v>
      </c>
      <c r="E8484" s="29" t="n">
        <v>4</v>
      </c>
      <c r="F8484" s="29"/>
      <c r="G8484" s="29"/>
      <c r="H8484" s="30" t="n">
        <v>5.6</v>
      </c>
      <c r="I8484" s="31" t="n">
        <v>46280</v>
      </c>
      <c r="J8484" s="30" t="n">
        <v>5.6</v>
      </c>
      <c r="K8484" s="29" t="s">
        <v>120</v>
      </c>
      <c r="L8484" s="29" t="s">
        <v>126</v>
      </c>
      <c r="M8484" s="29"/>
      <c r="N8484" s="29" t="s">
        <v>122</v>
      </c>
      <c r="O8484" s="31" t="n">
        <v>46459</v>
      </c>
      <c r="P8484" s="29" t="s">
        <v>123</v>
      </c>
      <c r="Q8484" s="29" t="n">
        <f aca="false">IFERROR(VALUE(L8484),"")</f>
        <v>13</v>
      </c>
      <c r="R8484" s="29" t="n">
        <f aca="true">IF(O8484="","",O8484-TODAY())</f>
        <v>174</v>
      </c>
      <c r="S8484" s="29" t="str">
        <f aca="false">IF(C8484="&lt;&lt; vazio &gt;&gt;","VAZIA",IF(AND(O8484&lt;&gt;"",R8484&lt;0),"VENCIDO",IF(AND(O8484&lt;&gt;"",R8484&lt;=Parametros!$B$10),"PRÓX. VENCIMENTO",IF(F8484="Q","QUALIDADE",IF(F8484="S","BLOQUEADO",IF(F8484="R","RESTRITO/DEVOLUÇÃO",IF(OR(N8484="QUAR",N8484="QRES"),"QUARENTENA",IF(OR(B8484="DESCARTE",B8484="DEVOLUÇÃO"),"DESCARTE/DEVOLUÇÃO",IF(AND(D8484="",K8484&lt;&gt;""),"SEM LOTE",IF(AND(Q8484&lt;&gt;"",Q8484&gt;=Parametros!$B$11),"PARADO/SEM GIRO","OK"))))))))))</f>
        <v>OK</v>
      </c>
      <c r="T8484" s="29" t="str">
        <f aca="false">IF(AND($S8484="PARADO/SEM GIRO",$K8484="KG",OR(Painel!$B$5="(Todos)",A8484=Painel!$B$5)*OR(Painel!$E$5="(Todos)",P8484=Painel!$E$5)),$J8484+ROW()/10000000,"")</f>
        <v/>
      </c>
      <c r="U8484" s="29" t="str">
        <f aca="false">IF(AND($S8484="VENCIDO",$K8484="KG",OR(Painel!$B$5="(Todos)",A8484=Painel!$B$5)*OR(Painel!$E$5="(Todos)",P8484=Painel!$E$5)),$J8484+ROW()/10000000,"")</f>
        <v/>
      </c>
    </row>
    <row r="8485" customFormat="false" ht="15" hidden="false" customHeight="false" outlineLevel="0" collapsed="false">
      <c r="A8485" s="29" t="s">
        <v>57</v>
      </c>
      <c r="B8485" s="29" t="s">
        <v>15272</v>
      </c>
      <c r="C8485" s="29" t="s">
        <v>442</v>
      </c>
      <c r="D8485" s="29" t="s">
        <v>15273</v>
      </c>
      <c r="E8485" s="29" t="n">
        <v>4</v>
      </c>
      <c r="F8485" s="29"/>
      <c r="G8485" s="29"/>
      <c r="H8485" s="30" t="n">
        <v>6.6</v>
      </c>
      <c r="I8485" s="31" t="n">
        <v>46280</v>
      </c>
      <c r="J8485" s="30" t="n">
        <v>6.6</v>
      </c>
      <c r="K8485" s="29" t="s">
        <v>120</v>
      </c>
      <c r="L8485" s="29" t="s">
        <v>144</v>
      </c>
      <c r="M8485" s="29"/>
      <c r="N8485" s="29" t="s">
        <v>134</v>
      </c>
      <c r="O8485" s="31" t="n">
        <v>46337</v>
      </c>
      <c r="P8485" s="29" t="s">
        <v>123</v>
      </c>
      <c r="Q8485" s="29" t="n">
        <f aca="false">IFERROR(VALUE(L8485),"")</f>
        <v>5</v>
      </c>
      <c r="R8485" s="29" t="n">
        <f aca="true">IF(O8485="","",O8485-TODAY())</f>
        <v>52</v>
      </c>
      <c r="S8485" s="29" t="str">
        <f aca="false">IF(C8485="&lt;&lt; vazio &gt;&gt;","VAZIA",IF(AND(O8485&lt;&gt;"",R8485&lt;0),"VENCIDO",IF(AND(O8485&lt;&gt;"",R8485&lt;=Parametros!$B$10),"PRÓX. VENCIMENTO",IF(F8485="Q","QUALIDADE",IF(F8485="S","BLOQUEADO",IF(F8485="R","RESTRITO/DEVOLUÇÃO",IF(OR(N8485="QUAR",N8485="QRES"),"QUARENTENA",IF(OR(B8485="DESCARTE",B8485="DEVOLUÇÃO"),"DESCARTE/DEVOLUÇÃO",IF(AND(D8485="",K8485&lt;&gt;""),"SEM LOTE",IF(AND(Q8485&lt;&gt;"",Q8485&gt;=Parametros!$B$11),"PARADO/SEM GIRO","OK"))))))))))</f>
        <v>PRÓX. VENCIMENTO</v>
      </c>
      <c r="T8485" s="29" t="str">
        <f aca="false">IF(AND($S8485="PARADO/SEM GIRO",$K8485="KG",OR(Painel!$B$5="(Todos)",A8485=Painel!$B$5)*OR(Painel!$E$5="(Todos)",P8485=Painel!$E$5)),$J8485+ROW()/10000000,"")</f>
        <v/>
      </c>
      <c r="U8485" s="29" t="str">
        <f aca="false">IF(AND($S8485="VENCIDO",$K8485="KG",OR(Painel!$B$5="(Todos)",A8485=Painel!$B$5)*OR(Painel!$E$5="(Todos)",P8485=Painel!$E$5)),$J8485+ROW()/10000000,"")</f>
        <v/>
      </c>
    </row>
    <row r="8486" customFormat="false" ht="15" hidden="false" customHeight="false" outlineLevel="0" collapsed="false">
      <c r="A8486" s="29" t="s">
        <v>57</v>
      </c>
      <c r="B8486" s="29" t="s">
        <v>15272</v>
      </c>
      <c r="C8486" s="29" t="s">
        <v>161</v>
      </c>
      <c r="D8486" s="29" t="s">
        <v>312</v>
      </c>
      <c r="E8486" s="29" t="n">
        <v>4</v>
      </c>
      <c r="F8486" s="29"/>
      <c r="G8486" s="29"/>
      <c r="H8486" s="30" t="n">
        <v>10.1</v>
      </c>
      <c r="I8486" s="31" t="n">
        <v>46278</v>
      </c>
      <c r="J8486" s="30" t="n">
        <v>10.1</v>
      </c>
      <c r="K8486" s="29" t="s">
        <v>120</v>
      </c>
      <c r="L8486" s="29" t="s">
        <v>126</v>
      </c>
      <c r="M8486" s="29"/>
      <c r="N8486" s="29" t="s">
        <v>122</v>
      </c>
      <c r="O8486" s="31" t="n">
        <v>46536</v>
      </c>
      <c r="P8486" s="29" t="s">
        <v>123</v>
      </c>
      <c r="Q8486" s="29" t="n">
        <f aca="false">IFERROR(VALUE(L8486),"")</f>
        <v>13</v>
      </c>
      <c r="R8486" s="29" t="n">
        <f aca="true">IF(O8486="","",O8486-TODAY())</f>
        <v>251</v>
      </c>
      <c r="S8486" s="29" t="str">
        <f aca="false">IF(C8486="&lt;&lt; vazio &gt;&gt;","VAZIA",IF(AND(O8486&lt;&gt;"",R8486&lt;0),"VENCIDO",IF(AND(O8486&lt;&gt;"",R8486&lt;=Parametros!$B$10),"PRÓX. VENCIMENTO",IF(F8486="Q","QUALIDADE",IF(F8486="S","BLOQUEADO",IF(F8486="R","RESTRITO/DEVOLUÇÃO",IF(OR(N8486="QUAR",N8486="QRES"),"QUARENTENA",IF(OR(B8486="DESCARTE",B8486="DEVOLUÇÃO"),"DESCARTE/DEVOLUÇÃO",IF(AND(D8486="",K8486&lt;&gt;""),"SEM LOTE",IF(AND(Q8486&lt;&gt;"",Q8486&gt;=Parametros!$B$11),"PARADO/SEM GIRO","OK"))))))))))</f>
        <v>OK</v>
      </c>
      <c r="T8486" s="29" t="str">
        <f aca="false">IF(AND($S8486="PARADO/SEM GIRO",$K8486="KG",OR(Painel!$B$5="(Todos)",A8486=Painel!$B$5)*OR(Painel!$E$5="(Todos)",P8486=Painel!$E$5)),$J8486+ROW()/10000000,"")</f>
        <v/>
      </c>
      <c r="U8486" s="29" t="str">
        <f aca="false">IF(AND($S8486="VENCIDO",$K8486="KG",OR(Painel!$B$5="(Todos)",A8486=Painel!$B$5)*OR(Painel!$E$5="(Todos)",P8486=Painel!$E$5)),$J8486+ROW()/10000000,"")</f>
        <v/>
      </c>
    </row>
    <row r="8487" customFormat="false" ht="15" hidden="false" customHeight="false" outlineLevel="0" collapsed="false">
      <c r="A8487" s="29" t="s">
        <v>57</v>
      </c>
      <c r="B8487" s="29" t="s">
        <v>15272</v>
      </c>
      <c r="C8487" s="29" t="s">
        <v>6159</v>
      </c>
      <c r="D8487" s="29" t="s">
        <v>15274</v>
      </c>
      <c r="E8487" s="29" t="n">
        <v>4</v>
      </c>
      <c r="F8487" s="29" t="s">
        <v>137</v>
      </c>
      <c r="G8487" s="29"/>
      <c r="H8487" s="30" t="n">
        <v>25</v>
      </c>
      <c r="I8487" s="31" t="n">
        <v>46272</v>
      </c>
      <c r="J8487" s="30" t="n">
        <v>25</v>
      </c>
      <c r="K8487" s="29" t="s">
        <v>120</v>
      </c>
      <c r="L8487" s="29" t="s">
        <v>126</v>
      </c>
      <c r="M8487" s="29"/>
      <c r="N8487" s="29" t="s">
        <v>122</v>
      </c>
      <c r="O8487" s="31" t="n">
        <v>46438</v>
      </c>
      <c r="P8487" s="29" t="s">
        <v>123</v>
      </c>
      <c r="Q8487" s="29" t="n">
        <f aca="false">IFERROR(VALUE(L8487),"")</f>
        <v>13</v>
      </c>
      <c r="R8487" s="29" t="n">
        <f aca="true">IF(O8487="","",O8487-TODAY())</f>
        <v>153</v>
      </c>
      <c r="S8487" s="29" t="str">
        <f aca="false">IF(C8487="&lt;&lt; vazio &gt;&gt;","VAZIA",IF(AND(O8487&lt;&gt;"",R8487&lt;0),"VENCIDO",IF(AND(O8487&lt;&gt;"",R8487&lt;=Parametros!$B$10),"PRÓX. VENCIMENTO",IF(F8487="Q","QUALIDADE",IF(F8487="S","BLOQUEADO",IF(F8487="R","RESTRITO/DEVOLUÇÃO",IF(OR(N8487="QUAR",N8487="QRES"),"QUARENTENA",IF(OR(B8487="DESCARTE",B8487="DEVOLUÇÃO"),"DESCARTE/DEVOLUÇÃO",IF(AND(D8487="",K8487&lt;&gt;""),"SEM LOTE",IF(AND(Q8487&lt;&gt;"",Q8487&gt;=Parametros!$B$11),"PARADO/SEM GIRO","OK"))))))))))</f>
        <v>BLOQUEADO</v>
      </c>
      <c r="T8487" s="29" t="str">
        <f aca="false">IF(AND($S8487="PARADO/SEM GIRO",$K8487="KG",OR(Painel!$B$5="(Todos)",A8487=Painel!$B$5)*OR(Painel!$E$5="(Todos)",P8487=Painel!$E$5)),$J8487+ROW()/10000000,"")</f>
        <v/>
      </c>
      <c r="U8487" s="29" t="str">
        <f aca="false">IF(AND($S8487="VENCIDO",$K8487="KG",OR(Painel!$B$5="(Todos)",A8487=Painel!$B$5)*OR(Painel!$E$5="(Todos)",P8487=Painel!$E$5)),$J8487+ROW()/10000000,"")</f>
        <v/>
      </c>
    </row>
    <row r="8488" customFormat="false" ht="15" hidden="false" customHeight="false" outlineLevel="0" collapsed="false">
      <c r="A8488" s="29" t="s">
        <v>57</v>
      </c>
      <c r="B8488" s="29" t="s">
        <v>15275</v>
      </c>
      <c r="C8488" s="29" t="s">
        <v>359</v>
      </c>
      <c r="D8488" s="29" t="s">
        <v>451</v>
      </c>
      <c r="E8488" s="29" t="n">
        <v>1</v>
      </c>
      <c r="F8488" s="29"/>
      <c r="G8488" s="29"/>
      <c r="H8488" s="30" t="n">
        <v>95</v>
      </c>
      <c r="I8488" s="31" t="n">
        <v>46285</v>
      </c>
      <c r="J8488" s="30" t="n">
        <v>95</v>
      </c>
      <c r="K8488" s="29" t="s">
        <v>120</v>
      </c>
      <c r="L8488" s="29" t="s">
        <v>400</v>
      </c>
      <c r="M8488" s="29"/>
      <c r="N8488" s="29" t="s">
        <v>122</v>
      </c>
      <c r="O8488" s="31" t="n">
        <v>46709</v>
      </c>
      <c r="P8488" s="29" t="s">
        <v>123</v>
      </c>
      <c r="Q8488" s="29" t="n">
        <f aca="false">IFERROR(VALUE(L8488),"")</f>
        <v>3</v>
      </c>
      <c r="R8488" s="29" t="n">
        <f aca="true">IF(O8488="","",O8488-TODAY())</f>
        <v>424</v>
      </c>
      <c r="S8488" s="29" t="str">
        <f aca="false">IF(C8488="&lt;&lt; vazio &gt;&gt;","VAZIA",IF(AND(O8488&lt;&gt;"",R8488&lt;0),"VENCIDO",IF(AND(O8488&lt;&gt;"",R8488&lt;=Parametros!$B$10),"PRÓX. VENCIMENTO",IF(F8488="Q","QUALIDADE",IF(F8488="S","BLOQUEADO",IF(F8488="R","RESTRITO/DEVOLUÇÃO",IF(OR(N8488="QUAR",N8488="QRES"),"QUARENTENA",IF(OR(B8488="DESCARTE",B8488="DEVOLUÇÃO"),"DESCARTE/DEVOLUÇÃO",IF(AND(D8488="",K8488&lt;&gt;""),"SEM LOTE",IF(AND(Q8488&lt;&gt;"",Q8488&gt;=Parametros!$B$11),"PARADO/SEM GIRO","OK"))))))))))</f>
        <v>OK</v>
      </c>
      <c r="T8488" s="29" t="str">
        <f aca="false">IF(AND($S8488="PARADO/SEM GIRO",$K8488="KG",OR(Painel!$B$5="(Todos)",A8488=Painel!$B$5)*OR(Painel!$E$5="(Todos)",P8488=Painel!$E$5)),$J8488+ROW()/10000000,"")</f>
        <v/>
      </c>
      <c r="U8488" s="29" t="str">
        <f aca="false">IF(AND($S8488="VENCIDO",$K8488="KG",OR(Painel!$B$5="(Todos)",A8488=Painel!$B$5)*OR(Painel!$E$5="(Todos)",P8488=Painel!$E$5)),$J8488+ROW()/10000000,"")</f>
        <v/>
      </c>
    </row>
    <row r="8489" customFormat="false" ht="15" hidden="false" customHeight="false" outlineLevel="0" collapsed="false">
      <c r="A8489" s="29" t="s">
        <v>57</v>
      </c>
      <c r="B8489" s="29" t="s">
        <v>15276</v>
      </c>
      <c r="C8489" s="29" t="s">
        <v>5516</v>
      </c>
      <c r="D8489" s="29" t="s">
        <v>7573</v>
      </c>
      <c r="E8489" s="29" t="n">
        <v>2</v>
      </c>
      <c r="F8489" s="29"/>
      <c r="G8489" s="29"/>
      <c r="H8489" s="30" t="n">
        <v>4</v>
      </c>
      <c r="I8489" s="31" t="n">
        <v>46272</v>
      </c>
      <c r="J8489" s="30" t="n">
        <v>4</v>
      </c>
      <c r="K8489" s="29" t="s">
        <v>120</v>
      </c>
      <c r="L8489" s="29" t="s">
        <v>126</v>
      </c>
      <c r="M8489" s="29"/>
      <c r="N8489" s="29" t="s">
        <v>134</v>
      </c>
      <c r="O8489" s="31" t="n">
        <v>46316</v>
      </c>
      <c r="P8489" s="29" t="s">
        <v>123</v>
      </c>
      <c r="Q8489" s="29" t="n">
        <f aca="false">IFERROR(VALUE(L8489),"")</f>
        <v>13</v>
      </c>
      <c r="R8489" s="29" t="n">
        <f aca="true">IF(O8489="","",O8489-TODAY())</f>
        <v>31</v>
      </c>
      <c r="S8489" s="29" t="str">
        <f aca="false">IF(C8489="&lt;&lt; vazio &gt;&gt;","VAZIA",IF(AND(O8489&lt;&gt;"",R8489&lt;0),"VENCIDO",IF(AND(O8489&lt;&gt;"",R8489&lt;=Parametros!$B$10),"PRÓX. VENCIMENTO",IF(F8489="Q","QUALIDADE",IF(F8489="S","BLOQUEADO",IF(F8489="R","RESTRITO/DEVOLUÇÃO",IF(OR(N8489="QUAR",N8489="QRES"),"QUARENTENA",IF(OR(B8489="DESCARTE",B8489="DEVOLUÇÃO"),"DESCARTE/DEVOLUÇÃO",IF(AND(D8489="",K8489&lt;&gt;""),"SEM LOTE",IF(AND(Q8489&lt;&gt;"",Q8489&gt;=Parametros!$B$11),"PARADO/SEM GIRO","OK"))))))))))</f>
        <v>PRÓX. VENCIMENTO</v>
      </c>
      <c r="T8489" s="29" t="str">
        <f aca="false">IF(AND($S8489="PARADO/SEM GIRO",$K8489="KG",OR(Painel!$B$5="(Todos)",A8489=Painel!$B$5)*OR(Painel!$E$5="(Todos)",P8489=Painel!$E$5)),$J8489+ROW()/10000000,"")</f>
        <v/>
      </c>
      <c r="U8489" s="29" t="str">
        <f aca="false">IF(AND($S8489="VENCIDO",$K8489="KG",OR(Painel!$B$5="(Todos)",A8489=Painel!$B$5)*OR(Painel!$E$5="(Todos)",P8489=Painel!$E$5)),$J8489+ROW()/10000000,"")</f>
        <v/>
      </c>
    </row>
    <row r="8490" customFormat="false" ht="15" hidden="false" customHeight="false" outlineLevel="0" collapsed="false">
      <c r="A8490" s="29" t="s">
        <v>57</v>
      </c>
      <c r="B8490" s="29" t="s">
        <v>15276</v>
      </c>
      <c r="C8490" s="29" t="s">
        <v>876</v>
      </c>
      <c r="D8490" s="29" t="s">
        <v>15277</v>
      </c>
      <c r="E8490" s="29" t="n">
        <v>2</v>
      </c>
      <c r="F8490" s="29"/>
      <c r="G8490" s="29"/>
      <c r="H8490" s="30" t="n">
        <v>10</v>
      </c>
      <c r="I8490" s="31" t="n">
        <v>46272</v>
      </c>
      <c r="J8490" s="30" t="n">
        <v>10</v>
      </c>
      <c r="K8490" s="29" t="s">
        <v>120</v>
      </c>
      <c r="L8490" s="29" t="s">
        <v>126</v>
      </c>
      <c r="M8490" s="29"/>
      <c r="N8490" s="29" t="s">
        <v>122</v>
      </c>
      <c r="O8490" s="31" t="n">
        <v>46746</v>
      </c>
      <c r="P8490" s="29" t="s">
        <v>123</v>
      </c>
      <c r="Q8490" s="29" t="n">
        <f aca="false">IFERROR(VALUE(L8490),"")</f>
        <v>13</v>
      </c>
      <c r="R8490" s="29" t="n">
        <f aca="true">IF(O8490="","",O8490-TODAY())</f>
        <v>461</v>
      </c>
      <c r="S8490" s="29" t="str">
        <f aca="false">IF(C8490="&lt;&lt; vazio &gt;&gt;","VAZIA",IF(AND(O8490&lt;&gt;"",R8490&lt;0),"VENCIDO",IF(AND(O8490&lt;&gt;"",R8490&lt;=Parametros!$B$10),"PRÓX. VENCIMENTO",IF(F8490="Q","QUALIDADE",IF(F8490="S","BLOQUEADO",IF(F8490="R","RESTRITO/DEVOLUÇÃO",IF(OR(N8490="QUAR",N8490="QRES"),"QUARENTENA",IF(OR(B8490="DESCARTE",B8490="DEVOLUÇÃO"),"DESCARTE/DEVOLUÇÃO",IF(AND(D8490="",K8490&lt;&gt;""),"SEM LOTE",IF(AND(Q8490&lt;&gt;"",Q8490&gt;=Parametros!$B$11),"PARADO/SEM GIRO","OK"))))))))))</f>
        <v>OK</v>
      </c>
      <c r="T8490" s="29" t="str">
        <f aca="false">IF(AND($S8490="PARADO/SEM GIRO",$K8490="KG",OR(Painel!$B$5="(Todos)",A8490=Painel!$B$5)*OR(Painel!$E$5="(Todos)",P8490=Painel!$E$5)),$J8490+ROW()/10000000,"")</f>
        <v/>
      </c>
      <c r="U8490" s="29" t="str">
        <f aca="false">IF(AND($S8490="VENCIDO",$K8490="KG",OR(Painel!$B$5="(Todos)",A8490=Painel!$B$5)*OR(Painel!$E$5="(Todos)",P8490=Painel!$E$5)),$J8490+ROW()/10000000,"")</f>
        <v/>
      </c>
    </row>
    <row r="8491" customFormat="false" ht="15" hidden="false" customHeight="false" outlineLevel="0" collapsed="false">
      <c r="A8491" s="29" t="s">
        <v>57</v>
      </c>
      <c r="B8491" s="29" t="s">
        <v>15278</v>
      </c>
      <c r="C8491" s="29" t="s">
        <v>115</v>
      </c>
      <c r="D8491" s="29"/>
      <c r="E8491" s="29" t="n">
        <v>0</v>
      </c>
      <c r="F8491" s="29"/>
      <c r="G8491" s="29"/>
      <c r="H8491" s="30" t="n">
        <v>0</v>
      </c>
      <c r="I8491" s="29"/>
      <c r="J8491" s="30" t="n">
        <v>0</v>
      </c>
      <c r="K8491" s="29"/>
      <c r="L8491" s="29" t="s">
        <v>116</v>
      </c>
      <c r="M8491" s="29"/>
      <c r="N8491" s="29"/>
      <c r="O8491" s="29"/>
      <c r="P8491" s="29"/>
      <c r="Q8491" s="29" t="n">
        <f aca="false">IFERROR(VALUE(L8491),"")</f>
        <v>0</v>
      </c>
      <c r="R8491" s="29" t="str">
        <f aca="true">IF(O8491="","",O8491-TODAY())</f>
        <v/>
      </c>
      <c r="S8491" s="29" t="str">
        <f aca="false">IF(C8491="&lt;&lt; vazio &gt;&gt;","VAZIA",IF(AND(O8491&lt;&gt;"",R8491&lt;0),"VENCIDO",IF(AND(O8491&lt;&gt;"",R8491&lt;=Parametros!$B$10),"PRÓX. VENCIMENTO",IF(F8491="Q","QUALIDADE",IF(F8491="S","BLOQUEADO",IF(F8491="R","RESTRITO/DEVOLUÇÃO",IF(OR(N8491="QUAR",N8491="QRES"),"QUARENTENA",IF(OR(B8491="DESCARTE",B8491="DEVOLUÇÃO"),"DESCARTE/DEVOLUÇÃO",IF(AND(D8491="",K8491&lt;&gt;""),"SEM LOTE",IF(AND(Q8491&lt;&gt;"",Q8491&gt;=Parametros!$B$11),"PARADO/SEM GIRO","OK"))))))))))</f>
        <v>VAZIA</v>
      </c>
      <c r="T8491" s="29" t="str">
        <f aca="false">IF(AND($S8491="PARADO/SEM GIRO",$K8491="KG",OR(Painel!$B$5="(Todos)",A8491=Painel!$B$5)*OR(Painel!$E$5="(Todos)",P8491=Painel!$E$5)),$J8491+ROW()/10000000,"")</f>
        <v/>
      </c>
      <c r="U8491" s="29" t="str">
        <f aca="false">IF(AND($S8491="VENCIDO",$K8491="KG",OR(Painel!$B$5="(Todos)",A8491=Painel!$B$5)*OR(Painel!$E$5="(Todos)",P8491=Painel!$E$5)),$J8491+ROW()/10000000,"")</f>
        <v/>
      </c>
    </row>
    <row r="8492" customFormat="false" ht="15" hidden="false" customHeight="false" outlineLevel="0" collapsed="false">
      <c r="A8492" s="29" t="s">
        <v>57</v>
      </c>
      <c r="B8492" s="29" t="s">
        <v>15279</v>
      </c>
      <c r="C8492" s="29" t="s">
        <v>3323</v>
      </c>
      <c r="D8492" s="29" t="s">
        <v>10059</v>
      </c>
      <c r="E8492" s="29" t="n">
        <v>1</v>
      </c>
      <c r="F8492" s="29"/>
      <c r="G8492" s="29"/>
      <c r="H8492" s="30" t="n">
        <v>266</v>
      </c>
      <c r="I8492" s="31" t="n">
        <v>46284</v>
      </c>
      <c r="J8492" s="30" t="n">
        <v>266</v>
      </c>
      <c r="K8492" s="29" t="s">
        <v>120</v>
      </c>
      <c r="L8492" s="29" t="s">
        <v>400</v>
      </c>
      <c r="M8492" s="29"/>
      <c r="N8492" s="29" t="s">
        <v>122</v>
      </c>
      <c r="O8492" s="31" t="n">
        <v>46551</v>
      </c>
      <c r="P8492" s="29" t="s">
        <v>123</v>
      </c>
      <c r="Q8492" s="29" t="n">
        <f aca="false">IFERROR(VALUE(L8492),"")</f>
        <v>3</v>
      </c>
      <c r="R8492" s="29" t="n">
        <f aca="true">IF(O8492="","",O8492-TODAY())</f>
        <v>266</v>
      </c>
      <c r="S8492" s="29" t="str">
        <f aca="false">IF(C8492="&lt;&lt; vazio &gt;&gt;","VAZIA",IF(AND(O8492&lt;&gt;"",R8492&lt;0),"VENCIDO",IF(AND(O8492&lt;&gt;"",R8492&lt;=Parametros!$B$10),"PRÓX. VENCIMENTO",IF(F8492="Q","QUALIDADE",IF(F8492="S","BLOQUEADO",IF(F8492="R","RESTRITO/DEVOLUÇÃO",IF(OR(N8492="QUAR",N8492="QRES"),"QUARENTENA",IF(OR(B8492="DESCARTE",B8492="DEVOLUÇÃO"),"DESCARTE/DEVOLUÇÃO",IF(AND(D8492="",K8492&lt;&gt;""),"SEM LOTE",IF(AND(Q8492&lt;&gt;"",Q8492&gt;=Parametros!$B$11),"PARADO/SEM GIRO","OK"))))))))))</f>
        <v>OK</v>
      </c>
      <c r="T8492" s="29" t="str">
        <f aca="false">IF(AND($S8492="PARADO/SEM GIRO",$K8492="KG",OR(Painel!$B$5="(Todos)",A8492=Painel!$B$5)*OR(Painel!$E$5="(Todos)",P8492=Painel!$E$5)),$J8492+ROW()/10000000,"")</f>
        <v/>
      </c>
      <c r="U8492" s="29" t="str">
        <f aca="false">IF(AND($S8492="VENCIDO",$K8492="KG",OR(Painel!$B$5="(Todos)",A8492=Painel!$B$5)*OR(Painel!$E$5="(Todos)",P8492=Painel!$E$5)),$J8492+ROW()/10000000,"")</f>
        <v/>
      </c>
    </row>
    <row r="8493" customFormat="false" ht="15" hidden="false" customHeight="false" outlineLevel="0" collapsed="false">
      <c r="A8493" s="29" t="s">
        <v>57</v>
      </c>
      <c r="B8493" s="29" t="s">
        <v>15280</v>
      </c>
      <c r="C8493" s="29" t="s">
        <v>477</v>
      </c>
      <c r="D8493" s="29" t="s">
        <v>478</v>
      </c>
      <c r="E8493" s="29" t="n">
        <v>1</v>
      </c>
      <c r="F8493" s="29"/>
      <c r="G8493" s="29"/>
      <c r="H8493" s="30" t="n">
        <v>156.8</v>
      </c>
      <c r="I8493" s="31" t="n">
        <v>46285</v>
      </c>
      <c r="J8493" s="30" t="n">
        <v>156.8</v>
      </c>
      <c r="K8493" s="29" t="s">
        <v>120</v>
      </c>
      <c r="L8493" s="29" t="s">
        <v>6446</v>
      </c>
      <c r="M8493" s="29"/>
      <c r="N8493" s="29" t="s">
        <v>122</v>
      </c>
      <c r="O8493" s="31" t="n">
        <v>46403</v>
      </c>
      <c r="P8493" s="29" t="s">
        <v>123</v>
      </c>
      <c r="Q8493" s="29" t="n">
        <f aca="false">IFERROR(VALUE(L8493),"")</f>
        <v>86</v>
      </c>
      <c r="R8493" s="29" t="n">
        <f aca="true">IF(O8493="","",O8493-TODAY())</f>
        <v>118</v>
      </c>
      <c r="S8493" s="29" t="str">
        <f aca="false">IF(C8493="&lt;&lt; vazio &gt;&gt;","VAZIA",IF(AND(O8493&lt;&gt;"",R8493&lt;0),"VENCIDO",IF(AND(O8493&lt;&gt;"",R8493&lt;=Parametros!$B$10),"PRÓX. VENCIMENTO",IF(F8493="Q","QUALIDADE",IF(F8493="S","BLOQUEADO",IF(F8493="R","RESTRITO/DEVOLUÇÃO",IF(OR(N8493="QUAR",N8493="QRES"),"QUARENTENA",IF(OR(B8493="DESCARTE",B8493="DEVOLUÇÃO"),"DESCARTE/DEVOLUÇÃO",IF(AND(D8493="",K8493&lt;&gt;""),"SEM LOTE",IF(AND(Q8493&lt;&gt;"",Q8493&gt;=Parametros!$B$11),"PARADO/SEM GIRO","OK"))))))))))</f>
        <v>OK</v>
      </c>
      <c r="T8493" s="29" t="str">
        <f aca="false">IF(AND($S8493="PARADO/SEM GIRO",$K8493="KG",OR(Painel!$B$5="(Todos)",A8493=Painel!$B$5)*OR(Painel!$E$5="(Todos)",P8493=Painel!$E$5)),$J8493+ROW()/10000000,"")</f>
        <v/>
      </c>
      <c r="U8493" s="29" t="str">
        <f aca="false">IF(AND($S8493="VENCIDO",$K8493="KG",OR(Painel!$B$5="(Todos)",A8493=Painel!$B$5)*OR(Painel!$E$5="(Todos)",P8493=Painel!$E$5)),$J8493+ROW()/10000000,"")</f>
        <v/>
      </c>
    </row>
    <row r="8494" customFormat="false" ht="15" hidden="false" customHeight="false" outlineLevel="0" collapsed="false">
      <c r="A8494" s="29" t="s">
        <v>57</v>
      </c>
      <c r="B8494" s="29" t="s">
        <v>15281</v>
      </c>
      <c r="C8494" s="29" t="s">
        <v>473</v>
      </c>
      <c r="D8494" s="29" t="s">
        <v>474</v>
      </c>
      <c r="E8494" s="29" t="n">
        <v>1</v>
      </c>
      <c r="F8494" s="29"/>
      <c r="G8494" s="29"/>
      <c r="H8494" s="30" t="n">
        <v>95</v>
      </c>
      <c r="I8494" s="31" t="n">
        <v>46285</v>
      </c>
      <c r="J8494" s="30" t="n">
        <v>95</v>
      </c>
      <c r="K8494" s="29" t="s">
        <v>120</v>
      </c>
      <c r="L8494" s="29" t="s">
        <v>400</v>
      </c>
      <c r="M8494" s="29"/>
      <c r="N8494" s="29" t="s">
        <v>122</v>
      </c>
      <c r="O8494" s="31" t="n">
        <v>46708</v>
      </c>
      <c r="P8494" s="29" t="s">
        <v>123</v>
      </c>
      <c r="Q8494" s="29" t="n">
        <f aca="false">IFERROR(VALUE(L8494),"")</f>
        <v>3</v>
      </c>
      <c r="R8494" s="29" t="n">
        <f aca="true">IF(O8494="","",O8494-TODAY())</f>
        <v>423</v>
      </c>
      <c r="S8494" s="29" t="str">
        <f aca="false">IF(C8494="&lt;&lt; vazio &gt;&gt;","VAZIA",IF(AND(O8494&lt;&gt;"",R8494&lt;0),"VENCIDO",IF(AND(O8494&lt;&gt;"",R8494&lt;=Parametros!$B$10),"PRÓX. VENCIMENTO",IF(F8494="Q","QUALIDADE",IF(F8494="S","BLOQUEADO",IF(F8494="R","RESTRITO/DEVOLUÇÃO",IF(OR(N8494="QUAR",N8494="QRES"),"QUARENTENA",IF(OR(B8494="DESCARTE",B8494="DEVOLUÇÃO"),"DESCARTE/DEVOLUÇÃO",IF(AND(D8494="",K8494&lt;&gt;""),"SEM LOTE",IF(AND(Q8494&lt;&gt;"",Q8494&gt;=Parametros!$B$11),"PARADO/SEM GIRO","OK"))))))))))</f>
        <v>OK</v>
      </c>
      <c r="T8494" s="29" t="str">
        <f aca="false">IF(AND($S8494="PARADO/SEM GIRO",$K8494="KG",OR(Painel!$B$5="(Todos)",A8494=Painel!$B$5)*OR(Painel!$E$5="(Todos)",P8494=Painel!$E$5)),$J8494+ROW()/10000000,"")</f>
        <v/>
      </c>
      <c r="U8494" s="29" t="str">
        <f aca="false">IF(AND($S8494="VENCIDO",$K8494="KG",OR(Painel!$B$5="(Todos)",A8494=Painel!$B$5)*OR(Painel!$E$5="(Todos)",P8494=Painel!$E$5)),$J8494+ROW()/10000000,"")</f>
        <v/>
      </c>
    </row>
    <row r="8495" customFormat="false" ht="15" hidden="false" customHeight="false" outlineLevel="0" collapsed="false">
      <c r="A8495" s="29" t="s">
        <v>57</v>
      </c>
      <c r="B8495" s="29" t="s">
        <v>15282</v>
      </c>
      <c r="C8495" s="29" t="s">
        <v>115</v>
      </c>
      <c r="D8495" s="29"/>
      <c r="E8495" s="29" t="n">
        <v>0</v>
      </c>
      <c r="F8495" s="29"/>
      <c r="G8495" s="29"/>
      <c r="H8495" s="30" t="n">
        <v>0</v>
      </c>
      <c r="I8495" s="29"/>
      <c r="J8495" s="30" t="n">
        <v>0</v>
      </c>
      <c r="K8495" s="29"/>
      <c r="L8495" s="29" t="s">
        <v>116</v>
      </c>
      <c r="M8495" s="29"/>
      <c r="N8495" s="29"/>
      <c r="O8495" s="29"/>
      <c r="P8495" s="29"/>
      <c r="Q8495" s="29" t="n">
        <f aca="false">IFERROR(VALUE(L8495),"")</f>
        <v>0</v>
      </c>
      <c r="R8495" s="29" t="str">
        <f aca="true">IF(O8495="","",O8495-TODAY())</f>
        <v/>
      </c>
      <c r="S8495" s="29" t="str">
        <f aca="false">IF(C8495="&lt;&lt; vazio &gt;&gt;","VAZIA",IF(AND(O8495&lt;&gt;"",R8495&lt;0),"VENCIDO",IF(AND(O8495&lt;&gt;"",R8495&lt;=Parametros!$B$10),"PRÓX. VENCIMENTO",IF(F8495="Q","QUALIDADE",IF(F8495="S","BLOQUEADO",IF(F8495="R","RESTRITO/DEVOLUÇÃO",IF(OR(N8495="QUAR",N8495="QRES"),"QUARENTENA",IF(OR(B8495="DESCARTE",B8495="DEVOLUÇÃO"),"DESCARTE/DEVOLUÇÃO",IF(AND(D8495="",K8495&lt;&gt;""),"SEM LOTE",IF(AND(Q8495&lt;&gt;"",Q8495&gt;=Parametros!$B$11),"PARADO/SEM GIRO","OK"))))))))))</f>
        <v>VAZIA</v>
      </c>
      <c r="T8495" s="29" t="str">
        <f aca="false">IF(AND($S8495="PARADO/SEM GIRO",$K8495="KG",OR(Painel!$B$5="(Todos)",A8495=Painel!$B$5)*OR(Painel!$E$5="(Todos)",P8495=Painel!$E$5)),$J8495+ROW()/10000000,"")</f>
        <v/>
      </c>
      <c r="U8495" s="29" t="str">
        <f aca="false">IF(AND($S8495="VENCIDO",$K8495="KG",OR(Painel!$B$5="(Todos)",A8495=Painel!$B$5)*OR(Painel!$E$5="(Todos)",P8495=Painel!$E$5)),$J8495+ROW()/10000000,"")</f>
        <v/>
      </c>
    </row>
    <row r="8496" customFormat="false" ht="15" hidden="false" customHeight="false" outlineLevel="0" collapsed="false">
      <c r="A8496" s="29" t="s">
        <v>57</v>
      </c>
      <c r="B8496" s="29" t="s">
        <v>15283</v>
      </c>
      <c r="C8496" s="29" t="s">
        <v>115</v>
      </c>
      <c r="D8496" s="29"/>
      <c r="E8496" s="29" t="n">
        <v>0</v>
      </c>
      <c r="F8496" s="29"/>
      <c r="G8496" s="29"/>
      <c r="H8496" s="30" t="n">
        <v>0</v>
      </c>
      <c r="I8496" s="29"/>
      <c r="J8496" s="30" t="n">
        <v>0</v>
      </c>
      <c r="K8496" s="29"/>
      <c r="L8496" s="29" t="s">
        <v>116</v>
      </c>
      <c r="M8496" s="29"/>
      <c r="N8496" s="29"/>
      <c r="O8496" s="29"/>
      <c r="P8496" s="29"/>
      <c r="Q8496" s="29" t="n">
        <f aca="false">IFERROR(VALUE(L8496),"")</f>
        <v>0</v>
      </c>
      <c r="R8496" s="29" t="str">
        <f aca="true">IF(O8496="","",O8496-TODAY())</f>
        <v/>
      </c>
      <c r="S8496" s="29" t="str">
        <f aca="false">IF(C8496="&lt;&lt; vazio &gt;&gt;","VAZIA",IF(AND(O8496&lt;&gt;"",R8496&lt;0),"VENCIDO",IF(AND(O8496&lt;&gt;"",R8496&lt;=Parametros!$B$10),"PRÓX. VENCIMENTO",IF(F8496="Q","QUALIDADE",IF(F8496="S","BLOQUEADO",IF(F8496="R","RESTRITO/DEVOLUÇÃO",IF(OR(N8496="QUAR",N8496="QRES"),"QUARENTENA",IF(OR(B8496="DESCARTE",B8496="DEVOLUÇÃO"),"DESCARTE/DEVOLUÇÃO",IF(AND(D8496="",K8496&lt;&gt;""),"SEM LOTE",IF(AND(Q8496&lt;&gt;"",Q8496&gt;=Parametros!$B$11),"PARADO/SEM GIRO","OK"))))))))))</f>
        <v>VAZIA</v>
      </c>
      <c r="T8496" s="29" t="str">
        <f aca="false">IF(AND($S8496="PARADO/SEM GIRO",$K8496="KG",OR(Painel!$B$5="(Todos)",A8496=Painel!$B$5)*OR(Painel!$E$5="(Todos)",P8496=Painel!$E$5)),$J8496+ROW()/10000000,"")</f>
        <v/>
      </c>
      <c r="U8496" s="29" t="str">
        <f aca="false">IF(AND($S8496="VENCIDO",$K8496="KG",OR(Painel!$B$5="(Todos)",A8496=Painel!$B$5)*OR(Painel!$E$5="(Todos)",P8496=Painel!$E$5)),$J8496+ROW()/10000000,"")</f>
        <v/>
      </c>
    </row>
    <row r="8497" customFormat="false" ht="15" hidden="false" customHeight="false" outlineLevel="0" collapsed="false">
      <c r="A8497" s="29" t="s">
        <v>57</v>
      </c>
      <c r="B8497" s="29" t="s">
        <v>15284</v>
      </c>
      <c r="C8497" s="29" t="s">
        <v>1259</v>
      </c>
      <c r="D8497" s="29" t="s">
        <v>10659</v>
      </c>
      <c r="E8497" s="29" t="n">
        <v>1</v>
      </c>
      <c r="F8497" s="29"/>
      <c r="G8497" s="29"/>
      <c r="H8497" s="30" t="n">
        <v>78</v>
      </c>
      <c r="I8497" s="31" t="n">
        <v>46245</v>
      </c>
      <c r="J8497" s="30" t="n">
        <v>78</v>
      </c>
      <c r="K8497" s="29" t="s">
        <v>120</v>
      </c>
      <c r="L8497" s="29" t="s">
        <v>2898</v>
      </c>
      <c r="M8497" s="29"/>
      <c r="N8497" s="29" t="s">
        <v>122</v>
      </c>
      <c r="O8497" s="31" t="n">
        <v>46435</v>
      </c>
      <c r="P8497" s="29" t="s">
        <v>123</v>
      </c>
      <c r="Q8497" s="29" t="n">
        <f aca="false">IFERROR(VALUE(L8497),"")</f>
        <v>70</v>
      </c>
      <c r="R8497" s="29" t="n">
        <f aca="true">IF(O8497="","",O8497-TODAY())</f>
        <v>150</v>
      </c>
      <c r="S8497" s="29" t="str">
        <f aca="false">IF(C8497="&lt;&lt; vazio &gt;&gt;","VAZIA",IF(AND(O8497&lt;&gt;"",R8497&lt;0),"VENCIDO",IF(AND(O8497&lt;&gt;"",R8497&lt;=Parametros!$B$10),"PRÓX. VENCIMENTO",IF(F8497="Q","QUALIDADE",IF(F8497="S","BLOQUEADO",IF(F8497="R","RESTRITO/DEVOLUÇÃO",IF(OR(N8497="QUAR",N8497="QRES"),"QUARENTENA",IF(OR(B8497="DESCARTE",B8497="DEVOLUÇÃO"),"DESCARTE/DEVOLUÇÃO",IF(AND(D8497="",K8497&lt;&gt;""),"SEM LOTE",IF(AND(Q8497&lt;&gt;"",Q8497&gt;=Parametros!$B$11),"PARADO/SEM GIRO","OK"))))))))))</f>
        <v>OK</v>
      </c>
      <c r="T8497" s="29" t="str">
        <f aca="false">IF(AND($S8497="PARADO/SEM GIRO",$K8497="KG",OR(Painel!$B$5="(Todos)",A8497=Painel!$B$5)*OR(Painel!$E$5="(Todos)",P8497=Painel!$E$5)),$J8497+ROW()/10000000,"")</f>
        <v/>
      </c>
      <c r="U8497" s="29" t="str">
        <f aca="false">IF(AND($S8497="VENCIDO",$K8497="KG",OR(Painel!$B$5="(Todos)",A8497=Painel!$B$5)*OR(Painel!$E$5="(Todos)",P8497=Painel!$E$5)),$J8497+ROW()/10000000,"")</f>
        <v/>
      </c>
    </row>
    <row r="8498" customFormat="false" ht="15" hidden="false" customHeight="false" outlineLevel="0" collapsed="false">
      <c r="A8498" s="29" t="s">
        <v>57</v>
      </c>
      <c r="B8498" s="29" t="s">
        <v>15285</v>
      </c>
      <c r="C8498" s="29" t="s">
        <v>276</v>
      </c>
      <c r="D8498" s="29" t="s">
        <v>435</v>
      </c>
      <c r="E8498" s="29" t="n">
        <v>1</v>
      </c>
      <c r="F8498" s="29"/>
      <c r="G8498" s="29"/>
      <c r="H8498" s="30" t="n">
        <v>112.2</v>
      </c>
      <c r="I8498" s="31" t="n">
        <v>46285</v>
      </c>
      <c r="J8498" s="30" t="n">
        <v>112.2</v>
      </c>
      <c r="K8498" s="29" t="s">
        <v>120</v>
      </c>
      <c r="L8498" s="29" t="s">
        <v>176</v>
      </c>
      <c r="M8498" s="29"/>
      <c r="N8498" s="29" t="s">
        <v>122</v>
      </c>
      <c r="O8498" s="31" t="n">
        <v>46780</v>
      </c>
      <c r="P8498" s="29" t="s">
        <v>123</v>
      </c>
      <c r="Q8498" s="29" t="n">
        <f aca="false">IFERROR(VALUE(L8498),"")</f>
        <v>2</v>
      </c>
      <c r="R8498" s="29" t="n">
        <f aca="true">IF(O8498="","",O8498-TODAY())</f>
        <v>495</v>
      </c>
      <c r="S8498" s="29" t="str">
        <f aca="false">IF(C8498="&lt;&lt; vazio &gt;&gt;","VAZIA",IF(AND(O8498&lt;&gt;"",R8498&lt;0),"VENCIDO",IF(AND(O8498&lt;&gt;"",R8498&lt;=Parametros!$B$10),"PRÓX. VENCIMENTO",IF(F8498="Q","QUALIDADE",IF(F8498="S","BLOQUEADO",IF(F8498="R","RESTRITO/DEVOLUÇÃO",IF(OR(N8498="QUAR",N8498="QRES"),"QUARENTENA",IF(OR(B8498="DESCARTE",B8498="DEVOLUÇÃO"),"DESCARTE/DEVOLUÇÃO",IF(AND(D8498="",K8498&lt;&gt;""),"SEM LOTE",IF(AND(Q8498&lt;&gt;"",Q8498&gt;=Parametros!$B$11),"PARADO/SEM GIRO","OK"))))))))))</f>
        <v>OK</v>
      </c>
      <c r="T8498" s="29" t="str">
        <f aca="false">IF(AND($S8498="PARADO/SEM GIRO",$K8498="KG",OR(Painel!$B$5="(Todos)",A8498=Painel!$B$5)*OR(Painel!$E$5="(Todos)",P8498=Painel!$E$5)),$J8498+ROW()/10000000,"")</f>
        <v/>
      </c>
      <c r="U8498" s="29" t="str">
        <f aca="false">IF(AND($S8498="VENCIDO",$K8498="KG",OR(Painel!$B$5="(Todos)",A8498=Painel!$B$5)*OR(Painel!$E$5="(Todos)",P8498=Painel!$E$5)),$J8498+ROW()/10000000,"")</f>
        <v/>
      </c>
    </row>
    <row r="8499" customFormat="false" ht="15" hidden="false" customHeight="false" outlineLevel="0" collapsed="false">
      <c r="A8499" s="29" t="s">
        <v>57</v>
      </c>
      <c r="B8499" s="29" t="s">
        <v>15286</v>
      </c>
      <c r="C8499" s="29" t="s">
        <v>876</v>
      </c>
      <c r="D8499" s="29" t="s">
        <v>901</v>
      </c>
      <c r="E8499" s="29" t="n">
        <v>1</v>
      </c>
      <c r="F8499" s="29"/>
      <c r="G8499" s="29"/>
      <c r="H8499" s="30" t="n">
        <v>720</v>
      </c>
      <c r="I8499" s="31" t="n">
        <v>46282</v>
      </c>
      <c r="J8499" s="30" t="n">
        <v>720</v>
      </c>
      <c r="K8499" s="29" t="s">
        <v>120</v>
      </c>
      <c r="L8499" s="29" t="s">
        <v>400</v>
      </c>
      <c r="M8499" s="29"/>
      <c r="N8499" s="29" t="s">
        <v>122</v>
      </c>
      <c r="O8499" s="31" t="n">
        <v>46822</v>
      </c>
      <c r="P8499" s="29" t="s">
        <v>123</v>
      </c>
      <c r="Q8499" s="29" t="n">
        <f aca="false">IFERROR(VALUE(L8499),"")</f>
        <v>3</v>
      </c>
      <c r="R8499" s="29" t="n">
        <f aca="true">IF(O8499="","",O8499-TODAY())</f>
        <v>537</v>
      </c>
      <c r="S8499" s="29" t="str">
        <f aca="false">IF(C8499="&lt;&lt; vazio &gt;&gt;","VAZIA",IF(AND(O8499&lt;&gt;"",R8499&lt;0),"VENCIDO",IF(AND(O8499&lt;&gt;"",R8499&lt;=Parametros!$B$10),"PRÓX. VENCIMENTO",IF(F8499="Q","QUALIDADE",IF(F8499="S","BLOQUEADO",IF(F8499="R","RESTRITO/DEVOLUÇÃO",IF(OR(N8499="QUAR",N8499="QRES"),"QUARENTENA",IF(OR(B8499="DESCARTE",B8499="DEVOLUÇÃO"),"DESCARTE/DEVOLUÇÃO",IF(AND(D8499="",K8499&lt;&gt;""),"SEM LOTE",IF(AND(Q8499&lt;&gt;"",Q8499&gt;=Parametros!$B$11),"PARADO/SEM GIRO","OK"))))))))))</f>
        <v>OK</v>
      </c>
      <c r="T8499" s="29" t="str">
        <f aca="false">IF(AND($S8499="PARADO/SEM GIRO",$K8499="KG",OR(Painel!$B$5="(Todos)",A8499=Painel!$B$5)*OR(Painel!$E$5="(Todos)",P8499=Painel!$E$5)),$J8499+ROW()/10000000,"")</f>
        <v/>
      </c>
      <c r="U8499" s="29" t="str">
        <f aca="false">IF(AND($S8499="VENCIDO",$K8499="KG",OR(Painel!$B$5="(Todos)",A8499=Painel!$B$5)*OR(Painel!$E$5="(Todos)",P8499=Painel!$E$5)),$J8499+ROW()/10000000,"")</f>
        <v/>
      </c>
    </row>
    <row r="8500" customFormat="false" ht="15" hidden="false" customHeight="false" outlineLevel="0" collapsed="false">
      <c r="A8500" s="29" t="s">
        <v>57</v>
      </c>
      <c r="B8500" s="29" t="s">
        <v>15287</v>
      </c>
      <c r="C8500" s="29" t="s">
        <v>9516</v>
      </c>
      <c r="D8500" s="29" t="s">
        <v>15288</v>
      </c>
      <c r="E8500" s="29" t="n">
        <v>1</v>
      </c>
      <c r="F8500" s="29"/>
      <c r="G8500" s="29"/>
      <c r="H8500" s="30" t="n">
        <v>278.76</v>
      </c>
      <c r="I8500" s="31" t="n">
        <v>46284</v>
      </c>
      <c r="J8500" s="30" t="n">
        <v>278.76</v>
      </c>
      <c r="K8500" s="29" t="s">
        <v>120</v>
      </c>
      <c r="L8500" s="29" t="s">
        <v>121</v>
      </c>
      <c r="M8500" s="29"/>
      <c r="N8500" s="29" t="s">
        <v>122</v>
      </c>
      <c r="O8500" s="31" t="n">
        <v>46943</v>
      </c>
      <c r="P8500" s="29" t="s">
        <v>123</v>
      </c>
      <c r="Q8500" s="29" t="n">
        <f aca="false">IFERROR(VALUE(L8500),"")</f>
        <v>10</v>
      </c>
      <c r="R8500" s="29" t="n">
        <f aca="true">IF(O8500="","",O8500-TODAY())</f>
        <v>658</v>
      </c>
      <c r="S8500" s="29" t="str">
        <f aca="false">IF(C8500="&lt;&lt; vazio &gt;&gt;","VAZIA",IF(AND(O8500&lt;&gt;"",R8500&lt;0),"VENCIDO",IF(AND(O8500&lt;&gt;"",R8500&lt;=Parametros!$B$10),"PRÓX. VENCIMENTO",IF(F8500="Q","QUALIDADE",IF(F8500="S","BLOQUEADO",IF(F8500="R","RESTRITO/DEVOLUÇÃO",IF(OR(N8500="QUAR",N8500="QRES"),"QUARENTENA",IF(OR(B8500="DESCARTE",B8500="DEVOLUÇÃO"),"DESCARTE/DEVOLUÇÃO",IF(AND(D8500="",K8500&lt;&gt;""),"SEM LOTE",IF(AND(Q8500&lt;&gt;"",Q8500&gt;=Parametros!$B$11),"PARADO/SEM GIRO","OK"))))))))))</f>
        <v>OK</v>
      </c>
      <c r="T8500" s="29" t="str">
        <f aca="false">IF(AND($S8500="PARADO/SEM GIRO",$K8500="KG",OR(Painel!$B$5="(Todos)",A8500=Painel!$B$5)*OR(Painel!$E$5="(Todos)",P8500=Painel!$E$5)),$J8500+ROW()/10000000,"")</f>
        <v/>
      </c>
      <c r="U8500" s="29" t="str">
        <f aca="false">IF(AND($S8500="VENCIDO",$K8500="KG",OR(Painel!$B$5="(Todos)",A8500=Painel!$B$5)*OR(Painel!$E$5="(Todos)",P8500=Painel!$E$5)),$J8500+ROW()/10000000,"")</f>
        <v/>
      </c>
    </row>
    <row r="8501" customFormat="false" ht="15" hidden="false" customHeight="false" outlineLevel="0" collapsed="false">
      <c r="A8501" s="29" t="s">
        <v>57</v>
      </c>
      <c r="B8501" s="29" t="s">
        <v>15289</v>
      </c>
      <c r="C8501" s="29" t="s">
        <v>666</v>
      </c>
      <c r="D8501" s="29" t="s">
        <v>15290</v>
      </c>
      <c r="E8501" s="29" t="n">
        <v>1</v>
      </c>
      <c r="F8501" s="29"/>
      <c r="G8501" s="29"/>
      <c r="H8501" s="30" t="n">
        <v>278.8</v>
      </c>
      <c r="I8501" s="31" t="n">
        <v>46279</v>
      </c>
      <c r="J8501" s="30" t="n">
        <v>278.8</v>
      </c>
      <c r="K8501" s="29" t="s">
        <v>120</v>
      </c>
      <c r="L8501" s="29" t="s">
        <v>652</v>
      </c>
      <c r="M8501" s="29"/>
      <c r="N8501" s="29" t="s">
        <v>122</v>
      </c>
      <c r="O8501" s="31" t="n">
        <v>46801</v>
      </c>
      <c r="P8501" s="29" t="s">
        <v>123</v>
      </c>
      <c r="Q8501" s="29" t="n">
        <f aca="false">IFERROR(VALUE(L8501),"")</f>
        <v>8</v>
      </c>
      <c r="R8501" s="29" t="n">
        <f aca="true">IF(O8501="","",O8501-TODAY())</f>
        <v>516</v>
      </c>
      <c r="S8501" s="29" t="str">
        <f aca="false">IF(C8501="&lt;&lt; vazio &gt;&gt;","VAZIA",IF(AND(O8501&lt;&gt;"",R8501&lt;0),"VENCIDO",IF(AND(O8501&lt;&gt;"",R8501&lt;=Parametros!$B$10),"PRÓX. VENCIMENTO",IF(F8501="Q","QUALIDADE",IF(F8501="S","BLOQUEADO",IF(F8501="R","RESTRITO/DEVOLUÇÃO",IF(OR(N8501="QUAR",N8501="QRES"),"QUARENTENA",IF(OR(B8501="DESCARTE",B8501="DEVOLUÇÃO"),"DESCARTE/DEVOLUÇÃO",IF(AND(D8501="",K8501&lt;&gt;""),"SEM LOTE",IF(AND(Q8501&lt;&gt;"",Q8501&gt;=Parametros!$B$11),"PARADO/SEM GIRO","OK"))))))))))</f>
        <v>OK</v>
      </c>
      <c r="T8501" s="29" t="str">
        <f aca="false">IF(AND($S8501="PARADO/SEM GIRO",$K8501="KG",OR(Painel!$B$5="(Todos)",A8501=Painel!$B$5)*OR(Painel!$E$5="(Todos)",P8501=Painel!$E$5)),$J8501+ROW()/10000000,"")</f>
        <v/>
      </c>
      <c r="U8501" s="29" t="str">
        <f aca="false">IF(AND($S8501="VENCIDO",$K8501="KG",OR(Painel!$B$5="(Todos)",A8501=Painel!$B$5)*OR(Painel!$E$5="(Todos)",P8501=Painel!$E$5)),$J8501+ROW()/10000000,"")</f>
        <v/>
      </c>
    </row>
    <row r="8502" customFormat="false" ht="15" hidden="false" customHeight="false" outlineLevel="0" collapsed="false">
      <c r="A8502" s="29" t="s">
        <v>57</v>
      </c>
      <c r="B8502" s="29" t="s">
        <v>15291</v>
      </c>
      <c r="C8502" s="29" t="s">
        <v>6947</v>
      </c>
      <c r="D8502" s="29" t="s">
        <v>6948</v>
      </c>
      <c r="E8502" s="29" t="n">
        <v>1</v>
      </c>
      <c r="F8502" s="29"/>
      <c r="G8502" s="29"/>
      <c r="H8502" s="30" t="n">
        <v>460</v>
      </c>
      <c r="I8502" s="31" t="n">
        <v>46278</v>
      </c>
      <c r="J8502" s="30" t="n">
        <v>460</v>
      </c>
      <c r="K8502" s="29" t="s">
        <v>120</v>
      </c>
      <c r="L8502" s="29" t="s">
        <v>190</v>
      </c>
      <c r="M8502" s="29"/>
      <c r="N8502" s="29" t="s">
        <v>122</v>
      </c>
      <c r="O8502" s="31" t="n">
        <v>46905</v>
      </c>
      <c r="P8502" s="29" t="s">
        <v>123</v>
      </c>
      <c r="Q8502" s="29" t="n">
        <f aca="false">IFERROR(VALUE(L8502),"")</f>
        <v>23</v>
      </c>
      <c r="R8502" s="29" t="n">
        <f aca="true">IF(O8502="","",O8502-TODAY())</f>
        <v>620</v>
      </c>
      <c r="S8502" s="29" t="str">
        <f aca="false">IF(C8502="&lt;&lt; vazio &gt;&gt;","VAZIA",IF(AND(O8502&lt;&gt;"",R8502&lt;0),"VENCIDO",IF(AND(O8502&lt;&gt;"",R8502&lt;=Parametros!$B$10),"PRÓX. VENCIMENTO",IF(F8502="Q","QUALIDADE",IF(F8502="S","BLOQUEADO",IF(F8502="R","RESTRITO/DEVOLUÇÃO",IF(OR(N8502="QUAR",N8502="QRES"),"QUARENTENA",IF(OR(B8502="DESCARTE",B8502="DEVOLUÇÃO"),"DESCARTE/DEVOLUÇÃO",IF(AND(D8502="",K8502&lt;&gt;""),"SEM LOTE",IF(AND(Q8502&lt;&gt;"",Q8502&gt;=Parametros!$B$11),"PARADO/SEM GIRO","OK"))))))))))</f>
        <v>OK</v>
      </c>
      <c r="T8502" s="29" t="str">
        <f aca="false">IF(AND($S8502="PARADO/SEM GIRO",$K8502="KG",OR(Painel!$B$5="(Todos)",A8502=Painel!$B$5)*OR(Painel!$E$5="(Todos)",P8502=Painel!$E$5)),$J8502+ROW()/10000000,"")</f>
        <v/>
      </c>
      <c r="U8502" s="29" t="str">
        <f aca="false">IF(AND($S8502="VENCIDO",$K8502="KG",OR(Painel!$B$5="(Todos)",A8502=Painel!$B$5)*OR(Painel!$E$5="(Todos)",P8502=Painel!$E$5)),$J8502+ROW()/10000000,"")</f>
        <v/>
      </c>
    </row>
    <row r="8503" customFormat="false" ht="15" hidden="false" customHeight="false" outlineLevel="0" collapsed="false">
      <c r="A8503" s="29" t="s">
        <v>57</v>
      </c>
      <c r="B8503" s="29" t="s">
        <v>15292</v>
      </c>
      <c r="C8503" s="29" t="s">
        <v>154</v>
      </c>
      <c r="D8503" s="29" t="s">
        <v>155</v>
      </c>
      <c r="E8503" s="29" t="n">
        <v>1</v>
      </c>
      <c r="F8503" s="29"/>
      <c r="G8503" s="29"/>
      <c r="H8503" s="30" t="n">
        <v>303</v>
      </c>
      <c r="I8503" s="31" t="n">
        <v>46285</v>
      </c>
      <c r="J8503" s="30" t="n">
        <v>303</v>
      </c>
      <c r="K8503" s="29" t="s">
        <v>120</v>
      </c>
      <c r="L8503" s="29" t="s">
        <v>388</v>
      </c>
      <c r="M8503" s="29"/>
      <c r="N8503" s="29" t="s">
        <v>122</v>
      </c>
      <c r="O8503" s="31" t="n">
        <v>46762</v>
      </c>
      <c r="P8503" s="29" t="s">
        <v>123</v>
      </c>
      <c r="Q8503" s="29" t="n">
        <f aca="false">IFERROR(VALUE(L8503),"")</f>
        <v>1</v>
      </c>
      <c r="R8503" s="29" t="n">
        <f aca="true">IF(O8503="","",O8503-TODAY())</f>
        <v>477</v>
      </c>
      <c r="S8503" s="29" t="str">
        <f aca="false">IF(C8503="&lt;&lt; vazio &gt;&gt;","VAZIA",IF(AND(O8503&lt;&gt;"",R8503&lt;0),"VENCIDO",IF(AND(O8503&lt;&gt;"",R8503&lt;=Parametros!$B$10),"PRÓX. VENCIMENTO",IF(F8503="Q","QUALIDADE",IF(F8503="S","BLOQUEADO",IF(F8503="R","RESTRITO/DEVOLUÇÃO",IF(OR(N8503="QUAR",N8503="QRES"),"QUARENTENA",IF(OR(B8503="DESCARTE",B8503="DEVOLUÇÃO"),"DESCARTE/DEVOLUÇÃO",IF(AND(D8503="",K8503&lt;&gt;""),"SEM LOTE",IF(AND(Q8503&lt;&gt;"",Q8503&gt;=Parametros!$B$11),"PARADO/SEM GIRO","OK"))))))))))</f>
        <v>OK</v>
      </c>
      <c r="T8503" s="29" t="str">
        <f aca="false">IF(AND($S8503="PARADO/SEM GIRO",$K8503="KG",OR(Painel!$B$5="(Todos)",A8503=Painel!$B$5)*OR(Painel!$E$5="(Todos)",P8503=Painel!$E$5)),$J8503+ROW()/10000000,"")</f>
        <v/>
      </c>
      <c r="U8503" s="29" t="str">
        <f aca="false">IF(AND($S8503="VENCIDO",$K8503="KG",OR(Painel!$B$5="(Todos)",A8503=Painel!$B$5)*OR(Painel!$E$5="(Todos)",P8503=Painel!$E$5)),$J8503+ROW()/10000000,"")</f>
        <v/>
      </c>
    </row>
    <row r="8504" customFormat="false" ht="15" hidden="false" customHeight="false" outlineLevel="0" collapsed="false">
      <c r="A8504" s="29" t="s">
        <v>57</v>
      </c>
      <c r="B8504" s="29" t="s">
        <v>15293</v>
      </c>
      <c r="C8504" s="29" t="s">
        <v>988</v>
      </c>
      <c r="D8504" s="29" t="s">
        <v>834</v>
      </c>
      <c r="E8504" s="29" t="n">
        <v>1</v>
      </c>
      <c r="F8504" s="29"/>
      <c r="G8504" s="29"/>
      <c r="H8504" s="30" t="n">
        <v>100</v>
      </c>
      <c r="I8504" s="31" t="n">
        <v>46285</v>
      </c>
      <c r="J8504" s="30" t="n">
        <v>100</v>
      </c>
      <c r="K8504" s="29" t="s">
        <v>120</v>
      </c>
      <c r="L8504" s="29" t="s">
        <v>116</v>
      </c>
      <c r="M8504" s="29"/>
      <c r="N8504" s="29" t="s">
        <v>122</v>
      </c>
      <c r="O8504" s="31" t="n">
        <v>47008</v>
      </c>
      <c r="P8504" s="29" t="s">
        <v>123</v>
      </c>
      <c r="Q8504" s="29" t="n">
        <f aca="false">IFERROR(VALUE(L8504),"")</f>
        <v>0</v>
      </c>
      <c r="R8504" s="29" t="n">
        <f aca="true">IF(O8504="","",O8504-TODAY())</f>
        <v>723</v>
      </c>
      <c r="S8504" s="29" t="str">
        <f aca="false">IF(C8504="&lt;&lt; vazio &gt;&gt;","VAZIA",IF(AND(O8504&lt;&gt;"",R8504&lt;0),"VENCIDO",IF(AND(O8504&lt;&gt;"",R8504&lt;=Parametros!$B$10),"PRÓX. VENCIMENTO",IF(F8504="Q","QUALIDADE",IF(F8504="S","BLOQUEADO",IF(F8504="R","RESTRITO/DEVOLUÇÃO",IF(OR(N8504="QUAR",N8504="QRES"),"QUARENTENA",IF(OR(B8504="DESCARTE",B8504="DEVOLUÇÃO"),"DESCARTE/DEVOLUÇÃO",IF(AND(D8504="",K8504&lt;&gt;""),"SEM LOTE",IF(AND(Q8504&lt;&gt;"",Q8504&gt;=Parametros!$B$11),"PARADO/SEM GIRO","OK"))))))))))</f>
        <v>OK</v>
      </c>
      <c r="T8504" s="29" t="str">
        <f aca="false">IF(AND($S8504="PARADO/SEM GIRO",$K8504="KG",OR(Painel!$B$5="(Todos)",A8504=Painel!$B$5)*OR(Painel!$E$5="(Todos)",P8504=Painel!$E$5)),$J8504+ROW()/10000000,"")</f>
        <v/>
      </c>
      <c r="U8504" s="29" t="str">
        <f aca="false">IF(AND($S8504="VENCIDO",$K8504="KG",OR(Painel!$B$5="(Todos)",A8504=Painel!$B$5)*OR(Painel!$E$5="(Todos)",P8504=Painel!$E$5)),$J8504+ROW()/10000000,"")</f>
        <v/>
      </c>
    </row>
    <row r="8505" customFormat="false" ht="15" hidden="false" customHeight="false" outlineLevel="0" collapsed="false">
      <c r="A8505" s="29" t="s">
        <v>57</v>
      </c>
      <c r="B8505" s="29" t="s">
        <v>15294</v>
      </c>
      <c r="C8505" s="29" t="s">
        <v>351</v>
      </c>
      <c r="D8505" s="29" t="s">
        <v>532</v>
      </c>
      <c r="E8505" s="29" t="n">
        <v>1</v>
      </c>
      <c r="F8505" s="29"/>
      <c r="G8505" s="29"/>
      <c r="H8505" s="30" t="n">
        <v>40.2</v>
      </c>
      <c r="I8505" s="31" t="n">
        <v>46285</v>
      </c>
      <c r="J8505" s="30" t="n">
        <v>40.2</v>
      </c>
      <c r="K8505" s="29" t="s">
        <v>120</v>
      </c>
      <c r="L8505" s="29" t="s">
        <v>144</v>
      </c>
      <c r="M8505" s="29"/>
      <c r="N8505" s="29" t="s">
        <v>122</v>
      </c>
      <c r="O8505" s="31" t="n">
        <v>46475</v>
      </c>
      <c r="P8505" s="29" t="s">
        <v>123</v>
      </c>
      <c r="Q8505" s="29" t="n">
        <f aca="false">IFERROR(VALUE(L8505),"")</f>
        <v>5</v>
      </c>
      <c r="R8505" s="29" t="n">
        <f aca="true">IF(O8505="","",O8505-TODAY())</f>
        <v>190</v>
      </c>
      <c r="S8505" s="29" t="str">
        <f aca="false">IF(C8505="&lt;&lt; vazio &gt;&gt;","VAZIA",IF(AND(O8505&lt;&gt;"",R8505&lt;0),"VENCIDO",IF(AND(O8505&lt;&gt;"",R8505&lt;=Parametros!$B$10),"PRÓX. VENCIMENTO",IF(F8505="Q","QUALIDADE",IF(F8505="S","BLOQUEADO",IF(F8505="R","RESTRITO/DEVOLUÇÃO",IF(OR(N8505="QUAR",N8505="QRES"),"QUARENTENA",IF(OR(B8505="DESCARTE",B8505="DEVOLUÇÃO"),"DESCARTE/DEVOLUÇÃO",IF(AND(D8505="",K8505&lt;&gt;""),"SEM LOTE",IF(AND(Q8505&lt;&gt;"",Q8505&gt;=Parametros!$B$11),"PARADO/SEM GIRO","OK"))))))))))</f>
        <v>OK</v>
      </c>
      <c r="T8505" s="29" t="str">
        <f aca="false">IF(AND($S8505="PARADO/SEM GIRO",$K8505="KG",OR(Painel!$B$5="(Todos)",A8505=Painel!$B$5)*OR(Painel!$E$5="(Todos)",P8505=Painel!$E$5)),$J8505+ROW()/10000000,"")</f>
        <v/>
      </c>
      <c r="U8505" s="29" t="str">
        <f aca="false">IF(AND($S8505="VENCIDO",$K8505="KG",OR(Painel!$B$5="(Todos)",A8505=Painel!$B$5)*OR(Painel!$E$5="(Todos)",P8505=Painel!$E$5)),$J8505+ROW()/10000000,"")</f>
        <v/>
      </c>
    </row>
    <row r="8506" customFormat="false" ht="15" hidden="false" customHeight="false" outlineLevel="0" collapsed="false">
      <c r="A8506" s="29" t="s">
        <v>57</v>
      </c>
      <c r="B8506" s="29" t="s">
        <v>15295</v>
      </c>
      <c r="C8506" s="29" t="s">
        <v>2556</v>
      </c>
      <c r="D8506" s="29" t="s">
        <v>4522</v>
      </c>
      <c r="E8506" s="29" t="n">
        <v>1</v>
      </c>
      <c r="F8506" s="29"/>
      <c r="G8506" s="29"/>
      <c r="H8506" s="30" t="n">
        <v>180</v>
      </c>
      <c r="I8506" s="31" t="n">
        <v>46273</v>
      </c>
      <c r="J8506" s="30" t="n">
        <v>180</v>
      </c>
      <c r="K8506" s="29" t="s">
        <v>120</v>
      </c>
      <c r="L8506" s="29" t="s">
        <v>296</v>
      </c>
      <c r="M8506" s="29"/>
      <c r="N8506" s="29" t="s">
        <v>122</v>
      </c>
      <c r="O8506" s="31" t="n">
        <v>46864</v>
      </c>
      <c r="P8506" s="29" t="s">
        <v>123</v>
      </c>
      <c r="Q8506" s="29" t="n">
        <f aca="false">IFERROR(VALUE(L8506),"")</f>
        <v>30</v>
      </c>
      <c r="R8506" s="29" t="n">
        <f aca="true">IF(O8506="","",O8506-TODAY())</f>
        <v>579</v>
      </c>
      <c r="S8506" s="29" t="str">
        <f aca="false">IF(C8506="&lt;&lt; vazio &gt;&gt;","VAZIA",IF(AND(O8506&lt;&gt;"",R8506&lt;0),"VENCIDO",IF(AND(O8506&lt;&gt;"",R8506&lt;=Parametros!$B$10),"PRÓX. VENCIMENTO",IF(F8506="Q","QUALIDADE",IF(F8506="S","BLOQUEADO",IF(F8506="R","RESTRITO/DEVOLUÇÃO",IF(OR(N8506="QUAR",N8506="QRES"),"QUARENTENA",IF(OR(B8506="DESCARTE",B8506="DEVOLUÇÃO"),"DESCARTE/DEVOLUÇÃO",IF(AND(D8506="",K8506&lt;&gt;""),"SEM LOTE",IF(AND(Q8506&lt;&gt;"",Q8506&gt;=Parametros!$B$11),"PARADO/SEM GIRO","OK"))))))))))</f>
        <v>OK</v>
      </c>
      <c r="T8506" s="29" t="str">
        <f aca="false">IF(AND($S8506="PARADO/SEM GIRO",$K8506="KG",OR(Painel!$B$5="(Todos)",A8506=Painel!$B$5)*OR(Painel!$E$5="(Todos)",P8506=Painel!$E$5)),$J8506+ROW()/10000000,"")</f>
        <v/>
      </c>
      <c r="U8506" s="29" t="str">
        <f aca="false">IF(AND($S8506="VENCIDO",$K8506="KG",OR(Painel!$B$5="(Todos)",A8506=Painel!$B$5)*OR(Painel!$E$5="(Todos)",P8506=Painel!$E$5)),$J8506+ROW()/10000000,"")</f>
        <v/>
      </c>
    </row>
    <row r="8507" customFormat="false" ht="15" hidden="false" customHeight="false" outlineLevel="0" collapsed="false">
      <c r="A8507" s="29" t="s">
        <v>57</v>
      </c>
      <c r="B8507" s="29" t="s">
        <v>15296</v>
      </c>
      <c r="C8507" s="29" t="s">
        <v>386</v>
      </c>
      <c r="D8507" s="29" t="s">
        <v>7197</v>
      </c>
      <c r="E8507" s="29" t="n">
        <v>1</v>
      </c>
      <c r="F8507" s="29"/>
      <c r="G8507" s="29"/>
      <c r="H8507" s="30" t="n">
        <v>640</v>
      </c>
      <c r="I8507" s="31" t="n">
        <v>46284</v>
      </c>
      <c r="J8507" s="30" t="n">
        <v>640</v>
      </c>
      <c r="K8507" s="29" t="s">
        <v>120</v>
      </c>
      <c r="L8507" s="29" t="s">
        <v>2045</v>
      </c>
      <c r="M8507" s="29"/>
      <c r="N8507" s="29" t="s">
        <v>122</v>
      </c>
      <c r="O8507" s="31" t="n">
        <v>46694</v>
      </c>
      <c r="P8507" s="29" t="s">
        <v>123</v>
      </c>
      <c r="Q8507" s="29" t="n">
        <f aca="false">IFERROR(VALUE(L8507),"")</f>
        <v>33</v>
      </c>
      <c r="R8507" s="29" t="n">
        <f aca="true">IF(O8507="","",O8507-TODAY())</f>
        <v>409</v>
      </c>
      <c r="S8507" s="29" t="str">
        <f aca="false">IF(C8507="&lt;&lt; vazio &gt;&gt;","VAZIA",IF(AND(O8507&lt;&gt;"",R8507&lt;0),"VENCIDO",IF(AND(O8507&lt;&gt;"",R8507&lt;=Parametros!$B$10),"PRÓX. VENCIMENTO",IF(F8507="Q","QUALIDADE",IF(F8507="S","BLOQUEADO",IF(F8507="R","RESTRITO/DEVOLUÇÃO",IF(OR(N8507="QUAR",N8507="QRES"),"QUARENTENA",IF(OR(B8507="DESCARTE",B8507="DEVOLUÇÃO"),"DESCARTE/DEVOLUÇÃO",IF(AND(D8507="",K8507&lt;&gt;""),"SEM LOTE",IF(AND(Q8507&lt;&gt;"",Q8507&gt;=Parametros!$B$11),"PARADO/SEM GIRO","OK"))))))))))</f>
        <v>OK</v>
      </c>
      <c r="T8507" s="29" t="str">
        <f aca="false">IF(AND($S8507="PARADO/SEM GIRO",$K8507="KG",OR(Painel!$B$5="(Todos)",A8507=Painel!$B$5)*OR(Painel!$E$5="(Todos)",P8507=Painel!$E$5)),$J8507+ROW()/10000000,"")</f>
        <v/>
      </c>
      <c r="U8507" s="29" t="str">
        <f aca="false">IF(AND($S8507="VENCIDO",$K8507="KG",OR(Painel!$B$5="(Todos)",A8507=Painel!$B$5)*OR(Painel!$E$5="(Todos)",P8507=Painel!$E$5)),$J8507+ROW()/10000000,"")</f>
        <v/>
      </c>
    </row>
    <row r="8508" customFormat="false" ht="15" hidden="false" customHeight="false" outlineLevel="0" collapsed="false">
      <c r="A8508" s="29" t="s">
        <v>57</v>
      </c>
      <c r="B8508" s="29" t="s">
        <v>15297</v>
      </c>
      <c r="C8508" s="29" t="s">
        <v>291</v>
      </c>
      <c r="D8508" s="29" t="s">
        <v>15298</v>
      </c>
      <c r="E8508" s="29" t="n">
        <v>1</v>
      </c>
      <c r="F8508" s="29"/>
      <c r="G8508" s="29"/>
      <c r="H8508" s="30" t="n">
        <v>10.1</v>
      </c>
      <c r="I8508" s="31" t="n">
        <v>46279</v>
      </c>
      <c r="J8508" s="30" t="n">
        <v>10.1</v>
      </c>
      <c r="K8508" s="29" t="s">
        <v>120</v>
      </c>
      <c r="L8508" s="29" t="s">
        <v>2040</v>
      </c>
      <c r="M8508" s="29"/>
      <c r="N8508" s="29" t="s">
        <v>122</v>
      </c>
      <c r="O8508" s="31" t="n">
        <v>46862</v>
      </c>
      <c r="P8508" s="29" t="s">
        <v>123</v>
      </c>
      <c r="Q8508" s="29" t="n">
        <f aca="false">IFERROR(VALUE(L8508),"")</f>
        <v>28</v>
      </c>
      <c r="R8508" s="29" t="n">
        <f aca="true">IF(O8508="","",O8508-TODAY())</f>
        <v>577</v>
      </c>
      <c r="S8508" s="29" t="str">
        <f aca="false">IF(C8508="&lt;&lt; vazio &gt;&gt;","VAZIA",IF(AND(O8508&lt;&gt;"",R8508&lt;0),"VENCIDO",IF(AND(O8508&lt;&gt;"",R8508&lt;=Parametros!$B$10),"PRÓX. VENCIMENTO",IF(F8508="Q","QUALIDADE",IF(F8508="S","BLOQUEADO",IF(F8508="R","RESTRITO/DEVOLUÇÃO",IF(OR(N8508="QUAR",N8508="QRES"),"QUARENTENA",IF(OR(B8508="DESCARTE",B8508="DEVOLUÇÃO"),"DESCARTE/DEVOLUÇÃO",IF(AND(D8508="",K8508&lt;&gt;""),"SEM LOTE",IF(AND(Q8508&lt;&gt;"",Q8508&gt;=Parametros!$B$11),"PARADO/SEM GIRO","OK"))))))))))</f>
        <v>OK</v>
      </c>
      <c r="T8508" s="29" t="str">
        <f aca="false">IF(AND($S8508="PARADO/SEM GIRO",$K8508="KG",OR(Painel!$B$5="(Todos)",A8508=Painel!$B$5)*OR(Painel!$E$5="(Todos)",P8508=Painel!$E$5)),$J8508+ROW()/10000000,"")</f>
        <v/>
      </c>
      <c r="U8508" s="29" t="str">
        <f aca="false">IF(AND($S8508="VENCIDO",$K8508="KG",OR(Painel!$B$5="(Todos)",A8508=Painel!$B$5)*OR(Painel!$E$5="(Todos)",P8508=Painel!$E$5)),$J8508+ROW()/10000000,"")</f>
        <v/>
      </c>
    </row>
    <row r="8509" customFormat="false" ht="15" hidden="false" customHeight="false" outlineLevel="0" collapsed="false">
      <c r="A8509" s="29" t="s">
        <v>57</v>
      </c>
      <c r="B8509" s="29" t="s">
        <v>15299</v>
      </c>
      <c r="C8509" s="29" t="s">
        <v>396</v>
      </c>
      <c r="D8509" s="29" t="s">
        <v>2981</v>
      </c>
      <c r="E8509" s="29" t="n">
        <v>1</v>
      </c>
      <c r="F8509" s="29"/>
      <c r="G8509" s="29"/>
      <c r="H8509" s="30" t="n">
        <v>21</v>
      </c>
      <c r="I8509" s="31" t="n">
        <v>46278</v>
      </c>
      <c r="J8509" s="30" t="n">
        <v>21</v>
      </c>
      <c r="K8509" s="29" t="s">
        <v>120</v>
      </c>
      <c r="L8509" s="29" t="s">
        <v>133</v>
      </c>
      <c r="M8509" s="29"/>
      <c r="N8509" s="29" t="s">
        <v>122</v>
      </c>
      <c r="O8509" s="31" t="n">
        <v>46807</v>
      </c>
      <c r="P8509" s="29" t="s">
        <v>123</v>
      </c>
      <c r="Q8509" s="29" t="n">
        <f aca="false">IFERROR(VALUE(L8509),"")</f>
        <v>9</v>
      </c>
      <c r="R8509" s="29" t="n">
        <f aca="true">IF(O8509="","",O8509-TODAY())</f>
        <v>522</v>
      </c>
      <c r="S8509" s="29" t="str">
        <f aca="false">IF(C8509="&lt;&lt; vazio &gt;&gt;","VAZIA",IF(AND(O8509&lt;&gt;"",R8509&lt;0),"VENCIDO",IF(AND(O8509&lt;&gt;"",R8509&lt;=Parametros!$B$10),"PRÓX. VENCIMENTO",IF(F8509="Q","QUALIDADE",IF(F8509="S","BLOQUEADO",IF(F8509="R","RESTRITO/DEVOLUÇÃO",IF(OR(N8509="QUAR",N8509="QRES"),"QUARENTENA",IF(OR(B8509="DESCARTE",B8509="DEVOLUÇÃO"),"DESCARTE/DEVOLUÇÃO",IF(AND(D8509="",K8509&lt;&gt;""),"SEM LOTE",IF(AND(Q8509&lt;&gt;"",Q8509&gt;=Parametros!$B$11),"PARADO/SEM GIRO","OK"))))))))))</f>
        <v>OK</v>
      </c>
      <c r="T8509" s="29" t="str">
        <f aca="false">IF(AND($S8509="PARADO/SEM GIRO",$K8509="KG",OR(Painel!$B$5="(Todos)",A8509=Painel!$B$5)*OR(Painel!$E$5="(Todos)",P8509=Painel!$E$5)),$J8509+ROW()/10000000,"")</f>
        <v/>
      </c>
      <c r="U8509" s="29" t="str">
        <f aca="false">IF(AND($S8509="VENCIDO",$K8509="KG",OR(Painel!$B$5="(Todos)",A8509=Painel!$B$5)*OR(Painel!$E$5="(Todos)",P8509=Painel!$E$5)),$J8509+ROW()/10000000,"")</f>
        <v/>
      </c>
    </row>
    <row r="8510" customFormat="false" ht="15" hidden="false" customHeight="false" outlineLevel="0" collapsed="false">
      <c r="A8510" s="29" t="s">
        <v>57</v>
      </c>
      <c r="B8510" s="29" t="s">
        <v>15300</v>
      </c>
      <c r="C8510" s="29" t="s">
        <v>351</v>
      </c>
      <c r="D8510" s="29" t="s">
        <v>5478</v>
      </c>
      <c r="E8510" s="29" t="n">
        <v>1</v>
      </c>
      <c r="F8510" s="29"/>
      <c r="G8510" s="29"/>
      <c r="H8510" s="30" t="n">
        <v>60.3</v>
      </c>
      <c r="I8510" s="31" t="n">
        <v>46283</v>
      </c>
      <c r="J8510" s="30" t="n">
        <v>60.3</v>
      </c>
      <c r="K8510" s="29" t="s">
        <v>120</v>
      </c>
      <c r="L8510" s="29" t="s">
        <v>350</v>
      </c>
      <c r="M8510" s="29"/>
      <c r="N8510" s="29" t="s">
        <v>122</v>
      </c>
      <c r="O8510" s="31" t="n">
        <v>46669</v>
      </c>
      <c r="P8510" s="29" t="s">
        <v>123</v>
      </c>
      <c r="Q8510" s="29" t="n">
        <f aca="false">IFERROR(VALUE(L8510),"")</f>
        <v>6</v>
      </c>
      <c r="R8510" s="29" t="n">
        <f aca="true">IF(O8510="","",O8510-TODAY())</f>
        <v>384</v>
      </c>
      <c r="S8510" s="29" t="str">
        <f aca="false">IF(C8510="&lt;&lt; vazio &gt;&gt;","VAZIA",IF(AND(O8510&lt;&gt;"",R8510&lt;0),"VENCIDO",IF(AND(O8510&lt;&gt;"",R8510&lt;=Parametros!$B$10),"PRÓX. VENCIMENTO",IF(F8510="Q","QUALIDADE",IF(F8510="S","BLOQUEADO",IF(F8510="R","RESTRITO/DEVOLUÇÃO",IF(OR(N8510="QUAR",N8510="QRES"),"QUARENTENA",IF(OR(B8510="DESCARTE",B8510="DEVOLUÇÃO"),"DESCARTE/DEVOLUÇÃO",IF(AND(D8510="",K8510&lt;&gt;""),"SEM LOTE",IF(AND(Q8510&lt;&gt;"",Q8510&gt;=Parametros!$B$11),"PARADO/SEM GIRO","OK"))))))))))</f>
        <v>OK</v>
      </c>
      <c r="T8510" s="29" t="str">
        <f aca="false">IF(AND($S8510="PARADO/SEM GIRO",$K8510="KG",OR(Painel!$B$5="(Todos)",A8510=Painel!$B$5)*OR(Painel!$E$5="(Todos)",P8510=Painel!$E$5)),$J8510+ROW()/10000000,"")</f>
        <v/>
      </c>
      <c r="U8510" s="29" t="str">
        <f aca="false">IF(AND($S8510="VENCIDO",$K8510="KG",OR(Painel!$B$5="(Todos)",A8510=Painel!$B$5)*OR(Painel!$E$5="(Todos)",P8510=Painel!$E$5)),$J8510+ROW()/10000000,"")</f>
        <v/>
      </c>
    </row>
    <row r="8511" customFormat="false" ht="15" hidden="false" customHeight="false" outlineLevel="0" collapsed="false">
      <c r="A8511" s="29" t="s">
        <v>57</v>
      </c>
      <c r="B8511" s="29" t="s">
        <v>15301</v>
      </c>
      <c r="C8511" s="29" t="s">
        <v>581</v>
      </c>
      <c r="D8511" s="29" t="s">
        <v>584</v>
      </c>
      <c r="E8511" s="29" t="n">
        <v>1</v>
      </c>
      <c r="F8511" s="29"/>
      <c r="G8511" s="29"/>
      <c r="H8511" s="30" t="n">
        <v>175</v>
      </c>
      <c r="I8511" s="31" t="n">
        <v>46285</v>
      </c>
      <c r="J8511" s="30" t="n">
        <v>175</v>
      </c>
      <c r="K8511" s="29" t="s">
        <v>120</v>
      </c>
      <c r="L8511" s="29" t="s">
        <v>388</v>
      </c>
      <c r="M8511" s="29"/>
      <c r="N8511" s="29" t="s">
        <v>122</v>
      </c>
      <c r="O8511" s="31" t="n">
        <v>46820</v>
      </c>
      <c r="P8511" s="29" t="s">
        <v>123</v>
      </c>
      <c r="Q8511" s="29" t="n">
        <f aca="false">IFERROR(VALUE(L8511),"")</f>
        <v>1</v>
      </c>
      <c r="R8511" s="29" t="n">
        <f aca="true">IF(O8511="","",O8511-TODAY())</f>
        <v>535</v>
      </c>
      <c r="S8511" s="29" t="str">
        <f aca="false">IF(C8511="&lt;&lt; vazio &gt;&gt;","VAZIA",IF(AND(O8511&lt;&gt;"",R8511&lt;0),"VENCIDO",IF(AND(O8511&lt;&gt;"",R8511&lt;=Parametros!$B$10),"PRÓX. VENCIMENTO",IF(F8511="Q","QUALIDADE",IF(F8511="S","BLOQUEADO",IF(F8511="R","RESTRITO/DEVOLUÇÃO",IF(OR(N8511="QUAR",N8511="QRES"),"QUARENTENA",IF(OR(B8511="DESCARTE",B8511="DEVOLUÇÃO"),"DESCARTE/DEVOLUÇÃO",IF(AND(D8511="",K8511&lt;&gt;""),"SEM LOTE",IF(AND(Q8511&lt;&gt;"",Q8511&gt;=Parametros!$B$11),"PARADO/SEM GIRO","OK"))))))))))</f>
        <v>OK</v>
      </c>
      <c r="T8511" s="29" t="str">
        <f aca="false">IF(AND($S8511="PARADO/SEM GIRO",$K8511="KG",OR(Painel!$B$5="(Todos)",A8511=Painel!$B$5)*OR(Painel!$E$5="(Todos)",P8511=Painel!$E$5)),$J8511+ROW()/10000000,"")</f>
        <v/>
      </c>
      <c r="U8511" s="29" t="str">
        <f aca="false">IF(AND($S8511="VENCIDO",$K8511="KG",OR(Painel!$B$5="(Todos)",A8511=Painel!$B$5)*OR(Painel!$E$5="(Todos)",P8511=Painel!$E$5)),$J8511+ROW()/10000000,"")</f>
        <v/>
      </c>
    </row>
    <row r="8512" customFormat="false" ht="15" hidden="false" customHeight="false" outlineLevel="0" collapsed="false">
      <c r="A8512" s="29" t="s">
        <v>57</v>
      </c>
      <c r="B8512" s="29" t="s">
        <v>15302</v>
      </c>
      <c r="C8512" s="29" t="s">
        <v>556</v>
      </c>
      <c r="D8512" s="29" t="s">
        <v>6555</v>
      </c>
      <c r="E8512" s="29" t="n">
        <v>1</v>
      </c>
      <c r="F8512" s="29"/>
      <c r="G8512" s="29"/>
      <c r="H8512" s="30" t="n">
        <v>32.8</v>
      </c>
      <c r="I8512" s="31" t="n">
        <v>46265</v>
      </c>
      <c r="J8512" s="30" t="n">
        <v>32.8</v>
      </c>
      <c r="K8512" s="29" t="s">
        <v>120</v>
      </c>
      <c r="L8512" s="29" t="s">
        <v>2571</v>
      </c>
      <c r="M8512" s="29"/>
      <c r="N8512" s="29" t="s">
        <v>122</v>
      </c>
      <c r="O8512" s="31" t="n">
        <v>46562</v>
      </c>
      <c r="P8512" s="29" t="s">
        <v>123</v>
      </c>
      <c r="Q8512" s="29" t="n">
        <f aca="false">IFERROR(VALUE(L8512),"")</f>
        <v>21</v>
      </c>
      <c r="R8512" s="29" t="n">
        <f aca="true">IF(O8512="","",O8512-TODAY())</f>
        <v>277</v>
      </c>
      <c r="S8512" s="29" t="str">
        <f aca="false">IF(C8512="&lt;&lt; vazio &gt;&gt;","VAZIA",IF(AND(O8512&lt;&gt;"",R8512&lt;0),"VENCIDO",IF(AND(O8512&lt;&gt;"",R8512&lt;=Parametros!$B$10),"PRÓX. VENCIMENTO",IF(F8512="Q","QUALIDADE",IF(F8512="S","BLOQUEADO",IF(F8512="R","RESTRITO/DEVOLUÇÃO",IF(OR(N8512="QUAR",N8512="QRES"),"QUARENTENA",IF(OR(B8512="DESCARTE",B8512="DEVOLUÇÃO"),"DESCARTE/DEVOLUÇÃO",IF(AND(D8512="",K8512&lt;&gt;""),"SEM LOTE",IF(AND(Q8512&lt;&gt;"",Q8512&gt;=Parametros!$B$11),"PARADO/SEM GIRO","OK"))))))))))</f>
        <v>OK</v>
      </c>
      <c r="T8512" s="29" t="str">
        <f aca="false">IF(AND($S8512="PARADO/SEM GIRO",$K8512="KG",OR(Painel!$B$5="(Todos)",A8512=Painel!$B$5)*OR(Painel!$E$5="(Todos)",P8512=Painel!$E$5)),$J8512+ROW()/10000000,"")</f>
        <v/>
      </c>
      <c r="U8512" s="29" t="str">
        <f aca="false">IF(AND($S8512="VENCIDO",$K8512="KG",OR(Painel!$B$5="(Todos)",A8512=Painel!$B$5)*OR(Painel!$E$5="(Todos)",P8512=Painel!$E$5)),$J8512+ROW()/10000000,"")</f>
        <v/>
      </c>
    </row>
    <row r="8513" customFormat="false" ht="15" hidden="false" customHeight="false" outlineLevel="0" collapsed="false">
      <c r="A8513" s="29" t="s">
        <v>57</v>
      </c>
      <c r="B8513" s="29" t="s">
        <v>15303</v>
      </c>
      <c r="C8513" s="29" t="s">
        <v>115</v>
      </c>
      <c r="D8513" s="29"/>
      <c r="E8513" s="29" t="n">
        <v>0</v>
      </c>
      <c r="F8513" s="29"/>
      <c r="G8513" s="29"/>
      <c r="H8513" s="30" t="n">
        <v>0</v>
      </c>
      <c r="I8513" s="29"/>
      <c r="J8513" s="30" t="n">
        <v>0</v>
      </c>
      <c r="K8513" s="29"/>
      <c r="L8513" s="29" t="s">
        <v>116</v>
      </c>
      <c r="M8513" s="29"/>
      <c r="N8513" s="29"/>
      <c r="O8513" s="29"/>
      <c r="P8513" s="29"/>
      <c r="Q8513" s="29" t="n">
        <f aca="false">IFERROR(VALUE(L8513),"")</f>
        <v>0</v>
      </c>
      <c r="R8513" s="29" t="str">
        <f aca="true">IF(O8513="","",O8513-TODAY())</f>
        <v/>
      </c>
      <c r="S8513" s="29" t="str">
        <f aca="false">IF(C8513="&lt;&lt; vazio &gt;&gt;","VAZIA",IF(AND(O8513&lt;&gt;"",R8513&lt;0),"VENCIDO",IF(AND(O8513&lt;&gt;"",R8513&lt;=Parametros!$B$10),"PRÓX. VENCIMENTO",IF(F8513="Q","QUALIDADE",IF(F8513="S","BLOQUEADO",IF(F8513="R","RESTRITO/DEVOLUÇÃO",IF(OR(N8513="QUAR",N8513="QRES"),"QUARENTENA",IF(OR(B8513="DESCARTE",B8513="DEVOLUÇÃO"),"DESCARTE/DEVOLUÇÃO",IF(AND(D8513="",K8513&lt;&gt;""),"SEM LOTE",IF(AND(Q8513&lt;&gt;"",Q8513&gt;=Parametros!$B$11),"PARADO/SEM GIRO","OK"))))))))))</f>
        <v>VAZIA</v>
      </c>
      <c r="T8513" s="29" t="str">
        <f aca="false">IF(AND($S8513="PARADO/SEM GIRO",$K8513="KG",OR(Painel!$B$5="(Todos)",A8513=Painel!$B$5)*OR(Painel!$E$5="(Todos)",P8513=Painel!$E$5)),$J8513+ROW()/10000000,"")</f>
        <v/>
      </c>
      <c r="U8513" s="29" t="str">
        <f aca="false">IF(AND($S8513="VENCIDO",$K8513="KG",OR(Painel!$B$5="(Todos)",A8513=Painel!$B$5)*OR(Painel!$E$5="(Todos)",P8513=Painel!$E$5)),$J8513+ROW()/10000000,"")</f>
        <v/>
      </c>
    </row>
    <row r="8514" customFormat="false" ht="15" hidden="false" customHeight="false" outlineLevel="0" collapsed="false">
      <c r="A8514" s="29" t="s">
        <v>57</v>
      </c>
      <c r="B8514" s="29" t="s">
        <v>15304</v>
      </c>
      <c r="C8514" s="29" t="s">
        <v>186</v>
      </c>
      <c r="D8514" s="29" t="s">
        <v>427</v>
      </c>
      <c r="E8514" s="29" t="n">
        <v>1</v>
      </c>
      <c r="F8514" s="29"/>
      <c r="G8514" s="29"/>
      <c r="H8514" s="30" t="n">
        <v>121.2</v>
      </c>
      <c r="I8514" s="31" t="n">
        <v>46285</v>
      </c>
      <c r="J8514" s="30" t="n">
        <v>121.2</v>
      </c>
      <c r="K8514" s="29" t="s">
        <v>120</v>
      </c>
      <c r="L8514" s="29" t="s">
        <v>116</v>
      </c>
      <c r="M8514" s="29"/>
      <c r="N8514" s="29" t="s">
        <v>122</v>
      </c>
      <c r="O8514" s="31" t="n">
        <v>46811</v>
      </c>
      <c r="P8514" s="29" t="s">
        <v>123</v>
      </c>
      <c r="Q8514" s="29" t="n">
        <f aca="false">IFERROR(VALUE(L8514),"")</f>
        <v>0</v>
      </c>
      <c r="R8514" s="29" t="n">
        <f aca="true">IF(O8514="","",O8514-TODAY())</f>
        <v>526</v>
      </c>
      <c r="S8514" s="29" t="str">
        <f aca="false">IF(C8514="&lt;&lt; vazio &gt;&gt;","VAZIA",IF(AND(O8514&lt;&gt;"",R8514&lt;0),"VENCIDO",IF(AND(O8514&lt;&gt;"",R8514&lt;=Parametros!$B$10),"PRÓX. VENCIMENTO",IF(F8514="Q","QUALIDADE",IF(F8514="S","BLOQUEADO",IF(F8514="R","RESTRITO/DEVOLUÇÃO",IF(OR(N8514="QUAR",N8514="QRES"),"QUARENTENA",IF(OR(B8514="DESCARTE",B8514="DEVOLUÇÃO"),"DESCARTE/DEVOLUÇÃO",IF(AND(D8514="",K8514&lt;&gt;""),"SEM LOTE",IF(AND(Q8514&lt;&gt;"",Q8514&gt;=Parametros!$B$11),"PARADO/SEM GIRO","OK"))))))))))</f>
        <v>OK</v>
      </c>
      <c r="T8514" s="29" t="str">
        <f aca="false">IF(AND($S8514="PARADO/SEM GIRO",$K8514="KG",OR(Painel!$B$5="(Todos)",A8514=Painel!$B$5)*OR(Painel!$E$5="(Todos)",P8514=Painel!$E$5)),$J8514+ROW()/10000000,"")</f>
        <v/>
      </c>
      <c r="U8514" s="29" t="str">
        <f aca="false">IF(AND($S8514="VENCIDO",$K8514="KG",OR(Painel!$B$5="(Todos)",A8514=Painel!$B$5)*OR(Painel!$E$5="(Todos)",P8514=Painel!$E$5)),$J8514+ROW()/10000000,"")</f>
        <v/>
      </c>
    </row>
    <row r="8515" customFormat="false" ht="15" hidden="false" customHeight="false" outlineLevel="0" collapsed="false">
      <c r="A8515" s="29" t="s">
        <v>57</v>
      </c>
      <c r="B8515" s="29" t="s">
        <v>15305</v>
      </c>
      <c r="C8515" s="29" t="s">
        <v>202</v>
      </c>
      <c r="D8515" s="29" t="s">
        <v>15306</v>
      </c>
      <c r="E8515" s="29" t="n">
        <v>1</v>
      </c>
      <c r="F8515" s="29"/>
      <c r="G8515" s="29"/>
      <c r="H8515" s="30" t="n">
        <v>246</v>
      </c>
      <c r="I8515" s="31" t="n">
        <v>46284</v>
      </c>
      <c r="J8515" s="30" t="n">
        <v>246</v>
      </c>
      <c r="K8515" s="29" t="s">
        <v>120</v>
      </c>
      <c r="L8515" s="29" t="s">
        <v>388</v>
      </c>
      <c r="M8515" s="29"/>
      <c r="N8515" s="29" t="s">
        <v>122</v>
      </c>
      <c r="O8515" s="31" t="n">
        <v>46456</v>
      </c>
      <c r="P8515" s="29" t="s">
        <v>123</v>
      </c>
      <c r="Q8515" s="29" t="n">
        <f aca="false">IFERROR(VALUE(L8515),"")</f>
        <v>1</v>
      </c>
      <c r="R8515" s="29" t="n">
        <f aca="true">IF(O8515="","",O8515-TODAY())</f>
        <v>171</v>
      </c>
      <c r="S8515" s="29" t="str">
        <f aca="false">IF(C8515="&lt;&lt; vazio &gt;&gt;","VAZIA",IF(AND(O8515&lt;&gt;"",R8515&lt;0),"VENCIDO",IF(AND(O8515&lt;&gt;"",R8515&lt;=Parametros!$B$10),"PRÓX. VENCIMENTO",IF(F8515="Q","QUALIDADE",IF(F8515="S","BLOQUEADO",IF(F8515="R","RESTRITO/DEVOLUÇÃO",IF(OR(N8515="QUAR",N8515="QRES"),"QUARENTENA",IF(OR(B8515="DESCARTE",B8515="DEVOLUÇÃO"),"DESCARTE/DEVOLUÇÃO",IF(AND(D8515="",K8515&lt;&gt;""),"SEM LOTE",IF(AND(Q8515&lt;&gt;"",Q8515&gt;=Parametros!$B$11),"PARADO/SEM GIRO","OK"))))))))))</f>
        <v>OK</v>
      </c>
      <c r="T8515" s="29" t="str">
        <f aca="false">IF(AND($S8515="PARADO/SEM GIRO",$K8515="KG",OR(Painel!$B$5="(Todos)",A8515=Painel!$B$5)*OR(Painel!$E$5="(Todos)",P8515=Painel!$E$5)),$J8515+ROW()/10000000,"")</f>
        <v/>
      </c>
      <c r="U8515" s="29" t="str">
        <f aca="false">IF(AND($S8515="VENCIDO",$K8515="KG",OR(Painel!$B$5="(Todos)",A8515=Painel!$B$5)*OR(Painel!$E$5="(Todos)",P8515=Painel!$E$5)),$J8515+ROW()/10000000,"")</f>
        <v/>
      </c>
    </row>
    <row r="8516" customFormat="false" ht="15" hidden="false" customHeight="false" outlineLevel="0" collapsed="false">
      <c r="A8516" s="29" t="s">
        <v>57</v>
      </c>
      <c r="B8516" s="29" t="s">
        <v>15307</v>
      </c>
      <c r="C8516" s="29" t="s">
        <v>115</v>
      </c>
      <c r="D8516" s="29"/>
      <c r="E8516" s="29" t="n">
        <v>0</v>
      </c>
      <c r="F8516" s="29"/>
      <c r="G8516" s="29"/>
      <c r="H8516" s="30" t="n">
        <v>0</v>
      </c>
      <c r="I8516" s="29"/>
      <c r="J8516" s="30" t="n">
        <v>0</v>
      </c>
      <c r="K8516" s="29"/>
      <c r="L8516" s="29" t="s">
        <v>116</v>
      </c>
      <c r="M8516" s="29"/>
      <c r="N8516" s="29"/>
      <c r="O8516" s="29"/>
      <c r="P8516" s="29"/>
      <c r="Q8516" s="29" t="n">
        <f aca="false">IFERROR(VALUE(L8516),"")</f>
        <v>0</v>
      </c>
      <c r="R8516" s="29" t="str">
        <f aca="true">IF(O8516="","",O8516-TODAY())</f>
        <v/>
      </c>
      <c r="S8516" s="29" t="str">
        <f aca="false">IF(C8516="&lt;&lt; vazio &gt;&gt;","VAZIA",IF(AND(O8516&lt;&gt;"",R8516&lt;0),"VENCIDO",IF(AND(O8516&lt;&gt;"",R8516&lt;=Parametros!$B$10),"PRÓX. VENCIMENTO",IF(F8516="Q","QUALIDADE",IF(F8516="S","BLOQUEADO",IF(F8516="R","RESTRITO/DEVOLUÇÃO",IF(OR(N8516="QUAR",N8516="QRES"),"QUARENTENA",IF(OR(B8516="DESCARTE",B8516="DEVOLUÇÃO"),"DESCARTE/DEVOLUÇÃO",IF(AND(D8516="",K8516&lt;&gt;""),"SEM LOTE",IF(AND(Q8516&lt;&gt;"",Q8516&gt;=Parametros!$B$11),"PARADO/SEM GIRO","OK"))))))))))</f>
        <v>VAZIA</v>
      </c>
      <c r="T8516" s="29" t="str">
        <f aca="false">IF(AND($S8516="PARADO/SEM GIRO",$K8516="KG",OR(Painel!$B$5="(Todos)",A8516=Painel!$B$5)*OR(Painel!$E$5="(Todos)",P8516=Painel!$E$5)),$J8516+ROW()/10000000,"")</f>
        <v/>
      </c>
      <c r="U8516" s="29" t="str">
        <f aca="false">IF(AND($S8516="VENCIDO",$K8516="KG",OR(Painel!$B$5="(Todos)",A8516=Painel!$B$5)*OR(Painel!$E$5="(Todos)",P8516=Painel!$E$5)),$J8516+ROW()/10000000,"")</f>
        <v/>
      </c>
    </row>
    <row r="8517" customFormat="false" ht="15" hidden="false" customHeight="false" outlineLevel="0" collapsed="false">
      <c r="A8517" s="29" t="s">
        <v>57</v>
      </c>
      <c r="B8517" s="29" t="s">
        <v>15308</v>
      </c>
      <c r="C8517" s="29" t="s">
        <v>489</v>
      </c>
      <c r="D8517" s="29" t="s">
        <v>9993</v>
      </c>
      <c r="E8517" s="29" t="n">
        <v>1</v>
      </c>
      <c r="F8517" s="29"/>
      <c r="G8517" s="29"/>
      <c r="H8517" s="30" t="n">
        <v>241.5</v>
      </c>
      <c r="I8517" s="31" t="n">
        <v>46278</v>
      </c>
      <c r="J8517" s="30" t="n">
        <v>241.5</v>
      </c>
      <c r="K8517" s="29" t="s">
        <v>120</v>
      </c>
      <c r="L8517" s="29" t="s">
        <v>328</v>
      </c>
      <c r="M8517" s="29"/>
      <c r="N8517" s="29" t="s">
        <v>122</v>
      </c>
      <c r="O8517" s="31" t="n">
        <v>46729</v>
      </c>
      <c r="P8517" s="29" t="s">
        <v>123</v>
      </c>
      <c r="Q8517" s="29" t="n">
        <f aca="false">IFERROR(VALUE(L8517),"")</f>
        <v>7</v>
      </c>
      <c r="R8517" s="29" t="n">
        <f aca="true">IF(O8517="","",O8517-TODAY())</f>
        <v>444</v>
      </c>
      <c r="S8517" s="29" t="str">
        <f aca="false">IF(C8517="&lt;&lt; vazio &gt;&gt;","VAZIA",IF(AND(O8517&lt;&gt;"",R8517&lt;0),"VENCIDO",IF(AND(O8517&lt;&gt;"",R8517&lt;=Parametros!$B$10),"PRÓX. VENCIMENTO",IF(F8517="Q","QUALIDADE",IF(F8517="S","BLOQUEADO",IF(F8517="R","RESTRITO/DEVOLUÇÃO",IF(OR(N8517="QUAR",N8517="QRES"),"QUARENTENA",IF(OR(B8517="DESCARTE",B8517="DEVOLUÇÃO"),"DESCARTE/DEVOLUÇÃO",IF(AND(D8517="",K8517&lt;&gt;""),"SEM LOTE",IF(AND(Q8517&lt;&gt;"",Q8517&gt;=Parametros!$B$11),"PARADO/SEM GIRO","OK"))))))))))</f>
        <v>OK</v>
      </c>
      <c r="T8517" s="29" t="str">
        <f aca="false">IF(AND($S8517="PARADO/SEM GIRO",$K8517="KG",OR(Painel!$B$5="(Todos)",A8517=Painel!$B$5)*OR(Painel!$E$5="(Todos)",P8517=Painel!$E$5)),$J8517+ROW()/10000000,"")</f>
        <v/>
      </c>
      <c r="U8517" s="29" t="str">
        <f aca="false">IF(AND($S8517="VENCIDO",$K8517="KG",OR(Painel!$B$5="(Todos)",A8517=Painel!$B$5)*OR(Painel!$E$5="(Todos)",P8517=Painel!$E$5)),$J8517+ROW()/10000000,"")</f>
        <v/>
      </c>
    </row>
    <row r="8518" customFormat="false" ht="15" hidden="false" customHeight="false" outlineLevel="0" collapsed="false">
      <c r="A8518" s="29" t="s">
        <v>57</v>
      </c>
      <c r="B8518" s="29" t="s">
        <v>15309</v>
      </c>
      <c r="C8518" s="29" t="s">
        <v>115</v>
      </c>
      <c r="D8518" s="29"/>
      <c r="E8518" s="29" t="n">
        <v>0</v>
      </c>
      <c r="F8518" s="29"/>
      <c r="G8518" s="29"/>
      <c r="H8518" s="30" t="n">
        <v>0</v>
      </c>
      <c r="I8518" s="29"/>
      <c r="J8518" s="30" t="n">
        <v>0</v>
      </c>
      <c r="K8518" s="29"/>
      <c r="L8518" s="29" t="s">
        <v>116</v>
      </c>
      <c r="M8518" s="29"/>
      <c r="N8518" s="29"/>
      <c r="O8518" s="29"/>
      <c r="P8518" s="29"/>
      <c r="Q8518" s="29" t="n">
        <f aca="false">IFERROR(VALUE(L8518),"")</f>
        <v>0</v>
      </c>
      <c r="R8518" s="29" t="str">
        <f aca="true">IF(O8518="","",O8518-TODAY())</f>
        <v/>
      </c>
      <c r="S8518" s="29" t="str">
        <f aca="false">IF(C8518="&lt;&lt; vazio &gt;&gt;","VAZIA",IF(AND(O8518&lt;&gt;"",R8518&lt;0),"VENCIDO",IF(AND(O8518&lt;&gt;"",R8518&lt;=Parametros!$B$10),"PRÓX. VENCIMENTO",IF(F8518="Q","QUALIDADE",IF(F8518="S","BLOQUEADO",IF(F8518="R","RESTRITO/DEVOLUÇÃO",IF(OR(N8518="QUAR",N8518="QRES"),"QUARENTENA",IF(OR(B8518="DESCARTE",B8518="DEVOLUÇÃO"),"DESCARTE/DEVOLUÇÃO",IF(AND(D8518="",K8518&lt;&gt;""),"SEM LOTE",IF(AND(Q8518&lt;&gt;"",Q8518&gt;=Parametros!$B$11),"PARADO/SEM GIRO","OK"))))))))))</f>
        <v>VAZIA</v>
      </c>
      <c r="T8518" s="29" t="str">
        <f aca="false">IF(AND($S8518="PARADO/SEM GIRO",$K8518="KG",OR(Painel!$B$5="(Todos)",A8518=Painel!$B$5)*OR(Painel!$E$5="(Todos)",P8518=Painel!$E$5)),$J8518+ROW()/10000000,"")</f>
        <v/>
      </c>
      <c r="U8518" s="29" t="str">
        <f aca="false">IF(AND($S8518="VENCIDO",$K8518="KG",OR(Painel!$B$5="(Todos)",A8518=Painel!$B$5)*OR(Painel!$E$5="(Todos)",P8518=Painel!$E$5)),$J8518+ROW()/10000000,"")</f>
        <v/>
      </c>
    </row>
    <row r="8519" customFormat="false" ht="15" hidden="false" customHeight="false" outlineLevel="0" collapsed="false">
      <c r="A8519" s="29" t="s">
        <v>57</v>
      </c>
      <c r="B8519" s="29" t="s">
        <v>15310</v>
      </c>
      <c r="C8519" s="29" t="s">
        <v>4508</v>
      </c>
      <c r="D8519" s="29" t="s">
        <v>4509</v>
      </c>
      <c r="E8519" s="29" t="n">
        <v>1</v>
      </c>
      <c r="F8519" s="29"/>
      <c r="G8519" s="29"/>
      <c r="H8519" s="30" t="n">
        <v>42</v>
      </c>
      <c r="I8519" s="31" t="n">
        <v>46283</v>
      </c>
      <c r="J8519" s="30" t="n">
        <v>42</v>
      </c>
      <c r="K8519" s="29" t="s">
        <v>120</v>
      </c>
      <c r="L8519" s="29" t="s">
        <v>1458</v>
      </c>
      <c r="M8519" s="29"/>
      <c r="N8519" s="29" t="s">
        <v>122</v>
      </c>
      <c r="O8519" s="31" t="n">
        <v>46392</v>
      </c>
      <c r="P8519" s="29" t="s">
        <v>123</v>
      </c>
      <c r="Q8519" s="29" t="n">
        <f aca="false">IFERROR(VALUE(L8519),"")</f>
        <v>31</v>
      </c>
      <c r="R8519" s="29" t="n">
        <f aca="true">IF(O8519="","",O8519-TODAY())</f>
        <v>107</v>
      </c>
      <c r="S8519" s="29" t="str">
        <f aca="false">IF(C8519="&lt;&lt; vazio &gt;&gt;","VAZIA",IF(AND(O8519&lt;&gt;"",R8519&lt;0),"VENCIDO",IF(AND(O8519&lt;&gt;"",R8519&lt;=Parametros!$B$10),"PRÓX. VENCIMENTO",IF(F8519="Q","QUALIDADE",IF(F8519="S","BLOQUEADO",IF(F8519="R","RESTRITO/DEVOLUÇÃO",IF(OR(N8519="QUAR",N8519="QRES"),"QUARENTENA",IF(OR(B8519="DESCARTE",B8519="DEVOLUÇÃO"),"DESCARTE/DEVOLUÇÃO",IF(AND(D8519="",K8519&lt;&gt;""),"SEM LOTE",IF(AND(Q8519&lt;&gt;"",Q8519&gt;=Parametros!$B$11),"PARADO/SEM GIRO","OK"))))))))))</f>
        <v>OK</v>
      </c>
      <c r="T8519" s="29" t="str">
        <f aca="false">IF(AND($S8519="PARADO/SEM GIRO",$K8519="KG",OR(Painel!$B$5="(Todos)",A8519=Painel!$B$5)*OR(Painel!$E$5="(Todos)",P8519=Painel!$E$5)),$J8519+ROW()/10000000,"")</f>
        <v/>
      </c>
      <c r="U8519" s="29" t="str">
        <f aca="false">IF(AND($S8519="VENCIDO",$K8519="KG",OR(Painel!$B$5="(Todos)",A8519=Painel!$B$5)*OR(Painel!$E$5="(Todos)",P8519=Painel!$E$5)),$J8519+ROW()/10000000,"")</f>
        <v/>
      </c>
    </row>
    <row r="8520" customFormat="false" ht="15" hidden="false" customHeight="false" outlineLevel="0" collapsed="false">
      <c r="A8520" s="29" t="s">
        <v>57</v>
      </c>
      <c r="B8520" s="29" t="s">
        <v>15311</v>
      </c>
      <c r="C8520" s="29" t="s">
        <v>320</v>
      </c>
      <c r="D8520" s="29" t="s">
        <v>511</v>
      </c>
      <c r="E8520" s="29" t="n">
        <v>1</v>
      </c>
      <c r="F8520" s="29"/>
      <c r="G8520" s="29"/>
      <c r="H8520" s="30" t="n">
        <v>430</v>
      </c>
      <c r="I8520" s="31" t="n">
        <v>46285</v>
      </c>
      <c r="J8520" s="30" t="n">
        <v>430</v>
      </c>
      <c r="K8520" s="29" t="s">
        <v>120</v>
      </c>
      <c r="L8520" s="29" t="s">
        <v>116</v>
      </c>
      <c r="M8520" s="29"/>
      <c r="N8520" s="29" t="s">
        <v>122</v>
      </c>
      <c r="O8520" s="31" t="n">
        <v>46819</v>
      </c>
      <c r="P8520" s="29" t="s">
        <v>123</v>
      </c>
      <c r="Q8520" s="29" t="n">
        <f aca="false">IFERROR(VALUE(L8520),"")</f>
        <v>0</v>
      </c>
      <c r="R8520" s="29" t="n">
        <f aca="true">IF(O8520="","",O8520-TODAY())</f>
        <v>534</v>
      </c>
      <c r="S8520" s="29" t="str">
        <f aca="false">IF(C8520="&lt;&lt; vazio &gt;&gt;","VAZIA",IF(AND(O8520&lt;&gt;"",R8520&lt;0),"VENCIDO",IF(AND(O8520&lt;&gt;"",R8520&lt;=Parametros!$B$10),"PRÓX. VENCIMENTO",IF(F8520="Q","QUALIDADE",IF(F8520="S","BLOQUEADO",IF(F8520="R","RESTRITO/DEVOLUÇÃO",IF(OR(N8520="QUAR",N8520="QRES"),"QUARENTENA",IF(OR(B8520="DESCARTE",B8520="DEVOLUÇÃO"),"DESCARTE/DEVOLUÇÃO",IF(AND(D8520="",K8520&lt;&gt;""),"SEM LOTE",IF(AND(Q8520&lt;&gt;"",Q8520&gt;=Parametros!$B$11),"PARADO/SEM GIRO","OK"))))))))))</f>
        <v>OK</v>
      </c>
      <c r="T8520" s="29" t="str">
        <f aca="false">IF(AND($S8520="PARADO/SEM GIRO",$K8520="KG",OR(Painel!$B$5="(Todos)",A8520=Painel!$B$5)*OR(Painel!$E$5="(Todos)",P8520=Painel!$E$5)),$J8520+ROW()/10000000,"")</f>
        <v/>
      </c>
      <c r="U8520" s="29" t="str">
        <f aca="false">IF(AND($S8520="VENCIDO",$K8520="KG",OR(Painel!$B$5="(Todos)",A8520=Painel!$B$5)*OR(Painel!$E$5="(Todos)",P8520=Painel!$E$5)),$J8520+ROW()/10000000,"")</f>
        <v/>
      </c>
    </row>
    <row r="8521" customFormat="false" ht="15" hidden="false" customHeight="false" outlineLevel="0" collapsed="false">
      <c r="A8521" s="29" t="s">
        <v>57</v>
      </c>
      <c r="B8521" s="29" t="s">
        <v>15312</v>
      </c>
      <c r="C8521" s="29" t="s">
        <v>115</v>
      </c>
      <c r="D8521" s="29"/>
      <c r="E8521" s="29" t="n">
        <v>0</v>
      </c>
      <c r="F8521" s="29"/>
      <c r="G8521" s="29"/>
      <c r="H8521" s="30" t="n">
        <v>0</v>
      </c>
      <c r="I8521" s="29"/>
      <c r="J8521" s="30" t="n">
        <v>0</v>
      </c>
      <c r="K8521" s="29"/>
      <c r="L8521" s="29" t="s">
        <v>116</v>
      </c>
      <c r="M8521" s="29"/>
      <c r="N8521" s="29"/>
      <c r="O8521" s="29"/>
      <c r="P8521" s="29"/>
      <c r="Q8521" s="29" t="n">
        <f aca="false">IFERROR(VALUE(L8521),"")</f>
        <v>0</v>
      </c>
      <c r="R8521" s="29" t="str">
        <f aca="true">IF(O8521="","",O8521-TODAY())</f>
        <v/>
      </c>
      <c r="S8521" s="29" t="str">
        <f aca="false">IF(C8521="&lt;&lt; vazio &gt;&gt;","VAZIA",IF(AND(O8521&lt;&gt;"",R8521&lt;0),"VENCIDO",IF(AND(O8521&lt;&gt;"",R8521&lt;=Parametros!$B$10),"PRÓX. VENCIMENTO",IF(F8521="Q","QUALIDADE",IF(F8521="S","BLOQUEADO",IF(F8521="R","RESTRITO/DEVOLUÇÃO",IF(OR(N8521="QUAR",N8521="QRES"),"QUARENTENA",IF(OR(B8521="DESCARTE",B8521="DEVOLUÇÃO"),"DESCARTE/DEVOLUÇÃO",IF(AND(D8521="",K8521&lt;&gt;""),"SEM LOTE",IF(AND(Q8521&lt;&gt;"",Q8521&gt;=Parametros!$B$11),"PARADO/SEM GIRO","OK"))))))))))</f>
        <v>VAZIA</v>
      </c>
      <c r="T8521" s="29" t="str">
        <f aca="false">IF(AND($S8521="PARADO/SEM GIRO",$K8521="KG",OR(Painel!$B$5="(Todos)",A8521=Painel!$B$5)*OR(Painel!$E$5="(Todos)",P8521=Painel!$E$5)),$J8521+ROW()/10000000,"")</f>
        <v/>
      </c>
      <c r="U8521" s="29" t="str">
        <f aca="false">IF(AND($S8521="VENCIDO",$K8521="KG",OR(Painel!$B$5="(Todos)",A8521=Painel!$B$5)*OR(Painel!$E$5="(Todos)",P8521=Painel!$E$5)),$J8521+ROW()/10000000,"")</f>
        <v/>
      </c>
    </row>
    <row r="8522" customFormat="false" ht="15" hidden="false" customHeight="false" outlineLevel="0" collapsed="false">
      <c r="A8522" s="29" t="s">
        <v>57</v>
      </c>
      <c r="B8522" s="29" t="s">
        <v>15313</v>
      </c>
      <c r="C8522" s="29" t="s">
        <v>115</v>
      </c>
      <c r="D8522" s="29"/>
      <c r="E8522" s="29" t="n">
        <v>0</v>
      </c>
      <c r="F8522" s="29"/>
      <c r="G8522" s="29"/>
      <c r="H8522" s="30" t="n">
        <v>0</v>
      </c>
      <c r="I8522" s="29"/>
      <c r="J8522" s="30" t="n">
        <v>0</v>
      </c>
      <c r="K8522" s="29"/>
      <c r="L8522" s="29" t="s">
        <v>116</v>
      </c>
      <c r="M8522" s="29"/>
      <c r="N8522" s="29"/>
      <c r="O8522" s="29"/>
      <c r="P8522" s="29"/>
      <c r="Q8522" s="29" t="n">
        <f aca="false">IFERROR(VALUE(L8522),"")</f>
        <v>0</v>
      </c>
      <c r="R8522" s="29" t="str">
        <f aca="true">IF(O8522="","",O8522-TODAY())</f>
        <v/>
      </c>
      <c r="S8522" s="29" t="str">
        <f aca="false">IF(C8522="&lt;&lt; vazio &gt;&gt;","VAZIA",IF(AND(O8522&lt;&gt;"",R8522&lt;0),"VENCIDO",IF(AND(O8522&lt;&gt;"",R8522&lt;=Parametros!$B$10),"PRÓX. VENCIMENTO",IF(F8522="Q","QUALIDADE",IF(F8522="S","BLOQUEADO",IF(F8522="R","RESTRITO/DEVOLUÇÃO",IF(OR(N8522="QUAR",N8522="QRES"),"QUARENTENA",IF(OR(B8522="DESCARTE",B8522="DEVOLUÇÃO"),"DESCARTE/DEVOLUÇÃO",IF(AND(D8522="",K8522&lt;&gt;""),"SEM LOTE",IF(AND(Q8522&lt;&gt;"",Q8522&gt;=Parametros!$B$11),"PARADO/SEM GIRO","OK"))))))))))</f>
        <v>VAZIA</v>
      </c>
      <c r="T8522" s="29" t="str">
        <f aca="false">IF(AND($S8522="PARADO/SEM GIRO",$K8522="KG",OR(Painel!$B$5="(Todos)",A8522=Painel!$B$5)*OR(Painel!$E$5="(Todos)",P8522=Painel!$E$5)),$J8522+ROW()/10000000,"")</f>
        <v/>
      </c>
      <c r="U8522" s="29" t="str">
        <f aca="false">IF(AND($S8522="VENCIDO",$K8522="KG",OR(Painel!$B$5="(Todos)",A8522=Painel!$B$5)*OR(Painel!$E$5="(Todos)",P8522=Painel!$E$5)),$J8522+ROW()/10000000,"")</f>
        <v/>
      </c>
    </row>
    <row r="8523" customFormat="false" ht="15" hidden="false" customHeight="false" outlineLevel="0" collapsed="false">
      <c r="A8523" s="29" t="s">
        <v>57</v>
      </c>
      <c r="B8523" s="29" t="s">
        <v>15314</v>
      </c>
      <c r="C8523" s="29" t="s">
        <v>666</v>
      </c>
      <c r="D8523" s="29" t="s">
        <v>15290</v>
      </c>
      <c r="E8523" s="29" t="n">
        <v>1</v>
      </c>
      <c r="F8523" s="29"/>
      <c r="G8523" s="29"/>
      <c r="H8523" s="30" t="n">
        <v>16.4</v>
      </c>
      <c r="I8523" s="31" t="n">
        <v>46276</v>
      </c>
      <c r="J8523" s="30" t="n">
        <v>16.4</v>
      </c>
      <c r="K8523" s="29" t="s">
        <v>120</v>
      </c>
      <c r="L8523" s="29" t="s">
        <v>771</v>
      </c>
      <c r="M8523" s="29"/>
      <c r="N8523" s="29" t="s">
        <v>122</v>
      </c>
      <c r="O8523" s="31" t="n">
        <v>46801</v>
      </c>
      <c r="P8523" s="29" t="s">
        <v>123</v>
      </c>
      <c r="Q8523" s="29" t="n">
        <f aca="false">IFERROR(VALUE(L8523),"")</f>
        <v>22</v>
      </c>
      <c r="R8523" s="29" t="n">
        <f aca="true">IF(O8523="","",O8523-TODAY())</f>
        <v>516</v>
      </c>
      <c r="S8523" s="29" t="str">
        <f aca="false">IF(C8523="&lt;&lt; vazio &gt;&gt;","VAZIA",IF(AND(O8523&lt;&gt;"",R8523&lt;0),"VENCIDO",IF(AND(O8523&lt;&gt;"",R8523&lt;=Parametros!$B$10),"PRÓX. VENCIMENTO",IF(F8523="Q","QUALIDADE",IF(F8523="S","BLOQUEADO",IF(F8523="R","RESTRITO/DEVOLUÇÃO",IF(OR(N8523="QUAR",N8523="QRES"),"QUARENTENA",IF(OR(B8523="DESCARTE",B8523="DEVOLUÇÃO"),"DESCARTE/DEVOLUÇÃO",IF(AND(D8523="",K8523&lt;&gt;""),"SEM LOTE",IF(AND(Q8523&lt;&gt;"",Q8523&gt;=Parametros!$B$11),"PARADO/SEM GIRO","OK"))))))))))</f>
        <v>OK</v>
      </c>
      <c r="T8523" s="29" t="str">
        <f aca="false">IF(AND($S8523="PARADO/SEM GIRO",$K8523="KG",OR(Painel!$B$5="(Todos)",A8523=Painel!$B$5)*OR(Painel!$E$5="(Todos)",P8523=Painel!$E$5)),$J8523+ROW()/10000000,"")</f>
        <v/>
      </c>
      <c r="U8523" s="29" t="str">
        <f aca="false">IF(AND($S8523="VENCIDO",$K8523="KG",OR(Painel!$B$5="(Todos)",A8523=Painel!$B$5)*OR(Painel!$E$5="(Todos)",P8523=Painel!$E$5)),$J8523+ROW()/10000000,"")</f>
        <v/>
      </c>
    </row>
    <row r="8524" customFormat="false" ht="15" hidden="false" customHeight="false" outlineLevel="0" collapsed="false">
      <c r="A8524" s="29" t="s">
        <v>57</v>
      </c>
      <c r="B8524" s="29" t="s">
        <v>15315</v>
      </c>
      <c r="C8524" s="29" t="s">
        <v>447</v>
      </c>
      <c r="D8524" s="29" t="s">
        <v>448</v>
      </c>
      <c r="E8524" s="29" t="n">
        <v>1</v>
      </c>
      <c r="F8524" s="29"/>
      <c r="G8524" s="29"/>
      <c r="H8524" s="30" t="n">
        <v>48.48</v>
      </c>
      <c r="I8524" s="31" t="n">
        <v>46285</v>
      </c>
      <c r="J8524" s="30" t="n">
        <v>48.48</v>
      </c>
      <c r="K8524" s="29" t="s">
        <v>120</v>
      </c>
      <c r="L8524" s="29" t="s">
        <v>388</v>
      </c>
      <c r="M8524" s="29"/>
      <c r="N8524" s="29" t="s">
        <v>122</v>
      </c>
      <c r="O8524" s="31" t="n">
        <v>46805</v>
      </c>
      <c r="P8524" s="29" t="s">
        <v>123</v>
      </c>
      <c r="Q8524" s="29" t="n">
        <f aca="false">IFERROR(VALUE(L8524),"")</f>
        <v>1</v>
      </c>
      <c r="R8524" s="29" t="n">
        <f aca="true">IF(O8524="","",O8524-TODAY())</f>
        <v>520</v>
      </c>
      <c r="S8524" s="29" t="str">
        <f aca="false">IF(C8524="&lt;&lt; vazio &gt;&gt;","VAZIA",IF(AND(O8524&lt;&gt;"",R8524&lt;0),"VENCIDO",IF(AND(O8524&lt;&gt;"",R8524&lt;=Parametros!$B$10),"PRÓX. VENCIMENTO",IF(F8524="Q","QUALIDADE",IF(F8524="S","BLOQUEADO",IF(F8524="R","RESTRITO/DEVOLUÇÃO",IF(OR(N8524="QUAR",N8524="QRES"),"QUARENTENA",IF(OR(B8524="DESCARTE",B8524="DEVOLUÇÃO"),"DESCARTE/DEVOLUÇÃO",IF(AND(D8524="",K8524&lt;&gt;""),"SEM LOTE",IF(AND(Q8524&lt;&gt;"",Q8524&gt;=Parametros!$B$11),"PARADO/SEM GIRO","OK"))))))))))</f>
        <v>OK</v>
      </c>
      <c r="T8524" s="29" t="str">
        <f aca="false">IF(AND($S8524="PARADO/SEM GIRO",$K8524="KG",OR(Painel!$B$5="(Todos)",A8524=Painel!$B$5)*OR(Painel!$E$5="(Todos)",P8524=Painel!$E$5)),$J8524+ROW()/10000000,"")</f>
        <v/>
      </c>
      <c r="U8524" s="29" t="str">
        <f aca="false">IF(AND($S8524="VENCIDO",$K8524="KG",OR(Painel!$B$5="(Todos)",A8524=Painel!$B$5)*OR(Painel!$E$5="(Todos)",P8524=Painel!$E$5)),$J8524+ROW()/10000000,"")</f>
        <v/>
      </c>
    </row>
    <row r="8525" customFormat="false" ht="15" hidden="false" customHeight="false" outlineLevel="0" collapsed="false">
      <c r="A8525" s="29" t="s">
        <v>57</v>
      </c>
      <c r="B8525" s="29" t="s">
        <v>15316</v>
      </c>
      <c r="C8525" s="29" t="s">
        <v>115</v>
      </c>
      <c r="D8525" s="29"/>
      <c r="E8525" s="29" t="n">
        <v>0</v>
      </c>
      <c r="F8525" s="29"/>
      <c r="G8525" s="29"/>
      <c r="H8525" s="30" t="n">
        <v>0</v>
      </c>
      <c r="I8525" s="29"/>
      <c r="J8525" s="30" t="n">
        <v>0</v>
      </c>
      <c r="K8525" s="29"/>
      <c r="L8525" s="29" t="s">
        <v>116</v>
      </c>
      <c r="M8525" s="29"/>
      <c r="N8525" s="29"/>
      <c r="O8525" s="29"/>
      <c r="P8525" s="29"/>
      <c r="Q8525" s="29" t="n">
        <f aca="false">IFERROR(VALUE(L8525),"")</f>
        <v>0</v>
      </c>
      <c r="R8525" s="29" t="str">
        <f aca="true">IF(O8525="","",O8525-TODAY())</f>
        <v/>
      </c>
      <c r="S8525" s="29" t="str">
        <f aca="false">IF(C8525="&lt;&lt; vazio &gt;&gt;","VAZIA",IF(AND(O8525&lt;&gt;"",R8525&lt;0),"VENCIDO",IF(AND(O8525&lt;&gt;"",R8525&lt;=Parametros!$B$10),"PRÓX. VENCIMENTO",IF(F8525="Q","QUALIDADE",IF(F8525="S","BLOQUEADO",IF(F8525="R","RESTRITO/DEVOLUÇÃO",IF(OR(N8525="QUAR",N8525="QRES"),"QUARENTENA",IF(OR(B8525="DESCARTE",B8525="DEVOLUÇÃO"),"DESCARTE/DEVOLUÇÃO",IF(AND(D8525="",K8525&lt;&gt;""),"SEM LOTE",IF(AND(Q8525&lt;&gt;"",Q8525&gt;=Parametros!$B$11),"PARADO/SEM GIRO","OK"))))))))))</f>
        <v>VAZIA</v>
      </c>
      <c r="T8525" s="29" t="str">
        <f aca="false">IF(AND($S8525="PARADO/SEM GIRO",$K8525="KG",OR(Painel!$B$5="(Todos)",A8525=Painel!$B$5)*OR(Painel!$E$5="(Todos)",P8525=Painel!$E$5)),$J8525+ROW()/10000000,"")</f>
        <v/>
      </c>
      <c r="U8525" s="29" t="str">
        <f aca="false">IF(AND($S8525="VENCIDO",$K8525="KG",OR(Painel!$B$5="(Todos)",A8525=Painel!$B$5)*OR(Painel!$E$5="(Todos)",P8525=Painel!$E$5)),$J8525+ROW()/10000000,"")</f>
        <v/>
      </c>
    </row>
    <row r="8526" customFormat="false" ht="15" hidden="false" customHeight="false" outlineLevel="0" collapsed="false">
      <c r="A8526" s="29" t="s">
        <v>57</v>
      </c>
      <c r="B8526" s="29" t="s">
        <v>15317</v>
      </c>
      <c r="C8526" s="29" t="s">
        <v>623</v>
      </c>
      <c r="D8526" s="29" t="s">
        <v>624</v>
      </c>
      <c r="E8526" s="29" t="n">
        <v>1</v>
      </c>
      <c r="F8526" s="29"/>
      <c r="G8526" s="29"/>
      <c r="H8526" s="30" t="n">
        <v>32</v>
      </c>
      <c r="I8526" s="31" t="n">
        <v>46282</v>
      </c>
      <c r="J8526" s="30" t="n">
        <v>32</v>
      </c>
      <c r="K8526" s="29" t="s">
        <v>120</v>
      </c>
      <c r="L8526" s="29" t="s">
        <v>400</v>
      </c>
      <c r="M8526" s="29"/>
      <c r="N8526" s="29" t="s">
        <v>134</v>
      </c>
      <c r="O8526" s="31" t="n">
        <v>46336</v>
      </c>
      <c r="P8526" s="29" t="s">
        <v>123</v>
      </c>
      <c r="Q8526" s="29" t="n">
        <f aca="false">IFERROR(VALUE(L8526),"")</f>
        <v>3</v>
      </c>
      <c r="R8526" s="29" t="n">
        <f aca="true">IF(O8526="","",O8526-TODAY())</f>
        <v>51</v>
      </c>
      <c r="S8526" s="29" t="str">
        <f aca="false">IF(C8526="&lt;&lt; vazio &gt;&gt;","VAZIA",IF(AND(O8526&lt;&gt;"",R8526&lt;0),"VENCIDO",IF(AND(O8526&lt;&gt;"",R8526&lt;=Parametros!$B$10),"PRÓX. VENCIMENTO",IF(F8526="Q","QUALIDADE",IF(F8526="S","BLOQUEADO",IF(F8526="R","RESTRITO/DEVOLUÇÃO",IF(OR(N8526="QUAR",N8526="QRES"),"QUARENTENA",IF(OR(B8526="DESCARTE",B8526="DEVOLUÇÃO"),"DESCARTE/DEVOLUÇÃO",IF(AND(D8526="",K8526&lt;&gt;""),"SEM LOTE",IF(AND(Q8526&lt;&gt;"",Q8526&gt;=Parametros!$B$11),"PARADO/SEM GIRO","OK"))))))))))</f>
        <v>PRÓX. VENCIMENTO</v>
      </c>
      <c r="T8526" s="29" t="str">
        <f aca="false">IF(AND($S8526="PARADO/SEM GIRO",$K8526="KG",OR(Painel!$B$5="(Todos)",A8526=Painel!$B$5)*OR(Painel!$E$5="(Todos)",P8526=Painel!$E$5)),$J8526+ROW()/10000000,"")</f>
        <v/>
      </c>
      <c r="U8526" s="29" t="str">
        <f aca="false">IF(AND($S8526="VENCIDO",$K8526="KG",OR(Painel!$B$5="(Todos)",A8526=Painel!$B$5)*OR(Painel!$E$5="(Todos)",P8526=Painel!$E$5)),$J8526+ROW()/10000000,"")</f>
        <v/>
      </c>
    </row>
    <row r="8527" customFormat="false" ht="15" hidden="false" customHeight="false" outlineLevel="0" collapsed="false">
      <c r="A8527" s="29" t="s">
        <v>57</v>
      </c>
      <c r="B8527" s="29" t="s">
        <v>15318</v>
      </c>
      <c r="C8527" s="29" t="s">
        <v>315</v>
      </c>
      <c r="D8527" s="29" t="s">
        <v>439</v>
      </c>
      <c r="E8527" s="29" t="n">
        <v>1</v>
      </c>
      <c r="F8527" s="29"/>
      <c r="G8527" s="29"/>
      <c r="H8527" s="30" t="n">
        <v>84.84</v>
      </c>
      <c r="I8527" s="31" t="n">
        <v>46285</v>
      </c>
      <c r="J8527" s="30" t="n">
        <v>84.84</v>
      </c>
      <c r="K8527" s="29" t="s">
        <v>120</v>
      </c>
      <c r="L8527" s="29" t="s">
        <v>350</v>
      </c>
      <c r="M8527" s="29"/>
      <c r="N8527" s="29" t="s">
        <v>122</v>
      </c>
      <c r="O8527" s="31" t="n">
        <v>46785</v>
      </c>
      <c r="P8527" s="29" t="s">
        <v>123</v>
      </c>
      <c r="Q8527" s="29" t="n">
        <f aca="false">IFERROR(VALUE(L8527),"")</f>
        <v>6</v>
      </c>
      <c r="R8527" s="29" t="n">
        <f aca="true">IF(O8527="","",O8527-TODAY())</f>
        <v>500</v>
      </c>
      <c r="S8527" s="29" t="str">
        <f aca="false">IF(C8527="&lt;&lt; vazio &gt;&gt;","VAZIA",IF(AND(O8527&lt;&gt;"",R8527&lt;0),"VENCIDO",IF(AND(O8527&lt;&gt;"",R8527&lt;=Parametros!$B$10),"PRÓX. VENCIMENTO",IF(F8527="Q","QUALIDADE",IF(F8527="S","BLOQUEADO",IF(F8527="R","RESTRITO/DEVOLUÇÃO",IF(OR(N8527="QUAR",N8527="QRES"),"QUARENTENA",IF(OR(B8527="DESCARTE",B8527="DEVOLUÇÃO"),"DESCARTE/DEVOLUÇÃO",IF(AND(D8527="",K8527&lt;&gt;""),"SEM LOTE",IF(AND(Q8527&lt;&gt;"",Q8527&gt;=Parametros!$B$11),"PARADO/SEM GIRO","OK"))))))))))</f>
        <v>OK</v>
      </c>
      <c r="T8527" s="29" t="str">
        <f aca="false">IF(AND($S8527="PARADO/SEM GIRO",$K8527="KG",OR(Painel!$B$5="(Todos)",A8527=Painel!$B$5)*OR(Painel!$E$5="(Todos)",P8527=Painel!$E$5)),$J8527+ROW()/10000000,"")</f>
        <v/>
      </c>
      <c r="U8527" s="29" t="str">
        <f aca="false">IF(AND($S8527="VENCIDO",$K8527="KG",OR(Painel!$B$5="(Todos)",A8527=Painel!$B$5)*OR(Painel!$E$5="(Todos)",P8527=Painel!$E$5)),$J8527+ROW()/10000000,"")</f>
        <v/>
      </c>
    </row>
    <row r="8528" customFormat="false" ht="15" hidden="false" customHeight="false" outlineLevel="0" collapsed="false">
      <c r="A8528" s="29" t="s">
        <v>57</v>
      </c>
      <c r="B8528" s="29" t="s">
        <v>15319</v>
      </c>
      <c r="C8528" s="29" t="s">
        <v>4480</v>
      </c>
      <c r="D8528" s="29" t="s">
        <v>4481</v>
      </c>
      <c r="E8528" s="29" t="n">
        <v>1</v>
      </c>
      <c r="F8528" s="29"/>
      <c r="G8528" s="29"/>
      <c r="H8528" s="30" t="n">
        <v>325</v>
      </c>
      <c r="I8528" s="31" t="n">
        <v>46283</v>
      </c>
      <c r="J8528" s="30" t="n">
        <v>325</v>
      </c>
      <c r="K8528" s="29" t="s">
        <v>120</v>
      </c>
      <c r="L8528" s="29" t="s">
        <v>2246</v>
      </c>
      <c r="M8528" s="29"/>
      <c r="N8528" s="29" t="s">
        <v>122</v>
      </c>
      <c r="O8528" s="31" t="n">
        <v>46534</v>
      </c>
      <c r="P8528" s="29" t="s">
        <v>123</v>
      </c>
      <c r="Q8528" s="29" t="n">
        <f aca="false">IFERROR(VALUE(L8528),"")</f>
        <v>54</v>
      </c>
      <c r="R8528" s="29" t="n">
        <f aca="true">IF(O8528="","",O8528-TODAY())</f>
        <v>249</v>
      </c>
      <c r="S8528" s="29" t="str">
        <f aca="false">IF(C8528="&lt;&lt; vazio &gt;&gt;","VAZIA",IF(AND(O8528&lt;&gt;"",R8528&lt;0),"VENCIDO",IF(AND(O8528&lt;&gt;"",R8528&lt;=Parametros!$B$10),"PRÓX. VENCIMENTO",IF(F8528="Q","QUALIDADE",IF(F8528="S","BLOQUEADO",IF(F8528="R","RESTRITO/DEVOLUÇÃO",IF(OR(N8528="QUAR",N8528="QRES"),"QUARENTENA",IF(OR(B8528="DESCARTE",B8528="DEVOLUÇÃO"),"DESCARTE/DEVOLUÇÃO",IF(AND(D8528="",K8528&lt;&gt;""),"SEM LOTE",IF(AND(Q8528&lt;&gt;"",Q8528&gt;=Parametros!$B$11),"PARADO/SEM GIRO","OK"))))))))))</f>
        <v>OK</v>
      </c>
      <c r="T8528" s="29" t="str">
        <f aca="false">IF(AND($S8528="PARADO/SEM GIRO",$K8528="KG",OR(Painel!$B$5="(Todos)",A8528=Painel!$B$5)*OR(Painel!$E$5="(Todos)",P8528=Painel!$E$5)),$J8528+ROW()/10000000,"")</f>
        <v/>
      </c>
      <c r="U8528" s="29" t="str">
        <f aca="false">IF(AND($S8528="VENCIDO",$K8528="KG",OR(Painel!$B$5="(Todos)",A8528=Painel!$B$5)*OR(Painel!$E$5="(Todos)",P8528=Painel!$E$5)),$J8528+ROW()/10000000,"")</f>
        <v/>
      </c>
    </row>
    <row r="8529" customFormat="false" ht="15" hidden="false" customHeight="false" outlineLevel="0" collapsed="false">
      <c r="A8529" s="29" t="s">
        <v>57</v>
      </c>
      <c r="B8529" s="29" t="s">
        <v>15320</v>
      </c>
      <c r="C8529" s="29" t="s">
        <v>785</v>
      </c>
      <c r="D8529" s="29" t="s">
        <v>4333</v>
      </c>
      <c r="E8529" s="29" t="n">
        <v>1</v>
      </c>
      <c r="F8529" s="29"/>
      <c r="G8529" s="29"/>
      <c r="H8529" s="30" t="n">
        <v>1000</v>
      </c>
      <c r="I8529" s="31" t="n">
        <v>46278</v>
      </c>
      <c r="J8529" s="30" t="n">
        <v>1000</v>
      </c>
      <c r="K8529" s="29" t="s">
        <v>120</v>
      </c>
      <c r="L8529" s="29" t="s">
        <v>328</v>
      </c>
      <c r="M8529" s="29"/>
      <c r="N8529" s="29" t="s">
        <v>122</v>
      </c>
      <c r="O8529" s="31" t="n">
        <v>46811</v>
      </c>
      <c r="P8529" s="29" t="s">
        <v>123</v>
      </c>
      <c r="Q8529" s="29" t="n">
        <f aca="false">IFERROR(VALUE(L8529),"")</f>
        <v>7</v>
      </c>
      <c r="R8529" s="29" t="n">
        <f aca="true">IF(O8529="","",O8529-TODAY())</f>
        <v>526</v>
      </c>
      <c r="S8529" s="29" t="str">
        <f aca="false">IF(C8529="&lt;&lt; vazio &gt;&gt;","VAZIA",IF(AND(O8529&lt;&gt;"",R8529&lt;0),"VENCIDO",IF(AND(O8529&lt;&gt;"",R8529&lt;=Parametros!$B$10),"PRÓX. VENCIMENTO",IF(F8529="Q","QUALIDADE",IF(F8529="S","BLOQUEADO",IF(F8529="R","RESTRITO/DEVOLUÇÃO",IF(OR(N8529="QUAR",N8529="QRES"),"QUARENTENA",IF(OR(B8529="DESCARTE",B8529="DEVOLUÇÃO"),"DESCARTE/DEVOLUÇÃO",IF(AND(D8529="",K8529&lt;&gt;""),"SEM LOTE",IF(AND(Q8529&lt;&gt;"",Q8529&gt;=Parametros!$B$11),"PARADO/SEM GIRO","OK"))))))))))</f>
        <v>OK</v>
      </c>
      <c r="T8529" s="29" t="str">
        <f aca="false">IF(AND($S8529="PARADO/SEM GIRO",$K8529="KG",OR(Painel!$B$5="(Todos)",A8529=Painel!$B$5)*OR(Painel!$E$5="(Todos)",P8529=Painel!$E$5)),$J8529+ROW()/10000000,"")</f>
        <v/>
      </c>
      <c r="U8529" s="29" t="str">
        <f aca="false">IF(AND($S8529="VENCIDO",$K8529="KG",OR(Painel!$B$5="(Todos)",A8529=Painel!$B$5)*OR(Painel!$E$5="(Todos)",P8529=Painel!$E$5)),$J8529+ROW()/10000000,"")</f>
        <v/>
      </c>
    </row>
    <row r="8530" customFormat="false" ht="15" hidden="false" customHeight="false" outlineLevel="0" collapsed="false">
      <c r="A8530" s="29" t="s">
        <v>57</v>
      </c>
      <c r="B8530" s="29" t="s">
        <v>15321</v>
      </c>
      <c r="C8530" s="29" t="s">
        <v>177</v>
      </c>
      <c r="D8530" s="29" t="s">
        <v>7159</v>
      </c>
      <c r="E8530" s="29" t="n">
        <v>1</v>
      </c>
      <c r="F8530" s="29"/>
      <c r="G8530" s="29"/>
      <c r="H8530" s="30" t="n">
        <v>381.9</v>
      </c>
      <c r="I8530" s="31" t="n">
        <v>46278</v>
      </c>
      <c r="J8530" s="30" t="n">
        <v>381.9</v>
      </c>
      <c r="K8530" s="29" t="s">
        <v>120</v>
      </c>
      <c r="L8530" s="29" t="s">
        <v>328</v>
      </c>
      <c r="M8530" s="29"/>
      <c r="N8530" s="29" t="s">
        <v>122</v>
      </c>
      <c r="O8530" s="31" t="n">
        <v>46550</v>
      </c>
      <c r="P8530" s="29" t="s">
        <v>123</v>
      </c>
      <c r="Q8530" s="29" t="n">
        <f aca="false">IFERROR(VALUE(L8530),"")</f>
        <v>7</v>
      </c>
      <c r="R8530" s="29" t="n">
        <f aca="true">IF(O8530="","",O8530-TODAY())</f>
        <v>265</v>
      </c>
      <c r="S8530" s="29" t="str">
        <f aca="false">IF(C8530="&lt;&lt; vazio &gt;&gt;","VAZIA",IF(AND(O8530&lt;&gt;"",R8530&lt;0),"VENCIDO",IF(AND(O8530&lt;&gt;"",R8530&lt;=Parametros!$B$10),"PRÓX. VENCIMENTO",IF(F8530="Q","QUALIDADE",IF(F8530="S","BLOQUEADO",IF(F8530="R","RESTRITO/DEVOLUÇÃO",IF(OR(N8530="QUAR",N8530="QRES"),"QUARENTENA",IF(OR(B8530="DESCARTE",B8530="DEVOLUÇÃO"),"DESCARTE/DEVOLUÇÃO",IF(AND(D8530="",K8530&lt;&gt;""),"SEM LOTE",IF(AND(Q8530&lt;&gt;"",Q8530&gt;=Parametros!$B$11),"PARADO/SEM GIRO","OK"))))))))))</f>
        <v>OK</v>
      </c>
      <c r="T8530" s="29" t="str">
        <f aca="false">IF(AND($S8530="PARADO/SEM GIRO",$K8530="KG",OR(Painel!$B$5="(Todos)",A8530=Painel!$B$5)*OR(Painel!$E$5="(Todos)",P8530=Painel!$E$5)),$J8530+ROW()/10000000,"")</f>
        <v/>
      </c>
      <c r="U8530" s="29" t="str">
        <f aca="false">IF(AND($S8530="VENCIDO",$K8530="KG",OR(Painel!$B$5="(Todos)",A8530=Painel!$B$5)*OR(Painel!$E$5="(Todos)",P8530=Painel!$E$5)),$J8530+ROW()/10000000,"")</f>
        <v/>
      </c>
    </row>
    <row r="8531" customFormat="false" ht="15" hidden="false" customHeight="false" outlineLevel="0" collapsed="false">
      <c r="A8531" s="29" t="s">
        <v>57</v>
      </c>
      <c r="B8531" s="29" t="s">
        <v>15322</v>
      </c>
      <c r="C8531" s="29" t="s">
        <v>115</v>
      </c>
      <c r="D8531" s="29"/>
      <c r="E8531" s="29" t="n">
        <v>0</v>
      </c>
      <c r="F8531" s="29"/>
      <c r="G8531" s="29"/>
      <c r="H8531" s="30" t="n">
        <v>0</v>
      </c>
      <c r="I8531" s="29"/>
      <c r="J8531" s="30" t="n">
        <v>0</v>
      </c>
      <c r="K8531" s="29"/>
      <c r="L8531" s="29" t="s">
        <v>116</v>
      </c>
      <c r="M8531" s="29"/>
      <c r="N8531" s="29"/>
      <c r="O8531" s="29"/>
      <c r="P8531" s="29"/>
      <c r="Q8531" s="29" t="n">
        <f aca="false">IFERROR(VALUE(L8531),"")</f>
        <v>0</v>
      </c>
      <c r="R8531" s="29" t="str">
        <f aca="true">IF(O8531="","",O8531-TODAY())</f>
        <v/>
      </c>
      <c r="S8531" s="29" t="str">
        <f aca="false">IF(C8531="&lt;&lt; vazio &gt;&gt;","VAZIA",IF(AND(O8531&lt;&gt;"",R8531&lt;0),"VENCIDO",IF(AND(O8531&lt;&gt;"",R8531&lt;=Parametros!$B$10),"PRÓX. VENCIMENTO",IF(F8531="Q","QUALIDADE",IF(F8531="S","BLOQUEADO",IF(F8531="R","RESTRITO/DEVOLUÇÃO",IF(OR(N8531="QUAR",N8531="QRES"),"QUARENTENA",IF(OR(B8531="DESCARTE",B8531="DEVOLUÇÃO"),"DESCARTE/DEVOLUÇÃO",IF(AND(D8531="",K8531&lt;&gt;""),"SEM LOTE",IF(AND(Q8531&lt;&gt;"",Q8531&gt;=Parametros!$B$11),"PARADO/SEM GIRO","OK"))))))))))</f>
        <v>VAZIA</v>
      </c>
      <c r="T8531" s="29" t="str">
        <f aca="false">IF(AND($S8531="PARADO/SEM GIRO",$K8531="KG",OR(Painel!$B$5="(Todos)",A8531=Painel!$B$5)*OR(Painel!$E$5="(Todos)",P8531=Painel!$E$5)),$J8531+ROW()/10000000,"")</f>
        <v/>
      </c>
      <c r="U8531" s="29" t="str">
        <f aca="false">IF(AND($S8531="VENCIDO",$K8531="KG",OR(Painel!$B$5="(Todos)",A8531=Painel!$B$5)*OR(Painel!$E$5="(Todos)",P8531=Painel!$E$5)),$J8531+ROW()/10000000,"")</f>
        <v/>
      </c>
    </row>
    <row r="8532" customFormat="false" ht="15" hidden="false" customHeight="false" outlineLevel="0" collapsed="false">
      <c r="A8532" s="29" t="s">
        <v>57</v>
      </c>
      <c r="B8532" s="29" t="s">
        <v>15323</v>
      </c>
      <c r="C8532" s="29" t="s">
        <v>722</v>
      </c>
      <c r="D8532" s="29" t="s">
        <v>7461</v>
      </c>
      <c r="E8532" s="29" t="n">
        <v>1</v>
      </c>
      <c r="F8532" s="29"/>
      <c r="G8532" s="29"/>
      <c r="H8532" s="30" t="n">
        <v>402</v>
      </c>
      <c r="I8532" s="31" t="n">
        <v>46284</v>
      </c>
      <c r="J8532" s="30" t="n">
        <v>402</v>
      </c>
      <c r="K8532" s="29" t="s">
        <v>120</v>
      </c>
      <c r="L8532" s="29" t="s">
        <v>121</v>
      </c>
      <c r="M8532" s="29"/>
      <c r="N8532" s="29" t="s">
        <v>122</v>
      </c>
      <c r="O8532" s="31" t="n">
        <v>46671</v>
      </c>
      <c r="P8532" s="29" t="s">
        <v>123</v>
      </c>
      <c r="Q8532" s="29" t="n">
        <f aca="false">IFERROR(VALUE(L8532),"")</f>
        <v>10</v>
      </c>
      <c r="R8532" s="29" t="n">
        <f aca="true">IF(O8532="","",O8532-TODAY())</f>
        <v>386</v>
      </c>
      <c r="S8532" s="29" t="str">
        <f aca="false">IF(C8532="&lt;&lt; vazio &gt;&gt;","VAZIA",IF(AND(O8532&lt;&gt;"",R8532&lt;0),"VENCIDO",IF(AND(O8532&lt;&gt;"",R8532&lt;=Parametros!$B$10),"PRÓX. VENCIMENTO",IF(F8532="Q","QUALIDADE",IF(F8532="S","BLOQUEADO",IF(F8532="R","RESTRITO/DEVOLUÇÃO",IF(OR(N8532="QUAR",N8532="QRES"),"QUARENTENA",IF(OR(B8532="DESCARTE",B8532="DEVOLUÇÃO"),"DESCARTE/DEVOLUÇÃO",IF(AND(D8532="",K8532&lt;&gt;""),"SEM LOTE",IF(AND(Q8532&lt;&gt;"",Q8532&gt;=Parametros!$B$11),"PARADO/SEM GIRO","OK"))))))))))</f>
        <v>OK</v>
      </c>
      <c r="T8532" s="29" t="str">
        <f aca="false">IF(AND($S8532="PARADO/SEM GIRO",$K8532="KG",OR(Painel!$B$5="(Todos)",A8532=Painel!$B$5)*OR(Painel!$E$5="(Todos)",P8532=Painel!$E$5)),$J8532+ROW()/10000000,"")</f>
        <v/>
      </c>
      <c r="U8532" s="29" t="str">
        <f aca="false">IF(AND($S8532="VENCIDO",$K8532="KG",OR(Painel!$B$5="(Todos)",A8532=Painel!$B$5)*OR(Painel!$E$5="(Todos)",P8532=Painel!$E$5)),$J8532+ROW()/10000000,"")</f>
        <v/>
      </c>
    </row>
    <row r="8533" customFormat="false" ht="15" hidden="false" customHeight="false" outlineLevel="0" collapsed="false">
      <c r="A8533" s="29" t="s">
        <v>57</v>
      </c>
      <c r="B8533" s="29" t="s">
        <v>15324</v>
      </c>
      <c r="C8533" s="29" t="s">
        <v>131</v>
      </c>
      <c r="D8533" s="29" t="s">
        <v>5045</v>
      </c>
      <c r="E8533" s="29" t="n">
        <v>1</v>
      </c>
      <c r="F8533" s="29"/>
      <c r="G8533" s="29"/>
      <c r="H8533" s="30" t="n">
        <v>171.7</v>
      </c>
      <c r="I8533" s="31" t="n">
        <v>46284</v>
      </c>
      <c r="J8533" s="30" t="n">
        <v>171.7</v>
      </c>
      <c r="K8533" s="29" t="s">
        <v>120</v>
      </c>
      <c r="L8533" s="29" t="s">
        <v>2040</v>
      </c>
      <c r="M8533" s="29"/>
      <c r="N8533" s="29" t="s">
        <v>122</v>
      </c>
      <c r="O8533" s="31" t="n">
        <v>46593</v>
      </c>
      <c r="P8533" s="29" t="s">
        <v>123</v>
      </c>
      <c r="Q8533" s="29" t="n">
        <f aca="false">IFERROR(VALUE(L8533),"")</f>
        <v>28</v>
      </c>
      <c r="R8533" s="29" t="n">
        <f aca="true">IF(O8533="","",O8533-TODAY())</f>
        <v>308</v>
      </c>
      <c r="S8533" s="29" t="str">
        <f aca="false">IF(C8533="&lt;&lt; vazio &gt;&gt;","VAZIA",IF(AND(O8533&lt;&gt;"",R8533&lt;0),"VENCIDO",IF(AND(O8533&lt;&gt;"",R8533&lt;=Parametros!$B$10),"PRÓX. VENCIMENTO",IF(F8533="Q","QUALIDADE",IF(F8533="S","BLOQUEADO",IF(F8533="R","RESTRITO/DEVOLUÇÃO",IF(OR(N8533="QUAR",N8533="QRES"),"QUARENTENA",IF(OR(B8533="DESCARTE",B8533="DEVOLUÇÃO"),"DESCARTE/DEVOLUÇÃO",IF(AND(D8533="",K8533&lt;&gt;""),"SEM LOTE",IF(AND(Q8533&lt;&gt;"",Q8533&gt;=Parametros!$B$11),"PARADO/SEM GIRO","OK"))))))))))</f>
        <v>OK</v>
      </c>
      <c r="T8533" s="29" t="str">
        <f aca="false">IF(AND($S8533="PARADO/SEM GIRO",$K8533="KG",OR(Painel!$B$5="(Todos)",A8533=Painel!$B$5)*OR(Painel!$E$5="(Todos)",P8533=Painel!$E$5)),$J8533+ROW()/10000000,"")</f>
        <v/>
      </c>
      <c r="U8533" s="29" t="str">
        <f aca="false">IF(AND($S8533="VENCIDO",$K8533="KG",OR(Painel!$B$5="(Todos)",A8533=Painel!$B$5)*OR(Painel!$E$5="(Todos)",P8533=Painel!$E$5)),$J8533+ROW()/10000000,"")</f>
        <v/>
      </c>
    </row>
    <row r="8534" customFormat="false" ht="15" hidden="false" customHeight="false" outlineLevel="0" collapsed="false">
      <c r="A8534" s="29" t="s">
        <v>57</v>
      </c>
      <c r="B8534" s="29" t="s">
        <v>15325</v>
      </c>
      <c r="C8534" s="29" t="s">
        <v>115</v>
      </c>
      <c r="D8534" s="29"/>
      <c r="E8534" s="29" t="n">
        <v>0</v>
      </c>
      <c r="F8534" s="29"/>
      <c r="G8534" s="29"/>
      <c r="H8534" s="30" t="n">
        <v>0</v>
      </c>
      <c r="I8534" s="29"/>
      <c r="J8534" s="30" t="n">
        <v>0</v>
      </c>
      <c r="K8534" s="29"/>
      <c r="L8534" s="29" t="s">
        <v>116</v>
      </c>
      <c r="M8534" s="29"/>
      <c r="N8534" s="29"/>
      <c r="O8534" s="29"/>
      <c r="P8534" s="29"/>
      <c r="Q8534" s="29" t="n">
        <f aca="false">IFERROR(VALUE(L8534),"")</f>
        <v>0</v>
      </c>
      <c r="R8534" s="29" t="str">
        <f aca="true">IF(O8534="","",O8534-TODAY())</f>
        <v/>
      </c>
      <c r="S8534" s="29" t="str">
        <f aca="false">IF(C8534="&lt;&lt; vazio &gt;&gt;","VAZIA",IF(AND(O8534&lt;&gt;"",R8534&lt;0),"VENCIDO",IF(AND(O8534&lt;&gt;"",R8534&lt;=Parametros!$B$10),"PRÓX. VENCIMENTO",IF(F8534="Q","QUALIDADE",IF(F8534="S","BLOQUEADO",IF(F8534="R","RESTRITO/DEVOLUÇÃO",IF(OR(N8534="QUAR",N8534="QRES"),"QUARENTENA",IF(OR(B8534="DESCARTE",B8534="DEVOLUÇÃO"),"DESCARTE/DEVOLUÇÃO",IF(AND(D8534="",K8534&lt;&gt;""),"SEM LOTE",IF(AND(Q8534&lt;&gt;"",Q8534&gt;=Parametros!$B$11),"PARADO/SEM GIRO","OK"))))))))))</f>
        <v>VAZIA</v>
      </c>
      <c r="T8534" s="29" t="str">
        <f aca="false">IF(AND($S8534="PARADO/SEM GIRO",$K8534="KG",OR(Painel!$B$5="(Todos)",A8534=Painel!$B$5)*OR(Painel!$E$5="(Todos)",P8534=Painel!$E$5)),$J8534+ROW()/10000000,"")</f>
        <v/>
      </c>
      <c r="U8534" s="29" t="str">
        <f aca="false">IF(AND($S8534="VENCIDO",$K8534="KG",OR(Painel!$B$5="(Todos)",A8534=Painel!$B$5)*OR(Painel!$E$5="(Todos)",P8534=Painel!$E$5)),$J8534+ROW()/10000000,"")</f>
        <v/>
      </c>
    </row>
    <row r="8535" customFormat="false" ht="15" hidden="false" customHeight="false" outlineLevel="0" collapsed="false">
      <c r="A8535" s="29" t="s">
        <v>57</v>
      </c>
      <c r="B8535" s="29" t="s">
        <v>15326</v>
      </c>
      <c r="C8535" s="29" t="s">
        <v>3614</v>
      </c>
      <c r="D8535" s="29" t="s">
        <v>15327</v>
      </c>
      <c r="E8535" s="29" t="n">
        <v>1</v>
      </c>
      <c r="F8535" s="29"/>
      <c r="G8535" s="29"/>
      <c r="H8535" s="30" t="n">
        <v>520</v>
      </c>
      <c r="I8535" s="31" t="n">
        <v>46279</v>
      </c>
      <c r="J8535" s="30" t="n">
        <v>520</v>
      </c>
      <c r="K8535" s="29" t="s">
        <v>120</v>
      </c>
      <c r="L8535" s="29" t="s">
        <v>328</v>
      </c>
      <c r="M8535" s="29"/>
      <c r="N8535" s="29" t="s">
        <v>122</v>
      </c>
      <c r="O8535" s="31" t="n">
        <v>46811</v>
      </c>
      <c r="P8535" s="29" t="s">
        <v>123</v>
      </c>
      <c r="Q8535" s="29" t="n">
        <f aca="false">IFERROR(VALUE(L8535),"")</f>
        <v>7</v>
      </c>
      <c r="R8535" s="29" t="n">
        <f aca="true">IF(O8535="","",O8535-TODAY())</f>
        <v>526</v>
      </c>
      <c r="S8535" s="29" t="str">
        <f aca="false">IF(C8535="&lt;&lt; vazio &gt;&gt;","VAZIA",IF(AND(O8535&lt;&gt;"",R8535&lt;0),"VENCIDO",IF(AND(O8535&lt;&gt;"",R8535&lt;=Parametros!$B$10),"PRÓX. VENCIMENTO",IF(F8535="Q","QUALIDADE",IF(F8535="S","BLOQUEADO",IF(F8535="R","RESTRITO/DEVOLUÇÃO",IF(OR(N8535="QUAR",N8535="QRES"),"QUARENTENA",IF(OR(B8535="DESCARTE",B8535="DEVOLUÇÃO"),"DESCARTE/DEVOLUÇÃO",IF(AND(D8535="",K8535&lt;&gt;""),"SEM LOTE",IF(AND(Q8535&lt;&gt;"",Q8535&gt;=Parametros!$B$11),"PARADO/SEM GIRO","OK"))))))))))</f>
        <v>OK</v>
      </c>
      <c r="T8535" s="29" t="str">
        <f aca="false">IF(AND($S8535="PARADO/SEM GIRO",$K8535="KG",OR(Painel!$B$5="(Todos)",A8535=Painel!$B$5)*OR(Painel!$E$5="(Todos)",P8535=Painel!$E$5)),$J8535+ROW()/10000000,"")</f>
        <v/>
      </c>
      <c r="U8535" s="29" t="str">
        <f aca="false">IF(AND($S8535="VENCIDO",$K8535="KG",OR(Painel!$B$5="(Todos)",A8535=Painel!$B$5)*OR(Painel!$E$5="(Todos)",P8535=Painel!$E$5)),$J8535+ROW()/10000000,"")</f>
        <v/>
      </c>
    </row>
    <row r="8536" customFormat="false" ht="15" hidden="false" customHeight="false" outlineLevel="0" collapsed="false">
      <c r="A8536" s="29" t="s">
        <v>57</v>
      </c>
      <c r="B8536" s="29" t="s">
        <v>15328</v>
      </c>
      <c r="C8536" s="29" t="s">
        <v>398</v>
      </c>
      <c r="D8536" s="29" t="s">
        <v>885</v>
      </c>
      <c r="E8536" s="29" t="n">
        <v>1</v>
      </c>
      <c r="F8536" s="29"/>
      <c r="G8536" s="29"/>
      <c r="H8536" s="30" t="n">
        <v>367.5</v>
      </c>
      <c r="I8536" s="31" t="n">
        <v>46284</v>
      </c>
      <c r="J8536" s="30" t="n">
        <v>367.5</v>
      </c>
      <c r="K8536" s="29" t="s">
        <v>120</v>
      </c>
      <c r="L8536" s="29" t="s">
        <v>388</v>
      </c>
      <c r="M8536" s="29"/>
      <c r="N8536" s="29" t="s">
        <v>122</v>
      </c>
      <c r="O8536" s="31" t="n">
        <v>46642</v>
      </c>
      <c r="P8536" s="29" t="s">
        <v>123</v>
      </c>
      <c r="Q8536" s="29" t="n">
        <f aca="false">IFERROR(VALUE(L8536),"")</f>
        <v>1</v>
      </c>
      <c r="R8536" s="29" t="n">
        <f aca="true">IF(O8536="","",O8536-TODAY())</f>
        <v>357</v>
      </c>
      <c r="S8536" s="29" t="str">
        <f aca="false">IF(C8536="&lt;&lt; vazio &gt;&gt;","VAZIA",IF(AND(O8536&lt;&gt;"",R8536&lt;0),"VENCIDO",IF(AND(O8536&lt;&gt;"",R8536&lt;=Parametros!$B$10),"PRÓX. VENCIMENTO",IF(F8536="Q","QUALIDADE",IF(F8536="S","BLOQUEADO",IF(F8536="R","RESTRITO/DEVOLUÇÃO",IF(OR(N8536="QUAR",N8536="QRES"),"QUARENTENA",IF(OR(B8536="DESCARTE",B8536="DEVOLUÇÃO"),"DESCARTE/DEVOLUÇÃO",IF(AND(D8536="",K8536&lt;&gt;""),"SEM LOTE",IF(AND(Q8536&lt;&gt;"",Q8536&gt;=Parametros!$B$11),"PARADO/SEM GIRO","OK"))))))))))</f>
        <v>OK</v>
      </c>
      <c r="T8536" s="29" t="str">
        <f aca="false">IF(AND($S8536="PARADO/SEM GIRO",$K8536="KG",OR(Painel!$B$5="(Todos)",A8536=Painel!$B$5)*OR(Painel!$E$5="(Todos)",P8536=Painel!$E$5)),$J8536+ROW()/10000000,"")</f>
        <v/>
      </c>
      <c r="U8536" s="29" t="str">
        <f aca="false">IF(AND($S8536="VENCIDO",$K8536="KG",OR(Painel!$B$5="(Todos)",A8536=Painel!$B$5)*OR(Painel!$E$5="(Todos)",P8536=Painel!$E$5)),$J8536+ROW()/10000000,"")</f>
        <v/>
      </c>
    </row>
    <row r="8537" customFormat="false" ht="15" hidden="false" customHeight="false" outlineLevel="0" collapsed="false">
      <c r="A8537" s="29" t="s">
        <v>57</v>
      </c>
      <c r="B8537" s="29" t="s">
        <v>15329</v>
      </c>
      <c r="C8537" s="29" t="s">
        <v>596</v>
      </c>
      <c r="D8537" s="29" t="s">
        <v>597</v>
      </c>
      <c r="E8537" s="29" t="n">
        <v>1</v>
      </c>
      <c r="F8537" s="29"/>
      <c r="G8537" s="29"/>
      <c r="H8537" s="30" t="n">
        <v>54</v>
      </c>
      <c r="I8537" s="31" t="n">
        <v>46285</v>
      </c>
      <c r="J8537" s="30" t="n">
        <v>54</v>
      </c>
      <c r="K8537" s="29" t="s">
        <v>120</v>
      </c>
      <c r="L8537" s="29" t="s">
        <v>1719</v>
      </c>
      <c r="M8537" s="29"/>
      <c r="N8537" s="29" t="s">
        <v>122</v>
      </c>
      <c r="O8537" s="31" t="n">
        <v>46645</v>
      </c>
      <c r="P8537" s="29" t="s">
        <v>123</v>
      </c>
      <c r="Q8537" s="29" t="n">
        <f aca="false">IFERROR(VALUE(L8537),"")</f>
        <v>38</v>
      </c>
      <c r="R8537" s="29" t="n">
        <f aca="true">IF(O8537="","",O8537-TODAY())</f>
        <v>360</v>
      </c>
      <c r="S8537" s="29" t="str">
        <f aca="false">IF(C8537="&lt;&lt; vazio &gt;&gt;","VAZIA",IF(AND(O8537&lt;&gt;"",R8537&lt;0),"VENCIDO",IF(AND(O8537&lt;&gt;"",R8537&lt;=Parametros!$B$10),"PRÓX. VENCIMENTO",IF(F8537="Q","QUALIDADE",IF(F8537="S","BLOQUEADO",IF(F8537="R","RESTRITO/DEVOLUÇÃO",IF(OR(N8537="QUAR",N8537="QRES"),"QUARENTENA",IF(OR(B8537="DESCARTE",B8537="DEVOLUÇÃO"),"DESCARTE/DEVOLUÇÃO",IF(AND(D8537="",K8537&lt;&gt;""),"SEM LOTE",IF(AND(Q8537&lt;&gt;"",Q8537&gt;=Parametros!$B$11),"PARADO/SEM GIRO","OK"))))))))))</f>
        <v>OK</v>
      </c>
      <c r="T8537" s="29" t="str">
        <f aca="false">IF(AND($S8537="PARADO/SEM GIRO",$K8537="KG",OR(Painel!$B$5="(Todos)",A8537=Painel!$B$5)*OR(Painel!$E$5="(Todos)",P8537=Painel!$E$5)),$J8537+ROW()/10000000,"")</f>
        <v/>
      </c>
      <c r="U8537" s="29" t="str">
        <f aca="false">IF(AND($S8537="VENCIDO",$K8537="KG",OR(Painel!$B$5="(Todos)",A8537=Painel!$B$5)*OR(Painel!$E$5="(Todos)",P8537=Painel!$E$5)),$J8537+ROW()/10000000,"")</f>
        <v/>
      </c>
    </row>
    <row r="8538" customFormat="false" ht="15" hidden="false" customHeight="false" outlineLevel="0" collapsed="false">
      <c r="A8538" s="29" t="s">
        <v>57</v>
      </c>
      <c r="B8538" s="29" t="s">
        <v>15330</v>
      </c>
      <c r="C8538" s="29" t="s">
        <v>115</v>
      </c>
      <c r="D8538" s="29"/>
      <c r="E8538" s="29" t="n">
        <v>0</v>
      </c>
      <c r="F8538" s="29"/>
      <c r="G8538" s="29"/>
      <c r="H8538" s="30" t="n">
        <v>0</v>
      </c>
      <c r="I8538" s="29"/>
      <c r="J8538" s="30" t="n">
        <v>0</v>
      </c>
      <c r="K8538" s="29"/>
      <c r="L8538" s="29" t="s">
        <v>116</v>
      </c>
      <c r="M8538" s="29"/>
      <c r="N8538" s="29"/>
      <c r="O8538" s="29"/>
      <c r="P8538" s="29"/>
      <c r="Q8538" s="29" t="n">
        <f aca="false">IFERROR(VALUE(L8538),"")</f>
        <v>0</v>
      </c>
      <c r="R8538" s="29" t="str">
        <f aca="true">IF(O8538="","",O8538-TODAY())</f>
        <v/>
      </c>
      <c r="S8538" s="29" t="str">
        <f aca="false">IF(C8538="&lt;&lt; vazio &gt;&gt;","VAZIA",IF(AND(O8538&lt;&gt;"",R8538&lt;0),"VENCIDO",IF(AND(O8538&lt;&gt;"",R8538&lt;=Parametros!$B$10),"PRÓX. VENCIMENTO",IF(F8538="Q","QUALIDADE",IF(F8538="S","BLOQUEADO",IF(F8538="R","RESTRITO/DEVOLUÇÃO",IF(OR(N8538="QUAR",N8538="QRES"),"QUARENTENA",IF(OR(B8538="DESCARTE",B8538="DEVOLUÇÃO"),"DESCARTE/DEVOLUÇÃO",IF(AND(D8538="",K8538&lt;&gt;""),"SEM LOTE",IF(AND(Q8538&lt;&gt;"",Q8538&gt;=Parametros!$B$11),"PARADO/SEM GIRO","OK"))))))))))</f>
        <v>VAZIA</v>
      </c>
      <c r="T8538" s="29" t="str">
        <f aca="false">IF(AND($S8538="PARADO/SEM GIRO",$K8538="KG",OR(Painel!$B$5="(Todos)",A8538=Painel!$B$5)*OR(Painel!$E$5="(Todos)",P8538=Painel!$E$5)),$J8538+ROW()/10000000,"")</f>
        <v/>
      </c>
      <c r="U8538" s="29" t="str">
        <f aca="false">IF(AND($S8538="VENCIDO",$K8538="KG",OR(Painel!$B$5="(Todos)",A8538=Painel!$B$5)*OR(Painel!$E$5="(Todos)",P8538=Painel!$E$5)),$J8538+ROW()/10000000,"")</f>
        <v/>
      </c>
    </row>
    <row r="8539" customFormat="false" ht="15" hidden="false" customHeight="false" outlineLevel="0" collapsed="false">
      <c r="A8539" s="29" t="s">
        <v>57</v>
      </c>
      <c r="B8539" s="29" t="s">
        <v>15331</v>
      </c>
      <c r="C8539" s="29" t="s">
        <v>115</v>
      </c>
      <c r="D8539" s="29"/>
      <c r="E8539" s="29" t="n">
        <v>0</v>
      </c>
      <c r="F8539" s="29"/>
      <c r="G8539" s="29"/>
      <c r="H8539" s="30" t="n">
        <v>0</v>
      </c>
      <c r="I8539" s="29"/>
      <c r="J8539" s="30" t="n">
        <v>0</v>
      </c>
      <c r="K8539" s="29"/>
      <c r="L8539" s="29" t="s">
        <v>116</v>
      </c>
      <c r="M8539" s="29"/>
      <c r="N8539" s="29"/>
      <c r="O8539" s="29"/>
      <c r="P8539" s="29"/>
      <c r="Q8539" s="29" t="n">
        <f aca="false">IFERROR(VALUE(L8539),"")</f>
        <v>0</v>
      </c>
      <c r="R8539" s="29" t="str">
        <f aca="true">IF(O8539="","",O8539-TODAY())</f>
        <v/>
      </c>
      <c r="S8539" s="29" t="str">
        <f aca="false">IF(C8539="&lt;&lt; vazio &gt;&gt;","VAZIA",IF(AND(O8539&lt;&gt;"",R8539&lt;0),"VENCIDO",IF(AND(O8539&lt;&gt;"",R8539&lt;=Parametros!$B$10),"PRÓX. VENCIMENTO",IF(F8539="Q","QUALIDADE",IF(F8539="S","BLOQUEADO",IF(F8539="R","RESTRITO/DEVOLUÇÃO",IF(OR(N8539="QUAR",N8539="QRES"),"QUARENTENA",IF(OR(B8539="DESCARTE",B8539="DEVOLUÇÃO"),"DESCARTE/DEVOLUÇÃO",IF(AND(D8539="",K8539&lt;&gt;""),"SEM LOTE",IF(AND(Q8539&lt;&gt;"",Q8539&gt;=Parametros!$B$11),"PARADO/SEM GIRO","OK"))))))))))</f>
        <v>VAZIA</v>
      </c>
      <c r="T8539" s="29" t="str">
        <f aca="false">IF(AND($S8539="PARADO/SEM GIRO",$K8539="KG",OR(Painel!$B$5="(Todos)",A8539=Painel!$B$5)*OR(Painel!$E$5="(Todos)",P8539=Painel!$E$5)),$J8539+ROW()/10000000,"")</f>
        <v/>
      </c>
      <c r="U8539" s="29" t="str">
        <f aca="false">IF(AND($S8539="VENCIDO",$K8539="KG",OR(Painel!$B$5="(Todos)",A8539=Painel!$B$5)*OR(Painel!$E$5="(Todos)",P8539=Painel!$E$5)),$J8539+ROW()/10000000,"")</f>
        <v/>
      </c>
    </row>
    <row r="8540" customFormat="false" ht="15" hidden="false" customHeight="false" outlineLevel="0" collapsed="false">
      <c r="A8540" s="29" t="s">
        <v>57</v>
      </c>
      <c r="B8540" s="29" t="s">
        <v>15332</v>
      </c>
      <c r="C8540" s="29" t="s">
        <v>115</v>
      </c>
      <c r="D8540" s="29"/>
      <c r="E8540" s="29" t="n">
        <v>0</v>
      </c>
      <c r="F8540" s="29"/>
      <c r="G8540" s="29"/>
      <c r="H8540" s="30" t="n">
        <v>0</v>
      </c>
      <c r="I8540" s="29"/>
      <c r="J8540" s="30" t="n">
        <v>0</v>
      </c>
      <c r="K8540" s="29"/>
      <c r="L8540" s="29" t="s">
        <v>116</v>
      </c>
      <c r="M8540" s="29"/>
      <c r="N8540" s="29"/>
      <c r="O8540" s="29"/>
      <c r="P8540" s="29"/>
      <c r="Q8540" s="29" t="n">
        <f aca="false">IFERROR(VALUE(L8540),"")</f>
        <v>0</v>
      </c>
      <c r="R8540" s="29" t="str">
        <f aca="true">IF(O8540="","",O8540-TODAY())</f>
        <v/>
      </c>
      <c r="S8540" s="29" t="str">
        <f aca="false">IF(C8540="&lt;&lt; vazio &gt;&gt;","VAZIA",IF(AND(O8540&lt;&gt;"",R8540&lt;0),"VENCIDO",IF(AND(O8540&lt;&gt;"",R8540&lt;=Parametros!$B$10),"PRÓX. VENCIMENTO",IF(F8540="Q","QUALIDADE",IF(F8540="S","BLOQUEADO",IF(F8540="R","RESTRITO/DEVOLUÇÃO",IF(OR(N8540="QUAR",N8540="QRES"),"QUARENTENA",IF(OR(B8540="DESCARTE",B8540="DEVOLUÇÃO"),"DESCARTE/DEVOLUÇÃO",IF(AND(D8540="",K8540&lt;&gt;""),"SEM LOTE",IF(AND(Q8540&lt;&gt;"",Q8540&gt;=Parametros!$B$11),"PARADO/SEM GIRO","OK"))))))))))</f>
        <v>VAZIA</v>
      </c>
      <c r="T8540" s="29" t="str">
        <f aca="false">IF(AND($S8540="PARADO/SEM GIRO",$K8540="KG",OR(Painel!$B$5="(Todos)",A8540=Painel!$B$5)*OR(Painel!$E$5="(Todos)",P8540=Painel!$E$5)),$J8540+ROW()/10000000,"")</f>
        <v/>
      </c>
      <c r="U8540" s="29" t="str">
        <f aca="false">IF(AND($S8540="VENCIDO",$K8540="KG",OR(Painel!$B$5="(Todos)",A8540=Painel!$B$5)*OR(Painel!$E$5="(Todos)",P8540=Painel!$E$5)),$J8540+ROW()/10000000,"")</f>
        <v/>
      </c>
    </row>
    <row r="8541" customFormat="false" ht="15" hidden="false" customHeight="false" outlineLevel="0" collapsed="false">
      <c r="A8541" s="29" t="s">
        <v>57</v>
      </c>
      <c r="B8541" s="29" t="s">
        <v>15333</v>
      </c>
      <c r="C8541" s="29" t="s">
        <v>115</v>
      </c>
      <c r="D8541" s="29"/>
      <c r="E8541" s="29" t="n">
        <v>0</v>
      </c>
      <c r="F8541" s="29"/>
      <c r="G8541" s="29"/>
      <c r="H8541" s="30" t="n">
        <v>0</v>
      </c>
      <c r="I8541" s="29"/>
      <c r="J8541" s="30" t="n">
        <v>0</v>
      </c>
      <c r="K8541" s="29"/>
      <c r="L8541" s="29" t="s">
        <v>116</v>
      </c>
      <c r="M8541" s="29"/>
      <c r="N8541" s="29"/>
      <c r="O8541" s="29"/>
      <c r="P8541" s="29"/>
      <c r="Q8541" s="29" t="n">
        <f aca="false">IFERROR(VALUE(L8541),"")</f>
        <v>0</v>
      </c>
      <c r="R8541" s="29" t="str">
        <f aca="true">IF(O8541="","",O8541-TODAY())</f>
        <v/>
      </c>
      <c r="S8541" s="29" t="str">
        <f aca="false">IF(C8541="&lt;&lt; vazio &gt;&gt;","VAZIA",IF(AND(O8541&lt;&gt;"",R8541&lt;0),"VENCIDO",IF(AND(O8541&lt;&gt;"",R8541&lt;=Parametros!$B$10),"PRÓX. VENCIMENTO",IF(F8541="Q","QUALIDADE",IF(F8541="S","BLOQUEADO",IF(F8541="R","RESTRITO/DEVOLUÇÃO",IF(OR(N8541="QUAR",N8541="QRES"),"QUARENTENA",IF(OR(B8541="DESCARTE",B8541="DEVOLUÇÃO"),"DESCARTE/DEVOLUÇÃO",IF(AND(D8541="",K8541&lt;&gt;""),"SEM LOTE",IF(AND(Q8541&lt;&gt;"",Q8541&gt;=Parametros!$B$11),"PARADO/SEM GIRO","OK"))))))))))</f>
        <v>VAZIA</v>
      </c>
      <c r="T8541" s="29" t="str">
        <f aca="false">IF(AND($S8541="PARADO/SEM GIRO",$K8541="KG",OR(Painel!$B$5="(Todos)",A8541=Painel!$B$5)*OR(Painel!$E$5="(Todos)",P8541=Painel!$E$5)),$J8541+ROW()/10000000,"")</f>
        <v/>
      </c>
      <c r="U8541" s="29" t="str">
        <f aca="false">IF(AND($S8541="VENCIDO",$K8541="KG",OR(Painel!$B$5="(Todos)",A8541=Painel!$B$5)*OR(Painel!$E$5="(Todos)",P8541=Painel!$E$5)),$J8541+ROW()/10000000,"")</f>
        <v/>
      </c>
    </row>
    <row r="8542" customFormat="false" ht="15" hidden="false" customHeight="false" outlineLevel="0" collapsed="false">
      <c r="A8542" s="29" t="s">
        <v>57</v>
      </c>
      <c r="B8542" s="29" t="s">
        <v>15334</v>
      </c>
      <c r="C8542" s="29" t="s">
        <v>362</v>
      </c>
      <c r="D8542" s="29" t="s">
        <v>450</v>
      </c>
      <c r="E8542" s="29" t="n">
        <v>1</v>
      </c>
      <c r="F8542" s="29"/>
      <c r="G8542" s="29"/>
      <c r="H8542" s="30" t="n">
        <v>472.68</v>
      </c>
      <c r="I8542" s="31" t="n">
        <v>46285</v>
      </c>
      <c r="J8542" s="30" t="n">
        <v>472.68</v>
      </c>
      <c r="K8542" s="29" t="s">
        <v>120</v>
      </c>
      <c r="L8542" s="29" t="s">
        <v>652</v>
      </c>
      <c r="M8542" s="29"/>
      <c r="N8542" s="29" t="s">
        <v>122</v>
      </c>
      <c r="O8542" s="31" t="n">
        <v>46966</v>
      </c>
      <c r="P8542" s="29" t="s">
        <v>123</v>
      </c>
      <c r="Q8542" s="29" t="n">
        <f aca="false">IFERROR(VALUE(L8542),"")</f>
        <v>8</v>
      </c>
      <c r="R8542" s="29" t="n">
        <f aca="true">IF(O8542="","",O8542-TODAY())</f>
        <v>681</v>
      </c>
      <c r="S8542" s="29" t="str">
        <f aca="false">IF(C8542="&lt;&lt; vazio &gt;&gt;","VAZIA",IF(AND(O8542&lt;&gt;"",R8542&lt;0),"VENCIDO",IF(AND(O8542&lt;&gt;"",R8542&lt;=Parametros!$B$10),"PRÓX. VENCIMENTO",IF(F8542="Q","QUALIDADE",IF(F8542="S","BLOQUEADO",IF(F8542="R","RESTRITO/DEVOLUÇÃO",IF(OR(N8542="QUAR",N8542="QRES"),"QUARENTENA",IF(OR(B8542="DESCARTE",B8542="DEVOLUÇÃO"),"DESCARTE/DEVOLUÇÃO",IF(AND(D8542="",K8542&lt;&gt;""),"SEM LOTE",IF(AND(Q8542&lt;&gt;"",Q8542&gt;=Parametros!$B$11),"PARADO/SEM GIRO","OK"))))))))))</f>
        <v>OK</v>
      </c>
      <c r="T8542" s="29" t="str">
        <f aca="false">IF(AND($S8542="PARADO/SEM GIRO",$K8542="KG",OR(Painel!$B$5="(Todos)",A8542=Painel!$B$5)*OR(Painel!$E$5="(Todos)",P8542=Painel!$E$5)),$J8542+ROW()/10000000,"")</f>
        <v/>
      </c>
      <c r="U8542" s="29" t="str">
        <f aca="false">IF(AND($S8542="VENCIDO",$K8542="KG",OR(Painel!$B$5="(Todos)",A8542=Painel!$B$5)*OR(Painel!$E$5="(Todos)",P8542=Painel!$E$5)),$J8542+ROW()/10000000,"")</f>
        <v/>
      </c>
    </row>
    <row r="8543" customFormat="false" ht="15" hidden="false" customHeight="false" outlineLevel="0" collapsed="false">
      <c r="A8543" s="29" t="s">
        <v>57</v>
      </c>
      <c r="B8543" s="29" t="s">
        <v>15335</v>
      </c>
      <c r="C8543" s="29" t="s">
        <v>560</v>
      </c>
      <c r="D8543" s="29" t="s">
        <v>178</v>
      </c>
      <c r="E8543" s="29" t="n">
        <v>1</v>
      </c>
      <c r="F8543" s="29"/>
      <c r="G8543" s="29"/>
      <c r="H8543" s="30" t="n">
        <v>775</v>
      </c>
      <c r="I8543" s="31" t="n">
        <v>46285</v>
      </c>
      <c r="J8543" s="30" t="n">
        <v>775</v>
      </c>
      <c r="K8543" s="29" t="s">
        <v>120</v>
      </c>
      <c r="L8543" s="29" t="s">
        <v>677</v>
      </c>
      <c r="M8543" s="29"/>
      <c r="N8543" s="29" t="s">
        <v>122</v>
      </c>
      <c r="O8543" s="31" t="n">
        <v>46521</v>
      </c>
      <c r="P8543" s="29" t="s">
        <v>123</v>
      </c>
      <c r="Q8543" s="29" t="n">
        <f aca="false">IFERROR(VALUE(L8543),"")</f>
        <v>26</v>
      </c>
      <c r="R8543" s="29" t="n">
        <f aca="true">IF(O8543="","",O8543-TODAY())</f>
        <v>236</v>
      </c>
      <c r="S8543" s="29" t="str">
        <f aca="false">IF(C8543="&lt;&lt; vazio &gt;&gt;","VAZIA",IF(AND(O8543&lt;&gt;"",R8543&lt;0),"VENCIDO",IF(AND(O8543&lt;&gt;"",R8543&lt;=Parametros!$B$10),"PRÓX. VENCIMENTO",IF(F8543="Q","QUALIDADE",IF(F8543="S","BLOQUEADO",IF(F8543="R","RESTRITO/DEVOLUÇÃO",IF(OR(N8543="QUAR",N8543="QRES"),"QUARENTENA",IF(OR(B8543="DESCARTE",B8543="DEVOLUÇÃO"),"DESCARTE/DEVOLUÇÃO",IF(AND(D8543="",K8543&lt;&gt;""),"SEM LOTE",IF(AND(Q8543&lt;&gt;"",Q8543&gt;=Parametros!$B$11),"PARADO/SEM GIRO","OK"))))))))))</f>
        <v>OK</v>
      </c>
      <c r="T8543" s="29" t="str">
        <f aca="false">IF(AND($S8543="PARADO/SEM GIRO",$K8543="KG",OR(Painel!$B$5="(Todos)",A8543=Painel!$B$5)*OR(Painel!$E$5="(Todos)",P8543=Painel!$E$5)),$J8543+ROW()/10000000,"")</f>
        <v/>
      </c>
      <c r="U8543" s="29" t="str">
        <f aca="false">IF(AND($S8543="VENCIDO",$K8543="KG",OR(Painel!$B$5="(Todos)",A8543=Painel!$B$5)*OR(Painel!$E$5="(Todos)",P8543=Painel!$E$5)),$J8543+ROW()/10000000,"")</f>
        <v/>
      </c>
    </row>
    <row r="8544" customFormat="false" ht="15" hidden="false" customHeight="false" outlineLevel="0" collapsed="false">
      <c r="A8544" s="29" t="s">
        <v>57</v>
      </c>
      <c r="B8544" s="29" t="s">
        <v>15336</v>
      </c>
      <c r="C8544" s="29" t="s">
        <v>115</v>
      </c>
      <c r="D8544" s="29"/>
      <c r="E8544" s="29" t="n">
        <v>0</v>
      </c>
      <c r="F8544" s="29"/>
      <c r="G8544" s="29"/>
      <c r="H8544" s="30" t="n">
        <v>0</v>
      </c>
      <c r="I8544" s="29"/>
      <c r="J8544" s="30" t="n">
        <v>0</v>
      </c>
      <c r="K8544" s="29"/>
      <c r="L8544" s="29" t="s">
        <v>116</v>
      </c>
      <c r="M8544" s="29"/>
      <c r="N8544" s="29"/>
      <c r="O8544" s="29"/>
      <c r="P8544" s="29"/>
      <c r="Q8544" s="29" t="n">
        <f aca="false">IFERROR(VALUE(L8544),"")</f>
        <v>0</v>
      </c>
      <c r="R8544" s="29" t="str">
        <f aca="true">IF(O8544="","",O8544-TODAY())</f>
        <v/>
      </c>
      <c r="S8544" s="29" t="str">
        <f aca="false">IF(C8544="&lt;&lt; vazio &gt;&gt;","VAZIA",IF(AND(O8544&lt;&gt;"",R8544&lt;0),"VENCIDO",IF(AND(O8544&lt;&gt;"",R8544&lt;=Parametros!$B$10),"PRÓX. VENCIMENTO",IF(F8544="Q","QUALIDADE",IF(F8544="S","BLOQUEADO",IF(F8544="R","RESTRITO/DEVOLUÇÃO",IF(OR(N8544="QUAR",N8544="QRES"),"QUARENTENA",IF(OR(B8544="DESCARTE",B8544="DEVOLUÇÃO"),"DESCARTE/DEVOLUÇÃO",IF(AND(D8544="",K8544&lt;&gt;""),"SEM LOTE",IF(AND(Q8544&lt;&gt;"",Q8544&gt;=Parametros!$B$11),"PARADO/SEM GIRO","OK"))))))))))</f>
        <v>VAZIA</v>
      </c>
      <c r="T8544" s="29" t="str">
        <f aca="false">IF(AND($S8544="PARADO/SEM GIRO",$K8544="KG",OR(Painel!$B$5="(Todos)",A8544=Painel!$B$5)*OR(Painel!$E$5="(Todos)",P8544=Painel!$E$5)),$J8544+ROW()/10000000,"")</f>
        <v/>
      </c>
      <c r="U8544" s="29" t="str">
        <f aca="false">IF(AND($S8544="VENCIDO",$K8544="KG",OR(Painel!$B$5="(Todos)",A8544=Painel!$B$5)*OR(Painel!$E$5="(Todos)",P8544=Painel!$E$5)),$J8544+ROW()/10000000,"")</f>
        <v/>
      </c>
    </row>
    <row r="8545" customFormat="false" ht="15" hidden="false" customHeight="false" outlineLevel="0" collapsed="false">
      <c r="A8545" s="29" t="s">
        <v>57</v>
      </c>
      <c r="B8545" s="29" t="s">
        <v>15337</v>
      </c>
      <c r="C8545" s="29" t="s">
        <v>418</v>
      </c>
      <c r="D8545" s="29" t="s">
        <v>419</v>
      </c>
      <c r="E8545" s="29" t="n">
        <v>1</v>
      </c>
      <c r="F8545" s="29"/>
      <c r="G8545" s="29"/>
      <c r="H8545" s="30" t="n">
        <v>328</v>
      </c>
      <c r="I8545" s="31" t="n">
        <v>46285</v>
      </c>
      <c r="J8545" s="30" t="n">
        <v>328</v>
      </c>
      <c r="K8545" s="29" t="s">
        <v>120</v>
      </c>
      <c r="L8545" s="29" t="s">
        <v>116</v>
      </c>
      <c r="M8545" s="29"/>
      <c r="N8545" s="29" t="s">
        <v>122</v>
      </c>
      <c r="O8545" s="31" t="n">
        <v>46566</v>
      </c>
      <c r="P8545" s="29" t="s">
        <v>123</v>
      </c>
      <c r="Q8545" s="29" t="n">
        <f aca="false">IFERROR(VALUE(L8545),"")</f>
        <v>0</v>
      </c>
      <c r="R8545" s="29" t="n">
        <f aca="true">IF(O8545="","",O8545-TODAY())</f>
        <v>281</v>
      </c>
      <c r="S8545" s="29" t="str">
        <f aca="false">IF(C8545="&lt;&lt; vazio &gt;&gt;","VAZIA",IF(AND(O8545&lt;&gt;"",R8545&lt;0),"VENCIDO",IF(AND(O8545&lt;&gt;"",R8545&lt;=Parametros!$B$10),"PRÓX. VENCIMENTO",IF(F8545="Q","QUALIDADE",IF(F8545="S","BLOQUEADO",IF(F8545="R","RESTRITO/DEVOLUÇÃO",IF(OR(N8545="QUAR",N8545="QRES"),"QUARENTENA",IF(OR(B8545="DESCARTE",B8545="DEVOLUÇÃO"),"DESCARTE/DEVOLUÇÃO",IF(AND(D8545="",K8545&lt;&gt;""),"SEM LOTE",IF(AND(Q8545&lt;&gt;"",Q8545&gt;=Parametros!$B$11),"PARADO/SEM GIRO","OK"))))))))))</f>
        <v>OK</v>
      </c>
      <c r="T8545" s="29" t="str">
        <f aca="false">IF(AND($S8545="PARADO/SEM GIRO",$K8545="KG",OR(Painel!$B$5="(Todos)",A8545=Painel!$B$5)*OR(Painel!$E$5="(Todos)",P8545=Painel!$E$5)),$J8545+ROW()/10000000,"")</f>
        <v/>
      </c>
      <c r="U8545" s="29" t="str">
        <f aca="false">IF(AND($S8545="VENCIDO",$K8545="KG",OR(Painel!$B$5="(Todos)",A8545=Painel!$B$5)*OR(Painel!$E$5="(Todos)",P8545=Painel!$E$5)),$J8545+ROW()/10000000,"")</f>
        <v/>
      </c>
    </row>
    <row r="8546" customFormat="false" ht="15" hidden="false" customHeight="false" outlineLevel="0" collapsed="false">
      <c r="A8546" s="29" t="s">
        <v>57</v>
      </c>
      <c r="B8546" s="29" t="s">
        <v>15338</v>
      </c>
      <c r="C8546" s="29" t="s">
        <v>2679</v>
      </c>
      <c r="D8546" s="29" t="s">
        <v>15339</v>
      </c>
      <c r="E8546" s="29" t="n">
        <v>1</v>
      </c>
      <c r="F8546" s="29"/>
      <c r="G8546" s="29"/>
      <c r="H8546" s="30" t="n">
        <v>20</v>
      </c>
      <c r="I8546" s="31" t="n">
        <v>46260</v>
      </c>
      <c r="J8546" s="30" t="n">
        <v>20</v>
      </c>
      <c r="K8546" s="29" t="s">
        <v>120</v>
      </c>
      <c r="L8546" s="29" t="s">
        <v>2223</v>
      </c>
      <c r="M8546" s="29"/>
      <c r="N8546" s="29" t="s">
        <v>122</v>
      </c>
      <c r="O8546" s="31" t="n">
        <v>46734</v>
      </c>
      <c r="P8546" s="29" t="s">
        <v>123</v>
      </c>
      <c r="Q8546" s="29" t="n">
        <f aca="false">IFERROR(VALUE(L8546),"")</f>
        <v>25</v>
      </c>
      <c r="R8546" s="29" t="n">
        <f aca="true">IF(O8546="","",O8546-TODAY())</f>
        <v>449</v>
      </c>
      <c r="S8546" s="29" t="str">
        <f aca="false">IF(C8546="&lt;&lt; vazio &gt;&gt;","VAZIA",IF(AND(O8546&lt;&gt;"",R8546&lt;0),"VENCIDO",IF(AND(O8546&lt;&gt;"",R8546&lt;=Parametros!$B$10),"PRÓX. VENCIMENTO",IF(F8546="Q","QUALIDADE",IF(F8546="S","BLOQUEADO",IF(F8546="R","RESTRITO/DEVOLUÇÃO",IF(OR(N8546="QUAR",N8546="QRES"),"QUARENTENA",IF(OR(B8546="DESCARTE",B8546="DEVOLUÇÃO"),"DESCARTE/DEVOLUÇÃO",IF(AND(D8546="",K8546&lt;&gt;""),"SEM LOTE",IF(AND(Q8546&lt;&gt;"",Q8546&gt;=Parametros!$B$11),"PARADO/SEM GIRO","OK"))))))))))</f>
        <v>OK</v>
      </c>
      <c r="T8546" s="29" t="str">
        <f aca="false">IF(AND($S8546="PARADO/SEM GIRO",$K8546="KG",OR(Painel!$B$5="(Todos)",A8546=Painel!$B$5)*OR(Painel!$E$5="(Todos)",P8546=Painel!$E$5)),$J8546+ROW()/10000000,"")</f>
        <v/>
      </c>
      <c r="U8546" s="29" t="str">
        <f aca="false">IF(AND($S8546="VENCIDO",$K8546="KG",OR(Painel!$B$5="(Todos)",A8546=Painel!$B$5)*OR(Painel!$E$5="(Todos)",P8546=Painel!$E$5)),$J8546+ROW()/10000000,"")</f>
        <v/>
      </c>
    </row>
    <row r="8547" customFormat="false" ht="15" hidden="false" customHeight="false" outlineLevel="0" collapsed="false">
      <c r="A8547" s="29" t="s">
        <v>57</v>
      </c>
      <c r="B8547" s="29" t="s">
        <v>15340</v>
      </c>
      <c r="C8547" s="29" t="s">
        <v>7111</v>
      </c>
      <c r="D8547" s="29" t="s">
        <v>7112</v>
      </c>
      <c r="E8547" s="29" t="n">
        <v>1</v>
      </c>
      <c r="F8547" s="29"/>
      <c r="G8547" s="29"/>
      <c r="H8547" s="30" t="n">
        <v>180</v>
      </c>
      <c r="I8547" s="31" t="n">
        <v>46245</v>
      </c>
      <c r="J8547" s="30" t="n">
        <v>180</v>
      </c>
      <c r="K8547" s="29" t="s">
        <v>120</v>
      </c>
      <c r="L8547" s="29" t="s">
        <v>2312</v>
      </c>
      <c r="M8547" s="29"/>
      <c r="N8547" s="29" t="s">
        <v>122</v>
      </c>
      <c r="O8547" s="31" t="n">
        <v>46668</v>
      </c>
      <c r="P8547" s="29" t="s">
        <v>123</v>
      </c>
      <c r="Q8547" s="29" t="n">
        <f aca="false">IFERROR(VALUE(L8547),"")</f>
        <v>40</v>
      </c>
      <c r="R8547" s="29" t="n">
        <f aca="true">IF(O8547="","",O8547-TODAY())</f>
        <v>383</v>
      </c>
      <c r="S8547" s="29" t="str">
        <f aca="false">IF(C8547="&lt;&lt; vazio &gt;&gt;","VAZIA",IF(AND(O8547&lt;&gt;"",R8547&lt;0),"VENCIDO",IF(AND(O8547&lt;&gt;"",R8547&lt;=Parametros!$B$10),"PRÓX. VENCIMENTO",IF(F8547="Q","QUALIDADE",IF(F8547="S","BLOQUEADO",IF(F8547="R","RESTRITO/DEVOLUÇÃO",IF(OR(N8547="QUAR",N8547="QRES"),"QUARENTENA",IF(OR(B8547="DESCARTE",B8547="DEVOLUÇÃO"),"DESCARTE/DEVOLUÇÃO",IF(AND(D8547="",K8547&lt;&gt;""),"SEM LOTE",IF(AND(Q8547&lt;&gt;"",Q8547&gt;=Parametros!$B$11),"PARADO/SEM GIRO","OK"))))))))))</f>
        <v>OK</v>
      </c>
      <c r="T8547" s="29" t="str">
        <f aca="false">IF(AND($S8547="PARADO/SEM GIRO",$K8547="KG",OR(Painel!$B$5="(Todos)",A8547=Painel!$B$5)*OR(Painel!$E$5="(Todos)",P8547=Painel!$E$5)),$J8547+ROW()/10000000,"")</f>
        <v/>
      </c>
      <c r="U8547" s="29" t="str">
        <f aca="false">IF(AND($S8547="VENCIDO",$K8547="KG",OR(Painel!$B$5="(Todos)",A8547=Painel!$B$5)*OR(Painel!$E$5="(Todos)",P8547=Painel!$E$5)),$J8547+ROW()/10000000,"")</f>
        <v/>
      </c>
    </row>
    <row r="8548" customFormat="false" ht="15" hidden="false" customHeight="false" outlineLevel="0" collapsed="false">
      <c r="A8548" s="29" t="s">
        <v>57</v>
      </c>
      <c r="B8548" s="29" t="s">
        <v>15341</v>
      </c>
      <c r="C8548" s="29" t="s">
        <v>386</v>
      </c>
      <c r="D8548" s="29" t="s">
        <v>6822</v>
      </c>
      <c r="E8548" s="29" t="n">
        <v>1</v>
      </c>
      <c r="F8548" s="29"/>
      <c r="G8548" s="29"/>
      <c r="H8548" s="30" t="n">
        <v>680</v>
      </c>
      <c r="I8548" s="31" t="n">
        <v>46281</v>
      </c>
      <c r="J8548" s="30" t="n">
        <v>680</v>
      </c>
      <c r="K8548" s="29" t="s">
        <v>120</v>
      </c>
      <c r="L8548" s="29" t="s">
        <v>328</v>
      </c>
      <c r="M8548" s="29"/>
      <c r="N8548" s="29" t="s">
        <v>122</v>
      </c>
      <c r="O8548" s="31" t="n">
        <v>46772</v>
      </c>
      <c r="P8548" s="29" t="s">
        <v>123</v>
      </c>
      <c r="Q8548" s="29" t="n">
        <f aca="false">IFERROR(VALUE(L8548),"")</f>
        <v>7</v>
      </c>
      <c r="R8548" s="29" t="n">
        <f aca="true">IF(O8548="","",O8548-TODAY())</f>
        <v>487</v>
      </c>
      <c r="S8548" s="29" t="str">
        <f aca="false">IF(C8548="&lt;&lt; vazio &gt;&gt;","VAZIA",IF(AND(O8548&lt;&gt;"",R8548&lt;0),"VENCIDO",IF(AND(O8548&lt;&gt;"",R8548&lt;=Parametros!$B$10),"PRÓX. VENCIMENTO",IF(F8548="Q","QUALIDADE",IF(F8548="S","BLOQUEADO",IF(F8548="R","RESTRITO/DEVOLUÇÃO",IF(OR(N8548="QUAR",N8548="QRES"),"QUARENTENA",IF(OR(B8548="DESCARTE",B8548="DEVOLUÇÃO"),"DESCARTE/DEVOLUÇÃO",IF(AND(D8548="",K8548&lt;&gt;""),"SEM LOTE",IF(AND(Q8548&lt;&gt;"",Q8548&gt;=Parametros!$B$11),"PARADO/SEM GIRO","OK"))))))))))</f>
        <v>OK</v>
      </c>
      <c r="T8548" s="29" t="str">
        <f aca="false">IF(AND($S8548="PARADO/SEM GIRO",$K8548="KG",OR(Painel!$B$5="(Todos)",A8548=Painel!$B$5)*OR(Painel!$E$5="(Todos)",P8548=Painel!$E$5)),$J8548+ROW()/10000000,"")</f>
        <v/>
      </c>
      <c r="U8548" s="29" t="str">
        <f aca="false">IF(AND($S8548="VENCIDO",$K8548="KG",OR(Painel!$B$5="(Todos)",A8548=Painel!$B$5)*OR(Painel!$E$5="(Todos)",P8548=Painel!$E$5)),$J8548+ROW()/10000000,"")</f>
        <v/>
      </c>
    </row>
    <row r="8549" customFormat="false" ht="15" hidden="false" customHeight="false" outlineLevel="0" collapsed="false">
      <c r="A8549" s="29" t="s">
        <v>57</v>
      </c>
      <c r="B8549" s="29" t="s">
        <v>15342</v>
      </c>
      <c r="C8549" s="29" t="s">
        <v>5457</v>
      </c>
      <c r="D8549" s="29" t="s">
        <v>7730</v>
      </c>
      <c r="E8549" s="29" t="n">
        <v>1</v>
      </c>
      <c r="F8549" s="29"/>
      <c r="G8549" s="29"/>
      <c r="H8549" s="30" t="n">
        <v>80</v>
      </c>
      <c r="I8549" s="31" t="n">
        <v>46273</v>
      </c>
      <c r="J8549" s="30" t="n">
        <v>80</v>
      </c>
      <c r="K8549" s="29" t="s">
        <v>120</v>
      </c>
      <c r="L8549" s="29" t="s">
        <v>149</v>
      </c>
      <c r="M8549" s="29"/>
      <c r="N8549" s="29" t="s">
        <v>134</v>
      </c>
      <c r="O8549" s="31" t="n">
        <v>46364</v>
      </c>
      <c r="P8549" s="29" t="s">
        <v>123</v>
      </c>
      <c r="Q8549" s="29" t="n">
        <f aca="false">IFERROR(VALUE(L8549),"")</f>
        <v>12</v>
      </c>
      <c r="R8549" s="29" t="n">
        <f aca="true">IF(O8549="","",O8549-TODAY())</f>
        <v>79</v>
      </c>
      <c r="S8549" s="29" t="str">
        <f aca="false">IF(C8549="&lt;&lt; vazio &gt;&gt;","VAZIA",IF(AND(O8549&lt;&gt;"",R8549&lt;0),"VENCIDO",IF(AND(O8549&lt;&gt;"",R8549&lt;=Parametros!$B$10),"PRÓX. VENCIMENTO",IF(F8549="Q","QUALIDADE",IF(F8549="S","BLOQUEADO",IF(F8549="R","RESTRITO/DEVOLUÇÃO",IF(OR(N8549="QUAR",N8549="QRES"),"QUARENTENA",IF(OR(B8549="DESCARTE",B8549="DEVOLUÇÃO"),"DESCARTE/DEVOLUÇÃO",IF(AND(D8549="",K8549&lt;&gt;""),"SEM LOTE",IF(AND(Q8549&lt;&gt;"",Q8549&gt;=Parametros!$B$11),"PARADO/SEM GIRO","OK"))))))))))</f>
        <v>OK</v>
      </c>
      <c r="T8549" s="29" t="str">
        <f aca="false">IF(AND($S8549="PARADO/SEM GIRO",$K8549="KG",OR(Painel!$B$5="(Todos)",A8549=Painel!$B$5)*OR(Painel!$E$5="(Todos)",P8549=Painel!$E$5)),$J8549+ROW()/10000000,"")</f>
        <v/>
      </c>
      <c r="U8549" s="29" t="str">
        <f aca="false">IF(AND($S8549="VENCIDO",$K8549="KG",OR(Painel!$B$5="(Todos)",A8549=Painel!$B$5)*OR(Painel!$E$5="(Todos)",P8549=Painel!$E$5)),$J8549+ROW()/10000000,"")</f>
        <v/>
      </c>
    </row>
    <row r="8550" customFormat="false" ht="15" hidden="false" customHeight="false" outlineLevel="0" collapsed="false">
      <c r="A8550" s="29" t="s">
        <v>57</v>
      </c>
      <c r="B8550" s="29" t="s">
        <v>15343</v>
      </c>
      <c r="C8550" s="29" t="s">
        <v>1381</v>
      </c>
      <c r="D8550" s="29" t="s">
        <v>7649</v>
      </c>
      <c r="E8550" s="29" t="n">
        <v>1</v>
      </c>
      <c r="F8550" s="29"/>
      <c r="G8550" s="29"/>
      <c r="H8550" s="30" t="n">
        <v>170</v>
      </c>
      <c r="I8550" s="31" t="n">
        <v>46283</v>
      </c>
      <c r="J8550" s="30" t="n">
        <v>170</v>
      </c>
      <c r="K8550" s="29" t="s">
        <v>120</v>
      </c>
      <c r="L8550" s="29" t="s">
        <v>2040</v>
      </c>
      <c r="M8550" s="29"/>
      <c r="N8550" s="29" t="s">
        <v>122</v>
      </c>
      <c r="O8550" s="31" t="n">
        <v>46556</v>
      </c>
      <c r="P8550" s="29" t="s">
        <v>123</v>
      </c>
      <c r="Q8550" s="29" t="n">
        <f aca="false">IFERROR(VALUE(L8550),"")</f>
        <v>28</v>
      </c>
      <c r="R8550" s="29" t="n">
        <f aca="true">IF(O8550="","",O8550-TODAY())</f>
        <v>271</v>
      </c>
      <c r="S8550" s="29" t="str">
        <f aca="false">IF(C8550="&lt;&lt; vazio &gt;&gt;","VAZIA",IF(AND(O8550&lt;&gt;"",R8550&lt;0),"VENCIDO",IF(AND(O8550&lt;&gt;"",R8550&lt;=Parametros!$B$10),"PRÓX. VENCIMENTO",IF(F8550="Q","QUALIDADE",IF(F8550="S","BLOQUEADO",IF(F8550="R","RESTRITO/DEVOLUÇÃO",IF(OR(N8550="QUAR",N8550="QRES"),"QUARENTENA",IF(OR(B8550="DESCARTE",B8550="DEVOLUÇÃO"),"DESCARTE/DEVOLUÇÃO",IF(AND(D8550="",K8550&lt;&gt;""),"SEM LOTE",IF(AND(Q8550&lt;&gt;"",Q8550&gt;=Parametros!$B$11),"PARADO/SEM GIRO","OK"))))))))))</f>
        <v>OK</v>
      </c>
      <c r="T8550" s="29" t="str">
        <f aca="false">IF(AND($S8550="PARADO/SEM GIRO",$K8550="KG",OR(Painel!$B$5="(Todos)",A8550=Painel!$B$5)*OR(Painel!$E$5="(Todos)",P8550=Painel!$E$5)),$J8550+ROW()/10000000,"")</f>
        <v/>
      </c>
      <c r="U8550" s="29" t="str">
        <f aca="false">IF(AND($S8550="VENCIDO",$K8550="KG",OR(Painel!$B$5="(Todos)",A8550=Painel!$B$5)*OR(Painel!$E$5="(Todos)",P8550=Painel!$E$5)),$J8550+ROW()/10000000,"")</f>
        <v/>
      </c>
    </row>
    <row r="8551" customFormat="false" ht="15" hidden="false" customHeight="false" outlineLevel="0" collapsed="false">
      <c r="A8551" s="29" t="s">
        <v>57</v>
      </c>
      <c r="B8551" s="29" t="s">
        <v>15344</v>
      </c>
      <c r="C8551" s="29" t="s">
        <v>876</v>
      </c>
      <c r="D8551" s="29" t="s">
        <v>11401</v>
      </c>
      <c r="E8551" s="29" t="n">
        <v>1</v>
      </c>
      <c r="F8551" s="29"/>
      <c r="G8551" s="29"/>
      <c r="H8551" s="30" t="n">
        <v>100</v>
      </c>
      <c r="I8551" s="31" t="n">
        <v>46281</v>
      </c>
      <c r="J8551" s="30" t="n">
        <v>100</v>
      </c>
      <c r="K8551" s="29" t="s">
        <v>120</v>
      </c>
      <c r="L8551" s="29" t="s">
        <v>133</v>
      </c>
      <c r="M8551" s="29"/>
      <c r="N8551" s="29" t="s">
        <v>122</v>
      </c>
      <c r="O8551" s="31" t="n">
        <v>46819</v>
      </c>
      <c r="P8551" s="29" t="s">
        <v>123</v>
      </c>
      <c r="Q8551" s="29" t="n">
        <f aca="false">IFERROR(VALUE(L8551),"")</f>
        <v>9</v>
      </c>
      <c r="R8551" s="29" t="n">
        <f aca="true">IF(O8551="","",O8551-TODAY())</f>
        <v>534</v>
      </c>
      <c r="S8551" s="29" t="str">
        <f aca="false">IF(C8551="&lt;&lt; vazio &gt;&gt;","VAZIA",IF(AND(O8551&lt;&gt;"",R8551&lt;0),"VENCIDO",IF(AND(O8551&lt;&gt;"",R8551&lt;=Parametros!$B$10),"PRÓX. VENCIMENTO",IF(F8551="Q","QUALIDADE",IF(F8551="S","BLOQUEADO",IF(F8551="R","RESTRITO/DEVOLUÇÃO",IF(OR(N8551="QUAR",N8551="QRES"),"QUARENTENA",IF(OR(B8551="DESCARTE",B8551="DEVOLUÇÃO"),"DESCARTE/DEVOLUÇÃO",IF(AND(D8551="",K8551&lt;&gt;""),"SEM LOTE",IF(AND(Q8551&lt;&gt;"",Q8551&gt;=Parametros!$B$11),"PARADO/SEM GIRO","OK"))))))))))</f>
        <v>OK</v>
      </c>
      <c r="T8551" s="29" t="str">
        <f aca="false">IF(AND($S8551="PARADO/SEM GIRO",$K8551="KG",OR(Painel!$B$5="(Todos)",A8551=Painel!$B$5)*OR(Painel!$E$5="(Todos)",P8551=Painel!$E$5)),$J8551+ROW()/10000000,"")</f>
        <v/>
      </c>
      <c r="U8551" s="29" t="str">
        <f aca="false">IF(AND($S8551="VENCIDO",$K8551="KG",OR(Painel!$B$5="(Todos)",A8551=Painel!$B$5)*OR(Painel!$E$5="(Todos)",P8551=Painel!$E$5)),$J8551+ROW()/10000000,"")</f>
        <v/>
      </c>
    </row>
    <row r="8552" customFormat="false" ht="15" hidden="false" customHeight="false" outlineLevel="0" collapsed="false">
      <c r="A8552" s="29" t="s">
        <v>57</v>
      </c>
      <c r="B8552" s="29" t="s">
        <v>15345</v>
      </c>
      <c r="C8552" s="29" t="s">
        <v>147</v>
      </c>
      <c r="D8552" s="29" t="s">
        <v>148</v>
      </c>
      <c r="E8552" s="29" t="n">
        <v>1</v>
      </c>
      <c r="F8552" s="29"/>
      <c r="G8552" s="29"/>
      <c r="H8552" s="30" t="n">
        <v>47.6</v>
      </c>
      <c r="I8552" s="31" t="n">
        <v>46285</v>
      </c>
      <c r="J8552" s="30" t="n">
        <v>47.6</v>
      </c>
      <c r="K8552" s="29" t="s">
        <v>120</v>
      </c>
      <c r="L8552" s="29" t="s">
        <v>2040</v>
      </c>
      <c r="M8552" s="29"/>
      <c r="N8552" s="29" t="s">
        <v>122</v>
      </c>
      <c r="O8552" s="31" t="n">
        <v>46416</v>
      </c>
      <c r="P8552" s="29" t="s">
        <v>123</v>
      </c>
      <c r="Q8552" s="29" t="n">
        <f aca="false">IFERROR(VALUE(L8552),"")</f>
        <v>28</v>
      </c>
      <c r="R8552" s="29" t="n">
        <f aca="true">IF(O8552="","",O8552-TODAY())</f>
        <v>131</v>
      </c>
      <c r="S8552" s="29" t="str">
        <f aca="false">IF(C8552="&lt;&lt; vazio &gt;&gt;","VAZIA",IF(AND(O8552&lt;&gt;"",R8552&lt;0),"VENCIDO",IF(AND(O8552&lt;&gt;"",R8552&lt;=Parametros!$B$10),"PRÓX. VENCIMENTO",IF(F8552="Q","QUALIDADE",IF(F8552="S","BLOQUEADO",IF(F8552="R","RESTRITO/DEVOLUÇÃO",IF(OR(N8552="QUAR",N8552="QRES"),"QUARENTENA",IF(OR(B8552="DESCARTE",B8552="DEVOLUÇÃO"),"DESCARTE/DEVOLUÇÃO",IF(AND(D8552="",K8552&lt;&gt;""),"SEM LOTE",IF(AND(Q8552&lt;&gt;"",Q8552&gt;=Parametros!$B$11),"PARADO/SEM GIRO","OK"))))))))))</f>
        <v>OK</v>
      </c>
      <c r="T8552" s="29" t="str">
        <f aca="false">IF(AND($S8552="PARADO/SEM GIRO",$K8552="KG",OR(Painel!$B$5="(Todos)",A8552=Painel!$B$5)*OR(Painel!$E$5="(Todos)",P8552=Painel!$E$5)),$J8552+ROW()/10000000,"")</f>
        <v/>
      </c>
      <c r="U8552" s="29" t="str">
        <f aca="false">IF(AND($S8552="VENCIDO",$K8552="KG",OR(Painel!$B$5="(Todos)",A8552=Painel!$B$5)*OR(Painel!$E$5="(Todos)",P8552=Painel!$E$5)),$J8552+ROW()/10000000,"")</f>
        <v/>
      </c>
    </row>
    <row r="8553" customFormat="false" ht="15" hidden="false" customHeight="false" outlineLevel="0" collapsed="false">
      <c r="A8553" s="29" t="s">
        <v>57</v>
      </c>
      <c r="B8553" s="29" t="s">
        <v>15346</v>
      </c>
      <c r="C8553" s="29" t="s">
        <v>556</v>
      </c>
      <c r="D8553" s="29" t="s">
        <v>557</v>
      </c>
      <c r="E8553" s="29" t="n">
        <v>1</v>
      </c>
      <c r="F8553" s="29"/>
      <c r="G8553" s="29"/>
      <c r="H8553" s="30" t="n">
        <v>147.6</v>
      </c>
      <c r="I8553" s="31" t="n">
        <v>46285</v>
      </c>
      <c r="J8553" s="30" t="n">
        <v>147.6</v>
      </c>
      <c r="K8553" s="29" t="s">
        <v>120</v>
      </c>
      <c r="L8553" s="29" t="s">
        <v>138</v>
      </c>
      <c r="M8553" s="29"/>
      <c r="N8553" s="29" t="s">
        <v>122</v>
      </c>
      <c r="O8553" s="31" t="n">
        <v>46599</v>
      </c>
      <c r="P8553" s="29" t="s">
        <v>123</v>
      </c>
      <c r="Q8553" s="29" t="n">
        <f aca="false">IFERROR(VALUE(L8553),"")</f>
        <v>11</v>
      </c>
      <c r="R8553" s="29" t="n">
        <f aca="true">IF(O8553="","",O8553-TODAY())</f>
        <v>314</v>
      </c>
      <c r="S8553" s="29" t="str">
        <f aca="false">IF(C8553="&lt;&lt; vazio &gt;&gt;","VAZIA",IF(AND(O8553&lt;&gt;"",R8553&lt;0),"VENCIDO",IF(AND(O8553&lt;&gt;"",R8553&lt;=Parametros!$B$10),"PRÓX. VENCIMENTO",IF(F8553="Q","QUALIDADE",IF(F8553="S","BLOQUEADO",IF(F8553="R","RESTRITO/DEVOLUÇÃO",IF(OR(N8553="QUAR",N8553="QRES"),"QUARENTENA",IF(OR(B8553="DESCARTE",B8553="DEVOLUÇÃO"),"DESCARTE/DEVOLUÇÃO",IF(AND(D8553="",K8553&lt;&gt;""),"SEM LOTE",IF(AND(Q8553&lt;&gt;"",Q8553&gt;=Parametros!$B$11),"PARADO/SEM GIRO","OK"))))))))))</f>
        <v>OK</v>
      </c>
      <c r="T8553" s="29" t="str">
        <f aca="false">IF(AND($S8553="PARADO/SEM GIRO",$K8553="KG",OR(Painel!$B$5="(Todos)",A8553=Painel!$B$5)*OR(Painel!$E$5="(Todos)",P8553=Painel!$E$5)),$J8553+ROW()/10000000,"")</f>
        <v/>
      </c>
      <c r="U8553" s="29" t="str">
        <f aca="false">IF(AND($S8553="VENCIDO",$K8553="KG",OR(Painel!$B$5="(Todos)",A8553=Painel!$B$5)*OR(Painel!$E$5="(Todos)",P8553=Painel!$E$5)),$J8553+ROW()/10000000,"")</f>
        <v/>
      </c>
    </row>
    <row r="8554" customFormat="false" ht="15" hidden="false" customHeight="false" outlineLevel="0" collapsed="false">
      <c r="A8554" s="29" t="s">
        <v>57</v>
      </c>
      <c r="B8554" s="29" t="s">
        <v>15347</v>
      </c>
      <c r="C8554" s="29" t="s">
        <v>533</v>
      </c>
      <c r="D8554" s="29" t="s">
        <v>534</v>
      </c>
      <c r="E8554" s="29" t="n">
        <v>1</v>
      </c>
      <c r="F8554" s="29"/>
      <c r="G8554" s="29"/>
      <c r="H8554" s="30" t="n">
        <v>300</v>
      </c>
      <c r="I8554" s="31" t="n">
        <v>46285</v>
      </c>
      <c r="J8554" s="30" t="n">
        <v>300</v>
      </c>
      <c r="K8554" s="29" t="s">
        <v>120</v>
      </c>
      <c r="L8554" s="29" t="s">
        <v>328</v>
      </c>
      <c r="M8554" s="29"/>
      <c r="N8554" s="29" t="s">
        <v>122</v>
      </c>
      <c r="O8554" s="31" t="n">
        <v>46614</v>
      </c>
      <c r="P8554" s="29" t="s">
        <v>123</v>
      </c>
      <c r="Q8554" s="29" t="n">
        <f aca="false">IFERROR(VALUE(L8554),"")</f>
        <v>7</v>
      </c>
      <c r="R8554" s="29" t="n">
        <f aca="true">IF(O8554="","",O8554-TODAY())</f>
        <v>329</v>
      </c>
      <c r="S8554" s="29" t="str">
        <f aca="false">IF(C8554="&lt;&lt; vazio &gt;&gt;","VAZIA",IF(AND(O8554&lt;&gt;"",R8554&lt;0),"VENCIDO",IF(AND(O8554&lt;&gt;"",R8554&lt;=Parametros!$B$10),"PRÓX. VENCIMENTO",IF(F8554="Q","QUALIDADE",IF(F8554="S","BLOQUEADO",IF(F8554="R","RESTRITO/DEVOLUÇÃO",IF(OR(N8554="QUAR",N8554="QRES"),"QUARENTENA",IF(OR(B8554="DESCARTE",B8554="DEVOLUÇÃO"),"DESCARTE/DEVOLUÇÃO",IF(AND(D8554="",K8554&lt;&gt;""),"SEM LOTE",IF(AND(Q8554&lt;&gt;"",Q8554&gt;=Parametros!$B$11),"PARADO/SEM GIRO","OK"))))))))))</f>
        <v>OK</v>
      </c>
      <c r="T8554" s="29" t="str">
        <f aca="false">IF(AND($S8554="PARADO/SEM GIRO",$K8554="KG",OR(Painel!$B$5="(Todos)",A8554=Painel!$B$5)*OR(Painel!$E$5="(Todos)",P8554=Painel!$E$5)),$J8554+ROW()/10000000,"")</f>
        <v/>
      </c>
      <c r="U8554" s="29" t="str">
        <f aca="false">IF(AND($S8554="VENCIDO",$K8554="KG",OR(Painel!$B$5="(Todos)",A8554=Painel!$B$5)*OR(Painel!$E$5="(Todos)",P8554=Painel!$E$5)),$J8554+ROW()/10000000,"")</f>
        <v/>
      </c>
    </row>
    <row r="8555" customFormat="false" ht="15" hidden="false" customHeight="false" outlineLevel="0" collapsed="false">
      <c r="A8555" s="29" t="s">
        <v>57</v>
      </c>
      <c r="B8555" s="29" t="s">
        <v>15348</v>
      </c>
      <c r="C8555" s="29" t="s">
        <v>262</v>
      </c>
      <c r="D8555" s="29" t="s">
        <v>11726</v>
      </c>
      <c r="E8555" s="29" t="n">
        <v>1</v>
      </c>
      <c r="F8555" s="29"/>
      <c r="G8555" s="29"/>
      <c r="H8555" s="30" t="n">
        <v>26.4</v>
      </c>
      <c r="I8555" s="31" t="n">
        <v>46284</v>
      </c>
      <c r="J8555" s="30" t="n">
        <v>26.4</v>
      </c>
      <c r="K8555" s="29" t="s">
        <v>120</v>
      </c>
      <c r="L8555" s="29" t="s">
        <v>2559</v>
      </c>
      <c r="M8555" s="29"/>
      <c r="N8555" s="29" t="s">
        <v>122</v>
      </c>
      <c r="O8555" s="31" t="n">
        <v>46437</v>
      </c>
      <c r="P8555" s="29" t="s">
        <v>123</v>
      </c>
      <c r="Q8555" s="29" t="n">
        <f aca="false">IFERROR(VALUE(L8555),"")</f>
        <v>64</v>
      </c>
      <c r="R8555" s="29" t="n">
        <f aca="true">IF(O8555="","",O8555-TODAY())</f>
        <v>152</v>
      </c>
      <c r="S8555" s="29" t="str">
        <f aca="false">IF(C8555="&lt;&lt; vazio &gt;&gt;","VAZIA",IF(AND(O8555&lt;&gt;"",R8555&lt;0),"VENCIDO",IF(AND(O8555&lt;&gt;"",R8555&lt;=Parametros!$B$10),"PRÓX. VENCIMENTO",IF(F8555="Q","QUALIDADE",IF(F8555="S","BLOQUEADO",IF(F8555="R","RESTRITO/DEVOLUÇÃO",IF(OR(N8555="QUAR",N8555="QRES"),"QUARENTENA",IF(OR(B8555="DESCARTE",B8555="DEVOLUÇÃO"),"DESCARTE/DEVOLUÇÃO",IF(AND(D8555="",K8555&lt;&gt;""),"SEM LOTE",IF(AND(Q8555&lt;&gt;"",Q8555&gt;=Parametros!$B$11),"PARADO/SEM GIRO","OK"))))))))))</f>
        <v>OK</v>
      </c>
      <c r="T8555" s="29" t="str">
        <f aca="false">IF(AND($S8555="PARADO/SEM GIRO",$K8555="KG",OR(Painel!$B$5="(Todos)",A8555=Painel!$B$5)*OR(Painel!$E$5="(Todos)",P8555=Painel!$E$5)),$J8555+ROW()/10000000,"")</f>
        <v/>
      </c>
      <c r="U8555" s="29" t="str">
        <f aca="false">IF(AND($S8555="VENCIDO",$K8555="KG",OR(Painel!$B$5="(Todos)",A8555=Painel!$B$5)*OR(Painel!$E$5="(Todos)",P8555=Painel!$E$5)),$J8555+ROW()/10000000,"")</f>
        <v/>
      </c>
    </row>
    <row r="8556" customFormat="false" ht="15" hidden="false" customHeight="false" outlineLevel="0" collapsed="false">
      <c r="A8556" s="29" t="s">
        <v>57</v>
      </c>
      <c r="B8556" s="29" t="s">
        <v>15349</v>
      </c>
      <c r="C8556" s="29" t="s">
        <v>196</v>
      </c>
      <c r="D8556" s="29" t="s">
        <v>6791</v>
      </c>
      <c r="E8556" s="29" t="n">
        <v>1</v>
      </c>
      <c r="F8556" s="29"/>
      <c r="G8556" s="29"/>
      <c r="H8556" s="30" t="n">
        <v>480</v>
      </c>
      <c r="I8556" s="31" t="n">
        <v>46281</v>
      </c>
      <c r="J8556" s="30" t="n">
        <v>480</v>
      </c>
      <c r="K8556" s="29" t="s">
        <v>120</v>
      </c>
      <c r="L8556" s="29" t="s">
        <v>2040</v>
      </c>
      <c r="M8556" s="29"/>
      <c r="N8556" s="29" t="s">
        <v>122</v>
      </c>
      <c r="O8556" s="29"/>
      <c r="P8556" s="29" t="s">
        <v>123</v>
      </c>
      <c r="Q8556" s="29" t="n">
        <f aca="false">IFERROR(VALUE(L8556),"")</f>
        <v>28</v>
      </c>
      <c r="R8556" s="29" t="str">
        <f aca="true">IF(O8556="","",O8556-TODAY())</f>
        <v/>
      </c>
      <c r="S8556" s="29" t="str">
        <f aca="false">IF(C8556="&lt;&lt; vazio &gt;&gt;","VAZIA",IF(AND(O8556&lt;&gt;"",R8556&lt;0),"VENCIDO",IF(AND(O8556&lt;&gt;"",R8556&lt;=Parametros!$B$10),"PRÓX. VENCIMENTO",IF(F8556="Q","QUALIDADE",IF(F8556="S","BLOQUEADO",IF(F8556="R","RESTRITO/DEVOLUÇÃO",IF(OR(N8556="QUAR",N8556="QRES"),"QUARENTENA",IF(OR(B8556="DESCARTE",B8556="DEVOLUÇÃO"),"DESCARTE/DEVOLUÇÃO",IF(AND(D8556="",K8556&lt;&gt;""),"SEM LOTE",IF(AND(Q8556&lt;&gt;"",Q8556&gt;=Parametros!$B$11),"PARADO/SEM GIRO","OK"))))))))))</f>
        <v>OK</v>
      </c>
      <c r="T8556" s="29" t="str">
        <f aca="false">IF(AND($S8556="PARADO/SEM GIRO",$K8556="KG",OR(Painel!$B$5="(Todos)",A8556=Painel!$B$5)*OR(Painel!$E$5="(Todos)",P8556=Painel!$E$5)),$J8556+ROW()/10000000,"")</f>
        <v/>
      </c>
      <c r="U8556" s="29" t="str">
        <f aca="false">IF(AND($S8556="VENCIDO",$K8556="KG",OR(Painel!$B$5="(Todos)",A8556=Painel!$B$5)*OR(Painel!$E$5="(Todos)",P8556=Painel!$E$5)),$J8556+ROW()/10000000,"")</f>
        <v/>
      </c>
    </row>
    <row r="8557" customFormat="false" ht="15" hidden="false" customHeight="false" outlineLevel="0" collapsed="false">
      <c r="A8557" s="29" t="s">
        <v>57</v>
      </c>
      <c r="B8557" s="29" t="s">
        <v>15350</v>
      </c>
      <c r="C8557" s="29" t="s">
        <v>381</v>
      </c>
      <c r="D8557" s="29" t="s">
        <v>382</v>
      </c>
      <c r="E8557" s="29" t="n">
        <v>1</v>
      </c>
      <c r="F8557" s="29"/>
      <c r="G8557" s="29"/>
      <c r="H8557" s="30" t="n">
        <v>234</v>
      </c>
      <c r="I8557" s="31" t="n">
        <v>46285</v>
      </c>
      <c r="J8557" s="30" t="n">
        <v>234</v>
      </c>
      <c r="K8557" s="29" t="s">
        <v>120</v>
      </c>
      <c r="L8557" s="29" t="s">
        <v>400</v>
      </c>
      <c r="M8557" s="29"/>
      <c r="N8557" s="29" t="s">
        <v>122</v>
      </c>
      <c r="O8557" s="31" t="n">
        <v>46838</v>
      </c>
      <c r="P8557" s="29" t="s">
        <v>123</v>
      </c>
      <c r="Q8557" s="29" t="n">
        <f aca="false">IFERROR(VALUE(L8557),"")</f>
        <v>3</v>
      </c>
      <c r="R8557" s="29" t="n">
        <f aca="true">IF(O8557="","",O8557-TODAY())</f>
        <v>553</v>
      </c>
      <c r="S8557" s="29" t="str">
        <f aca="false">IF(C8557="&lt;&lt; vazio &gt;&gt;","VAZIA",IF(AND(O8557&lt;&gt;"",R8557&lt;0),"VENCIDO",IF(AND(O8557&lt;&gt;"",R8557&lt;=Parametros!$B$10),"PRÓX. VENCIMENTO",IF(F8557="Q","QUALIDADE",IF(F8557="S","BLOQUEADO",IF(F8557="R","RESTRITO/DEVOLUÇÃO",IF(OR(N8557="QUAR",N8557="QRES"),"QUARENTENA",IF(OR(B8557="DESCARTE",B8557="DEVOLUÇÃO"),"DESCARTE/DEVOLUÇÃO",IF(AND(D8557="",K8557&lt;&gt;""),"SEM LOTE",IF(AND(Q8557&lt;&gt;"",Q8557&gt;=Parametros!$B$11),"PARADO/SEM GIRO","OK"))))))))))</f>
        <v>OK</v>
      </c>
      <c r="T8557" s="29" t="str">
        <f aca="false">IF(AND($S8557="PARADO/SEM GIRO",$K8557="KG",OR(Painel!$B$5="(Todos)",A8557=Painel!$B$5)*OR(Painel!$E$5="(Todos)",P8557=Painel!$E$5)),$J8557+ROW()/10000000,"")</f>
        <v/>
      </c>
      <c r="U8557" s="29" t="str">
        <f aca="false">IF(AND($S8557="VENCIDO",$K8557="KG",OR(Painel!$B$5="(Todos)",A8557=Painel!$B$5)*OR(Painel!$E$5="(Todos)",P8557=Painel!$E$5)),$J8557+ROW()/10000000,"")</f>
        <v/>
      </c>
    </row>
    <row r="8558" customFormat="false" ht="15" hidden="false" customHeight="false" outlineLevel="0" collapsed="false">
      <c r="A8558" s="29" t="s">
        <v>57</v>
      </c>
      <c r="B8558" s="29" t="s">
        <v>15351</v>
      </c>
      <c r="C8558" s="29" t="s">
        <v>12467</v>
      </c>
      <c r="D8558" s="29" t="s">
        <v>12468</v>
      </c>
      <c r="E8558" s="29" t="n">
        <v>1</v>
      </c>
      <c r="F8558" s="29"/>
      <c r="G8558" s="29"/>
      <c r="H8558" s="30" t="n">
        <v>4</v>
      </c>
      <c r="I8558" s="31" t="n">
        <v>46284</v>
      </c>
      <c r="J8558" s="30" t="n">
        <v>4</v>
      </c>
      <c r="K8558" s="29" t="s">
        <v>120</v>
      </c>
      <c r="L8558" s="29" t="s">
        <v>2040</v>
      </c>
      <c r="M8558" s="29"/>
      <c r="N8558" s="29" t="s">
        <v>122</v>
      </c>
      <c r="O8558" s="31" t="n">
        <v>46641</v>
      </c>
      <c r="P8558" s="29" t="s">
        <v>123</v>
      </c>
      <c r="Q8558" s="29" t="n">
        <f aca="false">IFERROR(VALUE(L8558),"")</f>
        <v>28</v>
      </c>
      <c r="R8558" s="29" t="n">
        <f aca="true">IF(O8558="","",O8558-TODAY())</f>
        <v>356</v>
      </c>
      <c r="S8558" s="29" t="str">
        <f aca="false">IF(C8558="&lt;&lt; vazio &gt;&gt;","VAZIA",IF(AND(O8558&lt;&gt;"",R8558&lt;0),"VENCIDO",IF(AND(O8558&lt;&gt;"",R8558&lt;=Parametros!$B$10),"PRÓX. VENCIMENTO",IF(F8558="Q","QUALIDADE",IF(F8558="S","BLOQUEADO",IF(F8558="R","RESTRITO/DEVOLUÇÃO",IF(OR(N8558="QUAR",N8558="QRES"),"QUARENTENA",IF(OR(B8558="DESCARTE",B8558="DEVOLUÇÃO"),"DESCARTE/DEVOLUÇÃO",IF(AND(D8558="",K8558&lt;&gt;""),"SEM LOTE",IF(AND(Q8558&lt;&gt;"",Q8558&gt;=Parametros!$B$11),"PARADO/SEM GIRO","OK"))))))))))</f>
        <v>OK</v>
      </c>
      <c r="T8558" s="29" t="str">
        <f aca="false">IF(AND($S8558="PARADO/SEM GIRO",$K8558="KG",OR(Painel!$B$5="(Todos)",A8558=Painel!$B$5)*OR(Painel!$E$5="(Todos)",P8558=Painel!$E$5)),$J8558+ROW()/10000000,"")</f>
        <v/>
      </c>
      <c r="U8558" s="29" t="str">
        <f aca="false">IF(AND($S8558="VENCIDO",$K8558="KG",OR(Painel!$B$5="(Todos)",A8558=Painel!$B$5)*OR(Painel!$E$5="(Todos)",P8558=Painel!$E$5)),$J8558+ROW()/10000000,"")</f>
        <v/>
      </c>
    </row>
    <row r="8559" customFormat="false" ht="15" hidden="false" customHeight="false" outlineLevel="0" collapsed="false">
      <c r="A8559" s="29" t="s">
        <v>57</v>
      </c>
      <c r="B8559" s="29" t="s">
        <v>15352</v>
      </c>
      <c r="C8559" s="29" t="s">
        <v>386</v>
      </c>
      <c r="D8559" s="29" t="s">
        <v>387</v>
      </c>
      <c r="E8559" s="29" t="n">
        <v>1</v>
      </c>
      <c r="F8559" s="29"/>
      <c r="G8559" s="29"/>
      <c r="H8559" s="30" t="n">
        <v>900</v>
      </c>
      <c r="I8559" s="31" t="n">
        <v>46284</v>
      </c>
      <c r="J8559" s="30" t="n">
        <v>900</v>
      </c>
      <c r="K8559" s="29" t="s">
        <v>120</v>
      </c>
      <c r="L8559" s="29" t="s">
        <v>2312</v>
      </c>
      <c r="M8559" s="29"/>
      <c r="N8559" s="29" t="s">
        <v>122</v>
      </c>
      <c r="O8559" s="31" t="n">
        <v>46771</v>
      </c>
      <c r="P8559" s="29" t="s">
        <v>123</v>
      </c>
      <c r="Q8559" s="29" t="n">
        <f aca="false">IFERROR(VALUE(L8559),"")</f>
        <v>40</v>
      </c>
      <c r="R8559" s="29" t="n">
        <f aca="true">IF(O8559="","",O8559-TODAY())</f>
        <v>486</v>
      </c>
      <c r="S8559" s="29" t="str">
        <f aca="false">IF(C8559="&lt;&lt; vazio &gt;&gt;","VAZIA",IF(AND(O8559&lt;&gt;"",R8559&lt;0),"VENCIDO",IF(AND(O8559&lt;&gt;"",R8559&lt;=Parametros!$B$10),"PRÓX. VENCIMENTO",IF(F8559="Q","QUALIDADE",IF(F8559="S","BLOQUEADO",IF(F8559="R","RESTRITO/DEVOLUÇÃO",IF(OR(N8559="QUAR",N8559="QRES"),"QUARENTENA",IF(OR(B8559="DESCARTE",B8559="DEVOLUÇÃO"),"DESCARTE/DEVOLUÇÃO",IF(AND(D8559="",K8559&lt;&gt;""),"SEM LOTE",IF(AND(Q8559&lt;&gt;"",Q8559&gt;=Parametros!$B$11),"PARADO/SEM GIRO","OK"))))))))))</f>
        <v>OK</v>
      </c>
      <c r="T8559" s="29" t="str">
        <f aca="false">IF(AND($S8559="PARADO/SEM GIRO",$K8559="KG",OR(Painel!$B$5="(Todos)",A8559=Painel!$B$5)*OR(Painel!$E$5="(Todos)",P8559=Painel!$E$5)),$J8559+ROW()/10000000,"")</f>
        <v/>
      </c>
      <c r="U8559" s="29" t="str">
        <f aca="false">IF(AND($S8559="VENCIDO",$K8559="KG",OR(Painel!$B$5="(Todos)",A8559=Painel!$B$5)*OR(Painel!$E$5="(Todos)",P8559=Painel!$E$5)),$J8559+ROW()/10000000,"")</f>
        <v/>
      </c>
    </row>
    <row r="8560" customFormat="false" ht="15" hidden="false" customHeight="false" outlineLevel="0" collapsed="false">
      <c r="A8560" s="29" t="s">
        <v>57</v>
      </c>
      <c r="B8560" s="29" t="s">
        <v>15353</v>
      </c>
      <c r="C8560" s="29" t="s">
        <v>115</v>
      </c>
      <c r="D8560" s="29"/>
      <c r="E8560" s="29" t="n">
        <v>0</v>
      </c>
      <c r="F8560" s="29"/>
      <c r="G8560" s="29"/>
      <c r="H8560" s="30" t="n">
        <v>0</v>
      </c>
      <c r="I8560" s="29"/>
      <c r="J8560" s="30" t="n">
        <v>0</v>
      </c>
      <c r="K8560" s="29"/>
      <c r="L8560" s="29" t="s">
        <v>116</v>
      </c>
      <c r="M8560" s="29"/>
      <c r="N8560" s="29"/>
      <c r="O8560" s="29"/>
      <c r="P8560" s="29"/>
      <c r="Q8560" s="29" t="n">
        <f aca="false">IFERROR(VALUE(L8560),"")</f>
        <v>0</v>
      </c>
      <c r="R8560" s="29" t="str">
        <f aca="true">IF(O8560="","",O8560-TODAY())</f>
        <v/>
      </c>
      <c r="S8560" s="29" t="str">
        <f aca="false">IF(C8560="&lt;&lt; vazio &gt;&gt;","VAZIA",IF(AND(O8560&lt;&gt;"",R8560&lt;0),"VENCIDO",IF(AND(O8560&lt;&gt;"",R8560&lt;=Parametros!$B$10),"PRÓX. VENCIMENTO",IF(F8560="Q","QUALIDADE",IF(F8560="S","BLOQUEADO",IF(F8560="R","RESTRITO/DEVOLUÇÃO",IF(OR(N8560="QUAR",N8560="QRES"),"QUARENTENA",IF(OR(B8560="DESCARTE",B8560="DEVOLUÇÃO"),"DESCARTE/DEVOLUÇÃO",IF(AND(D8560="",K8560&lt;&gt;""),"SEM LOTE",IF(AND(Q8560&lt;&gt;"",Q8560&gt;=Parametros!$B$11),"PARADO/SEM GIRO","OK"))))))))))</f>
        <v>VAZIA</v>
      </c>
      <c r="T8560" s="29" t="str">
        <f aca="false">IF(AND($S8560="PARADO/SEM GIRO",$K8560="KG",OR(Painel!$B$5="(Todos)",A8560=Painel!$B$5)*OR(Painel!$E$5="(Todos)",P8560=Painel!$E$5)),$J8560+ROW()/10000000,"")</f>
        <v/>
      </c>
      <c r="U8560" s="29" t="str">
        <f aca="false">IF(AND($S8560="VENCIDO",$K8560="KG",OR(Painel!$B$5="(Todos)",A8560=Painel!$B$5)*OR(Painel!$E$5="(Todos)",P8560=Painel!$E$5)),$J8560+ROW()/10000000,"")</f>
        <v/>
      </c>
    </row>
    <row r="8561" customFormat="false" ht="15" hidden="false" customHeight="false" outlineLevel="0" collapsed="false">
      <c r="A8561" s="29" t="s">
        <v>57</v>
      </c>
      <c r="B8561" s="29" t="s">
        <v>15354</v>
      </c>
      <c r="C8561" s="29" t="s">
        <v>707</v>
      </c>
      <c r="D8561" s="29" t="s">
        <v>15355</v>
      </c>
      <c r="E8561" s="29" t="n">
        <v>1</v>
      </c>
      <c r="F8561" s="29"/>
      <c r="G8561" s="29"/>
      <c r="H8561" s="30" t="n">
        <v>140</v>
      </c>
      <c r="I8561" s="31" t="n">
        <v>46249</v>
      </c>
      <c r="J8561" s="30" t="n">
        <v>140</v>
      </c>
      <c r="K8561" s="29" t="s">
        <v>120</v>
      </c>
      <c r="L8561" s="29" t="s">
        <v>15356</v>
      </c>
      <c r="M8561" s="29"/>
      <c r="N8561" s="29" t="s">
        <v>122</v>
      </c>
      <c r="O8561" s="31" t="n">
        <v>46769</v>
      </c>
      <c r="P8561" s="29" t="s">
        <v>123</v>
      </c>
      <c r="Q8561" s="29" t="n">
        <f aca="false">IFERROR(VALUE(L8561),"")</f>
        <v>36</v>
      </c>
      <c r="R8561" s="29" t="n">
        <f aca="true">IF(O8561="","",O8561-TODAY())</f>
        <v>484</v>
      </c>
      <c r="S8561" s="29" t="str">
        <f aca="false">IF(C8561="&lt;&lt; vazio &gt;&gt;","VAZIA",IF(AND(O8561&lt;&gt;"",R8561&lt;0),"VENCIDO",IF(AND(O8561&lt;&gt;"",R8561&lt;=Parametros!$B$10),"PRÓX. VENCIMENTO",IF(F8561="Q","QUALIDADE",IF(F8561="S","BLOQUEADO",IF(F8561="R","RESTRITO/DEVOLUÇÃO",IF(OR(N8561="QUAR",N8561="QRES"),"QUARENTENA",IF(OR(B8561="DESCARTE",B8561="DEVOLUÇÃO"),"DESCARTE/DEVOLUÇÃO",IF(AND(D8561="",K8561&lt;&gt;""),"SEM LOTE",IF(AND(Q8561&lt;&gt;"",Q8561&gt;=Parametros!$B$11),"PARADO/SEM GIRO","OK"))))))))))</f>
        <v>OK</v>
      </c>
      <c r="T8561" s="29" t="str">
        <f aca="false">IF(AND($S8561="PARADO/SEM GIRO",$K8561="KG",OR(Painel!$B$5="(Todos)",A8561=Painel!$B$5)*OR(Painel!$E$5="(Todos)",P8561=Painel!$E$5)),$J8561+ROW()/10000000,"")</f>
        <v/>
      </c>
      <c r="U8561" s="29" t="str">
        <f aca="false">IF(AND($S8561="VENCIDO",$K8561="KG",OR(Painel!$B$5="(Todos)",A8561=Painel!$B$5)*OR(Painel!$E$5="(Todos)",P8561=Painel!$E$5)),$J8561+ROW()/10000000,"")</f>
        <v/>
      </c>
    </row>
    <row r="8562" customFormat="false" ht="15" hidden="false" customHeight="false" outlineLevel="0" collapsed="false">
      <c r="A8562" s="29" t="s">
        <v>57</v>
      </c>
      <c r="B8562" s="29" t="s">
        <v>15357</v>
      </c>
      <c r="C8562" s="29" t="s">
        <v>115</v>
      </c>
      <c r="D8562" s="29"/>
      <c r="E8562" s="29" t="n">
        <v>0</v>
      </c>
      <c r="F8562" s="29"/>
      <c r="G8562" s="29"/>
      <c r="H8562" s="30" t="n">
        <v>0</v>
      </c>
      <c r="I8562" s="29"/>
      <c r="J8562" s="30" t="n">
        <v>0</v>
      </c>
      <c r="K8562" s="29"/>
      <c r="L8562" s="29" t="s">
        <v>116</v>
      </c>
      <c r="M8562" s="29"/>
      <c r="N8562" s="29"/>
      <c r="O8562" s="29"/>
      <c r="P8562" s="29"/>
      <c r="Q8562" s="29" t="n">
        <f aca="false">IFERROR(VALUE(L8562),"")</f>
        <v>0</v>
      </c>
      <c r="R8562" s="29" t="str">
        <f aca="true">IF(O8562="","",O8562-TODAY())</f>
        <v/>
      </c>
      <c r="S8562" s="29" t="str">
        <f aca="false">IF(C8562="&lt;&lt; vazio &gt;&gt;","VAZIA",IF(AND(O8562&lt;&gt;"",R8562&lt;0),"VENCIDO",IF(AND(O8562&lt;&gt;"",R8562&lt;=Parametros!$B$10),"PRÓX. VENCIMENTO",IF(F8562="Q","QUALIDADE",IF(F8562="S","BLOQUEADO",IF(F8562="R","RESTRITO/DEVOLUÇÃO",IF(OR(N8562="QUAR",N8562="QRES"),"QUARENTENA",IF(OR(B8562="DESCARTE",B8562="DEVOLUÇÃO"),"DESCARTE/DEVOLUÇÃO",IF(AND(D8562="",K8562&lt;&gt;""),"SEM LOTE",IF(AND(Q8562&lt;&gt;"",Q8562&gt;=Parametros!$B$11),"PARADO/SEM GIRO","OK"))))))))))</f>
        <v>VAZIA</v>
      </c>
      <c r="T8562" s="29" t="str">
        <f aca="false">IF(AND($S8562="PARADO/SEM GIRO",$K8562="KG",OR(Painel!$B$5="(Todos)",A8562=Painel!$B$5)*OR(Painel!$E$5="(Todos)",P8562=Painel!$E$5)),$J8562+ROW()/10000000,"")</f>
        <v/>
      </c>
      <c r="U8562" s="29" t="str">
        <f aca="false">IF(AND($S8562="VENCIDO",$K8562="KG",OR(Painel!$B$5="(Todos)",A8562=Painel!$B$5)*OR(Painel!$E$5="(Todos)",P8562=Painel!$E$5)),$J8562+ROW()/10000000,"")</f>
        <v/>
      </c>
    </row>
    <row r="8563" customFormat="false" ht="15" hidden="false" customHeight="false" outlineLevel="0" collapsed="false">
      <c r="A8563" s="29" t="s">
        <v>57</v>
      </c>
      <c r="B8563" s="29" t="s">
        <v>15358</v>
      </c>
      <c r="C8563" s="29" t="s">
        <v>9637</v>
      </c>
      <c r="D8563" s="29" t="s">
        <v>9638</v>
      </c>
      <c r="E8563" s="29" t="n">
        <v>1</v>
      </c>
      <c r="F8563" s="29"/>
      <c r="G8563" s="29"/>
      <c r="H8563" s="30" t="n">
        <v>39.44</v>
      </c>
      <c r="I8563" s="31" t="n">
        <v>46261</v>
      </c>
      <c r="J8563" s="30" t="n">
        <v>39.44</v>
      </c>
      <c r="K8563" s="29" t="s">
        <v>120</v>
      </c>
      <c r="L8563" s="29" t="s">
        <v>2246</v>
      </c>
      <c r="M8563" s="29"/>
      <c r="N8563" s="29" t="s">
        <v>122</v>
      </c>
      <c r="O8563" s="31" t="n">
        <v>46422</v>
      </c>
      <c r="P8563" s="29" t="s">
        <v>123</v>
      </c>
      <c r="Q8563" s="29" t="n">
        <f aca="false">IFERROR(VALUE(L8563),"")</f>
        <v>54</v>
      </c>
      <c r="R8563" s="29" t="n">
        <f aca="true">IF(O8563="","",O8563-TODAY())</f>
        <v>137</v>
      </c>
      <c r="S8563" s="29" t="str">
        <f aca="false">IF(C8563="&lt;&lt; vazio &gt;&gt;","VAZIA",IF(AND(O8563&lt;&gt;"",R8563&lt;0),"VENCIDO",IF(AND(O8563&lt;&gt;"",R8563&lt;=Parametros!$B$10),"PRÓX. VENCIMENTO",IF(F8563="Q","QUALIDADE",IF(F8563="S","BLOQUEADO",IF(F8563="R","RESTRITO/DEVOLUÇÃO",IF(OR(N8563="QUAR",N8563="QRES"),"QUARENTENA",IF(OR(B8563="DESCARTE",B8563="DEVOLUÇÃO"),"DESCARTE/DEVOLUÇÃO",IF(AND(D8563="",K8563&lt;&gt;""),"SEM LOTE",IF(AND(Q8563&lt;&gt;"",Q8563&gt;=Parametros!$B$11),"PARADO/SEM GIRO","OK"))))))))))</f>
        <v>OK</v>
      </c>
      <c r="T8563" s="29" t="str">
        <f aca="false">IF(AND($S8563="PARADO/SEM GIRO",$K8563="KG",OR(Painel!$B$5="(Todos)",A8563=Painel!$B$5)*OR(Painel!$E$5="(Todos)",P8563=Painel!$E$5)),$J8563+ROW()/10000000,"")</f>
        <v/>
      </c>
      <c r="U8563" s="29" t="str">
        <f aca="false">IF(AND($S8563="VENCIDO",$K8563="KG",OR(Painel!$B$5="(Todos)",A8563=Painel!$B$5)*OR(Painel!$E$5="(Todos)",P8563=Painel!$E$5)),$J8563+ROW()/10000000,"")</f>
        <v/>
      </c>
    </row>
    <row r="8564" customFormat="false" ht="15" hidden="false" customHeight="false" outlineLevel="0" collapsed="false">
      <c r="A8564" s="29" t="s">
        <v>57</v>
      </c>
      <c r="B8564" s="29" t="s">
        <v>15359</v>
      </c>
      <c r="C8564" s="29" t="s">
        <v>4476</v>
      </c>
      <c r="D8564" s="29" t="s">
        <v>14593</v>
      </c>
      <c r="E8564" s="29" t="n">
        <v>1</v>
      </c>
      <c r="F8564" s="29"/>
      <c r="G8564" s="29"/>
      <c r="H8564" s="30" t="n">
        <v>44.8</v>
      </c>
      <c r="I8564" s="31" t="n">
        <v>46284</v>
      </c>
      <c r="J8564" s="30" t="n">
        <v>44.8</v>
      </c>
      <c r="K8564" s="29" t="s">
        <v>120</v>
      </c>
      <c r="L8564" s="29" t="s">
        <v>2246</v>
      </c>
      <c r="M8564" s="29"/>
      <c r="N8564" s="29" t="s">
        <v>122</v>
      </c>
      <c r="O8564" s="31" t="n">
        <v>46464</v>
      </c>
      <c r="P8564" s="29" t="s">
        <v>123</v>
      </c>
      <c r="Q8564" s="29" t="n">
        <f aca="false">IFERROR(VALUE(L8564),"")</f>
        <v>54</v>
      </c>
      <c r="R8564" s="29" t="n">
        <f aca="true">IF(O8564="","",O8564-TODAY())</f>
        <v>179</v>
      </c>
      <c r="S8564" s="29" t="str">
        <f aca="false">IF(C8564="&lt;&lt; vazio &gt;&gt;","VAZIA",IF(AND(O8564&lt;&gt;"",R8564&lt;0),"VENCIDO",IF(AND(O8564&lt;&gt;"",R8564&lt;=Parametros!$B$10),"PRÓX. VENCIMENTO",IF(F8564="Q","QUALIDADE",IF(F8564="S","BLOQUEADO",IF(F8564="R","RESTRITO/DEVOLUÇÃO",IF(OR(N8564="QUAR",N8564="QRES"),"QUARENTENA",IF(OR(B8564="DESCARTE",B8564="DEVOLUÇÃO"),"DESCARTE/DEVOLUÇÃO",IF(AND(D8564="",K8564&lt;&gt;""),"SEM LOTE",IF(AND(Q8564&lt;&gt;"",Q8564&gt;=Parametros!$B$11),"PARADO/SEM GIRO","OK"))))))))))</f>
        <v>OK</v>
      </c>
      <c r="T8564" s="29" t="str">
        <f aca="false">IF(AND($S8564="PARADO/SEM GIRO",$K8564="KG",OR(Painel!$B$5="(Todos)",A8564=Painel!$B$5)*OR(Painel!$E$5="(Todos)",P8564=Painel!$E$5)),$J8564+ROW()/10000000,"")</f>
        <v/>
      </c>
      <c r="U8564" s="29" t="str">
        <f aca="false">IF(AND($S8564="VENCIDO",$K8564="KG",OR(Painel!$B$5="(Todos)",A8564=Painel!$B$5)*OR(Painel!$E$5="(Todos)",P8564=Painel!$E$5)),$J8564+ROW()/10000000,"")</f>
        <v/>
      </c>
    </row>
    <row r="8565" customFormat="false" ht="15" hidden="false" customHeight="false" outlineLevel="0" collapsed="false">
      <c r="A8565" s="29" t="s">
        <v>57</v>
      </c>
      <c r="B8565" s="29" t="s">
        <v>15360</v>
      </c>
      <c r="C8565" s="29" t="s">
        <v>381</v>
      </c>
      <c r="D8565" s="29" t="s">
        <v>1497</v>
      </c>
      <c r="E8565" s="29" t="n">
        <v>1</v>
      </c>
      <c r="F8565" s="29"/>
      <c r="G8565" s="29"/>
      <c r="H8565" s="30" t="n">
        <v>10.8</v>
      </c>
      <c r="I8565" s="31" t="n">
        <v>46276</v>
      </c>
      <c r="J8565" s="30" t="n">
        <v>10.8</v>
      </c>
      <c r="K8565" s="29" t="s">
        <v>120</v>
      </c>
      <c r="L8565" s="29" t="s">
        <v>138</v>
      </c>
      <c r="M8565" s="29"/>
      <c r="N8565" s="29" t="s">
        <v>122</v>
      </c>
      <c r="O8565" s="31" t="n">
        <v>46873</v>
      </c>
      <c r="P8565" s="29" t="s">
        <v>123</v>
      </c>
      <c r="Q8565" s="29" t="n">
        <f aca="false">IFERROR(VALUE(L8565),"")</f>
        <v>11</v>
      </c>
      <c r="R8565" s="29" t="n">
        <f aca="true">IF(O8565="","",O8565-TODAY())</f>
        <v>588</v>
      </c>
      <c r="S8565" s="29" t="str">
        <f aca="false">IF(C8565="&lt;&lt; vazio &gt;&gt;","VAZIA",IF(AND(O8565&lt;&gt;"",R8565&lt;0),"VENCIDO",IF(AND(O8565&lt;&gt;"",R8565&lt;=Parametros!$B$10),"PRÓX. VENCIMENTO",IF(F8565="Q","QUALIDADE",IF(F8565="S","BLOQUEADO",IF(F8565="R","RESTRITO/DEVOLUÇÃO",IF(OR(N8565="QUAR",N8565="QRES"),"QUARENTENA",IF(OR(B8565="DESCARTE",B8565="DEVOLUÇÃO"),"DESCARTE/DEVOLUÇÃO",IF(AND(D8565="",K8565&lt;&gt;""),"SEM LOTE",IF(AND(Q8565&lt;&gt;"",Q8565&gt;=Parametros!$B$11),"PARADO/SEM GIRO","OK"))))))))))</f>
        <v>OK</v>
      </c>
      <c r="T8565" s="29" t="str">
        <f aca="false">IF(AND($S8565="PARADO/SEM GIRO",$K8565="KG",OR(Painel!$B$5="(Todos)",A8565=Painel!$B$5)*OR(Painel!$E$5="(Todos)",P8565=Painel!$E$5)),$J8565+ROW()/10000000,"")</f>
        <v/>
      </c>
      <c r="U8565" s="29" t="str">
        <f aca="false">IF(AND($S8565="VENCIDO",$K8565="KG",OR(Painel!$B$5="(Todos)",A8565=Painel!$B$5)*OR(Painel!$E$5="(Todos)",P8565=Painel!$E$5)),$J8565+ROW()/10000000,"")</f>
        <v/>
      </c>
    </row>
    <row r="8566" customFormat="false" ht="15" hidden="false" customHeight="false" outlineLevel="0" collapsed="false">
      <c r="A8566" s="29" t="s">
        <v>57</v>
      </c>
      <c r="B8566" s="29" t="s">
        <v>15361</v>
      </c>
      <c r="C8566" s="29" t="s">
        <v>184</v>
      </c>
      <c r="D8566" s="29" t="s">
        <v>15362</v>
      </c>
      <c r="E8566" s="29" t="n">
        <v>1</v>
      </c>
      <c r="F8566" s="29"/>
      <c r="G8566" s="29"/>
      <c r="H8566" s="30" t="n">
        <v>20</v>
      </c>
      <c r="I8566" s="31" t="n">
        <v>46251</v>
      </c>
      <c r="J8566" s="30" t="n">
        <v>20</v>
      </c>
      <c r="K8566" s="29" t="s">
        <v>120</v>
      </c>
      <c r="L8566" s="29" t="s">
        <v>15356</v>
      </c>
      <c r="M8566" s="29"/>
      <c r="N8566" s="29" t="s">
        <v>122</v>
      </c>
      <c r="O8566" s="31" t="n">
        <v>46486</v>
      </c>
      <c r="P8566" s="29" t="s">
        <v>123</v>
      </c>
      <c r="Q8566" s="29" t="n">
        <f aca="false">IFERROR(VALUE(L8566),"")</f>
        <v>36</v>
      </c>
      <c r="R8566" s="29" t="n">
        <f aca="true">IF(O8566="","",O8566-TODAY())</f>
        <v>201</v>
      </c>
      <c r="S8566" s="29" t="str">
        <f aca="false">IF(C8566="&lt;&lt; vazio &gt;&gt;","VAZIA",IF(AND(O8566&lt;&gt;"",R8566&lt;0),"VENCIDO",IF(AND(O8566&lt;&gt;"",R8566&lt;=Parametros!$B$10),"PRÓX. VENCIMENTO",IF(F8566="Q","QUALIDADE",IF(F8566="S","BLOQUEADO",IF(F8566="R","RESTRITO/DEVOLUÇÃO",IF(OR(N8566="QUAR",N8566="QRES"),"QUARENTENA",IF(OR(B8566="DESCARTE",B8566="DEVOLUÇÃO"),"DESCARTE/DEVOLUÇÃO",IF(AND(D8566="",K8566&lt;&gt;""),"SEM LOTE",IF(AND(Q8566&lt;&gt;"",Q8566&gt;=Parametros!$B$11),"PARADO/SEM GIRO","OK"))))))))))</f>
        <v>OK</v>
      </c>
      <c r="T8566" s="29" t="str">
        <f aca="false">IF(AND($S8566="PARADO/SEM GIRO",$K8566="KG",OR(Painel!$B$5="(Todos)",A8566=Painel!$B$5)*OR(Painel!$E$5="(Todos)",P8566=Painel!$E$5)),$J8566+ROW()/10000000,"")</f>
        <v/>
      </c>
      <c r="U8566" s="29" t="str">
        <f aca="false">IF(AND($S8566="VENCIDO",$K8566="KG",OR(Painel!$B$5="(Todos)",A8566=Painel!$B$5)*OR(Painel!$E$5="(Todos)",P8566=Painel!$E$5)),$J8566+ROW()/10000000,"")</f>
        <v/>
      </c>
    </row>
    <row r="8567" customFormat="false" ht="15" hidden="false" customHeight="false" outlineLevel="0" collapsed="false">
      <c r="A8567" s="29" t="s">
        <v>57</v>
      </c>
      <c r="B8567" s="29" t="s">
        <v>15363</v>
      </c>
      <c r="C8567" s="29" t="s">
        <v>115</v>
      </c>
      <c r="D8567" s="29"/>
      <c r="E8567" s="29" t="n">
        <v>0</v>
      </c>
      <c r="F8567" s="29"/>
      <c r="G8567" s="29"/>
      <c r="H8567" s="30" t="n">
        <v>0</v>
      </c>
      <c r="I8567" s="29"/>
      <c r="J8567" s="30" t="n">
        <v>0</v>
      </c>
      <c r="K8567" s="29"/>
      <c r="L8567" s="29" t="s">
        <v>116</v>
      </c>
      <c r="M8567" s="29"/>
      <c r="N8567" s="29"/>
      <c r="O8567" s="29"/>
      <c r="P8567" s="29"/>
      <c r="Q8567" s="29" t="n">
        <f aca="false">IFERROR(VALUE(L8567),"")</f>
        <v>0</v>
      </c>
      <c r="R8567" s="29" t="str">
        <f aca="true">IF(O8567="","",O8567-TODAY())</f>
        <v/>
      </c>
      <c r="S8567" s="29" t="str">
        <f aca="false">IF(C8567="&lt;&lt; vazio &gt;&gt;","VAZIA",IF(AND(O8567&lt;&gt;"",R8567&lt;0),"VENCIDO",IF(AND(O8567&lt;&gt;"",R8567&lt;=Parametros!$B$10),"PRÓX. VENCIMENTO",IF(F8567="Q","QUALIDADE",IF(F8567="S","BLOQUEADO",IF(F8567="R","RESTRITO/DEVOLUÇÃO",IF(OR(N8567="QUAR",N8567="QRES"),"QUARENTENA",IF(OR(B8567="DESCARTE",B8567="DEVOLUÇÃO"),"DESCARTE/DEVOLUÇÃO",IF(AND(D8567="",K8567&lt;&gt;""),"SEM LOTE",IF(AND(Q8567&lt;&gt;"",Q8567&gt;=Parametros!$B$11),"PARADO/SEM GIRO","OK"))))))))))</f>
        <v>VAZIA</v>
      </c>
      <c r="T8567" s="29" t="str">
        <f aca="false">IF(AND($S8567="PARADO/SEM GIRO",$K8567="KG",OR(Painel!$B$5="(Todos)",A8567=Painel!$B$5)*OR(Painel!$E$5="(Todos)",P8567=Painel!$E$5)),$J8567+ROW()/10000000,"")</f>
        <v/>
      </c>
      <c r="U8567" s="29" t="str">
        <f aca="false">IF(AND($S8567="VENCIDO",$K8567="KG",OR(Painel!$B$5="(Todos)",A8567=Painel!$B$5)*OR(Painel!$E$5="(Todos)",P8567=Painel!$E$5)),$J8567+ROW()/10000000,"")</f>
        <v/>
      </c>
    </row>
    <row r="8568" customFormat="false" ht="15" hidden="false" customHeight="false" outlineLevel="0" collapsed="false">
      <c r="A8568" s="29" t="s">
        <v>57</v>
      </c>
      <c r="B8568" s="29" t="s">
        <v>15364</v>
      </c>
      <c r="C8568" s="29" t="s">
        <v>115</v>
      </c>
      <c r="D8568" s="29"/>
      <c r="E8568" s="29" t="n">
        <v>0</v>
      </c>
      <c r="F8568" s="29"/>
      <c r="G8568" s="29"/>
      <c r="H8568" s="30" t="n">
        <v>0</v>
      </c>
      <c r="I8568" s="29"/>
      <c r="J8568" s="30" t="n">
        <v>0</v>
      </c>
      <c r="K8568" s="29"/>
      <c r="L8568" s="29" t="s">
        <v>116</v>
      </c>
      <c r="M8568" s="29"/>
      <c r="N8568" s="29"/>
      <c r="O8568" s="29"/>
      <c r="P8568" s="29"/>
      <c r="Q8568" s="29" t="n">
        <f aca="false">IFERROR(VALUE(L8568),"")</f>
        <v>0</v>
      </c>
      <c r="R8568" s="29" t="str">
        <f aca="true">IF(O8568="","",O8568-TODAY())</f>
        <v/>
      </c>
      <c r="S8568" s="29" t="str">
        <f aca="false">IF(C8568="&lt;&lt; vazio &gt;&gt;","VAZIA",IF(AND(O8568&lt;&gt;"",R8568&lt;0),"VENCIDO",IF(AND(O8568&lt;&gt;"",R8568&lt;=Parametros!$B$10),"PRÓX. VENCIMENTO",IF(F8568="Q","QUALIDADE",IF(F8568="S","BLOQUEADO",IF(F8568="R","RESTRITO/DEVOLUÇÃO",IF(OR(N8568="QUAR",N8568="QRES"),"QUARENTENA",IF(OR(B8568="DESCARTE",B8568="DEVOLUÇÃO"),"DESCARTE/DEVOLUÇÃO",IF(AND(D8568="",K8568&lt;&gt;""),"SEM LOTE",IF(AND(Q8568&lt;&gt;"",Q8568&gt;=Parametros!$B$11),"PARADO/SEM GIRO","OK"))))))))))</f>
        <v>VAZIA</v>
      </c>
      <c r="T8568" s="29" t="str">
        <f aca="false">IF(AND($S8568="PARADO/SEM GIRO",$K8568="KG",OR(Painel!$B$5="(Todos)",A8568=Painel!$B$5)*OR(Painel!$E$5="(Todos)",P8568=Painel!$E$5)),$J8568+ROW()/10000000,"")</f>
        <v/>
      </c>
      <c r="U8568" s="29" t="str">
        <f aca="false">IF(AND($S8568="VENCIDO",$K8568="KG",OR(Painel!$B$5="(Todos)",A8568=Painel!$B$5)*OR(Painel!$E$5="(Todos)",P8568=Painel!$E$5)),$J8568+ROW()/10000000,"")</f>
        <v/>
      </c>
    </row>
    <row r="8569" customFormat="false" ht="15" hidden="false" customHeight="false" outlineLevel="0" collapsed="false">
      <c r="A8569" s="29" t="s">
        <v>57</v>
      </c>
      <c r="B8569" s="29" t="s">
        <v>15365</v>
      </c>
      <c r="C8569" s="29" t="s">
        <v>115</v>
      </c>
      <c r="D8569" s="29"/>
      <c r="E8569" s="29" t="n">
        <v>0</v>
      </c>
      <c r="F8569" s="29"/>
      <c r="G8569" s="29"/>
      <c r="H8569" s="30" t="n">
        <v>0</v>
      </c>
      <c r="I8569" s="29"/>
      <c r="J8569" s="30" t="n">
        <v>0</v>
      </c>
      <c r="K8569" s="29"/>
      <c r="L8569" s="29" t="s">
        <v>116</v>
      </c>
      <c r="M8569" s="29"/>
      <c r="N8569" s="29"/>
      <c r="O8569" s="29"/>
      <c r="P8569" s="29"/>
      <c r="Q8569" s="29" t="n">
        <f aca="false">IFERROR(VALUE(L8569),"")</f>
        <v>0</v>
      </c>
      <c r="R8569" s="29" t="str">
        <f aca="true">IF(O8569="","",O8569-TODAY())</f>
        <v/>
      </c>
      <c r="S8569" s="29" t="str">
        <f aca="false">IF(C8569="&lt;&lt; vazio &gt;&gt;","VAZIA",IF(AND(O8569&lt;&gt;"",R8569&lt;0),"VENCIDO",IF(AND(O8569&lt;&gt;"",R8569&lt;=Parametros!$B$10),"PRÓX. VENCIMENTO",IF(F8569="Q","QUALIDADE",IF(F8569="S","BLOQUEADO",IF(F8569="R","RESTRITO/DEVOLUÇÃO",IF(OR(N8569="QUAR",N8569="QRES"),"QUARENTENA",IF(OR(B8569="DESCARTE",B8569="DEVOLUÇÃO"),"DESCARTE/DEVOLUÇÃO",IF(AND(D8569="",K8569&lt;&gt;""),"SEM LOTE",IF(AND(Q8569&lt;&gt;"",Q8569&gt;=Parametros!$B$11),"PARADO/SEM GIRO","OK"))))))))))</f>
        <v>VAZIA</v>
      </c>
      <c r="T8569" s="29" t="str">
        <f aca="false">IF(AND($S8569="PARADO/SEM GIRO",$K8569="KG",OR(Painel!$B$5="(Todos)",A8569=Painel!$B$5)*OR(Painel!$E$5="(Todos)",P8569=Painel!$E$5)),$J8569+ROW()/10000000,"")</f>
        <v/>
      </c>
      <c r="U8569" s="29" t="str">
        <f aca="false">IF(AND($S8569="VENCIDO",$K8569="KG",OR(Painel!$B$5="(Todos)",A8569=Painel!$B$5)*OR(Painel!$E$5="(Todos)",P8569=Painel!$E$5)),$J8569+ROW()/10000000,"")</f>
        <v/>
      </c>
    </row>
    <row r="8570" customFormat="false" ht="15" hidden="false" customHeight="false" outlineLevel="0" collapsed="false">
      <c r="A8570" s="29" t="s">
        <v>57</v>
      </c>
      <c r="B8570" s="29" t="s">
        <v>15366</v>
      </c>
      <c r="C8570" s="29" t="s">
        <v>115</v>
      </c>
      <c r="D8570" s="29"/>
      <c r="E8570" s="29" t="n">
        <v>0</v>
      </c>
      <c r="F8570" s="29"/>
      <c r="G8570" s="29"/>
      <c r="H8570" s="30" t="n">
        <v>0</v>
      </c>
      <c r="I8570" s="29"/>
      <c r="J8570" s="30" t="n">
        <v>0</v>
      </c>
      <c r="K8570" s="29"/>
      <c r="L8570" s="29" t="s">
        <v>116</v>
      </c>
      <c r="M8570" s="29"/>
      <c r="N8570" s="29"/>
      <c r="O8570" s="29"/>
      <c r="P8570" s="29"/>
      <c r="Q8570" s="29" t="n">
        <f aca="false">IFERROR(VALUE(L8570),"")</f>
        <v>0</v>
      </c>
      <c r="R8570" s="29" t="str">
        <f aca="true">IF(O8570="","",O8570-TODAY())</f>
        <v/>
      </c>
      <c r="S8570" s="29" t="str">
        <f aca="false">IF(C8570="&lt;&lt; vazio &gt;&gt;","VAZIA",IF(AND(O8570&lt;&gt;"",R8570&lt;0),"VENCIDO",IF(AND(O8570&lt;&gt;"",R8570&lt;=Parametros!$B$10),"PRÓX. VENCIMENTO",IF(F8570="Q","QUALIDADE",IF(F8570="S","BLOQUEADO",IF(F8570="R","RESTRITO/DEVOLUÇÃO",IF(OR(N8570="QUAR",N8570="QRES"),"QUARENTENA",IF(OR(B8570="DESCARTE",B8570="DEVOLUÇÃO"),"DESCARTE/DEVOLUÇÃO",IF(AND(D8570="",K8570&lt;&gt;""),"SEM LOTE",IF(AND(Q8570&lt;&gt;"",Q8570&gt;=Parametros!$B$11),"PARADO/SEM GIRO","OK"))))))))))</f>
        <v>VAZIA</v>
      </c>
      <c r="T8570" s="29" t="str">
        <f aca="false">IF(AND($S8570="PARADO/SEM GIRO",$K8570="KG",OR(Painel!$B$5="(Todos)",A8570=Painel!$B$5)*OR(Painel!$E$5="(Todos)",P8570=Painel!$E$5)),$J8570+ROW()/10000000,"")</f>
        <v/>
      </c>
      <c r="U8570" s="29" t="str">
        <f aca="false">IF(AND($S8570="VENCIDO",$K8570="KG",OR(Painel!$B$5="(Todos)",A8570=Painel!$B$5)*OR(Painel!$E$5="(Todos)",P8570=Painel!$E$5)),$J8570+ROW()/10000000,"")</f>
        <v/>
      </c>
    </row>
    <row r="8571" customFormat="false" ht="15" hidden="false" customHeight="false" outlineLevel="0" collapsed="false">
      <c r="A8571" s="29" t="s">
        <v>57</v>
      </c>
      <c r="B8571" s="29" t="s">
        <v>15367</v>
      </c>
      <c r="C8571" s="29" t="s">
        <v>115</v>
      </c>
      <c r="D8571" s="29"/>
      <c r="E8571" s="29" t="n">
        <v>0</v>
      </c>
      <c r="F8571" s="29"/>
      <c r="G8571" s="29"/>
      <c r="H8571" s="30" t="n">
        <v>0</v>
      </c>
      <c r="I8571" s="29"/>
      <c r="J8571" s="30" t="n">
        <v>0</v>
      </c>
      <c r="K8571" s="29"/>
      <c r="L8571" s="29" t="s">
        <v>116</v>
      </c>
      <c r="M8571" s="29"/>
      <c r="N8571" s="29"/>
      <c r="O8571" s="29"/>
      <c r="P8571" s="29"/>
      <c r="Q8571" s="29" t="n">
        <f aca="false">IFERROR(VALUE(L8571),"")</f>
        <v>0</v>
      </c>
      <c r="R8571" s="29" t="str">
        <f aca="true">IF(O8571="","",O8571-TODAY())</f>
        <v/>
      </c>
      <c r="S8571" s="29" t="str">
        <f aca="false">IF(C8571="&lt;&lt; vazio &gt;&gt;","VAZIA",IF(AND(O8571&lt;&gt;"",R8571&lt;0),"VENCIDO",IF(AND(O8571&lt;&gt;"",R8571&lt;=Parametros!$B$10),"PRÓX. VENCIMENTO",IF(F8571="Q","QUALIDADE",IF(F8571="S","BLOQUEADO",IF(F8571="R","RESTRITO/DEVOLUÇÃO",IF(OR(N8571="QUAR",N8571="QRES"),"QUARENTENA",IF(OR(B8571="DESCARTE",B8571="DEVOLUÇÃO"),"DESCARTE/DEVOLUÇÃO",IF(AND(D8571="",K8571&lt;&gt;""),"SEM LOTE",IF(AND(Q8571&lt;&gt;"",Q8571&gt;=Parametros!$B$11),"PARADO/SEM GIRO","OK"))))))))))</f>
        <v>VAZIA</v>
      </c>
      <c r="T8571" s="29" t="str">
        <f aca="false">IF(AND($S8571="PARADO/SEM GIRO",$K8571="KG",OR(Painel!$B$5="(Todos)",A8571=Painel!$B$5)*OR(Painel!$E$5="(Todos)",P8571=Painel!$E$5)),$J8571+ROW()/10000000,"")</f>
        <v/>
      </c>
      <c r="U8571" s="29" t="str">
        <f aca="false">IF(AND($S8571="VENCIDO",$K8571="KG",OR(Painel!$B$5="(Todos)",A8571=Painel!$B$5)*OR(Painel!$E$5="(Todos)",P8571=Painel!$E$5)),$J8571+ROW()/10000000,"")</f>
        <v/>
      </c>
    </row>
    <row r="8572" customFormat="false" ht="15" hidden="false" customHeight="false" outlineLevel="0" collapsed="false">
      <c r="A8572" s="29" t="s">
        <v>57</v>
      </c>
      <c r="B8572" s="29" t="s">
        <v>15368</v>
      </c>
      <c r="C8572" s="29" t="s">
        <v>785</v>
      </c>
      <c r="D8572" s="29" t="s">
        <v>12660</v>
      </c>
      <c r="E8572" s="29" t="n">
        <v>1</v>
      </c>
      <c r="F8572" s="29"/>
      <c r="G8572" s="29"/>
      <c r="H8572" s="30" t="n">
        <v>260</v>
      </c>
      <c r="I8572" s="31" t="n">
        <v>46278</v>
      </c>
      <c r="J8572" s="30" t="n">
        <v>260</v>
      </c>
      <c r="K8572" s="29" t="s">
        <v>120</v>
      </c>
      <c r="L8572" s="29" t="s">
        <v>149</v>
      </c>
      <c r="M8572" s="29"/>
      <c r="N8572" s="29" t="s">
        <v>122</v>
      </c>
      <c r="O8572" s="31" t="n">
        <v>46812</v>
      </c>
      <c r="P8572" s="29" t="s">
        <v>123</v>
      </c>
      <c r="Q8572" s="29" t="n">
        <f aca="false">IFERROR(VALUE(L8572),"")</f>
        <v>12</v>
      </c>
      <c r="R8572" s="29" t="n">
        <f aca="true">IF(O8572="","",O8572-TODAY())</f>
        <v>527</v>
      </c>
      <c r="S8572" s="29" t="str">
        <f aca="false">IF(C8572="&lt;&lt; vazio &gt;&gt;","VAZIA",IF(AND(O8572&lt;&gt;"",R8572&lt;0),"VENCIDO",IF(AND(O8572&lt;&gt;"",R8572&lt;=Parametros!$B$10),"PRÓX. VENCIMENTO",IF(F8572="Q","QUALIDADE",IF(F8572="S","BLOQUEADO",IF(F8572="R","RESTRITO/DEVOLUÇÃO",IF(OR(N8572="QUAR",N8572="QRES"),"QUARENTENA",IF(OR(B8572="DESCARTE",B8572="DEVOLUÇÃO"),"DESCARTE/DEVOLUÇÃO",IF(AND(D8572="",K8572&lt;&gt;""),"SEM LOTE",IF(AND(Q8572&lt;&gt;"",Q8572&gt;=Parametros!$B$11),"PARADO/SEM GIRO","OK"))))))))))</f>
        <v>OK</v>
      </c>
      <c r="T8572" s="29" t="str">
        <f aca="false">IF(AND($S8572="PARADO/SEM GIRO",$K8572="KG",OR(Painel!$B$5="(Todos)",A8572=Painel!$B$5)*OR(Painel!$E$5="(Todos)",P8572=Painel!$E$5)),$J8572+ROW()/10000000,"")</f>
        <v/>
      </c>
      <c r="U8572" s="29" t="str">
        <f aca="false">IF(AND($S8572="VENCIDO",$K8572="KG",OR(Painel!$B$5="(Todos)",A8572=Painel!$B$5)*OR(Painel!$E$5="(Todos)",P8572=Painel!$E$5)),$J8572+ROW()/10000000,"")</f>
        <v/>
      </c>
    </row>
    <row r="8573" customFormat="false" ht="15" hidden="false" customHeight="false" outlineLevel="0" collapsed="false">
      <c r="A8573" s="29" t="s">
        <v>57</v>
      </c>
      <c r="B8573" s="29" t="s">
        <v>15369</v>
      </c>
      <c r="C8573" s="29" t="s">
        <v>2679</v>
      </c>
      <c r="D8573" s="29" t="s">
        <v>2680</v>
      </c>
      <c r="E8573" s="29" t="n">
        <v>1</v>
      </c>
      <c r="F8573" s="29"/>
      <c r="G8573" s="29"/>
      <c r="H8573" s="30" t="n">
        <v>260</v>
      </c>
      <c r="I8573" s="31" t="n">
        <v>46259</v>
      </c>
      <c r="J8573" s="30" t="n">
        <v>260</v>
      </c>
      <c r="K8573" s="29" t="s">
        <v>120</v>
      </c>
      <c r="L8573" s="29" t="s">
        <v>2471</v>
      </c>
      <c r="M8573" s="29"/>
      <c r="N8573" s="29" t="s">
        <v>122</v>
      </c>
      <c r="O8573" s="31" t="n">
        <v>46735</v>
      </c>
      <c r="P8573" s="29" t="s">
        <v>123</v>
      </c>
      <c r="Q8573" s="29" t="n">
        <f aca="false">IFERROR(VALUE(L8573),"")</f>
        <v>32</v>
      </c>
      <c r="R8573" s="29" t="n">
        <f aca="true">IF(O8573="","",O8573-TODAY())</f>
        <v>450</v>
      </c>
      <c r="S8573" s="29" t="str">
        <f aca="false">IF(C8573="&lt;&lt; vazio &gt;&gt;","VAZIA",IF(AND(O8573&lt;&gt;"",R8573&lt;0),"VENCIDO",IF(AND(O8573&lt;&gt;"",R8573&lt;=Parametros!$B$10),"PRÓX. VENCIMENTO",IF(F8573="Q","QUALIDADE",IF(F8573="S","BLOQUEADO",IF(F8573="R","RESTRITO/DEVOLUÇÃO",IF(OR(N8573="QUAR",N8573="QRES"),"QUARENTENA",IF(OR(B8573="DESCARTE",B8573="DEVOLUÇÃO"),"DESCARTE/DEVOLUÇÃO",IF(AND(D8573="",K8573&lt;&gt;""),"SEM LOTE",IF(AND(Q8573&lt;&gt;"",Q8573&gt;=Parametros!$B$11),"PARADO/SEM GIRO","OK"))))))))))</f>
        <v>OK</v>
      </c>
      <c r="T8573" s="29" t="str">
        <f aca="false">IF(AND($S8573="PARADO/SEM GIRO",$K8573="KG",OR(Painel!$B$5="(Todos)",A8573=Painel!$B$5)*OR(Painel!$E$5="(Todos)",P8573=Painel!$E$5)),$J8573+ROW()/10000000,"")</f>
        <v/>
      </c>
      <c r="U8573" s="29" t="str">
        <f aca="false">IF(AND($S8573="VENCIDO",$K8573="KG",OR(Painel!$B$5="(Todos)",A8573=Painel!$B$5)*OR(Painel!$E$5="(Todos)",P8573=Painel!$E$5)),$J8573+ROW()/10000000,"")</f>
        <v/>
      </c>
    </row>
    <row r="8574" customFormat="false" ht="15" hidden="false" customHeight="false" outlineLevel="0" collapsed="false">
      <c r="A8574" s="29" t="s">
        <v>57</v>
      </c>
      <c r="B8574" s="29" t="s">
        <v>15370</v>
      </c>
      <c r="C8574" s="29" t="s">
        <v>1782</v>
      </c>
      <c r="D8574" s="29" t="s">
        <v>1783</v>
      </c>
      <c r="E8574" s="29" t="n">
        <v>1</v>
      </c>
      <c r="F8574" s="29"/>
      <c r="G8574" s="29"/>
      <c r="H8574" s="30" t="n">
        <v>408</v>
      </c>
      <c r="I8574" s="31" t="n">
        <v>46282</v>
      </c>
      <c r="J8574" s="30" t="n">
        <v>408</v>
      </c>
      <c r="K8574" s="29" t="s">
        <v>120</v>
      </c>
      <c r="L8574" s="29" t="s">
        <v>15356</v>
      </c>
      <c r="M8574" s="29"/>
      <c r="N8574" s="29" t="s">
        <v>122</v>
      </c>
      <c r="O8574" s="31" t="n">
        <v>46765</v>
      </c>
      <c r="P8574" s="29" t="s">
        <v>123</v>
      </c>
      <c r="Q8574" s="29" t="n">
        <f aca="false">IFERROR(VALUE(L8574),"")</f>
        <v>36</v>
      </c>
      <c r="R8574" s="29" t="n">
        <f aca="true">IF(O8574="","",O8574-TODAY())</f>
        <v>480</v>
      </c>
      <c r="S8574" s="29" t="str">
        <f aca="false">IF(C8574="&lt;&lt; vazio &gt;&gt;","VAZIA",IF(AND(O8574&lt;&gt;"",R8574&lt;0),"VENCIDO",IF(AND(O8574&lt;&gt;"",R8574&lt;=Parametros!$B$10),"PRÓX. VENCIMENTO",IF(F8574="Q","QUALIDADE",IF(F8574="S","BLOQUEADO",IF(F8574="R","RESTRITO/DEVOLUÇÃO",IF(OR(N8574="QUAR",N8574="QRES"),"QUARENTENA",IF(OR(B8574="DESCARTE",B8574="DEVOLUÇÃO"),"DESCARTE/DEVOLUÇÃO",IF(AND(D8574="",K8574&lt;&gt;""),"SEM LOTE",IF(AND(Q8574&lt;&gt;"",Q8574&gt;=Parametros!$B$11),"PARADO/SEM GIRO","OK"))))))))))</f>
        <v>OK</v>
      </c>
      <c r="T8574" s="29" t="str">
        <f aca="false">IF(AND($S8574="PARADO/SEM GIRO",$K8574="KG",OR(Painel!$B$5="(Todos)",A8574=Painel!$B$5)*OR(Painel!$E$5="(Todos)",P8574=Painel!$E$5)),$J8574+ROW()/10000000,"")</f>
        <v/>
      </c>
      <c r="U8574" s="29" t="str">
        <f aca="false">IF(AND($S8574="VENCIDO",$K8574="KG",OR(Painel!$B$5="(Todos)",A8574=Painel!$B$5)*OR(Painel!$E$5="(Todos)",P8574=Painel!$E$5)),$J8574+ROW()/10000000,"")</f>
        <v/>
      </c>
    </row>
    <row r="8575" customFormat="false" ht="15" hidden="false" customHeight="false" outlineLevel="0" collapsed="false">
      <c r="A8575" s="29" t="s">
        <v>57</v>
      </c>
      <c r="B8575" s="29" t="s">
        <v>15371</v>
      </c>
      <c r="C8575" s="29" t="s">
        <v>115</v>
      </c>
      <c r="D8575" s="29"/>
      <c r="E8575" s="29" t="n">
        <v>0</v>
      </c>
      <c r="F8575" s="29"/>
      <c r="G8575" s="29"/>
      <c r="H8575" s="30" t="n">
        <v>0</v>
      </c>
      <c r="I8575" s="29"/>
      <c r="J8575" s="30" t="n">
        <v>0</v>
      </c>
      <c r="K8575" s="29"/>
      <c r="L8575" s="29" t="s">
        <v>116</v>
      </c>
      <c r="M8575" s="29"/>
      <c r="N8575" s="29"/>
      <c r="O8575" s="29"/>
      <c r="P8575" s="29"/>
      <c r="Q8575" s="29" t="n">
        <f aca="false">IFERROR(VALUE(L8575),"")</f>
        <v>0</v>
      </c>
      <c r="R8575" s="29" t="str">
        <f aca="true">IF(O8575="","",O8575-TODAY())</f>
        <v/>
      </c>
      <c r="S8575" s="29" t="str">
        <f aca="false">IF(C8575="&lt;&lt; vazio &gt;&gt;","VAZIA",IF(AND(O8575&lt;&gt;"",R8575&lt;0),"VENCIDO",IF(AND(O8575&lt;&gt;"",R8575&lt;=Parametros!$B$10),"PRÓX. VENCIMENTO",IF(F8575="Q","QUALIDADE",IF(F8575="S","BLOQUEADO",IF(F8575="R","RESTRITO/DEVOLUÇÃO",IF(OR(N8575="QUAR",N8575="QRES"),"QUARENTENA",IF(OR(B8575="DESCARTE",B8575="DEVOLUÇÃO"),"DESCARTE/DEVOLUÇÃO",IF(AND(D8575="",K8575&lt;&gt;""),"SEM LOTE",IF(AND(Q8575&lt;&gt;"",Q8575&gt;=Parametros!$B$11),"PARADO/SEM GIRO","OK"))))))))))</f>
        <v>VAZIA</v>
      </c>
      <c r="T8575" s="29" t="str">
        <f aca="false">IF(AND($S8575="PARADO/SEM GIRO",$K8575="KG",OR(Painel!$B$5="(Todos)",A8575=Painel!$B$5)*OR(Painel!$E$5="(Todos)",P8575=Painel!$E$5)),$J8575+ROW()/10000000,"")</f>
        <v/>
      </c>
      <c r="U8575" s="29" t="str">
        <f aca="false">IF(AND($S8575="VENCIDO",$K8575="KG",OR(Painel!$B$5="(Todos)",A8575=Painel!$B$5)*OR(Painel!$E$5="(Todos)",P8575=Painel!$E$5)),$J8575+ROW()/10000000,"")</f>
        <v/>
      </c>
    </row>
    <row r="8576" customFormat="false" ht="15" hidden="false" customHeight="false" outlineLevel="0" collapsed="false">
      <c r="A8576" s="29" t="s">
        <v>57</v>
      </c>
      <c r="B8576" s="29" t="s">
        <v>15372</v>
      </c>
      <c r="C8576" s="29" t="s">
        <v>536</v>
      </c>
      <c r="D8576" s="29" t="s">
        <v>537</v>
      </c>
      <c r="E8576" s="29" t="n">
        <v>1</v>
      </c>
      <c r="F8576" s="29"/>
      <c r="G8576" s="29"/>
      <c r="H8576" s="30" t="n">
        <v>130</v>
      </c>
      <c r="I8576" s="31" t="n">
        <v>46285</v>
      </c>
      <c r="J8576" s="30" t="n">
        <v>130</v>
      </c>
      <c r="K8576" s="29" t="s">
        <v>120</v>
      </c>
      <c r="L8576" s="29" t="s">
        <v>296</v>
      </c>
      <c r="M8576" s="29"/>
      <c r="N8576" s="29" t="s">
        <v>122</v>
      </c>
      <c r="O8576" s="31" t="n">
        <v>46937</v>
      </c>
      <c r="P8576" s="29" t="s">
        <v>123</v>
      </c>
      <c r="Q8576" s="29" t="n">
        <f aca="false">IFERROR(VALUE(L8576),"")</f>
        <v>30</v>
      </c>
      <c r="R8576" s="29" t="n">
        <f aca="true">IF(O8576="","",O8576-TODAY())</f>
        <v>652</v>
      </c>
      <c r="S8576" s="29" t="str">
        <f aca="false">IF(C8576="&lt;&lt; vazio &gt;&gt;","VAZIA",IF(AND(O8576&lt;&gt;"",R8576&lt;0),"VENCIDO",IF(AND(O8576&lt;&gt;"",R8576&lt;=Parametros!$B$10),"PRÓX. VENCIMENTO",IF(F8576="Q","QUALIDADE",IF(F8576="S","BLOQUEADO",IF(F8576="R","RESTRITO/DEVOLUÇÃO",IF(OR(N8576="QUAR",N8576="QRES"),"QUARENTENA",IF(OR(B8576="DESCARTE",B8576="DEVOLUÇÃO"),"DESCARTE/DEVOLUÇÃO",IF(AND(D8576="",K8576&lt;&gt;""),"SEM LOTE",IF(AND(Q8576&lt;&gt;"",Q8576&gt;=Parametros!$B$11),"PARADO/SEM GIRO","OK"))))))))))</f>
        <v>OK</v>
      </c>
      <c r="T8576" s="29" t="str">
        <f aca="false">IF(AND($S8576="PARADO/SEM GIRO",$K8576="KG",OR(Painel!$B$5="(Todos)",A8576=Painel!$B$5)*OR(Painel!$E$5="(Todos)",P8576=Painel!$E$5)),$J8576+ROW()/10000000,"")</f>
        <v/>
      </c>
      <c r="U8576" s="29" t="str">
        <f aca="false">IF(AND($S8576="VENCIDO",$K8576="KG",OR(Painel!$B$5="(Todos)",A8576=Painel!$B$5)*OR(Painel!$E$5="(Todos)",P8576=Painel!$E$5)),$J8576+ROW()/10000000,"")</f>
        <v/>
      </c>
    </row>
    <row r="8577" customFormat="false" ht="15" hidden="false" customHeight="false" outlineLevel="0" collapsed="false">
      <c r="A8577" s="29" t="s">
        <v>57</v>
      </c>
      <c r="B8577" s="29" t="s">
        <v>15373</v>
      </c>
      <c r="C8577" s="29" t="s">
        <v>115</v>
      </c>
      <c r="D8577" s="29"/>
      <c r="E8577" s="29" t="n">
        <v>0</v>
      </c>
      <c r="F8577" s="29"/>
      <c r="G8577" s="29"/>
      <c r="H8577" s="30" t="n">
        <v>0</v>
      </c>
      <c r="I8577" s="29"/>
      <c r="J8577" s="30" t="n">
        <v>0</v>
      </c>
      <c r="K8577" s="29"/>
      <c r="L8577" s="29" t="s">
        <v>116</v>
      </c>
      <c r="M8577" s="29"/>
      <c r="N8577" s="29"/>
      <c r="O8577" s="29"/>
      <c r="P8577" s="29"/>
      <c r="Q8577" s="29" t="n">
        <f aca="false">IFERROR(VALUE(L8577),"")</f>
        <v>0</v>
      </c>
      <c r="R8577" s="29" t="str">
        <f aca="true">IF(O8577="","",O8577-TODAY())</f>
        <v/>
      </c>
      <c r="S8577" s="29" t="str">
        <f aca="false">IF(C8577="&lt;&lt; vazio &gt;&gt;","VAZIA",IF(AND(O8577&lt;&gt;"",R8577&lt;0),"VENCIDO",IF(AND(O8577&lt;&gt;"",R8577&lt;=Parametros!$B$10),"PRÓX. VENCIMENTO",IF(F8577="Q","QUALIDADE",IF(F8577="S","BLOQUEADO",IF(F8577="R","RESTRITO/DEVOLUÇÃO",IF(OR(N8577="QUAR",N8577="QRES"),"QUARENTENA",IF(OR(B8577="DESCARTE",B8577="DEVOLUÇÃO"),"DESCARTE/DEVOLUÇÃO",IF(AND(D8577="",K8577&lt;&gt;""),"SEM LOTE",IF(AND(Q8577&lt;&gt;"",Q8577&gt;=Parametros!$B$11),"PARADO/SEM GIRO","OK"))))))))))</f>
        <v>VAZIA</v>
      </c>
      <c r="T8577" s="29" t="str">
        <f aca="false">IF(AND($S8577="PARADO/SEM GIRO",$K8577="KG",OR(Painel!$B$5="(Todos)",A8577=Painel!$B$5)*OR(Painel!$E$5="(Todos)",P8577=Painel!$E$5)),$J8577+ROW()/10000000,"")</f>
        <v/>
      </c>
      <c r="U8577" s="29" t="str">
        <f aca="false">IF(AND($S8577="VENCIDO",$K8577="KG",OR(Painel!$B$5="(Todos)",A8577=Painel!$B$5)*OR(Painel!$E$5="(Todos)",P8577=Painel!$E$5)),$J8577+ROW()/10000000,"")</f>
        <v/>
      </c>
    </row>
    <row r="8578" customFormat="false" ht="15" hidden="false" customHeight="false" outlineLevel="0" collapsed="false">
      <c r="A8578" s="29" t="s">
        <v>57</v>
      </c>
      <c r="B8578" s="29" t="s">
        <v>15374</v>
      </c>
      <c r="C8578" s="29" t="s">
        <v>115</v>
      </c>
      <c r="D8578" s="29"/>
      <c r="E8578" s="29" t="n">
        <v>0</v>
      </c>
      <c r="F8578" s="29"/>
      <c r="G8578" s="29"/>
      <c r="H8578" s="30" t="n">
        <v>0</v>
      </c>
      <c r="I8578" s="29"/>
      <c r="J8578" s="30" t="n">
        <v>0</v>
      </c>
      <c r="K8578" s="29"/>
      <c r="L8578" s="29" t="s">
        <v>116</v>
      </c>
      <c r="M8578" s="29"/>
      <c r="N8578" s="29"/>
      <c r="O8578" s="29"/>
      <c r="P8578" s="29"/>
      <c r="Q8578" s="29" t="n">
        <f aca="false">IFERROR(VALUE(L8578),"")</f>
        <v>0</v>
      </c>
      <c r="R8578" s="29" t="str">
        <f aca="true">IF(O8578="","",O8578-TODAY())</f>
        <v/>
      </c>
      <c r="S8578" s="29" t="str">
        <f aca="false">IF(C8578="&lt;&lt; vazio &gt;&gt;","VAZIA",IF(AND(O8578&lt;&gt;"",R8578&lt;0),"VENCIDO",IF(AND(O8578&lt;&gt;"",R8578&lt;=Parametros!$B$10),"PRÓX. VENCIMENTO",IF(F8578="Q","QUALIDADE",IF(F8578="S","BLOQUEADO",IF(F8578="R","RESTRITO/DEVOLUÇÃO",IF(OR(N8578="QUAR",N8578="QRES"),"QUARENTENA",IF(OR(B8578="DESCARTE",B8578="DEVOLUÇÃO"),"DESCARTE/DEVOLUÇÃO",IF(AND(D8578="",K8578&lt;&gt;""),"SEM LOTE",IF(AND(Q8578&lt;&gt;"",Q8578&gt;=Parametros!$B$11),"PARADO/SEM GIRO","OK"))))))))))</f>
        <v>VAZIA</v>
      </c>
      <c r="T8578" s="29" t="str">
        <f aca="false">IF(AND($S8578="PARADO/SEM GIRO",$K8578="KG",OR(Painel!$B$5="(Todos)",A8578=Painel!$B$5)*OR(Painel!$E$5="(Todos)",P8578=Painel!$E$5)),$J8578+ROW()/10000000,"")</f>
        <v/>
      </c>
      <c r="U8578" s="29" t="str">
        <f aca="false">IF(AND($S8578="VENCIDO",$K8578="KG",OR(Painel!$B$5="(Todos)",A8578=Painel!$B$5)*OR(Painel!$E$5="(Todos)",P8578=Painel!$E$5)),$J8578+ROW()/10000000,"")</f>
        <v/>
      </c>
    </row>
    <row r="8579" customFormat="false" ht="15" hidden="false" customHeight="false" outlineLevel="0" collapsed="false">
      <c r="A8579" s="29" t="s">
        <v>57</v>
      </c>
      <c r="B8579" s="29" t="s">
        <v>15375</v>
      </c>
      <c r="C8579" s="29" t="s">
        <v>601</v>
      </c>
      <c r="D8579" s="29" t="s">
        <v>602</v>
      </c>
      <c r="E8579" s="29" t="n">
        <v>1</v>
      </c>
      <c r="F8579" s="29"/>
      <c r="G8579" s="29"/>
      <c r="H8579" s="30" t="n">
        <v>25</v>
      </c>
      <c r="I8579" s="31" t="n">
        <v>46285</v>
      </c>
      <c r="J8579" s="30" t="n">
        <v>25</v>
      </c>
      <c r="K8579" s="29" t="s">
        <v>120</v>
      </c>
      <c r="L8579" s="29" t="s">
        <v>2513</v>
      </c>
      <c r="M8579" s="29"/>
      <c r="N8579" s="29" t="s">
        <v>134</v>
      </c>
      <c r="O8579" s="31" t="n">
        <v>46358</v>
      </c>
      <c r="P8579" s="29" t="s">
        <v>123</v>
      </c>
      <c r="Q8579" s="29" t="n">
        <f aca="false">IFERROR(VALUE(L8579),"")</f>
        <v>18</v>
      </c>
      <c r="R8579" s="29" t="n">
        <f aca="true">IF(O8579="","",O8579-TODAY())</f>
        <v>73</v>
      </c>
      <c r="S8579" s="29" t="str">
        <f aca="false">IF(C8579="&lt;&lt; vazio &gt;&gt;","VAZIA",IF(AND(O8579&lt;&gt;"",R8579&lt;0),"VENCIDO",IF(AND(O8579&lt;&gt;"",R8579&lt;=Parametros!$B$10),"PRÓX. VENCIMENTO",IF(F8579="Q","QUALIDADE",IF(F8579="S","BLOQUEADO",IF(F8579="R","RESTRITO/DEVOLUÇÃO",IF(OR(N8579="QUAR",N8579="QRES"),"QUARENTENA",IF(OR(B8579="DESCARTE",B8579="DEVOLUÇÃO"),"DESCARTE/DEVOLUÇÃO",IF(AND(D8579="",K8579&lt;&gt;""),"SEM LOTE",IF(AND(Q8579&lt;&gt;"",Q8579&gt;=Parametros!$B$11),"PARADO/SEM GIRO","OK"))))))))))</f>
        <v>OK</v>
      </c>
      <c r="T8579" s="29" t="str">
        <f aca="false">IF(AND($S8579="PARADO/SEM GIRO",$K8579="KG",OR(Painel!$B$5="(Todos)",A8579=Painel!$B$5)*OR(Painel!$E$5="(Todos)",P8579=Painel!$E$5)),$J8579+ROW()/10000000,"")</f>
        <v/>
      </c>
      <c r="U8579" s="29" t="str">
        <f aca="false">IF(AND($S8579="VENCIDO",$K8579="KG",OR(Painel!$B$5="(Todos)",A8579=Painel!$B$5)*OR(Painel!$E$5="(Todos)",P8579=Painel!$E$5)),$J8579+ROW()/10000000,"")</f>
        <v/>
      </c>
    </row>
    <row r="8580" customFormat="false" ht="15" hidden="false" customHeight="false" outlineLevel="0" collapsed="false">
      <c r="A8580" s="29" t="s">
        <v>57</v>
      </c>
      <c r="B8580" s="29" t="s">
        <v>15376</v>
      </c>
      <c r="C8580" s="29" t="s">
        <v>5519</v>
      </c>
      <c r="D8580" s="29" t="s">
        <v>5520</v>
      </c>
      <c r="E8580" s="29" t="n">
        <v>1</v>
      </c>
      <c r="F8580" s="29"/>
      <c r="G8580" s="29"/>
      <c r="H8580" s="30" t="n">
        <v>64</v>
      </c>
      <c r="I8580" s="31" t="n">
        <v>46279</v>
      </c>
      <c r="J8580" s="30" t="n">
        <v>64</v>
      </c>
      <c r="K8580" s="29" t="s">
        <v>120</v>
      </c>
      <c r="L8580" s="29" t="s">
        <v>294</v>
      </c>
      <c r="M8580" s="29"/>
      <c r="N8580" s="29" t="s">
        <v>122</v>
      </c>
      <c r="O8580" s="31" t="n">
        <v>46823</v>
      </c>
      <c r="P8580" s="29" t="s">
        <v>123</v>
      </c>
      <c r="Q8580" s="29" t="n">
        <f aca="false">IFERROR(VALUE(L8580),"")</f>
        <v>27</v>
      </c>
      <c r="R8580" s="29" t="n">
        <f aca="true">IF(O8580="","",O8580-TODAY())</f>
        <v>538</v>
      </c>
      <c r="S8580" s="29" t="str">
        <f aca="false">IF(C8580="&lt;&lt; vazio &gt;&gt;","VAZIA",IF(AND(O8580&lt;&gt;"",R8580&lt;0),"VENCIDO",IF(AND(O8580&lt;&gt;"",R8580&lt;=Parametros!$B$10),"PRÓX. VENCIMENTO",IF(F8580="Q","QUALIDADE",IF(F8580="S","BLOQUEADO",IF(F8580="R","RESTRITO/DEVOLUÇÃO",IF(OR(N8580="QUAR",N8580="QRES"),"QUARENTENA",IF(OR(B8580="DESCARTE",B8580="DEVOLUÇÃO"),"DESCARTE/DEVOLUÇÃO",IF(AND(D8580="",K8580&lt;&gt;""),"SEM LOTE",IF(AND(Q8580&lt;&gt;"",Q8580&gt;=Parametros!$B$11),"PARADO/SEM GIRO","OK"))))))))))</f>
        <v>OK</v>
      </c>
      <c r="T8580" s="29" t="str">
        <f aca="false">IF(AND($S8580="PARADO/SEM GIRO",$K8580="KG",OR(Painel!$B$5="(Todos)",A8580=Painel!$B$5)*OR(Painel!$E$5="(Todos)",P8580=Painel!$E$5)),$J8580+ROW()/10000000,"")</f>
        <v/>
      </c>
      <c r="U8580" s="29" t="str">
        <f aca="false">IF(AND($S8580="VENCIDO",$K8580="KG",OR(Painel!$B$5="(Todos)",A8580=Painel!$B$5)*OR(Painel!$E$5="(Todos)",P8580=Painel!$E$5)),$J8580+ROW()/10000000,"")</f>
        <v/>
      </c>
    </row>
    <row r="8581" customFormat="false" ht="15" hidden="false" customHeight="false" outlineLevel="0" collapsed="false">
      <c r="A8581" s="29" t="s">
        <v>57</v>
      </c>
      <c r="B8581" s="29" t="s">
        <v>15377</v>
      </c>
      <c r="C8581" s="29" t="s">
        <v>115</v>
      </c>
      <c r="D8581" s="29"/>
      <c r="E8581" s="29" t="n">
        <v>0</v>
      </c>
      <c r="F8581" s="29"/>
      <c r="G8581" s="29"/>
      <c r="H8581" s="30" t="n">
        <v>0</v>
      </c>
      <c r="I8581" s="29"/>
      <c r="J8581" s="30" t="n">
        <v>0</v>
      </c>
      <c r="K8581" s="29"/>
      <c r="L8581" s="29" t="s">
        <v>116</v>
      </c>
      <c r="M8581" s="29"/>
      <c r="N8581" s="29"/>
      <c r="O8581" s="29"/>
      <c r="P8581" s="29"/>
      <c r="Q8581" s="29" t="n">
        <f aca="false">IFERROR(VALUE(L8581),"")</f>
        <v>0</v>
      </c>
      <c r="R8581" s="29" t="str">
        <f aca="true">IF(O8581="","",O8581-TODAY())</f>
        <v/>
      </c>
      <c r="S8581" s="29" t="str">
        <f aca="false">IF(C8581="&lt;&lt; vazio &gt;&gt;","VAZIA",IF(AND(O8581&lt;&gt;"",R8581&lt;0),"VENCIDO",IF(AND(O8581&lt;&gt;"",R8581&lt;=Parametros!$B$10),"PRÓX. VENCIMENTO",IF(F8581="Q","QUALIDADE",IF(F8581="S","BLOQUEADO",IF(F8581="R","RESTRITO/DEVOLUÇÃO",IF(OR(N8581="QUAR",N8581="QRES"),"QUARENTENA",IF(OR(B8581="DESCARTE",B8581="DEVOLUÇÃO"),"DESCARTE/DEVOLUÇÃO",IF(AND(D8581="",K8581&lt;&gt;""),"SEM LOTE",IF(AND(Q8581&lt;&gt;"",Q8581&gt;=Parametros!$B$11),"PARADO/SEM GIRO","OK"))))))))))</f>
        <v>VAZIA</v>
      </c>
      <c r="T8581" s="29" t="str">
        <f aca="false">IF(AND($S8581="PARADO/SEM GIRO",$K8581="KG",OR(Painel!$B$5="(Todos)",A8581=Painel!$B$5)*OR(Painel!$E$5="(Todos)",P8581=Painel!$E$5)),$J8581+ROW()/10000000,"")</f>
        <v/>
      </c>
      <c r="U8581" s="29" t="str">
        <f aca="false">IF(AND($S8581="VENCIDO",$K8581="KG",OR(Painel!$B$5="(Todos)",A8581=Painel!$B$5)*OR(Painel!$E$5="(Todos)",P8581=Painel!$E$5)),$J8581+ROW()/10000000,"")</f>
        <v/>
      </c>
    </row>
    <row r="8582" customFormat="false" ht="15" hidden="false" customHeight="false" outlineLevel="0" collapsed="false">
      <c r="A8582" s="29" t="s">
        <v>57</v>
      </c>
      <c r="B8582" s="29" t="s">
        <v>15378</v>
      </c>
      <c r="C8582" s="29" t="s">
        <v>115</v>
      </c>
      <c r="D8582" s="29"/>
      <c r="E8582" s="29" t="n">
        <v>0</v>
      </c>
      <c r="F8582" s="29"/>
      <c r="G8582" s="29"/>
      <c r="H8582" s="30" t="n">
        <v>0</v>
      </c>
      <c r="I8582" s="29"/>
      <c r="J8582" s="30" t="n">
        <v>0</v>
      </c>
      <c r="K8582" s="29"/>
      <c r="L8582" s="29" t="s">
        <v>116</v>
      </c>
      <c r="M8582" s="29"/>
      <c r="N8582" s="29"/>
      <c r="O8582" s="29"/>
      <c r="P8582" s="29"/>
      <c r="Q8582" s="29" t="n">
        <f aca="false">IFERROR(VALUE(L8582),"")</f>
        <v>0</v>
      </c>
      <c r="R8582" s="29" t="str">
        <f aca="true">IF(O8582="","",O8582-TODAY())</f>
        <v/>
      </c>
      <c r="S8582" s="29" t="str">
        <f aca="false">IF(C8582="&lt;&lt; vazio &gt;&gt;","VAZIA",IF(AND(O8582&lt;&gt;"",R8582&lt;0),"VENCIDO",IF(AND(O8582&lt;&gt;"",R8582&lt;=Parametros!$B$10),"PRÓX. VENCIMENTO",IF(F8582="Q","QUALIDADE",IF(F8582="S","BLOQUEADO",IF(F8582="R","RESTRITO/DEVOLUÇÃO",IF(OR(N8582="QUAR",N8582="QRES"),"QUARENTENA",IF(OR(B8582="DESCARTE",B8582="DEVOLUÇÃO"),"DESCARTE/DEVOLUÇÃO",IF(AND(D8582="",K8582&lt;&gt;""),"SEM LOTE",IF(AND(Q8582&lt;&gt;"",Q8582&gt;=Parametros!$B$11),"PARADO/SEM GIRO","OK"))))))))))</f>
        <v>VAZIA</v>
      </c>
      <c r="T8582" s="29" t="str">
        <f aca="false">IF(AND($S8582="PARADO/SEM GIRO",$K8582="KG",OR(Painel!$B$5="(Todos)",A8582=Painel!$B$5)*OR(Painel!$E$5="(Todos)",P8582=Painel!$E$5)),$J8582+ROW()/10000000,"")</f>
        <v/>
      </c>
      <c r="U8582" s="29" t="str">
        <f aca="false">IF(AND($S8582="VENCIDO",$K8582="KG",OR(Painel!$B$5="(Todos)",A8582=Painel!$B$5)*OR(Painel!$E$5="(Todos)",P8582=Painel!$E$5)),$J8582+ROW()/10000000,"")</f>
        <v/>
      </c>
    </row>
    <row r="8583" customFormat="false" ht="15" hidden="false" customHeight="false" outlineLevel="0" collapsed="false">
      <c r="A8583" s="29" t="s">
        <v>57</v>
      </c>
      <c r="B8583" s="29" t="s">
        <v>15379</v>
      </c>
      <c r="C8583" s="29" t="s">
        <v>115</v>
      </c>
      <c r="D8583" s="29"/>
      <c r="E8583" s="29" t="n">
        <v>0</v>
      </c>
      <c r="F8583" s="29"/>
      <c r="G8583" s="29"/>
      <c r="H8583" s="30" t="n">
        <v>0</v>
      </c>
      <c r="I8583" s="29"/>
      <c r="J8583" s="30" t="n">
        <v>0</v>
      </c>
      <c r="K8583" s="29"/>
      <c r="L8583" s="29" t="s">
        <v>116</v>
      </c>
      <c r="M8583" s="29"/>
      <c r="N8583" s="29"/>
      <c r="O8583" s="29"/>
      <c r="P8583" s="29"/>
      <c r="Q8583" s="29" t="n">
        <f aca="false">IFERROR(VALUE(L8583),"")</f>
        <v>0</v>
      </c>
      <c r="R8583" s="29" t="str">
        <f aca="true">IF(O8583="","",O8583-TODAY())</f>
        <v/>
      </c>
      <c r="S8583" s="29" t="str">
        <f aca="false">IF(C8583="&lt;&lt; vazio &gt;&gt;","VAZIA",IF(AND(O8583&lt;&gt;"",R8583&lt;0),"VENCIDO",IF(AND(O8583&lt;&gt;"",R8583&lt;=Parametros!$B$10),"PRÓX. VENCIMENTO",IF(F8583="Q","QUALIDADE",IF(F8583="S","BLOQUEADO",IF(F8583="R","RESTRITO/DEVOLUÇÃO",IF(OR(N8583="QUAR",N8583="QRES"),"QUARENTENA",IF(OR(B8583="DESCARTE",B8583="DEVOLUÇÃO"),"DESCARTE/DEVOLUÇÃO",IF(AND(D8583="",K8583&lt;&gt;""),"SEM LOTE",IF(AND(Q8583&lt;&gt;"",Q8583&gt;=Parametros!$B$11),"PARADO/SEM GIRO","OK"))))))))))</f>
        <v>VAZIA</v>
      </c>
      <c r="T8583" s="29" t="str">
        <f aca="false">IF(AND($S8583="PARADO/SEM GIRO",$K8583="KG",OR(Painel!$B$5="(Todos)",A8583=Painel!$B$5)*OR(Painel!$E$5="(Todos)",P8583=Painel!$E$5)),$J8583+ROW()/10000000,"")</f>
        <v/>
      </c>
      <c r="U8583" s="29" t="str">
        <f aca="false">IF(AND($S8583="VENCIDO",$K8583="KG",OR(Painel!$B$5="(Todos)",A8583=Painel!$B$5)*OR(Painel!$E$5="(Todos)",P8583=Painel!$E$5)),$J8583+ROW()/10000000,"")</f>
        <v/>
      </c>
    </row>
    <row r="8584" customFormat="false" ht="15" hidden="false" customHeight="false" outlineLevel="0" collapsed="false">
      <c r="A8584" s="29" t="s">
        <v>57</v>
      </c>
      <c r="B8584" s="29" t="s">
        <v>15380</v>
      </c>
      <c r="C8584" s="29" t="s">
        <v>14030</v>
      </c>
      <c r="D8584" s="29" t="s">
        <v>14031</v>
      </c>
      <c r="E8584" s="29" t="n">
        <v>1</v>
      </c>
      <c r="F8584" s="29"/>
      <c r="G8584" s="29"/>
      <c r="H8584" s="30" t="n">
        <v>100</v>
      </c>
      <c r="I8584" s="31" t="n">
        <v>46278</v>
      </c>
      <c r="J8584" s="30" t="n">
        <v>100</v>
      </c>
      <c r="K8584" s="29" t="s">
        <v>120</v>
      </c>
      <c r="L8584" s="29" t="s">
        <v>2104</v>
      </c>
      <c r="M8584" s="29"/>
      <c r="N8584" s="29" t="s">
        <v>122</v>
      </c>
      <c r="O8584" s="31" t="n">
        <v>46489</v>
      </c>
      <c r="P8584" s="29" t="s">
        <v>123</v>
      </c>
      <c r="Q8584" s="29" t="n">
        <f aca="false">IFERROR(VALUE(L8584),"")</f>
        <v>39</v>
      </c>
      <c r="R8584" s="29" t="n">
        <f aca="true">IF(O8584="","",O8584-TODAY())</f>
        <v>204</v>
      </c>
      <c r="S8584" s="29" t="str">
        <f aca="false">IF(C8584="&lt;&lt; vazio &gt;&gt;","VAZIA",IF(AND(O8584&lt;&gt;"",R8584&lt;0),"VENCIDO",IF(AND(O8584&lt;&gt;"",R8584&lt;=Parametros!$B$10),"PRÓX. VENCIMENTO",IF(F8584="Q","QUALIDADE",IF(F8584="S","BLOQUEADO",IF(F8584="R","RESTRITO/DEVOLUÇÃO",IF(OR(N8584="QUAR",N8584="QRES"),"QUARENTENA",IF(OR(B8584="DESCARTE",B8584="DEVOLUÇÃO"),"DESCARTE/DEVOLUÇÃO",IF(AND(D8584="",K8584&lt;&gt;""),"SEM LOTE",IF(AND(Q8584&lt;&gt;"",Q8584&gt;=Parametros!$B$11),"PARADO/SEM GIRO","OK"))))))))))</f>
        <v>OK</v>
      </c>
      <c r="T8584" s="29" t="str">
        <f aca="false">IF(AND($S8584="PARADO/SEM GIRO",$K8584="KG",OR(Painel!$B$5="(Todos)",A8584=Painel!$B$5)*OR(Painel!$E$5="(Todos)",P8584=Painel!$E$5)),$J8584+ROW()/10000000,"")</f>
        <v/>
      </c>
      <c r="U8584" s="29" t="str">
        <f aca="false">IF(AND($S8584="VENCIDO",$K8584="KG",OR(Painel!$B$5="(Todos)",A8584=Painel!$B$5)*OR(Painel!$E$5="(Todos)",P8584=Painel!$E$5)),$J8584+ROW()/10000000,"")</f>
        <v/>
      </c>
    </row>
    <row r="8585" customFormat="false" ht="15" hidden="false" customHeight="false" outlineLevel="0" collapsed="false">
      <c r="A8585" s="29" t="s">
        <v>57</v>
      </c>
      <c r="B8585" s="29" t="s">
        <v>15381</v>
      </c>
      <c r="C8585" s="29" t="s">
        <v>6947</v>
      </c>
      <c r="D8585" s="29" t="s">
        <v>6948</v>
      </c>
      <c r="E8585" s="29" t="n">
        <v>1</v>
      </c>
      <c r="F8585" s="29"/>
      <c r="G8585" s="29"/>
      <c r="H8585" s="30" t="n">
        <v>720</v>
      </c>
      <c r="I8585" s="31" t="n">
        <v>46278</v>
      </c>
      <c r="J8585" s="30" t="n">
        <v>720</v>
      </c>
      <c r="K8585" s="29" t="s">
        <v>120</v>
      </c>
      <c r="L8585" s="29" t="s">
        <v>677</v>
      </c>
      <c r="M8585" s="29"/>
      <c r="N8585" s="29" t="s">
        <v>122</v>
      </c>
      <c r="O8585" s="31" t="n">
        <v>46905</v>
      </c>
      <c r="P8585" s="29" t="s">
        <v>123</v>
      </c>
      <c r="Q8585" s="29" t="n">
        <f aca="false">IFERROR(VALUE(L8585),"")</f>
        <v>26</v>
      </c>
      <c r="R8585" s="29" t="n">
        <f aca="true">IF(O8585="","",O8585-TODAY())</f>
        <v>620</v>
      </c>
      <c r="S8585" s="29" t="str">
        <f aca="false">IF(C8585="&lt;&lt; vazio &gt;&gt;","VAZIA",IF(AND(O8585&lt;&gt;"",R8585&lt;0),"VENCIDO",IF(AND(O8585&lt;&gt;"",R8585&lt;=Parametros!$B$10),"PRÓX. VENCIMENTO",IF(F8585="Q","QUALIDADE",IF(F8585="S","BLOQUEADO",IF(F8585="R","RESTRITO/DEVOLUÇÃO",IF(OR(N8585="QUAR",N8585="QRES"),"QUARENTENA",IF(OR(B8585="DESCARTE",B8585="DEVOLUÇÃO"),"DESCARTE/DEVOLUÇÃO",IF(AND(D8585="",K8585&lt;&gt;""),"SEM LOTE",IF(AND(Q8585&lt;&gt;"",Q8585&gt;=Parametros!$B$11),"PARADO/SEM GIRO","OK"))))))))))</f>
        <v>OK</v>
      </c>
      <c r="T8585" s="29" t="str">
        <f aca="false">IF(AND($S8585="PARADO/SEM GIRO",$K8585="KG",OR(Painel!$B$5="(Todos)",A8585=Painel!$B$5)*OR(Painel!$E$5="(Todos)",P8585=Painel!$E$5)),$J8585+ROW()/10000000,"")</f>
        <v/>
      </c>
      <c r="U8585" s="29" t="str">
        <f aca="false">IF(AND($S8585="VENCIDO",$K8585="KG",OR(Painel!$B$5="(Todos)",A8585=Painel!$B$5)*OR(Painel!$E$5="(Todos)",P8585=Painel!$E$5)),$J8585+ROW()/10000000,"")</f>
        <v/>
      </c>
    </row>
    <row r="8586" customFormat="false" ht="15" hidden="false" customHeight="false" outlineLevel="0" collapsed="false">
      <c r="A8586" s="29" t="s">
        <v>57</v>
      </c>
      <c r="B8586" s="29" t="s">
        <v>15382</v>
      </c>
      <c r="C8586" s="29" t="s">
        <v>6159</v>
      </c>
      <c r="D8586" s="29" t="s">
        <v>15195</v>
      </c>
      <c r="E8586" s="29" t="n">
        <v>1</v>
      </c>
      <c r="F8586" s="29"/>
      <c r="G8586" s="29"/>
      <c r="H8586" s="30" t="n">
        <v>600</v>
      </c>
      <c r="I8586" s="31" t="n">
        <v>46284</v>
      </c>
      <c r="J8586" s="30" t="n">
        <v>600</v>
      </c>
      <c r="K8586" s="29" t="s">
        <v>120</v>
      </c>
      <c r="L8586" s="29" t="s">
        <v>15383</v>
      </c>
      <c r="M8586" s="29"/>
      <c r="N8586" s="29" t="s">
        <v>122</v>
      </c>
      <c r="O8586" s="31" t="n">
        <v>46546</v>
      </c>
      <c r="P8586" s="29" t="s">
        <v>123</v>
      </c>
      <c r="Q8586" s="29" t="n">
        <f aca="false">IFERROR(VALUE(L8586),"")</f>
        <v>71</v>
      </c>
      <c r="R8586" s="29" t="n">
        <f aca="true">IF(O8586="","",O8586-TODAY())</f>
        <v>261</v>
      </c>
      <c r="S8586" s="29" t="str">
        <f aca="false">IF(C8586="&lt;&lt; vazio &gt;&gt;","VAZIA",IF(AND(O8586&lt;&gt;"",R8586&lt;0),"VENCIDO",IF(AND(O8586&lt;&gt;"",R8586&lt;=Parametros!$B$10),"PRÓX. VENCIMENTO",IF(F8586="Q","QUALIDADE",IF(F8586="S","BLOQUEADO",IF(F8586="R","RESTRITO/DEVOLUÇÃO",IF(OR(N8586="QUAR",N8586="QRES"),"QUARENTENA",IF(OR(B8586="DESCARTE",B8586="DEVOLUÇÃO"),"DESCARTE/DEVOLUÇÃO",IF(AND(D8586="",K8586&lt;&gt;""),"SEM LOTE",IF(AND(Q8586&lt;&gt;"",Q8586&gt;=Parametros!$B$11),"PARADO/SEM GIRO","OK"))))))))))</f>
        <v>OK</v>
      </c>
      <c r="T8586" s="29" t="str">
        <f aca="false">IF(AND($S8586="PARADO/SEM GIRO",$K8586="KG",OR(Painel!$B$5="(Todos)",A8586=Painel!$B$5)*OR(Painel!$E$5="(Todos)",P8586=Painel!$E$5)),$J8586+ROW()/10000000,"")</f>
        <v/>
      </c>
      <c r="U8586" s="29" t="str">
        <f aca="false">IF(AND($S8586="VENCIDO",$K8586="KG",OR(Painel!$B$5="(Todos)",A8586=Painel!$B$5)*OR(Painel!$E$5="(Todos)",P8586=Painel!$E$5)),$J8586+ROW()/10000000,"")</f>
        <v/>
      </c>
    </row>
    <row r="8587" customFormat="false" ht="15" hidden="false" customHeight="false" outlineLevel="0" collapsed="false">
      <c r="A8587" s="29" t="s">
        <v>57</v>
      </c>
      <c r="B8587" s="29" t="s">
        <v>15384</v>
      </c>
      <c r="C8587" s="29" t="s">
        <v>115</v>
      </c>
      <c r="D8587" s="29"/>
      <c r="E8587" s="29" t="n">
        <v>0</v>
      </c>
      <c r="F8587" s="29"/>
      <c r="G8587" s="29"/>
      <c r="H8587" s="30" t="n">
        <v>0</v>
      </c>
      <c r="I8587" s="29"/>
      <c r="J8587" s="30" t="n">
        <v>0</v>
      </c>
      <c r="K8587" s="29"/>
      <c r="L8587" s="29" t="s">
        <v>116</v>
      </c>
      <c r="M8587" s="29"/>
      <c r="N8587" s="29"/>
      <c r="O8587" s="29"/>
      <c r="P8587" s="29"/>
      <c r="Q8587" s="29" t="n">
        <f aca="false">IFERROR(VALUE(L8587),"")</f>
        <v>0</v>
      </c>
      <c r="R8587" s="29" t="str">
        <f aca="true">IF(O8587="","",O8587-TODAY())</f>
        <v/>
      </c>
      <c r="S8587" s="29" t="str">
        <f aca="false">IF(C8587="&lt;&lt; vazio &gt;&gt;","VAZIA",IF(AND(O8587&lt;&gt;"",R8587&lt;0),"VENCIDO",IF(AND(O8587&lt;&gt;"",R8587&lt;=Parametros!$B$10),"PRÓX. VENCIMENTO",IF(F8587="Q","QUALIDADE",IF(F8587="S","BLOQUEADO",IF(F8587="R","RESTRITO/DEVOLUÇÃO",IF(OR(N8587="QUAR",N8587="QRES"),"QUARENTENA",IF(OR(B8587="DESCARTE",B8587="DEVOLUÇÃO"),"DESCARTE/DEVOLUÇÃO",IF(AND(D8587="",K8587&lt;&gt;""),"SEM LOTE",IF(AND(Q8587&lt;&gt;"",Q8587&gt;=Parametros!$B$11),"PARADO/SEM GIRO","OK"))))))))))</f>
        <v>VAZIA</v>
      </c>
      <c r="T8587" s="29" t="str">
        <f aca="false">IF(AND($S8587="PARADO/SEM GIRO",$K8587="KG",OR(Painel!$B$5="(Todos)",A8587=Painel!$B$5)*OR(Painel!$E$5="(Todos)",P8587=Painel!$E$5)),$J8587+ROW()/10000000,"")</f>
        <v/>
      </c>
      <c r="U8587" s="29" t="str">
        <f aca="false">IF(AND($S8587="VENCIDO",$K8587="KG",OR(Painel!$B$5="(Todos)",A8587=Painel!$B$5)*OR(Painel!$E$5="(Todos)",P8587=Painel!$E$5)),$J8587+ROW()/10000000,"")</f>
        <v/>
      </c>
    </row>
    <row r="8588" customFormat="false" ht="15" hidden="false" customHeight="false" outlineLevel="0" collapsed="false">
      <c r="A8588" s="29" t="s">
        <v>57</v>
      </c>
      <c r="B8588" s="29" t="s">
        <v>15385</v>
      </c>
      <c r="C8588" s="29" t="s">
        <v>5454</v>
      </c>
      <c r="D8588" s="29" t="s">
        <v>15386</v>
      </c>
      <c r="E8588" s="29" t="n">
        <v>1</v>
      </c>
      <c r="F8588" s="29"/>
      <c r="G8588" s="29"/>
      <c r="H8588" s="30" t="n">
        <v>325</v>
      </c>
      <c r="I8588" s="31" t="n">
        <v>46278</v>
      </c>
      <c r="J8588" s="30" t="n">
        <v>325</v>
      </c>
      <c r="K8588" s="29" t="s">
        <v>120</v>
      </c>
      <c r="L8588" s="29" t="s">
        <v>6446</v>
      </c>
      <c r="M8588" s="29"/>
      <c r="N8588" s="29" t="s">
        <v>122</v>
      </c>
      <c r="O8588" s="31" t="n">
        <v>46491</v>
      </c>
      <c r="P8588" s="29" t="s">
        <v>123</v>
      </c>
      <c r="Q8588" s="29" t="n">
        <f aca="false">IFERROR(VALUE(L8588),"")</f>
        <v>86</v>
      </c>
      <c r="R8588" s="29" t="n">
        <f aca="true">IF(O8588="","",O8588-TODAY())</f>
        <v>206</v>
      </c>
      <c r="S8588" s="29" t="str">
        <f aca="false">IF(C8588="&lt;&lt; vazio &gt;&gt;","VAZIA",IF(AND(O8588&lt;&gt;"",R8588&lt;0),"VENCIDO",IF(AND(O8588&lt;&gt;"",R8588&lt;=Parametros!$B$10),"PRÓX. VENCIMENTO",IF(F8588="Q","QUALIDADE",IF(F8588="S","BLOQUEADO",IF(F8588="R","RESTRITO/DEVOLUÇÃO",IF(OR(N8588="QUAR",N8588="QRES"),"QUARENTENA",IF(OR(B8588="DESCARTE",B8588="DEVOLUÇÃO"),"DESCARTE/DEVOLUÇÃO",IF(AND(D8588="",K8588&lt;&gt;""),"SEM LOTE",IF(AND(Q8588&lt;&gt;"",Q8588&gt;=Parametros!$B$11),"PARADO/SEM GIRO","OK"))))))))))</f>
        <v>OK</v>
      </c>
      <c r="T8588" s="29" t="str">
        <f aca="false">IF(AND($S8588="PARADO/SEM GIRO",$K8588="KG",OR(Painel!$B$5="(Todos)",A8588=Painel!$B$5)*OR(Painel!$E$5="(Todos)",P8588=Painel!$E$5)),$J8588+ROW()/10000000,"")</f>
        <v/>
      </c>
      <c r="U8588" s="29" t="str">
        <f aca="false">IF(AND($S8588="VENCIDO",$K8588="KG",OR(Painel!$B$5="(Todos)",A8588=Painel!$B$5)*OR(Painel!$E$5="(Todos)",P8588=Painel!$E$5)),$J8588+ROW()/10000000,"")</f>
        <v/>
      </c>
    </row>
    <row r="8589" customFormat="false" ht="15" hidden="false" customHeight="false" outlineLevel="0" collapsed="false">
      <c r="A8589" s="29" t="s">
        <v>57</v>
      </c>
      <c r="B8589" s="29" t="s">
        <v>15387</v>
      </c>
      <c r="C8589" s="29" t="s">
        <v>623</v>
      </c>
      <c r="D8589" s="29" t="s">
        <v>624</v>
      </c>
      <c r="E8589" s="29" t="n">
        <v>1</v>
      </c>
      <c r="F8589" s="29"/>
      <c r="G8589" s="29"/>
      <c r="H8589" s="30" t="n">
        <v>192</v>
      </c>
      <c r="I8589" s="31" t="n">
        <v>46263</v>
      </c>
      <c r="J8589" s="30" t="n">
        <v>192</v>
      </c>
      <c r="K8589" s="29" t="s">
        <v>120</v>
      </c>
      <c r="L8589" s="29" t="s">
        <v>12795</v>
      </c>
      <c r="M8589" s="29"/>
      <c r="N8589" s="29" t="s">
        <v>134</v>
      </c>
      <c r="O8589" s="31" t="n">
        <v>46336</v>
      </c>
      <c r="P8589" s="29" t="s">
        <v>123</v>
      </c>
      <c r="Q8589" s="29" t="n">
        <f aca="false">IFERROR(VALUE(L8589),"")</f>
        <v>72</v>
      </c>
      <c r="R8589" s="29" t="n">
        <f aca="true">IF(O8589="","",O8589-TODAY())</f>
        <v>51</v>
      </c>
      <c r="S8589" s="29" t="str">
        <f aca="false">IF(C8589="&lt;&lt; vazio &gt;&gt;","VAZIA",IF(AND(O8589&lt;&gt;"",R8589&lt;0),"VENCIDO",IF(AND(O8589&lt;&gt;"",R8589&lt;=Parametros!$B$10),"PRÓX. VENCIMENTO",IF(F8589="Q","QUALIDADE",IF(F8589="S","BLOQUEADO",IF(F8589="R","RESTRITO/DEVOLUÇÃO",IF(OR(N8589="QUAR",N8589="QRES"),"QUARENTENA",IF(OR(B8589="DESCARTE",B8589="DEVOLUÇÃO"),"DESCARTE/DEVOLUÇÃO",IF(AND(D8589="",K8589&lt;&gt;""),"SEM LOTE",IF(AND(Q8589&lt;&gt;"",Q8589&gt;=Parametros!$B$11),"PARADO/SEM GIRO","OK"))))))))))</f>
        <v>PRÓX. VENCIMENTO</v>
      </c>
      <c r="T8589" s="29" t="str">
        <f aca="false">IF(AND($S8589="PARADO/SEM GIRO",$K8589="KG",OR(Painel!$B$5="(Todos)",A8589=Painel!$B$5)*OR(Painel!$E$5="(Todos)",P8589=Painel!$E$5)),$J8589+ROW()/10000000,"")</f>
        <v/>
      </c>
      <c r="U8589" s="29" t="str">
        <f aca="false">IF(AND($S8589="VENCIDO",$K8589="KG",OR(Painel!$B$5="(Todos)",A8589=Painel!$B$5)*OR(Painel!$E$5="(Todos)",P8589=Painel!$E$5)),$J8589+ROW()/10000000,"")</f>
        <v/>
      </c>
    </row>
    <row r="8590" customFormat="false" ht="15" hidden="false" customHeight="false" outlineLevel="0" collapsed="false">
      <c r="A8590" s="29" t="s">
        <v>57</v>
      </c>
      <c r="B8590" s="29" t="s">
        <v>15388</v>
      </c>
      <c r="C8590" s="29" t="s">
        <v>14030</v>
      </c>
      <c r="D8590" s="29" t="s">
        <v>15389</v>
      </c>
      <c r="E8590" s="29" t="n">
        <v>1</v>
      </c>
      <c r="F8590" s="29"/>
      <c r="G8590" s="29"/>
      <c r="H8590" s="30" t="n">
        <v>675</v>
      </c>
      <c r="I8590" s="31" t="n">
        <v>46278</v>
      </c>
      <c r="J8590" s="30" t="n">
        <v>675</v>
      </c>
      <c r="K8590" s="29" t="s">
        <v>120</v>
      </c>
      <c r="L8590" s="29" t="s">
        <v>5770</v>
      </c>
      <c r="M8590" s="29"/>
      <c r="N8590" s="29" t="s">
        <v>134</v>
      </c>
      <c r="O8590" s="31" t="n">
        <v>46339</v>
      </c>
      <c r="P8590" s="29" t="s">
        <v>123</v>
      </c>
      <c r="Q8590" s="29" t="n">
        <f aca="false">IFERROR(VALUE(L8590),"")</f>
        <v>69</v>
      </c>
      <c r="R8590" s="29" t="n">
        <f aca="true">IF(O8590="","",O8590-TODAY())</f>
        <v>54</v>
      </c>
      <c r="S8590" s="29" t="str">
        <f aca="false">IF(C8590="&lt;&lt; vazio &gt;&gt;","VAZIA",IF(AND(O8590&lt;&gt;"",R8590&lt;0),"VENCIDO",IF(AND(O8590&lt;&gt;"",R8590&lt;=Parametros!$B$10),"PRÓX. VENCIMENTO",IF(F8590="Q","QUALIDADE",IF(F8590="S","BLOQUEADO",IF(F8590="R","RESTRITO/DEVOLUÇÃO",IF(OR(N8590="QUAR",N8590="QRES"),"QUARENTENA",IF(OR(B8590="DESCARTE",B8590="DEVOLUÇÃO"),"DESCARTE/DEVOLUÇÃO",IF(AND(D8590="",K8590&lt;&gt;""),"SEM LOTE",IF(AND(Q8590&lt;&gt;"",Q8590&gt;=Parametros!$B$11),"PARADO/SEM GIRO","OK"))))))))))</f>
        <v>PRÓX. VENCIMENTO</v>
      </c>
      <c r="T8590" s="29" t="str">
        <f aca="false">IF(AND($S8590="PARADO/SEM GIRO",$K8590="KG",OR(Painel!$B$5="(Todos)",A8590=Painel!$B$5)*OR(Painel!$E$5="(Todos)",P8590=Painel!$E$5)),$J8590+ROW()/10000000,"")</f>
        <v/>
      </c>
      <c r="U8590" s="29" t="str">
        <f aca="false">IF(AND($S8590="VENCIDO",$K8590="KG",OR(Painel!$B$5="(Todos)",A8590=Painel!$B$5)*OR(Painel!$E$5="(Todos)",P8590=Painel!$E$5)),$J8590+ROW()/10000000,"")</f>
        <v/>
      </c>
    </row>
    <row r="8591" customFormat="false" ht="15" hidden="false" customHeight="false" outlineLevel="0" collapsed="false">
      <c r="A8591" s="29" t="s">
        <v>57</v>
      </c>
      <c r="B8591" s="29" t="s">
        <v>15390</v>
      </c>
      <c r="C8591" s="29" t="s">
        <v>581</v>
      </c>
      <c r="D8591" s="29" t="s">
        <v>15056</v>
      </c>
      <c r="E8591" s="29" t="n">
        <v>1</v>
      </c>
      <c r="F8591" s="29" t="s">
        <v>137</v>
      </c>
      <c r="G8591" s="29"/>
      <c r="H8591" s="30" t="n">
        <v>35</v>
      </c>
      <c r="I8591" s="31" t="n">
        <v>46242</v>
      </c>
      <c r="J8591" s="30" t="n">
        <v>35</v>
      </c>
      <c r="K8591" s="29" t="s">
        <v>120</v>
      </c>
      <c r="L8591" s="29" t="s">
        <v>271</v>
      </c>
      <c r="M8591" s="29"/>
      <c r="N8591" s="29" t="s">
        <v>134</v>
      </c>
      <c r="O8591" s="29"/>
      <c r="P8591" s="29" t="s">
        <v>123</v>
      </c>
      <c r="Q8591" s="29" t="n">
        <f aca="false">IFERROR(VALUE(L8591),"")</f>
        <v>43</v>
      </c>
      <c r="R8591" s="29" t="str">
        <f aca="true">IF(O8591="","",O8591-TODAY())</f>
        <v/>
      </c>
      <c r="S8591" s="29" t="str">
        <f aca="false">IF(C8591="&lt;&lt; vazio &gt;&gt;","VAZIA",IF(AND(O8591&lt;&gt;"",R8591&lt;0),"VENCIDO",IF(AND(O8591&lt;&gt;"",R8591&lt;=Parametros!$B$10),"PRÓX. VENCIMENTO",IF(F8591="Q","QUALIDADE",IF(F8591="S","BLOQUEADO",IF(F8591="R","RESTRITO/DEVOLUÇÃO",IF(OR(N8591="QUAR",N8591="QRES"),"QUARENTENA",IF(OR(B8591="DESCARTE",B8591="DEVOLUÇÃO"),"DESCARTE/DEVOLUÇÃO",IF(AND(D8591="",K8591&lt;&gt;""),"SEM LOTE",IF(AND(Q8591&lt;&gt;"",Q8591&gt;=Parametros!$B$11),"PARADO/SEM GIRO","OK"))))))))))</f>
        <v>BLOQUEADO</v>
      </c>
      <c r="T8591" s="29" t="str">
        <f aca="false">IF(AND($S8591="PARADO/SEM GIRO",$K8591="KG",OR(Painel!$B$5="(Todos)",A8591=Painel!$B$5)*OR(Painel!$E$5="(Todos)",P8591=Painel!$E$5)),$J8591+ROW()/10000000,"")</f>
        <v/>
      </c>
      <c r="U8591" s="29" t="str">
        <f aca="false">IF(AND($S8591="VENCIDO",$K8591="KG",OR(Painel!$B$5="(Todos)",A8591=Painel!$B$5)*OR(Painel!$E$5="(Todos)",P8591=Painel!$E$5)),$J8591+ROW()/10000000,"")</f>
        <v/>
      </c>
    </row>
    <row r="8592" customFormat="false" ht="15" hidden="false" customHeight="false" outlineLevel="0" collapsed="false">
      <c r="A8592" s="29" t="s">
        <v>57</v>
      </c>
      <c r="B8592" s="29" t="s">
        <v>15391</v>
      </c>
      <c r="C8592" s="29" t="s">
        <v>15392</v>
      </c>
      <c r="D8592" s="29" t="s">
        <v>15393</v>
      </c>
      <c r="E8592" s="29" t="n">
        <v>1</v>
      </c>
      <c r="F8592" s="29"/>
      <c r="G8592" s="29"/>
      <c r="H8592" s="30" t="n">
        <v>600</v>
      </c>
      <c r="I8592" s="31" t="n">
        <v>46284</v>
      </c>
      <c r="J8592" s="30" t="n">
        <v>600</v>
      </c>
      <c r="K8592" s="29" t="s">
        <v>120</v>
      </c>
      <c r="L8592" s="29" t="s">
        <v>2104</v>
      </c>
      <c r="M8592" s="29"/>
      <c r="N8592" s="29" t="s">
        <v>122</v>
      </c>
      <c r="O8592" s="31" t="n">
        <v>46546</v>
      </c>
      <c r="P8592" s="29" t="s">
        <v>123</v>
      </c>
      <c r="Q8592" s="29" t="n">
        <f aca="false">IFERROR(VALUE(L8592),"")</f>
        <v>39</v>
      </c>
      <c r="R8592" s="29" t="n">
        <f aca="true">IF(O8592="","",O8592-TODAY())</f>
        <v>261</v>
      </c>
      <c r="S8592" s="29" t="str">
        <f aca="false">IF(C8592="&lt;&lt; vazio &gt;&gt;","VAZIA",IF(AND(O8592&lt;&gt;"",R8592&lt;0),"VENCIDO",IF(AND(O8592&lt;&gt;"",R8592&lt;=Parametros!$B$10),"PRÓX. VENCIMENTO",IF(F8592="Q","QUALIDADE",IF(F8592="S","BLOQUEADO",IF(F8592="R","RESTRITO/DEVOLUÇÃO",IF(OR(N8592="QUAR",N8592="QRES"),"QUARENTENA",IF(OR(B8592="DESCARTE",B8592="DEVOLUÇÃO"),"DESCARTE/DEVOLUÇÃO",IF(AND(D8592="",K8592&lt;&gt;""),"SEM LOTE",IF(AND(Q8592&lt;&gt;"",Q8592&gt;=Parametros!$B$11),"PARADO/SEM GIRO","OK"))))))))))</f>
        <v>OK</v>
      </c>
      <c r="T8592" s="29" t="str">
        <f aca="false">IF(AND($S8592="PARADO/SEM GIRO",$K8592="KG",OR(Painel!$B$5="(Todos)",A8592=Painel!$B$5)*OR(Painel!$E$5="(Todos)",P8592=Painel!$E$5)),$J8592+ROW()/10000000,"")</f>
        <v/>
      </c>
      <c r="U8592" s="29" t="str">
        <f aca="false">IF(AND($S8592="VENCIDO",$K8592="KG",OR(Painel!$B$5="(Todos)",A8592=Painel!$B$5)*OR(Painel!$E$5="(Todos)",P8592=Painel!$E$5)),$J8592+ROW()/10000000,"")</f>
        <v/>
      </c>
    </row>
    <row r="8593" customFormat="false" ht="15" hidden="false" customHeight="false" outlineLevel="0" collapsed="false">
      <c r="A8593" s="29" t="s">
        <v>57</v>
      </c>
      <c r="B8593" s="29" t="s">
        <v>15394</v>
      </c>
      <c r="C8593" s="29" t="s">
        <v>115</v>
      </c>
      <c r="D8593" s="29"/>
      <c r="E8593" s="29" t="n">
        <v>0</v>
      </c>
      <c r="F8593" s="29"/>
      <c r="G8593" s="29"/>
      <c r="H8593" s="30" t="n">
        <v>0</v>
      </c>
      <c r="I8593" s="29"/>
      <c r="J8593" s="30" t="n">
        <v>0</v>
      </c>
      <c r="K8593" s="29"/>
      <c r="L8593" s="29" t="s">
        <v>116</v>
      </c>
      <c r="M8593" s="29"/>
      <c r="N8593" s="29"/>
      <c r="O8593" s="29"/>
      <c r="P8593" s="29"/>
      <c r="Q8593" s="29" t="n">
        <f aca="false">IFERROR(VALUE(L8593),"")</f>
        <v>0</v>
      </c>
      <c r="R8593" s="29" t="str">
        <f aca="true">IF(O8593="","",O8593-TODAY())</f>
        <v/>
      </c>
      <c r="S8593" s="29" t="str">
        <f aca="false">IF(C8593="&lt;&lt; vazio &gt;&gt;","VAZIA",IF(AND(O8593&lt;&gt;"",R8593&lt;0),"VENCIDO",IF(AND(O8593&lt;&gt;"",R8593&lt;=Parametros!$B$10),"PRÓX. VENCIMENTO",IF(F8593="Q","QUALIDADE",IF(F8593="S","BLOQUEADO",IF(F8593="R","RESTRITO/DEVOLUÇÃO",IF(OR(N8593="QUAR",N8593="QRES"),"QUARENTENA",IF(OR(B8593="DESCARTE",B8593="DEVOLUÇÃO"),"DESCARTE/DEVOLUÇÃO",IF(AND(D8593="",K8593&lt;&gt;""),"SEM LOTE",IF(AND(Q8593&lt;&gt;"",Q8593&gt;=Parametros!$B$11),"PARADO/SEM GIRO","OK"))))))))))</f>
        <v>VAZIA</v>
      </c>
      <c r="T8593" s="29" t="str">
        <f aca="false">IF(AND($S8593="PARADO/SEM GIRO",$K8593="KG",OR(Painel!$B$5="(Todos)",A8593=Painel!$B$5)*OR(Painel!$E$5="(Todos)",P8593=Painel!$E$5)),$J8593+ROW()/10000000,"")</f>
        <v/>
      </c>
      <c r="U8593" s="29" t="str">
        <f aca="false">IF(AND($S8593="VENCIDO",$K8593="KG",OR(Painel!$B$5="(Todos)",A8593=Painel!$B$5)*OR(Painel!$E$5="(Todos)",P8593=Painel!$E$5)),$J8593+ROW()/10000000,"")</f>
        <v/>
      </c>
    </row>
    <row r="8594" customFormat="false" ht="15" hidden="false" customHeight="false" outlineLevel="0" collapsed="false">
      <c r="A8594" s="29" t="s">
        <v>57</v>
      </c>
      <c r="B8594" s="29" t="s">
        <v>15395</v>
      </c>
      <c r="C8594" s="29" t="s">
        <v>115</v>
      </c>
      <c r="D8594" s="29"/>
      <c r="E8594" s="29" t="n">
        <v>0</v>
      </c>
      <c r="F8594" s="29"/>
      <c r="G8594" s="29"/>
      <c r="H8594" s="30" t="n">
        <v>0</v>
      </c>
      <c r="I8594" s="29"/>
      <c r="J8594" s="30" t="n">
        <v>0</v>
      </c>
      <c r="K8594" s="29"/>
      <c r="L8594" s="29" t="s">
        <v>116</v>
      </c>
      <c r="M8594" s="29"/>
      <c r="N8594" s="29"/>
      <c r="O8594" s="29"/>
      <c r="P8594" s="29"/>
      <c r="Q8594" s="29" t="n">
        <f aca="false">IFERROR(VALUE(L8594),"")</f>
        <v>0</v>
      </c>
      <c r="R8594" s="29" t="str">
        <f aca="true">IF(O8594="","",O8594-TODAY())</f>
        <v/>
      </c>
      <c r="S8594" s="29" t="str">
        <f aca="false">IF(C8594="&lt;&lt; vazio &gt;&gt;","VAZIA",IF(AND(O8594&lt;&gt;"",R8594&lt;0),"VENCIDO",IF(AND(O8594&lt;&gt;"",R8594&lt;=Parametros!$B$10),"PRÓX. VENCIMENTO",IF(F8594="Q","QUALIDADE",IF(F8594="S","BLOQUEADO",IF(F8594="R","RESTRITO/DEVOLUÇÃO",IF(OR(N8594="QUAR",N8594="QRES"),"QUARENTENA",IF(OR(B8594="DESCARTE",B8594="DEVOLUÇÃO"),"DESCARTE/DEVOLUÇÃO",IF(AND(D8594="",K8594&lt;&gt;""),"SEM LOTE",IF(AND(Q8594&lt;&gt;"",Q8594&gt;=Parametros!$B$11),"PARADO/SEM GIRO","OK"))))))))))</f>
        <v>VAZIA</v>
      </c>
      <c r="T8594" s="29" t="str">
        <f aca="false">IF(AND($S8594="PARADO/SEM GIRO",$K8594="KG",OR(Painel!$B$5="(Todos)",A8594=Painel!$B$5)*OR(Painel!$E$5="(Todos)",P8594=Painel!$E$5)),$J8594+ROW()/10000000,"")</f>
        <v/>
      </c>
      <c r="U8594" s="29" t="str">
        <f aca="false">IF(AND($S8594="VENCIDO",$K8594="KG",OR(Painel!$B$5="(Todos)",A8594=Painel!$B$5)*OR(Painel!$E$5="(Todos)",P8594=Painel!$E$5)),$J8594+ROW()/10000000,"")</f>
        <v/>
      </c>
    </row>
    <row r="8595" customFormat="false" ht="15" hidden="false" customHeight="false" outlineLevel="0" collapsed="false">
      <c r="A8595" s="29" t="s">
        <v>57</v>
      </c>
      <c r="B8595" s="29" t="s">
        <v>15396</v>
      </c>
      <c r="C8595" s="29" t="s">
        <v>4872</v>
      </c>
      <c r="D8595" s="29" t="s">
        <v>4873</v>
      </c>
      <c r="E8595" s="29" t="n">
        <v>1</v>
      </c>
      <c r="F8595" s="29"/>
      <c r="G8595" s="29"/>
      <c r="H8595" s="30" t="n">
        <v>240</v>
      </c>
      <c r="I8595" s="31" t="n">
        <v>46278</v>
      </c>
      <c r="J8595" s="30" t="n">
        <v>240</v>
      </c>
      <c r="K8595" s="29" t="s">
        <v>120</v>
      </c>
      <c r="L8595" s="29" t="s">
        <v>296</v>
      </c>
      <c r="M8595" s="29"/>
      <c r="N8595" s="29" t="s">
        <v>122</v>
      </c>
      <c r="O8595" s="31" t="n">
        <v>46904</v>
      </c>
      <c r="P8595" s="29" t="s">
        <v>123</v>
      </c>
      <c r="Q8595" s="29" t="n">
        <f aca="false">IFERROR(VALUE(L8595),"")</f>
        <v>30</v>
      </c>
      <c r="R8595" s="29" t="n">
        <f aca="true">IF(O8595="","",O8595-TODAY())</f>
        <v>619</v>
      </c>
      <c r="S8595" s="29" t="str">
        <f aca="false">IF(C8595="&lt;&lt; vazio &gt;&gt;","VAZIA",IF(AND(O8595&lt;&gt;"",R8595&lt;0),"VENCIDO",IF(AND(O8595&lt;&gt;"",R8595&lt;=Parametros!$B$10),"PRÓX. VENCIMENTO",IF(F8595="Q","QUALIDADE",IF(F8595="S","BLOQUEADO",IF(F8595="R","RESTRITO/DEVOLUÇÃO",IF(OR(N8595="QUAR",N8595="QRES"),"QUARENTENA",IF(OR(B8595="DESCARTE",B8595="DEVOLUÇÃO"),"DESCARTE/DEVOLUÇÃO",IF(AND(D8595="",K8595&lt;&gt;""),"SEM LOTE",IF(AND(Q8595&lt;&gt;"",Q8595&gt;=Parametros!$B$11),"PARADO/SEM GIRO","OK"))))))))))</f>
        <v>OK</v>
      </c>
      <c r="T8595" s="29" t="str">
        <f aca="false">IF(AND($S8595="PARADO/SEM GIRO",$K8595="KG",OR(Painel!$B$5="(Todos)",A8595=Painel!$B$5)*OR(Painel!$E$5="(Todos)",P8595=Painel!$E$5)),$J8595+ROW()/10000000,"")</f>
        <v/>
      </c>
      <c r="U8595" s="29" t="str">
        <f aca="false">IF(AND($S8595="VENCIDO",$K8595="KG",OR(Painel!$B$5="(Todos)",A8595=Painel!$B$5)*OR(Painel!$E$5="(Todos)",P8595=Painel!$E$5)),$J8595+ROW()/10000000,"")</f>
        <v/>
      </c>
    </row>
    <row r="8596" customFormat="false" ht="15" hidden="false" customHeight="false" outlineLevel="0" collapsed="false">
      <c r="A8596" s="29" t="s">
        <v>57</v>
      </c>
      <c r="B8596" s="29" t="s">
        <v>15397</v>
      </c>
      <c r="C8596" s="29" t="s">
        <v>325</v>
      </c>
      <c r="D8596" s="29" t="s">
        <v>492</v>
      </c>
      <c r="E8596" s="29" t="n">
        <v>1</v>
      </c>
      <c r="F8596" s="29"/>
      <c r="G8596" s="29"/>
      <c r="H8596" s="30" t="n">
        <v>504</v>
      </c>
      <c r="I8596" s="31" t="n">
        <v>46285</v>
      </c>
      <c r="J8596" s="30" t="n">
        <v>504</v>
      </c>
      <c r="K8596" s="29" t="s">
        <v>120</v>
      </c>
      <c r="L8596" s="29" t="s">
        <v>296</v>
      </c>
      <c r="M8596" s="29"/>
      <c r="N8596" s="29" t="s">
        <v>122</v>
      </c>
      <c r="O8596" s="31" t="n">
        <v>46600</v>
      </c>
      <c r="P8596" s="29" t="s">
        <v>123</v>
      </c>
      <c r="Q8596" s="29" t="n">
        <f aca="false">IFERROR(VALUE(L8596),"")</f>
        <v>30</v>
      </c>
      <c r="R8596" s="29" t="n">
        <f aca="true">IF(O8596="","",O8596-TODAY())</f>
        <v>315</v>
      </c>
      <c r="S8596" s="29" t="str">
        <f aca="false">IF(C8596="&lt;&lt; vazio &gt;&gt;","VAZIA",IF(AND(O8596&lt;&gt;"",R8596&lt;0),"VENCIDO",IF(AND(O8596&lt;&gt;"",R8596&lt;=Parametros!$B$10),"PRÓX. VENCIMENTO",IF(F8596="Q","QUALIDADE",IF(F8596="S","BLOQUEADO",IF(F8596="R","RESTRITO/DEVOLUÇÃO",IF(OR(N8596="QUAR",N8596="QRES"),"QUARENTENA",IF(OR(B8596="DESCARTE",B8596="DEVOLUÇÃO"),"DESCARTE/DEVOLUÇÃO",IF(AND(D8596="",K8596&lt;&gt;""),"SEM LOTE",IF(AND(Q8596&lt;&gt;"",Q8596&gt;=Parametros!$B$11),"PARADO/SEM GIRO","OK"))))))))))</f>
        <v>OK</v>
      </c>
      <c r="T8596" s="29" t="str">
        <f aca="false">IF(AND($S8596="PARADO/SEM GIRO",$K8596="KG",OR(Painel!$B$5="(Todos)",A8596=Painel!$B$5)*OR(Painel!$E$5="(Todos)",P8596=Painel!$E$5)),$J8596+ROW()/10000000,"")</f>
        <v/>
      </c>
      <c r="U8596" s="29" t="str">
        <f aca="false">IF(AND($S8596="VENCIDO",$K8596="KG",OR(Painel!$B$5="(Todos)",A8596=Painel!$B$5)*OR(Painel!$E$5="(Todos)",P8596=Painel!$E$5)),$J8596+ROW()/10000000,"")</f>
        <v/>
      </c>
    </row>
    <row r="8597" customFormat="false" ht="15" hidden="false" customHeight="false" outlineLevel="0" collapsed="false">
      <c r="A8597" s="29" t="s">
        <v>57</v>
      </c>
      <c r="B8597" s="29" t="s">
        <v>15398</v>
      </c>
      <c r="C8597" s="29" t="s">
        <v>564</v>
      </c>
      <c r="D8597" s="29" t="s">
        <v>199</v>
      </c>
      <c r="E8597" s="29" t="n">
        <v>1</v>
      </c>
      <c r="F8597" s="29"/>
      <c r="G8597" s="29"/>
      <c r="H8597" s="30" t="n">
        <v>133.32</v>
      </c>
      <c r="I8597" s="31" t="n">
        <v>46284</v>
      </c>
      <c r="J8597" s="30" t="n">
        <v>133.32</v>
      </c>
      <c r="K8597" s="29" t="s">
        <v>120</v>
      </c>
      <c r="L8597" s="29" t="s">
        <v>190</v>
      </c>
      <c r="M8597" s="29"/>
      <c r="N8597" s="29" t="s">
        <v>122</v>
      </c>
      <c r="O8597" s="31" t="n">
        <v>46787</v>
      </c>
      <c r="P8597" s="29" t="s">
        <v>123</v>
      </c>
      <c r="Q8597" s="29" t="n">
        <f aca="false">IFERROR(VALUE(L8597),"")</f>
        <v>23</v>
      </c>
      <c r="R8597" s="29" t="n">
        <f aca="true">IF(O8597="","",O8597-TODAY())</f>
        <v>502</v>
      </c>
      <c r="S8597" s="29" t="str">
        <f aca="false">IF(C8597="&lt;&lt; vazio &gt;&gt;","VAZIA",IF(AND(O8597&lt;&gt;"",R8597&lt;0),"VENCIDO",IF(AND(O8597&lt;&gt;"",R8597&lt;=Parametros!$B$10),"PRÓX. VENCIMENTO",IF(F8597="Q","QUALIDADE",IF(F8597="S","BLOQUEADO",IF(F8597="R","RESTRITO/DEVOLUÇÃO",IF(OR(N8597="QUAR",N8597="QRES"),"QUARENTENA",IF(OR(B8597="DESCARTE",B8597="DEVOLUÇÃO"),"DESCARTE/DEVOLUÇÃO",IF(AND(D8597="",K8597&lt;&gt;""),"SEM LOTE",IF(AND(Q8597&lt;&gt;"",Q8597&gt;=Parametros!$B$11),"PARADO/SEM GIRO","OK"))))))))))</f>
        <v>OK</v>
      </c>
      <c r="T8597" s="29" t="str">
        <f aca="false">IF(AND($S8597="PARADO/SEM GIRO",$K8597="KG",OR(Painel!$B$5="(Todos)",A8597=Painel!$B$5)*OR(Painel!$E$5="(Todos)",P8597=Painel!$E$5)),$J8597+ROW()/10000000,"")</f>
        <v/>
      </c>
      <c r="U8597" s="29" t="str">
        <f aca="false">IF(AND($S8597="VENCIDO",$K8597="KG",OR(Painel!$B$5="(Todos)",A8597=Painel!$B$5)*OR(Painel!$E$5="(Todos)",P8597=Painel!$E$5)),$J8597+ROW()/10000000,"")</f>
        <v/>
      </c>
    </row>
    <row r="8598" customFormat="false" ht="15" hidden="false" customHeight="false" outlineLevel="0" collapsed="false">
      <c r="A8598" s="29" t="s">
        <v>57</v>
      </c>
      <c r="B8598" s="29" t="s">
        <v>15399</v>
      </c>
      <c r="C8598" s="29" t="s">
        <v>536</v>
      </c>
      <c r="D8598" s="29" t="s">
        <v>15400</v>
      </c>
      <c r="E8598" s="29" t="n">
        <v>1</v>
      </c>
      <c r="F8598" s="29"/>
      <c r="G8598" s="29"/>
      <c r="H8598" s="30" t="n">
        <v>20</v>
      </c>
      <c r="I8598" s="31" t="n">
        <v>46284</v>
      </c>
      <c r="J8598" s="30" t="n">
        <v>20</v>
      </c>
      <c r="K8598" s="29" t="s">
        <v>120</v>
      </c>
      <c r="L8598" s="29" t="s">
        <v>296</v>
      </c>
      <c r="M8598" s="29"/>
      <c r="N8598" s="29" t="s">
        <v>122</v>
      </c>
      <c r="O8598" s="31" t="n">
        <v>46510</v>
      </c>
      <c r="P8598" s="29" t="s">
        <v>123</v>
      </c>
      <c r="Q8598" s="29" t="n">
        <f aca="false">IFERROR(VALUE(L8598),"")</f>
        <v>30</v>
      </c>
      <c r="R8598" s="29" t="n">
        <f aca="true">IF(O8598="","",O8598-TODAY())</f>
        <v>225</v>
      </c>
      <c r="S8598" s="29" t="str">
        <f aca="false">IF(C8598="&lt;&lt; vazio &gt;&gt;","VAZIA",IF(AND(O8598&lt;&gt;"",R8598&lt;0),"VENCIDO",IF(AND(O8598&lt;&gt;"",R8598&lt;=Parametros!$B$10),"PRÓX. VENCIMENTO",IF(F8598="Q","QUALIDADE",IF(F8598="S","BLOQUEADO",IF(F8598="R","RESTRITO/DEVOLUÇÃO",IF(OR(N8598="QUAR",N8598="QRES"),"QUARENTENA",IF(OR(B8598="DESCARTE",B8598="DEVOLUÇÃO"),"DESCARTE/DEVOLUÇÃO",IF(AND(D8598="",K8598&lt;&gt;""),"SEM LOTE",IF(AND(Q8598&lt;&gt;"",Q8598&gt;=Parametros!$B$11),"PARADO/SEM GIRO","OK"))))))))))</f>
        <v>OK</v>
      </c>
      <c r="T8598" s="29" t="str">
        <f aca="false">IF(AND($S8598="PARADO/SEM GIRO",$K8598="KG",OR(Painel!$B$5="(Todos)",A8598=Painel!$B$5)*OR(Painel!$E$5="(Todos)",P8598=Painel!$E$5)),$J8598+ROW()/10000000,"")</f>
        <v/>
      </c>
      <c r="U8598" s="29" t="str">
        <f aca="false">IF(AND($S8598="VENCIDO",$K8598="KG",OR(Painel!$B$5="(Todos)",A8598=Painel!$B$5)*OR(Painel!$E$5="(Todos)",P8598=Painel!$E$5)),$J8598+ROW()/10000000,"")</f>
        <v/>
      </c>
    </row>
    <row r="8599" customFormat="false" ht="15" hidden="false" customHeight="false" outlineLevel="0" collapsed="false">
      <c r="A8599" s="29" t="s">
        <v>57</v>
      </c>
      <c r="B8599" s="29" t="s">
        <v>15401</v>
      </c>
      <c r="C8599" s="29" t="s">
        <v>115</v>
      </c>
      <c r="D8599" s="29"/>
      <c r="E8599" s="29" t="n">
        <v>0</v>
      </c>
      <c r="F8599" s="29"/>
      <c r="G8599" s="29"/>
      <c r="H8599" s="30" t="n">
        <v>0</v>
      </c>
      <c r="I8599" s="29"/>
      <c r="J8599" s="30" t="n">
        <v>0</v>
      </c>
      <c r="K8599" s="29"/>
      <c r="L8599" s="29" t="s">
        <v>116</v>
      </c>
      <c r="M8599" s="29"/>
      <c r="N8599" s="29"/>
      <c r="O8599" s="29"/>
      <c r="P8599" s="29"/>
      <c r="Q8599" s="29" t="n">
        <f aca="false">IFERROR(VALUE(L8599),"")</f>
        <v>0</v>
      </c>
      <c r="R8599" s="29" t="str">
        <f aca="true">IF(O8599="","",O8599-TODAY())</f>
        <v/>
      </c>
      <c r="S8599" s="29" t="str">
        <f aca="false">IF(C8599="&lt;&lt; vazio &gt;&gt;","VAZIA",IF(AND(O8599&lt;&gt;"",R8599&lt;0),"VENCIDO",IF(AND(O8599&lt;&gt;"",R8599&lt;=Parametros!$B$10),"PRÓX. VENCIMENTO",IF(F8599="Q","QUALIDADE",IF(F8599="S","BLOQUEADO",IF(F8599="R","RESTRITO/DEVOLUÇÃO",IF(OR(N8599="QUAR",N8599="QRES"),"QUARENTENA",IF(OR(B8599="DESCARTE",B8599="DEVOLUÇÃO"),"DESCARTE/DEVOLUÇÃO",IF(AND(D8599="",K8599&lt;&gt;""),"SEM LOTE",IF(AND(Q8599&lt;&gt;"",Q8599&gt;=Parametros!$B$11),"PARADO/SEM GIRO","OK"))))))))))</f>
        <v>VAZIA</v>
      </c>
      <c r="T8599" s="29" t="str">
        <f aca="false">IF(AND($S8599="PARADO/SEM GIRO",$K8599="KG",OR(Painel!$B$5="(Todos)",A8599=Painel!$B$5)*OR(Painel!$E$5="(Todos)",P8599=Painel!$E$5)),$J8599+ROW()/10000000,"")</f>
        <v/>
      </c>
      <c r="U8599" s="29" t="str">
        <f aca="false">IF(AND($S8599="VENCIDO",$K8599="KG",OR(Painel!$B$5="(Todos)",A8599=Painel!$B$5)*OR(Painel!$E$5="(Todos)",P8599=Painel!$E$5)),$J8599+ROW()/10000000,"")</f>
        <v/>
      </c>
    </row>
    <row r="8600" customFormat="false" ht="15" hidden="false" customHeight="false" outlineLevel="0" collapsed="false">
      <c r="A8600" s="29" t="s">
        <v>57</v>
      </c>
      <c r="B8600" s="29" t="s">
        <v>15402</v>
      </c>
      <c r="C8600" s="29" t="s">
        <v>115</v>
      </c>
      <c r="D8600" s="29"/>
      <c r="E8600" s="29" t="n">
        <v>0</v>
      </c>
      <c r="F8600" s="29"/>
      <c r="G8600" s="29"/>
      <c r="H8600" s="30" t="n">
        <v>0</v>
      </c>
      <c r="I8600" s="29"/>
      <c r="J8600" s="30" t="n">
        <v>0</v>
      </c>
      <c r="K8600" s="29"/>
      <c r="L8600" s="29" t="s">
        <v>116</v>
      </c>
      <c r="M8600" s="29"/>
      <c r="N8600" s="29"/>
      <c r="O8600" s="29"/>
      <c r="P8600" s="29"/>
      <c r="Q8600" s="29" t="n">
        <f aca="false">IFERROR(VALUE(L8600),"")</f>
        <v>0</v>
      </c>
      <c r="R8600" s="29" t="str">
        <f aca="true">IF(O8600="","",O8600-TODAY())</f>
        <v/>
      </c>
      <c r="S8600" s="29" t="str">
        <f aca="false">IF(C8600="&lt;&lt; vazio &gt;&gt;","VAZIA",IF(AND(O8600&lt;&gt;"",R8600&lt;0),"VENCIDO",IF(AND(O8600&lt;&gt;"",R8600&lt;=Parametros!$B$10),"PRÓX. VENCIMENTO",IF(F8600="Q","QUALIDADE",IF(F8600="S","BLOQUEADO",IF(F8600="R","RESTRITO/DEVOLUÇÃO",IF(OR(N8600="QUAR",N8600="QRES"),"QUARENTENA",IF(OR(B8600="DESCARTE",B8600="DEVOLUÇÃO"),"DESCARTE/DEVOLUÇÃO",IF(AND(D8600="",K8600&lt;&gt;""),"SEM LOTE",IF(AND(Q8600&lt;&gt;"",Q8600&gt;=Parametros!$B$11),"PARADO/SEM GIRO","OK"))))))))))</f>
        <v>VAZIA</v>
      </c>
      <c r="T8600" s="29" t="str">
        <f aca="false">IF(AND($S8600="PARADO/SEM GIRO",$K8600="KG",OR(Painel!$B$5="(Todos)",A8600=Painel!$B$5)*OR(Painel!$E$5="(Todos)",P8600=Painel!$E$5)),$J8600+ROW()/10000000,"")</f>
        <v/>
      </c>
      <c r="U8600" s="29" t="str">
        <f aca="false">IF(AND($S8600="VENCIDO",$K8600="KG",OR(Painel!$B$5="(Todos)",A8600=Painel!$B$5)*OR(Painel!$E$5="(Todos)",P8600=Painel!$E$5)),$J8600+ROW()/10000000,"")</f>
        <v/>
      </c>
    </row>
    <row r="8601" customFormat="false" ht="15" hidden="false" customHeight="false" outlineLevel="0" collapsed="false">
      <c r="A8601" s="29" t="s">
        <v>57</v>
      </c>
      <c r="B8601" s="29" t="s">
        <v>15403</v>
      </c>
      <c r="C8601" s="29" t="s">
        <v>581</v>
      </c>
      <c r="D8601" s="29" t="s">
        <v>582</v>
      </c>
      <c r="E8601" s="29" t="n">
        <v>1</v>
      </c>
      <c r="F8601" s="29"/>
      <c r="G8601" s="29"/>
      <c r="H8601" s="30" t="n">
        <v>240</v>
      </c>
      <c r="I8601" s="31" t="n">
        <v>46285</v>
      </c>
      <c r="J8601" s="30" t="n">
        <v>240</v>
      </c>
      <c r="K8601" s="29" t="s">
        <v>120</v>
      </c>
      <c r="L8601" s="29" t="s">
        <v>116</v>
      </c>
      <c r="M8601" s="29"/>
      <c r="N8601" s="29" t="s">
        <v>122</v>
      </c>
      <c r="O8601" s="31" t="n">
        <v>46821</v>
      </c>
      <c r="P8601" s="29" t="s">
        <v>123</v>
      </c>
      <c r="Q8601" s="29" t="n">
        <f aca="false">IFERROR(VALUE(L8601),"")</f>
        <v>0</v>
      </c>
      <c r="R8601" s="29" t="n">
        <f aca="true">IF(O8601="","",O8601-TODAY())</f>
        <v>536</v>
      </c>
      <c r="S8601" s="29" t="str">
        <f aca="false">IF(C8601="&lt;&lt; vazio &gt;&gt;","VAZIA",IF(AND(O8601&lt;&gt;"",R8601&lt;0),"VENCIDO",IF(AND(O8601&lt;&gt;"",R8601&lt;=Parametros!$B$10),"PRÓX. VENCIMENTO",IF(F8601="Q","QUALIDADE",IF(F8601="S","BLOQUEADO",IF(F8601="R","RESTRITO/DEVOLUÇÃO",IF(OR(N8601="QUAR",N8601="QRES"),"QUARENTENA",IF(OR(B8601="DESCARTE",B8601="DEVOLUÇÃO"),"DESCARTE/DEVOLUÇÃO",IF(AND(D8601="",K8601&lt;&gt;""),"SEM LOTE",IF(AND(Q8601&lt;&gt;"",Q8601&gt;=Parametros!$B$11),"PARADO/SEM GIRO","OK"))))))))))</f>
        <v>OK</v>
      </c>
      <c r="T8601" s="29" t="str">
        <f aca="false">IF(AND($S8601="PARADO/SEM GIRO",$K8601="KG",OR(Painel!$B$5="(Todos)",A8601=Painel!$B$5)*OR(Painel!$E$5="(Todos)",P8601=Painel!$E$5)),$J8601+ROW()/10000000,"")</f>
        <v/>
      </c>
      <c r="U8601" s="29" t="str">
        <f aca="false">IF(AND($S8601="VENCIDO",$K8601="KG",OR(Painel!$B$5="(Todos)",A8601=Painel!$B$5)*OR(Painel!$E$5="(Todos)",P8601=Painel!$E$5)),$J8601+ROW()/10000000,"")</f>
        <v/>
      </c>
    </row>
    <row r="8602" customFormat="false" ht="15" hidden="false" customHeight="false" outlineLevel="0" collapsed="false">
      <c r="A8602" s="29" t="s">
        <v>57</v>
      </c>
      <c r="B8602" s="29" t="s">
        <v>15404</v>
      </c>
      <c r="C8602" s="29" t="s">
        <v>186</v>
      </c>
      <c r="D8602" s="29" t="s">
        <v>1281</v>
      </c>
      <c r="E8602" s="29" t="n">
        <v>1</v>
      </c>
      <c r="F8602" s="29" t="s">
        <v>137</v>
      </c>
      <c r="G8602" s="29"/>
      <c r="H8602" s="30" t="n">
        <v>80.8</v>
      </c>
      <c r="I8602" s="31" t="n">
        <v>46282</v>
      </c>
      <c r="J8602" s="30" t="n">
        <v>80.8</v>
      </c>
      <c r="K8602" s="29" t="s">
        <v>120</v>
      </c>
      <c r="L8602" s="29" t="s">
        <v>400</v>
      </c>
      <c r="M8602" s="29"/>
      <c r="N8602" s="29" t="s">
        <v>134</v>
      </c>
      <c r="O8602" s="31" t="n">
        <v>46660</v>
      </c>
      <c r="P8602" s="29" t="s">
        <v>123</v>
      </c>
      <c r="Q8602" s="29" t="n">
        <f aca="false">IFERROR(VALUE(L8602),"")</f>
        <v>3</v>
      </c>
      <c r="R8602" s="29" t="n">
        <f aca="true">IF(O8602="","",O8602-TODAY())</f>
        <v>375</v>
      </c>
      <c r="S8602" s="29" t="str">
        <f aca="false">IF(C8602="&lt;&lt; vazio &gt;&gt;","VAZIA",IF(AND(O8602&lt;&gt;"",R8602&lt;0),"VENCIDO",IF(AND(O8602&lt;&gt;"",R8602&lt;=Parametros!$B$10),"PRÓX. VENCIMENTO",IF(F8602="Q","QUALIDADE",IF(F8602="S","BLOQUEADO",IF(F8602="R","RESTRITO/DEVOLUÇÃO",IF(OR(N8602="QUAR",N8602="QRES"),"QUARENTENA",IF(OR(B8602="DESCARTE",B8602="DEVOLUÇÃO"),"DESCARTE/DEVOLUÇÃO",IF(AND(D8602="",K8602&lt;&gt;""),"SEM LOTE",IF(AND(Q8602&lt;&gt;"",Q8602&gt;=Parametros!$B$11),"PARADO/SEM GIRO","OK"))))))))))</f>
        <v>BLOQUEADO</v>
      </c>
      <c r="T8602" s="29" t="str">
        <f aca="false">IF(AND($S8602="PARADO/SEM GIRO",$K8602="KG",OR(Painel!$B$5="(Todos)",A8602=Painel!$B$5)*OR(Painel!$E$5="(Todos)",P8602=Painel!$E$5)),$J8602+ROW()/10000000,"")</f>
        <v/>
      </c>
      <c r="U8602" s="29" t="str">
        <f aca="false">IF(AND($S8602="VENCIDO",$K8602="KG",OR(Painel!$B$5="(Todos)",A8602=Painel!$B$5)*OR(Painel!$E$5="(Todos)",P8602=Painel!$E$5)),$J8602+ROW()/10000000,"")</f>
        <v/>
      </c>
    </row>
    <row r="8603" customFormat="false" ht="15" hidden="false" customHeight="false" outlineLevel="0" collapsed="false">
      <c r="A8603" s="29" t="s">
        <v>57</v>
      </c>
      <c r="B8603" s="29" t="s">
        <v>15405</v>
      </c>
      <c r="C8603" s="29" t="s">
        <v>5682</v>
      </c>
      <c r="D8603" s="29" t="s">
        <v>5683</v>
      </c>
      <c r="E8603" s="29" t="n">
        <v>1</v>
      </c>
      <c r="F8603" s="29"/>
      <c r="G8603" s="29"/>
      <c r="H8603" s="30" t="n">
        <v>116</v>
      </c>
      <c r="I8603" s="31" t="n">
        <v>46273</v>
      </c>
      <c r="J8603" s="30" t="n">
        <v>116</v>
      </c>
      <c r="K8603" s="29" t="s">
        <v>120</v>
      </c>
      <c r="L8603" s="29" t="s">
        <v>149</v>
      </c>
      <c r="M8603" s="29"/>
      <c r="N8603" s="29" t="s">
        <v>134</v>
      </c>
      <c r="O8603" s="31" t="n">
        <v>46338</v>
      </c>
      <c r="P8603" s="29" t="s">
        <v>123</v>
      </c>
      <c r="Q8603" s="29" t="n">
        <f aca="false">IFERROR(VALUE(L8603),"")</f>
        <v>12</v>
      </c>
      <c r="R8603" s="29" t="n">
        <f aca="true">IF(O8603="","",O8603-TODAY())</f>
        <v>53</v>
      </c>
      <c r="S8603" s="29" t="str">
        <f aca="false">IF(C8603="&lt;&lt; vazio &gt;&gt;","VAZIA",IF(AND(O8603&lt;&gt;"",R8603&lt;0),"VENCIDO",IF(AND(O8603&lt;&gt;"",R8603&lt;=Parametros!$B$10),"PRÓX. VENCIMENTO",IF(F8603="Q","QUALIDADE",IF(F8603="S","BLOQUEADO",IF(F8603="R","RESTRITO/DEVOLUÇÃO",IF(OR(N8603="QUAR",N8603="QRES"),"QUARENTENA",IF(OR(B8603="DESCARTE",B8603="DEVOLUÇÃO"),"DESCARTE/DEVOLUÇÃO",IF(AND(D8603="",K8603&lt;&gt;""),"SEM LOTE",IF(AND(Q8603&lt;&gt;"",Q8603&gt;=Parametros!$B$11),"PARADO/SEM GIRO","OK"))))))))))</f>
        <v>PRÓX. VENCIMENTO</v>
      </c>
      <c r="T8603" s="29" t="str">
        <f aca="false">IF(AND($S8603="PARADO/SEM GIRO",$K8603="KG",OR(Painel!$B$5="(Todos)",A8603=Painel!$B$5)*OR(Painel!$E$5="(Todos)",P8603=Painel!$E$5)),$J8603+ROW()/10000000,"")</f>
        <v/>
      </c>
      <c r="U8603" s="29" t="str">
        <f aca="false">IF(AND($S8603="VENCIDO",$K8603="KG",OR(Painel!$B$5="(Todos)",A8603=Painel!$B$5)*OR(Painel!$E$5="(Todos)",P8603=Painel!$E$5)),$J8603+ROW()/10000000,"")</f>
        <v/>
      </c>
    </row>
    <row r="8604" customFormat="false" ht="15" hidden="false" customHeight="false" outlineLevel="0" collapsed="false">
      <c r="A8604" s="29" t="s">
        <v>57</v>
      </c>
      <c r="B8604" s="29" t="s">
        <v>15406</v>
      </c>
      <c r="C8604" s="29" t="s">
        <v>115</v>
      </c>
      <c r="D8604" s="29"/>
      <c r="E8604" s="29" t="n">
        <v>0</v>
      </c>
      <c r="F8604" s="29"/>
      <c r="G8604" s="29"/>
      <c r="H8604" s="30" t="n">
        <v>0</v>
      </c>
      <c r="I8604" s="29"/>
      <c r="J8604" s="30" t="n">
        <v>0</v>
      </c>
      <c r="K8604" s="29"/>
      <c r="L8604" s="29" t="s">
        <v>116</v>
      </c>
      <c r="M8604" s="29"/>
      <c r="N8604" s="29"/>
      <c r="O8604" s="29"/>
      <c r="P8604" s="29"/>
      <c r="Q8604" s="29" t="n">
        <f aca="false">IFERROR(VALUE(L8604),"")</f>
        <v>0</v>
      </c>
      <c r="R8604" s="29" t="str">
        <f aca="true">IF(O8604="","",O8604-TODAY())</f>
        <v/>
      </c>
      <c r="S8604" s="29" t="str">
        <f aca="false">IF(C8604="&lt;&lt; vazio &gt;&gt;","VAZIA",IF(AND(O8604&lt;&gt;"",R8604&lt;0),"VENCIDO",IF(AND(O8604&lt;&gt;"",R8604&lt;=Parametros!$B$10),"PRÓX. VENCIMENTO",IF(F8604="Q","QUALIDADE",IF(F8604="S","BLOQUEADO",IF(F8604="R","RESTRITO/DEVOLUÇÃO",IF(OR(N8604="QUAR",N8604="QRES"),"QUARENTENA",IF(OR(B8604="DESCARTE",B8604="DEVOLUÇÃO"),"DESCARTE/DEVOLUÇÃO",IF(AND(D8604="",K8604&lt;&gt;""),"SEM LOTE",IF(AND(Q8604&lt;&gt;"",Q8604&gt;=Parametros!$B$11),"PARADO/SEM GIRO","OK"))))))))))</f>
        <v>VAZIA</v>
      </c>
      <c r="T8604" s="29" t="str">
        <f aca="false">IF(AND($S8604="PARADO/SEM GIRO",$K8604="KG",OR(Painel!$B$5="(Todos)",A8604=Painel!$B$5)*OR(Painel!$E$5="(Todos)",P8604=Painel!$E$5)),$J8604+ROW()/10000000,"")</f>
        <v/>
      </c>
      <c r="U8604" s="29" t="str">
        <f aca="false">IF(AND($S8604="VENCIDO",$K8604="KG",OR(Painel!$B$5="(Todos)",A8604=Painel!$B$5)*OR(Painel!$E$5="(Todos)",P8604=Painel!$E$5)),$J8604+ROW()/10000000,"")</f>
        <v/>
      </c>
    </row>
    <row r="8605" customFormat="false" ht="15" hidden="false" customHeight="false" outlineLevel="0" collapsed="false">
      <c r="A8605" s="29" t="s">
        <v>57</v>
      </c>
      <c r="B8605" s="29" t="s">
        <v>15407</v>
      </c>
      <c r="C8605" s="29" t="s">
        <v>300</v>
      </c>
      <c r="D8605" s="29" t="s">
        <v>301</v>
      </c>
      <c r="E8605" s="29" t="n">
        <v>1</v>
      </c>
      <c r="F8605" s="29"/>
      <c r="G8605" s="29"/>
      <c r="H8605" s="30" t="n">
        <v>745.5</v>
      </c>
      <c r="I8605" s="31" t="n">
        <v>46284</v>
      </c>
      <c r="J8605" s="30" t="n">
        <v>745.5</v>
      </c>
      <c r="K8605" s="29" t="s">
        <v>120</v>
      </c>
      <c r="L8605" s="29" t="s">
        <v>2246</v>
      </c>
      <c r="M8605" s="29"/>
      <c r="N8605" s="29" t="s">
        <v>122</v>
      </c>
      <c r="O8605" s="31" t="n">
        <v>46602</v>
      </c>
      <c r="P8605" s="29" t="s">
        <v>123</v>
      </c>
      <c r="Q8605" s="29" t="n">
        <f aca="false">IFERROR(VALUE(L8605),"")</f>
        <v>54</v>
      </c>
      <c r="R8605" s="29" t="n">
        <f aca="true">IF(O8605="","",O8605-TODAY())</f>
        <v>317</v>
      </c>
      <c r="S8605" s="29" t="str">
        <f aca="false">IF(C8605="&lt;&lt; vazio &gt;&gt;","VAZIA",IF(AND(O8605&lt;&gt;"",R8605&lt;0),"VENCIDO",IF(AND(O8605&lt;&gt;"",R8605&lt;=Parametros!$B$10),"PRÓX. VENCIMENTO",IF(F8605="Q","QUALIDADE",IF(F8605="S","BLOQUEADO",IF(F8605="R","RESTRITO/DEVOLUÇÃO",IF(OR(N8605="QUAR",N8605="QRES"),"QUARENTENA",IF(OR(B8605="DESCARTE",B8605="DEVOLUÇÃO"),"DESCARTE/DEVOLUÇÃO",IF(AND(D8605="",K8605&lt;&gt;""),"SEM LOTE",IF(AND(Q8605&lt;&gt;"",Q8605&gt;=Parametros!$B$11),"PARADO/SEM GIRO","OK"))))))))))</f>
        <v>OK</v>
      </c>
      <c r="T8605" s="29" t="str">
        <f aca="false">IF(AND($S8605="PARADO/SEM GIRO",$K8605="KG",OR(Painel!$B$5="(Todos)",A8605=Painel!$B$5)*OR(Painel!$E$5="(Todos)",P8605=Painel!$E$5)),$J8605+ROW()/10000000,"")</f>
        <v/>
      </c>
      <c r="U8605" s="29" t="str">
        <f aca="false">IF(AND($S8605="VENCIDO",$K8605="KG",OR(Painel!$B$5="(Todos)",A8605=Painel!$B$5)*OR(Painel!$E$5="(Todos)",P8605=Painel!$E$5)),$J8605+ROW()/10000000,"")</f>
        <v/>
      </c>
    </row>
    <row r="8606" customFormat="false" ht="15" hidden="false" customHeight="false" outlineLevel="0" collapsed="false">
      <c r="A8606" s="29" t="s">
        <v>57</v>
      </c>
      <c r="B8606" s="29" t="s">
        <v>15408</v>
      </c>
      <c r="C8606" s="29" t="s">
        <v>594</v>
      </c>
      <c r="D8606" s="29" t="s">
        <v>595</v>
      </c>
      <c r="E8606" s="29" t="n">
        <v>1</v>
      </c>
      <c r="F8606" s="29"/>
      <c r="G8606" s="29"/>
      <c r="H8606" s="30" t="n">
        <v>120</v>
      </c>
      <c r="I8606" s="31" t="n">
        <v>46285</v>
      </c>
      <c r="J8606" s="30" t="n">
        <v>120</v>
      </c>
      <c r="K8606" s="29" t="s">
        <v>120</v>
      </c>
      <c r="L8606" s="29" t="s">
        <v>1703</v>
      </c>
      <c r="M8606" s="29"/>
      <c r="N8606" s="29" t="s">
        <v>122</v>
      </c>
      <c r="O8606" s="31" t="n">
        <v>46390</v>
      </c>
      <c r="P8606" s="29" t="s">
        <v>123</v>
      </c>
      <c r="Q8606" s="29" t="n">
        <f aca="false">IFERROR(VALUE(L8606),"")</f>
        <v>57</v>
      </c>
      <c r="R8606" s="29" t="n">
        <f aca="true">IF(O8606="","",O8606-TODAY())</f>
        <v>105</v>
      </c>
      <c r="S8606" s="29" t="str">
        <f aca="false">IF(C8606="&lt;&lt; vazio &gt;&gt;","VAZIA",IF(AND(O8606&lt;&gt;"",R8606&lt;0),"VENCIDO",IF(AND(O8606&lt;&gt;"",R8606&lt;=Parametros!$B$10),"PRÓX. VENCIMENTO",IF(F8606="Q","QUALIDADE",IF(F8606="S","BLOQUEADO",IF(F8606="R","RESTRITO/DEVOLUÇÃO",IF(OR(N8606="QUAR",N8606="QRES"),"QUARENTENA",IF(OR(B8606="DESCARTE",B8606="DEVOLUÇÃO"),"DESCARTE/DEVOLUÇÃO",IF(AND(D8606="",K8606&lt;&gt;""),"SEM LOTE",IF(AND(Q8606&lt;&gt;"",Q8606&gt;=Parametros!$B$11),"PARADO/SEM GIRO","OK"))))))))))</f>
        <v>OK</v>
      </c>
      <c r="T8606" s="29" t="str">
        <f aca="false">IF(AND($S8606="PARADO/SEM GIRO",$K8606="KG",OR(Painel!$B$5="(Todos)",A8606=Painel!$B$5)*OR(Painel!$E$5="(Todos)",P8606=Painel!$E$5)),$J8606+ROW()/10000000,"")</f>
        <v/>
      </c>
      <c r="U8606" s="29" t="str">
        <f aca="false">IF(AND($S8606="VENCIDO",$K8606="KG",OR(Painel!$B$5="(Todos)",A8606=Painel!$B$5)*OR(Painel!$E$5="(Todos)",P8606=Painel!$E$5)),$J8606+ROW()/10000000,"")</f>
        <v/>
      </c>
    </row>
    <row r="8607" customFormat="false" ht="15" hidden="false" customHeight="false" outlineLevel="0" collapsed="false">
      <c r="A8607" s="29" t="s">
        <v>57</v>
      </c>
      <c r="B8607" s="29" t="s">
        <v>15409</v>
      </c>
      <c r="C8607" s="29" t="s">
        <v>115</v>
      </c>
      <c r="D8607" s="29"/>
      <c r="E8607" s="29" t="n">
        <v>0</v>
      </c>
      <c r="F8607" s="29"/>
      <c r="G8607" s="29"/>
      <c r="H8607" s="30" t="n">
        <v>0</v>
      </c>
      <c r="I8607" s="29"/>
      <c r="J8607" s="30" t="n">
        <v>0</v>
      </c>
      <c r="K8607" s="29"/>
      <c r="L8607" s="29" t="s">
        <v>116</v>
      </c>
      <c r="M8607" s="29"/>
      <c r="N8607" s="29"/>
      <c r="O8607" s="29"/>
      <c r="P8607" s="29"/>
      <c r="Q8607" s="29" t="n">
        <f aca="false">IFERROR(VALUE(L8607),"")</f>
        <v>0</v>
      </c>
      <c r="R8607" s="29" t="str">
        <f aca="true">IF(O8607="","",O8607-TODAY())</f>
        <v/>
      </c>
      <c r="S8607" s="29" t="str">
        <f aca="false">IF(C8607="&lt;&lt; vazio &gt;&gt;","VAZIA",IF(AND(O8607&lt;&gt;"",R8607&lt;0),"VENCIDO",IF(AND(O8607&lt;&gt;"",R8607&lt;=Parametros!$B$10),"PRÓX. VENCIMENTO",IF(F8607="Q","QUALIDADE",IF(F8607="S","BLOQUEADO",IF(F8607="R","RESTRITO/DEVOLUÇÃO",IF(OR(N8607="QUAR",N8607="QRES"),"QUARENTENA",IF(OR(B8607="DESCARTE",B8607="DEVOLUÇÃO"),"DESCARTE/DEVOLUÇÃO",IF(AND(D8607="",K8607&lt;&gt;""),"SEM LOTE",IF(AND(Q8607&lt;&gt;"",Q8607&gt;=Parametros!$B$11),"PARADO/SEM GIRO","OK"))))))))))</f>
        <v>VAZIA</v>
      </c>
      <c r="T8607" s="29" t="str">
        <f aca="false">IF(AND($S8607="PARADO/SEM GIRO",$K8607="KG",OR(Painel!$B$5="(Todos)",A8607=Painel!$B$5)*OR(Painel!$E$5="(Todos)",P8607=Painel!$E$5)),$J8607+ROW()/10000000,"")</f>
        <v/>
      </c>
      <c r="U8607" s="29" t="str">
        <f aca="false">IF(AND($S8607="VENCIDO",$K8607="KG",OR(Painel!$B$5="(Todos)",A8607=Painel!$B$5)*OR(Painel!$E$5="(Todos)",P8607=Painel!$E$5)),$J8607+ROW()/10000000,"")</f>
        <v/>
      </c>
    </row>
    <row r="8608" customFormat="false" ht="15" hidden="false" customHeight="false" outlineLevel="0" collapsed="false">
      <c r="A8608" s="29" t="s">
        <v>57</v>
      </c>
      <c r="B8608" s="29" t="s">
        <v>15410</v>
      </c>
      <c r="C8608" s="29" t="s">
        <v>159</v>
      </c>
      <c r="D8608" s="29" t="s">
        <v>456</v>
      </c>
      <c r="E8608" s="29" t="n">
        <v>1</v>
      </c>
      <c r="F8608" s="29"/>
      <c r="G8608" s="29"/>
      <c r="H8608" s="30" t="n">
        <v>73.5</v>
      </c>
      <c r="I8608" s="31" t="n">
        <v>46285</v>
      </c>
      <c r="J8608" s="30" t="n">
        <v>73.5</v>
      </c>
      <c r="K8608" s="29" t="s">
        <v>120</v>
      </c>
      <c r="L8608" s="29" t="s">
        <v>771</v>
      </c>
      <c r="M8608" s="29"/>
      <c r="N8608" s="29" t="s">
        <v>122</v>
      </c>
      <c r="O8608" s="31" t="n">
        <v>46757</v>
      </c>
      <c r="P8608" s="29" t="s">
        <v>123</v>
      </c>
      <c r="Q8608" s="29" t="n">
        <f aca="false">IFERROR(VALUE(L8608),"")</f>
        <v>22</v>
      </c>
      <c r="R8608" s="29" t="n">
        <f aca="true">IF(O8608="","",O8608-TODAY())</f>
        <v>472</v>
      </c>
      <c r="S8608" s="29" t="str">
        <f aca="false">IF(C8608="&lt;&lt; vazio &gt;&gt;","VAZIA",IF(AND(O8608&lt;&gt;"",R8608&lt;0),"VENCIDO",IF(AND(O8608&lt;&gt;"",R8608&lt;=Parametros!$B$10),"PRÓX. VENCIMENTO",IF(F8608="Q","QUALIDADE",IF(F8608="S","BLOQUEADO",IF(F8608="R","RESTRITO/DEVOLUÇÃO",IF(OR(N8608="QUAR",N8608="QRES"),"QUARENTENA",IF(OR(B8608="DESCARTE",B8608="DEVOLUÇÃO"),"DESCARTE/DEVOLUÇÃO",IF(AND(D8608="",K8608&lt;&gt;""),"SEM LOTE",IF(AND(Q8608&lt;&gt;"",Q8608&gt;=Parametros!$B$11),"PARADO/SEM GIRO","OK"))))))))))</f>
        <v>OK</v>
      </c>
      <c r="T8608" s="29" t="str">
        <f aca="false">IF(AND($S8608="PARADO/SEM GIRO",$K8608="KG",OR(Painel!$B$5="(Todos)",A8608=Painel!$B$5)*OR(Painel!$E$5="(Todos)",P8608=Painel!$E$5)),$J8608+ROW()/10000000,"")</f>
        <v/>
      </c>
      <c r="U8608" s="29" t="str">
        <f aca="false">IF(AND($S8608="VENCIDO",$K8608="KG",OR(Painel!$B$5="(Todos)",A8608=Painel!$B$5)*OR(Painel!$E$5="(Todos)",P8608=Painel!$E$5)),$J8608+ROW()/10000000,"")</f>
        <v/>
      </c>
    </row>
    <row r="8609" customFormat="false" ht="15" hidden="false" customHeight="false" outlineLevel="0" collapsed="false">
      <c r="A8609" s="29" t="s">
        <v>57</v>
      </c>
      <c r="B8609" s="29" t="s">
        <v>15411</v>
      </c>
      <c r="C8609" s="29" t="s">
        <v>291</v>
      </c>
      <c r="D8609" s="29" t="s">
        <v>413</v>
      </c>
      <c r="E8609" s="29" t="n">
        <v>1</v>
      </c>
      <c r="F8609" s="29"/>
      <c r="G8609" s="29"/>
      <c r="H8609" s="30" t="n">
        <v>101</v>
      </c>
      <c r="I8609" s="31" t="n">
        <v>46285</v>
      </c>
      <c r="J8609" s="30" t="n">
        <v>101</v>
      </c>
      <c r="K8609" s="29" t="s">
        <v>120</v>
      </c>
      <c r="L8609" s="29" t="s">
        <v>350</v>
      </c>
      <c r="M8609" s="29"/>
      <c r="N8609" s="29" t="s">
        <v>122</v>
      </c>
      <c r="O8609" s="31" t="n">
        <v>46865</v>
      </c>
      <c r="P8609" s="29" t="s">
        <v>123</v>
      </c>
      <c r="Q8609" s="29" t="n">
        <f aca="false">IFERROR(VALUE(L8609),"")</f>
        <v>6</v>
      </c>
      <c r="R8609" s="29" t="n">
        <f aca="true">IF(O8609="","",O8609-TODAY())</f>
        <v>580</v>
      </c>
      <c r="S8609" s="29" t="str">
        <f aca="false">IF(C8609="&lt;&lt; vazio &gt;&gt;","VAZIA",IF(AND(O8609&lt;&gt;"",R8609&lt;0),"VENCIDO",IF(AND(O8609&lt;&gt;"",R8609&lt;=Parametros!$B$10),"PRÓX. VENCIMENTO",IF(F8609="Q","QUALIDADE",IF(F8609="S","BLOQUEADO",IF(F8609="R","RESTRITO/DEVOLUÇÃO",IF(OR(N8609="QUAR",N8609="QRES"),"QUARENTENA",IF(OR(B8609="DESCARTE",B8609="DEVOLUÇÃO"),"DESCARTE/DEVOLUÇÃO",IF(AND(D8609="",K8609&lt;&gt;""),"SEM LOTE",IF(AND(Q8609&lt;&gt;"",Q8609&gt;=Parametros!$B$11),"PARADO/SEM GIRO","OK"))))))))))</f>
        <v>OK</v>
      </c>
      <c r="T8609" s="29" t="str">
        <f aca="false">IF(AND($S8609="PARADO/SEM GIRO",$K8609="KG",OR(Painel!$B$5="(Todos)",A8609=Painel!$B$5)*OR(Painel!$E$5="(Todos)",P8609=Painel!$E$5)),$J8609+ROW()/10000000,"")</f>
        <v/>
      </c>
      <c r="U8609" s="29" t="str">
        <f aca="false">IF(AND($S8609="VENCIDO",$K8609="KG",OR(Painel!$B$5="(Todos)",A8609=Painel!$B$5)*OR(Painel!$E$5="(Todos)",P8609=Painel!$E$5)),$J8609+ROW()/10000000,"")</f>
        <v/>
      </c>
    </row>
    <row r="8610" customFormat="false" ht="15" hidden="false" customHeight="false" outlineLevel="0" collapsed="false">
      <c r="A8610" s="29" t="s">
        <v>57</v>
      </c>
      <c r="B8610" s="29" t="s">
        <v>15412</v>
      </c>
      <c r="C8610" s="29" t="s">
        <v>371</v>
      </c>
      <c r="D8610" s="29" t="s">
        <v>372</v>
      </c>
      <c r="E8610" s="29" t="n">
        <v>1</v>
      </c>
      <c r="F8610" s="29"/>
      <c r="G8610" s="29"/>
      <c r="H8610" s="30" t="n">
        <v>70.7</v>
      </c>
      <c r="I8610" s="31" t="n">
        <v>46285</v>
      </c>
      <c r="J8610" s="30" t="n">
        <v>70.7</v>
      </c>
      <c r="K8610" s="29" t="s">
        <v>120</v>
      </c>
      <c r="L8610" s="29" t="s">
        <v>400</v>
      </c>
      <c r="M8610" s="29"/>
      <c r="N8610" s="29" t="s">
        <v>122</v>
      </c>
      <c r="O8610" s="31" t="n">
        <v>46736</v>
      </c>
      <c r="P8610" s="29" t="s">
        <v>123</v>
      </c>
      <c r="Q8610" s="29" t="n">
        <f aca="false">IFERROR(VALUE(L8610),"")</f>
        <v>3</v>
      </c>
      <c r="R8610" s="29" t="n">
        <f aca="true">IF(O8610="","",O8610-TODAY())</f>
        <v>451</v>
      </c>
      <c r="S8610" s="29" t="str">
        <f aca="false">IF(C8610="&lt;&lt; vazio &gt;&gt;","VAZIA",IF(AND(O8610&lt;&gt;"",R8610&lt;0),"VENCIDO",IF(AND(O8610&lt;&gt;"",R8610&lt;=Parametros!$B$10),"PRÓX. VENCIMENTO",IF(F8610="Q","QUALIDADE",IF(F8610="S","BLOQUEADO",IF(F8610="R","RESTRITO/DEVOLUÇÃO",IF(OR(N8610="QUAR",N8610="QRES"),"QUARENTENA",IF(OR(B8610="DESCARTE",B8610="DEVOLUÇÃO"),"DESCARTE/DEVOLUÇÃO",IF(AND(D8610="",K8610&lt;&gt;""),"SEM LOTE",IF(AND(Q8610&lt;&gt;"",Q8610&gt;=Parametros!$B$11),"PARADO/SEM GIRO","OK"))))))))))</f>
        <v>OK</v>
      </c>
      <c r="T8610" s="29" t="str">
        <f aca="false">IF(AND($S8610="PARADO/SEM GIRO",$K8610="KG",OR(Painel!$B$5="(Todos)",A8610=Painel!$B$5)*OR(Painel!$E$5="(Todos)",P8610=Painel!$E$5)),$J8610+ROW()/10000000,"")</f>
        <v/>
      </c>
      <c r="U8610" s="29" t="str">
        <f aca="false">IF(AND($S8610="VENCIDO",$K8610="KG",OR(Painel!$B$5="(Todos)",A8610=Painel!$B$5)*OR(Painel!$E$5="(Todos)",P8610=Painel!$E$5)),$J8610+ROW()/10000000,"")</f>
        <v/>
      </c>
    </row>
    <row r="8611" customFormat="false" ht="15" hidden="false" customHeight="false" outlineLevel="0" collapsed="false">
      <c r="A8611" s="29" t="s">
        <v>57</v>
      </c>
      <c r="B8611" s="29" t="s">
        <v>15413</v>
      </c>
      <c r="C8611" s="29" t="s">
        <v>115</v>
      </c>
      <c r="D8611" s="29"/>
      <c r="E8611" s="29" t="n">
        <v>0</v>
      </c>
      <c r="F8611" s="29"/>
      <c r="G8611" s="29"/>
      <c r="H8611" s="30" t="n">
        <v>0</v>
      </c>
      <c r="I8611" s="29"/>
      <c r="J8611" s="30" t="n">
        <v>0</v>
      </c>
      <c r="K8611" s="29"/>
      <c r="L8611" s="29" t="s">
        <v>116</v>
      </c>
      <c r="M8611" s="29"/>
      <c r="N8611" s="29"/>
      <c r="O8611" s="29"/>
      <c r="P8611" s="29"/>
      <c r="Q8611" s="29" t="n">
        <f aca="false">IFERROR(VALUE(L8611),"")</f>
        <v>0</v>
      </c>
      <c r="R8611" s="29" t="str">
        <f aca="true">IF(O8611="","",O8611-TODAY())</f>
        <v/>
      </c>
      <c r="S8611" s="29" t="str">
        <f aca="false">IF(C8611="&lt;&lt; vazio &gt;&gt;","VAZIA",IF(AND(O8611&lt;&gt;"",R8611&lt;0),"VENCIDO",IF(AND(O8611&lt;&gt;"",R8611&lt;=Parametros!$B$10),"PRÓX. VENCIMENTO",IF(F8611="Q","QUALIDADE",IF(F8611="S","BLOQUEADO",IF(F8611="R","RESTRITO/DEVOLUÇÃO",IF(OR(N8611="QUAR",N8611="QRES"),"QUARENTENA",IF(OR(B8611="DESCARTE",B8611="DEVOLUÇÃO"),"DESCARTE/DEVOLUÇÃO",IF(AND(D8611="",K8611&lt;&gt;""),"SEM LOTE",IF(AND(Q8611&lt;&gt;"",Q8611&gt;=Parametros!$B$11),"PARADO/SEM GIRO","OK"))))))))))</f>
        <v>VAZIA</v>
      </c>
      <c r="T8611" s="29" t="str">
        <f aca="false">IF(AND($S8611="PARADO/SEM GIRO",$K8611="KG",OR(Painel!$B$5="(Todos)",A8611=Painel!$B$5)*OR(Painel!$E$5="(Todos)",P8611=Painel!$E$5)),$J8611+ROW()/10000000,"")</f>
        <v/>
      </c>
      <c r="U8611" s="29" t="str">
        <f aca="false">IF(AND($S8611="VENCIDO",$K8611="KG",OR(Painel!$B$5="(Todos)",A8611=Painel!$B$5)*OR(Painel!$E$5="(Todos)",P8611=Painel!$E$5)),$J8611+ROW()/10000000,"")</f>
        <v/>
      </c>
    </row>
    <row r="8612" customFormat="false" ht="15" hidden="false" customHeight="false" outlineLevel="0" collapsed="false">
      <c r="A8612" s="29" t="s">
        <v>57</v>
      </c>
      <c r="B8612" s="29" t="s">
        <v>15414</v>
      </c>
      <c r="C8612" s="29" t="s">
        <v>139</v>
      </c>
      <c r="D8612" s="29" t="s">
        <v>140</v>
      </c>
      <c r="E8612" s="29" t="n">
        <v>1</v>
      </c>
      <c r="F8612" s="29"/>
      <c r="G8612" s="29"/>
      <c r="H8612" s="30" t="n">
        <v>980</v>
      </c>
      <c r="I8612" s="31" t="n">
        <v>46284</v>
      </c>
      <c r="J8612" s="30" t="n">
        <v>980</v>
      </c>
      <c r="K8612" s="29" t="s">
        <v>120</v>
      </c>
      <c r="L8612" s="29" t="s">
        <v>388</v>
      </c>
      <c r="M8612" s="29"/>
      <c r="N8612" s="29" t="s">
        <v>122</v>
      </c>
      <c r="O8612" s="31" t="n">
        <v>46593</v>
      </c>
      <c r="P8612" s="29" t="s">
        <v>123</v>
      </c>
      <c r="Q8612" s="29" t="n">
        <f aca="false">IFERROR(VALUE(L8612),"")</f>
        <v>1</v>
      </c>
      <c r="R8612" s="29" t="n">
        <f aca="true">IF(O8612="","",O8612-TODAY())</f>
        <v>308</v>
      </c>
      <c r="S8612" s="29" t="str">
        <f aca="false">IF(C8612="&lt;&lt; vazio &gt;&gt;","VAZIA",IF(AND(O8612&lt;&gt;"",R8612&lt;0),"VENCIDO",IF(AND(O8612&lt;&gt;"",R8612&lt;=Parametros!$B$10),"PRÓX. VENCIMENTO",IF(F8612="Q","QUALIDADE",IF(F8612="S","BLOQUEADO",IF(F8612="R","RESTRITO/DEVOLUÇÃO",IF(OR(N8612="QUAR",N8612="QRES"),"QUARENTENA",IF(OR(B8612="DESCARTE",B8612="DEVOLUÇÃO"),"DESCARTE/DEVOLUÇÃO",IF(AND(D8612="",K8612&lt;&gt;""),"SEM LOTE",IF(AND(Q8612&lt;&gt;"",Q8612&gt;=Parametros!$B$11),"PARADO/SEM GIRO","OK"))))))))))</f>
        <v>OK</v>
      </c>
      <c r="T8612" s="29" t="str">
        <f aca="false">IF(AND($S8612="PARADO/SEM GIRO",$K8612="KG",OR(Painel!$B$5="(Todos)",A8612=Painel!$B$5)*OR(Painel!$E$5="(Todos)",P8612=Painel!$E$5)),$J8612+ROW()/10000000,"")</f>
        <v/>
      </c>
      <c r="U8612" s="29" t="str">
        <f aca="false">IF(AND($S8612="VENCIDO",$K8612="KG",OR(Painel!$B$5="(Todos)",A8612=Painel!$B$5)*OR(Painel!$E$5="(Todos)",P8612=Painel!$E$5)),$J8612+ROW()/10000000,"")</f>
        <v/>
      </c>
    </row>
    <row r="8613" customFormat="false" ht="15" hidden="false" customHeight="false" outlineLevel="0" collapsed="false">
      <c r="A8613" s="29" t="s">
        <v>57</v>
      </c>
      <c r="B8613" s="29" t="s">
        <v>15415</v>
      </c>
      <c r="C8613" s="29" t="s">
        <v>278</v>
      </c>
      <c r="D8613" s="29" t="s">
        <v>404</v>
      </c>
      <c r="E8613" s="29" t="n">
        <v>1</v>
      </c>
      <c r="F8613" s="29"/>
      <c r="G8613" s="29"/>
      <c r="H8613" s="30" t="n">
        <v>333.3</v>
      </c>
      <c r="I8613" s="31" t="n">
        <v>46285</v>
      </c>
      <c r="J8613" s="30" t="n">
        <v>333.3</v>
      </c>
      <c r="K8613" s="29" t="s">
        <v>120</v>
      </c>
      <c r="L8613" s="29" t="s">
        <v>388</v>
      </c>
      <c r="M8613" s="29"/>
      <c r="N8613" s="29" t="s">
        <v>122</v>
      </c>
      <c r="O8613" s="31" t="n">
        <v>46661</v>
      </c>
      <c r="P8613" s="29" t="s">
        <v>123</v>
      </c>
      <c r="Q8613" s="29" t="n">
        <f aca="false">IFERROR(VALUE(L8613),"")</f>
        <v>1</v>
      </c>
      <c r="R8613" s="29" t="n">
        <f aca="true">IF(O8613="","",O8613-TODAY())</f>
        <v>376</v>
      </c>
      <c r="S8613" s="29" t="str">
        <f aca="false">IF(C8613="&lt;&lt; vazio &gt;&gt;","VAZIA",IF(AND(O8613&lt;&gt;"",R8613&lt;0),"VENCIDO",IF(AND(O8613&lt;&gt;"",R8613&lt;=Parametros!$B$10),"PRÓX. VENCIMENTO",IF(F8613="Q","QUALIDADE",IF(F8613="S","BLOQUEADO",IF(F8613="R","RESTRITO/DEVOLUÇÃO",IF(OR(N8613="QUAR",N8613="QRES"),"QUARENTENA",IF(OR(B8613="DESCARTE",B8613="DEVOLUÇÃO"),"DESCARTE/DEVOLUÇÃO",IF(AND(D8613="",K8613&lt;&gt;""),"SEM LOTE",IF(AND(Q8613&lt;&gt;"",Q8613&gt;=Parametros!$B$11),"PARADO/SEM GIRO","OK"))))))))))</f>
        <v>OK</v>
      </c>
      <c r="T8613" s="29" t="str">
        <f aca="false">IF(AND($S8613="PARADO/SEM GIRO",$K8613="KG",OR(Painel!$B$5="(Todos)",A8613=Painel!$B$5)*OR(Painel!$E$5="(Todos)",P8613=Painel!$E$5)),$J8613+ROW()/10000000,"")</f>
        <v/>
      </c>
      <c r="U8613" s="29" t="str">
        <f aca="false">IF(AND($S8613="VENCIDO",$K8613="KG",OR(Painel!$B$5="(Todos)",A8613=Painel!$B$5)*OR(Painel!$E$5="(Todos)",P8613=Painel!$E$5)),$J8613+ROW()/10000000,"")</f>
        <v/>
      </c>
    </row>
    <row r="8614" customFormat="false" ht="15" hidden="false" customHeight="false" outlineLevel="0" collapsed="false">
      <c r="A8614" s="29" t="s">
        <v>57</v>
      </c>
      <c r="B8614" s="29" t="s">
        <v>15416</v>
      </c>
      <c r="C8614" s="29" t="s">
        <v>10297</v>
      </c>
      <c r="D8614" s="29" t="s">
        <v>10298</v>
      </c>
      <c r="E8614" s="29" t="n">
        <v>1</v>
      </c>
      <c r="F8614" s="29"/>
      <c r="G8614" s="29"/>
      <c r="H8614" s="30" t="n">
        <v>200</v>
      </c>
      <c r="I8614" s="31" t="n">
        <v>46277</v>
      </c>
      <c r="J8614" s="30" t="n">
        <v>200</v>
      </c>
      <c r="K8614" s="29" t="s">
        <v>120</v>
      </c>
      <c r="L8614" s="29" t="s">
        <v>652</v>
      </c>
      <c r="M8614" s="29"/>
      <c r="N8614" s="29" t="s">
        <v>122</v>
      </c>
      <c r="O8614" s="31" t="n">
        <v>46905</v>
      </c>
      <c r="P8614" s="29" t="s">
        <v>123</v>
      </c>
      <c r="Q8614" s="29" t="n">
        <f aca="false">IFERROR(VALUE(L8614),"")</f>
        <v>8</v>
      </c>
      <c r="R8614" s="29" t="n">
        <f aca="true">IF(O8614="","",O8614-TODAY())</f>
        <v>620</v>
      </c>
      <c r="S8614" s="29" t="str">
        <f aca="false">IF(C8614="&lt;&lt; vazio &gt;&gt;","VAZIA",IF(AND(O8614&lt;&gt;"",R8614&lt;0),"VENCIDO",IF(AND(O8614&lt;&gt;"",R8614&lt;=Parametros!$B$10),"PRÓX. VENCIMENTO",IF(F8614="Q","QUALIDADE",IF(F8614="S","BLOQUEADO",IF(F8614="R","RESTRITO/DEVOLUÇÃO",IF(OR(N8614="QUAR",N8614="QRES"),"QUARENTENA",IF(OR(B8614="DESCARTE",B8614="DEVOLUÇÃO"),"DESCARTE/DEVOLUÇÃO",IF(AND(D8614="",K8614&lt;&gt;""),"SEM LOTE",IF(AND(Q8614&lt;&gt;"",Q8614&gt;=Parametros!$B$11),"PARADO/SEM GIRO","OK"))))))))))</f>
        <v>OK</v>
      </c>
      <c r="T8614" s="29" t="str">
        <f aca="false">IF(AND($S8614="PARADO/SEM GIRO",$K8614="KG",OR(Painel!$B$5="(Todos)",A8614=Painel!$B$5)*OR(Painel!$E$5="(Todos)",P8614=Painel!$E$5)),$J8614+ROW()/10000000,"")</f>
        <v/>
      </c>
      <c r="U8614" s="29" t="str">
        <f aca="false">IF(AND($S8614="VENCIDO",$K8614="KG",OR(Painel!$B$5="(Todos)",A8614=Painel!$B$5)*OR(Painel!$E$5="(Todos)",P8614=Painel!$E$5)),$J8614+ROW()/10000000,"")</f>
        <v/>
      </c>
    </row>
    <row r="8615" customFormat="false" ht="15" hidden="false" customHeight="false" outlineLevel="0" collapsed="false">
      <c r="A8615" s="29" t="s">
        <v>57</v>
      </c>
      <c r="B8615" s="29" t="s">
        <v>15417</v>
      </c>
      <c r="C8615" s="29" t="s">
        <v>163</v>
      </c>
      <c r="D8615" s="29" t="s">
        <v>475</v>
      </c>
      <c r="E8615" s="29" t="n">
        <v>1</v>
      </c>
      <c r="F8615" s="29"/>
      <c r="G8615" s="29"/>
      <c r="H8615" s="30" t="n">
        <v>31.5</v>
      </c>
      <c r="I8615" s="31" t="n">
        <v>46285</v>
      </c>
      <c r="J8615" s="30" t="n">
        <v>31.5</v>
      </c>
      <c r="K8615" s="29" t="s">
        <v>120</v>
      </c>
      <c r="L8615" s="29" t="s">
        <v>216</v>
      </c>
      <c r="M8615" s="29"/>
      <c r="N8615" s="29" t="s">
        <v>122</v>
      </c>
      <c r="O8615" s="31" t="n">
        <v>46412</v>
      </c>
      <c r="P8615" s="29" t="s">
        <v>123</v>
      </c>
      <c r="Q8615" s="29" t="n">
        <f aca="false">IFERROR(VALUE(L8615),"")</f>
        <v>20</v>
      </c>
      <c r="R8615" s="29" t="n">
        <f aca="true">IF(O8615="","",O8615-TODAY())</f>
        <v>127</v>
      </c>
      <c r="S8615" s="29" t="str">
        <f aca="false">IF(C8615="&lt;&lt; vazio &gt;&gt;","VAZIA",IF(AND(O8615&lt;&gt;"",R8615&lt;0),"VENCIDO",IF(AND(O8615&lt;&gt;"",R8615&lt;=Parametros!$B$10),"PRÓX. VENCIMENTO",IF(F8615="Q","QUALIDADE",IF(F8615="S","BLOQUEADO",IF(F8615="R","RESTRITO/DEVOLUÇÃO",IF(OR(N8615="QUAR",N8615="QRES"),"QUARENTENA",IF(OR(B8615="DESCARTE",B8615="DEVOLUÇÃO"),"DESCARTE/DEVOLUÇÃO",IF(AND(D8615="",K8615&lt;&gt;""),"SEM LOTE",IF(AND(Q8615&lt;&gt;"",Q8615&gt;=Parametros!$B$11),"PARADO/SEM GIRO","OK"))))))))))</f>
        <v>OK</v>
      </c>
      <c r="T8615" s="29" t="str">
        <f aca="false">IF(AND($S8615="PARADO/SEM GIRO",$K8615="KG",OR(Painel!$B$5="(Todos)",A8615=Painel!$B$5)*OR(Painel!$E$5="(Todos)",P8615=Painel!$E$5)),$J8615+ROW()/10000000,"")</f>
        <v/>
      </c>
      <c r="U8615" s="29" t="str">
        <f aca="false">IF(AND($S8615="VENCIDO",$K8615="KG",OR(Painel!$B$5="(Todos)",A8615=Painel!$B$5)*OR(Painel!$E$5="(Todos)",P8615=Painel!$E$5)),$J8615+ROW()/10000000,"")</f>
        <v/>
      </c>
    </row>
    <row r="8616" customFormat="false" ht="15" hidden="false" customHeight="false" outlineLevel="0" collapsed="false">
      <c r="A8616" s="29" t="s">
        <v>57</v>
      </c>
      <c r="B8616" s="29" t="s">
        <v>15418</v>
      </c>
      <c r="C8616" s="29" t="s">
        <v>2694</v>
      </c>
      <c r="D8616" s="29" t="s">
        <v>7922</v>
      </c>
      <c r="E8616" s="29" t="n">
        <v>1</v>
      </c>
      <c r="F8616" s="29"/>
      <c r="G8616" s="29"/>
      <c r="H8616" s="30" t="n">
        <v>340</v>
      </c>
      <c r="I8616" s="31" t="n">
        <v>46264</v>
      </c>
      <c r="J8616" s="30" t="n">
        <v>340</v>
      </c>
      <c r="K8616" s="29" t="s">
        <v>120</v>
      </c>
      <c r="L8616" s="29" t="s">
        <v>1636</v>
      </c>
      <c r="M8616" s="29"/>
      <c r="N8616" s="29" t="s">
        <v>122</v>
      </c>
      <c r="O8616" s="31" t="n">
        <v>46663</v>
      </c>
      <c r="P8616" s="29" t="s">
        <v>123</v>
      </c>
      <c r="Q8616" s="29" t="n">
        <f aca="false">IFERROR(VALUE(L8616),"")</f>
        <v>52</v>
      </c>
      <c r="R8616" s="29" t="n">
        <f aca="true">IF(O8616="","",O8616-TODAY())</f>
        <v>378</v>
      </c>
      <c r="S8616" s="29" t="str">
        <f aca="false">IF(C8616="&lt;&lt; vazio &gt;&gt;","VAZIA",IF(AND(O8616&lt;&gt;"",R8616&lt;0),"VENCIDO",IF(AND(O8616&lt;&gt;"",R8616&lt;=Parametros!$B$10),"PRÓX. VENCIMENTO",IF(F8616="Q","QUALIDADE",IF(F8616="S","BLOQUEADO",IF(F8616="R","RESTRITO/DEVOLUÇÃO",IF(OR(N8616="QUAR",N8616="QRES"),"QUARENTENA",IF(OR(B8616="DESCARTE",B8616="DEVOLUÇÃO"),"DESCARTE/DEVOLUÇÃO",IF(AND(D8616="",K8616&lt;&gt;""),"SEM LOTE",IF(AND(Q8616&lt;&gt;"",Q8616&gt;=Parametros!$B$11),"PARADO/SEM GIRO","OK"))))))))))</f>
        <v>OK</v>
      </c>
      <c r="T8616" s="29" t="str">
        <f aca="false">IF(AND($S8616="PARADO/SEM GIRO",$K8616="KG",OR(Painel!$B$5="(Todos)",A8616=Painel!$B$5)*OR(Painel!$E$5="(Todos)",P8616=Painel!$E$5)),$J8616+ROW()/10000000,"")</f>
        <v/>
      </c>
      <c r="U8616" s="29" t="str">
        <f aca="false">IF(AND($S8616="VENCIDO",$K8616="KG",OR(Painel!$B$5="(Todos)",A8616=Painel!$B$5)*OR(Painel!$E$5="(Todos)",P8616=Painel!$E$5)),$J8616+ROW()/10000000,"")</f>
        <v/>
      </c>
    </row>
    <row r="8617" customFormat="false" ht="15" hidden="false" customHeight="false" outlineLevel="0" collapsed="false">
      <c r="A8617" s="29" t="s">
        <v>57</v>
      </c>
      <c r="B8617" s="29" t="s">
        <v>15419</v>
      </c>
      <c r="C8617" s="29" t="s">
        <v>1259</v>
      </c>
      <c r="D8617" s="29" t="s">
        <v>6269</v>
      </c>
      <c r="E8617" s="29" t="n">
        <v>1</v>
      </c>
      <c r="F8617" s="29"/>
      <c r="G8617" s="29"/>
      <c r="H8617" s="30" t="n">
        <v>294</v>
      </c>
      <c r="I8617" s="31" t="n">
        <v>46278</v>
      </c>
      <c r="J8617" s="30" t="n">
        <v>294</v>
      </c>
      <c r="K8617" s="29" t="s">
        <v>120</v>
      </c>
      <c r="L8617" s="29" t="s">
        <v>15420</v>
      </c>
      <c r="M8617" s="29"/>
      <c r="N8617" s="29" t="s">
        <v>122</v>
      </c>
      <c r="O8617" s="31" t="n">
        <v>46437</v>
      </c>
      <c r="P8617" s="29" t="s">
        <v>123</v>
      </c>
      <c r="Q8617" s="29" t="n">
        <f aca="false">IFERROR(VALUE(L8617),"")</f>
        <v>106</v>
      </c>
      <c r="R8617" s="29" t="n">
        <f aca="true">IF(O8617="","",O8617-TODAY())</f>
        <v>152</v>
      </c>
      <c r="S8617" s="29" t="str">
        <f aca="false">IF(C8617="&lt;&lt; vazio &gt;&gt;","VAZIA",IF(AND(O8617&lt;&gt;"",R8617&lt;0),"VENCIDO",IF(AND(O8617&lt;&gt;"",R8617&lt;=Parametros!$B$10),"PRÓX. VENCIMENTO",IF(F8617="Q","QUALIDADE",IF(F8617="S","BLOQUEADO",IF(F8617="R","RESTRITO/DEVOLUÇÃO",IF(OR(N8617="QUAR",N8617="QRES"),"QUARENTENA",IF(OR(B8617="DESCARTE",B8617="DEVOLUÇÃO"),"DESCARTE/DEVOLUÇÃO",IF(AND(D8617="",K8617&lt;&gt;""),"SEM LOTE",IF(AND(Q8617&lt;&gt;"",Q8617&gt;=Parametros!$B$11),"PARADO/SEM GIRO","OK"))))))))))</f>
        <v>PARADO/SEM GIRO</v>
      </c>
      <c r="T8617" s="29" t="n">
        <f aca="false">IF(AND($S8617="PARADO/SEM GIRO",$K8617="KG",OR(Painel!$B$5="(Todos)",A8617=Painel!$B$5)*OR(Painel!$E$5="(Todos)",P8617=Painel!$E$5)),$J8617+ROW()/10000000,"")</f>
        <v>294.0008617</v>
      </c>
      <c r="U8617" s="29" t="str">
        <f aca="false">IF(AND($S8617="VENCIDO",$K8617="KG",OR(Painel!$B$5="(Todos)",A8617=Painel!$B$5)*OR(Painel!$E$5="(Todos)",P8617=Painel!$E$5)),$J8617+ROW()/10000000,"")</f>
        <v/>
      </c>
    </row>
    <row r="8618" customFormat="false" ht="15" hidden="false" customHeight="false" outlineLevel="0" collapsed="false">
      <c r="A8618" s="29" t="s">
        <v>57</v>
      </c>
      <c r="B8618" s="29" t="s">
        <v>15421</v>
      </c>
      <c r="C8618" s="29" t="s">
        <v>258</v>
      </c>
      <c r="D8618" s="29" t="s">
        <v>378</v>
      </c>
      <c r="E8618" s="29" t="n">
        <v>1</v>
      </c>
      <c r="F8618" s="29"/>
      <c r="G8618" s="29"/>
      <c r="H8618" s="30" t="n">
        <v>169.68</v>
      </c>
      <c r="I8618" s="31" t="n">
        <v>46285</v>
      </c>
      <c r="J8618" s="30" t="n">
        <v>169.68</v>
      </c>
      <c r="K8618" s="29" t="s">
        <v>120</v>
      </c>
      <c r="L8618" s="29" t="s">
        <v>388</v>
      </c>
      <c r="M8618" s="29"/>
      <c r="N8618" s="29" t="s">
        <v>122</v>
      </c>
      <c r="O8618" s="31" t="n">
        <v>46551</v>
      </c>
      <c r="P8618" s="29" t="s">
        <v>123</v>
      </c>
      <c r="Q8618" s="29" t="n">
        <f aca="false">IFERROR(VALUE(L8618),"")</f>
        <v>1</v>
      </c>
      <c r="R8618" s="29" t="n">
        <f aca="true">IF(O8618="","",O8618-TODAY())</f>
        <v>266</v>
      </c>
      <c r="S8618" s="29" t="str">
        <f aca="false">IF(C8618="&lt;&lt; vazio &gt;&gt;","VAZIA",IF(AND(O8618&lt;&gt;"",R8618&lt;0),"VENCIDO",IF(AND(O8618&lt;&gt;"",R8618&lt;=Parametros!$B$10),"PRÓX. VENCIMENTO",IF(F8618="Q","QUALIDADE",IF(F8618="S","BLOQUEADO",IF(F8618="R","RESTRITO/DEVOLUÇÃO",IF(OR(N8618="QUAR",N8618="QRES"),"QUARENTENA",IF(OR(B8618="DESCARTE",B8618="DEVOLUÇÃO"),"DESCARTE/DEVOLUÇÃO",IF(AND(D8618="",K8618&lt;&gt;""),"SEM LOTE",IF(AND(Q8618&lt;&gt;"",Q8618&gt;=Parametros!$B$11),"PARADO/SEM GIRO","OK"))))))))))</f>
        <v>OK</v>
      </c>
      <c r="T8618" s="29" t="str">
        <f aca="false">IF(AND($S8618="PARADO/SEM GIRO",$K8618="KG",OR(Painel!$B$5="(Todos)",A8618=Painel!$B$5)*OR(Painel!$E$5="(Todos)",P8618=Painel!$E$5)),$J8618+ROW()/10000000,"")</f>
        <v/>
      </c>
      <c r="U8618" s="29" t="str">
        <f aca="false">IF(AND($S8618="VENCIDO",$K8618="KG",OR(Painel!$B$5="(Todos)",A8618=Painel!$B$5)*OR(Painel!$E$5="(Todos)",P8618=Painel!$E$5)),$J8618+ROW()/10000000,"")</f>
        <v/>
      </c>
    </row>
    <row r="8619" customFormat="false" ht="15" hidden="false" customHeight="false" outlineLevel="0" collapsed="false">
      <c r="A8619" s="29" t="s">
        <v>57</v>
      </c>
      <c r="B8619" s="29" t="s">
        <v>15422</v>
      </c>
      <c r="C8619" s="29" t="s">
        <v>313</v>
      </c>
      <c r="D8619" s="29" t="s">
        <v>432</v>
      </c>
      <c r="E8619" s="29" t="n">
        <v>1</v>
      </c>
      <c r="F8619" s="29"/>
      <c r="G8619" s="29"/>
      <c r="H8619" s="30" t="n">
        <v>30.3</v>
      </c>
      <c r="I8619" s="31" t="n">
        <v>46285</v>
      </c>
      <c r="J8619" s="30" t="n">
        <v>30.3</v>
      </c>
      <c r="K8619" s="29" t="s">
        <v>120</v>
      </c>
      <c r="L8619" s="29" t="s">
        <v>400</v>
      </c>
      <c r="M8619" s="29"/>
      <c r="N8619" s="29" t="s">
        <v>122</v>
      </c>
      <c r="O8619" s="31" t="n">
        <v>46731</v>
      </c>
      <c r="P8619" s="29" t="s">
        <v>123</v>
      </c>
      <c r="Q8619" s="29" t="n">
        <f aca="false">IFERROR(VALUE(L8619),"")</f>
        <v>3</v>
      </c>
      <c r="R8619" s="29" t="n">
        <f aca="true">IF(O8619="","",O8619-TODAY())</f>
        <v>446</v>
      </c>
      <c r="S8619" s="29" t="str">
        <f aca="false">IF(C8619="&lt;&lt; vazio &gt;&gt;","VAZIA",IF(AND(O8619&lt;&gt;"",R8619&lt;0),"VENCIDO",IF(AND(O8619&lt;&gt;"",R8619&lt;=Parametros!$B$10),"PRÓX. VENCIMENTO",IF(F8619="Q","QUALIDADE",IF(F8619="S","BLOQUEADO",IF(F8619="R","RESTRITO/DEVOLUÇÃO",IF(OR(N8619="QUAR",N8619="QRES"),"QUARENTENA",IF(OR(B8619="DESCARTE",B8619="DEVOLUÇÃO"),"DESCARTE/DEVOLUÇÃO",IF(AND(D8619="",K8619&lt;&gt;""),"SEM LOTE",IF(AND(Q8619&lt;&gt;"",Q8619&gt;=Parametros!$B$11),"PARADO/SEM GIRO","OK"))))))))))</f>
        <v>OK</v>
      </c>
      <c r="T8619" s="29" t="str">
        <f aca="false">IF(AND($S8619="PARADO/SEM GIRO",$K8619="KG",OR(Painel!$B$5="(Todos)",A8619=Painel!$B$5)*OR(Painel!$E$5="(Todos)",P8619=Painel!$E$5)),$J8619+ROW()/10000000,"")</f>
        <v/>
      </c>
      <c r="U8619" s="29" t="str">
        <f aca="false">IF(AND($S8619="VENCIDO",$K8619="KG",OR(Painel!$B$5="(Todos)",A8619=Painel!$B$5)*OR(Painel!$E$5="(Todos)",P8619=Painel!$E$5)),$J8619+ROW()/10000000,"")</f>
        <v/>
      </c>
    </row>
    <row r="8620" customFormat="false" ht="15" hidden="false" customHeight="false" outlineLevel="0" collapsed="false">
      <c r="A8620" s="29" t="s">
        <v>57</v>
      </c>
      <c r="B8620" s="29" t="s">
        <v>15423</v>
      </c>
      <c r="C8620" s="29" t="s">
        <v>2510</v>
      </c>
      <c r="D8620" s="29" t="s">
        <v>2511</v>
      </c>
      <c r="E8620" s="29" t="n">
        <v>1</v>
      </c>
      <c r="F8620" s="29"/>
      <c r="G8620" s="29"/>
      <c r="H8620" s="30" t="n">
        <v>192</v>
      </c>
      <c r="I8620" s="31" t="n">
        <v>46267</v>
      </c>
      <c r="J8620" s="30" t="n">
        <v>192</v>
      </c>
      <c r="K8620" s="29" t="s">
        <v>120</v>
      </c>
      <c r="L8620" s="29" t="s">
        <v>2513</v>
      </c>
      <c r="M8620" s="29"/>
      <c r="N8620" s="29" t="s">
        <v>134</v>
      </c>
      <c r="O8620" s="31" t="n">
        <v>46357</v>
      </c>
      <c r="P8620" s="29" t="s">
        <v>123</v>
      </c>
      <c r="Q8620" s="29" t="n">
        <f aca="false">IFERROR(VALUE(L8620),"")</f>
        <v>18</v>
      </c>
      <c r="R8620" s="29" t="n">
        <f aca="true">IF(O8620="","",O8620-TODAY())</f>
        <v>72</v>
      </c>
      <c r="S8620" s="29" t="str">
        <f aca="false">IF(C8620="&lt;&lt; vazio &gt;&gt;","VAZIA",IF(AND(O8620&lt;&gt;"",R8620&lt;0),"VENCIDO",IF(AND(O8620&lt;&gt;"",R8620&lt;=Parametros!$B$10),"PRÓX. VENCIMENTO",IF(F8620="Q","QUALIDADE",IF(F8620="S","BLOQUEADO",IF(F8620="R","RESTRITO/DEVOLUÇÃO",IF(OR(N8620="QUAR",N8620="QRES"),"QUARENTENA",IF(OR(B8620="DESCARTE",B8620="DEVOLUÇÃO"),"DESCARTE/DEVOLUÇÃO",IF(AND(D8620="",K8620&lt;&gt;""),"SEM LOTE",IF(AND(Q8620&lt;&gt;"",Q8620&gt;=Parametros!$B$11),"PARADO/SEM GIRO","OK"))))))))))</f>
        <v>OK</v>
      </c>
      <c r="T8620" s="29" t="str">
        <f aca="false">IF(AND($S8620="PARADO/SEM GIRO",$K8620="KG",OR(Painel!$B$5="(Todos)",A8620=Painel!$B$5)*OR(Painel!$E$5="(Todos)",P8620=Painel!$E$5)),$J8620+ROW()/10000000,"")</f>
        <v/>
      </c>
      <c r="U8620" s="29" t="str">
        <f aca="false">IF(AND($S8620="VENCIDO",$K8620="KG",OR(Painel!$B$5="(Todos)",A8620=Painel!$B$5)*OR(Painel!$E$5="(Todos)",P8620=Painel!$E$5)),$J8620+ROW()/10000000,"")</f>
        <v/>
      </c>
    </row>
    <row r="8621" customFormat="false" ht="15" hidden="false" customHeight="false" outlineLevel="0" collapsed="false">
      <c r="A8621" s="29" t="s">
        <v>57</v>
      </c>
      <c r="B8621" s="29" t="s">
        <v>15424</v>
      </c>
      <c r="C8621" s="29" t="s">
        <v>253</v>
      </c>
      <c r="D8621" s="29" t="s">
        <v>440</v>
      </c>
      <c r="E8621" s="29" t="n">
        <v>1</v>
      </c>
      <c r="F8621" s="29"/>
      <c r="G8621" s="29"/>
      <c r="H8621" s="30" t="n">
        <v>496.92</v>
      </c>
      <c r="I8621" s="31" t="n">
        <v>46285</v>
      </c>
      <c r="J8621" s="30" t="n">
        <v>496.92</v>
      </c>
      <c r="K8621" s="29" t="s">
        <v>120</v>
      </c>
      <c r="L8621" s="29" t="s">
        <v>400</v>
      </c>
      <c r="M8621" s="29"/>
      <c r="N8621" s="29" t="s">
        <v>122</v>
      </c>
      <c r="O8621" s="31" t="n">
        <v>46799</v>
      </c>
      <c r="P8621" s="29" t="s">
        <v>123</v>
      </c>
      <c r="Q8621" s="29" t="n">
        <f aca="false">IFERROR(VALUE(L8621),"")</f>
        <v>3</v>
      </c>
      <c r="R8621" s="29" t="n">
        <f aca="true">IF(O8621="","",O8621-TODAY())</f>
        <v>514</v>
      </c>
      <c r="S8621" s="29" t="str">
        <f aca="false">IF(C8621="&lt;&lt; vazio &gt;&gt;","VAZIA",IF(AND(O8621&lt;&gt;"",R8621&lt;0),"VENCIDO",IF(AND(O8621&lt;&gt;"",R8621&lt;=Parametros!$B$10),"PRÓX. VENCIMENTO",IF(F8621="Q","QUALIDADE",IF(F8621="S","BLOQUEADO",IF(F8621="R","RESTRITO/DEVOLUÇÃO",IF(OR(N8621="QUAR",N8621="QRES"),"QUARENTENA",IF(OR(B8621="DESCARTE",B8621="DEVOLUÇÃO"),"DESCARTE/DEVOLUÇÃO",IF(AND(D8621="",K8621&lt;&gt;""),"SEM LOTE",IF(AND(Q8621&lt;&gt;"",Q8621&gt;=Parametros!$B$11),"PARADO/SEM GIRO","OK"))))))))))</f>
        <v>OK</v>
      </c>
      <c r="T8621" s="29" t="str">
        <f aca="false">IF(AND($S8621="PARADO/SEM GIRO",$K8621="KG",OR(Painel!$B$5="(Todos)",A8621=Painel!$B$5)*OR(Painel!$E$5="(Todos)",P8621=Painel!$E$5)),$J8621+ROW()/10000000,"")</f>
        <v/>
      </c>
      <c r="U8621" s="29" t="str">
        <f aca="false">IF(AND($S8621="VENCIDO",$K8621="KG",OR(Painel!$B$5="(Todos)",A8621=Painel!$B$5)*OR(Painel!$E$5="(Todos)",P8621=Painel!$E$5)),$J8621+ROW()/10000000,"")</f>
        <v/>
      </c>
    </row>
    <row r="8622" customFormat="false" ht="15" hidden="false" customHeight="false" outlineLevel="0" collapsed="false">
      <c r="A8622" s="29" t="s">
        <v>57</v>
      </c>
      <c r="B8622" s="29" t="s">
        <v>15425</v>
      </c>
      <c r="C8622" s="29" t="s">
        <v>217</v>
      </c>
      <c r="D8622" s="29" t="s">
        <v>485</v>
      </c>
      <c r="E8622" s="29" t="n">
        <v>1</v>
      </c>
      <c r="F8622" s="29"/>
      <c r="G8622" s="29"/>
      <c r="H8622" s="30" t="n">
        <v>703.5</v>
      </c>
      <c r="I8622" s="31" t="n">
        <v>46285</v>
      </c>
      <c r="J8622" s="30" t="n">
        <v>703.5</v>
      </c>
      <c r="K8622" s="29" t="s">
        <v>120</v>
      </c>
      <c r="L8622" s="29" t="s">
        <v>388</v>
      </c>
      <c r="M8622" s="29"/>
      <c r="N8622" s="29" t="s">
        <v>122</v>
      </c>
      <c r="O8622" s="31" t="n">
        <v>46532</v>
      </c>
      <c r="P8622" s="29" t="s">
        <v>123</v>
      </c>
      <c r="Q8622" s="29" t="n">
        <f aca="false">IFERROR(VALUE(L8622),"")</f>
        <v>1</v>
      </c>
      <c r="R8622" s="29" t="n">
        <f aca="true">IF(O8622="","",O8622-TODAY())</f>
        <v>247</v>
      </c>
      <c r="S8622" s="29" t="str">
        <f aca="false">IF(C8622="&lt;&lt; vazio &gt;&gt;","VAZIA",IF(AND(O8622&lt;&gt;"",R8622&lt;0),"VENCIDO",IF(AND(O8622&lt;&gt;"",R8622&lt;=Parametros!$B$10),"PRÓX. VENCIMENTO",IF(F8622="Q","QUALIDADE",IF(F8622="S","BLOQUEADO",IF(F8622="R","RESTRITO/DEVOLUÇÃO",IF(OR(N8622="QUAR",N8622="QRES"),"QUARENTENA",IF(OR(B8622="DESCARTE",B8622="DEVOLUÇÃO"),"DESCARTE/DEVOLUÇÃO",IF(AND(D8622="",K8622&lt;&gt;""),"SEM LOTE",IF(AND(Q8622&lt;&gt;"",Q8622&gt;=Parametros!$B$11),"PARADO/SEM GIRO","OK"))))))))))</f>
        <v>OK</v>
      </c>
      <c r="T8622" s="29" t="str">
        <f aca="false">IF(AND($S8622="PARADO/SEM GIRO",$K8622="KG",OR(Painel!$B$5="(Todos)",A8622=Painel!$B$5)*OR(Painel!$E$5="(Todos)",P8622=Painel!$E$5)),$J8622+ROW()/10000000,"")</f>
        <v/>
      </c>
      <c r="U8622" s="29" t="str">
        <f aca="false">IF(AND($S8622="VENCIDO",$K8622="KG",OR(Painel!$B$5="(Todos)",A8622=Painel!$B$5)*OR(Painel!$E$5="(Todos)",P8622=Painel!$E$5)),$J8622+ROW()/10000000,"")</f>
        <v/>
      </c>
    </row>
    <row r="8623" customFormat="false" ht="15" hidden="false" customHeight="false" outlineLevel="0" collapsed="false">
      <c r="A8623" s="29" t="s">
        <v>57</v>
      </c>
      <c r="B8623" s="29" t="s">
        <v>15426</v>
      </c>
      <c r="C8623" s="29" t="s">
        <v>373</v>
      </c>
      <c r="D8623" s="29" t="s">
        <v>428</v>
      </c>
      <c r="E8623" s="29" t="n">
        <v>1</v>
      </c>
      <c r="F8623" s="29"/>
      <c r="G8623" s="29"/>
      <c r="H8623" s="30" t="n">
        <v>496.92</v>
      </c>
      <c r="I8623" s="31" t="n">
        <v>46285</v>
      </c>
      <c r="J8623" s="30" t="n">
        <v>496.92</v>
      </c>
      <c r="K8623" s="29" t="s">
        <v>120</v>
      </c>
      <c r="L8623" s="29" t="s">
        <v>388</v>
      </c>
      <c r="M8623" s="29"/>
      <c r="N8623" s="29" t="s">
        <v>122</v>
      </c>
      <c r="O8623" s="31" t="n">
        <v>46788</v>
      </c>
      <c r="P8623" s="29" t="s">
        <v>123</v>
      </c>
      <c r="Q8623" s="29" t="n">
        <f aca="false">IFERROR(VALUE(L8623),"")</f>
        <v>1</v>
      </c>
      <c r="R8623" s="29" t="n">
        <f aca="true">IF(O8623="","",O8623-TODAY())</f>
        <v>503</v>
      </c>
      <c r="S8623" s="29" t="str">
        <f aca="false">IF(C8623="&lt;&lt; vazio &gt;&gt;","VAZIA",IF(AND(O8623&lt;&gt;"",R8623&lt;0),"VENCIDO",IF(AND(O8623&lt;&gt;"",R8623&lt;=Parametros!$B$10),"PRÓX. VENCIMENTO",IF(F8623="Q","QUALIDADE",IF(F8623="S","BLOQUEADO",IF(F8623="R","RESTRITO/DEVOLUÇÃO",IF(OR(N8623="QUAR",N8623="QRES"),"QUARENTENA",IF(OR(B8623="DESCARTE",B8623="DEVOLUÇÃO"),"DESCARTE/DEVOLUÇÃO",IF(AND(D8623="",K8623&lt;&gt;""),"SEM LOTE",IF(AND(Q8623&lt;&gt;"",Q8623&gt;=Parametros!$B$11),"PARADO/SEM GIRO","OK"))))))))))</f>
        <v>OK</v>
      </c>
      <c r="T8623" s="29" t="str">
        <f aca="false">IF(AND($S8623="PARADO/SEM GIRO",$K8623="KG",OR(Painel!$B$5="(Todos)",A8623=Painel!$B$5)*OR(Painel!$E$5="(Todos)",P8623=Painel!$E$5)),$J8623+ROW()/10000000,"")</f>
        <v/>
      </c>
      <c r="U8623" s="29" t="str">
        <f aca="false">IF(AND($S8623="VENCIDO",$K8623="KG",OR(Painel!$B$5="(Todos)",A8623=Painel!$B$5)*OR(Painel!$E$5="(Todos)",P8623=Painel!$E$5)),$J8623+ROW()/10000000,"")</f>
        <v/>
      </c>
    </row>
    <row r="8624" customFormat="false" ht="15" hidden="false" customHeight="false" outlineLevel="0" collapsed="false">
      <c r="A8624" s="29" t="s">
        <v>57</v>
      </c>
      <c r="B8624" s="29" t="s">
        <v>15427</v>
      </c>
      <c r="C8624" s="29" t="s">
        <v>115</v>
      </c>
      <c r="D8624" s="29"/>
      <c r="E8624" s="29" t="n">
        <v>0</v>
      </c>
      <c r="F8624" s="29"/>
      <c r="G8624" s="29"/>
      <c r="H8624" s="30" t="n">
        <v>0</v>
      </c>
      <c r="I8624" s="29"/>
      <c r="J8624" s="30" t="n">
        <v>0</v>
      </c>
      <c r="K8624" s="29"/>
      <c r="L8624" s="29" t="s">
        <v>116</v>
      </c>
      <c r="M8624" s="29"/>
      <c r="N8624" s="29"/>
      <c r="O8624" s="29"/>
      <c r="P8624" s="29"/>
      <c r="Q8624" s="29" t="n">
        <f aca="false">IFERROR(VALUE(L8624),"")</f>
        <v>0</v>
      </c>
      <c r="R8624" s="29" t="str">
        <f aca="true">IF(O8624="","",O8624-TODAY())</f>
        <v/>
      </c>
      <c r="S8624" s="29" t="str">
        <f aca="false">IF(C8624="&lt;&lt; vazio &gt;&gt;","VAZIA",IF(AND(O8624&lt;&gt;"",R8624&lt;0),"VENCIDO",IF(AND(O8624&lt;&gt;"",R8624&lt;=Parametros!$B$10),"PRÓX. VENCIMENTO",IF(F8624="Q","QUALIDADE",IF(F8624="S","BLOQUEADO",IF(F8624="R","RESTRITO/DEVOLUÇÃO",IF(OR(N8624="QUAR",N8624="QRES"),"QUARENTENA",IF(OR(B8624="DESCARTE",B8624="DEVOLUÇÃO"),"DESCARTE/DEVOLUÇÃO",IF(AND(D8624="",K8624&lt;&gt;""),"SEM LOTE",IF(AND(Q8624&lt;&gt;"",Q8624&gt;=Parametros!$B$11),"PARADO/SEM GIRO","OK"))))))))))</f>
        <v>VAZIA</v>
      </c>
      <c r="T8624" s="29" t="str">
        <f aca="false">IF(AND($S8624="PARADO/SEM GIRO",$K8624="KG",OR(Painel!$B$5="(Todos)",A8624=Painel!$B$5)*OR(Painel!$E$5="(Todos)",P8624=Painel!$E$5)),$J8624+ROW()/10000000,"")</f>
        <v/>
      </c>
      <c r="U8624" s="29" t="str">
        <f aca="false">IF(AND($S8624="VENCIDO",$K8624="KG",OR(Painel!$B$5="(Todos)",A8624=Painel!$B$5)*OR(Painel!$E$5="(Todos)",P8624=Painel!$E$5)),$J8624+ROW()/10000000,"")</f>
        <v/>
      </c>
    </row>
    <row r="8625" customFormat="false" ht="15" hidden="false" customHeight="false" outlineLevel="0" collapsed="false">
      <c r="A8625" s="29" t="s">
        <v>57</v>
      </c>
      <c r="B8625" s="29" t="s">
        <v>15428</v>
      </c>
      <c r="C8625" s="29" t="s">
        <v>115</v>
      </c>
      <c r="D8625" s="29"/>
      <c r="E8625" s="29" t="n">
        <v>0</v>
      </c>
      <c r="F8625" s="29"/>
      <c r="G8625" s="29"/>
      <c r="H8625" s="30" t="n">
        <v>0</v>
      </c>
      <c r="I8625" s="29"/>
      <c r="J8625" s="30" t="n">
        <v>0</v>
      </c>
      <c r="K8625" s="29"/>
      <c r="L8625" s="29" t="s">
        <v>116</v>
      </c>
      <c r="M8625" s="29"/>
      <c r="N8625" s="29"/>
      <c r="O8625" s="29"/>
      <c r="P8625" s="29"/>
      <c r="Q8625" s="29" t="n">
        <f aca="false">IFERROR(VALUE(L8625),"")</f>
        <v>0</v>
      </c>
      <c r="R8625" s="29" t="str">
        <f aca="true">IF(O8625="","",O8625-TODAY())</f>
        <v/>
      </c>
      <c r="S8625" s="29" t="str">
        <f aca="false">IF(C8625="&lt;&lt; vazio &gt;&gt;","VAZIA",IF(AND(O8625&lt;&gt;"",R8625&lt;0),"VENCIDO",IF(AND(O8625&lt;&gt;"",R8625&lt;=Parametros!$B$10),"PRÓX. VENCIMENTO",IF(F8625="Q","QUALIDADE",IF(F8625="S","BLOQUEADO",IF(F8625="R","RESTRITO/DEVOLUÇÃO",IF(OR(N8625="QUAR",N8625="QRES"),"QUARENTENA",IF(OR(B8625="DESCARTE",B8625="DEVOLUÇÃO"),"DESCARTE/DEVOLUÇÃO",IF(AND(D8625="",K8625&lt;&gt;""),"SEM LOTE",IF(AND(Q8625&lt;&gt;"",Q8625&gt;=Parametros!$B$11),"PARADO/SEM GIRO","OK"))))))))))</f>
        <v>VAZIA</v>
      </c>
      <c r="T8625" s="29" t="str">
        <f aca="false">IF(AND($S8625="PARADO/SEM GIRO",$K8625="KG",OR(Painel!$B$5="(Todos)",A8625=Painel!$B$5)*OR(Painel!$E$5="(Todos)",P8625=Painel!$E$5)),$J8625+ROW()/10000000,"")</f>
        <v/>
      </c>
      <c r="U8625" s="29" t="str">
        <f aca="false">IF(AND($S8625="VENCIDO",$K8625="KG",OR(Painel!$B$5="(Todos)",A8625=Painel!$B$5)*OR(Painel!$E$5="(Todos)",P8625=Painel!$E$5)),$J8625+ROW()/10000000,"")</f>
        <v/>
      </c>
    </row>
    <row r="8626" customFormat="false" ht="15" hidden="false" customHeight="false" outlineLevel="0" collapsed="false">
      <c r="A8626" s="29" t="s">
        <v>57</v>
      </c>
      <c r="B8626" s="29" t="s">
        <v>15429</v>
      </c>
      <c r="C8626" s="29" t="s">
        <v>115</v>
      </c>
      <c r="D8626" s="29"/>
      <c r="E8626" s="29" t="n">
        <v>0</v>
      </c>
      <c r="F8626" s="29"/>
      <c r="G8626" s="29"/>
      <c r="H8626" s="30" t="n">
        <v>0</v>
      </c>
      <c r="I8626" s="29"/>
      <c r="J8626" s="30" t="n">
        <v>0</v>
      </c>
      <c r="K8626" s="29"/>
      <c r="L8626" s="29" t="s">
        <v>116</v>
      </c>
      <c r="M8626" s="29"/>
      <c r="N8626" s="29"/>
      <c r="O8626" s="29"/>
      <c r="P8626" s="29"/>
      <c r="Q8626" s="29" t="n">
        <f aca="false">IFERROR(VALUE(L8626),"")</f>
        <v>0</v>
      </c>
      <c r="R8626" s="29" t="str">
        <f aca="true">IF(O8626="","",O8626-TODAY())</f>
        <v/>
      </c>
      <c r="S8626" s="29" t="str">
        <f aca="false">IF(C8626="&lt;&lt; vazio &gt;&gt;","VAZIA",IF(AND(O8626&lt;&gt;"",R8626&lt;0),"VENCIDO",IF(AND(O8626&lt;&gt;"",R8626&lt;=Parametros!$B$10),"PRÓX. VENCIMENTO",IF(F8626="Q","QUALIDADE",IF(F8626="S","BLOQUEADO",IF(F8626="R","RESTRITO/DEVOLUÇÃO",IF(OR(N8626="QUAR",N8626="QRES"),"QUARENTENA",IF(OR(B8626="DESCARTE",B8626="DEVOLUÇÃO"),"DESCARTE/DEVOLUÇÃO",IF(AND(D8626="",K8626&lt;&gt;""),"SEM LOTE",IF(AND(Q8626&lt;&gt;"",Q8626&gt;=Parametros!$B$11),"PARADO/SEM GIRO","OK"))))))))))</f>
        <v>VAZIA</v>
      </c>
      <c r="T8626" s="29" t="str">
        <f aca="false">IF(AND($S8626="PARADO/SEM GIRO",$K8626="KG",OR(Painel!$B$5="(Todos)",A8626=Painel!$B$5)*OR(Painel!$E$5="(Todos)",P8626=Painel!$E$5)),$J8626+ROW()/10000000,"")</f>
        <v/>
      </c>
      <c r="U8626" s="29" t="str">
        <f aca="false">IF(AND($S8626="VENCIDO",$K8626="KG",OR(Painel!$B$5="(Todos)",A8626=Painel!$B$5)*OR(Painel!$E$5="(Todos)",P8626=Painel!$E$5)),$J8626+ROW()/10000000,"")</f>
        <v/>
      </c>
    </row>
    <row r="8627" customFormat="false" ht="15" hidden="false" customHeight="false" outlineLevel="0" collapsed="false">
      <c r="A8627" s="29" t="s">
        <v>57</v>
      </c>
      <c r="B8627" s="29" t="s">
        <v>15430</v>
      </c>
      <c r="C8627" s="29" t="s">
        <v>115</v>
      </c>
      <c r="D8627" s="29"/>
      <c r="E8627" s="29" t="n">
        <v>0</v>
      </c>
      <c r="F8627" s="29"/>
      <c r="G8627" s="29"/>
      <c r="H8627" s="30" t="n">
        <v>0</v>
      </c>
      <c r="I8627" s="29"/>
      <c r="J8627" s="30" t="n">
        <v>0</v>
      </c>
      <c r="K8627" s="29"/>
      <c r="L8627" s="29" t="s">
        <v>116</v>
      </c>
      <c r="M8627" s="29"/>
      <c r="N8627" s="29"/>
      <c r="O8627" s="29"/>
      <c r="P8627" s="29"/>
      <c r="Q8627" s="29" t="n">
        <f aca="false">IFERROR(VALUE(L8627),"")</f>
        <v>0</v>
      </c>
      <c r="R8627" s="29" t="str">
        <f aca="true">IF(O8627="","",O8627-TODAY())</f>
        <v/>
      </c>
      <c r="S8627" s="29" t="str">
        <f aca="false">IF(C8627="&lt;&lt; vazio &gt;&gt;","VAZIA",IF(AND(O8627&lt;&gt;"",R8627&lt;0),"VENCIDO",IF(AND(O8627&lt;&gt;"",R8627&lt;=Parametros!$B$10),"PRÓX. VENCIMENTO",IF(F8627="Q","QUALIDADE",IF(F8627="S","BLOQUEADO",IF(F8627="R","RESTRITO/DEVOLUÇÃO",IF(OR(N8627="QUAR",N8627="QRES"),"QUARENTENA",IF(OR(B8627="DESCARTE",B8627="DEVOLUÇÃO"),"DESCARTE/DEVOLUÇÃO",IF(AND(D8627="",K8627&lt;&gt;""),"SEM LOTE",IF(AND(Q8627&lt;&gt;"",Q8627&gt;=Parametros!$B$11),"PARADO/SEM GIRO","OK"))))))))))</f>
        <v>VAZIA</v>
      </c>
      <c r="T8627" s="29" t="str">
        <f aca="false">IF(AND($S8627="PARADO/SEM GIRO",$K8627="KG",OR(Painel!$B$5="(Todos)",A8627=Painel!$B$5)*OR(Painel!$E$5="(Todos)",P8627=Painel!$E$5)),$J8627+ROW()/10000000,"")</f>
        <v/>
      </c>
      <c r="U8627" s="29" t="str">
        <f aca="false">IF(AND($S8627="VENCIDO",$K8627="KG",OR(Painel!$B$5="(Todos)",A8627=Painel!$B$5)*OR(Painel!$E$5="(Todos)",P8627=Painel!$E$5)),$J8627+ROW()/10000000,"")</f>
        <v/>
      </c>
    </row>
    <row r="8628" customFormat="false" ht="15" hidden="false" customHeight="false" outlineLevel="0" collapsed="false">
      <c r="A8628" s="29" t="s">
        <v>57</v>
      </c>
      <c r="B8628" s="29" t="s">
        <v>15431</v>
      </c>
      <c r="C8628" s="29" t="s">
        <v>212</v>
      </c>
      <c r="D8628" s="29" t="s">
        <v>8295</v>
      </c>
      <c r="E8628" s="29" t="n">
        <v>1</v>
      </c>
      <c r="F8628" s="29" t="s">
        <v>137</v>
      </c>
      <c r="G8628" s="29"/>
      <c r="H8628" s="30" t="n">
        <v>228</v>
      </c>
      <c r="I8628" s="31" t="n">
        <v>46273</v>
      </c>
      <c r="J8628" s="30" t="n">
        <v>228</v>
      </c>
      <c r="K8628" s="29" t="s">
        <v>120</v>
      </c>
      <c r="L8628" s="29" t="s">
        <v>149</v>
      </c>
      <c r="M8628" s="29"/>
      <c r="N8628" s="29" t="s">
        <v>134</v>
      </c>
      <c r="O8628" s="31" t="n">
        <v>46303</v>
      </c>
      <c r="P8628" s="29" t="s">
        <v>123</v>
      </c>
      <c r="Q8628" s="29" t="n">
        <f aca="false">IFERROR(VALUE(L8628),"")</f>
        <v>12</v>
      </c>
      <c r="R8628" s="29" t="n">
        <f aca="true">IF(O8628="","",O8628-TODAY())</f>
        <v>18</v>
      </c>
      <c r="S8628" s="29" t="str">
        <f aca="false">IF(C8628="&lt;&lt; vazio &gt;&gt;","VAZIA",IF(AND(O8628&lt;&gt;"",R8628&lt;0),"VENCIDO",IF(AND(O8628&lt;&gt;"",R8628&lt;=Parametros!$B$10),"PRÓX. VENCIMENTO",IF(F8628="Q","QUALIDADE",IF(F8628="S","BLOQUEADO",IF(F8628="R","RESTRITO/DEVOLUÇÃO",IF(OR(N8628="QUAR",N8628="QRES"),"QUARENTENA",IF(OR(B8628="DESCARTE",B8628="DEVOLUÇÃO"),"DESCARTE/DEVOLUÇÃO",IF(AND(D8628="",K8628&lt;&gt;""),"SEM LOTE",IF(AND(Q8628&lt;&gt;"",Q8628&gt;=Parametros!$B$11),"PARADO/SEM GIRO","OK"))))))))))</f>
        <v>PRÓX. VENCIMENTO</v>
      </c>
      <c r="T8628" s="29" t="str">
        <f aca="false">IF(AND($S8628="PARADO/SEM GIRO",$K8628="KG",OR(Painel!$B$5="(Todos)",A8628=Painel!$B$5)*OR(Painel!$E$5="(Todos)",P8628=Painel!$E$5)),$J8628+ROW()/10000000,"")</f>
        <v/>
      </c>
      <c r="U8628" s="29" t="str">
        <f aca="false">IF(AND($S8628="VENCIDO",$K8628="KG",OR(Painel!$B$5="(Todos)",A8628=Painel!$B$5)*OR(Painel!$E$5="(Todos)",P8628=Painel!$E$5)),$J8628+ROW()/10000000,"")</f>
        <v/>
      </c>
    </row>
    <row r="8629" customFormat="false" ht="15" hidden="false" customHeight="false" outlineLevel="0" collapsed="false">
      <c r="A8629" s="29" t="s">
        <v>57</v>
      </c>
      <c r="B8629" s="29" t="s">
        <v>15432</v>
      </c>
      <c r="C8629" s="29" t="s">
        <v>10297</v>
      </c>
      <c r="D8629" s="29" t="s">
        <v>10298</v>
      </c>
      <c r="E8629" s="29" t="n">
        <v>1</v>
      </c>
      <c r="F8629" s="29"/>
      <c r="G8629" s="29"/>
      <c r="H8629" s="30" t="n">
        <v>150</v>
      </c>
      <c r="I8629" s="31" t="n">
        <v>46265</v>
      </c>
      <c r="J8629" s="30" t="n">
        <v>150</v>
      </c>
      <c r="K8629" s="29" t="s">
        <v>120</v>
      </c>
      <c r="L8629" s="29" t="s">
        <v>216</v>
      </c>
      <c r="M8629" s="29"/>
      <c r="N8629" s="29" t="s">
        <v>122</v>
      </c>
      <c r="O8629" s="31" t="n">
        <v>46905</v>
      </c>
      <c r="P8629" s="29" t="s">
        <v>123</v>
      </c>
      <c r="Q8629" s="29" t="n">
        <f aca="false">IFERROR(VALUE(L8629),"")</f>
        <v>20</v>
      </c>
      <c r="R8629" s="29" t="n">
        <f aca="true">IF(O8629="","",O8629-TODAY())</f>
        <v>620</v>
      </c>
      <c r="S8629" s="29" t="str">
        <f aca="false">IF(C8629="&lt;&lt; vazio &gt;&gt;","VAZIA",IF(AND(O8629&lt;&gt;"",R8629&lt;0),"VENCIDO",IF(AND(O8629&lt;&gt;"",R8629&lt;=Parametros!$B$10),"PRÓX. VENCIMENTO",IF(F8629="Q","QUALIDADE",IF(F8629="S","BLOQUEADO",IF(F8629="R","RESTRITO/DEVOLUÇÃO",IF(OR(N8629="QUAR",N8629="QRES"),"QUARENTENA",IF(OR(B8629="DESCARTE",B8629="DEVOLUÇÃO"),"DESCARTE/DEVOLUÇÃO",IF(AND(D8629="",K8629&lt;&gt;""),"SEM LOTE",IF(AND(Q8629&lt;&gt;"",Q8629&gt;=Parametros!$B$11),"PARADO/SEM GIRO","OK"))))))))))</f>
        <v>OK</v>
      </c>
      <c r="T8629" s="29" t="str">
        <f aca="false">IF(AND($S8629="PARADO/SEM GIRO",$K8629="KG",OR(Painel!$B$5="(Todos)",A8629=Painel!$B$5)*OR(Painel!$E$5="(Todos)",P8629=Painel!$E$5)),$J8629+ROW()/10000000,"")</f>
        <v/>
      </c>
      <c r="U8629" s="29" t="str">
        <f aca="false">IF(AND($S8629="VENCIDO",$K8629="KG",OR(Painel!$B$5="(Todos)",A8629=Painel!$B$5)*OR(Painel!$E$5="(Todos)",P8629=Painel!$E$5)),$J8629+ROW()/10000000,"")</f>
        <v/>
      </c>
    </row>
    <row r="8630" customFormat="false" ht="15" hidden="false" customHeight="false" outlineLevel="0" collapsed="false">
      <c r="A8630" s="29" t="s">
        <v>57</v>
      </c>
      <c r="B8630" s="29" t="s">
        <v>15433</v>
      </c>
      <c r="C8630" s="29" t="s">
        <v>210</v>
      </c>
      <c r="D8630" s="29" t="s">
        <v>8073</v>
      </c>
      <c r="E8630" s="29" t="n">
        <v>1</v>
      </c>
      <c r="F8630" s="29"/>
      <c r="G8630" s="29"/>
      <c r="H8630" s="30" t="n">
        <v>438.4</v>
      </c>
      <c r="I8630" s="31" t="n">
        <v>46261</v>
      </c>
      <c r="J8630" s="30" t="n">
        <v>438.4</v>
      </c>
      <c r="K8630" s="29" t="s">
        <v>120</v>
      </c>
      <c r="L8630" s="29" t="s">
        <v>938</v>
      </c>
      <c r="M8630" s="29"/>
      <c r="N8630" s="29" t="s">
        <v>122</v>
      </c>
      <c r="O8630" s="31" t="n">
        <v>46423</v>
      </c>
      <c r="P8630" s="29" t="s">
        <v>123</v>
      </c>
      <c r="Q8630" s="29" t="n">
        <f aca="false">IFERROR(VALUE(L8630),"")</f>
        <v>24</v>
      </c>
      <c r="R8630" s="29" t="n">
        <f aca="true">IF(O8630="","",O8630-TODAY())</f>
        <v>138</v>
      </c>
      <c r="S8630" s="29" t="str">
        <f aca="false">IF(C8630="&lt;&lt; vazio &gt;&gt;","VAZIA",IF(AND(O8630&lt;&gt;"",R8630&lt;0),"VENCIDO",IF(AND(O8630&lt;&gt;"",R8630&lt;=Parametros!$B$10),"PRÓX. VENCIMENTO",IF(F8630="Q","QUALIDADE",IF(F8630="S","BLOQUEADO",IF(F8630="R","RESTRITO/DEVOLUÇÃO",IF(OR(N8630="QUAR",N8630="QRES"),"QUARENTENA",IF(OR(B8630="DESCARTE",B8630="DEVOLUÇÃO"),"DESCARTE/DEVOLUÇÃO",IF(AND(D8630="",K8630&lt;&gt;""),"SEM LOTE",IF(AND(Q8630&lt;&gt;"",Q8630&gt;=Parametros!$B$11),"PARADO/SEM GIRO","OK"))))))))))</f>
        <v>OK</v>
      </c>
      <c r="T8630" s="29" t="str">
        <f aca="false">IF(AND($S8630="PARADO/SEM GIRO",$K8630="KG",OR(Painel!$B$5="(Todos)",A8630=Painel!$B$5)*OR(Painel!$E$5="(Todos)",P8630=Painel!$E$5)),$J8630+ROW()/10000000,"")</f>
        <v/>
      </c>
      <c r="U8630" s="29" t="str">
        <f aca="false">IF(AND($S8630="VENCIDO",$K8630="KG",OR(Painel!$B$5="(Todos)",A8630=Painel!$B$5)*OR(Painel!$E$5="(Todos)",P8630=Painel!$E$5)),$J8630+ROW()/10000000,"")</f>
        <v/>
      </c>
    </row>
    <row r="8631" customFormat="false" ht="15" hidden="false" customHeight="false" outlineLevel="0" collapsed="false">
      <c r="A8631" s="29" t="s">
        <v>57</v>
      </c>
      <c r="B8631" s="29" t="s">
        <v>15434</v>
      </c>
      <c r="C8631" s="29" t="s">
        <v>10698</v>
      </c>
      <c r="D8631" s="29" t="s">
        <v>11733</v>
      </c>
      <c r="E8631" s="29" t="n">
        <v>1</v>
      </c>
      <c r="F8631" s="29"/>
      <c r="G8631" s="29"/>
      <c r="H8631" s="30" t="n">
        <v>60</v>
      </c>
      <c r="I8631" s="31" t="n">
        <v>46249</v>
      </c>
      <c r="J8631" s="30" t="n">
        <v>60</v>
      </c>
      <c r="K8631" s="29" t="s">
        <v>120</v>
      </c>
      <c r="L8631" s="29" t="s">
        <v>5883</v>
      </c>
      <c r="M8631" s="29"/>
      <c r="N8631" s="29" t="s">
        <v>122</v>
      </c>
      <c r="O8631" s="31" t="n">
        <v>46501</v>
      </c>
      <c r="P8631" s="29" t="s">
        <v>123</v>
      </c>
      <c r="Q8631" s="29" t="n">
        <f aca="false">IFERROR(VALUE(L8631),"")</f>
        <v>97</v>
      </c>
      <c r="R8631" s="29" t="n">
        <f aca="true">IF(O8631="","",O8631-TODAY())</f>
        <v>216</v>
      </c>
      <c r="S8631" s="29" t="str">
        <f aca="false">IF(C8631="&lt;&lt; vazio &gt;&gt;","VAZIA",IF(AND(O8631&lt;&gt;"",R8631&lt;0),"VENCIDO",IF(AND(O8631&lt;&gt;"",R8631&lt;=Parametros!$B$10),"PRÓX. VENCIMENTO",IF(F8631="Q","QUALIDADE",IF(F8631="S","BLOQUEADO",IF(F8631="R","RESTRITO/DEVOLUÇÃO",IF(OR(N8631="QUAR",N8631="QRES"),"QUARENTENA",IF(OR(B8631="DESCARTE",B8631="DEVOLUÇÃO"),"DESCARTE/DEVOLUÇÃO",IF(AND(D8631="",K8631&lt;&gt;""),"SEM LOTE",IF(AND(Q8631&lt;&gt;"",Q8631&gt;=Parametros!$B$11),"PARADO/SEM GIRO","OK"))))))))))</f>
        <v>PARADO/SEM GIRO</v>
      </c>
      <c r="T8631" s="29" t="n">
        <f aca="false">IF(AND($S8631="PARADO/SEM GIRO",$K8631="KG",OR(Painel!$B$5="(Todos)",A8631=Painel!$B$5)*OR(Painel!$E$5="(Todos)",P8631=Painel!$E$5)),$J8631+ROW()/10000000,"")</f>
        <v>60.0008631</v>
      </c>
      <c r="U8631" s="29" t="str">
        <f aca="false">IF(AND($S8631="VENCIDO",$K8631="KG",OR(Painel!$B$5="(Todos)",A8631=Painel!$B$5)*OR(Painel!$E$5="(Todos)",P8631=Painel!$E$5)),$J8631+ROW()/10000000,"")</f>
        <v/>
      </c>
    </row>
    <row r="8632" customFormat="false" ht="15" hidden="false" customHeight="false" outlineLevel="0" collapsed="false">
      <c r="A8632" s="29" t="s">
        <v>57</v>
      </c>
      <c r="B8632" s="29" t="s">
        <v>15435</v>
      </c>
      <c r="C8632" s="29" t="s">
        <v>273</v>
      </c>
      <c r="D8632" s="29" t="s">
        <v>5523</v>
      </c>
      <c r="E8632" s="29" t="n">
        <v>1</v>
      </c>
      <c r="F8632" s="29"/>
      <c r="G8632" s="29"/>
      <c r="H8632" s="30" t="n">
        <v>201.6</v>
      </c>
      <c r="I8632" s="31" t="n">
        <v>46284</v>
      </c>
      <c r="J8632" s="30" t="n">
        <v>201.6</v>
      </c>
      <c r="K8632" s="29" t="s">
        <v>120</v>
      </c>
      <c r="L8632" s="29" t="s">
        <v>2312</v>
      </c>
      <c r="M8632" s="29"/>
      <c r="N8632" s="29" t="s">
        <v>122</v>
      </c>
      <c r="O8632" s="31" t="n">
        <v>46463</v>
      </c>
      <c r="P8632" s="29" t="s">
        <v>123</v>
      </c>
      <c r="Q8632" s="29" t="n">
        <f aca="false">IFERROR(VALUE(L8632),"")</f>
        <v>40</v>
      </c>
      <c r="R8632" s="29" t="n">
        <f aca="true">IF(O8632="","",O8632-TODAY())</f>
        <v>178</v>
      </c>
      <c r="S8632" s="29" t="str">
        <f aca="false">IF(C8632="&lt;&lt; vazio &gt;&gt;","VAZIA",IF(AND(O8632&lt;&gt;"",R8632&lt;0),"VENCIDO",IF(AND(O8632&lt;&gt;"",R8632&lt;=Parametros!$B$10),"PRÓX. VENCIMENTO",IF(F8632="Q","QUALIDADE",IF(F8632="S","BLOQUEADO",IF(F8632="R","RESTRITO/DEVOLUÇÃO",IF(OR(N8632="QUAR",N8632="QRES"),"QUARENTENA",IF(OR(B8632="DESCARTE",B8632="DEVOLUÇÃO"),"DESCARTE/DEVOLUÇÃO",IF(AND(D8632="",K8632&lt;&gt;""),"SEM LOTE",IF(AND(Q8632&lt;&gt;"",Q8632&gt;=Parametros!$B$11),"PARADO/SEM GIRO","OK"))))))))))</f>
        <v>OK</v>
      </c>
      <c r="T8632" s="29" t="str">
        <f aca="false">IF(AND($S8632="PARADO/SEM GIRO",$K8632="KG",OR(Painel!$B$5="(Todos)",A8632=Painel!$B$5)*OR(Painel!$E$5="(Todos)",P8632=Painel!$E$5)),$J8632+ROW()/10000000,"")</f>
        <v/>
      </c>
      <c r="U8632" s="29" t="str">
        <f aca="false">IF(AND($S8632="VENCIDO",$K8632="KG",OR(Painel!$B$5="(Todos)",A8632=Painel!$B$5)*OR(Painel!$E$5="(Todos)",P8632=Painel!$E$5)),$J8632+ROW()/10000000,"")</f>
        <v/>
      </c>
    </row>
    <row r="8633" customFormat="false" ht="15" hidden="false" customHeight="false" outlineLevel="0" collapsed="false">
      <c r="A8633" s="29" t="s">
        <v>57</v>
      </c>
      <c r="B8633" s="29" t="s">
        <v>15436</v>
      </c>
      <c r="C8633" s="29" t="s">
        <v>437</v>
      </c>
      <c r="D8633" s="29" t="s">
        <v>438</v>
      </c>
      <c r="E8633" s="29" t="n">
        <v>1</v>
      </c>
      <c r="F8633" s="29"/>
      <c r="G8633" s="29"/>
      <c r="H8633" s="30" t="n">
        <v>666.6</v>
      </c>
      <c r="I8633" s="31" t="n">
        <v>46285</v>
      </c>
      <c r="J8633" s="30" t="n">
        <v>666.6</v>
      </c>
      <c r="K8633" s="29" t="s">
        <v>120</v>
      </c>
      <c r="L8633" s="29" t="s">
        <v>176</v>
      </c>
      <c r="M8633" s="29"/>
      <c r="N8633" s="29" t="s">
        <v>122</v>
      </c>
      <c r="O8633" s="31" t="n">
        <v>46797</v>
      </c>
      <c r="P8633" s="29" t="s">
        <v>123</v>
      </c>
      <c r="Q8633" s="29" t="n">
        <f aca="false">IFERROR(VALUE(L8633),"")</f>
        <v>2</v>
      </c>
      <c r="R8633" s="29" t="n">
        <f aca="true">IF(O8633="","",O8633-TODAY())</f>
        <v>512</v>
      </c>
      <c r="S8633" s="29" t="str">
        <f aca="false">IF(C8633="&lt;&lt; vazio &gt;&gt;","VAZIA",IF(AND(O8633&lt;&gt;"",R8633&lt;0),"VENCIDO",IF(AND(O8633&lt;&gt;"",R8633&lt;=Parametros!$B$10),"PRÓX. VENCIMENTO",IF(F8633="Q","QUALIDADE",IF(F8633="S","BLOQUEADO",IF(F8633="R","RESTRITO/DEVOLUÇÃO",IF(OR(N8633="QUAR",N8633="QRES"),"QUARENTENA",IF(OR(B8633="DESCARTE",B8633="DEVOLUÇÃO"),"DESCARTE/DEVOLUÇÃO",IF(AND(D8633="",K8633&lt;&gt;""),"SEM LOTE",IF(AND(Q8633&lt;&gt;"",Q8633&gt;=Parametros!$B$11),"PARADO/SEM GIRO","OK"))))))))))</f>
        <v>OK</v>
      </c>
      <c r="T8633" s="29" t="str">
        <f aca="false">IF(AND($S8633="PARADO/SEM GIRO",$K8633="KG",OR(Painel!$B$5="(Todos)",A8633=Painel!$B$5)*OR(Painel!$E$5="(Todos)",P8633=Painel!$E$5)),$J8633+ROW()/10000000,"")</f>
        <v/>
      </c>
      <c r="U8633" s="29" t="str">
        <f aca="false">IF(AND($S8633="VENCIDO",$K8633="KG",OR(Painel!$B$5="(Todos)",A8633=Painel!$B$5)*OR(Painel!$E$5="(Todos)",P8633=Painel!$E$5)),$J8633+ROW()/10000000,"")</f>
        <v/>
      </c>
    </row>
    <row r="8634" customFormat="false" ht="15" hidden="false" customHeight="false" outlineLevel="0" collapsed="false">
      <c r="A8634" s="29" t="s">
        <v>57</v>
      </c>
      <c r="B8634" s="29" t="s">
        <v>15437</v>
      </c>
      <c r="C8634" s="29" t="s">
        <v>115</v>
      </c>
      <c r="D8634" s="29"/>
      <c r="E8634" s="29" t="n">
        <v>0</v>
      </c>
      <c r="F8634" s="29"/>
      <c r="G8634" s="29"/>
      <c r="H8634" s="30" t="n">
        <v>0</v>
      </c>
      <c r="I8634" s="29"/>
      <c r="J8634" s="30" t="n">
        <v>0</v>
      </c>
      <c r="K8634" s="29"/>
      <c r="L8634" s="29" t="s">
        <v>116</v>
      </c>
      <c r="M8634" s="29"/>
      <c r="N8634" s="29"/>
      <c r="O8634" s="29"/>
      <c r="P8634" s="29"/>
      <c r="Q8634" s="29" t="n">
        <f aca="false">IFERROR(VALUE(L8634),"")</f>
        <v>0</v>
      </c>
      <c r="R8634" s="29" t="str">
        <f aca="true">IF(O8634="","",O8634-TODAY())</f>
        <v/>
      </c>
      <c r="S8634" s="29" t="str">
        <f aca="false">IF(C8634="&lt;&lt; vazio &gt;&gt;","VAZIA",IF(AND(O8634&lt;&gt;"",R8634&lt;0),"VENCIDO",IF(AND(O8634&lt;&gt;"",R8634&lt;=Parametros!$B$10),"PRÓX. VENCIMENTO",IF(F8634="Q","QUALIDADE",IF(F8634="S","BLOQUEADO",IF(F8634="R","RESTRITO/DEVOLUÇÃO",IF(OR(N8634="QUAR",N8634="QRES"),"QUARENTENA",IF(OR(B8634="DESCARTE",B8634="DEVOLUÇÃO"),"DESCARTE/DEVOLUÇÃO",IF(AND(D8634="",K8634&lt;&gt;""),"SEM LOTE",IF(AND(Q8634&lt;&gt;"",Q8634&gt;=Parametros!$B$11),"PARADO/SEM GIRO","OK"))))))))))</f>
        <v>VAZIA</v>
      </c>
      <c r="T8634" s="29" t="str">
        <f aca="false">IF(AND($S8634="PARADO/SEM GIRO",$K8634="KG",OR(Painel!$B$5="(Todos)",A8634=Painel!$B$5)*OR(Painel!$E$5="(Todos)",P8634=Painel!$E$5)),$J8634+ROW()/10000000,"")</f>
        <v/>
      </c>
      <c r="U8634" s="29" t="str">
        <f aca="false">IF(AND($S8634="VENCIDO",$K8634="KG",OR(Painel!$B$5="(Todos)",A8634=Painel!$B$5)*OR(Painel!$E$5="(Todos)",P8634=Painel!$E$5)),$J8634+ROW()/10000000,"")</f>
        <v/>
      </c>
    </row>
    <row r="8635" customFormat="false" ht="15" hidden="false" customHeight="false" outlineLevel="0" collapsed="false">
      <c r="A8635" s="29" t="s">
        <v>57</v>
      </c>
      <c r="B8635" s="29" t="s">
        <v>15438</v>
      </c>
      <c r="C8635" s="29" t="s">
        <v>115</v>
      </c>
      <c r="D8635" s="29"/>
      <c r="E8635" s="29" t="n">
        <v>0</v>
      </c>
      <c r="F8635" s="29"/>
      <c r="G8635" s="29"/>
      <c r="H8635" s="30" t="n">
        <v>0</v>
      </c>
      <c r="I8635" s="29"/>
      <c r="J8635" s="30" t="n">
        <v>0</v>
      </c>
      <c r="K8635" s="29"/>
      <c r="L8635" s="29" t="s">
        <v>116</v>
      </c>
      <c r="M8635" s="29"/>
      <c r="N8635" s="29"/>
      <c r="O8635" s="29"/>
      <c r="P8635" s="29"/>
      <c r="Q8635" s="29" t="n">
        <f aca="false">IFERROR(VALUE(L8635),"")</f>
        <v>0</v>
      </c>
      <c r="R8635" s="29" t="str">
        <f aca="true">IF(O8635="","",O8635-TODAY())</f>
        <v/>
      </c>
      <c r="S8635" s="29" t="str">
        <f aca="false">IF(C8635="&lt;&lt; vazio &gt;&gt;","VAZIA",IF(AND(O8635&lt;&gt;"",R8635&lt;0),"VENCIDO",IF(AND(O8635&lt;&gt;"",R8635&lt;=Parametros!$B$10),"PRÓX. VENCIMENTO",IF(F8635="Q","QUALIDADE",IF(F8635="S","BLOQUEADO",IF(F8635="R","RESTRITO/DEVOLUÇÃO",IF(OR(N8635="QUAR",N8635="QRES"),"QUARENTENA",IF(OR(B8635="DESCARTE",B8635="DEVOLUÇÃO"),"DESCARTE/DEVOLUÇÃO",IF(AND(D8635="",K8635&lt;&gt;""),"SEM LOTE",IF(AND(Q8635&lt;&gt;"",Q8635&gt;=Parametros!$B$11),"PARADO/SEM GIRO","OK"))))))))))</f>
        <v>VAZIA</v>
      </c>
      <c r="T8635" s="29" t="str">
        <f aca="false">IF(AND($S8635="PARADO/SEM GIRO",$K8635="KG",OR(Painel!$B$5="(Todos)",A8635=Painel!$B$5)*OR(Painel!$E$5="(Todos)",P8635=Painel!$E$5)),$J8635+ROW()/10000000,"")</f>
        <v/>
      </c>
      <c r="U8635" s="29" t="str">
        <f aca="false">IF(AND($S8635="VENCIDO",$K8635="KG",OR(Painel!$B$5="(Todos)",A8635=Painel!$B$5)*OR(Painel!$E$5="(Todos)",P8635=Painel!$E$5)),$J8635+ROW()/10000000,"")</f>
        <v/>
      </c>
    </row>
    <row r="8636" customFormat="false" ht="15" hidden="false" customHeight="false" outlineLevel="0" collapsed="false">
      <c r="A8636" s="29" t="s">
        <v>57</v>
      </c>
      <c r="B8636" s="29" t="s">
        <v>15439</v>
      </c>
      <c r="C8636" s="29" t="s">
        <v>163</v>
      </c>
      <c r="D8636" s="29" t="s">
        <v>494</v>
      </c>
      <c r="E8636" s="29" t="n">
        <v>1</v>
      </c>
      <c r="F8636" s="29"/>
      <c r="G8636" s="29"/>
      <c r="H8636" s="30" t="n">
        <v>1039.5</v>
      </c>
      <c r="I8636" s="31" t="n">
        <v>46285</v>
      </c>
      <c r="J8636" s="30" t="n">
        <v>1039.5</v>
      </c>
      <c r="K8636" s="29" t="s">
        <v>120</v>
      </c>
      <c r="L8636" s="29" t="s">
        <v>652</v>
      </c>
      <c r="M8636" s="29"/>
      <c r="N8636" s="29" t="s">
        <v>122</v>
      </c>
      <c r="O8636" s="31" t="n">
        <v>46689</v>
      </c>
      <c r="P8636" s="29" t="s">
        <v>123</v>
      </c>
      <c r="Q8636" s="29" t="n">
        <f aca="false">IFERROR(VALUE(L8636),"")</f>
        <v>8</v>
      </c>
      <c r="R8636" s="29" t="n">
        <f aca="true">IF(O8636="","",O8636-TODAY())</f>
        <v>404</v>
      </c>
      <c r="S8636" s="29" t="str">
        <f aca="false">IF(C8636="&lt;&lt; vazio &gt;&gt;","VAZIA",IF(AND(O8636&lt;&gt;"",R8636&lt;0),"VENCIDO",IF(AND(O8636&lt;&gt;"",R8636&lt;=Parametros!$B$10),"PRÓX. VENCIMENTO",IF(F8636="Q","QUALIDADE",IF(F8636="S","BLOQUEADO",IF(F8636="R","RESTRITO/DEVOLUÇÃO",IF(OR(N8636="QUAR",N8636="QRES"),"QUARENTENA",IF(OR(B8636="DESCARTE",B8636="DEVOLUÇÃO"),"DESCARTE/DEVOLUÇÃO",IF(AND(D8636="",K8636&lt;&gt;""),"SEM LOTE",IF(AND(Q8636&lt;&gt;"",Q8636&gt;=Parametros!$B$11),"PARADO/SEM GIRO","OK"))))))))))</f>
        <v>OK</v>
      </c>
      <c r="T8636" s="29" t="str">
        <f aca="false">IF(AND($S8636="PARADO/SEM GIRO",$K8636="KG",OR(Painel!$B$5="(Todos)",A8636=Painel!$B$5)*OR(Painel!$E$5="(Todos)",P8636=Painel!$E$5)),$J8636+ROW()/10000000,"")</f>
        <v/>
      </c>
      <c r="U8636" s="29" t="str">
        <f aca="false">IF(AND($S8636="VENCIDO",$K8636="KG",OR(Painel!$B$5="(Todos)",A8636=Painel!$B$5)*OR(Painel!$E$5="(Todos)",P8636=Painel!$E$5)),$J8636+ROW()/10000000,"")</f>
        <v/>
      </c>
    </row>
    <row r="8637" customFormat="false" ht="15" hidden="false" customHeight="false" outlineLevel="0" collapsed="false">
      <c r="A8637" s="29" t="s">
        <v>57</v>
      </c>
      <c r="B8637" s="29" t="s">
        <v>15440</v>
      </c>
      <c r="C8637" s="29" t="s">
        <v>135</v>
      </c>
      <c r="D8637" s="29" t="s">
        <v>561</v>
      </c>
      <c r="E8637" s="29" t="n">
        <v>1</v>
      </c>
      <c r="F8637" s="29"/>
      <c r="G8637" s="29"/>
      <c r="H8637" s="30" t="n">
        <v>252.5</v>
      </c>
      <c r="I8637" s="31" t="n">
        <v>46285</v>
      </c>
      <c r="J8637" s="30" t="n">
        <v>252.5</v>
      </c>
      <c r="K8637" s="29" t="s">
        <v>120</v>
      </c>
      <c r="L8637" s="29" t="s">
        <v>400</v>
      </c>
      <c r="M8637" s="29"/>
      <c r="N8637" s="29" t="s">
        <v>122</v>
      </c>
      <c r="O8637" s="31" t="n">
        <v>46638</v>
      </c>
      <c r="P8637" s="29" t="s">
        <v>123</v>
      </c>
      <c r="Q8637" s="29" t="n">
        <f aca="false">IFERROR(VALUE(L8637),"")</f>
        <v>3</v>
      </c>
      <c r="R8637" s="29" t="n">
        <f aca="true">IF(O8637="","",O8637-TODAY())</f>
        <v>353</v>
      </c>
      <c r="S8637" s="29" t="str">
        <f aca="false">IF(C8637="&lt;&lt; vazio &gt;&gt;","VAZIA",IF(AND(O8637&lt;&gt;"",R8637&lt;0),"VENCIDO",IF(AND(O8637&lt;&gt;"",R8637&lt;=Parametros!$B$10),"PRÓX. VENCIMENTO",IF(F8637="Q","QUALIDADE",IF(F8637="S","BLOQUEADO",IF(F8637="R","RESTRITO/DEVOLUÇÃO",IF(OR(N8637="QUAR",N8637="QRES"),"QUARENTENA",IF(OR(B8637="DESCARTE",B8637="DEVOLUÇÃO"),"DESCARTE/DEVOLUÇÃO",IF(AND(D8637="",K8637&lt;&gt;""),"SEM LOTE",IF(AND(Q8637&lt;&gt;"",Q8637&gt;=Parametros!$B$11),"PARADO/SEM GIRO","OK"))))))))))</f>
        <v>OK</v>
      </c>
      <c r="T8637" s="29" t="str">
        <f aca="false">IF(AND($S8637="PARADO/SEM GIRO",$K8637="KG",OR(Painel!$B$5="(Todos)",A8637=Painel!$B$5)*OR(Painel!$E$5="(Todos)",P8637=Painel!$E$5)),$J8637+ROW()/10000000,"")</f>
        <v/>
      </c>
      <c r="U8637" s="29" t="str">
        <f aca="false">IF(AND($S8637="VENCIDO",$K8637="KG",OR(Painel!$B$5="(Todos)",A8637=Painel!$B$5)*OR(Painel!$E$5="(Todos)",P8637=Painel!$E$5)),$J8637+ROW()/10000000,"")</f>
        <v/>
      </c>
    </row>
    <row r="8638" customFormat="false" ht="15" hidden="false" customHeight="false" outlineLevel="0" collapsed="false">
      <c r="A8638" s="29" t="s">
        <v>57</v>
      </c>
      <c r="B8638" s="29" t="s">
        <v>15441</v>
      </c>
      <c r="C8638" s="29" t="s">
        <v>369</v>
      </c>
      <c r="D8638" s="29" t="s">
        <v>370</v>
      </c>
      <c r="E8638" s="29" t="n">
        <v>1</v>
      </c>
      <c r="F8638" s="29"/>
      <c r="G8638" s="29"/>
      <c r="H8638" s="30" t="n">
        <v>404</v>
      </c>
      <c r="I8638" s="31" t="n">
        <v>46285</v>
      </c>
      <c r="J8638" s="30" t="n">
        <v>404</v>
      </c>
      <c r="K8638" s="29" t="s">
        <v>120</v>
      </c>
      <c r="L8638" s="29" t="s">
        <v>400</v>
      </c>
      <c r="M8638" s="29"/>
      <c r="N8638" s="29" t="s">
        <v>122</v>
      </c>
      <c r="O8638" s="31" t="n">
        <v>46800</v>
      </c>
      <c r="P8638" s="29" t="s">
        <v>123</v>
      </c>
      <c r="Q8638" s="29" t="n">
        <f aca="false">IFERROR(VALUE(L8638),"")</f>
        <v>3</v>
      </c>
      <c r="R8638" s="29" t="n">
        <f aca="true">IF(O8638="","",O8638-TODAY())</f>
        <v>515</v>
      </c>
      <c r="S8638" s="29" t="str">
        <f aca="false">IF(C8638="&lt;&lt; vazio &gt;&gt;","VAZIA",IF(AND(O8638&lt;&gt;"",R8638&lt;0),"VENCIDO",IF(AND(O8638&lt;&gt;"",R8638&lt;=Parametros!$B$10),"PRÓX. VENCIMENTO",IF(F8638="Q","QUALIDADE",IF(F8638="S","BLOQUEADO",IF(F8638="R","RESTRITO/DEVOLUÇÃO",IF(OR(N8638="QUAR",N8638="QRES"),"QUARENTENA",IF(OR(B8638="DESCARTE",B8638="DEVOLUÇÃO"),"DESCARTE/DEVOLUÇÃO",IF(AND(D8638="",K8638&lt;&gt;""),"SEM LOTE",IF(AND(Q8638&lt;&gt;"",Q8638&gt;=Parametros!$B$11),"PARADO/SEM GIRO","OK"))))))))))</f>
        <v>OK</v>
      </c>
      <c r="T8638" s="29" t="str">
        <f aca="false">IF(AND($S8638="PARADO/SEM GIRO",$K8638="KG",OR(Painel!$B$5="(Todos)",A8638=Painel!$B$5)*OR(Painel!$E$5="(Todos)",P8638=Painel!$E$5)),$J8638+ROW()/10000000,"")</f>
        <v/>
      </c>
      <c r="U8638" s="29" t="str">
        <f aca="false">IF(AND($S8638="VENCIDO",$K8638="KG",OR(Painel!$B$5="(Todos)",A8638=Painel!$B$5)*OR(Painel!$E$5="(Todos)",P8638=Painel!$E$5)),$J8638+ROW()/10000000,"")</f>
        <v/>
      </c>
    </row>
    <row r="8639" customFormat="false" ht="15" hidden="false" customHeight="false" outlineLevel="0" collapsed="false">
      <c r="A8639" s="29" t="s">
        <v>57</v>
      </c>
      <c r="B8639" s="29" t="s">
        <v>15442</v>
      </c>
      <c r="C8639" s="29" t="s">
        <v>161</v>
      </c>
      <c r="D8639" s="29" t="s">
        <v>429</v>
      </c>
      <c r="E8639" s="29" t="n">
        <v>1</v>
      </c>
      <c r="F8639" s="29"/>
      <c r="G8639" s="29"/>
      <c r="H8639" s="30" t="n">
        <v>494.9</v>
      </c>
      <c r="I8639" s="31" t="n">
        <v>46285</v>
      </c>
      <c r="J8639" s="30" t="n">
        <v>494.9</v>
      </c>
      <c r="K8639" s="29" t="s">
        <v>120</v>
      </c>
      <c r="L8639" s="29" t="s">
        <v>121</v>
      </c>
      <c r="M8639" s="29"/>
      <c r="N8639" s="29" t="s">
        <v>122</v>
      </c>
      <c r="O8639" s="31" t="n">
        <v>46730</v>
      </c>
      <c r="P8639" s="29" t="s">
        <v>123</v>
      </c>
      <c r="Q8639" s="29" t="n">
        <f aca="false">IFERROR(VALUE(L8639),"")</f>
        <v>10</v>
      </c>
      <c r="R8639" s="29" t="n">
        <f aca="true">IF(O8639="","",O8639-TODAY())</f>
        <v>445</v>
      </c>
      <c r="S8639" s="29" t="str">
        <f aca="false">IF(C8639="&lt;&lt; vazio &gt;&gt;","VAZIA",IF(AND(O8639&lt;&gt;"",R8639&lt;0),"VENCIDO",IF(AND(O8639&lt;&gt;"",R8639&lt;=Parametros!$B$10),"PRÓX. VENCIMENTO",IF(F8639="Q","QUALIDADE",IF(F8639="S","BLOQUEADO",IF(F8639="R","RESTRITO/DEVOLUÇÃO",IF(OR(N8639="QUAR",N8639="QRES"),"QUARENTENA",IF(OR(B8639="DESCARTE",B8639="DEVOLUÇÃO"),"DESCARTE/DEVOLUÇÃO",IF(AND(D8639="",K8639&lt;&gt;""),"SEM LOTE",IF(AND(Q8639&lt;&gt;"",Q8639&gt;=Parametros!$B$11),"PARADO/SEM GIRO","OK"))))))))))</f>
        <v>OK</v>
      </c>
      <c r="T8639" s="29" t="str">
        <f aca="false">IF(AND($S8639="PARADO/SEM GIRO",$K8639="KG",OR(Painel!$B$5="(Todos)",A8639=Painel!$B$5)*OR(Painel!$E$5="(Todos)",P8639=Painel!$E$5)),$J8639+ROW()/10000000,"")</f>
        <v/>
      </c>
      <c r="U8639" s="29" t="str">
        <f aca="false">IF(AND($S8639="VENCIDO",$K8639="KG",OR(Painel!$B$5="(Todos)",A8639=Painel!$B$5)*OR(Painel!$E$5="(Todos)",P8639=Painel!$E$5)),$J8639+ROW()/10000000,"")</f>
        <v/>
      </c>
    </row>
    <row r="8640" customFormat="false" ht="15" hidden="false" customHeight="false" outlineLevel="0" collapsed="false">
      <c r="A8640" s="29" t="s">
        <v>57</v>
      </c>
      <c r="B8640" s="29" t="s">
        <v>15443</v>
      </c>
      <c r="C8640" s="29" t="s">
        <v>447</v>
      </c>
      <c r="D8640" s="29" t="s">
        <v>448</v>
      </c>
      <c r="E8640" s="29" t="n">
        <v>1</v>
      </c>
      <c r="F8640" s="29"/>
      <c r="G8640" s="29"/>
      <c r="H8640" s="30" t="n">
        <v>12.12</v>
      </c>
      <c r="I8640" s="31" t="n">
        <v>46284</v>
      </c>
      <c r="J8640" s="30" t="n">
        <v>12.12</v>
      </c>
      <c r="K8640" s="29" t="s">
        <v>120</v>
      </c>
      <c r="L8640" s="29" t="s">
        <v>176</v>
      </c>
      <c r="M8640" s="29"/>
      <c r="N8640" s="29" t="s">
        <v>122</v>
      </c>
      <c r="O8640" s="31" t="n">
        <v>46805</v>
      </c>
      <c r="P8640" s="29" t="s">
        <v>123</v>
      </c>
      <c r="Q8640" s="29" t="n">
        <f aca="false">IFERROR(VALUE(L8640),"")</f>
        <v>2</v>
      </c>
      <c r="R8640" s="29" t="n">
        <f aca="true">IF(O8640="","",O8640-TODAY())</f>
        <v>520</v>
      </c>
      <c r="S8640" s="29" t="str">
        <f aca="false">IF(C8640="&lt;&lt; vazio &gt;&gt;","VAZIA",IF(AND(O8640&lt;&gt;"",R8640&lt;0),"VENCIDO",IF(AND(O8640&lt;&gt;"",R8640&lt;=Parametros!$B$10),"PRÓX. VENCIMENTO",IF(F8640="Q","QUALIDADE",IF(F8640="S","BLOQUEADO",IF(F8640="R","RESTRITO/DEVOLUÇÃO",IF(OR(N8640="QUAR",N8640="QRES"),"QUARENTENA",IF(OR(B8640="DESCARTE",B8640="DEVOLUÇÃO"),"DESCARTE/DEVOLUÇÃO",IF(AND(D8640="",K8640&lt;&gt;""),"SEM LOTE",IF(AND(Q8640&lt;&gt;"",Q8640&gt;=Parametros!$B$11),"PARADO/SEM GIRO","OK"))))))))))</f>
        <v>OK</v>
      </c>
      <c r="T8640" s="29" t="str">
        <f aca="false">IF(AND($S8640="PARADO/SEM GIRO",$K8640="KG",OR(Painel!$B$5="(Todos)",A8640=Painel!$B$5)*OR(Painel!$E$5="(Todos)",P8640=Painel!$E$5)),$J8640+ROW()/10000000,"")</f>
        <v/>
      </c>
      <c r="U8640" s="29" t="str">
        <f aca="false">IF(AND($S8640="VENCIDO",$K8640="KG",OR(Painel!$B$5="(Todos)",A8640=Painel!$B$5)*OR(Painel!$E$5="(Todos)",P8640=Painel!$E$5)),$J8640+ROW()/10000000,"")</f>
        <v/>
      </c>
    </row>
    <row r="8641" customFormat="false" ht="15" hidden="false" customHeight="false" outlineLevel="0" collapsed="false">
      <c r="A8641" s="29" t="s">
        <v>57</v>
      </c>
      <c r="B8641" s="29" t="s">
        <v>15444</v>
      </c>
      <c r="C8641" s="29" t="s">
        <v>217</v>
      </c>
      <c r="D8641" s="29" t="s">
        <v>15445</v>
      </c>
      <c r="E8641" s="29" t="n">
        <v>1</v>
      </c>
      <c r="F8641" s="29"/>
      <c r="G8641" s="29"/>
      <c r="H8641" s="30" t="n">
        <v>21</v>
      </c>
      <c r="I8641" s="31" t="n">
        <v>46265</v>
      </c>
      <c r="J8641" s="30" t="n">
        <v>21</v>
      </c>
      <c r="K8641" s="29" t="s">
        <v>120</v>
      </c>
      <c r="L8641" s="29" t="s">
        <v>938</v>
      </c>
      <c r="M8641" s="29"/>
      <c r="N8641" s="29" t="s">
        <v>122</v>
      </c>
      <c r="O8641" s="31" t="n">
        <v>46693</v>
      </c>
      <c r="P8641" s="29" t="s">
        <v>123</v>
      </c>
      <c r="Q8641" s="29" t="n">
        <f aca="false">IFERROR(VALUE(L8641),"")</f>
        <v>24</v>
      </c>
      <c r="R8641" s="29" t="n">
        <f aca="true">IF(O8641="","",O8641-TODAY())</f>
        <v>408</v>
      </c>
      <c r="S8641" s="29" t="str">
        <f aca="false">IF(C8641="&lt;&lt; vazio &gt;&gt;","VAZIA",IF(AND(O8641&lt;&gt;"",R8641&lt;0),"VENCIDO",IF(AND(O8641&lt;&gt;"",R8641&lt;=Parametros!$B$10),"PRÓX. VENCIMENTO",IF(F8641="Q","QUALIDADE",IF(F8641="S","BLOQUEADO",IF(F8641="R","RESTRITO/DEVOLUÇÃO",IF(OR(N8641="QUAR",N8641="QRES"),"QUARENTENA",IF(OR(B8641="DESCARTE",B8641="DEVOLUÇÃO"),"DESCARTE/DEVOLUÇÃO",IF(AND(D8641="",K8641&lt;&gt;""),"SEM LOTE",IF(AND(Q8641&lt;&gt;"",Q8641&gt;=Parametros!$B$11),"PARADO/SEM GIRO","OK"))))))))))</f>
        <v>OK</v>
      </c>
      <c r="T8641" s="29" t="str">
        <f aca="false">IF(AND($S8641="PARADO/SEM GIRO",$K8641="KG",OR(Painel!$B$5="(Todos)",A8641=Painel!$B$5)*OR(Painel!$E$5="(Todos)",P8641=Painel!$E$5)),$J8641+ROW()/10000000,"")</f>
        <v/>
      </c>
      <c r="U8641" s="29" t="str">
        <f aca="false">IF(AND($S8641="VENCIDO",$K8641="KG",OR(Painel!$B$5="(Todos)",A8641=Painel!$B$5)*OR(Painel!$E$5="(Todos)",P8641=Painel!$E$5)),$J8641+ROW()/10000000,"")</f>
        <v/>
      </c>
    </row>
    <row r="8642" customFormat="false" ht="15" hidden="false" customHeight="false" outlineLevel="0" collapsed="false">
      <c r="A8642" s="29" t="s">
        <v>57</v>
      </c>
      <c r="B8642" s="29" t="s">
        <v>15446</v>
      </c>
      <c r="C8642" s="29" t="s">
        <v>430</v>
      </c>
      <c r="D8642" s="29" t="s">
        <v>431</v>
      </c>
      <c r="E8642" s="29" t="n">
        <v>1</v>
      </c>
      <c r="F8642" s="29"/>
      <c r="G8642" s="29"/>
      <c r="H8642" s="30" t="n">
        <v>818.1</v>
      </c>
      <c r="I8642" s="31" t="n">
        <v>46285</v>
      </c>
      <c r="J8642" s="30" t="n">
        <v>818.1</v>
      </c>
      <c r="K8642" s="29" t="s">
        <v>120</v>
      </c>
      <c r="L8642" s="29" t="s">
        <v>388</v>
      </c>
      <c r="M8642" s="29"/>
      <c r="N8642" s="29" t="s">
        <v>122</v>
      </c>
      <c r="O8642" s="31" t="n">
        <v>46770</v>
      </c>
      <c r="P8642" s="29" t="s">
        <v>123</v>
      </c>
      <c r="Q8642" s="29" t="n">
        <f aca="false">IFERROR(VALUE(L8642),"")</f>
        <v>1</v>
      </c>
      <c r="R8642" s="29" t="n">
        <f aca="true">IF(O8642="","",O8642-TODAY())</f>
        <v>485</v>
      </c>
      <c r="S8642" s="29" t="str">
        <f aca="false">IF(C8642="&lt;&lt; vazio &gt;&gt;","VAZIA",IF(AND(O8642&lt;&gt;"",R8642&lt;0),"VENCIDO",IF(AND(O8642&lt;&gt;"",R8642&lt;=Parametros!$B$10),"PRÓX. VENCIMENTO",IF(F8642="Q","QUALIDADE",IF(F8642="S","BLOQUEADO",IF(F8642="R","RESTRITO/DEVOLUÇÃO",IF(OR(N8642="QUAR",N8642="QRES"),"QUARENTENA",IF(OR(B8642="DESCARTE",B8642="DEVOLUÇÃO"),"DESCARTE/DEVOLUÇÃO",IF(AND(D8642="",K8642&lt;&gt;""),"SEM LOTE",IF(AND(Q8642&lt;&gt;"",Q8642&gt;=Parametros!$B$11),"PARADO/SEM GIRO","OK"))))))))))</f>
        <v>OK</v>
      </c>
      <c r="T8642" s="29" t="str">
        <f aca="false">IF(AND($S8642="PARADO/SEM GIRO",$K8642="KG",OR(Painel!$B$5="(Todos)",A8642=Painel!$B$5)*OR(Painel!$E$5="(Todos)",P8642=Painel!$E$5)),$J8642+ROW()/10000000,"")</f>
        <v/>
      </c>
      <c r="U8642" s="29" t="str">
        <f aca="false">IF(AND($S8642="VENCIDO",$K8642="KG",OR(Painel!$B$5="(Todos)",A8642=Painel!$B$5)*OR(Painel!$E$5="(Todos)",P8642=Painel!$E$5)),$J8642+ROW()/10000000,"")</f>
        <v/>
      </c>
    </row>
    <row r="8643" customFormat="false" ht="15" hidden="false" customHeight="false" outlineLevel="0" collapsed="false">
      <c r="A8643" s="29" t="s">
        <v>57</v>
      </c>
      <c r="B8643" s="29" t="s">
        <v>15447</v>
      </c>
      <c r="C8643" s="29" t="s">
        <v>442</v>
      </c>
      <c r="D8643" s="29" t="s">
        <v>480</v>
      </c>
      <c r="E8643" s="29" t="n">
        <v>1</v>
      </c>
      <c r="F8643" s="29"/>
      <c r="G8643" s="29"/>
      <c r="H8643" s="30" t="n">
        <v>402.6</v>
      </c>
      <c r="I8643" s="31" t="n">
        <v>46285</v>
      </c>
      <c r="J8643" s="30" t="n">
        <v>402.6</v>
      </c>
      <c r="K8643" s="29" t="s">
        <v>120</v>
      </c>
      <c r="L8643" s="29" t="s">
        <v>116</v>
      </c>
      <c r="M8643" s="29"/>
      <c r="N8643" s="29" t="s">
        <v>122</v>
      </c>
      <c r="O8643" s="31" t="n">
        <v>46682</v>
      </c>
      <c r="P8643" s="29" t="s">
        <v>123</v>
      </c>
      <c r="Q8643" s="29" t="n">
        <f aca="false">IFERROR(VALUE(L8643),"")</f>
        <v>0</v>
      </c>
      <c r="R8643" s="29" t="n">
        <f aca="true">IF(O8643="","",O8643-TODAY())</f>
        <v>397</v>
      </c>
      <c r="S8643" s="29" t="str">
        <f aca="false">IF(C8643="&lt;&lt; vazio &gt;&gt;","VAZIA",IF(AND(O8643&lt;&gt;"",R8643&lt;0),"VENCIDO",IF(AND(O8643&lt;&gt;"",R8643&lt;=Parametros!$B$10),"PRÓX. VENCIMENTO",IF(F8643="Q","QUALIDADE",IF(F8643="S","BLOQUEADO",IF(F8643="R","RESTRITO/DEVOLUÇÃO",IF(OR(N8643="QUAR",N8643="QRES"),"QUARENTENA",IF(OR(B8643="DESCARTE",B8643="DEVOLUÇÃO"),"DESCARTE/DEVOLUÇÃO",IF(AND(D8643="",K8643&lt;&gt;""),"SEM LOTE",IF(AND(Q8643&lt;&gt;"",Q8643&gt;=Parametros!$B$11),"PARADO/SEM GIRO","OK"))))))))))</f>
        <v>OK</v>
      </c>
      <c r="T8643" s="29" t="str">
        <f aca="false">IF(AND($S8643="PARADO/SEM GIRO",$K8643="KG",OR(Painel!$B$5="(Todos)",A8643=Painel!$B$5)*OR(Painel!$E$5="(Todos)",P8643=Painel!$E$5)),$J8643+ROW()/10000000,"")</f>
        <v/>
      </c>
      <c r="U8643" s="29" t="str">
        <f aca="false">IF(AND($S8643="VENCIDO",$K8643="KG",OR(Painel!$B$5="(Todos)",A8643=Painel!$B$5)*OR(Painel!$E$5="(Todos)",P8643=Painel!$E$5)),$J8643+ROW()/10000000,"")</f>
        <v/>
      </c>
    </row>
    <row r="8644" customFormat="false" ht="15" hidden="false" customHeight="false" outlineLevel="0" collapsed="false">
      <c r="A8644" s="29" t="s">
        <v>57</v>
      </c>
      <c r="B8644" s="29" t="s">
        <v>15448</v>
      </c>
      <c r="C8644" s="29" t="s">
        <v>115</v>
      </c>
      <c r="D8644" s="29"/>
      <c r="E8644" s="29" t="n">
        <v>0</v>
      </c>
      <c r="F8644" s="29"/>
      <c r="G8644" s="29"/>
      <c r="H8644" s="30" t="n">
        <v>0</v>
      </c>
      <c r="I8644" s="29"/>
      <c r="J8644" s="30" t="n">
        <v>0</v>
      </c>
      <c r="K8644" s="29"/>
      <c r="L8644" s="29" t="s">
        <v>116</v>
      </c>
      <c r="M8644" s="29"/>
      <c r="N8644" s="29"/>
      <c r="O8644" s="29"/>
      <c r="P8644" s="29"/>
      <c r="Q8644" s="29" t="n">
        <f aca="false">IFERROR(VALUE(L8644),"")</f>
        <v>0</v>
      </c>
      <c r="R8644" s="29" t="str">
        <f aca="true">IF(O8644="","",O8644-TODAY())</f>
        <v/>
      </c>
      <c r="S8644" s="29" t="str">
        <f aca="false">IF(C8644="&lt;&lt; vazio &gt;&gt;","VAZIA",IF(AND(O8644&lt;&gt;"",R8644&lt;0),"VENCIDO",IF(AND(O8644&lt;&gt;"",R8644&lt;=Parametros!$B$10),"PRÓX. VENCIMENTO",IF(F8644="Q","QUALIDADE",IF(F8644="S","BLOQUEADO",IF(F8644="R","RESTRITO/DEVOLUÇÃO",IF(OR(N8644="QUAR",N8644="QRES"),"QUARENTENA",IF(OR(B8644="DESCARTE",B8644="DEVOLUÇÃO"),"DESCARTE/DEVOLUÇÃO",IF(AND(D8644="",K8644&lt;&gt;""),"SEM LOTE",IF(AND(Q8644&lt;&gt;"",Q8644&gt;=Parametros!$B$11),"PARADO/SEM GIRO","OK"))))))))))</f>
        <v>VAZIA</v>
      </c>
      <c r="T8644" s="29" t="str">
        <f aca="false">IF(AND($S8644="PARADO/SEM GIRO",$K8644="KG",OR(Painel!$B$5="(Todos)",A8644=Painel!$B$5)*OR(Painel!$E$5="(Todos)",P8644=Painel!$E$5)),$J8644+ROW()/10000000,"")</f>
        <v/>
      </c>
      <c r="U8644" s="29" t="str">
        <f aca="false">IF(AND($S8644="VENCIDO",$K8644="KG",OR(Painel!$B$5="(Todos)",A8644=Painel!$B$5)*OR(Painel!$E$5="(Todos)",P8644=Painel!$E$5)),$J8644+ROW()/10000000,"")</f>
        <v/>
      </c>
    </row>
    <row r="8645" customFormat="false" ht="15" hidden="false" customHeight="false" outlineLevel="0" collapsed="false">
      <c r="A8645" s="29" t="s">
        <v>57</v>
      </c>
      <c r="B8645" s="29" t="s">
        <v>15449</v>
      </c>
      <c r="C8645" s="29" t="s">
        <v>5571</v>
      </c>
      <c r="D8645" s="29" t="s">
        <v>6884</v>
      </c>
      <c r="E8645" s="29" t="n">
        <v>1</v>
      </c>
      <c r="F8645" s="29"/>
      <c r="G8645" s="29"/>
      <c r="H8645" s="30" t="n">
        <v>264</v>
      </c>
      <c r="I8645" s="31" t="n">
        <v>46284</v>
      </c>
      <c r="J8645" s="30" t="n">
        <v>264</v>
      </c>
      <c r="K8645" s="29" t="s">
        <v>120</v>
      </c>
      <c r="L8645" s="29" t="s">
        <v>1636</v>
      </c>
      <c r="M8645" s="29"/>
      <c r="N8645" s="29" t="s">
        <v>122</v>
      </c>
      <c r="O8645" s="31" t="n">
        <v>46456</v>
      </c>
      <c r="P8645" s="29" t="s">
        <v>123</v>
      </c>
      <c r="Q8645" s="29" t="n">
        <f aca="false">IFERROR(VALUE(L8645),"")</f>
        <v>52</v>
      </c>
      <c r="R8645" s="29" t="n">
        <f aca="true">IF(O8645="","",O8645-TODAY())</f>
        <v>171</v>
      </c>
      <c r="S8645" s="29" t="str">
        <f aca="false">IF(C8645="&lt;&lt; vazio &gt;&gt;","VAZIA",IF(AND(O8645&lt;&gt;"",R8645&lt;0),"VENCIDO",IF(AND(O8645&lt;&gt;"",R8645&lt;=Parametros!$B$10),"PRÓX. VENCIMENTO",IF(F8645="Q","QUALIDADE",IF(F8645="S","BLOQUEADO",IF(F8645="R","RESTRITO/DEVOLUÇÃO",IF(OR(N8645="QUAR",N8645="QRES"),"QUARENTENA",IF(OR(B8645="DESCARTE",B8645="DEVOLUÇÃO"),"DESCARTE/DEVOLUÇÃO",IF(AND(D8645="",K8645&lt;&gt;""),"SEM LOTE",IF(AND(Q8645&lt;&gt;"",Q8645&gt;=Parametros!$B$11),"PARADO/SEM GIRO","OK"))))))))))</f>
        <v>OK</v>
      </c>
      <c r="T8645" s="29" t="str">
        <f aca="false">IF(AND($S8645="PARADO/SEM GIRO",$K8645="KG",OR(Painel!$B$5="(Todos)",A8645=Painel!$B$5)*OR(Painel!$E$5="(Todos)",P8645=Painel!$E$5)),$J8645+ROW()/10000000,"")</f>
        <v/>
      </c>
      <c r="U8645" s="29" t="str">
        <f aca="false">IF(AND($S8645="VENCIDO",$K8645="KG",OR(Painel!$B$5="(Todos)",A8645=Painel!$B$5)*OR(Painel!$E$5="(Todos)",P8645=Painel!$E$5)),$J8645+ROW()/10000000,"")</f>
        <v/>
      </c>
    </row>
    <row r="8646" customFormat="false" ht="15" hidden="false" customHeight="false" outlineLevel="0" collapsed="false">
      <c r="A8646" s="29" t="s">
        <v>57</v>
      </c>
      <c r="B8646" s="29" t="s">
        <v>15450</v>
      </c>
      <c r="C8646" s="29" t="s">
        <v>549</v>
      </c>
      <c r="D8646" s="29" t="s">
        <v>550</v>
      </c>
      <c r="E8646" s="29" t="n">
        <v>1</v>
      </c>
      <c r="F8646" s="29"/>
      <c r="G8646" s="29"/>
      <c r="H8646" s="30" t="n">
        <v>1060.5</v>
      </c>
      <c r="I8646" s="31" t="n">
        <v>46285</v>
      </c>
      <c r="J8646" s="30" t="n">
        <v>1060.5</v>
      </c>
      <c r="K8646" s="29" t="s">
        <v>120</v>
      </c>
      <c r="L8646" s="29" t="s">
        <v>116</v>
      </c>
      <c r="M8646" s="29"/>
      <c r="N8646" s="29" t="s">
        <v>122</v>
      </c>
      <c r="O8646" s="31" t="n">
        <v>46991</v>
      </c>
      <c r="P8646" s="29" t="s">
        <v>123</v>
      </c>
      <c r="Q8646" s="29" t="n">
        <f aca="false">IFERROR(VALUE(L8646),"")</f>
        <v>0</v>
      </c>
      <c r="R8646" s="29" t="n">
        <f aca="true">IF(O8646="","",O8646-TODAY())</f>
        <v>706</v>
      </c>
      <c r="S8646" s="29" t="str">
        <f aca="false">IF(C8646="&lt;&lt; vazio &gt;&gt;","VAZIA",IF(AND(O8646&lt;&gt;"",R8646&lt;0),"VENCIDO",IF(AND(O8646&lt;&gt;"",R8646&lt;=Parametros!$B$10),"PRÓX. VENCIMENTO",IF(F8646="Q","QUALIDADE",IF(F8646="S","BLOQUEADO",IF(F8646="R","RESTRITO/DEVOLUÇÃO",IF(OR(N8646="QUAR",N8646="QRES"),"QUARENTENA",IF(OR(B8646="DESCARTE",B8646="DEVOLUÇÃO"),"DESCARTE/DEVOLUÇÃO",IF(AND(D8646="",K8646&lt;&gt;""),"SEM LOTE",IF(AND(Q8646&lt;&gt;"",Q8646&gt;=Parametros!$B$11),"PARADO/SEM GIRO","OK"))))))))))</f>
        <v>OK</v>
      </c>
      <c r="T8646" s="29" t="str">
        <f aca="false">IF(AND($S8646="PARADO/SEM GIRO",$K8646="KG",OR(Painel!$B$5="(Todos)",A8646=Painel!$B$5)*OR(Painel!$E$5="(Todos)",P8646=Painel!$E$5)),$J8646+ROW()/10000000,"")</f>
        <v/>
      </c>
      <c r="U8646" s="29" t="str">
        <f aca="false">IF(AND($S8646="VENCIDO",$K8646="KG",OR(Painel!$B$5="(Todos)",A8646=Painel!$B$5)*OR(Painel!$E$5="(Todos)",P8646=Painel!$E$5)),$J8646+ROW()/10000000,"")</f>
        <v/>
      </c>
    </row>
    <row r="8647" customFormat="false" ht="15" hidden="false" customHeight="false" outlineLevel="0" collapsed="false">
      <c r="A8647" s="29" t="s">
        <v>57</v>
      </c>
      <c r="B8647" s="29" t="s">
        <v>15451</v>
      </c>
      <c r="C8647" s="29" t="s">
        <v>191</v>
      </c>
      <c r="D8647" s="29" t="s">
        <v>192</v>
      </c>
      <c r="E8647" s="29" t="n">
        <v>1</v>
      </c>
      <c r="F8647" s="29"/>
      <c r="G8647" s="29"/>
      <c r="H8647" s="30" t="n">
        <v>163.2</v>
      </c>
      <c r="I8647" s="31" t="n">
        <v>46285</v>
      </c>
      <c r="J8647" s="30" t="n">
        <v>163.2</v>
      </c>
      <c r="K8647" s="29" t="s">
        <v>120</v>
      </c>
      <c r="L8647" s="29" t="s">
        <v>1096</v>
      </c>
      <c r="M8647" s="29"/>
      <c r="N8647" s="29" t="s">
        <v>122</v>
      </c>
      <c r="O8647" s="31" t="n">
        <v>46360</v>
      </c>
      <c r="P8647" s="29" t="s">
        <v>123</v>
      </c>
      <c r="Q8647" s="29" t="n">
        <f aca="false">IFERROR(VALUE(L8647),"")</f>
        <v>102</v>
      </c>
      <c r="R8647" s="29" t="n">
        <f aca="true">IF(O8647="","",O8647-TODAY())</f>
        <v>75</v>
      </c>
      <c r="S8647" s="29" t="str">
        <f aca="false">IF(C8647="&lt;&lt; vazio &gt;&gt;","VAZIA",IF(AND(O8647&lt;&gt;"",R8647&lt;0),"VENCIDO",IF(AND(O8647&lt;&gt;"",R8647&lt;=Parametros!$B$10),"PRÓX. VENCIMENTO",IF(F8647="Q","QUALIDADE",IF(F8647="S","BLOQUEADO",IF(F8647="R","RESTRITO/DEVOLUÇÃO",IF(OR(N8647="QUAR",N8647="QRES"),"QUARENTENA",IF(OR(B8647="DESCARTE",B8647="DEVOLUÇÃO"),"DESCARTE/DEVOLUÇÃO",IF(AND(D8647="",K8647&lt;&gt;""),"SEM LOTE",IF(AND(Q8647&lt;&gt;"",Q8647&gt;=Parametros!$B$11),"PARADO/SEM GIRO","OK"))))))))))</f>
        <v>PARADO/SEM GIRO</v>
      </c>
      <c r="T8647" s="29" t="n">
        <f aca="false">IF(AND($S8647="PARADO/SEM GIRO",$K8647="KG",OR(Painel!$B$5="(Todos)",A8647=Painel!$B$5)*OR(Painel!$E$5="(Todos)",P8647=Painel!$E$5)),$J8647+ROW()/10000000,"")</f>
        <v>163.2008647</v>
      </c>
      <c r="U8647" s="29" t="str">
        <f aca="false">IF(AND($S8647="VENCIDO",$K8647="KG",OR(Painel!$B$5="(Todos)",A8647=Painel!$B$5)*OR(Painel!$E$5="(Todos)",P8647=Painel!$E$5)),$J8647+ROW()/10000000,"")</f>
        <v/>
      </c>
    </row>
    <row r="8648" customFormat="false" ht="15" hidden="false" customHeight="false" outlineLevel="0" collapsed="false">
      <c r="A8648" s="29" t="s">
        <v>57</v>
      </c>
      <c r="B8648" s="29" t="s">
        <v>15452</v>
      </c>
      <c r="C8648" s="29" t="s">
        <v>157</v>
      </c>
      <c r="D8648" s="29" t="s">
        <v>158</v>
      </c>
      <c r="E8648" s="29" t="n">
        <v>1</v>
      </c>
      <c r="F8648" s="29"/>
      <c r="G8648" s="29"/>
      <c r="H8648" s="30" t="n">
        <v>745.5</v>
      </c>
      <c r="I8648" s="31" t="n">
        <v>46284</v>
      </c>
      <c r="J8648" s="30" t="n">
        <v>745.5</v>
      </c>
      <c r="K8648" s="29" t="s">
        <v>120</v>
      </c>
      <c r="L8648" s="29" t="s">
        <v>284</v>
      </c>
      <c r="M8648" s="29"/>
      <c r="N8648" s="29" t="s">
        <v>122</v>
      </c>
      <c r="O8648" s="31" t="n">
        <v>46520</v>
      </c>
      <c r="P8648" s="29" t="s">
        <v>123</v>
      </c>
      <c r="Q8648" s="29" t="n">
        <f aca="false">IFERROR(VALUE(L8648),"")</f>
        <v>4</v>
      </c>
      <c r="R8648" s="29" t="n">
        <f aca="true">IF(O8648="","",O8648-TODAY())</f>
        <v>235</v>
      </c>
      <c r="S8648" s="29" t="str">
        <f aca="false">IF(C8648="&lt;&lt; vazio &gt;&gt;","VAZIA",IF(AND(O8648&lt;&gt;"",R8648&lt;0),"VENCIDO",IF(AND(O8648&lt;&gt;"",R8648&lt;=Parametros!$B$10),"PRÓX. VENCIMENTO",IF(F8648="Q","QUALIDADE",IF(F8648="S","BLOQUEADO",IF(F8648="R","RESTRITO/DEVOLUÇÃO",IF(OR(N8648="QUAR",N8648="QRES"),"QUARENTENA",IF(OR(B8648="DESCARTE",B8648="DEVOLUÇÃO"),"DESCARTE/DEVOLUÇÃO",IF(AND(D8648="",K8648&lt;&gt;""),"SEM LOTE",IF(AND(Q8648&lt;&gt;"",Q8648&gt;=Parametros!$B$11),"PARADO/SEM GIRO","OK"))))))))))</f>
        <v>OK</v>
      </c>
      <c r="T8648" s="29" t="str">
        <f aca="false">IF(AND($S8648="PARADO/SEM GIRO",$K8648="KG",OR(Painel!$B$5="(Todos)",A8648=Painel!$B$5)*OR(Painel!$E$5="(Todos)",P8648=Painel!$E$5)),$J8648+ROW()/10000000,"")</f>
        <v/>
      </c>
      <c r="U8648" s="29" t="str">
        <f aca="false">IF(AND($S8648="VENCIDO",$K8648="KG",OR(Painel!$B$5="(Todos)",A8648=Painel!$B$5)*OR(Painel!$E$5="(Todos)",P8648=Painel!$E$5)),$J8648+ROW()/10000000,"")</f>
        <v/>
      </c>
    </row>
    <row r="8649" customFormat="false" ht="15" hidden="false" customHeight="false" outlineLevel="0" collapsed="false">
      <c r="A8649" s="29" t="s">
        <v>57</v>
      </c>
      <c r="B8649" s="29" t="s">
        <v>15453</v>
      </c>
      <c r="C8649" s="29" t="s">
        <v>115</v>
      </c>
      <c r="D8649" s="29"/>
      <c r="E8649" s="29" t="n">
        <v>0</v>
      </c>
      <c r="F8649" s="29"/>
      <c r="G8649" s="29"/>
      <c r="H8649" s="30" t="n">
        <v>0</v>
      </c>
      <c r="I8649" s="29"/>
      <c r="J8649" s="30" t="n">
        <v>0</v>
      </c>
      <c r="K8649" s="29"/>
      <c r="L8649" s="29" t="s">
        <v>116</v>
      </c>
      <c r="M8649" s="29"/>
      <c r="N8649" s="29"/>
      <c r="O8649" s="29"/>
      <c r="P8649" s="29"/>
      <c r="Q8649" s="29" t="n">
        <f aca="false">IFERROR(VALUE(L8649),"")</f>
        <v>0</v>
      </c>
      <c r="R8649" s="29" t="str">
        <f aca="true">IF(O8649="","",O8649-TODAY())</f>
        <v/>
      </c>
      <c r="S8649" s="29" t="str">
        <f aca="false">IF(C8649="&lt;&lt; vazio &gt;&gt;","VAZIA",IF(AND(O8649&lt;&gt;"",R8649&lt;0),"VENCIDO",IF(AND(O8649&lt;&gt;"",R8649&lt;=Parametros!$B$10),"PRÓX. VENCIMENTO",IF(F8649="Q","QUALIDADE",IF(F8649="S","BLOQUEADO",IF(F8649="R","RESTRITO/DEVOLUÇÃO",IF(OR(N8649="QUAR",N8649="QRES"),"QUARENTENA",IF(OR(B8649="DESCARTE",B8649="DEVOLUÇÃO"),"DESCARTE/DEVOLUÇÃO",IF(AND(D8649="",K8649&lt;&gt;""),"SEM LOTE",IF(AND(Q8649&lt;&gt;"",Q8649&gt;=Parametros!$B$11),"PARADO/SEM GIRO","OK"))))))))))</f>
        <v>VAZIA</v>
      </c>
      <c r="T8649" s="29" t="str">
        <f aca="false">IF(AND($S8649="PARADO/SEM GIRO",$K8649="KG",OR(Painel!$B$5="(Todos)",A8649=Painel!$B$5)*OR(Painel!$E$5="(Todos)",P8649=Painel!$E$5)),$J8649+ROW()/10000000,"")</f>
        <v/>
      </c>
      <c r="U8649" s="29" t="str">
        <f aca="false">IF(AND($S8649="VENCIDO",$K8649="KG",OR(Painel!$B$5="(Todos)",A8649=Painel!$B$5)*OR(Painel!$E$5="(Todos)",P8649=Painel!$E$5)),$J8649+ROW()/10000000,"")</f>
        <v/>
      </c>
    </row>
    <row r="8650" customFormat="false" ht="15" hidden="false" customHeight="false" outlineLevel="0" collapsed="false">
      <c r="A8650" s="29" t="s">
        <v>57</v>
      </c>
      <c r="B8650" s="29" t="s">
        <v>15454</v>
      </c>
      <c r="C8650" s="29" t="s">
        <v>348</v>
      </c>
      <c r="D8650" s="29" t="s">
        <v>525</v>
      </c>
      <c r="E8650" s="29" t="n">
        <v>1</v>
      </c>
      <c r="F8650" s="29"/>
      <c r="G8650" s="29"/>
      <c r="H8650" s="30" t="n">
        <v>562.8</v>
      </c>
      <c r="I8650" s="31" t="n">
        <v>46285</v>
      </c>
      <c r="J8650" s="30" t="n">
        <v>562.8</v>
      </c>
      <c r="K8650" s="29" t="s">
        <v>120</v>
      </c>
      <c r="L8650" s="29" t="s">
        <v>116</v>
      </c>
      <c r="M8650" s="29"/>
      <c r="N8650" s="29" t="s">
        <v>122</v>
      </c>
      <c r="O8650" s="29"/>
      <c r="P8650" s="29" t="s">
        <v>123</v>
      </c>
      <c r="Q8650" s="29" t="n">
        <f aca="false">IFERROR(VALUE(L8650),"")</f>
        <v>0</v>
      </c>
      <c r="R8650" s="29" t="str">
        <f aca="true">IF(O8650="","",O8650-TODAY())</f>
        <v/>
      </c>
      <c r="S8650" s="29" t="str">
        <f aca="false">IF(C8650="&lt;&lt; vazio &gt;&gt;","VAZIA",IF(AND(O8650&lt;&gt;"",R8650&lt;0),"VENCIDO",IF(AND(O8650&lt;&gt;"",R8650&lt;=Parametros!$B$10),"PRÓX. VENCIMENTO",IF(F8650="Q","QUALIDADE",IF(F8650="S","BLOQUEADO",IF(F8650="R","RESTRITO/DEVOLUÇÃO",IF(OR(N8650="QUAR",N8650="QRES"),"QUARENTENA",IF(OR(B8650="DESCARTE",B8650="DEVOLUÇÃO"),"DESCARTE/DEVOLUÇÃO",IF(AND(D8650="",K8650&lt;&gt;""),"SEM LOTE",IF(AND(Q8650&lt;&gt;"",Q8650&gt;=Parametros!$B$11),"PARADO/SEM GIRO","OK"))))))))))</f>
        <v>OK</v>
      </c>
      <c r="T8650" s="29" t="str">
        <f aca="false">IF(AND($S8650="PARADO/SEM GIRO",$K8650="KG",OR(Painel!$B$5="(Todos)",A8650=Painel!$B$5)*OR(Painel!$E$5="(Todos)",P8650=Painel!$E$5)),$J8650+ROW()/10000000,"")</f>
        <v/>
      </c>
      <c r="U8650" s="29" t="str">
        <f aca="false">IF(AND($S8650="VENCIDO",$K8650="KG",OR(Painel!$B$5="(Todos)",A8650=Painel!$B$5)*OR(Painel!$E$5="(Todos)",P8650=Painel!$E$5)),$J8650+ROW()/10000000,"")</f>
        <v/>
      </c>
    </row>
    <row r="8651" customFormat="false" ht="15" hidden="false" customHeight="false" outlineLevel="0" collapsed="false">
      <c r="A8651" s="29" t="s">
        <v>57</v>
      </c>
      <c r="B8651" s="29" t="s">
        <v>15455</v>
      </c>
      <c r="C8651" s="29" t="s">
        <v>161</v>
      </c>
      <c r="D8651" s="29" t="s">
        <v>7789</v>
      </c>
      <c r="E8651" s="29" t="n">
        <v>1</v>
      </c>
      <c r="F8651" s="29"/>
      <c r="G8651" s="29"/>
      <c r="H8651" s="30" t="n">
        <v>747.4</v>
      </c>
      <c r="I8651" s="31" t="n">
        <v>46285</v>
      </c>
      <c r="J8651" s="30" t="n">
        <v>747.4</v>
      </c>
      <c r="K8651" s="29" t="s">
        <v>120</v>
      </c>
      <c r="L8651" s="29" t="s">
        <v>400</v>
      </c>
      <c r="M8651" s="29"/>
      <c r="N8651" s="29" t="s">
        <v>122</v>
      </c>
      <c r="O8651" s="31" t="n">
        <v>46729</v>
      </c>
      <c r="P8651" s="29" t="s">
        <v>123</v>
      </c>
      <c r="Q8651" s="29" t="n">
        <f aca="false">IFERROR(VALUE(L8651),"")</f>
        <v>3</v>
      </c>
      <c r="R8651" s="29" t="n">
        <f aca="true">IF(O8651="","",O8651-TODAY())</f>
        <v>444</v>
      </c>
      <c r="S8651" s="29" t="str">
        <f aca="false">IF(C8651="&lt;&lt; vazio &gt;&gt;","VAZIA",IF(AND(O8651&lt;&gt;"",R8651&lt;0),"VENCIDO",IF(AND(O8651&lt;&gt;"",R8651&lt;=Parametros!$B$10),"PRÓX. VENCIMENTO",IF(F8651="Q","QUALIDADE",IF(F8651="S","BLOQUEADO",IF(F8651="R","RESTRITO/DEVOLUÇÃO",IF(OR(N8651="QUAR",N8651="QRES"),"QUARENTENA",IF(OR(B8651="DESCARTE",B8651="DEVOLUÇÃO"),"DESCARTE/DEVOLUÇÃO",IF(AND(D8651="",K8651&lt;&gt;""),"SEM LOTE",IF(AND(Q8651&lt;&gt;"",Q8651&gt;=Parametros!$B$11),"PARADO/SEM GIRO","OK"))))))))))</f>
        <v>OK</v>
      </c>
      <c r="T8651" s="29" t="str">
        <f aca="false">IF(AND($S8651="PARADO/SEM GIRO",$K8651="KG",OR(Painel!$B$5="(Todos)",A8651=Painel!$B$5)*OR(Painel!$E$5="(Todos)",P8651=Painel!$E$5)),$J8651+ROW()/10000000,"")</f>
        <v/>
      </c>
      <c r="U8651" s="29" t="str">
        <f aca="false">IF(AND($S8651="VENCIDO",$K8651="KG",OR(Painel!$B$5="(Todos)",A8651=Painel!$B$5)*OR(Painel!$E$5="(Todos)",P8651=Painel!$E$5)),$J8651+ROW()/10000000,"")</f>
        <v/>
      </c>
    </row>
    <row r="8652" customFormat="false" ht="15" hidden="false" customHeight="false" outlineLevel="0" collapsed="false">
      <c r="A8652" s="29" t="s">
        <v>57</v>
      </c>
      <c r="B8652" s="29" t="s">
        <v>15456</v>
      </c>
      <c r="C8652" s="29" t="s">
        <v>371</v>
      </c>
      <c r="D8652" s="29" t="s">
        <v>372</v>
      </c>
      <c r="E8652" s="29" t="n">
        <v>1</v>
      </c>
      <c r="F8652" s="29"/>
      <c r="G8652" s="29"/>
      <c r="H8652" s="30" t="n">
        <v>686.8</v>
      </c>
      <c r="I8652" s="31" t="n">
        <v>46285</v>
      </c>
      <c r="J8652" s="30" t="n">
        <v>686.8</v>
      </c>
      <c r="K8652" s="29" t="s">
        <v>120</v>
      </c>
      <c r="L8652" s="29" t="s">
        <v>388</v>
      </c>
      <c r="M8652" s="29"/>
      <c r="N8652" s="29" t="s">
        <v>122</v>
      </c>
      <c r="O8652" s="31" t="n">
        <v>46736</v>
      </c>
      <c r="P8652" s="29" t="s">
        <v>123</v>
      </c>
      <c r="Q8652" s="29" t="n">
        <f aca="false">IFERROR(VALUE(L8652),"")</f>
        <v>1</v>
      </c>
      <c r="R8652" s="29" t="n">
        <f aca="true">IF(O8652="","",O8652-TODAY())</f>
        <v>451</v>
      </c>
      <c r="S8652" s="29" t="str">
        <f aca="false">IF(C8652="&lt;&lt; vazio &gt;&gt;","VAZIA",IF(AND(O8652&lt;&gt;"",R8652&lt;0),"VENCIDO",IF(AND(O8652&lt;&gt;"",R8652&lt;=Parametros!$B$10),"PRÓX. VENCIMENTO",IF(F8652="Q","QUALIDADE",IF(F8652="S","BLOQUEADO",IF(F8652="R","RESTRITO/DEVOLUÇÃO",IF(OR(N8652="QUAR",N8652="QRES"),"QUARENTENA",IF(OR(B8652="DESCARTE",B8652="DEVOLUÇÃO"),"DESCARTE/DEVOLUÇÃO",IF(AND(D8652="",K8652&lt;&gt;""),"SEM LOTE",IF(AND(Q8652&lt;&gt;"",Q8652&gt;=Parametros!$B$11),"PARADO/SEM GIRO","OK"))))))))))</f>
        <v>OK</v>
      </c>
      <c r="T8652" s="29" t="str">
        <f aca="false">IF(AND($S8652="PARADO/SEM GIRO",$K8652="KG",OR(Painel!$B$5="(Todos)",A8652=Painel!$B$5)*OR(Painel!$E$5="(Todos)",P8652=Painel!$E$5)),$J8652+ROW()/10000000,"")</f>
        <v/>
      </c>
      <c r="U8652" s="29" t="str">
        <f aca="false">IF(AND($S8652="VENCIDO",$K8652="KG",OR(Painel!$B$5="(Todos)",A8652=Painel!$B$5)*OR(Painel!$E$5="(Todos)",P8652=Painel!$E$5)),$J8652+ROW()/10000000,"")</f>
        <v/>
      </c>
    </row>
    <row r="8653" customFormat="false" ht="15" hidden="false" customHeight="false" outlineLevel="0" collapsed="false">
      <c r="A8653" s="29" t="s">
        <v>57</v>
      </c>
      <c r="B8653" s="29" t="s">
        <v>15457</v>
      </c>
      <c r="C8653" s="29" t="s">
        <v>169</v>
      </c>
      <c r="D8653" s="29" t="s">
        <v>433</v>
      </c>
      <c r="E8653" s="29" t="n">
        <v>1</v>
      </c>
      <c r="F8653" s="29"/>
      <c r="G8653" s="29"/>
      <c r="H8653" s="30" t="n">
        <v>282.8</v>
      </c>
      <c r="I8653" s="31" t="n">
        <v>46285</v>
      </c>
      <c r="J8653" s="30" t="n">
        <v>282.8</v>
      </c>
      <c r="K8653" s="29" t="s">
        <v>120</v>
      </c>
      <c r="L8653" s="29" t="s">
        <v>388</v>
      </c>
      <c r="M8653" s="29"/>
      <c r="N8653" s="29" t="s">
        <v>122</v>
      </c>
      <c r="O8653" s="31" t="n">
        <v>46637</v>
      </c>
      <c r="P8653" s="29" t="s">
        <v>123</v>
      </c>
      <c r="Q8653" s="29" t="n">
        <f aca="false">IFERROR(VALUE(L8653),"")</f>
        <v>1</v>
      </c>
      <c r="R8653" s="29" t="n">
        <f aca="true">IF(O8653="","",O8653-TODAY())</f>
        <v>352</v>
      </c>
      <c r="S8653" s="29" t="str">
        <f aca="false">IF(C8653="&lt;&lt; vazio &gt;&gt;","VAZIA",IF(AND(O8653&lt;&gt;"",R8653&lt;0),"VENCIDO",IF(AND(O8653&lt;&gt;"",R8653&lt;=Parametros!$B$10),"PRÓX. VENCIMENTO",IF(F8653="Q","QUALIDADE",IF(F8653="S","BLOQUEADO",IF(F8653="R","RESTRITO/DEVOLUÇÃO",IF(OR(N8653="QUAR",N8653="QRES"),"QUARENTENA",IF(OR(B8653="DESCARTE",B8653="DEVOLUÇÃO"),"DESCARTE/DEVOLUÇÃO",IF(AND(D8653="",K8653&lt;&gt;""),"SEM LOTE",IF(AND(Q8653&lt;&gt;"",Q8653&gt;=Parametros!$B$11),"PARADO/SEM GIRO","OK"))))))))))</f>
        <v>OK</v>
      </c>
      <c r="T8653" s="29" t="str">
        <f aca="false">IF(AND($S8653="PARADO/SEM GIRO",$K8653="KG",OR(Painel!$B$5="(Todos)",A8653=Painel!$B$5)*OR(Painel!$E$5="(Todos)",P8653=Painel!$E$5)),$J8653+ROW()/10000000,"")</f>
        <v/>
      </c>
      <c r="U8653" s="29" t="str">
        <f aca="false">IF(AND($S8653="VENCIDO",$K8653="KG",OR(Painel!$B$5="(Todos)",A8653=Painel!$B$5)*OR(Painel!$E$5="(Todos)",P8653=Painel!$E$5)),$J8653+ROW()/10000000,"")</f>
        <v/>
      </c>
    </row>
    <row r="8654" customFormat="false" ht="15" hidden="false" customHeight="false" outlineLevel="0" collapsed="false">
      <c r="A8654" s="29" t="s">
        <v>57</v>
      </c>
      <c r="B8654" s="29" t="s">
        <v>15458</v>
      </c>
      <c r="C8654" s="29" t="s">
        <v>115</v>
      </c>
      <c r="D8654" s="29"/>
      <c r="E8654" s="29" t="n">
        <v>0</v>
      </c>
      <c r="F8654" s="29"/>
      <c r="G8654" s="29"/>
      <c r="H8654" s="30" t="n">
        <v>0</v>
      </c>
      <c r="I8654" s="29"/>
      <c r="J8654" s="30" t="n">
        <v>0</v>
      </c>
      <c r="K8654" s="29"/>
      <c r="L8654" s="29" t="s">
        <v>116</v>
      </c>
      <c r="M8654" s="29"/>
      <c r="N8654" s="29"/>
      <c r="O8654" s="29"/>
      <c r="P8654" s="29"/>
      <c r="Q8654" s="29" t="n">
        <f aca="false">IFERROR(VALUE(L8654),"")</f>
        <v>0</v>
      </c>
      <c r="R8654" s="29" t="str">
        <f aca="true">IF(O8654="","",O8654-TODAY())</f>
        <v/>
      </c>
      <c r="S8654" s="29" t="str">
        <f aca="false">IF(C8654="&lt;&lt; vazio &gt;&gt;","VAZIA",IF(AND(O8654&lt;&gt;"",R8654&lt;0),"VENCIDO",IF(AND(O8654&lt;&gt;"",R8654&lt;=Parametros!$B$10),"PRÓX. VENCIMENTO",IF(F8654="Q","QUALIDADE",IF(F8654="S","BLOQUEADO",IF(F8654="R","RESTRITO/DEVOLUÇÃO",IF(OR(N8654="QUAR",N8654="QRES"),"QUARENTENA",IF(OR(B8654="DESCARTE",B8654="DEVOLUÇÃO"),"DESCARTE/DEVOLUÇÃO",IF(AND(D8654="",K8654&lt;&gt;""),"SEM LOTE",IF(AND(Q8654&lt;&gt;"",Q8654&gt;=Parametros!$B$11),"PARADO/SEM GIRO","OK"))))))))))</f>
        <v>VAZIA</v>
      </c>
      <c r="T8654" s="29" t="str">
        <f aca="false">IF(AND($S8654="PARADO/SEM GIRO",$K8654="KG",OR(Painel!$B$5="(Todos)",A8654=Painel!$B$5)*OR(Painel!$E$5="(Todos)",P8654=Painel!$E$5)),$J8654+ROW()/10000000,"")</f>
        <v/>
      </c>
      <c r="U8654" s="29" t="str">
        <f aca="false">IF(AND($S8654="VENCIDO",$K8654="KG",OR(Painel!$B$5="(Todos)",A8654=Painel!$B$5)*OR(Painel!$E$5="(Todos)",P8654=Painel!$E$5)),$J8654+ROW()/10000000,"")</f>
        <v/>
      </c>
    </row>
    <row r="8655" customFormat="false" ht="15" hidden="false" customHeight="false" outlineLevel="0" collapsed="false">
      <c r="A8655" s="29" t="s">
        <v>57</v>
      </c>
      <c r="B8655" s="29" t="s">
        <v>15459</v>
      </c>
      <c r="C8655" s="29" t="s">
        <v>161</v>
      </c>
      <c r="D8655" s="29" t="s">
        <v>15460</v>
      </c>
      <c r="E8655" s="29" t="n">
        <v>1</v>
      </c>
      <c r="F8655" s="29"/>
      <c r="G8655" s="29"/>
      <c r="H8655" s="30" t="n">
        <v>10.1</v>
      </c>
      <c r="I8655" s="31" t="n">
        <v>46284</v>
      </c>
      <c r="J8655" s="30" t="n">
        <v>10.1</v>
      </c>
      <c r="K8655" s="29" t="s">
        <v>120</v>
      </c>
      <c r="L8655" s="29" t="s">
        <v>388</v>
      </c>
      <c r="M8655" s="29"/>
      <c r="N8655" s="29" t="s">
        <v>122</v>
      </c>
      <c r="O8655" s="31" t="n">
        <v>46534</v>
      </c>
      <c r="P8655" s="29" t="s">
        <v>123</v>
      </c>
      <c r="Q8655" s="29" t="n">
        <f aca="false">IFERROR(VALUE(L8655),"")</f>
        <v>1</v>
      </c>
      <c r="R8655" s="29" t="n">
        <f aca="true">IF(O8655="","",O8655-TODAY())</f>
        <v>249</v>
      </c>
      <c r="S8655" s="29" t="str">
        <f aca="false">IF(C8655="&lt;&lt; vazio &gt;&gt;","VAZIA",IF(AND(O8655&lt;&gt;"",R8655&lt;0),"VENCIDO",IF(AND(O8655&lt;&gt;"",R8655&lt;=Parametros!$B$10),"PRÓX. VENCIMENTO",IF(F8655="Q","QUALIDADE",IF(F8655="S","BLOQUEADO",IF(F8655="R","RESTRITO/DEVOLUÇÃO",IF(OR(N8655="QUAR",N8655="QRES"),"QUARENTENA",IF(OR(B8655="DESCARTE",B8655="DEVOLUÇÃO"),"DESCARTE/DEVOLUÇÃO",IF(AND(D8655="",K8655&lt;&gt;""),"SEM LOTE",IF(AND(Q8655&lt;&gt;"",Q8655&gt;=Parametros!$B$11),"PARADO/SEM GIRO","OK"))))))))))</f>
        <v>OK</v>
      </c>
      <c r="T8655" s="29" t="str">
        <f aca="false">IF(AND($S8655="PARADO/SEM GIRO",$K8655="KG",OR(Painel!$B$5="(Todos)",A8655=Painel!$B$5)*OR(Painel!$E$5="(Todos)",P8655=Painel!$E$5)),$J8655+ROW()/10000000,"")</f>
        <v/>
      </c>
      <c r="U8655" s="29" t="str">
        <f aca="false">IF(AND($S8655="VENCIDO",$K8655="KG",OR(Painel!$B$5="(Todos)",A8655=Painel!$B$5)*OR(Painel!$E$5="(Todos)",P8655=Painel!$E$5)),$J8655+ROW()/10000000,"")</f>
        <v/>
      </c>
    </row>
    <row r="8656" customFormat="false" ht="15" hidden="false" customHeight="false" outlineLevel="0" collapsed="false">
      <c r="A8656" s="29" t="s">
        <v>57</v>
      </c>
      <c r="B8656" s="29" t="s">
        <v>15461</v>
      </c>
      <c r="C8656" s="29" t="s">
        <v>5516</v>
      </c>
      <c r="D8656" s="29" t="s">
        <v>15227</v>
      </c>
      <c r="E8656" s="29" t="n">
        <v>1</v>
      </c>
      <c r="F8656" s="29"/>
      <c r="G8656" s="29"/>
      <c r="H8656" s="30" t="n">
        <v>108</v>
      </c>
      <c r="I8656" s="31" t="n">
        <v>46207</v>
      </c>
      <c r="J8656" s="30" t="n">
        <v>108</v>
      </c>
      <c r="K8656" s="29" t="s">
        <v>120</v>
      </c>
      <c r="L8656" s="29" t="s">
        <v>5883</v>
      </c>
      <c r="M8656" s="29"/>
      <c r="N8656" s="29" t="s">
        <v>134</v>
      </c>
      <c r="O8656" s="31" t="n">
        <v>46308</v>
      </c>
      <c r="P8656" s="29" t="s">
        <v>123</v>
      </c>
      <c r="Q8656" s="29" t="n">
        <f aca="false">IFERROR(VALUE(L8656),"")</f>
        <v>97</v>
      </c>
      <c r="R8656" s="29" t="n">
        <f aca="true">IF(O8656="","",O8656-TODAY())</f>
        <v>23</v>
      </c>
      <c r="S8656" s="29" t="str">
        <f aca="false">IF(C8656="&lt;&lt; vazio &gt;&gt;","VAZIA",IF(AND(O8656&lt;&gt;"",R8656&lt;0),"VENCIDO",IF(AND(O8656&lt;&gt;"",R8656&lt;=Parametros!$B$10),"PRÓX. VENCIMENTO",IF(F8656="Q","QUALIDADE",IF(F8656="S","BLOQUEADO",IF(F8656="R","RESTRITO/DEVOLUÇÃO",IF(OR(N8656="QUAR",N8656="QRES"),"QUARENTENA",IF(OR(B8656="DESCARTE",B8656="DEVOLUÇÃO"),"DESCARTE/DEVOLUÇÃO",IF(AND(D8656="",K8656&lt;&gt;""),"SEM LOTE",IF(AND(Q8656&lt;&gt;"",Q8656&gt;=Parametros!$B$11),"PARADO/SEM GIRO","OK"))))))))))</f>
        <v>PRÓX. VENCIMENTO</v>
      </c>
      <c r="T8656" s="29" t="str">
        <f aca="false">IF(AND($S8656="PARADO/SEM GIRO",$K8656="KG",OR(Painel!$B$5="(Todos)",A8656=Painel!$B$5)*OR(Painel!$E$5="(Todos)",P8656=Painel!$E$5)),$J8656+ROW()/10000000,"")</f>
        <v/>
      </c>
      <c r="U8656" s="29" t="str">
        <f aca="false">IF(AND($S8656="VENCIDO",$K8656="KG",OR(Painel!$B$5="(Todos)",A8656=Painel!$B$5)*OR(Painel!$E$5="(Todos)",P8656=Painel!$E$5)),$J8656+ROW()/10000000,"")</f>
        <v/>
      </c>
    </row>
    <row r="8657" customFormat="false" ht="15" hidden="false" customHeight="false" outlineLevel="0" collapsed="false">
      <c r="A8657" s="29" t="s">
        <v>57</v>
      </c>
      <c r="B8657" s="29" t="s">
        <v>15462</v>
      </c>
      <c r="C8657" s="29" t="s">
        <v>560</v>
      </c>
      <c r="D8657" s="29" t="s">
        <v>7986</v>
      </c>
      <c r="E8657" s="29" t="n">
        <v>1</v>
      </c>
      <c r="F8657" s="29"/>
      <c r="G8657" s="29"/>
      <c r="H8657" s="30" t="n">
        <v>200</v>
      </c>
      <c r="I8657" s="31" t="n">
        <v>46282</v>
      </c>
      <c r="J8657" s="30" t="n">
        <v>200</v>
      </c>
      <c r="K8657" s="29" t="s">
        <v>120</v>
      </c>
      <c r="L8657" s="29" t="s">
        <v>2586</v>
      </c>
      <c r="M8657" s="29"/>
      <c r="N8657" s="29" t="s">
        <v>134</v>
      </c>
      <c r="O8657" s="31" t="n">
        <v>46340</v>
      </c>
      <c r="P8657" s="29" t="s">
        <v>123</v>
      </c>
      <c r="Q8657" s="29" t="n">
        <f aca="false">IFERROR(VALUE(L8657),"")</f>
        <v>68</v>
      </c>
      <c r="R8657" s="29" t="n">
        <f aca="true">IF(O8657="","",O8657-TODAY())</f>
        <v>55</v>
      </c>
      <c r="S8657" s="29" t="str">
        <f aca="false">IF(C8657="&lt;&lt; vazio &gt;&gt;","VAZIA",IF(AND(O8657&lt;&gt;"",R8657&lt;0),"VENCIDO",IF(AND(O8657&lt;&gt;"",R8657&lt;=Parametros!$B$10),"PRÓX. VENCIMENTO",IF(F8657="Q","QUALIDADE",IF(F8657="S","BLOQUEADO",IF(F8657="R","RESTRITO/DEVOLUÇÃO",IF(OR(N8657="QUAR",N8657="QRES"),"QUARENTENA",IF(OR(B8657="DESCARTE",B8657="DEVOLUÇÃO"),"DESCARTE/DEVOLUÇÃO",IF(AND(D8657="",K8657&lt;&gt;""),"SEM LOTE",IF(AND(Q8657&lt;&gt;"",Q8657&gt;=Parametros!$B$11),"PARADO/SEM GIRO","OK"))))))))))</f>
        <v>PRÓX. VENCIMENTO</v>
      </c>
      <c r="T8657" s="29" t="str">
        <f aca="false">IF(AND($S8657="PARADO/SEM GIRO",$K8657="KG",OR(Painel!$B$5="(Todos)",A8657=Painel!$B$5)*OR(Painel!$E$5="(Todos)",P8657=Painel!$E$5)),$J8657+ROW()/10000000,"")</f>
        <v/>
      </c>
      <c r="U8657" s="29" t="str">
        <f aca="false">IF(AND($S8657="VENCIDO",$K8657="KG",OR(Painel!$B$5="(Todos)",A8657=Painel!$B$5)*OR(Painel!$E$5="(Todos)",P8657=Painel!$E$5)),$J8657+ROW()/10000000,"")</f>
        <v/>
      </c>
    </row>
    <row r="8658" customFormat="false" ht="15" hidden="false" customHeight="false" outlineLevel="0" collapsed="false">
      <c r="A8658" s="29" t="s">
        <v>57</v>
      </c>
      <c r="B8658" s="29" t="s">
        <v>15463</v>
      </c>
      <c r="C8658" s="29" t="s">
        <v>115</v>
      </c>
      <c r="D8658" s="29"/>
      <c r="E8658" s="29" t="n">
        <v>0</v>
      </c>
      <c r="F8658" s="29"/>
      <c r="G8658" s="29"/>
      <c r="H8658" s="30" t="n">
        <v>0</v>
      </c>
      <c r="I8658" s="29"/>
      <c r="J8658" s="30" t="n">
        <v>0</v>
      </c>
      <c r="K8658" s="29"/>
      <c r="L8658" s="29" t="s">
        <v>116</v>
      </c>
      <c r="M8658" s="29"/>
      <c r="N8658" s="29"/>
      <c r="O8658" s="29"/>
      <c r="P8658" s="29"/>
      <c r="Q8658" s="29" t="n">
        <f aca="false">IFERROR(VALUE(L8658),"")</f>
        <v>0</v>
      </c>
      <c r="R8658" s="29" t="str">
        <f aca="true">IF(O8658="","",O8658-TODAY())</f>
        <v/>
      </c>
      <c r="S8658" s="29" t="str">
        <f aca="false">IF(C8658="&lt;&lt; vazio &gt;&gt;","VAZIA",IF(AND(O8658&lt;&gt;"",R8658&lt;0),"VENCIDO",IF(AND(O8658&lt;&gt;"",R8658&lt;=Parametros!$B$10),"PRÓX. VENCIMENTO",IF(F8658="Q","QUALIDADE",IF(F8658="S","BLOQUEADO",IF(F8658="R","RESTRITO/DEVOLUÇÃO",IF(OR(N8658="QUAR",N8658="QRES"),"QUARENTENA",IF(OR(B8658="DESCARTE",B8658="DEVOLUÇÃO"),"DESCARTE/DEVOLUÇÃO",IF(AND(D8658="",K8658&lt;&gt;""),"SEM LOTE",IF(AND(Q8658&lt;&gt;"",Q8658&gt;=Parametros!$B$11),"PARADO/SEM GIRO","OK"))))))))))</f>
        <v>VAZIA</v>
      </c>
      <c r="T8658" s="29" t="str">
        <f aca="false">IF(AND($S8658="PARADO/SEM GIRO",$K8658="KG",OR(Painel!$B$5="(Todos)",A8658=Painel!$B$5)*OR(Painel!$E$5="(Todos)",P8658=Painel!$E$5)),$J8658+ROW()/10000000,"")</f>
        <v/>
      </c>
      <c r="U8658" s="29" t="str">
        <f aca="false">IF(AND($S8658="VENCIDO",$K8658="KG",OR(Painel!$B$5="(Todos)",A8658=Painel!$B$5)*OR(Painel!$E$5="(Todos)",P8658=Painel!$E$5)),$J8658+ROW()/10000000,"")</f>
        <v/>
      </c>
    </row>
    <row r="8659" customFormat="false" ht="15" hidden="false" customHeight="false" outlineLevel="0" collapsed="false">
      <c r="A8659" s="29" t="s">
        <v>57</v>
      </c>
      <c r="B8659" s="29" t="s">
        <v>15464</v>
      </c>
      <c r="C8659" s="29" t="s">
        <v>291</v>
      </c>
      <c r="D8659" s="29" t="s">
        <v>15465</v>
      </c>
      <c r="E8659" s="29" t="n">
        <v>1</v>
      </c>
      <c r="F8659" s="29"/>
      <c r="G8659" s="29"/>
      <c r="H8659" s="30" t="n">
        <v>10.1</v>
      </c>
      <c r="I8659" s="31" t="n">
        <v>46284</v>
      </c>
      <c r="J8659" s="30" t="n">
        <v>10.1</v>
      </c>
      <c r="K8659" s="29" t="s">
        <v>120</v>
      </c>
      <c r="L8659" s="29" t="s">
        <v>350</v>
      </c>
      <c r="M8659" s="29"/>
      <c r="N8659" s="29" t="s">
        <v>122</v>
      </c>
      <c r="O8659" s="31" t="n">
        <v>46440</v>
      </c>
      <c r="P8659" s="29" t="s">
        <v>123</v>
      </c>
      <c r="Q8659" s="29" t="n">
        <f aca="false">IFERROR(VALUE(L8659),"")</f>
        <v>6</v>
      </c>
      <c r="R8659" s="29" t="n">
        <f aca="true">IF(O8659="","",O8659-TODAY())</f>
        <v>155</v>
      </c>
      <c r="S8659" s="29" t="str">
        <f aca="false">IF(C8659="&lt;&lt; vazio &gt;&gt;","VAZIA",IF(AND(O8659&lt;&gt;"",R8659&lt;0),"VENCIDO",IF(AND(O8659&lt;&gt;"",R8659&lt;=Parametros!$B$10),"PRÓX. VENCIMENTO",IF(F8659="Q","QUALIDADE",IF(F8659="S","BLOQUEADO",IF(F8659="R","RESTRITO/DEVOLUÇÃO",IF(OR(N8659="QUAR",N8659="QRES"),"QUARENTENA",IF(OR(B8659="DESCARTE",B8659="DEVOLUÇÃO"),"DESCARTE/DEVOLUÇÃO",IF(AND(D8659="",K8659&lt;&gt;""),"SEM LOTE",IF(AND(Q8659&lt;&gt;"",Q8659&gt;=Parametros!$B$11),"PARADO/SEM GIRO","OK"))))))))))</f>
        <v>OK</v>
      </c>
      <c r="T8659" s="29" t="str">
        <f aca="false">IF(AND($S8659="PARADO/SEM GIRO",$K8659="KG",OR(Painel!$B$5="(Todos)",A8659=Painel!$B$5)*OR(Painel!$E$5="(Todos)",P8659=Painel!$E$5)),$J8659+ROW()/10000000,"")</f>
        <v/>
      </c>
      <c r="U8659" s="29" t="str">
        <f aca="false">IF(AND($S8659="VENCIDO",$K8659="KG",OR(Painel!$B$5="(Todos)",A8659=Painel!$B$5)*OR(Painel!$E$5="(Todos)",P8659=Painel!$E$5)),$J8659+ROW()/10000000,"")</f>
        <v/>
      </c>
    </row>
    <row r="8660" customFormat="false" ht="15" hidden="false" customHeight="false" outlineLevel="0" collapsed="false">
      <c r="A8660" s="29" t="s">
        <v>57</v>
      </c>
      <c r="B8660" s="29" t="s">
        <v>15466</v>
      </c>
      <c r="C8660" s="29" t="s">
        <v>430</v>
      </c>
      <c r="D8660" s="29" t="s">
        <v>15467</v>
      </c>
      <c r="E8660" s="29" t="n">
        <v>1</v>
      </c>
      <c r="F8660" s="29"/>
      <c r="G8660" s="29"/>
      <c r="H8660" s="30" t="n">
        <v>10.1</v>
      </c>
      <c r="I8660" s="31" t="n">
        <v>46284</v>
      </c>
      <c r="J8660" s="30" t="n">
        <v>10.1</v>
      </c>
      <c r="K8660" s="29" t="s">
        <v>120</v>
      </c>
      <c r="L8660" s="29" t="s">
        <v>350</v>
      </c>
      <c r="M8660" s="29"/>
      <c r="N8660" s="29" t="s">
        <v>122</v>
      </c>
      <c r="O8660" s="31" t="n">
        <v>46769</v>
      </c>
      <c r="P8660" s="29" t="s">
        <v>123</v>
      </c>
      <c r="Q8660" s="29" t="n">
        <f aca="false">IFERROR(VALUE(L8660),"")</f>
        <v>6</v>
      </c>
      <c r="R8660" s="29" t="n">
        <f aca="true">IF(O8660="","",O8660-TODAY())</f>
        <v>484</v>
      </c>
      <c r="S8660" s="29" t="str">
        <f aca="false">IF(C8660="&lt;&lt; vazio &gt;&gt;","VAZIA",IF(AND(O8660&lt;&gt;"",R8660&lt;0),"VENCIDO",IF(AND(O8660&lt;&gt;"",R8660&lt;=Parametros!$B$10),"PRÓX. VENCIMENTO",IF(F8660="Q","QUALIDADE",IF(F8660="S","BLOQUEADO",IF(F8660="R","RESTRITO/DEVOLUÇÃO",IF(OR(N8660="QUAR",N8660="QRES"),"QUARENTENA",IF(OR(B8660="DESCARTE",B8660="DEVOLUÇÃO"),"DESCARTE/DEVOLUÇÃO",IF(AND(D8660="",K8660&lt;&gt;""),"SEM LOTE",IF(AND(Q8660&lt;&gt;"",Q8660&gt;=Parametros!$B$11),"PARADO/SEM GIRO","OK"))))))))))</f>
        <v>OK</v>
      </c>
      <c r="T8660" s="29" t="str">
        <f aca="false">IF(AND($S8660="PARADO/SEM GIRO",$K8660="KG",OR(Painel!$B$5="(Todos)",A8660=Painel!$B$5)*OR(Painel!$E$5="(Todos)",P8660=Painel!$E$5)),$J8660+ROW()/10000000,"")</f>
        <v/>
      </c>
      <c r="U8660" s="29" t="str">
        <f aca="false">IF(AND($S8660="VENCIDO",$K8660="KG",OR(Painel!$B$5="(Todos)",A8660=Painel!$B$5)*OR(Painel!$E$5="(Todos)",P8660=Painel!$E$5)),$J8660+ROW()/10000000,"")</f>
        <v/>
      </c>
    </row>
    <row r="8661" customFormat="false" ht="15" hidden="false" customHeight="false" outlineLevel="0" collapsed="false">
      <c r="A8661" s="29" t="s">
        <v>57</v>
      </c>
      <c r="B8661" s="29" t="s">
        <v>15468</v>
      </c>
      <c r="C8661" s="29" t="s">
        <v>115</v>
      </c>
      <c r="D8661" s="29"/>
      <c r="E8661" s="29" t="n">
        <v>0</v>
      </c>
      <c r="F8661" s="29"/>
      <c r="G8661" s="29"/>
      <c r="H8661" s="30" t="n">
        <v>0</v>
      </c>
      <c r="I8661" s="29"/>
      <c r="J8661" s="30" t="n">
        <v>0</v>
      </c>
      <c r="K8661" s="29"/>
      <c r="L8661" s="29" t="s">
        <v>116</v>
      </c>
      <c r="M8661" s="29"/>
      <c r="N8661" s="29"/>
      <c r="O8661" s="29"/>
      <c r="P8661" s="29"/>
      <c r="Q8661" s="29" t="n">
        <f aca="false">IFERROR(VALUE(L8661),"")</f>
        <v>0</v>
      </c>
      <c r="R8661" s="29" t="str">
        <f aca="true">IF(O8661="","",O8661-TODAY())</f>
        <v/>
      </c>
      <c r="S8661" s="29" t="str">
        <f aca="false">IF(C8661="&lt;&lt; vazio &gt;&gt;","VAZIA",IF(AND(O8661&lt;&gt;"",R8661&lt;0),"VENCIDO",IF(AND(O8661&lt;&gt;"",R8661&lt;=Parametros!$B$10),"PRÓX. VENCIMENTO",IF(F8661="Q","QUALIDADE",IF(F8661="S","BLOQUEADO",IF(F8661="R","RESTRITO/DEVOLUÇÃO",IF(OR(N8661="QUAR",N8661="QRES"),"QUARENTENA",IF(OR(B8661="DESCARTE",B8661="DEVOLUÇÃO"),"DESCARTE/DEVOLUÇÃO",IF(AND(D8661="",K8661&lt;&gt;""),"SEM LOTE",IF(AND(Q8661&lt;&gt;"",Q8661&gt;=Parametros!$B$11),"PARADO/SEM GIRO","OK"))))))))))</f>
        <v>VAZIA</v>
      </c>
      <c r="T8661" s="29" t="str">
        <f aca="false">IF(AND($S8661="PARADO/SEM GIRO",$K8661="KG",OR(Painel!$B$5="(Todos)",A8661=Painel!$B$5)*OR(Painel!$E$5="(Todos)",P8661=Painel!$E$5)),$J8661+ROW()/10000000,"")</f>
        <v/>
      </c>
      <c r="U8661" s="29" t="str">
        <f aca="false">IF(AND($S8661="VENCIDO",$K8661="KG",OR(Painel!$B$5="(Todos)",A8661=Painel!$B$5)*OR(Painel!$E$5="(Todos)",P8661=Painel!$E$5)),$J8661+ROW()/10000000,"")</f>
        <v/>
      </c>
    </row>
    <row r="8662" customFormat="false" ht="15" hidden="false" customHeight="false" outlineLevel="0" collapsed="false">
      <c r="A8662" s="29" t="s">
        <v>57</v>
      </c>
      <c r="B8662" s="29" t="s">
        <v>15469</v>
      </c>
      <c r="C8662" s="29" t="s">
        <v>115</v>
      </c>
      <c r="D8662" s="29"/>
      <c r="E8662" s="29" t="n">
        <v>0</v>
      </c>
      <c r="F8662" s="29"/>
      <c r="G8662" s="29"/>
      <c r="H8662" s="30" t="n">
        <v>0</v>
      </c>
      <c r="I8662" s="29"/>
      <c r="J8662" s="30" t="n">
        <v>0</v>
      </c>
      <c r="K8662" s="29"/>
      <c r="L8662" s="29" t="s">
        <v>116</v>
      </c>
      <c r="M8662" s="29"/>
      <c r="N8662" s="29"/>
      <c r="O8662" s="29"/>
      <c r="P8662" s="29"/>
      <c r="Q8662" s="29" t="n">
        <f aca="false">IFERROR(VALUE(L8662),"")</f>
        <v>0</v>
      </c>
      <c r="R8662" s="29" t="str">
        <f aca="true">IF(O8662="","",O8662-TODAY())</f>
        <v/>
      </c>
      <c r="S8662" s="29" t="str">
        <f aca="false">IF(C8662="&lt;&lt; vazio &gt;&gt;","VAZIA",IF(AND(O8662&lt;&gt;"",R8662&lt;0),"VENCIDO",IF(AND(O8662&lt;&gt;"",R8662&lt;=Parametros!$B$10),"PRÓX. VENCIMENTO",IF(F8662="Q","QUALIDADE",IF(F8662="S","BLOQUEADO",IF(F8662="R","RESTRITO/DEVOLUÇÃO",IF(OR(N8662="QUAR",N8662="QRES"),"QUARENTENA",IF(OR(B8662="DESCARTE",B8662="DEVOLUÇÃO"),"DESCARTE/DEVOLUÇÃO",IF(AND(D8662="",K8662&lt;&gt;""),"SEM LOTE",IF(AND(Q8662&lt;&gt;"",Q8662&gt;=Parametros!$B$11),"PARADO/SEM GIRO","OK"))))))))))</f>
        <v>VAZIA</v>
      </c>
      <c r="T8662" s="29" t="str">
        <f aca="false">IF(AND($S8662="PARADO/SEM GIRO",$K8662="KG",OR(Painel!$B$5="(Todos)",A8662=Painel!$B$5)*OR(Painel!$E$5="(Todos)",P8662=Painel!$E$5)),$J8662+ROW()/10000000,"")</f>
        <v/>
      </c>
      <c r="U8662" s="29" t="str">
        <f aca="false">IF(AND($S8662="VENCIDO",$K8662="KG",OR(Painel!$B$5="(Todos)",A8662=Painel!$B$5)*OR(Painel!$E$5="(Todos)",P8662=Painel!$E$5)),$J8662+ROW()/10000000,"")</f>
        <v/>
      </c>
    </row>
    <row r="8663" customFormat="false" ht="15" hidden="false" customHeight="false" outlineLevel="0" collapsed="false">
      <c r="A8663" s="29" t="s">
        <v>57</v>
      </c>
      <c r="B8663" s="29" t="s">
        <v>15470</v>
      </c>
      <c r="C8663" s="29" t="s">
        <v>115</v>
      </c>
      <c r="D8663" s="29"/>
      <c r="E8663" s="29" t="n">
        <v>0</v>
      </c>
      <c r="F8663" s="29"/>
      <c r="G8663" s="29"/>
      <c r="H8663" s="30" t="n">
        <v>0</v>
      </c>
      <c r="I8663" s="29"/>
      <c r="J8663" s="30" t="n">
        <v>0</v>
      </c>
      <c r="K8663" s="29"/>
      <c r="L8663" s="29" t="s">
        <v>116</v>
      </c>
      <c r="M8663" s="29"/>
      <c r="N8663" s="29"/>
      <c r="O8663" s="29"/>
      <c r="P8663" s="29"/>
      <c r="Q8663" s="29" t="n">
        <f aca="false">IFERROR(VALUE(L8663),"")</f>
        <v>0</v>
      </c>
      <c r="R8663" s="29" t="str">
        <f aca="true">IF(O8663="","",O8663-TODAY())</f>
        <v/>
      </c>
      <c r="S8663" s="29" t="str">
        <f aca="false">IF(C8663="&lt;&lt; vazio &gt;&gt;","VAZIA",IF(AND(O8663&lt;&gt;"",R8663&lt;0),"VENCIDO",IF(AND(O8663&lt;&gt;"",R8663&lt;=Parametros!$B$10),"PRÓX. VENCIMENTO",IF(F8663="Q","QUALIDADE",IF(F8663="S","BLOQUEADO",IF(F8663="R","RESTRITO/DEVOLUÇÃO",IF(OR(N8663="QUAR",N8663="QRES"),"QUARENTENA",IF(OR(B8663="DESCARTE",B8663="DEVOLUÇÃO"),"DESCARTE/DEVOLUÇÃO",IF(AND(D8663="",K8663&lt;&gt;""),"SEM LOTE",IF(AND(Q8663&lt;&gt;"",Q8663&gt;=Parametros!$B$11),"PARADO/SEM GIRO","OK"))))))))))</f>
        <v>VAZIA</v>
      </c>
      <c r="T8663" s="29" t="str">
        <f aca="false">IF(AND($S8663="PARADO/SEM GIRO",$K8663="KG",OR(Painel!$B$5="(Todos)",A8663=Painel!$B$5)*OR(Painel!$E$5="(Todos)",P8663=Painel!$E$5)),$J8663+ROW()/10000000,"")</f>
        <v/>
      </c>
      <c r="U8663" s="29" t="str">
        <f aca="false">IF(AND($S8663="VENCIDO",$K8663="KG",OR(Painel!$B$5="(Todos)",A8663=Painel!$B$5)*OR(Painel!$E$5="(Todos)",P8663=Painel!$E$5)),$J8663+ROW()/10000000,"")</f>
        <v/>
      </c>
    </row>
    <row r="8664" customFormat="false" ht="15" hidden="false" customHeight="false" outlineLevel="0" collapsed="false">
      <c r="A8664" s="29" t="s">
        <v>57</v>
      </c>
      <c r="B8664" s="29" t="s">
        <v>15471</v>
      </c>
      <c r="C8664" s="29" t="s">
        <v>115</v>
      </c>
      <c r="D8664" s="29"/>
      <c r="E8664" s="29" t="n">
        <v>0</v>
      </c>
      <c r="F8664" s="29"/>
      <c r="G8664" s="29"/>
      <c r="H8664" s="30" t="n">
        <v>0</v>
      </c>
      <c r="I8664" s="29"/>
      <c r="J8664" s="30" t="n">
        <v>0</v>
      </c>
      <c r="K8664" s="29"/>
      <c r="L8664" s="29" t="s">
        <v>116</v>
      </c>
      <c r="M8664" s="29"/>
      <c r="N8664" s="29"/>
      <c r="O8664" s="29"/>
      <c r="P8664" s="29"/>
      <c r="Q8664" s="29" t="n">
        <f aca="false">IFERROR(VALUE(L8664),"")</f>
        <v>0</v>
      </c>
      <c r="R8664" s="29" t="str">
        <f aca="true">IF(O8664="","",O8664-TODAY())</f>
        <v/>
      </c>
      <c r="S8664" s="29" t="str">
        <f aca="false">IF(C8664="&lt;&lt; vazio &gt;&gt;","VAZIA",IF(AND(O8664&lt;&gt;"",R8664&lt;0),"VENCIDO",IF(AND(O8664&lt;&gt;"",R8664&lt;=Parametros!$B$10),"PRÓX. VENCIMENTO",IF(F8664="Q","QUALIDADE",IF(F8664="S","BLOQUEADO",IF(F8664="R","RESTRITO/DEVOLUÇÃO",IF(OR(N8664="QUAR",N8664="QRES"),"QUARENTENA",IF(OR(B8664="DESCARTE",B8664="DEVOLUÇÃO"),"DESCARTE/DEVOLUÇÃO",IF(AND(D8664="",K8664&lt;&gt;""),"SEM LOTE",IF(AND(Q8664&lt;&gt;"",Q8664&gt;=Parametros!$B$11),"PARADO/SEM GIRO","OK"))))))))))</f>
        <v>VAZIA</v>
      </c>
      <c r="T8664" s="29" t="str">
        <f aca="false">IF(AND($S8664="PARADO/SEM GIRO",$K8664="KG",OR(Painel!$B$5="(Todos)",A8664=Painel!$B$5)*OR(Painel!$E$5="(Todos)",P8664=Painel!$E$5)),$J8664+ROW()/10000000,"")</f>
        <v/>
      </c>
      <c r="U8664" s="29" t="str">
        <f aca="false">IF(AND($S8664="VENCIDO",$K8664="KG",OR(Painel!$B$5="(Todos)",A8664=Painel!$B$5)*OR(Painel!$E$5="(Todos)",P8664=Painel!$E$5)),$J8664+ROW()/10000000,"")</f>
        <v/>
      </c>
    </row>
    <row r="8665" customFormat="false" ht="15" hidden="false" customHeight="false" outlineLevel="0" collapsed="false">
      <c r="A8665" s="29" t="s">
        <v>57</v>
      </c>
      <c r="B8665" s="29" t="s">
        <v>15472</v>
      </c>
      <c r="C8665" s="29" t="s">
        <v>115</v>
      </c>
      <c r="D8665" s="29"/>
      <c r="E8665" s="29" t="n">
        <v>0</v>
      </c>
      <c r="F8665" s="29"/>
      <c r="G8665" s="29"/>
      <c r="H8665" s="30" t="n">
        <v>0</v>
      </c>
      <c r="I8665" s="29"/>
      <c r="J8665" s="30" t="n">
        <v>0</v>
      </c>
      <c r="K8665" s="29"/>
      <c r="L8665" s="29" t="s">
        <v>116</v>
      </c>
      <c r="M8665" s="29"/>
      <c r="N8665" s="29"/>
      <c r="O8665" s="29"/>
      <c r="P8665" s="29"/>
      <c r="Q8665" s="29" t="n">
        <f aca="false">IFERROR(VALUE(L8665),"")</f>
        <v>0</v>
      </c>
      <c r="R8665" s="29" t="str">
        <f aca="true">IF(O8665="","",O8665-TODAY())</f>
        <v/>
      </c>
      <c r="S8665" s="29" t="str">
        <f aca="false">IF(C8665="&lt;&lt; vazio &gt;&gt;","VAZIA",IF(AND(O8665&lt;&gt;"",R8665&lt;0),"VENCIDO",IF(AND(O8665&lt;&gt;"",R8665&lt;=Parametros!$B$10),"PRÓX. VENCIMENTO",IF(F8665="Q","QUALIDADE",IF(F8665="S","BLOQUEADO",IF(F8665="R","RESTRITO/DEVOLUÇÃO",IF(OR(N8665="QUAR",N8665="QRES"),"QUARENTENA",IF(OR(B8665="DESCARTE",B8665="DEVOLUÇÃO"),"DESCARTE/DEVOLUÇÃO",IF(AND(D8665="",K8665&lt;&gt;""),"SEM LOTE",IF(AND(Q8665&lt;&gt;"",Q8665&gt;=Parametros!$B$11),"PARADO/SEM GIRO","OK"))))))))))</f>
        <v>VAZIA</v>
      </c>
      <c r="T8665" s="29" t="str">
        <f aca="false">IF(AND($S8665="PARADO/SEM GIRO",$K8665="KG",OR(Painel!$B$5="(Todos)",A8665=Painel!$B$5)*OR(Painel!$E$5="(Todos)",P8665=Painel!$E$5)),$J8665+ROW()/10000000,"")</f>
        <v/>
      </c>
      <c r="U8665" s="29" t="str">
        <f aca="false">IF(AND($S8665="VENCIDO",$K8665="KG",OR(Painel!$B$5="(Todos)",A8665=Painel!$B$5)*OR(Painel!$E$5="(Todos)",P8665=Painel!$E$5)),$J8665+ROW()/10000000,"")</f>
        <v/>
      </c>
    </row>
    <row r="8666" customFormat="false" ht="15" hidden="false" customHeight="false" outlineLevel="0" collapsed="false">
      <c r="A8666" s="29" t="s">
        <v>57</v>
      </c>
      <c r="B8666" s="29" t="s">
        <v>15473</v>
      </c>
      <c r="C8666" s="29" t="s">
        <v>115</v>
      </c>
      <c r="D8666" s="29"/>
      <c r="E8666" s="29" t="n">
        <v>0</v>
      </c>
      <c r="F8666" s="29"/>
      <c r="G8666" s="29"/>
      <c r="H8666" s="30" t="n">
        <v>0</v>
      </c>
      <c r="I8666" s="29"/>
      <c r="J8666" s="30" t="n">
        <v>0</v>
      </c>
      <c r="K8666" s="29"/>
      <c r="L8666" s="29" t="s">
        <v>116</v>
      </c>
      <c r="M8666" s="29"/>
      <c r="N8666" s="29"/>
      <c r="O8666" s="29"/>
      <c r="P8666" s="29"/>
      <c r="Q8666" s="29" t="n">
        <f aca="false">IFERROR(VALUE(L8666),"")</f>
        <v>0</v>
      </c>
      <c r="R8666" s="29" t="str">
        <f aca="true">IF(O8666="","",O8666-TODAY())</f>
        <v/>
      </c>
      <c r="S8666" s="29" t="str">
        <f aca="false">IF(C8666="&lt;&lt; vazio &gt;&gt;","VAZIA",IF(AND(O8666&lt;&gt;"",R8666&lt;0),"VENCIDO",IF(AND(O8666&lt;&gt;"",R8666&lt;=Parametros!$B$10),"PRÓX. VENCIMENTO",IF(F8666="Q","QUALIDADE",IF(F8666="S","BLOQUEADO",IF(F8666="R","RESTRITO/DEVOLUÇÃO",IF(OR(N8666="QUAR",N8666="QRES"),"QUARENTENA",IF(OR(B8666="DESCARTE",B8666="DEVOLUÇÃO"),"DESCARTE/DEVOLUÇÃO",IF(AND(D8666="",K8666&lt;&gt;""),"SEM LOTE",IF(AND(Q8666&lt;&gt;"",Q8666&gt;=Parametros!$B$11),"PARADO/SEM GIRO","OK"))))))))))</f>
        <v>VAZIA</v>
      </c>
      <c r="T8666" s="29" t="str">
        <f aca="false">IF(AND($S8666="PARADO/SEM GIRO",$K8666="KG",OR(Painel!$B$5="(Todos)",A8666=Painel!$B$5)*OR(Painel!$E$5="(Todos)",P8666=Painel!$E$5)),$J8666+ROW()/10000000,"")</f>
        <v/>
      </c>
      <c r="U8666" s="29" t="str">
        <f aca="false">IF(AND($S8666="VENCIDO",$K8666="KG",OR(Painel!$B$5="(Todos)",A8666=Painel!$B$5)*OR(Painel!$E$5="(Todos)",P8666=Painel!$E$5)),$J8666+ROW()/10000000,"")</f>
        <v/>
      </c>
    </row>
    <row r="8667" customFormat="false" ht="15" hidden="false" customHeight="false" outlineLevel="0" collapsed="false">
      <c r="A8667" s="29" t="s">
        <v>57</v>
      </c>
      <c r="B8667" s="29" t="s">
        <v>15474</v>
      </c>
      <c r="C8667" s="29" t="s">
        <v>115</v>
      </c>
      <c r="D8667" s="29"/>
      <c r="E8667" s="29" t="n">
        <v>0</v>
      </c>
      <c r="F8667" s="29"/>
      <c r="G8667" s="29"/>
      <c r="H8667" s="30" t="n">
        <v>0</v>
      </c>
      <c r="I8667" s="29"/>
      <c r="J8667" s="30" t="n">
        <v>0</v>
      </c>
      <c r="K8667" s="29"/>
      <c r="L8667" s="29" t="s">
        <v>116</v>
      </c>
      <c r="M8667" s="29"/>
      <c r="N8667" s="29"/>
      <c r="O8667" s="29"/>
      <c r="P8667" s="29"/>
      <c r="Q8667" s="29" t="n">
        <f aca="false">IFERROR(VALUE(L8667),"")</f>
        <v>0</v>
      </c>
      <c r="R8667" s="29" t="str">
        <f aca="true">IF(O8667="","",O8667-TODAY())</f>
        <v/>
      </c>
      <c r="S8667" s="29" t="str">
        <f aca="false">IF(C8667="&lt;&lt; vazio &gt;&gt;","VAZIA",IF(AND(O8667&lt;&gt;"",R8667&lt;0),"VENCIDO",IF(AND(O8667&lt;&gt;"",R8667&lt;=Parametros!$B$10),"PRÓX. VENCIMENTO",IF(F8667="Q","QUALIDADE",IF(F8667="S","BLOQUEADO",IF(F8667="R","RESTRITO/DEVOLUÇÃO",IF(OR(N8667="QUAR",N8667="QRES"),"QUARENTENA",IF(OR(B8667="DESCARTE",B8667="DEVOLUÇÃO"),"DESCARTE/DEVOLUÇÃO",IF(AND(D8667="",K8667&lt;&gt;""),"SEM LOTE",IF(AND(Q8667&lt;&gt;"",Q8667&gt;=Parametros!$B$11),"PARADO/SEM GIRO","OK"))))))))))</f>
        <v>VAZIA</v>
      </c>
      <c r="T8667" s="29" t="str">
        <f aca="false">IF(AND($S8667="PARADO/SEM GIRO",$K8667="KG",OR(Painel!$B$5="(Todos)",A8667=Painel!$B$5)*OR(Painel!$E$5="(Todos)",P8667=Painel!$E$5)),$J8667+ROW()/10000000,"")</f>
        <v/>
      </c>
      <c r="U8667" s="29" t="str">
        <f aca="false">IF(AND($S8667="VENCIDO",$K8667="KG",OR(Painel!$B$5="(Todos)",A8667=Painel!$B$5)*OR(Painel!$E$5="(Todos)",P8667=Painel!$E$5)),$J8667+ROW()/10000000,"")</f>
        <v/>
      </c>
    </row>
    <row r="8668" customFormat="false" ht="15" hidden="false" customHeight="false" outlineLevel="0" collapsed="false">
      <c r="A8668" s="29" t="s">
        <v>57</v>
      </c>
      <c r="B8668" s="29" t="s">
        <v>15475</v>
      </c>
      <c r="C8668" s="29" t="s">
        <v>115</v>
      </c>
      <c r="D8668" s="29"/>
      <c r="E8668" s="29" t="n">
        <v>0</v>
      </c>
      <c r="F8668" s="29"/>
      <c r="G8668" s="29"/>
      <c r="H8668" s="30" t="n">
        <v>0</v>
      </c>
      <c r="I8668" s="29"/>
      <c r="J8668" s="30" t="n">
        <v>0</v>
      </c>
      <c r="K8668" s="29"/>
      <c r="L8668" s="29" t="s">
        <v>116</v>
      </c>
      <c r="M8668" s="29"/>
      <c r="N8668" s="29"/>
      <c r="O8668" s="29"/>
      <c r="P8668" s="29"/>
      <c r="Q8668" s="29" t="n">
        <f aca="false">IFERROR(VALUE(L8668),"")</f>
        <v>0</v>
      </c>
      <c r="R8668" s="29" t="str">
        <f aca="true">IF(O8668="","",O8668-TODAY())</f>
        <v/>
      </c>
      <c r="S8668" s="29" t="str">
        <f aca="false">IF(C8668="&lt;&lt; vazio &gt;&gt;","VAZIA",IF(AND(O8668&lt;&gt;"",R8668&lt;0),"VENCIDO",IF(AND(O8668&lt;&gt;"",R8668&lt;=Parametros!$B$10),"PRÓX. VENCIMENTO",IF(F8668="Q","QUALIDADE",IF(F8668="S","BLOQUEADO",IF(F8668="R","RESTRITO/DEVOLUÇÃO",IF(OR(N8668="QUAR",N8668="QRES"),"QUARENTENA",IF(OR(B8668="DESCARTE",B8668="DEVOLUÇÃO"),"DESCARTE/DEVOLUÇÃO",IF(AND(D8668="",K8668&lt;&gt;""),"SEM LOTE",IF(AND(Q8668&lt;&gt;"",Q8668&gt;=Parametros!$B$11),"PARADO/SEM GIRO","OK"))))))))))</f>
        <v>VAZIA</v>
      </c>
      <c r="T8668" s="29" t="str">
        <f aca="false">IF(AND($S8668="PARADO/SEM GIRO",$K8668="KG",OR(Painel!$B$5="(Todos)",A8668=Painel!$B$5)*OR(Painel!$E$5="(Todos)",P8668=Painel!$E$5)),$J8668+ROW()/10000000,"")</f>
        <v/>
      </c>
      <c r="U8668" s="29" t="str">
        <f aca="false">IF(AND($S8668="VENCIDO",$K8668="KG",OR(Painel!$B$5="(Todos)",A8668=Painel!$B$5)*OR(Painel!$E$5="(Todos)",P8668=Painel!$E$5)),$J8668+ROW()/10000000,"")</f>
        <v/>
      </c>
    </row>
    <row r="8669" customFormat="false" ht="15" hidden="false" customHeight="false" outlineLevel="0" collapsed="false">
      <c r="A8669" s="29" t="s">
        <v>57</v>
      </c>
      <c r="B8669" s="29" t="s">
        <v>15476</v>
      </c>
      <c r="C8669" s="29" t="s">
        <v>204</v>
      </c>
      <c r="D8669" s="29" t="s">
        <v>7027</v>
      </c>
      <c r="E8669" s="29" t="n">
        <v>1</v>
      </c>
      <c r="F8669" s="29"/>
      <c r="G8669" s="29"/>
      <c r="H8669" s="30" t="n">
        <v>240</v>
      </c>
      <c r="I8669" s="31" t="n">
        <v>46284</v>
      </c>
      <c r="J8669" s="30" t="n">
        <v>240</v>
      </c>
      <c r="K8669" s="29" t="s">
        <v>120</v>
      </c>
      <c r="L8669" s="29" t="s">
        <v>1636</v>
      </c>
      <c r="M8669" s="29"/>
      <c r="N8669" s="29" t="s">
        <v>122</v>
      </c>
      <c r="O8669" s="31" t="n">
        <v>46514</v>
      </c>
      <c r="P8669" s="29" t="s">
        <v>123</v>
      </c>
      <c r="Q8669" s="29" t="n">
        <f aca="false">IFERROR(VALUE(L8669),"")</f>
        <v>52</v>
      </c>
      <c r="R8669" s="29" t="n">
        <f aca="true">IF(O8669="","",O8669-TODAY())</f>
        <v>229</v>
      </c>
      <c r="S8669" s="29" t="str">
        <f aca="false">IF(C8669="&lt;&lt; vazio &gt;&gt;","VAZIA",IF(AND(O8669&lt;&gt;"",R8669&lt;0),"VENCIDO",IF(AND(O8669&lt;&gt;"",R8669&lt;=Parametros!$B$10),"PRÓX. VENCIMENTO",IF(F8669="Q","QUALIDADE",IF(F8669="S","BLOQUEADO",IF(F8669="R","RESTRITO/DEVOLUÇÃO",IF(OR(N8669="QUAR",N8669="QRES"),"QUARENTENA",IF(OR(B8669="DESCARTE",B8669="DEVOLUÇÃO"),"DESCARTE/DEVOLUÇÃO",IF(AND(D8669="",K8669&lt;&gt;""),"SEM LOTE",IF(AND(Q8669&lt;&gt;"",Q8669&gt;=Parametros!$B$11),"PARADO/SEM GIRO","OK"))))))))))</f>
        <v>OK</v>
      </c>
      <c r="T8669" s="29" t="str">
        <f aca="false">IF(AND($S8669="PARADO/SEM GIRO",$K8669="KG",OR(Painel!$B$5="(Todos)",A8669=Painel!$B$5)*OR(Painel!$E$5="(Todos)",P8669=Painel!$E$5)),$J8669+ROW()/10000000,"")</f>
        <v/>
      </c>
      <c r="U8669" s="29" t="str">
        <f aca="false">IF(AND($S8669="VENCIDO",$K8669="KG",OR(Painel!$B$5="(Todos)",A8669=Painel!$B$5)*OR(Painel!$E$5="(Todos)",P8669=Painel!$E$5)),$J8669+ROW()/10000000,"")</f>
        <v/>
      </c>
    </row>
    <row r="8670" customFormat="false" ht="15" hidden="false" customHeight="false" outlineLevel="0" collapsed="false">
      <c r="A8670" s="29" t="s">
        <v>57</v>
      </c>
      <c r="B8670" s="29" t="s">
        <v>15477</v>
      </c>
      <c r="C8670" s="29" t="s">
        <v>157</v>
      </c>
      <c r="D8670" s="29" t="s">
        <v>488</v>
      </c>
      <c r="E8670" s="29" t="n">
        <v>1</v>
      </c>
      <c r="F8670" s="29"/>
      <c r="G8670" s="29"/>
      <c r="H8670" s="30" t="n">
        <v>588</v>
      </c>
      <c r="I8670" s="31" t="n">
        <v>46285</v>
      </c>
      <c r="J8670" s="30" t="n">
        <v>588</v>
      </c>
      <c r="K8670" s="29" t="s">
        <v>120</v>
      </c>
      <c r="L8670" s="29" t="s">
        <v>652</v>
      </c>
      <c r="M8670" s="29"/>
      <c r="N8670" s="29" t="s">
        <v>122</v>
      </c>
      <c r="O8670" s="31" t="n">
        <v>46737</v>
      </c>
      <c r="P8670" s="29" t="s">
        <v>123</v>
      </c>
      <c r="Q8670" s="29" t="n">
        <f aca="false">IFERROR(VALUE(L8670),"")</f>
        <v>8</v>
      </c>
      <c r="R8670" s="29" t="n">
        <f aca="true">IF(O8670="","",O8670-TODAY())</f>
        <v>452</v>
      </c>
      <c r="S8670" s="29" t="str">
        <f aca="false">IF(C8670="&lt;&lt; vazio &gt;&gt;","VAZIA",IF(AND(O8670&lt;&gt;"",R8670&lt;0),"VENCIDO",IF(AND(O8670&lt;&gt;"",R8670&lt;=Parametros!$B$10),"PRÓX. VENCIMENTO",IF(F8670="Q","QUALIDADE",IF(F8670="S","BLOQUEADO",IF(F8670="R","RESTRITO/DEVOLUÇÃO",IF(OR(N8670="QUAR",N8670="QRES"),"QUARENTENA",IF(OR(B8670="DESCARTE",B8670="DEVOLUÇÃO"),"DESCARTE/DEVOLUÇÃO",IF(AND(D8670="",K8670&lt;&gt;""),"SEM LOTE",IF(AND(Q8670&lt;&gt;"",Q8670&gt;=Parametros!$B$11),"PARADO/SEM GIRO","OK"))))))))))</f>
        <v>OK</v>
      </c>
      <c r="T8670" s="29" t="str">
        <f aca="false">IF(AND($S8670="PARADO/SEM GIRO",$K8670="KG",OR(Painel!$B$5="(Todos)",A8670=Painel!$B$5)*OR(Painel!$E$5="(Todos)",P8670=Painel!$E$5)),$J8670+ROW()/10000000,"")</f>
        <v/>
      </c>
      <c r="U8670" s="29" t="str">
        <f aca="false">IF(AND($S8670="VENCIDO",$K8670="KG",OR(Painel!$B$5="(Todos)",A8670=Painel!$B$5)*OR(Painel!$E$5="(Todos)",P8670=Painel!$E$5)),$J8670+ROW()/10000000,"")</f>
        <v/>
      </c>
    </row>
    <row r="8671" customFormat="false" ht="15" hidden="false" customHeight="false" outlineLevel="0" collapsed="false">
      <c r="A8671" s="29" t="s">
        <v>57</v>
      </c>
      <c r="B8671" s="29" t="s">
        <v>15478</v>
      </c>
      <c r="C8671" s="29" t="s">
        <v>115</v>
      </c>
      <c r="D8671" s="29"/>
      <c r="E8671" s="29" t="n">
        <v>0</v>
      </c>
      <c r="F8671" s="29"/>
      <c r="G8671" s="29"/>
      <c r="H8671" s="30" t="n">
        <v>0</v>
      </c>
      <c r="I8671" s="29"/>
      <c r="J8671" s="30" t="n">
        <v>0</v>
      </c>
      <c r="K8671" s="29"/>
      <c r="L8671" s="29" t="s">
        <v>116</v>
      </c>
      <c r="M8671" s="29"/>
      <c r="N8671" s="29"/>
      <c r="O8671" s="29"/>
      <c r="P8671" s="29"/>
      <c r="Q8671" s="29" t="n">
        <f aca="false">IFERROR(VALUE(L8671),"")</f>
        <v>0</v>
      </c>
      <c r="R8671" s="29" t="str">
        <f aca="true">IF(O8671="","",O8671-TODAY())</f>
        <v/>
      </c>
      <c r="S8671" s="29" t="str">
        <f aca="false">IF(C8671="&lt;&lt; vazio &gt;&gt;","VAZIA",IF(AND(O8671&lt;&gt;"",R8671&lt;0),"VENCIDO",IF(AND(O8671&lt;&gt;"",R8671&lt;=Parametros!$B$10),"PRÓX. VENCIMENTO",IF(F8671="Q","QUALIDADE",IF(F8671="S","BLOQUEADO",IF(F8671="R","RESTRITO/DEVOLUÇÃO",IF(OR(N8671="QUAR",N8671="QRES"),"QUARENTENA",IF(OR(B8671="DESCARTE",B8671="DEVOLUÇÃO"),"DESCARTE/DEVOLUÇÃO",IF(AND(D8671="",K8671&lt;&gt;""),"SEM LOTE",IF(AND(Q8671&lt;&gt;"",Q8671&gt;=Parametros!$B$11),"PARADO/SEM GIRO","OK"))))))))))</f>
        <v>VAZIA</v>
      </c>
      <c r="T8671" s="29" t="str">
        <f aca="false">IF(AND($S8671="PARADO/SEM GIRO",$K8671="KG",OR(Painel!$B$5="(Todos)",A8671=Painel!$B$5)*OR(Painel!$E$5="(Todos)",P8671=Painel!$E$5)),$J8671+ROW()/10000000,"")</f>
        <v/>
      </c>
      <c r="U8671" s="29" t="str">
        <f aca="false">IF(AND($S8671="VENCIDO",$K8671="KG",OR(Painel!$B$5="(Todos)",A8671=Painel!$B$5)*OR(Painel!$E$5="(Todos)",P8671=Painel!$E$5)),$J8671+ROW()/10000000,"")</f>
        <v/>
      </c>
    </row>
    <row r="8672" customFormat="false" ht="15" hidden="false" customHeight="false" outlineLevel="0" collapsed="false">
      <c r="A8672" s="29" t="s">
        <v>57</v>
      </c>
      <c r="B8672" s="29" t="s">
        <v>15479</v>
      </c>
      <c r="C8672" s="29" t="s">
        <v>115</v>
      </c>
      <c r="D8672" s="29"/>
      <c r="E8672" s="29" t="n">
        <v>0</v>
      </c>
      <c r="F8672" s="29"/>
      <c r="G8672" s="29"/>
      <c r="H8672" s="30" t="n">
        <v>0</v>
      </c>
      <c r="I8672" s="29"/>
      <c r="J8672" s="30" t="n">
        <v>0</v>
      </c>
      <c r="K8672" s="29"/>
      <c r="L8672" s="29" t="s">
        <v>116</v>
      </c>
      <c r="M8672" s="29"/>
      <c r="N8672" s="29"/>
      <c r="O8672" s="29"/>
      <c r="P8672" s="29"/>
      <c r="Q8672" s="29" t="n">
        <f aca="false">IFERROR(VALUE(L8672),"")</f>
        <v>0</v>
      </c>
      <c r="R8672" s="29" t="str">
        <f aca="true">IF(O8672="","",O8672-TODAY())</f>
        <v/>
      </c>
      <c r="S8672" s="29" t="str">
        <f aca="false">IF(C8672="&lt;&lt; vazio &gt;&gt;","VAZIA",IF(AND(O8672&lt;&gt;"",R8672&lt;0),"VENCIDO",IF(AND(O8672&lt;&gt;"",R8672&lt;=Parametros!$B$10),"PRÓX. VENCIMENTO",IF(F8672="Q","QUALIDADE",IF(F8672="S","BLOQUEADO",IF(F8672="R","RESTRITO/DEVOLUÇÃO",IF(OR(N8672="QUAR",N8672="QRES"),"QUARENTENA",IF(OR(B8672="DESCARTE",B8672="DEVOLUÇÃO"),"DESCARTE/DEVOLUÇÃO",IF(AND(D8672="",K8672&lt;&gt;""),"SEM LOTE",IF(AND(Q8672&lt;&gt;"",Q8672&gt;=Parametros!$B$11),"PARADO/SEM GIRO","OK"))))))))))</f>
        <v>VAZIA</v>
      </c>
      <c r="T8672" s="29" t="str">
        <f aca="false">IF(AND($S8672="PARADO/SEM GIRO",$K8672="KG",OR(Painel!$B$5="(Todos)",A8672=Painel!$B$5)*OR(Painel!$E$5="(Todos)",P8672=Painel!$E$5)),$J8672+ROW()/10000000,"")</f>
        <v/>
      </c>
      <c r="U8672" s="29" t="str">
        <f aca="false">IF(AND($S8672="VENCIDO",$K8672="KG",OR(Painel!$B$5="(Todos)",A8672=Painel!$B$5)*OR(Painel!$E$5="(Todos)",P8672=Painel!$E$5)),$J8672+ROW()/10000000,"")</f>
        <v/>
      </c>
    </row>
    <row r="8673" customFormat="false" ht="15" hidden="false" customHeight="false" outlineLevel="0" collapsed="false">
      <c r="A8673" s="29" t="s">
        <v>57</v>
      </c>
      <c r="B8673" s="29" t="s">
        <v>15480</v>
      </c>
      <c r="C8673" s="29" t="s">
        <v>115</v>
      </c>
      <c r="D8673" s="29"/>
      <c r="E8673" s="29" t="n">
        <v>0</v>
      </c>
      <c r="F8673" s="29"/>
      <c r="G8673" s="29"/>
      <c r="H8673" s="30" t="n">
        <v>0</v>
      </c>
      <c r="I8673" s="29"/>
      <c r="J8673" s="30" t="n">
        <v>0</v>
      </c>
      <c r="K8673" s="29"/>
      <c r="L8673" s="29" t="s">
        <v>116</v>
      </c>
      <c r="M8673" s="29"/>
      <c r="N8673" s="29"/>
      <c r="O8673" s="29"/>
      <c r="P8673" s="29"/>
      <c r="Q8673" s="29" t="n">
        <f aca="false">IFERROR(VALUE(L8673),"")</f>
        <v>0</v>
      </c>
      <c r="R8673" s="29" t="str">
        <f aca="true">IF(O8673="","",O8673-TODAY())</f>
        <v/>
      </c>
      <c r="S8673" s="29" t="str">
        <f aca="false">IF(C8673="&lt;&lt; vazio &gt;&gt;","VAZIA",IF(AND(O8673&lt;&gt;"",R8673&lt;0),"VENCIDO",IF(AND(O8673&lt;&gt;"",R8673&lt;=Parametros!$B$10),"PRÓX. VENCIMENTO",IF(F8673="Q","QUALIDADE",IF(F8673="S","BLOQUEADO",IF(F8673="R","RESTRITO/DEVOLUÇÃO",IF(OR(N8673="QUAR",N8673="QRES"),"QUARENTENA",IF(OR(B8673="DESCARTE",B8673="DEVOLUÇÃO"),"DESCARTE/DEVOLUÇÃO",IF(AND(D8673="",K8673&lt;&gt;""),"SEM LOTE",IF(AND(Q8673&lt;&gt;"",Q8673&gt;=Parametros!$B$11),"PARADO/SEM GIRO","OK"))))))))))</f>
        <v>VAZIA</v>
      </c>
      <c r="T8673" s="29" t="str">
        <f aca="false">IF(AND($S8673="PARADO/SEM GIRO",$K8673="KG",OR(Painel!$B$5="(Todos)",A8673=Painel!$B$5)*OR(Painel!$E$5="(Todos)",P8673=Painel!$E$5)),$J8673+ROW()/10000000,"")</f>
        <v/>
      </c>
      <c r="U8673" s="29" t="str">
        <f aca="false">IF(AND($S8673="VENCIDO",$K8673="KG",OR(Painel!$B$5="(Todos)",A8673=Painel!$B$5)*OR(Painel!$E$5="(Todos)",P8673=Painel!$E$5)),$J8673+ROW()/10000000,"")</f>
        <v/>
      </c>
    </row>
    <row r="8674" customFormat="false" ht="15" hidden="false" customHeight="false" outlineLevel="0" collapsed="false">
      <c r="A8674" s="29" t="s">
        <v>57</v>
      </c>
      <c r="B8674" s="29" t="s">
        <v>15481</v>
      </c>
      <c r="C8674" s="29" t="s">
        <v>115</v>
      </c>
      <c r="D8674" s="29"/>
      <c r="E8674" s="29" t="n">
        <v>0</v>
      </c>
      <c r="F8674" s="29"/>
      <c r="G8674" s="29"/>
      <c r="H8674" s="30" t="n">
        <v>0</v>
      </c>
      <c r="I8674" s="29"/>
      <c r="J8674" s="30" t="n">
        <v>0</v>
      </c>
      <c r="K8674" s="29"/>
      <c r="L8674" s="29" t="s">
        <v>116</v>
      </c>
      <c r="M8674" s="29"/>
      <c r="N8674" s="29"/>
      <c r="O8674" s="29"/>
      <c r="P8674" s="29"/>
      <c r="Q8674" s="29" t="n">
        <f aca="false">IFERROR(VALUE(L8674),"")</f>
        <v>0</v>
      </c>
      <c r="R8674" s="29" t="str">
        <f aca="true">IF(O8674="","",O8674-TODAY())</f>
        <v/>
      </c>
      <c r="S8674" s="29" t="str">
        <f aca="false">IF(C8674="&lt;&lt; vazio &gt;&gt;","VAZIA",IF(AND(O8674&lt;&gt;"",R8674&lt;0),"VENCIDO",IF(AND(O8674&lt;&gt;"",R8674&lt;=Parametros!$B$10),"PRÓX. VENCIMENTO",IF(F8674="Q","QUALIDADE",IF(F8674="S","BLOQUEADO",IF(F8674="R","RESTRITO/DEVOLUÇÃO",IF(OR(N8674="QUAR",N8674="QRES"),"QUARENTENA",IF(OR(B8674="DESCARTE",B8674="DEVOLUÇÃO"),"DESCARTE/DEVOLUÇÃO",IF(AND(D8674="",K8674&lt;&gt;""),"SEM LOTE",IF(AND(Q8674&lt;&gt;"",Q8674&gt;=Parametros!$B$11),"PARADO/SEM GIRO","OK"))))))))))</f>
        <v>VAZIA</v>
      </c>
      <c r="T8674" s="29" t="str">
        <f aca="false">IF(AND($S8674="PARADO/SEM GIRO",$K8674="KG",OR(Painel!$B$5="(Todos)",A8674=Painel!$B$5)*OR(Painel!$E$5="(Todos)",P8674=Painel!$E$5)),$J8674+ROW()/10000000,"")</f>
        <v/>
      </c>
      <c r="U8674" s="29" t="str">
        <f aca="false">IF(AND($S8674="VENCIDO",$K8674="KG",OR(Painel!$B$5="(Todos)",A8674=Painel!$B$5)*OR(Painel!$E$5="(Todos)",P8674=Painel!$E$5)),$J8674+ROW()/10000000,"")</f>
        <v/>
      </c>
    </row>
    <row r="8675" customFormat="false" ht="15" hidden="false" customHeight="false" outlineLevel="0" collapsed="false">
      <c r="A8675" s="29" t="s">
        <v>57</v>
      </c>
      <c r="B8675" s="29" t="s">
        <v>15482</v>
      </c>
      <c r="C8675" s="29" t="s">
        <v>115</v>
      </c>
      <c r="D8675" s="29"/>
      <c r="E8675" s="29" t="n">
        <v>0</v>
      </c>
      <c r="F8675" s="29"/>
      <c r="G8675" s="29"/>
      <c r="H8675" s="30" t="n">
        <v>0</v>
      </c>
      <c r="I8675" s="29"/>
      <c r="J8675" s="30" t="n">
        <v>0</v>
      </c>
      <c r="K8675" s="29"/>
      <c r="L8675" s="29" t="s">
        <v>116</v>
      </c>
      <c r="M8675" s="29"/>
      <c r="N8675" s="29"/>
      <c r="O8675" s="29"/>
      <c r="P8675" s="29"/>
      <c r="Q8675" s="29" t="n">
        <f aca="false">IFERROR(VALUE(L8675),"")</f>
        <v>0</v>
      </c>
      <c r="R8675" s="29" t="str">
        <f aca="true">IF(O8675="","",O8675-TODAY())</f>
        <v/>
      </c>
      <c r="S8675" s="29" t="str">
        <f aca="false">IF(C8675="&lt;&lt; vazio &gt;&gt;","VAZIA",IF(AND(O8675&lt;&gt;"",R8675&lt;0),"VENCIDO",IF(AND(O8675&lt;&gt;"",R8675&lt;=Parametros!$B$10),"PRÓX. VENCIMENTO",IF(F8675="Q","QUALIDADE",IF(F8675="S","BLOQUEADO",IF(F8675="R","RESTRITO/DEVOLUÇÃO",IF(OR(N8675="QUAR",N8675="QRES"),"QUARENTENA",IF(OR(B8675="DESCARTE",B8675="DEVOLUÇÃO"),"DESCARTE/DEVOLUÇÃO",IF(AND(D8675="",K8675&lt;&gt;""),"SEM LOTE",IF(AND(Q8675&lt;&gt;"",Q8675&gt;=Parametros!$B$11),"PARADO/SEM GIRO","OK"))))))))))</f>
        <v>VAZIA</v>
      </c>
      <c r="T8675" s="29" t="str">
        <f aca="false">IF(AND($S8675="PARADO/SEM GIRO",$K8675="KG",OR(Painel!$B$5="(Todos)",A8675=Painel!$B$5)*OR(Painel!$E$5="(Todos)",P8675=Painel!$E$5)),$J8675+ROW()/10000000,"")</f>
        <v/>
      </c>
      <c r="U8675" s="29" t="str">
        <f aca="false">IF(AND($S8675="VENCIDO",$K8675="KG",OR(Painel!$B$5="(Todos)",A8675=Painel!$B$5)*OR(Painel!$E$5="(Todos)",P8675=Painel!$E$5)),$J8675+ROW()/10000000,"")</f>
        <v/>
      </c>
    </row>
    <row r="8676" customFormat="false" ht="15" hidden="false" customHeight="false" outlineLevel="0" collapsed="false">
      <c r="A8676" s="29" t="s">
        <v>57</v>
      </c>
      <c r="B8676" s="29" t="s">
        <v>15483</v>
      </c>
      <c r="C8676" s="29" t="s">
        <v>115</v>
      </c>
      <c r="D8676" s="29"/>
      <c r="E8676" s="29" t="n">
        <v>0</v>
      </c>
      <c r="F8676" s="29"/>
      <c r="G8676" s="29"/>
      <c r="H8676" s="30" t="n">
        <v>0</v>
      </c>
      <c r="I8676" s="29"/>
      <c r="J8676" s="30" t="n">
        <v>0</v>
      </c>
      <c r="K8676" s="29"/>
      <c r="L8676" s="29" t="s">
        <v>116</v>
      </c>
      <c r="M8676" s="29"/>
      <c r="N8676" s="29"/>
      <c r="O8676" s="29"/>
      <c r="P8676" s="29"/>
      <c r="Q8676" s="29" t="n">
        <f aca="false">IFERROR(VALUE(L8676),"")</f>
        <v>0</v>
      </c>
      <c r="R8676" s="29" t="str">
        <f aca="true">IF(O8676="","",O8676-TODAY())</f>
        <v/>
      </c>
      <c r="S8676" s="29" t="str">
        <f aca="false">IF(C8676="&lt;&lt; vazio &gt;&gt;","VAZIA",IF(AND(O8676&lt;&gt;"",R8676&lt;0),"VENCIDO",IF(AND(O8676&lt;&gt;"",R8676&lt;=Parametros!$B$10),"PRÓX. VENCIMENTO",IF(F8676="Q","QUALIDADE",IF(F8676="S","BLOQUEADO",IF(F8676="R","RESTRITO/DEVOLUÇÃO",IF(OR(N8676="QUAR",N8676="QRES"),"QUARENTENA",IF(OR(B8676="DESCARTE",B8676="DEVOLUÇÃO"),"DESCARTE/DEVOLUÇÃO",IF(AND(D8676="",K8676&lt;&gt;""),"SEM LOTE",IF(AND(Q8676&lt;&gt;"",Q8676&gt;=Parametros!$B$11),"PARADO/SEM GIRO","OK"))))))))))</f>
        <v>VAZIA</v>
      </c>
      <c r="T8676" s="29" t="str">
        <f aca="false">IF(AND($S8676="PARADO/SEM GIRO",$K8676="KG",OR(Painel!$B$5="(Todos)",A8676=Painel!$B$5)*OR(Painel!$E$5="(Todos)",P8676=Painel!$E$5)),$J8676+ROW()/10000000,"")</f>
        <v/>
      </c>
      <c r="U8676" s="29" t="str">
        <f aca="false">IF(AND($S8676="VENCIDO",$K8676="KG",OR(Painel!$B$5="(Todos)",A8676=Painel!$B$5)*OR(Painel!$E$5="(Todos)",P8676=Painel!$E$5)),$J8676+ROW()/10000000,"")</f>
        <v/>
      </c>
    </row>
    <row r="8677" customFormat="false" ht="15" hidden="false" customHeight="false" outlineLevel="0" collapsed="false">
      <c r="A8677" s="29" t="s">
        <v>57</v>
      </c>
      <c r="B8677" s="29" t="s">
        <v>15484</v>
      </c>
      <c r="C8677" s="29" t="s">
        <v>5213</v>
      </c>
      <c r="D8677" s="29" t="s">
        <v>11241</v>
      </c>
      <c r="E8677" s="29" t="n">
        <v>1</v>
      </c>
      <c r="F8677" s="29"/>
      <c r="G8677" s="29"/>
      <c r="H8677" s="30" t="n">
        <v>100</v>
      </c>
      <c r="I8677" s="31" t="n">
        <v>46284</v>
      </c>
      <c r="J8677" s="30" t="n">
        <v>100</v>
      </c>
      <c r="K8677" s="29" t="s">
        <v>120</v>
      </c>
      <c r="L8677" s="29" t="s">
        <v>328</v>
      </c>
      <c r="M8677" s="29"/>
      <c r="N8677" s="29" t="s">
        <v>122</v>
      </c>
      <c r="O8677" s="31" t="n">
        <v>46786</v>
      </c>
      <c r="P8677" s="29" t="s">
        <v>123</v>
      </c>
      <c r="Q8677" s="29" t="n">
        <f aca="false">IFERROR(VALUE(L8677),"")</f>
        <v>7</v>
      </c>
      <c r="R8677" s="29" t="n">
        <f aca="true">IF(O8677="","",O8677-TODAY())</f>
        <v>501</v>
      </c>
      <c r="S8677" s="29" t="str">
        <f aca="false">IF(C8677="&lt;&lt; vazio &gt;&gt;","VAZIA",IF(AND(O8677&lt;&gt;"",R8677&lt;0),"VENCIDO",IF(AND(O8677&lt;&gt;"",R8677&lt;=Parametros!$B$10),"PRÓX. VENCIMENTO",IF(F8677="Q","QUALIDADE",IF(F8677="S","BLOQUEADO",IF(F8677="R","RESTRITO/DEVOLUÇÃO",IF(OR(N8677="QUAR",N8677="QRES"),"QUARENTENA",IF(OR(B8677="DESCARTE",B8677="DEVOLUÇÃO"),"DESCARTE/DEVOLUÇÃO",IF(AND(D8677="",K8677&lt;&gt;""),"SEM LOTE",IF(AND(Q8677&lt;&gt;"",Q8677&gt;=Parametros!$B$11),"PARADO/SEM GIRO","OK"))))))))))</f>
        <v>OK</v>
      </c>
      <c r="T8677" s="29" t="str">
        <f aca="false">IF(AND($S8677="PARADO/SEM GIRO",$K8677="KG",OR(Painel!$B$5="(Todos)",A8677=Painel!$B$5)*OR(Painel!$E$5="(Todos)",P8677=Painel!$E$5)),$J8677+ROW()/10000000,"")</f>
        <v/>
      </c>
      <c r="U8677" s="29" t="str">
        <f aca="false">IF(AND($S8677="VENCIDO",$K8677="KG",OR(Painel!$B$5="(Todos)",A8677=Painel!$B$5)*OR(Painel!$E$5="(Todos)",P8677=Painel!$E$5)),$J8677+ROW()/10000000,"")</f>
        <v/>
      </c>
    </row>
    <row r="8678" customFormat="false" ht="15" hidden="false" customHeight="false" outlineLevel="0" collapsed="false">
      <c r="A8678" s="29" t="s">
        <v>57</v>
      </c>
      <c r="B8678" s="29" t="s">
        <v>15485</v>
      </c>
      <c r="C8678" s="29" t="s">
        <v>115</v>
      </c>
      <c r="D8678" s="29"/>
      <c r="E8678" s="29" t="n">
        <v>0</v>
      </c>
      <c r="F8678" s="29"/>
      <c r="G8678" s="29"/>
      <c r="H8678" s="30" t="n">
        <v>0</v>
      </c>
      <c r="I8678" s="29"/>
      <c r="J8678" s="30" t="n">
        <v>0</v>
      </c>
      <c r="K8678" s="29"/>
      <c r="L8678" s="29" t="s">
        <v>116</v>
      </c>
      <c r="M8678" s="29"/>
      <c r="N8678" s="29"/>
      <c r="O8678" s="29"/>
      <c r="P8678" s="29"/>
      <c r="Q8678" s="29" t="n">
        <f aca="false">IFERROR(VALUE(L8678),"")</f>
        <v>0</v>
      </c>
      <c r="R8678" s="29" t="str">
        <f aca="true">IF(O8678="","",O8678-TODAY())</f>
        <v/>
      </c>
      <c r="S8678" s="29" t="str">
        <f aca="false">IF(C8678="&lt;&lt; vazio &gt;&gt;","VAZIA",IF(AND(O8678&lt;&gt;"",R8678&lt;0),"VENCIDO",IF(AND(O8678&lt;&gt;"",R8678&lt;=Parametros!$B$10),"PRÓX. VENCIMENTO",IF(F8678="Q","QUALIDADE",IF(F8678="S","BLOQUEADO",IF(F8678="R","RESTRITO/DEVOLUÇÃO",IF(OR(N8678="QUAR",N8678="QRES"),"QUARENTENA",IF(OR(B8678="DESCARTE",B8678="DEVOLUÇÃO"),"DESCARTE/DEVOLUÇÃO",IF(AND(D8678="",K8678&lt;&gt;""),"SEM LOTE",IF(AND(Q8678&lt;&gt;"",Q8678&gt;=Parametros!$B$11),"PARADO/SEM GIRO","OK"))))))))))</f>
        <v>VAZIA</v>
      </c>
      <c r="T8678" s="29" t="str">
        <f aca="false">IF(AND($S8678="PARADO/SEM GIRO",$K8678="KG",OR(Painel!$B$5="(Todos)",A8678=Painel!$B$5)*OR(Painel!$E$5="(Todos)",P8678=Painel!$E$5)),$J8678+ROW()/10000000,"")</f>
        <v/>
      </c>
      <c r="U8678" s="29" t="str">
        <f aca="false">IF(AND($S8678="VENCIDO",$K8678="KG",OR(Painel!$B$5="(Todos)",A8678=Painel!$B$5)*OR(Painel!$E$5="(Todos)",P8678=Painel!$E$5)),$J8678+ROW()/10000000,"")</f>
        <v/>
      </c>
    </row>
    <row r="8679" customFormat="false" ht="15" hidden="false" customHeight="false" outlineLevel="0" collapsed="false">
      <c r="A8679" s="29" t="s">
        <v>57</v>
      </c>
      <c r="B8679" s="29" t="s">
        <v>15486</v>
      </c>
      <c r="C8679" s="29" t="s">
        <v>115</v>
      </c>
      <c r="D8679" s="29"/>
      <c r="E8679" s="29" t="n">
        <v>0</v>
      </c>
      <c r="F8679" s="29"/>
      <c r="G8679" s="29"/>
      <c r="H8679" s="30" t="n">
        <v>0</v>
      </c>
      <c r="I8679" s="29"/>
      <c r="J8679" s="30" t="n">
        <v>0</v>
      </c>
      <c r="K8679" s="29"/>
      <c r="L8679" s="29" t="s">
        <v>116</v>
      </c>
      <c r="M8679" s="29"/>
      <c r="N8679" s="29"/>
      <c r="O8679" s="29"/>
      <c r="P8679" s="29"/>
      <c r="Q8679" s="29" t="n">
        <f aca="false">IFERROR(VALUE(L8679),"")</f>
        <v>0</v>
      </c>
      <c r="R8679" s="29" t="str">
        <f aca="true">IF(O8679="","",O8679-TODAY())</f>
        <v/>
      </c>
      <c r="S8679" s="29" t="str">
        <f aca="false">IF(C8679="&lt;&lt; vazio &gt;&gt;","VAZIA",IF(AND(O8679&lt;&gt;"",R8679&lt;0),"VENCIDO",IF(AND(O8679&lt;&gt;"",R8679&lt;=Parametros!$B$10),"PRÓX. VENCIMENTO",IF(F8679="Q","QUALIDADE",IF(F8679="S","BLOQUEADO",IF(F8679="R","RESTRITO/DEVOLUÇÃO",IF(OR(N8679="QUAR",N8679="QRES"),"QUARENTENA",IF(OR(B8679="DESCARTE",B8679="DEVOLUÇÃO"),"DESCARTE/DEVOLUÇÃO",IF(AND(D8679="",K8679&lt;&gt;""),"SEM LOTE",IF(AND(Q8679&lt;&gt;"",Q8679&gt;=Parametros!$B$11),"PARADO/SEM GIRO","OK"))))))))))</f>
        <v>VAZIA</v>
      </c>
      <c r="T8679" s="29" t="str">
        <f aca="false">IF(AND($S8679="PARADO/SEM GIRO",$K8679="KG",OR(Painel!$B$5="(Todos)",A8679=Painel!$B$5)*OR(Painel!$E$5="(Todos)",P8679=Painel!$E$5)),$J8679+ROW()/10000000,"")</f>
        <v/>
      </c>
      <c r="U8679" s="29" t="str">
        <f aca="false">IF(AND($S8679="VENCIDO",$K8679="KG",OR(Painel!$B$5="(Todos)",A8679=Painel!$B$5)*OR(Painel!$E$5="(Todos)",P8679=Painel!$E$5)),$J8679+ROW()/10000000,"")</f>
        <v/>
      </c>
    </row>
    <row r="8680" customFormat="false" ht="15" hidden="false" customHeight="false" outlineLevel="0" collapsed="false">
      <c r="A8680" s="29" t="s">
        <v>57</v>
      </c>
      <c r="B8680" s="29" t="s">
        <v>15487</v>
      </c>
      <c r="C8680" s="29" t="s">
        <v>222</v>
      </c>
      <c r="D8680" s="29" t="s">
        <v>223</v>
      </c>
      <c r="E8680" s="29" t="n">
        <v>1</v>
      </c>
      <c r="F8680" s="29"/>
      <c r="G8680" s="29"/>
      <c r="H8680" s="30" t="n">
        <v>460</v>
      </c>
      <c r="I8680" s="31" t="n">
        <v>46264</v>
      </c>
      <c r="J8680" s="30" t="n">
        <v>460</v>
      </c>
      <c r="K8680" s="29" t="s">
        <v>120</v>
      </c>
      <c r="L8680" s="29" t="s">
        <v>190</v>
      </c>
      <c r="M8680" s="29"/>
      <c r="N8680" s="29" t="s">
        <v>122</v>
      </c>
      <c r="O8680" s="31" t="n">
        <v>46799</v>
      </c>
      <c r="P8680" s="29" t="s">
        <v>123</v>
      </c>
      <c r="Q8680" s="29" t="n">
        <f aca="false">IFERROR(VALUE(L8680),"")</f>
        <v>23</v>
      </c>
      <c r="R8680" s="29" t="n">
        <f aca="true">IF(O8680="","",O8680-TODAY())</f>
        <v>514</v>
      </c>
      <c r="S8680" s="29" t="str">
        <f aca="false">IF(C8680="&lt;&lt; vazio &gt;&gt;","VAZIA",IF(AND(O8680&lt;&gt;"",R8680&lt;0),"VENCIDO",IF(AND(O8680&lt;&gt;"",R8680&lt;=Parametros!$B$10),"PRÓX. VENCIMENTO",IF(F8680="Q","QUALIDADE",IF(F8680="S","BLOQUEADO",IF(F8680="R","RESTRITO/DEVOLUÇÃO",IF(OR(N8680="QUAR",N8680="QRES"),"QUARENTENA",IF(OR(B8680="DESCARTE",B8680="DEVOLUÇÃO"),"DESCARTE/DEVOLUÇÃO",IF(AND(D8680="",K8680&lt;&gt;""),"SEM LOTE",IF(AND(Q8680&lt;&gt;"",Q8680&gt;=Parametros!$B$11),"PARADO/SEM GIRO","OK"))))))))))</f>
        <v>OK</v>
      </c>
      <c r="T8680" s="29" t="str">
        <f aca="false">IF(AND($S8680="PARADO/SEM GIRO",$K8680="KG",OR(Painel!$B$5="(Todos)",A8680=Painel!$B$5)*OR(Painel!$E$5="(Todos)",P8680=Painel!$E$5)),$J8680+ROW()/10000000,"")</f>
        <v/>
      </c>
      <c r="U8680" s="29" t="str">
        <f aca="false">IF(AND($S8680="VENCIDO",$K8680="KG",OR(Painel!$B$5="(Todos)",A8680=Painel!$B$5)*OR(Painel!$E$5="(Todos)",P8680=Painel!$E$5)),$J8680+ROW()/10000000,"")</f>
        <v/>
      </c>
    </row>
    <row r="8681" customFormat="false" ht="15" hidden="false" customHeight="false" outlineLevel="0" collapsed="false">
      <c r="A8681" s="29" t="s">
        <v>57</v>
      </c>
      <c r="B8681" s="29" t="s">
        <v>15488</v>
      </c>
      <c r="C8681" s="29" t="s">
        <v>219</v>
      </c>
      <c r="D8681" s="29" t="s">
        <v>423</v>
      </c>
      <c r="E8681" s="29" t="n">
        <v>1</v>
      </c>
      <c r="F8681" s="29"/>
      <c r="G8681" s="29"/>
      <c r="H8681" s="30" t="n">
        <v>20</v>
      </c>
      <c r="I8681" s="31" t="n">
        <v>46285</v>
      </c>
      <c r="J8681" s="30" t="n">
        <v>20</v>
      </c>
      <c r="K8681" s="29" t="s">
        <v>120</v>
      </c>
      <c r="L8681" s="29" t="s">
        <v>652</v>
      </c>
      <c r="M8681" s="29"/>
      <c r="N8681" s="29" t="s">
        <v>122</v>
      </c>
      <c r="O8681" s="31" t="n">
        <v>46571</v>
      </c>
      <c r="P8681" s="29" t="s">
        <v>123</v>
      </c>
      <c r="Q8681" s="29" t="n">
        <f aca="false">IFERROR(VALUE(L8681),"")</f>
        <v>8</v>
      </c>
      <c r="R8681" s="29" t="n">
        <f aca="true">IF(O8681="","",O8681-TODAY())</f>
        <v>286</v>
      </c>
      <c r="S8681" s="29" t="str">
        <f aca="false">IF(C8681="&lt;&lt; vazio &gt;&gt;","VAZIA",IF(AND(O8681&lt;&gt;"",R8681&lt;0),"VENCIDO",IF(AND(O8681&lt;&gt;"",R8681&lt;=Parametros!$B$10),"PRÓX. VENCIMENTO",IF(F8681="Q","QUALIDADE",IF(F8681="S","BLOQUEADO",IF(F8681="R","RESTRITO/DEVOLUÇÃO",IF(OR(N8681="QUAR",N8681="QRES"),"QUARENTENA",IF(OR(B8681="DESCARTE",B8681="DEVOLUÇÃO"),"DESCARTE/DEVOLUÇÃO",IF(AND(D8681="",K8681&lt;&gt;""),"SEM LOTE",IF(AND(Q8681&lt;&gt;"",Q8681&gt;=Parametros!$B$11),"PARADO/SEM GIRO","OK"))))))))))</f>
        <v>OK</v>
      </c>
      <c r="T8681" s="29" t="str">
        <f aca="false">IF(AND($S8681="PARADO/SEM GIRO",$K8681="KG",OR(Painel!$B$5="(Todos)",A8681=Painel!$B$5)*OR(Painel!$E$5="(Todos)",P8681=Painel!$E$5)),$J8681+ROW()/10000000,"")</f>
        <v/>
      </c>
      <c r="U8681" s="29" t="str">
        <f aca="false">IF(AND($S8681="VENCIDO",$K8681="KG",OR(Painel!$B$5="(Todos)",A8681=Painel!$B$5)*OR(Painel!$E$5="(Todos)",P8681=Painel!$E$5)),$J8681+ROW()/10000000,"")</f>
        <v/>
      </c>
    </row>
    <row r="8682" customFormat="false" ht="15" hidden="false" customHeight="false" outlineLevel="0" collapsed="false">
      <c r="A8682" s="29" t="s">
        <v>57</v>
      </c>
      <c r="B8682" s="29" t="s">
        <v>15489</v>
      </c>
      <c r="C8682" s="29" t="s">
        <v>115</v>
      </c>
      <c r="D8682" s="29"/>
      <c r="E8682" s="29" t="n">
        <v>0</v>
      </c>
      <c r="F8682" s="29"/>
      <c r="G8682" s="29"/>
      <c r="H8682" s="30" t="n">
        <v>0</v>
      </c>
      <c r="I8682" s="29"/>
      <c r="J8682" s="30" t="n">
        <v>0</v>
      </c>
      <c r="K8682" s="29"/>
      <c r="L8682" s="29" t="s">
        <v>116</v>
      </c>
      <c r="M8682" s="29"/>
      <c r="N8682" s="29"/>
      <c r="O8682" s="29"/>
      <c r="P8682" s="29"/>
      <c r="Q8682" s="29" t="n">
        <f aca="false">IFERROR(VALUE(L8682),"")</f>
        <v>0</v>
      </c>
      <c r="R8682" s="29" t="str">
        <f aca="true">IF(O8682="","",O8682-TODAY())</f>
        <v/>
      </c>
      <c r="S8682" s="29" t="str">
        <f aca="false">IF(C8682="&lt;&lt; vazio &gt;&gt;","VAZIA",IF(AND(O8682&lt;&gt;"",R8682&lt;0),"VENCIDO",IF(AND(O8682&lt;&gt;"",R8682&lt;=Parametros!$B$10),"PRÓX. VENCIMENTO",IF(F8682="Q","QUALIDADE",IF(F8682="S","BLOQUEADO",IF(F8682="R","RESTRITO/DEVOLUÇÃO",IF(OR(N8682="QUAR",N8682="QRES"),"QUARENTENA",IF(OR(B8682="DESCARTE",B8682="DEVOLUÇÃO"),"DESCARTE/DEVOLUÇÃO",IF(AND(D8682="",K8682&lt;&gt;""),"SEM LOTE",IF(AND(Q8682&lt;&gt;"",Q8682&gt;=Parametros!$B$11),"PARADO/SEM GIRO","OK"))))))))))</f>
        <v>VAZIA</v>
      </c>
      <c r="T8682" s="29" t="str">
        <f aca="false">IF(AND($S8682="PARADO/SEM GIRO",$K8682="KG",OR(Painel!$B$5="(Todos)",A8682=Painel!$B$5)*OR(Painel!$E$5="(Todos)",P8682=Painel!$E$5)),$J8682+ROW()/10000000,"")</f>
        <v/>
      </c>
      <c r="U8682" s="29" t="str">
        <f aca="false">IF(AND($S8682="VENCIDO",$K8682="KG",OR(Painel!$B$5="(Todos)",A8682=Painel!$B$5)*OR(Painel!$E$5="(Todos)",P8682=Painel!$E$5)),$J8682+ROW()/10000000,"")</f>
        <v/>
      </c>
    </row>
    <row r="8683" customFormat="false" ht="15" hidden="false" customHeight="false" outlineLevel="0" collapsed="false">
      <c r="A8683" s="29" t="s">
        <v>57</v>
      </c>
      <c r="B8683" s="29" t="s">
        <v>15490</v>
      </c>
      <c r="C8683" s="29" t="s">
        <v>741</v>
      </c>
      <c r="D8683" s="29" t="s">
        <v>9947</v>
      </c>
      <c r="E8683" s="29" t="n">
        <v>1</v>
      </c>
      <c r="F8683" s="29"/>
      <c r="G8683" s="29"/>
      <c r="H8683" s="30" t="n">
        <v>40</v>
      </c>
      <c r="I8683" s="31" t="n">
        <v>46284</v>
      </c>
      <c r="J8683" s="30" t="n">
        <v>40</v>
      </c>
      <c r="K8683" s="29" t="s">
        <v>120</v>
      </c>
      <c r="L8683" s="29" t="s">
        <v>190</v>
      </c>
      <c r="M8683" s="29"/>
      <c r="N8683" s="29" t="s">
        <v>122</v>
      </c>
      <c r="O8683" s="31" t="n">
        <v>46532</v>
      </c>
      <c r="P8683" s="29" t="s">
        <v>123</v>
      </c>
      <c r="Q8683" s="29" t="n">
        <f aca="false">IFERROR(VALUE(L8683),"")</f>
        <v>23</v>
      </c>
      <c r="R8683" s="29" t="n">
        <f aca="true">IF(O8683="","",O8683-TODAY())</f>
        <v>247</v>
      </c>
      <c r="S8683" s="29" t="str">
        <f aca="false">IF(C8683="&lt;&lt; vazio &gt;&gt;","VAZIA",IF(AND(O8683&lt;&gt;"",R8683&lt;0),"VENCIDO",IF(AND(O8683&lt;&gt;"",R8683&lt;=Parametros!$B$10),"PRÓX. VENCIMENTO",IF(F8683="Q","QUALIDADE",IF(F8683="S","BLOQUEADO",IF(F8683="R","RESTRITO/DEVOLUÇÃO",IF(OR(N8683="QUAR",N8683="QRES"),"QUARENTENA",IF(OR(B8683="DESCARTE",B8683="DEVOLUÇÃO"),"DESCARTE/DEVOLUÇÃO",IF(AND(D8683="",K8683&lt;&gt;""),"SEM LOTE",IF(AND(Q8683&lt;&gt;"",Q8683&gt;=Parametros!$B$11),"PARADO/SEM GIRO","OK"))))))))))</f>
        <v>OK</v>
      </c>
      <c r="T8683" s="29" t="str">
        <f aca="false">IF(AND($S8683="PARADO/SEM GIRO",$K8683="KG",OR(Painel!$B$5="(Todos)",A8683=Painel!$B$5)*OR(Painel!$E$5="(Todos)",P8683=Painel!$E$5)),$J8683+ROW()/10000000,"")</f>
        <v/>
      </c>
      <c r="U8683" s="29" t="str">
        <f aca="false">IF(AND($S8683="VENCIDO",$K8683="KG",OR(Painel!$B$5="(Todos)",A8683=Painel!$B$5)*OR(Painel!$E$5="(Todos)",P8683=Painel!$E$5)),$J8683+ROW()/10000000,"")</f>
        <v/>
      </c>
    </row>
    <row r="8684" customFormat="false" ht="15" hidden="false" customHeight="false" outlineLevel="0" collapsed="false">
      <c r="A8684" s="29" t="s">
        <v>57</v>
      </c>
      <c r="B8684" s="29" t="s">
        <v>15491</v>
      </c>
      <c r="C8684" s="29" t="s">
        <v>396</v>
      </c>
      <c r="D8684" s="29" t="s">
        <v>5728</v>
      </c>
      <c r="E8684" s="29" t="n">
        <v>1</v>
      </c>
      <c r="F8684" s="29"/>
      <c r="G8684" s="29"/>
      <c r="H8684" s="30" t="n">
        <v>871.5</v>
      </c>
      <c r="I8684" s="31" t="n">
        <v>46284</v>
      </c>
      <c r="J8684" s="30" t="n">
        <v>871.5</v>
      </c>
      <c r="K8684" s="29" t="s">
        <v>120</v>
      </c>
      <c r="L8684" s="29" t="s">
        <v>328</v>
      </c>
      <c r="M8684" s="29"/>
      <c r="N8684" s="29" t="s">
        <v>122</v>
      </c>
      <c r="O8684" s="31" t="n">
        <v>46531</v>
      </c>
      <c r="P8684" s="29" t="s">
        <v>123</v>
      </c>
      <c r="Q8684" s="29" t="n">
        <f aca="false">IFERROR(VALUE(L8684),"")</f>
        <v>7</v>
      </c>
      <c r="R8684" s="29" t="n">
        <f aca="true">IF(O8684="","",O8684-TODAY())</f>
        <v>246</v>
      </c>
      <c r="S8684" s="29" t="str">
        <f aca="false">IF(C8684="&lt;&lt; vazio &gt;&gt;","VAZIA",IF(AND(O8684&lt;&gt;"",R8684&lt;0),"VENCIDO",IF(AND(O8684&lt;&gt;"",R8684&lt;=Parametros!$B$10),"PRÓX. VENCIMENTO",IF(F8684="Q","QUALIDADE",IF(F8684="S","BLOQUEADO",IF(F8684="R","RESTRITO/DEVOLUÇÃO",IF(OR(N8684="QUAR",N8684="QRES"),"QUARENTENA",IF(OR(B8684="DESCARTE",B8684="DEVOLUÇÃO"),"DESCARTE/DEVOLUÇÃO",IF(AND(D8684="",K8684&lt;&gt;""),"SEM LOTE",IF(AND(Q8684&lt;&gt;"",Q8684&gt;=Parametros!$B$11),"PARADO/SEM GIRO","OK"))))))))))</f>
        <v>OK</v>
      </c>
      <c r="T8684" s="29" t="str">
        <f aca="false">IF(AND($S8684="PARADO/SEM GIRO",$K8684="KG",OR(Painel!$B$5="(Todos)",A8684=Painel!$B$5)*OR(Painel!$E$5="(Todos)",P8684=Painel!$E$5)),$J8684+ROW()/10000000,"")</f>
        <v/>
      </c>
      <c r="U8684" s="29" t="str">
        <f aca="false">IF(AND($S8684="VENCIDO",$K8684="KG",OR(Painel!$B$5="(Todos)",A8684=Painel!$B$5)*OR(Painel!$E$5="(Todos)",P8684=Painel!$E$5)),$J8684+ROW()/10000000,"")</f>
        <v/>
      </c>
    </row>
    <row r="8685" customFormat="false" ht="15" hidden="false" customHeight="false" outlineLevel="0" collapsed="false">
      <c r="A8685" s="29" t="s">
        <v>57</v>
      </c>
      <c r="B8685" s="29" t="s">
        <v>15492</v>
      </c>
      <c r="C8685" s="29" t="s">
        <v>163</v>
      </c>
      <c r="D8685" s="29" t="s">
        <v>494</v>
      </c>
      <c r="E8685" s="29" t="n">
        <v>1</v>
      </c>
      <c r="F8685" s="29"/>
      <c r="G8685" s="29"/>
      <c r="H8685" s="30" t="n">
        <v>1081.5</v>
      </c>
      <c r="I8685" s="31" t="n">
        <v>46277</v>
      </c>
      <c r="J8685" s="30" t="n">
        <v>1081.5</v>
      </c>
      <c r="K8685" s="29" t="s">
        <v>120</v>
      </c>
      <c r="L8685" s="29" t="s">
        <v>652</v>
      </c>
      <c r="M8685" s="29"/>
      <c r="N8685" s="29" t="s">
        <v>122</v>
      </c>
      <c r="O8685" s="31" t="n">
        <v>46689</v>
      </c>
      <c r="P8685" s="29" t="s">
        <v>123</v>
      </c>
      <c r="Q8685" s="29" t="n">
        <f aca="false">IFERROR(VALUE(L8685),"")</f>
        <v>8</v>
      </c>
      <c r="R8685" s="29" t="n">
        <f aca="true">IF(O8685="","",O8685-TODAY())</f>
        <v>404</v>
      </c>
      <c r="S8685" s="29" t="str">
        <f aca="false">IF(C8685="&lt;&lt; vazio &gt;&gt;","VAZIA",IF(AND(O8685&lt;&gt;"",R8685&lt;0),"VENCIDO",IF(AND(O8685&lt;&gt;"",R8685&lt;=Parametros!$B$10),"PRÓX. VENCIMENTO",IF(F8685="Q","QUALIDADE",IF(F8685="S","BLOQUEADO",IF(F8685="R","RESTRITO/DEVOLUÇÃO",IF(OR(N8685="QUAR",N8685="QRES"),"QUARENTENA",IF(OR(B8685="DESCARTE",B8685="DEVOLUÇÃO"),"DESCARTE/DEVOLUÇÃO",IF(AND(D8685="",K8685&lt;&gt;""),"SEM LOTE",IF(AND(Q8685&lt;&gt;"",Q8685&gt;=Parametros!$B$11),"PARADO/SEM GIRO","OK"))))))))))</f>
        <v>OK</v>
      </c>
      <c r="T8685" s="29" t="str">
        <f aca="false">IF(AND($S8685="PARADO/SEM GIRO",$K8685="KG",OR(Painel!$B$5="(Todos)",A8685=Painel!$B$5)*OR(Painel!$E$5="(Todos)",P8685=Painel!$E$5)),$J8685+ROW()/10000000,"")</f>
        <v/>
      </c>
      <c r="U8685" s="29" t="str">
        <f aca="false">IF(AND($S8685="VENCIDO",$K8685="KG",OR(Painel!$B$5="(Todos)",A8685=Painel!$B$5)*OR(Painel!$E$5="(Todos)",P8685=Painel!$E$5)),$J8685+ROW()/10000000,"")</f>
        <v/>
      </c>
    </row>
    <row r="8686" customFormat="false" ht="15" hidden="false" customHeight="false" outlineLevel="0" collapsed="false">
      <c r="A8686" s="29" t="s">
        <v>57</v>
      </c>
      <c r="B8686" s="29" t="s">
        <v>15493</v>
      </c>
      <c r="C8686" s="29" t="s">
        <v>115</v>
      </c>
      <c r="D8686" s="29"/>
      <c r="E8686" s="29" t="n">
        <v>0</v>
      </c>
      <c r="F8686" s="29"/>
      <c r="G8686" s="29"/>
      <c r="H8686" s="30" t="n">
        <v>0</v>
      </c>
      <c r="I8686" s="29"/>
      <c r="J8686" s="30" t="n">
        <v>0</v>
      </c>
      <c r="K8686" s="29"/>
      <c r="L8686" s="29" t="s">
        <v>116</v>
      </c>
      <c r="M8686" s="29"/>
      <c r="N8686" s="29"/>
      <c r="O8686" s="29"/>
      <c r="P8686" s="29"/>
      <c r="Q8686" s="29" t="n">
        <f aca="false">IFERROR(VALUE(L8686),"")</f>
        <v>0</v>
      </c>
      <c r="R8686" s="29" t="str">
        <f aca="true">IF(O8686="","",O8686-TODAY())</f>
        <v/>
      </c>
      <c r="S8686" s="29" t="str">
        <f aca="false">IF(C8686="&lt;&lt; vazio &gt;&gt;","VAZIA",IF(AND(O8686&lt;&gt;"",R8686&lt;0),"VENCIDO",IF(AND(O8686&lt;&gt;"",R8686&lt;=Parametros!$B$10),"PRÓX. VENCIMENTO",IF(F8686="Q","QUALIDADE",IF(F8686="S","BLOQUEADO",IF(F8686="R","RESTRITO/DEVOLUÇÃO",IF(OR(N8686="QUAR",N8686="QRES"),"QUARENTENA",IF(OR(B8686="DESCARTE",B8686="DEVOLUÇÃO"),"DESCARTE/DEVOLUÇÃO",IF(AND(D8686="",K8686&lt;&gt;""),"SEM LOTE",IF(AND(Q8686&lt;&gt;"",Q8686&gt;=Parametros!$B$11),"PARADO/SEM GIRO","OK"))))))))))</f>
        <v>VAZIA</v>
      </c>
      <c r="T8686" s="29" t="str">
        <f aca="false">IF(AND($S8686="PARADO/SEM GIRO",$K8686="KG",OR(Painel!$B$5="(Todos)",A8686=Painel!$B$5)*OR(Painel!$E$5="(Todos)",P8686=Painel!$E$5)),$J8686+ROW()/10000000,"")</f>
        <v/>
      </c>
      <c r="U8686" s="29" t="str">
        <f aca="false">IF(AND($S8686="VENCIDO",$K8686="KG",OR(Painel!$B$5="(Todos)",A8686=Painel!$B$5)*OR(Painel!$E$5="(Todos)",P8686=Painel!$E$5)),$J8686+ROW()/10000000,"")</f>
        <v/>
      </c>
    </row>
    <row r="8687" customFormat="false" ht="15" hidden="false" customHeight="false" outlineLevel="0" collapsed="false">
      <c r="A8687" s="29" t="s">
        <v>57</v>
      </c>
      <c r="B8687" s="29" t="s">
        <v>15494</v>
      </c>
      <c r="C8687" s="29" t="s">
        <v>115</v>
      </c>
      <c r="D8687" s="29"/>
      <c r="E8687" s="29" t="n">
        <v>0</v>
      </c>
      <c r="F8687" s="29"/>
      <c r="G8687" s="29"/>
      <c r="H8687" s="30" t="n">
        <v>0</v>
      </c>
      <c r="I8687" s="29"/>
      <c r="J8687" s="30" t="n">
        <v>0</v>
      </c>
      <c r="K8687" s="29"/>
      <c r="L8687" s="29" t="s">
        <v>116</v>
      </c>
      <c r="M8687" s="29"/>
      <c r="N8687" s="29"/>
      <c r="O8687" s="29"/>
      <c r="P8687" s="29"/>
      <c r="Q8687" s="29" t="n">
        <f aca="false">IFERROR(VALUE(L8687),"")</f>
        <v>0</v>
      </c>
      <c r="R8687" s="29" t="str">
        <f aca="true">IF(O8687="","",O8687-TODAY())</f>
        <v/>
      </c>
      <c r="S8687" s="29" t="str">
        <f aca="false">IF(C8687="&lt;&lt; vazio &gt;&gt;","VAZIA",IF(AND(O8687&lt;&gt;"",R8687&lt;0),"VENCIDO",IF(AND(O8687&lt;&gt;"",R8687&lt;=Parametros!$B$10),"PRÓX. VENCIMENTO",IF(F8687="Q","QUALIDADE",IF(F8687="S","BLOQUEADO",IF(F8687="R","RESTRITO/DEVOLUÇÃO",IF(OR(N8687="QUAR",N8687="QRES"),"QUARENTENA",IF(OR(B8687="DESCARTE",B8687="DEVOLUÇÃO"),"DESCARTE/DEVOLUÇÃO",IF(AND(D8687="",K8687&lt;&gt;""),"SEM LOTE",IF(AND(Q8687&lt;&gt;"",Q8687&gt;=Parametros!$B$11),"PARADO/SEM GIRO","OK"))))))))))</f>
        <v>VAZIA</v>
      </c>
      <c r="T8687" s="29" t="str">
        <f aca="false">IF(AND($S8687="PARADO/SEM GIRO",$K8687="KG",OR(Painel!$B$5="(Todos)",A8687=Painel!$B$5)*OR(Painel!$E$5="(Todos)",P8687=Painel!$E$5)),$J8687+ROW()/10000000,"")</f>
        <v/>
      </c>
      <c r="U8687" s="29" t="str">
        <f aca="false">IF(AND($S8687="VENCIDO",$K8687="KG",OR(Painel!$B$5="(Todos)",A8687=Painel!$B$5)*OR(Painel!$E$5="(Todos)",P8687=Painel!$E$5)),$J8687+ROW()/10000000,"")</f>
        <v/>
      </c>
    </row>
    <row r="8688" customFormat="false" ht="15" hidden="false" customHeight="false" outlineLevel="0" collapsed="false">
      <c r="A8688" s="29" t="s">
        <v>57</v>
      </c>
      <c r="B8688" s="29" t="s">
        <v>15495</v>
      </c>
      <c r="C8688" s="29" t="s">
        <v>115</v>
      </c>
      <c r="D8688" s="29"/>
      <c r="E8688" s="29" t="n">
        <v>0</v>
      </c>
      <c r="F8688" s="29"/>
      <c r="G8688" s="29"/>
      <c r="H8688" s="30" t="n">
        <v>0</v>
      </c>
      <c r="I8688" s="29"/>
      <c r="J8688" s="30" t="n">
        <v>0</v>
      </c>
      <c r="K8688" s="29"/>
      <c r="L8688" s="29" t="s">
        <v>116</v>
      </c>
      <c r="M8688" s="29"/>
      <c r="N8688" s="29"/>
      <c r="O8688" s="29"/>
      <c r="P8688" s="29"/>
      <c r="Q8688" s="29" t="n">
        <f aca="false">IFERROR(VALUE(L8688),"")</f>
        <v>0</v>
      </c>
      <c r="R8688" s="29" t="str">
        <f aca="true">IF(O8688="","",O8688-TODAY())</f>
        <v/>
      </c>
      <c r="S8688" s="29" t="str">
        <f aca="false">IF(C8688="&lt;&lt; vazio &gt;&gt;","VAZIA",IF(AND(O8688&lt;&gt;"",R8688&lt;0),"VENCIDO",IF(AND(O8688&lt;&gt;"",R8688&lt;=Parametros!$B$10),"PRÓX. VENCIMENTO",IF(F8688="Q","QUALIDADE",IF(F8688="S","BLOQUEADO",IF(F8688="R","RESTRITO/DEVOLUÇÃO",IF(OR(N8688="QUAR",N8688="QRES"),"QUARENTENA",IF(OR(B8688="DESCARTE",B8688="DEVOLUÇÃO"),"DESCARTE/DEVOLUÇÃO",IF(AND(D8688="",K8688&lt;&gt;""),"SEM LOTE",IF(AND(Q8688&lt;&gt;"",Q8688&gt;=Parametros!$B$11),"PARADO/SEM GIRO","OK"))))))))))</f>
        <v>VAZIA</v>
      </c>
      <c r="T8688" s="29" t="str">
        <f aca="false">IF(AND($S8688="PARADO/SEM GIRO",$K8688="KG",OR(Painel!$B$5="(Todos)",A8688=Painel!$B$5)*OR(Painel!$E$5="(Todos)",P8688=Painel!$E$5)),$J8688+ROW()/10000000,"")</f>
        <v/>
      </c>
      <c r="U8688" s="29" t="str">
        <f aca="false">IF(AND($S8688="VENCIDO",$K8688="KG",OR(Painel!$B$5="(Todos)",A8688=Painel!$B$5)*OR(Painel!$E$5="(Todos)",P8688=Painel!$E$5)),$J8688+ROW()/10000000,"")</f>
        <v/>
      </c>
    </row>
    <row r="8689" customFormat="false" ht="15" hidden="false" customHeight="false" outlineLevel="0" collapsed="false">
      <c r="A8689" s="29" t="s">
        <v>57</v>
      </c>
      <c r="B8689" s="29" t="s">
        <v>15496</v>
      </c>
      <c r="C8689" s="29" t="s">
        <v>398</v>
      </c>
      <c r="D8689" s="29" t="s">
        <v>399</v>
      </c>
      <c r="E8689" s="29" t="n">
        <v>1</v>
      </c>
      <c r="F8689" s="29"/>
      <c r="G8689" s="29"/>
      <c r="H8689" s="30" t="n">
        <v>10.5</v>
      </c>
      <c r="I8689" s="31" t="n">
        <v>46282</v>
      </c>
      <c r="J8689" s="30" t="n">
        <v>10.5</v>
      </c>
      <c r="K8689" s="29" t="s">
        <v>120</v>
      </c>
      <c r="L8689" s="29" t="s">
        <v>400</v>
      </c>
      <c r="M8689" s="29"/>
      <c r="N8689" s="29" t="s">
        <v>134</v>
      </c>
      <c r="O8689" s="31" t="n">
        <v>46373</v>
      </c>
      <c r="P8689" s="29" t="s">
        <v>123</v>
      </c>
      <c r="Q8689" s="29" t="n">
        <f aca="false">IFERROR(VALUE(L8689),"")</f>
        <v>3</v>
      </c>
      <c r="R8689" s="29" t="n">
        <f aca="true">IF(O8689="","",O8689-TODAY())</f>
        <v>88</v>
      </c>
      <c r="S8689" s="29" t="str">
        <f aca="false">IF(C8689="&lt;&lt; vazio &gt;&gt;","VAZIA",IF(AND(O8689&lt;&gt;"",R8689&lt;0),"VENCIDO",IF(AND(O8689&lt;&gt;"",R8689&lt;=Parametros!$B$10),"PRÓX. VENCIMENTO",IF(F8689="Q","QUALIDADE",IF(F8689="S","BLOQUEADO",IF(F8689="R","RESTRITO/DEVOLUÇÃO",IF(OR(N8689="QUAR",N8689="QRES"),"QUARENTENA",IF(OR(B8689="DESCARTE",B8689="DEVOLUÇÃO"),"DESCARTE/DEVOLUÇÃO",IF(AND(D8689="",K8689&lt;&gt;""),"SEM LOTE",IF(AND(Q8689&lt;&gt;"",Q8689&gt;=Parametros!$B$11),"PARADO/SEM GIRO","OK"))))))))))</f>
        <v>OK</v>
      </c>
      <c r="T8689" s="29" t="str">
        <f aca="false">IF(AND($S8689="PARADO/SEM GIRO",$K8689="KG",OR(Painel!$B$5="(Todos)",A8689=Painel!$B$5)*OR(Painel!$E$5="(Todos)",P8689=Painel!$E$5)),$J8689+ROW()/10000000,"")</f>
        <v/>
      </c>
      <c r="U8689" s="29" t="str">
        <f aca="false">IF(AND($S8689="VENCIDO",$K8689="KG",OR(Painel!$B$5="(Todos)",A8689=Painel!$B$5)*OR(Painel!$E$5="(Todos)",P8689=Painel!$E$5)),$J8689+ROW()/10000000,"")</f>
        <v/>
      </c>
    </row>
    <row r="8690" customFormat="false" ht="15" hidden="false" customHeight="false" outlineLevel="0" collapsed="false">
      <c r="A8690" s="29" t="s">
        <v>57</v>
      </c>
      <c r="B8690" s="29" t="s">
        <v>15497</v>
      </c>
      <c r="C8690" s="29" t="s">
        <v>161</v>
      </c>
      <c r="D8690" s="29" t="s">
        <v>1657</v>
      </c>
      <c r="E8690" s="29" t="n">
        <v>1</v>
      </c>
      <c r="F8690" s="29"/>
      <c r="G8690" s="29"/>
      <c r="H8690" s="30" t="n">
        <v>20.2</v>
      </c>
      <c r="I8690" s="31" t="n">
        <v>46284</v>
      </c>
      <c r="J8690" s="30" t="n">
        <v>20.2</v>
      </c>
      <c r="K8690" s="29" t="s">
        <v>120</v>
      </c>
      <c r="L8690" s="29" t="s">
        <v>180</v>
      </c>
      <c r="M8690" s="29"/>
      <c r="N8690" s="29" t="s">
        <v>122</v>
      </c>
      <c r="O8690" s="31" t="n">
        <v>46764</v>
      </c>
      <c r="P8690" s="29" t="s">
        <v>123</v>
      </c>
      <c r="Q8690" s="29" t="n">
        <f aca="false">IFERROR(VALUE(L8690),"")</f>
        <v>19</v>
      </c>
      <c r="R8690" s="29" t="n">
        <f aca="true">IF(O8690="","",O8690-TODAY())</f>
        <v>479</v>
      </c>
      <c r="S8690" s="29" t="str">
        <f aca="false">IF(C8690="&lt;&lt; vazio &gt;&gt;","VAZIA",IF(AND(O8690&lt;&gt;"",R8690&lt;0),"VENCIDO",IF(AND(O8690&lt;&gt;"",R8690&lt;=Parametros!$B$10),"PRÓX. VENCIMENTO",IF(F8690="Q","QUALIDADE",IF(F8690="S","BLOQUEADO",IF(F8690="R","RESTRITO/DEVOLUÇÃO",IF(OR(N8690="QUAR",N8690="QRES"),"QUARENTENA",IF(OR(B8690="DESCARTE",B8690="DEVOLUÇÃO"),"DESCARTE/DEVOLUÇÃO",IF(AND(D8690="",K8690&lt;&gt;""),"SEM LOTE",IF(AND(Q8690&lt;&gt;"",Q8690&gt;=Parametros!$B$11),"PARADO/SEM GIRO","OK"))))))))))</f>
        <v>OK</v>
      </c>
      <c r="T8690" s="29" t="str">
        <f aca="false">IF(AND($S8690="PARADO/SEM GIRO",$K8690="KG",OR(Painel!$B$5="(Todos)",A8690=Painel!$B$5)*OR(Painel!$E$5="(Todos)",P8690=Painel!$E$5)),$J8690+ROW()/10000000,"")</f>
        <v/>
      </c>
      <c r="U8690" s="29" t="str">
        <f aca="false">IF(AND($S8690="VENCIDO",$K8690="KG",OR(Painel!$B$5="(Todos)",A8690=Painel!$B$5)*OR(Painel!$E$5="(Todos)",P8690=Painel!$E$5)),$J8690+ROW()/10000000,"")</f>
        <v/>
      </c>
    </row>
    <row r="8691" customFormat="false" ht="15" hidden="false" customHeight="false" outlineLevel="0" collapsed="false">
      <c r="A8691" s="29" t="s">
        <v>57</v>
      </c>
      <c r="B8691" s="29" t="s">
        <v>15498</v>
      </c>
      <c r="C8691" s="29" t="s">
        <v>313</v>
      </c>
      <c r="D8691" s="29" t="s">
        <v>457</v>
      </c>
      <c r="E8691" s="29" t="n">
        <v>1</v>
      </c>
      <c r="F8691" s="29"/>
      <c r="G8691" s="29"/>
      <c r="H8691" s="30" t="n">
        <v>666.6</v>
      </c>
      <c r="I8691" s="31" t="n">
        <v>46285</v>
      </c>
      <c r="J8691" s="30" t="n">
        <v>666.6</v>
      </c>
      <c r="K8691" s="29" t="s">
        <v>120</v>
      </c>
      <c r="L8691" s="29" t="s">
        <v>938</v>
      </c>
      <c r="M8691" s="29"/>
      <c r="N8691" s="29" t="s">
        <v>122</v>
      </c>
      <c r="O8691" s="31" t="n">
        <v>46761</v>
      </c>
      <c r="P8691" s="29" t="s">
        <v>123</v>
      </c>
      <c r="Q8691" s="29" t="n">
        <f aca="false">IFERROR(VALUE(L8691),"")</f>
        <v>24</v>
      </c>
      <c r="R8691" s="29" t="n">
        <f aca="true">IF(O8691="","",O8691-TODAY())</f>
        <v>476</v>
      </c>
      <c r="S8691" s="29" t="str">
        <f aca="false">IF(C8691="&lt;&lt; vazio &gt;&gt;","VAZIA",IF(AND(O8691&lt;&gt;"",R8691&lt;0),"VENCIDO",IF(AND(O8691&lt;&gt;"",R8691&lt;=Parametros!$B$10),"PRÓX. VENCIMENTO",IF(F8691="Q","QUALIDADE",IF(F8691="S","BLOQUEADO",IF(F8691="R","RESTRITO/DEVOLUÇÃO",IF(OR(N8691="QUAR",N8691="QRES"),"QUARENTENA",IF(OR(B8691="DESCARTE",B8691="DEVOLUÇÃO"),"DESCARTE/DEVOLUÇÃO",IF(AND(D8691="",K8691&lt;&gt;""),"SEM LOTE",IF(AND(Q8691&lt;&gt;"",Q8691&gt;=Parametros!$B$11),"PARADO/SEM GIRO","OK"))))))))))</f>
        <v>OK</v>
      </c>
      <c r="T8691" s="29" t="str">
        <f aca="false">IF(AND($S8691="PARADO/SEM GIRO",$K8691="KG",OR(Painel!$B$5="(Todos)",A8691=Painel!$B$5)*OR(Painel!$E$5="(Todos)",P8691=Painel!$E$5)),$J8691+ROW()/10000000,"")</f>
        <v/>
      </c>
      <c r="U8691" s="29" t="str">
        <f aca="false">IF(AND($S8691="VENCIDO",$K8691="KG",OR(Painel!$B$5="(Todos)",A8691=Painel!$B$5)*OR(Painel!$E$5="(Todos)",P8691=Painel!$E$5)),$J8691+ROW()/10000000,"")</f>
        <v/>
      </c>
    </row>
    <row r="8692" customFormat="false" ht="15" hidden="false" customHeight="false" outlineLevel="0" collapsed="false">
      <c r="A8692" s="29" t="s">
        <v>57</v>
      </c>
      <c r="B8692" s="29" t="s">
        <v>15499</v>
      </c>
      <c r="C8692" s="29" t="s">
        <v>489</v>
      </c>
      <c r="D8692" s="29" t="s">
        <v>15128</v>
      </c>
      <c r="E8692" s="29" t="n">
        <v>1</v>
      </c>
      <c r="F8692" s="29"/>
      <c r="G8692" s="29"/>
      <c r="H8692" s="30" t="n">
        <v>136.5</v>
      </c>
      <c r="I8692" s="31" t="n">
        <v>46282</v>
      </c>
      <c r="J8692" s="30" t="n">
        <v>136.5</v>
      </c>
      <c r="K8692" s="29" t="s">
        <v>120</v>
      </c>
      <c r="L8692" s="29" t="s">
        <v>400</v>
      </c>
      <c r="M8692" s="29"/>
      <c r="N8692" s="29" t="s">
        <v>134</v>
      </c>
      <c r="O8692" s="31" t="n">
        <v>46338</v>
      </c>
      <c r="P8692" s="29" t="s">
        <v>123</v>
      </c>
      <c r="Q8692" s="29" t="n">
        <f aca="false">IFERROR(VALUE(L8692),"")</f>
        <v>3</v>
      </c>
      <c r="R8692" s="29" t="n">
        <f aca="true">IF(O8692="","",O8692-TODAY())</f>
        <v>53</v>
      </c>
      <c r="S8692" s="29" t="str">
        <f aca="false">IF(C8692="&lt;&lt; vazio &gt;&gt;","VAZIA",IF(AND(O8692&lt;&gt;"",R8692&lt;0),"VENCIDO",IF(AND(O8692&lt;&gt;"",R8692&lt;=Parametros!$B$10),"PRÓX. VENCIMENTO",IF(F8692="Q","QUALIDADE",IF(F8692="S","BLOQUEADO",IF(F8692="R","RESTRITO/DEVOLUÇÃO",IF(OR(N8692="QUAR",N8692="QRES"),"QUARENTENA",IF(OR(B8692="DESCARTE",B8692="DEVOLUÇÃO"),"DESCARTE/DEVOLUÇÃO",IF(AND(D8692="",K8692&lt;&gt;""),"SEM LOTE",IF(AND(Q8692&lt;&gt;"",Q8692&gt;=Parametros!$B$11),"PARADO/SEM GIRO","OK"))))))))))</f>
        <v>PRÓX. VENCIMENTO</v>
      </c>
      <c r="T8692" s="29" t="str">
        <f aca="false">IF(AND($S8692="PARADO/SEM GIRO",$K8692="KG",OR(Painel!$B$5="(Todos)",A8692=Painel!$B$5)*OR(Painel!$E$5="(Todos)",P8692=Painel!$E$5)),$J8692+ROW()/10000000,"")</f>
        <v/>
      </c>
      <c r="U8692" s="29" t="str">
        <f aca="false">IF(AND($S8692="VENCIDO",$K8692="KG",OR(Painel!$B$5="(Todos)",A8692=Painel!$B$5)*OR(Painel!$E$5="(Todos)",P8692=Painel!$E$5)),$J8692+ROW()/10000000,"")</f>
        <v/>
      </c>
    </row>
    <row r="8693" customFormat="false" ht="15" hidden="false" customHeight="false" outlineLevel="0" collapsed="false">
      <c r="A8693" s="29" t="s">
        <v>57</v>
      </c>
      <c r="B8693" s="29" t="s">
        <v>15500</v>
      </c>
      <c r="C8693" s="29" t="s">
        <v>115</v>
      </c>
      <c r="D8693" s="29"/>
      <c r="E8693" s="29" t="n">
        <v>0</v>
      </c>
      <c r="F8693" s="29"/>
      <c r="G8693" s="29"/>
      <c r="H8693" s="30" t="n">
        <v>0</v>
      </c>
      <c r="I8693" s="29"/>
      <c r="J8693" s="30" t="n">
        <v>0</v>
      </c>
      <c r="K8693" s="29"/>
      <c r="L8693" s="29" t="s">
        <v>116</v>
      </c>
      <c r="M8693" s="29"/>
      <c r="N8693" s="29"/>
      <c r="O8693" s="29"/>
      <c r="P8693" s="29"/>
      <c r="Q8693" s="29" t="n">
        <f aca="false">IFERROR(VALUE(L8693),"")</f>
        <v>0</v>
      </c>
      <c r="R8693" s="29" t="str">
        <f aca="true">IF(O8693="","",O8693-TODAY())</f>
        <v/>
      </c>
      <c r="S8693" s="29" t="str">
        <f aca="false">IF(C8693="&lt;&lt; vazio &gt;&gt;","VAZIA",IF(AND(O8693&lt;&gt;"",R8693&lt;0),"VENCIDO",IF(AND(O8693&lt;&gt;"",R8693&lt;=Parametros!$B$10),"PRÓX. VENCIMENTO",IF(F8693="Q","QUALIDADE",IF(F8693="S","BLOQUEADO",IF(F8693="R","RESTRITO/DEVOLUÇÃO",IF(OR(N8693="QUAR",N8693="QRES"),"QUARENTENA",IF(OR(B8693="DESCARTE",B8693="DEVOLUÇÃO"),"DESCARTE/DEVOLUÇÃO",IF(AND(D8693="",K8693&lt;&gt;""),"SEM LOTE",IF(AND(Q8693&lt;&gt;"",Q8693&gt;=Parametros!$B$11),"PARADO/SEM GIRO","OK"))))))))))</f>
        <v>VAZIA</v>
      </c>
      <c r="T8693" s="29" t="str">
        <f aca="false">IF(AND($S8693="PARADO/SEM GIRO",$K8693="KG",OR(Painel!$B$5="(Todos)",A8693=Painel!$B$5)*OR(Painel!$E$5="(Todos)",P8693=Painel!$E$5)),$J8693+ROW()/10000000,"")</f>
        <v/>
      </c>
      <c r="U8693" s="29" t="str">
        <f aca="false">IF(AND($S8693="VENCIDO",$K8693="KG",OR(Painel!$B$5="(Todos)",A8693=Painel!$B$5)*OR(Painel!$E$5="(Todos)",P8693=Painel!$E$5)),$J8693+ROW()/10000000,"")</f>
        <v/>
      </c>
    </row>
    <row r="8694" customFormat="false" ht="15" hidden="false" customHeight="false" outlineLevel="0" collapsed="false">
      <c r="A8694" s="29" t="s">
        <v>57</v>
      </c>
      <c r="B8694" s="29" t="s">
        <v>15501</v>
      </c>
      <c r="C8694" s="29" t="s">
        <v>115</v>
      </c>
      <c r="D8694" s="29"/>
      <c r="E8694" s="29" t="n">
        <v>0</v>
      </c>
      <c r="F8694" s="29"/>
      <c r="G8694" s="29"/>
      <c r="H8694" s="30" t="n">
        <v>0</v>
      </c>
      <c r="I8694" s="29"/>
      <c r="J8694" s="30" t="n">
        <v>0</v>
      </c>
      <c r="K8694" s="29"/>
      <c r="L8694" s="29" t="s">
        <v>116</v>
      </c>
      <c r="M8694" s="29"/>
      <c r="N8694" s="29"/>
      <c r="O8694" s="29"/>
      <c r="P8694" s="29"/>
      <c r="Q8694" s="29" t="n">
        <f aca="false">IFERROR(VALUE(L8694),"")</f>
        <v>0</v>
      </c>
      <c r="R8694" s="29" t="str">
        <f aca="true">IF(O8694="","",O8694-TODAY())</f>
        <v/>
      </c>
      <c r="S8694" s="29" t="str">
        <f aca="false">IF(C8694="&lt;&lt; vazio &gt;&gt;","VAZIA",IF(AND(O8694&lt;&gt;"",R8694&lt;0),"VENCIDO",IF(AND(O8694&lt;&gt;"",R8694&lt;=Parametros!$B$10),"PRÓX. VENCIMENTO",IF(F8694="Q","QUALIDADE",IF(F8694="S","BLOQUEADO",IF(F8694="R","RESTRITO/DEVOLUÇÃO",IF(OR(N8694="QUAR",N8694="QRES"),"QUARENTENA",IF(OR(B8694="DESCARTE",B8694="DEVOLUÇÃO"),"DESCARTE/DEVOLUÇÃO",IF(AND(D8694="",K8694&lt;&gt;""),"SEM LOTE",IF(AND(Q8694&lt;&gt;"",Q8694&gt;=Parametros!$B$11),"PARADO/SEM GIRO","OK"))))))))))</f>
        <v>VAZIA</v>
      </c>
      <c r="T8694" s="29" t="str">
        <f aca="false">IF(AND($S8694="PARADO/SEM GIRO",$K8694="KG",OR(Painel!$B$5="(Todos)",A8694=Painel!$B$5)*OR(Painel!$E$5="(Todos)",P8694=Painel!$E$5)),$J8694+ROW()/10000000,"")</f>
        <v/>
      </c>
      <c r="U8694" s="29" t="str">
        <f aca="false">IF(AND($S8694="VENCIDO",$K8694="KG",OR(Painel!$B$5="(Todos)",A8694=Painel!$B$5)*OR(Painel!$E$5="(Todos)",P8694=Painel!$E$5)),$J8694+ROW()/10000000,"")</f>
        <v/>
      </c>
    </row>
    <row r="8695" customFormat="false" ht="15" hidden="false" customHeight="false" outlineLevel="0" collapsed="false">
      <c r="A8695" s="29" t="s">
        <v>57</v>
      </c>
      <c r="B8695" s="29" t="s">
        <v>15502</v>
      </c>
      <c r="C8695" s="29" t="s">
        <v>142</v>
      </c>
      <c r="D8695" s="29" t="s">
        <v>143</v>
      </c>
      <c r="E8695" s="29" t="n">
        <v>1</v>
      </c>
      <c r="F8695" s="29"/>
      <c r="G8695" s="29"/>
      <c r="H8695" s="30" t="n">
        <v>75.6</v>
      </c>
      <c r="I8695" s="31" t="n">
        <v>46285</v>
      </c>
      <c r="J8695" s="30" t="n">
        <v>75.6</v>
      </c>
      <c r="K8695" s="29" t="s">
        <v>120</v>
      </c>
      <c r="L8695" s="29" t="s">
        <v>9539</v>
      </c>
      <c r="M8695" s="29"/>
      <c r="N8695" s="29" t="s">
        <v>122</v>
      </c>
      <c r="O8695" s="31" t="n">
        <v>46550</v>
      </c>
      <c r="P8695" s="29" t="s">
        <v>123</v>
      </c>
      <c r="Q8695" s="29" t="n">
        <f aca="false">IFERROR(VALUE(L8695),"")</f>
        <v>35</v>
      </c>
      <c r="R8695" s="29" t="n">
        <f aca="true">IF(O8695="","",O8695-TODAY())</f>
        <v>265</v>
      </c>
      <c r="S8695" s="29" t="str">
        <f aca="false">IF(C8695="&lt;&lt; vazio &gt;&gt;","VAZIA",IF(AND(O8695&lt;&gt;"",R8695&lt;0),"VENCIDO",IF(AND(O8695&lt;&gt;"",R8695&lt;=Parametros!$B$10),"PRÓX. VENCIMENTO",IF(F8695="Q","QUALIDADE",IF(F8695="S","BLOQUEADO",IF(F8695="R","RESTRITO/DEVOLUÇÃO",IF(OR(N8695="QUAR",N8695="QRES"),"QUARENTENA",IF(OR(B8695="DESCARTE",B8695="DEVOLUÇÃO"),"DESCARTE/DEVOLUÇÃO",IF(AND(D8695="",K8695&lt;&gt;""),"SEM LOTE",IF(AND(Q8695&lt;&gt;"",Q8695&gt;=Parametros!$B$11),"PARADO/SEM GIRO","OK"))))))))))</f>
        <v>OK</v>
      </c>
      <c r="T8695" s="29" t="str">
        <f aca="false">IF(AND($S8695="PARADO/SEM GIRO",$K8695="KG",OR(Painel!$B$5="(Todos)",A8695=Painel!$B$5)*OR(Painel!$E$5="(Todos)",P8695=Painel!$E$5)),$J8695+ROW()/10000000,"")</f>
        <v/>
      </c>
      <c r="U8695" s="29" t="str">
        <f aca="false">IF(AND($S8695="VENCIDO",$K8695="KG",OR(Painel!$B$5="(Todos)",A8695=Painel!$B$5)*OR(Painel!$E$5="(Todos)",P8695=Painel!$E$5)),$J8695+ROW()/10000000,"")</f>
        <v/>
      </c>
    </row>
    <row r="8696" customFormat="false" ht="15" hidden="false" customHeight="false" outlineLevel="0" collapsed="false">
      <c r="A8696" s="29" t="s">
        <v>57</v>
      </c>
      <c r="B8696" s="29" t="s">
        <v>15503</v>
      </c>
      <c r="C8696" s="29" t="s">
        <v>115</v>
      </c>
      <c r="D8696" s="29"/>
      <c r="E8696" s="29" t="n">
        <v>0</v>
      </c>
      <c r="F8696" s="29"/>
      <c r="G8696" s="29"/>
      <c r="H8696" s="30" t="n">
        <v>0</v>
      </c>
      <c r="I8696" s="29"/>
      <c r="J8696" s="30" t="n">
        <v>0</v>
      </c>
      <c r="K8696" s="29"/>
      <c r="L8696" s="29" t="s">
        <v>116</v>
      </c>
      <c r="M8696" s="29"/>
      <c r="N8696" s="29"/>
      <c r="O8696" s="29"/>
      <c r="P8696" s="29"/>
      <c r="Q8696" s="29" t="n">
        <f aca="false">IFERROR(VALUE(L8696),"")</f>
        <v>0</v>
      </c>
      <c r="R8696" s="29" t="str">
        <f aca="true">IF(O8696="","",O8696-TODAY())</f>
        <v/>
      </c>
      <c r="S8696" s="29" t="str">
        <f aca="false">IF(C8696="&lt;&lt; vazio &gt;&gt;","VAZIA",IF(AND(O8696&lt;&gt;"",R8696&lt;0),"VENCIDO",IF(AND(O8696&lt;&gt;"",R8696&lt;=Parametros!$B$10),"PRÓX. VENCIMENTO",IF(F8696="Q","QUALIDADE",IF(F8696="S","BLOQUEADO",IF(F8696="R","RESTRITO/DEVOLUÇÃO",IF(OR(N8696="QUAR",N8696="QRES"),"QUARENTENA",IF(OR(B8696="DESCARTE",B8696="DEVOLUÇÃO"),"DESCARTE/DEVOLUÇÃO",IF(AND(D8696="",K8696&lt;&gt;""),"SEM LOTE",IF(AND(Q8696&lt;&gt;"",Q8696&gt;=Parametros!$B$11),"PARADO/SEM GIRO","OK"))))))))))</f>
        <v>VAZIA</v>
      </c>
      <c r="T8696" s="29" t="str">
        <f aca="false">IF(AND($S8696="PARADO/SEM GIRO",$K8696="KG",OR(Painel!$B$5="(Todos)",A8696=Painel!$B$5)*OR(Painel!$E$5="(Todos)",P8696=Painel!$E$5)),$J8696+ROW()/10000000,"")</f>
        <v/>
      </c>
      <c r="U8696" s="29" t="str">
        <f aca="false">IF(AND($S8696="VENCIDO",$K8696="KG",OR(Painel!$B$5="(Todos)",A8696=Painel!$B$5)*OR(Painel!$E$5="(Todos)",P8696=Painel!$E$5)),$J8696+ROW()/10000000,"")</f>
        <v/>
      </c>
    </row>
    <row r="8697" customFormat="false" ht="15" hidden="false" customHeight="false" outlineLevel="0" collapsed="false">
      <c r="A8697" s="29" t="s">
        <v>57</v>
      </c>
      <c r="B8697" s="29" t="s">
        <v>15504</v>
      </c>
      <c r="C8697" s="29" t="s">
        <v>115</v>
      </c>
      <c r="D8697" s="29"/>
      <c r="E8697" s="29" t="n">
        <v>0</v>
      </c>
      <c r="F8697" s="29"/>
      <c r="G8697" s="29"/>
      <c r="H8697" s="30" t="n">
        <v>0</v>
      </c>
      <c r="I8697" s="29"/>
      <c r="J8697" s="30" t="n">
        <v>0</v>
      </c>
      <c r="K8697" s="29"/>
      <c r="L8697" s="29" t="s">
        <v>116</v>
      </c>
      <c r="M8697" s="29"/>
      <c r="N8697" s="29"/>
      <c r="O8697" s="29"/>
      <c r="P8697" s="29"/>
      <c r="Q8697" s="29" t="n">
        <f aca="false">IFERROR(VALUE(L8697),"")</f>
        <v>0</v>
      </c>
      <c r="R8697" s="29" t="str">
        <f aca="true">IF(O8697="","",O8697-TODAY())</f>
        <v/>
      </c>
      <c r="S8697" s="29" t="str">
        <f aca="false">IF(C8697="&lt;&lt; vazio &gt;&gt;","VAZIA",IF(AND(O8697&lt;&gt;"",R8697&lt;0),"VENCIDO",IF(AND(O8697&lt;&gt;"",R8697&lt;=Parametros!$B$10),"PRÓX. VENCIMENTO",IF(F8697="Q","QUALIDADE",IF(F8697="S","BLOQUEADO",IF(F8697="R","RESTRITO/DEVOLUÇÃO",IF(OR(N8697="QUAR",N8697="QRES"),"QUARENTENA",IF(OR(B8697="DESCARTE",B8697="DEVOLUÇÃO"),"DESCARTE/DEVOLUÇÃO",IF(AND(D8697="",K8697&lt;&gt;""),"SEM LOTE",IF(AND(Q8697&lt;&gt;"",Q8697&gt;=Parametros!$B$11),"PARADO/SEM GIRO","OK"))))))))))</f>
        <v>VAZIA</v>
      </c>
      <c r="T8697" s="29" t="str">
        <f aca="false">IF(AND($S8697="PARADO/SEM GIRO",$K8697="KG",OR(Painel!$B$5="(Todos)",A8697=Painel!$B$5)*OR(Painel!$E$5="(Todos)",P8697=Painel!$E$5)),$J8697+ROW()/10000000,"")</f>
        <v/>
      </c>
      <c r="U8697" s="29" t="str">
        <f aca="false">IF(AND($S8697="VENCIDO",$K8697="KG",OR(Painel!$B$5="(Todos)",A8697=Painel!$B$5)*OR(Painel!$E$5="(Todos)",P8697=Painel!$E$5)),$J8697+ROW()/10000000,"")</f>
        <v/>
      </c>
    </row>
    <row r="8698" customFormat="false" ht="15" hidden="false" customHeight="false" outlineLevel="0" collapsed="false">
      <c r="A8698" s="29" t="s">
        <v>57</v>
      </c>
      <c r="B8698" s="29" t="s">
        <v>15505</v>
      </c>
      <c r="C8698" s="29" t="s">
        <v>115</v>
      </c>
      <c r="D8698" s="29"/>
      <c r="E8698" s="29" t="n">
        <v>0</v>
      </c>
      <c r="F8698" s="29"/>
      <c r="G8698" s="29"/>
      <c r="H8698" s="30" t="n">
        <v>0</v>
      </c>
      <c r="I8698" s="29"/>
      <c r="J8698" s="30" t="n">
        <v>0</v>
      </c>
      <c r="K8698" s="29"/>
      <c r="L8698" s="29" t="s">
        <v>116</v>
      </c>
      <c r="M8698" s="29"/>
      <c r="N8698" s="29"/>
      <c r="O8698" s="29"/>
      <c r="P8698" s="29"/>
      <c r="Q8698" s="29" t="n">
        <f aca="false">IFERROR(VALUE(L8698),"")</f>
        <v>0</v>
      </c>
      <c r="R8698" s="29" t="str">
        <f aca="true">IF(O8698="","",O8698-TODAY())</f>
        <v/>
      </c>
      <c r="S8698" s="29" t="str">
        <f aca="false">IF(C8698="&lt;&lt; vazio &gt;&gt;","VAZIA",IF(AND(O8698&lt;&gt;"",R8698&lt;0),"VENCIDO",IF(AND(O8698&lt;&gt;"",R8698&lt;=Parametros!$B$10),"PRÓX. VENCIMENTO",IF(F8698="Q","QUALIDADE",IF(F8698="S","BLOQUEADO",IF(F8698="R","RESTRITO/DEVOLUÇÃO",IF(OR(N8698="QUAR",N8698="QRES"),"QUARENTENA",IF(OR(B8698="DESCARTE",B8698="DEVOLUÇÃO"),"DESCARTE/DEVOLUÇÃO",IF(AND(D8698="",K8698&lt;&gt;""),"SEM LOTE",IF(AND(Q8698&lt;&gt;"",Q8698&gt;=Parametros!$B$11),"PARADO/SEM GIRO","OK"))))))))))</f>
        <v>VAZIA</v>
      </c>
      <c r="T8698" s="29" t="str">
        <f aca="false">IF(AND($S8698="PARADO/SEM GIRO",$K8698="KG",OR(Painel!$B$5="(Todos)",A8698=Painel!$B$5)*OR(Painel!$E$5="(Todos)",P8698=Painel!$E$5)),$J8698+ROW()/10000000,"")</f>
        <v/>
      </c>
      <c r="U8698" s="29" t="str">
        <f aca="false">IF(AND($S8698="VENCIDO",$K8698="KG",OR(Painel!$B$5="(Todos)",A8698=Painel!$B$5)*OR(Painel!$E$5="(Todos)",P8698=Painel!$E$5)),$J8698+ROW()/10000000,"")</f>
        <v/>
      </c>
    </row>
    <row r="8699" customFormat="false" ht="15" hidden="false" customHeight="false" outlineLevel="0" collapsed="false">
      <c r="A8699" s="29" t="s">
        <v>57</v>
      </c>
      <c r="B8699" s="29" t="s">
        <v>15506</v>
      </c>
      <c r="C8699" s="29" t="s">
        <v>315</v>
      </c>
      <c r="D8699" s="29" t="s">
        <v>476</v>
      </c>
      <c r="E8699" s="29" t="n">
        <v>1</v>
      </c>
      <c r="F8699" s="29"/>
      <c r="G8699" s="29"/>
      <c r="H8699" s="30" t="n">
        <v>230.28</v>
      </c>
      <c r="I8699" s="31" t="n">
        <v>46285</v>
      </c>
      <c r="J8699" s="30" t="n">
        <v>230.28</v>
      </c>
      <c r="K8699" s="29" t="s">
        <v>120</v>
      </c>
      <c r="L8699" s="29" t="s">
        <v>284</v>
      </c>
      <c r="M8699" s="29"/>
      <c r="N8699" s="29" t="s">
        <v>122</v>
      </c>
      <c r="O8699" s="31" t="n">
        <v>46786</v>
      </c>
      <c r="P8699" s="29" t="s">
        <v>123</v>
      </c>
      <c r="Q8699" s="29" t="n">
        <f aca="false">IFERROR(VALUE(L8699),"")</f>
        <v>4</v>
      </c>
      <c r="R8699" s="29" t="n">
        <f aca="true">IF(O8699="","",O8699-TODAY())</f>
        <v>501</v>
      </c>
      <c r="S8699" s="29" t="str">
        <f aca="false">IF(C8699="&lt;&lt; vazio &gt;&gt;","VAZIA",IF(AND(O8699&lt;&gt;"",R8699&lt;0),"VENCIDO",IF(AND(O8699&lt;&gt;"",R8699&lt;=Parametros!$B$10),"PRÓX. VENCIMENTO",IF(F8699="Q","QUALIDADE",IF(F8699="S","BLOQUEADO",IF(F8699="R","RESTRITO/DEVOLUÇÃO",IF(OR(N8699="QUAR",N8699="QRES"),"QUARENTENA",IF(OR(B8699="DESCARTE",B8699="DEVOLUÇÃO"),"DESCARTE/DEVOLUÇÃO",IF(AND(D8699="",K8699&lt;&gt;""),"SEM LOTE",IF(AND(Q8699&lt;&gt;"",Q8699&gt;=Parametros!$B$11),"PARADO/SEM GIRO","OK"))))))))))</f>
        <v>OK</v>
      </c>
      <c r="T8699" s="29" t="str">
        <f aca="false">IF(AND($S8699="PARADO/SEM GIRO",$K8699="KG",OR(Painel!$B$5="(Todos)",A8699=Painel!$B$5)*OR(Painel!$E$5="(Todos)",P8699=Painel!$E$5)),$J8699+ROW()/10000000,"")</f>
        <v/>
      </c>
      <c r="U8699" s="29" t="str">
        <f aca="false">IF(AND($S8699="VENCIDO",$K8699="KG",OR(Painel!$B$5="(Todos)",A8699=Painel!$B$5)*OR(Painel!$E$5="(Todos)",P8699=Painel!$E$5)),$J8699+ROW()/10000000,"")</f>
        <v/>
      </c>
    </row>
    <row r="8700" customFormat="false" ht="15" hidden="false" customHeight="false" outlineLevel="0" collapsed="false">
      <c r="A8700" s="29" t="s">
        <v>57</v>
      </c>
      <c r="B8700" s="29" t="s">
        <v>15507</v>
      </c>
      <c r="C8700" s="29" t="s">
        <v>115</v>
      </c>
      <c r="D8700" s="29"/>
      <c r="E8700" s="29" t="n">
        <v>0</v>
      </c>
      <c r="F8700" s="29"/>
      <c r="G8700" s="29"/>
      <c r="H8700" s="30" t="n">
        <v>0</v>
      </c>
      <c r="I8700" s="29"/>
      <c r="J8700" s="30" t="n">
        <v>0</v>
      </c>
      <c r="K8700" s="29"/>
      <c r="L8700" s="29" t="s">
        <v>116</v>
      </c>
      <c r="M8700" s="29"/>
      <c r="N8700" s="29"/>
      <c r="O8700" s="29"/>
      <c r="P8700" s="29"/>
      <c r="Q8700" s="29" t="n">
        <f aca="false">IFERROR(VALUE(L8700),"")</f>
        <v>0</v>
      </c>
      <c r="R8700" s="29" t="str">
        <f aca="true">IF(O8700="","",O8700-TODAY())</f>
        <v/>
      </c>
      <c r="S8700" s="29" t="str">
        <f aca="false">IF(C8700="&lt;&lt; vazio &gt;&gt;","VAZIA",IF(AND(O8700&lt;&gt;"",R8700&lt;0),"VENCIDO",IF(AND(O8700&lt;&gt;"",R8700&lt;=Parametros!$B$10),"PRÓX. VENCIMENTO",IF(F8700="Q","QUALIDADE",IF(F8700="S","BLOQUEADO",IF(F8700="R","RESTRITO/DEVOLUÇÃO",IF(OR(N8700="QUAR",N8700="QRES"),"QUARENTENA",IF(OR(B8700="DESCARTE",B8700="DEVOLUÇÃO"),"DESCARTE/DEVOLUÇÃO",IF(AND(D8700="",K8700&lt;&gt;""),"SEM LOTE",IF(AND(Q8700&lt;&gt;"",Q8700&gt;=Parametros!$B$11),"PARADO/SEM GIRO","OK"))))))))))</f>
        <v>VAZIA</v>
      </c>
      <c r="T8700" s="29" t="str">
        <f aca="false">IF(AND($S8700="PARADO/SEM GIRO",$K8700="KG",OR(Painel!$B$5="(Todos)",A8700=Painel!$B$5)*OR(Painel!$E$5="(Todos)",P8700=Painel!$E$5)),$J8700+ROW()/10000000,"")</f>
        <v/>
      </c>
      <c r="U8700" s="29" t="str">
        <f aca="false">IF(AND($S8700="VENCIDO",$K8700="KG",OR(Painel!$B$5="(Todos)",A8700=Painel!$B$5)*OR(Painel!$E$5="(Todos)",P8700=Painel!$E$5)),$J8700+ROW()/10000000,"")</f>
        <v/>
      </c>
    </row>
    <row r="8701" customFormat="false" ht="15" hidden="false" customHeight="false" outlineLevel="0" collapsed="false">
      <c r="A8701" s="29" t="s">
        <v>57</v>
      </c>
      <c r="B8701" s="29" t="s">
        <v>15508</v>
      </c>
      <c r="C8701" s="29" t="s">
        <v>115</v>
      </c>
      <c r="D8701" s="29"/>
      <c r="E8701" s="29" t="n">
        <v>0</v>
      </c>
      <c r="F8701" s="29"/>
      <c r="G8701" s="29"/>
      <c r="H8701" s="30" t="n">
        <v>0</v>
      </c>
      <c r="I8701" s="29"/>
      <c r="J8701" s="30" t="n">
        <v>0</v>
      </c>
      <c r="K8701" s="29"/>
      <c r="L8701" s="29" t="s">
        <v>116</v>
      </c>
      <c r="M8701" s="29"/>
      <c r="N8701" s="29"/>
      <c r="O8701" s="29"/>
      <c r="P8701" s="29"/>
      <c r="Q8701" s="29" t="n">
        <f aca="false">IFERROR(VALUE(L8701),"")</f>
        <v>0</v>
      </c>
      <c r="R8701" s="29" t="str">
        <f aca="true">IF(O8701="","",O8701-TODAY())</f>
        <v/>
      </c>
      <c r="S8701" s="29" t="str">
        <f aca="false">IF(C8701="&lt;&lt; vazio &gt;&gt;","VAZIA",IF(AND(O8701&lt;&gt;"",R8701&lt;0),"VENCIDO",IF(AND(O8701&lt;&gt;"",R8701&lt;=Parametros!$B$10),"PRÓX. VENCIMENTO",IF(F8701="Q","QUALIDADE",IF(F8701="S","BLOQUEADO",IF(F8701="R","RESTRITO/DEVOLUÇÃO",IF(OR(N8701="QUAR",N8701="QRES"),"QUARENTENA",IF(OR(B8701="DESCARTE",B8701="DEVOLUÇÃO"),"DESCARTE/DEVOLUÇÃO",IF(AND(D8701="",K8701&lt;&gt;""),"SEM LOTE",IF(AND(Q8701&lt;&gt;"",Q8701&gt;=Parametros!$B$11),"PARADO/SEM GIRO","OK"))))))))))</f>
        <v>VAZIA</v>
      </c>
      <c r="T8701" s="29" t="str">
        <f aca="false">IF(AND($S8701="PARADO/SEM GIRO",$K8701="KG",OR(Painel!$B$5="(Todos)",A8701=Painel!$B$5)*OR(Painel!$E$5="(Todos)",P8701=Painel!$E$5)),$J8701+ROW()/10000000,"")</f>
        <v/>
      </c>
      <c r="U8701" s="29" t="str">
        <f aca="false">IF(AND($S8701="VENCIDO",$K8701="KG",OR(Painel!$B$5="(Todos)",A8701=Painel!$B$5)*OR(Painel!$E$5="(Todos)",P8701=Painel!$E$5)),$J8701+ROW()/10000000,"")</f>
        <v/>
      </c>
    </row>
    <row r="8702" customFormat="false" ht="15" hidden="false" customHeight="false" outlineLevel="0" collapsed="false">
      <c r="A8702" s="29" t="s">
        <v>57</v>
      </c>
      <c r="B8702" s="29" t="s">
        <v>15509</v>
      </c>
      <c r="C8702" s="29" t="s">
        <v>115</v>
      </c>
      <c r="D8702" s="29"/>
      <c r="E8702" s="29" t="n">
        <v>0</v>
      </c>
      <c r="F8702" s="29"/>
      <c r="G8702" s="29"/>
      <c r="H8702" s="30" t="n">
        <v>0</v>
      </c>
      <c r="I8702" s="29"/>
      <c r="J8702" s="30" t="n">
        <v>0</v>
      </c>
      <c r="K8702" s="29"/>
      <c r="L8702" s="29" t="s">
        <v>116</v>
      </c>
      <c r="M8702" s="29"/>
      <c r="N8702" s="29"/>
      <c r="O8702" s="29"/>
      <c r="P8702" s="29"/>
      <c r="Q8702" s="29" t="n">
        <f aca="false">IFERROR(VALUE(L8702),"")</f>
        <v>0</v>
      </c>
      <c r="R8702" s="29" t="str">
        <f aca="true">IF(O8702="","",O8702-TODAY())</f>
        <v/>
      </c>
      <c r="S8702" s="29" t="str">
        <f aca="false">IF(C8702="&lt;&lt; vazio &gt;&gt;","VAZIA",IF(AND(O8702&lt;&gt;"",R8702&lt;0),"VENCIDO",IF(AND(O8702&lt;&gt;"",R8702&lt;=Parametros!$B$10),"PRÓX. VENCIMENTO",IF(F8702="Q","QUALIDADE",IF(F8702="S","BLOQUEADO",IF(F8702="R","RESTRITO/DEVOLUÇÃO",IF(OR(N8702="QUAR",N8702="QRES"),"QUARENTENA",IF(OR(B8702="DESCARTE",B8702="DEVOLUÇÃO"),"DESCARTE/DEVOLUÇÃO",IF(AND(D8702="",K8702&lt;&gt;""),"SEM LOTE",IF(AND(Q8702&lt;&gt;"",Q8702&gt;=Parametros!$B$11),"PARADO/SEM GIRO","OK"))))))))))</f>
        <v>VAZIA</v>
      </c>
      <c r="T8702" s="29" t="str">
        <f aca="false">IF(AND($S8702="PARADO/SEM GIRO",$K8702="KG",OR(Painel!$B$5="(Todos)",A8702=Painel!$B$5)*OR(Painel!$E$5="(Todos)",P8702=Painel!$E$5)),$J8702+ROW()/10000000,"")</f>
        <v/>
      </c>
      <c r="U8702" s="29" t="str">
        <f aca="false">IF(AND($S8702="VENCIDO",$K8702="KG",OR(Painel!$B$5="(Todos)",A8702=Painel!$B$5)*OR(Painel!$E$5="(Todos)",P8702=Painel!$E$5)),$J8702+ROW()/10000000,"")</f>
        <v/>
      </c>
    </row>
    <row r="8703" customFormat="false" ht="15" hidden="false" customHeight="false" outlineLevel="0" collapsed="false">
      <c r="A8703" s="29" t="s">
        <v>57</v>
      </c>
      <c r="B8703" s="29" t="s">
        <v>15510</v>
      </c>
      <c r="C8703" s="29" t="s">
        <v>15260</v>
      </c>
      <c r="D8703" s="29" t="s">
        <v>15261</v>
      </c>
      <c r="E8703" s="29" t="n">
        <v>1</v>
      </c>
      <c r="F8703" s="29"/>
      <c r="G8703" s="29"/>
      <c r="H8703" s="30" t="n">
        <v>243.2</v>
      </c>
      <c r="I8703" s="31" t="n">
        <v>46278</v>
      </c>
      <c r="J8703" s="30" t="n">
        <v>243.2</v>
      </c>
      <c r="K8703" s="29" t="s">
        <v>120</v>
      </c>
      <c r="L8703" s="29" t="s">
        <v>7114</v>
      </c>
      <c r="M8703" s="29"/>
      <c r="N8703" s="29" t="s">
        <v>122</v>
      </c>
      <c r="O8703" s="31" t="n">
        <v>46374</v>
      </c>
      <c r="P8703" s="29" t="s">
        <v>123</v>
      </c>
      <c r="Q8703" s="29" t="n">
        <f aca="false">IFERROR(VALUE(L8703),"")</f>
        <v>103</v>
      </c>
      <c r="R8703" s="29" t="n">
        <f aca="true">IF(O8703="","",O8703-TODAY())</f>
        <v>89</v>
      </c>
      <c r="S8703" s="29" t="str">
        <f aca="false">IF(C8703="&lt;&lt; vazio &gt;&gt;","VAZIA",IF(AND(O8703&lt;&gt;"",R8703&lt;0),"VENCIDO",IF(AND(O8703&lt;&gt;"",R8703&lt;=Parametros!$B$10),"PRÓX. VENCIMENTO",IF(F8703="Q","QUALIDADE",IF(F8703="S","BLOQUEADO",IF(F8703="R","RESTRITO/DEVOLUÇÃO",IF(OR(N8703="QUAR",N8703="QRES"),"QUARENTENA",IF(OR(B8703="DESCARTE",B8703="DEVOLUÇÃO"),"DESCARTE/DEVOLUÇÃO",IF(AND(D8703="",K8703&lt;&gt;""),"SEM LOTE",IF(AND(Q8703&lt;&gt;"",Q8703&gt;=Parametros!$B$11),"PARADO/SEM GIRO","OK"))))))))))</f>
        <v>PARADO/SEM GIRO</v>
      </c>
      <c r="T8703" s="29" t="n">
        <f aca="false">IF(AND($S8703="PARADO/SEM GIRO",$K8703="KG",OR(Painel!$B$5="(Todos)",A8703=Painel!$B$5)*OR(Painel!$E$5="(Todos)",P8703=Painel!$E$5)),$J8703+ROW()/10000000,"")</f>
        <v>243.2008703</v>
      </c>
      <c r="U8703" s="29" t="str">
        <f aca="false">IF(AND($S8703="VENCIDO",$K8703="KG",OR(Painel!$B$5="(Todos)",A8703=Painel!$B$5)*OR(Painel!$E$5="(Todos)",P8703=Painel!$E$5)),$J8703+ROW()/10000000,"")</f>
        <v/>
      </c>
    </row>
    <row r="8704" customFormat="false" ht="15" hidden="false" customHeight="false" outlineLevel="0" collapsed="false">
      <c r="A8704" s="29" t="s">
        <v>57</v>
      </c>
      <c r="B8704" s="29" t="s">
        <v>15511</v>
      </c>
      <c r="C8704" s="29" t="s">
        <v>115</v>
      </c>
      <c r="D8704" s="29"/>
      <c r="E8704" s="29" t="n">
        <v>0</v>
      </c>
      <c r="F8704" s="29"/>
      <c r="G8704" s="29"/>
      <c r="H8704" s="30" t="n">
        <v>0</v>
      </c>
      <c r="I8704" s="29"/>
      <c r="J8704" s="30" t="n">
        <v>0</v>
      </c>
      <c r="K8704" s="29"/>
      <c r="L8704" s="29" t="s">
        <v>116</v>
      </c>
      <c r="M8704" s="29"/>
      <c r="N8704" s="29"/>
      <c r="O8704" s="29"/>
      <c r="P8704" s="29"/>
      <c r="Q8704" s="29" t="n">
        <f aca="false">IFERROR(VALUE(L8704),"")</f>
        <v>0</v>
      </c>
      <c r="R8704" s="29" t="str">
        <f aca="true">IF(O8704="","",O8704-TODAY())</f>
        <v/>
      </c>
      <c r="S8704" s="29" t="str">
        <f aca="false">IF(C8704="&lt;&lt; vazio &gt;&gt;","VAZIA",IF(AND(O8704&lt;&gt;"",R8704&lt;0),"VENCIDO",IF(AND(O8704&lt;&gt;"",R8704&lt;=Parametros!$B$10),"PRÓX. VENCIMENTO",IF(F8704="Q","QUALIDADE",IF(F8704="S","BLOQUEADO",IF(F8704="R","RESTRITO/DEVOLUÇÃO",IF(OR(N8704="QUAR",N8704="QRES"),"QUARENTENA",IF(OR(B8704="DESCARTE",B8704="DEVOLUÇÃO"),"DESCARTE/DEVOLUÇÃO",IF(AND(D8704="",K8704&lt;&gt;""),"SEM LOTE",IF(AND(Q8704&lt;&gt;"",Q8704&gt;=Parametros!$B$11),"PARADO/SEM GIRO","OK"))))))))))</f>
        <v>VAZIA</v>
      </c>
      <c r="T8704" s="29" t="str">
        <f aca="false">IF(AND($S8704="PARADO/SEM GIRO",$K8704="KG",OR(Painel!$B$5="(Todos)",A8704=Painel!$B$5)*OR(Painel!$E$5="(Todos)",P8704=Painel!$E$5)),$J8704+ROW()/10000000,"")</f>
        <v/>
      </c>
      <c r="U8704" s="29" t="str">
        <f aca="false">IF(AND($S8704="VENCIDO",$K8704="KG",OR(Painel!$B$5="(Todos)",A8704=Painel!$B$5)*OR(Painel!$E$5="(Todos)",P8704=Painel!$E$5)),$J8704+ROW()/10000000,"")</f>
        <v/>
      </c>
    </row>
    <row r="8705" customFormat="false" ht="15" hidden="false" customHeight="false" outlineLevel="0" collapsed="false">
      <c r="A8705" s="29" t="s">
        <v>57</v>
      </c>
      <c r="B8705" s="29" t="s">
        <v>15512</v>
      </c>
      <c r="C8705" s="29" t="s">
        <v>115</v>
      </c>
      <c r="D8705" s="29"/>
      <c r="E8705" s="29" t="n">
        <v>0</v>
      </c>
      <c r="F8705" s="29"/>
      <c r="G8705" s="29"/>
      <c r="H8705" s="30" t="n">
        <v>0</v>
      </c>
      <c r="I8705" s="29"/>
      <c r="J8705" s="30" t="n">
        <v>0</v>
      </c>
      <c r="K8705" s="29"/>
      <c r="L8705" s="29" t="s">
        <v>116</v>
      </c>
      <c r="M8705" s="29"/>
      <c r="N8705" s="29"/>
      <c r="O8705" s="29"/>
      <c r="P8705" s="29"/>
      <c r="Q8705" s="29" t="n">
        <f aca="false">IFERROR(VALUE(L8705),"")</f>
        <v>0</v>
      </c>
      <c r="R8705" s="29" t="str">
        <f aca="true">IF(O8705="","",O8705-TODAY())</f>
        <v/>
      </c>
      <c r="S8705" s="29" t="str">
        <f aca="false">IF(C8705="&lt;&lt; vazio &gt;&gt;","VAZIA",IF(AND(O8705&lt;&gt;"",R8705&lt;0),"VENCIDO",IF(AND(O8705&lt;&gt;"",R8705&lt;=Parametros!$B$10),"PRÓX. VENCIMENTO",IF(F8705="Q","QUALIDADE",IF(F8705="S","BLOQUEADO",IF(F8705="R","RESTRITO/DEVOLUÇÃO",IF(OR(N8705="QUAR",N8705="QRES"),"QUARENTENA",IF(OR(B8705="DESCARTE",B8705="DEVOLUÇÃO"),"DESCARTE/DEVOLUÇÃO",IF(AND(D8705="",K8705&lt;&gt;""),"SEM LOTE",IF(AND(Q8705&lt;&gt;"",Q8705&gt;=Parametros!$B$11),"PARADO/SEM GIRO","OK"))))))))))</f>
        <v>VAZIA</v>
      </c>
      <c r="T8705" s="29" t="str">
        <f aca="false">IF(AND($S8705="PARADO/SEM GIRO",$K8705="KG",OR(Painel!$B$5="(Todos)",A8705=Painel!$B$5)*OR(Painel!$E$5="(Todos)",P8705=Painel!$E$5)),$J8705+ROW()/10000000,"")</f>
        <v/>
      </c>
      <c r="U8705" s="29" t="str">
        <f aca="false">IF(AND($S8705="VENCIDO",$K8705="KG",OR(Painel!$B$5="(Todos)",A8705=Painel!$B$5)*OR(Painel!$E$5="(Todos)",P8705=Painel!$E$5)),$J8705+ROW()/10000000,"")</f>
        <v/>
      </c>
    </row>
    <row r="8706" customFormat="false" ht="15" hidden="false" customHeight="false" outlineLevel="0" collapsed="false">
      <c r="A8706" s="29" t="s">
        <v>57</v>
      </c>
      <c r="B8706" s="29" t="s">
        <v>15513</v>
      </c>
      <c r="C8706" s="29" t="s">
        <v>1381</v>
      </c>
      <c r="D8706" s="29" t="s">
        <v>7649</v>
      </c>
      <c r="E8706" s="29" t="n">
        <v>1</v>
      </c>
      <c r="F8706" s="29"/>
      <c r="G8706" s="29"/>
      <c r="H8706" s="30" t="n">
        <v>660</v>
      </c>
      <c r="I8706" s="31" t="n">
        <v>46278</v>
      </c>
      <c r="J8706" s="30" t="n">
        <v>660</v>
      </c>
      <c r="K8706" s="29" t="s">
        <v>120</v>
      </c>
      <c r="L8706" s="29" t="s">
        <v>328</v>
      </c>
      <c r="M8706" s="29"/>
      <c r="N8706" s="29" t="s">
        <v>122</v>
      </c>
      <c r="O8706" s="31" t="n">
        <v>46556</v>
      </c>
      <c r="P8706" s="29" t="s">
        <v>123</v>
      </c>
      <c r="Q8706" s="29" t="n">
        <f aca="false">IFERROR(VALUE(L8706),"")</f>
        <v>7</v>
      </c>
      <c r="R8706" s="29" t="n">
        <f aca="true">IF(O8706="","",O8706-TODAY())</f>
        <v>271</v>
      </c>
      <c r="S8706" s="29" t="str">
        <f aca="false">IF(C8706="&lt;&lt; vazio &gt;&gt;","VAZIA",IF(AND(O8706&lt;&gt;"",R8706&lt;0),"VENCIDO",IF(AND(O8706&lt;&gt;"",R8706&lt;=Parametros!$B$10),"PRÓX. VENCIMENTO",IF(F8706="Q","QUALIDADE",IF(F8706="S","BLOQUEADO",IF(F8706="R","RESTRITO/DEVOLUÇÃO",IF(OR(N8706="QUAR",N8706="QRES"),"QUARENTENA",IF(OR(B8706="DESCARTE",B8706="DEVOLUÇÃO"),"DESCARTE/DEVOLUÇÃO",IF(AND(D8706="",K8706&lt;&gt;""),"SEM LOTE",IF(AND(Q8706&lt;&gt;"",Q8706&gt;=Parametros!$B$11),"PARADO/SEM GIRO","OK"))))))))))</f>
        <v>OK</v>
      </c>
      <c r="T8706" s="29" t="str">
        <f aca="false">IF(AND($S8706="PARADO/SEM GIRO",$K8706="KG",OR(Painel!$B$5="(Todos)",A8706=Painel!$B$5)*OR(Painel!$E$5="(Todos)",P8706=Painel!$E$5)),$J8706+ROW()/10000000,"")</f>
        <v/>
      </c>
      <c r="U8706" s="29" t="str">
        <f aca="false">IF(AND($S8706="VENCIDO",$K8706="KG",OR(Painel!$B$5="(Todos)",A8706=Painel!$B$5)*OR(Painel!$E$5="(Todos)",P8706=Painel!$E$5)),$J8706+ROW()/10000000,"")</f>
        <v/>
      </c>
    </row>
    <row r="8707" customFormat="false" ht="15" hidden="false" customHeight="false" outlineLevel="0" collapsed="false">
      <c r="A8707" s="29" t="s">
        <v>57</v>
      </c>
      <c r="B8707" s="29" t="s">
        <v>15514</v>
      </c>
      <c r="C8707" s="29" t="s">
        <v>115</v>
      </c>
      <c r="D8707" s="29"/>
      <c r="E8707" s="29" t="n">
        <v>0</v>
      </c>
      <c r="F8707" s="29"/>
      <c r="G8707" s="29"/>
      <c r="H8707" s="30" t="n">
        <v>0</v>
      </c>
      <c r="I8707" s="29"/>
      <c r="J8707" s="30" t="n">
        <v>0</v>
      </c>
      <c r="K8707" s="29"/>
      <c r="L8707" s="29" t="s">
        <v>116</v>
      </c>
      <c r="M8707" s="29"/>
      <c r="N8707" s="29"/>
      <c r="O8707" s="29"/>
      <c r="P8707" s="29"/>
      <c r="Q8707" s="29" t="n">
        <f aca="false">IFERROR(VALUE(L8707),"")</f>
        <v>0</v>
      </c>
      <c r="R8707" s="29" t="str">
        <f aca="true">IF(O8707="","",O8707-TODAY())</f>
        <v/>
      </c>
      <c r="S8707" s="29" t="str">
        <f aca="false">IF(C8707="&lt;&lt; vazio &gt;&gt;","VAZIA",IF(AND(O8707&lt;&gt;"",R8707&lt;0),"VENCIDO",IF(AND(O8707&lt;&gt;"",R8707&lt;=Parametros!$B$10),"PRÓX. VENCIMENTO",IF(F8707="Q","QUALIDADE",IF(F8707="S","BLOQUEADO",IF(F8707="R","RESTRITO/DEVOLUÇÃO",IF(OR(N8707="QUAR",N8707="QRES"),"QUARENTENA",IF(OR(B8707="DESCARTE",B8707="DEVOLUÇÃO"),"DESCARTE/DEVOLUÇÃO",IF(AND(D8707="",K8707&lt;&gt;""),"SEM LOTE",IF(AND(Q8707&lt;&gt;"",Q8707&gt;=Parametros!$B$11),"PARADO/SEM GIRO","OK"))))))))))</f>
        <v>VAZIA</v>
      </c>
      <c r="T8707" s="29" t="str">
        <f aca="false">IF(AND($S8707="PARADO/SEM GIRO",$K8707="KG",OR(Painel!$B$5="(Todos)",A8707=Painel!$B$5)*OR(Painel!$E$5="(Todos)",P8707=Painel!$E$5)),$J8707+ROW()/10000000,"")</f>
        <v/>
      </c>
      <c r="U8707" s="29" t="str">
        <f aca="false">IF(AND($S8707="VENCIDO",$K8707="KG",OR(Painel!$B$5="(Todos)",A8707=Painel!$B$5)*OR(Painel!$E$5="(Todos)",P8707=Painel!$E$5)),$J8707+ROW()/10000000,"")</f>
        <v/>
      </c>
    </row>
    <row r="8708" customFormat="false" ht="15" hidden="false" customHeight="false" outlineLevel="0" collapsed="false">
      <c r="A8708" s="29" t="s">
        <v>57</v>
      </c>
      <c r="B8708" s="29" t="s">
        <v>15515</v>
      </c>
      <c r="C8708" s="29" t="s">
        <v>322</v>
      </c>
      <c r="D8708" s="29" t="s">
        <v>491</v>
      </c>
      <c r="E8708" s="29" t="n">
        <v>1</v>
      </c>
      <c r="F8708" s="29"/>
      <c r="G8708" s="29"/>
      <c r="H8708" s="30" t="n">
        <v>262.6</v>
      </c>
      <c r="I8708" s="31" t="n">
        <v>46285</v>
      </c>
      <c r="J8708" s="30" t="n">
        <v>262.6</v>
      </c>
      <c r="K8708" s="29" t="s">
        <v>120</v>
      </c>
      <c r="L8708" s="29" t="s">
        <v>284</v>
      </c>
      <c r="M8708" s="29"/>
      <c r="N8708" s="29" t="s">
        <v>122</v>
      </c>
      <c r="O8708" s="31" t="n">
        <v>46635</v>
      </c>
      <c r="P8708" s="29" t="s">
        <v>123</v>
      </c>
      <c r="Q8708" s="29" t="n">
        <f aca="false">IFERROR(VALUE(L8708),"")</f>
        <v>4</v>
      </c>
      <c r="R8708" s="29" t="n">
        <f aca="true">IF(O8708="","",O8708-TODAY())</f>
        <v>350</v>
      </c>
      <c r="S8708" s="29" t="str">
        <f aca="false">IF(C8708="&lt;&lt; vazio &gt;&gt;","VAZIA",IF(AND(O8708&lt;&gt;"",R8708&lt;0),"VENCIDO",IF(AND(O8708&lt;&gt;"",R8708&lt;=Parametros!$B$10),"PRÓX. VENCIMENTO",IF(F8708="Q","QUALIDADE",IF(F8708="S","BLOQUEADO",IF(F8708="R","RESTRITO/DEVOLUÇÃO",IF(OR(N8708="QUAR",N8708="QRES"),"QUARENTENA",IF(OR(B8708="DESCARTE",B8708="DEVOLUÇÃO"),"DESCARTE/DEVOLUÇÃO",IF(AND(D8708="",K8708&lt;&gt;""),"SEM LOTE",IF(AND(Q8708&lt;&gt;"",Q8708&gt;=Parametros!$B$11),"PARADO/SEM GIRO","OK"))))))))))</f>
        <v>OK</v>
      </c>
      <c r="T8708" s="29" t="str">
        <f aca="false">IF(AND($S8708="PARADO/SEM GIRO",$K8708="KG",OR(Painel!$B$5="(Todos)",A8708=Painel!$B$5)*OR(Painel!$E$5="(Todos)",P8708=Painel!$E$5)),$J8708+ROW()/10000000,"")</f>
        <v/>
      </c>
      <c r="U8708" s="29" t="str">
        <f aca="false">IF(AND($S8708="VENCIDO",$K8708="KG",OR(Painel!$B$5="(Todos)",A8708=Painel!$B$5)*OR(Painel!$E$5="(Todos)",P8708=Painel!$E$5)),$J8708+ROW()/10000000,"")</f>
        <v/>
      </c>
    </row>
    <row r="8709" customFormat="false" ht="15" hidden="false" customHeight="false" outlineLevel="0" collapsed="false">
      <c r="A8709" s="29" t="s">
        <v>57</v>
      </c>
      <c r="B8709" s="29" t="s">
        <v>15516</v>
      </c>
      <c r="C8709" s="29" t="s">
        <v>165</v>
      </c>
      <c r="D8709" s="29" t="s">
        <v>458</v>
      </c>
      <c r="E8709" s="29" t="n">
        <v>1</v>
      </c>
      <c r="F8709" s="29"/>
      <c r="G8709" s="29"/>
      <c r="H8709" s="30" t="n">
        <v>133.32</v>
      </c>
      <c r="I8709" s="31" t="n">
        <v>46285</v>
      </c>
      <c r="J8709" s="30" t="n">
        <v>133.32</v>
      </c>
      <c r="K8709" s="29" t="s">
        <v>120</v>
      </c>
      <c r="L8709" s="29" t="s">
        <v>400</v>
      </c>
      <c r="M8709" s="29"/>
      <c r="N8709" s="29" t="s">
        <v>122</v>
      </c>
      <c r="O8709" s="31" t="n">
        <v>46799</v>
      </c>
      <c r="P8709" s="29" t="s">
        <v>123</v>
      </c>
      <c r="Q8709" s="29" t="n">
        <f aca="false">IFERROR(VALUE(L8709),"")</f>
        <v>3</v>
      </c>
      <c r="R8709" s="29" t="n">
        <f aca="true">IF(O8709="","",O8709-TODAY())</f>
        <v>514</v>
      </c>
      <c r="S8709" s="29" t="str">
        <f aca="false">IF(C8709="&lt;&lt; vazio &gt;&gt;","VAZIA",IF(AND(O8709&lt;&gt;"",R8709&lt;0),"VENCIDO",IF(AND(O8709&lt;&gt;"",R8709&lt;=Parametros!$B$10),"PRÓX. VENCIMENTO",IF(F8709="Q","QUALIDADE",IF(F8709="S","BLOQUEADO",IF(F8709="R","RESTRITO/DEVOLUÇÃO",IF(OR(N8709="QUAR",N8709="QRES"),"QUARENTENA",IF(OR(B8709="DESCARTE",B8709="DEVOLUÇÃO"),"DESCARTE/DEVOLUÇÃO",IF(AND(D8709="",K8709&lt;&gt;""),"SEM LOTE",IF(AND(Q8709&lt;&gt;"",Q8709&gt;=Parametros!$B$11),"PARADO/SEM GIRO","OK"))))))))))</f>
        <v>OK</v>
      </c>
      <c r="T8709" s="29" t="str">
        <f aca="false">IF(AND($S8709="PARADO/SEM GIRO",$K8709="KG",OR(Painel!$B$5="(Todos)",A8709=Painel!$B$5)*OR(Painel!$E$5="(Todos)",P8709=Painel!$E$5)),$J8709+ROW()/10000000,"")</f>
        <v/>
      </c>
      <c r="U8709" s="29" t="str">
        <f aca="false">IF(AND($S8709="VENCIDO",$K8709="KG",OR(Painel!$B$5="(Todos)",A8709=Painel!$B$5)*OR(Painel!$E$5="(Todos)",P8709=Painel!$E$5)),$J8709+ROW()/10000000,"")</f>
        <v/>
      </c>
    </row>
    <row r="8710" customFormat="false" ht="15" hidden="false" customHeight="false" outlineLevel="0" collapsed="false">
      <c r="A8710" s="29" t="s">
        <v>57</v>
      </c>
      <c r="B8710" s="29" t="s">
        <v>15517</v>
      </c>
      <c r="C8710" s="29" t="s">
        <v>115</v>
      </c>
      <c r="D8710" s="29"/>
      <c r="E8710" s="29" t="n">
        <v>0</v>
      </c>
      <c r="F8710" s="29"/>
      <c r="G8710" s="29"/>
      <c r="H8710" s="30" t="n">
        <v>0</v>
      </c>
      <c r="I8710" s="29"/>
      <c r="J8710" s="30" t="n">
        <v>0</v>
      </c>
      <c r="K8710" s="29"/>
      <c r="L8710" s="29" t="s">
        <v>116</v>
      </c>
      <c r="M8710" s="29"/>
      <c r="N8710" s="29"/>
      <c r="O8710" s="29"/>
      <c r="P8710" s="29"/>
      <c r="Q8710" s="29" t="n">
        <f aca="false">IFERROR(VALUE(L8710),"")</f>
        <v>0</v>
      </c>
      <c r="R8710" s="29" t="str">
        <f aca="true">IF(O8710="","",O8710-TODAY())</f>
        <v/>
      </c>
      <c r="S8710" s="29" t="str">
        <f aca="false">IF(C8710="&lt;&lt; vazio &gt;&gt;","VAZIA",IF(AND(O8710&lt;&gt;"",R8710&lt;0),"VENCIDO",IF(AND(O8710&lt;&gt;"",R8710&lt;=Parametros!$B$10),"PRÓX. VENCIMENTO",IF(F8710="Q","QUALIDADE",IF(F8710="S","BLOQUEADO",IF(F8710="R","RESTRITO/DEVOLUÇÃO",IF(OR(N8710="QUAR",N8710="QRES"),"QUARENTENA",IF(OR(B8710="DESCARTE",B8710="DEVOLUÇÃO"),"DESCARTE/DEVOLUÇÃO",IF(AND(D8710="",K8710&lt;&gt;""),"SEM LOTE",IF(AND(Q8710&lt;&gt;"",Q8710&gt;=Parametros!$B$11),"PARADO/SEM GIRO","OK"))))))))))</f>
        <v>VAZIA</v>
      </c>
      <c r="T8710" s="29" t="str">
        <f aca="false">IF(AND($S8710="PARADO/SEM GIRO",$K8710="KG",OR(Painel!$B$5="(Todos)",A8710=Painel!$B$5)*OR(Painel!$E$5="(Todos)",P8710=Painel!$E$5)),$J8710+ROW()/10000000,"")</f>
        <v/>
      </c>
      <c r="U8710" s="29" t="str">
        <f aca="false">IF(AND($S8710="VENCIDO",$K8710="KG",OR(Painel!$B$5="(Todos)",A8710=Painel!$B$5)*OR(Painel!$E$5="(Todos)",P8710=Painel!$E$5)),$J8710+ROW()/10000000,"")</f>
        <v/>
      </c>
    </row>
    <row r="8711" customFormat="false" ht="15" hidden="false" customHeight="false" outlineLevel="0" collapsed="false">
      <c r="A8711" s="29" t="s">
        <v>57</v>
      </c>
      <c r="B8711" s="29" t="s">
        <v>15518</v>
      </c>
      <c r="C8711" s="29" t="s">
        <v>489</v>
      </c>
      <c r="D8711" s="29" t="s">
        <v>490</v>
      </c>
      <c r="E8711" s="29" t="n">
        <v>1</v>
      </c>
      <c r="F8711" s="29"/>
      <c r="G8711" s="29"/>
      <c r="H8711" s="30" t="n">
        <v>304.5</v>
      </c>
      <c r="I8711" s="31" t="n">
        <v>46285</v>
      </c>
      <c r="J8711" s="30" t="n">
        <v>304.5</v>
      </c>
      <c r="K8711" s="29" t="s">
        <v>120</v>
      </c>
      <c r="L8711" s="29" t="s">
        <v>2236</v>
      </c>
      <c r="M8711" s="29"/>
      <c r="N8711" s="29" t="s">
        <v>122</v>
      </c>
      <c r="O8711" s="31" t="n">
        <v>46727</v>
      </c>
      <c r="P8711" s="29" t="s">
        <v>123</v>
      </c>
      <c r="Q8711" s="29" t="n">
        <f aca="false">IFERROR(VALUE(L8711),"")</f>
        <v>34</v>
      </c>
      <c r="R8711" s="29" t="n">
        <f aca="true">IF(O8711="","",O8711-TODAY())</f>
        <v>442</v>
      </c>
      <c r="S8711" s="29" t="str">
        <f aca="false">IF(C8711="&lt;&lt; vazio &gt;&gt;","VAZIA",IF(AND(O8711&lt;&gt;"",R8711&lt;0),"VENCIDO",IF(AND(O8711&lt;&gt;"",R8711&lt;=Parametros!$B$10),"PRÓX. VENCIMENTO",IF(F8711="Q","QUALIDADE",IF(F8711="S","BLOQUEADO",IF(F8711="R","RESTRITO/DEVOLUÇÃO",IF(OR(N8711="QUAR",N8711="QRES"),"QUARENTENA",IF(OR(B8711="DESCARTE",B8711="DEVOLUÇÃO"),"DESCARTE/DEVOLUÇÃO",IF(AND(D8711="",K8711&lt;&gt;""),"SEM LOTE",IF(AND(Q8711&lt;&gt;"",Q8711&gt;=Parametros!$B$11),"PARADO/SEM GIRO","OK"))))))))))</f>
        <v>OK</v>
      </c>
      <c r="T8711" s="29" t="str">
        <f aca="false">IF(AND($S8711="PARADO/SEM GIRO",$K8711="KG",OR(Painel!$B$5="(Todos)",A8711=Painel!$B$5)*OR(Painel!$E$5="(Todos)",P8711=Painel!$E$5)),$J8711+ROW()/10000000,"")</f>
        <v/>
      </c>
      <c r="U8711" s="29" t="str">
        <f aca="false">IF(AND($S8711="VENCIDO",$K8711="KG",OR(Painel!$B$5="(Todos)",A8711=Painel!$B$5)*OR(Painel!$E$5="(Todos)",P8711=Painel!$E$5)),$J8711+ROW()/10000000,"")</f>
        <v/>
      </c>
    </row>
    <row r="8712" customFormat="false" ht="15" hidden="false" customHeight="false" outlineLevel="0" collapsed="false">
      <c r="A8712" s="29" t="s">
        <v>57</v>
      </c>
      <c r="B8712" s="29" t="s">
        <v>15519</v>
      </c>
      <c r="C8712" s="29" t="s">
        <v>115</v>
      </c>
      <c r="D8712" s="29"/>
      <c r="E8712" s="29" t="n">
        <v>0</v>
      </c>
      <c r="F8712" s="29"/>
      <c r="G8712" s="29"/>
      <c r="H8712" s="30" t="n">
        <v>0</v>
      </c>
      <c r="I8712" s="29"/>
      <c r="J8712" s="30" t="n">
        <v>0</v>
      </c>
      <c r="K8712" s="29"/>
      <c r="L8712" s="29" t="s">
        <v>116</v>
      </c>
      <c r="M8712" s="29"/>
      <c r="N8712" s="29"/>
      <c r="O8712" s="29"/>
      <c r="P8712" s="29"/>
      <c r="Q8712" s="29" t="n">
        <f aca="false">IFERROR(VALUE(L8712),"")</f>
        <v>0</v>
      </c>
      <c r="R8712" s="29" t="str">
        <f aca="true">IF(O8712="","",O8712-TODAY())</f>
        <v/>
      </c>
      <c r="S8712" s="29" t="str">
        <f aca="false">IF(C8712="&lt;&lt; vazio &gt;&gt;","VAZIA",IF(AND(O8712&lt;&gt;"",R8712&lt;0),"VENCIDO",IF(AND(O8712&lt;&gt;"",R8712&lt;=Parametros!$B$10),"PRÓX. VENCIMENTO",IF(F8712="Q","QUALIDADE",IF(F8712="S","BLOQUEADO",IF(F8712="R","RESTRITO/DEVOLUÇÃO",IF(OR(N8712="QUAR",N8712="QRES"),"QUARENTENA",IF(OR(B8712="DESCARTE",B8712="DEVOLUÇÃO"),"DESCARTE/DEVOLUÇÃO",IF(AND(D8712="",K8712&lt;&gt;""),"SEM LOTE",IF(AND(Q8712&lt;&gt;"",Q8712&gt;=Parametros!$B$11),"PARADO/SEM GIRO","OK"))))))))))</f>
        <v>VAZIA</v>
      </c>
      <c r="T8712" s="29" t="str">
        <f aca="false">IF(AND($S8712="PARADO/SEM GIRO",$K8712="KG",OR(Painel!$B$5="(Todos)",A8712=Painel!$B$5)*OR(Painel!$E$5="(Todos)",P8712=Painel!$E$5)),$J8712+ROW()/10000000,"")</f>
        <v/>
      </c>
      <c r="U8712" s="29" t="str">
        <f aca="false">IF(AND($S8712="VENCIDO",$K8712="KG",OR(Painel!$B$5="(Todos)",A8712=Painel!$B$5)*OR(Painel!$E$5="(Todos)",P8712=Painel!$E$5)),$J8712+ROW()/10000000,"")</f>
        <v/>
      </c>
    </row>
    <row r="8713" customFormat="false" ht="15" hidden="false" customHeight="false" outlineLevel="0" collapsed="false">
      <c r="A8713" s="29" t="s">
        <v>57</v>
      </c>
      <c r="B8713" s="29" t="s">
        <v>15520</v>
      </c>
      <c r="C8713" s="29" t="s">
        <v>115</v>
      </c>
      <c r="D8713" s="29"/>
      <c r="E8713" s="29" t="n">
        <v>0</v>
      </c>
      <c r="F8713" s="29"/>
      <c r="G8713" s="29"/>
      <c r="H8713" s="30" t="n">
        <v>0</v>
      </c>
      <c r="I8713" s="29"/>
      <c r="J8713" s="30" t="n">
        <v>0</v>
      </c>
      <c r="K8713" s="29"/>
      <c r="L8713" s="29" t="s">
        <v>116</v>
      </c>
      <c r="M8713" s="29"/>
      <c r="N8713" s="29"/>
      <c r="O8713" s="29"/>
      <c r="P8713" s="29"/>
      <c r="Q8713" s="29" t="n">
        <f aca="false">IFERROR(VALUE(L8713),"")</f>
        <v>0</v>
      </c>
      <c r="R8713" s="29" t="str">
        <f aca="true">IF(O8713="","",O8713-TODAY())</f>
        <v/>
      </c>
      <c r="S8713" s="29" t="str">
        <f aca="false">IF(C8713="&lt;&lt; vazio &gt;&gt;","VAZIA",IF(AND(O8713&lt;&gt;"",R8713&lt;0),"VENCIDO",IF(AND(O8713&lt;&gt;"",R8713&lt;=Parametros!$B$10),"PRÓX. VENCIMENTO",IF(F8713="Q","QUALIDADE",IF(F8713="S","BLOQUEADO",IF(F8713="R","RESTRITO/DEVOLUÇÃO",IF(OR(N8713="QUAR",N8713="QRES"),"QUARENTENA",IF(OR(B8713="DESCARTE",B8713="DEVOLUÇÃO"),"DESCARTE/DEVOLUÇÃO",IF(AND(D8713="",K8713&lt;&gt;""),"SEM LOTE",IF(AND(Q8713&lt;&gt;"",Q8713&gt;=Parametros!$B$11),"PARADO/SEM GIRO","OK"))))))))))</f>
        <v>VAZIA</v>
      </c>
      <c r="T8713" s="29" t="str">
        <f aca="false">IF(AND($S8713="PARADO/SEM GIRO",$K8713="KG",OR(Painel!$B$5="(Todos)",A8713=Painel!$B$5)*OR(Painel!$E$5="(Todos)",P8713=Painel!$E$5)),$J8713+ROW()/10000000,"")</f>
        <v/>
      </c>
      <c r="U8713" s="29" t="str">
        <f aca="false">IF(AND($S8713="VENCIDO",$K8713="KG",OR(Painel!$B$5="(Todos)",A8713=Painel!$B$5)*OR(Painel!$E$5="(Todos)",P8713=Painel!$E$5)),$J8713+ROW()/10000000,"")</f>
        <v/>
      </c>
    </row>
    <row r="8714" customFormat="false" ht="15" hidden="false" customHeight="false" outlineLevel="0" collapsed="false">
      <c r="A8714" s="29" t="s">
        <v>57</v>
      </c>
      <c r="B8714" s="29" t="s">
        <v>15521</v>
      </c>
      <c r="C8714" s="29" t="s">
        <v>115</v>
      </c>
      <c r="D8714" s="29"/>
      <c r="E8714" s="29" t="n">
        <v>0</v>
      </c>
      <c r="F8714" s="29"/>
      <c r="G8714" s="29"/>
      <c r="H8714" s="30" t="n">
        <v>0</v>
      </c>
      <c r="I8714" s="29"/>
      <c r="J8714" s="30" t="n">
        <v>0</v>
      </c>
      <c r="K8714" s="29"/>
      <c r="L8714" s="29" t="s">
        <v>116</v>
      </c>
      <c r="M8714" s="29"/>
      <c r="N8714" s="29"/>
      <c r="O8714" s="29"/>
      <c r="P8714" s="29"/>
      <c r="Q8714" s="29" t="n">
        <f aca="false">IFERROR(VALUE(L8714),"")</f>
        <v>0</v>
      </c>
      <c r="R8714" s="29" t="str">
        <f aca="true">IF(O8714="","",O8714-TODAY())</f>
        <v/>
      </c>
      <c r="S8714" s="29" t="str">
        <f aca="false">IF(C8714="&lt;&lt; vazio &gt;&gt;","VAZIA",IF(AND(O8714&lt;&gt;"",R8714&lt;0),"VENCIDO",IF(AND(O8714&lt;&gt;"",R8714&lt;=Parametros!$B$10),"PRÓX. VENCIMENTO",IF(F8714="Q","QUALIDADE",IF(F8714="S","BLOQUEADO",IF(F8714="R","RESTRITO/DEVOLUÇÃO",IF(OR(N8714="QUAR",N8714="QRES"),"QUARENTENA",IF(OR(B8714="DESCARTE",B8714="DEVOLUÇÃO"),"DESCARTE/DEVOLUÇÃO",IF(AND(D8714="",K8714&lt;&gt;""),"SEM LOTE",IF(AND(Q8714&lt;&gt;"",Q8714&gt;=Parametros!$B$11),"PARADO/SEM GIRO","OK"))))))))))</f>
        <v>VAZIA</v>
      </c>
      <c r="T8714" s="29" t="str">
        <f aca="false">IF(AND($S8714="PARADO/SEM GIRO",$K8714="KG",OR(Painel!$B$5="(Todos)",A8714=Painel!$B$5)*OR(Painel!$E$5="(Todos)",P8714=Painel!$E$5)),$J8714+ROW()/10000000,"")</f>
        <v/>
      </c>
      <c r="U8714" s="29" t="str">
        <f aca="false">IF(AND($S8714="VENCIDO",$K8714="KG",OR(Painel!$B$5="(Todos)",A8714=Painel!$B$5)*OR(Painel!$E$5="(Todos)",P8714=Painel!$E$5)),$J8714+ROW()/10000000,"")</f>
        <v/>
      </c>
    </row>
    <row r="8715" customFormat="false" ht="15" hidden="false" customHeight="false" outlineLevel="0" collapsed="false">
      <c r="A8715" s="29" t="s">
        <v>57</v>
      </c>
      <c r="B8715" s="29" t="s">
        <v>15522</v>
      </c>
      <c r="C8715" s="29" t="s">
        <v>447</v>
      </c>
      <c r="D8715" s="29" t="s">
        <v>5312</v>
      </c>
      <c r="E8715" s="29" t="n">
        <v>1</v>
      </c>
      <c r="F8715" s="29"/>
      <c r="G8715" s="29"/>
      <c r="H8715" s="30" t="n">
        <v>206.04</v>
      </c>
      <c r="I8715" s="31" t="n">
        <v>46265</v>
      </c>
      <c r="J8715" s="30" t="n">
        <v>206.04</v>
      </c>
      <c r="K8715" s="29" t="s">
        <v>120</v>
      </c>
      <c r="L8715" s="29" t="s">
        <v>216</v>
      </c>
      <c r="M8715" s="29"/>
      <c r="N8715" s="29" t="s">
        <v>122</v>
      </c>
      <c r="O8715" s="31" t="n">
        <v>46566</v>
      </c>
      <c r="P8715" s="29" t="s">
        <v>123</v>
      </c>
      <c r="Q8715" s="29" t="n">
        <f aca="false">IFERROR(VALUE(L8715),"")</f>
        <v>20</v>
      </c>
      <c r="R8715" s="29" t="n">
        <f aca="true">IF(O8715="","",O8715-TODAY())</f>
        <v>281</v>
      </c>
      <c r="S8715" s="29" t="str">
        <f aca="false">IF(C8715="&lt;&lt; vazio &gt;&gt;","VAZIA",IF(AND(O8715&lt;&gt;"",R8715&lt;0),"VENCIDO",IF(AND(O8715&lt;&gt;"",R8715&lt;=Parametros!$B$10),"PRÓX. VENCIMENTO",IF(F8715="Q","QUALIDADE",IF(F8715="S","BLOQUEADO",IF(F8715="R","RESTRITO/DEVOLUÇÃO",IF(OR(N8715="QUAR",N8715="QRES"),"QUARENTENA",IF(OR(B8715="DESCARTE",B8715="DEVOLUÇÃO"),"DESCARTE/DEVOLUÇÃO",IF(AND(D8715="",K8715&lt;&gt;""),"SEM LOTE",IF(AND(Q8715&lt;&gt;"",Q8715&gt;=Parametros!$B$11),"PARADO/SEM GIRO","OK"))))))))))</f>
        <v>OK</v>
      </c>
      <c r="T8715" s="29" t="str">
        <f aca="false">IF(AND($S8715="PARADO/SEM GIRO",$K8715="KG",OR(Painel!$B$5="(Todos)",A8715=Painel!$B$5)*OR(Painel!$E$5="(Todos)",P8715=Painel!$E$5)),$J8715+ROW()/10000000,"")</f>
        <v/>
      </c>
      <c r="U8715" s="29" t="str">
        <f aca="false">IF(AND($S8715="VENCIDO",$K8715="KG",OR(Painel!$B$5="(Todos)",A8715=Painel!$B$5)*OR(Painel!$E$5="(Todos)",P8715=Painel!$E$5)),$J8715+ROW()/10000000,"")</f>
        <v/>
      </c>
    </row>
    <row r="8716" customFormat="false" ht="15" hidden="false" customHeight="false" outlineLevel="0" collapsed="false">
      <c r="A8716" s="29" t="s">
        <v>57</v>
      </c>
      <c r="B8716" s="29" t="s">
        <v>15523</v>
      </c>
      <c r="C8716" s="29" t="s">
        <v>115</v>
      </c>
      <c r="D8716" s="29"/>
      <c r="E8716" s="29" t="n">
        <v>0</v>
      </c>
      <c r="F8716" s="29"/>
      <c r="G8716" s="29"/>
      <c r="H8716" s="30" t="n">
        <v>0</v>
      </c>
      <c r="I8716" s="29"/>
      <c r="J8716" s="30" t="n">
        <v>0</v>
      </c>
      <c r="K8716" s="29"/>
      <c r="L8716" s="29" t="s">
        <v>116</v>
      </c>
      <c r="M8716" s="29"/>
      <c r="N8716" s="29"/>
      <c r="O8716" s="29"/>
      <c r="P8716" s="29"/>
      <c r="Q8716" s="29" t="n">
        <f aca="false">IFERROR(VALUE(L8716),"")</f>
        <v>0</v>
      </c>
      <c r="R8716" s="29" t="str">
        <f aca="true">IF(O8716="","",O8716-TODAY())</f>
        <v/>
      </c>
      <c r="S8716" s="29" t="str">
        <f aca="false">IF(C8716="&lt;&lt; vazio &gt;&gt;","VAZIA",IF(AND(O8716&lt;&gt;"",R8716&lt;0),"VENCIDO",IF(AND(O8716&lt;&gt;"",R8716&lt;=Parametros!$B$10),"PRÓX. VENCIMENTO",IF(F8716="Q","QUALIDADE",IF(F8716="S","BLOQUEADO",IF(F8716="R","RESTRITO/DEVOLUÇÃO",IF(OR(N8716="QUAR",N8716="QRES"),"QUARENTENA",IF(OR(B8716="DESCARTE",B8716="DEVOLUÇÃO"),"DESCARTE/DEVOLUÇÃO",IF(AND(D8716="",K8716&lt;&gt;""),"SEM LOTE",IF(AND(Q8716&lt;&gt;"",Q8716&gt;=Parametros!$B$11),"PARADO/SEM GIRO","OK"))))))))))</f>
        <v>VAZIA</v>
      </c>
      <c r="T8716" s="29" t="str">
        <f aca="false">IF(AND($S8716="PARADO/SEM GIRO",$K8716="KG",OR(Painel!$B$5="(Todos)",A8716=Painel!$B$5)*OR(Painel!$E$5="(Todos)",P8716=Painel!$E$5)),$J8716+ROW()/10000000,"")</f>
        <v/>
      </c>
      <c r="U8716" s="29" t="str">
        <f aca="false">IF(AND($S8716="VENCIDO",$K8716="KG",OR(Painel!$B$5="(Todos)",A8716=Painel!$B$5)*OR(Painel!$E$5="(Todos)",P8716=Painel!$E$5)),$J8716+ROW()/10000000,"")</f>
        <v/>
      </c>
    </row>
    <row r="8717" customFormat="false" ht="15" hidden="false" customHeight="false" outlineLevel="0" collapsed="false">
      <c r="A8717" s="29" t="s">
        <v>57</v>
      </c>
      <c r="B8717" s="29" t="s">
        <v>15524</v>
      </c>
      <c r="C8717" s="29" t="s">
        <v>115</v>
      </c>
      <c r="D8717" s="29"/>
      <c r="E8717" s="29" t="n">
        <v>0</v>
      </c>
      <c r="F8717" s="29"/>
      <c r="G8717" s="29"/>
      <c r="H8717" s="30" t="n">
        <v>0</v>
      </c>
      <c r="I8717" s="29"/>
      <c r="J8717" s="30" t="n">
        <v>0</v>
      </c>
      <c r="K8717" s="29"/>
      <c r="L8717" s="29" t="s">
        <v>116</v>
      </c>
      <c r="M8717" s="29"/>
      <c r="N8717" s="29"/>
      <c r="O8717" s="29"/>
      <c r="P8717" s="29"/>
      <c r="Q8717" s="29" t="n">
        <f aca="false">IFERROR(VALUE(L8717),"")</f>
        <v>0</v>
      </c>
      <c r="R8717" s="29" t="str">
        <f aca="true">IF(O8717="","",O8717-TODAY())</f>
        <v/>
      </c>
      <c r="S8717" s="29" t="str">
        <f aca="false">IF(C8717="&lt;&lt; vazio &gt;&gt;","VAZIA",IF(AND(O8717&lt;&gt;"",R8717&lt;0),"VENCIDO",IF(AND(O8717&lt;&gt;"",R8717&lt;=Parametros!$B$10),"PRÓX. VENCIMENTO",IF(F8717="Q","QUALIDADE",IF(F8717="S","BLOQUEADO",IF(F8717="R","RESTRITO/DEVOLUÇÃO",IF(OR(N8717="QUAR",N8717="QRES"),"QUARENTENA",IF(OR(B8717="DESCARTE",B8717="DEVOLUÇÃO"),"DESCARTE/DEVOLUÇÃO",IF(AND(D8717="",K8717&lt;&gt;""),"SEM LOTE",IF(AND(Q8717&lt;&gt;"",Q8717&gt;=Parametros!$B$11),"PARADO/SEM GIRO","OK"))))))))))</f>
        <v>VAZIA</v>
      </c>
      <c r="T8717" s="29" t="str">
        <f aca="false">IF(AND($S8717="PARADO/SEM GIRO",$K8717="KG",OR(Painel!$B$5="(Todos)",A8717=Painel!$B$5)*OR(Painel!$E$5="(Todos)",P8717=Painel!$E$5)),$J8717+ROW()/10000000,"")</f>
        <v/>
      </c>
      <c r="U8717" s="29" t="str">
        <f aca="false">IF(AND($S8717="VENCIDO",$K8717="KG",OR(Painel!$B$5="(Todos)",A8717=Painel!$B$5)*OR(Painel!$E$5="(Todos)",P8717=Painel!$E$5)),$J8717+ROW()/10000000,"")</f>
        <v/>
      </c>
    </row>
    <row r="8718" customFormat="false" ht="15" hidden="false" customHeight="false" outlineLevel="0" collapsed="false">
      <c r="A8718" s="29" t="s">
        <v>57</v>
      </c>
      <c r="B8718" s="29" t="s">
        <v>15525</v>
      </c>
      <c r="C8718" s="29" t="s">
        <v>115</v>
      </c>
      <c r="D8718" s="29"/>
      <c r="E8718" s="29" t="n">
        <v>0</v>
      </c>
      <c r="F8718" s="29"/>
      <c r="G8718" s="29"/>
      <c r="H8718" s="30" t="n">
        <v>0</v>
      </c>
      <c r="I8718" s="29"/>
      <c r="J8718" s="30" t="n">
        <v>0</v>
      </c>
      <c r="K8718" s="29"/>
      <c r="L8718" s="29" t="s">
        <v>116</v>
      </c>
      <c r="M8718" s="29"/>
      <c r="N8718" s="29"/>
      <c r="O8718" s="29"/>
      <c r="P8718" s="29"/>
      <c r="Q8718" s="29" t="n">
        <f aca="false">IFERROR(VALUE(L8718),"")</f>
        <v>0</v>
      </c>
      <c r="R8718" s="29" t="str">
        <f aca="true">IF(O8718="","",O8718-TODAY())</f>
        <v/>
      </c>
      <c r="S8718" s="29" t="str">
        <f aca="false">IF(C8718="&lt;&lt; vazio &gt;&gt;","VAZIA",IF(AND(O8718&lt;&gt;"",R8718&lt;0),"VENCIDO",IF(AND(O8718&lt;&gt;"",R8718&lt;=Parametros!$B$10),"PRÓX. VENCIMENTO",IF(F8718="Q","QUALIDADE",IF(F8718="S","BLOQUEADO",IF(F8718="R","RESTRITO/DEVOLUÇÃO",IF(OR(N8718="QUAR",N8718="QRES"),"QUARENTENA",IF(OR(B8718="DESCARTE",B8718="DEVOLUÇÃO"),"DESCARTE/DEVOLUÇÃO",IF(AND(D8718="",K8718&lt;&gt;""),"SEM LOTE",IF(AND(Q8718&lt;&gt;"",Q8718&gt;=Parametros!$B$11),"PARADO/SEM GIRO","OK"))))))))))</f>
        <v>VAZIA</v>
      </c>
      <c r="T8718" s="29" t="str">
        <f aca="false">IF(AND($S8718="PARADO/SEM GIRO",$K8718="KG",OR(Painel!$B$5="(Todos)",A8718=Painel!$B$5)*OR(Painel!$E$5="(Todos)",P8718=Painel!$E$5)),$J8718+ROW()/10000000,"")</f>
        <v/>
      </c>
      <c r="U8718" s="29" t="str">
        <f aca="false">IF(AND($S8718="VENCIDO",$K8718="KG",OR(Painel!$B$5="(Todos)",A8718=Painel!$B$5)*OR(Painel!$E$5="(Todos)",P8718=Painel!$E$5)),$J8718+ROW()/10000000,"")</f>
        <v/>
      </c>
    </row>
    <row r="8719" customFormat="false" ht="15" hidden="false" customHeight="false" outlineLevel="0" collapsed="false">
      <c r="A8719" s="29" t="s">
        <v>57</v>
      </c>
      <c r="B8719" s="29" t="s">
        <v>15526</v>
      </c>
      <c r="C8719" s="29" t="s">
        <v>348</v>
      </c>
      <c r="D8719" s="29" t="s">
        <v>525</v>
      </c>
      <c r="E8719" s="29" t="n">
        <v>104</v>
      </c>
      <c r="F8719" s="29"/>
      <c r="G8719" s="29"/>
      <c r="H8719" s="30" t="n">
        <v>643.2</v>
      </c>
      <c r="I8719" s="31" t="n">
        <v>46282</v>
      </c>
      <c r="J8719" s="30" t="n">
        <v>643.2</v>
      </c>
      <c r="K8719" s="29" t="s">
        <v>120</v>
      </c>
      <c r="L8719" s="29" t="s">
        <v>400</v>
      </c>
      <c r="M8719" s="29"/>
      <c r="N8719" s="29" t="s">
        <v>122</v>
      </c>
      <c r="O8719" s="31" t="n">
        <v>46666</v>
      </c>
      <c r="P8719" s="29" t="s">
        <v>123</v>
      </c>
      <c r="Q8719" s="29" t="n">
        <f aca="false">IFERROR(VALUE(L8719),"")</f>
        <v>3</v>
      </c>
      <c r="R8719" s="29" t="n">
        <f aca="true">IF(O8719="","",O8719-TODAY())</f>
        <v>381</v>
      </c>
      <c r="S8719" s="29" t="str">
        <f aca="false">IF(C8719="&lt;&lt; vazio &gt;&gt;","VAZIA",IF(AND(O8719&lt;&gt;"",R8719&lt;0),"VENCIDO",IF(AND(O8719&lt;&gt;"",R8719&lt;=Parametros!$B$10),"PRÓX. VENCIMENTO",IF(F8719="Q","QUALIDADE",IF(F8719="S","BLOQUEADO",IF(F8719="R","RESTRITO/DEVOLUÇÃO",IF(OR(N8719="QUAR",N8719="QRES"),"QUARENTENA",IF(OR(B8719="DESCARTE",B8719="DEVOLUÇÃO"),"DESCARTE/DEVOLUÇÃO",IF(AND(D8719="",K8719&lt;&gt;""),"SEM LOTE",IF(AND(Q8719&lt;&gt;"",Q8719&gt;=Parametros!$B$11),"PARADO/SEM GIRO","OK"))))))))))</f>
        <v>OK</v>
      </c>
      <c r="T8719" s="29" t="str">
        <f aca="false">IF(AND($S8719="PARADO/SEM GIRO",$K8719="KG",OR(Painel!$B$5="(Todos)",A8719=Painel!$B$5)*OR(Painel!$E$5="(Todos)",P8719=Painel!$E$5)),$J8719+ROW()/10000000,"")</f>
        <v/>
      </c>
      <c r="U8719" s="29" t="str">
        <f aca="false">IF(AND($S8719="VENCIDO",$K8719="KG",OR(Painel!$B$5="(Todos)",A8719=Painel!$B$5)*OR(Painel!$E$5="(Todos)",P8719=Painel!$E$5)),$J8719+ROW()/10000000,"")</f>
        <v/>
      </c>
    </row>
    <row r="8720" customFormat="false" ht="15" hidden="false" customHeight="false" outlineLevel="0" collapsed="false">
      <c r="A8720" s="29" t="s">
        <v>57</v>
      </c>
      <c r="B8720" s="29" t="s">
        <v>15526</v>
      </c>
      <c r="C8720" s="29" t="s">
        <v>174</v>
      </c>
      <c r="D8720" s="29" t="s">
        <v>175</v>
      </c>
      <c r="E8720" s="29" t="n">
        <v>104</v>
      </c>
      <c r="F8720" s="29"/>
      <c r="G8720" s="29"/>
      <c r="H8720" s="30" t="n">
        <v>2.8</v>
      </c>
      <c r="I8720" s="31" t="n">
        <v>46282</v>
      </c>
      <c r="J8720" s="30" t="n">
        <v>2.8</v>
      </c>
      <c r="K8720" s="29" t="s">
        <v>120</v>
      </c>
      <c r="L8720" s="29" t="s">
        <v>400</v>
      </c>
      <c r="M8720" s="29"/>
      <c r="N8720" s="29" t="s">
        <v>122</v>
      </c>
      <c r="O8720" s="31" t="n">
        <v>46353</v>
      </c>
      <c r="P8720" s="29" t="s">
        <v>123</v>
      </c>
      <c r="Q8720" s="29" t="n">
        <f aca="false">IFERROR(VALUE(L8720),"")</f>
        <v>3</v>
      </c>
      <c r="R8720" s="29" t="n">
        <f aca="true">IF(O8720="","",O8720-TODAY())</f>
        <v>68</v>
      </c>
      <c r="S8720" s="29" t="str">
        <f aca="false">IF(C8720="&lt;&lt; vazio &gt;&gt;","VAZIA",IF(AND(O8720&lt;&gt;"",R8720&lt;0),"VENCIDO",IF(AND(O8720&lt;&gt;"",R8720&lt;=Parametros!$B$10),"PRÓX. VENCIMENTO",IF(F8720="Q","QUALIDADE",IF(F8720="S","BLOQUEADO",IF(F8720="R","RESTRITO/DEVOLUÇÃO",IF(OR(N8720="QUAR",N8720="QRES"),"QUARENTENA",IF(OR(B8720="DESCARTE",B8720="DEVOLUÇÃO"),"DESCARTE/DEVOLUÇÃO",IF(AND(D8720="",K8720&lt;&gt;""),"SEM LOTE",IF(AND(Q8720&lt;&gt;"",Q8720&gt;=Parametros!$B$11),"PARADO/SEM GIRO","OK"))))))))))</f>
        <v>OK</v>
      </c>
      <c r="T8720" s="29" t="str">
        <f aca="false">IF(AND($S8720="PARADO/SEM GIRO",$K8720="KG",OR(Painel!$B$5="(Todos)",A8720=Painel!$B$5)*OR(Painel!$E$5="(Todos)",P8720=Painel!$E$5)),$J8720+ROW()/10000000,"")</f>
        <v/>
      </c>
      <c r="U8720" s="29" t="str">
        <f aca="false">IF(AND($S8720="VENCIDO",$K8720="KG",OR(Painel!$B$5="(Todos)",A8720=Painel!$B$5)*OR(Painel!$E$5="(Todos)",P8720=Painel!$E$5)),$J8720+ROW()/10000000,"")</f>
        <v/>
      </c>
    </row>
    <row r="8721" customFormat="false" ht="15" hidden="false" customHeight="false" outlineLevel="0" collapsed="false">
      <c r="A8721" s="29" t="s">
        <v>57</v>
      </c>
      <c r="B8721" s="29" t="s">
        <v>15526</v>
      </c>
      <c r="C8721" s="29" t="s">
        <v>177</v>
      </c>
      <c r="D8721" s="29" t="s">
        <v>15527</v>
      </c>
      <c r="E8721" s="29" t="n">
        <v>104</v>
      </c>
      <c r="F8721" s="29"/>
      <c r="G8721" s="29"/>
      <c r="H8721" s="30" t="n">
        <v>120.6</v>
      </c>
      <c r="I8721" s="31" t="n">
        <v>46282</v>
      </c>
      <c r="J8721" s="30" t="n">
        <v>120.6</v>
      </c>
      <c r="K8721" s="29" t="s">
        <v>120</v>
      </c>
      <c r="L8721" s="29" t="s">
        <v>400</v>
      </c>
      <c r="M8721" s="29"/>
      <c r="N8721" s="29" t="s">
        <v>122</v>
      </c>
      <c r="O8721" s="31" t="n">
        <v>46550</v>
      </c>
      <c r="P8721" s="29" t="s">
        <v>123</v>
      </c>
      <c r="Q8721" s="29" t="n">
        <f aca="false">IFERROR(VALUE(L8721),"")</f>
        <v>3</v>
      </c>
      <c r="R8721" s="29" t="n">
        <f aca="true">IF(O8721="","",O8721-TODAY())</f>
        <v>265</v>
      </c>
      <c r="S8721" s="29" t="str">
        <f aca="false">IF(C8721="&lt;&lt; vazio &gt;&gt;","VAZIA",IF(AND(O8721&lt;&gt;"",R8721&lt;0),"VENCIDO",IF(AND(O8721&lt;&gt;"",R8721&lt;=Parametros!$B$10),"PRÓX. VENCIMENTO",IF(F8721="Q","QUALIDADE",IF(F8721="S","BLOQUEADO",IF(F8721="R","RESTRITO/DEVOLUÇÃO",IF(OR(N8721="QUAR",N8721="QRES"),"QUARENTENA",IF(OR(B8721="DESCARTE",B8721="DEVOLUÇÃO"),"DESCARTE/DEVOLUÇÃO",IF(AND(D8721="",K8721&lt;&gt;""),"SEM LOTE",IF(AND(Q8721&lt;&gt;"",Q8721&gt;=Parametros!$B$11),"PARADO/SEM GIRO","OK"))))))))))</f>
        <v>OK</v>
      </c>
      <c r="T8721" s="29" t="str">
        <f aca="false">IF(AND($S8721="PARADO/SEM GIRO",$K8721="KG",OR(Painel!$B$5="(Todos)",A8721=Painel!$B$5)*OR(Painel!$E$5="(Todos)",P8721=Painel!$E$5)),$J8721+ROW()/10000000,"")</f>
        <v/>
      </c>
      <c r="U8721" s="29" t="str">
        <f aca="false">IF(AND($S8721="VENCIDO",$K8721="KG",OR(Painel!$B$5="(Todos)",A8721=Painel!$B$5)*OR(Painel!$E$5="(Todos)",P8721=Painel!$E$5)),$J8721+ROW()/10000000,"")</f>
        <v/>
      </c>
    </row>
    <row r="8722" customFormat="false" ht="15" hidden="false" customHeight="false" outlineLevel="0" collapsed="false">
      <c r="A8722" s="29" t="s">
        <v>57</v>
      </c>
      <c r="B8722" s="29" t="s">
        <v>15526</v>
      </c>
      <c r="C8722" s="29" t="s">
        <v>560</v>
      </c>
      <c r="D8722" s="29" t="s">
        <v>178</v>
      </c>
      <c r="E8722" s="29" t="n">
        <v>104</v>
      </c>
      <c r="F8722" s="29"/>
      <c r="G8722" s="29"/>
      <c r="H8722" s="30" t="n">
        <v>250</v>
      </c>
      <c r="I8722" s="31" t="n">
        <v>46282</v>
      </c>
      <c r="J8722" s="30" t="n">
        <v>250</v>
      </c>
      <c r="K8722" s="29" t="s">
        <v>120</v>
      </c>
      <c r="L8722" s="29" t="s">
        <v>400</v>
      </c>
      <c r="M8722" s="29"/>
      <c r="N8722" s="29" t="s">
        <v>122</v>
      </c>
      <c r="O8722" s="31" t="n">
        <v>46521</v>
      </c>
      <c r="P8722" s="29" t="s">
        <v>123</v>
      </c>
      <c r="Q8722" s="29" t="n">
        <f aca="false">IFERROR(VALUE(L8722),"")</f>
        <v>3</v>
      </c>
      <c r="R8722" s="29" t="n">
        <f aca="true">IF(O8722="","",O8722-TODAY())</f>
        <v>236</v>
      </c>
      <c r="S8722" s="29" t="str">
        <f aca="false">IF(C8722="&lt;&lt; vazio &gt;&gt;","VAZIA",IF(AND(O8722&lt;&gt;"",R8722&lt;0),"VENCIDO",IF(AND(O8722&lt;&gt;"",R8722&lt;=Parametros!$B$10),"PRÓX. VENCIMENTO",IF(F8722="Q","QUALIDADE",IF(F8722="S","BLOQUEADO",IF(F8722="R","RESTRITO/DEVOLUÇÃO",IF(OR(N8722="QUAR",N8722="QRES"),"QUARENTENA",IF(OR(B8722="DESCARTE",B8722="DEVOLUÇÃO"),"DESCARTE/DEVOLUÇÃO",IF(AND(D8722="",K8722&lt;&gt;""),"SEM LOTE",IF(AND(Q8722&lt;&gt;"",Q8722&gt;=Parametros!$B$11),"PARADO/SEM GIRO","OK"))))))))))</f>
        <v>OK</v>
      </c>
      <c r="T8722" s="29" t="str">
        <f aca="false">IF(AND($S8722="PARADO/SEM GIRO",$K8722="KG",OR(Painel!$B$5="(Todos)",A8722=Painel!$B$5)*OR(Painel!$E$5="(Todos)",P8722=Painel!$E$5)),$J8722+ROW()/10000000,"")</f>
        <v/>
      </c>
      <c r="U8722" s="29" t="str">
        <f aca="false">IF(AND($S8722="VENCIDO",$K8722="KG",OR(Painel!$B$5="(Todos)",A8722=Painel!$B$5)*OR(Painel!$E$5="(Todos)",P8722=Painel!$E$5)),$J8722+ROW()/10000000,"")</f>
        <v/>
      </c>
    </row>
    <row r="8723" customFormat="false" ht="15" hidden="false" customHeight="false" outlineLevel="0" collapsed="false">
      <c r="A8723" s="29" t="s">
        <v>57</v>
      </c>
      <c r="B8723" s="29" t="s">
        <v>15526</v>
      </c>
      <c r="C8723" s="29" t="s">
        <v>351</v>
      </c>
      <c r="D8723" s="29" t="s">
        <v>14318</v>
      </c>
      <c r="E8723" s="29" t="n">
        <v>104</v>
      </c>
      <c r="F8723" s="29"/>
      <c r="G8723" s="29"/>
      <c r="H8723" s="30" t="n">
        <v>502.5</v>
      </c>
      <c r="I8723" s="31" t="n">
        <v>46282</v>
      </c>
      <c r="J8723" s="30" t="n">
        <v>502.5</v>
      </c>
      <c r="K8723" s="29" t="s">
        <v>120</v>
      </c>
      <c r="L8723" s="29" t="s">
        <v>400</v>
      </c>
      <c r="M8723" s="29"/>
      <c r="N8723" s="29" t="s">
        <v>122</v>
      </c>
      <c r="O8723" s="31" t="n">
        <v>46632</v>
      </c>
      <c r="P8723" s="29" t="s">
        <v>123</v>
      </c>
      <c r="Q8723" s="29" t="n">
        <f aca="false">IFERROR(VALUE(L8723),"")</f>
        <v>3</v>
      </c>
      <c r="R8723" s="29" t="n">
        <f aca="true">IF(O8723="","",O8723-TODAY())</f>
        <v>347</v>
      </c>
      <c r="S8723" s="29" t="str">
        <f aca="false">IF(C8723="&lt;&lt; vazio &gt;&gt;","VAZIA",IF(AND(O8723&lt;&gt;"",R8723&lt;0),"VENCIDO",IF(AND(O8723&lt;&gt;"",R8723&lt;=Parametros!$B$10),"PRÓX. VENCIMENTO",IF(F8723="Q","QUALIDADE",IF(F8723="S","BLOQUEADO",IF(F8723="R","RESTRITO/DEVOLUÇÃO",IF(OR(N8723="QUAR",N8723="QRES"),"QUARENTENA",IF(OR(B8723="DESCARTE",B8723="DEVOLUÇÃO"),"DESCARTE/DEVOLUÇÃO",IF(AND(D8723="",K8723&lt;&gt;""),"SEM LOTE",IF(AND(Q8723&lt;&gt;"",Q8723&gt;=Parametros!$B$11),"PARADO/SEM GIRO","OK"))))))))))</f>
        <v>OK</v>
      </c>
      <c r="T8723" s="29" t="str">
        <f aca="false">IF(AND($S8723="PARADO/SEM GIRO",$K8723="KG",OR(Painel!$B$5="(Todos)",A8723=Painel!$B$5)*OR(Painel!$E$5="(Todos)",P8723=Painel!$E$5)),$J8723+ROW()/10000000,"")</f>
        <v/>
      </c>
      <c r="U8723" s="29" t="str">
        <f aca="false">IF(AND($S8723="VENCIDO",$K8723="KG",OR(Painel!$B$5="(Todos)",A8723=Painel!$B$5)*OR(Painel!$E$5="(Todos)",P8723=Painel!$E$5)),$J8723+ROW()/10000000,"")</f>
        <v/>
      </c>
    </row>
    <row r="8724" customFormat="false" ht="15" hidden="false" customHeight="false" outlineLevel="0" collapsed="false">
      <c r="A8724" s="29" t="s">
        <v>57</v>
      </c>
      <c r="B8724" s="29" t="s">
        <v>15526</v>
      </c>
      <c r="C8724" s="29" t="s">
        <v>517</v>
      </c>
      <c r="D8724" s="29" t="s">
        <v>15528</v>
      </c>
      <c r="E8724" s="29" t="n">
        <v>104</v>
      </c>
      <c r="F8724" s="29"/>
      <c r="G8724" s="29"/>
      <c r="H8724" s="30" t="n">
        <v>480</v>
      </c>
      <c r="I8724" s="31" t="n">
        <v>46282</v>
      </c>
      <c r="J8724" s="30" t="n">
        <v>480</v>
      </c>
      <c r="K8724" s="29" t="s">
        <v>120</v>
      </c>
      <c r="L8724" s="29" t="s">
        <v>400</v>
      </c>
      <c r="M8724" s="29"/>
      <c r="N8724" s="29" t="s">
        <v>122</v>
      </c>
      <c r="O8724" s="31" t="n">
        <v>46406</v>
      </c>
      <c r="P8724" s="29" t="s">
        <v>123</v>
      </c>
      <c r="Q8724" s="29" t="n">
        <f aca="false">IFERROR(VALUE(L8724),"")</f>
        <v>3</v>
      </c>
      <c r="R8724" s="29" t="n">
        <f aca="true">IF(O8724="","",O8724-TODAY())</f>
        <v>121</v>
      </c>
      <c r="S8724" s="29" t="str">
        <f aca="false">IF(C8724="&lt;&lt; vazio &gt;&gt;","VAZIA",IF(AND(O8724&lt;&gt;"",R8724&lt;0),"VENCIDO",IF(AND(O8724&lt;&gt;"",R8724&lt;=Parametros!$B$10),"PRÓX. VENCIMENTO",IF(F8724="Q","QUALIDADE",IF(F8724="S","BLOQUEADO",IF(F8724="R","RESTRITO/DEVOLUÇÃO",IF(OR(N8724="QUAR",N8724="QRES"),"QUARENTENA",IF(OR(B8724="DESCARTE",B8724="DEVOLUÇÃO"),"DESCARTE/DEVOLUÇÃO",IF(AND(D8724="",K8724&lt;&gt;""),"SEM LOTE",IF(AND(Q8724&lt;&gt;"",Q8724&gt;=Parametros!$B$11),"PARADO/SEM GIRO","OK"))))))))))</f>
        <v>OK</v>
      </c>
      <c r="T8724" s="29" t="str">
        <f aca="false">IF(AND($S8724="PARADO/SEM GIRO",$K8724="KG",OR(Painel!$B$5="(Todos)",A8724=Painel!$B$5)*OR(Painel!$E$5="(Todos)",P8724=Painel!$E$5)),$J8724+ROW()/10000000,"")</f>
        <v/>
      </c>
      <c r="U8724" s="29" t="str">
        <f aca="false">IF(AND($S8724="VENCIDO",$K8724="KG",OR(Painel!$B$5="(Todos)",A8724=Painel!$B$5)*OR(Painel!$E$5="(Todos)",P8724=Painel!$E$5)),$J8724+ROW()/10000000,"")</f>
        <v/>
      </c>
    </row>
    <row r="8725" customFormat="false" ht="15" hidden="false" customHeight="false" outlineLevel="0" collapsed="false">
      <c r="A8725" s="29" t="s">
        <v>57</v>
      </c>
      <c r="B8725" s="29" t="s">
        <v>15526</v>
      </c>
      <c r="C8725" s="29" t="s">
        <v>145</v>
      </c>
      <c r="D8725" s="29" t="s">
        <v>4865</v>
      </c>
      <c r="E8725" s="29" t="n">
        <v>104</v>
      </c>
      <c r="F8725" s="29"/>
      <c r="G8725" s="29"/>
      <c r="H8725" s="30" t="n">
        <v>60.3</v>
      </c>
      <c r="I8725" s="31" t="n">
        <v>46282</v>
      </c>
      <c r="J8725" s="30" t="n">
        <v>60.3</v>
      </c>
      <c r="K8725" s="29" t="s">
        <v>120</v>
      </c>
      <c r="L8725" s="29" t="s">
        <v>400</v>
      </c>
      <c r="M8725" s="29"/>
      <c r="N8725" s="29" t="s">
        <v>122</v>
      </c>
      <c r="O8725" s="31" t="n">
        <v>46386</v>
      </c>
      <c r="P8725" s="29" t="s">
        <v>123</v>
      </c>
      <c r="Q8725" s="29" t="n">
        <f aca="false">IFERROR(VALUE(L8725),"")</f>
        <v>3</v>
      </c>
      <c r="R8725" s="29" t="n">
        <f aca="true">IF(O8725="","",O8725-TODAY())</f>
        <v>101</v>
      </c>
      <c r="S8725" s="29" t="str">
        <f aca="false">IF(C8725="&lt;&lt; vazio &gt;&gt;","VAZIA",IF(AND(O8725&lt;&gt;"",R8725&lt;0),"VENCIDO",IF(AND(O8725&lt;&gt;"",R8725&lt;=Parametros!$B$10),"PRÓX. VENCIMENTO",IF(F8725="Q","QUALIDADE",IF(F8725="S","BLOQUEADO",IF(F8725="R","RESTRITO/DEVOLUÇÃO",IF(OR(N8725="QUAR",N8725="QRES"),"QUARENTENA",IF(OR(B8725="DESCARTE",B8725="DEVOLUÇÃO"),"DESCARTE/DEVOLUÇÃO",IF(AND(D8725="",K8725&lt;&gt;""),"SEM LOTE",IF(AND(Q8725&lt;&gt;"",Q8725&gt;=Parametros!$B$11),"PARADO/SEM GIRO","OK"))))))))))</f>
        <v>OK</v>
      </c>
      <c r="T8725" s="29" t="str">
        <f aca="false">IF(AND($S8725="PARADO/SEM GIRO",$K8725="KG",OR(Painel!$B$5="(Todos)",A8725=Painel!$B$5)*OR(Painel!$E$5="(Todos)",P8725=Painel!$E$5)),$J8725+ROW()/10000000,"")</f>
        <v/>
      </c>
      <c r="U8725" s="29" t="str">
        <f aca="false">IF(AND($S8725="VENCIDO",$K8725="KG",OR(Painel!$B$5="(Todos)",A8725=Painel!$B$5)*OR(Painel!$E$5="(Todos)",P8725=Painel!$E$5)),$J8725+ROW()/10000000,"")</f>
        <v/>
      </c>
    </row>
    <row r="8726" customFormat="false" ht="15" hidden="false" customHeight="false" outlineLevel="0" collapsed="false">
      <c r="A8726" s="29" t="s">
        <v>57</v>
      </c>
      <c r="B8726" s="29" t="s">
        <v>15526</v>
      </c>
      <c r="C8726" s="29" t="s">
        <v>4777</v>
      </c>
      <c r="D8726" s="29" t="s">
        <v>15529</v>
      </c>
      <c r="E8726" s="29" t="n">
        <v>104</v>
      </c>
      <c r="F8726" s="29"/>
      <c r="G8726" s="29"/>
      <c r="H8726" s="30" t="n">
        <v>580</v>
      </c>
      <c r="I8726" s="31" t="n">
        <v>46282</v>
      </c>
      <c r="J8726" s="30" t="n">
        <v>580</v>
      </c>
      <c r="K8726" s="29" t="s">
        <v>120</v>
      </c>
      <c r="L8726" s="29" t="s">
        <v>400</v>
      </c>
      <c r="M8726" s="29"/>
      <c r="N8726" s="29" t="s">
        <v>122</v>
      </c>
      <c r="O8726" s="31" t="n">
        <v>46380</v>
      </c>
      <c r="P8726" s="29" t="s">
        <v>123</v>
      </c>
      <c r="Q8726" s="29" t="n">
        <f aca="false">IFERROR(VALUE(L8726),"")</f>
        <v>3</v>
      </c>
      <c r="R8726" s="29" t="n">
        <f aca="true">IF(O8726="","",O8726-TODAY())</f>
        <v>95</v>
      </c>
      <c r="S8726" s="29" t="str">
        <f aca="false">IF(C8726="&lt;&lt; vazio &gt;&gt;","VAZIA",IF(AND(O8726&lt;&gt;"",R8726&lt;0),"VENCIDO",IF(AND(O8726&lt;&gt;"",R8726&lt;=Parametros!$B$10),"PRÓX. VENCIMENTO",IF(F8726="Q","QUALIDADE",IF(F8726="S","BLOQUEADO",IF(F8726="R","RESTRITO/DEVOLUÇÃO",IF(OR(N8726="QUAR",N8726="QRES"),"QUARENTENA",IF(OR(B8726="DESCARTE",B8726="DEVOLUÇÃO"),"DESCARTE/DEVOLUÇÃO",IF(AND(D8726="",K8726&lt;&gt;""),"SEM LOTE",IF(AND(Q8726&lt;&gt;"",Q8726&gt;=Parametros!$B$11),"PARADO/SEM GIRO","OK"))))))))))</f>
        <v>OK</v>
      </c>
      <c r="T8726" s="29" t="str">
        <f aca="false">IF(AND($S8726="PARADO/SEM GIRO",$K8726="KG",OR(Painel!$B$5="(Todos)",A8726=Painel!$B$5)*OR(Painel!$E$5="(Todos)",P8726=Painel!$E$5)),$J8726+ROW()/10000000,"")</f>
        <v/>
      </c>
      <c r="U8726" s="29" t="str">
        <f aca="false">IF(AND($S8726="VENCIDO",$K8726="KG",OR(Painel!$B$5="(Todos)",A8726=Painel!$B$5)*OR(Painel!$E$5="(Todos)",P8726=Painel!$E$5)),$J8726+ROW()/10000000,"")</f>
        <v/>
      </c>
    </row>
    <row r="8727" customFormat="false" ht="15" hidden="false" customHeight="false" outlineLevel="0" collapsed="false">
      <c r="A8727" s="29" t="s">
        <v>57</v>
      </c>
      <c r="B8727" s="29" t="s">
        <v>15526</v>
      </c>
      <c r="C8727" s="29" t="s">
        <v>4777</v>
      </c>
      <c r="D8727" s="29" t="s">
        <v>15530</v>
      </c>
      <c r="E8727" s="29" t="n">
        <v>104</v>
      </c>
      <c r="F8727" s="29"/>
      <c r="G8727" s="29"/>
      <c r="H8727" s="30" t="n">
        <v>180</v>
      </c>
      <c r="I8727" s="31" t="n">
        <v>46282</v>
      </c>
      <c r="J8727" s="30" t="n">
        <v>180</v>
      </c>
      <c r="K8727" s="29" t="s">
        <v>120</v>
      </c>
      <c r="L8727" s="29" t="s">
        <v>400</v>
      </c>
      <c r="M8727" s="29"/>
      <c r="N8727" s="29" t="s">
        <v>122</v>
      </c>
      <c r="O8727" s="31" t="n">
        <v>46406</v>
      </c>
      <c r="P8727" s="29" t="s">
        <v>123</v>
      </c>
      <c r="Q8727" s="29" t="n">
        <f aca="false">IFERROR(VALUE(L8727),"")</f>
        <v>3</v>
      </c>
      <c r="R8727" s="29" t="n">
        <f aca="true">IF(O8727="","",O8727-TODAY())</f>
        <v>121</v>
      </c>
      <c r="S8727" s="29" t="str">
        <f aca="false">IF(C8727="&lt;&lt; vazio &gt;&gt;","VAZIA",IF(AND(O8727&lt;&gt;"",R8727&lt;0),"VENCIDO",IF(AND(O8727&lt;&gt;"",R8727&lt;=Parametros!$B$10),"PRÓX. VENCIMENTO",IF(F8727="Q","QUALIDADE",IF(F8727="S","BLOQUEADO",IF(F8727="R","RESTRITO/DEVOLUÇÃO",IF(OR(N8727="QUAR",N8727="QRES"),"QUARENTENA",IF(OR(B8727="DESCARTE",B8727="DEVOLUÇÃO"),"DESCARTE/DEVOLUÇÃO",IF(AND(D8727="",K8727&lt;&gt;""),"SEM LOTE",IF(AND(Q8727&lt;&gt;"",Q8727&gt;=Parametros!$B$11),"PARADO/SEM GIRO","OK"))))))))))</f>
        <v>OK</v>
      </c>
      <c r="T8727" s="29" t="str">
        <f aca="false">IF(AND($S8727="PARADO/SEM GIRO",$K8727="KG",OR(Painel!$B$5="(Todos)",A8727=Painel!$B$5)*OR(Painel!$E$5="(Todos)",P8727=Painel!$E$5)),$J8727+ROW()/10000000,"")</f>
        <v/>
      </c>
      <c r="U8727" s="29" t="str">
        <f aca="false">IF(AND($S8727="VENCIDO",$K8727="KG",OR(Painel!$B$5="(Todos)",A8727=Painel!$B$5)*OR(Painel!$E$5="(Todos)",P8727=Painel!$E$5)),$J8727+ROW()/10000000,"")</f>
        <v/>
      </c>
    </row>
    <row r="8728" customFormat="false" ht="15" hidden="false" customHeight="false" outlineLevel="0" collapsed="false">
      <c r="A8728" s="29" t="s">
        <v>57</v>
      </c>
      <c r="B8728" s="29" t="s">
        <v>15526</v>
      </c>
      <c r="C8728" s="29" t="s">
        <v>184</v>
      </c>
      <c r="D8728" s="29" t="s">
        <v>185</v>
      </c>
      <c r="E8728" s="29" t="n">
        <v>104</v>
      </c>
      <c r="F8728" s="29"/>
      <c r="G8728" s="29"/>
      <c r="H8728" s="30" t="n">
        <v>20</v>
      </c>
      <c r="I8728" s="31" t="n">
        <v>46282</v>
      </c>
      <c r="J8728" s="30" t="n">
        <v>20</v>
      </c>
      <c r="K8728" s="29" t="s">
        <v>120</v>
      </c>
      <c r="L8728" s="29" t="s">
        <v>400</v>
      </c>
      <c r="M8728" s="29"/>
      <c r="N8728" s="29" t="s">
        <v>122</v>
      </c>
      <c r="O8728" s="31" t="n">
        <v>46364</v>
      </c>
      <c r="P8728" s="29" t="s">
        <v>123</v>
      </c>
      <c r="Q8728" s="29" t="n">
        <f aca="false">IFERROR(VALUE(L8728),"")</f>
        <v>3</v>
      </c>
      <c r="R8728" s="29" t="n">
        <f aca="true">IF(O8728="","",O8728-TODAY())</f>
        <v>79</v>
      </c>
      <c r="S8728" s="29" t="str">
        <f aca="false">IF(C8728="&lt;&lt; vazio &gt;&gt;","VAZIA",IF(AND(O8728&lt;&gt;"",R8728&lt;0),"VENCIDO",IF(AND(O8728&lt;&gt;"",R8728&lt;=Parametros!$B$10),"PRÓX. VENCIMENTO",IF(F8728="Q","QUALIDADE",IF(F8728="S","BLOQUEADO",IF(F8728="R","RESTRITO/DEVOLUÇÃO",IF(OR(N8728="QUAR",N8728="QRES"),"QUARENTENA",IF(OR(B8728="DESCARTE",B8728="DEVOLUÇÃO"),"DESCARTE/DEVOLUÇÃO",IF(AND(D8728="",K8728&lt;&gt;""),"SEM LOTE",IF(AND(Q8728&lt;&gt;"",Q8728&gt;=Parametros!$B$11),"PARADO/SEM GIRO","OK"))))))))))</f>
        <v>OK</v>
      </c>
      <c r="T8728" s="29" t="str">
        <f aca="false">IF(AND($S8728="PARADO/SEM GIRO",$K8728="KG",OR(Painel!$B$5="(Todos)",A8728=Painel!$B$5)*OR(Painel!$E$5="(Todos)",P8728=Painel!$E$5)),$J8728+ROW()/10000000,"")</f>
        <v/>
      </c>
      <c r="U8728" s="29" t="str">
        <f aca="false">IF(AND($S8728="VENCIDO",$K8728="KG",OR(Painel!$B$5="(Todos)",A8728=Painel!$B$5)*OR(Painel!$E$5="(Todos)",P8728=Painel!$E$5)),$J8728+ROW()/10000000,"")</f>
        <v/>
      </c>
    </row>
    <row r="8729" customFormat="false" ht="15" hidden="false" customHeight="false" outlineLevel="0" collapsed="false">
      <c r="A8729" s="29" t="s">
        <v>57</v>
      </c>
      <c r="B8729" s="29" t="s">
        <v>15526</v>
      </c>
      <c r="C8729" s="29" t="s">
        <v>354</v>
      </c>
      <c r="D8729" s="29" t="s">
        <v>355</v>
      </c>
      <c r="E8729" s="29" t="n">
        <v>104</v>
      </c>
      <c r="F8729" s="29"/>
      <c r="G8729" s="29"/>
      <c r="H8729" s="30" t="n">
        <v>1065</v>
      </c>
      <c r="I8729" s="31" t="n">
        <v>46282</v>
      </c>
      <c r="J8729" s="30" t="n">
        <v>1065</v>
      </c>
      <c r="K8729" s="29" t="s">
        <v>125</v>
      </c>
      <c r="L8729" s="29" t="s">
        <v>400</v>
      </c>
      <c r="M8729" s="29"/>
      <c r="N8729" s="29" t="s">
        <v>122</v>
      </c>
      <c r="O8729" s="31" t="n">
        <v>46661</v>
      </c>
      <c r="P8729" s="29" t="s">
        <v>123</v>
      </c>
      <c r="Q8729" s="29" t="n">
        <f aca="false">IFERROR(VALUE(L8729),"")</f>
        <v>3</v>
      </c>
      <c r="R8729" s="29" t="n">
        <f aca="true">IF(O8729="","",O8729-TODAY())</f>
        <v>376</v>
      </c>
      <c r="S8729" s="29" t="str">
        <f aca="false">IF(C8729="&lt;&lt; vazio &gt;&gt;","VAZIA",IF(AND(O8729&lt;&gt;"",R8729&lt;0),"VENCIDO",IF(AND(O8729&lt;&gt;"",R8729&lt;=Parametros!$B$10),"PRÓX. VENCIMENTO",IF(F8729="Q","QUALIDADE",IF(F8729="S","BLOQUEADO",IF(F8729="R","RESTRITO/DEVOLUÇÃO",IF(OR(N8729="QUAR",N8729="QRES"),"QUARENTENA",IF(OR(B8729="DESCARTE",B8729="DEVOLUÇÃO"),"DESCARTE/DEVOLUÇÃO",IF(AND(D8729="",K8729&lt;&gt;""),"SEM LOTE",IF(AND(Q8729&lt;&gt;"",Q8729&gt;=Parametros!$B$11),"PARADO/SEM GIRO","OK"))))))))))</f>
        <v>OK</v>
      </c>
      <c r="T8729" s="29" t="str">
        <f aca="false">IF(AND($S8729="PARADO/SEM GIRO",$K8729="KG",OR(Painel!$B$5="(Todos)",A8729=Painel!$B$5)*OR(Painel!$E$5="(Todos)",P8729=Painel!$E$5)),$J8729+ROW()/10000000,"")</f>
        <v/>
      </c>
      <c r="U8729" s="29" t="str">
        <f aca="false">IF(AND($S8729="VENCIDO",$K8729="KG",OR(Painel!$B$5="(Todos)",A8729=Painel!$B$5)*OR(Painel!$E$5="(Todos)",P8729=Painel!$E$5)),$J8729+ROW()/10000000,"")</f>
        <v/>
      </c>
    </row>
    <row r="8730" customFormat="false" ht="15" hidden="false" customHeight="false" outlineLevel="0" collapsed="false">
      <c r="A8730" s="29" t="s">
        <v>57</v>
      </c>
      <c r="B8730" s="29" t="s">
        <v>15526</v>
      </c>
      <c r="C8730" s="29" t="s">
        <v>354</v>
      </c>
      <c r="D8730" s="29" t="s">
        <v>15531</v>
      </c>
      <c r="E8730" s="29" t="n">
        <v>104</v>
      </c>
      <c r="F8730" s="29"/>
      <c r="G8730" s="29"/>
      <c r="H8730" s="30" t="n">
        <v>22.5</v>
      </c>
      <c r="I8730" s="31" t="n">
        <v>46282</v>
      </c>
      <c r="J8730" s="30" t="n">
        <v>22.5</v>
      </c>
      <c r="K8730" s="29" t="s">
        <v>125</v>
      </c>
      <c r="L8730" s="29" t="s">
        <v>400</v>
      </c>
      <c r="M8730" s="29"/>
      <c r="N8730" s="29" t="s">
        <v>122</v>
      </c>
      <c r="O8730" s="31" t="n">
        <v>46683</v>
      </c>
      <c r="P8730" s="29" t="s">
        <v>123</v>
      </c>
      <c r="Q8730" s="29" t="n">
        <f aca="false">IFERROR(VALUE(L8730),"")</f>
        <v>3</v>
      </c>
      <c r="R8730" s="29" t="n">
        <f aca="true">IF(O8730="","",O8730-TODAY())</f>
        <v>398</v>
      </c>
      <c r="S8730" s="29" t="str">
        <f aca="false">IF(C8730="&lt;&lt; vazio &gt;&gt;","VAZIA",IF(AND(O8730&lt;&gt;"",R8730&lt;0),"VENCIDO",IF(AND(O8730&lt;&gt;"",R8730&lt;=Parametros!$B$10),"PRÓX. VENCIMENTO",IF(F8730="Q","QUALIDADE",IF(F8730="S","BLOQUEADO",IF(F8730="R","RESTRITO/DEVOLUÇÃO",IF(OR(N8730="QUAR",N8730="QRES"),"QUARENTENA",IF(OR(B8730="DESCARTE",B8730="DEVOLUÇÃO"),"DESCARTE/DEVOLUÇÃO",IF(AND(D8730="",K8730&lt;&gt;""),"SEM LOTE",IF(AND(Q8730&lt;&gt;"",Q8730&gt;=Parametros!$B$11),"PARADO/SEM GIRO","OK"))))))))))</f>
        <v>OK</v>
      </c>
      <c r="T8730" s="29" t="str">
        <f aca="false">IF(AND($S8730="PARADO/SEM GIRO",$K8730="KG",OR(Painel!$B$5="(Todos)",A8730=Painel!$B$5)*OR(Painel!$E$5="(Todos)",P8730=Painel!$E$5)),$J8730+ROW()/10000000,"")</f>
        <v/>
      </c>
      <c r="U8730" s="29" t="str">
        <f aca="false">IF(AND($S8730="VENCIDO",$K8730="KG",OR(Painel!$B$5="(Todos)",A8730=Painel!$B$5)*OR(Painel!$E$5="(Todos)",P8730=Painel!$E$5)),$J8730+ROW()/10000000,"")</f>
        <v/>
      </c>
    </row>
    <row r="8731" customFormat="false" ht="15" hidden="false" customHeight="false" outlineLevel="0" collapsed="false">
      <c r="A8731" s="29" t="s">
        <v>57</v>
      </c>
      <c r="B8731" s="29" t="s">
        <v>15526</v>
      </c>
      <c r="C8731" s="29" t="s">
        <v>4869</v>
      </c>
      <c r="D8731" s="29" t="s">
        <v>4870</v>
      </c>
      <c r="E8731" s="29" t="n">
        <v>104</v>
      </c>
      <c r="F8731" s="29"/>
      <c r="G8731" s="29"/>
      <c r="H8731" s="30" t="n">
        <v>160</v>
      </c>
      <c r="I8731" s="31" t="n">
        <v>46282</v>
      </c>
      <c r="J8731" s="30" t="n">
        <v>160</v>
      </c>
      <c r="K8731" s="29" t="s">
        <v>120</v>
      </c>
      <c r="L8731" s="29" t="s">
        <v>400</v>
      </c>
      <c r="M8731" s="29"/>
      <c r="N8731" s="29" t="s">
        <v>122</v>
      </c>
      <c r="O8731" s="31" t="n">
        <v>46645</v>
      </c>
      <c r="P8731" s="29" t="s">
        <v>123</v>
      </c>
      <c r="Q8731" s="29" t="n">
        <f aca="false">IFERROR(VALUE(L8731),"")</f>
        <v>3</v>
      </c>
      <c r="R8731" s="29" t="n">
        <f aca="true">IF(O8731="","",O8731-TODAY())</f>
        <v>360</v>
      </c>
      <c r="S8731" s="29" t="str">
        <f aca="false">IF(C8731="&lt;&lt; vazio &gt;&gt;","VAZIA",IF(AND(O8731&lt;&gt;"",R8731&lt;0),"VENCIDO",IF(AND(O8731&lt;&gt;"",R8731&lt;=Parametros!$B$10),"PRÓX. VENCIMENTO",IF(F8731="Q","QUALIDADE",IF(F8731="S","BLOQUEADO",IF(F8731="R","RESTRITO/DEVOLUÇÃO",IF(OR(N8731="QUAR",N8731="QRES"),"QUARENTENA",IF(OR(B8731="DESCARTE",B8731="DEVOLUÇÃO"),"DESCARTE/DEVOLUÇÃO",IF(AND(D8731="",K8731&lt;&gt;""),"SEM LOTE",IF(AND(Q8731&lt;&gt;"",Q8731&gt;=Parametros!$B$11),"PARADO/SEM GIRO","OK"))))))))))</f>
        <v>OK</v>
      </c>
      <c r="T8731" s="29" t="str">
        <f aca="false">IF(AND($S8731="PARADO/SEM GIRO",$K8731="KG",OR(Painel!$B$5="(Todos)",A8731=Painel!$B$5)*OR(Painel!$E$5="(Todos)",P8731=Painel!$E$5)),$J8731+ROW()/10000000,"")</f>
        <v/>
      </c>
      <c r="U8731" s="29" t="str">
        <f aca="false">IF(AND($S8731="VENCIDO",$K8731="KG",OR(Painel!$B$5="(Todos)",A8731=Painel!$B$5)*OR(Painel!$E$5="(Todos)",P8731=Painel!$E$5)),$J8731+ROW()/10000000,"")</f>
        <v/>
      </c>
    </row>
    <row r="8732" customFormat="false" ht="15" hidden="false" customHeight="false" outlineLevel="0" collapsed="false">
      <c r="A8732" s="29" t="s">
        <v>57</v>
      </c>
      <c r="B8732" s="29" t="s">
        <v>15526</v>
      </c>
      <c r="C8732" s="29" t="s">
        <v>15532</v>
      </c>
      <c r="D8732" s="29" t="s">
        <v>15533</v>
      </c>
      <c r="E8732" s="29" t="n">
        <v>104</v>
      </c>
      <c r="F8732" s="29"/>
      <c r="G8732" s="29"/>
      <c r="H8732" s="30" t="n">
        <v>30</v>
      </c>
      <c r="I8732" s="31" t="n">
        <v>46282</v>
      </c>
      <c r="J8732" s="30" t="n">
        <v>30</v>
      </c>
      <c r="K8732" s="29" t="s">
        <v>120</v>
      </c>
      <c r="L8732" s="29" t="s">
        <v>400</v>
      </c>
      <c r="M8732" s="29"/>
      <c r="N8732" s="29" t="s">
        <v>122</v>
      </c>
      <c r="O8732" s="31" t="n">
        <v>46459</v>
      </c>
      <c r="P8732" s="29" t="s">
        <v>123</v>
      </c>
      <c r="Q8732" s="29" t="n">
        <f aca="false">IFERROR(VALUE(L8732),"")</f>
        <v>3</v>
      </c>
      <c r="R8732" s="29" t="n">
        <f aca="true">IF(O8732="","",O8732-TODAY())</f>
        <v>174</v>
      </c>
      <c r="S8732" s="29" t="str">
        <f aca="false">IF(C8732="&lt;&lt; vazio &gt;&gt;","VAZIA",IF(AND(O8732&lt;&gt;"",R8732&lt;0),"VENCIDO",IF(AND(O8732&lt;&gt;"",R8732&lt;=Parametros!$B$10),"PRÓX. VENCIMENTO",IF(F8732="Q","QUALIDADE",IF(F8732="S","BLOQUEADO",IF(F8732="R","RESTRITO/DEVOLUÇÃO",IF(OR(N8732="QUAR",N8732="QRES"),"QUARENTENA",IF(OR(B8732="DESCARTE",B8732="DEVOLUÇÃO"),"DESCARTE/DEVOLUÇÃO",IF(AND(D8732="",K8732&lt;&gt;""),"SEM LOTE",IF(AND(Q8732&lt;&gt;"",Q8732&gt;=Parametros!$B$11),"PARADO/SEM GIRO","OK"))))))))))</f>
        <v>OK</v>
      </c>
      <c r="T8732" s="29" t="str">
        <f aca="false">IF(AND($S8732="PARADO/SEM GIRO",$K8732="KG",OR(Painel!$B$5="(Todos)",A8732=Painel!$B$5)*OR(Painel!$E$5="(Todos)",P8732=Painel!$E$5)),$J8732+ROW()/10000000,"")</f>
        <v/>
      </c>
      <c r="U8732" s="29" t="str">
        <f aca="false">IF(AND($S8732="VENCIDO",$K8732="KG",OR(Painel!$B$5="(Todos)",A8732=Painel!$B$5)*OR(Painel!$E$5="(Todos)",P8732=Painel!$E$5)),$J8732+ROW()/10000000,"")</f>
        <v/>
      </c>
    </row>
    <row r="8733" customFormat="false" ht="15" hidden="false" customHeight="false" outlineLevel="0" collapsed="false">
      <c r="A8733" s="29" t="s">
        <v>57</v>
      </c>
      <c r="B8733" s="29" t="s">
        <v>15526</v>
      </c>
      <c r="C8733" s="29" t="s">
        <v>186</v>
      </c>
      <c r="D8733" s="29" t="s">
        <v>187</v>
      </c>
      <c r="E8733" s="29" t="n">
        <v>104</v>
      </c>
      <c r="F8733" s="29"/>
      <c r="G8733" s="29"/>
      <c r="H8733" s="30" t="n">
        <v>10.1</v>
      </c>
      <c r="I8733" s="31" t="n">
        <v>46282</v>
      </c>
      <c r="J8733" s="30" t="n">
        <v>10.1</v>
      </c>
      <c r="K8733" s="29" t="s">
        <v>120</v>
      </c>
      <c r="L8733" s="29" t="s">
        <v>400</v>
      </c>
      <c r="M8733" s="29"/>
      <c r="N8733" s="29" t="s">
        <v>122</v>
      </c>
      <c r="O8733" s="31" t="n">
        <v>46328</v>
      </c>
      <c r="P8733" s="29" t="s">
        <v>123</v>
      </c>
      <c r="Q8733" s="29" t="n">
        <f aca="false">IFERROR(VALUE(L8733),"")</f>
        <v>3</v>
      </c>
      <c r="R8733" s="29" t="n">
        <f aca="true">IF(O8733="","",O8733-TODAY())</f>
        <v>43</v>
      </c>
      <c r="S8733" s="29" t="str">
        <f aca="false">IF(C8733="&lt;&lt; vazio &gt;&gt;","VAZIA",IF(AND(O8733&lt;&gt;"",R8733&lt;0),"VENCIDO",IF(AND(O8733&lt;&gt;"",R8733&lt;=Parametros!$B$10),"PRÓX. VENCIMENTO",IF(F8733="Q","QUALIDADE",IF(F8733="S","BLOQUEADO",IF(F8733="R","RESTRITO/DEVOLUÇÃO",IF(OR(N8733="QUAR",N8733="QRES"),"QUARENTENA",IF(OR(B8733="DESCARTE",B8733="DEVOLUÇÃO"),"DESCARTE/DEVOLUÇÃO",IF(AND(D8733="",K8733&lt;&gt;""),"SEM LOTE",IF(AND(Q8733&lt;&gt;"",Q8733&gt;=Parametros!$B$11),"PARADO/SEM GIRO","OK"))))))))))</f>
        <v>PRÓX. VENCIMENTO</v>
      </c>
      <c r="T8733" s="29" t="str">
        <f aca="false">IF(AND($S8733="PARADO/SEM GIRO",$K8733="KG",OR(Painel!$B$5="(Todos)",A8733=Painel!$B$5)*OR(Painel!$E$5="(Todos)",P8733=Painel!$E$5)),$J8733+ROW()/10000000,"")</f>
        <v/>
      </c>
      <c r="U8733" s="29" t="str">
        <f aca="false">IF(AND($S8733="VENCIDO",$K8733="KG",OR(Painel!$B$5="(Todos)",A8733=Painel!$B$5)*OR(Painel!$E$5="(Todos)",P8733=Painel!$E$5)),$J8733+ROW()/10000000,"")</f>
        <v/>
      </c>
    </row>
    <row r="8734" customFormat="false" ht="15" hidden="false" customHeight="false" outlineLevel="0" collapsed="false">
      <c r="A8734" s="29" t="s">
        <v>57</v>
      </c>
      <c r="B8734" s="29" t="s">
        <v>15526</v>
      </c>
      <c r="C8734" s="29" t="s">
        <v>278</v>
      </c>
      <c r="D8734" s="29" t="s">
        <v>6251</v>
      </c>
      <c r="E8734" s="29" t="n">
        <v>104</v>
      </c>
      <c r="F8734" s="29"/>
      <c r="G8734" s="29"/>
      <c r="H8734" s="30" t="n">
        <v>545.4</v>
      </c>
      <c r="I8734" s="31" t="n">
        <v>46282</v>
      </c>
      <c r="J8734" s="30" t="n">
        <v>545.4</v>
      </c>
      <c r="K8734" s="29" t="s">
        <v>120</v>
      </c>
      <c r="L8734" s="29" t="s">
        <v>400</v>
      </c>
      <c r="M8734" s="29"/>
      <c r="N8734" s="29" t="s">
        <v>122</v>
      </c>
      <c r="O8734" s="31" t="n">
        <v>46490</v>
      </c>
      <c r="P8734" s="29" t="s">
        <v>123</v>
      </c>
      <c r="Q8734" s="29" t="n">
        <f aca="false">IFERROR(VALUE(L8734),"")</f>
        <v>3</v>
      </c>
      <c r="R8734" s="29" t="n">
        <f aca="true">IF(O8734="","",O8734-TODAY())</f>
        <v>205</v>
      </c>
      <c r="S8734" s="29" t="str">
        <f aca="false">IF(C8734="&lt;&lt; vazio &gt;&gt;","VAZIA",IF(AND(O8734&lt;&gt;"",R8734&lt;0),"VENCIDO",IF(AND(O8734&lt;&gt;"",R8734&lt;=Parametros!$B$10),"PRÓX. VENCIMENTO",IF(F8734="Q","QUALIDADE",IF(F8734="S","BLOQUEADO",IF(F8734="R","RESTRITO/DEVOLUÇÃO",IF(OR(N8734="QUAR",N8734="QRES"),"QUARENTENA",IF(OR(B8734="DESCARTE",B8734="DEVOLUÇÃO"),"DESCARTE/DEVOLUÇÃO",IF(AND(D8734="",K8734&lt;&gt;""),"SEM LOTE",IF(AND(Q8734&lt;&gt;"",Q8734&gt;=Parametros!$B$11),"PARADO/SEM GIRO","OK"))))))))))</f>
        <v>OK</v>
      </c>
      <c r="T8734" s="29" t="str">
        <f aca="false">IF(AND($S8734="PARADO/SEM GIRO",$K8734="KG",OR(Painel!$B$5="(Todos)",A8734=Painel!$B$5)*OR(Painel!$E$5="(Todos)",P8734=Painel!$E$5)),$J8734+ROW()/10000000,"")</f>
        <v/>
      </c>
      <c r="U8734" s="29" t="str">
        <f aca="false">IF(AND($S8734="VENCIDO",$K8734="KG",OR(Painel!$B$5="(Todos)",A8734=Painel!$B$5)*OR(Painel!$E$5="(Todos)",P8734=Painel!$E$5)),$J8734+ROW()/10000000,"")</f>
        <v/>
      </c>
    </row>
    <row r="8735" customFormat="false" ht="15" hidden="false" customHeight="false" outlineLevel="0" collapsed="false">
      <c r="A8735" s="29" t="s">
        <v>57</v>
      </c>
      <c r="B8735" s="29" t="s">
        <v>15526</v>
      </c>
      <c r="C8735" s="29" t="s">
        <v>278</v>
      </c>
      <c r="D8735" s="29" t="s">
        <v>6253</v>
      </c>
      <c r="E8735" s="29" t="n">
        <v>104</v>
      </c>
      <c r="F8735" s="29"/>
      <c r="G8735" s="29"/>
      <c r="H8735" s="30" t="n">
        <v>1090.8</v>
      </c>
      <c r="I8735" s="31" t="n">
        <v>46282</v>
      </c>
      <c r="J8735" s="30" t="n">
        <v>1090.8</v>
      </c>
      <c r="K8735" s="29" t="s">
        <v>120</v>
      </c>
      <c r="L8735" s="29" t="s">
        <v>400</v>
      </c>
      <c r="M8735" s="29"/>
      <c r="N8735" s="29" t="s">
        <v>122</v>
      </c>
      <c r="O8735" s="31" t="n">
        <v>46491</v>
      </c>
      <c r="P8735" s="29" t="s">
        <v>123</v>
      </c>
      <c r="Q8735" s="29" t="n">
        <f aca="false">IFERROR(VALUE(L8735),"")</f>
        <v>3</v>
      </c>
      <c r="R8735" s="29" t="n">
        <f aca="true">IF(O8735="","",O8735-TODAY())</f>
        <v>206</v>
      </c>
      <c r="S8735" s="29" t="str">
        <f aca="false">IF(C8735="&lt;&lt; vazio &gt;&gt;","VAZIA",IF(AND(O8735&lt;&gt;"",R8735&lt;0),"VENCIDO",IF(AND(O8735&lt;&gt;"",R8735&lt;=Parametros!$B$10),"PRÓX. VENCIMENTO",IF(F8735="Q","QUALIDADE",IF(F8735="S","BLOQUEADO",IF(F8735="R","RESTRITO/DEVOLUÇÃO",IF(OR(N8735="QUAR",N8735="QRES"),"QUARENTENA",IF(OR(B8735="DESCARTE",B8735="DEVOLUÇÃO"),"DESCARTE/DEVOLUÇÃO",IF(AND(D8735="",K8735&lt;&gt;""),"SEM LOTE",IF(AND(Q8735&lt;&gt;"",Q8735&gt;=Parametros!$B$11),"PARADO/SEM GIRO","OK"))))))))))</f>
        <v>OK</v>
      </c>
      <c r="T8735" s="29" t="str">
        <f aca="false">IF(AND($S8735="PARADO/SEM GIRO",$K8735="KG",OR(Painel!$B$5="(Todos)",A8735=Painel!$B$5)*OR(Painel!$E$5="(Todos)",P8735=Painel!$E$5)),$J8735+ROW()/10000000,"")</f>
        <v/>
      </c>
      <c r="U8735" s="29" t="str">
        <f aca="false">IF(AND($S8735="VENCIDO",$K8735="KG",OR(Painel!$B$5="(Todos)",A8735=Painel!$B$5)*OR(Painel!$E$5="(Todos)",P8735=Painel!$E$5)),$J8735+ROW()/10000000,"")</f>
        <v/>
      </c>
    </row>
    <row r="8736" customFormat="false" ht="15" hidden="false" customHeight="false" outlineLevel="0" collapsed="false">
      <c r="A8736" s="29" t="s">
        <v>57</v>
      </c>
      <c r="B8736" s="29" t="s">
        <v>15526</v>
      </c>
      <c r="C8736" s="29" t="s">
        <v>5566</v>
      </c>
      <c r="D8736" s="29" t="s">
        <v>15534</v>
      </c>
      <c r="E8736" s="29" t="n">
        <v>104</v>
      </c>
      <c r="F8736" s="29"/>
      <c r="G8736" s="29"/>
      <c r="H8736" s="30" t="n">
        <v>81.6</v>
      </c>
      <c r="I8736" s="31" t="n">
        <v>46282</v>
      </c>
      <c r="J8736" s="30" t="n">
        <v>81.6</v>
      </c>
      <c r="K8736" s="29" t="s">
        <v>120</v>
      </c>
      <c r="L8736" s="29" t="s">
        <v>400</v>
      </c>
      <c r="M8736" s="29"/>
      <c r="N8736" s="29" t="s">
        <v>122</v>
      </c>
      <c r="O8736" s="29"/>
      <c r="P8736" s="29" t="s">
        <v>123</v>
      </c>
      <c r="Q8736" s="29" t="n">
        <f aca="false">IFERROR(VALUE(L8736),"")</f>
        <v>3</v>
      </c>
      <c r="R8736" s="29" t="str">
        <f aca="true">IF(O8736="","",O8736-TODAY())</f>
        <v/>
      </c>
      <c r="S8736" s="29" t="str">
        <f aca="false">IF(C8736="&lt;&lt; vazio &gt;&gt;","VAZIA",IF(AND(O8736&lt;&gt;"",R8736&lt;0),"VENCIDO",IF(AND(O8736&lt;&gt;"",R8736&lt;=Parametros!$B$10),"PRÓX. VENCIMENTO",IF(F8736="Q","QUALIDADE",IF(F8736="S","BLOQUEADO",IF(F8736="R","RESTRITO/DEVOLUÇÃO",IF(OR(N8736="QUAR",N8736="QRES"),"QUARENTENA",IF(OR(B8736="DESCARTE",B8736="DEVOLUÇÃO"),"DESCARTE/DEVOLUÇÃO",IF(AND(D8736="",K8736&lt;&gt;""),"SEM LOTE",IF(AND(Q8736&lt;&gt;"",Q8736&gt;=Parametros!$B$11),"PARADO/SEM GIRO","OK"))))))))))</f>
        <v>OK</v>
      </c>
      <c r="T8736" s="29" t="str">
        <f aca="false">IF(AND($S8736="PARADO/SEM GIRO",$K8736="KG",OR(Painel!$B$5="(Todos)",A8736=Painel!$B$5)*OR(Painel!$E$5="(Todos)",P8736=Painel!$E$5)),$J8736+ROW()/10000000,"")</f>
        <v/>
      </c>
      <c r="U8736" s="29" t="str">
        <f aca="false">IF(AND($S8736="VENCIDO",$K8736="KG",OR(Painel!$B$5="(Todos)",A8736=Painel!$B$5)*OR(Painel!$E$5="(Todos)",P8736=Painel!$E$5)),$J8736+ROW()/10000000,"")</f>
        <v/>
      </c>
    </row>
    <row r="8737" customFormat="false" ht="15" hidden="false" customHeight="false" outlineLevel="0" collapsed="false">
      <c r="A8737" s="29" t="s">
        <v>57</v>
      </c>
      <c r="B8737" s="29" t="s">
        <v>15526</v>
      </c>
      <c r="C8737" s="29" t="s">
        <v>623</v>
      </c>
      <c r="D8737" s="29" t="s">
        <v>624</v>
      </c>
      <c r="E8737" s="29" t="n">
        <v>104</v>
      </c>
      <c r="F8737" s="29"/>
      <c r="G8737" s="29"/>
      <c r="H8737" s="30" t="n">
        <v>4</v>
      </c>
      <c r="I8737" s="31" t="n">
        <v>46282</v>
      </c>
      <c r="J8737" s="30" t="n">
        <v>4</v>
      </c>
      <c r="K8737" s="29" t="s">
        <v>120</v>
      </c>
      <c r="L8737" s="29" t="s">
        <v>400</v>
      </c>
      <c r="M8737" s="29"/>
      <c r="N8737" s="29" t="s">
        <v>122</v>
      </c>
      <c r="O8737" s="31" t="n">
        <v>46336</v>
      </c>
      <c r="P8737" s="29" t="s">
        <v>123</v>
      </c>
      <c r="Q8737" s="29" t="n">
        <f aca="false">IFERROR(VALUE(L8737),"")</f>
        <v>3</v>
      </c>
      <c r="R8737" s="29" t="n">
        <f aca="true">IF(O8737="","",O8737-TODAY())</f>
        <v>51</v>
      </c>
      <c r="S8737" s="29" t="str">
        <f aca="false">IF(C8737="&lt;&lt; vazio &gt;&gt;","VAZIA",IF(AND(O8737&lt;&gt;"",R8737&lt;0),"VENCIDO",IF(AND(O8737&lt;&gt;"",R8737&lt;=Parametros!$B$10),"PRÓX. VENCIMENTO",IF(F8737="Q","QUALIDADE",IF(F8737="S","BLOQUEADO",IF(F8737="R","RESTRITO/DEVOLUÇÃO",IF(OR(N8737="QUAR",N8737="QRES"),"QUARENTENA",IF(OR(B8737="DESCARTE",B8737="DEVOLUÇÃO"),"DESCARTE/DEVOLUÇÃO",IF(AND(D8737="",K8737&lt;&gt;""),"SEM LOTE",IF(AND(Q8737&lt;&gt;"",Q8737&gt;=Parametros!$B$11),"PARADO/SEM GIRO","OK"))))))))))</f>
        <v>PRÓX. VENCIMENTO</v>
      </c>
      <c r="T8737" s="29" t="str">
        <f aca="false">IF(AND($S8737="PARADO/SEM GIRO",$K8737="KG",OR(Painel!$B$5="(Todos)",A8737=Painel!$B$5)*OR(Painel!$E$5="(Todos)",P8737=Painel!$E$5)),$J8737+ROW()/10000000,"")</f>
        <v/>
      </c>
      <c r="U8737" s="29" t="str">
        <f aca="false">IF(AND($S8737="VENCIDO",$K8737="KG",OR(Painel!$B$5="(Todos)",A8737=Painel!$B$5)*OR(Painel!$E$5="(Todos)",P8737=Painel!$E$5)),$J8737+ROW()/10000000,"")</f>
        <v/>
      </c>
    </row>
    <row r="8738" customFormat="false" ht="15" hidden="false" customHeight="false" outlineLevel="0" collapsed="false">
      <c r="A8738" s="29" t="s">
        <v>57</v>
      </c>
      <c r="B8738" s="29" t="s">
        <v>15526</v>
      </c>
      <c r="C8738" s="29" t="s">
        <v>150</v>
      </c>
      <c r="D8738" s="29" t="s">
        <v>4973</v>
      </c>
      <c r="E8738" s="29" t="n">
        <v>104</v>
      </c>
      <c r="F8738" s="29"/>
      <c r="G8738" s="29"/>
      <c r="H8738" s="30" t="n">
        <v>14</v>
      </c>
      <c r="I8738" s="31" t="n">
        <v>46282</v>
      </c>
      <c r="J8738" s="30" t="n">
        <v>14</v>
      </c>
      <c r="K8738" s="29" t="s">
        <v>120</v>
      </c>
      <c r="L8738" s="29" t="s">
        <v>400</v>
      </c>
      <c r="M8738" s="29"/>
      <c r="N8738" s="29" t="s">
        <v>122</v>
      </c>
      <c r="O8738" s="31" t="n">
        <v>46216</v>
      </c>
      <c r="P8738" s="29" t="s">
        <v>123</v>
      </c>
      <c r="Q8738" s="29" t="n">
        <f aca="false">IFERROR(VALUE(L8738),"")</f>
        <v>3</v>
      </c>
      <c r="R8738" s="29" t="n">
        <f aca="true">IF(O8738="","",O8738-TODAY())</f>
        <v>-69</v>
      </c>
      <c r="S8738" s="29" t="str">
        <f aca="false">IF(C8738="&lt;&lt; vazio &gt;&gt;","VAZIA",IF(AND(O8738&lt;&gt;"",R8738&lt;0),"VENCIDO",IF(AND(O8738&lt;&gt;"",R8738&lt;=Parametros!$B$10),"PRÓX. VENCIMENTO",IF(F8738="Q","QUALIDADE",IF(F8738="S","BLOQUEADO",IF(F8738="R","RESTRITO/DEVOLUÇÃO",IF(OR(N8738="QUAR",N8738="QRES"),"QUARENTENA",IF(OR(B8738="DESCARTE",B8738="DEVOLUÇÃO"),"DESCARTE/DEVOLUÇÃO",IF(AND(D8738="",K8738&lt;&gt;""),"SEM LOTE",IF(AND(Q8738&lt;&gt;"",Q8738&gt;=Parametros!$B$11),"PARADO/SEM GIRO","OK"))))))))))</f>
        <v>VENCIDO</v>
      </c>
      <c r="T8738" s="29" t="str">
        <f aca="false">IF(AND($S8738="PARADO/SEM GIRO",$K8738="KG",OR(Painel!$B$5="(Todos)",A8738=Painel!$B$5)*OR(Painel!$E$5="(Todos)",P8738=Painel!$E$5)),$J8738+ROW()/10000000,"")</f>
        <v/>
      </c>
      <c r="U8738" s="29" t="n">
        <f aca="false">IF(AND($S8738="VENCIDO",$K8738="KG",OR(Painel!$B$5="(Todos)",A8738=Painel!$B$5)*OR(Painel!$E$5="(Todos)",P8738=Painel!$E$5)),$J8738+ROW()/10000000,"")</f>
        <v>14.0008738</v>
      </c>
    </row>
    <row r="8739" customFormat="false" ht="15" hidden="false" customHeight="false" outlineLevel="0" collapsed="false">
      <c r="A8739" s="29" t="s">
        <v>57</v>
      </c>
      <c r="B8739" s="29" t="s">
        <v>15526</v>
      </c>
      <c r="C8739" s="29" t="s">
        <v>12467</v>
      </c>
      <c r="D8739" s="29" t="s">
        <v>15535</v>
      </c>
      <c r="E8739" s="29" t="n">
        <v>104</v>
      </c>
      <c r="F8739" s="29"/>
      <c r="G8739" s="29"/>
      <c r="H8739" s="30" t="n">
        <v>80</v>
      </c>
      <c r="I8739" s="31" t="n">
        <v>46282</v>
      </c>
      <c r="J8739" s="30" t="n">
        <v>80</v>
      </c>
      <c r="K8739" s="29" t="s">
        <v>120</v>
      </c>
      <c r="L8739" s="29" t="s">
        <v>400</v>
      </c>
      <c r="M8739" s="29"/>
      <c r="N8739" s="29" t="s">
        <v>122</v>
      </c>
      <c r="O8739" s="31" t="n">
        <v>46456</v>
      </c>
      <c r="P8739" s="29" t="s">
        <v>123</v>
      </c>
      <c r="Q8739" s="29" t="n">
        <f aca="false">IFERROR(VALUE(L8739),"")</f>
        <v>3</v>
      </c>
      <c r="R8739" s="29" t="n">
        <f aca="true">IF(O8739="","",O8739-TODAY())</f>
        <v>171</v>
      </c>
      <c r="S8739" s="29" t="str">
        <f aca="false">IF(C8739="&lt;&lt; vazio &gt;&gt;","VAZIA",IF(AND(O8739&lt;&gt;"",R8739&lt;0),"VENCIDO",IF(AND(O8739&lt;&gt;"",R8739&lt;=Parametros!$B$10),"PRÓX. VENCIMENTO",IF(F8739="Q","QUALIDADE",IF(F8739="S","BLOQUEADO",IF(F8739="R","RESTRITO/DEVOLUÇÃO",IF(OR(N8739="QUAR",N8739="QRES"),"QUARENTENA",IF(OR(B8739="DESCARTE",B8739="DEVOLUÇÃO"),"DESCARTE/DEVOLUÇÃO",IF(AND(D8739="",K8739&lt;&gt;""),"SEM LOTE",IF(AND(Q8739&lt;&gt;"",Q8739&gt;=Parametros!$B$11),"PARADO/SEM GIRO","OK"))))))))))</f>
        <v>OK</v>
      </c>
      <c r="T8739" s="29" t="str">
        <f aca="false">IF(AND($S8739="PARADO/SEM GIRO",$K8739="KG",OR(Painel!$B$5="(Todos)",A8739=Painel!$B$5)*OR(Painel!$E$5="(Todos)",P8739=Painel!$E$5)),$J8739+ROW()/10000000,"")</f>
        <v/>
      </c>
      <c r="U8739" s="29" t="str">
        <f aca="false">IF(AND($S8739="VENCIDO",$K8739="KG",OR(Painel!$B$5="(Todos)",A8739=Painel!$B$5)*OR(Painel!$E$5="(Todos)",P8739=Painel!$E$5)),$J8739+ROW()/10000000,"")</f>
        <v/>
      </c>
    </row>
    <row r="8740" customFormat="false" ht="15" hidden="false" customHeight="false" outlineLevel="0" collapsed="false">
      <c r="A8740" s="29" t="s">
        <v>57</v>
      </c>
      <c r="B8740" s="29" t="s">
        <v>15526</v>
      </c>
      <c r="C8740" s="29" t="s">
        <v>191</v>
      </c>
      <c r="D8740" s="29" t="s">
        <v>192</v>
      </c>
      <c r="E8740" s="29" t="n">
        <v>104</v>
      </c>
      <c r="F8740" s="29"/>
      <c r="G8740" s="29"/>
      <c r="H8740" s="30" t="n">
        <v>6.4</v>
      </c>
      <c r="I8740" s="31" t="n">
        <v>46282</v>
      </c>
      <c r="J8740" s="30" t="n">
        <v>6.4</v>
      </c>
      <c r="K8740" s="29" t="s">
        <v>120</v>
      </c>
      <c r="L8740" s="29" t="s">
        <v>400</v>
      </c>
      <c r="M8740" s="29"/>
      <c r="N8740" s="29" t="s">
        <v>122</v>
      </c>
      <c r="O8740" s="31" t="n">
        <v>46360</v>
      </c>
      <c r="P8740" s="29" t="s">
        <v>123</v>
      </c>
      <c r="Q8740" s="29" t="n">
        <f aca="false">IFERROR(VALUE(L8740),"")</f>
        <v>3</v>
      </c>
      <c r="R8740" s="29" t="n">
        <f aca="true">IF(O8740="","",O8740-TODAY())</f>
        <v>75</v>
      </c>
      <c r="S8740" s="29" t="str">
        <f aca="false">IF(C8740="&lt;&lt; vazio &gt;&gt;","VAZIA",IF(AND(O8740&lt;&gt;"",R8740&lt;0),"VENCIDO",IF(AND(O8740&lt;&gt;"",R8740&lt;=Parametros!$B$10),"PRÓX. VENCIMENTO",IF(F8740="Q","QUALIDADE",IF(F8740="S","BLOQUEADO",IF(F8740="R","RESTRITO/DEVOLUÇÃO",IF(OR(N8740="QUAR",N8740="QRES"),"QUARENTENA",IF(OR(B8740="DESCARTE",B8740="DEVOLUÇÃO"),"DESCARTE/DEVOLUÇÃO",IF(AND(D8740="",K8740&lt;&gt;""),"SEM LOTE",IF(AND(Q8740&lt;&gt;"",Q8740&gt;=Parametros!$B$11),"PARADO/SEM GIRO","OK"))))))))))</f>
        <v>OK</v>
      </c>
      <c r="T8740" s="29" t="str">
        <f aca="false">IF(AND($S8740="PARADO/SEM GIRO",$K8740="KG",OR(Painel!$B$5="(Todos)",A8740=Painel!$B$5)*OR(Painel!$E$5="(Todos)",P8740=Painel!$E$5)),$J8740+ROW()/10000000,"")</f>
        <v/>
      </c>
      <c r="U8740" s="29" t="str">
        <f aca="false">IF(AND($S8740="VENCIDO",$K8740="KG",OR(Painel!$B$5="(Todos)",A8740=Painel!$B$5)*OR(Painel!$E$5="(Todos)",P8740=Painel!$E$5)),$J8740+ROW()/10000000,"")</f>
        <v/>
      </c>
    </row>
    <row r="8741" customFormat="false" ht="15" hidden="false" customHeight="false" outlineLevel="0" collapsed="false">
      <c r="A8741" s="29" t="s">
        <v>57</v>
      </c>
      <c r="B8741" s="29" t="s">
        <v>15526</v>
      </c>
      <c r="C8741" s="29" t="s">
        <v>15536</v>
      </c>
      <c r="D8741" s="29" t="s">
        <v>15537</v>
      </c>
      <c r="E8741" s="29" t="n">
        <v>104</v>
      </c>
      <c r="F8741" s="29"/>
      <c r="G8741" s="29"/>
      <c r="H8741" s="30" t="n">
        <v>390</v>
      </c>
      <c r="I8741" s="31" t="n">
        <v>46282</v>
      </c>
      <c r="J8741" s="30" t="n">
        <v>390</v>
      </c>
      <c r="K8741" s="29" t="s">
        <v>120</v>
      </c>
      <c r="L8741" s="29" t="s">
        <v>400</v>
      </c>
      <c r="M8741" s="29"/>
      <c r="N8741" s="29" t="s">
        <v>122</v>
      </c>
      <c r="O8741" s="31" t="n">
        <v>46491</v>
      </c>
      <c r="P8741" s="29" t="s">
        <v>123</v>
      </c>
      <c r="Q8741" s="29" t="n">
        <f aca="false">IFERROR(VALUE(L8741),"")</f>
        <v>3</v>
      </c>
      <c r="R8741" s="29" t="n">
        <f aca="true">IF(O8741="","",O8741-TODAY())</f>
        <v>206</v>
      </c>
      <c r="S8741" s="29" t="str">
        <f aca="false">IF(C8741="&lt;&lt; vazio &gt;&gt;","VAZIA",IF(AND(O8741&lt;&gt;"",R8741&lt;0),"VENCIDO",IF(AND(O8741&lt;&gt;"",R8741&lt;=Parametros!$B$10),"PRÓX. VENCIMENTO",IF(F8741="Q","QUALIDADE",IF(F8741="S","BLOQUEADO",IF(F8741="R","RESTRITO/DEVOLUÇÃO",IF(OR(N8741="QUAR",N8741="QRES"),"QUARENTENA",IF(OR(B8741="DESCARTE",B8741="DEVOLUÇÃO"),"DESCARTE/DEVOLUÇÃO",IF(AND(D8741="",K8741&lt;&gt;""),"SEM LOTE",IF(AND(Q8741&lt;&gt;"",Q8741&gt;=Parametros!$B$11),"PARADO/SEM GIRO","OK"))))))))))</f>
        <v>OK</v>
      </c>
      <c r="T8741" s="29" t="str">
        <f aca="false">IF(AND($S8741="PARADO/SEM GIRO",$K8741="KG",OR(Painel!$B$5="(Todos)",A8741=Painel!$B$5)*OR(Painel!$E$5="(Todos)",P8741=Painel!$E$5)),$J8741+ROW()/10000000,"")</f>
        <v/>
      </c>
      <c r="U8741" s="29" t="str">
        <f aca="false">IF(AND($S8741="VENCIDO",$K8741="KG",OR(Painel!$B$5="(Todos)",A8741=Painel!$B$5)*OR(Painel!$E$5="(Todos)",P8741=Painel!$E$5)),$J8741+ROW()/10000000,"")</f>
        <v/>
      </c>
    </row>
    <row r="8742" customFormat="false" ht="15" hidden="false" customHeight="false" outlineLevel="0" collapsed="false">
      <c r="A8742" s="29" t="s">
        <v>57</v>
      </c>
      <c r="B8742" s="29" t="s">
        <v>15526</v>
      </c>
      <c r="C8742" s="29" t="s">
        <v>200</v>
      </c>
      <c r="D8742" s="29" t="s">
        <v>201</v>
      </c>
      <c r="E8742" s="29" t="n">
        <v>104</v>
      </c>
      <c r="F8742" s="29"/>
      <c r="G8742" s="29"/>
      <c r="H8742" s="30" t="n">
        <v>670</v>
      </c>
      <c r="I8742" s="31" t="n">
        <v>46282</v>
      </c>
      <c r="J8742" s="30" t="n">
        <v>670</v>
      </c>
      <c r="K8742" s="29" t="s">
        <v>120</v>
      </c>
      <c r="L8742" s="29" t="s">
        <v>400</v>
      </c>
      <c r="M8742" s="29"/>
      <c r="N8742" s="29" t="s">
        <v>122</v>
      </c>
      <c r="O8742" s="31" t="n">
        <v>46251</v>
      </c>
      <c r="P8742" s="29" t="s">
        <v>123</v>
      </c>
      <c r="Q8742" s="29" t="n">
        <f aca="false">IFERROR(VALUE(L8742),"")</f>
        <v>3</v>
      </c>
      <c r="R8742" s="29" t="n">
        <f aca="true">IF(O8742="","",O8742-TODAY())</f>
        <v>-34</v>
      </c>
      <c r="S8742" s="29" t="str">
        <f aca="false">IF(C8742="&lt;&lt; vazio &gt;&gt;","VAZIA",IF(AND(O8742&lt;&gt;"",R8742&lt;0),"VENCIDO",IF(AND(O8742&lt;&gt;"",R8742&lt;=Parametros!$B$10),"PRÓX. VENCIMENTO",IF(F8742="Q","QUALIDADE",IF(F8742="S","BLOQUEADO",IF(F8742="R","RESTRITO/DEVOLUÇÃO",IF(OR(N8742="QUAR",N8742="QRES"),"QUARENTENA",IF(OR(B8742="DESCARTE",B8742="DEVOLUÇÃO"),"DESCARTE/DEVOLUÇÃO",IF(AND(D8742="",K8742&lt;&gt;""),"SEM LOTE",IF(AND(Q8742&lt;&gt;"",Q8742&gt;=Parametros!$B$11),"PARADO/SEM GIRO","OK"))))))))))</f>
        <v>VENCIDO</v>
      </c>
      <c r="T8742" s="29" t="str">
        <f aca="false">IF(AND($S8742="PARADO/SEM GIRO",$K8742="KG",OR(Painel!$B$5="(Todos)",A8742=Painel!$B$5)*OR(Painel!$E$5="(Todos)",P8742=Painel!$E$5)),$J8742+ROW()/10000000,"")</f>
        <v/>
      </c>
      <c r="U8742" s="29" t="n">
        <f aca="false">IF(AND($S8742="VENCIDO",$K8742="KG",OR(Painel!$B$5="(Todos)",A8742=Painel!$B$5)*OR(Painel!$E$5="(Todos)",P8742=Painel!$E$5)),$J8742+ROW()/10000000,"")</f>
        <v>670.0008742</v>
      </c>
    </row>
    <row r="8743" customFormat="false" ht="15" hidden="false" customHeight="false" outlineLevel="0" collapsed="false">
      <c r="A8743" s="29" t="s">
        <v>57</v>
      </c>
      <c r="B8743" s="29" t="s">
        <v>15526</v>
      </c>
      <c r="C8743" s="29" t="s">
        <v>2700</v>
      </c>
      <c r="D8743" s="29" t="s">
        <v>4463</v>
      </c>
      <c r="E8743" s="29" t="n">
        <v>104</v>
      </c>
      <c r="F8743" s="29"/>
      <c r="G8743" s="29"/>
      <c r="H8743" s="30" t="n">
        <v>40</v>
      </c>
      <c r="I8743" s="31" t="n">
        <v>46282</v>
      </c>
      <c r="J8743" s="30" t="n">
        <v>40</v>
      </c>
      <c r="K8743" s="29" t="s">
        <v>120</v>
      </c>
      <c r="L8743" s="29" t="s">
        <v>400</v>
      </c>
      <c r="M8743" s="29"/>
      <c r="N8743" s="29" t="s">
        <v>122</v>
      </c>
      <c r="O8743" s="31" t="n">
        <v>46511</v>
      </c>
      <c r="P8743" s="29" t="s">
        <v>123</v>
      </c>
      <c r="Q8743" s="29" t="n">
        <f aca="false">IFERROR(VALUE(L8743),"")</f>
        <v>3</v>
      </c>
      <c r="R8743" s="29" t="n">
        <f aca="true">IF(O8743="","",O8743-TODAY())</f>
        <v>226</v>
      </c>
      <c r="S8743" s="29" t="str">
        <f aca="false">IF(C8743="&lt;&lt; vazio &gt;&gt;","VAZIA",IF(AND(O8743&lt;&gt;"",R8743&lt;0),"VENCIDO",IF(AND(O8743&lt;&gt;"",R8743&lt;=Parametros!$B$10),"PRÓX. VENCIMENTO",IF(F8743="Q","QUALIDADE",IF(F8743="S","BLOQUEADO",IF(F8743="R","RESTRITO/DEVOLUÇÃO",IF(OR(N8743="QUAR",N8743="QRES"),"QUARENTENA",IF(OR(B8743="DESCARTE",B8743="DEVOLUÇÃO"),"DESCARTE/DEVOLUÇÃO",IF(AND(D8743="",K8743&lt;&gt;""),"SEM LOTE",IF(AND(Q8743&lt;&gt;"",Q8743&gt;=Parametros!$B$11),"PARADO/SEM GIRO","OK"))))))))))</f>
        <v>OK</v>
      </c>
      <c r="T8743" s="29" t="str">
        <f aca="false">IF(AND($S8743="PARADO/SEM GIRO",$K8743="KG",OR(Painel!$B$5="(Todos)",A8743=Painel!$B$5)*OR(Painel!$E$5="(Todos)",P8743=Painel!$E$5)),$J8743+ROW()/10000000,"")</f>
        <v/>
      </c>
      <c r="U8743" s="29" t="str">
        <f aca="false">IF(AND($S8743="VENCIDO",$K8743="KG",OR(Painel!$B$5="(Todos)",A8743=Painel!$B$5)*OR(Painel!$E$5="(Todos)",P8743=Painel!$E$5)),$J8743+ROW()/10000000,"")</f>
        <v/>
      </c>
    </row>
    <row r="8744" customFormat="false" ht="15" hidden="false" customHeight="false" outlineLevel="0" collapsed="false">
      <c r="A8744" s="29" t="s">
        <v>57</v>
      </c>
      <c r="B8744" s="29" t="s">
        <v>15526</v>
      </c>
      <c r="C8744" s="29" t="s">
        <v>202</v>
      </c>
      <c r="D8744" s="29" t="s">
        <v>4991</v>
      </c>
      <c r="E8744" s="29" t="n">
        <v>104</v>
      </c>
      <c r="F8744" s="29"/>
      <c r="G8744" s="29"/>
      <c r="H8744" s="30" t="n">
        <v>24</v>
      </c>
      <c r="I8744" s="31" t="n">
        <v>46282</v>
      </c>
      <c r="J8744" s="30" t="n">
        <v>24</v>
      </c>
      <c r="K8744" s="29" t="s">
        <v>120</v>
      </c>
      <c r="L8744" s="29" t="s">
        <v>400</v>
      </c>
      <c r="M8744" s="29"/>
      <c r="N8744" s="29" t="s">
        <v>122</v>
      </c>
      <c r="O8744" s="31" t="n">
        <v>46455</v>
      </c>
      <c r="P8744" s="29" t="s">
        <v>123</v>
      </c>
      <c r="Q8744" s="29" t="n">
        <f aca="false">IFERROR(VALUE(L8744),"")</f>
        <v>3</v>
      </c>
      <c r="R8744" s="29" t="n">
        <f aca="true">IF(O8744="","",O8744-TODAY())</f>
        <v>170</v>
      </c>
      <c r="S8744" s="29" t="str">
        <f aca="false">IF(C8744="&lt;&lt; vazio &gt;&gt;","VAZIA",IF(AND(O8744&lt;&gt;"",R8744&lt;0),"VENCIDO",IF(AND(O8744&lt;&gt;"",R8744&lt;=Parametros!$B$10),"PRÓX. VENCIMENTO",IF(F8744="Q","QUALIDADE",IF(F8744="S","BLOQUEADO",IF(F8744="R","RESTRITO/DEVOLUÇÃO",IF(OR(N8744="QUAR",N8744="QRES"),"QUARENTENA",IF(OR(B8744="DESCARTE",B8744="DEVOLUÇÃO"),"DESCARTE/DEVOLUÇÃO",IF(AND(D8744="",K8744&lt;&gt;""),"SEM LOTE",IF(AND(Q8744&lt;&gt;"",Q8744&gt;=Parametros!$B$11),"PARADO/SEM GIRO","OK"))))))))))</f>
        <v>OK</v>
      </c>
      <c r="T8744" s="29" t="str">
        <f aca="false">IF(AND($S8744="PARADO/SEM GIRO",$K8744="KG",OR(Painel!$B$5="(Todos)",A8744=Painel!$B$5)*OR(Painel!$E$5="(Todos)",P8744=Painel!$E$5)),$J8744+ROW()/10000000,"")</f>
        <v/>
      </c>
      <c r="U8744" s="29" t="str">
        <f aca="false">IF(AND($S8744="VENCIDO",$K8744="KG",OR(Painel!$B$5="(Todos)",A8744=Painel!$B$5)*OR(Painel!$E$5="(Todos)",P8744=Painel!$E$5)),$J8744+ROW()/10000000,"")</f>
        <v/>
      </c>
    </row>
    <row r="8745" customFormat="false" ht="15" hidden="false" customHeight="false" outlineLevel="0" collapsed="false">
      <c r="A8745" s="29" t="s">
        <v>57</v>
      </c>
      <c r="B8745" s="29" t="s">
        <v>15526</v>
      </c>
      <c r="C8745" s="29" t="s">
        <v>207</v>
      </c>
      <c r="D8745" s="29" t="s">
        <v>208</v>
      </c>
      <c r="E8745" s="29" t="n">
        <v>104</v>
      </c>
      <c r="F8745" s="29"/>
      <c r="G8745" s="29"/>
      <c r="H8745" s="30" t="n">
        <v>40</v>
      </c>
      <c r="I8745" s="31" t="n">
        <v>46282</v>
      </c>
      <c r="J8745" s="30" t="n">
        <v>40</v>
      </c>
      <c r="K8745" s="29" t="s">
        <v>120</v>
      </c>
      <c r="L8745" s="29" t="s">
        <v>400</v>
      </c>
      <c r="M8745" s="29"/>
      <c r="N8745" s="29" t="s">
        <v>122</v>
      </c>
      <c r="O8745" s="31" t="n">
        <v>46359</v>
      </c>
      <c r="P8745" s="29" t="s">
        <v>123</v>
      </c>
      <c r="Q8745" s="29" t="n">
        <f aca="false">IFERROR(VALUE(L8745),"")</f>
        <v>3</v>
      </c>
      <c r="R8745" s="29" t="n">
        <f aca="true">IF(O8745="","",O8745-TODAY())</f>
        <v>74</v>
      </c>
      <c r="S8745" s="29" t="str">
        <f aca="false">IF(C8745="&lt;&lt; vazio &gt;&gt;","VAZIA",IF(AND(O8745&lt;&gt;"",R8745&lt;0),"VENCIDO",IF(AND(O8745&lt;&gt;"",R8745&lt;=Parametros!$B$10),"PRÓX. VENCIMENTO",IF(F8745="Q","QUALIDADE",IF(F8745="S","BLOQUEADO",IF(F8745="R","RESTRITO/DEVOLUÇÃO",IF(OR(N8745="QUAR",N8745="QRES"),"QUARENTENA",IF(OR(B8745="DESCARTE",B8745="DEVOLUÇÃO"),"DESCARTE/DEVOLUÇÃO",IF(AND(D8745="",K8745&lt;&gt;""),"SEM LOTE",IF(AND(Q8745&lt;&gt;"",Q8745&gt;=Parametros!$B$11),"PARADO/SEM GIRO","OK"))))))))))</f>
        <v>OK</v>
      </c>
      <c r="T8745" s="29" t="str">
        <f aca="false">IF(AND($S8745="PARADO/SEM GIRO",$K8745="KG",OR(Painel!$B$5="(Todos)",A8745=Painel!$B$5)*OR(Painel!$E$5="(Todos)",P8745=Painel!$E$5)),$J8745+ROW()/10000000,"")</f>
        <v/>
      </c>
      <c r="U8745" s="29" t="str">
        <f aca="false">IF(AND($S8745="VENCIDO",$K8745="KG",OR(Painel!$B$5="(Todos)",A8745=Painel!$B$5)*OR(Painel!$E$5="(Todos)",P8745=Painel!$E$5)),$J8745+ROW()/10000000,"")</f>
        <v/>
      </c>
    </row>
    <row r="8746" customFormat="false" ht="15" hidden="false" customHeight="false" outlineLevel="0" collapsed="false">
      <c r="A8746" s="29" t="s">
        <v>57</v>
      </c>
      <c r="B8746" s="29" t="s">
        <v>15526</v>
      </c>
      <c r="C8746" s="29" t="s">
        <v>210</v>
      </c>
      <c r="D8746" s="29" t="s">
        <v>211</v>
      </c>
      <c r="E8746" s="29" t="n">
        <v>104</v>
      </c>
      <c r="F8746" s="29"/>
      <c r="G8746" s="29"/>
      <c r="H8746" s="30" t="n">
        <v>441.6</v>
      </c>
      <c r="I8746" s="31" t="n">
        <v>46282</v>
      </c>
      <c r="J8746" s="30" t="n">
        <v>441.6</v>
      </c>
      <c r="K8746" s="29" t="s">
        <v>120</v>
      </c>
      <c r="L8746" s="29" t="s">
        <v>400</v>
      </c>
      <c r="M8746" s="29"/>
      <c r="N8746" s="29" t="s">
        <v>122</v>
      </c>
      <c r="O8746" s="29"/>
      <c r="P8746" s="29" t="s">
        <v>123</v>
      </c>
      <c r="Q8746" s="29" t="n">
        <f aca="false">IFERROR(VALUE(L8746),"")</f>
        <v>3</v>
      </c>
      <c r="R8746" s="29" t="str">
        <f aca="true">IF(O8746="","",O8746-TODAY())</f>
        <v/>
      </c>
      <c r="S8746" s="29" t="str">
        <f aca="false">IF(C8746="&lt;&lt; vazio &gt;&gt;","VAZIA",IF(AND(O8746&lt;&gt;"",R8746&lt;0),"VENCIDO",IF(AND(O8746&lt;&gt;"",R8746&lt;=Parametros!$B$10),"PRÓX. VENCIMENTO",IF(F8746="Q","QUALIDADE",IF(F8746="S","BLOQUEADO",IF(F8746="R","RESTRITO/DEVOLUÇÃO",IF(OR(N8746="QUAR",N8746="QRES"),"QUARENTENA",IF(OR(B8746="DESCARTE",B8746="DEVOLUÇÃO"),"DESCARTE/DEVOLUÇÃO",IF(AND(D8746="",K8746&lt;&gt;""),"SEM LOTE",IF(AND(Q8746&lt;&gt;"",Q8746&gt;=Parametros!$B$11),"PARADO/SEM GIRO","OK"))))))))))</f>
        <v>OK</v>
      </c>
      <c r="T8746" s="29" t="str">
        <f aca="false">IF(AND($S8746="PARADO/SEM GIRO",$K8746="KG",OR(Painel!$B$5="(Todos)",A8746=Painel!$B$5)*OR(Painel!$E$5="(Todos)",P8746=Painel!$E$5)),$J8746+ROW()/10000000,"")</f>
        <v/>
      </c>
      <c r="U8746" s="29" t="str">
        <f aca="false">IF(AND($S8746="VENCIDO",$K8746="KG",OR(Painel!$B$5="(Todos)",A8746=Painel!$B$5)*OR(Painel!$E$5="(Todos)",P8746=Painel!$E$5)),$J8746+ROW()/10000000,"")</f>
        <v/>
      </c>
    </row>
    <row r="8747" customFormat="false" ht="15" hidden="false" customHeight="false" outlineLevel="0" collapsed="false">
      <c r="A8747" s="29" t="s">
        <v>57</v>
      </c>
      <c r="B8747" s="29" t="s">
        <v>15526</v>
      </c>
      <c r="C8747" s="29" t="s">
        <v>549</v>
      </c>
      <c r="D8747" s="29" t="s">
        <v>15538</v>
      </c>
      <c r="E8747" s="29" t="n">
        <v>104</v>
      </c>
      <c r="F8747" s="29"/>
      <c r="G8747" s="29"/>
      <c r="H8747" s="30" t="n">
        <v>115.5</v>
      </c>
      <c r="I8747" s="31" t="n">
        <v>46282</v>
      </c>
      <c r="J8747" s="30" t="n">
        <v>115.5</v>
      </c>
      <c r="K8747" s="29" t="s">
        <v>120</v>
      </c>
      <c r="L8747" s="29" t="s">
        <v>400</v>
      </c>
      <c r="M8747" s="29"/>
      <c r="N8747" s="29" t="s">
        <v>122</v>
      </c>
      <c r="O8747" s="31" t="n">
        <v>46509</v>
      </c>
      <c r="P8747" s="29" t="s">
        <v>123</v>
      </c>
      <c r="Q8747" s="29" t="n">
        <f aca="false">IFERROR(VALUE(L8747),"")</f>
        <v>3</v>
      </c>
      <c r="R8747" s="29" t="n">
        <f aca="true">IF(O8747="","",O8747-TODAY())</f>
        <v>224</v>
      </c>
      <c r="S8747" s="29" t="str">
        <f aca="false">IF(C8747="&lt;&lt; vazio &gt;&gt;","VAZIA",IF(AND(O8747&lt;&gt;"",R8747&lt;0),"VENCIDO",IF(AND(O8747&lt;&gt;"",R8747&lt;=Parametros!$B$10),"PRÓX. VENCIMENTO",IF(F8747="Q","QUALIDADE",IF(F8747="S","BLOQUEADO",IF(F8747="R","RESTRITO/DEVOLUÇÃO",IF(OR(N8747="QUAR",N8747="QRES"),"QUARENTENA",IF(OR(B8747="DESCARTE",B8747="DEVOLUÇÃO"),"DESCARTE/DEVOLUÇÃO",IF(AND(D8747="",K8747&lt;&gt;""),"SEM LOTE",IF(AND(Q8747&lt;&gt;"",Q8747&gt;=Parametros!$B$11),"PARADO/SEM GIRO","OK"))))))))))</f>
        <v>OK</v>
      </c>
      <c r="T8747" s="29" t="str">
        <f aca="false">IF(AND($S8747="PARADO/SEM GIRO",$K8747="KG",OR(Painel!$B$5="(Todos)",A8747=Painel!$B$5)*OR(Painel!$E$5="(Todos)",P8747=Painel!$E$5)),$J8747+ROW()/10000000,"")</f>
        <v/>
      </c>
      <c r="U8747" s="29" t="str">
        <f aca="false">IF(AND($S8747="VENCIDO",$K8747="KG",OR(Painel!$B$5="(Todos)",A8747=Painel!$B$5)*OR(Painel!$E$5="(Todos)",P8747=Painel!$E$5)),$J8747+ROW()/10000000,"")</f>
        <v/>
      </c>
    </row>
    <row r="8748" customFormat="false" ht="15" hidden="false" customHeight="false" outlineLevel="0" collapsed="false">
      <c r="A8748" s="29" t="s">
        <v>57</v>
      </c>
      <c r="B8748" s="29" t="s">
        <v>15526</v>
      </c>
      <c r="C8748" s="29" t="s">
        <v>549</v>
      </c>
      <c r="D8748" s="29" t="s">
        <v>15539</v>
      </c>
      <c r="E8748" s="29" t="n">
        <v>104</v>
      </c>
      <c r="F8748" s="29"/>
      <c r="G8748" s="29"/>
      <c r="H8748" s="30" t="n">
        <v>1102.5</v>
      </c>
      <c r="I8748" s="31" t="n">
        <v>46282</v>
      </c>
      <c r="J8748" s="30" t="n">
        <v>1102.5</v>
      </c>
      <c r="K8748" s="29" t="s">
        <v>120</v>
      </c>
      <c r="L8748" s="29" t="s">
        <v>400</v>
      </c>
      <c r="M8748" s="29"/>
      <c r="N8748" s="29" t="s">
        <v>122</v>
      </c>
      <c r="O8748" s="31" t="n">
        <v>46715</v>
      </c>
      <c r="P8748" s="29" t="s">
        <v>123</v>
      </c>
      <c r="Q8748" s="29" t="n">
        <f aca="false">IFERROR(VALUE(L8748),"")</f>
        <v>3</v>
      </c>
      <c r="R8748" s="29" t="n">
        <f aca="true">IF(O8748="","",O8748-TODAY())</f>
        <v>430</v>
      </c>
      <c r="S8748" s="29" t="str">
        <f aca="false">IF(C8748="&lt;&lt; vazio &gt;&gt;","VAZIA",IF(AND(O8748&lt;&gt;"",R8748&lt;0),"VENCIDO",IF(AND(O8748&lt;&gt;"",R8748&lt;=Parametros!$B$10),"PRÓX. VENCIMENTO",IF(F8748="Q","QUALIDADE",IF(F8748="S","BLOQUEADO",IF(F8748="R","RESTRITO/DEVOLUÇÃO",IF(OR(N8748="QUAR",N8748="QRES"),"QUARENTENA",IF(OR(B8748="DESCARTE",B8748="DEVOLUÇÃO"),"DESCARTE/DEVOLUÇÃO",IF(AND(D8748="",K8748&lt;&gt;""),"SEM LOTE",IF(AND(Q8748&lt;&gt;"",Q8748&gt;=Parametros!$B$11),"PARADO/SEM GIRO","OK"))))))))))</f>
        <v>OK</v>
      </c>
      <c r="T8748" s="29" t="str">
        <f aca="false">IF(AND($S8748="PARADO/SEM GIRO",$K8748="KG",OR(Painel!$B$5="(Todos)",A8748=Painel!$B$5)*OR(Painel!$E$5="(Todos)",P8748=Painel!$E$5)),$J8748+ROW()/10000000,"")</f>
        <v/>
      </c>
      <c r="U8748" s="29" t="str">
        <f aca="false">IF(AND($S8748="VENCIDO",$K8748="KG",OR(Painel!$B$5="(Todos)",A8748=Painel!$B$5)*OR(Painel!$E$5="(Todos)",P8748=Painel!$E$5)),$J8748+ROW()/10000000,"")</f>
        <v/>
      </c>
    </row>
    <row r="8749" customFormat="false" ht="15" hidden="false" customHeight="false" outlineLevel="0" collapsed="false">
      <c r="A8749" s="29" t="s">
        <v>57</v>
      </c>
      <c r="B8749" s="29" t="s">
        <v>15526</v>
      </c>
      <c r="C8749" s="29" t="s">
        <v>214</v>
      </c>
      <c r="D8749" s="29" t="s">
        <v>15540</v>
      </c>
      <c r="E8749" s="29" t="n">
        <v>104</v>
      </c>
      <c r="F8749" s="29"/>
      <c r="G8749" s="29"/>
      <c r="H8749" s="30" t="n">
        <v>10.1</v>
      </c>
      <c r="I8749" s="31" t="n">
        <v>46282</v>
      </c>
      <c r="J8749" s="30" t="n">
        <v>10.1</v>
      </c>
      <c r="K8749" s="29" t="s">
        <v>120</v>
      </c>
      <c r="L8749" s="29" t="s">
        <v>400</v>
      </c>
      <c r="M8749" s="29"/>
      <c r="N8749" s="29" t="s">
        <v>122</v>
      </c>
      <c r="O8749" s="31" t="n">
        <v>46535</v>
      </c>
      <c r="P8749" s="29" t="s">
        <v>123</v>
      </c>
      <c r="Q8749" s="29" t="n">
        <f aca="false">IFERROR(VALUE(L8749),"")</f>
        <v>3</v>
      </c>
      <c r="R8749" s="29" t="n">
        <f aca="true">IF(O8749="","",O8749-TODAY())</f>
        <v>250</v>
      </c>
      <c r="S8749" s="29" t="str">
        <f aca="false">IF(C8749="&lt;&lt; vazio &gt;&gt;","VAZIA",IF(AND(O8749&lt;&gt;"",R8749&lt;0),"VENCIDO",IF(AND(O8749&lt;&gt;"",R8749&lt;=Parametros!$B$10),"PRÓX. VENCIMENTO",IF(F8749="Q","QUALIDADE",IF(F8749="S","BLOQUEADO",IF(F8749="R","RESTRITO/DEVOLUÇÃO",IF(OR(N8749="QUAR",N8749="QRES"),"QUARENTENA",IF(OR(B8749="DESCARTE",B8749="DEVOLUÇÃO"),"DESCARTE/DEVOLUÇÃO",IF(AND(D8749="",K8749&lt;&gt;""),"SEM LOTE",IF(AND(Q8749&lt;&gt;"",Q8749&gt;=Parametros!$B$11),"PARADO/SEM GIRO","OK"))))))))))</f>
        <v>OK</v>
      </c>
      <c r="T8749" s="29" t="str">
        <f aca="false">IF(AND($S8749="PARADO/SEM GIRO",$K8749="KG",OR(Painel!$B$5="(Todos)",A8749=Painel!$B$5)*OR(Painel!$E$5="(Todos)",P8749=Painel!$E$5)),$J8749+ROW()/10000000,"")</f>
        <v/>
      </c>
      <c r="U8749" s="29" t="str">
        <f aca="false">IF(AND($S8749="VENCIDO",$K8749="KG",OR(Painel!$B$5="(Todos)",A8749=Painel!$B$5)*OR(Painel!$E$5="(Todos)",P8749=Painel!$E$5)),$J8749+ROW()/10000000,"")</f>
        <v/>
      </c>
    </row>
    <row r="8750" customFormat="false" ht="15" hidden="false" customHeight="false" outlineLevel="0" collapsed="false">
      <c r="A8750" s="29" t="s">
        <v>57</v>
      </c>
      <c r="B8750" s="29" t="s">
        <v>15526</v>
      </c>
      <c r="C8750" s="29" t="s">
        <v>214</v>
      </c>
      <c r="D8750" s="29" t="s">
        <v>15541</v>
      </c>
      <c r="E8750" s="29" t="n">
        <v>104</v>
      </c>
      <c r="F8750" s="29"/>
      <c r="G8750" s="29"/>
      <c r="H8750" s="30" t="n">
        <v>1999.8</v>
      </c>
      <c r="I8750" s="31" t="n">
        <v>46282</v>
      </c>
      <c r="J8750" s="30" t="n">
        <v>1999.8</v>
      </c>
      <c r="K8750" s="29" t="s">
        <v>120</v>
      </c>
      <c r="L8750" s="29" t="s">
        <v>400</v>
      </c>
      <c r="M8750" s="29"/>
      <c r="N8750" s="29" t="s">
        <v>122</v>
      </c>
      <c r="O8750" s="31" t="n">
        <v>46535</v>
      </c>
      <c r="P8750" s="29" t="s">
        <v>123</v>
      </c>
      <c r="Q8750" s="29" t="n">
        <f aca="false">IFERROR(VALUE(L8750),"")</f>
        <v>3</v>
      </c>
      <c r="R8750" s="29" t="n">
        <f aca="true">IF(O8750="","",O8750-TODAY())</f>
        <v>250</v>
      </c>
      <c r="S8750" s="29" t="str">
        <f aca="false">IF(C8750="&lt;&lt; vazio &gt;&gt;","VAZIA",IF(AND(O8750&lt;&gt;"",R8750&lt;0),"VENCIDO",IF(AND(O8750&lt;&gt;"",R8750&lt;=Parametros!$B$10),"PRÓX. VENCIMENTO",IF(F8750="Q","QUALIDADE",IF(F8750="S","BLOQUEADO",IF(F8750="R","RESTRITO/DEVOLUÇÃO",IF(OR(N8750="QUAR",N8750="QRES"),"QUARENTENA",IF(OR(B8750="DESCARTE",B8750="DEVOLUÇÃO"),"DESCARTE/DEVOLUÇÃO",IF(AND(D8750="",K8750&lt;&gt;""),"SEM LOTE",IF(AND(Q8750&lt;&gt;"",Q8750&gt;=Parametros!$B$11),"PARADO/SEM GIRO","OK"))))))))))</f>
        <v>OK</v>
      </c>
      <c r="T8750" s="29" t="str">
        <f aca="false">IF(AND($S8750="PARADO/SEM GIRO",$K8750="KG",OR(Painel!$B$5="(Todos)",A8750=Painel!$B$5)*OR(Painel!$E$5="(Todos)",P8750=Painel!$E$5)),$J8750+ROW()/10000000,"")</f>
        <v/>
      </c>
      <c r="U8750" s="29" t="str">
        <f aca="false">IF(AND($S8750="VENCIDO",$K8750="KG",OR(Painel!$B$5="(Todos)",A8750=Painel!$B$5)*OR(Painel!$E$5="(Todos)",P8750=Painel!$E$5)),$J8750+ROW()/10000000,"")</f>
        <v/>
      </c>
    </row>
    <row r="8751" customFormat="false" ht="15" hidden="false" customHeight="false" outlineLevel="0" collapsed="false">
      <c r="A8751" s="29" t="s">
        <v>57</v>
      </c>
      <c r="B8751" s="29" t="s">
        <v>15526</v>
      </c>
      <c r="C8751" s="29" t="s">
        <v>214</v>
      </c>
      <c r="D8751" s="29" t="s">
        <v>15542</v>
      </c>
      <c r="E8751" s="29" t="n">
        <v>104</v>
      </c>
      <c r="F8751" s="29"/>
      <c r="G8751" s="29"/>
      <c r="H8751" s="30" t="n">
        <v>989.8</v>
      </c>
      <c r="I8751" s="31" t="n">
        <v>46282</v>
      </c>
      <c r="J8751" s="30" t="n">
        <v>989.8</v>
      </c>
      <c r="K8751" s="29" t="s">
        <v>120</v>
      </c>
      <c r="L8751" s="29" t="s">
        <v>400</v>
      </c>
      <c r="M8751" s="29"/>
      <c r="N8751" s="29" t="s">
        <v>122</v>
      </c>
      <c r="O8751" s="31" t="n">
        <v>46536</v>
      </c>
      <c r="P8751" s="29" t="s">
        <v>123</v>
      </c>
      <c r="Q8751" s="29" t="n">
        <f aca="false">IFERROR(VALUE(L8751),"")</f>
        <v>3</v>
      </c>
      <c r="R8751" s="29" t="n">
        <f aca="true">IF(O8751="","",O8751-TODAY())</f>
        <v>251</v>
      </c>
      <c r="S8751" s="29" t="str">
        <f aca="false">IF(C8751="&lt;&lt; vazio &gt;&gt;","VAZIA",IF(AND(O8751&lt;&gt;"",R8751&lt;0),"VENCIDO",IF(AND(O8751&lt;&gt;"",R8751&lt;=Parametros!$B$10),"PRÓX. VENCIMENTO",IF(F8751="Q","QUALIDADE",IF(F8751="S","BLOQUEADO",IF(F8751="R","RESTRITO/DEVOLUÇÃO",IF(OR(N8751="QUAR",N8751="QRES"),"QUARENTENA",IF(OR(B8751="DESCARTE",B8751="DEVOLUÇÃO"),"DESCARTE/DEVOLUÇÃO",IF(AND(D8751="",K8751&lt;&gt;""),"SEM LOTE",IF(AND(Q8751&lt;&gt;"",Q8751&gt;=Parametros!$B$11),"PARADO/SEM GIRO","OK"))))))))))</f>
        <v>OK</v>
      </c>
      <c r="T8751" s="29" t="str">
        <f aca="false">IF(AND($S8751="PARADO/SEM GIRO",$K8751="KG",OR(Painel!$B$5="(Todos)",A8751=Painel!$B$5)*OR(Painel!$E$5="(Todos)",P8751=Painel!$E$5)),$J8751+ROW()/10000000,"")</f>
        <v/>
      </c>
      <c r="U8751" s="29" t="str">
        <f aca="false">IF(AND($S8751="VENCIDO",$K8751="KG",OR(Painel!$B$5="(Todos)",A8751=Painel!$B$5)*OR(Painel!$E$5="(Todos)",P8751=Painel!$E$5)),$J8751+ROW()/10000000,"")</f>
        <v/>
      </c>
    </row>
    <row r="8752" customFormat="false" ht="15" hidden="false" customHeight="false" outlineLevel="0" collapsed="false">
      <c r="A8752" s="29" t="s">
        <v>57</v>
      </c>
      <c r="B8752" s="29" t="s">
        <v>15526</v>
      </c>
      <c r="C8752" s="29" t="s">
        <v>536</v>
      </c>
      <c r="D8752" s="29" t="s">
        <v>15543</v>
      </c>
      <c r="E8752" s="29" t="n">
        <v>104</v>
      </c>
      <c r="F8752" s="29"/>
      <c r="G8752" s="29"/>
      <c r="H8752" s="30" t="n">
        <v>800</v>
      </c>
      <c r="I8752" s="31" t="n">
        <v>46282</v>
      </c>
      <c r="J8752" s="30" t="n">
        <v>800</v>
      </c>
      <c r="K8752" s="29" t="s">
        <v>120</v>
      </c>
      <c r="L8752" s="29" t="s">
        <v>400</v>
      </c>
      <c r="M8752" s="29"/>
      <c r="N8752" s="29" t="s">
        <v>122</v>
      </c>
      <c r="O8752" s="31" t="n">
        <v>46821</v>
      </c>
      <c r="P8752" s="29" t="s">
        <v>123</v>
      </c>
      <c r="Q8752" s="29" t="n">
        <f aca="false">IFERROR(VALUE(L8752),"")</f>
        <v>3</v>
      </c>
      <c r="R8752" s="29" t="n">
        <f aca="true">IF(O8752="","",O8752-TODAY())</f>
        <v>536</v>
      </c>
      <c r="S8752" s="29" t="str">
        <f aca="false">IF(C8752="&lt;&lt; vazio &gt;&gt;","VAZIA",IF(AND(O8752&lt;&gt;"",R8752&lt;0),"VENCIDO",IF(AND(O8752&lt;&gt;"",R8752&lt;=Parametros!$B$10),"PRÓX. VENCIMENTO",IF(F8752="Q","QUALIDADE",IF(F8752="S","BLOQUEADO",IF(F8752="R","RESTRITO/DEVOLUÇÃO",IF(OR(N8752="QUAR",N8752="QRES"),"QUARENTENA",IF(OR(B8752="DESCARTE",B8752="DEVOLUÇÃO"),"DESCARTE/DEVOLUÇÃO",IF(AND(D8752="",K8752&lt;&gt;""),"SEM LOTE",IF(AND(Q8752&lt;&gt;"",Q8752&gt;=Parametros!$B$11),"PARADO/SEM GIRO","OK"))))))))))</f>
        <v>OK</v>
      </c>
      <c r="T8752" s="29" t="str">
        <f aca="false">IF(AND($S8752="PARADO/SEM GIRO",$K8752="KG",OR(Painel!$B$5="(Todos)",A8752=Painel!$B$5)*OR(Painel!$E$5="(Todos)",P8752=Painel!$E$5)),$J8752+ROW()/10000000,"")</f>
        <v/>
      </c>
      <c r="U8752" s="29" t="str">
        <f aca="false">IF(AND($S8752="VENCIDO",$K8752="KG",OR(Painel!$B$5="(Todos)",A8752=Painel!$B$5)*OR(Painel!$E$5="(Todos)",P8752=Painel!$E$5)),$J8752+ROW()/10000000,"")</f>
        <v/>
      </c>
    </row>
    <row r="8753" customFormat="false" ht="15" hidden="false" customHeight="false" outlineLevel="0" collapsed="false">
      <c r="A8753" s="29" t="s">
        <v>57</v>
      </c>
      <c r="B8753" s="29" t="s">
        <v>15526</v>
      </c>
      <c r="C8753" s="29" t="s">
        <v>2556</v>
      </c>
      <c r="D8753" s="29" t="s">
        <v>15544</v>
      </c>
      <c r="E8753" s="29" t="n">
        <v>104</v>
      </c>
      <c r="F8753" s="29"/>
      <c r="G8753" s="29"/>
      <c r="H8753" s="30" t="n">
        <v>60</v>
      </c>
      <c r="I8753" s="31" t="n">
        <v>46282</v>
      </c>
      <c r="J8753" s="30" t="n">
        <v>60</v>
      </c>
      <c r="K8753" s="29" t="s">
        <v>120</v>
      </c>
      <c r="L8753" s="29" t="s">
        <v>400</v>
      </c>
      <c r="M8753" s="29"/>
      <c r="N8753" s="29" t="s">
        <v>122</v>
      </c>
      <c r="O8753" s="31" t="n">
        <v>46819</v>
      </c>
      <c r="P8753" s="29" t="s">
        <v>123</v>
      </c>
      <c r="Q8753" s="29" t="n">
        <f aca="false">IFERROR(VALUE(L8753),"")</f>
        <v>3</v>
      </c>
      <c r="R8753" s="29" t="n">
        <f aca="true">IF(O8753="","",O8753-TODAY())</f>
        <v>534</v>
      </c>
      <c r="S8753" s="29" t="str">
        <f aca="false">IF(C8753="&lt;&lt; vazio &gt;&gt;","VAZIA",IF(AND(O8753&lt;&gt;"",R8753&lt;0),"VENCIDO",IF(AND(O8753&lt;&gt;"",R8753&lt;=Parametros!$B$10),"PRÓX. VENCIMENTO",IF(F8753="Q","QUALIDADE",IF(F8753="S","BLOQUEADO",IF(F8753="R","RESTRITO/DEVOLUÇÃO",IF(OR(N8753="QUAR",N8753="QRES"),"QUARENTENA",IF(OR(B8753="DESCARTE",B8753="DEVOLUÇÃO"),"DESCARTE/DEVOLUÇÃO",IF(AND(D8753="",K8753&lt;&gt;""),"SEM LOTE",IF(AND(Q8753&lt;&gt;"",Q8753&gt;=Parametros!$B$11),"PARADO/SEM GIRO","OK"))))))))))</f>
        <v>OK</v>
      </c>
      <c r="T8753" s="29" t="str">
        <f aca="false">IF(AND($S8753="PARADO/SEM GIRO",$K8753="KG",OR(Painel!$B$5="(Todos)",A8753=Painel!$B$5)*OR(Painel!$E$5="(Todos)",P8753=Painel!$E$5)),$J8753+ROW()/10000000,"")</f>
        <v/>
      </c>
      <c r="U8753" s="29" t="str">
        <f aca="false">IF(AND($S8753="VENCIDO",$K8753="KG",OR(Painel!$B$5="(Todos)",A8753=Painel!$B$5)*OR(Painel!$E$5="(Todos)",P8753=Painel!$E$5)),$J8753+ROW()/10000000,"")</f>
        <v/>
      </c>
    </row>
    <row r="8754" customFormat="false" ht="15" hidden="false" customHeight="false" outlineLevel="0" collapsed="false">
      <c r="A8754" s="29" t="s">
        <v>57</v>
      </c>
      <c r="B8754" s="29" t="s">
        <v>15526</v>
      </c>
      <c r="C8754" s="29" t="s">
        <v>5019</v>
      </c>
      <c r="D8754" s="29" t="s">
        <v>5698</v>
      </c>
      <c r="E8754" s="29" t="n">
        <v>104</v>
      </c>
      <c r="F8754" s="29"/>
      <c r="G8754" s="29"/>
      <c r="H8754" s="30" t="n">
        <v>715.1</v>
      </c>
      <c r="I8754" s="31" t="n">
        <v>46282</v>
      </c>
      <c r="J8754" s="30" t="n">
        <v>715.1</v>
      </c>
      <c r="K8754" s="29" t="s">
        <v>120</v>
      </c>
      <c r="L8754" s="29" t="s">
        <v>400</v>
      </c>
      <c r="M8754" s="29"/>
      <c r="N8754" s="29" t="s">
        <v>122</v>
      </c>
      <c r="O8754" s="31" t="n">
        <v>46525</v>
      </c>
      <c r="P8754" s="29" t="s">
        <v>123</v>
      </c>
      <c r="Q8754" s="29" t="n">
        <f aca="false">IFERROR(VALUE(L8754),"")</f>
        <v>3</v>
      </c>
      <c r="R8754" s="29" t="n">
        <f aca="true">IF(O8754="","",O8754-TODAY())</f>
        <v>240</v>
      </c>
      <c r="S8754" s="29" t="str">
        <f aca="false">IF(C8754="&lt;&lt; vazio &gt;&gt;","VAZIA",IF(AND(O8754&lt;&gt;"",R8754&lt;0),"VENCIDO",IF(AND(O8754&lt;&gt;"",R8754&lt;=Parametros!$B$10),"PRÓX. VENCIMENTO",IF(F8754="Q","QUALIDADE",IF(F8754="S","BLOQUEADO",IF(F8754="R","RESTRITO/DEVOLUÇÃO",IF(OR(N8754="QUAR",N8754="QRES"),"QUARENTENA",IF(OR(B8754="DESCARTE",B8754="DEVOLUÇÃO"),"DESCARTE/DEVOLUÇÃO",IF(AND(D8754="",K8754&lt;&gt;""),"SEM LOTE",IF(AND(Q8754&lt;&gt;"",Q8754&gt;=Parametros!$B$11),"PARADO/SEM GIRO","OK"))))))))))</f>
        <v>OK</v>
      </c>
      <c r="T8754" s="29" t="str">
        <f aca="false">IF(AND($S8754="PARADO/SEM GIRO",$K8754="KG",OR(Painel!$B$5="(Todos)",A8754=Painel!$B$5)*OR(Painel!$E$5="(Todos)",P8754=Painel!$E$5)),$J8754+ROW()/10000000,"")</f>
        <v/>
      </c>
      <c r="U8754" s="29" t="str">
        <f aca="false">IF(AND($S8754="VENCIDO",$K8754="KG",OR(Painel!$B$5="(Todos)",A8754=Painel!$B$5)*OR(Painel!$E$5="(Todos)",P8754=Painel!$E$5)),$J8754+ROW()/10000000,"")</f>
        <v/>
      </c>
    </row>
    <row r="8755" customFormat="false" ht="15" hidden="false" customHeight="false" outlineLevel="0" collapsed="false">
      <c r="A8755" s="29" t="s">
        <v>57</v>
      </c>
      <c r="B8755" s="29" t="s">
        <v>15526</v>
      </c>
      <c r="C8755" s="29" t="s">
        <v>5019</v>
      </c>
      <c r="D8755" s="29" t="s">
        <v>15545</v>
      </c>
      <c r="E8755" s="29" t="n">
        <v>104</v>
      </c>
      <c r="F8755" s="29"/>
      <c r="G8755" s="29"/>
      <c r="H8755" s="30" t="n">
        <v>727.2</v>
      </c>
      <c r="I8755" s="31" t="n">
        <v>46282</v>
      </c>
      <c r="J8755" s="30" t="n">
        <v>727.2</v>
      </c>
      <c r="K8755" s="29" t="s">
        <v>120</v>
      </c>
      <c r="L8755" s="29" t="s">
        <v>400</v>
      </c>
      <c r="M8755" s="29"/>
      <c r="N8755" s="29" t="s">
        <v>122</v>
      </c>
      <c r="O8755" s="31" t="n">
        <v>46612</v>
      </c>
      <c r="P8755" s="29" t="s">
        <v>123</v>
      </c>
      <c r="Q8755" s="29" t="n">
        <f aca="false">IFERROR(VALUE(L8755),"")</f>
        <v>3</v>
      </c>
      <c r="R8755" s="29" t="n">
        <f aca="true">IF(O8755="","",O8755-TODAY())</f>
        <v>327</v>
      </c>
      <c r="S8755" s="29" t="str">
        <f aca="false">IF(C8755="&lt;&lt; vazio &gt;&gt;","VAZIA",IF(AND(O8755&lt;&gt;"",R8755&lt;0),"VENCIDO",IF(AND(O8755&lt;&gt;"",R8755&lt;=Parametros!$B$10),"PRÓX. VENCIMENTO",IF(F8755="Q","QUALIDADE",IF(F8755="S","BLOQUEADO",IF(F8755="R","RESTRITO/DEVOLUÇÃO",IF(OR(N8755="QUAR",N8755="QRES"),"QUARENTENA",IF(OR(B8755="DESCARTE",B8755="DEVOLUÇÃO"),"DESCARTE/DEVOLUÇÃO",IF(AND(D8755="",K8755&lt;&gt;""),"SEM LOTE",IF(AND(Q8755&lt;&gt;"",Q8755&gt;=Parametros!$B$11),"PARADO/SEM GIRO","OK"))))))))))</f>
        <v>OK</v>
      </c>
      <c r="T8755" s="29" t="str">
        <f aca="false">IF(AND($S8755="PARADO/SEM GIRO",$K8755="KG",OR(Painel!$B$5="(Todos)",A8755=Painel!$B$5)*OR(Painel!$E$5="(Todos)",P8755=Painel!$E$5)),$J8755+ROW()/10000000,"")</f>
        <v/>
      </c>
      <c r="U8755" s="29" t="str">
        <f aca="false">IF(AND($S8755="VENCIDO",$K8755="KG",OR(Painel!$B$5="(Todos)",A8755=Painel!$B$5)*OR(Painel!$E$5="(Todos)",P8755=Painel!$E$5)),$J8755+ROW()/10000000,"")</f>
        <v/>
      </c>
    </row>
    <row r="8756" customFormat="false" ht="15" hidden="false" customHeight="false" outlineLevel="0" collapsed="false">
      <c r="A8756" s="29" t="s">
        <v>57</v>
      </c>
      <c r="B8756" s="29" t="s">
        <v>15526</v>
      </c>
      <c r="C8756" s="29" t="s">
        <v>2561</v>
      </c>
      <c r="D8756" s="29" t="s">
        <v>15047</v>
      </c>
      <c r="E8756" s="29" t="n">
        <v>104</v>
      </c>
      <c r="F8756" s="29"/>
      <c r="G8756" s="29"/>
      <c r="H8756" s="30" t="n">
        <v>16.4</v>
      </c>
      <c r="I8756" s="31" t="n">
        <v>46282</v>
      </c>
      <c r="J8756" s="30" t="n">
        <v>16.4</v>
      </c>
      <c r="K8756" s="29" t="s">
        <v>120</v>
      </c>
      <c r="L8756" s="29" t="s">
        <v>400</v>
      </c>
      <c r="M8756" s="29"/>
      <c r="N8756" s="29" t="s">
        <v>122</v>
      </c>
      <c r="O8756" s="31" t="n">
        <v>46796</v>
      </c>
      <c r="P8756" s="29" t="s">
        <v>123</v>
      </c>
      <c r="Q8756" s="29" t="n">
        <f aca="false">IFERROR(VALUE(L8756),"")</f>
        <v>3</v>
      </c>
      <c r="R8756" s="29" t="n">
        <f aca="true">IF(O8756="","",O8756-TODAY())</f>
        <v>511</v>
      </c>
      <c r="S8756" s="29" t="str">
        <f aca="false">IF(C8756="&lt;&lt; vazio &gt;&gt;","VAZIA",IF(AND(O8756&lt;&gt;"",R8756&lt;0),"VENCIDO",IF(AND(O8756&lt;&gt;"",R8756&lt;=Parametros!$B$10),"PRÓX. VENCIMENTO",IF(F8756="Q","QUALIDADE",IF(F8756="S","BLOQUEADO",IF(F8756="R","RESTRITO/DEVOLUÇÃO",IF(OR(N8756="QUAR",N8756="QRES"),"QUARENTENA",IF(OR(B8756="DESCARTE",B8756="DEVOLUÇÃO"),"DESCARTE/DEVOLUÇÃO",IF(AND(D8756="",K8756&lt;&gt;""),"SEM LOTE",IF(AND(Q8756&lt;&gt;"",Q8756&gt;=Parametros!$B$11),"PARADO/SEM GIRO","OK"))))))))))</f>
        <v>OK</v>
      </c>
      <c r="T8756" s="29" t="str">
        <f aca="false">IF(AND($S8756="PARADO/SEM GIRO",$K8756="KG",OR(Painel!$B$5="(Todos)",A8756=Painel!$B$5)*OR(Painel!$E$5="(Todos)",P8756=Painel!$E$5)),$J8756+ROW()/10000000,"")</f>
        <v/>
      </c>
      <c r="U8756" s="29" t="str">
        <f aca="false">IF(AND($S8756="VENCIDO",$K8756="KG",OR(Painel!$B$5="(Todos)",A8756=Painel!$B$5)*OR(Painel!$E$5="(Todos)",P8756=Painel!$E$5)),$J8756+ROW()/10000000,"")</f>
        <v/>
      </c>
    </row>
    <row r="8757" customFormat="false" ht="15" hidden="false" customHeight="false" outlineLevel="0" collapsed="false">
      <c r="A8757" s="29" t="s">
        <v>57</v>
      </c>
      <c r="B8757" s="29" t="s">
        <v>15526</v>
      </c>
      <c r="C8757" s="29" t="s">
        <v>219</v>
      </c>
      <c r="D8757" s="29" t="s">
        <v>15546</v>
      </c>
      <c r="E8757" s="29" t="n">
        <v>104</v>
      </c>
      <c r="F8757" s="29"/>
      <c r="G8757" s="29"/>
      <c r="H8757" s="30" t="n">
        <v>40</v>
      </c>
      <c r="I8757" s="31" t="n">
        <v>46282</v>
      </c>
      <c r="J8757" s="30" t="n">
        <v>40</v>
      </c>
      <c r="K8757" s="29" t="s">
        <v>120</v>
      </c>
      <c r="L8757" s="29" t="s">
        <v>400</v>
      </c>
      <c r="M8757" s="29"/>
      <c r="N8757" s="29" t="s">
        <v>122</v>
      </c>
      <c r="O8757" s="31" t="n">
        <v>46563</v>
      </c>
      <c r="P8757" s="29" t="s">
        <v>123</v>
      </c>
      <c r="Q8757" s="29" t="n">
        <f aca="false">IFERROR(VALUE(L8757),"")</f>
        <v>3</v>
      </c>
      <c r="R8757" s="29" t="n">
        <f aca="true">IF(O8757="","",O8757-TODAY())</f>
        <v>278</v>
      </c>
      <c r="S8757" s="29" t="str">
        <f aca="false">IF(C8757="&lt;&lt; vazio &gt;&gt;","VAZIA",IF(AND(O8757&lt;&gt;"",R8757&lt;0),"VENCIDO",IF(AND(O8757&lt;&gt;"",R8757&lt;=Parametros!$B$10),"PRÓX. VENCIMENTO",IF(F8757="Q","QUALIDADE",IF(F8757="S","BLOQUEADO",IF(F8757="R","RESTRITO/DEVOLUÇÃO",IF(OR(N8757="QUAR",N8757="QRES"),"QUARENTENA",IF(OR(B8757="DESCARTE",B8757="DEVOLUÇÃO"),"DESCARTE/DEVOLUÇÃO",IF(AND(D8757="",K8757&lt;&gt;""),"SEM LOTE",IF(AND(Q8757&lt;&gt;"",Q8757&gt;=Parametros!$B$11),"PARADO/SEM GIRO","OK"))))))))))</f>
        <v>OK</v>
      </c>
      <c r="T8757" s="29" t="str">
        <f aca="false">IF(AND($S8757="PARADO/SEM GIRO",$K8757="KG",OR(Painel!$B$5="(Todos)",A8757=Painel!$B$5)*OR(Painel!$E$5="(Todos)",P8757=Painel!$E$5)),$J8757+ROW()/10000000,"")</f>
        <v/>
      </c>
      <c r="U8757" s="29" t="str">
        <f aca="false">IF(AND($S8757="VENCIDO",$K8757="KG",OR(Painel!$B$5="(Todos)",A8757=Painel!$B$5)*OR(Painel!$E$5="(Todos)",P8757=Painel!$E$5)),$J8757+ROW()/10000000,"")</f>
        <v/>
      </c>
    </row>
    <row r="8758" customFormat="false" ht="15" hidden="false" customHeight="false" outlineLevel="0" collapsed="false">
      <c r="A8758" s="29" t="s">
        <v>57</v>
      </c>
      <c r="B8758" s="29" t="s">
        <v>15526</v>
      </c>
      <c r="C8758" s="29" t="s">
        <v>219</v>
      </c>
      <c r="D8758" s="29" t="s">
        <v>423</v>
      </c>
      <c r="E8758" s="29" t="n">
        <v>104</v>
      </c>
      <c r="F8758" s="29"/>
      <c r="G8758" s="29"/>
      <c r="H8758" s="30" t="n">
        <v>1400</v>
      </c>
      <c r="I8758" s="31" t="n">
        <v>46282</v>
      </c>
      <c r="J8758" s="30" t="n">
        <v>1400</v>
      </c>
      <c r="K8758" s="29" t="s">
        <v>120</v>
      </c>
      <c r="L8758" s="29" t="s">
        <v>400</v>
      </c>
      <c r="M8758" s="29"/>
      <c r="N8758" s="29" t="s">
        <v>122</v>
      </c>
      <c r="O8758" s="31" t="n">
        <v>46571</v>
      </c>
      <c r="P8758" s="29" t="s">
        <v>123</v>
      </c>
      <c r="Q8758" s="29" t="n">
        <f aca="false">IFERROR(VALUE(L8758),"")</f>
        <v>3</v>
      </c>
      <c r="R8758" s="29" t="n">
        <f aca="true">IF(O8758="","",O8758-TODAY())</f>
        <v>286</v>
      </c>
      <c r="S8758" s="29" t="str">
        <f aca="false">IF(C8758="&lt;&lt; vazio &gt;&gt;","VAZIA",IF(AND(O8758&lt;&gt;"",R8758&lt;0),"VENCIDO",IF(AND(O8758&lt;&gt;"",R8758&lt;=Parametros!$B$10),"PRÓX. VENCIMENTO",IF(F8758="Q","QUALIDADE",IF(F8758="S","BLOQUEADO",IF(F8758="R","RESTRITO/DEVOLUÇÃO",IF(OR(N8758="QUAR",N8758="QRES"),"QUARENTENA",IF(OR(B8758="DESCARTE",B8758="DEVOLUÇÃO"),"DESCARTE/DEVOLUÇÃO",IF(AND(D8758="",K8758&lt;&gt;""),"SEM LOTE",IF(AND(Q8758&lt;&gt;"",Q8758&gt;=Parametros!$B$11),"PARADO/SEM GIRO","OK"))))))))))</f>
        <v>OK</v>
      </c>
      <c r="T8758" s="29" t="str">
        <f aca="false">IF(AND($S8758="PARADO/SEM GIRO",$K8758="KG",OR(Painel!$B$5="(Todos)",A8758=Painel!$B$5)*OR(Painel!$E$5="(Todos)",P8758=Painel!$E$5)),$J8758+ROW()/10000000,"")</f>
        <v/>
      </c>
      <c r="U8758" s="29" t="str">
        <f aca="false">IF(AND($S8758="VENCIDO",$K8758="KG",OR(Painel!$B$5="(Todos)",A8758=Painel!$B$5)*OR(Painel!$E$5="(Todos)",P8758=Painel!$E$5)),$J8758+ROW()/10000000,"")</f>
        <v/>
      </c>
    </row>
    <row r="8759" customFormat="false" ht="15" hidden="false" customHeight="false" outlineLevel="0" collapsed="false">
      <c r="A8759" s="29" t="s">
        <v>57</v>
      </c>
      <c r="B8759" s="29" t="s">
        <v>15526</v>
      </c>
      <c r="C8759" s="29" t="s">
        <v>396</v>
      </c>
      <c r="D8759" s="29" t="s">
        <v>15547</v>
      </c>
      <c r="E8759" s="29" t="n">
        <v>104</v>
      </c>
      <c r="F8759" s="29"/>
      <c r="G8759" s="29"/>
      <c r="H8759" s="30" t="n">
        <v>1102.5</v>
      </c>
      <c r="I8759" s="31" t="n">
        <v>46282</v>
      </c>
      <c r="J8759" s="30" t="n">
        <v>1102.5</v>
      </c>
      <c r="K8759" s="29" t="s">
        <v>120</v>
      </c>
      <c r="L8759" s="29" t="s">
        <v>400</v>
      </c>
      <c r="M8759" s="29"/>
      <c r="N8759" s="29" t="s">
        <v>122</v>
      </c>
      <c r="O8759" s="31" t="n">
        <v>46409</v>
      </c>
      <c r="P8759" s="29" t="s">
        <v>123</v>
      </c>
      <c r="Q8759" s="29" t="n">
        <f aca="false">IFERROR(VALUE(L8759),"")</f>
        <v>3</v>
      </c>
      <c r="R8759" s="29" t="n">
        <f aca="true">IF(O8759="","",O8759-TODAY())</f>
        <v>124</v>
      </c>
      <c r="S8759" s="29" t="str">
        <f aca="false">IF(C8759="&lt;&lt; vazio &gt;&gt;","VAZIA",IF(AND(O8759&lt;&gt;"",R8759&lt;0),"VENCIDO",IF(AND(O8759&lt;&gt;"",R8759&lt;=Parametros!$B$10),"PRÓX. VENCIMENTO",IF(F8759="Q","QUALIDADE",IF(F8759="S","BLOQUEADO",IF(F8759="R","RESTRITO/DEVOLUÇÃO",IF(OR(N8759="QUAR",N8759="QRES"),"QUARENTENA",IF(OR(B8759="DESCARTE",B8759="DEVOLUÇÃO"),"DESCARTE/DEVOLUÇÃO",IF(AND(D8759="",K8759&lt;&gt;""),"SEM LOTE",IF(AND(Q8759&lt;&gt;"",Q8759&gt;=Parametros!$B$11),"PARADO/SEM GIRO","OK"))))))))))</f>
        <v>OK</v>
      </c>
      <c r="T8759" s="29" t="str">
        <f aca="false">IF(AND($S8759="PARADO/SEM GIRO",$K8759="KG",OR(Painel!$B$5="(Todos)",A8759=Painel!$B$5)*OR(Painel!$E$5="(Todos)",P8759=Painel!$E$5)),$J8759+ROW()/10000000,"")</f>
        <v/>
      </c>
      <c r="U8759" s="29" t="str">
        <f aca="false">IF(AND($S8759="VENCIDO",$K8759="KG",OR(Painel!$B$5="(Todos)",A8759=Painel!$B$5)*OR(Painel!$E$5="(Todos)",P8759=Painel!$E$5)),$J8759+ROW()/10000000,"")</f>
        <v/>
      </c>
    </row>
    <row r="8760" customFormat="false" ht="15" hidden="false" customHeight="false" outlineLevel="0" collapsed="false">
      <c r="A8760" s="29" t="s">
        <v>57</v>
      </c>
      <c r="B8760" s="29" t="s">
        <v>15526</v>
      </c>
      <c r="C8760" s="29" t="s">
        <v>396</v>
      </c>
      <c r="D8760" s="29" t="s">
        <v>15548</v>
      </c>
      <c r="E8760" s="29" t="n">
        <v>104</v>
      </c>
      <c r="F8760" s="29"/>
      <c r="G8760" s="29"/>
      <c r="H8760" s="30" t="n">
        <v>1102.5</v>
      </c>
      <c r="I8760" s="31" t="n">
        <v>46282</v>
      </c>
      <c r="J8760" s="30" t="n">
        <v>1102.5</v>
      </c>
      <c r="K8760" s="29" t="s">
        <v>120</v>
      </c>
      <c r="L8760" s="29" t="s">
        <v>400</v>
      </c>
      <c r="M8760" s="29"/>
      <c r="N8760" s="29" t="s">
        <v>122</v>
      </c>
      <c r="O8760" s="31" t="n">
        <v>46410</v>
      </c>
      <c r="P8760" s="29" t="s">
        <v>123</v>
      </c>
      <c r="Q8760" s="29" t="n">
        <f aca="false">IFERROR(VALUE(L8760),"")</f>
        <v>3</v>
      </c>
      <c r="R8760" s="29" t="n">
        <f aca="true">IF(O8760="","",O8760-TODAY())</f>
        <v>125</v>
      </c>
      <c r="S8760" s="29" t="str">
        <f aca="false">IF(C8760="&lt;&lt; vazio &gt;&gt;","VAZIA",IF(AND(O8760&lt;&gt;"",R8760&lt;0),"VENCIDO",IF(AND(O8760&lt;&gt;"",R8760&lt;=Parametros!$B$10),"PRÓX. VENCIMENTO",IF(F8760="Q","QUALIDADE",IF(F8760="S","BLOQUEADO",IF(F8760="R","RESTRITO/DEVOLUÇÃO",IF(OR(N8760="QUAR",N8760="QRES"),"QUARENTENA",IF(OR(B8760="DESCARTE",B8760="DEVOLUÇÃO"),"DESCARTE/DEVOLUÇÃO",IF(AND(D8760="",K8760&lt;&gt;""),"SEM LOTE",IF(AND(Q8760&lt;&gt;"",Q8760&gt;=Parametros!$B$11),"PARADO/SEM GIRO","OK"))))))))))</f>
        <v>OK</v>
      </c>
      <c r="T8760" s="29" t="str">
        <f aca="false">IF(AND($S8760="PARADO/SEM GIRO",$K8760="KG",OR(Painel!$B$5="(Todos)",A8760=Painel!$B$5)*OR(Painel!$E$5="(Todos)",P8760=Painel!$E$5)),$J8760+ROW()/10000000,"")</f>
        <v/>
      </c>
      <c r="U8760" s="29" t="str">
        <f aca="false">IF(AND($S8760="VENCIDO",$K8760="KG",OR(Painel!$B$5="(Todos)",A8760=Painel!$B$5)*OR(Painel!$E$5="(Todos)",P8760=Painel!$E$5)),$J8760+ROW()/10000000,"")</f>
        <v/>
      </c>
    </row>
    <row r="8761" customFormat="false" ht="15" hidden="false" customHeight="false" outlineLevel="0" collapsed="false">
      <c r="A8761" s="29" t="s">
        <v>57</v>
      </c>
      <c r="B8761" s="29" t="s">
        <v>15526</v>
      </c>
      <c r="C8761" s="29" t="s">
        <v>396</v>
      </c>
      <c r="D8761" s="29" t="s">
        <v>15549</v>
      </c>
      <c r="E8761" s="29" t="n">
        <v>104</v>
      </c>
      <c r="F8761" s="29"/>
      <c r="G8761" s="29"/>
      <c r="H8761" s="30" t="n">
        <v>6615</v>
      </c>
      <c r="I8761" s="31" t="n">
        <v>46282</v>
      </c>
      <c r="J8761" s="30" t="n">
        <v>6615</v>
      </c>
      <c r="K8761" s="29" t="s">
        <v>120</v>
      </c>
      <c r="L8761" s="29" t="s">
        <v>400</v>
      </c>
      <c r="M8761" s="29"/>
      <c r="N8761" s="29" t="s">
        <v>122</v>
      </c>
      <c r="O8761" s="31" t="n">
        <v>46411</v>
      </c>
      <c r="P8761" s="29" t="s">
        <v>123</v>
      </c>
      <c r="Q8761" s="29" t="n">
        <f aca="false">IFERROR(VALUE(L8761),"")</f>
        <v>3</v>
      </c>
      <c r="R8761" s="29" t="n">
        <f aca="true">IF(O8761="","",O8761-TODAY())</f>
        <v>126</v>
      </c>
      <c r="S8761" s="29" t="str">
        <f aca="false">IF(C8761="&lt;&lt; vazio &gt;&gt;","VAZIA",IF(AND(O8761&lt;&gt;"",R8761&lt;0),"VENCIDO",IF(AND(O8761&lt;&gt;"",R8761&lt;=Parametros!$B$10),"PRÓX. VENCIMENTO",IF(F8761="Q","QUALIDADE",IF(F8761="S","BLOQUEADO",IF(F8761="R","RESTRITO/DEVOLUÇÃO",IF(OR(N8761="QUAR",N8761="QRES"),"QUARENTENA",IF(OR(B8761="DESCARTE",B8761="DEVOLUÇÃO"),"DESCARTE/DEVOLUÇÃO",IF(AND(D8761="",K8761&lt;&gt;""),"SEM LOTE",IF(AND(Q8761&lt;&gt;"",Q8761&gt;=Parametros!$B$11),"PARADO/SEM GIRO","OK"))))))))))</f>
        <v>OK</v>
      </c>
      <c r="T8761" s="29" t="str">
        <f aca="false">IF(AND($S8761="PARADO/SEM GIRO",$K8761="KG",OR(Painel!$B$5="(Todos)",A8761=Painel!$B$5)*OR(Painel!$E$5="(Todos)",P8761=Painel!$E$5)),$J8761+ROW()/10000000,"")</f>
        <v/>
      </c>
      <c r="U8761" s="29" t="str">
        <f aca="false">IF(AND($S8761="VENCIDO",$K8761="KG",OR(Painel!$B$5="(Todos)",A8761=Painel!$B$5)*OR(Painel!$E$5="(Todos)",P8761=Painel!$E$5)),$J8761+ROW()/10000000,"")</f>
        <v/>
      </c>
    </row>
    <row r="8762" customFormat="false" ht="15" hidden="false" customHeight="false" outlineLevel="0" collapsed="false">
      <c r="A8762" s="29" t="s">
        <v>57</v>
      </c>
      <c r="B8762" s="29" t="s">
        <v>15526</v>
      </c>
      <c r="C8762" s="29" t="s">
        <v>131</v>
      </c>
      <c r="D8762" s="29" t="s">
        <v>5045</v>
      </c>
      <c r="E8762" s="29" t="n">
        <v>104</v>
      </c>
      <c r="F8762" s="29"/>
      <c r="G8762" s="29"/>
      <c r="H8762" s="30" t="n">
        <v>10.1</v>
      </c>
      <c r="I8762" s="31" t="n">
        <v>46282</v>
      </c>
      <c r="J8762" s="30" t="n">
        <v>10.1</v>
      </c>
      <c r="K8762" s="29" t="s">
        <v>120</v>
      </c>
      <c r="L8762" s="29" t="s">
        <v>400</v>
      </c>
      <c r="M8762" s="29"/>
      <c r="N8762" s="29" t="s">
        <v>122</v>
      </c>
      <c r="O8762" s="31" t="n">
        <v>46593</v>
      </c>
      <c r="P8762" s="29" t="s">
        <v>123</v>
      </c>
      <c r="Q8762" s="29" t="n">
        <f aca="false">IFERROR(VALUE(L8762),"")</f>
        <v>3</v>
      </c>
      <c r="R8762" s="29" t="n">
        <f aca="true">IF(O8762="","",O8762-TODAY())</f>
        <v>308</v>
      </c>
      <c r="S8762" s="29" t="str">
        <f aca="false">IF(C8762="&lt;&lt; vazio &gt;&gt;","VAZIA",IF(AND(O8762&lt;&gt;"",R8762&lt;0),"VENCIDO",IF(AND(O8762&lt;&gt;"",R8762&lt;=Parametros!$B$10),"PRÓX. VENCIMENTO",IF(F8762="Q","QUALIDADE",IF(F8762="S","BLOQUEADO",IF(F8762="R","RESTRITO/DEVOLUÇÃO",IF(OR(N8762="QUAR",N8762="QRES"),"QUARENTENA",IF(OR(B8762="DESCARTE",B8762="DEVOLUÇÃO"),"DESCARTE/DEVOLUÇÃO",IF(AND(D8762="",K8762&lt;&gt;""),"SEM LOTE",IF(AND(Q8762&lt;&gt;"",Q8762&gt;=Parametros!$B$11),"PARADO/SEM GIRO","OK"))))))))))</f>
        <v>OK</v>
      </c>
      <c r="T8762" s="29" t="str">
        <f aca="false">IF(AND($S8762="PARADO/SEM GIRO",$K8762="KG",OR(Painel!$B$5="(Todos)",A8762=Painel!$B$5)*OR(Painel!$E$5="(Todos)",P8762=Painel!$E$5)),$J8762+ROW()/10000000,"")</f>
        <v/>
      </c>
      <c r="U8762" s="29" t="str">
        <f aca="false">IF(AND($S8762="VENCIDO",$K8762="KG",OR(Painel!$B$5="(Todos)",A8762=Painel!$B$5)*OR(Painel!$E$5="(Todos)",P8762=Painel!$E$5)),$J8762+ROW()/10000000,"")</f>
        <v/>
      </c>
    </row>
    <row r="8763" customFormat="false" ht="15" hidden="false" customHeight="false" outlineLevel="0" collapsed="false">
      <c r="A8763" s="29" t="s">
        <v>57</v>
      </c>
      <c r="B8763" s="29" t="s">
        <v>15526</v>
      </c>
      <c r="C8763" s="29" t="s">
        <v>6339</v>
      </c>
      <c r="D8763" s="29" t="s">
        <v>15550</v>
      </c>
      <c r="E8763" s="29" t="n">
        <v>104</v>
      </c>
      <c r="F8763" s="29"/>
      <c r="G8763" s="29"/>
      <c r="H8763" s="30" t="n">
        <v>120</v>
      </c>
      <c r="I8763" s="31" t="n">
        <v>46282</v>
      </c>
      <c r="J8763" s="30" t="n">
        <v>120</v>
      </c>
      <c r="K8763" s="29" t="s">
        <v>120</v>
      </c>
      <c r="L8763" s="29" t="s">
        <v>400</v>
      </c>
      <c r="M8763" s="29"/>
      <c r="N8763" s="29" t="s">
        <v>122</v>
      </c>
      <c r="O8763" s="31" t="n">
        <v>46434</v>
      </c>
      <c r="P8763" s="29" t="s">
        <v>123</v>
      </c>
      <c r="Q8763" s="29" t="n">
        <f aca="false">IFERROR(VALUE(L8763),"")</f>
        <v>3</v>
      </c>
      <c r="R8763" s="29" t="n">
        <f aca="true">IF(O8763="","",O8763-TODAY())</f>
        <v>149</v>
      </c>
      <c r="S8763" s="29" t="str">
        <f aca="false">IF(C8763="&lt;&lt; vazio &gt;&gt;","VAZIA",IF(AND(O8763&lt;&gt;"",R8763&lt;0),"VENCIDO",IF(AND(O8763&lt;&gt;"",R8763&lt;=Parametros!$B$10),"PRÓX. VENCIMENTO",IF(F8763="Q","QUALIDADE",IF(F8763="S","BLOQUEADO",IF(F8763="R","RESTRITO/DEVOLUÇÃO",IF(OR(N8763="QUAR",N8763="QRES"),"QUARENTENA",IF(OR(B8763="DESCARTE",B8763="DEVOLUÇÃO"),"DESCARTE/DEVOLUÇÃO",IF(AND(D8763="",K8763&lt;&gt;""),"SEM LOTE",IF(AND(Q8763&lt;&gt;"",Q8763&gt;=Parametros!$B$11),"PARADO/SEM GIRO","OK"))))))))))</f>
        <v>OK</v>
      </c>
      <c r="T8763" s="29" t="str">
        <f aca="false">IF(AND($S8763="PARADO/SEM GIRO",$K8763="KG",OR(Painel!$B$5="(Todos)",A8763=Painel!$B$5)*OR(Painel!$E$5="(Todos)",P8763=Painel!$E$5)),$J8763+ROW()/10000000,"")</f>
        <v/>
      </c>
      <c r="U8763" s="29" t="str">
        <f aca="false">IF(AND($S8763="VENCIDO",$K8763="KG",OR(Painel!$B$5="(Todos)",A8763=Painel!$B$5)*OR(Painel!$E$5="(Todos)",P8763=Painel!$E$5)),$J8763+ROW()/10000000,"")</f>
        <v/>
      </c>
    </row>
    <row r="8764" customFormat="false" ht="15" hidden="false" customHeight="false" outlineLevel="0" collapsed="false">
      <c r="A8764" s="29" t="s">
        <v>57</v>
      </c>
      <c r="B8764" s="29" t="s">
        <v>15526</v>
      </c>
      <c r="C8764" s="29" t="s">
        <v>222</v>
      </c>
      <c r="D8764" s="29" t="s">
        <v>15551</v>
      </c>
      <c r="E8764" s="29" t="n">
        <v>104</v>
      </c>
      <c r="F8764" s="29"/>
      <c r="G8764" s="29"/>
      <c r="H8764" s="30" t="n">
        <v>980</v>
      </c>
      <c r="I8764" s="31" t="n">
        <v>46282</v>
      </c>
      <c r="J8764" s="30" t="n">
        <v>980</v>
      </c>
      <c r="K8764" s="29" t="s">
        <v>120</v>
      </c>
      <c r="L8764" s="29" t="s">
        <v>400</v>
      </c>
      <c r="M8764" s="29"/>
      <c r="N8764" s="29" t="s">
        <v>122</v>
      </c>
      <c r="O8764" s="31" t="n">
        <v>46568</v>
      </c>
      <c r="P8764" s="29" t="s">
        <v>123</v>
      </c>
      <c r="Q8764" s="29" t="n">
        <f aca="false">IFERROR(VALUE(L8764),"")</f>
        <v>3</v>
      </c>
      <c r="R8764" s="29" t="n">
        <f aca="true">IF(O8764="","",O8764-TODAY())</f>
        <v>283</v>
      </c>
      <c r="S8764" s="29" t="str">
        <f aca="false">IF(C8764="&lt;&lt; vazio &gt;&gt;","VAZIA",IF(AND(O8764&lt;&gt;"",R8764&lt;0),"VENCIDO",IF(AND(O8764&lt;&gt;"",R8764&lt;=Parametros!$B$10),"PRÓX. VENCIMENTO",IF(F8764="Q","QUALIDADE",IF(F8764="S","BLOQUEADO",IF(F8764="R","RESTRITO/DEVOLUÇÃO",IF(OR(N8764="QUAR",N8764="QRES"),"QUARENTENA",IF(OR(B8764="DESCARTE",B8764="DEVOLUÇÃO"),"DESCARTE/DEVOLUÇÃO",IF(AND(D8764="",K8764&lt;&gt;""),"SEM LOTE",IF(AND(Q8764&lt;&gt;"",Q8764&gt;=Parametros!$B$11),"PARADO/SEM GIRO","OK"))))))))))</f>
        <v>OK</v>
      </c>
      <c r="T8764" s="29" t="str">
        <f aca="false">IF(AND($S8764="PARADO/SEM GIRO",$K8764="KG",OR(Painel!$B$5="(Todos)",A8764=Painel!$B$5)*OR(Painel!$E$5="(Todos)",P8764=Painel!$E$5)),$J8764+ROW()/10000000,"")</f>
        <v/>
      </c>
      <c r="U8764" s="29" t="str">
        <f aca="false">IF(AND($S8764="VENCIDO",$K8764="KG",OR(Painel!$B$5="(Todos)",A8764=Painel!$B$5)*OR(Painel!$E$5="(Todos)",P8764=Painel!$E$5)),$J8764+ROW()/10000000,"")</f>
        <v/>
      </c>
    </row>
    <row r="8765" customFormat="false" ht="15" hidden="false" customHeight="false" outlineLevel="0" collapsed="false">
      <c r="A8765" s="29" t="s">
        <v>57</v>
      </c>
      <c r="B8765" s="29" t="s">
        <v>15526</v>
      </c>
      <c r="C8765" s="29" t="s">
        <v>222</v>
      </c>
      <c r="D8765" s="29" t="s">
        <v>15552</v>
      </c>
      <c r="E8765" s="29" t="n">
        <v>104</v>
      </c>
      <c r="F8765" s="29"/>
      <c r="G8765" s="29"/>
      <c r="H8765" s="30" t="n">
        <v>280</v>
      </c>
      <c r="I8765" s="31" t="n">
        <v>46282</v>
      </c>
      <c r="J8765" s="30" t="n">
        <v>280</v>
      </c>
      <c r="K8765" s="29" t="s">
        <v>120</v>
      </c>
      <c r="L8765" s="29" t="s">
        <v>400</v>
      </c>
      <c r="M8765" s="29"/>
      <c r="N8765" s="29" t="s">
        <v>122</v>
      </c>
      <c r="O8765" s="31" t="n">
        <v>46710</v>
      </c>
      <c r="P8765" s="29" t="s">
        <v>123</v>
      </c>
      <c r="Q8765" s="29" t="n">
        <f aca="false">IFERROR(VALUE(L8765),"")</f>
        <v>3</v>
      </c>
      <c r="R8765" s="29" t="n">
        <f aca="true">IF(O8765="","",O8765-TODAY())</f>
        <v>425</v>
      </c>
      <c r="S8765" s="29" t="str">
        <f aca="false">IF(C8765="&lt;&lt; vazio &gt;&gt;","VAZIA",IF(AND(O8765&lt;&gt;"",R8765&lt;0),"VENCIDO",IF(AND(O8765&lt;&gt;"",R8765&lt;=Parametros!$B$10),"PRÓX. VENCIMENTO",IF(F8765="Q","QUALIDADE",IF(F8765="S","BLOQUEADO",IF(F8765="R","RESTRITO/DEVOLUÇÃO",IF(OR(N8765="QUAR",N8765="QRES"),"QUARENTENA",IF(OR(B8765="DESCARTE",B8765="DEVOLUÇÃO"),"DESCARTE/DEVOLUÇÃO",IF(AND(D8765="",K8765&lt;&gt;""),"SEM LOTE",IF(AND(Q8765&lt;&gt;"",Q8765&gt;=Parametros!$B$11),"PARADO/SEM GIRO","OK"))))))))))</f>
        <v>OK</v>
      </c>
      <c r="T8765" s="29" t="str">
        <f aca="false">IF(AND($S8765="PARADO/SEM GIRO",$K8765="KG",OR(Painel!$B$5="(Todos)",A8765=Painel!$B$5)*OR(Painel!$E$5="(Todos)",P8765=Painel!$E$5)),$J8765+ROW()/10000000,"")</f>
        <v/>
      </c>
      <c r="U8765" s="29" t="str">
        <f aca="false">IF(AND($S8765="VENCIDO",$K8765="KG",OR(Painel!$B$5="(Todos)",A8765=Painel!$B$5)*OR(Painel!$E$5="(Todos)",P8765=Painel!$E$5)),$J8765+ROW()/10000000,"")</f>
        <v/>
      </c>
    </row>
    <row r="8766" customFormat="false" ht="15" hidden="false" customHeight="false" outlineLevel="0" collapsed="false">
      <c r="A8766" s="29" t="s">
        <v>57</v>
      </c>
      <c r="B8766" s="29" t="s">
        <v>15526</v>
      </c>
      <c r="C8766" s="29" t="s">
        <v>418</v>
      </c>
      <c r="D8766" s="29" t="s">
        <v>15553</v>
      </c>
      <c r="E8766" s="29" t="n">
        <v>104</v>
      </c>
      <c r="F8766" s="29"/>
      <c r="G8766" s="29"/>
      <c r="H8766" s="30" t="n">
        <v>32.8</v>
      </c>
      <c r="I8766" s="31" t="n">
        <v>46282</v>
      </c>
      <c r="J8766" s="30" t="n">
        <v>32.8</v>
      </c>
      <c r="K8766" s="29" t="s">
        <v>120</v>
      </c>
      <c r="L8766" s="29" t="s">
        <v>400</v>
      </c>
      <c r="M8766" s="29"/>
      <c r="N8766" s="29" t="s">
        <v>122</v>
      </c>
      <c r="O8766" s="31" t="n">
        <v>46329</v>
      </c>
      <c r="P8766" s="29" t="s">
        <v>123</v>
      </c>
      <c r="Q8766" s="29" t="n">
        <f aca="false">IFERROR(VALUE(L8766),"")</f>
        <v>3</v>
      </c>
      <c r="R8766" s="29" t="n">
        <f aca="true">IF(O8766="","",O8766-TODAY())</f>
        <v>44</v>
      </c>
      <c r="S8766" s="29" t="str">
        <f aca="false">IF(C8766="&lt;&lt; vazio &gt;&gt;","VAZIA",IF(AND(O8766&lt;&gt;"",R8766&lt;0),"VENCIDO",IF(AND(O8766&lt;&gt;"",R8766&lt;=Parametros!$B$10),"PRÓX. VENCIMENTO",IF(F8766="Q","QUALIDADE",IF(F8766="S","BLOQUEADO",IF(F8766="R","RESTRITO/DEVOLUÇÃO",IF(OR(N8766="QUAR",N8766="QRES"),"QUARENTENA",IF(OR(B8766="DESCARTE",B8766="DEVOLUÇÃO"),"DESCARTE/DEVOLUÇÃO",IF(AND(D8766="",K8766&lt;&gt;""),"SEM LOTE",IF(AND(Q8766&lt;&gt;"",Q8766&gt;=Parametros!$B$11),"PARADO/SEM GIRO","OK"))))))))))</f>
        <v>PRÓX. VENCIMENTO</v>
      </c>
      <c r="T8766" s="29" t="str">
        <f aca="false">IF(AND($S8766="PARADO/SEM GIRO",$K8766="KG",OR(Painel!$B$5="(Todos)",A8766=Painel!$B$5)*OR(Painel!$E$5="(Todos)",P8766=Painel!$E$5)),$J8766+ROW()/10000000,"")</f>
        <v/>
      </c>
      <c r="U8766" s="29" t="str">
        <f aca="false">IF(AND($S8766="VENCIDO",$K8766="KG",OR(Painel!$B$5="(Todos)",A8766=Painel!$B$5)*OR(Painel!$E$5="(Todos)",P8766=Painel!$E$5)),$J8766+ROW()/10000000,"")</f>
        <v/>
      </c>
    </row>
    <row r="8767" customFormat="false" ht="15" hidden="false" customHeight="false" outlineLevel="0" collapsed="false">
      <c r="A8767" s="29" t="s">
        <v>57</v>
      </c>
      <c r="B8767" s="29" t="s">
        <v>15526</v>
      </c>
      <c r="C8767" s="29" t="s">
        <v>418</v>
      </c>
      <c r="D8767" s="29" t="s">
        <v>15554</v>
      </c>
      <c r="E8767" s="29" t="n">
        <v>104</v>
      </c>
      <c r="F8767" s="29"/>
      <c r="G8767" s="29"/>
      <c r="H8767" s="30" t="n">
        <v>2345.2</v>
      </c>
      <c r="I8767" s="31" t="n">
        <v>46282</v>
      </c>
      <c r="J8767" s="30" t="n">
        <v>2345.2</v>
      </c>
      <c r="K8767" s="29" t="s">
        <v>120</v>
      </c>
      <c r="L8767" s="29" t="s">
        <v>400</v>
      </c>
      <c r="M8767" s="29"/>
      <c r="N8767" s="29" t="s">
        <v>122</v>
      </c>
      <c r="O8767" s="31" t="n">
        <v>46565</v>
      </c>
      <c r="P8767" s="29" t="s">
        <v>123</v>
      </c>
      <c r="Q8767" s="29" t="n">
        <f aca="false">IFERROR(VALUE(L8767),"")</f>
        <v>3</v>
      </c>
      <c r="R8767" s="29" t="n">
        <f aca="true">IF(O8767="","",O8767-TODAY())</f>
        <v>280</v>
      </c>
      <c r="S8767" s="29" t="str">
        <f aca="false">IF(C8767="&lt;&lt; vazio &gt;&gt;","VAZIA",IF(AND(O8767&lt;&gt;"",R8767&lt;0),"VENCIDO",IF(AND(O8767&lt;&gt;"",R8767&lt;=Parametros!$B$10),"PRÓX. VENCIMENTO",IF(F8767="Q","QUALIDADE",IF(F8767="S","BLOQUEADO",IF(F8767="R","RESTRITO/DEVOLUÇÃO",IF(OR(N8767="QUAR",N8767="QRES"),"QUARENTENA",IF(OR(B8767="DESCARTE",B8767="DEVOLUÇÃO"),"DESCARTE/DEVOLUÇÃO",IF(AND(D8767="",K8767&lt;&gt;""),"SEM LOTE",IF(AND(Q8767&lt;&gt;"",Q8767&gt;=Parametros!$B$11),"PARADO/SEM GIRO","OK"))))))))))</f>
        <v>OK</v>
      </c>
      <c r="T8767" s="29" t="str">
        <f aca="false">IF(AND($S8767="PARADO/SEM GIRO",$K8767="KG",OR(Painel!$B$5="(Todos)",A8767=Painel!$B$5)*OR(Painel!$E$5="(Todos)",P8767=Painel!$E$5)),$J8767+ROW()/10000000,"")</f>
        <v/>
      </c>
      <c r="U8767" s="29" t="str">
        <f aca="false">IF(AND($S8767="VENCIDO",$K8767="KG",OR(Painel!$B$5="(Todos)",A8767=Painel!$B$5)*OR(Painel!$E$5="(Todos)",P8767=Painel!$E$5)),$J8767+ROW()/10000000,"")</f>
        <v/>
      </c>
    </row>
    <row r="8768" customFormat="false" ht="15" hidden="false" customHeight="false" outlineLevel="0" collapsed="false">
      <c r="A8768" s="29" t="s">
        <v>57</v>
      </c>
      <c r="B8768" s="29" t="s">
        <v>15526</v>
      </c>
      <c r="C8768" s="29" t="s">
        <v>418</v>
      </c>
      <c r="D8768" s="29" t="s">
        <v>419</v>
      </c>
      <c r="E8768" s="29" t="n">
        <v>104</v>
      </c>
      <c r="F8768" s="29"/>
      <c r="G8768" s="29"/>
      <c r="H8768" s="30" t="n">
        <v>590.4</v>
      </c>
      <c r="I8768" s="31" t="n">
        <v>46282</v>
      </c>
      <c r="J8768" s="30" t="n">
        <v>590.4</v>
      </c>
      <c r="K8768" s="29" t="s">
        <v>120</v>
      </c>
      <c r="L8768" s="29" t="s">
        <v>400</v>
      </c>
      <c r="M8768" s="29"/>
      <c r="N8768" s="29" t="s">
        <v>122</v>
      </c>
      <c r="O8768" s="31" t="n">
        <v>46566</v>
      </c>
      <c r="P8768" s="29" t="s">
        <v>123</v>
      </c>
      <c r="Q8768" s="29" t="n">
        <f aca="false">IFERROR(VALUE(L8768),"")</f>
        <v>3</v>
      </c>
      <c r="R8768" s="29" t="n">
        <f aca="true">IF(O8768="","",O8768-TODAY())</f>
        <v>281</v>
      </c>
      <c r="S8768" s="29" t="str">
        <f aca="false">IF(C8768="&lt;&lt; vazio &gt;&gt;","VAZIA",IF(AND(O8768&lt;&gt;"",R8768&lt;0),"VENCIDO",IF(AND(O8768&lt;&gt;"",R8768&lt;=Parametros!$B$10),"PRÓX. VENCIMENTO",IF(F8768="Q","QUALIDADE",IF(F8768="S","BLOQUEADO",IF(F8768="R","RESTRITO/DEVOLUÇÃO",IF(OR(N8768="QUAR",N8768="QRES"),"QUARENTENA",IF(OR(B8768="DESCARTE",B8768="DEVOLUÇÃO"),"DESCARTE/DEVOLUÇÃO",IF(AND(D8768="",K8768&lt;&gt;""),"SEM LOTE",IF(AND(Q8768&lt;&gt;"",Q8768&gt;=Parametros!$B$11),"PARADO/SEM GIRO","OK"))))))))))</f>
        <v>OK</v>
      </c>
      <c r="T8768" s="29" t="str">
        <f aca="false">IF(AND($S8768="PARADO/SEM GIRO",$K8768="KG",OR(Painel!$B$5="(Todos)",A8768=Painel!$B$5)*OR(Painel!$E$5="(Todos)",P8768=Painel!$E$5)),$J8768+ROW()/10000000,"")</f>
        <v/>
      </c>
      <c r="U8768" s="29" t="str">
        <f aca="false">IF(AND($S8768="VENCIDO",$K8768="KG",OR(Painel!$B$5="(Todos)",A8768=Painel!$B$5)*OR(Painel!$E$5="(Todos)",P8768=Painel!$E$5)),$J8768+ROW()/10000000,"")</f>
        <v/>
      </c>
    </row>
    <row r="8769" customFormat="false" ht="15" hidden="false" customHeight="false" outlineLevel="0" collapsed="false">
      <c r="A8769" s="29" t="s">
        <v>57</v>
      </c>
      <c r="B8769" s="29" t="s">
        <v>15526</v>
      </c>
      <c r="C8769" s="29" t="s">
        <v>418</v>
      </c>
      <c r="D8769" s="29" t="s">
        <v>5065</v>
      </c>
      <c r="E8769" s="29" t="n">
        <v>104</v>
      </c>
      <c r="F8769" s="29"/>
      <c r="G8769" s="29"/>
      <c r="H8769" s="30" t="n">
        <v>2706</v>
      </c>
      <c r="I8769" s="31" t="n">
        <v>46282</v>
      </c>
      <c r="J8769" s="30" t="n">
        <v>2706</v>
      </c>
      <c r="K8769" s="29" t="s">
        <v>120</v>
      </c>
      <c r="L8769" s="29" t="s">
        <v>400</v>
      </c>
      <c r="M8769" s="29"/>
      <c r="N8769" s="29" t="s">
        <v>122</v>
      </c>
      <c r="O8769" s="31" t="n">
        <v>46635</v>
      </c>
      <c r="P8769" s="29" t="s">
        <v>123</v>
      </c>
      <c r="Q8769" s="29" t="n">
        <f aca="false">IFERROR(VALUE(L8769),"")</f>
        <v>3</v>
      </c>
      <c r="R8769" s="29" t="n">
        <f aca="true">IF(O8769="","",O8769-TODAY())</f>
        <v>350</v>
      </c>
      <c r="S8769" s="29" t="str">
        <f aca="false">IF(C8769="&lt;&lt; vazio &gt;&gt;","VAZIA",IF(AND(O8769&lt;&gt;"",R8769&lt;0),"VENCIDO",IF(AND(O8769&lt;&gt;"",R8769&lt;=Parametros!$B$10),"PRÓX. VENCIMENTO",IF(F8769="Q","QUALIDADE",IF(F8769="S","BLOQUEADO",IF(F8769="R","RESTRITO/DEVOLUÇÃO",IF(OR(N8769="QUAR",N8769="QRES"),"QUARENTENA",IF(OR(B8769="DESCARTE",B8769="DEVOLUÇÃO"),"DESCARTE/DEVOLUÇÃO",IF(AND(D8769="",K8769&lt;&gt;""),"SEM LOTE",IF(AND(Q8769&lt;&gt;"",Q8769&gt;=Parametros!$B$11),"PARADO/SEM GIRO","OK"))))))))))</f>
        <v>OK</v>
      </c>
      <c r="T8769" s="29" t="str">
        <f aca="false">IF(AND($S8769="PARADO/SEM GIRO",$K8769="KG",OR(Painel!$B$5="(Todos)",A8769=Painel!$B$5)*OR(Painel!$E$5="(Todos)",P8769=Painel!$E$5)),$J8769+ROW()/10000000,"")</f>
        <v/>
      </c>
      <c r="U8769" s="29" t="str">
        <f aca="false">IF(AND($S8769="VENCIDO",$K8769="KG",OR(Painel!$B$5="(Todos)",A8769=Painel!$B$5)*OR(Painel!$E$5="(Todos)",P8769=Painel!$E$5)),$J8769+ROW()/10000000,"")</f>
        <v/>
      </c>
    </row>
    <row r="8770" customFormat="false" ht="15" hidden="false" customHeight="false" outlineLevel="0" collapsed="false">
      <c r="A8770" s="29" t="s">
        <v>57</v>
      </c>
      <c r="B8770" s="29" t="s">
        <v>15526</v>
      </c>
      <c r="C8770" s="29" t="s">
        <v>4447</v>
      </c>
      <c r="D8770" s="29" t="s">
        <v>4448</v>
      </c>
      <c r="E8770" s="29" t="n">
        <v>104</v>
      </c>
      <c r="F8770" s="29"/>
      <c r="G8770" s="29"/>
      <c r="H8770" s="30" t="n">
        <v>940</v>
      </c>
      <c r="I8770" s="31" t="n">
        <v>46282</v>
      </c>
      <c r="J8770" s="30" t="n">
        <v>940</v>
      </c>
      <c r="K8770" s="29" t="s">
        <v>120</v>
      </c>
      <c r="L8770" s="29" t="s">
        <v>400</v>
      </c>
      <c r="M8770" s="29"/>
      <c r="N8770" s="29" t="s">
        <v>122</v>
      </c>
      <c r="O8770" s="31" t="n">
        <v>46505</v>
      </c>
      <c r="P8770" s="29" t="s">
        <v>123</v>
      </c>
      <c r="Q8770" s="29" t="n">
        <f aca="false">IFERROR(VALUE(L8770),"")</f>
        <v>3</v>
      </c>
      <c r="R8770" s="29" t="n">
        <f aca="true">IF(O8770="","",O8770-TODAY())</f>
        <v>220</v>
      </c>
      <c r="S8770" s="29" t="str">
        <f aca="false">IF(C8770="&lt;&lt; vazio &gt;&gt;","VAZIA",IF(AND(O8770&lt;&gt;"",R8770&lt;0),"VENCIDO",IF(AND(O8770&lt;&gt;"",R8770&lt;=Parametros!$B$10),"PRÓX. VENCIMENTO",IF(F8770="Q","QUALIDADE",IF(F8770="S","BLOQUEADO",IF(F8770="R","RESTRITO/DEVOLUÇÃO",IF(OR(N8770="QUAR",N8770="QRES"),"QUARENTENA",IF(OR(B8770="DESCARTE",B8770="DEVOLUÇÃO"),"DESCARTE/DEVOLUÇÃO",IF(AND(D8770="",K8770&lt;&gt;""),"SEM LOTE",IF(AND(Q8770&lt;&gt;"",Q8770&gt;=Parametros!$B$11),"PARADO/SEM GIRO","OK"))))))))))</f>
        <v>OK</v>
      </c>
      <c r="T8770" s="29" t="str">
        <f aca="false">IF(AND($S8770="PARADO/SEM GIRO",$K8770="KG",OR(Painel!$B$5="(Todos)",A8770=Painel!$B$5)*OR(Painel!$E$5="(Todos)",P8770=Painel!$E$5)),$J8770+ROW()/10000000,"")</f>
        <v/>
      </c>
      <c r="U8770" s="29" t="str">
        <f aca="false">IF(AND($S8770="VENCIDO",$K8770="KG",OR(Painel!$B$5="(Todos)",A8770=Painel!$B$5)*OR(Painel!$E$5="(Todos)",P8770=Painel!$E$5)),$J8770+ROW()/10000000,"")</f>
        <v/>
      </c>
    </row>
    <row r="8771" customFormat="false" ht="15" hidden="false" customHeight="false" outlineLevel="0" collapsed="false">
      <c r="A8771" s="29" t="s">
        <v>57</v>
      </c>
      <c r="B8771" s="29" t="s">
        <v>15526</v>
      </c>
      <c r="C8771" s="29" t="s">
        <v>226</v>
      </c>
      <c r="D8771" s="29" t="s">
        <v>5749</v>
      </c>
      <c r="E8771" s="29" t="n">
        <v>104</v>
      </c>
      <c r="F8771" s="29"/>
      <c r="G8771" s="29"/>
      <c r="H8771" s="30" t="n">
        <v>969.6</v>
      </c>
      <c r="I8771" s="31" t="n">
        <v>46282</v>
      </c>
      <c r="J8771" s="30" t="n">
        <v>969.6</v>
      </c>
      <c r="K8771" s="29" t="s">
        <v>120</v>
      </c>
      <c r="L8771" s="29" t="s">
        <v>400</v>
      </c>
      <c r="M8771" s="29"/>
      <c r="N8771" s="29" t="s">
        <v>122</v>
      </c>
      <c r="O8771" s="31" t="n">
        <v>46360</v>
      </c>
      <c r="P8771" s="29" t="s">
        <v>123</v>
      </c>
      <c r="Q8771" s="29" t="n">
        <f aca="false">IFERROR(VALUE(L8771),"")</f>
        <v>3</v>
      </c>
      <c r="R8771" s="29" t="n">
        <f aca="true">IF(O8771="","",O8771-TODAY())</f>
        <v>75</v>
      </c>
      <c r="S8771" s="29" t="str">
        <f aca="false">IF(C8771="&lt;&lt; vazio &gt;&gt;","VAZIA",IF(AND(O8771&lt;&gt;"",R8771&lt;0),"VENCIDO",IF(AND(O8771&lt;&gt;"",R8771&lt;=Parametros!$B$10),"PRÓX. VENCIMENTO",IF(F8771="Q","QUALIDADE",IF(F8771="S","BLOQUEADO",IF(F8771="R","RESTRITO/DEVOLUÇÃO",IF(OR(N8771="QUAR",N8771="QRES"),"QUARENTENA",IF(OR(B8771="DESCARTE",B8771="DEVOLUÇÃO"),"DESCARTE/DEVOLUÇÃO",IF(AND(D8771="",K8771&lt;&gt;""),"SEM LOTE",IF(AND(Q8771&lt;&gt;"",Q8771&gt;=Parametros!$B$11),"PARADO/SEM GIRO","OK"))))))))))</f>
        <v>OK</v>
      </c>
      <c r="T8771" s="29" t="str">
        <f aca="false">IF(AND($S8771="PARADO/SEM GIRO",$K8771="KG",OR(Painel!$B$5="(Todos)",A8771=Painel!$B$5)*OR(Painel!$E$5="(Todos)",P8771=Painel!$E$5)),$J8771+ROW()/10000000,"")</f>
        <v/>
      </c>
      <c r="U8771" s="29" t="str">
        <f aca="false">IF(AND($S8771="VENCIDO",$K8771="KG",OR(Painel!$B$5="(Todos)",A8771=Painel!$B$5)*OR(Painel!$E$5="(Todos)",P8771=Painel!$E$5)),$J8771+ROW()/10000000,"")</f>
        <v/>
      </c>
    </row>
    <row r="8772" customFormat="false" ht="15" hidden="false" customHeight="false" outlineLevel="0" collapsed="false">
      <c r="A8772" s="29" t="s">
        <v>57</v>
      </c>
      <c r="B8772" s="29" t="s">
        <v>15526</v>
      </c>
      <c r="C8772" s="29" t="s">
        <v>229</v>
      </c>
      <c r="D8772" s="29" t="s">
        <v>15555</v>
      </c>
      <c r="E8772" s="29" t="n">
        <v>104</v>
      </c>
      <c r="F8772" s="29"/>
      <c r="G8772" s="29"/>
      <c r="H8772" s="30" t="n">
        <v>550</v>
      </c>
      <c r="I8772" s="31" t="n">
        <v>46282</v>
      </c>
      <c r="J8772" s="30" t="n">
        <v>550</v>
      </c>
      <c r="K8772" s="29" t="s">
        <v>120</v>
      </c>
      <c r="L8772" s="29" t="s">
        <v>400</v>
      </c>
      <c r="M8772" s="29"/>
      <c r="N8772" s="29" t="s">
        <v>122</v>
      </c>
      <c r="O8772" s="31" t="n">
        <v>46329</v>
      </c>
      <c r="P8772" s="29" t="s">
        <v>123</v>
      </c>
      <c r="Q8772" s="29" t="n">
        <f aca="false">IFERROR(VALUE(L8772),"")</f>
        <v>3</v>
      </c>
      <c r="R8772" s="29" t="n">
        <f aca="true">IF(O8772="","",O8772-TODAY())</f>
        <v>44</v>
      </c>
      <c r="S8772" s="29" t="str">
        <f aca="false">IF(C8772="&lt;&lt; vazio &gt;&gt;","VAZIA",IF(AND(O8772&lt;&gt;"",R8772&lt;0),"VENCIDO",IF(AND(O8772&lt;&gt;"",R8772&lt;=Parametros!$B$10),"PRÓX. VENCIMENTO",IF(F8772="Q","QUALIDADE",IF(F8772="S","BLOQUEADO",IF(F8772="R","RESTRITO/DEVOLUÇÃO",IF(OR(N8772="QUAR",N8772="QRES"),"QUARENTENA",IF(OR(B8772="DESCARTE",B8772="DEVOLUÇÃO"),"DESCARTE/DEVOLUÇÃO",IF(AND(D8772="",K8772&lt;&gt;""),"SEM LOTE",IF(AND(Q8772&lt;&gt;"",Q8772&gt;=Parametros!$B$11),"PARADO/SEM GIRO","OK"))))))))))</f>
        <v>PRÓX. VENCIMENTO</v>
      </c>
      <c r="T8772" s="29" t="str">
        <f aca="false">IF(AND($S8772="PARADO/SEM GIRO",$K8772="KG",OR(Painel!$B$5="(Todos)",A8772=Painel!$B$5)*OR(Painel!$E$5="(Todos)",P8772=Painel!$E$5)),$J8772+ROW()/10000000,"")</f>
        <v/>
      </c>
      <c r="U8772" s="29" t="str">
        <f aca="false">IF(AND($S8772="VENCIDO",$K8772="KG",OR(Painel!$B$5="(Todos)",A8772=Painel!$B$5)*OR(Painel!$E$5="(Todos)",P8772=Painel!$E$5)),$J8772+ROW()/10000000,"")</f>
        <v/>
      </c>
    </row>
    <row r="8773" customFormat="false" ht="15" hidden="false" customHeight="false" outlineLevel="0" collapsed="false">
      <c r="A8773" s="29" t="s">
        <v>57</v>
      </c>
      <c r="B8773" s="29" t="s">
        <v>15526</v>
      </c>
      <c r="C8773" s="29" t="s">
        <v>229</v>
      </c>
      <c r="D8773" s="29" t="s">
        <v>230</v>
      </c>
      <c r="E8773" s="29" t="n">
        <v>104</v>
      </c>
      <c r="F8773" s="29"/>
      <c r="G8773" s="29"/>
      <c r="H8773" s="30" t="n">
        <v>100</v>
      </c>
      <c r="I8773" s="31" t="n">
        <v>46282</v>
      </c>
      <c r="J8773" s="30" t="n">
        <v>100</v>
      </c>
      <c r="K8773" s="29" t="s">
        <v>120</v>
      </c>
      <c r="L8773" s="29" t="s">
        <v>400</v>
      </c>
      <c r="M8773" s="29"/>
      <c r="N8773" s="29" t="s">
        <v>122</v>
      </c>
      <c r="O8773" s="31" t="n">
        <v>46368</v>
      </c>
      <c r="P8773" s="29" t="s">
        <v>123</v>
      </c>
      <c r="Q8773" s="29" t="n">
        <f aca="false">IFERROR(VALUE(L8773),"")</f>
        <v>3</v>
      </c>
      <c r="R8773" s="29" t="n">
        <f aca="true">IF(O8773="","",O8773-TODAY())</f>
        <v>83</v>
      </c>
      <c r="S8773" s="29" t="str">
        <f aca="false">IF(C8773="&lt;&lt; vazio &gt;&gt;","VAZIA",IF(AND(O8773&lt;&gt;"",R8773&lt;0),"VENCIDO",IF(AND(O8773&lt;&gt;"",R8773&lt;=Parametros!$B$10),"PRÓX. VENCIMENTO",IF(F8773="Q","QUALIDADE",IF(F8773="S","BLOQUEADO",IF(F8773="R","RESTRITO/DEVOLUÇÃO",IF(OR(N8773="QUAR",N8773="QRES"),"QUARENTENA",IF(OR(B8773="DESCARTE",B8773="DEVOLUÇÃO"),"DESCARTE/DEVOLUÇÃO",IF(AND(D8773="",K8773&lt;&gt;""),"SEM LOTE",IF(AND(Q8773&lt;&gt;"",Q8773&gt;=Parametros!$B$11),"PARADO/SEM GIRO","OK"))))))))))</f>
        <v>OK</v>
      </c>
      <c r="T8773" s="29" t="str">
        <f aca="false">IF(AND($S8773="PARADO/SEM GIRO",$K8773="KG",OR(Painel!$B$5="(Todos)",A8773=Painel!$B$5)*OR(Painel!$E$5="(Todos)",P8773=Painel!$E$5)),$J8773+ROW()/10000000,"")</f>
        <v/>
      </c>
      <c r="U8773" s="29" t="str">
        <f aca="false">IF(AND($S8773="VENCIDO",$K8773="KG",OR(Painel!$B$5="(Todos)",A8773=Painel!$B$5)*OR(Painel!$E$5="(Todos)",P8773=Painel!$E$5)),$J8773+ROW()/10000000,"")</f>
        <v/>
      </c>
    </row>
    <row r="8774" customFormat="false" ht="15" hidden="false" customHeight="false" outlineLevel="0" collapsed="false">
      <c r="A8774" s="29" t="s">
        <v>57</v>
      </c>
      <c r="B8774" s="29" t="s">
        <v>15526</v>
      </c>
      <c r="C8774" s="29" t="s">
        <v>229</v>
      </c>
      <c r="D8774" s="29" t="s">
        <v>15556</v>
      </c>
      <c r="E8774" s="29" t="n">
        <v>104</v>
      </c>
      <c r="F8774" s="29"/>
      <c r="G8774" s="29"/>
      <c r="H8774" s="30" t="n">
        <v>500</v>
      </c>
      <c r="I8774" s="31" t="n">
        <v>46282</v>
      </c>
      <c r="J8774" s="30" t="n">
        <v>500</v>
      </c>
      <c r="K8774" s="29" t="s">
        <v>120</v>
      </c>
      <c r="L8774" s="29" t="s">
        <v>400</v>
      </c>
      <c r="M8774" s="29"/>
      <c r="N8774" s="29" t="s">
        <v>122</v>
      </c>
      <c r="O8774" s="31" t="n">
        <v>46395</v>
      </c>
      <c r="P8774" s="29" t="s">
        <v>123</v>
      </c>
      <c r="Q8774" s="29" t="n">
        <f aca="false">IFERROR(VALUE(L8774),"")</f>
        <v>3</v>
      </c>
      <c r="R8774" s="29" t="n">
        <f aca="true">IF(O8774="","",O8774-TODAY())</f>
        <v>110</v>
      </c>
      <c r="S8774" s="29" t="str">
        <f aca="false">IF(C8774="&lt;&lt; vazio &gt;&gt;","VAZIA",IF(AND(O8774&lt;&gt;"",R8774&lt;0),"VENCIDO",IF(AND(O8774&lt;&gt;"",R8774&lt;=Parametros!$B$10),"PRÓX. VENCIMENTO",IF(F8774="Q","QUALIDADE",IF(F8774="S","BLOQUEADO",IF(F8774="R","RESTRITO/DEVOLUÇÃO",IF(OR(N8774="QUAR",N8774="QRES"),"QUARENTENA",IF(OR(B8774="DESCARTE",B8774="DEVOLUÇÃO"),"DESCARTE/DEVOLUÇÃO",IF(AND(D8774="",K8774&lt;&gt;""),"SEM LOTE",IF(AND(Q8774&lt;&gt;"",Q8774&gt;=Parametros!$B$11),"PARADO/SEM GIRO","OK"))))))))))</f>
        <v>OK</v>
      </c>
      <c r="T8774" s="29" t="str">
        <f aca="false">IF(AND($S8774="PARADO/SEM GIRO",$K8774="KG",OR(Painel!$B$5="(Todos)",A8774=Painel!$B$5)*OR(Painel!$E$5="(Todos)",P8774=Painel!$E$5)),$J8774+ROW()/10000000,"")</f>
        <v/>
      </c>
      <c r="U8774" s="29" t="str">
        <f aca="false">IF(AND($S8774="VENCIDO",$K8774="KG",OR(Painel!$B$5="(Todos)",A8774=Painel!$B$5)*OR(Painel!$E$5="(Todos)",P8774=Painel!$E$5)),$J8774+ROW()/10000000,"")</f>
        <v/>
      </c>
    </row>
    <row r="8775" customFormat="false" ht="15" hidden="false" customHeight="false" outlineLevel="0" collapsed="false">
      <c r="A8775" s="29" t="s">
        <v>57</v>
      </c>
      <c r="B8775" s="29" t="s">
        <v>15526</v>
      </c>
      <c r="C8775" s="29" t="s">
        <v>139</v>
      </c>
      <c r="D8775" s="29" t="s">
        <v>5794</v>
      </c>
      <c r="E8775" s="29" t="n">
        <v>104</v>
      </c>
      <c r="F8775" s="29"/>
      <c r="G8775" s="29"/>
      <c r="H8775" s="30" t="n">
        <v>720</v>
      </c>
      <c r="I8775" s="31" t="n">
        <v>46282</v>
      </c>
      <c r="J8775" s="30" t="n">
        <v>720</v>
      </c>
      <c r="K8775" s="29" t="s">
        <v>120</v>
      </c>
      <c r="L8775" s="29" t="s">
        <v>400</v>
      </c>
      <c r="M8775" s="29"/>
      <c r="N8775" s="29" t="s">
        <v>122</v>
      </c>
      <c r="O8775" s="31" t="n">
        <v>46519</v>
      </c>
      <c r="P8775" s="29" t="s">
        <v>123</v>
      </c>
      <c r="Q8775" s="29" t="n">
        <f aca="false">IFERROR(VALUE(L8775),"")</f>
        <v>3</v>
      </c>
      <c r="R8775" s="29" t="n">
        <f aca="true">IF(O8775="","",O8775-TODAY())</f>
        <v>234</v>
      </c>
      <c r="S8775" s="29" t="str">
        <f aca="false">IF(C8775="&lt;&lt; vazio &gt;&gt;","VAZIA",IF(AND(O8775&lt;&gt;"",R8775&lt;0),"VENCIDO",IF(AND(O8775&lt;&gt;"",R8775&lt;=Parametros!$B$10),"PRÓX. VENCIMENTO",IF(F8775="Q","QUALIDADE",IF(F8775="S","BLOQUEADO",IF(F8775="R","RESTRITO/DEVOLUÇÃO",IF(OR(N8775="QUAR",N8775="QRES"),"QUARENTENA",IF(OR(B8775="DESCARTE",B8775="DEVOLUÇÃO"),"DESCARTE/DEVOLUÇÃO",IF(AND(D8775="",K8775&lt;&gt;""),"SEM LOTE",IF(AND(Q8775&lt;&gt;"",Q8775&gt;=Parametros!$B$11),"PARADO/SEM GIRO","OK"))))))))))</f>
        <v>OK</v>
      </c>
      <c r="T8775" s="29" t="str">
        <f aca="false">IF(AND($S8775="PARADO/SEM GIRO",$K8775="KG",OR(Painel!$B$5="(Todos)",A8775=Painel!$B$5)*OR(Painel!$E$5="(Todos)",P8775=Painel!$E$5)),$J8775+ROW()/10000000,"")</f>
        <v/>
      </c>
      <c r="U8775" s="29" t="str">
        <f aca="false">IF(AND($S8775="VENCIDO",$K8775="KG",OR(Painel!$B$5="(Todos)",A8775=Painel!$B$5)*OR(Painel!$E$5="(Todos)",P8775=Painel!$E$5)),$J8775+ROW()/10000000,"")</f>
        <v/>
      </c>
    </row>
    <row r="8776" customFormat="false" ht="15" hidden="false" customHeight="false" outlineLevel="0" collapsed="false">
      <c r="A8776" s="29" t="s">
        <v>57</v>
      </c>
      <c r="B8776" s="29" t="s">
        <v>15526</v>
      </c>
      <c r="C8776" s="29" t="s">
        <v>306</v>
      </c>
      <c r="D8776" s="29" t="s">
        <v>307</v>
      </c>
      <c r="E8776" s="29" t="n">
        <v>104</v>
      </c>
      <c r="F8776" s="29"/>
      <c r="G8776" s="29"/>
      <c r="H8776" s="30" t="n">
        <v>3200</v>
      </c>
      <c r="I8776" s="31" t="n">
        <v>46282</v>
      </c>
      <c r="J8776" s="30" t="n">
        <v>3200</v>
      </c>
      <c r="K8776" s="29" t="s">
        <v>120</v>
      </c>
      <c r="L8776" s="29" t="s">
        <v>400</v>
      </c>
      <c r="M8776" s="29"/>
      <c r="N8776" s="29" t="s">
        <v>122</v>
      </c>
      <c r="O8776" s="31" t="n">
        <v>46227</v>
      </c>
      <c r="P8776" s="29" t="s">
        <v>123</v>
      </c>
      <c r="Q8776" s="29" t="n">
        <f aca="false">IFERROR(VALUE(L8776),"")</f>
        <v>3</v>
      </c>
      <c r="R8776" s="29" t="n">
        <f aca="true">IF(O8776="","",O8776-TODAY())</f>
        <v>-58</v>
      </c>
      <c r="S8776" s="29" t="str">
        <f aca="false">IF(C8776="&lt;&lt; vazio &gt;&gt;","VAZIA",IF(AND(O8776&lt;&gt;"",R8776&lt;0),"VENCIDO",IF(AND(O8776&lt;&gt;"",R8776&lt;=Parametros!$B$10),"PRÓX. VENCIMENTO",IF(F8776="Q","QUALIDADE",IF(F8776="S","BLOQUEADO",IF(F8776="R","RESTRITO/DEVOLUÇÃO",IF(OR(N8776="QUAR",N8776="QRES"),"QUARENTENA",IF(OR(B8776="DESCARTE",B8776="DEVOLUÇÃO"),"DESCARTE/DEVOLUÇÃO",IF(AND(D8776="",K8776&lt;&gt;""),"SEM LOTE",IF(AND(Q8776&lt;&gt;"",Q8776&gt;=Parametros!$B$11),"PARADO/SEM GIRO","OK"))))))))))</f>
        <v>VENCIDO</v>
      </c>
      <c r="T8776" s="29" t="str">
        <f aca="false">IF(AND($S8776="PARADO/SEM GIRO",$K8776="KG",OR(Painel!$B$5="(Todos)",A8776=Painel!$B$5)*OR(Painel!$E$5="(Todos)",P8776=Painel!$E$5)),$J8776+ROW()/10000000,"")</f>
        <v/>
      </c>
      <c r="U8776" s="29" t="n">
        <f aca="false">IF(AND($S8776="VENCIDO",$K8776="KG",OR(Painel!$B$5="(Todos)",A8776=Painel!$B$5)*OR(Painel!$E$5="(Todos)",P8776=Painel!$E$5)),$J8776+ROW()/10000000,"")</f>
        <v>3200.0008776</v>
      </c>
    </row>
    <row r="8777" customFormat="false" ht="15" hidden="false" customHeight="false" outlineLevel="0" collapsed="false">
      <c r="A8777" s="29" t="s">
        <v>57</v>
      </c>
      <c r="B8777" s="29" t="s">
        <v>15526</v>
      </c>
      <c r="C8777" s="29" t="s">
        <v>231</v>
      </c>
      <c r="D8777" s="29" t="s">
        <v>232</v>
      </c>
      <c r="E8777" s="29" t="n">
        <v>104</v>
      </c>
      <c r="F8777" s="29"/>
      <c r="G8777" s="29"/>
      <c r="H8777" s="30" t="n">
        <v>229.6</v>
      </c>
      <c r="I8777" s="31" t="n">
        <v>46282</v>
      </c>
      <c r="J8777" s="30" t="n">
        <v>229.6</v>
      </c>
      <c r="K8777" s="29" t="s">
        <v>120</v>
      </c>
      <c r="L8777" s="29" t="s">
        <v>400</v>
      </c>
      <c r="M8777" s="29"/>
      <c r="N8777" s="29" t="s">
        <v>122</v>
      </c>
      <c r="O8777" s="31" t="n">
        <v>46213</v>
      </c>
      <c r="P8777" s="29" t="s">
        <v>123</v>
      </c>
      <c r="Q8777" s="29" t="n">
        <f aca="false">IFERROR(VALUE(L8777),"")</f>
        <v>3</v>
      </c>
      <c r="R8777" s="29" t="n">
        <f aca="true">IF(O8777="","",O8777-TODAY())</f>
        <v>-72</v>
      </c>
      <c r="S8777" s="29" t="str">
        <f aca="false">IF(C8777="&lt;&lt; vazio &gt;&gt;","VAZIA",IF(AND(O8777&lt;&gt;"",R8777&lt;0),"VENCIDO",IF(AND(O8777&lt;&gt;"",R8777&lt;=Parametros!$B$10),"PRÓX. VENCIMENTO",IF(F8777="Q","QUALIDADE",IF(F8777="S","BLOQUEADO",IF(F8777="R","RESTRITO/DEVOLUÇÃO",IF(OR(N8777="QUAR",N8777="QRES"),"QUARENTENA",IF(OR(B8777="DESCARTE",B8777="DEVOLUÇÃO"),"DESCARTE/DEVOLUÇÃO",IF(AND(D8777="",K8777&lt;&gt;""),"SEM LOTE",IF(AND(Q8777&lt;&gt;"",Q8777&gt;=Parametros!$B$11),"PARADO/SEM GIRO","OK"))))))))))</f>
        <v>VENCIDO</v>
      </c>
      <c r="T8777" s="29" t="str">
        <f aca="false">IF(AND($S8777="PARADO/SEM GIRO",$K8777="KG",OR(Painel!$B$5="(Todos)",A8777=Painel!$B$5)*OR(Painel!$E$5="(Todos)",P8777=Painel!$E$5)),$J8777+ROW()/10000000,"")</f>
        <v/>
      </c>
      <c r="U8777" s="29" t="n">
        <f aca="false">IF(AND($S8777="VENCIDO",$K8777="KG",OR(Painel!$B$5="(Todos)",A8777=Painel!$B$5)*OR(Painel!$E$5="(Todos)",P8777=Painel!$E$5)),$J8777+ROW()/10000000,"")</f>
        <v>229.6008777</v>
      </c>
    </row>
    <row r="8778" customFormat="false" ht="15" hidden="false" customHeight="false" outlineLevel="0" collapsed="false">
      <c r="A8778" s="29" t="s">
        <v>57</v>
      </c>
      <c r="B8778" s="29" t="s">
        <v>15526</v>
      </c>
      <c r="C8778" s="29" t="s">
        <v>231</v>
      </c>
      <c r="D8778" s="29" t="s">
        <v>15557</v>
      </c>
      <c r="E8778" s="29" t="n">
        <v>104</v>
      </c>
      <c r="F8778" s="29"/>
      <c r="G8778" s="29"/>
      <c r="H8778" s="30" t="n">
        <v>360.8</v>
      </c>
      <c r="I8778" s="31" t="n">
        <v>46282</v>
      </c>
      <c r="J8778" s="30" t="n">
        <v>360.8</v>
      </c>
      <c r="K8778" s="29" t="s">
        <v>120</v>
      </c>
      <c r="L8778" s="29" t="s">
        <v>400</v>
      </c>
      <c r="M8778" s="29"/>
      <c r="N8778" s="29" t="s">
        <v>122</v>
      </c>
      <c r="O8778" s="31" t="n">
        <v>46518</v>
      </c>
      <c r="P8778" s="29" t="s">
        <v>123</v>
      </c>
      <c r="Q8778" s="29" t="n">
        <f aca="false">IFERROR(VALUE(L8778),"")</f>
        <v>3</v>
      </c>
      <c r="R8778" s="29" t="n">
        <f aca="true">IF(O8778="","",O8778-TODAY())</f>
        <v>233</v>
      </c>
      <c r="S8778" s="29" t="str">
        <f aca="false">IF(C8778="&lt;&lt; vazio &gt;&gt;","VAZIA",IF(AND(O8778&lt;&gt;"",R8778&lt;0),"VENCIDO",IF(AND(O8778&lt;&gt;"",R8778&lt;=Parametros!$B$10),"PRÓX. VENCIMENTO",IF(F8778="Q","QUALIDADE",IF(F8778="S","BLOQUEADO",IF(F8778="R","RESTRITO/DEVOLUÇÃO",IF(OR(N8778="QUAR",N8778="QRES"),"QUARENTENA",IF(OR(B8778="DESCARTE",B8778="DEVOLUÇÃO"),"DESCARTE/DEVOLUÇÃO",IF(AND(D8778="",K8778&lt;&gt;""),"SEM LOTE",IF(AND(Q8778&lt;&gt;"",Q8778&gt;=Parametros!$B$11),"PARADO/SEM GIRO","OK"))))))))))</f>
        <v>OK</v>
      </c>
      <c r="T8778" s="29" t="str">
        <f aca="false">IF(AND($S8778="PARADO/SEM GIRO",$K8778="KG",OR(Painel!$B$5="(Todos)",A8778=Painel!$B$5)*OR(Painel!$E$5="(Todos)",P8778=Painel!$E$5)),$J8778+ROW()/10000000,"")</f>
        <v/>
      </c>
      <c r="U8778" s="29" t="str">
        <f aca="false">IF(AND($S8778="VENCIDO",$K8778="KG",OR(Painel!$B$5="(Todos)",A8778=Painel!$B$5)*OR(Painel!$E$5="(Todos)",P8778=Painel!$E$5)),$J8778+ROW()/10000000,"")</f>
        <v/>
      </c>
    </row>
    <row r="8779" customFormat="false" ht="15" hidden="false" customHeight="false" outlineLevel="0" collapsed="false">
      <c r="A8779" s="29" t="s">
        <v>57</v>
      </c>
      <c r="B8779" s="29" t="s">
        <v>15526</v>
      </c>
      <c r="C8779" s="29" t="s">
        <v>5840</v>
      </c>
      <c r="D8779" s="29" t="s">
        <v>15558</v>
      </c>
      <c r="E8779" s="29" t="n">
        <v>104</v>
      </c>
      <c r="F8779" s="29"/>
      <c r="G8779" s="29"/>
      <c r="H8779" s="30" t="n">
        <v>100</v>
      </c>
      <c r="I8779" s="31" t="n">
        <v>46282</v>
      </c>
      <c r="J8779" s="30" t="n">
        <v>100</v>
      </c>
      <c r="K8779" s="29" t="s">
        <v>120</v>
      </c>
      <c r="L8779" s="29" t="s">
        <v>400</v>
      </c>
      <c r="M8779" s="29"/>
      <c r="N8779" s="29" t="s">
        <v>122</v>
      </c>
      <c r="O8779" s="31" t="n">
        <v>46406</v>
      </c>
      <c r="P8779" s="29" t="s">
        <v>123</v>
      </c>
      <c r="Q8779" s="29" t="n">
        <f aca="false">IFERROR(VALUE(L8779),"")</f>
        <v>3</v>
      </c>
      <c r="R8779" s="29" t="n">
        <f aca="true">IF(O8779="","",O8779-TODAY())</f>
        <v>121</v>
      </c>
      <c r="S8779" s="29" t="str">
        <f aca="false">IF(C8779="&lt;&lt; vazio &gt;&gt;","VAZIA",IF(AND(O8779&lt;&gt;"",R8779&lt;0),"VENCIDO",IF(AND(O8779&lt;&gt;"",R8779&lt;=Parametros!$B$10),"PRÓX. VENCIMENTO",IF(F8779="Q","QUALIDADE",IF(F8779="S","BLOQUEADO",IF(F8779="R","RESTRITO/DEVOLUÇÃO",IF(OR(N8779="QUAR",N8779="QRES"),"QUARENTENA",IF(OR(B8779="DESCARTE",B8779="DEVOLUÇÃO"),"DESCARTE/DEVOLUÇÃO",IF(AND(D8779="",K8779&lt;&gt;""),"SEM LOTE",IF(AND(Q8779&lt;&gt;"",Q8779&gt;=Parametros!$B$11),"PARADO/SEM GIRO","OK"))))))))))</f>
        <v>OK</v>
      </c>
      <c r="T8779" s="29" t="str">
        <f aca="false">IF(AND($S8779="PARADO/SEM GIRO",$K8779="KG",OR(Painel!$B$5="(Todos)",A8779=Painel!$B$5)*OR(Painel!$E$5="(Todos)",P8779=Painel!$E$5)),$J8779+ROW()/10000000,"")</f>
        <v/>
      </c>
      <c r="U8779" s="29" t="str">
        <f aca="false">IF(AND($S8779="VENCIDO",$K8779="KG",OR(Painel!$B$5="(Todos)",A8779=Painel!$B$5)*OR(Painel!$E$5="(Todos)",P8779=Painel!$E$5)),$J8779+ROW()/10000000,"")</f>
        <v/>
      </c>
    </row>
    <row r="8780" customFormat="false" ht="15" hidden="false" customHeight="false" outlineLevel="0" collapsed="false">
      <c r="A8780" s="29" t="s">
        <v>57</v>
      </c>
      <c r="B8780" s="29" t="s">
        <v>15526</v>
      </c>
      <c r="C8780" s="29" t="s">
        <v>5121</v>
      </c>
      <c r="D8780" s="29" t="s">
        <v>15559</v>
      </c>
      <c r="E8780" s="29" t="n">
        <v>104</v>
      </c>
      <c r="F8780" s="29"/>
      <c r="G8780" s="29"/>
      <c r="H8780" s="30" t="n">
        <v>40.2</v>
      </c>
      <c r="I8780" s="31" t="n">
        <v>46282</v>
      </c>
      <c r="J8780" s="30" t="n">
        <v>40.2</v>
      </c>
      <c r="K8780" s="29" t="s">
        <v>120</v>
      </c>
      <c r="L8780" s="29" t="s">
        <v>400</v>
      </c>
      <c r="M8780" s="29"/>
      <c r="N8780" s="29" t="s">
        <v>122</v>
      </c>
      <c r="O8780" s="31" t="n">
        <v>46430</v>
      </c>
      <c r="P8780" s="29" t="s">
        <v>123</v>
      </c>
      <c r="Q8780" s="29" t="n">
        <f aca="false">IFERROR(VALUE(L8780),"")</f>
        <v>3</v>
      </c>
      <c r="R8780" s="29" t="n">
        <f aca="true">IF(O8780="","",O8780-TODAY())</f>
        <v>145</v>
      </c>
      <c r="S8780" s="29" t="str">
        <f aca="false">IF(C8780="&lt;&lt; vazio &gt;&gt;","VAZIA",IF(AND(O8780&lt;&gt;"",R8780&lt;0),"VENCIDO",IF(AND(O8780&lt;&gt;"",R8780&lt;=Parametros!$B$10),"PRÓX. VENCIMENTO",IF(F8780="Q","QUALIDADE",IF(F8780="S","BLOQUEADO",IF(F8780="R","RESTRITO/DEVOLUÇÃO",IF(OR(N8780="QUAR",N8780="QRES"),"QUARENTENA",IF(OR(B8780="DESCARTE",B8780="DEVOLUÇÃO"),"DESCARTE/DEVOLUÇÃO",IF(AND(D8780="",K8780&lt;&gt;""),"SEM LOTE",IF(AND(Q8780&lt;&gt;"",Q8780&gt;=Parametros!$B$11),"PARADO/SEM GIRO","OK"))))))))))</f>
        <v>OK</v>
      </c>
      <c r="T8780" s="29" t="str">
        <f aca="false">IF(AND($S8780="PARADO/SEM GIRO",$K8780="KG",OR(Painel!$B$5="(Todos)",A8780=Painel!$B$5)*OR(Painel!$E$5="(Todos)",P8780=Painel!$E$5)),$J8780+ROW()/10000000,"")</f>
        <v/>
      </c>
      <c r="U8780" s="29" t="str">
        <f aca="false">IF(AND($S8780="VENCIDO",$K8780="KG",OR(Painel!$B$5="(Todos)",A8780=Painel!$B$5)*OR(Painel!$E$5="(Todos)",P8780=Painel!$E$5)),$J8780+ROW()/10000000,"")</f>
        <v/>
      </c>
    </row>
    <row r="8781" customFormat="false" ht="15" hidden="false" customHeight="false" outlineLevel="0" collapsed="false">
      <c r="A8781" s="29" t="s">
        <v>57</v>
      </c>
      <c r="B8781" s="29" t="s">
        <v>15526</v>
      </c>
      <c r="C8781" s="29" t="s">
        <v>581</v>
      </c>
      <c r="D8781" s="29" t="s">
        <v>15560</v>
      </c>
      <c r="E8781" s="29" t="n">
        <v>104</v>
      </c>
      <c r="F8781" s="29"/>
      <c r="G8781" s="29"/>
      <c r="H8781" s="30" t="n">
        <v>315</v>
      </c>
      <c r="I8781" s="31" t="n">
        <v>46282</v>
      </c>
      <c r="J8781" s="30" t="n">
        <v>315</v>
      </c>
      <c r="K8781" s="29" t="s">
        <v>120</v>
      </c>
      <c r="L8781" s="29" t="s">
        <v>400</v>
      </c>
      <c r="M8781" s="29"/>
      <c r="N8781" s="29" t="s">
        <v>122</v>
      </c>
      <c r="O8781" s="31" t="n">
        <v>46706</v>
      </c>
      <c r="P8781" s="29" t="s">
        <v>123</v>
      </c>
      <c r="Q8781" s="29" t="n">
        <f aca="false">IFERROR(VALUE(L8781),"")</f>
        <v>3</v>
      </c>
      <c r="R8781" s="29" t="n">
        <f aca="true">IF(O8781="","",O8781-TODAY())</f>
        <v>421</v>
      </c>
      <c r="S8781" s="29" t="str">
        <f aca="false">IF(C8781="&lt;&lt; vazio &gt;&gt;","VAZIA",IF(AND(O8781&lt;&gt;"",R8781&lt;0),"VENCIDO",IF(AND(O8781&lt;&gt;"",R8781&lt;=Parametros!$B$10),"PRÓX. VENCIMENTO",IF(F8781="Q","QUALIDADE",IF(F8781="S","BLOQUEADO",IF(F8781="R","RESTRITO/DEVOLUÇÃO",IF(OR(N8781="QUAR",N8781="QRES"),"QUARENTENA",IF(OR(B8781="DESCARTE",B8781="DEVOLUÇÃO"),"DESCARTE/DEVOLUÇÃO",IF(AND(D8781="",K8781&lt;&gt;""),"SEM LOTE",IF(AND(Q8781&lt;&gt;"",Q8781&gt;=Parametros!$B$11),"PARADO/SEM GIRO","OK"))))))))))</f>
        <v>OK</v>
      </c>
      <c r="T8781" s="29" t="str">
        <f aca="false">IF(AND($S8781="PARADO/SEM GIRO",$K8781="KG",OR(Painel!$B$5="(Todos)",A8781=Painel!$B$5)*OR(Painel!$E$5="(Todos)",P8781=Painel!$E$5)),$J8781+ROW()/10000000,"")</f>
        <v/>
      </c>
      <c r="U8781" s="29" t="str">
        <f aca="false">IF(AND($S8781="VENCIDO",$K8781="KG",OR(Painel!$B$5="(Todos)",A8781=Painel!$B$5)*OR(Painel!$E$5="(Todos)",P8781=Painel!$E$5)),$J8781+ROW()/10000000,"")</f>
        <v/>
      </c>
    </row>
    <row r="8782" customFormat="false" ht="15" hidden="false" customHeight="false" outlineLevel="0" collapsed="false">
      <c r="A8782" s="29" t="s">
        <v>57</v>
      </c>
      <c r="B8782" s="29" t="s">
        <v>15526</v>
      </c>
      <c r="C8782" s="29" t="s">
        <v>473</v>
      </c>
      <c r="D8782" s="29" t="s">
        <v>15561</v>
      </c>
      <c r="E8782" s="29" t="n">
        <v>104</v>
      </c>
      <c r="F8782" s="29"/>
      <c r="G8782" s="29"/>
      <c r="H8782" s="30" t="n">
        <v>300</v>
      </c>
      <c r="I8782" s="31" t="n">
        <v>46282</v>
      </c>
      <c r="J8782" s="30" t="n">
        <v>300</v>
      </c>
      <c r="K8782" s="29" t="s">
        <v>120</v>
      </c>
      <c r="L8782" s="29" t="s">
        <v>400</v>
      </c>
      <c r="M8782" s="29"/>
      <c r="N8782" s="29" t="s">
        <v>122</v>
      </c>
      <c r="O8782" s="31" t="n">
        <v>46669</v>
      </c>
      <c r="P8782" s="29" t="s">
        <v>123</v>
      </c>
      <c r="Q8782" s="29" t="n">
        <f aca="false">IFERROR(VALUE(L8782),"")</f>
        <v>3</v>
      </c>
      <c r="R8782" s="29" t="n">
        <f aca="true">IF(O8782="","",O8782-TODAY())</f>
        <v>384</v>
      </c>
      <c r="S8782" s="29" t="str">
        <f aca="false">IF(C8782="&lt;&lt; vazio &gt;&gt;","VAZIA",IF(AND(O8782&lt;&gt;"",R8782&lt;0),"VENCIDO",IF(AND(O8782&lt;&gt;"",R8782&lt;=Parametros!$B$10),"PRÓX. VENCIMENTO",IF(F8782="Q","QUALIDADE",IF(F8782="S","BLOQUEADO",IF(F8782="R","RESTRITO/DEVOLUÇÃO",IF(OR(N8782="QUAR",N8782="QRES"),"QUARENTENA",IF(OR(B8782="DESCARTE",B8782="DEVOLUÇÃO"),"DESCARTE/DEVOLUÇÃO",IF(AND(D8782="",K8782&lt;&gt;""),"SEM LOTE",IF(AND(Q8782&lt;&gt;"",Q8782&gt;=Parametros!$B$11),"PARADO/SEM GIRO","OK"))))))))))</f>
        <v>OK</v>
      </c>
      <c r="T8782" s="29" t="str">
        <f aca="false">IF(AND($S8782="PARADO/SEM GIRO",$K8782="KG",OR(Painel!$B$5="(Todos)",A8782=Painel!$B$5)*OR(Painel!$E$5="(Todos)",P8782=Painel!$E$5)),$J8782+ROW()/10000000,"")</f>
        <v/>
      </c>
      <c r="U8782" s="29" t="str">
        <f aca="false">IF(AND($S8782="VENCIDO",$K8782="KG",OR(Painel!$B$5="(Todos)",A8782=Painel!$B$5)*OR(Painel!$E$5="(Todos)",P8782=Painel!$E$5)),$J8782+ROW()/10000000,"")</f>
        <v/>
      </c>
    </row>
    <row r="8783" customFormat="false" ht="15" hidden="false" customHeight="false" outlineLevel="0" collapsed="false">
      <c r="A8783" s="29" t="s">
        <v>57</v>
      </c>
      <c r="B8783" s="29" t="s">
        <v>15526</v>
      </c>
      <c r="C8783" s="29" t="s">
        <v>308</v>
      </c>
      <c r="D8783" s="29" t="s">
        <v>15562</v>
      </c>
      <c r="E8783" s="29" t="n">
        <v>104</v>
      </c>
      <c r="F8783" s="29"/>
      <c r="G8783" s="29"/>
      <c r="H8783" s="30" t="n">
        <v>165</v>
      </c>
      <c r="I8783" s="31" t="n">
        <v>46282</v>
      </c>
      <c r="J8783" s="30" t="n">
        <v>165</v>
      </c>
      <c r="K8783" s="29" t="s">
        <v>120</v>
      </c>
      <c r="L8783" s="29" t="s">
        <v>400</v>
      </c>
      <c r="M8783" s="29"/>
      <c r="N8783" s="29" t="s">
        <v>122</v>
      </c>
      <c r="O8783" s="31" t="n">
        <v>46599</v>
      </c>
      <c r="P8783" s="29" t="s">
        <v>123</v>
      </c>
      <c r="Q8783" s="29" t="n">
        <f aca="false">IFERROR(VALUE(L8783),"")</f>
        <v>3</v>
      </c>
      <c r="R8783" s="29" t="n">
        <f aca="true">IF(O8783="","",O8783-TODAY())</f>
        <v>314</v>
      </c>
      <c r="S8783" s="29" t="str">
        <f aca="false">IF(C8783="&lt;&lt; vazio &gt;&gt;","VAZIA",IF(AND(O8783&lt;&gt;"",R8783&lt;0),"VENCIDO",IF(AND(O8783&lt;&gt;"",R8783&lt;=Parametros!$B$10),"PRÓX. VENCIMENTO",IF(F8783="Q","QUALIDADE",IF(F8783="S","BLOQUEADO",IF(F8783="R","RESTRITO/DEVOLUÇÃO",IF(OR(N8783="QUAR",N8783="QRES"),"QUARENTENA",IF(OR(B8783="DESCARTE",B8783="DEVOLUÇÃO"),"DESCARTE/DEVOLUÇÃO",IF(AND(D8783="",K8783&lt;&gt;""),"SEM LOTE",IF(AND(Q8783&lt;&gt;"",Q8783&gt;=Parametros!$B$11),"PARADO/SEM GIRO","OK"))))))))))</f>
        <v>OK</v>
      </c>
      <c r="T8783" s="29" t="str">
        <f aca="false">IF(AND($S8783="PARADO/SEM GIRO",$K8783="KG",OR(Painel!$B$5="(Todos)",A8783=Painel!$B$5)*OR(Painel!$E$5="(Todos)",P8783=Painel!$E$5)),$J8783+ROW()/10000000,"")</f>
        <v/>
      </c>
      <c r="U8783" s="29" t="str">
        <f aca="false">IF(AND($S8783="VENCIDO",$K8783="KG",OR(Painel!$B$5="(Todos)",A8783=Painel!$B$5)*OR(Painel!$E$5="(Todos)",P8783=Painel!$E$5)),$J8783+ROW()/10000000,"")</f>
        <v/>
      </c>
    </row>
    <row r="8784" customFormat="false" ht="15" hidden="false" customHeight="false" outlineLevel="0" collapsed="false">
      <c r="A8784" s="29" t="s">
        <v>57</v>
      </c>
      <c r="B8784" s="29" t="s">
        <v>15526</v>
      </c>
      <c r="C8784" s="29" t="s">
        <v>308</v>
      </c>
      <c r="D8784" s="29" t="s">
        <v>1374</v>
      </c>
      <c r="E8784" s="29" t="n">
        <v>104</v>
      </c>
      <c r="F8784" s="29"/>
      <c r="G8784" s="29"/>
      <c r="H8784" s="30" t="n">
        <v>345</v>
      </c>
      <c r="I8784" s="31" t="n">
        <v>46282</v>
      </c>
      <c r="J8784" s="30" t="n">
        <v>345</v>
      </c>
      <c r="K8784" s="29" t="s">
        <v>120</v>
      </c>
      <c r="L8784" s="29" t="s">
        <v>400</v>
      </c>
      <c r="M8784" s="29"/>
      <c r="N8784" s="29" t="s">
        <v>122</v>
      </c>
      <c r="O8784" s="31" t="n">
        <v>46600</v>
      </c>
      <c r="P8784" s="29" t="s">
        <v>123</v>
      </c>
      <c r="Q8784" s="29" t="n">
        <f aca="false">IFERROR(VALUE(L8784),"")</f>
        <v>3</v>
      </c>
      <c r="R8784" s="29" t="n">
        <f aca="true">IF(O8784="","",O8784-TODAY())</f>
        <v>315</v>
      </c>
      <c r="S8784" s="29" t="str">
        <f aca="false">IF(C8784="&lt;&lt; vazio &gt;&gt;","VAZIA",IF(AND(O8784&lt;&gt;"",R8784&lt;0),"VENCIDO",IF(AND(O8784&lt;&gt;"",R8784&lt;=Parametros!$B$10),"PRÓX. VENCIMENTO",IF(F8784="Q","QUALIDADE",IF(F8784="S","BLOQUEADO",IF(F8784="R","RESTRITO/DEVOLUÇÃO",IF(OR(N8784="QUAR",N8784="QRES"),"QUARENTENA",IF(OR(B8784="DESCARTE",B8784="DEVOLUÇÃO"),"DESCARTE/DEVOLUÇÃO",IF(AND(D8784="",K8784&lt;&gt;""),"SEM LOTE",IF(AND(Q8784&lt;&gt;"",Q8784&gt;=Parametros!$B$11),"PARADO/SEM GIRO","OK"))))))))))</f>
        <v>OK</v>
      </c>
      <c r="T8784" s="29" t="str">
        <f aca="false">IF(AND($S8784="PARADO/SEM GIRO",$K8784="KG",OR(Painel!$B$5="(Todos)",A8784=Painel!$B$5)*OR(Painel!$E$5="(Todos)",P8784=Painel!$E$5)),$J8784+ROW()/10000000,"")</f>
        <v/>
      </c>
      <c r="U8784" s="29" t="str">
        <f aca="false">IF(AND($S8784="VENCIDO",$K8784="KG",OR(Painel!$B$5="(Todos)",A8784=Painel!$B$5)*OR(Painel!$E$5="(Todos)",P8784=Painel!$E$5)),$J8784+ROW()/10000000,"")</f>
        <v/>
      </c>
    </row>
    <row r="8785" customFormat="false" ht="15" hidden="false" customHeight="false" outlineLevel="0" collapsed="false">
      <c r="A8785" s="29" t="s">
        <v>57</v>
      </c>
      <c r="B8785" s="29" t="s">
        <v>15526</v>
      </c>
      <c r="C8785" s="29" t="s">
        <v>242</v>
      </c>
      <c r="D8785" s="29" t="s">
        <v>243</v>
      </c>
      <c r="E8785" s="29" t="n">
        <v>104</v>
      </c>
      <c r="F8785" s="29"/>
      <c r="G8785" s="29"/>
      <c r="H8785" s="30" t="n">
        <v>432</v>
      </c>
      <c r="I8785" s="31" t="n">
        <v>46282</v>
      </c>
      <c r="J8785" s="30" t="n">
        <v>432</v>
      </c>
      <c r="K8785" s="29" t="s">
        <v>120</v>
      </c>
      <c r="L8785" s="29" t="s">
        <v>400</v>
      </c>
      <c r="M8785" s="29"/>
      <c r="N8785" s="29" t="s">
        <v>122</v>
      </c>
      <c r="O8785" s="31" t="n">
        <v>46098</v>
      </c>
      <c r="P8785" s="29" t="s">
        <v>123</v>
      </c>
      <c r="Q8785" s="29" t="n">
        <f aca="false">IFERROR(VALUE(L8785),"")</f>
        <v>3</v>
      </c>
      <c r="R8785" s="29" t="n">
        <f aca="true">IF(O8785="","",O8785-TODAY())</f>
        <v>-187</v>
      </c>
      <c r="S8785" s="29" t="str">
        <f aca="false">IF(C8785="&lt;&lt; vazio &gt;&gt;","VAZIA",IF(AND(O8785&lt;&gt;"",R8785&lt;0),"VENCIDO",IF(AND(O8785&lt;&gt;"",R8785&lt;=Parametros!$B$10),"PRÓX. VENCIMENTO",IF(F8785="Q","QUALIDADE",IF(F8785="S","BLOQUEADO",IF(F8785="R","RESTRITO/DEVOLUÇÃO",IF(OR(N8785="QUAR",N8785="QRES"),"QUARENTENA",IF(OR(B8785="DESCARTE",B8785="DEVOLUÇÃO"),"DESCARTE/DEVOLUÇÃO",IF(AND(D8785="",K8785&lt;&gt;""),"SEM LOTE",IF(AND(Q8785&lt;&gt;"",Q8785&gt;=Parametros!$B$11),"PARADO/SEM GIRO","OK"))))))))))</f>
        <v>VENCIDO</v>
      </c>
      <c r="T8785" s="29" t="str">
        <f aca="false">IF(AND($S8785="PARADO/SEM GIRO",$K8785="KG",OR(Painel!$B$5="(Todos)",A8785=Painel!$B$5)*OR(Painel!$E$5="(Todos)",P8785=Painel!$E$5)),$J8785+ROW()/10000000,"")</f>
        <v/>
      </c>
      <c r="U8785" s="29" t="n">
        <f aca="false">IF(AND($S8785="VENCIDO",$K8785="KG",OR(Painel!$B$5="(Todos)",A8785=Painel!$B$5)*OR(Painel!$E$5="(Todos)",P8785=Painel!$E$5)),$J8785+ROW()/10000000,"")</f>
        <v>432.0008785</v>
      </c>
    </row>
    <row r="8786" customFormat="false" ht="15" hidden="false" customHeight="false" outlineLevel="0" collapsed="false">
      <c r="A8786" s="29" t="s">
        <v>57</v>
      </c>
      <c r="B8786" s="29" t="s">
        <v>15526</v>
      </c>
      <c r="C8786" s="29" t="s">
        <v>244</v>
      </c>
      <c r="D8786" s="29" t="s">
        <v>245</v>
      </c>
      <c r="E8786" s="29" t="n">
        <v>104</v>
      </c>
      <c r="F8786" s="29"/>
      <c r="G8786" s="29"/>
      <c r="H8786" s="30" t="n">
        <v>365</v>
      </c>
      <c r="I8786" s="31" t="n">
        <v>46282</v>
      </c>
      <c r="J8786" s="30" t="n">
        <v>365</v>
      </c>
      <c r="K8786" s="29" t="s">
        <v>120</v>
      </c>
      <c r="L8786" s="29" t="s">
        <v>400</v>
      </c>
      <c r="M8786" s="29"/>
      <c r="N8786" s="29" t="s">
        <v>122</v>
      </c>
      <c r="O8786" s="31" t="n">
        <v>46309</v>
      </c>
      <c r="P8786" s="29" t="s">
        <v>123</v>
      </c>
      <c r="Q8786" s="29" t="n">
        <f aca="false">IFERROR(VALUE(L8786),"")</f>
        <v>3</v>
      </c>
      <c r="R8786" s="29" t="n">
        <f aca="true">IF(O8786="","",O8786-TODAY())</f>
        <v>24</v>
      </c>
      <c r="S8786" s="29" t="str">
        <f aca="false">IF(C8786="&lt;&lt; vazio &gt;&gt;","VAZIA",IF(AND(O8786&lt;&gt;"",R8786&lt;0),"VENCIDO",IF(AND(O8786&lt;&gt;"",R8786&lt;=Parametros!$B$10),"PRÓX. VENCIMENTO",IF(F8786="Q","QUALIDADE",IF(F8786="S","BLOQUEADO",IF(F8786="R","RESTRITO/DEVOLUÇÃO",IF(OR(N8786="QUAR",N8786="QRES"),"QUARENTENA",IF(OR(B8786="DESCARTE",B8786="DEVOLUÇÃO"),"DESCARTE/DEVOLUÇÃO",IF(AND(D8786="",K8786&lt;&gt;""),"SEM LOTE",IF(AND(Q8786&lt;&gt;"",Q8786&gt;=Parametros!$B$11),"PARADO/SEM GIRO","OK"))))))))))</f>
        <v>PRÓX. VENCIMENTO</v>
      </c>
      <c r="T8786" s="29" t="str">
        <f aca="false">IF(AND($S8786="PARADO/SEM GIRO",$K8786="KG",OR(Painel!$B$5="(Todos)",A8786=Painel!$B$5)*OR(Painel!$E$5="(Todos)",P8786=Painel!$E$5)),$J8786+ROW()/10000000,"")</f>
        <v/>
      </c>
      <c r="U8786" s="29" t="str">
        <f aca="false">IF(AND($S8786="VENCIDO",$K8786="KG",OR(Painel!$B$5="(Todos)",A8786=Painel!$B$5)*OR(Painel!$E$5="(Todos)",P8786=Painel!$E$5)),$J8786+ROW()/10000000,"")</f>
        <v/>
      </c>
    </row>
    <row r="8787" customFormat="false" ht="15" hidden="false" customHeight="false" outlineLevel="0" collapsed="false">
      <c r="A8787" s="29" t="s">
        <v>57</v>
      </c>
      <c r="B8787" s="29" t="s">
        <v>15526</v>
      </c>
      <c r="C8787" s="29" t="s">
        <v>159</v>
      </c>
      <c r="D8787" s="29" t="s">
        <v>246</v>
      </c>
      <c r="E8787" s="29" t="n">
        <v>104</v>
      </c>
      <c r="F8787" s="29"/>
      <c r="G8787" s="29"/>
      <c r="H8787" s="30" t="n">
        <v>84</v>
      </c>
      <c r="I8787" s="31" t="n">
        <v>46282</v>
      </c>
      <c r="J8787" s="30" t="n">
        <v>84</v>
      </c>
      <c r="K8787" s="29" t="s">
        <v>120</v>
      </c>
      <c r="L8787" s="29" t="s">
        <v>400</v>
      </c>
      <c r="M8787" s="29"/>
      <c r="N8787" s="29" t="s">
        <v>122</v>
      </c>
      <c r="O8787" s="29"/>
      <c r="P8787" s="29" t="s">
        <v>123</v>
      </c>
      <c r="Q8787" s="29" t="n">
        <f aca="false">IFERROR(VALUE(L8787),"")</f>
        <v>3</v>
      </c>
      <c r="R8787" s="29" t="str">
        <f aca="true">IF(O8787="","",O8787-TODAY())</f>
        <v/>
      </c>
      <c r="S8787" s="29" t="str">
        <f aca="false">IF(C8787="&lt;&lt; vazio &gt;&gt;","VAZIA",IF(AND(O8787&lt;&gt;"",R8787&lt;0),"VENCIDO",IF(AND(O8787&lt;&gt;"",R8787&lt;=Parametros!$B$10),"PRÓX. VENCIMENTO",IF(F8787="Q","QUALIDADE",IF(F8787="S","BLOQUEADO",IF(F8787="R","RESTRITO/DEVOLUÇÃO",IF(OR(N8787="QUAR",N8787="QRES"),"QUARENTENA",IF(OR(B8787="DESCARTE",B8787="DEVOLUÇÃO"),"DESCARTE/DEVOLUÇÃO",IF(AND(D8787="",K8787&lt;&gt;""),"SEM LOTE",IF(AND(Q8787&lt;&gt;"",Q8787&gt;=Parametros!$B$11),"PARADO/SEM GIRO","OK"))))))))))</f>
        <v>OK</v>
      </c>
      <c r="T8787" s="29" t="str">
        <f aca="false">IF(AND($S8787="PARADO/SEM GIRO",$K8787="KG",OR(Painel!$B$5="(Todos)",A8787=Painel!$B$5)*OR(Painel!$E$5="(Todos)",P8787=Painel!$E$5)),$J8787+ROW()/10000000,"")</f>
        <v/>
      </c>
      <c r="U8787" s="29" t="str">
        <f aca="false">IF(AND($S8787="VENCIDO",$K8787="KG",OR(Painel!$B$5="(Todos)",A8787=Painel!$B$5)*OR(Painel!$E$5="(Todos)",P8787=Painel!$E$5)),$J8787+ROW()/10000000,"")</f>
        <v/>
      </c>
    </row>
    <row r="8788" customFormat="false" ht="15" hidden="false" customHeight="false" outlineLevel="0" collapsed="false">
      <c r="A8788" s="29" t="s">
        <v>57</v>
      </c>
      <c r="B8788" s="29" t="s">
        <v>15526</v>
      </c>
      <c r="C8788" s="29" t="s">
        <v>159</v>
      </c>
      <c r="D8788" s="29" t="s">
        <v>5898</v>
      </c>
      <c r="E8788" s="29" t="n">
        <v>104</v>
      </c>
      <c r="F8788" s="29"/>
      <c r="G8788" s="29"/>
      <c r="H8788" s="30" t="n">
        <v>1102.5</v>
      </c>
      <c r="I8788" s="31" t="n">
        <v>46282</v>
      </c>
      <c r="J8788" s="30" t="n">
        <v>1102.5</v>
      </c>
      <c r="K8788" s="29" t="s">
        <v>120</v>
      </c>
      <c r="L8788" s="29" t="s">
        <v>400</v>
      </c>
      <c r="M8788" s="29"/>
      <c r="N8788" s="29" t="s">
        <v>122</v>
      </c>
      <c r="O8788" s="31" t="n">
        <v>46663</v>
      </c>
      <c r="P8788" s="29" t="s">
        <v>123</v>
      </c>
      <c r="Q8788" s="29" t="n">
        <f aca="false">IFERROR(VALUE(L8788),"")</f>
        <v>3</v>
      </c>
      <c r="R8788" s="29" t="n">
        <f aca="true">IF(O8788="","",O8788-TODAY())</f>
        <v>378</v>
      </c>
      <c r="S8788" s="29" t="str">
        <f aca="false">IF(C8788="&lt;&lt; vazio &gt;&gt;","VAZIA",IF(AND(O8788&lt;&gt;"",R8788&lt;0),"VENCIDO",IF(AND(O8788&lt;&gt;"",R8788&lt;=Parametros!$B$10),"PRÓX. VENCIMENTO",IF(F8788="Q","QUALIDADE",IF(F8788="S","BLOQUEADO",IF(F8788="R","RESTRITO/DEVOLUÇÃO",IF(OR(N8788="QUAR",N8788="QRES"),"QUARENTENA",IF(OR(B8788="DESCARTE",B8788="DEVOLUÇÃO"),"DESCARTE/DEVOLUÇÃO",IF(AND(D8788="",K8788&lt;&gt;""),"SEM LOTE",IF(AND(Q8788&lt;&gt;"",Q8788&gt;=Parametros!$B$11),"PARADO/SEM GIRO","OK"))))))))))</f>
        <v>OK</v>
      </c>
      <c r="T8788" s="29" t="str">
        <f aca="false">IF(AND($S8788="PARADO/SEM GIRO",$K8788="KG",OR(Painel!$B$5="(Todos)",A8788=Painel!$B$5)*OR(Painel!$E$5="(Todos)",P8788=Painel!$E$5)),$J8788+ROW()/10000000,"")</f>
        <v/>
      </c>
      <c r="U8788" s="29" t="str">
        <f aca="false">IF(AND($S8788="VENCIDO",$K8788="KG",OR(Painel!$B$5="(Todos)",A8788=Painel!$B$5)*OR(Painel!$E$5="(Todos)",P8788=Painel!$E$5)),$J8788+ROW()/10000000,"")</f>
        <v/>
      </c>
    </row>
    <row r="8789" customFormat="false" ht="15" hidden="false" customHeight="false" outlineLevel="0" collapsed="false">
      <c r="A8789" s="29" t="s">
        <v>57</v>
      </c>
      <c r="B8789" s="29" t="s">
        <v>15526</v>
      </c>
      <c r="C8789" s="29" t="s">
        <v>371</v>
      </c>
      <c r="D8789" s="29" t="s">
        <v>15563</v>
      </c>
      <c r="E8789" s="29" t="n">
        <v>104</v>
      </c>
      <c r="F8789" s="29"/>
      <c r="G8789" s="29"/>
      <c r="H8789" s="30" t="n">
        <v>999.9</v>
      </c>
      <c r="I8789" s="31" t="n">
        <v>46282</v>
      </c>
      <c r="J8789" s="30" t="n">
        <v>999.9</v>
      </c>
      <c r="K8789" s="29" t="s">
        <v>120</v>
      </c>
      <c r="L8789" s="29" t="s">
        <v>400</v>
      </c>
      <c r="M8789" s="29"/>
      <c r="N8789" s="29" t="s">
        <v>122</v>
      </c>
      <c r="O8789" s="31" t="n">
        <v>46454</v>
      </c>
      <c r="P8789" s="29" t="s">
        <v>123</v>
      </c>
      <c r="Q8789" s="29" t="n">
        <f aca="false">IFERROR(VALUE(L8789),"")</f>
        <v>3</v>
      </c>
      <c r="R8789" s="29" t="n">
        <f aca="true">IF(O8789="","",O8789-TODAY())</f>
        <v>169</v>
      </c>
      <c r="S8789" s="29" t="str">
        <f aca="false">IF(C8789="&lt;&lt; vazio &gt;&gt;","VAZIA",IF(AND(O8789&lt;&gt;"",R8789&lt;0),"VENCIDO",IF(AND(O8789&lt;&gt;"",R8789&lt;=Parametros!$B$10),"PRÓX. VENCIMENTO",IF(F8789="Q","QUALIDADE",IF(F8789="S","BLOQUEADO",IF(F8789="R","RESTRITO/DEVOLUÇÃO",IF(OR(N8789="QUAR",N8789="QRES"),"QUARENTENA",IF(OR(B8789="DESCARTE",B8789="DEVOLUÇÃO"),"DESCARTE/DEVOLUÇÃO",IF(AND(D8789="",K8789&lt;&gt;""),"SEM LOTE",IF(AND(Q8789&lt;&gt;"",Q8789&gt;=Parametros!$B$11),"PARADO/SEM GIRO","OK"))))))))))</f>
        <v>OK</v>
      </c>
      <c r="T8789" s="29" t="str">
        <f aca="false">IF(AND($S8789="PARADO/SEM GIRO",$K8789="KG",OR(Painel!$B$5="(Todos)",A8789=Painel!$B$5)*OR(Painel!$E$5="(Todos)",P8789=Painel!$E$5)),$J8789+ROW()/10000000,"")</f>
        <v/>
      </c>
      <c r="U8789" s="29" t="str">
        <f aca="false">IF(AND($S8789="VENCIDO",$K8789="KG",OR(Painel!$B$5="(Todos)",A8789=Painel!$B$5)*OR(Painel!$E$5="(Todos)",P8789=Painel!$E$5)),$J8789+ROW()/10000000,"")</f>
        <v/>
      </c>
    </row>
    <row r="8790" customFormat="false" ht="15" hidden="false" customHeight="false" outlineLevel="0" collapsed="false">
      <c r="A8790" s="29" t="s">
        <v>57</v>
      </c>
      <c r="B8790" s="29" t="s">
        <v>15526</v>
      </c>
      <c r="C8790" s="29" t="s">
        <v>371</v>
      </c>
      <c r="D8790" s="29" t="s">
        <v>15564</v>
      </c>
      <c r="E8790" s="29" t="n">
        <v>104</v>
      </c>
      <c r="F8790" s="29"/>
      <c r="G8790" s="29"/>
      <c r="H8790" s="30" t="n">
        <v>1898.8</v>
      </c>
      <c r="I8790" s="31" t="n">
        <v>46282</v>
      </c>
      <c r="J8790" s="30" t="n">
        <v>1898.8</v>
      </c>
      <c r="K8790" s="29" t="s">
        <v>120</v>
      </c>
      <c r="L8790" s="29" t="s">
        <v>400</v>
      </c>
      <c r="M8790" s="29"/>
      <c r="N8790" s="29" t="s">
        <v>122</v>
      </c>
      <c r="O8790" s="31" t="n">
        <v>46457</v>
      </c>
      <c r="P8790" s="29" t="s">
        <v>123</v>
      </c>
      <c r="Q8790" s="29" t="n">
        <f aca="false">IFERROR(VALUE(L8790),"")</f>
        <v>3</v>
      </c>
      <c r="R8790" s="29" t="n">
        <f aca="true">IF(O8790="","",O8790-TODAY())</f>
        <v>172</v>
      </c>
      <c r="S8790" s="29" t="str">
        <f aca="false">IF(C8790="&lt;&lt; vazio &gt;&gt;","VAZIA",IF(AND(O8790&lt;&gt;"",R8790&lt;0),"VENCIDO",IF(AND(O8790&lt;&gt;"",R8790&lt;=Parametros!$B$10),"PRÓX. VENCIMENTO",IF(F8790="Q","QUALIDADE",IF(F8790="S","BLOQUEADO",IF(F8790="R","RESTRITO/DEVOLUÇÃO",IF(OR(N8790="QUAR",N8790="QRES"),"QUARENTENA",IF(OR(B8790="DESCARTE",B8790="DEVOLUÇÃO"),"DESCARTE/DEVOLUÇÃO",IF(AND(D8790="",K8790&lt;&gt;""),"SEM LOTE",IF(AND(Q8790&lt;&gt;"",Q8790&gt;=Parametros!$B$11),"PARADO/SEM GIRO","OK"))))))))))</f>
        <v>OK</v>
      </c>
      <c r="T8790" s="29" t="str">
        <f aca="false">IF(AND($S8790="PARADO/SEM GIRO",$K8790="KG",OR(Painel!$B$5="(Todos)",A8790=Painel!$B$5)*OR(Painel!$E$5="(Todos)",P8790=Painel!$E$5)),$J8790+ROW()/10000000,"")</f>
        <v/>
      </c>
      <c r="U8790" s="29" t="str">
        <f aca="false">IF(AND($S8790="VENCIDO",$K8790="KG",OR(Painel!$B$5="(Todos)",A8790=Painel!$B$5)*OR(Painel!$E$5="(Todos)",P8790=Painel!$E$5)),$J8790+ROW()/10000000,"")</f>
        <v/>
      </c>
    </row>
    <row r="8791" customFormat="false" ht="15" hidden="false" customHeight="false" outlineLevel="0" collapsed="false">
      <c r="A8791" s="29" t="s">
        <v>57</v>
      </c>
      <c r="B8791" s="29" t="s">
        <v>15526</v>
      </c>
      <c r="C8791" s="29" t="s">
        <v>415</v>
      </c>
      <c r="D8791" s="29" t="s">
        <v>15565</v>
      </c>
      <c r="E8791" s="29" t="n">
        <v>104</v>
      </c>
      <c r="F8791" s="29"/>
      <c r="G8791" s="29"/>
      <c r="H8791" s="30" t="n">
        <v>800</v>
      </c>
      <c r="I8791" s="31" t="n">
        <v>46282</v>
      </c>
      <c r="J8791" s="30" t="n">
        <v>800</v>
      </c>
      <c r="K8791" s="29" t="s">
        <v>120</v>
      </c>
      <c r="L8791" s="29" t="s">
        <v>400</v>
      </c>
      <c r="M8791" s="29"/>
      <c r="N8791" s="29" t="s">
        <v>122</v>
      </c>
      <c r="O8791" s="31" t="n">
        <v>46662</v>
      </c>
      <c r="P8791" s="29" t="s">
        <v>123</v>
      </c>
      <c r="Q8791" s="29" t="n">
        <f aca="false">IFERROR(VALUE(L8791),"")</f>
        <v>3</v>
      </c>
      <c r="R8791" s="29" t="n">
        <f aca="true">IF(O8791="","",O8791-TODAY())</f>
        <v>377</v>
      </c>
      <c r="S8791" s="29" t="str">
        <f aca="false">IF(C8791="&lt;&lt; vazio &gt;&gt;","VAZIA",IF(AND(O8791&lt;&gt;"",R8791&lt;0),"VENCIDO",IF(AND(O8791&lt;&gt;"",R8791&lt;=Parametros!$B$10),"PRÓX. VENCIMENTO",IF(F8791="Q","QUALIDADE",IF(F8791="S","BLOQUEADO",IF(F8791="R","RESTRITO/DEVOLUÇÃO",IF(OR(N8791="QUAR",N8791="QRES"),"QUARENTENA",IF(OR(B8791="DESCARTE",B8791="DEVOLUÇÃO"),"DESCARTE/DEVOLUÇÃO",IF(AND(D8791="",K8791&lt;&gt;""),"SEM LOTE",IF(AND(Q8791&lt;&gt;"",Q8791&gt;=Parametros!$B$11),"PARADO/SEM GIRO","OK"))))))))))</f>
        <v>OK</v>
      </c>
      <c r="T8791" s="29" t="str">
        <f aca="false">IF(AND($S8791="PARADO/SEM GIRO",$K8791="KG",OR(Painel!$B$5="(Todos)",A8791=Painel!$B$5)*OR(Painel!$E$5="(Todos)",P8791=Painel!$E$5)),$J8791+ROW()/10000000,"")</f>
        <v/>
      </c>
      <c r="U8791" s="29" t="str">
        <f aca="false">IF(AND($S8791="VENCIDO",$K8791="KG",OR(Painel!$B$5="(Todos)",A8791=Painel!$B$5)*OR(Painel!$E$5="(Todos)",P8791=Painel!$E$5)),$J8791+ROW()/10000000,"")</f>
        <v/>
      </c>
    </row>
    <row r="8792" customFormat="false" ht="15" hidden="false" customHeight="false" outlineLevel="0" collapsed="false">
      <c r="A8792" s="29" t="s">
        <v>57</v>
      </c>
      <c r="B8792" s="29" t="s">
        <v>15526</v>
      </c>
      <c r="C8792" s="29" t="s">
        <v>556</v>
      </c>
      <c r="D8792" s="29" t="s">
        <v>4452</v>
      </c>
      <c r="E8792" s="29" t="n">
        <v>104</v>
      </c>
      <c r="F8792" s="29"/>
      <c r="G8792" s="29"/>
      <c r="H8792" s="30" t="n">
        <v>574</v>
      </c>
      <c r="I8792" s="31" t="n">
        <v>46282</v>
      </c>
      <c r="J8792" s="30" t="n">
        <v>574</v>
      </c>
      <c r="K8792" s="29" t="s">
        <v>120</v>
      </c>
      <c r="L8792" s="29" t="s">
        <v>400</v>
      </c>
      <c r="M8792" s="29"/>
      <c r="N8792" s="29" t="s">
        <v>122</v>
      </c>
      <c r="O8792" s="31" t="n">
        <v>46486</v>
      </c>
      <c r="P8792" s="29" t="s">
        <v>123</v>
      </c>
      <c r="Q8792" s="29" t="n">
        <f aca="false">IFERROR(VALUE(L8792),"")</f>
        <v>3</v>
      </c>
      <c r="R8792" s="29" t="n">
        <f aca="true">IF(O8792="","",O8792-TODAY())</f>
        <v>201</v>
      </c>
      <c r="S8792" s="29" t="str">
        <f aca="false">IF(C8792="&lt;&lt; vazio &gt;&gt;","VAZIA",IF(AND(O8792&lt;&gt;"",R8792&lt;0),"VENCIDO",IF(AND(O8792&lt;&gt;"",R8792&lt;=Parametros!$B$10),"PRÓX. VENCIMENTO",IF(F8792="Q","QUALIDADE",IF(F8792="S","BLOQUEADO",IF(F8792="R","RESTRITO/DEVOLUÇÃO",IF(OR(N8792="QUAR",N8792="QRES"),"QUARENTENA",IF(OR(B8792="DESCARTE",B8792="DEVOLUÇÃO"),"DESCARTE/DEVOLUÇÃO",IF(AND(D8792="",K8792&lt;&gt;""),"SEM LOTE",IF(AND(Q8792&lt;&gt;"",Q8792&gt;=Parametros!$B$11),"PARADO/SEM GIRO","OK"))))))))))</f>
        <v>OK</v>
      </c>
      <c r="T8792" s="29" t="str">
        <f aca="false">IF(AND($S8792="PARADO/SEM GIRO",$K8792="KG",OR(Painel!$B$5="(Todos)",A8792=Painel!$B$5)*OR(Painel!$E$5="(Todos)",P8792=Painel!$E$5)),$J8792+ROW()/10000000,"")</f>
        <v/>
      </c>
      <c r="U8792" s="29" t="str">
        <f aca="false">IF(AND($S8792="VENCIDO",$K8792="KG",OR(Painel!$B$5="(Todos)",A8792=Painel!$B$5)*OR(Painel!$E$5="(Todos)",P8792=Painel!$E$5)),$J8792+ROW()/10000000,"")</f>
        <v/>
      </c>
    </row>
    <row r="8793" customFormat="false" ht="15" hidden="false" customHeight="false" outlineLevel="0" collapsed="false">
      <c r="A8793" s="29" t="s">
        <v>57</v>
      </c>
      <c r="B8793" s="29" t="s">
        <v>15526</v>
      </c>
      <c r="C8793" s="29" t="s">
        <v>373</v>
      </c>
      <c r="D8793" s="29" t="s">
        <v>5938</v>
      </c>
      <c r="E8793" s="29" t="n">
        <v>104</v>
      </c>
      <c r="F8793" s="29"/>
      <c r="G8793" s="29"/>
      <c r="H8793" s="30" t="n">
        <v>593.9</v>
      </c>
      <c r="I8793" s="31" t="n">
        <v>46282</v>
      </c>
      <c r="J8793" s="30" t="n">
        <v>593.9</v>
      </c>
      <c r="K8793" s="29" t="s">
        <v>120</v>
      </c>
      <c r="L8793" s="29" t="s">
        <v>400</v>
      </c>
      <c r="M8793" s="29"/>
      <c r="N8793" s="29" t="s">
        <v>122</v>
      </c>
      <c r="O8793" s="31" t="n">
        <v>46442</v>
      </c>
      <c r="P8793" s="29" t="s">
        <v>123</v>
      </c>
      <c r="Q8793" s="29" t="n">
        <f aca="false">IFERROR(VALUE(L8793),"")</f>
        <v>3</v>
      </c>
      <c r="R8793" s="29" t="n">
        <f aca="true">IF(O8793="","",O8793-TODAY())</f>
        <v>157</v>
      </c>
      <c r="S8793" s="29" t="str">
        <f aca="false">IF(C8793="&lt;&lt; vazio &gt;&gt;","VAZIA",IF(AND(O8793&lt;&gt;"",R8793&lt;0),"VENCIDO",IF(AND(O8793&lt;&gt;"",R8793&lt;=Parametros!$B$10),"PRÓX. VENCIMENTO",IF(F8793="Q","QUALIDADE",IF(F8793="S","BLOQUEADO",IF(F8793="R","RESTRITO/DEVOLUÇÃO",IF(OR(N8793="QUAR",N8793="QRES"),"QUARENTENA",IF(OR(B8793="DESCARTE",B8793="DEVOLUÇÃO"),"DESCARTE/DEVOLUÇÃO",IF(AND(D8793="",K8793&lt;&gt;""),"SEM LOTE",IF(AND(Q8793&lt;&gt;"",Q8793&gt;=Parametros!$B$11),"PARADO/SEM GIRO","OK"))))))))))</f>
        <v>OK</v>
      </c>
      <c r="T8793" s="29" t="str">
        <f aca="false">IF(AND($S8793="PARADO/SEM GIRO",$K8793="KG",OR(Painel!$B$5="(Todos)",A8793=Painel!$B$5)*OR(Painel!$E$5="(Todos)",P8793=Painel!$E$5)),$J8793+ROW()/10000000,"")</f>
        <v/>
      </c>
      <c r="U8793" s="29" t="str">
        <f aca="false">IF(AND($S8793="VENCIDO",$K8793="KG",OR(Painel!$B$5="(Todos)",A8793=Painel!$B$5)*OR(Painel!$E$5="(Todos)",P8793=Painel!$E$5)),$J8793+ROW()/10000000,"")</f>
        <v/>
      </c>
    </row>
    <row r="8794" customFormat="false" ht="15" hidden="false" customHeight="false" outlineLevel="0" collapsed="false">
      <c r="A8794" s="29" t="s">
        <v>57</v>
      </c>
      <c r="B8794" s="29" t="s">
        <v>15526</v>
      </c>
      <c r="C8794" s="29" t="s">
        <v>247</v>
      </c>
      <c r="D8794" s="29" t="s">
        <v>248</v>
      </c>
      <c r="E8794" s="29" t="n">
        <v>104</v>
      </c>
      <c r="F8794" s="29"/>
      <c r="G8794" s="29"/>
      <c r="H8794" s="30" t="n">
        <v>740</v>
      </c>
      <c r="I8794" s="31" t="n">
        <v>46282</v>
      </c>
      <c r="J8794" s="30" t="n">
        <v>740</v>
      </c>
      <c r="K8794" s="29" t="s">
        <v>120</v>
      </c>
      <c r="L8794" s="29" t="s">
        <v>400</v>
      </c>
      <c r="M8794" s="29"/>
      <c r="N8794" s="29" t="s">
        <v>122</v>
      </c>
      <c r="O8794" s="31" t="n">
        <v>46214</v>
      </c>
      <c r="P8794" s="29" t="s">
        <v>123</v>
      </c>
      <c r="Q8794" s="29" t="n">
        <f aca="false">IFERROR(VALUE(L8794),"")</f>
        <v>3</v>
      </c>
      <c r="R8794" s="29" t="n">
        <f aca="true">IF(O8794="","",O8794-TODAY())</f>
        <v>-71</v>
      </c>
      <c r="S8794" s="29" t="str">
        <f aca="false">IF(C8794="&lt;&lt; vazio &gt;&gt;","VAZIA",IF(AND(O8794&lt;&gt;"",R8794&lt;0),"VENCIDO",IF(AND(O8794&lt;&gt;"",R8794&lt;=Parametros!$B$10),"PRÓX. VENCIMENTO",IF(F8794="Q","QUALIDADE",IF(F8794="S","BLOQUEADO",IF(F8794="R","RESTRITO/DEVOLUÇÃO",IF(OR(N8794="QUAR",N8794="QRES"),"QUARENTENA",IF(OR(B8794="DESCARTE",B8794="DEVOLUÇÃO"),"DESCARTE/DEVOLUÇÃO",IF(AND(D8794="",K8794&lt;&gt;""),"SEM LOTE",IF(AND(Q8794&lt;&gt;"",Q8794&gt;=Parametros!$B$11),"PARADO/SEM GIRO","OK"))))))))))</f>
        <v>VENCIDO</v>
      </c>
      <c r="T8794" s="29" t="str">
        <f aca="false">IF(AND($S8794="PARADO/SEM GIRO",$K8794="KG",OR(Painel!$B$5="(Todos)",A8794=Painel!$B$5)*OR(Painel!$E$5="(Todos)",P8794=Painel!$E$5)),$J8794+ROW()/10000000,"")</f>
        <v/>
      </c>
      <c r="U8794" s="29" t="n">
        <f aca="false">IF(AND($S8794="VENCIDO",$K8794="KG",OR(Painel!$B$5="(Todos)",A8794=Painel!$B$5)*OR(Painel!$E$5="(Todos)",P8794=Painel!$E$5)),$J8794+ROW()/10000000,"")</f>
        <v>740.0008794</v>
      </c>
    </row>
    <row r="8795" customFormat="false" ht="15" hidden="false" customHeight="false" outlineLevel="0" collapsed="false">
      <c r="A8795" s="29" t="s">
        <v>57</v>
      </c>
      <c r="B8795" s="29" t="s">
        <v>15526</v>
      </c>
      <c r="C8795" s="29" t="s">
        <v>247</v>
      </c>
      <c r="D8795" s="29" t="s">
        <v>249</v>
      </c>
      <c r="E8795" s="29" t="n">
        <v>104</v>
      </c>
      <c r="F8795" s="29"/>
      <c r="G8795" s="29"/>
      <c r="H8795" s="30" t="n">
        <v>600</v>
      </c>
      <c r="I8795" s="31" t="n">
        <v>46282</v>
      </c>
      <c r="J8795" s="30" t="n">
        <v>600</v>
      </c>
      <c r="K8795" s="29" t="s">
        <v>120</v>
      </c>
      <c r="L8795" s="29" t="s">
        <v>400</v>
      </c>
      <c r="M8795" s="29"/>
      <c r="N8795" s="29" t="s">
        <v>122</v>
      </c>
      <c r="O8795" s="31" t="n">
        <v>46329</v>
      </c>
      <c r="P8795" s="29" t="s">
        <v>123</v>
      </c>
      <c r="Q8795" s="29" t="n">
        <f aca="false">IFERROR(VALUE(L8795),"")</f>
        <v>3</v>
      </c>
      <c r="R8795" s="29" t="n">
        <f aca="true">IF(O8795="","",O8795-TODAY())</f>
        <v>44</v>
      </c>
      <c r="S8795" s="29" t="str">
        <f aca="false">IF(C8795="&lt;&lt; vazio &gt;&gt;","VAZIA",IF(AND(O8795&lt;&gt;"",R8795&lt;0),"VENCIDO",IF(AND(O8795&lt;&gt;"",R8795&lt;=Parametros!$B$10),"PRÓX. VENCIMENTO",IF(F8795="Q","QUALIDADE",IF(F8795="S","BLOQUEADO",IF(F8795="R","RESTRITO/DEVOLUÇÃO",IF(OR(N8795="QUAR",N8795="QRES"),"QUARENTENA",IF(OR(B8795="DESCARTE",B8795="DEVOLUÇÃO"),"DESCARTE/DEVOLUÇÃO",IF(AND(D8795="",K8795&lt;&gt;""),"SEM LOTE",IF(AND(Q8795&lt;&gt;"",Q8795&gt;=Parametros!$B$11),"PARADO/SEM GIRO","OK"))))))))))</f>
        <v>PRÓX. VENCIMENTO</v>
      </c>
      <c r="T8795" s="29" t="str">
        <f aca="false">IF(AND($S8795="PARADO/SEM GIRO",$K8795="KG",OR(Painel!$B$5="(Todos)",A8795=Painel!$B$5)*OR(Painel!$E$5="(Todos)",P8795=Painel!$E$5)),$J8795+ROW()/10000000,"")</f>
        <v/>
      </c>
      <c r="U8795" s="29" t="str">
        <f aca="false">IF(AND($S8795="VENCIDO",$K8795="KG",OR(Painel!$B$5="(Todos)",A8795=Painel!$B$5)*OR(Painel!$E$5="(Todos)",P8795=Painel!$E$5)),$J8795+ROW()/10000000,"")</f>
        <v/>
      </c>
    </row>
    <row r="8796" customFormat="false" ht="15" hidden="false" customHeight="false" outlineLevel="0" collapsed="false">
      <c r="A8796" s="29" t="s">
        <v>57</v>
      </c>
      <c r="B8796" s="29" t="s">
        <v>15526</v>
      </c>
      <c r="C8796" s="29" t="s">
        <v>430</v>
      </c>
      <c r="D8796" s="29" t="s">
        <v>15566</v>
      </c>
      <c r="E8796" s="29" t="n">
        <v>104</v>
      </c>
      <c r="F8796" s="29"/>
      <c r="G8796" s="29"/>
      <c r="H8796" s="30" t="n">
        <v>10.1</v>
      </c>
      <c r="I8796" s="31" t="n">
        <v>46282</v>
      </c>
      <c r="J8796" s="30" t="n">
        <v>10.1</v>
      </c>
      <c r="K8796" s="29" t="s">
        <v>120</v>
      </c>
      <c r="L8796" s="29" t="s">
        <v>400</v>
      </c>
      <c r="M8796" s="29"/>
      <c r="N8796" s="29" t="s">
        <v>122</v>
      </c>
      <c r="O8796" s="31" t="n">
        <v>46393</v>
      </c>
      <c r="P8796" s="29" t="s">
        <v>123</v>
      </c>
      <c r="Q8796" s="29" t="n">
        <f aca="false">IFERROR(VALUE(L8796),"")</f>
        <v>3</v>
      </c>
      <c r="R8796" s="29" t="n">
        <f aca="true">IF(O8796="","",O8796-TODAY())</f>
        <v>108</v>
      </c>
      <c r="S8796" s="29" t="str">
        <f aca="false">IF(C8796="&lt;&lt; vazio &gt;&gt;","VAZIA",IF(AND(O8796&lt;&gt;"",R8796&lt;0),"VENCIDO",IF(AND(O8796&lt;&gt;"",R8796&lt;=Parametros!$B$10),"PRÓX. VENCIMENTO",IF(F8796="Q","QUALIDADE",IF(F8796="S","BLOQUEADO",IF(F8796="R","RESTRITO/DEVOLUÇÃO",IF(OR(N8796="QUAR",N8796="QRES"),"QUARENTENA",IF(OR(B8796="DESCARTE",B8796="DEVOLUÇÃO"),"DESCARTE/DEVOLUÇÃO",IF(AND(D8796="",K8796&lt;&gt;""),"SEM LOTE",IF(AND(Q8796&lt;&gt;"",Q8796&gt;=Parametros!$B$11),"PARADO/SEM GIRO","OK"))))))))))</f>
        <v>OK</v>
      </c>
      <c r="T8796" s="29" t="str">
        <f aca="false">IF(AND($S8796="PARADO/SEM GIRO",$K8796="KG",OR(Painel!$B$5="(Todos)",A8796=Painel!$B$5)*OR(Painel!$E$5="(Todos)",P8796=Painel!$E$5)),$J8796+ROW()/10000000,"")</f>
        <v/>
      </c>
      <c r="U8796" s="29" t="str">
        <f aca="false">IF(AND($S8796="VENCIDO",$K8796="KG",OR(Painel!$B$5="(Todos)",A8796=Painel!$B$5)*OR(Painel!$E$5="(Todos)",P8796=Painel!$E$5)),$J8796+ROW()/10000000,"")</f>
        <v/>
      </c>
    </row>
    <row r="8797" customFormat="false" ht="15" hidden="false" customHeight="false" outlineLevel="0" collapsed="false">
      <c r="A8797" s="29" t="s">
        <v>57</v>
      </c>
      <c r="B8797" s="29" t="s">
        <v>15526</v>
      </c>
      <c r="C8797" s="29" t="s">
        <v>430</v>
      </c>
      <c r="D8797" s="29" t="s">
        <v>15178</v>
      </c>
      <c r="E8797" s="29" t="n">
        <v>104</v>
      </c>
      <c r="F8797" s="29"/>
      <c r="G8797" s="29"/>
      <c r="H8797" s="30" t="n">
        <v>929.2</v>
      </c>
      <c r="I8797" s="31" t="n">
        <v>46282</v>
      </c>
      <c r="J8797" s="30" t="n">
        <v>929.2</v>
      </c>
      <c r="K8797" s="29" t="s">
        <v>120</v>
      </c>
      <c r="L8797" s="29" t="s">
        <v>400</v>
      </c>
      <c r="M8797" s="29"/>
      <c r="N8797" s="29" t="s">
        <v>122</v>
      </c>
      <c r="O8797" s="31" t="n">
        <v>46457</v>
      </c>
      <c r="P8797" s="29" t="s">
        <v>123</v>
      </c>
      <c r="Q8797" s="29" t="n">
        <f aca="false">IFERROR(VALUE(L8797),"")</f>
        <v>3</v>
      </c>
      <c r="R8797" s="29" t="n">
        <f aca="true">IF(O8797="","",O8797-TODAY())</f>
        <v>172</v>
      </c>
      <c r="S8797" s="29" t="str">
        <f aca="false">IF(C8797="&lt;&lt; vazio &gt;&gt;","VAZIA",IF(AND(O8797&lt;&gt;"",R8797&lt;0),"VENCIDO",IF(AND(O8797&lt;&gt;"",R8797&lt;=Parametros!$B$10),"PRÓX. VENCIMENTO",IF(F8797="Q","QUALIDADE",IF(F8797="S","BLOQUEADO",IF(F8797="R","RESTRITO/DEVOLUÇÃO",IF(OR(N8797="QUAR",N8797="QRES"),"QUARENTENA",IF(OR(B8797="DESCARTE",B8797="DEVOLUÇÃO"),"DESCARTE/DEVOLUÇÃO",IF(AND(D8797="",K8797&lt;&gt;""),"SEM LOTE",IF(AND(Q8797&lt;&gt;"",Q8797&gt;=Parametros!$B$11),"PARADO/SEM GIRO","OK"))))))))))</f>
        <v>OK</v>
      </c>
      <c r="T8797" s="29" t="str">
        <f aca="false">IF(AND($S8797="PARADO/SEM GIRO",$K8797="KG",OR(Painel!$B$5="(Todos)",A8797=Painel!$B$5)*OR(Painel!$E$5="(Todos)",P8797=Painel!$E$5)),$J8797+ROW()/10000000,"")</f>
        <v/>
      </c>
      <c r="U8797" s="29" t="str">
        <f aca="false">IF(AND($S8797="VENCIDO",$K8797="KG",OR(Painel!$B$5="(Todos)",A8797=Painel!$B$5)*OR(Painel!$E$5="(Todos)",P8797=Painel!$E$5)),$J8797+ROW()/10000000,"")</f>
        <v/>
      </c>
    </row>
    <row r="8798" customFormat="false" ht="15" hidden="false" customHeight="false" outlineLevel="0" collapsed="false">
      <c r="A8798" s="29" t="s">
        <v>57</v>
      </c>
      <c r="B8798" s="29" t="s">
        <v>15526</v>
      </c>
      <c r="C8798" s="29" t="s">
        <v>163</v>
      </c>
      <c r="D8798" s="29" t="s">
        <v>15567</v>
      </c>
      <c r="E8798" s="29" t="n">
        <v>104</v>
      </c>
      <c r="F8798" s="29"/>
      <c r="G8798" s="29"/>
      <c r="H8798" s="30" t="n">
        <v>1102.5</v>
      </c>
      <c r="I8798" s="31" t="n">
        <v>46282</v>
      </c>
      <c r="J8798" s="30" t="n">
        <v>1102.5</v>
      </c>
      <c r="K8798" s="29" t="s">
        <v>120</v>
      </c>
      <c r="L8798" s="29" t="s">
        <v>400</v>
      </c>
      <c r="M8798" s="29"/>
      <c r="N8798" s="29" t="s">
        <v>122</v>
      </c>
      <c r="O8798" s="31" t="n">
        <v>46690</v>
      </c>
      <c r="P8798" s="29" t="s">
        <v>123</v>
      </c>
      <c r="Q8798" s="29" t="n">
        <f aca="false">IFERROR(VALUE(L8798),"")</f>
        <v>3</v>
      </c>
      <c r="R8798" s="29" t="n">
        <f aca="true">IF(O8798="","",O8798-TODAY())</f>
        <v>405</v>
      </c>
      <c r="S8798" s="29" t="str">
        <f aca="false">IF(C8798="&lt;&lt; vazio &gt;&gt;","VAZIA",IF(AND(O8798&lt;&gt;"",R8798&lt;0),"VENCIDO",IF(AND(O8798&lt;&gt;"",R8798&lt;=Parametros!$B$10),"PRÓX. VENCIMENTO",IF(F8798="Q","QUALIDADE",IF(F8798="S","BLOQUEADO",IF(F8798="R","RESTRITO/DEVOLUÇÃO",IF(OR(N8798="QUAR",N8798="QRES"),"QUARENTENA",IF(OR(B8798="DESCARTE",B8798="DEVOLUÇÃO"),"DESCARTE/DEVOLUÇÃO",IF(AND(D8798="",K8798&lt;&gt;""),"SEM LOTE",IF(AND(Q8798&lt;&gt;"",Q8798&gt;=Parametros!$B$11),"PARADO/SEM GIRO","OK"))))))))))</f>
        <v>OK</v>
      </c>
      <c r="T8798" s="29" t="str">
        <f aca="false">IF(AND($S8798="PARADO/SEM GIRO",$K8798="KG",OR(Painel!$B$5="(Todos)",A8798=Painel!$B$5)*OR(Painel!$E$5="(Todos)",P8798=Painel!$E$5)),$J8798+ROW()/10000000,"")</f>
        <v/>
      </c>
      <c r="U8798" s="29" t="str">
        <f aca="false">IF(AND($S8798="VENCIDO",$K8798="KG",OR(Painel!$B$5="(Todos)",A8798=Painel!$B$5)*OR(Painel!$E$5="(Todos)",P8798=Painel!$E$5)),$J8798+ROW()/10000000,"")</f>
        <v/>
      </c>
    </row>
    <row r="8799" customFormat="false" ht="15" hidden="false" customHeight="false" outlineLevel="0" collapsed="false">
      <c r="A8799" s="29" t="s">
        <v>57</v>
      </c>
      <c r="B8799" s="29" t="s">
        <v>15526</v>
      </c>
      <c r="C8799" s="29" t="s">
        <v>250</v>
      </c>
      <c r="D8799" s="29" t="s">
        <v>251</v>
      </c>
      <c r="E8799" s="29" t="n">
        <v>104</v>
      </c>
      <c r="F8799" s="29"/>
      <c r="G8799" s="29"/>
      <c r="H8799" s="30" t="n">
        <v>1260</v>
      </c>
      <c r="I8799" s="31" t="n">
        <v>46282</v>
      </c>
      <c r="J8799" s="30" t="n">
        <v>1260</v>
      </c>
      <c r="K8799" s="29" t="s">
        <v>120</v>
      </c>
      <c r="L8799" s="29" t="s">
        <v>400</v>
      </c>
      <c r="M8799" s="29"/>
      <c r="N8799" s="29" t="s">
        <v>122</v>
      </c>
      <c r="O8799" s="29"/>
      <c r="P8799" s="29" t="s">
        <v>123</v>
      </c>
      <c r="Q8799" s="29" t="n">
        <f aca="false">IFERROR(VALUE(L8799),"")</f>
        <v>3</v>
      </c>
      <c r="R8799" s="29" t="str">
        <f aca="true">IF(O8799="","",O8799-TODAY())</f>
        <v/>
      </c>
      <c r="S8799" s="29" t="str">
        <f aca="false">IF(C8799="&lt;&lt; vazio &gt;&gt;","VAZIA",IF(AND(O8799&lt;&gt;"",R8799&lt;0),"VENCIDO",IF(AND(O8799&lt;&gt;"",R8799&lt;=Parametros!$B$10),"PRÓX. VENCIMENTO",IF(F8799="Q","QUALIDADE",IF(F8799="S","BLOQUEADO",IF(F8799="R","RESTRITO/DEVOLUÇÃO",IF(OR(N8799="QUAR",N8799="QRES"),"QUARENTENA",IF(OR(B8799="DESCARTE",B8799="DEVOLUÇÃO"),"DESCARTE/DEVOLUÇÃO",IF(AND(D8799="",K8799&lt;&gt;""),"SEM LOTE",IF(AND(Q8799&lt;&gt;"",Q8799&gt;=Parametros!$B$11),"PARADO/SEM GIRO","OK"))))))))))</f>
        <v>OK</v>
      </c>
      <c r="T8799" s="29" t="str">
        <f aca="false">IF(AND($S8799="PARADO/SEM GIRO",$K8799="KG",OR(Painel!$B$5="(Todos)",A8799=Painel!$B$5)*OR(Painel!$E$5="(Todos)",P8799=Painel!$E$5)),$J8799+ROW()/10000000,"")</f>
        <v/>
      </c>
      <c r="U8799" s="29" t="str">
        <f aca="false">IF(AND($S8799="VENCIDO",$K8799="KG",OR(Painel!$B$5="(Todos)",A8799=Painel!$B$5)*OR(Painel!$E$5="(Todos)",P8799=Painel!$E$5)),$J8799+ROW()/10000000,"")</f>
        <v/>
      </c>
    </row>
    <row r="8800" customFormat="false" ht="15" hidden="false" customHeight="false" outlineLevel="0" collapsed="false">
      <c r="A8800" s="29" t="s">
        <v>57</v>
      </c>
      <c r="B8800" s="29" t="s">
        <v>15526</v>
      </c>
      <c r="C8800" s="29" t="s">
        <v>250</v>
      </c>
      <c r="D8800" s="29" t="s">
        <v>252</v>
      </c>
      <c r="E8800" s="29" t="n">
        <v>104</v>
      </c>
      <c r="F8800" s="29"/>
      <c r="G8800" s="29"/>
      <c r="H8800" s="30" t="n">
        <v>720</v>
      </c>
      <c r="I8800" s="31" t="n">
        <v>46282</v>
      </c>
      <c r="J8800" s="30" t="n">
        <v>720</v>
      </c>
      <c r="K8800" s="29" t="s">
        <v>120</v>
      </c>
      <c r="L8800" s="29" t="s">
        <v>400</v>
      </c>
      <c r="M8800" s="29"/>
      <c r="N8800" s="29" t="s">
        <v>122</v>
      </c>
      <c r="O8800" s="29"/>
      <c r="P8800" s="29" t="s">
        <v>123</v>
      </c>
      <c r="Q8800" s="29" t="n">
        <f aca="false">IFERROR(VALUE(L8800),"")</f>
        <v>3</v>
      </c>
      <c r="R8800" s="29" t="str">
        <f aca="true">IF(O8800="","",O8800-TODAY())</f>
        <v/>
      </c>
      <c r="S8800" s="29" t="str">
        <f aca="false">IF(C8800="&lt;&lt; vazio &gt;&gt;","VAZIA",IF(AND(O8800&lt;&gt;"",R8800&lt;0),"VENCIDO",IF(AND(O8800&lt;&gt;"",R8800&lt;=Parametros!$B$10),"PRÓX. VENCIMENTO",IF(F8800="Q","QUALIDADE",IF(F8800="S","BLOQUEADO",IF(F8800="R","RESTRITO/DEVOLUÇÃO",IF(OR(N8800="QUAR",N8800="QRES"),"QUARENTENA",IF(OR(B8800="DESCARTE",B8800="DEVOLUÇÃO"),"DESCARTE/DEVOLUÇÃO",IF(AND(D8800="",K8800&lt;&gt;""),"SEM LOTE",IF(AND(Q8800&lt;&gt;"",Q8800&gt;=Parametros!$B$11),"PARADO/SEM GIRO","OK"))))))))))</f>
        <v>OK</v>
      </c>
      <c r="T8800" s="29" t="str">
        <f aca="false">IF(AND($S8800="PARADO/SEM GIRO",$K8800="KG",OR(Painel!$B$5="(Todos)",A8800=Painel!$B$5)*OR(Painel!$E$5="(Todos)",P8800=Painel!$E$5)),$J8800+ROW()/10000000,"")</f>
        <v/>
      </c>
      <c r="U8800" s="29" t="str">
        <f aca="false">IF(AND($S8800="VENCIDO",$K8800="KG",OR(Painel!$B$5="(Todos)",A8800=Painel!$B$5)*OR(Painel!$E$5="(Todos)",P8800=Painel!$E$5)),$J8800+ROW()/10000000,"")</f>
        <v/>
      </c>
    </row>
    <row r="8801" customFormat="false" ht="15" hidden="false" customHeight="false" outlineLevel="0" collapsed="false">
      <c r="A8801" s="29" t="s">
        <v>57</v>
      </c>
      <c r="B8801" s="29" t="s">
        <v>15526</v>
      </c>
      <c r="C8801" s="29" t="s">
        <v>250</v>
      </c>
      <c r="D8801" s="29" t="s">
        <v>15568</v>
      </c>
      <c r="E8801" s="29" t="n">
        <v>104</v>
      </c>
      <c r="F8801" s="29"/>
      <c r="G8801" s="29"/>
      <c r="H8801" s="30" t="n">
        <v>1400</v>
      </c>
      <c r="I8801" s="31" t="n">
        <v>46282</v>
      </c>
      <c r="J8801" s="30" t="n">
        <v>1400</v>
      </c>
      <c r="K8801" s="29" t="s">
        <v>120</v>
      </c>
      <c r="L8801" s="29" t="s">
        <v>400</v>
      </c>
      <c r="M8801" s="29"/>
      <c r="N8801" s="29" t="s">
        <v>122</v>
      </c>
      <c r="O8801" s="31" t="n">
        <v>46633</v>
      </c>
      <c r="P8801" s="29" t="s">
        <v>123</v>
      </c>
      <c r="Q8801" s="29" t="n">
        <f aca="false">IFERROR(VALUE(L8801),"")</f>
        <v>3</v>
      </c>
      <c r="R8801" s="29" t="n">
        <f aca="true">IF(O8801="","",O8801-TODAY())</f>
        <v>348</v>
      </c>
      <c r="S8801" s="29" t="str">
        <f aca="false">IF(C8801="&lt;&lt; vazio &gt;&gt;","VAZIA",IF(AND(O8801&lt;&gt;"",R8801&lt;0),"VENCIDO",IF(AND(O8801&lt;&gt;"",R8801&lt;=Parametros!$B$10),"PRÓX. VENCIMENTO",IF(F8801="Q","QUALIDADE",IF(F8801="S","BLOQUEADO",IF(F8801="R","RESTRITO/DEVOLUÇÃO",IF(OR(N8801="QUAR",N8801="QRES"),"QUARENTENA",IF(OR(B8801="DESCARTE",B8801="DEVOLUÇÃO"),"DESCARTE/DEVOLUÇÃO",IF(AND(D8801="",K8801&lt;&gt;""),"SEM LOTE",IF(AND(Q8801&lt;&gt;"",Q8801&gt;=Parametros!$B$11),"PARADO/SEM GIRO","OK"))))))))))</f>
        <v>OK</v>
      </c>
      <c r="T8801" s="29" t="str">
        <f aca="false">IF(AND($S8801="PARADO/SEM GIRO",$K8801="KG",OR(Painel!$B$5="(Todos)",A8801=Painel!$B$5)*OR(Painel!$E$5="(Todos)",P8801=Painel!$E$5)),$J8801+ROW()/10000000,"")</f>
        <v/>
      </c>
      <c r="U8801" s="29" t="str">
        <f aca="false">IF(AND($S8801="VENCIDO",$K8801="KG",OR(Painel!$B$5="(Todos)",A8801=Painel!$B$5)*OR(Painel!$E$5="(Todos)",P8801=Painel!$E$5)),$J8801+ROW()/10000000,"")</f>
        <v/>
      </c>
    </row>
    <row r="8802" customFormat="false" ht="15" hidden="false" customHeight="false" outlineLevel="0" collapsed="false">
      <c r="A8802" s="29" t="s">
        <v>57</v>
      </c>
      <c r="B8802" s="29" t="s">
        <v>15526</v>
      </c>
      <c r="C8802" s="29" t="s">
        <v>250</v>
      </c>
      <c r="D8802" s="29" t="s">
        <v>15569</v>
      </c>
      <c r="E8802" s="29" t="n">
        <v>104</v>
      </c>
      <c r="F8802" s="29"/>
      <c r="G8802" s="29"/>
      <c r="H8802" s="30" t="n">
        <v>8360</v>
      </c>
      <c r="I8802" s="31" t="n">
        <v>46282</v>
      </c>
      <c r="J8802" s="30" t="n">
        <v>8360</v>
      </c>
      <c r="K8802" s="29" t="s">
        <v>120</v>
      </c>
      <c r="L8802" s="29" t="s">
        <v>400</v>
      </c>
      <c r="M8802" s="29"/>
      <c r="N8802" s="29" t="s">
        <v>122</v>
      </c>
      <c r="O8802" s="31" t="n">
        <v>46710</v>
      </c>
      <c r="P8802" s="29" t="s">
        <v>123</v>
      </c>
      <c r="Q8802" s="29" t="n">
        <f aca="false">IFERROR(VALUE(L8802),"")</f>
        <v>3</v>
      </c>
      <c r="R8802" s="29" t="n">
        <f aca="true">IF(O8802="","",O8802-TODAY())</f>
        <v>425</v>
      </c>
      <c r="S8802" s="29" t="str">
        <f aca="false">IF(C8802="&lt;&lt; vazio &gt;&gt;","VAZIA",IF(AND(O8802&lt;&gt;"",R8802&lt;0),"VENCIDO",IF(AND(O8802&lt;&gt;"",R8802&lt;=Parametros!$B$10),"PRÓX. VENCIMENTO",IF(F8802="Q","QUALIDADE",IF(F8802="S","BLOQUEADO",IF(F8802="R","RESTRITO/DEVOLUÇÃO",IF(OR(N8802="QUAR",N8802="QRES"),"QUARENTENA",IF(OR(B8802="DESCARTE",B8802="DEVOLUÇÃO"),"DESCARTE/DEVOLUÇÃO",IF(AND(D8802="",K8802&lt;&gt;""),"SEM LOTE",IF(AND(Q8802&lt;&gt;"",Q8802&gt;=Parametros!$B$11),"PARADO/SEM GIRO","OK"))))))))))</f>
        <v>OK</v>
      </c>
      <c r="T8802" s="29" t="str">
        <f aca="false">IF(AND($S8802="PARADO/SEM GIRO",$K8802="KG",OR(Painel!$B$5="(Todos)",A8802=Painel!$B$5)*OR(Painel!$E$5="(Todos)",P8802=Painel!$E$5)),$J8802+ROW()/10000000,"")</f>
        <v/>
      </c>
      <c r="U8802" s="29" t="str">
        <f aca="false">IF(AND($S8802="VENCIDO",$K8802="KG",OR(Painel!$B$5="(Todos)",A8802=Painel!$B$5)*OR(Painel!$E$5="(Todos)",P8802=Painel!$E$5)),$J8802+ROW()/10000000,"")</f>
        <v/>
      </c>
    </row>
    <row r="8803" customFormat="false" ht="15" hidden="false" customHeight="false" outlineLevel="0" collapsed="false">
      <c r="A8803" s="29" t="s">
        <v>57</v>
      </c>
      <c r="B8803" s="29" t="s">
        <v>15526</v>
      </c>
      <c r="C8803" s="29" t="s">
        <v>1292</v>
      </c>
      <c r="D8803" s="29" t="s">
        <v>15570</v>
      </c>
      <c r="E8803" s="29" t="n">
        <v>104</v>
      </c>
      <c r="F8803" s="29"/>
      <c r="G8803" s="29"/>
      <c r="H8803" s="30" t="n">
        <v>800</v>
      </c>
      <c r="I8803" s="31" t="n">
        <v>46282</v>
      </c>
      <c r="J8803" s="30" t="n">
        <v>800</v>
      </c>
      <c r="K8803" s="29" t="s">
        <v>120</v>
      </c>
      <c r="L8803" s="29" t="s">
        <v>400</v>
      </c>
      <c r="M8803" s="29"/>
      <c r="N8803" s="29" t="s">
        <v>122</v>
      </c>
      <c r="O8803" s="31" t="n">
        <v>46661</v>
      </c>
      <c r="P8803" s="29" t="s">
        <v>123</v>
      </c>
      <c r="Q8803" s="29" t="n">
        <f aca="false">IFERROR(VALUE(L8803),"")</f>
        <v>3</v>
      </c>
      <c r="R8803" s="29" t="n">
        <f aca="true">IF(O8803="","",O8803-TODAY())</f>
        <v>376</v>
      </c>
      <c r="S8803" s="29" t="str">
        <f aca="false">IF(C8803="&lt;&lt; vazio &gt;&gt;","VAZIA",IF(AND(O8803&lt;&gt;"",R8803&lt;0),"VENCIDO",IF(AND(O8803&lt;&gt;"",R8803&lt;=Parametros!$B$10),"PRÓX. VENCIMENTO",IF(F8803="Q","QUALIDADE",IF(F8803="S","BLOQUEADO",IF(F8803="R","RESTRITO/DEVOLUÇÃO",IF(OR(N8803="QUAR",N8803="QRES"),"QUARENTENA",IF(OR(B8803="DESCARTE",B8803="DEVOLUÇÃO"),"DESCARTE/DEVOLUÇÃO",IF(AND(D8803="",K8803&lt;&gt;""),"SEM LOTE",IF(AND(Q8803&lt;&gt;"",Q8803&gt;=Parametros!$B$11),"PARADO/SEM GIRO","OK"))))))))))</f>
        <v>OK</v>
      </c>
      <c r="T8803" s="29" t="str">
        <f aca="false">IF(AND($S8803="PARADO/SEM GIRO",$K8803="KG",OR(Painel!$B$5="(Todos)",A8803=Painel!$B$5)*OR(Painel!$E$5="(Todos)",P8803=Painel!$E$5)),$J8803+ROW()/10000000,"")</f>
        <v/>
      </c>
      <c r="U8803" s="29" t="str">
        <f aca="false">IF(AND($S8803="VENCIDO",$K8803="KG",OR(Painel!$B$5="(Todos)",A8803=Painel!$B$5)*OR(Painel!$E$5="(Todos)",P8803=Painel!$E$5)),$J8803+ROW()/10000000,"")</f>
        <v/>
      </c>
    </row>
    <row r="8804" customFormat="false" ht="15" hidden="false" customHeight="false" outlineLevel="0" collapsed="false">
      <c r="A8804" s="29" t="s">
        <v>57</v>
      </c>
      <c r="B8804" s="29" t="s">
        <v>15526</v>
      </c>
      <c r="C8804" s="29" t="s">
        <v>785</v>
      </c>
      <c r="D8804" s="29" t="s">
        <v>15571</v>
      </c>
      <c r="E8804" s="29" t="n">
        <v>104</v>
      </c>
      <c r="F8804" s="29"/>
      <c r="G8804" s="29"/>
      <c r="H8804" s="30" t="n">
        <v>320</v>
      </c>
      <c r="I8804" s="31" t="n">
        <v>46282</v>
      </c>
      <c r="J8804" s="30" t="n">
        <v>320</v>
      </c>
      <c r="K8804" s="29" t="s">
        <v>120</v>
      </c>
      <c r="L8804" s="29" t="s">
        <v>400</v>
      </c>
      <c r="M8804" s="29"/>
      <c r="N8804" s="29" t="s">
        <v>122</v>
      </c>
      <c r="O8804" s="31" t="n">
        <v>46544</v>
      </c>
      <c r="P8804" s="29" t="s">
        <v>123</v>
      </c>
      <c r="Q8804" s="29" t="n">
        <f aca="false">IFERROR(VALUE(L8804),"")</f>
        <v>3</v>
      </c>
      <c r="R8804" s="29" t="n">
        <f aca="true">IF(O8804="","",O8804-TODAY())</f>
        <v>259</v>
      </c>
      <c r="S8804" s="29" t="str">
        <f aca="false">IF(C8804="&lt;&lt; vazio &gt;&gt;","VAZIA",IF(AND(O8804&lt;&gt;"",R8804&lt;0),"VENCIDO",IF(AND(O8804&lt;&gt;"",R8804&lt;=Parametros!$B$10),"PRÓX. VENCIMENTO",IF(F8804="Q","QUALIDADE",IF(F8804="S","BLOQUEADO",IF(F8804="R","RESTRITO/DEVOLUÇÃO",IF(OR(N8804="QUAR",N8804="QRES"),"QUARENTENA",IF(OR(B8804="DESCARTE",B8804="DEVOLUÇÃO"),"DESCARTE/DEVOLUÇÃO",IF(AND(D8804="",K8804&lt;&gt;""),"SEM LOTE",IF(AND(Q8804&lt;&gt;"",Q8804&gt;=Parametros!$B$11),"PARADO/SEM GIRO","OK"))))))))))</f>
        <v>OK</v>
      </c>
      <c r="T8804" s="29" t="str">
        <f aca="false">IF(AND($S8804="PARADO/SEM GIRO",$K8804="KG",OR(Painel!$B$5="(Todos)",A8804=Painel!$B$5)*OR(Painel!$E$5="(Todos)",P8804=Painel!$E$5)),$J8804+ROW()/10000000,"")</f>
        <v/>
      </c>
      <c r="U8804" s="29" t="str">
        <f aca="false">IF(AND($S8804="VENCIDO",$K8804="KG",OR(Painel!$B$5="(Todos)",A8804=Painel!$B$5)*OR(Painel!$E$5="(Todos)",P8804=Painel!$E$5)),$J8804+ROW()/10000000,"")</f>
        <v/>
      </c>
    </row>
    <row r="8805" customFormat="false" ht="15" hidden="false" customHeight="false" outlineLevel="0" collapsed="false">
      <c r="A8805" s="29" t="s">
        <v>57</v>
      </c>
      <c r="B8805" s="29" t="s">
        <v>15526</v>
      </c>
      <c r="C8805" s="29" t="s">
        <v>5981</v>
      </c>
      <c r="D8805" s="29" t="s">
        <v>15572</v>
      </c>
      <c r="E8805" s="29" t="n">
        <v>104</v>
      </c>
      <c r="F8805" s="29"/>
      <c r="G8805" s="29"/>
      <c r="H8805" s="30" t="n">
        <v>660</v>
      </c>
      <c r="I8805" s="31" t="n">
        <v>46282</v>
      </c>
      <c r="J8805" s="30" t="n">
        <v>660</v>
      </c>
      <c r="K8805" s="29" t="s">
        <v>120</v>
      </c>
      <c r="L8805" s="29" t="s">
        <v>400</v>
      </c>
      <c r="M8805" s="29"/>
      <c r="N8805" s="29" t="s">
        <v>122</v>
      </c>
      <c r="O8805" s="31" t="n">
        <v>46573</v>
      </c>
      <c r="P8805" s="29" t="s">
        <v>123</v>
      </c>
      <c r="Q8805" s="29" t="n">
        <f aca="false">IFERROR(VALUE(L8805),"")</f>
        <v>3</v>
      </c>
      <c r="R8805" s="29" t="n">
        <f aca="true">IF(O8805="","",O8805-TODAY())</f>
        <v>288</v>
      </c>
      <c r="S8805" s="29" t="str">
        <f aca="false">IF(C8805="&lt;&lt; vazio &gt;&gt;","VAZIA",IF(AND(O8805&lt;&gt;"",R8805&lt;0),"VENCIDO",IF(AND(O8805&lt;&gt;"",R8805&lt;=Parametros!$B$10),"PRÓX. VENCIMENTO",IF(F8805="Q","QUALIDADE",IF(F8805="S","BLOQUEADO",IF(F8805="R","RESTRITO/DEVOLUÇÃO",IF(OR(N8805="QUAR",N8805="QRES"),"QUARENTENA",IF(OR(B8805="DESCARTE",B8805="DEVOLUÇÃO"),"DESCARTE/DEVOLUÇÃO",IF(AND(D8805="",K8805&lt;&gt;""),"SEM LOTE",IF(AND(Q8805&lt;&gt;"",Q8805&gt;=Parametros!$B$11),"PARADO/SEM GIRO","OK"))))))))))</f>
        <v>OK</v>
      </c>
      <c r="T8805" s="29" t="str">
        <f aca="false">IF(AND($S8805="PARADO/SEM GIRO",$K8805="KG",OR(Painel!$B$5="(Todos)",A8805=Painel!$B$5)*OR(Painel!$E$5="(Todos)",P8805=Painel!$E$5)),$J8805+ROW()/10000000,"")</f>
        <v/>
      </c>
      <c r="U8805" s="29" t="str">
        <f aca="false">IF(AND($S8805="VENCIDO",$K8805="KG",OR(Painel!$B$5="(Todos)",A8805=Painel!$B$5)*OR(Painel!$E$5="(Todos)",P8805=Painel!$E$5)),$J8805+ROW()/10000000,"")</f>
        <v/>
      </c>
    </row>
    <row r="8806" customFormat="false" ht="15" hidden="false" customHeight="false" outlineLevel="0" collapsed="false">
      <c r="A8806" s="29" t="s">
        <v>57</v>
      </c>
      <c r="B8806" s="29" t="s">
        <v>15526</v>
      </c>
      <c r="C8806" s="29" t="s">
        <v>167</v>
      </c>
      <c r="D8806" s="29" t="s">
        <v>15573</v>
      </c>
      <c r="E8806" s="29" t="n">
        <v>104</v>
      </c>
      <c r="F8806" s="29"/>
      <c r="G8806" s="29"/>
      <c r="H8806" s="30" t="n">
        <v>541.2</v>
      </c>
      <c r="I8806" s="31" t="n">
        <v>46282</v>
      </c>
      <c r="J8806" s="30" t="n">
        <v>541.2</v>
      </c>
      <c r="K8806" s="29" t="s">
        <v>120</v>
      </c>
      <c r="L8806" s="29" t="s">
        <v>400</v>
      </c>
      <c r="M8806" s="29"/>
      <c r="N8806" s="29" t="s">
        <v>122</v>
      </c>
      <c r="O8806" s="31" t="n">
        <v>46725</v>
      </c>
      <c r="P8806" s="29" t="s">
        <v>123</v>
      </c>
      <c r="Q8806" s="29" t="n">
        <f aca="false">IFERROR(VALUE(L8806),"")</f>
        <v>3</v>
      </c>
      <c r="R8806" s="29" t="n">
        <f aca="true">IF(O8806="","",O8806-TODAY())</f>
        <v>440</v>
      </c>
      <c r="S8806" s="29" t="str">
        <f aca="false">IF(C8806="&lt;&lt; vazio &gt;&gt;","VAZIA",IF(AND(O8806&lt;&gt;"",R8806&lt;0),"VENCIDO",IF(AND(O8806&lt;&gt;"",R8806&lt;=Parametros!$B$10),"PRÓX. VENCIMENTO",IF(F8806="Q","QUALIDADE",IF(F8806="S","BLOQUEADO",IF(F8806="R","RESTRITO/DEVOLUÇÃO",IF(OR(N8806="QUAR",N8806="QRES"),"QUARENTENA",IF(OR(B8806="DESCARTE",B8806="DEVOLUÇÃO"),"DESCARTE/DEVOLUÇÃO",IF(AND(D8806="",K8806&lt;&gt;""),"SEM LOTE",IF(AND(Q8806&lt;&gt;"",Q8806&gt;=Parametros!$B$11),"PARADO/SEM GIRO","OK"))))))))))</f>
        <v>OK</v>
      </c>
      <c r="T8806" s="29" t="str">
        <f aca="false">IF(AND($S8806="PARADO/SEM GIRO",$K8806="KG",OR(Painel!$B$5="(Todos)",A8806=Painel!$B$5)*OR(Painel!$E$5="(Todos)",P8806=Painel!$E$5)),$J8806+ROW()/10000000,"")</f>
        <v/>
      </c>
      <c r="U8806" s="29" t="str">
        <f aca="false">IF(AND($S8806="VENCIDO",$K8806="KG",OR(Painel!$B$5="(Todos)",A8806=Painel!$B$5)*OR(Painel!$E$5="(Todos)",P8806=Painel!$E$5)),$J8806+ROW()/10000000,"")</f>
        <v/>
      </c>
    </row>
    <row r="8807" customFormat="false" ht="15" hidden="false" customHeight="false" outlineLevel="0" collapsed="false">
      <c r="A8807" s="29" t="s">
        <v>57</v>
      </c>
      <c r="B8807" s="29" t="s">
        <v>15526</v>
      </c>
      <c r="C8807" s="29" t="s">
        <v>320</v>
      </c>
      <c r="D8807" s="29" t="s">
        <v>321</v>
      </c>
      <c r="E8807" s="29" t="n">
        <v>104</v>
      </c>
      <c r="F8807" s="29"/>
      <c r="G8807" s="29"/>
      <c r="H8807" s="30" t="n">
        <v>520</v>
      </c>
      <c r="I8807" s="31" t="n">
        <v>46282</v>
      </c>
      <c r="J8807" s="30" t="n">
        <v>520</v>
      </c>
      <c r="K8807" s="29" t="s">
        <v>120</v>
      </c>
      <c r="L8807" s="29" t="s">
        <v>400</v>
      </c>
      <c r="M8807" s="29"/>
      <c r="N8807" s="29" t="s">
        <v>122</v>
      </c>
      <c r="O8807" s="31" t="n">
        <v>46725</v>
      </c>
      <c r="P8807" s="29" t="s">
        <v>123</v>
      </c>
      <c r="Q8807" s="29" t="n">
        <f aca="false">IFERROR(VALUE(L8807),"")</f>
        <v>3</v>
      </c>
      <c r="R8807" s="29" t="n">
        <f aca="true">IF(O8807="","",O8807-TODAY())</f>
        <v>440</v>
      </c>
      <c r="S8807" s="29" t="str">
        <f aca="false">IF(C8807="&lt;&lt; vazio &gt;&gt;","VAZIA",IF(AND(O8807&lt;&gt;"",R8807&lt;0),"VENCIDO",IF(AND(O8807&lt;&gt;"",R8807&lt;=Parametros!$B$10),"PRÓX. VENCIMENTO",IF(F8807="Q","QUALIDADE",IF(F8807="S","BLOQUEADO",IF(F8807="R","RESTRITO/DEVOLUÇÃO",IF(OR(N8807="QUAR",N8807="QRES"),"QUARENTENA",IF(OR(B8807="DESCARTE",B8807="DEVOLUÇÃO"),"DESCARTE/DEVOLUÇÃO",IF(AND(D8807="",K8807&lt;&gt;""),"SEM LOTE",IF(AND(Q8807&lt;&gt;"",Q8807&gt;=Parametros!$B$11),"PARADO/SEM GIRO","OK"))))))))))</f>
        <v>OK</v>
      </c>
      <c r="T8807" s="29" t="str">
        <f aca="false">IF(AND($S8807="PARADO/SEM GIRO",$K8807="KG",OR(Painel!$B$5="(Todos)",A8807=Painel!$B$5)*OR(Painel!$E$5="(Todos)",P8807=Painel!$E$5)),$J8807+ROW()/10000000,"")</f>
        <v/>
      </c>
      <c r="U8807" s="29" t="str">
        <f aca="false">IF(AND($S8807="VENCIDO",$K8807="KG",OR(Painel!$B$5="(Todos)",A8807=Painel!$B$5)*OR(Painel!$E$5="(Todos)",P8807=Painel!$E$5)),$J8807+ROW()/10000000,"")</f>
        <v/>
      </c>
    </row>
    <row r="8808" customFormat="false" ht="15" hidden="false" customHeight="false" outlineLevel="0" collapsed="false">
      <c r="A8808" s="29" t="s">
        <v>57</v>
      </c>
      <c r="B8808" s="29" t="s">
        <v>15526</v>
      </c>
      <c r="C8808" s="29" t="s">
        <v>5340</v>
      </c>
      <c r="D8808" s="29" t="s">
        <v>15574</v>
      </c>
      <c r="E8808" s="29" t="n">
        <v>104</v>
      </c>
      <c r="F8808" s="29"/>
      <c r="G8808" s="29"/>
      <c r="H8808" s="30" t="n">
        <v>2310</v>
      </c>
      <c r="I8808" s="31" t="n">
        <v>46282</v>
      </c>
      <c r="J8808" s="30" t="n">
        <v>2310</v>
      </c>
      <c r="K8808" s="29" t="s">
        <v>120</v>
      </c>
      <c r="L8808" s="29" t="s">
        <v>400</v>
      </c>
      <c r="M8808" s="29"/>
      <c r="N8808" s="29" t="s">
        <v>122</v>
      </c>
      <c r="O8808" s="31" t="n">
        <v>46541</v>
      </c>
      <c r="P8808" s="29" t="s">
        <v>123</v>
      </c>
      <c r="Q8808" s="29" t="n">
        <f aca="false">IFERROR(VALUE(L8808),"")</f>
        <v>3</v>
      </c>
      <c r="R8808" s="29" t="n">
        <f aca="true">IF(O8808="","",O8808-TODAY())</f>
        <v>256</v>
      </c>
      <c r="S8808" s="29" t="str">
        <f aca="false">IF(C8808="&lt;&lt; vazio &gt;&gt;","VAZIA",IF(AND(O8808&lt;&gt;"",R8808&lt;0),"VENCIDO",IF(AND(O8808&lt;&gt;"",R8808&lt;=Parametros!$B$10),"PRÓX. VENCIMENTO",IF(F8808="Q","QUALIDADE",IF(F8808="S","BLOQUEADO",IF(F8808="R","RESTRITO/DEVOLUÇÃO",IF(OR(N8808="QUAR",N8808="QRES"),"QUARENTENA",IF(OR(B8808="DESCARTE",B8808="DEVOLUÇÃO"),"DESCARTE/DEVOLUÇÃO",IF(AND(D8808="",K8808&lt;&gt;""),"SEM LOTE",IF(AND(Q8808&lt;&gt;"",Q8808&gt;=Parametros!$B$11),"PARADO/SEM GIRO","OK"))))))))))</f>
        <v>OK</v>
      </c>
      <c r="T8808" s="29" t="str">
        <f aca="false">IF(AND($S8808="PARADO/SEM GIRO",$K8808="KG",OR(Painel!$B$5="(Todos)",A8808=Painel!$B$5)*OR(Painel!$E$5="(Todos)",P8808=Painel!$E$5)),$J8808+ROW()/10000000,"")</f>
        <v/>
      </c>
      <c r="U8808" s="29" t="str">
        <f aca="false">IF(AND($S8808="VENCIDO",$K8808="KG",OR(Painel!$B$5="(Todos)",A8808=Painel!$B$5)*OR(Painel!$E$5="(Todos)",P8808=Painel!$E$5)),$J8808+ROW()/10000000,"")</f>
        <v/>
      </c>
    </row>
    <row r="8809" customFormat="false" ht="15" hidden="false" customHeight="false" outlineLevel="0" collapsed="false">
      <c r="A8809" s="29" t="s">
        <v>57</v>
      </c>
      <c r="B8809" s="29" t="s">
        <v>15526</v>
      </c>
      <c r="C8809" s="29" t="s">
        <v>169</v>
      </c>
      <c r="D8809" s="29" t="s">
        <v>15575</v>
      </c>
      <c r="E8809" s="29" t="n">
        <v>104</v>
      </c>
      <c r="F8809" s="29"/>
      <c r="G8809" s="29"/>
      <c r="H8809" s="30" t="n">
        <v>666.6</v>
      </c>
      <c r="I8809" s="31" t="n">
        <v>46282</v>
      </c>
      <c r="J8809" s="30" t="n">
        <v>666.6</v>
      </c>
      <c r="K8809" s="29" t="s">
        <v>120</v>
      </c>
      <c r="L8809" s="29" t="s">
        <v>400</v>
      </c>
      <c r="M8809" s="29"/>
      <c r="N8809" s="29" t="s">
        <v>122</v>
      </c>
      <c r="O8809" s="31" t="n">
        <v>46536</v>
      </c>
      <c r="P8809" s="29" t="s">
        <v>123</v>
      </c>
      <c r="Q8809" s="29" t="n">
        <f aca="false">IFERROR(VALUE(L8809),"")</f>
        <v>3</v>
      </c>
      <c r="R8809" s="29" t="n">
        <f aca="true">IF(O8809="","",O8809-TODAY())</f>
        <v>251</v>
      </c>
      <c r="S8809" s="29" t="str">
        <f aca="false">IF(C8809="&lt;&lt; vazio &gt;&gt;","VAZIA",IF(AND(O8809&lt;&gt;"",R8809&lt;0),"VENCIDO",IF(AND(O8809&lt;&gt;"",R8809&lt;=Parametros!$B$10),"PRÓX. VENCIMENTO",IF(F8809="Q","QUALIDADE",IF(F8809="S","BLOQUEADO",IF(F8809="R","RESTRITO/DEVOLUÇÃO",IF(OR(N8809="QUAR",N8809="QRES"),"QUARENTENA",IF(OR(B8809="DESCARTE",B8809="DEVOLUÇÃO"),"DESCARTE/DEVOLUÇÃO",IF(AND(D8809="",K8809&lt;&gt;""),"SEM LOTE",IF(AND(Q8809&lt;&gt;"",Q8809&gt;=Parametros!$B$11),"PARADO/SEM GIRO","OK"))))))))))</f>
        <v>OK</v>
      </c>
      <c r="T8809" s="29" t="str">
        <f aca="false">IF(AND($S8809="PARADO/SEM GIRO",$K8809="KG",OR(Painel!$B$5="(Todos)",A8809=Painel!$B$5)*OR(Painel!$E$5="(Todos)",P8809=Painel!$E$5)),$J8809+ROW()/10000000,"")</f>
        <v/>
      </c>
      <c r="U8809" s="29" t="str">
        <f aca="false">IF(AND($S8809="VENCIDO",$K8809="KG",OR(Painel!$B$5="(Todos)",A8809=Painel!$B$5)*OR(Painel!$E$5="(Todos)",P8809=Painel!$E$5)),$J8809+ROW()/10000000,"")</f>
        <v/>
      </c>
    </row>
    <row r="8810" customFormat="false" ht="15" hidden="false" customHeight="false" outlineLevel="0" collapsed="false">
      <c r="A8810" s="29" t="s">
        <v>57</v>
      </c>
      <c r="B8810" s="29" t="s">
        <v>15526</v>
      </c>
      <c r="C8810" s="29" t="s">
        <v>1274</v>
      </c>
      <c r="D8810" s="29" t="s">
        <v>6721</v>
      </c>
      <c r="E8810" s="29" t="n">
        <v>104</v>
      </c>
      <c r="F8810" s="29"/>
      <c r="G8810" s="29"/>
      <c r="H8810" s="30" t="n">
        <v>1000</v>
      </c>
      <c r="I8810" s="31" t="n">
        <v>46282</v>
      </c>
      <c r="J8810" s="30" t="n">
        <v>1000</v>
      </c>
      <c r="K8810" s="29" t="s">
        <v>120</v>
      </c>
      <c r="L8810" s="29" t="s">
        <v>400</v>
      </c>
      <c r="M8810" s="29"/>
      <c r="N8810" s="29" t="s">
        <v>122</v>
      </c>
      <c r="O8810" s="31" t="n">
        <v>46498</v>
      </c>
      <c r="P8810" s="29" t="s">
        <v>123</v>
      </c>
      <c r="Q8810" s="29" t="n">
        <f aca="false">IFERROR(VALUE(L8810),"")</f>
        <v>3</v>
      </c>
      <c r="R8810" s="29" t="n">
        <f aca="true">IF(O8810="","",O8810-TODAY())</f>
        <v>213</v>
      </c>
      <c r="S8810" s="29" t="str">
        <f aca="false">IF(C8810="&lt;&lt; vazio &gt;&gt;","VAZIA",IF(AND(O8810&lt;&gt;"",R8810&lt;0),"VENCIDO",IF(AND(O8810&lt;&gt;"",R8810&lt;=Parametros!$B$10),"PRÓX. VENCIMENTO",IF(F8810="Q","QUALIDADE",IF(F8810="S","BLOQUEADO",IF(F8810="R","RESTRITO/DEVOLUÇÃO",IF(OR(N8810="QUAR",N8810="QRES"),"QUARENTENA",IF(OR(B8810="DESCARTE",B8810="DEVOLUÇÃO"),"DESCARTE/DEVOLUÇÃO",IF(AND(D8810="",K8810&lt;&gt;""),"SEM LOTE",IF(AND(Q8810&lt;&gt;"",Q8810&gt;=Parametros!$B$11),"PARADO/SEM GIRO","OK"))))))))))</f>
        <v>OK</v>
      </c>
      <c r="T8810" s="29" t="str">
        <f aca="false">IF(AND($S8810="PARADO/SEM GIRO",$K8810="KG",OR(Painel!$B$5="(Todos)",A8810=Painel!$B$5)*OR(Painel!$E$5="(Todos)",P8810=Painel!$E$5)),$J8810+ROW()/10000000,"")</f>
        <v/>
      </c>
      <c r="U8810" s="29" t="str">
        <f aca="false">IF(AND($S8810="VENCIDO",$K8810="KG",OR(Painel!$B$5="(Todos)",A8810=Painel!$B$5)*OR(Painel!$E$5="(Todos)",P8810=Painel!$E$5)),$J8810+ROW()/10000000,"")</f>
        <v/>
      </c>
    </row>
    <row r="8811" customFormat="false" ht="15" hidden="false" customHeight="false" outlineLevel="0" collapsed="false">
      <c r="A8811" s="29" t="s">
        <v>57</v>
      </c>
      <c r="B8811" s="29" t="s">
        <v>15526</v>
      </c>
      <c r="C8811" s="29" t="s">
        <v>258</v>
      </c>
      <c r="D8811" s="29" t="s">
        <v>15576</v>
      </c>
      <c r="E8811" s="29" t="n">
        <v>104</v>
      </c>
      <c r="F8811" s="29"/>
      <c r="G8811" s="29"/>
      <c r="H8811" s="30" t="n">
        <v>727.2</v>
      </c>
      <c r="I8811" s="31" t="n">
        <v>46282</v>
      </c>
      <c r="J8811" s="30" t="n">
        <v>727.2</v>
      </c>
      <c r="K8811" s="29" t="s">
        <v>120</v>
      </c>
      <c r="L8811" s="29" t="s">
        <v>400</v>
      </c>
      <c r="M8811" s="29"/>
      <c r="N8811" s="29" t="s">
        <v>122</v>
      </c>
      <c r="O8811" s="31" t="n">
        <v>46502</v>
      </c>
      <c r="P8811" s="29" t="s">
        <v>123</v>
      </c>
      <c r="Q8811" s="29" t="n">
        <f aca="false">IFERROR(VALUE(L8811),"")</f>
        <v>3</v>
      </c>
      <c r="R8811" s="29" t="n">
        <f aca="true">IF(O8811="","",O8811-TODAY())</f>
        <v>217</v>
      </c>
      <c r="S8811" s="29" t="str">
        <f aca="false">IF(C8811="&lt;&lt; vazio &gt;&gt;","VAZIA",IF(AND(O8811&lt;&gt;"",R8811&lt;0),"VENCIDO",IF(AND(O8811&lt;&gt;"",R8811&lt;=Parametros!$B$10),"PRÓX. VENCIMENTO",IF(F8811="Q","QUALIDADE",IF(F8811="S","BLOQUEADO",IF(F8811="R","RESTRITO/DEVOLUÇÃO",IF(OR(N8811="QUAR",N8811="QRES"),"QUARENTENA",IF(OR(B8811="DESCARTE",B8811="DEVOLUÇÃO"),"DESCARTE/DEVOLUÇÃO",IF(AND(D8811="",K8811&lt;&gt;""),"SEM LOTE",IF(AND(Q8811&lt;&gt;"",Q8811&gt;=Parametros!$B$11),"PARADO/SEM GIRO","OK"))))))))))</f>
        <v>OK</v>
      </c>
      <c r="T8811" s="29" t="str">
        <f aca="false">IF(AND($S8811="PARADO/SEM GIRO",$K8811="KG",OR(Painel!$B$5="(Todos)",A8811=Painel!$B$5)*OR(Painel!$E$5="(Todos)",P8811=Painel!$E$5)),$J8811+ROW()/10000000,"")</f>
        <v/>
      </c>
      <c r="U8811" s="29" t="str">
        <f aca="false">IF(AND($S8811="VENCIDO",$K8811="KG",OR(Painel!$B$5="(Todos)",A8811=Painel!$B$5)*OR(Painel!$E$5="(Todos)",P8811=Painel!$E$5)),$J8811+ROW()/10000000,"")</f>
        <v/>
      </c>
    </row>
    <row r="8812" customFormat="false" ht="15" hidden="false" customHeight="false" outlineLevel="0" collapsed="false">
      <c r="A8812" s="29" t="s">
        <v>57</v>
      </c>
      <c r="B8812" s="29" t="s">
        <v>15526</v>
      </c>
      <c r="C8812" s="29" t="s">
        <v>481</v>
      </c>
      <c r="D8812" s="29" t="s">
        <v>6145</v>
      </c>
      <c r="E8812" s="29" t="n">
        <v>104</v>
      </c>
      <c r="F8812" s="29"/>
      <c r="G8812" s="29"/>
      <c r="H8812" s="30" t="n">
        <v>541.2</v>
      </c>
      <c r="I8812" s="31" t="n">
        <v>46282</v>
      </c>
      <c r="J8812" s="30" t="n">
        <v>541.2</v>
      </c>
      <c r="K8812" s="29" t="s">
        <v>120</v>
      </c>
      <c r="L8812" s="29" t="s">
        <v>400</v>
      </c>
      <c r="M8812" s="29"/>
      <c r="N8812" s="29" t="s">
        <v>122</v>
      </c>
      <c r="O8812" s="31" t="n">
        <v>46281</v>
      </c>
      <c r="P8812" s="29" t="s">
        <v>123</v>
      </c>
      <c r="Q8812" s="29" t="n">
        <f aca="false">IFERROR(VALUE(L8812),"")</f>
        <v>3</v>
      </c>
      <c r="R8812" s="29" t="n">
        <f aca="true">IF(O8812="","",O8812-TODAY())</f>
        <v>-4</v>
      </c>
      <c r="S8812" s="29" t="str">
        <f aca="false">IF(C8812="&lt;&lt; vazio &gt;&gt;","VAZIA",IF(AND(O8812&lt;&gt;"",R8812&lt;0),"VENCIDO",IF(AND(O8812&lt;&gt;"",R8812&lt;=Parametros!$B$10),"PRÓX. VENCIMENTO",IF(F8812="Q","QUALIDADE",IF(F8812="S","BLOQUEADO",IF(F8812="R","RESTRITO/DEVOLUÇÃO",IF(OR(N8812="QUAR",N8812="QRES"),"QUARENTENA",IF(OR(B8812="DESCARTE",B8812="DEVOLUÇÃO"),"DESCARTE/DEVOLUÇÃO",IF(AND(D8812="",K8812&lt;&gt;""),"SEM LOTE",IF(AND(Q8812&lt;&gt;"",Q8812&gt;=Parametros!$B$11),"PARADO/SEM GIRO","OK"))))))))))</f>
        <v>VENCIDO</v>
      </c>
      <c r="T8812" s="29" t="str">
        <f aca="false">IF(AND($S8812="PARADO/SEM GIRO",$K8812="KG",OR(Painel!$B$5="(Todos)",A8812=Painel!$B$5)*OR(Painel!$E$5="(Todos)",P8812=Painel!$E$5)),$J8812+ROW()/10000000,"")</f>
        <v/>
      </c>
      <c r="U8812" s="29" t="n">
        <f aca="false">IF(AND($S8812="VENCIDO",$K8812="KG",OR(Painel!$B$5="(Todos)",A8812=Painel!$B$5)*OR(Painel!$E$5="(Todos)",P8812=Painel!$E$5)),$J8812+ROW()/10000000,"")</f>
        <v>541.2008812</v>
      </c>
    </row>
    <row r="8813" customFormat="false" ht="15" hidden="false" customHeight="false" outlineLevel="0" collapsed="false">
      <c r="A8813" s="29" t="s">
        <v>57</v>
      </c>
      <c r="B8813" s="29" t="s">
        <v>15526</v>
      </c>
      <c r="C8813" s="29" t="s">
        <v>481</v>
      </c>
      <c r="D8813" s="29" t="s">
        <v>6147</v>
      </c>
      <c r="E8813" s="29" t="n">
        <v>104</v>
      </c>
      <c r="F8813" s="29"/>
      <c r="G8813" s="29"/>
      <c r="H8813" s="30" t="n">
        <v>32.8</v>
      </c>
      <c r="I8813" s="31" t="n">
        <v>46282</v>
      </c>
      <c r="J8813" s="30" t="n">
        <v>32.8</v>
      </c>
      <c r="K8813" s="29" t="s">
        <v>120</v>
      </c>
      <c r="L8813" s="29" t="s">
        <v>400</v>
      </c>
      <c r="M8813" s="29"/>
      <c r="N8813" s="29" t="s">
        <v>122</v>
      </c>
      <c r="O8813" s="31" t="n">
        <v>46282</v>
      </c>
      <c r="P8813" s="29" t="s">
        <v>123</v>
      </c>
      <c r="Q8813" s="29" t="n">
        <f aca="false">IFERROR(VALUE(L8813),"")</f>
        <v>3</v>
      </c>
      <c r="R8813" s="29" t="n">
        <f aca="true">IF(O8813="","",O8813-TODAY())</f>
        <v>-3</v>
      </c>
      <c r="S8813" s="29" t="str">
        <f aca="false">IF(C8813="&lt;&lt; vazio &gt;&gt;","VAZIA",IF(AND(O8813&lt;&gt;"",R8813&lt;0),"VENCIDO",IF(AND(O8813&lt;&gt;"",R8813&lt;=Parametros!$B$10),"PRÓX. VENCIMENTO",IF(F8813="Q","QUALIDADE",IF(F8813="S","BLOQUEADO",IF(F8813="R","RESTRITO/DEVOLUÇÃO",IF(OR(N8813="QUAR",N8813="QRES"),"QUARENTENA",IF(OR(B8813="DESCARTE",B8813="DEVOLUÇÃO"),"DESCARTE/DEVOLUÇÃO",IF(AND(D8813="",K8813&lt;&gt;""),"SEM LOTE",IF(AND(Q8813&lt;&gt;"",Q8813&gt;=Parametros!$B$11),"PARADO/SEM GIRO","OK"))))))))))</f>
        <v>VENCIDO</v>
      </c>
      <c r="T8813" s="29" t="str">
        <f aca="false">IF(AND($S8813="PARADO/SEM GIRO",$K8813="KG",OR(Painel!$B$5="(Todos)",A8813=Painel!$B$5)*OR(Painel!$E$5="(Todos)",P8813=Painel!$E$5)),$J8813+ROW()/10000000,"")</f>
        <v/>
      </c>
      <c r="U8813" s="29" t="n">
        <f aca="false">IF(AND($S8813="VENCIDO",$K8813="KG",OR(Painel!$B$5="(Todos)",A8813=Painel!$B$5)*OR(Painel!$E$5="(Todos)",P8813=Painel!$E$5)),$J8813+ROW()/10000000,"")</f>
        <v>32.8008813</v>
      </c>
    </row>
    <row r="8814" customFormat="false" ht="15" hidden="false" customHeight="false" outlineLevel="0" collapsed="false">
      <c r="A8814" s="29" t="s">
        <v>57</v>
      </c>
      <c r="B8814" s="29" t="s">
        <v>15526</v>
      </c>
      <c r="C8814" s="29" t="s">
        <v>481</v>
      </c>
      <c r="D8814" s="29" t="s">
        <v>15577</v>
      </c>
      <c r="E8814" s="29" t="n">
        <v>104</v>
      </c>
      <c r="F8814" s="29"/>
      <c r="G8814" s="29"/>
      <c r="H8814" s="30" t="n">
        <v>721.6</v>
      </c>
      <c r="I8814" s="31" t="n">
        <v>46282</v>
      </c>
      <c r="J8814" s="30" t="n">
        <v>721.6</v>
      </c>
      <c r="K8814" s="29" t="s">
        <v>120</v>
      </c>
      <c r="L8814" s="29" t="s">
        <v>400</v>
      </c>
      <c r="M8814" s="29"/>
      <c r="N8814" s="29" t="s">
        <v>122</v>
      </c>
      <c r="O8814" s="31" t="n">
        <v>46506</v>
      </c>
      <c r="P8814" s="29" t="s">
        <v>123</v>
      </c>
      <c r="Q8814" s="29" t="n">
        <f aca="false">IFERROR(VALUE(L8814),"")</f>
        <v>3</v>
      </c>
      <c r="R8814" s="29" t="n">
        <f aca="true">IF(O8814="","",O8814-TODAY())</f>
        <v>221</v>
      </c>
      <c r="S8814" s="29" t="str">
        <f aca="false">IF(C8814="&lt;&lt; vazio &gt;&gt;","VAZIA",IF(AND(O8814&lt;&gt;"",R8814&lt;0),"VENCIDO",IF(AND(O8814&lt;&gt;"",R8814&lt;=Parametros!$B$10),"PRÓX. VENCIMENTO",IF(F8814="Q","QUALIDADE",IF(F8814="S","BLOQUEADO",IF(F8814="R","RESTRITO/DEVOLUÇÃO",IF(OR(N8814="QUAR",N8814="QRES"),"QUARENTENA",IF(OR(B8814="DESCARTE",B8814="DEVOLUÇÃO"),"DESCARTE/DEVOLUÇÃO",IF(AND(D8814="",K8814&lt;&gt;""),"SEM LOTE",IF(AND(Q8814&lt;&gt;"",Q8814&gt;=Parametros!$B$11),"PARADO/SEM GIRO","OK"))))))))))</f>
        <v>OK</v>
      </c>
      <c r="T8814" s="29" t="str">
        <f aca="false">IF(AND($S8814="PARADO/SEM GIRO",$K8814="KG",OR(Painel!$B$5="(Todos)",A8814=Painel!$B$5)*OR(Painel!$E$5="(Todos)",P8814=Painel!$E$5)),$J8814+ROW()/10000000,"")</f>
        <v/>
      </c>
      <c r="U8814" s="29" t="str">
        <f aca="false">IF(AND($S8814="VENCIDO",$K8814="KG",OR(Painel!$B$5="(Todos)",A8814=Painel!$B$5)*OR(Painel!$E$5="(Todos)",P8814=Painel!$E$5)),$J8814+ROW()/10000000,"")</f>
        <v/>
      </c>
    </row>
    <row r="8815" customFormat="false" ht="15" hidden="false" customHeight="false" outlineLevel="0" collapsed="false">
      <c r="A8815" s="29" t="s">
        <v>57</v>
      </c>
      <c r="B8815" s="29" t="s">
        <v>15526</v>
      </c>
      <c r="C8815" s="29" t="s">
        <v>260</v>
      </c>
      <c r="D8815" s="29" t="s">
        <v>15578</v>
      </c>
      <c r="E8815" s="29" t="n">
        <v>104</v>
      </c>
      <c r="F8815" s="29"/>
      <c r="G8815" s="29"/>
      <c r="H8815" s="30" t="n">
        <v>200</v>
      </c>
      <c r="I8815" s="31" t="n">
        <v>46282</v>
      </c>
      <c r="J8815" s="30" t="n">
        <v>200</v>
      </c>
      <c r="K8815" s="29" t="s">
        <v>120</v>
      </c>
      <c r="L8815" s="29" t="s">
        <v>400</v>
      </c>
      <c r="M8815" s="29"/>
      <c r="N8815" s="29" t="s">
        <v>122</v>
      </c>
      <c r="O8815" s="31" t="n">
        <v>46509</v>
      </c>
      <c r="P8815" s="29" t="s">
        <v>123</v>
      </c>
      <c r="Q8815" s="29" t="n">
        <f aca="false">IFERROR(VALUE(L8815),"")</f>
        <v>3</v>
      </c>
      <c r="R8815" s="29" t="n">
        <f aca="true">IF(O8815="","",O8815-TODAY())</f>
        <v>224</v>
      </c>
      <c r="S8815" s="29" t="str">
        <f aca="false">IF(C8815="&lt;&lt; vazio &gt;&gt;","VAZIA",IF(AND(O8815&lt;&gt;"",R8815&lt;0),"VENCIDO",IF(AND(O8815&lt;&gt;"",R8815&lt;=Parametros!$B$10),"PRÓX. VENCIMENTO",IF(F8815="Q","QUALIDADE",IF(F8815="S","BLOQUEADO",IF(F8815="R","RESTRITO/DEVOLUÇÃO",IF(OR(N8815="QUAR",N8815="QRES"),"QUARENTENA",IF(OR(B8815="DESCARTE",B8815="DEVOLUÇÃO"),"DESCARTE/DEVOLUÇÃO",IF(AND(D8815="",K8815&lt;&gt;""),"SEM LOTE",IF(AND(Q8815&lt;&gt;"",Q8815&gt;=Parametros!$B$11),"PARADO/SEM GIRO","OK"))))))))))</f>
        <v>OK</v>
      </c>
      <c r="T8815" s="29" t="str">
        <f aca="false">IF(AND($S8815="PARADO/SEM GIRO",$K8815="KG",OR(Painel!$B$5="(Todos)",A8815=Painel!$B$5)*OR(Painel!$E$5="(Todos)",P8815=Painel!$E$5)),$J8815+ROW()/10000000,"")</f>
        <v/>
      </c>
      <c r="U8815" s="29" t="str">
        <f aca="false">IF(AND($S8815="VENCIDO",$K8815="KG",OR(Painel!$B$5="(Todos)",A8815=Painel!$B$5)*OR(Painel!$E$5="(Todos)",P8815=Painel!$E$5)),$J8815+ROW()/10000000,"")</f>
        <v/>
      </c>
    </row>
    <row r="8816" customFormat="false" ht="15" hidden="false" customHeight="false" outlineLevel="0" collapsed="false">
      <c r="A8816" s="29" t="s">
        <v>57</v>
      </c>
      <c r="B8816" s="29" t="s">
        <v>15526</v>
      </c>
      <c r="C8816" s="29" t="s">
        <v>14030</v>
      </c>
      <c r="D8816" s="29" t="s">
        <v>15579</v>
      </c>
      <c r="E8816" s="29" t="n">
        <v>104</v>
      </c>
      <c r="F8816" s="29"/>
      <c r="G8816" s="29"/>
      <c r="H8816" s="30" t="n">
        <v>25</v>
      </c>
      <c r="I8816" s="31" t="n">
        <v>46282</v>
      </c>
      <c r="J8816" s="30" t="n">
        <v>25</v>
      </c>
      <c r="K8816" s="29" t="s">
        <v>120</v>
      </c>
      <c r="L8816" s="29" t="s">
        <v>400</v>
      </c>
      <c r="M8816" s="29"/>
      <c r="N8816" s="29" t="s">
        <v>122</v>
      </c>
      <c r="O8816" s="31" t="n">
        <v>46377</v>
      </c>
      <c r="P8816" s="29" t="s">
        <v>123</v>
      </c>
      <c r="Q8816" s="29" t="n">
        <f aca="false">IFERROR(VALUE(L8816),"")</f>
        <v>3</v>
      </c>
      <c r="R8816" s="29" t="n">
        <f aca="true">IF(O8816="","",O8816-TODAY())</f>
        <v>92</v>
      </c>
      <c r="S8816" s="29" t="str">
        <f aca="false">IF(C8816="&lt;&lt; vazio &gt;&gt;","VAZIA",IF(AND(O8816&lt;&gt;"",R8816&lt;0),"VENCIDO",IF(AND(O8816&lt;&gt;"",R8816&lt;=Parametros!$B$10),"PRÓX. VENCIMENTO",IF(F8816="Q","QUALIDADE",IF(F8816="S","BLOQUEADO",IF(F8816="R","RESTRITO/DEVOLUÇÃO",IF(OR(N8816="QUAR",N8816="QRES"),"QUARENTENA",IF(OR(B8816="DESCARTE",B8816="DEVOLUÇÃO"),"DESCARTE/DEVOLUÇÃO",IF(AND(D8816="",K8816&lt;&gt;""),"SEM LOTE",IF(AND(Q8816&lt;&gt;"",Q8816&gt;=Parametros!$B$11),"PARADO/SEM GIRO","OK"))))))))))</f>
        <v>OK</v>
      </c>
      <c r="T8816" s="29" t="str">
        <f aca="false">IF(AND($S8816="PARADO/SEM GIRO",$K8816="KG",OR(Painel!$B$5="(Todos)",A8816=Painel!$B$5)*OR(Painel!$E$5="(Todos)",P8816=Painel!$E$5)),$J8816+ROW()/10000000,"")</f>
        <v/>
      </c>
      <c r="U8816" s="29" t="str">
        <f aca="false">IF(AND($S8816="VENCIDO",$K8816="KG",OR(Painel!$B$5="(Todos)",A8816=Painel!$B$5)*OR(Painel!$E$5="(Todos)",P8816=Painel!$E$5)),$J8816+ROW()/10000000,"")</f>
        <v/>
      </c>
    </row>
    <row r="8817" customFormat="false" ht="15" hidden="false" customHeight="false" outlineLevel="0" collapsed="false">
      <c r="A8817" s="29" t="s">
        <v>57</v>
      </c>
      <c r="B8817" s="29" t="s">
        <v>15526</v>
      </c>
      <c r="C8817" s="29" t="s">
        <v>601</v>
      </c>
      <c r="D8817" s="29" t="s">
        <v>602</v>
      </c>
      <c r="E8817" s="29" t="n">
        <v>104</v>
      </c>
      <c r="F8817" s="29"/>
      <c r="G8817" s="29"/>
      <c r="H8817" s="30" t="n">
        <v>775</v>
      </c>
      <c r="I8817" s="31" t="n">
        <v>46282</v>
      </c>
      <c r="J8817" s="30" t="n">
        <v>775</v>
      </c>
      <c r="K8817" s="29" t="s">
        <v>120</v>
      </c>
      <c r="L8817" s="29" t="s">
        <v>400</v>
      </c>
      <c r="M8817" s="29"/>
      <c r="N8817" s="29" t="s">
        <v>122</v>
      </c>
      <c r="O8817" s="31" t="n">
        <v>46358</v>
      </c>
      <c r="P8817" s="29" t="s">
        <v>123</v>
      </c>
      <c r="Q8817" s="29" t="n">
        <f aca="false">IFERROR(VALUE(L8817),"")</f>
        <v>3</v>
      </c>
      <c r="R8817" s="29" t="n">
        <f aca="true">IF(O8817="","",O8817-TODAY())</f>
        <v>73</v>
      </c>
      <c r="S8817" s="29" t="str">
        <f aca="false">IF(C8817="&lt;&lt; vazio &gt;&gt;","VAZIA",IF(AND(O8817&lt;&gt;"",R8817&lt;0),"VENCIDO",IF(AND(O8817&lt;&gt;"",R8817&lt;=Parametros!$B$10),"PRÓX. VENCIMENTO",IF(F8817="Q","QUALIDADE",IF(F8817="S","BLOQUEADO",IF(F8817="R","RESTRITO/DEVOLUÇÃO",IF(OR(N8817="QUAR",N8817="QRES"),"QUARENTENA",IF(OR(B8817="DESCARTE",B8817="DEVOLUÇÃO"),"DESCARTE/DEVOLUÇÃO",IF(AND(D8817="",K8817&lt;&gt;""),"SEM LOTE",IF(AND(Q8817&lt;&gt;"",Q8817&gt;=Parametros!$B$11),"PARADO/SEM GIRO","OK"))))))))))</f>
        <v>OK</v>
      </c>
      <c r="T8817" s="29" t="str">
        <f aca="false">IF(AND($S8817="PARADO/SEM GIRO",$K8817="KG",OR(Painel!$B$5="(Todos)",A8817=Painel!$B$5)*OR(Painel!$E$5="(Todos)",P8817=Painel!$E$5)),$J8817+ROW()/10000000,"")</f>
        <v/>
      </c>
      <c r="U8817" s="29" t="str">
        <f aca="false">IF(AND($S8817="VENCIDO",$K8817="KG",OR(Painel!$B$5="(Todos)",A8817=Painel!$B$5)*OR(Painel!$E$5="(Todos)",P8817=Painel!$E$5)),$J8817+ROW()/10000000,"")</f>
        <v/>
      </c>
    </row>
    <row r="8818" customFormat="false" ht="15" hidden="false" customHeight="false" outlineLevel="0" collapsed="false">
      <c r="A8818" s="29" t="s">
        <v>57</v>
      </c>
      <c r="B8818" s="29" t="s">
        <v>15526</v>
      </c>
      <c r="C8818" s="29" t="s">
        <v>331</v>
      </c>
      <c r="D8818" s="29" t="s">
        <v>15580</v>
      </c>
      <c r="E8818" s="29" t="n">
        <v>104</v>
      </c>
      <c r="F8818" s="29"/>
      <c r="G8818" s="29"/>
      <c r="H8818" s="30" t="n">
        <v>18</v>
      </c>
      <c r="I8818" s="31" t="n">
        <v>46282</v>
      </c>
      <c r="J8818" s="30" t="n">
        <v>18</v>
      </c>
      <c r="K8818" s="29" t="s">
        <v>333</v>
      </c>
      <c r="L8818" s="29" t="s">
        <v>400</v>
      </c>
      <c r="M8818" s="29"/>
      <c r="N8818" s="29" t="s">
        <v>122</v>
      </c>
      <c r="O8818" s="31" t="n">
        <v>46360</v>
      </c>
      <c r="P8818" s="29" t="s">
        <v>123</v>
      </c>
      <c r="Q8818" s="29" t="n">
        <f aca="false">IFERROR(VALUE(L8818),"")</f>
        <v>3</v>
      </c>
      <c r="R8818" s="29" t="n">
        <f aca="true">IF(O8818="","",O8818-TODAY())</f>
        <v>75</v>
      </c>
      <c r="S8818" s="29" t="str">
        <f aca="false">IF(C8818="&lt;&lt; vazio &gt;&gt;","VAZIA",IF(AND(O8818&lt;&gt;"",R8818&lt;0),"VENCIDO",IF(AND(O8818&lt;&gt;"",R8818&lt;=Parametros!$B$10),"PRÓX. VENCIMENTO",IF(F8818="Q","QUALIDADE",IF(F8818="S","BLOQUEADO",IF(F8818="R","RESTRITO/DEVOLUÇÃO",IF(OR(N8818="QUAR",N8818="QRES"),"QUARENTENA",IF(OR(B8818="DESCARTE",B8818="DEVOLUÇÃO"),"DESCARTE/DEVOLUÇÃO",IF(AND(D8818="",K8818&lt;&gt;""),"SEM LOTE",IF(AND(Q8818&lt;&gt;"",Q8818&gt;=Parametros!$B$11),"PARADO/SEM GIRO","OK"))))))))))</f>
        <v>OK</v>
      </c>
      <c r="T8818" s="29" t="str">
        <f aca="false">IF(AND($S8818="PARADO/SEM GIRO",$K8818="KG",OR(Painel!$B$5="(Todos)",A8818=Painel!$B$5)*OR(Painel!$E$5="(Todos)",P8818=Painel!$E$5)),$J8818+ROW()/10000000,"")</f>
        <v/>
      </c>
      <c r="U8818" s="29" t="str">
        <f aca="false">IF(AND($S8818="VENCIDO",$K8818="KG",OR(Painel!$B$5="(Todos)",A8818=Painel!$B$5)*OR(Painel!$E$5="(Todos)",P8818=Painel!$E$5)),$J8818+ROW()/10000000,"")</f>
        <v/>
      </c>
    </row>
    <row r="8819" customFormat="false" ht="15" hidden="false" customHeight="false" outlineLevel="0" collapsed="false">
      <c r="A8819" s="29" t="s">
        <v>57</v>
      </c>
      <c r="B8819" s="29" t="s">
        <v>15526</v>
      </c>
      <c r="C8819" s="29" t="s">
        <v>334</v>
      </c>
      <c r="D8819" s="29" t="s">
        <v>15581</v>
      </c>
      <c r="E8819" s="29" t="n">
        <v>104</v>
      </c>
      <c r="F8819" s="29"/>
      <c r="G8819" s="29"/>
      <c r="H8819" s="30" t="n">
        <v>40.2</v>
      </c>
      <c r="I8819" s="31" t="n">
        <v>46282</v>
      </c>
      <c r="J8819" s="30" t="n">
        <v>40.2</v>
      </c>
      <c r="K8819" s="29" t="s">
        <v>120</v>
      </c>
      <c r="L8819" s="29" t="s">
        <v>400</v>
      </c>
      <c r="M8819" s="29"/>
      <c r="N8819" s="29" t="s">
        <v>122</v>
      </c>
      <c r="O8819" s="31" t="n">
        <v>46415</v>
      </c>
      <c r="P8819" s="29" t="s">
        <v>123</v>
      </c>
      <c r="Q8819" s="29" t="n">
        <f aca="false">IFERROR(VALUE(L8819),"")</f>
        <v>3</v>
      </c>
      <c r="R8819" s="29" t="n">
        <f aca="true">IF(O8819="","",O8819-TODAY())</f>
        <v>130</v>
      </c>
      <c r="S8819" s="29" t="str">
        <f aca="false">IF(C8819="&lt;&lt; vazio &gt;&gt;","VAZIA",IF(AND(O8819&lt;&gt;"",R8819&lt;0),"VENCIDO",IF(AND(O8819&lt;&gt;"",R8819&lt;=Parametros!$B$10),"PRÓX. VENCIMENTO",IF(F8819="Q","QUALIDADE",IF(F8819="S","BLOQUEADO",IF(F8819="R","RESTRITO/DEVOLUÇÃO",IF(OR(N8819="QUAR",N8819="QRES"),"QUARENTENA",IF(OR(B8819="DESCARTE",B8819="DEVOLUÇÃO"),"DESCARTE/DEVOLUÇÃO",IF(AND(D8819="",K8819&lt;&gt;""),"SEM LOTE",IF(AND(Q8819&lt;&gt;"",Q8819&gt;=Parametros!$B$11),"PARADO/SEM GIRO","OK"))))))))))</f>
        <v>OK</v>
      </c>
      <c r="T8819" s="29" t="str">
        <f aca="false">IF(AND($S8819="PARADO/SEM GIRO",$K8819="KG",OR(Painel!$B$5="(Todos)",A8819=Painel!$B$5)*OR(Painel!$E$5="(Todos)",P8819=Painel!$E$5)),$J8819+ROW()/10000000,"")</f>
        <v/>
      </c>
      <c r="U8819" s="29" t="str">
        <f aca="false">IF(AND($S8819="VENCIDO",$K8819="KG",OR(Painel!$B$5="(Todos)",A8819=Painel!$B$5)*OR(Painel!$E$5="(Todos)",P8819=Painel!$E$5)),$J8819+ROW()/10000000,"")</f>
        <v/>
      </c>
    </row>
    <row r="8820" customFormat="false" ht="15" hidden="false" customHeight="false" outlineLevel="0" collapsed="false">
      <c r="A8820" s="29" t="s">
        <v>57</v>
      </c>
      <c r="B8820" s="29" t="s">
        <v>15526</v>
      </c>
      <c r="C8820" s="29" t="s">
        <v>334</v>
      </c>
      <c r="D8820" s="29" t="s">
        <v>15582</v>
      </c>
      <c r="E8820" s="29" t="n">
        <v>104</v>
      </c>
      <c r="F8820" s="29"/>
      <c r="G8820" s="29"/>
      <c r="H8820" s="30" t="n">
        <v>20.1</v>
      </c>
      <c r="I8820" s="31" t="n">
        <v>46282</v>
      </c>
      <c r="J8820" s="30" t="n">
        <v>20.1</v>
      </c>
      <c r="K8820" s="29" t="s">
        <v>120</v>
      </c>
      <c r="L8820" s="29" t="s">
        <v>400</v>
      </c>
      <c r="M8820" s="29"/>
      <c r="N8820" s="29" t="s">
        <v>122</v>
      </c>
      <c r="O8820" s="31" t="n">
        <v>46507</v>
      </c>
      <c r="P8820" s="29" t="s">
        <v>123</v>
      </c>
      <c r="Q8820" s="29" t="n">
        <f aca="false">IFERROR(VALUE(L8820),"")</f>
        <v>3</v>
      </c>
      <c r="R8820" s="29" t="n">
        <f aca="true">IF(O8820="","",O8820-TODAY())</f>
        <v>222</v>
      </c>
      <c r="S8820" s="29" t="str">
        <f aca="false">IF(C8820="&lt;&lt; vazio &gt;&gt;","VAZIA",IF(AND(O8820&lt;&gt;"",R8820&lt;0),"VENCIDO",IF(AND(O8820&lt;&gt;"",R8820&lt;=Parametros!$B$10),"PRÓX. VENCIMENTO",IF(F8820="Q","QUALIDADE",IF(F8820="S","BLOQUEADO",IF(F8820="R","RESTRITO/DEVOLUÇÃO",IF(OR(N8820="QUAR",N8820="QRES"),"QUARENTENA",IF(OR(B8820="DESCARTE",B8820="DEVOLUÇÃO"),"DESCARTE/DEVOLUÇÃO",IF(AND(D8820="",K8820&lt;&gt;""),"SEM LOTE",IF(AND(Q8820&lt;&gt;"",Q8820&gt;=Parametros!$B$11),"PARADO/SEM GIRO","OK"))))))))))</f>
        <v>OK</v>
      </c>
      <c r="T8820" s="29" t="str">
        <f aca="false">IF(AND($S8820="PARADO/SEM GIRO",$K8820="KG",OR(Painel!$B$5="(Todos)",A8820=Painel!$B$5)*OR(Painel!$E$5="(Todos)",P8820=Painel!$E$5)),$J8820+ROW()/10000000,"")</f>
        <v/>
      </c>
      <c r="U8820" s="29" t="str">
        <f aca="false">IF(AND($S8820="VENCIDO",$K8820="KG",OR(Painel!$B$5="(Todos)",A8820=Painel!$B$5)*OR(Painel!$E$5="(Todos)",P8820=Painel!$E$5)),$J8820+ROW()/10000000,"")</f>
        <v/>
      </c>
    </row>
    <row r="8821" customFormat="false" ht="15" hidden="false" customHeight="false" outlineLevel="0" collapsed="false">
      <c r="A8821" s="29" t="s">
        <v>57</v>
      </c>
      <c r="B8821" s="29" t="s">
        <v>15526</v>
      </c>
      <c r="C8821" s="29" t="s">
        <v>334</v>
      </c>
      <c r="D8821" s="29" t="s">
        <v>335</v>
      </c>
      <c r="E8821" s="29" t="n">
        <v>104</v>
      </c>
      <c r="F8821" s="29"/>
      <c r="G8821" s="29"/>
      <c r="H8821" s="30" t="n">
        <v>281.4</v>
      </c>
      <c r="I8821" s="31" t="n">
        <v>46282</v>
      </c>
      <c r="J8821" s="30" t="n">
        <v>281.4</v>
      </c>
      <c r="K8821" s="29" t="s">
        <v>120</v>
      </c>
      <c r="L8821" s="29" t="s">
        <v>400</v>
      </c>
      <c r="M8821" s="29"/>
      <c r="N8821" s="29" t="s">
        <v>122</v>
      </c>
      <c r="O8821" s="31" t="n">
        <v>46558</v>
      </c>
      <c r="P8821" s="29" t="s">
        <v>123</v>
      </c>
      <c r="Q8821" s="29" t="n">
        <f aca="false">IFERROR(VALUE(L8821),"")</f>
        <v>3</v>
      </c>
      <c r="R8821" s="29" t="n">
        <f aca="true">IF(O8821="","",O8821-TODAY())</f>
        <v>273</v>
      </c>
      <c r="S8821" s="29" t="str">
        <f aca="false">IF(C8821="&lt;&lt; vazio &gt;&gt;","VAZIA",IF(AND(O8821&lt;&gt;"",R8821&lt;0),"VENCIDO",IF(AND(O8821&lt;&gt;"",R8821&lt;=Parametros!$B$10),"PRÓX. VENCIMENTO",IF(F8821="Q","QUALIDADE",IF(F8821="S","BLOQUEADO",IF(F8821="R","RESTRITO/DEVOLUÇÃO",IF(OR(N8821="QUAR",N8821="QRES"),"QUARENTENA",IF(OR(B8821="DESCARTE",B8821="DEVOLUÇÃO"),"DESCARTE/DEVOLUÇÃO",IF(AND(D8821="",K8821&lt;&gt;""),"SEM LOTE",IF(AND(Q8821&lt;&gt;"",Q8821&gt;=Parametros!$B$11),"PARADO/SEM GIRO","OK"))))))))))</f>
        <v>OK</v>
      </c>
      <c r="T8821" s="29" t="str">
        <f aca="false">IF(AND($S8821="PARADO/SEM GIRO",$K8821="KG",OR(Painel!$B$5="(Todos)",A8821=Painel!$B$5)*OR(Painel!$E$5="(Todos)",P8821=Painel!$E$5)),$J8821+ROW()/10000000,"")</f>
        <v/>
      </c>
      <c r="U8821" s="29" t="str">
        <f aca="false">IF(AND($S8821="VENCIDO",$K8821="KG",OR(Painel!$B$5="(Todos)",A8821=Painel!$B$5)*OR(Painel!$E$5="(Todos)",P8821=Painel!$E$5)),$J8821+ROW()/10000000,"")</f>
        <v/>
      </c>
    </row>
    <row r="8822" customFormat="false" ht="15" hidden="false" customHeight="false" outlineLevel="0" collapsed="false">
      <c r="A8822" s="29" t="s">
        <v>57</v>
      </c>
      <c r="B8822" s="29" t="s">
        <v>15526</v>
      </c>
      <c r="C8822" s="29" t="s">
        <v>2927</v>
      </c>
      <c r="D8822" s="29" t="s">
        <v>15583</v>
      </c>
      <c r="E8822" s="29" t="n">
        <v>104</v>
      </c>
      <c r="F8822" s="29"/>
      <c r="G8822" s="29"/>
      <c r="H8822" s="30" t="n">
        <v>540</v>
      </c>
      <c r="I8822" s="31" t="n">
        <v>46282</v>
      </c>
      <c r="J8822" s="30" t="n">
        <v>540</v>
      </c>
      <c r="K8822" s="29" t="s">
        <v>120</v>
      </c>
      <c r="L8822" s="29" t="s">
        <v>400</v>
      </c>
      <c r="M8822" s="29"/>
      <c r="N8822" s="29" t="s">
        <v>122</v>
      </c>
      <c r="O8822" s="31" t="n">
        <v>46430</v>
      </c>
      <c r="P8822" s="29" t="s">
        <v>123</v>
      </c>
      <c r="Q8822" s="29" t="n">
        <f aca="false">IFERROR(VALUE(L8822),"")</f>
        <v>3</v>
      </c>
      <c r="R8822" s="29" t="n">
        <f aca="true">IF(O8822="","",O8822-TODAY())</f>
        <v>145</v>
      </c>
      <c r="S8822" s="29" t="str">
        <f aca="false">IF(C8822="&lt;&lt; vazio &gt;&gt;","VAZIA",IF(AND(O8822&lt;&gt;"",R8822&lt;0),"VENCIDO",IF(AND(O8822&lt;&gt;"",R8822&lt;=Parametros!$B$10),"PRÓX. VENCIMENTO",IF(F8822="Q","QUALIDADE",IF(F8822="S","BLOQUEADO",IF(F8822="R","RESTRITO/DEVOLUÇÃO",IF(OR(N8822="QUAR",N8822="QRES"),"QUARENTENA",IF(OR(B8822="DESCARTE",B8822="DEVOLUÇÃO"),"DESCARTE/DEVOLUÇÃO",IF(AND(D8822="",K8822&lt;&gt;""),"SEM LOTE",IF(AND(Q8822&lt;&gt;"",Q8822&gt;=Parametros!$B$11),"PARADO/SEM GIRO","OK"))))))))))</f>
        <v>OK</v>
      </c>
      <c r="T8822" s="29" t="str">
        <f aca="false">IF(AND($S8822="PARADO/SEM GIRO",$K8822="KG",OR(Painel!$B$5="(Todos)",A8822=Painel!$B$5)*OR(Painel!$E$5="(Todos)",P8822=Painel!$E$5)),$J8822+ROW()/10000000,"")</f>
        <v/>
      </c>
      <c r="U8822" s="29" t="str">
        <f aca="false">IF(AND($S8822="VENCIDO",$K8822="KG",OR(Painel!$B$5="(Todos)",A8822=Painel!$B$5)*OR(Painel!$E$5="(Todos)",P8822=Painel!$E$5)),$J8822+ROW()/10000000,"")</f>
        <v/>
      </c>
    </row>
    <row r="8823" customFormat="false" ht="15" hidden="false" customHeight="false" outlineLevel="0" collapsed="false">
      <c r="A8823" s="29" t="s">
        <v>57</v>
      </c>
      <c r="B8823" s="29" t="s">
        <v>15584</v>
      </c>
      <c r="C8823" s="29" t="s">
        <v>115</v>
      </c>
      <c r="D8823" s="29"/>
      <c r="E8823" s="29" t="n">
        <v>0</v>
      </c>
      <c r="F8823" s="29"/>
      <c r="G8823" s="29"/>
      <c r="H8823" s="30" t="n">
        <v>0</v>
      </c>
      <c r="I8823" s="29"/>
      <c r="J8823" s="30" t="n">
        <v>0</v>
      </c>
      <c r="K8823" s="29"/>
      <c r="L8823" s="29" t="s">
        <v>116</v>
      </c>
      <c r="M8823" s="29" t="s">
        <v>15585</v>
      </c>
      <c r="N8823" s="29"/>
      <c r="O8823" s="29"/>
      <c r="P8823" s="29"/>
      <c r="Q8823" s="29" t="n">
        <f aca="false">IFERROR(VALUE(L8823),"")</f>
        <v>0</v>
      </c>
      <c r="R8823" s="29" t="str">
        <f aca="true">IF(O8823="","",O8823-TODAY())</f>
        <v/>
      </c>
      <c r="S8823" s="29" t="str">
        <f aca="false">IF(C8823="&lt;&lt; vazio &gt;&gt;","VAZIA",IF(AND(O8823&lt;&gt;"",R8823&lt;0),"VENCIDO",IF(AND(O8823&lt;&gt;"",R8823&lt;=Parametros!$B$10),"PRÓX. VENCIMENTO",IF(F8823="Q","QUALIDADE",IF(F8823="S","BLOQUEADO",IF(F8823="R","RESTRITO/DEVOLUÇÃO",IF(OR(N8823="QUAR",N8823="QRES"),"QUARENTENA",IF(OR(B8823="DESCARTE",B8823="DEVOLUÇÃO"),"DESCARTE/DEVOLUÇÃO",IF(AND(D8823="",K8823&lt;&gt;""),"SEM LOTE",IF(AND(Q8823&lt;&gt;"",Q8823&gt;=Parametros!$B$11),"PARADO/SEM GIRO","OK"))))))))))</f>
        <v>VAZIA</v>
      </c>
      <c r="T8823" s="29" t="str">
        <f aca="false">IF(AND($S8823="PARADO/SEM GIRO",$K8823="KG",OR(Painel!$B$5="(Todos)",A8823=Painel!$B$5)*OR(Painel!$E$5="(Todos)",P8823=Painel!$E$5)),$J8823+ROW()/10000000,"")</f>
        <v/>
      </c>
      <c r="U8823" s="29" t="str">
        <f aca="false">IF(AND($S8823="VENCIDO",$K8823="KG",OR(Painel!$B$5="(Todos)",A8823=Painel!$B$5)*OR(Painel!$E$5="(Todos)",P8823=Painel!$E$5)),$J8823+ROW()/10000000,"")</f>
        <v/>
      </c>
    </row>
    <row r="8824" customFormat="false" ht="15" hidden="false" customHeight="false" outlineLevel="0" collapsed="false">
      <c r="A8824" s="29" t="s">
        <v>57</v>
      </c>
      <c r="B8824" s="29" t="s">
        <v>15586</v>
      </c>
      <c r="C8824" s="29" t="s">
        <v>115</v>
      </c>
      <c r="D8824" s="29"/>
      <c r="E8824" s="29" t="n">
        <v>0</v>
      </c>
      <c r="F8824" s="29"/>
      <c r="G8824" s="29"/>
      <c r="H8824" s="30" t="n">
        <v>0</v>
      </c>
      <c r="I8824" s="29"/>
      <c r="J8824" s="30" t="n">
        <v>0</v>
      </c>
      <c r="K8824" s="29"/>
      <c r="L8824" s="29" t="s">
        <v>116</v>
      </c>
      <c r="M8824" s="29"/>
      <c r="N8824" s="29"/>
      <c r="O8824" s="29"/>
      <c r="P8824" s="29"/>
      <c r="Q8824" s="29" t="n">
        <f aca="false">IFERROR(VALUE(L8824),"")</f>
        <v>0</v>
      </c>
      <c r="R8824" s="29" t="str">
        <f aca="true">IF(O8824="","",O8824-TODAY())</f>
        <v/>
      </c>
      <c r="S8824" s="29" t="str">
        <f aca="false">IF(C8824="&lt;&lt; vazio &gt;&gt;","VAZIA",IF(AND(O8824&lt;&gt;"",R8824&lt;0),"VENCIDO",IF(AND(O8824&lt;&gt;"",R8824&lt;=Parametros!$B$10),"PRÓX. VENCIMENTO",IF(F8824="Q","QUALIDADE",IF(F8824="S","BLOQUEADO",IF(F8824="R","RESTRITO/DEVOLUÇÃO",IF(OR(N8824="QUAR",N8824="QRES"),"QUARENTENA",IF(OR(B8824="DESCARTE",B8824="DEVOLUÇÃO"),"DESCARTE/DEVOLUÇÃO",IF(AND(D8824="",K8824&lt;&gt;""),"SEM LOTE",IF(AND(Q8824&lt;&gt;"",Q8824&gt;=Parametros!$B$11),"PARADO/SEM GIRO","OK"))))))))))</f>
        <v>VAZIA</v>
      </c>
      <c r="T8824" s="29" t="str">
        <f aca="false">IF(AND($S8824="PARADO/SEM GIRO",$K8824="KG",OR(Painel!$B$5="(Todos)",A8824=Painel!$B$5)*OR(Painel!$E$5="(Todos)",P8824=Painel!$E$5)),$J8824+ROW()/10000000,"")</f>
        <v/>
      </c>
      <c r="U8824" s="29" t="str">
        <f aca="false">IF(AND($S8824="VENCIDO",$K8824="KG",OR(Painel!$B$5="(Todos)",A8824=Painel!$B$5)*OR(Painel!$E$5="(Todos)",P8824=Painel!$E$5)),$J8824+ROW()/10000000,"")</f>
        <v/>
      </c>
    </row>
    <row r="8825" customFormat="false" ht="15" hidden="false" customHeight="false" outlineLevel="0" collapsed="false">
      <c r="A8825" s="29" t="s">
        <v>57</v>
      </c>
      <c r="B8825" s="29" t="s">
        <v>15587</v>
      </c>
      <c r="C8825" s="29" t="s">
        <v>115</v>
      </c>
      <c r="D8825" s="29"/>
      <c r="E8825" s="29" t="n">
        <v>0</v>
      </c>
      <c r="F8825" s="29"/>
      <c r="G8825" s="29"/>
      <c r="H8825" s="30" t="n">
        <v>0</v>
      </c>
      <c r="I8825" s="29"/>
      <c r="J8825" s="30" t="n">
        <v>0</v>
      </c>
      <c r="K8825" s="29"/>
      <c r="L8825" s="29" t="s">
        <v>116</v>
      </c>
      <c r="M8825" s="29"/>
      <c r="N8825" s="29"/>
      <c r="O8825" s="29"/>
      <c r="P8825" s="29"/>
      <c r="Q8825" s="29" t="n">
        <f aca="false">IFERROR(VALUE(L8825),"")</f>
        <v>0</v>
      </c>
      <c r="R8825" s="29" t="str">
        <f aca="true">IF(O8825="","",O8825-TODAY())</f>
        <v/>
      </c>
      <c r="S8825" s="29" t="str">
        <f aca="false">IF(C8825="&lt;&lt; vazio &gt;&gt;","VAZIA",IF(AND(O8825&lt;&gt;"",R8825&lt;0),"VENCIDO",IF(AND(O8825&lt;&gt;"",R8825&lt;=Parametros!$B$10),"PRÓX. VENCIMENTO",IF(F8825="Q","QUALIDADE",IF(F8825="S","BLOQUEADO",IF(F8825="R","RESTRITO/DEVOLUÇÃO",IF(OR(N8825="QUAR",N8825="QRES"),"QUARENTENA",IF(OR(B8825="DESCARTE",B8825="DEVOLUÇÃO"),"DESCARTE/DEVOLUÇÃO",IF(AND(D8825="",K8825&lt;&gt;""),"SEM LOTE",IF(AND(Q8825&lt;&gt;"",Q8825&gt;=Parametros!$B$11),"PARADO/SEM GIRO","OK"))))))))))</f>
        <v>VAZIA</v>
      </c>
      <c r="T8825" s="29" t="str">
        <f aca="false">IF(AND($S8825="PARADO/SEM GIRO",$K8825="KG",OR(Painel!$B$5="(Todos)",A8825=Painel!$B$5)*OR(Painel!$E$5="(Todos)",P8825=Painel!$E$5)),$J8825+ROW()/10000000,"")</f>
        <v/>
      </c>
      <c r="U8825" s="29" t="str">
        <f aca="false">IF(AND($S8825="VENCIDO",$K8825="KG",OR(Painel!$B$5="(Todos)",A8825=Painel!$B$5)*OR(Painel!$E$5="(Todos)",P8825=Painel!$E$5)),$J8825+ROW()/10000000,"")</f>
        <v/>
      </c>
    </row>
    <row r="8826" customFormat="false" ht="15" hidden="false" customHeight="false" outlineLevel="0" collapsed="false">
      <c r="A8826" s="29" t="s">
        <v>57</v>
      </c>
      <c r="B8826" s="29" t="s">
        <v>15588</v>
      </c>
      <c r="C8826" s="29" t="s">
        <v>348</v>
      </c>
      <c r="D8826" s="29" t="s">
        <v>15589</v>
      </c>
      <c r="E8826" s="29" t="n">
        <v>178</v>
      </c>
      <c r="F8826" s="29" t="s">
        <v>137</v>
      </c>
      <c r="G8826" s="29"/>
      <c r="H8826" s="30" t="n">
        <v>40.2</v>
      </c>
      <c r="I8826" s="31" t="n">
        <v>46274</v>
      </c>
      <c r="J8826" s="30" t="n">
        <v>40.2</v>
      </c>
      <c r="K8826" s="29" t="s">
        <v>120</v>
      </c>
      <c r="L8826" s="29" t="s">
        <v>138</v>
      </c>
      <c r="M8826" s="29"/>
      <c r="N8826" s="29" t="s">
        <v>122</v>
      </c>
      <c r="O8826" s="31" t="n">
        <v>46399</v>
      </c>
      <c r="P8826" s="29" t="s">
        <v>123</v>
      </c>
      <c r="Q8826" s="29" t="n">
        <f aca="false">IFERROR(VALUE(L8826),"")</f>
        <v>11</v>
      </c>
      <c r="R8826" s="29" t="n">
        <f aca="true">IF(O8826="","",O8826-TODAY())</f>
        <v>114</v>
      </c>
      <c r="S8826" s="29" t="str">
        <f aca="false">IF(C8826="&lt;&lt; vazio &gt;&gt;","VAZIA",IF(AND(O8826&lt;&gt;"",R8826&lt;0),"VENCIDO",IF(AND(O8826&lt;&gt;"",R8826&lt;=Parametros!$B$10),"PRÓX. VENCIMENTO",IF(F8826="Q","QUALIDADE",IF(F8826="S","BLOQUEADO",IF(F8826="R","RESTRITO/DEVOLUÇÃO",IF(OR(N8826="QUAR",N8826="QRES"),"QUARENTENA",IF(OR(B8826="DESCARTE",B8826="DEVOLUÇÃO"),"DESCARTE/DEVOLUÇÃO",IF(AND(D8826="",K8826&lt;&gt;""),"SEM LOTE",IF(AND(Q8826&lt;&gt;"",Q8826&gt;=Parametros!$B$11),"PARADO/SEM GIRO","OK"))))))))))</f>
        <v>BLOQUEADO</v>
      </c>
      <c r="T8826" s="29" t="str">
        <f aca="false">IF(AND($S8826="PARADO/SEM GIRO",$K8826="KG",OR(Painel!$B$5="(Todos)",A8826=Painel!$B$5)*OR(Painel!$E$5="(Todos)",P8826=Painel!$E$5)),$J8826+ROW()/10000000,"")</f>
        <v/>
      </c>
      <c r="U8826" s="29" t="str">
        <f aca="false">IF(AND($S8826="VENCIDO",$K8826="KG",OR(Painel!$B$5="(Todos)",A8826=Painel!$B$5)*OR(Painel!$E$5="(Todos)",P8826=Painel!$E$5)),$J8826+ROW()/10000000,"")</f>
        <v/>
      </c>
    </row>
    <row r="8827" customFormat="false" ht="15" hidden="false" customHeight="false" outlineLevel="0" collapsed="false">
      <c r="A8827" s="29" t="s">
        <v>57</v>
      </c>
      <c r="B8827" s="29" t="s">
        <v>15588</v>
      </c>
      <c r="C8827" s="29" t="s">
        <v>348</v>
      </c>
      <c r="D8827" s="29" t="s">
        <v>542</v>
      </c>
      <c r="E8827" s="29" t="n">
        <v>178</v>
      </c>
      <c r="F8827" s="29" t="s">
        <v>137</v>
      </c>
      <c r="G8827" s="29"/>
      <c r="H8827" s="30" t="n">
        <v>20.1</v>
      </c>
      <c r="I8827" s="31" t="n">
        <v>46274</v>
      </c>
      <c r="J8827" s="30" t="n">
        <v>20.1</v>
      </c>
      <c r="K8827" s="29" t="s">
        <v>120</v>
      </c>
      <c r="L8827" s="29" t="s">
        <v>138</v>
      </c>
      <c r="M8827" s="29"/>
      <c r="N8827" s="29" t="s">
        <v>122</v>
      </c>
      <c r="O8827" s="31" t="n">
        <v>46400</v>
      </c>
      <c r="P8827" s="29" t="s">
        <v>123</v>
      </c>
      <c r="Q8827" s="29" t="n">
        <f aca="false">IFERROR(VALUE(L8827),"")</f>
        <v>11</v>
      </c>
      <c r="R8827" s="29" t="n">
        <f aca="true">IF(O8827="","",O8827-TODAY())</f>
        <v>115</v>
      </c>
      <c r="S8827" s="29" t="str">
        <f aca="false">IF(C8827="&lt;&lt; vazio &gt;&gt;","VAZIA",IF(AND(O8827&lt;&gt;"",R8827&lt;0),"VENCIDO",IF(AND(O8827&lt;&gt;"",R8827&lt;=Parametros!$B$10),"PRÓX. VENCIMENTO",IF(F8827="Q","QUALIDADE",IF(F8827="S","BLOQUEADO",IF(F8827="R","RESTRITO/DEVOLUÇÃO",IF(OR(N8827="QUAR",N8827="QRES"),"QUARENTENA",IF(OR(B8827="DESCARTE",B8827="DEVOLUÇÃO"),"DESCARTE/DEVOLUÇÃO",IF(AND(D8827="",K8827&lt;&gt;""),"SEM LOTE",IF(AND(Q8827&lt;&gt;"",Q8827&gt;=Parametros!$B$11),"PARADO/SEM GIRO","OK"))))))))))</f>
        <v>BLOQUEADO</v>
      </c>
      <c r="T8827" s="29" t="str">
        <f aca="false">IF(AND($S8827="PARADO/SEM GIRO",$K8827="KG",OR(Painel!$B$5="(Todos)",A8827=Painel!$B$5)*OR(Painel!$E$5="(Todos)",P8827=Painel!$E$5)),$J8827+ROW()/10000000,"")</f>
        <v/>
      </c>
      <c r="U8827" s="29" t="str">
        <f aca="false">IF(AND($S8827="VENCIDO",$K8827="KG",OR(Painel!$B$5="(Todos)",A8827=Painel!$B$5)*OR(Painel!$E$5="(Todos)",P8827=Painel!$E$5)),$J8827+ROW()/10000000,"")</f>
        <v/>
      </c>
    </row>
    <row r="8828" customFormat="false" ht="15" hidden="false" customHeight="false" outlineLevel="0" collapsed="false">
      <c r="A8828" s="29" t="s">
        <v>57</v>
      </c>
      <c r="B8828" s="29" t="s">
        <v>15588</v>
      </c>
      <c r="C8828" s="29" t="s">
        <v>348</v>
      </c>
      <c r="D8828" s="29" t="s">
        <v>7491</v>
      </c>
      <c r="E8828" s="29" t="n">
        <v>178</v>
      </c>
      <c r="F8828" s="29" t="s">
        <v>137</v>
      </c>
      <c r="G8828" s="29"/>
      <c r="H8828" s="30" t="n">
        <v>20.1</v>
      </c>
      <c r="I8828" s="31" t="n">
        <v>46274</v>
      </c>
      <c r="J8828" s="30" t="n">
        <v>20.1</v>
      </c>
      <c r="K8828" s="29" t="s">
        <v>120</v>
      </c>
      <c r="L8828" s="29" t="s">
        <v>138</v>
      </c>
      <c r="M8828" s="29"/>
      <c r="N8828" s="29" t="s">
        <v>122</v>
      </c>
      <c r="O8828" s="31" t="n">
        <v>46513</v>
      </c>
      <c r="P8828" s="29" t="s">
        <v>123</v>
      </c>
      <c r="Q8828" s="29" t="n">
        <f aca="false">IFERROR(VALUE(L8828),"")</f>
        <v>11</v>
      </c>
      <c r="R8828" s="29" t="n">
        <f aca="true">IF(O8828="","",O8828-TODAY())</f>
        <v>228</v>
      </c>
      <c r="S8828" s="29" t="str">
        <f aca="false">IF(C8828="&lt;&lt; vazio &gt;&gt;","VAZIA",IF(AND(O8828&lt;&gt;"",R8828&lt;0),"VENCIDO",IF(AND(O8828&lt;&gt;"",R8828&lt;=Parametros!$B$10),"PRÓX. VENCIMENTO",IF(F8828="Q","QUALIDADE",IF(F8828="S","BLOQUEADO",IF(F8828="R","RESTRITO/DEVOLUÇÃO",IF(OR(N8828="QUAR",N8828="QRES"),"QUARENTENA",IF(OR(B8828="DESCARTE",B8828="DEVOLUÇÃO"),"DESCARTE/DEVOLUÇÃO",IF(AND(D8828="",K8828&lt;&gt;""),"SEM LOTE",IF(AND(Q8828&lt;&gt;"",Q8828&gt;=Parametros!$B$11),"PARADO/SEM GIRO","OK"))))))))))</f>
        <v>BLOQUEADO</v>
      </c>
      <c r="T8828" s="29" t="str">
        <f aca="false">IF(AND($S8828="PARADO/SEM GIRO",$K8828="KG",OR(Painel!$B$5="(Todos)",A8828=Painel!$B$5)*OR(Painel!$E$5="(Todos)",P8828=Painel!$E$5)),$J8828+ROW()/10000000,"")</f>
        <v/>
      </c>
      <c r="U8828" s="29" t="str">
        <f aca="false">IF(AND($S8828="VENCIDO",$K8828="KG",OR(Painel!$B$5="(Todos)",A8828=Painel!$B$5)*OR(Painel!$E$5="(Todos)",P8828=Painel!$E$5)),$J8828+ROW()/10000000,"")</f>
        <v/>
      </c>
    </row>
    <row r="8829" customFormat="false" ht="15" hidden="false" customHeight="false" outlineLevel="0" collapsed="false">
      <c r="A8829" s="29" t="s">
        <v>57</v>
      </c>
      <c r="B8829" s="29" t="s">
        <v>15588</v>
      </c>
      <c r="C8829" s="29" t="s">
        <v>348</v>
      </c>
      <c r="D8829" s="29" t="s">
        <v>4843</v>
      </c>
      <c r="E8829" s="29" t="n">
        <v>178</v>
      </c>
      <c r="F8829" s="29" t="s">
        <v>137</v>
      </c>
      <c r="G8829" s="29"/>
      <c r="H8829" s="30" t="n">
        <v>20.1</v>
      </c>
      <c r="I8829" s="31" t="n">
        <v>46274</v>
      </c>
      <c r="J8829" s="30" t="n">
        <v>20.1</v>
      </c>
      <c r="K8829" s="29" t="s">
        <v>120</v>
      </c>
      <c r="L8829" s="29" t="s">
        <v>138</v>
      </c>
      <c r="M8829" s="29"/>
      <c r="N8829" s="29" t="s">
        <v>122</v>
      </c>
      <c r="O8829" s="31" t="n">
        <v>46515</v>
      </c>
      <c r="P8829" s="29" t="s">
        <v>123</v>
      </c>
      <c r="Q8829" s="29" t="n">
        <f aca="false">IFERROR(VALUE(L8829),"")</f>
        <v>11</v>
      </c>
      <c r="R8829" s="29" t="n">
        <f aca="true">IF(O8829="","",O8829-TODAY())</f>
        <v>230</v>
      </c>
      <c r="S8829" s="29" t="str">
        <f aca="false">IF(C8829="&lt;&lt; vazio &gt;&gt;","VAZIA",IF(AND(O8829&lt;&gt;"",R8829&lt;0),"VENCIDO",IF(AND(O8829&lt;&gt;"",R8829&lt;=Parametros!$B$10),"PRÓX. VENCIMENTO",IF(F8829="Q","QUALIDADE",IF(F8829="S","BLOQUEADO",IF(F8829="R","RESTRITO/DEVOLUÇÃO",IF(OR(N8829="QUAR",N8829="QRES"),"QUARENTENA",IF(OR(B8829="DESCARTE",B8829="DEVOLUÇÃO"),"DESCARTE/DEVOLUÇÃO",IF(AND(D8829="",K8829&lt;&gt;""),"SEM LOTE",IF(AND(Q8829&lt;&gt;"",Q8829&gt;=Parametros!$B$11),"PARADO/SEM GIRO","OK"))))))))))</f>
        <v>BLOQUEADO</v>
      </c>
      <c r="T8829" s="29" t="str">
        <f aca="false">IF(AND($S8829="PARADO/SEM GIRO",$K8829="KG",OR(Painel!$B$5="(Todos)",A8829=Painel!$B$5)*OR(Painel!$E$5="(Todos)",P8829=Painel!$E$5)),$J8829+ROW()/10000000,"")</f>
        <v/>
      </c>
      <c r="U8829" s="29" t="str">
        <f aca="false">IF(AND($S8829="VENCIDO",$K8829="KG",OR(Painel!$B$5="(Todos)",A8829=Painel!$B$5)*OR(Painel!$E$5="(Todos)",P8829=Painel!$E$5)),$J8829+ROW()/10000000,"")</f>
        <v/>
      </c>
    </row>
    <row r="8830" customFormat="false" ht="15" hidden="false" customHeight="false" outlineLevel="0" collapsed="false">
      <c r="A8830" s="29" t="s">
        <v>57</v>
      </c>
      <c r="B8830" s="29" t="s">
        <v>15588</v>
      </c>
      <c r="C8830" s="29" t="s">
        <v>348</v>
      </c>
      <c r="D8830" s="29" t="s">
        <v>525</v>
      </c>
      <c r="E8830" s="29" t="n">
        <v>178</v>
      </c>
      <c r="F8830" s="29" t="s">
        <v>137</v>
      </c>
      <c r="G8830" s="29"/>
      <c r="H8830" s="30" t="n">
        <v>20.1</v>
      </c>
      <c r="I8830" s="31" t="n">
        <v>46274</v>
      </c>
      <c r="J8830" s="30" t="n">
        <v>20.1</v>
      </c>
      <c r="K8830" s="29" t="s">
        <v>120</v>
      </c>
      <c r="L8830" s="29" t="s">
        <v>138</v>
      </c>
      <c r="M8830" s="29"/>
      <c r="N8830" s="29" t="s">
        <v>122</v>
      </c>
      <c r="O8830" s="31" t="n">
        <v>46666</v>
      </c>
      <c r="P8830" s="29" t="s">
        <v>123</v>
      </c>
      <c r="Q8830" s="29" t="n">
        <f aca="false">IFERROR(VALUE(L8830),"")</f>
        <v>11</v>
      </c>
      <c r="R8830" s="29" t="n">
        <f aca="true">IF(O8830="","",O8830-TODAY())</f>
        <v>381</v>
      </c>
      <c r="S8830" s="29" t="str">
        <f aca="false">IF(C8830="&lt;&lt; vazio &gt;&gt;","VAZIA",IF(AND(O8830&lt;&gt;"",R8830&lt;0),"VENCIDO",IF(AND(O8830&lt;&gt;"",R8830&lt;=Parametros!$B$10),"PRÓX. VENCIMENTO",IF(F8830="Q","QUALIDADE",IF(F8830="S","BLOQUEADO",IF(F8830="R","RESTRITO/DEVOLUÇÃO",IF(OR(N8830="QUAR",N8830="QRES"),"QUARENTENA",IF(OR(B8830="DESCARTE",B8830="DEVOLUÇÃO"),"DESCARTE/DEVOLUÇÃO",IF(AND(D8830="",K8830&lt;&gt;""),"SEM LOTE",IF(AND(Q8830&lt;&gt;"",Q8830&gt;=Parametros!$B$11),"PARADO/SEM GIRO","OK"))))))))))</f>
        <v>BLOQUEADO</v>
      </c>
      <c r="T8830" s="29" t="str">
        <f aca="false">IF(AND($S8830="PARADO/SEM GIRO",$K8830="KG",OR(Painel!$B$5="(Todos)",A8830=Painel!$B$5)*OR(Painel!$E$5="(Todos)",P8830=Painel!$E$5)),$J8830+ROW()/10000000,"")</f>
        <v/>
      </c>
      <c r="U8830" s="29" t="str">
        <f aca="false">IF(AND($S8830="VENCIDO",$K8830="KG",OR(Painel!$B$5="(Todos)",A8830=Painel!$B$5)*OR(Painel!$E$5="(Todos)",P8830=Painel!$E$5)),$J8830+ROW()/10000000,"")</f>
        <v/>
      </c>
    </row>
    <row r="8831" customFormat="false" ht="15" hidden="false" customHeight="false" outlineLevel="0" collapsed="false">
      <c r="A8831" s="29" t="s">
        <v>57</v>
      </c>
      <c r="B8831" s="29" t="s">
        <v>15588</v>
      </c>
      <c r="C8831" s="29" t="s">
        <v>174</v>
      </c>
      <c r="D8831" s="29" t="s">
        <v>15590</v>
      </c>
      <c r="E8831" s="29" t="n">
        <v>178</v>
      </c>
      <c r="F8831" s="29" t="s">
        <v>137</v>
      </c>
      <c r="G8831" s="29"/>
      <c r="H8831" s="30" t="n">
        <v>14</v>
      </c>
      <c r="I8831" s="31" t="n">
        <v>46274</v>
      </c>
      <c r="J8831" s="30" t="n">
        <v>14</v>
      </c>
      <c r="K8831" s="29" t="s">
        <v>120</v>
      </c>
      <c r="L8831" s="29" t="s">
        <v>138</v>
      </c>
      <c r="M8831" s="29"/>
      <c r="N8831" s="29" t="s">
        <v>134</v>
      </c>
      <c r="O8831" s="31" t="n">
        <v>46334</v>
      </c>
      <c r="P8831" s="29" t="s">
        <v>123</v>
      </c>
      <c r="Q8831" s="29" t="n">
        <f aca="false">IFERROR(VALUE(L8831),"")</f>
        <v>11</v>
      </c>
      <c r="R8831" s="29" t="n">
        <f aca="true">IF(O8831="","",O8831-TODAY())</f>
        <v>49</v>
      </c>
      <c r="S8831" s="29" t="str">
        <f aca="false">IF(C8831="&lt;&lt; vazio &gt;&gt;","VAZIA",IF(AND(O8831&lt;&gt;"",R8831&lt;0),"VENCIDO",IF(AND(O8831&lt;&gt;"",R8831&lt;=Parametros!$B$10),"PRÓX. VENCIMENTO",IF(F8831="Q","QUALIDADE",IF(F8831="S","BLOQUEADO",IF(F8831="R","RESTRITO/DEVOLUÇÃO",IF(OR(N8831="QUAR",N8831="QRES"),"QUARENTENA",IF(OR(B8831="DESCARTE",B8831="DEVOLUÇÃO"),"DESCARTE/DEVOLUÇÃO",IF(AND(D8831="",K8831&lt;&gt;""),"SEM LOTE",IF(AND(Q8831&lt;&gt;"",Q8831&gt;=Parametros!$B$11),"PARADO/SEM GIRO","OK"))))))))))</f>
        <v>PRÓX. VENCIMENTO</v>
      </c>
      <c r="T8831" s="29" t="str">
        <f aca="false">IF(AND($S8831="PARADO/SEM GIRO",$K8831="KG",OR(Painel!$B$5="(Todos)",A8831=Painel!$B$5)*OR(Painel!$E$5="(Todos)",P8831=Painel!$E$5)),$J8831+ROW()/10000000,"")</f>
        <v/>
      </c>
      <c r="U8831" s="29" t="str">
        <f aca="false">IF(AND($S8831="VENCIDO",$K8831="KG",OR(Painel!$B$5="(Todos)",A8831=Painel!$B$5)*OR(Painel!$E$5="(Todos)",P8831=Painel!$E$5)),$J8831+ROW()/10000000,"")</f>
        <v/>
      </c>
    </row>
    <row r="8832" customFormat="false" ht="15" hidden="false" customHeight="false" outlineLevel="0" collapsed="false">
      <c r="A8832" s="29" t="s">
        <v>57</v>
      </c>
      <c r="B8832" s="29" t="s">
        <v>15588</v>
      </c>
      <c r="C8832" s="29" t="s">
        <v>174</v>
      </c>
      <c r="D8832" s="29" t="s">
        <v>175</v>
      </c>
      <c r="E8832" s="29" t="n">
        <v>178</v>
      </c>
      <c r="F8832" s="29" t="s">
        <v>137</v>
      </c>
      <c r="G8832" s="29"/>
      <c r="H8832" s="30" t="n">
        <v>42</v>
      </c>
      <c r="I8832" s="31" t="n">
        <v>46274</v>
      </c>
      <c r="J8832" s="30" t="n">
        <v>42</v>
      </c>
      <c r="K8832" s="29" t="s">
        <v>120</v>
      </c>
      <c r="L8832" s="29" t="s">
        <v>138</v>
      </c>
      <c r="M8832" s="29"/>
      <c r="N8832" s="29" t="s">
        <v>134</v>
      </c>
      <c r="O8832" s="31" t="n">
        <v>46353</v>
      </c>
      <c r="P8832" s="29" t="s">
        <v>123</v>
      </c>
      <c r="Q8832" s="29" t="n">
        <f aca="false">IFERROR(VALUE(L8832),"")</f>
        <v>11</v>
      </c>
      <c r="R8832" s="29" t="n">
        <f aca="true">IF(O8832="","",O8832-TODAY())</f>
        <v>68</v>
      </c>
      <c r="S8832" s="29" t="str">
        <f aca="false">IF(C8832="&lt;&lt; vazio &gt;&gt;","VAZIA",IF(AND(O8832&lt;&gt;"",R8832&lt;0),"VENCIDO",IF(AND(O8832&lt;&gt;"",R8832&lt;=Parametros!$B$10),"PRÓX. VENCIMENTO",IF(F8832="Q","QUALIDADE",IF(F8832="S","BLOQUEADO",IF(F8832="R","RESTRITO/DEVOLUÇÃO",IF(OR(N8832="QUAR",N8832="QRES"),"QUARENTENA",IF(OR(B8832="DESCARTE",B8832="DEVOLUÇÃO"),"DESCARTE/DEVOLUÇÃO",IF(AND(D8832="",K8832&lt;&gt;""),"SEM LOTE",IF(AND(Q8832&lt;&gt;"",Q8832&gt;=Parametros!$B$11),"PARADO/SEM GIRO","OK"))))))))))</f>
        <v>BLOQUEADO</v>
      </c>
      <c r="T8832" s="29" t="str">
        <f aca="false">IF(AND($S8832="PARADO/SEM GIRO",$K8832="KG",OR(Painel!$B$5="(Todos)",A8832=Painel!$B$5)*OR(Painel!$E$5="(Todos)",P8832=Painel!$E$5)),$J8832+ROW()/10000000,"")</f>
        <v/>
      </c>
      <c r="U8832" s="29" t="str">
        <f aca="false">IF(AND($S8832="VENCIDO",$K8832="KG",OR(Painel!$B$5="(Todos)",A8832=Painel!$B$5)*OR(Painel!$E$5="(Todos)",P8832=Painel!$E$5)),$J8832+ROW()/10000000,"")</f>
        <v/>
      </c>
    </row>
    <row r="8833" customFormat="false" ht="15" hidden="false" customHeight="false" outlineLevel="0" collapsed="false">
      <c r="A8833" s="29" t="s">
        <v>57</v>
      </c>
      <c r="B8833" s="29" t="s">
        <v>15588</v>
      </c>
      <c r="C8833" s="29" t="s">
        <v>5457</v>
      </c>
      <c r="D8833" s="29" t="s">
        <v>5460</v>
      </c>
      <c r="E8833" s="29" t="n">
        <v>178</v>
      </c>
      <c r="F8833" s="29" t="s">
        <v>137</v>
      </c>
      <c r="G8833" s="29"/>
      <c r="H8833" s="30" t="n">
        <v>40</v>
      </c>
      <c r="I8833" s="31" t="n">
        <v>46265</v>
      </c>
      <c r="J8833" s="30" t="n">
        <v>40</v>
      </c>
      <c r="K8833" s="29" t="s">
        <v>120</v>
      </c>
      <c r="L8833" s="29" t="s">
        <v>216</v>
      </c>
      <c r="M8833" s="29"/>
      <c r="N8833" s="29" t="s">
        <v>122</v>
      </c>
      <c r="O8833" s="31" t="n">
        <v>46256</v>
      </c>
      <c r="P8833" s="29" t="s">
        <v>123</v>
      </c>
      <c r="Q8833" s="29" t="n">
        <f aca="false">IFERROR(VALUE(L8833),"")</f>
        <v>20</v>
      </c>
      <c r="R8833" s="29" t="n">
        <f aca="true">IF(O8833="","",O8833-TODAY())</f>
        <v>-29</v>
      </c>
      <c r="S8833" s="29" t="str">
        <f aca="false">IF(C8833="&lt;&lt; vazio &gt;&gt;","VAZIA",IF(AND(O8833&lt;&gt;"",R8833&lt;0),"VENCIDO",IF(AND(O8833&lt;&gt;"",R8833&lt;=Parametros!$B$10),"PRÓX. VENCIMENTO",IF(F8833="Q","QUALIDADE",IF(F8833="S","BLOQUEADO",IF(F8833="R","RESTRITO/DEVOLUÇÃO",IF(OR(N8833="QUAR",N8833="QRES"),"QUARENTENA",IF(OR(B8833="DESCARTE",B8833="DEVOLUÇÃO"),"DESCARTE/DEVOLUÇÃO",IF(AND(D8833="",K8833&lt;&gt;""),"SEM LOTE",IF(AND(Q8833&lt;&gt;"",Q8833&gt;=Parametros!$B$11),"PARADO/SEM GIRO","OK"))))))))))</f>
        <v>VENCIDO</v>
      </c>
      <c r="T8833" s="29" t="str">
        <f aca="false">IF(AND($S8833="PARADO/SEM GIRO",$K8833="KG",OR(Painel!$B$5="(Todos)",A8833=Painel!$B$5)*OR(Painel!$E$5="(Todos)",P8833=Painel!$E$5)),$J8833+ROW()/10000000,"")</f>
        <v/>
      </c>
      <c r="U8833" s="29" t="n">
        <f aca="false">IF(AND($S8833="VENCIDO",$K8833="KG",OR(Painel!$B$5="(Todos)",A8833=Painel!$B$5)*OR(Painel!$E$5="(Todos)",P8833=Painel!$E$5)),$J8833+ROW()/10000000,"")</f>
        <v>40.0008833</v>
      </c>
    </row>
    <row r="8834" customFormat="false" ht="15" hidden="false" customHeight="false" outlineLevel="0" collapsed="false">
      <c r="A8834" s="29" t="s">
        <v>57</v>
      </c>
      <c r="B8834" s="29" t="s">
        <v>15588</v>
      </c>
      <c r="C8834" s="29" t="s">
        <v>5457</v>
      </c>
      <c r="D8834" s="29" t="s">
        <v>5460</v>
      </c>
      <c r="E8834" s="29" t="n">
        <v>178</v>
      </c>
      <c r="F8834" s="29" t="s">
        <v>137</v>
      </c>
      <c r="G8834" s="29"/>
      <c r="H8834" s="30" t="n">
        <v>20</v>
      </c>
      <c r="I8834" s="31" t="n">
        <v>46265</v>
      </c>
      <c r="J8834" s="30" t="n">
        <v>20</v>
      </c>
      <c r="K8834" s="29" t="s">
        <v>120</v>
      </c>
      <c r="L8834" s="29" t="s">
        <v>216</v>
      </c>
      <c r="M8834" s="29"/>
      <c r="N8834" s="29" t="s">
        <v>134</v>
      </c>
      <c r="O8834" s="29"/>
      <c r="P8834" s="29" t="s">
        <v>123</v>
      </c>
      <c r="Q8834" s="29" t="n">
        <f aca="false">IFERROR(VALUE(L8834),"")</f>
        <v>20</v>
      </c>
      <c r="R8834" s="29" t="str">
        <f aca="true">IF(O8834="","",O8834-TODAY())</f>
        <v/>
      </c>
      <c r="S8834" s="29" t="str">
        <f aca="false">IF(C8834="&lt;&lt; vazio &gt;&gt;","VAZIA",IF(AND(O8834&lt;&gt;"",R8834&lt;0),"VENCIDO",IF(AND(O8834&lt;&gt;"",R8834&lt;=Parametros!$B$10),"PRÓX. VENCIMENTO",IF(F8834="Q","QUALIDADE",IF(F8834="S","BLOQUEADO",IF(F8834="R","RESTRITO/DEVOLUÇÃO",IF(OR(N8834="QUAR",N8834="QRES"),"QUARENTENA",IF(OR(B8834="DESCARTE",B8834="DEVOLUÇÃO"),"DESCARTE/DEVOLUÇÃO",IF(AND(D8834="",K8834&lt;&gt;""),"SEM LOTE",IF(AND(Q8834&lt;&gt;"",Q8834&gt;=Parametros!$B$11),"PARADO/SEM GIRO","OK"))))))))))</f>
        <v>BLOQUEADO</v>
      </c>
      <c r="T8834" s="29" t="str">
        <f aca="false">IF(AND($S8834="PARADO/SEM GIRO",$K8834="KG",OR(Painel!$B$5="(Todos)",A8834=Painel!$B$5)*OR(Painel!$E$5="(Todos)",P8834=Painel!$E$5)),$J8834+ROW()/10000000,"")</f>
        <v/>
      </c>
      <c r="U8834" s="29" t="str">
        <f aca="false">IF(AND($S8834="VENCIDO",$K8834="KG",OR(Painel!$B$5="(Todos)",A8834=Painel!$B$5)*OR(Painel!$E$5="(Todos)",P8834=Painel!$E$5)),$J8834+ROW()/10000000,"")</f>
        <v/>
      </c>
    </row>
    <row r="8835" customFormat="false" ht="15" hidden="false" customHeight="false" outlineLevel="0" collapsed="false">
      <c r="A8835" s="29" t="s">
        <v>57</v>
      </c>
      <c r="B8835" s="29" t="s">
        <v>15588</v>
      </c>
      <c r="C8835" s="29" t="s">
        <v>5457</v>
      </c>
      <c r="D8835" s="29" t="s">
        <v>5464</v>
      </c>
      <c r="E8835" s="29" t="n">
        <v>178</v>
      </c>
      <c r="F8835" s="29" t="s">
        <v>137</v>
      </c>
      <c r="G8835" s="29"/>
      <c r="H8835" s="30" t="n">
        <v>20</v>
      </c>
      <c r="I8835" s="31" t="n">
        <v>46274</v>
      </c>
      <c r="J8835" s="30" t="n">
        <v>20</v>
      </c>
      <c r="K8835" s="29" t="s">
        <v>120</v>
      </c>
      <c r="L8835" s="29" t="s">
        <v>138</v>
      </c>
      <c r="M8835" s="29"/>
      <c r="N8835" s="29" t="s">
        <v>134</v>
      </c>
      <c r="O8835" s="31" t="n">
        <v>46364</v>
      </c>
      <c r="P8835" s="29" t="s">
        <v>123</v>
      </c>
      <c r="Q8835" s="29" t="n">
        <f aca="false">IFERROR(VALUE(L8835),"")</f>
        <v>11</v>
      </c>
      <c r="R8835" s="29" t="n">
        <f aca="true">IF(O8835="","",O8835-TODAY())</f>
        <v>79</v>
      </c>
      <c r="S8835" s="29" t="str">
        <f aca="false">IF(C8835="&lt;&lt; vazio &gt;&gt;","VAZIA",IF(AND(O8835&lt;&gt;"",R8835&lt;0),"VENCIDO",IF(AND(O8835&lt;&gt;"",R8835&lt;=Parametros!$B$10),"PRÓX. VENCIMENTO",IF(F8835="Q","QUALIDADE",IF(F8835="S","BLOQUEADO",IF(F8835="R","RESTRITO/DEVOLUÇÃO",IF(OR(N8835="QUAR",N8835="QRES"),"QUARENTENA",IF(OR(B8835="DESCARTE",B8835="DEVOLUÇÃO"),"DESCARTE/DEVOLUÇÃO",IF(AND(D8835="",K8835&lt;&gt;""),"SEM LOTE",IF(AND(Q8835&lt;&gt;"",Q8835&gt;=Parametros!$B$11),"PARADO/SEM GIRO","OK"))))))))))</f>
        <v>BLOQUEADO</v>
      </c>
      <c r="T8835" s="29" t="str">
        <f aca="false">IF(AND($S8835="PARADO/SEM GIRO",$K8835="KG",OR(Painel!$B$5="(Todos)",A8835=Painel!$B$5)*OR(Painel!$E$5="(Todos)",P8835=Painel!$E$5)),$J8835+ROW()/10000000,"")</f>
        <v/>
      </c>
      <c r="U8835" s="29" t="str">
        <f aca="false">IF(AND($S8835="VENCIDO",$K8835="KG",OR(Painel!$B$5="(Todos)",A8835=Painel!$B$5)*OR(Painel!$E$5="(Todos)",P8835=Painel!$E$5)),$J8835+ROW()/10000000,"")</f>
        <v/>
      </c>
    </row>
    <row r="8836" customFormat="false" ht="15" hidden="false" customHeight="false" outlineLevel="0" collapsed="false">
      <c r="A8836" s="29" t="s">
        <v>57</v>
      </c>
      <c r="B8836" s="29" t="s">
        <v>15588</v>
      </c>
      <c r="C8836" s="29" t="s">
        <v>177</v>
      </c>
      <c r="D8836" s="29" t="s">
        <v>4852</v>
      </c>
      <c r="E8836" s="29" t="n">
        <v>178</v>
      </c>
      <c r="F8836" s="29" t="s">
        <v>137</v>
      </c>
      <c r="G8836" s="29"/>
      <c r="H8836" s="30" t="n">
        <v>20.1</v>
      </c>
      <c r="I8836" s="31" t="n">
        <v>46274</v>
      </c>
      <c r="J8836" s="30" t="n">
        <v>20.1</v>
      </c>
      <c r="K8836" s="29" t="s">
        <v>120</v>
      </c>
      <c r="L8836" s="29" t="s">
        <v>138</v>
      </c>
      <c r="M8836" s="29"/>
      <c r="N8836" s="29" t="s">
        <v>122</v>
      </c>
      <c r="O8836" s="31" t="n">
        <v>46480</v>
      </c>
      <c r="P8836" s="29" t="s">
        <v>123</v>
      </c>
      <c r="Q8836" s="29" t="n">
        <f aca="false">IFERROR(VALUE(L8836),"")</f>
        <v>11</v>
      </c>
      <c r="R8836" s="29" t="n">
        <f aca="true">IF(O8836="","",O8836-TODAY())</f>
        <v>195</v>
      </c>
      <c r="S8836" s="29" t="str">
        <f aca="false">IF(C8836="&lt;&lt; vazio &gt;&gt;","VAZIA",IF(AND(O8836&lt;&gt;"",R8836&lt;0),"VENCIDO",IF(AND(O8836&lt;&gt;"",R8836&lt;=Parametros!$B$10),"PRÓX. VENCIMENTO",IF(F8836="Q","QUALIDADE",IF(F8836="S","BLOQUEADO",IF(F8836="R","RESTRITO/DEVOLUÇÃO",IF(OR(N8836="QUAR",N8836="QRES"),"QUARENTENA",IF(OR(B8836="DESCARTE",B8836="DEVOLUÇÃO"),"DESCARTE/DEVOLUÇÃO",IF(AND(D8836="",K8836&lt;&gt;""),"SEM LOTE",IF(AND(Q8836&lt;&gt;"",Q8836&gt;=Parametros!$B$11),"PARADO/SEM GIRO","OK"))))))))))</f>
        <v>BLOQUEADO</v>
      </c>
      <c r="T8836" s="29" t="str">
        <f aca="false">IF(AND($S8836="PARADO/SEM GIRO",$K8836="KG",OR(Painel!$B$5="(Todos)",A8836=Painel!$B$5)*OR(Painel!$E$5="(Todos)",P8836=Painel!$E$5)),$J8836+ROW()/10000000,"")</f>
        <v/>
      </c>
      <c r="U8836" s="29" t="str">
        <f aca="false">IF(AND($S8836="VENCIDO",$K8836="KG",OR(Painel!$B$5="(Todos)",A8836=Painel!$B$5)*OR(Painel!$E$5="(Todos)",P8836=Painel!$E$5)),$J8836+ROW()/10000000,"")</f>
        <v/>
      </c>
    </row>
    <row r="8837" customFormat="false" ht="15" hidden="false" customHeight="false" outlineLevel="0" collapsed="false">
      <c r="A8837" s="29" t="s">
        <v>57</v>
      </c>
      <c r="B8837" s="29" t="s">
        <v>15588</v>
      </c>
      <c r="C8837" s="29" t="s">
        <v>177</v>
      </c>
      <c r="D8837" s="29" t="s">
        <v>15591</v>
      </c>
      <c r="E8837" s="29" t="n">
        <v>178</v>
      </c>
      <c r="F8837" s="29" t="s">
        <v>137</v>
      </c>
      <c r="G8837" s="29"/>
      <c r="H8837" s="30" t="n">
        <v>20.1</v>
      </c>
      <c r="I8837" s="31" t="n">
        <v>46274</v>
      </c>
      <c r="J8837" s="30" t="n">
        <v>20.1</v>
      </c>
      <c r="K8837" s="29" t="s">
        <v>120</v>
      </c>
      <c r="L8837" s="29" t="s">
        <v>138</v>
      </c>
      <c r="M8837" s="29"/>
      <c r="N8837" s="29" t="s">
        <v>122</v>
      </c>
      <c r="O8837" s="31" t="n">
        <v>46480</v>
      </c>
      <c r="P8837" s="29" t="s">
        <v>123</v>
      </c>
      <c r="Q8837" s="29" t="n">
        <f aca="false">IFERROR(VALUE(L8837),"")</f>
        <v>11</v>
      </c>
      <c r="R8837" s="29" t="n">
        <f aca="true">IF(O8837="","",O8837-TODAY())</f>
        <v>195</v>
      </c>
      <c r="S8837" s="29" t="str">
        <f aca="false">IF(C8837="&lt;&lt; vazio &gt;&gt;","VAZIA",IF(AND(O8837&lt;&gt;"",R8837&lt;0),"VENCIDO",IF(AND(O8837&lt;&gt;"",R8837&lt;=Parametros!$B$10),"PRÓX. VENCIMENTO",IF(F8837="Q","QUALIDADE",IF(F8837="S","BLOQUEADO",IF(F8837="R","RESTRITO/DEVOLUÇÃO",IF(OR(N8837="QUAR",N8837="QRES"),"QUARENTENA",IF(OR(B8837="DESCARTE",B8837="DEVOLUÇÃO"),"DESCARTE/DEVOLUÇÃO",IF(AND(D8837="",K8837&lt;&gt;""),"SEM LOTE",IF(AND(Q8837&lt;&gt;"",Q8837&gt;=Parametros!$B$11),"PARADO/SEM GIRO","OK"))))))))))</f>
        <v>BLOQUEADO</v>
      </c>
      <c r="T8837" s="29" t="str">
        <f aca="false">IF(AND($S8837="PARADO/SEM GIRO",$K8837="KG",OR(Painel!$B$5="(Todos)",A8837=Painel!$B$5)*OR(Painel!$E$5="(Todos)",P8837=Painel!$E$5)),$J8837+ROW()/10000000,"")</f>
        <v/>
      </c>
      <c r="U8837" s="29" t="str">
        <f aca="false">IF(AND($S8837="VENCIDO",$K8837="KG",OR(Painel!$B$5="(Todos)",A8837=Painel!$B$5)*OR(Painel!$E$5="(Todos)",P8837=Painel!$E$5)),$J8837+ROW()/10000000,"")</f>
        <v/>
      </c>
    </row>
    <row r="8838" customFormat="false" ht="15" hidden="false" customHeight="false" outlineLevel="0" collapsed="false">
      <c r="A8838" s="29" t="s">
        <v>57</v>
      </c>
      <c r="B8838" s="29" t="s">
        <v>15588</v>
      </c>
      <c r="C8838" s="29" t="s">
        <v>142</v>
      </c>
      <c r="D8838" s="29" t="s">
        <v>4854</v>
      </c>
      <c r="E8838" s="29" t="n">
        <v>178</v>
      </c>
      <c r="F8838" s="29" t="s">
        <v>137</v>
      </c>
      <c r="G8838" s="29"/>
      <c r="H8838" s="30" t="n">
        <v>14</v>
      </c>
      <c r="I8838" s="31" t="n">
        <v>46274</v>
      </c>
      <c r="J8838" s="30" t="n">
        <v>14</v>
      </c>
      <c r="K8838" s="29" t="s">
        <v>120</v>
      </c>
      <c r="L8838" s="29" t="s">
        <v>138</v>
      </c>
      <c r="M8838" s="29"/>
      <c r="N8838" s="29" t="s">
        <v>134</v>
      </c>
      <c r="O8838" s="31" t="n">
        <v>46355</v>
      </c>
      <c r="P8838" s="29" t="s">
        <v>123</v>
      </c>
      <c r="Q8838" s="29" t="n">
        <f aca="false">IFERROR(VALUE(L8838),"")</f>
        <v>11</v>
      </c>
      <c r="R8838" s="29" t="n">
        <f aca="true">IF(O8838="","",O8838-TODAY())</f>
        <v>70</v>
      </c>
      <c r="S8838" s="29" t="str">
        <f aca="false">IF(C8838="&lt;&lt; vazio &gt;&gt;","VAZIA",IF(AND(O8838&lt;&gt;"",R8838&lt;0),"VENCIDO",IF(AND(O8838&lt;&gt;"",R8838&lt;=Parametros!$B$10),"PRÓX. VENCIMENTO",IF(F8838="Q","QUALIDADE",IF(F8838="S","BLOQUEADO",IF(F8838="R","RESTRITO/DEVOLUÇÃO",IF(OR(N8838="QUAR",N8838="QRES"),"QUARENTENA",IF(OR(B8838="DESCARTE",B8838="DEVOLUÇÃO"),"DESCARTE/DEVOLUÇÃO",IF(AND(D8838="",K8838&lt;&gt;""),"SEM LOTE",IF(AND(Q8838&lt;&gt;"",Q8838&gt;=Parametros!$B$11),"PARADO/SEM GIRO","OK"))))))))))</f>
        <v>BLOQUEADO</v>
      </c>
      <c r="T8838" s="29" t="str">
        <f aca="false">IF(AND($S8838="PARADO/SEM GIRO",$K8838="KG",OR(Painel!$B$5="(Todos)",A8838=Painel!$B$5)*OR(Painel!$E$5="(Todos)",P8838=Painel!$E$5)),$J8838+ROW()/10000000,"")</f>
        <v/>
      </c>
      <c r="U8838" s="29" t="str">
        <f aca="false">IF(AND($S8838="VENCIDO",$K8838="KG",OR(Painel!$B$5="(Todos)",A8838=Painel!$B$5)*OR(Painel!$E$5="(Todos)",P8838=Painel!$E$5)),$J8838+ROW()/10000000,"")</f>
        <v/>
      </c>
    </row>
    <row r="8839" customFormat="false" ht="15" hidden="false" customHeight="false" outlineLevel="0" collapsed="false">
      <c r="A8839" s="29" t="s">
        <v>57</v>
      </c>
      <c r="B8839" s="29" t="s">
        <v>15588</v>
      </c>
      <c r="C8839" s="29" t="s">
        <v>351</v>
      </c>
      <c r="D8839" s="29" t="s">
        <v>15592</v>
      </c>
      <c r="E8839" s="29" t="n">
        <v>178</v>
      </c>
      <c r="F8839" s="29" t="s">
        <v>137</v>
      </c>
      <c r="G8839" s="29"/>
      <c r="H8839" s="30" t="n">
        <v>40.2</v>
      </c>
      <c r="I8839" s="31" t="n">
        <v>46274</v>
      </c>
      <c r="J8839" s="30" t="n">
        <v>40.2</v>
      </c>
      <c r="K8839" s="29" t="s">
        <v>120</v>
      </c>
      <c r="L8839" s="29" t="s">
        <v>138</v>
      </c>
      <c r="M8839" s="29"/>
      <c r="N8839" s="29" t="s">
        <v>134</v>
      </c>
      <c r="O8839" s="31" t="n">
        <v>46304</v>
      </c>
      <c r="P8839" s="29" t="s">
        <v>123</v>
      </c>
      <c r="Q8839" s="29" t="n">
        <f aca="false">IFERROR(VALUE(L8839),"")</f>
        <v>11</v>
      </c>
      <c r="R8839" s="29" t="n">
        <f aca="true">IF(O8839="","",O8839-TODAY())</f>
        <v>19</v>
      </c>
      <c r="S8839" s="29" t="str">
        <f aca="false">IF(C8839="&lt;&lt; vazio &gt;&gt;","VAZIA",IF(AND(O8839&lt;&gt;"",R8839&lt;0),"VENCIDO",IF(AND(O8839&lt;&gt;"",R8839&lt;=Parametros!$B$10),"PRÓX. VENCIMENTO",IF(F8839="Q","QUALIDADE",IF(F8839="S","BLOQUEADO",IF(F8839="R","RESTRITO/DEVOLUÇÃO",IF(OR(N8839="QUAR",N8839="QRES"),"QUARENTENA",IF(OR(B8839="DESCARTE",B8839="DEVOLUÇÃO"),"DESCARTE/DEVOLUÇÃO",IF(AND(D8839="",K8839&lt;&gt;""),"SEM LOTE",IF(AND(Q8839&lt;&gt;"",Q8839&gt;=Parametros!$B$11),"PARADO/SEM GIRO","OK"))))))))))</f>
        <v>PRÓX. VENCIMENTO</v>
      </c>
      <c r="T8839" s="29" t="str">
        <f aca="false">IF(AND($S8839="PARADO/SEM GIRO",$K8839="KG",OR(Painel!$B$5="(Todos)",A8839=Painel!$B$5)*OR(Painel!$E$5="(Todos)",P8839=Painel!$E$5)),$J8839+ROW()/10000000,"")</f>
        <v/>
      </c>
      <c r="U8839" s="29" t="str">
        <f aca="false">IF(AND($S8839="VENCIDO",$K8839="KG",OR(Painel!$B$5="(Todos)",A8839=Painel!$B$5)*OR(Painel!$E$5="(Todos)",P8839=Painel!$E$5)),$J8839+ROW()/10000000,"")</f>
        <v/>
      </c>
    </row>
    <row r="8840" customFormat="false" ht="15" hidden="false" customHeight="false" outlineLevel="0" collapsed="false">
      <c r="A8840" s="29" t="s">
        <v>57</v>
      </c>
      <c r="B8840" s="29" t="s">
        <v>15588</v>
      </c>
      <c r="C8840" s="29" t="s">
        <v>351</v>
      </c>
      <c r="D8840" s="29" t="s">
        <v>15593</v>
      </c>
      <c r="E8840" s="29" t="n">
        <v>178</v>
      </c>
      <c r="F8840" s="29" t="s">
        <v>137</v>
      </c>
      <c r="G8840" s="29"/>
      <c r="H8840" s="30" t="n">
        <v>40.2</v>
      </c>
      <c r="I8840" s="31" t="n">
        <v>46274</v>
      </c>
      <c r="J8840" s="30" t="n">
        <v>40.2</v>
      </c>
      <c r="K8840" s="29" t="s">
        <v>120</v>
      </c>
      <c r="L8840" s="29" t="s">
        <v>138</v>
      </c>
      <c r="M8840" s="29"/>
      <c r="N8840" s="29" t="s">
        <v>122</v>
      </c>
      <c r="O8840" s="31" t="n">
        <v>46448</v>
      </c>
      <c r="P8840" s="29" t="s">
        <v>123</v>
      </c>
      <c r="Q8840" s="29" t="n">
        <f aca="false">IFERROR(VALUE(L8840),"")</f>
        <v>11</v>
      </c>
      <c r="R8840" s="29" t="n">
        <f aca="true">IF(O8840="","",O8840-TODAY())</f>
        <v>163</v>
      </c>
      <c r="S8840" s="29" t="str">
        <f aca="false">IF(C8840="&lt;&lt; vazio &gt;&gt;","VAZIA",IF(AND(O8840&lt;&gt;"",R8840&lt;0),"VENCIDO",IF(AND(O8840&lt;&gt;"",R8840&lt;=Parametros!$B$10),"PRÓX. VENCIMENTO",IF(F8840="Q","QUALIDADE",IF(F8840="S","BLOQUEADO",IF(F8840="R","RESTRITO/DEVOLUÇÃO",IF(OR(N8840="QUAR",N8840="QRES"),"QUARENTENA",IF(OR(B8840="DESCARTE",B8840="DEVOLUÇÃO"),"DESCARTE/DEVOLUÇÃO",IF(AND(D8840="",K8840&lt;&gt;""),"SEM LOTE",IF(AND(Q8840&lt;&gt;"",Q8840&gt;=Parametros!$B$11),"PARADO/SEM GIRO","OK"))))))))))</f>
        <v>BLOQUEADO</v>
      </c>
      <c r="T8840" s="29" t="str">
        <f aca="false">IF(AND($S8840="PARADO/SEM GIRO",$K8840="KG",OR(Painel!$B$5="(Todos)",A8840=Painel!$B$5)*OR(Painel!$E$5="(Todos)",P8840=Painel!$E$5)),$J8840+ROW()/10000000,"")</f>
        <v/>
      </c>
      <c r="U8840" s="29" t="str">
        <f aca="false">IF(AND($S8840="VENCIDO",$K8840="KG",OR(Painel!$B$5="(Todos)",A8840=Painel!$B$5)*OR(Painel!$E$5="(Todos)",P8840=Painel!$E$5)),$J8840+ROW()/10000000,"")</f>
        <v/>
      </c>
    </row>
    <row r="8841" customFormat="false" ht="15" hidden="false" customHeight="false" outlineLevel="0" collapsed="false">
      <c r="A8841" s="29" t="s">
        <v>57</v>
      </c>
      <c r="B8841" s="29" t="s">
        <v>15588</v>
      </c>
      <c r="C8841" s="29" t="s">
        <v>351</v>
      </c>
      <c r="D8841" s="29" t="s">
        <v>4856</v>
      </c>
      <c r="E8841" s="29" t="n">
        <v>178</v>
      </c>
      <c r="F8841" s="29" t="s">
        <v>137</v>
      </c>
      <c r="G8841" s="29"/>
      <c r="H8841" s="30" t="n">
        <v>20.1</v>
      </c>
      <c r="I8841" s="31" t="n">
        <v>46274</v>
      </c>
      <c r="J8841" s="30" t="n">
        <v>20.1</v>
      </c>
      <c r="K8841" s="29" t="s">
        <v>120</v>
      </c>
      <c r="L8841" s="29" t="s">
        <v>138</v>
      </c>
      <c r="M8841" s="29"/>
      <c r="N8841" s="29" t="s">
        <v>122</v>
      </c>
      <c r="O8841" s="31" t="n">
        <v>46478</v>
      </c>
      <c r="P8841" s="29" t="s">
        <v>123</v>
      </c>
      <c r="Q8841" s="29" t="n">
        <f aca="false">IFERROR(VALUE(L8841),"")</f>
        <v>11</v>
      </c>
      <c r="R8841" s="29" t="n">
        <f aca="true">IF(O8841="","",O8841-TODAY())</f>
        <v>193</v>
      </c>
      <c r="S8841" s="29" t="str">
        <f aca="false">IF(C8841="&lt;&lt; vazio &gt;&gt;","VAZIA",IF(AND(O8841&lt;&gt;"",R8841&lt;0),"VENCIDO",IF(AND(O8841&lt;&gt;"",R8841&lt;=Parametros!$B$10),"PRÓX. VENCIMENTO",IF(F8841="Q","QUALIDADE",IF(F8841="S","BLOQUEADO",IF(F8841="R","RESTRITO/DEVOLUÇÃO",IF(OR(N8841="QUAR",N8841="QRES"),"QUARENTENA",IF(OR(B8841="DESCARTE",B8841="DEVOLUÇÃO"),"DESCARTE/DEVOLUÇÃO",IF(AND(D8841="",K8841&lt;&gt;""),"SEM LOTE",IF(AND(Q8841&lt;&gt;"",Q8841&gt;=Parametros!$B$11),"PARADO/SEM GIRO","OK"))))))))))</f>
        <v>BLOQUEADO</v>
      </c>
      <c r="T8841" s="29" t="str">
        <f aca="false">IF(AND($S8841="PARADO/SEM GIRO",$K8841="KG",OR(Painel!$B$5="(Todos)",A8841=Painel!$B$5)*OR(Painel!$E$5="(Todos)",P8841=Painel!$E$5)),$J8841+ROW()/10000000,"")</f>
        <v/>
      </c>
      <c r="U8841" s="29" t="str">
        <f aca="false">IF(AND($S8841="VENCIDO",$K8841="KG",OR(Painel!$B$5="(Todos)",A8841=Painel!$B$5)*OR(Painel!$E$5="(Todos)",P8841=Painel!$E$5)),$J8841+ROW()/10000000,"")</f>
        <v/>
      </c>
    </row>
    <row r="8842" customFormat="false" ht="15" hidden="false" customHeight="false" outlineLevel="0" collapsed="false">
      <c r="A8842" s="29" t="s">
        <v>57</v>
      </c>
      <c r="B8842" s="29" t="s">
        <v>15588</v>
      </c>
      <c r="C8842" s="29" t="s">
        <v>351</v>
      </c>
      <c r="D8842" s="29" t="s">
        <v>7549</v>
      </c>
      <c r="E8842" s="29" t="n">
        <v>178</v>
      </c>
      <c r="F8842" s="29" t="s">
        <v>137</v>
      </c>
      <c r="G8842" s="29"/>
      <c r="H8842" s="30" t="n">
        <v>20.1</v>
      </c>
      <c r="I8842" s="31" t="n">
        <v>46274</v>
      </c>
      <c r="J8842" s="30" t="n">
        <v>20.1</v>
      </c>
      <c r="K8842" s="29" t="s">
        <v>120</v>
      </c>
      <c r="L8842" s="29" t="s">
        <v>138</v>
      </c>
      <c r="M8842" s="29"/>
      <c r="N8842" s="29" t="s">
        <v>122</v>
      </c>
      <c r="O8842" s="31" t="n">
        <v>46533</v>
      </c>
      <c r="P8842" s="29" t="s">
        <v>123</v>
      </c>
      <c r="Q8842" s="29" t="n">
        <f aca="false">IFERROR(VALUE(L8842),"")</f>
        <v>11</v>
      </c>
      <c r="R8842" s="29" t="n">
        <f aca="true">IF(O8842="","",O8842-TODAY())</f>
        <v>248</v>
      </c>
      <c r="S8842" s="29" t="str">
        <f aca="false">IF(C8842="&lt;&lt; vazio &gt;&gt;","VAZIA",IF(AND(O8842&lt;&gt;"",R8842&lt;0),"VENCIDO",IF(AND(O8842&lt;&gt;"",R8842&lt;=Parametros!$B$10),"PRÓX. VENCIMENTO",IF(F8842="Q","QUALIDADE",IF(F8842="S","BLOQUEADO",IF(F8842="R","RESTRITO/DEVOLUÇÃO",IF(OR(N8842="QUAR",N8842="QRES"),"QUARENTENA",IF(OR(B8842="DESCARTE",B8842="DEVOLUÇÃO"),"DESCARTE/DEVOLUÇÃO",IF(AND(D8842="",K8842&lt;&gt;""),"SEM LOTE",IF(AND(Q8842&lt;&gt;"",Q8842&gt;=Parametros!$B$11),"PARADO/SEM GIRO","OK"))))))))))</f>
        <v>BLOQUEADO</v>
      </c>
      <c r="T8842" s="29" t="str">
        <f aca="false">IF(AND($S8842="PARADO/SEM GIRO",$K8842="KG",OR(Painel!$B$5="(Todos)",A8842=Painel!$B$5)*OR(Painel!$E$5="(Todos)",P8842=Painel!$E$5)),$J8842+ROW()/10000000,"")</f>
        <v/>
      </c>
      <c r="U8842" s="29" t="str">
        <f aca="false">IF(AND($S8842="VENCIDO",$K8842="KG",OR(Painel!$B$5="(Todos)",A8842=Painel!$B$5)*OR(Painel!$E$5="(Todos)",P8842=Painel!$E$5)),$J8842+ROW()/10000000,"")</f>
        <v/>
      </c>
    </row>
    <row r="8843" customFormat="false" ht="15" hidden="false" customHeight="false" outlineLevel="0" collapsed="false">
      <c r="A8843" s="29" t="s">
        <v>57</v>
      </c>
      <c r="B8843" s="29" t="s">
        <v>15588</v>
      </c>
      <c r="C8843" s="29" t="s">
        <v>3323</v>
      </c>
      <c r="D8843" s="29" t="s">
        <v>15594</v>
      </c>
      <c r="E8843" s="29" t="n">
        <v>178</v>
      </c>
      <c r="F8843" s="29" t="s">
        <v>137</v>
      </c>
      <c r="G8843" s="29"/>
      <c r="H8843" s="30" t="n">
        <v>5.6</v>
      </c>
      <c r="I8843" s="31" t="n">
        <v>46271</v>
      </c>
      <c r="J8843" s="30" t="n">
        <v>5.6</v>
      </c>
      <c r="K8843" s="29" t="s">
        <v>120</v>
      </c>
      <c r="L8843" s="29" t="s">
        <v>221</v>
      </c>
      <c r="M8843" s="29"/>
      <c r="N8843" s="29" t="s">
        <v>134</v>
      </c>
      <c r="O8843" s="31" t="n">
        <v>46268</v>
      </c>
      <c r="P8843" s="29" t="s">
        <v>123</v>
      </c>
      <c r="Q8843" s="29" t="n">
        <f aca="false">IFERROR(VALUE(L8843),"")</f>
        <v>14</v>
      </c>
      <c r="R8843" s="29" t="n">
        <f aca="true">IF(O8843="","",O8843-TODAY())</f>
        <v>-17</v>
      </c>
      <c r="S8843" s="29" t="str">
        <f aca="false">IF(C8843="&lt;&lt; vazio &gt;&gt;","VAZIA",IF(AND(O8843&lt;&gt;"",R8843&lt;0),"VENCIDO",IF(AND(O8843&lt;&gt;"",R8843&lt;=Parametros!$B$10),"PRÓX. VENCIMENTO",IF(F8843="Q","QUALIDADE",IF(F8843="S","BLOQUEADO",IF(F8843="R","RESTRITO/DEVOLUÇÃO",IF(OR(N8843="QUAR",N8843="QRES"),"QUARENTENA",IF(OR(B8843="DESCARTE",B8843="DEVOLUÇÃO"),"DESCARTE/DEVOLUÇÃO",IF(AND(D8843="",K8843&lt;&gt;""),"SEM LOTE",IF(AND(Q8843&lt;&gt;"",Q8843&gt;=Parametros!$B$11),"PARADO/SEM GIRO","OK"))))))))))</f>
        <v>VENCIDO</v>
      </c>
      <c r="T8843" s="29" t="str">
        <f aca="false">IF(AND($S8843="PARADO/SEM GIRO",$K8843="KG",OR(Painel!$B$5="(Todos)",A8843=Painel!$B$5)*OR(Painel!$E$5="(Todos)",P8843=Painel!$E$5)),$J8843+ROW()/10000000,"")</f>
        <v/>
      </c>
      <c r="U8843" s="29" t="n">
        <f aca="false">IF(AND($S8843="VENCIDO",$K8843="KG",OR(Painel!$B$5="(Todos)",A8843=Painel!$B$5)*OR(Painel!$E$5="(Todos)",P8843=Painel!$E$5)),$J8843+ROW()/10000000,"")</f>
        <v>5.6008843</v>
      </c>
    </row>
    <row r="8844" customFormat="false" ht="15" hidden="false" customHeight="false" outlineLevel="0" collapsed="false">
      <c r="A8844" s="29" t="s">
        <v>57</v>
      </c>
      <c r="B8844" s="29" t="s">
        <v>15588</v>
      </c>
      <c r="C8844" s="29" t="s">
        <v>3323</v>
      </c>
      <c r="D8844" s="29" t="s">
        <v>15595</v>
      </c>
      <c r="E8844" s="29" t="n">
        <v>178</v>
      </c>
      <c r="F8844" s="29" t="s">
        <v>137</v>
      </c>
      <c r="G8844" s="29"/>
      <c r="H8844" s="30" t="n">
        <v>14</v>
      </c>
      <c r="I8844" s="31" t="n">
        <v>46274</v>
      </c>
      <c r="J8844" s="30" t="n">
        <v>14</v>
      </c>
      <c r="K8844" s="29" t="s">
        <v>120</v>
      </c>
      <c r="L8844" s="29" t="s">
        <v>138</v>
      </c>
      <c r="M8844" s="29"/>
      <c r="N8844" s="29" t="s">
        <v>134</v>
      </c>
      <c r="O8844" s="31" t="n">
        <v>46319</v>
      </c>
      <c r="P8844" s="29" t="s">
        <v>123</v>
      </c>
      <c r="Q8844" s="29" t="n">
        <f aca="false">IFERROR(VALUE(L8844),"")</f>
        <v>11</v>
      </c>
      <c r="R8844" s="29" t="n">
        <f aca="true">IF(O8844="","",O8844-TODAY())</f>
        <v>34</v>
      </c>
      <c r="S8844" s="29" t="str">
        <f aca="false">IF(C8844="&lt;&lt; vazio &gt;&gt;","VAZIA",IF(AND(O8844&lt;&gt;"",R8844&lt;0),"VENCIDO",IF(AND(O8844&lt;&gt;"",R8844&lt;=Parametros!$B$10),"PRÓX. VENCIMENTO",IF(F8844="Q","QUALIDADE",IF(F8844="S","BLOQUEADO",IF(F8844="R","RESTRITO/DEVOLUÇÃO",IF(OR(N8844="QUAR",N8844="QRES"),"QUARENTENA",IF(OR(B8844="DESCARTE",B8844="DEVOLUÇÃO"),"DESCARTE/DEVOLUÇÃO",IF(AND(D8844="",K8844&lt;&gt;""),"SEM LOTE",IF(AND(Q8844&lt;&gt;"",Q8844&gt;=Parametros!$B$11),"PARADO/SEM GIRO","OK"))))))))))</f>
        <v>PRÓX. VENCIMENTO</v>
      </c>
      <c r="T8844" s="29" t="str">
        <f aca="false">IF(AND($S8844="PARADO/SEM GIRO",$K8844="KG",OR(Painel!$B$5="(Todos)",A8844=Painel!$B$5)*OR(Painel!$E$5="(Todos)",P8844=Painel!$E$5)),$J8844+ROW()/10000000,"")</f>
        <v/>
      </c>
      <c r="U8844" s="29" t="str">
        <f aca="false">IF(AND($S8844="VENCIDO",$K8844="KG",OR(Painel!$B$5="(Todos)",A8844=Painel!$B$5)*OR(Painel!$E$5="(Todos)",P8844=Painel!$E$5)),$J8844+ROW()/10000000,"")</f>
        <v/>
      </c>
    </row>
    <row r="8845" customFormat="false" ht="15" hidden="false" customHeight="false" outlineLevel="0" collapsed="false">
      <c r="A8845" s="29" t="s">
        <v>57</v>
      </c>
      <c r="B8845" s="29" t="s">
        <v>15588</v>
      </c>
      <c r="C8845" s="29" t="s">
        <v>3323</v>
      </c>
      <c r="D8845" s="29" t="s">
        <v>5480</v>
      </c>
      <c r="E8845" s="29" t="n">
        <v>178</v>
      </c>
      <c r="F8845" s="29" t="s">
        <v>137</v>
      </c>
      <c r="G8845" s="29"/>
      <c r="H8845" s="30" t="n">
        <v>28</v>
      </c>
      <c r="I8845" s="31" t="n">
        <v>46274</v>
      </c>
      <c r="J8845" s="30" t="n">
        <v>28</v>
      </c>
      <c r="K8845" s="29" t="s">
        <v>120</v>
      </c>
      <c r="L8845" s="29" t="s">
        <v>138</v>
      </c>
      <c r="M8845" s="29"/>
      <c r="N8845" s="29" t="s">
        <v>122</v>
      </c>
      <c r="O8845" s="31" t="n">
        <v>46459</v>
      </c>
      <c r="P8845" s="29" t="s">
        <v>123</v>
      </c>
      <c r="Q8845" s="29" t="n">
        <f aca="false">IFERROR(VALUE(L8845),"")</f>
        <v>11</v>
      </c>
      <c r="R8845" s="29" t="n">
        <f aca="true">IF(O8845="","",O8845-TODAY())</f>
        <v>174</v>
      </c>
      <c r="S8845" s="29" t="str">
        <f aca="false">IF(C8845="&lt;&lt; vazio &gt;&gt;","VAZIA",IF(AND(O8845&lt;&gt;"",R8845&lt;0),"VENCIDO",IF(AND(O8845&lt;&gt;"",R8845&lt;=Parametros!$B$10),"PRÓX. VENCIMENTO",IF(F8845="Q","QUALIDADE",IF(F8845="S","BLOQUEADO",IF(F8845="R","RESTRITO/DEVOLUÇÃO",IF(OR(N8845="QUAR",N8845="QRES"),"QUARENTENA",IF(OR(B8845="DESCARTE",B8845="DEVOLUÇÃO"),"DESCARTE/DEVOLUÇÃO",IF(AND(D8845="",K8845&lt;&gt;""),"SEM LOTE",IF(AND(Q8845&lt;&gt;"",Q8845&gt;=Parametros!$B$11),"PARADO/SEM GIRO","OK"))))))))))</f>
        <v>BLOQUEADO</v>
      </c>
      <c r="T8845" s="29" t="str">
        <f aca="false">IF(AND($S8845="PARADO/SEM GIRO",$K8845="KG",OR(Painel!$B$5="(Todos)",A8845=Painel!$B$5)*OR(Painel!$E$5="(Todos)",P8845=Painel!$E$5)),$J8845+ROW()/10000000,"")</f>
        <v/>
      </c>
      <c r="U8845" s="29" t="str">
        <f aca="false">IF(AND($S8845="VENCIDO",$K8845="KG",OR(Painel!$B$5="(Todos)",A8845=Painel!$B$5)*OR(Painel!$E$5="(Todos)",P8845=Painel!$E$5)),$J8845+ROW()/10000000,"")</f>
        <v/>
      </c>
    </row>
    <row r="8846" customFormat="false" ht="15" hidden="false" customHeight="false" outlineLevel="0" collapsed="false">
      <c r="A8846" s="29" t="s">
        <v>57</v>
      </c>
      <c r="B8846" s="29" t="s">
        <v>15588</v>
      </c>
      <c r="C8846" s="29" t="s">
        <v>145</v>
      </c>
      <c r="D8846" s="29" t="s">
        <v>15596</v>
      </c>
      <c r="E8846" s="29" t="n">
        <v>178</v>
      </c>
      <c r="F8846" s="29" t="s">
        <v>137</v>
      </c>
      <c r="G8846" s="29"/>
      <c r="H8846" s="30" t="n">
        <v>20.1</v>
      </c>
      <c r="I8846" s="31" t="n">
        <v>46271</v>
      </c>
      <c r="J8846" s="30" t="n">
        <v>20.1</v>
      </c>
      <c r="K8846" s="29" t="s">
        <v>120</v>
      </c>
      <c r="L8846" s="29" t="s">
        <v>221</v>
      </c>
      <c r="M8846" s="29"/>
      <c r="N8846" s="29" t="s">
        <v>122</v>
      </c>
      <c r="O8846" s="31" t="n">
        <v>46227</v>
      </c>
      <c r="P8846" s="29" t="s">
        <v>123</v>
      </c>
      <c r="Q8846" s="29" t="n">
        <f aca="false">IFERROR(VALUE(L8846),"")</f>
        <v>14</v>
      </c>
      <c r="R8846" s="29" t="n">
        <f aca="true">IF(O8846="","",O8846-TODAY())</f>
        <v>-58</v>
      </c>
      <c r="S8846" s="29" t="str">
        <f aca="false">IF(C8846="&lt;&lt; vazio &gt;&gt;","VAZIA",IF(AND(O8846&lt;&gt;"",R8846&lt;0),"VENCIDO",IF(AND(O8846&lt;&gt;"",R8846&lt;=Parametros!$B$10),"PRÓX. VENCIMENTO",IF(F8846="Q","QUALIDADE",IF(F8846="S","BLOQUEADO",IF(F8846="R","RESTRITO/DEVOLUÇÃO",IF(OR(N8846="QUAR",N8846="QRES"),"QUARENTENA",IF(OR(B8846="DESCARTE",B8846="DEVOLUÇÃO"),"DESCARTE/DEVOLUÇÃO",IF(AND(D8846="",K8846&lt;&gt;""),"SEM LOTE",IF(AND(Q8846&lt;&gt;"",Q8846&gt;=Parametros!$B$11),"PARADO/SEM GIRO","OK"))))))))))</f>
        <v>VENCIDO</v>
      </c>
      <c r="T8846" s="29" t="str">
        <f aca="false">IF(AND($S8846="PARADO/SEM GIRO",$K8846="KG",OR(Painel!$B$5="(Todos)",A8846=Painel!$B$5)*OR(Painel!$E$5="(Todos)",P8846=Painel!$E$5)),$J8846+ROW()/10000000,"")</f>
        <v/>
      </c>
      <c r="U8846" s="29" t="n">
        <f aca="false">IF(AND($S8846="VENCIDO",$K8846="KG",OR(Painel!$B$5="(Todos)",A8846=Painel!$B$5)*OR(Painel!$E$5="(Todos)",P8846=Painel!$E$5)),$J8846+ROW()/10000000,"")</f>
        <v>20.1008846</v>
      </c>
    </row>
    <row r="8847" customFormat="false" ht="15" hidden="false" customHeight="false" outlineLevel="0" collapsed="false">
      <c r="A8847" s="29" t="s">
        <v>57</v>
      </c>
      <c r="B8847" s="29" t="s">
        <v>15588</v>
      </c>
      <c r="C8847" s="29" t="s">
        <v>145</v>
      </c>
      <c r="D8847" s="29" t="s">
        <v>272</v>
      </c>
      <c r="E8847" s="29" t="n">
        <v>178</v>
      </c>
      <c r="F8847" s="29" t="s">
        <v>137</v>
      </c>
      <c r="G8847" s="29"/>
      <c r="H8847" s="30" t="n">
        <v>40.2</v>
      </c>
      <c r="I8847" s="31" t="n">
        <v>46274</v>
      </c>
      <c r="J8847" s="30" t="n">
        <v>40.2</v>
      </c>
      <c r="K8847" s="29" t="s">
        <v>120</v>
      </c>
      <c r="L8847" s="29" t="s">
        <v>138</v>
      </c>
      <c r="M8847" s="29"/>
      <c r="N8847" s="29" t="s">
        <v>134</v>
      </c>
      <c r="O8847" s="31" t="n">
        <v>46321</v>
      </c>
      <c r="P8847" s="29" t="s">
        <v>123</v>
      </c>
      <c r="Q8847" s="29" t="n">
        <f aca="false">IFERROR(VALUE(L8847),"")</f>
        <v>11</v>
      </c>
      <c r="R8847" s="29" t="n">
        <f aca="true">IF(O8847="","",O8847-TODAY())</f>
        <v>36</v>
      </c>
      <c r="S8847" s="29" t="str">
        <f aca="false">IF(C8847="&lt;&lt; vazio &gt;&gt;","VAZIA",IF(AND(O8847&lt;&gt;"",R8847&lt;0),"VENCIDO",IF(AND(O8847&lt;&gt;"",R8847&lt;=Parametros!$B$10),"PRÓX. VENCIMENTO",IF(F8847="Q","QUALIDADE",IF(F8847="S","BLOQUEADO",IF(F8847="R","RESTRITO/DEVOLUÇÃO",IF(OR(N8847="QUAR",N8847="QRES"),"QUARENTENA",IF(OR(B8847="DESCARTE",B8847="DEVOLUÇÃO"),"DESCARTE/DEVOLUÇÃO",IF(AND(D8847="",K8847&lt;&gt;""),"SEM LOTE",IF(AND(Q8847&lt;&gt;"",Q8847&gt;=Parametros!$B$11),"PARADO/SEM GIRO","OK"))))))))))</f>
        <v>PRÓX. VENCIMENTO</v>
      </c>
      <c r="T8847" s="29" t="str">
        <f aca="false">IF(AND($S8847="PARADO/SEM GIRO",$K8847="KG",OR(Painel!$B$5="(Todos)",A8847=Painel!$B$5)*OR(Painel!$E$5="(Todos)",P8847=Painel!$E$5)),$J8847+ROW()/10000000,"")</f>
        <v/>
      </c>
      <c r="U8847" s="29" t="str">
        <f aca="false">IF(AND($S8847="VENCIDO",$K8847="KG",OR(Painel!$B$5="(Todos)",A8847=Painel!$B$5)*OR(Painel!$E$5="(Todos)",P8847=Painel!$E$5)),$J8847+ROW()/10000000,"")</f>
        <v/>
      </c>
    </row>
    <row r="8848" customFormat="false" ht="15" hidden="false" customHeight="false" outlineLevel="0" collapsed="false">
      <c r="A8848" s="29" t="s">
        <v>57</v>
      </c>
      <c r="B8848" s="29" t="s">
        <v>15588</v>
      </c>
      <c r="C8848" s="29" t="s">
        <v>145</v>
      </c>
      <c r="D8848" s="29" t="s">
        <v>15597</v>
      </c>
      <c r="E8848" s="29" t="n">
        <v>178</v>
      </c>
      <c r="F8848" s="29" t="s">
        <v>137</v>
      </c>
      <c r="G8848" s="29"/>
      <c r="H8848" s="30" t="n">
        <v>20.1</v>
      </c>
      <c r="I8848" s="31" t="n">
        <v>46274</v>
      </c>
      <c r="J8848" s="30" t="n">
        <v>20.1</v>
      </c>
      <c r="K8848" s="29" t="s">
        <v>120</v>
      </c>
      <c r="L8848" s="29" t="s">
        <v>138</v>
      </c>
      <c r="M8848" s="29"/>
      <c r="N8848" s="29" t="s">
        <v>122</v>
      </c>
      <c r="O8848" s="31" t="n">
        <v>46384</v>
      </c>
      <c r="P8848" s="29" t="s">
        <v>123</v>
      </c>
      <c r="Q8848" s="29" t="n">
        <f aca="false">IFERROR(VALUE(L8848),"")</f>
        <v>11</v>
      </c>
      <c r="R8848" s="29" t="n">
        <f aca="true">IF(O8848="","",O8848-TODAY())</f>
        <v>99</v>
      </c>
      <c r="S8848" s="29" t="str">
        <f aca="false">IF(C8848="&lt;&lt; vazio &gt;&gt;","VAZIA",IF(AND(O8848&lt;&gt;"",R8848&lt;0),"VENCIDO",IF(AND(O8848&lt;&gt;"",R8848&lt;=Parametros!$B$10),"PRÓX. VENCIMENTO",IF(F8848="Q","QUALIDADE",IF(F8848="S","BLOQUEADO",IF(F8848="R","RESTRITO/DEVOLUÇÃO",IF(OR(N8848="QUAR",N8848="QRES"),"QUARENTENA",IF(OR(B8848="DESCARTE",B8848="DEVOLUÇÃO"),"DESCARTE/DEVOLUÇÃO",IF(AND(D8848="",K8848&lt;&gt;""),"SEM LOTE",IF(AND(Q8848&lt;&gt;"",Q8848&gt;=Parametros!$B$11),"PARADO/SEM GIRO","OK"))))))))))</f>
        <v>BLOQUEADO</v>
      </c>
      <c r="T8848" s="29" t="str">
        <f aca="false">IF(AND($S8848="PARADO/SEM GIRO",$K8848="KG",OR(Painel!$B$5="(Todos)",A8848=Painel!$B$5)*OR(Painel!$E$5="(Todos)",P8848=Painel!$E$5)),$J8848+ROW()/10000000,"")</f>
        <v/>
      </c>
      <c r="U8848" s="29" t="str">
        <f aca="false">IF(AND($S8848="VENCIDO",$K8848="KG",OR(Painel!$B$5="(Todos)",A8848=Painel!$B$5)*OR(Painel!$E$5="(Todos)",P8848=Painel!$E$5)),$J8848+ROW()/10000000,"")</f>
        <v/>
      </c>
    </row>
    <row r="8849" customFormat="false" ht="15" hidden="false" customHeight="false" outlineLevel="0" collapsed="false">
      <c r="A8849" s="29" t="s">
        <v>57</v>
      </c>
      <c r="B8849" s="29" t="s">
        <v>15588</v>
      </c>
      <c r="C8849" s="29" t="s">
        <v>145</v>
      </c>
      <c r="D8849" s="29" t="s">
        <v>4865</v>
      </c>
      <c r="E8849" s="29" t="n">
        <v>178</v>
      </c>
      <c r="F8849" s="29" t="s">
        <v>137</v>
      </c>
      <c r="G8849" s="29"/>
      <c r="H8849" s="30" t="n">
        <v>20.1</v>
      </c>
      <c r="I8849" s="31" t="n">
        <v>46274</v>
      </c>
      <c r="J8849" s="30" t="n">
        <v>20.1</v>
      </c>
      <c r="K8849" s="29" t="s">
        <v>120</v>
      </c>
      <c r="L8849" s="29" t="s">
        <v>138</v>
      </c>
      <c r="M8849" s="29"/>
      <c r="N8849" s="29" t="s">
        <v>122</v>
      </c>
      <c r="O8849" s="31" t="n">
        <v>46386</v>
      </c>
      <c r="P8849" s="29" t="s">
        <v>123</v>
      </c>
      <c r="Q8849" s="29" t="n">
        <f aca="false">IFERROR(VALUE(L8849),"")</f>
        <v>11</v>
      </c>
      <c r="R8849" s="29" t="n">
        <f aca="true">IF(O8849="","",O8849-TODAY())</f>
        <v>101</v>
      </c>
      <c r="S8849" s="29" t="str">
        <f aca="false">IF(C8849="&lt;&lt; vazio &gt;&gt;","VAZIA",IF(AND(O8849&lt;&gt;"",R8849&lt;0),"VENCIDO",IF(AND(O8849&lt;&gt;"",R8849&lt;=Parametros!$B$10),"PRÓX. VENCIMENTO",IF(F8849="Q","QUALIDADE",IF(F8849="S","BLOQUEADO",IF(F8849="R","RESTRITO/DEVOLUÇÃO",IF(OR(N8849="QUAR",N8849="QRES"),"QUARENTENA",IF(OR(B8849="DESCARTE",B8849="DEVOLUÇÃO"),"DESCARTE/DEVOLUÇÃO",IF(AND(D8849="",K8849&lt;&gt;""),"SEM LOTE",IF(AND(Q8849&lt;&gt;"",Q8849&gt;=Parametros!$B$11),"PARADO/SEM GIRO","OK"))))))))))</f>
        <v>BLOQUEADO</v>
      </c>
      <c r="T8849" s="29" t="str">
        <f aca="false">IF(AND($S8849="PARADO/SEM GIRO",$K8849="KG",OR(Painel!$B$5="(Todos)",A8849=Painel!$B$5)*OR(Painel!$E$5="(Todos)",P8849=Painel!$E$5)),$J8849+ROW()/10000000,"")</f>
        <v/>
      </c>
      <c r="U8849" s="29" t="str">
        <f aca="false">IF(AND($S8849="VENCIDO",$K8849="KG",OR(Painel!$B$5="(Todos)",A8849=Painel!$B$5)*OR(Painel!$E$5="(Todos)",P8849=Painel!$E$5)),$J8849+ROW()/10000000,"")</f>
        <v/>
      </c>
    </row>
    <row r="8850" customFormat="false" ht="15" hidden="false" customHeight="false" outlineLevel="0" collapsed="false">
      <c r="A8850" s="29" t="s">
        <v>57</v>
      </c>
      <c r="B8850" s="29" t="s">
        <v>15588</v>
      </c>
      <c r="C8850" s="29" t="s">
        <v>145</v>
      </c>
      <c r="D8850" s="29" t="s">
        <v>146</v>
      </c>
      <c r="E8850" s="29" t="n">
        <v>178</v>
      </c>
      <c r="F8850" s="29" t="s">
        <v>137</v>
      </c>
      <c r="G8850" s="29"/>
      <c r="H8850" s="30" t="n">
        <v>80.4</v>
      </c>
      <c r="I8850" s="31" t="n">
        <v>46274</v>
      </c>
      <c r="J8850" s="30" t="n">
        <v>80.4</v>
      </c>
      <c r="K8850" s="29" t="s">
        <v>120</v>
      </c>
      <c r="L8850" s="29" t="s">
        <v>138</v>
      </c>
      <c r="M8850" s="29"/>
      <c r="N8850" s="29" t="s">
        <v>122</v>
      </c>
      <c r="O8850" s="31" t="n">
        <v>46401</v>
      </c>
      <c r="P8850" s="29" t="s">
        <v>123</v>
      </c>
      <c r="Q8850" s="29" t="n">
        <f aca="false">IFERROR(VALUE(L8850),"")</f>
        <v>11</v>
      </c>
      <c r="R8850" s="29" t="n">
        <f aca="true">IF(O8850="","",O8850-TODAY())</f>
        <v>116</v>
      </c>
      <c r="S8850" s="29" t="str">
        <f aca="false">IF(C8850="&lt;&lt; vazio &gt;&gt;","VAZIA",IF(AND(O8850&lt;&gt;"",R8850&lt;0),"VENCIDO",IF(AND(O8850&lt;&gt;"",R8850&lt;=Parametros!$B$10),"PRÓX. VENCIMENTO",IF(F8850="Q","QUALIDADE",IF(F8850="S","BLOQUEADO",IF(F8850="R","RESTRITO/DEVOLUÇÃO",IF(OR(N8850="QUAR",N8850="QRES"),"QUARENTENA",IF(OR(B8850="DESCARTE",B8850="DEVOLUÇÃO"),"DESCARTE/DEVOLUÇÃO",IF(AND(D8850="",K8850&lt;&gt;""),"SEM LOTE",IF(AND(Q8850&lt;&gt;"",Q8850&gt;=Parametros!$B$11),"PARADO/SEM GIRO","OK"))))))))))</f>
        <v>BLOQUEADO</v>
      </c>
      <c r="T8850" s="29" t="str">
        <f aca="false">IF(AND($S8850="PARADO/SEM GIRO",$K8850="KG",OR(Painel!$B$5="(Todos)",A8850=Painel!$B$5)*OR(Painel!$E$5="(Todos)",P8850=Painel!$E$5)),$J8850+ROW()/10000000,"")</f>
        <v/>
      </c>
      <c r="U8850" s="29" t="str">
        <f aca="false">IF(AND($S8850="VENCIDO",$K8850="KG",OR(Painel!$B$5="(Todos)",A8850=Painel!$B$5)*OR(Painel!$E$5="(Todos)",P8850=Painel!$E$5)),$J8850+ROW()/10000000,"")</f>
        <v/>
      </c>
    </row>
    <row r="8851" customFormat="false" ht="15" hidden="false" customHeight="false" outlineLevel="0" collapsed="false">
      <c r="A8851" s="29" t="s">
        <v>57</v>
      </c>
      <c r="B8851" s="29" t="s">
        <v>15588</v>
      </c>
      <c r="C8851" s="29" t="s">
        <v>147</v>
      </c>
      <c r="D8851" s="29" t="s">
        <v>15598</v>
      </c>
      <c r="E8851" s="29" t="n">
        <v>178</v>
      </c>
      <c r="F8851" s="29" t="s">
        <v>137</v>
      </c>
      <c r="G8851" s="29"/>
      <c r="H8851" s="30" t="n">
        <v>5.6</v>
      </c>
      <c r="I8851" s="31" t="n">
        <v>46271</v>
      </c>
      <c r="J8851" s="30" t="n">
        <v>5.6</v>
      </c>
      <c r="K8851" s="29" t="s">
        <v>120</v>
      </c>
      <c r="L8851" s="29" t="s">
        <v>221</v>
      </c>
      <c r="M8851" s="29"/>
      <c r="N8851" s="29" t="s">
        <v>122</v>
      </c>
      <c r="O8851" s="31" t="n">
        <v>46097</v>
      </c>
      <c r="P8851" s="29" t="s">
        <v>123</v>
      </c>
      <c r="Q8851" s="29" t="n">
        <f aca="false">IFERROR(VALUE(L8851),"")</f>
        <v>14</v>
      </c>
      <c r="R8851" s="29" t="n">
        <f aca="true">IF(O8851="","",O8851-TODAY())</f>
        <v>-188</v>
      </c>
      <c r="S8851" s="29" t="str">
        <f aca="false">IF(C8851="&lt;&lt; vazio &gt;&gt;","VAZIA",IF(AND(O8851&lt;&gt;"",R8851&lt;0),"VENCIDO",IF(AND(O8851&lt;&gt;"",R8851&lt;=Parametros!$B$10),"PRÓX. VENCIMENTO",IF(F8851="Q","QUALIDADE",IF(F8851="S","BLOQUEADO",IF(F8851="R","RESTRITO/DEVOLUÇÃO",IF(OR(N8851="QUAR",N8851="QRES"),"QUARENTENA",IF(OR(B8851="DESCARTE",B8851="DEVOLUÇÃO"),"DESCARTE/DEVOLUÇÃO",IF(AND(D8851="",K8851&lt;&gt;""),"SEM LOTE",IF(AND(Q8851&lt;&gt;"",Q8851&gt;=Parametros!$B$11),"PARADO/SEM GIRO","OK"))))))))))</f>
        <v>VENCIDO</v>
      </c>
      <c r="T8851" s="29" t="str">
        <f aca="false">IF(AND($S8851="PARADO/SEM GIRO",$K8851="KG",OR(Painel!$B$5="(Todos)",A8851=Painel!$B$5)*OR(Painel!$E$5="(Todos)",P8851=Painel!$E$5)),$J8851+ROW()/10000000,"")</f>
        <v/>
      </c>
      <c r="U8851" s="29" t="n">
        <f aca="false">IF(AND($S8851="VENCIDO",$K8851="KG",OR(Painel!$B$5="(Todos)",A8851=Painel!$B$5)*OR(Painel!$E$5="(Todos)",P8851=Painel!$E$5)),$J8851+ROW()/10000000,"")</f>
        <v>5.6008851</v>
      </c>
    </row>
    <row r="8852" customFormat="false" ht="15" hidden="false" customHeight="false" outlineLevel="0" collapsed="false">
      <c r="A8852" s="29" t="s">
        <v>57</v>
      </c>
      <c r="B8852" s="29" t="s">
        <v>15588</v>
      </c>
      <c r="C8852" s="29" t="s">
        <v>147</v>
      </c>
      <c r="D8852" s="29" t="s">
        <v>5505</v>
      </c>
      <c r="E8852" s="29" t="n">
        <v>178</v>
      </c>
      <c r="F8852" s="29" t="s">
        <v>137</v>
      </c>
      <c r="G8852" s="29"/>
      <c r="H8852" s="30" t="n">
        <v>162.4</v>
      </c>
      <c r="I8852" s="31" t="n">
        <v>46271</v>
      </c>
      <c r="J8852" s="30" t="n">
        <v>162.4</v>
      </c>
      <c r="K8852" s="29" t="s">
        <v>120</v>
      </c>
      <c r="L8852" s="29" t="s">
        <v>221</v>
      </c>
      <c r="M8852" s="29"/>
      <c r="N8852" s="29" t="s">
        <v>122</v>
      </c>
      <c r="O8852" s="31" t="n">
        <v>46240</v>
      </c>
      <c r="P8852" s="29" t="s">
        <v>123</v>
      </c>
      <c r="Q8852" s="29" t="n">
        <f aca="false">IFERROR(VALUE(L8852),"")</f>
        <v>14</v>
      </c>
      <c r="R8852" s="29" t="n">
        <f aca="true">IF(O8852="","",O8852-TODAY())</f>
        <v>-45</v>
      </c>
      <c r="S8852" s="29" t="str">
        <f aca="false">IF(C8852="&lt;&lt; vazio &gt;&gt;","VAZIA",IF(AND(O8852&lt;&gt;"",R8852&lt;0),"VENCIDO",IF(AND(O8852&lt;&gt;"",R8852&lt;=Parametros!$B$10),"PRÓX. VENCIMENTO",IF(F8852="Q","QUALIDADE",IF(F8852="S","BLOQUEADO",IF(F8852="R","RESTRITO/DEVOLUÇÃO",IF(OR(N8852="QUAR",N8852="QRES"),"QUARENTENA",IF(OR(B8852="DESCARTE",B8852="DEVOLUÇÃO"),"DESCARTE/DEVOLUÇÃO",IF(AND(D8852="",K8852&lt;&gt;""),"SEM LOTE",IF(AND(Q8852&lt;&gt;"",Q8852&gt;=Parametros!$B$11),"PARADO/SEM GIRO","OK"))))))))))</f>
        <v>VENCIDO</v>
      </c>
      <c r="T8852" s="29" t="str">
        <f aca="false">IF(AND($S8852="PARADO/SEM GIRO",$K8852="KG",OR(Painel!$B$5="(Todos)",A8852=Painel!$B$5)*OR(Painel!$E$5="(Todos)",P8852=Painel!$E$5)),$J8852+ROW()/10000000,"")</f>
        <v/>
      </c>
      <c r="U8852" s="29" t="n">
        <f aca="false">IF(AND($S8852="VENCIDO",$K8852="KG",OR(Painel!$B$5="(Todos)",A8852=Painel!$B$5)*OR(Painel!$E$5="(Todos)",P8852=Painel!$E$5)),$J8852+ROW()/10000000,"")</f>
        <v>162.4008852</v>
      </c>
    </row>
    <row r="8853" customFormat="false" ht="15" hidden="false" customHeight="false" outlineLevel="0" collapsed="false">
      <c r="A8853" s="29" t="s">
        <v>57</v>
      </c>
      <c r="B8853" s="29" t="s">
        <v>15588</v>
      </c>
      <c r="C8853" s="29" t="s">
        <v>147</v>
      </c>
      <c r="D8853" s="29" t="s">
        <v>5507</v>
      </c>
      <c r="E8853" s="29" t="n">
        <v>178</v>
      </c>
      <c r="F8853" s="29" t="s">
        <v>137</v>
      </c>
      <c r="G8853" s="29"/>
      <c r="H8853" s="30" t="n">
        <v>42</v>
      </c>
      <c r="I8853" s="31" t="n">
        <v>46265</v>
      </c>
      <c r="J8853" s="30" t="n">
        <v>42</v>
      </c>
      <c r="K8853" s="29" t="s">
        <v>120</v>
      </c>
      <c r="L8853" s="29" t="s">
        <v>216</v>
      </c>
      <c r="M8853" s="29"/>
      <c r="N8853" s="29" t="s">
        <v>122</v>
      </c>
      <c r="O8853" s="31" t="n">
        <v>46244</v>
      </c>
      <c r="P8853" s="29" t="s">
        <v>123</v>
      </c>
      <c r="Q8853" s="29" t="n">
        <f aca="false">IFERROR(VALUE(L8853),"")</f>
        <v>20</v>
      </c>
      <c r="R8853" s="29" t="n">
        <f aca="true">IF(O8853="","",O8853-TODAY())</f>
        <v>-41</v>
      </c>
      <c r="S8853" s="29" t="str">
        <f aca="false">IF(C8853="&lt;&lt; vazio &gt;&gt;","VAZIA",IF(AND(O8853&lt;&gt;"",R8853&lt;0),"VENCIDO",IF(AND(O8853&lt;&gt;"",R8853&lt;=Parametros!$B$10),"PRÓX. VENCIMENTO",IF(F8853="Q","QUALIDADE",IF(F8853="S","BLOQUEADO",IF(F8853="R","RESTRITO/DEVOLUÇÃO",IF(OR(N8853="QUAR",N8853="QRES"),"QUARENTENA",IF(OR(B8853="DESCARTE",B8853="DEVOLUÇÃO"),"DESCARTE/DEVOLUÇÃO",IF(AND(D8853="",K8853&lt;&gt;""),"SEM LOTE",IF(AND(Q8853&lt;&gt;"",Q8853&gt;=Parametros!$B$11),"PARADO/SEM GIRO","OK"))))))))))</f>
        <v>VENCIDO</v>
      </c>
      <c r="T8853" s="29" t="str">
        <f aca="false">IF(AND($S8853="PARADO/SEM GIRO",$K8853="KG",OR(Painel!$B$5="(Todos)",A8853=Painel!$B$5)*OR(Painel!$E$5="(Todos)",P8853=Painel!$E$5)),$J8853+ROW()/10000000,"")</f>
        <v/>
      </c>
      <c r="U8853" s="29" t="n">
        <f aca="false">IF(AND($S8853="VENCIDO",$K8853="KG",OR(Painel!$B$5="(Todos)",A8853=Painel!$B$5)*OR(Painel!$E$5="(Todos)",P8853=Painel!$E$5)),$J8853+ROW()/10000000,"")</f>
        <v>42.0008853</v>
      </c>
    </row>
    <row r="8854" customFormat="false" ht="15" hidden="false" customHeight="false" outlineLevel="0" collapsed="false">
      <c r="A8854" s="29" t="s">
        <v>57</v>
      </c>
      <c r="B8854" s="29" t="s">
        <v>15588</v>
      </c>
      <c r="C8854" s="29" t="s">
        <v>9516</v>
      </c>
      <c r="D8854" s="29" t="s">
        <v>15599</v>
      </c>
      <c r="E8854" s="29" t="n">
        <v>178</v>
      </c>
      <c r="F8854" s="29" t="s">
        <v>137</v>
      </c>
      <c r="G8854" s="29"/>
      <c r="H8854" s="30" t="n">
        <v>24.24</v>
      </c>
      <c r="I8854" s="31" t="n">
        <v>46274</v>
      </c>
      <c r="J8854" s="30" t="n">
        <v>24.24</v>
      </c>
      <c r="K8854" s="29" t="s">
        <v>120</v>
      </c>
      <c r="L8854" s="29" t="s">
        <v>138</v>
      </c>
      <c r="M8854" s="29"/>
      <c r="N8854" s="29" t="s">
        <v>122</v>
      </c>
      <c r="O8854" s="31" t="n">
        <v>46506</v>
      </c>
      <c r="P8854" s="29" t="s">
        <v>123</v>
      </c>
      <c r="Q8854" s="29" t="n">
        <f aca="false">IFERROR(VALUE(L8854),"")</f>
        <v>11</v>
      </c>
      <c r="R8854" s="29" t="n">
        <f aca="true">IF(O8854="","",O8854-TODAY())</f>
        <v>221</v>
      </c>
      <c r="S8854" s="29" t="str">
        <f aca="false">IF(C8854="&lt;&lt; vazio &gt;&gt;","VAZIA",IF(AND(O8854&lt;&gt;"",R8854&lt;0),"VENCIDO",IF(AND(O8854&lt;&gt;"",R8854&lt;=Parametros!$B$10),"PRÓX. VENCIMENTO",IF(F8854="Q","QUALIDADE",IF(F8854="S","BLOQUEADO",IF(F8854="R","RESTRITO/DEVOLUÇÃO",IF(OR(N8854="QUAR",N8854="QRES"),"QUARENTENA",IF(OR(B8854="DESCARTE",B8854="DEVOLUÇÃO"),"DESCARTE/DEVOLUÇÃO",IF(AND(D8854="",K8854&lt;&gt;""),"SEM LOTE",IF(AND(Q8854&lt;&gt;"",Q8854&gt;=Parametros!$B$11),"PARADO/SEM GIRO","OK"))))))))))</f>
        <v>BLOQUEADO</v>
      </c>
      <c r="T8854" s="29" t="str">
        <f aca="false">IF(AND($S8854="PARADO/SEM GIRO",$K8854="KG",OR(Painel!$B$5="(Todos)",A8854=Painel!$B$5)*OR(Painel!$E$5="(Todos)",P8854=Painel!$E$5)),$J8854+ROW()/10000000,"")</f>
        <v/>
      </c>
      <c r="U8854" s="29" t="str">
        <f aca="false">IF(AND($S8854="VENCIDO",$K8854="KG",OR(Painel!$B$5="(Todos)",A8854=Painel!$B$5)*OR(Painel!$E$5="(Todos)",P8854=Painel!$E$5)),$J8854+ROW()/10000000,"")</f>
        <v/>
      </c>
    </row>
    <row r="8855" customFormat="false" ht="15" hidden="false" customHeight="false" outlineLevel="0" collapsed="false">
      <c r="A8855" s="29" t="s">
        <v>57</v>
      </c>
      <c r="B8855" s="29" t="s">
        <v>15588</v>
      </c>
      <c r="C8855" s="29" t="s">
        <v>15600</v>
      </c>
      <c r="D8855" s="29" t="s">
        <v>15601</v>
      </c>
      <c r="E8855" s="29" t="n">
        <v>178</v>
      </c>
      <c r="F8855" s="29" t="s">
        <v>137</v>
      </c>
      <c r="G8855" s="29"/>
      <c r="H8855" s="30" t="n">
        <v>12.12</v>
      </c>
      <c r="I8855" s="31" t="n">
        <v>46274</v>
      </c>
      <c r="J8855" s="30" t="n">
        <v>12.12</v>
      </c>
      <c r="K8855" s="29" t="s">
        <v>120</v>
      </c>
      <c r="L8855" s="29" t="s">
        <v>138</v>
      </c>
      <c r="M8855" s="29"/>
      <c r="N8855" s="29" t="s">
        <v>122</v>
      </c>
      <c r="O8855" s="31" t="n">
        <v>46705</v>
      </c>
      <c r="P8855" s="29" t="s">
        <v>123</v>
      </c>
      <c r="Q8855" s="29" t="n">
        <f aca="false">IFERROR(VALUE(L8855),"")</f>
        <v>11</v>
      </c>
      <c r="R8855" s="29" t="n">
        <f aca="true">IF(O8855="","",O8855-TODAY())</f>
        <v>420</v>
      </c>
      <c r="S8855" s="29" t="str">
        <f aca="false">IF(C8855="&lt;&lt; vazio &gt;&gt;","VAZIA",IF(AND(O8855&lt;&gt;"",R8855&lt;0),"VENCIDO",IF(AND(O8855&lt;&gt;"",R8855&lt;=Parametros!$B$10),"PRÓX. VENCIMENTO",IF(F8855="Q","QUALIDADE",IF(F8855="S","BLOQUEADO",IF(F8855="R","RESTRITO/DEVOLUÇÃO",IF(OR(N8855="QUAR",N8855="QRES"),"QUARENTENA",IF(OR(B8855="DESCARTE",B8855="DEVOLUÇÃO"),"DESCARTE/DEVOLUÇÃO",IF(AND(D8855="",K8855&lt;&gt;""),"SEM LOTE",IF(AND(Q8855&lt;&gt;"",Q8855&gt;=Parametros!$B$11),"PARADO/SEM GIRO","OK"))))))))))</f>
        <v>BLOQUEADO</v>
      </c>
      <c r="T8855" s="29" t="str">
        <f aca="false">IF(AND($S8855="PARADO/SEM GIRO",$K8855="KG",OR(Painel!$B$5="(Todos)",A8855=Painel!$B$5)*OR(Painel!$E$5="(Todos)",P8855=Painel!$E$5)),$J8855+ROW()/10000000,"")</f>
        <v/>
      </c>
      <c r="U8855" s="29" t="str">
        <f aca="false">IF(AND($S8855="VENCIDO",$K8855="KG",OR(Painel!$B$5="(Todos)",A8855=Painel!$B$5)*OR(Painel!$E$5="(Todos)",P8855=Painel!$E$5)),$J8855+ROW()/10000000,"")</f>
        <v/>
      </c>
    </row>
    <row r="8856" customFormat="false" ht="15" hidden="false" customHeight="false" outlineLevel="0" collapsed="false">
      <c r="A8856" s="29" t="s">
        <v>57</v>
      </c>
      <c r="B8856" s="29" t="s">
        <v>15588</v>
      </c>
      <c r="C8856" s="29" t="s">
        <v>362</v>
      </c>
      <c r="D8856" s="29" t="s">
        <v>4875</v>
      </c>
      <c r="E8856" s="29" t="n">
        <v>178</v>
      </c>
      <c r="F8856" s="29" t="s">
        <v>137</v>
      </c>
      <c r="G8856" s="29"/>
      <c r="H8856" s="30" t="n">
        <v>533.28</v>
      </c>
      <c r="I8856" s="31" t="n">
        <v>46274</v>
      </c>
      <c r="J8856" s="30" t="n">
        <v>533.28</v>
      </c>
      <c r="K8856" s="29" t="s">
        <v>120</v>
      </c>
      <c r="L8856" s="29" t="s">
        <v>138</v>
      </c>
      <c r="M8856" s="29"/>
      <c r="N8856" s="29" t="s">
        <v>122</v>
      </c>
      <c r="O8856" s="31" t="n">
        <v>46498</v>
      </c>
      <c r="P8856" s="29" t="s">
        <v>123</v>
      </c>
      <c r="Q8856" s="29" t="n">
        <f aca="false">IFERROR(VALUE(L8856),"")</f>
        <v>11</v>
      </c>
      <c r="R8856" s="29" t="n">
        <f aca="true">IF(O8856="","",O8856-TODAY())</f>
        <v>213</v>
      </c>
      <c r="S8856" s="29" t="str">
        <f aca="false">IF(C8856="&lt;&lt; vazio &gt;&gt;","VAZIA",IF(AND(O8856&lt;&gt;"",R8856&lt;0),"VENCIDO",IF(AND(O8856&lt;&gt;"",R8856&lt;=Parametros!$B$10),"PRÓX. VENCIMENTO",IF(F8856="Q","QUALIDADE",IF(F8856="S","BLOQUEADO",IF(F8856="R","RESTRITO/DEVOLUÇÃO",IF(OR(N8856="QUAR",N8856="QRES"),"QUARENTENA",IF(OR(B8856="DESCARTE",B8856="DEVOLUÇÃO"),"DESCARTE/DEVOLUÇÃO",IF(AND(D8856="",K8856&lt;&gt;""),"SEM LOTE",IF(AND(Q8856&lt;&gt;"",Q8856&gt;=Parametros!$B$11),"PARADO/SEM GIRO","OK"))))))))))</f>
        <v>BLOQUEADO</v>
      </c>
      <c r="T8856" s="29" t="str">
        <f aca="false">IF(AND($S8856="PARADO/SEM GIRO",$K8856="KG",OR(Painel!$B$5="(Todos)",A8856=Painel!$B$5)*OR(Painel!$E$5="(Todos)",P8856=Painel!$E$5)),$J8856+ROW()/10000000,"")</f>
        <v/>
      </c>
      <c r="U8856" s="29" t="str">
        <f aca="false">IF(AND($S8856="VENCIDO",$K8856="KG",OR(Painel!$B$5="(Todos)",A8856=Painel!$B$5)*OR(Painel!$E$5="(Todos)",P8856=Painel!$E$5)),$J8856+ROW()/10000000,"")</f>
        <v/>
      </c>
    </row>
    <row r="8857" customFormat="false" ht="15" hidden="false" customHeight="false" outlineLevel="0" collapsed="false">
      <c r="A8857" s="29" t="s">
        <v>57</v>
      </c>
      <c r="B8857" s="29" t="s">
        <v>15588</v>
      </c>
      <c r="C8857" s="29" t="s">
        <v>362</v>
      </c>
      <c r="D8857" s="29" t="s">
        <v>363</v>
      </c>
      <c r="E8857" s="29" t="n">
        <v>178</v>
      </c>
      <c r="F8857" s="29" t="s">
        <v>137</v>
      </c>
      <c r="G8857" s="29"/>
      <c r="H8857" s="30" t="n">
        <v>193.92</v>
      </c>
      <c r="I8857" s="31" t="n">
        <v>46274</v>
      </c>
      <c r="J8857" s="30" t="n">
        <v>193.92</v>
      </c>
      <c r="K8857" s="29" t="s">
        <v>120</v>
      </c>
      <c r="L8857" s="29" t="s">
        <v>138</v>
      </c>
      <c r="M8857" s="29"/>
      <c r="N8857" s="29" t="s">
        <v>122</v>
      </c>
      <c r="O8857" s="31" t="n">
        <v>46813</v>
      </c>
      <c r="P8857" s="29" t="s">
        <v>123</v>
      </c>
      <c r="Q8857" s="29" t="n">
        <f aca="false">IFERROR(VALUE(L8857),"")</f>
        <v>11</v>
      </c>
      <c r="R8857" s="29" t="n">
        <f aca="true">IF(O8857="","",O8857-TODAY())</f>
        <v>528</v>
      </c>
      <c r="S8857" s="29" t="str">
        <f aca="false">IF(C8857="&lt;&lt; vazio &gt;&gt;","VAZIA",IF(AND(O8857&lt;&gt;"",R8857&lt;0),"VENCIDO",IF(AND(O8857&lt;&gt;"",R8857&lt;=Parametros!$B$10),"PRÓX. VENCIMENTO",IF(F8857="Q","QUALIDADE",IF(F8857="S","BLOQUEADO",IF(F8857="R","RESTRITO/DEVOLUÇÃO",IF(OR(N8857="QUAR",N8857="QRES"),"QUARENTENA",IF(OR(B8857="DESCARTE",B8857="DEVOLUÇÃO"),"DESCARTE/DEVOLUÇÃO",IF(AND(D8857="",K8857&lt;&gt;""),"SEM LOTE",IF(AND(Q8857&lt;&gt;"",Q8857&gt;=Parametros!$B$11),"PARADO/SEM GIRO","OK"))))))))))</f>
        <v>BLOQUEADO</v>
      </c>
      <c r="T8857" s="29" t="str">
        <f aca="false">IF(AND($S8857="PARADO/SEM GIRO",$K8857="KG",OR(Painel!$B$5="(Todos)",A8857=Painel!$B$5)*OR(Painel!$E$5="(Todos)",P8857=Painel!$E$5)),$J8857+ROW()/10000000,"")</f>
        <v/>
      </c>
      <c r="U8857" s="29" t="str">
        <f aca="false">IF(AND($S8857="VENCIDO",$K8857="KG",OR(Painel!$B$5="(Todos)",A8857=Painel!$B$5)*OR(Painel!$E$5="(Todos)",P8857=Painel!$E$5)),$J8857+ROW()/10000000,"")</f>
        <v/>
      </c>
    </row>
    <row r="8858" customFormat="false" ht="15" hidden="false" customHeight="false" outlineLevel="0" collapsed="false">
      <c r="A8858" s="29" t="s">
        <v>57</v>
      </c>
      <c r="B8858" s="29" t="s">
        <v>15588</v>
      </c>
      <c r="C8858" s="29" t="s">
        <v>186</v>
      </c>
      <c r="D8858" s="29" t="s">
        <v>15602</v>
      </c>
      <c r="E8858" s="29" t="n">
        <v>178</v>
      </c>
      <c r="F8858" s="29" t="s">
        <v>137</v>
      </c>
      <c r="G8858" s="29"/>
      <c r="H8858" s="30" t="n">
        <v>30.3</v>
      </c>
      <c r="I8858" s="31" t="n">
        <v>46274</v>
      </c>
      <c r="J8858" s="30" t="n">
        <v>30.3</v>
      </c>
      <c r="K8858" s="29" t="s">
        <v>120</v>
      </c>
      <c r="L8858" s="29" t="s">
        <v>138</v>
      </c>
      <c r="M8858" s="29"/>
      <c r="N8858" s="29" t="s">
        <v>122</v>
      </c>
      <c r="O8858" s="31" t="n">
        <v>46416</v>
      </c>
      <c r="P8858" s="29" t="s">
        <v>123</v>
      </c>
      <c r="Q8858" s="29" t="n">
        <f aca="false">IFERROR(VALUE(L8858),"")</f>
        <v>11</v>
      </c>
      <c r="R8858" s="29" t="n">
        <f aca="true">IF(O8858="","",O8858-TODAY())</f>
        <v>131</v>
      </c>
      <c r="S8858" s="29" t="str">
        <f aca="false">IF(C8858="&lt;&lt; vazio &gt;&gt;","VAZIA",IF(AND(O8858&lt;&gt;"",R8858&lt;0),"VENCIDO",IF(AND(O8858&lt;&gt;"",R8858&lt;=Parametros!$B$10),"PRÓX. VENCIMENTO",IF(F8858="Q","QUALIDADE",IF(F8858="S","BLOQUEADO",IF(F8858="R","RESTRITO/DEVOLUÇÃO",IF(OR(N8858="QUAR",N8858="QRES"),"QUARENTENA",IF(OR(B8858="DESCARTE",B8858="DEVOLUÇÃO"),"DESCARTE/DEVOLUÇÃO",IF(AND(D8858="",K8858&lt;&gt;""),"SEM LOTE",IF(AND(Q8858&lt;&gt;"",Q8858&gt;=Parametros!$B$11),"PARADO/SEM GIRO","OK"))))))))))</f>
        <v>BLOQUEADO</v>
      </c>
      <c r="T8858" s="29" t="str">
        <f aca="false">IF(AND($S8858="PARADO/SEM GIRO",$K8858="KG",OR(Painel!$B$5="(Todos)",A8858=Painel!$B$5)*OR(Painel!$E$5="(Todos)",P8858=Painel!$E$5)),$J8858+ROW()/10000000,"")</f>
        <v/>
      </c>
      <c r="U8858" s="29" t="str">
        <f aca="false">IF(AND($S8858="VENCIDO",$K8858="KG",OR(Painel!$B$5="(Todos)",A8858=Painel!$B$5)*OR(Painel!$E$5="(Todos)",P8858=Painel!$E$5)),$J8858+ROW()/10000000,"")</f>
        <v/>
      </c>
    </row>
    <row r="8859" customFormat="false" ht="15" hidden="false" customHeight="false" outlineLevel="0" collapsed="false">
      <c r="A8859" s="29" t="s">
        <v>57</v>
      </c>
      <c r="B8859" s="29" t="s">
        <v>15588</v>
      </c>
      <c r="C8859" s="29" t="s">
        <v>186</v>
      </c>
      <c r="D8859" s="29" t="s">
        <v>390</v>
      </c>
      <c r="E8859" s="29" t="n">
        <v>178</v>
      </c>
      <c r="F8859" s="29" t="s">
        <v>137</v>
      </c>
      <c r="G8859" s="29"/>
      <c r="H8859" s="30" t="n">
        <v>50.5</v>
      </c>
      <c r="I8859" s="31" t="n">
        <v>46274</v>
      </c>
      <c r="J8859" s="30" t="n">
        <v>50.5</v>
      </c>
      <c r="K8859" s="29" t="s">
        <v>120</v>
      </c>
      <c r="L8859" s="29" t="s">
        <v>138</v>
      </c>
      <c r="M8859" s="29"/>
      <c r="N8859" s="29" t="s">
        <v>122</v>
      </c>
      <c r="O8859" s="31" t="n">
        <v>46454</v>
      </c>
      <c r="P8859" s="29" t="s">
        <v>123</v>
      </c>
      <c r="Q8859" s="29" t="n">
        <f aca="false">IFERROR(VALUE(L8859),"")</f>
        <v>11</v>
      </c>
      <c r="R8859" s="29" t="n">
        <f aca="true">IF(O8859="","",O8859-TODAY())</f>
        <v>169</v>
      </c>
      <c r="S8859" s="29" t="str">
        <f aca="false">IF(C8859="&lt;&lt; vazio &gt;&gt;","VAZIA",IF(AND(O8859&lt;&gt;"",R8859&lt;0),"VENCIDO",IF(AND(O8859&lt;&gt;"",R8859&lt;=Parametros!$B$10),"PRÓX. VENCIMENTO",IF(F8859="Q","QUALIDADE",IF(F8859="S","BLOQUEADO",IF(F8859="R","RESTRITO/DEVOLUÇÃO",IF(OR(N8859="QUAR",N8859="QRES"),"QUARENTENA",IF(OR(B8859="DESCARTE",B8859="DEVOLUÇÃO"),"DESCARTE/DEVOLUÇÃO",IF(AND(D8859="",K8859&lt;&gt;""),"SEM LOTE",IF(AND(Q8859&lt;&gt;"",Q8859&gt;=Parametros!$B$11),"PARADO/SEM GIRO","OK"))))))))))</f>
        <v>BLOQUEADO</v>
      </c>
      <c r="T8859" s="29" t="str">
        <f aca="false">IF(AND($S8859="PARADO/SEM GIRO",$K8859="KG",OR(Painel!$B$5="(Todos)",A8859=Painel!$B$5)*OR(Painel!$E$5="(Todos)",P8859=Painel!$E$5)),$J8859+ROW()/10000000,"")</f>
        <v/>
      </c>
      <c r="U8859" s="29" t="str">
        <f aca="false">IF(AND($S8859="VENCIDO",$K8859="KG",OR(Painel!$B$5="(Todos)",A8859=Painel!$B$5)*OR(Painel!$E$5="(Todos)",P8859=Painel!$E$5)),$J8859+ROW()/10000000,"")</f>
        <v/>
      </c>
    </row>
    <row r="8860" customFormat="false" ht="15" hidden="false" customHeight="false" outlineLevel="0" collapsed="false">
      <c r="A8860" s="29" t="s">
        <v>57</v>
      </c>
      <c r="B8860" s="29" t="s">
        <v>15588</v>
      </c>
      <c r="C8860" s="29" t="s">
        <v>186</v>
      </c>
      <c r="D8860" s="29" t="s">
        <v>15603</v>
      </c>
      <c r="E8860" s="29" t="n">
        <v>178</v>
      </c>
      <c r="F8860" s="29" t="s">
        <v>137</v>
      </c>
      <c r="G8860" s="29"/>
      <c r="H8860" s="30" t="n">
        <v>10.1</v>
      </c>
      <c r="I8860" s="31" t="n">
        <v>46274</v>
      </c>
      <c r="J8860" s="30" t="n">
        <v>10.1</v>
      </c>
      <c r="K8860" s="29" t="s">
        <v>120</v>
      </c>
      <c r="L8860" s="29" t="s">
        <v>138</v>
      </c>
      <c r="M8860" s="29"/>
      <c r="N8860" s="29" t="s">
        <v>122</v>
      </c>
      <c r="O8860" s="31" t="n">
        <v>46562</v>
      </c>
      <c r="P8860" s="29" t="s">
        <v>123</v>
      </c>
      <c r="Q8860" s="29" t="n">
        <f aca="false">IFERROR(VALUE(L8860),"")</f>
        <v>11</v>
      </c>
      <c r="R8860" s="29" t="n">
        <f aca="true">IF(O8860="","",O8860-TODAY())</f>
        <v>277</v>
      </c>
      <c r="S8860" s="29" t="str">
        <f aca="false">IF(C8860="&lt;&lt; vazio &gt;&gt;","VAZIA",IF(AND(O8860&lt;&gt;"",R8860&lt;0),"VENCIDO",IF(AND(O8860&lt;&gt;"",R8860&lt;=Parametros!$B$10),"PRÓX. VENCIMENTO",IF(F8860="Q","QUALIDADE",IF(F8860="S","BLOQUEADO",IF(F8860="R","RESTRITO/DEVOLUÇÃO",IF(OR(N8860="QUAR",N8860="QRES"),"QUARENTENA",IF(OR(B8860="DESCARTE",B8860="DEVOLUÇÃO"),"DESCARTE/DEVOLUÇÃO",IF(AND(D8860="",K8860&lt;&gt;""),"SEM LOTE",IF(AND(Q8860&lt;&gt;"",Q8860&gt;=Parametros!$B$11),"PARADO/SEM GIRO","OK"))))))))))</f>
        <v>BLOQUEADO</v>
      </c>
      <c r="T8860" s="29" t="str">
        <f aca="false">IF(AND($S8860="PARADO/SEM GIRO",$K8860="KG",OR(Painel!$B$5="(Todos)",A8860=Painel!$B$5)*OR(Painel!$E$5="(Todos)",P8860=Painel!$E$5)),$J8860+ROW()/10000000,"")</f>
        <v/>
      </c>
      <c r="U8860" s="29" t="str">
        <f aca="false">IF(AND($S8860="VENCIDO",$K8860="KG",OR(Painel!$B$5="(Todos)",A8860=Painel!$B$5)*OR(Painel!$E$5="(Todos)",P8860=Painel!$E$5)),$J8860+ROW()/10000000,"")</f>
        <v/>
      </c>
    </row>
    <row r="8861" customFormat="false" ht="15" hidden="false" customHeight="false" outlineLevel="0" collapsed="false">
      <c r="A8861" s="29" t="s">
        <v>57</v>
      </c>
      <c r="B8861" s="29" t="s">
        <v>15588</v>
      </c>
      <c r="C8861" s="29" t="s">
        <v>186</v>
      </c>
      <c r="D8861" s="29" t="s">
        <v>15604</v>
      </c>
      <c r="E8861" s="29" t="n">
        <v>178</v>
      </c>
      <c r="F8861" s="29" t="s">
        <v>137</v>
      </c>
      <c r="G8861" s="29"/>
      <c r="H8861" s="30" t="n">
        <v>494.9</v>
      </c>
      <c r="I8861" s="31" t="n">
        <v>46274</v>
      </c>
      <c r="J8861" s="30" t="n">
        <v>494.9</v>
      </c>
      <c r="K8861" s="29" t="s">
        <v>120</v>
      </c>
      <c r="L8861" s="29" t="s">
        <v>138</v>
      </c>
      <c r="M8861" s="29"/>
      <c r="N8861" s="29" t="s">
        <v>122</v>
      </c>
      <c r="O8861" s="31" t="n">
        <v>46568</v>
      </c>
      <c r="P8861" s="29" t="s">
        <v>123</v>
      </c>
      <c r="Q8861" s="29" t="n">
        <f aca="false">IFERROR(VALUE(L8861),"")</f>
        <v>11</v>
      </c>
      <c r="R8861" s="29" t="n">
        <f aca="true">IF(O8861="","",O8861-TODAY())</f>
        <v>283</v>
      </c>
      <c r="S8861" s="29" t="str">
        <f aca="false">IF(C8861="&lt;&lt; vazio &gt;&gt;","VAZIA",IF(AND(O8861&lt;&gt;"",R8861&lt;0),"VENCIDO",IF(AND(O8861&lt;&gt;"",R8861&lt;=Parametros!$B$10),"PRÓX. VENCIMENTO",IF(F8861="Q","QUALIDADE",IF(F8861="S","BLOQUEADO",IF(F8861="R","RESTRITO/DEVOLUÇÃO",IF(OR(N8861="QUAR",N8861="QRES"),"QUARENTENA",IF(OR(B8861="DESCARTE",B8861="DEVOLUÇÃO"),"DESCARTE/DEVOLUÇÃO",IF(AND(D8861="",K8861&lt;&gt;""),"SEM LOTE",IF(AND(Q8861&lt;&gt;"",Q8861&gt;=Parametros!$B$11),"PARADO/SEM GIRO","OK"))))))))))</f>
        <v>BLOQUEADO</v>
      </c>
      <c r="T8861" s="29" t="str">
        <f aca="false">IF(AND($S8861="PARADO/SEM GIRO",$K8861="KG",OR(Painel!$B$5="(Todos)",A8861=Painel!$B$5)*OR(Painel!$E$5="(Todos)",P8861=Painel!$E$5)),$J8861+ROW()/10000000,"")</f>
        <v/>
      </c>
      <c r="U8861" s="29" t="str">
        <f aca="false">IF(AND($S8861="VENCIDO",$K8861="KG",OR(Painel!$B$5="(Todos)",A8861=Painel!$B$5)*OR(Painel!$E$5="(Todos)",P8861=Painel!$E$5)),$J8861+ROW()/10000000,"")</f>
        <v/>
      </c>
    </row>
    <row r="8862" customFormat="false" ht="15" hidden="false" customHeight="false" outlineLevel="0" collapsed="false">
      <c r="A8862" s="29" t="s">
        <v>57</v>
      </c>
      <c r="B8862" s="29" t="s">
        <v>15588</v>
      </c>
      <c r="C8862" s="29" t="s">
        <v>186</v>
      </c>
      <c r="D8862" s="29" t="s">
        <v>15605</v>
      </c>
      <c r="E8862" s="29" t="n">
        <v>178</v>
      </c>
      <c r="F8862" s="29" t="s">
        <v>137</v>
      </c>
      <c r="G8862" s="29"/>
      <c r="H8862" s="30" t="n">
        <v>20.2</v>
      </c>
      <c r="I8862" s="31" t="n">
        <v>46274</v>
      </c>
      <c r="J8862" s="30" t="n">
        <v>20.2</v>
      </c>
      <c r="K8862" s="29" t="s">
        <v>120</v>
      </c>
      <c r="L8862" s="29" t="s">
        <v>138</v>
      </c>
      <c r="M8862" s="29"/>
      <c r="N8862" s="29" t="s">
        <v>122</v>
      </c>
      <c r="O8862" s="31" t="n">
        <v>46569</v>
      </c>
      <c r="P8862" s="29" t="s">
        <v>123</v>
      </c>
      <c r="Q8862" s="29" t="n">
        <f aca="false">IFERROR(VALUE(L8862),"")</f>
        <v>11</v>
      </c>
      <c r="R8862" s="29" t="n">
        <f aca="true">IF(O8862="","",O8862-TODAY())</f>
        <v>284</v>
      </c>
      <c r="S8862" s="29" t="str">
        <f aca="false">IF(C8862="&lt;&lt; vazio &gt;&gt;","VAZIA",IF(AND(O8862&lt;&gt;"",R8862&lt;0),"VENCIDO",IF(AND(O8862&lt;&gt;"",R8862&lt;=Parametros!$B$10),"PRÓX. VENCIMENTO",IF(F8862="Q","QUALIDADE",IF(F8862="S","BLOQUEADO",IF(F8862="R","RESTRITO/DEVOLUÇÃO",IF(OR(N8862="QUAR",N8862="QRES"),"QUARENTENA",IF(OR(B8862="DESCARTE",B8862="DEVOLUÇÃO"),"DESCARTE/DEVOLUÇÃO",IF(AND(D8862="",K8862&lt;&gt;""),"SEM LOTE",IF(AND(Q8862&lt;&gt;"",Q8862&gt;=Parametros!$B$11),"PARADO/SEM GIRO","OK"))))))))))</f>
        <v>BLOQUEADO</v>
      </c>
      <c r="T8862" s="29" t="str">
        <f aca="false">IF(AND($S8862="PARADO/SEM GIRO",$K8862="KG",OR(Painel!$B$5="(Todos)",A8862=Painel!$B$5)*OR(Painel!$E$5="(Todos)",P8862=Painel!$E$5)),$J8862+ROW()/10000000,"")</f>
        <v/>
      </c>
      <c r="U8862" s="29" t="str">
        <f aca="false">IF(AND($S8862="VENCIDO",$K8862="KG",OR(Painel!$B$5="(Todos)",A8862=Painel!$B$5)*OR(Painel!$E$5="(Todos)",P8862=Painel!$E$5)),$J8862+ROW()/10000000,"")</f>
        <v/>
      </c>
    </row>
    <row r="8863" customFormat="false" ht="15" hidden="false" customHeight="false" outlineLevel="0" collapsed="false">
      <c r="A8863" s="29" t="s">
        <v>57</v>
      </c>
      <c r="B8863" s="29" t="s">
        <v>15588</v>
      </c>
      <c r="C8863" s="29" t="s">
        <v>186</v>
      </c>
      <c r="D8863" s="29" t="s">
        <v>15606</v>
      </c>
      <c r="E8863" s="29" t="n">
        <v>178</v>
      </c>
      <c r="F8863" s="29" t="s">
        <v>137</v>
      </c>
      <c r="G8863" s="29"/>
      <c r="H8863" s="30" t="n">
        <v>151.5</v>
      </c>
      <c r="I8863" s="31" t="n">
        <v>46274</v>
      </c>
      <c r="J8863" s="30" t="n">
        <v>151.5</v>
      </c>
      <c r="K8863" s="29" t="s">
        <v>120</v>
      </c>
      <c r="L8863" s="29" t="s">
        <v>138</v>
      </c>
      <c r="M8863" s="29"/>
      <c r="N8863" s="29" t="s">
        <v>122</v>
      </c>
      <c r="O8863" s="31" t="n">
        <v>46591</v>
      </c>
      <c r="P8863" s="29" t="s">
        <v>123</v>
      </c>
      <c r="Q8863" s="29" t="n">
        <f aca="false">IFERROR(VALUE(L8863),"")</f>
        <v>11</v>
      </c>
      <c r="R8863" s="29" t="n">
        <f aca="true">IF(O8863="","",O8863-TODAY())</f>
        <v>306</v>
      </c>
      <c r="S8863" s="29" t="str">
        <f aca="false">IF(C8863="&lt;&lt; vazio &gt;&gt;","VAZIA",IF(AND(O8863&lt;&gt;"",R8863&lt;0),"VENCIDO",IF(AND(O8863&lt;&gt;"",R8863&lt;=Parametros!$B$10),"PRÓX. VENCIMENTO",IF(F8863="Q","QUALIDADE",IF(F8863="S","BLOQUEADO",IF(F8863="R","RESTRITO/DEVOLUÇÃO",IF(OR(N8863="QUAR",N8863="QRES"),"QUARENTENA",IF(OR(B8863="DESCARTE",B8863="DEVOLUÇÃO"),"DESCARTE/DEVOLUÇÃO",IF(AND(D8863="",K8863&lt;&gt;""),"SEM LOTE",IF(AND(Q8863&lt;&gt;"",Q8863&gt;=Parametros!$B$11),"PARADO/SEM GIRO","OK"))))))))))</f>
        <v>BLOQUEADO</v>
      </c>
      <c r="T8863" s="29" t="str">
        <f aca="false">IF(AND($S8863="PARADO/SEM GIRO",$K8863="KG",OR(Painel!$B$5="(Todos)",A8863=Painel!$B$5)*OR(Painel!$E$5="(Todos)",P8863=Painel!$E$5)),$J8863+ROW()/10000000,"")</f>
        <v/>
      </c>
      <c r="U8863" s="29" t="str">
        <f aca="false">IF(AND($S8863="VENCIDO",$K8863="KG",OR(Painel!$B$5="(Todos)",A8863=Painel!$B$5)*OR(Painel!$E$5="(Todos)",P8863=Painel!$E$5)),$J8863+ROW()/10000000,"")</f>
        <v/>
      </c>
    </row>
    <row r="8864" customFormat="false" ht="15" hidden="false" customHeight="false" outlineLevel="0" collapsed="false">
      <c r="A8864" s="29" t="s">
        <v>57</v>
      </c>
      <c r="B8864" s="29" t="s">
        <v>15588</v>
      </c>
      <c r="C8864" s="29" t="s">
        <v>186</v>
      </c>
      <c r="D8864" s="29" t="s">
        <v>15607</v>
      </c>
      <c r="E8864" s="29" t="n">
        <v>178</v>
      </c>
      <c r="F8864" s="29" t="s">
        <v>137</v>
      </c>
      <c r="G8864" s="29"/>
      <c r="H8864" s="30" t="n">
        <v>10.1</v>
      </c>
      <c r="I8864" s="31" t="n">
        <v>46274</v>
      </c>
      <c r="J8864" s="30" t="n">
        <v>10.1</v>
      </c>
      <c r="K8864" s="29" t="s">
        <v>120</v>
      </c>
      <c r="L8864" s="29" t="s">
        <v>138</v>
      </c>
      <c r="M8864" s="29"/>
      <c r="N8864" s="29" t="s">
        <v>122</v>
      </c>
      <c r="O8864" s="31" t="n">
        <v>46592</v>
      </c>
      <c r="P8864" s="29" t="s">
        <v>123</v>
      </c>
      <c r="Q8864" s="29" t="n">
        <f aca="false">IFERROR(VALUE(L8864),"")</f>
        <v>11</v>
      </c>
      <c r="R8864" s="29" t="n">
        <f aca="true">IF(O8864="","",O8864-TODAY())</f>
        <v>307</v>
      </c>
      <c r="S8864" s="29" t="str">
        <f aca="false">IF(C8864="&lt;&lt; vazio &gt;&gt;","VAZIA",IF(AND(O8864&lt;&gt;"",R8864&lt;0),"VENCIDO",IF(AND(O8864&lt;&gt;"",R8864&lt;=Parametros!$B$10),"PRÓX. VENCIMENTO",IF(F8864="Q","QUALIDADE",IF(F8864="S","BLOQUEADO",IF(F8864="R","RESTRITO/DEVOLUÇÃO",IF(OR(N8864="QUAR",N8864="QRES"),"QUARENTENA",IF(OR(B8864="DESCARTE",B8864="DEVOLUÇÃO"),"DESCARTE/DEVOLUÇÃO",IF(AND(D8864="",K8864&lt;&gt;""),"SEM LOTE",IF(AND(Q8864&lt;&gt;"",Q8864&gt;=Parametros!$B$11),"PARADO/SEM GIRO","OK"))))))))))</f>
        <v>BLOQUEADO</v>
      </c>
      <c r="T8864" s="29" t="str">
        <f aca="false">IF(AND($S8864="PARADO/SEM GIRO",$K8864="KG",OR(Painel!$B$5="(Todos)",A8864=Painel!$B$5)*OR(Painel!$E$5="(Todos)",P8864=Painel!$E$5)),$J8864+ROW()/10000000,"")</f>
        <v/>
      </c>
      <c r="U8864" s="29" t="str">
        <f aca="false">IF(AND($S8864="VENCIDO",$K8864="KG",OR(Painel!$B$5="(Todos)",A8864=Painel!$B$5)*OR(Painel!$E$5="(Todos)",P8864=Painel!$E$5)),$J8864+ROW()/10000000,"")</f>
        <v/>
      </c>
    </row>
    <row r="8865" customFormat="false" ht="15" hidden="false" customHeight="false" outlineLevel="0" collapsed="false">
      <c r="A8865" s="29" t="s">
        <v>57</v>
      </c>
      <c r="B8865" s="29" t="s">
        <v>15588</v>
      </c>
      <c r="C8865" s="29" t="s">
        <v>186</v>
      </c>
      <c r="D8865" s="29" t="s">
        <v>15608</v>
      </c>
      <c r="E8865" s="29" t="n">
        <v>178</v>
      </c>
      <c r="F8865" s="29" t="s">
        <v>137</v>
      </c>
      <c r="G8865" s="29"/>
      <c r="H8865" s="30" t="n">
        <v>101</v>
      </c>
      <c r="I8865" s="31" t="n">
        <v>46274</v>
      </c>
      <c r="J8865" s="30" t="n">
        <v>101</v>
      </c>
      <c r="K8865" s="29" t="s">
        <v>120</v>
      </c>
      <c r="L8865" s="29" t="s">
        <v>138</v>
      </c>
      <c r="M8865" s="29"/>
      <c r="N8865" s="29" t="s">
        <v>122</v>
      </c>
      <c r="O8865" s="31" t="n">
        <v>46593</v>
      </c>
      <c r="P8865" s="29" t="s">
        <v>123</v>
      </c>
      <c r="Q8865" s="29" t="n">
        <f aca="false">IFERROR(VALUE(L8865),"")</f>
        <v>11</v>
      </c>
      <c r="R8865" s="29" t="n">
        <f aca="true">IF(O8865="","",O8865-TODAY())</f>
        <v>308</v>
      </c>
      <c r="S8865" s="29" t="str">
        <f aca="false">IF(C8865="&lt;&lt; vazio &gt;&gt;","VAZIA",IF(AND(O8865&lt;&gt;"",R8865&lt;0),"VENCIDO",IF(AND(O8865&lt;&gt;"",R8865&lt;=Parametros!$B$10),"PRÓX. VENCIMENTO",IF(F8865="Q","QUALIDADE",IF(F8865="S","BLOQUEADO",IF(F8865="R","RESTRITO/DEVOLUÇÃO",IF(OR(N8865="QUAR",N8865="QRES"),"QUARENTENA",IF(OR(B8865="DESCARTE",B8865="DEVOLUÇÃO"),"DESCARTE/DEVOLUÇÃO",IF(AND(D8865="",K8865&lt;&gt;""),"SEM LOTE",IF(AND(Q8865&lt;&gt;"",Q8865&gt;=Parametros!$B$11),"PARADO/SEM GIRO","OK"))))))))))</f>
        <v>BLOQUEADO</v>
      </c>
      <c r="T8865" s="29" t="str">
        <f aca="false">IF(AND($S8865="PARADO/SEM GIRO",$K8865="KG",OR(Painel!$B$5="(Todos)",A8865=Painel!$B$5)*OR(Painel!$E$5="(Todos)",P8865=Painel!$E$5)),$J8865+ROW()/10000000,"")</f>
        <v/>
      </c>
      <c r="U8865" s="29" t="str">
        <f aca="false">IF(AND($S8865="VENCIDO",$K8865="KG",OR(Painel!$B$5="(Todos)",A8865=Painel!$B$5)*OR(Painel!$E$5="(Todos)",P8865=Painel!$E$5)),$J8865+ROW()/10000000,"")</f>
        <v/>
      </c>
    </row>
    <row r="8866" customFormat="false" ht="15" hidden="false" customHeight="false" outlineLevel="0" collapsed="false">
      <c r="A8866" s="29" t="s">
        <v>57</v>
      </c>
      <c r="B8866" s="29" t="s">
        <v>15588</v>
      </c>
      <c r="C8866" s="29" t="s">
        <v>186</v>
      </c>
      <c r="D8866" s="29" t="s">
        <v>15609</v>
      </c>
      <c r="E8866" s="29" t="n">
        <v>178</v>
      </c>
      <c r="F8866" s="29" t="s">
        <v>137</v>
      </c>
      <c r="G8866" s="29"/>
      <c r="H8866" s="30" t="n">
        <v>10.1</v>
      </c>
      <c r="I8866" s="31" t="n">
        <v>46274</v>
      </c>
      <c r="J8866" s="30" t="n">
        <v>10.1</v>
      </c>
      <c r="K8866" s="29" t="s">
        <v>120</v>
      </c>
      <c r="L8866" s="29" t="s">
        <v>138</v>
      </c>
      <c r="M8866" s="29"/>
      <c r="N8866" s="29" t="s">
        <v>122</v>
      </c>
      <c r="O8866" s="31" t="n">
        <v>46610</v>
      </c>
      <c r="P8866" s="29" t="s">
        <v>123</v>
      </c>
      <c r="Q8866" s="29" t="n">
        <f aca="false">IFERROR(VALUE(L8866),"")</f>
        <v>11</v>
      </c>
      <c r="R8866" s="29" t="n">
        <f aca="true">IF(O8866="","",O8866-TODAY())</f>
        <v>325</v>
      </c>
      <c r="S8866" s="29" t="str">
        <f aca="false">IF(C8866="&lt;&lt; vazio &gt;&gt;","VAZIA",IF(AND(O8866&lt;&gt;"",R8866&lt;0),"VENCIDO",IF(AND(O8866&lt;&gt;"",R8866&lt;=Parametros!$B$10),"PRÓX. VENCIMENTO",IF(F8866="Q","QUALIDADE",IF(F8866="S","BLOQUEADO",IF(F8866="R","RESTRITO/DEVOLUÇÃO",IF(OR(N8866="QUAR",N8866="QRES"),"QUARENTENA",IF(OR(B8866="DESCARTE",B8866="DEVOLUÇÃO"),"DESCARTE/DEVOLUÇÃO",IF(AND(D8866="",K8866&lt;&gt;""),"SEM LOTE",IF(AND(Q8866&lt;&gt;"",Q8866&gt;=Parametros!$B$11),"PARADO/SEM GIRO","OK"))))))))))</f>
        <v>BLOQUEADO</v>
      </c>
      <c r="T8866" s="29" t="str">
        <f aca="false">IF(AND($S8866="PARADO/SEM GIRO",$K8866="KG",OR(Painel!$B$5="(Todos)",A8866=Painel!$B$5)*OR(Painel!$E$5="(Todos)",P8866=Painel!$E$5)),$J8866+ROW()/10000000,"")</f>
        <v/>
      </c>
      <c r="U8866" s="29" t="str">
        <f aca="false">IF(AND($S8866="VENCIDO",$K8866="KG",OR(Painel!$B$5="(Todos)",A8866=Painel!$B$5)*OR(Painel!$E$5="(Todos)",P8866=Painel!$E$5)),$J8866+ROW()/10000000,"")</f>
        <v/>
      </c>
    </row>
    <row r="8867" customFormat="false" ht="15" hidden="false" customHeight="false" outlineLevel="0" collapsed="false">
      <c r="A8867" s="29" t="s">
        <v>57</v>
      </c>
      <c r="B8867" s="29" t="s">
        <v>15588</v>
      </c>
      <c r="C8867" s="29" t="s">
        <v>186</v>
      </c>
      <c r="D8867" s="29" t="s">
        <v>15610</v>
      </c>
      <c r="E8867" s="29" t="n">
        <v>178</v>
      </c>
      <c r="F8867" s="29" t="s">
        <v>137</v>
      </c>
      <c r="G8867" s="29"/>
      <c r="H8867" s="30" t="n">
        <v>10.1</v>
      </c>
      <c r="I8867" s="31" t="n">
        <v>46274</v>
      </c>
      <c r="J8867" s="30" t="n">
        <v>10.1</v>
      </c>
      <c r="K8867" s="29" t="s">
        <v>120</v>
      </c>
      <c r="L8867" s="29" t="s">
        <v>138</v>
      </c>
      <c r="M8867" s="29"/>
      <c r="N8867" s="29" t="s">
        <v>122</v>
      </c>
      <c r="O8867" s="31" t="n">
        <v>46621</v>
      </c>
      <c r="P8867" s="29" t="s">
        <v>123</v>
      </c>
      <c r="Q8867" s="29" t="n">
        <f aca="false">IFERROR(VALUE(L8867),"")</f>
        <v>11</v>
      </c>
      <c r="R8867" s="29" t="n">
        <f aca="true">IF(O8867="","",O8867-TODAY())</f>
        <v>336</v>
      </c>
      <c r="S8867" s="29" t="str">
        <f aca="false">IF(C8867="&lt;&lt; vazio &gt;&gt;","VAZIA",IF(AND(O8867&lt;&gt;"",R8867&lt;0),"VENCIDO",IF(AND(O8867&lt;&gt;"",R8867&lt;=Parametros!$B$10),"PRÓX. VENCIMENTO",IF(F8867="Q","QUALIDADE",IF(F8867="S","BLOQUEADO",IF(F8867="R","RESTRITO/DEVOLUÇÃO",IF(OR(N8867="QUAR",N8867="QRES"),"QUARENTENA",IF(OR(B8867="DESCARTE",B8867="DEVOLUÇÃO"),"DESCARTE/DEVOLUÇÃO",IF(AND(D8867="",K8867&lt;&gt;""),"SEM LOTE",IF(AND(Q8867&lt;&gt;"",Q8867&gt;=Parametros!$B$11),"PARADO/SEM GIRO","OK"))))))))))</f>
        <v>BLOQUEADO</v>
      </c>
      <c r="T8867" s="29" t="str">
        <f aca="false">IF(AND($S8867="PARADO/SEM GIRO",$K8867="KG",OR(Painel!$B$5="(Todos)",A8867=Painel!$B$5)*OR(Painel!$E$5="(Todos)",P8867=Painel!$E$5)),$J8867+ROW()/10000000,"")</f>
        <v/>
      </c>
      <c r="U8867" s="29" t="str">
        <f aca="false">IF(AND($S8867="VENCIDO",$K8867="KG",OR(Painel!$B$5="(Todos)",A8867=Painel!$B$5)*OR(Painel!$E$5="(Todos)",P8867=Painel!$E$5)),$J8867+ROW()/10000000,"")</f>
        <v/>
      </c>
    </row>
    <row r="8868" customFormat="false" ht="15" hidden="false" customHeight="false" outlineLevel="0" collapsed="false">
      <c r="A8868" s="29" t="s">
        <v>57</v>
      </c>
      <c r="B8868" s="29" t="s">
        <v>15588</v>
      </c>
      <c r="C8868" s="29" t="s">
        <v>186</v>
      </c>
      <c r="D8868" s="29" t="s">
        <v>5544</v>
      </c>
      <c r="E8868" s="29" t="n">
        <v>178</v>
      </c>
      <c r="F8868" s="29" t="s">
        <v>137</v>
      </c>
      <c r="G8868" s="29"/>
      <c r="H8868" s="30" t="n">
        <v>141.4</v>
      </c>
      <c r="I8868" s="31" t="n">
        <v>46274</v>
      </c>
      <c r="J8868" s="30" t="n">
        <v>141.4</v>
      </c>
      <c r="K8868" s="29" t="s">
        <v>120</v>
      </c>
      <c r="L8868" s="29" t="s">
        <v>138</v>
      </c>
      <c r="M8868" s="29"/>
      <c r="N8868" s="29" t="s">
        <v>122</v>
      </c>
      <c r="O8868" s="31" t="n">
        <v>46622</v>
      </c>
      <c r="P8868" s="29" t="s">
        <v>123</v>
      </c>
      <c r="Q8868" s="29" t="n">
        <f aca="false">IFERROR(VALUE(L8868),"")</f>
        <v>11</v>
      </c>
      <c r="R8868" s="29" t="n">
        <f aca="true">IF(O8868="","",O8868-TODAY())</f>
        <v>337</v>
      </c>
      <c r="S8868" s="29" t="str">
        <f aca="false">IF(C8868="&lt;&lt; vazio &gt;&gt;","VAZIA",IF(AND(O8868&lt;&gt;"",R8868&lt;0),"VENCIDO",IF(AND(O8868&lt;&gt;"",R8868&lt;=Parametros!$B$10),"PRÓX. VENCIMENTO",IF(F8868="Q","QUALIDADE",IF(F8868="S","BLOQUEADO",IF(F8868="R","RESTRITO/DEVOLUÇÃO",IF(OR(N8868="QUAR",N8868="QRES"),"QUARENTENA",IF(OR(B8868="DESCARTE",B8868="DEVOLUÇÃO"),"DESCARTE/DEVOLUÇÃO",IF(AND(D8868="",K8868&lt;&gt;""),"SEM LOTE",IF(AND(Q8868&lt;&gt;"",Q8868&gt;=Parametros!$B$11),"PARADO/SEM GIRO","OK"))))))))))</f>
        <v>BLOQUEADO</v>
      </c>
      <c r="T8868" s="29" t="str">
        <f aca="false">IF(AND($S8868="PARADO/SEM GIRO",$K8868="KG",OR(Painel!$B$5="(Todos)",A8868=Painel!$B$5)*OR(Painel!$E$5="(Todos)",P8868=Painel!$E$5)),$J8868+ROW()/10000000,"")</f>
        <v/>
      </c>
      <c r="U8868" s="29" t="str">
        <f aca="false">IF(AND($S8868="VENCIDO",$K8868="KG",OR(Painel!$B$5="(Todos)",A8868=Painel!$B$5)*OR(Painel!$E$5="(Todos)",P8868=Painel!$E$5)),$J8868+ROW()/10000000,"")</f>
        <v/>
      </c>
    </row>
    <row r="8869" customFormat="false" ht="15" hidden="false" customHeight="false" outlineLevel="0" collapsed="false">
      <c r="A8869" s="29" t="s">
        <v>57</v>
      </c>
      <c r="B8869" s="29" t="s">
        <v>15588</v>
      </c>
      <c r="C8869" s="29" t="s">
        <v>186</v>
      </c>
      <c r="D8869" s="29" t="s">
        <v>15131</v>
      </c>
      <c r="E8869" s="29" t="n">
        <v>178</v>
      </c>
      <c r="F8869" s="29" t="s">
        <v>137</v>
      </c>
      <c r="G8869" s="29"/>
      <c r="H8869" s="30" t="n">
        <v>101</v>
      </c>
      <c r="I8869" s="31" t="n">
        <v>46274</v>
      </c>
      <c r="J8869" s="30" t="n">
        <v>101</v>
      </c>
      <c r="K8869" s="29" t="s">
        <v>120</v>
      </c>
      <c r="L8869" s="29" t="s">
        <v>138</v>
      </c>
      <c r="M8869" s="29"/>
      <c r="N8869" s="29" t="s">
        <v>122</v>
      </c>
      <c r="O8869" s="31" t="n">
        <v>46623</v>
      </c>
      <c r="P8869" s="29" t="s">
        <v>123</v>
      </c>
      <c r="Q8869" s="29" t="n">
        <f aca="false">IFERROR(VALUE(L8869),"")</f>
        <v>11</v>
      </c>
      <c r="R8869" s="29" t="n">
        <f aca="true">IF(O8869="","",O8869-TODAY())</f>
        <v>338</v>
      </c>
      <c r="S8869" s="29" t="str">
        <f aca="false">IF(C8869="&lt;&lt; vazio &gt;&gt;","VAZIA",IF(AND(O8869&lt;&gt;"",R8869&lt;0),"VENCIDO",IF(AND(O8869&lt;&gt;"",R8869&lt;=Parametros!$B$10),"PRÓX. VENCIMENTO",IF(F8869="Q","QUALIDADE",IF(F8869="S","BLOQUEADO",IF(F8869="R","RESTRITO/DEVOLUÇÃO",IF(OR(N8869="QUAR",N8869="QRES"),"QUARENTENA",IF(OR(B8869="DESCARTE",B8869="DEVOLUÇÃO"),"DESCARTE/DEVOLUÇÃO",IF(AND(D8869="",K8869&lt;&gt;""),"SEM LOTE",IF(AND(Q8869&lt;&gt;"",Q8869&gt;=Parametros!$B$11),"PARADO/SEM GIRO","OK"))))))))))</f>
        <v>BLOQUEADO</v>
      </c>
      <c r="T8869" s="29" t="str">
        <f aca="false">IF(AND($S8869="PARADO/SEM GIRO",$K8869="KG",OR(Painel!$B$5="(Todos)",A8869=Painel!$B$5)*OR(Painel!$E$5="(Todos)",P8869=Painel!$E$5)),$J8869+ROW()/10000000,"")</f>
        <v/>
      </c>
      <c r="U8869" s="29" t="str">
        <f aca="false">IF(AND($S8869="VENCIDO",$K8869="KG",OR(Painel!$B$5="(Todos)",A8869=Painel!$B$5)*OR(Painel!$E$5="(Todos)",P8869=Painel!$E$5)),$J8869+ROW()/10000000,"")</f>
        <v/>
      </c>
    </row>
    <row r="8870" customFormat="false" ht="15" hidden="false" customHeight="false" outlineLevel="0" collapsed="false">
      <c r="A8870" s="29" t="s">
        <v>57</v>
      </c>
      <c r="B8870" s="29" t="s">
        <v>15588</v>
      </c>
      <c r="C8870" s="29" t="s">
        <v>186</v>
      </c>
      <c r="D8870" s="29" t="s">
        <v>15611</v>
      </c>
      <c r="E8870" s="29" t="n">
        <v>178</v>
      </c>
      <c r="F8870" s="29" t="s">
        <v>137</v>
      </c>
      <c r="G8870" s="29"/>
      <c r="H8870" s="30" t="n">
        <v>20.2</v>
      </c>
      <c r="I8870" s="31" t="n">
        <v>46274</v>
      </c>
      <c r="J8870" s="30" t="n">
        <v>20.2</v>
      </c>
      <c r="K8870" s="29" t="s">
        <v>120</v>
      </c>
      <c r="L8870" s="29" t="s">
        <v>138</v>
      </c>
      <c r="M8870" s="29"/>
      <c r="N8870" s="29" t="s">
        <v>122</v>
      </c>
      <c r="O8870" s="31" t="n">
        <v>46639</v>
      </c>
      <c r="P8870" s="29" t="s">
        <v>123</v>
      </c>
      <c r="Q8870" s="29" t="n">
        <f aca="false">IFERROR(VALUE(L8870),"")</f>
        <v>11</v>
      </c>
      <c r="R8870" s="29" t="n">
        <f aca="true">IF(O8870="","",O8870-TODAY())</f>
        <v>354</v>
      </c>
      <c r="S8870" s="29" t="str">
        <f aca="false">IF(C8870="&lt;&lt; vazio &gt;&gt;","VAZIA",IF(AND(O8870&lt;&gt;"",R8870&lt;0),"VENCIDO",IF(AND(O8870&lt;&gt;"",R8870&lt;=Parametros!$B$10),"PRÓX. VENCIMENTO",IF(F8870="Q","QUALIDADE",IF(F8870="S","BLOQUEADO",IF(F8870="R","RESTRITO/DEVOLUÇÃO",IF(OR(N8870="QUAR",N8870="QRES"),"QUARENTENA",IF(OR(B8870="DESCARTE",B8870="DEVOLUÇÃO"),"DESCARTE/DEVOLUÇÃO",IF(AND(D8870="",K8870&lt;&gt;""),"SEM LOTE",IF(AND(Q8870&lt;&gt;"",Q8870&gt;=Parametros!$B$11),"PARADO/SEM GIRO","OK"))))))))))</f>
        <v>BLOQUEADO</v>
      </c>
      <c r="T8870" s="29" t="str">
        <f aca="false">IF(AND($S8870="PARADO/SEM GIRO",$K8870="KG",OR(Painel!$B$5="(Todos)",A8870=Painel!$B$5)*OR(Painel!$E$5="(Todos)",P8870=Painel!$E$5)),$J8870+ROW()/10000000,"")</f>
        <v/>
      </c>
      <c r="U8870" s="29" t="str">
        <f aca="false">IF(AND($S8870="VENCIDO",$K8870="KG",OR(Painel!$B$5="(Todos)",A8870=Painel!$B$5)*OR(Painel!$E$5="(Todos)",P8870=Painel!$E$5)),$J8870+ROW()/10000000,"")</f>
        <v/>
      </c>
    </row>
    <row r="8871" customFormat="false" ht="15" hidden="false" customHeight="false" outlineLevel="0" collapsed="false">
      <c r="A8871" s="29" t="s">
        <v>57</v>
      </c>
      <c r="B8871" s="29" t="s">
        <v>15588</v>
      </c>
      <c r="C8871" s="29" t="s">
        <v>276</v>
      </c>
      <c r="D8871" s="29" t="s">
        <v>15612</v>
      </c>
      <c r="E8871" s="29" t="n">
        <v>178</v>
      </c>
      <c r="F8871" s="29" t="s">
        <v>137</v>
      </c>
      <c r="G8871" s="29"/>
      <c r="H8871" s="30" t="n">
        <v>26.4</v>
      </c>
      <c r="I8871" s="31" t="n">
        <v>46274</v>
      </c>
      <c r="J8871" s="30" t="n">
        <v>26.4</v>
      </c>
      <c r="K8871" s="29" t="s">
        <v>120</v>
      </c>
      <c r="L8871" s="29" t="s">
        <v>216</v>
      </c>
      <c r="M8871" s="29"/>
      <c r="N8871" s="29" t="s">
        <v>122</v>
      </c>
      <c r="O8871" s="29"/>
      <c r="P8871" s="29" t="s">
        <v>123</v>
      </c>
      <c r="Q8871" s="29" t="n">
        <f aca="false">IFERROR(VALUE(L8871),"")</f>
        <v>20</v>
      </c>
      <c r="R8871" s="29" t="str">
        <f aca="true">IF(O8871="","",O8871-TODAY())</f>
        <v/>
      </c>
      <c r="S8871" s="29" t="str">
        <f aca="false">IF(C8871="&lt;&lt; vazio &gt;&gt;","VAZIA",IF(AND(O8871&lt;&gt;"",R8871&lt;0),"VENCIDO",IF(AND(O8871&lt;&gt;"",R8871&lt;=Parametros!$B$10),"PRÓX. VENCIMENTO",IF(F8871="Q","QUALIDADE",IF(F8871="S","BLOQUEADO",IF(F8871="R","RESTRITO/DEVOLUÇÃO",IF(OR(N8871="QUAR",N8871="QRES"),"QUARENTENA",IF(OR(B8871="DESCARTE",B8871="DEVOLUÇÃO"),"DESCARTE/DEVOLUÇÃO",IF(AND(D8871="",K8871&lt;&gt;""),"SEM LOTE",IF(AND(Q8871&lt;&gt;"",Q8871&gt;=Parametros!$B$11),"PARADO/SEM GIRO","OK"))))))))))</f>
        <v>BLOQUEADO</v>
      </c>
      <c r="T8871" s="29" t="str">
        <f aca="false">IF(AND($S8871="PARADO/SEM GIRO",$K8871="KG",OR(Painel!$B$5="(Todos)",A8871=Painel!$B$5)*OR(Painel!$E$5="(Todos)",P8871=Painel!$E$5)),$J8871+ROW()/10000000,"")</f>
        <v/>
      </c>
      <c r="U8871" s="29" t="str">
        <f aca="false">IF(AND($S8871="VENCIDO",$K8871="KG",OR(Painel!$B$5="(Todos)",A8871=Painel!$B$5)*OR(Painel!$E$5="(Todos)",P8871=Painel!$E$5)),$J8871+ROW()/10000000,"")</f>
        <v/>
      </c>
    </row>
    <row r="8872" customFormat="false" ht="15" hidden="false" customHeight="false" outlineLevel="0" collapsed="false">
      <c r="A8872" s="29" t="s">
        <v>57</v>
      </c>
      <c r="B8872" s="29" t="s">
        <v>15588</v>
      </c>
      <c r="C8872" s="29" t="s">
        <v>276</v>
      </c>
      <c r="D8872" s="29" t="s">
        <v>15613</v>
      </c>
      <c r="E8872" s="29" t="n">
        <v>178</v>
      </c>
      <c r="F8872" s="29" t="s">
        <v>137</v>
      </c>
      <c r="G8872" s="29"/>
      <c r="H8872" s="30" t="n">
        <v>6.6</v>
      </c>
      <c r="I8872" s="31" t="n">
        <v>46274</v>
      </c>
      <c r="J8872" s="30" t="n">
        <v>6.6</v>
      </c>
      <c r="K8872" s="29" t="s">
        <v>120</v>
      </c>
      <c r="L8872" s="29" t="s">
        <v>138</v>
      </c>
      <c r="M8872" s="29"/>
      <c r="N8872" s="29" t="s">
        <v>122</v>
      </c>
      <c r="O8872" s="31" t="n">
        <v>46539</v>
      </c>
      <c r="P8872" s="29" t="s">
        <v>123</v>
      </c>
      <c r="Q8872" s="29" t="n">
        <f aca="false">IFERROR(VALUE(L8872),"")</f>
        <v>11</v>
      </c>
      <c r="R8872" s="29" t="n">
        <f aca="true">IF(O8872="","",O8872-TODAY())</f>
        <v>254</v>
      </c>
      <c r="S8872" s="29" t="str">
        <f aca="false">IF(C8872="&lt;&lt; vazio &gt;&gt;","VAZIA",IF(AND(O8872&lt;&gt;"",R8872&lt;0),"VENCIDO",IF(AND(O8872&lt;&gt;"",R8872&lt;=Parametros!$B$10),"PRÓX. VENCIMENTO",IF(F8872="Q","QUALIDADE",IF(F8872="S","BLOQUEADO",IF(F8872="R","RESTRITO/DEVOLUÇÃO",IF(OR(N8872="QUAR",N8872="QRES"),"QUARENTENA",IF(OR(B8872="DESCARTE",B8872="DEVOLUÇÃO"),"DESCARTE/DEVOLUÇÃO",IF(AND(D8872="",K8872&lt;&gt;""),"SEM LOTE",IF(AND(Q8872&lt;&gt;"",Q8872&gt;=Parametros!$B$11),"PARADO/SEM GIRO","OK"))))))))))</f>
        <v>BLOQUEADO</v>
      </c>
      <c r="T8872" s="29" t="str">
        <f aca="false">IF(AND($S8872="PARADO/SEM GIRO",$K8872="KG",OR(Painel!$B$5="(Todos)",A8872=Painel!$B$5)*OR(Painel!$E$5="(Todos)",P8872=Painel!$E$5)),$J8872+ROW()/10000000,"")</f>
        <v/>
      </c>
      <c r="U8872" s="29" t="str">
        <f aca="false">IF(AND($S8872="VENCIDO",$K8872="KG",OR(Painel!$B$5="(Todos)",A8872=Painel!$B$5)*OR(Painel!$E$5="(Todos)",P8872=Painel!$E$5)),$J8872+ROW()/10000000,"")</f>
        <v/>
      </c>
    </row>
    <row r="8873" customFormat="false" ht="15" hidden="false" customHeight="false" outlineLevel="0" collapsed="false">
      <c r="A8873" s="29" t="s">
        <v>57</v>
      </c>
      <c r="B8873" s="29" t="s">
        <v>15588</v>
      </c>
      <c r="C8873" s="29" t="s">
        <v>276</v>
      </c>
      <c r="D8873" s="29" t="s">
        <v>15614</v>
      </c>
      <c r="E8873" s="29" t="n">
        <v>178</v>
      </c>
      <c r="F8873" s="29" t="s">
        <v>137</v>
      </c>
      <c r="G8873" s="29"/>
      <c r="H8873" s="30" t="n">
        <v>132</v>
      </c>
      <c r="I8873" s="31" t="n">
        <v>46274</v>
      </c>
      <c r="J8873" s="30" t="n">
        <v>132</v>
      </c>
      <c r="K8873" s="29" t="s">
        <v>120</v>
      </c>
      <c r="L8873" s="29" t="s">
        <v>138</v>
      </c>
      <c r="M8873" s="29"/>
      <c r="N8873" s="29" t="s">
        <v>122</v>
      </c>
      <c r="O8873" s="31" t="n">
        <v>46548</v>
      </c>
      <c r="P8873" s="29" t="s">
        <v>123</v>
      </c>
      <c r="Q8873" s="29" t="n">
        <f aca="false">IFERROR(VALUE(L8873),"")</f>
        <v>11</v>
      </c>
      <c r="R8873" s="29" t="n">
        <f aca="true">IF(O8873="","",O8873-TODAY())</f>
        <v>263</v>
      </c>
      <c r="S8873" s="29" t="str">
        <f aca="false">IF(C8873="&lt;&lt; vazio &gt;&gt;","VAZIA",IF(AND(O8873&lt;&gt;"",R8873&lt;0),"VENCIDO",IF(AND(O8873&lt;&gt;"",R8873&lt;=Parametros!$B$10),"PRÓX. VENCIMENTO",IF(F8873="Q","QUALIDADE",IF(F8873="S","BLOQUEADO",IF(F8873="R","RESTRITO/DEVOLUÇÃO",IF(OR(N8873="QUAR",N8873="QRES"),"QUARENTENA",IF(OR(B8873="DESCARTE",B8873="DEVOLUÇÃO"),"DESCARTE/DEVOLUÇÃO",IF(AND(D8873="",K8873&lt;&gt;""),"SEM LOTE",IF(AND(Q8873&lt;&gt;"",Q8873&gt;=Parametros!$B$11),"PARADO/SEM GIRO","OK"))))))))))</f>
        <v>BLOQUEADO</v>
      </c>
      <c r="T8873" s="29" t="str">
        <f aca="false">IF(AND($S8873="PARADO/SEM GIRO",$K8873="KG",OR(Painel!$B$5="(Todos)",A8873=Painel!$B$5)*OR(Painel!$E$5="(Todos)",P8873=Painel!$E$5)),$J8873+ROW()/10000000,"")</f>
        <v/>
      </c>
      <c r="U8873" s="29" t="str">
        <f aca="false">IF(AND($S8873="VENCIDO",$K8873="KG",OR(Painel!$B$5="(Todos)",A8873=Painel!$B$5)*OR(Painel!$E$5="(Todos)",P8873=Painel!$E$5)),$J8873+ROW()/10000000,"")</f>
        <v/>
      </c>
    </row>
    <row r="8874" customFormat="false" ht="15" hidden="false" customHeight="false" outlineLevel="0" collapsed="false">
      <c r="A8874" s="29" t="s">
        <v>57</v>
      </c>
      <c r="B8874" s="29" t="s">
        <v>15588</v>
      </c>
      <c r="C8874" s="29" t="s">
        <v>278</v>
      </c>
      <c r="D8874" s="29" t="s">
        <v>15615</v>
      </c>
      <c r="E8874" s="29" t="n">
        <v>178</v>
      </c>
      <c r="F8874" s="29" t="s">
        <v>137</v>
      </c>
      <c r="G8874" s="29"/>
      <c r="H8874" s="30" t="n">
        <v>10.1</v>
      </c>
      <c r="I8874" s="31" t="n">
        <v>46274</v>
      </c>
      <c r="J8874" s="30" t="n">
        <v>10.1</v>
      </c>
      <c r="K8874" s="29" t="s">
        <v>120</v>
      </c>
      <c r="L8874" s="29" t="s">
        <v>138</v>
      </c>
      <c r="M8874" s="29"/>
      <c r="N8874" s="29" t="s">
        <v>122</v>
      </c>
      <c r="O8874" s="31" t="n">
        <v>46463</v>
      </c>
      <c r="P8874" s="29" t="s">
        <v>123</v>
      </c>
      <c r="Q8874" s="29" t="n">
        <f aca="false">IFERROR(VALUE(L8874),"")</f>
        <v>11</v>
      </c>
      <c r="R8874" s="29" t="n">
        <f aca="true">IF(O8874="","",O8874-TODAY())</f>
        <v>178</v>
      </c>
      <c r="S8874" s="29" t="str">
        <f aca="false">IF(C8874="&lt;&lt; vazio &gt;&gt;","VAZIA",IF(AND(O8874&lt;&gt;"",R8874&lt;0),"VENCIDO",IF(AND(O8874&lt;&gt;"",R8874&lt;=Parametros!$B$10),"PRÓX. VENCIMENTO",IF(F8874="Q","QUALIDADE",IF(F8874="S","BLOQUEADO",IF(F8874="R","RESTRITO/DEVOLUÇÃO",IF(OR(N8874="QUAR",N8874="QRES"),"QUARENTENA",IF(OR(B8874="DESCARTE",B8874="DEVOLUÇÃO"),"DESCARTE/DEVOLUÇÃO",IF(AND(D8874="",K8874&lt;&gt;""),"SEM LOTE",IF(AND(Q8874&lt;&gt;"",Q8874&gt;=Parametros!$B$11),"PARADO/SEM GIRO","OK"))))))))))</f>
        <v>BLOQUEADO</v>
      </c>
      <c r="T8874" s="29" t="str">
        <f aca="false">IF(AND($S8874="PARADO/SEM GIRO",$K8874="KG",OR(Painel!$B$5="(Todos)",A8874=Painel!$B$5)*OR(Painel!$E$5="(Todos)",P8874=Painel!$E$5)),$J8874+ROW()/10000000,"")</f>
        <v/>
      </c>
      <c r="U8874" s="29" t="str">
        <f aca="false">IF(AND($S8874="VENCIDO",$K8874="KG",OR(Painel!$B$5="(Todos)",A8874=Painel!$B$5)*OR(Painel!$E$5="(Todos)",P8874=Painel!$E$5)),$J8874+ROW()/10000000,"")</f>
        <v/>
      </c>
    </row>
    <row r="8875" customFormat="false" ht="15" hidden="false" customHeight="false" outlineLevel="0" collapsed="false">
      <c r="A8875" s="29" t="s">
        <v>57</v>
      </c>
      <c r="B8875" s="29" t="s">
        <v>15588</v>
      </c>
      <c r="C8875" s="29" t="s">
        <v>442</v>
      </c>
      <c r="D8875" s="29" t="s">
        <v>4948</v>
      </c>
      <c r="E8875" s="29" t="n">
        <v>178</v>
      </c>
      <c r="F8875" s="29" t="s">
        <v>137</v>
      </c>
      <c r="G8875" s="29"/>
      <c r="H8875" s="30" t="n">
        <v>46.2</v>
      </c>
      <c r="I8875" s="31" t="n">
        <v>46274</v>
      </c>
      <c r="J8875" s="30" t="n">
        <v>46.2</v>
      </c>
      <c r="K8875" s="29" t="s">
        <v>120</v>
      </c>
      <c r="L8875" s="29" t="s">
        <v>216</v>
      </c>
      <c r="M8875" s="29"/>
      <c r="N8875" s="29" t="s">
        <v>122</v>
      </c>
      <c r="O8875" s="29"/>
      <c r="P8875" s="29" t="s">
        <v>123</v>
      </c>
      <c r="Q8875" s="29" t="n">
        <f aca="false">IFERROR(VALUE(L8875),"")</f>
        <v>20</v>
      </c>
      <c r="R8875" s="29" t="str">
        <f aca="true">IF(O8875="","",O8875-TODAY())</f>
        <v/>
      </c>
      <c r="S8875" s="29" t="str">
        <f aca="false">IF(C8875="&lt;&lt; vazio &gt;&gt;","VAZIA",IF(AND(O8875&lt;&gt;"",R8875&lt;0),"VENCIDO",IF(AND(O8875&lt;&gt;"",R8875&lt;=Parametros!$B$10),"PRÓX. VENCIMENTO",IF(F8875="Q","QUALIDADE",IF(F8875="S","BLOQUEADO",IF(F8875="R","RESTRITO/DEVOLUÇÃO",IF(OR(N8875="QUAR",N8875="QRES"),"QUARENTENA",IF(OR(B8875="DESCARTE",B8875="DEVOLUÇÃO"),"DESCARTE/DEVOLUÇÃO",IF(AND(D8875="",K8875&lt;&gt;""),"SEM LOTE",IF(AND(Q8875&lt;&gt;"",Q8875&gt;=Parametros!$B$11),"PARADO/SEM GIRO","OK"))))))))))</f>
        <v>BLOQUEADO</v>
      </c>
      <c r="T8875" s="29" t="str">
        <f aca="false">IF(AND($S8875="PARADO/SEM GIRO",$K8875="KG",OR(Painel!$B$5="(Todos)",A8875=Painel!$B$5)*OR(Painel!$E$5="(Todos)",P8875=Painel!$E$5)),$J8875+ROW()/10000000,"")</f>
        <v/>
      </c>
      <c r="U8875" s="29" t="str">
        <f aca="false">IF(AND($S8875="VENCIDO",$K8875="KG",OR(Painel!$B$5="(Todos)",A8875=Painel!$B$5)*OR(Painel!$E$5="(Todos)",P8875=Painel!$E$5)),$J8875+ROW()/10000000,"")</f>
        <v/>
      </c>
    </row>
    <row r="8876" customFormat="false" ht="15" hidden="false" customHeight="false" outlineLevel="0" collapsed="false">
      <c r="A8876" s="29" t="s">
        <v>57</v>
      </c>
      <c r="B8876" s="29" t="s">
        <v>15588</v>
      </c>
      <c r="C8876" s="29" t="s">
        <v>359</v>
      </c>
      <c r="D8876" s="29" t="s">
        <v>6259</v>
      </c>
      <c r="E8876" s="29" t="n">
        <v>178</v>
      </c>
      <c r="F8876" s="29" t="s">
        <v>137</v>
      </c>
      <c r="G8876" s="29"/>
      <c r="H8876" s="30" t="n">
        <v>5</v>
      </c>
      <c r="I8876" s="31" t="n">
        <v>46274</v>
      </c>
      <c r="J8876" s="30" t="n">
        <v>5</v>
      </c>
      <c r="K8876" s="29" t="s">
        <v>120</v>
      </c>
      <c r="L8876" s="29" t="s">
        <v>138</v>
      </c>
      <c r="M8876" s="29"/>
      <c r="N8876" s="29" t="s">
        <v>122</v>
      </c>
      <c r="O8876" s="31" t="n">
        <v>46445</v>
      </c>
      <c r="P8876" s="29" t="s">
        <v>123</v>
      </c>
      <c r="Q8876" s="29" t="n">
        <f aca="false">IFERROR(VALUE(L8876),"")</f>
        <v>11</v>
      </c>
      <c r="R8876" s="29" t="n">
        <f aca="true">IF(O8876="","",O8876-TODAY())</f>
        <v>160</v>
      </c>
      <c r="S8876" s="29" t="str">
        <f aca="false">IF(C8876="&lt;&lt; vazio &gt;&gt;","VAZIA",IF(AND(O8876&lt;&gt;"",R8876&lt;0),"VENCIDO",IF(AND(O8876&lt;&gt;"",R8876&lt;=Parametros!$B$10),"PRÓX. VENCIMENTO",IF(F8876="Q","QUALIDADE",IF(F8876="S","BLOQUEADO",IF(F8876="R","RESTRITO/DEVOLUÇÃO",IF(OR(N8876="QUAR",N8876="QRES"),"QUARENTENA",IF(OR(B8876="DESCARTE",B8876="DEVOLUÇÃO"),"DESCARTE/DEVOLUÇÃO",IF(AND(D8876="",K8876&lt;&gt;""),"SEM LOTE",IF(AND(Q8876&lt;&gt;"",Q8876&gt;=Parametros!$B$11),"PARADO/SEM GIRO","OK"))))))))))</f>
        <v>BLOQUEADO</v>
      </c>
      <c r="T8876" s="29" t="str">
        <f aca="false">IF(AND($S8876="PARADO/SEM GIRO",$K8876="KG",OR(Painel!$B$5="(Todos)",A8876=Painel!$B$5)*OR(Painel!$E$5="(Todos)",P8876=Painel!$E$5)),$J8876+ROW()/10000000,"")</f>
        <v/>
      </c>
      <c r="U8876" s="29" t="str">
        <f aca="false">IF(AND($S8876="VENCIDO",$K8876="KG",OR(Painel!$B$5="(Todos)",A8876=Painel!$B$5)*OR(Painel!$E$5="(Todos)",P8876=Painel!$E$5)),$J8876+ROW()/10000000,"")</f>
        <v/>
      </c>
    </row>
    <row r="8877" customFormat="false" ht="15" hidden="false" customHeight="false" outlineLevel="0" collapsed="false">
      <c r="A8877" s="29" t="s">
        <v>57</v>
      </c>
      <c r="B8877" s="29" t="s">
        <v>15588</v>
      </c>
      <c r="C8877" s="29" t="s">
        <v>150</v>
      </c>
      <c r="D8877" s="29" t="s">
        <v>4973</v>
      </c>
      <c r="E8877" s="29" t="n">
        <v>178</v>
      </c>
      <c r="F8877" s="29" t="s">
        <v>137</v>
      </c>
      <c r="G8877" s="29"/>
      <c r="H8877" s="30" t="n">
        <v>159.6</v>
      </c>
      <c r="I8877" s="31" t="n">
        <v>46271</v>
      </c>
      <c r="J8877" s="30" t="n">
        <v>159.6</v>
      </c>
      <c r="K8877" s="29" t="s">
        <v>120</v>
      </c>
      <c r="L8877" s="29" t="s">
        <v>221</v>
      </c>
      <c r="M8877" s="29"/>
      <c r="N8877" s="29" t="s">
        <v>122</v>
      </c>
      <c r="O8877" s="31" t="n">
        <v>46216</v>
      </c>
      <c r="P8877" s="29" t="s">
        <v>123</v>
      </c>
      <c r="Q8877" s="29" t="n">
        <f aca="false">IFERROR(VALUE(L8877),"")</f>
        <v>14</v>
      </c>
      <c r="R8877" s="29" t="n">
        <f aca="true">IF(O8877="","",O8877-TODAY())</f>
        <v>-69</v>
      </c>
      <c r="S8877" s="29" t="str">
        <f aca="false">IF(C8877="&lt;&lt; vazio &gt;&gt;","VAZIA",IF(AND(O8877&lt;&gt;"",R8877&lt;0),"VENCIDO",IF(AND(O8877&lt;&gt;"",R8877&lt;=Parametros!$B$10),"PRÓX. VENCIMENTO",IF(F8877="Q","QUALIDADE",IF(F8877="S","BLOQUEADO",IF(F8877="R","RESTRITO/DEVOLUÇÃO",IF(OR(N8877="QUAR",N8877="QRES"),"QUARENTENA",IF(OR(B8877="DESCARTE",B8877="DEVOLUÇÃO"),"DESCARTE/DEVOLUÇÃO",IF(AND(D8877="",K8877&lt;&gt;""),"SEM LOTE",IF(AND(Q8877&lt;&gt;"",Q8877&gt;=Parametros!$B$11),"PARADO/SEM GIRO","OK"))))))))))</f>
        <v>VENCIDO</v>
      </c>
      <c r="T8877" s="29" t="str">
        <f aca="false">IF(AND($S8877="PARADO/SEM GIRO",$K8877="KG",OR(Painel!$B$5="(Todos)",A8877=Painel!$B$5)*OR(Painel!$E$5="(Todos)",P8877=Painel!$E$5)),$J8877+ROW()/10000000,"")</f>
        <v/>
      </c>
      <c r="U8877" s="29" t="n">
        <f aca="false">IF(AND($S8877="VENCIDO",$K8877="KG",OR(Painel!$B$5="(Todos)",A8877=Painel!$B$5)*OR(Painel!$E$5="(Todos)",P8877=Painel!$E$5)),$J8877+ROW()/10000000,"")</f>
        <v>159.6008877</v>
      </c>
    </row>
    <row r="8878" customFormat="false" ht="15" hidden="false" customHeight="false" outlineLevel="0" collapsed="false">
      <c r="A8878" s="29" t="s">
        <v>57</v>
      </c>
      <c r="B8878" s="29" t="s">
        <v>15588</v>
      </c>
      <c r="C8878" s="29" t="s">
        <v>285</v>
      </c>
      <c r="D8878" s="29" t="s">
        <v>4980</v>
      </c>
      <c r="E8878" s="29" t="n">
        <v>178</v>
      </c>
      <c r="F8878" s="29" t="s">
        <v>137</v>
      </c>
      <c r="G8878" s="29"/>
      <c r="H8878" s="30" t="n">
        <v>252</v>
      </c>
      <c r="I8878" s="31" t="n">
        <v>46271</v>
      </c>
      <c r="J8878" s="30" t="n">
        <v>252</v>
      </c>
      <c r="K8878" s="29" t="s">
        <v>120</v>
      </c>
      <c r="L8878" s="29" t="s">
        <v>221</v>
      </c>
      <c r="M8878" s="29"/>
      <c r="N8878" s="29" t="s">
        <v>122</v>
      </c>
      <c r="O8878" s="29"/>
      <c r="P8878" s="29" t="s">
        <v>123</v>
      </c>
      <c r="Q8878" s="29" t="n">
        <f aca="false">IFERROR(VALUE(L8878),"")</f>
        <v>14</v>
      </c>
      <c r="R8878" s="29" t="str">
        <f aca="true">IF(O8878="","",O8878-TODAY())</f>
        <v/>
      </c>
      <c r="S8878" s="29" t="str">
        <f aca="false">IF(C8878="&lt;&lt; vazio &gt;&gt;","VAZIA",IF(AND(O8878&lt;&gt;"",R8878&lt;0),"VENCIDO",IF(AND(O8878&lt;&gt;"",R8878&lt;=Parametros!$B$10),"PRÓX. VENCIMENTO",IF(F8878="Q","QUALIDADE",IF(F8878="S","BLOQUEADO",IF(F8878="R","RESTRITO/DEVOLUÇÃO",IF(OR(N8878="QUAR",N8878="QRES"),"QUARENTENA",IF(OR(B8878="DESCARTE",B8878="DEVOLUÇÃO"),"DESCARTE/DEVOLUÇÃO",IF(AND(D8878="",K8878&lt;&gt;""),"SEM LOTE",IF(AND(Q8878&lt;&gt;"",Q8878&gt;=Parametros!$B$11),"PARADO/SEM GIRO","OK"))))))))))</f>
        <v>BLOQUEADO</v>
      </c>
      <c r="T8878" s="29" t="str">
        <f aca="false">IF(AND($S8878="PARADO/SEM GIRO",$K8878="KG",OR(Painel!$B$5="(Todos)",A8878=Painel!$B$5)*OR(Painel!$E$5="(Todos)",P8878=Painel!$E$5)),$J8878+ROW()/10000000,"")</f>
        <v/>
      </c>
      <c r="U8878" s="29" t="str">
        <f aca="false">IF(AND($S8878="VENCIDO",$K8878="KG",OR(Painel!$B$5="(Todos)",A8878=Painel!$B$5)*OR(Painel!$E$5="(Todos)",P8878=Painel!$E$5)),$J8878+ROW()/10000000,"")</f>
        <v/>
      </c>
    </row>
    <row r="8879" customFormat="false" ht="15" hidden="false" customHeight="false" outlineLevel="0" collapsed="false">
      <c r="A8879" s="29" t="s">
        <v>57</v>
      </c>
      <c r="B8879" s="29" t="s">
        <v>15588</v>
      </c>
      <c r="C8879" s="29" t="s">
        <v>289</v>
      </c>
      <c r="D8879" s="29" t="s">
        <v>4983</v>
      </c>
      <c r="E8879" s="29" t="n">
        <v>178</v>
      </c>
      <c r="F8879" s="29" t="s">
        <v>137</v>
      </c>
      <c r="G8879" s="29"/>
      <c r="H8879" s="30" t="n">
        <v>132</v>
      </c>
      <c r="I8879" s="31" t="n">
        <v>46274</v>
      </c>
      <c r="J8879" s="30" t="n">
        <v>132</v>
      </c>
      <c r="K8879" s="29" t="s">
        <v>120</v>
      </c>
      <c r="L8879" s="29" t="s">
        <v>138</v>
      </c>
      <c r="M8879" s="29"/>
      <c r="N8879" s="29" t="s">
        <v>122</v>
      </c>
      <c r="O8879" s="31" t="n">
        <v>46174</v>
      </c>
      <c r="P8879" s="29" t="s">
        <v>123</v>
      </c>
      <c r="Q8879" s="29" t="n">
        <f aca="false">IFERROR(VALUE(L8879),"")</f>
        <v>11</v>
      </c>
      <c r="R8879" s="29" t="n">
        <f aca="true">IF(O8879="","",O8879-TODAY())</f>
        <v>-111</v>
      </c>
      <c r="S8879" s="29" t="str">
        <f aca="false">IF(C8879="&lt;&lt; vazio &gt;&gt;","VAZIA",IF(AND(O8879&lt;&gt;"",R8879&lt;0),"VENCIDO",IF(AND(O8879&lt;&gt;"",R8879&lt;=Parametros!$B$10),"PRÓX. VENCIMENTO",IF(F8879="Q","QUALIDADE",IF(F8879="S","BLOQUEADO",IF(F8879="R","RESTRITO/DEVOLUÇÃO",IF(OR(N8879="QUAR",N8879="QRES"),"QUARENTENA",IF(OR(B8879="DESCARTE",B8879="DEVOLUÇÃO"),"DESCARTE/DEVOLUÇÃO",IF(AND(D8879="",K8879&lt;&gt;""),"SEM LOTE",IF(AND(Q8879&lt;&gt;"",Q8879&gt;=Parametros!$B$11),"PARADO/SEM GIRO","OK"))))))))))</f>
        <v>VENCIDO</v>
      </c>
      <c r="T8879" s="29" t="str">
        <f aca="false">IF(AND($S8879="PARADO/SEM GIRO",$K8879="KG",OR(Painel!$B$5="(Todos)",A8879=Painel!$B$5)*OR(Painel!$E$5="(Todos)",P8879=Painel!$E$5)),$J8879+ROW()/10000000,"")</f>
        <v/>
      </c>
      <c r="U8879" s="29" t="n">
        <f aca="false">IF(AND($S8879="VENCIDO",$K8879="KG",OR(Painel!$B$5="(Todos)",A8879=Painel!$B$5)*OR(Painel!$E$5="(Todos)",P8879=Painel!$E$5)),$J8879+ROW()/10000000,"")</f>
        <v>132.0008879</v>
      </c>
    </row>
    <row r="8880" customFormat="false" ht="15" hidden="false" customHeight="false" outlineLevel="0" collapsed="false">
      <c r="A8880" s="29" t="s">
        <v>57</v>
      </c>
      <c r="B8880" s="29" t="s">
        <v>15588</v>
      </c>
      <c r="C8880" s="29" t="s">
        <v>289</v>
      </c>
      <c r="D8880" s="29" t="s">
        <v>4987</v>
      </c>
      <c r="E8880" s="29" t="n">
        <v>178</v>
      </c>
      <c r="F8880" s="29" t="s">
        <v>137</v>
      </c>
      <c r="G8880" s="29"/>
      <c r="H8880" s="30" t="n">
        <v>12</v>
      </c>
      <c r="I8880" s="31" t="n">
        <v>46274</v>
      </c>
      <c r="J8880" s="30" t="n">
        <v>12</v>
      </c>
      <c r="K8880" s="29" t="s">
        <v>120</v>
      </c>
      <c r="L8880" s="29" t="s">
        <v>138</v>
      </c>
      <c r="M8880" s="29"/>
      <c r="N8880" s="29" t="s">
        <v>122</v>
      </c>
      <c r="O8880" s="31" t="n">
        <v>46175</v>
      </c>
      <c r="P8880" s="29" t="s">
        <v>123</v>
      </c>
      <c r="Q8880" s="29" t="n">
        <f aca="false">IFERROR(VALUE(L8880),"")</f>
        <v>11</v>
      </c>
      <c r="R8880" s="29" t="n">
        <f aca="true">IF(O8880="","",O8880-TODAY())</f>
        <v>-110</v>
      </c>
      <c r="S8880" s="29" t="str">
        <f aca="false">IF(C8880="&lt;&lt; vazio &gt;&gt;","VAZIA",IF(AND(O8880&lt;&gt;"",R8880&lt;0),"VENCIDO",IF(AND(O8880&lt;&gt;"",R8880&lt;=Parametros!$B$10),"PRÓX. VENCIMENTO",IF(F8880="Q","QUALIDADE",IF(F8880="S","BLOQUEADO",IF(F8880="R","RESTRITO/DEVOLUÇÃO",IF(OR(N8880="QUAR",N8880="QRES"),"QUARENTENA",IF(OR(B8880="DESCARTE",B8880="DEVOLUÇÃO"),"DESCARTE/DEVOLUÇÃO",IF(AND(D8880="",K8880&lt;&gt;""),"SEM LOTE",IF(AND(Q8880&lt;&gt;"",Q8880&gt;=Parametros!$B$11),"PARADO/SEM GIRO","OK"))))))))))</f>
        <v>VENCIDO</v>
      </c>
      <c r="T8880" s="29" t="str">
        <f aca="false">IF(AND($S8880="PARADO/SEM GIRO",$K8880="KG",OR(Painel!$B$5="(Todos)",A8880=Painel!$B$5)*OR(Painel!$E$5="(Todos)",P8880=Painel!$E$5)),$J8880+ROW()/10000000,"")</f>
        <v/>
      </c>
      <c r="U8880" s="29" t="n">
        <f aca="false">IF(AND($S8880="VENCIDO",$K8880="KG",OR(Painel!$B$5="(Todos)",A8880=Painel!$B$5)*OR(Painel!$E$5="(Todos)",P8880=Painel!$E$5)),$J8880+ROW()/10000000,"")</f>
        <v>12.000888</v>
      </c>
    </row>
    <row r="8881" customFormat="false" ht="15" hidden="false" customHeight="false" outlineLevel="0" collapsed="false">
      <c r="A8881" s="29" t="s">
        <v>57</v>
      </c>
      <c r="B8881" s="29" t="s">
        <v>15588</v>
      </c>
      <c r="C8881" s="29" t="s">
        <v>2700</v>
      </c>
      <c r="D8881" s="29" t="s">
        <v>4463</v>
      </c>
      <c r="E8881" s="29" t="n">
        <v>178</v>
      </c>
      <c r="F8881" s="29" t="s">
        <v>137</v>
      </c>
      <c r="G8881" s="29"/>
      <c r="H8881" s="30" t="n">
        <v>340</v>
      </c>
      <c r="I8881" s="31" t="n">
        <v>46274</v>
      </c>
      <c r="J8881" s="30" t="n">
        <v>340</v>
      </c>
      <c r="K8881" s="29" t="s">
        <v>120</v>
      </c>
      <c r="L8881" s="29" t="s">
        <v>138</v>
      </c>
      <c r="M8881" s="29"/>
      <c r="N8881" s="29" t="s">
        <v>122</v>
      </c>
      <c r="O8881" s="31" t="n">
        <v>46511</v>
      </c>
      <c r="P8881" s="29" t="s">
        <v>123</v>
      </c>
      <c r="Q8881" s="29" t="n">
        <f aca="false">IFERROR(VALUE(L8881),"")</f>
        <v>11</v>
      </c>
      <c r="R8881" s="29" t="n">
        <f aca="true">IF(O8881="","",O8881-TODAY())</f>
        <v>226</v>
      </c>
      <c r="S8881" s="29" t="str">
        <f aca="false">IF(C8881="&lt;&lt; vazio &gt;&gt;","VAZIA",IF(AND(O8881&lt;&gt;"",R8881&lt;0),"VENCIDO",IF(AND(O8881&lt;&gt;"",R8881&lt;=Parametros!$B$10),"PRÓX. VENCIMENTO",IF(F8881="Q","QUALIDADE",IF(F8881="S","BLOQUEADO",IF(F8881="R","RESTRITO/DEVOLUÇÃO",IF(OR(N8881="QUAR",N8881="QRES"),"QUARENTENA",IF(OR(B8881="DESCARTE",B8881="DEVOLUÇÃO"),"DESCARTE/DEVOLUÇÃO",IF(AND(D8881="",K8881&lt;&gt;""),"SEM LOTE",IF(AND(Q8881&lt;&gt;"",Q8881&gt;=Parametros!$B$11),"PARADO/SEM GIRO","OK"))))))))))</f>
        <v>BLOQUEADO</v>
      </c>
      <c r="T8881" s="29" t="str">
        <f aca="false">IF(AND($S8881="PARADO/SEM GIRO",$K8881="KG",OR(Painel!$B$5="(Todos)",A8881=Painel!$B$5)*OR(Painel!$E$5="(Todos)",P8881=Painel!$E$5)),$J8881+ROW()/10000000,"")</f>
        <v/>
      </c>
      <c r="U8881" s="29" t="str">
        <f aca="false">IF(AND($S8881="VENCIDO",$K8881="KG",OR(Painel!$B$5="(Todos)",A8881=Painel!$B$5)*OR(Painel!$E$5="(Todos)",P8881=Painel!$E$5)),$J8881+ROW()/10000000,"")</f>
        <v/>
      </c>
    </row>
    <row r="8882" customFormat="false" ht="15" hidden="false" customHeight="false" outlineLevel="0" collapsed="false">
      <c r="A8882" s="29" t="s">
        <v>57</v>
      </c>
      <c r="B8882" s="29" t="s">
        <v>15588</v>
      </c>
      <c r="C8882" s="29" t="s">
        <v>5655</v>
      </c>
      <c r="D8882" s="29" t="s">
        <v>5656</v>
      </c>
      <c r="E8882" s="29" t="n">
        <v>178</v>
      </c>
      <c r="F8882" s="29" t="s">
        <v>137</v>
      </c>
      <c r="G8882" s="29"/>
      <c r="H8882" s="30" t="n">
        <v>36</v>
      </c>
      <c r="I8882" s="31" t="n">
        <v>46265</v>
      </c>
      <c r="J8882" s="30" t="n">
        <v>36</v>
      </c>
      <c r="K8882" s="29" t="s">
        <v>120</v>
      </c>
      <c r="L8882" s="29" t="s">
        <v>216</v>
      </c>
      <c r="M8882" s="29"/>
      <c r="N8882" s="29" t="s">
        <v>122</v>
      </c>
      <c r="O8882" s="31" t="n">
        <v>46101</v>
      </c>
      <c r="P8882" s="29" t="s">
        <v>123</v>
      </c>
      <c r="Q8882" s="29" t="n">
        <f aca="false">IFERROR(VALUE(L8882),"")</f>
        <v>20</v>
      </c>
      <c r="R8882" s="29" t="n">
        <f aca="true">IF(O8882="","",O8882-TODAY())</f>
        <v>-184</v>
      </c>
      <c r="S8882" s="29" t="str">
        <f aca="false">IF(C8882="&lt;&lt; vazio &gt;&gt;","VAZIA",IF(AND(O8882&lt;&gt;"",R8882&lt;0),"VENCIDO",IF(AND(O8882&lt;&gt;"",R8882&lt;=Parametros!$B$10),"PRÓX. VENCIMENTO",IF(F8882="Q","QUALIDADE",IF(F8882="S","BLOQUEADO",IF(F8882="R","RESTRITO/DEVOLUÇÃO",IF(OR(N8882="QUAR",N8882="QRES"),"QUARENTENA",IF(OR(B8882="DESCARTE",B8882="DEVOLUÇÃO"),"DESCARTE/DEVOLUÇÃO",IF(AND(D8882="",K8882&lt;&gt;""),"SEM LOTE",IF(AND(Q8882&lt;&gt;"",Q8882&gt;=Parametros!$B$11),"PARADO/SEM GIRO","OK"))))))))))</f>
        <v>VENCIDO</v>
      </c>
      <c r="T8882" s="29" t="str">
        <f aca="false">IF(AND($S8882="PARADO/SEM GIRO",$K8882="KG",OR(Painel!$B$5="(Todos)",A8882=Painel!$B$5)*OR(Painel!$E$5="(Todos)",P8882=Painel!$E$5)),$J8882+ROW()/10000000,"")</f>
        <v/>
      </c>
      <c r="U8882" s="29" t="n">
        <f aca="false">IF(AND($S8882="VENCIDO",$K8882="KG",OR(Painel!$B$5="(Todos)",A8882=Painel!$B$5)*OR(Painel!$E$5="(Todos)",P8882=Painel!$E$5)),$J8882+ROW()/10000000,"")</f>
        <v>36.0008882</v>
      </c>
    </row>
    <row r="8883" customFormat="false" ht="15" hidden="false" customHeight="false" outlineLevel="0" collapsed="false">
      <c r="A8883" s="29" t="s">
        <v>57</v>
      </c>
      <c r="B8883" s="29" t="s">
        <v>15588</v>
      </c>
      <c r="C8883" s="29" t="s">
        <v>5663</v>
      </c>
      <c r="D8883" s="29" t="s">
        <v>5664</v>
      </c>
      <c r="E8883" s="29" t="n">
        <v>178</v>
      </c>
      <c r="F8883" s="29" t="s">
        <v>137</v>
      </c>
      <c r="G8883" s="29"/>
      <c r="H8883" s="30" t="n">
        <v>151.2</v>
      </c>
      <c r="I8883" s="31" t="n">
        <v>46271</v>
      </c>
      <c r="J8883" s="30" t="n">
        <v>151.2</v>
      </c>
      <c r="K8883" s="29" t="s">
        <v>120</v>
      </c>
      <c r="L8883" s="29" t="s">
        <v>221</v>
      </c>
      <c r="M8883" s="29"/>
      <c r="N8883" s="29" t="s">
        <v>122</v>
      </c>
      <c r="O8883" s="31" t="n">
        <v>46114</v>
      </c>
      <c r="P8883" s="29" t="s">
        <v>123</v>
      </c>
      <c r="Q8883" s="29" t="n">
        <f aca="false">IFERROR(VALUE(L8883),"")</f>
        <v>14</v>
      </c>
      <c r="R8883" s="29" t="n">
        <f aca="true">IF(O8883="","",O8883-TODAY())</f>
        <v>-171</v>
      </c>
      <c r="S8883" s="29" t="str">
        <f aca="false">IF(C8883="&lt;&lt; vazio &gt;&gt;","VAZIA",IF(AND(O8883&lt;&gt;"",R8883&lt;0),"VENCIDO",IF(AND(O8883&lt;&gt;"",R8883&lt;=Parametros!$B$10),"PRÓX. VENCIMENTO",IF(F8883="Q","QUALIDADE",IF(F8883="S","BLOQUEADO",IF(F8883="R","RESTRITO/DEVOLUÇÃO",IF(OR(N8883="QUAR",N8883="QRES"),"QUARENTENA",IF(OR(B8883="DESCARTE",B8883="DEVOLUÇÃO"),"DESCARTE/DEVOLUÇÃO",IF(AND(D8883="",K8883&lt;&gt;""),"SEM LOTE",IF(AND(Q8883&lt;&gt;"",Q8883&gt;=Parametros!$B$11),"PARADO/SEM GIRO","OK"))))))))))</f>
        <v>VENCIDO</v>
      </c>
      <c r="T8883" s="29" t="str">
        <f aca="false">IF(AND($S8883="PARADO/SEM GIRO",$K8883="KG",OR(Painel!$B$5="(Todos)",A8883=Painel!$B$5)*OR(Painel!$E$5="(Todos)",P8883=Painel!$E$5)),$J8883+ROW()/10000000,"")</f>
        <v/>
      </c>
      <c r="U8883" s="29" t="n">
        <f aca="false">IF(AND($S8883="VENCIDO",$K8883="KG",OR(Painel!$B$5="(Todos)",A8883=Painel!$B$5)*OR(Painel!$E$5="(Todos)",P8883=Painel!$E$5)),$J8883+ROW()/10000000,"")</f>
        <v>151.2008883</v>
      </c>
    </row>
    <row r="8884" customFormat="false" ht="15" hidden="false" customHeight="false" outlineLevel="0" collapsed="false">
      <c r="A8884" s="29" t="s">
        <v>57</v>
      </c>
      <c r="B8884" s="29" t="s">
        <v>15588</v>
      </c>
      <c r="C8884" s="29" t="s">
        <v>567</v>
      </c>
      <c r="D8884" s="29" t="s">
        <v>15616</v>
      </c>
      <c r="E8884" s="29" t="n">
        <v>178</v>
      </c>
      <c r="F8884" s="29" t="s">
        <v>137</v>
      </c>
      <c r="G8884" s="29"/>
      <c r="H8884" s="30" t="n">
        <v>12.12</v>
      </c>
      <c r="I8884" s="31" t="n">
        <v>46271</v>
      </c>
      <c r="J8884" s="30" t="n">
        <v>12.12</v>
      </c>
      <c r="K8884" s="29" t="s">
        <v>120</v>
      </c>
      <c r="L8884" s="29" t="s">
        <v>221</v>
      </c>
      <c r="M8884" s="29"/>
      <c r="N8884" s="29" t="s">
        <v>122</v>
      </c>
      <c r="O8884" s="31" t="n">
        <v>46223</v>
      </c>
      <c r="P8884" s="29" t="s">
        <v>123</v>
      </c>
      <c r="Q8884" s="29" t="n">
        <f aca="false">IFERROR(VALUE(L8884),"")</f>
        <v>14</v>
      </c>
      <c r="R8884" s="29" t="n">
        <f aca="true">IF(O8884="","",O8884-TODAY())</f>
        <v>-62</v>
      </c>
      <c r="S8884" s="29" t="str">
        <f aca="false">IF(C8884="&lt;&lt; vazio &gt;&gt;","VAZIA",IF(AND(O8884&lt;&gt;"",R8884&lt;0),"VENCIDO",IF(AND(O8884&lt;&gt;"",R8884&lt;=Parametros!$B$10),"PRÓX. VENCIMENTO",IF(F8884="Q","QUALIDADE",IF(F8884="S","BLOQUEADO",IF(F8884="R","RESTRITO/DEVOLUÇÃO",IF(OR(N8884="QUAR",N8884="QRES"),"QUARENTENA",IF(OR(B8884="DESCARTE",B8884="DEVOLUÇÃO"),"DESCARTE/DEVOLUÇÃO",IF(AND(D8884="",K8884&lt;&gt;""),"SEM LOTE",IF(AND(Q8884&lt;&gt;"",Q8884&gt;=Parametros!$B$11),"PARADO/SEM GIRO","OK"))))))))))</f>
        <v>VENCIDO</v>
      </c>
      <c r="T8884" s="29" t="str">
        <f aca="false">IF(AND($S8884="PARADO/SEM GIRO",$K8884="KG",OR(Painel!$B$5="(Todos)",A8884=Painel!$B$5)*OR(Painel!$E$5="(Todos)",P8884=Painel!$E$5)),$J8884+ROW()/10000000,"")</f>
        <v/>
      </c>
      <c r="U8884" s="29" t="n">
        <f aca="false">IF(AND($S8884="VENCIDO",$K8884="KG",OR(Painel!$B$5="(Todos)",A8884=Painel!$B$5)*OR(Painel!$E$5="(Todos)",P8884=Painel!$E$5)),$J8884+ROW()/10000000,"")</f>
        <v>12.1208884</v>
      </c>
    </row>
    <row r="8885" customFormat="false" ht="15" hidden="false" customHeight="false" outlineLevel="0" collapsed="false">
      <c r="A8885" s="29" t="s">
        <v>57</v>
      </c>
      <c r="B8885" s="29" t="s">
        <v>15588</v>
      </c>
      <c r="C8885" s="29" t="s">
        <v>291</v>
      </c>
      <c r="D8885" s="29" t="s">
        <v>292</v>
      </c>
      <c r="E8885" s="29" t="n">
        <v>178</v>
      </c>
      <c r="F8885" s="29" t="s">
        <v>137</v>
      </c>
      <c r="G8885" s="29"/>
      <c r="H8885" s="30" t="n">
        <v>40.4</v>
      </c>
      <c r="I8885" s="31" t="n">
        <v>46274</v>
      </c>
      <c r="J8885" s="30" t="n">
        <v>40.4</v>
      </c>
      <c r="K8885" s="29" t="s">
        <v>120</v>
      </c>
      <c r="L8885" s="29" t="s">
        <v>138</v>
      </c>
      <c r="M8885" s="29"/>
      <c r="N8885" s="29" t="s">
        <v>122</v>
      </c>
      <c r="O8885" s="31" t="n">
        <v>46386</v>
      </c>
      <c r="P8885" s="29" t="s">
        <v>123</v>
      </c>
      <c r="Q8885" s="29" t="n">
        <f aca="false">IFERROR(VALUE(L8885),"")</f>
        <v>11</v>
      </c>
      <c r="R8885" s="29" t="n">
        <f aca="true">IF(O8885="","",O8885-TODAY())</f>
        <v>101</v>
      </c>
      <c r="S8885" s="29" t="str">
        <f aca="false">IF(C8885="&lt;&lt; vazio &gt;&gt;","VAZIA",IF(AND(O8885&lt;&gt;"",R8885&lt;0),"VENCIDO",IF(AND(O8885&lt;&gt;"",R8885&lt;=Parametros!$B$10),"PRÓX. VENCIMENTO",IF(F8885="Q","QUALIDADE",IF(F8885="S","BLOQUEADO",IF(F8885="R","RESTRITO/DEVOLUÇÃO",IF(OR(N8885="QUAR",N8885="QRES"),"QUARENTENA",IF(OR(B8885="DESCARTE",B8885="DEVOLUÇÃO"),"DESCARTE/DEVOLUÇÃO",IF(AND(D8885="",K8885&lt;&gt;""),"SEM LOTE",IF(AND(Q8885&lt;&gt;"",Q8885&gt;=Parametros!$B$11),"PARADO/SEM GIRO","OK"))))))))))</f>
        <v>BLOQUEADO</v>
      </c>
      <c r="T8885" s="29" t="str">
        <f aca="false">IF(AND($S8885="PARADO/SEM GIRO",$K8885="KG",OR(Painel!$B$5="(Todos)",A8885=Painel!$B$5)*OR(Painel!$E$5="(Todos)",P8885=Painel!$E$5)),$J8885+ROW()/10000000,"")</f>
        <v/>
      </c>
      <c r="U8885" s="29" t="str">
        <f aca="false">IF(AND($S8885="VENCIDO",$K8885="KG",OR(Painel!$B$5="(Todos)",A8885=Painel!$B$5)*OR(Painel!$E$5="(Todos)",P8885=Painel!$E$5)),$J8885+ROW()/10000000,"")</f>
        <v/>
      </c>
    </row>
    <row r="8886" customFormat="false" ht="15" hidden="false" customHeight="false" outlineLevel="0" collapsed="false">
      <c r="A8886" s="29" t="s">
        <v>57</v>
      </c>
      <c r="B8886" s="29" t="s">
        <v>15588</v>
      </c>
      <c r="C8886" s="29" t="s">
        <v>291</v>
      </c>
      <c r="D8886" s="29" t="s">
        <v>4999</v>
      </c>
      <c r="E8886" s="29" t="n">
        <v>178</v>
      </c>
      <c r="F8886" s="29" t="s">
        <v>137</v>
      </c>
      <c r="G8886" s="29"/>
      <c r="H8886" s="30" t="n">
        <v>3928.9</v>
      </c>
      <c r="I8886" s="31" t="n">
        <v>46274</v>
      </c>
      <c r="J8886" s="30" t="n">
        <v>3928.9</v>
      </c>
      <c r="K8886" s="29" t="s">
        <v>120</v>
      </c>
      <c r="L8886" s="29" t="s">
        <v>138</v>
      </c>
      <c r="M8886" s="29"/>
      <c r="N8886" s="29" t="s">
        <v>122</v>
      </c>
      <c r="O8886" s="31" t="n">
        <v>46776</v>
      </c>
      <c r="P8886" s="29" t="s">
        <v>123</v>
      </c>
      <c r="Q8886" s="29" t="n">
        <f aca="false">IFERROR(VALUE(L8886),"")</f>
        <v>11</v>
      </c>
      <c r="R8886" s="29" t="n">
        <f aca="true">IF(O8886="","",O8886-TODAY())</f>
        <v>491</v>
      </c>
      <c r="S8886" s="29" t="str">
        <f aca="false">IF(C8886="&lt;&lt; vazio &gt;&gt;","VAZIA",IF(AND(O8886&lt;&gt;"",R8886&lt;0),"VENCIDO",IF(AND(O8886&lt;&gt;"",R8886&lt;=Parametros!$B$10),"PRÓX. VENCIMENTO",IF(F8886="Q","QUALIDADE",IF(F8886="S","BLOQUEADO",IF(F8886="R","RESTRITO/DEVOLUÇÃO",IF(OR(N8886="QUAR",N8886="QRES"),"QUARENTENA",IF(OR(B8886="DESCARTE",B8886="DEVOLUÇÃO"),"DESCARTE/DEVOLUÇÃO",IF(AND(D8886="",K8886&lt;&gt;""),"SEM LOTE",IF(AND(Q8886&lt;&gt;"",Q8886&gt;=Parametros!$B$11),"PARADO/SEM GIRO","OK"))))))))))</f>
        <v>BLOQUEADO</v>
      </c>
      <c r="T8886" s="29" t="str">
        <f aca="false">IF(AND($S8886="PARADO/SEM GIRO",$K8886="KG",OR(Painel!$B$5="(Todos)",A8886=Painel!$B$5)*OR(Painel!$E$5="(Todos)",P8886=Painel!$E$5)),$J8886+ROW()/10000000,"")</f>
        <v/>
      </c>
      <c r="U8886" s="29" t="str">
        <f aca="false">IF(AND($S8886="VENCIDO",$K8886="KG",OR(Painel!$B$5="(Todos)",A8886=Painel!$B$5)*OR(Painel!$E$5="(Todos)",P8886=Painel!$E$5)),$J8886+ROW()/10000000,"")</f>
        <v/>
      </c>
    </row>
    <row r="8887" customFormat="false" ht="15" hidden="false" customHeight="false" outlineLevel="0" collapsed="false">
      <c r="A8887" s="29" t="s">
        <v>57</v>
      </c>
      <c r="B8887" s="29" t="s">
        <v>15588</v>
      </c>
      <c r="C8887" s="29" t="s">
        <v>214</v>
      </c>
      <c r="D8887" s="29" t="s">
        <v>649</v>
      </c>
      <c r="E8887" s="29" t="n">
        <v>178</v>
      </c>
      <c r="F8887" s="29" t="s">
        <v>137</v>
      </c>
      <c r="G8887" s="29"/>
      <c r="H8887" s="30" t="n">
        <v>10.1</v>
      </c>
      <c r="I8887" s="31" t="n">
        <v>46274</v>
      </c>
      <c r="J8887" s="30" t="n">
        <v>10.1</v>
      </c>
      <c r="K8887" s="29" t="s">
        <v>120</v>
      </c>
      <c r="L8887" s="29" t="s">
        <v>138</v>
      </c>
      <c r="M8887" s="29"/>
      <c r="N8887" s="29" t="s">
        <v>122</v>
      </c>
      <c r="O8887" s="31" t="n">
        <v>46536</v>
      </c>
      <c r="P8887" s="29" t="s">
        <v>123</v>
      </c>
      <c r="Q8887" s="29" t="n">
        <f aca="false">IFERROR(VALUE(L8887),"")</f>
        <v>11</v>
      </c>
      <c r="R8887" s="29" t="n">
        <f aca="true">IF(O8887="","",O8887-TODAY())</f>
        <v>251</v>
      </c>
      <c r="S8887" s="29" t="str">
        <f aca="false">IF(C8887="&lt;&lt; vazio &gt;&gt;","VAZIA",IF(AND(O8887&lt;&gt;"",R8887&lt;0),"VENCIDO",IF(AND(O8887&lt;&gt;"",R8887&lt;=Parametros!$B$10),"PRÓX. VENCIMENTO",IF(F8887="Q","QUALIDADE",IF(F8887="S","BLOQUEADO",IF(F8887="R","RESTRITO/DEVOLUÇÃO",IF(OR(N8887="QUAR",N8887="QRES"),"QUARENTENA",IF(OR(B8887="DESCARTE",B8887="DEVOLUÇÃO"),"DESCARTE/DEVOLUÇÃO",IF(AND(D8887="",K8887&lt;&gt;""),"SEM LOTE",IF(AND(Q8887&lt;&gt;"",Q8887&gt;=Parametros!$B$11),"PARADO/SEM GIRO","OK"))))))))))</f>
        <v>BLOQUEADO</v>
      </c>
      <c r="T8887" s="29" t="str">
        <f aca="false">IF(AND($S8887="PARADO/SEM GIRO",$K8887="KG",OR(Painel!$B$5="(Todos)",A8887=Painel!$B$5)*OR(Painel!$E$5="(Todos)",P8887=Painel!$E$5)),$J8887+ROW()/10000000,"")</f>
        <v/>
      </c>
      <c r="U8887" s="29" t="str">
        <f aca="false">IF(AND($S8887="VENCIDO",$K8887="KG",OR(Painel!$B$5="(Todos)",A8887=Painel!$B$5)*OR(Painel!$E$5="(Todos)",P8887=Painel!$E$5)),$J8887+ROW()/10000000,"")</f>
        <v/>
      </c>
    </row>
    <row r="8888" customFormat="false" ht="15" hidden="false" customHeight="false" outlineLevel="0" collapsed="false">
      <c r="A8888" s="29" t="s">
        <v>57</v>
      </c>
      <c r="B8888" s="29" t="s">
        <v>15588</v>
      </c>
      <c r="C8888" s="29" t="s">
        <v>214</v>
      </c>
      <c r="D8888" s="29" t="s">
        <v>310</v>
      </c>
      <c r="E8888" s="29" t="n">
        <v>178</v>
      </c>
      <c r="F8888" s="29" t="s">
        <v>137</v>
      </c>
      <c r="G8888" s="29"/>
      <c r="H8888" s="30" t="n">
        <v>10.1</v>
      </c>
      <c r="I8888" s="31" t="n">
        <v>46265</v>
      </c>
      <c r="J8888" s="30" t="n">
        <v>10.1</v>
      </c>
      <c r="K8888" s="29" t="s">
        <v>120</v>
      </c>
      <c r="L8888" s="29" t="s">
        <v>216</v>
      </c>
      <c r="M8888" s="29"/>
      <c r="N8888" s="29" t="s">
        <v>122</v>
      </c>
      <c r="O8888" s="31" t="n">
        <v>46655</v>
      </c>
      <c r="P8888" s="29" t="s">
        <v>123</v>
      </c>
      <c r="Q8888" s="29" t="n">
        <f aca="false">IFERROR(VALUE(L8888),"")</f>
        <v>20</v>
      </c>
      <c r="R8888" s="29" t="n">
        <f aca="true">IF(O8888="","",O8888-TODAY())</f>
        <v>370</v>
      </c>
      <c r="S8888" s="29" t="str">
        <f aca="false">IF(C8888="&lt;&lt; vazio &gt;&gt;","VAZIA",IF(AND(O8888&lt;&gt;"",R8888&lt;0),"VENCIDO",IF(AND(O8888&lt;&gt;"",R8888&lt;=Parametros!$B$10),"PRÓX. VENCIMENTO",IF(F8888="Q","QUALIDADE",IF(F8888="S","BLOQUEADO",IF(F8888="R","RESTRITO/DEVOLUÇÃO",IF(OR(N8888="QUAR",N8888="QRES"),"QUARENTENA",IF(OR(B8888="DESCARTE",B8888="DEVOLUÇÃO"),"DESCARTE/DEVOLUÇÃO",IF(AND(D8888="",K8888&lt;&gt;""),"SEM LOTE",IF(AND(Q8888&lt;&gt;"",Q8888&gt;=Parametros!$B$11),"PARADO/SEM GIRO","OK"))))))))))</f>
        <v>BLOQUEADO</v>
      </c>
      <c r="T8888" s="29" t="str">
        <f aca="false">IF(AND($S8888="PARADO/SEM GIRO",$K8888="KG",OR(Painel!$B$5="(Todos)",A8888=Painel!$B$5)*OR(Painel!$E$5="(Todos)",P8888=Painel!$E$5)),$J8888+ROW()/10000000,"")</f>
        <v/>
      </c>
      <c r="U8888" s="29" t="str">
        <f aca="false">IF(AND($S8888="VENCIDO",$K8888="KG",OR(Painel!$B$5="(Todos)",A8888=Painel!$B$5)*OR(Painel!$E$5="(Todos)",P8888=Painel!$E$5)),$J8888+ROW()/10000000,"")</f>
        <v/>
      </c>
    </row>
    <row r="8889" customFormat="false" ht="15" hidden="false" customHeight="false" outlineLevel="0" collapsed="false">
      <c r="A8889" s="29" t="s">
        <v>57</v>
      </c>
      <c r="B8889" s="29" t="s">
        <v>15588</v>
      </c>
      <c r="C8889" s="29" t="s">
        <v>214</v>
      </c>
      <c r="D8889" s="29" t="s">
        <v>15617</v>
      </c>
      <c r="E8889" s="29" t="n">
        <v>178</v>
      </c>
      <c r="F8889" s="29" t="s">
        <v>137</v>
      </c>
      <c r="G8889" s="29"/>
      <c r="H8889" s="30" t="n">
        <v>20.2</v>
      </c>
      <c r="I8889" s="31" t="n">
        <v>46274</v>
      </c>
      <c r="J8889" s="30" t="n">
        <v>20.2</v>
      </c>
      <c r="K8889" s="29" t="s">
        <v>120</v>
      </c>
      <c r="L8889" s="29" t="s">
        <v>138</v>
      </c>
      <c r="M8889" s="29"/>
      <c r="N8889" s="29" t="s">
        <v>122</v>
      </c>
      <c r="O8889" s="31" t="n">
        <v>46771</v>
      </c>
      <c r="P8889" s="29" t="s">
        <v>123</v>
      </c>
      <c r="Q8889" s="29" t="n">
        <f aca="false">IFERROR(VALUE(L8889),"")</f>
        <v>11</v>
      </c>
      <c r="R8889" s="29" t="n">
        <f aca="true">IF(O8889="","",O8889-TODAY())</f>
        <v>486</v>
      </c>
      <c r="S8889" s="29" t="str">
        <f aca="false">IF(C8889="&lt;&lt; vazio &gt;&gt;","VAZIA",IF(AND(O8889&lt;&gt;"",R8889&lt;0),"VENCIDO",IF(AND(O8889&lt;&gt;"",R8889&lt;=Parametros!$B$10),"PRÓX. VENCIMENTO",IF(F8889="Q","QUALIDADE",IF(F8889="S","BLOQUEADO",IF(F8889="R","RESTRITO/DEVOLUÇÃO",IF(OR(N8889="QUAR",N8889="QRES"),"QUARENTENA",IF(OR(B8889="DESCARTE",B8889="DEVOLUÇÃO"),"DESCARTE/DEVOLUÇÃO",IF(AND(D8889="",K8889&lt;&gt;""),"SEM LOTE",IF(AND(Q8889&lt;&gt;"",Q8889&gt;=Parametros!$B$11),"PARADO/SEM GIRO","OK"))))))))))</f>
        <v>BLOQUEADO</v>
      </c>
      <c r="T8889" s="29" t="str">
        <f aca="false">IF(AND($S8889="PARADO/SEM GIRO",$K8889="KG",OR(Painel!$B$5="(Todos)",A8889=Painel!$B$5)*OR(Painel!$E$5="(Todos)",P8889=Painel!$E$5)),$J8889+ROW()/10000000,"")</f>
        <v/>
      </c>
      <c r="U8889" s="29" t="str">
        <f aca="false">IF(AND($S8889="VENCIDO",$K8889="KG",OR(Painel!$B$5="(Todos)",A8889=Painel!$B$5)*OR(Painel!$E$5="(Todos)",P8889=Painel!$E$5)),$J8889+ROW()/10000000,"")</f>
        <v/>
      </c>
    </row>
    <row r="8890" customFormat="false" ht="15" hidden="false" customHeight="false" outlineLevel="0" collapsed="false">
      <c r="A8890" s="29" t="s">
        <v>57</v>
      </c>
      <c r="B8890" s="29" t="s">
        <v>15588</v>
      </c>
      <c r="C8890" s="29" t="s">
        <v>217</v>
      </c>
      <c r="D8890" s="29" t="s">
        <v>15618</v>
      </c>
      <c r="E8890" s="29" t="n">
        <v>178</v>
      </c>
      <c r="F8890" s="29" t="s">
        <v>137</v>
      </c>
      <c r="G8890" s="29"/>
      <c r="H8890" s="30" t="n">
        <v>52.5</v>
      </c>
      <c r="I8890" s="31" t="n">
        <v>46274</v>
      </c>
      <c r="J8890" s="30" t="n">
        <v>52.5</v>
      </c>
      <c r="K8890" s="29" t="s">
        <v>120</v>
      </c>
      <c r="L8890" s="29" t="s">
        <v>138</v>
      </c>
      <c r="M8890" s="29"/>
      <c r="N8890" s="29" t="s">
        <v>122</v>
      </c>
      <c r="O8890" s="31" t="n">
        <v>46657</v>
      </c>
      <c r="P8890" s="29" t="s">
        <v>123</v>
      </c>
      <c r="Q8890" s="29" t="n">
        <f aca="false">IFERROR(VALUE(L8890),"")</f>
        <v>11</v>
      </c>
      <c r="R8890" s="29" t="n">
        <f aca="true">IF(O8890="","",O8890-TODAY())</f>
        <v>372</v>
      </c>
      <c r="S8890" s="29" t="str">
        <f aca="false">IF(C8890="&lt;&lt; vazio &gt;&gt;","VAZIA",IF(AND(O8890&lt;&gt;"",R8890&lt;0),"VENCIDO",IF(AND(O8890&lt;&gt;"",R8890&lt;=Parametros!$B$10),"PRÓX. VENCIMENTO",IF(F8890="Q","QUALIDADE",IF(F8890="S","BLOQUEADO",IF(F8890="R","RESTRITO/DEVOLUÇÃO",IF(OR(N8890="QUAR",N8890="QRES"),"QUARENTENA",IF(OR(B8890="DESCARTE",B8890="DEVOLUÇÃO"),"DESCARTE/DEVOLUÇÃO",IF(AND(D8890="",K8890&lt;&gt;""),"SEM LOTE",IF(AND(Q8890&lt;&gt;"",Q8890&gt;=Parametros!$B$11),"PARADO/SEM GIRO","OK"))))))))))</f>
        <v>BLOQUEADO</v>
      </c>
      <c r="T8890" s="29" t="str">
        <f aca="false">IF(AND($S8890="PARADO/SEM GIRO",$K8890="KG",OR(Painel!$B$5="(Todos)",A8890=Painel!$B$5)*OR(Painel!$E$5="(Todos)",P8890=Painel!$E$5)),$J8890+ROW()/10000000,"")</f>
        <v/>
      </c>
      <c r="U8890" s="29" t="str">
        <f aca="false">IF(AND($S8890="VENCIDO",$K8890="KG",OR(Painel!$B$5="(Todos)",A8890=Painel!$B$5)*OR(Painel!$E$5="(Todos)",P8890=Painel!$E$5)),$J8890+ROW()/10000000,"")</f>
        <v/>
      </c>
    </row>
    <row r="8891" customFormat="false" ht="15" hidden="false" customHeight="false" outlineLevel="0" collapsed="false">
      <c r="A8891" s="29" t="s">
        <v>57</v>
      </c>
      <c r="B8891" s="29" t="s">
        <v>15588</v>
      </c>
      <c r="C8891" s="29" t="s">
        <v>217</v>
      </c>
      <c r="D8891" s="29" t="s">
        <v>15619</v>
      </c>
      <c r="E8891" s="29" t="n">
        <v>178</v>
      </c>
      <c r="F8891" s="29" t="s">
        <v>137</v>
      </c>
      <c r="G8891" s="29"/>
      <c r="H8891" s="30" t="n">
        <v>31.5</v>
      </c>
      <c r="I8891" s="31" t="n">
        <v>46274</v>
      </c>
      <c r="J8891" s="30" t="n">
        <v>31.5</v>
      </c>
      <c r="K8891" s="29" t="s">
        <v>120</v>
      </c>
      <c r="L8891" s="29" t="s">
        <v>138</v>
      </c>
      <c r="M8891" s="29"/>
      <c r="N8891" s="29" t="s">
        <v>122</v>
      </c>
      <c r="O8891" s="31" t="n">
        <v>46710</v>
      </c>
      <c r="P8891" s="29" t="s">
        <v>123</v>
      </c>
      <c r="Q8891" s="29" t="n">
        <f aca="false">IFERROR(VALUE(L8891),"")</f>
        <v>11</v>
      </c>
      <c r="R8891" s="29" t="n">
        <f aca="true">IF(O8891="","",O8891-TODAY())</f>
        <v>425</v>
      </c>
      <c r="S8891" s="29" t="str">
        <f aca="false">IF(C8891="&lt;&lt; vazio &gt;&gt;","VAZIA",IF(AND(O8891&lt;&gt;"",R8891&lt;0),"VENCIDO",IF(AND(O8891&lt;&gt;"",R8891&lt;=Parametros!$B$10),"PRÓX. VENCIMENTO",IF(F8891="Q","QUALIDADE",IF(F8891="S","BLOQUEADO",IF(F8891="R","RESTRITO/DEVOLUÇÃO",IF(OR(N8891="QUAR",N8891="QRES"),"QUARENTENA",IF(OR(B8891="DESCARTE",B8891="DEVOLUÇÃO"),"DESCARTE/DEVOLUÇÃO",IF(AND(D8891="",K8891&lt;&gt;""),"SEM LOTE",IF(AND(Q8891&lt;&gt;"",Q8891&gt;=Parametros!$B$11),"PARADO/SEM GIRO","OK"))))))))))</f>
        <v>BLOQUEADO</v>
      </c>
      <c r="T8891" s="29" t="str">
        <f aca="false">IF(AND($S8891="PARADO/SEM GIRO",$K8891="KG",OR(Painel!$B$5="(Todos)",A8891=Painel!$B$5)*OR(Painel!$E$5="(Todos)",P8891=Painel!$E$5)),$J8891+ROW()/10000000,"")</f>
        <v/>
      </c>
      <c r="U8891" s="29" t="str">
        <f aca="false">IF(AND($S8891="VENCIDO",$K8891="KG",OR(Painel!$B$5="(Todos)",A8891=Painel!$B$5)*OR(Painel!$E$5="(Todos)",P8891=Painel!$E$5)),$J8891+ROW()/10000000,"")</f>
        <v/>
      </c>
    </row>
    <row r="8892" customFormat="false" ht="15" hidden="false" customHeight="false" outlineLevel="0" collapsed="false">
      <c r="A8892" s="29" t="s">
        <v>57</v>
      </c>
      <c r="B8892" s="29" t="s">
        <v>15588</v>
      </c>
      <c r="C8892" s="29" t="s">
        <v>217</v>
      </c>
      <c r="D8892" s="29" t="s">
        <v>5016</v>
      </c>
      <c r="E8892" s="29" t="n">
        <v>178</v>
      </c>
      <c r="F8892" s="29" t="s">
        <v>137</v>
      </c>
      <c r="G8892" s="29"/>
      <c r="H8892" s="30" t="n">
        <v>315</v>
      </c>
      <c r="I8892" s="31" t="n">
        <v>46274</v>
      </c>
      <c r="J8892" s="30" t="n">
        <v>315</v>
      </c>
      <c r="K8892" s="29" t="s">
        <v>120</v>
      </c>
      <c r="L8892" s="29" t="s">
        <v>138</v>
      </c>
      <c r="M8892" s="29"/>
      <c r="N8892" s="29" t="s">
        <v>122</v>
      </c>
      <c r="O8892" s="31" t="n">
        <v>46834</v>
      </c>
      <c r="P8892" s="29" t="s">
        <v>123</v>
      </c>
      <c r="Q8892" s="29" t="n">
        <f aca="false">IFERROR(VALUE(L8892),"")</f>
        <v>11</v>
      </c>
      <c r="R8892" s="29" t="n">
        <f aca="true">IF(O8892="","",O8892-TODAY())</f>
        <v>549</v>
      </c>
      <c r="S8892" s="29" t="str">
        <f aca="false">IF(C8892="&lt;&lt; vazio &gt;&gt;","VAZIA",IF(AND(O8892&lt;&gt;"",R8892&lt;0),"VENCIDO",IF(AND(O8892&lt;&gt;"",R8892&lt;=Parametros!$B$10),"PRÓX. VENCIMENTO",IF(F8892="Q","QUALIDADE",IF(F8892="S","BLOQUEADO",IF(F8892="R","RESTRITO/DEVOLUÇÃO",IF(OR(N8892="QUAR",N8892="QRES"),"QUARENTENA",IF(OR(B8892="DESCARTE",B8892="DEVOLUÇÃO"),"DESCARTE/DEVOLUÇÃO",IF(AND(D8892="",K8892&lt;&gt;""),"SEM LOTE",IF(AND(Q8892&lt;&gt;"",Q8892&gt;=Parametros!$B$11),"PARADO/SEM GIRO","OK"))))))))))</f>
        <v>BLOQUEADO</v>
      </c>
      <c r="T8892" s="29" t="str">
        <f aca="false">IF(AND($S8892="PARADO/SEM GIRO",$K8892="KG",OR(Painel!$B$5="(Todos)",A8892=Painel!$B$5)*OR(Painel!$E$5="(Todos)",P8892=Painel!$E$5)),$J8892+ROW()/10000000,"")</f>
        <v/>
      </c>
      <c r="U8892" s="29" t="str">
        <f aca="false">IF(AND($S8892="VENCIDO",$K8892="KG",OR(Painel!$B$5="(Todos)",A8892=Painel!$B$5)*OR(Painel!$E$5="(Todos)",P8892=Painel!$E$5)),$J8892+ROW()/10000000,"")</f>
        <v/>
      </c>
    </row>
    <row r="8893" customFormat="false" ht="15" hidden="false" customHeight="false" outlineLevel="0" collapsed="false">
      <c r="A8893" s="29" t="s">
        <v>57</v>
      </c>
      <c r="B8893" s="29" t="s">
        <v>15588</v>
      </c>
      <c r="C8893" s="29" t="s">
        <v>217</v>
      </c>
      <c r="D8893" s="29" t="s">
        <v>15620</v>
      </c>
      <c r="E8893" s="29" t="n">
        <v>178</v>
      </c>
      <c r="F8893" s="29" t="s">
        <v>137</v>
      </c>
      <c r="G8893" s="29"/>
      <c r="H8893" s="30" t="n">
        <v>10.5</v>
      </c>
      <c r="I8893" s="31" t="n">
        <v>46265</v>
      </c>
      <c r="J8893" s="30" t="n">
        <v>10.5</v>
      </c>
      <c r="K8893" s="29" t="s">
        <v>120</v>
      </c>
      <c r="L8893" s="29" t="s">
        <v>216</v>
      </c>
      <c r="M8893" s="29"/>
      <c r="N8893" s="29" t="s">
        <v>122</v>
      </c>
      <c r="O8893" s="31" t="n">
        <v>46659</v>
      </c>
      <c r="P8893" s="29" t="s">
        <v>123</v>
      </c>
      <c r="Q8893" s="29" t="n">
        <f aca="false">IFERROR(VALUE(L8893),"")</f>
        <v>20</v>
      </c>
      <c r="R8893" s="29" t="n">
        <f aca="true">IF(O8893="","",O8893-TODAY())</f>
        <v>374</v>
      </c>
      <c r="S8893" s="29" t="str">
        <f aca="false">IF(C8893="&lt;&lt; vazio &gt;&gt;","VAZIA",IF(AND(O8893&lt;&gt;"",R8893&lt;0),"VENCIDO",IF(AND(O8893&lt;&gt;"",R8893&lt;=Parametros!$B$10),"PRÓX. VENCIMENTO",IF(F8893="Q","QUALIDADE",IF(F8893="S","BLOQUEADO",IF(F8893="R","RESTRITO/DEVOLUÇÃO",IF(OR(N8893="QUAR",N8893="QRES"),"QUARENTENA",IF(OR(B8893="DESCARTE",B8893="DEVOLUÇÃO"),"DESCARTE/DEVOLUÇÃO",IF(AND(D8893="",K8893&lt;&gt;""),"SEM LOTE",IF(AND(Q8893&lt;&gt;"",Q8893&gt;=Parametros!$B$11),"PARADO/SEM GIRO","OK"))))))))))</f>
        <v>BLOQUEADO</v>
      </c>
      <c r="T8893" s="29" t="str">
        <f aca="false">IF(AND($S8893="PARADO/SEM GIRO",$K8893="KG",OR(Painel!$B$5="(Todos)",A8893=Painel!$B$5)*OR(Painel!$E$5="(Todos)",P8893=Painel!$E$5)),$J8893+ROW()/10000000,"")</f>
        <v/>
      </c>
      <c r="U8893" s="29" t="str">
        <f aca="false">IF(AND($S8893="VENCIDO",$K8893="KG",OR(Painel!$B$5="(Todos)",A8893=Painel!$B$5)*OR(Painel!$E$5="(Todos)",P8893=Painel!$E$5)),$J8893+ROW()/10000000,"")</f>
        <v/>
      </c>
    </row>
    <row r="8894" customFormat="false" ht="15" hidden="false" customHeight="false" outlineLevel="0" collapsed="false">
      <c r="A8894" s="29" t="s">
        <v>57</v>
      </c>
      <c r="B8894" s="29" t="s">
        <v>15588</v>
      </c>
      <c r="C8894" s="29" t="s">
        <v>5019</v>
      </c>
      <c r="D8894" s="29" t="s">
        <v>15621</v>
      </c>
      <c r="E8894" s="29" t="n">
        <v>178</v>
      </c>
      <c r="F8894" s="29" t="s">
        <v>137</v>
      </c>
      <c r="G8894" s="29"/>
      <c r="H8894" s="30" t="n">
        <v>36.36</v>
      </c>
      <c r="I8894" s="31" t="n">
        <v>46274</v>
      </c>
      <c r="J8894" s="30" t="n">
        <v>36.36</v>
      </c>
      <c r="K8894" s="29" t="s">
        <v>120</v>
      </c>
      <c r="L8894" s="29" t="s">
        <v>138</v>
      </c>
      <c r="M8894" s="29"/>
      <c r="N8894" s="29" t="s">
        <v>122</v>
      </c>
      <c r="O8894" s="31" t="n">
        <v>46377</v>
      </c>
      <c r="P8894" s="29" t="s">
        <v>123</v>
      </c>
      <c r="Q8894" s="29" t="n">
        <f aca="false">IFERROR(VALUE(L8894),"")</f>
        <v>11</v>
      </c>
      <c r="R8894" s="29" t="n">
        <f aca="true">IF(O8894="","",O8894-TODAY())</f>
        <v>92</v>
      </c>
      <c r="S8894" s="29" t="str">
        <f aca="false">IF(C8894="&lt;&lt; vazio &gt;&gt;","VAZIA",IF(AND(O8894&lt;&gt;"",R8894&lt;0),"VENCIDO",IF(AND(O8894&lt;&gt;"",R8894&lt;=Parametros!$B$10),"PRÓX. VENCIMENTO",IF(F8894="Q","QUALIDADE",IF(F8894="S","BLOQUEADO",IF(F8894="R","RESTRITO/DEVOLUÇÃO",IF(OR(N8894="QUAR",N8894="QRES"),"QUARENTENA",IF(OR(B8894="DESCARTE",B8894="DEVOLUÇÃO"),"DESCARTE/DEVOLUÇÃO",IF(AND(D8894="",K8894&lt;&gt;""),"SEM LOTE",IF(AND(Q8894&lt;&gt;"",Q8894&gt;=Parametros!$B$11),"PARADO/SEM GIRO","OK"))))))))))</f>
        <v>BLOQUEADO</v>
      </c>
      <c r="T8894" s="29" t="str">
        <f aca="false">IF(AND($S8894="PARADO/SEM GIRO",$K8894="KG",OR(Painel!$B$5="(Todos)",A8894=Painel!$B$5)*OR(Painel!$E$5="(Todos)",P8894=Painel!$E$5)),$J8894+ROW()/10000000,"")</f>
        <v/>
      </c>
      <c r="U8894" s="29" t="str">
        <f aca="false">IF(AND($S8894="VENCIDO",$K8894="KG",OR(Painel!$B$5="(Todos)",A8894=Painel!$B$5)*OR(Painel!$E$5="(Todos)",P8894=Painel!$E$5)),$J8894+ROW()/10000000,"")</f>
        <v/>
      </c>
    </row>
    <row r="8895" customFormat="false" ht="15" hidden="false" customHeight="false" outlineLevel="0" collapsed="false">
      <c r="A8895" s="29" t="s">
        <v>57</v>
      </c>
      <c r="B8895" s="29" t="s">
        <v>15588</v>
      </c>
      <c r="C8895" s="29" t="s">
        <v>5019</v>
      </c>
      <c r="D8895" s="29" t="s">
        <v>15545</v>
      </c>
      <c r="E8895" s="29" t="n">
        <v>178</v>
      </c>
      <c r="F8895" s="29" t="s">
        <v>137</v>
      </c>
      <c r="G8895" s="29"/>
      <c r="H8895" s="30" t="n">
        <v>36.36</v>
      </c>
      <c r="I8895" s="31" t="n">
        <v>46274</v>
      </c>
      <c r="J8895" s="30" t="n">
        <v>36.36</v>
      </c>
      <c r="K8895" s="29" t="s">
        <v>120</v>
      </c>
      <c r="L8895" s="29" t="s">
        <v>138</v>
      </c>
      <c r="M8895" s="29"/>
      <c r="N8895" s="29" t="s">
        <v>122</v>
      </c>
      <c r="O8895" s="31" t="n">
        <v>46612</v>
      </c>
      <c r="P8895" s="29" t="s">
        <v>123</v>
      </c>
      <c r="Q8895" s="29" t="n">
        <f aca="false">IFERROR(VALUE(L8895),"")</f>
        <v>11</v>
      </c>
      <c r="R8895" s="29" t="n">
        <f aca="true">IF(O8895="","",O8895-TODAY())</f>
        <v>327</v>
      </c>
      <c r="S8895" s="29" t="str">
        <f aca="false">IF(C8895="&lt;&lt; vazio &gt;&gt;","VAZIA",IF(AND(O8895&lt;&gt;"",R8895&lt;0),"VENCIDO",IF(AND(O8895&lt;&gt;"",R8895&lt;=Parametros!$B$10),"PRÓX. VENCIMENTO",IF(F8895="Q","QUALIDADE",IF(F8895="S","BLOQUEADO",IF(F8895="R","RESTRITO/DEVOLUÇÃO",IF(OR(N8895="QUAR",N8895="QRES"),"QUARENTENA",IF(OR(B8895="DESCARTE",B8895="DEVOLUÇÃO"),"DESCARTE/DEVOLUÇÃO",IF(AND(D8895="",K8895&lt;&gt;""),"SEM LOTE",IF(AND(Q8895&lt;&gt;"",Q8895&gt;=Parametros!$B$11),"PARADO/SEM GIRO","OK"))))))))))</f>
        <v>BLOQUEADO</v>
      </c>
      <c r="T8895" s="29" t="str">
        <f aca="false">IF(AND($S8895="PARADO/SEM GIRO",$K8895="KG",OR(Painel!$B$5="(Todos)",A8895=Painel!$B$5)*OR(Painel!$E$5="(Todos)",P8895=Painel!$E$5)),$J8895+ROW()/10000000,"")</f>
        <v/>
      </c>
      <c r="U8895" s="29" t="str">
        <f aca="false">IF(AND($S8895="VENCIDO",$K8895="KG",OR(Painel!$B$5="(Todos)",A8895=Painel!$B$5)*OR(Painel!$E$5="(Todos)",P8895=Painel!$E$5)),$J8895+ROW()/10000000,"")</f>
        <v/>
      </c>
    </row>
    <row r="8896" customFormat="false" ht="15" hidden="false" customHeight="false" outlineLevel="0" collapsed="false">
      <c r="A8896" s="29" t="s">
        <v>57</v>
      </c>
      <c r="B8896" s="29" t="s">
        <v>15588</v>
      </c>
      <c r="C8896" s="29" t="s">
        <v>2561</v>
      </c>
      <c r="D8896" s="29" t="s">
        <v>15622</v>
      </c>
      <c r="E8896" s="29" t="n">
        <v>178</v>
      </c>
      <c r="F8896" s="29" t="s">
        <v>137</v>
      </c>
      <c r="G8896" s="29"/>
      <c r="H8896" s="30" t="n">
        <v>49.2</v>
      </c>
      <c r="I8896" s="31" t="n">
        <v>46274</v>
      </c>
      <c r="J8896" s="30" t="n">
        <v>49.2</v>
      </c>
      <c r="K8896" s="29" t="s">
        <v>120</v>
      </c>
      <c r="L8896" s="29" t="s">
        <v>138</v>
      </c>
      <c r="M8896" s="29"/>
      <c r="N8896" s="29" t="s">
        <v>122</v>
      </c>
      <c r="O8896" s="31" t="n">
        <v>46709</v>
      </c>
      <c r="P8896" s="29" t="s">
        <v>123</v>
      </c>
      <c r="Q8896" s="29" t="n">
        <f aca="false">IFERROR(VALUE(L8896),"")</f>
        <v>11</v>
      </c>
      <c r="R8896" s="29" t="n">
        <f aca="true">IF(O8896="","",O8896-TODAY())</f>
        <v>424</v>
      </c>
      <c r="S8896" s="29" t="str">
        <f aca="false">IF(C8896="&lt;&lt; vazio &gt;&gt;","VAZIA",IF(AND(O8896&lt;&gt;"",R8896&lt;0),"VENCIDO",IF(AND(O8896&lt;&gt;"",R8896&lt;=Parametros!$B$10),"PRÓX. VENCIMENTO",IF(F8896="Q","QUALIDADE",IF(F8896="S","BLOQUEADO",IF(F8896="R","RESTRITO/DEVOLUÇÃO",IF(OR(N8896="QUAR",N8896="QRES"),"QUARENTENA",IF(OR(B8896="DESCARTE",B8896="DEVOLUÇÃO"),"DESCARTE/DEVOLUÇÃO",IF(AND(D8896="",K8896&lt;&gt;""),"SEM LOTE",IF(AND(Q8896&lt;&gt;"",Q8896&gt;=Parametros!$B$11),"PARADO/SEM GIRO","OK"))))))))))</f>
        <v>BLOQUEADO</v>
      </c>
      <c r="T8896" s="29" t="str">
        <f aca="false">IF(AND($S8896="PARADO/SEM GIRO",$K8896="KG",OR(Painel!$B$5="(Todos)",A8896=Painel!$B$5)*OR(Painel!$E$5="(Todos)",P8896=Painel!$E$5)),$J8896+ROW()/10000000,"")</f>
        <v/>
      </c>
      <c r="U8896" s="29" t="str">
        <f aca="false">IF(AND($S8896="VENCIDO",$K8896="KG",OR(Painel!$B$5="(Todos)",A8896=Painel!$B$5)*OR(Painel!$E$5="(Todos)",P8896=Painel!$E$5)),$J8896+ROW()/10000000,"")</f>
        <v/>
      </c>
    </row>
    <row r="8897" customFormat="false" ht="15" hidden="false" customHeight="false" outlineLevel="0" collapsed="false">
      <c r="A8897" s="29" t="s">
        <v>57</v>
      </c>
      <c r="B8897" s="29" t="s">
        <v>15588</v>
      </c>
      <c r="C8897" s="29" t="s">
        <v>2561</v>
      </c>
      <c r="D8897" s="29" t="s">
        <v>15623</v>
      </c>
      <c r="E8897" s="29" t="n">
        <v>178</v>
      </c>
      <c r="F8897" s="29" t="s">
        <v>137</v>
      </c>
      <c r="G8897" s="29"/>
      <c r="H8897" s="30" t="n">
        <v>16.4</v>
      </c>
      <c r="I8897" s="31" t="n">
        <v>46274</v>
      </c>
      <c r="J8897" s="30" t="n">
        <v>16.4</v>
      </c>
      <c r="K8897" s="29" t="s">
        <v>120</v>
      </c>
      <c r="L8897" s="29" t="s">
        <v>138</v>
      </c>
      <c r="M8897" s="29"/>
      <c r="N8897" s="29" t="s">
        <v>122</v>
      </c>
      <c r="O8897" s="31" t="n">
        <v>46755</v>
      </c>
      <c r="P8897" s="29" t="s">
        <v>123</v>
      </c>
      <c r="Q8897" s="29" t="n">
        <f aca="false">IFERROR(VALUE(L8897),"")</f>
        <v>11</v>
      </c>
      <c r="R8897" s="29" t="n">
        <f aca="true">IF(O8897="","",O8897-TODAY())</f>
        <v>470</v>
      </c>
      <c r="S8897" s="29" t="str">
        <f aca="false">IF(C8897="&lt;&lt; vazio &gt;&gt;","VAZIA",IF(AND(O8897&lt;&gt;"",R8897&lt;0),"VENCIDO",IF(AND(O8897&lt;&gt;"",R8897&lt;=Parametros!$B$10),"PRÓX. VENCIMENTO",IF(F8897="Q","QUALIDADE",IF(F8897="S","BLOQUEADO",IF(F8897="R","RESTRITO/DEVOLUÇÃO",IF(OR(N8897="QUAR",N8897="QRES"),"QUARENTENA",IF(OR(B8897="DESCARTE",B8897="DEVOLUÇÃO"),"DESCARTE/DEVOLUÇÃO",IF(AND(D8897="",K8897&lt;&gt;""),"SEM LOTE",IF(AND(Q8897&lt;&gt;"",Q8897&gt;=Parametros!$B$11),"PARADO/SEM GIRO","OK"))))))))))</f>
        <v>BLOQUEADO</v>
      </c>
      <c r="T8897" s="29" t="str">
        <f aca="false">IF(AND($S8897="PARADO/SEM GIRO",$K8897="KG",OR(Painel!$B$5="(Todos)",A8897=Painel!$B$5)*OR(Painel!$E$5="(Todos)",P8897=Painel!$E$5)),$J8897+ROW()/10000000,"")</f>
        <v/>
      </c>
      <c r="U8897" s="29" t="str">
        <f aca="false">IF(AND($S8897="VENCIDO",$K8897="KG",OR(Painel!$B$5="(Todos)",A8897=Painel!$B$5)*OR(Painel!$E$5="(Todos)",P8897=Painel!$E$5)),$J8897+ROW()/10000000,"")</f>
        <v/>
      </c>
    </row>
    <row r="8898" customFormat="false" ht="15" hidden="false" customHeight="false" outlineLevel="0" collapsed="false">
      <c r="A8898" s="29" t="s">
        <v>57</v>
      </c>
      <c r="B8898" s="29" t="s">
        <v>15588</v>
      </c>
      <c r="C8898" s="29" t="s">
        <v>2561</v>
      </c>
      <c r="D8898" s="29" t="s">
        <v>15624</v>
      </c>
      <c r="E8898" s="29" t="n">
        <v>178</v>
      </c>
      <c r="F8898" s="29" t="s">
        <v>137</v>
      </c>
      <c r="G8898" s="29"/>
      <c r="H8898" s="30" t="n">
        <v>278.8</v>
      </c>
      <c r="I8898" s="31" t="n">
        <v>46274</v>
      </c>
      <c r="J8898" s="30" t="n">
        <v>278.8</v>
      </c>
      <c r="K8898" s="29" t="s">
        <v>120</v>
      </c>
      <c r="L8898" s="29" t="s">
        <v>138</v>
      </c>
      <c r="M8898" s="29"/>
      <c r="N8898" s="29" t="s">
        <v>122</v>
      </c>
      <c r="O8898" s="31" t="n">
        <v>46759</v>
      </c>
      <c r="P8898" s="29" t="s">
        <v>123</v>
      </c>
      <c r="Q8898" s="29" t="n">
        <f aca="false">IFERROR(VALUE(L8898),"")</f>
        <v>11</v>
      </c>
      <c r="R8898" s="29" t="n">
        <f aca="true">IF(O8898="","",O8898-TODAY())</f>
        <v>474</v>
      </c>
      <c r="S8898" s="29" t="str">
        <f aca="false">IF(C8898="&lt;&lt; vazio &gt;&gt;","VAZIA",IF(AND(O8898&lt;&gt;"",R8898&lt;0),"VENCIDO",IF(AND(O8898&lt;&gt;"",R8898&lt;=Parametros!$B$10),"PRÓX. VENCIMENTO",IF(F8898="Q","QUALIDADE",IF(F8898="S","BLOQUEADO",IF(F8898="R","RESTRITO/DEVOLUÇÃO",IF(OR(N8898="QUAR",N8898="QRES"),"QUARENTENA",IF(OR(B8898="DESCARTE",B8898="DEVOLUÇÃO"),"DESCARTE/DEVOLUÇÃO",IF(AND(D8898="",K8898&lt;&gt;""),"SEM LOTE",IF(AND(Q8898&lt;&gt;"",Q8898&gt;=Parametros!$B$11),"PARADO/SEM GIRO","OK"))))))))))</f>
        <v>BLOQUEADO</v>
      </c>
      <c r="T8898" s="29" t="str">
        <f aca="false">IF(AND($S8898="PARADO/SEM GIRO",$K8898="KG",OR(Painel!$B$5="(Todos)",A8898=Painel!$B$5)*OR(Painel!$E$5="(Todos)",P8898=Painel!$E$5)),$J8898+ROW()/10000000,"")</f>
        <v/>
      </c>
      <c r="U8898" s="29" t="str">
        <f aca="false">IF(AND($S8898="VENCIDO",$K8898="KG",OR(Painel!$B$5="(Todos)",A8898=Painel!$B$5)*OR(Painel!$E$5="(Todos)",P8898=Painel!$E$5)),$J8898+ROW()/10000000,"")</f>
        <v/>
      </c>
    </row>
    <row r="8899" customFormat="false" ht="15" hidden="false" customHeight="false" outlineLevel="0" collapsed="false">
      <c r="A8899" s="29" t="s">
        <v>57</v>
      </c>
      <c r="B8899" s="29" t="s">
        <v>15588</v>
      </c>
      <c r="C8899" s="29" t="s">
        <v>2561</v>
      </c>
      <c r="D8899" s="29" t="s">
        <v>6309</v>
      </c>
      <c r="E8899" s="29" t="n">
        <v>178</v>
      </c>
      <c r="F8899" s="29" t="s">
        <v>137</v>
      </c>
      <c r="G8899" s="29"/>
      <c r="H8899" s="30" t="n">
        <v>65.6</v>
      </c>
      <c r="I8899" s="31" t="n">
        <v>46274</v>
      </c>
      <c r="J8899" s="30" t="n">
        <v>65.6</v>
      </c>
      <c r="K8899" s="29" t="s">
        <v>120</v>
      </c>
      <c r="L8899" s="29" t="s">
        <v>138</v>
      </c>
      <c r="M8899" s="29"/>
      <c r="N8899" s="29" t="s">
        <v>122</v>
      </c>
      <c r="O8899" s="31" t="n">
        <v>46778</v>
      </c>
      <c r="P8899" s="29" t="s">
        <v>123</v>
      </c>
      <c r="Q8899" s="29" t="n">
        <f aca="false">IFERROR(VALUE(L8899),"")</f>
        <v>11</v>
      </c>
      <c r="R8899" s="29" t="n">
        <f aca="true">IF(O8899="","",O8899-TODAY())</f>
        <v>493</v>
      </c>
      <c r="S8899" s="29" t="str">
        <f aca="false">IF(C8899="&lt;&lt; vazio &gt;&gt;","VAZIA",IF(AND(O8899&lt;&gt;"",R8899&lt;0),"VENCIDO",IF(AND(O8899&lt;&gt;"",R8899&lt;=Parametros!$B$10),"PRÓX. VENCIMENTO",IF(F8899="Q","QUALIDADE",IF(F8899="S","BLOQUEADO",IF(F8899="R","RESTRITO/DEVOLUÇÃO",IF(OR(N8899="QUAR",N8899="QRES"),"QUARENTENA",IF(OR(B8899="DESCARTE",B8899="DEVOLUÇÃO"),"DESCARTE/DEVOLUÇÃO",IF(AND(D8899="",K8899&lt;&gt;""),"SEM LOTE",IF(AND(Q8899&lt;&gt;"",Q8899&gt;=Parametros!$B$11),"PARADO/SEM GIRO","OK"))))))))))</f>
        <v>BLOQUEADO</v>
      </c>
      <c r="T8899" s="29" t="str">
        <f aca="false">IF(AND($S8899="PARADO/SEM GIRO",$K8899="KG",OR(Painel!$B$5="(Todos)",A8899=Painel!$B$5)*OR(Painel!$E$5="(Todos)",P8899=Painel!$E$5)),$J8899+ROW()/10000000,"")</f>
        <v/>
      </c>
      <c r="U8899" s="29" t="str">
        <f aca="false">IF(AND($S8899="VENCIDO",$K8899="KG",OR(Painel!$B$5="(Todos)",A8899=Painel!$B$5)*OR(Painel!$E$5="(Todos)",P8899=Painel!$E$5)),$J8899+ROW()/10000000,"")</f>
        <v/>
      </c>
    </row>
    <row r="8900" customFormat="false" ht="15" hidden="false" customHeight="false" outlineLevel="0" collapsed="false">
      <c r="A8900" s="29" t="s">
        <v>57</v>
      </c>
      <c r="B8900" s="29" t="s">
        <v>15588</v>
      </c>
      <c r="C8900" s="29" t="s">
        <v>2561</v>
      </c>
      <c r="D8900" s="29" t="s">
        <v>15625</v>
      </c>
      <c r="E8900" s="29" t="n">
        <v>178</v>
      </c>
      <c r="F8900" s="29" t="s">
        <v>137</v>
      </c>
      <c r="G8900" s="29"/>
      <c r="H8900" s="30" t="n">
        <v>16.4</v>
      </c>
      <c r="I8900" s="31" t="n">
        <v>46274</v>
      </c>
      <c r="J8900" s="30" t="n">
        <v>16.4</v>
      </c>
      <c r="K8900" s="29" t="s">
        <v>120</v>
      </c>
      <c r="L8900" s="29" t="s">
        <v>138</v>
      </c>
      <c r="M8900" s="29"/>
      <c r="N8900" s="29" t="s">
        <v>122</v>
      </c>
      <c r="O8900" s="31" t="n">
        <v>46790</v>
      </c>
      <c r="P8900" s="29" t="s">
        <v>123</v>
      </c>
      <c r="Q8900" s="29" t="n">
        <f aca="false">IFERROR(VALUE(L8900),"")</f>
        <v>11</v>
      </c>
      <c r="R8900" s="29" t="n">
        <f aca="true">IF(O8900="","",O8900-TODAY())</f>
        <v>505</v>
      </c>
      <c r="S8900" s="29" t="str">
        <f aca="false">IF(C8900="&lt;&lt; vazio &gt;&gt;","VAZIA",IF(AND(O8900&lt;&gt;"",R8900&lt;0),"VENCIDO",IF(AND(O8900&lt;&gt;"",R8900&lt;=Parametros!$B$10),"PRÓX. VENCIMENTO",IF(F8900="Q","QUALIDADE",IF(F8900="S","BLOQUEADO",IF(F8900="R","RESTRITO/DEVOLUÇÃO",IF(OR(N8900="QUAR",N8900="QRES"),"QUARENTENA",IF(OR(B8900="DESCARTE",B8900="DEVOLUÇÃO"),"DESCARTE/DEVOLUÇÃO",IF(AND(D8900="",K8900&lt;&gt;""),"SEM LOTE",IF(AND(Q8900&lt;&gt;"",Q8900&gt;=Parametros!$B$11),"PARADO/SEM GIRO","OK"))))))))))</f>
        <v>BLOQUEADO</v>
      </c>
      <c r="T8900" s="29" t="str">
        <f aca="false">IF(AND($S8900="PARADO/SEM GIRO",$K8900="KG",OR(Painel!$B$5="(Todos)",A8900=Painel!$B$5)*OR(Painel!$E$5="(Todos)",P8900=Painel!$E$5)),$J8900+ROW()/10000000,"")</f>
        <v/>
      </c>
      <c r="U8900" s="29" t="str">
        <f aca="false">IF(AND($S8900="VENCIDO",$K8900="KG",OR(Painel!$B$5="(Todos)",A8900=Painel!$B$5)*OR(Painel!$E$5="(Todos)",P8900=Painel!$E$5)),$J8900+ROW()/10000000,"")</f>
        <v/>
      </c>
    </row>
    <row r="8901" customFormat="false" ht="15" hidden="false" customHeight="false" outlineLevel="0" collapsed="false">
      <c r="A8901" s="29" t="s">
        <v>57</v>
      </c>
      <c r="B8901" s="29" t="s">
        <v>15588</v>
      </c>
      <c r="C8901" s="29" t="s">
        <v>2561</v>
      </c>
      <c r="D8901" s="29" t="s">
        <v>6311</v>
      </c>
      <c r="E8901" s="29" t="n">
        <v>178</v>
      </c>
      <c r="F8901" s="29" t="s">
        <v>137</v>
      </c>
      <c r="G8901" s="29"/>
      <c r="H8901" s="30" t="n">
        <v>295.2</v>
      </c>
      <c r="I8901" s="31" t="n">
        <v>46274</v>
      </c>
      <c r="J8901" s="30" t="n">
        <v>295.2</v>
      </c>
      <c r="K8901" s="29" t="s">
        <v>120</v>
      </c>
      <c r="L8901" s="29" t="s">
        <v>138</v>
      </c>
      <c r="M8901" s="29"/>
      <c r="N8901" s="29" t="s">
        <v>122</v>
      </c>
      <c r="O8901" s="31" t="n">
        <v>46791</v>
      </c>
      <c r="P8901" s="29" t="s">
        <v>123</v>
      </c>
      <c r="Q8901" s="29" t="n">
        <f aca="false">IFERROR(VALUE(L8901),"")</f>
        <v>11</v>
      </c>
      <c r="R8901" s="29" t="n">
        <f aca="true">IF(O8901="","",O8901-TODAY())</f>
        <v>506</v>
      </c>
      <c r="S8901" s="29" t="str">
        <f aca="false">IF(C8901="&lt;&lt; vazio &gt;&gt;","VAZIA",IF(AND(O8901&lt;&gt;"",R8901&lt;0),"VENCIDO",IF(AND(O8901&lt;&gt;"",R8901&lt;=Parametros!$B$10),"PRÓX. VENCIMENTO",IF(F8901="Q","QUALIDADE",IF(F8901="S","BLOQUEADO",IF(F8901="R","RESTRITO/DEVOLUÇÃO",IF(OR(N8901="QUAR",N8901="QRES"),"QUARENTENA",IF(OR(B8901="DESCARTE",B8901="DEVOLUÇÃO"),"DESCARTE/DEVOLUÇÃO",IF(AND(D8901="",K8901&lt;&gt;""),"SEM LOTE",IF(AND(Q8901&lt;&gt;"",Q8901&gt;=Parametros!$B$11),"PARADO/SEM GIRO","OK"))))))))))</f>
        <v>BLOQUEADO</v>
      </c>
      <c r="T8901" s="29" t="str">
        <f aca="false">IF(AND($S8901="PARADO/SEM GIRO",$K8901="KG",OR(Painel!$B$5="(Todos)",A8901=Painel!$B$5)*OR(Painel!$E$5="(Todos)",P8901=Painel!$E$5)),$J8901+ROW()/10000000,"")</f>
        <v/>
      </c>
      <c r="U8901" s="29" t="str">
        <f aca="false">IF(AND($S8901="VENCIDO",$K8901="KG",OR(Painel!$B$5="(Todos)",A8901=Painel!$B$5)*OR(Painel!$E$5="(Todos)",P8901=Painel!$E$5)),$J8901+ROW()/10000000,"")</f>
        <v/>
      </c>
    </row>
    <row r="8902" customFormat="false" ht="15" hidden="false" customHeight="false" outlineLevel="0" collapsed="false">
      <c r="A8902" s="29" t="s">
        <v>57</v>
      </c>
      <c r="B8902" s="29" t="s">
        <v>15588</v>
      </c>
      <c r="C8902" s="29" t="s">
        <v>2561</v>
      </c>
      <c r="D8902" s="29" t="s">
        <v>15626</v>
      </c>
      <c r="E8902" s="29" t="n">
        <v>178</v>
      </c>
      <c r="F8902" s="29" t="s">
        <v>137</v>
      </c>
      <c r="G8902" s="29"/>
      <c r="H8902" s="30" t="n">
        <v>102.5</v>
      </c>
      <c r="I8902" s="31" t="n">
        <v>46274</v>
      </c>
      <c r="J8902" s="30" t="n">
        <v>102.5</v>
      </c>
      <c r="K8902" s="29" t="s">
        <v>120</v>
      </c>
      <c r="L8902" s="29" t="s">
        <v>138</v>
      </c>
      <c r="M8902" s="29"/>
      <c r="N8902" s="29" t="s">
        <v>122</v>
      </c>
      <c r="O8902" s="31" t="n">
        <v>46795</v>
      </c>
      <c r="P8902" s="29" t="s">
        <v>123</v>
      </c>
      <c r="Q8902" s="29" t="n">
        <f aca="false">IFERROR(VALUE(L8902),"")</f>
        <v>11</v>
      </c>
      <c r="R8902" s="29" t="n">
        <f aca="true">IF(O8902="","",O8902-TODAY())</f>
        <v>510</v>
      </c>
      <c r="S8902" s="29" t="str">
        <f aca="false">IF(C8902="&lt;&lt; vazio &gt;&gt;","VAZIA",IF(AND(O8902&lt;&gt;"",R8902&lt;0),"VENCIDO",IF(AND(O8902&lt;&gt;"",R8902&lt;=Parametros!$B$10),"PRÓX. VENCIMENTO",IF(F8902="Q","QUALIDADE",IF(F8902="S","BLOQUEADO",IF(F8902="R","RESTRITO/DEVOLUÇÃO",IF(OR(N8902="QUAR",N8902="QRES"),"QUARENTENA",IF(OR(B8902="DESCARTE",B8902="DEVOLUÇÃO"),"DESCARTE/DEVOLUÇÃO",IF(AND(D8902="",K8902&lt;&gt;""),"SEM LOTE",IF(AND(Q8902&lt;&gt;"",Q8902&gt;=Parametros!$B$11),"PARADO/SEM GIRO","OK"))))))))))</f>
        <v>BLOQUEADO</v>
      </c>
      <c r="T8902" s="29" t="str">
        <f aca="false">IF(AND($S8902="PARADO/SEM GIRO",$K8902="KG",OR(Painel!$B$5="(Todos)",A8902=Painel!$B$5)*OR(Painel!$E$5="(Todos)",P8902=Painel!$E$5)),$J8902+ROW()/10000000,"")</f>
        <v/>
      </c>
      <c r="U8902" s="29" t="str">
        <f aca="false">IF(AND($S8902="VENCIDO",$K8902="KG",OR(Painel!$B$5="(Todos)",A8902=Painel!$B$5)*OR(Painel!$E$5="(Todos)",P8902=Painel!$E$5)),$J8902+ROW()/10000000,"")</f>
        <v/>
      </c>
    </row>
    <row r="8903" customFormat="false" ht="15" hidden="false" customHeight="false" outlineLevel="0" collapsed="false">
      <c r="A8903" s="29" t="s">
        <v>57</v>
      </c>
      <c r="B8903" s="29" t="s">
        <v>15588</v>
      </c>
      <c r="C8903" s="29" t="s">
        <v>2561</v>
      </c>
      <c r="D8903" s="29" t="s">
        <v>15047</v>
      </c>
      <c r="E8903" s="29" t="n">
        <v>178</v>
      </c>
      <c r="F8903" s="29" t="s">
        <v>137</v>
      </c>
      <c r="G8903" s="29"/>
      <c r="H8903" s="30" t="n">
        <v>377.2</v>
      </c>
      <c r="I8903" s="31" t="n">
        <v>46274</v>
      </c>
      <c r="J8903" s="30" t="n">
        <v>377.2</v>
      </c>
      <c r="K8903" s="29" t="s">
        <v>120</v>
      </c>
      <c r="L8903" s="29" t="s">
        <v>138</v>
      </c>
      <c r="M8903" s="29"/>
      <c r="N8903" s="29" t="s">
        <v>122</v>
      </c>
      <c r="O8903" s="31" t="n">
        <v>46796</v>
      </c>
      <c r="P8903" s="29" t="s">
        <v>123</v>
      </c>
      <c r="Q8903" s="29" t="n">
        <f aca="false">IFERROR(VALUE(L8903),"")</f>
        <v>11</v>
      </c>
      <c r="R8903" s="29" t="n">
        <f aca="true">IF(O8903="","",O8903-TODAY())</f>
        <v>511</v>
      </c>
      <c r="S8903" s="29" t="str">
        <f aca="false">IF(C8903="&lt;&lt; vazio &gt;&gt;","VAZIA",IF(AND(O8903&lt;&gt;"",R8903&lt;0),"VENCIDO",IF(AND(O8903&lt;&gt;"",R8903&lt;=Parametros!$B$10),"PRÓX. VENCIMENTO",IF(F8903="Q","QUALIDADE",IF(F8903="S","BLOQUEADO",IF(F8903="R","RESTRITO/DEVOLUÇÃO",IF(OR(N8903="QUAR",N8903="QRES"),"QUARENTENA",IF(OR(B8903="DESCARTE",B8903="DEVOLUÇÃO"),"DESCARTE/DEVOLUÇÃO",IF(AND(D8903="",K8903&lt;&gt;""),"SEM LOTE",IF(AND(Q8903&lt;&gt;"",Q8903&gt;=Parametros!$B$11),"PARADO/SEM GIRO","OK"))))))))))</f>
        <v>BLOQUEADO</v>
      </c>
      <c r="T8903" s="29" t="str">
        <f aca="false">IF(AND($S8903="PARADO/SEM GIRO",$K8903="KG",OR(Painel!$B$5="(Todos)",A8903=Painel!$B$5)*OR(Painel!$E$5="(Todos)",P8903=Painel!$E$5)),$J8903+ROW()/10000000,"")</f>
        <v/>
      </c>
      <c r="U8903" s="29" t="str">
        <f aca="false">IF(AND($S8903="VENCIDO",$K8903="KG",OR(Painel!$B$5="(Todos)",A8903=Painel!$B$5)*OR(Painel!$E$5="(Todos)",P8903=Painel!$E$5)),$J8903+ROW()/10000000,"")</f>
        <v/>
      </c>
    </row>
    <row r="8904" customFormat="false" ht="15" hidden="false" customHeight="false" outlineLevel="0" collapsed="false">
      <c r="A8904" s="29" t="s">
        <v>57</v>
      </c>
      <c r="B8904" s="29" t="s">
        <v>15588</v>
      </c>
      <c r="C8904" s="29" t="s">
        <v>2561</v>
      </c>
      <c r="D8904" s="29" t="s">
        <v>15627</v>
      </c>
      <c r="E8904" s="29" t="n">
        <v>178</v>
      </c>
      <c r="F8904" s="29" t="s">
        <v>137</v>
      </c>
      <c r="G8904" s="29"/>
      <c r="H8904" s="30" t="n">
        <v>32.8</v>
      </c>
      <c r="I8904" s="31" t="n">
        <v>46274</v>
      </c>
      <c r="J8904" s="30" t="n">
        <v>32.8</v>
      </c>
      <c r="K8904" s="29" t="s">
        <v>120</v>
      </c>
      <c r="L8904" s="29" t="s">
        <v>138</v>
      </c>
      <c r="M8904" s="29"/>
      <c r="N8904" s="29" t="s">
        <v>122</v>
      </c>
      <c r="O8904" s="31" t="n">
        <v>46811</v>
      </c>
      <c r="P8904" s="29" t="s">
        <v>123</v>
      </c>
      <c r="Q8904" s="29" t="n">
        <f aca="false">IFERROR(VALUE(L8904),"")</f>
        <v>11</v>
      </c>
      <c r="R8904" s="29" t="n">
        <f aca="true">IF(O8904="","",O8904-TODAY())</f>
        <v>526</v>
      </c>
      <c r="S8904" s="29" t="str">
        <f aca="false">IF(C8904="&lt;&lt; vazio &gt;&gt;","VAZIA",IF(AND(O8904&lt;&gt;"",R8904&lt;0),"VENCIDO",IF(AND(O8904&lt;&gt;"",R8904&lt;=Parametros!$B$10),"PRÓX. VENCIMENTO",IF(F8904="Q","QUALIDADE",IF(F8904="S","BLOQUEADO",IF(F8904="R","RESTRITO/DEVOLUÇÃO",IF(OR(N8904="QUAR",N8904="QRES"),"QUARENTENA",IF(OR(B8904="DESCARTE",B8904="DEVOLUÇÃO"),"DESCARTE/DEVOLUÇÃO",IF(AND(D8904="",K8904&lt;&gt;""),"SEM LOTE",IF(AND(Q8904&lt;&gt;"",Q8904&gt;=Parametros!$B$11),"PARADO/SEM GIRO","OK"))))))))))</f>
        <v>BLOQUEADO</v>
      </c>
      <c r="T8904" s="29" t="str">
        <f aca="false">IF(AND($S8904="PARADO/SEM GIRO",$K8904="KG",OR(Painel!$B$5="(Todos)",A8904=Painel!$B$5)*OR(Painel!$E$5="(Todos)",P8904=Painel!$E$5)),$J8904+ROW()/10000000,"")</f>
        <v/>
      </c>
      <c r="U8904" s="29" t="str">
        <f aca="false">IF(AND($S8904="VENCIDO",$K8904="KG",OR(Painel!$B$5="(Todos)",A8904=Painel!$B$5)*OR(Painel!$E$5="(Todos)",P8904=Painel!$E$5)),$J8904+ROW()/10000000,"")</f>
        <v/>
      </c>
    </row>
    <row r="8905" customFormat="false" ht="15" hidden="false" customHeight="false" outlineLevel="0" collapsed="false">
      <c r="A8905" s="29" t="s">
        <v>57</v>
      </c>
      <c r="B8905" s="29" t="s">
        <v>15588</v>
      </c>
      <c r="C8905" s="29" t="s">
        <v>219</v>
      </c>
      <c r="D8905" s="29" t="s">
        <v>15546</v>
      </c>
      <c r="E8905" s="29" t="n">
        <v>178</v>
      </c>
      <c r="F8905" s="29" t="s">
        <v>137</v>
      </c>
      <c r="G8905" s="29"/>
      <c r="H8905" s="30" t="n">
        <v>50</v>
      </c>
      <c r="I8905" s="31" t="n">
        <v>46274</v>
      </c>
      <c r="J8905" s="30" t="n">
        <v>50</v>
      </c>
      <c r="K8905" s="29" t="s">
        <v>120</v>
      </c>
      <c r="L8905" s="29" t="s">
        <v>138</v>
      </c>
      <c r="M8905" s="29"/>
      <c r="N8905" s="29" t="s">
        <v>122</v>
      </c>
      <c r="O8905" s="31" t="n">
        <v>46563</v>
      </c>
      <c r="P8905" s="29" t="s">
        <v>123</v>
      </c>
      <c r="Q8905" s="29" t="n">
        <f aca="false">IFERROR(VALUE(L8905),"")</f>
        <v>11</v>
      </c>
      <c r="R8905" s="29" t="n">
        <f aca="true">IF(O8905="","",O8905-TODAY())</f>
        <v>278</v>
      </c>
      <c r="S8905" s="29" t="str">
        <f aca="false">IF(C8905="&lt;&lt; vazio &gt;&gt;","VAZIA",IF(AND(O8905&lt;&gt;"",R8905&lt;0),"VENCIDO",IF(AND(O8905&lt;&gt;"",R8905&lt;=Parametros!$B$10),"PRÓX. VENCIMENTO",IF(F8905="Q","QUALIDADE",IF(F8905="S","BLOQUEADO",IF(F8905="R","RESTRITO/DEVOLUÇÃO",IF(OR(N8905="QUAR",N8905="QRES"),"QUARENTENA",IF(OR(B8905="DESCARTE",B8905="DEVOLUÇÃO"),"DESCARTE/DEVOLUÇÃO",IF(AND(D8905="",K8905&lt;&gt;""),"SEM LOTE",IF(AND(Q8905&lt;&gt;"",Q8905&gt;=Parametros!$B$11),"PARADO/SEM GIRO","OK"))))))))))</f>
        <v>BLOQUEADO</v>
      </c>
      <c r="T8905" s="29" t="str">
        <f aca="false">IF(AND($S8905="PARADO/SEM GIRO",$K8905="KG",OR(Painel!$B$5="(Todos)",A8905=Painel!$B$5)*OR(Painel!$E$5="(Todos)",P8905=Painel!$E$5)),$J8905+ROW()/10000000,"")</f>
        <v/>
      </c>
      <c r="U8905" s="29" t="str">
        <f aca="false">IF(AND($S8905="VENCIDO",$K8905="KG",OR(Painel!$B$5="(Todos)",A8905=Painel!$B$5)*OR(Painel!$E$5="(Todos)",P8905=Painel!$E$5)),$J8905+ROW()/10000000,"")</f>
        <v/>
      </c>
    </row>
    <row r="8906" customFormat="false" ht="15" hidden="false" customHeight="false" outlineLevel="0" collapsed="false">
      <c r="A8906" s="29" t="s">
        <v>57</v>
      </c>
      <c r="B8906" s="29" t="s">
        <v>15588</v>
      </c>
      <c r="C8906" s="29" t="s">
        <v>219</v>
      </c>
      <c r="D8906" s="29" t="s">
        <v>3906</v>
      </c>
      <c r="E8906" s="29" t="n">
        <v>178</v>
      </c>
      <c r="F8906" s="29" t="s">
        <v>137</v>
      </c>
      <c r="G8906" s="29"/>
      <c r="H8906" s="30" t="n">
        <v>20</v>
      </c>
      <c r="I8906" s="31" t="n">
        <v>46274</v>
      </c>
      <c r="J8906" s="30" t="n">
        <v>20</v>
      </c>
      <c r="K8906" s="29" t="s">
        <v>120</v>
      </c>
      <c r="L8906" s="29" t="s">
        <v>138</v>
      </c>
      <c r="M8906" s="29"/>
      <c r="N8906" s="29" t="s">
        <v>122</v>
      </c>
      <c r="O8906" s="31" t="n">
        <v>46572</v>
      </c>
      <c r="P8906" s="29" t="s">
        <v>123</v>
      </c>
      <c r="Q8906" s="29" t="n">
        <f aca="false">IFERROR(VALUE(L8906),"")</f>
        <v>11</v>
      </c>
      <c r="R8906" s="29" t="n">
        <f aca="true">IF(O8906="","",O8906-TODAY())</f>
        <v>287</v>
      </c>
      <c r="S8906" s="29" t="str">
        <f aca="false">IF(C8906="&lt;&lt; vazio &gt;&gt;","VAZIA",IF(AND(O8906&lt;&gt;"",R8906&lt;0),"VENCIDO",IF(AND(O8906&lt;&gt;"",R8906&lt;=Parametros!$B$10),"PRÓX. VENCIMENTO",IF(F8906="Q","QUALIDADE",IF(F8906="S","BLOQUEADO",IF(F8906="R","RESTRITO/DEVOLUÇÃO",IF(OR(N8906="QUAR",N8906="QRES"),"QUARENTENA",IF(OR(B8906="DESCARTE",B8906="DEVOLUÇÃO"),"DESCARTE/DEVOLUÇÃO",IF(AND(D8906="",K8906&lt;&gt;""),"SEM LOTE",IF(AND(Q8906&lt;&gt;"",Q8906&gt;=Parametros!$B$11),"PARADO/SEM GIRO","OK"))))))))))</f>
        <v>BLOQUEADO</v>
      </c>
      <c r="T8906" s="29" t="str">
        <f aca="false">IF(AND($S8906="PARADO/SEM GIRO",$K8906="KG",OR(Painel!$B$5="(Todos)",A8906=Painel!$B$5)*OR(Painel!$E$5="(Todos)",P8906=Painel!$E$5)),$J8906+ROW()/10000000,"")</f>
        <v/>
      </c>
      <c r="U8906" s="29" t="str">
        <f aca="false">IF(AND($S8906="VENCIDO",$K8906="KG",OR(Painel!$B$5="(Todos)",A8906=Painel!$B$5)*OR(Painel!$E$5="(Todos)",P8906=Painel!$E$5)),$J8906+ROW()/10000000,"")</f>
        <v/>
      </c>
    </row>
    <row r="8907" customFormat="false" ht="15" hidden="false" customHeight="false" outlineLevel="0" collapsed="false">
      <c r="A8907" s="29" t="s">
        <v>57</v>
      </c>
      <c r="B8907" s="29" t="s">
        <v>15588</v>
      </c>
      <c r="C8907" s="29" t="s">
        <v>152</v>
      </c>
      <c r="D8907" s="29" t="s">
        <v>5716</v>
      </c>
      <c r="E8907" s="29" t="n">
        <v>178</v>
      </c>
      <c r="F8907" s="29" t="s">
        <v>137</v>
      </c>
      <c r="G8907" s="29"/>
      <c r="H8907" s="30" t="n">
        <v>80.8</v>
      </c>
      <c r="I8907" s="31" t="n">
        <v>46271</v>
      </c>
      <c r="J8907" s="30" t="n">
        <v>80.8</v>
      </c>
      <c r="K8907" s="29" t="s">
        <v>120</v>
      </c>
      <c r="L8907" s="29" t="s">
        <v>221</v>
      </c>
      <c r="M8907" s="29"/>
      <c r="N8907" s="29" t="s">
        <v>122</v>
      </c>
      <c r="O8907" s="31" t="n">
        <v>46115</v>
      </c>
      <c r="P8907" s="29" t="s">
        <v>123</v>
      </c>
      <c r="Q8907" s="29" t="n">
        <f aca="false">IFERROR(VALUE(L8907),"")</f>
        <v>14</v>
      </c>
      <c r="R8907" s="29" t="n">
        <f aca="true">IF(O8907="","",O8907-TODAY())</f>
        <v>-170</v>
      </c>
      <c r="S8907" s="29" t="str">
        <f aca="false">IF(C8907="&lt;&lt; vazio &gt;&gt;","VAZIA",IF(AND(O8907&lt;&gt;"",R8907&lt;0),"VENCIDO",IF(AND(O8907&lt;&gt;"",R8907&lt;=Parametros!$B$10),"PRÓX. VENCIMENTO",IF(F8907="Q","QUALIDADE",IF(F8907="S","BLOQUEADO",IF(F8907="R","RESTRITO/DEVOLUÇÃO",IF(OR(N8907="QUAR",N8907="QRES"),"QUARENTENA",IF(OR(B8907="DESCARTE",B8907="DEVOLUÇÃO"),"DESCARTE/DEVOLUÇÃO",IF(AND(D8907="",K8907&lt;&gt;""),"SEM LOTE",IF(AND(Q8907&lt;&gt;"",Q8907&gt;=Parametros!$B$11),"PARADO/SEM GIRO","OK"))))))))))</f>
        <v>VENCIDO</v>
      </c>
      <c r="T8907" s="29" t="str">
        <f aca="false">IF(AND($S8907="PARADO/SEM GIRO",$K8907="KG",OR(Painel!$B$5="(Todos)",A8907=Painel!$B$5)*OR(Painel!$E$5="(Todos)",P8907=Painel!$E$5)),$J8907+ROW()/10000000,"")</f>
        <v/>
      </c>
      <c r="U8907" s="29" t="n">
        <f aca="false">IF(AND($S8907="VENCIDO",$K8907="KG",OR(Painel!$B$5="(Todos)",A8907=Painel!$B$5)*OR(Painel!$E$5="(Todos)",P8907=Painel!$E$5)),$J8907+ROW()/10000000,"")</f>
        <v>80.8008907</v>
      </c>
    </row>
    <row r="8908" customFormat="false" ht="15" hidden="false" customHeight="false" outlineLevel="0" collapsed="false">
      <c r="A8908" s="29" t="s">
        <v>57</v>
      </c>
      <c r="B8908" s="29" t="s">
        <v>15588</v>
      </c>
      <c r="C8908" s="29" t="s">
        <v>152</v>
      </c>
      <c r="D8908" s="29" t="s">
        <v>5031</v>
      </c>
      <c r="E8908" s="29" t="n">
        <v>178</v>
      </c>
      <c r="F8908" s="29" t="s">
        <v>137</v>
      </c>
      <c r="G8908" s="29"/>
      <c r="H8908" s="30" t="n">
        <v>1100.9</v>
      </c>
      <c r="I8908" s="31" t="n">
        <v>46274</v>
      </c>
      <c r="J8908" s="30" t="n">
        <v>1100.9</v>
      </c>
      <c r="K8908" s="29" t="s">
        <v>120</v>
      </c>
      <c r="L8908" s="29" t="s">
        <v>138</v>
      </c>
      <c r="M8908" s="29"/>
      <c r="N8908" s="29" t="s">
        <v>122</v>
      </c>
      <c r="O8908" s="31" t="n">
        <v>46590</v>
      </c>
      <c r="P8908" s="29" t="s">
        <v>123</v>
      </c>
      <c r="Q8908" s="29" t="n">
        <f aca="false">IFERROR(VALUE(L8908),"")</f>
        <v>11</v>
      </c>
      <c r="R8908" s="29" t="n">
        <f aca="true">IF(O8908="","",O8908-TODAY())</f>
        <v>305</v>
      </c>
      <c r="S8908" s="29" t="str">
        <f aca="false">IF(C8908="&lt;&lt; vazio &gt;&gt;","VAZIA",IF(AND(O8908&lt;&gt;"",R8908&lt;0),"VENCIDO",IF(AND(O8908&lt;&gt;"",R8908&lt;=Parametros!$B$10),"PRÓX. VENCIMENTO",IF(F8908="Q","QUALIDADE",IF(F8908="S","BLOQUEADO",IF(F8908="R","RESTRITO/DEVOLUÇÃO",IF(OR(N8908="QUAR",N8908="QRES"),"QUARENTENA",IF(OR(B8908="DESCARTE",B8908="DEVOLUÇÃO"),"DESCARTE/DEVOLUÇÃO",IF(AND(D8908="",K8908&lt;&gt;""),"SEM LOTE",IF(AND(Q8908&lt;&gt;"",Q8908&gt;=Parametros!$B$11),"PARADO/SEM GIRO","OK"))))))))))</f>
        <v>BLOQUEADO</v>
      </c>
      <c r="T8908" s="29" t="str">
        <f aca="false">IF(AND($S8908="PARADO/SEM GIRO",$K8908="KG",OR(Painel!$B$5="(Todos)",A8908=Painel!$B$5)*OR(Painel!$E$5="(Todos)",P8908=Painel!$E$5)),$J8908+ROW()/10000000,"")</f>
        <v/>
      </c>
      <c r="U8908" s="29" t="str">
        <f aca="false">IF(AND($S8908="VENCIDO",$K8908="KG",OR(Painel!$B$5="(Todos)",A8908=Painel!$B$5)*OR(Painel!$E$5="(Todos)",P8908=Painel!$E$5)),$J8908+ROW()/10000000,"")</f>
        <v/>
      </c>
    </row>
    <row r="8909" customFormat="false" ht="15" hidden="false" customHeight="false" outlineLevel="0" collapsed="false">
      <c r="A8909" s="29" t="s">
        <v>57</v>
      </c>
      <c r="B8909" s="29" t="s">
        <v>15588</v>
      </c>
      <c r="C8909" s="29" t="s">
        <v>396</v>
      </c>
      <c r="D8909" s="29" t="s">
        <v>15628</v>
      </c>
      <c r="E8909" s="29" t="n">
        <v>178</v>
      </c>
      <c r="F8909" s="29" t="s">
        <v>137</v>
      </c>
      <c r="G8909" s="29"/>
      <c r="H8909" s="30" t="n">
        <v>315</v>
      </c>
      <c r="I8909" s="31" t="n">
        <v>46274</v>
      </c>
      <c r="J8909" s="30" t="n">
        <v>315</v>
      </c>
      <c r="K8909" s="29" t="s">
        <v>120</v>
      </c>
      <c r="L8909" s="29" t="s">
        <v>138</v>
      </c>
      <c r="M8909" s="29"/>
      <c r="N8909" s="29" t="s">
        <v>122</v>
      </c>
      <c r="O8909" s="31" t="n">
        <v>46634</v>
      </c>
      <c r="P8909" s="29" t="s">
        <v>123</v>
      </c>
      <c r="Q8909" s="29" t="n">
        <f aca="false">IFERROR(VALUE(L8909),"")</f>
        <v>11</v>
      </c>
      <c r="R8909" s="29" t="n">
        <f aca="true">IF(O8909="","",O8909-TODAY())</f>
        <v>349</v>
      </c>
      <c r="S8909" s="29" t="str">
        <f aca="false">IF(C8909="&lt;&lt; vazio &gt;&gt;","VAZIA",IF(AND(O8909&lt;&gt;"",R8909&lt;0),"VENCIDO",IF(AND(O8909&lt;&gt;"",R8909&lt;=Parametros!$B$10),"PRÓX. VENCIMENTO",IF(F8909="Q","QUALIDADE",IF(F8909="S","BLOQUEADO",IF(F8909="R","RESTRITO/DEVOLUÇÃO",IF(OR(N8909="QUAR",N8909="QRES"),"QUARENTENA",IF(OR(B8909="DESCARTE",B8909="DEVOLUÇÃO"),"DESCARTE/DEVOLUÇÃO",IF(AND(D8909="",K8909&lt;&gt;""),"SEM LOTE",IF(AND(Q8909&lt;&gt;"",Q8909&gt;=Parametros!$B$11),"PARADO/SEM GIRO","OK"))))))))))</f>
        <v>BLOQUEADO</v>
      </c>
      <c r="T8909" s="29" t="str">
        <f aca="false">IF(AND($S8909="PARADO/SEM GIRO",$K8909="KG",OR(Painel!$B$5="(Todos)",A8909=Painel!$B$5)*OR(Painel!$E$5="(Todos)",P8909=Painel!$E$5)),$J8909+ROW()/10000000,"")</f>
        <v/>
      </c>
      <c r="U8909" s="29" t="str">
        <f aca="false">IF(AND($S8909="VENCIDO",$K8909="KG",OR(Painel!$B$5="(Todos)",A8909=Painel!$B$5)*OR(Painel!$E$5="(Todos)",P8909=Painel!$E$5)),$J8909+ROW()/10000000,"")</f>
        <v/>
      </c>
    </row>
    <row r="8910" customFormat="false" ht="15" hidden="false" customHeight="false" outlineLevel="0" collapsed="false">
      <c r="A8910" s="29" t="s">
        <v>57</v>
      </c>
      <c r="B8910" s="29" t="s">
        <v>15588</v>
      </c>
      <c r="C8910" s="29" t="s">
        <v>396</v>
      </c>
      <c r="D8910" s="29" t="s">
        <v>15629</v>
      </c>
      <c r="E8910" s="29" t="n">
        <v>178</v>
      </c>
      <c r="F8910" s="29" t="s">
        <v>137</v>
      </c>
      <c r="G8910" s="29"/>
      <c r="H8910" s="30" t="n">
        <v>1029</v>
      </c>
      <c r="I8910" s="31" t="n">
        <v>46274</v>
      </c>
      <c r="J8910" s="30" t="n">
        <v>1029</v>
      </c>
      <c r="K8910" s="29" t="s">
        <v>120</v>
      </c>
      <c r="L8910" s="29" t="s">
        <v>138</v>
      </c>
      <c r="M8910" s="29"/>
      <c r="N8910" s="29" t="s">
        <v>122</v>
      </c>
      <c r="O8910" s="31" t="n">
        <v>46643</v>
      </c>
      <c r="P8910" s="29" t="s">
        <v>123</v>
      </c>
      <c r="Q8910" s="29" t="n">
        <f aca="false">IFERROR(VALUE(L8910),"")</f>
        <v>11</v>
      </c>
      <c r="R8910" s="29" t="n">
        <f aca="true">IF(O8910="","",O8910-TODAY())</f>
        <v>358</v>
      </c>
      <c r="S8910" s="29" t="str">
        <f aca="false">IF(C8910="&lt;&lt; vazio &gt;&gt;","VAZIA",IF(AND(O8910&lt;&gt;"",R8910&lt;0),"VENCIDO",IF(AND(O8910&lt;&gt;"",R8910&lt;=Parametros!$B$10),"PRÓX. VENCIMENTO",IF(F8910="Q","QUALIDADE",IF(F8910="S","BLOQUEADO",IF(F8910="R","RESTRITO/DEVOLUÇÃO",IF(OR(N8910="QUAR",N8910="QRES"),"QUARENTENA",IF(OR(B8910="DESCARTE",B8910="DEVOLUÇÃO"),"DESCARTE/DEVOLUÇÃO",IF(AND(D8910="",K8910&lt;&gt;""),"SEM LOTE",IF(AND(Q8910&lt;&gt;"",Q8910&gt;=Parametros!$B$11),"PARADO/SEM GIRO","OK"))))))))))</f>
        <v>BLOQUEADO</v>
      </c>
      <c r="T8910" s="29" t="str">
        <f aca="false">IF(AND($S8910="PARADO/SEM GIRO",$K8910="KG",OR(Painel!$B$5="(Todos)",A8910=Painel!$B$5)*OR(Painel!$E$5="(Todos)",P8910=Painel!$E$5)),$J8910+ROW()/10000000,"")</f>
        <v/>
      </c>
      <c r="U8910" s="29" t="str">
        <f aca="false">IF(AND($S8910="VENCIDO",$K8910="KG",OR(Painel!$B$5="(Todos)",A8910=Painel!$B$5)*OR(Painel!$E$5="(Todos)",P8910=Painel!$E$5)),$J8910+ROW()/10000000,"")</f>
        <v/>
      </c>
    </row>
    <row r="8911" customFormat="false" ht="15" hidden="false" customHeight="false" outlineLevel="0" collapsed="false">
      <c r="A8911" s="29" t="s">
        <v>57</v>
      </c>
      <c r="B8911" s="29" t="s">
        <v>15588</v>
      </c>
      <c r="C8911" s="29" t="s">
        <v>300</v>
      </c>
      <c r="D8911" s="29" t="s">
        <v>15630</v>
      </c>
      <c r="E8911" s="29" t="n">
        <v>178</v>
      </c>
      <c r="F8911" s="29" t="s">
        <v>137</v>
      </c>
      <c r="G8911" s="29"/>
      <c r="H8911" s="30" t="n">
        <v>21</v>
      </c>
      <c r="I8911" s="31" t="n">
        <v>46274</v>
      </c>
      <c r="J8911" s="30" t="n">
        <v>21</v>
      </c>
      <c r="K8911" s="29" t="s">
        <v>120</v>
      </c>
      <c r="L8911" s="29" t="s">
        <v>138</v>
      </c>
      <c r="M8911" s="29"/>
      <c r="N8911" s="29" t="s">
        <v>122</v>
      </c>
      <c r="O8911" s="31" t="n">
        <v>46482</v>
      </c>
      <c r="P8911" s="29" t="s">
        <v>123</v>
      </c>
      <c r="Q8911" s="29" t="n">
        <f aca="false">IFERROR(VALUE(L8911),"")</f>
        <v>11</v>
      </c>
      <c r="R8911" s="29" t="n">
        <f aca="true">IF(O8911="","",O8911-TODAY())</f>
        <v>197</v>
      </c>
      <c r="S8911" s="29" t="str">
        <f aca="false">IF(C8911="&lt;&lt; vazio &gt;&gt;","VAZIA",IF(AND(O8911&lt;&gt;"",R8911&lt;0),"VENCIDO",IF(AND(O8911&lt;&gt;"",R8911&lt;=Parametros!$B$10),"PRÓX. VENCIMENTO",IF(F8911="Q","QUALIDADE",IF(F8911="S","BLOQUEADO",IF(F8911="R","RESTRITO/DEVOLUÇÃO",IF(OR(N8911="QUAR",N8911="QRES"),"QUARENTENA",IF(OR(B8911="DESCARTE",B8911="DEVOLUÇÃO"),"DESCARTE/DEVOLUÇÃO",IF(AND(D8911="",K8911&lt;&gt;""),"SEM LOTE",IF(AND(Q8911&lt;&gt;"",Q8911&gt;=Parametros!$B$11),"PARADO/SEM GIRO","OK"))))))))))</f>
        <v>BLOQUEADO</v>
      </c>
      <c r="T8911" s="29" t="str">
        <f aca="false">IF(AND($S8911="PARADO/SEM GIRO",$K8911="KG",OR(Painel!$B$5="(Todos)",A8911=Painel!$B$5)*OR(Painel!$E$5="(Todos)",P8911=Painel!$E$5)),$J8911+ROW()/10000000,"")</f>
        <v/>
      </c>
      <c r="U8911" s="29" t="str">
        <f aca="false">IF(AND($S8911="VENCIDO",$K8911="KG",OR(Painel!$B$5="(Todos)",A8911=Painel!$B$5)*OR(Painel!$E$5="(Todos)",P8911=Painel!$E$5)),$J8911+ROW()/10000000,"")</f>
        <v/>
      </c>
    </row>
    <row r="8912" customFormat="false" ht="15" hidden="false" customHeight="false" outlineLevel="0" collapsed="false">
      <c r="A8912" s="29" t="s">
        <v>57</v>
      </c>
      <c r="B8912" s="29" t="s">
        <v>15588</v>
      </c>
      <c r="C8912" s="29" t="s">
        <v>131</v>
      </c>
      <c r="D8912" s="29" t="s">
        <v>277</v>
      </c>
      <c r="E8912" s="29" t="n">
        <v>178</v>
      </c>
      <c r="F8912" s="29" t="s">
        <v>137</v>
      </c>
      <c r="G8912" s="29"/>
      <c r="H8912" s="30" t="n">
        <v>10.1</v>
      </c>
      <c r="I8912" s="31" t="n">
        <v>46274</v>
      </c>
      <c r="J8912" s="30" t="n">
        <v>10.1</v>
      </c>
      <c r="K8912" s="29" t="s">
        <v>120</v>
      </c>
      <c r="L8912" s="29" t="s">
        <v>138</v>
      </c>
      <c r="M8912" s="29"/>
      <c r="N8912" s="29" t="s">
        <v>122</v>
      </c>
      <c r="O8912" s="31" t="n">
        <v>46472</v>
      </c>
      <c r="P8912" s="29" t="s">
        <v>123</v>
      </c>
      <c r="Q8912" s="29" t="n">
        <f aca="false">IFERROR(VALUE(L8912),"")</f>
        <v>11</v>
      </c>
      <c r="R8912" s="29" t="n">
        <f aca="true">IF(O8912="","",O8912-TODAY())</f>
        <v>187</v>
      </c>
      <c r="S8912" s="29" t="str">
        <f aca="false">IF(C8912="&lt;&lt; vazio &gt;&gt;","VAZIA",IF(AND(O8912&lt;&gt;"",R8912&lt;0),"VENCIDO",IF(AND(O8912&lt;&gt;"",R8912&lt;=Parametros!$B$10),"PRÓX. VENCIMENTO",IF(F8912="Q","QUALIDADE",IF(F8912="S","BLOQUEADO",IF(F8912="R","RESTRITO/DEVOLUÇÃO",IF(OR(N8912="QUAR",N8912="QRES"),"QUARENTENA",IF(OR(B8912="DESCARTE",B8912="DEVOLUÇÃO"),"DESCARTE/DEVOLUÇÃO",IF(AND(D8912="",K8912&lt;&gt;""),"SEM LOTE",IF(AND(Q8912&lt;&gt;"",Q8912&gt;=Parametros!$B$11),"PARADO/SEM GIRO","OK"))))))))))</f>
        <v>BLOQUEADO</v>
      </c>
      <c r="T8912" s="29" t="str">
        <f aca="false">IF(AND($S8912="PARADO/SEM GIRO",$K8912="KG",OR(Painel!$B$5="(Todos)",A8912=Painel!$B$5)*OR(Painel!$E$5="(Todos)",P8912=Painel!$E$5)),$J8912+ROW()/10000000,"")</f>
        <v/>
      </c>
      <c r="U8912" s="29" t="str">
        <f aca="false">IF(AND($S8912="VENCIDO",$K8912="KG",OR(Painel!$B$5="(Todos)",A8912=Painel!$B$5)*OR(Painel!$E$5="(Todos)",P8912=Painel!$E$5)),$J8912+ROW()/10000000,"")</f>
        <v/>
      </c>
    </row>
    <row r="8913" customFormat="false" ht="15" hidden="false" customHeight="false" outlineLevel="0" collapsed="false">
      <c r="A8913" s="29" t="s">
        <v>57</v>
      </c>
      <c r="B8913" s="29" t="s">
        <v>15588</v>
      </c>
      <c r="C8913" s="29" t="s">
        <v>131</v>
      </c>
      <c r="D8913" s="29" t="s">
        <v>5048</v>
      </c>
      <c r="E8913" s="29" t="n">
        <v>178</v>
      </c>
      <c r="F8913" s="29" t="s">
        <v>137</v>
      </c>
      <c r="G8913" s="29"/>
      <c r="H8913" s="30" t="n">
        <v>20.2</v>
      </c>
      <c r="I8913" s="31" t="n">
        <v>46274</v>
      </c>
      <c r="J8913" s="30" t="n">
        <v>20.2</v>
      </c>
      <c r="K8913" s="29" t="s">
        <v>120</v>
      </c>
      <c r="L8913" s="29" t="s">
        <v>138</v>
      </c>
      <c r="M8913" s="29"/>
      <c r="N8913" s="29" t="s">
        <v>122</v>
      </c>
      <c r="O8913" s="31" t="n">
        <v>46594</v>
      </c>
      <c r="P8913" s="29" t="s">
        <v>123</v>
      </c>
      <c r="Q8913" s="29" t="n">
        <f aca="false">IFERROR(VALUE(L8913),"")</f>
        <v>11</v>
      </c>
      <c r="R8913" s="29" t="n">
        <f aca="true">IF(O8913="","",O8913-TODAY())</f>
        <v>309</v>
      </c>
      <c r="S8913" s="29" t="str">
        <f aca="false">IF(C8913="&lt;&lt; vazio &gt;&gt;","VAZIA",IF(AND(O8913&lt;&gt;"",R8913&lt;0),"VENCIDO",IF(AND(O8913&lt;&gt;"",R8913&lt;=Parametros!$B$10),"PRÓX. VENCIMENTO",IF(F8913="Q","QUALIDADE",IF(F8913="S","BLOQUEADO",IF(F8913="R","RESTRITO/DEVOLUÇÃO",IF(OR(N8913="QUAR",N8913="QRES"),"QUARENTENA",IF(OR(B8913="DESCARTE",B8913="DEVOLUÇÃO"),"DESCARTE/DEVOLUÇÃO",IF(AND(D8913="",K8913&lt;&gt;""),"SEM LOTE",IF(AND(Q8913&lt;&gt;"",Q8913&gt;=Parametros!$B$11),"PARADO/SEM GIRO","OK"))))))))))</f>
        <v>BLOQUEADO</v>
      </c>
      <c r="T8913" s="29" t="str">
        <f aca="false">IF(AND($S8913="PARADO/SEM GIRO",$K8913="KG",OR(Painel!$B$5="(Todos)",A8913=Painel!$B$5)*OR(Painel!$E$5="(Todos)",P8913=Painel!$E$5)),$J8913+ROW()/10000000,"")</f>
        <v/>
      </c>
      <c r="U8913" s="29" t="str">
        <f aca="false">IF(AND($S8913="VENCIDO",$K8913="KG",OR(Painel!$B$5="(Todos)",A8913=Painel!$B$5)*OR(Painel!$E$5="(Todos)",P8913=Painel!$E$5)),$J8913+ROW()/10000000,"")</f>
        <v/>
      </c>
    </row>
    <row r="8914" customFormat="false" ht="15" hidden="false" customHeight="false" outlineLevel="0" collapsed="false">
      <c r="A8914" s="29" t="s">
        <v>57</v>
      </c>
      <c r="B8914" s="29" t="s">
        <v>15588</v>
      </c>
      <c r="C8914" s="29" t="s">
        <v>303</v>
      </c>
      <c r="D8914" s="29" t="s">
        <v>5052</v>
      </c>
      <c r="E8914" s="29" t="n">
        <v>178</v>
      </c>
      <c r="F8914" s="29" t="s">
        <v>137</v>
      </c>
      <c r="G8914" s="29"/>
      <c r="H8914" s="30" t="n">
        <v>808</v>
      </c>
      <c r="I8914" s="31" t="n">
        <v>46274</v>
      </c>
      <c r="J8914" s="30" t="n">
        <v>808</v>
      </c>
      <c r="K8914" s="29" t="s">
        <v>120</v>
      </c>
      <c r="L8914" s="29" t="s">
        <v>138</v>
      </c>
      <c r="M8914" s="29"/>
      <c r="N8914" s="29" t="s">
        <v>122</v>
      </c>
      <c r="O8914" s="31" t="n">
        <v>46599</v>
      </c>
      <c r="P8914" s="29" t="s">
        <v>123</v>
      </c>
      <c r="Q8914" s="29" t="n">
        <f aca="false">IFERROR(VALUE(L8914),"")</f>
        <v>11</v>
      </c>
      <c r="R8914" s="29" t="n">
        <f aca="true">IF(O8914="","",O8914-TODAY())</f>
        <v>314</v>
      </c>
      <c r="S8914" s="29" t="str">
        <f aca="false">IF(C8914="&lt;&lt; vazio &gt;&gt;","VAZIA",IF(AND(O8914&lt;&gt;"",R8914&lt;0),"VENCIDO",IF(AND(O8914&lt;&gt;"",R8914&lt;=Parametros!$B$10),"PRÓX. VENCIMENTO",IF(F8914="Q","QUALIDADE",IF(F8914="S","BLOQUEADO",IF(F8914="R","RESTRITO/DEVOLUÇÃO",IF(OR(N8914="QUAR",N8914="QRES"),"QUARENTENA",IF(OR(B8914="DESCARTE",B8914="DEVOLUÇÃO"),"DESCARTE/DEVOLUÇÃO",IF(AND(D8914="",K8914&lt;&gt;""),"SEM LOTE",IF(AND(Q8914&lt;&gt;"",Q8914&gt;=Parametros!$B$11),"PARADO/SEM GIRO","OK"))))))))))</f>
        <v>BLOQUEADO</v>
      </c>
      <c r="T8914" s="29" t="str">
        <f aca="false">IF(AND($S8914="PARADO/SEM GIRO",$K8914="KG",OR(Painel!$B$5="(Todos)",A8914=Painel!$B$5)*OR(Painel!$E$5="(Todos)",P8914=Painel!$E$5)),$J8914+ROW()/10000000,"")</f>
        <v/>
      </c>
      <c r="U8914" s="29" t="str">
        <f aca="false">IF(AND($S8914="VENCIDO",$K8914="KG",OR(Painel!$B$5="(Todos)",A8914=Painel!$B$5)*OR(Painel!$E$5="(Todos)",P8914=Painel!$E$5)),$J8914+ROW()/10000000,"")</f>
        <v/>
      </c>
    </row>
    <row r="8915" customFormat="false" ht="15" hidden="false" customHeight="false" outlineLevel="0" collapsed="false">
      <c r="A8915" s="29" t="s">
        <v>57</v>
      </c>
      <c r="B8915" s="29" t="s">
        <v>15588</v>
      </c>
      <c r="C8915" s="29" t="s">
        <v>486</v>
      </c>
      <c r="D8915" s="29" t="s">
        <v>15631</v>
      </c>
      <c r="E8915" s="29" t="n">
        <v>178</v>
      </c>
      <c r="F8915" s="29" t="s">
        <v>137</v>
      </c>
      <c r="G8915" s="29"/>
      <c r="H8915" s="30" t="n">
        <v>52.5</v>
      </c>
      <c r="I8915" s="31" t="n">
        <v>46274</v>
      </c>
      <c r="J8915" s="30" t="n">
        <v>52.5</v>
      </c>
      <c r="K8915" s="29" t="s">
        <v>120</v>
      </c>
      <c r="L8915" s="29" t="s">
        <v>138</v>
      </c>
      <c r="M8915" s="29"/>
      <c r="N8915" s="29" t="s">
        <v>134</v>
      </c>
      <c r="O8915" s="31" t="n">
        <v>46340</v>
      </c>
      <c r="P8915" s="29" t="s">
        <v>123</v>
      </c>
      <c r="Q8915" s="29" t="n">
        <f aca="false">IFERROR(VALUE(L8915),"")</f>
        <v>11</v>
      </c>
      <c r="R8915" s="29" t="n">
        <f aca="true">IF(O8915="","",O8915-TODAY())</f>
        <v>55</v>
      </c>
      <c r="S8915" s="29" t="str">
        <f aca="false">IF(C8915="&lt;&lt; vazio &gt;&gt;","VAZIA",IF(AND(O8915&lt;&gt;"",R8915&lt;0),"VENCIDO",IF(AND(O8915&lt;&gt;"",R8915&lt;=Parametros!$B$10),"PRÓX. VENCIMENTO",IF(F8915="Q","QUALIDADE",IF(F8915="S","BLOQUEADO",IF(F8915="R","RESTRITO/DEVOLUÇÃO",IF(OR(N8915="QUAR",N8915="QRES"),"QUARENTENA",IF(OR(B8915="DESCARTE",B8915="DEVOLUÇÃO"),"DESCARTE/DEVOLUÇÃO",IF(AND(D8915="",K8915&lt;&gt;""),"SEM LOTE",IF(AND(Q8915&lt;&gt;"",Q8915&gt;=Parametros!$B$11),"PARADO/SEM GIRO","OK"))))))))))</f>
        <v>PRÓX. VENCIMENTO</v>
      </c>
      <c r="T8915" s="29" t="str">
        <f aca="false">IF(AND($S8915="PARADO/SEM GIRO",$K8915="KG",OR(Painel!$B$5="(Todos)",A8915=Painel!$B$5)*OR(Painel!$E$5="(Todos)",P8915=Painel!$E$5)),$J8915+ROW()/10000000,"")</f>
        <v/>
      </c>
      <c r="U8915" s="29" t="str">
        <f aca="false">IF(AND($S8915="VENCIDO",$K8915="KG",OR(Painel!$B$5="(Todos)",A8915=Painel!$B$5)*OR(Painel!$E$5="(Todos)",P8915=Painel!$E$5)),$J8915+ROW()/10000000,"")</f>
        <v/>
      </c>
    </row>
    <row r="8916" customFormat="false" ht="15" hidden="false" customHeight="false" outlineLevel="0" collapsed="false">
      <c r="A8916" s="29" t="s">
        <v>57</v>
      </c>
      <c r="B8916" s="29" t="s">
        <v>15588</v>
      </c>
      <c r="C8916" s="29" t="s">
        <v>418</v>
      </c>
      <c r="D8916" s="29" t="s">
        <v>5058</v>
      </c>
      <c r="E8916" s="29" t="n">
        <v>178</v>
      </c>
      <c r="F8916" s="29" t="s">
        <v>137</v>
      </c>
      <c r="G8916" s="29"/>
      <c r="H8916" s="30" t="n">
        <v>623.2</v>
      </c>
      <c r="I8916" s="31" t="n">
        <v>46274</v>
      </c>
      <c r="J8916" s="30" t="n">
        <v>623.2</v>
      </c>
      <c r="K8916" s="29" t="s">
        <v>120</v>
      </c>
      <c r="L8916" s="29" t="s">
        <v>138</v>
      </c>
      <c r="M8916" s="29"/>
      <c r="N8916" s="29" t="s">
        <v>122</v>
      </c>
      <c r="O8916" s="31" t="n">
        <v>46564</v>
      </c>
      <c r="P8916" s="29" t="s">
        <v>123</v>
      </c>
      <c r="Q8916" s="29" t="n">
        <f aca="false">IFERROR(VALUE(L8916),"")</f>
        <v>11</v>
      </c>
      <c r="R8916" s="29" t="n">
        <f aca="true">IF(O8916="","",O8916-TODAY())</f>
        <v>279</v>
      </c>
      <c r="S8916" s="29" t="str">
        <f aca="false">IF(C8916="&lt;&lt; vazio &gt;&gt;","VAZIA",IF(AND(O8916&lt;&gt;"",R8916&lt;0),"VENCIDO",IF(AND(O8916&lt;&gt;"",R8916&lt;=Parametros!$B$10),"PRÓX. VENCIMENTO",IF(F8916="Q","QUALIDADE",IF(F8916="S","BLOQUEADO",IF(F8916="R","RESTRITO/DEVOLUÇÃO",IF(OR(N8916="QUAR",N8916="QRES"),"QUARENTENA",IF(OR(B8916="DESCARTE",B8916="DEVOLUÇÃO"),"DESCARTE/DEVOLUÇÃO",IF(AND(D8916="",K8916&lt;&gt;""),"SEM LOTE",IF(AND(Q8916&lt;&gt;"",Q8916&gt;=Parametros!$B$11),"PARADO/SEM GIRO","OK"))))))))))</f>
        <v>BLOQUEADO</v>
      </c>
      <c r="T8916" s="29" t="str">
        <f aca="false">IF(AND($S8916="PARADO/SEM GIRO",$K8916="KG",OR(Painel!$B$5="(Todos)",A8916=Painel!$B$5)*OR(Painel!$E$5="(Todos)",P8916=Painel!$E$5)),$J8916+ROW()/10000000,"")</f>
        <v/>
      </c>
      <c r="U8916" s="29" t="str">
        <f aca="false">IF(AND($S8916="VENCIDO",$K8916="KG",OR(Painel!$B$5="(Todos)",A8916=Painel!$B$5)*OR(Painel!$E$5="(Todos)",P8916=Painel!$E$5)),$J8916+ROW()/10000000,"")</f>
        <v/>
      </c>
    </row>
    <row r="8917" customFormat="false" ht="15" hidden="false" customHeight="false" outlineLevel="0" collapsed="false">
      <c r="A8917" s="29" t="s">
        <v>57</v>
      </c>
      <c r="B8917" s="29" t="s">
        <v>15588</v>
      </c>
      <c r="C8917" s="29" t="s">
        <v>418</v>
      </c>
      <c r="D8917" s="29" t="s">
        <v>5060</v>
      </c>
      <c r="E8917" s="29" t="n">
        <v>178</v>
      </c>
      <c r="F8917" s="29" t="s">
        <v>137</v>
      </c>
      <c r="G8917" s="29"/>
      <c r="H8917" s="30" t="n">
        <v>1361.2</v>
      </c>
      <c r="I8917" s="31" t="n">
        <v>46274</v>
      </c>
      <c r="J8917" s="30" t="n">
        <v>1361.2</v>
      </c>
      <c r="K8917" s="29" t="s">
        <v>120</v>
      </c>
      <c r="L8917" s="29" t="s">
        <v>138</v>
      </c>
      <c r="M8917" s="29"/>
      <c r="N8917" s="29" t="s">
        <v>122</v>
      </c>
      <c r="O8917" s="31" t="n">
        <v>46622</v>
      </c>
      <c r="P8917" s="29" t="s">
        <v>123</v>
      </c>
      <c r="Q8917" s="29" t="n">
        <f aca="false">IFERROR(VALUE(L8917),"")</f>
        <v>11</v>
      </c>
      <c r="R8917" s="29" t="n">
        <f aca="true">IF(O8917="","",O8917-TODAY())</f>
        <v>337</v>
      </c>
      <c r="S8917" s="29" t="str">
        <f aca="false">IF(C8917="&lt;&lt; vazio &gt;&gt;","VAZIA",IF(AND(O8917&lt;&gt;"",R8917&lt;0),"VENCIDO",IF(AND(O8917&lt;&gt;"",R8917&lt;=Parametros!$B$10),"PRÓX. VENCIMENTO",IF(F8917="Q","QUALIDADE",IF(F8917="S","BLOQUEADO",IF(F8917="R","RESTRITO/DEVOLUÇÃO",IF(OR(N8917="QUAR",N8917="QRES"),"QUARENTENA",IF(OR(B8917="DESCARTE",B8917="DEVOLUÇÃO"),"DESCARTE/DEVOLUÇÃO",IF(AND(D8917="",K8917&lt;&gt;""),"SEM LOTE",IF(AND(Q8917&lt;&gt;"",Q8917&gt;=Parametros!$B$11),"PARADO/SEM GIRO","OK"))))))))))</f>
        <v>BLOQUEADO</v>
      </c>
      <c r="T8917" s="29" t="str">
        <f aca="false">IF(AND($S8917="PARADO/SEM GIRO",$K8917="KG",OR(Painel!$B$5="(Todos)",A8917=Painel!$B$5)*OR(Painel!$E$5="(Todos)",P8917=Painel!$E$5)),$J8917+ROW()/10000000,"")</f>
        <v/>
      </c>
      <c r="U8917" s="29" t="str">
        <f aca="false">IF(AND($S8917="VENCIDO",$K8917="KG",OR(Painel!$B$5="(Todos)",A8917=Painel!$B$5)*OR(Painel!$E$5="(Todos)",P8917=Painel!$E$5)),$J8917+ROW()/10000000,"")</f>
        <v/>
      </c>
    </row>
    <row r="8918" customFormat="false" ht="15" hidden="false" customHeight="false" outlineLevel="0" collapsed="false">
      <c r="A8918" s="29" t="s">
        <v>57</v>
      </c>
      <c r="B8918" s="29" t="s">
        <v>15588</v>
      </c>
      <c r="C8918" s="29" t="s">
        <v>418</v>
      </c>
      <c r="D8918" s="29" t="s">
        <v>15632</v>
      </c>
      <c r="E8918" s="29" t="n">
        <v>178</v>
      </c>
      <c r="F8918" s="29" t="s">
        <v>137</v>
      </c>
      <c r="G8918" s="29"/>
      <c r="H8918" s="30" t="n">
        <v>738</v>
      </c>
      <c r="I8918" s="31" t="n">
        <v>46274</v>
      </c>
      <c r="J8918" s="30" t="n">
        <v>738</v>
      </c>
      <c r="K8918" s="29" t="s">
        <v>120</v>
      </c>
      <c r="L8918" s="29" t="s">
        <v>138</v>
      </c>
      <c r="M8918" s="29"/>
      <c r="N8918" s="29" t="s">
        <v>122</v>
      </c>
      <c r="O8918" s="31" t="n">
        <v>46623</v>
      </c>
      <c r="P8918" s="29" t="s">
        <v>123</v>
      </c>
      <c r="Q8918" s="29" t="n">
        <f aca="false">IFERROR(VALUE(L8918),"")</f>
        <v>11</v>
      </c>
      <c r="R8918" s="29" t="n">
        <f aca="true">IF(O8918="","",O8918-TODAY())</f>
        <v>338</v>
      </c>
      <c r="S8918" s="29" t="str">
        <f aca="false">IF(C8918="&lt;&lt; vazio &gt;&gt;","VAZIA",IF(AND(O8918&lt;&gt;"",R8918&lt;0),"VENCIDO",IF(AND(O8918&lt;&gt;"",R8918&lt;=Parametros!$B$10),"PRÓX. VENCIMENTO",IF(F8918="Q","QUALIDADE",IF(F8918="S","BLOQUEADO",IF(F8918="R","RESTRITO/DEVOLUÇÃO",IF(OR(N8918="QUAR",N8918="QRES"),"QUARENTENA",IF(OR(B8918="DESCARTE",B8918="DEVOLUÇÃO"),"DESCARTE/DEVOLUÇÃO",IF(AND(D8918="",K8918&lt;&gt;""),"SEM LOTE",IF(AND(Q8918&lt;&gt;"",Q8918&gt;=Parametros!$B$11),"PARADO/SEM GIRO","OK"))))))))))</f>
        <v>BLOQUEADO</v>
      </c>
      <c r="T8918" s="29" t="str">
        <f aca="false">IF(AND($S8918="PARADO/SEM GIRO",$K8918="KG",OR(Painel!$B$5="(Todos)",A8918=Painel!$B$5)*OR(Painel!$E$5="(Todos)",P8918=Painel!$E$5)),$J8918+ROW()/10000000,"")</f>
        <v/>
      </c>
      <c r="U8918" s="29" t="str">
        <f aca="false">IF(AND($S8918="VENCIDO",$K8918="KG",OR(Painel!$B$5="(Todos)",A8918=Painel!$B$5)*OR(Painel!$E$5="(Todos)",P8918=Painel!$E$5)),$J8918+ROW()/10000000,"")</f>
        <v/>
      </c>
    </row>
    <row r="8919" customFormat="false" ht="15" hidden="false" customHeight="false" outlineLevel="0" collapsed="false">
      <c r="A8919" s="29" t="s">
        <v>57</v>
      </c>
      <c r="B8919" s="29" t="s">
        <v>15588</v>
      </c>
      <c r="C8919" s="29" t="s">
        <v>418</v>
      </c>
      <c r="D8919" s="29" t="s">
        <v>15633</v>
      </c>
      <c r="E8919" s="29" t="n">
        <v>178</v>
      </c>
      <c r="F8919" s="29" t="s">
        <v>137</v>
      </c>
      <c r="G8919" s="29"/>
      <c r="H8919" s="30" t="n">
        <v>410</v>
      </c>
      <c r="I8919" s="31" t="n">
        <v>46274</v>
      </c>
      <c r="J8919" s="30" t="n">
        <v>410</v>
      </c>
      <c r="K8919" s="29" t="s">
        <v>120</v>
      </c>
      <c r="L8919" s="29" t="s">
        <v>138</v>
      </c>
      <c r="M8919" s="29"/>
      <c r="N8919" s="29" t="s">
        <v>122</v>
      </c>
      <c r="O8919" s="31" t="n">
        <v>46633</v>
      </c>
      <c r="P8919" s="29" t="s">
        <v>123</v>
      </c>
      <c r="Q8919" s="29" t="n">
        <f aca="false">IFERROR(VALUE(L8919),"")</f>
        <v>11</v>
      </c>
      <c r="R8919" s="29" t="n">
        <f aca="true">IF(O8919="","",O8919-TODAY())</f>
        <v>348</v>
      </c>
      <c r="S8919" s="29" t="str">
        <f aca="false">IF(C8919="&lt;&lt; vazio &gt;&gt;","VAZIA",IF(AND(O8919&lt;&gt;"",R8919&lt;0),"VENCIDO",IF(AND(O8919&lt;&gt;"",R8919&lt;=Parametros!$B$10),"PRÓX. VENCIMENTO",IF(F8919="Q","QUALIDADE",IF(F8919="S","BLOQUEADO",IF(F8919="R","RESTRITO/DEVOLUÇÃO",IF(OR(N8919="QUAR",N8919="QRES"),"QUARENTENA",IF(OR(B8919="DESCARTE",B8919="DEVOLUÇÃO"),"DESCARTE/DEVOLUÇÃO",IF(AND(D8919="",K8919&lt;&gt;""),"SEM LOTE",IF(AND(Q8919&lt;&gt;"",Q8919&gt;=Parametros!$B$11),"PARADO/SEM GIRO","OK"))))))))))</f>
        <v>BLOQUEADO</v>
      </c>
      <c r="T8919" s="29" t="str">
        <f aca="false">IF(AND($S8919="PARADO/SEM GIRO",$K8919="KG",OR(Painel!$B$5="(Todos)",A8919=Painel!$B$5)*OR(Painel!$E$5="(Todos)",P8919=Painel!$E$5)),$J8919+ROW()/10000000,"")</f>
        <v/>
      </c>
      <c r="U8919" s="29" t="str">
        <f aca="false">IF(AND($S8919="VENCIDO",$K8919="KG",OR(Painel!$B$5="(Todos)",A8919=Painel!$B$5)*OR(Painel!$E$5="(Todos)",P8919=Painel!$E$5)),$J8919+ROW()/10000000,"")</f>
        <v/>
      </c>
    </row>
    <row r="8920" customFormat="false" ht="15" hidden="false" customHeight="false" outlineLevel="0" collapsed="false">
      <c r="A8920" s="29" t="s">
        <v>57</v>
      </c>
      <c r="B8920" s="29" t="s">
        <v>15588</v>
      </c>
      <c r="C8920" s="29" t="s">
        <v>226</v>
      </c>
      <c r="D8920" s="29" t="s">
        <v>5067</v>
      </c>
      <c r="E8920" s="29" t="n">
        <v>178</v>
      </c>
      <c r="F8920" s="29" t="s">
        <v>137</v>
      </c>
      <c r="G8920" s="29"/>
      <c r="H8920" s="30" t="n">
        <v>60.6</v>
      </c>
      <c r="I8920" s="31" t="n">
        <v>46274</v>
      </c>
      <c r="J8920" s="30" t="n">
        <v>60.6</v>
      </c>
      <c r="K8920" s="29" t="s">
        <v>120</v>
      </c>
      <c r="L8920" s="29" t="s">
        <v>216</v>
      </c>
      <c r="M8920" s="29"/>
      <c r="N8920" s="29" t="s">
        <v>122</v>
      </c>
      <c r="O8920" s="31" t="n">
        <v>46559</v>
      </c>
      <c r="P8920" s="29" t="s">
        <v>123</v>
      </c>
      <c r="Q8920" s="29" t="n">
        <f aca="false">IFERROR(VALUE(L8920),"")</f>
        <v>20</v>
      </c>
      <c r="R8920" s="29" t="n">
        <f aca="true">IF(O8920="","",O8920-TODAY())</f>
        <v>274</v>
      </c>
      <c r="S8920" s="29" t="str">
        <f aca="false">IF(C8920="&lt;&lt; vazio &gt;&gt;","VAZIA",IF(AND(O8920&lt;&gt;"",R8920&lt;0),"VENCIDO",IF(AND(O8920&lt;&gt;"",R8920&lt;=Parametros!$B$10),"PRÓX. VENCIMENTO",IF(F8920="Q","QUALIDADE",IF(F8920="S","BLOQUEADO",IF(F8920="R","RESTRITO/DEVOLUÇÃO",IF(OR(N8920="QUAR",N8920="QRES"),"QUARENTENA",IF(OR(B8920="DESCARTE",B8920="DEVOLUÇÃO"),"DESCARTE/DEVOLUÇÃO",IF(AND(D8920="",K8920&lt;&gt;""),"SEM LOTE",IF(AND(Q8920&lt;&gt;"",Q8920&gt;=Parametros!$B$11),"PARADO/SEM GIRO","OK"))))))))))</f>
        <v>BLOQUEADO</v>
      </c>
      <c r="T8920" s="29" t="str">
        <f aca="false">IF(AND($S8920="PARADO/SEM GIRO",$K8920="KG",OR(Painel!$B$5="(Todos)",A8920=Painel!$B$5)*OR(Painel!$E$5="(Todos)",P8920=Painel!$E$5)),$J8920+ROW()/10000000,"")</f>
        <v/>
      </c>
      <c r="U8920" s="29" t="str">
        <f aca="false">IF(AND($S8920="VENCIDO",$K8920="KG",OR(Painel!$B$5="(Todos)",A8920=Painel!$B$5)*OR(Painel!$E$5="(Todos)",P8920=Painel!$E$5)),$J8920+ROW()/10000000,"")</f>
        <v/>
      </c>
    </row>
    <row r="8921" customFormat="false" ht="15" hidden="false" customHeight="false" outlineLevel="0" collapsed="false">
      <c r="A8921" s="29" t="s">
        <v>57</v>
      </c>
      <c r="B8921" s="29" t="s">
        <v>15588</v>
      </c>
      <c r="C8921" s="29" t="s">
        <v>666</v>
      </c>
      <c r="D8921" s="29" t="s">
        <v>15634</v>
      </c>
      <c r="E8921" s="29" t="n">
        <v>178</v>
      </c>
      <c r="F8921" s="29" t="s">
        <v>137</v>
      </c>
      <c r="G8921" s="29"/>
      <c r="H8921" s="30" t="n">
        <v>65.6</v>
      </c>
      <c r="I8921" s="31" t="n">
        <v>46274</v>
      </c>
      <c r="J8921" s="30" t="n">
        <v>65.6</v>
      </c>
      <c r="K8921" s="29" t="s">
        <v>120</v>
      </c>
      <c r="L8921" s="29" t="s">
        <v>138</v>
      </c>
      <c r="M8921" s="29"/>
      <c r="N8921" s="29" t="s">
        <v>122</v>
      </c>
      <c r="O8921" s="31" t="n">
        <v>46524</v>
      </c>
      <c r="P8921" s="29" t="s">
        <v>123</v>
      </c>
      <c r="Q8921" s="29" t="n">
        <f aca="false">IFERROR(VALUE(L8921),"")</f>
        <v>11</v>
      </c>
      <c r="R8921" s="29" t="n">
        <f aca="true">IF(O8921="","",O8921-TODAY())</f>
        <v>239</v>
      </c>
      <c r="S8921" s="29" t="str">
        <f aca="false">IF(C8921="&lt;&lt; vazio &gt;&gt;","VAZIA",IF(AND(O8921&lt;&gt;"",R8921&lt;0),"VENCIDO",IF(AND(O8921&lt;&gt;"",R8921&lt;=Parametros!$B$10),"PRÓX. VENCIMENTO",IF(F8921="Q","QUALIDADE",IF(F8921="S","BLOQUEADO",IF(F8921="R","RESTRITO/DEVOLUÇÃO",IF(OR(N8921="QUAR",N8921="QRES"),"QUARENTENA",IF(OR(B8921="DESCARTE",B8921="DEVOLUÇÃO"),"DESCARTE/DEVOLUÇÃO",IF(AND(D8921="",K8921&lt;&gt;""),"SEM LOTE",IF(AND(Q8921&lt;&gt;"",Q8921&gt;=Parametros!$B$11),"PARADO/SEM GIRO","OK"))))))))))</f>
        <v>BLOQUEADO</v>
      </c>
      <c r="T8921" s="29" t="str">
        <f aca="false">IF(AND($S8921="PARADO/SEM GIRO",$K8921="KG",OR(Painel!$B$5="(Todos)",A8921=Painel!$B$5)*OR(Painel!$E$5="(Todos)",P8921=Painel!$E$5)),$J8921+ROW()/10000000,"")</f>
        <v/>
      </c>
      <c r="U8921" s="29" t="str">
        <f aca="false">IF(AND($S8921="VENCIDO",$K8921="KG",OR(Painel!$B$5="(Todos)",A8921=Painel!$B$5)*OR(Painel!$E$5="(Todos)",P8921=Painel!$E$5)),$J8921+ROW()/10000000,"")</f>
        <v/>
      </c>
    </row>
    <row r="8922" customFormat="false" ht="15" hidden="false" customHeight="false" outlineLevel="0" collapsed="false">
      <c r="A8922" s="29" t="s">
        <v>57</v>
      </c>
      <c r="B8922" s="29" t="s">
        <v>15588</v>
      </c>
      <c r="C8922" s="29" t="s">
        <v>666</v>
      </c>
      <c r="D8922" s="29" t="s">
        <v>15635</v>
      </c>
      <c r="E8922" s="29" t="n">
        <v>178</v>
      </c>
      <c r="F8922" s="29" t="s">
        <v>137</v>
      </c>
      <c r="G8922" s="29"/>
      <c r="H8922" s="30" t="n">
        <v>344.4</v>
      </c>
      <c r="I8922" s="31" t="n">
        <v>46274</v>
      </c>
      <c r="J8922" s="30" t="n">
        <v>344.4</v>
      </c>
      <c r="K8922" s="29" t="s">
        <v>120</v>
      </c>
      <c r="L8922" s="29" t="s">
        <v>138</v>
      </c>
      <c r="M8922" s="29"/>
      <c r="N8922" s="29" t="s">
        <v>122</v>
      </c>
      <c r="O8922" s="31" t="n">
        <v>46560</v>
      </c>
      <c r="P8922" s="29" t="s">
        <v>123</v>
      </c>
      <c r="Q8922" s="29" t="n">
        <f aca="false">IFERROR(VALUE(L8922),"")</f>
        <v>11</v>
      </c>
      <c r="R8922" s="29" t="n">
        <f aca="true">IF(O8922="","",O8922-TODAY())</f>
        <v>275</v>
      </c>
      <c r="S8922" s="29" t="str">
        <f aca="false">IF(C8922="&lt;&lt; vazio &gt;&gt;","VAZIA",IF(AND(O8922&lt;&gt;"",R8922&lt;0),"VENCIDO",IF(AND(O8922&lt;&gt;"",R8922&lt;=Parametros!$B$10),"PRÓX. VENCIMENTO",IF(F8922="Q","QUALIDADE",IF(F8922="S","BLOQUEADO",IF(F8922="R","RESTRITO/DEVOLUÇÃO",IF(OR(N8922="QUAR",N8922="QRES"),"QUARENTENA",IF(OR(B8922="DESCARTE",B8922="DEVOLUÇÃO"),"DESCARTE/DEVOLUÇÃO",IF(AND(D8922="",K8922&lt;&gt;""),"SEM LOTE",IF(AND(Q8922&lt;&gt;"",Q8922&gt;=Parametros!$B$11),"PARADO/SEM GIRO","OK"))))))))))</f>
        <v>BLOQUEADO</v>
      </c>
      <c r="T8922" s="29" t="str">
        <f aca="false">IF(AND($S8922="PARADO/SEM GIRO",$K8922="KG",OR(Painel!$B$5="(Todos)",A8922=Painel!$B$5)*OR(Painel!$E$5="(Todos)",P8922=Painel!$E$5)),$J8922+ROW()/10000000,"")</f>
        <v/>
      </c>
      <c r="U8922" s="29" t="str">
        <f aca="false">IF(AND($S8922="VENCIDO",$K8922="KG",OR(Painel!$B$5="(Todos)",A8922=Painel!$B$5)*OR(Painel!$E$5="(Todos)",P8922=Painel!$E$5)),$J8922+ROW()/10000000,"")</f>
        <v/>
      </c>
    </row>
    <row r="8923" customFormat="false" ht="15" hidden="false" customHeight="false" outlineLevel="0" collapsed="false">
      <c r="A8923" s="29" t="s">
        <v>57</v>
      </c>
      <c r="B8923" s="29" t="s">
        <v>15588</v>
      </c>
      <c r="C8923" s="29" t="s">
        <v>666</v>
      </c>
      <c r="D8923" s="29" t="s">
        <v>15636</v>
      </c>
      <c r="E8923" s="29" t="n">
        <v>178</v>
      </c>
      <c r="F8923" s="29" t="s">
        <v>137</v>
      </c>
      <c r="G8923" s="29"/>
      <c r="H8923" s="30" t="n">
        <v>65.6</v>
      </c>
      <c r="I8923" s="31" t="n">
        <v>46274</v>
      </c>
      <c r="J8923" s="30" t="n">
        <v>65.6</v>
      </c>
      <c r="K8923" s="29" t="s">
        <v>120</v>
      </c>
      <c r="L8923" s="29" t="s">
        <v>138</v>
      </c>
      <c r="M8923" s="29"/>
      <c r="N8923" s="29" t="s">
        <v>122</v>
      </c>
      <c r="O8923" s="31" t="n">
        <v>46580</v>
      </c>
      <c r="P8923" s="29" t="s">
        <v>123</v>
      </c>
      <c r="Q8923" s="29" t="n">
        <f aca="false">IFERROR(VALUE(L8923),"")</f>
        <v>11</v>
      </c>
      <c r="R8923" s="29" t="n">
        <f aca="true">IF(O8923="","",O8923-TODAY())</f>
        <v>295</v>
      </c>
      <c r="S8923" s="29" t="str">
        <f aca="false">IF(C8923="&lt;&lt; vazio &gt;&gt;","VAZIA",IF(AND(O8923&lt;&gt;"",R8923&lt;0),"VENCIDO",IF(AND(O8923&lt;&gt;"",R8923&lt;=Parametros!$B$10),"PRÓX. VENCIMENTO",IF(F8923="Q","QUALIDADE",IF(F8923="S","BLOQUEADO",IF(F8923="R","RESTRITO/DEVOLUÇÃO",IF(OR(N8923="QUAR",N8923="QRES"),"QUARENTENA",IF(OR(B8923="DESCARTE",B8923="DEVOLUÇÃO"),"DESCARTE/DEVOLUÇÃO",IF(AND(D8923="",K8923&lt;&gt;""),"SEM LOTE",IF(AND(Q8923&lt;&gt;"",Q8923&gt;=Parametros!$B$11),"PARADO/SEM GIRO","OK"))))))))))</f>
        <v>BLOQUEADO</v>
      </c>
      <c r="T8923" s="29" t="str">
        <f aca="false">IF(AND($S8923="PARADO/SEM GIRO",$K8923="KG",OR(Painel!$B$5="(Todos)",A8923=Painel!$B$5)*OR(Painel!$E$5="(Todos)",P8923=Painel!$E$5)),$J8923+ROW()/10000000,"")</f>
        <v/>
      </c>
      <c r="U8923" s="29" t="str">
        <f aca="false">IF(AND($S8923="VENCIDO",$K8923="KG",OR(Painel!$B$5="(Todos)",A8923=Painel!$B$5)*OR(Painel!$E$5="(Todos)",P8923=Painel!$E$5)),$J8923+ROW()/10000000,"")</f>
        <v/>
      </c>
    </row>
    <row r="8924" customFormat="false" ht="15" hidden="false" customHeight="false" outlineLevel="0" collapsed="false">
      <c r="A8924" s="29" t="s">
        <v>57</v>
      </c>
      <c r="B8924" s="29" t="s">
        <v>15588</v>
      </c>
      <c r="C8924" s="29" t="s">
        <v>154</v>
      </c>
      <c r="D8924" s="29" t="s">
        <v>6378</v>
      </c>
      <c r="E8924" s="29" t="n">
        <v>178</v>
      </c>
      <c r="F8924" s="29" t="s">
        <v>137</v>
      </c>
      <c r="G8924" s="29"/>
      <c r="H8924" s="30" t="n">
        <v>48.48</v>
      </c>
      <c r="I8924" s="31" t="n">
        <v>46271</v>
      </c>
      <c r="J8924" s="30" t="n">
        <v>48.48</v>
      </c>
      <c r="K8924" s="29" t="s">
        <v>120</v>
      </c>
      <c r="L8924" s="29" t="s">
        <v>221</v>
      </c>
      <c r="M8924" s="29"/>
      <c r="N8924" s="29" t="s">
        <v>122</v>
      </c>
      <c r="O8924" s="31" t="n">
        <v>46189</v>
      </c>
      <c r="P8924" s="29" t="s">
        <v>123</v>
      </c>
      <c r="Q8924" s="29" t="n">
        <f aca="false">IFERROR(VALUE(L8924),"")</f>
        <v>14</v>
      </c>
      <c r="R8924" s="29" t="n">
        <f aca="true">IF(O8924="","",O8924-TODAY())</f>
        <v>-96</v>
      </c>
      <c r="S8924" s="29" t="str">
        <f aca="false">IF(C8924="&lt;&lt; vazio &gt;&gt;","VAZIA",IF(AND(O8924&lt;&gt;"",R8924&lt;0),"VENCIDO",IF(AND(O8924&lt;&gt;"",R8924&lt;=Parametros!$B$10),"PRÓX. VENCIMENTO",IF(F8924="Q","QUALIDADE",IF(F8924="S","BLOQUEADO",IF(F8924="R","RESTRITO/DEVOLUÇÃO",IF(OR(N8924="QUAR",N8924="QRES"),"QUARENTENA",IF(OR(B8924="DESCARTE",B8924="DEVOLUÇÃO"),"DESCARTE/DEVOLUÇÃO",IF(AND(D8924="",K8924&lt;&gt;""),"SEM LOTE",IF(AND(Q8924&lt;&gt;"",Q8924&gt;=Parametros!$B$11),"PARADO/SEM GIRO","OK"))))))))))</f>
        <v>VENCIDO</v>
      </c>
      <c r="T8924" s="29" t="str">
        <f aca="false">IF(AND($S8924="PARADO/SEM GIRO",$K8924="KG",OR(Painel!$B$5="(Todos)",A8924=Painel!$B$5)*OR(Painel!$E$5="(Todos)",P8924=Painel!$E$5)),$J8924+ROW()/10000000,"")</f>
        <v/>
      </c>
      <c r="U8924" s="29" t="n">
        <f aca="false">IF(AND($S8924="VENCIDO",$K8924="KG",OR(Painel!$B$5="(Todos)",A8924=Painel!$B$5)*OR(Painel!$E$5="(Todos)",P8924=Painel!$E$5)),$J8924+ROW()/10000000,"")</f>
        <v>48.4808924</v>
      </c>
    </row>
    <row r="8925" customFormat="false" ht="15" hidden="false" customHeight="false" outlineLevel="0" collapsed="false">
      <c r="A8925" s="29" t="s">
        <v>57</v>
      </c>
      <c r="B8925" s="29" t="s">
        <v>15588</v>
      </c>
      <c r="C8925" s="29" t="s">
        <v>154</v>
      </c>
      <c r="D8925" s="29" t="s">
        <v>6385</v>
      </c>
      <c r="E8925" s="29" t="n">
        <v>178</v>
      </c>
      <c r="F8925" s="29" t="s">
        <v>137</v>
      </c>
      <c r="G8925" s="29"/>
      <c r="H8925" s="30" t="n">
        <v>12.12</v>
      </c>
      <c r="I8925" s="31" t="n">
        <v>46274</v>
      </c>
      <c r="J8925" s="30" t="n">
        <v>12.12</v>
      </c>
      <c r="K8925" s="29" t="s">
        <v>120</v>
      </c>
      <c r="L8925" s="29" t="s">
        <v>138</v>
      </c>
      <c r="M8925" s="29"/>
      <c r="N8925" s="29" t="s">
        <v>122</v>
      </c>
      <c r="O8925" s="31" t="n">
        <v>46578</v>
      </c>
      <c r="P8925" s="29" t="s">
        <v>123</v>
      </c>
      <c r="Q8925" s="29" t="n">
        <f aca="false">IFERROR(VALUE(L8925),"")</f>
        <v>11</v>
      </c>
      <c r="R8925" s="29" t="n">
        <f aca="true">IF(O8925="","",O8925-TODAY())</f>
        <v>293</v>
      </c>
      <c r="S8925" s="29" t="str">
        <f aca="false">IF(C8925="&lt;&lt; vazio &gt;&gt;","VAZIA",IF(AND(O8925&lt;&gt;"",R8925&lt;0),"VENCIDO",IF(AND(O8925&lt;&gt;"",R8925&lt;=Parametros!$B$10),"PRÓX. VENCIMENTO",IF(F8925="Q","QUALIDADE",IF(F8925="S","BLOQUEADO",IF(F8925="R","RESTRITO/DEVOLUÇÃO",IF(OR(N8925="QUAR",N8925="QRES"),"QUARENTENA",IF(OR(B8925="DESCARTE",B8925="DEVOLUÇÃO"),"DESCARTE/DEVOLUÇÃO",IF(AND(D8925="",K8925&lt;&gt;""),"SEM LOTE",IF(AND(Q8925&lt;&gt;"",Q8925&gt;=Parametros!$B$11),"PARADO/SEM GIRO","OK"))))))))))</f>
        <v>BLOQUEADO</v>
      </c>
      <c r="T8925" s="29" t="str">
        <f aca="false">IF(AND($S8925="PARADO/SEM GIRO",$K8925="KG",OR(Painel!$B$5="(Todos)",A8925=Painel!$B$5)*OR(Painel!$E$5="(Todos)",P8925=Painel!$E$5)),$J8925+ROW()/10000000,"")</f>
        <v/>
      </c>
      <c r="U8925" s="29" t="str">
        <f aca="false">IF(AND($S8925="VENCIDO",$K8925="KG",OR(Painel!$B$5="(Todos)",A8925=Painel!$B$5)*OR(Painel!$E$5="(Todos)",P8925=Painel!$E$5)),$J8925+ROW()/10000000,"")</f>
        <v/>
      </c>
    </row>
    <row r="8926" customFormat="false" ht="15" hidden="false" customHeight="false" outlineLevel="0" collapsed="false">
      <c r="A8926" s="29" t="s">
        <v>57</v>
      </c>
      <c r="B8926" s="29" t="s">
        <v>15588</v>
      </c>
      <c r="C8926" s="29" t="s">
        <v>154</v>
      </c>
      <c r="D8926" s="29" t="s">
        <v>5092</v>
      </c>
      <c r="E8926" s="29" t="n">
        <v>178</v>
      </c>
      <c r="F8926" s="29" t="s">
        <v>137</v>
      </c>
      <c r="G8926" s="29"/>
      <c r="H8926" s="30" t="n">
        <v>1745.28</v>
      </c>
      <c r="I8926" s="31" t="n">
        <v>46274</v>
      </c>
      <c r="J8926" s="30" t="n">
        <v>1745.28</v>
      </c>
      <c r="K8926" s="29" t="s">
        <v>120</v>
      </c>
      <c r="L8926" s="29" t="s">
        <v>138</v>
      </c>
      <c r="M8926" s="29"/>
      <c r="N8926" s="29" t="s">
        <v>122</v>
      </c>
      <c r="O8926" s="31" t="n">
        <v>46625</v>
      </c>
      <c r="P8926" s="29" t="s">
        <v>123</v>
      </c>
      <c r="Q8926" s="29" t="n">
        <f aca="false">IFERROR(VALUE(L8926),"")</f>
        <v>11</v>
      </c>
      <c r="R8926" s="29" t="n">
        <f aca="true">IF(O8926="","",O8926-TODAY())</f>
        <v>340</v>
      </c>
      <c r="S8926" s="29" t="str">
        <f aca="false">IF(C8926="&lt;&lt; vazio &gt;&gt;","VAZIA",IF(AND(O8926&lt;&gt;"",R8926&lt;0),"VENCIDO",IF(AND(O8926&lt;&gt;"",R8926&lt;=Parametros!$B$10),"PRÓX. VENCIMENTO",IF(F8926="Q","QUALIDADE",IF(F8926="S","BLOQUEADO",IF(F8926="R","RESTRITO/DEVOLUÇÃO",IF(OR(N8926="QUAR",N8926="QRES"),"QUARENTENA",IF(OR(B8926="DESCARTE",B8926="DEVOLUÇÃO"),"DESCARTE/DEVOLUÇÃO",IF(AND(D8926="",K8926&lt;&gt;""),"SEM LOTE",IF(AND(Q8926&lt;&gt;"",Q8926&gt;=Parametros!$B$11),"PARADO/SEM GIRO","OK"))))))))))</f>
        <v>BLOQUEADO</v>
      </c>
      <c r="T8926" s="29" t="str">
        <f aca="false">IF(AND($S8926="PARADO/SEM GIRO",$K8926="KG",OR(Painel!$B$5="(Todos)",A8926=Painel!$B$5)*OR(Painel!$E$5="(Todos)",P8926=Painel!$E$5)),$J8926+ROW()/10000000,"")</f>
        <v/>
      </c>
      <c r="U8926" s="29" t="str">
        <f aca="false">IF(AND($S8926="VENCIDO",$K8926="KG",OR(Painel!$B$5="(Todos)",A8926=Painel!$B$5)*OR(Painel!$E$5="(Todos)",P8926=Painel!$E$5)),$J8926+ROW()/10000000,"")</f>
        <v/>
      </c>
    </row>
    <row r="8927" customFormat="false" ht="15" hidden="false" customHeight="false" outlineLevel="0" collapsed="false">
      <c r="A8927" s="29" t="s">
        <v>57</v>
      </c>
      <c r="B8927" s="29" t="s">
        <v>15588</v>
      </c>
      <c r="C8927" s="29" t="s">
        <v>229</v>
      </c>
      <c r="D8927" s="29" t="s">
        <v>15637</v>
      </c>
      <c r="E8927" s="29" t="n">
        <v>178</v>
      </c>
      <c r="F8927" s="29" t="s">
        <v>137</v>
      </c>
      <c r="G8927" s="29"/>
      <c r="H8927" s="30" t="n">
        <v>890</v>
      </c>
      <c r="I8927" s="31" t="n">
        <v>46274</v>
      </c>
      <c r="J8927" s="30" t="n">
        <v>890</v>
      </c>
      <c r="K8927" s="29" t="s">
        <v>120</v>
      </c>
      <c r="L8927" s="29" t="s">
        <v>138</v>
      </c>
      <c r="M8927" s="29"/>
      <c r="N8927" s="29" t="s">
        <v>134</v>
      </c>
      <c r="O8927" s="31" t="n">
        <v>46290</v>
      </c>
      <c r="P8927" s="29" t="s">
        <v>123</v>
      </c>
      <c r="Q8927" s="29" t="n">
        <f aca="false">IFERROR(VALUE(L8927),"")</f>
        <v>11</v>
      </c>
      <c r="R8927" s="29" t="n">
        <f aca="true">IF(O8927="","",O8927-TODAY())</f>
        <v>5</v>
      </c>
      <c r="S8927" s="29" t="str">
        <f aca="false">IF(C8927="&lt;&lt; vazio &gt;&gt;","VAZIA",IF(AND(O8927&lt;&gt;"",R8927&lt;0),"VENCIDO",IF(AND(O8927&lt;&gt;"",R8927&lt;=Parametros!$B$10),"PRÓX. VENCIMENTO",IF(F8927="Q","QUALIDADE",IF(F8927="S","BLOQUEADO",IF(F8927="R","RESTRITO/DEVOLUÇÃO",IF(OR(N8927="QUAR",N8927="QRES"),"QUARENTENA",IF(OR(B8927="DESCARTE",B8927="DEVOLUÇÃO"),"DESCARTE/DEVOLUÇÃO",IF(AND(D8927="",K8927&lt;&gt;""),"SEM LOTE",IF(AND(Q8927&lt;&gt;"",Q8927&gt;=Parametros!$B$11),"PARADO/SEM GIRO","OK"))))))))))</f>
        <v>PRÓX. VENCIMENTO</v>
      </c>
      <c r="T8927" s="29" t="str">
        <f aca="false">IF(AND($S8927="PARADO/SEM GIRO",$K8927="KG",OR(Painel!$B$5="(Todos)",A8927=Painel!$B$5)*OR(Painel!$E$5="(Todos)",P8927=Painel!$E$5)),$J8927+ROW()/10000000,"")</f>
        <v/>
      </c>
      <c r="U8927" s="29" t="str">
        <f aca="false">IF(AND($S8927="VENCIDO",$K8927="KG",OR(Painel!$B$5="(Todos)",A8927=Painel!$B$5)*OR(Painel!$E$5="(Todos)",P8927=Painel!$E$5)),$J8927+ROW()/10000000,"")</f>
        <v/>
      </c>
    </row>
    <row r="8928" customFormat="false" ht="15" hidden="false" customHeight="false" outlineLevel="0" collapsed="false">
      <c r="A8928" s="29" t="s">
        <v>57</v>
      </c>
      <c r="B8928" s="29" t="s">
        <v>15588</v>
      </c>
      <c r="C8928" s="29" t="s">
        <v>229</v>
      </c>
      <c r="D8928" s="29" t="s">
        <v>5016</v>
      </c>
      <c r="E8928" s="29" t="n">
        <v>178</v>
      </c>
      <c r="F8928" s="29" t="s">
        <v>137</v>
      </c>
      <c r="G8928" s="29"/>
      <c r="H8928" s="30" t="n">
        <v>180</v>
      </c>
      <c r="I8928" s="31" t="n">
        <v>46274</v>
      </c>
      <c r="J8928" s="30" t="n">
        <v>180</v>
      </c>
      <c r="K8928" s="29" t="s">
        <v>120</v>
      </c>
      <c r="L8928" s="29" t="s">
        <v>138</v>
      </c>
      <c r="M8928" s="29"/>
      <c r="N8928" s="29" t="s">
        <v>122</v>
      </c>
      <c r="O8928" s="31" t="n">
        <v>46652</v>
      </c>
      <c r="P8928" s="29" t="s">
        <v>123</v>
      </c>
      <c r="Q8928" s="29" t="n">
        <f aca="false">IFERROR(VALUE(L8928),"")</f>
        <v>11</v>
      </c>
      <c r="R8928" s="29" t="n">
        <f aca="true">IF(O8928="","",O8928-TODAY())</f>
        <v>367</v>
      </c>
      <c r="S8928" s="29" t="str">
        <f aca="false">IF(C8928="&lt;&lt; vazio &gt;&gt;","VAZIA",IF(AND(O8928&lt;&gt;"",R8928&lt;0),"VENCIDO",IF(AND(O8928&lt;&gt;"",R8928&lt;=Parametros!$B$10),"PRÓX. VENCIMENTO",IF(F8928="Q","QUALIDADE",IF(F8928="S","BLOQUEADO",IF(F8928="R","RESTRITO/DEVOLUÇÃO",IF(OR(N8928="QUAR",N8928="QRES"),"QUARENTENA",IF(OR(B8928="DESCARTE",B8928="DEVOLUÇÃO"),"DESCARTE/DEVOLUÇÃO",IF(AND(D8928="",K8928&lt;&gt;""),"SEM LOTE",IF(AND(Q8928&lt;&gt;"",Q8928&gt;=Parametros!$B$11),"PARADO/SEM GIRO","OK"))))))))))</f>
        <v>BLOQUEADO</v>
      </c>
      <c r="T8928" s="29" t="str">
        <f aca="false">IF(AND($S8928="PARADO/SEM GIRO",$K8928="KG",OR(Painel!$B$5="(Todos)",A8928=Painel!$B$5)*OR(Painel!$E$5="(Todos)",P8928=Painel!$E$5)),$J8928+ROW()/10000000,"")</f>
        <v/>
      </c>
      <c r="U8928" s="29" t="str">
        <f aca="false">IF(AND($S8928="VENCIDO",$K8928="KG",OR(Painel!$B$5="(Todos)",A8928=Painel!$B$5)*OR(Painel!$E$5="(Todos)",P8928=Painel!$E$5)),$J8928+ROW()/10000000,"")</f>
        <v/>
      </c>
    </row>
    <row r="8929" customFormat="false" ht="15" hidden="false" customHeight="false" outlineLevel="0" collapsed="false">
      <c r="A8929" s="29" t="s">
        <v>57</v>
      </c>
      <c r="B8929" s="29" t="s">
        <v>15588</v>
      </c>
      <c r="C8929" s="29" t="s">
        <v>398</v>
      </c>
      <c r="D8929" s="29" t="s">
        <v>15638</v>
      </c>
      <c r="E8929" s="29" t="n">
        <v>178</v>
      </c>
      <c r="F8929" s="29" t="s">
        <v>137</v>
      </c>
      <c r="G8929" s="29"/>
      <c r="H8929" s="30" t="n">
        <v>84</v>
      </c>
      <c r="I8929" s="31" t="n">
        <v>46271</v>
      </c>
      <c r="J8929" s="30" t="n">
        <v>84</v>
      </c>
      <c r="K8929" s="29" t="s">
        <v>120</v>
      </c>
      <c r="L8929" s="29" t="s">
        <v>221</v>
      </c>
      <c r="M8929" s="29"/>
      <c r="N8929" s="29" t="s">
        <v>122</v>
      </c>
      <c r="O8929" s="31" t="n">
        <v>46241</v>
      </c>
      <c r="P8929" s="29" t="s">
        <v>123</v>
      </c>
      <c r="Q8929" s="29" t="n">
        <f aca="false">IFERROR(VALUE(L8929),"")</f>
        <v>14</v>
      </c>
      <c r="R8929" s="29" t="n">
        <f aca="true">IF(O8929="","",O8929-TODAY())</f>
        <v>-44</v>
      </c>
      <c r="S8929" s="29" t="str">
        <f aca="false">IF(C8929="&lt;&lt; vazio &gt;&gt;","VAZIA",IF(AND(O8929&lt;&gt;"",R8929&lt;0),"VENCIDO",IF(AND(O8929&lt;&gt;"",R8929&lt;=Parametros!$B$10),"PRÓX. VENCIMENTO",IF(F8929="Q","QUALIDADE",IF(F8929="S","BLOQUEADO",IF(F8929="R","RESTRITO/DEVOLUÇÃO",IF(OR(N8929="QUAR",N8929="QRES"),"QUARENTENA",IF(OR(B8929="DESCARTE",B8929="DEVOLUÇÃO"),"DESCARTE/DEVOLUÇÃO",IF(AND(D8929="",K8929&lt;&gt;""),"SEM LOTE",IF(AND(Q8929&lt;&gt;"",Q8929&gt;=Parametros!$B$11),"PARADO/SEM GIRO","OK"))))))))))</f>
        <v>VENCIDO</v>
      </c>
      <c r="T8929" s="29" t="str">
        <f aca="false">IF(AND($S8929="PARADO/SEM GIRO",$K8929="KG",OR(Painel!$B$5="(Todos)",A8929=Painel!$B$5)*OR(Painel!$E$5="(Todos)",P8929=Painel!$E$5)),$J8929+ROW()/10000000,"")</f>
        <v/>
      </c>
      <c r="U8929" s="29" t="n">
        <f aca="false">IF(AND($S8929="VENCIDO",$K8929="KG",OR(Painel!$B$5="(Todos)",A8929=Painel!$B$5)*OR(Painel!$E$5="(Todos)",P8929=Painel!$E$5)),$J8929+ROW()/10000000,"")</f>
        <v>84.0008929</v>
      </c>
    </row>
    <row r="8930" customFormat="false" ht="15" hidden="false" customHeight="false" outlineLevel="0" collapsed="false">
      <c r="A8930" s="29" t="s">
        <v>57</v>
      </c>
      <c r="B8930" s="29" t="s">
        <v>15588</v>
      </c>
      <c r="C8930" s="29" t="s">
        <v>398</v>
      </c>
      <c r="D8930" s="29" t="s">
        <v>15639</v>
      </c>
      <c r="E8930" s="29" t="n">
        <v>178</v>
      </c>
      <c r="F8930" s="29" t="s">
        <v>137</v>
      </c>
      <c r="G8930" s="29"/>
      <c r="H8930" s="30" t="n">
        <v>21</v>
      </c>
      <c r="I8930" s="31" t="n">
        <v>46274</v>
      </c>
      <c r="J8930" s="30" t="n">
        <v>21</v>
      </c>
      <c r="K8930" s="29" t="s">
        <v>120</v>
      </c>
      <c r="L8930" s="29" t="s">
        <v>138</v>
      </c>
      <c r="M8930" s="29"/>
      <c r="N8930" s="29" t="s">
        <v>122</v>
      </c>
      <c r="O8930" s="31" t="n">
        <v>46372</v>
      </c>
      <c r="P8930" s="29" t="s">
        <v>123</v>
      </c>
      <c r="Q8930" s="29" t="n">
        <f aca="false">IFERROR(VALUE(L8930),"")</f>
        <v>11</v>
      </c>
      <c r="R8930" s="29" t="n">
        <f aca="true">IF(O8930="","",O8930-TODAY())</f>
        <v>87</v>
      </c>
      <c r="S8930" s="29" t="str">
        <f aca="false">IF(C8930="&lt;&lt; vazio &gt;&gt;","VAZIA",IF(AND(O8930&lt;&gt;"",R8930&lt;0),"VENCIDO",IF(AND(O8930&lt;&gt;"",R8930&lt;=Parametros!$B$10),"PRÓX. VENCIMENTO",IF(F8930="Q","QUALIDADE",IF(F8930="S","BLOQUEADO",IF(F8930="R","RESTRITO/DEVOLUÇÃO",IF(OR(N8930="QUAR",N8930="QRES"),"QUARENTENA",IF(OR(B8930="DESCARTE",B8930="DEVOLUÇÃO"),"DESCARTE/DEVOLUÇÃO",IF(AND(D8930="",K8930&lt;&gt;""),"SEM LOTE",IF(AND(Q8930&lt;&gt;"",Q8930&gt;=Parametros!$B$11),"PARADO/SEM GIRO","OK"))))))))))</f>
        <v>BLOQUEADO</v>
      </c>
      <c r="T8930" s="29" t="str">
        <f aca="false">IF(AND($S8930="PARADO/SEM GIRO",$K8930="KG",OR(Painel!$B$5="(Todos)",A8930=Painel!$B$5)*OR(Painel!$E$5="(Todos)",P8930=Painel!$E$5)),$J8930+ROW()/10000000,"")</f>
        <v/>
      </c>
      <c r="U8930" s="29" t="str">
        <f aca="false">IF(AND($S8930="VENCIDO",$K8930="KG",OR(Painel!$B$5="(Todos)",A8930=Painel!$B$5)*OR(Painel!$E$5="(Todos)",P8930=Painel!$E$5)),$J8930+ROW()/10000000,"")</f>
        <v/>
      </c>
    </row>
    <row r="8931" customFormat="false" ht="15" hidden="false" customHeight="false" outlineLevel="0" collapsed="false">
      <c r="A8931" s="29" t="s">
        <v>57</v>
      </c>
      <c r="B8931" s="29" t="s">
        <v>15588</v>
      </c>
      <c r="C8931" s="29" t="s">
        <v>398</v>
      </c>
      <c r="D8931" s="29" t="s">
        <v>15640</v>
      </c>
      <c r="E8931" s="29" t="n">
        <v>178</v>
      </c>
      <c r="F8931" s="29" t="s">
        <v>137</v>
      </c>
      <c r="G8931" s="29"/>
      <c r="H8931" s="30" t="n">
        <v>451.5</v>
      </c>
      <c r="I8931" s="31" t="n">
        <v>46274</v>
      </c>
      <c r="J8931" s="30" t="n">
        <v>451.5</v>
      </c>
      <c r="K8931" s="29" t="s">
        <v>120</v>
      </c>
      <c r="L8931" s="29" t="s">
        <v>138</v>
      </c>
      <c r="M8931" s="29"/>
      <c r="N8931" s="29" t="s">
        <v>122</v>
      </c>
      <c r="O8931" s="31" t="n">
        <v>46442</v>
      </c>
      <c r="P8931" s="29" t="s">
        <v>123</v>
      </c>
      <c r="Q8931" s="29" t="n">
        <f aca="false">IFERROR(VALUE(L8931),"")</f>
        <v>11</v>
      </c>
      <c r="R8931" s="29" t="n">
        <f aca="true">IF(O8931="","",O8931-TODAY())</f>
        <v>157</v>
      </c>
      <c r="S8931" s="29" t="str">
        <f aca="false">IF(C8931="&lt;&lt; vazio &gt;&gt;","VAZIA",IF(AND(O8931&lt;&gt;"",R8931&lt;0),"VENCIDO",IF(AND(O8931&lt;&gt;"",R8931&lt;=Parametros!$B$10),"PRÓX. VENCIMENTO",IF(F8931="Q","QUALIDADE",IF(F8931="S","BLOQUEADO",IF(F8931="R","RESTRITO/DEVOLUÇÃO",IF(OR(N8931="QUAR",N8931="QRES"),"QUARENTENA",IF(OR(B8931="DESCARTE",B8931="DEVOLUÇÃO"),"DESCARTE/DEVOLUÇÃO",IF(AND(D8931="",K8931&lt;&gt;""),"SEM LOTE",IF(AND(Q8931&lt;&gt;"",Q8931&gt;=Parametros!$B$11),"PARADO/SEM GIRO","OK"))))))))))</f>
        <v>BLOQUEADO</v>
      </c>
      <c r="T8931" s="29" t="str">
        <f aca="false">IF(AND($S8931="PARADO/SEM GIRO",$K8931="KG",OR(Painel!$B$5="(Todos)",A8931=Painel!$B$5)*OR(Painel!$E$5="(Todos)",P8931=Painel!$E$5)),$J8931+ROW()/10000000,"")</f>
        <v/>
      </c>
      <c r="U8931" s="29" t="str">
        <f aca="false">IF(AND($S8931="VENCIDO",$K8931="KG",OR(Painel!$B$5="(Todos)",A8931=Painel!$B$5)*OR(Painel!$E$5="(Todos)",P8931=Painel!$E$5)),$J8931+ROW()/10000000,"")</f>
        <v/>
      </c>
    </row>
    <row r="8932" customFormat="false" ht="15" hidden="false" customHeight="false" outlineLevel="0" collapsed="false">
      <c r="A8932" s="29" t="s">
        <v>57</v>
      </c>
      <c r="B8932" s="29" t="s">
        <v>15588</v>
      </c>
      <c r="C8932" s="29" t="s">
        <v>306</v>
      </c>
      <c r="D8932" s="29" t="s">
        <v>6399</v>
      </c>
      <c r="E8932" s="29" t="n">
        <v>178</v>
      </c>
      <c r="F8932" s="29" t="s">
        <v>137</v>
      </c>
      <c r="G8932" s="29"/>
      <c r="H8932" s="30" t="n">
        <v>40</v>
      </c>
      <c r="I8932" s="31" t="n">
        <v>46265</v>
      </c>
      <c r="J8932" s="30" t="n">
        <v>40</v>
      </c>
      <c r="K8932" s="29" t="s">
        <v>120</v>
      </c>
      <c r="L8932" s="29" t="s">
        <v>216</v>
      </c>
      <c r="M8932" s="29"/>
      <c r="N8932" s="29" t="s">
        <v>122</v>
      </c>
      <c r="O8932" s="31" t="n">
        <v>46182</v>
      </c>
      <c r="P8932" s="29" t="s">
        <v>123</v>
      </c>
      <c r="Q8932" s="29" t="n">
        <f aca="false">IFERROR(VALUE(L8932),"")</f>
        <v>20</v>
      </c>
      <c r="R8932" s="29" t="n">
        <f aca="true">IF(O8932="","",O8932-TODAY())</f>
        <v>-103</v>
      </c>
      <c r="S8932" s="29" t="str">
        <f aca="false">IF(C8932="&lt;&lt; vazio &gt;&gt;","VAZIA",IF(AND(O8932&lt;&gt;"",R8932&lt;0),"VENCIDO",IF(AND(O8932&lt;&gt;"",R8932&lt;=Parametros!$B$10),"PRÓX. VENCIMENTO",IF(F8932="Q","QUALIDADE",IF(F8932="S","BLOQUEADO",IF(F8932="R","RESTRITO/DEVOLUÇÃO",IF(OR(N8932="QUAR",N8932="QRES"),"QUARENTENA",IF(OR(B8932="DESCARTE",B8932="DEVOLUÇÃO"),"DESCARTE/DEVOLUÇÃO",IF(AND(D8932="",K8932&lt;&gt;""),"SEM LOTE",IF(AND(Q8932&lt;&gt;"",Q8932&gt;=Parametros!$B$11),"PARADO/SEM GIRO","OK"))))))))))</f>
        <v>VENCIDO</v>
      </c>
      <c r="T8932" s="29" t="str">
        <f aca="false">IF(AND($S8932="PARADO/SEM GIRO",$K8932="KG",OR(Painel!$B$5="(Todos)",A8932=Painel!$B$5)*OR(Painel!$E$5="(Todos)",P8932=Painel!$E$5)),$J8932+ROW()/10000000,"")</f>
        <v/>
      </c>
      <c r="U8932" s="29" t="n">
        <f aca="false">IF(AND($S8932="VENCIDO",$K8932="KG",OR(Painel!$B$5="(Todos)",A8932=Painel!$B$5)*OR(Painel!$E$5="(Todos)",P8932=Painel!$E$5)),$J8932+ROW()/10000000,"")</f>
        <v>40.0008932</v>
      </c>
    </row>
    <row r="8933" customFormat="false" ht="15" hidden="false" customHeight="false" outlineLevel="0" collapsed="false">
      <c r="A8933" s="29" t="s">
        <v>57</v>
      </c>
      <c r="B8933" s="29" t="s">
        <v>15588</v>
      </c>
      <c r="C8933" s="29" t="s">
        <v>306</v>
      </c>
      <c r="D8933" s="29" t="s">
        <v>307</v>
      </c>
      <c r="E8933" s="29" t="n">
        <v>178</v>
      </c>
      <c r="F8933" s="29" t="s">
        <v>137</v>
      </c>
      <c r="G8933" s="29"/>
      <c r="H8933" s="30" t="n">
        <v>410</v>
      </c>
      <c r="I8933" s="31" t="n">
        <v>46265</v>
      </c>
      <c r="J8933" s="30" t="n">
        <v>410</v>
      </c>
      <c r="K8933" s="29" t="s">
        <v>120</v>
      </c>
      <c r="L8933" s="29" t="s">
        <v>216</v>
      </c>
      <c r="M8933" s="29"/>
      <c r="N8933" s="29" t="s">
        <v>122</v>
      </c>
      <c r="O8933" s="31" t="n">
        <v>46227</v>
      </c>
      <c r="P8933" s="29" t="s">
        <v>123</v>
      </c>
      <c r="Q8933" s="29" t="n">
        <f aca="false">IFERROR(VALUE(L8933),"")</f>
        <v>20</v>
      </c>
      <c r="R8933" s="29" t="n">
        <f aca="true">IF(O8933="","",O8933-TODAY())</f>
        <v>-58</v>
      </c>
      <c r="S8933" s="29" t="str">
        <f aca="false">IF(C8933="&lt;&lt; vazio &gt;&gt;","VAZIA",IF(AND(O8933&lt;&gt;"",R8933&lt;0),"VENCIDO",IF(AND(O8933&lt;&gt;"",R8933&lt;=Parametros!$B$10),"PRÓX. VENCIMENTO",IF(F8933="Q","QUALIDADE",IF(F8933="S","BLOQUEADO",IF(F8933="R","RESTRITO/DEVOLUÇÃO",IF(OR(N8933="QUAR",N8933="QRES"),"QUARENTENA",IF(OR(B8933="DESCARTE",B8933="DEVOLUÇÃO"),"DESCARTE/DEVOLUÇÃO",IF(AND(D8933="",K8933&lt;&gt;""),"SEM LOTE",IF(AND(Q8933&lt;&gt;"",Q8933&gt;=Parametros!$B$11),"PARADO/SEM GIRO","OK"))))))))))</f>
        <v>VENCIDO</v>
      </c>
      <c r="T8933" s="29" t="str">
        <f aca="false">IF(AND($S8933="PARADO/SEM GIRO",$K8933="KG",OR(Painel!$B$5="(Todos)",A8933=Painel!$B$5)*OR(Painel!$E$5="(Todos)",P8933=Painel!$E$5)),$J8933+ROW()/10000000,"")</f>
        <v/>
      </c>
      <c r="U8933" s="29" t="n">
        <f aca="false">IF(AND($S8933="VENCIDO",$K8933="KG",OR(Painel!$B$5="(Todos)",A8933=Painel!$B$5)*OR(Painel!$E$5="(Todos)",P8933=Painel!$E$5)),$J8933+ROW()/10000000,"")</f>
        <v>410.0008933</v>
      </c>
    </row>
    <row r="8934" customFormat="false" ht="15" hidden="false" customHeight="false" outlineLevel="0" collapsed="false">
      <c r="A8934" s="29" t="s">
        <v>57</v>
      </c>
      <c r="B8934" s="29" t="s">
        <v>15588</v>
      </c>
      <c r="C8934" s="29" t="s">
        <v>306</v>
      </c>
      <c r="D8934" s="29" t="s">
        <v>6402</v>
      </c>
      <c r="E8934" s="29" t="n">
        <v>178</v>
      </c>
      <c r="F8934" s="29" t="s">
        <v>137</v>
      </c>
      <c r="G8934" s="29"/>
      <c r="H8934" s="30" t="n">
        <v>10</v>
      </c>
      <c r="I8934" s="31" t="n">
        <v>46274</v>
      </c>
      <c r="J8934" s="30" t="n">
        <v>10</v>
      </c>
      <c r="K8934" s="29" t="s">
        <v>120</v>
      </c>
      <c r="L8934" s="29" t="s">
        <v>138</v>
      </c>
      <c r="M8934" s="29"/>
      <c r="N8934" s="29" t="s">
        <v>134</v>
      </c>
      <c r="O8934" s="31" t="n">
        <v>46286</v>
      </c>
      <c r="P8934" s="29" t="s">
        <v>123</v>
      </c>
      <c r="Q8934" s="29" t="n">
        <f aca="false">IFERROR(VALUE(L8934),"")</f>
        <v>11</v>
      </c>
      <c r="R8934" s="29" t="n">
        <f aca="true">IF(O8934="","",O8934-TODAY())</f>
        <v>1</v>
      </c>
      <c r="S8934" s="29" t="str">
        <f aca="false">IF(C8934="&lt;&lt; vazio &gt;&gt;","VAZIA",IF(AND(O8934&lt;&gt;"",R8934&lt;0),"VENCIDO",IF(AND(O8934&lt;&gt;"",R8934&lt;=Parametros!$B$10),"PRÓX. VENCIMENTO",IF(F8934="Q","QUALIDADE",IF(F8934="S","BLOQUEADO",IF(F8934="R","RESTRITO/DEVOLUÇÃO",IF(OR(N8934="QUAR",N8934="QRES"),"QUARENTENA",IF(OR(B8934="DESCARTE",B8934="DEVOLUÇÃO"),"DESCARTE/DEVOLUÇÃO",IF(AND(D8934="",K8934&lt;&gt;""),"SEM LOTE",IF(AND(Q8934&lt;&gt;"",Q8934&gt;=Parametros!$B$11),"PARADO/SEM GIRO","OK"))))))))))</f>
        <v>PRÓX. VENCIMENTO</v>
      </c>
      <c r="T8934" s="29" t="str">
        <f aca="false">IF(AND($S8934="PARADO/SEM GIRO",$K8934="KG",OR(Painel!$B$5="(Todos)",A8934=Painel!$B$5)*OR(Painel!$E$5="(Todos)",P8934=Painel!$E$5)),$J8934+ROW()/10000000,"")</f>
        <v/>
      </c>
      <c r="U8934" s="29" t="str">
        <f aca="false">IF(AND($S8934="VENCIDO",$K8934="KG",OR(Painel!$B$5="(Todos)",A8934=Painel!$B$5)*OR(Painel!$E$5="(Todos)",P8934=Painel!$E$5)),$J8934+ROW()/10000000,"")</f>
        <v/>
      </c>
    </row>
    <row r="8935" customFormat="false" ht="15" hidden="false" customHeight="false" outlineLevel="0" collapsed="false">
      <c r="A8935" s="29" t="s">
        <v>57</v>
      </c>
      <c r="B8935" s="29" t="s">
        <v>15588</v>
      </c>
      <c r="C8935" s="29" t="s">
        <v>231</v>
      </c>
      <c r="D8935" s="29" t="s">
        <v>15641</v>
      </c>
      <c r="E8935" s="29" t="n">
        <v>178</v>
      </c>
      <c r="F8935" s="29" t="s">
        <v>137</v>
      </c>
      <c r="G8935" s="29"/>
      <c r="H8935" s="30" t="n">
        <v>16.4</v>
      </c>
      <c r="I8935" s="31" t="n">
        <v>46265</v>
      </c>
      <c r="J8935" s="30" t="n">
        <v>16.4</v>
      </c>
      <c r="K8935" s="29" t="s">
        <v>120</v>
      </c>
      <c r="L8935" s="29" t="s">
        <v>216</v>
      </c>
      <c r="M8935" s="29"/>
      <c r="N8935" s="29" t="s">
        <v>122</v>
      </c>
      <c r="O8935" s="31" t="n">
        <v>46215</v>
      </c>
      <c r="P8935" s="29" t="s">
        <v>123</v>
      </c>
      <c r="Q8935" s="29" t="n">
        <f aca="false">IFERROR(VALUE(L8935),"")</f>
        <v>20</v>
      </c>
      <c r="R8935" s="29" t="n">
        <f aca="true">IF(O8935="","",O8935-TODAY())</f>
        <v>-70</v>
      </c>
      <c r="S8935" s="29" t="str">
        <f aca="false">IF(C8935="&lt;&lt; vazio &gt;&gt;","VAZIA",IF(AND(O8935&lt;&gt;"",R8935&lt;0),"VENCIDO",IF(AND(O8935&lt;&gt;"",R8935&lt;=Parametros!$B$10),"PRÓX. VENCIMENTO",IF(F8935="Q","QUALIDADE",IF(F8935="S","BLOQUEADO",IF(F8935="R","RESTRITO/DEVOLUÇÃO",IF(OR(N8935="QUAR",N8935="QRES"),"QUARENTENA",IF(OR(B8935="DESCARTE",B8935="DEVOLUÇÃO"),"DESCARTE/DEVOLUÇÃO",IF(AND(D8935="",K8935&lt;&gt;""),"SEM LOTE",IF(AND(Q8935&lt;&gt;"",Q8935&gt;=Parametros!$B$11),"PARADO/SEM GIRO","OK"))))))))))</f>
        <v>VENCIDO</v>
      </c>
      <c r="T8935" s="29" t="str">
        <f aca="false">IF(AND($S8935="PARADO/SEM GIRO",$K8935="KG",OR(Painel!$B$5="(Todos)",A8935=Painel!$B$5)*OR(Painel!$E$5="(Todos)",P8935=Painel!$E$5)),$J8935+ROW()/10000000,"")</f>
        <v/>
      </c>
      <c r="U8935" s="29" t="n">
        <f aca="false">IF(AND($S8935="VENCIDO",$K8935="KG",OR(Painel!$B$5="(Todos)",A8935=Painel!$B$5)*OR(Painel!$E$5="(Todos)",P8935=Painel!$E$5)),$J8935+ROW()/10000000,"")</f>
        <v>16.4008935</v>
      </c>
    </row>
    <row r="8936" customFormat="false" ht="15" hidden="false" customHeight="false" outlineLevel="0" collapsed="false">
      <c r="A8936" s="29" t="s">
        <v>57</v>
      </c>
      <c r="B8936" s="29" t="s">
        <v>15588</v>
      </c>
      <c r="C8936" s="29" t="s">
        <v>231</v>
      </c>
      <c r="D8936" s="29" t="s">
        <v>5814</v>
      </c>
      <c r="E8936" s="29" t="n">
        <v>178</v>
      </c>
      <c r="F8936" s="29" t="s">
        <v>137</v>
      </c>
      <c r="G8936" s="29"/>
      <c r="H8936" s="30" t="n">
        <v>180.4</v>
      </c>
      <c r="I8936" s="31" t="n">
        <v>46271</v>
      </c>
      <c r="J8936" s="30" t="n">
        <v>180.4</v>
      </c>
      <c r="K8936" s="29" t="s">
        <v>120</v>
      </c>
      <c r="L8936" s="29" t="s">
        <v>221</v>
      </c>
      <c r="M8936" s="29"/>
      <c r="N8936" s="29" t="s">
        <v>134</v>
      </c>
      <c r="O8936" s="31" t="n">
        <v>46289</v>
      </c>
      <c r="P8936" s="29" t="s">
        <v>123</v>
      </c>
      <c r="Q8936" s="29" t="n">
        <f aca="false">IFERROR(VALUE(L8936),"")</f>
        <v>14</v>
      </c>
      <c r="R8936" s="29" t="n">
        <f aca="true">IF(O8936="","",O8936-TODAY())</f>
        <v>4</v>
      </c>
      <c r="S8936" s="29" t="str">
        <f aca="false">IF(C8936="&lt;&lt; vazio &gt;&gt;","VAZIA",IF(AND(O8936&lt;&gt;"",R8936&lt;0),"VENCIDO",IF(AND(O8936&lt;&gt;"",R8936&lt;=Parametros!$B$10),"PRÓX. VENCIMENTO",IF(F8936="Q","QUALIDADE",IF(F8936="S","BLOQUEADO",IF(F8936="R","RESTRITO/DEVOLUÇÃO",IF(OR(N8936="QUAR",N8936="QRES"),"QUARENTENA",IF(OR(B8936="DESCARTE",B8936="DEVOLUÇÃO"),"DESCARTE/DEVOLUÇÃO",IF(AND(D8936="",K8936&lt;&gt;""),"SEM LOTE",IF(AND(Q8936&lt;&gt;"",Q8936&gt;=Parametros!$B$11),"PARADO/SEM GIRO","OK"))))))))))</f>
        <v>PRÓX. VENCIMENTO</v>
      </c>
      <c r="T8936" s="29" t="str">
        <f aca="false">IF(AND($S8936="PARADO/SEM GIRO",$K8936="KG",OR(Painel!$B$5="(Todos)",A8936=Painel!$B$5)*OR(Painel!$E$5="(Todos)",P8936=Painel!$E$5)),$J8936+ROW()/10000000,"")</f>
        <v/>
      </c>
      <c r="U8936" s="29" t="str">
        <f aca="false">IF(AND($S8936="VENCIDO",$K8936="KG",OR(Painel!$B$5="(Todos)",A8936=Painel!$B$5)*OR(Painel!$E$5="(Todos)",P8936=Painel!$E$5)),$J8936+ROW()/10000000,"")</f>
        <v/>
      </c>
    </row>
    <row r="8937" customFormat="false" ht="15" hidden="false" customHeight="false" outlineLevel="0" collapsed="false">
      <c r="A8937" s="29" t="s">
        <v>57</v>
      </c>
      <c r="B8937" s="29" t="s">
        <v>15588</v>
      </c>
      <c r="C8937" s="29" t="s">
        <v>231</v>
      </c>
      <c r="D8937" s="29" t="s">
        <v>344</v>
      </c>
      <c r="E8937" s="29" t="n">
        <v>178</v>
      </c>
      <c r="F8937" s="29" t="s">
        <v>137</v>
      </c>
      <c r="G8937" s="29"/>
      <c r="H8937" s="30" t="n">
        <v>32.8</v>
      </c>
      <c r="I8937" s="31" t="n">
        <v>46271</v>
      </c>
      <c r="J8937" s="30" t="n">
        <v>32.8</v>
      </c>
      <c r="K8937" s="29" t="s">
        <v>120</v>
      </c>
      <c r="L8937" s="29" t="s">
        <v>221</v>
      </c>
      <c r="M8937" s="29"/>
      <c r="N8937" s="29" t="s">
        <v>134</v>
      </c>
      <c r="O8937" s="31" t="n">
        <v>46292</v>
      </c>
      <c r="P8937" s="29" t="s">
        <v>123</v>
      </c>
      <c r="Q8937" s="29" t="n">
        <f aca="false">IFERROR(VALUE(L8937),"")</f>
        <v>14</v>
      </c>
      <c r="R8937" s="29" t="n">
        <f aca="true">IF(O8937="","",O8937-TODAY())</f>
        <v>7</v>
      </c>
      <c r="S8937" s="29" t="str">
        <f aca="false">IF(C8937="&lt;&lt; vazio &gt;&gt;","VAZIA",IF(AND(O8937&lt;&gt;"",R8937&lt;0),"VENCIDO",IF(AND(O8937&lt;&gt;"",R8937&lt;=Parametros!$B$10),"PRÓX. VENCIMENTO",IF(F8937="Q","QUALIDADE",IF(F8937="S","BLOQUEADO",IF(F8937="R","RESTRITO/DEVOLUÇÃO",IF(OR(N8937="QUAR",N8937="QRES"),"QUARENTENA",IF(OR(B8937="DESCARTE",B8937="DEVOLUÇÃO"),"DESCARTE/DEVOLUÇÃO",IF(AND(D8937="",K8937&lt;&gt;""),"SEM LOTE",IF(AND(Q8937&lt;&gt;"",Q8937&gt;=Parametros!$B$11),"PARADO/SEM GIRO","OK"))))))))))</f>
        <v>PRÓX. VENCIMENTO</v>
      </c>
      <c r="T8937" s="29" t="str">
        <f aca="false">IF(AND($S8937="PARADO/SEM GIRO",$K8937="KG",OR(Painel!$B$5="(Todos)",A8937=Painel!$B$5)*OR(Painel!$E$5="(Todos)",P8937=Painel!$E$5)),$J8937+ROW()/10000000,"")</f>
        <v/>
      </c>
      <c r="U8937" s="29" t="str">
        <f aca="false">IF(AND($S8937="VENCIDO",$K8937="KG",OR(Painel!$B$5="(Todos)",A8937=Painel!$B$5)*OR(Painel!$E$5="(Todos)",P8937=Painel!$E$5)),$J8937+ROW()/10000000,"")</f>
        <v/>
      </c>
    </row>
    <row r="8938" customFormat="false" ht="15" hidden="false" customHeight="false" outlineLevel="0" collapsed="false">
      <c r="A8938" s="29" t="s">
        <v>57</v>
      </c>
      <c r="B8938" s="29" t="s">
        <v>15588</v>
      </c>
      <c r="C8938" s="29" t="s">
        <v>231</v>
      </c>
      <c r="D8938" s="29" t="s">
        <v>13931</v>
      </c>
      <c r="E8938" s="29" t="n">
        <v>178</v>
      </c>
      <c r="F8938" s="29" t="s">
        <v>137</v>
      </c>
      <c r="G8938" s="29"/>
      <c r="H8938" s="30" t="n">
        <v>16.4</v>
      </c>
      <c r="I8938" s="31" t="n">
        <v>46271</v>
      </c>
      <c r="J8938" s="30" t="n">
        <v>16.4</v>
      </c>
      <c r="K8938" s="29" t="s">
        <v>120</v>
      </c>
      <c r="L8938" s="29" t="s">
        <v>221</v>
      </c>
      <c r="M8938" s="29"/>
      <c r="N8938" s="29" t="s">
        <v>134</v>
      </c>
      <c r="O8938" s="31" t="n">
        <v>46293</v>
      </c>
      <c r="P8938" s="29" t="s">
        <v>123</v>
      </c>
      <c r="Q8938" s="29" t="n">
        <f aca="false">IFERROR(VALUE(L8938),"")</f>
        <v>14</v>
      </c>
      <c r="R8938" s="29" t="n">
        <f aca="true">IF(O8938="","",O8938-TODAY())</f>
        <v>8</v>
      </c>
      <c r="S8938" s="29" t="str">
        <f aca="false">IF(C8938="&lt;&lt; vazio &gt;&gt;","VAZIA",IF(AND(O8938&lt;&gt;"",R8938&lt;0),"VENCIDO",IF(AND(O8938&lt;&gt;"",R8938&lt;=Parametros!$B$10),"PRÓX. VENCIMENTO",IF(F8938="Q","QUALIDADE",IF(F8938="S","BLOQUEADO",IF(F8938="R","RESTRITO/DEVOLUÇÃO",IF(OR(N8938="QUAR",N8938="QRES"),"QUARENTENA",IF(OR(B8938="DESCARTE",B8938="DEVOLUÇÃO"),"DESCARTE/DEVOLUÇÃO",IF(AND(D8938="",K8938&lt;&gt;""),"SEM LOTE",IF(AND(Q8938&lt;&gt;"",Q8938&gt;=Parametros!$B$11),"PARADO/SEM GIRO","OK"))))))))))</f>
        <v>PRÓX. VENCIMENTO</v>
      </c>
      <c r="T8938" s="29" t="str">
        <f aca="false">IF(AND($S8938="PARADO/SEM GIRO",$K8938="KG",OR(Painel!$B$5="(Todos)",A8938=Painel!$B$5)*OR(Painel!$E$5="(Todos)",P8938=Painel!$E$5)),$J8938+ROW()/10000000,"")</f>
        <v/>
      </c>
      <c r="U8938" s="29" t="str">
        <f aca="false">IF(AND($S8938="VENCIDO",$K8938="KG",OR(Painel!$B$5="(Todos)",A8938=Painel!$B$5)*OR(Painel!$E$5="(Todos)",P8938=Painel!$E$5)),$J8938+ROW()/10000000,"")</f>
        <v/>
      </c>
    </row>
    <row r="8939" customFormat="false" ht="15" hidden="false" customHeight="false" outlineLevel="0" collapsed="false">
      <c r="A8939" s="29" t="s">
        <v>57</v>
      </c>
      <c r="B8939" s="29" t="s">
        <v>15588</v>
      </c>
      <c r="C8939" s="29" t="s">
        <v>231</v>
      </c>
      <c r="D8939" s="29" t="s">
        <v>5827</v>
      </c>
      <c r="E8939" s="29" t="n">
        <v>178</v>
      </c>
      <c r="F8939" s="29" t="s">
        <v>137</v>
      </c>
      <c r="G8939" s="29"/>
      <c r="H8939" s="30" t="n">
        <v>344.4</v>
      </c>
      <c r="I8939" s="31" t="n">
        <v>46274</v>
      </c>
      <c r="J8939" s="30" t="n">
        <v>344.4</v>
      </c>
      <c r="K8939" s="29" t="s">
        <v>120</v>
      </c>
      <c r="L8939" s="29" t="s">
        <v>138</v>
      </c>
      <c r="M8939" s="29"/>
      <c r="N8939" s="29" t="s">
        <v>134</v>
      </c>
      <c r="O8939" s="31" t="n">
        <v>46359</v>
      </c>
      <c r="P8939" s="29" t="s">
        <v>123</v>
      </c>
      <c r="Q8939" s="29" t="n">
        <f aca="false">IFERROR(VALUE(L8939),"")</f>
        <v>11</v>
      </c>
      <c r="R8939" s="29" t="n">
        <f aca="true">IF(O8939="","",O8939-TODAY())</f>
        <v>74</v>
      </c>
      <c r="S8939" s="29" t="str">
        <f aca="false">IF(C8939="&lt;&lt; vazio &gt;&gt;","VAZIA",IF(AND(O8939&lt;&gt;"",R8939&lt;0),"VENCIDO",IF(AND(O8939&lt;&gt;"",R8939&lt;=Parametros!$B$10),"PRÓX. VENCIMENTO",IF(F8939="Q","QUALIDADE",IF(F8939="S","BLOQUEADO",IF(F8939="R","RESTRITO/DEVOLUÇÃO",IF(OR(N8939="QUAR",N8939="QRES"),"QUARENTENA",IF(OR(B8939="DESCARTE",B8939="DEVOLUÇÃO"),"DESCARTE/DEVOLUÇÃO",IF(AND(D8939="",K8939&lt;&gt;""),"SEM LOTE",IF(AND(Q8939&lt;&gt;"",Q8939&gt;=Parametros!$B$11),"PARADO/SEM GIRO","OK"))))))))))</f>
        <v>BLOQUEADO</v>
      </c>
      <c r="T8939" s="29" t="str">
        <f aca="false">IF(AND($S8939="PARADO/SEM GIRO",$K8939="KG",OR(Painel!$B$5="(Todos)",A8939=Painel!$B$5)*OR(Painel!$E$5="(Todos)",P8939=Painel!$E$5)),$J8939+ROW()/10000000,"")</f>
        <v/>
      </c>
      <c r="U8939" s="29" t="str">
        <f aca="false">IF(AND($S8939="VENCIDO",$K8939="KG",OR(Painel!$B$5="(Todos)",A8939=Painel!$B$5)*OR(Painel!$E$5="(Todos)",P8939=Painel!$E$5)),$J8939+ROW()/10000000,"")</f>
        <v/>
      </c>
    </row>
    <row r="8940" customFormat="false" ht="15" hidden="false" customHeight="false" outlineLevel="0" collapsed="false">
      <c r="A8940" s="29" t="s">
        <v>57</v>
      </c>
      <c r="B8940" s="29" t="s">
        <v>15588</v>
      </c>
      <c r="C8940" s="29" t="s">
        <v>231</v>
      </c>
      <c r="D8940" s="29" t="s">
        <v>15642</v>
      </c>
      <c r="E8940" s="29" t="n">
        <v>178</v>
      </c>
      <c r="F8940" s="29" t="s">
        <v>137</v>
      </c>
      <c r="G8940" s="29"/>
      <c r="H8940" s="30" t="n">
        <v>574</v>
      </c>
      <c r="I8940" s="31" t="n">
        <v>46274</v>
      </c>
      <c r="J8940" s="30" t="n">
        <v>574</v>
      </c>
      <c r="K8940" s="29" t="s">
        <v>120</v>
      </c>
      <c r="L8940" s="29" t="s">
        <v>138</v>
      </c>
      <c r="M8940" s="29"/>
      <c r="N8940" s="29" t="s">
        <v>122</v>
      </c>
      <c r="O8940" s="31" t="n">
        <v>46404</v>
      </c>
      <c r="P8940" s="29" t="s">
        <v>123</v>
      </c>
      <c r="Q8940" s="29" t="n">
        <f aca="false">IFERROR(VALUE(L8940),"")</f>
        <v>11</v>
      </c>
      <c r="R8940" s="29" t="n">
        <f aca="true">IF(O8940="","",O8940-TODAY())</f>
        <v>119</v>
      </c>
      <c r="S8940" s="29" t="str">
        <f aca="false">IF(C8940="&lt;&lt; vazio &gt;&gt;","VAZIA",IF(AND(O8940&lt;&gt;"",R8940&lt;0),"VENCIDO",IF(AND(O8940&lt;&gt;"",R8940&lt;=Parametros!$B$10),"PRÓX. VENCIMENTO",IF(F8940="Q","QUALIDADE",IF(F8940="S","BLOQUEADO",IF(F8940="R","RESTRITO/DEVOLUÇÃO",IF(OR(N8940="QUAR",N8940="QRES"),"QUARENTENA",IF(OR(B8940="DESCARTE",B8940="DEVOLUÇÃO"),"DESCARTE/DEVOLUÇÃO",IF(AND(D8940="",K8940&lt;&gt;""),"SEM LOTE",IF(AND(Q8940&lt;&gt;"",Q8940&gt;=Parametros!$B$11),"PARADO/SEM GIRO","OK"))))))))))</f>
        <v>BLOQUEADO</v>
      </c>
      <c r="T8940" s="29" t="str">
        <f aca="false">IF(AND($S8940="PARADO/SEM GIRO",$K8940="KG",OR(Painel!$B$5="(Todos)",A8940=Painel!$B$5)*OR(Painel!$E$5="(Todos)",P8940=Painel!$E$5)),$J8940+ROW()/10000000,"")</f>
        <v/>
      </c>
      <c r="U8940" s="29" t="str">
        <f aca="false">IF(AND($S8940="VENCIDO",$K8940="KG",OR(Painel!$B$5="(Todos)",A8940=Painel!$B$5)*OR(Painel!$E$5="(Todos)",P8940=Painel!$E$5)),$J8940+ROW()/10000000,"")</f>
        <v/>
      </c>
    </row>
    <row r="8941" customFormat="false" ht="15" hidden="false" customHeight="false" outlineLevel="0" collapsed="false">
      <c r="A8941" s="29" t="s">
        <v>57</v>
      </c>
      <c r="B8941" s="29" t="s">
        <v>15588</v>
      </c>
      <c r="C8941" s="29" t="s">
        <v>231</v>
      </c>
      <c r="D8941" s="29" t="s">
        <v>6420</v>
      </c>
      <c r="E8941" s="29" t="n">
        <v>178</v>
      </c>
      <c r="F8941" s="29" t="s">
        <v>137</v>
      </c>
      <c r="G8941" s="29"/>
      <c r="H8941" s="30" t="n">
        <v>16.4</v>
      </c>
      <c r="I8941" s="31" t="n">
        <v>46274</v>
      </c>
      <c r="J8941" s="30" t="n">
        <v>16.4</v>
      </c>
      <c r="K8941" s="29" t="s">
        <v>120</v>
      </c>
      <c r="L8941" s="29" t="s">
        <v>138</v>
      </c>
      <c r="M8941" s="29"/>
      <c r="N8941" s="29" t="s">
        <v>122</v>
      </c>
      <c r="O8941" s="31" t="n">
        <v>46405</v>
      </c>
      <c r="P8941" s="29" t="s">
        <v>123</v>
      </c>
      <c r="Q8941" s="29" t="n">
        <f aca="false">IFERROR(VALUE(L8941),"")</f>
        <v>11</v>
      </c>
      <c r="R8941" s="29" t="n">
        <f aca="true">IF(O8941="","",O8941-TODAY())</f>
        <v>120</v>
      </c>
      <c r="S8941" s="29" t="str">
        <f aca="false">IF(C8941="&lt;&lt; vazio &gt;&gt;","VAZIA",IF(AND(O8941&lt;&gt;"",R8941&lt;0),"VENCIDO",IF(AND(O8941&lt;&gt;"",R8941&lt;=Parametros!$B$10),"PRÓX. VENCIMENTO",IF(F8941="Q","QUALIDADE",IF(F8941="S","BLOQUEADO",IF(F8941="R","RESTRITO/DEVOLUÇÃO",IF(OR(N8941="QUAR",N8941="QRES"),"QUARENTENA",IF(OR(B8941="DESCARTE",B8941="DEVOLUÇÃO"),"DESCARTE/DEVOLUÇÃO",IF(AND(D8941="",K8941&lt;&gt;""),"SEM LOTE",IF(AND(Q8941&lt;&gt;"",Q8941&gt;=Parametros!$B$11),"PARADO/SEM GIRO","OK"))))))))))</f>
        <v>BLOQUEADO</v>
      </c>
      <c r="T8941" s="29" t="str">
        <f aca="false">IF(AND($S8941="PARADO/SEM GIRO",$K8941="KG",OR(Painel!$B$5="(Todos)",A8941=Painel!$B$5)*OR(Painel!$E$5="(Todos)",P8941=Painel!$E$5)),$J8941+ROW()/10000000,"")</f>
        <v/>
      </c>
      <c r="U8941" s="29" t="str">
        <f aca="false">IF(AND($S8941="VENCIDO",$K8941="KG",OR(Painel!$B$5="(Todos)",A8941=Painel!$B$5)*OR(Painel!$E$5="(Todos)",P8941=Painel!$E$5)),$J8941+ROW()/10000000,"")</f>
        <v/>
      </c>
    </row>
    <row r="8942" customFormat="false" ht="15" hidden="false" customHeight="false" outlineLevel="0" collapsed="false">
      <c r="A8942" s="29" t="s">
        <v>57</v>
      </c>
      <c r="B8942" s="29" t="s">
        <v>15588</v>
      </c>
      <c r="C8942" s="29" t="s">
        <v>935</v>
      </c>
      <c r="D8942" s="29" t="s">
        <v>15643</v>
      </c>
      <c r="E8942" s="29" t="n">
        <v>178</v>
      </c>
      <c r="F8942" s="29" t="s">
        <v>137</v>
      </c>
      <c r="G8942" s="29"/>
      <c r="H8942" s="30" t="n">
        <v>24.24</v>
      </c>
      <c r="I8942" s="31" t="n">
        <v>46271</v>
      </c>
      <c r="J8942" s="30" t="n">
        <v>24.24</v>
      </c>
      <c r="K8942" s="29" t="s">
        <v>120</v>
      </c>
      <c r="L8942" s="29" t="s">
        <v>221</v>
      </c>
      <c r="M8942" s="29"/>
      <c r="N8942" s="29" t="s">
        <v>122</v>
      </c>
      <c r="O8942" s="31" t="n">
        <v>45898</v>
      </c>
      <c r="P8942" s="29" t="s">
        <v>123</v>
      </c>
      <c r="Q8942" s="29" t="n">
        <f aca="false">IFERROR(VALUE(L8942),"")</f>
        <v>14</v>
      </c>
      <c r="R8942" s="29" t="n">
        <f aca="true">IF(O8942="","",O8942-TODAY())</f>
        <v>-387</v>
      </c>
      <c r="S8942" s="29" t="str">
        <f aca="false">IF(C8942="&lt;&lt; vazio &gt;&gt;","VAZIA",IF(AND(O8942&lt;&gt;"",R8942&lt;0),"VENCIDO",IF(AND(O8942&lt;&gt;"",R8942&lt;=Parametros!$B$10),"PRÓX. VENCIMENTO",IF(F8942="Q","QUALIDADE",IF(F8942="S","BLOQUEADO",IF(F8942="R","RESTRITO/DEVOLUÇÃO",IF(OR(N8942="QUAR",N8942="QRES"),"QUARENTENA",IF(OR(B8942="DESCARTE",B8942="DEVOLUÇÃO"),"DESCARTE/DEVOLUÇÃO",IF(AND(D8942="",K8942&lt;&gt;""),"SEM LOTE",IF(AND(Q8942&lt;&gt;"",Q8942&gt;=Parametros!$B$11),"PARADO/SEM GIRO","OK"))))))))))</f>
        <v>VENCIDO</v>
      </c>
      <c r="T8942" s="29" t="str">
        <f aca="false">IF(AND($S8942="PARADO/SEM GIRO",$K8942="KG",OR(Painel!$B$5="(Todos)",A8942=Painel!$B$5)*OR(Painel!$E$5="(Todos)",P8942=Painel!$E$5)),$J8942+ROW()/10000000,"")</f>
        <v/>
      </c>
      <c r="U8942" s="29" t="n">
        <f aca="false">IF(AND($S8942="VENCIDO",$K8942="KG",OR(Painel!$B$5="(Todos)",A8942=Painel!$B$5)*OR(Painel!$E$5="(Todos)",P8942=Painel!$E$5)),$J8942+ROW()/10000000,"")</f>
        <v>24.2408942</v>
      </c>
    </row>
    <row r="8943" customFormat="false" ht="15" hidden="false" customHeight="false" outlineLevel="0" collapsed="false">
      <c r="A8943" s="29" t="s">
        <v>57</v>
      </c>
      <c r="B8943" s="29" t="s">
        <v>15588</v>
      </c>
      <c r="C8943" s="29" t="s">
        <v>935</v>
      </c>
      <c r="D8943" s="29" t="s">
        <v>6424</v>
      </c>
      <c r="E8943" s="29" t="n">
        <v>178</v>
      </c>
      <c r="F8943" s="29" t="s">
        <v>137</v>
      </c>
      <c r="G8943" s="29"/>
      <c r="H8943" s="30" t="n">
        <v>12.12</v>
      </c>
      <c r="I8943" s="31" t="n">
        <v>46271</v>
      </c>
      <c r="J8943" s="30" t="n">
        <v>12.12</v>
      </c>
      <c r="K8943" s="29" t="s">
        <v>120</v>
      </c>
      <c r="L8943" s="29" t="s">
        <v>221</v>
      </c>
      <c r="M8943" s="29"/>
      <c r="N8943" s="29" t="s">
        <v>122</v>
      </c>
      <c r="O8943" s="31" t="n">
        <v>46180</v>
      </c>
      <c r="P8943" s="29" t="s">
        <v>123</v>
      </c>
      <c r="Q8943" s="29" t="n">
        <f aca="false">IFERROR(VALUE(L8943),"")</f>
        <v>14</v>
      </c>
      <c r="R8943" s="29" t="n">
        <f aca="true">IF(O8943="","",O8943-TODAY())</f>
        <v>-105</v>
      </c>
      <c r="S8943" s="29" t="str">
        <f aca="false">IF(C8943="&lt;&lt; vazio &gt;&gt;","VAZIA",IF(AND(O8943&lt;&gt;"",R8943&lt;0),"VENCIDO",IF(AND(O8943&lt;&gt;"",R8943&lt;=Parametros!$B$10),"PRÓX. VENCIMENTO",IF(F8943="Q","QUALIDADE",IF(F8943="S","BLOQUEADO",IF(F8943="R","RESTRITO/DEVOLUÇÃO",IF(OR(N8943="QUAR",N8943="QRES"),"QUARENTENA",IF(OR(B8943="DESCARTE",B8943="DEVOLUÇÃO"),"DESCARTE/DEVOLUÇÃO",IF(AND(D8943="",K8943&lt;&gt;""),"SEM LOTE",IF(AND(Q8943&lt;&gt;"",Q8943&gt;=Parametros!$B$11),"PARADO/SEM GIRO","OK"))))))))))</f>
        <v>VENCIDO</v>
      </c>
      <c r="T8943" s="29" t="str">
        <f aca="false">IF(AND($S8943="PARADO/SEM GIRO",$K8943="KG",OR(Painel!$B$5="(Todos)",A8943=Painel!$B$5)*OR(Painel!$E$5="(Todos)",P8943=Painel!$E$5)),$J8943+ROW()/10000000,"")</f>
        <v/>
      </c>
      <c r="U8943" s="29" t="n">
        <f aca="false">IF(AND($S8943="VENCIDO",$K8943="KG",OR(Painel!$B$5="(Todos)",A8943=Painel!$B$5)*OR(Painel!$E$5="(Todos)",P8943=Painel!$E$5)),$J8943+ROW()/10000000,"")</f>
        <v>12.1208943</v>
      </c>
    </row>
    <row r="8944" customFormat="false" ht="15" hidden="false" customHeight="false" outlineLevel="0" collapsed="false">
      <c r="A8944" s="29" t="s">
        <v>57</v>
      </c>
      <c r="B8944" s="29" t="s">
        <v>15588</v>
      </c>
      <c r="C8944" s="29" t="s">
        <v>935</v>
      </c>
      <c r="D8944" s="29" t="s">
        <v>15644</v>
      </c>
      <c r="E8944" s="29" t="n">
        <v>178</v>
      </c>
      <c r="F8944" s="29" t="s">
        <v>137</v>
      </c>
      <c r="G8944" s="29"/>
      <c r="H8944" s="30" t="n">
        <v>121.2</v>
      </c>
      <c r="I8944" s="31" t="n">
        <v>46271</v>
      </c>
      <c r="J8944" s="30" t="n">
        <v>121.2</v>
      </c>
      <c r="K8944" s="29" t="s">
        <v>120</v>
      </c>
      <c r="L8944" s="29" t="s">
        <v>221</v>
      </c>
      <c r="M8944" s="29"/>
      <c r="N8944" s="29" t="s">
        <v>122</v>
      </c>
      <c r="O8944" s="31" t="n">
        <v>46181</v>
      </c>
      <c r="P8944" s="29" t="s">
        <v>123</v>
      </c>
      <c r="Q8944" s="29" t="n">
        <f aca="false">IFERROR(VALUE(L8944),"")</f>
        <v>14</v>
      </c>
      <c r="R8944" s="29" t="n">
        <f aca="true">IF(O8944="","",O8944-TODAY())</f>
        <v>-104</v>
      </c>
      <c r="S8944" s="29" t="str">
        <f aca="false">IF(C8944="&lt;&lt; vazio &gt;&gt;","VAZIA",IF(AND(O8944&lt;&gt;"",R8944&lt;0),"VENCIDO",IF(AND(O8944&lt;&gt;"",R8944&lt;=Parametros!$B$10),"PRÓX. VENCIMENTO",IF(F8944="Q","QUALIDADE",IF(F8944="S","BLOQUEADO",IF(F8944="R","RESTRITO/DEVOLUÇÃO",IF(OR(N8944="QUAR",N8944="QRES"),"QUARENTENA",IF(OR(B8944="DESCARTE",B8944="DEVOLUÇÃO"),"DESCARTE/DEVOLUÇÃO",IF(AND(D8944="",K8944&lt;&gt;""),"SEM LOTE",IF(AND(Q8944&lt;&gt;"",Q8944&gt;=Parametros!$B$11),"PARADO/SEM GIRO","OK"))))))))))</f>
        <v>VENCIDO</v>
      </c>
      <c r="T8944" s="29" t="str">
        <f aca="false">IF(AND($S8944="PARADO/SEM GIRO",$K8944="KG",OR(Painel!$B$5="(Todos)",A8944=Painel!$B$5)*OR(Painel!$E$5="(Todos)",P8944=Painel!$E$5)),$J8944+ROW()/10000000,"")</f>
        <v/>
      </c>
      <c r="U8944" s="29" t="n">
        <f aca="false">IF(AND($S8944="VENCIDO",$K8944="KG",OR(Painel!$B$5="(Todos)",A8944=Painel!$B$5)*OR(Painel!$E$5="(Todos)",P8944=Painel!$E$5)),$J8944+ROW()/10000000,"")</f>
        <v>121.2008944</v>
      </c>
    </row>
    <row r="8945" customFormat="false" ht="15" hidden="false" customHeight="false" outlineLevel="0" collapsed="false">
      <c r="A8945" s="29" t="s">
        <v>57</v>
      </c>
      <c r="B8945" s="29" t="s">
        <v>15588</v>
      </c>
      <c r="C8945" s="29" t="s">
        <v>935</v>
      </c>
      <c r="D8945" s="29" t="s">
        <v>15645</v>
      </c>
      <c r="E8945" s="29" t="n">
        <v>178</v>
      </c>
      <c r="F8945" s="29" t="s">
        <v>137</v>
      </c>
      <c r="G8945" s="29"/>
      <c r="H8945" s="30" t="n">
        <v>12.12</v>
      </c>
      <c r="I8945" s="31" t="n">
        <v>46271</v>
      </c>
      <c r="J8945" s="30" t="n">
        <v>12.12</v>
      </c>
      <c r="K8945" s="29" t="s">
        <v>120</v>
      </c>
      <c r="L8945" s="29" t="s">
        <v>221</v>
      </c>
      <c r="M8945" s="29"/>
      <c r="N8945" s="29" t="s">
        <v>122</v>
      </c>
      <c r="O8945" s="31" t="n">
        <v>46183</v>
      </c>
      <c r="P8945" s="29" t="s">
        <v>123</v>
      </c>
      <c r="Q8945" s="29" t="n">
        <f aca="false">IFERROR(VALUE(L8945),"")</f>
        <v>14</v>
      </c>
      <c r="R8945" s="29" t="n">
        <f aca="true">IF(O8945="","",O8945-TODAY())</f>
        <v>-102</v>
      </c>
      <c r="S8945" s="29" t="str">
        <f aca="false">IF(C8945="&lt;&lt; vazio &gt;&gt;","VAZIA",IF(AND(O8945&lt;&gt;"",R8945&lt;0),"VENCIDO",IF(AND(O8945&lt;&gt;"",R8945&lt;=Parametros!$B$10),"PRÓX. VENCIMENTO",IF(F8945="Q","QUALIDADE",IF(F8945="S","BLOQUEADO",IF(F8945="R","RESTRITO/DEVOLUÇÃO",IF(OR(N8945="QUAR",N8945="QRES"),"QUARENTENA",IF(OR(B8945="DESCARTE",B8945="DEVOLUÇÃO"),"DESCARTE/DEVOLUÇÃO",IF(AND(D8945="",K8945&lt;&gt;""),"SEM LOTE",IF(AND(Q8945&lt;&gt;"",Q8945&gt;=Parametros!$B$11),"PARADO/SEM GIRO","OK"))))))))))</f>
        <v>VENCIDO</v>
      </c>
      <c r="T8945" s="29" t="str">
        <f aca="false">IF(AND($S8945="PARADO/SEM GIRO",$K8945="KG",OR(Painel!$B$5="(Todos)",A8945=Painel!$B$5)*OR(Painel!$E$5="(Todos)",P8945=Painel!$E$5)),$J8945+ROW()/10000000,"")</f>
        <v/>
      </c>
      <c r="U8945" s="29" t="n">
        <f aca="false">IF(AND($S8945="VENCIDO",$K8945="KG",OR(Painel!$B$5="(Todos)",A8945=Painel!$B$5)*OR(Painel!$E$5="(Todos)",P8945=Painel!$E$5)),$J8945+ROW()/10000000,"")</f>
        <v>12.1208945</v>
      </c>
    </row>
    <row r="8946" customFormat="false" ht="15" hidden="false" customHeight="false" outlineLevel="0" collapsed="false">
      <c r="A8946" s="29" t="s">
        <v>57</v>
      </c>
      <c r="B8946" s="29" t="s">
        <v>15588</v>
      </c>
      <c r="C8946" s="29" t="s">
        <v>935</v>
      </c>
      <c r="D8946" s="29" t="s">
        <v>5829</v>
      </c>
      <c r="E8946" s="29" t="n">
        <v>178</v>
      </c>
      <c r="F8946" s="29" t="s">
        <v>137</v>
      </c>
      <c r="G8946" s="29"/>
      <c r="H8946" s="30" t="n">
        <v>12.12</v>
      </c>
      <c r="I8946" s="31" t="n">
        <v>46271</v>
      </c>
      <c r="J8946" s="30" t="n">
        <v>12.12</v>
      </c>
      <c r="K8946" s="29" t="s">
        <v>120</v>
      </c>
      <c r="L8946" s="29" t="s">
        <v>221</v>
      </c>
      <c r="M8946" s="29"/>
      <c r="N8946" s="29" t="s">
        <v>134</v>
      </c>
      <c r="O8946" s="31" t="n">
        <v>46286</v>
      </c>
      <c r="P8946" s="29" t="s">
        <v>123</v>
      </c>
      <c r="Q8946" s="29" t="n">
        <f aca="false">IFERROR(VALUE(L8946),"")</f>
        <v>14</v>
      </c>
      <c r="R8946" s="29" t="n">
        <f aca="true">IF(O8946="","",O8946-TODAY())</f>
        <v>1</v>
      </c>
      <c r="S8946" s="29" t="str">
        <f aca="false">IF(C8946="&lt;&lt; vazio &gt;&gt;","VAZIA",IF(AND(O8946&lt;&gt;"",R8946&lt;0),"VENCIDO",IF(AND(O8946&lt;&gt;"",R8946&lt;=Parametros!$B$10),"PRÓX. VENCIMENTO",IF(F8946="Q","QUALIDADE",IF(F8946="S","BLOQUEADO",IF(F8946="R","RESTRITO/DEVOLUÇÃO",IF(OR(N8946="QUAR",N8946="QRES"),"QUARENTENA",IF(OR(B8946="DESCARTE",B8946="DEVOLUÇÃO"),"DESCARTE/DEVOLUÇÃO",IF(AND(D8946="",K8946&lt;&gt;""),"SEM LOTE",IF(AND(Q8946&lt;&gt;"",Q8946&gt;=Parametros!$B$11),"PARADO/SEM GIRO","OK"))))))))))</f>
        <v>PRÓX. VENCIMENTO</v>
      </c>
      <c r="T8946" s="29" t="str">
        <f aca="false">IF(AND($S8946="PARADO/SEM GIRO",$K8946="KG",OR(Painel!$B$5="(Todos)",A8946=Painel!$B$5)*OR(Painel!$E$5="(Todos)",P8946=Painel!$E$5)),$J8946+ROW()/10000000,"")</f>
        <v/>
      </c>
      <c r="U8946" s="29" t="str">
        <f aca="false">IF(AND($S8946="VENCIDO",$K8946="KG",OR(Painel!$B$5="(Todos)",A8946=Painel!$B$5)*OR(Painel!$E$5="(Todos)",P8946=Painel!$E$5)),$J8946+ROW()/10000000,"")</f>
        <v/>
      </c>
    </row>
    <row r="8947" customFormat="false" ht="15" hidden="false" customHeight="false" outlineLevel="0" collapsed="false">
      <c r="A8947" s="29" t="s">
        <v>57</v>
      </c>
      <c r="B8947" s="29" t="s">
        <v>15588</v>
      </c>
      <c r="C8947" s="29" t="s">
        <v>581</v>
      </c>
      <c r="D8947" s="29" t="s">
        <v>15056</v>
      </c>
      <c r="E8947" s="29" t="n">
        <v>178</v>
      </c>
      <c r="F8947" s="29" t="s">
        <v>137</v>
      </c>
      <c r="G8947" s="29"/>
      <c r="H8947" s="30" t="n">
        <v>15</v>
      </c>
      <c r="I8947" s="31" t="n">
        <v>46271</v>
      </c>
      <c r="J8947" s="30" t="n">
        <v>15</v>
      </c>
      <c r="K8947" s="29" t="s">
        <v>120</v>
      </c>
      <c r="L8947" s="29" t="s">
        <v>221</v>
      </c>
      <c r="M8947" s="29"/>
      <c r="N8947" s="29" t="s">
        <v>122</v>
      </c>
      <c r="O8947" s="31" t="n">
        <v>46255</v>
      </c>
      <c r="P8947" s="29" t="s">
        <v>123</v>
      </c>
      <c r="Q8947" s="29" t="n">
        <f aca="false">IFERROR(VALUE(L8947),"")</f>
        <v>14</v>
      </c>
      <c r="R8947" s="29" t="n">
        <f aca="true">IF(O8947="","",O8947-TODAY())</f>
        <v>-30</v>
      </c>
      <c r="S8947" s="29" t="str">
        <f aca="false">IF(C8947="&lt;&lt; vazio &gt;&gt;","VAZIA",IF(AND(O8947&lt;&gt;"",R8947&lt;0),"VENCIDO",IF(AND(O8947&lt;&gt;"",R8947&lt;=Parametros!$B$10),"PRÓX. VENCIMENTO",IF(F8947="Q","QUALIDADE",IF(F8947="S","BLOQUEADO",IF(F8947="R","RESTRITO/DEVOLUÇÃO",IF(OR(N8947="QUAR",N8947="QRES"),"QUARENTENA",IF(OR(B8947="DESCARTE",B8947="DEVOLUÇÃO"),"DESCARTE/DEVOLUÇÃO",IF(AND(D8947="",K8947&lt;&gt;""),"SEM LOTE",IF(AND(Q8947&lt;&gt;"",Q8947&gt;=Parametros!$B$11),"PARADO/SEM GIRO","OK"))))))))))</f>
        <v>VENCIDO</v>
      </c>
      <c r="T8947" s="29" t="str">
        <f aca="false">IF(AND($S8947="PARADO/SEM GIRO",$K8947="KG",OR(Painel!$B$5="(Todos)",A8947=Painel!$B$5)*OR(Painel!$E$5="(Todos)",P8947=Painel!$E$5)),$J8947+ROW()/10000000,"")</f>
        <v/>
      </c>
      <c r="U8947" s="29" t="n">
        <f aca="false">IF(AND($S8947="VENCIDO",$K8947="KG",OR(Painel!$B$5="(Todos)",A8947=Painel!$B$5)*OR(Painel!$E$5="(Todos)",P8947=Painel!$E$5)),$J8947+ROW()/10000000,"")</f>
        <v>15.0008947</v>
      </c>
    </row>
    <row r="8948" customFormat="false" ht="15" hidden="false" customHeight="false" outlineLevel="0" collapsed="false">
      <c r="A8948" s="29" t="s">
        <v>57</v>
      </c>
      <c r="B8948" s="29" t="s">
        <v>15588</v>
      </c>
      <c r="C8948" s="29" t="s">
        <v>581</v>
      </c>
      <c r="D8948" s="29" t="s">
        <v>15646</v>
      </c>
      <c r="E8948" s="29" t="n">
        <v>178</v>
      </c>
      <c r="F8948" s="29" t="s">
        <v>137</v>
      </c>
      <c r="G8948" s="29"/>
      <c r="H8948" s="30" t="n">
        <v>10</v>
      </c>
      <c r="I8948" s="31" t="n">
        <v>46274</v>
      </c>
      <c r="J8948" s="30" t="n">
        <v>10</v>
      </c>
      <c r="K8948" s="29" t="s">
        <v>120</v>
      </c>
      <c r="L8948" s="29" t="s">
        <v>138</v>
      </c>
      <c r="M8948" s="29"/>
      <c r="N8948" s="29" t="s">
        <v>122</v>
      </c>
      <c r="O8948" s="31" t="n">
        <v>46556</v>
      </c>
      <c r="P8948" s="29" t="s">
        <v>123</v>
      </c>
      <c r="Q8948" s="29" t="n">
        <f aca="false">IFERROR(VALUE(L8948),"")</f>
        <v>11</v>
      </c>
      <c r="R8948" s="29" t="n">
        <f aca="true">IF(O8948="","",O8948-TODAY())</f>
        <v>271</v>
      </c>
      <c r="S8948" s="29" t="str">
        <f aca="false">IF(C8948="&lt;&lt; vazio &gt;&gt;","VAZIA",IF(AND(O8948&lt;&gt;"",R8948&lt;0),"VENCIDO",IF(AND(O8948&lt;&gt;"",R8948&lt;=Parametros!$B$10),"PRÓX. VENCIMENTO",IF(F8948="Q","QUALIDADE",IF(F8948="S","BLOQUEADO",IF(F8948="R","RESTRITO/DEVOLUÇÃO",IF(OR(N8948="QUAR",N8948="QRES"),"QUARENTENA",IF(OR(B8948="DESCARTE",B8948="DEVOLUÇÃO"),"DESCARTE/DEVOLUÇÃO",IF(AND(D8948="",K8948&lt;&gt;""),"SEM LOTE",IF(AND(Q8948&lt;&gt;"",Q8948&gt;=Parametros!$B$11),"PARADO/SEM GIRO","OK"))))))))))</f>
        <v>BLOQUEADO</v>
      </c>
      <c r="T8948" s="29" t="str">
        <f aca="false">IF(AND($S8948="PARADO/SEM GIRO",$K8948="KG",OR(Painel!$B$5="(Todos)",A8948=Painel!$B$5)*OR(Painel!$E$5="(Todos)",P8948=Painel!$E$5)),$J8948+ROW()/10000000,"")</f>
        <v/>
      </c>
      <c r="U8948" s="29" t="str">
        <f aca="false">IF(AND($S8948="VENCIDO",$K8948="KG",OR(Painel!$B$5="(Todos)",A8948=Painel!$B$5)*OR(Painel!$E$5="(Todos)",P8948=Painel!$E$5)),$J8948+ROW()/10000000,"")</f>
        <v/>
      </c>
    </row>
    <row r="8949" customFormat="false" ht="15" hidden="false" customHeight="false" outlineLevel="0" collapsed="false">
      <c r="A8949" s="29" t="s">
        <v>57</v>
      </c>
      <c r="B8949" s="29" t="s">
        <v>15588</v>
      </c>
      <c r="C8949" s="29" t="s">
        <v>473</v>
      </c>
      <c r="D8949" s="29" t="s">
        <v>15637</v>
      </c>
      <c r="E8949" s="29" t="n">
        <v>178</v>
      </c>
      <c r="F8949" s="29" t="s">
        <v>137</v>
      </c>
      <c r="G8949" s="29"/>
      <c r="H8949" s="30" t="n">
        <v>5</v>
      </c>
      <c r="I8949" s="31" t="n">
        <v>46274</v>
      </c>
      <c r="J8949" s="30" t="n">
        <v>5</v>
      </c>
      <c r="K8949" s="29" t="s">
        <v>120</v>
      </c>
      <c r="L8949" s="29" t="s">
        <v>138</v>
      </c>
      <c r="M8949" s="29"/>
      <c r="N8949" s="29" t="s">
        <v>134</v>
      </c>
      <c r="O8949" s="31" t="n">
        <v>46290</v>
      </c>
      <c r="P8949" s="29" t="s">
        <v>123</v>
      </c>
      <c r="Q8949" s="29" t="n">
        <f aca="false">IFERROR(VALUE(L8949),"")</f>
        <v>11</v>
      </c>
      <c r="R8949" s="29" t="n">
        <f aca="true">IF(O8949="","",O8949-TODAY())</f>
        <v>5</v>
      </c>
      <c r="S8949" s="29" t="str">
        <f aca="false">IF(C8949="&lt;&lt; vazio &gt;&gt;","VAZIA",IF(AND(O8949&lt;&gt;"",R8949&lt;0),"VENCIDO",IF(AND(O8949&lt;&gt;"",R8949&lt;=Parametros!$B$10),"PRÓX. VENCIMENTO",IF(F8949="Q","QUALIDADE",IF(F8949="S","BLOQUEADO",IF(F8949="R","RESTRITO/DEVOLUÇÃO",IF(OR(N8949="QUAR",N8949="QRES"),"QUARENTENA",IF(OR(B8949="DESCARTE",B8949="DEVOLUÇÃO"),"DESCARTE/DEVOLUÇÃO",IF(AND(D8949="",K8949&lt;&gt;""),"SEM LOTE",IF(AND(Q8949&lt;&gt;"",Q8949&gt;=Parametros!$B$11),"PARADO/SEM GIRO","OK"))))))))))</f>
        <v>PRÓX. VENCIMENTO</v>
      </c>
      <c r="T8949" s="29" t="str">
        <f aca="false">IF(AND($S8949="PARADO/SEM GIRO",$K8949="KG",OR(Painel!$B$5="(Todos)",A8949=Painel!$B$5)*OR(Painel!$E$5="(Todos)",P8949=Painel!$E$5)),$J8949+ROW()/10000000,"")</f>
        <v/>
      </c>
      <c r="U8949" s="29" t="str">
        <f aca="false">IF(AND($S8949="VENCIDO",$K8949="KG",OR(Painel!$B$5="(Todos)",A8949=Painel!$B$5)*OR(Painel!$E$5="(Todos)",P8949=Painel!$E$5)),$J8949+ROW()/10000000,"")</f>
        <v/>
      </c>
    </row>
    <row r="8950" customFormat="false" ht="15" hidden="false" customHeight="false" outlineLevel="0" collapsed="false">
      <c r="A8950" s="29" t="s">
        <v>57</v>
      </c>
      <c r="B8950" s="29" t="s">
        <v>15588</v>
      </c>
      <c r="C8950" s="29" t="s">
        <v>473</v>
      </c>
      <c r="D8950" s="29" t="s">
        <v>5128</v>
      </c>
      <c r="E8950" s="29" t="n">
        <v>178</v>
      </c>
      <c r="F8950" s="29" t="s">
        <v>137</v>
      </c>
      <c r="G8950" s="29"/>
      <c r="H8950" s="30" t="n">
        <v>5</v>
      </c>
      <c r="I8950" s="31" t="n">
        <v>46274</v>
      </c>
      <c r="J8950" s="30" t="n">
        <v>5</v>
      </c>
      <c r="K8950" s="29" t="s">
        <v>120</v>
      </c>
      <c r="L8950" s="29" t="s">
        <v>138</v>
      </c>
      <c r="M8950" s="29"/>
      <c r="N8950" s="29" t="s">
        <v>122</v>
      </c>
      <c r="O8950" s="31" t="n">
        <v>46510</v>
      </c>
      <c r="P8950" s="29" t="s">
        <v>123</v>
      </c>
      <c r="Q8950" s="29" t="n">
        <f aca="false">IFERROR(VALUE(L8950),"")</f>
        <v>11</v>
      </c>
      <c r="R8950" s="29" t="n">
        <f aca="true">IF(O8950="","",O8950-TODAY())</f>
        <v>225</v>
      </c>
      <c r="S8950" s="29" t="str">
        <f aca="false">IF(C8950="&lt;&lt; vazio &gt;&gt;","VAZIA",IF(AND(O8950&lt;&gt;"",R8950&lt;0),"VENCIDO",IF(AND(O8950&lt;&gt;"",R8950&lt;=Parametros!$B$10),"PRÓX. VENCIMENTO",IF(F8950="Q","QUALIDADE",IF(F8950="S","BLOQUEADO",IF(F8950="R","RESTRITO/DEVOLUÇÃO",IF(OR(N8950="QUAR",N8950="QRES"),"QUARENTENA",IF(OR(B8950="DESCARTE",B8950="DEVOLUÇÃO"),"DESCARTE/DEVOLUÇÃO",IF(AND(D8950="",K8950&lt;&gt;""),"SEM LOTE",IF(AND(Q8950&lt;&gt;"",Q8950&gt;=Parametros!$B$11),"PARADO/SEM GIRO","OK"))))))))))</f>
        <v>BLOQUEADO</v>
      </c>
      <c r="T8950" s="29" t="str">
        <f aca="false">IF(AND($S8950="PARADO/SEM GIRO",$K8950="KG",OR(Painel!$B$5="(Todos)",A8950=Painel!$B$5)*OR(Painel!$E$5="(Todos)",P8950=Painel!$E$5)),$J8950+ROW()/10000000,"")</f>
        <v/>
      </c>
      <c r="U8950" s="29" t="str">
        <f aca="false">IF(AND($S8950="VENCIDO",$K8950="KG",OR(Painel!$B$5="(Todos)",A8950=Painel!$B$5)*OR(Painel!$E$5="(Todos)",P8950=Painel!$E$5)),$J8950+ROW()/10000000,"")</f>
        <v/>
      </c>
    </row>
    <row r="8951" customFormat="false" ht="15" hidden="false" customHeight="false" outlineLevel="0" collapsed="false">
      <c r="A8951" s="29" t="s">
        <v>57</v>
      </c>
      <c r="B8951" s="29" t="s">
        <v>15588</v>
      </c>
      <c r="C8951" s="29" t="s">
        <v>308</v>
      </c>
      <c r="D8951" s="29" t="s">
        <v>15647</v>
      </c>
      <c r="E8951" s="29" t="n">
        <v>178</v>
      </c>
      <c r="F8951" s="29" t="s">
        <v>137</v>
      </c>
      <c r="G8951" s="29"/>
      <c r="H8951" s="30" t="n">
        <v>10</v>
      </c>
      <c r="I8951" s="31" t="n">
        <v>46265</v>
      </c>
      <c r="J8951" s="30" t="n">
        <v>10</v>
      </c>
      <c r="K8951" s="29" t="s">
        <v>120</v>
      </c>
      <c r="L8951" s="29" t="s">
        <v>216</v>
      </c>
      <c r="M8951" s="29"/>
      <c r="N8951" s="29" t="s">
        <v>122</v>
      </c>
      <c r="O8951" s="31" t="n">
        <v>46197</v>
      </c>
      <c r="P8951" s="29" t="s">
        <v>123</v>
      </c>
      <c r="Q8951" s="29" t="n">
        <f aca="false">IFERROR(VALUE(L8951),"")</f>
        <v>20</v>
      </c>
      <c r="R8951" s="29" t="n">
        <f aca="true">IF(O8951="","",O8951-TODAY())</f>
        <v>-88</v>
      </c>
      <c r="S8951" s="29" t="str">
        <f aca="false">IF(C8951="&lt;&lt; vazio &gt;&gt;","VAZIA",IF(AND(O8951&lt;&gt;"",R8951&lt;0),"VENCIDO",IF(AND(O8951&lt;&gt;"",R8951&lt;=Parametros!$B$10),"PRÓX. VENCIMENTO",IF(F8951="Q","QUALIDADE",IF(F8951="S","BLOQUEADO",IF(F8951="R","RESTRITO/DEVOLUÇÃO",IF(OR(N8951="QUAR",N8951="QRES"),"QUARENTENA",IF(OR(B8951="DESCARTE",B8951="DEVOLUÇÃO"),"DESCARTE/DEVOLUÇÃO",IF(AND(D8951="",K8951&lt;&gt;""),"SEM LOTE",IF(AND(Q8951&lt;&gt;"",Q8951&gt;=Parametros!$B$11),"PARADO/SEM GIRO","OK"))))))))))</f>
        <v>VENCIDO</v>
      </c>
      <c r="T8951" s="29" t="str">
        <f aca="false">IF(AND($S8951="PARADO/SEM GIRO",$K8951="KG",OR(Painel!$B$5="(Todos)",A8951=Painel!$B$5)*OR(Painel!$E$5="(Todos)",P8951=Painel!$E$5)),$J8951+ROW()/10000000,"")</f>
        <v/>
      </c>
      <c r="U8951" s="29" t="n">
        <f aca="false">IF(AND($S8951="VENCIDO",$K8951="KG",OR(Painel!$B$5="(Todos)",A8951=Painel!$B$5)*OR(Painel!$E$5="(Todos)",P8951=Painel!$E$5)),$J8951+ROW()/10000000,"")</f>
        <v>10.0008951</v>
      </c>
    </row>
    <row r="8952" customFormat="false" ht="15" hidden="false" customHeight="false" outlineLevel="0" collapsed="false">
      <c r="A8952" s="29" t="s">
        <v>57</v>
      </c>
      <c r="B8952" s="29" t="s">
        <v>15588</v>
      </c>
      <c r="C8952" s="29" t="s">
        <v>308</v>
      </c>
      <c r="D8952" s="29" t="s">
        <v>15648</v>
      </c>
      <c r="E8952" s="29" t="n">
        <v>178</v>
      </c>
      <c r="F8952" s="29" t="s">
        <v>137</v>
      </c>
      <c r="G8952" s="29"/>
      <c r="H8952" s="30" t="n">
        <v>5</v>
      </c>
      <c r="I8952" s="31" t="n">
        <v>46274</v>
      </c>
      <c r="J8952" s="30" t="n">
        <v>5</v>
      </c>
      <c r="K8952" s="29" t="s">
        <v>120</v>
      </c>
      <c r="L8952" s="29" t="s">
        <v>138</v>
      </c>
      <c r="M8952" s="29"/>
      <c r="N8952" s="29" t="s">
        <v>122</v>
      </c>
      <c r="O8952" s="31" t="n">
        <v>46512</v>
      </c>
      <c r="P8952" s="29" t="s">
        <v>123</v>
      </c>
      <c r="Q8952" s="29" t="n">
        <f aca="false">IFERROR(VALUE(L8952),"")</f>
        <v>11</v>
      </c>
      <c r="R8952" s="29" t="n">
        <f aca="true">IF(O8952="","",O8952-TODAY())</f>
        <v>227</v>
      </c>
      <c r="S8952" s="29" t="str">
        <f aca="false">IF(C8952="&lt;&lt; vazio &gt;&gt;","VAZIA",IF(AND(O8952&lt;&gt;"",R8952&lt;0),"VENCIDO",IF(AND(O8952&lt;&gt;"",R8952&lt;=Parametros!$B$10),"PRÓX. VENCIMENTO",IF(F8952="Q","QUALIDADE",IF(F8952="S","BLOQUEADO",IF(F8952="R","RESTRITO/DEVOLUÇÃO",IF(OR(N8952="QUAR",N8952="QRES"),"QUARENTENA",IF(OR(B8952="DESCARTE",B8952="DEVOLUÇÃO"),"DESCARTE/DEVOLUÇÃO",IF(AND(D8952="",K8952&lt;&gt;""),"SEM LOTE",IF(AND(Q8952&lt;&gt;"",Q8952&gt;=Parametros!$B$11),"PARADO/SEM GIRO","OK"))))))))))</f>
        <v>BLOQUEADO</v>
      </c>
      <c r="T8952" s="29" t="str">
        <f aca="false">IF(AND($S8952="PARADO/SEM GIRO",$K8952="KG",OR(Painel!$B$5="(Todos)",A8952=Painel!$B$5)*OR(Painel!$E$5="(Todos)",P8952=Painel!$E$5)),$J8952+ROW()/10000000,"")</f>
        <v/>
      </c>
      <c r="U8952" s="29" t="str">
        <f aca="false">IF(AND($S8952="VENCIDO",$K8952="KG",OR(Painel!$B$5="(Todos)",A8952=Painel!$B$5)*OR(Painel!$E$5="(Todos)",P8952=Painel!$E$5)),$J8952+ROW()/10000000,"")</f>
        <v/>
      </c>
    </row>
    <row r="8953" customFormat="false" ht="15" hidden="false" customHeight="false" outlineLevel="0" collapsed="false">
      <c r="A8953" s="29" t="s">
        <v>57</v>
      </c>
      <c r="B8953" s="29" t="s">
        <v>15588</v>
      </c>
      <c r="C8953" s="29" t="s">
        <v>369</v>
      </c>
      <c r="D8953" s="29" t="s">
        <v>15649</v>
      </c>
      <c r="E8953" s="29" t="n">
        <v>178</v>
      </c>
      <c r="F8953" s="29" t="s">
        <v>137</v>
      </c>
      <c r="G8953" s="29"/>
      <c r="H8953" s="30" t="n">
        <v>151.5</v>
      </c>
      <c r="I8953" s="31" t="n">
        <v>46274</v>
      </c>
      <c r="J8953" s="30" t="n">
        <v>151.5</v>
      </c>
      <c r="K8953" s="29" t="s">
        <v>120</v>
      </c>
      <c r="L8953" s="29" t="s">
        <v>138</v>
      </c>
      <c r="M8953" s="29"/>
      <c r="N8953" s="29" t="s">
        <v>122</v>
      </c>
      <c r="O8953" s="31" t="n">
        <v>46404</v>
      </c>
      <c r="P8953" s="29" t="s">
        <v>123</v>
      </c>
      <c r="Q8953" s="29" t="n">
        <f aca="false">IFERROR(VALUE(L8953),"")</f>
        <v>11</v>
      </c>
      <c r="R8953" s="29" t="n">
        <f aca="true">IF(O8953="","",O8953-TODAY())</f>
        <v>119</v>
      </c>
      <c r="S8953" s="29" t="str">
        <f aca="false">IF(C8953="&lt;&lt; vazio &gt;&gt;","VAZIA",IF(AND(O8953&lt;&gt;"",R8953&lt;0),"VENCIDO",IF(AND(O8953&lt;&gt;"",R8953&lt;=Parametros!$B$10),"PRÓX. VENCIMENTO",IF(F8953="Q","QUALIDADE",IF(F8953="S","BLOQUEADO",IF(F8953="R","RESTRITO/DEVOLUÇÃO",IF(OR(N8953="QUAR",N8953="QRES"),"QUARENTENA",IF(OR(B8953="DESCARTE",B8953="DEVOLUÇÃO"),"DESCARTE/DEVOLUÇÃO",IF(AND(D8953="",K8953&lt;&gt;""),"SEM LOTE",IF(AND(Q8953&lt;&gt;"",Q8953&gt;=Parametros!$B$11),"PARADO/SEM GIRO","OK"))))))))))</f>
        <v>BLOQUEADO</v>
      </c>
      <c r="T8953" s="29" t="str">
        <f aca="false">IF(AND($S8953="PARADO/SEM GIRO",$K8953="KG",OR(Painel!$B$5="(Todos)",A8953=Painel!$B$5)*OR(Painel!$E$5="(Todos)",P8953=Painel!$E$5)),$J8953+ROW()/10000000,"")</f>
        <v/>
      </c>
      <c r="U8953" s="29" t="str">
        <f aca="false">IF(AND($S8953="VENCIDO",$K8953="KG",OR(Painel!$B$5="(Todos)",A8953=Painel!$B$5)*OR(Painel!$E$5="(Todos)",P8953=Painel!$E$5)),$J8953+ROW()/10000000,"")</f>
        <v/>
      </c>
    </row>
    <row r="8954" customFormat="false" ht="15" hidden="false" customHeight="false" outlineLevel="0" collapsed="false">
      <c r="A8954" s="29" t="s">
        <v>57</v>
      </c>
      <c r="B8954" s="29" t="s">
        <v>15588</v>
      </c>
      <c r="C8954" s="29" t="s">
        <v>159</v>
      </c>
      <c r="D8954" s="29" t="s">
        <v>15650</v>
      </c>
      <c r="E8954" s="29" t="n">
        <v>178</v>
      </c>
      <c r="F8954" s="29" t="s">
        <v>137</v>
      </c>
      <c r="G8954" s="29"/>
      <c r="H8954" s="30" t="n">
        <v>10.5</v>
      </c>
      <c r="I8954" s="31" t="n">
        <v>46274</v>
      </c>
      <c r="J8954" s="30" t="n">
        <v>10.5</v>
      </c>
      <c r="K8954" s="29" t="s">
        <v>120</v>
      </c>
      <c r="L8954" s="29" t="s">
        <v>138</v>
      </c>
      <c r="M8954" s="29"/>
      <c r="N8954" s="29" t="s">
        <v>122</v>
      </c>
      <c r="O8954" s="31" t="n">
        <v>46607</v>
      </c>
      <c r="P8954" s="29" t="s">
        <v>123</v>
      </c>
      <c r="Q8954" s="29" t="n">
        <f aca="false">IFERROR(VALUE(L8954),"")</f>
        <v>11</v>
      </c>
      <c r="R8954" s="29" t="n">
        <f aca="true">IF(O8954="","",O8954-TODAY())</f>
        <v>322</v>
      </c>
      <c r="S8954" s="29" t="str">
        <f aca="false">IF(C8954="&lt;&lt; vazio &gt;&gt;","VAZIA",IF(AND(O8954&lt;&gt;"",R8954&lt;0),"VENCIDO",IF(AND(O8954&lt;&gt;"",R8954&lt;=Parametros!$B$10),"PRÓX. VENCIMENTO",IF(F8954="Q","QUALIDADE",IF(F8954="S","BLOQUEADO",IF(F8954="R","RESTRITO/DEVOLUÇÃO",IF(OR(N8954="QUAR",N8954="QRES"),"QUARENTENA",IF(OR(B8954="DESCARTE",B8954="DEVOLUÇÃO"),"DESCARTE/DEVOLUÇÃO",IF(AND(D8954="",K8954&lt;&gt;""),"SEM LOTE",IF(AND(Q8954&lt;&gt;"",Q8954&gt;=Parametros!$B$11),"PARADO/SEM GIRO","OK"))))))))))</f>
        <v>BLOQUEADO</v>
      </c>
      <c r="T8954" s="29" t="str">
        <f aca="false">IF(AND($S8954="PARADO/SEM GIRO",$K8954="KG",OR(Painel!$B$5="(Todos)",A8954=Painel!$B$5)*OR(Painel!$E$5="(Todos)",P8954=Painel!$E$5)),$J8954+ROW()/10000000,"")</f>
        <v/>
      </c>
      <c r="U8954" s="29" t="str">
        <f aca="false">IF(AND($S8954="VENCIDO",$K8954="KG",OR(Painel!$B$5="(Todos)",A8954=Painel!$B$5)*OR(Painel!$E$5="(Todos)",P8954=Painel!$E$5)),$J8954+ROW()/10000000,"")</f>
        <v/>
      </c>
    </row>
    <row r="8955" customFormat="false" ht="15" hidden="false" customHeight="false" outlineLevel="0" collapsed="false">
      <c r="A8955" s="29" t="s">
        <v>57</v>
      </c>
      <c r="B8955" s="29" t="s">
        <v>15588</v>
      </c>
      <c r="C8955" s="29" t="s">
        <v>371</v>
      </c>
      <c r="D8955" s="29" t="s">
        <v>15651</v>
      </c>
      <c r="E8955" s="29" t="n">
        <v>178</v>
      </c>
      <c r="F8955" s="29" t="s">
        <v>137</v>
      </c>
      <c r="G8955" s="29"/>
      <c r="H8955" s="30" t="n">
        <v>50.5</v>
      </c>
      <c r="I8955" s="31" t="n">
        <v>46265</v>
      </c>
      <c r="J8955" s="30" t="n">
        <v>50.5</v>
      </c>
      <c r="K8955" s="29" t="s">
        <v>120</v>
      </c>
      <c r="L8955" s="29" t="s">
        <v>216</v>
      </c>
      <c r="M8955" s="29"/>
      <c r="N8955" s="29" t="s">
        <v>122</v>
      </c>
      <c r="O8955" s="31" t="n">
        <v>46187</v>
      </c>
      <c r="P8955" s="29" t="s">
        <v>123</v>
      </c>
      <c r="Q8955" s="29" t="n">
        <f aca="false">IFERROR(VALUE(L8955),"")</f>
        <v>20</v>
      </c>
      <c r="R8955" s="29" t="n">
        <f aca="true">IF(O8955="","",O8955-TODAY())</f>
        <v>-98</v>
      </c>
      <c r="S8955" s="29" t="str">
        <f aca="false">IF(C8955="&lt;&lt; vazio &gt;&gt;","VAZIA",IF(AND(O8955&lt;&gt;"",R8955&lt;0),"VENCIDO",IF(AND(O8955&lt;&gt;"",R8955&lt;=Parametros!$B$10),"PRÓX. VENCIMENTO",IF(F8955="Q","QUALIDADE",IF(F8955="S","BLOQUEADO",IF(F8955="R","RESTRITO/DEVOLUÇÃO",IF(OR(N8955="QUAR",N8955="QRES"),"QUARENTENA",IF(OR(B8955="DESCARTE",B8955="DEVOLUÇÃO"),"DESCARTE/DEVOLUÇÃO",IF(AND(D8955="",K8955&lt;&gt;""),"SEM LOTE",IF(AND(Q8955&lt;&gt;"",Q8955&gt;=Parametros!$B$11),"PARADO/SEM GIRO","OK"))))))))))</f>
        <v>VENCIDO</v>
      </c>
      <c r="T8955" s="29" t="str">
        <f aca="false">IF(AND($S8955="PARADO/SEM GIRO",$K8955="KG",OR(Painel!$B$5="(Todos)",A8955=Painel!$B$5)*OR(Painel!$E$5="(Todos)",P8955=Painel!$E$5)),$J8955+ROW()/10000000,"")</f>
        <v/>
      </c>
      <c r="U8955" s="29" t="n">
        <f aca="false">IF(AND($S8955="VENCIDO",$K8955="KG",OR(Painel!$B$5="(Todos)",A8955=Painel!$B$5)*OR(Painel!$E$5="(Todos)",P8955=Painel!$E$5)),$J8955+ROW()/10000000,"")</f>
        <v>50.5008955</v>
      </c>
    </row>
    <row r="8956" customFormat="false" ht="15" hidden="false" customHeight="false" outlineLevel="0" collapsed="false">
      <c r="A8956" s="29" t="s">
        <v>57</v>
      </c>
      <c r="B8956" s="29" t="s">
        <v>15588</v>
      </c>
      <c r="C8956" s="29" t="s">
        <v>371</v>
      </c>
      <c r="D8956" s="29" t="s">
        <v>15652</v>
      </c>
      <c r="E8956" s="29" t="n">
        <v>178</v>
      </c>
      <c r="F8956" s="29"/>
      <c r="G8956" s="29"/>
      <c r="H8956" s="30" t="n">
        <v>2.6</v>
      </c>
      <c r="I8956" s="31" t="n">
        <v>46280</v>
      </c>
      <c r="J8956" s="30" t="n">
        <v>2.6</v>
      </c>
      <c r="K8956" s="29" t="s">
        <v>120</v>
      </c>
      <c r="L8956" s="29" t="s">
        <v>144</v>
      </c>
      <c r="M8956" s="29"/>
      <c r="N8956" s="29" t="s">
        <v>122</v>
      </c>
      <c r="O8956" s="31" t="n">
        <v>46456</v>
      </c>
      <c r="P8956" s="29" t="s">
        <v>123</v>
      </c>
      <c r="Q8956" s="29" t="n">
        <f aca="false">IFERROR(VALUE(L8956),"")</f>
        <v>5</v>
      </c>
      <c r="R8956" s="29" t="n">
        <f aca="true">IF(O8956="","",O8956-TODAY())</f>
        <v>171</v>
      </c>
      <c r="S8956" s="29" t="str">
        <f aca="false">IF(C8956="&lt;&lt; vazio &gt;&gt;","VAZIA",IF(AND(O8956&lt;&gt;"",R8956&lt;0),"VENCIDO",IF(AND(O8956&lt;&gt;"",R8956&lt;=Parametros!$B$10),"PRÓX. VENCIMENTO",IF(F8956="Q","QUALIDADE",IF(F8956="S","BLOQUEADO",IF(F8956="R","RESTRITO/DEVOLUÇÃO",IF(OR(N8956="QUAR",N8956="QRES"),"QUARENTENA",IF(OR(B8956="DESCARTE",B8956="DEVOLUÇÃO"),"DESCARTE/DEVOLUÇÃO",IF(AND(D8956="",K8956&lt;&gt;""),"SEM LOTE",IF(AND(Q8956&lt;&gt;"",Q8956&gt;=Parametros!$B$11),"PARADO/SEM GIRO","OK"))))))))))</f>
        <v>OK</v>
      </c>
      <c r="T8956" s="29" t="str">
        <f aca="false">IF(AND($S8956="PARADO/SEM GIRO",$K8956="KG",OR(Painel!$B$5="(Todos)",A8956=Painel!$B$5)*OR(Painel!$E$5="(Todos)",P8956=Painel!$E$5)),$J8956+ROW()/10000000,"")</f>
        <v/>
      </c>
      <c r="U8956" s="29" t="str">
        <f aca="false">IF(AND($S8956="VENCIDO",$K8956="KG",OR(Painel!$B$5="(Todos)",A8956=Painel!$B$5)*OR(Painel!$E$5="(Todos)",P8956=Painel!$E$5)),$J8956+ROW()/10000000,"")</f>
        <v/>
      </c>
    </row>
    <row r="8957" customFormat="false" ht="15" hidden="false" customHeight="false" outlineLevel="0" collapsed="false">
      <c r="A8957" s="29" t="s">
        <v>57</v>
      </c>
      <c r="B8957" s="29" t="s">
        <v>15588</v>
      </c>
      <c r="C8957" s="29" t="s">
        <v>371</v>
      </c>
      <c r="D8957" s="29" t="s">
        <v>15652</v>
      </c>
      <c r="E8957" s="29" t="n">
        <v>178</v>
      </c>
      <c r="F8957" s="29" t="s">
        <v>137</v>
      </c>
      <c r="G8957" s="29"/>
      <c r="H8957" s="30" t="n">
        <v>10.1</v>
      </c>
      <c r="I8957" s="31" t="n">
        <v>46274</v>
      </c>
      <c r="J8957" s="30" t="n">
        <v>10.1</v>
      </c>
      <c r="K8957" s="29" t="s">
        <v>120</v>
      </c>
      <c r="L8957" s="29" t="s">
        <v>138</v>
      </c>
      <c r="M8957" s="29"/>
      <c r="N8957" s="29" t="s">
        <v>122</v>
      </c>
      <c r="O8957" s="31" t="n">
        <v>46456</v>
      </c>
      <c r="P8957" s="29" t="s">
        <v>123</v>
      </c>
      <c r="Q8957" s="29" t="n">
        <f aca="false">IFERROR(VALUE(L8957),"")</f>
        <v>11</v>
      </c>
      <c r="R8957" s="29" t="n">
        <f aca="true">IF(O8957="","",O8957-TODAY())</f>
        <v>171</v>
      </c>
      <c r="S8957" s="29" t="str">
        <f aca="false">IF(C8957="&lt;&lt; vazio &gt;&gt;","VAZIA",IF(AND(O8957&lt;&gt;"",R8957&lt;0),"VENCIDO",IF(AND(O8957&lt;&gt;"",R8957&lt;=Parametros!$B$10),"PRÓX. VENCIMENTO",IF(F8957="Q","QUALIDADE",IF(F8957="S","BLOQUEADO",IF(F8957="R","RESTRITO/DEVOLUÇÃO",IF(OR(N8957="QUAR",N8957="QRES"),"QUARENTENA",IF(OR(B8957="DESCARTE",B8957="DEVOLUÇÃO"),"DESCARTE/DEVOLUÇÃO",IF(AND(D8957="",K8957&lt;&gt;""),"SEM LOTE",IF(AND(Q8957&lt;&gt;"",Q8957&gt;=Parametros!$B$11),"PARADO/SEM GIRO","OK"))))))))))</f>
        <v>BLOQUEADO</v>
      </c>
      <c r="T8957" s="29" t="str">
        <f aca="false">IF(AND($S8957="PARADO/SEM GIRO",$K8957="KG",OR(Painel!$B$5="(Todos)",A8957=Painel!$B$5)*OR(Painel!$E$5="(Todos)",P8957=Painel!$E$5)),$J8957+ROW()/10000000,"")</f>
        <v/>
      </c>
      <c r="U8957" s="29" t="str">
        <f aca="false">IF(AND($S8957="VENCIDO",$K8957="KG",OR(Painel!$B$5="(Todos)",A8957=Painel!$B$5)*OR(Painel!$E$5="(Todos)",P8957=Painel!$E$5)),$J8957+ROW()/10000000,"")</f>
        <v/>
      </c>
    </row>
    <row r="8958" customFormat="false" ht="15" hidden="false" customHeight="false" outlineLevel="0" collapsed="false">
      <c r="A8958" s="29" t="s">
        <v>57</v>
      </c>
      <c r="B8958" s="29" t="s">
        <v>15588</v>
      </c>
      <c r="C8958" s="29" t="s">
        <v>371</v>
      </c>
      <c r="D8958" s="29" t="s">
        <v>15564</v>
      </c>
      <c r="E8958" s="29" t="n">
        <v>178</v>
      </c>
      <c r="F8958" s="29" t="s">
        <v>137</v>
      </c>
      <c r="G8958" s="29"/>
      <c r="H8958" s="30" t="n">
        <v>10.1</v>
      </c>
      <c r="I8958" s="31" t="n">
        <v>46274</v>
      </c>
      <c r="J8958" s="30" t="n">
        <v>10.1</v>
      </c>
      <c r="K8958" s="29" t="s">
        <v>120</v>
      </c>
      <c r="L8958" s="29" t="s">
        <v>138</v>
      </c>
      <c r="M8958" s="29"/>
      <c r="N8958" s="29" t="s">
        <v>122</v>
      </c>
      <c r="O8958" s="31" t="n">
        <v>46457</v>
      </c>
      <c r="P8958" s="29" t="s">
        <v>123</v>
      </c>
      <c r="Q8958" s="29" t="n">
        <f aca="false">IFERROR(VALUE(L8958),"")</f>
        <v>11</v>
      </c>
      <c r="R8958" s="29" t="n">
        <f aca="true">IF(O8958="","",O8958-TODAY())</f>
        <v>172</v>
      </c>
      <c r="S8958" s="29" t="str">
        <f aca="false">IF(C8958="&lt;&lt; vazio &gt;&gt;","VAZIA",IF(AND(O8958&lt;&gt;"",R8958&lt;0),"VENCIDO",IF(AND(O8958&lt;&gt;"",R8958&lt;=Parametros!$B$10),"PRÓX. VENCIMENTO",IF(F8958="Q","QUALIDADE",IF(F8958="S","BLOQUEADO",IF(F8958="R","RESTRITO/DEVOLUÇÃO",IF(OR(N8958="QUAR",N8958="QRES"),"QUARENTENA",IF(OR(B8958="DESCARTE",B8958="DEVOLUÇÃO"),"DESCARTE/DEVOLUÇÃO",IF(AND(D8958="",K8958&lt;&gt;""),"SEM LOTE",IF(AND(Q8958&lt;&gt;"",Q8958&gt;=Parametros!$B$11),"PARADO/SEM GIRO","OK"))))))))))</f>
        <v>BLOQUEADO</v>
      </c>
      <c r="T8958" s="29" t="str">
        <f aca="false">IF(AND($S8958="PARADO/SEM GIRO",$K8958="KG",OR(Painel!$B$5="(Todos)",A8958=Painel!$B$5)*OR(Painel!$E$5="(Todos)",P8958=Painel!$E$5)),$J8958+ROW()/10000000,"")</f>
        <v/>
      </c>
      <c r="U8958" s="29" t="str">
        <f aca="false">IF(AND($S8958="VENCIDO",$K8958="KG",OR(Painel!$B$5="(Todos)",A8958=Painel!$B$5)*OR(Painel!$E$5="(Todos)",P8958=Painel!$E$5)),$J8958+ROW()/10000000,"")</f>
        <v/>
      </c>
    </row>
    <row r="8959" customFormat="false" ht="15" hidden="false" customHeight="false" outlineLevel="0" collapsed="false">
      <c r="A8959" s="29" t="s">
        <v>57</v>
      </c>
      <c r="B8959" s="29" t="s">
        <v>15588</v>
      </c>
      <c r="C8959" s="29" t="s">
        <v>415</v>
      </c>
      <c r="D8959" s="29" t="s">
        <v>15653</v>
      </c>
      <c r="E8959" s="29" t="n">
        <v>178</v>
      </c>
      <c r="F8959" s="29" t="s">
        <v>137</v>
      </c>
      <c r="G8959" s="29"/>
      <c r="H8959" s="30" t="n">
        <v>30</v>
      </c>
      <c r="I8959" s="31" t="n">
        <v>46274</v>
      </c>
      <c r="J8959" s="30" t="n">
        <v>30</v>
      </c>
      <c r="K8959" s="29" t="s">
        <v>120</v>
      </c>
      <c r="L8959" s="29" t="s">
        <v>138</v>
      </c>
      <c r="M8959" s="29"/>
      <c r="N8959" s="29" t="s">
        <v>122</v>
      </c>
      <c r="O8959" s="31" t="n">
        <v>46379</v>
      </c>
      <c r="P8959" s="29" t="s">
        <v>123</v>
      </c>
      <c r="Q8959" s="29" t="n">
        <f aca="false">IFERROR(VALUE(L8959),"")</f>
        <v>11</v>
      </c>
      <c r="R8959" s="29" t="n">
        <f aca="true">IF(O8959="","",O8959-TODAY())</f>
        <v>94</v>
      </c>
      <c r="S8959" s="29" t="str">
        <f aca="false">IF(C8959="&lt;&lt; vazio &gt;&gt;","VAZIA",IF(AND(O8959&lt;&gt;"",R8959&lt;0),"VENCIDO",IF(AND(O8959&lt;&gt;"",R8959&lt;=Parametros!$B$10),"PRÓX. VENCIMENTO",IF(F8959="Q","QUALIDADE",IF(F8959="S","BLOQUEADO",IF(F8959="R","RESTRITO/DEVOLUÇÃO",IF(OR(N8959="QUAR",N8959="QRES"),"QUARENTENA",IF(OR(B8959="DESCARTE",B8959="DEVOLUÇÃO"),"DESCARTE/DEVOLUÇÃO",IF(AND(D8959="",K8959&lt;&gt;""),"SEM LOTE",IF(AND(Q8959&lt;&gt;"",Q8959&gt;=Parametros!$B$11),"PARADO/SEM GIRO","OK"))))))))))</f>
        <v>BLOQUEADO</v>
      </c>
      <c r="T8959" s="29" t="str">
        <f aca="false">IF(AND($S8959="PARADO/SEM GIRO",$K8959="KG",OR(Painel!$B$5="(Todos)",A8959=Painel!$B$5)*OR(Painel!$E$5="(Todos)",P8959=Painel!$E$5)),$J8959+ROW()/10000000,"")</f>
        <v/>
      </c>
      <c r="U8959" s="29" t="str">
        <f aca="false">IF(AND($S8959="VENCIDO",$K8959="KG",OR(Painel!$B$5="(Todos)",A8959=Painel!$B$5)*OR(Painel!$E$5="(Todos)",P8959=Painel!$E$5)),$J8959+ROW()/10000000,"")</f>
        <v/>
      </c>
    </row>
    <row r="8960" customFormat="false" ht="15" hidden="false" customHeight="false" outlineLevel="0" collapsed="false">
      <c r="A8960" s="29" t="s">
        <v>57</v>
      </c>
      <c r="B8960" s="29" t="s">
        <v>15588</v>
      </c>
      <c r="C8960" s="29" t="s">
        <v>556</v>
      </c>
      <c r="D8960" s="29" t="s">
        <v>15654</v>
      </c>
      <c r="E8960" s="29" t="n">
        <v>178</v>
      </c>
      <c r="F8960" s="29" t="s">
        <v>137</v>
      </c>
      <c r="G8960" s="29"/>
      <c r="H8960" s="30" t="n">
        <v>32.8</v>
      </c>
      <c r="I8960" s="31" t="n">
        <v>46274</v>
      </c>
      <c r="J8960" s="30" t="n">
        <v>32.8</v>
      </c>
      <c r="K8960" s="29" t="s">
        <v>120</v>
      </c>
      <c r="L8960" s="29" t="s">
        <v>138</v>
      </c>
      <c r="M8960" s="29"/>
      <c r="N8960" s="29" t="s">
        <v>122</v>
      </c>
      <c r="O8960" s="31" t="n">
        <v>46483</v>
      </c>
      <c r="P8960" s="29" t="s">
        <v>123</v>
      </c>
      <c r="Q8960" s="29" t="n">
        <f aca="false">IFERROR(VALUE(L8960),"")</f>
        <v>11</v>
      </c>
      <c r="R8960" s="29" t="n">
        <f aca="true">IF(O8960="","",O8960-TODAY())</f>
        <v>198</v>
      </c>
      <c r="S8960" s="29" t="str">
        <f aca="false">IF(C8960="&lt;&lt; vazio &gt;&gt;","VAZIA",IF(AND(O8960&lt;&gt;"",R8960&lt;0),"VENCIDO",IF(AND(O8960&lt;&gt;"",R8960&lt;=Parametros!$B$10),"PRÓX. VENCIMENTO",IF(F8960="Q","QUALIDADE",IF(F8960="S","BLOQUEADO",IF(F8960="R","RESTRITO/DEVOLUÇÃO",IF(OR(N8960="QUAR",N8960="QRES"),"QUARENTENA",IF(OR(B8960="DESCARTE",B8960="DEVOLUÇÃO"),"DESCARTE/DEVOLUÇÃO",IF(AND(D8960="",K8960&lt;&gt;""),"SEM LOTE",IF(AND(Q8960&lt;&gt;"",Q8960&gt;=Parametros!$B$11),"PARADO/SEM GIRO","OK"))))))))))</f>
        <v>BLOQUEADO</v>
      </c>
      <c r="T8960" s="29" t="str">
        <f aca="false">IF(AND($S8960="PARADO/SEM GIRO",$K8960="KG",OR(Painel!$B$5="(Todos)",A8960=Painel!$B$5)*OR(Painel!$E$5="(Todos)",P8960=Painel!$E$5)),$J8960+ROW()/10000000,"")</f>
        <v/>
      </c>
      <c r="U8960" s="29" t="str">
        <f aca="false">IF(AND($S8960="VENCIDO",$K8960="KG",OR(Painel!$B$5="(Todos)",A8960=Painel!$B$5)*OR(Painel!$E$5="(Todos)",P8960=Painel!$E$5)),$J8960+ROW()/10000000,"")</f>
        <v/>
      </c>
    </row>
    <row r="8961" customFormat="false" ht="15" hidden="false" customHeight="false" outlineLevel="0" collapsed="false">
      <c r="A8961" s="29" t="s">
        <v>57</v>
      </c>
      <c r="B8961" s="29" t="s">
        <v>15588</v>
      </c>
      <c r="C8961" s="29" t="s">
        <v>556</v>
      </c>
      <c r="D8961" s="29" t="s">
        <v>5195</v>
      </c>
      <c r="E8961" s="29" t="n">
        <v>178</v>
      </c>
      <c r="F8961" s="29" t="s">
        <v>137</v>
      </c>
      <c r="G8961" s="29"/>
      <c r="H8961" s="30" t="n">
        <v>32.8</v>
      </c>
      <c r="I8961" s="31" t="n">
        <v>46274</v>
      </c>
      <c r="J8961" s="30" t="n">
        <v>32.8</v>
      </c>
      <c r="K8961" s="29" t="s">
        <v>120</v>
      </c>
      <c r="L8961" s="29" t="s">
        <v>138</v>
      </c>
      <c r="M8961" s="29"/>
      <c r="N8961" s="29" t="s">
        <v>122</v>
      </c>
      <c r="O8961" s="31" t="n">
        <v>46522</v>
      </c>
      <c r="P8961" s="29" t="s">
        <v>123</v>
      </c>
      <c r="Q8961" s="29" t="n">
        <f aca="false">IFERROR(VALUE(L8961),"")</f>
        <v>11</v>
      </c>
      <c r="R8961" s="29" t="n">
        <f aca="true">IF(O8961="","",O8961-TODAY())</f>
        <v>237</v>
      </c>
      <c r="S8961" s="29" t="str">
        <f aca="false">IF(C8961="&lt;&lt; vazio &gt;&gt;","VAZIA",IF(AND(O8961&lt;&gt;"",R8961&lt;0),"VENCIDO",IF(AND(O8961&lt;&gt;"",R8961&lt;=Parametros!$B$10),"PRÓX. VENCIMENTO",IF(F8961="Q","QUALIDADE",IF(F8961="S","BLOQUEADO",IF(F8961="R","RESTRITO/DEVOLUÇÃO",IF(OR(N8961="QUAR",N8961="QRES"),"QUARENTENA",IF(OR(B8961="DESCARTE",B8961="DEVOLUÇÃO"),"DESCARTE/DEVOLUÇÃO",IF(AND(D8961="",K8961&lt;&gt;""),"SEM LOTE",IF(AND(Q8961&lt;&gt;"",Q8961&gt;=Parametros!$B$11),"PARADO/SEM GIRO","OK"))))))))))</f>
        <v>BLOQUEADO</v>
      </c>
      <c r="T8961" s="29" t="str">
        <f aca="false">IF(AND($S8961="PARADO/SEM GIRO",$K8961="KG",OR(Painel!$B$5="(Todos)",A8961=Painel!$B$5)*OR(Painel!$E$5="(Todos)",P8961=Painel!$E$5)),$J8961+ROW()/10000000,"")</f>
        <v/>
      </c>
      <c r="U8961" s="29" t="str">
        <f aca="false">IF(AND($S8961="VENCIDO",$K8961="KG",OR(Painel!$B$5="(Todos)",A8961=Painel!$B$5)*OR(Painel!$E$5="(Todos)",P8961=Painel!$E$5)),$J8961+ROW()/10000000,"")</f>
        <v/>
      </c>
    </row>
    <row r="8962" customFormat="false" ht="15" hidden="false" customHeight="false" outlineLevel="0" collapsed="false">
      <c r="A8962" s="29" t="s">
        <v>57</v>
      </c>
      <c r="B8962" s="29" t="s">
        <v>15588</v>
      </c>
      <c r="C8962" s="29" t="s">
        <v>556</v>
      </c>
      <c r="D8962" s="29" t="s">
        <v>5925</v>
      </c>
      <c r="E8962" s="29" t="n">
        <v>178</v>
      </c>
      <c r="F8962" s="29" t="s">
        <v>137</v>
      </c>
      <c r="G8962" s="29"/>
      <c r="H8962" s="30" t="n">
        <v>49.2</v>
      </c>
      <c r="I8962" s="31" t="n">
        <v>46274</v>
      </c>
      <c r="J8962" s="30" t="n">
        <v>49.2</v>
      </c>
      <c r="K8962" s="29" t="s">
        <v>120</v>
      </c>
      <c r="L8962" s="29" t="s">
        <v>138</v>
      </c>
      <c r="M8962" s="29"/>
      <c r="N8962" s="29" t="s">
        <v>122</v>
      </c>
      <c r="O8962" s="31" t="n">
        <v>46561</v>
      </c>
      <c r="P8962" s="29" t="s">
        <v>123</v>
      </c>
      <c r="Q8962" s="29" t="n">
        <f aca="false">IFERROR(VALUE(L8962),"")</f>
        <v>11</v>
      </c>
      <c r="R8962" s="29" t="n">
        <f aca="true">IF(O8962="","",O8962-TODAY())</f>
        <v>276</v>
      </c>
      <c r="S8962" s="29" t="str">
        <f aca="false">IF(C8962="&lt;&lt; vazio &gt;&gt;","VAZIA",IF(AND(O8962&lt;&gt;"",R8962&lt;0),"VENCIDO",IF(AND(O8962&lt;&gt;"",R8962&lt;=Parametros!$B$10),"PRÓX. VENCIMENTO",IF(F8962="Q","QUALIDADE",IF(F8962="S","BLOQUEADO",IF(F8962="R","RESTRITO/DEVOLUÇÃO",IF(OR(N8962="QUAR",N8962="QRES"),"QUARENTENA",IF(OR(B8962="DESCARTE",B8962="DEVOLUÇÃO"),"DESCARTE/DEVOLUÇÃO",IF(AND(D8962="",K8962&lt;&gt;""),"SEM LOTE",IF(AND(Q8962&lt;&gt;"",Q8962&gt;=Parametros!$B$11),"PARADO/SEM GIRO","OK"))))))))))</f>
        <v>BLOQUEADO</v>
      </c>
      <c r="T8962" s="29" t="str">
        <f aca="false">IF(AND($S8962="PARADO/SEM GIRO",$K8962="KG",OR(Painel!$B$5="(Todos)",A8962=Painel!$B$5)*OR(Painel!$E$5="(Todos)",P8962=Painel!$E$5)),$J8962+ROW()/10000000,"")</f>
        <v/>
      </c>
      <c r="U8962" s="29" t="str">
        <f aca="false">IF(AND($S8962="VENCIDO",$K8962="KG",OR(Painel!$B$5="(Todos)",A8962=Painel!$B$5)*OR(Painel!$E$5="(Todos)",P8962=Painel!$E$5)),$J8962+ROW()/10000000,"")</f>
        <v/>
      </c>
    </row>
    <row r="8963" customFormat="false" ht="15" hidden="false" customHeight="false" outlineLevel="0" collapsed="false">
      <c r="A8963" s="29" t="s">
        <v>57</v>
      </c>
      <c r="B8963" s="29" t="s">
        <v>15588</v>
      </c>
      <c r="C8963" s="29" t="s">
        <v>556</v>
      </c>
      <c r="D8963" s="29" t="s">
        <v>15655</v>
      </c>
      <c r="E8963" s="29" t="n">
        <v>178</v>
      </c>
      <c r="F8963" s="29" t="s">
        <v>137</v>
      </c>
      <c r="G8963" s="29"/>
      <c r="H8963" s="30" t="n">
        <v>131.2</v>
      </c>
      <c r="I8963" s="31" t="n">
        <v>46274</v>
      </c>
      <c r="J8963" s="30" t="n">
        <v>131.2</v>
      </c>
      <c r="K8963" s="29" t="s">
        <v>120</v>
      </c>
      <c r="L8963" s="29" t="s">
        <v>138</v>
      </c>
      <c r="M8963" s="29"/>
      <c r="N8963" s="29" t="s">
        <v>122</v>
      </c>
      <c r="O8963" s="31" t="n">
        <v>46599</v>
      </c>
      <c r="P8963" s="29" t="s">
        <v>123</v>
      </c>
      <c r="Q8963" s="29" t="n">
        <f aca="false">IFERROR(VALUE(L8963),"")</f>
        <v>11</v>
      </c>
      <c r="R8963" s="29" t="n">
        <f aca="true">IF(O8963="","",O8963-TODAY())</f>
        <v>314</v>
      </c>
      <c r="S8963" s="29" t="str">
        <f aca="false">IF(C8963="&lt;&lt; vazio &gt;&gt;","VAZIA",IF(AND(O8963&lt;&gt;"",R8963&lt;0),"VENCIDO",IF(AND(O8963&lt;&gt;"",R8963&lt;=Parametros!$B$10),"PRÓX. VENCIMENTO",IF(F8963="Q","QUALIDADE",IF(F8963="S","BLOQUEADO",IF(F8963="R","RESTRITO/DEVOLUÇÃO",IF(OR(N8963="QUAR",N8963="QRES"),"QUARENTENA",IF(OR(B8963="DESCARTE",B8963="DEVOLUÇÃO"),"DESCARTE/DEVOLUÇÃO",IF(AND(D8963="",K8963&lt;&gt;""),"SEM LOTE",IF(AND(Q8963&lt;&gt;"",Q8963&gt;=Parametros!$B$11),"PARADO/SEM GIRO","OK"))))))))))</f>
        <v>BLOQUEADO</v>
      </c>
      <c r="T8963" s="29" t="str">
        <f aca="false">IF(AND($S8963="PARADO/SEM GIRO",$K8963="KG",OR(Painel!$B$5="(Todos)",A8963=Painel!$B$5)*OR(Painel!$E$5="(Todos)",P8963=Painel!$E$5)),$J8963+ROW()/10000000,"")</f>
        <v/>
      </c>
      <c r="U8963" s="29" t="str">
        <f aca="false">IF(AND($S8963="VENCIDO",$K8963="KG",OR(Painel!$B$5="(Todos)",A8963=Painel!$B$5)*OR(Painel!$E$5="(Todos)",P8963=Painel!$E$5)),$J8963+ROW()/10000000,"")</f>
        <v/>
      </c>
    </row>
    <row r="8964" customFormat="false" ht="15" hidden="false" customHeight="false" outlineLevel="0" collapsed="false">
      <c r="A8964" s="29" t="s">
        <v>57</v>
      </c>
      <c r="B8964" s="29" t="s">
        <v>15588</v>
      </c>
      <c r="C8964" s="29" t="s">
        <v>556</v>
      </c>
      <c r="D8964" s="29" t="s">
        <v>15656</v>
      </c>
      <c r="E8964" s="29" t="n">
        <v>178</v>
      </c>
      <c r="F8964" s="29" t="s">
        <v>137</v>
      </c>
      <c r="G8964" s="29"/>
      <c r="H8964" s="30" t="n">
        <v>32.8</v>
      </c>
      <c r="I8964" s="31" t="n">
        <v>46274</v>
      </c>
      <c r="J8964" s="30" t="n">
        <v>32.8</v>
      </c>
      <c r="K8964" s="29" t="s">
        <v>120</v>
      </c>
      <c r="L8964" s="29" t="s">
        <v>138</v>
      </c>
      <c r="M8964" s="29"/>
      <c r="N8964" s="29" t="s">
        <v>122</v>
      </c>
      <c r="O8964" s="31" t="n">
        <v>46610</v>
      </c>
      <c r="P8964" s="29" t="s">
        <v>123</v>
      </c>
      <c r="Q8964" s="29" t="n">
        <f aca="false">IFERROR(VALUE(L8964),"")</f>
        <v>11</v>
      </c>
      <c r="R8964" s="29" t="n">
        <f aca="true">IF(O8964="","",O8964-TODAY())</f>
        <v>325</v>
      </c>
      <c r="S8964" s="29" t="str">
        <f aca="false">IF(C8964="&lt;&lt; vazio &gt;&gt;","VAZIA",IF(AND(O8964&lt;&gt;"",R8964&lt;0),"VENCIDO",IF(AND(O8964&lt;&gt;"",R8964&lt;=Parametros!$B$10),"PRÓX. VENCIMENTO",IF(F8964="Q","QUALIDADE",IF(F8964="S","BLOQUEADO",IF(F8964="R","RESTRITO/DEVOLUÇÃO",IF(OR(N8964="QUAR",N8964="QRES"),"QUARENTENA",IF(OR(B8964="DESCARTE",B8964="DEVOLUÇÃO"),"DESCARTE/DEVOLUÇÃO",IF(AND(D8964="",K8964&lt;&gt;""),"SEM LOTE",IF(AND(Q8964&lt;&gt;"",Q8964&gt;=Parametros!$B$11),"PARADO/SEM GIRO","OK"))))))))))</f>
        <v>BLOQUEADO</v>
      </c>
      <c r="T8964" s="29" t="str">
        <f aca="false">IF(AND($S8964="PARADO/SEM GIRO",$K8964="KG",OR(Painel!$B$5="(Todos)",A8964=Painel!$B$5)*OR(Painel!$E$5="(Todos)",P8964=Painel!$E$5)),$J8964+ROW()/10000000,"")</f>
        <v/>
      </c>
      <c r="U8964" s="29" t="str">
        <f aca="false">IF(AND($S8964="VENCIDO",$K8964="KG",OR(Painel!$B$5="(Todos)",A8964=Painel!$B$5)*OR(Painel!$E$5="(Todos)",P8964=Painel!$E$5)),$J8964+ROW()/10000000,"")</f>
        <v/>
      </c>
    </row>
    <row r="8965" customFormat="false" ht="15" hidden="false" customHeight="false" outlineLevel="0" collapsed="false">
      <c r="A8965" s="29" t="s">
        <v>57</v>
      </c>
      <c r="B8965" s="29" t="s">
        <v>15588</v>
      </c>
      <c r="C8965" s="29" t="s">
        <v>15657</v>
      </c>
      <c r="D8965" s="29" t="s">
        <v>15658</v>
      </c>
      <c r="E8965" s="29" t="n">
        <v>178</v>
      </c>
      <c r="F8965" s="29" t="s">
        <v>137</v>
      </c>
      <c r="G8965" s="29"/>
      <c r="H8965" s="30" t="n">
        <v>36.36</v>
      </c>
      <c r="I8965" s="31" t="n">
        <v>46271</v>
      </c>
      <c r="J8965" s="30" t="n">
        <v>36.36</v>
      </c>
      <c r="K8965" s="29" t="s">
        <v>120</v>
      </c>
      <c r="L8965" s="29" t="s">
        <v>221</v>
      </c>
      <c r="M8965" s="29"/>
      <c r="N8965" s="29" t="s">
        <v>122</v>
      </c>
      <c r="O8965" s="31" t="n">
        <v>46201</v>
      </c>
      <c r="P8965" s="29" t="s">
        <v>123</v>
      </c>
      <c r="Q8965" s="29" t="n">
        <f aca="false">IFERROR(VALUE(L8965),"")</f>
        <v>14</v>
      </c>
      <c r="R8965" s="29" t="n">
        <f aca="true">IF(O8965="","",O8965-TODAY())</f>
        <v>-84</v>
      </c>
      <c r="S8965" s="29" t="str">
        <f aca="false">IF(C8965="&lt;&lt; vazio &gt;&gt;","VAZIA",IF(AND(O8965&lt;&gt;"",R8965&lt;0),"VENCIDO",IF(AND(O8965&lt;&gt;"",R8965&lt;=Parametros!$B$10),"PRÓX. VENCIMENTO",IF(F8965="Q","QUALIDADE",IF(F8965="S","BLOQUEADO",IF(F8965="R","RESTRITO/DEVOLUÇÃO",IF(OR(N8965="QUAR",N8965="QRES"),"QUARENTENA",IF(OR(B8965="DESCARTE",B8965="DEVOLUÇÃO"),"DESCARTE/DEVOLUÇÃO",IF(AND(D8965="",K8965&lt;&gt;""),"SEM LOTE",IF(AND(Q8965&lt;&gt;"",Q8965&gt;=Parametros!$B$11),"PARADO/SEM GIRO","OK"))))))))))</f>
        <v>VENCIDO</v>
      </c>
      <c r="T8965" s="29" t="str">
        <f aca="false">IF(AND($S8965="PARADO/SEM GIRO",$K8965="KG",OR(Painel!$B$5="(Todos)",A8965=Painel!$B$5)*OR(Painel!$E$5="(Todos)",P8965=Painel!$E$5)),$J8965+ROW()/10000000,"")</f>
        <v/>
      </c>
      <c r="U8965" s="29" t="n">
        <f aca="false">IF(AND($S8965="VENCIDO",$K8965="KG",OR(Painel!$B$5="(Todos)",A8965=Painel!$B$5)*OR(Painel!$E$5="(Todos)",P8965=Painel!$E$5)),$J8965+ROW()/10000000,"")</f>
        <v>36.3608965</v>
      </c>
    </row>
    <row r="8966" customFormat="false" ht="15" hidden="false" customHeight="false" outlineLevel="0" collapsed="false">
      <c r="A8966" s="29" t="s">
        <v>57</v>
      </c>
      <c r="B8966" s="29" t="s">
        <v>15588</v>
      </c>
      <c r="C8966" s="29" t="s">
        <v>373</v>
      </c>
      <c r="D8966" s="29" t="s">
        <v>5204</v>
      </c>
      <c r="E8966" s="29" t="n">
        <v>178</v>
      </c>
      <c r="F8966" s="29" t="s">
        <v>137</v>
      </c>
      <c r="G8966" s="29"/>
      <c r="H8966" s="30" t="n">
        <v>12.12</v>
      </c>
      <c r="I8966" s="31" t="n">
        <v>46274</v>
      </c>
      <c r="J8966" s="30" t="n">
        <v>12.12</v>
      </c>
      <c r="K8966" s="29" t="s">
        <v>120</v>
      </c>
      <c r="L8966" s="29" t="s">
        <v>138</v>
      </c>
      <c r="M8966" s="29"/>
      <c r="N8966" s="29" t="s">
        <v>122</v>
      </c>
      <c r="O8966" s="31" t="n">
        <v>46559</v>
      </c>
      <c r="P8966" s="29" t="s">
        <v>123</v>
      </c>
      <c r="Q8966" s="29" t="n">
        <f aca="false">IFERROR(VALUE(L8966),"")</f>
        <v>11</v>
      </c>
      <c r="R8966" s="29" t="n">
        <f aca="true">IF(O8966="","",O8966-TODAY())</f>
        <v>274</v>
      </c>
      <c r="S8966" s="29" t="str">
        <f aca="false">IF(C8966="&lt;&lt; vazio &gt;&gt;","VAZIA",IF(AND(O8966&lt;&gt;"",R8966&lt;0),"VENCIDO",IF(AND(O8966&lt;&gt;"",R8966&lt;=Parametros!$B$10),"PRÓX. VENCIMENTO",IF(F8966="Q","QUALIDADE",IF(F8966="S","BLOQUEADO",IF(F8966="R","RESTRITO/DEVOLUÇÃO",IF(OR(N8966="QUAR",N8966="QRES"),"QUARENTENA",IF(OR(B8966="DESCARTE",B8966="DEVOLUÇÃO"),"DESCARTE/DEVOLUÇÃO",IF(AND(D8966="",K8966&lt;&gt;""),"SEM LOTE",IF(AND(Q8966&lt;&gt;"",Q8966&gt;=Parametros!$B$11),"PARADO/SEM GIRO","OK"))))))))))</f>
        <v>BLOQUEADO</v>
      </c>
      <c r="T8966" s="29" t="str">
        <f aca="false">IF(AND($S8966="PARADO/SEM GIRO",$K8966="KG",OR(Painel!$B$5="(Todos)",A8966=Painel!$B$5)*OR(Painel!$E$5="(Todos)",P8966=Painel!$E$5)),$J8966+ROW()/10000000,"")</f>
        <v/>
      </c>
      <c r="U8966" s="29" t="str">
        <f aca="false">IF(AND($S8966="VENCIDO",$K8966="KG",OR(Painel!$B$5="(Todos)",A8966=Painel!$B$5)*OR(Painel!$E$5="(Todos)",P8966=Painel!$E$5)),$J8966+ROW()/10000000,"")</f>
        <v/>
      </c>
    </row>
    <row r="8967" customFormat="false" ht="15" hidden="false" customHeight="false" outlineLevel="0" collapsed="false">
      <c r="A8967" s="29" t="s">
        <v>57</v>
      </c>
      <c r="B8967" s="29" t="s">
        <v>15588</v>
      </c>
      <c r="C8967" s="29" t="s">
        <v>373</v>
      </c>
      <c r="D8967" s="29" t="s">
        <v>15659</v>
      </c>
      <c r="E8967" s="29" t="n">
        <v>178</v>
      </c>
      <c r="F8967" s="29" t="s">
        <v>137</v>
      </c>
      <c r="G8967" s="29"/>
      <c r="H8967" s="30" t="n">
        <v>133.32</v>
      </c>
      <c r="I8967" s="31" t="n">
        <v>46274</v>
      </c>
      <c r="J8967" s="30" t="n">
        <v>133.32</v>
      </c>
      <c r="K8967" s="29" t="s">
        <v>120</v>
      </c>
      <c r="L8967" s="29" t="s">
        <v>138</v>
      </c>
      <c r="M8967" s="29"/>
      <c r="N8967" s="29" t="s">
        <v>122</v>
      </c>
      <c r="O8967" s="31" t="n">
        <v>46598</v>
      </c>
      <c r="P8967" s="29" t="s">
        <v>123</v>
      </c>
      <c r="Q8967" s="29" t="n">
        <f aca="false">IFERROR(VALUE(L8967),"")</f>
        <v>11</v>
      </c>
      <c r="R8967" s="29" t="n">
        <f aca="true">IF(O8967="","",O8967-TODAY())</f>
        <v>313</v>
      </c>
      <c r="S8967" s="29" t="str">
        <f aca="false">IF(C8967="&lt;&lt; vazio &gt;&gt;","VAZIA",IF(AND(O8967&lt;&gt;"",R8967&lt;0),"VENCIDO",IF(AND(O8967&lt;&gt;"",R8967&lt;=Parametros!$B$10),"PRÓX. VENCIMENTO",IF(F8967="Q","QUALIDADE",IF(F8967="S","BLOQUEADO",IF(F8967="R","RESTRITO/DEVOLUÇÃO",IF(OR(N8967="QUAR",N8967="QRES"),"QUARENTENA",IF(OR(B8967="DESCARTE",B8967="DEVOLUÇÃO"),"DESCARTE/DEVOLUÇÃO",IF(AND(D8967="",K8967&lt;&gt;""),"SEM LOTE",IF(AND(Q8967&lt;&gt;"",Q8967&gt;=Parametros!$B$11),"PARADO/SEM GIRO","OK"))))))))))</f>
        <v>BLOQUEADO</v>
      </c>
      <c r="T8967" s="29" t="str">
        <f aca="false">IF(AND($S8967="PARADO/SEM GIRO",$K8967="KG",OR(Painel!$B$5="(Todos)",A8967=Painel!$B$5)*OR(Painel!$E$5="(Todos)",P8967=Painel!$E$5)),$J8967+ROW()/10000000,"")</f>
        <v/>
      </c>
      <c r="U8967" s="29" t="str">
        <f aca="false">IF(AND($S8967="VENCIDO",$K8967="KG",OR(Painel!$B$5="(Todos)",A8967=Painel!$B$5)*OR(Painel!$E$5="(Todos)",P8967=Painel!$E$5)),$J8967+ROW()/10000000,"")</f>
        <v/>
      </c>
    </row>
    <row r="8968" customFormat="false" ht="15" hidden="false" customHeight="false" outlineLevel="0" collapsed="false">
      <c r="A8968" s="29" t="s">
        <v>57</v>
      </c>
      <c r="B8968" s="29" t="s">
        <v>15588</v>
      </c>
      <c r="C8968" s="29" t="s">
        <v>5213</v>
      </c>
      <c r="D8968" s="29" t="s">
        <v>15660</v>
      </c>
      <c r="E8968" s="29" t="n">
        <v>178</v>
      </c>
      <c r="F8968" s="29" t="s">
        <v>137</v>
      </c>
      <c r="G8968" s="29"/>
      <c r="H8968" s="30" t="n">
        <v>20</v>
      </c>
      <c r="I8968" s="31" t="n">
        <v>46274</v>
      </c>
      <c r="J8968" s="30" t="n">
        <v>20</v>
      </c>
      <c r="K8968" s="29" t="s">
        <v>120</v>
      </c>
      <c r="L8968" s="29" t="s">
        <v>138</v>
      </c>
      <c r="M8968" s="29"/>
      <c r="N8968" s="29" t="s">
        <v>122</v>
      </c>
      <c r="O8968" s="31" t="n">
        <v>46624</v>
      </c>
      <c r="P8968" s="29" t="s">
        <v>123</v>
      </c>
      <c r="Q8968" s="29" t="n">
        <f aca="false">IFERROR(VALUE(L8968),"")</f>
        <v>11</v>
      </c>
      <c r="R8968" s="29" t="n">
        <f aca="true">IF(O8968="","",O8968-TODAY())</f>
        <v>339</v>
      </c>
      <c r="S8968" s="29" t="str">
        <f aca="false">IF(C8968="&lt;&lt; vazio &gt;&gt;","VAZIA",IF(AND(O8968&lt;&gt;"",R8968&lt;0),"VENCIDO",IF(AND(O8968&lt;&gt;"",R8968&lt;=Parametros!$B$10),"PRÓX. VENCIMENTO",IF(F8968="Q","QUALIDADE",IF(F8968="S","BLOQUEADO",IF(F8968="R","RESTRITO/DEVOLUÇÃO",IF(OR(N8968="QUAR",N8968="QRES"),"QUARENTENA",IF(OR(B8968="DESCARTE",B8968="DEVOLUÇÃO"),"DESCARTE/DEVOLUÇÃO",IF(AND(D8968="",K8968&lt;&gt;""),"SEM LOTE",IF(AND(Q8968&lt;&gt;"",Q8968&gt;=Parametros!$B$11),"PARADO/SEM GIRO","OK"))))))))))</f>
        <v>BLOQUEADO</v>
      </c>
      <c r="T8968" s="29" t="str">
        <f aca="false">IF(AND($S8968="PARADO/SEM GIRO",$K8968="KG",OR(Painel!$B$5="(Todos)",A8968=Painel!$B$5)*OR(Painel!$E$5="(Todos)",P8968=Painel!$E$5)),$J8968+ROW()/10000000,"")</f>
        <v/>
      </c>
      <c r="U8968" s="29" t="str">
        <f aca="false">IF(AND($S8968="VENCIDO",$K8968="KG",OR(Painel!$B$5="(Todos)",A8968=Painel!$B$5)*OR(Painel!$E$5="(Todos)",P8968=Painel!$E$5)),$J8968+ROW()/10000000,"")</f>
        <v/>
      </c>
    </row>
    <row r="8969" customFormat="false" ht="15" hidden="false" customHeight="false" outlineLevel="0" collapsed="false">
      <c r="A8969" s="29" t="s">
        <v>57</v>
      </c>
      <c r="B8969" s="29" t="s">
        <v>15588</v>
      </c>
      <c r="C8969" s="29" t="s">
        <v>161</v>
      </c>
      <c r="D8969" s="29" t="s">
        <v>15661</v>
      </c>
      <c r="E8969" s="29" t="n">
        <v>178</v>
      </c>
      <c r="F8969" s="29" t="s">
        <v>137</v>
      </c>
      <c r="G8969" s="29"/>
      <c r="H8969" s="30" t="n">
        <v>191.9</v>
      </c>
      <c r="I8969" s="31" t="n">
        <v>46271</v>
      </c>
      <c r="J8969" s="30" t="n">
        <v>191.9</v>
      </c>
      <c r="K8969" s="29" t="s">
        <v>120</v>
      </c>
      <c r="L8969" s="29" t="s">
        <v>221</v>
      </c>
      <c r="M8969" s="29"/>
      <c r="N8969" s="29" t="s">
        <v>122</v>
      </c>
      <c r="O8969" s="31" t="n">
        <v>46182</v>
      </c>
      <c r="P8969" s="29" t="s">
        <v>123</v>
      </c>
      <c r="Q8969" s="29" t="n">
        <f aca="false">IFERROR(VALUE(L8969),"")</f>
        <v>14</v>
      </c>
      <c r="R8969" s="29" t="n">
        <f aca="true">IF(O8969="","",O8969-TODAY())</f>
        <v>-103</v>
      </c>
      <c r="S8969" s="29" t="str">
        <f aca="false">IF(C8969="&lt;&lt; vazio &gt;&gt;","VAZIA",IF(AND(O8969&lt;&gt;"",R8969&lt;0),"VENCIDO",IF(AND(O8969&lt;&gt;"",R8969&lt;=Parametros!$B$10),"PRÓX. VENCIMENTO",IF(F8969="Q","QUALIDADE",IF(F8969="S","BLOQUEADO",IF(F8969="R","RESTRITO/DEVOLUÇÃO",IF(OR(N8969="QUAR",N8969="QRES"),"QUARENTENA",IF(OR(B8969="DESCARTE",B8969="DEVOLUÇÃO"),"DESCARTE/DEVOLUÇÃO",IF(AND(D8969="",K8969&lt;&gt;""),"SEM LOTE",IF(AND(Q8969&lt;&gt;"",Q8969&gt;=Parametros!$B$11),"PARADO/SEM GIRO","OK"))))))))))</f>
        <v>VENCIDO</v>
      </c>
      <c r="T8969" s="29" t="str">
        <f aca="false">IF(AND($S8969="PARADO/SEM GIRO",$K8969="KG",OR(Painel!$B$5="(Todos)",A8969=Painel!$B$5)*OR(Painel!$E$5="(Todos)",P8969=Painel!$E$5)),$J8969+ROW()/10000000,"")</f>
        <v/>
      </c>
      <c r="U8969" s="29" t="n">
        <f aca="false">IF(AND($S8969="VENCIDO",$K8969="KG",OR(Painel!$B$5="(Todos)",A8969=Painel!$B$5)*OR(Painel!$E$5="(Todos)",P8969=Painel!$E$5)),$J8969+ROW()/10000000,"")</f>
        <v>191.9008969</v>
      </c>
    </row>
    <row r="8970" customFormat="false" ht="15" hidden="false" customHeight="false" outlineLevel="0" collapsed="false">
      <c r="A8970" s="29" t="s">
        <v>57</v>
      </c>
      <c r="B8970" s="29" t="s">
        <v>15588</v>
      </c>
      <c r="C8970" s="29" t="s">
        <v>430</v>
      </c>
      <c r="D8970" s="29" t="s">
        <v>15662</v>
      </c>
      <c r="E8970" s="29" t="n">
        <v>178</v>
      </c>
      <c r="F8970" s="29" t="s">
        <v>137</v>
      </c>
      <c r="G8970" s="29"/>
      <c r="H8970" s="30" t="n">
        <v>111.1</v>
      </c>
      <c r="I8970" s="31" t="n">
        <v>46271</v>
      </c>
      <c r="J8970" s="30" t="n">
        <v>111.1</v>
      </c>
      <c r="K8970" s="29" t="s">
        <v>120</v>
      </c>
      <c r="L8970" s="29" t="s">
        <v>221</v>
      </c>
      <c r="M8970" s="29"/>
      <c r="N8970" s="29" t="s">
        <v>122</v>
      </c>
      <c r="O8970" s="31" t="n">
        <v>46203</v>
      </c>
      <c r="P8970" s="29" t="s">
        <v>123</v>
      </c>
      <c r="Q8970" s="29" t="n">
        <f aca="false">IFERROR(VALUE(L8970),"")</f>
        <v>14</v>
      </c>
      <c r="R8970" s="29" t="n">
        <f aca="true">IF(O8970="","",O8970-TODAY())</f>
        <v>-82</v>
      </c>
      <c r="S8970" s="29" t="str">
        <f aca="false">IF(C8970="&lt;&lt; vazio &gt;&gt;","VAZIA",IF(AND(O8970&lt;&gt;"",R8970&lt;0),"VENCIDO",IF(AND(O8970&lt;&gt;"",R8970&lt;=Parametros!$B$10),"PRÓX. VENCIMENTO",IF(F8970="Q","QUALIDADE",IF(F8970="S","BLOQUEADO",IF(F8970="R","RESTRITO/DEVOLUÇÃO",IF(OR(N8970="QUAR",N8970="QRES"),"QUARENTENA",IF(OR(B8970="DESCARTE",B8970="DEVOLUÇÃO"),"DESCARTE/DEVOLUÇÃO",IF(AND(D8970="",K8970&lt;&gt;""),"SEM LOTE",IF(AND(Q8970&lt;&gt;"",Q8970&gt;=Parametros!$B$11),"PARADO/SEM GIRO","OK"))))))))))</f>
        <v>VENCIDO</v>
      </c>
      <c r="T8970" s="29" t="str">
        <f aca="false">IF(AND($S8970="PARADO/SEM GIRO",$K8970="KG",OR(Painel!$B$5="(Todos)",A8970=Painel!$B$5)*OR(Painel!$E$5="(Todos)",P8970=Painel!$E$5)),$J8970+ROW()/10000000,"")</f>
        <v/>
      </c>
      <c r="U8970" s="29" t="n">
        <f aca="false">IF(AND($S8970="VENCIDO",$K8970="KG",OR(Painel!$B$5="(Todos)",A8970=Painel!$B$5)*OR(Painel!$E$5="(Todos)",P8970=Painel!$E$5)),$J8970+ROW()/10000000,"")</f>
        <v>111.100897</v>
      </c>
    </row>
    <row r="8971" customFormat="false" ht="15" hidden="false" customHeight="false" outlineLevel="0" collapsed="false">
      <c r="A8971" s="29" t="s">
        <v>57</v>
      </c>
      <c r="B8971" s="29" t="s">
        <v>15588</v>
      </c>
      <c r="C8971" s="29" t="s">
        <v>430</v>
      </c>
      <c r="D8971" s="29" t="s">
        <v>15663</v>
      </c>
      <c r="E8971" s="29" t="n">
        <v>178</v>
      </c>
      <c r="F8971" s="29" t="s">
        <v>137</v>
      </c>
      <c r="G8971" s="29"/>
      <c r="H8971" s="30" t="n">
        <v>4242</v>
      </c>
      <c r="I8971" s="31" t="n">
        <v>46274</v>
      </c>
      <c r="J8971" s="30" t="n">
        <v>4242</v>
      </c>
      <c r="K8971" s="29" t="s">
        <v>120</v>
      </c>
      <c r="L8971" s="29" t="s">
        <v>138</v>
      </c>
      <c r="M8971" s="29"/>
      <c r="N8971" s="29" t="s">
        <v>134</v>
      </c>
      <c r="O8971" s="31" t="n">
        <v>46344</v>
      </c>
      <c r="P8971" s="29" t="s">
        <v>123</v>
      </c>
      <c r="Q8971" s="29" t="n">
        <f aca="false">IFERROR(VALUE(L8971),"")</f>
        <v>11</v>
      </c>
      <c r="R8971" s="29" t="n">
        <f aca="true">IF(O8971="","",O8971-TODAY())</f>
        <v>59</v>
      </c>
      <c r="S8971" s="29" t="str">
        <f aca="false">IF(C8971="&lt;&lt; vazio &gt;&gt;","VAZIA",IF(AND(O8971&lt;&gt;"",R8971&lt;0),"VENCIDO",IF(AND(O8971&lt;&gt;"",R8971&lt;=Parametros!$B$10),"PRÓX. VENCIMENTO",IF(F8971="Q","QUALIDADE",IF(F8971="S","BLOQUEADO",IF(F8971="R","RESTRITO/DEVOLUÇÃO",IF(OR(N8971="QUAR",N8971="QRES"),"QUARENTENA",IF(OR(B8971="DESCARTE",B8971="DEVOLUÇÃO"),"DESCARTE/DEVOLUÇÃO",IF(AND(D8971="",K8971&lt;&gt;""),"SEM LOTE",IF(AND(Q8971&lt;&gt;"",Q8971&gt;=Parametros!$B$11),"PARADO/SEM GIRO","OK"))))))))))</f>
        <v>PRÓX. VENCIMENTO</v>
      </c>
      <c r="T8971" s="29" t="str">
        <f aca="false">IF(AND($S8971="PARADO/SEM GIRO",$K8971="KG",OR(Painel!$B$5="(Todos)",A8971=Painel!$B$5)*OR(Painel!$E$5="(Todos)",P8971=Painel!$E$5)),$J8971+ROW()/10000000,"")</f>
        <v/>
      </c>
      <c r="U8971" s="29" t="str">
        <f aca="false">IF(AND($S8971="VENCIDO",$K8971="KG",OR(Painel!$B$5="(Todos)",A8971=Painel!$B$5)*OR(Painel!$E$5="(Todos)",P8971=Painel!$E$5)),$J8971+ROW()/10000000,"")</f>
        <v/>
      </c>
    </row>
    <row r="8972" customFormat="false" ht="15" hidden="false" customHeight="false" outlineLevel="0" collapsed="false">
      <c r="A8972" s="29" t="s">
        <v>57</v>
      </c>
      <c r="B8972" s="29" t="s">
        <v>15588</v>
      </c>
      <c r="C8972" s="29" t="s">
        <v>430</v>
      </c>
      <c r="D8972" s="29" t="s">
        <v>5236</v>
      </c>
      <c r="E8972" s="29" t="n">
        <v>178</v>
      </c>
      <c r="F8972" s="29" t="s">
        <v>137</v>
      </c>
      <c r="G8972" s="29"/>
      <c r="H8972" s="30" t="n">
        <v>1040.3</v>
      </c>
      <c r="I8972" s="31" t="n">
        <v>46274</v>
      </c>
      <c r="J8972" s="30" t="n">
        <v>1040.3</v>
      </c>
      <c r="K8972" s="29" t="s">
        <v>120</v>
      </c>
      <c r="L8972" s="29" t="s">
        <v>138</v>
      </c>
      <c r="M8972" s="29"/>
      <c r="N8972" s="29" t="s">
        <v>122</v>
      </c>
      <c r="O8972" s="31" t="n">
        <v>46636</v>
      </c>
      <c r="P8972" s="29" t="s">
        <v>123</v>
      </c>
      <c r="Q8972" s="29" t="n">
        <f aca="false">IFERROR(VALUE(L8972),"")</f>
        <v>11</v>
      </c>
      <c r="R8972" s="29" t="n">
        <f aca="true">IF(O8972="","",O8972-TODAY())</f>
        <v>351</v>
      </c>
      <c r="S8972" s="29" t="str">
        <f aca="false">IF(C8972="&lt;&lt; vazio &gt;&gt;","VAZIA",IF(AND(O8972&lt;&gt;"",R8972&lt;0),"VENCIDO",IF(AND(O8972&lt;&gt;"",R8972&lt;=Parametros!$B$10),"PRÓX. VENCIMENTO",IF(F8972="Q","QUALIDADE",IF(F8972="S","BLOQUEADO",IF(F8972="R","RESTRITO/DEVOLUÇÃO",IF(OR(N8972="QUAR",N8972="QRES"),"QUARENTENA",IF(OR(B8972="DESCARTE",B8972="DEVOLUÇÃO"),"DESCARTE/DEVOLUÇÃO",IF(AND(D8972="",K8972&lt;&gt;""),"SEM LOTE",IF(AND(Q8972&lt;&gt;"",Q8972&gt;=Parametros!$B$11),"PARADO/SEM GIRO","OK"))))))))))</f>
        <v>BLOQUEADO</v>
      </c>
      <c r="T8972" s="29" t="str">
        <f aca="false">IF(AND($S8972="PARADO/SEM GIRO",$K8972="KG",OR(Painel!$B$5="(Todos)",A8972=Painel!$B$5)*OR(Painel!$E$5="(Todos)",P8972=Painel!$E$5)),$J8972+ROW()/10000000,"")</f>
        <v/>
      </c>
      <c r="U8972" s="29" t="str">
        <f aca="false">IF(AND($S8972="VENCIDO",$K8972="KG",OR(Painel!$B$5="(Todos)",A8972=Painel!$B$5)*OR(Painel!$E$5="(Todos)",P8972=Painel!$E$5)),$J8972+ROW()/10000000,"")</f>
        <v/>
      </c>
    </row>
    <row r="8973" customFormat="false" ht="15" hidden="false" customHeight="false" outlineLevel="0" collapsed="false">
      <c r="A8973" s="29" t="s">
        <v>57</v>
      </c>
      <c r="B8973" s="29" t="s">
        <v>15588</v>
      </c>
      <c r="C8973" s="29" t="s">
        <v>313</v>
      </c>
      <c r="D8973" s="29" t="s">
        <v>15147</v>
      </c>
      <c r="E8973" s="29" t="n">
        <v>178</v>
      </c>
      <c r="F8973" s="29" t="s">
        <v>137</v>
      </c>
      <c r="G8973" s="29"/>
      <c r="H8973" s="30" t="n">
        <v>10.1</v>
      </c>
      <c r="I8973" s="31" t="n">
        <v>46274</v>
      </c>
      <c r="J8973" s="30" t="n">
        <v>10.1</v>
      </c>
      <c r="K8973" s="29" t="s">
        <v>120</v>
      </c>
      <c r="L8973" s="29" t="s">
        <v>138</v>
      </c>
      <c r="M8973" s="29"/>
      <c r="N8973" s="29" t="s">
        <v>122</v>
      </c>
      <c r="O8973" s="31" t="n">
        <v>46399</v>
      </c>
      <c r="P8973" s="29" t="s">
        <v>123</v>
      </c>
      <c r="Q8973" s="29" t="n">
        <f aca="false">IFERROR(VALUE(L8973),"")</f>
        <v>11</v>
      </c>
      <c r="R8973" s="29" t="n">
        <f aca="true">IF(O8973="","",O8973-TODAY())</f>
        <v>114</v>
      </c>
      <c r="S8973" s="29" t="str">
        <f aca="false">IF(C8973="&lt;&lt; vazio &gt;&gt;","VAZIA",IF(AND(O8973&lt;&gt;"",R8973&lt;0),"VENCIDO",IF(AND(O8973&lt;&gt;"",R8973&lt;=Parametros!$B$10),"PRÓX. VENCIMENTO",IF(F8973="Q","QUALIDADE",IF(F8973="S","BLOQUEADO",IF(F8973="R","RESTRITO/DEVOLUÇÃO",IF(OR(N8973="QUAR",N8973="QRES"),"QUARENTENA",IF(OR(B8973="DESCARTE",B8973="DEVOLUÇÃO"),"DESCARTE/DEVOLUÇÃO",IF(AND(D8973="",K8973&lt;&gt;""),"SEM LOTE",IF(AND(Q8973&lt;&gt;"",Q8973&gt;=Parametros!$B$11),"PARADO/SEM GIRO","OK"))))))))))</f>
        <v>BLOQUEADO</v>
      </c>
      <c r="T8973" s="29" t="str">
        <f aca="false">IF(AND($S8973="PARADO/SEM GIRO",$K8973="KG",OR(Painel!$B$5="(Todos)",A8973=Painel!$B$5)*OR(Painel!$E$5="(Todos)",P8973=Painel!$E$5)),$J8973+ROW()/10000000,"")</f>
        <v/>
      </c>
      <c r="U8973" s="29" t="str">
        <f aca="false">IF(AND($S8973="VENCIDO",$K8973="KG",OR(Painel!$B$5="(Todos)",A8973=Painel!$B$5)*OR(Painel!$E$5="(Todos)",P8973=Painel!$E$5)),$J8973+ROW()/10000000,"")</f>
        <v/>
      </c>
    </row>
    <row r="8974" customFormat="false" ht="15" hidden="false" customHeight="false" outlineLevel="0" collapsed="false">
      <c r="A8974" s="29" t="s">
        <v>57</v>
      </c>
      <c r="B8974" s="29" t="s">
        <v>15588</v>
      </c>
      <c r="C8974" s="29" t="s">
        <v>313</v>
      </c>
      <c r="D8974" s="29" t="s">
        <v>5255</v>
      </c>
      <c r="E8974" s="29" t="n">
        <v>178</v>
      </c>
      <c r="F8974" s="29" t="s">
        <v>137</v>
      </c>
      <c r="G8974" s="29"/>
      <c r="H8974" s="30" t="n">
        <v>40.4</v>
      </c>
      <c r="I8974" s="31" t="n">
        <v>46274</v>
      </c>
      <c r="J8974" s="30" t="n">
        <v>40.4</v>
      </c>
      <c r="K8974" s="29" t="s">
        <v>120</v>
      </c>
      <c r="L8974" s="29" t="s">
        <v>138</v>
      </c>
      <c r="M8974" s="29"/>
      <c r="N8974" s="29" t="s">
        <v>122</v>
      </c>
      <c r="O8974" s="31" t="n">
        <v>46639</v>
      </c>
      <c r="P8974" s="29" t="s">
        <v>123</v>
      </c>
      <c r="Q8974" s="29" t="n">
        <f aca="false">IFERROR(VALUE(L8974),"")</f>
        <v>11</v>
      </c>
      <c r="R8974" s="29" t="n">
        <f aca="true">IF(O8974="","",O8974-TODAY())</f>
        <v>354</v>
      </c>
      <c r="S8974" s="29" t="str">
        <f aca="false">IF(C8974="&lt;&lt; vazio &gt;&gt;","VAZIA",IF(AND(O8974&lt;&gt;"",R8974&lt;0),"VENCIDO",IF(AND(O8974&lt;&gt;"",R8974&lt;=Parametros!$B$10),"PRÓX. VENCIMENTO",IF(F8974="Q","QUALIDADE",IF(F8974="S","BLOQUEADO",IF(F8974="R","RESTRITO/DEVOLUÇÃO",IF(OR(N8974="QUAR",N8974="QRES"),"QUARENTENA",IF(OR(B8974="DESCARTE",B8974="DEVOLUÇÃO"),"DESCARTE/DEVOLUÇÃO",IF(AND(D8974="",K8974&lt;&gt;""),"SEM LOTE",IF(AND(Q8974&lt;&gt;"",Q8974&gt;=Parametros!$B$11),"PARADO/SEM GIRO","OK"))))))))))</f>
        <v>BLOQUEADO</v>
      </c>
      <c r="T8974" s="29" t="str">
        <f aca="false">IF(AND($S8974="PARADO/SEM GIRO",$K8974="KG",OR(Painel!$B$5="(Todos)",A8974=Painel!$B$5)*OR(Painel!$E$5="(Todos)",P8974=Painel!$E$5)),$J8974+ROW()/10000000,"")</f>
        <v/>
      </c>
      <c r="U8974" s="29" t="str">
        <f aca="false">IF(AND($S8974="VENCIDO",$K8974="KG",OR(Painel!$B$5="(Todos)",A8974=Painel!$B$5)*OR(Painel!$E$5="(Todos)",P8974=Painel!$E$5)),$J8974+ROW()/10000000,"")</f>
        <v/>
      </c>
    </row>
    <row r="8975" customFormat="false" ht="15" hidden="false" customHeight="false" outlineLevel="0" collapsed="false">
      <c r="A8975" s="29" t="s">
        <v>57</v>
      </c>
      <c r="B8975" s="29" t="s">
        <v>15588</v>
      </c>
      <c r="C8975" s="29" t="s">
        <v>2285</v>
      </c>
      <c r="D8975" s="29" t="s">
        <v>15664</v>
      </c>
      <c r="E8975" s="29" t="n">
        <v>178</v>
      </c>
      <c r="F8975" s="29" t="s">
        <v>137</v>
      </c>
      <c r="G8975" s="29"/>
      <c r="H8975" s="30" t="n">
        <v>2030.1</v>
      </c>
      <c r="I8975" s="31" t="n">
        <v>46274</v>
      </c>
      <c r="J8975" s="30" t="n">
        <v>2030.1</v>
      </c>
      <c r="K8975" s="29" t="s">
        <v>120</v>
      </c>
      <c r="L8975" s="29" t="s">
        <v>138</v>
      </c>
      <c r="M8975" s="29"/>
      <c r="N8975" s="29" t="s">
        <v>122</v>
      </c>
      <c r="O8975" s="31" t="n">
        <v>46524</v>
      </c>
      <c r="P8975" s="29" t="s">
        <v>123</v>
      </c>
      <c r="Q8975" s="29" t="n">
        <f aca="false">IFERROR(VALUE(L8975),"")</f>
        <v>11</v>
      </c>
      <c r="R8975" s="29" t="n">
        <f aca="true">IF(O8975="","",O8975-TODAY())</f>
        <v>239</v>
      </c>
      <c r="S8975" s="29" t="str">
        <f aca="false">IF(C8975="&lt;&lt; vazio &gt;&gt;","VAZIA",IF(AND(O8975&lt;&gt;"",R8975&lt;0),"VENCIDO",IF(AND(O8975&lt;&gt;"",R8975&lt;=Parametros!$B$10),"PRÓX. VENCIMENTO",IF(F8975="Q","QUALIDADE",IF(F8975="S","BLOQUEADO",IF(F8975="R","RESTRITO/DEVOLUÇÃO",IF(OR(N8975="QUAR",N8975="QRES"),"QUARENTENA",IF(OR(B8975="DESCARTE",B8975="DEVOLUÇÃO"),"DESCARTE/DEVOLUÇÃO",IF(AND(D8975="",K8975&lt;&gt;""),"SEM LOTE",IF(AND(Q8975&lt;&gt;"",Q8975&gt;=Parametros!$B$11),"PARADO/SEM GIRO","OK"))))))))))</f>
        <v>BLOQUEADO</v>
      </c>
      <c r="T8975" s="29" t="str">
        <f aca="false">IF(AND($S8975="PARADO/SEM GIRO",$K8975="KG",OR(Painel!$B$5="(Todos)",A8975=Painel!$B$5)*OR(Painel!$E$5="(Todos)",P8975=Painel!$E$5)),$J8975+ROW()/10000000,"")</f>
        <v/>
      </c>
      <c r="U8975" s="29" t="str">
        <f aca="false">IF(AND($S8975="VENCIDO",$K8975="KG",OR(Painel!$B$5="(Todos)",A8975=Painel!$B$5)*OR(Painel!$E$5="(Todos)",P8975=Painel!$E$5)),$J8975+ROW()/10000000,"")</f>
        <v/>
      </c>
    </row>
    <row r="8976" customFormat="false" ht="15" hidden="false" customHeight="false" outlineLevel="0" collapsed="false">
      <c r="A8976" s="29" t="s">
        <v>57</v>
      </c>
      <c r="B8976" s="29" t="s">
        <v>15588</v>
      </c>
      <c r="C8976" s="29" t="s">
        <v>2285</v>
      </c>
      <c r="D8976" s="29" t="s">
        <v>5270</v>
      </c>
      <c r="E8976" s="29" t="n">
        <v>178</v>
      </c>
      <c r="F8976" s="29" t="s">
        <v>137</v>
      </c>
      <c r="G8976" s="29"/>
      <c r="H8976" s="30" t="n">
        <v>30.3</v>
      </c>
      <c r="I8976" s="31" t="n">
        <v>46274</v>
      </c>
      <c r="J8976" s="30" t="n">
        <v>30.3</v>
      </c>
      <c r="K8976" s="29" t="s">
        <v>120</v>
      </c>
      <c r="L8976" s="29" t="s">
        <v>138</v>
      </c>
      <c r="M8976" s="29"/>
      <c r="N8976" s="29" t="s">
        <v>122</v>
      </c>
      <c r="O8976" s="31" t="n">
        <v>46544</v>
      </c>
      <c r="P8976" s="29" t="s">
        <v>123</v>
      </c>
      <c r="Q8976" s="29" t="n">
        <f aca="false">IFERROR(VALUE(L8976),"")</f>
        <v>11</v>
      </c>
      <c r="R8976" s="29" t="n">
        <f aca="true">IF(O8976="","",O8976-TODAY())</f>
        <v>259</v>
      </c>
      <c r="S8976" s="29" t="str">
        <f aca="false">IF(C8976="&lt;&lt; vazio &gt;&gt;","VAZIA",IF(AND(O8976&lt;&gt;"",R8976&lt;0),"VENCIDO",IF(AND(O8976&lt;&gt;"",R8976&lt;=Parametros!$B$10),"PRÓX. VENCIMENTO",IF(F8976="Q","QUALIDADE",IF(F8976="S","BLOQUEADO",IF(F8976="R","RESTRITO/DEVOLUÇÃO",IF(OR(N8976="QUAR",N8976="QRES"),"QUARENTENA",IF(OR(B8976="DESCARTE",B8976="DEVOLUÇÃO"),"DESCARTE/DEVOLUÇÃO",IF(AND(D8976="",K8976&lt;&gt;""),"SEM LOTE",IF(AND(Q8976&lt;&gt;"",Q8976&gt;=Parametros!$B$11),"PARADO/SEM GIRO","OK"))))))))))</f>
        <v>BLOQUEADO</v>
      </c>
      <c r="T8976" s="29" t="str">
        <f aca="false">IF(AND($S8976="PARADO/SEM GIRO",$K8976="KG",OR(Painel!$B$5="(Todos)",A8976=Painel!$B$5)*OR(Painel!$E$5="(Todos)",P8976=Painel!$E$5)),$J8976+ROW()/10000000,"")</f>
        <v/>
      </c>
      <c r="U8976" s="29" t="str">
        <f aca="false">IF(AND($S8976="VENCIDO",$K8976="KG",OR(Painel!$B$5="(Todos)",A8976=Painel!$B$5)*OR(Painel!$E$5="(Todos)",P8976=Painel!$E$5)),$J8976+ROW()/10000000,"")</f>
        <v/>
      </c>
    </row>
    <row r="8977" customFormat="false" ht="15" hidden="false" customHeight="false" outlineLevel="0" collapsed="false">
      <c r="A8977" s="29" t="s">
        <v>57</v>
      </c>
      <c r="B8977" s="29" t="s">
        <v>15588</v>
      </c>
      <c r="C8977" s="29" t="s">
        <v>2285</v>
      </c>
      <c r="D8977" s="29" t="s">
        <v>6599</v>
      </c>
      <c r="E8977" s="29" t="n">
        <v>178</v>
      </c>
      <c r="F8977" s="29" t="s">
        <v>137</v>
      </c>
      <c r="G8977" s="29"/>
      <c r="H8977" s="30" t="n">
        <v>50.5</v>
      </c>
      <c r="I8977" s="31" t="n">
        <v>46274</v>
      </c>
      <c r="J8977" s="30" t="n">
        <v>50.5</v>
      </c>
      <c r="K8977" s="29" t="s">
        <v>120</v>
      </c>
      <c r="L8977" s="29" t="s">
        <v>138</v>
      </c>
      <c r="M8977" s="29"/>
      <c r="N8977" s="29" t="s">
        <v>122</v>
      </c>
      <c r="O8977" s="31" t="n">
        <v>46545</v>
      </c>
      <c r="P8977" s="29" t="s">
        <v>123</v>
      </c>
      <c r="Q8977" s="29" t="n">
        <f aca="false">IFERROR(VALUE(L8977),"")</f>
        <v>11</v>
      </c>
      <c r="R8977" s="29" t="n">
        <f aca="true">IF(O8977="","",O8977-TODAY())</f>
        <v>260</v>
      </c>
      <c r="S8977" s="29" t="str">
        <f aca="false">IF(C8977="&lt;&lt; vazio &gt;&gt;","VAZIA",IF(AND(O8977&lt;&gt;"",R8977&lt;0),"VENCIDO",IF(AND(O8977&lt;&gt;"",R8977&lt;=Parametros!$B$10),"PRÓX. VENCIMENTO",IF(F8977="Q","QUALIDADE",IF(F8977="S","BLOQUEADO",IF(F8977="R","RESTRITO/DEVOLUÇÃO",IF(OR(N8977="QUAR",N8977="QRES"),"QUARENTENA",IF(OR(B8977="DESCARTE",B8977="DEVOLUÇÃO"),"DESCARTE/DEVOLUÇÃO",IF(AND(D8977="",K8977&lt;&gt;""),"SEM LOTE",IF(AND(Q8977&lt;&gt;"",Q8977&gt;=Parametros!$B$11),"PARADO/SEM GIRO","OK"))))))))))</f>
        <v>BLOQUEADO</v>
      </c>
      <c r="T8977" s="29" t="str">
        <f aca="false">IF(AND($S8977="PARADO/SEM GIRO",$K8977="KG",OR(Painel!$B$5="(Todos)",A8977=Painel!$B$5)*OR(Painel!$E$5="(Todos)",P8977=Painel!$E$5)),$J8977+ROW()/10000000,"")</f>
        <v/>
      </c>
      <c r="U8977" s="29" t="str">
        <f aca="false">IF(AND($S8977="VENCIDO",$K8977="KG",OR(Painel!$B$5="(Todos)",A8977=Painel!$B$5)*OR(Painel!$E$5="(Todos)",P8977=Painel!$E$5)),$J8977+ROW()/10000000,"")</f>
        <v/>
      </c>
    </row>
    <row r="8978" customFormat="false" ht="15" hidden="false" customHeight="false" outlineLevel="0" collapsed="false">
      <c r="A8978" s="29" t="s">
        <v>57</v>
      </c>
      <c r="B8978" s="29" t="s">
        <v>15588</v>
      </c>
      <c r="C8978" s="29" t="s">
        <v>980</v>
      </c>
      <c r="D8978" s="29" t="s">
        <v>15665</v>
      </c>
      <c r="E8978" s="29" t="n">
        <v>178</v>
      </c>
      <c r="F8978" s="29" t="s">
        <v>137</v>
      </c>
      <c r="G8978" s="29"/>
      <c r="H8978" s="30" t="n">
        <v>48.48</v>
      </c>
      <c r="I8978" s="31" t="n">
        <v>46274</v>
      </c>
      <c r="J8978" s="30" t="n">
        <v>48.48</v>
      </c>
      <c r="K8978" s="29" t="s">
        <v>120</v>
      </c>
      <c r="L8978" s="29" t="s">
        <v>138</v>
      </c>
      <c r="M8978" s="29"/>
      <c r="N8978" s="29" t="s">
        <v>122</v>
      </c>
      <c r="O8978" s="31" t="n">
        <v>46542</v>
      </c>
      <c r="P8978" s="29" t="s">
        <v>123</v>
      </c>
      <c r="Q8978" s="29" t="n">
        <f aca="false">IFERROR(VALUE(L8978),"")</f>
        <v>11</v>
      </c>
      <c r="R8978" s="29" t="n">
        <f aca="true">IF(O8978="","",O8978-TODAY())</f>
        <v>257</v>
      </c>
      <c r="S8978" s="29" t="str">
        <f aca="false">IF(C8978="&lt;&lt; vazio &gt;&gt;","VAZIA",IF(AND(O8978&lt;&gt;"",R8978&lt;0),"VENCIDO",IF(AND(O8978&lt;&gt;"",R8978&lt;=Parametros!$B$10),"PRÓX. VENCIMENTO",IF(F8978="Q","QUALIDADE",IF(F8978="S","BLOQUEADO",IF(F8978="R","RESTRITO/DEVOLUÇÃO",IF(OR(N8978="QUAR",N8978="QRES"),"QUARENTENA",IF(OR(B8978="DESCARTE",B8978="DEVOLUÇÃO"),"DESCARTE/DEVOLUÇÃO",IF(AND(D8978="",K8978&lt;&gt;""),"SEM LOTE",IF(AND(Q8978&lt;&gt;"",Q8978&gt;=Parametros!$B$11),"PARADO/SEM GIRO","OK"))))))))))</f>
        <v>BLOQUEADO</v>
      </c>
      <c r="T8978" s="29" t="str">
        <f aca="false">IF(AND($S8978="PARADO/SEM GIRO",$K8978="KG",OR(Painel!$B$5="(Todos)",A8978=Painel!$B$5)*OR(Painel!$E$5="(Todos)",P8978=Painel!$E$5)),$J8978+ROW()/10000000,"")</f>
        <v/>
      </c>
      <c r="U8978" s="29" t="str">
        <f aca="false">IF(AND($S8978="VENCIDO",$K8978="KG",OR(Painel!$B$5="(Todos)",A8978=Painel!$B$5)*OR(Painel!$E$5="(Todos)",P8978=Painel!$E$5)),$J8978+ROW()/10000000,"")</f>
        <v/>
      </c>
    </row>
    <row r="8979" customFormat="false" ht="15" hidden="false" customHeight="false" outlineLevel="0" collapsed="false">
      <c r="A8979" s="29" t="s">
        <v>57</v>
      </c>
      <c r="B8979" s="29" t="s">
        <v>15588</v>
      </c>
      <c r="C8979" s="29" t="s">
        <v>980</v>
      </c>
      <c r="D8979" s="29" t="s">
        <v>15666</v>
      </c>
      <c r="E8979" s="29" t="n">
        <v>178</v>
      </c>
      <c r="F8979" s="29" t="s">
        <v>137</v>
      </c>
      <c r="G8979" s="29"/>
      <c r="H8979" s="30" t="n">
        <v>48.48</v>
      </c>
      <c r="I8979" s="31" t="n">
        <v>46274</v>
      </c>
      <c r="J8979" s="30" t="n">
        <v>48.48</v>
      </c>
      <c r="K8979" s="29" t="s">
        <v>120</v>
      </c>
      <c r="L8979" s="29" t="s">
        <v>138</v>
      </c>
      <c r="M8979" s="29"/>
      <c r="N8979" s="29" t="s">
        <v>122</v>
      </c>
      <c r="O8979" s="31" t="n">
        <v>46555</v>
      </c>
      <c r="P8979" s="29" t="s">
        <v>123</v>
      </c>
      <c r="Q8979" s="29" t="n">
        <f aca="false">IFERROR(VALUE(L8979),"")</f>
        <v>11</v>
      </c>
      <c r="R8979" s="29" t="n">
        <f aca="true">IF(O8979="","",O8979-TODAY())</f>
        <v>270</v>
      </c>
      <c r="S8979" s="29" t="str">
        <f aca="false">IF(C8979="&lt;&lt; vazio &gt;&gt;","VAZIA",IF(AND(O8979&lt;&gt;"",R8979&lt;0),"VENCIDO",IF(AND(O8979&lt;&gt;"",R8979&lt;=Parametros!$B$10),"PRÓX. VENCIMENTO",IF(F8979="Q","QUALIDADE",IF(F8979="S","BLOQUEADO",IF(F8979="R","RESTRITO/DEVOLUÇÃO",IF(OR(N8979="QUAR",N8979="QRES"),"QUARENTENA",IF(OR(B8979="DESCARTE",B8979="DEVOLUÇÃO"),"DESCARTE/DEVOLUÇÃO",IF(AND(D8979="",K8979&lt;&gt;""),"SEM LOTE",IF(AND(Q8979&lt;&gt;"",Q8979&gt;=Parametros!$B$11),"PARADO/SEM GIRO","OK"))))))))))</f>
        <v>BLOQUEADO</v>
      </c>
      <c r="T8979" s="29" t="str">
        <f aca="false">IF(AND($S8979="PARADO/SEM GIRO",$K8979="KG",OR(Painel!$B$5="(Todos)",A8979=Painel!$B$5)*OR(Painel!$E$5="(Todos)",P8979=Painel!$E$5)),$J8979+ROW()/10000000,"")</f>
        <v/>
      </c>
      <c r="U8979" s="29" t="str">
        <f aca="false">IF(AND($S8979="VENCIDO",$K8979="KG",OR(Painel!$B$5="(Todos)",A8979=Painel!$B$5)*OR(Painel!$E$5="(Todos)",P8979=Painel!$E$5)),$J8979+ROW()/10000000,"")</f>
        <v/>
      </c>
    </row>
    <row r="8980" customFormat="false" ht="15" hidden="false" customHeight="false" outlineLevel="0" collapsed="false">
      <c r="A8980" s="29" t="s">
        <v>57</v>
      </c>
      <c r="B8980" s="29" t="s">
        <v>15588</v>
      </c>
      <c r="C8980" s="29" t="s">
        <v>165</v>
      </c>
      <c r="D8980" s="29" t="s">
        <v>166</v>
      </c>
      <c r="E8980" s="29" t="n">
        <v>178</v>
      </c>
      <c r="F8980" s="29" t="s">
        <v>137</v>
      </c>
      <c r="G8980" s="29"/>
      <c r="H8980" s="30" t="n">
        <v>12.12</v>
      </c>
      <c r="I8980" s="31" t="n">
        <v>46274</v>
      </c>
      <c r="J8980" s="30" t="n">
        <v>12.12</v>
      </c>
      <c r="K8980" s="29" t="s">
        <v>120</v>
      </c>
      <c r="L8980" s="29" t="s">
        <v>138</v>
      </c>
      <c r="M8980" s="29"/>
      <c r="N8980" s="29" t="s">
        <v>122</v>
      </c>
      <c r="O8980" s="31" t="n">
        <v>46486</v>
      </c>
      <c r="P8980" s="29" t="s">
        <v>123</v>
      </c>
      <c r="Q8980" s="29" t="n">
        <f aca="false">IFERROR(VALUE(L8980),"")</f>
        <v>11</v>
      </c>
      <c r="R8980" s="29" t="n">
        <f aca="true">IF(O8980="","",O8980-TODAY())</f>
        <v>201</v>
      </c>
      <c r="S8980" s="29" t="str">
        <f aca="false">IF(C8980="&lt;&lt; vazio &gt;&gt;","VAZIA",IF(AND(O8980&lt;&gt;"",R8980&lt;0),"VENCIDO",IF(AND(O8980&lt;&gt;"",R8980&lt;=Parametros!$B$10),"PRÓX. VENCIMENTO",IF(F8980="Q","QUALIDADE",IF(F8980="S","BLOQUEADO",IF(F8980="R","RESTRITO/DEVOLUÇÃO",IF(OR(N8980="QUAR",N8980="QRES"),"QUARENTENA",IF(OR(B8980="DESCARTE",B8980="DEVOLUÇÃO"),"DESCARTE/DEVOLUÇÃO",IF(AND(D8980="",K8980&lt;&gt;""),"SEM LOTE",IF(AND(Q8980&lt;&gt;"",Q8980&gt;=Parametros!$B$11),"PARADO/SEM GIRO","OK"))))))))))</f>
        <v>BLOQUEADO</v>
      </c>
      <c r="T8980" s="29" t="str">
        <f aca="false">IF(AND($S8980="PARADO/SEM GIRO",$K8980="KG",OR(Painel!$B$5="(Todos)",A8980=Painel!$B$5)*OR(Painel!$E$5="(Todos)",P8980=Painel!$E$5)),$J8980+ROW()/10000000,"")</f>
        <v/>
      </c>
      <c r="U8980" s="29" t="str">
        <f aca="false">IF(AND($S8980="VENCIDO",$K8980="KG",OR(Painel!$B$5="(Todos)",A8980=Painel!$B$5)*OR(Painel!$E$5="(Todos)",P8980=Painel!$E$5)),$J8980+ROW()/10000000,"")</f>
        <v/>
      </c>
    </row>
    <row r="8981" customFormat="false" ht="15" hidden="false" customHeight="false" outlineLevel="0" collapsed="false">
      <c r="A8981" s="29" t="s">
        <v>57</v>
      </c>
      <c r="B8981" s="29" t="s">
        <v>15588</v>
      </c>
      <c r="C8981" s="29" t="s">
        <v>165</v>
      </c>
      <c r="D8981" s="29" t="s">
        <v>15667</v>
      </c>
      <c r="E8981" s="29" t="n">
        <v>178</v>
      </c>
      <c r="F8981" s="29" t="s">
        <v>137</v>
      </c>
      <c r="G8981" s="29"/>
      <c r="H8981" s="30" t="n">
        <v>12.12</v>
      </c>
      <c r="I8981" s="31" t="n">
        <v>46274</v>
      </c>
      <c r="J8981" s="30" t="n">
        <v>12.12</v>
      </c>
      <c r="K8981" s="29" t="s">
        <v>120</v>
      </c>
      <c r="L8981" s="29" t="s">
        <v>138</v>
      </c>
      <c r="M8981" s="29"/>
      <c r="N8981" s="29" t="s">
        <v>122</v>
      </c>
      <c r="O8981" s="31" t="n">
        <v>46512</v>
      </c>
      <c r="P8981" s="29" t="s">
        <v>123</v>
      </c>
      <c r="Q8981" s="29" t="n">
        <f aca="false">IFERROR(VALUE(L8981),"")</f>
        <v>11</v>
      </c>
      <c r="R8981" s="29" t="n">
        <f aca="true">IF(O8981="","",O8981-TODAY())</f>
        <v>227</v>
      </c>
      <c r="S8981" s="29" t="str">
        <f aca="false">IF(C8981="&lt;&lt; vazio &gt;&gt;","VAZIA",IF(AND(O8981&lt;&gt;"",R8981&lt;0),"VENCIDO",IF(AND(O8981&lt;&gt;"",R8981&lt;=Parametros!$B$10),"PRÓX. VENCIMENTO",IF(F8981="Q","QUALIDADE",IF(F8981="S","BLOQUEADO",IF(F8981="R","RESTRITO/DEVOLUÇÃO",IF(OR(N8981="QUAR",N8981="QRES"),"QUARENTENA",IF(OR(B8981="DESCARTE",B8981="DEVOLUÇÃO"),"DESCARTE/DEVOLUÇÃO",IF(AND(D8981="",K8981&lt;&gt;""),"SEM LOTE",IF(AND(Q8981&lt;&gt;"",Q8981&gt;=Parametros!$B$11),"PARADO/SEM GIRO","OK"))))))))))</f>
        <v>BLOQUEADO</v>
      </c>
      <c r="T8981" s="29" t="str">
        <f aca="false">IF(AND($S8981="PARADO/SEM GIRO",$K8981="KG",OR(Painel!$B$5="(Todos)",A8981=Painel!$B$5)*OR(Painel!$E$5="(Todos)",P8981=Painel!$E$5)),$J8981+ROW()/10000000,"")</f>
        <v/>
      </c>
      <c r="U8981" s="29" t="str">
        <f aca="false">IF(AND($S8981="VENCIDO",$K8981="KG",OR(Painel!$B$5="(Todos)",A8981=Painel!$B$5)*OR(Painel!$E$5="(Todos)",P8981=Painel!$E$5)),$J8981+ROW()/10000000,"")</f>
        <v/>
      </c>
    </row>
    <row r="8982" customFormat="false" ht="15" hidden="false" customHeight="false" outlineLevel="0" collapsed="false">
      <c r="A8982" s="29" t="s">
        <v>57</v>
      </c>
      <c r="B8982" s="29" t="s">
        <v>15588</v>
      </c>
      <c r="C8982" s="29" t="s">
        <v>165</v>
      </c>
      <c r="D8982" s="29" t="s">
        <v>15668</v>
      </c>
      <c r="E8982" s="29" t="n">
        <v>178</v>
      </c>
      <c r="F8982" s="29" t="s">
        <v>137</v>
      </c>
      <c r="G8982" s="29"/>
      <c r="H8982" s="30" t="n">
        <v>375.72</v>
      </c>
      <c r="I8982" s="31" t="n">
        <v>46274</v>
      </c>
      <c r="J8982" s="30" t="n">
        <v>375.72</v>
      </c>
      <c r="K8982" s="29" t="s">
        <v>120</v>
      </c>
      <c r="L8982" s="29" t="s">
        <v>138</v>
      </c>
      <c r="M8982" s="29"/>
      <c r="N8982" s="29" t="s">
        <v>122</v>
      </c>
      <c r="O8982" s="31" t="n">
        <v>46612</v>
      </c>
      <c r="P8982" s="29" t="s">
        <v>123</v>
      </c>
      <c r="Q8982" s="29" t="n">
        <f aca="false">IFERROR(VALUE(L8982),"")</f>
        <v>11</v>
      </c>
      <c r="R8982" s="29" t="n">
        <f aca="true">IF(O8982="","",O8982-TODAY())</f>
        <v>327</v>
      </c>
      <c r="S8982" s="29" t="str">
        <f aca="false">IF(C8982="&lt;&lt; vazio &gt;&gt;","VAZIA",IF(AND(O8982&lt;&gt;"",R8982&lt;0),"VENCIDO",IF(AND(O8982&lt;&gt;"",R8982&lt;=Parametros!$B$10),"PRÓX. VENCIMENTO",IF(F8982="Q","QUALIDADE",IF(F8982="S","BLOQUEADO",IF(F8982="R","RESTRITO/DEVOLUÇÃO",IF(OR(N8982="QUAR",N8982="QRES"),"QUARENTENA",IF(OR(B8982="DESCARTE",B8982="DEVOLUÇÃO"),"DESCARTE/DEVOLUÇÃO",IF(AND(D8982="",K8982&lt;&gt;""),"SEM LOTE",IF(AND(Q8982&lt;&gt;"",Q8982&gt;=Parametros!$B$11),"PARADO/SEM GIRO","OK"))))))))))</f>
        <v>BLOQUEADO</v>
      </c>
      <c r="T8982" s="29" t="str">
        <f aca="false">IF(AND($S8982="PARADO/SEM GIRO",$K8982="KG",OR(Painel!$B$5="(Todos)",A8982=Painel!$B$5)*OR(Painel!$E$5="(Todos)",P8982=Painel!$E$5)),$J8982+ROW()/10000000,"")</f>
        <v/>
      </c>
      <c r="U8982" s="29" t="str">
        <f aca="false">IF(AND($S8982="VENCIDO",$K8982="KG",OR(Painel!$B$5="(Todos)",A8982=Painel!$B$5)*OR(Painel!$E$5="(Todos)",P8982=Painel!$E$5)),$J8982+ROW()/10000000,"")</f>
        <v/>
      </c>
    </row>
    <row r="8983" customFormat="false" ht="15" hidden="false" customHeight="false" outlineLevel="0" collapsed="false">
      <c r="A8983" s="29" t="s">
        <v>57</v>
      </c>
      <c r="B8983" s="29" t="s">
        <v>15588</v>
      </c>
      <c r="C8983" s="29" t="s">
        <v>165</v>
      </c>
      <c r="D8983" s="29" t="s">
        <v>15669</v>
      </c>
      <c r="E8983" s="29" t="n">
        <v>178</v>
      </c>
      <c r="F8983" s="29" t="s">
        <v>137</v>
      </c>
      <c r="G8983" s="29"/>
      <c r="H8983" s="30" t="n">
        <v>12.12</v>
      </c>
      <c r="I8983" s="31" t="n">
        <v>46274</v>
      </c>
      <c r="J8983" s="30" t="n">
        <v>12.12</v>
      </c>
      <c r="K8983" s="29" t="s">
        <v>120</v>
      </c>
      <c r="L8983" s="29" t="s">
        <v>138</v>
      </c>
      <c r="M8983" s="29"/>
      <c r="N8983" s="29" t="s">
        <v>122</v>
      </c>
      <c r="O8983" s="31" t="n">
        <v>46613</v>
      </c>
      <c r="P8983" s="29" t="s">
        <v>123</v>
      </c>
      <c r="Q8983" s="29" t="n">
        <f aca="false">IFERROR(VALUE(L8983),"")</f>
        <v>11</v>
      </c>
      <c r="R8983" s="29" t="n">
        <f aca="true">IF(O8983="","",O8983-TODAY())</f>
        <v>328</v>
      </c>
      <c r="S8983" s="29" t="str">
        <f aca="false">IF(C8983="&lt;&lt; vazio &gt;&gt;","VAZIA",IF(AND(O8983&lt;&gt;"",R8983&lt;0),"VENCIDO",IF(AND(O8983&lt;&gt;"",R8983&lt;=Parametros!$B$10),"PRÓX. VENCIMENTO",IF(F8983="Q","QUALIDADE",IF(F8983="S","BLOQUEADO",IF(F8983="R","RESTRITO/DEVOLUÇÃO",IF(OR(N8983="QUAR",N8983="QRES"),"QUARENTENA",IF(OR(B8983="DESCARTE",B8983="DEVOLUÇÃO"),"DESCARTE/DEVOLUÇÃO",IF(AND(D8983="",K8983&lt;&gt;""),"SEM LOTE",IF(AND(Q8983&lt;&gt;"",Q8983&gt;=Parametros!$B$11),"PARADO/SEM GIRO","OK"))))))))))</f>
        <v>BLOQUEADO</v>
      </c>
      <c r="T8983" s="29" t="str">
        <f aca="false">IF(AND($S8983="PARADO/SEM GIRO",$K8983="KG",OR(Painel!$B$5="(Todos)",A8983=Painel!$B$5)*OR(Painel!$E$5="(Todos)",P8983=Painel!$E$5)),$J8983+ROW()/10000000,"")</f>
        <v/>
      </c>
      <c r="U8983" s="29" t="str">
        <f aca="false">IF(AND($S8983="VENCIDO",$K8983="KG",OR(Painel!$B$5="(Todos)",A8983=Painel!$B$5)*OR(Painel!$E$5="(Todos)",P8983=Painel!$E$5)),$J8983+ROW()/10000000,"")</f>
        <v/>
      </c>
    </row>
    <row r="8984" customFormat="false" ht="15" hidden="false" customHeight="false" outlineLevel="0" collapsed="false">
      <c r="A8984" s="29" t="s">
        <v>57</v>
      </c>
      <c r="B8984" s="29" t="s">
        <v>15588</v>
      </c>
      <c r="C8984" s="29" t="s">
        <v>317</v>
      </c>
      <c r="D8984" s="29" t="s">
        <v>15670</v>
      </c>
      <c r="E8984" s="29" t="n">
        <v>178</v>
      </c>
      <c r="F8984" s="29" t="s">
        <v>137</v>
      </c>
      <c r="G8984" s="29"/>
      <c r="H8984" s="30" t="n">
        <v>16.4</v>
      </c>
      <c r="I8984" s="31" t="n">
        <v>46274</v>
      </c>
      <c r="J8984" s="30" t="n">
        <v>16.4</v>
      </c>
      <c r="K8984" s="29" t="s">
        <v>120</v>
      </c>
      <c r="L8984" s="29" t="s">
        <v>138</v>
      </c>
      <c r="M8984" s="29"/>
      <c r="N8984" s="29" t="s">
        <v>122</v>
      </c>
      <c r="O8984" s="31" t="n">
        <v>46505</v>
      </c>
      <c r="P8984" s="29" t="s">
        <v>123</v>
      </c>
      <c r="Q8984" s="29" t="n">
        <f aca="false">IFERROR(VALUE(L8984),"")</f>
        <v>11</v>
      </c>
      <c r="R8984" s="29" t="n">
        <f aca="true">IF(O8984="","",O8984-TODAY())</f>
        <v>220</v>
      </c>
      <c r="S8984" s="29" t="str">
        <f aca="false">IF(C8984="&lt;&lt; vazio &gt;&gt;","VAZIA",IF(AND(O8984&lt;&gt;"",R8984&lt;0),"VENCIDO",IF(AND(O8984&lt;&gt;"",R8984&lt;=Parametros!$B$10),"PRÓX. VENCIMENTO",IF(F8984="Q","QUALIDADE",IF(F8984="S","BLOQUEADO",IF(F8984="R","RESTRITO/DEVOLUÇÃO",IF(OR(N8984="QUAR",N8984="QRES"),"QUARENTENA",IF(OR(B8984="DESCARTE",B8984="DEVOLUÇÃO"),"DESCARTE/DEVOLUÇÃO",IF(AND(D8984="",K8984&lt;&gt;""),"SEM LOTE",IF(AND(Q8984&lt;&gt;"",Q8984&gt;=Parametros!$B$11),"PARADO/SEM GIRO","OK"))))))))))</f>
        <v>BLOQUEADO</v>
      </c>
      <c r="T8984" s="29" t="str">
        <f aca="false">IF(AND($S8984="PARADO/SEM GIRO",$K8984="KG",OR(Painel!$B$5="(Todos)",A8984=Painel!$B$5)*OR(Painel!$E$5="(Todos)",P8984=Painel!$E$5)),$J8984+ROW()/10000000,"")</f>
        <v/>
      </c>
      <c r="U8984" s="29" t="str">
        <f aca="false">IF(AND($S8984="VENCIDO",$K8984="KG",OR(Painel!$B$5="(Todos)",A8984=Painel!$B$5)*OR(Painel!$E$5="(Todos)",P8984=Painel!$E$5)),$J8984+ROW()/10000000,"")</f>
        <v/>
      </c>
    </row>
    <row r="8985" customFormat="false" ht="15" hidden="false" customHeight="false" outlineLevel="0" collapsed="false">
      <c r="A8985" s="29" t="s">
        <v>57</v>
      </c>
      <c r="B8985" s="29" t="s">
        <v>15588</v>
      </c>
      <c r="C8985" s="29" t="s">
        <v>317</v>
      </c>
      <c r="D8985" s="29" t="s">
        <v>15671</v>
      </c>
      <c r="E8985" s="29" t="n">
        <v>178</v>
      </c>
      <c r="F8985" s="29" t="s">
        <v>137</v>
      </c>
      <c r="G8985" s="29"/>
      <c r="H8985" s="30" t="n">
        <v>738</v>
      </c>
      <c r="I8985" s="31" t="n">
        <v>46274</v>
      </c>
      <c r="J8985" s="30" t="n">
        <v>738</v>
      </c>
      <c r="K8985" s="29" t="s">
        <v>120</v>
      </c>
      <c r="L8985" s="29" t="s">
        <v>138</v>
      </c>
      <c r="M8985" s="29"/>
      <c r="N8985" s="29" t="s">
        <v>122</v>
      </c>
      <c r="O8985" s="31" t="n">
        <v>46602</v>
      </c>
      <c r="P8985" s="29" t="s">
        <v>123</v>
      </c>
      <c r="Q8985" s="29" t="n">
        <f aca="false">IFERROR(VALUE(L8985),"")</f>
        <v>11</v>
      </c>
      <c r="R8985" s="29" t="n">
        <f aca="true">IF(O8985="","",O8985-TODAY())</f>
        <v>317</v>
      </c>
      <c r="S8985" s="29" t="str">
        <f aca="false">IF(C8985="&lt;&lt; vazio &gt;&gt;","VAZIA",IF(AND(O8985&lt;&gt;"",R8985&lt;0),"VENCIDO",IF(AND(O8985&lt;&gt;"",R8985&lt;=Parametros!$B$10),"PRÓX. VENCIMENTO",IF(F8985="Q","QUALIDADE",IF(F8985="S","BLOQUEADO",IF(F8985="R","RESTRITO/DEVOLUÇÃO",IF(OR(N8985="QUAR",N8985="QRES"),"QUARENTENA",IF(OR(B8985="DESCARTE",B8985="DEVOLUÇÃO"),"DESCARTE/DEVOLUÇÃO",IF(AND(D8985="",K8985&lt;&gt;""),"SEM LOTE",IF(AND(Q8985&lt;&gt;"",Q8985&gt;=Parametros!$B$11),"PARADO/SEM GIRO","OK"))))))))))</f>
        <v>BLOQUEADO</v>
      </c>
      <c r="T8985" s="29" t="str">
        <f aca="false">IF(AND($S8985="PARADO/SEM GIRO",$K8985="KG",OR(Painel!$B$5="(Todos)",A8985=Painel!$B$5)*OR(Painel!$E$5="(Todos)",P8985=Painel!$E$5)),$J8985+ROW()/10000000,"")</f>
        <v/>
      </c>
      <c r="U8985" s="29" t="str">
        <f aca="false">IF(AND($S8985="VENCIDO",$K8985="KG",OR(Painel!$B$5="(Todos)",A8985=Painel!$B$5)*OR(Painel!$E$5="(Todos)",P8985=Painel!$E$5)),$J8985+ROW()/10000000,"")</f>
        <v/>
      </c>
    </row>
    <row r="8986" customFormat="false" ht="15" hidden="false" customHeight="false" outlineLevel="0" collapsed="false">
      <c r="A8986" s="29" t="s">
        <v>57</v>
      </c>
      <c r="B8986" s="29" t="s">
        <v>15588</v>
      </c>
      <c r="C8986" s="29" t="s">
        <v>447</v>
      </c>
      <c r="D8986" s="29" t="s">
        <v>15672</v>
      </c>
      <c r="E8986" s="29" t="n">
        <v>178</v>
      </c>
      <c r="F8986" s="29" t="s">
        <v>137</v>
      </c>
      <c r="G8986" s="29"/>
      <c r="H8986" s="30" t="n">
        <v>24.24</v>
      </c>
      <c r="I8986" s="31" t="n">
        <v>46274</v>
      </c>
      <c r="J8986" s="30" t="n">
        <v>24.24</v>
      </c>
      <c r="K8986" s="29" t="s">
        <v>120</v>
      </c>
      <c r="L8986" s="29" t="s">
        <v>138</v>
      </c>
      <c r="M8986" s="29"/>
      <c r="N8986" s="29" t="s">
        <v>122</v>
      </c>
      <c r="O8986" s="31" t="n">
        <v>46384</v>
      </c>
      <c r="P8986" s="29" t="s">
        <v>123</v>
      </c>
      <c r="Q8986" s="29" t="n">
        <f aca="false">IFERROR(VALUE(L8986),"")</f>
        <v>11</v>
      </c>
      <c r="R8986" s="29" t="n">
        <f aca="true">IF(O8986="","",O8986-TODAY())</f>
        <v>99</v>
      </c>
      <c r="S8986" s="29" t="str">
        <f aca="false">IF(C8986="&lt;&lt; vazio &gt;&gt;","VAZIA",IF(AND(O8986&lt;&gt;"",R8986&lt;0),"VENCIDO",IF(AND(O8986&lt;&gt;"",R8986&lt;=Parametros!$B$10),"PRÓX. VENCIMENTO",IF(F8986="Q","QUALIDADE",IF(F8986="S","BLOQUEADO",IF(F8986="R","RESTRITO/DEVOLUÇÃO",IF(OR(N8986="QUAR",N8986="QRES"),"QUARENTENA",IF(OR(B8986="DESCARTE",B8986="DEVOLUÇÃO"),"DESCARTE/DEVOLUÇÃO",IF(AND(D8986="",K8986&lt;&gt;""),"SEM LOTE",IF(AND(Q8986&lt;&gt;"",Q8986&gt;=Parametros!$B$11),"PARADO/SEM GIRO","OK"))))))))))</f>
        <v>BLOQUEADO</v>
      </c>
      <c r="T8986" s="29" t="str">
        <f aca="false">IF(AND($S8986="PARADO/SEM GIRO",$K8986="KG",OR(Painel!$B$5="(Todos)",A8986=Painel!$B$5)*OR(Painel!$E$5="(Todos)",P8986=Painel!$E$5)),$J8986+ROW()/10000000,"")</f>
        <v/>
      </c>
      <c r="U8986" s="29" t="str">
        <f aca="false">IF(AND($S8986="VENCIDO",$K8986="KG",OR(Painel!$B$5="(Todos)",A8986=Painel!$B$5)*OR(Painel!$E$5="(Todos)",P8986=Painel!$E$5)),$J8986+ROW()/10000000,"")</f>
        <v/>
      </c>
    </row>
    <row r="8987" customFormat="false" ht="15" hidden="false" customHeight="false" outlineLevel="0" collapsed="false">
      <c r="A8987" s="29" t="s">
        <v>57</v>
      </c>
      <c r="B8987" s="29" t="s">
        <v>15588</v>
      </c>
      <c r="C8987" s="29" t="s">
        <v>447</v>
      </c>
      <c r="D8987" s="29" t="s">
        <v>4536</v>
      </c>
      <c r="E8987" s="29" t="n">
        <v>178</v>
      </c>
      <c r="F8987" s="29" t="s">
        <v>137</v>
      </c>
      <c r="G8987" s="29"/>
      <c r="H8987" s="30" t="n">
        <v>12.12</v>
      </c>
      <c r="I8987" s="31" t="n">
        <v>46274</v>
      </c>
      <c r="J8987" s="30" t="n">
        <v>12.12</v>
      </c>
      <c r="K8987" s="29" t="s">
        <v>120</v>
      </c>
      <c r="L8987" s="29" t="s">
        <v>138</v>
      </c>
      <c r="M8987" s="29"/>
      <c r="N8987" s="29" t="s">
        <v>122</v>
      </c>
      <c r="O8987" s="31" t="n">
        <v>46512</v>
      </c>
      <c r="P8987" s="29" t="s">
        <v>123</v>
      </c>
      <c r="Q8987" s="29" t="n">
        <f aca="false">IFERROR(VALUE(L8987),"")</f>
        <v>11</v>
      </c>
      <c r="R8987" s="29" t="n">
        <f aca="true">IF(O8987="","",O8987-TODAY())</f>
        <v>227</v>
      </c>
      <c r="S8987" s="29" t="str">
        <f aca="false">IF(C8987="&lt;&lt; vazio &gt;&gt;","VAZIA",IF(AND(O8987&lt;&gt;"",R8987&lt;0),"VENCIDO",IF(AND(O8987&lt;&gt;"",R8987&lt;=Parametros!$B$10),"PRÓX. VENCIMENTO",IF(F8987="Q","QUALIDADE",IF(F8987="S","BLOQUEADO",IF(F8987="R","RESTRITO/DEVOLUÇÃO",IF(OR(N8987="QUAR",N8987="QRES"),"QUARENTENA",IF(OR(B8987="DESCARTE",B8987="DEVOLUÇÃO"),"DESCARTE/DEVOLUÇÃO",IF(AND(D8987="",K8987&lt;&gt;""),"SEM LOTE",IF(AND(Q8987&lt;&gt;"",Q8987&gt;=Parametros!$B$11),"PARADO/SEM GIRO","OK"))))))))))</f>
        <v>BLOQUEADO</v>
      </c>
      <c r="T8987" s="29" t="str">
        <f aca="false">IF(AND($S8987="PARADO/SEM GIRO",$K8987="KG",OR(Painel!$B$5="(Todos)",A8987=Painel!$B$5)*OR(Painel!$E$5="(Todos)",P8987=Painel!$E$5)),$J8987+ROW()/10000000,"")</f>
        <v/>
      </c>
      <c r="U8987" s="29" t="str">
        <f aca="false">IF(AND($S8987="VENCIDO",$K8987="KG",OR(Painel!$B$5="(Todos)",A8987=Painel!$B$5)*OR(Painel!$E$5="(Todos)",P8987=Painel!$E$5)),$J8987+ROW()/10000000,"")</f>
        <v/>
      </c>
    </row>
    <row r="8988" customFormat="false" ht="15" hidden="false" customHeight="false" outlineLevel="0" collapsed="false">
      <c r="A8988" s="29" t="s">
        <v>57</v>
      </c>
      <c r="B8988" s="29" t="s">
        <v>15588</v>
      </c>
      <c r="C8988" s="29" t="s">
        <v>447</v>
      </c>
      <c r="D8988" s="29" t="s">
        <v>5312</v>
      </c>
      <c r="E8988" s="29" t="n">
        <v>178</v>
      </c>
      <c r="F8988" s="29" t="s">
        <v>137</v>
      </c>
      <c r="G8988" s="29"/>
      <c r="H8988" s="30" t="n">
        <v>36.36</v>
      </c>
      <c r="I8988" s="31" t="n">
        <v>46274</v>
      </c>
      <c r="J8988" s="30" t="n">
        <v>36.36</v>
      </c>
      <c r="K8988" s="29" t="s">
        <v>120</v>
      </c>
      <c r="L8988" s="29" t="s">
        <v>138</v>
      </c>
      <c r="M8988" s="29"/>
      <c r="N8988" s="29" t="s">
        <v>122</v>
      </c>
      <c r="O8988" s="31" t="n">
        <v>46566</v>
      </c>
      <c r="P8988" s="29" t="s">
        <v>123</v>
      </c>
      <c r="Q8988" s="29" t="n">
        <f aca="false">IFERROR(VALUE(L8988),"")</f>
        <v>11</v>
      </c>
      <c r="R8988" s="29" t="n">
        <f aca="true">IF(O8988="","",O8988-TODAY())</f>
        <v>281</v>
      </c>
      <c r="S8988" s="29" t="str">
        <f aca="false">IF(C8988="&lt;&lt; vazio &gt;&gt;","VAZIA",IF(AND(O8988&lt;&gt;"",R8988&lt;0),"VENCIDO",IF(AND(O8988&lt;&gt;"",R8988&lt;=Parametros!$B$10),"PRÓX. VENCIMENTO",IF(F8988="Q","QUALIDADE",IF(F8988="S","BLOQUEADO",IF(F8988="R","RESTRITO/DEVOLUÇÃO",IF(OR(N8988="QUAR",N8988="QRES"),"QUARENTENA",IF(OR(B8988="DESCARTE",B8988="DEVOLUÇÃO"),"DESCARTE/DEVOLUÇÃO",IF(AND(D8988="",K8988&lt;&gt;""),"SEM LOTE",IF(AND(Q8988&lt;&gt;"",Q8988&gt;=Parametros!$B$11),"PARADO/SEM GIRO","OK"))))))))))</f>
        <v>BLOQUEADO</v>
      </c>
      <c r="T8988" s="29" t="str">
        <f aca="false">IF(AND($S8988="PARADO/SEM GIRO",$K8988="KG",OR(Painel!$B$5="(Todos)",A8988=Painel!$B$5)*OR(Painel!$E$5="(Todos)",P8988=Painel!$E$5)),$J8988+ROW()/10000000,"")</f>
        <v/>
      </c>
      <c r="U8988" s="29" t="str">
        <f aca="false">IF(AND($S8988="VENCIDO",$K8988="KG",OR(Painel!$B$5="(Todos)",A8988=Painel!$B$5)*OR(Painel!$E$5="(Todos)",P8988=Painel!$E$5)),$J8988+ROW()/10000000,"")</f>
        <v/>
      </c>
    </row>
    <row r="8989" customFormat="false" ht="15" hidden="false" customHeight="false" outlineLevel="0" collapsed="false">
      <c r="A8989" s="29" t="s">
        <v>57</v>
      </c>
      <c r="B8989" s="29" t="s">
        <v>15588</v>
      </c>
      <c r="C8989" s="29" t="s">
        <v>447</v>
      </c>
      <c r="D8989" s="29" t="s">
        <v>15673</v>
      </c>
      <c r="E8989" s="29" t="n">
        <v>178</v>
      </c>
      <c r="F8989" s="29" t="s">
        <v>137</v>
      </c>
      <c r="G8989" s="29"/>
      <c r="H8989" s="30" t="n">
        <v>133.32</v>
      </c>
      <c r="I8989" s="31" t="n">
        <v>46274</v>
      </c>
      <c r="J8989" s="30" t="n">
        <v>133.32</v>
      </c>
      <c r="K8989" s="29" t="s">
        <v>120</v>
      </c>
      <c r="L8989" s="29" t="s">
        <v>138</v>
      </c>
      <c r="M8989" s="29"/>
      <c r="N8989" s="29" t="s">
        <v>122</v>
      </c>
      <c r="O8989" s="31" t="n">
        <v>46570</v>
      </c>
      <c r="P8989" s="29" t="s">
        <v>123</v>
      </c>
      <c r="Q8989" s="29" t="n">
        <f aca="false">IFERROR(VALUE(L8989),"")</f>
        <v>11</v>
      </c>
      <c r="R8989" s="29" t="n">
        <f aca="true">IF(O8989="","",O8989-TODAY())</f>
        <v>285</v>
      </c>
      <c r="S8989" s="29" t="str">
        <f aca="false">IF(C8989="&lt;&lt; vazio &gt;&gt;","VAZIA",IF(AND(O8989&lt;&gt;"",R8989&lt;0),"VENCIDO",IF(AND(O8989&lt;&gt;"",R8989&lt;=Parametros!$B$10),"PRÓX. VENCIMENTO",IF(F8989="Q","QUALIDADE",IF(F8989="S","BLOQUEADO",IF(F8989="R","RESTRITO/DEVOLUÇÃO",IF(OR(N8989="QUAR",N8989="QRES"),"QUARENTENA",IF(OR(B8989="DESCARTE",B8989="DEVOLUÇÃO"),"DESCARTE/DEVOLUÇÃO",IF(AND(D8989="",K8989&lt;&gt;""),"SEM LOTE",IF(AND(Q8989&lt;&gt;"",Q8989&gt;=Parametros!$B$11),"PARADO/SEM GIRO","OK"))))))))))</f>
        <v>BLOQUEADO</v>
      </c>
      <c r="T8989" s="29" t="str">
        <f aca="false">IF(AND($S8989="PARADO/SEM GIRO",$K8989="KG",OR(Painel!$B$5="(Todos)",A8989=Painel!$B$5)*OR(Painel!$E$5="(Todos)",P8989=Painel!$E$5)),$J8989+ROW()/10000000,"")</f>
        <v/>
      </c>
      <c r="U8989" s="29" t="str">
        <f aca="false">IF(AND($S8989="VENCIDO",$K8989="KG",OR(Painel!$B$5="(Todos)",A8989=Painel!$B$5)*OR(Painel!$E$5="(Todos)",P8989=Painel!$E$5)),$J8989+ROW()/10000000,"")</f>
        <v/>
      </c>
    </row>
    <row r="8990" customFormat="false" ht="15" hidden="false" customHeight="false" outlineLevel="0" collapsed="false">
      <c r="A8990" s="29" t="s">
        <v>57</v>
      </c>
      <c r="B8990" s="29" t="s">
        <v>15588</v>
      </c>
      <c r="C8990" s="29" t="s">
        <v>447</v>
      </c>
      <c r="D8990" s="29" t="s">
        <v>15674</v>
      </c>
      <c r="E8990" s="29" t="n">
        <v>178</v>
      </c>
      <c r="F8990" s="29" t="s">
        <v>137</v>
      </c>
      <c r="G8990" s="29"/>
      <c r="H8990" s="30" t="n">
        <v>254.52</v>
      </c>
      <c r="I8990" s="31" t="n">
        <v>46274</v>
      </c>
      <c r="J8990" s="30" t="n">
        <v>254.52</v>
      </c>
      <c r="K8990" s="29" t="s">
        <v>120</v>
      </c>
      <c r="L8990" s="29" t="s">
        <v>138</v>
      </c>
      <c r="M8990" s="29"/>
      <c r="N8990" s="29" t="s">
        <v>122</v>
      </c>
      <c r="O8990" s="31" t="n">
        <v>46649</v>
      </c>
      <c r="P8990" s="29" t="s">
        <v>123</v>
      </c>
      <c r="Q8990" s="29" t="n">
        <f aca="false">IFERROR(VALUE(L8990),"")</f>
        <v>11</v>
      </c>
      <c r="R8990" s="29" t="n">
        <f aca="true">IF(O8990="","",O8990-TODAY())</f>
        <v>364</v>
      </c>
      <c r="S8990" s="29" t="str">
        <f aca="false">IF(C8990="&lt;&lt; vazio &gt;&gt;","VAZIA",IF(AND(O8990&lt;&gt;"",R8990&lt;0),"VENCIDO",IF(AND(O8990&lt;&gt;"",R8990&lt;=Parametros!$B$10),"PRÓX. VENCIMENTO",IF(F8990="Q","QUALIDADE",IF(F8990="S","BLOQUEADO",IF(F8990="R","RESTRITO/DEVOLUÇÃO",IF(OR(N8990="QUAR",N8990="QRES"),"QUARENTENA",IF(OR(B8990="DESCARTE",B8990="DEVOLUÇÃO"),"DESCARTE/DEVOLUÇÃO",IF(AND(D8990="",K8990&lt;&gt;""),"SEM LOTE",IF(AND(Q8990&lt;&gt;"",Q8990&gt;=Parametros!$B$11),"PARADO/SEM GIRO","OK"))))))))))</f>
        <v>BLOQUEADO</v>
      </c>
      <c r="T8990" s="29" t="str">
        <f aca="false">IF(AND($S8990="PARADO/SEM GIRO",$K8990="KG",OR(Painel!$B$5="(Todos)",A8990=Painel!$B$5)*OR(Painel!$E$5="(Todos)",P8990=Painel!$E$5)),$J8990+ROW()/10000000,"")</f>
        <v/>
      </c>
      <c r="U8990" s="29" t="str">
        <f aca="false">IF(AND($S8990="VENCIDO",$K8990="KG",OR(Painel!$B$5="(Todos)",A8990=Painel!$B$5)*OR(Painel!$E$5="(Todos)",P8990=Painel!$E$5)),$J8990+ROW()/10000000,"")</f>
        <v/>
      </c>
    </row>
    <row r="8991" customFormat="false" ht="15" hidden="false" customHeight="false" outlineLevel="0" collapsed="false">
      <c r="A8991" s="29" t="s">
        <v>57</v>
      </c>
      <c r="B8991" s="29" t="s">
        <v>15588</v>
      </c>
      <c r="C8991" s="29" t="s">
        <v>167</v>
      </c>
      <c r="D8991" s="29" t="s">
        <v>5321</v>
      </c>
      <c r="E8991" s="29" t="n">
        <v>178</v>
      </c>
      <c r="F8991" s="29" t="s">
        <v>137</v>
      </c>
      <c r="G8991" s="29"/>
      <c r="H8991" s="30" t="n">
        <v>32.8</v>
      </c>
      <c r="I8991" s="31" t="n">
        <v>46274</v>
      </c>
      <c r="J8991" s="30" t="n">
        <v>32.8</v>
      </c>
      <c r="K8991" s="29" t="s">
        <v>120</v>
      </c>
      <c r="L8991" s="29" t="s">
        <v>138</v>
      </c>
      <c r="M8991" s="29"/>
      <c r="N8991" s="29" t="s">
        <v>122</v>
      </c>
      <c r="O8991" s="31" t="n">
        <v>46567</v>
      </c>
      <c r="P8991" s="29" t="s">
        <v>123</v>
      </c>
      <c r="Q8991" s="29" t="n">
        <f aca="false">IFERROR(VALUE(L8991),"")</f>
        <v>11</v>
      </c>
      <c r="R8991" s="29" t="n">
        <f aca="true">IF(O8991="","",O8991-TODAY())</f>
        <v>282</v>
      </c>
      <c r="S8991" s="29" t="str">
        <f aca="false">IF(C8991="&lt;&lt; vazio &gt;&gt;","VAZIA",IF(AND(O8991&lt;&gt;"",R8991&lt;0),"VENCIDO",IF(AND(O8991&lt;&gt;"",R8991&lt;=Parametros!$B$10),"PRÓX. VENCIMENTO",IF(F8991="Q","QUALIDADE",IF(F8991="S","BLOQUEADO",IF(F8991="R","RESTRITO/DEVOLUÇÃO",IF(OR(N8991="QUAR",N8991="QRES"),"QUARENTENA",IF(OR(B8991="DESCARTE",B8991="DEVOLUÇÃO"),"DESCARTE/DEVOLUÇÃO",IF(AND(D8991="",K8991&lt;&gt;""),"SEM LOTE",IF(AND(Q8991&lt;&gt;"",Q8991&gt;=Parametros!$B$11),"PARADO/SEM GIRO","OK"))))))))))</f>
        <v>BLOQUEADO</v>
      </c>
      <c r="T8991" s="29" t="str">
        <f aca="false">IF(AND($S8991="PARADO/SEM GIRO",$K8991="KG",OR(Painel!$B$5="(Todos)",A8991=Painel!$B$5)*OR(Painel!$E$5="(Todos)",P8991=Painel!$E$5)),$J8991+ROW()/10000000,"")</f>
        <v/>
      </c>
      <c r="U8991" s="29" t="str">
        <f aca="false">IF(AND($S8991="VENCIDO",$K8991="KG",OR(Painel!$B$5="(Todos)",A8991=Painel!$B$5)*OR(Painel!$E$5="(Todos)",P8991=Painel!$E$5)),$J8991+ROW()/10000000,"")</f>
        <v/>
      </c>
    </row>
    <row r="8992" customFormat="false" ht="15" hidden="false" customHeight="false" outlineLevel="0" collapsed="false">
      <c r="A8992" s="29" t="s">
        <v>57</v>
      </c>
      <c r="B8992" s="29" t="s">
        <v>15588</v>
      </c>
      <c r="C8992" s="29" t="s">
        <v>167</v>
      </c>
      <c r="D8992" s="29" t="s">
        <v>6666</v>
      </c>
      <c r="E8992" s="29" t="n">
        <v>178</v>
      </c>
      <c r="F8992" s="29" t="s">
        <v>137</v>
      </c>
      <c r="G8992" s="29"/>
      <c r="H8992" s="30" t="n">
        <v>114.8</v>
      </c>
      <c r="I8992" s="31" t="n">
        <v>46274</v>
      </c>
      <c r="J8992" s="30" t="n">
        <v>114.8</v>
      </c>
      <c r="K8992" s="29" t="s">
        <v>120</v>
      </c>
      <c r="L8992" s="29" t="s">
        <v>138</v>
      </c>
      <c r="M8992" s="29"/>
      <c r="N8992" s="29" t="s">
        <v>122</v>
      </c>
      <c r="O8992" s="31" t="n">
        <v>46598</v>
      </c>
      <c r="P8992" s="29" t="s">
        <v>123</v>
      </c>
      <c r="Q8992" s="29" t="n">
        <f aca="false">IFERROR(VALUE(L8992),"")</f>
        <v>11</v>
      </c>
      <c r="R8992" s="29" t="n">
        <f aca="true">IF(O8992="","",O8992-TODAY())</f>
        <v>313</v>
      </c>
      <c r="S8992" s="29" t="str">
        <f aca="false">IF(C8992="&lt;&lt; vazio &gt;&gt;","VAZIA",IF(AND(O8992&lt;&gt;"",R8992&lt;0),"VENCIDO",IF(AND(O8992&lt;&gt;"",R8992&lt;=Parametros!$B$10),"PRÓX. VENCIMENTO",IF(F8992="Q","QUALIDADE",IF(F8992="S","BLOQUEADO",IF(F8992="R","RESTRITO/DEVOLUÇÃO",IF(OR(N8992="QUAR",N8992="QRES"),"QUARENTENA",IF(OR(B8992="DESCARTE",B8992="DEVOLUÇÃO"),"DESCARTE/DEVOLUÇÃO",IF(AND(D8992="",K8992&lt;&gt;""),"SEM LOTE",IF(AND(Q8992&lt;&gt;"",Q8992&gt;=Parametros!$B$11),"PARADO/SEM GIRO","OK"))))))))))</f>
        <v>BLOQUEADO</v>
      </c>
      <c r="T8992" s="29" t="str">
        <f aca="false">IF(AND($S8992="PARADO/SEM GIRO",$K8992="KG",OR(Painel!$B$5="(Todos)",A8992=Painel!$B$5)*OR(Painel!$E$5="(Todos)",P8992=Painel!$E$5)),$J8992+ROW()/10000000,"")</f>
        <v/>
      </c>
      <c r="U8992" s="29" t="str">
        <f aca="false">IF(AND($S8992="VENCIDO",$K8992="KG",OR(Painel!$B$5="(Todos)",A8992=Painel!$B$5)*OR(Painel!$E$5="(Todos)",P8992=Painel!$E$5)),$J8992+ROW()/10000000,"")</f>
        <v/>
      </c>
    </row>
    <row r="8993" customFormat="false" ht="15" hidden="false" customHeight="false" outlineLevel="0" collapsed="false">
      <c r="A8993" s="29" t="s">
        <v>57</v>
      </c>
      <c r="B8993" s="29" t="s">
        <v>15588</v>
      </c>
      <c r="C8993" s="29" t="s">
        <v>167</v>
      </c>
      <c r="D8993" s="29" t="s">
        <v>15675</v>
      </c>
      <c r="E8993" s="29" t="n">
        <v>178</v>
      </c>
      <c r="F8993" s="29" t="s">
        <v>137</v>
      </c>
      <c r="G8993" s="29"/>
      <c r="H8993" s="30" t="n">
        <v>32.8</v>
      </c>
      <c r="I8993" s="31" t="n">
        <v>46274</v>
      </c>
      <c r="J8993" s="30" t="n">
        <v>32.8</v>
      </c>
      <c r="K8993" s="29" t="s">
        <v>120</v>
      </c>
      <c r="L8993" s="29" t="s">
        <v>138</v>
      </c>
      <c r="M8993" s="29"/>
      <c r="N8993" s="29" t="s">
        <v>122</v>
      </c>
      <c r="O8993" s="31" t="n">
        <v>46619</v>
      </c>
      <c r="P8993" s="29" t="s">
        <v>123</v>
      </c>
      <c r="Q8993" s="29" t="n">
        <f aca="false">IFERROR(VALUE(L8993),"")</f>
        <v>11</v>
      </c>
      <c r="R8993" s="29" t="n">
        <f aca="true">IF(O8993="","",O8993-TODAY())</f>
        <v>334</v>
      </c>
      <c r="S8993" s="29" t="str">
        <f aca="false">IF(C8993="&lt;&lt; vazio &gt;&gt;","VAZIA",IF(AND(O8993&lt;&gt;"",R8993&lt;0),"VENCIDO",IF(AND(O8993&lt;&gt;"",R8993&lt;=Parametros!$B$10),"PRÓX. VENCIMENTO",IF(F8993="Q","QUALIDADE",IF(F8993="S","BLOQUEADO",IF(F8993="R","RESTRITO/DEVOLUÇÃO",IF(OR(N8993="QUAR",N8993="QRES"),"QUARENTENA",IF(OR(B8993="DESCARTE",B8993="DEVOLUÇÃO"),"DESCARTE/DEVOLUÇÃO",IF(AND(D8993="",K8993&lt;&gt;""),"SEM LOTE",IF(AND(Q8993&lt;&gt;"",Q8993&gt;=Parametros!$B$11),"PARADO/SEM GIRO","OK"))))))))))</f>
        <v>BLOQUEADO</v>
      </c>
      <c r="T8993" s="29" t="str">
        <f aca="false">IF(AND($S8993="PARADO/SEM GIRO",$K8993="KG",OR(Painel!$B$5="(Todos)",A8993=Painel!$B$5)*OR(Painel!$E$5="(Todos)",P8993=Painel!$E$5)),$J8993+ROW()/10000000,"")</f>
        <v/>
      </c>
      <c r="U8993" s="29" t="str">
        <f aca="false">IF(AND($S8993="VENCIDO",$K8993="KG",OR(Painel!$B$5="(Todos)",A8993=Painel!$B$5)*OR(Painel!$E$5="(Todos)",P8993=Painel!$E$5)),$J8993+ROW()/10000000,"")</f>
        <v/>
      </c>
    </row>
    <row r="8994" customFormat="false" ht="15" hidden="false" customHeight="false" outlineLevel="0" collapsed="false">
      <c r="A8994" s="29" t="s">
        <v>57</v>
      </c>
      <c r="B8994" s="29" t="s">
        <v>15588</v>
      </c>
      <c r="C8994" s="29" t="s">
        <v>167</v>
      </c>
      <c r="D8994" s="29" t="s">
        <v>5323</v>
      </c>
      <c r="E8994" s="29" t="n">
        <v>178</v>
      </c>
      <c r="F8994" s="29" t="s">
        <v>137</v>
      </c>
      <c r="G8994" s="29"/>
      <c r="H8994" s="30" t="n">
        <v>295.2</v>
      </c>
      <c r="I8994" s="31" t="n">
        <v>46274</v>
      </c>
      <c r="J8994" s="30" t="n">
        <v>295.2</v>
      </c>
      <c r="K8994" s="29" t="s">
        <v>120</v>
      </c>
      <c r="L8994" s="29" t="s">
        <v>138</v>
      </c>
      <c r="M8994" s="29"/>
      <c r="N8994" s="29" t="s">
        <v>122</v>
      </c>
      <c r="O8994" s="31" t="n">
        <v>46620</v>
      </c>
      <c r="P8994" s="29" t="s">
        <v>123</v>
      </c>
      <c r="Q8994" s="29" t="n">
        <f aca="false">IFERROR(VALUE(L8994),"")</f>
        <v>11</v>
      </c>
      <c r="R8994" s="29" t="n">
        <f aca="true">IF(O8994="","",O8994-TODAY())</f>
        <v>335</v>
      </c>
      <c r="S8994" s="29" t="str">
        <f aca="false">IF(C8994="&lt;&lt; vazio &gt;&gt;","VAZIA",IF(AND(O8994&lt;&gt;"",R8994&lt;0),"VENCIDO",IF(AND(O8994&lt;&gt;"",R8994&lt;=Parametros!$B$10),"PRÓX. VENCIMENTO",IF(F8994="Q","QUALIDADE",IF(F8994="S","BLOQUEADO",IF(F8994="R","RESTRITO/DEVOLUÇÃO",IF(OR(N8994="QUAR",N8994="QRES"),"QUARENTENA",IF(OR(B8994="DESCARTE",B8994="DEVOLUÇÃO"),"DESCARTE/DEVOLUÇÃO",IF(AND(D8994="",K8994&lt;&gt;""),"SEM LOTE",IF(AND(Q8994&lt;&gt;"",Q8994&gt;=Parametros!$B$11),"PARADO/SEM GIRO","OK"))))))))))</f>
        <v>BLOQUEADO</v>
      </c>
      <c r="T8994" s="29" t="str">
        <f aca="false">IF(AND($S8994="PARADO/SEM GIRO",$K8994="KG",OR(Painel!$B$5="(Todos)",A8994=Painel!$B$5)*OR(Painel!$E$5="(Todos)",P8994=Painel!$E$5)),$J8994+ROW()/10000000,"")</f>
        <v/>
      </c>
      <c r="U8994" s="29" t="str">
        <f aca="false">IF(AND($S8994="VENCIDO",$K8994="KG",OR(Painel!$B$5="(Todos)",A8994=Painel!$B$5)*OR(Painel!$E$5="(Todos)",P8994=Painel!$E$5)),$J8994+ROW()/10000000,"")</f>
        <v/>
      </c>
    </row>
    <row r="8995" customFormat="false" ht="15" hidden="false" customHeight="false" outlineLevel="0" collapsed="false">
      <c r="A8995" s="29" t="s">
        <v>57</v>
      </c>
      <c r="B8995" s="29" t="s">
        <v>15588</v>
      </c>
      <c r="C8995" s="29" t="s">
        <v>167</v>
      </c>
      <c r="D8995" s="29" t="s">
        <v>15676</v>
      </c>
      <c r="E8995" s="29" t="n">
        <v>178</v>
      </c>
      <c r="F8995" s="29" t="s">
        <v>137</v>
      </c>
      <c r="G8995" s="29"/>
      <c r="H8995" s="30" t="n">
        <v>16.4</v>
      </c>
      <c r="I8995" s="31" t="n">
        <v>46274</v>
      </c>
      <c r="J8995" s="30" t="n">
        <v>16.4</v>
      </c>
      <c r="K8995" s="29" t="s">
        <v>120</v>
      </c>
      <c r="L8995" s="29" t="s">
        <v>138</v>
      </c>
      <c r="M8995" s="29"/>
      <c r="N8995" s="29" t="s">
        <v>122</v>
      </c>
      <c r="O8995" s="31" t="n">
        <v>46621</v>
      </c>
      <c r="P8995" s="29" t="s">
        <v>123</v>
      </c>
      <c r="Q8995" s="29" t="n">
        <f aca="false">IFERROR(VALUE(L8995),"")</f>
        <v>11</v>
      </c>
      <c r="R8995" s="29" t="n">
        <f aca="true">IF(O8995="","",O8995-TODAY())</f>
        <v>336</v>
      </c>
      <c r="S8995" s="29" t="str">
        <f aca="false">IF(C8995="&lt;&lt; vazio &gt;&gt;","VAZIA",IF(AND(O8995&lt;&gt;"",R8995&lt;0),"VENCIDO",IF(AND(O8995&lt;&gt;"",R8995&lt;=Parametros!$B$10),"PRÓX. VENCIMENTO",IF(F8995="Q","QUALIDADE",IF(F8995="S","BLOQUEADO",IF(F8995="R","RESTRITO/DEVOLUÇÃO",IF(OR(N8995="QUAR",N8995="QRES"),"QUARENTENA",IF(OR(B8995="DESCARTE",B8995="DEVOLUÇÃO"),"DESCARTE/DEVOLUÇÃO",IF(AND(D8995="",K8995&lt;&gt;""),"SEM LOTE",IF(AND(Q8995&lt;&gt;"",Q8995&gt;=Parametros!$B$11),"PARADO/SEM GIRO","OK"))))))))))</f>
        <v>BLOQUEADO</v>
      </c>
      <c r="T8995" s="29" t="str">
        <f aca="false">IF(AND($S8995="PARADO/SEM GIRO",$K8995="KG",OR(Painel!$B$5="(Todos)",A8995=Painel!$B$5)*OR(Painel!$E$5="(Todos)",P8995=Painel!$E$5)),$J8995+ROW()/10000000,"")</f>
        <v/>
      </c>
      <c r="U8995" s="29" t="str">
        <f aca="false">IF(AND($S8995="VENCIDO",$K8995="KG",OR(Painel!$B$5="(Todos)",A8995=Painel!$B$5)*OR(Painel!$E$5="(Todos)",P8995=Painel!$E$5)),$J8995+ROW()/10000000,"")</f>
        <v/>
      </c>
    </row>
    <row r="8996" customFormat="false" ht="15" hidden="false" customHeight="false" outlineLevel="0" collapsed="false">
      <c r="A8996" s="29" t="s">
        <v>57</v>
      </c>
      <c r="B8996" s="29" t="s">
        <v>15588</v>
      </c>
      <c r="C8996" s="29" t="s">
        <v>253</v>
      </c>
      <c r="D8996" s="29" t="s">
        <v>5326</v>
      </c>
      <c r="E8996" s="29" t="n">
        <v>178</v>
      </c>
      <c r="F8996" s="29" t="s">
        <v>137</v>
      </c>
      <c r="G8996" s="29"/>
      <c r="H8996" s="30" t="n">
        <v>12.12</v>
      </c>
      <c r="I8996" s="31" t="n">
        <v>46265</v>
      </c>
      <c r="J8996" s="30" t="n">
        <v>12.12</v>
      </c>
      <c r="K8996" s="29" t="s">
        <v>120</v>
      </c>
      <c r="L8996" s="29" t="s">
        <v>216</v>
      </c>
      <c r="M8996" s="29"/>
      <c r="N8996" s="29" t="s">
        <v>122</v>
      </c>
      <c r="O8996" s="31" t="n">
        <v>46513</v>
      </c>
      <c r="P8996" s="29" t="s">
        <v>123</v>
      </c>
      <c r="Q8996" s="29" t="n">
        <f aca="false">IFERROR(VALUE(L8996),"")</f>
        <v>20</v>
      </c>
      <c r="R8996" s="29" t="n">
        <f aca="true">IF(O8996="","",O8996-TODAY())</f>
        <v>228</v>
      </c>
      <c r="S8996" s="29" t="str">
        <f aca="false">IF(C8996="&lt;&lt; vazio &gt;&gt;","VAZIA",IF(AND(O8996&lt;&gt;"",R8996&lt;0),"VENCIDO",IF(AND(O8996&lt;&gt;"",R8996&lt;=Parametros!$B$10),"PRÓX. VENCIMENTO",IF(F8996="Q","QUALIDADE",IF(F8996="S","BLOQUEADO",IF(F8996="R","RESTRITO/DEVOLUÇÃO",IF(OR(N8996="QUAR",N8996="QRES"),"QUARENTENA",IF(OR(B8996="DESCARTE",B8996="DEVOLUÇÃO"),"DESCARTE/DEVOLUÇÃO",IF(AND(D8996="",K8996&lt;&gt;""),"SEM LOTE",IF(AND(Q8996&lt;&gt;"",Q8996&gt;=Parametros!$B$11),"PARADO/SEM GIRO","OK"))))))))))</f>
        <v>BLOQUEADO</v>
      </c>
      <c r="T8996" s="29" t="str">
        <f aca="false">IF(AND($S8996="PARADO/SEM GIRO",$K8996="KG",OR(Painel!$B$5="(Todos)",A8996=Painel!$B$5)*OR(Painel!$E$5="(Todos)",P8996=Painel!$E$5)),$J8996+ROW()/10000000,"")</f>
        <v/>
      </c>
      <c r="U8996" s="29" t="str">
        <f aca="false">IF(AND($S8996="VENCIDO",$K8996="KG",OR(Painel!$B$5="(Todos)",A8996=Painel!$B$5)*OR(Painel!$E$5="(Todos)",P8996=Painel!$E$5)),$J8996+ROW()/10000000,"")</f>
        <v/>
      </c>
    </row>
    <row r="8997" customFormat="false" ht="15" hidden="false" customHeight="false" outlineLevel="0" collapsed="false">
      <c r="A8997" s="29" t="s">
        <v>57</v>
      </c>
      <c r="B8997" s="29" t="s">
        <v>15588</v>
      </c>
      <c r="C8997" s="29" t="s">
        <v>253</v>
      </c>
      <c r="D8997" s="29" t="s">
        <v>6689</v>
      </c>
      <c r="E8997" s="29" t="n">
        <v>178</v>
      </c>
      <c r="F8997" s="29" t="s">
        <v>137</v>
      </c>
      <c r="G8997" s="29"/>
      <c r="H8997" s="30" t="n">
        <v>206.04</v>
      </c>
      <c r="I8997" s="31" t="n">
        <v>46274</v>
      </c>
      <c r="J8997" s="30" t="n">
        <v>206.04</v>
      </c>
      <c r="K8997" s="29" t="s">
        <v>120</v>
      </c>
      <c r="L8997" s="29" t="s">
        <v>138</v>
      </c>
      <c r="M8997" s="29"/>
      <c r="N8997" s="29" t="s">
        <v>122</v>
      </c>
      <c r="O8997" s="31" t="n">
        <v>46515</v>
      </c>
      <c r="P8997" s="29" t="s">
        <v>123</v>
      </c>
      <c r="Q8997" s="29" t="n">
        <f aca="false">IFERROR(VALUE(L8997),"")</f>
        <v>11</v>
      </c>
      <c r="R8997" s="29" t="n">
        <f aca="true">IF(O8997="","",O8997-TODAY())</f>
        <v>230</v>
      </c>
      <c r="S8997" s="29" t="str">
        <f aca="false">IF(C8997="&lt;&lt; vazio &gt;&gt;","VAZIA",IF(AND(O8997&lt;&gt;"",R8997&lt;0),"VENCIDO",IF(AND(O8997&lt;&gt;"",R8997&lt;=Parametros!$B$10),"PRÓX. VENCIMENTO",IF(F8997="Q","QUALIDADE",IF(F8997="S","BLOQUEADO",IF(F8997="R","RESTRITO/DEVOLUÇÃO",IF(OR(N8997="QUAR",N8997="QRES"),"QUARENTENA",IF(OR(B8997="DESCARTE",B8997="DEVOLUÇÃO"),"DESCARTE/DEVOLUÇÃO",IF(AND(D8997="",K8997&lt;&gt;""),"SEM LOTE",IF(AND(Q8997&lt;&gt;"",Q8997&gt;=Parametros!$B$11),"PARADO/SEM GIRO","OK"))))))))))</f>
        <v>BLOQUEADO</v>
      </c>
      <c r="T8997" s="29" t="str">
        <f aca="false">IF(AND($S8997="PARADO/SEM GIRO",$K8997="KG",OR(Painel!$B$5="(Todos)",A8997=Painel!$B$5)*OR(Painel!$E$5="(Todos)",P8997=Painel!$E$5)),$J8997+ROW()/10000000,"")</f>
        <v/>
      </c>
      <c r="U8997" s="29" t="str">
        <f aca="false">IF(AND($S8997="VENCIDO",$K8997="KG",OR(Painel!$B$5="(Todos)",A8997=Painel!$B$5)*OR(Painel!$E$5="(Todos)",P8997=Painel!$E$5)),$J8997+ROW()/10000000,"")</f>
        <v/>
      </c>
    </row>
    <row r="8998" customFormat="false" ht="15" hidden="false" customHeight="false" outlineLevel="0" collapsed="false">
      <c r="A8998" s="29" t="s">
        <v>57</v>
      </c>
      <c r="B8998" s="29" t="s">
        <v>15588</v>
      </c>
      <c r="C8998" s="29" t="s">
        <v>253</v>
      </c>
      <c r="D8998" s="29" t="s">
        <v>15677</v>
      </c>
      <c r="E8998" s="29" t="n">
        <v>178</v>
      </c>
      <c r="F8998" s="29" t="s">
        <v>137</v>
      </c>
      <c r="G8998" s="29"/>
      <c r="H8998" s="30" t="n">
        <v>48.48</v>
      </c>
      <c r="I8998" s="31" t="n">
        <v>46274</v>
      </c>
      <c r="J8998" s="30" t="n">
        <v>48.48</v>
      </c>
      <c r="K8998" s="29" t="s">
        <v>120</v>
      </c>
      <c r="L8998" s="29" t="s">
        <v>138</v>
      </c>
      <c r="M8998" s="29"/>
      <c r="N8998" s="29" t="s">
        <v>122</v>
      </c>
      <c r="O8998" s="31" t="n">
        <v>46616</v>
      </c>
      <c r="P8998" s="29" t="s">
        <v>123</v>
      </c>
      <c r="Q8998" s="29" t="n">
        <f aca="false">IFERROR(VALUE(L8998),"")</f>
        <v>11</v>
      </c>
      <c r="R8998" s="29" t="n">
        <f aca="true">IF(O8998="","",O8998-TODAY())</f>
        <v>331</v>
      </c>
      <c r="S8998" s="29" t="str">
        <f aca="false">IF(C8998="&lt;&lt; vazio &gt;&gt;","VAZIA",IF(AND(O8998&lt;&gt;"",R8998&lt;0),"VENCIDO",IF(AND(O8998&lt;&gt;"",R8998&lt;=Parametros!$B$10),"PRÓX. VENCIMENTO",IF(F8998="Q","QUALIDADE",IF(F8998="S","BLOQUEADO",IF(F8998="R","RESTRITO/DEVOLUÇÃO",IF(OR(N8998="QUAR",N8998="QRES"),"QUARENTENA",IF(OR(B8998="DESCARTE",B8998="DEVOLUÇÃO"),"DESCARTE/DEVOLUÇÃO",IF(AND(D8998="",K8998&lt;&gt;""),"SEM LOTE",IF(AND(Q8998&lt;&gt;"",Q8998&gt;=Parametros!$B$11),"PARADO/SEM GIRO","OK"))))))))))</f>
        <v>BLOQUEADO</v>
      </c>
      <c r="T8998" s="29" t="str">
        <f aca="false">IF(AND($S8998="PARADO/SEM GIRO",$K8998="KG",OR(Painel!$B$5="(Todos)",A8998=Painel!$B$5)*OR(Painel!$E$5="(Todos)",P8998=Painel!$E$5)),$J8998+ROW()/10000000,"")</f>
        <v/>
      </c>
      <c r="U8998" s="29" t="str">
        <f aca="false">IF(AND($S8998="VENCIDO",$K8998="KG",OR(Painel!$B$5="(Todos)",A8998=Painel!$B$5)*OR(Painel!$E$5="(Todos)",P8998=Painel!$E$5)),$J8998+ROW()/10000000,"")</f>
        <v/>
      </c>
    </row>
    <row r="8999" customFormat="false" ht="15" hidden="false" customHeight="false" outlineLevel="0" collapsed="false">
      <c r="A8999" s="29" t="s">
        <v>57</v>
      </c>
      <c r="B8999" s="29" t="s">
        <v>15588</v>
      </c>
      <c r="C8999" s="29" t="s">
        <v>255</v>
      </c>
      <c r="D8999" s="29" t="s">
        <v>5368</v>
      </c>
      <c r="E8999" s="29" t="n">
        <v>178</v>
      </c>
      <c r="F8999" s="29" t="s">
        <v>137</v>
      </c>
      <c r="G8999" s="29"/>
      <c r="H8999" s="30" t="n">
        <v>327.24</v>
      </c>
      <c r="I8999" s="31" t="n">
        <v>46274</v>
      </c>
      <c r="J8999" s="30" t="n">
        <v>327.24</v>
      </c>
      <c r="K8999" s="29" t="s">
        <v>120</v>
      </c>
      <c r="L8999" s="29" t="s">
        <v>138</v>
      </c>
      <c r="M8999" s="29"/>
      <c r="N8999" s="29" t="s">
        <v>122</v>
      </c>
      <c r="O8999" s="31" t="n">
        <v>46468</v>
      </c>
      <c r="P8999" s="29" t="s">
        <v>123</v>
      </c>
      <c r="Q8999" s="29" t="n">
        <f aca="false">IFERROR(VALUE(L8999),"")</f>
        <v>11</v>
      </c>
      <c r="R8999" s="29" t="n">
        <f aca="true">IF(O8999="","",O8999-TODAY())</f>
        <v>183</v>
      </c>
      <c r="S8999" s="29" t="str">
        <f aca="false">IF(C8999="&lt;&lt; vazio &gt;&gt;","VAZIA",IF(AND(O8999&lt;&gt;"",R8999&lt;0),"VENCIDO",IF(AND(O8999&lt;&gt;"",R8999&lt;=Parametros!$B$10),"PRÓX. VENCIMENTO",IF(F8999="Q","QUALIDADE",IF(F8999="S","BLOQUEADO",IF(F8999="R","RESTRITO/DEVOLUÇÃO",IF(OR(N8999="QUAR",N8999="QRES"),"QUARENTENA",IF(OR(B8999="DESCARTE",B8999="DEVOLUÇÃO"),"DESCARTE/DEVOLUÇÃO",IF(AND(D8999="",K8999&lt;&gt;""),"SEM LOTE",IF(AND(Q8999&lt;&gt;"",Q8999&gt;=Parametros!$B$11),"PARADO/SEM GIRO","OK"))))))))))</f>
        <v>BLOQUEADO</v>
      </c>
      <c r="T8999" s="29" t="str">
        <f aca="false">IF(AND($S8999="PARADO/SEM GIRO",$K8999="KG",OR(Painel!$B$5="(Todos)",A8999=Painel!$B$5)*OR(Painel!$E$5="(Todos)",P8999=Painel!$E$5)),$J8999+ROW()/10000000,"")</f>
        <v/>
      </c>
      <c r="U8999" s="29" t="str">
        <f aca="false">IF(AND($S8999="VENCIDO",$K8999="KG",OR(Painel!$B$5="(Todos)",A8999=Painel!$B$5)*OR(Painel!$E$5="(Todos)",P8999=Painel!$E$5)),$J8999+ROW()/10000000,"")</f>
        <v/>
      </c>
    </row>
    <row r="9000" customFormat="false" ht="15" hidden="false" customHeight="false" outlineLevel="0" collapsed="false">
      <c r="A9000" s="29" t="s">
        <v>57</v>
      </c>
      <c r="B9000" s="29" t="s">
        <v>15588</v>
      </c>
      <c r="C9000" s="29" t="s">
        <v>258</v>
      </c>
      <c r="D9000" s="29" t="s">
        <v>5371</v>
      </c>
      <c r="E9000" s="29" t="n">
        <v>178</v>
      </c>
      <c r="F9000" s="29" t="s">
        <v>137</v>
      </c>
      <c r="G9000" s="29"/>
      <c r="H9000" s="30" t="n">
        <v>193.92</v>
      </c>
      <c r="I9000" s="31" t="n">
        <v>46274</v>
      </c>
      <c r="J9000" s="30" t="n">
        <v>193.92</v>
      </c>
      <c r="K9000" s="29" t="s">
        <v>120</v>
      </c>
      <c r="L9000" s="29" t="s">
        <v>138</v>
      </c>
      <c r="M9000" s="29"/>
      <c r="N9000" s="29" t="s">
        <v>134</v>
      </c>
      <c r="O9000" s="31" t="n">
        <v>46363</v>
      </c>
      <c r="P9000" s="29" t="s">
        <v>123</v>
      </c>
      <c r="Q9000" s="29" t="n">
        <f aca="false">IFERROR(VALUE(L9000),"")</f>
        <v>11</v>
      </c>
      <c r="R9000" s="29" t="n">
        <f aca="true">IF(O9000="","",O9000-TODAY())</f>
        <v>78</v>
      </c>
      <c r="S9000" s="29" t="str">
        <f aca="false">IF(C9000="&lt;&lt; vazio &gt;&gt;","VAZIA",IF(AND(O9000&lt;&gt;"",R9000&lt;0),"VENCIDO",IF(AND(O9000&lt;&gt;"",R9000&lt;=Parametros!$B$10),"PRÓX. VENCIMENTO",IF(F9000="Q","QUALIDADE",IF(F9000="S","BLOQUEADO",IF(F9000="R","RESTRITO/DEVOLUÇÃO",IF(OR(N9000="QUAR",N9000="QRES"),"QUARENTENA",IF(OR(B9000="DESCARTE",B9000="DEVOLUÇÃO"),"DESCARTE/DEVOLUÇÃO",IF(AND(D9000="",K9000&lt;&gt;""),"SEM LOTE",IF(AND(Q9000&lt;&gt;"",Q9000&gt;=Parametros!$B$11),"PARADO/SEM GIRO","OK"))))))))))</f>
        <v>BLOQUEADO</v>
      </c>
      <c r="T9000" s="29" t="str">
        <f aca="false">IF(AND($S9000="PARADO/SEM GIRO",$K9000="KG",OR(Painel!$B$5="(Todos)",A9000=Painel!$B$5)*OR(Painel!$E$5="(Todos)",P9000=Painel!$E$5)),$J9000+ROW()/10000000,"")</f>
        <v/>
      </c>
      <c r="U9000" s="29" t="str">
        <f aca="false">IF(AND($S9000="VENCIDO",$K9000="KG",OR(Painel!$B$5="(Todos)",A9000=Painel!$B$5)*OR(Painel!$E$5="(Todos)",P9000=Painel!$E$5)),$J9000+ROW()/10000000,"")</f>
        <v/>
      </c>
    </row>
    <row r="9001" customFormat="false" ht="15" hidden="false" customHeight="false" outlineLevel="0" collapsed="false">
      <c r="A9001" s="29" t="s">
        <v>57</v>
      </c>
      <c r="B9001" s="29" t="s">
        <v>15588</v>
      </c>
      <c r="C9001" s="29" t="s">
        <v>258</v>
      </c>
      <c r="D9001" s="29" t="s">
        <v>330</v>
      </c>
      <c r="E9001" s="29" t="n">
        <v>178</v>
      </c>
      <c r="F9001" s="29" t="s">
        <v>137</v>
      </c>
      <c r="G9001" s="29"/>
      <c r="H9001" s="30" t="n">
        <v>133.32</v>
      </c>
      <c r="I9001" s="31" t="n">
        <v>46274</v>
      </c>
      <c r="J9001" s="30" t="n">
        <v>133.32</v>
      </c>
      <c r="K9001" s="29" t="s">
        <v>120</v>
      </c>
      <c r="L9001" s="29" t="s">
        <v>138</v>
      </c>
      <c r="M9001" s="29"/>
      <c r="N9001" s="29" t="s">
        <v>122</v>
      </c>
      <c r="O9001" s="31" t="n">
        <v>46364</v>
      </c>
      <c r="P9001" s="29" t="s">
        <v>123</v>
      </c>
      <c r="Q9001" s="29" t="n">
        <f aca="false">IFERROR(VALUE(L9001),"")</f>
        <v>11</v>
      </c>
      <c r="R9001" s="29" t="n">
        <f aca="true">IF(O9001="","",O9001-TODAY())</f>
        <v>79</v>
      </c>
      <c r="S9001" s="29" t="str">
        <f aca="false">IF(C9001="&lt;&lt; vazio &gt;&gt;","VAZIA",IF(AND(O9001&lt;&gt;"",R9001&lt;0),"VENCIDO",IF(AND(O9001&lt;&gt;"",R9001&lt;=Parametros!$B$10),"PRÓX. VENCIMENTO",IF(F9001="Q","QUALIDADE",IF(F9001="S","BLOQUEADO",IF(F9001="R","RESTRITO/DEVOLUÇÃO",IF(OR(N9001="QUAR",N9001="QRES"),"QUARENTENA",IF(OR(B9001="DESCARTE",B9001="DEVOLUÇÃO"),"DESCARTE/DEVOLUÇÃO",IF(AND(D9001="",K9001&lt;&gt;""),"SEM LOTE",IF(AND(Q9001&lt;&gt;"",Q9001&gt;=Parametros!$B$11),"PARADO/SEM GIRO","OK"))))))))))</f>
        <v>BLOQUEADO</v>
      </c>
      <c r="T9001" s="29" t="str">
        <f aca="false">IF(AND($S9001="PARADO/SEM GIRO",$K9001="KG",OR(Painel!$B$5="(Todos)",A9001=Painel!$B$5)*OR(Painel!$E$5="(Todos)",P9001=Painel!$E$5)),$J9001+ROW()/10000000,"")</f>
        <v/>
      </c>
      <c r="U9001" s="29" t="str">
        <f aca="false">IF(AND($S9001="VENCIDO",$K9001="KG",OR(Painel!$B$5="(Todos)",A9001=Painel!$B$5)*OR(Painel!$E$5="(Todos)",P9001=Painel!$E$5)),$J9001+ROW()/10000000,"")</f>
        <v/>
      </c>
    </row>
    <row r="9002" customFormat="false" ht="15" hidden="false" customHeight="false" outlineLevel="0" collapsed="false">
      <c r="A9002" s="29" t="s">
        <v>57</v>
      </c>
      <c r="B9002" s="29" t="s">
        <v>15588</v>
      </c>
      <c r="C9002" s="29" t="s">
        <v>481</v>
      </c>
      <c r="D9002" s="29" t="s">
        <v>6747</v>
      </c>
      <c r="E9002" s="29" t="n">
        <v>178</v>
      </c>
      <c r="F9002" s="29" t="s">
        <v>137</v>
      </c>
      <c r="G9002" s="29"/>
      <c r="H9002" s="30" t="n">
        <v>16.4</v>
      </c>
      <c r="I9002" s="31" t="n">
        <v>46274</v>
      </c>
      <c r="J9002" s="30" t="n">
        <v>16.4</v>
      </c>
      <c r="K9002" s="29" t="s">
        <v>120</v>
      </c>
      <c r="L9002" s="29" t="s">
        <v>138</v>
      </c>
      <c r="M9002" s="29"/>
      <c r="N9002" s="29" t="s">
        <v>122</v>
      </c>
      <c r="O9002" s="31" t="n">
        <v>46365</v>
      </c>
      <c r="P9002" s="29" t="s">
        <v>123</v>
      </c>
      <c r="Q9002" s="29" t="n">
        <f aca="false">IFERROR(VALUE(L9002),"")</f>
        <v>11</v>
      </c>
      <c r="R9002" s="29" t="n">
        <f aca="true">IF(O9002="","",O9002-TODAY())</f>
        <v>80</v>
      </c>
      <c r="S9002" s="29" t="str">
        <f aca="false">IF(C9002="&lt;&lt; vazio &gt;&gt;","VAZIA",IF(AND(O9002&lt;&gt;"",R9002&lt;0),"VENCIDO",IF(AND(O9002&lt;&gt;"",R9002&lt;=Parametros!$B$10),"PRÓX. VENCIMENTO",IF(F9002="Q","QUALIDADE",IF(F9002="S","BLOQUEADO",IF(F9002="R","RESTRITO/DEVOLUÇÃO",IF(OR(N9002="QUAR",N9002="QRES"),"QUARENTENA",IF(OR(B9002="DESCARTE",B9002="DEVOLUÇÃO"),"DESCARTE/DEVOLUÇÃO",IF(AND(D9002="",K9002&lt;&gt;""),"SEM LOTE",IF(AND(Q9002&lt;&gt;"",Q9002&gt;=Parametros!$B$11),"PARADO/SEM GIRO","OK"))))))))))</f>
        <v>BLOQUEADO</v>
      </c>
      <c r="T9002" s="29" t="str">
        <f aca="false">IF(AND($S9002="PARADO/SEM GIRO",$K9002="KG",OR(Painel!$B$5="(Todos)",A9002=Painel!$B$5)*OR(Painel!$E$5="(Todos)",P9002=Painel!$E$5)),$J9002+ROW()/10000000,"")</f>
        <v/>
      </c>
      <c r="U9002" s="29" t="str">
        <f aca="false">IF(AND($S9002="VENCIDO",$K9002="KG",OR(Painel!$B$5="(Todos)",A9002=Painel!$B$5)*OR(Painel!$E$5="(Todos)",P9002=Painel!$E$5)),$J9002+ROW()/10000000,"")</f>
        <v/>
      </c>
    </row>
    <row r="9003" customFormat="false" ht="15" hidden="false" customHeight="false" outlineLevel="0" collapsed="false">
      <c r="A9003" s="29" t="s">
        <v>57</v>
      </c>
      <c r="B9003" s="29" t="s">
        <v>15588</v>
      </c>
      <c r="C9003" s="29" t="s">
        <v>481</v>
      </c>
      <c r="D9003" s="29" t="s">
        <v>15678</v>
      </c>
      <c r="E9003" s="29" t="n">
        <v>178</v>
      </c>
      <c r="F9003" s="29" t="s">
        <v>137</v>
      </c>
      <c r="G9003" s="29"/>
      <c r="H9003" s="30" t="n">
        <v>770.8</v>
      </c>
      <c r="I9003" s="31" t="n">
        <v>46274</v>
      </c>
      <c r="J9003" s="30" t="n">
        <v>770.8</v>
      </c>
      <c r="K9003" s="29" t="s">
        <v>120</v>
      </c>
      <c r="L9003" s="29" t="s">
        <v>138</v>
      </c>
      <c r="M9003" s="29"/>
      <c r="N9003" s="29" t="s">
        <v>122</v>
      </c>
      <c r="O9003" s="31" t="n">
        <v>46464</v>
      </c>
      <c r="P9003" s="29" t="s">
        <v>123</v>
      </c>
      <c r="Q9003" s="29" t="n">
        <f aca="false">IFERROR(VALUE(L9003),"")</f>
        <v>11</v>
      </c>
      <c r="R9003" s="29" t="n">
        <f aca="true">IF(O9003="","",O9003-TODAY())</f>
        <v>179</v>
      </c>
      <c r="S9003" s="29" t="str">
        <f aca="false">IF(C9003="&lt;&lt; vazio &gt;&gt;","VAZIA",IF(AND(O9003&lt;&gt;"",R9003&lt;0),"VENCIDO",IF(AND(O9003&lt;&gt;"",R9003&lt;=Parametros!$B$10),"PRÓX. VENCIMENTO",IF(F9003="Q","QUALIDADE",IF(F9003="S","BLOQUEADO",IF(F9003="R","RESTRITO/DEVOLUÇÃO",IF(OR(N9003="QUAR",N9003="QRES"),"QUARENTENA",IF(OR(B9003="DESCARTE",B9003="DEVOLUÇÃO"),"DESCARTE/DEVOLUÇÃO",IF(AND(D9003="",K9003&lt;&gt;""),"SEM LOTE",IF(AND(Q9003&lt;&gt;"",Q9003&gt;=Parametros!$B$11),"PARADO/SEM GIRO","OK"))))))))))</f>
        <v>BLOQUEADO</v>
      </c>
      <c r="T9003" s="29" t="str">
        <f aca="false">IF(AND($S9003="PARADO/SEM GIRO",$K9003="KG",OR(Painel!$B$5="(Todos)",A9003=Painel!$B$5)*OR(Painel!$E$5="(Todos)",P9003=Painel!$E$5)),$J9003+ROW()/10000000,"")</f>
        <v/>
      </c>
      <c r="U9003" s="29" t="str">
        <f aca="false">IF(AND($S9003="VENCIDO",$K9003="KG",OR(Painel!$B$5="(Todos)",A9003=Painel!$B$5)*OR(Painel!$E$5="(Todos)",P9003=Painel!$E$5)),$J9003+ROW()/10000000,"")</f>
        <v/>
      </c>
    </row>
    <row r="9004" customFormat="false" ht="15" hidden="false" customHeight="false" outlineLevel="0" collapsed="false">
      <c r="A9004" s="29" t="s">
        <v>62</v>
      </c>
      <c r="B9004" s="29" t="s">
        <v>15679</v>
      </c>
      <c r="C9004" s="29" t="s">
        <v>348</v>
      </c>
      <c r="D9004" s="29" t="s">
        <v>15680</v>
      </c>
      <c r="E9004" s="29" t="n">
        <v>102</v>
      </c>
      <c r="F9004" s="29" t="s">
        <v>268</v>
      </c>
      <c r="G9004" s="29"/>
      <c r="H9004" s="30" t="n">
        <v>20.1</v>
      </c>
      <c r="I9004" s="31" t="n">
        <v>45933</v>
      </c>
      <c r="J9004" s="30" t="n">
        <v>20.1</v>
      </c>
      <c r="K9004" s="29" t="s">
        <v>120</v>
      </c>
      <c r="L9004" s="29" t="s">
        <v>15681</v>
      </c>
      <c r="M9004" s="29"/>
      <c r="N9004" s="29" t="s">
        <v>122</v>
      </c>
      <c r="O9004" s="31" t="n">
        <v>46349</v>
      </c>
      <c r="P9004" s="29" t="s">
        <v>123</v>
      </c>
      <c r="Q9004" s="29" t="n">
        <f aca="false">IFERROR(VALUE(L9004),"")</f>
        <v>352</v>
      </c>
      <c r="R9004" s="29" t="n">
        <f aca="true">IF(O9004="","",O9004-TODAY())</f>
        <v>64</v>
      </c>
      <c r="S9004" s="29" t="str">
        <f aca="false">IF(C9004="&lt;&lt; vazio &gt;&gt;","VAZIA",IF(AND(O9004&lt;&gt;"",R9004&lt;0),"VENCIDO",IF(AND(O9004&lt;&gt;"",R9004&lt;=Parametros!$B$10),"PRÓX. VENCIMENTO",IF(F9004="Q","QUALIDADE",IF(F9004="S","BLOQUEADO",IF(F9004="R","RESTRITO/DEVOLUÇÃO",IF(OR(N9004="QUAR",N9004="QRES"),"QUARENTENA",IF(OR(B9004="DESCARTE",B9004="DEVOLUÇÃO"),"DESCARTE/DEVOLUÇÃO",IF(AND(D9004="",K9004&lt;&gt;""),"SEM LOTE",IF(AND(Q9004&lt;&gt;"",Q9004&gt;=Parametros!$B$11),"PARADO/SEM GIRO","OK"))))))))))</f>
        <v>QUALIDADE</v>
      </c>
      <c r="T9004" s="29" t="str">
        <f aca="false">IF(AND($S9004="PARADO/SEM GIRO",$K9004="KG",OR(Painel!$B$5="(Todos)",A9004=Painel!$B$5)*OR(Painel!$E$5="(Todos)",P9004=Painel!$E$5)),$J9004+ROW()/10000000,"")</f>
        <v/>
      </c>
      <c r="U9004" s="29" t="str">
        <f aca="false">IF(AND($S9004="VENCIDO",$K9004="KG",OR(Painel!$B$5="(Todos)",A9004=Painel!$B$5)*OR(Painel!$E$5="(Todos)",P9004=Painel!$E$5)),$J9004+ROW()/10000000,"")</f>
        <v/>
      </c>
    </row>
    <row r="9005" customFormat="false" ht="15" hidden="false" customHeight="false" outlineLevel="0" collapsed="false">
      <c r="A9005" s="29" t="s">
        <v>62</v>
      </c>
      <c r="B9005" s="29" t="s">
        <v>15679</v>
      </c>
      <c r="C9005" s="29" t="s">
        <v>348</v>
      </c>
      <c r="D9005" s="29" t="s">
        <v>15680</v>
      </c>
      <c r="E9005" s="29" t="n">
        <v>102</v>
      </c>
      <c r="F9005" s="29" t="s">
        <v>137</v>
      </c>
      <c r="G9005" s="29"/>
      <c r="H9005" s="30" t="n">
        <v>60.3</v>
      </c>
      <c r="I9005" s="31" t="n">
        <v>46077</v>
      </c>
      <c r="J9005" s="30" t="n">
        <v>60.3</v>
      </c>
      <c r="K9005" s="29" t="s">
        <v>120</v>
      </c>
      <c r="L9005" s="29" t="s">
        <v>11422</v>
      </c>
      <c r="M9005" s="29"/>
      <c r="N9005" s="29" t="s">
        <v>122</v>
      </c>
      <c r="O9005" s="31" t="n">
        <v>46349</v>
      </c>
      <c r="P9005" s="29" t="s">
        <v>123</v>
      </c>
      <c r="Q9005" s="29" t="n">
        <f aca="false">IFERROR(VALUE(L9005),"")</f>
        <v>208</v>
      </c>
      <c r="R9005" s="29" t="n">
        <f aca="true">IF(O9005="","",O9005-TODAY())</f>
        <v>64</v>
      </c>
      <c r="S9005" s="29" t="str">
        <f aca="false">IF(C9005="&lt;&lt; vazio &gt;&gt;","VAZIA",IF(AND(O9005&lt;&gt;"",R9005&lt;0),"VENCIDO",IF(AND(O9005&lt;&gt;"",R9005&lt;=Parametros!$B$10),"PRÓX. VENCIMENTO",IF(F9005="Q","QUALIDADE",IF(F9005="S","BLOQUEADO",IF(F9005="R","RESTRITO/DEVOLUÇÃO",IF(OR(N9005="QUAR",N9005="QRES"),"QUARENTENA",IF(OR(B9005="DESCARTE",B9005="DEVOLUÇÃO"),"DESCARTE/DEVOLUÇÃO",IF(AND(D9005="",K9005&lt;&gt;""),"SEM LOTE",IF(AND(Q9005&lt;&gt;"",Q9005&gt;=Parametros!$B$11),"PARADO/SEM GIRO","OK"))))))))))</f>
        <v>BLOQUEADO</v>
      </c>
      <c r="T9005" s="29" t="str">
        <f aca="false">IF(AND($S9005="PARADO/SEM GIRO",$K9005="KG",OR(Painel!$B$5="(Todos)",A9005=Painel!$B$5)*OR(Painel!$E$5="(Todos)",P9005=Painel!$E$5)),$J9005+ROW()/10000000,"")</f>
        <v/>
      </c>
      <c r="U9005" s="29" t="str">
        <f aca="false">IF(AND($S9005="VENCIDO",$K9005="KG",OR(Painel!$B$5="(Todos)",A9005=Painel!$B$5)*OR(Painel!$E$5="(Todos)",P9005=Painel!$E$5)),$J9005+ROW()/10000000,"")</f>
        <v/>
      </c>
    </row>
    <row r="9006" customFormat="false" ht="15" hidden="false" customHeight="false" outlineLevel="0" collapsed="false">
      <c r="A9006" s="29" t="s">
        <v>62</v>
      </c>
      <c r="B9006" s="29" t="s">
        <v>15679</v>
      </c>
      <c r="C9006" s="29" t="s">
        <v>348</v>
      </c>
      <c r="D9006" s="29" t="s">
        <v>15682</v>
      </c>
      <c r="E9006" s="29" t="n">
        <v>102</v>
      </c>
      <c r="F9006" s="29" t="s">
        <v>268</v>
      </c>
      <c r="G9006" s="29"/>
      <c r="H9006" s="30" t="n">
        <v>20.1</v>
      </c>
      <c r="I9006" s="31" t="n">
        <v>45933</v>
      </c>
      <c r="J9006" s="30" t="n">
        <v>20.1</v>
      </c>
      <c r="K9006" s="29" t="s">
        <v>120</v>
      </c>
      <c r="L9006" s="29" t="s">
        <v>15681</v>
      </c>
      <c r="M9006" s="29"/>
      <c r="N9006" s="29" t="s">
        <v>122</v>
      </c>
      <c r="O9006" s="31" t="n">
        <v>46439</v>
      </c>
      <c r="P9006" s="29" t="s">
        <v>123</v>
      </c>
      <c r="Q9006" s="29" t="n">
        <f aca="false">IFERROR(VALUE(L9006),"")</f>
        <v>352</v>
      </c>
      <c r="R9006" s="29" t="n">
        <f aca="true">IF(O9006="","",O9006-TODAY())</f>
        <v>154</v>
      </c>
      <c r="S9006" s="29" t="str">
        <f aca="false">IF(C9006="&lt;&lt; vazio &gt;&gt;","VAZIA",IF(AND(O9006&lt;&gt;"",R9006&lt;0),"VENCIDO",IF(AND(O9006&lt;&gt;"",R9006&lt;=Parametros!$B$10),"PRÓX. VENCIMENTO",IF(F9006="Q","QUALIDADE",IF(F9006="S","BLOQUEADO",IF(F9006="R","RESTRITO/DEVOLUÇÃO",IF(OR(N9006="QUAR",N9006="QRES"),"QUARENTENA",IF(OR(B9006="DESCARTE",B9006="DEVOLUÇÃO"),"DESCARTE/DEVOLUÇÃO",IF(AND(D9006="",K9006&lt;&gt;""),"SEM LOTE",IF(AND(Q9006&lt;&gt;"",Q9006&gt;=Parametros!$B$11),"PARADO/SEM GIRO","OK"))))))))))</f>
        <v>QUALIDADE</v>
      </c>
      <c r="T9006" s="29" t="str">
        <f aca="false">IF(AND($S9006="PARADO/SEM GIRO",$K9006="KG",OR(Painel!$B$5="(Todos)",A9006=Painel!$B$5)*OR(Painel!$E$5="(Todos)",P9006=Painel!$E$5)),$J9006+ROW()/10000000,"")</f>
        <v/>
      </c>
      <c r="U9006" s="29" t="str">
        <f aca="false">IF(AND($S9006="VENCIDO",$K9006="KG",OR(Painel!$B$5="(Todos)",A9006=Painel!$B$5)*OR(Painel!$E$5="(Todos)",P9006=Painel!$E$5)),$J9006+ROW()/10000000,"")</f>
        <v/>
      </c>
    </row>
    <row r="9007" customFormat="false" ht="15" hidden="false" customHeight="false" outlineLevel="0" collapsed="false">
      <c r="A9007" s="29" t="s">
        <v>62</v>
      </c>
      <c r="B9007" s="29" t="s">
        <v>15679</v>
      </c>
      <c r="C9007" s="29" t="s">
        <v>348</v>
      </c>
      <c r="D9007" s="29" t="s">
        <v>15683</v>
      </c>
      <c r="E9007" s="29" t="n">
        <v>102</v>
      </c>
      <c r="F9007" s="29" t="s">
        <v>268</v>
      </c>
      <c r="G9007" s="29"/>
      <c r="H9007" s="30" t="n">
        <v>20.1</v>
      </c>
      <c r="I9007" s="31" t="n">
        <v>45933</v>
      </c>
      <c r="J9007" s="30" t="n">
        <v>20.1</v>
      </c>
      <c r="K9007" s="29" t="s">
        <v>120</v>
      </c>
      <c r="L9007" s="29" t="s">
        <v>15681</v>
      </c>
      <c r="M9007" s="29"/>
      <c r="N9007" s="29" t="s">
        <v>122</v>
      </c>
      <c r="O9007" s="31" t="n">
        <v>46513</v>
      </c>
      <c r="P9007" s="29" t="s">
        <v>123</v>
      </c>
      <c r="Q9007" s="29" t="n">
        <f aca="false">IFERROR(VALUE(L9007),"")</f>
        <v>352</v>
      </c>
      <c r="R9007" s="29" t="n">
        <f aca="true">IF(O9007="","",O9007-TODAY())</f>
        <v>228</v>
      </c>
      <c r="S9007" s="29" t="str">
        <f aca="false">IF(C9007="&lt;&lt; vazio &gt;&gt;","VAZIA",IF(AND(O9007&lt;&gt;"",R9007&lt;0),"VENCIDO",IF(AND(O9007&lt;&gt;"",R9007&lt;=Parametros!$B$10),"PRÓX. VENCIMENTO",IF(F9007="Q","QUALIDADE",IF(F9007="S","BLOQUEADO",IF(F9007="R","RESTRITO/DEVOLUÇÃO",IF(OR(N9007="QUAR",N9007="QRES"),"QUARENTENA",IF(OR(B9007="DESCARTE",B9007="DEVOLUÇÃO"),"DESCARTE/DEVOLUÇÃO",IF(AND(D9007="",K9007&lt;&gt;""),"SEM LOTE",IF(AND(Q9007&lt;&gt;"",Q9007&gt;=Parametros!$B$11),"PARADO/SEM GIRO","OK"))))))))))</f>
        <v>QUALIDADE</v>
      </c>
      <c r="T9007" s="29" t="str">
        <f aca="false">IF(AND($S9007="PARADO/SEM GIRO",$K9007="KG",OR(Painel!$B$5="(Todos)",A9007=Painel!$B$5)*OR(Painel!$E$5="(Todos)",P9007=Painel!$E$5)),$J9007+ROW()/10000000,"")</f>
        <v/>
      </c>
      <c r="U9007" s="29" t="str">
        <f aca="false">IF(AND($S9007="VENCIDO",$K9007="KG",OR(Painel!$B$5="(Todos)",A9007=Painel!$B$5)*OR(Painel!$E$5="(Todos)",P9007=Painel!$E$5)),$J9007+ROW()/10000000,"")</f>
        <v/>
      </c>
    </row>
    <row r="9008" customFormat="false" ht="15" hidden="false" customHeight="false" outlineLevel="0" collapsed="false">
      <c r="A9008" s="29" t="s">
        <v>62</v>
      </c>
      <c r="B9008" s="29" t="s">
        <v>15679</v>
      </c>
      <c r="C9008" s="29" t="s">
        <v>348</v>
      </c>
      <c r="D9008" s="29" t="s">
        <v>4843</v>
      </c>
      <c r="E9008" s="29" t="n">
        <v>102</v>
      </c>
      <c r="F9008" s="29" t="s">
        <v>268</v>
      </c>
      <c r="G9008" s="29"/>
      <c r="H9008" s="30" t="n">
        <v>36.18</v>
      </c>
      <c r="I9008" s="31" t="n">
        <v>45933</v>
      </c>
      <c r="J9008" s="30" t="n">
        <v>36.18</v>
      </c>
      <c r="K9008" s="29" t="s">
        <v>120</v>
      </c>
      <c r="L9008" s="29" t="s">
        <v>15684</v>
      </c>
      <c r="M9008" s="29"/>
      <c r="N9008" s="29" t="s">
        <v>122</v>
      </c>
      <c r="O9008" s="31" t="n">
        <v>46515</v>
      </c>
      <c r="P9008" s="29" t="s">
        <v>123</v>
      </c>
      <c r="Q9008" s="29" t="n">
        <f aca="false">IFERROR(VALUE(L9008),"")</f>
        <v>370</v>
      </c>
      <c r="R9008" s="29" t="n">
        <f aca="true">IF(O9008="","",O9008-TODAY())</f>
        <v>230</v>
      </c>
      <c r="S9008" s="29" t="str">
        <f aca="false">IF(C9008="&lt;&lt; vazio &gt;&gt;","VAZIA",IF(AND(O9008&lt;&gt;"",R9008&lt;0),"VENCIDO",IF(AND(O9008&lt;&gt;"",R9008&lt;=Parametros!$B$10),"PRÓX. VENCIMENTO",IF(F9008="Q","QUALIDADE",IF(F9008="S","BLOQUEADO",IF(F9008="R","RESTRITO/DEVOLUÇÃO",IF(OR(N9008="QUAR",N9008="QRES"),"QUARENTENA",IF(OR(B9008="DESCARTE",B9008="DEVOLUÇÃO"),"DESCARTE/DEVOLUÇÃO",IF(AND(D9008="",K9008&lt;&gt;""),"SEM LOTE",IF(AND(Q9008&lt;&gt;"",Q9008&gt;=Parametros!$B$11),"PARADO/SEM GIRO","OK"))))))))))</f>
        <v>QUALIDADE</v>
      </c>
      <c r="T9008" s="29" t="str">
        <f aca="false">IF(AND($S9008="PARADO/SEM GIRO",$K9008="KG",OR(Painel!$B$5="(Todos)",A9008=Painel!$B$5)*OR(Painel!$E$5="(Todos)",P9008=Painel!$E$5)),$J9008+ROW()/10000000,"")</f>
        <v/>
      </c>
      <c r="U9008" s="29" t="str">
        <f aca="false">IF(AND($S9008="VENCIDO",$K9008="KG",OR(Painel!$B$5="(Todos)",A9008=Painel!$B$5)*OR(Painel!$E$5="(Todos)",P9008=Painel!$E$5)),$J9008+ROW()/10000000,"")</f>
        <v/>
      </c>
    </row>
    <row r="9009" customFormat="false" ht="15" hidden="false" customHeight="false" outlineLevel="0" collapsed="false">
      <c r="A9009" s="29" t="s">
        <v>62</v>
      </c>
      <c r="B9009" s="29" t="s">
        <v>15679</v>
      </c>
      <c r="C9009" s="29" t="s">
        <v>174</v>
      </c>
      <c r="D9009" s="29" t="s">
        <v>15590</v>
      </c>
      <c r="E9009" s="29" t="n">
        <v>102</v>
      </c>
      <c r="F9009" s="29" t="s">
        <v>137</v>
      </c>
      <c r="G9009" s="29"/>
      <c r="H9009" s="30" t="n">
        <v>2.8</v>
      </c>
      <c r="I9009" s="31" t="n">
        <v>46077</v>
      </c>
      <c r="J9009" s="30" t="n">
        <v>2.8</v>
      </c>
      <c r="K9009" s="29" t="s">
        <v>120</v>
      </c>
      <c r="L9009" s="29" t="s">
        <v>11422</v>
      </c>
      <c r="M9009" s="29"/>
      <c r="N9009" s="29" t="s">
        <v>122</v>
      </c>
      <c r="O9009" s="31" t="n">
        <v>46334</v>
      </c>
      <c r="P9009" s="29" t="s">
        <v>123</v>
      </c>
      <c r="Q9009" s="29" t="n">
        <f aca="false">IFERROR(VALUE(L9009),"")</f>
        <v>208</v>
      </c>
      <c r="R9009" s="29" t="n">
        <f aca="true">IF(O9009="","",O9009-TODAY())</f>
        <v>49</v>
      </c>
      <c r="S9009" s="29" t="str">
        <f aca="false">IF(C9009="&lt;&lt; vazio &gt;&gt;","VAZIA",IF(AND(O9009&lt;&gt;"",R9009&lt;0),"VENCIDO",IF(AND(O9009&lt;&gt;"",R9009&lt;=Parametros!$B$10),"PRÓX. VENCIMENTO",IF(F9009="Q","QUALIDADE",IF(F9009="S","BLOQUEADO",IF(F9009="R","RESTRITO/DEVOLUÇÃO",IF(OR(N9009="QUAR",N9009="QRES"),"QUARENTENA",IF(OR(B9009="DESCARTE",B9009="DEVOLUÇÃO"),"DESCARTE/DEVOLUÇÃO",IF(AND(D9009="",K9009&lt;&gt;""),"SEM LOTE",IF(AND(Q9009&lt;&gt;"",Q9009&gt;=Parametros!$B$11),"PARADO/SEM GIRO","OK"))))))))))</f>
        <v>PRÓX. VENCIMENTO</v>
      </c>
      <c r="T9009" s="29" t="str">
        <f aca="false">IF(AND($S9009="PARADO/SEM GIRO",$K9009="KG",OR(Painel!$B$5="(Todos)",A9009=Painel!$B$5)*OR(Painel!$E$5="(Todos)",P9009=Painel!$E$5)),$J9009+ROW()/10000000,"")</f>
        <v/>
      </c>
      <c r="U9009" s="29" t="str">
        <f aca="false">IF(AND($S9009="VENCIDO",$K9009="KG",OR(Painel!$B$5="(Todos)",A9009=Painel!$B$5)*OR(Painel!$E$5="(Todos)",P9009=Painel!$E$5)),$J9009+ROW()/10000000,"")</f>
        <v/>
      </c>
    </row>
    <row r="9010" customFormat="false" ht="15" hidden="false" customHeight="false" outlineLevel="0" collapsed="false">
      <c r="A9010" s="29" t="s">
        <v>62</v>
      </c>
      <c r="B9010" s="29" t="s">
        <v>15679</v>
      </c>
      <c r="C9010" s="29" t="s">
        <v>174</v>
      </c>
      <c r="D9010" s="29" t="s">
        <v>175</v>
      </c>
      <c r="E9010" s="29" t="n">
        <v>102</v>
      </c>
      <c r="F9010" s="29" t="s">
        <v>268</v>
      </c>
      <c r="G9010" s="29"/>
      <c r="H9010" s="30" t="n">
        <v>8.4</v>
      </c>
      <c r="I9010" s="31" t="n">
        <v>45827</v>
      </c>
      <c r="J9010" s="30" t="n">
        <v>8.4</v>
      </c>
      <c r="K9010" s="29" t="s">
        <v>120</v>
      </c>
      <c r="L9010" s="29" t="s">
        <v>15685</v>
      </c>
      <c r="M9010" s="29"/>
      <c r="N9010" s="29" t="s">
        <v>122</v>
      </c>
      <c r="O9010" s="31" t="n">
        <v>46353</v>
      </c>
      <c r="P9010" s="29" t="s">
        <v>123</v>
      </c>
      <c r="Q9010" s="29" t="n">
        <f aca="false">IFERROR(VALUE(L9010),"")</f>
        <v>553</v>
      </c>
      <c r="R9010" s="29" t="n">
        <f aca="true">IF(O9010="","",O9010-TODAY())</f>
        <v>68</v>
      </c>
      <c r="S9010" s="29" t="str">
        <f aca="false">IF(C9010="&lt;&lt; vazio &gt;&gt;","VAZIA",IF(AND(O9010&lt;&gt;"",R9010&lt;0),"VENCIDO",IF(AND(O9010&lt;&gt;"",R9010&lt;=Parametros!$B$10),"PRÓX. VENCIMENTO",IF(F9010="Q","QUALIDADE",IF(F9010="S","BLOQUEADO",IF(F9010="R","RESTRITO/DEVOLUÇÃO",IF(OR(N9010="QUAR",N9010="QRES"),"QUARENTENA",IF(OR(B9010="DESCARTE",B9010="DEVOLUÇÃO"),"DESCARTE/DEVOLUÇÃO",IF(AND(D9010="",K9010&lt;&gt;""),"SEM LOTE",IF(AND(Q9010&lt;&gt;"",Q9010&gt;=Parametros!$B$11),"PARADO/SEM GIRO","OK"))))))))))</f>
        <v>QUALIDADE</v>
      </c>
      <c r="T9010" s="29" t="str">
        <f aca="false">IF(AND($S9010="PARADO/SEM GIRO",$K9010="KG",OR(Painel!$B$5="(Todos)",A9010=Painel!$B$5)*OR(Painel!$E$5="(Todos)",P9010=Painel!$E$5)),$J9010+ROW()/10000000,"")</f>
        <v/>
      </c>
      <c r="U9010" s="29" t="str">
        <f aca="false">IF(AND($S9010="VENCIDO",$K9010="KG",OR(Painel!$B$5="(Todos)",A9010=Painel!$B$5)*OR(Painel!$E$5="(Todos)",P9010=Painel!$E$5)),$J9010+ROW()/10000000,"")</f>
        <v/>
      </c>
    </row>
    <row r="9011" customFormat="false" ht="15" hidden="false" customHeight="false" outlineLevel="0" collapsed="false">
      <c r="A9011" s="29" t="s">
        <v>62</v>
      </c>
      <c r="B9011" s="29" t="s">
        <v>15679</v>
      </c>
      <c r="C9011" s="29" t="s">
        <v>174</v>
      </c>
      <c r="D9011" s="29" t="s">
        <v>175</v>
      </c>
      <c r="E9011" s="29" t="n">
        <v>102</v>
      </c>
      <c r="F9011" s="29" t="s">
        <v>137</v>
      </c>
      <c r="G9011" s="29"/>
      <c r="H9011" s="30" t="n">
        <v>0.4</v>
      </c>
      <c r="I9011" s="31" t="n">
        <v>45903</v>
      </c>
      <c r="J9011" s="30" t="n">
        <v>0.4</v>
      </c>
      <c r="K9011" s="29" t="s">
        <v>120</v>
      </c>
      <c r="L9011" s="29" t="s">
        <v>15686</v>
      </c>
      <c r="M9011" s="29"/>
      <c r="N9011" s="29" t="s">
        <v>122</v>
      </c>
      <c r="O9011" s="31" t="n">
        <v>46353</v>
      </c>
      <c r="P9011" s="29" t="s">
        <v>123</v>
      </c>
      <c r="Q9011" s="29" t="n">
        <f aca="false">IFERROR(VALUE(L9011),"")</f>
        <v>468</v>
      </c>
      <c r="R9011" s="29" t="n">
        <f aca="true">IF(O9011="","",O9011-TODAY())</f>
        <v>68</v>
      </c>
      <c r="S9011" s="29" t="str">
        <f aca="false">IF(C9011="&lt;&lt; vazio &gt;&gt;","VAZIA",IF(AND(O9011&lt;&gt;"",R9011&lt;0),"VENCIDO",IF(AND(O9011&lt;&gt;"",R9011&lt;=Parametros!$B$10),"PRÓX. VENCIMENTO",IF(F9011="Q","QUALIDADE",IF(F9011="S","BLOQUEADO",IF(F9011="R","RESTRITO/DEVOLUÇÃO",IF(OR(N9011="QUAR",N9011="QRES"),"QUARENTENA",IF(OR(B9011="DESCARTE",B9011="DEVOLUÇÃO"),"DESCARTE/DEVOLUÇÃO",IF(AND(D9011="",K9011&lt;&gt;""),"SEM LOTE",IF(AND(Q9011&lt;&gt;"",Q9011&gt;=Parametros!$B$11),"PARADO/SEM GIRO","OK"))))))))))</f>
        <v>BLOQUEADO</v>
      </c>
      <c r="T9011" s="29" t="str">
        <f aca="false">IF(AND($S9011="PARADO/SEM GIRO",$K9011="KG",OR(Painel!$B$5="(Todos)",A9011=Painel!$B$5)*OR(Painel!$E$5="(Todos)",P9011=Painel!$E$5)),$J9011+ROW()/10000000,"")</f>
        <v/>
      </c>
      <c r="U9011" s="29" t="str">
        <f aca="false">IF(AND($S9011="VENCIDO",$K9011="KG",OR(Painel!$B$5="(Todos)",A9011=Painel!$B$5)*OR(Painel!$E$5="(Todos)",P9011=Painel!$E$5)),$J9011+ROW()/10000000,"")</f>
        <v/>
      </c>
    </row>
    <row r="9012" customFormat="false" ht="15" hidden="false" customHeight="false" outlineLevel="0" collapsed="false">
      <c r="A9012" s="29" t="s">
        <v>62</v>
      </c>
      <c r="B9012" s="29" t="s">
        <v>15679</v>
      </c>
      <c r="C9012" s="29" t="s">
        <v>174</v>
      </c>
      <c r="D9012" s="29" t="s">
        <v>622</v>
      </c>
      <c r="E9012" s="29" t="n">
        <v>102</v>
      </c>
      <c r="F9012" s="29" t="s">
        <v>268</v>
      </c>
      <c r="G9012" s="29"/>
      <c r="H9012" s="30" t="n">
        <v>3.445</v>
      </c>
      <c r="I9012" s="31" t="n">
        <v>45855</v>
      </c>
      <c r="J9012" s="30" t="n">
        <v>3.445</v>
      </c>
      <c r="K9012" s="29" t="s">
        <v>120</v>
      </c>
      <c r="L9012" s="29" t="s">
        <v>15687</v>
      </c>
      <c r="M9012" s="29"/>
      <c r="N9012" s="29" t="s">
        <v>122</v>
      </c>
      <c r="O9012" s="31" t="n">
        <v>46355</v>
      </c>
      <c r="P9012" s="29" t="s">
        <v>123</v>
      </c>
      <c r="Q9012" s="29" t="n">
        <f aca="false">IFERROR(VALUE(L9012),"")</f>
        <v>503</v>
      </c>
      <c r="R9012" s="29" t="n">
        <f aca="true">IF(O9012="","",O9012-TODAY())</f>
        <v>70</v>
      </c>
      <c r="S9012" s="29" t="str">
        <f aca="false">IF(C9012="&lt;&lt; vazio &gt;&gt;","VAZIA",IF(AND(O9012&lt;&gt;"",R9012&lt;0),"VENCIDO",IF(AND(O9012&lt;&gt;"",R9012&lt;=Parametros!$B$10),"PRÓX. VENCIMENTO",IF(F9012="Q","QUALIDADE",IF(F9012="S","BLOQUEADO",IF(F9012="R","RESTRITO/DEVOLUÇÃO",IF(OR(N9012="QUAR",N9012="QRES"),"QUARENTENA",IF(OR(B9012="DESCARTE",B9012="DEVOLUÇÃO"),"DESCARTE/DEVOLUÇÃO",IF(AND(D9012="",K9012&lt;&gt;""),"SEM LOTE",IF(AND(Q9012&lt;&gt;"",Q9012&gt;=Parametros!$B$11),"PARADO/SEM GIRO","OK"))))))))))</f>
        <v>QUALIDADE</v>
      </c>
      <c r="T9012" s="29" t="str">
        <f aca="false">IF(AND($S9012="PARADO/SEM GIRO",$K9012="KG",OR(Painel!$B$5="(Todos)",A9012=Painel!$B$5)*OR(Painel!$E$5="(Todos)",P9012=Painel!$E$5)),$J9012+ROW()/10000000,"")</f>
        <v/>
      </c>
      <c r="U9012" s="29" t="str">
        <f aca="false">IF(AND($S9012="VENCIDO",$K9012="KG",OR(Painel!$B$5="(Todos)",A9012=Painel!$B$5)*OR(Painel!$E$5="(Todos)",P9012=Painel!$E$5)),$J9012+ROW()/10000000,"")</f>
        <v/>
      </c>
    </row>
    <row r="9013" customFormat="false" ht="15" hidden="false" customHeight="false" outlineLevel="0" collapsed="false">
      <c r="A9013" s="29" t="s">
        <v>62</v>
      </c>
      <c r="B9013" s="29" t="s">
        <v>15679</v>
      </c>
      <c r="C9013" s="29" t="s">
        <v>174</v>
      </c>
      <c r="D9013" s="29" t="s">
        <v>622</v>
      </c>
      <c r="E9013" s="29" t="n">
        <v>102</v>
      </c>
      <c r="F9013" s="29" t="s">
        <v>137</v>
      </c>
      <c r="G9013" s="29"/>
      <c r="H9013" s="30" t="n">
        <v>2.8</v>
      </c>
      <c r="I9013" s="31" t="n">
        <v>46077</v>
      </c>
      <c r="J9013" s="30" t="n">
        <v>2.8</v>
      </c>
      <c r="K9013" s="29" t="s">
        <v>120</v>
      </c>
      <c r="L9013" s="29" t="s">
        <v>11422</v>
      </c>
      <c r="M9013" s="29"/>
      <c r="N9013" s="29" t="s">
        <v>122</v>
      </c>
      <c r="O9013" s="31" t="n">
        <v>46355</v>
      </c>
      <c r="P9013" s="29" t="s">
        <v>123</v>
      </c>
      <c r="Q9013" s="29" t="n">
        <f aca="false">IFERROR(VALUE(L9013),"")</f>
        <v>208</v>
      </c>
      <c r="R9013" s="29" t="n">
        <f aca="true">IF(O9013="","",O9013-TODAY())</f>
        <v>70</v>
      </c>
      <c r="S9013" s="29" t="str">
        <f aca="false">IF(C9013="&lt;&lt; vazio &gt;&gt;","VAZIA",IF(AND(O9013&lt;&gt;"",R9013&lt;0),"VENCIDO",IF(AND(O9013&lt;&gt;"",R9013&lt;=Parametros!$B$10),"PRÓX. VENCIMENTO",IF(F9013="Q","QUALIDADE",IF(F9013="S","BLOQUEADO",IF(F9013="R","RESTRITO/DEVOLUÇÃO",IF(OR(N9013="QUAR",N9013="QRES"),"QUARENTENA",IF(OR(B9013="DESCARTE",B9013="DEVOLUÇÃO"),"DESCARTE/DEVOLUÇÃO",IF(AND(D9013="",K9013&lt;&gt;""),"SEM LOTE",IF(AND(Q9013&lt;&gt;"",Q9013&gt;=Parametros!$B$11),"PARADO/SEM GIRO","OK"))))))))))</f>
        <v>BLOQUEADO</v>
      </c>
      <c r="T9013" s="29" t="str">
        <f aca="false">IF(AND($S9013="PARADO/SEM GIRO",$K9013="KG",OR(Painel!$B$5="(Todos)",A9013=Painel!$B$5)*OR(Painel!$E$5="(Todos)",P9013=Painel!$E$5)),$J9013+ROW()/10000000,"")</f>
        <v/>
      </c>
      <c r="U9013" s="29" t="str">
        <f aca="false">IF(AND($S9013="VENCIDO",$K9013="KG",OR(Painel!$B$5="(Todos)",A9013=Painel!$B$5)*OR(Painel!$E$5="(Todos)",P9013=Painel!$E$5)),$J9013+ROW()/10000000,"")</f>
        <v/>
      </c>
    </row>
    <row r="9014" customFormat="false" ht="15" hidden="false" customHeight="false" outlineLevel="0" collapsed="false">
      <c r="A9014" s="29" t="s">
        <v>62</v>
      </c>
      <c r="B9014" s="29" t="s">
        <v>15679</v>
      </c>
      <c r="C9014" s="29" t="s">
        <v>174</v>
      </c>
      <c r="D9014" s="29" t="s">
        <v>4850</v>
      </c>
      <c r="E9014" s="29" t="n">
        <v>102</v>
      </c>
      <c r="F9014" s="29" t="s">
        <v>268</v>
      </c>
      <c r="G9014" s="29"/>
      <c r="H9014" s="30" t="n">
        <v>4.664</v>
      </c>
      <c r="I9014" s="31" t="n">
        <v>45842</v>
      </c>
      <c r="J9014" s="30" t="n">
        <v>4.664</v>
      </c>
      <c r="K9014" s="29" t="s">
        <v>120</v>
      </c>
      <c r="L9014" s="29" t="s">
        <v>15688</v>
      </c>
      <c r="M9014" s="29"/>
      <c r="N9014" s="29" t="s">
        <v>122</v>
      </c>
      <c r="O9014" s="31" t="n">
        <v>46355</v>
      </c>
      <c r="P9014" s="29" t="s">
        <v>123</v>
      </c>
      <c r="Q9014" s="29" t="n">
        <f aca="false">IFERROR(VALUE(L9014),"")</f>
        <v>444</v>
      </c>
      <c r="R9014" s="29" t="n">
        <f aca="true">IF(O9014="","",O9014-TODAY())</f>
        <v>70</v>
      </c>
      <c r="S9014" s="29" t="str">
        <f aca="false">IF(C9014="&lt;&lt; vazio &gt;&gt;","VAZIA",IF(AND(O9014&lt;&gt;"",R9014&lt;0),"VENCIDO",IF(AND(O9014&lt;&gt;"",R9014&lt;=Parametros!$B$10),"PRÓX. VENCIMENTO",IF(F9014="Q","QUALIDADE",IF(F9014="S","BLOQUEADO",IF(F9014="R","RESTRITO/DEVOLUÇÃO",IF(OR(N9014="QUAR",N9014="QRES"),"QUARENTENA",IF(OR(B9014="DESCARTE",B9014="DEVOLUÇÃO"),"DESCARTE/DEVOLUÇÃO",IF(AND(D9014="",K9014&lt;&gt;""),"SEM LOTE",IF(AND(Q9014&lt;&gt;"",Q9014&gt;=Parametros!$B$11),"PARADO/SEM GIRO","OK"))))))))))</f>
        <v>QUALIDADE</v>
      </c>
      <c r="T9014" s="29" t="str">
        <f aca="false">IF(AND($S9014="PARADO/SEM GIRO",$K9014="KG",OR(Painel!$B$5="(Todos)",A9014=Painel!$B$5)*OR(Painel!$E$5="(Todos)",P9014=Painel!$E$5)),$J9014+ROW()/10000000,"")</f>
        <v/>
      </c>
      <c r="U9014" s="29" t="str">
        <f aca="false">IF(AND($S9014="VENCIDO",$K9014="KG",OR(Painel!$B$5="(Todos)",A9014=Painel!$B$5)*OR(Painel!$E$5="(Todos)",P9014=Painel!$E$5)),$J9014+ROW()/10000000,"")</f>
        <v/>
      </c>
    </row>
    <row r="9015" customFormat="false" ht="15" hidden="false" customHeight="false" outlineLevel="0" collapsed="false">
      <c r="A9015" s="29" t="s">
        <v>62</v>
      </c>
      <c r="B9015" s="29" t="s">
        <v>15679</v>
      </c>
      <c r="C9015" s="29" t="s">
        <v>174</v>
      </c>
      <c r="D9015" s="29" t="s">
        <v>497</v>
      </c>
      <c r="E9015" s="29" t="n">
        <v>102</v>
      </c>
      <c r="F9015" s="29" t="s">
        <v>268</v>
      </c>
      <c r="G9015" s="29"/>
      <c r="H9015" s="30" t="n">
        <v>2.8</v>
      </c>
      <c r="I9015" s="31" t="n">
        <v>45853</v>
      </c>
      <c r="J9015" s="30" t="n">
        <v>2.8</v>
      </c>
      <c r="K9015" s="29" t="s">
        <v>120</v>
      </c>
      <c r="L9015" s="29" t="s">
        <v>15689</v>
      </c>
      <c r="M9015" s="29"/>
      <c r="N9015" s="29" t="s">
        <v>122</v>
      </c>
      <c r="O9015" s="31" t="n">
        <v>46396</v>
      </c>
      <c r="P9015" s="29" t="s">
        <v>123</v>
      </c>
      <c r="Q9015" s="29" t="n">
        <f aca="false">IFERROR(VALUE(L9015),"")</f>
        <v>432</v>
      </c>
      <c r="R9015" s="29" t="n">
        <f aca="true">IF(O9015="","",O9015-TODAY())</f>
        <v>111</v>
      </c>
      <c r="S9015" s="29" t="str">
        <f aca="false">IF(C9015="&lt;&lt; vazio &gt;&gt;","VAZIA",IF(AND(O9015&lt;&gt;"",R9015&lt;0),"VENCIDO",IF(AND(O9015&lt;&gt;"",R9015&lt;=Parametros!$B$10),"PRÓX. VENCIMENTO",IF(F9015="Q","QUALIDADE",IF(F9015="S","BLOQUEADO",IF(F9015="R","RESTRITO/DEVOLUÇÃO",IF(OR(N9015="QUAR",N9015="QRES"),"QUARENTENA",IF(OR(B9015="DESCARTE",B9015="DEVOLUÇÃO"),"DESCARTE/DEVOLUÇÃO",IF(AND(D9015="",K9015&lt;&gt;""),"SEM LOTE",IF(AND(Q9015&lt;&gt;"",Q9015&gt;=Parametros!$B$11),"PARADO/SEM GIRO","OK"))))))))))</f>
        <v>QUALIDADE</v>
      </c>
      <c r="T9015" s="29" t="str">
        <f aca="false">IF(AND($S9015="PARADO/SEM GIRO",$K9015="KG",OR(Painel!$B$5="(Todos)",A9015=Painel!$B$5)*OR(Painel!$E$5="(Todos)",P9015=Painel!$E$5)),$J9015+ROW()/10000000,"")</f>
        <v/>
      </c>
      <c r="U9015" s="29" t="str">
        <f aca="false">IF(AND($S9015="VENCIDO",$K9015="KG",OR(Painel!$B$5="(Todos)",A9015=Painel!$B$5)*OR(Painel!$E$5="(Todos)",P9015=Painel!$E$5)),$J9015+ROW()/10000000,"")</f>
        <v/>
      </c>
    </row>
    <row r="9016" customFormat="false" ht="15" hidden="false" customHeight="false" outlineLevel="0" collapsed="false">
      <c r="A9016" s="29" t="s">
        <v>62</v>
      </c>
      <c r="B9016" s="29" t="s">
        <v>15679</v>
      </c>
      <c r="C9016" s="29" t="s">
        <v>174</v>
      </c>
      <c r="D9016" s="29" t="s">
        <v>470</v>
      </c>
      <c r="E9016" s="29" t="n">
        <v>102</v>
      </c>
      <c r="F9016" s="29" t="s">
        <v>268</v>
      </c>
      <c r="G9016" s="29"/>
      <c r="H9016" s="30" t="n">
        <v>8.4</v>
      </c>
      <c r="I9016" s="31" t="n">
        <v>45912</v>
      </c>
      <c r="J9016" s="30" t="n">
        <v>8.4</v>
      </c>
      <c r="K9016" s="29" t="s">
        <v>120</v>
      </c>
      <c r="L9016" s="29" t="s">
        <v>15690</v>
      </c>
      <c r="M9016" s="29"/>
      <c r="N9016" s="29" t="s">
        <v>122</v>
      </c>
      <c r="O9016" s="31" t="n">
        <v>46513</v>
      </c>
      <c r="P9016" s="29" t="s">
        <v>123</v>
      </c>
      <c r="Q9016" s="29" t="n">
        <f aca="false">IFERROR(VALUE(L9016),"")</f>
        <v>373</v>
      </c>
      <c r="R9016" s="29" t="n">
        <f aca="true">IF(O9016="","",O9016-TODAY())</f>
        <v>228</v>
      </c>
      <c r="S9016" s="29" t="str">
        <f aca="false">IF(C9016="&lt;&lt; vazio &gt;&gt;","VAZIA",IF(AND(O9016&lt;&gt;"",R9016&lt;0),"VENCIDO",IF(AND(O9016&lt;&gt;"",R9016&lt;=Parametros!$B$10),"PRÓX. VENCIMENTO",IF(F9016="Q","QUALIDADE",IF(F9016="S","BLOQUEADO",IF(F9016="R","RESTRITO/DEVOLUÇÃO",IF(OR(N9016="QUAR",N9016="QRES"),"QUARENTENA",IF(OR(B9016="DESCARTE",B9016="DEVOLUÇÃO"),"DESCARTE/DEVOLUÇÃO",IF(AND(D9016="",K9016&lt;&gt;""),"SEM LOTE",IF(AND(Q9016&lt;&gt;"",Q9016&gt;=Parametros!$B$11),"PARADO/SEM GIRO","OK"))))))))))</f>
        <v>QUALIDADE</v>
      </c>
      <c r="T9016" s="29" t="str">
        <f aca="false">IF(AND($S9016="PARADO/SEM GIRO",$K9016="KG",OR(Painel!$B$5="(Todos)",A9016=Painel!$B$5)*OR(Painel!$E$5="(Todos)",P9016=Painel!$E$5)),$J9016+ROW()/10000000,"")</f>
        <v/>
      </c>
      <c r="U9016" s="29" t="str">
        <f aca="false">IF(AND($S9016="VENCIDO",$K9016="KG",OR(Painel!$B$5="(Todos)",A9016=Painel!$B$5)*OR(Painel!$E$5="(Todos)",P9016=Painel!$E$5)),$J9016+ROW()/10000000,"")</f>
        <v/>
      </c>
    </row>
    <row r="9017" customFormat="false" ht="15" hidden="false" customHeight="false" outlineLevel="0" collapsed="false">
      <c r="A9017" s="29" t="s">
        <v>62</v>
      </c>
      <c r="B9017" s="29" t="s">
        <v>15679</v>
      </c>
      <c r="C9017" s="29" t="s">
        <v>5454</v>
      </c>
      <c r="D9017" s="29" t="s">
        <v>15691</v>
      </c>
      <c r="E9017" s="29" t="n">
        <v>102</v>
      </c>
      <c r="F9017" s="29" t="s">
        <v>137</v>
      </c>
      <c r="G9017" s="29"/>
      <c r="H9017" s="30" t="n">
        <v>20</v>
      </c>
      <c r="I9017" s="31" t="n">
        <v>46077</v>
      </c>
      <c r="J9017" s="30" t="n">
        <v>20</v>
      </c>
      <c r="K9017" s="29" t="s">
        <v>120</v>
      </c>
      <c r="L9017" s="29" t="s">
        <v>11422</v>
      </c>
      <c r="M9017" s="29"/>
      <c r="N9017" s="29" t="s">
        <v>122</v>
      </c>
      <c r="O9017" s="31" t="n">
        <v>46430</v>
      </c>
      <c r="P9017" s="29" t="s">
        <v>123</v>
      </c>
      <c r="Q9017" s="29" t="n">
        <f aca="false">IFERROR(VALUE(L9017),"")</f>
        <v>208</v>
      </c>
      <c r="R9017" s="29" t="n">
        <f aca="true">IF(O9017="","",O9017-TODAY())</f>
        <v>145</v>
      </c>
      <c r="S9017" s="29" t="str">
        <f aca="false">IF(C9017="&lt;&lt; vazio &gt;&gt;","VAZIA",IF(AND(O9017&lt;&gt;"",R9017&lt;0),"VENCIDO",IF(AND(O9017&lt;&gt;"",R9017&lt;=Parametros!$B$10),"PRÓX. VENCIMENTO",IF(F9017="Q","QUALIDADE",IF(F9017="S","BLOQUEADO",IF(F9017="R","RESTRITO/DEVOLUÇÃO",IF(OR(N9017="QUAR",N9017="QRES"),"QUARENTENA",IF(OR(B9017="DESCARTE",B9017="DEVOLUÇÃO"),"DESCARTE/DEVOLUÇÃO",IF(AND(D9017="",K9017&lt;&gt;""),"SEM LOTE",IF(AND(Q9017&lt;&gt;"",Q9017&gt;=Parametros!$B$11),"PARADO/SEM GIRO","OK"))))))))))</f>
        <v>BLOQUEADO</v>
      </c>
      <c r="T9017" s="29" t="str">
        <f aca="false">IF(AND($S9017="PARADO/SEM GIRO",$K9017="KG",OR(Painel!$B$5="(Todos)",A9017=Painel!$B$5)*OR(Painel!$E$5="(Todos)",P9017=Painel!$E$5)),$J9017+ROW()/10000000,"")</f>
        <v/>
      </c>
      <c r="U9017" s="29" t="str">
        <f aca="false">IF(AND($S9017="VENCIDO",$K9017="KG",OR(Painel!$B$5="(Todos)",A9017=Painel!$B$5)*OR(Painel!$E$5="(Todos)",P9017=Painel!$E$5)),$J9017+ROW()/10000000,"")</f>
        <v/>
      </c>
    </row>
    <row r="9018" customFormat="false" ht="15" hidden="false" customHeight="false" outlineLevel="0" collapsed="false">
      <c r="A9018" s="29" t="s">
        <v>62</v>
      </c>
      <c r="B9018" s="29" t="s">
        <v>15679</v>
      </c>
      <c r="C9018" s="29" t="s">
        <v>5457</v>
      </c>
      <c r="D9018" s="29" t="s">
        <v>5464</v>
      </c>
      <c r="E9018" s="29" t="n">
        <v>102</v>
      </c>
      <c r="F9018" s="29" t="s">
        <v>268</v>
      </c>
      <c r="G9018" s="29"/>
      <c r="H9018" s="30" t="n">
        <v>52.5</v>
      </c>
      <c r="I9018" s="31" t="n">
        <v>45862</v>
      </c>
      <c r="J9018" s="30" t="n">
        <v>52.5</v>
      </c>
      <c r="K9018" s="29" t="s">
        <v>120</v>
      </c>
      <c r="L9018" s="29" t="s">
        <v>15692</v>
      </c>
      <c r="M9018" s="29"/>
      <c r="N9018" s="29" t="s">
        <v>122</v>
      </c>
      <c r="O9018" s="31" t="n">
        <v>46364</v>
      </c>
      <c r="P9018" s="29" t="s">
        <v>123</v>
      </c>
      <c r="Q9018" s="29" t="n">
        <f aca="false">IFERROR(VALUE(L9018),"")</f>
        <v>456</v>
      </c>
      <c r="R9018" s="29" t="n">
        <f aca="true">IF(O9018="","",O9018-TODAY())</f>
        <v>79</v>
      </c>
      <c r="S9018" s="29" t="str">
        <f aca="false">IF(C9018="&lt;&lt; vazio &gt;&gt;","VAZIA",IF(AND(O9018&lt;&gt;"",R9018&lt;0),"VENCIDO",IF(AND(O9018&lt;&gt;"",R9018&lt;=Parametros!$B$10),"PRÓX. VENCIMENTO",IF(F9018="Q","QUALIDADE",IF(F9018="S","BLOQUEADO",IF(F9018="R","RESTRITO/DEVOLUÇÃO",IF(OR(N9018="QUAR",N9018="QRES"),"QUARENTENA",IF(OR(B9018="DESCARTE",B9018="DEVOLUÇÃO"),"DESCARTE/DEVOLUÇÃO",IF(AND(D9018="",K9018&lt;&gt;""),"SEM LOTE",IF(AND(Q9018&lt;&gt;"",Q9018&gt;=Parametros!$B$11),"PARADO/SEM GIRO","OK"))))))))))</f>
        <v>QUALIDADE</v>
      </c>
      <c r="T9018" s="29" t="str">
        <f aca="false">IF(AND($S9018="PARADO/SEM GIRO",$K9018="KG",OR(Painel!$B$5="(Todos)",A9018=Painel!$B$5)*OR(Painel!$E$5="(Todos)",P9018=Painel!$E$5)),$J9018+ROW()/10000000,"")</f>
        <v/>
      </c>
      <c r="U9018" s="29" t="str">
        <f aca="false">IF(AND($S9018="VENCIDO",$K9018="KG",OR(Painel!$B$5="(Todos)",A9018=Painel!$B$5)*OR(Painel!$E$5="(Todos)",P9018=Painel!$E$5)),$J9018+ROW()/10000000,"")</f>
        <v/>
      </c>
    </row>
    <row r="9019" customFormat="false" ht="15" hidden="false" customHeight="false" outlineLevel="0" collapsed="false">
      <c r="A9019" s="29" t="s">
        <v>62</v>
      </c>
      <c r="B9019" s="29" t="s">
        <v>15679</v>
      </c>
      <c r="C9019" s="29" t="s">
        <v>5457</v>
      </c>
      <c r="D9019" s="29" t="s">
        <v>7730</v>
      </c>
      <c r="E9019" s="29" t="n">
        <v>102</v>
      </c>
      <c r="F9019" s="29" t="s">
        <v>268</v>
      </c>
      <c r="G9019" s="29"/>
      <c r="H9019" s="30" t="n">
        <v>35</v>
      </c>
      <c r="I9019" s="31" t="n">
        <v>45914</v>
      </c>
      <c r="J9019" s="30" t="n">
        <v>35</v>
      </c>
      <c r="K9019" s="29" t="s">
        <v>120</v>
      </c>
      <c r="L9019" s="29" t="s">
        <v>11063</v>
      </c>
      <c r="M9019" s="29"/>
      <c r="N9019" s="29" t="s">
        <v>122</v>
      </c>
      <c r="O9019" s="31" t="n">
        <v>46364</v>
      </c>
      <c r="P9019" s="29" t="s">
        <v>123</v>
      </c>
      <c r="Q9019" s="29" t="n">
        <f aca="false">IFERROR(VALUE(L9019),"")</f>
        <v>447</v>
      </c>
      <c r="R9019" s="29" t="n">
        <f aca="true">IF(O9019="","",O9019-TODAY())</f>
        <v>79</v>
      </c>
      <c r="S9019" s="29" t="str">
        <f aca="false">IF(C9019="&lt;&lt; vazio &gt;&gt;","VAZIA",IF(AND(O9019&lt;&gt;"",R9019&lt;0),"VENCIDO",IF(AND(O9019&lt;&gt;"",R9019&lt;=Parametros!$B$10),"PRÓX. VENCIMENTO",IF(F9019="Q","QUALIDADE",IF(F9019="S","BLOQUEADO",IF(F9019="R","RESTRITO/DEVOLUÇÃO",IF(OR(N9019="QUAR",N9019="QRES"),"QUARENTENA",IF(OR(B9019="DESCARTE",B9019="DEVOLUÇÃO"),"DESCARTE/DEVOLUÇÃO",IF(AND(D9019="",K9019&lt;&gt;""),"SEM LOTE",IF(AND(Q9019&lt;&gt;"",Q9019&gt;=Parametros!$B$11),"PARADO/SEM GIRO","OK"))))))))))</f>
        <v>QUALIDADE</v>
      </c>
      <c r="T9019" s="29" t="str">
        <f aca="false">IF(AND($S9019="PARADO/SEM GIRO",$K9019="KG",OR(Painel!$B$5="(Todos)",A9019=Painel!$B$5)*OR(Painel!$E$5="(Todos)",P9019=Painel!$E$5)),$J9019+ROW()/10000000,"")</f>
        <v/>
      </c>
      <c r="U9019" s="29" t="str">
        <f aca="false">IF(AND($S9019="VENCIDO",$K9019="KG",OR(Painel!$B$5="(Todos)",A9019=Painel!$B$5)*OR(Painel!$E$5="(Todos)",P9019=Painel!$E$5)),$J9019+ROW()/10000000,"")</f>
        <v/>
      </c>
    </row>
    <row r="9020" customFormat="false" ht="15" hidden="false" customHeight="false" outlineLevel="0" collapsed="false">
      <c r="A9020" s="29" t="s">
        <v>62</v>
      </c>
      <c r="B9020" s="29" t="s">
        <v>15679</v>
      </c>
      <c r="C9020" s="29" t="s">
        <v>177</v>
      </c>
      <c r="D9020" s="29" t="s">
        <v>15693</v>
      </c>
      <c r="E9020" s="29" t="n">
        <v>102</v>
      </c>
      <c r="F9020" s="29" t="s">
        <v>268</v>
      </c>
      <c r="G9020" s="29"/>
      <c r="H9020" s="30" t="n">
        <v>36.18</v>
      </c>
      <c r="I9020" s="31" t="n">
        <v>45835</v>
      </c>
      <c r="J9020" s="30" t="n">
        <v>36.18</v>
      </c>
      <c r="K9020" s="29" t="s">
        <v>120</v>
      </c>
      <c r="L9020" s="29" t="s">
        <v>15692</v>
      </c>
      <c r="M9020" s="29"/>
      <c r="N9020" s="29" t="s">
        <v>122</v>
      </c>
      <c r="O9020" s="31" t="n">
        <v>46351</v>
      </c>
      <c r="P9020" s="29" t="s">
        <v>123</v>
      </c>
      <c r="Q9020" s="29" t="n">
        <f aca="false">IFERROR(VALUE(L9020),"")</f>
        <v>456</v>
      </c>
      <c r="R9020" s="29" t="n">
        <f aca="true">IF(O9020="","",O9020-TODAY())</f>
        <v>66</v>
      </c>
      <c r="S9020" s="29" t="str">
        <f aca="false">IF(C9020="&lt;&lt; vazio &gt;&gt;","VAZIA",IF(AND(O9020&lt;&gt;"",R9020&lt;0),"VENCIDO",IF(AND(O9020&lt;&gt;"",R9020&lt;=Parametros!$B$10),"PRÓX. VENCIMENTO",IF(F9020="Q","QUALIDADE",IF(F9020="S","BLOQUEADO",IF(F9020="R","RESTRITO/DEVOLUÇÃO",IF(OR(N9020="QUAR",N9020="QRES"),"QUARENTENA",IF(OR(B9020="DESCARTE",B9020="DEVOLUÇÃO"),"DESCARTE/DEVOLUÇÃO",IF(AND(D9020="",K9020&lt;&gt;""),"SEM LOTE",IF(AND(Q9020&lt;&gt;"",Q9020&gt;=Parametros!$B$11),"PARADO/SEM GIRO","OK"))))))))))</f>
        <v>QUALIDADE</v>
      </c>
      <c r="T9020" s="29" t="str">
        <f aca="false">IF(AND($S9020="PARADO/SEM GIRO",$K9020="KG",OR(Painel!$B$5="(Todos)",A9020=Painel!$B$5)*OR(Painel!$E$5="(Todos)",P9020=Painel!$E$5)),$J9020+ROW()/10000000,"")</f>
        <v/>
      </c>
      <c r="U9020" s="29" t="str">
        <f aca="false">IF(AND($S9020="VENCIDO",$K9020="KG",OR(Painel!$B$5="(Todos)",A9020=Painel!$B$5)*OR(Painel!$E$5="(Todos)",P9020=Painel!$E$5)),$J9020+ROW()/10000000,"")</f>
        <v/>
      </c>
    </row>
    <row r="9021" customFormat="false" ht="15" hidden="false" customHeight="false" outlineLevel="0" collapsed="false">
      <c r="A9021" s="29" t="s">
        <v>62</v>
      </c>
      <c r="B9021" s="29" t="s">
        <v>15679</v>
      </c>
      <c r="C9021" s="29" t="s">
        <v>177</v>
      </c>
      <c r="D9021" s="29" t="s">
        <v>15248</v>
      </c>
      <c r="E9021" s="29" t="n">
        <v>102</v>
      </c>
      <c r="F9021" s="29" t="s">
        <v>268</v>
      </c>
      <c r="G9021" s="29"/>
      <c r="H9021" s="30" t="n">
        <v>12.06</v>
      </c>
      <c r="I9021" s="31" t="n">
        <v>45889</v>
      </c>
      <c r="J9021" s="30" t="n">
        <v>12.06</v>
      </c>
      <c r="K9021" s="29" t="s">
        <v>120</v>
      </c>
      <c r="L9021" s="29" t="s">
        <v>15694</v>
      </c>
      <c r="M9021" s="29"/>
      <c r="N9021" s="29" t="s">
        <v>122</v>
      </c>
      <c r="O9021" s="31" t="n">
        <v>46355</v>
      </c>
      <c r="P9021" s="29" t="s">
        <v>123</v>
      </c>
      <c r="Q9021" s="29" t="n">
        <f aca="false">IFERROR(VALUE(L9021),"")</f>
        <v>450</v>
      </c>
      <c r="R9021" s="29" t="n">
        <f aca="true">IF(O9021="","",O9021-TODAY())</f>
        <v>70</v>
      </c>
      <c r="S9021" s="29" t="str">
        <f aca="false">IF(C9021="&lt;&lt; vazio &gt;&gt;","VAZIA",IF(AND(O9021&lt;&gt;"",R9021&lt;0),"VENCIDO",IF(AND(O9021&lt;&gt;"",R9021&lt;=Parametros!$B$10),"PRÓX. VENCIMENTO",IF(F9021="Q","QUALIDADE",IF(F9021="S","BLOQUEADO",IF(F9021="R","RESTRITO/DEVOLUÇÃO",IF(OR(N9021="QUAR",N9021="QRES"),"QUARENTENA",IF(OR(B9021="DESCARTE",B9021="DEVOLUÇÃO"),"DESCARTE/DEVOLUÇÃO",IF(AND(D9021="",K9021&lt;&gt;""),"SEM LOTE",IF(AND(Q9021&lt;&gt;"",Q9021&gt;=Parametros!$B$11),"PARADO/SEM GIRO","OK"))))))))))</f>
        <v>QUALIDADE</v>
      </c>
      <c r="T9021" s="29" t="str">
        <f aca="false">IF(AND($S9021="PARADO/SEM GIRO",$K9021="KG",OR(Painel!$B$5="(Todos)",A9021=Painel!$B$5)*OR(Painel!$E$5="(Todos)",P9021=Painel!$E$5)),$J9021+ROW()/10000000,"")</f>
        <v/>
      </c>
      <c r="U9021" s="29" t="str">
        <f aca="false">IF(AND($S9021="VENCIDO",$K9021="KG",OR(Painel!$B$5="(Todos)",A9021=Painel!$B$5)*OR(Painel!$E$5="(Todos)",P9021=Painel!$E$5)),$J9021+ROW()/10000000,"")</f>
        <v/>
      </c>
    </row>
    <row r="9022" customFormat="false" ht="15" hidden="false" customHeight="false" outlineLevel="0" collapsed="false">
      <c r="A9022" s="29" t="s">
        <v>62</v>
      </c>
      <c r="B9022" s="29" t="s">
        <v>15679</v>
      </c>
      <c r="C9022" s="29" t="s">
        <v>177</v>
      </c>
      <c r="D9022" s="29" t="s">
        <v>178</v>
      </c>
      <c r="E9022" s="29" t="n">
        <v>102</v>
      </c>
      <c r="F9022" s="29" t="s">
        <v>268</v>
      </c>
      <c r="G9022" s="29"/>
      <c r="H9022" s="30" t="n">
        <v>18.09</v>
      </c>
      <c r="I9022" s="31" t="n">
        <v>45905</v>
      </c>
      <c r="J9022" s="30" t="n">
        <v>18.09</v>
      </c>
      <c r="K9022" s="29" t="s">
        <v>120</v>
      </c>
      <c r="L9022" s="29" t="s">
        <v>15695</v>
      </c>
      <c r="M9022" s="29"/>
      <c r="N9022" s="29" t="s">
        <v>122</v>
      </c>
      <c r="O9022" s="31" t="n">
        <v>46521</v>
      </c>
      <c r="P9022" s="29" t="s">
        <v>123</v>
      </c>
      <c r="Q9022" s="29" t="n">
        <f aca="false">IFERROR(VALUE(L9022),"")</f>
        <v>380</v>
      </c>
      <c r="R9022" s="29" t="n">
        <f aca="true">IF(O9022="","",O9022-TODAY())</f>
        <v>236</v>
      </c>
      <c r="S9022" s="29" t="str">
        <f aca="false">IF(C9022="&lt;&lt; vazio &gt;&gt;","VAZIA",IF(AND(O9022&lt;&gt;"",R9022&lt;0),"VENCIDO",IF(AND(O9022&lt;&gt;"",R9022&lt;=Parametros!$B$10),"PRÓX. VENCIMENTO",IF(F9022="Q","QUALIDADE",IF(F9022="S","BLOQUEADO",IF(F9022="R","RESTRITO/DEVOLUÇÃO",IF(OR(N9022="QUAR",N9022="QRES"),"QUARENTENA",IF(OR(B9022="DESCARTE",B9022="DEVOLUÇÃO"),"DESCARTE/DEVOLUÇÃO",IF(AND(D9022="",K9022&lt;&gt;""),"SEM LOTE",IF(AND(Q9022&lt;&gt;"",Q9022&gt;=Parametros!$B$11),"PARADO/SEM GIRO","OK"))))))))))</f>
        <v>QUALIDADE</v>
      </c>
      <c r="T9022" s="29" t="str">
        <f aca="false">IF(AND($S9022="PARADO/SEM GIRO",$K9022="KG",OR(Painel!$B$5="(Todos)",A9022=Painel!$B$5)*OR(Painel!$E$5="(Todos)",P9022=Painel!$E$5)),$J9022+ROW()/10000000,"")</f>
        <v/>
      </c>
      <c r="U9022" s="29" t="str">
        <f aca="false">IF(AND($S9022="VENCIDO",$K9022="KG",OR(Painel!$B$5="(Todos)",A9022=Painel!$B$5)*OR(Painel!$E$5="(Todos)",P9022=Painel!$E$5)),$J9022+ROW()/10000000,"")</f>
        <v/>
      </c>
    </row>
    <row r="9023" customFormat="false" ht="15" hidden="false" customHeight="false" outlineLevel="0" collapsed="false">
      <c r="A9023" s="29" t="s">
        <v>62</v>
      </c>
      <c r="B9023" s="29" t="s">
        <v>15679</v>
      </c>
      <c r="C9023" s="29" t="s">
        <v>142</v>
      </c>
      <c r="D9023" s="29" t="s">
        <v>15696</v>
      </c>
      <c r="E9023" s="29" t="n">
        <v>102</v>
      </c>
      <c r="F9023" s="29" t="s">
        <v>268</v>
      </c>
      <c r="G9023" s="29"/>
      <c r="H9023" s="30" t="n">
        <v>2.8</v>
      </c>
      <c r="I9023" s="31" t="n">
        <v>45924</v>
      </c>
      <c r="J9023" s="30" t="n">
        <v>2.8</v>
      </c>
      <c r="K9023" s="29" t="s">
        <v>120</v>
      </c>
      <c r="L9023" s="29" t="s">
        <v>15697</v>
      </c>
      <c r="M9023" s="29"/>
      <c r="N9023" s="29" t="s">
        <v>122</v>
      </c>
      <c r="O9023" s="31" t="n">
        <v>46355</v>
      </c>
      <c r="P9023" s="29" t="s">
        <v>123</v>
      </c>
      <c r="Q9023" s="29" t="n">
        <f aca="false">IFERROR(VALUE(L9023),"")</f>
        <v>361</v>
      </c>
      <c r="R9023" s="29" t="n">
        <f aca="true">IF(O9023="","",O9023-TODAY())</f>
        <v>70</v>
      </c>
      <c r="S9023" s="29" t="str">
        <f aca="false">IF(C9023="&lt;&lt; vazio &gt;&gt;","VAZIA",IF(AND(O9023&lt;&gt;"",R9023&lt;0),"VENCIDO",IF(AND(O9023&lt;&gt;"",R9023&lt;=Parametros!$B$10),"PRÓX. VENCIMENTO",IF(F9023="Q","QUALIDADE",IF(F9023="S","BLOQUEADO",IF(F9023="R","RESTRITO/DEVOLUÇÃO",IF(OR(N9023="QUAR",N9023="QRES"),"QUARENTENA",IF(OR(B9023="DESCARTE",B9023="DEVOLUÇÃO"),"DESCARTE/DEVOLUÇÃO",IF(AND(D9023="",K9023&lt;&gt;""),"SEM LOTE",IF(AND(Q9023&lt;&gt;"",Q9023&gt;=Parametros!$B$11),"PARADO/SEM GIRO","OK"))))))))))</f>
        <v>QUALIDADE</v>
      </c>
      <c r="T9023" s="29" t="str">
        <f aca="false">IF(AND($S9023="PARADO/SEM GIRO",$K9023="KG",OR(Painel!$B$5="(Todos)",A9023=Painel!$B$5)*OR(Painel!$E$5="(Todos)",P9023=Painel!$E$5)),$J9023+ROW()/10000000,"")</f>
        <v/>
      </c>
      <c r="U9023" s="29" t="str">
        <f aca="false">IF(AND($S9023="VENCIDO",$K9023="KG",OR(Painel!$B$5="(Todos)",A9023=Painel!$B$5)*OR(Painel!$E$5="(Todos)",P9023=Painel!$E$5)),$J9023+ROW()/10000000,"")</f>
        <v/>
      </c>
    </row>
    <row r="9024" customFormat="false" ht="15" hidden="false" customHeight="false" outlineLevel="0" collapsed="false">
      <c r="A9024" s="29" t="s">
        <v>62</v>
      </c>
      <c r="B9024" s="29" t="s">
        <v>15679</v>
      </c>
      <c r="C9024" s="29" t="s">
        <v>142</v>
      </c>
      <c r="D9024" s="29" t="s">
        <v>4854</v>
      </c>
      <c r="E9024" s="29" t="n">
        <v>102</v>
      </c>
      <c r="F9024" s="29" t="s">
        <v>268</v>
      </c>
      <c r="G9024" s="29"/>
      <c r="H9024" s="30" t="n">
        <v>2.4</v>
      </c>
      <c r="I9024" s="31" t="n">
        <v>45881</v>
      </c>
      <c r="J9024" s="30" t="n">
        <v>2.4</v>
      </c>
      <c r="K9024" s="29" t="s">
        <v>120</v>
      </c>
      <c r="L9024" s="29" t="s">
        <v>7779</v>
      </c>
      <c r="M9024" s="29"/>
      <c r="N9024" s="29" t="s">
        <v>122</v>
      </c>
      <c r="O9024" s="31" t="n">
        <v>46355</v>
      </c>
      <c r="P9024" s="29" t="s">
        <v>123</v>
      </c>
      <c r="Q9024" s="29" t="n">
        <f aca="false">IFERROR(VALUE(L9024),"")</f>
        <v>404</v>
      </c>
      <c r="R9024" s="29" t="n">
        <f aca="true">IF(O9024="","",O9024-TODAY())</f>
        <v>70</v>
      </c>
      <c r="S9024" s="29" t="str">
        <f aca="false">IF(C9024="&lt;&lt; vazio &gt;&gt;","VAZIA",IF(AND(O9024&lt;&gt;"",R9024&lt;0),"VENCIDO",IF(AND(O9024&lt;&gt;"",R9024&lt;=Parametros!$B$10),"PRÓX. VENCIMENTO",IF(F9024="Q","QUALIDADE",IF(F9024="S","BLOQUEADO",IF(F9024="R","RESTRITO/DEVOLUÇÃO",IF(OR(N9024="QUAR",N9024="QRES"),"QUARENTENA",IF(OR(B9024="DESCARTE",B9024="DEVOLUÇÃO"),"DESCARTE/DEVOLUÇÃO",IF(AND(D9024="",K9024&lt;&gt;""),"SEM LOTE",IF(AND(Q9024&lt;&gt;"",Q9024&gt;=Parametros!$B$11),"PARADO/SEM GIRO","OK"))))))))))</f>
        <v>QUALIDADE</v>
      </c>
      <c r="T9024" s="29" t="str">
        <f aca="false">IF(AND($S9024="PARADO/SEM GIRO",$K9024="KG",OR(Painel!$B$5="(Todos)",A9024=Painel!$B$5)*OR(Painel!$E$5="(Todos)",P9024=Painel!$E$5)),$J9024+ROW()/10000000,"")</f>
        <v/>
      </c>
      <c r="U9024" s="29" t="str">
        <f aca="false">IF(AND($S9024="VENCIDO",$K9024="KG",OR(Painel!$B$5="(Todos)",A9024=Painel!$B$5)*OR(Painel!$E$5="(Todos)",P9024=Painel!$E$5)),$J9024+ROW()/10000000,"")</f>
        <v/>
      </c>
    </row>
    <row r="9025" customFormat="false" ht="15" hidden="false" customHeight="false" outlineLevel="0" collapsed="false">
      <c r="A9025" s="29" t="s">
        <v>62</v>
      </c>
      <c r="B9025" s="29" t="s">
        <v>15679</v>
      </c>
      <c r="C9025" s="29" t="s">
        <v>351</v>
      </c>
      <c r="D9025" s="29" t="s">
        <v>532</v>
      </c>
      <c r="E9025" s="29" t="n">
        <v>102</v>
      </c>
      <c r="F9025" s="29" t="s">
        <v>137</v>
      </c>
      <c r="G9025" s="29"/>
      <c r="H9025" s="30" t="n">
        <v>138.69</v>
      </c>
      <c r="I9025" s="31" t="n">
        <v>46262</v>
      </c>
      <c r="J9025" s="30" t="n">
        <v>138.69</v>
      </c>
      <c r="K9025" s="29" t="s">
        <v>120</v>
      </c>
      <c r="L9025" s="29" t="s">
        <v>11422</v>
      </c>
      <c r="M9025" s="29"/>
      <c r="N9025" s="29" t="s">
        <v>122</v>
      </c>
      <c r="O9025" s="31" t="n">
        <v>46475</v>
      </c>
      <c r="P9025" s="29" t="s">
        <v>123</v>
      </c>
      <c r="Q9025" s="29" t="n">
        <f aca="false">IFERROR(VALUE(L9025),"")</f>
        <v>208</v>
      </c>
      <c r="R9025" s="29" t="n">
        <f aca="true">IF(O9025="","",O9025-TODAY())</f>
        <v>190</v>
      </c>
      <c r="S9025" s="29" t="str">
        <f aca="false">IF(C9025="&lt;&lt; vazio &gt;&gt;","VAZIA",IF(AND(O9025&lt;&gt;"",R9025&lt;0),"VENCIDO",IF(AND(O9025&lt;&gt;"",R9025&lt;=Parametros!$B$10),"PRÓX. VENCIMENTO",IF(F9025="Q","QUALIDADE",IF(F9025="S","BLOQUEADO",IF(F9025="R","RESTRITO/DEVOLUÇÃO",IF(OR(N9025="QUAR",N9025="QRES"),"QUARENTENA",IF(OR(B9025="DESCARTE",B9025="DEVOLUÇÃO"),"DESCARTE/DEVOLUÇÃO",IF(AND(D9025="",K9025&lt;&gt;""),"SEM LOTE",IF(AND(Q9025&lt;&gt;"",Q9025&gt;=Parametros!$B$11),"PARADO/SEM GIRO","OK"))))))))))</f>
        <v>BLOQUEADO</v>
      </c>
      <c r="T9025" s="29" t="str">
        <f aca="false">IF(AND($S9025="PARADO/SEM GIRO",$K9025="KG",OR(Painel!$B$5="(Todos)",A9025=Painel!$B$5)*OR(Painel!$E$5="(Todos)",P9025=Painel!$E$5)),$J9025+ROW()/10000000,"")</f>
        <v/>
      </c>
      <c r="U9025" s="29" t="str">
        <f aca="false">IF(AND($S9025="VENCIDO",$K9025="KG",OR(Painel!$B$5="(Todos)",A9025=Painel!$B$5)*OR(Painel!$E$5="(Todos)",P9025=Painel!$E$5)),$J9025+ROW()/10000000,"")</f>
        <v/>
      </c>
    </row>
    <row r="9026" customFormat="false" ht="15" hidden="false" customHeight="false" outlineLevel="0" collapsed="false">
      <c r="A9026" s="29" t="s">
        <v>62</v>
      </c>
      <c r="B9026" s="29" t="s">
        <v>15679</v>
      </c>
      <c r="C9026" s="29" t="s">
        <v>351</v>
      </c>
      <c r="D9026" s="29" t="s">
        <v>7549</v>
      </c>
      <c r="E9026" s="29" t="n">
        <v>102</v>
      </c>
      <c r="F9026" s="29" t="s">
        <v>268</v>
      </c>
      <c r="G9026" s="29"/>
      <c r="H9026" s="30" t="n">
        <v>20.1</v>
      </c>
      <c r="I9026" s="31" t="n">
        <v>45944</v>
      </c>
      <c r="J9026" s="30" t="n">
        <v>20.1</v>
      </c>
      <c r="K9026" s="29" t="s">
        <v>120</v>
      </c>
      <c r="L9026" s="29" t="s">
        <v>15698</v>
      </c>
      <c r="M9026" s="29"/>
      <c r="N9026" s="29" t="s">
        <v>122</v>
      </c>
      <c r="O9026" s="31" t="n">
        <v>46533</v>
      </c>
      <c r="P9026" s="29" t="s">
        <v>123</v>
      </c>
      <c r="Q9026" s="29" t="n">
        <f aca="false">IFERROR(VALUE(L9026),"")</f>
        <v>341</v>
      </c>
      <c r="R9026" s="29" t="n">
        <f aca="true">IF(O9026="","",O9026-TODAY())</f>
        <v>248</v>
      </c>
      <c r="S9026" s="29" t="str">
        <f aca="false">IF(C9026="&lt;&lt; vazio &gt;&gt;","VAZIA",IF(AND(O9026&lt;&gt;"",R9026&lt;0),"VENCIDO",IF(AND(O9026&lt;&gt;"",R9026&lt;=Parametros!$B$10),"PRÓX. VENCIMENTO",IF(F9026="Q","QUALIDADE",IF(F9026="S","BLOQUEADO",IF(F9026="R","RESTRITO/DEVOLUÇÃO",IF(OR(N9026="QUAR",N9026="QRES"),"QUARENTENA",IF(OR(B9026="DESCARTE",B9026="DEVOLUÇÃO"),"DESCARTE/DEVOLUÇÃO",IF(AND(D9026="",K9026&lt;&gt;""),"SEM LOTE",IF(AND(Q9026&lt;&gt;"",Q9026&gt;=Parametros!$B$11),"PARADO/SEM GIRO","OK"))))))))))</f>
        <v>QUALIDADE</v>
      </c>
      <c r="T9026" s="29" t="str">
        <f aca="false">IF(AND($S9026="PARADO/SEM GIRO",$K9026="KG",OR(Painel!$B$5="(Todos)",A9026=Painel!$B$5)*OR(Painel!$E$5="(Todos)",P9026=Painel!$E$5)),$J9026+ROW()/10000000,"")</f>
        <v/>
      </c>
      <c r="U9026" s="29" t="str">
        <f aca="false">IF(AND($S9026="VENCIDO",$K9026="KG",OR(Painel!$B$5="(Todos)",A9026=Painel!$B$5)*OR(Painel!$E$5="(Todos)",P9026=Painel!$E$5)),$J9026+ROW()/10000000,"")</f>
        <v/>
      </c>
    </row>
    <row r="9027" customFormat="false" ht="15" hidden="false" customHeight="false" outlineLevel="0" collapsed="false">
      <c r="A9027" s="29" t="s">
        <v>62</v>
      </c>
      <c r="B9027" s="29" t="s">
        <v>15679</v>
      </c>
      <c r="C9027" s="29" t="s">
        <v>351</v>
      </c>
      <c r="D9027" s="29" t="s">
        <v>15699</v>
      </c>
      <c r="E9027" s="29" t="n">
        <v>102</v>
      </c>
      <c r="F9027" s="29" t="s">
        <v>268</v>
      </c>
      <c r="G9027" s="29"/>
      <c r="H9027" s="30" t="n">
        <v>58.22</v>
      </c>
      <c r="I9027" s="31" t="n">
        <v>45945</v>
      </c>
      <c r="J9027" s="30" t="n">
        <v>58.22</v>
      </c>
      <c r="K9027" s="29" t="s">
        <v>120</v>
      </c>
      <c r="L9027" s="29" t="s">
        <v>15700</v>
      </c>
      <c r="M9027" s="29"/>
      <c r="N9027" s="29" t="s">
        <v>122</v>
      </c>
      <c r="O9027" s="31" t="n">
        <v>46542</v>
      </c>
      <c r="P9027" s="29" t="s">
        <v>123</v>
      </c>
      <c r="Q9027" s="29" t="n">
        <f aca="false">IFERROR(VALUE(L9027),"")</f>
        <v>343</v>
      </c>
      <c r="R9027" s="29" t="n">
        <f aca="true">IF(O9027="","",O9027-TODAY())</f>
        <v>257</v>
      </c>
      <c r="S9027" s="29" t="str">
        <f aca="false">IF(C9027="&lt;&lt; vazio &gt;&gt;","VAZIA",IF(AND(O9027&lt;&gt;"",R9027&lt;0),"VENCIDO",IF(AND(O9027&lt;&gt;"",R9027&lt;=Parametros!$B$10),"PRÓX. VENCIMENTO",IF(F9027="Q","QUALIDADE",IF(F9027="S","BLOQUEADO",IF(F9027="R","RESTRITO/DEVOLUÇÃO",IF(OR(N9027="QUAR",N9027="QRES"),"QUARENTENA",IF(OR(B9027="DESCARTE",B9027="DEVOLUÇÃO"),"DESCARTE/DEVOLUÇÃO",IF(AND(D9027="",K9027&lt;&gt;""),"SEM LOTE",IF(AND(Q9027&lt;&gt;"",Q9027&gt;=Parametros!$B$11),"PARADO/SEM GIRO","OK"))))))))))</f>
        <v>QUALIDADE</v>
      </c>
      <c r="T9027" s="29" t="str">
        <f aca="false">IF(AND($S9027="PARADO/SEM GIRO",$K9027="KG",OR(Painel!$B$5="(Todos)",A9027=Painel!$B$5)*OR(Painel!$E$5="(Todos)",P9027=Painel!$E$5)),$J9027+ROW()/10000000,"")</f>
        <v/>
      </c>
      <c r="U9027" s="29" t="str">
        <f aca="false">IF(AND($S9027="VENCIDO",$K9027="KG",OR(Painel!$B$5="(Todos)",A9027=Painel!$B$5)*OR(Painel!$E$5="(Todos)",P9027=Painel!$E$5)),$J9027+ROW()/10000000,"")</f>
        <v/>
      </c>
    </row>
    <row r="9028" customFormat="false" ht="15" hidden="false" customHeight="false" outlineLevel="0" collapsed="false">
      <c r="A9028" s="29" t="s">
        <v>62</v>
      </c>
      <c r="B9028" s="29" t="s">
        <v>15679</v>
      </c>
      <c r="C9028" s="29" t="s">
        <v>351</v>
      </c>
      <c r="D9028" s="29" t="s">
        <v>12475</v>
      </c>
      <c r="E9028" s="29" t="n">
        <v>102</v>
      </c>
      <c r="F9028" s="29"/>
      <c r="G9028" s="29"/>
      <c r="H9028" s="30" t="n">
        <v>180.9</v>
      </c>
      <c r="I9028" s="31" t="n">
        <v>46231</v>
      </c>
      <c r="J9028" s="30" t="n">
        <v>180.9</v>
      </c>
      <c r="K9028" s="29" t="s">
        <v>120</v>
      </c>
      <c r="L9028" s="29" t="s">
        <v>2246</v>
      </c>
      <c r="M9028" s="29"/>
      <c r="N9028" s="29" t="s">
        <v>122</v>
      </c>
      <c r="O9028" s="31" t="n">
        <v>46544</v>
      </c>
      <c r="P9028" s="29" t="s">
        <v>123</v>
      </c>
      <c r="Q9028" s="29" t="n">
        <f aca="false">IFERROR(VALUE(L9028),"")</f>
        <v>54</v>
      </c>
      <c r="R9028" s="29" t="n">
        <f aca="true">IF(O9028="","",O9028-TODAY())</f>
        <v>259</v>
      </c>
      <c r="S9028" s="29" t="str">
        <f aca="false">IF(C9028="&lt;&lt; vazio &gt;&gt;","VAZIA",IF(AND(O9028&lt;&gt;"",R9028&lt;0),"VENCIDO",IF(AND(O9028&lt;&gt;"",R9028&lt;=Parametros!$B$10),"PRÓX. VENCIMENTO",IF(F9028="Q","QUALIDADE",IF(F9028="S","BLOQUEADO",IF(F9028="R","RESTRITO/DEVOLUÇÃO",IF(OR(N9028="QUAR",N9028="QRES"),"QUARENTENA",IF(OR(B9028="DESCARTE",B9028="DEVOLUÇÃO"),"DESCARTE/DEVOLUÇÃO",IF(AND(D9028="",K9028&lt;&gt;""),"SEM LOTE",IF(AND(Q9028&lt;&gt;"",Q9028&gt;=Parametros!$B$11),"PARADO/SEM GIRO","OK"))))))))))</f>
        <v>OK</v>
      </c>
      <c r="T9028" s="29" t="str">
        <f aca="false">IF(AND($S9028="PARADO/SEM GIRO",$K9028="KG",OR(Painel!$B$5="(Todos)",A9028=Painel!$B$5)*OR(Painel!$E$5="(Todos)",P9028=Painel!$E$5)),$J9028+ROW()/10000000,"")</f>
        <v/>
      </c>
      <c r="U9028" s="29" t="str">
        <f aca="false">IF(AND($S9028="VENCIDO",$K9028="KG",OR(Painel!$B$5="(Todos)",A9028=Painel!$B$5)*OR(Painel!$E$5="(Todos)",P9028=Painel!$E$5)),$J9028+ROW()/10000000,"")</f>
        <v/>
      </c>
    </row>
    <row r="9029" customFormat="false" ht="15" hidden="false" customHeight="false" outlineLevel="0" collapsed="false">
      <c r="A9029" s="29" t="s">
        <v>62</v>
      </c>
      <c r="B9029" s="29" t="s">
        <v>15679</v>
      </c>
      <c r="C9029" s="29" t="s">
        <v>351</v>
      </c>
      <c r="D9029" s="29" t="s">
        <v>12475</v>
      </c>
      <c r="E9029" s="29" t="n">
        <v>102</v>
      </c>
      <c r="F9029" s="29" t="s">
        <v>268</v>
      </c>
      <c r="G9029" s="29"/>
      <c r="H9029" s="30" t="n">
        <v>156.78</v>
      </c>
      <c r="I9029" s="31" t="n">
        <v>46009</v>
      </c>
      <c r="J9029" s="30" t="n">
        <v>156.78</v>
      </c>
      <c r="K9029" s="29" t="s">
        <v>120</v>
      </c>
      <c r="L9029" s="29" t="s">
        <v>15701</v>
      </c>
      <c r="M9029" s="29"/>
      <c r="N9029" s="29" t="s">
        <v>122</v>
      </c>
      <c r="O9029" s="31" t="n">
        <v>46544</v>
      </c>
      <c r="P9029" s="29" t="s">
        <v>123</v>
      </c>
      <c r="Q9029" s="29" t="n">
        <f aca="false">IFERROR(VALUE(L9029),"")</f>
        <v>342</v>
      </c>
      <c r="R9029" s="29" t="n">
        <f aca="true">IF(O9029="","",O9029-TODAY())</f>
        <v>259</v>
      </c>
      <c r="S9029" s="29" t="str">
        <f aca="false">IF(C9029="&lt;&lt; vazio &gt;&gt;","VAZIA",IF(AND(O9029&lt;&gt;"",R9029&lt;0),"VENCIDO",IF(AND(O9029&lt;&gt;"",R9029&lt;=Parametros!$B$10),"PRÓX. VENCIMENTO",IF(F9029="Q","QUALIDADE",IF(F9029="S","BLOQUEADO",IF(F9029="R","RESTRITO/DEVOLUÇÃO",IF(OR(N9029="QUAR",N9029="QRES"),"QUARENTENA",IF(OR(B9029="DESCARTE",B9029="DEVOLUÇÃO"),"DESCARTE/DEVOLUÇÃO",IF(AND(D9029="",K9029&lt;&gt;""),"SEM LOTE",IF(AND(Q9029&lt;&gt;"",Q9029&gt;=Parametros!$B$11),"PARADO/SEM GIRO","OK"))))))))))</f>
        <v>QUALIDADE</v>
      </c>
      <c r="T9029" s="29" t="str">
        <f aca="false">IF(AND($S9029="PARADO/SEM GIRO",$K9029="KG",OR(Painel!$B$5="(Todos)",A9029=Painel!$B$5)*OR(Painel!$E$5="(Todos)",P9029=Painel!$E$5)),$J9029+ROW()/10000000,"")</f>
        <v/>
      </c>
      <c r="U9029" s="29" t="str">
        <f aca="false">IF(AND($S9029="VENCIDO",$K9029="KG",OR(Painel!$B$5="(Todos)",A9029=Painel!$B$5)*OR(Painel!$E$5="(Todos)",P9029=Painel!$E$5)),$J9029+ROW()/10000000,"")</f>
        <v/>
      </c>
    </row>
    <row r="9030" customFormat="false" ht="15" hidden="false" customHeight="false" outlineLevel="0" collapsed="false">
      <c r="A9030" s="29" t="s">
        <v>62</v>
      </c>
      <c r="B9030" s="29" t="s">
        <v>15679</v>
      </c>
      <c r="C9030" s="29" t="s">
        <v>351</v>
      </c>
      <c r="D9030" s="29" t="s">
        <v>5478</v>
      </c>
      <c r="E9030" s="29" t="n">
        <v>102</v>
      </c>
      <c r="F9030" s="29"/>
      <c r="G9030" s="29"/>
      <c r="H9030" s="30" t="n">
        <v>20.1</v>
      </c>
      <c r="I9030" s="31" t="n">
        <v>46225</v>
      </c>
      <c r="J9030" s="30" t="n">
        <v>20.1</v>
      </c>
      <c r="K9030" s="29" t="s">
        <v>120</v>
      </c>
      <c r="L9030" s="29" t="s">
        <v>1020</v>
      </c>
      <c r="M9030" s="29"/>
      <c r="N9030" s="29" t="s">
        <v>122</v>
      </c>
      <c r="O9030" s="31" t="n">
        <v>46669</v>
      </c>
      <c r="P9030" s="29" t="s">
        <v>123</v>
      </c>
      <c r="Q9030" s="29" t="n">
        <f aca="false">IFERROR(VALUE(L9030),"")</f>
        <v>60</v>
      </c>
      <c r="R9030" s="29" t="n">
        <f aca="true">IF(O9030="","",O9030-TODAY())</f>
        <v>384</v>
      </c>
      <c r="S9030" s="29" t="str">
        <f aca="false">IF(C9030="&lt;&lt; vazio &gt;&gt;","VAZIA",IF(AND(O9030&lt;&gt;"",R9030&lt;0),"VENCIDO",IF(AND(O9030&lt;&gt;"",R9030&lt;=Parametros!$B$10),"PRÓX. VENCIMENTO",IF(F9030="Q","QUALIDADE",IF(F9030="S","BLOQUEADO",IF(F9030="R","RESTRITO/DEVOLUÇÃO",IF(OR(N9030="QUAR",N9030="QRES"),"QUARENTENA",IF(OR(B9030="DESCARTE",B9030="DEVOLUÇÃO"),"DESCARTE/DEVOLUÇÃO",IF(AND(D9030="",K9030&lt;&gt;""),"SEM LOTE",IF(AND(Q9030&lt;&gt;"",Q9030&gt;=Parametros!$B$11),"PARADO/SEM GIRO","OK"))))))))))</f>
        <v>OK</v>
      </c>
      <c r="T9030" s="29" t="str">
        <f aca="false">IF(AND($S9030="PARADO/SEM GIRO",$K9030="KG",OR(Painel!$B$5="(Todos)",A9030=Painel!$B$5)*OR(Painel!$E$5="(Todos)",P9030=Painel!$E$5)),$J9030+ROW()/10000000,"")</f>
        <v/>
      </c>
      <c r="U9030" s="29" t="str">
        <f aca="false">IF(AND($S9030="VENCIDO",$K9030="KG",OR(Painel!$B$5="(Todos)",A9030=Painel!$B$5)*OR(Painel!$E$5="(Todos)",P9030=Painel!$E$5)),$J9030+ROW()/10000000,"")</f>
        <v/>
      </c>
    </row>
    <row r="9031" customFormat="false" ht="15" hidden="false" customHeight="false" outlineLevel="0" collapsed="false">
      <c r="A9031" s="29" t="s">
        <v>62</v>
      </c>
      <c r="B9031" s="29" t="s">
        <v>15679</v>
      </c>
      <c r="C9031" s="29" t="s">
        <v>3323</v>
      </c>
      <c r="D9031" s="29" t="s">
        <v>15097</v>
      </c>
      <c r="E9031" s="29" t="n">
        <v>102</v>
      </c>
      <c r="F9031" s="29"/>
      <c r="G9031" s="29"/>
      <c r="H9031" s="30" t="n">
        <v>2.8</v>
      </c>
      <c r="I9031" s="31" t="n">
        <v>46265</v>
      </c>
      <c r="J9031" s="30" t="n">
        <v>2.8</v>
      </c>
      <c r="K9031" s="29" t="s">
        <v>120</v>
      </c>
      <c r="L9031" s="29" t="s">
        <v>216</v>
      </c>
      <c r="M9031" s="29"/>
      <c r="N9031" s="29" t="s">
        <v>134</v>
      </c>
      <c r="O9031" s="31" t="n">
        <v>46312</v>
      </c>
      <c r="P9031" s="29" t="s">
        <v>123</v>
      </c>
      <c r="Q9031" s="29" t="n">
        <f aca="false">IFERROR(VALUE(L9031),"")</f>
        <v>20</v>
      </c>
      <c r="R9031" s="29" t="n">
        <f aca="true">IF(O9031="","",O9031-TODAY())</f>
        <v>27</v>
      </c>
      <c r="S9031" s="29" t="str">
        <f aca="false">IF(C9031="&lt;&lt; vazio &gt;&gt;","VAZIA",IF(AND(O9031&lt;&gt;"",R9031&lt;0),"VENCIDO",IF(AND(O9031&lt;&gt;"",R9031&lt;=Parametros!$B$10),"PRÓX. VENCIMENTO",IF(F9031="Q","QUALIDADE",IF(F9031="S","BLOQUEADO",IF(F9031="R","RESTRITO/DEVOLUÇÃO",IF(OR(N9031="QUAR",N9031="QRES"),"QUARENTENA",IF(OR(B9031="DESCARTE",B9031="DEVOLUÇÃO"),"DESCARTE/DEVOLUÇÃO",IF(AND(D9031="",K9031&lt;&gt;""),"SEM LOTE",IF(AND(Q9031&lt;&gt;"",Q9031&gt;=Parametros!$B$11),"PARADO/SEM GIRO","OK"))))))))))</f>
        <v>PRÓX. VENCIMENTO</v>
      </c>
      <c r="T9031" s="29" t="str">
        <f aca="false">IF(AND($S9031="PARADO/SEM GIRO",$K9031="KG",OR(Painel!$B$5="(Todos)",A9031=Painel!$B$5)*OR(Painel!$E$5="(Todos)",P9031=Painel!$E$5)),$J9031+ROW()/10000000,"")</f>
        <v/>
      </c>
      <c r="U9031" s="29" t="str">
        <f aca="false">IF(AND($S9031="VENCIDO",$K9031="KG",OR(Painel!$B$5="(Todos)",A9031=Painel!$B$5)*OR(Painel!$E$5="(Todos)",P9031=Painel!$E$5)),$J9031+ROW()/10000000,"")</f>
        <v/>
      </c>
    </row>
    <row r="9032" customFormat="false" ht="15" hidden="false" customHeight="false" outlineLevel="0" collapsed="false">
      <c r="A9032" s="29" t="s">
        <v>62</v>
      </c>
      <c r="B9032" s="29" t="s">
        <v>15679</v>
      </c>
      <c r="C9032" s="29" t="s">
        <v>3323</v>
      </c>
      <c r="D9032" s="29" t="s">
        <v>15097</v>
      </c>
      <c r="E9032" s="29" t="n">
        <v>102</v>
      </c>
      <c r="F9032" s="29" t="s">
        <v>268</v>
      </c>
      <c r="G9032" s="29"/>
      <c r="H9032" s="30" t="n">
        <v>2</v>
      </c>
      <c r="I9032" s="31" t="n">
        <v>45855</v>
      </c>
      <c r="J9032" s="30" t="n">
        <v>2</v>
      </c>
      <c r="K9032" s="29" t="s">
        <v>120</v>
      </c>
      <c r="L9032" s="29" t="s">
        <v>15702</v>
      </c>
      <c r="M9032" s="29"/>
      <c r="N9032" s="29" t="s">
        <v>122</v>
      </c>
      <c r="O9032" s="31" t="n">
        <v>46312</v>
      </c>
      <c r="P9032" s="29" t="s">
        <v>123</v>
      </c>
      <c r="Q9032" s="29" t="n">
        <f aca="false">IFERROR(VALUE(L9032),"")</f>
        <v>455</v>
      </c>
      <c r="R9032" s="29" t="n">
        <f aca="true">IF(O9032="","",O9032-TODAY())</f>
        <v>27</v>
      </c>
      <c r="S9032" s="29" t="str">
        <f aca="false">IF(C9032="&lt;&lt; vazio &gt;&gt;","VAZIA",IF(AND(O9032&lt;&gt;"",R9032&lt;0),"VENCIDO",IF(AND(O9032&lt;&gt;"",R9032&lt;=Parametros!$B$10),"PRÓX. VENCIMENTO",IF(F9032="Q","QUALIDADE",IF(F9032="S","BLOQUEADO",IF(F9032="R","RESTRITO/DEVOLUÇÃO",IF(OR(N9032="QUAR",N9032="QRES"),"QUARENTENA",IF(OR(B9032="DESCARTE",B9032="DEVOLUÇÃO"),"DESCARTE/DEVOLUÇÃO",IF(AND(D9032="",K9032&lt;&gt;""),"SEM LOTE",IF(AND(Q9032&lt;&gt;"",Q9032&gt;=Parametros!$B$11),"PARADO/SEM GIRO","OK"))))))))))</f>
        <v>PRÓX. VENCIMENTO</v>
      </c>
      <c r="T9032" s="29" t="str">
        <f aca="false">IF(AND($S9032="PARADO/SEM GIRO",$K9032="KG",OR(Painel!$B$5="(Todos)",A9032=Painel!$B$5)*OR(Painel!$E$5="(Todos)",P9032=Painel!$E$5)),$J9032+ROW()/10000000,"")</f>
        <v/>
      </c>
      <c r="U9032" s="29" t="str">
        <f aca="false">IF(AND($S9032="VENCIDO",$K9032="KG",OR(Painel!$B$5="(Todos)",A9032=Painel!$B$5)*OR(Painel!$E$5="(Todos)",P9032=Painel!$E$5)),$J9032+ROW()/10000000,"")</f>
        <v/>
      </c>
    </row>
    <row r="9033" customFormat="false" ht="15" hidden="false" customHeight="false" outlineLevel="0" collapsed="false">
      <c r="A9033" s="29" t="s">
        <v>62</v>
      </c>
      <c r="B9033" s="29" t="s">
        <v>15679</v>
      </c>
      <c r="C9033" s="29" t="s">
        <v>3323</v>
      </c>
      <c r="D9033" s="29" t="s">
        <v>3324</v>
      </c>
      <c r="E9033" s="29" t="n">
        <v>102</v>
      </c>
      <c r="F9033" s="29" t="s">
        <v>268</v>
      </c>
      <c r="G9033" s="29"/>
      <c r="H9033" s="30" t="n">
        <v>2.394</v>
      </c>
      <c r="I9033" s="31" t="n">
        <v>45830</v>
      </c>
      <c r="J9033" s="30" t="n">
        <v>2.394</v>
      </c>
      <c r="K9033" s="29" t="s">
        <v>120</v>
      </c>
      <c r="L9033" s="29" t="s">
        <v>15702</v>
      </c>
      <c r="M9033" s="29"/>
      <c r="N9033" s="29" t="s">
        <v>122</v>
      </c>
      <c r="O9033" s="31" t="n">
        <v>46319</v>
      </c>
      <c r="P9033" s="29" t="s">
        <v>123</v>
      </c>
      <c r="Q9033" s="29" t="n">
        <f aca="false">IFERROR(VALUE(L9033),"")</f>
        <v>455</v>
      </c>
      <c r="R9033" s="29" t="n">
        <f aca="true">IF(O9033="","",O9033-TODAY())</f>
        <v>34</v>
      </c>
      <c r="S9033" s="29" t="str">
        <f aca="false">IF(C9033="&lt;&lt; vazio &gt;&gt;","VAZIA",IF(AND(O9033&lt;&gt;"",R9033&lt;0),"VENCIDO",IF(AND(O9033&lt;&gt;"",R9033&lt;=Parametros!$B$10),"PRÓX. VENCIMENTO",IF(F9033="Q","QUALIDADE",IF(F9033="S","BLOQUEADO",IF(F9033="R","RESTRITO/DEVOLUÇÃO",IF(OR(N9033="QUAR",N9033="QRES"),"QUARENTENA",IF(OR(B9033="DESCARTE",B9033="DEVOLUÇÃO"),"DESCARTE/DEVOLUÇÃO",IF(AND(D9033="",K9033&lt;&gt;""),"SEM LOTE",IF(AND(Q9033&lt;&gt;"",Q9033&gt;=Parametros!$B$11),"PARADO/SEM GIRO","OK"))))))))))</f>
        <v>PRÓX. VENCIMENTO</v>
      </c>
      <c r="T9033" s="29" t="str">
        <f aca="false">IF(AND($S9033="PARADO/SEM GIRO",$K9033="KG",OR(Painel!$B$5="(Todos)",A9033=Painel!$B$5)*OR(Painel!$E$5="(Todos)",P9033=Painel!$E$5)),$J9033+ROW()/10000000,"")</f>
        <v/>
      </c>
      <c r="U9033" s="29" t="str">
        <f aca="false">IF(AND($S9033="VENCIDO",$K9033="KG",OR(Painel!$B$5="(Todos)",A9033=Painel!$B$5)*OR(Painel!$E$5="(Todos)",P9033=Painel!$E$5)),$J9033+ROW()/10000000,"")</f>
        <v/>
      </c>
    </row>
    <row r="9034" customFormat="false" ht="15" hidden="false" customHeight="false" outlineLevel="0" collapsed="false">
      <c r="A9034" s="29" t="s">
        <v>62</v>
      </c>
      <c r="B9034" s="29" t="s">
        <v>15679</v>
      </c>
      <c r="C9034" s="29" t="s">
        <v>3323</v>
      </c>
      <c r="D9034" s="29" t="s">
        <v>15595</v>
      </c>
      <c r="E9034" s="29" t="n">
        <v>102</v>
      </c>
      <c r="F9034" s="29" t="s">
        <v>268</v>
      </c>
      <c r="G9034" s="29"/>
      <c r="H9034" s="30" t="n">
        <v>0.8</v>
      </c>
      <c r="I9034" s="31" t="n">
        <v>45855</v>
      </c>
      <c r="J9034" s="30" t="n">
        <v>0.8</v>
      </c>
      <c r="K9034" s="29" t="s">
        <v>120</v>
      </c>
      <c r="L9034" s="29" t="s">
        <v>15703</v>
      </c>
      <c r="M9034" s="29"/>
      <c r="N9034" s="29" t="s">
        <v>122</v>
      </c>
      <c r="O9034" s="31" t="n">
        <v>46319</v>
      </c>
      <c r="P9034" s="29" t="s">
        <v>123</v>
      </c>
      <c r="Q9034" s="29" t="n">
        <f aca="false">IFERROR(VALUE(L9034),"")</f>
        <v>441</v>
      </c>
      <c r="R9034" s="29" t="n">
        <f aca="true">IF(O9034="","",O9034-TODAY())</f>
        <v>34</v>
      </c>
      <c r="S9034" s="29" t="str">
        <f aca="false">IF(C9034="&lt;&lt; vazio &gt;&gt;","VAZIA",IF(AND(O9034&lt;&gt;"",R9034&lt;0),"VENCIDO",IF(AND(O9034&lt;&gt;"",R9034&lt;=Parametros!$B$10),"PRÓX. VENCIMENTO",IF(F9034="Q","QUALIDADE",IF(F9034="S","BLOQUEADO",IF(F9034="R","RESTRITO/DEVOLUÇÃO",IF(OR(N9034="QUAR",N9034="QRES"),"QUARENTENA",IF(OR(B9034="DESCARTE",B9034="DEVOLUÇÃO"),"DESCARTE/DEVOLUÇÃO",IF(AND(D9034="",K9034&lt;&gt;""),"SEM LOTE",IF(AND(Q9034&lt;&gt;"",Q9034&gt;=Parametros!$B$11),"PARADO/SEM GIRO","OK"))))))))))</f>
        <v>PRÓX. VENCIMENTO</v>
      </c>
      <c r="T9034" s="29" t="str">
        <f aca="false">IF(AND($S9034="PARADO/SEM GIRO",$K9034="KG",OR(Painel!$B$5="(Todos)",A9034=Painel!$B$5)*OR(Painel!$E$5="(Todos)",P9034=Painel!$E$5)),$J9034+ROW()/10000000,"")</f>
        <v/>
      </c>
      <c r="U9034" s="29" t="str">
        <f aca="false">IF(AND($S9034="VENCIDO",$K9034="KG",OR(Painel!$B$5="(Todos)",A9034=Painel!$B$5)*OR(Painel!$E$5="(Todos)",P9034=Painel!$E$5)),$J9034+ROW()/10000000,"")</f>
        <v/>
      </c>
    </row>
    <row r="9035" customFormat="false" ht="15" hidden="false" customHeight="false" outlineLevel="0" collapsed="false">
      <c r="A9035" s="29" t="s">
        <v>62</v>
      </c>
      <c r="B9035" s="29" t="s">
        <v>15679</v>
      </c>
      <c r="C9035" s="29" t="s">
        <v>3323</v>
      </c>
      <c r="D9035" s="29" t="s">
        <v>5480</v>
      </c>
      <c r="E9035" s="29" t="n">
        <v>102</v>
      </c>
      <c r="F9035" s="29" t="s">
        <v>268</v>
      </c>
      <c r="G9035" s="29"/>
      <c r="H9035" s="30" t="n">
        <v>1.199</v>
      </c>
      <c r="I9035" s="31" t="n">
        <v>46073</v>
      </c>
      <c r="J9035" s="30" t="n">
        <v>1.199</v>
      </c>
      <c r="K9035" s="29" t="s">
        <v>120</v>
      </c>
      <c r="L9035" s="29" t="s">
        <v>15704</v>
      </c>
      <c r="M9035" s="29"/>
      <c r="N9035" s="29" t="s">
        <v>122</v>
      </c>
      <c r="O9035" s="31" t="n">
        <v>46459</v>
      </c>
      <c r="P9035" s="29" t="s">
        <v>123</v>
      </c>
      <c r="Q9035" s="29" t="n">
        <f aca="false">IFERROR(VALUE(L9035),"")</f>
        <v>375</v>
      </c>
      <c r="R9035" s="29" t="n">
        <f aca="true">IF(O9035="","",O9035-TODAY())</f>
        <v>174</v>
      </c>
      <c r="S9035" s="29" t="str">
        <f aca="false">IF(C9035="&lt;&lt; vazio &gt;&gt;","VAZIA",IF(AND(O9035&lt;&gt;"",R9035&lt;0),"VENCIDO",IF(AND(O9035&lt;&gt;"",R9035&lt;=Parametros!$B$10),"PRÓX. VENCIMENTO",IF(F9035="Q","QUALIDADE",IF(F9035="S","BLOQUEADO",IF(F9035="R","RESTRITO/DEVOLUÇÃO",IF(OR(N9035="QUAR",N9035="QRES"),"QUARENTENA",IF(OR(B9035="DESCARTE",B9035="DEVOLUÇÃO"),"DESCARTE/DEVOLUÇÃO",IF(AND(D9035="",K9035&lt;&gt;""),"SEM LOTE",IF(AND(Q9035&lt;&gt;"",Q9035&gt;=Parametros!$B$11),"PARADO/SEM GIRO","OK"))))))))))</f>
        <v>QUALIDADE</v>
      </c>
      <c r="T9035" s="29" t="str">
        <f aca="false">IF(AND($S9035="PARADO/SEM GIRO",$K9035="KG",OR(Painel!$B$5="(Todos)",A9035=Painel!$B$5)*OR(Painel!$E$5="(Todos)",P9035=Painel!$E$5)),$J9035+ROW()/10000000,"")</f>
        <v/>
      </c>
      <c r="U9035" s="29" t="str">
        <f aca="false">IF(AND($S9035="VENCIDO",$K9035="KG",OR(Painel!$B$5="(Todos)",A9035=Painel!$B$5)*OR(Painel!$E$5="(Todos)",P9035=Painel!$E$5)),$J9035+ROW()/10000000,"")</f>
        <v/>
      </c>
    </row>
    <row r="9036" customFormat="false" ht="15" hidden="false" customHeight="false" outlineLevel="0" collapsed="false">
      <c r="A9036" s="29" t="s">
        <v>62</v>
      </c>
      <c r="B9036" s="29" t="s">
        <v>15679</v>
      </c>
      <c r="C9036" s="29" t="s">
        <v>4862</v>
      </c>
      <c r="D9036" s="29" t="s">
        <v>4863</v>
      </c>
      <c r="E9036" s="29" t="n">
        <v>102</v>
      </c>
      <c r="F9036" s="29" t="s">
        <v>268</v>
      </c>
      <c r="G9036" s="29"/>
      <c r="H9036" s="30" t="n">
        <v>20</v>
      </c>
      <c r="I9036" s="31" t="n">
        <v>45917</v>
      </c>
      <c r="J9036" s="30" t="n">
        <v>20</v>
      </c>
      <c r="K9036" s="29" t="s">
        <v>120</v>
      </c>
      <c r="L9036" s="29" t="s">
        <v>15705</v>
      </c>
      <c r="M9036" s="29"/>
      <c r="N9036" s="29" t="s">
        <v>122</v>
      </c>
      <c r="O9036" s="31" t="n">
        <v>46562</v>
      </c>
      <c r="P9036" s="29" t="s">
        <v>123</v>
      </c>
      <c r="Q9036" s="29" t="n">
        <f aca="false">IFERROR(VALUE(L9036),"")</f>
        <v>368</v>
      </c>
      <c r="R9036" s="29" t="n">
        <f aca="true">IF(O9036="","",O9036-TODAY())</f>
        <v>277</v>
      </c>
      <c r="S9036" s="29" t="str">
        <f aca="false">IF(C9036="&lt;&lt; vazio &gt;&gt;","VAZIA",IF(AND(O9036&lt;&gt;"",R9036&lt;0),"VENCIDO",IF(AND(O9036&lt;&gt;"",R9036&lt;=Parametros!$B$10),"PRÓX. VENCIMENTO",IF(F9036="Q","QUALIDADE",IF(F9036="S","BLOQUEADO",IF(F9036="R","RESTRITO/DEVOLUÇÃO",IF(OR(N9036="QUAR",N9036="QRES"),"QUARENTENA",IF(OR(B9036="DESCARTE",B9036="DEVOLUÇÃO"),"DESCARTE/DEVOLUÇÃO",IF(AND(D9036="",K9036&lt;&gt;""),"SEM LOTE",IF(AND(Q9036&lt;&gt;"",Q9036&gt;=Parametros!$B$11),"PARADO/SEM GIRO","OK"))))))))))</f>
        <v>QUALIDADE</v>
      </c>
      <c r="T9036" s="29" t="str">
        <f aca="false">IF(AND($S9036="PARADO/SEM GIRO",$K9036="KG",OR(Painel!$B$5="(Todos)",A9036=Painel!$B$5)*OR(Painel!$E$5="(Todos)",P9036=Painel!$E$5)),$J9036+ROW()/10000000,"")</f>
        <v/>
      </c>
      <c r="U9036" s="29" t="str">
        <f aca="false">IF(AND($S9036="VENCIDO",$K9036="KG",OR(Painel!$B$5="(Todos)",A9036=Painel!$B$5)*OR(Painel!$E$5="(Todos)",P9036=Painel!$E$5)),$J9036+ROW()/10000000,"")</f>
        <v/>
      </c>
    </row>
    <row r="9037" customFormat="false" ht="15" hidden="false" customHeight="false" outlineLevel="0" collapsed="false">
      <c r="A9037" s="29" t="s">
        <v>62</v>
      </c>
      <c r="B9037" s="29" t="s">
        <v>15679</v>
      </c>
      <c r="C9037" s="29" t="s">
        <v>145</v>
      </c>
      <c r="D9037" s="29" t="s">
        <v>272</v>
      </c>
      <c r="E9037" s="29" t="n">
        <v>102</v>
      </c>
      <c r="F9037" s="29" t="s">
        <v>137</v>
      </c>
      <c r="G9037" s="29"/>
      <c r="H9037" s="30" t="n">
        <v>20.1</v>
      </c>
      <c r="I9037" s="31" t="n">
        <v>46077</v>
      </c>
      <c r="J9037" s="30" t="n">
        <v>20.1</v>
      </c>
      <c r="K9037" s="29" t="s">
        <v>120</v>
      </c>
      <c r="L9037" s="29" t="s">
        <v>11422</v>
      </c>
      <c r="M9037" s="29"/>
      <c r="N9037" s="29" t="s">
        <v>122</v>
      </c>
      <c r="O9037" s="31" t="n">
        <v>46321</v>
      </c>
      <c r="P9037" s="29" t="s">
        <v>123</v>
      </c>
      <c r="Q9037" s="29" t="n">
        <f aca="false">IFERROR(VALUE(L9037),"")</f>
        <v>208</v>
      </c>
      <c r="R9037" s="29" t="n">
        <f aca="true">IF(O9037="","",O9037-TODAY())</f>
        <v>36</v>
      </c>
      <c r="S9037" s="29" t="str">
        <f aca="false">IF(C9037="&lt;&lt; vazio &gt;&gt;","VAZIA",IF(AND(O9037&lt;&gt;"",R9037&lt;0),"VENCIDO",IF(AND(O9037&lt;&gt;"",R9037&lt;=Parametros!$B$10),"PRÓX. VENCIMENTO",IF(F9037="Q","QUALIDADE",IF(F9037="S","BLOQUEADO",IF(F9037="R","RESTRITO/DEVOLUÇÃO",IF(OR(N9037="QUAR",N9037="QRES"),"QUARENTENA",IF(OR(B9037="DESCARTE",B9037="DEVOLUÇÃO"),"DESCARTE/DEVOLUÇÃO",IF(AND(D9037="",K9037&lt;&gt;""),"SEM LOTE",IF(AND(Q9037&lt;&gt;"",Q9037&gt;=Parametros!$B$11),"PARADO/SEM GIRO","OK"))))))))))</f>
        <v>PRÓX. VENCIMENTO</v>
      </c>
      <c r="T9037" s="29" t="str">
        <f aca="false">IF(AND($S9037="PARADO/SEM GIRO",$K9037="KG",OR(Painel!$B$5="(Todos)",A9037=Painel!$B$5)*OR(Painel!$E$5="(Todos)",P9037=Painel!$E$5)),$J9037+ROW()/10000000,"")</f>
        <v/>
      </c>
      <c r="U9037" s="29" t="str">
        <f aca="false">IF(AND($S9037="VENCIDO",$K9037="KG",OR(Painel!$B$5="(Todos)",A9037=Painel!$B$5)*OR(Painel!$E$5="(Todos)",P9037=Painel!$E$5)),$J9037+ROW()/10000000,"")</f>
        <v/>
      </c>
    </row>
    <row r="9038" customFormat="false" ht="15" hidden="false" customHeight="false" outlineLevel="0" collapsed="false">
      <c r="A9038" s="29" t="s">
        <v>62</v>
      </c>
      <c r="B9038" s="29" t="s">
        <v>15679</v>
      </c>
      <c r="C9038" s="29" t="s">
        <v>145</v>
      </c>
      <c r="D9038" s="29" t="s">
        <v>15597</v>
      </c>
      <c r="E9038" s="29" t="n">
        <v>102</v>
      </c>
      <c r="F9038" s="29" t="s">
        <v>268</v>
      </c>
      <c r="G9038" s="29"/>
      <c r="H9038" s="30" t="n">
        <v>52.26</v>
      </c>
      <c r="I9038" s="31" t="n">
        <v>45941</v>
      </c>
      <c r="J9038" s="30" t="n">
        <v>52.26</v>
      </c>
      <c r="K9038" s="29" t="s">
        <v>120</v>
      </c>
      <c r="L9038" s="29" t="s">
        <v>15706</v>
      </c>
      <c r="M9038" s="29"/>
      <c r="N9038" s="29" t="s">
        <v>122</v>
      </c>
      <c r="O9038" s="31" t="n">
        <v>46384</v>
      </c>
      <c r="P9038" s="29" t="s">
        <v>123</v>
      </c>
      <c r="Q9038" s="29" t="n">
        <f aca="false">IFERROR(VALUE(L9038),"")</f>
        <v>348</v>
      </c>
      <c r="R9038" s="29" t="n">
        <f aca="true">IF(O9038="","",O9038-TODAY())</f>
        <v>99</v>
      </c>
      <c r="S9038" s="29" t="str">
        <f aca="false">IF(C9038="&lt;&lt; vazio &gt;&gt;","VAZIA",IF(AND(O9038&lt;&gt;"",R9038&lt;0),"VENCIDO",IF(AND(O9038&lt;&gt;"",R9038&lt;=Parametros!$B$10),"PRÓX. VENCIMENTO",IF(F9038="Q","QUALIDADE",IF(F9038="S","BLOQUEADO",IF(F9038="R","RESTRITO/DEVOLUÇÃO",IF(OR(N9038="QUAR",N9038="QRES"),"QUARENTENA",IF(OR(B9038="DESCARTE",B9038="DEVOLUÇÃO"),"DESCARTE/DEVOLUÇÃO",IF(AND(D9038="",K9038&lt;&gt;""),"SEM LOTE",IF(AND(Q9038&lt;&gt;"",Q9038&gt;=Parametros!$B$11),"PARADO/SEM GIRO","OK"))))))))))</f>
        <v>QUALIDADE</v>
      </c>
      <c r="T9038" s="29" t="str">
        <f aca="false">IF(AND($S9038="PARADO/SEM GIRO",$K9038="KG",OR(Painel!$B$5="(Todos)",A9038=Painel!$B$5)*OR(Painel!$E$5="(Todos)",P9038=Painel!$E$5)),$J9038+ROW()/10000000,"")</f>
        <v/>
      </c>
      <c r="U9038" s="29" t="str">
        <f aca="false">IF(AND($S9038="VENCIDO",$K9038="KG",OR(Painel!$B$5="(Todos)",A9038=Painel!$B$5)*OR(Painel!$E$5="(Todos)",P9038=Painel!$E$5)),$J9038+ROW()/10000000,"")</f>
        <v/>
      </c>
    </row>
    <row r="9039" customFormat="false" ht="15" hidden="false" customHeight="false" outlineLevel="0" collapsed="false">
      <c r="A9039" s="29" t="s">
        <v>62</v>
      </c>
      <c r="B9039" s="29" t="s">
        <v>15679</v>
      </c>
      <c r="C9039" s="29" t="s">
        <v>145</v>
      </c>
      <c r="D9039" s="29" t="s">
        <v>146</v>
      </c>
      <c r="E9039" s="29" t="n">
        <v>102</v>
      </c>
      <c r="F9039" s="29" t="s">
        <v>268</v>
      </c>
      <c r="G9039" s="29"/>
      <c r="H9039" s="30" t="n">
        <v>20.1</v>
      </c>
      <c r="I9039" s="31" t="n">
        <v>45996</v>
      </c>
      <c r="J9039" s="30" t="n">
        <v>20.1</v>
      </c>
      <c r="K9039" s="29" t="s">
        <v>120</v>
      </c>
      <c r="L9039" s="29" t="s">
        <v>15707</v>
      </c>
      <c r="M9039" s="29"/>
      <c r="N9039" s="29" t="s">
        <v>122</v>
      </c>
      <c r="O9039" s="31" t="n">
        <v>46401</v>
      </c>
      <c r="P9039" s="29" t="s">
        <v>123</v>
      </c>
      <c r="Q9039" s="29" t="n">
        <f aca="false">IFERROR(VALUE(L9039),"")</f>
        <v>289</v>
      </c>
      <c r="R9039" s="29" t="n">
        <f aca="true">IF(O9039="","",O9039-TODAY())</f>
        <v>116</v>
      </c>
      <c r="S9039" s="29" t="str">
        <f aca="false">IF(C9039="&lt;&lt; vazio &gt;&gt;","VAZIA",IF(AND(O9039&lt;&gt;"",R9039&lt;0),"VENCIDO",IF(AND(O9039&lt;&gt;"",R9039&lt;=Parametros!$B$10),"PRÓX. VENCIMENTO",IF(F9039="Q","QUALIDADE",IF(F9039="S","BLOQUEADO",IF(F9039="R","RESTRITO/DEVOLUÇÃO",IF(OR(N9039="QUAR",N9039="QRES"),"QUARENTENA",IF(OR(B9039="DESCARTE",B9039="DEVOLUÇÃO"),"DESCARTE/DEVOLUÇÃO",IF(AND(D9039="",K9039&lt;&gt;""),"SEM LOTE",IF(AND(Q9039&lt;&gt;"",Q9039&gt;=Parametros!$B$11),"PARADO/SEM GIRO","OK"))))))))))</f>
        <v>QUALIDADE</v>
      </c>
      <c r="T9039" s="29" t="str">
        <f aca="false">IF(AND($S9039="PARADO/SEM GIRO",$K9039="KG",OR(Painel!$B$5="(Todos)",A9039=Painel!$B$5)*OR(Painel!$E$5="(Todos)",P9039=Painel!$E$5)),$J9039+ROW()/10000000,"")</f>
        <v/>
      </c>
      <c r="U9039" s="29" t="str">
        <f aca="false">IF(AND($S9039="VENCIDO",$K9039="KG",OR(Painel!$B$5="(Todos)",A9039=Painel!$B$5)*OR(Painel!$E$5="(Todos)",P9039=Painel!$E$5)),$J9039+ROW()/10000000,"")</f>
        <v/>
      </c>
    </row>
    <row r="9040" customFormat="false" ht="15" hidden="false" customHeight="false" outlineLevel="0" collapsed="false">
      <c r="A9040" s="29" t="s">
        <v>62</v>
      </c>
      <c r="B9040" s="29" t="s">
        <v>15679</v>
      </c>
      <c r="C9040" s="29" t="s">
        <v>145</v>
      </c>
      <c r="D9040" s="29" t="s">
        <v>15708</v>
      </c>
      <c r="E9040" s="29" t="n">
        <v>102</v>
      </c>
      <c r="F9040" s="29"/>
      <c r="G9040" s="29"/>
      <c r="H9040" s="30" t="n">
        <v>12.06</v>
      </c>
      <c r="I9040" s="31" t="n">
        <v>46183</v>
      </c>
      <c r="J9040" s="30" t="n">
        <v>12.06</v>
      </c>
      <c r="K9040" s="29" t="s">
        <v>120</v>
      </c>
      <c r="L9040" s="29" t="s">
        <v>1096</v>
      </c>
      <c r="M9040" s="29"/>
      <c r="N9040" s="29" t="s">
        <v>122</v>
      </c>
      <c r="O9040" s="31" t="n">
        <v>46486</v>
      </c>
      <c r="P9040" s="29" t="s">
        <v>123</v>
      </c>
      <c r="Q9040" s="29" t="n">
        <f aca="false">IFERROR(VALUE(L9040),"")</f>
        <v>102</v>
      </c>
      <c r="R9040" s="29" t="n">
        <f aca="true">IF(O9040="","",O9040-TODAY())</f>
        <v>201</v>
      </c>
      <c r="S9040" s="29" t="str">
        <f aca="false">IF(C9040="&lt;&lt; vazio &gt;&gt;","VAZIA",IF(AND(O9040&lt;&gt;"",R9040&lt;0),"VENCIDO",IF(AND(O9040&lt;&gt;"",R9040&lt;=Parametros!$B$10),"PRÓX. VENCIMENTO",IF(F9040="Q","QUALIDADE",IF(F9040="S","BLOQUEADO",IF(F9040="R","RESTRITO/DEVOLUÇÃO",IF(OR(N9040="QUAR",N9040="QRES"),"QUARENTENA",IF(OR(B9040="DESCARTE",B9040="DEVOLUÇÃO"),"DESCARTE/DEVOLUÇÃO",IF(AND(D9040="",K9040&lt;&gt;""),"SEM LOTE",IF(AND(Q9040&lt;&gt;"",Q9040&gt;=Parametros!$B$11),"PARADO/SEM GIRO","OK"))))))))))</f>
        <v>PARADO/SEM GIRO</v>
      </c>
      <c r="T9040" s="29" t="n">
        <f aca="false">IF(AND($S9040="PARADO/SEM GIRO",$K9040="KG",OR(Painel!$B$5="(Todos)",A9040=Painel!$B$5)*OR(Painel!$E$5="(Todos)",P9040=Painel!$E$5)),$J9040+ROW()/10000000,"")</f>
        <v>12.060904</v>
      </c>
      <c r="U9040" s="29" t="str">
        <f aca="false">IF(AND($S9040="VENCIDO",$K9040="KG",OR(Painel!$B$5="(Todos)",A9040=Painel!$B$5)*OR(Painel!$E$5="(Todos)",P9040=Painel!$E$5)),$J9040+ROW()/10000000,"")</f>
        <v/>
      </c>
    </row>
    <row r="9041" customFormat="false" ht="15" hidden="false" customHeight="false" outlineLevel="0" collapsed="false">
      <c r="A9041" s="29" t="s">
        <v>62</v>
      </c>
      <c r="B9041" s="29" t="s">
        <v>15679</v>
      </c>
      <c r="C9041" s="29" t="s">
        <v>145</v>
      </c>
      <c r="D9041" s="29" t="s">
        <v>4867</v>
      </c>
      <c r="E9041" s="29" t="n">
        <v>102</v>
      </c>
      <c r="F9041" s="29"/>
      <c r="G9041" s="29"/>
      <c r="H9041" s="30" t="n">
        <v>14.07</v>
      </c>
      <c r="I9041" s="31" t="n">
        <v>46252</v>
      </c>
      <c r="J9041" s="30" t="n">
        <v>14.07</v>
      </c>
      <c r="K9041" s="29" t="s">
        <v>120</v>
      </c>
      <c r="L9041" s="29" t="s">
        <v>1636</v>
      </c>
      <c r="M9041" s="29"/>
      <c r="N9041" s="29" t="s">
        <v>122</v>
      </c>
      <c r="O9041" s="31" t="n">
        <v>46487</v>
      </c>
      <c r="P9041" s="29" t="s">
        <v>123</v>
      </c>
      <c r="Q9041" s="29" t="n">
        <f aca="false">IFERROR(VALUE(L9041),"")</f>
        <v>52</v>
      </c>
      <c r="R9041" s="29" t="n">
        <f aca="true">IF(O9041="","",O9041-TODAY())</f>
        <v>202</v>
      </c>
      <c r="S9041" s="29" t="str">
        <f aca="false">IF(C9041="&lt;&lt; vazio &gt;&gt;","VAZIA",IF(AND(O9041&lt;&gt;"",R9041&lt;0),"VENCIDO",IF(AND(O9041&lt;&gt;"",R9041&lt;=Parametros!$B$10),"PRÓX. VENCIMENTO",IF(F9041="Q","QUALIDADE",IF(F9041="S","BLOQUEADO",IF(F9041="R","RESTRITO/DEVOLUÇÃO",IF(OR(N9041="QUAR",N9041="QRES"),"QUARENTENA",IF(OR(B9041="DESCARTE",B9041="DEVOLUÇÃO"),"DESCARTE/DEVOLUÇÃO",IF(AND(D9041="",K9041&lt;&gt;""),"SEM LOTE",IF(AND(Q9041&lt;&gt;"",Q9041&gt;=Parametros!$B$11),"PARADO/SEM GIRO","OK"))))))))))</f>
        <v>OK</v>
      </c>
      <c r="T9041" s="29" t="str">
        <f aca="false">IF(AND($S9041="PARADO/SEM GIRO",$K9041="KG",OR(Painel!$B$5="(Todos)",A9041=Painel!$B$5)*OR(Painel!$E$5="(Todos)",P9041=Painel!$E$5)),$J9041+ROW()/10000000,"")</f>
        <v/>
      </c>
      <c r="U9041" s="29" t="str">
        <f aca="false">IF(AND($S9041="VENCIDO",$K9041="KG",OR(Painel!$B$5="(Todos)",A9041=Painel!$B$5)*OR(Painel!$E$5="(Todos)",P9041=Painel!$E$5)),$J9041+ROW()/10000000,"")</f>
        <v/>
      </c>
    </row>
    <row r="9042" customFormat="false" ht="15" hidden="false" customHeight="false" outlineLevel="0" collapsed="false">
      <c r="A9042" s="29" t="s">
        <v>62</v>
      </c>
      <c r="B9042" s="29" t="s">
        <v>15679</v>
      </c>
      <c r="C9042" s="29" t="s">
        <v>4777</v>
      </c>
      <c r="D9042" s="29" t="s">
        <v>15709</v>
      </c>
      <c r="E9042" s="29" t="n">
        <v>102</v>
      </c>
      <c r="F9042" s="29" t="s">
        <v>268</v>
      </c>
      <c r="G9042" s="29"/>
      <c r="H9042" s="30" t="n">
        <v>280</v>
      </c>
      <c r="I9042" s="31" t="n">
        <v>45927</v>
      </c>
      <c r="J9042" s="30" t="n">
        <v>280</v>
      </c>
      <c r="K9042" s="29" t="s">
        <v>120</v>
      </c>
      <c r="L9042" s="29" t="s">
        <v>15710</v>
      </c>
      <c r="M9042" s="29"/>
      <c r="N9042" s="29" t="s">
        <v>122</v>
      </c>
      <c r="O9042" s="31" t="n">
        <v>46370</v>
      </c>
      <c r="P9042" s="29" t="s">
        <v>123</v>
      </c>
      <c r="Q9042" s="29" t="n">
        <f aca="false">IFERROR(VALUE(L9042),"")</f>
        <v>358</v>
      </c>
      <c r="R9042" s="29" t="n">
        <f aca="true">IF(O9042="","",O9042-TODAY())</f>
        <v>85</v>
      </c>
      <c r="S9042" s="29" t="str">
        <f aca="false">IF(C9042="&lt;&lt; vazio &gt;&gt;","VAZIA",IF(AND(O9042&lt;&gt;"",R9042&lt;0),"VENCIDO",IF(AND(O9042&lt;&gt;"",R9042&lt;=Parametros!$B$10),"PRÓX. VENCIMENTO",IF(F9042="Q","QUALIDADE",IF(F9042="S","BLOQUEADO",IF(F9042="R","RESTRITO/DEVOLUÇÃO",IF(OR(N9042="QUAR",N9042="QRES"),"QUARENTENA",IF(OR(B9042="DESCARTE",B9042="DEVOLUÇÃO"),"DESCARTE/DEVOLUÇÃO",IF(AND(D9042="",K9042&lt;&gt;""),"SEM LOTE",IF(AND(Q9042&lt;&gt;"",Q9042&gt;=Parametros!$B$11),"PARADO/SEM GIRO","OK"))))))))))</f>
        <v>QUALIDADE</v>
      </c>
      <c r="T9042" s="29" t="str">
        <f aca="false">IF(AND($S9042="PARADO/SEM GIRO",$K9042="KG",OR(Painel!$B$5="(Todos)",A9042=Painel!$B$5)*OR(Painel!$E$5="(Todos)",P9042=Painel!$E$5)),$J9042+ROW()/10000000,"")</f>
        <v/>
      </c>
      <c r="U9042" s="29" t="str">
        <f aca="false">IF(AND($S9042="VENCIDO",$K9042="KG",OR(Painel!$B$5="(Todos)",A9042=Painel!$B$5)*OR(Painel!$E$5="(Todos)",P9042=Painel!$E$5)),$J9042+ROW()/10000000,"")</f>
        <v/>
      </c>
    </row>
    <row r="9043" customFormat="false" ht="15" hidden="false" customHeight="false" outlineLevel="0" collapsed="false">
      <c r="A9043" s="29" t="s">
        <v>62</v>
      </c>
      <c r="B9043" s="29" t="s">
        <v>15679</v>
      </c>
      <c r="C9043" s="29" t="s">
        <v>4777</v>
      </c>
      <c r="D9043" s="29" t="s">
        <v>15529</v>
      </c>
      <c r="E9043" s="29" t="n">
        <v>102</v>
      </c>
      <c r="F9043" s="29" t="s">
        <v>268</v>
      </c>
      <c r="G9043" s="29"/>
      <c r="H9043" s="30" t="n">
        <v>20</v>
      </c>
      <c r="I9043" s="31" t="n">
        <v>45938</v>
      </c>
      <c r="J9043" s="30" t="n">
        <v>20</v>
      </c>
      <c r="K9043" s="29" t="s">
        <v>120</v>
      </c>
      <c r="L9043" s="29" t="s">
        <v>15711</v>
      </c>
      <c r="M9043" s="29"/>
      <c r="N9043" s="29" t="s">
        <v>122</v>
      </c>
      <c r="O9043" s="31" t="n">
        <v>46380</v>
      </c>
      <c r="P9043" s="29" t="s">
        <v>123</v>
      </c>
      <c r="Q9043" s="29" t="n">
        <f aca="false">IFERROR(VALUE(L9043),"")</f>
        <v>347</v>
      </c>
      <c r="R9043" s="29" t="n">
        <f aca="true">IF(O9043="","",O9043-TODAY())</f>
        <v>95</v>
      </c>
      <c r="S9043" s="29" t="str">
        <f aca="false">IF(C9043="&lt;&lt; vazio &gt;&gt;","VAZIA",IF(AND(O9043&lt;&gt;"",R9043&lt;0),"VENCIDO",IF(AND(O9043&lt;&gt;"",R9043&lt;=Parametros!$B$10),"PRÓX. VENCIMENTO",IF(F9043="Q","QUALIDADE",IF(F9043="S","BLOQUEADO",IF(F9043="R","RESTRITO/DEVOLUÇÃO",IF(OR(N9043="QUAR",N9043="QRES"),"QUARENTENA",IF(OR(B9043="DESCARTE",B9043="DEVOLUÇÃO"),"DESCARTE/DEVOLUÇÃO",IF(AND(D9043="",K9043&lt;&gt;""),"SEM LOTE",IF(AND(Q9043&lt;&gt;"",Q9043&gt;=Parametros!$B$11),"PARADO/SEM GIRO","OK"))))))))))</f>
        <v>QUALIDADE</v>
      </c>
      <c r="T9043" s="29" t="str">
        <f aca="false">IF(AND($S9043="PARADO/SEM GIRO",$K9043="KG",OR(Painel!$B$5="(Todos)",A9043=Painel!$B$5)*OR(Painel!$E$5="(Todos)",P9043=Painel!$E$5)),$J9043+ROW()/10000000,"")</f>
        <v/>
      </c>
      <c r="U9043" s="29" t="str">
        <f aca="false">IF(AND($S9043="VENCIDO",$K9043="KG",OR(Painel!$B$5="(Todos)",A9043=Painel!$B$5)*OR(Painel!$E$5="(Todos)",P9043=Painel!$E$5)),$J9043+ROW()/10000000,"")</f>
        <v/>
      </c>
    </row>
    <row r="9044" customFormat="false" ht="15" hidden="false" customHeight="false" outlineLevel="0" collapsed="false">
      <c r="A9044" s="29" t="s">
        <v>62</v>
      </c>
      <c r="B9044" s="29" t="s">
        <v>15679</v>
      </c>
      <c r="C9044" s="29" t="s">
        <v>10698</v>
      </c>
      <c r="D9044" s="29" t="s">
        <v>10699</v>
      </c>
      <c r="E9044" s="29" t="n">
        <v>102</v>
      </c>
      <c r="F9044" s="29"/>
      <c r="G9044" s="29"/>
      <c r="H9044" s="30" t="n">
        <v>10</v>
      </c>
      <c r="I9044" s="31" t="n">
        <v>46116</v>
      </c>
      <c r="J9044" s="30" t="n">
        <v>10</v>
      </c>
      <c r="K9044" s="29" t="s">
        <v>120</v>
      </c>
      <c r="L9044" s="29" t="s">
        <v>10701</v>
      </c>
      <c r="M9044" s="29"/>
      <c r="N9044" s="29" t="s">
        <v>122</v>
      </c>
      <c r="O9044" s="31" t="n">
        <v>46429</v>
      </c>
      <c r="P9044" s="29" t="s">
        <v>123</v>
      </c>
      <c r="Q9044" s="29" t="n">
        <f aca="false">IFERROR(VALUE(L9044),"")</f>
        <v>169</v>
      </c>
      <c r="R9044" s="29" t="n">
        <f aca="true">IF(O9044="","",O9044-TODAY())</f>
        <v>144</v>
      </c>
      <c r="S9044" s="29" t="str">
        <f aca="false">IF(C9044="&lt;&lt; vazio &gt;&gt;","VAZIA",IF(AND(O9044&lt;&gt;"",R9044&lt;0),"VENCIDO",IF(AND(O9044&lt;&gt;"",R9044&lt;=Parametros!$B$10),"PRÓX. VENCIMENTO",IF(F9044="Q","QUALIDADE",IF(F9044="S","BLOQUEADO",IF(F9044="R","RESTRITO/DEVOLUÇÃO",IF(OR(N9044="QUAR",N9044="QRES"),"QUARENTENA",IF(OR(B9044="DESCARTE",B9044="DEVOLUÇÃO"),"DESCARTE/DEVOLUÇÃO",IF(AND(D9044="",K9044&lt;&gt;""),"SEM LOTE",IF(AND(Q9044&lt;&gt;"",Q9044&gt;=Parametros!$B$11),"PARADO/SEM GIRO","OK"))))))))))</f>
        <v>PARADO/SEM GIRO</v>
      </c>
      <c r="T9044" s="29" t="n">
        <f aca="false">IF(AND($S9044="PARADO/SEM GIRO",$K9044="KG",OR(Painel!$B$5="(Todos)",A9044=Painel!$B$5)*OR(Painel!$E$5="(Todos)",P9044=Painel!$E$5)),$J9044+ROW()/10000000,"")</f>
        <v>10.0009044</v>
      </c>
      <c r="U9044" s="29" t="str">
        <f aca="false">IF(AND($S9044="VENCIDO",$K9044="KG",OR(Painel!$B$5="(Todos)",A9044=Painel!$B$5)*OR(Painel!$E$5="(Todos)",P9044=Painel!$E$5)),$J9044+ROW()/10000000,"")</f>
        <v/>
      </c>
    </row>
    <row r="9045" customFormat="false" ht="15" hidden="false" customHeight="false" outlineLevel="0" collapsed="false">
      <c r="A9045" s="29" t="s">
        <v>62</v>
      </c>
      <c r="B9045" s="29" t="s">
        <v>15679</v>
      </c>
      <c r="C9045" s="29" t="s">
        <v>354</v>
      </c>
      <c r="D9045" s="29" t="s">
        <v>15712</v>
      </c>
      <c r="E9045" s="29" t="n">
        <v>102</v>
      </c>
      <c r="F9045" s="29" t="s">
        <v>268</v>
      </c>
      <c r="G9045" s="29"/>
      <c r="H9045" s="30" t="n">
        <v>13.995</v>
      </c>
      <c r="I9045" s="31" t="n">
        <v>45918</v>
      </c>
      <c r="J9045" s="30" t="n">
        <v>13.995</v>
      </c>
      <c r="K9045" s="29" t="s">
        <v>125</v>
      </c>
      <c r="L9045" s="29" t="s">
        <v>9966</v>
      </c>
      <c r="M9045" s="29"/>
      <c r="N9045" s="29" t="s">
        <v>122</v>
      </c>
      <c r="O9045" s="31" t="n">
        <v>46550</v>
      </c>
      <c r="P9045" s="29" t="s">
        <v>123</v>
      </c>
      <c r="Q9045" s="29" t="n">
        <f aca="false">IFERROR(VALUE(L9045),"")</f>
        <v>367</v>
      </c>
      <c r="R9045" s="29" t="n">
        <f aca="true">IF(O9045="","",O9045-TODAY())</f>
        <v>265</v>
      </c>
      <c r="S9045" s="29" t="str">
        <f aca="false">IF(C9045="&lt;&lt; vazio &gt;&gt;","VAZIA",IF(AND(O9045&lt;&gt;"",R9045&lt;0),"VENCIDO",IF(AND(O9045&lt;&gt;"",R9045&lt;=Parametros!$B$10),"PRÓX. VENCIMENTO",IF(F9045="Q","QUALIDADE",IF(F9045="S","BLOQUEADO",IF(F9045="R","RESTRITO/DEVOLUÇÃO",IF(OR(N9045="QUAR",N9045="QRES"),"QUARENTENA",IF(OR(B9045="DESCARTE",B9045="DEVOLUÇÃO"),"DESCARTE/DEVOLUÇÃO",IF(AND(D9045="",K9045&lt;&gt;""),"SEM LOTE",IF(AND(Q9045&lt;&gt;"",Q9045&gt;=Parametros!$B$11),"PARADO/SEM GIRO","OK"))))))))))</f>
        <v>QUALIDADE</v>
      </c>
      <c r="T9045" s="29" t="str">
        <f aca="false">IF(AND($S9045="PARADO/SEM GIRO",$K9045="KG",OR(Painel!$B$5="(Todos)",A9045=Painel!$B$5)*OR(Painel!$E$5="(Todos)",P9045=Painel!$E$5)),$J9045+ROW()/10000000,"")</f>
        <v/>
      </c>
      <c r="U9045" s="29" t="str">
        <f aca="false">IF(AND($S9045="VENCIDO",$K9045="KG",OR(Painel!$B$5="(Todos)",A9045=Painel!$B$5)*OR(Painel!$E$5="(Todos)",P9045=Painel!$E$5)),$J9045+ROW()/10000000,"")</f>
        <v/>
      </c>
    </row>
    <row r="9046" customFormat="false" ht="15" hidden="false" customHeight="false" outlineLevel="0" collapsed="false">
      <c r="A9046" s="29" t="s">
        <v>62</v>
      </c>
      <c r="B9046" s="29" t="s">
        <v>15679</v>
      </c>
      <c r="C9046" s="29" t="s">
        <v>354</v>
      </c>
      <c r="D9046" s="29" t="s">
        <v>15713</v>
      </c>
      <c r="E9046" s="29" t="n">
        <v>102</v>
      </c>
      <c r="F9046" s="29" t="s">
        <v>268</v>
      </c>
      <c r="G9046" s="29"/>
      <c r="H9046" s="30" t="n">
        <v>15</v>
      </c>
      <c r="I9046" s="31" t="n">
        <v>45967</v>
      </c>
      <c r="J9046" s="30" t="n">
        <v>15</v>
      </c>
      <c r="K9046" s="29" t="s">
        <v>125</v>
      </c>
      <c r="L9046" s="29" t="s">
        <v>11219</v>
      </c>
      <c r="M9046" s="29"/>
      <c r="N9046" s="29" t="s">
        <v>122</v>
      </c>
      <c r="O9046" s="31" t="n">
        <v>46572</v>
      </c>
      <c r="P9046" s="29" t="s">
        <v>123</v>
      </c>
      <c r="Q9046" s="29" t="n">
        <f aca="false">IFERROR(VALUE(L9046),"")</f>
        <v>318</v>
      </c>
      <c r="R9046" s="29" t="n">
        <f aca="true">IF(O9046="","",O9046-TODAY())</f>
        <v>287</v>
      </c>
      <c r="S9046" s="29" t="str">
        <f aca="false">IF(C9046="&lt;&lt; vazio &gt;&gt;","VAZIA",IF(AND(O9046&lt;&gt;"",R9046&lt;0),"VENCIDO",IF(AND(O9046&lt;&gt;"",R9046&lt;=Parametros!$B$10),"PRÓX. VENCIMENTO",IF(F9046="Q","QUALIDADE",IF(F9046="S","BLOQUEADO",IF(F9046="R","RESTRITO/DEVOLUÇÃO",IF(OR(N9046="QUAR",N9046="QRES"),"QUARENTENA",IF(OR(B9046="DESCARTE",B9046="DEVOLUÇÃO"),"DESCARTE/DEVOLUÇÃO",IF(AND(D9046="",K9046&lt;&gt;""),"SEM LOTE",IF(AND(Q9046&lt;&gt;"",Q9046&gt;=Parametros!$B$11),"PARADO/SEM GIRO","OK"))))))))))</f>
        <v>QUALIDADE</v>
      </c>
      <c r="T9046" s="29" t="str">
        <f aca="false">IF(AND($S9046="PARADO/SEM GIRO",$K9046="KG",OR(Painel!$B$5="(Todos)",A9046=Painel!$B$5)*OR(Painel!$E$5="(Todos)",P9046=Painel!$E$5)),$J9046+ROW()/10000000,"")</f>
        <v/>
      </c>
      <c r="U9046" s="29" t="str">
        <f aca="false">IF(AND($S9046="VENCIDO",$K9046="KG",OR(Painel!$B$5="(Todos)",A9046=Painel!$B$5)*OR(Painel!$E$5="(Todos)",P9046=Painel!$E$5)),$J9046+ROW()/10000000,"")</f>
        <v/>
      </c>
    </row>
    <row r="9047" customFormat="false" ht="15" hidden="false" customHeight="false" outlineLevel="0" collapsed="false">
      <c r="A9047" s="29" t="s">
        <v>62</v>
      </c>
      <c r="B9047" s="29" t="s">
        <v>15679</v>
      </c>
      <c r="C9047" s="29" t="s">
        <v>5516</v>
      </c>
      <c r="D9047" s="29" t="s">
        <v>7573</v>
      </c>
      <c r="E9047" s="29" t="n">
        <v>102</v>
      </c>
      <c r="F9047" s="29" t="s">
        <v>268</v>
      </c>
      <c r="G9047" s="29"/>
      <c r="H9047" s="30" t="n">
        <v>4</v>
      </c>
      <c r="I9047" s="31" t="n">
        <v>45855</v>
      </c>
      <c r="J9047" s="30" t="n">
        <v>4</v>
      </c>
      <c r="K9047" s="29" t="s">
        <v>120</v>
      </c>
      <c r="L9047" s="29" t="s">
        <v>10719</v>
      </c>
      <c r="M9047" s="29"/>
      <c r="N9047" s="29" t="s">
        <v>122</v>
      </c>
      <c r="O9047" s="31" t="n">
        <v>46316</v>
      </c>
      <c r="P9047" s="29" t="s">
        <v>123</v>
      </c>
      <c r="Q9047" s="29" t="n">
        <f aca="false">IFERROR(VALUE(L9047),"")</f>
        <v>430</v>
      </c>
      <c r="R9047" s="29" t="n">
        <f aca="true">IF(O9047="","",O9047-TODAY())</f>
        <v>31</v>
      </c>
      <c r="S9047" s="29" t="str">
        <f aca="false">IF(C9047="&lt;&lt; vazio &gt;&gt;","VAZIA",IF(AND(O9047&lt;&gt;"",R9047&lt;0),"VENCIDO",IF(AND(O9047&lt;&gt;"",R9047&lt;=Parametros!$B$10),"PRÓX. VENCIMENTO",IF(F9047="Q","QUALIDADE",IF(F9047="S","BLOQUEADO",IF(F9047="R","RESTRITO/DEVOLUÇÃO",IF(OR(N9047="QUAR",N9047="QRES"),"QUARENTENA",IF(OR(B9047="DESCARTE",B9047="DEVOLUÇÃO"),"DESCARTE/DEVOLUÇÃO",IF(AND(D9047="",K9047&lt;&gt;""),"SEM LOTE",IF(AND(Q9047&lt;&gt;"",Q9047&gt;=Parametros!$B$11),"PARADO/SEM GIRO","OK"))))))))))</f>
        <v>PRÓX. VENCIMENTO</v>
      </c>
      <c r="T9047" s="29" t="str">
        <f aca="false">IF(AND($S9047="PARADO/SEM GIRO",$K9047="KG",OR(Painel!$B$5="(Todos)",A9047=Painel!$B$5)*OR(Painel!$E$5="(Todos)",P9047=Painel!$E$5)),$J9047+ROW()/10000000,"")</f>
        <v/>
      </c>
      <c r="U9047" s="29" t="str">
        <f aca="false">IF(AND($S9047="VENCIDO",$K9047="KG",OR(Painel!$B$5="(Todos)",A9047=Painel!$B$5)*OR(Painel!$E$5="(Todos)",P9047=Painel!$E$5)),$J9047+ROW()/10000000,"")</f>
        <v/>
      </c>
    </row>
    <row r="9048" customFormat="false" ht="15" hidden="false" customHeight="false" outlineLevel="0" collapsed="false">
      <c r="A9048" s="29" t="s">
        <v>62</v>
      </c>
      <c r="B9048" s="29" t="s">
        <v>15679</v>
      </c>
      <c r="C9048" s="29" t="s">
        <v>5516</v>
      </c>
      <c r="D9048" s="29" t="s">
        <v>7265</v>
      </c>
      <c r="E9048" s="29" t="n">
        <v>102</v>
      </c>
      <c r="F9048" s="29"/>
      <c r="G9048" s="29"/>
      <c r="H9048" s="30" t="n">
        <v>3</v>
      </c>
      <c r="I9048" s="31" t="n">
        <v>46212</v>
      </c>
      <c r="J9048" s="30" t="n">
        <v>3</v>
      </c>
      <c r="K9048" s="29" t="s">
        <v>120</v>
      </c>
      <c r="L9048" s="29" t="s">
        <v>2502</v>
      </c>
      <c r="M9048" s="29"/>
      <c r="N9048" s="29" t="s">
        <v>122</v>
      </c>
      <c r="O9048" s="29"/>
      <c r="P9048" s="29" t="s">
        <v>123</v>
      </c>
      <c r="Q9048" s="29" t="n">
        <f aca="false">IFERROR(VALUE(L9048),"")</f>
        <v>73</v>
      </c>
      <c r="R9048" s="29" t="str">
        <f aca="true">IF(O9048="","",O9048-TODAY())</f>
        <v/>
      </c>
      <c r="S9048" s="29" t="str">
        <f aca="false">IF(C9048="&lt;&lt; vazio &gt;&gt;","VAZIA",IF(AND(O9048&lt;&gt;"",R9048&lt;0),"VENCIDO",IF(AND(O9048&lt;&gt;"",R9048&lt;=Parametros!$B$10),"PRÓX. VENCIMENTO",IF(F9048="Q","QUALIDADE",IF(F9048="S","BLOQUEADO",IF(F9048="R","RESTRITO/DEVOLUÇÃO",IF(OR(N9048="QUAR",N9048="QRES"),"QUARENTENA",IF(OR(B9048="DESCARTE",B9048="DEVOLUÇÃO"),"DESCARTE/DEVOLUÇÃO",IF(AND(D9048="",K9048&lt;&gt;""),"SEM LOTE",IF(AND(Q9048&lt;&gt;"",Q9048&gt;=Parametros!$B$11),"PARADO/SEM GIRO","OK"))))))))))</f>
        <v>OK</v>
      </c>
      <c r="T9048" s="29" t="str">
        <f aca="false">IF(AND($S9048="PARADO/SEM GIRO",$K9048="KG",OR(Painel!$B$5="(Todos)",A9048=Painel!$B$5)*OR(Painel!$E$5="(Todos)",P9048=Painel!$E$5)),$J9048+ROW()/10000000,"")</f>
        <v/>
      </c>
      <c r="U9048" s="29" t="str">
        <f aca="false">IF(AND($S9048="VENCIDO",$K9048="KG",OR(Painel!$B$5="(Todos)",A9048=Painel!$B$5)*OR(Painel!$E$5="(Todos)",P9048=Painel!$E$5)),$J9048+ROW()/10000000,"")</f>
        <v/>
      </c>
    </row>
    <row r="9049" customFormat="false" ht="15" hidden="false" customHeight="false" outlineLevel="0" collapsed="false">
      <c r="A9049" s="29" t="s">
        <v>62</v>
      </c>
      <c r="B9049" s="29" t="s">
        <v>15679</v>
      </c>
      <c r="C9049" s="29" t="s">
        <v>4869</v>
      </c>
      <c r="D9049" s="29" t="s">
        <v>5525</v>
      </c>
      <c r="E9049" s="29" t="n">
        <v>102</v>
      </c>
      <c r="F9049" s="29" t="s">
        <v>268</v>
      </c>
      <c r="G9049" s="29"/>
      <c r="H9049" s="30" t="n">
        <v>22.5</v>
      </c>
      <c r="I9049" s="31" t="n">
        <v>45905</v>
      </c>
      <c r="J9049" s="30" t="n">
        <v>22.5</v>
      </c>
      <c r="K9049" s="29" t="s">
        <v>120</v>
      </c>
      <c r="L9049" s="29" t="s">
        <v>15714</v>
      </c>
      <c r="M9049" s="29"/>
      <c r="N9049" s="29" t="s">
        <v>122</v>
      </c>
      <c r="O9049" s="31" t="n">
        <v>46283</v>
      </c>
      <c r="P9049" s="29" t="s">
        <v>123</v>
      </c>
      <c r="Q9049" s="29" t="n">
        <f aca="false">IFERROR(VALUE(L9049),"")</f>
        <v>479</v>
      </c>
      <c r="R9049" s="29" t="n">
        <f aca="true">IF(O9049="","",O9049-TODAY())</f>
        <v>-2</v>
      </c>
      <c r="S9049" s="29" t="str">
        <f aca="false">IF(C9049="&lt;&lt; vazio &gt;&gt;","VAZIA",IF(AND(O9049&lt;&gt;"",R9049&lt;0),"VENCIDO",IF(AND(O9049&lt;&gt;"",R9049&lt;=Parametros!$B$10),"PRÓX. VENCIMENTO",IF(F9049="Q","QUALIDADE",IF(F9049="S","BLOQUEADO",IF(F9049="R","RESTRITO/DEVOLUÇÃO",IF(OR(N9049="QUAR",N9049="QRES"),"QUARENTENA",IF(OR(B9049="DESCARTE",B9049="DEVOLUÇÃO"),"DESCARTE/DEVOLUÇÃO",IF(AND(D9049="",K9049&lt;&gt;""),"SEM LOTE",IF(AND(Q9049&lt;&gt;"",Q9049&gt;=Parametros!$B$11),"PARADO/SEM GIRO","OK"))))))))))</f>
        <v>VENCIDO</v>
      </c>
      <c r="T9049" s="29" t="str">
        <f aca="false">IF(AND($S9049="PARADO/SEM GIRO",$K9049="KG",OR(Painel!$B$5="(Todos)",A9049=Painel!$B$5)*OR(Painel!$E$5="(Todos)",P9049=Painel!$E$5)),$J9049+ROW()/10000000,"")</f>
        <v/>
      </c>
      <c r="U9049" s="29" t="n">
        <f aca="false">IF(AND($S9049="VENCIDO",$K9049="KG",OR(Painel!$B$5="(Todos)",A9049=Painel!$B$5)*OR(Painel!$E$5="(Todos)",P9049=Painel!$E$5)),$J9049+ROW()/10000000,"")</f>
        <v>22.5009049</v>
      </c>
    </row>
    <row r="9050" customFormat="false" ht="15" hidden="false" customHeight="false" outlineLevel="0" collapsed="false">
      <c r="A9050" s="29" t="s">
        <v>62</v>
      </c>
      <c r="B9050" s="29" t="s">
        <v>15679</v>
      </c>
      <c r="C9050" s="29" t="s">
        <v>5530</v>
      </c>
      <c r="D9050" s="29" t="s">
        <v>6438</v>
      </c>
      <c r="E9050" s="29" t="n">
        <v>102</v>
      </c>
      <c r="F9050" s="29" t="s">
        <v>268</v>
      </c>
      <c r="G9050" s="29"/>
      <c r="H9050" s="30" t="n">
        <v>6</v>
      </c>
      <c r="I9050" s="31" t="n">
        <v>45897</v>
      </c>
      <c r="J9050" s="30" t="n">
        <v>6</v>
      </c>
      <c r="K9050" s="29" t="s">
        <v>120</v>
      </c>
      <c r="L9050" s="29" t="s">
        <v>12860</v>
      </c>
      <c r="M9050" s="29"/>
      <c r="N9050" s="29" t="s">
        <v>122</v>
      </c>
      <c r="O9050" s="31" t="n">
        <v>46405</v>
      </c>
      <c r="P9050" s="29" t="s">
        <v>123</v>
      </c>
      <c r="Q9050" s="29" t="n">
        <f aca="false">IFERROR(VALUE(L9050),"")</f>
        <v>388</v>
      </c>
      <c r="R9050" s="29" t="n">
        <f aca="true">IF(O9050="","",O9050-TODAY())</f>
        <v>120</v>
      </c>
      <c r="S9050" s="29" t="str">
        <f aca="false">IF(C9050="&lt;&lt; vazio &gt;&gt;","VAZIA",IF(AND(O9050&lt;&gt;"",R9050&lt;0),"VENCIDO",IF(AND(O9050&lt;&gt;"",R9050&lt;=Parametros!$B$10),"PRÓX. VENCIMENTO",IF(F9050="Q","QUALIDADE",IF(F9050="S","BLOQUEADO",IF(F9050="R","RESTRITO/DEVOLUÇÃO",IF(OR(N9050="QUAR",N9050="QRES"),"QUARENTENA",IF(OR(B9050="DESCARTE",B9050="DEVOLUÇÃO"),"DESCARTE/DEVOLUÇÃO",IF(AND(D9050="",K9050&lt;&gt;""),"SEM LOTE",IF(AND(Q9050&lt;&gt;"",Q9050&gt;=Parametros!$B$11),"PARADO/SEM GIRO","OK"))))))))))</f>
        <v>QUALIDADE</v>
      </c>
      <c r="T9050" s="29" t="str">
        <f aca="false">IF(AND($S9050="PARADO/SEM GIRO",$K9050="KG",OR(Painel!$B$5="(Todos)",A9050=Painel!$B$5)*OR(Painel!$E$5="(Todos)",P9050=Painel!$E$5)),$J9050+ROW()/10000000,"")</f>
        <v/>
      </c>
      <c r="U9050" s="29" t="str">
        <f aca="false">IF(AND($S9050="VENCIDO",$K9050="KG",OR(Painel!$B$5="(Todos)",A9050=Painel!$B$5)*OR(Painel!$E$5="(Todos)",P9050=Painel!$E$5)),$J9050+ROW()/10000000,"")</f>
        <v/>
      </c>
    </row>
    <row r="9051" customFormat="false" ht="15" hidden="false" customHeight="false" outlineLevel="0" collapsed="false">
      <c r="A9051" s="29" t="s">
        <v>62</v>
      </c>
      <c r="B9051" s="29" t="s">
        <v>15679</v>
      </c>
      <c r="C9051" s="29" t="s">
        <v>410</v>
      </c>
      <c r="D9051" s="29" t="s">
        <v>575</v>
      </c>
      <c r="E9051" s="29" t="n">
        <v>102</v>
      </c>
      <c r="F9051" s="29"/>
      <c r="G9051" s="29"/>
      <c r="H9051" s="30" t="n">
        <v>6</v>
      </c>
      <c r="I9051" s="31" t="n">
        <v>46233</v>
      </c>
      <c r="J9051" s="30" t="n">
        <v>6</v>
      </c>
      <c r="K9051" s="29" t="s">
        <v>120</v>
      </c>
      <c r="L9051" s="29" t="s">
        <v>1636</v>
      </c>
      <c r="M9051" s="29"/>
      <c r="N9051" s="29" t="s">
        <v>122</v>
      </c>
      <c r="O9051" s="31" t="n">
        <v>46608</v>
      </c>
      <c r="P9051" s="29" t="s">
        <v>123</v>
      </c>
      <c r="Q9051" s="29" t="n">
        <f aca="false">IFERROR(VALUE(L9051),"")</f>
        <v>52</v>
      </c>
      <c r="R9051" s="29" t="n">
        <f aca="true">IF(O9051="","",O9051-TODAY())</f>
        <v>323</v>
      </c>
      <c r="S9051" s="29" t="str">
        <f aca="false">IF(C9051="&lt;&lt; vazio &gt;&gt;","VAZIA",IF(AND(O9051&lt;&gt;"",R9051&lt;0),"VENCIDO",IF(AND(O9051&lt;&gt;"",R9051&lt;=Parametros!$B$10),"PRÓX. VENCIMENTO",IF(F9051="Q","QUALIDADE",IF(F9051="S","BLOQUEADO",IF(F9051="R","RESTRITO/DEVOLUÇÃO",IF(OR(N9051="QUAR",N9051="QRES"),"QUARENTENA",IF(OR(B9051="DESCARTE",B9051="DEVOLUÇÃO"),"DESCARTE/DEVOLUÇÃO",IF(AND(D9051="",K9051&lt;&gt;""),"SEM LOTE",IF(AND(Q9051&lt;&gt;"",Q9051&gt;=Parametros!$B$11),"PARADO/SEM GIRO","OK"))))))))))</f>
        <v>OK</v>
      </c>
      <c r="T9051" s="29" t="str">
        <f aca="false">IF(AND($S9051="PARADO/SEM GIRO",$K9051="KG",OR(Painel!$B$5="(Todos)",A9051=Painel!$B$5)*OR(Painel!$E$5="(Todos)",P9051=Painel!$E$5)),$J9051+ROW()/10000000,"")</f>
        <v/>
      </c>
      <c r="U9051" s="29" t="str">
        <f aca="false">IF(AND($S9051="VENCIDO",$K9051="KG",OR(Painel!$B$5="(Todos)",A9051=Painel!$B$5)*OR(Painel!$E$5="(Todos)",P9051=Painel!$E$5)),$J9051+ROW()/10000000,"")</f>
        <v/>
      </c>
    </row>
    <row r="9052" customFormat="false" ht="15" hidden="false" customHeight="false" outlineLevel="0" collapsed="false">
      <c r="A9052" s="29" t="s">
        <v>62</v>
      </c>
      <c r="B9052" s="29" t="s">
        <v>15679</v>
      </c>
      <c r="C9052" s="29" t="s">
        <v>594</v>
      </c>
      <c r="D9052" s="29" t="s">
        <v>15715</v>
      </c>
      <c r="E9052" s="29" t="n">
        <v>102</v>
      </c>
      <c r="F9052" s="29" t="s">
        <v>268</v>
      </c>
      <c r="G9052" s="29"/>
      <c r="H9052" s="30" t="n">
        <v>15</v>
      </c>
      <c r="I9052" s="31" t="n">
        <v>45861</v>
      </c>
      <c r="J9052" s="30" t="n">
        <v>15</v>
      </c>
      <c r="K9052" s="29" t="s">
        <v>120</v>
      </c>
      <c r="L9052" s="29" t="s">
        <v>15716</v>
      </c>
      <c r="M9052" s="29"/>
      <c r="N9052" s="29" t="s">
        <v>122</v>
      </c>
      <c r="O9052" s="31" t="n">
        <v>46296</v>
      </c>
      <c r="P9052" s="29" t="s">
        <v>123</v>
      </c>
      <c r="Q9052" s="29" t="n">
        <f aca="false">IFERROR(VALUE(L9052),"")</f>
        <v>424</v>
      </c>
      <c r="R9052" s="29" t="n">
        <f aca="true">IF(O9052="","",O9052-TODAY())</f>
        <v>11</v>
      </c>
      <c r="S9052" s="29" t="str">
        <f aca="false">IF(C9052="&lt;&lt; vazio &gt;&gt;","VAZIA",IF(AND(O9052&lt;&gt;"",R9052&lt;0),"VENCIDO",IF(AND(O9052&lt;&gt;"",R9052&lt;=Parametros!$B$10),"PRÓX. VENCIMENTO",IF(F9052="Q","QUALIDADE",IF(F9052="S","BLOQUEADO",IF(F9052="R","RESTRITO/DEVOLUÇÃO",IF(OR(N9052="QUAR",N9052="QRES"),"QUARENTENA",IF(OR(B9052="DESCARTE",B9052="DEVOLUÇÃO"),"DESCARTE/DEVOLUÇÃO",IF(AND(D9052="",K9052&lt;&gt;""),"SEM LOTE",IF(AND(Q9052&lt;&gt;"",Q9052&gt;=Parametros!$B$11),"PARADO/SEM GIRO","OK"))))))))))</f>
        <v>PRÓX. VENCIMENTO</v>
      </c>
      <c r="T9052" s="29" t="str">
        <f aca="false">IF(AND($S9052="PARADO/SEM GIRO",$K9052="KG",OR(Painel!$B$5="(Todos)",A9052=Painel!$B$5)*OR(Painel!$E$5="(Todos)",P9052=Painel!$E$5)),$J9052+ROW()/10000000,"")</f>
        <v/>
      </c>
      <c r="U9052" s="29" t="str">
        <f aca="false">IF(AND($S9052="VENCIDO",$K9052="KG",OR(Painel!$B$5="(Todos)",A9052=Painel!$B$5)*OR(Painel!$E$5="(Todos)",P9052=Painel!$E$5)),$J9052+ROW()/10000000,"")</f>
        <v/>
      </c>
    </row>
    <row r="9053" customFormat="false" ht="15" hidden="false" customHeight="false" outlineLevel="0" collapsed="false">
      <c r="A9053" s="29" t="s">
        <v>62</v>
      </c>
      <c r="B9053" s="29" t="s">
        <v>15679</v>
      </c>
      <c r="C9053" s="29" t="s">
        <v>594</v>
      </c>
      <c r="D9053" s="29" t="s">
        <v>15717</v>
      </c>
      <c r="E9053" s="29" t="n">
        <v>102</v>
      </c>
      <c r="F9053" s="29" t="s">
        <v>268</v>
      </c>
      <c r="G9053" s="29"/>
      <c r="H9053" s="30" t="n">
        <v>10</v>
      </c>
      <c r="I9053" s="31" t="n">
        <v>45835</v>
      </c>
      <c r="J9053" s="30" t="n">
        <v>10</v>
      </c>
      <c r="K9053" s="29" t="s">
        <v>120</v>
      </c>
      <c r="L9053" s="29" t="s">
        <v>15694</v>
      </c>
      <c r="M9053" s="29"/>
      <c r="N9053" s="29" t="s">
        <v>122</v>
      </c>
      <c r="O9053" s="31" t="n">
        <v>46296</v>
      </c>
      <c r="P9053" s="29" t="s">
        <v>123</v>
      </c>
      <c r="Q9053" s="29" t="n">
        <f aca="false">IFERROR(VALUE(L9053),"")</f>
        <v>450</v>
      </c>
      <c r="R9053" s="29" t="n">
        <f aca="true">IF(O9053="","",O9053-TODAY())</f>
        <v>11</v>
      </c>
      <c r="S9053" s="29" t="str">
        <f aca="false">IF(C9053="&lt;&lt; vazio &gt;&gt;","VAZIA",IF(AND(O9053&lt;&gt;"",R9053&lt;0),"VENCIDO",IF(AND(O9053&lt;&gt;"",R9053&lt;=Parametros!$B$10),"PRÓX. VENCIMENTO",IF(F9053="Q","QUALIDADE",IF(F9053="S","BLOQUEADO",IF(F9053="R","RESTRITO/DEVOLUÇÃO",IF(OR(N9053="QUAR",N9053="QRES"),"QUARENTENA",IF(OR(B9053="DESCARTE",B9053="DEVOLUÇÃO"),"DESCARTE/DEVOLUÇÃO",IF(AND(D9053="",K9053&lt;&gt;""),"SEM LOTE",IF(AND(Q9053&lt;&gt;"",Q9053&gt;=Parametros!$B$11),"PARADO/SEM GIRO","OK"))))))))))</f>
        <v>PRÓX. VENCIMENTO</v>
      </c>
      <c r="T9053" s="29" t="str">
        <f aca="false">IF(AND($S9053="PARADO/SEM GIRO",$K9053="KG",OR(Painel!$B$5="(Todos)",A9053=Painel!$B$5)*OR(Painel!$E$5="(Todos)",P9053=Painel!$E$5)),$J9053+ROW()/10000000,"")</f>
        <v/>
      </c>
      <c r="U9053" s="29" t="str">
        <f aca="false">IF(AND($S9053="VENCIDO",$K9053="KG",OR(Painel!$B$5="(Todos)",A9053=Painel!$B$5)*OR(Painel!$E$5="(Todos)",P9053=Painel!$E$5)),$J9053+ROW()/10000000,"")</f>
        <v/>
      </c>
    </row>
    <row r="9054" customFormat="false" ht="15" hidden="false" customHeight="false" outlineLevel="0" collapsed="false">
      <c r="A9054" s="29" t="s">
        <v>62</v>
      </c>
      <c r="B9054" s="29" t="s">
        <v>15679</v>
      </c>
      <c r="C9054" s="29" t="s">
        <v>594</v>
      </c>
      <c r="D9054" s="29" t="s">
        <v>4962</v>
      </c>
      <c r="E9054" s="29" t="n">
        <v>102</v>
      </c>
      <c r="F9054" s="29" t="s">
        <v>268</v>
      </c>
      <c r="G9054" s="29"/>
      <c r="H9054" s="30" t="n">
        <v>10</v>
      </c>
      <c r="I9054" s="31" t="n">
        <v>45837</v>
      </c>
      <c r="J9054" s="30" t="n">
        <v>10</v>
      </c>
      <c r="K9054" s="29" t="s">
        <v>120</v>
      </c>
      <c r="L9054" s="29" t="s">
        <v>15718</v>
      </c>
      <c r="M9054" s="29"/>
      <c r="N9054" s="29" t="s">
        <v>122</v>
      </c>
      <c r="O9054" s="31" t="n">
        <v>46305</v>
      </c>
      <c r="P9054" s="29" t="s">
        <v>123</v>
      </c>
      <c r="Q9054" s="29" t="n">
        <f aca="false">IFERROR(VALUE(L9054),"")</f>
        <v>448</v>
      </c>
      <c r="R9054" s="29" t="n">
        <f aca="true">IF(O9054="","",O9054-TODAY())</f>
        <v>20</v>
      </c>
      <c r="S9054" s="29" t="str">
        <f aca="false">IF(C9054="&lt;&lt; vazio &gt;&gt;","VAZIA",IF(AND(O9054&lt;&gt;"",R9054&lt;0),"VENCIDO",IF(AND(O9054&lt;&gt;"",R9054&lt;=Parametros!$B$10),"PRÓX. VENCIMENTO",IF(F9054="Q","QUALIDADE",IF(F9054="S","BLOQUEADO",IF(F9054="R","RESTRITO/DEVOLUÇÃO",IF(OR(N9054="QUAR",N9054="QRES"),"QUARENTENA",IF(OR(B9054="DESCARTE",B9054="DEVOLUÇÃO"),"DESCARTE/DEVOLUÇÃO",IF(AND(D9054="",K9054&lt;&gt;""),"SEM LOTE",IF(AND(Q9054&lt;&gt;"",Q9054&gt;=Parametros!$B$11),"PARADO/SEM GIRO","OK"))))))))))</f>
        <v>PRÓX. VENCIMENTO</v>
      </c>
      <c r="T9054" s="29" t="str">
        <f aca="false">IF(AND($S9054="PARADO/SEM GIRO",$K9054="KG",OR(Painel!$B$5="(Todos)",A9054=Painel!$B$5)*OR(Painel!$E$5="(Todos)",P9054=Painel!$E$5)),$J9054+ROW()/10000000,"")</f>
        <v/>
      </c>
      <c r="U9054" s="29" t="str">
        <f aca="false">IF(AND($S9054="VENCIDO",$K9054="KG",OR(Painel!$B$5="(Todos)",A9054=Painel!$B$5)*OR(Painel!$E$5="(Todos)",P9054=Painel!$E$5)),$J9054+ROW()/10000000,"")</f>
        <v/>
      </c>
    </row>
    <row r="9055" customFormat="false" ht="15" hidden="false" customHeight="false" outlineLevel="0" collapsed="false">
      <c r="A9055" s="29" t="s">
        <v>62</v>
      </c>
      <c r="B9055" s="29" t="s">
        <v>15679</v>
      </c>
      <c r="C9055" s="29" t="s">
        <v>594</v>
      </c>
      <c r="D9055" s="29" t="s">
        <v>595</v>
      </c>
      <c r="E9055" s="29" t="n">
        <v>102</v>
      </c>
      <c r="F9055" s="29" t="s">
        <v>268</v>
      </c>
      <c r="G9055" s="29"/>
      <c r="H9055" s="30" t="n">
        <v>20</v>
      </c>
      <c r="I9055" s="31" t="n">
        <v>45827</v>
      </c>
      <c r="J9055" s="30" t="n">
        <v>20</v>
      </c>
      <c r="K9055" s="29" t="s">
        <v>120</v>
      </c>
      <c r="L9055" s="29" t="s">
        <v>15719</v>
      </c>
      <c r="M9055" s="29"/>
      <c r="N9055" s="29" t="s">
        <v>122</v>
      </c>
      <c r="O9055" s="31" t="n">
        <v>46390</v>
      </c>
      <c r="P9055" s="29" t="s">
        <v>123</v>
      </c>
      <c r="Q9055" s="29" t="n">
        <f aca="false">IFERROR(VALUE(L9055),"")</f>
        <v>458</v>
      </c>
      <c r="R9055" s="29" t="n">
        <f aca="true">IF(O9055="","",O9055-TODAY())</f>
        <v>105</v>
      </c>
      <c r="S9055" s="29" t="str">
        <f aca="false">IF(C9055="&lt;&lt; vazio &gt;&gt;","VAZIA",IF(AND(O9055&lt;&gt;"",R9055&lt;0),"VENCIDO",IF(AND(O9055&lt;&gt;"",R9055&lt;=Parametros!$B$10),"PRÓX. VENCIMENTO",IF(F9055="Q","QUALIDADE",IF(F9055="S","BLOQUEADO",IF(F9055="R","RESTRITO/DEVOLUÇÃO",IF(OR(N9055="QUAR",N9055="QRES"),"QUARENTENA",IF(OR(B9055="DESCARTE",B9055="DEVOLUÇÃO"),"DESCARTE/DEVOLUÇÃO",IF(AND(D9055="",K9055&lt;&gt;""),"SEM LOTE",IF(AND(Q9055&lt;&gt;"",Q9055&gt;=Parametros!$B$11),"PARADO/SEM GIRO","OK"))))))))))</f>
        <v>QUALIDADE</v>
      </c>
      <c r="T9055" s="29" t="str">
        <f aca="false">IF(AND($S9055="PARADO/SEM GIRO",$K9055="KG",OR(Painel!$B$5="(Todos)",A9055=Painel!$B$5)*OR(Painel!$E$5="(Todos)",P9055=Painel!$E$5)),$J9055+ROW()/10000000,"")</f>
        <v/>
      </c>
      <c r="U9055" s="29" t="str">
        <f aca="false">IF(AND($S9055="VENCIDO",$K9055="KG",OR(Painel!$B$5="(Todos)",A9055=Painel!$B$5)*OR(Painel!$E$5="(Todos)",P9055=Painel!$E$5)),$J9055+ROW()/10000000,"")</f>
        <v/>
      </c>
    </row>
    <row r="9056" customFormat="false" ht="15" hidden="false" customHeight="false" outlineLevel="0" collapsed="false">
      <c r="A9056" s="29" t="s">
        <v>62</v>
      </c>
      <c r="B9056" s="29" t="s">
        <v>15679</v>
      </c>
      <c r="C9056" s="29" t="s">
        <v>594</v>
      </c>
      <c r="D9056" s="29" t="s">
        <v>9432</v>
      </c>
      <c r="E9056" s="29" t="n">
        <v>102</v>
      </c>
      <c r="F9056" s="29" t="s">
        <v>268</v>
      </c>
      <c r="G9056" s="29"/>
      <c r="H9056" s="30" t="n">
        <v>5</v>
      </c>
      <c r="I9056" s="31" t="n">
        <v>45897</v>
      </c>
      <c r="J9056" s="30" t="n">
        <v>5</v>
      </c>
      <c r="K9056" s="29" t="s">
        <v>120</v>
      </c>
      <c r="L9056" s="29" t="s">
        <v>14719</v>
      </c>
      <c r="M9056" s="29"/>
      <c r="N9056" s="29" t="s">
        <v>122</v>
      </c>
      <c r="O9056" s="31" t="n">
        <v>46442</v>
      </c>
      <c r="P9056" s="29" t="s">
        <v>123</v>
      </c>
      <c r="Q9056" s="29" t="n">
        <f aca="false">IFERROR(VALUE(L9056),"")</f>
        <v>405</v>
      </c>
      <c r="R9056" s="29" t="n">
        <f aca="true">IF(O9056="","",O9056-TODAY())</f>
        <v>157</v>
      </c>
      <c r="S9056" s="29" t="str">
        <f aca="false">IF(C9056="&lt;&lt; vazio &gt;&gt;","VAZIA",IF(AND(O9056&lt;&gt;"",R9056&lt;0),"VENCIDO",IF(AND(O9056&lt;&gt;"",R9056&lt;=Parametros!$B$10),"PRÓX. VENCIMENTO",IF(F9056="Q","QUALIDADE",IF(F9056="S","BLOQUEADO",IF(F9056="R","RESTRITO/DEVOLUÇÃO",IF(OR(N9056="QUAR",N9056="QRES"),"QUARENTENA",IF(OR(B9056="DESCARTE",B9056="DEVOLUÇÃO"),"DESCARTE/DEVOLUÇÃO",IF(AND(D9056="",K9056&lt;&gt;""),"SEM LOTE",IF(AND(Q9056&lt;&gt;"",Q9056&gt;=Parametros!$B$11),"PARADO/SEM GIRO","OK"))))))))))</f>
        <v>QUALIDADE</v>
      </c>
      <c r="T9056" s="29" t="str">
        <f aca="false">IF(AND($S9056="PARADO/SEM GIRO",$K9056="KG",OR(Painel!$B$5="(Todos)",A9056=Painel!$B$5)*OR(Painel!$E$5="(Todos)",P9056=Painel!$E$5)),$J9056+ROW()/10000000,"")</f>
        <v/>
      </c>
      <c r="U9056" s="29" t="str">
        <f aca="false">IF(AND($S9056="VENCIDO",$K9056="KG",OR(Painel!$B$5="(Todos)",A9056=Painel!$B$5)*OR(Painel!$E$5="(Todos)",P9056=Painel!$E$5)),$J9056+ROW()/10000000,"")</f>
        <v/>
      </c>
    </row>
    <row r="9057" customFormat="false" ht="15" hidden="false" customHeight="false" outlineLevel="0" collapsed="false">
      <c r="A9057" s="29" t="s">
        <v>62</v>
      </c>
      <c r="B9057" s="29" t="s">
        <v>15679</v>
      </c>
      <c r="C9057" s="29" t="s">
        <v>3884</v>
      </c>
      <c r="D9057" s="29" t="s">
        <v>15720</v>
      </c>
      <c r="E9057" s="29" t="n">
        <v>102</v>
      </c>
      <c r="F9057" s="29" t="s">
        <v>268</v>
      </c>
      <c r="G9057" s="29"/>
      <c r="H9057" s="30" t="n">
        <v>4.998</v>
      </c>
      <c r="I9057" s="31" t="n">
        <v>45779</v>
      </c>
      <c r="J9057" s="30" t="n">
        <v>4.998</v>
      </c>
      <c r="K9057" s="29" t="s">
        <v>120</v>
      </c>
      <c r="L9057" s="29" t="s">
        <v>15721</v>
      </c>
      <c r="M9057" s="29"/>
      <c r="N9057" s="29" t="s">
        <v>122</v>
      </c>
      <c r="O9057" s="31" t="n">
        <v>46302</v>
      </c>
      <c r="P9057" s="29" t="s">
        <v>123</v>
      </c>
      <c r="Q9057" s="29" t="n">
        <f aca="false">IFERROR(VALUE(L9057),"")</f>
        <v>506</v>
      </c>
      <c r="R9057" s="29" t="n">
        <f aca="true">IF(O9057="","",O9057-TODAY())</f>
        <v>17</v>
      </c>
      <c r="S9057" s="29" t="str">
        <f aca="false">IF(C9057="&lt;&lt; vazio &gt;&gt;","VAZIA",IF(AND(O9057&lt;&gt;"",R9057&lt;0),"VENCIDO",IF(AND(O9057&lt;&gt;"",R9057&lt;=Parametros!$B$10),"PRÓX. VENCIMENTO",IF(F9057="Q","QUALIDADE",IF(F9057="S","BLOQUEADO",IF(F9057="R","RESTRITO/DEVOLUÇÃO",IF(OR(N9057="QUAR",N9057="QRES"),"QUARENTENA",IF(OR(B9057="DESCARTE",B9057="DEVOLUÇÃO"),"DESCARTE/DEVOLUÇÃO",IF(AND(D9057="",K9057&lt;&gt;""),"SEM LOTE",IF(AND(Q9057&lt;&gt;"",Q9057&gt;=Parametros!$B$11),"PARADO/SEM GIRO","OK"))))))))))</f>
        <v>PRÓX. VENCIMENTO</v>
      </c>
      <c r="T9057" s="29" t="str">
        <f aca="false">IF(AND($S9057="PARADO/SEM GIRO",$K9057="KG",OR(Painel!$B$5="(Todos)",A9057=Painel!$B$5)*OR(Painel!$E$5="(Todos)",P9057=Painel!$E$5)),$J9057+ROW()/10000000,"")</f>
        <v/>
      </c>
      <c r="U9057" s="29" t="str">
        <f aca="false">IF(AND($S9057="VENCIDO",$K9057="KG",OR(Painel!$B$5="(Todos)",A9057=Painel!$B$5)*OR(Painel!$E$5="(Todos)",P9057=Painel!$E$5)),$J9057+ROW()/10000000,"")</f>
        <v/>
      </c>
    </row>
    <row r="9058" customFormat="false" ht="15" hidden="false" customHeight="false" outlineLevel="0" collapsed="false">
      <c r="A9058" s="29" t="s">
        <v>62</v>
      </c>
      <c r="B9058" s="29" t="s">
        <v>15679</v>
      </c>
      <c r="C9058" s="29" t="s">
        <v>1259</v>
      </c>
      <c r="D9058" s="29" t="s">
        <v>7206</v>
      </c>
      <c r="E9058" s="29" t="n">
        <v>102</v>
      </c>
      <c r="F9058" s="29" t="s">
        <v>268</v>
      </c>
      <c r="G9058" s="29"/>
      <c r="H9058" s="30" t="n">
        <v>4.998</v>
      </c>
      <c r="I9058" s="31" t="n">
        <v>45839</v>
      </c>
      <c r="J9058" s="30" t="n">
        <v>4.998</v>
      </c>
      <c r="K9058" s="29" t="s">
        <v>120</v>
      </c>
      <c r="L9058" s="29" t="s">
        <v>15722</v>
      </c>
      <c r="M9058" s="29"/>
      <c r="N9058" s="29" t="s">
        <v>122</v>
      </c>
      <c r="O9058" s="31" t="n">
        <v>46297</v>
      </c>
      <c r="P9058" s="29" t="s">
        <v>123</v>
      </c>
      <c r="Q9058" s="29" t="n">
        <f aca="false">IFERROR(VALUE(L9058),"")</f>
        <v>446</v>
      </c>
      <c r="R9058" s="29" t="n">
        <f aca="true">IF(O9058="","",O9058-TODAY())</f>
        <v>12</v>
      </c>
      <c r="S9058" s="29" t="str">
        <f aca="false">IF(C9058="&lt;&lt; vazio &gt;&gt;","VAZIA",IF(AND(O9058&lt;&gt;"",R9058&lt;0),"VENCIDO",IF(AND(O9058&lt;&gt;"",R9058&lt;=Parametros!$B$10),"PRÓX. VENCIMENTO",IF(F9058="Q","QUALIDADE",IF(F9058="S","BLOQUEADO",IF(F9058="R","RESTRITO/DEVOLUÇÃO",IF(OR(N9058="QUAR",N9058="QRES"),"QUARENTENA",IF(OR(B9058="DESCARTE",B9058="DEVOLUÇÃO"),"DESCARTE/DEVOLUÇÃO",IF(AND(D9058="",K9058&lt;&gt;""),"SEM LOTE",IF(AND(Q9058&lt;&gt;"",Q9058&gt;=Parametros!$B$11),"PARADO/SEM GIRO","OK"))))))))))</f>
        <v>PRÓX. VENCIMENTO</v>
      </c>
      <c r="T9058" s="29" t="str">
        <f aca="false">IF(AND($S9058="PARADO/SEM GIRO",$K9058="KG",OR(Painel!$B$5="(Todos)",A9058=Painel!$B$5)*OR(Painel!$E$5="(Todos)",P9058=Painel!$E$5)),$J9058+ROW()/10000000,"")</f>
        <v/>
      </c>
      <c r="U9058" s="29" t="str">
        <f aca="false">IF(AND($S9058="VENCIDO",$K9058="KG",OR(Painel!$B$5="(Todos)",A9058=Painel!$B$5)*OR(Painel!$E$5="(Todos)",P9058=Painel!$E$5)),$J9058+ROW()/10000000,"")</f>
        <v/>
      </c>
    </row>
    <row r="9059" customFormat="false" ht="15" hidden="false" customHeight="false" outlineLevel="0" collapsed="false">
      <c r="A9059" s="29" t="s">
        <v>62</v>
      </c>
      <c r="B9059" s="29" t="s">
        <v>15679</v>
      </c>
      <c r="C9059" s="29" t="s">
        <v>1259</v>
      </c>
      <c r="D9059" s="29" t="s">
        <v>6267</v>
      </c>
      <c r="E9059" s="29" t="n">
        <v>102</v>
      </c>
      <c r="F9059" s="29" t="s">
        <v>268</v>
      </c>
      <c r="G9059" s="29"/>
      <c r="H9059" s="30" t="n">
        <v>16</v>
      </c>
      <c r="I9059" s="31" t="n">
        <v>45822</v>
      </c>
      <c r="J9059" s="30" t="n">
        <v>16</v>
      </c>
      <c r="K9059" s="29" t="s">
        <v>120</v>
      </c>
      <c r="L9059" s="29" t="s">
        <v>9696</v>
      </c>
      <c r="M9059" s="29"/>
      <c r="N9059" s="29" t="s">
        <v>122</v>
      </c>
      <c r="O9059" s="31" t="n">
        <v>46434</v>
      </c>
      <c r="P9059" s="29" t="s">
        <v>123</v>
      </c>
      <c r="Q9059" s="29" t="n">
        <f aca="false">IFERROR(VALUE(L9059),"")</f>
        <v>478</v>
      </c>
      <c r="R9059" s="29" t="n">
        <f aca="true">IF(O9059="","",O9059-TODAY())</f>
        <v>149</v>
      </c>
      <c r="S9059" s="29" t="str">
        <f aca="false">IF(C9059="&lt;&lt; vazio &gt;&gt;","VAZIA",IF(AND(O9059&lt;&gt;"",R9059&lt;0),"VENCIDO",IF(AND(O9059&lt;&gt;"",R9059&lt;=Parametros!$B$10),"PRÓX. VENCIMENTO",IF(F9059="Q","QUALIDADE",IF(F9059="S","BLOQUEADO",IF(F9059="R","RESTRITO/DEVOLUÇÃO",IF(OR(N9059="QUAR",N9059="QRES"),"QUARENTENA",IF(OR(B9059="DESCARTE",B9059="DEVOLUÇÃO"),"DESCARTE/DEVOLUÇÃO",IF(AND(D9059="",K9059&lt;&gt;""),"SEM LOTE",IF(AND(Q9059&lt;&gt;"",Q9059&gt;=Parametros!$B$11),"PARADO/SEM GIRO","OK"))))))))))</f>
        <v>QUALIDADE</v>
      </c>
      <c r="T9059" s="29" t="str">
        <f aca="false">IF(AND($S9059="PARADO/SEM GIRO",$K9059="KG",OR(Painel!$B$5="(Todos)",A9059=Painel!$B$5)*OR(Painel!$E$5="(Todos)",P9059=Painel!$E$5)),$J9059+ROW()/10000000,"")</f>
        <v/>
      </c>
      <c r="U9059" s="29" t="str">
        <f aca="false">IF(AND($S9059="VENCIDO",$K9059="KG",OR(Painel!$B$5="(Todos)",A9059=Painel!$B$5)*OR(Painel!$E$5="(Todos)",P9059=Painel!$E$5)),$J9059+ROW()/10000000,"")</f>
        <v/>
      </c>
    </row>
    <row r="9060" customFormat="false" ht="15" hidden="false" customHeight="false" outlineLevel="0" collapsed="false">
      <c r="A9060" s="29" t="s">
        <v>62</v>
      </c>
      <c r="B9060" s="29" t="s">
        <v>15679</v>
      </c>
      <c r="C9060" s="29" t="s">
        <v>1259</v>
      </c>
      <c r="D9060" s="29" t="s">
        <v>10659</v>
      </c>
      <c r="E9060" s="29" t="n">
        <v>102</v>
      </c>
      <c r="F9060" s="29" t="s">
        <v>268</v>
      </c>
      <c r="G9060" s="29"/>
      <c r="H9060" s="30" t="n">
        <v>6</v>
      </c>
      <c r="I9060" s="31" t="n">
        <v>45898</v>
      </c>
      <c r="J9060" s="30" t="n">
        <v>6</v>
      </c>
      <c r="K9060" s="29" t="s">
        <v>120</v>
      </c>
      <c r="L9060" s="29" t="s">
        <v>15723</v>
      </c>
      <c r="M9060" s="29"/>
      <c r="N9060" s="29" t="s">
        <v>122</v>
      </c>
      <c r="O9060" s="31" t="n">
        <v>46435</v>
      </c>
      <c r="P9060" s="29" t="s">
        <v>123</v>
      </c>
      <c r="Q9060" s="29" t="n">
        <f aca="false">IFERROR(VALUE(L9060),"")</f>
        <v>426</v>
      </c>
      <c r="R9060" s="29" t="n">
        <f aca="true">IF(O9060="","",O9060-TODAY())</f>
        <v>150</v>
      </c>
      <c r="S9060" s="29" t="str">
        <f aca="false">IF(C9060="&lt;&lt; vazio &gt;&gt;","VAZIA",IF(AND(O9060&lt;&gt;"",R9060&lt;0),"VENCIDO",IF(AND(O9060&lt;&gt;"",R9060&lt;=Parametros!$B$10),"PRÓX. VENCIMENTO",IF(F9060="Q","QUALIDADE",IF(F9060="S","BLOQUEADO",IF(F9060="R","RESTRITO/DEVOLUÇÃO",IF(OR(N9060="QUAR",N9060="QRES"),"QUARENTENA",IF(OR(B9060="DESCARTE",B9060="DEVOLUÇÃO"),"DESCARTE/DEVOLUÇÃO",IF(AND(D9060="",K9060&lt;&gt;""),"SEM LOTE",IF(AND(Q9060&lt;&gt;"",Q9060&gt;=Parametros!$B$11),"PARADO/SEM GIRO","OK"))))))))))</f>
        <v>QUALIDADE</v>
      </c>
      <c r="T9060" s="29" t="str">
        <f aca="false">IF(AND($S9060="PARADO/SEM GIRO",$K9060="KG",OR(Painel!$B$5="(Todos)",A9060=Painel!$B$5)*OR(Painel!$E$5="(Todos)",P9060=Painel!$E$5)),$J9060+ROW()/10000000,"")</f>
        <v/>
      </c>
      <c r="U9060" s="29" t="str">
        <f aca="false">IF(AND($S9060="VENCIDO",$K9060="KG",OR(Painel!$B$5="(Todos)",A9060=Painel!$B$5)*OR(Painel!$E$5="(Todos)",P9060=Painel!$E$5)),$J9060+ROW()/10000000,"")</f>
        <v/>
      </c>
    </row>
    <row r="9061" customFormat="false" ht="15" hidden="false" customHeight="false" outlineLevel="0" collapsed="false">
      <c r="A9061" s="29" t="s">
        <v>62</v>
      </c>
      <c r="B9061" s="29" t="s">
        <v>15679</v>
      </c>
      <c r="C9061" s="29" t="s">
        <v>1259</v>
      </c>
      <c r="D9061" s="29" t="s">
        <v>6269</v>
      </c>
      <c r="E9061" s="29" t="n">
        <v>102</v>
      </c>
      <c r="F9061" s="29" t="s">
        <v>268</v>
      </c>
      <c r="G9061" s="29"/>
      <c r="H9061" s="30" t="n">
        <v>6</v>
      </c>
      <c r="I9061" s="31" t="n">
        <v>45854</v>
      </c>
      <c r="J9061" s="30" t="n">
        <v>6</v>
      </c>
      <c r="K9061" s="29" t="s">
        <v>120</v>
      </c>
      <c r="L9061" s="29" t="s">
        <v>15724</v>
      </c>
      <c r="M9061" s="29"/>
      <c r="N9061" s="29" t="s">
        <v>122</v>
      </c>
      <c r="O9061" s="31" t="n">
        <v>46437</v>
      </c>
      <c r="P9061" s="29" t="s">
        <v>123</v>
      </c>
      <c r="Q9061" s="29" t="n">
        <f aca="false">IFERROR(VALUE(L9061),"")</f>
        <v>431</v>
      </c>
      <c r="R9061" s="29" t="n">
        <f aca="true">IF(O9061="","",O9061-TODAY())</f>
        <v>152</v>
      </c>
      <c r="S9061" s="29" t="str">
        <f aca="false">IF(C9061="&lt;&lt; vazio &gt;&gt;","VAZIA",IF(AND(O9061&lt;&gt;"",R9061&lt;0),"VENCIDO",IF(AND(O9061&lt;&gt;"",R9061&lt;=Parametros!$B$10),"PRÓX. VENCIMENTO",IF(F9061="Q","QUALIDADE",IF(F9061="S","BLOQUEADO",IF(F9061="R","RESTRITO/DEVOLUÇÃO",IF(OR(N9061="QUAR",N9061="QRES"),"QUARENTENA",IF(OR(B9061="DESCARTE",B9061="DEVOLUÇÃO"),"DESCARTE/DEVOLUÇÃO",IF(AND(D9061="",K9061&lt;&gt;""),"SEM LOTE",IF(AND(Q9061&lt;&gt;"",Q9061&gt;=Parametros!$B$11),"PARADO/SEM GIRO","OK"))))))))))</f>
        <v>QUALIDADE</v>
      </c>
      <c r="T9061" s="29" t="str">
        <f aca="false">IF(AND($S9061="PARADO/SEM GIRO",$K9061="KG",OR(Painel!$B$5="(Todos)",A9061=Painel!$B$5)*OR(Painel!$E$5="(Todos)",P9061=Painel!$E$5)),$J9061+ROW()/10000000,"")</f>
        <v/>
      </c>
      <c r="U9061" s="29" t="str">
        <f aca="false">IF(AND($S9061="VENCIDO",$K9061="KG",OR(Painel!$B$5="(Todos)",A9061=Painel!$B$5)*OR(Painel!$E$5="(Todos)",P9061=Painel!$E$5)),$J9061+ROW()/10000000,"")</f>
        <v/>
      </c>
    </row>
    <row r="9062" customFormat="false" ht="15" hidden="false" customHeight="false" outlineLevel="0" collapsed="false">
      <c r="A9062" s="29" t="s">
        <v>62</v>
      </c>
      <c r="B9062" s="29" t="s">
        <v>15679</v>
      </c>
      <c r="C9062" s="29" t="s">
        <v>282</v>
      </c>
      <c r="D9062" s="29" t="s">
        <v>15725</v>
      </c>
      <c r="E9062" s="29" t="n">
        <v>102</v>
      </c>
      <c r="F9062" s="29"/>
      <c r="G9062" s="29"/>
      <c r="H9062" s="30" t="n">
        <v>36.18</v>
      </c>
      <c r="I9062" s="31" t="n">
        <v>46265</v>
      </c>
      <c r="J9062" s="30" t="n">
        <v>36.18</v>
      </c>
      <c r="K9062" s="29" t="s">
        <v>120</v>
      </c>
      <c r="L9062" s="29" t="s">
        <v>677</v>
      </c>
      <c r="M9062" s="29"/>
      <c r="N9062" s="29" t="s">
        <v>122</v>
      </c>
      <c r="O9062" s="31" t="n">
        <v>46566</v>
      </c>
      <c r="P9062" s="29" t="s">
        <v>123</v>
      </c>
      <c r="Q9062" s="29" t="n">
        <f aca="false">IFERROR(VALUE(L9062),"")</f>
        <v>26</v>
      </c>
      <c r="R9062" s="29" t="n">
        <f aca="true">IF(O9062="","",O9062-TODAY())</f>
        <v>281</v>
      </c>
      <c r="S9062" s="29" t="str">
        <f aca="false">IF(C9062="&lt;&lt; vazio &gt;&gt;","VAZIA",IF(AND(O9062&lt;&gt;"",R9062&lt;0),"VENCIDO",IF(AND(O9062&lt;&gt;"",R9062&lt;=Parametros!$B$10),"PRÓX. VENCIMENTO",IF(F9062="Q","QUALIDADE",IF(F9062="S","BLOQUEADO",IF(F9062="R","RESTRITO/DEVOLUÇÃO",IF(OR(N9062="QUAR",N9062="QRES"),"QUARENTENA",IF(OR(B9062="DESCARTE",B9062="DEVOLUÇÃO"),"DESCARTE/DEVOLUÇÃO",IF(AND(D9062="",K9062&lt;&gt;""),"SEM LOTE",IF(AND(Q9062&lt;&gt;"",Q9062&gt;=Parametros!$B$11),"PARADO/SEM GIRO","OK"))))))))))</f>
        <v>OK</v>
      </c>
      <c r="T9062" s="29" t="str">
        <f aca="false">IF(AND($S9062="PARADO/SEM GIRO",$K9062="KG",OR(Painel!$B$5="(Todos)",A9062=Painel!$B$5)*OR(Painel!$E$5="(Todos)",P9062=Painel!$E$5)),$J9062+ROW()/10000000,"")</f>
        <v/>
      </c>
      <c r="U9062" s="29" t="str">
        <f aca="false">IF(AND($S9062="VENCIDO",$K9062="KG",OR(Painel!$B$5="(Todos)",A9062=Painel!$B$5)*OR(Painel!$E$5="(Todos)",P9062=Painel!$E$5)),$J9062+ROW()/10000000,"")</f>
        <v/>
      </c>
    </row>
    <row r="9063" customFormat="false" ht="15" hidden="false" customHeight="false" outlineLevel="0" collapsed="false">
      <c r="A9063" s="29" t="s">
        <v>62</v>
      </c>
      <c r="B9063" s="29" t="s">
        <v>15679</v>
      </c>
      <c r="C9063" s="29" t="s">
        <v>15536</v>
      </c>
      <c r="D9063" s="29" t="s">
        <v>15537</v>
      </c>
      <c r="E9063" s="29" t="n">
        <v>102</v>
      </c>
      <c r="F9063" s="29"/>
      <c r="G9063" s="29"/>
      <c r="H9063" s="30" t="n">
        <v>10</v>
      </c>
      <c r="I9063" s="31" t="n">
        <v>46261</v>
      </c>
      <c r="J9063" s="30" t="n">
        <v>10</v>
      </c>
      <c r="K9063" s="29" t="s">
        <v>120</v>
      </c>
      <c r="L9063" s="29" t="s">
        <v>938</v>
      </c>
      <c r="M9063" s="29"/>
      <c r="N9063" s="29" t="s">
        <v>122</v>
      </c>
      <c r="O9063" s="31" t="n">
        <v>46491</v>
      </c>
      <c r="P9063" s="29" t="s">
        <v>123</v>
      </c>
      <c r="Q9063" s="29" t="n">
        <f aca="false">IFERROR(VALUE(L9063),"")</f>
        <v>24</v>
      </c>
      <c r="R9063" s="29" t="n">
        <f aca="true">IF(O9063="","",O9063-TODAY())</f>
        <v>206</v>
      </c>
      <c r="S9063" s="29" t="str">
        <f aca="false">IF(C9063="&lt;&lt; vazio &gt;&gt;","VAZIA",IF(AND(O9063&lt;&gt;"",R9063&lt;0),"VENCIDO",IF(AND(O9063&lt;&gt;"",R9063&lt;=Parametros!$B$10),"PRÓX. VENCIMENTO",IF(F9063="Q","QUALIDADE",IF(F9063="S","BLOQUEADO",IF(F9063="R","RESTRITO/DEVOLUÇÃO",IF(OR(N9063="QUAR",N9063="QRES"),"QUARENTENA",IF(OR(B9063="DESCARTE",B9063="DEVOLUÇÃO"),"DESCARTE/DEVOLUÇÃO",IF(AND(D9063="",K9063&lt;&gt;""),"SEM LOTE",IF(AND(Q9063&lt;&gt;"",Q9063&gt;=Parametros!$B$11),"PARADO/SEM GIRO","OK"))))))))))</f>
        <v>OK</v>
      </c>
      <c r="T9063" s="29" t="str">
        <f aca="false">IF(AND($S9063="PARADO/SEM GIRO",$K9063="KG",OR(Painel!$B$5="(Todos)",A9063=Painel!$B$5)*OR(Painel!$E$5="(Todos)",P9063=Painel!$E$5)),$J9063+ROW()/10000000,"")</f>
        <v/>
      </c>
      <c r="U9063" s="29" t="str">
        <f aca="false">IF(AND($S9063="VENCIDO",$K9063="KG",OR(Painel!$B$5="(Todos)",A9063=Painel!$B$5)*OR(Painel!$E$5="(Todos)",P9063=Painel!$E$5)),$J9063+ROW()/10000000,"")</f>
        <v/>
      </c>
    </row>
    <row r="9064" customFormat="false" ht="15" hidden="false" customHeight="false" outlineLevel="0" collapsed="false">
      <c r="A9064" s="29" t="s">
        <v>62</v>
      </c>
      <c r="B9064" s="29" t="s">
        <v>15679</v>
      </c>
      <c r="C9064" s="29" t="s">
        <v>207</v>
      </c>
      <c r="D9064" s="29" t="s">
        <v>6289</v>
      </c>
      <c r="E9064" s="29" t="n">
        <v>102</v>
      </c>
      <c r="F9064" s="29" t="s">
        <v>137</v>
      </c>
      <c r="G9064" s="29"/>
      <c r="H9064" s="30" t="n">
        <v>7.5</v>
      </c>
      <c r="I9064" s="31" t="n">
        <v>46077</v>
      </c>
      <c r="J9064" s="30" t="n">
        <v>7.5</v>
      </c>
      <c r="K9064" s="29" t="s">
        <v>120</v>
      </c>
      <c r="L9064" s="29" t="s">
        <v>11422</v>
      </c>
      <c r="M9064" s="29"/>
      <c r="N9064" s="29" t="s">
        <v>122</v>
      </c>
      <c r="O9064" s="31" t="n">
        <v>46298</v>
      </c>
      <c r="P9064" s="29" t="s">
        <v>123</v>
      </c>
      <c r="Q9064" s="29" t="n">
        <f aca="false">IFERROR(VALUE(L9064),"")</f>
        <v>208</v>
      </c>
      <c r="R9064" s="29" t="n">
        <f aca="true">IF(O9064="","",O9064-TODAY())</f>
        <v>13</v>
      </c>
      <c r="S9064" s="29" t="str">
        <f aca="false">IF(C9064="&lt;&lt; vazio &gt;&gt;","VAZIA",IF(AND(O9064&lt;&gt;"",R9064&lt;0),"VENCIDO",IF(AND(O9064&lt;&gt;"",R9064&lt;=Parametros!$B$10),"PRÓX. VENCIMENTO",IF(F9064="Q","QUALIDADE",IF(F9064="S","BLOQUEADO",IF(F9064="R","RESTRITO/DEVOLUÇÃO",IF(OR(N9064="QUAR",N9064="QRES"),"QUARENTENA",IF(OR(B9064="DESCARTE",B9064="DEVOLUÇÃO"),"DESCARTE/DEVOLUÇÃO",IF(AND(D9064="",K9064&lt;&gt;""),"SEM LOTE",IF(AND(Q9064&lt;&gt;"",Q9064&gt;=Parametros!$B$11),"PARADO/SEM GIRO","OK"))))))))))</f>
        <v>PRÓX. VENCIMENTO</v>
      </c>
      <c r="T9064" s="29" t="str">
        <f aca="false">IF(AND($S9064="PARADO/SEM GIRO",$K9064="KG",OR(Painel!$B$5="(Todos)",A9064=Painel!$B$5)*OR(Painel!$E$5="(Todos)",P9064=Painel!$E$5)),$J9064+ROW()/10000000,"")</f>
        <v/>
      </c>
      <c r="U9064" s="29" t="str">
        <f aca="false">IF(AND($S9064="VENCIDO",$K9064="KG",OR(Painel!$B$5="(Todos)",A9064=Painel!$B$5)*OR(Painel!$E$5="(Todos)",P9064=Painel!$E$5)),$J9064+ROW()/10000000,"")</f>
        <v/>
      </c>
    </row>
    <row r="9065" customFormat="false" ht="15" hidden="false" customHeight="false" outlineLevel="0" collapsed="false">
      <c r="A9065" s="29" t="s">
        <v>62</v>
      </c>
      <c r="B9065" s="29" t="s">
        <v>15679</v>
      </c>
      <c r="C9065" s="29" t="s">
        <v>2561</v>
      </c>
      <c r="D9065" s="29" t="s">
        <v>15726</v>
      </c>
      <c r="E9065" s="29" t="n">
        <v>102</v>
      </c>
      <c r="F9065" s="29"/>
      <c r="G9065" s="29"/>
      <c r="H9065" s="30" t="n">
        <v>16.4</v>
      </c>
      <c r="I9065" s="31" t="n">
        <v>46183</v>
      </c>
      <c r="J9065" s="30" t="n">
        <v>16.4</v>
      </c>
      <c r="K9065" s="29" t="s">
        <v>120</v>
      </c>
      <c r="L9065" s="29" t="s">
        <v>1096</v>
      </c>
      <c r="M9065" s="29"/>
      <c r="N9065" s="29" t="s">
        <v>122</v>
      </c>
      <c r="O9065" s="31" t="n">
        <v>46756</v>
      </c>
      <c r="P9065" s="29" t="s">
        <v>123</v>
      </c>
      <c r="Q9065" s="29" t="n">
        <f aca="false">IFERROR(VALUE(L9065),"")</f>
        <v>102</v>
      </c>
      <c r="R9065" s="29" t="n">
        <f aca="true">IF(O9065="","",O9065-TODAY())</f>
        <v>471</v>
      </c>
      <c r="S9065" s="29" t="str">
        <f aca="false">IF(C9065="&lt;&lt; vazio &gt;&gt;","VAZIA",IF(AND(O9065&lt;&gt;"",R9065&lt;0),"VENCIDO",IF(AND(O9065&lt;&gt;"",R9065&lt;=Parametros!$B$10),"PRÓX. VENCIMENTO",IF(F9065="Q","QUALIDADE",IF(F9065="S","BLOQUEADO",IF(F9065="R","RESTRITO/DEVOLUÇÃO",IF(OR(N9065="QUAR",N9065="QRES"),"QUARENTENA",IF(OR(B9065="DESCARTE",B9065="DEVOLUÇÃO"),"DESCARTE/DEVOLUÇÃO",IF(AND(D9065="",K9065&lt;&gt;""),"SEM LOTE",IF(AND(Q9065&lt;&gt;"",Q9065&gt;=Parametros!$B$11),"PARADO/SEM GIRO","OK"))))))))))</f>
        <v>PARADO/SEM GIRO</v>
      </c>
      <c r="T9065" s="29" t="n">
        <f aca="false">IF(AND($S9065="PARADO/SEM GIRO",$K9065="KG",OR(Painel!$B$5="(Todos)",A9065=Painel!$B$5)*OR(Painel!$E$5="(Todos)",P9065=Painel!$E$5)),$J9065+ROW()/10000000,"")</f>
        <v>16.4009065</v>
      </c>
      <c r="U9065" s="29" t="str">
        <f aca="false">IF(AND($S9065="VENCIDO",$K9065="KG",OR(Painel!$B$5="(Todos)",A9065=Painel!$B$5)*OR(Painel!$E$5="(Todos)",P9065=Painel!$E$5)),$J9065+ROW()/10000000,"")</f>
        <v/>
      </c>
    </row>
    <row r="9066" customFormat="false" ht="15" hidden="false" customHeight="false" outlineLevel="0" collapsed="false">
      <c r="A9066" s="29" t="s">
        <v>62</v>
      </c>
      <c r="B9066" s="29" t="s">
        <v>15679</v>
      </c>
      <c r="C9066" s="29" t="s">
        <v>131</v>
      </c>
      <c r="D9066" s="29" t="s">
        <v>132</v>
      </c>
      <c r="E9066" s="29" t="n">
        <v>102</v>
      </c>
      <c r="F9066" s="29" t="s">
        <v>137</v>
      </c>
      <c r="G9066" s="29"/>
      <c r="H9066" s="30" t="n">
        <v>10.1</v>
      </c>
      <c r="I9066" s="31" t="n">
        <v>46212</v>
      </c>
      <c r="J9066" s="30" t="n">
        <v>10.1</v>
      </c>
      <c r="K9066" s="29" t="s">
        <v>120</v>
      </c>
      <c r="L9066" s="29" t="s">
        <v>2502</v>
      </c>
      <c r="M9066" s="29"/>
      <c r="N9066" s="29" t="s">
        <v>134</v>
      </c>
      <c r="O9066" s="29"/>
      <c r="P9066" s="29" t="s">
        <v>123</v>
      </c>
      <c r="Q9066" s="29" t="n">
        <f aca="false">IFERROR(VALUE(L9066),"")</f>
        <v>73</v>
      </c>
      <c r="R9066" s="29" t="str">
        <f aca="true">IF(O9066="","",O9066-TODAY())</f>
        <v/>
      </c>
      <c r="S9066" s="29" t="str">
        <f aca="false">IF(C9066="&lt;&lt; vazio &gt;&gt;","VAZIA",IF(AND(O9066&lt;&gt;"",R9066&lt;0),"VENCIDO",IF(AND(O9066&lt;&gt;"",R9066&lt;=Parametros!$B$10),"PRÓX. VENCIMENTO",IF(F9066="Q","QUALIDADE",IF(F9066="S","BLOQUEADO",IF(F9066="R","RESTRITO/DEVOLUÇÃO",IF(OR(N9066="QUAR",N9066="QRES"),"QUARENTENA",IF(OR(B9066="DESCARTE",B9066="DEVOLUÇÃO"),"DESCARTE/DEVOLUÇÃO",IF(AND(D9066="",K9066&lt;&gt;""),"SEM LOTE",IF(AND(Q9066&lt;&gt;"",Q9066&gt;=Parametros!$B$11),"PARADO/SEM GIRO","OK"))))))))))</f>
        <v>BLOQUEADO</v>
      </c>
      <c r="T9066" s="29" t="str">
        <f aca="false">IF(AND($S9066="PARADO/SEM GIRO",$K9066="KG",OR(Painel!$B$5="(Todos)",A9066=Painel!$B$5)*OR(Painel!$E$5="(Todos)",P9066=Painel!$E$5)),$J9066+ROW()/10000000,"")</f>
        <v/>
      </c>
      <c r="U9066" s="29" t="str">
        <f aca="false">IF(AND($S9066="VENCIDO",$K9066="KG",OR(Painel!$B$5="(Todos)",A9066=Painel!$B$5)*OR(Painel!$E$5="(Todos)",P9066=Painel!$E$5)),$J9066+ROW()/10000000,"")</f>
        <v/>
      </c>
    </row>
    <row r="9067" customFormat="false" ht="15" hidden="false" customHeight="false" outlineLevel="0" collapsed="false">
      <c r="A9067" s="29" t="s">
        <v>62</v>
      </c>
      <c r="B9067" s="29" t="s">
        <v>15679</v>
      </c>
      <c r="C9067" s="29" t="s">
        <v>5121</v>
      </c>
      <c r="D9067" s="29" t="s">
        <v>15559</v>
      </c>
      <c r="E9067" s="29" t="n">
        <v>102</v>
      </c>
      <c r="F9067" s="29" t="s">
        <v>137</v>
      </c>
      <c r="G9067" s="29"/>
      <c r="H9067" s="30" t="n">
        <v>18.09</v>
      </c>
      <c r="I9067" s="31" t="n">
        <v>46262</v>
      </c>
      <c r="J9067" s="30" t="n">
        <v>18.09</v>
      </c>
      <c r="K9067" s="29" t="s">
        <v>120</v>
      </c>
      <c r="L9067" s="29" t="s">
        <v>1096</v>
      </c>
      <c r="M9067" s="29"/>
      <c r="N9067" s="29" t="s">
        <v>134</v>
      </c>
      <c r="O9067" s="31" t="n">
        <v>46430</v>
      </c>
      <c r="P9067" s="29" t="s">
        <v>123</v>
      </c>
      <c r="Q9067" s="29" t="n">
        <f aca="false">IFERROR(VALUE(L9067),"")</f>
        <v>102</v>
      </c>
      <c r="R9067" s="29" t="n">
        <f aca="true">IF(O9067="","",O9067-TODAY())</f>
        <v>145</v>
      </c>
      <c r="S9067" s="29" t="str">
        <f aca="false">IF(C9067="&lt;&lt; vazio &gt;&gt;","VAZIA",IF(AND(O9067&lt;&gt;"",R9067&lt;0),"VENCIDO",IF(AND(O9067&lt;&gt;"",R9067&lt;=Parametros!$B$10),"PRÓX. VENCIMENTO",IF(F9067="Q","QUALIDADE",IF(F9067="S","BLOQUEADO",IF(F9067="R","RESTRITO/DEVOLUÇÃO",IF(OR(N9067="QUAR",N9067="QRES"),"QUARENTENA",IF(OR(B9067="DESCARTE",B9067="DEVOLUÇÃO"),"DESCARTE/DEVOLUÇÃO",IF(AND(D9067="",K9067&lt;&gt;""),"SEM LOTE",IF(AND(Q9067&lt;&gt;"",Q9067&gt;=Parametros!$B$11),"PARADO/SEM GIRO","OK"))))))))))</f>
        <v>BLOQUEADO</v>
      </c>
      <c r="T9067" s="29" t="str">
        <f aca="false">IF(AND($S9067="PARADO/SEM GIRO",$K9067="KG",OR(Painel!$B$5="(Todos)",A9067=Painel!$B$5)*OR(Painel!$E$5="(Todos)",P9067=Painel!$E$5)),$J9067+ROW()/10000000,"")</f>
        <v/>
      </c>
      <c r="U9067" s="29" t="str">
        <f aca="false">IF(AND($S9067="VENCIDO",$K9067="KG",OR(Painel!$B$5="(Todos)",A9067=Painel!$B$5)*OR(Painel!$E$5="(Todos)",P9067=Painel!$E$5)),$J9067+ROW()/10000000,"")</f>
        <v/>
      </c>
    </row>
    <row r="9068" customFormat="false" ht="15" hidden="false" customHeight="false" outlineLevel="0" collapsed="false">
      <c r="A9068" s="29" t="s">
        <v>62</v>
      </c>
      <c r="B9068" s="29" t="s">
        <v>15679</v>
      </c>
      <c r="C9068" s="29" t="s">
        <v>15727</v>
      </c>
      <c r="D9068" s="29" t="s">
        <v>15728</v>
      </c>
      <c r="E9068" s="29" t="n">
        <v>102</v>
      </c>
      <c r="F9068" s="29" t="s">
        <v>268</v>
      </c>
      <c r="G9068" s="29"/>
      <c r="H9068" s="30" t="n">
        <v>6</v>
      </c>
      <c r="I9068" s="31" t="n">
        <v>45827</v>
      </c>
      <c r="J9068" s="30" t="n">
        <v>6</v>
      </c>
      <c r="K9068" s="29" t="s">
        <v>120</v>
      </c>
      <c r="L9068" s="29" t="s">
        <v>15719</v>
      </c>
      <c r="M9068" s="29"/>
      <c r="N9068" s="29" t="s">
        <v>122</v>
      </c>
      <c r="O9068" s="31" t="n">
        <v>46414</v>
      </c>
      <c r="P9068" s="29" t="s">
        <v>123</v>
      </c>
      <c r="Q9068" s="29" t="n">
        <f aca="false">IFERROR(VALUE(L9068),"")</f>
        <v>458</v>
      </c>
      <c r="R9068" s="29" t="n">
        <f aca="true">IF(O9068="","",O9068-TODAY())</f>
        <v>129</v>
      </c>
      <c r="S9068" s="29" t="str">
        <f aca="false">IF(C9068="&lt;&lt; vazio &gt;&gt;","VAZIA",IF(AND(O9068&lt;&gt;"",R9068&lt;0),"VENCIDO",IF(AND(O9068&lt;&gt;"",R9068&lt;=Parametros!$B$10),"PRÓX. VENCIMENTO",IF(F9068="Q","QUALIDADE",IF(F9068="S","BLOQUEADO",IF(F9068="R","RESTRITO/DEVOLUÇÃO",IF(OR(N9068="QUAR",N9068="QRES"),"QUARENTENA",IF(OR(B9068="DESCARTE",B9068="DEVOLUÇÃO"),"DESCARTE/DEVOLUÇÃO",IF(AND(D9068="",K9068&lt;&gt;""),"SEM LOTE",IF(AND(Q9068&lt;&gt;"",Q9068&gt;=Parametros!$B$11),"PARADO/SEM GIRO","OK"))))))))))</f>
        <v>QUALIDADE</v>
      </c>
      <c r="T9068" s="29" t="str">
        <f aca="false">IF(AND($S9068="PARADO/SEM GIRO",$K9068="KG",OR(Painel!$B$5="(Todos)",A9068=Painel!$B$5)*OR(Painel!$E$5="(Todos)",P9068=Painel!$E$5)),$J9068+ROW()/10000000,"")</f>
        <v/>
      </c>
      <c r="U9068" s="29" t="str">
        <f aca="false">IF(AND($S9068="VENCIDO",$K9068="KG",OR(Painel!$B$5="(Todos)",A9068=Painel!$B$5)*OR(Painel!$E$5="(Todos)",P9068=Painel!$E$5)),$J9068+ROW()/10000000,"")</f>
        <v/>
      </c>
    </row>
    <row r="9069" customFormat="false" ht="15" hidden="false" customHeight="false" outlineLevel="0" collapsed="false">
      <c r="A9069" s="29" t="s">
        <v>62</v>
      </c>
      <c r="B9069" s="29" t="s">
        <v>15679</v>
      </c>
      <c r="C9069" s="29" t="s">
        <v>4484</v>
      </c>
      <c r="D9069" s="29" t="s">
        <v>4485</v>
      </c>
      <c r="E9069" s="29" t="n">
        <v>102</v>
      </c>
      <c r="F9069" s="29" t="s">
        <v>268</v>
      </c>
      <c r="G9069" s="29"/>
      <c r="H9069" s="30" t="n">
        <v>20</v>
      </c>
      <c r="I9069" s="31" t="n">
        <v>45897</v>
      </c>
      <c r="J9069" s="30" t="n">
        <v>20</v>
      </c>
      <c r="K9069" s="29" t="s">
        <v>120</v>
      </c>
      <c r="L9069" s="29" t="s">
        <v>15729</v>
      </c>
      <c r="M9069" s="29"/>
      <c r="N9069" s="29" t="s">
        <v>122</v>
      </c>
      <c r="O9069" s="31" t="n">
        <v>46387</v>
      </c>
      <c r="P9069" s="29" t="s">
        <v>123</v>
      </c>
      <c r="Q9069" s="29" t="n">
        <f aca="false">IFERROR(VALUE(L9069),"")</f>
        <v>541</v>
      </c>
      <c r="R9069" s="29" t="n">
        <f aca="true">IF(O9069="","",O9069-TODAY())</f>
        <v>102</v>
      </c>
      <c r="S9069" s="29" t="str">
        <f aca="false">IF(C9069="&lt;&lt; vazio &gt;&gt;","VAZIA",IF(AND(O9069&lt;&gt;"",R9069&lt;0),"VENCIDO",IF(AND(O9069&lt;&gt;"",R9069&lt;=Parametros!$B$10),"PRÓX. VENCIMENTO",IF(F9069="Q","QUALIDADE",IF(F9069="S","BLOQUEADO",IF(F9069="R","RESTRITO/DEVOLUÇÃO",IF(OR(N9069="QUAR",N9069="QRES"),"QUARENTENA",IF(OR(B9069="DESCARTE",B9069="DEVOLUÇÃO"),"DESCARTE/DEVOLUÇÃO",IF(AND(D9069="",K9069&lt;&gt;""),"SEM LOTE",IF(AND(Q9069&lt;&gt;"",Q9069&gt;=Parametros!$B$11),"PARADO/SEM GIRO","OK"))))))))))</f>
        <v>QUALIDADE</v>
      </c>
      <c r="T9069" s="29" t="str">
        <f aca="false">IF(AND($S9069="PARADO/SEM GIRO",$K9069="KG",OR(Painel!$B$5="(Todos)",A9069=Painel!$B$5)*OR(Painel!$E$5="(Todos)",P9069=Painel!$E$5)),$J9069+ROW()/10000000,"")</f>
        <v/>
      </c>
      <c r="U9069" s="29" t="str">
        <f aca="false">IF(AND($S9069="VENCIDO",$K9069="KG",OR(Painel!$B$5="(Todos)",A9069=Painel!$B$5)*OR(Painel!$E$5="(Todos)",P9069=Painel!$E$5)),$J9069+ROW()/10000000,"")</f>
        <v/>
      </c>
    </row>
    <row r="9070" customFormat="false" ht="15" hidden="false" customHeight="false" outlineLevel="0" collapsed="false">
      <c r="A9070" s="29" t="s">
        <v>62</v>
      </c>
      <c r="B9070" s="29" t="s">
        <v>15679</v>
      </c>
      <c r="C9070" s="29" t="s">
        <v>4484</v>
      </c>
      <c r="D9070" s="29" t="s">
        <v>15730</v>
      </c>
      <c r="E9070" s="29" t="n">
        <v>102</v>
      </c>
      <c r="F9070" s="29" t="s">
        <v>268</v>
      </c>
      <c r="G9070" s="29"/>
      <c r="H9070" s="30" t="n">
        <v>5</v>
      </c>
      <c r="I9070" s="31" t="n">
        <v>45837</v>
      </c>
      <c r="J9070" s="30" t="n">
        <v>5</v>
      </c>
      <c r="K9070" s="29" t="s">
        <v>120</v>
      </c>
      <c r="L9070" s="29" t="s">
        <v>15718</v>
      </c>
      <c r="M9070" s="29"/>
      <c r="N9070" s="29" t="s">
        <v>122</v>
      </c>
      <c r="O9070" s="31" t="n">
        <v>46453</v>
      </c>
      <c r="P9070" s="29" t="s">
        <v>123</v>
      </c>
      <c r="Q9070" s="29" t="n">
        <f aca="false">IFERROR(VALUE(L9070),"")</f>
        <v>448</v>
      </c>
      <c r="R9070" s="29" t="n">
        <f aca="true">IF(O9070="","",O9070-TODAY())</f>
        <v>168</v>
      </c>
      <c r="S9070" s="29" t="str">
        <f aca="false">IF(C9070="&lt;&lt; vazio &gt;&gt;","VAZIA",IF(AND(O9070&lt;&gt;"",R9070&lt;0),"VENCIDO",IF(AND(O9070&lt;&gt;"",R9070&lt;=Parametros!$B$10),"PRÓX. VENCIMENTO",IF(F9070="Q","QUALIDADE",IF(F9070="S","BLOQUEADO",IF(F9070="R","RESTRITO/DEVOLUÇÃO",IF(OR(N9070="QUAR",N9070="QRES"),"QUARENTENA",IF(OR(B9070="DESCARTE",B9070="DEVOLUÇÃO"),"DESCARTE/DEVOLUÇÃO",IF(AND(D9070="",K9070&lt;&gt;""),"SEM LOTE",IF(AND(Q9070&lt;&gt;"",Q9070&gt;=Parametros!$B$11),"PARADO/SEM GIRO","OK"))))))))))</f>
        <v>QUALIDADE</v>
      </c>
      <c r="T9070" s="29" t="str">
        <f aca="false">IF(AND($S9070="PARADO/SEM GIRO",$K9070="KG",OR(Painel!$B$5="(Todos)",A9070=Painel!$B$5)*OR(Painel!$E$5="(Todos)",P9070=Painel!$E$5)),$J9070+ROW()/10000000,"")</f>
        <v/>
      </c>
      <c r="U9070" s="29" t="str">
        <f aca="false">IF(AND($S9070="VENCIDO",$K9070="KG",OR(Painel!$B$5="(Todos)",A9070=Painel!$B$5)*OR(Painel!$E$5="(Todos)",P9070=Painel!$E$5)),$J9070+ROW()/10000000,"")</f>
        <v/>
      </c>
    </row>
    <row r="9071" customFormat="false" ht="15" hidden="false" customHeight="false" outlineLevel="0" collapsed="false">
      <c r="A9071" s="29" t="s">
        <v>62</v>
      </c>
      <c r="B9071" s="29" t="s">
        <v>15679</v>
      </c>
      <c r="C9071" s="29" t="s">
        <v>4484</v>
      </c>
      <c r="D9071" s="29" t="s">
        <v>8924</v>
      </c>
      <c r="E9071" s="29" t="n">
        <v>102</v>
      </c>
      <c r="F9071" s="29" t="s">
        <v>268</v>
      </c>
      <c r="G9071" s="29"/>
      <c r="H9071" s="30" t="n">
        <v>5</v>
      </c>
      <c r="I9071" s="31" t="n">
        <v>45829</v>
      </c>
      <c r="J9071" s="30" t="n">
        <v>5</v>
      </c>
      <c r="K9071" s="29" t="s">
        <v>120</v>
      </c>
      <c r="L9071" s="29" t="s">
        <v>15692</v>
      </c>
      <c r="M9071" s="29"/>
      <c r="N9071" s="29" t="s">
        <v>122</v>
      </c>
      <c r="O9071" s="31" t="n">
        <v>46470</v>
      </c>
      <c r="P9071" s="29" t="s">
        <v>123</v>
      </c>
      <c r="Q9071" s="29" t="n">
        <f aca="false">IFERROR(VALUE(L9071),"")</f>
        <v>456</v>
      </c>
      <c r="R9071" s="29" t="n">
        <f aca="true">IF(O9071="","",O9071-TODAY())</f>
        <v>185</v>
      </c>
      <c r="S9071" s="29" t="str">
        <f aca="false">IF(C9071="&lt;&lt; vazio &gt;&gt;","VAZIA",IF(AND(O9071&lt;&gt;"",R9071&lt;0),"VENCIDO",IF(AND(O9071&lt;&gt;"",R9071&lt;=Parametros!$B$10),"PRÓX. VENCIMENTO",IF(F9071="Q","QUALIDADE",IF(F9071="S","BLOQUEADO",IF(F9071="R","RESTRITO/DEVOLUÇÃO",IF(OR(N9071="QUAR",N9071="QRES"),"QUARENTENA",IF(OR(B9071="DESCARTE",B9071="DEVOLUÇÃO"),"DESCARTE/DEVOLUÇÃO",IF(AND(D9071="",K9071&lt;&gt;""),"SEM LOTE",IF(AND(Q9071&lt;&gt;"",Q9071&gt;=Parametros!$B$11),"PARADO/SEM GIRO","OK"))))))))))</f>
        <v>QUALIDADE</v>
      </c>
      <c r="T9071" s="29" t="str">
        <f aca="false">IF(AND($S9071="PARADO/SEM GIRO",$K9071="KG",OR(Painel!$B$5="(Todos)",A9071=Painel!$B$5)*OR(Painel!$E$5="(Todos)",P9071=Painel!$E$5)),$J9071+ROW()/10000000,"")</f>
        <v/>
      </c>
      <c r="U9071" s="29" t="str">
        <f aca="false">IF(AND($S9071="VENCIDO",$K9071="KG",OR(Painel!$B$5="(Todos)",A9071=Painel!$B$5)*OR(Painel!$E$5="(Todos)",P9071=Painel!$E$5)),$J9071+ROW()/10000000,"")</f>
        <v/>
      </c>
    </row>
    <row r="9072" customFormat="false" ht="15" hidden="false" customHeight="false" outlineLevel="0" collapsed="false">
      <c r="A9072" s="29" t="s">
        <v>62</v>
      </c>
      <c r="B9072" s="29" t="s">
        <v>15679</v>
      </c>
      <c r="C9072" s="29" t="s">
        <v>4484</v>
      </c>
      <c r="D9072" s="29" t="s">
        <v>10128</v>
      </c>
      <c r="E9072" s="29" t="n">
        <v>102</v>
      </c>
      <c r="F9072" s="29" t="s">
        <v>268</v>
      </c>
      <c r="G9072" s="29"/>
      <c r="H9072" s="30" t="n">
        <v>5</v>
      </c>
      <c r="I9072" s="31" t="n">
        <v>45897</v>
      </c>
      <c r="J9072" s="30" t="n">
        <v>5</v>
      </c>
      <c r="K9072" s="29" t="s">
        <v>120</v>
      </c>
      <c r="L9072" s="29" t="s">
        <v>15731</v>
      </c>
      <c r="M9072" s="29"/>
      <c r="N9072" s="29" t="s">
        <v>122</v>
      </c>
      <c r="O9072" s="31" t="n">
        <v>46471</v>
      </c>
      <c r="P9072" s="29" t="s">
        <v>123</v>
      </c>
      <c r="Q9072" s="29" t="n">
        <f aca="false">IFERROR(VALUE(L9072),"")</f>
        <v>452</v>
      </c>
      <c r="R9072" s="29" t="n">
        <f aca="true">IF(O9072="","",O9072-TODAY())</f>
        <v>186</v>
      </c>
      <c r="S9072" s="29" t="str">
        <f aca="false">IF(C9072="&lt;&lt; vazio &gt;&gt;","VAZIA",IF(AND(O9072&lt;&gt;"",R9072&lt;0),"VENCIDO",IF(AND(O9072&lt;&gt;"",R9072&lt;=Parametros!$B$10),"PRÓX. VENCIMENTO",IF(F9072="Q","QUALIDADE",IF(F9072="S","BLOQUEADO",IF(F9072="R","RESTRITO/DEVOLUÇÃO",IF(OR(N9072="QUAR",N9072="QRES"),"QUARENTENA",IF(OR(B9072="DESCARTE",B9072="DEVOLUÇÃO"),"DESCARTE/DEVOLUÇÃO",IF(AND(D9072="",K9072&lt;&gt;""),"SEM LOTE",IF(AND(Q9072&lt;&gt;"",Q9072&gt;=Parametros!$B$11),"PARADO/SEM GIRO","OK"))))))))))</f>
        <v>QUALIDADE</v>
      </c>
      <c r="T9072" s="29" t="str">
        <f aca="false">IF(AND($S9072="PARADO/SEM GIRO",$K9072="KG",OR(Painel!$B$5="(Todos)",A9072=Painel!$B$5)*OR(Painel!$E$5="(Todos)",P9072=Painel!$E$5)),$J9072+ROW()/10000000,"")</f>
        <v/>
      </c>
      <c r="U9072" s="29" t="str">
        <f aca="false">IF(AND($S9072="VENCIDO",$K9072="KG",OR(Painel!$B$5="(Todos)",A9072=Painel!$B$5)*OR(Painel!$E$5="(Todos)",P9072=Painel!$E$5)),$J9072+ROW()/10000000,"")</f>
        <v/>
      </c>
    </row>
    <row r="9073" customFormat="false" ht="15" hidden="false" customHeight="false" outlineLevel="0" collapsed="false">
      <c r="A9073" s="29" t="s">
        <v>62</v>
      </c>
      <c r="B9073" s="29" t="s">
        <v>15679</v>
      </c>
      <c r="C9073" s="29" t="s">
        <v>4484</v>
      </c>
      <c r="D9073" s="29" t="s">
        <v>12080</v>
      </c>
      <c r="E9073" s="29" t="n">
        <v>102</v>
      </c>
      <c r="F9073" s="29" t="s">
        <v>268</v>
      </c>
      <c r="G9073" s="29"/>
      <c r="H9073" s="30" t="n">
        <v>20</v>
      </c>
      <c r="I9073" s="31" t="n">
        <v>45897</v>
      </c>
      <c r="J9073" s="30" t="n">
        <v>20</v>
      </c>
      <c r="K9073" s="29" t="s">
        <v>120</v>
      </c>
      <c r="L9073" s="29" t="s">
        <v>15732</v>
      </c>
      <c r="M9073" s="29"/>
      <c r="N9073" s="29" t="s">
        <v>122</v>
      </c>
      <c r="O9073" s="31" t="n">
        <v>46544</v>
      </c>
      <c r="P9073" s="29" t="s">
        <v>123</v>
      </c>
      <c r="Q9073" s="29" t="n">
        <f aca="false">IFERROR(VALUE(L9073),"")</f>
        <v>400</v>
      </c>
      <c r="R9073" s="29" t="n">
        <f aca="true">IF(O9073="","",O9073-TODAY())</f>
        <v>259</v>
      </c>
      <c r="S9073" s="29" t="str">
        <f aca="false">IF(C9073="&lt;&lt; vazio &gt;&gt;","VAZIA",IF(AND(O9073&lt;&gt;"",R9073&lt;0),"VENCIDO",IF(AND(O9073&lt;&gt;"",R9073&lt;=Parametros!$B$10),"PRÓX. VENCIMENTO",IF(F9073="Q","QUALIDADE",IF(F9073="S","BLOQUEADO",IF(F9073="R","RESTRITO/DEVOLUÇÃO",IF(OR(N9073="QUAR",N9073="QRES"),"QUARENTENA",IF(OR(B9073="DESCARTE",B9073="DEVOLUÇÃO"),"DESCARTE/DEVOLUÇÃO",IF(AND(D9073="",K9073&lt;&gt;""),"SEM LOTE",IF(AND(Q9073&lt;&gt;"",Q9073&gt;=Parametros!$B$11),"PARADO/SEM GIRO","OK"))))))))))</f>
        <v>QUALIDADE</v>
      </c>
      <c r="T9073" s="29" t="str">
        <f aca="false">IF(AND($S9073="PARADO/SEM GIRO",$K9073="KG",OR(Painel!$B$5="(Todos)",A9073=Painel!$B$5)*OR(Painel!$E$5="(Todos)",P9073=Painel!$E$5)),$J9073+ROW()/10000000,"")</f>
        <v/>
      </c>
      <c r="U9073" s="29" t="str">
        <f aca="false">IF(AND($S9073="VENCIDO",$K9073="KG",OR(Painel!$B$5="(Todos)",A9073=Painel!$B$5)*OR(Painel!$E$5="(Todos)",P9073=Painel!$E$5)),$J9073+ROW()/10000000,"")</f>
        <v/>
      </c>
    </row>
    <row r="9074" customFormat="false" ht="15" hidden="false" customHeight="false" outlineLevel="0" collapsed="false">
      <c r="A9074" s="29" t="s">
        <v>62</v>
      </c>
      <c r="B9074" s="29" t="s">
        <v>15679</v>
      </c>
      <c r="C9074" s="29" t="s">
        <v>4484</v>
      </c>
      <c r="D9074" s="29" t="s">
        <v>8828</v>
      </c>
      <c r="E9074" s="29" t="n">
        <v>102</v>
      </c>
      <c r="F9074" s="29" t="s">
        <v>268</v>
      </c>
      <c r="G9074" s="29"/>
      <c r="H9074" s="30" t="n">
        <v>15</v>
      </c>
      <c r="I9074" s="31" t="n">
        <v>45896</v>
      </c>
      <c r="J9074" s="30" t="n">
        <v>15</v>
      </c>
      <c r="K9074" s="29" t="s">
        <v>120</v>
      </c>
      <c r="L9074" s="29" t="s">
        <v>15733</v>
      </c>
      <c r="M9074" s="29"/>
      <c r="N9074" s="29" t="s">
        <v>122</v>
      </c>
      <c r="O9074" s="31" t="n">
        <v>46548</v>
      </c>
      <c r="P9074" s="29" t="s">
        <v>123</v>
      </c>
      <c r="Q9074" s="29" t="n">
        <f aca="false">IFERROR(VALUE(L9074),"")</f>
        <v>392</v>
      </c>
      <c r="R9074" s="29" t="n">
        <f aca="true">IF(O9074="","",O9074-TODAY())</f>
        <v>263</v>
      </c>
      <c r="S9074" s="29" t="str">
        <f aca="false">IF(C9074="&lt;&lt; vazio &gt;&gt;","VAZIA",IF(AND(O9074&lt;&gt;"",R9074&lt;0),"VENCIDO",IF(AND(O9074&lt;&gt;"",R9074&lt;=Parametros!$B$10),"PRÓX. VENCIMENTO",IF(F9074="Q","QUALIDADE",IF(F9074="S","BLOQUEADO",IF(F9074="R","RESTRITO/DEVOLUÇÃO",IF(OR(N9074="QUAR",N9074="QRES"),"QUARENTENA",IF(OR(B9074="DESCARTE",B9074="DEVOLUÇÃO"),"DESCARTE/DEVOLUÇÃO",IF(AND(D9074="",K9074&lt;&gt;""),"SEM LOTE",IF(AND(Q9074&lt;&gt;"",Q9074&gt;=Parametros!$B$11),"PARADO/SEM GIRO","OK"))))))))))</f>
        <v>QUALIDADE</v>
      </c>
      <c r="T9074" s="29" t="str">
        <f aca="false">IF(AND($S9074="PARADO/SEM GIRO",$K9074="KG",OR(Painel!$B$5="(Todos)",A9074=Painel!$B$5)*OR(Painel!$E$5="(Todos)",P9074=Painel!$E$5)),$J9074+ROW()/10000000,"")</f>
        <v/>
      </c>
      <c r="U9074" s="29" t="str">
        <f aca="false">IF(AND($S9074="VENCIDO",$K9074="KG",OR(Painel!$B$5="(Todos)",A9074=Painel!$B$5)*OR(Painel!$E$5="(Todos)",P9074=Painel!$E$5)),$J9074+ROW()/10000000,"")</f>
        <v/>
      </c>
    </row>
    <row r="9075" customFormat="false" ht="15" hidden="false" customHeight="false" outlineLevel="0" collapsed="false">
      <c r="A9075" s="29" t="s">
        <v>62</v>
      </c>
      <c r="B9075" s="29" t="s">
        <v>15679</v>
      </c>
      <c r="C9075" s="29" t="s">
        <v>4484</v>
      </c>
      <c r="D9075" s="29" t="s">
        <v>8080</v>
      </c>
      <c r="E9075" s="29" t="n">
        <v>102</v>
      </c>
      <c r="F9075" s="29" t="s">
        <v>268</v>
      </c>
      <c r="G9075" s="29"/>
      <c r="H9075" s="30" t="n">
        <v>45</v>
      </c>
      <c r="I9075" s="31" t="n">
        <v>45946</v>
      </c>
      <c r="J9075" s="30" t="n">
        <v>45</v>
      </c>
      <c r="K9075" s="29" t="s">
        <v>120</v>
      </c>
      <c r="L9075" s="29" t="s">
        <v>15734</v>
      </c>
      <c r="M9075" s="29"/>
      <c r="N9075" s="29" t="s">
        <v>122</v>
      </c>
      <c r="O9075" s="31" t="n">
        <v>46577</v>
      </c>
      <c r="P9075" s="29" t="s">
        <v>123</v>
      </c>
      <c r="Q9075" s="29" t="n">
        <f aca="false">IFERROR(VALUE(L9075),"")</f>
        <v>345</v>
      </c>
      <c r="R9075" s="29" t="n">
        <f aca="true">IF(O9075="","",O9075-TODAY())</f>
        <v>292</v>
      </c>
      <c r="S9075" s="29" t="str">
        <f aca="false">IF(C9075="&lt;&lt; vazio &gt;&gt;","VAZIA",IF(AND(O9075&lt;&gt;"",R9075&lt;0),"VENCIDO",IF(AND(O9075&lt;&gt;"",R9075&lt;=Parametros!$B$10),"PRÓX. VENCIMENTO",IF(F9075="Q","QUALIDADE",IF(F9075="S","BLOQUEADO",IF(F9075="R","RESTRITO/DEVOLUÇÃO",IF(OR(N9075="QUAR",N9075="QRES"),"QUARENTENA",IF(OR(B9075="DESCARTE",B9075="DEVOLUÇÃO"),"DESCARTE/DEVOLUÇÃO",IF(AND(D9075="",K9075&lt;&gt;""),"SEM LOTE",IF(AND(Q9075&lt;&gt;"",Q9075&gt;=Parametros!$B$11),"PARADO/SEM GIRO","OK"))))))))))</f>
        <v>QUALIDADE</v>
      </c>
      <c r="T9075" s="29" t="str">
        <f aca="false">IF(AND($S9075="PARADO/SEM GIRO",$K9075="KG",OR(Painel!$B$5="(Todos)",A9075=Painel!$B$5)*OR(Painel!$E$5="(Todos)",P9075=Painel!$E$5)),$J9075+ROW()/10000000,"")</f>
        <v/>
      </c>
      <c r="U9075" s="29" t="str">
        <f aca="false">IF(AND($S9075="VENCIDO",$K9075="KG",OR(Painel!$B$5="(Todos)",A9075=Painel!$B$5)*OR(Painel!$E$5="(Todos)",P9075=Painel!$E$5)),$J9075+ROW()/10000000,"")</f>
        <v/>
      </c>
    </row>
    <row r="9076" customFormat="false" ht="15" hidden="false" customHeight="false" outlineLevel="0" collapsed="false">
      <c r="A9076" s="29" t="s">
        <v>62</v>
      </c>
      <c r="B9076" s="29" t="s">
        <v>15679</v>
      </c>
      <c r="C9076" s="29" t="s">
        <v>533</v>
      </c>
      <c r="D9076" s="29" t="s">
        <v>15123</v>
      </c>
      <c r="E9076" s="29" t="n">
        <v>102</v>
      </c>
      <c r="F9076" s="29" t="s">
        <v>268</v>
      </c>
      <c r="G9076" s="29"/>
      <c r="H9076" s="30" t="n">
        <v>6</v>
      </c>
      <c r="I9076" s="31" t="n">
        <v>45936</v>
      </c>
      <c r="J9076" s="30" t="n">
        <v>6</v>
      </c>
      <c r="K9076" s="29" t="s">
        <v>120</v>
      </c>
      <c r="L9076" s="29" t="s">
        <v>15735</v>
      </c>
      <c r="M9076" s="29"/>
      <c r="N9076" s="29" t="s">
        <v>122</v>
      </c>
      <c r="O9076" s="31" t="n">
        <v>46329</v>
      </c>
      <c r="P9076" s="29" t="s">
        <v>123</v>
      </c>
      <c r="Q9076" s="29" t="n">
        <f aca="false">IFERROR(VALUE(L9076),"")</f>
        <v>349</v>
      </c>
      <c r="R9076" s="29" t="n">
        <f aca="true">IF(O9076="","",O9076-TODAY())</f>
        <v>44</v>
      </c>
      <c r="S9076" s="29" t="str">
        <f aca="false">IF(C9076="&lt;&lt; vazio &gt;&gt;","VAZIA",IF(AND(O9076&lt;&gt;"",R9076&lt;0),"VENCIDO",IF(AND(O9076&lt;&gt;"",R9076&lt;=Parametros!$B$10),"PRÓX. VENCIMENTO",IF(F9076="Q","QUALIDADE",IF(F9076="S","BLOQUEADO",IF(F9076="R","RESTRITO/DEVOLUÇÃO",IF(OR(N9076="QUAR",N9076="QRES"),"QUARENTENA",IF(OR(B9076="DESCARTE",B9076="DEVOLUÇÃO"),"DESCARTE/DEVOLUÇÃO",IF(AND(D9076="",K9076&lt;&gt;""),"SEM LOTE",IF(AND(Q9076&lt;&gt;"",Q9076&gt;=Parametros!$B$11),"PARADO/SEM GIRO","OK"))))))))))</f>
        <v>PRÓX. VENCIMENTO</v>
      </c>
      <c r="T9076" s="29" t="str">
        <f aca="false">IF(AND($S9076="PARADO/SEM GIRO",$K9076="KG",OR(Painel!$B$5="(Todos)",A9076=Painel!$B$5)*OR(Painel!$E$5="(Todos)",P9076=Painel!$E$5)),$J9076+ROW()/10000000,"")</f>
        <v/>
      </c>
      <c r="U9076" s="29" t="str">
        <f aca="false">IF(AND($S9076="VENCIDO",$K9076="KG",OR(Painel!$B$5="(Todos)",A9076=Painel!$B$5)*OR(Painel!$E$5="(Todos)",P9076=Painel!$E$5)),$J9076+ROW()/10000000,"")</f>
        <v/>
      </c>
    </row>
    <row r="9077" customFormat="false" ht="15" hidden="false" customHeight="false" outlineLevel="0" collapsed="false">
      <c r="A9077" s="29" t="s">
        <v>62</v>
      </c>
      <c r="B9077" s="29" t="s">
        <v>15679</v>
      </c>
      <c r="C9077" s="29" t="s">
        <v>533</v>
      </c>
      <c r="D9077" s="29" t="s">
        <v>15736</v>
      </c>
      <c r="E9077" s="29" t="n">
        <v>102</v>
      </c>
      <c r="F9077" s="29" t="s">
        <v>268</v>
      </c>
      <c r="G9077" s="29"/>
      <c r="H9077" s="30" t="n">
        <v>5</v>
      </c>
      <c r="I9077" s="31" t="n">
        <v>45744</v>
      </c>
      <c r="J9077" s="30" t="n">
        <v>5</v>
      </c>
      <c r="K9077" s="29" t="s">
        <v>120</v>
      </c>
      <c r="L9077" s="29" t="s">
        <v>15729</v>
      </c>
      <c r="M9077" s="29"/>
      <c r="N9077" s="29" t="s">
        <v>122</v>
      </c>
      <c r="O9077" s="31" t="n">
        <v>46356</v>
      </c>
      <c r="P9077" s="29" t="s">
        <v>123</v>
      </c>
      <c r="Q9077" s="29" t="n">
        <f aca="false">IFERROR(VALUE(L9077),"")</f>
        <v>541</v>
      </c>
      <c r="R9077" s="29" t="n">
        <f aca="true">IF(O9077="","",O9077-TODAY())</f>
        <v>71</v>
      </c>
      <c r="S9077" s="29" t="str">
        <f aca="false">IF(C9077="&lt;&lt; vazio &gt;&gt;","VAZIA",IF(AND(O9077&lt;&gt;"",R9077&lt;0),"VENCIDO",IF(AND(O9077&lt;&gt;"",R9077&lt;=Parametros!$B$10),"PRÓX. VENCIMENTO",IF(F9077="Q","QUALIDADE",IF(F9077="S","BLOQUEADO",IF(F9077="R","RESTRITO/DEVOLUÇÃO",IF(OR(N9077="QUAR",N9077="QRES"),"QUARENTENA",IF(OR(B9077="DESCARTE",B9077="DEVOLUÇÃO"),"DESCARTE/DEVOLUÇÃO",IF(AND(D9077="",K9077&lt;&gt;""),"SEM LOTE",IF(AND(Q9077&lt;&gt;"",Q9077&gt;=Parametros!$B$11),"PARADO/SEM GIRO","OK"))))))))))</f>
        <v>QUALIDADE</v>
      </c>
      <c r="T9077" s="29" t="str">
        <f aca="false">IF(AND($S9077="PARADO/SEM GIRO",$K9077="KG",OR(Painel!$B$5="(Todos)",A9077=Painel!$B$5)*OR(Painel!$E$5="(Todos)",P9077=Painel!$E$5)),$J9077+ROW()/10000000,"")</f>
        <v/>
      </c>
      <c r="U9077" s="29" t="str">
        <f aca="false">IF(AND($S9077="VENCIDO",$K9077="KG",OR(Painel!$B$5="(Todos)",A9077=Painel!$B$5)*OR(Painel!$E$5="(Todos)",P9077=Painel!$E$5)),$J9077+ROW()/10000000,"")</f>
        <v/>
      </c>
    </row>
    <row r="9078" customFormat="false" ht="15" hidden="false" customHeight="false" outlineLevel="0" collapsed="false">
      <c r="A9078" s="29" t="s">
        <v>62</v>
      </c>
      <c r="B9078" s="29" t="s">
        <v>15679</v>
      </c>
      <c r="C9078" s="29" t="s">
        <v>533</v>
      </c>
      <c r="D9078" s="29" t="s">
        <v>15737</v>
      </c>
      <c r="E9078" s="29" t="n">
        <v>102</v>
      </c>
      <c r="F9078" s="29" t="s">
        <v>268</v>
      </c>
      <c r="G9078" s="29"/>
      <c r="H9078" s="30" t="n">
        <v>6</v>
      </c>
      <c r="I9078" s="31" t="n">
        <v>45746</v>
      </c>
      <c r="J9078" s="30" t="n">
        <v>6</v>
      </c>
      <c r="K9078" s="29" t="s">
        <v>120</v>
      </c>
      <c r="L9078" s="29" t="s">
        <v>15738</v>
      </c>
      <c r="M9078" s="29"/>
      <c r="N9078" s="29" t="s">
        <v>122</v>
      </c>
      <c r="O9078" s="31" t="n">
        <v>46356</v>
      </c>
      <c r="P9078" s="29" t="s">
        <v>123</v>
      </c>
      <c r="Q9078" s="29" t="n">
        <f aca="false">IFERROR(VALUE(L9078),"")</f>
        <v>539</v>
      </c>
      <c r="R9078" s="29" t="n">
        <f aca="true">IF(O9078="","",O9078-TODAY())</f>
        <v>71</v>
      </c>
      <c r="S9078" s="29" t="str">
        <f aca="false">IF(C9078="&lt;&lt; vazio &gt;&gt;","VAZIA",IF(AND(O9078&lt;&gt;"",R9078&lt;0),"VENCIDO",IF(AND(O9078&lt;&gt;"",R9078&lt;=Parametros!$B$10),"PRÓX. VENCIMENTO",IF(F9078="Q","QUALIDADE",IF(F9078="S","BLOQUEADO",IF(F9078="R","RESTRITO/DEVOLUÇÃO",IF(OR(N9078="QUAR",N9078="QRES"),"QUARENTENA",IF(OR(B9078="DESCARTE",B9078="DEVOLUÇÃO"),"DESCARTE/DEVOLUÇÃO",IF(AND(D9078="",K9078&lt;&gt;""),"SEM LOTE",IF(AND(Q9078&lt;&gt;"",Q9078&gt;=Parametros!$B$11),"PARADO/SEM GIRO","OK"))))))))))</f>
        <v>QUALIDADE</v>
      </c>
      <c r="T9078" s="29" t="str">
        <f aca="false">IF(AND($S9078="PARADO/SEM GIRO",$K9078="KG",OR(Painel!$B$5="(Todos)",A9078=Painel!$B$5)*OR(Painel!$E$5="(Todos)",P9078=Painel!$E$5)),$J9078+ROW()/10000000,"")</f>
        <v/>
      </c>
      <c r="U9078" s="29" t="str">
        <f aca="false">IF(AND($S9078="VENCIDO",$K9078="KG",OR(Painel!$B$5="(Todos)",A9078=Painel!$B$5)*OR(Painel!$E$5="(Todos)",P9078=Painel!$E$5)),$J9078+ROW()/10000000,"")</f>
        <v/>
      </c>
    </row>
    <row r="9079" customFormat="false" ht="15" hidden="false" customHeight="false" outlineLevel="0" collapsed="false">
      <c r="A9079" s="29" t="s">
        <v>62</v>
      </c>
      <c r="B9079" s="29" t="s">
        <v>15679</v>
      </c>
      <c r="C9079" s="29" t="s">
        <v>533</v>
      </c>
      <c r="D9079" s="29" t="s">
        <v>15739</v>
      </c>
      <c r="E9079" s="29" t="n">
        <v>102</v>
      </c>
      <c r="F9079" s="29" t="s">
        <v>268</v>
      </c>
      <c r="G9079" s="29"/>
      <c r="H9079" s="30" t="n">
        <v>1</v>
      </c>
      <c r="I9079" s="31" t="n">
        <v>46212</v>
      </c>
      <c r="J9079" s="30" t="n">
        <v>1</v>
      </c>
      <c r="K9079" s="29" t="s">
        <v>120</v>
      </c>
      <c r="L9079" s="29" t="s">
        <v>2502</v>
      </c>
      <c r="M9079" s="29"/>
      <c r="N9079" s="29" t="s">
        <v>122</v>
      </c>
      <c r="O9079" s="31" t="n">
        <v>46386</v>
      </c>
      <c r="P9079" s="29" t="s">
        <v>123</v>
      </c>
      <c r="Q9079" s="29" t="n">
        <f aca="false">IFERROR(VALUE(L9079),"")</f>
        <v>73</v>
      </c>
      <c r="R9079" s="29" t="n">
        <f aca="true">IF(O9079="","",O9079-TODAY())</f>
        <v>101</v>
      </c>
      <c r="S9079" s="29" t="str">
        <f aca="false">IF(C9079="&lt;&lt; vazio &gt;&gt;","VAZIA",IF(AND(O9079&lt;&gt;"",R9079&lt;0),"VENCIDO",IF(AND(O9079&lt;&gt;"",R9079&lt;=Parametros!$B$10),"PRÓX. VENCIMENTO",IF(F9079="Q","QUALIDADE",IF(F9079="S","BLOQUEADO",IF(F9079="R","RESTRITO/DEVOLUÇÃO",IF(OR(N9079="QUAR",N9079="QRES"),"QUARENTENA",IF(OR(B9079="DESCARTE",B9079="DEVOLUÇÃO"),"DESCARTE/DEVOLUÇÃO",IF(AND(D9079="",K9079&lt;&gt;""),"SEM LOTE",IF(AND(Q9079&lt;&gt;"",Q9079&gt;=Parametros!$B$11),"PARADO/SEM GIRO","OK"))))))))))</f>
        <v>QUALIDADE</v>
      </c>
      <c r="T9079" s="29" t="str">
        <f aca="false">IF(AND($S9079="PARADO/SEM GIRO",$K9079="KG",OR(Painel!$B$5="(Todos)",A9079=Painel!$B$5)*OR(Painel!$E$5="(Todos)",P9079=Painel!$E$5)),$J9079+ROW()/10000000,"")</f>
        <v/>
      </c>
      <c r="U9079" s="29" t="str">
        <f aca="false">IF(AND($S9079="VENCIDO",$K9079="KG",OR(Painel!$B$5="(Todos)",A9079=Painel!$B$5)*OR(Painel!$E$5="(Todos)",P9079=Painel!$E$5)),$J9079+ROW()/10000000,"")</f>
        <v/>
      </c>
    </row>
    <row r="9080" customFormat="false" ht="15" hidden="false" customHeight="false" outlineLevel="0" collapsed="false">
      <c r="A9080" s="29" t="s">
        <v>62</v>
      </c>
      <c r="B9080" s="29" t="s">
        <v>15679</v>
      </c>
      <c r="C9080" s="29" t="s">
        <v>533</v>
      </c>
      <c r="D9080" s="29" t="s">
        <v>15739</v>
      </c>
      <c r="E9080" s="29" t="n">
        <v>102</v>
      </c>
      <c r="F9080" s="29" t="s">
        <v>137</v>
      </c>
      <c r="G9080" s="29"/>
      <c r="H9080" s="30" t="n">
        <v>14</v>
      </c>
      <c r="I9080" s="31" t="n">
        <v>46077</v>
      </c>
      <c r="J9080" s="30" t="n">
        <v>14</v>
      </c>
      <c r="K9080" s="29" t="s">
        <v>120</v>
      </c>
      <c r="L9080" s="29" t="s">
        <v>11422</v>
      </c>
      <c r="M9080" s="29"/>
      <c r="N9080" s="29" t="s">
        <v>122</v>
      </c>
      <c r="O9080" s="31" t="n">
        <v>46386</v>
      </c>
      <c r="P9080" s="29" t="s">
        <v>123</v>
      </c>
      <c r="Q9080" s="29" t="n">
        <f aca="false">IFERROR(VALUE(L9080),"")</f>
        <v>208</v>
      </c>
      <c r="R9080" s="29" t="n">
        <f aca="true">IF(O9080="","",O9080-TODAY())</f>
        <v>101</v>
      </c>
      <c r="S9080" s="29" t="str">
        <f aca="false">IF(C9080="&lt;&lt; vazio &gt;&gt;","VAZIA",IF(AND(O9080&lt;&gt;"",R9080&lt;0),"VENCIDO",IF(AND(O9080&lt;&gt;"",R9080&lt;=Parametros!$B$10),"PRÓX. VENCIMENTO",IF(F9080="Q","QUALIDADE",IF(F9080="S","BLOQUEADO",IF(F9080="R","RESTRITO/DEVOLUÇÃO",IF(OR(N9080="QUAR",N9080="QRES"),"QUARENTENA",IF(OR(B9080="DESCARTE",B9080="DEVOLUÇÃO"),"DESCARTE/DEVOLUÇÃO",IF(AND(D9080="",K9080&lt;&gt;""),"SEM LOTE",IF(AND(Q9080&lt;&gt;"",Q9080&gt;=Parametros!$B$11),"PARADO/SEM GIRO","OK"))))))))))</f>
        <v>BLOQUEADO</v>
      </c>
      <c r="T9080" s="29" t="str">
        <f aca="false">IF(AND($S9080="PARADO/SEM GIRO",$K9080="KG",OR(Painel!$B$5="(Todos)",A9080=Painel!$B$5)*OR(Painel!$E$5="(Todos)",P9080=Painel!$E$5)),$J9080+ROW()/10000000,"")</f>
        <v/>
      </c>
      <c r="U9080" s="29" t="str">
        <f aca="false">IF(AND($S9080="VENCIDO",$K9080="KG",OR(Painel!$B$5="(Todos)",A9080=Painel!$B$5)*OR(Painel!$E$5="(Todos)",P9080=Painel!$E$5)),$J9080+ROW()/10000000,"")</f>
        <v/>
      </c>
    </row>
    <row r="9081" customFormat="false" ht="15" hidden="false" customHeight="false" outlineLevel="0" collapsed="false">
      <c r="A9081" s="29" t="s">
        <v>62</v>
      </c>
      <c r="B9081" s="29" t="s">
        <v>15679</v>
      </c>
      <c r="C9081" s="29" t="s">
        <v>533</v>
      </c>
      <c r="D9081" s="29" t="s">
        <v>6511</v>
      </c>
      <c r="E9081" s="29" t="n">
        <v>102</v>
      </c>
      <c r="F9081" s="29" t="s">
        <v>268</v>
      </c>
      <c r="G9081" s="29"/>
      <c r="H9081" s="30" t="n">
        <v>14.002</v>
      </c>
      <c r="I9081" s="31" t="n">
        <v>45897</v>
      </c>
      <c r="J9081" s="30" t="n">
        <v>14.002</v>
      </c>
      <c r="K9081" s="29" t="s">
        <v>120</v>
      </c>
      <c r="L9081" s="29" t="s">
        <v>15740</v>
      </c>
      <c r="M9081" s="29"/>
      <c r="N9081" s="29" t="s">
        <v>122</v>
      </c>
      <c r="O9081" s="31" t="n">
        <v>46458</v>
      </c>
      <c r="P9081" s="29" t="s">
        <v>123</v>
      </c>
      <c r="Q9081" s="29" t="n">
        <f aca="false">IFERROR(VALUE(L9081),"")</f>
        <v>482</v>
      </c>
      <c r="R9081" s="29" t="n">
        <f aca="true">IF(O9081="","",O9081-TODAY())</f>
        <v>173</v>
      </c>
      <c r="S9081" s="29" t="str">
        <f aca="false">IF(C9081="&lt;&lt; vazio &gt;&gt;","VAZIA",IF(AND(O9081&lt;&gt;"",R9081&lt;0),"VENCIDO",IF(AND(O9081&lt;&gt;"",R9081&lt;=Parametros!$B$10),"PRÓX. VENCIMENTO",IF(F9081="Q","QUALIDADE",IF(F9081="S","BLOQUEADO",IF(F9081="R","RESTRITO/DEVOLUÇÃO",IF(OR(N9081="QUAR",N9081="QRES"),"QUARENTENA",IF(OR(B9081="DESCARTE",B9081="DEVOLUÇÃO"),"DESCARTE/DEVOLUÇÃO",IF(AND(D9081="",K9081&lt;&gt;""),"SEM LOTE",IF(AND(Q9081&lt;&gt;"",Q9081&gt;=Parametros!$B$11),"PARADO/SEM GIRO","OK"))))))))))</f>
        <v>QUALIDADE</v>
      </c>
      <c r="T9081" s="29" t="str">
        <f aca="false">IF(AND($S9081="PARADO/SEM GIRO",$K9081="KG",OR(Painel!$B$5="(Todos)",A9081=Painel!$B$5)*OR(Painel!$E$5="(Todos)",P9081=Painel!$E$5)),$J9081+ROW()/10000000,"")</f>
        <v/>
      </c>
      <c r="U9081" s="29" t="str">
        <f aca="false">IF(AND($S9081="VENCIDO",$K9081="KG",OR(Painel!$B$5="(Todos)",A9081=Painel!$B$5)*OR(Painel!$E$5="(Todos)",P9081=Painel!$E$5)),$J9081+ROW()/10000000,"")</f>
        <v/>
      </c>
    </row>
    <row r="9082" customFormat="false" ht="15" hidden="false" customHeight="false" outlineLevel="0" collapsed="false">
      <c r="A9082" s="29" t="s">
        <v>62</v>
      </c>
      <c r="B9082" s="29" t="s">
        <v>15679</v>
      </c>
      <c r="C9082" s="29" t="s">
        <v>533</v>
      </c>
      <c r="D9082" s="29" t="s">
        <v>5141</v>
      </c>
      <c r="E9082" s="29" t="n">
        <v>102</v>
      </c>
      <c r="F9082" s="29" t="s">
        <v>268</v>
      </c>
      <c r="G9082" s="29"/>
      <c r="H9082" s="30" t="n">
        <v>19.994</v>
      </c>
      <c r="I9082" s="31" t="n">
        <v>45860</v>
      </c>
      <c r="J9082" s="30" t="n">
        <v>19.994</v>
      </c>
      <c r="K9082" s="29" t="s">
        <v>120</v>
      </c>
      <c r="L9082" s="29" t="s">
        <v>15689</v>
      </c>
      <c r="M9082" s="29"/>
      <c r="N9082" s="29" t="s">
        <v>122</v>
      </c>
      <c r="O9082" s="31" t="n">
        <v>46507</v>
      </c>
      <c r="P9082" s="29" t="s">
        <v>123</v>
      </c>
      <c r="Q9082" s="29" t="n">
        <f aca="false">IFERROR(VALUE(L9082),"")</f>
        <v>432</v>
      </c>
      <c r="R9082" s="29" t="n">
        <f aca="true">IF(O9082="","",O9082-TODAY())</f>
        <v>222</v>
      </c>
      <c r="S9082" s="29" t="str">
        <f aca="false">IF(C9082="&lt;&lt; vazio &gt;&gt;","VAZIA",IF(AND(O9082&lt;&gt;"",R9082&lt;0),"VENCIDO",IF(AND(O9082&lt;&gt;"",R9082&lt;=Parametros!$B$10),"PRÓX. VENCIMENTO",IF(F9082="Q","QUALIDADE",IF(F9082="S","BLOQUEADO",IF(F9082="R","RESTRITO/DEVOLUÇÃO",IF(OR(N9082="QUAR",N9082="QRES"),"QUARENTENA",IF(OR(B9082="DESCARTE",B9082="DEVOLUÇÃO"),"DESCARTE/DEVOLUÇÃO",IF(AND(D9082="",K9082&lt;&gt;""),"SEM LOTE",IF(AND(Q9082&lt;&gt;"",Q9082&gt;=Parametros!$B$11),"PARADO/SEM GIRO","OK"))))))))))</f>
        <v>QUALIDADE</v>
      </c>
      <c r="T9082" s="29" t="str">
        <f aca="false">IF(AND($S9082="PARADO/SEM GIRO",$K9082="KG",OR(Painel!$B$5="(Todos)",A9082=Painel!$B$5)*OR(Painel!$E$5="(Todos)",P9082=Painel!$E$5)),$J9082+ROW()/10000000,"")</f>
        <v/>
      </c>
      <c r="U9082" s="29" t="str">
        <f aca="false">IF(AND($S9082="VENCIDO",$K9082="KG",OR(Painel!$B$5="(Todos)",A9082=Painel!$B$5)*OR(Painel!$E$5="(Todos)",P9082=Painel!$E$5)),$J9082+ROW()/10000000,"")</f>
        <v/>
      </c>
    </row>
    <row r="9083" customFormat="false" ht="15" hidden="false" customHeight="false" outlineLevel="0" collapsed="false">
      <c r="A9083" s="29" t="s">
        <v>62</v>
      </c>
      <c r="B9083" s="29" t="s">
        <v>15679</v>
      </c>
      <c r="C9083" s="29" t="s">
        <v>533</v>
      </c>
      <c r="D9083" s="29" t="s">
        <v>5879</v>
      </c>
      <c r="E9083" s="29" t="n">
        <v>102</v>
      </c>
      <c r="F9083" s="29" t="s">
        <v>268</v>
      </c>
      <c r="G9083" s="29"/>
      <c r="H9083" s="30" t="n">
        <v>10.998</v>
      </c>
      <c r="I9083" s="31" t="n">
        <v>45898</v>
      </c>
      <c r="J9083" s="30" t="n">
        <v>10.998</v>
      </c>
      <c r="K9083" s="29" t="s">
        <v>120</v>
      </c>
      <c r="L9083" s="29" t="s">
        <v>15741</v>
      </c>
      <c r="M9083" s="29"/>
      <c r="N9083" s="29" t="s">
        <v>122</v>
      </c>
      <c r="O9083" s="31" t="n">
        <v>46529</v>
      </c>
      <c r="P9083" s="29" t="s">
        <v>123</v>
      </c>
      <c r="Q9083" s="29" t="n">
        <f aca="false">IFERROR(VALUE(L9083),"")</f>
        <v>399</v>
      </c>
      <c r="R9083" s="29" t="n">
        <f aca="true">IF(O9083="","",O9083-TODAY())</f>
        <v>244</v>
      </c>
      <c r="S9083" s="29" t="str">
        <f aca="false">IF(C9083="&lt;&lt; vazio &gt;&gt;","VAZIA",IF(AND(O9083&lt;&gt;"",R9083&lt;0),"VENCIDO",IF(AND(O9083&lt;&gt;"",R9083&lt;=Parametros!$B$10),"PRÓX. VENCIMENTO",IF(F9083="Q","QUALIDADE",IF(F9083="S","BLOQUEADO",IF(F9083="R","RESTRITO/DEVOLUÇÃO",IF(OR(N9083="QUAR",N9083="QRES"),"QUARENTENA",IF(OR(B9083="DESCARTE",B9083="DEVOLUÇÃO"),"DESCARTE/DEVOLUÇÃO",IF(AND(D9083="",K9083&lt;&gt;""),"SEM LOTE",IF(AND(Q9083&lt;&gt;"",Q9083&gt;=Parametros!$B$11),"PARADO/SEM GIRO","OK"))))))))))</f>
        <v>QUALIDADE</v>
      </c>
      <c r="T9083" s="29" t="str">
        <f aca="false">IF(AND($S9083="PARADO/SEM GIRO",$K9083="KG",OR(Painel!$B$5="(Todos)",A9083=Painel!$B$5)*OR(Painel!$E$5="(Todos)",P9083=Painel!$E$5)),$J9083+ROW()/10000000,"")</f>
        <v/>
      </c>
      <c r="U9083" s="29" t="str">
        <f aca="false">IF(AND($S9083="VENCIDO",$K9083="KG",OR(Painel!$B$5="(Todos)",A9083=Painel!$B$5)*OR(Painel!$E$5="(Todos)",P9083=Painel!$E$5)),$J9083+ROW()/10000000,"")</f>
        <v/>
      </c>
    </row>
    <row r="9084" customFormat="false" ht="15" hidden="false" customHeight="false" outlineLevel="0" collapsed="false">
      <c r="A9084" s="29" t="s">
        <v>62</v>
      </c>
      <c r="B9084" s="29" t="s">
        <v>15679</v>
      </c>
      <c r="C9084" s="29" t="s">
        <v>533</v>
      </c>
      <c r="D9084" s="29" t="s">
        <v>534</v>
      </c>
      <c r="E9084" s="29" t="n">
        <v>102</v>
      </c>
      <c r="F9084" s="29"/>
      <c r="G9084" s="29"/>
      <c r="H9084" s="30" t="n">
        <v>6</v>
      </c>
      <c r="I9084" s="31" t="n">
        <v>46231</v>
      </c>
      <c r="J9084" s="30" t="n">
        <v>6</v>
      </c>
      <c r="K9084" s="29" t="s">
        <v>120</v>
      </c>
      <c r="L9084" s="29" t="s">
        <v>2246</v>
      </c>
      <c r="M9084" s="29"/>
      <c r="N9084" s="29" t="s">
        <v>122</v>
      </c>
      <c r="O9084" s="31" t="n">
        <v>46614</v>
      </c>
      <c r="P9084" s="29" t="s">
        <v>123</v>
      </c>
      <c r="Q9084" s="29" t="n">
        <f aca="false">IFERROR(VALUE(L9084),"")</f>
        <v>54</v>
      </c>
      <c r="R9084" s="29" t="n">
        <f aca="true">IF(O9084="","",O9084-TODAY())</f>
        <v>329</v>
      </c>
      <c r="S9084" s="29" t="str">
        <f aca="false">IF(C9084="&lt;&lt; vazio &gt;&gt;","VAZIA",IF(AND(O9084&lt;&gt;"",R9084&lt;0),"VENCIDO",IF(AND(O9084&lt;&gt;"",R9084&lt;=Parametros!$B$10),"PRÓX. VENCIMENTO",IF(F9084="Q","QUALIDADE",IF(F9084="S","BLOQUEADO",IF(F9084="R","RESTRITO/DEVOLUÇÃO",IF(OR(N9084="QUAR",N9084="QRES"),"QUARENTENA",IF(OR(B9084="DESCARTE",B9084="DEVOLUÇÃO"),"DESCARTE/DEVOLUÇÃO",IF(AND(D9084="",K9084&lt;&gt;""),"SEM LOTE",IF(AND(Q9084&lt;&gt;"",Q9084&gt;=Parametros!$B$11),"PARADO/SEM GIRO","OK"))))))))))</f>
        <v>OK</v>
      </c>
      <c r="T9084" s="29" t="str">
        <f aca="false">IF(AND($S9084="PARADO/SEM GIRO",$K9084="KG",OR(Painel!$B$5="(Todos)",A9084=Painel!$B$5)*OR(Painel!$E$5="(Todos)",P9084=Painel!$E$5)),$J9084+ROW()/10000000,"")</f>
        <v/>
      </c>
      <c r="U9084" s="29" t="str">
        <f aca="false">IF(AND($S9084="VENCIDO",$K9084="KG",OR(Painel!$B$5="(Todos)",A9084=Painel!$B$5)*OR(Painel!$E$5="(Todos)",P9084=Painel!$E$5)),$J9084+ROW()/10000000,"")</f>
        <v/>
      </c>
    </row>
    <row r="9085" customFormat="false" ht="15" hidden="false" customHeight="false" outlineLevel="0" collapsed="false">
      <c r="A9085" s="29" t="s">
        <v>62</v>
      </c>
      <c r="B9085" s="29" t="s">
        <v>15679</v>
      </c>
      <c r="C9085" s="29" t="s">
        <v>533</v>
      </c>
      <c r="D9085" s="29" t="s">
        <v>534</v>
      </c>
      <c r="E9085" s="29" t="n">
        <v>102</v>
      </c>
      <c r="F9085" s="29" t="s">
        <v>268</v>
      </c>
      <c r="G9085" s="29"/>
      <c r="H9085" s="30" t="n">
        <v>9</v>
      </c>
      <c r="I9085" s="31" t="n">
        <v>46069</v>
      </c>
      <c r="J9085" s="30" t="n">
        <v>9</v>
      </c>
      <c r="K9085" s="29" t="s">
        <v>120</v>
      </c>
      <c r="L9085" s="29" t="s">
        <v>15742</v>
      </c>
      <c r="M9085" s="29"/>
      <c r="N9085" s="29" t="s">
        <v>122</v>
      </c>
      <c r="O9085" s="31" t="n">
        <v>46614</v>
      </c>
      <c r="P9085" s="29" t="s">
        <v>123</v>
      </c>
      <c r="Q9085" s="29" t="n">
        <f aca="false">IFERROR(VALUE(L9085),"")</f>
        <v>218</v>
      </c>
      <c r="R9085" s="29" t="n">
        <f aca="true">IF(O9085="","",O9085-TODAY())</f>
        <v>329</v>
      </c>
      <c r="S9085" s="29" t="str">
        <f aca="false">IF(C9085="&lt;&lt; vazio &gt;&gt;","VAZIA",IF(AND(O9085&lt;&gt;"",R9085&lt;0),"VENCIDO",IF(AND(O9085&lt;&gt;"",R9085&lt;=Parametros!$B$10),"PRÓX. VENCIMENTO",IF(F9085="Q","QUALIDADE",IF(F9085="S","BLOQUEADO",IF(F9085="R","RESTRITO/DEVOLUÇÃO",IF(OR(N9085="QUAR",N9085="QRES"),"QUARENTENA",IF(OR(B9085="DESCARTE",B9085="DEVOLUÇÃO"),"DESCARTE/DEVOLUÇÃO",IF(AND(D9085="",K9085&lt;&gt;""),"SEM LOTE",IF(AND(Q9085&lt;&gt;"",Q9085&gt;=Parametros!$B$11),"PARADO/SEM GIRO","OK"))))))))))</f>
        <v>QUALIDADE</v>
      </c>
      <c r="T9085" s="29" t="str">
        <f aca="false">IF(AND($S9085="PARADO/SEM GIRO",$K9085="KG",OR(Painel!$B$5="(Todos)",A9085=Painel!$B$5)*OR(Painel!$E$5="(Todos)",P9085=Painel!$E$5)),$J9085+ROW()/10000000,"")</f>
        <v/>
      </c>
      <c r="U9085" s="29" t="str">
        <f aca="false">IF(AND($S9085="VENCIDO",$K9085="KG",OR(Painel!$B$5="(Todos)",A9085=Painel!$B$5)*OR(Painel!$E$5="(Todos)",P9085=Painel!$E$5)),$J9085+ROW()/10000000,"")</f>
        <v/>
      </c>
    </row>
    <row r="9086" customFormat="false" ht="15" hidden="false" customHeight="false" outlineLevel="0" collapsed="false">
      <c r="A9086" s="29" t="s">
        <v>62</v>
      </c>
      <c r="B9086" s="29" t="s">
        <v>15679</v>
      </c>
      <c r="C9086" s="29" t="s">
        <v>533</v>
      </c>
      <c r="D9086" s="29" t="s">
        <v>11463</v>
      </c>
      <c r="E9086" s="29" t="n">
        <v>102</v>
      </c>
      <c r="F9086" s="29" t="s">
        <v>268</v>
      </c>
      <c r="G9086" s="29"/>
      <c r="H9086" s="30" t="n">
        <v>12</v>
      </c>
      <c r="I9086" s="31" t="n">
        <v>46067</v>
      </c>
      <c r="J9086" s="30" t="n">
        <v>12</v>
      </c>
      <c r="K9086" s="29" t="s">
        <v>120</v>
      </c>
      <c r="L9086" s="29" t="s">
        <v>15743</v>
      </c>
      <c r="M9086" s="29"/>
      <c r="N9086" s="29" t="s">
        <v>122</v>
      </c>
      <c r="O9086" s="31" t="n">
        <v>46614</v>
      </c>
      <c r="P9086" s="29" t="s">
        <v>123</v>
      </c>
      <c r="Q9086" s="29" t="n">
        <f aca="false">IFERROR(VALUE(L9086),"")</f>
        <v>302</v>
      </c>
      <c r="R9086" s="29" t="n">
        <f aca="true">IF(O9086="","",O9086-TODAY())</f>
        <v>329</v>
      </c>
      <c r="S9086" s="29" t="str">
        <f aca="false">IF(C9086="&lt;&lt; vazio &gt;&gt;","VAZIA",IF(AND(O9086&lt;&gt;"",R9086&lt;0),"VENCIDO",IF(AND(O9086&lt;&gt;"",R9086&lt;=Parametros!$B$10),"PRÓX. VENCIMENTO",IF(F9086="Q","QUALIDADE",IF(F9086="S","BLOQUEADO",IF(F9086="R","RESTRITO/DEVOLUÇÃO",IF(OR(N9086="QUAR",N9086="QRES"),"QUARENTENA",IF(OR(B9086="DESCARTE",B9086="DEVOLUÇÃO"),"DESCARTE/DEVOLUÇÃO",IF(AND(D9086="",K9086&lt;&gt;""),"SEM LOTE",IF(AND(Q9086&lt;&gt;"",Q9086&gt;=Parametros!$B$11),"PARADO/SEM GIRO","OK"))))))))))</f>
        <v>QUALIDADE</v>
      </c>
      <c r="T9086" s="29" t="str">
        <f aca="false">IF(AND($S9086="PARADO/SEM GIRO",$K9086="KG",OR(Painel!$B$5="(Todos)",A9086=Painel!$B$5)*OR(Painel!$E$5="(Todos)",P9086=Painel!$E$5)),$J9086+ROW()/10000000,"")</f>
        <v/>
      </c>
      <c r="U9086" s="29" t="str">
        <f aca="false">IF(AND($S9086="VENCIDO",$K9086="KG",OR(Painel!$B$5="(Todos)",A9086=Painel!$B$5)*OR(Painel!$E$5="(Todos)",P9086=Painel!$E$5)),$J9086+ROW()/10000000,"")</f>
        <v/>
      </c>
    </row>
    <row r="9087" customFormat="false" ht="15" hidden="false" customHeight="false" outlineLevel="0" collapsed="false">
      <c r="A9087" s="29" t="s">
        <v>62</v>
      </c>
      <c r="B9087" s="29" t="s">
        <v>15679</v>
      </c>
      <c r="C9087" s="29" t="s">
        <v>2694</v>
      </c>
      <c r="D9087" s="29" t="s">
        <v>6515</v>
      </c>
      <c r="E9087" s="29" t="n">
        <v>102</v>
      </c>
      <c r="F9087" s="29" t="s">
        <v>268</v>
      </c>
      <c r="G9087" s="29"/>
      <c r="H9087" s="30" t="n">
        <v>5</v>
      </c>
      <c r="I9087" s="31" t="n">
        <v>45789</v>
      </c>
      <c r="J9087" s="30" t="n">
        <v>5</v>
      </c>
      <c r="K9087" s="29" t="s">
        <v>120</v>
      </c>
      <c r="L9087" s="29" t="s">
        <v>15744</v>
      </c>
      <c r="M9087" s="29"/>
      <c r="N9087" s="29" t="s">
        <v>122</v>
      </c>
      <c r="O9087" s="31" t="n">
        <v>46361</v>
      </c>
      <c r="P9087" s="29" t="s">
        <v>123</v>
      </c>
      <c r="Q9087" s="29" t="n">
        <f aca="false">IFERROR(VALUE(L9087),"")</f>
        <v>496</v>
      </c>
      <c r="R9087" s="29" t="n">
        <f aca="true">IF(O9087="","",O9087-TODAY())</f>
        <v>76</v>
      </c>
      <c r="S9087" s="29" t="str">
        <f aca="false">IF(C9087="&lt;&lt; vazio &gt;&gt;","VAZIA",IF(AND(O9087&lt;&gt;"",R9087&lt;0),"VENCIDO",IF(AND(O9087&lt;&gt;"",R9087&lt;=Parametros!$B$10),"PRÓX. VENCIMENTO",IF(F9087="Q","QUALIDADE",IF(F9087="S","BLOQUEADO",IF(F9087="R","RESTRITO/DEVOLUÇÃO",IF(OR(N9087="QUAR",N9087="QRES"),"QUARENTENA",IF(OR(B9087="DESCARTE",B9087="DEVOLUÇÃO"),"DESCARTE/DEVOLUÇÃO",IF(AND(D9087="",K9087&lt;&gt;""),"SEM LOTE",IF(AND(Q9087&lt;&gt;"",Q9087&gt;=Parametros!$B$11),"PARADO/SEM GIRO","OK"))))))))))</f>
        <v>QUALIDADE</v>
      </c>
      <c r="T9087" s="29" t="str">
        <f aca="false">IF(AND($S9087="PARADO/SEM GIRO",$K9087="KG",OR(Painel!$B$5="(Todos)",A9087=Painel!$B$5)*OR(Painel!$E$5="(Todos)",P9087=Painel!$E$5)),$J9087+ROW()/10000000,"")</f>
        <v/>
      </c>
      <c r="U9087" s="29" t="str">
        <f aca="false">IF(AND($S9087="VENCIDO",$K9087="KG",OR(Painel!$B$5="(Todos)",A9087=Painel!$B$5)*OR(Painel!$E$5="(Todos)",P9087=Painel!$E$5)),$J9087+ROW()/10000000,"")</f>
        <v/>
      </c>
    </row>
    <row r="9088" customFormat="false" ht="15" hidden="false" customHeight="false" outlineLevel="0" collapsed="false">
      <c r="A9088" s="29" t="s">
        <v>62</v>
      </c>
      <c r="B9088" s="29" t="s">
        <v>15679</v>
      </c>
      <c r="C9088" s="29" t="s">
        <v>2694</v>
      </c>
      <c r="D9088" s="29" t="s">
        <v>9694</v>
      </c>
      <c r="E9088" s="29" t="n">
        <v>102</v>
      </c>
      <c r="F9088" s="29" t="s">
        <v>268</v>
      </c>
      <c r="G9088" s="29"/>
      <c r="H9088" s="30" t="n">
        <v>5</v>
      </c>
      <c r="I9088" s="31" t="n">
        <v>45788</v>
      </c>
      <c r="J9088" s="30" t="n">
        <v>5</v>
      </c>
      <c r="K9088" s="29" t="s">
        <v>120</v>
      </c>
      <c r="L9088" s="29" t="s">
        <v>15745</v>
      </c>
      <c r="M9088" s="29"/>
      <c r="N9088" s="29" t="s">
        <v>122</v>
      </c>
      <c r="O9088" s="31" t="n">
        <v>46390</v>
      </c>
      <c r="P9088" s="29" t="s">
        <v>123</v>
      </c>
      <c r="Q9088" s="29" t="n">
        <f aca="false">IFERROR(VALUE(L9088),"")</f>
        <v>497</v>
      </c>
      <c r="R9088" s="29" t="n">
        <f aca="true">IF(O9088="","",O9088-TODAY())</f>
        <v>105</v>
      </c>
      <c r="S9088" s="29" t="str">
        <f aca="false">IF(C9088="&lt;&lt; vazio &gt;&gt;","VAZIA",IF(AND(O9088&lt;&gt;"",R9088&lt;0),"VENCIDO",IF(AND(O9088&lt;&gt;"",R9088&lt;=Parametros!$B$10),"PRÓX. VENCIMENTO",IF(F9088="Q","QUALIDADE",IF(F9088="S","BLOQUEADO",IF(F9088="R","RESTRITO/DEVOLUÇÃO",IF(OR(N9088="QUAR",N9088="QRES"),"QUARENTENA",IF(OR(B9088="DESCARTE",B9088="DEVOLUÇÃO"),"DESCARTE/DEVOLUÇÃO",IF(AND(D9088="",K9088&lt;&gt;""),"SEM LOTE",IF(AND(Q9088&lt;&gt;"",Q9088&gt;=Parametros!$B$11),"PARADO/SEM GIRO","OK"))))))))))</f>
        <v>QUALIDADE</v>
      </c>
      <c r="T9088" s="29" t="str">
        <f aca="false">IF(AND($S9088="PARADO/SEM GIRO",$K9088="KG",OR(Painel!$B$5="(Todos)",A9088=Painel!$B$5)*OR(Painel!$E$5="(Todos)",P9088=Painel!$E$5)),$J9088+ROW()/10000000,"")</f>
        <v/>
      </c>
      <c r="U9088" s="29" t="str">
        <f aca="false">IF(AND($S9088="VENCIDO",$K9088="KG",OR(Painel!$B$5="(Todos)",A9088=Painel!$B$5)*OR(Painel!$E$5="(Todos)",P9088=Painel!$E$5)),$J9088+ROW()/10000000,"")</f>
        <v/>
      </c>
    </row>
    <row r="9089" customFormat="false" ht="15" hidden="false" customHeight="false" outlineLevel="0" collapsed="false">
      <c r="A9089" s="29" t="s">
        <v>62</v>
      </c>
      <c r="B9089" s="29" t="s">
        <v>15679</v>
      </c>
      <c r="C9089" s="29" t="s">
        <v>2694</v>
      </c>
      <c r="D9089" s="29" t="s">
        <v>10846</v>
      </c>
      <c r="E9089" s="29" t="n">
        <v>102</v>
      </c>
      <c r="F9089" s="29" t="s">
        <v>268</v>
      </c>
      <c r="G9089" s="29"/>
      <c r="H9089" s="30" t="n">
        <v>10</v>
      </c>
      <c r="I9089" s="31" t="n">
        <v>45836</v>
      </c>
      <c r="J9089" s="30" t="n">
        <v>10</v>
      </c>
      <c r="K9089" s="29" t="s">
        <v>120</v>
      </c>
      <c r="L9089" s="29" t="s">
        <v>15746</v>
      </c>
      <c r="M9089" s="29"/>
      <c r="N9089" s="29" t="s">
        <v>122</v>
      </c>
      <c r="O9089" s="31" t="n">
        <v>46450</v>
      </c>
      <c r="P9089" s="29" t="s">
        <v>123</v>
      </c>
      <c r="Q9089" s="29" t="n">
        <f aca="false">IFERROR(VALUE(L9089),"")</f>
        <v>449</v>
      </c>
      <c r="R9089" s="29" t="n">
        <f aca="true">IF(O9089="","",O9089-TODAY())</f>
        <v>165</v>
      </c>
      <c r="S9089" s="29" t="str">
        <f aca="false">IF(C9089="&lt;&lt; vazio &gt;&gt;","VAZIA",IF(AND(O9089&lt;&gt;"",R9089&lt;0),"VENCIDO",IF(AND(O9089&lt;&gt;"",R9089&lt;=Parametros!$B$10),"PRÓX. VENCIMENTO",IF(F9089="Q","QUALIDADE",IF(F9089="S","BLOQUEADO",IF(F9089="R","RESTRITO/DEVOLUÇÃO",IF(OR(N9089="QUAR",N9089="QRES"),"QUARENTENA",IF(OR(B9089="DESCARTE",B9089="DEVOLUÇÃO"),"DESCARTE/DEVOLUÇÃO",IF(AND(D9089="",K9089&lt;&gt;""),"SEM LOTE",IF(AND(Q9089&lt;&gt;"",Q9089&gt;=Parametros!$B$11),"PARADO/SEM GIRO","OK"))))))))))</f>
        <v>QUALIDADE</v>
      </c>
      <c r="T9089" s="29" t="str">
        <f aca="false">IF(AND($S9089="PARADO/SEM GIRO",$K9089="KG",OR(Painel!$B$5="(Todos)",A9089=Painel!$B$5)*OR(Painel!$E$5="(Todos)",P9089=Painel!$E$5)),$J9089+ROW()/10000000,"")</f>
        <v/>
      </c>
      <c r="U9089" s="29" t="str">
        <f aca="false">IF(AND($S9089="VENCIDO",$K9089="KG",OR(Painel!$B$5="(Todos)",A9089=Painel!$B$5)*OR(Painel!$E$5="(Todos)",P9089=Painel!$E$5)),$J9089+ROW()/10000000,"")</f>
        <v/>
      </c>
    </row>
    <row r="9090" customFormat="false" ht="15" hidden="false" customHeight="false" outlineLevel="0" collapsed="false">
      <c r="A9090" s="29" t="s">
        <v>62</v>
      </c>
      <c r="B9090" s="29" t="s">
        <v>15679</v>
      </c>
      <c r="C9090" s="29" t="s">
        <v>2694</v>
      </c>
      <c r="D9090" s="29" t="s">
        <v>9030</v>
      </c>
      <c r="E9090" s="29" t="n">
        <v>102</v>
      </c>
      <c r="F9090" s="29" t="s">
        <v>268</v>
      </c>
      <c r="G9090" s="29"/>
      <c r="H9090" s="30" t="n">
        <v>20</v>
      </c>
      <c r="I9090" s="31" t="n">
        <v>46071</v>
      </c>
      <c r="J9090" s="30" t="n">
        <v>20</v>
      </c>
      <c r="K9090" s="29" t="s">
        <v>120</v>
      </c>
      <c r="L9090" s="29" t="s">
        <v>15711</v>
      </c>
      <c r="M9090" s="29"/>
      <c r="N9090" s="29" t="s">
        <v>122</v>
      </c>
      <c r="O9090" s="31" t="n">
        <v>46549</v>
      </c>
      <c r="P9090" s="29" t="s">
        <v>123</v>
      </c>
      <c r="Q9090" s="29" t="n">
        <f aca="false">IFERROR(VALUE(L9090),"")</f>
        <v>347</v>
      </c>
      <c r="R9090" s="29" t="n">
        <f aca="true">IF(O9090="","",O9090-TODAY())</f>
        <v>264</v>
      </c>
      <c r="S9090" s="29" t="str">
        <f aca="false">IF(C9090="&lt;&lt; vazio &gt;&gt;","VAZIA",IF(AND(O9090&lt;&gt;"",R9090&lt;0),"VENCIDO",IF(AND(O9090&lt;&gt;"",R9090&lt;=Parametros!$B$10),"PRÓX. VENCIMENTO",IF(F9090="Q","QUALIDADE",IF(F9090="S","BLOQUEADO",IF(F9090="R","RESTRITO/DEVOLUÇÃO",IF(OR(N9090="QUAR",N9090="QRES"),"QUARENTENA",IF(OR(B9090="DESCARTE",B9090="DEVOLUÇÃO"),"DESCARTE/DEVOLUÇÃO",IF(AND(D9090="",K9090&lt;&gt;""),"SEM LOTE",IF(AND(Q9090&lt;&gt;"",Q9090&gt;=Parametros!$B$11),"PARADO/SEM GIRO","OK"))))))))))</f>
        <v>QUALIDADE</v>
      </c>
      <c r="T9090" s="29" t="str">
        <f aca="false">IF(AND($S9090="PARADO/SEM GIRO",$K9090="KG",OR(Painel!$B$5="(Todos)",A9090=Painel!$B$5)*OR(Painel!$E$5="(Todos)",P9090=Painel!$E$5)),$J9090+ROW()/10000000,"")</f>
        <v/>
      </c>
      <c r="U9090" s="29" t="str">
        <f aca="false">IF(AND($S9090="VENCIDO",$K9090="KG",OR(Painel!$B$5="(Todos)",A9090=Painel!$B$5)*OR(Painel!$E$5="(Todos)",P9090=Painel!$E$5)),$J9090+ROW()/10000000,"")</f>
        <v/>
      </c>
    </row>
    <row r="9091" customFormat="false" ht="15" hidden="false" customHeight="false" outlineLevel="0" collapsed="false">
      <c r="A9091" s="29" t="s">
        <v>62</v>
      </c>
      <c r="B9091" s="29" t="s">
        <v>15679</v>
      </c>
      <c r="C9091" s="29" t="s">
        <v>2694</v>
      </c>
      <c r="D9091" s="29" t="s">
        <v>2695</v>
      </c>
      <c r="E9091" s="29" t="n">
        <v>102</v>
      </c>
      <c r="F9091" s="29" t="s">
        <v>268</v>
      </c>
      <c r="G9091" s="29"/>
      <c r="H9091" s="30" t="n">
        <v>5</v>
      </c>
      <c r="I9091" s="31" t="n">
        <v>46056</v>
      </c>
      <c r="J9091" s="30" t="n">
        <v>5</v>
      </c>
      <c r="K9091" s="29" t="s">
        <v>120</v>
      </c>
      <c r="L9091" s="29" t="s">
        <v>3113</v>
      </c>
      <c r="M9091" s="29"/>
      <c r="N9091" s="29" t="s">
        <v>122</v>
      </c>
      <c r="O9091" s="31" t="n">
        <v>46550</v>
      </c>
      <c r="P9091" s="29" t="s">
        <v>123</v>
      </c>
      <c r="Q9091" s="29" t="n">
        <f aca="false">IFERROR(VALUE(L9091),"")</f>
        <v>229</v>
      </c>
      <c r="R9091" s="29" t="n">
        <f aca="true">IF(O9091="","",O9091-TODAY())</f>
        <v>265</v>
      </c>
      <c r="S9091" s="29" t="str">
        <f aca="false">IF(C9091="&lt;&lt; vazio &gt;&gt;","VAZIA",IF(AND(O9091&lt;&gt;"",R9091&lt;0),"VENCIDO",IF(AND(O9091&lt;&gt;"",R9091&lt;=Parametros!$B$10),"PRÓX. VENCIMENTO",IF(F9091="Q","QUALIDADE",IF(F9091="S","BLOQUEADO",IF(F9091="R","RESTRITO/DEVOLUÇÃO",IF(OR(N9091="QUAR",N9091="QRES"),"QUARENTENA",IF(OR(B9091="DESCARTE",B9091="DEVOLUÇÃO"),"DESCARTE/DEVOLUÇÃO",IF(AND(D9091="",K9091&lt;&gt;""),"SEM LOTE",IF(AND(Q9091&lt;&gt;"",Q9091&gt;=Parametros!$B$11),"PARADO/SEM GIRO","OK"))))))))))</f>
        <v>QUALIDADE</v>
      </c>
      <c r="T9091" s="29" t="str">
        <f aca="false">IF(AND($S9091="PARADO/SEM GIRO",$K9091="KG",OR(Painel!$B$5="(Todos)",A9091=Painel!$B$5)*OR(Painel!$E$5="(Todos)",P9091=Painel!$E$5)),$J9091+ROW()/10000000,"")</f>
        <v/>
      </c>
      <c r="U9091" s="29" t="str">
        <f aca="false">IF(AND($S9091="VENCIDO",$K9091="KG",OR(Painel!$B$5="(Todos)",A9091=Painel!$B$5)*OR(Painel!$E$5="(Todos)",P9091=Painel!$E$5)),$J9091+ROW()/10000000,"")</f>
        <v/>
      </c>
    </row>
    <row r="9092" customFormat="false" ht="15" hidden="false" customHeight="false" outlineLevel="0" collapsed="false">
      <c r="A9092" s="29" t="s">
        <v>62</v>
      </c>
      <c r="B9092" s="29" t="s">
        <v>15679</v>
      </c>
      <c r="C9092" s="29" t="s">
        <v>596</v>
      </c>
      <c r="D9092" s="29" t="s">
        <v>3458</v>
      </c>
      <c r="E9092" s="29" t="n">
        <v>102</v>
      </c>
      <c r="F9092" s="29" t="s">
        <v>268</v>
      </c>
      <c r="G9092" s="29"/>
      <c r="H9092" s="30" t="n">
        <v>19.936</v>
      </c>
      <c r="I9092" s="31" t="n">
        <v>45781</v>
      </c>
      <c r="J9092" s="30" t="n">
        <v>19.936</v>
      </c>
      <c r="K9092" s="29" t="s">
        <v>120</v>
      </c>
      <c r="L9092" s="29" t="s">
        <v>15747</v>
      </c>
      <c r="M9092" s="29"/>
      <c r="N9092" s="29" t="s">
        <v>122</v>
      </c>
      <c r="O9092" s="31" t="n">
        <v>46374</v>
      </c>
      <c r="P9092" s="29" t="s">
        <v>123</v>
      </c>
      <c r="Q9092" s="29" t="n">
        <f aca="false">IFERROR(VALUE(L9092),"")</f>
        <v>551</v>
      </c>
      <c r="R9092" s="29" t="n">
        <f aca="true">IF(O9092="","",O9092-TODAY())</f>
        <v>89</v>
      </c>
      <c r="S9092" s="29" t="str">
        <f aca="false">IF(C9092="&lt;&lt; vazio &gt;&gt;","VAZIA",IF(AND(O9092&lt;&gt;"",R9092&lt;0),"VENCIDO",IF(AND(O9092&lt;&gt;"",R9092&lt;=Parametros!$B$10),"PRÓX. VENCIMENTO",IF(F9092="Q","QUALIDADE",IF(F9092="S","BLOQUEADO",IF(F9092="R","RESTRITO/DEVOLUÇÃO",IF(OR(N9092="QUAR",N9092="QRES"),"QUARENTENA",IF(OR(B9092="DESCARTE",B9092="DEVOLUÇÃO"),"DESCARTE/DEVOLUÇÃO",IF(AND(D9092="",K9092&lt;&gt;""),"SEM LOTE",IF(AND(Q9092&lt;&gt;"",Q9092&gt;=Parametros!$B$11),"PARADO/SEM GIRO","OK"))))))))))</f>
        <v>QUALIDADE</v>
      </c>
      <c r="T9092" s="29" t="str">
        <f aca="false">IF(AND($S9092="PARADO/SEM GIRO",$K9092="KG",OR(Painel!$B$5="(Todos)",A9092=Painel!$B$5)*OR(Painel!$E$5="(Todos)",P9092=Painel!$E$5)),$J9092+ROW()/10000000,"")</f>
        <v/>
      </c>
      <c r="U9092" s="29" t="str">
        <f aca="false">IF(AND($S9092="VENCIDO",$K9092="KG",OR(Painel!$B$5="(Todos)",A9092=Painel!$B$5)*OR(Painel!$E$5="(Todos)",P9092=Painel!$E$5)),$J9092+ROW()/10000000,"")</f>
        <v/>
      </c>
    </row>
    <row r="9093" customFormat="false" ht="15" hidden="false" customHeight="false" outlineLevel="0" collapsed="false">
      <c r="A9093" s="29" t="s">
        <v>62</v>
      </c>
      <c r="B9093" s="29" t="s">
        <v>15679</v>
      </c>
      <c r="C9093" s="29" t="s">
        <v>596</v>
      </c>
      <c r="D9093" s="29" t="s">
        <v>6517</v>
      </c>
      <c r="E9093" s="29" t="n">
        <v>102</v>
      </c>
      <c r="F9093" s="29" t="s">
        <v>268</v>
      </c>
      <c r="G9093" s="29"/>
      <c r="H9093" s="30" t="n">
        <v>1.998</v>
      </c>
      <c r="I9093" s="31" t="n">
        <v>45897</v>
      </c>
      <c r="J9093" s="30" t="n">
        <v>1.998</v>
      </c>
      <c r="K9093" s="29" t="s">
        <v>120</v>
      </c>
      <c r="L9093" s="29" t="s">
        <v>15748</v>
      </c>
      <c r="M9093" s="29"/>
      <c r="N9093" s="29" t="s">
        <v>122</v>
      </c>
      <c r="O9093" s="31" t="n">
        <v>46375</v>
      </c>
      <c r="P9093" s="29" t="s">
        <v>123</v>
      </c>
      <c r="Q9093" s="29" t="n">
        <f aca="false">IFERROR(VALUE(L9093),"")</f>
        <v>507</v>
      </c>
      <c r="R9093" s="29" t="n">
        <f aca="true">IF(O9093="","",O9093-TODAY())</f>
        <v>90</v>
      </c>
      <c r="S9093" s="29" t="str">
        <f aca="false">IF(C9093="&lt;&lt; vazio &gt;&gt;","VAZIA",IF(AND(O9093&lt;&gt;"",R9093&lt;0),"VENCIDO",IF(AND(O9093&lt;&gt;"",R9093&lt;=Parametros!$B$10),"PRÓX. VENCIMENTO",IF(F9093="Q","QUALIDADE",IF(F9093="S","BLOQUEADO",IF(F9093="R","RESTRITO/DEVOLUÇÃO",IF(OR(N9093="QUAR",N9093="QRES"),"QUARENTENA",IF(OR(B9093="DESCARTE",B9093="DEVOLUÇÃO"),"DESCARTE/DEVOLUÇÃO",IF(AND(D9093="",K9093&lt;&gt;""),"SEM LOTE",IF(AND(Q9093&lt;&gt;"",Q9093&gt;=Parametros!$B$11),"PARADO/SEM GIRO","OK"))))))))))</f>
        <v>QUALIDADE</v>
      </c>
      <c r="T9093" s="29" t="str">
        <f aca="false">IF(AND($S9093="PARADO/SEM GIRO",$K9093="KG",OR(Painel!$B$5="(Todos)",A9093=Painel!$B$5)*OR(Painel!$E$5="(Todos)",P9093=Painel!$E$5)),$J9093+ROW()/10000000,"")</f>
        <v/>
      </c>
      <c r="U9093" s="29" t="str">
        <f aca="false">IF(AND($S9093="VENCIDO",$K9093="KG",OR(Painel!$B$5="(Todos)",A9093=Painel!$B$5)*OR(Painel!$E$5="(Todos)",P9093=Painel!$E$5)),$J9093+ROW()/10000000,"")</f>
        <v/>
      </c>
    </row>
    <row r="9094" customFormat="false" ht="15" hidden="false" customHeight="false" outlineLevel="0" collapsed="false">
      <c r="A9094" s="29" t="s">
        <v>62</v>
      </c>
      <c r="B9094" s="29" t="s">
        <v>15679</v>
      </c>
      <c r="C9094" s="29" t="s">
        <v>596</v>
      </c>
      <c r="D9094" s="29" t="s">
        <v>5143</v>
      </c>
      <c r="E9094" s="29" t="n">
        <v>102</v>
      </c>
      <c r="F9094" s="29" t="s">
        <v>268</v>
      </c>
      <c r="G9094" s="29"/>
      <c r="H9094" s="30" t="n">
        <v>13.986</v>
      </c>
      <c r="I9094" s="31" t="n">
        <v>45778</v>
      </c>
      <c r="J9094" s="30" t="n">
        <v>13.986</v>
      </c>
      <c r="K9094" s="29" t="s">
        <v>120</v>
      </c>
      <c r="L9094" s="29" t="s">
        <v>15749</v>
      </c>
      <c r="M9094" s="29"/>
      <c r="N9094" s="29" t="s">
        <v>122</v>
      </c>
      <c r="O9094" s="31" t="n">
        <v>46412</v>
      </c>
      <c r="P9094" s="29" t="s">
        <v>123</v>
      </c>
      <c r="Q9094" s="29" t="n">
        <f aca="false">IFERROR(VALUE(L9094),"")</f>
        <v>518</v>
      </c>
      <c r="R9094" s="29" t="n">
        <f aca="true">IF(O9094="","",O9094-TODAY())</f>
        <v>127</v>
      </c>
      <c r="S9094" s="29" t="str">
        <f aca="false">IF(C9094="&lt;&lt; vazio &gt;&gt;","VAZIA",IF(AND(O9094&lt;&gt;"",R9094&lt;0),"VENCIDO",IF(AND(O9094&lt;&gt;"",R9094&lt;=Parametros!$B$10),"PRÓX. VENCIMENTO",IF(F9094="Q","QUALIDADE",IF(F9094="S","BLOQUEADO",IF(F9094="R","RESTRITO/DEVOLUÇÃO",IF(OR(N9094="QUAR",N9094="QRES"),"QUARENTENA",IF(OR(B9094="DESCARTE",B9094="DEVOLUÇÃO"),"DESCARTE/DEVOLUÇÃO",IF(AND(D9094="",K9094&lt;&gt;""),"SEM LOTE",IF(AND(Q9094&lt;&gt;"",Q9094&gt;=Parametros!$B$11),"PARADO/SEM GIRO","OK"))))))))))</f>
        <v>QUALIDADE</v>
      </c>
      <c r="T9094" s="29" t="str">
        <f aca="false">IF(AND($S9094="PARADO/SEM GIRO",$K9094="KG",OR(Painel!$B$5="(Todos)",A9094=Painel!$B$5)*OR(Painel!$E$5="(Todos)",P9094=Painel!$E$5)),$J9094+ROW()/10000000,"")</f>
        <v/>
      </c>
      <c r="U9094" s="29" t="str">
        <f aca="false">IF(AND($S9094="VENCIDO",$K9094="KG",OR(Painel!$B$5="(Todos)",A9094=Painel!$B$5)*OR(Painel!$E$5="(Todos)",P9094=Painel!$E$5)),$J9094+ROW()/10000000,"")</f>
        <v/>
      </c>
    </row>
    <row r="9095" customFormat="false" ht="15" hidden="false" customHeight="false" outlineLevel="0" collapsed="false">
      <c r="A9095" s="29" t="s">
        <v>62</v>
      </c>
      <c r="B9095" s="29" t="s">
        <v>15679</v>
      </c>
      <c r="C9095" s="29" t="s">
        <v>596</v>
      </c>
      <c r="D9095" s="29" t="s">
        <v>15750</v>
      </c>
      <c r="E9095" s="29" t="n">
        <v>102</v>
      </c>
      <c r="F9095" s="29" t="s">
        <v>268</v>
      </c>
      <c r="G9095" s="29"/>
      <c r="H9095" s="30" t="n">
        <v>3.996</v>
      </c>
      <c r="I9095" s="31" t="n">
        <v>45897</v>
      </c>
      <c r="J9095" s="30" t="n">
        <v>3.996</v>
      </c>
      <c r="K9095" s="29" t="s">
        <v>120</v>
      </c>
      <c r="L9095" s="29" t="s">
        <v>12860</v>
      </c>
      <c r="M9095" s="29"/>
      <c r="N9095" s="29" t="s">
        <v>122</v>
      </c>
      <c r="O9095" s="31" t="n">
        <v>46437</v>
      </c>
      <c r="P9095" s="29" t="s">
        <v>123</v>
      </c>
      <c r="Q9095" s="29" t="n">
        <f aca="false">IFERROR(VALUE(L9095),"")</f>
        <v>388</v>
      </c>
      <c r="R9095" s="29" t="n">
        <f aca="true">IF(O9095="","",O9095-TODAY())</f>
        <v>152</v>
      </c>
      <c r="S9095" s="29" t="str">
        <f aca="false">IF(C9095="&lt;&lt; vazio &gt;&gt;","VAZIA",IF(AND(O9095&lt;&gt;"",R9095&lt;0),"VENCIDO",IF(AND(O9095&lt;&gt;"",R9095&lt;=Parametros!$B$10),"PRÓX. VENCIMENTO",IF(F9095="Q","QUALIDADE",IF(F9095="S","BLOQUEADO",IF(F9095="R","RESTRITO/DEVOLUÇÃO",IF(OR(N9095="QUAR",N9095="QRES"),"QUARENTENA",IF(OR(B9095="DESCARTE",B9095="DEVOLUÇÃO"),"DESCARTE/DEVOLUÇÃO",IF(AND(D9095="",K9095&lt;&gt;""),"SEM LOTE",IF(AND(Q9095&lt;&gt;"",Q9095&gt;=Parametros!$B$11),"PARADO/SEM GIRO","OK"))))))))))</f>
        <v>QUALIDADE</v>
      </c>
      <c r="T9095" s="29" t="str">
        <f aca="false">IF(AND($S9095="PARADO/SEM GIRO",$K9095="KG",OR(Painel!$B$5="(Todos)",A9095=Painel!$B$5)*OR(Painel!$E$5="(Todos)",P9095=Painel!$E$5)),$J9095+ROW()/10000000,"")</f>
        <v/>
      </c>
      <c r="U9095" s="29" t="str">
        <f aca="false">IF(AND($S9095="VENCIDO",$K9095="KG",OR(Painel!$B$5="(Todos)",A9095=Painel!$B$5)*OR(Painel!$E$5="(Todos)",P9095=Painel!$E$5)),$J9095+ROW()/10000000,"")</f>
        <v/>
      </c>
    </row>
    <row r="9096" customFormat="false" ht="15" hidden="false" customHeight="false" outlineLevel="0" collapsed="false">
      <c r="A9096" s="29" t="s">
        <v>62</v>
      </c>
      <c r="B9096" s="29" t="s">
        <v>15679</v>
      </c>
      <c r="C9096" s="29" t="s">
        <v>596</v>
      </c>
      <c r="D9096" s="29" t="s">
        <v>15751</v>
      </c>
      <c r="E9096" s="29" t="n">
        <v>102</v>
      </c>
      <c r="F9096" s="29" t="s">
        <v>268</v>
      </c>
      <c r="G9096" s="29"/>
      <c r="H9096" s="30" t="n">
        <v>22</v>
      </c>
      <c r="I9096" s="31" t="n">
        <v>45897</v>
      </c>
      <c r="J9096" s="30" t="n">
        <v>22</v>
      </c>
      <c r="K9096" s="29" t="s">
        <v>120</v>
      </c>
      <c r="L9096" s="29" t="s">
        <v>15752</v>
      </c>
      <c r="M9096" s="29"/>
      <c r="N9096" s="29" t="s">
        <v>122</v>
      </c>
      <c r="O9096" s="31" t="n">
        <v>46500</v>
      </c>
      <c r="P9096" s="29" t="s">
        <v>123</v>
      </c>
      <c r="Q9096" s="29" t="n">
        <f aca="false">IFERROR(VALUE(L9096),"")</f>
        <v>438</v>
      </c>
      <c r="R9096" s="29" t="n">
        <f aca="true">IF(O9096="","",O9096-TODAY())</f>
        <v>215</v>
      </c>
      <c r="S9096" s="29" t="str">
        <f aca="false">IF(C9096="&lt;&lt; vazio &gt;&gt;","VAZIA",IF(AND(O9096&lt;&gt;"",R9096&lt;0),"VENCIDO",IF(AND(O9096&lt;&gt;"",R9096&lt;=Parametros!$B$10),"PRÓX. VENCIMENTO",IF(F9096="Q","QUALIDADE",IF(F9096="S","BLOQUEADO",IF(F9096="R","RESTRITO/DEVOLUÇÃO",IF(OR(N9096="QUAR",N9096="QRES"),"QUARENTENA",IF(OR(B9096="DESCARTE",B9096="DEVOLUÇÃO"),"DESCARTE/DEVOLUÇÃO",IF(AND(D9096="",K9096&lt;&gt;""),"SEM LOTE",IF(AND(Q9096&lt;&gt;"",Q9096&gt;=Parametros!$B$11),"PARADO/SEM GIRO","OK"))))))))))</f>
        <v>QUALIDADE</v>
      </c>
      <c r="T9096" s="29" t="str">
        <f aca="false">IF(AND($S9096="PARADO/SEM GIRO",$K9096="KG",OR(Painel!$B$5="(Todos)",A9096=Painel!$B$5)*OR(Painel!$E$5="(Todos)",P9096=Painel!$E$5)),$J9096+ROW()/10000000,"")</f>
        <v/>
      </c>
      <c r="U9096" s="29" t="str">
        <f aca="false">IF(AND($S9096="VENCIDO",$K9096="KG",OR(Painel!$B$5="(Todos)",A9096=Painel!$B$5)*OR(Painel!$E$5="(Todos)",P9096=Painel!$E$5)),$J9096+ROW()/10000000,"")</f>
        <v/>
      </c>
    </row>
    <row r="9097" customFormat="false" ht="15" hidden="false" customHeight="false" outlineLevel="0" collapsed="false">
      <c r="A9097" s="29" t="s">
        <v>62</v>
      </c>
      <c r="B9097" s="29" t="s">
        <v>15679</v>
      </c>
      <c r="C9097" s="29" t="s">
        <v>596</v>
      </c>
      <c r="D9097" s="29" t="s">
        <v>15751</v>
      </c>
      <c r="E9097" s="29" t="n">
        <v>102</v>
      </c>
      <c r="F9097" s="29" t="s">
        <v>137</v>
      </c>
      <c r="G9097" s="29"/>
      <c r="H9097" s="30" t="n">
        <v>36</v>
      </c>
      <c r="I9097" s="31" t="n">
        <v>46077</v>
      </c>
      <c r="J9097" s="30" t="n">
        <v>36</v>
      </c>
      <c r="K9097" s="29" t="s">
        <v>120</v>
      </c>
      <c r="L9097" s="29" t="s">
        <v>11422</v>
      </c>
      <c r="M9097" s="29"/>
      <c r="N9097" s="29" t="s">
        <v>122</v>
      </c>
      <c r="O9097" s="31" t="n">
        <v>46500</v>
      </c>
      <c r="P9097" s="29" t="s">
        <v>123</v>
      </c>
      <c r="Q9097" s="29" t="n">
        <f aca="false">IFERROR(VALUE(L9097),"")</f>
        <v>208</v>
      </c>
      <c r="R9097" s="29" t="n">
        <f aca="true">IF(O9097="","",O9097-TODAY())</f>
        <v>215</v>
      </c>
      <c r="S9097" s="29" t="str">
        <f aca="false">IF(C9097="&lt;&lt; vazio &gt;&gt;","VAZIA",IF(AND(O9097&lt;&gt;"",R9097&lt;0),"VENCIDO",IF(AND(O9097&lt;&gt;"",R9097&lt;=Parametros!$B$10),"PRÓX. VENCIMENTO",IF(F9097="Q","QUALIDADE",IF(F9097="S","BLOQUEADO",IF(F9097="R","RESTRITO/DEVOLUÇÃO",IF(OR(N9097="QUAR",N9097="QRES"),"QUARENTENA",IF(OR(B9097="DESCARTE",B9097="DEVOLUÇÃO"),"DESCARTE/DEVOLUÇÃO",IF(AND(D9097="",K9097&lt;&gt;""),"SEM LOTE",IF(AND(Q9097&lt;&gt;"",Q9097&gt;=Parametros!$B$11),"PARADO/SEM GIRO","OK"))))))))))</f>
        <v>BLOQUEADO</v>
      </c>
      <c r="T9097" s="29" t="str">
        <f aca="false">IF(AND($S9097="PARADO/SEM GIRO",$K9097="KG",OR(Painel!$B$5="(Todos)",A9097=Painel!$B$5)*OR(Painel!$E$5="(Todos)",P9097=Painel!$E$5)),$J9097+ROW()/10000000,"")</f>
        <v/>
      </c>
      <c r="U9097" s="29" t="str">
        <f aca="false">IF(AND($S9097="VENCIDO",$K9097="KG",OR(Painel!$B$5="(Todos)",A9097=Painel!$B$5)*OR(Painel!$E$5="(Todos)",P9097=Painel!$E$5)),$J9097+ROW()/10000000,"")</f>
        <v/>
      </c>
    </row>
    <row r="9098" customFormat="false" ht="15" hidden="false" customHeight="false" outlineLevel="0" collapsed="false">
      <c r="A9098" s="29" t="s">
        <v>62</v>
      </c>
      <c r="B9098" s="29" t="s">
        <v>15679</v>
      </c>
      <c r="C9098" s="29" t="s">
        <v>596</v>
      </c>
      <c r="D9098" s="29" t="s">
        <v>6519</v>
      </c>
      <c r="E9098" s="29" t="n">
        <v>102</v>
      </c>
      <c r="F9098" s="29" t="s">
        <v>268</v>
      </c>
      <c r="G9098" s="29"/>
      <c r="H9098" s="30" t="n">
        <v>24.998</v>
      </c>
      <c r="I9098" s="31" t="n">
        <v>45893</v>
      </c>
      <c r="J9098" s="30" t="n">
        <v>24.998</v>
      </c>
      <c r="K9098" s="29" t="s">
        <v>120</v>
      </c>
      <c r="L9098" s="29" t="s">
        <v>15753</v>
      </c>
      <c r="M9098" s="29"/>
      <c r="N9098" s="29" t="s">
        <v>122</v>
      </c>
      <c r="O9098" s="31" t="n">
        <v>46512</v>
      </c>
      <c r="P9098" s="29" t="s">
        <v>123</v>
      </c>
      <c r="Q9098" s="29" t="n">
        <f aca="false">IFERROR(VALUE(L9098),"")</f>
        <v>398</v>
      </c>
      <c r="R9098" s="29" t="n">
        <f aca="true">IF(O9098="","",O9098-TODAY())</f>
        <v>227</v>
      </c>
      <c r="S9098" s="29" t="str">
        <f aca="false">IF(C9098="&lt;&lt; vazio &gt;&gt;","VAZIA",IF(AND(O9098&lt;&gt;"",R9098&lt;0),"VENCIDO",IF(AND(O9098&lt;&gt;"",R9098&lt;=Parametros!$B$10),"PRÓX. VENCIMENTO",IF(F9098="Q","QUALIDADE",IF(F9098="S","BLOQUEADO",IF(F9098="R","RESTRITO/DEVOLUÇÃO",IF(OR(N9098="QUAR",N9098="QRES"),"QUARENTENA",IF(OR(B9098="DESCARTE",B9098="DEVOLUÇÃO"),"DESCARTE/DEVOLUÇÃO",IF(AND(D9098="",K9098&lt;&gt;""),"SEM LOTE",IF(AND(Q9098&lt;&gt;"",Q9098&gt;=Parametros!$B$11),"PARADO/SEM GIRO","OK"))))))))))</f>
        <v>QUALIDADE</v>
      </c>
      <c r="T9098" s="29" t="str">
        <f aca="false">IF(AND($S9098="PARADO/SEM GIRO",$K9098="KG",OR(Painel!$B$5="(Todos)",A9098=Painel!$B$5)*OR(Painel!$E$5="(Todos)",P9098=Painel!$E$5)),$J9098+ROW()/10000000,"")</f>
        <v/>
      </c>
      <c r="U9098" s="29" t="str">
        <f aca="false">IF(AND($S9098="VENCIDO",$K9098="KG",OR(Painel!$B$5="(Todos)",A9098=Painel!$B$5)*OR(Painel!$E$5="(Todos)",P9098=Painel!$E$5)),$J9098+ROW()/10000000,"")</f>
        <v/>
      </c>
    </row>
    <row r="9099" customFormat="false" ht="15" hidden="false" customHeight="false" outlineLevel="0" collapsed="false">
      <c r="A9099" s="29" t="s">
        <v>62</v>
      </c>
      <c r="B9099" s="29" t="s">
        <v>15679</v>
      </c>
      <c r="C9099" s="29" t="s">
        <v>596</v>
      </c>
      <c r="D9099" s="29" t="s">
        <v>5886</v>
      </c>
      <c r="E9099" s="29" t="n">
        <v>102</v>
      </c>
      <c r="F9099" s="29" t="s">
        <v>268</v>
      </c>
      <c r="G9099" s="29"/>
      <c r="H9099" s="30" t="n">
        <v>17</v>
      </c>
      <c r="I9099" s="31" t="n">
        <v>45892</v>
      </c>
      <c r="J9099" s="30" t="n">
        <v>17</v>
      </c>
      <c r="K9099" s="29" t="s">
        <v>120</v>
      </c>
      <c r="L9099" s="29" t="s">
        <v>15754</v>
      </c>
      <c r="M9099" s="29"/>
      <c r="N9099" s="29" t="s">
        <v>122</v>
      </c>
      <c r="O9099" s="31" t="n">
        <v>46512</v>
      </c>
      <c r="P9099" s="29" t="s">
        <v>123</v>
      </c>
      <c r="Q9099" s="29" t="n">
        <f aca="false">IFERROR(VALUE(L9099),"")</f>
        <v>412</v>
      </c>
      <c r="R9099" s="29" t="n">
        <f aca="true">IF(O9099="","",O9099-TODAY())</f>
        <v>227</v>
      </c>
      <c r="S9099" s="29" t="str">
        <f aca="false">IF(C9099="&lt;&lt; vazio &gt;&gt;","VAZIA",IF(AND(O9099&lt;&gt;"",R9099&lt;0),"VENCIDO",IF(AND(O9099&lt;&gt;"",R9099&lt;=Parametros!$B$10),"PRÓX. VENCIMENTO",IF(F9099="Q","QUALIDADE",IF(F9099="S","BLOQUEADO",IF(F9099="R","RESTRITO/DEVOLUÇÃO",IF(OR(N9099="QUAR",N9099="QRES"),"QUARENTENA",IF(OR(B9099="DESCARTE",B9099="DEVOLUÇÃO"),"DESCARTE/DEVOLUÇÃO",IF(AND(D9099="",K9099&lt;&gt;""),"SEM LOTE",IF(AND(Q9099&lt;&gt;"",Q9099&gt;=Parametros!$B$11),"PARADO/SEM GIRO","OK"))))))))))</f>
        <v>QUALIDADE</v>
      </c>
      <c r="T9099" s="29" t="str">
        <f aca="false">IF(AND($S9099="PARADO/SEM GIRO",$K9099="KG",OR(Painel!$B$5="(Todos)",A9099=Painel!$B$5)*OR(Painel!$E$5="(Todos)",P9099=Painel!$E$5)),$J9099+ROW()/10000000,"")</f>
        <v/>
      </c>
      <c r="U9099" s="29" t="str">
        <f aca="false">IF(AND($S9099="VENCIDO",$K9099="KG",OR(Painel!$B$5="(Todos)",A9099=Painel!$B$5)*OR(Painel!$E$5="(Todos)",P9099=Painel!$E$5)),$J9099+ROW()/10000000,"")</f>
        <v/>
      </c>
    </row>
    <row r="9100" customFormat="false" ht="15" hidden="false" customHeight="false" outlineLevel="0" collapsed="false">
      <c r="A9100" s="29" t="s">
        <v>62</v>
      </c>
      <c r="B9100" s="29" t="s">
        <v>15679</v>
      </c>
      <c r="C9100" s="29" t="s">
        <v>169</v>
      </c>
      <c r="D9100" s="29" t="s">
        <v>6086</v>
      </c>
      <c r="E9100" s="29" t="n">
        <v>102</v>
      </c>
      <c r="F9100" s="29" t="s">
        <v>137</v>
      </c>
      <c r="G9100" s="29"/>
      <c r="H9100" s="30" t="n">
        <v>10.1</v>
      </c>
      <c r="I9100" s="31" t="n">
        <v>46077</v>
      </c>
      <c r="J9100" s="30" t="n">
        <v>10.1</v>
      </c>
      <c r="K9100" s="29" t="s">
        <v>120</v>
      </c>
      <c r="L9100" s="29" t="s">
        <v>11422</v>
      </c>
      <c r="M9100" s="29"/>
      <c r="N9100" s="29" t="s">
        <v>122</v>
      </c>
      <c r="O9100" s="31" t="n">
        <v>46317</v>
      </c>
      <c r="P9100" s="29" t="s">
        <v>123</v>
      </c>
      <c r="Q9100" s="29" t="n">
        <f aca="false">IFERROR(VALUE(L9100),"")</f>
        <v>208</v>
      </c>
      <c r="R9100" s="29" t="n">
        <f aca="true">IF(O9100="","",O9100-TODAY())</f>
        <v>32</v>
      </c>
      <c r="S9100" s="29" t="str">
        <f aca="false">IF(C9100="&lt;&lt; vazio &gt;&gt;","VAZIA",IF(AND(O9100&lt;&gt;"",R9100&lt;0),"VENCIDO",IF(AND(O9100&lt;&gt;"",R9100&lt;=Parametros!$B$10),"PRÓX. VENCIMENTO",IF(F9100="Q","QUALIDADE",IF(F9100="S","BLOQUEADO",IF(F9100="R","RESTRITO/DEVOLUÇÃO",IF(OR(N9100="QUAR",N9100="QRES"),"QUARENTENA",IF(OR(B9100="DESCARTE",B9100="DEVOLUÇÃO"),"DESCARTE/DEVOLUÇÃO",IF(AND(D9100="",K9100&lt;&gt;""),"SEM LOTE",IF(AND(Q9100&lt;&gt;"",Q9100&gt;=Parametros!$B$11),"PARADO/SEM GIRO","OK"))))))))))</f>
        <v>PRÓX. VENCIMENTO</v>
      </c>
      <c r="T9100" s="29" t="str">
        <f aca="false">IF(AND($S9100="PARADO/SEM GIRO",$K9100="KG",OR(Painel!$B$5="(Todos)",A9100=Painel!$B$5)*OR(Painel!$E$5="(Todos)",P9100=Painel!$E$5)),$J9100+ROW()/10000000,"")</f>
        <v/>
      </c>
      <c r="U9100" s="29" t="str">
        <f aca="false">IF(AND($S9100="VENCIDO",$K9100="KG",OR(Painel!$B$5="(Todos)",A9100=Painel!$B$5)*OR(Painel!$E$5="(Todos)",P9100=Painel!$E$5)),$J9100+ROW()/10000000,"")</f>
        <v/>
      </c>
    </row>
    <row r="9101" customFormat="false" ht="15" hidden="false" customHeight="false" outlineLevel="0" collapsed="false">
      <c r="A9101" s="29" t="s">
        <v>62</v>
      </c>
      <c r="B9101" s="29" t="s">
        <v>15679</v>
      </c>
      <c r="C9101" s="29" t="s">
        <v>262</v>
      </c>
      <c r="D9101" s="29" t="s">
        <v>263</v>
      </c>
      <c r="E9101" s="29" t="n">
        <v>102</v>
      </c>
      <c r="F9101" s="29" t="s">
        <v>137</v>
      </c>
      <c r="G9101" s="29"/>
      <c r="H9101" s="30" t="n">
        <v>2.75</v>
      </c>
      <c r="I9101" s="31" t="n">
        <v>46274</v>
      </c>
      <c r="J9101" s="30" t="n">
        <v>2.75</v>
      </c>
      <c r="K9101" s="29" t="s">
        <v>120</v>
      </c>
      <c r="L9101" s="29" t="s">
        <v>138</v>
      </c>
      <c r="M9101" s="29"/>
      <c r="N9101" s="29" t="s">
        <v>122</v>
      </c>
      <c r="O9101" s="31" t="n">
        <v>46407</v>
      </c>
      <c r="P9101" s="29" t="s">
        <v>123</v>
      </c>
      <c r="Q9101" s="29" t="n">
        <f aca="false">IFERROR(VALUE(L9101),"")</f>
        <v>11</v>
      </c>
      <c r="R9101" s="29" t="n">
        <f aca="true">IF(O9101="","",O9101-TODAY())</f>
        <v>122</v>
      </c>
      <c r="S9101" s="29" t="str">
        <f aca="false">IF(C9101="&lt;&lt; vazio &gt;&gt;","VAZIA",IF(AND(O9101&lt;&gt;"",R9101&lt;0),"VENCIDO",IF(AND(O9101&lt;&gt;"",R9101&lt;=Parametros!$B$10),"PRÓX. VENCIMENTO",IF(F9101="Q","QUALIDADE",IF(F9101="S","BLOQUEADO",IF(F9101="R","RESTRITO/DEVOLUÇÃO",IF(OR(N9101="QUAR",N9101="QRES"),"QUARENTENA",IF(OR(B9101="DESCARTE",B9101="DEVOLUÇÃO"),"DESCARTE/DEVOLUÇÃO",IF(AND(D9101="",K9101&lt;&gt;""),"SEM LOTE",IF(AND(Q9101&lt;&gt;"",Q9101&gt;=Parametros!$B$11),"PARADO/SEM GIRO","OK"))))))))))</f>
        <v>BLOQUEADO</v>
      </c>
      <c r="T9101" s="29" t="str">
        <f aca="false">IF(AND($S9101="PARADO/SEM GIRO",$K9101="KG",OR(Painel!$B$5="(Todos)",A9101=Painel!$B$5)*OR(Painel!$E$5="(Todos)",P9101=Painel!$E$5)),$J9101+ROW()/10000000,"")</f>
        <v/>
      </c>
      <c r="U9101" s="29" t="str">
        <f aca="false">IF(AND($S9101="VENCIDO",$K9101="KG",OR(Painel!$B$5="(Todos)",A9101=Painel!$B$5)*OR(Painel!$E$5="(Todos)",P9101=Painel!$E$5)),$J9101+ROW()/10000000,"")</f>
        <v/>
      </c>
    </row>
    <row r="9102" customFormat="false" ht="15" hidden="false" customHeight="false" outlineLevel="0" collapsed="false">
      <c r="A9102" s="29" t="s">
        <v>62</v>
      </c>
      <c r="B9102" s="29" t="s">
        <v>15679</v>
      </c>
      <c r="C9102" s="29" t="s">
        <v>331</v>
      </c>
      <c r="D9102" s="29" t="s">
        <v>332</v>
      </c>
      <c r="E9102" s="29" t="n">
        <v>102</v>
      </c>
      <c r="F9102" s="29" t="s">
        <v>268</v>
      </c>
      <c r="G9102" s="29"/>
      <c r="H9102" s="30" t="n">
        <v>0.25</v>
      </c>
      <c r="I9102" s="31" t="n">
        <v>45897</v>
      </c>
      <c r="J9102" s="30" t="n">
        <v>0.25</v>
      </c>
      <c r="K9102" s="29" t="s">
        <v>333</v>
      </c>
      <c r="L9102" s="29" t="s">
        <v>15755</v>
      </c>
      <c r="M9102" s="29"/>
      <c r="N9102" s="29" t="s">
        <v>122</v>
      </c>
      <c r="O9102" s="31" t="n">
        <v>46332</v>
      </c>
      <c r="P9102" s="29" t="s">
        <v>123</v>
      </c>
      <c r="Q9102" s="29" t="n">
        <f aca="false">IFERROR(VALUE(L9102),"")</f>
        <v>484</v>
      </c>
      <c r="R9102" s="29" t="n">
        <f aca="true">IF(O9102="","",O9102-TODAY())</f>
        <v>47</v>
      </c>
      <c r="S9102" s="29" t="str">
        <f aca="false">IF(C9102="&lt;&lt; vazio &gt;&gt;","VAZIA",IF(AND(O9102&lt;&gt;"",R9102&lt;0),"VENCIDO",IF(AND(O9102&lt;&gt;"",R9102&lt;=Parametros!$B$10),"PRÓX. VENCIMENTO",IF(F9102="Q","QUALIDADE",IF(F9102="S","BLOQUEADO",IF(F9102="R","RESTRITO/DEVOLUÇÃO",IF(OR(N9102="QUAR",N9102="QRES"),"QUARENTENA",IF(OR(B9102="DESCARTE",B9102="DEVOLUÇÃO"),"DESCARTE/DEVOLUÇÃO",IF(AND(D9102="",K9102&lt;&gt;""),"SEM LOTE",IF(AND(Q9102&lt;&gt;"",Q9102&gt;=Parametros!$B$11),"PARADO/SEM GIRO","OK"))))))))))</f>
        <v>PRÓX. VENCIMENTO</v>
      </c>
      <c r="T9102" s="29" t="str">
        <f aca="false">IF(AND($S9102="PARADO/SEM GIRO",$K9102="KG",OR(Painel!$B$5="(Todos)",A9102=Painel!$B$5)*OR(Painel!$E$5="(Todos)",P9102=Painel!$E$5)),$J9102+ROW()/10000000,"")</f>
        <v/>
      </c>
      <c r="U9102" s="29" t="str">
        <f aca="false">IF(AND($S9102="VENCIDO",$K9102="KG",OR(Painel!$B$5="(Todos)",A9102=Painel!$B$5)*OR(Painel!$E$5="(Todos)",P9102=Painel!$E$5)),$J9102+ROW()/10000000,"")</f>
        <v/>
      </c>
    </row>
    <row r="9103" customFormat="false" ht="15" hidden="false" customHeight="false" outlineLevel="0" collapsed="false">
      <c r="A9103" s="29" t="s">
        <v>62</v>
      </c>
      <c r="B9103" s="29" t="s">
        <v>15679</v>
      </c>
      <c r="C9103" s="29" t="s">
        <v>331</v>
      </c>
      <c r="D9103" s="29" t="s">
        <v>15756</v>
      </c>
      <c r="E9103" s="29" t="n">
        <v>102</v>
      </c>
      <c r="F9103" s="29" t="s">
        <v>268</v>
      </c>
      <c r="G9103" s="29"/>
      <c r="H9103" s="30" t="n">
        <v>0.75</v>
      </c>
      <c r="I9103" s="31" t="n">
        <v>45831</v>
      </c>
      <c r="J9103" s="30" t="n">
        <v>0.75</v>
      </c>
      <c r="K9103" s="29" t="s">
        <v>333</v>
      </c>
      <c r="L9103" s="29" t="s">
        <v>15757</v>
      </c>
      <c r="M9103" s="29"/>
      <c r="N9103" s="29" t="s">
        <v>122</v>
      </c>
      <c r="O9103" s="31" t="n">
        <v>46360</v>
      </c>
      <c r="P9103" s="29" t="s">
        <v>123</v>
      </c>
      <c r="Q9103" s="29" t="n">
        <f aca="false">IFERROR(VALUE(L9103),"")</f>
        <v>454</v>
      </c>
      <c r="R9103" s="29" t="n">
        <f aca="true">IF(O9103="","",O9103-TODAY())</f>
        <v>75</v>
      </c>
      <c r="S9103" s="29" t="str">
        <f aca="false">IF(C9103="&lt;&lt; vazio &gt;&gt;","VAZIA",IF(AND(O9103&lt;&gt;"",R9103&lt;0),"VENCIDO",IF(AND(O9103&lt;&gt;"",R9103&lt;=Parametros!$B$10),"PRÓX. VENCIMENTO",IF(F9103="Q","QUALIDADE",IF(F9103="S","BLOQUEADO",IF(F9103="R","RESTRITO/DEVOLUÇÃO",IF(OR(N9103="QUAR",N9103="QRES"),"QUARENTENA",IF(OR(B9103="DESCARTE",B9103="DEVOLUÇÃO"),"DESCARTE/DEVOLUÇÃO",IF(AND(D9103="",K9103&lt;&gt;""),"SEM LOTE",IF(AND(Q9103&lt;&gt;"",Q9103&gt;=Parametros!$B$11),"PARADO/SEM GIRO","OK"))))))))))</f>
        <v>QUALIDADE</v>
      </c>
      <c r="T9103" s="29" t="str">
        <f aca="false">IF(AND($S9103="PARADO/SEM GIRO",$K9103="KG",OR(Painel!$B$5="(Todos)",A9103=Painel!$B$5)*OR(Painel!$E$5="(Todos)",P9103=Painel!$E$5)),$J9103+ROW()/10000000,"")</f>
        <v/>
      </c>
      <c r="U9103" s="29" t="str">
        <f aca="false">IF(AND($S9103="VENCIDO",$K9103="KG",OR(Painel!$B$5="(Todos)",A9103=Painel!$B$5)*OR(Painel!$E$5="(Todos)",P9103=Painel!$E$5)),$J9103+ROW()/10000000,"")</f>
        <v/>
      </c>
    </row>
    <row r="9104" customFormat="false" ht="15" hidden="false" customHeight="false" outlineLevel="0" collapsed="false">
      <c r="A9104" s="29" t="s">
        <v>62</v>
      </c>
      <c r="B9104" s="29" t="s">
        <v>15679</v>
      </c>
      <c r="C9104" s="29" t="s">
        <v>334</v>
      </c>
      <c r="D9104" s="29" t="s">
        <v>15582</v>
      </c>
      <c r="E9104" s="29" t="n">
        <v>102</v>
      </c>
      <c r="F9104" s="29" t="s">
        <v>137</v>
      </c>
      <c r="G9104" s="29"/>
      <c r="H9104" s="30" t="n">
        <v>55.978</v>
      </c>
      <c r="I9104" s="31" t="n">
        <v>46274</v>
      </c>
      <c r="J9104" s="30" t="n">
        <v>55.978</v>
      </c>
      <c r="K9104" s="29" t="s">
        <v>120</v>
      </c>
      <c r="L9104" s="29" t="s">
        <v>138</v>
      </c>
      <c r="M9104" s="29"/>
      <c r="N9104" s="29" t="s">
        <v>122</v>
      </c>
      <c r="O9104" s="31" t="n">
        <v>46507</v>
      </c>
      <c r="P9104" s="29" t="s">
        <v>123</v>
      </c>
      <c r="Q9104" s="29" t="n">
        <f aca="false">IFERROR(VALUE(L9104),"")</f>
        <v>11</v>
      </c>
      <c r="R9104" s="29" t="n">
        <f aca="true">IF(O9104="","",O9104-TODAY())</f>
        <v>222</v>
      </c>
      <c r="S9104" s="29" t="str">
        <f aca="false">IF(C9104="&lt;&lt; vazio &gt;&gt;","VAZIA",IF(AND(O9104&lt;&gt;"",R9104&lt;0),"VENCIDO",IF(AND(O9104&lt;&gt;"",R9104&lt;=Parametros!$B$10),"PRÓX. VENCIMENTO",IF(F9104="Q","QUALIDADE",IF(F9104="S","BLOQUEADO",IF(F9104="R","RESTRITO/DEVOLUÇÃO",IF(OR(N9104="QUAR",N9104="QRES"),"QUARENTENA",IF(OR(B9104="DESCARTE",B9104="DEVOLUÇÃO"),"DESCARTE/DEVOLUÇÃO",IF(AND(D9104="",K9104&lt;&gt;""),"SEM LOTE",IF(AND(Q9104&lt;&gt;"",Q9104&gt;=Parametros!$B$11),"PARADO/SEM GIRO","OK"))))))))))</f>
        <v>BLOQUEADO</v>
      </c>
      <c r="T9104" s="29" t="str">
        <f aca="false">IF(AND($S9104="PARADO/SEM GIRO",$K9104="KG",OR(Painel!$B$5="(Todos)",A9104=Painel!$B$5)*OR(Painel!$E$5="(Todos)",P9104=Painel!$E$5)),$J9104+ROW()/10000000,"")</f>
        <v/>
      </c>
      <c r="U9104" s="29" t="str">
        <f aca="false">IF(AND($S9104="VENCIDO",$K9104="KG",OR(Painel!$B$5="(Todos)",A9104=Painel!$B$5)*OR(Painel!$E$5="(Todos)",P9104=Painel!$E$5)),$J9104+ROW()/10000000,"")</f>
        <v/>
      </c>
    </row>
    <row r="9105" customFormat="false" ht="15" hidden="false" customHeight="false" outlineLevel="0" collapsed="false">
      <c r="A9105" s="29" t="s">
        <v>62</v>
      </c>
      <c r="B9105" s="29" t="s">
        <v>15679</v>
      </c>
      <c r="C9105" s="29" t="s">
        <v>334</v>
      </c>
      <c r="D9105" s="29" t="s">
        <v>335</v>
      </c>
      <c r="E9105" s="29" t="n">
        <v>102</v>
      </c>
      <c r="F9105" s="29"/>
      <c r="G9105" s="29"/>
      <c r="H9105" s="30" t="n">
        <v>18.09</v>
      </c>
      <c r="I9105" s="31" t="n">
        <v>46261</v>
      </c>
      <c r="J9105" s="30" t="n">
        <v>18.09</v>
      </c>
      <c r="K9105" s="29" t="s">
        <v>120</v>
      </c>
      <c r="L9105" s="29" t="s">
        <v>296</v>
      </c>
      <c r="M9105" s="29"/>
      <c r="N9105" s="29" t="s">
        <v>122</v>
      </c>
      <c r="O9105" s="31" t="n">
        <v>46558</v>
      </c>
      <c r="P9105" s="29" t="s">
        <v>123</v>
      </c>
      <c r="Q9105" s="29" t="n">
        <f aca="false">IFERROR(VALUE(L9105),"")</f>
        <v>30</v>
      </c>
      <c r="R9105" s="29" t="n">
        <f aca="true">IF(O9105="","",O9105-TODAY())</f>
        <v>273</v>
      </c>
      <c r="S9105" s="29" t="str">
        <f aca="false">IF(C9105="&lt;&lt; vazio &gt;&gt;","VAZIA",IF(AND(O9105&lt;&gt;"",R9105&lt;0),"VENCIDO",IF(AND(O9105&lt;&gt;"",R9105&lt;=Parametros!$B$10),"PRÓX. VENCIMENTO",IF(F9105="Q","QUALIDADE",IF(F9105="S","BLOQUEADO",IF(F9105="R","RESTRITO/DEVOLUÇÃO",IF(OR(N9105="QUAR",N9105="QRES"),"QUARENTENA",IF(OR(B9105="DESCARTE",B9105="DEVOLUÇÃO"),"DESCARTE/DEVOLUÇÃO",IF(AND(D9105="",K9105&lt;&gt;""),"SEM LOTE",IF(AND(Q9105&lt;&gt;"",Q9105&gt;=Parametros!$B$11),"PARADO/SEM GIRO","OK"))))))))))</f>
        <v>OK</v>
      </c>
      <c r="T9105" s="29" t="str">
        <f aca="false">IF(AND($S9105="PARADO/SEM GIRO",$K9105="KG",OR(Painel!$B$5="(Todos)",A9105=Painel!$B$5)*OR(Painel!$E$5="(Todos)",P9105=Painel!$E$5)),$J9105+ROW()/10000000,"")</f>
        <v/>
      </c>
      <c r="U9105" s="29" t="str">
        <f aca="false">IF(AND($S9105="VENCIDO",$K9105="KG",OR(Painel!$B$5="(Todos)",A9105=Painel!$B$5)*OR(Painel!$E$5="(Todos)",P9105=Painel!$E$5)),$J9105+ROW()/10000000,"")</f>
        <v/>
      </c>
    </row>
    <row r="9106" customFormat="false" ht="15" hidden="false" customHeight="false" outlineLevel="0" collapsed="false">
      <c r="A9106" s="29" t="s">
        <v>62</v>
      </c>
      <c r="B9106" s="29" t="s">
        <v>15758</v>
      </c>
      <c r="C9106" s="29" t="s">
        <v>348</v>
      </c>
      <c r="D9106" s="29" t="s">
        <v>15759</v>
      </c>
      <c r="E9106" s="29" t="n">
        <v>39</v>
      </c>
      <c r="F9106" s="29" t="s">
        <v>137</v>
      </c>
      <c r="G9106" s="29"/>
      <c r="H9106" s="30" t="n">
        <v>20.1</v>
      </c>
      <c r="I9106" s="31" t="n">
        <v>46077</v>
      </c>
      <c r="J9106" s="30" t="n">
        <v>20.1</v>
      </c>
      <c r="K9106" s="29" t="s">
        <v>120</v>
      </c>
      <c r="L9106" s="29" t="s">
        <v>11422</v>
      </c>
      <c r="M9106" s="29"/>
      <c r="N9106" s="29" t="s">
        <v>122</v>
      </c>
      <c r="O9106" s="31" t="n">
        <v>46295</v>
      </c>
      <c r="P9106" s="29" t="s">
        <v>123</v>
      </c>
      <c r="Q9106" s="29" t="n">
        <f aca="false">IFERROR(VALUE(L9106),"")</f>
        <v>208</v>
      </c>
      <c r="R9106" s="29" t="n">
        <f aca="true">IF(O9106="","",O9106-TODAY())</f>
        <v>10</v>
      </c>
      <c r="S9106" s="29" t="str">
        <f aca="false">IF(C9106="&lt;&lt; vazio &gt;&gt;","VAZIA",IF(AND(O9106&lt;&gt;"",R9106&lt;0),"VENCIDO",IF(AND(O9106&lt;&gt;"",R9106&lt;=Parametros!$B$10),"PRÓX. VENCIMENTO",IF(F9106="Q","QUALIDADE",IF(F9106="S","BLOQUEADO",IF(F9106="R","RESTRITO/DEVOLUÇÃO",IF(OR(N9106="QUAR",N9106="QRES"),"QUARENTENA",IF(OR(B9106="DESCARTE",B9106="DEVOLUÇÃO"),"DESCARTE/DEVOLUÇÃO",IF(AND(D9106="",K9106&lt;&gt;""),"SEM LOTE",IF(AND(Q9106&lt;&gt;"",Q9106&gt;=Parametros!$B$11),"PARADO/SEM GIRO","OK"))))))))))</f>
        <v>PRÓX. VENCIMENTO</v>
      </c>
      <c r="T9106" s="29" t="str">
        <f aca="false">IF(AND($S9106="PARADO/SEM GIRO",$K9106="KG",OR(Painel!$B$5="(Todos)",A9106=Painel!$B$5)*OR(Painel!$E$5="(Todos)",P9106=Painel!$E$5)),$J9106+ROW()/10000000,"")</f>
        <v/>
      </c>
      <c r="U9106" s="29" t="str">
        <f aca="false">IF(AND($S9106="VENCIDO",$K9106="KG",OR(Painel!$B$5="(Todos)",A9106=Painel!$B$5)*OR(Painel!$E$5="(Todos)",P9106=Painel!$E$5)),$J9106+ROW()/10000000,"")</f>
        <v/>
      </c>
    </row>
    <row r="9107" customFormat="false" ht="15" hidden="false" customHeight="false" outlineLevel="0" collapsed="false">
      <c r="A9107" s="29" t="s">
        <v>62</v>
      </c>
      <c r="B9107" s="29" t="s">
        <v>15758</v>
      </c>
      <c r="C9107" s="29" t="s">
        <v>348</v>
      </c>
      <c r="D9107" s="29" t="s">
        <v>15683</v>
      </c>
      <c r="E9107" s="29" t="n">
        <v>39</v>
      </c>
      <c r="F9107" s="29" t="s">
        <v>268</v>
      </c>
      <c r="G9107" s="29"/>
      <c r="H9107" s="30" t="n">
        <v>8.04</v>
      </c>
      <c r="I9107" s="31" t="n">
        <v>45897</v>
      </c>
      <c r="J9107" s="30" t="n">
        <v>8.04</v>
      </c>
      <c r="K9107" s="29" t="s">
        <v>120</v>
      </c>
      <c r="L9107" s="29" t="s">
        <v>12860</v>
      </c>
      <c r="M9107" s="29"/>
      <c r="N9107" s="29" t="s">
        <v>122</v>
      </c>
      <c r="O9107" s="31" t="n">
        <v>46513</v>
      </c>
      <c r="P9107" s="29" t="s">
        <v>123</v>
      </c>
      <c r="Q9107" s="29" t="n">
        <f aca="false">IFERROR(VALUE(L9107),"")</f>
        <v>388</v>
      </c>
      <c r="R9107" s="29" t="n">
        <f aca="true">IF(O9107="","",O9107-TODAY())</f>
        <v>228</v>
      </c>
      <c r="S9107" s="29" t="str">
        <f aca="false">IF(C9107="&lt;&lt; vazio &gt;&gt;","VAZIA",IF(AND(O9107&lt;&gt;"",R9107&lt;0),"VENCIDO",IF(AND(O9107&lt;&gt;"",R9107&lt;=Parametros!$B$10),"PRÓX. VENCIMENTO",IF(F9107="Q","QUALIDADE",IF(F9107="S","BLOQUEADO",IF(F9107="R","RESTRITO/DEVOLUÇÃO",IF(OR(N9107="QUAR",N9107="QRES"),"QUARENTENA",IF(OR(B9107="DESCARTE",B9107="DEVOLUÇÃO"),"DESCARTE/DEVOLUÇÃO",IF(AND(D9107="",K9107&lt;&gt;""),"SEM LOTE",IF(AND(Q9107&lt;&gt;"",Q9107&gt;=Parametros!$B$11),"PARADO/SEM GIRO","OK"))))))))))</f>
        <v>QUALIDADE</v>
      </c>
      <c r="T9107" s="29" t="str">
        <f aca="false">IF(AND($S9107="PARADO/SEM GIRO",$K9107="KG",OR(Painel!$B$5="(Todos)",A9107=Painel!$B$5)*OR(Painel!$E$5="(Todos)",P9107=Painel!$E$5)),$J9107+ROW()/10000000,"")</f>
        <v/>
      </c>
      <c r="U9107" s="29" t="str">
        <f aca="false">IF(AND($S9107="VENCIDO",$K9107="KG",OR(Painel!$B$5="(Todos)",A9107=Painel!$B$5)*OR(Painel!$E$5="(Todos)",P9107=Painel!$E$5)),$J9107+ROW()/10000000,"")</f>
        <v/>
      </c>
    </row>
    <row r="9108" customFormat="false" ht="15" hidden="false" customHeight="false" outlineLevel="0" collapsed="false">
      <c r="A9108" s="29" t="s">
        <v>62</v>
      </c>
      <c r="B9108" s="29" t="s">
        <v>15758</v>
      </c>
      <c r="C9108" s="29" t="s">
        <v>348</v>
      </c>
      <c r="D9108" s="29" t="s">
        <v>5449</v>
      </c>
      <c r="E9108" s="29" t="n">
        <v>39</v>
      </c>
      <c r="F9108" s="29" t="s">
        <v>137</v>
      </c>
      <c r="G9108" s="29"/>
      <c r="H9108" s="30" t="n">
        <v>20.1</v>
      </c>
      <c r="I9108" s="31" t="n">
        <v>46077</v>
      </c>
      <c r="J9108" s="30" t="n">
        <v>20.1</v>
      </c>
      <c r="K9108" s="29" t="s">
        <v>120</v>
      </c>
      <c r="L9108" s="29" t="s">
        <v>11422</v>
      </c>
      <c r="M9108" s="29"/>
      <c r="N9108" s="29" t="s">
        <v>122</v>
      </c>
      <c r="O9108" s="31" t="n">
        <v>46514</v>
      </c>
      <c r="P9108" s="29" t="s">
        <v>123</v>
      </c>
      <c r="Q9108" s="29" t="n">
        <f aca="false">IFERROR(VALUE(L9108),"")</f>
        <v>208</v>
      </c>
      <c r="R9108" s="29" t="n">
        <f aca="true">IF(O9108="","",O9108-TODAY())</f>
        <v>229</v>
      </c>
      <c r="S9108" s="29" t="str">
        <f aca="false">IF(C9108="&lt;&lt; vazio &gt;&gt;","VAZIA",IF(AND(O9108&lt;&gt;"",R9108&lt;0),"VENCIDO",IF(AND(O9108&lt;&gt;"",R9108&lt;=Parametros!$B$10),"PRÓX. VENCIMENTO",IF(F9108="Q","QUALIDADE",IF(F9108="S","BLOQUEADO",IF(F9108="R","RESTRITO/DEVOLUÇÃO",IF(OR(N9108="QUAR",N9108="QRES"),"QUARENTENA",IF(OR(B9108="DESCARTE",B9108="DEVOLUÇÃO"),"DESCARTE/DEVOLUÇÃO",IF(AND(D9108="",K9108&lt;&gt;""),"SEM LOTE",IF(AND(Q9108&lt;&gt;"",Q9108&gt;=Parametros!$B$11),"PARADO/SEM GIRO","OK"))))))))))</f>
        <v>BLOQUEADO</v>
      </c>
      <c r="T9108" s="29" t="str">
        <f aca="false">IF(AND($S9108="PARADO/SEM GIRO",$K9108="KG",OR(Painel!$B$5="(Todos)",A9108=Painel!$B$5)*OR(Painel!$E$5="(Todos)",P9108=Painel!$E$5)),$J9108+ROW()/10000000,"")</f>
        <v/>
      </c>
      <c r="U9108" s="29" t="str">
        <f aca="false">IF(AND($S9108="VENCIDO",$K9108="KG",OR(Painel!$B$5="(Todos)",A9108=Painel!$B$5)*OR(Painel!$E$5="(Todos)",P9108=Painel!$E$5)),$J9108+ROW()/10000000,"")</f>
        <v/>
      </c>
    </row>
    <row r="9109" customFormat="false" ht="15" hidden="false" customHeight="false" outlineLevel="0" collapsed="false">
      <c r="A9109" s="29" t="s">
        <v>62</v>
      </c>
      <c r="B9109" s="29" t="s">
        <v>15758</v>
      </c>
      <c r="C9109" s="29" t="s">
        <v>5457</v>
      </c>
      <c r="D9109" s="29" t="s">
        <v>7730</v>
      </c>
      <c r="E9109" s="29" t="n">
        <v>39</v>
      </c>
      <c r="F9109" s="29" t="s">
        <v>268</v>
      </c>
      <c r="G9109" s="29"/>
      <c r="H9109" s="30" t="n">
        <v>17.5</v>
      </c>
      <c r="I9109" s="31" t="n">
        <v>45897</v>
      </c>
      <c r="J9109" s="30" t="n">
        <v>17.5</v>
      </c>
      <c r="K9109" s="29" t="s">
        <v>120</v>
      </c>
      <c r="L9109" s="29" t="s">
        <v>12860</v>
      </c>
      <c r="M9109" s="29"/>
      <c r="N9109" s="29" t="s">
        <v>122</v>
      </c>
      <c r="O9109" s="31" t="n">
        <v>46364</v>
      </c>
      <c r="P9109" s="29" t="s">
        <v>123</v>
      </c>
      <c r="Q9109" s="29" t="n">
        <f aca="false">IFERROR(VALUE(L9109),"")</f>
        <v>388</v>
      </c>
      <c r="R9109" s="29" t="n">
        <f aca="true">IF(O9109="","",O9109-TODAY())</f>
        <v>79</v>
      </c>
      <c r="S9109" s="29" t="str">
        <f aca="false">IF(C9109="&lt;&lt; vazio &gt;&gt;","VAZIA",IF(AND(O9109&lt;&gt;"",R9109&lt;0),"VENCIDO",IF(AND(O9109&lt;&gt;"",R9109&lt;=Parametros!$B$10),"PRÓX. VENCIMENTO",IF(F9109="Q","QUALIDADE",IF(F9109="S","BLOQUEADO",IF(F9109="R","RESTRITO/DEVOLUÇÃO",IF(OR(N9109="QUAR",N9109="QRES"),"QUARENTENA",IF(OR(B9109="DESCARTE",B9109="DEVOLUÇÃO"),"DESCARTE/DEVOLUÇÃO",IF(AND(D9109="",K9109&lt;&gt;""),"SEM LOTE",IF(AND(Q9109&lt;&gt;"",Q9109&gt;=Parametros!$B$11),"PARADO/SEM GIRO","OK"))))))))))</f>
        <v>QUALIDADE</v>
      </c>
      <c r="T9109" s="29" t="str">
        <f aca="false">IF(AND($S9109="PARADO/SEM GIRO",$K9109="KG",OR(Painel!$B$5="(Todos)",A9109=Painel!$B$5)*OR(Painel!$E$5="(Todos)",P9109=Painel!$E$5)),$J9109+ROW()/10000000,"")</f>
        <v/>
      </c>
      <c r="U9109" s="29" t="str">
        <f aca="false">IF(AND($S9109="VENCIDO",$K9109="KG",OR(Painel!$B$5="(Todos)",A9109=Painel!$B$5)*OR(Painel!$E$5="(Todos)",P9109=Painel!$E$5)),$J9109+ROW()/10000000,"")</f>
        <v/>
      </c>
    </row>
    <row r="9110" customFormat="false" ht="15" hidden="false" customHeight="false" outlineLevel="0" collapsed="false">
      <c r="A9110" s="29" t="s">
        <v>62</v>
      </c>
      <c r="B9110" s="29" t="s">
        <v>15758</v>
      </c>
      <c r="C9110" s="29" t="s">
        <v>142</v>
      </c>
      <c r="D9110" s="29" t="s">
        <v>15760</v>
      </c>
      <c r="E9110" s="29" t="n">
        <v>39</v>
      </c>
      <c r="F9110" s="29"/>
      <c r="G9110" s="29"/>
      <c r="H9110" s="30" t="n">
        <v>7.2</v>
      </c>
      <c r="I9110" s="31" t="n">
        <v>46262</v>
      </c>
      <c r="J9110" s="30" t="n">
        <v>7.2</v>
      </c>
      <c r="K9110" s="29" t="s">
        <v>120</v>
      </c>
      <c r="L9110" s="29" t="s">
        <v>1272</v>
      </c>
      <c r="M9110" s="29"/>
      <c r="N9110" s="29" t="s">
        <v>122</v>
      </c>
      <c r="O9110" s="31" t="n">
        <v>46480</v>
      </c>
      <c r="P9110" s="29" t="s">
        <v>123</v>
      </c>
      <c r="Q9110" s="29" t="n">
        <f aca="false">IFERROR(VALUE(L9110),"")</f>
        <v>81</v>
      </c>
      <c r="R9110" s="29" t="n">
        <f aca="true">IF(O9110="","",O9110-TODAY())</f>
        <v>195</v>
      </c>
      <c r="S9110" s="29" t="str">
        <f aca="false">IF(C9110="&lt;&lt; vazio &gt;&gt;","VAZIA",IF(AND(O9110&lt;&gt;"",R9110&lt;0),"VENCIDO",IF(AND(O9110&lt;&gt;"",R9110&lt;=Parametros!$B$10),"PRÓX. VENCIMENTO",IF(F9110="Q","QUALIDADE",IF(F9110="S","BLOQUEADO",IF(F9110="R","RESTRITO/DEVOLUÇÃO",IF(OR(N9110="QUAR",N9110="QRES"),"QUARENTENA",IF(OR(B9110="DESCARTE",B9110="DEVOLUÇÃO"),"DESCARTE/DEVOLUÇÃO",IF(AND(D9110="",K9110&lt;&gt;""),"SEM LOTE",IF(AND(Q9110&lt;&gt;"",Q9110&gt;=Parametros!$B$11),"PARADO/SEM GIRO","OK"))))))))))</f>
        <v>OK</v>
      </c>
      <c r="T9110" s="29" t="str">
        <f aca="false">IF(AND($S9110="PARADO/SEM GIRO",$K9110="KG",OR(Painel!$B$5="(Todos)",A9110=Painel!$B$5)*OR(Painel!$E$5="(Todos)",P9110=Painel!$E$5)),$J9110+ROW()/10000000,"")</f>
        <v/>
      </c>
      <c r="U9110" s="29" t="str">
        <f aca="false">IF(AND($S9110="VENCIDO",$K9110="KG",OR(Painel!$B$5="(Todos)",A9110=Painel!$B$5)*OR(Painel!$E$5="(Todos)",P9110=Painel!$E$5)),$J9110+ROW()/10000000,"")</f>
        <v/>
      </c>
    </row>
    <row r="9111" customFormat="false" ht="15" hidden="false" customHeight="false" outlineLevel="0" collapsed="false">
      <c r="A9111" s="29" t="s">
        <v>62</v>
      </c>
      <c r="B9111" s="29" t="s">
        <v>15758</v>
      </c>
      <c r="C9111" s="29" t="s">
        <v>351</v>
      </c>
      <c r="D9111" s="29" t="s">
        <v>15761</v>
      </c>
      <c r="E9111" s="29" t="n">
        <v>39</v>
      </c>
      <c r="F9111" s="29" t="s">
        <v>268</v>
      </c>
      <c r="G9111" s="29"/>
      <c r="H9111" s="30" t="n">
        <v>18.09</v>
      </c>
      <c r="I9111" s="31" t="n">
        <v>45770</v>
      </c>
      <c r="J9111" s="30" t="n">
        <v>18.09</v>
      </c>
      <c r="K9111" s="29" t="s">
        <v>120</v>
      </c>
      <c r="L9111" s="29" t="s">
        <v>15762</v>
      </c>
      <c r="M9111" s="29"/>
      <c r="N9111" s="29" t="s">
        <v>122</v>
      </c>
      <c r="O9111" s="31" t="n">
        <v>46317</v>
      </c>
      <c r="P9111" s="29" t="s">
        <v>123</v>
      </c>
      <c r="Q9111" s="29" t="n">
        <f aca="false">IFERROR(VALUE(L9111),"")</f>
        <v>515</v>
      </c>
      <c r="R9111" s="29" t="n">
        <f aca="true">IF(O9111="","",O9111-TODAY())</f>
        <v>32</v>
      </c>
      <c r="S9111" s="29" t="str">
        <f aca="false">IF(C9111="&lt;&lt; vazio &gt;&gt;","VAZIA",IF(AND(O9111&lt;&gt;"",R9111&lt;0),"VENCIDO",IF(AND(O9111&lt;&gt;"",R9111&lt;=Parametros!$B$10),"PRÓX. VENCIMENTO",IF(F9111="Q","QUALIDADE",IF(F9111="S","BLOQUEADO",IF(F9111="R","RESTRITO/DEVOLUÇÃO",IF(OR(N9111="QUAR",N9111="QRES"),"QUARENTENA",IF(OR(B9111="DESCARTE",B9111="DEVOLUÇÃO"),"DESCARTE/DEVOLUÇÃO",IF(AND(D9111="",K9111&lt;&gt;""),"SEM LOTE",IF(AND(Q9111&lt;&gt;"",Q9111&gt;=Parametros!$B$11),"PARADO/SEM GIRO","OK"))))))))))</f>
        <v>PRÓX. VENCIMENTO</v>
      </c>
      <c r="T9111" s="29" t="str">
        <f aca="false">IF(AND($S9111="PARADO/SEM GIRO",$K9111="KG",OR(Painel!$B$5="(Todos)",A9111=Painel!$B$5)*OR(Painel!$E$5="(Todos)",P9111=Painel!$E$5)),$J9111+ROW()/10000000,"")</f>
        <v/>
      </c>
      <c r="U9111" s="29" t="str">
        <f aca="false">IF(AND($S9111="VENCIDO",$K9111="KG",OR(Painel!$B$5="(Todos)",A9111=Painel!$B$5)*OR(Painel!$E$5="(Todos)",P9111=Painel!$E$5)),$J9111+ROW()/10000000,"")</f>
        <v/>
      </c>
    </row>
    <row r="9112" customFormat="false" ht="15" hidden="false" customHeight="false" outlineLevel="0" collapsed="false">
      <c r="A9112" s="29" t="s">
        <v>62</v>
      </c>
      <c r="B9112" s="29" t="s">
        <v>15758</v>
      </c>
      <c r="C9112" s="29" t="s">
        <v>351</v>
      </c>
      <c r="D9112" s="29" t="s">
        <v>15593</v>
      </c>
      <c r="E9112" s="29" t="n">
        <v>39</v>
      </c>
      <c r="F9112" s="29" t="s">
        <v>268</v>
      </c>
      <c r="G9112" s="29"/>
      <c r="H9112" s="30" t="n">
        <v>18.09</v>
      </c>
      <c r="I9112" s="31" t="n">
        <v>45897</v>
      </c>
      <c r="J9112" s="30" t="n">
        <v>18.09</v>
      </c>
      <c r="K9112" s="29" t="s">
        <v>120</v>
      </c>
      <c r="L9112" s="29" t="s">
        <v>12860</v>
      </c>
      <c r="M9112" s="29"/>
      <c r="N9112" s="29" t="s">
        <v>122</v>
      </c>
      <c r="O9112" s="31" t="n">
        <v>46448</v>
      </c>
      <c r="P9112" s="29" t="s">
        <v>123</v>
      </c>
      <c r="Q9112" s="29" t="n">
        <f aca="false">IFERROR(VALUE(L9112),"")</f>
        <v>388</v>
      </c>
      <c r="R9112" s="29" t="n">
        <f aca="true">IF(O9112="","",O9112-TODAY())</f>
        <v>163</v>
      </c>
      <c r="S9112" s="29" t="str">
        <f aca="false">IF(C9112="&lt;&lt; vazio &gt;&gt;","VAZIA",IF(AND(O9112&lt;&gt;"",R9112&lt;0),"VENCIDO",IF(AND(O9112&lt;&gt;"",R9112&lt;=Parametros!$B$10),"PRÓX. VENCIMENTO",IF(F9112="Q","QUALIDADE",IF(F9112="S","BLOQUEADO",IF(F9112="R","RESTRITO/DEVOLUÇÃO",IF(OR(N9112="QUAR",N9112="QRES"),"QUARENTENA",IF(OR(B9112="DESCARTE",B9112="DEVOLUÇÃO"),"DESCARTE/DEVOLUÇÃO",IF(AND(D9112="",K9112&lt;&gt;""),"SEM LOTE",IF(AND(Q9112&lt;&gt;"",Q9112&gt;=Parametros!$B$11),"PARADO/SEM GIRO","OK"))))))))))</f>
        <v>QUALIDADE</v>
      </c>
      <c r="T9112" s="29" t="str">
        <f aca="false">IF(AND($S9112="PARADO/SEM GIRO",$K9112="KG",OR(Painel!$B$5="(Todos)",A9112=Painel!$B$5)*OR(Painel!$E$5="(Todos)",P9112=Painel!$E$5)),$J9112+ROW()/10000000,"")</f>
        <v/>
      </c>
      <c r="U9112" s="29" t="str">
        <f aca="false">IF(AND($S9112="VENCIDO",$K9112="KG",OR(Painel!$B$5="(Todos)",A9112=Painel!$B$5)*OR(Painel!$E$5="(Todos)",P9112=Painel!$E$5)),$J9112+ROW()/10000000,"")</f>
        <v/>
      </c>
    </row>
    <row r="9113" customFormat="false" ht="15" hidden="false" customHeight="false" outlineLevel="0" collapsed="false">
      <c r="A9113" s="29" t="s">
        <v>62</v>
      </c>
      <c r="B9113" s="29" t="s">
        <v>15758</v>
      </c>
      <c r="C9113" s="29" t="s">
        <v>351</v>
      </c>
      <c r="D9113" s="29" t="s">
        <v>532</v>
      </c>
      <c r="E9113" s="29" t="n">
        <v>39</v>
      </c>
      <c r="F9113" s="29" t="s">
        <v>268</v>
      </c>
      <c r="G9113" s="29"/>
      <c r="H9113" s="30" t="n">
        <v>18.09</v>
      </c>
      <c r="I9113" s="31" t="n">
        <v>45897</v>
      </c>
      <c r="J9113" s="30" t="n">
        <v>18.09</v>
      </c>
      <c r="K9113" s="29" t="s">
        <v>120</v>
      </c>
      <c r="L9113" s="29" t="s">
        <v>12860</v>
      </c>
      <c r="M9113" s="29"/>
      <c r="N9113" s="29" t="s">
        <v>122</v>
      </c>
      <c r="O9113" s="31" t="n">
        <v>46475</v>
      </c>
      <c r="P9113" s="29" t="s">
        <v>123</v>
      </c>
      <c r="Q9113" s="29" t="n">
        <f aca="false">IFERROR(VALUE(L9113),"")</f>
        <v>388</v>
      </c>
      <c r="R9113" s="29" t="n">
        <f aca="true">IF(O9113="","",O9113-TODAY())</f>
        <v>190</v>
      </c>
      <c r="S9113" s="29" t="str">
        <f aca="false">IF(C9113="&lt;&lt; vazio &gt;&gt;","VAZIA",IF(AND(O9113&lt;&gt;"",R9113&lt;0),"VENCIDO",IF(AND(O9113&lt;&gt;"",R9113&lt;=Parametros!$B$10),"PRÓX. VENCIMENTO",IF(F9113="Q","QUALIDADE",IF(F9113="S","BLOQUEADO",IF(F9113="R","RESTRITO/DEVOLUÇÃO",IF(OR(N9113="QUAR",N9113="QRES"),"QUARENTENA",IF(OR(B9113="DESCARTE",B9113="DEVOLUÇÃO"),"DESCARTE/DEVOLUÇÃO",IF(AND(D9113="",K9113&lt;&gt;""),"SEM LOTE",IF(AND(Q9113&lt;&gt;"",Q9113&gt;=Parametros!$B$11),"PARADO/SEM GIRO","OK"))))))))))</f>
        <v>QUALIDADE</v>
      </c>
      <c r="T9113" s="29" t="str">
        <f aca="false">IF(AND($S9113="PARADO/SEM GIRO",$K9113="KG",OR(Painel!$B$5="(Todos)",A9113=Painel!$B$5)*OR(Painel!$E$5="(Todos)",P9113=Painel!$E$5)),$J9113+ROW()/10000000,"")</f>
        <v/>
      </c>
      <c r="U9113" s="29" t="str">
        <f aca="false">IF(AND($S9113="VENCIDO",$K9113="KG",OR(Painel!$B$5="(Todos)",A9113=Painel!$B$5)*OR(Painel!$E$5="(Todos)",P9113=Painel!$E$5)),$J9113+ROW()/10000000,"")</f>
        <v/>
      </c>
    </row>
    <row r="9114" customFormat="false" ht="15" hidden="false" customHeight="false" outlineLevel="0" collapsed="false">
      <c r="A9114" s="29" t="s">
        <v>62</v>
      </c>
      <c r="B9114" s="29" t="s">
        <v>15758</v>
      </c>
      <c r="C9114" s="29" t="s">
        <v>351</v>
      </c>
      <c r="D9114" s="29" t="s">
        <v>12475</v>
      </c>
      <c r="E9114" s="29" t="n">
        <v>39</v>
      </c>
      <c r="F9114" s="29"/>
      <c r="G9114" s="29"/>
      <c r="H9114" s="30" t="n">
        <v>140.7</v>
      </c>
      <c r="I9114" s="31" t="n">
        <v>46244</v>
      </c>
      <c r="J9114" s="30" t="n">
        <v>140.7</v>
      </c>
      <c r="K9114" s="29" t="s">
        <v>120</v>
      </c>
      <c r="L9114" s="29" t="s">
        <v>182</v>
      </c>
      <c r="M9114" s="29"/>
      <c r="N9114" s="29" t="s">
        <v>122</v>
      </c>
      <c r="O9114" s="31" t="n">
        <v>46544</v>
      </c>
      <c r="P9114" s="29" t="s">
        <v>123</v>
      </c>
      <c r="Q9114" s="29" t="n">
        <f aca="false">IFERROR(VALUE(L9114),"")</f>
        <v>41</v>
      </c>
      <c r="R9114" s="29" t="n">
        <f aca="true">IF(O9114="","",O9114-TODAY())</f>
        <v>259</v>
      </c>
      <c r="S9114" s="29" t="str">
        <f aca="false">IF(C9114="&lt;&lt; vazio &gt;&gt;","VAZIA",IF(AND(O9114&lt;&gt;"",R9114&lt;0),"VENCIDO",IF(AND(O9114&lt;&gt;"",R9114&lt;=Parametros!$B$10),"PRÓX. VENCIMENTO",IF(F9114="Q","QUALIDADE",IF(F9114="S","BLOQUEADO",IF(F9114="R","RESTRITO/DEVOLUÇÃO",IF(OR(N9114="QUAR",N9114="QRES"),"QUARENTENA",IF(OR(B9114="DESCARTE",B9114="DEVOLUÇÃO"),"DESCARTE/DEVOLUÇÃO",IF(AND(D9114="",K9114&lt;&gt;""),"SEM LOTE",IF(AND(Q9114&lt;&gt;"",Q9114&gt;=Parametros!$B$11),"PARADO/SEM GIRO","OK"))))))))))</f>
        <v>OK</v>
      </c>
      <c r="T9114" s="29" t="str">
        <f aca="false">IF(AND($S9114="PARADO/SEM GIRO",$K9114="KG",OR(Painel!$B$5="(Todos)",A9114=Painel!$B$5)*OR(Painel!$E$5="(Todos)",P9114=Painel!$E$5)),$J9114+ROW()/10000000,"")</f>
        <v/>
      </c>
      <c r="U9114" s="29" t="str">
        <f aca="false">IF(AND($S9114="VENCIDO",$K9114="KG",OR(Painel!$B$5="(Todos)",A9114=Painel!$B$5)*OR(Painel!$E$5="(Todos)",P9114=Painel!$E$5)),$J9114+ROW()/10000000,"")</f>
        <v/>
      </c>
    </row>
    <row r="9115" customFormat="false" ht="15" hidden="false" customHeight="false" outlineLevel="0" collapsed="false">
      <c r="A9115" s="29" t="s">
        <v>62</v>
      </c>
      <c r="B9115" s="29" t="s">
        <v>15758</v>
      </c>
      <c r="C9115" s="29" t="s">
        <v>3323</v>
      </c>
      <c r="D9115" s="29" t="s">
        <v>15097</v>
      </c>
      <c r="E9115" s="29" t="n">
        <v>39</v>
      </c>
      <c r="F9115" s="29"/>
      <c r="G9115" s="29"/>
      <c r="H9115" s="30" t="n">
        <v>5.6</v>
      </c>
      <c r="I9115" s="31" t="n">
        <v>46208</v>
      </c>
      <c r="J9115" s="30" t="n">
        <v>5.6</v>
      </c>
      <c r="K9115" s="29" t="s">
        <v>120</v>
      </c>
      <c r="L9115" s="29" t="s">
        <v>2007</v>
      </c>
      <c r="M9115" s="29"/>
      <c r="N9115" s="29" t="s">
        <v>134</v>
      </c>
      <c r="O9115" s="31" t="n">
        <v>46312</v>
      </c>
      <c r="P9115" s="29" t="s">
        <v>123</v>
      </c>
      <c r="Q9115" s="29" t="n">
        <f aca="false">IFERROR(VALUE(L9115),"")</f>
        <v>77</v>
      </c>
      <c r="R9115" s="29" t="n">
        <f aca="true">IF(O9115="","",O9115-TODAY())</f>
        <v>27</v>
      </c>
      <c r="S9115" s="29" t="str">
        <f aca="false">IF(C9115="&lt;&lt; vazio &gt;&gt;","VAZIA",IF(AND(O9115&lt;&gt;"",R9115&lt;0),"VENCIDO",IF(AND(O9115&lt;&gt;"",R9115&lt;=Parametros!$B$10),"PRÓX. VENCIMENTO",IF(F9115="Q","QUALIDADE",IF(F9115="S","BLOQUEADO",IF(F9115="R","RESTRITO/DEVOLUÇÃO",IF(OR(N9115="QUAR",N9115="QRES"),"QUARENTENA",IF(OR(B9115="DESCARTE",B9115="DEVOLUÇÃO"),"DESCARTE/DEVOLUÇÃO",IF(AND(D9115="",K9115&lt;&gt;""),"SEM LOTE",IF(AND(Q9115&lt;&gt;"",Q9115&gt;=Parametros!$B$11),"PARADO/SEM GIRO","OK"))))))))))</f>
        <v>PRÓX. VENCIMENTO</v>
      </c>
      <c r="T9115" s="29" t="str">
        <f aca="false">IF(AND($S9115="PARADO/SEM GIRO",$K9115="KG",OR(Painel!$B$5="(Todos)",A9115=Painel!$B$5)*OR(Painel!$E$5="(Todos)",P9115=Painel!$E$5)),$J9115+ROW()/10000000,"")</f>
        <v/>
      </c>
      <c r="U9115" s="29" t="str">
        <f aca="false">IF(AND($S9115="VENCIDO",$K9115="KG",OR(Painel!$B$5="(Todos)",A9115=Painel!$B$5)*OR(Painel!$E$5="(Todos)",P9115=Painel!$E$5)),$J9115+ROW()/10000000,"")</f>
        <v/>
      </c>
    </row>
    <row r="9116" customFormat="false" ht="15" hidden="false" customHeight="false" outlineLevel="0" collapsed="false">
      <c r="A9116" s="29" t="s">
        <v>62</v>
      </c>
      <c r="B9116" s="29" t="s">
        <v>15758</v>
      </c>
      <c r="C9116" s="29" t="s">
        <v>145</v>
      </c>
      <c r="D9116" s="29" t="s">
        <v>15763</v>
      </c>
      <c r="E9116" s="29" t="n">
        <v>39</v>
      </c>
      <c r="F9116" s="29"/>
      <c r="G9116" s="29"/>
      <c r="H9116" s="30" t="n">
        <v>20.1</v>
      </c>
      <c r="I9116" s="31" t="n">
        <v>46212</v>
      </c>
      <c r="J9116" s="30" t="n">
        <v>20.1</v>
      </c>
      <c r="K9116" s="29" t="s">
        <v>120</v>
      </c>
      <c r="L9116" s="29" t="s">
        <v>2502</v>
      </c>
      <c r="M9116" s="29"/>
      <c r="N9116" s="29" t="s">
        <v>134</v>
      </c>
      <c r="O9116" s="31" t="n">
        <v>46320</v>
      </c>
      <c r="P9116" s="29" t="s">
        <v>123</v>
      </c>
      <c r="Q9116" s="29" t="n">
        <f aca="false">IFERROR(VALUE(L9116),"")</f>
        <v>73</v>
      </c>
      <c r="R9116" s="29" t="n">
        <f aca="true">IF(O9116="","",O9116-TODAY())</f>
        <v>35</v>
      </c>
      <c r="S9116" s="29" t="str">
        <f aca="false">IF(C9116="&lt;&lt; vazio &gt;&gt;","VAZIA",IF(AND(O9116&lt;&gt;"",R9116&lt;0),"VENCIDO",IF(AND(O9116&lt;&gt;"",R9116&lt;=Parametros!$B$10),"PRÓX. VENCIMENTO",IF(F9116="Q","QUALIDADE",IF(F9116="S","BLOQUEADO",IF(F9116="R","RESTRITO/DEVOLUÇÃO",IF(OR(N9116="QUAR",N9116="QRES"),"QUARENTENA",IF(OR(B9116="DESCARTE",B9116="DEVOLUÇÃO"),"DESCARTE/DEVOLUÇÃO",IF(AND(D9116="",K9116&lt;&gt;""),"SEM LOTE",IF(AND(Q9116&lt;&gt;"",Q9116&gt;=Parametros!$B$11),"PARADO/SEM GIRO","OK"))))))))))</f>
        <v>PRÓX. VENCIMENTO</v>
      </c>
      <c r="T9116" s="29" t="str">
        <f aca="false">IF(AND($S9116="PARADO/SEM GIRO",$K9116="KG",OR(Painel!$B$5="(Todos)",A9116=Painel!$B$5)*OR(Painel!$E$5="(Todos)",P9116=Painel!$E$5)),$J9116+ROW()/10000000,"")</f>
        <v/>
      </c>
      <c r="U9116" s="29" t="str">
        <f aca="false">IF(AND($S9116="VENCIDO",$K9116="KG",OR(Painel!$B$5="(Todos)",A9116=Painel!$B$5)*OR(Painel!$E$5="(Todos)",P9116=Painel!$E$5)),$J9116+ROW()/10000000,"")</f>
        <v/>
      </c>
    </row>
    <row r="9117" customFormat="false" ht="15" hidden="false" customHeight="false" outlineLevel="0" collapsed="false">
      <c r="A9117" s="29" t="s">
        <v>62</v>
      </c>
      <c r="B9117" s="29" t="s">
        <v>15758</v>
      </c>
      <c r="C9117" s="29" t="s">
        <v>4480</v>
      </c>
      <c r="D9117" s="29" t="s">
        <v>4481</v>
      </c>
      <c r="E9117" s="29" t="n">
        <v>39</v>
      </c>
      <c r="F9117" s="29"/>
      <c r="G9117" s="29"/>
      <c r="H9117" s="30" t="n">
        <v>25</v>
      </c>
      <c r="I9117" s="31" t="n">
        <v>46200</v>
      </c>
      <c r="J9117" s="30" t="n">
        <v>25</v>
      </c>
      <c r="K9117" s="29" t="s">
        <v>120</v>
      </c>
      <c r="L9117" s="29" t="s">
        <v>11988</v>
      </c>
      <c r="M9117" s="29"/>
      <c r="N9117" s="29" t="s">
        <v>122</v>
      </c>
      <c r="O9117" s="31" t="n">
        <v>46534</v>
      </c>
      <c r="P9117" s="29" t="s">
        <v>123</v>
      </c>
      <c r="Q9117" s="29" t="n">
        <f aca="false">IFERROR(VALUE(L9117),"")</f>
        <v>85</v>
      </c>
      <c r="R9117" s="29" t="n">
        <f aca="true">IF(O9117="","",O9117-TODAY())</f>
        <v>249</v>
      </c>
      <c r="S9117" s="29" t="str">
        <f aca="false">IF(C9117="&lt;&lt; vazio &gt;&gt;","VAZIA",IF(AND(O9117&lt;&gt;"",R9117&lt;0),"VENCIDO",IF(AND(O9117&lt;&gt;"",R9117&lt;=Parametros!$B$10),"PRÓX. VENCIMENTO",IF(F9117="Q","QUALIDADE",IF(F9117="S","BLOQUEADO",IF(F9117="R","RESTRITO/DEVOLUÇÃO",IF(OR(N9117="QUAR",N9117="QRES"),"QUARENTENA",IF(OR(B9117="DESCARTE",B9117="DEVOLUÇÃO"),"DESCARTE/DEVOLUÇÃO",IF(AND(D9117="",K9117&lt;&gt;""),"SEM LOTE",IF(AND(Q9117&lt;&gt;"",Q9117&gt;=Parametros!$B$11),"PARADO/SEM GIRO","OK"))))))))))</f>
        <v>OK</v>
      </c>
      <c r="T9117" s="29" t="str">
        <f aca="false">IF(AND($S9117="PARADO/SEM GIRO",$K9117="KG",OR(Painel!$B$5="(Todos)",A9117=Painel!$B$5)*OR(Painel!$E$5="(Todos)",P9117=Painel!$E$5)),$J9117+ROW()/10000000,"")</f>
        <v/>
      </c>
      <c r="U9117" s="29" t="str">
        <f aca="false">IF(AND($S9117="VENCIDO",$K9117="KG",OR(Painel!$B$5="(Todos)",A9117=Painel!$B$5)*OR(Painel!$E$5="(Todos)",P9117=Painel!$E$5)),$J9117+ROW()/10000000,"")</f>
        <v/>
      </c>
    </row>
    <row r="9118" customFormat="false" ht="15" hidden="false" customHeight="false" outlineLevel="0" collapsed="false">
      <c r="A9118" s="29" t="s">
        <v>62</v>
      </c>
      <c r="B9118" s="29" t="s">
        <v>15758</v>
      </c>
      <c r="C9118" s="29" t="s">
        <v>354</v>
      </c>
      <c r="D9118" s="29" t="s">
        <v>15764</v>
      </c>
      <c r="E9118" s="29" t="n">
        <v>39</v>
      </c>
      <c r="F9118" s="29" t="s">
        <v>137</v>
      </c>
      <c r="G9118" s="29"/>
      <c r="H9118" s="30" t="n">
        <v>11</v>
      </c>
      <c r="I9118" s="31" t="n">
        <v>45730</v>
      </c>
      <c r="J9118" s="30" t="n">
        <v>11</v>
      </c>
      <c r="K9118" s="29" t="s">
        <v>125</v>
      </c>
      <c r="L9118" s="29" t="s">
        <v>15765</v>
      </c>
      <c r="M9118" s="29"/>
      <c r="N9118" s="29" t="s">
        <v>122</v>
      </c>
      <c r="O9118" s="31" t="n">
        <v>46272</v>
      </c>
      <c r="P9118" s="29" t="s">
        <v>123</v>
      </c>
      <c r="Q9118" s="29" t="n">
        <f aca="false">IFERROR(VALUE(L9118),"")</f>
        <v>555</v>
      </c>
      <c r="R9118" s="29" t="n">
        <f aca="true">IF(O9118="","",O9118-TODAY())</f>
        <v>-13</v>
      </c>
      <c r="S9118" s="29" t="str">
        <f aca="false">IF(C9118="&lt;&lt; vazio &gt;&gt;","VAZIA",IF(AND(O9118&lt;&gt;"",R9118&lt;0),"VENCIDO",IF(AND(O9118&lt;&gt;"",R9118&lt;=Parametros!$B$10),"PRÓX. VENCIMENTO",IF(F9118="Q","QUALIDADE",IF(F9118="S","BLOQUEADO",IF(F9118="R","RESTRITO/DEVOLUÇÃO",IF(OR(N9118="QUAR",N9118="QRES"),"QUARENTENA",IF(OR(B9118="DESCARTE",B9118="DEVOLUÇÃO"),"DESCARTE/DEVOLUÇÃO",IF(AND(D9118="",K9118&lt;&gt;""),"SEM LOTE",IF(AND(Q9118&lt;&gt;"",Q9118&gt;=Parametros!$B$11),"PARADO/SEM GIRO","OK"))))))))))</f>
        <v>VENCIDO</v>
      </c>
      <c r="T9118" s="29" t="str">
        <f aca="false">IF(AND($S9118="PARADO/SEM GIRO",$K9118="KG",OR(Painel!$B$5="(Todos)",A9118=Painel!$B$5)*OR(Painel!$E$5="(Todos)",P9118=Painel!$E$5)),$J9118+ROW()/10000000,"")</f>
        <v/>
      </c>
      <c r="U9118" s="29" t="str">
        <f aca="false">IF(AND($S9118="VENCIDO",$K9118="KG",OR(Painel!$B$5="(Todos)",A9118=Painel!$B$5)*OR(Painel!$E$5="(Todos)",P9118=Painel!$E$5)),$J9118+ROW()/10000000,"")</f>
        <v/>
      </c>
    </row>
    <row r="9119" customFormat="false" ht="15" hidden="false" customHeight="false" outlineLevel="0" collapsed="false">
      <c r="A9119" s="29" t="s">
        <v>62</v>
      </c>
      <c r="B9119" s="29" t="s">
        <v>15758</v>
      </c>
      <c r="C9119" s="29" t="s">
        <v>273</v>
      </c>
      <c r="D9119" s="29" t="s">
        <v>15232</v>
      </c>
      <c r="E9119" s="29" t="n">
        <v>39</v>
      </c>
      <c r="F9119" s="29"/>
      <c r="G9119" s="29"/>
      <c r="H9119" s="30" t="n">
        <v>3.2</v>
      </c>
      <c r="I9119" s="31" t="n">
        <v>46262</v>
      </c>
      <c r="J9119" s="30" t="n">
        <v>3.2</v>
      </c>
      <c r="K9119" s="29" t="s">
        <v>120</v>
      </c>
      <c r="L9119" s="29" t="s">
        <v>190</v>
      </c>
      <c r="M9119" s="29"/>
      <c r="N9119" s="29" t="s">
        <v>134</v>
      </c>
      <c r="O9119" s="29"/>
      <c r="P9119" s="29" t="s">
        <v>123</v>
      </c>
      <c r="Q9119" s="29" t="n">
        <f aca="false">IFERROR(VALUE(L9119),"")</f>
        <v>23</v>
      </c>
      <c r="R9119" s="29" t="str">
        <f aca="true">IF(O9119="","",O9119-TODAY())</f>
        <v/>
      </c>
      <c r="S9119" s="29" t="str">
        <f aca="false">IF(C9119="&lt;&lt; vazio &gt;&gt;","VAZIA",IF(AND(O9119&lt;&gt;"",R9119&lt;0),"VENCIDO",IF(AND(O9119&lt;&gt;"",R9119&lt;=Parametros!$B$10),"PRÓX. VENCIMENTO",IF(F9119="Q","QUALIDADE",IF(F9119="S","BLOQUEADO",IF(F9119="R","RESTRITO/DEVOLUÇÃO",IF(OR(N9119="QUAR",N9119="QRES"),"QUARENTENA",IF(OR(B9119="DESCARTE",B9119="DEVOLUÇÃO"),"DESCARTE/DEVOLUÇÃO",IF(AND(D9119="",K9119&lt;&gt;""),"SEM LOTE",IF(AND(Q9119&lt;&gt;"",Q9119&gt;=Parametros!$B$11),"PARADO/SEM GIRO","OK"))))))))))</f>
        <v>OK</v>
      </c>
      <c r="T9119" s="29" t="str">
        <f aca="false">IF(AND($S9119="PARADO/SEM GIRO",$K9119="KG",OR(Painel!$B$5="(Todos)",A9119=Painel!$B$5)*OR(Painel!$E$5="(Todos)",P9119=Painel!$E$5)),$J9119+ROW()/10000000,"")</f>
        <v/>
      </c>
      <c r="U9119" s="29" t="str">
        <f aca="false">IF(AND($S9119="VENCIDO",$K9119="KG",OR(Painel!$B$5="(Todos)",A9119=Painel!$B$5)*OR(Painel!$E$5="(Todos)",P9119=Painel!$E$5)),$J9119+ROW()/10000000,"")</f>
        <v/>
      </c>
    </row>
    <row r="9120" customFormat="false" ht="15" hidden="false" customHeight="false" outlineLevel="0" collapsed="false">
      <c r="A9120" s="29" t="s">
        <v>62</v>
      </c>
      <c r="B9120" s="29" t="s">
        <v>15758</v>
      </c>
      <c r="C9120" s="29" t="s">
        <v>4869</v>
      </c>
      <c r="D9120" s="29" t="s">
        <v>5525</v>
      </c>
      <c r="E9120" s="29" t="n">
        <v>39</v>
      </c>
      <c r="F9120" s="29" t="s">
        <v>268</v>
      </c>
      <c r="G9120" s="29"/>
      <c r="H9120" s="30" t="n">
        <v>7.5</v>
      </c>
      <c r="I9120" s="31" t="n">
        <v>45897</v>
      </c>
      <c r="J9120" s="30" t="n">
        <v>7.5</v>
      </c>
      <c r="K9120" s="29" t="s">
        <v>120</v>
      </c>
      <c r="L9120" s="29" t="s">
        <v>12860</v>
      </c>
      <c r="M9120" s="29"/>
      <c r="N9120" s="29" t="s">
        <v>122</v>
      </c>
      <c r="O9120" s="31" t="n">
        <v>46283</v>
      </c>
      <c r="P9120" s="29" t="s">
        <v>123</v>
      </c>
      <c r="Q9120" s="29" t="n">
        <f aca="false">IFERROR(VALUE(L9120),"")</f>
        <v>388</v>
      </c>
      <c r="R9120" s="29" t="n">
        <f aca="true">IF(O9120="","",O9120-TODAY())</f>
        <v>-2</v>
      </c>
      <c r="S9120" s="29" t="str">
        <f aca="false">IF(C9120="&lt;&lt; vazio &gt;&gt;","VAZIA",IF(AND(O9120&lt;&gt;"",R9120&lt;0),"VENCIDO",IF(AND(O9120&lt;&gt;"",R9120&lt;=Parametros!$B$10),"PRÓX. VENCIMENTO",IF(F9120="Q","QUALIDADE",IF(F9120="S","BLOQUEADO",IF(F9120="R","RESTRITO/DEVOLUÇÃO",IF(OR(N9120="QUAR",N9120="QRES"),"QUARENTENA",IF(OR(B9120="DESCARTE",B9120="DEVOLUÇÃO"),"DESCARTE/DEVOLUÇÃO",IF(AND(D9120="",K9120&lt;&gt;""),"SEM LOTE",IF(AND(Q9120&lt;&gt;"",Q9120&gt;=Parametros!$B$11),"PARADO/SEM GIRO","OK"))))))))))</f>
        <v>VENCIDO</v>
      </c>
      <c r="T9120" s="29" t="str">
        <f aca="false">IF(AND($S9120="PARADO/SEM GIRO",$K9120="KG",OR(Painel!$B$5="(Todos)",A9120=Painel!$B$5)*OR(Painel!$E$5="(Todos)",P9120=Painel!$E$5)),$J9120+ROW()/10000000,"")</f>
        <v/>
      </c>
      <c r="U9120" s="29" t="n">
        <f aca="false">IF(AND($S9120="VENCIDO",$K9120="KG",OR(Painel!$B$5="(Todos)",A9120=Painel!$B$5)*OR(Painel!$E$5="(Todos)",P9120=Painel!$E$5)),$J9120+ROW()/10000000,"")</f>
        <v>7.500912</v>
      </c>
    </row>
    <row r="9121" customFormat="false" ht="15" hidden="false" customHeight="false" outlineLevel="0" collapsed="false">
      <c r="A9121" s="29" t="s">
        <v>62</v>
      </c>
      <c r="B9121" s="29" t="s">
        <v>15758</v>
      </c>
      <c r="C9121" s="29" t="s">
        <v>594</v>
      </c>
      <c r="D9121" s="29" t="s">
        <v>13317</v>
      </c>
      <c r="E9121" s="29" t="n">
        <v>39</v>
      </c>
      <c r="F9121" s="29" t="s">
        <v>268</v>
      </c>
      <c r="G9121" s="29"/>
      <c r="H9121" s="30" t="n">
        <v>15</v>
      </c>
      <c r="I9121" s="31" t="n">
        <v>45897</v>
      </c>
      <c r="J9121" s="30" t="n">
        <v>15</v>
      </c>
      <c r="K9121" s="29" t="s">
        <v>120</v>
      </c>
      <c r="L9121" s="29" t="s">
        <v>12860</v>
      </c>
      <c r="M9121" s="29"/>
      <c r="N9121" s="29" t="s">
        <v>122</v>
      </c>
      <c r="O9121" s="31" t="n">
        <v>46442</v>
      </c>
      <c r="P9121" s="29" t="s">
        <v>123</v>
      </c>
      <c r="Q9121" s="29" t="n">
        <f aca="false">IFERROR(VALUE(L9121),"")</f>
        <v>388</v>
      </c>
      <c r="R9121" s="29" t="n">
        <f aca="true">IF(O9121="","",O9121-TODAY())</f>
        <v>157</v>
      </c>
      <c r="S9121" s="29" t="str">
        <f aca="false">IF(C9121="&lt;&lt; vazio &gt;&gt;","VAZIA",IF(AND(O9121&lt;&gt;"",R9121&lt;0),"VENCIDO",IF(AND(O9121&lt;&gt;"",R9121&lt;=Parametros!$B$10),"PRÓX. VENCIMENTO",IF(F9121="Q","QUALIDADE",IF(F9121="S","BLOQUEADO",IF(F9121="R","RESTRITO/DEVOLUÇÃO",IF(OR(N9121="QUAR",N9121="QRES"),"QUARENTENA",IF(OR(B9121="DESCARTE",B9121="DEVOLUÇÃO"),"DESCARTE/DEVOLUÇÃO",IF(AND(D9121="",K9121&lt;&gt;""),"SEM LOTE",IF(AND(Q9121&lt;&gt;"",Q9121&gt;=Parametros!$B$11),"PARADO/SEM GIRO","OK"))))))))))</f>
        <v>QUALIDADE</v>
      </c>
      <c r="T9121" s="29" t="str">
        <f aca="false">IF(AND($S9121="PARADO/SEM GIRO",$K9121="KG",OR(Painel!$B$5="(Todos)",A9121=Painel!$B$5)*OR(Painel!$E$5="(Todos)",P9121=Painel!$E$5)),$J9121+ROW()/10000000,"")</f>
        <v/>
      </c>
      <c r="U9121" s="29" t="str">
        <f aca="false">IF(AND($S9121="VENCIDO",$K9121="KG",OR(Painel!$B$5="(Todos)",A9121=Painel!$B$5)*OR(Painel!$E$5="(Todos)",P9121=Painel!$E$5)),$J9121+ROW()/10000000,"")</f>
        <v/>
      </c>
    </row>
    <row r="9122" customFormat="false" ht="15" hidden="false" customHeight="false" outlineLevel="0" collapsed="false">
      <c r="A9122" s="29" t="s">
        <v>62</v>
      </c>
      <c r="B9122" s="29" t="s">
        <v>15758</v>
      </c>
      <c r="C9122" s="29" t="s">
        <v>594</v>
      </c>
      <c r="D9122" s="29" t="s">
        <v>9432</v>
      </c>
      <c r="E9122" s="29" t="n">
        <v>39</v>
      </c>
      <c r="F9122" s="29" t="s">
        <v>268</v>
      </c>
      <c r="G9122" s="29"/>
      <c r="H9122" s="30" t="n">
        <v>15</v>
      </c>
      <c r="I9122" s="31" t="n">
        <v>45897</v>
      </c>
      <c r="J9122" s="30" t="n">
        <v>15</v>
      </c>
      <c r="K9122" s="29" t="s">
        <v>120</v>
      </c>
      <c r="L9122" s="29" t="s">
        <v>12860</v>
      </c>
      <c r="M9122" s="29"/>
      <c r="N9122" s="29" t="s">
        <v>122</v>
      </c>
      <c r="O9122" s="31" t="n">
        <v>46442</v>
      </c>
      <c r="P9122" s="29" t="s">
        <v>123</v>
      </c>
      <c r="Q9122" s="29" t="n">
        <f aca="false">IFERROR(VALUE(L9122),"")</f>
        <v>388</v>
      </c>
      <c r="R9122" s="29" t="n">
        <f aca="true">IF(O9122="","",O9122-TODAY())</f>
        <v>157</v>
      </c>
      <c r="S9122" s="29" t="str">
        <f aca="false">IF(C9122="&lt;&lt; vazio &gt;&gt;","VAZIA",IF(AND(O9122&lt;&gt;"",R9122&lt;0),"VENCIDO",IF(AND(O9122&lt;&gt;"",R9122&lt;=Parametros!$B$10),"PRÓX. VENCIMENTO",IF(F9122="Q","QUALIDADE",IF(F9122="S","BLOQUEADO",IF(F9122="R","RESTRITO/DEVOLUÇÃO",IF(OR(N9122="QUAR",N9122="QRES"),"QUARENTENA",IF(OR(B9122="DESCARTE",B9122="DEVOLUÇÃO"),"DESCARTE/DEVOLUÇÃO",IF(AND(D9122="",K9122&lt;&gt;""),"SEM LOTE",IF(AND(Q9122&lt;&gt;"",Q9122&gt;=Parametros!$B$11),"PARADO/SEM GIRO","OK"))))))))))</f>
        <v>QUALIDADE</v>
      </c>
      <c r="T9122" s="29" t="str">
        <f aca="false">IF(AND($S9122="PARADO/SEM GIRO",$K9122="KG",OR(Painel!$B$5="(Todos)",A9122=Painel!$B$5)*OR(Painel!$E$5="(Todos)",P9122=Painel!$E$5)),$J9122+ROW()/10000000,"")</f>
        <v/>
      </c>
      <c r="U9122" s="29" t="str">
        <f aca="false">IF(AND($S9122="VENCIDO",$K9122="KG",OR(Painel!$B$5="(Todos)",A9122=Painel!$B$5)*OR(Painel!$E$5="(Todos)",P9122=Painel!$E$5)),$J9122+ROW()/10000000,"")</f>
        <v/>
      </c>
    </row>
    <row r="9123" customFormat="false" ht="15" hidden="false" customHeight="false" outlineLevel="0" collapsed="false">
      <c r="A9123" s="29" t="s">
        <v>62</v>
      </c>
      <c r="B9123" s="29" t="s">
        <v>15758</v>
      </c>
      <c r="C9123" s="29" t="s">
        <v>3884</v>
      </c>
      <c r="D9123" s="29" t="s">
        <v>3885</v>
      </c>
      <c r="E9123" s="29" t="n">
        <v>39</v>
      </c>
      <c r="F9123" s="29"/>
      <c r="G9123" s="29"/>
      <c r="H9123" s="30" t="n">
        <v>12</v>
      </c>
      <c r="I9123" s="31" t="n">
        <v>46208</v>
      </c>
      <c r="J9123" s="30" t="n">
        <v>12</v>
      </c>
      <c r="K9123" s="29" t="s">
        <v>120</v>
      </c>
      <c r="L9123" s="29" t="s">
        <v>2007</v>
      </c>
      <c r="M9123" s="29"/>
      <c r="N9123" s="29" t="s">
        <v>134</v>
      </c>
      <c r="O9123" s="31" t="n">
        <v>46306</v>
      </c>
      <c r="P9123" s="29" t="s">
        <v>123</v>
      </c>
      <c r="Q9123" s="29" t="n">
        <f aca="false">IFERROR(VALUE(L9123),"")</f>
        <v>77</v>
      </c>
      <c r="R9123" s="29" t="n">
        <f aca="true">IF(O9123="","",O9123-TODAY())</f>
        <v>21</v>
      </c>
      <c r="S9123" s="29" t="str">
        <f aca="false">IF(C9123="&lt;&lt; vazio &gt;&gt;","VAZIA",IF(AND(O9123&lt;&gt;"",R9123&lt;0),"VENCIDO",IF(AND(O9123&lt;&gt;"",R9123&lt;=Parametros!$B$10),"PRÓX. VENCIMENTO",IF(F9123="Q","QUALIDADE",IF(F9123="S","BLOQUEADO",IF(F9123="R","RESTRITO/DEVOLUÇÃO",IF(OR(N9123="QUAR",N9123="QRES"),"QUARENTENA",IF(OR(B9123="DESCARTE",B9123="DEVOLUÇÃO"),"DESCARTE/DEVOLUÇÃO",IF(AND(D9123="",K9123&lt;&gt;""),"SEM LOTE",IF(AND(Q9123&lt;&gt;"",Q9123&gt;=Parametros!$B$11),"PARADO/SEM GIRO","OK"))))))))))</f>
        <v>PRÓX. VENCIMENTO</v>
      </c>
      <c r="T9123" s="29" t="str">
        <f aca="false">IF(AND($S9123="PARADO/SEM GIRO",$K9123="KG",OR(Painel!$B$5="(Todos)",A9123=Painel!$B$5)*OR(Painel!$E$5="(Todos)",P9123=Painel!$E$5)),$J9123+ROW()/10000000,"")</f>
        <v/>
      </c>
      <c r="U9123" s="29" t="str">
        <f aca="false">IF(AND($S9123="VENCIDO",$K9123="KG",OR(Painel!$B$5="(Todos)",A9123=Painel!$B$5)*OR(Painel!$E$5="(Todos)",P9123=Painel!$E$5)),$J9123+ROW()/10000000,"")</f>
        <v/>
      </c>
    </row>
    <row r="9124" customFormat="false" ht="15" hidden="false" customHeight="false" outlineLevel="0" collapsed="false">
      <c r="A9124" s="29" t="s">
        <v>62</v>
      </c>
      <c r="B9124" s="29" t="s">
        <v>15758</v>
      </c>
      <c r="C9124" s="29" t="s">
        <v>1259</v>
      </c>
      <c r="D9124" s="29" t="s">
        <v>10659</v>
      </c>
      <c r="E9124" s="29" t="n">
        <v>39</v>
      </c>
      <c r="F9124" s="29" t="s">
        <v>268</v>
      </c>
      <c r="G9124" s="29"/>
      <c r="H9124" s="30" t="n">
        <v>5</v>
      </c>
      <c r="I9124" s="31" t="n">
        <v>45898</v>
      </c>
      <c r="J9124" s="30" t="n">
        <v>5</v>
      </c>
      <c r="K9124" s="29" t="s">
        <v>120</v>
      </c>
      <c r="L9124" s="29" t="s">
        <v>12562</v>
      </c>
      <c r="M9124" s="29"/>
      <c r="N9124" s="29" t="s">
        <v>122</v>
      </c>
      <c r="O9124" s="31" t="n">
        <v>46435</v>
      </c>
      <c r="P9124" s="29" t="s">
        <v>123</v>
      </c>
      <c r="Q9124" s="29" t="n">
        <f aca="false">IFERROR(VALUE(L9124),"")</f>
        <v>387</v>
      </c>
      <c r="R9124" s="29" t="n">
        <f aca="true">IF(O9124="","",O9124-TODAY())</f>
        <v>150</v>
      </c>
      <c r="S9124" s="29" t="str">
        <f aca="false">IF(C9124="&lt;&lt; vazio &gt;&gt;","VAZIA",IF(AND(O9124&lt;&gt;"",R9124&lt;0),"VENCIDO",IF(AND(O9124&lt;&gt;"",R9124&lt;=Parametros!$B$10),"PRÓX. VENCIMENTO",IF(F9124="Q","QUALIDADE",IF(F9124="S","BLOQUEADO",IF(F9124="R","RESTRITO/DEVOLUÇÃO",IF(OR(N9124="QUAR",N9124="QRES"),"QUARENTENA",IF(OR(B9124="DESCARTE",B9124="DEVOLUÇÃO"),"DESCARTE/DEVOLUÇÃO",IF(AND(D9124="",K9124&lt;&gt;""),"SEM LOTE",IF(AND(Q9124&lt;&gt;"",Q9124&gt;=Parametros!$B$11),"PARADO/SEM GIRO","OK"))))))))))</f>
        <v>QUALIDADE</v>
      </c>
      <c r="T9124" s="29" t="str">
        <f aca="false">IF(AND($S9124="PARADO/SEM GIRO",$K9124="KG",OR(Painel!$B$5="(Todos)",A9124=Painel!$B$5)*OR(Painel!$E$5="(Todos)",P9124=Painel!$E$5)),$J9124+ROW()/10000000,"")</f>
        <v/>
      </c>
      <c r="U9124" s="29" t="str">
        <f aca="false">IF(AND($S9124="VENCIDO",$K9124="KG",OR(Painel!$B$5="(Todos)",A9124=Painel!$B$5)*OR(Painel!$E$5="(Todos)",P9124=Painel!$E$5)),$J9124+ROW()/10000000,"")</f>
        <v/>
      </c>
    </row>
    <row r="9125" customFormat="false" ht="15" hidden="false" customHeight="false" outlineLevel="0" collapsed="false">
      <c r="A9125" s="29" t="s">
        <v>62</v>
      </c>
      <c r="B9125" s="29" t="s">
        <v>15758</v>
      </c>
      <c r="C9125" s="29" t="s">
        <v>4476</v>
      </c>
      <c r="D9125" s="29" t="s">
        <v>14593</v>
      </c>
      <c r="E9125" s="29" t="n">
        <v>39</v>
      </c>
      <c r="F9125" s="29"/>
      <c r="G9125" s="29"/>
      <c r="H9125" s="30" t="n">
        <v>3.2</v>
      </c>
      <c r="I9125" s="31" t="n">
        <v>46255</v>
      </c>
      <c r="J9125" s="30" t="n">
        <v>3.2</v>
      </c>
      <c r="K9125" s="29" t="s">
        <v>120</v>
      </c>
      <c r="L9125" s="29" t="s">
        <v>296</v>
      </c>
      <c r="M9125" s="29"/>
      <c r="N9125" s="29" t="s">
        <v>122</v>
      </c>
      <c r="O9125" s="31" t="n">
        <v>46464</v>
      </c>
      <c r="P9125" s="29" t="s">
        <v>123</v>
      </c>
      <c r="Q9125" s="29" t="n">
        <f aca="false">IFERROR(VALUE(L9125),"")</f>
        <v>30</v>
      </c>
      <c r="R9125" s="29" t="n">
        <f aca="true">IF(O9125="","",O9125-TODAY())</f>
        <v>179</v>
      </c>
      <c r="S9125" s="29" t="str">
        <f aca="false">IF(C9125="&lt;&lt; vazio &gt;&gt;","VAZIA",IF(AND(O9125&lt;&gt;"",R9125&lt;0),"VENCIDO",IF(AND(O9125&lt;&gt;"",R9125&lt;=Parametros!$B$10),"PRÓX. VENCIMENTO",IF(F9125="Q","QUALIDADE",IF(F9125="S","BLOQUEADO",IF(F9125="R","RESTRITO/DEVOLUÇÃO",IF(OR(N9125="QUAR",N9125="QRES"),"QUARENTENA",IF(OR(B9125="DESCARTE",B9125="DEVOLUÇÃO"),"DESCARTE/DEVOLUÇÃO",IF(AND(D9125="",K9125&lt;&gt;""),"SEM LOTE",IF(AND(Q9125&lt;&gt;"",Q9125&gt;=Parametros!$B$11),"PARADO/SEM GIRO","OK"))))))))))</f>
        <v>OK</v>
      </c>
      <c r="T9125" s="29" t="str">
        <f aca="false">IF(AND($S9125="PARADO/SEM GIRO",$K9125="KG",OR(Painel!$B$5="(Todos)",A9125=Painel!$B$5)*OR(Painel!$E$5="(Todos)",P9125=Painel!$E$5)),$J9125+ROW()/10000000,"")</f>
        <v/>
      </c>
      <c r="U9125" s="29" t="str">
        <f aca="false">IF(AND($S9125="VENCIDO",$K9125="KG",OR(Painel!$B$5="(Todos)",A9125=Painel!$B$5)*OR(Painel!$E$5="(Todos)",P9125=Painel!$E$5)),$J9125+ROW()/10000000,"")</f>
        <v/>
      </c>
    </row>
    <row r="9126" customFormat="false" ht="15" hidden="false" customHeight="false" outlineLevel="0" collapsed="false">
      <c r="A9126" s="29" t="s">
        <v>62</v>
      </c>
      <c r="B9126" s="29" t="s">
        <v>15758</v>
      </c>
      <c r="C9126" s="29" t="s">
        <v>150</v>
      </c>
      <c r="D9126" s="29" t="s">
        <v>151</v>
      </c>
      <c r="E9126" s="29" t="n">
        <v>39</v>
      </c>
      <c r="F9126" s="29"/>
      <c r="G9126" s="29"/>
      <c r="H9126" s="30" t="n">
        <v>2.8</v>
      </c>
      <c r="I9126" s="31" t="n">
        <v>46266</v>
      </c>
      <c r="J9126" s="30" t="n">
        <v>2.8</v>
      </c>
      <c r="K9126" s="29" t="s">
        <v>120</v>
      </c>
      <c r="L9126" s="29" t="s">
        <v>180</v>
      </c>
      <c r="M9126" s="29"/>
      <c r="N9126" s="29" t="s">
        <v>134</v>
      </c>
      <c r="O9126" s="29"/>
      <c r="P9126" s="29" t="s">
        <v>123</v>
      </c>
      <c r="Q9126" s="29" t="n">
        <f aca="false">IFERROR(VALUE(L9126),"")</f>
        <v>19</v>
      </c>
      <c r="R9126" s="29" t="str">
        <f aca="true">IF(O9126="","",O9126-TODAY())</f>
        <v/>
      </c>
      <c r="S9126" s="29" t="str">
        <f aca="false">IF(C9126="&lt;&lt; vazio &gt;&gt;","VAZIA",IF(AND(O9126&lt;&gt;"",R9126&lt;0),"VENCIDO",IF(AND(O9126&lt;&gt;"",R9126&lt;=Parametros!$B$10),"PRÓX. VENCIMENTO",IF(F9126="Q","QUALIDADE",IF(F9126="S","BLOQUEADO",IF(F9126="R","RESTRITO/DEVOLUÇÃO",IF(OR(N9126="QUAR",N9126="QRES"),"QUARENTENA",IF(OR(B9126="DESCARTE",B9126="DEVOLUÇÃO"),"DESCARTE/DEVOLUÇÃO",IF(AND(D9126="",K9126&lt;&gt;""),"SEM LOTE",IF(AND(Q9126&lt;&gt;"",Q9126&gt;=Parametros!$B$11),"PARADO/SEM GIRO","OK"))))))))))</f>
        <v>OK</v>
      </c>
      <c r="T9126" s="29" t="str">
        <f aca="false">IF(AND($S9126="PARADO/SEM GIRO",$K9126="KG",OR(Painel!$B$5="(Todos)",A9126=Painel!$B$5)*OR(Painel!$E$5="(Todos)",P9126=Painel!$E$5)),$J9126+ROW()/10000000,"")</f>
        <v/>
      </c>
      <c r="U9126" s="29" t="str">
        <f aca="false">IF(AND($S9126="VENCIDO",$K9126="KG",OR(Painel!$B$5="(Todos)",A9126=Painel!$B$5)*OR(Painel!$E$5="(Todos)",P9126=Painel!$E$5)),$J9126+ROW()/10000000,"")</f>
        <v/>
      </c>
    </row>
    <row r="9127" customFormat="false" ht="15" hidden="false" customHeight="false" outlineLevel="0" collapsed="false">
      <c r="A9127" s="29" t="s">
        <v>62</v>
      </c>
      <c r="B9127" s="29" t="s">
        <v>15758</v>
      </c>
      <c r="C9127" s="29" t="s">
        <v>454</v>
      </c>
      <c r="D9127" s="29" t="s">
        <v>455</v>
      </c>
      <c r="E9127" s="29" t="n">
        <v>39</v>
      </c>
      <c r="F9127" s="29"/>
      <c r="G9127" s="29"/>
      <c r="H9127" s="30" t="n">
        <v>4.998</v>
      </c>
      <c r="I9127" s="31" t="n">
        <v>46241</v>
      </c>
      <c r="J9127" s="30" t="n">
        <v>4.998</v>
      </c>
      <c r="K9127" s="29" t="s">
        <v>120</v>
      </c>
      <c r="L9127" s="29" t="s">
        <v>11988</v>
      </c>
      <c r="M9127" s="29"/>
      <c r="N9127" s="29" t="s">
        <v>122</v>
      </c>
      <c r="O9127" s="31" t="n">
        <v>46394</v>
      </c>
      <c r="P9127" s="29" t="s">
        <v>123</v>
      </c>
      <c r="Q9127" s="29" t="n">
        <f aca="false">IFERROR(VALUE(L9127),"")</f>
        <v>85</v>
      </c>
      <c r="R9127" s="29" t="n">
        <f aca="true">IF(O9127="","",O9127-TODAY())</f>
        <v>109</v>
      </c>
      <c r="S9127" s="29" t="str">
        <f aca="false">IF(C9127="&lt;&lt; vazio &gt;&gt;","VAZIA",IF(AND(O9127&lt;&gt;"",R9127&lt;0),"VENCIDO",IF(AND(O9127&lt;&gt;"",R9127&lt;=Parametros!$B$10),"PRÓX. VENCIMENTO",IF(F9127="Q","QUALIDADE",IF(F9127="S","BLOQUEADO",IF(F9127="R","RESTRITO/DEVOLUÇÃO",IF(OR(N9127="QUAR",N9127="QRES"),"QUARENTENA",IF(OR(B9127="DESCARTE",B9127="DEVOLUÇÃO"),"DESCARTE/DEVOLUÇÃO",IF(AND(D9127="",K9127&lt;&gt;""),"SEM LOTE",IF(AND(Q9127&lt;&gt;"",Q9127&gt;=Parametros!$B$11),"PARADO/SEM GIRO","OK"))))))))))</f>
        <v>OK</v>
      </c>
      <c r="T9127" s="29" t="str">
        <f aca="false">IF(AND($S9127="PARADO/SEM GIRO",$K9127="KG",OR(Painel!$B$5="(Todos)",A9127=Painel!$B$5)*OR(Painel!$E$5="(Todos)",P9127=Painel!$E$5)),$J9127+ROW()/10000000,"")</f>
        <v/>
      </c>
      <c r="U9127" s="29" t="str">
        <f aca="false">IF(AND($S9127="VENCIDO",$K9127="KG",OR(Painel!$B$5="(Todos)",A9127=Painel!$B$5)*OR(Painel!$E$5="(Todos)",P9127=Painel!$E$5)),$J9127+ROW()/10000000,"")</f>
        <v/>
      </c>
    </row>
    <row r="9128" customFormat="false" ht="15" hidden="false" customHeight="false" outlineLevel="0" collapsed="false">
      <c r="A9128" s="29" t="s">
        <v>62</v>
      </c>
      <c r="B9128" s="29" t="s">
        <v>15758</v>
      </c>
      <c r="C9128" s="29" t="s">
        <v>204</v>
      </c>
      <c r="D9128" s="29" t="s">
        <v>205</v>
      </c>
      <c r="E9128" s="29" t="n">
        <v>39</v>
      </c>
      <c r="F9128" s="29"/>
      <c r="G9128" s="29"/>
      <c r="H9128" s="30" t="n">
        <v>2.4</v>
      </c>
      <c r="I9128" s="31" t="n">
        <v>46212</v>
      </c>
      <c r="J9128" s="30" t="n">
        <v>2.4</v>
      </c>
      <c r="K9128" s="29" t="s">
        <v>120</v>
      </c>
      <c r="L9128" s="29" t="s">
        <v>2502</v>
      </c>
      <c r="M9128" s="29"/>
      <c r="N9128" s="29" t="s">
        <v>134</v>
      </c>
      <c r="O9128" s="31" t="n">
        <v>46289</v>
      </c>
      <c r="P9128" s="29" t="s">
        <v>123</v>
      </c>
      <c r="Q9128" s="29" t="n">
        <f aca="false">IFERROR(VALUE(L9128),"")</f>
        <v>73</v>
      </c>
      <c r="R9128" s="29" t="n">
        <f aca="true">IF(O9128="","",O9128-TODAY())</f>
        <v>4</v>
      </c>
      <c r="S9128" s="29" t="str">
        <f aca="false">IF(C9128="&lt;&lt; vazio &gt;&gt;","VAZIA",IF(AND(O9128&lt;&gt;"",R9128&lt;0),"VENCIDO",IF(AND(O9128&lt;&gt;"",R9128&lt;=Parametros!$B$10),"PRÓX. VENCIMENTO",IF(F9128="Q","QUALIDADE",IF(F9128="S","BLOQUEADO",IF(F9128="R","RESTRITO/DEVOLUÇÃO",IF(OR(N9128="QUAR",N9128="QRES"),"QUARENTENA",IF(OR(B9128="DESCARTE",B9128="DEVOLUÇÃO"),"DESCARTE/DEVOLUÇÃO",IF(AND(D9128="",K9128&lt;&gt;""),"SEM LOTE",IF(AND(Q9128&lt;&gt;"",Q9128&gt;=Parametros!$B$11),"PARADO/SEM GIRO","OK"))))))))))</f>
        <v>PRÓX. VENCIMENTO</v>
      </c>
      <c r="T9128" s="29" t="str">
        <f aca="false">IF(AND($S9128="PARADO/SEM GIRO",$K9128="KG",OR(Painel!$B$5="(Todos)",A9128=Painel!$B$5)*OR(Painel!$E$5="(Todos)",P9128=Painel!$E$5)),$J9128+ROW()/10000000,"")</f>
        <v/>
      </c>
      <c r="U9128" s="29" t="str">
        <f aca="false">IF(AND($S9128="VENCIDO",$K9128="KG",OR(Painel!$B$5="(Todos)",A9128=Painel!$B$5)*OR(Painel!$E$5="(Todos)",P9128=Painel!$E$5)),$J9128+ROW()/10000000,"")</f>
        <v/>
      </c>
    </row>
    <row r="9129" customFormat="false" ht="15" hidden="false" customHeight="false" outlineLevel="0" collapsed="false">
      <c r="A9129" s="29" t="s">
        <v>62</v>
      </c>
      <c r="B9129" s="29" t="s">
        <v>15758</v>
      </c>
      <c r="C9129" s="29" t="s">
        <v>204</v>
      </c>
      <c r="D9129" s="29" t="s">
        <v>206</v>
      </c>
      <c r="E9129" s="29" t="n">
        <v>39</v>
      </c>
      <c r="F9129" s="29"/>
      <c r="G9129" s="29"/>
      <c r="H9129" s="30" t="n">
        <v>3</v>
      </c>
      <c r="I9129" s="31" t="n">
        <v>46265</v>
      </c>
      <c r="J9129" s="30" t="n">
        <v>3</v>
      </c>
      <c r="K9129" s="29" t="s">
        <v>120</v>
      </c>
      <c r="L9129" s="29" t="s">
        <v>216</v>
      </c>
      <c r="M9129" s="29"/>
      <c r="N9129" s="29" t="s">
        <v>134</v>
      </c>
      <c r="O9129" s="31" t="n">
        <v>46290</v>
      </c>
      <c r="P9129" s="29" t="s">
        <v>123</v>
      </c>
      <c r="Q9129" s="29" t="n">
        <f aca="false">IFERROR(VALUE(L9129),"")</f>
        <v>20</v>
      </c>
      <c r="R9129" s="29" t="n">
        <f aca="true">IF(O9129="","",O9129-TODAY())</f>
        <v>5</v>
      </c>
      <c r="S9129" s="29" t="str">
        <f aca="false">IF(C9129="&lt;&lt; vazio &gt;&gt;","VAZIA",IF(AND(O9129&lt;&gt;"",R9129&lt;0),"VENCIDO",IF(AND(O9129&lt;&gt;"",R9129&lt;=Parametros!$B$10),"PRÓX. VENCIMENTO",IF(F9129="Q","QUALIDADE",IF(F9129="S","BLOQUEADO",IF(F9129="R","RESTRITO/DEVOLUÇÃO",IF(OR(N9129="QUAR",N9129="QRES"),"QUARENTENA",IF(OR(B9129="DESCARTE",B9129="DEVOLUÇÃO"),"DESCARTE/DEVOLUÇÃO",IF(AND(D9129="",K9129&lt;&gt;""),"SEM LOTE",IF(AND(Q9129&lt;&gt;"",Q9129&gt;=Parametros!$B$11),"PARADO/SEM GIRO","OK"))))))))))</f>
        <v>PRÓX. VENCIMENTO</v>
      </c>
      <c r="T9129" s="29" t="str">
        <f aca="false">IF(AND($S9129="PARADO/SEM GIRO",$K9129="KG",OR(Painel!$B$5="(Todos)",A9129=Painel!$B$5)*OR(Painel!$E$5="(Todos)",P9129=Painel!$E$5)),$J9129+ROW()/10000000,"")</f>
        <v/>
      </c>
      <c r="U9129" s="29" t="str">
        <f aca="false">IF(AND($S9129="VENCIDO",$K9129="KG",OR(Painel!$B$5="(Todos)",A9129=Painel!$B$5)*OR(Painel!$E$5="(Todos)",P9129=Painel!$E$5)),$J9129+ROW()/10000000,"")</f>
        <v/>
      </c>
    </row>
    <row r="9130" customFormat="false" ht="15" hidden="false" customHeight="false" outlineLevel="0" collapsed="false">
      <c r="A9130" s="29" t="s">
        <v>62</v>
      </c>
      <c r="B9130" s="29" t="s">
        <v>15758</v>
      </c>
      <c r="C9130" s="29" t="s">
        <v>4484</v>
      </c>
      <c r="D9130" s="29" t="s">
        <v>4485</v>
      </c>
      <c r="E9130" s="29" t="n">
        <v>39</v>
      </c>
      <c r="F9130" s="29" t="s">
        <v>268</v>
      </c>
      <c r="G9130" s="29"/>
      <c r="H9130" s="30" t="n">
        <v>5</v>
      </c>
      <c r="I9130" s="31" t="n">
        <v>45897</v>
      </c>
      <c r="J9130" s="30" t="n">
        <v>5</v>
      </c>
      <c r="K9130" s="29" t="s">
        <v>120</v>
      </c>
      <c r="L9130" s="29" t="s">
        <v>12860</v>
      </c>
      <c r="M9130" s="29"/>
      <c r="N9130" s="29" t="s">
        <v>122</v>
      </c>
      <c r="O9130" s="31" t="n">
        <v>46387</v>
      </c>
      <c r="P9130" s="29" t="s">
        <v>123</v>
      </c>
      <c r="Q9130" s="29" t="n">
        <f aca="false">IFERROR(VALUE(L9130),"")</f>
        <v>388</v>
      </c>
      <c r="R9130" s="29" t="n">
        <f aca="true">IF(O9130="","",O9130-TODAY())</f>
        <v>102</v>
      </c>
      <c r="S9130" s="29" t="str">
        <f aca="false">IF(C9130="&lt;&lt; vazio &gt;&gt;","VAZIA",IF(AND(O9130&lt;&gt;"",R9130&lt;0),"VENCIDO",IF(AND(O9130&lt;&gt;"",R9130&lt;=Parametros!$B$10),"PRÓX. VENCIMENTO",IF(F9130="Q","QUALIDADE",IF(F9130="S","BLOQUEADO",IF(F9130="R","RESTRITO/DEVOLUÇÃO",IF(OR(N9130="QUAR",N9130="QRES"),"QUARENTENA",IF(OR(B9130="DESCARTE",B9130="DEVOLUÇÃO"),"DESCARTE/DEVOLUÇÃO",IF(AND(D9130="",K9130&lt;&gt;""),"SEM LOTE",IF(AND(Q9130&lt;&gt;"",Q9130&gt;=Parametros!$B$11),"PARADO/SEM GIRO","OK"))))))))))</f>
        <v>QUALIDADE</v>
      </c>
      <c r="T9130" s="29" t="str">
        <f aca="false">IF(AND($S9130="PARADO/SEM GIRO",$K9130="KG",OR(Painel!$B$5="(Todos)",A9130=Painel!$B$5)*OR(Painel!$E$5="(Todos)",P9130=Painel!$E$5)),$J9130+ROW()/10000000,"")</f>
        <v/>
      </c>
      <c r="U9130" s="29" t="str">
        <f aca="false">IF(AND($S9130="VENCIDO",$K9130="KG",OR(Painel!$B$5="(Todos)",A9130=Painel!$B$5)*OR(Painel!$E$5="(Todos)",P9130=Painel!$E$5)),$J9130+ROW()/10000000,"")</f>
        <v/>
      </c>
    </row>
    <row r="9131" customFormat="false" ht="15" hidden="false" customHeight="false" outlineLevel="0" collapsed="false">
      <c r="A9131" s="29" t="s">
        <v>62</v>
      </c>
      <c r="B9131" s="29" t="s">
        <v>15758</v>
      </c>
      <c r="C9131" s="29" t="s">
        <v>4484</v>
      </c>
      <c r="D9131" s="29" t="s">
        <v>10128</v>
      </c>
      <c r="E9131" s="29" t="n">
        <v>39</v>
      </c>
      <c r="F9131" s="29" t="s">
        <v>268</v>
      </c>
      <c r="G9131" s="29"/>
      <c r="H9131" s="30" t="n">
        <v>5</v>
      </c>
      <c r="I9131" s="31" t="n">
        <v>45897</v>
      </c>
      <c r="J9131" s="30" t="n">
        <v>5</v>
      </c>
      <c r="K9131" s="29" t="s">
        <v>120</v>
      </c>
      <c r="L9131" s="29" t="s">
        <v>12860</v>
      </c>
      <c r="M9131" s="29"/>
      <c r="N9131" s="29" t="s">
        <v>122</v>
      </c>
      <c r="O9131" s="31" t="n">
        <v>46471</v>
      </c>
      <c r="P9131" s="29" t="s">
        <v>123</v>
      </c>
      <c r="Q9131" s="29" t="n">
        <f aca="false">IFERROR(VALUE(L9131),"")</f>
        <v>388</v>
      </c>
      <c r="R9131" s="29" t="n">
        <f aca="true">IF(O9131="","",O9131-TODAY())</f>
        <v>186</v>
      </c>
      <c r="S9131" s="29" t="str">
        <f aca="false">IF(C9131="&lt;&lt; vazio &gt;&gt;","VAZIA",IF(AND(O9131&lt;&gt;"",R9131&lt;0),"VENCIDO",IF(AND(O9131&lt;&gt;"",R9131&lt;=Parametros!$B$10),"PRÓX. VENCIMENTO",IF(F9131="Q","QUALIDADE",IF(F9131="S","BLOQUEADO",IF(F9131="R","RESTRITO/DEVOLUÇÃO",IF(OR(N9131="QUAR",N9131="QRES"),"QUARENTENA",IF(OR(B9131="DESCARTE",B9131="DEVOLUÇÃO"),"DESCARTE/DEVOLUÇÃO",IF(AND(D9131="",K9131&lt;&gt;""),"SEM LOTE",IF(AND(Q9131&lt;&gt;"",Q9131&gt;=Parametros!$B$11),"PARADO/SEM GIRO","OK"))))))))))</f>
        <v>QUALIDADE</v>
      </c>
      <c r="T9131" s="29" t="str">
        <f aca="false">IF(AND($S9131="PARADO/SEM GIRO",$K9131="KG",OR(Painel!$B$5="(Todos)",A9131=Painel!$B$5)*OR(Painel!$E$5="(Todos)",P9131=Painel!$E$5)),$J9131+ROW()/10000000,"")</f>
        <v/>
      </c>
      <c r="U9131" s="29" t="str">
        <f aca="false">IF(AND($S9131="VENCIDO",$K9131="KG",OR(Painel!$B$5="(Todos)",A9131=Painel!$B$5)*OR(Painel!$E$5="(Todos)",P9131=Painel!$E$5)),$J9131+ROW()/10000000,"")</f>
        <v/>
      </c>
    </row>
    <row r="9132" customFormat="false" ht="15" hidden="false" customHeight="false" outlineLevel="0" collapsed="false">
      <c r="A9132" s="29" t="s">
        <v>62</v>
      </c>
      <c r="B9132" s="29" t="s">
        <v>15758</v>
      </c>
      <c r="C9132" s="29" t="s">
        <v>4484</v>
      </c>
      <c r="D9132" s="29" t="s">
        <v>12080</v>
      </c>
      <c r="E9132" s="29" t="n">
        <v>39</v>
      </c>
      <c r="F9132" s="29" t="s">
        <v>268</v>
      </c>
      <c r="G9132" s="29"/>
      <c r="H9132" s="30" t="n">
        <v>5</v>
      </c>
      <c r="I9132" s="31" t="n">
        <v>45897</v>
      </c>
      <c r="J9132" s="30" t="n">
        <v>5</v>
      </c>
      <c r="K9132" s="29" t="s">
        <v>120</v>
      </c>
      <c r="L9132" s="29" t="s">
        <v>12860</v>
      </c>
      <c r="M9132" s="29"/>
      <c r="N9132" s="29" t="s">
        <v>122</v>
      </c>
      <c r="O9132" s="31" t="n">
        <v>46544</v>
      </c>
      <c r="P9132" s="29" t="s">
        <v>123</v>
      </c>
      <c r="Q9132" s="29" t="n">
        <f aca="false">IFERROR(VALUE(L9132),"")</f>
        <v>388</v>
      </c>
      <c r="R9132" s="29" t="n">
        <f aca="true">IF(O9132="","",O9132-TODAY())</f>
        <v>259</v>
      </c>
      <c r="S9132" s="29" t="str">
        <f aca="false">IF(C9132="&lt;&lt; vazio &gt;&gt;","VAZIA",IF(AND(O9132&lt;&gt;"",R9132&lt;0),"VENCIDO",IF(AND(O9132&lt;&gt;"",R9132&lt;=Parametros!$B$10),"PRÓX. VENCIMENTO",IF(F9132="Q","QUALIDADE",IF(F9132="S","BLOQUEADO",IF(F9132="R","RESTRITO/DEVOLUÇÃO",IF(OR(N9132="QUAR",N9132="QRES"),"QUARENTENA",IF(OR(B9132="DESCARTE",B9132="DEVOLUÇÃO"),"DESCARTE/DEVOLUÇÃO",IF(AND(D9132="",K9132&lt;&gt;""),"SEM LOTE",IF(AND(Q9132&lt;&gt;"",Q9132&gt;=Parametros!$B$11),"PARADO/SEM GIRO","OK"))))))))))</f>
        <v>QUALIDADE</v>
      </c>
      <c r="T9132" s="29" t="str">
        <f aca="false">IF(AND($S9132="PARADO/SEM GIRO",$K9132="KG",OR(Painel!$B$5="(Todos)",A9132=Painel!$B$5)*OR(Painel!$E$5="(Todos)",P9132=Painel!$E$5)),$J9132+ROW()/10000000,"")</f>
        <v/>
      </c>
      <c r="U9132" s="29" t="str">
        <f aca="false">IF(AND($S9132="VENCIDO",$K9132="KG",OR(Painel!$B$5="(Todos)",A9132=Painel!$B$5)*OR(Painel!$E$5="(Todos)",P9132=Painel!$E$5)),$J9132+ROW()/10000000,"")</f>
        <v/>
      </c>
    </row>
    <row r="9133" customFormat="false" ht="15" hidden="false" customHeight="false" outlineLevel="0" collapsed="false">
      <c r="A9133" s="29" t="s">
        <v>62</v>
      </c>
      <c r="B9133" s="29" t="s">
        <v>15758</v>
      </c>
      <c r="C9133" s="29" t="s">
        <v>4484</v>
      </c>
      <c r="D9133" s="29" t="s">
        <v>5873</v>
      </c>
      <c r="E9133" s="29" t="n">
        <v>39</v>
      </c>
      <c r="F9133" s="29" t="s">
        <v>268</v>
      </c>
      <c r="G9133" s="29"/>
      <c r="H9133" s="30" t="n">
        <v>5</v>
      </c>
      <c r="I9133" s="31" t="n">
        <v>45897</v>
      </c>
      <c r="J9133" s="30" t="n">
        <v>5</v>
      </c>
      <c r="K9133" s="29" t="s">
        <v>120</v>
      </c>
      <c r="L9133" s="29" t="s">
        <v>12860</v>
      </c>
      <c r="M9133" s="29"/>
      <c r="N9133" s="29" t="s">
        <v>122</v>
      </c>
      <c r="O9133" s="31" t="n">
        <v>46544</v>
      </c>
      <c r="P9133" s="29" t="s">
        <v>123</v>
      </c>
      <c r="Q9133" s="29" t="n">
        <f aca="false">IFERROR(VALUE(L9133),"")</f>
        <v>388</v>
      </c>
      <c r="R9133" s="29" t="n">
        <f aca="true">IF(O9133="","",O9133-TODAY())</f>
        <v>259</v>
      </c>
      <c r="S9133" s="29" t="str">
        <f aca="false">IF(C9133="&lt;&lt; vazio &gt;&gt;","VAZIA",IF(AND(O9133&lt;&gt;"",R9133&lt;0),"VENCIDO",IF(AND(O9133&lt;&gt;"",R9133&lt;=Parametros!$B$10),"PRÓX. VENCIMENTO",IF(F9133="Q","QUALIDADE",IF(F9133="S","BLOQUEADO",IF(F9133="R","RESTRITO/DEVOLUÇÃO",IF(OR(N9133="QUAR",N9133="QRES"),"QUARENTENA",IF(OR(B9133="DESCARTE",B9133="DEVOLUÇÃO"),"DESCARTE/DEVOLUÇÃO",IF(AND(D9133="",K9133&lt;&gt;""),"SEM LOTE",IF(AND(Q9133&lt;&gt;"",Q9133&gt;=Parametros!$B$11),"PARADO/SEM GIRO","OK"))))))))))</f>
        <v>QUALIDADE</v>
      </c>
      <c r="T9133" s="29" t="str">
        <f aca="false">IF(AND($S9133="PARADO/SEM GIRO",$K9133="KG",OR(Painel!$B$5="(Todos)",A9133=Painel!$B$5)*OR(Painel!$E$5="(Todos)",P9133=Painel!$E$5)),$J9133+ROW()/10000000,"")</f>
        <v/>
      </c>
      <c r="U9133" s="29" t="str">
        <f aca="false">IF(AND($S9133="VENCIDO",$K9133="KG",OR(Painel!$B$5="(Todos)",A9133=Painel!$B$5)*OR(Painel!$E$5="(Todos)",P9133=Painel!$E$5)),$J9133+ROW()/10000000,"")</f>
        <v/>
      </c>
    </row>
    <row r="9134" customFormat="false" ht="15" hidden="false" customHeight="false" outlineLevel="0" collapsed="false">
      <c r="A9134" s="29" t="s">
        <v>62</v>
      </c>
      <c r="B9134" s="29" t="s">
        <v>15758</v>
      </c>
      <c r="C9134" s="29" t="s">
        <v>533</v>
      </c>
      <c r="D9134" s="29" t="s">
        <v>15766</v>
      </c>
      <c r="E9134" s="29" t="n">
        <v>39</v>
      </c>
      <c r="F9134" s="29" t="s">
        <v>137</v>
      </c>
      <c r="G9134" s="29"/>
      <c r="H9134" s="30" t="n">
        <v>4</v>
      </c>
      <c r="I9134" s="31" t="n">
        <v>45898</v>
      </c>
      <c r="J9134" s="30" t="n">
        <v>4</v>
      </c>
      <c r="K9134" s="29" t="s">
        <v>120</v>
      </c>
      <c r="L9134" s="29" t="s">
        <v>12562</v>
      </c>
      <c r="M9134" s="29"/>
      <c r="N9134" s="29" t="s">
        <v>122</v>
      </c>
      <c r="O9134" s="31" t="n">
        <v>46328</v>
      </c>
      <c r="P9134" s="29" t="s">
        <v>123</v>
      </c>
      <c r="Q9134" s="29" t="n">
        <f aca="false">IFERROR(VALUE(L9134),"")</f>
        <v>387</v>
      </c>
      <c r="R9134" s="29" t="n">
        <f aca="true">IF(O9134="","",O9134-TODAY())</f>
        <v>43</v>
      </c>
      <c r="S9134" s="29" t="str">
        <f aca="false">IF(C9134="&lt;&lt; vazio &gt;&gt;","VAZIA",IF(AND(O9134&lt;&gt;"",R9134&lt;0),"VENCIDO",IF(AND(O9134&lt;&gt;"",R9134&lt;=Parametros!$B$10),"PRÓX. VENCIMENTO",IF(F9134="Q","QUALIDADE",IF(F9134="S","BLOQUEADO",IF(F9134="R","RESTRITO/DEVOLUÇÃO",IF(OR(N9134="QUAR",N9134="QRES"),"QUARENTENA",IF(OR(B9134="DESCARTE",B9134="DEVOLUÇÃO"),"DESCARTE/DEVOLUÇÃO",IF(AND(D9134="",K9134&lt;&gt;""),"SEM LOTE",IF(AND(Q9134&lt;&gt;"",Q9134&gt;=Parametros!$B$11),"PARADO/SEM GIRO","OK"))))))))))</f>
        <v>PRÓX. VENCIMENTO</v>
      </c>
      <c r="T9134" s="29" t="str">
        <f aca="false">IF(AND($S9134="PARADO/SEM GIRO",$K9134="KG",OR(Painel!$B$5="(Todos)",A9134=Painel!$B$5)*OR(Painel!$E$5="(Todos)",P9134=Painel!$E$5)),$J9134+ROW()/10000000,"")</f>
        <v/>
      </c>
      <c r="U9134" s="29" t="str">
        <f aca="false">IF(AND($S9134="VENCIDO",$K9134="KG",OR(Painel!$B$5="(Todos)",A9134=Painel!$B$5)*OR(Painel!$E$5="(Todos)",P9134=Painel!$E$5)),$J9134+ROW()/10000000,"")</f>
        <v/>
      </c>
    </row>
    <row r="9135" customFormat="false" ht="15" hidden="false" customHeight="false" outlineLevel="0" collapsed="false">
      <c r="A9135" s="29" t="s">
        <v>62</v>
      </c>
      <c r="B9135" s="29" t="s">
        <v>15758</v>
      </c>
      <c r="C9135" s="29" t="s">
        <v>533</v>
      </c>
      <c r="D9135" s="29" t="s">
        <v>6511</v>
      </c>
      <c r="E9135" s="29" t="n">
        <v>39</v>
      </c>
      <c r="F9135" s="29" t="s">
        <v>268</v>
      </c>
      <c r="G9135" s="29"/>
      <c r="H9135" s="30" t="n">
        <v>2</v>
      </c>
      <c r="I9135" s="31" t="n">
        <v>45897</v>
      </c>
      <c r="J9135" s="30" t="n">
        <v>2</v>
      </c>
      <c r="K9135" s="29" t="s">
        <v>120</v>
      </c>
      <c r="L9135" s="29" t="s">
        <v>12860</v>
      </c>
      <c r="M9135" s="29"/>
      <c r="N9135" s="29" t="s">
        <v>122</v>
      </c>
      <c r="O9135" s="31" t="n">
        <v>46458</v>
      </c>
      <c r="P9135" s="29" t="s">
        <v>123</v>
      </c>
      <c r="Q9135" s="29" t="n">
        <f aca="false">IFERROR(VALUE(L9135),"")</f>
        <v>388</v>
      </c>
      <c r="R9135" s="29" t="n">
        <f aca="true">IF(O9135="","",O9135-TODAY())</f>
        <v>173</v>
      </c>
      <c r="S9135" s="29" t="str">
        <f aca="false">IF(C9135="&lt;&lt; vazio &gt;&gt;","VAZIA",IF(AND(O9135&lt;&gt;"",R9135&lt;0),"VENCIDO",IF(AND(O9135&lt;&gt;"",R9135&lt;=Parametros!$B$10),"PRÓX. VENCIMENTO",IF(F9135="Q","QUALIDADE",IF(F9135="S","BLOQUEADO",IF(F9135="R","RESTRITO/DEVOLUÇÃO",IF(OR(N9135="QUAR",N9135="QRES"),"QUARENTENA",IF(OR(B9135="DESCARTE",B9135="DEVOLUÇÃO"),"DESCARTE/DEVOLUÇÃO",IF(AND(D9135="",K9135&lt;&gt;""),"SEM LOTE",IF(AND(Q9135&lt;&gt;"",Q9135&gt;=Parametros!$B$11),"PARADO/SEM GIRO","OK"))))))))))</f>
        <v>QUALIDADE</v>
      </c>
      <c r="T9135" s="29" t="str">
        <f aca="false">IF(AND($S9135="PARADO/SEM GIRO",$K9135="KG",OR(Painel!$B$5="(Todos)",A9135=Painel!$B$5)*OR(Painel!$E$5="(Todos)",P9135=Painel!$E$5)),$J9135+ROW()/10000000,"")</f>
        <v/>
      </c>
      <c r="U9135" s="29" t="str">
        <f aca="false">IF(AND($S9135="VENCIDO",$K9135="KG",OR(Painel!$B$5="(Todos)",A9135=Painel!$B$5)*OR(Painel!$E$5="(Todos)",P9135=Painel!$E$5)),$J9135+ROW()/10000000,"")</f>
        <v/>
      </c>
    </row>
    <row r="9136" customFormat="false" ht="15" hidden="false" customHeight="false" outlineLevel="0" collapsed="false">
      <c r="A9136" s="29" t="s">
        <v>62</v>
      </c>
      <c r="B9136" s="29" t="s">
        <v>15758</v>
      </c>
      <c r="C9136" s="29" t="s">
        <v>533</v>
      </c>
      <c r="D9136" s="29" t="s">
        <v>5879</v>
      </c>
      <c r="E9136" s="29" t="n">
        <v>39</v>
      </c>
      <c r="F9136" s="29" t="s">
        <v>268</v>
      </c>
      <c r="G9136" s="29"/>
      <c r="H9136" s="30" t="n">
        <v>4</v>
      </c>
      <c r="I9136" s="31" t="n">
        <v>45898</v>
      </c>
      <c r="J9136" s="30" t="n">
        <v>4</v>
      </c>
      <c r="K9136" s="29" t="s">
        <v>120</v>
      </c>
      <c r="L9136" s="29" t="s">
        <v>12562</v>
      </c>
      <c r="M9136" s="29"/>
      <c r="N9136" s="29" t="s">
        <v>122</v>
      </c>
      <c r="O9136" s="31" t="n">
        <v>46529</v>
      </c>
      <c r="P9136" s="29" t="s">
        <v>123</v>
      </c>
      <c r="Q9136" s="29" t="n">
        <f aca="false">IFERROR(VALUE(L9136),"")</f>
        <v>387</v>
      </c>
      <c r="R9136" s="29" t="n">
        <f aca="true">IF(O9136="","",O9136-TODAY())</f>
        <v>244</v>
      </c>
      <c r="S9136" s="29" t="str">
        <f aca="false">IF(C9136="&lt;&lt; vazio &gt;&gt;","VAZIA",IF(AND(O9136&lt;&gt;"",R9136&lt;0),"VENCIDO",IF(AND(O9136&lt;&gt;"",R9136&lt;=Parametros!$B$10),"PRÓX. VENCIMENTO",IF(F9136="Q","QUALIDADE",IF(F9136="S","BLOQUEADO",IF(F9136="R","RESTRITO/DEVOLUÇÃO",IF(OR(N9136="QUAR",N9136="QRES"),"QUARENTENA",IF(OR(B9136="DESCARTE",B9136="DEVOLUÇÃO"),"DESCARTE/DEVOLUÇÃO",IF(AND(D9136="",K9136&lt;&gt;""),"SEM LOTE",IF(AND(Q9136&lt;&gt;"",Q9136&gt;=Parametros!$B$11),"PARADO/SEM GIRO","OK"))))))))))</f>
        <v>QUALIDADE</v>
      </c>
      <c r="T9136" s="29" t="str">
        <f aca="false">IF(AND($S9136="PARADO/SEM GIRO",$K9136="KG",OR(Painel!$B$5="(Todos)",A9136=Painel!$B$5)*OR(Painel!$E$5="(Todos)",P9136=Painel!$E$5)),$J9136+ROW()/10000000,"")</f>
        <v/>
      </c>
      <c r="U9136" s="29" t="str">
        <f aca="false">IF(AND($S9136="VENCIDO",$K9136="KG",OR(Painel!$B$5="(Todos)",A9136=Painel!$B$5)*OR(Painel!$E$5="(Todos)",P9136=Painel!$E$5)),$J9136+ROW()/10000000,"")</f>
        <v/>
      </c>
    </row>
    <row r="9137" customFormat="false" ht="15" hidden="false" customHeight="false" outlineLevel="0" collapsed="false">
      <c r="A9137" s="29" t="s">
        <v>62</v>
      </c>
      <c r="B9137" s="29" t="s">
        <v>15758</v>
      </c>
      <c r="C9137" s="29" t="s">
        <v>2694</v>
      </c>
      <c r="D9137" s="29" t="s">
        <v>9938</v>
      </c>
      <c r="E9137" s="29" t="n">
        <v>39</v>
      </c>
      <c r="F9137" s="29" t="s">
        <v>268</v>
      </c>
      <c r="G9137" s="29"/>
      <c r="H9137" s="30" t="n">
        <v>5</v>
      </c>
      <c r="I9137" s="31" t="n">
        <v>45898</v>
      </c>
      <c r="J9137" s="30" t="n">
        <v>5</v>
      </c>
      <c r="K9137" s="29" t="s">
        <v>120</v>
      </c>
      <c r="L9137" s="29" t="s">
        <v>12562</v>
      </c>
      <c r="M9137" s="29"/>
      <c r="N9137" s="29" t="s">
        <v>122</v>
      </c>
      <c r="O9137" s="31" t="n">
        <v>46362</v>
      </c>
      <c r="P9137" s="29" t="s">
        <v>123</v>
      </c>
      <c r="Q9137" s="29" t="n">
        <f aca="false">IFERROR(VALUE(L9137),"")</f>
        <v>387</v>
      </c>
      <c r="R9137" s="29" t="n">
        <f aca="true">IF(O9137="","",O9137-TODAY())</f>
        <v>77</v>
      </c>
      <c r="S9137" s="29" t="str">
        <f aca="false">IF(C9137="&lt;&lt; vazio &gt;&gt;","VAZIA",IF(AND(O9137&lt;&gt;"",R9137&lt;0),"VENCIDO",IF(AND(O9137&lt;&gt;"",R9137&lt;=Parametros!$B$10),"PRÓX. VENCIMENTO",IF(F9137="Q","QUALIDADE",IF(F9137="S","BLOQUEADO",IF(F9137="R","RESTRITO/DEVOLUÇÃO",IF(OR(N9137="QUAR",N9137="QRES"),"QUARENTENA",IF(OR(B9137="DESCARTE",B9137="DEVOLUÇÃO"),"DESCARTE/DEVOLUÇÃO",IF(AND(D9137="",K9137&lt;&gt;""),"SEM LOTE",IF(AND(Q9137&lt;&gt;"",Q9137&gt;=Parametros!$B$11),"PARADO/SEM GIRO","OK"))))))))))</f>
        <v>QUALIDADE</v>
      </c>
      <c r="T9137" s="29" t="str">
        <f aca="false">IF(AND($S9137="PARADO/SEM GIRO",$K9137="KG",OR(Painel!$B$5="(Todos)",A9137=Painel!$B$5)*OR(Painel!$E$5="(Todos)",P9137=Painel!$E$5)),$J9137+ROW()/10000000,"")</f>
        <v/>
      </c>
      <c r="U9137" s="29" t="str">
        <f aca="false">IF(AND($S9137="VENCIDO",$K9137="KG",OR(Painel!$B$5="(Todos)",A9137=Painel!$B$5)*OR(Painel!$E$5="(Todos)",P9137=Painel!$E$5)),$J9137+ROW()/10000000,"")</f>
        <v/>
      </c>
    </row>
    <row r="9138" customFormat="false" ht="15" hidden="false" customHeight="false" outlineLevel="0" collapsed="false">
      <c r="A9138" s="29" t="s">
        <v>62</v>
      </c>
      <c r="B9138" s="29" t="s">
        <v>15758</v>
      </c>
      <c r="C9138" s="29" t="s">
        <v>596</v>
      </c>
      <c r="D9138" s="29" t="s">
        <v>6517</v>
      </c>
      <c r="E9138" s="29" t="n">
        <v>39</v>
      </c>
      <c r="F9138" s="29" t="s">
        <v>268</v>
      </c>
      <c r="G9138" s="29"/>
      <c r="H9138" s="30" t="n">
        <v>6</v>
      </c>
      <c r="I9138" s="31" t="n">
        <v>45897</v>
      </c>
      <c r="J9138" s="30" t="n">
        <v>6</v>
      </c>
      <c r="K9138" s="29" t="s">
        <v>120</v>
      </c>
      <c r="L9138" s="29" t="s">
        <v>12860</v>
      </c>
      <c r="M9138" s="29"/>
      <c r="N9138" s="29" t="s">
        <v>122</v>
      </c>
      <c r="O9138" s="31" t="n">
        <v>46375</v>
      </c>
      <c r="P9138" s="29" t="s">
        <v>123</v>
      </c>
      <c r="Q9138" s="29" t="n">
        <f aca="false">IFERROR(VALUE(L9138),"")</f>
        <v>388</v>
      </c>
      <c r="R9138" s="29" t="n">
        <f aca="true">IF(O9138="","",O9138-TODAY())</f>
        <v>90</v>
      </c>
      <c r="S9138" s="29" t="str">
        <f aca="false">IF(C9138="&lt;&lt; vazio &gt;&gt;","VAZIA",IF(AND(O9138&lt;&gt;"",R9138&lt;0),"VENCIDO",IF(AND(O9138&lt;&gt;"",R9138&lt;=Parametros!$B$10),"PRÓX. VENCIMENTO",IF(F9138="Q","QUALIDADE",IF(F9138="S","BLOQUEADO",IF(F9138="R","RESTRITO/DEVOLUÇÃO",IF(OR(N9138="QUAR",N9138="QRES"),"QUARENTENA",IF(OR(B9138="DESCARTE",B9138="DEVOLUÇÃO"),"DESCARTE/DEVOLUÇÃO",IF(AND(D9138="",K9138&lt;&gt;""),"SEM LOTE",IF(AND(Q9138&lt;&gt;"",Q9138&gt;=Parametros!$B$11),"PARADO/SEM GIRO","OK"))))))))))</f>
        <v>QUALIDADE</v>
      </c>
      <c r="T9138" s="29" t="str">
        <f aca="false">IF(AND($S9138="PARADO/SEM GIRO",$K9138="KG",OR(Painel!$B$5="(Todos)",A9138=Painel!$B$5)*OR(Painel!$E$5="(Todos)",P9138=Painel!$E$5)),$J9138+ROW()/10000000,"")</f>
        <v/>
      </c>
      <c r="U9138" s="29" t="str">
        <f aca="false">IF(AND($S9138="VENCIDO",$K9138="KG",OR(Painel!$B$5="(Todos)",A9138=Painel!$B$5)*OR(Painel!$E$5="(Todos)",P9138=Painel!$E$5)),$J9138+ROW()/10000000,"")</f>
        <v/>
      </c>
    </row>
    <row r="9139" customFormat="false" ht="15" hidden="false" customHeight="false" outlineLevel="0" collapsed="false">
      <c r="A9139" s="29" t="s">
        <v>62</v>
      </c>
      <c r="B9139" s="29" t="s">
        <v>15758</v>
      </c>
      <c r="C9139" s="29" t="s">
        <v>596</v>
      </c>
      <c r="D9139" s="29" t="s">
        <v>15767</v>
      </c>
      <c r="E9139" s="29" t="n">
        <v>39</v>
      </c>
      <c r="F9139" s="29" t="s">
        <v>268</v>
      </c>
      <c r="G9139" s="29"/>
      <c r="H9139" s="30" t="n">
        <v>9</v>
      </c>
      <c r="I9139" s="31" t="n">
        <v>45897</v>
      </c>
      <c r="J9139" s="30" t="n">
        <v>9</v>
      </c>
      <c r="K9139" s="29" t="s">
        <v>120</v>
      </c>
      <c r="L9139" s="29" t="s">
        <v>12860</v>
      </c>
      <c r="M9139" s="29"/>
      <c r="N9139" s="29" t="s">
        <v>122</v>
      </c>
      <c r="O9139" s="31" t="n">
        <v>46375</v>
      </c>
      <c r="P9139" s="29" t="s">
        <v>123</v>
      </c>
      <c r="Q9139" s="29" t="n">
        <f aca="false">IFERROR(VALUE(L9139),"")</f>
        <v>388</v>
      </c>
      <c r="R9139" s="29" t="n">
        <f aca="true">IF(O9139="","",O9139-TODAY())</f>
        <v>90</v>
      </c>
      <c r="S9139" s="29" t="str">
        <f aca="false">IF(C9139="&lt;&lt; vazio &gt;&gt;","VAZIA",IF(AND(O9139&lt;&gt;"",R9139&lt;0),"VENCIDO",IF(AND(O9139&lt;&gt;"",R9139&lt;=Parametros!$B$10),"PRÓX. VENCIMENTO",IF(F9139="Q","QUALIDADE",IF(F9139="S","BLOQUEADO",IF(F9139="R","RESTRITO/DEVOLUÇÃO",IF(OR(N9139="QUAR",N9139="QRES"),"QUARENTENA",IF(OR(B9139="DESCARTE",B9139="DEVOLUÇÃO"),"DESCARTE/DEVOLUÇÃO",IF(AND(D9139="",K9139&lt;&gt;""),"SEM LOTE",IF(AND(Q9139&lt;&gt;"",Q9139&gt;=Parametros!$B$11),"PARADO/SEM GIRO","OK"))))))))))</f>
        <v>QUALIDADE</v>
      </c>
      <c r="T9139" s="29" t="str">
        <f aca="false">IF(AND($S9139="PARADO/SEM GIRO",$K9139="KG",OR(Painel!$B$5="(Todos)",A9139=Painel!$B$5)*OR(Painel!$E$5="(Todos)",P9139=Painel!$E$5)),$J9139+ROW()/10000000,"")</f>
        <v/>
      </c>
      <c r="U9139" s="29" t="str">
        <f aca="false">IF(AND($S9139="VENCIDO",$K9139="KG",OR(Painel!$B$5="(Todos)",A9139=Painel!$B$5)*OR(Painel!$E$5="(Todos)",P9139=Painel!$E$5)),$J9139+ROW()/10000000,"")</f>
        <v/>
      </c>
    </row>
    <row r="9140" customFormat="false" ht="15" hidden="false" customHeight="false" outlineLevel="0" collapsed="false">
      <c r="A9140" s="29" t="s">
        <v>62</v>
      </c>
      <c r="B9140" s="29" t="s">
        <v>15758</v>
      </c>
      <c r="C9140" s="29" t="s">
        <v>596</v>
      </c>
      <c r="D9140" s="29" t="s">
        <v>15750</v>
      </c>
      <c r="E9140" s="29" t="n">
        <v>39</v>
      </c>
      <c r="F9140" s="29" t="s">
        <v>268</v>
      </c>
      <c r="G9140" s="29"/>
      <c r="H9140" s="30" t="n">
        <v>4.998</v>
      </c>
      <c r="I9140" s="31" t="n">
        <v>45897</v>
      </c>
      <c r="J9140" s="30" t="n">
        <v>4.998</v>
      </c>
      <c r="K9140" s="29" t="s">
        <v>120</v>
      </c>
      <c r="L9140" s="29" t="s">
        <v>12860</v>
      </c>
      <c r="M9140" s="29"/>
      <c r="N9140" s="29" t="s">
        <v>122</v>
      </c>
      <c r="O9140" s="31" t="n">
        <v>46437</v>
      </c>
      <c r="P9140" s="29" t="s">
        <v>123</v>
      </c>
      <c r="Q9140" s="29" t="n">
        <f aca="false">IFERROR(VALUE(L9140),"")</f>
        <v>388</v>
      </c>
      <c r="R9140" s="29" t="n">
        <f aca="true">IF(O9140="","",O9140-TODAY())</f>
        <v>152</v>
      </c>
      <c r="S9140" s="29" t="str">
        <f aca="false">IF(C9140="&lt;&lt; vazio &gt;&gt;","VAZIA",IF(AND(O9140&lt;&gt;"",R9140&lt;0),"VENCIDO",IF(AND(O9140&lt;&gt;"",R9140&lt;=Parametros!$B$10),"PRÓX. VENCIMENTO",IF(F9140="Q","QUALIDADE",IF(F9140="S","BLOQUEADO",IF(F9140="R","RESTRITO/DEVOLUÇÃO",IF(OR(N9140="QUAR",N9140="QRES"),"QUARENTENA",IF(OR(B9140="DESCARTE",B9140="DEVOLUÇÃO"),"DESCARTE/DEVOLUÇÃO",IF(AND(D9140="",K9140&lt;&gt;""),"SEM LOTE",IF(AND(Q9140&lt;&gt;"",Q9140&gt;=Parametros!$B$11),"PARADO/SEM GIRO","OK"))))))))))</f>
        <v>QUALIDADE</v>
      </c>
      <c r="T9140" s="29" t="str">
        <f aca="false">IF(AND($S9140="PARADO/SEM GIRO",$K9140="KG",OR(Painel!$B$5="(Todos)",A9140=Painel!$B$5)*OR(Painel!$E$5="(Todos)",P9140=Painel!$E$5)),$J9140+ROW()/10000000,"")</f>
        <v/>
      </c>
      <c r="U9140" s="29" t="str">
        <f aca="false">IF(AND($S9140="VENCIDO",$K9140="KG",OR(Painel!$B$5="(Todos)",A9140=Painel!$B$5)*OR(Painel!$E$5="(Todos)",P9140=Painel!$E$5)),$J9140+ROW()/10000000,"")</f>
        <v/>
      </c>
    </row>
    <row r="9141" customFormat="false" ht="15" hidden="false" customHeight="false" outlineLevel="0" collapsed="false">
      <c r="A9141" s="29" t="s">
        <v>62</v>
      </c>
      <c r="B9141" s="29" t="s">
        <v>15758</v>
      </c>
      <c r="C9141" s="29" t="s">
        <v>596</v>
      </c>
      <c r="D9141" s="29" t="s">
        <v>15751</v>
      </c>
      <c r="E9141" s="29" t="n">
        <v>39</v>
      </c>
      <c r="F9141" s="29" t="s">
        <v>268</v>
      </c>
      <c r="G9141" s="29"/>
      <c r="H9141" s="30" t="n">
        <v>2</v>
      </c>
      <c r="I9141" s="31" t="n">
        <v>45897</v>
      </c>
      <c r="J9141" s="30" t="n">
        <v>2</v>
      </c>
      <c r="K9141" s="29" t="s">
        <v>120</v>
      </c>
      <c r="L9141" s="29" t="s">
        <v>12860</v>
      </c>
      <c r="M9141" s="29"/>
      <c r="N9141" s="29" t="s">
        <v>122</v>
      </c>
      <c r="O9141" s="31" t="n">
        <v>46500</v>
      </c>
      <c r="P9141" s="29" t="s">
        <v>123</v>
      </c>
      <c r="Q9141" s="29" t="n">
        <f aca="false">IFERROR(VALUE(L9141),"")</f>
        <v>388</v>
      </c>
      <c r="R9141" s="29" t="n">
        <f aca="true">IF(O9141="","",O9141-TODAY())</f>
        <v>215</v>
      </c>
      <c r="S9141" s="29" t="str">
        <f aca="false">IF(C9141="&lt;&lt; vazio &gt;&gt;","VAZIA",IF(AND(O9141&lt;&gt;"",R9141&lt;0),"VENCIDO",IF(AND(O9141&lt;&gt;"",R9141&lt;=Parametros!$B$10),"PRÓX. VENCIMENTO",IF(F9141="Q","QUALIDADE",IF(F9141="S","BLOQUEADO",IF(F9141="R","RESTRITO/DEVOLUÇÃO",IF(OR(N9141="QUAR",N9141="QRES"),"QUARENTENA",IF(OR(B9141="DESCARTE",B9141="DEVOLUÇÃO"),"DESCARTE/DEVOLUÇÃO",IF(AND(D9141="",K9141&lt;&gt;""),"SEM LOTE",IF(AND(Q9141&lt;&gt;"",Q9141&gt;=Parametros!$B$11),"PARADO/SEM GIRO","OK"))))))))))</f>
        <v>QUALIDADE</v>
      </c>
      <c r="T9141" s="29" t="str">
        <f aca="false">IF(AND($S9141="PARADO/SEM GIRO",$K9141="KG",OR(Painel!$B$5="(Todos)",A9141=Painel!$B$5)*OR(Painel!$E$5="(Todos)",P9141=Painel!$E$5)),$J9141+ROW()/10000000,"")</f>
        <v/>
      </c>
      <c r="U9141" s="29" t="str">
        <f aca="false">IF(AND($S9141="VENCIDO",$K9141="KG",OR(Painel!$B$5="(Todos)",A9141=Painel!$B$5)*OR(Painel!$E$5="(Todos)",P9141=Painel!$E$5)),$J9141+ROW()/10000000,"")</f>
        <v/>
      </c>
    </row>
    <row r="9142" customFormat="false" ht="15" hidden="false" customHeight="false" outlineLevel="0" collapsed="false">
      <c r="A9142" s="29" t="s">
        <v>62</v>
      </c>
      <c r="B9142" s="29" t="s">
        <v>15758</v>
      </c>
      <c r="C9142" s="29" t="s">
        <v>331</v>
      </c>
      <c r="D9142" s="29" t="s">
        <v>15768</v>
      </c>
      <c r="E9142" s="29" t="n">
        <v>39</v>
      </c>
      <c r="F9142" s="29" t="s">
        <v>268</v>
      </c>
      <c r="G9142" s="29"/>
      <c r="H9142" s="30" t="n">
        <v>1.063</v>
      </c>
      <c r="I9142" s="31" t="n">
        <v>45897</v>
      </c>
      <c r="J9142" s="30" t="n">
        <v>1.063</v>
      </c>
      <c r="K9142" s="29" t="s">
        <v>333</v>
      </c>
      <c r="L9142" s="29" t="s">
        <v>15762</v>
      </c>
      <c r="M9142" s="29"/>
      <c r="N9142" s="29" t="s">
        <v>122</v>
      </c>
      <c r="O9142" s="31" t="n">
        <v>46319</v>
      </c>
      <c r="P9142" s="29" t="s">
        <v>123</v>
      </c>
      <c r="Q9142" s="29" t="n">
        <f aca="false">IFERROR(VALUE(L9142),"")</f>
        <v>515</v>
      </c>
      <c r="R9142" s="29" t="n">
        <f aca="true">IF(O9142="","",O9142-TODAY())</f>
        <v>34</v>
      </c>
      <c r="S9142" s="29" t="str">
        <f aca="false">IF(C9142="&lt;&lt; vazio &gt;&gt;","VAZIA",IF(AND(O9142&lt;&gt;"",R9142&lt;0),"VENCIDO",IF(AND(O9142&lt;&gt;"",R9142&lt;=Parametros!$B$10),"PRÓX. VENCIMENTO",IF(F9142="Q","QUALIDADE",IF(F9142="S","BLOQUEADO",IF(F9142="R","RESTRITO/DEVOLUÇÃO",IF(OR(N9142="QUAR",N9142="QRES"),"QUARENTENA",IF(OR(B9142="DESCARTE",B9142="DEVOLUÇÃO"),"DESCARTE/DEVOLUÇÃO",IF(AND(D9142="",K9142&lt;&gt;""),"SEM LOTE",IF(AND(Q9142&lt;&gt;"",Q9142&gt;=Parametros!$B$11),"PARADO/SEM GIRO","OK"))))))))))</f>
        <v>PRÓX. VENCIMENTO</v>
      </c>
      <c r="T9142" s="29" t="str">
        <f aca="false">IF(AND($S9142="PARADO/SEM GIRO",$K9142="KG",OR(Painel!$B$5="(Todos)",A9142=Painel!$B$5)*OR(Painel!$E$5="(Todos)",P9142=Painel!$E$5)),$J9142+ROW()/10000000,"")</f>
        <v/>
      </c>
      <c r="U9142" s="29" t="str">
        <f aca="false">IF(AND($S9142="VENCIDO",$K9142="KG",OR(Painel!$B$5="(Todos)",A9142=Painel!$B$5)*OR(Painel!$E$5="(Todos)",P9142=Painel!$E$5)),$J9142+ROW()/10000000,"")</f>
        <v/>
      </c>
    </row>
    <row r="9143" customFormat="false" ht="15" hidden="false" customHeight="false" outlineLevel="0" collapsed="false">
      <c r="A9143" s="29" t="s">
        <v>62</v>
      </c>
      <c r="B9143" s="29" t="s">
        <v>15758</v>
      </c>
      <c r="C9143" s="29" t="s">
        <v>331</v>
      </c>
      <c r="D9143" s="29" t="s">
        <v>332</v>
      </c>
      <c r="E9143" s="29" t="n">
        <v>39</v>
      </c>
      <c r="F9143" s="29" t="s">
        <v>268</v>
      </c>
      <c r="G9143" s="29"/>
      <c r="H9143" s="30" t="n">
        <v>1.5</v>
      </c>
      <c r="I9143" s="31" t="n">
        <v>45897</v>
      </c>
      <c r="J9143" s="30" t="n">
        <v>1.5</v>
      </c>
      <c r="K9143" s="29" t="s">
        <v>333</v>
      </c>
      <c r="L9143" s="29" t="s">
        <v>12860</v>
      </c>
      <c r="M9143" s="29"/>
      <c r="N9143" s="29" t="s">
        <v>122</v>
      </c>
      <c r="O9143" s="31" t="n">
        <v>46332</v>
      </c>
      <c r="P9143" s="29" t="s">
        <v>123</v>
      </c>
      <c r="Q9143" s="29" t="n">
        <f aca="false">IFERROR(VALUE(L9143),"")</f>
        <v>388</v>
      </c>
      <c r="R9143" s="29" t="n">
        <f aca="true">IF(O9143="","",O9143-TODAY())</f>
        <v>47</v>
      </c>
      <c r="S9143" s="29" t="str">
        <f aca="false">IF(C9143="&lt;&lt; vazio &gt;&gt;","VAZIA",IF(AND(O9143&lt;&gt;"",R9143&lt;0),"VENCIDO",IF(AND(O9143&lt;&gt;"",R9143&lt;=Parametros!$B$10),"PRÓX. VENCIMENTO",IF(F9143="Q","QUALIDADE",IF(F9143="S","BLOQUEADO",IF(F9143="R","RESTRITO/DEVOLUÇÃO",IF(OR(N9143="QUAR",N9143="QRES"),"QUARENTENA",IF(OR(B9143="DESCARTE",B9143="DEVOLUÇÃO"),"DESCARTE/DEVOLUÇÃO",IF(AND(D9143="",K9143&lt;&gt;""),"SEM LOTE",IF(AND(Q9143&lt;&gt;"",Q9143&gt;=Parametros!$B$11),"PARADO/SEM GIRO","OK"))))))))))</f>
        <v>PRÓX. VENCIMENTO</v>
      </c>
      <c r="T9143" s="29" t="str">
        <f aca="false">IF(AND($S9143="PARADO/SEM GIRO",$K9143="KG",OR(Painel!$B$5="(Todos)",A9143=Painel!$B$5)*OR(Painel!$E$5="(Todos)",P9143=Painel!$E$5)),$J9143+ROW()/10000000,"")</f>
        <v/>
      </c>
      <c r="U9143" s="29" t="str">
        <f aca="false">IF(AND($S9143="VENCIDO",$K9143="KG",OR(Painel!$B$5="(Todos)",A9143=Painel!$B$5)*OR(Painel!$E$5="(Todos)",P9143=Painel!$E$5)),$J9143+ROW()/10000000,"")</f>
        <v/>
      </c>
    </row>
    <row r="9144" customFormat="false" ht="15" hidden="false" customHeight="false" outlineLevel="0" collapsed="false">
      <c r="A9144" s="29" t="s">
        <v>62</v>
      </c>
      <c r="B9144" s="29" t="s">
        <v>15758</v>
      </c>
      <c r="C9144" s="29" t="s">
        <v>331</v>
      </c>
      <c r="D9144" s="29" t="s">
        <v>15235</v>
      </c>
      <c r="E9144" s="29" t="n">
        <v>39</v>
      </c>
      <c r="F9144" s="29" t="s">
        <v>268</v>
      </c>
      <c r="G9144" s="29"/>
      <c r="H9144" s="30" t="n">
        <v>1.375</v>
      </c>
      <c r="I9144" s="31" t="n">
        <v>45898</v>
      </c>
      <c r="J9144" s="30" t="n">
        <v>1.375</v>
      </c>
      <c r="K9144" s="29" t="s">
        <v>333</v>
      </c>
      <c r="L9144" s="29" t="s">
        <v>12860</v>
      </c>
      <c r="M9144" s="29"/>
      <c r="N9144" s="29" t="s">
        <v>122</v>
      </c>
      <c r="O9144" s="31" t="n">
        <v>46363</v>
      </c>
      <c r="P9144" s="29" t="s">
        <v>123</v>
      </c>
      <c r="Q9144" s="29" t="n">
        <f aca="false">IFERROR(VALUE(L9144),"")</f>
        <v>388</v>
      </c>
      <c r="R9144" s="29" t="n">
        <f aca="true">IF(O9144="","",O9144-TODAY())</f>
        <v>78</v>
      </c>
      <c r="S9144" s="29" t="str">
        <f aca="false">IF(C9144="&lt;&lt; vazio &gt;&gt;","VAZIA",IF(AND(O9144&lt;&gt;"",R9144&lt;0),"VENCIDO",IF(AND(O9144&lt;&gt;"",R9144&lt;=Parametros!$B$10),"PRÓX. VENCIMENTO",IF(F9144="Q","QUALIDADE",IF(F9144="S","BLOQUEADO",IF(F9144="R","RESTRITO/DEVOLUÇÃO",IF(OR(N9144="QUAR",N9144="QRES"),"QUARENTENA",IF(OR(B9144="DESCARTE",B9144="DEVOLUÇÃO"),"DESCARTE/DEVOLUÇÃO",IF(AND(D9144="",K9144&lt;&gt;""),"SEM LOTE",IF(AND(Q9144&lt;&gt;"",Q9144&gt;=Parametros!$B$11),"PARADO/SEM GIRO","OK"))))))))))</f>
        <v>QUALIDADE</v>
      </c>
      <c r="T9144" s="29" t="str">
        <f aca="false">IF(AND($S9144="PARADO/SEM GIRO",$K9144="KG",OR(Painel!$B$5="(Todos)",A9144=Painel!$B$5)*OR(Painel!$E$5="(Todos)",P9144=Painel!$E$5)),$J9144+ROW()/10000000,"")</f>
        <v/>
      </c>
      <c r="U9144" s="29" t="str">
        <f aca="false">IF(AND($S9144="VENCIDO",$K9144="KG",OR(Painel!$B$5="(Todos)",A9144=Painel!$B$5)*OR(Painel!$E$5="(Todos)",P9144=Painel!$E$5)),$J9144+ROW()/10000000,"")</f>
        <v/>
      </c>
    </row>
    <row r="9145" customFormat="false" ht="15" hidden="false" customHeight="false" outlineLevel="0" collapsed="false">
      <c r="A9145" s="29" t="s">
        <v>62</v>
      </c>
      <c r="B9145" s="29" t="s">
        <v>15769</v>
      </c>
      <c r="C9145" s="29" t="s">
        <v>177</v>
      </c>
      <c r="D9145" s="29" t="s">
        <v>15770</v>
      </c>
      <c r="E9145" s="29" t="n">
        <v>10</v>
      </c>
      <c r="F9145" s="29" t="s">
        <v>268</v>
      </c>
      <c r="G9145" s="29"/>
      <c r="H9145" s="30" t="n">
        <v>54.27</v>
      </c>
      <c r="I9145" s="31" t="n">
        <v>45899</v>
      </c>
      <c r="J9145" s="30" t="n">
        <v>54.27</v>
      </c>
      <c r="K9145" s="29" t="s">
        <v>120</v>
      </c>
      <c r="L9145" s="29" t="s">
        <v>13171</v>
      </c>
      <c r="M9145" s="29"/>
      <c r="N9145" s="29" t="s">
        <v>122</v>
      </c>
      <c r="O9145" s="31" t="n">
        <v>46330</v>
      </c>
      <c r="P9145" s="29" t="s">
        <v>123</v>
      </c>
      <c r="Q9145" s="29" t="n">
        <f aca="false">IFERROR(VALUE(L9145),"")</f>
        <v>386</v>
      </c>
      <c r="R9145" s="29" t="n">
        <f aca="true">IF(O9145="","",O9145-TODAY())</f>
        <v>45</v>
      </c>
      <c r="S9145" s="29" t="str">
        <f aca="false">IF(C9145="&lt;&lt; vazio &gt;&gt;","VAZIA",IF(AND(O9145&lt;&gt;"",R9145&lt;0),"VENCIDO",IF(AND(O9145&lt;&gt;"",R9145&lt;=Parametros!$B$10),"PRÓX. VENCIMENTO",IF(F9145="Q","QUALIDADE",IF(F9145="S","BLOQUEADO",IF(F9145="R","RESTRITO/DEVOLUÇÃO",IF(OR(N9145="QUAR",N9145="QRES"),"QUARENTENA",IF(OR(B9145="DESCARTE",B9145="DEVOLUÇÃO"),"DESCARTE/DEVOLUÇÃO",IF(AND(D9145="",K9145&lt;&gt;""),"SEM LOTE",IF(AND(Q9145&lt;&gt;"",Q9145&gt;=Parametros!$B$11),"PARADO/SEM GIRO","OK"))))))))))</f>
        <v>PRÓX. VENCIMENTO</v>
      </c>
      <c r="T9145" s="29" t="str">
        <f aca="false">IF(AND($S9145="PARADO/SEM GIRO",$K9145="KG",OR(Painel!$B$5="(Todos)",A9145=Painel!$B$5)*OR(Painel!$E$5="(Todos)",P9145=Painel!$E$5)),$J9145+ROW()/10000000,"")</f>
        <v/>
      </c>
      <c r="U9145" s="29" t="str">
        <f aca="false">IF(AND($S9145="VENCIDO",$K9145="KG",OR(Painel!$B$5="(Todos)",A9145=Painel!$B$5)*OR(Painel!$E$5="(Todos)",P9145=Painel!$E$5)),$J9145+ROW()/10000000,"")</f>
        <v/>
      </c>
    </row>
    <row r="9146" customFormat="false" ht="15" hidden="false" customHeight="false" outlineLevel="0" collapsed="false">
      <c r="A9146" s="29" t="s">
        <v>62</v>
      </c>
      <c r="B9146" s="29" t="s">
        <v>15769</v>
      </c>
      <c r="C9146" s="29" t="s">
        <v>351</v>
      </c>
      <c r="D9146" s="29" t="s">
        <v>15592</v>
      </c>
      <c r="E9146" s="29" t="n">
        <v>10</v>
      </c>
      <c r="F9146" s="29" t="s">
        <v>268</v>
      </c>
      <c r="G9146" s="29"/>
      <c r="H9146" s="30" t="n">
        <v>20.1</v>
      </c>
      <c r="I9146" s="31" t="n">
        <v>45899</v>
      </c>
      <c r="J9146" s="30" t="n">
        <v>20.1</v>
      </c>
      <c r="K9146" s="29" t="s">
        <v>120</v>
      </c>
      <c r="L9146" s="29" t="s">
        <v>13171</v>
      </c>
      <c r="M9146" s="29"/>
      <c r="N9146" s="29" t="s">
        <v>122</v>
      </c>
      <c r="O9146" s="31" t="n">
        <v>46304</v>
      </c>
      <c r="P9146" s="29" t="s">
        <v>123</v>
      </c>
      <c r="Q9146" s="29" t="n">
        <f aca="false">IFERROR(VALUE(L9146),"")</f>
        <v>386</v>
      </c>
      <c r="R9146" s="29" t="n">
        <f aca="true">IF(O9146="","",O9146-TODAY())</f>
        <v>19</v>
      </c>
      <c r="S9146" s="29" t="str">
        <f aca="false">IF(C9146="&lt;&lt; vazio &gt;&gt;","VAZIA",IF(AND(O9146&lt;&gt;"",R9146&lt;0),"VENCIDO",IF(AND(O9146&lt;&gt;"",R9146&lt;=Parametros!$B$10),"PRÓX. VENCIMENTO",IF(F9146="Q","QUALIDADE",IF(F9146="S","BLOQUEADO",IF(F9146="R","RESTRITO/DEVOLUÇÃO",IF(OR(N9146="QUAR",N9146="QRES"),"QUARENTENA",IF(OR(B9146="DESCARTE",B9146="DEVOLUÇÃO"),"DESCARTE/DEVOLUÇÃO",IF(AND(D9146="",K9146&lt;&gt;""),"SEM LOTE",IF(AND(Q9146&lt;&gt;"",Q9146&gt;=Parametros!$B$11),"PARADO/SEM GIRO","OK"))))))))))</f>
        <v>PRÓX. VENCIMENTO</v>
      </c>
      <c r="T9146" s="29" t="str">
        <f aca="false">IF(AND($S9146="PARADO/SEM GIRO",$K9146="KG",OR(Painel!$B$5="(Todos)",A9146=Painel!$B$5)*OR(Painel!$E$5="(Todos)",P9146=Painel!$E$5)),$J9146+ROW()/10000000,"")</f>
        <v/>
      </c>
      <c r="U9146" s="29" t="str">
        <f aca="false">IF(AND($S9146="VENCIDO",$K9146="KG",OR(Painel!$B$5="(Todos)",A9146=Painel!$B$5)*OR(Painel!$E$5="(Todos)",P9146=Painel!$E$5)),$J9146+ROW()/10000000,"")</f>
        <v/>
      </c>
    </row>
    <row r="9147" customFormat="false" ht="15" hidden="false" customHeight="false" outlineLevel="0" collapsed="false">
      <c r="A9147" s="29" t="s">
        <v>62</v>
      </c>
      <c r="B9147" s="29" t="s">
        <v>15769</v>
      </c>
      <c r="C9147" s="29" t="s">
        <v>351</v>
      </c>
      <c r="D9147" s="29" t="s">
        <v>532</v>
      </c>
      <c r="E9147" s="29" t="n">
        <v>10</v>
      </c>
      <c r="F9147" s="29" t="s">
        <v>268</v>
      </c>
      <c r="G9147" s="29"/>
      <c r="H9147" s="30" t="n">
        <v>34.17</v>
      </c>
      <c r="I9147" s="31" t="n">
        <v>45899</v>
      </c>
      <c r="J9147" s="30" t="n">
        <v>34.17</v>
      </c>
      <c r="K9147" s="29" t="s">
        <v>120</v>
      </c>
      <c r="L9147" s="29" t="s">
        <v>13171</v>
      </c>
      <c r="M9147" s="29"/>
      <c r="N9147" s="29" t="s">
        <v>122</v>
      </c>
      <c r="O9147" s="31" t="n">
        <v>46475</v>
      </c>
      <c r="P9147" s="29" t="s">
        <v>123</v>
      </c>
      <c r="Q9147" s="29" t="n">
        <f aca="false">IFERROR(VALUE(L9147),"")</f>
        <v>386</v>
      </c>
      <c r="R9147" s="29" t="n">
        <f aca="true">IF(O9147="","",O9147-TODAY())</f>
        <v>190</v>
      </c>
      <c r="S9147" s="29" t="str">
        <f aca="false">IF(C9147="&lt;&lt; vazio &gt;&gt;","VAZIA",IF(AND(O9147&lt;&gt;"",R9147&lt;0),"VENCIDO",IF(AND(O9147&lt;&gt;"",R9147&lt;=Parametros!$B$10),"PRÓX. VENCIMENTO",IF(F9147="Q","QUALIDADE",IF(F9147="S","BLOQUEADO",IF(F9147="R","RESTRITO/DEVOLUÇÃO",IF(OR(N9147="QUAR",N9147="QRES"),"QUARENTENA",IF(OR(B9147="DESCARTE",B9147="DEVOLUÇÃO"),"DESCARTE/DEVOLUÇÃO",IF(AND(D9147="",K9147&lt;&gt;""),"SEM LOTE",IF(AND(Q9147&lt;&gt;"",Q9147&gt;=Parametros!$B$11),"PARADO/SEM GIRO","OK"))))))))))</f>
        <v>QUALIDADE</v>
      </c>
      <c r="T9147" s="29" t="str">
        <f aca="false">IF(AND($S9147="PARADO/SEM GIRO",$K9147="KG",OR(Painel!$B$5="(Todos)",A9147=Painel!$B$5)*OR(Painel!$E$5="(Todos)",P9147=Painel!$E$5)),$J9147+ROW()/10000000,"")</f>
        <v/>
      </c>
      <c r="U9147" s="29" t="str">
        <f aca="false">IF(AND($S9147="VENCIDO",$K9147="KG",OR(Painel!$B$5="(Todos)",A9147=Painel!$B$5)*OR(Painel!$E$5="(Todos)",P9147=Painel!$E$5)),$J9147+ROW()/10000000,"")</f>
        <v/>
      </c>
    </row>
    <row r="9148" customFormat="false" ht="15" hidden="false" customHeight="false" outlineLevel="0" collapsed="false">
      <c r="A9148" s="29" t="s">
        <v>62</v>
      </c>
      <c r="B9148" s="29" t="s">
        <v>15769</v>
      </c>
      <c r="C9148" s="29" t="s">
        <v>351</v>
      </c>
      <c r="D9148" s="29" t="s">
        <v>12097</v>
      </c>
      <c r="E9148" s="29" t="n">
        <v>10</v>
      </c>
      <c r="F9148" s="29" t="s">
        <v>268</v>
      </c>
      <c r="G9148" s="29"/>
      <c r="H9148" s="30" t="n">
        <v>14.07</v>
      </c>
      <c r="I9148" s="31" t="n">
        <v>46030</v>
      </c>
      <c r="J9148" s="30" t="n">
        <v>14.07</v>
      </c>
      <c r="K9148" s="29" t="s">
        <v>120</v>
      </c>
      <c r="L9148" s="29" t="s">
        <v>15771</v>
      </c>
      <c r="M9148" s="29"/>
      <c r="N9148" s="29" t="s">
        <v>122</v>
      </c>
      <c r="O9148" s="31" t="n">
        <v>46564</v>
      </c>
      <c r="P9148" s="29" t="s">
        <v>123</v>
      </c>
      <c r="Q9148" s="29" t="n">
        <f aca="false">IFERROR(VALUE(L9148),"")</f>
        <v>255</v>
      </c>
      <c r="R9148" s="29" t="n">
        <f aca="true">IF(O9148="","",O9148-TODAY())</f>
        <v>279</v>
      </c>
      <c r="S9148" s="29" t="str">
        <f aca="false">IF(C9148="&lt;&lt; vazio &gt;&gt;","VAZIA",IF(AND(O9148&lt;&gt;"",R9148&lt;0),"VENCIDO",IF(AND(O9148&lt;&gt;"",R9148&lt;=Parametros!$B$10),"PRÓX. VENCIMENTO",IF(F9148="Q","QUALIDADE",IF(F9148="S","BLOQUEADO",IF(F9148="R","RESTRITO/DEVOLUÇÃO",IF(OR(N9148="QUAR",N9148="QRES"),"QUARENTENA",IF(OR(B9148="DESCARTE",B9148="DEVOLUÇÃO"),"DESCARTE/DEVOLUÇÃO",IF(AND(D9148="",K9148&lt;&gt;""),"SEM LOTE",IF(AND(Q9148&lt;&gt;"",Q9148&gt;=Parametros!$B$11),"PARADO/SEM GIRO","OK"))))))))))</f>
        <v>QUALIDADE</v>
      </c>
      <c r="T9148" s="29" t="str">
        <f aca="false">IF(AND($S9148="PARADO/SEM GIRO",$K9148="KG",OR(Painel!$B$5="(Todos)",A9148=Painel!$B$5)*OR(Painel!$E$5="(Todos)",P9148=Painel!$E$5)),$J9148+ROW()/10000000,"")</f>
        <v/>
      </c>
      <c r="U9148" s="29" t="str">
        <f aca="false">IF(AND($S9148="VENCIDO",$K9148="KG",OR(Painel!$B$5="(Todos)",A9148=Painel!$B$5)*OR(Painel!$E$5="(Todos)",P9148=Painel!$E$5)),$J9148+ROW()/10000000,"")</f>
        <v/>
      </c>
    </row>
    <row r="9149" customFormat="false" ht="15" hidden="false" customHeight="false" outlineLevel="0" collapsed="false">
      <c r="A9149" s="29" t="s">
        <v>62</v>
      </c>
      <c r="B9149" s="29" t="s">
        <v>15769</v>
      </c>
      <c r="C9149" s="29" t="s">
        <v>145</v>
      </c>
      <c r="D9149" s="29" t="s">
        <v>15763</v>
      </c>
      <c r="E9149" s="29" t="n">
        <v>10</v>
      </c>
      <c r="F9149" s="29" t="s">
        <v>268</v>
      </c>
      <c r="G9149" s="29"/>
      <c r="H9149" s="30" t="n">
        <v>38.19</v>
      </c>
      <c r="I9149" s="31" t="n">
        <v>46215</v>
      </c>
      <c r="J9149" s="30" t="n">
        <v>38.19</v>
      </c>
      <c r="K9149" s="29" t="s">
        <v>120</v>
      </c>
      <c r="L9149" s="29" t="s">
        <v>13171</v>
      </c>
      <c r="M9149" s="29"/>
      <c r="N9149" s="29" t="s">
        <v>122</v>
      </c>
      <c r="O9149" s="31" t="n">
        <v>46320</v>
      </c>
      <c r="P9149" s="29" t="s">
        <v>123</v>
      </c>
      <c r="Q9149" s="29" t="n">
        <f aca="false">IFERROR(VALUE(L9149),"")</f>
        <v>386</v>
      </c>
      <c r="R9149" s="29" t="n">
        <f aca="true">IF(O9149="","",O9149-TODAY())</f>
        <v>35</v>
      </c>
      <c r="S9149" s="29" t="str">
        <f aca="false">IF(C9149="&lt;&lt; vazio &gt;&gt;","VAZIA",IF(AND(O9149&lt;&gt;"",R9149&lt;0),"VENCIDO",IF(AND(O9149&lt;&gt;"",R9149&lt;=Parametros!$B$10),"PRÓX. VENCIMENTO",IF(F9149="Q","QUALIDADE",IF(F9149="S","BLOQUEADO",IF(F9149="R","RESTRITO/DEVOLUÇÃO",IF(OR(N9149="QUAR",N9149="QRES"),"QUARENTENA",IF(OR(B9149="DESCARTE",B9149="DEVOLUÇÃO"),"DESCARTE/DEVOLUÇÃO",IF(AND(D9149="",K9149&lt;&gt;""),"SEM LOTE",IF(AND(Q9149&lt;&gt;"",Q9149&gt;=Parametros!$B$11),"PARADO/SEM GIRO","OK"))))))))))</f>
        <v>PRÓX. VENCIMENTO</v>
      </c>
      <c r="T9149" s="29" t="str">
        <f aca="false">IF(AND($S9149="PARADO/SEM GIRO",$K9149="KG",OR(Painel!$B$5="(Todos)",A9149=Painel!$B$5)*OR(Painel!$E$5="(Todos)",P9149=Painel!$E$5)),$J9149+ROW()/10000000,"")</f>
        <v/>
      </c>
      <c r="U9149" s="29" t="str">
        <f aca="false">IF(AND($S9149="VENCIDO",$K9149="KG",OR(Painel!$B$5="(Todos)",A9149=Painel!$B$5)*OR(Painel!$E$5="(Todos)",P9149=Painel!$E$5)),$J9149+ROW()/10000000,"")</f>
        <v/>
      </c>
    </row>
    <row r="9150" customFormat="false" ht="15" hidden="false" customHeight="false" outlineLevel="0" collapsed="false">
      <c r="A9150" s="29" t="s">
        <v>62</v>
      </c>
      <c r="B9150" s="29" t="s">
        <v>15769</v>
      </c>
      <c r="C9150" s="29" t="s">
        <v>145</v>
      </c>
      <c r="D9150" s="29" t="s">
        <v>272</v>
      </c>
      <c r="E9150" s="29" t="n">
        <v>10</v>
      </c>
      <c r="F9150" s="29" t="s">
        <v>268</v>
      </c>
      <c r="G9150" s="29"/>
      <c r="H9150" s="30" t="n">
        <v>20.1</v>
      </c>
      <c r="I9150" s="31" t="n">
        <v>45899</v>
      </c>
      <c r="J9150" s="30" t="n">
        <v>20.1</v>
      </c>
      <c r="K9150" s="29" t="s">
        <v>120</v>
      </c>
      <c r="L9150" s="29" t="s">
        <v>13171</v>
      </c>
      <c r="M9150" s="29"/>
      <c r="N9150" s="29" t="s">
        <v>122</v>
      </c>
      <c r="O9150" s="31" t="n">
        <v>46321</v>
      </c>
      <c r="P9150" s="29" t="s">
        <v>123</v>
      </c>
      <c r="Q9150" s="29" t="n">
        <f aca="false">IFERROR(VALUE(L9150),"")</f>
        <v>386</v>
      </c>
      <c r="R9150" s="29" t="n">
        <f aca="true">IF(O9150="","",O9150-TODAY())</f>
        <v>36</v>
      </c>
      <c r="S9150" s="29" t="str">
        <f aca="false">IF(C9150="&lt;&lt; vazio &gt;&gt;","VAZIA",IF(AND(O9150&lt;&gt;"",R9150&lt;0),"VENCIDO",IF(AND(O9150&lt;&gt;"",R9150&lt;=Parametros!$B$10),"PRÓX. VENCIMENTO",IF(F9150="Q","QUALIDADE",IF(F9150="S","BLOQUEADO",IF(F9150="R","RESTRITO/DEVOLUÇÃO",IF(OR(N9150="QUAR",N9150="QRES"),"QUARENTENA",IF(OR(B9150="DESCARTE",B9150="DEVOLUÇÃO"),"DESCARTE/DEVOLUÇÃO",IF(AND(D9150="",K9150&lt;&gt;""),"SEM LOTE",IF(AND(Q9150&lt;&gt;"",Q9150&gt;=Parametros!$B$11),"PARADO/SEM GIRO","OK"))))))))))</f>
        <v>PRÓX. VENCIMENTO</v>
      </c>
      <c r="T9150" s="29" t="str">
        <f aca="false">IF(AND($S9150="PARADO/SEM GIRO",$K9150="KG",OR(Painel!$B$5="(Todos)",A9150=Painel!$B$5)*OR(Painel!$E$5="(Todos)",P9150=Painel!$E$5)),$J9150+ROW()/10000000,"")</f>
        <v/>
      </c>
      <c r="U9150" s="29" t="str">
        <f aca="false">IF(AND($S9150="VENCIDO",$K9150="KG",OR(Painel!$B$5="(Todos)",A9150=Painel!$B$5)*OR(Painel!$E$5="(Todos)",P9150=Painel!$E$5)),$J9150+ROW()/10000000,"")</f>
        <v/>
      </c>
    </row>
    <row r="9151" customFormat="false" ht="15" hidden="false" customHeight="false" outlineLevel="0" collapsed="false">
      <c r="A9151" s="29" t="s">
        <v>62</v>
      </c>
      <c r="B9151" s="29" t="s">
        <v>15769</v>
      </c>
      <c r="C9151" s="29" t="s">
        <v>282</v>
      </c>
      <c r="D9151" s="29" t="s">
        <v>5591</v>
      </c>
      <c r="E9151" s="29" t="n">
        <v>10</v>
      </c>
      <c r="F9151" s="29" t="s">
        <v>137</v>
      </c>
      <c r="G9151" s="29"/>
      <c r="H9151" s="30" t="n">
        <v>10.05</v>
      </c>
      <c r="I9151" s="31" t="n">
        <v>45730</v>
      </c>
      <c r="J9151" s="30" t="n">
        <v>10.05</v>
      </c>
      <c r="K9151" s="29" t="s">
        <v>120</v>
      </c>
      <c r="L9151" s="29" t="s">
        <v>15765</v>
      </c>
      <c r="M9151" s="29"/>
      <c r="N9151" s="29" t="s">
        <v>122</v>
      </c>
      <c r="O9151" s="29"/>
      <c r="P9151" s="29" t="s">
        <v>123</v>
      </c>
      <c r="Q9151" s="29" t="n">
        <f aca="false">IFERROR(VALUE(L9151),"")</f>
        <v>555</v>
      </c>
      <c r="R9151" s="29" t="str">
        <f aca="true">IF(O9151="","",O9151-TODAY())</f>
        <v/>
      </c>
      <c r="S9151" s="29" t="str">
        <f aca="false">IF(C9151="&lt;&lt; vazio &gt;&gt;","VAZIA",IF(AND(O9151&lt;&gt;"",R9151&lt;0),"VENCIDO",IF(AND(O9151&lt;&gt;"",R9151&lt;=Parametros!$B$10),"PRÓX. VENCIMENTO",IF(F9151="Q","QUALIDADE",IF(F9151="S","BLOQUEADO",IF(F9151="R","RESTRITO/DEVOLUÇÃO",IF(OR(N9151="QUAR",N9151="QRES"),"QUARENTENA",IF(OR(B9151="DESCARTE",B9151="DEVOLUÇÃO"),"DESCARTE/DEVOLUÇÃO",IF(AND(D9151="",K9151&lt;&gt;""),"SEM LOTE",IF(AND(Q9151&lt;&gt;"",Q9151&gt;=Parametros!$B$11),"PARADO/SEM GIRO","OK"))))))))))</f>
        <v>BLOQUEADO</v>
      </c>
      <c r="T9151" s="29" t="str">
        <f aca="false">IF(AND($S9151="PARADO/SEM GIRO",$K9151="KG",OR(Painel!$B$5="(Todos)",A9151=Painel!$B$5)*OR(Painel!$E$5="(Todos)",P9151=Painel!$E$5)),$J9151+ROW()/10000000,"")</f>
        <v/>
      </c>
      <c r="U9151" s="29" t="str">
        <f aca="false">IF(AND($S9151="VENCIDO",$K9151="KG",OR(Painel!$B$5="(Todos)",A9151=Painel!$B$5)*OR(Painel!$E$5="(Todos)",P9151=Painel!$E$5)),$J9151+ROW()/10000000,"")</f>
        <v/>
      </c>
    </row>
    <row r="9152" customFormat="false" ht="15" hidden="false" customHeight="false" outlineLevel="0" collapsed="false">
      <c r="A9152" s="29" t="s">
        <v>62</v>
      </c>
      <c r="B9152" s="29" t="s">
        <v>15769</v>
      </c>
      <c r="C9152" s="29" t="s">
        <v>596</v>
      </c>
      <c r="D9152" s="29" t="s">
        <v>5884</v>
      </c>
      <c r="E9152" s="29" t="n">
        <v>10</v>
      </c>
      <c r="F9152" s="29" t="s">
        <v>137</v>
      </c>
      <c r="G9152" s="29"/>
      <c r="H9152" s="30" t="n">
        <v>1</v>
      </c>
      <c r="I9152" s="31" t="n">
        <v>45730</v>
      </c>
      <c r="J9152" s="30" t="n">
        <v>1</v>
      </c>
      <c r="K9152" s="29" t="s">
        <v>120</v>
      </c>
      <c r="L9152" s="29" t="s">
        <v>15765</v>
      </c>
      <c r="M9152" s="29"/>
      <c r="N9152" s="29" t="s">
        <v>122</v>
      </c>
      <c r="O9152" s="31" t="n">
        <v>46271</v>
      </c>
      <c r="P9152" s="29" t="s">
        <v>123</v>
      </c>
      <c r="Q9152" s="29" t="n">
        <f aca="false">IFERROR(VALUE(L9152),"")</f>
        <v>555</v>
      </c>
      <c r="R9152" s="29" t="n">
        <f aca="true">IF(O9152="","",O9152-TODAY())</f>
        <v>-14</v>
      </c>
      <c r="S9152" s="29" t="str">
        <f aca="false">IF(C9152="&lt;&lt; vazio &gt;&gt;","VAZIA",IF(AND(O9152&lt;&gt;"",R9152&lt;0),"VENCIDO",IF(AND(O9152&lt;&gt;"",R9152&lt;=Parametros!$B$10),"PRÓX. VENCIMENTO",IF(F9152="Q","QUALIDADE",IF(F9152="S","BLOQUEADO",IF(F9152="R","RESTRITO/DEVOLUÇÃO",IF(OR(N9152="QUAR",N9152="QRES"),"QUARENTENA",IF(OR(B9152="DESCARTE",B9152="DEVOLUÇÃO"),"DESCARTE/DEVOLUÇÃO",IF(AND(D9152="",K9152&lt;&gt;""),"SEM LOTE",IF(AND(Q9152&lt;&gt;"",Q9152&gt;=Parametros!$B$11),"PARADO/SEM GIRO","OK"))))))))))</f>
        <v>VENCIDO</v>
      </c>
      <c r="T9152" s="29" t="str">
        <f aca="false">IF(AND($S9152="PARADO/SEM GIRO",$K9152="KG",OR(Painel!$B$5="(Todos)",A9152=Painel!$B$5)*OR(Painel!$E$5="(Todos)",P9152=Painel!$E$5)),$J9152+ROW()/10000000,"")</f>
        <v/>
      </c>
      <c r="U9152" s="29" t="n">
        <f aca="false">IF(AND($S9152="VENCIDO",$K9152="KG",OR(Painel!$B$5="(Todos)",A9152=Painel!$B$5)*OR(Painel!$E$5="(Todos)",P9152=Painel!$E$5)),$J9152+ROW()/10000000,"")</f>
        <v>1.0009152</v>
      </c>
    </row>
    <row r="9153" customFormat="false" ht="15" hidden="false" customHeight="false" outlineLevel="0" collapsed="false">
      <c r="A9153" s="29" t="s">
        <v>62</v>
      </c>
      <c r="B9153" s="29" t="s">
        <v>15769</v>
      </c>
      <c r="C9153" s="29" t="s">
        <v>596</v>
      </c>
      <c r="D9153" s="29" t="s">
        <v>3458</v>
      </c>
      <c r="E9153" s="29" t="n">
        <v>10</v>
      </c>
      <c r="F9153" s="29" t="s">
        <v>268</v>
      </c>
      <c r="G9153" s="29"/>
      <c r="H9153" s="30" t="n">
        <v>4</v>
      </c>
      <c r="I9153" s="31" t="n">
        <v>45770</v>
      </c>
      <c r="J9153" s="30" t="n">
        <v>4</v>
      </c>
      <c r="K9153" s="29" t="s">
        <v>120</v>
      </c>
      <c r="L9153" s="29" t="s">
        <v>15762</v>
      </c>
      <c r="M9153" s="29"/>
      <c r="N9153" s="29" t="s">
        <v>122</v>
      </c>
      <c r="O9153" s="31" t="n">
        <v>46374</v>
      </c>
      <c r="P9153" s="29" t="s">
        <v>123</v>
      </c>
      <c r="Q9153" s="29" t="n">
        <f aca="false">IFERROR(VALUE(L9153),"")</f>
        <v>515</v>
      </c>
      <c r="R9153" s="29" t="n">
        <f aca="true">IF(O9153="","",O9153-TODAY())</f>
        <v>89</v>
      </c>
      <c r="S9153" s="29" t="str">
        <f aca="false">IF(C9153="&lt;&lt; vazio &gt;&gt;","VAZIA",IF(AND(O9153&lt;&gt;"",R9153&lt;0),"VENCIDO",IF(AND(O9153&lt;&gt;"",R9153&lt;=Parametros!$B$10),"PRÓX. VENCIMENTO",IF(F9153="Q","QUALIDADE",IF(F9153="S","BLOQUEADO",IF(F9153="R","RESTRITO/DEVOLUÇÃO",IF(OR(N9153="QUAR",N9153="QRES"),"QUARENTENA",IF(OR(B9153="DESCARTE",B9153="DEVOLUÇÃO"),"DESCARTE/DEVOLUÇÃO",IF(AND(D9153="",K9153&lt;&gt;""),"SEM LOTE",IF(AND(Q9153&lt;&gt;"",Q9153&gt;=Parametros!$B$11),"PARADO/SEM GIRO","OK"))))))))))</f>
        <v>QUALIDADE</v>
      </c>
      <c r="T9153" s="29" t="str">
        <f aca="false">IF(AND($S9153="PARADO/SEM GIRO",$K9153="KG",OR(Painel!$B$5="(Todos)",A9153=Painel!$B$5)*OR(Painel!$E$5="(Todos)",P9153=Painel!$E$5)),$J9153+ROW()/10000000,"")</f>
        <v/>
      </c>
      <c r="U9153" s="29" t="str">
        <f aca="false">IF(AND($S9153="VENCIDO",$K9153="KG",OR(Painel!$B$5="(Todos)",A9153=Painel!$B$5)*OR(Painel!$E$5="(Todos)",P9153=Painel!$E$5)),$J9153+ROW()/10000000,"")</f>
        <v/>
      </c>
    </row>
    <row r="9154" customFormat="false" ht="15" hidden="false" customHeight="false" outlineLevel="0" collapsed="false">
      <c r="A9154" s="29" t="s">
        <v>62</v>
      </c>
      <c r="B9154" s="29" t="s">
        <v>15769</v>
      </c>
      <c r="C9154" s="29" t="s">
        <v>596</v>
      </c>
      <c r="D9154" s="29" t="s">
        <v>6517</v>
      </c>
      <c r="E9154" s="29" t="n">
        <v>10</v>
      </c>
      <c r="F9154" s="29" t="s">
        <v>268</v>
      </c>
      <c r="G9154" s="29"/>
      <c r="H9154" s="30" t="n">
        <v>3</v>
      </c>
      <c r="I9154" s="31" t="n">
        <v>45770</v>
      </c>
      <c r="J9154" s="30" t="n">
        <v>3</v>
      </c>
      <c r="K9154" s="29" t="s">
        <v>120</v>
      </c>
      <c r="L9154" s="29" t="s">
        <v>15762</v>
      </c>
      <c r="M9154" s="29"/>
      <c r="N9154" s="29" t="s">
        <v>122</v>
      </c>
      <c r="O9154" s="31" t="n">
        <v>46375</v>
      </c>
      <c r="P9154" s="29" t="s">
        <v>123</v>
      </c>
      <c r="Q9154" s="29" t="n">
        <f aca="false">IFERROR(VALUE(L9154),"")</f>
        <v>515</v>
      </c>
      <c r="R9154" s="29" t="n">
        <f aca="true">IF(O9154="","",O9154-TODAY())</f>
        <v>90</v>
      </c>
      <c r="S9154" s="29" t="str">
        <f aca="false">IF(C9154="&lt;&lt; vazio &gt;&gt;","VAZIA",IF(AND(O9154&lt;&gt;"",R9154&lt;0),"VENCIDO",IF(AND(O9154&lt;&gt;"",R9154&lt;=Parametros!$B$10),"PRÓX. VENCIMENTO",IF(F9154="Q","QUALIDADE",IF(F9154="S","BLOQUEADO",IF(F9154="R","RESTRITO/DEVOLUÇÃO",IF(OR(N9154="QUAR",N9154="QRES"),"QUARENTENA",IF(OR(B9154="DESCARTE",B9154="DEVOLUÇÃO"),"DESCARTE/DEVOLUÇÃO",IF(AND(D9154="",K9154&lt;&gt;""),"SEM LOTE",IF(AND(Q9154&lt;&gt;"",Q9154&gt;=Parametros!$B$11),"PARADO/SEM GIRO","OK"))))))))))</f>
        <v>QUALIDADE</v>
      </c>
      <c r="T9154" s="29" t="str">
        <f aca="false">IF(AND($S9154="PARADO/SEM GIRO",$K9154="KG",OR(Painel!$B$5="(Todos)",A9154=Painel!$B$5)*OR(Painel!$E$5="(Todos)",P9154=Painel!$E$5)),$J9154+ROW()/10000000,"")</f>
        <v/>
      </c>
      <c r="U9154" s="29" t="str">
        <f aca="false">IF(AND($S9154="VENCIDO",$K9154="KG",OR(Painel!$B$5="(Todos)",A9154=Painel!$B$5)*OR(Painel!$E$5="(Todos)",P9154=Painel!$E$5)),$J9154+ROW()/10000000,"")</f>
        <v/>
      </c>
    </row>
    <row r="9155" customFormat="false" ht="15" hidden="false" customHeight="false" outlineLevel="0" collapsed="false">
      <c r="A9155" s="29" t="s">
        <v>62</v>
      </c>
      <c r="B9155" s="29" t="s">
        <v>15772</v>
      </c>
      <c r="C9155" s="29" t="s">
        <v>348</v>
      </c>
      <c r="D9155" s="29" t="s">
        <v>542</v>
      </c>
      <c r="E9155" s="29" t="n">
        <v>4</v>
      </c>
      <c r="F9155" s="29" t="s">
        <v>268</v>
      </c>
      <c r="G9155" s="29"/>
      <c r="H9155" s="30" t="n">
        <v>20.1</v>
      </c>
      <c r="I9155" s="31" t="n">
        <v>45899</v>
      </c>
      <c r="J9155" s="30" t="n">
        <v>20.1</v>
      </c>
      <c r="K9155" s="29" t="s">
        <v>120</v>
      </c>
      <c r="L9155" s="29" t="s">
        <v>13171</v>
      </c>
      <c r="M9155" s="29"/>
      <c r="N9155" s="29" t="s">
        <v>122</v>
      </c>
      <c r="O9155" s="31" t="n">
        <v>46400</v>
      </c>
      <c r="P9155" s="29" t="s">
        <v>123</v>
      </c>
      <c r="Q9155" s="29" t="n">
        <f aca="false">IFERROR(VALUE(L9155),"")</f>
        <v>386</v>
      </c>
      <c r="R9155" s="29" t="n">
        <f aca="true">IF(O9155="","",O9155-TODAY())</f>
        <v>115</v>
      </c>
      <c r="S9155" s="29" t="str">
        <f aca="false">IF(C9155="&lt;&lt; vazio &gt;&gt;","VAZIA",IF(AND(O9155&lt;&gt;"",R9155&lt;0),"VENCIDO",IF(AND(O9155&lt;&gt;"",R9155&lt;=Parametros!$B$10),"PRÓX. VENCIMENTO",IF(F9155="Q","QUALIDADE",IF(F9155="S","BLOQUEADO",IF(F9155="R","RESTRITO/DEVOLUÇÃO",IF(OR(N9155="QUAR",N9155="QRES"),"QUARENTENA",IF(OR(B9155="DESCARTE",B9155="DEVOLUÇÃO"),"DESCARTE/DEVOLUÇÃO",IF(AND(D9155="",K9155&lt;&gt;""),"SEM LOTE",IF(AND(Q9155&lt;&gt;"",Q9155&gt;=Parametros!$B$11),"PARADO/SEM GIRO","OK"))))))))))</f>
        <v>QUALIDADE</v>
      </c>
      <c r="T9155" s="29" t="str">
        <f aca="false">IF(AND($S9155="PARADO/SEM GIRO",$K9155="KG",OR(Painel!$B$5="(Todos)",A9155=Painel!$B$5)*OR(Painel!$E$5="(Todos)",P9155=Painel!$E$5)),$J9155+ROW()/10000000,"")</f>
        <v/>
      </c>
      <c r="U9155" s="29" t="str">
        <f aca="false">IF(AND($S9155="VENCIDO",$K9155="KG",OR(Painel!$B$5="(Todos)",A9155=Painel!$B$5)*OR(Painel!$E$5="(Todos)",P9155=Painel!$E$5)),$J9155+ROW()/10000000,"")</f>
        <v/>
      </c>
    </row>
    <row r="9156" customFormat="false" ht="15" hidden="false" customHeight="false" outlineLevel="0" collapsed="false">
      <c r="A9156" s="29" t="s">
        <v>62</v>
      </c>
      <c r="B9156" s="29" t="s">
        <v>15772</v>
      </c>
      <c r="C9156" s="29" t="s">
        <v>351</v>
      </c>
      <c r="D9156" s="29" t="s">
        <v>15593</v>
      </c>
      <c r="E9156" s="29" t="n">
        <v>4</v>
      </c>
      <c r="F9156" s="29" t="s">
        <v>268</v>
      </c>
      <c r="G9156" s="29"/>
      <c r="H9156" s="30" t="n">
        <v>38.19</v>
      </c>
      <c r="I9156" s="31" t="n">
        <v>45899</v>
      </c>
      <c r="J9156" s="30" t="n">
        <v>38.19</v>
      </c>
      <c r="K9156" s="29" t="s">
        <v>120</v>
      </c>
      <c r="L9156" s="29" t="s">
        <v>13171</v>
      </c>
      <c r="M9156" s="29"/>
      <c r="N9156" s="29" t="s">
        <v>122</v>
      </c>
      <c r="O9156" s="31" t="n">
        <v>46448</v>
      </c>
      <c r="P9156" s="29" t="s">
        <v>123</v>
      </c>
      <c r="Q9156" s="29" t="n">
        <f aca="false">IFERROR(VALUE(L9156),"")</f>
        <v>386</v>
      </c>
      <c r="R9156" s="29" t="n">
        <f aca="true">IF(O9156="","",O9156-TODAY())</f>
        <v>163</v>
      </c>
      <c r="S9156" s="29" t="str">
        <f aca="false">IF(C9156="&lt;&lt; vazio &gt;&gt;","VAZIA",IF(AND(O9156&lt;&gt;"",R9156&lt;0),"VENCIDO",IF(AND(O9156&lt;&gt;"",R9156&lt;=Parametros!$B$10),"PRÓX. VENCIMENTO",IF(F9156="Q","QUALIDADE",IF(F9156="S","BLOQUEADO",IF(F9156="R","RESTRITO/DEVOLUÇÃO",IF(OR(N9156="QUAR",N9156="QRES"),"QUARENTENA",IF(OR(B9156="DESCARTE",B9156="DEVOLUÇÃO"),"DESCARTE/DEVOLUÇÃO",IF(AND(D9156="",K9156&lt;&gt;""),"SEM LOTE",IF(AND(Q9156&lt;&gt;"",Q9156&gt;=Parametros!$B$11),"PARADO/SEM GIRO","OK"))))))))))</f>
        <v>QUALIDADE</v>
      </c>
      <c r="T9156" s="29" t="str">
        <f aca="false">IF(AND($S9156="PARADO/SEM GIRO",$K9156="KG",OR(Painel!$B$5="(Todos)",A9156=Painel!$B$5)*OR(Painel!$E$5="(Todos)",P9156=Painel!$E$5)),$J9156+ROW()/10000000,"")</f>
        <v/>
      </c>
      <c r="U9156" s="29" t="str">
        <f aca="false">IF(AND($S9156="VENCIDO",$K9156="KG",OR(Painel!$B$5="(Todos)",A9156=Painel!$B$5)*OR(Painel!$E$5="(Todos)",P9156=Painel!$E$5)),$J9156+ROW()/10000000,"")</f>
        <v/>
      </c>
    </row>
    <row r="9157" customFormat="false" ht="15" hidden="false" customHeight="false" outlineLevel="0" collapsed="false">
      <c r="A9157" s="29" t="s">
        <v>62</v>
      </c>
      <c r="B9157" s="29" t="s">
        <v>15772</v>
      </c>
      <c r="C9157" s="29" t="s">
        <v>594</v>
      </c>
      <c r="D9157" s="29" t="s">
        <v>15773</v>
      </c>
      <c r="E9157" s="29" t="n">
        <v>4</v>
      </c>
      <c r="F9157" s="29" t="s">
        <v>268</v>
      </c>
      <c r="G9157" s="29"/>
      <c r="H9157" s="30" t="n">
        <v>15</v>
      </c>
      <c r="I9157" s="31" t="n">
        <v>45770</v>
      </c>
      <c r="J9157" s="30" t="n">
        <v>15</v>
      </c>
      <c r="K9157" s="29" t="s">
        <v>120</v>
      </c>
      <c r="L9157" s="29" t="s">
        <v>15762</v>
      </c>
      <c r="M9157" s="29"/>
      <c r="N9157" s="29" t="s">
        <v>122</v>
      </c>
      <c r="O9157" s="31" t="n">
        <v>46297</v>
      </c>
      <c r="P9157" s="29" t="s">
        <v>123</v>
      </c>
      <c r="Q9157" s="29" t="n">
        <f aca="false">IFERROR(VALUE(L9157),"")</f>
        <v>515</v>
      </c>
      <c r="R9157" s="29" t="n">
        <f aca="true">IF(O9157="","",O9157-TODAY())</f>
        <v>12</v>
      </c>
      <c r="S9157" s="29" t="str">
        <f aca="false">IF(C9157="&lt;&lt; vazio &gt;&gt;","VAZIA",IF(AND(O9157&lt;&gt;"",R9157&lt;0),"VENCIDO",IF(AND(O9157&lt;&gt;"",R9157&lt;=Parametros!$B$10),"PRÓX. VENCIMENTO",IF(F9157="Q","QUALIDADE",IF(F9157="S","BLOQUEADO",IF(F9157="R","RESTRITO/DEVOLUÇÃO",IF(OR(N9157="QUAR",N9157="QRES"),"QUARENTENA",IF(OR(B9157="DESCARTE",B9157="DEVOLUÇÃO"),"DESCARTE/DEVOLUÇÃO",IF(AND(D9157="",K9157&lt;&gt;""),"SEM LOTE",IF(AND(Q9157&lt;&gt;"",Q9157&gt;=Parametros!$B$11),"PARADO/SEM GIRO","OK"))))))))))</f>
        <v>PRÓX. VENCIMENTO</v>
      </c>
      <c r="T9157" s="29" t="str">
        <f aca="false">IF(AND($S9157="PARADO/SEM GIRO",$K9157="KG",OR(Painel!$B$5="(Todos)",A9157=Painel!$B$5)*OR(Painel!$E$5="(Todos)",P9157=Painel!$E$5)),$J9157+ROW()/10000000,"")</f>
        <v/>
      </c>
      <c r="U9157" s="29" t="str">
        <f aca="false">IF(AND($S9157="VENCIDO",$K9157="KG",OR(Painel!$B$5="(Todos)",A9157=Painel!$B$5)*OR(Painel!$E$5="(Todos)",P9157=Painel!$E$5)),$J9157+ROW()/10000000,"")</f>
        <v/>
      </c>
    </row>
    <row r="9158" customFormat="false" ht="15" hidden="false" customHeight="false" outlineLevel="0" collapsed="false">
      <c r="A9158" s="29" t="s">
        <v>62</v>
      </c>
      <c r="B9158" s="29" t="s">
        <v>15772</v>
      </c>
      <c r="C9158" s="29" t="s">
        <v>1259</v>
      </c>
      <c r="D9158" s="29" t="s">
        <v>1260</v>
      </c>
      <c r="E9158" s="29" t="n">
        <v>4</v>
      </c>
      <c r="F9158" s="29" t="s">
        <v>137</v>
      </c>
      <c r="G9158" s="29"/>
      <c r="H9158" s="30" t="n">
        <v>6</v>
      </c>
      <c r="I9158" s="31" t="n">
        <v>45860</v>
      </c>
      <c r="J9158" s="30" t="n">
        <v>6</v>
      </c>
      <c r="K9158" s="29" t="s">
        <v>120</v>
      </c>
      <c r="L9158" s="29" t="s">
        <v>15774</v>
      </c>
      <c r="M9158" s="29"/>
      <c r="N9158" s="29" t="s">
        <v>122</v>
      </c>
      <c r="O9158" s="31" t="n">
        <v>46293</v>
      </c>
      <c r="P9158" s="29" t="s">
        <v>123</v>
      </c>
      <c r="Q9158" s="29" t="n">
        <f aca="false">IFERROR(VALUE(L9158),"")</f>
        <v>425</v>
      </c>
      <c r="R9158" s="29" t="n">
        <f aca="true">IF(O9158="","",O9158-TODAY())</f>
        <v>8</v>
      </c>
      <c r="S9158" s="29" t="str">
        <f aca="false">IF(C9158="&lt;&lt; vazio &gt;&gt;","VAZIA",IF(AND(O9158&lt;&gt;"",R9158&lt;0),"VENCIDO",IF(AND(O9158&lt;&gt;"",R9158&lt;=Parametros!$B$10),"PRÓX. VENCIMENTO",IF(F9158="Q","QUALIDADE",IF(F9158="S","BLOQUEADO",IF(F9158="R","RESTRITO/DEVOLUÇÃO",IF(OR(N9158="QUAR",N9158="QRES"),"QUARENTENA",IF(OR(B9158="DESCARTE",B9158="DEVOLUÇÃO"),"DESCARTE/DEVOLUÇÃO",IF(AND(D9158="",K9158&lt;&gt;""),"SEM LOTE",IF(AND(Q9158&lt;&gt;"",Q9158&gt;=Parametros!$B$11),"PARADO/SEM GIRO","OK"))))))))))</f>
        <v>PRÓX. VENCIMENTO</v>
      </c>
      <c r="T9158" s="29" t="str">
        <f aca="false">IF(AND($S9158="PARADO/SEM GIRO",$K9158="KG",OR(Painel!$B$5="(Todos)",A9158=Painel!$B$5)*OR(Painel!$E$5="(Todos)",P9158=Painel!$E$5)),$J9158+ROW()/10000000,"")</f>
        <v/>
      </c>
      <c r="U9158" s="29" t="str">
        <f aca="false">IF(AND($S9158="VENCIDO",$K9158="KG",OR(Painel!$B$5="(Todos)",A9158=Painel!$B$5)*OR(Painel!$E$5="(Todos)",P9158=Painel!$E$5)),$J9158+ROW()/10000000,"")</f>
        <v/>
      </c>
    </row>
    <row r="9159" customFormat="false" ht="15" hidden="false" customHeight="false" outlineLevel="0" collapsed="false">
      <c r="A9159" s="29" t="s">
        <v>62</v>
      </c>
      <c r="B9159" s="29" t="s">
        <v>15775</v>
      </c>
      <c r="C9159" s="29" t="s">
        <v>348</v>
      </c>
      <c r="D9159" s="29" t="s">
        <v>15759</v>
      </c>
      <c r="E9159" s="29" t="n">
        <v>8</v>
      </c>
      <c r="F9159" s="29" t="s">
        <v>137</v>
      </c>
      <c r="G9159" s="29"/>
      <c r="H9159" s="30" t="n">
        <v>18.09</v>
      </c>
      <c r="I9159" s="31" t="n">
        <v>45730</v>
      </c>
      <c r="J9159" s="30" t="n">
        <v>18.09</v>
      </c>
      <c r="K9159" s="29" t="s">
        <v>120</v>
      </c>
      <c r="L9159" s="29" t="s">
        <v>15765</v>
      </c>
      <c r="M9159" s="29"/>
      <c r="N9159" s="29" t="s">
        <v>122</v>
      </c>
      <c r="O9159" s="31" t="n">
        <v>46295</v>
      </c>
      <c r="P9159" s="29" t="s">
        <v>123</v>
      </c>
      <c r="Q9159" s="29" t="n">
        <f aca="false">IFERROR(VALUE(L9159),"")</f>
        <v>555</v>
      </c>
      <c r="R9159" s="29" t="n">
        <f aca="true">IF(O9159="","",O9159-TODAY())</f>
        <v>10</v>
      </c>
      <c r="S9159" s="29" t="str">
        <f aca="false">IF(C9159="&lt;&lt; vazio &gt;&gt;","VAZIA",IF(AND(O9159&lt;&gt;"",R9159&lt;0),"VENCIDO",IF(AND(O9159&lt;&gt;"",R9159&lt;=Parametros!$B$10),"PRÓX. VENCIMENTO",IF(F9159="Q","QUALIDADE",IF(F9159="S","BLOQUEADO",IF(F9159="R","RESTRITO/DEVOLUÇÃO",IF(OR(N9159="QUAR",N9159="QRES"),"QUARENTENA",IF(OR(B9159="DESCARTE",B9159="DEVOLUÇÃO"),"DESCARTE/DEVOLUÇÃO",IF(AND(D9159="",K9159&lt;&gt;""),"SEM LOTE",IF(AND(Q9159&lt;&gt;"",Q9159&gt;=Parametros!$B$11),"PARADO/SEM GIRO","OK"))))))))))</f>
        <v>PRÓX. VENCIMENTO</v>
      </c>
      <c r="T9159" s="29" t="str">
        <f aca="false">IF(AND($S9159="PARADO/SEM GIRO",$K9159="KG",OR(Painel!$B$5="(Todos)",A9159=Painel!$B$5)*OR(Painel!$E$5="(Todos)",P9159=Painel!$E$5)),$J9159+ROW()/10000000,"")</f>
        <v/>
      </c>
      <c r="U9159" s="29" t="str">
        <f aca="false">IF(AND($S9159="VENCIDO",$K9159="KG",OR(Painel!$B$5="(Todos)",A9159=Painel!$B$5)*OR(Painel!$E$5="(Todos)",P9159=Painel!$E$5)),$J9159+ROW()/10000000,"")</f>
        <v/>
      </c>
    </row>
    <row r="9160" customFormat="false" ht="15" hidden="false" customHeight="false" outlineLevel="0" collapsed="false">
      <c r="A9160" s="29" t="s">
        <v>62</v>
      </c>
      <c r="B9160" s="29" t="s">
        <v>15775</v>
      </c>
      <c r="C9160" s="29" t="s">
        <v>177</v>
      </c>
      <c r="D9160" s="29" t="s">
        <v>270</v>
      </c>
      <c r="E9160" s="29" t="n">
        <v>8</v>
      </c>
      <c r="F9160" s="29" t="s">
        <v>137</v>
      </c>
      <c r="G9160" s="29"/>
      <c r="H9160" s="30" t="n">
        <v>10.05</v>
      </c>
      <c r="I9160" s="31" t="n">
        <v>46198</v>
      </c>
      <c r="J9160" s="30" t="n">
        <v>10.05</v>
      </c>
      <c r="K9160" s="29" t="s">
        <v>120</v>
      </c>
      <c r="L9160" s="29" t="s">
        <v>2566</v>
      </c>
      <c r="M9160" s="29"/>
      <c r="N9160" s="29" t="s">
        <v>134</v>
      </c>
      <c r="O9160" s="31" t="n">
        <v>46309</v>
      </c>
      <c r="P9160" s="29" t="s">
        <v>123</v>
      </c>
      <c r="Q9160" s="29" t="n">
        <f aca="false">IFERROR(VALUE(L9160),"")</f>
        <v>87</v>
      </c>
      <c r="R9160" s="29" t="n">
        <f aca="true">IF(O9160="","",O9160-TODAY())</f>
        <v>24</v>
      </c>
      <c r="S9160" s="29" t="str">
        <f aca="false">IF(C9160="&lt;&lt; vazio &gt;&gt;","VAZIA",IF(AND(O9160&lt;&gt;"",R9160&lt;0),"VENCIDO",IF(AND(O9160&lt;&gt;"",R9160&lt;=Parametros!$B$10),"PRÓX. VENCIMENTO",IF(F9160="Q","QUALIDADE",IF(F9160="S","BLOQUEADO",IF(F9160="R","RESTRITO/DEVOLUÇÃO",IF(OR(N9160="QUAR",N9160="QRES"),"QUARENTENA",IF(OR(B9160="DESCARTE",B9160="DEVOLUÇÃO"),"DESCARTE/DEVOLUÇÃO",IF(AND(D9160="",K9160&lt;&gt;""),"SEM LOTE",IF(AND(Q9160&lt;&gt;"",Q9160&gt;=Parametros!$B$11),"PARADO/SEM GIRO","OK"))))))))))</f>
        <v>PRÓX. VENCIMENTO</v>
      </c>
      <c r="T9160" s="29" t="str">
        <f aca="false">IF(AND($S9160="PARADO/SEM GIRO",$K9160="KG",OR(Painel!$B$5="(Todos)",A9160=Painel!$B$5)*OR(Painel!$E$5="(Todos)",P9160=Painel!$E$5)),$J9160+ROW()/10000000,"")</f>
        <v/>
      </c>
      <c r="U9160" s="29" t="str">
        <f aca="false">IF(AND($S9160="VENCIDO",$K9160="KG",OR(Painel!$B$5="(Todos)",A9160=Painel!$B$5)*OR(Painel!$E$5="(Todos)",P9160=Painel!$E$5)),$J9160+ROW()/10000000,"")</f>
        <v/>
      </c>
    </row>
    <row r="9161" customFormat="false" ht="15" hidden="false" customHeight="false" outlineLevel="0" collapsed="false">
      <c r="A9161" s="29" t="s">
        <v>62</v>
      </c>
      <c r="B9161" s="29" t="s">
        <v>15775</v>
      </c>
      <c r="C9161" s="29" t="s">
        <v>351</v>
      </c>
      <c r="D9161" s="29" t="s">
        <v>7206</v>
      </c>
      <c r="E9161" s="29" t="n">
        <v>8</v>
      </c>
      <c r="F9161" s="29" t="s">
        <v>137</v>
      </c>
      <c r="G9161" s="29"/>
      <c r="H9161" s="30" t="n">
        <v>18.09</v>
      </c>
      <c r="I9161" s="31" t="n">
        <v>45730</v>
      </c>
      <c r="J9161" s="30" t="n">
        <v>18.09</v>
      </c>
      <c r="K9161" s="29" t="s">
        <v>120</v>
      </c>
      <c r="L9161" s="29" t="s">
        <v>15765</v>
      </c>
      <c r="M9161" s="29"/>
      <c r="N9161" s="29" t="s">
        <v>122</v>
      </c>
      <c r="O9161" s="31" t="n">
        <v>46297</v>
      </c>
      <c r="P9161" s="29" t="s">
        <v>123</v>
      </c>
      <c r="Q9161" s="29" t="n">
        <f aca="false">IFERROR(VALUE(L9161),"")</f>
        <v>555</v>
      </c>
      <c r="R9161" s="29" t="n">
        <f aca="true">IF(O9161="","",O9161-TODAY())</f>
        <v>12</v>
      </c>
      <c r="S9161" s="29" t="str">
        <f aca="false">IF(C9161="&lt;&lt; vazio &gt;&gt;","VAZIA",IF(AND(O9161&lt;&gt;"",R9161&lt;0),"VENCIDO",IF(AND(O9161&lt;&gt;"",R9161&lt;=Parametros!$B$10),"PRÓX. VENCIMENTO",IF(F9161="Q","QUALIDADE",IF(F9161="S","BLOQUEADO",IF(F9161="R","RESTRITO/DEVOLUÇÃO",IF(OR(N9161="QUAR",N9161="QRES"),"QUARENTENA",IF(OR(B9161="DESCARTE",B9161="DEVOLUÇÃO"),"DESCARTE/DEVOLUÇÃO",IF(AND(D9161="",K9161&lt;&gt;""),"SEM LOTE",IF(AND(Q9161&lt;&gt;"",Q9161&gt;=Parametros!$B$11),"PARADO/SEM GIRO","OK"))))))))))</f>
        <v>PRÓX. VENCIMENTO</v>
      </c>
      <c r="T9161" s="29" t="str">
        <f aca="false">IF(AND($S9161="PARADO/SEM GIRO",$K9161="KG",OR(Painel!$B$5="(Todos)",A9161=Painel!$B$5)*OR(Painel!$E$5="(Todos)",P9161=Painel!$E$5)),$J9161+ROW()/10000000,"")</f>
        <v/>
      </c>
      <c r="U9161" s="29" t="str">
        <f aca="false">IF(AND($S9161="VENCIDO",$K9161="KG",OR(Painel!$B$5="(Todos)",A9161=Painel!$B$5)*OR(Painel!$E$5="(Todos)",P9161=Painel!$E$5)),$J9161+ROW()/10000000,"")</f>
        <v/>
      </c>
    </row>
    <row r="9162" customFormat="false" ht="15" hidden="false" customHeight="false" outlineLevel="0" collapsed="false">
      <c r="A9162" s="29" t="s">
        <v>62</v>
      </c>
      <c r="B9162" s="29" t="s">
        <v>15775</v>
      </c>
      <c r="C9162" s="29" t="s">
        <v>351</v>
      </c>
      <c r="D9162" s="29" t="s">
        <v>15776</v>
      </c>
      <c r="E9162" s="29" t="n">
        <v>8</v>
      </c>
      <c r="F9162" s="29" t="s">
        <v>137</v>
      </c>
      <c r="G9162" s="29"/>
      <c r="H9162" s="30" t="n">
        <v>12.06</v>
      </c>
      <c r="I9162" s="31" t="n">
        <v>46077</v>
      </c>
      <c r="J9162" s="30" t="n">
        <v>12.06</v>
      </c>
      <c r="K9162" s="29" t="s">
        <v>120</v>
      </c>
      <c r="L9162" s="29" t="s">
        <v>11422</v>
      </c>
      <c r="M9162" s="29"/>
      <c r="N9162" s="29" t="s">
        <v>122</v>
      </c>
      <c r="O9162" s="31" t="n">
        <v>46303</v>
      </c>
      <c r="P9162" s="29" t="s">
        <v>123</v>
      </c>
      <c r="Q9162" s="29" t="n">
        <f aca="false">IFERROR(VALUE(L9162),"")</f>
        <v>208</v>
      </c>
      <c r="R9162" s="29" t="n">
        <f aca="true">IF(O9162="","",O9162-TODAY())</f>
        <v>18</v>
      </c>
      <c r="S9162" s="29" t="str">
        <f aca="false">IF(C9162="&lt;&lt; vazio &gt;&gt;","VAZIA",IF(AND(O9162&lt;&gt;"",R9162&lt;0),"VENCIDO",IF(AND(O9162&lt;&gt;"",R9162&lt;=Parametros!$B$10),"PRÓX. VENCIMENTO",IF(F9162="Q","QUALIDADE",IF(F9162="S","BLOQUEADO",IF(F9162="R","RESTRITO/DEVOLUÇÃO",IF(OR(N9162="QUAR",N9162="QRES"),"QUARENTENA",IF(OR(B9162="DESCARTE",B9162="DEVOLUÇÃO"),"DESCARTE/DEVOLUÇÃO",IF(AND(D9162="",K9162&lt;&gt;""),"SEM LOTE",IF(AND(Q9162&lt;&gt;"",Q9162&gt;=Parametros!$B$11),"PARADO/SEM GIRO","OK"))))))))))</f>
        <v>PRÓX. VENCIMENTO</v>
      </c>
      <c r="T9162" s="29" t="str">
        <f aca="false">IF(AND($S9162="PARADO/SEM GIRO",$K9162="KG",OR(Painel!$B$5="(Todos)",A9162=Painel!$B$5)*OR(Painel!$E$5="(Todos)",P9162=Painel!$E$5)),$J9162+ROW()/10000000,"")</f>
        <v/>
      </c>
      <c r="U9162" s="29" t="str">
        <f aca="false">IF(AND($S9162="VENCIDO",$K9162="KG",OR(Painel!$B$5="(Todos)",A9162=Painel!$B$5)*OR(Painel!$E$5="(Todos)",P9162=Painel!$E$5)),$J9162+ROW()/10000000,"")</f>
        <v/>
      </c>
    </row>
    <row r="9163" customFormat="false" ht="15" hidden="false" customHeight="false" outlineLevel="0" collapsed="false">
      <c r="A9163" s="29" t="s">
        <v>62</v>
      </c>
      <c r="B9163" s="29" t="s">
        <v>15775</v>
      </c>
      <c r="C9163" s="29" t="s">
        <v>351</v>
      </c>
      <c r="D9163" s="29" t="s">
        <v>15592</v>
      </c>
      <c r="E9163" s="29" t="n">
        <v>8</v>
      </c>
      <c r="F9163" s="29" t="s">
        <v>268</v>
      </c>
      <c r="G9163" s="29"/>
      <c r="H9163" s="30" t="n">
        <v>20.1</v>
      </c>
      <c r="I9163" s="31" t="n">
        <v>45899</v>
      </c>
      <c r="J9163" s="30" t="n">
        <v>20.1</v>
      </c>
      <c r="K9163" s="29" t="s">
        <v>120</v>
      </c>
      <c r="L9163" s="29" t="s">
        <v>13171</v>
      </c>
      <c r="M9163" s="29"/>
      <c r="N9163" s="29" t="s">
        <v>122</v>
      </c>
      <c r="O9163" s="31" t="n">
        <v>46304</v>
      </c>
      <c r="P9163" s="29" t="s">
        <v>123</v>
      </c>
      <c r="Q9163" s="29" t="n">
        <f aca="false">IFERROR(VALUE(L9163),"")</f>
        <v>386</v>
      </c>
      <c r="R9163" s="29" t="n">
        <f aca="true">IF(O9163="","",O9163-TODAY())</f>
        <v>19</v>
      </c>
      <c r="S9163" s="29" t="str">
        <f aca="false">IF(C9163="&lt;&lt; vazio &gt;&gt;","VAZIA",IF(AND(O9163&lt;&gt;"",R9163&lt;0),"VENCIDO",IF(AND(O9163&lt;&gt;"",R9163&lt;=Parametros!$B$10),"PRÓX. VENCIMENTO",IF(F9163="Q","QUALIDADE",IF(F9163="S","BLOQUEADO",IF(F9163="R","RESTRITO/DEVOLUÇÃO",IF(OR(N9163="QUAR",N9163="QRES"),"QUARENTENA",IF(OR(B9163="DESCARTE",B9163="DEVOLUÇÃO"),"DESCARTE/DEVOLUÇÃO",IF(AND(D9163="",K9163&lt;&gt;""),"SEM LOTE",IF(AND(Q9163&lt;&gt;"",Q9163&gt;=Parametros!$B$11),"PARADO/SEM GIRO","OK"))))))))))</f>
        <v>PRÓX. VENCIMENTO</v>
      </c>
      <c r="T9163" s="29" t="str">
        <f aca="false">IF(AND($S9163="PARADO/SEM GIRO",$K9163="KG",OR(Painel!$B$5="(Todos)",A9163=Painel!$B$5)*OR(Painel!$E$5="(Todos)",P9163=Painel!$E$5)),$J9163+ROW()/10000000,"")</f>
        <v/>
      </c>
      <c r="U9163" s="29" t="str">
        <f aca="false">IF(AND($S9163="VENCIDO",$K9163="KG",OR(Painel!$B$5="(Todos)",A9163=Painel!$B$5)*OR(Painel!$E$5="(Todos)",P9163=Painel!$E$5)),$J9163+ROW()/10000000,"")</f>
        <v/>
      </c>
    </row>
    <row r="9164" customFormat="false" ht="15" hidden="false" customHeight="false" outlineLevel="0" collapsed="false">
      <c r="A9164" s="29" t="s">
        <v>62</v>
      </c>
      <c r="B9164" s="29" t="s">
        <v>15775</v>
      </c>
      <c r="C9164" s="29" t="s">
        <v>351</v>
      </c>
      <c r="D9164" s="29" t="s">
        <v>15777</v>
      </c>
      <c r="E9164" s="29" t="n">
        <v>8</v>
      </c>
      <c r="F9164" s="29" t="s">
        <v>268</v>
      </c>
      <c r="G9164" s="29"/>
      <c r="H9164" s="30" t="n">
        <v>20.1</v>
      </c>
      <c r="I9164" s="31" t="n">
        <v>45899</v>
      </c>
      <c r="J9164" s="30" t="n">
        <v>20.1</v>
      </c>
      <c r="K9164" s="29" t="s">
        <v>120</v>
      </c>
      <c r="L9164" s="29" t="s">
        <v>13171</v>
      </c>
      <c r="M9164" s="29"/>
      <c r="N9164" s="29" t="s">
        <v>122</v>
      </c>
      <c r="O9164" s="31" t="n">
        <v>46320</v>
      </c>
      <c r="P9164" s="29" t="s">
        <v>123</v>
      </c>
      <c r="Q9164" s="29" t="n">
        <f aca="false">IFERROR(VALUE(L9164),"")</f>
        <v>386</v>
      </c>
      <c r="R9164" s="29" t="n">
        <f aca="true">IF(O9164="","",O9164-TODAY())</f>
        <v>35</v>
      </c>
      <c r="S9164" s="29" t="str">
        <f aca="false">IF(C9164="&lt;&lt; vazio &gt;&gt;","VAZIA",IF(AND(O9164&lt;&gt;"",R9164&lt;0),"VENCIDO",IF(AND(O9164&lt;&gt;"",R9164&lt;=Parametros!$B$10),"PRÓX. VENCIMENTO",IF(F9164="Q","QUALIDADE",IF(F9164="S","BLOQUEADO",IF(F9164="R","RESTRITO/DEVOLUÇÃO",IF(OR(N9164="QUAR",N9164="QRES"),"QUARENTENA",IF(OR(B9164="DESCARTE",B9164="DEVOLUÇÃO"),"DESCARTE/DEVOLUÇÃO",IF(AND(D9164="",K9164&lt;&gt;""),"SEM LOTE",IF(AND(Q9164&lt;&gt;"",Q9164&gt;=Parametros!$B$11),"PARADO/SEM GIRO","OK"))))))))))</f>
        <v>PRÓX. VENCIMENTO</v>
      </c>
      <c r="T9164" s="29" t="str">
        <f aca="false">IF(AND($S9164="PARADO/SEM GIRO",$K9164="KG",OR(Painel!$B$5="(Todos)",A9164=Painel!$B$5)*OR(Painel!$E$5="(Todos)",P9164=Painel!$E$5)),$J9164+ROW()/10000000,"")</f>
        <v/>
      </c>
      <c r="U9164" s="29" t="str">
        <f aca="false">IF(AND($S9164="VENCIDO",$K9164="KG",OR(Painel!$B$5="(Todos)",A9164=Painel!$B$5)*OR(Painel!$E$5="(Todos)",P9164=Painel!$E$5)),$J9164+ROW()/10000000,"")</f>
        <v/>
      </c>
    </row>
    <row r="9165" customFormat="false" ht="15" hidden="false" customHeight="false" outlineLevel="0" collapsed="false">
      <c r="A9165" s="29" t="s">
        <v>62</v>
      </c>
      <c r="B9165" s="29" t="s">
        <v>15775</v>
      </c>
      <c r="C9165" s="29" t="s">
        <v>351</v>
      </c>
      <c r="D9165" s="29" t="s">
        <v>532</v>
      </c>
      <c r="E9165" s="29" t="n">
        <v>8</v>
      </c>
      <c r="F9165" s="29" t="s">
        <v>268</v>
      </c>
      <c r="G9165" s="29"/>
      <c r="H9165" s="30" t="n">
        <v>22.11</v>
      </c>
      <c r="I9165" s="31" t="n">
        <v>45899</v>
      </c>
      <c r="J9165" s="30" t="n">
        <v>22.11</v>
      </c>
      <c r="K9165" s="29" t="s">
        <v>120</v>
      </c>
      <c r="L9165" s="29" t="s">
        <v>13171</v>
      </c>
      <c r="M9165" s="29"/>
      <c r="N9165" s="29" t="s">
        <v>122</v>
      </c>
      <c r="O9165" s="31" t="n">
        <v>46475</v>
      </c>
      <c r="P9165" s="29" t="s">
        <v>123</v>
      </c>
      <c r="Q9165" s="29" t="n">
        <f aca="false">IFERROR(VALUE(L9165),"")</f>
        <v>386</v>
      </c>
      <c r="R9165" s="29" t="n">
        <f aca="true">IF(O9165="","",O9165-TODAY())</f>
        <v>190</v>
      </c>
      <c r="S9165" s="29" t="str">
        <f aca="false">IF(C9165="&lt;&lt; vazio &gt;&gt;","VAZIA",IF(AND(O9165&lt;&gt;"",R9165&lt;0),"VENCIDO",IF(AND(O9165&lt;&gt;"",R9165&lt;=Parametros!$B$10),"PRÓX. VENCIMENTO",IF(F9165="Q","QUALIDADE",IF(F9165="S","BLOQUEADO",IF(F9165="R","RESTRITO/DEVOLUÇÃO",IF(OR(N9165="QUAR",N9165="QRES"),"QUARENTENA",IF(OR(B9165="DESCARTE",B9165="DEVOLUÇÃO"),"DESCARTE/DEVOLUÇÃO",IF(AND(D9165="",K9165&lt;&gt;""),"SEM LOTE",IF(AND(Q9165&lt;&gt;"",Q9165&gt;=Parametros!$B$11),"PARADO/SEM GIRO","OK"))))))))))</f>
        <v>QUALIDADE</v>
      </c>
      <c r="T9165" s="29" t="str">
        <f aca="false">IF(AND($S9165="PARADO/SEM GIRO",$K9165="KG",OR(Painel!$B$5="(Todos)",A9165=Painel!$B$5)*OR(Painel!$E$5="(Todos)",P9165=Painel!$E$5)),$J9165+ROW()/10000000,"")</f>
        <v/>
      </c>
      <c r="U9165" s="29" t="str">
        <f aca="false">IF(AND($S9165="VENCIDO",$K9165="KG",OR(Painel!$B$5="(Todos)",A9165=Painel!$B$5)*OR(Painel!$E$5="(Todos)",P9165=Painel!$E$5)),$J9165+ROW()/10000000,"")</f>
        <v/>
      </c>
    </row>
    <row r="9166" customFormat="false" ht="15" hidden="false" customHeight="false" outlineLevel="0" collapsed="false">
      <c r="A9166" s="29" t="s">
        <v>62</v>
      </c>
      <c r="B9166" s="29" t="s">
        <v>15775</v>
      </c>
      <c r="C9166" s="29" t="s">
        <v>145</v>
      </c>
      <c r="D9166" s="29" t="s">
        <v>15763</v>
      </c>
      <c r="E9166" s="29" t="n">
        <v>8</v>
      </c>
      <c r="F9166" s="29" t="s">
        <v>268</v>
      </c>
      <c r="G9166" s="29"/>
      <c r="H9166" s="30" t="n">
        <v>18.09</v>
      </c>
      <c r="I9166" s="31" t="n">
        <v>45899</v>
      </c>
      <c r="J9166" s="30" t="n">
        <v>18.09</v>
      </c>
      <c r="K9166" s="29" t="s">
        <v>120</v>
      </c>
      <c r="L9166" s="29" t="s">
        <v>13171</v>
      </c>
      <c r="M9166" s="29"/>
      <c r="N9166" s="29" t="s">
        <v>122</v>
      </c>
      <c r="O9166" s="31" t="n">
        <v>46320</v>
      </c>
      <c r="P9166" s="29" t="s">
        <v>123</v>
      </c>
      <c r="Q9166" s="29" t="n">
        <f aca="false">IFERROR(VALUE(L9166),"")</f>
        <v>386</v>
      </c>
      <c r="R9166" s="29" t="n">
        <f aca="true">IF(O9166="","",O9166-TODAY())</f>
        <v>35</v>
      </c>
      <c r="S9166" s="29" t="str">
        <f aca="false">IF(C9166="&lt;&lt; vazio &gt;&gt;","VAZIA",IF(AND(O9166&lt;&gt;"",R9166&lt;0),"VENCIDO",IF(AND(O9166&lt;&gt;"",R9166&lt;=Parametros!$B$10),"PRÓX. VENCIMENTO",IF(F9166="Q","QUALIDADE",IF(F9166="S","BLOQUEADO",IF(F9166="R","RESTRITO/DEVOLUÇÃO",IF(OR(N9166="QUAR",N9166="QRES"),"QUARENTENA",IF(OR(B9166="DESCARTE",B9166="DEVOLUÇÃO"),"DESCARTE/DEVOLUÇÃO",IF(AND(D9166="",K9166&lt;&gt;""),"SEM LOTE",IF(AND(Q9166&lt;&gt;"",Q9166&gt;=Parametros!$B$11),"PARADO/SEM GIRO","OK"))))))))))</f>
        <v>PRÓX. VENCIMENTO</v>
      </c>
      <c r="T9166" s="29" t="str">
        <f aca="false">IF(AND($S9166="PARADO/SEM GIRO",$K9166="KG",OR(Painel!$B$5="(Todos)",A9166=Painel!$B$5)*OR(Painel!$E$5="(Todos)",P9166=Painel!$E$5)),$J9166+ROW()/10000000,"")</f>
        <v/>
      </c>
      <c r="U9166" s="29" t="str">
        <f aca="false">IF(AND($S9166="VENCIDO",$K9166="KG",OR(Painel!$B$5="(Todos)",A9166=Painel!$B$5)*OR(Painel!$E$5="(Todos)",P9166=Painel!$E$5)),$J9166+ROW()/10000000,"")</f>
        <v/>
      </c>
    </row>
    <row r="9167" customFormat="false" ht="15" hidden="false" customHeight="false" outlineLevel="0" collapsed="false">
      <c r="A9167" s="29" t="s">
        <v>62</v>
      </c>
      <c r="B9167" s="29" t="s">
        <v>15778</v>
      </c>
      <c r="C9167" s="29" t="s">
        <v>348</v>
      </c>
      <c r="D9167" s="29" t="s">
        <v>15779</v>
      </c>
      <c r="E9167" s="29" t="n">
        <v>23</v>
      </c>
      <c r="F9167" s="29" t="s">
        <v>268</v>
      </c>
      <c r="G9167" s="29"/>
      <c r="H9167" s="30" t="n">
        <v>14.07</v>
      </c>
      <c r="I9167" s="31" t="n">
        <v>46147</v>
      </c>
      <c r="J9167" s="30" t="n">
        <v>14.07</v>
      </c>
      <c r="K9167" s="29" t="s">
        <v>120</v>
      </c>
      <c r="L9167" s="29" t="s">
        <v>15780</v>
      </c>
      <c r="M9167" s="29"/>
      <c r="N9167" s="29" t="s">
        <v>122</v>
      </c>
      <c r="O9167" s="31" t="n">
        <v>46350</v>
      </c>
      <c r="P9167" s="29" t="s">
        <v>123</v>
      </c>
      <c r="Q9167" s="29" t="n">
        <f aca="false">IFERROR(VALUE(L9167),"")</f>
        <v>532</v>
      </c>
      <c r="R9167" s="29" t="n">
        <f aca="true">IF(O9167="","",O9167-TODAY())</f>
        <v>65</v>
      </c>
      <c r="S9167" s="29" t="str">
        <f aca="false">IF(C9167="&lt;&lt; vazio &gt;&gt;","VAZIA",IF(AND(O9167&lt;&gt;"",R9167&lt;0),"VENCIDO",IF(AND(O9167&lt;&gt;"",R9167&lt;=Parametros!$B$10),"PRÓX. VENCIMENTO",IF(F9167="Q","QUALIDADE",IF(F9167="S","BLOQUEADO",IF(F9167="R","RESTRITO/DEVOLUÇÃO",IF(OR(N9167="QUAR",N9167="QRES"),"QUARENTENA",IF(OR(B9167="DESCARTE",B9167="DEVOLUÇÃO"),"DESCARTE/DEVOLUÇÃO",IF(AND(D9167="",K9167&lt;&gt;""),"SEM LOTE",IF(AND(Q9167&lt;&gt;"",Q9167&gt;=Parametros!$B$11),"PARADO/SEM GIRO","OK"))))))))))</f>
        <v>QUALIDADE</v>
      </c>
      <c r="T9167" s="29" t="str">
        <f aca="false">IF(AND($S9167="PARADO/SEM GIRO",$K9167="KG",OR(Painel!$B$5="(Todos)",A9167=Painel!$B$5)*OR(Painel!$E$5="(Todos)",P9167=Painel!$E$5)),$J9167+ROW()/10000000,"")</f>
        <v/>
      </c>
      <c r="U9167" s="29" t="str">
        <f aca="false">IF(AND($S9167="VENCIDO",$K9167="KG",OR(Painel!$B$5="(Todos)",A9167=Painel!$B$5)*OR(Painel!$E$5="(Todos)",P9167=Painel!$E$5)),$J9167+ROW()/10000000,"")</f>
        <v/>
      </c>
    </row>
    <row r="9168" customFormat="false" ht="15" hidden="false" customHeight="false" outlineLevel="0" collapsed="false">
      <c r="A9168" s="29" t="s">
        <v>62</v>
      </c>
      <c r="B9168" s="29" t="s">
        <v>15778</v>
      </c>
      <c r="C9168" s="29" t="s">
        <v>348</v>
      </c>
      <c r="D9168" s="29" t="s">
        <v>7491</v>
      </c>
      <c r="E9168" s="29" t="n">
        <v>23</v>
      </c>
      <c r="F9168" s="29" t="s">
        <v>137</v>
      </c>
      <c r="G9168" s="29"/>
      <c r="H9168" s="30" t="n">
        <v>20.1</v>
      </c>
      <c r="I9168" s="31" t="n">
        <v>46077</v>
      </c>
      <c r="J9168" s="30" t="n">
        <v>20.1</v>
      </c>
      <c r="K9168" s="29" t="s">
        <v>120</v>
      </c>
      <c r="L9168" s="29" t="s">
        <v>11422</v>
      </c>
      <c r="M9168" s="29"/>
      <c r="N9168" s="29" t="s">
        <v>122</v>
      </c>
      <c r="O9168" s="31" t="n">
        <v>46513</v>
      </c>
      <c r="P9168" s="29" t="s">
        <v>123</v>
      </c>
      <c r="Q9168" s="29" t="n">
        <f aca="false">IFERROR(VALUE(L9168),"")</f>
        <v>208</v>
      </c>
      <c r="R9168" s="29" t="n">
        <f aca="true">IF(O9168="","",O9168-TODAY())</f>
        <v>228</v>
      </c>
      <c r="S9168" s="29" t="str">
        <f aca="false">IF(C9168="&lt;&lt; vazio &gt;&gt;","VAZIA",IF(AND(O9168&lt;&gt;"",R9168&lt;0),"VENCIDO",IF(AND(O9168&lt;&gt;"",R9168&lt;=Parametros!$B$10),"PRÓX. VENCIMENTO",IF(F9168="Q","QUALIDADE",IF(F9168="S","BLOQUEADO",IF(F9168="R","RESTRITO/DEVOLUÇÃO",IF(OR(N9168="QUAR",N9168="QRES"),"QUARENTENA",IF(OR(B9168="DESCARTE",B9168="DEVOLUÇÃO"),"DESCARTE/DEVOLUÇÃO",IF(AND(D9168="",K9168&lt;&gt;""),"SEM LOTE",IF(AND(Q9168&lt;&gt;"",Q9168&gt;=Parametros!$B$11),"PARADO/SEM GIRO","OK"))))))))))</f>
        <v>BLOQUEADO</v>
      </c>
      <c r="T9168" s="29" t="str">
        <f aca="false">IF(AND($S9168="PARADO/SEM GIRO",$K9168="KG",OR(Painel!$B$5="(Todos)",A9168=Painel!$B$5)*OR(Painel!$E$5="(Todos)",P9168=Painel!$E$5)),$J9168+ROW()/10000000,"")</f>
        <v/>
      </c>
      <c r="U9168" s="29" t="str">
        <f aca="false">IF(AND($S9168="VENCIDO",$K9168="KG",OR(Painel!$B$5="(Todos)",A9168=Painel!$B$5)*OR(Painel!$E$5="(Todos)",P9168=Painel!$E$5)),$J9168+ROW()/10000000,"")</f>
        <v/>
      </c>
    </row>
    <row r="9169" customFormat="false" ht="15" hidden="false" customHeight="false" outlineLevel="0" collapsed="false">
      <c r="A9169" s="29" t="s">
        <v>62</v>
      </c>
      <c r="B9169" s="29" t="s">
        <v>15778</v>
      </c>
      <c r="C9169" s="29" t="s">
        <v>5457</v>
      </c>
      <c r="D9169" s="29" t="s">
        <v>15781</v>
      </c>
      <c r="E9169" s="29" t="n">
        <v>23</v>
      </c>
      <c r="F9169" s="29"/>
      <c r="G9169" s="29"/>
      <c r="H9169" s="30" t="n">
        <v>20</v>
      </c>
      <c r="I9169" s="31" t="n">
        <v>46247</v>
      </c>
      <c r="J9169" s="30" t="n">
        <v>20</v>
      </c>
      <c r="K9169" s="29" t="s">
        <v>120</v>
      </c>
      <c r="L9169" s="29" t="s">
        <v>1719</v>
      </c>
      <c r="M9169" s="29"/>
      <c r="N9169" s="29" t="s">
        <v>122</v>
      </c>
      <c r="O9169" s="31" t="n">
        <v>46818</v>
      </c>
      <c r="P9169" s="29" t="s">
        <v>123</v>
      </c>
      <c r="Q9169" s="29" t="n">
        <f aca="false">IFERROR(VALUE(L9169),"")</f>
        <v>38</v>
      </c>
      <c r="R9169" s="29" t="n">
        <f aca="true">IF(O9169="","",O9169-TODAY())</f>
        <v>533</v>
      </c>
      <c r="S9169" s="29" t="str">
        <f aca="false">IF(C9169="&lt;&lt; vazio &gt;&gt;","VAZIA",IF(AND(O9169&lt;&gt;"",R9169&lt;0),"VENCIDO",IF(AND(O9169&lt;&gt;"",R9169&lt;=Parametros!$B$10),"PRÓX. VENCIMENTO",IF(F9169="Q","QUALIDADE",IF(F9169="S","BLOQUEADO",IF(F9169="R","RESTRITO/DEVOLUÇÃO",IF(OR(N9169="QUAR",N9169="QRES"),"QUARENTENA",IF(OR(B9169="DESCARTE",B9169="DEVOLUÇÃO"),"DESCARTE/DEVOLUÇÃO",IF(AND(D9169="",K9169&lt;&gt;""),"SEM LOTE",IF(AND(Q9169&lt;&gt;"",Q9169&gt;=Parametros!$B$11),"PARADO/SEM GIRO","OK"))))))))))</f>
        <v>OK</v>
      </c>
      <c r="T9169" s="29" t="str">
        <f aca="false">IF(AND($S9169="PARADO/SEM GIRO",$K9169="KG",OR(Painel!$B$5="(Todos)",A9169=Painel!$B$5)*OR(Painel!$E$5="(Todos)",P9169=Painel!$E$5)),$J9169+ROW()/10000000,"")</f>
        <v/>
      </c>
      <c r="U9169" s="29" t="str">
        <f aca="false">IF(AND($S9169="VENCIDO",$K9169="KG",OR(Painel!$B$5="(Todos)",A9169=Painel!$B$5)*OR(Painel!$E$5="(Todos)",P9169=Painel!$E$5)),$J9169+ROW()/10000000,"")</f>
        <v/>
      </c>
    </row>
    <row r="9170" customFormat="false" ht="15" hidden="false" customHeight="false" outlineLevel="0" collapsed="false">
      <c r="A9170" s="29" t="s">
        <v>62</v>
      </c>
      <c r="B9170" s="29" t="s">
        <v>15778</v>
      </c>
      <c r="C9170" s="29" t="s">
        <v>142</v>
      </c>
      <c r="D9170" s="29" t="s">
        <v>15760</v>
      </c>
      <c r="E9170" s="29" t="n">
        <v>23</v>
      </c>
      <c r="F9170" s="29"/>
      <c r="G9170" s="29"/>
      <c r="H9170" s="30" t="n">
        <v>2.8</v>
      </c>
      <c r="I9170" s="31" t="n">
        <v>46188</v>
      </c>
      <c r="J9170" s="30" t="n">
        <v>2.8</v>
      </c>
      <c r="K9170" s="29" t="s">
        <v>120</v>
      </c>
      <c r="L9170" s="29" t="s">
        <v>5883</v>
      </c>
      <c r="M9170" s="29"/>
      <c r="N9170" s="29" t="s">
        <v>122</v>
      </c>
      <c r="O9170" s="31" t="n">
        <v>46480</v>
      </c>
      <c r="P9170" s="29" t="s">
        <v>123</v>
      </c>
      <c r="Q9170" s="29" t="n">
        <f aca="false">IFERROR(VALUE(L9170),"")</f>
        <v>97</v>
      </c>
      <c r="R9170" s="29" t="n">
        <f aca="true">IF(O9170="","",O9170-TODAY())</f>
        <v>195</v>
      </c>
      <c r="S9170" s="29" t="str">
        <f aca="false">IF(C9170="&lt;&lt; vazio &gt;&gt;","VAZIA",IF(AND(O9170&lt;&gt;"",R9170&lt;0),"VENCIDO",IF(AND(O9170&lt;&gt;"",R9170&lt;=Parametros!$B$10),"PRÓX. VENCIMENTO",IF(F9170="Q","QUALIDADE",IF(F9170="S","BLOQUEADO",IF(F9170="R","RESTRITO/DEVOLUÇÃO",IF(OR(N9170="QUAR",N9170="QRES"),"QUARENTENA",IF(OR(B9170="DESCARTE",B9170="DEVOLUÇÃO"),"DESCARTE/DEVOLUÇÃO",IF(AND(D9170="",K9170&lt;&gt;""),"SEM LOTE",IF(AND(Q9170&lt;&gt;"",Q9170&gt;=Parametros!$B$11),"PARADO/SEM GIRO","OK"))))))))))</f>
        <v>PARADO/SEM GIRO</v>
      </c>
      <c r="T9170" s="29" t="n">
        <f aca="false">IF(AND($S9170="PARADO/SEM GIRO",$K9170="KG",OR(Painel!$B$5="(Todos)",A9170=Painel!$B$5)*OR(Painel!$E$5="(Todos)",P9170=Painel!$E$5)),$J9170+ROW()/10000000,"")</f>
        <v>2.800917</v>
      </c>
      <c r="U9170" s="29" t="str">
        <f aca="false">IF(AND($S9170="VENCIDO",$K9170="KG",OR(Painel!$B$5="(Todos)",A9170=Painel!$B$5)*OR(Painel!$E$5="(Todos)",P9170=Painel!$E$5)),$J9170+ROW()/10000000,"")</f>
        <v/>
      </c>
    </row>
    <row r="9171" customFormat="false" ht="15" hidden="false" customHeight="false" outlineLevel="0" collapsed="false">
      <c r="A9171" s="29" t="s">
        <v>62</v>
      </c>
      <c r="B9171" s="29" t="s">
        <v>15778</v>
      </c>
      <c r="C9171" s="29" t="s">
        <v>560</v>
      </c>
      <c r="D9171" s="29" t="s">
        <v>7986</v>
      </c>
      <c r="E9171" s="29" t="n">
        <v>23</v>
      </c>
      <c r="F9171" s="29" t="s">
        <v>268</v>
      </c>
      <c r="G9171" s="29"/>
      <c r="H9171" s="30" t="n">
        <v>20</v>
      </c>
      <c r="I9171" s="31" t="n">
        <v>45897</v>
      </c>
      <c r="J9171" s="30" t="n">
        <v>20</v>
      </c>
      <c r="K9171" s="29" t="s">
        <v>120</v>
      </c>
      <c r="L9171" s="29" t="s">
        <v>12860</v>
      </c>
      <c r="M9171" s="29"/>
      <c r="N9171" s="29" t="s">
        <v>122</v>
      </c>
      <c r="O9171" s="31" t="n">
        <v>46340</v>
      </c>
      <c r="P9171" s="29" t="s">
        <v>123</v>
      </c>
      <c r="Q9171" s="29" t="n">
        <f aca="false">IFERROR(VALUE(L9171),"")</f>
        <v>388</v>
      </c>
      <c r="R9171" s="29" t="n">
        <f aca="true">IF(O9171="","",O9171-TODAY())</f>
        <v>55</v>
      </c>
      <c r="S9171" s="29" t="str">
        <f aca="false">IF(C9171="&lt;&lt; vazio &gt;&gt;","VAZIA",IF(AND(O9171&lt;&gt;"",R9171&lt;0),"VENCIDO",IF(AND(O9171&lt;&gt;"",R9171&lt;=Parametros!$B$10),"PRÓX. VENCIMENTO",IF(F9171="Q","QUALIDADE",IF(F9171="S","BLOQUEADO",IF(F9171="R","RESTRITO/DEVOLUÇÃO",IF(OR(N9171="QUAR",N9171="QRES"),"QUARENTENA",IF(OR(B9171="DESCARTE",B9171="DEVOLUÇÃO"),"DESCARTE/DEVOLUÇÃO",IF(AND(D9171="",K9171&lt;&gt;""),"SEM LOTE",IF(AND(Q9171&lt;&gt;"",Q9171&gt;=Parametros!$B$11),"PARADO/SEM GIRO","OK"))))))))))</f>
        <v>PRÓX. VENCIMENTO</v>
      </c>
      <c r="T9171" s="29" t="str">
        <f aca="false">IF(AND($S9171="PARADO/SEM GIRO",$K9171="KG",OR(Painel!$B$5="(Todos)",A9171=Painel!$B$5)*OR(Painel!$E$5="(Todos)",P9171=Painel!$E$5)),$J9171+ROW()/10000000,"")</f>
        <v/>
      </c>
      <c r="U9171" s="29" t="str">
        <f aca="false">IF(AND($S9171="VENCIDO",$K9171="KG",OR(Painel!$B$5="(Todos)",A9171=Painel!$B$5)*OR(Painel!$E$5="(Todos)",P9171=Painel!$E$5)),$J9171+ROW()/10000000,"")</f>
        <v/>
      </c>
    </row>
    <row r="9172" customFormat="false" ht="15" hidden="false" customHeight="false" outlineLevel="0" collapsed="false">
      <c r="A9172" s="29" t="s">
        <v>62</v>
      </c>
      <c r="B9172" s="29" t="s">
        <v>15778</v>
      </c>
      <c r="C9172" s="29" t="s">
        <v>560</v>
      </c>
      <c r="D9172" s="29" t="s">
        <v>178</v>
      </c>
      <c r="E9172" s="29" t="n">
        <v>23</v>
      </c>
      <c r="F9172" s="29" t="s">
        <v>268</v>
      </c>
      <c r="G9172" s="29"/>
      <c r="H9172" s="30" t="n">
        <v>60</v>
      </c>
      <c r="I9172" s="31" t="n">
        <v>45897</v>
      </c>
      <c r="J9172" s="30" t="n">
        <v>60</v>
      </c>
      <c r="K9172" s="29" t="s">
        <v>120</v>
      </c>
      <c r="L9172" s="29" t="s">
        <v>12860</v>
      </c>
      <c r="M9172" s="29"/>
      <c r="N9172" s="29" t="s">
        <v>122</v>
      </c>
      <c r="O9172" s="31" t="n">
        <v>46521</v>
      </c>
      <c r="P9172" s="29" t="s">
        <v>123</v>
      </c>
      <c r="Q9172" s="29" t="n">
        <f aca="false">IFERROR(VALUE(L9172),"")</f>
        <v>388</v>
      </c>
      <c r="R9172" s="29" t="n">
        <f aca="true">IF(O9172="","",O9172-TODAY())</f>
        <v>236</v>
      </c>
      <c r="S9172" s="29" t="str">
        <f aca="false">IF(C9172="&lt;&lt; vazio &gt;&gt;","VAZIA",IF(AND(O9172&lt;&gt;"",R9172&lt;0),"VENCIDO",IF(AND(O9172&lt;&gt;"",R9172&lt;=Parametros!$B$10),"PRÓX. VENCIMENTO",IF(F9172="Q","QUALIDADE",IF(F9172="S","BLOQUEADO",IF(F9172="R","RESTRITO/DEVOLUÇÃO",IF(OR(N9172="QUAR",N9172="QRES"),"QUARENTENA",IF(OR(B9172="DESCARTE",B9172="DEVOLUÇÃO"),"DESCARTE/DEVOLUÇÃO",IF(AND(D9172="",K9172&lt;&gt;""),"SEM LOTE",IF(AND(Q9172&lt;&gt;"",Q9172&gt;=Parametros!$B$11),"PARADO/SEM GIRO","OK"))))))))))</f>
        <v>QUALIDADE</v>
      </c>
      <c r="T9172" s="29" t="str">
        <f aca="false">IF(AND($S9172="PARADO/SEM GIRO",$K9172="KG",OR(Painel!$B$5="(Todos)",A9172=Painel!$B$5)*OR(Painel!$E$5="(Todos)",P9172=Painel!$E$5)),$J9172+ROW()/10000000,"")</f>
        <v/>
      </c>
      <c r="U9172" s="29" t="str">
        <f aca="false">IF(AND($S9172="VENCIDO",$K9172="KG",OR(Painel!$B$5="(Todos)",A9172=Painel!$B$5)*OR(Painel!$E$5="(Todos)",P9172=Painel!$E$5)),$J9172+ROW()/10000000,"")</f>
        <v/>
      </c>
    </row>
    <row r="9173" customFormat="false" ht="15" hidden="false" customHeight="false" outlineLevel="0" collapsed="false">
      <c r="A9173" s="29" t="s">
        <v>62</v>
      </c>
      <c r="B9173" s="29" t="s">
        <v>15778</v>
      </c>
      <c r="C9173" s="29" t="s">
        <v>3323</v>
      </c>
      <c r="D9173" s="29" t="s">
        <v>5482</v>
      </c>
      <c r="E9173" s="29" t="n">
        <v>23</v>
      </c>
      <c r="F9173" s="29"/>
      <c r="G9173" s="29"/>
      <c r="H9173" s="30" t="n">
        <v>2.8</v>
      </c>
      <c r="I9173" s="31" t="n">
        <v>46187</v>
      </c>
      <c r="J9173" s="30" t="n">
        <v>2.8</v>
      </c>
      <c r="K9173" s="29" t="s">
        <v>120</v>
      </c>
      <c r="L9173" s="29" t="s">
        <v>1051</v>
      </c>
      <c r="M9173" s="29"/>
      <c r="N9173" s="29" t="s">
        <v>122</v>
      </c>
      <c r="O9173" s="31" t="n">
        <v>46505</v>
      </c>
      <c r="P9173" s="29" t="s">
        <v>123</v>
      </c>
      <c r="Q9173" s="29" t="n">
        <f aca="false">IFERROR(VALUE(L9173),"")</f>
        <v>98</v>
      </c>
      <c r="R9173" s="29" t="n">
        <f aca="true">IF(O9173="","",O9173-TODAY())</f>
        <v>220</v>
      </c>
      <c r="S9173" s="29" t="str">
        <f aca="false">IF(C9173="&lt;&lt; vazio &gt;&gt;","VAZIA",IF(AND(O9173&lt;&gt;"",R9173&lt;0),"VENCIDO",IF(AND(O9173&lt;&gt;"",R9173&lt;=Parametros!$B$10),"PRÓX. VENCIMENTO",IF(F9173="Q","QUALIDADE",IF(F9173="S","BLOQUEADO",IF(F9173="R","RESTRITO/DEVOLUÇÃO",IF(OR(N9173="QUAR",N9173="QRES"),"QUARENTENA",IF(OR(B9173="DESCARTE",B9173="DEVOLUÇÃO"),"DESCARTE/DEVOLUÇÃO",IF(AND(D9173="",K9173&lt;&gt;""),"SEM LOTE",IF(AND(Q9173&lt;&gt;"",Q9173&gt;=Parametros!$B$11),"PARADO/SEM GIRO","OK"))))))))))</f>
        <v>PARADO/SEM GIRO</v>
      </c>
      <c r="T9173" s="29" t="n">
        <f aca="false">IF(AND($S9173="PARADO/SEM GIRO",$K9173="KG",OR(Painel!$B$5="(Todos)",A9173=Painel!$B$5)*OR(Painel!$E$5="(Todos)",P9173=Painel!$E$5)),$J9173+ROW()/10000000,"")</f>
        <v>2.8009173</v>
      </c>
      <c r="U9173" s="29" t="str">
        <f aca="false">IF(AND($S9173="VENCIDO",$K9173="KG",OR(Painel!$B$5="(Todos)",A9173=Painel!$B$5)*OR(Painel!$E$5="(Todos)",P9173=Painel!$E$5)),$J9173+ROW()/10000000,"")</f>
        <v/>
      </c>
    </row>
    <row r="9174" customFormat="false" ht="15" hidden="false" customHeight="false" outlineLevel="0" collapsed="false">
      <c r="A9174" s="29" t="s">
        <v>62</v>
      </c>
      <c r="B9174" s="29" t="s">
        <v>15778</v>
      </c>
      <c r="C9174" s="29" t="s">
        <v>4862</v>
      </c>
      <c r="D9174" s="29" t="s">
        <v>15782</v>
      </c>
      <c r="E9174" s="29" t="n">
        <v>23</v>
      </c>
      <c r="F9174" s="29" t="s">
        <v>268</v>
      </c>
      <c r="G9174" s="29"/>
      <c r="H9174" s="30" t="n">
        <v>20</v>
      </c>
      <c r="I9174" s="31" t="n">
        <v>45897</v>
      </c>
      <c r="J9174" s="30" t="n">
        <v>20</v>
      </c>
      <c r="K9174" s="29" t="s">
        <v>120</v>
      </c>
      <c r="L9174" s="29" t="s">
        <v>12860</v>
      </c>
      <c r="M9174" s="29"/>
      <c r="N9174" s="29" t="s">
        <v>122</v>
      </c>
      <c r="O9174" s="31" t="n">
        <v>46396</v>
      </c>
      <c r="P9174" s="29" t="s">
        <v>123</v>
      </c>
      <c r="Q9174" s="29" t="n">
        <f aca="false">IFERROR(VALUE(L9174),"")</f>
        <v>388</v>
      </c>
      <c r="R9174" s="29" t="n">
        <f aca="true">IF(O9174="","",O9174-TODAY())</f>
        <v>111</v>
      </c>
      <c r="S9174" s="29" t="str">
        <f aca="false">IF(C9174="&lt;&lt; vazio &gt;&gt;","VAZIA",IF(AND(O9174&lt;&gt;"",R9174&lt;0),"VENCIDO",IF(AND(O9174&lt;&gt;"",R9174&lt;=Parametros!$B$10),"PRÓX. VENCIMENTO",IF(F9174="Q","QUALIDADE",IF(F9174="S","BLOQUEADO",IF(F9174="R","RESTRITO/DEVOLUÇÃO",IF(OR(N9174="QUAR",N9174="QRES"),"QUARENTENA",IF(OR(B9174="DESCARTE",B9174="DEVOLUÇÃO"),"DESCARTE/DEVOLUÇÃO",IF(AND(D9174="",K9174&lt;&gt;""),"SEM LOTE",IF(AND(Q9174&lt;&gt;"",Q9174&gt;=Parametros!$B$11),"PARADO/SEM GIRO","OK"))))))))))</f>
        <v>QUALIDADE</v>
      </c>
      <c r="T9174" s="29" t="str">
        <f aca="false">IF(AND($S9174="PARADO/SEM GIRO",$K9174="KG",OR(Painel!$B$5="(Todos)",A9174=Painel!$B$5)*OR(Painel!$E$5="(Todos)",P9174=Painel!$E$5)),$J9174+ROW()/10000000,"")</f>
        <v/>
      </c>
      <c r="U9174" s="29" t="str">
        <f aca="false">IF(AND($S9174="VENCIDO",$K9174="KG",OR(Painel!$B$5="(Todos)",A9174=Painel!$B$5)*OR(Painel!$E$5="(Todos)",P9174=Painel!$E$5)),$J9174+ROW()/10000000,"")</f>
        <v/>
      </c>
    </row>
    <row r="9175" customFormat="false" ht="15" hidden="false" customHeight="false" outlineLevel="0" collapsed="false">
      <c r="A9175" s="29" t="s">
        <v>62</v>
      </c>
      <c r="B9175" s="29" t="s">
        <v>15778</v>
      </c>
      <c r="C9175" s="29" t="s">
        <v>4862</v>
      </c>
      <c r="D9175" s="29" t="s">
        <v>542</v>
      </c>
      <c r="E9175" s="29" t="n">
        <v>23</v>
      </c>
      <c r="F9175" s="29" t="s">
        <v>268</v>
      </c>
      <c r="G9175" s="29"/>
      <c r="H9175" s="30" t="n">
        <v>25</v>
      </c>
      <c r="I9175" s="31" t="n">
        <v>45897</v>
      </c>
      <c r="J9175" s="30" t="n">
        <v>25</v>
      </c>
      <c r="K9175" s="29" t="s">
        <v>120</v>
      </c>
      <c r="L9175" s="29" t="s">
        <v>12860</v>
      </c>
      <c r="M9175" s="29"/>
      <c r="N9175" s="29" t="s">
        <v>122</v>
      </c>
      <c r="O9175" s="31" t="n">
        <v>46400</v>
      </c>
      <c r="P9175" s="29" t="s">
        <v>123</v>
      </c>
      <c r="Q9175" s="29" t="n">
        <f aca="false">IFERROR(VALUE(L9175),"")</f>
        <v>388</v>
      </c>
      <c r="R9175" s="29" t="n">
        <f aca="true">IF(O9175="","",O9175-TODAY())</f>
        <v>115</v>
      </c>
      <c r="S9175" s="29" t="str">
        <f aca="false">IF(C9175="&lt;&lt; vazio &gt;&gt;","VAZIA",IF(AND(O9175&lt;&gt;"",R9175&lt;0),"VENCIDO",IF(AND(O9175&lt;&gt;"",R9175&lt;=Parametros!$B$10),"PRÓX. VENCIMENTO",IF(F9175="Q","QUALIDADE",IF(F9175="S","BLOQUEADO",IF(F9175="R","RESTRITO/DEVOLUÇÃO",IF(OR(N9175="QUAR",N9175="QRES"),"QUARENTENA",IF(OR(B9175="DESCARTE",B9175="DEVOLUÇÃO"),"DESCARTE/DEVOLUÇÃO",IF(AND(D9175="",K9175&lt;&gt;""),"SEM LOTE",IF(AND(Q9175&lt;&gt;"",Q9175&gt;=Parametros!$B$11),"PARADO/SEM GIRO","OK"))))))))))</f>
        <v>QUALIDADE</v>
      </c>
      <c r="T9175" s="29" t="str">
        <f aca="false">IF(AND($S9175="PARADO/SEM GIRO",$K9175="KG",OR(Painel!$B$5="(Todos)",A9175=Painel!$B$5)*OR(Painel!$E$5="(Todos)",P9175=Painel!$E$5)),$J9175+ROW()/10000000,"")</f>
        <v/>
      </c>
      <c r="U9175" s="29" t="str">
        <f aca="false">IF(AND($S9175="VENCIDO",$K9175="KG",OR(Painel!$B$5="(Todos)",A9175=Painel!$B$5)*OR(Painel!$E$5="(Todos)",P9175=Painel!$E$5)),$J9175+ROW()/10000000,"")</f>
        <v/>
      </c>
    </row>
    <row r="9176" customFormat="false" ht="15" hidden="false" customHeight="false" outlineLevel="0" collapsed="false">
      <c r="A9176" s="29" t="s">
        <v>62</v>
      </c>
      <c r="B9176" s="29" t="s">
        <v>15778</v>
      </c>
      <c r="C9176" s="29" t="s">
        <v>517</v>
      </c>
      <c r="D9176" s="29" t="s">
        <v>15783</v>
      </c>
      <c r="E9176" s="29" t="n">
        <v>23</v>
      </c>
      <c r="F9176" s="29"/>
      <c r="G9176" s="29"/>
      <c r="H9176" s="30" t="n">
        <v>10</v>
      </c>
      <c r="I9176" s="31" t="n">
        <v>46273</v>
      </c>
      <c r="J9176" s="30" t="n">
        <v>10</v>
      </c>
      <c r="K9176" s="29" t="s">
        <v>120</v>
      </c>
      <c r="L9176" s="29" t="s">
        <v>149</v>
      </c>
      <c r="M9176" s="29"/>
      <c r="N9176" s="29" t="s">
        <v>134</v>
      </c>
      <c r="O9176" s="31" t="n">
        <v>46304</v>
      </c>
      <c r="P9176" s="29" t="s">
        <v>123</v>
      </c>
      <c r="Q9176" s="29" t="n">
        <f aca="false">IFERROR(VALUE(L9176),"")</f>
        <v>12</v>
      </c>
      <c r="R9176" s="29" t="n">
        <f aca="true">IF(O9176="","",O9176-TODAY())</f>
        <v>19</v>
      </c>
      <c r="S9176" s="29" t="str">
        <f aca="false">IF(C9176="&lt;&lt; vazio &gt;&gt;","VAZIA",IF(AND(O9176&lt;&gt;"",R9176&lt;0),"VENCIDO",IF(AND(O9176&lt;&gt;"",R9176&lt;=Parametros!$B$10),"PRÓX. VENCIMENTO",IF(F9176="Q","QUALIDADE",IF(F9176="S","BLOQUEADO",IF(F9176="R","RESTRITO/DEVOLUÇÃO",IF(OR(N9176="QUAR",N9176="QRES"),"QUARENTENA",IF(OR(B9176="DESCARTE",B9176="DEVOLUÇÃO"),"DESCARTE/DEVOLUÇÃO",IF(AND(D9176="",K9176&lt;&gt;""),"SEM LOTE",IF(AND(Q9176&lt;&gt;"",Q9176&gt;=Parametros!$B$11),"PARADO/SEM GIRO","OK"))))))))))</f>
        <v>PRÓX. VENCIMENTO</v>
      </c>
      <c r="T9176" s="29" t="str">
        <f aca="false">IF(AND($S9176="PARADO/SEM GIRO",$K9176="KG",OR(Painel!$B$5="(Todos)",A9176=Painel!$B$5)*OR(Painel!$E$5="(Todos)",P9176=Painel!$E$5)),$J9176+ROW()/10000000,"")</f>
        <v/>
      </c>
      <c r="U9176" s="29" t="str">
        <f aca="false">IF(AND($S9176="VENCIDO",$K9176="KG",OR(Painel!$B$5="(Todos)",A9176=Painel!$B$5)*OR(Painel!$E$5="(Todos)",P9176=Painel!$E$5)),$J9176+ROW()/10000000,"")</f>
        <v/>
      </c>
    </row>
    <row r="9177" customFormat="false" ht="15" hidden="false" customHeight="false" outlineLevel="0" collapsed="false">
      <c r="A9177" s="29" t="s">
        <v>62</v>
      </c>
      <c r="B9177" s="29" t="s">
        <v>15778</v>
      </c>
      <c r="C9177" s="29" t="s">
        <v>517</v>
      </c>
      <c r="D9177" s="29" t="s">
        <v>15784</v>
      </c>
      <c r="E9177" s="29" t="n">
        <v>23</v>
      </c>
      <c r="F9177" s="29" t="s">
        <v>137</v>
      </c>
      <c r="G9177" s="29"/>
      <c r="H9177" s="30" t="n">
        <v>10</v>
      </c>
      <c r="I9177" s="31" t="n">
        <v>45797</v>
      </c>
      <c r="J9177" s="30" t="n">
        <v>10</v>
      </c>
      <c r="K9177" s="29" t="s">
        <v>120</v>
      </c>
      <c r="L9177" s="29" t="s">
        <v>15785</v>
      </c>
      <c r="M9177" s="29"/>
      <c r="N9177" s="29" t="s">
        <v>122</v>
      </c>
      <c r="O9177" s="31" t="n">
        <v>46310</v>
      </c>
      <c r="P9177" s="29" t="s">
        <v>123</v>
      </c>
      <c r="Q9177" s="29" t="n">
        <f aca="false">IFERROR(VALUE(L9177),"")</f>
        <v>488</v>
      </c>
      <c r="R9177" s="29" t="n">
        <f aca="true">IF(O9177="","",O9177-TODAY())</f>
        <v>25</v>
      </c>
      <c r="S9177" s="29" t="str">
        <f aca="false">IF(C9177="&lt;&lt; vazio &gt;&gt;","VAZIA",IF(AND(O9177&lt;&gt;"",R9177&lt;0),"VENCIDO",IF(AND(O9177&lt;&gt;"",R9177&lt;=Parametros!$B$10),"PRÓX. VENCIMENTO",IF(F9177="Q","QUALIDADE",IF(F9177="S","BLOQUEADO",IF(F9177="R","RESTRITO/DEVOLUÇÃO",IF(OR(N9177="QUAR",N9177="QRES"),"QUARENTENA",IF(OR(B9177="DESCARTE",B9177="DEVOLUÇÃO"),"DESCARTE/DEVOLUÇÃO",IF(AND(D9177="",K9177&lt;&gt;""),"SEM LOTE",IF(AND(Q9177&lt;&gt;"",Q9177&gt;=Parametros!$B$11),"PARADO/SEM GIRO","OK"))))))))))</f>
        <v>PRÓX. VENCIMENTO</v>
      </c>
      <c r="T9177" s="29" t="str">
        <f aca="false">IF(AND($S9177="PARADO/SEM GIRO",$K9177="KG",OR(Painel!$B$5="(Todos)",A9177=Painel!$B$5)*OR(Painel!$E$5="(Todos)",P9177=Painel!$E$5)),$J9177+ROW()/10000000,"")</f>
        <v/>
      </c>
      <c r="U9177" s="29" t="str">
        <f aca="false">IF(AND($S9177="VENCIDO",$K9177="KG",OR(Painel!$B$5="(Todos)",A9177=Painel!$B$5)*OR(Painel!$E$5="(Todos)",P9177=Painel!$E$5)),$J9177+ROW()/10000000,"")</f>
        <v/>
      </c>
    </row>
    <row r="9178" customFormat="false" ht="15" hidden="false" customHeight="false" outlineLevel="0" collapsed="false">
      <c r="A9178" s="29" t="s">
        <v>62</v>
      </c>
      <c r="B9178" s="29" t="s">
        <v>15778</v>
      </c>
      <c r="C9178" s="29" t="s">
        <v>145</v>
      </c>
      <c r="D9178" s="29" t="s">
        <v>15786</v>
      </c>
      <c r="E9178" s="29" t="n">
        <v>23</v>
      </c>
      <c r="F9178" s="29"/>
      <c r="G9178" s="29"/>
      <c r="H9178" s="30" t="n">
        <v>19.4</v>
      </c>
      <c r="I9178" s="31" t="n">
        <v>46188</v>
      </c>
      <c r="J9178" s="30" t="n">
        <v>19.4</v>
      </c>
      <c r="K9178" s="29" t="s">
        <v>120</v>
      </c>
      <c r="L9178" s="29" t="s">
        <v>5883</v>
      </c>
      <c r="M9178" s="29"/>
      <c r="N9178" s="29" t="s">
        <v>122</v>
      </c>
      <c r="O9178" s="31" t="n">
        <v>46498</v>
      </c>
      <c r="P9178" s="29" t="s">
        <v>123</v>
      </c>
      <c r="Q9178" s="29" t="n">
        <f aca="false">IFERROR(VALUE(L9178),"")</f>
        <v>97</v>
      </c>
      <c r="R9178" s="29" t="n">
        <f aca="true">IF(O9178="","",O9178-TODAY())</f>
        <v>213</v>
      </c>
      <c r="S9178" s="29" t="str">
        <f aca="false">IF(C9178="&lt;&lt; vazio &gt;&gt;","VAZIA",IF(AND(O9178&lt;&gt;"",R9178&lt;0),"VENCIDO",IF(AND(O9178&lt;&gt;"",R9178&lt;=Parametros!$B$10),"PRÓX. VENCIMENTO",IF(F9178="Q","QUALIDADE",IF(F9178="S","BLOQUEADO",IF(F9178="R","RESTRITO/DEVOLUÇÃO",IF(OR(N9178="QUAR",N9178="QRES"),"QUARENTENA",IF(OR(B9178="DESCARTE",B9178="DEVOLUÇÃO"),"DESCARTE/DEVOLUÇÃO",IF(AND(D9178="",K9178&lt;&gt;""),"SEM LOTE",IF(AND(Q9178&lt;&gt;"",Q9178&gt;=Parametros!$B$11),"PARADO/SEM GIRO","OK"))))))))))</f>
        <v>PARADO/SEM GIRO</v>
      </c>
      <c r="T9178" s="29" t="n">
        <f aca="false">IF(AND($S9178="PARADO/SEM GIRO",$K9178="KG",OR(Painel!$B$5="(Todos)",A9178=Painel!$B$5)*OR(Painel!$E$5="(Todos)",P9178=Painel!$E$5)),$J9178+ROW()/10000000,"")</f>
        <v>19.4009178</v>
      </c>
      <c r="U9178" s="29" t="str">
        <f aca="false">IF(AND($S9178="VENCIDO",$K9178="KG",OR(Painel!$B$5="(Todos)",A9178=Painel!$B$5)*OR(Painel!$E$5="(Todos)",P9178=Painel!$E$5)),$J9178+ROW()/10000000,"")</f>
        <v/>
      </c>
    </row>
    <row r="9179" customFormat="false" ht="15" hidden="false" customHeight="false" outlineLevel="0" collapsed="false">
      <c r="A9179" s="29" t="s">
        <v>62</v>
      </c>
      <c r="B9179" s="29" t="s">
        <v>15778</v>
      </c>
      <c r="C9179" s="29" t="s">
        <v>4480</v>
      </c>
      <c r="D9179" s="29" t="s">
        <v>15787</v>
      </c>
      <c r="E9179" s="29" t="n">
        <v>23</v>
      </c>
      <c r="F9179" s="29" t="s">
        <v>268</v>
      </c>
      <c r="G9179" s="29"/>
      <c r="H9179" s="30" t="n">
        <v>25</v>
      </c>
      <c r="I9179" s="31" t="n">
        <v>45897</v>
      </c>
      <c r="J9179" s="30" t="n">
        <v>25</v>
      </c>
      <c r="K9179" s="29" t="s">
        <v>120</v>
      </c>
      <c r="L9179" s="29" t="s">
        <v>12860</v>
      </c>
      <c r="M9179" s="29"/>
      <c r="N9179" s="29" t="s">
        <v>122</v>
      </c>
      <c r="O9179" s="31" t="n">
        <v>46296</v>
      </c>
      <c r="P9179" s="29" t="s">
        <v>123</v>
      </c>
      <c r="Q9179" s="29" t="n">
        <f aca="false">IFERROR(VALUE(L9179),"")</f>
        <v>388</v>
      </c>
      <c r="R9179" s="29" t="n">
        <f aca="true">IF(O9179="","",O9179-TODAY())</f>
        <v>11</v>
      </c>
      <c r="S9179" s="29" t="str">
        <f aca="false">IF(C9179="&lt;&lt; vazio &gt;&gt;","VAZIA",IF(AND(O9179&lt;&gt;"",R9179&lt;0),"VENCIDO",IF(AND(O9179&lt;&gt;"",R9179&lt;=Parametros!$B$10),"PRÓX. VENCIMENTO",IF(F9179="Q","QUALIDADE",IF(F9179="S","BLOQUEADO",IF(F9179="R","RESTRITO/DEVOLUÇÃO",IF(OR(N9179="QUAR",N9179="QRES"),"QUARENTENA",IF(OR(B9179="DESCARTE",B9179="DEVOLUÇÃO"),"DESCARTE/DEVOLUÇÃO",IF(AND(D9179="",K9179&lt;&gt;""),"SEM LOTE",IF(AND(Q9179&lt;&gt;"",Q9179&gt;=Parametros!$B$11),"PARADO/SEM GIRO","OK"))))))))))</f>
        <v>PRÓX. VENCIMENTO</v>
      </c>
      <c r="T9179" s="29" t="str">
        <f aca="false">IF(AND($S9179="PARADO/SEM GIRO",$K9179="KG",OR(Painel!$B$5="(Todos)",A9179=Painel!$B$5)*OR(Painel!$E$5="(Todos)",P9179=Painel!$E$5)),$J9179+ROW()/10000000,"")</f>
        <v/>
      </c>
      <c r="U9179" s="29" t="str">
        <f aca="false">IF(AND($S9179="VENCIDO",$K9179="KG",OR(Painel!$B$5="(Todos)",A9179=Painel!$B$5)*OR(Painel!$E$5="(Todos)",P9179=Painel!$E$5)),$J9179+ROW()/10000000,"")</f>
        <v/>
      </c>
    </row>
    <row r="9180" customFormat="false" ht="15" hidden="false" customHeight="false" outlineLevel="0" collapsed="false">
      <c r="A9180" s="29" t="s">
        <v>62</v>
      </c>
      <c r="B9180" s="29" t="s">
        <v>15778</v>
      </c>
      <c r="C9180" s="29" t="s">
        <v>354</v>
      </c>
      <c r="D9180" s="29" t="s">
        <v>15788</v>
      </c>
      <c r="E9180" s="29" t="n">
        <v>23</v>
      </c>
      <c r="F9180" s="29" t="s">
        <v>137</v>
      </c>
      <c r="G9180" s="29"/>
      <c r="H9180" s="30" t="n">
        <v>1</v>
      </c>
      <c r="I9180" s="31" t="n">
        <v>45785</v>
      </c>
      <c r="J9180" s="30" t="n">
        <v>1</v>
      </c>
      <c r="K9180" s="29" t="s">
        <v>125</v>
      </c>
      <c r="L9180" s="29" t="s">
        <v>15789</v>
      </c>
      <c r="M9180" s="29"/>
      <c r="N9180" s="29" t="s">
        <v>122</v>
      </c>
      <c r="O9180" s="31" t="n">
        <v>46293</v>
      </c>
      <c r="P9180" s="29" t="s">
        <v>123</v>
      </c>
      <c r="Q9180" s="29" t="n">
        <f aca="false">IFERROR(VALUE(L9180),"")</f>
        <v>509</v>
      </c>
      <c r="R9180" s="29" t="n">
        <f aca="true">IF(O9180="","",O9180-TODAY())</f>
        <v>8</v>
      </c>
      <c r="S9180" s="29" t="str">
        <f aca="false">IF(C9180="&lt;&lt; vazio &gt;&gt;","VAZIA",IF(AND(O9180&lt;&gt;"",R9180&lt;0),"VENCIDO",IF(AND(O9180&lt;&gt;"",R9180&lt;=Parametros!$B$10),"PRÓX. VENCIMENTO",IF(F9180="Q","QUALIDADE",IF(F9180="S","BLOQUEADO",IF(F9180="R","RESTRITO/DEVOLUÇÃO",IF(OR(N9180="QUAR",N9180="QRES"),"QUARENTENA",IF(OR(B9180="DESCARTE",B9180="DEVOLUÇÃO"),"DESCARTE/DEVOLUÇÃO",IF(AND(D9180="",K9180&lt;&gt;""),"SEM LOTE",IF(AND(Q9180&lt;&gt;"",Q9180&gt;=Parametros!$B$11),"PARADO/SEM GIRO","OK"))))))))))</f>
        <v>PRÓX. VENCIMENTO</v>
      </c>
      <c r="T9180" s="29" t="str">
        <f aca="false">IF(AND($S9180="PARADO/SEM GIRO",$K9180="KG",OR(Painel!$B$5="(Todos)",A9180=Painel!$B$5)*OR(Painel!$E$5="(Todos)",P9180=Painel!$E$5)),$J9180+ROW()/10000000,"")</f>
        <v/>
      </c>
      <c r="U9180" s="29" t="str">
        <f aca="false">IF(AND($S9180="VENCIDO",$K9180="KG",OR(Painel!$B$5="(Todos)",A9180=Painel!$B$5)*OR(Painel!$E$5="(Todos)",P9180=Painel!$E$5)),$J9180+ROW()/10000000,"")</f>
        <v/>
      </c>
    </row>
    <row r="9181" customFormat="false" ht="15" hidden="false" customHeight="false" outlineLevel="0" collapsed="false">
      <c r="A9181" s="29" t="s">
        <v>62</v>
      </c>
      <c r="B9181" s="29" t="s">
        <v>15778</v>
      </c>
      <c r="C9181" s="29" t="s">
        <v>354</v>
      </c>
      <c r="D9181" s="29" t="s">
        <v>15790</v>
      </c>
      <c r="E9181" s="29" t="n">
        <v>23</v>
      </c>
      <c r="F9181" s="29" t="s">
        <v>268</v>
      </c>
      <c r="G9181" s="29"/>
      <c r="H9181" s="30" t="n">
        <v>13.95</v>
      </c>
      <c r="I9181" s="31" t="n">
        <v>45897</v>
      </c>
      <c r="J9181" s="30" t="n">
        <v>13.95</v>
      </c>
      <c r="K9181" s="29" t="s">
        <v>125</v>
      </c>
      <c r="L9181" s="29" t="s">
        <v>12860</v>
      </c>
      <c r="M9181" s="29"/>
      <c r="N9181" s="29" t="s">
        <v>122</v>
      </c>
      <c r="O9181" s="31" t="n">
        <v>46376</v>
      </c>
      <c r="P9181" s="29" t="s">
        <v>123</v>
      </c>
      <c r="Q9181" s="29" t="n">
        <f aca="false">IFERROR(VALUE(L9181),"")</f>
        <v>388</v>
      </c>
      <c r="R9181" s="29" t="n">
        <f aca="true">IF(O9181="","",O9181-TODAY())</f>
        <v>91</v>
      </c>
      <c r="S9181" s="29" t="str">
        <f aca="false">IF(C9181="&lt;&lt; vazio &gt;&gt;","VAZIA",IF(AND(O9181&lt;&gt;"",R9181&lt;0),"VENCIDO",IF(AND(O9181&lt;&gt;"",R9181&lt;=Parametros!$B$10),"PRÓX. VENCIMENTO",IF(F9181="Q","QUALIDADE",IF(F9181="S","BLOQUEADO",IF(F9181="R","RESTRITO/DEVOLUÇÃO",IF(OR(N9181="QUAR",N9181="QRES"),"QUARENTENA",IF(OR(B9181="DESCARTE",B9181="DEVOLUÇÃO"),"DESCARTE/DEVOLUÇÃO",IF(AND(D9181="",K9181&lt;&gt;""),"SEM LOTE",IF(AND(Q9181&lt;&gt;"",Q9181&gt;=Parametros!$B$11),"PARADO/SEM GIRO","OK"))))))))))</f>
        <v>QUALIDADE</v>
      </c>
      <c r="T9181" s="29" t="str">
        <f aca="false">IF(AND($S9181="PARADO/SEM GIRO",$K9181="KG",OR(Painel!$B$5="(Todos)",A9181=Painel!$B$5)*OR(Painel!$E$5="(Todos)",P9181=Painel!$E$5)),$J9181+ROW()/10000000,"")</f>
        <v/>
      </c>
      <c r="U9181" s="29" t="str">
        <f aca="false">IF(AND($S9181="VENCIDO",$K9181="KG",OR(Painel!$B$5="(Todos)",A9181=Painel!$B$5)*OR(Painel!$E$5="(Todos)",P9181=Painel!$E$5)),$J9181+ROW()/10000000,"")</f>
        <v/>
      </c>
    </row>
    <row r="9182" customFormat="false" ht="15" hidden="false" customHeight="false" outlineLevel="0" collapsed="false">
      <c r="A9182" s="29" t="s">
        <v>62</v>
      </c>
      <c r="B9182" s="29" t="s">
        <v>15778</v>
      </c>
      <c r="C9182" s="29" t="s">
        <v>354</v>
      </c>
      <c r="D9182" s="29" t="s">
        <v>15791</v>
      </c>
      <c r="E9182" s="29" t="n">
        <v>23</v>
      </c>
      <c r="F9182" s="29" t="s">
        <v>268</v>
      </c>
      <c r="G9182" s="29"/>
      <c r="H9182" s="30" t="n">
        <v>13.995</v>
      </c>
      <c r="I9182" s="31" t="n">
        <v>45897</v>
      </c>
      <c r="J9182" s="30" t="n">
        <v>13.995</v>
      </c>
      <c r="K9182" s="29" t="s">
        <v>125</v>
      </c>
      <c r="L9182" s="29" t="s">
        <v>12860</v>
      </c>
      <c r="M9182" s="29"/>
      <c r="N9182" s="29" t="s">
        <v>122</v>
      </c>
      <c r="O9182" s="31" t="n">
        <v>46500</v>
      </c>
      <c r="P9182" s="29" t="s">
        <v>123</v>
      </c>
      <c r="Q9182" s="29" t="n">
        <f aca="false">IFERROR(VALUE(L9182),"")</f>
        <v>388</v>
      </c>
      <c r="R9182" s="29" t="n">
        <f aca="true">IF(O9182="","",O9182-TODAY())</f>
        <v>215</v>
      </c>
      <c r="S9182" s="29" t="str">
        <f aca="false">IF(C9182="&lt;&lt; vazio &gt;&gt;","VAZIA",IF(AND(O9182&lt;&gt;"",R9182&lt;0),"VENCIDO",IF(AND(O9182&lt;&gt;"",R9182&lt;=Parametros!$B$10),"PRÓX. VENCIMENTO",IF(F9182="Q","QUALIDADE",IF(F9182="S","BLOQUEADO",IF(F9182="R","RESTRITO/DEVOLUÇÃO",IF(OR(N9182="QUAR",N9182="QRES"),"QUARENTENA",IF(OR(B9182="DESCARTE",B9182="DEVOLUÇÃO"),"DESCARTE/DEVOLUÇÃO",IF(AND(D9182="",K9182&lt;&gt;""),"SEM LOTE",IF(AND(Q9182&lt;&gt;"",Q9182&gt;=Parametros!$B$11),"PARADO/SEM GIRO","OK"))))))))))</f>
        <v>QUALIDADE</v>
      </c>
      <c r="T9182" s="29" t="str">
        <f aca="false">IF(AND($S9182="PARADO/SEM GIRO",$K9182="KG",OR(Painel!$B$5="(Todos)",A9182=Painel!$B$5)*OR(Painel!$E$5="(Todos)",P9182=Painel!$E$5)),$J9182+ROW()/10000000,"")</f>
        <v/>
      </c>
      <c r="U9182" s="29" t="str">
        <f aca="false">IF(AND($S9182="VENCIDO",$K9182="KG",OR(Painel!$B$5="(Todos)",A9182=Painel!$B$5)*OR(Painel!$E$5="(Todos)",P9182=Painel!$E$5)),$J9182+ROW()/10000000,"")</f>
        <v/>
      </c>
    </row>
    <row r="9183" customFormat="false" ht="15" hidden="false" customHeight="false" outlineLevel="0" collapsed="false">
      <c r="A9183" s="29" t="s">
        <v>62</v>
      </c>
      <c r="B9183" s="29" t="s">
        <v>15778</v>
      </c>
      <c r="C9183" s="29" t="s">
        <v>2700</v>
      </c>
      <c r="D9183" s="29" t="s">
        <v>2701</v>
      </c>
      <c r="E9183" s="29" t="n">
        <v>23</v>
      </c>
      <c r="F9183" s="29"/>
      <c r="G9183" s="29"/>
      <c r="H9183" s="30" t="n">
        <v>20</v>
      </c>
      <c r="I9183" s="31" t="n">
        <v>46216</v>
      </c>
      <c r="J9183" s="30" t="n">
        <v>20</v>
      </c>
      <c r="K9183" s="29" t="s">
        <v>120</v>
      </c>
      <c r="L9183" s="29" t="s">
        <v>5770</v>
      </c>
      <c r="M9183" s="29"/>
      <c r="N9183" s="29" t="s">
        <v>122</v>
      </c>
      <c r="O9183" s="31" t="n">
        <v>46549</v>
      </c>
      <c r="P9183" s="29" t="s">
        <v>123</v>
      </c>
      <c r="Q9183" s="29" t="n">
        <f aca="false">IFERROR(VALUE(L9183),"")</f>
        <v>69</v>
      </c>
      <c r="R9183" s="29" t="n">
        <f aca="true">IF(O9183="","",O9183-TODAY())</f>
        <v>264</v>
      </c>
      <c r="S9183" s="29" t="str">
        <f aca="false">IF(C9183="&lt;&lt; vazio &gt;&gt;","VAZIA",IF(AND(O9183&lt;&gt;"",R9183&lt;0),"VENCIDO",IF(AND(O9183&lt;&gt;"",R9183&lt;=Parametros!$B$10),"PRÓX. VENCIMENTO",IF(F9183="Q","QUALIDADE",IF(F9183="S","BLOQUEADO",IF(F9183="R","RESTRITO/DEVOLUÇÃO",IF(OR(N9183="QUAR",N9183="QRES"),"QUARENTENA",IF(OR(B9183="DESCARTE",B9183="DEVOLUÇÃO"),"DESCARTE/DEVOLUÇÃO",IF(AND(D9183="",K9183&lt;&gt;""),"SEM LOTE",IF(AND(Q9183&lt;&gt;"",Q9183&gt;=Parametros!$B$11),"PARADO/SEM GIRO","OK"))))))))))</f>
        <v>OK</v>
      </c>
      <c r="T9183" s="29" t="str">
        <f aca="false">IF(AND($S9183="PARADO/SEM GIRO",$K9183="KG",OR(Painel!$B$5="(Todos)",A9183=Painel!$B$5)*OR(Painel!$E$5="(Todos)",P9183=Painel!$E$5)),$J9183+ROW()/10000000,"")</f>
        <v/>
      </c>
      <c r="U9183" s="29" t="str">
        <f aca="false">IF(AND($S9183="VENCIDO",$K9183="KG",OR(Painel!$B$5="(Todos)",A9183=Painel!$B$5)*OR(Painel!$E$5="(Todos)",P9183=Painel!$E$5)),$J9183+ROW()/10000000,"")</f>
        <v/>
      </c>
    </row>
    <row r="9184" customFormat="false" ht="15" hidden="false" customHeight="false" outlineLevel="0" collapsed="false">
      <c r="A9184" s="29" t="s">
        <v>62</v>
      </c>
      <c r="B9184" s="29" t="s">
        <v>15778</v>
      </c>
      <c r="C9184" s="29" t="s">
        <v>5655</v>
      </c>
      <c r="D9184" s="29" t="s">
        <v>15792</v>
      </c>
      <c r="E9184" s="29" t="n">
        <v>23</v>
      </c>
      <c r="F9184" s="29" t="s">
        <v>268</v>
      </c>
      <c r="G9184" s="29"/>
      <c r="H9184" s="30" t="n">
        <v>6</v>
      </c>
      <c r="I9184" s="31" t="n">
        <v>45864</v>
      </c>
      <c r="J9184" s="30" t="n">
        <v>6</v>
      </c>
      <c r="K9184" s="29" t="s">
        <v>120</v>
      </c>
      <c r="L9184" s="29" t="s">
        <v>10848</v>
      </c>
      <c r="M9184" s="29"/>
      <c r="N9184" s="29" t="s">
        <v>122</v>
      </c>
      <c r="O9184" s="31" t="n">
        <v>46378</v>
      </c>
      <c r="P9184" s="29" t="s">
        <v>123</v>
      </c>
      <c r="Q9184" s="29" t="n">
        <f aca="false">IFERROR(VALUE(L9184),"")</f>
        <v>421</v>
      </c>
      <c r="R9184" s="29" t="n">
        <f aca="true">IF(O9184="","",O9184-TODAY())</f>
        <v>93</v>
      </c>
      <c r="S9184" s="29" t="str">
        <f aca="false">IF(C9184="&lt;&lt; vazio &gt;&gt;","VAZIA",IF(AND(O9184&lt;&gt;"",R9184&lt;0),"VENCIDO",IF(AND(O9184&lt;&gt;"",R9184&lt;=Parametros!$B$10),"PRÓX. VENCIMENTO",IF(F9184="Q","QUALIDADE",IF(F9184="S","BLOQUEADO",IF(F9184="R","RESTRITO/DEVOLUÇÃO",IF(OR(N9184="QUAR",N9184="QRES"),"QUARENTENA",IF(OR(B9184="DESCARTE",B9184="DEVOLUÇÃO"),"DESCARTE/DEVOLUÇÃO",IF(AND(D9184="",K9184&lt;&gt;""),"SEM LOTE",IF(AND(Q9184&lt;&gt;"",Q9184&gt;=Parametros!$B$11),"PARADO/SEM GIRO","OK"))))))))))</f>
        <v>QUALIDADE</v>
      </c>
      <c r="T9184" s="29" t="str">
        <f aca="false">IF(AND($S9184="PARADO/SEM GIRO",$K9184="KG",OR(Painel!$B$5="(Todos)",A9184=Painel!$B$5)*OR(Painel!$E$5="(Todos)",P9184=Painel!$E$5)),$J9184+ROW()/10000000,"")</f>
        <v/>
      </c>
      <c r="U9184" s="29" t="str">
        <f aca="false">IF(AND($S9184="VENCIDO",$K9184="KG",OR(Painel!$B$5="(Todos)",A9184=Painel!$B$5)*OR(Painel!$E$5="(Todos)",P9184=Painel!$E$5)),$J9184+ROW()/10000000,"")</f>
        <v/>
      </c>
    </row>
    <row r="9185" customFormat="false" ht="15" hidden="false" customHeight="false" outlineLevel="0" collapsed="false">
      <c r="A9185" s="29" t="s">
        <v>62</v>
      </c>
      <c r="B9185" s="29" t="s">
        <v>15778</v>
      </c>
      <c r="C9185" s="29" t="s">
        <v>15727</v>
      </c>
      <c r="D9185" s="29" t="s">
        <v>15793</v>
      </c>
      <c r="E9185" s="29" t="n">
        <v>23</v>
      </c>
      <c r="F9185" s="29" t="s">
        <v>268</v>
      </c>
      <c r="G9185" s="29"/>
      <c r="H9185" s="30" t="n">
        <v>12</v>
      </c>
      <c r="I9185" s="31" t="n">
        <v>45831</v>
      </c>
      <c r="J9185" s="30" t="n">
        <v>12</v>
      </c>
      <c r="K9185" s="29" t="s">
        <v>120</v>
      </c>
      <c r="L9185" s="29" t="s">
        <v>15757</v>
      </c>
      <c r="M9185" s="29"/>
      <c r="N9185" s="29" t="s">
        <v>122</v>
      </c>
      <c r="O9185" s="31" t="n">
        <v>46433</v>
      </c>
      <c r="P9185" s="29" t="s">
        <v>123</v>
      </c>
      <c r="Q9185" s="29" t="n">
        <f aca="false">IFERROR(VALUE(L9185),"")</f>
        <v>454</v>
      </c>
      <c r="R9185" s="29" t="n">
        <f aca="true">IF(O9185="","",O9185-TODAY())</f>
        <v>148</v>
      </c>
      <c r="S9185" s="29" t="str">
        <f aca="false">IF(C9185="&lt;&lt; vazio &gt;&gt;","VAZIA",IF(AND(O9185&lt;&gt;"",R9185&lt;0),"VENCIDO",IF(AND(O9185&lt;&gt;"",R9185&lt;=Parametros!$B$10),"PRÓX. VENCIMENTO",IF(F9185="Q","QUALIDADE",IF(F9185="S","BLOQUEADO",IF(F9185="R","RESTRITO/DEVOLUÇÃO",IF(OR(N9185="QUAR",N9185="QRES"),"QUARENTENA",IF(OR(B9185="DESCARTE",B9185="DEVOLUÇÃO"),"DESCARTE/DEVOLUÇÃO",IF(AND(D9185="",K9185&lt;&gt;""),"SEM LOTE",IF(AND(Q9185&lt;&gt;"",Q9185&gt;=Parametros!$B$11),"PARADO/SEM GIRO","OK"))))))))))</f>
        <v>QUALIDADE</v>
      </c>
      <c r="T9185" s="29" t="str">
        <f aca="false">IF(AND($S9185="PARADO/SEM GIRO",$K9185="KG",OR(Painel!$B$5="(Todos)",A9185=Painel!$B$5)*OR(Painel!$E$5="(Todos)",P9185=Painel!$E$5)),$J9185+ROW()/10000000,"")</f>
        <v/>
      </c>
      <c r="U9185" s="29" t="str">
        <f aca="false">IF(AND($S9185="VENCIDO",$K9185="KG",OR(Painel!$B$5="(Todos)",A9185=Painel!$B$5)*OR(Painel!$E$5="(Todos)",P9185=Painel!$E$5)),$J9185+ROW()/10000000,"")</f>
        <v/>
      </c>
    </row>
    <row r="9186" customFormat="false" ht="15" hidden="false" customHeight="false" outlineLevel="0" collapsed="false">
      <c r="A9186" s="29" t="s">
        <v>62</v>
      </c>
      <c r="B9186" s="29" t="s">
        <v>15778</v>
      </c>
      <c r="C9186" s="29" t="s">
        <v>15164</v>
      </c>
      <c r="D9186" s="29" t="s">
        <v>15165</v>
      </c>
      <c r="E9186" s="29" t="n">
        <v>23</v>
      </c>
      <c r="F9186" s="29"/>
      <c r="G9186" s="29"/>
      <c r="H9186" s="30" t="n">
        <v>6</v>
      </c>
      <c r="I9186" s="31" t="n">
        <v>46282</v>
      </c>
      <c r="J9186" s="30" t="n">
        <v>6</v>
      </c>
      <c r="K9186" s="29" t="s">
        <v>120</v>
      </c>
      <c r="L9186" s="29" t="s">
        <v>400</v>
      </c>
      <c r="M9186" s="29"/>
      <c r="N9186" s="29" t="s">
        <v>122</v>
      </c>
      <c r="O9186" s="31" t="n">
        <v>46653</v>
      </c>
      <c r="P9186" s="29" t="s">
        <v>123</v>
      </c>
      <c r="Q9186" s="29" t="n">
        <f aca="false">IFERROR(VALUE(L9186),"")</f>
        <v>3</v>
      </c>
      <c r="R9186" s="29" t="n">
        <f aca="true">IF(O9186="","",O9186-TODAY())</f>
        <v>368</v>
      </c>
      <c r="S9186" s="29" t="str">
        <f aca="false">IF(C9186="&lt;&lt; vazio &gt;&gt;","VAZIA",IF(AND(O9186&lt;&gt;"",R9186&lt;0),"VENCIDO",IF(AND(O9186&lt;&gt;"",R9186&lt;=Parametros!$B$10),"PRÓX. VENCIMENTO",IF(F9186="Q","QUALIDADE",IF(F9186="S","BLOQUEADO",IF(F9186="R","RESTRITO/DEVOLUÇÃO",IF(OR(N9186="QUAR",N9186="QRES"),"QUARENTENA",IF(OR(B9186="DESCARTE",B9186="DEVOLUÇÃO"),"DESCARTE/DEVOLUÇÃO",IF(AND(D9186="",K9186&lt;&gt;""),"SEM LOTE",IF(AND(Q9186&lt;&gt;"",Q9186&gt;=Parametros!$B$11),"PARADO/SEM GIRO","OK"))))))))))</f>
        <v>OK</v>
      </c>
      <c r="T9186" s="29" t="str">
        <f aca="false">IF(AND($S9186="PARADO/SEM GIRO",$K9186="KG",OR(Painel!$B$5="(Todos)",A9186=Painel!$B$5)*OR(Painel!$E$5="(Todos)",P9186=Painel!$E$5)),$J9186+ROW()/10000000,"")</f>
        <v/>
      </c>
      <c r="U9186" s="29" t="str">
        <f aca="false">IF(AND($S9186="VENCIDO",$K9186="KG",OR(Painel!$B$5="(Todos)",A9186=Painel!$B$5)*OR(Painel!$E$5="(Todos)",P9186=Painel!$E$5)),$J9186+ROW()/10000000,"")</f>
        <v/>
      </c>
    </row>
    <row r="9187" customFormat="false" ht="15" hidden="false" customHeight="false" outlineLevel="0" collapsed="false">
      <c r="A9187" s="29" t="s">
        <v>62</v>
      </c>
      <c r="B9187" s="29" t="s">
        <v>15778</v>
      </c>
      <c r="C9187" s="29" t="s">
        <v>14030</v>
      </c>
      <c r="D9187" s="29" t="s">
        <v>15389</v>
      </c>
      <c r="E9187" s="29" t="n">
        <v>23</v>
      </c>
      <c r="F9187" s="29" t="s">
        <v>268</v>
      </c>
      <c r="G9187" s="29"/>
      <c r="H9187" s="30" t="n">
        <v>20</v>
      </c>
      <c r="I9187" s="31" t="n">
        <v>45897</v>
      </c>
      <c r="J9187" s="30" t="n">
        <v>20</v>
      </c>
      <c r="K9187" s="29" t="s">
        <v>120</v>
      </c>
      <c r="L9187" s="29" t="s">
        <v>12860</v>
      </c>
      <c r="M9187" s="29"/>
      <c r="N9187" s="29" t="s">
        <v>122</v>
      </c>
      <c r="O9187" s="31" t="n">
        <v>46339</v>
      </c>
      <c r="P9187" s="29" t="s">
        <v>123</v>
      </c>
      <c r="Q9187" s="29" t="n">
        <f aca="false">IFERROR(VALUE(L9187),"")</f>
        <v>388</v>
      </c>
      <c r="R9187" s="29" t="n">
        <f aca="true">IF(O9187="","",O9187-TODAY())</f>
        <v>54</v>
      </c>
      <c r="S9187" s="29" t="str">
        <f aca="false">IF(C9187="&lt;&lt; vazio &gt;&gt;","VAZIA",IF(AND(O9187&lt;&gt;"",R9187&lt;0),"VENCIDO",IF(AND(O9187&lt;&gt;"",R9187&lt;=Parametros!$B$10),"PRÓX. VENCIMENTO",IF(F9187="Q","QUALIDADE",IF(F9187="S","BLOQUEADO",IF(F9187="R","RESTRITO/DEVOLUÇÃO",IF(OR(N9187="QUAR",N9187="QRES"),"QUARENTENA",IF(OR(B9187="DESCARTE",B9187="DEVOLUÇÃO"),"DESCARTE/DEVOLUÇÃO",IF(AND(D9187="",K9187&lt;&gt;""),"SEM LOTE",IF(AND(Q9187&lt;&gt;"",Q9187&gt;=Parametros!$B$11),"PARADO/SEM GIRO","OK"))))))))))</f>
        <v>PRÓX. VENCIMENTO</v>
      </c>
      <c r="T9187" s="29" t="str">
        <f aca="false">IF(AND($S9187="PARADO/SEM GIRO",$K9187="KG",OR(Painel!$B$5="(Todos)",A9187=Painel!$B$5)*OR(Painel!$E$5="(Todos)",P9187=Painel!$E$5)),$J9187+ROW()/10000000,"")</f>
        <v/>
      </c>
      <c r="U9187" s="29" t="str">
        <f aca="false">IF(AND($S9187="VENCIDO",$K9187="KG",OR(Painel!$B$5="(Todos)",A9187=Painel!$B$5)*OR(Painel!$E$5="(Todos)",P9187=Painel!$E$5)),$J9187+ROW()/10000000,"")</f>
        <v/>
      </c>
    </row>
    <row r="9188" customFormat="false" ht="15" hidden="false" customHeight="false" outlineLevel="0" collapsed="false">
      <c r="A9188" s="29" t="s">
        <v>62</v>
      </c>
      <c r="B9188" s="29" t="s">
        <v>15778</v>
      </c>
      <c r="C9188" s="29" t="s">
        <v>14030</v>
      </c>
      <c r="D9188" s="29" t="s">
        <v>14031</v>
      </c>
      <c r="E9188" s="29" t="n">
        <v>23</v>
      </c>
      <c r="F9188" s="29" t="s">
        <v>268</v>
      </c>
      <c r="G9188" s="29"/>
      <c r="H9188" s="30" t="n">
        <v>20</v>
      </c>
      <c r="I9188" s="31" t="n">
        <v>45897</v>
      </c>
      <c r="J9188" s="30" t="n">
        <v>20</v>
      </c>
      <c r="K9188" s="29" t="s">
        <v>120</v>
      </c>
      <c r="L9188" s="29" t="s">
        <v>12860</v>
      </c>
      <c r="M9188" s="29"/>
      <c r="N9188" s="29" t="s">
        <v>122</v>
      </c>
      <c r="O9188" s="31" t="n">
        <v>46489</v>
      </c>
      <c r="P9188" s="29" t="s">
        <v>123</v>
      </c>
      <c r="Q9188" s="29" t="n">
        <f aca="false">IFERROR(VALUE(L9188),"")</f>
        <v>388</v>
      </c>
      <c r="R9188" s="29" t="n">
        <f aca="true">IF(O9188="","",O9188-TODAY())</f>
        <v>204</v>
      </c>
      <c r="S9188" s="29" t="str">
        <f aca="false">IF(C9188="&lt;&lt; vazio &gt;&gt;","VAZIA",IF(AND(O9188&lt;&gt;"",R9188&lt;0),"VENCIDO",IF(AND(O9188&lt;&gt;"",R9188&lt;=Parametros!$B$10),"PRÓX. VENCIMENTO",IF(F9188="Q","QUALIDADE",IF(F9188="S","BLOQUEADO",IF(F9188="R","RESTRITO/DEVOLUÇÃO",IF(OR(N9188="QUAR",N9188="QRES"),"QUARENTENA",IF(OR(B9188="DESCARTE",B9188="DEVOLUÇÃO"),"DESCARTE/DEVOLUÇÃO",IF(AND(D9188="",K9188&lt;&gt;""),"SEM LOTE",IF(AND(Q9188&lt;&gt;"",Q9188&gt;=Parametros!$B$11),"PARADO/SEM GIRO","OK"))))))))))</f>
        <v>QUALIDADE</v>
      </c>
      <c r="T9188" s="29" t="str">
        <f aca="false">IF(AND($S9188="PARADO/SEM GIRO",$K9188="KG",OR(Painel!$B$5="(Todos)",A9188=Painel!$B$5)*OR(Painel!$E$5="(Todos)",P9188=Painel!$E$5)),$J9188+ROW()/10000000,"")</f>
        <v/>
      </c>
      <c r="U9188" s="29" t="str">
        <f aca="false">IF(AND($S9188="VENCIDO",$K9188="KG",OR(Painel!$B$5="(Todos)",A9188=Painel!$B$5)*OR(Painel!$E$5="(Todos)",P9188=Painel!$E$5)),$J9188+ROW()/10000000,"")</f>
        <v/>
      </c>
    </row>
    <row r="9189" customFormat="false" ht="15" hidden="false" customHeight="false" outlineLevel="0" collapsed="false">
      <c r="A9189" s="29" t="s">
        <v>62</v>
      </c>
      <c r="B9189" s="29" t="s">
        <v>15778</v>
      </c>
      <c r="C9189" s="29" t="s">
        <v>262</v>
      </c>
      <c r="D9189" s="29" t="s">
        <v>264</v>
      </c>
      <c r="E9189" s="29" t="n">
        <v>23</v>
      </c>
      <c r="F9189" s="29" t="s">
        <v>268</v>
      </c>
      <c r="G9189" s="29"/>
      <c r="H9189" s="30" t="n">
        <v>4.4</v>
      </c>
      <c r="I9189" s="31" t="n">
        <v>45864</v>
      </c>
      <c r="J9189" s="30" t="n">
        <v>4.4</v>
      </c>
      <c r="K9189" s="29" t="s">
        <v>120</v>
      </c>
      <c r="L9189" s="29" t="s">
        <v>10848</v>
      </c>
      <c r="M9189" s="29"/>
      <c r="N9189" s="29" t="s">
        <v>122</v>
      </c>
      <c r="O9189" s="31" t="n">
        <v>46409</v>
      </c>
      <c r="P9189" s="29" t="s">
        <v>123</v>
      </c>
      <c r="Q9189" s="29" t="n">
        <f aca="false">IFERROR(VALUE(L9189),"")</f>
        <v>421</v>
      </c>
      <c r="R9189" s="29" t="n">
        <f aca="true">IF(O9189="","",O9189-TODAY())</f>
        <v>124</v>
      </c>
      <c r="S9189" s="29" t="str">
        <f aca="false">IF(C9189="&lt;&lt; vazio &gt;&gt;","VAZIA",IF(AND(O9189&lt;&gt;"",R9189&lt;0),"VENCIDO",IF(AND(O9189&lt;&gt;"",R9189&lt;=Parametros!$B$10),"PRÓX. VENCIMENTO",IF(F9189="Q","QUALIDADE",IF(F9189="S","BLOQUEADO",IF(F9189="R","RESTRITO/DEVOLUÇÃO",IF(OR(N9189="QUAR",N9189="QRES"),"QUARENTENA",IF(OR(B9189="DESCARTE",B9189="DEVOLUÇÃO"),"DESCARTE/DEVOLUÇÃO",IF(AND(D9189="",K9189&lt;&gt;""),"SEM LOTE",IF(AND(Q9189&lt;&gt;"",Q9189&gt;=Parametros!$B$11),"PARADO/SEM GIRO","OK"))))))))))</f>
        <v>QUALIDADE</v>
      </c>
      <c r="T9189" s="29" t="str">
        <f aca="false">IF(AND($S9189="PARADO/SEM GIRO",$K9189="KG",OR(Painel!$B$5="(Todos)",A9189=Painel!$B$5)*OR(Painel!$E$5="(Todos)",P9189=Painel!$E$5)),$J9189+ROW()/10000000,"")</f>
        <v/>
      </c>
      <c r="U9189" s="29" t="str">
        <f aca="false">IF(AND($S9189="VENCIDO",$K9189="KG",OR(Painel!$B$5="(Todos)",A9189=Painel!$B$5)*OR(Painel!$E$5="(Todos)",P9189=Painel!$E$5)),$J9189+ROW()/10000000,"")</f>
        <v/>
      </c>
    </row>
    <row r="9190" customFormat="false" ht="15" hidden="false" customHeight="false" outlineLevel="0" collapsed="false">
      <c r="A9190" s="29" t="s">
        <v>15794</v>
      </c>
      <c r="B9190" s="29" t="s">
        <v>15006</v>
      </c>
      <c r="C9190" s="29" t="s">
        <v>115</v>
      </c>
      <c r="D9190" s="29"/>
      <c r="E9190" s="29" t="n">
        <v>0</v>
      </c>
      <c r="F9190" s="29"/>
      <c r="G9190" s="29"/>
      <c r="H9190" s="30" t="n">
        <v>0</v>
      </c>
      <c r="I9190" s="29"/>
      <c r="J9190" s="30" t="n">
        <v>0</v>
      </c>
      <c r="K9190" s="29"/>
      <c r="L9190" s="29" t="s">
        <v>116</v>
      </c>
      <c r="M9190" s="29"/>
      <c r="N9190" s="29"/>
      <c r="O9190" s="29"/>
      <c r="P9190" s="29"/>
      <c r="Q9190" s="29" t="n">
        <f aca="false">IFERROR(VALUE(L9190),"")</f>
        <v>0</v>
      </c>
      <c r="R9190" s="29" t="str">
        <f aca="true">IF(O9190="","",O9190-TODAY())</f>
        <v/>
      </c>
      <c r="S9190" s="29" t="str">
        <f aca="false">IF(C9190="&lt;&lt; vazio &gt;&gt;","VAZIA",IF(AND(O9190&lt;&gt;"",R9190&lt;0),"VENCIDO",IF(AND(O9190&lt;&gt;"",R9190&lt;=Parametros!$B$10),"PRÓX. VENCIMENTO",IF(F9190="Q","QUALIDADE",IF(F9190="S","BLOQUEADO",IF(F9190="R","RESTRITO/DEVOLUÇÃO",IF(OR(N9190="QUAR",N9190="QRES"),"QUARENTENA",IF(OR(B9190="DESCARTE",B9190="DEVOLUÇÃO"),"DESCARTE/DEVOLUÇÃO",IF(AND(D9190="",K9190&lt;&gt;""),"SEM LOTE",IF(AND(Q9190&lt;&gt;"",Q9190&gt;=Parametros!$B$11),"PARADO/SEM GIRO","OK"))))))))))</f>
        <v>VAZIA</v>
      </c>
      <c r="T9190" s="29" t="str">
        <f aca="false">IF(AND($S9190="PARADO/SEM GIRO",$K9190="KG",OR(Painel!$B$5="(Todos)",A9190=Painel!$B$5)*OR(Painel!$E$5="(Todos)",P9190=Painel!$E$5)),$J9190+ROW()/10000000,"")</f>
        <v/>
      </c>
      <c r="U9190" s="29" t="str">
        <f aca="false">IF(AND($S9190="VENCIDO",$K9190="KG",OR(Painel!$B$5="(Todos)",A9190=Painel!$B$5)*OR(Painel!$E$5="(Todos)",P9190=Painel!$E$5)),$J9190+ROW()/10000000,"")</f>
        <v/>
      </c>
    </row>
    <row r="9191" customFormat="false" ht="15" hidden="false" customHeight="false" outlineLevel="0" collapsed="false">
      <c r="A9191" s="29" t="s">
        <v>15794</v>
      </c>
      <c r="B9191" s="29" t="s">
        <v>15008</v>
      </c>
      <c r="C9191" s="29" t="s">
        <v>115</v>
      </c>
      <c r="D9191" s="29"/>
      <c r="E9191" s="29" t="n">
        <v>0</v>
      </c>
      <c r="F9191" s="29"/>
      <c r="G9191" s="29"/>
      <c r="H9191" s="30" t="n">
        <v>0</v>
      </c>
      <c r="I9191" s="29"/>
      <c r="J9191" s="30" t="n">
        <v>0</v>
      </c>
      <c r="K9191" s="29"/>
      <c r="L9191" s="29" t="s">
        <v>116</v>
      </c>
      <c r="M9191" s="29"/>
      <c r="N9191" s="29"/>
      <c r="O9191" s="29"/>
      <c r="P9191" s="29"/>
      <c r="Q9191" s="29" t="n">
        <f aca="false">IFERROR(VALUE(L9191),"")</f>
        <v>0</v>
      </c>
      <c r="R9191" s="29" t="str">
        <f aca="true">IF(O9191="","",O9191-TODAY())</f>
        <v/>
      </c>
      <c r="S9191" s="29" t="str">
        <f aca="false">IF(C9191="&lt;&lt; vazio &gt;&gt;","VAZIA",IF(AND(O9191&lt;&gt;"",R9191&lt;0),"VENCIDO",IF(AND(O9191&lt;&gt;"",R9191&lt;=Parametros!$B$10),"PRÓX. VENCIMENTO",IF(F9191="Q","QUALIDADE",IF(F9191="S","BLOQUEADO",IF(F9191="R","RESTRITO/DEVOLUÇÃO",IF(OR(N9191="QUAR",N9191="QRES"),"QUARENTENA",IF(OR(B9191="DESCARTE",B9191="DEVOLUÇÃO"),"DESCARTE/DEVOLUÇÃO",IF(AND(D9191="",K9191&lt;&gt;""),"SEM LOTE",IF(AND(Q9191&lt;&gt;"",Q9191&gt;=Parametros!$B$11),"PARADO/SEM GIRO","OK"))))))))))</f>
        <v>VAZIA</v>
      </c>
      <c r="T9191" s="29" t="str">
        <f aca="false">IF(AND($S9191="PARADO/SEM GIRO",$K9191="KG",OR(Painel!$B$5="(Todos)",A9191=Painel!$B$5)*OR(Painel!$E$5="(Todos)",P9191=Painel!$E$5)),$J9191+ROW()/10000000,"")</f>
        <v/>
      </c>
      <c r="U9191" s="29" t="str">
        <f aca="false">IF(AND($S9191="VENCIDO",$K9191="KG",OR(Painel!$B$5="(Todos)",A9191=Painel!$B$5)*OR(Painel!$E$5="(Todos)",P9191=Painel!$E$5)),$J9191+ROW()/10000000,"")</f>
        <v/>
      </c>
    </row>
    <row r="9192" customFormat="false" ht="15" hidden="false" customHeight="false" outlineLevel="0" collapsed="false">
      <c r="A9192" s="29" t="s">
        <v>15794</v>
      </c>
      <c r="B9192" s="29" t="s">
        <v>15009</v>
      </c>
      <c r="C9192" s="29" t="s">
        <v>115</v>
      </c>
      <c r="D9192" s="29"/>
      <c r="E9192" s="29" t="n">
        <v>0</v>
      </c>
      <c r="F9192" s="29"/>
      <c r="G9192" s="29"/>
      <c r="H9192" s="30" t="n">
        <v>0</v>
      </c>
      <c r="I9192" s="29"/>
      <c r="J9192" s="30" t="n">
        <v>0</v>
      </c>
      <c r="K9192" s="29"/>
      <c r="L9192" s="29" t="s">
        <v>116</v>
      </c>
      <c r="M9192" s="29"/>
      <c r="N9192" s="29"/>
      <c r="O9192" s="29"/>
      <c r="P9192" s="29"/>
      <c r="Q9192" s="29" t="n">
        <f aca="false">IFERROR(VALUE(L9192),"")</f>
        <v>0</v>
      </c>
      <c r="R9192" s="29" t="str">
        <f aca="true">IF(O9192="","",O9192-TODAY())</f>
        <v/>
      </c>
      <c r="S9192" s="29" t="str">
        <f aca="false">IF(C9192="&lt;&lt; vazio &gt;&gt;","VAZIA",IF(AND(O9192&lt;&gt;"",R9192&lt;0),"VENCIDO",IF(AND(O9192&lt;&gt;"",R9192&lt;=Parametros!$B$10),"PRÓX. VENCIMENTO",IF(F9192="Q","QUALIDADE",IF(F9192="S","BLOQUEADO",IF(F9192="R","RESTRITO/DEVOLUÇÃO",IF(OR(N9192="QUAR",N9192="QRES"),"QUARENTENA",IF(OR(B9192="DESCARTE",B9192="DEVOLUÇÃO"),"DESCARTE/DEVOLUÇÃO",IF(AND(D9192="",K9192&lt;&gt;""),"SEM LOTE",IF(AND(Q9192&lt;&gt;"",Q9192&gt;=Parametros!$B$11),"PARADO/SEM GIRO","OK"))))))))))</f>
        <v>VAZIA</v>
      </c>
      <c r="T9192" s="29" t="str">
        <f aca="false">IF(AND($S9192="PARADO/SEM GIRO",$K9192="KG",OR(Painel!$B$5="(Todos)",A9192=Painel!$B$5)*OR(Painel!$E$5="(Todos)",P9192=Painel!$E$5)),$J9192+ROW()/10000000,"")</f>
        <v/>
      </c>
      <c r="U9192" s="29" t="str">
        <f aca="false">IF(AND($S9192="VENCIDO",$K9192="KG",OR(Painel!$B$5="(Todos)",A9192=Painel!$B$5)*OR(Painel!$E$5="(Todos)",P9192=Painel!$E$5)),$J9192+ROW()/10000000,"")</f>
        <v/>
      </c>
    </row>
    <row r="9193" customFormat="false" ht="15" hidden="false" customHeight="false" outlineLevel="0" collapsed="false">
      <c r="A9193" s="29" t="s">
        <v>15794</v>
      </c>
      <c r="B9193" s="29" t="s">
        <v>15010</v>
      </c>
      <c r="C9193" s="29" t="s">
        <v>115</v>
      </c>
      <c r="D9193" s="29"/>
      <c r="E9193" s="29" t="n">
        <v>0</v>
      </c>
      <c r="F9193" s="29"/>
      <c r="G9193" s="29"/>
      <c r="H9193" s="30" t="n">
        <v>0</v>
      </c>
      <c r="I9193" s="29"/>
      <c r="J9193" s="30" t="n">
        <v>0</v>
      </c>
      <c r="K9193" s="29"/>
      <c r="L9193" s="29" t="s">
        <v>116</v>
      </c>
      <c r="M9193" s="29"/>
      <c r="N9193" s="29"/>
      <c r="O9193" s="29"/>
      <c r="P9193" s="29"/>
      <c r="Q9193" s="29" t="n">
        <f aca="false">IFERROR(VALUE(L9193),"")</f>
        <v>0</v>
      </c>
      <c r="R9193" s="29" t="str">
        <f aca="true">IF(O9193="","",O9193-TODAY())</f>
        <v/>
      </c>
      <c r="S9193" s="29" t="str">
        <f aca="false">IF(C9193="&lt;&lt; vazio &gt;&gt;","VAZIA",IF(AND(O9193&lt;&gt;"",R9193&lt;0),"VENCIDO",IF(AND(O9193&lt;&gt;"",R9193&lt;=Parametros!$B$10),"PRÓX. VENCIMENTO",IF(F9193="Q","QUALIDADE",IF(F9193="S","BLOQUEADO",IF(F9193="R","RESTRITO/DEVOLUÇÃO",IF(OR(N9193="QUAR",N9193="QRES"),"QUARENTENA",IF(OR(B9193="DESCARTE",B9193="DEVOLUÇÃO"),"DESCARTE/DEVOLUÇÃO",IF(AND(D9193="",K9193&lt;&gt;""),"SEM LOTE",IF(AND(Q9193&lt;&gt;"",Q9193&gt;=Parametros!$B$11),"PARADO/SEM GIRO","OK"))))))))))</f>
        <v>VAZIA</v>
      </c>
      <c r="T9193" s="29" t="str">
        <f aca="false">IF(AND($S9193="PARADO/SEM GIRO",$K9193="KG",OR(Painel!$B$5="(Todos)",A9193=Painel!$B$5)*OR(Painel!$E$5="(Todos)",P9193=Painel!$E$5)),$J9193+ROW()/10000000,"")</f>
        <v/>
      </c>
      <c r="U9193" s="29" t="str">
        <f aca="false">IF(AND($S9193="VENCIDO",$K9193="KG",OR(Painel!$B$5="(Todos)",A9193=Painel!$B$5)*OR(Painel!$E$5="(Todos)",P9193=Painel!$E$5)),$J9193+ROW()/10000000,"")</f>
        <v/>
      </c>
    </row>
    <row r="9194" customFormat="false" ht="15" hidden="false" customHeight="false" outlineLevel="0" collapsed="false">
      <c r="A9194" s="29" t="s">
        <v>15794</v>
      </c>
      <c r="B9194" s="29" t="s">
        <v>15013</v>
      </c>
      <c r="C9194" s="29" t="s">
        <v>115</v>
      </c>
      <c r="D9194" s="29"/>
      <c r="E9194" s="29" t="n">
        <v>0</v>
      </c>
      <c r="F9194" s="29"/>
      <c r="G9194" s="29"/>
      <c r="H9194" s="30" t="n">
        <v>0</v>
      </c>
      <c r="I9194" s="29"/>
      <c r="J9194" s="30" t="n">
        <v>0</v>
      </c>
      <c r="K9194" s="29"/>
      <c r="L9194" s="29" t="s">
        <v>116</v>
      </c>
      <c r="M9194" s="29"/>
      <c r="N9194" s="29"/>
      <c r="O9194" s="29"/>
      <c r="P9194" s="29"/>
      <c r="Q9194" s="29" t="n">
        <f aca="false">IFERROR(VALUE(L9194),"")</f>
        <v>0</v>
      </c>
      <c r="R9194" s="29" t="str">
        <f aca="true">IF(O9194="","",O9194-TODAY())</f>
        <v/>
      </c>
      <c r="S9194" s="29" t="str">
        <f aca="false">IF(C9194="&lt;&lt; vazio &gt;&gt;","VAZIA",IF(AND(O9194&lt;&gt;"",R9194&lt;0),"VENCIDO",IF(AND(O9194&lt;&gt;"",R9194&lt;=Parametros!$B$10),"PRÓX. VENCIMENTO",IF(F9194="Q","QUALIDADE",IF(F9194="S","BLOQUEADO",IF(F9194="R","RESTRITO/DEVOLUÇÃO",IF(OR(N9194="QUAR",N9194="QRES"),"QUARENTENA",IF(OR(B9194="DESCARTE",B9194="DEVOLUÇÃO"),"DESCARTE/DEVOLUÇÃO",IF(AND(D9194="",K9194&lt;&gt;""),"SEM LOTE",IF(AND(Q9194&lt;&gt;"",Q9194&gt;=Parametros!$B$11),"PARADO/SEM GIRO","OK"))))))))))</f>
        <v>VAZIA</v>
      </c>
      <c r="T9194" s="29" t="str">
        <f aca="false">IF(AND($S9194="PARADO/SEM GIRO",$K9194="KG",OR(Painel!$B$5="(Todos)",A9194=Painel!$B$5)*OR(Painel!$E$5="(Todos)",P9194=Painel!$E$5)),$J9194+ROW()/10000000,"")</f>
        <v/>
      </c>
      <c r="U9194" s="29" t="str">
        <f aca="false">IF(AND($S9194="VENCIDO",$K9194="KG",OR(Painel!$B$5="(Todos)",A9194=Painel!$B$5)*OR(Painel!$E$5="(Todos)",P9194=Painel!$E$5)),$J9194+ROW()/10000000,"")</f>
        <v/>
      </c>
    </row>
    <row r="9195" customFormat="false" ht="15" hidden="false" customHeight="false" outlineLevel="0" collapsed="false">
      <c r="A9195" s="29" t="s">
        <v>15794</v>
      </c>
      <c r="B9195" s="29" t="s">
        <v>15015</v>
      </c>
      <c r="C9195" s="29" t="s">
        <v>115</v>
      </c>
      <c r="D9195" s="29"/>
      <c r="E9195" s="29" t="n">
        <v>0</v>
      </c>
      <c r="F9195" s="29"/>
      <c r="G9195" s="29"/>
      <c r="H9195" s="30" t="n">
        <v>0</v>
      </c>
      <c r="I9195" s="29"/>
      <c r="J9195" s="30" t="n">
        <v>0</v>
      </c>
      <c r="K9195" s="29"/>
      <c r="L9195" s="29" t="s">
        <v>116</v>
      </c>
      <c r="M9195" s="29"/>
      <c r="N9195" s="29"/>
      <c r="O9195" s="29"/>
      <c r="P9195" s="29"/>
      <c r="Q9195" s="29" t="n">
        <f aca="false">IFERROR(VALUE(L9195),"")</f>
        <v>0</v>
      </c>
      <c r="R9195" s="29" t="str">
        <f aca="true">IF(O9195="","",O9195-TODAY())</f>
        <v/>
      </c>
      <c r="S9195" s="29" t="str">
        <f aca="false">IF(C9195="&lt;&lt; vazio &gt;&gt;","VAZIA",IF(AND(O9195&lt;&gt;"",R9195&lt;0),"VENCIDO",IF(AND(O9195&lt;&gt;"",R9195&lt;=Parametros!$B$10),"PRÓX. VENCIMENTO",IF(F9195="Q","QUALIDADE",IF(F9195="S","BLOQUEADO",IF(F9195="R","RESTRITO/DEVOLUÇÃO",IF(OR(N9195="QUAR",N9195="QRES"),"QUARENTENA",IF(OR(B9195="DESCARTE",B9195="DEVOLUÇÃO"),"DESCARTE/DEVOLUÇÃO",IF(AND(D9195="",K9195&lt;&gt;""),"SEM LOTE",IF(AND(Q9195&lt;&gt;"",Q9195&gt;=Parametros!$B$11),"PARADO/SEM GIRO","OK"))))))))))</f>
        <v>VAZIA</v>
      </c>
      <c r="T9195" s="29" t="str">
        <f aca="false">IF(AND($S9195="PARADO/SEM GIRO",$K9195="KG",OR(Painel!$B$5="(Todos)",A9195=Painel!$B$5)*OR(Painel!$E$5="(Todos)",P9195=Painel!$E$5)),$J9195+ROW()/10000000,"")</f>
        <v/>
      </c>
      <c r="U9195" s="29" t="str">
        <f aca="false">IF(AND($S9195="VENCIDO",$K9195="KG",OR(Painel!$B$5="(Todos)",A9195=Painel!$B$5)*OR(Painel!$E$5="(Todos)",P9195=Painel!$E$5)),$J9195+ROW()/10000000,"")</f>
        <v/>
      </c>
    </row>
    <row r="9196" customFormat="false" ht="15" hidden="false" customHeight="false" outlineLevel="0" collapsed="false">
      <c r="A9196" s="29" t="s">
        <v>15794</v>
      </c>
      <c r="B9196" s="29" t="s">
        <v>15017</v>
      </c>
      <c r="C9196" s="29" t="s">
        <v>115</v>
      </c>
      <c r="D9196" s="29"/>
      <c r="E9196" s="29" t="n">
        <v>0</v>
      </c>
      <c r="F9196" s="29"/>
      <c r="G9196" s="29"/>
      <c r="H9196" s="30" t="n">
        <v>0</v>
      </c>
      <c r="I9196" s="29"/>
      <c r="J9196" s="30" t="n">
        <v>0</v>
      </c>
      <c r="K9196" s="29"/>
      <c r="L9196" s="29" t="s">
        <v>116</v>
      </c>
      <c r="M9196" s="29"/>
      <c r="N9196" s="29"/>
      <c r="O9196" s="29"/>
      <c r="P9196" s="29"/>
      <c r="Q9196" s="29" t="n">
        <f aca="false">IFERROR(VALUE(L9196),"")</f>
        <v>0</v>
      </c>
      <c r="R9196" s="29" t="str">
        <f aca="true">IF(O9196="","",O9196-TODAY())</f>
        <v/>
      </c>
      <c r="S9196" s="29" t="str">
        <f aca="false">IF(C9196="&lt;&lt; vazio &gt;&gt;","VAZIA",IF(AND(O9196&lt;&gt;"",R9196&lt;0),"VENCIDO",IF(AND(O9196&lt;&gt;"",R9196&lt;=Parametros!$B$10),"PRÓX. VENCIMENTO",IF(F9196="Q","QUALIDADE",IF(F9196="S","BLOQUEADO",IF(F9196="R","RESTRITO/DEVOLUÇÃO",IF(OR(N9196="QUAR",N9196="QRES"),"QUARENTENA",IF(OR(B9196="DESCARTE",B9196="DEVOLUÇÃO"),"DESCARTE/DEVOLUÇÃO",IF(AND(D9196="",K9196&lt;&gt;""),"SEM LOTE",IF(AND(Q9196&lt;&gt;"",Q9196&gt;=Parametros!$B$11),"PARADO/SEM GIRO","OK"))))))))))</f>
        <v>VAZIA</v>
      </c>
      <c r="T9196" s="29" t="str">
        <f aca="false">IF(AND($S9196="PARADO/SEM GIRO",$K9196="KG",OR(Painel!$B$5="(Todos)",A9196=Painel!$B$5)*OR(Painel!$E$5="(Todos)",P9196=Painel!$E$5)),$J9196+ROW()/10000000,"")</f>
        <v/>
      </c>
      <c r="U9196" s="29" t="str">
        <f aca="false">IF(AND($S9196="VENCIDO",$K9196="KG",OR(Painel!$B$5="(Todos)",A9196=Painel!$B$5)*OR(Painel!$E$5="(Todos)",P9196=Painel!$E$5)),$J9196+ROW()/10000000,"")</f>
        <v/>
      </c>
    </row>
    <row r="9197" customFormat="false" ht="15" hidden="false" customHeight="false" outlineLevel="0" collapsed="false">
      <c r="A9197" s="29" t="s">
        <v>15794</v>
      </c>
      <c r="B9197" s="29" t="s">
        <v>15018</v>
      </c>
      <c r="C9197" s="29" t="s">
        <v>115</v>
      </c>
      <c r="D9197" s="29"/>
      <c r="E9197" s="29" t="n">
        <v>0</v>
      </c>
      <c r="F9197" s="29"/>
      <c r="G9197" s="29"/>
      <c r="H9197" s="30" t="n">
        <v>0</v>
      </c>
      <c r="I9197" s="29"/>
      <c r="J9197" s="30" t="n">
        <v>0</v>
      </c>
      <c r="K9197" s="29"/>
      <c r="L9197" s="29" t="s">
        <v>116</v>
      </c>
      <c r="M9197" s="29"/>
      <c r="N9197" s="29"/>
      <c r="O9197" s="29"/>
      <c r="P9197" s="29"/>
      <c r="Q9197" s="29" t="n">
        <f aca="false">IFERROR(VALUE(L9197),"")</f>
        <v>0</v>
      </c>
      <c r="R9197" s="29" t="str">
        <f aca="true">IF(O9197="","",O9197-TODAY())</f>
        <v/>
      </c>
      <c r="S9197" s="29" t="str">
        <f aca="false">IF(C9197="&lt;&lt; vazio &gt;&gt;","VAZIA",IF(AND(O9197&lt;&gt;"",R9197&lt;0),"VENCIDO",IF(AND(O9197&lt;&gt;"",R9197&lt;=Parametros!$B$10),"PRÓX. VENCIMENTO",IF(F9197="Q","QUALIDADE",IF(F9197="S","BLOQUEADO",IF(F9197="R","RESTRITO/DEVOLUÇÃO",IF(OR(N9197="QUAR",N9197="QRES"),"QUARENTENA",IF(OR(B9197="DESCARTE",B9197="DEVOLUÇÃO"),"DESCARTE/DEVOLUÇÃO",IF(AND(D9197="",K9197&lt;&gt;""),"SEM LOTE",IF(AND(Q9197&lt;&gt;"",Q9197&gt;=Parametros!$B$11),"PARADO/SEM GIRO","OK"))))))))))</f>
        <v>VAZIA</v>
      </c>
      <c r="T9197" s="29" t="str">
        <f aca="false">IF(AND($S9197="PARADO/SEM GIRO",$K9197="KG",OR(Painel!$B$5="(Todos)",A9197=Painel!$B$5)*OR(Painel!$E$5="(Todos)",P9197=Painel!$E$5)),$J9197+ROW()/10000000,"")</f>
        <v/>
      </c>
      <c r="U9197" s="29" t="str">
        <f aca="false">IF(AND($S9197="VENCIDO",$K9197="KG",OR(Painel!$B$5="(Todos)",A9197=Painel!$B$5)*OR(Painel!$E$5="(Todos)",P9197=Painel!$E$5)),$J9197+ROW()/10000000,"")</f>
        <v/>
      </c>
    </row>
    <row r="9198" customFormat="false" ht="15" hidden="false" customHeight="false" outlineLevel="0" collapsed="false">
      <c r="A9198" s="29" t="s">
        <v>15794</v>
      </c>
      <c r="B9198" s="29" t="s">
        <v>15020</v>
      </c>
      <c r="C9198" s="29" t="s">
        <v>115</v>
      </c>
      <c r="D9198" s="29"/>
      <c r="E9198" s="29" t="n">
        <v>0</v>
      </c>
      <c r="F9198" s="29"/>
      <c r="G9198" s="29"/>
      <c r="H9198" s="30" t="n">
        <v>0</v>
      </c>
      <c r="I9198" s="29"/>
      <c r="J9198" s="30" t="n">
        <v>0</v>
      </c>
      <c r="K9198" s="29"/>
      <c r="L9198" s="29" t="s">
        <v>116</v>
      </c>
      <c r="M9198" s="29"/>
      <c r="N9198" s="29"/>
      <c r="O9198" s="29"/>
      <c r="P9198" s="29"/>
      <c r="Q9198" s="29" t="n">
        <f aca="false">IFERROR(VALUE(L9198),"")</f>
        <v>0</v>
      </c>
      <c r="R9198" s="29" t="str">
        <f aca="true">IF(O9198="","",O9198-TODAY())</f>
        <v/>
      </c>
      <c r="S9198" s="29" t="str">
        <f aca="false">IF(C9198="&lt;&lt; vazio &gt;&gt;","VAZIA",IF(AND(O9198&lt;&gt;"",R9198&lt;0),"VENCIDO",IF(AND(O9198&lt;&gt;"",R9198&lt;=Parametros!$B$10),"PRÓX. VENCIMENTO",IF(F9198="Q","QUALIDADE",IF(F9198="S","BLOQUEADO",IF(F9198="R","RESTRITO/DEVOLUÇÃO",IF(OR(N9198="QUAR",N9198="QRES"),"QUARENTENA",IF(OR(B9198="DESCARTE",B9198="DEVOLUÇÃO"),"DESCARTE/DEVOLUÇÃO",IF(AND(D9198="",K9198&lt;&gt;""),"SEM LOTE",IF(AND(Q9198&lt;&gt;"",Q9198&gt;=Parametros!$B$11),"PARADO/SEM GIRO","OK"))))))))))</f>
        <v>VAZIA</v>
      </c>
      <c r="T9198" s="29" t="str">
        <f aca="false">IF(AND($S9198="PARADO/SEM GIRO",$K9198="KG",OR(Painel!$B$5="(Todos)",A9198=Painel!$B$5)*OR(Painel!$E$5="(Todos)",P9198=Painel!$E$5)),$J9198+ROW()/10000000,"")</f>
        <v/>
      </c>
      <c r="U9198" s="29" t="str">
        <f aca="false">IF(AND($S9198="VENCIDO",$K9198="KG",OR(Painel!$B$5="(Todos)",A9198=Painel!$B$5)*OR(Painel!$E$5="(Todos)",P9198=Painel!$E$5)),$J9198+ROW()/10000000,"")</f>
        <v/>
      </c>
    </row>
    <row r="9199" customFormat="false" ht="15" hidden="false" customHeight="false" outlineLevel="0" collapsed="false">
      <c r="A9199" s="29" t="s">
        <v>15794</v>
      </c>
      <c r="B9199" s="29" t="s">
        <v>15023</v>
      </c>
      <c r="C9199" s="29" t="s">
        <v>115</v>
      </c>
      <c r="D9199" s="29"/>
      <c r="E9199" s="29" t="n">
        <v>0</v>
      </c>
      <c r="F9199" s="29"/>
      <c r="G9199" s="29"/>
      <c r="H9199" s="30" t="n">
        <v>0</v>
      </c>
      <c r="I9199" s="29"/>
      <c r="J9199" s="30" t="n">
        <v>0</v>
      </c>
      <c r="K9199" s="29"/>
      <c r="L9199" s="29" t="s">
        <v>116</v>
      </c>
      <c r="M9199" s="29"/>
      <c r="N9199" s="29"/>
      <c r="O9199" s="29"/>
      <c r="P9199" s="29"/>
      <c r="Q9199" s="29" t="n">
        <f aca="false">IFERROR(VALUE(L9199),"")</f>
        <v>0</v>
      </c>
      <c r="R9199" s="29" t="str">
        <f aca="true">IF(O9199="","",O9199-TODAY())</f>
        <v/>
      </c>
      <c r="S9199" s="29" t="str">
        <f aca="false">IF(C9199="&lt;&lt; vazio &gt;&gt;","VAZIA",IF(AND(O9199&lt;&gt;"",R9199&lt;0),"VENCIDO",IF(AND(O9199&lt;&gt;"",R9199&lt;=Parametros!$B$10),"PRÓX. VENCIMENTO",IF(F9199="Q","QUALIDADE",IF(F9199="S","BLOQUEADO",IF(F9199="R","RESTRITO/DEVOLUÇÃO",IF(OR(N9199="QUAR",N9199="QRES"),"QUARENTENA",IF(OR(B9199="DESCARTE",B9199="DEVOLUÇÃO"),"DESCARTE/DEVOLUÇÃO",IF(AND(D9199="",K9199&lt;&gt;""),"SEM LOTE",IF(AND(Q9199&lt;&gt;"",Q9199&gt;=Parametros!$B$11),"PARADO/SEM GIRO","OK"))))))))))</f>
        <v>VAZIA</v>
      </c>
      <c r="T9199" s="29" t="str">
        <f aca="false">IF(AND($S9199="PARADO/SEM GIRO",$K9199="KG",OR(Painel!$B$5="(Todos)",A9199=Painel!$B$5)*OR(Painel!$E$5="(Todos)",P9199=Painel!$E$5)),$J9199+ROW()/10000000,"")</f>
        <v/>
      </c>
      <c r="U9199" s="29" t="str">
        <f aca="false">IF(AND($S9199="VENCIDO",$K9199="KG",OR(Painel!$B$5="(Todos)",A9199=Painel!$B$5)*OR(Painel!$E$5="(Todos)",P9199=Painel!$E$5)),$J9199+ROW()/10000000,"")</f>
        <v/>
      </c>
    </row>
    <row r="9200" customFormat="false" ht="15" hidden="false" customHeight="false" outlineLevel="0" collapsed="false">
      <c r="A9200" s="29" t="s">
        <v>15794</v>
      </c>
      <c r="B9200" s="29" t="s">
        <v>15027</v>
      </c>
      <c r="C9200" s="29" t="s">
        <v>115</v>
      </c>
      <c r="D9200" s="29"/>
      <c r="E9200" s="29" t="n">
        <v>0</v>
      </c>
      <c r="F9200" s="29"/>
      <c r="G9200" s="29"/>
      <c r="H9200" s="30" t="n">
        <v>0</v>
      </c>
      <c r="I9200" s="29"/>
      <c r="J9200" s="30" t="n">
        <v>0</v>
      </c>
      <c r="K9200" s="29"/>
      <c r="L9200" s="29" t="s">
        <v>116</v>
      </c>
      <c r="M9200" s="29"/>
      <c r="N9200" s="29"/>
      <c r="O9200" s="29"/>
      <c r="P9200" s="29"/>
      <c r="Q9200" s="29" t="n">
        <f aca="false">IFERROR(VALUE(L9200),"")</f>
        <v>0</v>
      </c>
      <c r="R9200" s="29" t="str">
        <f aca="true">IF(O9200="","",O9200-TODAY())</f>
        <v/>
      </c>
      <c r="S9200" s="29" t="str">
        <f aca="false">IF(C9200="&lt;&lt; vazio &gt;&gt;","VAZIA",IF(AND(O9200&lt;&gt;"",R9200&lt;0),"VENCIDO",IF(AND(O9200&lt;&gt;"",R9200&lt;=Parametros!$B$10),"PRÓX. VENCIMENTO",IF(F9200="Q","QUALIDADE",IF(F9200="S","BLOQUEADO",IF(F9200="R","RESTRITO/DEVOLUÇÃO",IF(OR(N9200="QUAR",N9200="QRES"),"QUARENTENA",IF(OR(B9200="DESCARTE",B9200="DEVOLUÇÃO"),"DESCARTE/DEVOLUÇÃO",IF(AND(D9200="",K9200&lt;&gt;""),"SEM LOTE",IF(AND(Q9200&lt;&gt;"",Q9200&gt;=Parametros!$B$11),"PARADO/SEM GIRO","OK"))))))))))</f>
        <v>VAZIA</v>
      </c>
      <c r="T9200" s="29" t="str">
        <f aca="false">IF(AND($S9200="PARADO/SEM GIRO",$K9200="KG",OR(Painel!$B$5="(Todos)",A9200=Painel!$B$5)*OR(Painel!$E$5="(Todos)",P9200=Painel!$E$5)),$J9200+ROW()/10000000,"")</f>
        <v/>
      </c>
      <c r="U9200" s="29" t="str">
        <f aca="false">IF(AND($S9200="VENCIDO",$K9200="KG",OR(Painel!$B$5="(Todos)",A9200=Painel!$B$5)*OR(Painel!$E$5="(Todos)",P9200=Painel!$E$5)),$J9200+ROW()/10000000,"")</f>
        <v/>
      </c>
    </row>
    <row r="9201" customFormat="false" ht="15" hidden="false" customHeight="false" outlineLevel="0" collapsed="false">
      <c r="A9201" s="29" t="s">
        <v>15794</v>
      </c>
      <c r="B9201" s="29" t="s">
        <v>15030</v>
      </c>
      <c r="C9201" s="29" t="s">
        <v>115</v>
      </c>
      <c r="D9201" s="29"/>
      <c r="E9201" s="29" t="n">
        <v>0</v>
      </c>
      <c r="F9201" s="29"/>
      <c r="G9201" s="29"/>
      <c r="H9201" s="30" t="n">
        <v>0</v>
      </c>
      <c r="I9201" s="29"/>
      <c r="J9201" s="30" t="n">
        <v>0</v>
      </c>
      <c r="K9201" s="29"/>
      <c r="L9201" s="29" t="s">
        <v>116</v>
      </c>
      <c r="M9201" s="29"/>
      <c r="N9201" s="29"/>
      <c r="O9201" s="29"/>
      <c r="P9201" s="29"/>
      <c r="Q9201" s="29" t="n">
        <f aca="false">IFERROR(VALUE(L9201),"")</f>
        <v>0</v>
      </c>
      <c r="R9201" s="29" t="str">
        <f aca="true">IF(O9201="","",O9201-TODAY())</f>
        <v/>
      </c>
      <c r="S9201" s="29" t="str">
        <f aca="false">IF(C9201="&lt;&lt; vazio &gt;&gt;","VAZIA",IF(AND(O9201&lt;&gt;"",R9201&lt;0),"VENCIDO",IF(AND(O9201&lt;&gt;"",R9201&lt;=Parametros!$B$10),"PRÓX. VENCIMENTO",IF(F9201="Q","QUALIDADE",IF(F9201="S","BLOQUEADO",IF(F9201="R","RESTRITO/DEVOLUÇÃO",IF(OR(N9201="QUAR",N9201="QRES"),"QUARENTENA",IF(OR(B9201="DESCARTE",B9201="DEVOLUÇÃO"),"DESCARTE/DEVOLUÇÃO",IF(AND(D9201="",K9201&lt;&gt;""),"SEM LOTE",IF(AND(Q9201&lt;&gt;"",Q9201&gt;=Parametros!$B$11),"PARADO/SEM GIRO","OK"))))))))))</f>
        <v>VAZIA</v>
      </c>
      <c r="T9201" s="29" t="str">
        <f aca="false">IF(AND($S9201="PARADO/SEM GIRO",$K9201="KG",OR(Painel!$B$5="(Todos)",A9201=Painel!$B$5)*OR(Painel!$E$5="(Todos)",P9201=Painel!$E$5)),$J9201+ROW()/10000000,"")</f>
        <v/>
      </c>
      <c r="U9201" s="29" t="str">
        <f aca="false">IF(AND($S9201="VENCIDO",$K9201="KG",OR(Painel!$B$5="(Todos)",A9201=Painel!$B$5)*OR(Painel!$E$5="(Todos)",P9201=Painel!$E$5)),$J9201+ROW()/10000000,"")</f>
        <v/>
      </c>
    </row>
    <row r="9202" customFormat="false" ht="15" hidden="false" customHeight="false" outlineLevel="0" collapsed="false">
      <c r="A9202" s="29" t="s">
        <v>15794</v>
      </c>
      <c r="B9202" s="29" t="s">
        <v>15031</v>
      </c>
      <c r="C9202" s="29" t="s">
        <v>115</v>
      </c>
      <c r="D9202" s="29"/>
      <c r="E9202" s="29" t="n">
        <v>0</v>
      </c>
      <c r="F9202" s="29"/>
      <c r="G9202" s="29"/>
      <c r="H9202" s="30" t="n">
        <v>0</v>
      </c>
      <c r="I9202" s="29"/>
      <c r="J9202" s="30" t="n">
        <v>0</v>
      </c>
      <c r="K9202" s="29"/>
      <c r="L9202" s="29" t="s">
        <v>116</v>
      </c>
      <c r="M9202" s="29"/>
      <c r="N9202" s="29"/>
      <c r="O9202" s="29"/>
      <c r="P9202" s="29"/>
      <c r="Q9202" s="29" t="n">
        <f aca="false">IFERROR(VALUE(L9202),"")</f>
        <v>0</v>
      </c>
      <c r="R9202" s="29" t="str">
        <f aca="true">IF(O9202="","",O9202-TODAY())</f>
        <v/>
      </c>
      <c r="S9202" s="29" t="str">
        <f aca="false">IF(C9202="&lt;&lt; vazio &gt;&gt;","VAZIA",IF(AND(O9202&lt;&gt;"",R9202&lt;0),"VENCIDO",IF(AND(O9202&lt;&gt;"",R9202&lt;=Parametros!$B$10),"PRÓX. VENCIMENTO",IF(F9202="Q","QUALIDADE",IF(F9202="S","BLOQUEADO",IF(F9202="R","RESTRITO/DEVOLUÇÃO",IF(OR(N9202="QUAR",N9202="QRES"),"QUARENTENA",IF(OR(B9202="DESCARTE",B9202="DEVOLUÇÃO"),"DESCARTE/DEVOLUÇÃO",IF(AND(D9202="",K9202&lt;&gt;""),"SEM LOTE",IF(AND(Q9202&lt;&gt;"",Q9202&gt;=Parametros!$B$11),"PARADO/SEM GIRO","OK"))))))))))</f>
        <v>VAZIA</v>
      </c>
      <c r="T9202" s="29" t="str">
        <f aca="false">IF(AND($S9202="PARADO/SEM GIRO",$K9202="KG",OR(Painel!$B$5="(Todos)",A9202=Painel!$B$5)*OR(Painel!$E$5="(Todos)",P9202=Painel!$E$5)),$J9202+ROW()/10000000,"")</f>
        <v/>
      </c>
      <c r="U9202" s="29" t="str">
        <f aca="false">IF(AND($S9202="VENCIDO",$K9202="KG",OR(Painel!$B$5="(Todos)",A9202=Painel!$B$5)*OR(Painel!$E$5="(Todos)",P9202=Painel!$E$5)),$J9202+ROW()/10000000,"")</f>
        <v/>
      </c>
    </row>
    <row r="9203" customFormat="false" ht="15" hidden="false" customHeight="false" outlineLevel="0" collapsed="false">
      <c r="A9203" s="29" t="s">
        <v>15794</v>
      </c>
      <c r="B9203" s="29" t="s">
        <v>15034</v>
      </c>
      <c r="C9203" s="29" t="s">
        <v>115</v>
      </c>
      <c r="D9203" s="29"/>
      <c r="E9203" s="29" t="n">
        <v>0</v>
      </c>
      <c r="F9203" s="29"/>
      <c r="G9203" s="29"/>
      <c r="H9203" s="30" t="n">
        <v>0</v>
      </c>
      <c r="I9203" s="29"/>
      <c r="J9203" s="30" t="n">
        <v>0</v>
      </c>
      <c r="K9203" s="29"/>
      <c r="L9203" s="29" t="s">
        <v>116</v>
      </c>
      <c r="M9203" s="29"/>
      <c r="N9203" s="29"/>
      <c r="O9203" s="29"/>
      <c r="P9203" s="29"/>
      <c r="Q9203" s="29" t="n">
        <f aca="false">IFERROR(VALUE(L9203),"")</f>
        <v>0</v>
      </c>
      <c r="R9203" s="29" t="str">
        <f aca="true">IF(O9203="","",O9203-TODAY())</f>
        <v/>
      </c>
      <c r="S9203" s="29" t="str">
        <f aca="false">IF(C9203="&lt;&lt; vazio &gt;&gt;","VAZIA",IF(AND(O9203&lt;&gt;"",R9203&lt;0),"VENCIDO",IF(AND(O9203&lt;&gt;"",R9203&lt;=Parametros!$B$10),"PRÓX. VENCIMENTO",IF(F9203="Q","QUALIDADE",IF(F9203="S","BLOQUEADO",IF(F9203="R","RESTRITO/DEVOLUÇÃO",IF(OR(N9203="QUAR",N9203="QRES"),"QUARENTENA",IF(OR(B9203="DESCARTE",B9203="DEVOLUÇÃO"),"DESCARTE/DEVOLUÇÃO",IF(AND(D9203="",K9203&lt;&gt;""),"SEM LOTE",IF(AND(Q9203&lt;&gt;"",Q9203&gt;=Parametros!$B$11),"PARADO/SEM GIRO","OK"))))))))))</f>
        <v>VAZIA</v>
      </c>
      <c r="T9203" s="29" t="str">
        <f aca="false">IF(AND($S9203="PARADO/SEM GIRO",$K9203="KG",OR(Painel!$B$5="(Todos)",A9203=Painel!$B$5)*OR(Painel!$E$5="(Todos)",P9203=Painel!$E$5)),$J9203+ROW()/10000000,"")</f>
        <v/>
      </c>
      <c r="U9203" s="29" t="str">
        <f aca="false">IF(AND($S9203="VENCIDO",$K9203="KG",OR(Painel!$B$5="(Todos)",A9203=Painel!$B$5)*OR(Painel!$E$5="(Todos)",P9203=Painel!$E$5)),$J9203+ROW()/10000000,"")</f>
        <v/>
      </c>
    </row>
    <row r="9204" customFormat="false" ht="15" hidden="false" customHeight="false" outlineLevel="0" collapsed="false">
      <c r="A9204" s="29" t="s">
        <v>15794</v>
      </c>
      <c r="B9204" s="29" t="s">
        <v>15037</v>
      </c>
      <c r="C9204" s="29" t="s">
        <v>115</v>
      </c>
      <c r="D9204" s="29"/>
      <c r="E9204" s="29" t="n">
        <v>0</v>
      </c>
      <c r="F9204" s="29"/>
      <c r="G9204" s="29"/>
      <c r="H9204" s="30" t="n">
        <v>0</v>
      </c>
      <c r="I9204" s="29"/>
      <c r="J9204" s="30" t="n">
        <v>0</v>
      </c>
      <c r="K9204" s="29"/>
      <c r="L9204" s="29" t="s">
        <v>116</v>
      </c>
      <c r="M9204" s="29"/>
      <c r="N9204" s="29"/>
      <c r="O9204" s="29"/>
      <c r="P9204" s="29"/>
      <c r="Q9204" s="29" t="n">
        <f aca="false">IFERROR(VALUE(L9204),"")</f>
        <v>0</v>
      </c>
      <c r="R9204" s="29" t="str">
        <f aca="true">IF(O9204="","",O9204-TODAY())</f>
        <v/>
      </c>
      <c r="S9204" s="29" t="str">
        <f aca="false">IF(C9204="&lt;&lt; vazio &gt;&gt;","VAZIA",IF(AND(O9204&lt;&gt;"",R9204&lt;0),"VENCIDO",IF(AND(O9204&lt;&gt;"",R9204&lt;=Parametros!$B$10),"PRÓX. VENCIMENTO",IF(F9204="Q","QUALIDADE",IF(F9204="S","BLOQUEADO",IF(F9204="R","RESTRITO/DEVOLUÇÃO",IF(OR(N9204="QUAR",N9204="QRES"),"QUARENTENA",IF(OR(B9204="DESCARTE",B9204="DEVOLUÇÃO"),"DESCARTE/DEVOLUÇÃO",IF(AND(D9204="",K9204&lt;&gt;""),"SEM LOTE",IF(AND(Q9204&lt;&gt;"",Q9204&gt;=Parametros!$B$11),"PARADO/SEM GIRO","OK"))))))))))</f>
        <v>VAZIA</v>
      </c>
      <c r="T9204" s="29" t="str">
        <f aca="false">IF(AND($S9204="PARADO/SEM GIRO",$K9204="KG",OR(Painel!$B$5="(Todos)",A9204=Painel!$B$5)*OR(Painel!$E$5="(Todos)",P9204=Painel!$E$5)),$J9204+ROW()/10000000,"")</f>
        <v/>
      </c>
      <c r="U9204" s="29" t="str">
        <f aca="false">IF(AND($S9204="VENCIDO",$K9204="KG",OR(Painel!$B$5="(Todos)",A9204=Painel!$B$5)*OR(Painel!$E$5="(Todos)",P9204=Painel!$E$5)),$J9204+ROW()/10000000,"")</f>
        <v/>
      </c>
    </row>
    <row r="9205" customFormat="false" ht="15" hidden="false" customHeight="false" outlineLevel="0" collapsed="false">
      <c r="A9205" s="29" t="s">
        <v>15794</v>
      </c>
      <c r="B9205" s="29" t="s">
        <v>15040</v>
      </c>
      <c r="C9205" s="29" t="s">
        <v>115</v>
      </c>
      <c r="D9205" s="29"/>
      <c r="E9205" s="29" t="n">
        <v>0</v>
      </c>
      <c r="F9205" s="29"/>
      <c r="G9205" s="29"/>
      <c r="H9205" s="30" t="n">
        <v>0</v>
      </c>
      <c r="I9205" s="29"/>
      <c r="J9205" s="30" t="n">
        <v>0</v>
      </c>
      <c r="K9205" s="29"/>
      <c r="L9205" s="29" t="s">
        <v>116</v>
      </c>
      <c r="M9205" s="29"/>
      <c r="N9205" s="29"/>
      <c r="O9205" s="29"/>
      <c r="P9205" s="29"/>
      <c r="Q9205" s="29" t="n">
        <f aca="false">IFERROR(VALUE(L9205),"")</f>
        <v>0</v>
      </c>
      <c r="R9205" s="29" t="str">
        <f aca="true">IF(O9205="","",O9205-TODAY())</f>
        <v/>
      </c>
      <c r="S9205" s="29" t="str">
        <f aca="false">IF(C9205="&lt;&lt; vazio &gt;&gt;","VAZIA",IF(AND(O9205&lt;&gt;"",R9205&lt;0),"VENCIDO",IF(AND(O9205&lt;&gt;"",R9205&lt;=Parametros!$B$10),"PRÓX. VENCIMENTO",IF(F9205="Q","QUALIDADE",IF(F9205="S","BLOQUEADO",IF(F9205="R","RESTRITO/DEVOLUÇÃO",IF(OR(N9205="QUAR",N9205="QRES"),"QUARENTENA",IF(OR(B9205="DESCARTE",B9205="DEVOLUÇÃO"),"DESCARTE/DEVOLUÇÃO",IF(AND(D9205="",K9205&lt;&gt;""),"SEM LOTE",IF(AND(Q9205&lt;&gt;"",Q9205&gt;=Parametros!$B$11),"PARADO/SEM GIRO","OK"))))))))))</f>
        <v>VAZIA</v>
      </c>
      <c r="T9205" s="29" t="str">
        <f aca="false">IF(AND($S9205="PARADO/SEM GIRO",$K9205="KG",OR(Painel!$B$5="(Todos)",A9205=Painel!$B$5)*OR(Painel!$E$5="(Todos)",P9205=Painel!$E$5)),$J9205+ROW()/10000000,"")</f>
        <v/>
      </c>
      <c r="U9205" s="29" t="str">
        <f aca="false">IF(AND($S9205="VENCIDO",$K9205="KG",OR(Painel!$B$5="(Todos)",A9205=Painel!$B$5)*OR(Painel!$E$5="(Todos)",P9205=Painel!$E$5)),$J9205+ROW()/10000000,"")</f>
        <v/>
      </c>
    </row>
    <row r="9206" customFormat="false" ht="15" hidden="false" customHeight="false" outlineLevel="0" collapsed="false">
      <c r="A9206" s="29" t="s">
        <v>15794</v>
      </c>
      <c r="B9206" s="29" t="s">
        <v>15042</v>
      </c>
      <c r="C9206" s="29" t="s">
        <v>115</v>
      </c>
      <c r="D9206" s="29"/>
      <c r="E9206" s="29" t="n">
        <v>0</v>
      </c>
      <c r="F9206" s="29"/>
      <c r="G9206" s="29"/>
      <c r="H9206" s="30" t="n">
        <v>0</v>
      </c>
      <c r="I9206" s="29"/>
      <c r="J9206" s="30" t="n">
        <v>0</v>
      </c>
      <c r="K9206" s="29"/>
      <c r="L9206" s="29" t="s">
        <v>116</v>
      </c>
      <c r="M9206" s="29"/>
      <c r="N9206" s="29"/>
      <c r="O9206" s="29"/>
      <c r="P9206" s="29"/>
      <c r="Q9206" s="29" t="n">
        <f aca="false">IFERROR(VALUE(L9206),"")</f>
        <v>0</v>
      </c>
      <c r="R9206" s="29" t="str">
        <f aca="true">IF(O9206="","",O9206-TODAY())</f>
        <v/>
      </c>
      <c r="S9206" s="29" t="str">
        <f aca="false">IF(C9206="&lt;&lt; vazio &gt;&gt;","VAZIA",IF(AND(O9206&lt;&gt;"",R9206&lt;0),"VENCIDO",IF(AND(O9206&lt;&gt;"",R9206&lt;=Parametros!$B$10),"PRÓX. VENCIMENTO",IF(F9206="Q","QUALIDADE",IF(F9206="S","BLOQUEADO",IF(F9206="R","RESTRITO/DEVOLUÇÃO",IF(OR(N9206="QUAR",N9206="QRES"),"QUARENTENA",IF(OR(B9206="DESCARTE",B9206="DEVOLUÇÃO"),"DESCARTE/DEVOLUÇÃO",IF(AND(D9206="",K9206&lt;&gt;""),"SEM LOTE",IF(AND(Q9206&lt;&gt;"",Q9206&gt;=Parametros!$B$11),"PARADO/SEM GIRO","OK"))))))))))</f>
        <v>VAZIA</v>
      </c>
      <c r="T9206" s="29" t="str">
        <f aca="false">IF(AND($S9206="PARADO/SEM GIRO",$K9206="KG",OR(Painel!$B$5="(Todos)",A9206=Painel!$B$5)*OR(Painel!$E$5="(Todos)",P9206=Painel!$E$5)),$J9206+ROW()/10000000,"")</f>
        <v/>
      </c>
      <c r="U9206" s="29" t="str">
        <f aca="false">IF(AND($S9206="VENCIDO",$K9206="KG",OR(Painel!$B$5="(Todos)",A9206=Painel!$B$5)*OR(Painel!$E$5="(Todos)",P9206=Painel!$E$5)),$J9206+ROW()/10000000,"")</f>
        <v/>
      </c>
    </row>
    <row r="9207" customFormat="false" ht="15" hidden="false" customHeight="false" outlineLevel="0" collapsed="false">
      <c r="A9207" s="29" t="s">
        <v>15794</v>
      </c>
      <c r="B9207" s="29" t="s">
        <v>15045</v>
      </c>
      <c r="C9207" s="29" t="s">
        <v>115</v>
      </c>
      <c r="D9207" s="29"/>
      <c r="E9207" s="29" t="n">
        <v>0</v>
      </c>
      <c r="F9207" s="29"/>
      <c r="G9207" s="29"/>
      <c r="H9207" s="30" t="n">
        <v>0</v>
      </c>
      <c r="I9207" s="29"/>
      <c r="J9207" s="30" t="n">
        <v>0</v>
      </c>
      <c r="K9207" s="29"/>
      <c r="L9207" s="29" t="s">
        <v>116</v>
      </c>
      <c r="M9207" s="29"/>
      <c r="N9207" s="29"/>
      <c r="O9207" s="29"/>
      <c r="P9207" s="29"/>
      <c r="Q9207" s="29" t="n">
        <f aca="false">IFERROR(VALUE(L9207),"")</f>
        <v>0</v>
      </c>
      <c r="R9207" s="29" t="str">
        <f aca="true">IF(O9207="","",O9207-TODAY())</f>
        <v/>
      </c>
      <c r="S9207" s="29" t="str">
        <f aca="false">IF(C9207="&lt;&lt; vazio &gt;&gt;","VAZIA",IF(AND(O9207&lt;&gt;"",R9207&lt;0),"VENCIDO",IF(AND(O9207&lt;&gt;"",R9207&lt;=Parametros!$B$10),"PRÓX. VENCIMENTO",IF(F9207="Q","QUALIDADE",IF(F9207="S","BLOQUEADO",IF(F9207="R","RESTRITO/DEVOLUÇÃO",IF(OR(N9207="QUAR",N9207="QRES"),"QUARENTENA",IF(OR(B9207="DESCARTE",B9207="DEVOLUÇÃO"),"DESCARTE/DEVOLUÇÃO",IF(AND(D9207="",K9207&lt;&gt;""),"SEM LOTE",IF(AND(Q9207&lt;&gt;"",Q9207&gt;=Parametros!$B$11),"PARADO/SEM GIRO","OK"))))))))))</f>
        <v>VAZIA</v>
      </c>
      <c r="T9207" s="29" t="str">
        <f aca="false">IF(AND($S9207="PARADO/SEM GIRO",$K9207="KG",OR(Painel!$B$5="(Todos)",A9207=Painel!$B$5)*OR(Painel!$E$5="(Todos)",P9207=Painel!$E$5)),$J9207+ROW()/10000000,"")</f>
        <v/>
      </c>
      <c r="U9207" s="29" t="str">
        <f aca="false">IF(AND($S9207="VENCIDO",$K9207="KG",OR(Painel!$B$5="(Todos)",A9207=Painel!$B$5)*OR(Painel!$E$5="(Todos)",P9207=Painel!$E$5)),$J9207+ROW()/10000000,"")</f>
        <v/>
      </c>
    </row>
    <row r="9208" customFormat="false" ht="15" hidden="false" customHeight="false" outlineLevel="0" collapsed="false">
      <c r="A9208" s="29" t="s">
        <v>15794</v>
      </c>
      <c r="B9208" s="29" t="s">
        <v>15046</v>
      </c>
      <c r="C9208" s="29" t="s">
        <v>115</v>
      </c>
      <c r="D9208" s="29"/>
      <c r="E9208" s="29" t="n">
        <v>0</v>
      </c>
      <c r="F9208" s="29"/>
      <c r="G9208" s="29"/>
      <c r="H9208" s="30" t="n">
        <v>0</v>
      </c>
      <c r="I9208" s="29"/>
      <c r="J9208" s="30" t="n">
        <v>0</v>
      </c>
      <c r="K9208" s="29"/>
      <c r="L9208" s="29" t="s">
        <v>116</v>
      </c>
      <c r="M9208" s="29"/>
      <c r="N9208" s="29"/>
      <c r="O9208" s="29"/>
      <c r="P9208" s="29"/>
      <c r="Q9208" s="29" t="n">
        <f aca="false">IFERROR(VALUE(L9208),"")</f>
        <v>0</v>
      </c>
      <c r="R9208" s="29" t="str">
        <f aca="true">IF(O9208="","",O9208-TODAY())</f>
        <v/>
      </c>
      <c r="S9208" s="29" t="str">
        <f aca="false">IF(C9208="&lt;&lt; vazio &gt;&gt;","VAZIA",IF(AND(O9208&lt;&gt;"",R9208&lt;0),"VENCIDO",IF(AND(O9208&lt;&gt;"",R9208&lt;=Parametros!$B$10),"PRÓX. VENCIMENTO",IF(F9208="Q","QUALIDADE",IF(F9208="S","BLOQUEADO",IF(F9208="R","RESTRITO/DEVOLUÇÃO",IF(OR(N9208="QUAR",N9208="QRES"),"QUARENTENA",IF(OR(B9208="DESCARTE",B9208="DEVOLUÇÃO"),"DESCARTE/DEVOLUÇÃO",IF(AND(D9208="",K9208&lt;&gt;""),"SEM LOTE",IF(AND(Q9208&lt;&gt;"",Q9208&gt;=Parametros!$B$11),"PARADO/SEM GIRO","OK"))))))))))</f>
        <v>VAZIA</v>
      </c>
      <c r="T9208" s="29" t="str">
        <f aca="false">IF(AND($S9208="PARADO/SEM GIRO",$K9208="KG",OR(Painel!$B$5="(Todos)",A9208=Painel!$B$5)*OR(Painel!$E$5="(Todos)",P9208=Painel!$E$5)),$J9208+ROW()/10000000,"")</f>
        <v/>
      </c>
      <c r="U9208" s="29" t="str">
        <f aca="false">IF(AND($S9208="VENCIDO",$K9208="KG",OR(Painel!$B$5="(Todos)",A9208=Painel!$B$5)*OR(Painel!$E$5="(Todos)",P9208=Painel!$E$5)),$J9208+ROW()/10000000,"")</f>
        <v/>
      </c>
    </row>
    <row r="9209" customFormat="false" ht="15" hidden="false" customHeight="false" outlineLevel="0" collapsed="false">
      <c r="A9209" s="29" t="s">
        <v>15794</v>
      </c>
      <c r="B9209" s="29" t="s">
        <v>15048</v>
      </c>
      <c r="C9209" s="29" t="s">
        <v>115</v>
      </c>
      <c r="D9209" s="29"/>
      <c r="E9209" s="29" t="n">
        <v>0</v>
      </c>
      <c r="F9209" s="29"/>
      <c r="G9209" s="29"/>
      <c r="H9209" s="30" t="n">
        <v>0</v>
      </c>
      <c r="I9209" s="29"/>
      <c r="J9209" s="30" t="n">
        <v>0</v>
      </c>
      <c r="K9209" s="29"/>
      <c r="L9209" s="29" t="s">
        <v>116</v>
      </c>
      <c r="M9209" s="29"/>
      <c r="N9209" s="29"/>
      <c r="O9209" s="29"/>
      <c r="P9209" s="29"/>
      <c r="Q9209" s="29" t="n">
        <f aca="false">IFERROR(VALUE(L9209),"")</f>
        <v>0</v>
      </c>
      <c r="R9209" s="29" t="str">
        <f aca="true">IF(O9209="","",O9209-TODAY())</f>
        <v/>
      </c>
      <c r="S9209" s="29" t="str">
        <f aca="false">IF(C9209="&lt;&lt; vazio &gt;&gt;","VAZIA",IF(AND(O9209&lt;&gt;"",R9209&lt;0),"VENCIDO",IF(AND(O9209&lt;&gt;"",R9209&lt;=Parametros!$B$10),"PRÓX. VENCIMENTO",IF(F9209="Q","QUALIDADE",IF(F9209="S","BLOQUEADO",IF(F9209="R","RESTRITO/DEVOLUÇÃO",IF(OR(N9209="QUAR",N9209="QRES"),"QUARENTENA",IF(OR(B9209="DESCARTE",B9209="DEVOLUÇÃO"),"DESCARTE/DEVOLUÇÃO",IF(AND(D9209="",K9209&lt;&gt;""),"SEM LOTE",IF(AND(Q9209&lt;&gt;"",Q9209&gt;=Parametros!$B$11),"PARADO/SEM GIRO","OK"))))))))))</f>
        <v>VAZIA</v>
      </c>
      <c r="T9209" s="29" t="str">
        <f aca="false">IF(AND($S9209="PARADO/SEM GIRO",$K9209="KG",OR(Painel!$B$5="(Todos)",A9209=Painel!$B$5)*OR(Painel!$E$5="(Todos)",P9209=Painel!$E$5)),$J9209+ROW()/10000000,"")</f>
        <v/>
      </c>
      <c r="U9209" s="29" t="str">
        <f aca="false">IF(AND($S9209="VENCIDO",$K9209="KG",OR(Painel!$B$5="(Todos)",A9209=Painel!$B$5)*OR(Painel!$E$5="(Todos)",P9209=Painel!$E$5)),$J9209+ROW()/10000000,"")</f>
        <v/>
      </c>
    </row>
    <row r="9210" customFormat="false" ht="15" hidden="false" customHeight="false" outlineLevel="0" collapsed="false">
      <c r="A9210" s="29" t="s">
        <v>15794</v>
      </c>
      <c r="B9210" s="29" t="s">
        <v>15050</v>
      </c>
      <c r="C9210" s="29" t="s">
        <v>115</v>
      </c>
      <c r="D9210" s="29"/>
      <c r="E9210" s="29" t="n">
        <v>0</v>
      </c>
      <c r="F9210" s="29"/>
      <c r="G9210" s="29"/>
      <c r="H9210" s="30" t="n">
        <v>0</v>
      </c>
      <c r="I9210" s="29"/>
      <c r="J9210" s="30" t="n">
        <v>0</v>
      </c>
      <c r="K9210" s="29"/>
      <c r="L9210" s="29" t="s">
        <v>116</v>
      </c>
      <c r="M9210" s="29"/>
      <c r="N9210" s="29"/>
      <c r="O9210" s="29"/>
      <c r="P9210" s="29"/>
      <c r="Q9210" s="29" t="n">
        <f aca="false">IFERROR(VALUE(L9210),"")</f>
        <v>0</v>
      </c>
      <c r="R9210" s="29" t="str">
        <f aca="true">IF(O9210="","",O9210-TODAY())</f>
        <v/>
      </c>
      <c r="S9210" s="29" t="str">
        <f aca="false">IF(C9210="&lt;&lt; vazio &gt;&gt;","VAZIA",IF(AND(O9210&lt;&gt;"",R9210&lt;0),"VENCIDO",IF(AND(O9210&lt;&gt;"",R9210&lt;=Parametros!$B$10),"PRÓX. VENCIMENTO",IF(F9210="Q","QUALIDADE",IF(F9210="S","BLOQUEADO",IF(F9210="R","RESTRITO/DEVOLUÇÃO",IF(OR(N9210="QUAR",N9210="QRES"),"QUARENTENA",IF(OR(B9210="DESCARTE",B9210="DEVOLUÇÃO"),"DESCARTE/DEVOLUÇÃO",IF(AND(D9210="",K9210&lt;&gt;""),"SEM LOTE",IF(AND(Q9210&lt;&gt;"",Q9210&gt;=Parametros!$B$11),"PARADO/SEM GIRO","OK"))))))))))</f>
        <v>VAZIA</v>
      </c>
      <c r="T9210" s="29" t="str">
        <f aca="false">IF(AND($S9210="PARADO/SEM GIRO",$K9210="KG",OR(Painel!$B$5="(Todos)",A9210=Painel!$B$5)*OR(Painel!$E$5="(Todos)",P9210=Painel!$E$5)),$J9210+ROW()/10000000,"")</f>
        <v/>
      </c>
      <c r="U9210" s="29" t="str">
        <f aca="false">IF(AND($S9210="VENCIDO",$K9210="KG",OR(Painel!$B$5="(Todos)",A9210=Painel!$B$5)*OR(Painel!$E$5="(Todos)",P9210=Painel!$E$5)),$J9210+ROW()/10000000,"")</f>
        <v/>
      </c>
    </row>
    <row r="9211" customFormat="false" ht="15" hidden="false" customHeight="false" outlineLevel="0" collapsed="false">
      <c r="A9211" s="29" t="s">
        <v>15794</v>
      </c>
      <c r="B9211" s="29" t="s">
        <v>15052</v>
      </c>
      <c r="C9211" s="29" t="s">
        <v>115</v>
      </c>
      <c r="D9211" s="29"/>
      <c r="E9211" s="29" t="n">
        <v>0</v>
      </c>
      <c r="F9211" s="29"/>
      <c r="G9211" s="29"/>
      <c r="H9211" s="30" t="n">
        <v>0</v>
      </c>
      <c r="I9211" s="29"/>
      <c r="J9211" s="30" t="n">
        <v>0</v>
      </c>
      <c r="K9211" s="29"/>
      <c r="L9211" s="29" t="s">
        <v>116</v>
      </c>
      <c r="M9211" s="29"/>
      <c r="N9211" s="29"/>
      <c r="O9211" s="29"/>
      <c r="P9211" s="29"/>
      <c r="Q9211" s="29" t="n">
        <f aca="false">IFERROR(VALUE(L9211),"")</f>
        <v>0</v>
      </c>
      <c r="R9211" s="29" t="str">
        <f aca="true">IF(O9211="","",O9211-TODAY())</f>
        <v/>
      </c>
      <c r="S9211" s="29" t="str">
        <f aca="false">IF(C9211="&lt;&lt; vazio &gt;&gt;","VAZIA",IF(AND(O9211&lt;&gt;"",R9211&lt;0),"VENCIDO",IF(AND(O9211&lt;&gt;"",R9211&lt;=Parametros!$B$10),"PRÓX. VENCIMENTO",IF(F9211="Q","QUALIDADE",IF(F9211="S","BLOQUEADO",IF(F9211="R","RESTRITO/DEVOLUÇÃO",IF(OR(N9211="QUAR",N9211="QRES"),"QUARENTENA",IF(OR(B9211="DESCARTE",B9211="DEVOLUÇÃO"),"DESCARTE/DEVOLUÇÃO",IF(AND(D9211="",K9211&lt;&gt;""),"SEM LOTE",IF(AND(Q9211&lt;&gt;"",Q9211&gt;=Parametros!$B$11),"PARADO/SEM GIRO","OK"))))))))))</f>
        <v>VAZIA</v>
      </c>
      <c r="T9211" s="29" t="str">
        <f aca="false">IF(AND($S9211="PARADO/SEM GIRO",$K9211="KG",OR(Painel!$B$5="(Todos)",A9211=Painel!$B$5)*OR(Painel!$E$5="(Todos)",P9211=Painel!$E$5)),$J9211+ROW()/10000000,"")</f>
        <v/>
      </c>
      <c r="U9211" s="29" t="str">
        <f aca="false">IF(AND($S9211="VENCIDO",$K9211="KG",OR(Painel!$B$5="(Todos)",A9211=Painel!$B$5)*OR(Painel!$E$5="(Todos)",P9211=Painel!$E$5)),$J9211+ROW()/10000000,"")</f>
        <v/>
      </c>
    </row>
    <row r="9212" customFormat="false" ht="15" hidden="false" customHeight="false" outlineLevel="0" collapsed="false">
      <c r="A9212" s="29" t="s">
        <v>15794</v>
      </c>
      <c r="B9212" s="29" t="s">
        <v>15053</v>
      </c>
      <c r="C9212" s="29" t="s">
        <v>115</v>
      </c>
      <c r="D9212" s="29"/>
      <c r="E9212" s="29" t="n">
        <v>0</v>
      </c>
      <c r="F9212" s="29"/>
      <c r="G9212" s="29"/>
      <c r="H9212" s="30" t="n">
        <v>0</v>
      </c>
      <c r="I9212" s="29"/>
      <c r="J9212" s="30" t="n">
        <v>0</v>
      </c>
      <c r="K9212" s="29"/>
      <c r="L9212" s="29" t="s">
        <v>116</v>
      </c>
      <c r="M9212" s="29"/>
      <c r="N9212" s="29"/>
      <c r="O9212" s="29"/>
      <c r="P9212" s="29"/>
      <c r="Q9212" s="29" t="n">
        <f aca="false">IFERROR(VALUE(L9212),"")</f>
        <v>0</v>
      </c>
      <c r="R9212" s="29" t="str">
        <f aca="true">IF(O9212="","",O9212-TODAY())</f>
        <v/>
      </c>
      <c r="S9212" s="29" t="str">
        <f aca="false">IF(C9212="&lt;&lt; vazio &gt;&gt;","VAZIA",IF(AND(O9212&lt;&gt;"",R9212&lt;0),"VENCIDO",IF(AND(O9212&lt;&gt;"",R9212&lt;=Parametros!$B$10),"PRÓX. VENCIMENTO",IF(F9212="Q","QUALIDADE",IF(F9212="S","BLOQUEADO",IF(F9212="R","RESTRITO/DEVOLUÇÃO",IF(OR(N9212="QUAR",N9212="QRES"),"QUARENTENA",IF(OR(B9212="DESCARTE",B9212="DEVOLUÇÃO"),"DESCARTE/DEVOLUÇÃO",IF(AND(D9212="",K9212&lt;&gt;""),"SEM LOTE",IF(AND(Q9212&lt;&gt;"",Q9212&gt;=Parametros!$B$11),"PARADO/SEM GIRO","OK"))))))))))</f>
        <v>VAZIA</v>
      </c>
      <c r="T9212" s="29" t="str">
        <f aca="false">IF(AND($S9212="PARADO/SEM GIRO",$K9212="KG",OR(Painel!$B$5="(Todos)",A9212=Painel!$B$5)*OR(Painel!$E$5="(Todos)",P9212=Painel!$E$5)),$J9212+ROW()/10000000,"")</f>
        <v/>
      </c>
      <c r="U9212" s="29" t="str">
        <f aca="false">IF(AND($S9212="VENCIDO",$K9212="KG",OR(Painel!$B$5="(Todos)",A9212=Painel!$B$5)*OR(Painel!$E$5="(Todos)",P9212=Painel!$E$5)),$J9212+ROW()/10000000,"")</f>
        <v/>
      </c>
    </row>
    <row r="9213" customFormat="false" ht="15" hidden="false" customHeight="false" outlineLevel="0" collapsed="false">
      <c r="A9213" s="29" t="s">
        <v>15794</v>
      </c>
      <c r="B9213" s="29" t="s">
        <v>15054</v>
      </c>
      <c r="C9213" s="29" t="s">
        <v>115</v>
      </c>
      <c r="D9213" s="29"/>
      <c r="E9213" s="29" t="n">
        <v>0</v>
      </c>
      <c r="F9213" s="29"/>
      <c r="G9213" s="29"/>
      <c r="H9213" s="30" t="n">
        <v>0</v>
      </c>
      <c r="I9213" s="29"/>
      <c r="J9213" s="30" t="n">
        <v>0</v>
      </c>
      <c r="K9213" s="29"/>
      <c r="L9213" s="29" t="s">
        <v>116</v>
      </c>
      <c r="M9213" s="29"/>
      <c r="N9213" s="29"/>
      <c r="O9213" s="29"/>
      <c r="P9213" s="29"/>
      <c r="Q9213" s="29" t="n">
        <f aca="false">IFERROR(VALUE(L9213),"")</f>
        <v>0</v>
      </c>
      <c r="R9213" s="29" t="str">
        <f aca="true">IF(O9213="","",O9213-TODAY())</f>
        <v/>
      </c>
      <c r="S9213" s="29" t="str">
        <f aca="false">IF(C9213="&lt;&lt; vazio &gt;&gt;","VAZIA",IF(AND(O9213&lt;&gt;"",R9213&lt;0),"VENCIDO",IF(AND(O9213&lt;&gt;"",R9213&lt;=Parametros!$B$10),"PRÓX. VENCIMENTO",IF(F9213="Q","QUALIDADE",IF(F9213="S","BLOQUEADO",IF(F9213="R","RESTRITO/DEVOLUÇÃO",IF(OR(N9213="QUAR",N9213="QRES"),"QUARENTENA",IF(OR(B9213="DESCARTE",B9213="DEVOLUÇÃO"),"DESCARTE/DEVOLUÇÃO",IF(AND(D9213="",K9213&lt;&gt;""),"SEM LOTE",IF(AND(Q9213&lt;&gt;"",Q9213&gt;=Parametros!$B$11),"PARADO/SEM GIRO","OK"))))))))))</f>
        <v>VAZIA</v>
      </c>
      <c r="T9213" s="29" t="str">
        <f aca="false">IF(AND($S9213="PARADO/SEM GIRO",$K9213="KG",OR(Painel!$B$5="(Todos)",A9213=Painel!$B$5)*OR(Painel!$E$5="(Todos)",P9213=Painel!$E$5)),$J9213+ROW()/10000000,"")</f>
        <v/>
      </c>
      <c r="U9213" s="29" t="str">
        <f aca="false">IF(AND($S9213="VENCIDO",$K9213="KG",OR(Painel!$B$5="(Todos)",A9213=Painel!$B$5)*OR(Painel!$E$5="(Todos)",P9213=Painel!$E$5)),$J9213+ROW()/10000000,"")</f>
        <v/>
      </c>
    </row>
    <row r="9214" customFormat="false" ht="15" hidden="false" customHeight="false" outlineLevel="0" collapsed="false">
      <c r="A9214" s="29" t="s">
        <v>15794</v>
      </c>
      <c r="B9214" s="29" t="s">
        <v>15058</v>
      </c>
      <c r="C9214" s="29" t="s">
        <v>115</v>
      </c>
      <c r="D9214" s="29"/>
      <c r="E9214" s="29" t="n">
        <v>0</v>
      </c>
      <c r="F9214" s="29"/>
      <c r="G9214" s="29"/>
      <c r="H9214" s="30" t="n">
        <v>0</v>
      </c>
      <c r="I9214" s="29"/>
      <c r="J9214" s="30" t="n">
        <v>0</v>
      </c>
      <c r="K9214" s="29"/>
      <c r="L9214" s="29" t="s">
        <v>116</v>
      </c>
      <c r="M9214" s="29"/>
      <c r="N9214" s="29"/>
      <c r="O9214" s="29"/>
      <c r="P9214" s="29"/>
      <c r="Q9214" s="29" t="n">
        <f aca="false">IFERROR(VALUE(L9214),"")</f>
        <v>0</v>
      </c>
      <c r="R9214" s="29" t="str">
        <f aca="true">IF(O9214="","",O9214-TODAY())</f>
        <v/>
      </c>
      <c r="S9214" s="29" t="str">
        <f aca="false">IF(C9214="&lt;&lt; vazio &gt;&gt;","VAZIA",IF(AND(O9214&lt;&gt;"",R9214&lt;0),"VENCIDO",IF(AND(O9214&lt;&gt;"",R9214&lt;=Parametros!$B$10),"PRÓX. VENCIMENTO",IF(F9214="Q","QUALIDADE",IF(F9214="S","BLOQUEADO",IF(F9214="R","RESTRITO/DEVOLUÇÃO",IF(OR(N9214="QUAR",N9214="QRES"),"QUARENTENA",IF(OR(B9214="DESCARTE",B9214="DEVOLUÇÃO"),"DESCARTE/DEVOLUÇÃO",IF(AND(D9214="",K9214&lt;&gt;""),"SEM LOTE",IF(AND(Q9214&lt;&gt;"",Q9214&gt;=Parametros!$B$11),"PARADO/SEM GIRO","OK"))))))))))</f>
        <v>VAZIA</v>
      </c>
      <c r="T9214" s="29" t="str">
        <f aca="false">IF(AND($S9214="PARADO/SEM GIRO",$K9214="KG",OR(Painel!$B$5="(Todos)",A9214=Painel!$B$5)*OR(Painel!$E$5="(Todos)",P9214=Painel!$E$5)),$J9214+ROW()/10000000,"")</f>
        <v/>
      </c>
      <c r="U9214" s="29" t="str">
        <f aca="false">IF(AND($S9214="VENCIDO",$K9214="KG",OR(Painel!$B$5="(Todos)",A9214=Painel!$B$5)*OR(Painel!$E$5="(Todos)",P9214=Painel!$E$5)),$J9214+ROW()/10000000,"")</f>
        <v/>
      </c>
    </row>
    <row r="9215" customFormat="false" ht="15" hidden="false" customHeight="false" outlineLevel="0" collapsed="false">
      <c r="A9215" s="29" t="s">
        <v>15794</v>
      </c>
      <c r="B9215" s="29" t="s">
        <v>15059</v>
      </c>
      <c r="C9215" s="29" t="s">
        <v>115</v>
      </c>
      <c r="D9215" s="29"/>
      <c r="E9215" s="29" t="n">
        <v>0</v>
      </c>
      <c r="F9215" s="29"/>
      <c r="G9215" s="29"/>
      <c r="H9215" s="30" t="n">
        <v>0</v>
      </c>
      <c r="I9215" s="29"/>
      <c r="J9215" s="30" t="n">
        <v>0</v>
      </c>
      <c r="K9215" s="29"/>
      <c r="L9215" s="29" t="s">
        <v>116</v>
      </c>
      <c r="M9215" s="29"/>
      <c r="N9215" s="29"/>
      <c r="O9215" s="29"/>
      <c r="P9215" s="29"/>
      <c r="Q9215" s="29" t="n">
        <f aca="false">IFERROR(VALUE(L9215),"")</f>
        <v>0</v>
      </c>
      <c r="R9215" s="29" t="str">
        <f aca="true">IF(O9215="","",O9215-TODAY())</f>
        <v/>
      </c>
      <c r="S9215" s="29" t="str">
        <f aca="false">IF(C9215="&lt;&lt; vazio &gt;&gt;","VAZIA",IF(AND(O9215&lt;&gt;"",R9215&lt;0),"VENCIDO",IF(AND(O9215&lt;&gt;"",R9215&lt;=Parametros!$B$10),"PRÓX. VENCIMENTO",IF(F9215="Q","QUALIDADE",IF(F9215="S","BLOQUEADO",IF(F9215="R","RESTRITO/DEVOLUÇÃO",IF(OR(N9215="QUAR",N9215="QRES"),"QUARENTENA",IF(OR(B9215="DESCARTE",B9215="DEVOLUÇÃO"),"DESCARTE/DEVOLUÇÃO",IF(AND(D9215="",K9215&lt;&gt;""),"SEM LOTE",IF(AND(Q9215&lt;&gt;"",Q9215&gt;=Parametros!$B$11),"PARADO/SEM GIRO","OK"))))))))))</f>
        <v>VAZIA</v>
      </c>
      <c r="T9215" s="29" t="str">
        <f aca="false">IF(AND($S9215="PARADO/SEM GIRO",$K9215="KG",OR(Painel!$B$5="(Todos)",A9215=Painel!$B$5)*OR(Painel!$E$5="(Todos)",P9215=Painel!$E$5)),$J9215+ROW()/10000000,"")</f>
        <v/>
      </c>
      <c r="U9215" s="29" t="str">
        <f aca="false">IF(AND($S9215="VENCIDO",$K9215="KG",OR(Painel!$B$5="(Todos)",A9215=Painel!$B$5)*OR(Painel!$E$5="(Todos)",P9215=Painel!$E$5)),$J9215+ROW()/10000000,"")</f>
        <v/>
      </c>
    </row>
    <row r="9216" customFormat="false" ht="15" hidden="false" customHeight="false" outlineLevel="0" collapsed="false">
      <c r="A9216" s="29" t="s">
        <v>15794</v>
      </c>
      <c r="B9216" s="29" t="s">
        <v>15061</v>
      </c>
      <c r="C9216" s="29" t="s">
        <v>115</v>
      </c>
      <c r="D9216" s="29"/>
      <c r="E9216" s="29" t="n">
        <v>0</v>
      </c>
      <c r="F9216" s="29"/>
      <c r="G9216" s="29"/>
      <c r="H9216" s="30" t="n">
        <v>0</v>
      </c>
      <c r="I9216" s="29"/>
      <c r="J9216" s="30" t="n">
        <v>0</v>
      </c>
      <c r="K9216" s="29"/>
      <c r="L9216" s="29" t="s">
        <v>116</v>
      </c>
      <c r="M9216" s="29"/>
      <c r="N9216" s="29"/>
      <c r="O9216" s="29"/>
      <c r="P9216" s="29"/>
      <c r="Q9216" s="29" t="n">
        <f aca="false">IFERROR(VALUE(L9216),"")</f>
        <v>0</v>
      </c>
      <c r="R9216" s="29" t="str">
        <f aca="true">IF(O9216="","",O9216-TODAY())</f>
        <v/>
      </c>
      <c r="S9216" s="29" t="str">
        <f aca="false">IF(C9216="&lt;&lt; vazio &gt;&gt;","VAZIA",IF(AND(O9216&lt;&gt;"",R9216&lt;0),"VENCIDO",IF(AND(O9216&lt;&gt;"",R9216&lt;=Parametros!$B$10),"PRÓX. VENCIMENTO",IF(F9216="Q","QUALIDADE",IF(F9216="S","BLOQUEADO",IF(F9216="R","RESTRITO/DEVOLUÇÃO",IF(OR(N9216="QUAR",N9216="QRES"),"QUARENTENA",IF(OR(B9216="DESCARTE",B9216="DEVOLUÇÃO"),"DESCARTE/DEVOLUÇÃO",IF(AND(D9216="",K9216&lt;&gt;""),"SEM LOTE",IF(AND(Q9216&lt;&gt;"",Q9216&gt;=Parametros!$B$11),"PARADO/SEM GIRO","OK"))))))))))</f>
        <v>VAZIA</v>
      </c>
      <c r="T9216" s="29" t="str">
        <f aca="false">IF(AND($S9216="PARADO/SEM GIRO",$K9216="KG",OR(Painel!$B$5="(Todos)",A9216=Painel!$B$5)*OR(Painel!$E$5="(Todos)",P9216=Painel!$E$5)),$J9216+ROW()/10000000,"")</f>
        <v/>
      </c>
      <c r="U9216" s="29" t="str">
        <f aca="false">IF(AND($S9216="VENCIDO",$K9216="KG",OR(Painel!$B$5="(Todos)",A9216=Painel!$B$5)*OR(Painel!$E$5="(Todos)",P9216=Painel!$E$5)),$J9216+ROW()/10000000,"")</f>
        <v/>
      </c>
    </row>
    <row r="9217" customFormat="false" ht="15" hidden="false" customHeight="false" outlineLevel="0" collapsed="false">
      <c r="A9217" s="29" t="s">
        <v>15794</v>
      </c>
      <c r="B9217" s="29" t="s">
        <v>15062</v>
      </c>
      <c r="C9217" s="29" t="s">
        <v>115</v>
      </c>
      <c r="D9217" s="29"/>
      <c r="E9217" s="29" t="n">
        <v>0</v>
      </c>
      <c r="F9217" s="29"/>
      <c r="G9217" s="29"/>
      <c r="H9217" s="30" t="n">
        <v>0</v>
      </c>
      <c r="I9217" s="29"/>
      <c r="J9217" s="30" t="n">
        <v>0</v>
      </c>
      <c r="K9217" s="29"/>
      <c r="L9217" s="29" t="s">
        <v>116</v>
      </c>
      <c r="M9217" s="29"/>
      <c r="N9217" s="29"/>
      <c r="O9217" s="29"/>
      <c r="P9217" s="29"/>
      <c r="Q9217" s="29" t="n">
        <f aca="false">IFERROR(VALUE(L9217),"")</f>
        <v>0</v>
      </c>
      <c r="R9217" s="29" t="str">
        <f aca="true">IF(O9217="","",O9217-TODAY())</f>
        <v/>
      </c>
      <c r="S9217" s="29" t="str">
        <f aca="false">IF(C9217="&lt;&lt; vazio &gt;&gt;","VAZIA",IF(AND(O9217&lt;&gt;"",R9217&lt;0),"VENCIDO",IF(AND(O9217&lt;&gt;"",R9217&lt;=Parametros!$B$10),"PRÓX. VENCIMENTO",IF(F9217="Q","QUALIDADE",IF(F9217="S","BLOQUEADO",IF(F9217="R","RESTRITO/DEVOLUÇÃO",IF(OR(N9217="QUAR",N9217="QRES"),"QUARENTENA",IF(OR(B9217="DESCARTE",B9217="DEVOLUÇÃO"),"DESCARTE/DEVOLUÇÃO",IF(AND(D9217="",K9217&lt;&gt;""),"SEM LOTE",IF(AND(Q9217&lt;&gt;"",Q9217&gt;=Parametros!$B$11),"PARADO/SEM GIRO","OK"))))))))))</f>
        <v>VAZIA</v>
      </c>
      <c r="T9217" s="29" t="str">
        <f aca="false">IF(AND($S9217="PARADO/SEM GIRO",$K9217="KG",OR(Painel!$B$5="(Todos)",A9217=Painel!$B$5)*OR(Painel!$E$5="(Todos)",P9217=Painel!$E$5)),$J9217+ROW()/10000000,"")</f>
        <v/>
      </c>
      <c r="U9217" s="29" t="str">
        <f aca="false">IF(AND($S9217="VENCIDO",$K9217="KG",OR(Painel!$B$5="(Todos)",A9217=Painel!$B$5)*OR(Painel!$E$5="(Todos)",P9217=Painel!$E$5)),$J9217+ROW()/10000000,"")</f>
        <v/>
      </c>
    </row>
    <row r="9218" customFormat="false" ht="15" hidden="false" customHeight="false" outlineLevel="0" collapsed="false">
      <c r="A9218" s="29" t="s">
        <v>15794</v>
      </c>
      <c r="B9218" s="29" t="s">
        <v>15063</v>
      </c>
      <c r="C9218" s="29" t="s">
        <v>115</v>
      </c>
      <c r="D9218" s="29"/>
      <c r="E9218" s="29" t="n">
        <v>0</v>
      </c>
      <c r="F9218" s="29"/>
      <c r="G9218" s="29"/>
      <c r="H9218" s="30" t="n">
        <v>0</v>
      </c>
      <c r="I9218" s="29"/>
      <c r="J9218" s="30" t="n">
        <v>0</v>
      </c>
      <c r="K9218" s="29"/>
      <c r="L9218" s="29" t="s">
        <v>116</v>
      </c>
      <c r="M9218" s="29"/>
      <c r="N9218" s="29"/>
      <c r="O9218" s="29"/>
      <c r="P9218" s="29"/>
      <c r="Q9218" s="29" t="n">
        <f aca="false">IFERROR(VALUE(L9218),"")</f>
        <v>0</v>
      </c>
      <c r="R9218" s="29" t="str">
        <f aca="true">IF(O9218="","",O9218-TODAY())</f>
        <v/>
      </c>
      <c r="S9218" s="29" t="str">
        <f aca="false">IF(C9218="&lt;&lt; vazio &gt;&gt;","VAZIA",IF(AND(O9218&lt;&gt;"",R9218&lt;0),"VENCIDO",IF(AND(O9218&lt;&gt;"",R9218&lt;=Parametros!$B$10),"PRÓX. VENCIMENTO",IF(F9218="Q","QUALIDADE",IF(F9218="S","BLOQUEADO",IF(F9218="R","RESTRITO/DEVOLUÇÃO",IF(OR(N9218="QUAR",N9218="QRES"),"QUARENTENA",IF(OR(B9218="DESCARTE",B9218="DEVOLUÇÃO"),"DESCARTE/DEVOLUÇÃO",IF(AND(D9218="",K9218&lt;&gt;""),"SEM LOTE",IF(AND(Q9218&lt;&gt;"",Q9218&gt;=Parametros!$B$11),"PARADO/SEM GIRO","OK"))))))))))</f>
        <v>VAZIA</v>
      </c>
      <c r="T9218" s="29" t="str">
        <f aca="false">IF(AND($S9218="PARADO/SEM GIRO",$K9218="KG",OR(Painel!$B$5="(Todos)",A9218=Painel!$B$5)*OR(Painel!$E$5="(Todos)",P9218=Painel!$E$5)),$J9218+ROW()/10000000,"")</f>
        <v/>
      </c>
      <c r="U9218" s="29" t="str">
        <f aca="false">IF(AND($S9218="VENCIDO",$K9218="KG",OR(Painel!$B$5="(Todos)",A9218=Painel!$B$5)*OR(Painel!$E$5="(Todos)",P9218=Painel!$E$5)),$J9218+ROW()/10000000,"")</f>
        <v/>
      </c>
    </row>
    <row r="9219" customFormat="false" ht="15" hidden="false" customHeight="false" outlineLevel="0" collapsed="false">
      <c r="A9219" s="29" t="s">
        <v>15794</v>
      </c>
      <c r="B9219" s="29" t="s">
        <v>15065</v>
      </c>
      <c r="C9219" s="29" t="s">
        <v>115</v>
      </c>
      <c r="D9219" s="29"/>
      <c r="E9219" s="29" t="n">
        <v>0</v>
      </c>
      <c r="F9219" s="29"/>
      <c r="G9219" s="29"/>
      <c r="H9219" s="30" t="n">
        <v>0</v>
      </c>
      <c r="I9219" s="29"/>
      <c r="J9219" s="30" t="n">
        <v>0</v>
      </c>
      <c r="K9219" s="29"/>
      <c r="L9219" s="29" t="s">
        <v>116</v>
      </c>
      <c r="M9219" s="29"/>
      <c r="N9219" s="29"/>
      <c r="O9219" s="29"/>
      <c r="P9219" s="29"/>
      <c r="Q9219" s="29" t="n">
        <f aca="false">IFERROR(VALUE(L9219),"")</f>
        <v>0</v>
      </c>
      <c r="R9219" s="29" t="str">
        <f aca="true">IF(O9219="","",O9219-TODAY())</f>
        <v/>
      </c>
      <c r="S9219" s="29" t="str">
        <f aca="false">IF(C9219="&lt;&lt; vazio &gt;&gt;","VAZIA",IF(AND(O9219&lt;&gt;"",R9219&lt;0),"VENCIDO",IF(AND(O9219&lt;&gt;"",R9219&lt;=Parametros!$B$10),"PRÓX. VENCIMENTO",IF(F9219="Q","QUALIDADE",IF(F9219="S","BLOQUEADO",IF(F9219="R","RESTRITO/DEVOLUÇÃO",IF(OR(N9219="QUAR",N9219="QRES"),"QUARENTENA",IF(OR(B9219="DESCARTE",B9219="DEVOLUÇÃO"),"DESCARTE/DEVOLUÇÃO",IF(AND(D9219="",K9219&lt;&gt;""),"SEM LOTE",IF(AND(Q9219&lt;&gt;"",Q9219&gt;=Parametros!$B$11),"PARADO/SEM GIRO","OK"))))))))))</f>
        <v>VAZIA</v>
      </c>
      <c r="T9219" s="29" t="str">
        <f aca="false">IF(AND($S9219="PARADO/SEM GIRO",$K9219="KG",OR(Painel!$B$5="(Todos)",A9219=Painel!$B$5)*OR(Painel!$E$5="(Todos)",P9219=Painel!$E$5)),$J9219+ROW()/10000000,"")</f>
        <v/>
      </c>
      <c r="U9219" s="29" t="str">
        <f aca="false">IF(AND($S9219="VENCIDO",$K9219="KG",OR(Painel!$B$5="(Todos)",A9219=Painel!$B$5)*OR(Painel!$E$5="(Todos)",P9219=Painel!$E$5)),$J9219+ROW()/10000000,"")</f>
        <v/>
      </c>
    </row>
    <row r="9220" customFormat="false" ht="15" hidden="false" customHeight="false" outlineLevel="0" collapsed="false">
      <c r="A9220" s="29" t="s">
        <v>15794</v>
      </c>
      <c r="B9220" s="29" t="s">
        <v>15067</v>
      </c>
      <c r="C9220" s="29" t="s">
        <v>115</v>
      </c>
      <c r="D9220" s="29"/>
      <c r="E9220" s="29" t="n">
        <v>0</v>
      </c>
      <c r="F9220" s="29"/>
      <c r="G9220" s="29"/>
      <c r="H9220" s="30" t="n">
        <v>0</v>
      </c>
      <c r="I9220" s="29"/>
      <c r="J9220" s="30" t="n">
        <v>0</v>
      </c>
      <c r="K9220" s="29"/>
      <c r="L9220" s="29" t="s">
        <v>116</v>
      </c>
      <c r="M9220" s="29"/>
      <c r="N9220" s="29"/>
      <c r="O9220" s="29"/>
      <c r="P9220" s="29"/>
      <c r="Q9220" s="29" t="n">
        <f aca="false">IFERROR(VALUE(L9220),"")</f>
        <v>0</v>
      </c>
      <c r="R9220" s="29" t="str">
        <f aca="true">IF(O9220="","",O9220-TODAY())</f>
        <v/>
      </c>
      <c r="S9220" s="29" t="str">
        <f aca="false">IF(C9220="&lt;&lt; vazio &gt;&gt;","VAZIA",IF(AND(O9220&lt;&gt;"",R9220&lt;0),"VENCIDO",IF(AND(O9220&lt;&gt;"",R9220&lt;=Parametros!$B$10),"PRÓX. VENCIMENTO",IF(F9220="Q","QUALIDADE",IF(F9220="S","BLOQUEADO",IF(F9220="R","RESTRITO/DEVOLUÇÃO",IF(OR(N9220="QUAR",N9220="QRES"),"QUARENTENA",IF(OR(B9220="DESCARTE",B9220="DEVOLUÇÃO"),"DESCARTE/DEVOLUÇÃO",IF(AND(D9220="",K9220&lt;&gt;""),"SEM LOTE",IF(AND(Q9220&lt;&gt;"",Q9220&gt;=Parametros!$B$11),"PARADO/SEM GIRO","OK"))))))))))</f>
        <v>VAZIA</v>
      </c>
      <c r="T9220" s="29" t="str">
        <f aca="false">IF(AND($S9220="PARADO/SEM GIRO",$K9220="KG",OR(Painel!$B$5="(Todos)",A9220=Painel!$B$5)*OR(Painel!$E$5="(Todos)",P9220=Painel!$E$5)),$J9220+ROW()/10000000,"")</f>
        <v/>
      </c>
      <c r="U9220" s="29" t="str">
        <f aca="false">IF(AND($S9220="VENCIDO",$K9220="KG",OR(Painel!$B$5="(Todos)",A9220=Painel!$B$5)*OR(Painel!$E$5="(Todos)",P9220=Painel!$E$5)),$J9220+ROW()/10000000,"")</f>
        <v/>
      </c>
    </row>
    <row r="9221" customFormat="false" ht="15" hidden="false" customHeight="false" outlineLevel="0" collapsed="false">
      <c r="A9221" s="29" t="s">
        <v>15794</v>
      </c>
      <c r="B9221" s="29" t="s">
        <v>15069</v>
      </c>
      <c r="C9221" s="29" t="s">
        <v>115</v>
      </c>
      <c r="D9221" s="29"/>
      <c r="E9221" s="29" t="n">
        <v>0</v>
      </c>
      <c r="F9221" s="29"/>
      <c r="G9221" s="29"/>
      <c r="H9221" s="30" t="n">
        <v>0</v>
      </c>
      <c r="I9221" s="29"/>
      <c r="J9221" s="30" t="n">
        <v>0</v>
      </c>
      <c r="K9221" s="29"/>
      <c r="L9221" s="29" t="s">
        <v>116</v>
      </c>
      <c r="M9221" s="29"/>
      <c r="N9221" s="29"/>
      <c r="O9221" s="29"/>
      <c r="P9221" s="29"/>
      <c r="Q9221" s="29" t="n">
        <f aca="false">IFERROR(VALUE(L9221),"")</f>
        <v>0</v>
      </c>
      <c r="R9221" s="29" t="str">
        <f aca="true">IF(O9221="","",O9221-TODAY())</f>
        <v/>
      </c>
      <c r="S9221" s="29" t="str">
        <f aca="false">IF(C9221="&lt;&lt; vazio &gt;&gt;","VAZIA",IF(AND(O9221&lt;&gt;"",R9221&lt;0),"VENCIDO",IF(AND(O9221&lt;&gt;"",R9221&lt;=Parametros!$B$10),"PRÓX. VENCIMENTO",IF(F9221="Q","QUALIDADE",IF(F9221="S","BLOQUEADO",IF(F9221="R","RESTRITO/DEVOLUÇÃO",IF(OR(N9221="QUAR",N9221="QRES"),"QUARENTENA",IF(OR(B9221="DESCARTE",B9221="DEVOLUÇÃO"),"DESCARTE/DEVOLUÇÃO",IF(AND(D9221="",K9221&lt;&gt;""),"SEM LOTE",IF(AND(Q9221&lt;&gt;"",Q9221&gt;=Parametros!$B$11),"PARADO/SEM GIRO","OK"))))))))))</f>
        <v>VAZIA</v>
      </c>
      <c r="T9221" s="29" t="str">
        <f aca="false">IF(AND($S9221="PARADO/SEM GIRO",$K9221="KG",OR(Painel!$B$5="(Todos)",A9221=Painel!$B$5)*OR(Painel!$E$5="(Todos)",P9221=Painel!$E$5)),$J9221+ROW()/10000000,"")</f>
        <v/>
      </c>
      <c r="U9221" s="29" t="str">
        <f aca="false">IF(AND($S9221="VENCIDO",$K9221="KG",OR(Painel!$B$5="(Todos)",A9221=Painel!$B$5)*OR(Painel!$E$5="(Todos)",P9221=Painel!$E$5)),$J9221+ROW()/10000000,"")</f>
        <v/>
      </c>
    </row>
    <row r="9222" customFormat="false" ht="15" hidden="false" customHeight="false" outlineLevel="0" collapsed="false">
      <c r="A9222" s="29" t="s">
        <v>15794</v>
      </c>
      <c r="B9222" s="29" t="s">
        <v>15071</v>
      </c>
      <c r="C9222" s="29" t="s">
        <v>115</v>
      </c>
      <c r="D9222" s="29"/>
      <c r="E9222" s="29" t="n">
        <v>0</v>
      </c>
      <c r="F9222" s="29"/>
      <c r="G9222" s="29"/>
      <c r="H9222" s="30" t="n">
        <v>0</v>
      </c>
      <c r="I9222" s="29"/>
      <c r="J9222" s="30" t="n">
        <v>0</v>
      </c>
      <c r="K9222" s="29"/>
      <c r="L9222" s="29" t="s">
        <v>116</v>
      </c>
      <c r="M9222" s="29"/>
      <c r="N9222" s="29"/>
      <c r="O9222" s="29"/>
      <c r="P9222" s="29"/>
      <c r="Q9222" s="29" t="n">
        <f aca="false">IFERROR(VALUE(L9222),"")</f>
        <v>0</v>
      </c>
      <c r="R9222" s="29" t="str">
        <f aca="true">IF(O9222="","",O9222-TODAY())</f>
        <v/>
      </c>
      <c r="S9222" s="29" t="str">
        <f aca="false">IF(C9222="&lt;&lt; vazio &gt;&gt;","VAZIA",IF(AND(O9222&lt;&gt;"",R9222&lt;0),"VENCIDO",IF(AND(O9222&lt;&gt;"",R9222&lt;=Parametros!$B$10),"PRÓX. VENCIMENTO",IF(F9222="Q","QUALIDADE",IF(F9222="S","BLOQUEADO",IF(F9222="R","RESTRITO/DEVOLUÇÃO",IF(OR(N9222="QUAR",N9222="QRES"),"QUARENTENA",IF(OR(B9222="DESCARTE",B9222="DEVOLUÇÃO"),"DESCARTE/DEVOLUÇÃO",IF(AND(D9222="",K9222&lt;&gt;""),"SEM LOTE",IF(AND(Q9222&lt;&gt;"",Q9222&gt;=Parametros!$B$11),"PARADO/SEM GIRO","OK"))))))))))</f>
        <v>VAZIA</v>
      </c>
      <c r="T9222" s="29" t="str">
        <f aca="false">IF(AND($S9222="PARADO/SEM GIRO",$K9222="KG",OR(Painel!$B$5="(Todos)",A9222=Painel!$B$5)*OR(Painel!$E$5="(Todos)",P9222=Painel!$E$5)),$J9222+ROW()/10000000,"")</f>
        <v/>
      </c>
      <c r="U9222" s="29" t="str">
        <f aca="false">IF(AND($S9222="VENCIDO",$K9222="KG",OR(Painel!$B$5="(Todos)",A9222=Painel!$B$5)*OR(Painel!$E$5="(Todos)",P9222=Painel!$E$5)),$J9222+ROW()/10000000,"")</f>
        <v/>
      </c>
    </row>
    <row r="9223" customFormat="false" ht="15" hidden="false" customHeight="false" outlineLevel="0" collapsed="false">
      <c r="A9223" s="29" t="s">
        <v>15794</v>
      </c>
      <c r="B9223" s="29" t="s">
        <v>1405</v>
      </c>
      <c r="C9223" s="29" t="s">
        <v>115</v>
      </c>
      <c r="D9223" s="29"/>
      <c r="E9223" s="29" t="n">
        <v>0</v>
      </c>
      <c r="F9223" s="29"/>
      <c r="G9223" s="29"/>
      <c r="H9223" s="30" t="n">
        <v>0</v>
      </c>
      <c r="I9223" s="29"/>
      <c r="J9223" s="30" t="n">
        <v>0</v>
      </c>
      <c r="K9223" s="29"/>
      <c r="L9223" s="29" t="s">
        <v>116</v>
      </c>
      <c r="M9223" s="29"/>
      <c r="N9223" s="29"/>
      <c r="O9223" s="29"/>
      <c r="P9223" s="29"/>
      <c r="Q9223" s="29" t="n">
        <f aca="false">IFERROR(VALUE(L9223),"")</f>
        <v>0</v>
      </c>
      <c r="R9223" s="29" t="str">
        <f aca="true">IF(O9223="","",O9223-TODAY())</f>
        <v/>
      </c>
      <c r="S9223" s="29" t="str">
        <f aca="false">IF(C9223="&lt;&lt; vazio &gt;&gt;","VAZIA",IF(AND(O9223&lt;&gt;"",R9223&lt;0),"VENCIDO",IF(AND(O9223&lt;&gt;"",R9223&lt;=Parametros!$B$10),"PRÓX. VENCIMENTO",IF(F9223="Q","QUALIDADE",IF(F9223="S","BLOQUEADO",IF(F9223="R","RESTRITO/DEVOLUÇÃO",IF(OR(N9223="QUAR",N9223="QRES"),"QUARENTENA",IF(OR(B9223="DESCARTE",B9223="DEVOLUÇÃO"),"DESCARTE/DEVOLUÇÃO",IF(AND(D9223="",K9223&lt;&gt;""),"SEM LOTE",IF(AND(Q9223&lt;&gt;"",Q9223&gt;=Parametros!$B$11),"PARADO/SEM GIRO","OK"))))))))))</f>
        <v>VAZIA</v>
      </c>
      <c r="T9223" s="29" t="str">
        <f aca="false">IF(AND($S9223="PARADO/SEM GIRO",$K9223="KG",OR(Painel!$B$5="(Todos)",A9223=Painel!$B$5)*OR(Painel!$E$5="(Todos)",P9223=Painel!$E$5)),$J9223+ROW()/10000000,"")</f>
        <v/>
      </c>
      <c r="U9223" s="29" t="str">
        <f aca="false">IF(AND($S9223="VENCIDO",$K9223="KG",OR(Painel!$B$5="(Todos)",A9223=Painel!$B$5)*OR(Painel!$E$5="(Todos)",P9223=Painel!$E$5)),$J9223+ROW()/10000000,"")</f>
        <v/>
      </c>
    </row>
    <row r="9224" customFormat="false" ht="15" hidden="false" customHeight="false" outlineLevel="0" collapsed="false">
      <c r="A9224" s="29" t="s">
        <v>15794</v>
      </c>
      <c r="B9224" s="29" t="s">
        <v>15073</v>
      </c>
      <c r="C9224" s="29" t="s">
        <v>115</v>
      </c>
      <c r="D9224" s="29"/>
      <c r="E9224" s="29" t="n">
        <v>0</v>
      </c>
      <c r="F9224" s="29"/>
      <c r="G9224" s="29"/>
      <c r="H9224" s="30" t="n">
        <v>0</v>
      </c>
      <c r="I9224" s="29"/>
      <c r="J9224" s="30" t="n">
        <v>0</v>
      </c>
      <c r="K9224" s="29"/>
      <c r="L9224" s="29" t="s">
        <v>116</v>
      </c>
      <c r="M9224" s="29"/>
      <c r="N9224" s="29"/>
      <c r="O9224" s="29"/>
      <c r="P9224" s="29"/>
      <c r="Q9224" s="29" t="n">
        <f aca="false">IFERROR(VALUE(L9224),"")</f>
        <v>0</v>
      </c>
      <c r="R9224" s="29" t="str">
        <f aca="true">IF(O9224="","",O9224-TODAY())</f>
        <v/>
      </c>
      <c r="S9224" s="29" t="str">
        <f aca="false">IF(C9224="&lt;&lt; vazio &gt;&gt;","VAZIA",IF(AND(O9224&lt;&gt;"",R9224&lt;0),"VENCIDO",IF(AND(O9224&lt;&gt;"",R9224&lt;=Parametros!$B$10),"PRÓX. VENCIMENTO",IF(F9224="Q","QUALIDADE",IF(F9224="S","BLOQUEADO",IF(F9224="R","RESTRITO/DEVOLUÇÃO",IF(OR(N9224="QUAR",N9224="QRES"),"QUARENTENA",IF(OR(B9224="DESCARTE",B9224="DEVOLUÇÃO"),"DESCARTE/DEVOLUÇÃO",IF(AND(D9224="",K9224&lt;&gt;""),"SEM LOTE",IF(AND(Q9224&lt;&gt;"",Q9224&gt;=Parametros!$B$11),"PARADO/SEM GIRO","OK"))))))))))</f>
        <v>VAZIA</v>
      </c>
      <c r="T9224" s="29" t="str">
        <f aca="false">IF(AND($S9224="PARADO/SEM GIRO",$K9224="KG",OR(Painel!$B$5="(Todos)",A9224=Painel!$B$5)*OR(Painel!$E$5="(Todos)",P9224=Painel!$E$5)),$J9224+ROW()/10000000,"")</f>
        <v/>
      </c>
      <c r="U9224" s="29" t="str">
        <f aca="false">IF(AND($S9224="VENCIDO",$K9224="KG",OR(Painel!$B$5="(Todos)",A9224=Painel!$B$5)*OR(Painel!$E$5="(Todos)",P9224=Painel!$E$5)),$J9224+ROW()/10000000,"")</f>
        <v/>
      </c>
    </row>
    <row r="9225" customFormat="false" ht="15" hidden="false" customHeight="false" outlineLevel="0" collapsed="false">
      <c r="A9225" s="29" t="s">
        <v>15794</v>
      </c>
      <c r="B9225" s="29" t="s">
        <v>15075</v>
      </c>
      <c r="C9225" s="29" t="s">
        <v>115</v>
      </c>
      <c r="D9225" s="29"/>
      <c r="E9225" s="29" t="n">
        <v>0</v>
      </c>
      <c r="F9225" s="29"/>
      <c r="G9225" s="29"/>
      <c r="H9225" s="30" t="n">
        <v>0</v>
      </c>
      <c r="I9225" s="29"/>
      <c r="J9225" s="30" t="n">
        <v>0</v>
      </c>
      <c r="K9225" s="29"/>
      <c r="L9225" s="29" t="s">
        <v>116</v>
      </c>
      <c r="M9225" s="29"/>
      <c r="N9225" s="29"/>
      <c r="O9225" s="29"/>
      <c r="P9225" s="29"/>
      <c r="Q9225" s="29" t="n">
        <f aca="false">IFERROR(VALUE(L9225),"")</f>
        <v>0</v>
      </c>
      <c r="R9225" s="29" t="str">
        <f aca="true">IF(O9225="","",O9225-TODAY())</f>
        <v/>
      </c>
      <c r="S9225" s="29" t="str">
        <f aca="false">IF(C9225="&lt;&lt; vazio &gt;&gt;","VAZIA",IF(AND(O9225&lt;&gt;"",R9225&lt;0),"VENCIDO",IF(AND(O9225&lt;&gt;"",R9225&lt;=Parametros!$B$10),"PRÓX. VENCIMENTO",IF(F9225="Q","QUALIDADE",IF(F9225="S","BLOQUEADO",IF(F9225="R","RESTRITO/DEVOLUÇÃO",IF(OR(N9225="QUAR",N9225="QRES"),"QUARENTENA",IF(OR(B9225="DESCARTE",B9225="DEVOLUÇÃO"),"DESCARTE/DEVOLUÇÃO",IF(AND(D9225="",K9225&lt;&gt;""),"SEM LOTE",IF(AND(Q9225&lt;&gt;"",Q9225&gt;=Parametros!$B$11),"PARADO/SEM GIRO","OK"))))))))))</f>
        <v>VAZIA</v>
      </c>
      <c r="T9225" s="29" t="str">
        <f aca="false">IF(AND($S9225="PARADO/SEM GIRO",$K9225="KG",OR(Painel!$B$5="(Todos)",A9225=Painel!$B$5)*OR(Painel!$E$5="(Todos)",P9225=Painel!$E$5)),$J9225+ROW()/10000000,"")</f>
        <v/>
      </c>
      <c r="U9225" s="29" t="str">
        <f aca="false">IF(AND($S9225="VENCIDO",$K9225="KG",OR(Painel!$B$5="(Todos)",A9225=Painel!$B$5)*OR(Painel!$E$5="(Todos)",P9225=Painel!$E$5)),$J9225+ROW()/10000000,"")</f>
        <v/>
      </c>
    </row>
    <row r="9226" customFormat="false" ht="15" hidden="false" customHeight="false" outlineLevel="0" collapsed="false">
      <c r="A9226" s="29" t="s">
        <v>15794</v>
      </c>
      <c r="B9226" s="29" t="s">
        <v>15078</v>
      </c>
      <c r="C9226" s="29" t="s">
        <v>115</v>
      </c>
      <c r="D9226" s="29"/>
      <c r="E9226" s="29" t="n">
        <v>0</v>
      </c>
      <c r="F9226" s="29"/>
      <c r="G9226" s="29"/>
      <c r="H9226" s="30" t="n">
        <v>0</v>
      </c>
      <c r="I9226" s="29"/>
      <c r="J9226" s="30" t="n">
        <v>0</v>
      </c>
      <c r="K9226" s="29"/>
      <c r="L9226" s="29" t="s">
        <v>116</v>
      </c>
      <c r="M9226" s="29"/>
      <c r="N9226" s="29"/>
      <c r="O9226" s="29"/>
      <c r="P9226" s="29"/>
      <c r="Q9226" s="29" t="n">
        <f aca="false">IFERROR(VALUE(L9226),"")</f>
        <v>0</v>
      </c>
      <c r="R9226" s="29" t="str">
        <f aca="true">IF(O9226="","",O9226-TODAY())</f>
        <v/>
      </c>
      <c r="S9226" s="29" t="str">
        <f aca="false">IF(C9226="&lt;&lt; vazio &gt;&gt;","VAZIA",IF(AND(O9226&lt;&gt;"",R9226&lt;0),"VENCIDO",IF(AND(O9226&lt;&gt;"",R9226&lt;=Parametros!$B$10),"PRÓX. VENCIMENTO",IF(F9226="Q","QUALIDADE",IF(F9226="S","BLOQUEADO",IF(F9226="R","RESTRITO/DEVOLUÇÃO",IF(OR(N9226="QUAR",N9226="QRES"),"QUARENTENA",IF(OR(B9226="DESCARTE",B9226="DEVOLUÇÃO"),"DESCARTE/DEVOLUÇÃO",IF(AND(D9226="",K9226&lt;&gt;""),"SEM LOTE",IF(AND(Q9226&lt;&gt;"",Q9226&gt;=Parametros!$B$11),"PARADO/SEM GIRO","OK"))))))))))</f>
        <v>VAZIA</v>
      </c>
      <c r="T9226" s="29" t="str">
        <f aca="false">IF(AND($S9226="PARADO/SEM GIRO",$K9226="KG",OR(Painel!$B$5="(Todos)",A9226=Painel!$B$5)*OR(Painel!$E$5="(Todos)",P9226=Painel!$E$5)),$J9226+ROW()/10000000,"")</f>
        <v/>
      </c>
      <c r="U9226" s="29" t="str">
        <f aca="false">IF(AND($S9226="VENCIDO",$K9226="KG",OR(Painel!$B$5="(Todos)",A9226=Painel!$B$5)*OR(Painel!$E$5="(Todos)",P9226=Painel!$E$5)),$J9226+ROW()/10000000,"")</f>
        <v/>
      </c>
    </row>
    <row r="9227" customFormat="false" ht="15" hidden="false" customHeight="false" outlineLevel="0" collapsed="false">
      <c r="A9227" s="29" t="s">
        <v>15794</v>
      </c>
      <c r="B9227" s="29" t="s">
        <v>15079</v>
      </c>
      <c r="C9227" s="29" t="s">
        <v>115</v>
      </c>
      <c r="D9227" s="29"/>
      <c r="E9227" s="29" t="n">
        <v>0</v>
      </c>
      <c r="F9227" s="29"/>
      <c r="G9227" s="29"/>
      <c r="H9227" s="30" t="n">
        <v>0</v>
      </c>
      <c r="I9227" s="29"/>
      <c r="J9227" s="30" t="n">
        <v>0</v>
      </c>
      <c r="K9227" s="29"/>
      <c r="L9227" s="29" t="s">
        <v>116</v>
      </c>
      <c r="M9227" s="29"/>
      <c r="N9227" s="29"/>
      <c r="O9227" s="29"/>
      <c r="P9227" s="29"/>
      <c r="Q9227" s="29" t="n">
        <f aca="false">IFERROR(VALUE(L9227),"")</f>
        <v>0</v>
      </c>
      <c r="R9227" s="29" t="str">
        <f aca="true">IF(O9227="","",O9227-TODAY())</f>
        <v/>
      </c>
      <c r="S9227" s="29" t="str">
        <f aca="false">IF(C9227="&lt;&lt; vazio &gt;&gt;","VAZIA",IF(AND(O9227&lt;&gt;"",R9227&lt;0),"VENCIDO",IF(AND(O9227&lt;&gt;"",R9227&lt;=Parametros!$B$10),"PRÓX. VENCIMENTO",IF(F9227="Q","QUALIDADE",IF(F9227="S","BLOQUEADO",IF(F9227="R","RESTRITO/DEVOLUÇÃO",IF(OR(N9227="QUAR",N9227="QRES"),"QUARENTENA",IF(OR(B9227="DESCARTE",B9227="DEVOLUÇÃO"),"DESCARTE/DEVOLUÇÃO",IF(AND(D9227="",K9227&lt;&gt;""),"SEM LOTE",IF(AND(Q9227&lt;&gt;"",Q9227&gt;=Parametros!$B$11),"PARADO/SEM GIRO","OK"))))))))))</f>
        <v>VAZIA</v>
      </c>
      <c r="T9227" s="29" t="str">
        <f aca="false">IF(AND($S9227="PARADO/SEM GIRO",$K9227="KG",OR(Painel!$B$5="(Todos)",A9227=Painel!$B$5)*OR(Painel!$E$5="(Todos)",P9227=Painel!$E$5)),$J9227+ROW()/10000000,"")</f>
        <v/>
      </c>
      <c r="U9227" s="29" t="str">
        <f aca="false">IF(AND($S9227="VENCIDO",$K9227="KG",OR(Painel!$B$5="(Todos)",A9227=Painel!$B$5)*OR(Painel!$E$5="(Todos)",P9227=Painel!$E$5)),$J9227+ROW()/10000000,"")</f>
        <v/>
      </c>
    </row>
    <row r="9228" customFormat="false" ht="15" hidden="false" customHeight="false" outlineLevel="0" collapsed="false">
      <c r="A9228" s="29" t="s">
        <v>15794</v>
      </c>
      <c r="B9228" s="29" t="s">
        <v>15082</v>
      </c>
      <c r="C9228" s="29" t="s">
        <v>115</v>
      </c>
      <c r="D9228" s="29"/>
      <c r="E9228" s="29" t="n">
        <v>0</v>
      </c>
      <c r="F9228" s="29"/>
      <c r="G9228" s="29"/>
      <c r="H9228" s="30" t="n">
        <v>0</v>
      </c>
      <c r="I9228" s="29"/>
      <c r="J9228" s="30" t="n">
        <v>0</v>
      </c>
      <c r="K9228" s="29"/>
      <c r="L9228" s="29" t="s">
        <v>116</v>
      </c>
      <c r="M9228" s="29"/>
      <c r="N9228" s="29"/>
      <c r="O9228" s="29"/>
      <c r="P9228" s="29"/>
      <c r="Q9228" s="29" t="n">
        <f aca="false">IFERROR(VALUE(L9228),"")</f>
        <v>0</v>
      </c>
      <c r="R9228" s="29" t="str">
        <f aca="true">IF(O9228="","",O9228-TODAY())</f>
        <v/>
      </c>
      <c r="S9228" s="29" t="str">
        <f aca="false">IF(C9228="&lt;&lt; vazio &gt;&gt;","VAZIA",IF(AND(O9228&lt;&gt;"",R9228&lt;0),"VENCIDO",IF(AND(O9228&lt;&gt;"",R9228&lt;=Parametros!$B$10),"PRÓX. VENCIMENTO",IF(F9228="Q","QUALIDADE",IF(F9228="S","BLOQUEADO",IF(F9228="R","RESTRITO/DEVOLUÇÃO",IF(OR(N9228="QUAR",N9228="QRES"),"QUARENTENA",IF(OR(B9228="DESCARTE",B9228="DEVOLUÇÃO"),"DESCARTE/DEVOLUÇÃO",IF(AND(D9228="",K9228&lt;&gt;""),"SEM LOTE",IF(AND(Q9228&lt;&gt;"",Q9228&gt;=Parametros!$B$11),"PARADO/SEM GIRO","OK"))))))))))</f>
        <v>VAZIA</v>
      </c>
      <c r="T9228" s="29" t="str">
        <f aca="false">IF(AND($S9228="PARADO/SEM GIRO",$K9228="KG",OR(Painel!$B$5="(Todos)",A9228=Painel!$B$5)*OR(Painel!$E$5="(Todos)",P9228=Painel!$E$5)),$J9228+ROW()/10000000,"")</f>
        <v/>
      </c>
      <c r="U9228" s="29" t="str">
        <f aca="false">IF(AND($S9228="VENCIDO",$K9228="KG",OR(Painel!$B$5="(Todos)",A9228=Painel!$B$5)*OR(Painel!$E$5="(Todos)",P9228=Painel!$E$5)),$J9228+ROW()/10000000,"")</f>
        <v/>
      </c>
    </row>
    <row r="9229" customFormat="false" ht="15" hidden="false" customHeight="false" outlineLevel="0" collapsed="false">
      <c r="A9229" s="29" t="s">
        <v>15794</v>
      </c>
      <c r="B9229" s="29" t="s">
        <v>15083</v>
      </c>
      <c r="C9229" s="29" t="s">
        <v>115</v>
      </c>
      <c r="D9229" s="29"/>
      <c r="E9229" s="29" t="n">
        <v>0</v>
      </c>
      <c r="F9229" s="29"/>
      <c r="G9229" s="29"/>
      <c r="H9229" s="30" t="n">
        <v>0</v>
      </c>
      <c r="I9229" s="29"/>
      <c r="J9229" s="30" t="n">
        <v>0</v>
      </c>
      <c r="K9229" s="29"/>
      <c r="L9229" s="29" t="s">
        <v>116</v>
      </c>
      <c r="M9229" s="29"/>
      <c r="N9229" s="29"/>
      <c r="O9229" s="29"/>
      <c r="P9229" s="29"/>
      <c r="Q9229" s="29" t="n">
        <f aca="false">IFERROR(VALUE(L9229),"")</f>
        <v>0</v>
      </c>
      <c r="R9229" s="29" t="str">
        <f aca="true">IF(O9229="","",O9229-TODAY())</f>
        <v/>
      </c>
      <c r="S9229" s="29" t="str">
        <f aca="false">IF(C9229="&lt;&lt; vazio &gt;&gt;","VAZIA",IF(AND(O9229&lt;&gt;"",R9229&lt;0),"VENCIDO",IF(AND(O9229&lt;&gt;"",R9229&lt;=Parametros!$B$10),"PRÓX. VENCIMENTO",IF(F9229="Q","QUALIDADE",IF(F9229="S","BLOQUEADO",IF(F9229="R","RESTRITO/DEVOLUÇÃO",IF(OR(N9229="QUAR",N9229="QRES"),"QUARENTENA",IF(OR(B9229="DESCARTE",B9229="DEVOLUÇÃO"),"DESCARTE/DEVOLUÇÃO",IF(AND(D9229="",K9229&lt;&gt;""),"SEM LOTE",IF(AND(Q9229&lt;&gt;"",Q9229&gt;=Parametros!$B$11),"PARADO/SEM GIRO","OK"))))))))))</f>
        <v>VAZIA</v>
      </c>
      <c r="T9229" s="29" t="str">
        <f aca="false">IF(AND($S9229="PARADO/SEM GIRO",$K9229="KG",OR(Painel!$B$5="(Todos)",A9229=Painel!$B$5)*OR(Painel!$E$5="(Todos)",P9229=Painel!$E$5)),$J9229+ROW()/10000000,"")</f>
        <v/>
      </c>
      <c r="U9229" s="29" t="str">
        <f aca="false">IF(AND($S9229="VENCIDO",$K9229="KG",OR(Painel!$B$5="(Todos)",A9229=Painel!$B$5)*OR(Painel!$E$5="(Todos)",P9229=Painel!$E$5)),$J9229+ROW()/10000000,"")</f>
        <v/>
      </c>
    </row>
    <row r="9230" customFormat="false" ht="15" hidden="false" customHeight="false" outlineLevel="0" collapsed="false">
      <c r="A9230" s="29" t="s">
        <v>15794</v>
      </c>
      <c r="B9230" s="29" t="s">
        <v>15084</v>
      </c>
      <c r="C9230" s="29" t="s">
        <v>115</v>
      </c>
      <c r="D9230" s="29"/>
      <c r="E9230" s="29" t="n">
        <v>0</v>
      </c>
      <c r="F9230" s="29"/>
      <c r="G9230" s="29"/>
      <c r="H9230" s="30" t="n">
        <v>0</v>
      </c>
      <c r="I9230" s="29"/>
      <c r="J9230" s="30" t="n">
        <v>0</v>
      </c>
      <c r="K9230" s="29"/>
      <c r="L9230" s="29" t="s">
        <v>116</v>
      </c>
      <c r="M9230" s="29"/>
      <c r="N9230" s="29"/>
      <c r="O9230" s="29"/>
      <c r="P9230" s="29"/>
      <c r="Q9230" s="29" t="n">
        <f aca="false">IFERROR(VALUE(L9230),"")</f>
        <v>0</v>
      </c>
      <c r="R9230" s="29" t="str">
        <f aca="true">IF(O9230="","",O9230-TODAY())</f>
        <v/>
      </c>
      <c r="S9230" s="29" t="str">
        <f aca="false">IF(C9230="&lt;&lt; vazio &gt;&gt;","VAZIA",IF(AND(O9230&lt;&gt;"",R9230&lt;0),"VENCIDO",IF(AND(O9230&lt;&gt;"",R9230&lt;=Parametros!$B$10),"PRÓX. VENCIMENTO",IF(F9230="Q","QUALIDADE",IF(F9230="S","BLOQUEADO",IF(F9230="R","RESTRITO/DEVOLUÇÃO",IF(OR(N9230="QUAR",N9230="QRES"),"QUARENTENA",IF(OR(B9230="DESCARTE",B9230="DEVOLUÇÃO"),"DESCARTE/DEVOLUÇÃO",IF(AND(D9230="",K9230&lt;&gt;""),"SEM LOTE",IF(AND(Q9230&lt;&gt;"",Q9230&gt;=Parametros!$B$11),"PARADO/SEM GIRO","OK"))))))))))</f>
        <v>VAZIA</v>
      </c>
      <c r="T9230" s="29" t="str">
        <f aca="false">IF(AND($S9230="PARADO/SEM GIRO",$K9230="KG",OR(Painel!$B$5="(Todos)",A9230=Painel!$B$5)*OR(Painel!$E$5="(Todos)",P9230=Painel!$E$5)),$J9230+ROW()/10000000,"")</f>
        <v/>
      </c>
      <c r="U9230" s="29" t="str">
        <f aca="false">IF(AND($S9230="VENCIDO",$K9230="KG",OR(Painel!$B$5="(Todos)",A9230=Painel!$B$5)*OR(Painel!$E$5="(Todos)",P9230=Painel!$E$5)),$J9230+ROW()/10000000,"")</f>
        <v/>
      </c>
    </row>
    <row r="9231" customFormat="false" ht="15" hidden="false" customHeight="false" outlineLevel="0" collapsed="false">
      <c r="A9231" s="29" t="s">
        <v>15794</v>
      </c>
      <c r="B9231" s="29" t="s">
        <v>15085</v>
      </c>
      <c r="C9231" s="29" t="s">
        <v>115</v>
      </c>
      <c r="D9231" s="29"/>
      <c r="E9231" s="29" t="n">
        <v>0</v>
      </c>
      <c r="F9231" s="29"/>
      <c r="G9231" s="29"/>
      <c r="H9231" s="30" t="n">
        <v>0</v>
      </c>
      <c r="I9231" s="29"/>
      <c r="J9231" s="30" t="n">
        <v>0</v>
      </c>
      <c r="K9231" s="29"/>
      <c r="L9231" s="29" t="s">
        <v>116</v>
      </c>
      <c r="M9231" s="29"/>
      <c r="N9231" s="29"/>
      <c r="O9231" s="29"/>
      <c r="P9231" s="29"/>
      <c r="Q9231" s="29" t="n">
        <f aca="false">IFERROR(VALUE(L9231),"")</f>
        <v>0</v>
      </c>
      <c r="R9231" s="29" t="str">
        <f aca="true">IF(O9231="","",O9231-TODAY())</f>
        <v/>
      </c>
      <c r="S9231" s="29" t="str">
        <f aca="false">IF(C9231="&lt;&lt; vazio &gt;&gt;","VAZIA",IF(AND(O9231&lt;&gt;"",R9231&lt;0),"VENCIDO",IF(AND(O9231&lt;&gt;"",R9231&lt;=Parametros!$B$10),"PRÓX. VENCIMENTO",IF(F9231="Q","QUALIDADE",IF(F9231="S","BLOQUEADO",IF(F9231="R","RESTRITO/DEVOLUÇÃO",IF(OR(N9231="QUAR",N9231="QRES"),"QUARENTENA",IF(OR(B9231="DESCARTE",B9231="DEVOLUÇÃO"),"DESCARTE/DEVOLUÇÃO",IF(AND(D9231="",K9231&lt;&gt;""),"SEM LOTE",IF(AND(Q9231&lt;&gt;"",Q9231&gt;=Parametros!$B$11),"PARADO/SEM GIRO","OK"))))))))))</f>
        <v>VAZIA</v>
      </c>
      <c r="T9231" s="29" t="str">
        <f aca="false">IF(AND($S9231="PARADO/SEM GIRO",$K9231="KG",OR(Painel!$B$5="(Todos)",A9231=Painel!$B$5)*OR(Painel!$E$5="(Todos)",P9231=Painel!$E$5)),$J9231+ROW()/10000000,"")</f>
        <v/>
      </c>
      <c r="U9231" s="29" t="str">
        <f aca="false">IF(AND($S9231="VENCIDO",$K9231="KG",OR(Painel!$B$5="(Todos)",A9231=Painel!$B$5)*OR(Painel!$E$5="(Todos)",P9231=Painel!$E$5)),$J9231+ROW()/10000000,"")</f>
        <v/>
      </c>
    </row>
    <row r="9232" customFormat="false" ht="15" hidden="false" customHeight="false" outlineLevel="0" collapsed="false">
      <c r="A9232" s="29" t="s">
        <v>15794</v>
      </c>
      <c r="B9232" s="29" t="s">
        <v>15086</v>
      </c>
      <c r="C9232" s="29" t="s">
        <v>115</v>
      </c>
      <c r="D9232" s="29"/>
      <c r="E9232" s="29" t="n">
        <v>0</v>
      </c>
      <c r="F9232" s="29"/>
      <c r="G9232" s="29"/>
      <c r="H9232" s="30" t="n">
        <v>0</v>
      </c>
      <c r="I9232" s="29"/>
      <c r="J9232" s="30" t="n">
        <v>0</v>
      </c>
      <c r="K9232" s="29"/>
      <c r="L9232" s="29" t="s">
        <v>116</v>
      </c>
      <c r="M9232" s="29"/>
      <c r="N9232" s="29"/>
      <c r="O9232" s="29"/>
      <c r="P9232" s="29"/>
      <c r="Q9232" s="29" t="n">
        <f aca="false">IFERROR(VALUE(L9232),"")</f>
        <v>0</v>
      </c>
      <c r="R9232" s="29" t="str">
        <f aca="true">IF(O9232="","",O9232-TODAY())</f>
        <v/>
      </c>
      <c r="S9232" s="29" t="str">
        <f aca="false">IF(C9232="&lt;&lt; vazio &gt;&gt;","VAZIA",IF(AND(O9232&lt;&gt;"",R9232&lt;0),"VENCIDO",IF(AND(O9232&lt;&gt;"",R9232&lt;=Parametros!$B$10),"PRÓX. VENCIMENTO",IF(F9232="Q","QUALIDADE",IF(F9232="S","BLOQUEADO",IF(F9232="R","RESTRITO/DEVOLUÇÃO",IF(OR(N9232="QUAR",N9232="QRES"),"QUARENTENA",IF(OR(B9232="DESCARTE",B9232="DEVOLUÇÃO"),"DESCARTE/DEVOLUÇÃO",IF(AND(D9232="",K9232&lt;&gt;""),"SEM LOTE",IF(AND(Q9232&lt;&gt;"",Q9232&gt;=Parametros!$B$11),"PARADO/SEM GIRO","OK"))))))))))</f>
        <v>VAZIA</v>
      </c>
      <c r="T9232" s="29" t="str">
        <f aca="false">IF(AND($S9232="PARADO/SEM GIRO",$K9232="KG",OR(Painel!$B$5="(Todos)",A9232=Painel!$B$5)*OR(Painel!$E$5="(Todos)",P9232=Painel!$E$5)),$J9232+ROW()/10000000,"")</f>
        <v/>
      </c>
      <c r="U9232" s="29" t="str">
        <f aca="false">IF(AND($S9232="VENCIDO",$K9232="KG",OR(Painel!$B$5="(Todos)",A9232=Painel!$B$5)*OR(Painel!$E$5="(Todos)",P9232=Painel!$E$5)),$J9232+ROW()/10000000,"")</f>
        <v/>
      </c>
    </row>
    <row r="9233" customFormat="false" ht="15" hidden="false" customHeight="false" outlineLevel="0" collapsed="false">
      <c r="A9233" s="29" t="s">
        <v>15794</v>
      </c>
      <c r="B9233" s="29" t="s">
        <v>15089</v>
      </c>
      <c r="C9233" s="29" t="s">
        <v>115</v>
      </c>
      <c r="D9233" s="29"/>
      <c r="E9233" s="29" t="n">
        <v>0</v>
      </c>
      <c r="F9233" s="29"/>
      <c r="G9233" s="29"/>
      <c r="H9233" s="30" t="n">
        <v>0</v>
      </c>
      <c r="I9233" s="29"/>
      <c r="J9233" s="30" t="n">
        <v>0</v>
      </c>
      <c r="K9233" s="29"/>
      <c r="L9233" s="29" t="s">
        <v>116</v>
      </c>
      <c r="M9233" s="29"/>
      <c r="N9233" s="29"/>
      <c r="O9233" s="29"/>
      <c r="P9233" s="29"/>
      <c r="Q9233" s="29" t="n">
        <f aca="false">IFERROR(VALUE(L9233),"")</f>
        <v>0</v>
      </c>
      <c r="R9233" s="29" t="str">
        <f aca="true">IF(O9233="","",O9233-TODAY())</f>
        <v/>
      </c>
      <c r="S9233" s="29" t="str">
        <f aca="false">IF(C9233="&lt;&lt; vazio &gt;&gt;","VAZIA",IF(AND(O9233&lt;&gt;"",R9233&lt;0),"VENCIDO",IF(AND(O9233&lt;&gt;"",R9233&lt;=Parametros!$B$10),"PRÓX. VENCIMENTO",IF(F9233="Q","QUALIDADE",IF(F9233="S","BLOQUEADO",IF(F9233="R","RESTRITO/DEVOLUÇÃO",IF(OR(N9233="QUAR",N9233="QRES"),"QUARENTENA",IF(OR(B9233="DESCARTE",B9233="DEVOLUÇÃO"),"DESCARTE/DEVOLUÇÃO",IF(AND(D9233="",K9233&lt;&gt;""),"SEM LOTE",IF(AND(Q9233&lt;&gt;"",Q9233&gt;=Parametros!$B$11),"PARADO/SEM GIRO","OK"))))))))))</f>
        <v>VAZIA</v>
      </c>
      <c r="T9233" s="29" t="str">
        <f aca="false">IF(AND($S9233="PARADO/SEM GIRO",$K9233="KG",OR(Painel!$B$5="(Todos)",A9233=Painel!$B$5)*OR(Painel!$E$5="(Todos)",P9233=Painel!$E$5)),$J9233+ROW()/10000000,"")</f>
        <v/>
      </c>
      <c r="U9233" s="29" t="str">
        <f aca="false">IF(AND($S9233="VENCIDO",$K9233="KG",OR(Painel!$B$5="(Todos)",A9233=Painel!$B$5)*OR(Painel!$E$5="(Todos)",P9233=Painel!$E$5)),$J9233+ROW()/10000000,"")</f>
        <v/>
      </c>
    </row>
    <row r="9234" customFormat="false" ht="15" hidden="false" customHeight="false" outlineLevel="0" collapsed="false">
      <c r="A9234" s="29" t="s">
        <v>15794</v>
      </c>
      <c r="B9234" s="29" t="s">
        <v>15090</v>
      </c>
      <c r="C9234" s="29" t="s">
        <v>115</v>
      </c>
      <c r="D9234" s="29"/>
      <c r="E9234" s="29" t="n">
        <v>0</v>
      </c>
      <c r="F9234" s="29"/>
      <c r="G9234" s="29"/>
      <c r="H9234" s="30" t="n">
        <v>0</v>
      </c>
      <c r="I9234" s="29"/>
      <c r="J9234" s="30" t="n">
        <v>0</v>
      </c>
      <c r="K9234" s="29"/>
      <c r="L9234" s="29" t="s">
        <v>116</v>
      </c>
      <c r="M9234" s="29"/>
      <c r="N9234" s="29"/>
      <c r="O9234" s="29"/>
      <c r="P9234" s="29"/>
      <c r="Q9234" s="29" t="n">
        <f aca="false">IFERROR(VALUE(L9234),"")</f>
        <v>0</v>
      </c>
      <c r="R9234" s="29" t="str">
        <f aca="true">IF(O9234="","",O9234-TODAY())</f>
        <v/>
      </c>
      <c r="S9234" s="29" t="str">
        <f aca="false">IF(C9234="&lt;&lt; vazio &gt;&gt;","VAZIA",IF(AND(O9234&lt;&gt;"",R9234&lt;0),"VENCIDO",IF(AND(O9234&lt;&gt;"",R9234&lt;=Parametros!$B$10),"PRÓX. VENCIMENTO",IF(F9234="Q","QUALIDADE",IF(F9234="S","BLOQUEADO",IF(F9234="R","RESTRITO/DEVOLUÇÃO",IF(OR(N9234="QUAR",N9234="QRES"),"QUARENTENA",IF(OR(B9234="DESCARTE",B9234="DEVOLUÇÃO"),"DESCARTE/DEVOLUÇÃO",IF(AND(D9234="",K9234&lt;&gt;""),"SEM LOTE",IF(AND(Q9234&lt;&gt;"",Q9234&gt;=Parametros!$B$11),"PARADO/SEM GIRO","OK"))))))))))</f>
        <v>VAZIA</v>
      </c>
      <c r="T9234" s="29" t="str">
        <f aca="false">IF(AND($S9234="PARADO/SEM GIRO",$K9234="KG",OR(Painel!$B$5="(Todos)",A9234=Painel!$B$5)*OR(Painel!$E$5="(Todos)",P9234=Painel!$E$5)),$J9234+ROW()/10000000,"")</f>
        <v/>
      </c>
      <c r="U9234" s="29" t="str">
        <f aca="false">IF(AND($S9234="VENCIDO",$K9234="KG",OR(Painel!$B$5="(Todos)",A9234=Painel!$B$5)*OR(Painel!$E$5="(Todos)",P9234=Painel!$E$5)),$J9234+ROW()/10000000,"")</f>
        <v/>
      </c>
    </row>
    <row r="9235" customFormat="false" ht="15" hidden="false" customHeight="false" outlineLevel="0" collapsed="false">
      <c r="A9235" s="29" t="s">
        <v>15794</v>
      </c>
      <c r="B9235" s="29" t="s">
        <v>15091</v>
      </c>
      <c r="C9235" s="29" t="s">
        <v>115</v>
      </c>
      <c r="D9235" s="29"/>
      <c r="E9235" s="29" t="n">
        <v>0</v>
      </c>
      <c r="F9235" s="29"/>
      <c r="G9235" s="29"/>
      <c r="H9235" s="30" t="n">
        <v>0</v>
      </c>
      <c r="I9235" s="29"/>
      <c r="J9235" s="30" t="n">
        <v>0</v>
      </c>
      <c r="K9235" s="29"/>
      <c r="L9235" s="29" t="s">
        <v>116</v>
      </c>
      <c r="M9235" s="29"/>
      <c r="N9235" s="29"/>
      <c r="O9235" s="29"/>
      <c r="P9235" s="29"/>
      <c r="Q9235" s="29" t="n">
        <f aca="false">IFERROR(VALUE(L9235),"")</f>
        <v>0</v>
      </c>
      <c r="R9235" s="29" t="str">
        <f aca="true">IF(O9235="","",O9235-TODAY())</f>
        <v/>
      </c>
      <c r="S9235" s="29" t="str">
        <f aca="false">IF(C9235="&lt;&lt; vazio &gt;&gt;","VAZIA",IF(AND(O9235&lt;&gt;"",R9235&lt;0),"VENCIDO",IF(AND(O9235&lt;&gt;"",R9235&lt;=Parametros!$B$10),"PRÓX. VENCIMENTO",IF(F9235="Q","QUALIDADE",IF(F9235="S","BLOQUEADO",IF(F9235="R","RESTRITO/DEVOLUÇÃO",IF(OR(N9235="QUAR",N9235="QRES"),"QUARENTENA",IF(OR(B9235="DESCARTE",B9235="DEVOLUÇÃO"),"DESCARTE/DEVOLUÇÃO",IF(AND(D9235="",K9235&lt;&gt;""),"SEM LOTE",IF(AND(Q9235&lt;&gt;"",Q9235&gt;=Parametros!$B$11),"PARADO/SEM GIRO","OK"))))))))))</f>
        <v>VAZIA</v>
      </c>
      <c r="T9235" s="29" t="str">
        <f aca="false">IF(AND($S9235="PARADO/SEM GIRO",$K9235="KG",OR(Painel!$B$5="(Todos)",A9235=Painel!$B$5)*OR(Painel!$E$5="(Todos)",P9235=Painel!$E$5)),$J9235+ROW()/10000000,"")</f>
        <v/>
      </c>
      <c r="U9235" s="29" t="str">
        <f aca="false">IF(AND($S9235="VENCIDO",$K9235="KG",OR(Painel!$B$5="(Todos)",A9235=Painel!$B$5)*OR(Painel!$E$5="(Todos)",P9235=Painel!$E$5)),$J9235+ROW()/10000000,"")</f>
        <v/>
      </c>
    </row>
    <row r="9236" customFormat="false" ht="15" hidden="false" customHeight="false" outlineLevel="0" collapsed="false">
      <c r="A9236" s="29" t="s">
        <v>15794</v>
      </c>
      <c r="B9236" s="29" t="s">
        <v>15094</v>
      </c>
      <c r="C9236" s="29" t="s">
        <v>115</v>
      </c>
      <c r="D9236" s="29"/>
      <c r="E9236" s="29" t="n">
        <v>0</v>
      </c>
      <c r="F9236" s="29"/>
      <c r="G9236" s="29"/>
      <c r="H9236" s="30" t="n">
        <v>0</v>
      </c>
      <c r="I9236" s="29"/>
      <c r="J9236" s="30" t="n">
        <v>0</v>
      </c>
      <c r="K9236" s="29"/>
      <c r="L9236" s="29" t="s">
        <v>116</v>
      </c>
      <c r="M9236" s="29"/>
      <c r="N9236" s="29"/>
      <c r="O9236" s="29"/>
      <c r="P9236" s="29"/>
      <c r="Q9236" s="29" t="n">
        <f aca="false">IFERROR(VALUE(L9236),"")</f>
        <v>0</v>
      </c>
      <c r="R9236" s="29" t="str">
        <f aca="true">IF(O9236="","",O9236-TODAY())</f>
        <v/>
      </c>
      <c r="S9236" s="29" t="str">
        <f aca="false">IF(C9236="&lt;&lt; vazio &gt;&gt;","VAZIA",IF(AND(O9236&lt;&gt;"",R9236&lt;0),"VENCIDO",IF(AND(O9236&lt;&gt;"",R9236&lt;=Parametros!$B$10),"PRÓX. VENCIMENTO",IF(F9236="Q","QUALIDADE",IF(F9236="S","BLOQUEADO",IF(F9236="R","RESTRITO/DEVOLUÇÃO",IF(OR(N9236="QUAR",N9236="QRES"),"QUARENTENA",IF(OR(B9236="DESCARTE",B9236="DEVOLUÇÃO"),"DESCARTE/DEVOLUÇÃO",IF(AND(D9236="",K9236&lt;&gt;""),"SEM LOTE",IF(AND(Q9236&lt;&gt;"",Q9236&gt;=Parametros!$B$11),"PARADO/SEM GIRO","OK"))))))))))</f>
        <v>VAZIA</v>
      </c>
      <c r="T9236" s="29" t="str">
        <f aca="false">IF(AND($S9236="PARADO/SEM GIRO",$K9236="KG",OR(Painel!$B$5="(Todos)",A9236=Painel!$B$5)*OR(Painel!$E$5="(Todos)",P9236=Painel!$E$5)),$J9236+ROW()/10000000,"")</f>
        <v/>
      </c>
      <c r="U9236" s="29" t="str">
        <f aca="false">IF(AND($S9236="VENCIDO",$K9236="KG",OR(Painel!$B$5="(Todos)",A9236=Painel!$B$5)*OR(Painel!$E$5="(Todos)",P9236=Painel!$E$5)),$J9236+ROW()/10000000,"")</f>
        <v/>
      </c>
    </row>
    <row r="9237" customFormat="false" ht="15" hidden="false" customHeight="false" outlineLevel="0" collapsed="false">
      <c r="A9237" s="29" t="s">
        <v>15794</v>
      </c>
      <c r="B9237" s="29" t="s">
        <v>15096</v>
      </c>
      <c r="C9237" s="29" t="s">
        <v>115</v>
      </c>
      <c r="D9237" s="29"/>
      <c r="E9237" s="29" t="n">
        <v>0</v>
      </c>
      <c r="F9237" s="29"/>
      <c r="G9237" s="29"/>
      <c r="H9237" s="30" t="n">
        <v>0</v>
      </c>
      <c r="I9237" s="29"/>
      <c r="J9237" s="30" t="n">
        <v>0</v>
      </c>
      <c r="K9237" s="29"/>
      <c r="L9237" s="29" t="s">
        <v>116</v>
      </c>
      <c r="M9237" s="29"/>
      <c r="N9237" s="29"/>
      <c r="O9237" s="29"/>
      <c r="P9237" s="29"/>
      <c r="Q9237" s="29" t="n">
        <f aca="false">IFERROR(VALUE(L9237),"")</f>
        <v>0</v>
      </c>
      <c r="R9237" s="29" t="str">
        <f aca="true">IF(O9237="","",O9237-TODAY())</f>
        <v/>
      </c>
      <c r="S9237" s="29" t="str">
        <f aca="false">IF(C9237="&lt;&lt; vazio &gt;&gt;","VAZIA",IF(AND(O9237&lt;&gt;"",R9237&lt;0),"VENCIDO",IF(AND(O9237&lt;&gt;"",R9237&lt;=Parametros!$B$10),"PRÓX. VENCIMENTO",IF(F9237="Q","QUALIDADE",IF(F9237="S","BLOQUEADO",IF(F9237="R","RESTRITO/DEVOLUÇÃO",IF(OR(N9237="QUAR",N9237="QRES"),"QUARENTENA",IF(OR(B9237="DESCARTE",B9237="DEVOLUÇÃO"),"DESCARTE/DEVOLUÇÃO",IF(AND(D9237="",K9237&lt;&gt;""),"SEM LOTE",IF(AND(Q9237&lt;&gt;"",Q9237&gt;=Parametros!$B$11),"PARADO/SEM GIRO","OK"))))))))))</f>
        <v>VAZIA</v>
      </c>
      <c r="T9237" s="29" t="str">
        <f aca="false">IF(AND($S9237="PARADO/SEM GIRO",$K9237="KG",OR(Painel!$B$5="(Todos)",A9237=Painel!$B$5)*OR(Painel!$E$5="(Todos)",P9237=Painel!$E$5)),$J9237+ROW()/10000000,"")</f>
        <v/>
      </c>
      <c r="U9237" s="29" t="str">
        <f aca="false">IF(AND($S9237="VENCIDO",$K9237="KG",OR(Painel!$B$5="(Todos)",A9237=Painel!$B$5)*OR(Painel!$E$5="(Todos)",P9237=Painel!$E$5)),$J9237+ROW()/10000000,"")</f>
        <v/>
      </c>
    </row>
    <row r="9238" customFormat="false" ht="15" hidden="false" customHeight="false" outlineLevel="0" collapsed="false">
      <c r="A9238" s="29" t="s">
        <v>15795</v>
      </c>
      <c r="B9238" s="29" t="s">
        <v>15796</v>
      </c>
      <c r="C9238" s="29" t="s">
        <v>186</v>
      </c>
      <c r="D9238" s="29" t="s">
        <v>427</v>
      </c>
      <c r="E9238" s="29" t="n">
        <v>1</v>
      </c>
      <c r="F9238" s="29"/>
      <c r="G9238" s="29"/>
      <c r="H9238" s="30" t="n">
        <v>1090.8</v>
      </c>
      <c r="I9238" s="31" t="n">
        <v>46280</v>
      </c>
      <c r="J9238" s="30" t="n">
        <v>1090.8</v>
      </c>
      <c r="K9238" s="29" t="s">
        <v>120</v>
      </c>
      <c r="L9238" s="29" t="s">
        <v>144</v>
      </c>
      <c r="M9238" s="29"/>
      <c r="N9238" s="29" t="s">
        <v>122</v>
      </c>
      <c r="O9238" s="31" t="n">
        <v>46811</v>
      </c>
      <c r="P9238" s="29" t="s">
        <v>123</v>
      </c>
      <c r="Q9238" s="29" t="n">
        <f aca="false">IFERROR(VALUE(L9238),"")</f>
        <v>5</v>
      </c>
      <c r="R9238" s="29" t="n">
        <f aca="true">IF(O9238="","",O9238-TODAY())</f>
        <v>526</v>
      </c>
      <c r="S9238" s="29" t="str">
        <f aca="false">IF(C9238="&lt;&lt; vazio &gt;&gt;","VAZIA",IF(AND(O9238&lt;&gt;"",R9238&lt;0),"VENCIDO",IF(AND(O9238&lt;&gt;"",R9238&lt;=Parametros!$B$10),"PRÓX. VENCIMENTO",IF(F9238="Q","QUALIDADE",IF(F9238="S","BLOQUEADO",IF(F9238="R","RESTRITO/DEVOLUÇÃO",IF(OR(N9238="QUAR",N9238="QRES"),"QUARENTENA",IF(OR(B9238="DESCARTE",B9238="DEVOLUÇÃO"),"DESCARTE/DEVOLUÇÃO",IF(AND(D9238="",K9238&lt;&gt;""),"SEM LOTE",IF(AND(Q9238&lt;&gt;"",Q9238&gt;=Parametros!$B$11),"PARADO/SEM GIRO","OK"))))))))))</f>
        <v>OK</v>
      </c>
      <c r="T9238" s="29" t="str">
        <f aca="false">IF(AND($S9238="PARADO/SEM GIRO",$K9238="KG",OR(Painel!$B$5="(Todos)",A9238=Painel!$B$5)*OR(Painel!$E$5="(Todos)",P9238=Painel!$E$5)),$J9238+ROW()/10000000,"")</f>
        <v/>
      </c>
      <c r="U9238" s="29" t="str">
        <f aca="false">IF(AND($S9238="VENCIDO",$K9238="KG",OR(Painel!$B$5="(Todos)",A9238=Painel!$B$5)*OR(Painel!$E$5="(Todos)",P9238=Painel!$E$5)),$J9238+ROW()/10000000,"")</f>
        <v/>
      </c>
    </row>
    <row r="9239" customFormat="false" ht="15" hidden="false" customHeight="false" outlineLevel="0" collapsed="false">
      <c r="A9239" s="29" t="s">
        <v>15795</v>
      </c>
      <c r="B9239" s="29" t="s">
        <v>15797</v>
      </c>
      <c r="C9239" s="29" t="s">
        <v>124</v>
      </c>
      <c r="D9239" s="29"/>
      <c r="E9239" s="29" t="n">
        <v>38</v>
      </c>
      <c r="F9239" s="29"/>
      <c r="G9239" s="29"/>
      <c r="H9239" s="30" t="n">
        <v>1085</v>
      </c>
      <c r="I9239" s="31" t="n">
        <v>46285</v>
      </c>
      <c r="J9239" s="30" t="n">
        <v>1085</v>
      </c>
      <c r="K9239" s="29" t="s">
        <v>125</v>
      </c>
      <c r="L9239" s="29" t="s">
        <v>267</v>
      </c>
      <c r="M9239" s="29"/>
      <c r="N9239" s="29" t="s">
        <v>122</v>
      </c>
      <c r="O9239" s="29"/>
      <c r="P9239" s="29" t="s">
        <v>123</v>
      </c>
      <c r="Q9239" s="29" t="n">
        <f aca="false">IFERROR(VALUE(L9239),"")</f>
        <v>15</v>
      </c>
      <c r="R9239" s="29" t="str">
        <f aca="true">IF(O9239="","",O9239-TODAY())</f>
        <v/>
      </c>
      <c r="S9239" s="29" t="str">
        <f aca="false">IF(C9239="&lt;&lt; vazio &gt;&gt;","VAZIA",IF(AND(O9239&lt;&gt;"",R9239&lt;0),"VENCIDO",IF(AND(O9239&lt;&gt;"",R9239&lt;=Parametros!$B$10),"PRÓX. VENCIMENTO",IF(F9239="Q","QUALIDADE",IF(F9239="S","BLOQUEADO",IF(F9239="R","RESTRITO/DEVOLUÇÃO",IF(OR(N9239="QUAR",N9239="QRES"),"QUARENTENA",IF(OR(B9239="DESCARTE",B9239="DEVOLUÇÃO"),"DESCARTE/DEVOLUÇÃO",IF(AND(D9239="",K9239&lt;&gt;""),"SEM LOTE",IF(AND(Q9239&lt;&gt;"",Q9239&gt;=Parametros!$B$11),"PARADO/SEM GIRO","OK"))))))))))</f>
        <v>SEM LOTE</v>
      </c>
      <c r="T9239" s="29" t="str">
        <f aca="false">IF(AND($S9239="PARADO/SEM GIRO",$K9239="KG",OR(Painel!$B$5="(Todos)",A9239=Painel!$B$5)*OR(Painel!$E$5="(Todos)",P9239=Painel!$E$5)),$J9239+ROW()/10000000,"")</f>
        <v/>
      </c>
      <c r="U9239" s="29" t="str">
        <f aca="false">IF(AND($S9239="VENCIDO",$K9239="KG",OR(Painel!$B$5="(Todos)",A9239=Painel!$B$5)*OR(Painel!$E$5="(Todos)",P9239=Painel!$E$5)),$J9239+ROW()/10000000,"")</f>
        <v/>
      </c>
    </row>
    <row r="9240" customFormat="false" ht="15" hidden="false" customHeight="false" outlineLevel="0" collapsed="false">
      <c r="A9240" s="29" t="s">
        <v>15795</v>
      </c>
      <c r="B9240" s="29" t="s">
        <v>15797</v>
      </c>
      <c r="C9240" s="29" t="s">
        <v>127</v>
      </c>
      <c r="D9240" s="29" t="s">
        <v>15798</v>
      </c>
      <c r="E9240" s="29" t="n">
        <v>38</v>
      </c>
      <c r="F9240" s="29"/>
      <c r="G9240" s="29"/>
      <c r="H9240" s="30" t="n">
        <v>900</v>
      </c>
      <c r="I9240" s="31" t="n">
        <v>46285</v>
      </c>
      <c r="J9240" s="30" t="n">
        <v>900</v>
      </c>
      <c r="K9240" s="29" t="s">
        <v>125</v>
      </c>
      <c r="L9240" s="29" t="s">
        <v>116</v>
      </c>
      <c r="M9240" s="29"/>
      <c r="N9240" s="29" t="s">
        <v>122</v>
      </c>
      <c r="O9240" s="31" t="n">
        <v>46621</v>
      </c>
      <c r="P9240" s="29" t="s">
        <v>123</v>
      </c>
      <c r="Q9240" s="29" t="n">
        <f aca="false">IFERROR(VALUE(L9240),"")</f>
        <v>0</v>
      </c>
      <c r="R9240" s="29" t="n">
        <f aca="true">IF(O9240="","",O9240-TODAY())</f>
        <v>336</v>
      </c>
      <c r="S9240" s="29" t="str">
        <f aca="false">IF(C9240="&lt;&lt; vazio &gt;&gt;","VAZIA",IF(AND(O9240&lt;&gt;"",R9240&lt;0),"VENCIDO",IF(AND(O9240&lt;&gt;"",R9240&lt;=Parametros!$B$10),"PRÓX. VENCIMENTO",IF(F9240="Q","QUALIDADE",IF(F9240="S","BLOQUEADO",IF(F9240="R","RESTRITO/DEVOLUÇÃO",IF(OR(N9240="QUAR",N9240="QRES"),"QUARENTENA",IF(OR(B9240="DESCARTE",B9240="DEVOLUÇÃO"),"DESCARTE/DEVOLUÇÃO",IF(AND(D9240="",K9240&lt;&gt;""),"SEM LOTE",IF(AND(Q9240&lt;&gt;"",Q9240&gt;=Parametros!$B$11),"PARADO/SEM GIRO","OK"))))))))))</f>
        <v>OK</v>
      </c>
      <c r="T9240" s="29" t="str">
        <f aca="false">IF(AND($S9240="PARADO/SEM GIRO",$K9240="KG",OR(Painel!$B$5="(Todos)",A9240=Painel!$B$5)*OR(Painel!$E$5="(Todos)",P9240=Painel!$E$5)),$J9240+ROW()/10000000,"")</f>
        <v/>
      </c>
      <c r="U9240" s="29" t="str">
        <f aca="false">IF(AND($S9240="VENCIDO",$K9240="KG",OR(Painel!$B$5="(Todos)",A9240=Painel!$B$5)*OR(Painel!$E$5="(Todos)",P9240=Painel!$E$5)),$J9240+ROW()/10000000,"")</f>
        <v/>
      </c>
    </row>
    <row r="9241" customFormat="false" ht="15" hidden="false" customHeight="false" outlineLevel="0" collapsed="false">
      <c r="A9241" s="29" t="s">
        <v>15795</v>
      </c>
      <c r="B9241" s="29" t="s">
        <v>15797</v>
      </c>
      <c r="C9241" s="29" t="s">
        <v>15799</v>
      </c>
      <c r="D9241" s="29" t="s">
        <v>15800</v>
      </c>
      <c r="E9241" s="29" t="n">
        <v>38</v>
      </c>
      <c r="F9241" s="29"/>
      <c r="G9241" s="29"/>
      <c r="H9241" s="30" t="n">
        <v>351</v>
      </c>
      <c r="I9241" s="31" t="n">
        <v>46285</v>
      </c>
      <c r="J9241" s="30" t="n">
        <v>351</v>
      </c>
      <c r="K9241" s="29" t="s">
        <v>125</v>
      </c>
      <c r="L9241" s="29" t="s">
        <v>400</v>
      </c>
      <c r="M9241" s="29"/>
      <c r="N9241" s="29" t="s">
        <v>122</v>
      </c>
      <c r="O9241" s="31" t="n">
        <v>46611</v>
      </c>
      <c r="P9241" s="29" t="s">
        <v>123</v>
      </c>
      <c r="Q9241" s="29" t="n">
        <f aca="false">IFERROR(VALUE(L9241),"")</f>
        <v>3</v>
      </c>
      <c r="R9241" s="29" t="n">
        <f aca="true">IF(O9241="","",O9241-TODAY())</f>
        <v>326</v>
      </c>
      <c r="S9241" s="29" t="str">
        <f aca="false">IF(C9241="&lt;&lt; vazio &gt;&gt;","VAZIA",IF(AND(O9241&lt;&gt;"",R9241&lt;0),"VENCIDO",IF(AND(O9241&lt;&gt;"",R9241&lt;=Parametros!$B$10),"PRÓX. VENCIMENTO",IF(F9241="Q","QUALIDADE",IF(F9241="S","BLOQUEADO",IF(F9241="R","RESTRITO/DEVOLUÇÃO",IF(OR(N9241="QUAR",N9241="QRES"),"QUARENTENA",IF(OR(B9241="DESCARTE",B9241="DEVOLUÇÃO"),"DESCARTE/DEVOLUÇÃO",IF(AND(D9241="",K9241&lt;&gt;""),"SEM LOTE",IF(AND(Q9241&lt;&gt;"",Q9241&gt;=Parametros!$B$11),"PARADO/SEM GIRO","OK"))))))))))</f>
        <v>OK</v>
      </c>
      <c r="T9241" s="29" t="str">
        <f aca="false">IF(AND($S9241="PARADO/SEM GIRO",$K9241="KG",OR(Painel!$B$5="(Todos)",A9241=Painel!$B$5)*OR(Painel!$E$5="(Todos)",P9241=Painel!$E$5)),$J9241+ROW()/10000000,"")</f>
        <v/>
      </c>
      <c r="U9241" s="29" t="str">
        <f aca="false">IF(AND($S9241="VENCIDO",$K9241="KG",OR(Painel!$B$5="(Todos)",A9241=Painel!$B$5)*OR(Painel!$E$5="(Todos)",P9241=Painel!$E$5)),$J9241+ROW()/10000000,"")</f>
        <v/>
      </c>
    </row>
    <row r="9242" customFormat="false" ht="15" hidden="false" customHeight="false" outlineLevel="0" collapsed="false">
      <c r="A9242" s="29" t="s">
        <v>15795</v>
      </c>
      <c r="B9242" s="29" t="s">
        <v>15797</v>
      </c>
      <c r="C9242" s="29" t="s">
        <v>15801</v>
      </c>
      <c r="D9242" s="29" t="s">
        <v>15802</v>
      </c>
      <c r="E9242" s="29" t="n">
        <v>38</v>
      </c>
      <c r="F9242" s="29"/>
      <c r="G9242" s="29"/>
      <c r="H9242" s="30" t="n">
        <v>982</v>
      </c>
      <c r="I9242" s="31" t="n">
        <v>46285</v>
      </c>
      <c r="J9242" s="30" t="n">
        <v>982</v>
      </c>
      <c r="K9242" s="29" t="s">
        <v>125</v>
      </c>
      <c r="L9242" s="29" t="s">
        <v>284</v>
      </c>
      <c r="M9242" s="29"/>
      <c r="N9242" s="29" t="s">
        <v>122</v>
      </c>
      <c r="O9242" s="31" t="n">
        <v>46645</v>
      </c>
      <c r="P9242" s="29" t="s">
        <v>123</v>
      </c>
      <c r="Q9242" s="29" t="n">
        <f aca="false">IFERROR(VALUE(L9242),"")</f>
        <v>4</v>
      </c>
      <c r="R9242" s="29" t="n">
        <f aca="true">IF(O9242="","",O9242-TODAY())</f>
        <v>360</v>
      </c>
      <c r="S9242" s="29" t="str">
        <f aca="false">IF(C9242="&lt;&lt; vazio &gt;&gt;","VAZIA",IF(AND(O9242&lt;&gt;"",R9242&lt;0),"VENCIDO",IF(AND(O9242&lt;&gt;"",R9242&lt;=Parametros!$B$10),"PRÓX. VENCIMENTO",IF(F9242="Q","QUALIDADE",IF(F9242="S","BLOQUEADO",IF(F9242="R","RESTRITO/DEVOLUÇÃO",IF(OR(N9242="QUAR",N9242="QRES"),"QUARENTENA",IF(OR(B9242="DESCARTE",B9242="DEVOLUÇÃO"),"DESCARTE/DEVOLUÇÃO",IF(AND(D9242="",K9242&lt;&gt;""),"SEM LOTE",IF(AND(Q9242&lt;&gt;"",Q9242&gt;=Parametros!$B$11),"PARADO/SEM GIRO","OK"))))))))))</f>
        <v>OK</v>
      </c>
      <c r="T9242" s="29" t="str">
        <f aca="false">IF(AND($S9242="PARADO/SEM GIRO",$K9242="KG",OR(Painel!$B$5="(Todos)",A9242=Painel!$B$5)*OR(Painel!$E$5="(Todos)",P9242=Painel!$E$5)),$J9242+ROW()/10000000,"")</f>
        <v/>
      </c>
      <c r="U9242" s="29" t="str">
        <f aca="false">IF(AND($S9242="VENCIDO",$K9242="KG",OR(Painel!$B$5="(Todos)",A9242=Painel!$B$5)*OR(Painel!$E$5="(Todos)",P9242=Painel!$E$5)),$J9242+ROW()/10000000,"")</f>
        <v/>
      </c>
    </row>
    <row r="9243" customFormat="false" ht="15" hidden="false" customHeight="false" outlineLevel="0" collapsed="false">
      <c r="A9243" s="29" t="s">
        <v>15795</v>
      </c>
      <c r="B9243" s="29" t="s">
        <v>15797</v>
      </c>
      <c r="C9243" s="29" t="s">
        <v>15803</v>
      </c>
      <c r="D9243" s="29" t="s">
        <v>15804</v>
      </c>
      <c r="E9243" s="29" t="n">
        <v>38</v>
      </c>
      <c r="F9243" s="29"/>
      <c r="G9243" s="29"/>
      <c r="H9243" s="30" t="n">
        <v>145</v>
      </c>
      <c r="I9243" s="31" t="n">
        <v>46284</v>
      </c>
      <c r="J9243" s="30" t="n">
        <v>145</v>
      </c>
      <c r="K9243" s="29" t="s">
        <v>125</v>
      </c>
      <c r="L9243" s="29" t="s">
        <v>388</v>
      </c>
      <c r="M9243" s="29"/>
      <c r="N9243" s="29" t="s">
        <v>122</v>
      </c>
      <c r="O9243" s="31" t="n">
        <v>46526</v>
      </c>
      <c r="P9243" s="29" t="s">
        <v>123</v>
      </c>
      <c r="Q9243" s="29" t="n">
        <f aca="false">IFERROR(VALUE(L9243),"")</f>
        <v>1</v>
      </c>
      <c r="R9243" s="29" t="n">
        <f aca="true">IF(O9243="","",O9243-TODAY())</f>
        <v>241</v>
      </c>
      <c r="S9243" s="29" t="str">
        <f aca="false">IF(C9243="&lt;&lt; vazio &gt;&gt;","VAZIA",IF(AND(O9243&lt;&gt;"",R9243&lt;0),"VENCIDO",IF(AND(O9243&lt;&gt;"",R9243&lt;=Parametros!$B$10),"PRÓX. VENCIMENTO",IF(F9243="Q","QUALIDADE",IF(F9243="S","BLOQUEADO",IF(F9243="R","RESTRITO/DEVOLUÇÃO",IF(OR(N9243="QUAR",N9243="QRES"),"QUARENTENA",IF(OR(B9243="DESCARTE",B9243="DEVOLUÇÃO"),"DESCARTE/DEVOLUÇÃO",IF(AND(D9243="",K9243&lt;&gt;""),"SEM LOTE",IF(AND(Q9243&lt;&gt;"",Q9243&gt;=Parametros!$B$11),"PARADO/SEM GIRO","OK"))))))))))</f>
        <v>OK</v>
      </c>
      <c r="T9243" s="29" t="str">
        <f aca="false">IF(AND($S9243="PARADO/SEM GIRO",$K9243="KG",OR(Painel!$B$5="(Todos)",A9243=Painel!$B$5)*OR(Painel!$E$5="(Todos)",P9243=Painel!$E$5)),$J9243+ROW()/10000000,"")</f>
        <v/>
      </c>
      <c r="U9243" s="29" t="str">
        <f aca="false">IF(AND($S9243="VENCIDO",$K9243="KG",OR(Painel!$B$5="(Todos)",A9243=Painel!$B$5)*OR(Painel!$E$5="(Todos)",P9243=Painel!$E$5)),$J9243+ROW()/10000000,"")</f>
        <v/>
      </c>
    </row>
    <row r="9244" customFormat="false" ht="15" hidden="false" customHeight="false" outlineLevel="0" collapsed="false">
      <c r="A9244" s="29" t="s">
        <v>15795</v>
      </c>
      <c r="B9244" s="29" t="s">
        <v>15797</v>
      </c>
      <c r="C9244" s="29" t="s">
        <v>15803</v>
      </c>
      <c r="D9244" s="29" t="s">
        <v>15805</v>
      </c>
      <c r="E9244" s="29" t="n">
        <v>38</v>
      </c>
      <c r="F9244" s="29"/>
      <c r="G9244" s="29"/>
      <c r="H9244" s="30" t="n">
        <v>-590</v>
      </c>
      <c r="I9244" s="31" t="n">
        <v>46285</v>
      </c>
      <c r="J9244" s="30" t="n">
        <v>-590</v>
      </c>
      <c r="K9244" s="29" t="s">
        <v>125</v>
      </c>
      <c r="L9244" s="29" t="s">
        <v>116</v>
      </c>
      <c r="M9244" s="29"/>
      <c r="N9244" s="29" t="s">
        <v>122</v>
      </c>
      <c r="O9244" s="29"/>
      <c r="P9244" s="29" t="s">
        <v>123</v>
      </c>
      <c r="Q9244" s="29" t="n">
        <f aca="false">IFERROR(VALUE(L9244),"")</f>
        <v>0</v>
      </c>
      <c r="R9244" s="29" t="str">
        <f aca="true">IF(O9244="","",O9244-TODAY())</f>
        <v/>
      </c>
      <c r="S9244" s="29" t="str">
        <f aca="false">IF(C9244="&lt;&lt; vazio &gt;&gt;","VAZIA",IF(AND(O9244&lt;&gt;"",R9244&lt;0),"VENCIDO",IF(AND(O9244&lt;&gt;"",R9244&lt;=Parametros!$B$10),"PRÓX. VENCIMENTO",IF(F9244="Q","QUALIDADE",IF(F9244="S","BLOQUEADO",IF(F9244="R","RESTRITO/DEVOLUÇÃO",IF(OR(N9244="QUAR",N9244="QRES"),"QUARENTENA",IF(OR(B9244="DESCARTE",B9244="DEVOLUÇÃO"),"DESCARTE/DEVOLUÇÃO",IF(AND(D9244="",K9244&lt;&gt;""),"SEM LOTE",IF(AND(Q9244&lt;&gt;"",Q9244&gt;=Parametros!$B$11),"PARADO/SEM GIRO","OK"))))))))))</f>
        <v>OK</v>
      </c>
      <c r="T9244" s="29" t="str">
        <f aca="false">IF(AND($S9244="PARADO/SEM GIRO",$K9244="KG",OR(Painel!$B$5="(Todos)",A9244=Painel!$B$5)*OR(Painel!$E$5="(Todos)",P9244=Painel!$E$5)),$J9244+ROW()/10000000,"")</f>
        <v/>
      </c>
      <c r="U9244" s="29" t="str">
        <f aca="false">IF(AND($S9244="VENCIDO",$K9244="KG",OR(Painel!$B$5="(Todos)",A9244=Painel!$B$5)*OR(Painel!$E$5="(Todos)",P9244=Painel!$E$5)),$J9244+ROW()/10000000,"")</f>
        <v/>
      </c>
    </row>
    <row r="9245" customFormat="false" ht="15" hidden="false" customHeight="false" outlineLevel="0" collapsed="false">
      <c r="A9245" s="29" t="s">
        <v>15795</v>
      </c>
      <c r="B9245" s="29" t="s">
        <v>15797</v>
      </c>
      <c r="C9245" s="29" t="s">
        <v>15806</v>
      </c>
      <c r="D9245" s="29"/>
      <c r="E9245" s="29" t="n">
        <v>38</v>
      </c>
      <c r="F9245" s="29"/>
      <c r="G9245" s="29"/>
      <c r="H9245" s="30" t="n">
        <v>38398</v>
      </c>
      <c r="I9245" s="31" t="n">
        <v>46285</v>
      </c>
      <c r="J9245" s="30" t="n">
        <v>38398</v>
      </c>
      <c r="K9245" s="29" t="s">
        <v>125</v>
      </c>
      <c r="L9245" s="29" t="s">
        <v>267</v>
      </c>
      <c r="M9245" s="29"/>
      <c r="N9245" s="29" t="s">
        <v>122</v>
      </c>
      <c r="O9245" s="29"/>
      <c r="P9245" s="29" t="s">
        <v>123</v>
      </c>
      <c r="Q9245" s="29" t="n">
        <f aca="false">IFERROR(VALUE(L9245),"")</f>
        <v>15</v>
      </c>
      <c r="R9245" s="29" t="str">
        <f aca="true">IF(O9245="","",O9245-TODAY())</f>
        <v/>
      </c>
      <c r="S9245" s="29" t="str">
        <f aca="false">IF(C9245="&lt;&lt; vazio &gt;&gt;","VAZIA",IF(AND(O9245&lt;&gt;"",R9245&lt;0),"VENCIDO",IF(AND(O9245&lt;&gt;"",R9245&lt;=Parametros!$B$10),"PRÓX. VENCIMENTO",IF(F9245="Q","QUALIDADE",IF(F9245="S","BLOQUEADO",IF(F9245="R","RESTRITO/DEVOLUÇÃO",IF(OR(N9245="QUAR",N9245="QRES"),"QUARENTENA",IF(OR(B9245="DESCARTE",B9245="DEVOLUÇÃO"),"DESCARTE/DEVOLUÇÃO",IF(AND(D9245="",K9245&lt;&gt;""),"SEM LOTE",IF(AND(Q9245&lt;&gt;"",Q9245&gt;=Parametros!$B$11),"PARADO/SEM GIRO","OK"))))))))))</f>
        <v>SEM LOTE</v>
      </c>
      <c r="T9245" s="29" t="str">
        <f aca="false">IF(AND($S9245="PARADO/SEM GIRO",$K9245="KG",OR(Painel!$B$5="(Todos)",A9245=Painel!$B$5)*OR(Painel!$E$5="(Todos)",P9245=Painel!$E$5)),$J9245+ROW()/10000000,"")</f>
        <v/>
      </c>
      <c r="U9245" s="29" t="str">
        <f aca="false">IF(AND($S9245="VENCIDO",$K9245="KG",OR(Painel!$B$5="(Todos)",A9245=Painel!$B$5)*OR(Painel!$E$5="(Todos)",P9245=Painel!$E$5)),$J9245+ROW()/10000000,"")</f>
        <v/>
      </c>
    </row>
    <row r="9246" customFormat="false" ht="15" hidden="false" customHeight="false" outlineLevel="0" collapsed="false">
      <c r="A9246" s="29" t="s">
        <v>15795</v>
      </c>
      <c r="B9246" s="29" t="s">
        <v>15797</v>
      </c>
      <c r="C9246" s="29" t="s">
        <v>15807</v>
      </c>
      <c r="D9246" s="29"/>
      <c r="E9246" s="29" t="n">
        <v>38</v>
      </c>
      <c r="F9246" s="29"/>
      <c r="G9246" s="29"/>
      <c r="H9246" s="30" t="n">
        <v>-54.572</v>
      </c>
      <c r="I9246" s="31" t="n">
        <v>46283</v>
      </c>
      <c r="J9246" s="30" t="n">
        <v>-54.572</v>
      </c>
      <c r="K9246" s="29" t="s">
        <v>15808</v>
      </c>
      <c r="L9246" s="29" t="s">
        <v>116</v>
      </c>
      <c r="M9246" s="29"/>
      <c r="N9246" s="29" t="s">
        <v>122</v>
      </c>
      <c r="O9246" s="29"/>
      <c r="P9246" s="29" t="s">
        <v>123</v>
      </c>
      <c r="Q9246" s="29" t="n">
        <f aca="false">IFERROR(VALUE(L9246),"")</f>
        <v>0</v>
      </c>
      <c r="R9246" s="29" t="str">
        <f aca="true">IF(O9246="","",O9246-TODAY())</f>
        <v/>
      </c>
      <c r="S9246" s="29" t="str">
        <f aca="false">IF(C9246="&lt;&lt; vazio &gt;&gt;","VAZIA",IF(AND(O9246&lt;&gt;"",R9246&lt;0),"VENCIDO",IF(AND(O9246&lt;&gt;"",R9246&lt;=Parametros!$B$10),"PRÓX. VENCIMENTO",IF(F9246="Q","QUALIDADE",IF(F9246="S","BLOQUEADO",IF(F9246="R","RESTRITO/DEVOLUÇÃO",IF(OR(N9246="QUAR",N9246="QRES"),"QUARENTENA",IF(OR(B9246="DESCARTE",B9246="DEVOLUÇÃO"),"DESCARTE/DEVOLUÇÃO",IF(AND(D9246="",K9246&lt;&gt;""),"SEM LOTE",IF(AND(Q9246&lt;&gt;"",Q9246&gt;=Parametros!$B$11),"PARADO/SEM GIRO","OK"))))))))))</f>
        <v>SEM LOTE</v>
      </c>
      <c r="T9246" s="29" t="str">
        <f aca="false">IF(AND($S9246="PARADO/SEM GIRO",$K9246="KG",OR(Painel!$B$5="(Todos)",A9246=Painel!$B$5)*OR(Painel!$E$5="(Todos)",P9246=Painel!$E$5)),$J9246+ROW()/10000000,"")</f>
        <v/>
      </c>
      <c r="U9246" s="29" t="str">
        <f aca="false">IF(AND($S9246="VENCIDO",$K9246="KG",OR(Painel!$B$5="(Todos)",A9246=Painel!$B$5)*OR(Painel!$E$5="(Todos)",P9246=Painel!$E$5)),$J9246+ROW()/10000000,"")</f>
        <v/>
      </c>
    </row>
    <row r="9247" customFormat="false" ht="15" hidden="false" customHeight="false" outlineLevel="0" collapsed="false">
      <c r="A9247" s="29" t="s">
        <v>15795</v>
      </c>
      <c r="B9247" s="29" t="s">
        <v>15797</v>
      </c>
      <c r="C9247" s="29" t="s">
        <v>15809</v>
      </c>
      <c r="D9247" s="29"/>
      <c r="E9247" s="29" t="n">
        <v>38</v>
      </c>
      <c r="F9247" s="29"/>
      <c r="G9247" s="29"/>
      <c r="H9247" s="30" t="n">
        <v>19422.8</v>
      </c>
      <c r="I9247" s="31" t="n">
        <v>46284</v>
      </c>
      <c r="J9247" s="30" t="n">
        <v>19422.8</v>
      </c>
      <c r="K9247" s="29" t="s">
        <v>15810</v>
      </c>
      <c r="L9247" s="29" t="s">
        <v>267</v>
      </c>
      <c r="M9247" s="29"/>
      <c r="N9247" s="29" t="s">
        <v>122</v>
      </c>
      <c r="O9247" s="29"/>
      <c r="P9247" s="29" t="s">
        <v>123</v>
      </c>
      <c r="Q9247" s="29" t="n">
        <f aca="false">IFERROR(VALUE(L9247),"")</f>
        <v>15</v>
      </c>
      <c r="R9247" s="29" t="str">
        <f aca="true">IF(O9247="","",O9247-TODAY())</f>
        <v/>
      </c>
      <c r="S9247" s="29" t="str">
        <f aca="false">IF(C9247="&lt;&lt; vazio &gt;&gt;","VAZIA",IF(AND(O9247&lt;&gt;"",R9247&lt;0),"VENCIDO",IF(AND(O9247&lt;&gt;"",R9247&lt;=Parametros!$B$10),"PRÓX. VENCIMENTO",IF(F9247="Q","QUALIDADE",IF(F9247="S","BLOQUEADO",IF(F9247="R","RESTRITO/DEVOLUÇÃO",IF(OR(N9247="QUAR",N9247="QRES"),"QUARENTENA",IF(OR(B9247="DESCARTE",B9247="DEVOLUÇÃO"),"DESCARTE/DEVOLUÇÃO",IF(AND(D9247="",K9247&lt;&gt;""),"SEM LOTE",IF(AND(Q9247&lt;&gt;"",Q9247&gt;=Parametros!$B$11),"PARADO/SEM GIRO","OK"))))))))))</f>
        <v>SEM LOTE</v>
      </c>
      <c r="T9247" s="29" t="str">
        <f aca="false">IF(AND($S9247="PARADO/SEM GIRO",$K9247="KG",OR(Painel!$B$5="(Todos)",A9247=Painel!$B$5)*OR(Painel!$E$5="(Todos)",P9247=Painel!$E$5)),$J9247+ROW()/10000000,"")</f>
        <v/>
      </c>
      <c r="U9247" s="29" t="str">
        <f aca="false">IF(AND($S9247="VENCIDO",$K9247="KG",OR(Painel!$B$5="(Todos)",A9247=Painel!$B$5)*OR(Painel!$E$5="(Todos)",P9247=Painel!$E$5)),$J9247+ROW()/10000000,"")</f>
        <v/>
      </c>
    </row>
    <row r="9248" customFormat="false" ht="15" hidden="false" customHeight="false" outlineLevel="0" collapsed="false">
      <c r="A9248" s="29" t="s">
        <v>15795</v>
      </c>
      <c r="B9248" s="29" t="s">
        <v>15797</v>
      </c>
      <c r="C9248" s="29" t="s">
        <v>15811</v>
      </c>
      <c r="D9248" s="29"/>
      <c r="E9248" s="29" t="n">
        <v>38</v>
      </c>
      <c r="F9248" s="29"/>
      <c r="G9248" s="29"/>
      <c r="H9248" s="30" t="n">
        <v>894</v>
      </c>
      <c r="I9248" s="31" t="n">
        <v>46283</v>
      </c>
      <c r="J9248" s="30" t="n">
        <v>894</v>
      </c>
      <c r="K9248" s="29" t="s">
        <v>125</v>
      </c>
      <c r="L9248" s="29" t="s">
        <v>2502</v>
      </c>
      <c r="M9248" s="29"/>
      <c r="N9248" s="29" t="s">
        <v>122</v>
      </c>
      <c r="O9248" s="29"/>
      <c r="P9248" s="29" t="s">
        <v>123</v>
      </c>
      <c r="Q9248" s="29" t="n">
        <f aca="false">IFERROR(VALUE(L9248),"")</f>
        <v>73</v>
      </c>
      <c r="R9248" s="29" t="str">
        <f aca="true">IF(O9248="","",O9248-TODAY())</f>
        <v/>
      </c>
      <c r="S9248" s="29" t="str">
        <f aca="false">IF(C9248="&lt;&lt; vazio &gt;&gt;","VAZIA",IF(AND(O9248&lt;&gt;"",R9248&lt;0),"VENCIDO",IF(AND(O9248&lt;&gt;"",R9248&lt;=Parametros!$B$10),"PRÓX. VENCIMENTO",IF(F9248="Q","QUALIDADE",IF(F9248="S","BLOQUEADO",IF(F9248="R","RESTRITO/DEVOLUÇÃO",IF(OR(N9248="QUAR",N9248="QRES"),"QUARENTENA",IF(OR(B9248="DESCARTE",B9248="DEVOLUÇÃO"),"DESCARTE/DEVOLUÇÃO",IF(AND(D9248="",K9248&lt;&gt;""),"SEM LOTE",IF(AND(Q9248&lt;&gt;"",Q9248&gt;=Parametros!$B$11),"PARADO/SEM GIRO","OK"))))))))))</f>
        <v>SEM LOTE</v>
      </c>
      <c r="T9248" s="29" t="str">
        <f aca="false">IF(AND($S9248="PARADO/SEM GIRO",$K9248="KG",OR(Painel!$B$5="(Todos)",A9248=Painel!$B$5)*OR(Painel!$E$5="(Todos)",P9248=Painel!$E$5)),$J9248+ROW()/10000000,"")</f>
        <v/>
      </c>
      <c r="U9248" s="29" t="str">
        <f aca="false">IF(AND($S9248="VENCIDO",$K9248="KG",OR(Painel!$B$5="(Todos)",A9248=Painel!$B$5)*OR(Painel!$E$5="(Todos)",P9248=Painel!$E$5)),$J9248+ROW()/10000000,"")</f>
        <v/>
      </c>
    </row>
    <row r="9249" customFormat="false" ht="15" hidden="false" customHeight="false" outlineLevel="0" collapsed="false">
      <c r="A9249" s="29" t="s">
        <v>15795</v>
      </c>
      <c r="B9249" s="29" t="s">
        <v>15797</v>
      </c>
      <c r="C9249" s="29" t="s">
        <v>15812</v>
      </c>
      <c r="D9249" s="29" t="s">
        <v>15813</v>
      </c>
      <c r="E9249" s="29" t="n">
        <v>38</v>
      </c>
      <c r="F9249" s="29"/>
      <c r="G9249" s="29"/>
      <c r="H9249" s="30" t="n">
        <v>3790</v>
      </c>
      <c r="I9249" s="31" t="n">
        <v>46285</v>
      </c>
      <c r="J9249" s="30" t="n">
        <v>3790</v>
      </c>
      <c r="K9249" s="29" t="s">
        <v>125</v>
      </c>
      <c r="L9249" s="29" t="s">
        <v>267</v>
      </c>
      <c r="M9249" s="29"/>
      <c r="N9249" s="29" t="s">
        <v>122</v>
      </c>
      <c r="O9249" s="31" t="n">
        <v>46529</v>
      </c>
      <c r="P9249" s="29" t="s">
        <v>123</v>
      </c>
      <c r="Q9249" s="29" t="n">
        <f aca="false">IFERROR(VALUE(L9249),"")</f>
        <v>15</v>
      </c>
      <c r="R9249" s="29" t="n">
        <f aca="true">IF(O9249="","",O9249-TODAY())</f>
        <v>244</v>
      </c>
      <c r="S9249" s="29" t="str">
        <f aca="false">IF(C9249="&lt;&lt; vazio &gt;&gt;","VAZIA",IF(AND(O9249&lt;&gt;"",R9249&lt;0),"VENCIDO",IF(AND(O9249&lt;&gt;"",R9249&lt;=Parametros!$B$10),"PRÓX. VENCIMENTO",IF(F9249="Q","QUALIDADE",IF(F9249="S","BLOQUEADO",IF(F9249="R","RESTRITO/DEVOLUÇÃO",IF(OR(N9249="QUAR",N9249="QRES"),"QUARENTENA",IF(OR(B9249="DESCARTE",B9249="DEVOLUÇÃO"),"DESCARTE/DEVOLUÇÃO",IF(AND(D9249="",K9249&lt;&gt;""),"SEM LOTE",IF(AND(Q9249&lt;&gt;"",Q9249&gt;=Parametros!$B$11),"PARADO/SEM GIRO","OK"))))))))))</f>
        <v>OK</v>
      </c>
      <c r="T9249" s="29" t="str">
        <f aca="false">IF(AND($S9249="PARADO/SEM GIRO",$K9249="KG",OR(Painel!$B$5="(Todos)",A9249=Painel!$B$5)*OR(Painel!$E$5="(Todos)",P9249=Painel!$E$5)),$J9249+ROW()/10000000,"")</f>
        <v/>
      </c>
      <c r="U9249" s="29" t="str">
        <f aca="false">IF(AND($S9249="VENCIDO",$K9249="KG",OR(Painel!$B$5="(Todos)",A9249=Painel!$B$5)*OR(Painel!$E$5="(Todos)",P9249=Painel!$E$5)),$J9249+ROW()/10000000,"")</f>
        <v/>
      </c>
    </row>
    <row r="9250" customFormat="false" ht="15" hidden="false" customHeight="false" outlineLevel="0" collapsed="false">
      <c r="A9250" s="29" t="s">
        <v>15795</v>
      </c>
      <c r="B9250" s="29" t="s">
        <v>15797</v>
      </c>
      <c r="C9250" s="29" t="s">
        <v>15814</v>
      </c>
      <c r="D9250" s="29" t="s">
        <v>15815</v>
      </c>
      <c r="E9250" s="29" t="n">
        <v>38</v>
      </c>
      <c r="F9250" s="29"/>
      <c r="G9250" s="29"/>
      <c r="H9250" s="30" t="n">
        <v>8239</v>
      </c>
      <c r="I9250" s="31" t="n">
        <v>46283</v>
      </c>
      <c r="J9250" s="30" t="n">
        <v>8239</v>
      </c>
      <c r="K9250" s="29" t="s">
        <v>125</v>
      </c>
      <c r="L9250" s="29" t="s">
        <v>267</v>
      </c>
      <c r="M9250" s="29"/>
      <c r="N9250" s="29" t="s">
        <v>122</v>
      </c>
      <c r="O9250" s="31" t="n">
        <v>46513</v>
      </c>
      <c r="P9250" s="29" t="s">
        <v>123</v>
      </c>
      <c r="Q9250" s="29" t="n">
        <f aca="false">IFERROR(VALUE(L9250),"")</f>
        <v>15</v>
      </c>
      <c r="R9250" s="29" t="n">
        <f aca="true">IF(O9250="","",O9250-TODAY())</f>
        <v>228</v>
      </c>
      <c r="S9250" s="29" t="str">
        <f aca="false">IF(C9250="&lt;&lt; vazio &gt;&gt;","VAZIA",IF(AND(O9250&lt;&gt;"",R9250&lt;0),"VENCIDO",IF(AND(O9250&lt;&gt;"",R9250&lt;=Parametros!$B$10),"PRÓX. VENCIMENTO",IF(F9250="Q","QUALIDADE",IF(F9250="S","BLOQUEADO",IF(F9250="R","RESTRITO/DEVOLUÇÃO",IF(OR(N9250="QUAR",N9250="QRES"),"QUARENTENA",IF(OR(B9250="DESCARTE",B9250="DEVOLUÇÃO"),"DESCARTE/DEVOLUÇÃO",IF(AND(D9250="",K9250&lt;&gt;""),"SEM LOTE",IF(AND(Q9250&lt;&gt;"",Q9250&gt;=Parametros!$B$11),"PARADO/SEM GIRO","OK"))))))))))</f>
        <v>OK</v>
      </c>
      <c r="T9250" s="29" t="str">
        <f aca="false">IF(AND($S9250="PARADO/SEM GIRO",$K9250="KG",OR(Painel!$B$5="(Todos)",A9250=Painel!$B$5)*OR(Painel!$E$5="(Todos)",P9250=Painel!$E$5)),$J9250+ROW()/10000000,"")</f>
        <v/>
      </c>
      <c r="U9250" s="29" t="str">
        <f aca="false">IF(AND($S9250="VENCIDO",$K9250="KG",OR(Painel!$B$5="(Todos)",A9250=Painel!$B$5)*OR(Painel!$E$5="(Todos)",P9250=Painel!$E$5)),$J9250+ROW()/10000000,"")</f>
        <v/>
      </c>
    </row>
    <row r="9251" customFormat="false" ht="15" hidden="false" customHeight="false" outlineLevel="0" collapsed="false">
      <c r="A9251" s="29" t="s">
        <v>15795</v>
      </c>
      <c r="B9251" s="29" t="s">
        <v>15797</v>
      </c>
      <c r="C9251" s="29" t="s">
        <v>15816</v>
      </c>
      <c r="D9251" s="29" t="s">
        <v>15817</v>
      </c>
      <c r="E9251" s="29" t="n">
        <v>38</v>
      </c>
      <c r="F9251" s="29"/>
      <c r="G9251" s="29"/>
      <c r="H9251" s="30" t="n">
        <v>-288</v>
      </c>
      <c r="I9251" s="31" t="n">
        <v>46284</v>
      </c>
      <c r="J9251" s="30" t="n">
        <v>-288</v>
      </c>
      <c r="K9251" s="29" t="s">
        <v>125</v>
      </c>
      <c r="L9251" s="29" t="s">
        <v>116</v>
      </c>
      <c r="M9251" s="29"/>
      <c r="N9251" s="29" t="s">
        <v>122</v>
      </c>
      <c r="O9251" s="31" t="n">
        <v>46523</v>
      </c>
      <c r="P9251" s="29" t="s">
        <v>123</v>
      </c>
      <c r="Q9251" s="29" t="n">
        <f aca="false">IFERROR(VALUE(L9251),"")</f>
        <v>0</v>
      </c>
      <c r="R9251" s="29" t="n">
        <f aca="true">IF(O9251="","",O9251-TODAY())</f>
        <v>238</v>
      </c>
      <c r="S9251" s="29" t="str">
        <f aca="false">IF(C9251="&lt;&lt; vazio &gt;&gt;","VAZIA",IF(AND(O9251&lt;&gt;"",R9251&lt;0),"VENCIDO",IF(AND(O9251&lt;&gt;"",R9251&lt;=Parametros!$B$10),"PRÓX. VENCIMENTO",IF(F9251="Q","QUALIDADE",IF(F9251="S","BLOQUEADO",IF(F9251="R","RESTRITO/DEVOLUÇÃO",IF(OR(N9251="QUAR",N9251="QRES"),"QUARENTENA",IF(OR(B9251="DESCARTE",B9251="DEVOLUÇÃO"),"DESCARTE/DEVOLUÇÃO",IF(AND(D9251="",K9251&lt;&gt;""),"SEM LOTE",IF(AND(Q9251&lt;&gt;"",Q9251&gt;=Parametros!$B$11),"PARADO/SEM GIRO","OK"))))))))))</f>
        <v>OK</v>
      </c>
      <c r="T9251" s="29" t="str">
        <f aca="false">IF(AND($S9251="PARADO/SEM GIRO",$K9251="KG",OR(Painel!$B$5="(Todos)",A9251=Painel!$B$5)*OR(Painel!$E$5="(Todos)",P9251=Painel!$E$5)),$J9251+ROW()/10000000,"")</f>
        <v/>
      </c>
      <c r="U9251" s="29" t="str">
        <f aca="false">IF(AND($S9251="VENCIDO",$K9251="KG",OR(Painel!$B$5="(Todos)",A9251=Painel!$B$5)*OR(Painel!$E$5="(Todos)",P9251=Painel!$E$5)),$J9251+ROW()/10000000,"")</f>
        <v/>
      </c>
    </row>
    <row r="9252" customFormat="false" ht="15" hidden="false" customHeight="false" outlineLevel="0" collapsed="false">
      <c r="A9252" s="29" t="s">
        <v>15795</v>
      </c>
      <c r="B9252" s="29" t="s">
        <v>15797</v>
      </c>
      <c r="C9252" s="29" t="s">
        <v>15816</v>
      </c>
      <c r="D9252" s="29" t="s">
        <v>15818</v>
      </c>
      <c r="E9252" s="29" t="n">
        <v>38</v>
      </c>
      <c r="F9252" s="29"/>
      <c r="G9252" s="29"/>
      <c r="H9252" s="30" t="n">
        <v>332</v>
      </c>
      <c r="I9252" s="31" t="n">
        <v>46283</v>
      </c>
      <c r="J9252" s="30" t="n">
        <v>332</v>
      </c>
      <c r="K9252" s="29" t="s">
        <v>125</v>
      </c>
      <c r="L9252" s="29" t="s">
        <v>284</v>
      </c>
      <c r="M9252" s="29"/>
      <c r="N9252" s="29" t="s">
        <v>122</v>
      </c>
      <c r="O9252" s="31" t="n">
        <v>46593</v>
      </c>
      <c r="P9252" s="29" t="s">
        <v>123</v>
      </c>
      <c r="Q9252" s="29" t="n">
        <f aca="false">IFERROR(VALUE(L9252),"")</f>
        <v>4</v>
      </c>
      <c r="R9252" s="29" t="n">
        <f aca="true">IF(O9252="","",O9252-TODAY())</f>
        <v>308</v>
      </c>
      <c r="S9252" s="29" t="str">
        <f aca="false">IF(C9252="&lt;&lt; vazio &gt;&gt;","VAZIA",IF(AND(O9252&lt;&gt;"",R9252&lt;0),"VENCIDO",IF(AND(O9252&lt;&gt;"",R9252&lt;=Parametros!$B$10),"PRÓX. VENCIMENTO",IF(F9252="Q","QUALIDADE",IF(F9252="S","BLOQUEADO",IF(F9252="R","RESTRITO/DEVOLUÇÃO",IF(OR(N9252="QUAR",N9252="QRES"),"QUARENTENA",IF(OR(B9252="DESCARTE",B9252="DEVOLUÇÃO"),"DESCARTE/DEVOLUÇÃO",IF(AND(D9252="",K9252&lt;&gt;""),"SEM LOTE",IF(AND(Q9252&lt;&gt;"",Q9252&gt;=Parametros!$B$11),"PARADO/SEM GIRO","OK"))))))))))</f>
        <v>OK</v>
      </c>
      <c r="T9252" s="29" t="str">
        <f aca="false">IF(AND($S9252="PARADO/SEM GIRO",$K9252="KG",OR(Painel!$B$5="(Todos)",A9252=Painel!$B$5)*OR(Painel!$E$5="(Todos)",P9252=Painel!$E$5)),$J9252+ROW()/10000000,"")</f>
        <v/>
      </c>
      <c r="U9252" s="29" t="str">
        <f aca="false">IF(AND($S9252="VENCIDO",$K9252="KG",OR(Painel!$B$5="(Todos)",A9252=Painel!$B$5)*OR(Painel!$E$5="(Todos)",P9252=Painel!$E$5)),$J9252+ROW()/10000000,"")</f>
        <v/>
      </c>
    </row>
    <row r="9253" customFormat="false" ht="15" hidden="false" customHeight="false" outlineLevel="0" collapsed="false">
      <c r="A9253" s="29" t="s">
        <v>15795</v>
      </c>
      <c r="B9253" s="29" t="s">
        <v>15797</v>
      </c>
      <c r="C9253" s="29" t="s">
        <v>15819</v>
      </c>
      <c r="D9253" s="29"/>
      <c r="E9253" s="29" t="n">
        <v>38</v>
      </c>
      <c r="F9253" s="29"/>
      <c r="G9253" s="29"/>
      <c r="H9253" s="30" t="n">
        <v>11076.5</v>
      </c>
      <c r="I9253" s="31" t="n">
        <v>46285</v>
      </c>
      <c r="J9253" s="30" t="n">
        <v>11076.5</v>
      </c>
      <c r="K9253" s="29" t="s">
        <v>15810</v>
      </c>
      <c r="L9253" s="29" t="s">
        <v>267</v>
      </c>
      <c r="M9253" s="29"/>
      <c r="N9253" s="29" t="s">
        <v>122</v>
      </c>
      <c r="O9253" s="29"/>
      <c r="P9253" s="29" t="s">
        <v>123</v>
      </c>
      <c r="Q9253" s="29" t="n">
        <f aca="false">IFERROR(VALUE(L9253),"")</f>
        <v>15</v>
      </c>
      <c r="R9253" s="29" t="str">
        <f aca="true">IF(O9253="","",O9253-TODAY())</f>
        <v/>
      </c>
      <c r="S9253" s="29" t="str">
        <f aca="false">IF(C9253="&lt;&lt; vazio &gt;&gt;","VAZIA",IF(AND(O9253&lt;&gt;"",R9253&lt;0),"VENCIDO",IF(AND(O9253&lt;&gt;"",R9253&lt;=Parametros!$B$10),"PRÓX. VENCIMENTO",IF(F9253="Q","QUALIDADE",IF(F9253="S","BLOQUEADO",IF(F9253="R","RESTRITO/DEVOLUÇÃO",IF(OR(N9253="QUAR",N9253="QRES"),"QUARENTENA",IF(OR(B9253="DESCARTE",B9253="DEVOLUÇÃO"),"DESCARTE/DEVOLUÇÃO",IF(AND(D9253="",K9253&lt;&gt;""),"SEM LOTE",IF(AND(Q9253&lt;&gt;"",Q9253&gt;=Parametros!$B$11),"PARADO/SEM GIRO","OK"))))))))))</f>
        <v>SEM LOTE</v>
      </c>
      <c r="T9253" s="29" t="str">
        <f aca="false">IF(AND($S9253="PARADO/SEM GIRO",$K9253="KG",OR(Painel!$B$5="(Todos)",A9253=Painel!$B$5)*OR(Painel!$E$5="(Todos)",P9253=Painel!$E$5)),$J9253+ROW()/10000000,"")</f>
        <v/>
      </c>
      <c r="U9253" s="29" t="str">
        <f aca="false">IF(AND($S9253="VENCIDO",$K9253="KG",OR(Painel!$B$5="(Todos)",A9253=Painel!$B$5)*OR(Painel!$E$5="(Todos)",P9253=Painel!$E$5)),$J9253+ROW()/10000000,"")</f>
        <v/>
      </c>
    </row>
    <row r="9254" customFormat="false" ht="15" hidden="false" customHeight="false" outlineLevel="0" collapsed="false">
      <c r="A9254" s="29" t="s">
        <v>15795</v>
      </c>
      <c r="B9254" s="29" t="s">
        <v>15797</v>
      </c>
      <c r="C9254" s="29" t="s">
        <v>637</v>
      </c>
      <c r="D9254" s="29" t="s">
        <v>15820</v>
      </c>
      <c r="E9254" s="29" t="n">
        <v>38</v>
      </c>
      <c r="F9254" s="29"/>
      <c r="G9254" s="29"/>
      <c r="H9254" s="30" t="n">
        <v>-1309.333</v>
      </c>
      <c r="I9254" s="31" t="n">
        <v>46281</v>
      </c>
      <c r="J9254" s="30" t="n">
        <v>-1309.333</v>
      </c>
      <c r="K9254" s="29" t="s">
        <v>125</v>
      </c>
      <c r="L9254" s="29" t="s">
        <v>116</v>
      </c>
      <c r="M9254" s="29"/>
      <c r="N9254" s="29" t="s">
        <v>122</v>
      </c>
      <c r="O9254" s="29"/>
      <c r="P9254" s="29" t="s">
        <v>123</v>
      </c>
      <c r="Q9254" s="29" t="n">
        <f aca="false">IFERROR(VALUE(L9254),"")</f>
        <v>0</v>
      </c>
      <c r="R9254" s="29" t="str">
        <f aca="true">IF(O9254="","",O9254-TODAY())</f>
        <v/>
      </c>
      <c r="S9254" s="29" t="str">
        <f aca="false">IF(C9254="&lt;&lt; vazio &gt;&gt;","VAZIA",IF(AND(O9254&lt;&gt;"",R9254&lt;0),"VENCIDO",IF(AND(O9254&lt;&gt;"",R9254&lt;=Parametros!$B$10),"PRÓX. VENCIMENTO",IF(F9254="Q","QUALIDADE",IF(F9254="S","BLOQUEADO",IF(F9254="R","RESTRITO/DEVOLUÇÃO",IF(OR(N9254="QUAR",N9254="QRES"),"QUARENTENA",IF(OR(B9254="DESCARTE",B9254="DEVOLUÇÃO"),"DESCARTE/DEVOLUÇÃO",IF(AND(D9254="",K9254&lt;&gt;""),"SEM LOTE",IF(AND(Q9254&lt;&gt;"",Q9254&gt;=Parametros!$B$11),"PARADO/SEM GIRO","OK"))))))))))</f>
        <v>OK</v>
      </c>
      <c r="T9254" s="29" t="str">
        <f aca="false">IF(AND($S9254="PARADO/SEM GIRO",$K9254="KG",OR(Painel!$B$5="(Todos)",A9254=Painel!$B$5)*OR(Painel!$E$5="(Todos)",P9254=Painel!$E$5)),$J9254+ROW()/10000000,"")</f>
        <v/>
      </c>
      <c r="U9254" s="29" t="str">
        <f aca="false">IF(AND($S9254="VENCIDO",$K9254="KG",OR(Painel!$B$5="(Todos)",A9254=Painel!$B$5)*OR(Painel!$E$5="(Todos)",P9254=Painel!$E$5)),$J9254+ROW()/10000000,"")</f>
        <v/>
      </c>
    </row>
    <row r="9255" customFormat="false" ht="15" hidden="false" customHeight="false" outlineLevel="0" collapsed="false">
      <c r="A9255" s="29" t="s">
        <v>15795</v>
      </c>
      <c r="B9255" s="29" t="s">
        <v>15797</v>
      </c>
      <c r="C9255" s="29" t="s">
        <v>637</v>
      </c>
      <c r="D9255" s="29" t="s">
        <v>15821</v>
      </c>
      <c r="E9255" s="29" t="n">
        <v>38</v>
      </c>
      <c r="F9255" s="29"/>
      <c r="G9255" s="29"/>
      <c r="H9255" s="30" t="n">
        <v>1309.333</v>
      </c>
      <c r="I9255" s="31" t="n">
        <v>46281</v>
      </c>
      <c r="J9255" s="30" t="n">
        <v>1309.333</v>
      </c>
      <c r="K9255" s="29" t="s">
        <v>125</v>
      </c>
      <c r="L9255" s="29" t="s">
        <v>144</v>
      </c>
      <c r="M9255" s="29"/>
      <c r="N9255" s="29" t="s">
        <v>122</v>
      </c>
      <c r="O9255" s="31" t="n">
        <v>46578</v>
      </c>
      <c r="P9255" s="29" t="s">
        <v>123</v>
      </c>
      <c r="Q9255" s="29" t="n">
        <f aca="false">IFERROR(VALUE(L9255),"")</f>
        <v>5</v>
      </c>
      <c r="R9255" s="29" t="n">
        <f aca="true">IF(O9255="","",O9255-TODAY())</f>
        <v>293</v>
      </c>
      <c r="S9255" s="29" t="str">
        <f aca="false">IF(C9255="&lt;&lt; vazio &gt;&gt;","VAZIA",IF(AND(O9255&lt;&gt;"",R9255&lt;0),"VENCIDO",IF(AND(O9255&lt;&gt;"",R9255&lt;=Parametros!$B$10),"PRÓX. VENCIMENTO",IF(F9255="Q","QUALIDADE",IF(F9255="S","BLOQUEADO",IF(F9255="R","RESTRITO/DEVOLUÇÃO",IF(OR(N9255="QUAR",N9255="QRES"),"QUARENTENA",IF(OR(B9255="DESCARTE",B9255="DEVOLUÇÃO"),"DESCARTE/DEVOLUÇÃO",IF(AND(D9255="",K9255&lt;&gt;""),"SEM LOTE",IF(AND(Q9255&lt;&gt;"",Q9255&gt;=Parametros!$B$11),"PARADO/SEM GIRO","OK"))))))))))</f>
        <v>OK</v>
      </c>
      <c r="T9255" s="29" t="str">
        <f aca="false">IF(AND($S9255="PARADO/SEM GIRO",$K9255="KG",OR(Painel!$B$5="(Todos)",A9255=Painel!$B$5)*OR(Painel!$E$5="(Todos)",P9255=Painel!$E$5)),$J9255+ROW()/10000000,"")</f>
        <v/>
      </c>
      <c r="U9255" s="29" t="str">
        <f aca="false">IF(AND($S9255="VENCIDO",$K9255="KG",OR(Painel!$B$5="(Todos)",A9255=Painel!$B$5)*OR(Painel!$E$5="(Todos)",P9255=Painel!$E$5)),$J9255+ROW()/10000000,"")</f>
        <v/>
      </c>
    </row>
    <row r="9256" customFormat="false" ht="15" hidden="false" customHeight="false" outlineLevel="0" collapsed="false">
      <c r="A9256" s="29" t="s">
        <v>15795</v>
      </c>
      <c r="B9256" s="29" t="s">
        <v>15797</v>
      </c>
      <c r="C9256" s="29" t="s">
        <v>15822</v>
      </c>
      <c r="D9256" s="29" t="s">
        <v>15823</v>
      </c>
      <c r="E9256" s="29" t="n">
        <v>38</v>
      </c>
      <c r="F9256" s="29"/>
      <c r="G9256" s="29"/>
      <c r="H9256" s="30" t="n">
        <v>5299.9</v>
      </c>
      <c r="I9256" s="31" t="n">
        <v>46285</v>
      </c>
      <c r="J9256" s="30" t="n">
        <v>5299.9</v>
      </c>
      <c r="K9256" s="29" t="s">
        <v>125</v>
      </c>
      <c r="L9256" s="29" t="s">
        <v>116</v>
      </c>
      <c r="M9256" s="29"/>
      <c r="N9256" s="29" t="s">
        <v>122</v>
      </c>
      <c r="O9256" s="31" t="n">
        <v>46445</v>
      </c>
      <c r="P9256" s="29" t="s">
        <v>123</v>
      </c>
      <c r="Q9256" s="29" t="n">
        <f aca="false">IFERROR(VALUE(L9256),"")</f>
        <v>0</v>
      </c>
      <c r="R9256" s="29" t="n">
        <f aca="true">IF(O9256="","",O9256-TODAY())</f>
        <v>160</v>
      </c>
      <c r="S9256" s="29" t="str">
        <f aca="false">IF(C9256="&lt;&lt; vazio &gt;&gt;","VAZIA",IF(AND(O9256&lt;&gt;"",R9256&lt;0),"VENCIDO",IF(AND(O9256&lt;&gt;"",R9256&lt;=Parametros!$B$10),"PRÓX. VENCIMENTO",IF(F9256="Q","QUALIDADE",IF(F9256="S","BLOQUEADO",IF(F9256="R","RESTRITO/DEVOLUÇÃO",IF(OR(N9256="QUAR",N9256="QRES"),"QUARENTENA",IF(OR(B9256="DESCARTE",B9256="DEVOLUÇÃO"),"DESCARTE/DEVOLUÇÃO",IF(AND(D9256="",K9256&lt;&gt;""),"SEM LOTE",IF(AND(Q9256&lt;&gt;"",Q9256&gt;=Parametros!$B$11),"PARADO/SEM GIRO","OK"))))))))))</f>
        <v>OK</v>
      </c>
      <c r="T9256" s="29" t="str">
        <f aca="false">IF(AND($S9256="PARADO/SEM GIRO",$K9256="KG",OR(Painel!$B$5="(Todos)",A9256=Painel!$B$5)*OR(Painel!$E$5="(Todos)",P9256=Painel!$E$5)),$J9256+ROW()/10000000,"")</f>
        <v/>
      </c>
      <c r="U9256" s="29" t="str">
        <f aca="false">IF(AND($S9256="VENCIDO",$K9256="KG",OR(Painel!$B$5="(Todos)",A9256=Painel!$B$5)*OR(Painel!$E$5="(Todos)",P9256=Painel!$E$5)),$J9256+ROW()/10000000,"")</f>
        <v/>
      </c>
    </row>
    <row r="9257" customFormat="false" ht="15" hidden="false" customHeight="false" outlineLevel="0" collapsed="false">
      <c r="A9257" s="29" t="s">
        <v>15795</v>
      </c>
      <c r="B9257" s="29" t="s">
        <v>15797</v>
      </c>
      <c r="C9257" s="29" t="s">
        <v>15824</v>
      </c>
      <c r="D9257" s="29"/>
      <c r="E9257" s="29" t="n">
        <v>38</v>
      </c>
      <c r="F9257" s="29"/>
      <c r="G9257" s="29"/>
      <c r="H9257" s="30" t="n">
        <v>4939</v>
      </c>
      <c r="I9257" s="31" t="n">
        <v>46285</v>
      </c>
      <c r="J9257" s="30" t="n">
        <v>4939</v>
      </c>
      <c r="K9257" s="29" t="s">
        <v>125</v>
      </c>
      <c r="L9257" s="29" t="s">
        <v>328</v>
      </c>
      <c r="M9257" s="29"/>
      <c r="N9257" s="29" t="s">
        <v>122</v>
      </c>
      <c r="O9257" s="29"/>
      <c r="P9257" s="29" t="s">
        <v>123</v>
      </c>
      <c r="Q9257" s="29" t="n">
        <f aca="false">IFERROR(VALUE(L9257),"")</f>
        <v>7</v>
      </c>
      <c r="R9257" s="29" t="str">
        <f aca="true">IF(O9257="","",O9257-TODAY())</f>
        <v/>
      </c>
      <c r="S9257" s="29" t="str">
        <f aca="false">IF(C9257="&lt;&lt; vazio &gt;&gt;","VAZIA",IF(AND(O9257&lt;&gt;"",R9257&lt;0),"VENCIDO",IF(AND(O9257&lt;&gt;"",R9257&lt;=Parametros!$B$10),"PRÓX. VENCIMENTO",IF(F9257="Q","QUALIDADE",IF(F9257="S","BLOQUEADO",IF(F9257="R","RESTRITO/DEVOLUÇÃO",IF(OR(N9257="QUAR",N9257="QRES"),"QUARENTENA",IF(OR(B9257="DESCARTE",B9257="DEVOLUÇÃO"),"DESCARTE/DEVOLUÇÃO",IF(AND(D9257="",K9257&lt;&gt;""),"SEM LOTE",IF(AND(Q9257&lt;&gt;"",Q9257&gt;=Parametros!$B$11),"PARADO/SEM GIRO","OK"))))))))))</f>
        <v>SEM LOTE</v>
      </c>
      <c r="T9257" s="29" t="str">
        <f aca="false">IF(AND($S9257="PARADO/SEM GIRO",$K9257="KG",OR(Painel!$B$5="(Todos)",A9257=Painel!$B$5)*OR(Painel!$E$5="(Todos)",P9257=Painel!$E$5)),$J9257+ROW()/10000000,"")</f>
        <v/>
      </c>
      <c r="U9257" s="29" t="str">
        <f aca="false">IF(AND($S9257="VENCIDO",$K9257="KG",OR(Painel!$B$5="(Todos)",A9257=Painel!$B$5)*OR(Painel!$E$5="(Todos)",P9257=Painel!$E$5)),$J9257+ROW()/10000000,"")</f>
        <v/>
      </c>
    </row>
    <row r="9258" customFormat="false" ht="15" hidden="false" customHeight="false" outlineLevel="0" collapsed="false">
      <c r="A9258" s="29" t="s">
        <v>15795</v>
      </c>
      <c r="B9258" s="29" t="s">
        <v>15797</v>
      </c>
      <c r="C9258" s="29" t="s">
        <v>15825</v>
      </c>
      <c r="D9258" s="29" t="s">
        <v>15826</v>
      </c>
      <c r="E9258" s="29" t="n">
        <v>38</v>
      </c>
      <c r="F9258" s="29"/>
      <c r="G9258" s="29"/>
      <c r="H9258" s="30" t="n">
        <v>4573.778</v>
      </c>
      <c r="I9258" s="31" t="n">
        <v>46283</v>
      </c>
      <c r="J9258" s="30" t="n">
        <v>4573.778</v>
      </c>
      <c r="K9258" s="29" t="s">
        <v>125</v>
      </c>
      <c r="L9258" s="29" t="s">
        <v>149</v>
      </c>
      <c r="M9258" s="29"/>
      <c r="N9258" s="29" t="s">
        <v>122</v>
      </c>
      <c r="O9258" s="31" t="n">
        <v>46256</v>
      </c>
      <c r="P9258" s="29" t="s">
        <v>123</v>
      </c>
      <c r="Q9258" s="29" t="n">
        <f aca="false">IFERROR(VALUE(L9258),"")</f>
        <v>12</v>
      </c>
      <c r="R9258" s="29" t="n">
        <f aca="true">IF(O9258="","",O9258-TODAY())</f>
        <v>-29</v>
      </c>
      <c r="S9258" s="29" t="str">
        <f aca="false">IF(C9258="&lt;&lt; vazio &gt;&gt;","VAZIA",IF(AND(O9258&lt;&gt;"",R9258&lt;0),"VENCIDO",IF(AND(O9258&lt;&gt;"",R9258&lt;=Parametros!$B$10),"PRÓX. VENCIMENTO",IF(F9258="Q","QUALIDADE",IF(F9258="S","BLOQUEADO",IF(F9258="R","RESTRITO/DEVOLUÇÃO",IF(OR(N9258="QUAR",N9258="QRES"),"QUARENTENA",IF(OR(B9258="DESCARTE",B9258="DEVOLUÇÃO"),"DESCARTE/DEVOLUÇÃO",IF(AND(D9258="",K9258&lt;&gt;""),"SEM LOTE",IF(AND(Q9258&lt;&gt;"",Q9258&gt;=Parametros!$B$11),"PARADO/SEM GIRO","OK"))))))))))</f>
        <v>VENCIDO</v>
      </c>
      <c r="T9258" s="29" t="str">
        <f aca="false">IF(AND($S9258="PARADO/SEM GIRO",$K9258="KG",OR(Painel!$B$5="(Todos)",A9258=Painel!$B$5)*OR(Painel!$E$5="(Todos)",P9258=Painel!$E$5)),$J9258+ROW()/10000000,"")</f>
        <v/>
      </c>
      <c r="U9258" s="29" t="str">
        <f aca="false">IF(AND($S9258="VENCIDO",$K9258="KG",OR(Painel!$B$5="(Todos)",A9258=Painel!$B$5)*OR(Painel!$E$5="(Todos)",P9258=Painel!$E$5)),$J9258+ROW()/10000000,"")</f>
        <v/>
      </c>
    </row>
    <row r="9259" customFormat="false" ht="15" hidden="false" customHeight="false" outlineLevel="0" collapsed="false">
      <c r="A9259" s="29" t="s">
        <v>15795</v>
      </c>
      <c r="B9259" s="29" t="s">
        <v>15797</v>
      </c>
      <c r="C9259" s="29" t="s">
        <v>15825</v>
      </c>
      <c r="D9259" s="29" t="s">
        <v>15827</v>
      </c>
      <c r="E9259" s="29" t="n">
        <v>38</v>
      </c>
      <c r="F9259" s="29"/>
      <c r="G9259" s="29"/>
      <c r="H9259" s="30" t="n">
        <v>-4573.111</v>
      </c>
      <c r="I9259" s="31" t="n">
        <v>46273</v>
      </c>
      <c r="J9259" s="30" t="n">
        <v>-4573.111</v>
      </c>
      <c r="K9259" s="29" t="s">
        <v>125</v>
      </c>
      <c r="L9259" s="29" t="s">
        <v>116</v>
      </c>
      <c r="M9259" s="29"/>
      <c r="N9259" s="29" t="s">
        <v>122</v>
      </c>
      <c r="O9259" s="31" t="n">
        <v>46555</v>
      </c>
      <c r="P9259" s="29" t="s">
        <v>123</v>
      </c>
      <c r="Q9259" s="29" t="n">
        <f aca="false">IFERROR(VALUE(L9259),"")</f>
        <v>0</v>
      </c>
      <c r="R9259" s="29" t="n">
        <f aca="true">IF(O9259="","",O9259-TODAY())</f>
        <v>270</v>
      </c>
      <c r="S9259" s="29" t="str">
        <f aca="false">IF(C9259="&lt;&lt; vazio &gt;&gt;","VAZIA",IF(AND(O9259&lt;&gt;"",R9259&lt;0),"VENCIDO",IF(AND(O9259&lt;&gt;"",R9259&lt;=Parametros!$B$10),"PRÓX. VENCIMENTO",IF(F9259="Q","QUALIDADE",IF(F9259="S","BLOQUEADO",IF(F9259="R","RESTRITO/DEVOLUÇÃO",IF(OR(N9259="QUAR",N9259="QRES"),"QUARENTENA",IF(OR(B9259="DESCARTE",B9259="DEVOLUÇÃO"),"DESCARTE/DEVOLUÇÃO",IF(AND(D9259="",K9259&lt;&gt;""),"SEM LOTE",IF(AND(Q9259&lt;&gt;"",Q9259&gt;=Parametros!$B$11),"PARADO/SEM GIRO","OK"))))))))))</f>
        <v>OK</v>
      </c>
      <c r="T9259" s="29" t="str">
        <f aca="false">IF(AND($S9259="PARADO/SEM GIRO",$K9259="KG",OR(Painel!$B$5="(Todos)",A9259=Painel!$B$5)*OR(Painel!$E$5="(Todos)",P9259=Painel!$E$5)),$J9259+ROW()/10000000,"")</f>
        <v/>
      </c>
      <c r="U9259" s="29" t="str">
        <f aca="false">IF(AND($S9259="VENCIDO",$K9259="KG",OR(Painel!$B$5="(Todos)",A9259=Painel!$B$5)*OR(Painel!$E$5="(Todos)",P9259=Painel!$E$5)),$J9259+ROW()/10000000,"")</f>
        <v/>
      </c>
    </row>
    <row r="9260" customFormat="false" ht="15" hidden="false" customHeight="false" outlineLevel="0" collapsed="false">
      <c r="A9260" s="29" t="s">
        <v>15795</v>
      </c>
      <c r="B9260" s="29" t="s">
        <v>15797</v>
      </c>
      <c r="C9260" s="29" t="s">
        <v>15828</v>
      </c>
      <c r="D9260" s="29" t="s">
        <v>15829</v>
      </c>
      <c r="E9260" s="29" t="n">
        <v>38</v>
      </c>
      <c r="F9260" s="29"/>
      <c r="G9260" s="29"/>
      <c r="H9260" s="30" t="n">
        <v>93443.818</v>
      </c>
      <c r="I9260" s="31" t="n">
        <v>46285</v>
      </c>
      <c r="J9260" s="30" t="n">
        <v>93443.818</v>
      </c>
      <c r="K9260" s="29" t="s">
        <v>125</v>
      </c>
      <c r="L9260" s="29" t="s">
        <v>144</v>
      </c>
      <c r="M9260" s="29"/>
      <c r="N9260" s="29" t="s">
        <v>122</v>
      </c>
      <c r="O9260" s="31" t="n">
        <v>46529</v>
      </c>
      <c r="P9260" s="29" t="s">
        <v>123</v>
      </c>
      <c r="Q9260" s="29" t="n">
        <f aca="false">IFERROR(VALUE(L9260),"")</f>
        <v>5</v>
      </c>
      <c r="R9260" s="29" t="n">
        <f aca="true">IF(O9260="","",O9260-TODAY())</f>
        <v>244</v>
      </c>
      <c r="S9260" s="29" t="str">
        <f aca="false">IF(C9260="&lt;&lt; vazio &gt;&gt;","VAZIA",IF(AND(O9260&lt;&gt;"",R9260&lt;0),"VENCIDO",IF(AND(O9260&lt;&gt;"",R9260&lt;=Parametros!$B$10),"PRÓX. VENCIMENTO",IF(F9260="Q","QUALIDADE",IF(F9260="S","BLOQUEADO",IF(F9260="R","RESTRITO/DEVOLUÇÃO",IF(OR(N9260="QUAR",N9260="QRES"),"QUARENTENA",IF(OR(B9260="DESCARTE",B9260="DEVOLUÇÃO"),"DESCARTE/DEVOLUÇÃO",IF(AND(D9260="",K9260&lt;&gt;""),"SEM LOTE",IF(AND(Q9260&lt;&gt;"",Q9260&gt;=Parametros!$B$11),"PARADO/SEM GIRO","OK"))))))))))</f>
        <v>OK</v>
      </c>
      <c r="T9260" s="29" t="str">
        <f aca="false">IF(AND($S9260="PARADO/SEM GIRO",$K9260="KG",OR(Painel!$B$5="(Todos)",A9260=Painel!$B$5)*OR(Painel!$E$5="(Todos)",P9260=Painel!$E$5)),$J9260+ROW()/10000000,"")</f>
        <v/>
      </c>
      <c r="U9260" s="29" t="str">
        <f aca="false">IF(AND($S9260="VENCIDO",$K9260="KG",OR(Painel!$B$5="(Todos)",A9260=Painel!$B$5)*OR(Painel!$E$5="(Todos)",P9260=Painel!$E$5)),$J9260+ROW()/10000000,"")</f>
        <v/>
      </c>
    </row>
    <row r="9261" customFormat="false" ht="15" hidden="false" customHeight="false" outlineLevel="0" collapsed="false">
      <c r="A9261" s="29" t="s">
        <v>15795</v>
      </c>
      <c r="B9261" s="29" t="s">
        <v>15797</v>
      </c>
      <c r="C9261" s="29" t="s">
        <v>15830</v>
      </c>
      <c r="D9261" s="29"/>
      <c r="E9261" s="29" t="n">
        <v>38</v>
      </c>
      <c r="F9261" s="29"/>
      <c r="G9261" s="29"/>
      <c r="H9261" s="30" t="n">
        <v>375</v>
      </c>
      <c r="I9261" s="31" t="n">
        <v>46279</v>
      </c>
      <c r="J9261" s="30" t="n">
        <v>375</v>
      </c>
      <c r="K9261" s="29" t="s">
        <v>125</v>
      </c>
      <c r="L9261" s="29" t="s">
        <v>350</v>
      </c>
      <c r="M9261" s="29"/>
      <c r="N9261" s="29" t="s">
        <v>122</v>
      </c>
      <c r="O9261" s="29"/>
      <c r="P9261" s="29" t="s">
        <v>123</v>
      </c>
      <c r="Q9261" s="29" t="n">
        <f aca="false">IFERROR(VALUE(L9261),"")</f>
        <v>6</v>
      </c>
      <c r="R9261" s="29" t="str">
        <f aca="true">IF(O9261="","",O9261-TODAY())</f>
        <v/>
      </c>
      <c r="S9261" s="29" t="str">
        <f aca="false">IF(C9261="&lt;&lt; vazio &gt;&gt;","VAZIA",IF(AND(O9261&lt;&gt;"",R9261&lt;0),"VENCIDO",IF(AND(O9261&lt;&gt;"",R9261&lt;=Parametros!$B$10),"PRÓX. VENCIMENTO",IF(F9261="Q","QUALIDADE",IF(F9261="S","BLOQUEADO",IF(F9261="R","RESTRITO/DEVOLUÇÃO",IF(OR(N9261="QUAR",N9261="QRES"),"QUARENTENA",IF(OR(B9261="DESCARTE",B9261="DEVOLUÇÃO"),"DESCARTE/DEVOLUÇÃO",IF(AND(D9261="",K9261&lt;&gt;""),"SEM LOTE",IF(AND(Q9261&lt;&gt;"",Q9261&gt;=Parametros!$B$11),"PARADO/SEM GIRO","OK"))))))))))</f>
        <v>SEM LOTE</v>
      </c>
      <c r="T9261" s="29" t="str">
        <f aca="false">IF(AND($S9261="PARADO/SEM GIRO",$K9261="KG",OR(Painel!$B$5="(Todos)",A9261=Painel!$B$5)*OR(Painel!$E$5="(Todos)",P9261=Painel!$E$5)),$J9261+ROW()/10000000,"")</f>
        <v/>
      </c>
      <c r="U9261" s="29" t="str">
        <f aca="false">IF(AND($S9261="VENCIDO",$K9261="KG",OR(Painel!$B$5="(Todos)",A9261=Painel!$B$5)*OR(Painel!$E$5="(Todos)",P9261=Painel!$E$5)),$J9261+ROW()/10000000,"")</f>
        <v/>
      </c>
    </row>
    <row r="9262" customFormat="false" ht="15" hidden="false" customHeight="false" outlineLevel="0" collapsed="false">
      <c r="A9262" s="29" t="s">
        <v>15795</v>
      </c>
      <c r="B9262" s="29" t="s">
        <v>15797</v>
      </c>
      <c r="C9262" s="29" t="s">
        <v>15831</v>
      </c>
      <c r="D9262" s="29" t="s">
        <v>15832</v>
      </c>
      <c r="E9262" s="29" t="n">
        <v>38</v>
      </c>
      <c r="F9262" s="29"/>
      <c r="G9262" s="29"/>
      <c r="H9262" s="30" t="n">
        <v>200</v>
      </c>
      <c r="I9262" s="31" t="n">
        <v>46285</v>
      </c>
      <c r="J9262" s="30" t="n">
        <v>200</v>
      </c>
      <c r="K9262" s="29" t="s">
        <v>125</v>
      </c>
      <c r="L9262" s="29" t="s">
        <v>116</v>
      </c>
      <c r="M9262" s="29"/>
      <c r="N9262" s="29" t="s">
        <v>122</v>
      </c>
      <c r="O9262" s="31" t="n">
        <v>46551</v>
      </c>
      <c r="P9262" s="29" t="s">
        <v>123</v>
      </c>
      <c r="Q9262" s="29" t="n">
        <f aca="false">IFERROR(VALUE(L9262),"")</f>
        <v>0</v>
      </c>
      <c r="R9262" s="29" t="n">
        <f aca="true">IF(O9262="","",O9262-TODAY())</f>
        <v>266</v>
      </c>
      <c r="S9262" s="29" t="str">
        <f aca="false">IF(C9262="&lt;&lt; vazio &gt;&gt;","VAZIA",IF(AND(O9262&lt;&gt;"",R9262&lt;0),"VENCIDO",IF(AND(O9262&lt;&gt;"",R9262&lt;=Parametros!$B$10),"PRÓX. VENCIMENTO",IF(F9262="Q","QUALIDADE",IF(F9262="S","BLOQUEADO",IF(F9262="R","RESTRITO/DEVOLUÇÃO",IF(OR(N9262="QUAR",N9262="QRES"),"QUARENTENA",IF(OR(B9262="DESCARTE",B9262="DEVOLUÇÃO"),"DESCARTE/DEVOLUÇÃO",IF(AND(D9262="",K9262&lt;&gt;""),"SEM LOTE",IF(AND(Q9262&lt;&gt;"",Q9262&gt;=Parametros!$B$11),"PARADO/SEM GIRO","OK"))))))))))</f>
        <v>OK</v>
      </c>
      <c r="T9262" s="29" t="str">
        <f aca="false">IF(AND($S9262="PARADO/SEM GIRO",$K9262="KG",OR(Painel!$B$5="(Todos)",A9262=Painel!$B$5)*OR(Painel!$E$5="(Todos)",P9262=Painel!$E$5)),$J9262+ROW()/10000000,"")</f>
        <v/>
      </c>
      <c r="U9262" s="29" t="str">
        <f aca="false">IF(AND($S9262="VENCIDO",$K9262="KG",OR(Painel!$B$5="(Todos)",A9262=Painel!$B$5)*OR(Painel!$E$5="(Todos)",P9262=Painel!$E$5)),$J9262+ROW()/10000000,"")</f>
        <v/>
      </c>
    </row>
    <row r="9263" customFormat="false" ht="15" hidden="false" customHeight="false" outlineLevel="0" collapsed="false">
      <c r="A9263" s="29" t="s">
        <v>15795</v>
      </c>
      <c r="B9263" s="29" t="s">
        <v>15797</v>
      </c>
      <c r="C9263" s="29" t="s">
        <v>15831</v>
      </c>
      <c r="D9263" s="29" t="s">
        <v>15833</v>
      </c>
      <c r="E9263" s="29" t="n">
        <v>38</v>
      </c>
      <c r="F9263" s="29"/>
      <c r="G9263" s="29"/>
      <c r="H9263" s="30" t="n">
        <v>719</v>
      </c>
      <c r="I9263" s="31" t="n">
        <v>46285</v>
      </c>
      <c r="J9263" s="30" t="n">
        <v>719</v>
      </c>
      <c r="K9263" s="29" t="s">
        <v>125</v>
      </c>
      <c r="L9263" s="29" t="s">
        <v>176</v>
      </c>
      <c r="M9263" s="29"/>
      <c r="N9263" s="29" t="s">
        <v>122</v>
      </c>
      <c r="O9263" s="31" t="n">
        <v>46588</v>
      </c>
      <c r="P9263" s="29" t="s">
        <v>123</v>
      </c>
      <c r="Q9263" s="29" t="n">
        <f aca="false">IFERROR(VALUE(L9263),"")</f>
        <v>2</v>
      </c>
      <c r="R9263" s="29" t="n">
        <f aca="true">IF(O9263="","",O9263-TODAY())</f>
        <v>303</v>
      </c>
      <c r="S9263" s="29" t="str">
        <f aca="false">IF(C9263="&lt;&lt; vazio &gt;&gt;","VAZIA",IF(AND(O9263&lt;&gt;"",R9263&lt;0),"VENCIDO",IF(AND(O9263&lt;&gt;"",R9263&lt;=Parametros!$B$10),"PRÓX. VENCIMENTO",IF(F9263="Q","QUALIDADE",IF(F9263="S","BLOQUEADO",IF(F9263="R","RESTRITO/DEVOLUÇÃO",IF(OR(N9263="QUAR",N9263="QRES"),"QUARENTENA",IF(OR(B9263="DESCARTE",B9263="DEVOLUÇÃO"),"DESCARTE/DEVOLUÇÃO",IF(AND(D9263="",K9263&lt;&gt;""),"SEM LOTE",IF(AND(Q9263&lt;&gt;"",Q9263&gt;=Parametros!$B$11),"PARADO/SEM GIRO","OK"))))))))))</f>
        <v>OK</v>
      </c>
      <c r="T9263" s="29" t="str">
        <f aca="false">IF(AND($S9263="PARADO/SEM GIRO",$K9263="KG",OR(Painel!$B$5="(Todos)",A9263=Painel!$B$5)*OR(Painel!$E$5="(Todos)",P9263=Painel!$E$5)),$J9263+ROW()/10000000,"")</f>
        <v/>
      </c>
      <c r="U9263" s="29" t="str">
        <f aca="false">IF(AND($S9263="VENCIDO",$K9263="KG",OR(Painel!$B$5="(Todos)",A9263=Painel!$B$5)*OR(Painel!$E$5="(Todos)",P9263=Painel!$E$5)),$J9263+ROW()/10000000,"")</f>
        <v/>
      </c>
    </row>
    <row r="9264" customFormat="false" ht="15" hidden="false" customHeight="false" outlineLevel="0" collapsed="false">
      <c r="A9264" s="29" t="s">
        <v>15795</v>
      </c>
      <c r="B9264" s="29" t="s">
        <v>15797</v>
      </c>
      <c r="C9264" s="29" t="s">
        <v>15831</v>
      </c>
      <c r="D9264" s="29" t="s">
        <v>15834</v>
      </c>
      <c r="E9264" s="29" t="n">
        <v>38</v>
      </c>
      <c r="F9264" s="29"/>
      <c r="G9264" s="29"/>
      <c r="H9264" s="30" t="n">
        <v>1667</v>
      </c>
      <c r="I9264" s="31" t="n">
        <v>46285</v>
      </c>
      <c r="J9264" s="30" t="n">
        <v>1667</v>
      </c>
      <c r="K9264" s="29" t="s">
        <v>125</v>
      </c>
      <c r="L9264" s="29" t="s">
        <v>284</v>
      </c>
      <c r="M9264" s="29"/>
      <c r="N9264" s="29" t="s">
        <v>122</v>
      </c>
      <c r="O9264" s="31" t="n">
        <v>46623</v>
      </c>
      <c r="P9264" s="29" t="s">
        <v>123</v>
      </c>
      <c r="Q9264" s="29" t="n">
        <f aca="false">IFERROR(VALUE(L9264),"")</f>
        <v>4</v>
      </c>
      <c r="R9264" s="29" t="n">
        <f aca="true">IF(O9264="","",O9264-TODAY())</f>
        <v>338</v>
      </c>
      <c r="S9264" s="29" t="str">
        <f aca="false">IF(C9264="&lt;&lt; vazio &gt;&gt;","VAZIA",IF(AND(O9264&lt;&gt;"",R9264&lt;0),"VENCIDO",IF(AND(O9264&lt;&gt;"",R9264&lt;=Parametros!$B$10),"PRÓX. VENCIMENTO",IF(F9264="Q","QUALIDADE",IF(F9264="S","BLOQUEADO",IF(F9264="R","RESTRITO/DEVOLUÇÃO",IF(OR(N9264="QUAR",N9264="QRES"),"QUARENTENA",IF(OR(B9264="DESCARTE",B9264="DEVOLUÇÃO"),"DESCARTE/DEVOLUÇÃO",IF(AND(D9264="",K9264&lt;&gt;""),"SEM LOTE",IF(AND(Q9264&lt;&gt;"",Q9264&gt;=Parametros!$B$11),"PARADO/SEM GIRO","OK"))))))))))</f>
        <v>OK</v>
      </c>
      <c r="T9264" s="29" t="str">
        <f aca="false">IF(AND($S9264="PARADO/SEM GIRO",$K9264="KG",OR(Painel!$B$5="(Todos)",A9264=Painel!$B$5)*OR(Painel!$E$5="(Todos)",P9264=Painel!$E$5)),$J9264+ROW()/10000000,"")</f>
        <v/>
      </c>
      <c r="U9264" s="29" t="str">
        <f aca="false">IF(AND($S9264="VENCIDO",$K9264="KG",OR(Painel!$B$5="(Todos)",A9264=Painel!$B$5)*OR(Painel!$E$5="(Todos)",P9264=Painel!$E$5)),$J9264+ROW()/10000000,"")</f>
        <v/>
      </c>
    </row>
    <row r="9265" customFormat="false" ht="15" hidden="false" customHeight="false" outlineLevel="0" collapsed="false">
      <c r="A9265" s="29" t="s">
        <v>15795</v>
      </c>
      <c r="B9265" s="29" t="s">
        <v>15797</v>
      </c>
      <c r="C9265" s="29" t="s">
        <v>15831</v>
      </c>
      <c r="D9265" s="29" t="s">
        <v>15835</v>
      </c>
      <c r="E9265" s="29" t="n">
        <v>38</v>
      </c>
      <c r="F9265" s="29"/>
      <c r="G9265" s="29"/>
      <c r="H9265" s="30" t="n">
        <v>9890</v>
      </c>
      <c r="I9265" s="31" t="n">
        <v>46285</v>
      </c>
      <c r="J9265" s="30" t="n">
        <v>9890</v>
      </c>
      <c r="K9265" s="29" t="s">
        <v>125</v>
      </c>
      <c r="L9265" s="29" t="s">
        <v>176</v>
      </c>
      <c r="M9265" s="29"/>
      <c r="N9265" s="29" t="s">
        <v>122</v>
      </c>
      <c r="O9265" s="31" t="n">
        <v>46644</v>
      </c>
      <c r="P9265" s="29" t="s">
        <v>123</v>
      </c>
      <c r="Q9265" s="29" t="n">
        <f aca="false">IFERROR(VALUE(L9265),"")</f>
        <v>2</v>
      </c>
      <c r="R9265" s="29" t="n">
        <f aca="true">IF(O9265="","",O9265-TODAY())</f>
        <v>359</v>
      </c>
      <c r="S9265" s="29" t="str">
        <f aca="false">IF(C9265="&lt;&lt; vazio &gt;&gt;","VAZIA",IF(AND(O9265&lt;&gt;"",R9265&lt;0),"VENCIDO",IF(AND(O9265&lt;&gt;"",R9265&lt;=Parametros!$B$10),"PRÓX. VENCIMENTO",IF(F9265="Q","QUALIDADE",IF(F9265="S","BLOQUEADO",IF(F9265="R","RESTRITO/DEVOLUÇÃO",IF(OR(N9265="QUAR",N9265="QRES"),"QUARENTENA",IF(OR(B9265="DESCARTE",B9265="DEVOLUÇÃO"),"DESCARTE/DEVOLUÇÃO",IF(AND(D9265="",K9265&lt;&gt;""),"SEM LOTE",IF(AND(Q9265&lt;&gt;"",Q9265&gt;=Parametros!$B$11),"PARADO/SEM GIRO","OK"))))))))))</f>
        <v>OK</v>
      </c>
      <c r="T9265" s="29" t="str">
        <f aca="false">IF(AND($S9265="PARADO/SEM GIRO",$K9265="KG",OR(Painel!$B$5="(Todos)",A9265=Painel!$B$5)*OR(Painel!$E$5="(Todos)",P9265=Painel!$E$5)),$J9265+ROW()/10000000,"")</f>
        <v/>
      </c>
      <c r="U9265" s="29" t="str">
        <f aca="false">IF(AND($S9265="VENCIDO",$K9265="KG",OR(Painel!$B$5="(Todos)",A9265=Painel!$B$5)*OR(Painel!$E$5="(Todos)",P9265=Painel!$E$5)),$J9265+ROW()/10000000,"")</f>
        <v/>
      </c>
    </row>
    <row r="9266" customFormat="false" ht="15" hidden="false" customHeight="false" outlineLevel="0" collapsed="false">
      <c r="A9266" s="29" t="s">
        <v>15795</v>
      </c>
      <c r="B9266" s="29" t="s">
        <v>15797</v>
      </c>
      <c r="C9266" s="29" t="s">
        <v>15836</v>
      </c>
      <c r="D9266" s="29" t="s">
        <v>15837</v>
      </c>
      <c r="E9266" s="29" t="n">
        <v>38</v>
      </c>
      <c r="F9266" s="29"/>
      <c r="G9266" s="29"/>
      <c r="H9266" s="30" t="n">
        <v>3750</v>
      </c>
      <c r="I9266" s="31" t="n">
        <v>46279</v>
      </c>
      <c r="J9266" s="30" t="n">
        <v>3750</v>
      </c>
      <c r="K9266" s="29" t="s">
        <v>125</v>
      </c>
      <c r="L9266" s="29" t="s">
        <v>350</v>
      </c>
      <c r="M9266" s="29"/>
      <c r="N9266" s="29" t="s">
        <v>122</v>
      </c>
      <c r="O9266" s="31" t="n">
        <v>46150</v>
      </c>
      <c r="P9266" s="29" t="s">
        <v>123</v>
      </c>
      <c r="Q9266" s="29" t="n">
        <f aca="false">IFERROR(VALUE(L9266),"")</f>
        <v>6</v>
      </c>
      <c r="R9266" s="29" t="n">
        <f aca="true">IF(O9266="","",O9266-TODAY())</f>
        <v>-135</v>
      </c>
      <c r="S9266" s="29" t="str">
        <f aca="false">IF(C9266="&lt;&lt; vazio &gt;&gt;","VAZIA",IF(AND(O9266&lt;&gt;"",R9266&lt;0),"VENCIDO",IF(AND(O9266&lt;&gt;"",R9266&lt;=Parametros!$B$10),"PRÓX. VENCIMENTO",IF(F9266="Q","QUALIDADE",IF(F9266="S","BLOQUEADO",IF(F9266="R","RESTRITO/DEVOLUÇÃO",IF(OR(N9266="QUAR",N9266="QRES"),"QUARENTENA",IF(OR(B9266="DESCARTE",B9266="DEVOLUÇÃO"),"DESCARTE/DEVOLUÇÃO",IF(AND(D9266="",K9266&lt;&gt;""),"SEM LOTE",IF(AND(Q9266&lt;&gt;"",Q9266&gt;=Parametros!$B$11),"PARADO/SEM GIRO","OK"))))))))))</f>
        <v>VENCIDO</v>
      </c>
      <c r="T9266" s="29" t="str">
        <f aca="false">IF(AND($S9266="PARADO/SEM GIRO",$K9266="KG",OR(Painel!$B$5="(Todos)",A9266=Painel!$B$5)*OR(Painel!$E$5="(Todos)",P9266=Painel!$E$5)),$J9266+ROW()/10000000,"")</f>
        <v/>
      </c>
      <c r="U9266" s="29" t="str">
        <f aca="false">IF(AND($S9266="VENCIDO",$K9266="KG",OR(Painel!$B$5="(Todos)",A9266=Painel!$B$5)*OR(Painel!$E$5="(Todos)",P9266=Painel!$E$5)),$J9266+ROW()/10000000,"")</f>
        <v/>
      </c>
    </row>
    <row r="9267" customFormat="false" ht="15" hidden="false" customHeight="false" outlineLevel="0" collapsed="false">
      <c r="A9267" s="29" t="s">
        <v>15795</v>
      </c>
      <c r="B9267" s="29" t="s">
        <v>15797</v>
      </c>
      <c r="C9267" s="29" t="s">
        <v>15838</v>
      </c>
      <c r="D9267" s="29"/>
      <c r="E9267" s="29" t="n">
        <v>38</v>
      </c>
      <c r="F9267" s="29"/>
      <c r="G9267" s="29"/>
      <c r="H9267" s="30" t="n">
        <v>24342</v>
      </c>
      <c r="I9267" s="31" t="n">
        <v>46279</v>
      </c>
      <c r="J9267" s="30" t="n">
        <v>24342</v>
      </c>
      <c r="K9267" s="29" t="s">
        <v>125</v>
      </c>
      <c r="L9267" s="29" t="s">
        <v>350</v>
      </c>
      <c r="M9267" s="29"/>
      <c r="N9267" s="29" t="s">
        <v>122</v>
      </c>
      <c r="O9267" s="29"/>
      <c r="P9267" s="29" t="s">
        <v>123</v>
      </c>
      <c r="Q9267" s="29" t="n">
        <f aca="false">IFERROR(VALUE(L9267),"")</f>
        <v>6</v>
      </c>
      <c r="R9267" s="29" t="str">
        <f aca="true">IF(O9267="","",O9267-TODAY())</f>
        <v/>
      </c>
      <c r="S9267" s="29" t="str">
        <f aca="false">IF(C9267="&lt;&lt; vazio &gt;&gt;","VAZIA",IF(AND(O9267&lt;&gt;"",R9267&lt;0),"VENCIDO",IF(AND(O9267&lt;&gt;"",R9267&lt;=Parametros!$B$10),"PRÓX. VENCIMENTO",IF(F9267="Q","QUALIDADE",IF(F9267="S","BLOQUEADO",IF(F9267="R","RESTRITO/DEVOLUÇÃO",IF(OR(N9267="QUAR",N9267="QRES"),"QUARENTENA",IF(OR(B9267="DESCARTE",B9267="DEVOLUÇÃO"),"DESCARTE/DEVOLUÇÃO",IF(AND(D9267="",K9267&lt;&gt;""),"SEM LOTE",IF(AND(Q9267&lt;&gt;"",Q9267&gt;=Parametros!$B$11),"PARADO/SEM GIRO","OK"))))))))))</f>
        <v>SEM LOTE</v>
      </c>
      <c r="T9267" s="29" t="str">
        <f aca="false">IF(AND($S9267="PARADO/SEM GIRO",$K9267="KG",OR(Painel!$B$5="(Todos)",A9267=Painel!$B$5)*OR(Painel!$E$5="(Todos)",P9267=Painel!$E$5)),$J9267+ROW()/10000000,"")</f>
        <v/>
      </c>
      <c r="U9267" s="29" t="str">
        <f aca="false">IF(AND($S9267="VENCIDO",$K9267="KG",OR(Painel!$B$5="(Todos)",A9267=Painel!$B$5)*OR(Painel!$E$5="(Todos)",P9267=Painel!$E$5)),$J9267+ROW()/10000000,"")</f>
        <v/>
      </c>
    </row>
    <row r="9268" customFormat="false" ht="15" hidden="false" customHeight="false" outlineLevel="0" collapsed="false">
      <c r="A9268" s="29" t="s">
        <v>15795</v>
      </c>
      <c r="B9268" s="29" t="s">
        <v>15797</v>
      </c>
      <c r="C9268" s="29" t="s">
        <v>15839</v>
      </c>
      <c r="D9268" s="29" t="s">
        <v>15840</v>
      </c>
      <c r="E9268" s="29" t="n">
        <v>38</v>
      </c>
      <c r="F9268" s="29"/>
      <c r="G9268" s="29"/>
      <c r="H9268" s="30" t="n">
        <v>1224.235</v>
      </c>
      <c r="I9268" s="31" t="n">
        <v>46281</v>
      </c>
      <c r="J9268" s="30" t="n">
        <v>1224.235</v>
      </c>
      <c r="K9268" s="29" t="s">
        <v>125</v>
      </c>
      <c r="L9268" s="29" t="s">
        <v>144</v>
      </c>
      <c r="M9268" s="29"/>
      <c r="N9268" s="29" t="s">
        <v>122</v>
      </c>
      <c r="O9268" s="31" t="n">
        <v>46585</v>
      </c>
      <c r="P9268" s="29" t="s">
        <v>123</v>
      </c>
      <c r="Q9268" s="29" t="n">
        <f aca="false">IFERROR(VALUE(L9268),"")</f>
        <v>5</v>
      </c>
      <c r="R9268" s="29" t="n">
        <f aca="true">IF(O9268="","",O9268-TODAY())</f>
        <v>300</v>
      </c>
      <c r="S9268" s="29" t="str">
        <f aca="false">IF(C9268="&lt;&lt; vazio &gt;&gt;","VAZIA",IF(AND(O9268&lt;&gt;"",R9268&lt;0),"VENCIDO",IF(AND(O9268&lt;&gt;"",R9268&lt;=Parametros!$B$10),"PRÓX. VENCIMENTO",IF(F9268="Q","QUALIDADE",IF(F9268="S","BLOQUEADO",IF(F9268="R","RESTRITO/DEVOLUÇÃO",IF(OR(N9268="QUAR",N9268="QRES"),"QUARENTENA",IF(OR(B9268="DESCARTE",B9268="DEVOLUÇÃO"),"DESCARTE/DEVOLUÇÃO",IF(AND(D9268="",K9268&lt;&gt;""),"SEM LOTE",IF(AND(Q9268&lt;&gt;"",Q9268&gt;=Parametros!$B$11),"PARADO/SEM GIRO","OK"))))))))))</f>
        <v>OK</v>
      </c>
      <c r="T9268" s="29" t="str">
        <f aca="false">IF(AND($S9268="PARADO/SEM GIRO",$K9268="KG",OR(Painel!$B$5="(Todos)",A9268=Painel!$B$5)*OR(Painel!$E$5="(Todos)",P9268=Painel!$E$5)),$J9268+ROW()/10000000,"")</f>
        <v/>
      </c>
      <c r="U9268" s="29" t="str">
        <f aca="false">IF(AND($S9268="VENCIDO",$K9268="KG",OR(Painel!$B$5="(Todos)",A9268=Painel!$B$5)*OR(Painel!$E$5="(Todos)",P9268=Painel!$E$5)),$J9268+ROW()/10000000,"")</f>
        <v/>
      </c>
    </row>
    <row r="9269" customFormat="false" ht="15" hidden="false" customHeight="false" outlineLevel="0" collapsed="false">
      <c r="A9269" s="29" t="s">
        <v>15795</v>
      </c>
      <c r="B9269" s="29" t="s">
        <v>15797</v>
      </c>
      <c r="C9269" s="29" t="s">
        <v>639</v>
      </c>
      <c r="D9269" s="29" t="s">
        <v>15841</v>
      </c>
      <c r="E9269" s="29" t="n">
        <v>38</v>
      </c>
      <c r="F9269" s="29"/>
      <c r="G9269" s="29"/>
      <c r="H9269" s="30" t="n">
        <v>12352.941</v>
      </c>
      <c r="I9269" s="31" t="n">
        <v>46283</v>
      </c>
      <c r="J9269" s="30" t="n">
        <v>12352.941</v>
      </c>
      <c r="K9269" s="29" t="s">
        <v>125</v>
      </c>
      <c r="L9269" s="29" t="s">
        <v>176</v>
      </c>
      <c r="M9269" s="29"/>
      <c r="N9269" s="29" t="s">
        <v>122</v>
      </c>
      <c r="O9269" s="31" t="n">
        <v>46437</v>
      </c>
      <c r="P9269" s="29" t="s">
        <v>123</v>
      </c>
      <c r="Q9269" s="29" t="n">
        <f aca="false">IFERROR(VALUE(L9269),"")</f>
        <v>2</v>
      </c>
      <c r="R9269" s="29" t="n">
        <f aca="true">IF(O9269="","",O9269-TODAY())</f>
        <v>152</v>
      </c>
      <c r="S9269" s="29" t="str">
        <f aca="false">IF(C9269="&lt;&lt; vazio &gt;&gt;","VAZIA",IF(AND(O9269&lt;&gt;"",R9269&lt;0),"VENCIDO",IF(AND(O9269&lt;&gt;"",R9269&lt;=Parametros!$B$10),"PRÓX. VENCIMENTO",IF(F9269="Q","QUALIDADE",IF(F9269="S","BLOQUEADO",IF(F9269="R","RESTRITO/DEVOLUÇÃO",IF(OR(N9269="QUAR",N9269="QRES"),"QUARENTENA",IF(OR(B9269="DESCARTE",B9269="DEVOLUÇÃO"),"DESCARTE/DEVOLUÇÃO",IF(AND(D9269="",K9269&lt;&gt;""),"SEM LOTE",IF(AND(Q9269&lt;&gt;"",Q9269&gt;=Parametros!$B$11),"PARADO/SEM GIRO","OK"))))))))))</f>
        <v>OK</v>
      </c>
      <c r="T9269" s="29" t="str">
        <f aca="false">IF(AND($S9269="PARADO/SEM GIRO",$K9269="KG",OR(Painel!$B$5="(Todos)",A9269=Painel!$B$5)*OR(Painel!$E$5="(Todos)",P9269=Painel!$E$5)),$J9269+ROW()/10000000,"")</f>
        <v/>
      </c>
      <c r="U9269" s="29" t="str">
        <f aca="false">IF(AND($S9269="VENCIDO",$K9269="KG",OR(Painel!$B$5="(Todos)",A9269=Painel!$B$5)*OR(Painel!$E$5="(Todos)",P9269=Painel!$E$5)),$J9269+ROW()/10000000,"")</f>
        <v/>
      </c>
    </row>
    <row r="9270" customFormat="false" ht="15" hidden="false" customHeight="false" outlineLevel="0" collapsed="false">
      <c r="A9270" s="29" t="s">
        <v>15795</v>
      </c>
      <c r="B9270" s="29" t="s">
        <v>15797</v>
      </c>
      <c r="C9270" s="29" t="s">
        <v>639</v>
      </c>
      <c r="D9270" s="29" t="s">
        <v>15842</v>
      </c>
      <c r="E9270" s="29" t="n">
        <v>38</v>
      </c>
      <c r="F9270" s="29"/>
      <c r="G9270" s="29"/>
      <c r="H9270" s="30" t="n">
        <v>11553.883</v>
      </c>
      <c r="I9270" s="31" t="n">
        <v>46284</v>
      </c>
      <c r="J9270" s="30" t="n">
        <v>11553.883</v>
      </c>
      <c r="K9270" s="29" t="s">
        <v>125</v>
      </c>
      <c r="L9270" s="29" t="s">
        <v>176</v>
      </c>
      <c r="M9270" s="29"/>
      <c r="N9270" s="29" t="s">
        <v>122</v>
      </c>
      <c r="O9270" s="31" t="n">
        <v>46450</v>
      </c>
      <c r="P9270" s="29" t="s">
        <v>123</v>
      </c>
      <c r="Q9270" s="29" t="n">
        <f aca="false">IFERROR(VALUE(L9270),"")</f>
        <v>2</v>
      </c>
      <c r="R9270" s="29" t="n">
        <f aca="true">IF(O9270="","",O9270-TODAY())</f>
        <v>165</v>
      </c>
      <c r="S9270" s="29" t="str">
        <f aca="false">IF(C9270="&lt;&lt; vazio &gt;&gt;","VAZIA",IF(AND(O9270&lt;&gt;"",R9270&lt;0),"VENCIDO",IF(AND(O9270&lt;&gt;"",R9270&lt;=Parametros!$B$10),"PRÓX. VENCIMENTO",IF(F9270="Q","QUALIDADE",IF(F9270="S","BLOQUEADO",IF(F9270="R","RESTRITO/DEVOLUÇÃO",IF(OR(N9270="QUAR",N9270="QRES"),"QUARENTENA",IF(OR(B9270="DESCARTE",B9270="DEVOLUÇÃO"),"DESCARTE/DEVOLUÇÃO",IF(AND(D9270="",K9270&lt;&gt;""),"SEM LOTE",IF(AND(Q9270&lt;&gt;"",Q9270&gt;=Parametros!$B$11),"PARADO/SEM GIRO","OK"))))))))))</f>
        <v>OK</v>
      </c>
      <c r="T9270" s="29" t="str">
        <f aca="false">IF(AND($S9270="PARADO/SEM GIRO",$K9270="KG",OR(Painel!$B$5="(Todos)",A9270=Painel!$B$5)*OR(Painel!$E$5="(Todos)",P9270=Painel!$E$5)),$J9270+ROW()/10000000,"")</f>
        <v/>
      </c>
      <c r="U9270" s="29" t="str">
        <f aca="false">IF(AND($S9270="VENCIDO",$K9270="KG",OR(Painel!$B$5="(Todos)",A9270=Painel!$B$5)*OR(Painel!$E$5="(Todos)",P9270=Painel!$E$5)),$J9270+ROW()/10000000,"")</f>
        <v/>
      </c>
    </row>
    <row r="9271" customFormat="false" ht="15" hidden="false" customHeight="false" outlineLevel="0" collapsed="false">
      <c r="A9271" s="29" t="s">
        <v>15795</v>
      </c>
      <c r="B9271" s="29" t="s">
        <v>15797</v>
      </c>
      <c r="C9271" s="29" t="s">
        <v>5440</v>
      </c>
      <c r="D9271" s="29" t="s">
        <v>15843</v>
      </c>
      <c r="E9271" s="29" t="n">
        <v>38</v>
      </c>
      <c r="F9271" s="29"/>
      <c r="G9271" s="29"/>
      <c r="H9271" s="30" t="n">
        <v>7588.235</v>
      </c>
      <c r="I9271" s="31" t="n">
        <v>46284</v>
      </c>
      <c r="J9271" s="30" t="n">
        <v>7588.235</v>
      </c>
      <c r="K9271" s="29" t="s">
        <v>125</v>
      </c>
      <c r="L9271" s="29" t="s">
        <v>388</v>
      </c>
      <c r="M9271" s="29"/>
      <c r="N9271" s="29" t="s">
        <v>122</v>
      </c>
      <c r="O9271" s="31" t="n">
        <v>46359</v>
      </c>
      <c r="P9271" s="29" t="s">
        <v>123</v>
      </c>
      <c r="Q9271" s="29" t="n">
        <f aca="false">IFERROR(VALUE(L9271),"")</f>
        <v>1</v>
      </c>
      <c r="R9271" s="29" t="n">
        <f aca="true">IF(O9271="","",O9271-TODAY())</f>
        <v>74</v>
      </c>
      <c r="S9271" s="29" t="str">
        <f aca="false">IF(C9271="&lt;&lt; vazio &gt;&gt;","VAZIA",IF(AND(O9271&lt;&gt;"",R9271&lt;0),"VENCIDO",IF(AND(O9271&lt;&gt;"",R9271&lt;=Parametros!$B$10),"PRÓX. VENCIMENTO",IF(F9271="Q","QUALIDADE",IF(F9271="S","BLOQUEADO",IF(F9271="R","RESTRITO/DEVOLUÇÃO",IF(OR(N9271="QUAR",N9271="QRES"),"QUARENTENA",IF(OR(B9271="DESCARTE",B9271="DEVOLUÇÃO"),"DESCARTE/DEVOLUÇÃO",IF(AND(D9271="",K9271&lt;&gt;""),"SEM LOTE",IF(AND(Q9271&lt;&gt;"",Q9271&gt;=Parametros!$B$11),"PARADO/SEM GIRO","OK"))))))))))</f>
        <v>OK</v>
      </c>
      <c r="T9271" s="29" t="str">
        <f aca="false">IF(AND($S9271="PARADO/SEM GIRO",$K9271="KG",OR(Painel!$B$5="(Todos)",A9271=Painel!$B$5)*OR(Painel!$E$5="(Todos)",P9271=Painel!$E$5)),$J9271+ROW()/10000000,"")</f>
        <v/>
      </c>
      <c r="U9271" s="29" t="str">
        <f aca="false">IF(AND($S9271="VENCIDO",$K9271="KG",OR(Painel!$B$5="(Todos)",A9271=Painel!$B$5)*OR(Painel!$E$5="(Todos)",P9271=Painel!$E$5)),$J9271+ROW()/10000000,"")</f>
        <v/>
      </c>
    </row>
    <row r="9272" customFormat="false" ht="15" hidden="false" customHeight="false" outlineLevel="0" collapsed="false">
      <c r="A9272" s="29" t="s">
        <v>15795</v>
      </c>
      <c r="B9272" s="29" t="s">
        <v>15797</v>
      </c>
      <c r="C9272" s="29" t="s">
        <v>15844</v>
      </c>
      <c r="D9272" s="29" t="s">
        <v>15845</v>
      </c>
      <c r="E9272" s="29" t="n">
        <v>38</v>
      </c>
      <c r="F9272" s="29"/>
      <c r="G9272" s="29"/>
      <c r="H9272" s="30" t="n">
        <v>43816.647</v>
      </c>
      <c r="I9272" s="31" t="n">
        <v>46285</v>
      </c>
      <c r="J9272" s="30" t="n">
        <v>43816.647</v>
      </c>
      <c r="K9272" s="29" t="s">
        <v>125</v>
      </c>
      <c r="L9272" s="29" t="s">
        <v>388</v>
      </c>
      <c r="M9272" s="29"/>
      <c r="N9272" s="29" t="s">
        <v>122</v>
      </c>
      <c r="O9272" s="31" t="n">
        <v>46450</v>
      </c>
      <c r="P9272" s="29" t="s">
        <v>123</v>
      </c>
      <c r="Q9272" s="29" t="n">
        <f aca="false">IFERROR(VALUE(L9272),"")</f>
        <v>1</v>
      </c>
      <c r="R9272" s="29" t="n">
        <f aca="true">IF(O9272="","",O9272-TODAY())</f>
        <v>165</v>
      </c>
      <c r="S9272" s="29" t="str">
        <f aca="false">IF(C9272="&lt;&lt; vazio &gt;&gt;","VAZIA",IF(AND(O9272&lt;&gt;"",R9272&lt;0),"VENCIDO",IF(AND(O9272&lt;&gt;"",R9272&lt;=Parametros!$B$10),"PRÓX. VENCIMENTO",IF(F9272="Q","QUALIDADE",IF(F9272="S","BLOQUEADO",IF(F9272="R","RESTRITO/DEVOLUÇÃO",IF(OR(N9272="QUAR",N9272="QRES"),"QUARENTENA",IF(OR(B9272="DESCARTE",B9272="DEVOLUÇÃO"),"DESCARTE/DEVOLUÇÃO",IF(AND(D9272="",K9272&lt;&gt;""),"SEM LOTE",IF(AND(Q9272&lt;&gt;"",Q9272&gt;=Parametros!$B$11),"PARADO/SEM GIRO","OK"))))))))))</f>
        <v>OK</v>
      </c>
      <c r="T9272" s="29" t="str">
        <f aca="false">IF(AND($S9272="PARADO/SEM GIRO",$K9272="KG",OR(Painel!$B$5="(Todos)",A9272=Painel!$B$5)*OR(Painel!$E$5="(Todos)",P9272=Painel!$E$5)),$J9272+ROW()/10000000,"")</f>
        <v/>
      </c>
      <c r="U9272" s="29" t="str">
        <f aca="false">IF(AND($S9272="VENCIDO",$K9272="KG",OR(Painel!$B$5="(Todos)",A9272=Painel!$B$5)*OR(Painel!$E$5="(Todos)",P9272=Painel!$E$5)),$J9272+ROW()/10000000,"")</f>
        <v/>
      </c>
    </row>
    <row r="9273" customFormat="false" ht="15" hidden="false" customHeight="false" outlineLevel="0" collapsed="false">
      <c r="A9273" s="29" t="s">
        <v>15795</v>
      </c>
      <c r="B9273" s="29" t="s">
        <v>15797</v>
      </c>
      <c r="C9273" s="29" t="s">
        <v>15846</v>
      </c>
      <c r="D9273" s="29" t="s">
        <v>15847</v>
      </c>
      <c r="E9273" s="29" t="n">
        <v>38</v>
      </c>
      <c r="F9273" s="29"/>
      <c r="G9273" s="29"/>
      <c r="H9273" s="30" t="n">
        <v>9309.53</v>
      </c>
      <c r="I9273" s="31" t="n">
        <v>46285</v>
      </c>
      <c r="J9273" s="30" t="n">
        <v>9309.53</v>
      </c>
      <c r="K9273" s="29" t="s">
        <v>125</v>
      </c>
      <c r="L9273" s="29" t="s">
        <v>284</v>
      </c>
      <c r="M9273" s="29"/>
      <c r="N9273" s="29" t="s">
        <v>122</v>
      </c>
      <c r="O9273" s="31" t="n">
        <v>46596</v>
      </c>
      <c r="P9273" s="29" t="s">
        <v>123</v>
      </c>
      <c r="Q9273" s="29" t="n">
        <f aca="false">IFERROR(VALUE(L9273),"")</f>
        <v>4</v>
      </c>
      <c r="R9273" s="29" t="n">
        <f aca="true">IF(O9273="","",O9273-TODAY())</f>
        <v>311</v>
      </c>
      <c r="S9273" s="29" t="str">
        <f aca="false">IF(C9273="&lt;&lt; vazio &gt;&gt;","VAZIA",IF(AND(O9273&lt;&gt;"",R9273&lt;0),"VENCIDO",IF(AND(O9273&lt;&gt;"",R9273&lt;=Parametros!$B$10),"PRÓX. VENCIMENTO",IF(F9273="Q","QUALIDADE",IF(F9273="S","BLOQUEADO",IF(F9273="R","RESTRITO/DEVOLUÇÃO",IF(OR(N9273="QUAR",N9273="QRES"),"QUARENTENA",IF(OR(B9273="DESCARTE",B9273="DEVOLUÇÃO"),"DESCARTE/DEVOLUÇÃO",IF(AND(D9273="",K9273&lt;&gt;""),"SEM LOTE",IF(AND(Q9273&lt;&gt;"",Q9273&gt;=Parametros!$B$11),"PARADO/SEM GIRO","OK"))))))))))</f>
        <v>OK</v>
      </c>
      <c r="T9273" s="29" t="str">
        <f aca="false">IF(AND($S9273="PARADO/SEM GIRO",$K9273="KG",OR(Painel!$B$5="(Todos)",A9273=Painel!$B$5)*OR(Painel!$E$5="(Todos)",P9273=Painel!$E$5)),$J9273+ROW()/10000000,"")</f>
        <v/>
      </c>
      <c r="U9273" s="29" t="str">
        <f aca="false">IF(AND($S9273="VENCIDO",$K9273="KG",OR(Painel!$B$5="(Todos)",A9273=Painel!$B$5)*OR(Painel!$E$5="(Todos)",P9273=Painel!$E$5)),$J9273+ROW()/10000000,"")</f>
        <v/>
      </c>
    </row>
    <row r="9274" customFormat="false" ht="15" hidden="false" customHeight="false" outlineLevel="0" collapsed="false">
      <c r="A9274" s="29" t="s">
        <v>15795</v>
      </c>
      <c r="B9274" s="29" t="s">
        <v>15797</v>
      </c>
      <c r="C9274" s="29" t="s">
        <v>15846</v>
      </c>
      <c r="D9274" s="29" t="s">
        <v>15848</v>
      </c>
      <c r="E9274" s="29" t="n">
        <v>38</v>
      </c>
      <c r="F9274" s="29"/>
      <c r="G9274" s="29"/>
      <c r="H9274" s="30" t="n">
        <v>35500.118</v>
      </c>
      <c r="I9274" s="31" t="n">
        <v>46284</v>
      </c>
      <c r="J9274" s="30" t="n">
        <v>35500.118</v>
      </c>
      <c r="K9274" s="29" t="s">
        <v>125</v>
      </c>
      <c r="L9274" s="29" t="s">
        <v>388</v>
      </c>
      <c r="M9274" s="29"/>
      <c r="N9274" s="29" t="s">
        <v>122</v>
      </c>
      <c r="O9274" s="31" t="n">
        <v>46632</v>
      </c>
      <c r="P9274" s="29" t="s">
        <v>123</v>
      </c>
      <c r="Q9274" s="29" t="n">
        <f aca="false">IFERROR(VALUE(L9274),"")</f>
        <v>1</v>
      </c>
      <c r="R9274" s="29" t="n">
        <f aca="true">IF(O9274="","",O9274-TODAY())</f>
        <v>347</v>
      </c>
      <c r="S9274" s="29" t="str">
        <f aca="false">IF(C9274="&lt;&lt; vazio &gt;&gt;","VAZIA",IF(AND(O9274&lt;&gt;"",R9274&lt;0),"VENCIDO",IF(AND(O9274&lt;&gt;"",R9274&lt;=Parametros!$B$10),"PRÓX. VENCIMENTO",IF(F9274="Q","QUALIDADE",IF(F9274="S","BLOQUEADO",IF(F9274="R","RESTRITO/DEVOLUÇÃO",IF(OR(N9274="QUAR",N9274="QRES"),"QUARENTENA",IF(OR(B9274="DESCARTE",B9274="DEVOLUÇÃO"),"DESCARTE/DEVOLUÇÃO",IF(AND(D9274="",K9274&lt;&gt;""),"SEM LOTE",IF(AND(Q9274&lt;&gt;"",Q9274&gt;=Parametros!$B$11),"PARADO/SEM GIRO","OK"))))))))))</f>
        <v>OK</v>
      </c>
      <c r="T9274" s="29" t="str">
        <f aca="false">IF(AND($S9274="PARADO/SEM GIRO",$K9274="KG",OR(Painel!$B$5="(Todos)",A9274=Painel!$B$5)*OR(Painel!$E$5="(Todos)",P9274=Painel!$E$5)),$J9274+ROW()/10000000,"")</f>
        <v/>
      </c>
      <c r="U9274" s="29" t="str">
        <f aca="false">IF(AND($S9274="VENCIDO",$K9274="KG",OR(Painel!$B$5="(Todos)",A9274=Painel!$B$5)*OR(Painel!$E$5="(Todos)",P9274=Painel!$E$5)),$J9274+ROW()/10000000,"")</f>
        <v/>
      </c>
    </row>
    <row r="9275" customFormat="false" ht="15" hidden="false" customHeight="false" outlineLevel="0" collapsed="false">
      <c r="A9275" s="29" t="s">
        <v>15795</v>
      </c>
      <c r="B9275" s="29" t="s">
        <v>15797</v>
      </c>
      <c r="C9275" s="29" t="s">
        <v>15849</v>
      </c>
      <c r="D9275" s="29" t="s">
        <v>15850</v>
      </c>
      <c r="E9275" s="29" t="n">
        <v>38</v>
      </c>
      <c r="F9275" s="29"/>
      <c r="G9275" s="29"/>
      <c r="H9275" s="30" t="n">
        <v>10764.706</v>
      </c>
      <c r="I9275" s="31" t="n">
        <v>46284</v>
      </c>
      <c r="J9275" s="30" t="n">
        <v>10764.706</v>
      </c>
      <c r="K9275" s="29" t="s">
        <v>125</v>
      </c>
      <c r="L9275" s="29" t="s">
        <v>388</v>
      </c>
      <c r="M9275" s="29"/>
      <c r="N9275" s="29" t="s">
        <v>122</v>
      </c>
      <c r="O9275" s="31" t="n">
        <v>46444</v>
      </c>
      <c r="P9275" s="29" t="s">
        <v>123</v>
      </c>
      <c r="Q9275" s="29" t="n">
        <f aca="false">IFERROR(VALUE(L9275),"")</f>
        <v>1</v>
      </c>
      <c r="R9275" s="29" t="n">
        <f aca="true">IF(O9275="","",O9275-TODAY())</f>
        <v>159</v>
      </c>
      <c r="S9275" s="29" t="str">
        <f aca="false">IF(C9275="&lt;&lt; vazio &gt;&gt;","VAZIA",IF(AND(O9275&lt;&gt;"",R9275&lt;0),"VENCIDO",IF(AND(O9275&lt;&gt;"",R9275&lt;=Parametros!$B$10),"PRÓX. VENCIMENTO",IF(F9275="Q","QUALIDADE",IF(F9275="S","BLOQUEADO",IF(F9275="R","RESTRITO/DEVOLUÇÃO",IF(OR(N9275="QUAR",N9275="QRES"),"QUARENTENA",IF(OR(B9275="DESCARTE",B9275="DEVOLUÇÃO"),"DESCARTE/DEVOLUÇÃO",IF(AND(D9275="",K9275&lt;&gt;""),"SEM LOTE",IF(AND(Q9275&lt;&gt;"",Q9275&gt;=Parametros!$B$11),"PARADO/SEM GIRO","OK"))))))))))</f>
        <v>OK</v>
      </c>
      <c r="T9275" s="29" t="str">
        <f aca="false">IF(AND($S9275="PARADO/SEM GIRO",$K9275="KG",OR(Painel!$B$5="(Todos)",A9275=Painel!$B$5)*OR(Painel!$E$5="(Todos)",P9275=Painel!$E$5)),$J9275+ROW()/10000000,"")</f>
        <v/>
      </c>
      <c r="U9275" s="29" t="str">
        <f aca="false">IF(AND($S9275="VENCIDO",$K9275="KG",OR(Painel!$B$5="(Todos)",A9275=Painel!$B$5)*OR(Painel!$E$5="(Todos)",P9275=Painel!$E$5)),$J9275+ROW()/10000000,"")</f>
        <v/>
      </c>
    </row>
    <row r="9276" customFormat="false" ht="15" hidden="false" customHeight="false" outlineLevel="0" collapsed="false">
      <c r="A9276" s="29" t="s">
        <v>15795</v>
      </c>
      <c r="B9276" s="29" t="s">
        <v>15797</v>
      </c>
      <c r="C9276" s="29" t="s">
        <v>15849</v>
      </c>
      <c r="D9276" s="29" t="s">
        <v>15851</v>
      </c>
      <c r="E9276" s="29" t="n">
        <v>38</v>
      </c>
      <c r="F9276" s="29"/>
      <c r="G9276" s="29"/>
      <c r="H9276" s="30" t="n">
        <v>9386.117</v>
      </c>
      <c r="I9276" s="31" t="n">
        <v>46285</v>
      </c>
      <c r="J9276" s="30" t="n">
        <v>9386.117</v>
      </c>
      <c r="K9276" s="29" t="s">
        <v>125</v>
      </c>
      <c r="L9276" s="29" t="s">
        <v>388</v>
      </c>
      <c r="M9276" s="29"/>
      <c r="N9276" s="29" t="s">
        <v>122</v>
      </c>
      <c r="O9276" s="31" t="n">
        <v>46528</v>
      </c>
      <c r="P9276" s="29" t="s">
        <v>123</v>
      </c>
      <c r="Q9276" s="29" t="n">
        <f aca="false">IFERROR(VALUE(L9276),"")</f>
        <v>1</v>
      </c>
      <c r="R9276" s="29" t="n">
        <f aca="true">IF(O9276="","",O9276-TODAY())</f>
        <v>243</v>
      </c>
      <c r="S9276" s="29" t="str">
        <f aca="false">IF(C9276="&lt;&lt; vazio &gt;&gt;","VAZIA",IF(AND(O9276&lt;&gt;"",R9276&lt;0),"VENCIDO",IF(AND(O9276&lt;&gt;"",R9276&lt;=Parametros!$B$10),"PRÓX. VENCIMENTO",IF(F9276="Q","QUALIDADE",IF(F9276="S","BLOQUEADO",IF(F9276="R","RESTRITO/DEVOLUÇÃO",IF(OR(N9276="QUAR",N9276="QRES"),"QUARENTENA",IF(OR(B9276="DESCARTE",B9276="DEVOLUÇÃO"),"DESCARTE/DEVOLUÇÃO",IF(AND(D9276="",K9276&lt;&gt;""),"SEM LOTE",IF(AND(Q9276&lt;&gt;"",Q9276&gt;=Parametros!$B$11),"PARADO/SEM GIRO","OK"))))))))))</f>
        <v>OK</v>
      </c>
      <c r="T9276" s="29" t="str">
        <f aca="false">IF(AND($S9276="PARADO/SEM GIRO",$K9276="KG",OR(Painel!$B$5="(Todos)",A9276=Painel!$B$5)*OR(Painel!$E$5="(Todos)",P9276=Painel!$E$5)),$J9276+ROW()/10000000,"")</f>
        <v/>
      </c>
      <c r="U9276" s="29" t="str">
        <f aca="false">IF(AND($S9276="VENCIDO",$K9276="KG",OR(Painel!$B$5="(Todos)",A9276=Painel!$B$5)*OR(Painel!$E$5="(Todos)",P9276=Painel!$E$5)),$J9276+ROW()/10000000,"")</f>
        <v/>
      </c>
    </row>
    <row r="9277" customFormat="false" ht="15" hidden="false" customHeight="false" outlineLevel="0" collapsed="false">
      <c r="A9277" s="29" t="s">
        <v>54</v>
      </c>
      <c r="B9277" s="29" t="s">
        <v>15852</v>
      </c>
      <c r="C9277" s="29" t="s">
        <v>115</v>
      </c>
      <c r="D9277" s="29"/>
      <c r="E9277" s="29" t="n">
        <v>0</v>
      </c>
      <c r="F9277" s="29"/>
      <c r="G9277" s="29"/>
      <c r="H9277" s="30" t="n">
        <v>0</v>
      </c>
      <c r="I9277" s="29"/>
      <c r="J9277" s="30" t="n">
        <v>0</v>
      </c>
      <c r="K9277" s="29"/>
      <c r="L9277" s="29" t="s">
        <v>116</v>
      </c>
      <c r="M9277" s="29"/>
      <c r="N9277" s="29"/>
      <c r="O9277" s="29"/>
      <c r="P9277" s="29"/>
      <c r="Q9277" s="29" t="n">
        <f aca="false">IFERROR(VALUE(L9277),"")</f>
        <v>0</v>
      </c>
      <c r="R9277" s="29" t="str">
        <f aca="true">IF(O9277="","",O9277-TODAY())</f>
        <v/>
      </c>
      <c r="S9277" s="29" t="str">
        <f aca="false">IF(C9277="&lt;&lt; vazio &gt;&gt;","VAZIA",IF(AND(O9277&lt;&gt;"",R9277&lt;0),"VENCIDO",IF(AND(O9277&lt;&gt;"",R9277&lt;=Parametros!$B$10),"PRÓX. VENCIMENTO",IF(F9277="Q","QUALIDADE",IF(F9277="S","BLOQUEADO",IF(F9277="R","RESTRITO/DEVOLUÇÃO",IF(OR(N9277="QUAR",N9277="QRES"),"QUARENTENA",IF(OR(B9277="DESCARTE",B9277="DEVOLUÇÃO"),"DESCARTE/DEVOLUÇÃO",IF(AND(D9277="",K9277&lt;&gt;""),"SEM LOTE",IF(AND(Q9277&lt;&gt;"",Q9277&gt;=Parametros!$B$11),"PARADO/SEM GIRO","OK"))))))))))</f>
        <v>VAZIA</v>
      </c>
      <c r="T9277" s="29" t="str">
        <f aca="false">IF(AND($S9277="PARADO/SEM GIRO",$K9277="KG",OR(Painel!$B$5="(Todos)",A9277=Painel!$B$5)*OR(Painel!$E$5="(Todos)",P9277=Painel!$E$5)),$J9277+ROW()/10000000,"")</f>
        <v/>
      </c>
      <c r="U9277" s="29" t="str">
        <f aca="false">IF(AND($S9277="VENCIDO",$K9277="KG",OR(Painel!$B$5="(Todos)",A9277=Painel!$B$5)*OR(Painel!$E$5="(Todos)",P9277=Painel!$E$5)),$J9277+ROW()/10000000,"")</f>
        <v/>
      </c>
    </row>
    <row r="9278" customFormat="false" ht="15" hidden="false" customHeight="false" outlineLevel="0" collapsed="false">
      <c r="A9278" s="29" t="s">
        <v>54</v>
      </c>
      <c r="B9278" s="29" t="s">
        <v>15853</v>
      </c>
      <c r="C9278" s="29" t="s">
        <v>115</v>
      </c>
      <c r="D9278" s="29"/>
      <c r="E9278" s="29" t="n">
        <v>0</v>
      </c>
      <c r="F9278" s="29"/>
      <c r="G9278" s="29"/>
      <c r="H9278" s="30" t="n">
        <v>0</v>
      </c>
      <c r="I9278" s="29"/>
      <c r="J9278" s="30" t="n">
        <v>0</v>
      </c>
      <c r="K9278" s="29"/>
      <c r="L9278" s="29" t="s">
        <v>116</v>
      </c>
      <c r="M9278" s="29"/>
      <c r="N9278" s="29"/>
      <c r="O9278" s="29"/>
      <c r="P9278" s="29"/>
      <c r="Q9278" s="29" t="n">
        <f aca="false">IFERROR(VALUE(L9278),"")</f>
        <v>0</v>
      </c>
      <c r="R9278" s="29" t="str">
        <f aca="true">IF(O9278="","",O9278-TODAY())</f>
        <v/>
      </c>
      <c r="S9278" s="29" t="str">
        <f aca="false">IF(C9278="&lt;&lt; vazio &gt;&gt;","VAZIA",IF(AND(O9278&lt;&gt;"",R9278&lt;0),"VENCIDO",IF(AND(O9278&lt;&gt;"",R9278&lt;=Parametros!$B$10),"PRÓX. VENCIMENTO",IF(F9278="Q","QUALIDADE",IF(F9278="S","BLOQUEADO",IF(F9278="R","RESTRITO/DEVOLUÇÃO",IF(OR(N9278="QUAR",N9278="QRES"),"QUARENTENA",IF(OR(B9278="DESCARTE",B9278="DEVOLUÇÃO"),"DESCARTE/DEVOLUÇÃO",IF(AND(D9278="",K9278&lt;&gt;""),"SEM LOTE",IF(AND(Q9278&lt;&gt;"",Q9278&gt;=Parametros!$B$11),"PARADO/SEM GIRO","OK"))))))))))</f>
        <v>VAZIA</v>
      </c>
      <c r="T9278" s="29" t="str">
        <f aca="false">IF(AND($S9278="PARADO/SEM GIRO",$K9278="KG",OR(Painel!$B$5="(Todos)",A9278=Painel!$B$5)*OR(Painel!$E$5="(Todos)",P9278=Painel!$E$5)),$J9278+ROW()/10000000,"")</f>
        <v/>
      </c>
      <c r="U9278" s="29" t="str">
        <f aca="false">IF(AND($S9278="VENCIDO",$K9278="KG",OR(Painel!$B$5="(Todos)",A9278=Painel!$B$5)*OR(Painel!$E$5="(Todos)",P9278=Painel!$E$5)),$J9278+ROW()/10000000,"")</f>
        <v/>
      </c>
    </row>
    <row r="9279" customFormat="false" ht="15" hidden="false" customHeight="false" outlineLevel="0" collapsed="false">
      <c r="A9279" s="29" t="s">
        <v>54</v>
      </c>
      <c r="B9279" s="29" t="s">
        <v>15854</v>
      </c>
      <c r="C9279" s="29" t="s">
        <v>4608</v>
      </c>
      <c r="D9279" s="29" t="s">
        <v>15855</v>
      </c>
      <c r="E9279" s="29" t="n">
        <v>46</v>
      </c>
      <c r="F9279" s="29"/>
      <c r="G9279" s="29"/>
      <c r="H9279" s="30" t="n">
        <v>2994.683</v>
      </c>
      <c r="I9279" s="31" t="n">
        <v>46283</v>
      </c>
      <c r="J9279" s="30" t="n">
        <v>2994.683</v>
      </c>
      <c r="K9279" s="29" t="s">
        <v>120</v>
      </c>
      <c r="L9279" s="29" t="s">
        <v>176</v>
      </c>
      <c r="M9279" s="29"/>
      <c r="N9279" s="29" t="s">
        <v>122</v>
      </c>
      <c r="O9279" s="31" t="n">
        <v>46927</v>
      </c>
      <c r="P9279" s="29" t="s">
        <v>123</v>
      </c>
      <c r="Q9279" s="29" t="n">
        <f aca="false">IFERROR(VALUE(L9279),"")</f>
        <v>2</v>
      </c>
      <c r="R9279" s="29" t="n">
        <f aca="true">IF(O9279="","",O9279-TODAY())</f>
        <v>642</v>
      </c>
      <c r="S9279" s="29" t="str">
        <f aca="false">IF(C9279="&lt;&lt; vazio &gt;&gt;","VAZIA",IF(AND(O9279&lt;&gt;"",R9279&lt;0),"VENCIDO",IF(AND(O9279&lt;&gt;"",R9279&lt;=Parametros!$B$10),"PRÓX. VENCIMENTO",IF(F9279="Q","QUALIDADE",IF(F9279="S","BLOQUEADO",IF(F9279="R","RESTRITO/DEVOLUÇÃO",IF(OR(N9279="QUAR",N9279="QRES"),"QUARENTENA",IF(OR(B9279="DESCARTE",B9279="DEVOLUÇÃO"),"DESCARTE/DEVOLUÇÃO",IF(AND(D9279="",K9279&lt;&gt;""),"SEM LOTE",IF(AND(Q9279&lt;&gt;"",Q9279&gt;=Parametros!$B$11),"PARADO/SEM GIRO","OK"))))))))))</f>
        <v>OK</v>
      </c>
      <c r="T9279" s="29" t="str">
        <f aca="false">IF(AND($S9279="PARADO/SEM GIRO",$K9279="KG",OR(Painel!$B$5="(Todos)",A9279=Painel!$B$5)*OR(Painel!$E$5="(Todos)",P9279=Painel!$E$5)),$J9279+ROW()/10000000,"")</f>
        <v/>
      </c>
      <c r="U9279" s="29" t="str">
        <f aca="false">IF(AND($S9279="VENCIDO",$K9279="KG",OR(Painel!$B$5="(Todos)",A9279=Painel!$B$5)*OR(Painel!$E$5="(Todos)",P9279=Painel!$E$5)),$J9279+ROW()/10000000,"")</f>
        <v/>
      </c>
    </row>
    <row r="9280" customFormat="false" ht="15" hidden="false" customHeight="false" outlineLevel="0" collapsed="false">
      <c r="A9280" s="29" t="s">
        <v>54</v>
      </c>
      <c r="B9280" s="29" t="s">
        <v>15854</v>
      </c>
      <c r="C9280" s="29" t="s">
        <v>4608</v>
      </c>
      <c r="D9280" s="29" t="s">
        <v>15856</v>
      </c>
      <c r="E9280" s="29" t="n">
        <v>46</v>
      </c>
      <c r="F9280" s="29"/>
      <c r="G9280" s="29"/>
      <c r="H9280" s="30" t="n">
        <v>768.817</v>
      </c>
      <c r="I9280" s="31" t="n">
        <v>46283</v>
      </c>
      <c r="J9280" s="30" t="n">
        <v>768.817</v>
      </c>
      <c r="K9280" s="29" t="s">
        <v>120</v>
      </c>
      <c r="L9280" s="29" t="s">
        <v>176</v>
      </c>
      <c r="M9280" s="29"/>
      <c r="N9280" s="29" t="s">
        <v>122</v>
      </c>
      <c r="O9280" s="31" t="n">
        <v>47005</v>
      </c>
      <c r="P9280" s="29" t="s">
        <v>123</v>
      </c>
      <c r="Q9280" s="29" t="n">
        <f aca="false">IFERROR(VALUE(L9280),"")</f>
        <v>2</v>
      </c>
      <c r="R9280" s="29" t="n">
        <f aca="true">IF(O9280="","",O9280-TODAY())</f>
        <v>720</v>
      </c>
      <c r="S9280" s="29" t="str">
        <f aca="false">IF(C9280="&lt;&lt; vazio &gt;&gt;","VAZIA",IF(AND(O9280&lt;&gt;"",R9280&lt;0),"VENCIDO",IF(AND(O9280&lt;&gt;"",R9280&lt;=Parametros!$B$10),"PRÓX. VENCIMENTO",IF(F9280="Q","QUALIDADE",IF(F9280="S","BLOQUEADO",IF(F9280="R","RESTRITO/DEVOLUÇÃO",IF(OR(N9280="QUAR",N9280="QRES"),"QUARENTENA",IF(OR(B9280="DESCARTE",B9280="DEVOLUÇÃO"),"DESCARTE/DEVOLUÇÃO",IF(AND(D9280="",K9280&lt;&gt;""),"SEM LOTE",IF(AND(Q9280&lt;&gt;"",Q9280&gt;=Parametros!$B$11),"PARADO/SEM GIRO","OK"))))))))))</f>
        <v>OK</v>
      </c>
      <c r="T9280" s="29" t="str">
        <f aca="false">IF(AND($S9280="PARADO/SEM GIRO",$K9280="KG",OR(Painel!$B$5="(Todos)",A9280=Painel!$B$5)*OR(Painel!$E$5="(Todos)",P9280=Painel!$E$5)),$J9280+ROW()/10000000,"")</f>
        <v/>
      </c>
      <c r="U9280" s="29" t="str">
        <f aca="false">IF(AND($S9280="VENCIDO",$K9280="KG",OR(Painel!$B$5="(Todos)",A9280=Painel!$B$5)*OR(Painel!$E$5="(Todos)",P9280=Painel!$E$5)),$J9280+ROW()/10000000,"")</f>
        <v/>
      </c>
    </row>
    <row r="9281" customFormat="false" ht="15" hidden="false" customHeight="false" outlineLevel="0" collapsed="false">
      <c r="A9281" s="29" t="s">
        <v>54</v>
      </c>
      <c r="B9281" s="29" t="s">
        <v>15854</v>
      </c>
      <c r="C9281" s="29" t="s">
        <v>4608</v>
      </c>
      <c r="D9281" s="29" t="s">
        <v>15857</v>
      </c>
      <c r="E9281" s="29" t="n">
        <v>46</v>
      </c>
      <c r="F9281" s="29"/>
      <c r="G9281" s="29"/>
      <c r="H9281" s="30" t="n">
        <v>7200</v>
      </c>
      <c r="I9281" s="31" t="n">
        <v>46285</v>
      </c>
      <c r="J9281" s="30" t="n">
        <v>7200</v>
      </c>
      <c r="K9281" s="29" t="s">
        <v>120</v>
      </c>
      <c r="L9281" s="29" t="s">
        <v>176</v>
      </c>
      <c r="M9281" s="29"/>
      <c r="N9281" s="29" t="s">
        <v>122</v>
      </c>
      <c r="O9281" s="31" t="n">
        <v>47005</v>
      </c>
      <c r="P9281" s="29" t="s">
        <v>123</v>
      </c>
      <c r="Q9281" s="29" t="n">
        <f aca="false">IFERROR(VALUE(L9281),"")</f>
        <v>2</v>
      </c>
      <c r="R9281" s="29" t="n">
        <f aca="true">IF(O9281="","",O9281-TODAY())</f>
        <v>720</v>
      </c>
      <c r="S9281" s="29" t="str">
        <f aca="false">IF(C9281="&lt;&lt; vazio &gt;&gt;","VAZIA",IF(AND(O9281&lt;&gt;"",R9281&lt;0),"VENCIDO",IF(AND(O9281&lt;&gt;"",R9281&lt;=Parametros!$B$10),"PRÓX. VENCIMENTO",IF(F9281="Q","QUALIDADE",IF(F9281="S","BLOQUEADO",IF(F9281="R","RESTRITO/DEVOLUÇÃO",IF(OR(N9281="QUAR",N9281="QRES"),"QUARENTENA",IF(OR(B9281="DESCARTE",B9281="DEVOLUÇÃO"),"DESCARTE/DEVOLUÇÃO",IF(AND(D9281="",K9281&lt;&gt;""),"SEM LOTE",IF(AND(Q9281&lt;&gt;"",Q9281&gt;=Parametros!$B$11),"PARADO/SEM GIRO","OK"))))))))))</f>
        <v>OK</v>
      </c>
      <c r="T9281" s="29" t="str">
        <f aca="false">IF(AND($S9281="PARADO/SEM GIRO",$K9281="KG",OR(Painel!$B$5="(Todos)",A9281=Painel!$B$5)*OR(Painel!$E$5="(Todos)",P9281=Painel!$E$5)),$J9281+ROW()/10000000,"")</f>
        <v/>
      </c>
      <c r="U9281" s="29" t="str">
        <f aca="false">IF(AND($S9281="VENCIDO",$K9281="KG",OR(Painel!$B$5="(Todos)",A9281=Painel!$B$5)*OR(Painel!$E$5="(Todos)",P9281=Painel!$E$5)),$J9281+ROW()/10000000,"")</f>
        <v/>
      </c>
    </row>
    <row r="9282" customFormat="false" ht="15" hidden="false" customHeight="false" outlineLevel="0" collapsed="false">
      <c r="A9282" s="29" t="s">
        <v>54</v>
      </c>
      <c r="B9282" s="29" t="s">
        <v>15854</v>
      </c>
      <c r="C9282" s="29" t="s">
        <v>4608</v>
      </c>
      <c r="D9282" s="29" t="s">
        <v>15858</v>
      </c>
      <c r="E9282" s="29" t="n">
        <v>46</v>
      </c>
      <c r="F9282" s="29"/>
      <c r="G9282" s="29"/>
      <c r="H9282" s="30" t="n">
        <v>6000</v>
      </c>
      <c r="I9282" s="31" t="n">
        <v>46285</v>
      </c>
      <c r="J9282" s="30" t="n">
        <v>6000</v>
      </c>
      <c r="K9282" s="29" t="s">
        <v>120</v>
      </c>
      <c r="L9282" s="29" t="s">
        <v>116</v>
      </c>
      <c r="M9282" s="29"/>
      <c r="N9282" s="29" t="s">
        <v>122</v>
      </c>
      <c r="O9282" s="31" t="n">
        <v>47005</v>
      </c>
      <c r="P9282" s="29" t="s">
        <v>123</v>
      </c>
      <c r="Q9282" s="29" t="n">
        <f aca="false">IFERROR(VALUE(L9282),"")</f>
        <v>0</v>
      </c>
      <c r="R9282" s="29" t="n">
        <f aca="true">IF(O9282="","",O9282-TODAY())</f>
        <v>720</v>
      </c>
      <c r="S9282" s="29" t="str">
        <f aca="false">IF(C9282="&lt;&lt; vazio &gt;&gt;","VAZIA",IF(AND(O9282&lt;&gt;"",R9282&lt;0),"VENCIDO",IF(AND(O9282&lt;&gt;"",R9282&lt;=Parametros!$B$10),"PRÓX. VENCIMENTO",IF(F9282="Q","QUALIDADE",IF(F9282="S","BLOQUEADO",IF(F9282="R","RESTRITO/DEVOLUÇÃO",IF(OR(N9282="QUAR",N9282="QRES"),"QUARENTENA",IF(OR(B9282="DESCARTE",B9282="DEVOLUÇÃO"),"DESCARTE/DEVOLUÇÃO",IF(AND(D9282="",K9282&lt;&gt;""),"SEM LOTE",IF(AND(Q9282&lt;&gt;"",Q9282&gt;=Parametros!$B$11),"PARADO/SEM GIRO","OK"))))))))))</f>
        <v>OK</v>
      </c>
      <c r="T9282" s="29" t="str">
        <f aca="false">IF(AND($S9282="PARADO/SEM GIRO",$K9282="KG",OR(Painel!$B$5="(Todos)",A9282=Painel!$B$5)*OR(Painel!$E$5="(Todos)",P9282=Painel!$E$5)),$J9282+ROW()/10000000,"")</f>
        <v/>
      </c>
      <c r="U9282" s="29" t="str">
        <f aca="false">IF(AND($S9282="VENCIDO",$K9282="KG",OR(Painel!$B$5="(Todos)",A9282=Painel!$B$5)*OR(Painel!$E$5="(Todos)",P9282=Painel!$E$5)),$J9282+ROW()/10000000,"")</f>
        <v/>
      </c>
    </row>
    <row r="9283" customFormat="false" ht="15" hidden="false" customHeight="false" outlineLevel="0" collapsed="false">
      <c r="A9283" s="29" t="s">
        <v>54</v>
      </c>
      <c r="B9283" s="29" t="s">
        <v>15854</v>
      </c>
      <c r="C9283" s="29" t="s">
        <v>4608</v>
      </c>
      <c r="D9283" s="29" t="s">
        <v>15859</v>
      </c>
      <c r="E9283" s="29" t="n">
        <v>46</v>
      </c>
      <c r="F9283" s="29"/>
      <c r="G9283" s="29"/>
      <c r="H9283" s="30" t="n">
        <v>-1260</v>
      </c>
      <c r="I9283" s="31" t="n">
        <v>46284</v>
      </c>
      <c r="J9283" s="30" t="n">
        <v>-1260</v>
      </c>
      <c r="K9283" s="29" t="s">
        <v>120</v>
      </c>
      <c r="L9283" s="29" t="s">
        <v>116</v>
      </c>
      <c r="M9283" s="29"/>
      <c r="N9283" s="29" t="s">
        <v>122</v>
      </c>
      <c r="O9283" s="31" t="n">
        <v>47010</v>
      </c>
      <c r="P9283" s="29" t="s">
        <v>123</v>
      </c>
      <c r="Q9283" s="29" t="n">
        <f aca="false">IFERROR(VALUE(L9283),"")</f>
        <v>0</v>
      </c>
      <c r="R9283" s="29" t="n">
        <f aca="true">IF(O9283="","",O9283-TODAY())</f>
        <v>725</v>
      </c>
      <c r="S9283" s="29" t="str">
        <f aca="false">IF(C9283="&lt;&lt; vazio &gt;&gt;","VAZIA",IF(AND(O9283&lt;&gt;"",R9283&lt;0),"VENCIDO",IF(AND(O9283&lt;&gt;"",R9283&lt;=Parametros!$B$10),"PRÓX. VENCIMENTO",IF(F9283="Q","QUALIDADE",IF(F9283="S","BLOQUEADO",IF(F9283="R","RESTRITO/DEVOLUÇÃO",IF(OR(N9283="QUAR",N9283="QRES"),"QUARENTENA",IF(OR(B9283="DESCARTE",B9283="DEVOLUÇÃO"),"DESCARTE/DEVOLUÇÃO",IF(AND(D9283="",K9283&lt;&gt;""),"SEM LOTE",IF(AND(Q9283&lt;&gt;"",Q9283&gt;=Parametros!$B$11),"PARADO/SEM GIRO","OK"))))))))))</f>
        <v>OK</v>
      </c>
      <c r="T9283" s="29" t="str">
        <f aca="false">IF(AND($S9283="PARADO/SEM GIRO",$K9283="KG",OR(Painel!$B$5="(Todos)",A9283=Painel!$B$5)*OR(Painel!$E$5="(Todos)",P9283=Painel!$E$5)),$J9283+ROW()/10000000,"")</f>
        <v/>
      </c>
      <c r="U9283" s="29" t="str">
        <f aca="false">IF(AND($S9283="VENCIDO",$K9283="KG",OR(Painel!$B$5="(Todos)",A9283=Painel!$B$5)*OR(Painel!$E$5="(Todos)",P9283=Painel!$E$5)),$J9283+ROW()/10000000,"")</f>
        <v/>
      </c>
    </row>
    <row r="9284" customFormat="false" ht="15" hidden="false" customHeight="false" outlineLevel="0" collapsed="false">
      <c r="A9284" s="29" t="s">
        <v>54</v>
      </c>
      <c r="B9284" s="29" t="s">
        <v>15854</v>
      </c>
      <c r="C9284" s="29" t="s">
        <v>4608</v>
      </c>
      <c r="D9284" s="29" t="s">
        <v>15860</v>
      </c>
      <c r="E9284" s="29" t="n">
        <v>46</v>
      </c>
      <c r="F9284" s="29"/>
      <c r="G9284" s="29"/>
      <c r="H9284" s="30" t="n">
        <v>10800</v>
      </c>
      <c r="I9284" s="31" t="n">
        <v>46285</v>
      </c>
      <c r="J9284" s="30" t="n">
        <v>10800</v>
      </c>
      <c r="K9284" s="29" t="s">
        <v>120</v>
      </c>
      <c r="L9284" s="29" t="s">
        <v>176</v>
      </c>
      <c r="M9284" s="29"/>
      <c r="N9284" s="29" t="s">
        <v>122</v>
      </c>
      <c r="O9284" s="31" t="n">
        <v>46926</v>
      </c>
      <c r="P9284" s="29" t="s">
        <v>123</v>
      </c>
      <c r="Q9284" s="29" t="n">
        <f aca="false">IFERROR(VALUE(L9284),"")</f>
        <v>2</v>
      </c>
      <c r="R9284" s="29" t="n">
        <f aca="true">IF(O9284="","",O9284-TODAY())</f>
        <v>641</v>
      </c>
      <c r="S9284" s="29" t="str">
        <f aca="false">IF(C9284="&lt;&lt; vazio &gt;&gt;","VAZIA",IF(AND(O9284&lt;&gt;"",R9284&lt;0),"VENCIDO",IF(AND(O9284&lt;&gt;"",R9284&lt;=Parametros!$B$10),"PRÓX. VENCIMENTO",IF(F9284="Q","QUALIDADE",IF(F9284="S","BLOQUEADO",IF(F9284="R","RESTRITO/DEVOLUÇÃO",IF(OR(N9284="QUAR",N9284="QRES"),"QUARENTENA",IF(OR(B9284="DESCARTE",B9284="DEVOLUÇÃO"),"DESCARTE/DEVOLUÇÃO",IF(AND(D9284="",K9284&lt;&gt;""),"SEM LOTE",IF(AND(Q9284&lt;&gt;"",Q9284&gt;=Parametros!$B$11),"PARADO/SEM GIRO","OK"))))))))))</f>
        <v>OK</v>
      </c>
      <c r="T9284" s="29" t="str">
        <f aca="false">IF(AND($S9284="PARADO/SEM GIRO",$K9284="KG",OR(Painel!$B$5="(Todos)",A9284=Painel!$B$5)*OR(Painel!$E$5="(Todos)",P9284=Painel!$E$5)),$J9284+ROW()/10000000,"")</f>
        <v/>
      </c>
      <c r="U9284" s="29" t="str">
        <f aca="false">IF(AND($S9284="VENCIDO",$K9284="KG",OR(Painel!$B$5="(Todos)",A9284=Painel!$B$5)*OR(Painel!$E$5="(Todos)",P9284=Painel!$E$5)),$J9284+ROW()/10000000,"")</f>
        <v/>
      </c>
    </row>
    <row r="9285" customFormat="false" ht="15" hidden="false" customHeight="false" outlineLevel="0" collapsed="false">
      <c r="A9285" s="29" t="s">
        <v>54</v>
      </c>
      <c r="B9285" s="29" t="s">
        <v>15854</v>
      </c>
      <c r="C9285" s="29" t="s">
        <v>4608</v>
      </c>
      <c r="D9285" s="29" t="s">
        <v>15861</v>
      </c>
      <c r="E9285" s="29" t="n">
        <v>46</v>
      </c>
      <c r="F9285" s="29"/>
      <c r="G9285" s="29"/>
      <c r="H9285" s="30" t="n">
        <v>1200</v>
      </c>
      <c r="I9285" s="31" t="n">
        <v>46283</v>
      </c>
      <c r="J9285" s="30" t="n">
        <v>1200</v>
      </c>
      <c r="K9285" s="29" t="s">
        <v>120</v>
      </c>
      <c r="L9285" s="29" t="s">
        <v>176</v>
      </c>
      <c r="M9285" s="29"/>
      <c r="N9285" s="29" t="s">
        <v>122</v>
      </c>
      <c r="O9285" s="31" t="n">
        <v>47005</v>
      </c>
      <c r="P9285" s="29" t="s">
        <v>123</v>
      </c>
      <c r="Q9285" s="29" t="n">
        <f aca="false">IFERROR(VALUE(L9285),"")</f>
        <v>2</v>
      </c>
      <c r="R9285" s="29" t="n">
        <f aca="true">IF(O9285="","",O9285-TODAY())</f>
        <v>720</v>
      </c>
      <c r="S9285" s="29" t="str">
        <f aca="false">IF(C9285="&lt;&lt; vazio &gt;&gt;","VAZIA",IF(AND(O9285&lt;&gt;"",R9285&lt;0),"VENCIDO",IF(AND(O9285&lt;&gt;"",R9285&lt;=Parametros!$B$10),"PRÓX. VENCIMENTO",IF(F9285="Q","QUALIDADE",IF(F9285="S","BLOQUEADO",IF(F9285="R","RESTRITO/DEVOLUÇÃO",IF(OR(N9285="QUAR",N9285="QRES"),"QUARENTENA",IF(OR(B9285="DESCARTE",B9285="DEVOLUÇÃO"),"DESCARTE/DEVOLUÇÃO",IF(AND(D9285="",K9285&lt;&gt;""),"SEM LOTE",IF(AND(Q9285&lt;&gt;"",Q9285&gt;=Parametros!$B$11),"PARADO/SEM GIRO","OK"))))))))))</f>
        <v>OK</v>
      </c>
      <c r="T9285" s="29" t="str">
        <f aca="false">IF(AND($S9285="PARADO/SEM GIRO",$K9285="KG",OR(Painel!$B$5="(Todos)",A9285=Painel!$B$5)*OR(Painel!$E$5="(Todos)",P9285=Painel!$E$5)),$J9285+ROW()/10000000,"")</f>
        <v/>
      </c>
      <c r="U9285" s="29" t="str">
        <f aca="false">IF(AND($S9285="VENCIDO",$K9285="KG",OR(Painel!$B$5="(Todos)",A9285=Painel!$B$5)*OR(Painel!$E$5="(Todos)",P9285=Painel!$E$5)),$J9285+ROW()/10000000,"")</f>
        <v/>
      </c>
    </row>
    <row r="9286" customFormat="false" ht="15" hidden="false" customHeight="false" outlineLevel="0" collapsed="false">
      <c r="A9286" s="29" t="s">
        <v>54</v>
      </c>
      <c r="B9286" s="29" t="s">
        <v>15854</v>
      </c>
      <c r="C9286" s="29" t="s">
        <v>4608</v>
      </c>
      <c r="D9286" s="29" t="s">
        <v>15862</v>
      </c>
      <c r="E9286" s="29" t="n">
        <v>46</v>
      </c>
      <c r="F9286" s="29"/>
      <c r="G9286" s="29"/>
      <c r="H9286" s="30" t="n">
        <v>16656.85</v>
      </c>
      <c r="I9286" s="31" t="n">
        <v>46285</v>
      </c>
      <c r="J9286" s="30" t="n">
        <v>16656.85</v>
      </c>
      <c r="K9286" s="29" t="s">
        <v>120</v>
      </c>
      <c r="L9286" s="29" t="s">
        <v>176</v>
      </c>
      <c r="M9286" s="29"/>
      <c r="N9286" s="29" t="s">
        <v>122</v>
      </c>
      <c r="O9286" s="31" t="n">
        <v>46970</v>
      </c>
      <c r="P9286" s="29" t="s">
        <v>123</v>
      </c>
      <c r="Q9286" s="29" t="n">
        <f aca="false">IFERROR(VALUE(L9286),"")</f>
        <v>2</v>
      </c>
      <c r="R9286" s="29" t="n">
        <f aca="true">IF(O9286="","",O9286-TODAY())</f>
        <v>685</v>
      </c>
      <c r="S9286" s="29" t="str">
        <f aca="false">IF(C9286="&lt;&lt; vazio &gt;&gt;","VAZIA",IF(AND(O9286&lt;&gt;"",R9286&lt;0),"VENCIDO",IF(AND(O9286&lt;&gt;"",R9286&lt;=Parametros!$B$10),"PRÓX. VENCIMENTO",IF(F9286="Q","QUALIDADE",IF(F9286="S","BLOQUEADO",IF(F9286="R","RESTRITO/DEVOLUÇÃO",IF(OR(N9286="QUAR",N9286="QRES"),"QUARENTENA",IF(OR(B9286="DESCARTE",B9286="DEVOLUÇÃO"),"DESCARTE/DEVOLUÇÃO",IF(AND(D9286="",K9286&lt;&gt;""),"SEM LOTE",IF(AND(Q9286&lt;&gt;"",Q9286&gt;=Parametros!$B$11),"PARADO/SEM GIRO","OK"))))))))))</f>
        <v>OK</v>
      </c>
      <c r="T9286" s="29" t="str">
        <f aca="false">IF(AND($S9286="PARADO/SEM GIRO",$K9286="KG",OR(Painel!$B$5="(Todos)",A9286=Painel!$B$5)*OR(Painel!$E$5="(Todos)",P9286=Painel!$E$5)),$J9286+ROW()/10000000,"")</f>
        <v/>
      </c>
      <c r="U9286" s="29" t="str">
        <f aca="false">IF(AND($S9286="VENCIDO",$K9286="KG",OR(Painel!$B$5="(Todos)",A9286=Painel!$B$5)*OR(Painel!$E$5="(Todos)",P9286=Painel!$E$5)),$J9286+ROW()/10000000,"")</f>
        <v/>
      </c>
    </row>
    <row r="9287" customFormat="false" ht="15" hidden="false" customHeight="false" outlineLevel="0" collapsed="false">
      <c r="A9287" s="29" t="s">
        <v>54</v>
      </c>
      <c r="B9287" s="29" t="s">
        <v>15854</v>
      </c>
      <c r="C9287" s="29" t="s">
        <v>4608</v>
      </c>
      <c r="D9287" s="29" t="s">
        <v>15863</v>
      </c>
      <c r="E9287" s="29" t="n">
        <v>46</v>
      </c>
      <c r="F9287" s="29"/>
      <c r="G9287" s="29"/>
      <c r="H9287" s="30" t="n">
        <v>25200</v>
      </c>
      <c r="I9287" s="31" t="n">
        <v>46284</v>
      </c>
      <c r="J9287" s="30" t="n">
        <v>25200</v>
      </c>
      <c r="K9287" s="29" t="s">
        <v>120</v>
      </c>
      <c r="L9287" s="29" t="s">
        <v>176</v>
      </c>
      <c r="M9287" s="29"/>
      <c r="N9287" s="29" t="s">
        <v>122</v>
      </c>
      <c r="O9287" s="31" t="n">
        <v>46970</v>
      </c>
      <c r="P9287" s="29" t="s">
        <v>123</v>
      </c>
      <c r="Q9287" s="29" t="n">
        <f aca="false">IFERROR(VALUE(L9287),"")</f>
        <v>2</v>
      </c>
      <c r="R9287" s="29" t="n">
        <f aca="true">IF(O9287="","",O9287-TODAY())</f>
        <v>685</v>
      </c>
      <c r="S9287" s="29" t="str">
        <f aca="false">IF(C9287="&lt;&lt; vazio &gt;&gt;","VAZIA",IF(AND(O9287&lt;&gt;"",R9287&lt;0),"VENCIDO",IF(AND(O9287&lt;&gt;"",R9287&lt;=Parametros!$B$10),"PRÓX. VENCIMENTO",IF(F9287="Q","QUALIDADE",IF(F9287="S","BLOQUEADO",IF(F9287="R","RESTRITO/DEVOLUÇÃO",IF(OR(N9287="QUAR",N9287="QRES"),"QUARENTENA",IF(OR(B9287="DESCARTE",B9287="DEVOLUÇÃO"),"DESCARTE/DEVOLUÇÃO",IF(AND(D9287="",K9287&lt;&gt;""),"SEM LOTE",IF(AND(Q9287&lt;&gt;"",Q9287&gt;=Parametros!$B$11),"PARADO/SEM GIRO","OK"))))))))))</f>
        <v>OK</v>
      </c>
      <c r="T9287" s="29" t="str">
        <f aca="false">IF(AND($S9287="PARADO/SEM GIRO",$K9287="KG",OR(Painel!$B$5="(Todos)",A9287=Painel!$B$5)*OR(Painel!$E$5="(Todos)",P9287=Painel!$E$5)),$J9287+ROW()/10000000,"")</f>
        <v/>
      </c>
      <c r="U9287" s="29" t="str">
        <f aca="false">IF(AND($S9287="VENCIDO",$K9287="KG",OR(Painel!$B$5="(Todos)",A9287=Painel!$B$5)*OR(Painel!$E$5="(Todos)",P9287=Painel!$E$5)),$J9287+ROW()/10000000,"")</f>
        <v/>
      </c>
    </row>
    <row r="9288" customFormat="false" ht="15" hidden="false" customHeight="false" outlineLevel="0" collapsed="false">
      <c r="A9288" s="29" t="s">
        <v>54</v>
      </c>
      <c r="B9288" s="29" t="s">
        <v>15854</v>
      </c>
      <c r="C9288" s="29" t="s">
        <v>4608</v>
      </c>
      <c r="D9288" s="29" t="s">
        <v>15864</v>
      </c>
      <c r="E9288" s="29" t="n">
        <v>46</v>
      </c>
      <c r="F9288" s="29"/>
      <c r="G9288" s="29"/>
      <c r="H9288" s="30" t="n">
        <v>14400</v>
      </c>
      <c r="I9288" s="31" t="n">
        <v>46284</v>
      </c>
      <c r="J9288" s="30" t="n">
        <v>14400</v>
      </c>
      <c r="K9288" s="29" t="s">
        <v>120</v>
      </c>
      <c r="L9288" s="29" t="s">
        <v>176</v>
      </c>
      <c r="M9288" s="29"/>
      <c r="N9288" s="29" t="s">
        <v>122</v>
      </c>
      <c r="O9288" s="31" t="n">
        <v>47013</v>
      </c>
      <c r="P9288" s="29" t="s">
        <v>123</v>
      </c>
      <c r="Q9288" s="29" t="n">
        <f aca="false">IFERROR(VALUE(L9288),"")</f>
        <v>2</v>
      </c>
      <c r="R9288" s="29" t="n">
        <f aca="true">IF(O9288="","",O9288-TODAY())</f>
        <v>728</v>
      </c>
      <c r="S9288" s="29" t="str">
        <f aca="false">IF(C9288="&lt;&lt; vazio &gt;&gt;","VAZIA",IF(AND(O9288&lt;&gt;"",R9288&lt;0),"VENCIDO",IF(AND(O9288&lt;&gt;"",R9288&lt;=Parametros!$B$10),"PRÓX. VENCIMENTO",IF(F9288="Q","QUALIDADE",IF(F9288="S","BLOQUEADO",IF(F9288="R","RESTRITO/DEVOLUÇÃO",IF(OR(N9288="QUAR",N9288="QRES"),"QUARENTENA",IF(OR(B9288="DESCARTE",B9288="DEVOLUÇÃO"),"DESCARTE/DEVOLUÇÃO",IF(AND(D9288="",K9288&lt;&gt;""),"SEM LOTE",IF(AND(Q9288&lt;&gt;"",Q9288&gt;=Parametros!$B$11),"PARADO/SEM GIRO","OK"))))))))))</f>
        <v>OK</v>
      </c>
      <c r="T9288" s="29" t="str">
        <f aca="false">IF(AND($S9288="PARADO/SEM GIRO",$K9288="KG",OR(Painel!$B$5="(Todos)",A9288=Painel!$B$5)*OR(Painel!$E$5="(Todos)",P9288=Painel!$E$5)),$J9288+ROW()/10000000,"")</f>
        <v/>
      </c>
      <c r="U9288" s="29" t="str">
        <f aca="false">IF(AND($S9288="VENCIDO",$K9288="KG",OR(Painel!$B$5="(Todos)",A9288=Painel!$B$5)*OR(Painel!$E$5="(Todos)",P9288=Painel!$E$5)),$J9288+ROW()/10000000,"")</f>
        <v/>
      </c>
    </row>
    <row r="9289" customFormat="false" ht="15" hidden="false" customHeight="false" outlineLevel="0" collapsed="false">
      <c r="A9289" s="29" t="s">
        <v>54</v>
      </c>
      <c r="B9289" s="29" t="s">
        <v>15854</v>
      </c>
      <c r="C9289" s="29" t="s">
        <v>4608</v>
      </c>
      <c r="D9289" s="29" t="s">
        <v>15865</v>
      </c>
      <c r="E9289" s="29" t="n">
        <v>46</v>
      </c>
      <c r="F9289" s="29"/>
      <c r="G9289" s="29"/>
      <c r="H9289" s="30" t="n">
        <v>22800</v>
      </c>
      <c r="I9289" s="31" t="n">
        <v>46284</v>
      </c>
      <c r="J9289" s="30" t="n">
        <v>22800</v>
      </c>
      <c r="K9289" s="29" t="s">
        <v>120</v>
      </c>
      <c r="L9289" s="29" t="s">
        <v>388</v>
      </c>
      <c r="M9289" s="29"/>
      <c r="N9289" s="29" t="s">
        <v>122</v>
      </c>
      <c r="O9289" s="31" t="n">
        <v>46970</v>
      </c>
      <c r="P9289" s="29" t="s">
        <v>123</v>
      </c>
      <c r="Q9289" s="29" t="n">
        <f aca="false">IFERROR(VALUE(L9289),"")</f>
        <v>1</v>
      </c>
      <c r="R9289" s="29" t="n">
        <f aca="true">IF(O9289="","",O9289-TODAY())</f>
        <v>685</v>
      </c>
      <c r="S9289" s="29" t="str">
        <f aca="false">IF(C9289="&lt;&lt; vazio &gt;&gt;","VAZIA",IF(AND(O9289&lt;&gt;"",R9289&lt;0),"VENCIDO",IF(AND(O9289&lt;&gt;"",R9289&lt;=Parametros!$B$10),"PRÓX. VENCIMENTO",IF(F9289="Q","QUALIDADE",IF(F9289="S","BLOQUEADO",IF(F9289="R","RESTRITO/DEVOLUÇÃO",IF(OR(N9289="QUAR",N9289="QRES"),"QUARENTENA",IF(OR(B9289="DESCARTE",B9289="DEVOLUÇÃO"),"DESCARTE/DEVOLUÇÃO",IF(AND(D9289="",K9289&lt;&gt;""),"SEM LOTE",IF(AND(Q9289&lt;&gt;"",Q9289&gt;=Parametros!$B$11),"PARADO/SEM GIRO","OK"))))))))))</f>
        <v>OK</v>
      </c>
      <c r="T9289" s="29" t="str">
        <f aca="false">IF(AND($S9289="PARADO/SEM GIRO",$K9289="KG",OR(Painel!$B$5="(Todos)",A9289=Painel!$B$5)*OR(Painel!$E$5="(Todos)",P9289=Painel!$E$5)),$J9289+ROW()/10000000,"")</f>
        <v/>
      </c>
      <c r="U9289" s="29" t="str">
        <f aca="false">IF(AND($S9289="VENCIDO",$K9289="KG",OR(Painel!$B$5="(Todos)",A9289=Painel!$B$5)*OR(Painel!$E$5="(Todos)",P9289=Painel!$E$5)),$J9289+ROW()/10000000,"")</f>
        <v/>
      </c>
    </row>
    <row r="9290" customFormat="false" ht="15" hidden="false" customHeight="false" outlineLevel="0" collapsed="false">
      <c r="A9290" s="29" t="s">
        <v>54</v>
      </c>
      <c r="B9290" s="29" t="s">
        <v>15854</v>
      </c>
      <c r="C9290" s="29" t="s">
        <v>4608</v>
      </c>
      <c r="D9290" s="29" t="s">
        <v>15866</v>
      </c>
      <c r="E9290" s="29" t="n">
        <v>46</v>
      </c>
      <c r="F9290" s="29"/>
      <c r="G9290" s="29"/>
      <c r="H9290" s="30" t="n">
        <v>28800</v>
      </c>
      <c r="I9290" s="31" t="n">
        <v>46284</v>
      </c>
      <c r="J9290" s="30" t="n">
        <v>28800</v>
      </c>
      <c r="K9290" s="29" t="s">
        <v>120</v>
      </c>
      <c r="L9290" s="29" t="s">
        <v>388</v>
      </c>
      <c r="M9290" s="29"/>
      <c r="N9290" s="29" t="s">
        <v>122</v>
      </c>
      <c r="O9290" s="31" t="n">
        <v>46970</v>
      </c>
      <c r="P9290" s="29" t="s">
        <v>123</v>
      </c>
      <c r="Q9290" s="29" t="n">
        <f aca="false">IFERROR(VALUE(L9290),"")</f>
        <v>1</v>
      </c>
      <c r="R9290" s="29" t="n">
        <f aca="true">IF(O9290="","",O9290-TODAY())</f>
        <v>685</v>
      </c>
      <c r="S9290" s="29" t="str">
        <f aca="false">IF(C9290="&lt;&lt; vazio &gt;&gt;","VAZIA",IF(AND(O9290&lt;&gt;"",R9290&lt;0),"VENCIDO",IF(AND(O9290&lt;&gt;"",R9290&lt;=Parametros!$B$10),"PRÓX. VENCIMENTO",IF(F9290="Q","QUALIDADE",IF(F9290="S","BLOQUEADO",IF(F9290="R","RESTRITO/DEVOLUÇÃO",IF(OR(N9290="QUAR",N9290="QRES"),"QUARENTENA",IF(OR(B9290="DESCARTE",B9290="DEVOLUÇÃO"),"DESCARTE/DEVOLUÇÃO",IF(AND(D9290="",K9290&lt;&gt;""),"SEM LOTE",IF(AND(Q9290&lt;&gt;"",Q9290&gt;=Parametros!$B$11),"PARADO/SEM GIRO","OK"))))))))))</f>
        <v>OK</v>
      </c>
      <c r="T9290" s="29" t="str">
        <f aca="false">IF(AND($S9290="PARADO/SEM GIRO",$K9290="KG",OR(Painel!$B$5="(Todos)",A9290=Painel!$B$5)*OR(Painel!$E$5="(Todos)",P9290=Painel!$E$5)),$J9290+ROW()/10000000,"")</f>
        <v/>
      </c>
      <c r="U9290" s="29" t="str">
        <f aca="false">IF(AND($S9290="VENCIDO",$K9290="KG",OR(Painel!$B$5="(Todos)",A9290=Painel!$B$5)*OR(Painel!$E$5="(Todos)",P9290=Painel!$E$5)),$J9290+ROW()/10000000,"")</f>
        <v/>
      </c>
    </row>
    <row r="9291" customFormat="false" ht="15" hidden="false" customHeight="false" outlineLevel="0" collapsed="false">
      <c r="A9291" s="29" t="s">
        <v>54</v>
      </c>
      <c r="B9291" s="29" t="s">
        <v>15854</v>
      </c>
      <c r="C9291" s="29" t="s">
        <v>4608</v>
      </c>
      <c r="D9291" s="29" t="s">
        <v>15867</v>
      </c>
      <c r="E9291" s="29" t="n">
        <v>46</v>
      </c>
      <c r="F9291" s="29"/>
      <c r="G9291" s="29"/>
      <c r="H9291" s="30" t="n">
        <v>28800</v>
      </c>
      <c r="I9291" s="31" t="n">
        <v>46285</v>
      </c>
      <c r="J9291" s="30" t="n">
        <v>28800</v>
      </c>
      <c r="K9291" s="29" t="s">
        <v>120</v>
      </c>
      <c r="L9291" s="29" t="s">
        <v>388</v>
      </c>
      <c r="M9291" s="29"/>
      <c r="N9291" s="29" t="s">
        <v>122</v>
      </c>
      <c r="O9291" s="31" t="n">
        <v>47015</v>
      </c>
      <c r="P9291" s="29" t="s">
        <v>123</v>
      </c>
      <c r="Q9291" s="29" t="n">
        <f aca="false">IFERROR(VALUE(L9291),"")</f>
        <v>1</v>
      </c>
      <c r="R9291" s="29" t="n">
        <f aca="true">IF(O9291="","",O9291-TODAY())</f>
        <v>730</v>
      </c>
      <c r="S9291" s="29" t="str">
        <f aca="false">IF(C9291="&lt;&lt; vazio &gt;&gt;","VAZIA",IF(AND(O9291&lt;&gt;"",R9291&lt;0),"VENCIDO",IF(AND(O9291&lt;&gt;"",R9291&lt;=Parametros!$B$10),"PRÓX. VENCIMENTO",IF(F9291="Q","QUALIDADE",IF(F9291="S","BLOQUEADO",IF(F9291="R","RESTRITO/DEVOLUÇÃO",IF(OR(N9291="QUAR",N9291="QRES"),"QUARENTENA",IF(OR(B9291="DESCARTE",B9291="DEVOLUÇÃO"),"DESCARTE/DEVOLUÇÃO",IF(AND(D9291="",K9291&lt;&gt;""),"SEM LOTE",IF(AND(Q9291&lt;&gt;"",Q9291&gt;=Parametros!$B$11),"PARADO/SEM GIRO","OK"))))))))))</f>
        <v>OK</v>
      </c>
      <c r="T9291" s="29" t="str">
        <f aca="false">IF(AND($S9291="PARADO/SEM GIRO",$K9291="KG",OR(Painel!$B$5="(Todos)",A9291=Painel!$B$5)*OR(Painel!$E$5="(Todos)",P9291=Painel!$E$5)),$J9291+ROW()/10000000,"")</f>
        <v/>
      </c>
      <c r="U9291" s="29" t="str">
        <f aca="false">IF(AND($S9291="VENCIDO",$K9291="KG",OR(Painel!$B$5="(Todos)",A9291=Painel!$B$5)*OR(Painel!$E$5="(Todos)",P9291=Painel!$E$5)),$J9291+ROW()/10000000,"")</f>
        <v/>
      </c>
    </row>
    <row r="9292" customFormat="false" ht="15" hidden="false" customHeight="false" outlineLevel="0" collapsed="false">
      <c r="A9292" s="29" t="s">
        <v>54</v>
      </c>
      <c r="B9292" s="29" t="s">
        <v>15854</v>
      </c>
      <c r="C9292" s="29" t="s">
        <v>4608</v>
      </c>
      <c r="D9292" s="29" t="s">
        <v>15868</v>
      </c>
      <c r="E9292" s="29" t="n">
        <v>46</v>
      </c>
      <c r="F9292" s="29"/>
      <c r="G9292" s="29"/>
      <c r="H9292" s="30" t="n">
        <v>28800</v>
      </c>
      <c r="I9292" s="31" t="n">
        <v>46285</v>
      </c>
      <c r="J9292" s="30" t="n">
        <v>28800</v>
      </c>
      <c r="K9292" s="29" t="s">
        <v>120</v>
      </c>
      <c r="L9292" s="29" t="s">
        <v>388</v>
      </c>
      <c r="M9292" s="29"/>
      <c r="N9292" s="29" t="s">
        <v>122</v>
      </c>
      <c r="O9292" s="31" t="n">
        <v>46970</v>
      </c>
      <c r="P9292" s="29" t="s">
        <v>123</v>
      </c>
      <c r="Q9292" s="29" t="n">
        <f aca="false">IFERROR(VALUE(L9292),"")</f>
        <v>1</v>
      </c>
      <c r="R9292" s="29" t="n">
        <f aca="true">IF(O9292="","",O9292-TODAY())</f>
        <v>685</v>
      </c>
      <c r="S9292" s="29" t="str">
        <f aca="false">IF(C9292="&lt;&lt; vazio &gt;&gt;","VAZIA",IF(AND(O9292&lt;&gt;"",R9292&lt;0),"VENCIDO",IF(AND(O9292&lt;&gt;"",R9292&lt;=Parametros!$B$10),"PRÓX. VENCIMENTO",IF(F9292="Q","QUALIDADE",IF(F9292="S","BLOQUEADO",IF(F9292="R","RESTRITO/DEVOLUÇÃO",IF(OR(N9292="QUAR",N9292="QRES"),"QUARENTENA",IF(OR(B9292="DESCARTE",B9292="DEVOLUÇÃO"),"DESCARTE/DEVOLUÇÃO",IF(AND(D9292="",K9292&lt;&gt;""),"SEM LOTE",IF(AND(Q9292&lt;&gt;"",Q9292&gt;=Parametros!$B$11),"PARADO/SEM GIRO","OK"))))))))))</f>
        <v>OK</v>
      </c>
      <c r="T9292" s="29" t="str">
        <f aca="false">IF(AND($S9292="PARADO/SEM GIRO",$K9292="KG",OR(Painel!$B$5="(Todos)",A9292=Painel!$B$5)*OR(Painel!$E$5="(Todos)",P9292=Painel!$E$5)),$J9292+ROW()/10000000,"")</f>
        <v/>
      </c>
      <c r="U9292" s="29" t="str">
        <f aca="false">IF(AND($S9292="VENCIDO",$K9292="KG",OR(Painel!$B$5="(Todos)",A9292=Painel!$B$5)*OR(Painel!$E$5="(Todos)",P9292=Painel!$E$5)),$J9292+ROW()/10000000,"")</f>
        <v/>
      </c>
    </row>
    <row r="9293" customFormat="false" ht="15" hidden="false" customHeight="false" outlineLevel="0" collapsed="false">
      <c r="A9293" s="29" t="s">
        <v>54</v>
      </c>
      <c r="B9293" s="29" t="s">
        <v>15854</v>
      </c>
      <c r="C9293" s="29" t="s">
        <v>4608</v>
      </c>
      <c r="D9293" s="29" t="s">
        <v>15869</v>
      </c>
      <c r="E9293" s="29" t="n">
        <v>46</v>
      </c>
      <c r="F9293" s="29"/>
      <c r="G9293" s="29"/>
      <c r="H9293" s="30" t="n">
        <v>16800</v>
      </c>
      <c r="I9293" s="31" t="n">
        <v>46285</v>
      </c>
      <c r="J9293" s="30" t="n">
        <v>16800</v>
      </c>
      <c r="K9293" s="29" t="s">
        <v>120</v>
      </c>
      <c r="L9293" s="29" t="s">
        <v>116</v>
      </c>
      <c r="M9293" s="29"/>
      <c r="N9293" s="29" t="s">
        <v>122</v>
      </c>
      <c r="O9293" s="31" t="n">
        <v>46970</v>
      </c>
      <c r="P9293" s="29" t="s">
        <v>123</v>
      </c>
      <c r="Q9293" s="29" t="n">
        <f aca="false">IFERROR(VALUE(L9293),"")</f>
        <v>0</v>
      </c>
      <c r="R9293" s="29" t="n">
        <f aca="true">IF(O9293="","",O9293-TODAY())</f>
        <v>685</v>
      </c>
      <c r="S9293" s="29" t="str">
        <f aca="false">IF(C9293="&lt;&lt; vazio &gt;&gt;","VAZIA",IF(AND(O9293&lt;&gt;"",R9293&lt;0),"VENCIDO",IF(AND(O9293&lt;&gt;"",R9293&lt;=Parametros!$B$10),"PRÓX. VENCIMENTO",IF(F9293="Q","QUALIDADE",IF(F9293="S","BLOQUEADO",IF(F9293="R","RESTRITO/DEVOLUÇÃO",IF(OR(N9293="QUAR",N9293="QRES"),"QUARENTENA",IF(OR(B9293="DESCARTE",B9293="DEVOLUÇÃO"),"DESCARTE/DEVOLUÇÃO",IF(AND(D9293="",K9293&lt;&gt;""),"SEM LOTE",IF(AND(Q9293&lt;&gt;"",Q9293&gt;=Parametros!$B$11),"PARADO/SEM GIRO","OK"))))))))))</f>
        <v>OK</v>
      </c>
      <c r="T9293" s="29" t="str">
        <f aca="false">IF(AND($S9293="PARADO/SEM GIRO",$K9293="KG",OR(Painel!$B$5="(Todos)",A9293=Painel!$B$5)*OR(Painel!$E$5="(Todos)",P9293=Painel!$E$5)),$J9293+ROW()/10000000,"")</f>
        <v/>
      </c>
      <c r="U9293" s="29" t="str">
        <f aca="false">IF(AND($S9293="VENCIDO",$K9293="KG",OR(Painel!$B$5="(Todos)",A9293=Painel!$B$5)*OR(Painel!$E$5="(Todos)",P9293=Painel!$E$5)),$J9293+ROW()/10000000,"")</f>
        <v/>
      </c>
    </row>
    <row r="9294" customFormat="false" ht="15" hidden="false" customHeight="false" outlineLevel="0" collapsed="false">
      <c r="A9294" s="29" t="s">
        <v>54</v>
      </c>
      <c r="B9294" s="29" t="s">
        <v>15854</v>
      </c>
      <c r="C9294" s="29" t="s">
        <v>4608</v>
      </c>
      <c r="D9294" s="29" t="s">
        <v>15870</v>
      </c>
      <c r="E9294" s="29" t="n">
        <v>46</v>
      </c>
      <c r="F9294" s="29"/>
      <c r="G9294" s="29"/>
      <c r="H9294" s="30" t="n">
        <v>22800</v>
      </c>
      <c r="I9294" s="31" t="n">
        <v>46285</v>
      </c>
      <c r="J9294" s="30" t="n">
        <v>22800</v>
      </c>
      <c r="K9294" s="29" t="s">
        <v>120</v>
      </c>
      <c r="L9294" s="29" t="s">
        <v>116</v>
      </c>
      <c r="M9294" s="29"/>
      <c r="N9294" s="29" t="s">
        <v>122</v>
      </c>
      <c r="O9294" s="31" t="n">
        <v>47015</v>
      </c>
      <c r="P9294" s="29" t="s">
        <v>123</v>
      </c>
      <c r="Q9294" s="29" t="n">
        <f aca="false">IFERROR(VALUE(L9294),"")</f>
        <v>0</v>
      </c>
      <c r="R9294" s="29" t="n">
        <f aca="true">IF(O9294="","",O9294-TODAY())</f>
        <v>730</v>
      </c>
      <c r="S9294" s="29" t="str">
        <f aca="false">IF(C9294="&lt;&lt; vazio &gt;&gt;","VAZIA",IF(AND(O9294&lt;&gt;"",R9294&lt;0),"VENCIDO",IF(AND(O9294&lt;&gt;"",R9294&lt;=Parametros!$B$10),"PRÓX. VENCIMENTO",IF(F9294="Q","QUALIDADE",IF(F9294="S","BLOQUEADO",IF(F9294="R","RESTRITO/DEVOLUÇÃO",IF(OR(N9294="QUAR",N9294="QRES"),"QUARENTENA",IF(OR(B9294="DESCARTE",B9294="DEVOLUÇÃO"),"DESCARTE/DEVOLUÇÃO",IF(AND(D9294="",K9294&lt;&gt;""),"SEM LOTE",IF(AND(Q9294&lt;&gt;"",Q9294&gt;=Parametros!$B$11),"PARADO/SEM GIRO","OK"))))))))))</f>
        <v>OK</v>
      </c>
      <c r="T9294" s="29" t="str">
        <f aca="false">IF(AND($S9294="PARADO/SEM GIRO",$K9294="KG",OR(Painel!$B$5="(Todos)",A9294=Painel!$B$5)*OR(Painel!$E$5="(Todos)",P9294=Painel!$E$5)),$J9294+ROW()/10000000,"")</f>
        <v/>
      </c>
      <c r="U9294" s="29" t="str">
        <f aca="false">IF(AND($S9294="VENCIDO",$K9294="KG",OR(Painel!$B$5="(Todos)",A9294=Painel!$B$5)*OR(Painel!$E$5="(Todos)",P9294=Painel!$E$5)),$J9294+ROW()/10000000,"")</f>
        <v/>
      </c>
    </row>
    <row r="9295" customFormat="false" ht="15" hidden="false" customHeight="false" outlineLevel="0" collapsed="false">
      <c r="A9295" s="29" t="s">
        <v>54</v>
      </c>
      <c r="B9295" s="29" t="s">
        <v>15854</v>
      </c>
      <c r="C9295" s="29" t="s">
        <v>15871</v>
      </c>
      <c r="D9295" s="29" t="s">
        <v>15872</v>
      </c>
      <c r="E9295" s="29" t="n">
        <v>46</v>
      </c>
      <c r="F9295" s="29"/>
      <c r="G9295" s="29"/>
      <c r="H9295" s="30" t="n">
        <v>900</v>
      </c>
      <c r="I9295" s="31" t="n">
        <v>46272</v>
      </c>
      <c r="J9295" s="30" t="n">
        <v>900</v>
      </c>
      <c r="K9295" s="29" t="s">
        <v>120</v>
      </c>
      <c r="L9295" s="29" t="s">
        <v>126</v>
      </c>
      <c r="M9295" s="29"/>
      <c r="N9295" s="29" t="s">
        <v>122</v>
      </c>
      <c r="O9295" s="31" t="n">
        <v>46641</v>
      </c>
      <c r="P9295" s="29" t="s">
        <v>123</v>
      </c>
      <c r="Q9295" s="29" t="n">
        <f aca="false">IFERROR(VALUE(L9295),"")</f>
        <v>13</v>
      </c>
      <c r="R9295" s="29" t="n">
        <f aca="true">IF(O9295="","",O9295-TODAY())</f>
        <v>356</v>
      </c>
      <c r="S9295" s="29" t="str">
        <f aca="false">IF(C9295="&lt;&lt; vazio &gt;&gt;","VAZIA",IF(AND(O9295&lt;&gt;"",R9295&lt;0),"VENCIDO",IF(AND(O9295&lt;&gt;"",R9295&lt;=Parametros!$B$10),"PRÓX. VENCIMENTO",IF(F9295="Q","QUALIDADE",IF(F9295="S","BLOQUEADO",IF(F9295="R","RESTRITO/DEVOLUÇÃO",IF(OR(N9295="QUAR",N9295="QRES"),"QUARENTENA",IF(OR(B9295="DESCARTE",B9295="DEVOLUÇÃO"),"DESCARTE/DEVOLUÇÃO",IF(AND(D9295="",K9295&lt;&gt;""),"SEM LOTE",IF(AND(Q9295&lt;&gt;"",Q9295&gt;=Parametros!$B$11),"PARADO/SEM GIRO","OK"))))))))))</f>
        <v>OK</v>
      </c>
      <c r="T9295" s="29" t="str">
        <f aca="false">IF(AND($S9295="PARADO/SEM GIRO",$K9295="KG",OR(Painel!$B$5="(Todos)",A9295=Painel!$B$5)*OR(Painel!$E$5="(Todos)",P9295=Painel!$E$5)),$J9295+ROW()/10000000,"")</f>
        <v/>
      </c>
      <c r="U9295" s="29" t="str">
        <f aca="false">IF(AND($S9295="VENCIDO",$K9295="KG",OR(Painel!$B$5="(Todos)",A9295=Painel!$B$5)*OR(Painel!$E$5="(Todos)",P9295=Painel!$E$5)),$J9295+ROW()/10000000,"")</f>
        <v/>
      </c>
    </row>
    <row r="9296" customFormat="false" ht="15" hidden="false" customHeight="false" outlineLevel="0" collapsed="false">
      <c r="A9296" s="29" t="s">
        <v>54</v>
      </c>
      <c r="B9296" s="29" t="s">
        <v>15854</v>
      </c>
      <c r="C9296" s="29" t="s">
        <v>15871</v>
      </c>
      <c r="D9296" s="29" t="s">
        <v>15873</v>
      </c>
      <c r="E9296" s="29" t="n">
        <v>46</v>
      </c>
      <c r="F9296" s="29"/>
      <c r="G9296" s="29"/>
      <c r="H9296" s="30" t="n">
        <v>2796.285</v>
      </c>
      <c r="I9296" s="31" t="n">
        <v>46284</v>
      </c>
      <c r="J9296" s="30" t="n">
        <v>2796.285</v>
      </c>
      <c r="K9296" s="29" t="s">
        <v>120</v>
      </c>
      <c r="L9296" s="29" t="s">
        <v>677</v>
      </c>
      <c r="M9296" s="29"/>
      <c r="N9296" s="29" t="s">
        <v>122</v>
      </c>
      <c r="O9296" s="31" t="n">
        <v>46759</v>
      </c>
      <c r="P9296" s="29" t="s">
        <v>123</v>
      </c>
      <c r="Q9296" s="29" t="n">
        <f aca="false">IFERROR(VALUE(L9296),"")</f>
        <v>26</v>
      </c>
      <c r="R9296" s="29" t="n">
        <f aca="true">IF(O9296="","",O9296-TODAY())</f>
        <v>474</v>
      </c>
      <c r="S9296" s="29" t="str">
        <f aca="false">IF(C9296="&lt;&lt; vazio &gt;&gt;","VAZIA",IF(AND(O9296&lt;&gt;"",R9296&lt;0),"VENCIDO",IF(AND(O9296&lt;&gt;"",R9296&lt;=Parametros!$B$10),"PRÓX. VENCIMENTO",IF(F9296="Q","QUALIDADE",IF(F9296="S","BLOQUEADO",IF(F9296="R","RESTRITO/DEVOLUÇÃO",IF(OR(N9296="QUAR",N9296="QRES"),"QUARENTENA",IF(OR(B9296="DESCARTE",B9296="DEVOLUÇÃO"),"DESCARTE/DEVOLUÇÃO",IF(AND(D9296="",K9296&lt;&gt;""),"SEM LOTE",IF(AND(Q9296&lt;&gt;"",Q9296&gt;=Parametros!$B$11),"PARADO/SEM GIRO","OK"))))))))))</f>
        <v>OK</v>
      </c>
      <c r="T9296" s="29" t="str">
        <f aca="false">IF(AND($S9296="PARADO/SEM GIRO",$K9296="KG",OR(Painel!$B$5="(Todos)",A9296=Painel!$B$5)*OR(Painel!$E$5="(Todos)",P9296=Painel!$E$5)),$J9296+ROW()/10000000,"")</f>
        <v/>
      </c>
      <c r="U9296" s="29" t="str">
        <f aca="false">IF(AND($S9296="VENCIDO",$K9296="KG",OR(Painel!$B$5="(Todos)",A9296=Painel!$B$5)*OR(Painel!$E$5="(Todos)",P9296=Painel!$E$5)),$J9296+ROW()/10000000,"")</f>
        <v/>
      </c>
    </row>
    <row r="9297" customFormat="false" ht="15" hidden="false" customHeight="false" outlineLevel="0" collapsed="false">
      <c r="A9297" s="29" t="s">
        <v>54</v>
      </c>
      <c r="B9297" s="29" t="s">
        <v>15854</v>
      </c>
      <c r="C9297" s="29" t="s">
        <v>5400</v>
      </c>
      <c r="D9297" s="29" t="s">
        <v>15874</v>
      </c>
      <c r="E9297" s="29" t="n">
        <v>46</v>
      </c>
      <c r="F9297" s="29"/>
      <c r="G9297" s="29"/>
      <c r="H9297" s="30" t="n">
        <v>24</v>
      </c>
      <c r="I9297" s="31" t="n">
        <v>46283</v>
      </c>
      <c r="J9297" s="30" t="n">
        <v>24</v>
      </c>
      <c r="K9297" s="29" t="s">
        <v>120</v>
      </c>
      <c r="L9297" s="29" t="s">
        <v>176</v>
      </c>
      <c r="M9297" s="29"/>
      <c r="N9297" s="29" t="s">
        <v>122</v>
      </c>
      <c r="O9297" s="31" t="n">
        <v>46740</v>
      </c>
      <c r="P9297" s="29" t="s">
        <v>123</v>
      </c>
      <c r="Q9297" s="29" t="n">
        <f aca="false">IFERROR(VALUE(L9297),"")</f>
        <v>2</v>
      </c>
      <c r="R9297" s="29" t="n">
        <f aca="true">IF(O9297="","",O9297-TODAY())</f>
        <v>455</v>
      </c>
      <c r="S9297" s="29" t="str">
        <f aca="false">IF(C9297="&lt;&lt; vazio &gt;&gt;","VAZIA",IF(AND(O9297&lt;&gt;"",R9297&lt;0),"VENCIDO",IF(AND(O9297&lt;&gt;"",R9297&lt;=Parametros!$B$10),"PRÓX. VENCIMENTO",IF(F9297="Q","QUALIDADE",IF(F9297="S","BLOQUEADO",IF(F9297="R","RESTRITO/DEVOLUÇÃO",IF(OR(N9297="QUAR",N9297="QRES"),"QUARENTENA",IF(OR(B9297="DESCARTE",B9297="DEVOLUÇÃO"),"DESCARTE/DEVOLUÇÃO",IF(AND(D9297="",K9297&lt;&gt;""),"SEM LOTE",IF(AND(Q9297&lt;&gt;"",Q9297&gt;=Parametros!$B$11),"PARADO/SEM GIRO","OK"))))))))))</f>
        <v>OK</v>
      </c>
      <c r="T9297" s="29" t="str">
        <f aca="false">IF(AND($S9297="PARADO/SEM GIRO",$K9297="KG",OR(Painel!$B$5="(Todos)",A9297=Painel!$B$5)*OR(Painel!$E$5="(Todos)",P9297=Painel!$E$5)),$J9297+ROW()/10000000,"")</f>
        <v/>
      </c>
      <c r="U9297" s="29" t="str">
        <f aca="false">IF(AND($S9297="VENCIDO",$K9297="KG",OR(Painel!$B$5="(Todos)",A9297=Painel!$B$5)*OR(Painel!$E$5="(Todos)",P9297=Painel!$E$5)),$J9297+ROW()/10000000,"")</f>
        <v/>
      </c>
    </row>
    <row r="9298" customFormat="false" ht="15" hidden="false" customHeight="false" outlineLevel="0" collapsed="false">
      <c r="A9298" s="29" t="s">
        <v>54</v>
      </c>
      <c r="B9298" s="29" t="s">
        <v>15854</v>
      </c>
      <c r="C9298" s="29" t="s">
        <v>5400</v>
      </c>
      <c r="D9298" s="29" t="s">
        <v>15875</v>
      </c>
      <c r="E9298" s="29" t="n">
        <v>46</v>
      </c>
      <c r="F9298" s="29"/>
      <c r="G9298" s="29"/>
      <c r="H9298" s="30" t="n">
        <v>6098.423</v>
      </c>
      <c r="I9298" s="31" t="n">
        <v>46285</v>
      </c>
      <c r="J9298" s="30" t="n">
        <v>6098.423</v>
      </c>
      <c r="K9298" s="29" t="s">
        <v>120</v>
      </c>
      <c r="L9298" s="29" t="s">
        <v>400</v>
      </c>
      <c r="M9298" s="29"/>
      <c r="N9298" s="29" t="s">
        <v>122</v>
      </c>
      <c r="O9298" s="31" t="n">
        <v>46922</v>
      </c>
      <c r="P9298" s="29" t="s">
        <v>123</v>
      </c>
      <c r="Q9298" s="29" t="n">
        <f aca="false">IFERROR(VALUE(L9298),"")</f>
        <v>3</v>
      </c>
      <c r="R9298" s="29" t="n">
        <f aca="true">IF(O9298="","",O9298-TODAY())</f>
        <v>637</v>
      </c>
      <c r="S9298" s="29" t="str">
        <f aca="false">IF(C9298="&lt;&lt; vazio &gt;&gt;","VAZIA",IF(AND(O9298&lt;&gt;"",R9298&lt;0),"VENCIDO",IF(AND(O9298&lt;&gt;"",R9298&lt;=Parametros!$B$10),"PRÓX. VENCIMENTO",IF(F9298="Q","QUALIDADE",IF(F9298="S","BLOQUEADO",IF(F9298="R","RESTRITO/DEVOLUÇÃO",IF(OR(N9298="QUAR",N9298="QRES"),"QUARENTENA",IF(OR(B9298="DESCARTE",B9298="DEVOLUÇÃO"),"DESCARTE/DEVOLUÇÃO",IF(AND(D9298="",K9298&lt;&gt;""),"SEM LOTE",IF(AND(Q9298&lt;&gt;"",Q9298&gt;=Parametros!$B$11),"PARADO/SEM GIRO","OK"))))))))))</f>
        <v>OK</v>
      </c>
      <c r="T9298" s="29" t="str">
        <f aca="false">IF(AND($S9298="PARADO/SEM GIRO",$K9298="KG",OR(Painel!$B$5="(Todos)",A9298=Painel!$B$5)*OR(Painel!$E$5="(Todos)",P9298=Painel!$E$5)),$J9298+ROW()/10000000,"")</f>
        <v/>
      </c>
      <c r="U9298" s="29" t="str">
        <f aca="false">IF(AND($S9298="VENCIDO",$K9298="KG",OR(Painel!$B$5="(Todos)",A9298=Painel!$B$5)*OR(Painel!$E$5="(Todos)",P9298=Painel!$E$5)),$J9298+ROW()/10000000,"")</f>
        <v/>
      </c>
    </row>
    <row r="9299" customFormat="false" ht="15" hidden="false" customHeight="false" outlineLevel="0" collapsed="false">
      <c r="A9299" s="29" t="s">
        <v>54</v>
      </c>
      <c r="B9299" s="29" t="s">
        <v>15854</v>
      </c>
      <c r="C9299" s="29" t="s">
        <v>4615</v>
      </c>
      <c r="D9299" s="29" t="s">
        <v>15876</v>
      </c>
      <c r="E9299" s="29" t="n">
        <v>46</v>
      </c>
      <c r="F9299" s="29"/>
      <c r="G9299" s="29"/>
      <c r="H9299" s="30" t="n">
        <v>6182.489</v>
      </c>
      <c r="I9299" s="31" t="n">
        <v>46285</v>
      </c>
      <c r="J9299" s="30" t="n">
        <v>6182.489</v>
      </c>
      <c r="K9299" s="29" t="s">
        <v>120</v>
      </c>
      <c r="L9299" s="29" t="s">
        <v>328</v>
      </c>
      <c r="M9299" s="29"/>
      <c r="N9299" s="29" t="s">
        <v>122</v>
      </c>
      <c r="O9299" s="31" t="n">
        <v>46649</v>
      </c>
      <c r="P9299" s="29" t="s">
        <v>123</v>
      </c>
      <c r="Q9299" s="29" t="n">
        <f aca="false">IFERROR(VALUE(L9299),"")</f>
        <v>7</v>
      </c>
      <c r="R9299" s="29" t="n">
        <f aca="true">IF(O9299="","",O9299-TODAY())</f>
        <v>364</v>
      </c>
      <c r="S9299" s="29" t="str">
        <f aca="false">IF(C9299="&lt;&lt; vazio &gt;&gt;","VAZIA",IF(AND(O9299&lt;&gt;"",R9299&lt;0),"VENCIDO",IF(AND(O9299&lt;&gt;"",R9299&lt;=Parametros!$B$10),"PRÓX. VENCIMENTO",IF(F9299="Q","QUALIDADE",IF(F9299="S","BLOQUEADO",IF(F9299="R","RESTRITO/DEVOLUÇÃO",IF(OR(N9299="QUAR",N9299="QRES"),"QUARENTENA",IF(OR(B9299="DESCARTE",B9299="DEVOLUÇÃO"),"DESCARTE/DEVOLUÇÃO",IF(AND(D9299="",K9299&lt;&gt;""),"SEM LOTE",IF(AND(Q9299&lt;&gt;"",Q9299&gt;=Parametros!$B$11),"PARADO/SEM GIRO","OK"))))))))))</f>
        <v>OK</v>
      </c>
      <c r="T9299" s="29" t="str">
        <f aca="false">IF(AND($S9299="PARADO/SEM GIRO",$K9299="KG",OR(Painel!$B$5="(Todos)",A9299=Painel!$B$5)*OR(Painel!$E$5="(Todos)",P9299=Painel!$E$5)),$J9299+ROW()/10000000,"")</f>
        <v/>
      </c>
      <c r="U9299" s="29" t="str">
        <f aca="false">IF(AND($S9299="VENCIDO",$K9299="KG",OR(Painel!$B$5="(Todos)",A9299=Painel!$B$5)*OR(Painel!$E$5="(Todos)",P9299=Painel!$E$5)),$J9299+ROW()/10000000,"")</f>
        <v/>
      </c>
    </row>
    <row r="9300" customFormat="false" ht="15" hidden="false" customHeight="false" outlineLevel="0" collapsed="false">
      <c r="A9300" s="29" t="s">
        <v>54</v>
      </c>
      <c r="B9300" s="29" t="s">
        <v>15854</v>
      </c>
      <c r="C9300" s="29" t="s">
        <v>15877</v>
      </c>
      <c r="D9300" s="29" t="s">
        <v>15878</v>
      </c>
      <c r="E9300" s="29" t="n">
        <v>46</v>
      </c>
      <c r="F9300" s="29"/>
      <c r="G9300" s="29"/>
      <c r="H9300" s="30" t="n">
        <v>4245.141</v>
      </c>
      <c r="I9300" s="31" t="n">
        <v>46285</v>
      </c>
      <c r="J9300" s="30" t="n">
        <v>4245.141</v>
      </c>
      <c r="K9300" s="29" t="s">
        <v>120</v>
      </c>
      <c r="L9300" s="29" t="s">
        <v>400</v>
      </c>
      <c r="M9300" s="29"/>
      <c r="N9300" s="29" t="s">
        <v>122</v>
      </c>
      <c r="O9300" s="31" t="n">
        <v>46583</v>
      </c>
      <c r="P9300" s="29" t="s">
        <v>123</v>
      </c>
      <c r="Q9300" s="29" t="n">
        <f aca="false">IFERROR(VALUE(L9300),"")</f>
        <v>3</v>
      </c>
      <c r="R9300" s="29" t="n">
        <f aca="true">IF(O9300="","",O9300-TODAY())</f>
        <v>298</v>
      </c>
      <c r="S9300" s="29" t="str">
        <f aca="false">IF(C9300="&lt;&lt; vazio &gt;&gt;","VAZIA",IF(AND(O9300&lt;&gt;"",R9300&lt;0),"VENCIDO",IF(AND(O9300&lt;&gt;"",R9300&lt;=Parametros!$B$10),"PRÓX. VENCIMENTO",IF(F9300="Q","QUALIDADE",IF(F9300="S","BLOQUEADO",IF(F9300="R","RESTRITO/DEVOLUÇÃO",IF(OR(N9300="QUAR",N9300="QRES"),"QUARENTENA",IF(OR(B9300="DESCARTE",B9300="DEVOLUÇÃO"),"DESCARTE/DEVOLUÇÃO",IF(AND(D9300="",K9300&lt;&gt;""),"SEM LOTE",IF(AND(Q9300&lt;&gt;"",Q9300&gt;=Parametros!$B$11),"PARADO/SEM GIRO","OK"))))))))))</f>
        <v>OK</v>
      </c>
      <c r="T9300" s="29" t="str">
        <f aca="false">IF(AND($S9300="PARADO/SEM GIRO",$K9300="KG",OR(Painel!$B$5="(Todos)",A9300=Painel!$B$5)*OR(Painel!$E$5="(Todos)",P9300=Painel!$E$5)),$J9300+ROW()/10000000,"")</f>
        <v/>
      </c>
      <c r="U9300" s="29" t="str">
        <f aca="false">IF(AND($S9300="VENCIDO",$K9300="KG",OR(Painel!$B$5="(Todos)",A9300=Painel!$B$5)*OR(Painel!$E$5="(Todos)",P9300=Painel!$E$5)),$J9300+ROW()/10000000,"")</f>
        <v/>
      </c>
    </row>
    <row r="9301" customFormat="false" ht="15" hidden="false" customHeight="false" outlineLevel="0" collapsed="false">
      <c r="A9301" s="29" t="s">
        <v>54</v>
      </c>
      <c r="B9301" s="29" t="s">
        <v>15854</v>
      </c>
      <c r="C9301" s="29" t="s">
        <v>15879</v>
      </c>
      <c r="D9301" s="29" t="s">
        <v>15880</v>
      </c>
      <c r="E9301" s="29" t="n">
        <v>46</v>
      </c>
      <c r="F9301" s="29"/>
      <c r="G9301" s="29"/>
      <c r="H9301" s="30" t="n">
        <v>10</v>
      </c>
      <c r="I9301" s="31" t="n">
        <v>46270</v>
      </c>
      <c r="J9301" s="30" t="n">
        <v>10</v>
      </c>
      <c r="K9301" s="29" t="s">
        <v>120</v>
      </c>
      <c r="L9301" s="29" t="s">
        <v>15881</v>
      </c>
      <c r="M9301" s="29"/>
      <c r="N9301" s="29" t="s">
        <v>122</v>
      </c>
      <c r="O9301" s="31" t="n">
        <v>46705</v>
      </c>
      <c r="P9301" s="29" t="s">
        <v>123</v>
      </c>
      <c r="Q9301" s="29" t="n">
        <f aca="false">IFERROR(VALUE(L9301),"")</f>
        <v>151</v>
      </c>
      <c r="R9301" s="29" t="n">
        <f aca="true">IF(O9301="","",O9301-TODAY())</f>
        <v>420</v>
      </c>
      <c r="S9301" s="29" t="str">
        <f aca="false">IF(C9301="&lt;&lt; vazio &gt;&gt;","VAZIA",IF(AND(O9301&lt;&gt;"",R9301&lt;0),"VENCIDO",IF(AND(O9301&lt;&gt;"",R9301&lt;=Parametros!$B$10),"PRÓX. VENCIMENTO",IF(F9301="Q","QUALIDADE",IF(F9301="S","BLOQUEADO",IF(F9301="R","RESTRITO/DEVOLUÇÃO",IF(OR(N9301="QUAR",N9301="QRES"),"QUARENTENA",IF(OR(B9301="DESCARTE",B9301="DEVOLUÇÃO"),"DESCARTE/DEVOLUÇÃO",IF(AND(D9301="",K9301&lt;&gt;""),"SEM LOTE",IF(AND(Q9301&lt;&gt;"",Q9301&gt;=Parametros!$B$11),"PARADO/SEM GIRO","OK"))))))))))</f>
        <v>PARADO/SEM GIRO</v>
      </c>
      <c r="T9301" s="29" t="n">
        <f aca="false">IF(AND($S9301="PARADO/SEM GIRO",$K9301="KG",OR(Painel!$B$5="(Todos)",A9301=Painel!$B$5)*OR(Painel!$E$5="(Todos)",P9301=Painel!$E$5)),$J9301+ROW()/10000000,"")</f>
        <v>10.0009301</v>
      </c>
      <c r="U9301" s="29" t="str">
        <f aca="false">IF(AND($S9301="VENCIDO",$K9301="KG",OR(Painel!$B$5="(Todos)",A9301=Painel!$B$5)*OR(Painel!$E$5="(Todos)",P9301=Painel!$E$5)),$J9301+ROW()/10000000,"")</f>
        <v/>
      </c>
    </row>
    <row r="9302" customFormat="false" ht="15" hidden="false" customHeight="false" outlineLevel="0" collapsed="false">
      <c r="A9302" s="29" t="s">
        <v>54</v>
      </c>
      <c r="B9302" s="29" t="s">
        <v>15854</v>
      </c>
      <c r="C9302" s="29" t="s">
        <v>15882</v>
      </c>
      <c r="D9302" s="29" t="s">
        <v>15883</v>
      </c>
      <c r="E9302" s="29" t="n">
        <v>46</v>
      </c>
      <c r="F9302" s="29"/>
      <c r="G9302" s="29"/>
      <c r="H9302" s="30" t="n">
        <v>16.513</v>
      </c>
      <c r="I9302" s="31" t="n">
        <v>46285</v>
      </c>
      <c r="J9302" s="30" t="n">
        <v>16.513</v>
      </c>
      <c r="K9302" s="29" t="s">
        <v>120</v>
      </c>
      <c r="L9302" s="29" t="s">
        <v>267</v>
      </c>
      <c r="M9302" s="29"/>
      <c r="N9302" s="29" t="s">
        <v>122</v>
      </c>
      <c r="O9302" s="31" t="n">
        <v>46437</v>
      </c>
      <c r="P9302" s="29" t="s">
        <v>123</v>
      </c>
      <c r="Q9302" s="29" t="n">
        <f aca="false">IFERROR(VALUE(L9302),"")</f>
        <v>15</v>
      </c>
      <c r="R9302" s="29" t="n">
        <f aca="true">IF(O9302="","",O9302-TODAY())</f>
        <v>152</v>
      </c>
      <c r="S9302" s="29" t="str">
        <f aca="false">IF(C9302="&lt;&lt; vazio &gt;&gt;","VAZIA",IF(AND(O9302&lt;&gt;"",R9302&lt;0),"VENCIDO",IF(AND(O9302&lt;&gt;"",R9302&lt;=Parametros!$B$10),"PRÓX. VENCIMENTO",IF(F9302="Q","QUALIDADE",IF(F9302="S","BLOQUEADO",IF(F9302="R","RESTRITO/DEVOLUÇÃO",IF(OR(N9302="QUAR",N9302="QRES"),"QUARENTENA",IF(OR(B9302="DESCARTE",B9302="DEVOLUÇÃO"),"DESCARTE/DEVOLUÇÃO",IF(AND(D9302="",K9302&lt;&gt;""),"SEM LOTE",IF(AND(Q9302&lt;&gt;"",Q9302&gt;=Parametros!$B$11),"PARADO/SEM GIRO","OK"))))))))))</f>
        <v>OK</v>
      </c>
      <c r="T9302" s="29" t="str">
        <f aca="false">IF(AND($S9302="PARADO/SEM GIRO",$K9302="KG",OR(Painel!$B$5="(Todos)",A9302=Painel!$B$5)*OR(Painel!$E$5="(Todos)",P9302=Painel!$E$5)),$J9302+ROW()/10000000,"")</f>
        <v/>
      </c>
      <c r="U9302" s="29" t="str">
        <f aca="false">IF(AND($S9302="VENCIDO",$K9302="KG",OR(Painel!$B$5="(Todos)",A9302=Painel!$B$5)*OR(Painel!$E$5="(Todos)",P9302=Painel!$E$5)),$J9302+ROW()/10000000,"")</f>
        <v/>
      </c>
    </row>
    <row r="9303" customFormat="false" ht="15" hidden="false" customHeight="false" outlineLevel="0" collapsed="false">
      <c r="A9303" s="29" t="s">
        <v>54</v>
      </c>
      <c r="B9303" s="29" t="s">
        <v>15854</v>
      </c>
      <c r="C9303" s="29" t="s">
        <v>15884</v>
      </c>
      <c r="D9303" s="29" t="s">
        <v>15885</v>
      </c>
      <c r="E9303" s="29" t="n">
        <v>46</v>
      </c>
      <c r="F9303" s="29"/>
      <c r="G9303" s="29"/>
      <c r="H9303" s="30" t="n">
        <v>629.207</v>
      </c>
      <c r="I9303" s="31" t="n">
        <v>46285</v>
      </c>
      <c r="J9303" s="30" t="n">
        <v>629.207</v>
      </c>
      <c r="K9303" s="29" t="s">
        <v>120</v>
      </c>
      <c r="L9303" s="29" t="s">
        <v>284</v>
      </c>
      <c r="M9303" s="29"/>
      <c r="N9303" s="29" t="s">
        <v>122</v>
      </c>
      <c r="O9303" s="31" t="n">
        <v>46685</v>
      </c>
      <c r="P9303" s="29" t="s">
        <v>123</v>
      </c>
      <c r="Q9303" s="29" t="n">
        <f aca="false">IFERROR(VALUE(L9303),"")</f>
        <v>4</v>
      </c>
      <c r="R9303" s="29" t="n">
        <f aca="true">IF(O9303="","",O9303-TODAY())</f>
        <v>400</v>
      </c>
      <c r="S9303" s="29" t="str">
        <f aca="false">IF(C9303="&lt;&lt; vazio &gt;&gt;","VAZIA",IF(AND(O9303&lt;&gt;"",R9303&lt;0),"VENCIDO",IF(AND(O9303&lt;&gt;"",R9303&lt;=Parametros!$B$10),"PRÓX. VENCIMENTO",IF(F9303="Q","QUALIDADE",IF(F9303="S","BLOQUEADO",IF(F9303="R","RESTRITO/DEVOLUÇÃO",IF(OR(N9303="QUAR",N9303="QRES"),"QUARENTENA",IF(OR(B9303="DESCARTE",B9303="DEVOLUÇÃO"),"DESCARTE/DEVOLUÇÃO",IF(AND(D9303="",K9303&lt;&gt;""),"SEM LOTE",IF(AND(Q9303&lt;&gt;"",Q9303&gt;=Parametros!$B$11),"PARADO/SEM GIRO","OK"))))))))))</f>
        <v>OK</v>
      </c>
      <c r="T9303" s="29" t="str">
        <f aca="false">IF(AND($S9303="PARADO/SEM GIRO",$K9303="KG",OR(Painel!$B$5="(Todos)",A9303=Painel!$B$5)*OR(Painel!$E$5="(Todos)",P9303=Painel!$E$5)),$J9303+ROW()/10000000,"")</f>
        <v/>
      </c>
      <c r="U9303" s="29" t="str">
        <f aca="false">IF(AND($S9303="VENCIDO",$K9303="KG",OR(Painel!$B$5="(Todos)",A9303=Painel!$B$5)*OR(Painel!$E$5="(Todos)",P9303=Painel!$E$5)),$J9303+ROW()/10000000,"")</f>
        <v/>
      </c>
    </row>
    <row r="9304" customFormat="false" ht="15" hidden="false" customHeight="false" outlineLevel="0" collapsed="false">
      <c r="A9304" s="29" t="s">
        <v>54</v>
      </c>
      <c r="B9304" s="29" t="s">
        <v>15854</v>
      </c>
      <c r="C9304" s="29" t="s">
        <v>15886</v>
      </c>
      <c r="D9304" s="29" t="s">
        <v>15887</v>
      </c>
      <c r="E9304" s="29" t="n">
        <v>46</v>
      </c>
      <c r="F9304" s="29"/>
      <c r="G9304" s="29"/>
      <c r="H9304" s="30" t="n">
        <v>1146</v>
      </c>
      <c r="I9304" s="31" t="n">
        <v>46284</v>
      </c>
      <c r="J9304" s="30" t="n">
        <v>1146</v>
      </c>
      <c r="K9304" s="29" t="s">
        <v>120</v>
      </c>
      <c r="L9304" s="29" t="s">
        <v>284</v>
      </c>
      <c r="M9304" s="29"/>
      <c r="N9304" s="29" t="s">
        <v>122</v>
      </c>
      <c r="O9304" s="31" t="n">
        <v>46672</v>
      </c>
      <c r="P9304" s="29" t="s">
        <v>123</v>
      </c>
      <c r="Q9304" s="29" t="n">
        <f aca="false">IFERROR(VALUE(L9304),"")</f>
        <v>4</v>
      </c>
      <c r="R9304" s="29" t="n">
        <f aca="true">IF(O9304="","",O9304-TODAY())</f>
        <v>387</v>
      </c>
      <c r="S9304" s="29" t="str">
        <f aca="false">IF(C9304="&lt;&lt; vazio &gt;&gt;","VAZIA",IF(AND(O9304&lt;&gt;"",R9304&lt;0),"VENCIDO",IF(AND(O9304&lt;&gt;"",R9304&lt;=Parametros!$B$10),"PRÓX. VENCIMENTO",IF(F9304="Q","QUALIDADE",IF(F9304="S","BLOQUEADO",IF(F9304="R","RESTRITO/DEVOLUÇÃO",IF(OR(N9304="QUAR",N9304="QRES"),"QUARENTENA",IF(OR(B9304="DESCARTE",B9304="DEVOLUÇÃO"),"DESCARTE/DEVOLUÇÃO",IF(AND(D9304="",K9304&lt;&gt;""),"SEM LOTE",IF(AND(Q9304&lt;&gt;"",Q9304&gt;=Parametros!$B$11),"PARADO/SEM GIRO","OK"))))))))))</f>
        <v>OK</v>
      </c>
      <c r="T9304" s="29" t="str">
        <f aca="false">IF(AND($S9304="PARADO/SEM GIRO",$K9304="KG",OR(Painel!$B$5="(Todos)",A9304=Painel!$B$5)*OR(Painel!$E$5="(Todos)",P9304=Painel!$E$5)),$J9304+ROW()/10000000,"")</f>
        <v/>
      </c>
      <c r="U9304" s="29" t="str">
        <f aca="false">IF(AND($S9304="VENCIDO",$K9304="KG",OR(Painel!$B$5="(Todos)",A9304=Painel!$B$5)*OR(Painel!$E$5="(Todos)",P9304=Painel!$E$5)),$J9304+ROW()/10000000,"")</f>
        <v/>
      </c>
    </row>
    <row r="9305" customFormat="false" ht="15" hidden="false" customHeight="false" outlineLevel="0" collapsed="false">
      <c r="A9305" s="29" t="s">
        <v>54</v>
      </c>
      <c r="B9305" s="29" t="s">
        <v>15854</v>
      </c>
      <c r="C9305" s="29" t="s">
        <v>15886</v>
      </c>
      <c r="D9305" s="29" t="s">
        <v>15888</v>
      </c>
      <c r="E9305" s="29" t="n">
        <v>46</v>
      </c>
      <c r="F9305" s="29"/>
      <c r="G9305" s="29"/>
      <c r="H9305" s="30" t="n">
        <v>33.319</v>
      </c>
      <c r="I9305" s="31" t="n">
        <v>46285</v>
      </c>
      <c r="J9305" s="30" t="n">
        <v>33.319</v>
      </c>
      <c r="K9305" s="29" t="s">
        <v>120</v>
      </c>
      <c r="L9305" s="29" t="s">
        <v>284</v>
      </c>
      <c r="M9305" s="29"/>
      <c r="N9305" s="29" t="s">
        <v>122</v>
      </c>
      <c r="O9305" s="31" t="n">
        <v>46848</v>
      </c>
      <c r="P9305" s="29" t="s">
        <v>123</v>
      </c>
      <c r="Q9305" s="29" t="n">
        <f aca="false">IFERROR(VALUE(L9305),"")</f>
        <v>4</v>
      </c>
      <c r="R9305" s="29" t="n">
        <f aca="true">IF(O9305="","",O9305-TODAY())</f>
        <v>563</v>
      </c>
      <c r="S9305" s="29" t="str">
        <f aca="false">IF(C9305="&lt;&lt; vazio &gt;&gt;","VAZIA",IF(AND(O9305&lt;&gt;"",R9305&lt;0),"VENCIDO",IF(AND(O9305&lt;&gt;"",R9305&lt;=Parametros!$B$10),"PRÓX. VENCIMENTO",IF(F9305="Q","QUALIDADE",IF(F9305="S","BLOQUEADO",IF(F9305="R","RESTRITO/DEVOLUÇÃO",IF(OR(N9305="QUAR",N9305="QRES"),"QUARENTENA",IF(OR(B9305="DESCARTE",B9305="DEVOLUÇÃO"),"DESCARTE/DEVOLUÇÃO",IF(AND(D9305="",K9305&lt;&gt;""),"SEM LOTE",IF(AND(Q9305&lt;&gt;"",Q9305&gt;=Parametros!$B$11),"PARADO/SEM GIRO","OK"))))))))))</f>
        <v>OK</v>
      </c>
      <c r="T9305" s="29" t="str">
        <f aca="false">IF(AND($S9305="PARADO/SEM GIRO",$K9305="KG",OR(Painel!$B$5="(Todos)",A9305=Painel!$B$5)*OR(Painel!$E$5="(Todos)",P9305=Painel!$E$5)),$J9305+ROW()/10000000,"")</f>
        <v/>
      </c>
      <c r="U9305" s="29" t="str">
        <f aca="false">IF(AND($S9305="VENCIDO",$K9305="KG",OR(Painel!$B$5="(Todos)",A9305=Painel!$B$5)*OR(Painel!$E$5="(Todos)",P9305=Painel!$E$5)),$J9305+ROW()/10000000,"")</f>
        <v/>
      </c>
    </row>
    <row r="9306" customFormat="false" ht="15" hidden="false" customHeight="false" outlineLevel="0" collapsed="false">
      <c r="A9306" s="29" t="s">
        <v>54</v>
      </c>
      <c r="B9306" s="29" t="s">
        <v>15854</v>
      </c>
      <c r="C9306" s="29" t="s">
        <v>5405</v>
      </c>
      <c r="D9306" s="29" t="s">
        <v>15889</v>
      </c>
      <c r="E9306" s="29" t="n">
        <v>46</v>
      </c>
      <c r="F9306" s="29"/>
      <c r="G9306" s="29"/>
      <c r="H9306" s="30" t="n">
        <v>2980</v>
      </c>
      <c r="I9306" s="31" t="n">
        <v>46283</v>
      </c>
      <c r="J9306" s="30" t="n">
        <v>2980</v>
      </c>
      <c r="K9306" s="29" t="s">
        <v>120</v>
      </c>
      <c r="L9306" s="29" t="s">
        <v>144</v>
      </c>
      <c r="M9306" s="29"/>
      <c r="N9306" s="29" t="s">
        <v>122</v>
      </c>
      <c r="O9306" s="31" t="n">
        <v>46551</v>
      </c>
      <c r="P9306" s="29" t="s">
        <v>123</v>
      </c>
      <c r="Q9306" s="29" t="n">
        <f aca="false">IFERROR(VALUE(L9306),"")</f>
        <v>5</v>
      </c>
      <c r="R9306" s="29" t="n">
        <f aca="true">IF(O9306="","",O9306-TODAY())</f>
        <v>266</v>
      </c>
      <c r="S9306" s="29" t="str">
        <f aca="false">IF(C9306="&lt;&lt; vazio &gt;&gt;","VAZIA",IF(AND(O9306&lt;&gt;"",R9306&lt;0),"VENCIDO",IF(AND(O9306&lt;&gt;"",R9306&lt;=Parametros!$B$10),"PRÓX. VENCIMENTO",IF(F9306="Q","QUALIDADE",IF(F9306="S","BLOQUEADO",IF(F9306="R","RESTRITO/DEVOLUÇÃO",IF(OR(N9306="QUAR",N9306="QRES"),"QUARENTENA",IF(OR(B9306="DESCARTE",B9306="DEVOLUÇÃO"),"DESCARTE/DEVOLUÇÃO",IF(AND(D9306="",K9306&lt;&gt;""),"SEM LOTE",IF(AND(Q9306&lt;&gt;"",Q9306&gt;=Parametros!$B$11),"PARADO/SEM GIRO","OK"))))))))))</f>
        <v>OK</v>
      </c>
      <c r="T9306" s="29" t="str">
        <f aca="false">IF(AND($S9306="PARADO/SEM GIRO",$K9306="KG",OR(Painel!$B$5="(Todos)",A9306=Painel!$B$5)*OR(Painel!$E$5="(Todos)",P9306=Painel!$E$5)),$J9306+ROW()/10000000,"")</f>
        <v/>
      </c>
      <c r="U9306" s="29" t="str">
        <f aca="false">IF(AND($S9306="VENCIDO",$K9306="KG",OR(Painel!$B$5="(Todos)",A9306=Painel!$B$5)*OR(Painel!$E$5="(Todos)",P9306=Painel!$E$5)),$J9306+ROW()/10000000,"")</f>
        <v/>
      </c>
    </row>
    <row r="9307" customFormat="false" ht="15" hidden="false" customHeight="false" outlineLevel="0" collapsed="false">
      <c r="A9307" s="29" t="s">
        <v>54</v>
      </c>
      <c r="B9307" s="29" t="s">
        <v>15854</v>
      </c>
      <c r="C9307" s="29" t="s">
        <v>5424</v>
      </c>
      <c r="D9307" s="29" t="s">
        <v>15890</v>
      </c>
      <c r="E9307" s="29" t="n">
        <v>46</v>
      </c>
      <c r="F9307" s="29"/>
      <c r="G9307" s="29"/>
      <c r="H9307" s="30" t="n">
        <v>169.107</v>
      </c>
      <c r="I9307" s="31" t="n">
        <v>46283</v>
      </c>
      <c r="J9307" s="30" t="n">
        <v>169.107</v>
      </c>
      <c r="K9307" s="29" t="s">
        <v>120</v>
      </c>
      <c r="L9307" s="29" t="s">
        <v>176</v>
      </c>
      <c r="M9307" s="29"/>
      <c r="N9307" s="29" t="s">
        <v>122</v>
      </c>
      <c r="O9307" s="31" t="n">
        <v>46966</v>
      </c>
      <c r="P9307" s="29" t="s">
        <v>123</v>
      </c>
      <c r="Q9307" s="29" t="n">
        <f aca="false">IFERROR(VALUE(L9307),"")</f>
        <v>2</v>
      </c>
      <c r="R9307" s="29" t="n">
        <f aca="true">IF(O9307="","",O9307-TODAY())</f>
        <v>681</v>
      </c>
      <c r="S9307" s="29" t="str">
        <f aca="false">IF(C9307="&lt;&lt; vazio &gt;&gt;","VAZIA",IF(AND(O9307&lt;&gt;"",R9307&lt;0),"VENCIDO",IF(AND(O9307&lt;&gt;"",R9307&lt;=Parametros!$B$10),"PRÓX. VENCIMENTO",IF(F9307="Q","QUALIDADE",IF(F9307="S","BLOQUEADO",IF(F9307="R","RESTRITO/DEVOLUÇÃO",IF(OR(N9307="QUAR",N9307="QRES"),"QUARENTENA",IF(OR(B9307="DESCARTE",B9307="DEVOLUÇÃO"),"DESCARTE/DEVOLUÇÃO",IF(AND(D9307="",K9307&lt;&gt;""),"SEM LOTE",IF(AND(Q9307&lt;&gt;"",Q9307&gt;=Parametros!$B$11),"PARADO/SEM GIRO","OK"))))))))))</f>
        <v>OK</v>
      </c>
      <c r="T9307" s="29" t="str">
        <f aca="false">IF(AND($S9307="PARADO/SEM GIRO",$K9307="KG",OR(Painel!$B$5="(Todos)",A9307=Painel!$B$5)*OR(Painel!$E$5="(Todos)",P9307=Painel!$E$5)),$J9307+ROW()/10000000,"")</f>
        <v/>
      </c>
      <c r="U9307" s="29" t="str">
        <f aca="false">IF(AND($S9307="VENCIDO",$K9307="KG",OR(Painel!$B$5="(Todos)",A9307=Painel!$B$5)*OR(Painel!$E$5="(Todos)",P9307=Painel!$E$5)),$J9307+ROW()/10000000,"")</f>
        <v/>
      </c>
    </row>
    <row r="9308" customFormat="false" ht="15" hidden="false" customHeight="false" outlineLevel="0" collapsed="false">
      <c r="A9308" s="29" t="s">
        <v>54</v>
      </c>
      <c r="B9308" s="29" t="s">
        <v>15854</v>
      </c>
      <c r="C9308" s="29" t="s">
        <v>5424</v>
      </c>
      <c r="D9308" s="29" t="s">
        <v>15891</v>
      </c>
      <c r="E9308" s="29" t="n">
        <v>46</v>
      </c>
      <c r="F9308" s="29"/>
      <c r="G9308" s="29"/>
      <c r="H9308" s="30" t="n">
        <v>2838.382</v>
      </c>
      <c r="I9308" s="31" t="n">
        <v>46285</v>
      </c>
      <c r="J9308" s="30" t="n">
        <v>2838.382</v>
      </c>
      <c r="K9308" s="29" t="s">
        <v>120</v>
      </c>
      <c r="L9308" s="29" t="s">
        <v>176</v>
      </c>
      <c r="M9308" s="29"/>
      <c r="N9308" s="29" t="s">
        <v>122</v>
      </c>
      <c r="O9308" s="31" t="n">
        <v>46968</v>
      </c>
      <c r="P9308" s="29" t="s">
        <v>123</v>
      </c>
      <c r="Q9308" s="29" t="n">
        <f aca="false">IFERROR(VALUE(L9308),"")</f>
        <v>2</v>
      </c>
      <c r="R9308" s="29" t="n">
        <f aca="true">IF(O9308="","",O9308-TODAY())</f>
        <v>683</v>
      </c>
      <c r="S9308" s="29" t="str">
        <f aca="false">IF(C9308="&lt;&lt; vazio &gt;&gt;","VAZIA",IF(AND(O9308&lt;&gt;"",R9308&lt;0),"VENCIDO",IF(AND(O9308&lt;&gt;"",R9308&lt;=Parametros!$B$10),"PRÓX. VENCIMENTO",IF(F9308="Q","QUALIDADE",IF(F9308="S","BLOQUEADO",IF(F9308="R","RESTRITO/DEVOLUÇÃO",IF(OR(N9308="QUAR",N9308="QRES"),"QUARENTENA",IF(OR(B9308="DESCARTE",B9308="DEVOLUÇÃO"),"DESCARTE/DEVOLUÇÃO",IF(AND(D9308="",K9308&lt;&gt;""),"SEM LOTE",IF(AND(Q9308&lt;&gt;"",Q9308&gt;=Parametros!$B$11),"PARADO/SEM GIRO","OK"))))))))))</f>
        <v>OK</v>
      </c>
      <c r="T9308" s="29" t="str">
        <f aca="false">IF(AND($S9308="PARADO/SEM GIRO",$K9308="KG",OR(Painel!$B$5="(Todos)",A9308=Painel!$B$5)*OR(Painel!$E$5="(Todos)",P9308=Painel!$E$5)),$J9308+ROW()/10000000,"")</f>
        <v/>
      </c>
      <c r="U9308" s="29" t="str">
        <f aca="false">IF(AND($S9308="VENCIDO",$K9308="KG",OR(Painel!$B$5="(Todos)",A9308=Painel!$B$5)*OR(Painel!$E$5="(Todos)",P9308=Painel!$E$5)),$J9308+ROW()/10000000,"")</f>
        <v/>
      </c>
    </row>
    <row r="9309" customFormat="false" ht="15" hidden="false" customHeight="false" outlineLevel="0" collapsed="false">
      <c r="A9309" s="29" t="s">
        <v>54</v>
      </c>
      <c r="B9309" s="29" t="s">
        <v>15854</v>
      </c>
      <c r="C9309" s="29" t="s">
        <v>5424</v>
      </c>
      <c r="D9309" s="29" t="s">
        <v>5425</v>
      </c>
      <c r="E9309" s="29" t="n">
        <v>46</v>
      </c>
      <c r="F9309" s="29"/>
      <c r="G9309" s="29"/>
      <c r="H9309" s="30" t="n">
        <v>833.893</v>
      </c>
      <c r="I9309" s="31" t="n">
        <v>46283</v>
      </c>
      <c r="J9309" s="30" t="n">
        <v>833.893</v>
      </c>
      <c r="K9309" s="29" t="s">
        <v>120</v>
      </c>
      <c r="L9309" s="29" t="s">
        <v>176</v>
      </c>
      <c r="M9309" s="29"/>
      <c r="N9309" s="29" t="s">
        <v>122</v>
      </c>
      <c r="O9309" s="31" t="n">
        <v>46970</v>
      </c>
      <c r="P9309" s="29" t="s">
        <v>123</v>
      </c>
      <c r="Q9309" s="29" t="n">
        <f aca="false">IFERROR(VALUE(L9309),"")</f>
        <v>2</v>
      </c>
      <c r="R9309" s="29" t="n">
        <f aca="true">IF(O9309="","",O9309-TODAY())</f>
        <v>685</v>
      </c>
      <c r="S9309" s="29" t="str">
        <f aca="false">IF(C9309="&lt;&lt; vazio &gt;&gt;","VAZIA",IF(AND(O9309&lt;&gt;"",R9309&lt;0),"VENCIDO",IF(AND(O9309&lt;&gt;"",R9309&lt;=Parametros!$B$10),"PRÓX. VENCIMENTO",IF(F9309="Q","QUALIDADE",IF(F9309="S","BLOQUEADO",IF(F9309="R","RESTRITO/DEVOLUÇÃO",IF(OR(N9309="QUAR",N9309="QRES"),"QUARENTENA",IF(OR(B9309="DESCARTE",B9309="DEVOLUÇÃO"),"DESCARTE/DEVOLUÇÃO",IF(AND(D9309="",K9309&lt;&gt;""),"SEM LOTE",IF(AND(Q9309&lt;&gt;"",Q9309&gt;=Parametros!$B$11),"PARADO/SEM GIRO","OK"))))))))))</f>
        <v>OK</v>
      </c>
      <c r="T9309" s="29" t="str">
        <f aca="false">IF(AND($S9309="PARADO/SEM GIRO",$K9309="KG",OR(Painel!$B$5="(Todos)",A9309=Painel!$B$5)*OR(Painel!$E$5="(Todos)",P9309=Painel!$E$5)),$J9309+ROW()/10000000,"")</f>
        <v/>
      </c>
      <c r="U9309" s="29" t="str">
        <f aca="false">IF(AND($S9309="VENCIDO",$K9309="KG",OR(Painel!$B$5="(Todos)",A9309=Painel!$B$5)*OR(Painel!$E$5="(Todos)",P9309=Painel!$E$5)),$J9309+ROW()/10000000,"")</f>
        <v/>
      </c>
    </row>
    <row r="9310" customFormat="false" ht="15" hidden="false" customHeight="false" outlineLevel="0" collapsed="false">
      <c r="A9310" s="29" t="s">
        <v>54</v>
      </c>
      <c r="B9310" s="29" t="s">
        <v>15854</v>
      </c>
      <c r="C9310" s="29" t="s">
        <v>15892</v>
      </c>
      <c r="D9310" s="29" t="s">
        <v>15893</v>
      </c>
      <c r="E9310" s="29" t="n">
        <v>46</v>
      </c>
      <c r="F9310" s="29"/>
      <c r="G9310" s="29"/>
      <c r="H9310" s="30" t="n">
        <v>8544</v>
      </c>
      <c r="I9310" s="31" t="n">
        <v>46284</v>
      </c>
      <c r="J9310" s="30" t="n">
        <v>8544</v>
      </c>
      <c r="K9310" s="29" t="s">
        <v>120</v>
      </c>
      <c r="L9310" s="29" t="s">
        <v>652</v>
      </c>
      <c r="M9310" s="29"/>
      <c r="N9310" s="29" t="s">
        <v>122</v>
      </c>
      <c r="O9310" s="31" t="n">
        <v>46956</v>
      </c>
      <c r="P9310" s="29" t="s">
        <v>123</v>
      </c>
      <c r="Q9310" s="29" t="n">
        <f aca="false">IFERROR(VALUE(L9310),"")</f>
        <v>8</v>
      </c>
      <c r="R9310" s="29" t="n">
        <f aca="true">IF(O9310="","",O9310-TODAY())</f>
        <v>671</v>
      </c>
      <c r="S9310" s="29" t="str">
        <f aca="false">IF(C9310="&lt;&lt; vazio &gt;&gt;","VAZIA",IF(AND(O9310&lt;&gt;"",R9310&lt;0),"VENCIDO",IF(AND(O9310&lt;&gt;"",R9310&lt;=Parametros!$B$10),"PRÓX. VENCIMENTO",IF(F9310="Q","QUALIDADE",IF(F9310="S","BLOQUEADO",IF(F9310="R","RESTRITO/DEVOLUÇÃO",IF(OR(N9310="QUAR",N9310="QRES"),"QUARENTENA",IF(OR(B9310="DESCARTE",B9310="DEVOLUÇÃO"),"DESCARTE/DEVOLUÇÃO",IF(AND(D9310="",K9310&lt;&gt;""),"SEM LOTE",IF(AND(Q9310&lt;&gt;"",Q9310&gt;=Parametros!$B$11),"PARADO/SEM GIRO","OK"))))))))))</f>
        <v>OK</v>
      </c>
      <c r="T9310" s="29" t="str">
        <f aca="false">IF(AND($S9310="PARADO/SEM GIRO",$K9310="KG",OR(Painel!$B$5="(Todos)",A9310=Painel!$B$5)*OR(Painel!$E$5="(Todos)",P9310=Painel!$E$5)),$J9310+ROW()/10000000,"")</f>
        <v/>
      </c>
      <c r="U9310" s="29" t="str">
        <f aca="false">IF(AND($S9310="VENCIDO",$K9310="KG",OR(Painel!$B$5="(Todos)",A9310=Painel!$B$5)*OR(Painel!$E$5="(Todos)",P9310=Painel!$E$5)),$J9310+ROW()/10000000,"")</f>
        <v/>
      </c>
    </row>
    <row r="9311" customFormat="false" ht="15" hidden="false" customHeight="false" outlineLevel="0" collapsed="false">
      <c r="A9311" s="29" t="s">
        <v>54</v>
      </c>
      <c r="B9311" s="29" t="s">
        <v>15854</v>
      </c>
      <c r="C9311" s="29" t="s">
        <v>5427</v>
      </c>
      <c r="D9311" s="29" t="s">
        <v>15894</v>
      </c>
      <c r="E9311" s="29" t="n">
        <v>46</v>
      </c>
      <c r="F9311" s="29"/>
      <c r="G9311" s="29"/>
      <c r="H9311" s="30" t="n">
        <v>4116.465</v>
      </c>
      <c r="I9311" s="31" t="n">
        <v>46284</v>
      </c>
      <c r="J9311" s="30" t="n">
        <v>4116.465</v>
      </c>
      <c r="K9311" s="29" t="s">
        <v>120</v>
      </c>
      <c r="L9311" s="29" t="s">
        <v>121</v>
      </c>
      <c r="M9311" s="29"/>
      <c r="N9311" s="29" t="s">
        <v>122</v>
      </c>
      <c r="O9311" s="31" t="n">
        <v>46909</v>
      </c>
      <c r="P9311" s="29" t="s">
        <v>123</v>
      </c>
      <c r="Q9311" s="29" t="n">
        <f aca="false">IFERROR(VALUE(L9311),"")</f>
        <v>10</v>
      </c>
      <c r="R9311" s="29" t="n">
        <f aca="true">IF(O9311="","",O9311-TODAY())</f>
        <v>624</v>
      </c>
      <c r="S9311" s="29" t="str">
        <f aca="false">IF(C9311="&lt;&lt; vazio &gt;&gt;","VAZIA",IF(AND(O9311&lt;&gt;"",R9311&lt;0),"VENCIDO",IF(AND(O9311&lt;&gt;"",R9311&lt;=Parametros!$B$10),"PRÓX. VENCIMENTO",IF(F9311="Q","QUALIDADE",IF(F9311="S","BLOQUEADO",IF(F9311="R","RESTRITO/DEVOLUÇÃO",IF(OR(N9311="QUAR",N9311="QRES"),"QUARENTENA",IF(OR(B9311="DESCARTE",B9311="DEVOLUÇÃO"),"DESCARTE/DEVOLUÇÃO",IF(AND(D9311="",K9311&lt;&gt;""),"SEM LOTE",IF(AND(Q9311&lt;&gt;"",Q9311&gt;=Parametros!$B$11),"PARADO/SEM GIRO","OK"))))))))))</f>
        <v>OK</v>
      </c>
      <c r="T9311" s="29" t="str">
        <f aca="false">IF(AND($S9311="PARADO/SEM GIRO",$K9311="KG",OR(Painel!$B$5="(Todos)",A9311=Painel!$B$5)*OR(Painel!$E$5="(Todos)",P9311=Painel!$E$5)),$J9311+ROW()/10000000,"")</f>
        <v/>
      </c>
      <c r="U9311" s="29" t="str">
        <f aca="false">IF(AND($S9311="VENCIDO",$K9311="KG",OR(Painel!$B$5="(Todos)",A9311=Painel!$B$5)*OR(Painel!$E$5="(Todos)",P9311=Painel!$E$5)),$J9311+ROW()/10000000,"")</f>
        <v/>
      </c>
    </row>
    <row r="9312" customFormat="false" ht="15" hidden="false" customHeight="false" outlineLevel="0" collapsed="false">
      <c r="A9312" s="29" t="s">
        <v>54</v>
      </c>
      <c r="B9312" s="29" t="s">
        <v>15854</v>
      </c>
      <c r="C9312" s="29" t="s">
        <v>5427</v>
      </c>
      <c r="D9312" s="29" t="s">
        <v>15895</v>
      </c>
      <c r="E9312" s="29" t="n">
        <v>46</v>
      </c>
      <c r="F9312" s="29"/>
      <c r="G9312" s="29"/>
      <c r="H9312" s="30" t="n">
        <v>500</v>
      </c>
      <c r="I9312" s="31" t="n">
        <v>46284</v>
      </c>
      <c r="J9312" s="30" t="n">
        <v>500</v>
      </c>
      <c r="K9312" s="29" t="s">
        <v>120</v>
      </c>
      <c r="L9312" s="29" t="s">
        <v>388</v>
      </c>
      <c r="M9312" s="29"/>
      <c r="N9312" s="29" t="s">
        <v>122</v>
      </c>
      <c r="O9312" s="31" t="n">
        <v>46904</v>
      </c>
      <c r="P9312" s="29" t="s">
        <v>123</v>
      </c>
      <c r="Q9312" s="29" t="n">
        <f aca="false">IFERROR(VALUE(L9312),"")</f>
        <v>1</v>
      </c>
      <c r="R9312" s="29" t="n">
        <f aca="true">IF(O9312="","",O9312-TODAY())</f>
        <v>619</v>
      </c>
      <c r="S9312" s="29" t="str">
        <f aca="false">IF(C9312="&lt;&lt; vazio &gt;&gt;","VAZIA",IF(AND(O9312&lt;&gt;"",R9312&lt;0),"VENCIDO",IF(AND(O9312&lt;&gt;"",R9312&lt;=Parametros!$B$10),"PRÓX. VENCIMENTO",IF(F9312="Q","QUALIDADE",IF(F9312="S","BLOQUEADO",IF(F9312="R","RESTRITO/DEVOLUÇÃO",IF(OR(N9312="QUAR",N9312="QRES"),"QUARENTENA",IF(OR(B9312="DESCARTE",B9312="DEVOLUÇÃO"),"DESCARTE/DEVOLUÇÃO",IF(AND(D9312="",K9312&lt;&gt;""),"SEM LOTE",IF(AND(Q9312&lt;&gt;"",Q9312&gt;=Parametros!$B$11),"PARADO/SEM GIRO","OK"))))))))))</f>
        <v>OK</v>
      </c>
      <c r="T9312" s="29" t="str">
        <f aca="false">IF(AND($S9312="PARADO/SEM GIRO",$K9312="KG",OR(Painel!$B$5="(Todos)",A9312=Painel!$B$5)*OR(Painel!$E$5="(Todos)",P9312=Painel!$E$5)),$J9312+ROW()/10000000,"")</f>
        <v/>
      </c>
      <c r="U9312" s="29" t="str">
        <f aca="false">IF(AND($S9312="VENCIDO",$K9312="KG",OR(Painel!$B$5="(Todos)",A9312=Painel!$B$5)*OR(Painel!$E$5="(Todos)",P9312=Painel!$E$5)),$J9312+ROW()/10000000,"")</f>
        <v/>
      </c>
    </row>
    <row r="9313" customFormat="false" ht="15" hidden="false" customHeight="false" outlineLevel="0" collapsed="false">
      <c r="A9313" s="29" t="s">
        <v>54</v>
      </c>
      <c r="B9313" s="29" t="s">
        <v>15854</v>
      </c>
      <c r="C9313" s="29" t="s">
        <v>5427</v>
      </c>
      <c r="D9313" s="29" t="s">
        <v>15896</v>
      </c>
      <c r="E9313" s="29" t="n">
        <v>46</v>
      </c>
      <c r="F9313" s="29"/>
      <c r="G9313" s="29"/>
      <c r="H9313" s="30" t="n">
        <v>4750</v>
      </c>
      <c r="I9313" s="31" t="n">
        <v>46283</v>
      </c>
      <c r="J9313" s="30" t="n">
        <v>4750</v>
      </c>
      <c r="K9313" s="29" t="s">
        <v>120</v>
      </c>
      <c r="L9313" s="29" t="s">
        <v>284</v>
      </c>
      <c r="M9313" s="29"/>
      <c r="N9313" s="29" t="s">
        <v>122</v>
      </c>
      <c r="O9313" s="31" t="n">
        <v>46938</v>
      </c>
      <c r="P9313" s="29" t="s">
        <v>123</v>
      </c>
      <c r="Q9313" s="29" t="n">
        <f aca="false">IFERROR(VALUE(L9313),"")</f>
        <v>4</v>
      </c>
      <c r="R9313" s="29" t="n">
        <f aca="true">IF(O9313="","",O9313-TODAY())</f>
        <v>653</v>
      </c>
      <c r="S9313" s="29" t="str">
        <f aca="false">IF(C9313="&lt;&lt; vazio &gt;&gt;","VAZIA",IF(AND(O9313&lt;&gt;"",R9313&lt;0),"VENCIDO",IF(AND(O9313&lt;&gt;"",R9313&lt;=Parametros!$B$10),"PRÓX. VENCIMENTO",IF(F9313="Q","QUALIDADE",IF(F9313="S","BLOQUEADO",IF(F9313="R","RESTRITO/DEVOLUÇÃO",IF(OR(N9313="QUAR",N9313="QRES"),"QUARENTENA",IF(OR(B9313="DESCARTE",B9313="DEVOLUÇÃO"),"DESCARTE/DEVOLUÇÃO",IF(AND(D9313="",K9313&lt;&gt;""),"SEM LOTE",IF(AND(Q9313&lt;&gt;"",Q9313&gt;=Parametros!$B$11),"PARADO/SEM GIRO","OK"))))))))))</f>
        <v>OK</v>
      </c>
      <c r="T9313" s="29" t="str">
        <f aca="false">IF(AND($S9313="PARADO/SEM GIRO",$K9313="KG",OR(Painel!$B$5="(Todos)",A9313=Painel!$B$5)*OR(Painel!$E$5="(Todos)",P9313=Painel!$E$5)),$J9313+ROW()/10000000,"")</f>
        <v/>
      </c>
      <c r="U9313" s="29" t="str">
        <f aca="false">IF(AND($S9313="VENCIDO",$K9313="KG",OR(Painel!$B$5="(Todos)",A9313=Painel!$B$5)*OR(Painel!$E$5="(Todos)",P9313=Painel!$E$5)),$J9313+ROW()/10000000,"")</f>
        <v/>
      </c>
    </row>
    <row r="9314" customFormat="false" ht="15" hidden="false" customHeight="false" outlineLevel="0" collapsed="false">
      <c r="A9314" s="29" t="s">
        <v>54</v>
      </c>
      <c r="B9314" s="29" t="s">
        <v>15854</v>
      </c>
      <c r="C9314" s="29" t="s">
        <v>5427</v>
      </c>
      <c r="D9314" s="29" t="s">
        <v>15897</v>
      </c>
      <c r="E9314" s="29" t="n">
        <v>46</v>
      </c>
      <c r="F9314" s="29"/>
      <c r="G9314" s="29"/>
      <c r="H9314" s="30" t="n">
        <v>250</v>
      </c>
      <c r="I9314" s="31" t="n">
        <v>46282</v>
      </c>
      <c r="J9314" s="30" t="n">
        <v>250</v>
      </c>
      <c r="K9314" s="29" t="s">
        <v>120</v>
      </c>
      <c r="L9314" s="29" t="s">
        <v>400</v>
      </c>
      <c r="M9314" s="29"/>
      <c r="N9314" s="29" t="s">
        <v>122</v>
      </c>
      <c r="O9314" s="31" t="n">
        <v>46940</v>
      </c>
      <c r="P9314" s="29" t="s">
        <v>123</v>
      </c>
      <c r="Q9314" s="29" t="n">
        <f aca="false">IFERROR(VALUE(L9314),"")</f>
        <v>3</v>
      </c>
      <c r="R9314" s="29" t="n">
        <f aca="true">IF(O9314="","",O9314-TODAY())</f>
        <v>655</v>
      </c>
      <c r="S9314" s="29" t="str">
        <f aca="false">IF(C9314="&lt;&lt; vazio &gt;&gt;","VAZIA",IF(AND(O9314&lt;&gt;"",R9314&lt;0),"VENCIDO",IF(AND(O9314&lt;&gt;"",R9314&lt;=Parametros!$B$10),"PRÓX. VENCIMENTO",IF(F9314="Q","QUALIDADE",IF(F9314="S","BLOQUEADO",IF(F9314="R","RESTRITO/DEVOLUÇÃO",IF(OR(N9314="QUAR",N9314="QRES"),"QUARENTENA",IF(OR(B9314="DESCARTE",B9314="DEVOLUÇÃO"),"DESCARTE/DEVOLUÇÃO",IF(AND(D9314="",K9314&lt;&gt;""),"SEM LOTE",IF(AND(Q9314&lt;&gt;"",Q9314&gt;=Parametros!$B$11),"PARADO/SEM GIRO","OK"))))))))))</f>
        <v>OK</v>
      </c>
      <c r="T9314" s="29" t="str">
        <f aca="false">IF(AND($S9314="PARADO/SEM GIRO",$K9314="KG",OR(Painel!$B$5="(Todos)",A9314=Painel!$B$5)*OR(Painel!$E$5="(Todos)",P9314=Painel!$E$5)),$J9314+ROW()/10000000,"")</f>
        <v/>
      </c>
      <c r="U9314" s="29" t="str">
        <f aca="false">IF(AND($S9314="VENCIDO",$K9314="KG",OR(Painel!$B$5="(Todos)",A9314=Painel!$B$5)*OR(Painel!$E$5="(Todos)",P9314=Painel!$E$5)),$J9314+ROW()/10000000,"")</f>
        <v/>
      </c>
    </row>
    <row r="9315" customFormat="false" ht="15" hidden="false" customHeight="false" outlineLevel="0" collapsed="false">
      <c r="A9315" s="29" t="s">
        <v>54</v>
      </c>
      <c r="B9315" s="29" t="s">
        <v>15854</v>
      </c>
      <c r="C9315" s="29" t="s">
        <v>5427</v>
      </c>
      <c r="D9315" s="29" t="s">
        <v>15898</v>
      </c>
      <c r="E9315" s="29" t="n">
        <v>46</v>
      </c>
      <c r="F9315" s="29"/>
      <c r="G9315" s="29"/>
      <c r="H9315" s="30" t="n">
        <v>1000</v>
      </c>
      <c r="I9315" s="31" t="n">
        <v>46282</v>
      </c>
      <c r="J9315" s="30" t="n">
        <v>1000</v>
      </c>
      <c r="K9315" s="29" t="s">
        <v>120</v>
      </c>
      <c r="L9315" s="29" t="s">
        <v>400</v>
      </c>
      <c r="M9315" s="29"/>
      <c r="N9315" s="29" t="s">
        <v>122</v>
      </c>
      <c r="O9315" s="31" t="n">
        <v>46937</v>
      </c>
      <c r="P9315" s="29" t="s">
        <v>123</v>
      </c>
      <c r="Q9315" s="29" t="n">
        <f aca="false">IFERROR(VALUE(L9315),"")</f>
        <v>3</v>
      </c>
      <c r="R9315" s="29" t="n">
        <f aca="true">IF(O9315="","",O9315-TODAY())</f>
        <v>652</v>
      </c>
      <c r="S9315" s="29" t="str">
        <f aca="false">IF(C9315="&lt;&lt; vazio &gt;&gt;","VAZIA",IF(AND(O9315&lt;&gt;"",R9315&lt;0),"VENCIDO",IF(AND(O9315&lt;&gt;"",R9315&lt;=Parametros!$B$10),"PRÓX. VENCIMENTO",IF(F9315="Q","QUALIDADE",IF(F9315="S","BLOQUEADO",IF(F9315="R","RESTRITO/DEVOLUÇÃO",IF(OR(N9315="QUAR",N9315="QRES"),"QUARENTENA",IF(OR(B9315="DESCARTE",B9315="DEVOLUÇÃO"),"DESCARTE/DEVOLUÇÃO",IF(AND(D9315="",K9315&lt;&gt;""),"SEM LOTE",IF(AND(Q9315&lt;&gt;"",Q9315&gt;=Parametros!$B$11),"PARADO/SEM GIRO","OK"))))))))))</f>
        <v>OK</v>
      </c>
      <c r="T9315" s="29" t="str">
        <f aca="false">IF(AND($S9315="PARADO/SEM GIRO",$K9315="KG",OR(Painel!$B$5="(Todos)",A9315=Painel!$B$5)*OR(Painel!$E$5="(Todos)",P9315=Painel!$E$5)),$J9315+ROW()/10000000,"")</f>
        <v/>
      </c>
      <c r="U9315" s="29" t="str">
        <f aca="false">IF(AND($S9315="VENCIDO",$K9315="KG",OR(Painel!$B$5="(Todos)",A9315=Painel!$B$5)*OR(Painel!$E$5="(Todos)",P9315=Painel!$E$5)),$J9315+ROW()/10000000,"")</f>
        <v/>
      </c>
    </row>
    <row r="9316" customFormat="false" ht="15" hidden="false" customHeight="false" outlineLevel="0" collapsed="false">
      <c r="A9316" s="29" t="s">
        <v>54</v>
      </c>
      <c r="B9316" s="29" t="s">
        <v>15854</v>
      </c>
      <c r="C9316" s="29" t="s">
        <v>15899</v>
      </c>
      <c r="D9316" s="29" t="s">
        <v>15900</v>
      </c>
      <c r="E9316" s="29" t="n">
        <v>46</v>
      </c>
      <c r="F9316" s="29"/>
      <c r="G9316" s="29"/>
      <c r="H9316" s="30" t="n">
        <v>3307</v>
      </c>
      <c r="I9316" s="31" t="n">
        <v>46283</v>
      </c>
      <c r="J9316" s="30" t="n">
        <v>3307</v>
      </c>
      <c r="K9316" s="29" t="s">
        <v>120</v>
      </c>
      <c r="L9316" s="29" t="s">
        <v>221</v>
      </c>
      <c r="M9316" s="29"/>
      <c r="N9316" s="29" t="s">
        <v>122</v>
      </c>
      <c r="O9316" s="31" t="n">
        <v>46981</v>
      </c>
      <c r="P9316" s="29" t="s">
        <v>123</v>
      </c>
      <c r="Q9316" s="29" t="n">
        <f aca="false">IFERROR(VALUE(L9316),"")</f>
        <v>14</v>
      </c>
      <c r="R9316" s="29" t="n">
        <f aca="true">IF(O9316="","",O9316-TODAY())</f>
        <v>696</v>
      </c>
      <c r="S9316" s="29" t="str">
        <f aca="false">IF(C9316="&lt;&lt; vazio &gt;&gt;","VAZIA",IF(AND(O9316&lt;&gt;"",R9316&lt;0),"VENCIDO",IF(AND(O9316&lt;&gt;"",R9316&lt;=Parametros!$B$10),"PRÓX. VENCIMENTO",IF(F9316="Q","QUALIDADE",IF(F9316="S","BLOQUEADO",IF(F9316="R","RESTRITO/DEVOLUÇÃO",IF(OR(N9316="QUAR",N9316="QRES"),"QUARENTENA",IF(OR(B9316="DESCARTE",B9316="DEVOLUÇÃO"),"DESCARTE/DEVOLUÇÃO",IF(AND(D9316="",K9316&lt;&gt;""),"SEM LOTE",IF(AND(Q9316&lt;&gt;"",Q9316&gt;=Parametros!$B$11),"PARADO/SEM GIRO","OK"))))))))))</f>
        <v>OK</v>
      </c>
      <c r="T9316" s="29" t="str">
        <f aca="false">IF(AND($S9316="PARADO/SEM GIRO",$K9316="KG",OR(Painel!$B$5="(Todos)",A9316=Painel!$B$5)*OR(Painel!$E$5="(Todos)",P9316=Painel!$E$5)),$J9316+ROW()/10000000,"")</f>
        <v/>
      </c>
      <c r="U9316" s="29" t="str">
        <f aca="false">IF(AND($S9316="VENCIDO",$K9316="KG",OR(Painel!$B$5="(Todos)",A9316=Painel!$B$5)*OR(Painel!$E$5="(Todos)",P9316=Painel!$E$5)),$J9316+ROW()/10000000,"")</f>
        <v/>
      </c>
    </row>
    <row r="9317" customFormat="false" ht="15" hidden="false" customHeight="false" outlineLevel="0" collapsed="false">
      <c r="A9317" s="29" t="s">
        <v>54</v>
      </c>
      <c r="B9317" s="29" t="s">
        <v>15854</v>
      </c>
      <c r="C9317" s="29" t="s">
        <v>15901</v>
      </c>
      <c r="D9317" s="29" t="s">
        <v>15902</v>
      </c>
      <c r="E9317" s="29" t="n">
        <v>46</v>
      </c>
      <c r="F9317" s="29"/>
      <c r="G9317" s="29"/>
      <c r="H9317" s="30" t="n">
        <v>650</v>
      </c>
      <c r="I9317" s="31" t="n">
        <v>46271</v>
      </c>
      <c r="J9317" s="30" t="n">
        <v>650</v>
      </c>
      <c r="K9317" s="29" t="s">
        <v>120</v>
      </c>
      <c r="L9317" s="29" t="s">
        <v>221</v>
      </c>
      <c r="M9317" s="29"/>
      <c r="N9317" s="29" t="s">
        <v>122</v>
      </c>
      <c r="O9317" s="31" t="n">
        <v>46938</v>
      </c>
      <c r="P9317" s="29" t="s">
        <v>123</v>
      </c>
      <c r="Q9317" s="29" t="n">
        <f aca="false">IFERROR(VALUE(L9317),"")</f>
        <v>14</v>
      </c>
      <c r="R9317" s="29" t="n">
        <f aca="true">IF(O9317="","",O9317-TODAY())</f>
        <v>653</v>
      </c>
      <c r="S9317" s="29" t="str">
        <f aca="false">IF(C9317="&lt;&lt; vazio &gt;&gt;","VAZIA",IF(AND(O9317&lt;&gt;"",R9317&lt;0),"VENCIDO",IF(AND(O9317&lt;&gt;"",R9317&lt;=Parametros!$B$10),"PRÓX. VENCIMENTO",IF(F9317="Q","QUALIDADE",IF(F9317="S","BLOQUEADO",IF(F9317="R","RESTRITO/DEVOLUÇÃO",IF(OR(N9317="QUAR",N9317="QRES"),"QUARENTENA",IF(OR(B9317="DESCARTE",B9317="DEVOLUÇÃO"),"DESCARTE/DEVOLUÇÃO",IF(AND(D9317="",K9317&lt;&gt;""),"SEM LOTE",IF(AND(Q9317&lt;&gt;"",Q9317&gt;=Parametros!$B$11),"PARADO/SEM GIRO","OK"))))))))))</f>
        <v>OK</v>
      </c>
      <c r="T9317" s="29" t="str">
        <f aca="false">IF(AND($S9317="PARADO/SEM GIRO",$K9317="KG",OR(Painel!$B$5="(Todos)",A9317=Painel!$B$5)*OR(Painel!$E$5="(Todos)",P9317=Painel!$E$5)),$J9317+ROW()/10000000,"")</f>
        <v/>
      </c>
      <c r="U9317" s="29" t="str">
        <f aca="false">IF(AND($S9317="VENCIDO",$K9317="KG",OR(Painel!$B$5="(Todos)",A9317=Painel!$B$5)*OR(Painel!$E$5="(Todos)",P9317=Painel!$E$5)),$J9317+ROW()/10000000,"")</f>
        <v/>
      </c>
    </row>
    <row r="9318" customFormat="false" ht="15" hidden="false" customHeight="false" outlineLevel="0" collapsed="false">
      <c r="A9318" s="29" t="s">
        <v>54</v>
      </c>
      <c r="B9318" s="29" t="s">
        <v>15854</v>
      </c>
      <c r="C9318" s="29" t="s">
        <v>15901</v>
      </c>
      <c r="D9318" s="29" t="s">
        <v>15903</v>
      </c>
      <c r="E9318" s="29" t="n">
        <v>46</v>
      </c>
      <c r="F9318" s="29"/>
      <c r="G9318" s="29"/>
      <c r="H9318" s="30" t="n">
        <v>92</v>
      </c>
      <c r="I9318" s="31" t="n">
        <v>46280</v>
      </c>
      <c r="J9318" s="30" t="n">
        <v>92</v>
      </c>
      <c r="K9318" s="29" t="s">
        <v>120</v>
      </c>
      <c r="L9318" s="29" t="s">
        <v>267</v>
      </c>
      <c r="M9318" s="29"/>
      <c r="N9318" s="29" t="s">
        <v>122</v>
      </c>
      <c r="O9318" s="31" t="n">
        <v>46926</v>
      </c>
      <c r="P9318" s="29" t="s">
        <v>123</v>
      </c>
      <c r="Q9318" s="29" t="n">
        <f aca="false">IFERROR(VALUE(L9318),"")</f>
        <v>15</v>
      </c>
      <c r="R9318" s="29" t="n">
        <f aca="true">IF(O9318="","",O9318-TODAY())</f>
        <v>641</v>
      </c>
      <c r="S9318" s="29" t="str">
        <f aca="false">IF(C9318="&lt;&lt; vazio &gt;&gt;","VAZIA",IF(AND(O9318&lt;&gt;"",R9318&lt;0),"VENCIDO",IF(AND(O9318&lt;&gt;"",R9318&lt;=Parametros!$B$10),"PRÓX. VENCIMENTO",IF(F9318="Q","QUALIDADE",IF(F9318="S","BLOQUEADO",IF(F9318="R","RESTRITO/DEVOLUÇÃO",IF(OR(N9318="QUAR",N9318="QRES"),"QUARENTENA",IF(OR(B9318="DESCARTE",B9318="DEVOLUÇÃO"),"DESCARTE/DEVOLUÇÃO",IF(AND(D9318="",K9318&lt;&gt;""),"SEM LOTE",IF(AND(Q9318&lt;&gt;"",Q9318&gt;=Parametros!$B$11),"PARADO/SEM GIRO","OK"))))))))))</f>
        <v>OK</v>
      </c>
      <c r="T9318" s="29" t="str">
        <f aca="false">IF(AND($S9318="PARADO/SEM GIRO",$K9318="KG",OR(Painel!$B$5="(Todos)",A9318=Painel!$B$5)*OR(Painel!$E$5="(Todos)",P9318=Painel!$E$5)),$J9318+ROW()/10000000,"")</f>
        <v/>
      </c>
      <c r="U9318" s="29" t="str">
        <f aca="false">IF(AND($S9318="VENCIDO",$K9318="KG",OR(Painel!$B$5="(Todos)",A9318=Painel!$B$5)*OR(Painel!$E$5="(Todos)",P9318=Painel!$E$5)),$J9318+ROW()/10000000,"")</f>
        <v/>
      </c>
    </row>
    <row r="9319" customFormat="false" ht="15" hidden="false" customHeight="false" outlineLevel="0" collapsed="false">
      <c r="A9319" s="29" t="s">
        <v>54</v>
      </c>
      <c r="B9319" s="29" t="s">
        <v>15854</v>
      </c>
      <c r="C9319" s="29" t="s">
        <v>15904</v>
      </c>
      <c r="D9319" s="29" t="s">
        <v>15905</v>
      </c>
      <c r="E9319" s="29" t="n">
        <v>46</v>
      </c>
      <c r="F9319" s="29"/>
      <c r="G9319" s="29"/>
      <c r="H9319" s="30" t="n">
        <v>134.5</v>
      </c>
      <c r="I9319" s="31" t="n">
        <v>46274</v>
      </c>
      <c r="J9319" s="30" t="n">
        <v>134.5</v>
      </c>
      <c r="K9319" s="29" t="s">
        <v>120</v>
      </c>
      <c r="L9319" s="29" t="s">
        <v>126</v>
      </c>
      <c r="M9319" s="29"/>
      <c r="N9319" s="29" t="s">
        <v>122</v>
      </c>
      <c r="O9319" s="31" t="n">
        <v>46805</v>
      </c>
      <c r="P9319" s="29" t="s">
        <v>123</v>
      </c>
      <c r="Q9319" s="29" t="n">
        <f aca="false">IFERROR(VALUE(L9319),"")</f>
        <v>13</v>
      </c>
      <c r="R9319" s="29" t="n">
        <f aca="true">IF(O9319="","",O9319-TODAY())</f>
        <v>520</v>
      </c>
      <c r="S9319" s="29" t="str">
        <f aca="false">IF(C9319="&lt;&lt; vazio &gt;&gt;","VAZIA",IF(AND(O9319&lt;&gt;"",R9319&lt;0),"VENCIDO",IF(AND(O9319&lt;&gt;"",R9319&lt;=Parametros!$B$10),"PRÓX. VENCIMENTO",IF(F9319="Q","QUALIDADE",IF(F9319="S","BLOQUEADO",IF(F9319="R","RESTRITO/DEVOLUÇÃO",IF(OR(N9319="QUAR",N9319="QRES"),"QUARENTENA",IF(OR(B9319="DESCARTE",B9319="DEVOLUÇÃO"),"DESCARTE/DEVOLUÇÃO",IF(AND(D9319="",K9319&lt;&gt;""),"SEM LOTE",IF(AND(Q9319&lt;&gt;"",Q9319&gt;=Parametros!$B$11),"PARADO/SEM GIRO","OK"))))))))))</f>
        <v>OK</v>
      </c>
      <c r="T9319" s="29" t="str">
        <f aca="false">IF(AND($S9319="PARADO/SEM GIRO",$K9319="KG",OR(Painel!$B$5="(Todos)",A9319=Painel!$B$5)*OR(Painel!$E$5="(Todos)",P9319=Painel!$E$5)),$J9319+ROW()/10000000,"")</f>
        <v/>
      </c>
      <c r="U9319" s="29" t="str">
        <f aca="false">IF(AND($S9319="VENCIDO",$K9319="KG",OR(Painel!$B$5="(Todos)",A9319=Painel!$B$5)*OR(Painel!$E$5="(Todos)",P9319=Painel!$E$5)),$J9319+ROW()/10000000,"")</f>
        <v/>
      </c>
    </row>
    <row r="9320" customFormat="false" ht="15" hidden="false" customHeight="false" outlineLevel="0" collapsed="false">
      <c r="A9320" s="29" t="s">
        <v>54</v>
      </c>
      <c r="B9320" s="29" t="s">
        <v>15854</v>
      </c>
      <c r="C9320" s="29" t="s">
        <v>5432</v>
      </c>
      <c r="D9320" s="29" t="s">
        <v>15906</v>
      </c>
      <c r="E9320" s="29" t="n">
        <v>46</v>
      </c>
      <c r="F9320" s="29"/>
      <c r="G9320" s="29"/>
      <c r="H9320" s="30" t="n">
        <v>2000</v>
      </c>
      <c r="I9320" s="31" t="n">
        <v>46284</v>
      </c>
      <c r="J9320" s="30" t="n">
        <v>2000</v>
      </c>
      <c r="K9320" s="29" t="s">
        <v>120</v>
      </c>
      <c r="L9320" s="29" t="s">
        <v>388</v>
      </c>
      <c r="M9320" s="29"/>
      <c r="N9320" s="29" t="s">
        <v>122</v>
      </c>
      <c r="O9320" s="31" t="n">
        <v>46512</v>
      </c>
      <c r="P9320" s="29" t="s">
        <v>123</v>
      </c>
      <c r="Q9320" s="29" t="n">
        <f aca="false">IFERROR(VALUE(L9320),"")</f>
        <v>1</v>
      </c>
      <c r="R9320" s="29" t="n">
        <f aca="true">IF(O9320="","",O9320-TODAY())</f>
        <v>227</v>
      </c>
      <c r="S9320" s="29" t="str">
        <f aca="false">IF(C9320="&lt;&lt; vazio &gt;&gt;","VAZIA",IF(AND(O9320&lt;&gt;"",R9320&lt;0),"VENCIDO",IF(AND(O9320&lt;&gt;"",R9320&lt;=Parametros!$B$10),"PRÓX. VENCIMENTO",IF(F9320="Q","QUALIDADE",IF(F9320="S","BLOQUEADO",IF(F9320="R","RESTRITO/DEVOLUÇÃO",IF(OR(N9320="QUAR",N9320="QRES"),"QUARENTENA",IF(OR(B9320="DESCARTE",B9320="DEVOLUÇÃO"),"DESCARTE/DEVOLUÇÃO",IF(AND(D9320="",K9320&lt;&gt;""),"SEM LOTE",IF(AND(Q9320&lt;&gt;"",Q9320&gt;=Parametros!$B$11),"PARADO/SEM GIRO","OK"))))))))))</f>
        <v>OK</v>
      </c>
      <c r="T9320" s="29" t="str">
        <f aca="false">IF(AND($S9320="PARADO/SEM GIRO",$K9320="KG",OR(Painel!$B$5="(Todos)",A9320=Painel!$B$5)*OR(Painel!$E$5="(Todos)",P9320=Painel!$E$5)),$J9320+ROW()/10000000,"")</f>
        <v/>
      </c>
      <c r="U9320" s="29" t="str">
        <f aca="false">IF(AND($S9320="VENCIDO",$K9320="KG",OR(Painel!$B$5="(Todos)",A9320=Painel!$B$5)*OR(Painel!$E$5="(Todos)",P9320=Painel!$E$5)),$J9320+ROW()/10000000,"")</f>
        <v/>
      </c>
    </row>
    <row r="9321" customFormat="false" ht="15" hidden="false" customHeight="false" outlineLevel="0" collapsed="false">
      <c r="A9321" s="29" t="s">
        <v>54</v>
      </c>
      <c r="B9321" s="29" t="s">
        <v>15854</v>
      </c>
      <c r="C9321" s="29" t="s">
        <v>5432</v>
      </c>
      <c r="D9321" s="29" t="s">
        <v>15878</v>
      </c>
      <c r="E9321" s="29" t="n">
        <v>46</v>
      </c>
      <c r="F9321" s="29"/>
      <c r="G9321" s="29"/>
      <c r="H9321" s="30" t="n">
        <v>6000</v>
      </c>
      <c r="I9321" s="31" t="n">
        <v>46284</v>
      </c>
      <c r="J9321" s="30" t="n">
        <v>6000</v>
      </c>
      <c r="K9321" s="29" t="s">
        <v>120</v>
      </c>
      <c r="L9321" s="29" t="s">
        <v>388</v>
      </c>
      <c r="M9321" s="29"/>
      <c r="N9321" s="29" t="s">
        <v>122</v>
      </c>
      <c r="O9321" s="31" t="n">
        <v>46512</v>
      </c>
      <c r="P9321" s="29" t="s">
        <v>123</v>
      </c>
      <c r="Q9321" s="29" t="n">
        <f aca="false">IFERROR(VALUE(L9321),"")</f>
        <v>1</v>
      </c>
      <c r="R9321" s="29" t="n">
        <f aca="true">IF(O9321="","",O9321-TODAY())</f>
        <v>227</v>
      </c>
      <c r="S9321" s="29" t="str">
        <f aca="false">IF(C9321="&lt;&lt; vazio &gt;&gt;","VAZIA",IF(AND(O9321&lt;&gt;"",R9321&lt;0),"VENCIDO",IF(AND(O9321&lt;&gt;"",R9321&lt;=Parametros!$B$10),"PRÓX. VENCIMENTO",IF(F9321="Q","QUALIDADE",IF(F9321="S","BLOQUEADO",IF(F9321="R","RESTRITO/DEVOLUÇÃO",IF(OR(N9321="QUAR",N9321="QRES"),"QUARENTENA",IF(OR(B9321="DESCARTE",B9321="DEVOLUÇÃO"),"DESCARTE/DEVOLUÇÃO",IF(AND(D9321="",K9321&lt;&gt;""),"SEM LOTE",IF(AND(Q9321&lt;&gt;"",Q9321&gt;=Parametros!$B$11),"PARADO/SEM GIRO","OK"))))))))))</f>
        <v>OK</v>
      </c>
      <c r="T9321" s="29" t="str">
        <f aca="false">IF(AND($S9321="PARADO/SEM GIRO",$K9321="KG",OR(Painel!$B$5="(Todos)",A9321=Painel!$B$5)*OR(Painel!$E$5="(Todos)",P9321=Painel!$E$5)),$J9321+ROW()/10000000,"")</f>
        <v/>
      </c>
      <c r="U9321" s="29" t="str">
        <f aca="false">IF(AND($S9321="VENCIDO",$K9321="KG",OR(Painel!$B$5="(Todos)",A9321=Painel!$B$5)*OR(Painel!$E$5="(Todos)",P9321=Painel!$E$5)),$J9321+ROW()/10000000,"")</f>
        <v/>
      </c>
    </row>
    <row r="9322" customFormat="false" ht="15" hidden="false" customHeight="false" outlineLevel="0" collapsed="false">
      <c r="A9322" s="29" t="s">
        <v>54</v>
      </c>
      <c r="B9322" s="29" t="s">
        <v>15854</v>
      </c>
      <c r="C9322" s="29" t="s">
        <v>5432</v>
      </c>
      <c r="D9322" s="29" t="s">
        <v>15907</v>
      </c>
      <c r="E9322" s="29" t="n">
        <v>46</v>
      </c>
      <c r="F9322" s="29"/>
      <c r="G9322" s="29"/>
      <c r="H9322" s="30" t="n">
        <v>1000</v>
      </c>
      <c r="I9322" s="31" t="n">
        <v>46284</v>
      </c>
      <c r="J9322" s="30" t="n">
        <v>1000</v>
      </c>
      <c r="K9322" s="29" t="s">
        <v>120</v>
      </c>
      <c r="L9322" s="29" t="s">
        <v>388</v>
      </c>
      <c r="M9322" s="29"/>
      <c r="N9322" s="29" t="s">
        <v>122</v>
      </c>
      <c r="O9322" s="31" t="n">
        <v>46529</v>
      </c>
      <c r="P9322" s="29" t="s">
        <v>123</v>
      </c>
      <c r="Q9322" s="29" t="n">
        <f aca="false">IFERROR(VALUE(L9322),"")</f>
        <v>1</v>
      </c>
      <c r="R9322" s="29" t="n">
        <f aca="true">IF(O9322="","",O9322-TODAY())</f>
        <v>244</v>
      </c>
      <c r="S9322" s="29" t="str">
        <f aca="false">IF(C9322="&lt;&lt; vazio &gt;&gt;","VAZIA",IF(AND(O9322&lt;&gt;"",R9322&lt;0),"VENCIDO",IF(AND(O9322&lt;&gt;"",R9322&lt;=Parametros!$B$10),"PRÓX. VENCIMENTO",IF(F9322="Q","QUALIDADE",IF(F9322="S","BLOQUEADO",IF(F9322="R","RESTRITO/DEVOLUÇÃO",IF(OR(N9322="QUAR",N9322="QRES"),"QUARENTENA",IF(OR(B9322="DESCARTE",B9322="DEVOLUÇÃO"),"DESCARTE/DEVOLUÇÃO",IF(AND(D9322="",K9322&lt;&gt;""),"SEM LOTE",IF(AND(Q9322&lt;&gt;"",Q9322&gt;=Parametros!$B$11),"PARADO/SEM GIRO","OK"))))))))))</f>
        <v>OK</v>
      </c>
      <c r="T9322" s="29" t="str">
        <f aca="false">IF(AND($S9322="PARADO/SEM GIRO",$K9322="KG",OR(Painel!$B$5="(Todos)",A9322=Painel!$B$5)*OR(Painel!$E$5="(Todos)",P9322=Painel!$E$5)),$J9322+ROW()/10000000,"")</f>
        <v/>
      </c>
      <c r="U9322" s="29" t="str">
        <f aca="false">IF(AND($S9322="VENCIDO",$K9322="KG",OR(Painel!$B$5="(Todos)",A9322=Painel!$B$5)*OR(Painel!$E$5="(Todos)",P9322=Painel!$E$5)),$J9322+ROW()/10000000,"")</f>
        <v/>
      </c>
    </row>
    <row r="9323" customFormat="false" ht="15" hidden="false" customHeight="false" outlineLevel="0" collapsed="false">
      <c r="A9323" s="29" t="s">
        <v>54</v>
      </c>
      <c r="B9323" s="29" t="s">
        <v>15854</v>
      </c>
      <c r="C9323" s="29" t="s">
        <v>5432</v>
      </c>
      <c r="D9323" s="29" t="s">
        <v>15908</v>
      </c>
      <c r="E9323" s="29" t="n">
        <v>46</v>
      </c>
      <c r="F9323" s="29"/>
      <c r="G9323" s="29"/>
      <c r="H9323" s="30" t="n">
        <v>10080</v>
      </c>
      <c r="I9323" s="31" t="n">
        <v>46284</v>
      </c>
      <c r="J9323" s="30" t="n">
        <v>10080</v>
      </c>
      <c r="K9323" s="29" t="s">
        <v>120</v>
      </c>
      <c r="L9323" s="29" t="s">
        <v>176</v>
      </c>
      <c r="M9323" s="29"/>
      <c r="N9323" s="29" t="s">
        <v>122</v>
      </c>
      <c r="O9323" s="31" t="n">
        <v>46625</v>
      </c>
      <c r="P9323" s="29" t="s">
        <v>123</v>
      </c>
      <c r="Q9323" s="29" t="n">
        <f aca="false">IFERROR(VALUE(L9323),"")</f>
        <v>2</v>
      </c>
      <c r="R9323" s="29" t="n">
        <f aca="true">IF(O9323="","",O9323-TODAY())</f>
        <v>340</v>
      </c>
      <c r="S9323" s="29" t="str">
        <f aca="false">IF(C9323="&lt;&lt; vazio &gt;&gt;","VAZIA",IF(AND(O9323&lt;&gt;"",R9323&lt;0),"VENCIDO",IF(AND(O9323&lt;&gt;"",R9323&lt;=Parametros!$B$10),"PRÓX. VENCIMENTO",IF(F9323="Q","QUALIDADE",IF(F9323="S","BLOQUEADO",IF(F9323="R","RESTRITO/DEVOLUÇÃO",IF(OR(N9323="QUAR",N9323="QRES"),"QUARENTENA",IF(OR(B9323="DESCARTE",B9323="DEVOLUÇÃO"),"DESCARTE/DEVOLUÇÃO",IF(AND(D9323="",K9323&lt;&gt;""),"SEM LOTE",IF(AND(Q9323&lt;&gt;"",Q9323&gt;=Parametros!$B$11),"PARADO/SEM GIRO","OK"))))))))))</f>
        <v>OK</v>
      </c>
      <c r="T9323" s="29" t="str">
        <f aca="false">IF(AND($S9323="PARADO/SEM GIRO",$K9323="KG",OR(Painel!$B$5="(Todos)",A9323=Painel!$B$5)*OR(Painel!$E$5="(Todos)",P9323=Painel!$E$5)),$J9323+ROW()/10000000,"")</f>
        <v/>
      </c>
      <c r="U9323" s="29" t="str">
        <f aca="false">IF(AND($S9323="VENCIDO",$K9323="KG",OR(Painel!$B$5="(Todos)",A9323=Painel!$B$5)*OR(Painel!$E$5="(Todos)",P9323=Painel!$E$5)),$J9323+ROW()/10000000,"")</f>
        <v/>
      </c>
    </row>
    <row r="9324" customFormat="false" ht="15" hidden="false" customHeight="false" outlineLevel="0" collapsed="false">
      <c r="A9324" s="29" t="s">
        <v>54</v>
      </c>
      <c r="B9324" s="29" t="s">
        <v>15854</v>
      </c>
      <c r="C9324" s="29" t="s">
        <v>217</v>
      </c>
      <c r="D9324" s="29" t="s">
        <v>9025</v>
      </c>
      <c r="E9324" s="29" t="n">
        <v>46</v>
      </c>
      <c r="F9324" s="29"/>
      <c r="G9324" s="29"/>
      <c r="H9324" s="30" t="n">
        <v>1102.5</v>
      </c>
      <c r="I9324" s="31" t="n">
        <v>46280</v>
      </c>
      <c r="J9324" s="30" t="n">
        <v>1102.5</v>
      </c>
      <c r="K9324" s="29" t="s">
        <v>120</v>
      </c>
      <c r="L9324" s="29" t="s">
        <v>144</v>
      </c>
      <c r="M9324" s="29"/>
      <c r="N9324" s="29" t="s">
        <v>122</v>
      </c>
      <c r="O9324" s="31" t="n">
        <v>46936</v>
      </c>
      <c r="P9324" s="29" t="s">
        <v>123</v>
      </c>
      <c r="Q9324" s="29" t="n">
        <f aca="false">IFERROR(VALUE(L9324),"")</f>
        <v>5</v>
      </c>
      <c r="R9324" s="29" t="n">
        <f aca="true">IF(O9324="","",O9324-TODAY())</f>
        <v>651</v>
      </c>
      <c r="S9324" s="29" t="str">
        <f aca="false">IF(C9324="&lt;&lt; vazio &gt;&gt;","VAZIA",IF(AND(O9324&lt;&gt;"",R9324&lt;0),"VENCIDO",IF(AND(O9324&lt;&gt;"",R9324&lt;=Parametros!$B$10),"PRÓX. VENCIMENTO",IF(F9324="Q","QUALIDADE",IF(F9324="S","BLOQUEADO",IF(F9324="R","RESTRITO/DEVOLUÇÃO",IF(OR(N9324="QUAR",N9324="QRES"),"QUARENTENA",IF(OR(B9324="DESCARTE",B9324="DEVOLUÇÃO"),"DESCARTE/DEVOLUÇÃO",IF(AND(D9324="",K9324&lt;&gt;""),"SEM LOTE",IF(AND(Q9324&lt;&gt;"",Q9324&gt;=Parametros!$B$11),"PARADO/SEM GIRO","OK"))))))))))</f>
        <v>OK</v>
      </c>
      <c r="T9324" s="29" t="str">
        <f aca="false">IF(AND($S9324="PARADO/SEM GIRO",$K9324="KG",OR(Painel!$B$5="(Todos)",A9324=Painel!$B$5)*OR(Painel!$E$5="(Todos)",P9324=Painel!$E$5)),$J9324+ROW()/10000000,"")</f>
        <v/>
      </c>
      <c r="U9324" s="29" t="str">
        <f aca="false">IF(AND($S9324="VENCIDO",$K9324="KG",OR(Painel!$B$5="(Todos)",A9324=Painel!$B$5)*OR(Painel!$E$5="(Todos)",P9324=Painel!$E$5)),$J9324+ROW()/10000000,"")</f>
        <v/>
      </c>
    </row>
    <row r="9325" customFormat="false" ht="15" hidden="false" customHeight="false" outlineLevel="0" collapsed="false">
      <c r="A9325" s="29" t="s">
        <v>54</v>
      </c>
      <c r="B9325" s="29" t="s">
        <v>15909</v>
      </c>
      <c r="C9325" s="29" t="s">
        <v>115</v>
      </c>
      <c r="D9325" s="29"/>
      <c r="E9325" s="29" t="n">
        <v>0</v>
      </c>
      <c r="F9325" s="29"/>
      <c r="G9325" s="29"/>
      <c r="H9325" s="30" t="n">
        <v>0</v>
      </c>
      <c r="I9325" s="29"/>
      <c r="J9325" s="30" t="n">
        <v>0</v>
      </c>
      <c r="K9325" s="29"/>
      <c r="L9325" s="29" t="s">
        <v>116</v>
      </c>
      <c r="M9325" s="29"/>
      <c r="N9325" s="29"/>
      <c r="O9325" s="29"/>
      <c r="P9325" s="29"/>
      <c r="Q9325" s="29" t="n">
        <f aca="false">IFERROR(VALUE(L9325),"")</f>
        <v>0</v>
      </c>
      <c r="R9325" s="29" t="str">
        <f aca="true">IF(O9325="","",O9325-TODAY())</f>
        <v/>
      </c>
      <c r="S9325" s="29" t="str">
        <f aca="false">IF(C9325="&lt;&lt; vazio &gt;&gt;","VAZIA",IF(AND(O9325&lt;&gt;"",R9325&lt;0),"VENCIDO",IF(AND(O9325&lt;&gt;"",R9325&lt;=Parametros!$B$10),"PRÓX. VENCIMENTO",IF(F9325="Q","QUALIDADE",IF(F9325="S","BLOQUEADO",IF(F9325="R","RESTRITO/DEVOLUÇÃO",IF(OR(N9325="QUAR",N9325="QRES"),"QUARENTENA",IF(OR(B9325="DESCARTE",B9325="DEVOLUÇÃO"),"DESCARTE/DEVOLUÇÃO",IF(AND(D9325="",K9325&lt;&gt;""),"SEM LOTE",IF(AND(Q9325&lt;&gt;"",Q9325&gt;=Parametros!$B$11),"PARADO/SEM GIRO","OK"))))))))))</f>
        <v>VAZIA</v>
      </c>
      <c r="T9325" s="29" t="str">
        <f aca="false">IF(AND($S9325="PARADO/SEM GIRO",$K9325="KG",OR(Painel!$B$5="(Todos)",A9325=Painel!$B$5)*OR(Painel!$E$5="(Todos)",P9325=Painel!$E$5)),$J9325+ROW()/10000000,"")</f>
        <v/>
      </c>
      <c r="U9325" s="29" t="str">
        <f aca="false">IF(AND($S9325="VENCIDO",$K9325="KG",OR(Painel!$B$5="(Todos)",A9325=Painel!$B$5)*OR(Painel!$E$5="(Todos)",P9325=Painel!$E$5)),$J9325+ROW()/10000000,"")</f>
        <v/>
      </c>
    </row>
    <row r="9326" customFormat="false" ht="15" hidden="false" customHeight="false" outlineLevel="0" collapsed="false">
      <c r="A9326" s="29" t="s">
        <v>54</v>
      </c>
      <c r="B9326" s="29" t="s">
        <v>15796</v>
      </c>
      <c r="C9326" s="29" t="s">
        <v>115</v>
      </c>
      <c r="D9326" s="29"/>
      <c r="E9326" s="29" t="n">
        <v>0</v>
      </c>
      <c r="F9326" s="29"/>
      <c r="G9326" s="29"/>
      <c r="H9326" s="30" t="n">
        <v>0</v>
      </c>
      <c r="I9326" s="29"/>
      <c r="J9326" s="30" t="n">
        <v>0</v>
      </c>
      <c r="K9326" s="29"/>
      <c r="L9326" s="29" t="s">
        <v>116</v>
      </c>
      <c r="M9326" s="29"/>
      <c r="N9326" s="29"/>
      <c r="O9326" s="29"/>
      <c r="P9326" s="29"/>
      <c r="Q9326" s="29" t="n">
        <f aca="false">IFERROR(VALUE(L9326),"")</f>
        <v>0</v>
      </c>
      <c r="R9326" s="29" t="str">
        <f aca="true">IF(O9326="","",O9326-TODAY())</f>
        <v/>
      </c>
      <c r="S9326" s="29" t="str">
        <f aca="false">IF(C9326="&lt;&lt; vazio &gt;&gt;","VAZIA",IF(AND(O9326&lt;&gt;"",R9326&lt;0),"VENCIDO",IF(AND(O9326&lt;&gt;"",R9326&lt;=Parametros!$B$10),"PRÓX. VENCIMENTO",IF(F9326="Q","QUALIDADE",IF(F9326="S","BLOQUEADO",IF(F9326="R","RESTRITO/DEVOLUÇÃO",IF(OR(N9326="QUAR",N9326="QRES"),"QUARENTENA",IF(OR(B9326="DESCARTE",B9326="DEVOLUÇÃO"),"DESCARTE/DEVOLUÇÃO",IF(AND(D9326="",K9326&lt;&gt;""),"SEM LOTE",IF(AND(Q9326&lt;&gt;"",Q9326&gt;=Parametros!$B$11),"PARADO/SEM GIRO","OK"))))))))))</f>
        <v>VAZIA</v>
      </c>
      <c r="T9326" s="29" t="str">
        <f aca="false">IF(AND($S9326="PARADO/SEM GIRO",$K9326="KG",OR(Painel!$B$5="(Todos)",A9326=Painel!$B$5)*OR(Painel!$E$5="(Todos)",P9326=Painel!$E$5)),$J9326+ROW()/10000000,"")</f>
        <v/>
      </c>
      <c r="U9326" s="29" t="str">
        <f aca="false">IF(AND($S9326="VENCIDO",$K9326="KG",OR(Painel!$B$5="(Todos)",A9326=Painel!$B$5)*OR(Painel!$E$5="(Todos)",P9326=Painel!$E$5)),$J9326+ROW()/10000000,"")</f>
        <v/>
      </c>
    </row>
    <row r="9327" customFormat="false" ht="15" hidden="false" customHeight="false" outlineLevel="0" collapsed="false">
      <c r="A9327" s="29" t="s">
        <v>54</v>
      </c>
      <c r="B9327" s="29" t="s">
        <v>15910</v>
      </c>
      <c r="C9327" s="29" t="s">
        <v>115</v>
      </c>
      <c r="D9327" s="29"/>
      <c r="E9327" s="29" t="n">
        <v>0</v>
      </c>
      <c r="F9327" s="29"/>
      <c r="G9327" s="29"/>
      <c r="H9327" s="30" t="n">
        <v>0</v>
      </c>
      <c r="I9327" s="29"/>
      <c r="J9327" s="30" t="n">
        <v>0</v>
      </c>
      <c r="K9327" s="29"/>
      <c r="L9327" s="29" t="s">
        <v>116</v>
      </c>
      <c r="M9327" s="29"/>
      <c r="N9327" s="29"/>
      <c r="O9327" s="29"/>
      <c r="P9327" s="29"/>
      <c r="Q9327" s="29" t="n">
        <f aca="false">IFERROR(VALUE(L9327),"")</f>
        <v>0</v>
      </c>
      <c r="R9327" s="29" t="str">
        <f aca="true">IF(O9327="","",O9327-TODAY())</f>
        <v/>
      </c>
      <c r="S9327" s="29" t="str">
        <f aca="false">IF(C9327="&lt;&lt; vazio &gt;&gt;","VAZIA",IF(AND(O9327&lt;&gt;"",R9327&lt;0),"VENCIDO",IF(AND(O9327&lt;&gt;"",R9327&lt;=Parametros!$B$10),"PRÓX. VENCIMENTO",IF(F9327="Q","QUALIDADE",IF(F9327="S","BLOQUEADO",IF(F9327="R","RESTRITO/DEVOLUÇÃO",IF(OR(N9327="QUAR",N9327="QRES"),"QUARENTENA",IF(OR(B9327="DESCARTE",B9327="DEVOLUÇÃO"),"DESCARTE/DEVOLUÇÃO",IF(AND(D9327="",K9327&lt;&gt;""),"SEM LOTE",IF(AND(Q9327&lt;&gt;"",Q9327&gt;=Parametros!$B$11),"PARADO/SEM GIRO","OK"))))))))))</f>
        <v>VAZIA</v>
      </c>
      <c r="T9327" s="29" t="str">
        <f aca="false">IF(AND($S9327="PARADO/SEM GIRO",$K9327="KG",OR(Painel!$B$5="(Todos)",A9327=Painel!$B$5)*OR(Painel!$E$5="(Todos)",P9327=Painel!$E$5)),$J9327+ROW()/10000000,"")</f>
        <v/>
      </c>
      <c r="U9327" s="29" t="str">
        <f aca="false">IF(AND($S9327="VENCIDO",$K9327="KG",OR(Painel!$B$5="(Todos)",A9327=Painel!$B$5)*OR(Painel!$E$5="(Todos)",P9327=Painel!$E$5)),$J9327+ROW()/10000000,"")</f>
        <v/>
      </c>
    </row>
    <row r="9328" customFormat="false" ht="15" hidden="false" customHeight="false" outlineLevel="0" collapsed="false">
      <c r="A9328" s="29" t="s">
        <v>63</v>
      </c>
      <c r="B9328" s="29" t="s">
        <v>15911</v>
      </c>
      <c r="C9328" s="29" t="s">
        <v>15912</v>
      </c>
      <c r="D9328" s="29" t="s">
        <v>15913</v>
      </c>
      <c r="E9328" s="29" t="n">
        <v>1</v>
      </c>
      <c r="F9328" s="29"/>
      <c r="G9328" s="29"/>
      <c r="H9328" s="30" t="n">
        <v>100</v>
      </c>
      <c r="I9328" s="31" t="n">
        <v>46281</v>
      </c>
      <c r="J9328" s="30" t="n">
        <v>100</v>
      </c>
      <c r="K9328" s="29" t="s">
        <v>120</v>
      </c>
      <c r="L9328" s="29" t="s">
        <v>284</v>
      </c>
      <c r="M9328" s="29"/>
      <c r="N9328" s="29" t="s">
        <v>122</v>
      </c>
      <c r="O9328" s="29"/>
      <c r="P9328" s="29" t="s">
        <v>123</v>
      </c>
      <c r="Q9328" s="29" t="n">
        <f aca="false">IFERROR(VALUE(L9328),"")</f>
        <v>4</v>
      </c>
      <c r="R9328" s="29" t="str">
        <f aca="true">IF(O9328="","",O9328-TODAY())</f>
        <v/>
      </c>
      <c r="S9328" s="29" t="str">
        <f aca="false">IF(C9328="&lt;&lt; vazio &gt;&gt;","VAZIA",IF(AND(O9328&lt;&gt;"",R9328&lt;0),"VENCIDO",IF(AND(O9328&lt;&gt;"",R9328&lt;=Parametros!$B$10),"PRÓX. VENCIMENTO",IF(F9328="Q","QUALIDADE",IF(F9328="S","BLOQUEADO",IF(F9328="R","RESTRITO/DEVOLUÇÃO",IF(OR(N9328="QUAR",N9328="QRES"),"QUARENTENA",IF(OR(B9328="DESCARTE",B9328="DEVOLUÇÃO"),"DESCARTE/DEVOLUÇÃO",IF(AND(D9328="",K9328&lt;&gt;""),"SEM LOTE",IF(AND(Q9328&lt;&gt;"",Q9328&gt;=Parametros!$B$11),"PARADO/SEM GIRO","OK"))))))))))</f>
        <v>OK</v>
      </c>
      <c r="T9328" s="29" t="str">
        <f aca="false">IF(AND($S9328="PARADO/SEM GIRO",$K9328="KG",OR(Painel!$B$5="(Todos)",A9328=Painel!$B$5)*OR(Painel!$E$5="(Todos)",P9328=Painel!$E$5)),$J9328+ROW()/10000000,"")</f>
        <v/>
      </c>
      <c r="U9328" s="29" t="str">
        <f aca="false">IF(AND($S9328="VENCIDO",$K9328="KG",OR(Painel!$B$5="(Todos)",A9328=Painel!$B$5)*OR(Painel!$E$5="(Todos)",P9328=Painel!$E$5)),$J9328+ROW()/10000000,"")</f>
        <v/>
      </c>
    </row>
    <row r="9329" customFormat="false" ht="15" hidden="false" customHeight="false" outlineLevel="0" collapsed="false">
      <c r="A9329" s="29" t="s">
        <v>63</v>
      </c>
      <c r="B9329" s="29" t="s">
        <v>15914</v>
      </c>
      <c r="C9329" s="29" t="s">
        <v>15912</v>
      </c>
      <c r="D9329" s="29" t="s">
        <v>15915</v>
      </c>
      <c r="E9329" s="29" t="n">
        <v>1</v>
      </c>
      <c r="F9329" s="29"/>
      <c r="G9329" s="29"/>
      <c r="H9329" s="30" t="n">
        <v>100</v>
      </c>
      <c r="I9329" s="31" t="n">
        <v>46281</v>
      </c>
      <c r="J9329" s="30" t="n">
        <v>100</v>
      </c>
      <c r="K9329" s="29" t="s">
        <v>120</v>
      </c>
      <c r="L9329" s="29" t="s">
        <v>284</v>
      </c>
      <c r="M9329" s="29"/>
      <c r="N9329" s="29" t="s">
        <v>122</v>
      </c>
      <c r="O9329" s="29"/>
      <c r="P9329" s="29" t="s">
        <v>123</v>
      </c>
      <c r="Q9329" s="29" t="n">
        <f aca="false">IFERROR(VALUE(L9329),"")</f>
        <v>4</v>
      </c>
      <c r="R9329" s="29" t="str">
        <f aca="true">IF(O9329="","",O9329-TODAY())</f>
        <v/>
      </c>
      <c r="S9329" s="29" t="str">
        <f aca="false">IF(C9329="&lt;&lt; vazio &gt;&gt;","VAZIA",IF(AND(O9329&lt;&gt;"",R9329&lt;0),"VENCIDO",IF(AND(O9329&lt;&gt;"",R9329&lt;=Parametros!$B$10),"PRÓX. VENCIMENTO",IF(F9329="Q","QUALIDADE",IF(F9329="S","BLOQUEADO",IF(F9329="R","RESTRITO/DEVOLUÇÃO",IF(OR(N9329="QUAR",N9329="QRES"),"QUARENTENA",IF(OR(B9329="DESCARTE",B9329="DEVOLUÇÃO"),"DESCARTE/DEVOLUÇÃO",IF(AND(D9329="",K9329&lt;&gt;""),"SEM LOTE",IF(AND(Q9329&lt;&gt;"",Q9329&gt;=Parametros!$B$11),"PARADO/SEM GIRO","OK"))))))))))</f>
        <v>OK</v>
      </c>
      <c r="T9329" s="29" t="str">
        <f aca="false">IF(AND($S9329="PARADO/SEM GIRO",$K9329="KG",OR(Painel!$B$5="(Todos)",A9329=Painel!$B$5)*OR(Painel!$E$5="(Todos)",P9329=Painel!$E$5)),$J9329+ROW()/10000000,"")</f>
        <v/>
      </c>
      <c r="U9329" s="29" t="str">
        <f aca="false">IF(AND($S9329="VENCIDO",$K9329="KG",OR(Painel!$B$5="(Todos)",A9329=Painel!$B$5)*OR(Painel!$E$5="(Todos)",P9329=Painel!$E$5)),$J9329+ROW()/10000000,"")</f>
        <v/>
      </c>
    </row>
    <row r="9330" customFormat="false" ht="15" hidden="false" customHeight="false" outlineLevel="0" collapsed="false">
      <c r="A9330" s="29" t="s">
        <v>63</v>
      </c>
      <c r="B9330" s="29" t="s">
        <v>15916</v>
      </c>
      <c r="C9330" s="29" t="s">
        <v>15912</v>
      </c>
      <c r="D9330" s="29" t="s">
        <v>15917</v>
      </c>
      <c r="E9330" s="29" t="n">
        <v>1</v>
      </c>
      <c r="F9330" s="29"/>
      <c r="G9330" s="29"/>
      <c r="H9330" s="30" t="n">
        <v>100</v>
      </c>
      <c r="I9330" s="31" t="n">
        <v>46281</v>
      </c>
      <c r="J9330" s="30" t="n">
        <v>100</v>
      </c>
      <c r="K9330" s="29" t="s">
        <v>120</v>
      </c>
      <c r="L9330" s="29" t="s">
        <v>284</v>
      </c>
      <c r="M9330" s="29"/>
      <c r="N9330" s="29" t="s">
        <v>122</v>
      </c>
      <c r="O9330" s="29"/>
      <c r="P9330" s="29" t="s">
        <v>123</v>
      </c>
      <c r="Q9330" s="29" t="n">
        <f aca="false">IFERROR(VALUE(L9330),"")</f>
        <v>4</v>
      </c>
      <c r="R9330" s="29" t="str">
        <f aca="true">IF(O9330="","",O9330-TODAY())</f>
        <v/>
      </c>
      <c r="S9330" s="29" t="str">
        <f aca="false">IF(C9330="&lt;&lt; vazio &gt;&gt;","VAZIA",IF(AND(O9330&lt;&gt;"",R9330&lt;0),"VENCIDO",IF(AND(O9330&lt;&gt;"",R9330&lt;=Parametros!$B$10),"PRÓX. VENCIMENTO",IF(F9330="Q","QUALIDADE",IF(F9330="S","BLOQUEADO",IF(F9330="R","RESTRITO/DEVOLUÇÃO",IF(OR(N9330="QUAR",N9330="QRES"),"QUARENTENA",IF(OR(B9330="DESCARTE",B9330="DEVOLUÇÃO"),"DESCARTE/DEVOLUÇÃO",IF(AND(D9330="",K9330&lt;&gt;""),"SEM LOTE",IF(AND(Q9330&lt;&gt;"",Q9330&gt;=Parametros!$B$11),"PARADO/SEM GIRO","OK"))))))))))</f>
        <v>OK</v>
      </c>
      <c r="T9330" s="29" t="str">
        <f aca="false">IF(AND($S9330="PARADO/SEM GIRO",$K9330="KG",OR(Painel!$B$5="(Todos)",A9330=Painel!$B$5)*OR(Painel!$E$5="(Todos)",P9330=Painel!$E$5)),$J9330+ROW()/10000000,"")</f>
        <v/>
      </c>
      <c r="U9330" s="29" t="str">
        <f aca="false">IF(AND($S9330="VENCIDO",$K9330="KG",OR(Painel!$B$5="(Todos)",A9330=Painel!$B$5)*OR(Painel!$E$5="(Todos)",P9330=Painel!$E$5)),$J9330+ROW()/10000000,"")</f>
        <v/>
      </c>
    </row>
    <row r="9331" customFormat="false" ht="15" hidden="false" customHeight="false" outlineLevel="0" collapsed="false">
      <c r="A9331" s="29" t="s">
        <v>63</v>
      </c>
      <c r="B9331" s="29" t="s">
        <v>15918</v>
      </c>
      <c r="C9331" s="29" t="s">
        <v>15912</v>
      </c>
      <c r="D9331" s="29" t="s">
        <v>15919</v>
      </c>
      <c r="E9331" s="29" t="n">
        <v>1</v>
      </c>
      <c r="F9331" s="29"/>
      <c r="G9331" s="29"/>
      <c r="H9331" s="30" t="n">
        <v>12</v>
      </c>
      <c r="I9331" s="31" t="n">
        <v>46280</v>
      </c>
      <c r="J9331" s="30" t="n">
        <v>12</v>
      </c>
      <c r="K9331" s="29" t="s">
        <v>120</v>
      </c>
      <c r="L9331" s="29" t="s">
        <v>144</v>
      </c>
      <c r="M9331" s="29"/>
      <c r="N9331" s="29" t="s">
        <v>122</v>
      </c>
      <c r="O9331" s="29"/>
      <c r="P9331" s="29" t="s">
        <v>123</v>
      </c>
      <c r="Q9331" s="29" t="n">
        <f aca="false">IFERROR(VALUE(L9331),"")</f>
        <v>5</v>
      </c>
      <c r="R9331" s="29" t="str">
        <f aca="true">IF(O9331="","",O9331-TODAY())</f>
        <v/>
      </c>
      <c r="S9331" s="29" t="str">
        <f aca="false">IF(C9331="&lt;&lt; vazio &gt;&gt;","VAZIA",IF(AND(O9331&lt;&gt;"",R9331&lt;0),"VENCIDO",IF(AND(O9331&lt;&gt;"",R9331&lt;=Parametros!$B$10),"PRÓX. VENCIMENTO",IF(F9331="Q","QUALIDADE",IF(F9331="S","BLOQUEADO",IF(F9331="R","RESTRITO/DEVOLUÇÃO",IF(OR(N9331="QUAR",N9331="QRES"),"QUARENTENA",IF(OR(B9331="DESCARTE",B9331="DEVOLUÇÃO"),"DESCARTE/DEVOLUÇÃO",IF(AND(D9331="",K9331&lt;&gt;""),"SEM LOTE",IF(AND(Q9331&lt;&gt;"",Q9331&gt;=Parametros!$B$11),"PARADO/SEM GIRO","OK"))))))))))</f>
        <v>OK</v>
      </c>
      <c r="T9331" s="29" t="str">
        <f aca="false">IF(AND($S9331="PARADO/SEM GIRO",$K9331="KG",OR(Painel!$B$5="(Todos)",A9331=Painel!$B$5)*OR(Painel!$E$5="(Todos)",P9331=Painel!$E$5)),$J9331+ROW()/10000000,"")</f>
        <v/>
      </c>
      <c r="U9331" s="29" t="str">
        <f aca="false">IF(AND($S9331="VENCIDO",$K9331="KG",OR(Painel!$B$5="(Todos)",A9331=Painel!$B$5)*OR(Painel!$E$5="(Todos)",P9331=Painel!$E$5)),$J9331+ROW()/10000000,"")</f>
        <v/>
      </c>
    </row>
    <row r="9332" customFormat="false" ht="15" hidden="false" customHeight="false" outlineLevel="0" collapsed="false">
      <c r="A9332" s="29" t="s">
        <v>63</v>
      </c>
      <c r="B9332" s="29" t="s">
        <v>15920</v>
      </c>
      <c r="C9332" s="29" t="s">
        <v>15912</v>
      </c>
      <c r="D9332" s="29" t="s">
        <v>15921</v>
      </c>
      <c r="E9332" s="29" t="n">
        <v>1</v>
      </c>
      <c r="F9332" s="29"/>
      <c r="G9332" s="29"/>
      <c r="H9332" s="30" t="n">
        <v>52.82</v>
      </c>
      <c r="I9332" s="31" t="n">
        <v>46280</v>
      </c>
      <c r="J9332" s="30" t="n">
        <v>52.82</v>
      </c>
      <c r="K9332" s="29" t="s">
        <v>120</v>
      </c>
      <c r="L9332" s="29" t="s">
        <v>144</v>
      </c>
      <c r="M9332" s="29"/>
      <c r="N9332" s="29" t="s">
        <v>122</v>
      </c>
      <c r="O9332" s="29"/>
      <c r="P9332" s="29" t="s">
        <v>123</v>
      </c>
      <c r="Q9332" s="29" t="n">
        <f aca="false">IFERROR(VALUE(L9332),"")</f>
        <v>5</v>
      </c>
      <c r="R9332" s="29" t="str">
        <f aca="true">IF(O9332="","",O9332-TODAY())</f>
        <v/>
      </c>
      <c r="S9332" s="29" t="str">
        <f aca="false">IF(C9332="&lt;&lt; vazio &gt;&gt;","VAZIA",IF(AND(O9332&lt;&gt;"",R9332&lt;0),"VENCIDO",IF(AND(O9332&lt;&gt;"",R9332&lt;=Parametros!$B$10),"PRÓX. VENCIMENTO",IF(F9332="Q","QUALIDADE",IF(F9332="S","BLOQUEADO",IF(F9332="R","RESTRITO/DEVOLUÇÃO",IF(OR(N9332="QUAR",N9332="QRES"),"QUARENTENA",IF(OR(B9332="DESCARTE",B9332="DEVOLUÇÃO"),"DESCARTE/DEVOLUÇÃO",IF(AND(D9332="",K9332&lt;&gt;""),"SEM LOTE",IF(AND(Q9332&lt;&gt;"",Q9332&gt;=Parametros!$B$11),"PARADO/SEM GIRO","OK"))))))))))</f>
        <v>OK</v>
      </c>
      <c r="T9332" s="29" t="str">
        <f aca="false">IF(AND($S9332="PARADO/SEM GIRO",$K9332="KG",OR(Painel!$B$5="(Todos)",A9332=Painel!$B$5)*OR(Painel!$E$5="(Todos)",P9332=Painel!$E$5)),$J9332+ROW()/10000000,"")</f>
        <v/>
      </c>
      <c r="U9332" s="29" t="str">
        <f aca="false">IF(AND($S9332="VENCIDO",$K9332="KG",OR(Painel!$B$5="(Todos)",A9332=Painel!$B$5)*OR(Painel!$E$5="(Todos)",P9332=Painel!$E$5)),$J9332+ROW()/10000000,"")</f>
        <v/>
      </c>
    </row>
    <row r="9333" customFormat="false" ht="15" hidden="false" customHeight="false" outlineLevel="0" collapsed="false">
      <c r="A9333" s="29" t="s">
        <v>63</v>
      </c>
      <c r="B9333" s="29" t="s">
        <v>15922</v>
      </c>
      <c r="C9333" s="29" t="s">
        <v>15912</v>
      </c>
      <c r="D9333" s="29" t="s">
        <v>15923</v>
      </c>
      <c r="E9333" s="29" t="n">
        <v>1</v>
      </c>
      <c r="F9333" s="29"/>
      <c r="G9333" s="29"/>
      <c r="H9333" s="30" t="n">
        <v>51</v>
      </c>
      <c r="I9333" s="31" t="n">
        <v>46280</v>
      </c>
      <c r="J9333" s="30" t="n">
        <v>51</v>
      </c>
      <c r="K9333" s="29" t="s">
        <v>120</v>
      </c>
      <c r="L9333" s="29" t="s">
        <v>144</v>
      </c>
      <c r="M9333" s="29"/>
      <c r="N9333" s="29" t="s">
        <v>122</v>
      </c>
      <c r="O9333" s="29"/>
      <c r="P9333" s="29" t="s">
        <v>123</v>
      </c>
      <c r="Q9333" s="29" t="n">
        <f aca="false">IFERROR(VALUE(L9333),"")</f>
        <v>5</v>
      </c>
      <c r="R9333" s="29" t="str">
        <f aca="true">IF(O9333="","",O9333-TODAY())</f>
        <v/>
      </c>
      <c r="S9333" s="29" t="str">
        <f aca="false">IF(C9333="&lt;&lt; vazio &gt;&gt;","VAZIA",IF(AND(O9333&lt;&gt;"",R9333&lt;0),"VENCIDO",IF(AND(O9333&lt;&gt;"",R9333&lt;=Parametros!$B$10),"PRÓX. VENCIMENTO",IF(F9333="Q","QUALIDADE",IF(F9333="S","BLOQUEADO",IF(F9333="R","RESTRITO/DEVOLUÇÃO",IF(OR(N9333="QUAR",N9333="QRES"),"QUARENTENA",IF(OR(B9333="DESCARTE",B9333="DEVOLUÇÃO"),"DESCARTE/DEVOLUÇÃO",IF(AND(D9333="",K9333&lt;&gt;""),"SEM LOTE",IF(AND(Q9333&lt;&gt;"",Q9333&gt;=Parametros!$B$11),"PARADO/SEM GIRO","OK"))))))))))</f>
        <v>OK</v>
      </c>
      <c r="T9333" s="29" t="str">
        <f aca="false">IF(AND($S9333="PARADO/SEM GIRO",$K9333="KG",OR(Painel!$B$5="(Todos)",A9333=Painel!$B$5)*OR(Painel!$E$5="(Todos)",P9333=Painel!$E$5)),$J9333+ROW()/10000000,"")</f>
        <v/>
      </c>
      <c r="U9333" s="29" t="str">
        <f aca="false">IF(AND($S9333="VENCIDO",$K9333="KG",OR(Painel!$B$5="(Todos)",A9333=Painel!$B$5)*OR(Painel!$E$5="(Todos)",P9333=Painel!$E$5)),$J9333+ROW()/10000000,"")</f>
        <v/>
      </c>
    </row>
    <row r="9334" customFormat="false" ht="15" hidden="false" customHeight="false" outlineLevel="0" collapsed="false">
      <c r="A9334" s="29" t="s">
        <v>63</v>
      </c>
      <c r="B9334" s="29" t="s">
        <v>15924</v>
      </c>
      <c r="C9334" s="29" t="s">
        <v>15912</v>
      </c>
      <c r="D9334" s="29" t="s">
        <v>15925</v>
      </c>
      <c r="E9334" s="29" t="n">
        <v>1</v>
      </c>
      <c r="F9334" s="29"/>
      <c r="G9334" s="29"/>
      <c r="H9334" s="30" t="n">
        <v>51</v>
      </c>
      <c r="I9334" s="31" t="n">
        <v>46280</v>
      </c>
      <c r="J9334" s="30" t="n">
        <v>51</v>
      </c>
      <c r="K9334" s="29" t="s">
        <v>120</v>
      </c>
      <c r="L9334" s="29" t="s">
        <v>144</v>
      </c>
      <c r="M9334" s="29"/>
      <c r="N9334" s="29" t="s">
        <v>122</v>
      </c>
      <c r="O9334" s="29"/>
      <c r="P9334" s="29" t="s">
        <v>123</v>
      </c>
      <c r="Q9334" s="29" t="n">
        <f aca="false">IFERROR(VALUE(L9334),"")</f>
        <v>5</v>
      </c>
      <c r="R9334" s="29" t="str">
        <f aca="true">IF(O9334="","",O9334-TODAY())</f>
        <v/>
      </c>
      <c r="S9334" s="29" t="str">
        <f aca="false">IF(C9334="&lt;&lt; vazio &gt;&gt;","VAZIA",IF(AND(O9334&lt;&gt;"",R9334&lt;0),"VENCIDO",IF(AND(O9334&lt;&gt;"",R9334&lt;=Parametros!$B$10),"PRÓX. VENCIMENTO",IF(F9334="Q","QUALIDADE",IF(F9334="S","BLOQUEADO",IF(F9334="R","RESTRITO/DEVOLUÇÃO",IF(OR(N9334="QUAR",N9334="QRES"),"QUARENTENA",IF(OR(B9334="DESCARTE",B9334="DEVOLUÇÃO"),"DESCARTE/DEVOLUÇÃO",IF(AND(D9334="",K9334&lt;&gt;""),"SEM LOTE",IF(AND(Q9334&lt;&gt;"",Q9334&gt;=Parametros!$B$11),"PARADO/SEM GIRO","OK"))))))))))</f>
        <v>OK</v>
      </c>
      <c r="T9334" s="29" t="str">
        <f aca="false">IF(AND($S9334="PARADO/SEM GIRO",$K9334="KG",OR(Painel!$B$5="(Todos)",A9334=Painel!$B$5)*OR(Painel!$E$5="(Todos)",P9334=Painel!$E$5)),$J9334+ROW()/10000000,"")</f>
        <v/>
      </c>
      <c r="U9334" s="29" t="str">
        <f aca="false">IF(AND($S9334="VENCIDO",$K9334="KG",OR(Painel!$B$5="(Todos)",A9334=Painel!$B$5)*OR(Painel!$E$5="(Todos)",P9334=Painel!$E$5)),$J9334+ROW()/10000000,"")</f>
        <v/>
      </c>
    </row>
    <row r="9335" customFormat="false" ht="15" hidden="false" customHeight="false" outlineLevel="0" collapsed="false">
      <c r="A9335" s="29" t="s">
        <v>63</v>
      </c>
      <c r="B9335" s="29" t="s">
        <v>15926</v>
      </c>
      <c r="C9335" s="29" t="s">
        <v>15912</v>
      </c>
      <c r="D9335" s="29" t="s">
        <v>15927</v>
      </c>
      <c r="E9335" s="29" t="n">
        <v>1</v>
      </c>
      <c r="F9335" s="29"/>
      <c r="G9335" s="29"/>
      <c r="H9335" s="30" t="n">
        <v>8.41</v>
      </c>
      <c r="I9335" s="31" t="n">
        <v>46284</v>
      </c>
      <c r="J9335" s="30" t="n">
        <v>8.41</v>
      </c>
      <c r="K9335" s="29" t="s">
        <v>120</v>
      </c>
      <c r="L9335" s="29" t="s">
        <v>388</v>
      </c>
      <c r="M9335" s="29"/>
      <c r="N9335" s="29" t="s">
        <v>122</v>
      </c>
      <c r="O9335" s="29"/>
      <c r="P9335" s="29" t="s">
        <v>123</v>
      </c>
      <c r="Q9335" s="29" t="n">
        <f aca="false">IFERROR(VALUE(L9335),"")</f>
        <v>1</v>
      </c>
      <c r="R9335" s="29" t="str">
        <f aca="true">IF(O9335="","",O9335-TODAY())</f>
        <v/>
      </c>
      <c r="S9335" s="29" t="str">
        <f aca="false">IF(C9335="&lt;&lt; vazio &gt;&gt;","VAZIA",IF(AND(O9335&lt;&gt;"",R9335&lt;0),"VENCIDO",IF(AND(O9335&lt;&gt;"",R9335&lt;=Parametros!$B$10),"PRÓX. VENCIMENTO",IF(F9335="Q","QUALIDADE",IF(F9335="S","BLOQUEADO",IF(F9335="R","RESTRITO/DEVOLUÇÃO",IF(OR(N9335="QUAR",N9335="QRES"),"QUARENTENA",IF(OR(B9335="DESCARTE",B9335="DEVOLUÇÃO"),"DESCARTE/DEVOLUÇÃO",IF(AND(D9335="",K9335&lt;&gt;""),"SEM LOTE",IF(AND(Q9335&lt;&gt;"",Q9335&gt;=Parametros!$B$11),"PARADO/SEM GIRO","OK"))))))))))</f>
        <v>OK</v>
      </c>
      <c r="T9335" s="29" t="str">
        <f aca="false">IF(AND($S9335="PARADO/SEM GIRO",$K9335="KG",OR(Painel!$B$5="(Todos)",A9335=Painel!$B$5)*OR(Painel!$E$5="(Todos)",P9335=Painel!$E$5)),$J9335+ROW()/10000000,"")</f>
        <v/>
      </c>
      <c r="U9335" s="29" t="str">
        <f aca="false">IF(AND($S9335="VENCIDO",$K9335="KG",OR(Painel!$B$5="(Todos)",A9335=Painel!$B$5)*OR(Painel!$E$5="(Todos)",P9335=Painel!$E$5)),$J9335+ROW()/10000000,"")</f>
        <v/>
      </c>
    </row>
    <row r="9336" customFormat="false" ht="15" hidden="false" customHeight="false" outlineLevel="0" collapsed="false">
      <c r="A9336" s="29" t="s">
        <v>63</v>
      </c>
      <c r="B9336" s="29" t="s">
        <v>15928</v>
      </c>
      <c r="C9336" s="29" t="s">
        <v>666</v>
      </c>
      <c r="D9336" s="29" t="s">
        <v>667</v>
      </c>
      <c r="E9336" s="29" t="n">
        <v>1</v>
      </c>
      <c r="F9336" s="29" t="s">
        <v>268</v>
      </c>
      <c r="G9336" s="29"/>
      <c r="H9336" s="30" t="n">
        <v>590.4</v>
      </c>
      <c r="I9336" s="31" t="n">
        <v>46285</v>
      </c>
      <c r="J9336" s="30" t="n">
        <v>590.4</v>
      </c>
      <c r="K9336" s="29" t="s">
        <v>120</v>
      </c>
      <c r="L9336" s="29" t="s">
        <v>388</v>
      </c>
      <c r="M9336" s="29"/>
      <c r="N9336" s="29" t="s">
        <v>122</v>
      </c>
      <c r="O9336" s="31" t="n">
        <v>46831</v>
      </c>
      <c r="P9336" s="29" t="s">
        <v>123</v>
      </c>
      <c r="Q9336" s="29" t="n">
        <f aca="false">IFERROR(VALUE(L9336),"")</f>
        <v>1</v>
      </c>
      <c r="R9336" s="29" t="n">
        <f aca="true">IF(O9336="","",O9336-TODAY())</f>
        <v>546</v>
      </c>
      <c r="S9336" s="29" t="str">
        <f aca="false">IF(C9336="&lt;&lt; vazio &gt;&gt;","VAZIA",IF(AND(O9336&lt;&gt;"",R9336&lt;0),"VENCIDO",IF(AND(O9336&lt;&gt;"",R9336&lt;=Parametros!$B$10),"PRÓX. VENCIMENTO",IF(F9336="Q","QUALIDADE",IF(F9336="S","BLOQUEADO",IF(F9336="R","RESTRITO/DEVOLUÇÃO",IF(OR(N9336="QUAR",N9336="QRES"),"QUARENTENA",IF(OR(B9336="DESCARTE",B9336="DEVOLUÇÃO"),"DESCARTE/DEVOLUÇÃO",IF(AND(D9336="",K9336&lt;&gt;""),"SEM LOTE",IF(AND(Q9336&lt;&gt;"",Q9336&gt;=Parametros!$B$11),"PARADO/SEM GIRO","OK"))))))))))</f>
        <v>QUALIDADE</v>
      </c>
      <c r="T9336" s="29" t="str">
        <f aca="false">IF(AND($S9336="PARADO/SEM GIRO",$K9336="KG",OR(Painel!$B$5="(Todos)",A9336=Painel!$B$5)*OR(Painel!$E$5="(Todos)",P9336=Painel!$E$5)),$J9336+ROW()/10000000,"")</f>
        <v/>
      </c>
      <c r="U9336" s="29" t="str">
        <f aca="false">IF(AND($S9336="VENCIDO",$K9336="KG",OR(Painel!$B$5="(Todos)",A9336=Painel!$B$5)*OR(Painel!$E$5="(Todos)",P9336=Painel!$E$5)),$J9336+ROW()/10000000,"")</f>
        <v/>
      </c>
    </row>
    <row r="9337" customFormat="false" ht="15" hidden="false" customHeight="false" outlineLevel="0" collapsed="false">
      <c r="A9337" s="29" t="s">
        <v>63</v>
      </c>
      <c r="B9337" s="29" t="s">
        <v>15929</v>
      </c>
      <c r="C9337" s="29" t="s">
        <v>15912</v>
      </c>
      <c r="D9337" s="29" t="s">
        <v>15930</v>
      </c>
      <c r="E9337" s="29" t="n">
        <v>1</v>
      </c>
      <c r="F9337" s="29"/>
      <c r="G9337" s="29"/>
      <c r="H9337" s="30" t="n">
        <v>11</v>
      </c>
      <c r="I9337" s="31" t="n">
        <v>46284</v>
      </c>
      <c r="J9337" s="30" t="n">
        <v>11</v>
      </c>
      <c r="K9337" s="29" t="s">
        <v>120</v>
      </c>
      <c r="L9337" s="29" t="s">
        <v>388</v>
      </c>
      <c r="M9337" s="29"/>
      <c r="N9337" s="29" t="s">
        <v>122</v>
      </c>
      <c r="O9337" s="29"/>
      <c r="P9337" s="29" t="s">
        <v>123</v>
      </c>
      <c r="Q9337" s="29" t="n">
        <f aca="false">IFERROR(VALUE(L9337),"")</f>
        <v>1</v>
      </c>
      <c r="R9337" s="29" t="str">
        <f aca="true">IF(O9337="","",O9337-TODAY())</f>
        <v/>
      </c>
      <c r="S9337" s="29" t="str">
        <f aca="false">IF(C9337="&lt;&lt; vazio &gt;&gt;","VAZIA",IF(AND(O9337&lt;&gt;"",R9337&lt;0),"VENCIDO",IF(AND(O9337&lt;&gt;"",R9337&lt;=Parametros!$B$10),"PRÓX. VENCIMENTO",IF(F9337="Q","QUALIDADE",IF(F9337="S","BLOQUEADO",IF(F9337="R","RESTRITO/DEVOLUÇÃO",IF(OR(N9337="QUAR",N9337="QRES"),"QUARENTENA",IF(OR(B9337="DESCARTE",B9337="DEVOLUÇÃO"),"DESCARTE/DEVOLUÇÃO",IF(AND(D9337="",K9337&lt;&gt;""),"SEM LOTE",IF(AND(Q9337&lt;&gt;"",Q9337&gt;=Parametros!$B$11),"PARADO/SEM GIRO","OK"))))))))))</f>
        <v>OK</v>
      </c>
      <c r="T9337" s="29" t="str">
        <f aca="false">IF(AND($S9337="PARADO/SEM GIRO",$K9337="KG",OR(Painel!$B$5="(Todos)",A9337=Painel!$B$5)*OR(Painel!$E$5="(Todos)",P9337=Painel!$E$5)),$J9337+ROW()/10000000,"")</f>
        <v/>
      </c>
      <c r="U9337" s="29" t="str">
        <f aca="false">IF(AND($S9337="VENCIDO",$K9337="KG",OR(Painel!$B$5="(Todos)",A9337=Painel!$B$5)*OR(Painel!$E$5="(Todos)",P9337=Painel!$E$5)),$J9337+ROW()/10000000,"")</f>
        <v/>
      </c>
    </row>
    <row r="9338" customFormat="false" ht="15" hidden="false" customHeight="false" outlineLevel="0" collapsed="false">
      <c r="A9338" s="29" t="s">
        <v>63</v>
      </c>
      <c r="B9338" s="29" t="s">
        <v>15931</v>
      </c>
      <c r="C9338" s="29" t="s">
        <v>15912</v>
      </c>
      <c r="D9338" s="29" t="s">
        <v>15932</v>
      </c>
      <c r="E9338" s="29" t="n">
        <v>1</v>
      </c>
      <c r="F9338" s="29"/>
      <c r="G9338" s="29"/>
      <c r="H9338" s="30" t="n">
        <v>100</v>
      </c>
      <c r="I9338" s="31" t="n">
        <v>46280</v>
      </c>
      <c r="J9338" s="30" t="n">
        <v>100</v>
      </c>
      <c r="K9338" s="29" t="s">
        <v>120</v>
      </c>
      <c r="L9338" s="29" t="s">
        <v>144</v>
      </c>
      <c r="M9338" s="29"/>
      <c r="N9338" s="29" t="s">
        <v>122</v>
      </c>
      <c r="O9338" s="29"/>
      <c r="P9338" s="29" t="s">
        <v>123</v>
      </c>
      <c r="Q9338" s="29" t="n">
        <f aca="false">IFERROR(VALUE(L9338),"")</f>
        <v>5</v>
      </c>
      <c r="R9338" s="29" t="str">
        <f aca="true">IF(O9338="","",O9338-TODAY())</f>
        <v/>
      </c>
      <c r="S9338" s="29" t="str">
        <f aca="false">IF(C9338="&lt;&lt; vazio &gt;&gt;","VAZIA",IF(AND(O9338&lt;&gt;"",R9338&lt;0),"VENCIDO",IF(AND(O9338&lt;&gt;"",R9338&lt;=Parametros!$B$10),"PRÓX. VENCIMENTO",IF(F9338="Q","QUALIDADE",IF(F9338="S","BLOQUEADO",IF(F9338="R","RESTRITO/DEVOLUÇÃO",IF(OR(N9338="QUAR",N9338="QRES"),"QUARENTENA",IF(OR(B9338="DESCARTE",B9338="DEVOLUÇÃO"),"DESCARTE/DEVOLUÇÃO",IF(AND(D9338="",K9338&lt;&gt;""),"SEM LOTE",IF(AND(Q9338&lt;&gt;"",Q9338&gt;=Parametros!$B$11),"PARADO/SEM GIRO","OK"))))))))))</f>
        <v>OK</v>
      </c>
      <c r="T9338" s="29" t="str">
        <f aca="false">IF(AND($S9338="PARADO/SEM GIRO",$K9338="KG",OR(Painel!$B$5="(Todos)",A9338=Painel!$B$5)*OR(Painel!$E$5="(Todos)",P9338=Painel!$E$5)),$J9338+ROW()/10000000,"")</f>
        <v/>
      </c>
      <c r="U9338" s="29" t="str">
        <f aca="false">IF(AND($S9338="VENCIDO",$K9338="KG",OR(Painel!$B$5="(Todos)",A9338=Painel!$B$5)*OR(Painel!$E$5="(Todos)",P9338=Painel!$E$5)),$J9338+ROW()/10000000,"")</f>
        <v/>
      </c>
    </row>
    <row r="9339" customFormat="false" ht="15" hidden="false" customHeight="false" outlineLevel="0" collapsed="false">
      <c r="A9339" s="29" t="s">
        <v>63</v>
      </c>
      <c r="B9339" s="29" t="s">
        <v>15933</v>
      </c>
      <c r="C9339" s="29" t="s">
        <v>15912</v>
      </c>
      <c r="D9339" s="29" t="s">
        <v>15934</v>
      </c>
      <c r="E9339" s="29" t="n">
        <v>1</v>
      </c>
      <c r="F9339" s="29"/>
      <c r="G9339" s="29"/>
      <c r="H9339" s="30" t="n">
        <v>100</v>
      </c>
      <c r="I9339" s="31" t="n">
        <v>46281</v>
      </c>
      <c r="J9339" s="30" t="n">
        <v>100</v>
      </c>
      <c r="K9339" s="29" t="s">
        <v>120</v>
      </c>
      <c r="L9339" s="29" t="s">
        <v>284</v>
      </c>
      <c r="M9339" s="29"/>
      <c r="N9339" s="29" t="s">
        <v>122</v>
      </c>
      <c r="O9339" s="29"/>
      <c r="P9339" s="29" t="s">
        <v>123</v>
      </c>
      <c r="Q9339" s="29" t="n">
        <f aca="false">IFERROR(VALUE(L9339),"")</f>
        <v>4</v>
      </c>
      <c r="R9339" s="29" t="str">
        <f aca="true">IF(O9339="","",O9339-TODAY())</f>
        <v/>
      </c>
      <c r="S9339" s="29" t="str">
        <f aca="false">IF(C9339="&lt;&lt; vazio &gt;&gt;","VAZIA",IF(AND(O9339&lt;&gt;"",R9339&lt;0),"VENCIDO",IF(AND(O9339&lt;&gt;"",R9339&lt;=Parametros!$B$10),"PRÓX. VENCIMENTO",IF(F9339="Q","QUALIDADE",IF(F9339="S","BLOQUEADO",IF(F9339="R","RESTRITO/DEVOLUÇÃO",IF(OR(N9339="QUAR",N9339="QRES"),"QUARENTENA",IF(OR(B9339="DESCARTE",B9339="DEVOLUÇÃO"),"DESCARTE/DEVOLUÇÃO",IF(AND(D9339="",K9339&lt;&gt;""),"SEM LOTE",IF(AND(Q9339&lt;&gt;"",Q9339&gt;=Parametros!$B$11),"PARADO/SEM GIRO","OK"))))))))))</f>
        <v>OK</v>
      </c>
      <c r="T9339" s="29" t="str">
        <f aca="false">IF(AND($S9339="PARADO/SEM GIRO",$K9339="KG",OR(Painel!$B$5="(Todos)",A9339=Painel!$B$5)*OR(Painel!$E$5="(Todos)",P9339=Painel!$E$5)),$J9339+ROW()/10000000,"")</f>
        <v/>
      </c>
      <c r="U9339" s="29" t="str">
        <f aca="false">IF(AND($S9339="VENCIDO",$K9339="KG",OR(Painel!$B$5="(Todos)",A9339=Painel!$B$5)*OR(Painel!$E$5="(Todos)",P9339=Painel!$E$5)),$J9339+ROW()/10000000,"")</f>
        <v/>
      </c>
    </row>
    <row r="9340" customFormat="false" ht="15" hidden="false" customHeight="false" outlineLevel="0" collapsed="false">
      <c r="A9340" s="29" t="s">
        <v>63</v>
      </c>
      <c r="B9340" s="29" t="s">
        <v>15935</v>
      </c>
      <c r="C9340" s="29" t="s">
        <v>15912</v>
      </c>
      <c r="D9340" s="29" t="s">
        <v>15936</v>
      </c>
      <c r="E9340" s="29" t="n">
        <v>1</v>
      </c>
      <c r="F9340" s="29"/>
      <c r="G9340" s="29"/>
      <c r="H9340" s="30" t="n">
        <v>62</v>
      </c>
      <c r="I9340" s="31" t="n">
        <v>46280</v>
      </c>
      <c r="J9340" s="30" t="n">
        <v>62</v>
      </c>
      <c r="K9340" s="29" t="s">
        <v>120</v>
      </c>
      <c r="L9340" s="29" t="s">
        <v>144</v>
      </c>
      <c r="M9340" s="29"/>
      <c r="N9340" s="29" t="s">
        <v>122</v>
      </c>
      <c r="O9340" s="29"/>
      <c r="P9340" s="29" t="s">
        <v>123</v>
      </c>
      <c r="Q9340" s="29" t="n">
        <f aca="false">IFERROR(VALUE(L9340),"")</f>
        <v>5</v>
      </c>
      <c r="R9340" s="29" t="str">
        <f aca="true">IF(O9340="","",O9340-TODAY())</f>
        <v/>
      </c>
      <c r="S9340" s="29" t="str">
        <f aca="false">IF(C9340="&lt;&lt; vazio &gt;&gt;","VAZIA",IF(AND(O9340&lt;&gt;"",R9340&lt;0),"VENCIDO",IF(AND(O9340&lt;&gt;"",R9340&lt;=Parametros!$B$10),"PRÓX. VENCIMENTO",IF(F9340="Q","QUALIDADE",IF(F9340="S","BLOQUEADO",IF(F9340="R","RESTRITO/DEVOLUÇÃO",IF(OR(N9340="QUAR",N9340="QRES"),"QUARENTENA",IF(OR(B9340="DESCARTE",B9340="DEVOLUÇÃO"),"DESCARTE/DEVOLUÇÃO",IF(AND(D9340="",K9340&lt;&gt;""),"SEM LOTE",IF(AND(Q9340&lt;&gt;"",Q9340&gt;=Parametros!$B$11),"PARADO/SEM GIRO","OK"))))))))))</f>
        <v>OK</v>
      </c>
      <c r="T9340" s="29" t="str">
        <f aca="false">IF(AND($S9340="PARADO/SEM GIRO",$K9340="KG",OR(Painel!$B$5="(Todos)",A9340=Painel!$B$5)*OR(Painel!$E$5="(Todos)",P9340=Painel!$E$5)),$J9340+ROW()/10000000,"")</f>
        <v/>
      </c>
      <c r="U9340" s="29" t="str">
        <f aca="false">IF(AND($S9340="VENCIDO",$K9340="KG",OR(Painel!$B$5="(Todos)",A9340=Painel!$B$5)*OR(Painel!$E$5="(Todos)",P9340=Painel!$E$5)),$J9340+ROW()/10000000,"")</f>
        <v/>
      </c>
    </row>
    <row r="9341" customFormat="false" ht="15" hidden="false" customHeight="false" outlineLevel="0" collapsed="false">
      <c r="A9341" s="29" t="s">
        <v>63</v>
      </c>
      <c r="B9341" s="29" t="s">
        <v>15937</v>
      </c>
      <c r="C9341" s="29" t="s">
        <v>15912</v>
      </c>
      <c r="D9341" s="29" t="s">
        <v>15938</v>
      </c>
      <c r="E9341" s="29" t="n">
        <v>1</v>
      </c>
      <c r="F9341" s="29"/>
      <c r="G9341" s="29"/>
      <c r="H9341" s="30" t="n">
        <v>8</v>
      </c>
      <c r="I9341" s="31" t="n">
        <v>46280</v>
      </c>
      <c r="J9341" s="30" t="n">
        <v>8</v>
      </c>
      <c r="K9341" s="29" t="s">
        <v>120</v>
      </c>
      <c r="L9341" s="29" t="s">
        <v>144</v>
      </c>
      <c r="M9341" s="29"/>
      <c r="N9341" s="29" t="s">
        <v>122</v>
      </c>
      <c r="O9341" s="29"/>
      <c r="P9341" s="29" t="s">
        <v>123</v>
      </c>
      <c r="Q9341" s="29" t="n">
        <f aca="false">IFERROR(VALUE(L9341),"")</f>
        <v>5</v>
      </c>
      <c r="R9341" s="29" t="str">
        <f aca="true">IF(O9341="","",O9341-TODAY())</f>
        <v/>
      </c>
      <c r="S9341" s="29" t="str">
        <f aca="false">IF(C9341="&lt;&lt; vazio &gt;&gt;","VAZIA",IF(AND(O9341&lt;&gt;"",R9341&lt;0),"VENCIDO",IF(AND(O9341&lt;&gt;"",R9341&lt;=Parametros!$B$10),"PRÓX. VENCIMENTO",IF(F9341="Q","QUALIDADE",IF(F9341="S","BLOQUEADO",IF(F9341="R","RESTRITO/DEVOLUÇÃO",IF(OR(N9341="QUAR",N9341="QRES"),"QUARENTENA",IF(OR(B9341="DESCARTE",B9341="DEVOLUÇÃO"),"DESCARTE/DEVOLUÇÃO",IF(AND(D9341="",K9341&lt;&gt;""),"SEM LOTE",IF(AND(Q9341&lt;&gt;"",Q9341&gt;=Parametros!$B$11),"PARADO/SEM GIRO","OK"))))))))))</f>
        <v>OK</v>
      </c>
      <c r="T9341" s="29" t="str">
        <f aca="false">IF(AND($S9341="PARADO/SEM GIRO",$K9341="KG",OR(Painel!$B$5="(Todos)",A9341=Painel!$B$5)*OR(Painel!$E$5="(Todos)",P9341=Painel!$E$5)),$J9341+ROW()/10000000,"")</f>
        <v/>
      </c>
      <c r="U9341" s="29" t="str">
        <f aca="false">IF(AND($S9341="VENCIDO",$K9341="KG",OR(Painel!$B$5="(Todos)",A9341=Painel!$B$5)*OR(Painel!$E$5="(Todos)",P9341=Painel!$E$5)),$J9341+ROW()/10000000,"")</f>
        <v/>
      </c>
    </row>
    <row r="9342" customFormat="false" ht="15" hidden="false" customHeight="false" outlineLevel="0" collapsed="false">
      <c r="A9342" s="29" t="s">
        <v>63</v>
      </c>
      <c r="B9342" s="29" t="s">
        <v>15939</v>
      </c>
      <c r="C9342" s="29" t="s">
        <v>15912</v>
      </c>
      <c r="D9342" s="29" t="s">
        <v>15940</v>
      </c>
      <c r="E9342" s="29" t="n">
        <v>1</v>
      </c>
      <c r="F9342" s="29"/>
      <c r="G9342" s="29"/>
      <c r="H9342" s="30" t="n">
        <v>4</v>
      </c>
      <c r="I9342" s="31" t="n">
        <v>46280</v>
      </c>
      <c r="J9342" s="30" t="n">
        <v>4</v>
      </c>
      <c r="K9342" s="29" t="s">
        <v>120</v>
      </c>
      <c r="L9342" s="29" t="s">
        <v>144</v>
      </c>
      <c r="M9342" s="29"/>
      <c r="N9342" s="29" t="s">
        <v>122</v>
      </c>
      <c r="O9342" s="29"/>
      <c r="P9342" s="29" t="s">
        <v>123</v>
      </c>
      <c r="Q9342" s="29" t="n">
        <f aca="false">IFERROR(VALUE(L9342),"")</f>
        <v>5</v>
      </c>
      <c r="R9342" s="29" t="str">
        <f aca="true">IF(O9342="","",O9342-TODAY())</f>
        <v/>
      </c>
      <c r="S9342" s="29" t="str">
        <f aca="false">IF(C9342="&lt;&lt; vazio &gt;&gt;","VAZIA",IF(AND(O9342&lt;&gt;"",R9342&lt;0),"VENCIDO",IF(AND(O9342&lt;&gt;"",R9342&lt;=Parametros!$B$10),"PRÓX. VENCIMENTO",IF(F9342="Q","QUALIDADE",IF(F9342="S","BLOQUEADO",IF(F9342="R","RESTRITO/DEVOLUÇÃO",IF(OR(N9342="QUAR",N9342="QRES"),"QUARENTENA",IF(OR(B9342="DESCARTE",B9342="DEVOLUÇÃO"),"DESCARTE/DEVOLUÇÃO",IF(AND(D9342="",K9342&lt;&gt;""),"SEM LOTE",IF(AND(Q9342&lt;&gt;"",Q9342&gt;=Parametros!$B$11),"PARADO/SEM GIRO","OK"))))))))))</f>
        <v>OK</v>
      </c>
      <c r="T9342" s="29" t="str">
        <f aca="false">IF(AND($S9342="PARADO/SEM GIRO",$K9342="KG",OR(Painel!$B$5="(Todos)",A9342=Painel!$B$5)*OR(Painel!$E$5="(Todos)",P9342=Painel!$E$5)),$J9342+ROW()/10000000,"")</f>
        <v/>
      </c>
      <c r="U9342" s="29" t="str">
        <f aca="false">IF(AND($S9342="VENCIDO",$K9342="KG",OR(Painel!$B$5="(Todos)",A9342=Painel!$B$5)*OR(Painel!$E$5="(Todos)",P9342=Painel!$E$5)),$J9342+ROW()/10000000,"")</f>
        <v/>
      </c>
    </row>
    <row r="9343" customFormat="false" ht="15" hidden="false" customHeight="false" outlineLevel="0" collapsed="false">
      <c r="A9343" s="29" t="s">
        <v>63</v>
      </c>
      <c r="B9343" s="29" t="s">
        <v>15941</v>
      </c>
      <c r="C9343" s="29" t="s">
        <v>15912</v>
      </c>
      <c r="D9343" s="29" t="s">
        <v>4609</v>
      </c>
      <c r="E9343" s="29" t="n">
        <v>1</v>
      </c>
      <c r="F9343" s="29"/>
      <c r="G9343" s="29"/>
      <c r="H9343" s="30" t="n">
        <v>394.65</v>
      </c>
      <c r="I9343" s="31" t="n">
        <v>46284</v>
      </c>
      <c r="J9343" s="30" t="n">
        <v>394.65</v>
      </c>
      <c r="K9343" s="29" t="s">
        <v>120</v>
      </c>
      <c r="L9343" s="29" t="s">
        <v>388</v>
      </c>
      <c r="M9343" s="29"/>
      <c r="N9343" s="29" t="s">
        <v>122</v>
      </c>
      <c r="O9343" s="29"/>
      <c r="P9343" s="29" t="s">
        <v>123</v>
      </c>
      <c r="Q9343" s="29" t="n">
        <f aca="false">IFERROR(VALUE(L9343),"")</f>
        <v>1</v>
      </c>
      <c r="R9343" s="29" t="str">
        <f aca="true">IF(O9343="","",O9343-TODAY())</f>
        <v/>
      </c>
      <c r="S9343" s="29" t="str">
        <f aca="false">IF(C9343="&lt;&lt; vazio &gt;&gt;","VAZIA",IF(AND(O9343&lt;&gt;"",R9343&lt;0),"VENCIDO",IF(AND(O9343&lt;&gt;"",R9343&lt;=Parametros!$B$10),"PRÓX. VENCIMENTO",IF(F9343="Q","QUALIDADE",IF(F9343="S","BLOQUEADO",IF(F9343="R","RESTRITO/DEVOLUÇÃO",IF(OR(N9343="QUAR",N9343="QRES"),"QUARENTENA",IF(OR(B9343="DESCARTE",B9343="DEVOLUÇÃO"),"DESCARTE/DEVOLUÇÃO",IF(AND(D9343="",K9343&lt;&gt;""),"SEM LOTE",IF(AND(Q9343&lt;&gt;"",Q9343&gt;=Parametros!$B$11),"PARADO/SEM GIRO","OK"))))))))))</f>
        <v>OK</v>
      </c>
      <c r="T9343" s="29" t="str">
        <f aca="false">IF(AND($S9343="PARADO/SEM GIRO",$K9343="KG",OR(Painel!$B$5="(Todos)",A9343=Painel!$B$5)*OR(Painel!$E$5="(Todos)",P9343=Painel!$E$5)),$J9343+ROW()/10000000,"")</f>
        <v/>
      </c>
      <c r="U9343" s="29" t="str">
        <f aca="false">IF(AND($S9343="VENCIDO",$K9343="KG",OR(Painel!$B$5="(Todos)",A9343=Painel!$B$5)*OR(Painel!$E$5="(Todos)",P9343=Painel!$E$5)),$J9343+ROW()/10000000,"")</f>
        <v/>
      </c>
    </row>
    <row r="9344" customFormat="false" ht="15" hidden="false" customHeight="false" outlineLevel="0" collapsed="false">
      <c r="A9344" s="29" t="s">
        <v>60</v>
      </c>
      <c r="B9344" s="29" t="s">
        <v>15942</v>
      </c>
      <c r="C9344" s="29" t="s">
        <v>115</v>
      </c>
      <c r="D9344" s="29"/>
      <c r="E9344" s="29" t="n">
        <v>0</v>
      </c>
      <c r="F9344" s="29"/>
      <c r="G9344" s="29"/>
      <c r="H9344" s="30" t="n">
        <v>0</v>
      </c>
      <c r="I9344" s="29"/>
      <c r="J9344" s="30" t="n">
        <v>0</v>
      </c>
      <c r="K9344" s="29"/>
      <c r="L9344" s="29" t="s">
        <v>116</v>
      </c>
      <c r="M9344" s="29"/>
      <c r="N9344" s="29"/>
      <c r="O9344" s="29"/>
      <c r="P9344" s="29"/>
      <c r="Q9344" s="29" t="n">
        <f aca="false">IFERROR(VALUE(L9344),"")</f>
        <v>0</v>
      </c>
      <c r="R9344" s="29" t="str">
        <f aca="true">IF(O9344="","",O9344-TODAY())</f>
        <v/>
      </c>
      <c r="S9344" s="29" t="str">
        <f aca="false">IF(C9344="&lt;&lt; vazio &gt;&gt;","VAZIA",IF(AND(O9344&lt;&gt;"",R9344&lt;0),"VENCIDO",IF(AND(O9344&lt;&gt;"",R9344&lt;=Parametros!$B$10),"PRÓX. VENCIMENTO",IF(F9344="Q","QUALIDADE",IF(F9344="S","BLOQUEADO",IF(F9344="R","RESTRITO/DEVOLUÇÃO",IF(OR(N9344="QUAR",N9344="QRES"),"QUARENTENA",IF(OR(B9344="DESCARTE",B9344="DEVOLUÇÃO"),"DESCARTE/DEVOLUÇÃO",IF(AND(D9344="",K9344&lt;&gt;""),"SEM LOTE",IF(AND(Q9344&lt;&gt;"",Q9344&gt;=Parametros!$B$11),"PARADO/SEM GIRO","OK"))))))))))</f>
        <v>VAZIA</v>
      </c>
      <c r="T9344" s="29" t="str">
        <f aca="false">IF(AND($S9344="PARADO/SEM GIRO",$K9344="KG",OR(Painel!$B$5="(Todos)",A9344=Painel!$B$5)*OR(Painel!$E$5="(Todos)",P9344=Painel!$E$5)),$J9344+ROW()/10000000,"")</f>
        <v/>
      </c>
      <c r="U9344" s="29" t="str">
        <f aca="false">IF(AND($S9344="VENCIDO",$K9344="KG",OR(Painel!$B$5="(Todos)",A9344=Painel!$B$5)*OR(Painel!$E$5="(Todos)",P9344=Painel!$E$5)),$J9344+ROW()/10000000,"")</f>
        <v/>
      </c>
    </row>
    <row r="9345" customFormat="false" ht="15" hidden="false" customHeight="false" outlineLevel="0" collapsed="false">
      <c r="A9345" s="29" t="s">
        <v>60</v>
      </c>
      <c r="B9345" s="29" t="s">
        <v>15943</v>
      </c>
      <c r="C9345" s="29" t="s">
        <v>115</v>
      </c>
      <c r="D9345" s="29"/>
      <c r="E9345" s="29" t="n">
        <v>0</v>
      </c>
      <c r="F9345" s="29"/>
      <c r="G9345" s="29"/>
      <c r="H9345" s="30" t="n">
        <v>0</v>
      </c>
      <c r="I9345" s="29"/>
      <c r="J9345" s="30" t="n">
        <v>0</v>
      </c>
      <c r="K9345" s="29"/>
      <c r="L9345" s="29" t="s">
        <v>116</v>
      </c>
      <c r="M9345" s="29"/>
      <c r="N9345" s="29"/>
      <c r="O9345" s="29"/>
      <c r="P9345" s="29"/>
      <c r="Q9345" s="29" t="n">
        <f aca="false">IFERROR(VALUE(L9345),"")</f>
        <v>0</v>
      </c>
      <c r="R9345" s="29" t="str">
        <f aca="true">IF(O9345="","",O9345-TODAY())</f>
        <v/>
      </c>
      <c r="S9345" s="29" t="str">
        <f aca="false">IF(C9345="&lt;&lt; vazio &gt;&gt;","VAZIA",IF(AND(O9345&lt;&gt;"",R9345&lt;0),"VENCIDO",IF(AND(O9345&lt;&gt;"",R9345&lt;=Parametros!$B$10),"PRÓX. VENCIMENTO",IF(F9345="Q","QUALIDADE",IF(F9345="S","BLOQUEADO",IF(F9345="R","RESTRITO/DEVOLUÇÃO",IF(OR(N9345="QUAR",N9345="QRES"),"QUARENTENA",IF(OR(B9345="DESCARTE",B9345="DEVOLUÇÃO"),"DESCARTE/DEVOLUÇÃO",IF(AND(D9345="",K9345&lt;&gt;""),"SEM LOTE",IF(AND(Q9345&lt;&gt;"",Q9345&gt;=Parametros!$B$11),"PARADO/SEM GIRO","OK"))))))))))</f>
        <v>VAZIA</v>
      </c>
      <c r="T9345" s="29" t="str">
        <f aca="false">IF(AND($S9345="PARADO/SEM GIRO",$K9345="KG",OR(Painel!$B$5="(Todos)",A9345=Painel!$B$5)*OR(Painel!$E$5="(Todos)",P9345=Painel!$E$5)),$J9345+ROW()/10000000,"")</f>
        <v/>
      </c>
      <c r="U9345" s="29" t="str">
        <f aca="false">IF(AND($S9345="VENCIDO",$K9345="KG",OR(Painel!$B$5="(Todos)",A9345=Painel!$B$5)*OR(Painel!$E$5="(Todos)",P9345=Painel!$E$5)),$J9345+ROW()/10000000,"")</f>
        <v/>
      </c>
    </row>
    <row r="9346" customFormat="false" ht="15" hidden="false" customHeight="false" outlineLevel="0" collapsed="false">
      <c r="A9346" s="29" t="s">
        <v>60</v>
      </c>
      <c r="B9346" s="29" t="s">
        <v>15944</v>
      </c>
      <c r="C9346" s="29" t="s">
        <v>115</v>
      </c>
      <c r="D9346" s="29"/>
      <c r="E9346" s="29" t="n">
        <v>0</v>
      </c>
      <c r="F9346" s="29"/>
      <c r="G9346" s="29"/>
      <c r="H9346" s="30" t="n">
        <v>0</v>
      </c>
      <c r="I9346" s="29"/>
      <c r="J9346" s="30" t="n">
        <v>0</v>
      </c>
      <c r="K9346" s="29"/>
      <c r="L9346" s="29" t="s">
        <v>116</v>
      </c>
      <c r="M9346" s="29"/>
      <c r="N9346" s="29"/>
      <c r="O9346" s="29"/>
      <c r="P9346" s="29"/>
      <c r="Q9346" s="29" t="n">
        <f aca="false">IFERROR(VALUE(L9346),"")</f>
        <v>0</v>
      </c>
      <c r="R9346" s="29" t="str">
        <f aca="true">IF(O9346="","",O9346-TODAY())</f>
        <v/>
      </c>
      <c r="S9346" s="29" t="str">
        <f aca="false">IF(C9346="&lt;&lt; vazio &gt;&gt;","VAZIA",IF(AND(O9346&lt;&gt;"",R9346&lt;0),"VENCIDO",IF(AND(O9346&lt;&gt;"",R9346&lt;=Parametros!$B$10),"PRÓX. VENCIMENTO",IF(F9346="Q","QUALIDADE",IF(F9346="S","BLOQUEADO",IF(F9346="R","RESTRITO/DEVOLUÇÃO",IF(OR(N9346="QUAR",N9346="QRES"),"QUARENTENA",IF(OR(B9346="DESCARTE",B9346="DEVOLUÇÃO"),"DESCARTE/DEVOLUÇÃO",IF(AND(D9346="",K9346&lt;&gt;""),"SEM LOTE",IF(AND(Q9346&lt;&gt;"",Q9346&gt;=Parametros!$B$11),"PARADO/SEM GIRO","OK"))))))))))</f>
        <v>VAZIA</v>
      </c>
      <c r="T9346" s="29" t="str">
        <f aca="false">IF(AND($S9346="PARADO/SEM GIRO",$K9346="KG",OR(Painel!$B$5="(Todos)",A9346=Painel!$B$5)*OR(Painel!$E$5="(Todos)",P9346=Painel!$E$5)),$J9346+ROW()/10000000,"")</f>
        <v/>
      </c>
      <c r="U9346" s="29" t="str">
        <f aca="false">IF(AND($S9346="VENCIDO",$K9346="KG",OR(Painel!$B$5="(Todos)",A9346=Painel!$B$5)*OR(Painel!$E$5="(Todos)",P9346=Painel!$E$5)),$J9346+ROW()/10000000,"")</f>
        <v/>
      </c>
    </row>
    <row r="9347" customFormat="false" ht="15" hidden="false" customHeight="false" outlineLevel="0" collapsed="false">
      <c r="A9347" s="29" t="s">
        <v>60</v>
      </c>
      <c r="B9347" s="29" t="s">
        <v>15945</v>
      </c>
      <c r="C9347" s="29" t="s">
        <v>115</v>
      </c>
      <c r="D9347" s="29"/>
      <c r="E9347" s="29" t="n">
        <v>0</v>
      </c>
      <c r="F9347" s="29"/>
      <c r="G9347" s="29"/>
      <c r="H9347" s="30" t="n">
        <v>0</v>
      </c>
      <c r="I9347" s="29"/>
      <c r="J9347" s="30" t="n">
        <v>0</v>
      </c>
      <c r="K9347" s="29"/>
      <c r="L9347" s="29" t="s">
        <v>116</v>
      </c>
      <c r="M9347" s="29"/>
      <c r="N9347" s="29"/>
      <c r="O9347" s="29"/>
      <c r="P9347" s="29"/>
      <c r="Q9347" s="29" t="n">
        <f aca="false">IFERROR(VALUE(L9347),"")</f>
        <v>0</v>
      </c>
      <c r="R9347" s="29" t="str">
        <f aca="true">IF(O9347="","",O9347-TODAY())</f>
        <v/>
      </c>
      <c r="S9347" s="29" t="str">
        <f aca="false">IF(C9347="&lt;&lt; vazio &gt;&gt;","VAZIA",IF(AND(O9347&lt;&gt;"",R9347&lt;0),"VENCIDO",IF(AND(O9347&lt;&gt;"",R9347&lt;=Parametros!$B$10),"PRÓX. VENCIMENTO",IF(F9347="Q","QUALIDADE",IF(F9347="S","BLOQUEADO",IF(F9347="R","RESTRITO/DEVOLUÇÃO",IF(OR(N9347="QUAR",N9347="QRES"),"QUARENTENA",IF(OR(B9347="DESCARTE",B9347="DEVOLUÇÃO"),"DESCARTE/DEVOLUÇÃO",IF(AND(D9347="",K9347&lt;&gt;""),"SEM LOTE",IF(AND(Q9347&lt;&gt;"",Q9347&gt;=Parametros!$B$11),"PARADO/SEM GIRO","OK"))))))))))</f>
        <v>VAZIA</v>
      </c>
      <c r="T9347" s="29" t="str">
        <f aca="false">IF(AND($S9347="PARADO/SEM GIRO",$K9347="KG",OR(Painel!$B$5="(Todos)",A9347=Painel!$B$5)*OR(Painel!$E$5="(Todos)",P9347=Painel!$E$5)),$J9347+ROW()/10000000,"")</f>
        <v/>
      </c>
      <c r="U9347" s="29" t="str">
        <f aca="false">IF(AND($S9347="VENCIDO",$K9347="KG",OR(Painel!$B$5="(Todos)",A9347=Painel!$B$5)*OR(Painel!$E$5="(Todos)",P9347=Painel!$E$5)),$J9347+ROW()/10000000,"")</f>
        <v/>
      </c>
    </row>
    <row r="9348" customFormat="false" ht="15" hidden="false" customHeight="false" outlineLevel="0" collapsed="false">
      <c r="A9348" s="29" t="s">
        <v>60</v>
      </c>
      <c r="B9348" s="29" t="s">
        <v>15946</v>
      </c>
      <c r="C9348" s="29" t="s">
        <v>115</v>
      </c>
      <c r="D9348" s="29"/>
      <c r="E9348" s="29" t="n">
        <v>0</v>
      </c>
      <c r="F9348" s="29"/>
      <c r="G9348" s="29"/>
      <c r="H9348" s="30" t="n">
        <v>0</v>
      </c>
      <c r="I9348" s="29"/>
      <c r="J9348" s="30" t="n">
        <v>0</v>
      </c>
      <c r="K9348" s="29"/>
      <c r="L9348" s="29" t="s">
        <v>116</v>
      </c>
      <c r="M9348" s="29"/>
      <c r="N9348" s="29"/>
      <c r="O9348" s="29"/>
      <c r="P9348" s="29"/>
      <c r="Q9348" s="29" t="n">
        <f aca="false">IFERROR(VALUE(L9348),"")</f>
        <v>0</v>
      </c>
      <c r="R9348" s="29" t="str">
        <f aca="true">IF(O9348="","",O9348-TODAY())</f>
        <v/>
      </c>
      <c r="S9348" s="29" t="str">
        <f aca="false">IF(C9348="&lt;&lt; vazio &gt;&gt;","VAZIA",IF(AND(O9348&lt;&gt;"",R9348&lt;0),"VENCIDO",IF(AND(O9348&lt;&gt;"",R9348&lt;=Parametros!$B$10),"PRÓX. VENCIMENTO",IF(F9348="Q","QUALIDADE",IF(F9348="S","BLOQUEADO",IF(F9348="R","RESTRITO/DEVOLUÇÃO",IF(OR(N9348="QUAR",N9348="QRES"),"QUARENTENA",IF(OR(B9348="DESCARTE",B9348="DEVOLUÇÃO"),"DESCARTE/DEVOLUÇÃO",IF(AND(D9348="",K9348&lt;&gt;""),"SEM LOTE",IF(AND(Q9348&lt;&gt;"",Q9348&gt;=Parametros!$B$11),"PARADO/SEM GIRO","OK"))))))))))</f>
        <v>VAZIA</v>
      </c>
      <c r="T9348" s="29" t="str">
        <f aca="false">IF(AND($S9348="PARADO/SEM GIRO",$K9348="KG",OR(Painel!$B$5="(Todos)",A9348=Painel!$B$5)*OR(Painel!$E$5="(Todos)",P9348=Painel!$E$5)),$J9348+ROW()/10000000,"")</f>
        <v/>
      </c>
      <c r="U9348" s="29" t="str">
        <f aca="false">IF(AND($S9348="VENCIDO",$K9348="KG",OR(Painel!$B$5="(Todos)",A9348=Painel!$B$5)*OR(Painel!$E$5="(Todos)",P9348=Painel!$E$5)),$J9348+ROW()/10000000,"")</f>
        <v/>
      </c>
    </row>
    <row r="9349" customFormat="false" ht="15" hidden="false" customHeight="false" outlineLevel="0" collapsed="false">
      <c r="A9349" s="29" t="s">
        <v>60</v>
      </c>
      <c r="B9349" s="29" t="s">
        <v>15947</v>
      </c>
      <c r="C9349" s="29" t="s">
        <v>115</v>
      </c>
      <c r="D9349" s="29"/>
      <c r="E9349" s="29" t="n">
        <v>0</v>
      </c>
      <c r="F9349" s="29"/>
      <c r="G9349" s="29"/>
      <c r="H9349" s="30" t="n">
        <v>0</v>
      </c>
      <c r="I9349" s="29"/>
      <c r="J9349" s="30" t="n">
        <v>0</v>
      </c>
      <c r="K9349" s="29"/>
      <c r="L9349" s="29" t="s">
        <v>116</v>
      </c>
      <c r="M9349" s="29"/>
      <c r="N9349" s="29"/>
      <c r="O9349" s="29"/>
      <c r="P9349" s="29"/>
      <c r="Q9349" s="29" t="n">
        <f aca="false">IFERROR(VALUE(L9349),"")</f>
        <v>0</v>
      </c>
      <c r="R9349" s="29" t="str">
        <f aca="true">IF(O9349="","",O9349-TODAY())</f>
        <v/>
      </c>
      <c r="S9349" s="29" t="str">
        <f aca="false">IF(C9349="&lt;&lt; vazio &gt;&gt;","VAZIA",IF(AND(O9349&lt;&gt;"",R9349&lt;0),"VENCIDO",IF(AND(O9349&lt;&gt;"",R9349&lt;=Parametros!$B$10),"PRÓX. VENCIMENTO",IF(F9349="Q","QUALIDADE",IF(F9349="S","BLOQUEADO",IF(F9349="R","RESTRITO/DEVOLUÇÃO",IF(OR(N9349="QUAR",N9349="QRES"),"QUARENTENA",IF(OR(B9349="DESCARTE",B9349="DEVOLUÇÃO"),"DESCARTE/DEVOLUÇÃO",IF(AND(D9349="",K9349&lt;&gt;""),"SEM LOTE",IF(AND(Q9349&lt;&gt;"",Q9349&gt;=Parametros!$B$11),"PARADO/SEM GIRO","OK"))))))))))</f>
        <v>VAZIA</v>
      </c>
      <c r="T9349" s="29" t="str">
        <f aca="false">IF(AND($S9349="PARADO/SEM GIRO",$K9349="KG",OR(Painel!$B$5="(Todos)",A9349=Painel!$B$5)*OR(Painel!$E$5="(Todos)",P9349=Painel!$E$5)),$J9349+ROW()/10000000,"")</f>
        <v/>
      </c>
      <c r="U9349" s="29" t="str">
        <f aca="false">IF(AND($S9349="VENCIDO",$K9349="KG",OR(Painel!$B$5="(Todos)",A9349=Painel!$B$5)*OR(Painel!$E$5="(Todos)",P9349=Painel!$E$5)),$J9349+ROW()/10000000,"")</f>
        <v/>
      </c>
    </row>
    <row r="9350" customFormat="false" ht="15" hidden="false" customHeight="false" outlineLevel="0" collapsed="false">
      <c r="A9350" s="29" t="s">
        <v>60</v>
      </c>
      <c r="B9350" s="29" t="s">
        <v>15948</v>
      </c>
      <c r="C9350" s="29" t="s">
        <v>115</v>
      </c>
      <c r="D9350" s="29"/>
      <c r="E9350" s="29" t="n">
        <v>0</v>
      </c>
      <c r="F9350" s="29"/>
      <c r="G9350" s="29"/>
      <c r="H9350" s="30" t="n">
        <v>0</v>
      </c>
      <c r="I9350" s="29"/>
      <c r="J9350" s="30" t="n">
        <v>0</v>
      </c>
      <c r="K9350" s="29"/>
      <c r="L9350" s="29" t="s">
        <v>116</v>
      </c>
      <c r="M9350" s="29"/>
      <c r="N9350" s="29"/>
      <c r="O9350" s="29"/>
      <c r="P9350" s="29"/>
      <c r="Q9350" s="29" t="n">
        <f aca="false">IFERROR(VALUE(L9350),"")</f>
        <v>0</v>
      </c>
      <c r="R9350" s="29" t="str">
        <f aca="true">IF(O9350="","",O9350-TODAY())</f>
        <v/>
      </c>
      <c r="S9350" s="29" t="str">
        <f aca="false">IF(C9350="&lt;&lt; vazio &gt;&gt;","VAZIA",IF(AND(O9350&lt;&gt;"",R9350&lt;0),"VENCIDO",IF(AND(O9350&lt;&gt;"",R9350&lt;=Parametros!$B$10),"PRÓX. VENCIMENTO",IF(F9350="Q","QUALIDADE",IF(F9350="S","BLOQUEADO",IF(F9350="R","RESTRITO/DEVOLUÇÃO",IF(OR(N9350="QUAR",N9350="QRES"),"QUARENTENA",IF(OR(B9350="DESCARTE",B9350="DEVOLUÇÃO"),"DESCARTE/DEVOLUÇÃO",IF(AND(D9350="",K9350&lt;&gt;""),"SEM LOTE",IF(AND(Q9350&lt;&gt;"",Q9350&gt;=Parametros!$B$11),"PARADO/SEM GIRO","OK"))))))))))</f>
        <v>VAZIA</v>
      </c>
      <c r="T9350" s="29" t="str">
        <f aca="false">IF(AND($S9350="PARADO/SEM GIRO",$K9350="KG",OR(Painel!$B$5="(Todos)",A9350=Painel!$B$5)*OR(Painel!$E$5="(Todos)",P9350=Painel!$E$5)),$J9350+ROW()/10000000,"")</f>
        <v/>
      </c>
      <c r="U9350" s="29" t="str">
        <f aca="false">IF(AND($S9350="VENCIDO",$K9350="KG",OR(Painel!$B$5="(Todos)",A9350=Painel!$B$5)*OR(Painel!$E$5="(Todos)",P9350=Painel!$E$5)),$J9350+ROW()/10000000,"")</f>
        <v/>
      </c>
    </row>
    <row r="9351" customFormat="false" ht="15" hidden="false" customHeight="false" outlineLevel="0" collapsed="false">
      <c r="A9351" s="29" t="s">
        <v>60</v>
      </c>
      <c r="B9351" s="29" t="s">
        <v>15949</v>
      </c>
      <c r="C9351" s="29" t="s">
        <v>115</v>
      </c>
      <c r="D9351" s="29"/>
      <c r="E9351" s="29" t="n">
        <v>0</v>
      </c>
      <c r="F9351" s="29"/>
      <c r="G9351" s="29"/>
      <c r="H9351" s="30" t="n">
        <v>0</v>
      </c>
      <c r="I9351" s="29"/>
      <c r="J9351" s="30" t="n">
        <v>0</v>
      </c>
      <c r="K9351" s="29"/>
      <c r="L9351" s="29" t="s">
        <v>116</v>
      </c>
      <c r="M9351" s="29"/>
      <c r="N9351" s="29"/>
      <c r="O9351" s="29"/>
      <c r="P9351" s="29"/>
      <c r="Q9351" s="29" t="n">
        <f aca="false">IFERROR(VALUE(L9351),"")</f>
        <v>0</v>
      </c>
      <c r="R9351" s="29" t="str">
        <f aca="true">IF(O9351="","",O9351-TODAY())</f>
        <v/>
      </c>
      <c r="S9351" s="29" t="str">
        <f aca="false">IF(C9351="&lt;&lt; vazio &gt;&gt;","VAZIA",IF(AND(O9351&lt;&gt;"",R9351&lt;0),"VENCIDO",IF(AND(O9351&lt;&gt;"",R9351&lt;=Parametros!$B$10),"PRÓX. VENCIMENTO",IF(F9351="Q","QUALIDADE",IF(F9351="S","BLOQUEADO",IF(F9351="R","RESTRITO/DEVOLUÇÃO",IF(OR(N9351="QUAR",N9351="QRES"),"QUARENTENA",IF(OR(B9351="DESCARTE",B9351="DEVOLUÇÃO"),"DESCARTE/DEVOLUÇÃO",IF(AND(D9351="",K9351&lt;&gt;""),"SEM LOTE",IF(AND(Q9351&lt;&gt;"",Q9351&gt;=Parametros!$B$11),"PARADO/SEM GIRO","OK"))))))))))</f>
        <v>VAZIA</v>
      </c>
      <c r="T9351" s="29" t="str">
        <f aca="false">IF(AND($S9351="PARADO/SEM GIRO",$K9351="KG",OR(Painel!$B$5="(Todos)",A9351=Painel!$B$5)*OR(Painel!$E$5="(Todos)",P9351=Painel!$E$5)),$J9351+ROW()/10000000,"")</f>
        <v/>
      </c>
      <c r="U9351" s="29" t="str">
        <f aca="false">IF(AND($S9351="VENCIDO",$K9351="KG",OR(Painel!$B$5="(Todos)",A9351=Painel!$B$5)*OR(Painel!$E$5="(Todos)",P9351=Painel!$E$5)),$J9351+ROW()/10000000,"")</f>
        <v/>
      </c>
    </row>
    <row r="9352" customFormat="false" ht="15" hidden="false" customHeight="false" outlineLevel="0" collapsed="false">
      <c r="A9352" s="29" t="s">
        <v>60</v>
      </c>
      <c r="B9352" s="29" t="s">
        <v>15950</v>
      </c>
      <c r="C9352" s="29" t="s">
        <v>115</v>
      </c>
      <c r="D9352" s="29"/>
      <c r="E9352" s="29" t="n">
        <v>0</v>
      </c>
      <c r="F9352" s="29"/>
      <c r="G9352" s="29"/>
      <c r="H9352" s="30" t="n">
        <v>0</v>
      </c>
      <c r="I9352" s="29"/>
      <c r="J9352" s="30" t="n">
        <v>0</v>
      </c>
      <c r="K9352" s="29"/>
      <c r="L9352" s="29" t="s">
        <v>116</v>
      </c>
      <c r="M9352" s="29"/>
      <c r="N9352" s="29"/>
      <c r="O9352" s="29"/>
      <c r="P9352" s="29"/>
      <c r="Q9352" s="29" t="n">
        <f aca="false">IFERROR(VALUE(L9352),"")</f>
        <v>0</v>
      </c>
      <c r="R9352" s="29" t="str">
        <f aca="true">IF(O9352="","",O9352-TODAY())</f>
        <v/>
      </c>
      <c r="S9352" s="29" t="str">
        <f aca="false">IF(C9352="&lt;&lt; vazio &gt;&gt;","VAZIA",IF(AND(O9352&lt;&gt;"",R9352&lt;0),"VENCIDO",IF(AND(O9352&lt;&gt;"",R9352&lt;=Parametros!$B$10),"PRÓX. VENCIMENTO",IF(F9352="Q","QUALIDADE",IF(F9352="S","BLOQUEADO",IF(F9352="R","RESTRITO/DEVOLUÇÃO",IF(OR(N9352="QUAR",N9352="QRES"),"QUARENTENA",IF(OR(B9352="DESCARTE",B9352="DEVOLUÇÃO"),"DESCARTE/DEVOLUÇÃO",IF(AND(D9352="",K9352&lt;&gt;""),"SEM LOTE",IF(AND(Q9352&lt;&gt;"",Q9352&gt;=Parametros!$B$11),"PARADO/SEM GIRO","OK"))))))))))</f>
        <v>VAZIA</v>
      </c>
      <c r="T9352" s="29" t="str">
        <f aca="false">IF(AND($S9352="PARADO/SEM GIRO",$K9352="KG",OR(Painel!$B$5="(Todos)",A9352=Painel!$B$5)*OR(Painel!$E$5="(Todos)",P9352=Painel!$E$5)),$J9352+ROW()/10000000,"")</f>
        <v/>
      </c>
      <c r="U9352" s="29" t="str">
        <f aca="false">IF(AND($S9352="VENCIDO",$K9352="KG",OR(Painel!$B$5="(Todos)",A9352=Painel!$B$5)*OR(Painel!$E$5="(Todos)",P9352=Painel!$E$5)),$J9352+ROW()/10000000,"")</f>
        <v/>
      </c>
    </row>
    <row r="9353" customFormat="false" ht="15" hidden="false" customHeight="false" outlineLevel="0" collapsed="false">
      <c r="A9353" s="29" t="s">
        <v>60</v>
      </c>
      <c r="B9353" s="29" t="s">
        <v>15951</v>
      </c>
      <c r="C9353" s="29" t="s">
        <v>115</v>
      </c>
      <c r="D9353" s="29"/>
      <c r="E9353" s="29" t="n">
        <v>0</v>
      </c>
      <c r="F9353" s="29"/>
      <c r="G9353" s="29"/>
      <c r="H9353" s="30" t="n">
        <v>0</v>
      </c>
      <c r="I9353" s="29"/>
      <c r="J9353" s="30" t="n">
        <v>0</v>
      </c>
      <c r="K9353" s="29"/>
      <c r="L9353" s="29" t="s">
        <v>116</v>
      </c>
      <c r="M9353" s="29"/>
      <c r="N9353" s="29"/>
      <c r="O9353" s="29"/>
      <c r="P9353" s="29"/>
      <c r="Q9353" s="29" t="n">
        <f aca="false">IFERROR(VALUE(L9353),"")</f>
        <v>0</v>
      </c>
      <c r="R9353" s="29" t="str">
        <f aca="true">IF(O9353="","",O9353-TODAY())</f>
        <v/>
      </c>
      <c r="S9353" s="29" t="str">
        <f aca="false">IF(C9353="&lt;&lt; vazio &gt;&gt;","VAZIA",IF(AND(O9353&lt;&gt;"",R9353&lt;0),"VENCIDO",IF(AND(O9353&lt;&gt;"",R9353&lt;=Parametros!$B$10),"PRÓX. VENCIMENTO",IF(F9353="Q","QUALIDADE",IF(F9353="S","BLOQUEADO",IF(F9353="R","RESTRITO/DEVOLUÇÃO",IF(OR(N9353="QUAR",N9353="QRES"),"QUARENTENA",IF(OR(B9353="DESCARTE",B9353="DEVOLUÇÃO"),"DESCARTE/DEVOLUÇÃO",IF(AND(D9353="",K9353&lt;&gt;""),"SEM LOTE",IF(AND(Q9353&lt;&gt;"",Q9353&gt;=Parametros!$B$11),"PARADO/SEM GIRO","OK"))))))))))</f>
        <v>VAZIA</v>
      </c>
      <c r="T9353" s="29" t="str">
        <f aca="false">IF(AND($S9353="PARADO/SEM GIRO",$K9353="KG",OR(Painel!$B$5="(Todos)",A9353=Painel!$B$5)*OR(Painel!$E$5="(Todos)",P9353=Painel!$E$5)),$J9353+ROW()/10000000,"")</f>
        <v/>
      </c>
      <c r="U9353" s="29" t="str">
        <f aca="false">IF(AND($S9353="VENCIDO",$K9353="KG",OR(Painel!$B$5="(Todos)",A9353=Painel!$B$5)*OR(Painel!$E$5="(Todos)",P9353=Painel!$E$5)),$J9353+ROW()/10000000,"")</f>
        <v/>
      </c>
    </row>
    <row r="9354" customFormat="false" ht="15" hidden="false" customHeight="false" outlineLevel="0" collapsed="false">
      <c r="A9354" s="29" t="s">
        <v>60</v>
      </c>
      <c r="B9354" s="29" t="s">
        <v>15952</v>
      </c>
      <c r="C9354" s="29" t="s">
        <v>115</v>
      </c>
      <c r="D9354" s="29"/>
      <c r="E9354" s="29" t="n">
        <v>0</v>
      </c>
      <c r="F9354" s="29"/>
      <c r="G9354" s="29"/>
      <c r="H9354" s="30" t="n">
        <v>0</v>
      </c>
      <c r="I9354" s="29"/>
      <c r="J9354" s="30" t="n">
        <v>0</v>
      </c>
      <c r="K9354" s="29"/>
      <c r="L9354" s="29" t="s">
        <v>116</v>
      </c>
      <c r="M9354" s="29"/>
      <c r="N9354" s="29"/>
      <c r="O9354" s="29"/>
      <c r="P9354" s="29"/>
      <c r="Q9354" s="29" t="n">
        <f aca="false">IFERROR(VALUE(L9354),"")</f>
        <v>0</v>
      </c>
      <c r="R9354" s="29" t="str">
        <f aca="true">IF(O9354="","",O9354-TODAY())</f>
        <v/>
      </c>
      <c r="S9354" s="29" t="str">
        <f aca="false">IF(C9354="&lt;&lt; vazio &gt;&gt;","VAZIA",IF(AND(O9354&lt;&gt;"",R9354&lt;0),"VENCIDO",IF(AND(O9354&lt;&gt;"",R9354&lt;=Parametros!$B$10),"PRÓX. VENCIMENTO",IF(F9354="Q","QUALIDADE",IF(F9354="S","BLOQUEADO",IF(F9354="R","RESTRITO/DEVOLUÇÃO",IF(OR(N9354="QUAR",N9354="QRES"),"QUARENTENA",IF(OR(B9354="DESCARTE",B9354="DEVOLUÇÃO"),"DESCARTE/DEVOLUÇÃO",IF(AND(D9354="",K9354&lt;&gt;""),"SEM LOTE",IF(AND(Q9354&lt;&gt;"",Q9354&gt;=Parametros!$B$11),"PARADO/SEM GIRO","OK"))))))))))</f>
        <v>VAZIA</v>
      </c>
      <c r="T9354" s="29" t="str">
        <f aca="false">IF(AND($S9354="PARADO/SEM GIRO",$K9354="KG",OR(Painel!$B$5="(Todos)",A9354=Painel!$B$5)*OR(Painel!$E$5="(Todos)",P9354=Painel!$E$5)),$J9354+ROW()/10000000,"")</f>
        <v/>
      </c>
      <c r="U9354" s="29" t="str">
        <f aca="false">IF(AND($S9354="VENCIDO",$K9354="KG",OR(Painel!$B$5="(Todos)",A9354=Painel!$B$5)*OR(Painel!$E$5="(Todos)",P9354=Painel!$E$5)),$J9354+ROW()/10000000,"")</f>
        <v/>
      </c>
    </row>
    <row r="9355" customFormat="false" ht="15" hidden="false" customHeight="false" outlineLevel="0" collapsed="false">
      <c r="A9355" s="29" t="s">
        <v>60</v>
      </c>
      <c r="B9355" s="29" t="s">
        <v>15953</v>
      </c>
      <c r="C9355" s="29" t="s">
        <v>115</v>
      </c>
      <c r="D9355" s="29"/>
      <c r="E9355" s="29" t="n">
        <v>0</v>
      </c>
      <c r="F9355" s="29"/>
      <c r="G9355" s="29"/>
      <c r="H9355" s="30" t="n">
        <v>0</v>
      </c>
      <c r="I9355" s="29"/>
      <c r="J9355" s="30" t="n">
        <v>0</v>
      </c>
      <c r="K9355" s="29"/>
      <c r="L9355" s="29" t="s">
        <v>116</v>
      </c>
      <c r="M9355" s="29"/>
      <c r="N9355" s="29"/>
      <c r="O9355" s="29"/>
      <c r="P9355" s="29"/>
      <c r="Q9355" s="29" t="n">
        <f aca="false">IFERROR(VALUE(L9355),"")</f>
        <v>0</v>
      </c>
      <c r="R9355" s="29" t="str">
        <f aca="true">IF(O9355="","",O9355-TODAY())</f>
        <v/>
      </c>
      <c r="S9355" s="29" t="str">
        <f aca="false">IF(C9355="&lt;&lt; vazio &gt;&gt;","VAZIA",IF(AND(O9355&lt;&gt;"",R9355&lt;0),"VENCIDO",IF(AND(O9355&lt;&gt;"",R9355&lt;=Parametros!$B$10),"PRÓX. VENCIMENTO",IF(F9355="Q","QUALIDADE",IF(F9355="S","BLOQUEADO",IF(F9355="R","RESTRITO/DEVOLUÇÃO",IF(OR(N9355="QUAR",N9355="QRES"),"QUARENTENA",IF(OR(B9355="DESCARTE",B9355="DEVOLUÇÃO"),"DESCARTE/DEVOLUÇÃO",IF(AND(D9355="",K9355&lt;&gt;""),"SEM LOTE",IF(AND(Q9355&lt;&gt;"",Q9355&gt;=Parametros!$B$11),"PARADO/SEM GIRO","OK"))))))))))</f>
        <v>VAZIA</v>
      </c>
      <c r="T9355" s="29" t="str">
        <f aca="false">IF(AND($S9355="PARADO/SEM GIRO",$K9355="KG",OR(Painel!$B$5="(Todos)",A9355=Painel!$B$5)*OR(Painel!$E$5="(Todos)",P9355=Painel!$E$5)),$J9355+ROW()/10000000,"")</f>
        <v/>
      </c>
      <c r="U9355" s="29" t="str">
        <f aca="false">IF(AND($S9355="VENCIDO",$K9355="KG",OR(Painel!$B$5="(Todos)",A9355=Painel!$B$5)*OR(Painel!$E$5="(Todos)",P9355=Painel!$E$5)),$J9355+ROW()/10000000,"")</f>
        <v/>
      </c>
    </row>
    <row r="9356" customFormat="false" ht="15" hidden="false" customHeight="false" outlineLevel="0" collapsed="false">
      <c r="A9356" s="29" t="s">
        <v>60</v>
      </c>
      <c r="B9356" s="29" t="s">
        <v>15954</v>
      </c>
      <c r="C9356" s="29" t="s">
        <v>115</v>
      </c>
      <c r="D9356" s="29"/>
      <c r="E9356" s="29" t="n">
        <v>0</v>
      </c>
      <c r="F9356" s="29"/>
      <c r="G9356" s="29"/>
      <c r="H9356" s="30" t="n">
        <v>0</v>
      </c>
      <c r="I9356" s="29"/>
      <c r="J9356" s="30" t="n">
        <v>0</v>
      </c>
      <c r="K9356" s="29"/>
      <c r="L9356" s="29" t="s">
        <v>116</v>
      </c>
      <c r="M9356" s="29"/>
      <c r="N9356" s="29"/>
      <c r="O9356" s="29"/>
      <c r="P9356" s="29"/>
      <c r="Q9356" s="29" t="n">
        <f aca="false">IFERROR(VALUE(L9356),"")</f>
        <v>0</v>
      </c>
      <c r="R9356" s="29" t="str">
        <f aca="true">IF(O9356="","",O9356-TODAY())</f>
        <v/>
      </c>
      <c r="S9356" s="29" t="str">
        <f aca="false">IF(C9356="&lt;&lt; vazio &gt;&gt;","VAZIA",IF(AND(O9356&lt;&gt;"",R9356&lt;0),"VENCIDO",IF(AND(O9356&lt;&gt;"",R9356&lt;=Parametros!$B$10),"PRÓX. VENCIMENTO",IF(F9356="Q","QUALIDADE",IF(F9356="S","BLOQUEADO",IF(F9356="R","RESTRITO/DEVOLUÇÃO",IF(OR(N9356="QUAR",N9356="QRES"),"QUARENTENA",IF(OR(B9356="DESCARTE",B9356="DEVOLUÇÃO"),"DESCARTE/DEVOLUÇÃO",IF(AND(D9356="",K9356&lt;&gt;""),"SEM LOTE",IF(AND(Q9356&lt;&gt;"",Q9356&gt;=Parametros!$B$11),"PARADO/SEM GIRO","OK"))))))))))</f>
        <v>VAZIA</v>
      </c>
      <c r="T9356" s="29" t="str">
        <f aca="false">IF(AND($S9356="PARADO/SEM GIRO",$K9356="KG",OR(Painel!$B$5="(Todos)",A9356=Painel!$B$5)*OR(Painel!$E$5="(Todos)",P9356=Painel!$E$5)),$J9356+ROW()/10000000,"")</f>
        <v/>
      </c>
      <c r="U9356" s="29" t="str">
        <f aca="false">IF(AND($S9356="VENCIDO",$K9356="KG",OR(Painel!$B$5="(Todos)",A9356=Painel!$B$5)*OR(Painel!$E$5="(Todos)",P9356=Painel!$E$5)),$J9356+ROW()/10000000,"")</f>
        <v/>
      </c>
    </row>
    <row r="9357" customFormat="false" ht="15" hidden="false" customHeight="false" outlineLevel="0" collapsed="false">
      <c r="A9357" s="29" t="s">
        <v>60</v>
      </c>
      <c r="B9357" s="29" t="s">
        <v>15955</v>
      </c>
      <c r="C9357" s="29" t="s">
        <v>115</v>
      </c>
      <c r="D9357" s="29"/>
      <c r="E9357" s="29" t="n">
        <v>0</v>
      </c>
      <c r="F9357" s="29"/>
      <c r="G9357" s="29"/>
      <c r="H9357" s="30" t="n">
        <v>0</v>
      </c>
      <c r="I9357" s="29"/>
      <c r="J9357" s="30" t="n">
        <v>0</v>
      </c>
      <c r="K9357" s="29"/>
      <c r="L9357" s="29" t="s">
        <v>116</v>
      </c>
      <c r="M9357" s="29"/>
      <c r="N9357" s="29"/>
      <c r="O9357" s="29"/>
      <c r="P9357" s="29"/>
      <c r="Q9357" s="29" t="n">
        <f aca="false">IFERROR(VALUE(L9357),"")</f>
        <v>0</v>
      </c>
      <c r="R9357" s="29" t="str">
        <f aca="true">IF(O9357="","",O9357-TODAY())</f>
        <v/>
      </c>
      <c r="S9357" s="29" t="str">
        <f aca="false">IF(C9357="&lt;&lt; vazio &gt;&gt;","VAZIA",IF(AND(O9357&lt;&gt;"",R9357&lt;0),"VENCIDO",IF(AND(O9357&lt;&gt;"",R9357&lt;=Parametros!$B$10),"PRÓX. VENCIMENTO",IF(F9357="Q","QUALIDADE",IF(F9357="S","BLOQUEADO",IF(F9357="R","RESTRITO/DEVOLUÇÃO",IF(OR(N9357="QUAR",N9357="QRES"),"QUARENTENA",IF(OR(B9357="DESCARTE",B9357="DEVOLUÇÃO"),"DESCARTE/DEVOLUÇÃO",IF(AND(D9357="",K9357&lt;&gt;""),"SEM LOTE",IF(AND(Q9357&lt;&gt;"",Q9357&gt;=Parametros!$B$11),"PARADO/SEM GIRO","OK"))))))))))</f>
        <v>VAZIA</v>
      </c>
      <c r="T9357" s="29" t="str">
        <f aca="false">IF(AND($S9357="PARADO/SEM GIRO",$K9357="KG",OR(Painel!$B$5="(Todos)",A9357=Painel!$B$5)*OR(Painel!$E$5="(Todos)",P9357=Painel!$E$5)),$J9357+ROW()/10000000,"")</f>
        <v/>
      </c>
      <c r="U9357" s="29" t="str">
        <f aca="false">IF(AND($S9357="VENCIDO",$K9357="KG",OR(Painel!$B$5="(Todos)",A9357=Painel!$B$5)*OR(Painel!$E$5="(Todos)",P9357=Painel!$E$5)),$J9357+ROW()/10000000,"")</f>
        <v/>
      </c>
    </row>
    <row r="9358" customFormat="false" ht="15" hidden="false" customHeight="false" outlineLevel="0" collapsed="false">
      <c r="A9358" s="29" t="s">
        <v>60</v>
      </c>
      <c r="B9358" s="29" t="s">
        <v>15956</v>
      </c>
      <c r="C9358" s="29" t="s">
        <v>115</v>
      </c>
      <c r="D9358" s="29"/>
      <c r="E9358" s="29" t="n">
        <v>0</v>
      </c>
      <c r="F9358" s="29"/>
      <c r="G9358" s="29"/>
      <c r="H9358" s="30" t="n">
        <v>0</v>
      </c>
      <c r="I9358" s="29"/>
      <c r="J9358" s="30" t="n">
        <v>0</v>
      </c>
      <c r="K9358" s="29"/>
      <c r="L9358" s="29" t="s">
        <v>116</v>
      </c>
      <c r="M9358" s="29"/>
      <c r="N9358" s="29"/>
      <c r="O9358" s="29"/>
      <c r="P9358" s="29"/>
      <c r="Q9358" s="29" t="n">
        <f aca="false">IFERROR(VALUE(L9358),"")</f>
        <v>0</v>
      </c>
      <c r="R9358" s="29" t="str">
        <f aca="true">IF(O9358="","",O9358-TODAY())</f>
        <v/>
      </c>
      <c r="S9358" s="29" t="str">
        <f aca="false">IF(C9358="&lt;&lt; vazio &gt;&gt;","VAZIA",IF(AND(O9358&lt;&gt;"",R9358&lt;0),"VENCIDO",IF(AND(O9358&lt;&gt;"",R9358&lt;=Parametros!$B$10),"PRÓX. VENCIMENTO",IF(F9358="Q","QUALIDADE",IF(F9358="S","BLOQUEADO",IF(F9358="R","RESTRITO/DEVOLUÇÃO",IF(OR(N9358="QUAR",N9358="QRES"),"QUARENTENA",IF(OR(B9358="DESCARTE",B9358="DEVOLUÇÃO"),"DESCARTE/DEVOLUÇÃO",IF(AND(D9358="",K9358&lt;&gt;""),"SEM LOTE",IF(AND(Q9358&lt;&gt;"",Q9358&gt;=Parametros!$B$11),"PARADO/SEM GIRO","OK"))))))))))</f>
        <v>VAZIA</v>
      </c>
      <c r="T9358" s="29" t="str">
        <f aca="false">IF(AND($S9358="PARADO/SEM GIRO",$K9358="KG",OR(Painel!$B$5="(Todos)",A9358=Painel!$B$5)*OR(Painel!$E$5="(Todos)",P9358=Painel!$E$5)),$J9358+ROW()/10000000,"")</f>
        <v/>
      </c>
      <c r="U9358" s="29" t="str">
        <f aca="false">IF(AND($S9358="VENCIDO",$K9358="KG",OR(Painel!$B$5="(Todos)",A9358=Painel!$B$5)*OR(Painel!$E$5="(Todos)",P9358=Painel!$E$5)),$J9358+ROW()/10000000,"")</f>
        <v/>
      </c>
    </row>
    <row r="9359" customFormat="false" ht="15" hidden="false" customHeight="false" outlineLevel="0" collapsed="false">
      <c r="A9359" s="29" t="s">
        <v>60</v>
      </c>
      <c r="B9359" s="29" t="s">
        <v>15957</v>
      </c>
      <c r="C9359" s="29" t="s">
        <v>115</v>
      </c>
      <c r="D9359" s="29"/>
      <c r="E9359" s="29" t="n">
        <v>0</v>
      </c>
      <c r="F9359" s="29"/>
      <c r="G9359" s="29"/>
      <c r="H9359" s="30" t="n">
        <v>0</v>
      </c>
      <c r="I9359" s="29"/>
      <c r="J9359" s="30" t="n">
        <v>0</v>
      </c>
      <c r="K9359" s="29"/>
      <c r="L9359" s="29" t="s">
        <v>116</v>
      </c>
      <c r="M9359" s="29"/>
      <c r="N9359" s="29"/>
      <c r="O9359" s="29"/>
      <c r="P9359" s="29"/>
      <c r="Q9359" s="29" t="n">
        <f aca="false">IFERROR(VALUE(L9359),"")</f>
        <v>0</v>
      </c>
      <c r="R9359" s="29" t="str">
        <f aca="true">IF(O9359="","",O9359-TODAY())</f>
        <v/>
      </c>
      <c r="S9359" s="29" t="str">
        <f aca="false">IF(C9359="&lt;&lt; vazio &gt;&gt;","VAZIA",IF(AND(O9359&lt;&gt;"",R9359&lt;0),"VENCIDO",IF(AND(O9359&lt;&gt;"",R9359&lt;=Parametros!$B$10),"PRÓX. VENCIMENTO",IF(F9359="Q","QUALIDADE",IF(F9359="S","BLOQUEADO",IF(F9359="R","RESTRITO/DEVOLUÇÃO",IF(OR(N9359="QUAR",N9359="QRES"),"QUARENTENA",IF(OR(B9359="DESCARTE",B9359="DEVOLUÇÃO"),"DESCARTE/DEVOLUÇÃO",IF(AND(D9359="",K9359&lt;&gt;""),"SEM LOTE",IF(AND(Q9359&lt;&gt;"",Q9359&gt;=Parametros!$B$11),"PARADO/SEM GIRO","OK"))))))))))</f>
        <v>VAZIA</v>
      </c>
      <c r="T9359" s="29" t="str">
        <f aca="false">IF(AND($S9359="PARADO/SEM GIRO",$K9359="KG",OR(Painel!$B$5="(Todos)",A9359=Painel!$B$5)*OR(Painel!$E$5="(Todos)",P9359=Painel!$E$5)),$J9359+ROW()/10000000,"")</f>
        <v/>
      </c>
      <c r="U9359" s="29" t="str">
        <f aca="false">IF(AND($S9359="VENCIDO",$K9359="KG",OR(Painel!$B$5="(Todos)",A9359=Painel!$B$5)*OR(Painel!$E$5="(Todos)",P9359=Painel!$E$5)),$J9359+ROW()/10000000,"")</f>
        <v/>
      </c>
    </row>
    <row r="9360" customFormat="false" ht="15" hidden="false" customHeight="false" outlineLevel="0" collapsed="false">
      <c r="A9360" s="29" t="s">
        <v>60</v>
      </c>
      <c r="B9360" s="29" t="s">
        <v>15958</v>
      </c>
      <c r="C9360" s="29" t="s">
        <v>115</v>
      </c>
      <c r="D9360" s="29"/>
      <c r="E9360" s="29" t="n">
        <v>0</v>
      </c>
      <c r="F9360" s="29"/>
      <c r="G9360" s="29"/>
      <c r="H9360" s="30" t="n">
        <v>0</v>
      </c>
      <c r="I9360" s="29"/>
      <c r="J9360" s="30" t="n">
        <v>0</v>
      </c>
      <c r="K9360" s="29"/>
      <c r="L9360" s="29" t="s">
        <v>116</v>
      </c>
      <c r="M9360" s="29"/>
      <c r="N9360" s="29"/>
      <c r="O9360" s="29"/>
      <c r="P9360" s="29"/>
      <c r="Q9360" s="29" t="n">
        <f aca="false">IFERROR(VALUE(L9360),"")</f>
        <v>0</v>
      </c>
      <c r="R9360" s="29" t="str">
        <f aca="true">IF(O9360="","",O9360-TODAY())</f>
        <v/>
      </c>
      <c r="S9360" s="29" t="str">
        <f aca="false">IF(C9360="&lt;&lt; vazio &gt;&gt;","VAZIA",IF(AND(O9360&lt;&gt;"",R9360&lt;0),"VENCIDO",IF(AND(O9360&lt;&gt;"",R9360&lt;=Parametros!$B$10),"PRÓX. VENCIMENTO",IF(F9360="Q","QUALIDADE",IF(F9360="S","BLOQUEADO",IF(F9360="R","RESTRITO/DEVOLUÇÃO",IF(OR(N9360="QUAR",N9360="QRES"),"QUARENTENA",IF(OR(B9360="DESCARTE",B9360="DEVOLUÇÃO"),"DESCARTE/DEVOLUÇÃO",IF(AND(D9360="",K9360&lt;&gt;""),"SEM LOTE",IF(AND(Q9360&lt;&gt;"",Q9360&gt;=Parametros!$B$11),"PARADO/SEM GIRO","OK"))))))))))</f>
        <v>VAZIA</v>
      </c>
      <c r="T9360" s="29" t="str">
        <f aca="false">IF(AND($S9360="PARADO/SEM GIRO",$K9360="KG",OR(Painel!$B$5="(Todos)",A9360=Painel!$B$5)*OR(Painel!$E$5="(Todos)",P9360=Painel!$E$5)),$J9360+ROW()/10000000,"")</f>
        <v/>
      </c>
      <c r="U9360" s="29" t="str">
        <f aca="false">IF(AND($S9360="VENCIDO",$K9360="KG",OR(Painel!$B$5="(Todos)",A9360=Painel!$B$5)*OR(Painel!$E$5="(Todos)",P9360=Painel!$E$5)),$J9360+ROW()/10000000,"")</f>
        <v/>
      </c>
    </row>
    <row r="9361" customFormat="false" ht="15" hidden="false" customHeight="false" outlineLevel="0" collapsed="false">
      <c r="A9361" s="29" t="s">
        <v>60</v>
      </c>
      <c r="B9361" s="29" t="s">
        <v>15959</v>
      </c>
      <c r="C9361" s="29" t="s">
        <v>115</v>
      </c>
      <c r="D9361" s="29"/>
      <c r="E9361" s="29" t="n">
        <v>0</v>
      </c>
      <c r="F9361" s="29"/>
      <c r="G9361" s="29"/>
      <c r="H9361" s="30" t="n">
        <v>0</v>
      </c>
      <c r="I9361" s="29"/>
      <c r="J9361" s="30" t="n">
        <v>0</v>
      </c>
      <c r="K9361" s="29"/>
      <c r="L9361" s="29" t="s">
        <v>116</v>
      </c>
      <c r="M9361" s="29"/>
      <c r="N9361" s="29"/>
      <c r="O9361" s="29"/>
      <c r="P9361" s="29"/>
      <c r="Q9361" s="29" t="n">
        <f aca="false">IFERROR(VALUE(L9361),"")</f>
        <v>0</v>
      </c>
      <c r="R9361" s="29" t="str">
        <f aca="true">IF(O9361="","",O9361-TODAY())</f>
        <v/>
      </c>
      <c r="S9361" s="29" t="str">
        <f aca="false">IF(C9361="&lt;&lt; vazio &gt;&gt;","VAZIA",IF(AND(O9361&lt;&gt;"",R9361&lt;0),"VENCIDO",IF(AND(O9361&lt;&gt;"",R9361&lt;=Parametros!$B$10),"PRÓX. VENCIMENTO",IF(F9361="Q","QUALIDADE",IF(F9361="S","BLOQUEADO",IF(F9361="R","RESTRITO/DEVOLUÇÃO",IF(OR(N9361="QUAR",N9361="QRES"),"QUARENTENA",IF(OR(B9361="DESCARTE",B9361="DEVOLUÇÃO"),"DESCARTE/DEVOLUÇÃO",IF(AND(D9361="",K9361&lt;&gt;""),"SEM LOTE",IF(AND(Q9361&lt;&gt;"",Q9361&gt;=Parametros!$B$11),"PARADO/SEM GIRO","OK"))))))))))</f>
        <v>VAZIA</v>
      </c>
      <c r="T9361" s="29" t="str">
        <f aca="false">IF(AND($S9361="PARADO/SEM GIRO",$K9361="KG",OR(Painel!$B$5="(Todos)",A9361=Painel!$B$5)*OR(Painel!$E$5="(Todos)",P9361=Painel!$E$5)),$J9361+ROW()/10000000,"")</f>
        <v/>
      </c>
      <c r="U9361" s="29" t="str">
        <f aca="false">IF(AND($S9361="VENCIDO",$K9361="KG",OR(Painel!$B$5="(Todos)",A9361=Painel!$B$5)*OR(Painel!$E$5="(Todos)",P9361=Painel!$E$5)),$J9361+ROW()/10000000,"")</f>
        <v/>
      </c>
    </row>
    <row r="9362" customFormat="false" ht="15" hidden="false" customHeight="false" outlineLevel="0" collapsed="false">
      <c r="A9362" s="29" t="s">
        <v>60</v>
      </c>
      <c r="B9362" s="29" t="s">
        <v>15960</v>
      </c>
      <c r="C9362" s="29" t="s">
        <v>115</v>
      </c>
      <c r="D9362" s="29"/>
      <c r="E9362" s="29" t="n">
        <v>0</v>
      </c>
      <c r="F9362" s="29"/>
      <c r="G9362" s="29"/>
      <c r="H9362" s="30" t="n">
        <v>0</v>
      </c>
      <c r="I9362" s="29"/>
      <c r="J9362" s="30" t="n">
        <v>0</v>
      </c>
      <c r="K9362" s="29"/>
      <c r="L9362" s="29" t="s">
        <v>116</v>
      </c>
      <c r="M9362" s="29"/>
      <c r="N9362" s="29"/>
      <c r="O9362" s="29"/>
      <c r="P9362" s="29"/>
      <c r="Q9362" s="29" t="n">
        <f aca="false">IFERROR(VALUE(L9362),"")</f>
        <v>0</v>
      </c>
      <c r="R9362" s="29" t="str">
        <f aca="true">IF(O9362="","",O9362-TODAY())</f>
        <v/>
      </c>
      <c r="S9362" s="29" t="str">
        <f aca="false">IF(C9362="&lt;&lt; vazio &gt;&gt;","VAZIA",IF(AND(O9362&lt;&gt;"",R9362&lt;0),"VENCIDO",IF(AND(O9362&lt;&gt;"",R9362&lt;=Parametros!$B$10),"PRÓX. VENCIMENTO",IF(F9362="Q","QUALIDADE",IF(F9362="S","BLOQUEADO",IF(F9362="R","RESTRITO/DEVOLUÇÃO",IF(OR(N9362="QUAR",N9362="QRES"),"QUARENTENA",IF(OR(B9362="DESCARTE",B9362="DEVOLUÇÃO"),"DESCARTE/DEVOLUÇÃO",IF(AND(D9362="",K9362&lt;&gt;""),"SEM LOTE",IF(AND(Q9362&lt;&gt;"",Q9362&gt;=Parametros!$B$11),"PARADO/SEM GIRO","OK"))))))))))</f>
        <v>VAZIA</v>
      </c>
      <c r="T9362" s="29" t="str">
        <f aca="false">IF(AND($S9362="PARADO/SEM GIRO",$K9362="KG",OR(Painel!$B$5="(Todos)",A9362=Painel!$B$5)*OR(Painel!$E$5="(Todos)",P9362=Painel!$E$5)),$J9362+ROW()/10000000,"")</f>
        <v/>
      </c>
      <c r="U9362" s="29" t="str">
        <f aca="false">IF(AND($S9362="VENCIDO",$K9362="KG",OR(Painel!$B$5="(Todos)",A9362=Painel!$B$5)*OR(Painel!$E$5="(Todos)",P9362=Painel!$E$5)),$J9362+ROW()/10000000,"")</f>
        <v/>
      </c>
    </row>
    <row r="9363" customFormat="false" ht="15" hidden="false" customHeight="false" outlineLevel="0" collapsed="false">
      <c r="A9363" s="29" t="s">
        <v>60</v>
      </c>
      <c r="B9363" s="29" t="s">
        <v>15961</v>
      </c>
      <c r="C9363" s="29" t="s">
        <v>115</v>
      </c>
      <c r="D9363" s="29"/>
      <c r="E9363" s="29" t="n">
        <v>0</v>
      </c>
      <c r="F9363" s="29"/>
      <c r="G9363" s="29"/>
      <c r="H9363" s="30" t="n">
        <v>0</v>
      </c>
      <c r="I9363" s="29"/>
      <c r="J9363" s="30" t="n">
        <v>0</v>
      </c>
      <c r="K9363" s="29"/>
      <c r="L9363" s="29" t="s">
        <v>116</v>
      </c>
      <c r="M9363" s="29"/>
      <c r="N9363" s="29"/>
      <c r="O9363" s="29"/>
      <c r="P9363" s="29"/>
      <c r="Q9363" s="29" t="n">
        <f aca="false">IFERROR(VALUE(L9363),"")</f>
        <v>0</v>
      </c>
      <c r="R9363" s="29" t="str">
        <f aca="true">IF(O9363="","",O9363-TODAY())</f>
        <v/>
      </c>
      <c r="S9363" s="29" t="str">
        <f aca="false">IF(C9363="&lt;&lt; vazio &gt;&gt;","VAZIA",IF(AND(O9363&lt;&gt;"",R9363&lt;0),"VENCIDO",IF(AND(O9363&lt;&gt;"",R9363&lt;=Parametros!$B$10),"PRÓX. VENCIMENTO",IF(F9363="Q","QUALIDADE",IF(F9363="S","BLOQUEADO",IF(F9363="R","RESTRITO/DEVOLUÇÃO",IF(OR(N9363="QUAR",N9363="QRES"),"QUARENTENA",IF(OR(B9363="DESCARTE",B9363="DEVOLUÇÃO"),"DESCARTE/DEVOLUÇÃO",IF(AND(D9363="",K9363&lt;&gt;""),"SEM LOTE",IF(AND(Q9363&lt;&gt;"",Q9363&gt;=Parametros!$B$11),"PARADO/SEM GIRO","OK"))))))))))</f>
        <v>VAZIA</v>
      </c>
      <c r="T9363" s="29" t="str">
        <f aca="false">IF(AND($S9363="PARADO/SEM GIRO",$K9363="KG",OR(Painel!$B$5="(Todos)",A9363=Painel!$B$5)*OR(Painel!$E$5="(Todos)",P9363=Painel!$E$5)),$J9363+ROW()/10000000,"")</f>
        <v/>
      </c>
      <c r="U9363" s="29" t="str">
        <f aca="false">IF(AND($S9363="VENCIDO",$K9363="KG",OR(Painel!$B$5="(Todos)",A9363=Painel!$B$5)*OR(Painel!$E$5="(Todos)",P9363=Painel!$E$5)),$J9363+ROW()/10000000,"")</f>
        <v/>
      </c>
    </row>
    <row r="9364" customFormat="false" ht="15" hidden="false" customHeight="false" outlineLevel="0" collapsed="false">
      <c r="A9364" s="29" t="s">
        <v>60</v>
      </c>
      <c r="B9364" s="29" t="s">
        <v>15962</v>
      </c>
      <c r="C9364" s="29" t="s">
        <v>115</v>
      </c>
      <c r="D9364" s="29"/>
      <c r="E9364" s="29" t="n">
        <v>0</v>
      </c>
      <c r="F9364" s="29"/>
      <c r="G9364" s="29"/>
      <c r="H9364" s="30" t="n">
        <v>0</v>
      </c>
      <c r="I9364" s="29"/>
      <c r="J9364" s="30" t="n">
        <v>0</v>
      </c>
      <c r="K9364" s="29"/>
      <c r="L9364" s="29" t="s">
        <v>116</v>
      </c>
      <c r="M9364" s="29"/>
      <c r="N9364" s="29"/>
      <c r="O9364" s="29"/>
      <c r="P9364" s="29"/>
      <c r="Q9364" s="29" t="n">
        <f aca="false">IFERROR(VALUE(L9364),"")</f>
        <v>0</v>
      </c>
      <c r="R9364" s="29" t="str">
        <f aca="true">IF(O9364="","",O9364-TODAY())</f>
        <v/>
      </c>
      <c r="S9364" s="29" t="str">
        <f aca="false">IF(C9364="&lt;&lt; vazio &gt;&gt;","VAZIA",IF(AND(O9364&lt;&gt;"",R9364&lt;0),"VENCIDO",IF(AND(O9364&lt;&gt;"",R9364&lt;=Parametros!$B$10),"PRÓX. VENCIMENTO",IF(F9364="Q","QUALIDADE",IF(F9364="S","BLOQUEADO",IF(F9364="R","RESTRITO/DEVOLUÇÃO",IF(OR(N9364="QUAR",N9364="QRES"),"QUARENTENA",IF(OR(B9364="DESCARTE",B9364="DEVOLUÇÃO"),"DESCARTE/DEVOLUÇÃO",IF(AND(D9364="",K9364&lt;&gt;""),"SEM LOTE",IF(AND(Q9364&lt;&gt;"",Q9364&gt;=Parametros!$B$11),"PARADO/SEM GIRO","OK"))))))))))</f>
        <v>VAZIA</v>
      </c>
      <c r="T9364" s="29" t="str">
        <f aca="false">IF(AND($S9364="PARADO/SEM GIRO",$K9364="KG",OR(Painel!$B$5="(Todos)",A9364=Painel!$B$5)*OR(Painel!$E$5="(Todos)",P9364=Painel!$E$5)),$J9364+ROW()/10000000,"")</f>
        <v/>
      </c>
      <c r="U9364" s="29" t="str">
        <f aca="false">IF(AND($S9364="VENCIDO",$K9364="KG",OR(Painel!$B$5="(Todos)",A9364=Painel!$B$5)*OR(Painel!$E$5="(Todos)",P9364=Painel!$E$5)),$J9364+ROW()/10000000,"")</f>
        <v/>
      </c>
    </row>
    <row r="9365" customFormat="false" ht="15" hidden="false" customHeight="false" outlineLevel="0" collapsed="false">
      <c r="A9365" s="29" t="s">
        <v>60</v>
      </c>
      <c r="B9365" s="29" t="s">
        <v>15963</v>
      </c>
      <c r="C9365" s="29" t="s">
        <v>115</v>
      </c>
      <c r="D9365" s="29"/>
      <c r="E9365" s="29" t="n">
        <v>0</v>
      </c>
      <c r="F9365" s="29"/>
      <c r="G9365" s="29"/>
      <c r="H9365" s="30" t="n">
        <v>0</v>
      </c>
      <c r="I9365" s="29"/>
      <c r="J9365" s="30" t="n">
        <v>0</v>
      </c>
      <c r="K9365" s="29"/>
      <c r="L9365" s="29" t="s">
        <v>116</v>
      </c>
      <c r="M9365" s="29"/>
      <c r="N9365" s="29"/>
      <c r="O9365" s="29"/>
      <c r="P9365" s="29"/>
      <c r="Q9365" s="29" t="n">
        <f aca="false">IFERROR(VALUE(L9365),"")</f>
        <v>0</v>
      </c>
      <c r="R9365" s="29" t="str">
        <f aca="true">IF(O9365="","",O9365-TODAY())</f>
        <v/>
      </c>
      <c r="S9365" s="29" t="str">
        <f aca="false">IF(C9365="&lt;&lt; vazio &gt;&gt;","VAZIA",IF(AND(O9365&lt;&gt;"",R9365&lt;0),"VENCIDO",IF(AND(O9365&lt;&gt;"",R9365&lt;=Parametros!$B$10),"PRÓX. VENCIMENTO",IF(F9365="Q","QUALIDADE",IF(F9365="S","BLOQUEADO",IF(F9365="R","RESTRITO/DEVOLUÇÃO",IF(OR(N9365="QUAR",N9365="QRES"),"QUARENTENA",IF(OR(B9365="DESCARTE",B9365="DEVOLUÇÃO"),"DESCARTE/DEVOLUÇÃO",IF(AND(D9365="",K9365&lt;&gt;""),"SEM LOTE",IF(AND(Q9365&lt;&gt;"",Q9365&gt;=Parametros!$B$11),"PARADO/SEM GIRO","OK"))))))))))</f>
        <v>VAZIA</v>
      </c>
      <c r="T9365" s="29" t="str">
        <f aca="false">IF(AND($S9365="PARADO/SEM GIRO",$K9365="KG",OR(Painel!$B$5="(Todos)",A9365=Painel!$B$5)*OR(Painel!$E$5="(Todos)",P9365=Painel!$E$5)),$J9365+ROW()/10000000,"")</f>
        <v/>
      </c>
      <c r="U9365" s="29" t="str">
        <f aca="false">IF(AND($S9365="VENCIDO",$K9365="KG",OR(Painel!$B$5="(Todos)",A9365=Painel!$B$5)*OR(Painel!$E$5="(Todos)",P9365=Painel!$E$5)),$J9365+ROW()/10000000,"")</f>
        <v/>
      </c>
    </row>
    <row r="9366" customFormat="false" ht="15" hidden="false" customHeight="false" outlineLevel="0" collapsed="false">
      <c r="A9366" s="29" t="s">
        <v>60</v>
      </c>
      <c r="B9366" s="29" t="s">
        <v>15964</v>
      </c>
      <c r="C9366" s="29" t="s">
        <v>115</v>
      </c>
      <c r="D9366" s="29"/>
      <c r="E9366" s="29" t="n">
        <v>0</v>
      </c>
      <c r="F9366" s="29"/>
      <c r="G9366" s="29"/>
      <c r="H9366" s="30" t="n">
        <v>0</v>
      </c>
      <c r="I9366" s="29"/>
      <c r="J9366" s="30" t="n">
        <v>0</v>
      </c>
      <c r="K9366" s="29"/>
      <c r="L9366" s="29" t="s">
        <v>116</v>
      </c>
      <c r="M9366" s="29"/>
      <c r="N9366" s="29"/>
      <c r="O9366" s="29"/>
      <c r="P9366" s="29"/>
      <c r="Q9366" s="29" t="n">
        <f aca="false">IFERROR(VALUE(L9366),"")</f>
        <v>0</v>
      </c>
      <c r="R9366" s="29" t="str">
        <f aca="true">IF(O9366="","",O9366-TODAY())</f>
        <v/>
      </c>
      <c r="S9366" s="29" t="str">
        <f aca="false">IF(C9366="&lt;&lt; vazio &gt;&gt;","VAZIA",IF(AND(O9366&lt;&gt;"",R9366&lt;0),"VENCIDO",IF(AND(O9366&lt;&gt;"",R9366&lt;=Parametros!$B$10),"PRÓX. VENCIMENTO",IF(F9366="Q","QUALIDADE",IF(F9366="S","BLOQUEADO",IF(F9366="R","RESTRITO/DEVOLUÇÃO",IF(OR(N9366="QUAR",N9366="QRES"),"QUARENTENA",IF(OR(B9366="DESCARTE",B9366="DEVOLUÇÃO"),"DESCARTE/DEVOLUÇÃO",IF(AND(D9366="",K9366&lt;&gt;""),"SEM LOTE",IF(AND(Q9366&lt;&gt;"",Q9366&gt;=Parametros!$B$11),"PARADO/SEM GIRO","OK"))))))))))</f>
        <v>VAZIA</v>
      </c>
      <c r="T9366" s="29" t="str">
        <f aca="false">IF(AND($S9366="PARADO/SEM GIRO",$K9366="KG",OR(Painel!$B$5="(Todos)",A9366=Painel!$B$5)*OR(Painel!$E$5="(Todos)",P9366=Painel!$E$5)),$J9366+ROW()/10000000,"")</f>
        <v/>
      </c>
      <c r="U9366" s="29" t="str">
        <f aca="false">IF(AND($S9366="VENCIDO",$K9366="KG",OR(Painel!$B$5="(Todos)",A9366=Painel!$B$5)*OR(Painel!$E$5="(Todos)",P9366=Painel!$E$5)),$J9366+ROW()/10000000,"")</f>
        <v/>
      </c>
    </row>
    <row r="9367" customFormat="false" ht="15" hidden="false" customHeight="false" outlineLevel="0" collapsed="false">
      <c r="A9367" s="29" t="s">
        <v>60</v>
      </c>
      <c r="B9367" s="29" t="s">
        <v>15965</v>
      </c>
      <c r="C9367" s="29" t="s">
        <v>115</v>
      </c>
      <c r="D9367" s="29"/>
      <c r="E9367" s="29" t="n">
        <v>0</v>
      </c>
      <c r="F9367" s="29"/>
      <c r="G9367" s="29"/>
      <c r="H9367" s="30" t="n">
        <v>0</v>
      </c>
      <c r="I9367" s="29"/>
      <c r="J9367" s="30" t="n">
        <v>0</v>
      </c>
      <c r="K9367" s="29"/>
      <c r="L9367" s="29" t="s">
        <v>116</v>
      </c>
      <c r="M9367" s="29"/>
      <c r="N9367" s="29"/>
      <c r="O9367" s="29"/>
      <c r="P9367" s="29"/>
      <c r="Q9367" s="29" t="n">
        <f aca="false">IFERROR(VALUE(L9367),"")</f>
        <v>0</v>
      </c>
      <c r="R9367" s="29" t="str">
        <f aca="true">IF(O9367="","",O9367-TODAY())</f>
        <v/>
      </c>
      <c r="S9367" s="29" t="str">
        <f aca="false">IF(C9367="&lt;&lt; vazio &gt;&gt;","VAZIA",IF(AND(O9367&lt;&gt;"",R9367&lt;0),"VENCIDO",IF(AND(O9367&lt;&gt;"",R9367&lt;=Parametros!$B$10),"PRÓX. VENCIMENTO",IF(F9367="Q","QUALIDADE",IF(F9367="S","BLOQUEADO",IF(F9367="R","RESTRITO/DEVOLUÇÃO",IF(OR(N9367="QUAR",N9367="QRES"),"QUARENTENA",IF(OR(B9367="DESCARTE",B9367="DEVOLUÇÃO"),"DESCARTE/DEVOLUÇÃO",IF(AND(D9367="",K9367&lt;&gt;""),"SEM LOTE",IF(AND(Q9367&lt;&gt;"",Q9367&gt;=Parametros!$B$11),"PARADO/SEM GIRO","OK"))))))))))</f>
        <v>VAZIA</v>
      </c>
      <c r="T9367" s="29" t="str">
        <f aca="false">IF(AND($S9367="PARADO/SEM GIRO",$K9367="KG",OR(Painel!$B$5="(Todos)",A9367=Painel!$B$5)*OR(Painel!$E$5="(Todos)",P9367=Painel!$E$5)),$J9367+ROW()/10000000,"")</f>
        <v/>
      </c>
      <c r="U9367" s="29" t="str">
        <f aca="false">IF(AND($S9367="VENCIDO",$K9367="KG",OR(Painel!$B$5="(Todos)",A9367=Painel!$B$5)*OR(Painel!$E$5="(Todos)",P9367=Painel!$E$5)),$J9367+ROW()/10000000,"")</f>
        <v/>
      </c>
    </row>
    <row r="9368" customFormat="false" ht="15" hidden="false" customHeight="false" outlineLevel="0" collapsed="false">
      <c r="A9368" s="29" t="s">
        <v>60</v>
      </c>
      <c r="B9368" s="29" t="s">
        <v>15966</v>
      </c>
      <c r="C9368" s="29" t="s">
        <v>115</v>
      </c>
      <c r="D9368" s="29"/>
      <c r="E9368" s="29" t="n">
        <v>0</v>
      </c>
      <c r="F9368" s="29"/>
      <c r="G9368" s="29"/>
      <c r="H9368" s="30" t="n">
        <v>0</v>
      </c>
      <c r="I9368" s="29"/>
      <c r="J9368" s="30" t="n">
        <v>0</v>
      </c>
      <c r="K9368" s="29"/>
      <c r="L9368" s="29" t="s">
        <v>116</v>
      </c>
      <c r="M9368" s="29"/>
      <c r="N9368" s="29"/>
      <c r="O9368" s="29"/>
      <c r="P9368" s="29"/>
      <c r="Q9368" s="29" t="n">
        <f aca="false">IFERROR(VALUE(L9368),"")</f>
        <v>0</v>
      </c>
      <c r="R9368" s="29" t="str">
        <f aca="true">IF(O9368="","",O9368-TODAY())</f>
        <v/>
      </c>
      <c r="S9368" s="29" t="str">
        <f aca="false">IF(C9368="&lt;&lt; vazio &gt;&gt;","VAZIA",IF(AND(O9368&lt;&gt;"",R9368&lt;0),"VENCIDO",IF(AND(O9368&lt;&gt;"",R9368&lt;=Parametros!$B$10),"PRÓX. VENCIMENTO",IF(F9368="Q","QUALIDADE",IF(F9368="S","BLOQUEADO",IF(F9368="R","RESTRITO/DEVOLUÇÃO",IF(OR(N9368="QUAR",N9368="QRES"),"QUARENTENA",IF(OR(B9368="DESCARTE",B9368="DEVOLUÇÃO"),"DESCARTE/DEVOLUÇÃO",IF(AND(D9368="",K9368&lt;&gt;""),"SEM LOTE",IF(AND(Q9368&lt;&gt;"",Q9368&gt;=Parametros!$B$11),"PARADO/SEM GIRO","OK"))))))))))</f>
        <v>VAZIA</v>
      </c>
      <c r="T9368" s="29" t="str">
        <f aca="false">IF(AND($S9368="PARADO/SEM GIRO",$K9368="KG",OR(Painel!$B$5="(Todos)",A9368=Painel!$B$5)*OR(Painel!$E$5="(Todos)",P9368=Painel!$E$5)),$J9368+ROW()/10000000,"")</f>
        <v/>
      </c>
      <c r="U9368" s="29" t="str">
        <f aca="false">IF(AND($S9368="VENCIDO",$K9368="KG",OR(Painel!$B$5="(Todos)",A9368=Painel!$B$5)*OR(Painel!$E$5="(Todos)",P9368=Painel!$E$5)),$J9368+ROW()/10000000,"")</f>
        <v/>
      </c>
    </row>
    <row r="9369" customFormat="false" ht="15" hidden="false" customHeight="false" outlineLevel="0" collapsed="false">
      <c r="A9369" s="29" t="s">
        <v>60</v>
      </c>
      <c r="B9369" s="29" t="s">
        <v>15967</v>
      </c>
      <c r="C9369" s="29" t="s">
        <v>115</v>
      </c>
      <c r="D9369" s="29"/>
      <c r="E9369" s="29" t="n">
        <v>0</v>
      </c>
      <c r="F9369" s="29"/>
      <c r="G9369" s="29"/>
      <c r="H9369" s="30" t="n">
        <v>0</v>
      </c>
      <c r="I9369" s="29"/>
      <c r="J9369" s="30" t="n">
        <v>0</v>
      </c>
      <c r="K9369" s="29"/>
      <c r="L9369" s="29" t="s">
        <v>116</v>
      </c>
      <c r="M9369" s="29"/>
      <c r="N9369" s="29"/>
      <c r="O9369" s="29"/>
      <c r="P9369" s="29"/>
      <c r="Q9369" s="29" t="n">
        <f aca="false">IFERROR(VALUE(L9369),"")</f>
        <v>0</v>
      </c>
      <c r="R9369" s="29" t="str">
        <f aca="true">IF(O9369="","",O9369-TODAY())</f>
        <v/>
      </c>
      <c r="S9369" s="29" t="str">
        <f aca="false">IF(C9369="&lt;&lt; vazio &gt;&gt;","VAZIA",IF(AND(O9369&lt;&gt;"",R9369&lt;0),"VENCIDO",IF(AND(O9369&lt;&gt;"",R9369&lt;=Parametros!$B$10),"PRÓX. VENCIMENTO",IF(F9369="Q","QUALIDADE",IF(F9369="S","BLOQUEADO",IF(F9369="R","RESTRITO/DEVOLUÇÃO",IF(OR(N9369="QUAR",N9369="QRES"),"QUARENTENA",IF(OR(B9369="DESCARTE",B9369="DEVOLUÇÃO"),"DESCARTE/DEVOLUÇÃO",IF(AND(D9369="",K9369&lt;&gt;""),"SEM LOTE",IF(AND(Q9369&lt;&gt;"",Q9369&gt;=Parametros!$B$11),"PARADO/SEM GIRO","OK"))))))))))</f>
        <v>VAZIA</v>
      </c>
      <c r="T9369" s="29" t="str">
        <f aca="false">IF(AND($S9369="PARADO/SEM GIRO",$K9369="KG",OR(Painel!$B$5="(Todos)",A9369=Painel!$B$5)*OR(Painel!$E$5="(Todos)",P9369=Painel!$E$5)),$J9369+ROW()/10000000,"")</f>
        <v/>
      </c>
      <c r="U9369" s="29" t="str">
        <f aca="false">IF(AND($S9369="VENCIDO",$K9369="KG",OR(Painel!$B$5="(Todos)",A9369=Painel!$B$5)*OR(Painel!$E$5="(Todos)",P9369=Painel!$E$5)),$J9369+ROW()/10000000,"")</f>
        <v/>
      </c>
    </row>
    <row r="9370" customFormat="false" ht="15" hidden="false" customHeight="false" outlineLevel="0" collapsed="false">
      <c r="A9370" s="29" t="s">
        <v>60</v>
      </c>
      <c r="B9370" s="29" t="s">
        <v>15968</v>
      </c>
      <c r="C9370" s="29" t="s">
        <v>115</v>
      </c>
      <c r="D9370" s="29"/>
      <c r="E9370" s="29" t="n">
        <v>0</v>
      </c>
      <c r="F9370" s="29"/>
      <c r="G9370" s="29"/>
      <c r="H9370" s="30" t="n">
        <v>0</v>
      </c>
      <c r="I9370" s="29"/>
      <c r="J9370" s="30" t="n">
        <v>0</v>
      </c>
      <c r="K9370" s="29"/>
      <c r="L9370" s="29" t="s">
        <v>116</v>
      </c>
      <c r="M9370" s="29"/>
      <c r="N9370" s="29"/>
      <c r="O9370" s="29"/>
      <c r="P9370" s="29"/>
      <c r="Q9370" s="29" t="n">
        <f aca="false">IFERROR(VALUE(L9370),"")</f>
        <v>0</v>
      </c>
      <c r="R9370" s="29" t="str">
        <f aca="true">IF(O9370="","",O9370-TODAY())</f>
        <v/>
      </c>
      <c r="S9370" s="29" t="str">
        <f aca="false">IF(C9370="&lt;&lt; vazio &gt;&gt;","VAZIA",IF(AND(O9370&lt;&gt;"",R9370&lt;0),"VENCIDO",IF(AND(O9370&lt;&gt;"",R9370&lt;=Parametros!$B$10),"PRÓX. VENCIMENTO",IF(F9370="Q","QUALIDADE",IF(F9370="S","BLOQUEADO",IF(F9370="R","RESTRITO/DEVOLUÇÃO",IF(OR(N9370="QUAR",N9370="QRES"),"QUARENTENA",IF(OR(B9370="DESCARTE",B9370="DEVOLUÇÃO"),"DESCARTE/DEVOLUÇÃO",IF(AND(D9370="",K9370&lt;&gt;""),"SEM LOTE",IF(AND(Q9370&lt;&gt;"",Q9370&gt;=Parametros!$B$11),"PARADO/SEM GIRO","OK"))))))))))</f>
        <v>VAZIA</v>
      </c>
      <c r="T9370" s="29" t="str">
        <f aca="false">IF(AND($S9370="PARADO/SEM GIRO",$K9370="KG",OR(Painel!$B$5="(Todos)",A9370=Painel!$B$5)*OR(Painel!$E$5="(Todos)",P9370=Painel!$E$5)),$J9370+ROW()/10000000,"")</f>
        <v/>
      </c>
      <c r="U9370" s="29" t="str">
        <f aca="false">IF(AND($S9370="VENCIDO",$K9370="KG",OR(Painel!$B$5="(Todos)",A9370=Painel!$B$5)*OR(Painel!$E$5="(Todos)",P9370=Painel!$E$5)),$J9370+ROW()/10000000,"")</f>
        <v/>
      </c>
    </row>
    <row r="9371" customFormat="false" ht="15" hidden="false" customHeight="false" outlineLevel="0" collapsed="false">
      <c r="A9371" s="29" t="s">
        <v>60</v>
      </c>
      <c r="B9371" s="29" t="s">
        <v>15969</v>
      </c>
      <c r="C9371" s="29" t="s">
        <v>115</v>
      </c>
      <c r="D9371" s="29"/>
      <c r="E9371" s="29" t="n">
        <v>0</v>
      </c>
      <c r="F9371" s="29"/>
      <c r="G9371" s="29"/>
      <c r="H9371" s="30" t="n">
        <v>0</v>
      </c>
      <c r="I9371" s="29"/>
      <c r="J9371" s="30" t="n">
        <v>0</v>
      </c>
      <c r="K9371" s="29"/>
      <c r="L9371" s="29" t="s">
        <v>116</v>
      </c>
      <c r="M9371" s="29"/>
      <c r="N9371" s="29"/>
      <c r="O9371" s="29"/>
      <c r="P9371" s="29"/>
      <c r="Q9371" s="29" t="n">
        <f aca="false">IFERROR(VALUE(L9371),"")</f>
        <v>0</v>
      </c>
      <c r="R9371" s="29" t="str">
        <f aca="true">IF(O9371="","",O9371-TODAY())</f>
        <v/>
      </c>
      <c r="S9371" s="29" t="str">
        <f aca="false">IF(C9371="&lt;&lt; vazio &gt;&gt;","VAZIA",IF(AND(O9371&lt;&gt;"",R9371&lt;0),"VENCIDO",IF(AND(O9371&lt;&gt;"",R9371&lt;=Parametros!$B$10),"PRÓX. VENCIMENTO",IF(F9371="Q","QUALIDADE",IF(F9371="S","BLOQUEADO",IF(F9371="R","RESTRITO/DEVOLUÇÃO",IF(OR(N9371="QUAR",N9371="QRES"),"QUARENTENA",IF(OR(B9371="DESCARTE",B9371="DEVOLUÇÃO"),"DESCARTE/DEVOLUÇÃO",IF(AND(D9371="",K9371&lt;&gt;""),"SEM LOTE",IF(AND(Q9371&lt;&gt;"",Q9371&gt;=Parametros!$B$11),"PARADO/SEM GIRO","OK"))))))))))</f>
        <v>VAZIA</v>
      </c>
      <c r="T9371" s="29" t="str">
        <f aca="false">IF(AND($S9371="PARADO/SEM GIRO",$K9371="KG",OR(Painel!$B$5="(Todos)",A9371=Painel!$B$5)*OR(Painel!$E$5="(Todos)",P9371=Painel!$E$5)),$J9371+ROW()/10000000,"")</f>
        <v/>
      </c>
      <c r="U9371" s="29" t="str">
        <f aca="false">IF(AND($S9371="VENCIDO",$K9371="KG",OR(Painel!$B$5="(Todos)",A9371=Painel!$B$5)*OR(Painel!$E$5="(Todos)",P9371=Painel!$E$5)),$J9371+ROW()/10000000,"")</f>
        <v/>
      </c>
    </row>
    <row r="9372" customFormat="false" ht="15" hidden="false" customHeight="false" outlineLevel="0" collapsed="false">
      <c r="A9372" s="29" t="s">
        <v>60</v>
      </c>
      <c r="B9372" s="29" t="s">
        <v>15970</v>
      </c>
      <c r="C9372" s="29" t="s">
        <v>115</v>
      </c>
      <c r="D9372" s="29"/>
      <c r="E9372" s="29" t="n">
        <v>0</v>
      </c>
      <c r="F9372" s="29"/>
      <c r="G9372" s="29"/>
      <c r="H9372" s="30" t="n">
        <v>0</v>
      </c>
      <c r="I9372" s="29"/>
      <c r="J9372" s="30" t="n">
        <v>0</v>
      </c>
      <c r="K9372" s="29"/>
      <c r="L9372" s="29" t="s">
        <v>116</v>
      </c>
      <c r="M9372" s="29"/>
      <c r="N9372" s="29"/>
      <c r="O9372" s="29"/>
      <c r="P9372" s="29"/>
      <c r="Q9372" s="29" t="n">
        <f aca="false">IFERROR(VALUE(L9372),"")</f>
        <v>0</v>
      </c>
      <c r="R9372" s="29" t="str">
        <f aca="true">IF(O9372="","",O9372-TODAY())</f>
        <v/>
      </c>
      <c r="S9372" s="29" t="str">
        <f aca="false">IF(C9372="&lt;&lt; vazio &gt;&gt;","VAZIA",IF(AND(O9372&lt;&gt;"",R9372&lt;0),"VENCIDO",IF(AND(O9372&lt;&gt;"",R9372&lt;=Parametros!$B$10),"PRÓX. VENCIMENTO",IF(F9372="Q","QUALIDADE",IF(F9372="S","BLOQUEADO",IF(F9372="R","RESTRITO/DEVOLUÇÃO",IF(OR(N9372="QUAR",N9372="QRES"),"QUARENTENA",IF(OR(B9372="DESCARTE",B9372="DEVOLUÇÃO"),"DESCARTE/DEVOLUÇÃO",IF(AND(D9372="",K9372&lt;&gt;""),"SEM LOTE",IF(AND(Q9372&lt;&gt;"",Q9372&gt;=Parametros!$B$11),"PARADO/SEM GIRO","OK"))))))))))</f>
        <v>VAZIA</v>
      </c>
      <c r="T9372" s="29" t="str">
        <f aca="false">IF(AND($S9372="PARADO/SEM GIRO",$K9372="KG",OR(Painel!$B$5="(Todos)",A9372=Painel!$B$5)*OR(Painel!$E$5="(Todos)",P9372=Painel!$E$5)),$J9372+ROW()/10000000,"")</f>
        <v/>
      </c>
      <c r="U9372" s="29" t="str">
        <f aca="false">IF(AND($S9372="VENCIDO",$K9372="KG",OR(Painel!$B$5="(Todos)",A9372=Painel!$B$5)*OR(Painel!$E$5="(Todos)",P9372=Painel!$E$5)),$J9372+ROW()/10000000,"")</f>
        <v/>
      </c>
    </row>
    <row r="9373" customFormat="false" ht="15" hidden="false" customHeight="false" outlineLevel="0" collapsed="false">
      <c r="A9373" s="29" t="s">
        <v>60</v>
      </c>
      <c r="B9373" s="29" t="s">
        <v>15971</v>
      </c>
      <c r="C9373" s="29" t="s">
        <v>115</v>
      </c>
      <c r="D9373" s="29"/>
      <c r="E9373" s="29" t="n">
        <v>0</v>
      </c>
      <c r="F9373" s="29"/>
      <c r="G9373" s="29"/>
      <c r="H9373" s="30" t="n">
        <v>0</v>
      </c>
      <c r="I9373" s="29"/>
      <c r="J9373" s="30" t="n">
        <v>0</v>
      </c>
      <c r="K9373" s="29"/>
      <c r="L9373" s="29" t="s">
        <v>116</v>
      </c>
      <c r="M9373" s="29"/>
      <c r="N9373" s="29"/>
      <c r="O9373" s="29"/>
      <c r="P9373" s="29"/>
      <c r="Q9373" s="29" t="n">
        <f aca="false">IFERROR(VALUE(L9373),"")</f>
        <v>0</v>
      </c>
      <c r="R9373" s="29" t="str">
        <f aca="true">IF(O9373="","",O9373-TODAY())</f>
        <v/>
      </c>
      <c r="S9373" s="29" t="str">
        <f aca="false">IF(C9373="&lt;&lt; vazio &gt;&gt;","VAZIA",IF(AND(O9373&lt;&gt;"",R9373&lt;0),"VENCIDO",IF(AND(O9373&lt;&gt;"",R9373&lt;=Parametros!$B$10),"PRÓX. VENCIMENTO",IF(F9373="Q","QUALIDADE",IF(F9373="S","BLOQUEADO",IF(F9373="R","RESTRITO/DEVOLUÇÃO",IF(OR(N9373="QUAR",N9373="QRES"),"QUARENTENA",IF(OR(B9373="DESCARTE",B9373="DEVOLUÇÃO"),"DESCARTE/DEVOLUÇÃO",IF(AND(D9373="",K9373&lt;&gt;""),"SEM LOTE",IF(AND(Q9373&lt;&gt;"",Q9373&gt;=Parametros!$B$11),"PARADO/SEM GIRO","OK"))))))))))</f>
        <v>VAZIA</v>
      </c>
      <c r="T9373" s="29" t="str">
        <f aca="false">IF(AND($S9373="PARADO/SEM GIRO",$K9373="KG",OR(Painel!$B$5="(Todos)",A9373=Painel!$B$5)*OR(Painel!$E$5="(Todos)",P9373=Painel!$E$5)),$J9373+ROW()/10000000,"")</f>
        <v/>
      </c>
      <c r="U9373" s="29" t="str">
        <f aca="false">IF(AND($S9373="VENCIDO",$K9373="KG",OR(Painel!$B$5="(Todos)",A9373=Painel!$B$5)*OR(Painel!$E$5="(Todos)",P9373=Painel!$E$5)),$J9373+ROW()/10000000,"")</f>
        <v/>
      </c>
    </row>
    <row r="9374" customFormat="false" ht="15" hidden="false" customHeight="false" outlineLevel="0" collapsed="false">
      <c r="A9374" s="29" t="s">
        <v>60</v>
      </c>
      <c r="B9374" s="29" t="s">
        <v>15972</v>
      </c>
      <c r="C9374" s="29" t="s">
        <v>115</v>
      </c>
      <c r="D9374" s="29"/>
      <c r="E9374" s="29" t="n">
        <v>0</v>
      </c>
      <c r="F9374" s="29"/>
      <c r="G9374" s="29"/>
      <c r="H9374" s="30" t="n">
        <v>0</v>
      </c>
      <c r="I9374" s="29"/>
      <c r="J9374" s="30" t="n">
        <v>0</v>
      </c>
      <c r="K9374" s="29"/>
      <c r="L9374" s="29" t="s">
        <v>116</v>
      </c>
      <c r="M9374" s="29"/>
      <c r="N9374" s="29"/>
      <c r="O9374" s="29"/>
      <c r="P9374" s="29"/>
      <c r="Q9374" s="29" t="n">
        <f aca="false">IFERROR(VALUE(L9374),"")</f>
        <v>0</v>
      </c>
      <c r="R9374" s="29" t="str">
        <f aca="true">IF(O9374="","",O9374-TODAY())</f>
        <v/>
      </c>
      <c r="S9374" s="29" t="str">
        <f aca="false">IF(C9374="&lt;&lt; vazio &gt;&gt;","VAZIA",IF(AND(O9374&lt;&gt;"",R9374&lt;0),"VENCIDO",IF(AND(O9374&lt;&gt;"",R9374&lt;=Parametros!$B$10),"PRÓX. VENCIMENTO",IF(F9374="Q","QUALIDADE",IF(F9374="S","BLOQUEADO",IF(F9374="R","RESTRITO/DEVOLUÇÃO",IF(OR(N9374="QUAR",N9374="QRES"),"QUARENTENA",IF(OR(B9374="DESCARTE",B9374="DEVOLUÇÃO"),"DESCARTE/DEVOLUÇÃO",IF(AND(D9374="",K9374&lt;&gt;""),"SEM LOTE",IF(AND(Q9374&lt;&gt;"",Q9374&gt;=Parametros!$B$11),"PARADO/SEM GIRO","OK"))))))))))</f>
        <v>VAZIA</v>
      </c>
      <c r="T9374" s="29" t="str">
        <f aca="false">IF(AND($S9374="PARADO/SEM GIRO",$K9374="KG",OR(Painel!$B$5="(Todos)",A9374=Painel!$B$5)*OR(Painel!$E$5="(Todos)",P9374=Painel!$E$5)),$J9374+ROW()/10000000,"")</f>
        <v/>
      </c>
      <c r="U9374" s="29" t="str">
        <f aca="false">IF(AND($S9374="VENCIDO",$K9374="KG",OR(Painel!$B$5="(Todos)",A9374=Painel!$B$5)*OR(Painel!$E$5="(Todos)",P9374=Painel!$E$5)),$J9374+ROW()/10000000,"")</f>
        <v/>
      </c>
    </row>
    <row r="9375" customFormat="false" ht="15" hidden="false" customHeight="false" outlineLevel="0" collapsed="false">
      <c r="A9375" s="29" t="s">
        <v>60</v>
      </c>
      <c r="B9375" s="29" t="s">
        <v>15973</v>
      </c>
      <c r="C9375" s="29" t="s">
        <v>115</v>
      </c>
      <c r="D9375" s="29"/>
      <c r="E9375" s="29" t="n">
        <v>0</v>
      </c>
      <c r="F9375" s="29"/>
      <c r="G9375" s="29"/>
      <c r="H9375" s="30" t="n">
        <v>0</v>
      </c>
      <c r="I9375" s="29"/>
      <c r="J9375" s="30" t="n">
        <v>0</v>
      </c>
      <c r="K9375" s="29"/>
      <c r="L9375" s="29" t="s">
        <v>116</v>
      </c>
      <c r="M9375" s="29"/>
      <c r="N9375" s="29"/>
      <c r="O9375" s="29"/>
      <c r="P9375" s="29"/>
      <c r="Q9375" s="29" t="n">
        <f aca="false">IFERROR(VALUE(L9375),"")</f>
        <v>0</v>
      </c>
      <c r="R9375" s="29" t="str">
        <f aca="true">IF(O9375="","",O9375-TODAY())</f>
        <v/>
      </c>
      <c r="S9375" s="29" t="str">
        <f aca="false">IF(C9375="&lt;&lt; vazio &gt;&gt;","VAZIA",IF(AND(O9375&lt;&gt;"",R9375&lt;0),"VENCIDO",IF(AND(O9375&lt;&gt;"",R9375&lt;=Parametros!$B$10),"PRÓX. VENCIMENTO",IF(F9375="Q","QUALIDADE",IF(F9375="S","BLOQUEADO",IF(F9375="R","RESTRITO/DEVOLUÇÃO",IF(OR(N9375="QUAR",N9375="QRES"),"QUARENTENA",IF(OR(B9375="DESCARTE",B9375="DEVOLUÇÃO"),"DESCARTE/DEVOLUÇÃO",IF(AND(D9375="",K9375&lt;&gt;""),"SEM LOTE",IF(AND(Q9375&lt;&gt;"",Q9375&gt;=Parametros!$B$11),"PARADO/SEM GIRO","OK"))))))))))</f>
        <v>VAZIA</v>
      </c>
      <c r="T9375" s="29" t="str">
        <f aca="false">IF(AND($S9375="PARADO/SEM GIRO",$K9375="KG",OR(Painel!$B$5="(Todos)",A9375=Painel!$B$5)*OR(Painel!$E$5="(Todos)",P9375=Painel!$E$5)),$J9375+ROW()/10000000,"")</f>
        <v/>
      </c>
      <c r="U9375" s="29" t="str">
        <f aca="false">IF(AND($S9375="VENCIDO",$K9375="KG",OR(Painel!$B$5="(Todos)",A9375=Painel!$B$5)*OR(Painel!$E$5="(Todos)",P9375=Painel!$E$5)),$J9375+ROW()/10000000,"")</f>
        <v/>
      </c>
    </row>
    <row r="9376" customFormat="false" ht="15" hidden="false" customHeight="false" outlineLevel="0" collapsed="false">
      <c r="A9376" s="29" t="s">
        <v>60</v>
      </c>
      <c r="B9376" s="29" t="s">
        <v>15974</v>
      </c>
      <c r="C9376" s="29" t="s">
        <v>115</v>
      </c>
      <c r="D9376" s="29"/>
      <c r="E9376" s="29" t="n">
        <v>0</v>
      </c>
      <c r="F9376" s="29"/>
      <c r="G9376" s="29"/>
      <c r="H9376" s="30" t="n">
        <v>0</v>
      </c>
      <c r="I9376" s="29"/>
      <c r="J9376" s="30" t="n">
        <v>0</v>
      </c>
      <c r="K9376" s="29"/>
      <c r="L9376" s="29" t="s">
        <v>116</v>
      </c>
      <c r="M9376" s="29"/>
      <c r="N9376" s="29"/>
      <c r="O9376" s="29"/>
      <c r="P9376" s="29"/>
      <c r="Q9376" s="29" t="n">
        <f aca="false">IFERROR(VALUE(L9376),"")</f>
        <v>0</v>
      </c>
      <c r="R9376" s="29" t="str">
        <f aca="true">IF(O9376="","",O9376-TODAY())</f>
        <v/>
      </c>
      <c r="S9376" s="29" t="str">
        <f aca="false">IF(C9376="&lt;&lt; vazio &gt;&gt;","VAZIA",IF(AND(O9376&lt;&gt;"",R9376&lt;0),"VENCIDO",IF(AND(O9376&lt;&gt;"",R9376&lt;=Parametros!$B$10),"PRÓX. VENCIMENTO",IF(F9376="Q","QUALIDADE",IF(F9376="S","BLOQUEADO",IF(F9376="R","RESTRITO/DEVOLUÇÃO",IF(OR(N9376="QUAR",N9376="QRES"),"QUARENTENA",IF(OR(B9376="DESCARTE",B9376="DEVOLUÇÃO"),"DESCARTE/DEVOLUÇÃO",IF(AND(D9376="",K9376&lt;&gt;""),"SEM LOTE",IF(AND(Q9376&lt;&gt;"",Q9376&gt;=Parametros!$B$11),"PARADO/SEM GIRO","OK"))))))))))</f>
        <v>VAZIA</v>
      </c>
      <c r="T9376" s="29" t="str">
        <f aca="false">IF(AND($S9376="PARADO/SEM GIRO",$K9376="KG",OR(Painel!$B$5="(Todos)",A9376=Painel!$B$5)*OR(Painel!$E$5="(Todos)",P9376=Painel!$E$5)),$J9376+ROW()/10000000,"")</f>
        <v/>
      </c>
      <c r="U9376" s="29" t="str">
        <f aca="false">IF(AND($S9376="VENCIDO",$K9376="KG",OR(Painel!$B$5="(Todos)",A9376=Painel!$B$5)*OR(Painel!$E$5="(Todos)",P9376=Painel!$E$5)),$J9376+ROW()/10000000,"")</f>
        <v/>
      </c>
    </row>
    <row r="9377" customFormat="false" ht="15" hidden="false" customHeight="false" outlineLevel="0" collapsed="false">
      <c r="A9377" s="29" t="s">
        <v>60</v>
      </c>
      <c r="B9377" s="29" t="s">
        <v>15975</v>
      </c>
      <c r="C9377" s="29" t="s">
        <v>115</v>
      </c>
      <c r="D9377" s="29"/>
      <c r="E9377" s="29" t="n">
        <v>0</v>
      </c>
      <c r="F9377" s="29"/>
      <c r="G9377" s="29"/>
      <c r="H9377" s="30" t="n">
        <v>0</v>
      </c>
      <c r="I9377" s="29"/>
      <c r="J9377" s="30" t="n">
        <v>0</v>
      </c>
      <c r="K9377" s="29"/>
      <c r="L9377" s="29" t="s">
        <v>116</v>
      </c>
      <c r="M9377" s="29"/>
      <c r="N9377" s="29"/>
      <c r="O9377" s="29"/>
      <c r="P9377" s="29"/>
      <c r="Q9377" s="29" t="n">
        <f aca="false">IFERROR(VALUE(L9377),"")</f>
        <v>0</v>
      </c>
      <c r="R9377" s="29" t="str">
        <f aca="true">IF(O9377="","",O9377-TODAY())</f>
        <v/>
      </c>
      <c r="S9377" s="29" t="str">
        <f aca="false">IF(C9377="&lt;&lt; vazio &gt;&gt;","VAZIA",IF(AND(O9377&lt;&gt;"",R9377&lt;0),"VENCIDO",IF(AND(O9377&lt;&gt;"",R9377&lt;=Parametros!$B$10),"PRÓX. VENCIMENTO",IF(F9377="Q","QUALIDADE",IF(F9377="S","BLOQUEADO",IF(F9377="R","RESTRITO/DEVOLUÇÃO",IF(OR(N9377="QUAR",N9377="QRES"),"QUARENTENA",IF(OR(B9377="DESCARTE",B9377="DEVOLUÇÃO"),"DESCARTE/DEVOLUÇÃO",IF(AND(D9377="",K9377&lt;&gt;""),"SEM LOTE",IF(AND(Q9377&lt;&gt;"",Q9377&gt;=Parametros!$B$11),"PARADO/SEM GIRO","OK"))))))))))</f>
        <v>VAZIA</v>
      </c>
      <c r="T9377" s="29" t="str">
        <f aca="false">IF(AND($S9377="PARADO/SEM GIRO",$K9377="KG",OR(Painel!$B$5="(Todos)",A9377=Painel!$B$5)*OR(Painel!$E$5="(Todos)",P9377=Painel!$E$5)),$J9377+ROW()/10000000,"")</f>
        <v/>
      </c>
      <c r="U9377" s="29" t="str">
        <f aca="false">IF(AND($S9377="VENCIDO",$K9377="KG",OR(Painel!$B$5="(Todos)",A9377=Painel!$B$5)*OR(Painel!$E$5="(Todos)",P9377=Painel!$E$5)),$J9377+ROW()/10000000,"")</f>
        <v/>
      </c>
    </row>
    <row r="9378" customFormat="false" ht="15" hidden="false" customHeight="false" outlineLevel="0" collapsed="false">
      <c r="A9378" s="29" t="s">
        <v>60</v>
      </c>
      <c r="B9378" s="29" t="s">
        <v>15976</v>
      </c>
      <c r="C9378" s="29" t="s">
        <v>115</v>
      </c>
      <c r="D9378" s="29"/>
      <c r="E9378" s="29" t="n">
        <v>0</v>
      </c>
      <c r="F9378" s="29"/>
      <c r="G9378" s="29"/>
      <c r="H9378" s="30" t="n">
        <v>0</v>
      </c>
      <c r="I9378" s="29"/>
      <c r="J9378" s="30" t="n">
        <v>0</v>
      </c>
      <c r="K9378" s="29"/>
      <c r="L9378" s="29" t="s">
        <v>116</v>
      </c>
      <c r="M9378" s="29"/>
      <c r="N9378" s="29"/>
      <c r="O9378" s="29"/>
      <c r="P9378" s="29"/>
      <c r="Q9378" s="29" t="n">
        <f aca="false">IFERROR(VALUE(L9378),"")</f>
        <v>0</v>
      </c>
      <c r="R9378" s="29" t="str">
        <f aca="true">IF(O9378="","",O9378-TODAY())</f>
        <v/>
      </c>
      <c r="S9378" s="29" t="str">
        <f aca="false">IF(C9378="&lt;&lt; vazio &gt;&gt;","VAZIA",IF(AND(O9378&lt;&gt;"",R9378&lt;0),"VENCIDO",IF(AND(O9378&lt;&gt;"",R9378&lt;=Parametros!$B$10),"PRÓX. VENCIMENTO",IF(F9378="Q","QUALIDADE",IF(F9378="S","BLOQUEADO",IF(F9378="R","RESTRITO/DEVOLUÇÃO",IF(OR(N9378="QUAR",N9378="QRES"),"QUARENTENA",IF(OR(B9378="DESCARTE",B9378="DEVOLUÇÃO"),"DESCARTE/DEVOLUÇÃO",IF(AND(D9378="",K9378&lt;&gt;""),"SEM LOTE",IF(AND(Q9378&lt;&gt;"",Q9378&gt;=Parametros!$B$11),"PARADO/SEM GIRO","OK"))))))))))</f>
        <v>VAZIA</v>
      </c>
      <c r="T9378" s="29" t="str">
        <f aca="false">IF(AND($S9378="PARADO/SEM GIRO",$K9378="KG",OR(Painel!$B$5="(Todos)",A9378=Painel!$B$5)*OR(Painel!$E$5="(Todos)",P9378=Painel!$E$5)),$J9378+ROW()/10000000,"")</f>
        <v/>
      </c>
      <c r="U9378" s="29" t="str">
        <f aca="false">IF(AND($S9378="VENCIDO",$K9378="KG",OR(Painel!$B$5="(Todos)",A9378=Painel!$B$5)*OR(Painel!$E$5="(Todos)",P9378=Painel!$E$5)),$J9378+ROW()/10000000,"")</f>
        <v/>
      </c>
    </row>
    <row r="9379" customFormat="false" ht="15" hidden="false" customHeight="false" outlineLevel="0" collapsed="false">
      <c r="A9379" s="29" t="s">
        <v>60</v>
      </c>
      <c r="B9379" s="29" t="s">
        <v>15977</v>
      </c>
      <c r="C9379" s="29" t="s">
        <v>115</v>
      </c>
      <c r="D9379" s="29"/>
      <c r="E9379" s="29" t="n">
        <v>0</v>
      </c>
      <c r="F9379" s="29"/>
      <c r="G9379" s="29"/>
      <c r="H9379" s="30" t="n">
        <v>0</v>
      </c>
      <c r="I9379" s="29"/>
      <c r="J9379" s="30" t="n">
        <v>0</v>
      </c>
      <c r="K9379" s="29"/>
      <c r="L9379" s="29" t="s">
        <v>116</v>
      </c>
      <c r="M9379" s="29"/>
      <c r="N9379" s="29"/>
      <c r="O9379" s="29"/>
      <c r="P9379" s="29"/>
      <c r="Q9379" s="29" t="n">
        <f aca="false">IFERROR(VALUE(L9379),"")</f>
        <v>0</v>
      </c>
      <c r="R9379" s="29" t="str">
        <f aca="true">IF(O9379="","",O9379-TODAY())</f>
        <v/>
      </c>
      <c r="S9379" s="29" t="str">
        <f aca="false">IF(C9379="&lt;&lt; vazio &gt;&gt;","VAZIA",IF(AND(O9379&lt;&gt;"",R9379&lt;0),"VENCIDO",IF(AND(O9379&lt;&gt;"",R9379&lt;=Parametros!$B$10),"PRÓX. VENCIMENTO",IF(F9379="Q","QUALIDADE",IF(F9379="S","BLOQUEADO",IF(F9379="R","RESTRITO/DEVOLUÇÃO",IF(OR(N9379="QUAR",N9379="QRES"),"QUARENTENA",IF(OR(B9379="DESCARTE",B9379="DEVOLUÇÃO"),"DESCARTE/DEVOLUÇÃO",IF(AND(D9379="",K9379&lt;&gt;""),"SEM LOTE",IF(AND(Q9379&lt;&gt;"",Q9379&gt;=Parametros!$B$11),"PARADO/SEM GIRO","OK"))))))))))</f>
        <v>VAZIA</v>
      </c>
      <c r="T9379" s="29" t="str">
        <f aca="false">IF(AND($S9379="PARADO/SEM GIRO",$K9379="KG",OR(Painel!$B$5="(Todos)",A9379=Painel!$B$5)*OR(Painel!$E$5="(Todos)",P9379=Painel!$E$5)),$J9379+ROW()/10000000,"")</f>
        <v/>
      </c>
      <c r="U9379" s="29" t="str">
        <f aca="false">IF(AND($S9379="VENCIDO",$K9379="KG",OR(Painel!$B$5="(Todos)",A9379=Painel!$B$5)*OR(Painel!$E$5="(Todos)",P9379=Painel!$E$5)),$J9379+ROW()/10000000,"")</f>
        <v/>
      </c>
    </row>
    <row r="9380" customFormat="false" ht="15" hidden="false" customHeight="false" outlineLevel="0" collapsed="false">
      <c r="A9380" s="29" t="s">
        <v>60</v>
      </c>
      <c r="B9380" s="29" t="s">
        <v>15978</v>
      </c>
      <c r="C9380" s="29" t="s">
        <v>115</v>
      </c>
      <c r="D9380" s="29"/>
      <c r="E9380" s="29" t="n">
        <v>0</v>
      </c>
      <c r="F9380" s="29"/>
      <c r="G9380" s="29"/>
      <c r="H9380" s="30" t="n">
        <v>0</v>
      </c>
      <c r="I9380" s="29"/>
      <c r="J9380" s="30" t="n">
        <v>0</v>
      </c>
      <c r="K9380" s="29"/>
      <c r="L9380" s="29" t="s">
        <v>116</v>
      </c>
      <c r="M9380" s="29"/>
      <c r="N9380" s="29"/>
      <c r="O9380" s="29"/>
      <c r="P9380" s="29"/>
      <c r="Q9380" s="29" t="n">
        <f aca="false">IFERROR(VALUE(L9380),"")</f>
        <v>0</v>
      </c>
      <c r="R9380" s="29" t="str">
        <f aca="true">IF(O9380="","",O9380-TODAY())</f>
        <v/>
      </c>
      <c r="S9380" s="29" t="str">
        <f aca="false">IF(C9380="&lt;&lt; vazio &gt;&gt;","VAZIA",IF(AND(O9380&lt;&gt;"",R9380&lt;0),"VENCIDO",IF(AND(O9380&lt;&gt;"",R9380&lt;=Parametros!$B$10),"PRÓX. VENCIMENTO",IF(F9380="Q","QUALIDADE",IF(F9380="S","BLOQUEADO",IF(F9380="R","RESTRITO/DEVOLUÇÃO",IF(OR(N9380="QUAR",N9380="QRES"),"QUARENTENA",IF(OR(B9380="DESCARTE",B9380="DEVOLUÇÃO"),"DESCARTE/DEVOLUÇÃO",IF(AND(D9380="",K9380&lt;&gt;""),"SEM LOTE",IF(AND(Q9380&lt;&gt;"",Q9380&gt;=Parametros!$B$11),"PARADO/SEM GIRO","OK"))))))))))</f>
        <v>VAZIA</v>
      </c>
      <c r="T9380" s="29" t="str">
        <f aca="false">IF(AND($S9380="PARADO/SEM GIRO",$K9380="KG",OR(Painel!$B$5="(Todos)",A9380=Painel!$B$5)*OR(Painel!$E$5="(Todos)",P9380=Painel!$E$5)),$J9380+ROW()/10000000,"")</f>
        <v/>
      </c>
      <c r="U9380" s="29" t="str">
        <f aca="false">IF(AND($S9380="VENCIDO",$K9380="KG",OR(Painel!$B$5="(Todos)",A9380=Painel!$B$5)*OR(Painel!$E$5="(Todos)",P9380=Painel!$E$5)),$J9380+ROW()/10000000,"")</f>
        <v/>
      </c>
    </row>
    <row r="9381" customFormat="false" ht="15" hidden="false" customHeight="false" outlineLevel="0" collapsed="false">
      <c r="A9381" s="29" t="s">
        <v>60</v>
      </c>
      <c r="B9381" s="29" t="s">
        <v>15979</v>
      </c>
      <c r="C9381" s="29" t="s">
        <v>115</v>
      </c>
      <c r="D9381" s="29"/>
      <c r="E9381" s="29" t="n">
        <v>0</v>
      </c>
      <c r="F9381" s="29"/>
      <c r="G9381" s="29"/>
      <c r="H9381" s="30" t="n">
        <v>0</v>
      </c>
      <c r="I9381" s="29"/>
      <c r="J9381" s="30" t="n">
        <v>0</v>
      </c>
      <c r="K9381" s="29"/>
      <c r="L9381" s="29" t="s">
        <v>116</v>
      </c>
      <c r="M9381" s="29"/>
      <c r="N9381" s="29"/>
      <c r="O9381" s="29"/>
      <c r="P9381" s="29"/>
      <c r="Q9381" s="29" t="n">
        <f aca="false">IFERROR(VALUE(L9381),"")</f>
        <v>0</v>
      </c>
      <c r="R9381" s="29" t="str">
        <f aca="true">IF(O9381="","",O9381-TODAY())</f>
        <v/>
      </c>
      <c r="S9381" s="29" t="str">
        <f aca="false">IF(C9381="&lt;&lt; vazio &gt;&gt;","VAZIA",IF(AND(O9381&lt;&gt;"",R9381&lt;0),"VENCIDO",IF(AND(O9381&lt;&gt;"",R9381&lt;=Parametros!$B$10),"PRÓX. VENCIMENTO",IF(F9381="Q","QUALIDADE",IF(F9381="S","BLOQUEADO",IF(F9381="R","RESTRITO/DEVOLUÇÃO",IF(OR(N9381="QUAR",N9381="QRES"),"QUARENTENA",IF(OR(B9381="DESCARTE",B9381="DEVOLUÇÃO"),"DESCARTE/DEVOLUÇÃO",IF(AND(D9381="",K9381&lt;&gt;""),"SEM LOTE",IF(AND(Q9381&lt;&gt;"",Q9381&gt;=Parametros!$B$11),"PARADO/SEM GIRO","OK"))))))))))</f>
        <v>VAZIA</v>
      </c>
      <c r="T9381" s="29" t="str">
        <f aca="false">IF(AND($S9381="PARADO/SEM GIRO",$K9381="KG",OR(Painel!$B$5="(Todos)",A9381=Painel!$B$5)*OR(Painel!$E$5="(Todos)",P9381=Painel!$E$5)),$J9381+ROW()/10000000,"")</f>
        <v/>
      </c>
      <c r="U9381" s="29" t="str">
        <f aca="false">IF(AND($S9381="VENCIDO",$K9381="KG",OR(Painel!$B$5="(Todos)",A9381=Painel!$B$5)*OR(Painel!$E$5="(Todos)",P9381=Painel!$E$5)),$J9381+ROW()/10000000,"")</f>
        <v/>
      </c>
    </row>
    <row r="9382" customFormat="false" ht="15" hidden="false" customHeight="false" outlineLevel="0" collapsed="false">
      <c r="A9382" s="29" t="s">
        <v>60</v>
      </c>
      <c r="B9382" s="29" t="s">
        <v>15980</v>
      </c>
      <c r="C9382" s="29" t="s">
        <v>115</v>
      </c>
      <c r="D9382" s="29"/>
      <c r="E9382" s="29" t="n">
        <v>0</v>
      </c>
      <c r="F9382" s="29"/>
      <c r="G9382" s="29"/>
      <c r="H9382" s="30" t="n">
        <v>0</v>
      </c>
      <c r="I9382" s="29"/>
      <c r="J9382" s="30" t="n">
        <v>0</v>
      </c>
      <c r="K9382" s="29"/>
      <c r="L9382" s="29" t="s">
        <v>116</v>
      </c>
      <c r="M9382" s="29"/>
      <c r="N9382" s="29"/>
      <c r="O9382" s="29"/>
      <c r="P9382" s="29"/>
      <c r="Q9382" s="29" t="n">
        <f aca="false">IFERROR(VALUE(L9382),"")</f>
        <v>0</v>
      </c>
      <c r="R9382" s="29" t="str">
        <f aca="true">IF(O9382="","",O9382-TODAY())</f>
        <v/>
      </c>
      <c r="S9382" s="29" t="str">
        <f aca="false">IF(C9382="&lt;&lt; vazio &gt;&gt;","VAZIA",IF(AND(O9382&lt;&gt;"",R9382&lt;0),"VENCIDO",IF(AND(O9382&lt;&gt;"",R9382&lt;=Parametros!$B$10),"PRÓX. VENCIMENTO",IF(F9382="Q","QUALIDADE",IF(F9382="S","BLOQUEADO",IF(F9382="R","RESTRITO/DEVOLUÇÃO",IF(OR(N9382="QUAR",N9382="QRES"),"QUARENTENA",IF(OR(B9382="DESCARTE",B9382="DEVOLUÇÃO"),"DESCARTE/DEVOLUÇÃO",IF(AND(D9382="",K9382&lt;&gt;""),"SEM LOTE",IF(AND(Q9382&lt;&gt;"",Q9382&gt;=Parametros!$B$11),"PARADO/SEM GIRO","OK"))))))))))</f>
        <v>VAZIA</v>
      </c>
      <c r="T9382" s="29" t="str">
        <f aca="false">IF(AND($S9382="PARADO/SEM GIRO",$K9382="KG",OR(Painel!$B$5="(Todos)",A9382=Painel!$B$5)*OR(Painel!$E$5="(Todos)",P9382=Painel!$E$5)),$J9382+ROW()/10000000,"")</f>
        <v/>
      </c>
      <c r="U9382" s="29" t="str">
        <f aca="false">IF(AND($S9382="VENCIDO",$K9382="KG",OR(Painel!$B$5="(Todos)",A9382=Painel!$B$5)*OR(Painel!$E$5="(Todos)",P9382=Painel!$E$5)),$J9382+ROW()/10000000,"")</f>
        <v/>
      </c>
    </row>
    <row r="9383" customFormat="false" ht="15" hidden="false" customHeight="false" outlineLevel="0" collapsed="false">
      <c r="A9383" s="29" t="s">
        <v>60</v>
      </c>
      <c r="B9383" s="29" t="s">
        <v>15981</v>
      </c>
      <c r="C9383" s="29" t="s">
        <v>115</v>
      </c>
      <c r="D9383" s="29"/>
      <c r="E9383" s="29" t="n">
        <v>0</v>
      </c>
      <c r="F9383" s="29"/>
      <c r="G9383" s="29"/>
      <c r="H9383" s="30" t="n">
        <v>0</v>
      </c>
      <c r="I9383" s="29"/>
      <c r="J9383" s="30" t="n">
        <v>0</v>
      </c>
      <c r="K9383" s="29"/>
      <c r="L9383" s="29" t="s">
        <v>116</v>
      </c>
      <c r="M9383" s="29"/>
      <c r="N9383" s="29"/>
      <c r="O9383" s="29"/>
      <c r="P9383" s="29"/>
      <c r="Q9383" s="29" t="n">
        <f aca="false">IFERROR(VALUE(L9383),"")</f>
        <v>0</v>
      </c>
      <c r="R9383" s="29" t="str">
        <f aca="true">IF(O9383="","",O9383-TODAY())</f>
        <v/>
      </c>
      <c r="S9383" s="29" t="str">
        <f aca="false">IF(C9383="&lt;&lt; vazio &gt;&gt;","VAZIA",IF(AND(O9383&lt;&gt;"",R9383&lt;0),"VENCIDO",IF(AND(O9383&lt;&gt;"",R9383&lt;=Parametros!$B$10),"PRÓX. VENCIMENTO",IF(F9383="Q","QUALIDADE",IF(F9383="S","BLOQUEADO",IF(F9383="R","RESTRITO/DEVOLUÇÃO",IF(OR(N9383="QUAR",N9383="QRES"),"QUARENTENA",IF(OR(B9383="DESCARTE",B9383="DEVOLUÇÃO"),"DESCARTE/DEVOLUÇÃO",IF(AND(D9383="",K9383&lt;&gt;""),"SEM LOTE",IF(AND(Q9383&lt;&gt;"",Q9383&gt;=Parametros!$B$11),"PARADO/SEM GIRO","OK"))))))))))</f>
        <v>VAZIA</v>
      </c>
      <c r="T9383" s="29" t="str">
        <f aca="false">IF(AND($S9383="PARADO/SEM GIRO",$K9383="KG",OR(Painel!$B$5="(Todos)",A9383=Painel!$B$5)*OR(Painel!$E$5="(Todos)",P9383=Painel!$E$5)),$J9383+ROW()/10000000,"")</f>
        <v/>
      </c>
      <c r="U9383" s="29" t="str">
        <f aca="false">IF(AND($S9383="VENCIDO",$K9383="KG",OR(Painel!$B$5="(Todos)",A9383=Painel!$B$5)*OR(Painel!$E$5="(Todos)",P9383=Painel!$E$5)),$J9383+ROW()/10000000,"")</f>
        <v/>
      </c>
    </row>
    <row r="9384" customFormat="false" ht="15" hidden="false" customHeight="false" outlineLevel="0" collapsed="false">
      <c r="A9384" s="29" t="s">
        <v>60</v>
      </c>
      <c r="B9384" s="29" t="s">
        <v>15982</v>
      </c>
      <c r="C9384" s="29" t="s">
        <v>115</v>
      </c>
      <c r="D9384" s="29"/>
      <c r="E9384" s="29" t="n">
        <v>0</v>
      </c>
      <c r="F9384" s="29"/>
      <c r="G9384" s="29"/>
      <c r="H9384" s="30" t="n">
        <v>0</v>
      </c>
      <c r="I9384" s="29"/>
      <c r="J9384" s="30" t="n">
        <v>0</v>
      </c>
      <c r="K9384" s="29"/>
      <c r="L9384" s="29" t="s">
        <v>116</v>
      </c>
      <c r="M9384" s="29"/>
      <c r="N9384" s="29"/>
      <c r="O9384" s="29"/>
      <c r="P9384" s="29"/>
      <c r="Q9384" s="29" t="n">
        <f aca="false">IFERROR(VALUE(L9384),"")</f>
        <v>0</v>
      </c>
      <c r="R9384" s="29" t="str">
        <f aca="true">IF(O9384="","",O9384-TODAY())</f>
        <v/>
      </c>
      <c r="S9384" s="29" t="str">
        <f aca="false">IF(C9384="&lt;&lt; vazio &gt;&gt;","VAZIA",IF(AND(O9384&lt;&gt;"",R9384&lt;0),"VENCIDO",IF(AND(O9384&lt;&gt;"",R9384&lt;=Parametros!$B$10),"PRÓX. VENCIMENTO",IF(F9384="Q","QUALIDADE",IF(F9384="S","BLOQUEADO",IF(F9384="R","RESTRITO/DEVOLUÇÃO",IF(OR(N9384="QUAR",N9384="QRES"),"QUARENTENA",IF(OR(B9384="DESCARTE",B9384="DEVOLUÇÃO"),"DESCARTE/DEVOLUÇÃO",IF(AND(D9384="",K9384&lt;&gt;""),"SEM LOTE",IF(AND(Q9384&lt;&gt;"",Q9384&gt;=Parametros!$B$11),"PARADO/SEM GIRO","OK"))))))))))</f>
        <v>VAZIA</v>
      </c>
      <c r="T9384" s="29" t="str">
        <f aca="false">IF(AND($S9384="PARADO/SEM GIRO",$K9384="KG",OR(Painel!$B$5="(Todos)",A9384=Painel!$B$5)*OR(Painel!$E$5="(Todos)",P9384=Painel!$E$5)),$J9384+ROW()/10000000,"")</f>
        <v/>
      </c>
      <c r="U9384" s="29" t="str">
        <f aca="false">IF(AND($S9384="VENCIDO",$K9384="KG",OR(Painel!$B$5="(Todos)",A9384=Painel!$B$5)*OR(Painel!$E$5="(Todos)",P9384=Painel!$E$5)),$J9384+ROW()/10000000,"")</f>
        <v/>
      </c>
    </row>
    <row r="9385" customFormat="false" ht="15" hidden="false" customHeight="false" outlineLevel="0" collapsed="false">
      <c r="A9385" s="29" t="s">
        <v>60</v>
      </c>
      <c r="B9385" s="29" t="s">
        <v>15983</v>
      </c>
      <c r="C9385" s="29" t="s">
        <v>115</v>
      </c>
      <c r="D9385" s="29"/>
      <c r="E9385" s="29" t="n">
        <v>0</v>
      </c>
      <c r="F9385" s="29"/>
      <c r="G9385" s="29"/>
      <c r="H9385" s="30" t="n">
        <v>0</v>
      </c>
      <c r="I9385" s="29"/>
      <c r="J9385" s="30" t="n">
        <v>0</v>
      </c>
      <c r="K9385" s="29"/>
      <c r="L9385" s="29" t="s">
        <v>116</v>
      </c>
      <c r="M9385" s="29"/>
      <c r="N9385" s="29"/>
      <c r="O9385" s="29"/>
      <c r="P9385" s="29"/>
      <c r="Q9385" s="29" t="n">
        <f aca="false">IFERROR(VALUE(L9385),"")</f>
        <v>0</v>
      </c>
      <c r="R9385" s="29" t="str">
        <f aca="true">IF(O9385="","",O9385-TODAY())</f>
        <v/>
      </c>
      <c r="S9385" s="29" t="str">
        <f aca="false">IF(C9385="&lt;&lt; vazio &gt;&gt;","VAZIA",IF(AND(O9385&lt;&gt;"",R9385&lt;0),"VENCIDO",IF(AND(O9385&lt;&gt;"",R9385&lt;=Parametros!$B$10),"PRÓX. VENCIMENTO",IF(F9385="Q","QUALIDADE",IF(F9385="S","BLOQUEADO",IF(F9385="R","RESTRITO/DEVOLUÇÃO",IF(OR(N9385="QUAR",N9385="QRES"),"QUARENTENA",IF(OR(B9385="DESCARTE",B9385="DEVOLUÇÃO"),"DESCARTE/DEVOLUÇÃO",IF(AND(D9385="",K9385&lt;&gt;""),"SEM LOTE",IF(AND(Q9385&lt;&gt;"",Q9385&gt;=Parametros!$B$11),"PARADO/SEM GIRO","OK"))))))))))</f>
        <v>VAZIA</v>
      </c>
      <c r="T9385" s="29" t="str">
        <f aca="false">IF(AND($S9385="PARADO/SEM GIRO",$K9385="KG",OR(Painel!$B$5="(Todos)",A9385=Painel!$B$5)*OR(Painel!$E$5="(Todos)",P9385=Painel!$E$5)),$J9385+ROW()/10000000,"")</f>
        <v/>
      </c>
      <c r="U9385" s="29" t="str">
        <f aca="false">IF(AND($S9385="VENCIDO",$K9385="KG",OR(Painel!$B$5="(Todos)",A9385=Painel!$B$5)*OR(Painel!$E$5="(Todos)",P9385=Painel!$E$5)),$J9385+ROW()/10000000,"")</f>
        <v/>
      </c>
    </row>
    <row r="9386" customFormat="false" ht="15" hidden="false" customHeight="false" outlineLevel="0" collapsed="false">
      <c r="A9386" s="29" t="s">
        <v>60</v>
      </c>
      <c r="B9386" s="29" t="s">
        <v>15984</v>
      </c>
      <c r="C9386" s="29" t="s">
        <v>186</v>
      </c>
      <c r="D9386" s="29" t="s">
        <v>1533</v>
      </c>
      <c r="E9386" s="29" t="n">
        <v>41</v>
      </c>
      <c r="F9386" s="29" t="s">
        <v>268</v>
      </c>
      <c r="G9386" s="29" t="s">
        <v>15985</v>
      </c>
      <c r="H9386" s="30" t="n">
        <v>545.4</v>
      </c>
      <c r="I9386" s="31" t="n">
        <v>46284</v>
      </c>
      <c r="J9386" s="30" t="n">
        <v>545.4</v>
      </c>
      <c r="K9386" s="29" t="s">
        <v>120</v>
      </c>
      <c r="L9386" s="29" t="s">
        <v>388</v>
      </c>
      <c r="M9386" s="29"/>
      <c r="N9386" s="29" t="s">
        <v>122</v>
      </c>
      <c r="O9386" s="31" t="n">
        <v>46830</v>
      </c>
      <c r="P9386" s="29" t="s">
        <v>123</v>
      </c>
      <c r="Q9386" s="29" t="n">
        <f aca="false">IFERROR(VALUE(L9386),"")</f>
        <v>1</v>
      </c>
      <c r="R9386" s="29" t="n">
        <f aca="true">IF(O9386="","",O9386-TODAY())</f>
        <v>545</v>
      </c>
      <c r="S9386" s="29" t="str">
        <f aca="false">IF(C9386="&lt;&lt; vazio &gt;&gt;","VAZIA",IF(AND(O9386&lt;&gt;"",R9386&lt;0),"VENCIDO",IF(AND(O9386&lt;&gt;"",R9386&lt;=Parametros!$B$10),"PRÓX. VENCIMENTO",IF(F9386="Q","QUALIDADE",IF(F9386="S","BLOQUEADO",IF(F9386="R","RESTRITO/DEVOLUÇÃO",IF(OR(N9386="QUAR",N9386="QRES"),"QUARENTENA",IF(OR(B9386="DESCARTE",B9386="DEVOLUÇÃO"),"DESCARTE/DEVOLUÇÃO",IF(AND(D9386="",K9386&lt;&gt;""),"SEM LOTE",IF(AND(Q9386&lt;&gt;"",Q9386&gt;=Parametros!$B$11),"PARADO/SEM GIRO","OK"))))))))))</f>
        <v>QUALIDADE</v>
      </c>
      <c r="T9386" s="29" t="str">
        <f aca="false">IF(AND($S9386="PARADO/SEM GIRO",$K9386="KG",OR(Painel!$B$5="(Todos)",A9386=Painel!$B$5)*OR(Painel!$E$5="(Todos)",P9386=Painel!$E$5)),$J9386+ROW()/10000000,"")</f>
        <v/>
      </c>
      <c r="U9386" s="29" t="str">
        <f aca="false">IF(AND($S9386="VENCIDO",$K9386="KG",OR(Painel!$B$5="(Todos)",A9386=Painel!$B$5)*OR(Painel!$E$5="(Todos)",P9386=Painel!$E$5)),$J9386+ROW()/10000000,"")</f>
        <v/>
      </c>
    </row>
    <row r="9387" customFormat="false" ht="15" hidden="false" customHeight="false" outlineLevel="0" collapsed="false">
      <c r="A9387" s="29" t="s">
        <v>60</v>
      </c>
      <c r="B9387" s="29" t="s">
        <v>15984</v>
      </c>
      <c r="C9387" s="29" t="s">
        <v>186</v>
      </c>
      <c r="D9387" s="29" t="s">
        <v>3527</v>
      </c>
      <c r="E9387" s="29" t="n">
        <v>41</v>
      </c>
      <c r="F9387" s="29" t="s">
        <v>268</v>
      </c>
      <c r="G9387" s="29" t="s">
        <v>15986</v>
      </c>
      <c r="H9387" s="30" t="n">
        <v>545.4</v>
      </c>
      <c r="I9387" s="31" t="n">
        <v>46285</v>
      </c>
      <c r="J9387" s="30" t="n">
        <v>545.4</v>
      </c>
      <c r="K9387" s="29" t="s">
        <v>120</v>
      </c>
      <c r="L9387" s="29" t="s">
        <v>116</v>
      </c>
      <c r="M9387" s="29"/>
      <c r="N9387" s="29" t="s">
        <v>122</v>
      </c>
      <c r="O9387" s="31" t="n">
        <v>46832</v>
      </c>
      <c r="P9387" s="29" t="s">
        <v>123</v>
      </c>
      <c r="Q9387" s="29" t="n">
        <f aca="false">IFERROR(VALUE(L9387),"")</f>
        <v>0</v>
      </c>
      <c r="R9387" s="29" t="n">
        <f aca="true">IF(O9387="","",O9387-TODAY())</f>
        <v>547</v>
      </c>
      <c r="S9387" s="29" t="str">
        <f aca="false">IF(C9387="&lt;&lt; vazio &gt;&gt;","VAZIA",IF(AND(O9387&lt;&gt;"",R9387&lt;0),"VENCIDO",IF(AND(O9387&lt;&gt;"",R9387&lt;=Parametros!$B$10),"PRÓX. VENCIMENTO",IF(F9387="Q","QUALIDADE",IF(F9387="S","BLOQUEADO",IF(F9387="R","RESTRITO/DEVOLUÇÃO",IF(OR(N9387="QUAR",N9387="QRES"),"QUARENTENA",IF(OR(B9387="DESCARTE",B9387="DEVOLUÇÃO"),"DESCARTE/DEVOLUÇÃO",IF(AND(D9387="",K9387&lt;&gt;""),"SEM LOTE",IF(AND(Q9387&lt;&gt;"",Q9387&gt;=Parametros!$B$11),"PARADO/SEM GIRO","OK"))))))))))</f>
        <v>QUALIDADE</v>
      </c>
      <c r="T9387" s="29" t="str">
        <f aca="false">IF(AND($S9387="PARADO/SEM GIRO",$K9387="KG",OR(Painel!$B$5="(Todos)",A9387=Painel!$B$5)*OR(Painel!$E$5="(Todos)",P9387=Painel!$E$5)),$J9387+ROW()/10000000,"")</f>
        <v/>
      </c>
      <c r="U9387" s="29" t="str">
        <f aca="false">IF(AND($S9387="VENCIDO",$K9387="KG",OR(Painel!$B$5="(Todos)",A9387=Painel!$B$5)*OR(Painel!$E$5="(Todos)",P9387=Painel!$E$5)),$J9387+ROW()/10000000,"")</f>
        <v/>
      </c>
    </row>
    <row r="9388" customFormat="false" ht="15" hidden="false" customHeight="false" outlineLevel="0" collapsed="false">
      <c r="A9388" s="29" t="s">
        <v>60</v>
      </c>
      <c r="B9388" s="29" t="s">
        <v>15984</v>
      </c>
      <c r="C9388" s="29" t="s">
        <v>186</v>
      </c>
      <c r="D9388" s="29" t="s">
        <v>3527</v>
      </c>
      <c r="E9388" s="29" t="n">
        <v>41</v>
      </c>
      <c r="F9388" s="29" t="s">
        <v>268</v>
      </c>
      <c r="G9388" s="29" t="s">
        <v>15987</v>
      </c>
      <c r="H9388" s="30" t="n">
        <v>545.4</v>
      </c>
      <c r="I9388" s="31" t="n">
        <v>46285</v>
      </c>
      <c r="J9388" s="30" t="n">
        <v>545.4</v>
      </c>
      <c r="K9388" s="29" t="s">
        <v>120</v>
      </c>
      <c r="L9388" s="29" t="s">
        <v>116</v>
      </c>
      <c r="M9388" s="29"/>
      <c r="N9388" s="29" t="s">
        <v>122</v>
      </c>
      <c r="O9388" s="31" t="n">
        <v>46832</v>
      </c>
      <c r="P9388" s="29" t="s">
        <v>123</v>
      </c>
      <c r="Q9388" s="29" t="n">
        <f aca="false">IFERROR(VALUE(L9388),"")</f>
        <v>0</v>
      </c>
      <c r="R9388" s="29" t="n">
        <f aca="true">IF(O9388="","",O9388-TODAY())</f>
        <v>547</v>
      </c>
      <c r="S9388" s="29" t="str">
        <f aca="false">IF(C9388="&lt;&lt; vazio &gt;&gt;","VAZIA",IF(AND(O9388&lt;&gt;"",R9388&lt;0),"VENCIDO",IF(AND(O9388&lt;&gt;"",R9388&lt;=Parametros!$B$10),"PRÓX. VENCIMENTO",IF(F9388="Q","QUALIDADE",IF(F9388="S","BLOQUEADO",IF(F9388="R","RESTRITO/DEVOLUÇÃO",IF(OR(N9388="QUAR",N9388="QRES"),"QUARENTENA",IF(OR(B9388="DESCARTE",B9388="DEVOLUÇÃO"),"DESCARTE/DEVOLUÇÃO",IF(AND(D9388="",K9388&lt;&gt;""),"SEM LOTE",IF(AND(Q9388&lt;&gt;"",Q9388&gt;=Parametros!$B$11),"PARADO/SEM GIRO","OK"))))))))))</f>
        <v>QUALIDADE</v>
      </c>
      <c r="T9388" s="29" t="str">
        <f aca="false">IF(AND($S9388="PARADO/SEM GIRO",$K9388="KG",OR(Painel!$B$5="(Todos)",A9388=Painel!$B$5)*OR(Painel!$E$5="(Todos)",P9388=Painel!$E$5)),$J9388+ROW()/10000000,"")</f>
        <v/>
      </c>
      <c r="U9388" s="29" t="str">
        <f aca="false">IF(AND($S9388="VENCIDO",$K9388="KG",OR(Painel!$B$5="(Todos)",A9388=Painel!$B$5)*OR(Painel!$E$5="(Todos)",P9388=Painel!$E$5)),$J9388+ROW()/10000000,"")</f>
        <v/>
      </c>
    </row>
    <row r="9389" customFormat="false" ht="15" hidden="false" customHeight="false" outlineLevel="0" collapsed="false">
      <c r="A9389" s="29" t="s">
        <v>60</v>
      </c>
      <c r="B9389" s="29" t="s">
        <v>15984</v>
      </c>
      <c r="C9389" s="29" t="s">
        <v>2561</v>
      </c>
      <c r="D9389" s="29" t="s">
        <v>2562</v>
      </c>
      <c r="E9389" s="29" t="n">
        <v>41</v>
      </c>
      <c r="F9389" s="29" t="s">
        <v>268</v>
      </c>
      <c r="G9389" s="29" t="s">
        <v>15988</v>
      </c>
      <c r="H9389" s="30" t="n">
        <v>590.4</v>
      </c>
      <c r="I9389" s="31" t="n">
        <v>46284</v>
      </c>
      <c r="J9389" s="30" t="n">
        <v>590.4</v>
      </c>
      <c r="K9389" s="29" t="s">
        <v>120</v>
      </c>
      <c r="L9389" s="29" t="s">
        <v>388</v>
      </c>
      <c r="M9389" s="29"/>
      <c r="N9389" s="29" t="s">
        <v>122</v>
      </c>
      <c r="O9389" s="31" t="n">
        <v>47014</v>
      </c>
      <c r="P9389" s="29" t="s">
        <v>123</v>
      </c>
      <c r="Q9389" s="29" t="n">
        <f aca="false">IFERROR(VALUE(L9389),"")</f>
        <v>1</v>
      </c>
      <c r="R9389" s="29" t="n">
        <f aca="true">IF(O9389="","",O9389-TODAY())</f>
        <v>729</v>
      </c>
      <c r="S9389" s="29" t="str">
        <f aca="false">IF(C9389="&lt;&lt; vazio &gt;&gt;","VAZIA",IF(AND(O9389&lt;&gt;"",R9389&lt;0),"VENCIDO",IF(AND(O9389&lt;&gt;"",R9389&lt;=Parametros!$B$10),"PRÓX. VENCIMENTO",IF(F9389="Q","QUALIDADE",IF(F9389="S","BLOQUEADO",IF(F9389="R","RESTRITO/DEVOLUÇÃO",IF(OR(N9389="QUAR",N9389="QRES"),"QUARENTENA",IF(OR(B9389="DESCARTE",B9389="DEVOLUÇÃO"),"DESCARTE/DEVOLUÇÃO",IF(AND(D9389="",K9389&lt;&gt;""),"SEM LOTE",IF(AND(Q9389&lt;&gt;"",Q9389&gt;=Parametros!$B$11),"PARADO/SEM GIRO","OK"))))))))))</f>
        <v>QUALIDADE</v>
      </c>
      <c r="T9389" s="29" t="str">
        <f aca="false">IF(AND($S9389="PARADO/SEM GIRO",$K9389="KG",OR(Painel!$B$5="(Todos)",A9389=Painel!$B$5)*OR(Painel!$E$5="(Todos)",P9389=Painel!$E$5)),$J9389+ROW()/10000000,"")</f>
        <v/>
      </c>
      <c r="U9389" s="29" t="str">
        <f aca="false">IF(AND($S9389="VENCIDO",$K9389="KG",OR(Painel!$B$5="(Todos)",A9389=Painel!$B$5)*OR(Painel!$E$5="(Todos)",P9389=Painel!$E$5)),$J9389+ROW()/10000000,"")</f>
        <v/>
      </c>
    </row>
    <row r="9390" customFormat="false" ht="15" hidden="false" customHeight="false" outlineLevel="0" collapsed="false">
      <c r="A9390" s="29" t="s">
        <v>60</v>
      </c>
      <c r="B9390" s="29" t="s">
        <v>15984</v>
      </c>
      <c r="C9390" s="29" t="s">
        <v>2561</v>
      </c>
      <c r="D9390" s="29" t="s">
        <v>2562</v>
      </c>
      <c r="E9390" s="29" t="n">
        <v>41</v>
      </c>
      <c r="F9390" s="29" t="s">
        <v>268</v>
      </c>
      <c r="G9390" s="29" t="s">
        <v>15989</v>
      </c>
      <c r="H9390" s="30" t="n">
        <v>590.4</v>
      </c>
      <c r="I9390" s="31" t="n">
        <v>46284</v>
      </c>
      <c r="J9390" s="30" t="n">
        <v>590.4</v>
      </c>
      <c r="K9390" s="29" t="s">
        <v>120</v>
      </c>
      <c r="L9390" s="29" t="s">
        <v>388</v>
      </c>
      <c r="M9390" s="29"/>
      <c r="N9390" s="29" t="s">
        <v>122</v>
      </c>
      <c r="O9390" s="31" t="n">
        <v>47014</v>
      </c>
      <c r="P9390" s="29" t="s">
        <v>123</v>
      </c>
      <c r="Q9390" s="29" t="n">
        <f aca="false">IFERROR(VALUE(L9390),"")</f>
        <v>1</v>
      </c>
      <c r="R9390" s="29" t="n">
        <f aca="true">IF(O9390="","",O9390-TODAY())</f>
        <v>729</v>
      </c>
      <c r="S9390" s="29" t="str">
        <f aca="false">IF(C9390="&lt;&lt; vazio &gt;&gt;","VAZIA",IF(AND(O9390&lt;&gt;"",R9390&lt;0),"VENCIDO",IF(AND(O9390&lt;&gt;"",R9390&lt;=Parametros!$B$10),"PRÓX. VENCIMENTO",IF(F9390="Q","QUALIDADE",IF(F9390="S","BLOQUEADO",IF(F9390="R","RESTRITO/DEVOLUÇÃO",IF(OR(N9390="QUAR",N9390="QRES"),"QUARENTENA",IF(OR(B9390="DESCARTE",B9390="DEVOLUÇÃO"),"DESCARTE/DEVOLUÇÃO",IF(AND(D9390="",K9390&lt;&gt;""),"SEM LOTE",IF(AND(Q9390&lt;&gt;"",Q9390&gt;=Parametros!$B$11),"PARADO/SEM GIRO","OK"))))))))))</f>
        <v>QUALIDADE</v>
      </c>
      <c r="T9390" s="29" t="str">
        <f aca="false">IF(AND($S9390="PARADO/SEM GIRO",$K9390="KG",OR(Painel!$B$5="(Todos)",A9390=Painel!$B$5)*OR(Painel!$E$5="(Todos)",P9390=Painel!$E$5)),$J9390+ROW()/10000000,"")</f>
        <v/>
      </c>
      <c r="U9390" s="29" t="str">
        <f aca="false">IF(AND($S9390="VENCIDO",$K9390="KG",OR(Painel!$B$5="(Todos)",A9390=Painel!$B$5)*OR(Painel!$E$5="(Todos)",P9390=Painel!$E$5)),$J9390+ROW()/10000000,"")</f>
        <v/>
      </c>
    </row>
    <row r="9391" customFormat="false" ht="15" hidden="false" customHeight="false" outlineLevel="0" collapsed="false">
      <c r="A9391" s="29" t="s">
        <v>60</v>
      </c>
      <c r="B9391" s="29" t="s">
        <v>15984</v>
      </c>
      <c r="C9391" s="29" t="s">
        <v>2561</v>
      </c>
      <c r="D9391" s="29" t="s">
        <v>7209</v>
      </c>
      <c r="E9391" s="29" t="n">
        <v>41</v>
      </c>
      <c r="F9391" s="29" t="s">
        <v>268</v>
      </c>
      <c r="G9391" s="29" t="s">
        <v>15990</v>
      </c>
      <c r="H9391" s="30" t="n">
        <v>590.4</v>
      </c>
      <c r="I9391" s="31" t="n">
        <v>46284</v>
      </c>
      <c r="J9391" s="30" t="n">
        <v>590.4</v>
      </c>
      <c r="K9391" s="29" t="s">
        <v>120</v>
      </c>
      <c r="L9391" s="29" t="s">
        <v>388</v>
      </c>
      <c r="M9391" s="29"/>
      <c r="N9391" s="29" t="s">
        <v>122</v>
      </c>
      <c r="O9391" s="31" t="n">
        <v>47015</v>
      </c>
      <c r="P9391" s="29" t="s">
        <v>123</v>
      </c>
      <c r="Q9391" s="29" t="n">
        <f aca="false">IFERROR(VALUE(L9391),"")</f>
        <v>1</v>
      </c>
      <c r="R9391" s="29" t="n">
        <f aca="true">IF(O9391="","",O9391-TODAY())</f>
        <v>730</v>
      </c>
      <c r="S9391" s="29" t="str">
        <f aca="false">IF(C9391="&lt;&lt; vazio &gt;&gt;","VAZIA",IF(AND(O9391&lt;&gt;"",R9391&lt;0),"VENCIDO",IF(AND(O9391&lt;&gt;"",R9391&lt;=Parametros!$B$10),"PRÓX. VENCIMENTO",IF(F9391="Q","QUALIDADE",IF(F9391="S","BLOQUEADO",IF(F9391="R","RESTRITO/DEVOLUÇÃO",IF(OR(N9391="QUAR",N9391="QRES"),"QUARENTENA",IF(OR(B9391="DESCARTE",B9391="DEVOLUÇÃO"),"DESCARTE/DEVOLUÇÃO",IF(AND(D9391="",K9391&lt;&gt;""),"SEM LOTE",IF(AND(Q9391&lt;&gt;"",Q9391&gt;=Parametros!$B$11),"PARADO/SEM GIRO","OK"))))))))))</f>
        <v>QUALIDADE</v>
      </c>
      <c r="T9391" s="29" t="str">
        <f aca="false">IF(AND($S9391="PARADO/SEM GIRO",$K9391="KG",OR(Painel!$B$5="(Todos)",A9391=Painel!$B$5)*OR(Painel!$E$5="(Todos)",P9391=Painel!$E$5)),$J9391+ROW()/10000000,"")</f>
        <v/>
      </c>
      <c r="U9391" s="29" t="str">
        <f aca="false">IF(AND($S9391="VENCIDO",$K9391="KG",OR(Painel!$B$5="(Todos)",A9391=Painel!$B$5)*OR(Painel!$E$5="(Todos)",P9391=Painel!$E$5)),$J9391+ROW()/10000000,"")</f>
        <v/>
      </c>
    </row>
    <row r="9392" customFormat="false" ht="15" hidden="false" customHeight="false" outlineLevel="0" collapsed="false">
      <c r="A9392" s="29" t="s">
        <v>60</v>
      </c>
      <c r="B9392" s="29" t="s">
        <v>15984</v>
      </c>
      <c r="C9392" s="29" t="s">
        <v>988</v>
      </c>
      <c r="D9392" s="29" t="s">
        <v>834</v>
      </c>
      <c r="E9392" s="29" t="n">
        <v>41</v>
      </c>
      <c r="F9392" s="29"/>
      <c r="G9392" s="29" t="s">
        <v>15991</v>
      </c>
      <c r="H9392" s="30" t="n">
        <v>800</v>
      </c>
      <c r="I9392" s="31" t="n">
        <v>46282</v>
      </c>
      <c r="J9392" s="30" t="n">
        <v>800</v>
      </c>
      <c r="K9392" s="29" t="s">
        <v>120</v>
      </c>
      <c r="L9392" s="29" t="s">
        <v>400</v>
      </c>
      <c r="M9392" s="29"/>
      <c r="N9392" s="29" t="s">
        <v>122</v>
      </c>
      <c r="O9392" s="31" t="n">
        <v>47008</v>
      </c>
      <c r="P9392" s="29" t="s">
        <v>123</v>
      </c>
      <c r="Q9392" s="29" t="n">
        <f aca="false">IFERROR(VALUE(L9392),"")</f>
        <v>3</v>
      </c>
      <c r="R9392" s="29" t="n">
        <f aca="true">IF(O9392="","",O9392-TODAY())</f>
        <v>723</v>
      </c>
      <c r="S9392" s="29" t="str">
        <f aca="false">IF(C9392="&lt;&lt; vazio &gt;&gt;","VAZIA",IF(AND(O9392&lt;&gt;"",R9392&lt;0),"VENCIDO",IF(AND(O9392&lt;&gt;"",R9392&lt;=Parametros!$B$10),"PRÓX. VENCIMENTO",IF(F9392="Q","QUALIDADE",IF(F9392="S","BLOQUEADO",IF(F9392="R","RESTRITO/DEVOLUÇÃO",IF(OR(N9392="QUAR",N9392="QRES"),"QUARENTENA",IF(OR(B9392="DESCARTE",B9392="DEVOLUÇÃO"),"DESCARTE/DEVOLUÇÃO",IF(AND(D9392="",K9392&lt;&gt;""),"SEM LOTE",IF(AND(Q9392&lt;&gt;"",Q9392&gt;=Parametros!$B$11),"PARADO/SEM GIRO","OK"))))))))))</f>
        <v>OK</v>
      </c>
      <c r="T9392" s="29" t="str">
        <f aca="false">IF(AND($S9392="PARADO/SEM GIRO",$K9392="KG",OR(Painel!$B$5="(Todos)",A9392=Painel!$B$5)*OR(Painel!$E$5="(Todos)",P9392=Painel!$E$5)),$J9392+ROW()/10000000,"")</f>
        <v/>
      </c>
      <c r="U9392" s="29" t="str">
        <f aca="false">IF(AND($S9392="VENCIDO",$K9392="KG",OR(Painel!$B$5="(Todos)",A9392=Painel!$B$5)*OR(Painel!$E$5="(Todos)",P9392=Painel!$E$5)),$J9392+ROW()/10000000,"")</f>
        <v/>
      </c>
    </row>
    <row r="9393" customFormat="false" ht="15" hidden="false" customHeight="false" outlineLevel="0" collapsed="false">
      <c r="A9393" s="29" t="s">
        <v>60</v>
      </c>
      <c r="B9393" s="29" t="s">
        <v>15984</v>
      </c>
      <c r="C9393" s="29" t="s">
        <v>222</v>
      </c>
      <c r="D9393" s="29" t="s">
        <v>1249</v>
      </c>
      <c r="E9393" s="29" t="n">
        <v>41</v>
      </c>
      <c r="F9393" s="29" t="s">
        <v>268</v>
      </c>
      <c r="G9393" s="29" t="s">
        <v>15992</v>
      </c>
      <c r="H9393" s="30" t="n">
        <v>1000</v>
      </c>
      <c r="I9393" s="31" t="n">
        <v>46285</v>
      </c>
      <c r="J9393" s="30" t="n">
        <v>1000</v>
      </c>
      <c r="K9393" s="29" t="s">
        <v>120</v>
      </c>
      <c r="L9393" s="29" t="s">
        <v>116</v>
      </c>
      <c r="M9393" s="29"/>
      <c r="N9393" s="29" t="s">
        <v>122</v>
      </c>
      <c r="O9393" s="31" t="n">
        <v>46832</v>
      </c>
      <c r="P9393" s="29" t="s">
        <v>123</v>
      </c>
      <c r="Q9393" s="29" t="n">
        <f aca="false">IFERROR(VALUE(L9393),"")</f>
        <v>0</v>
      </c>
      <c r="R9393" s="29" t="n">
        <f aca="true">IF(O9393="","",O9393-TODAY())</f>
        <v>547</v>
      </c>
      <c r="S9393" s="29" t="str">
        <f aca="false">IF(C9393="&lt;&lt; vazio &gt;&gt;","VAZIA",IF(AND(O9393&lt;&gt;"",R9393&lt;0),"VENCIDO",IF(AND(O9393&lt;&gt;"",R9393&lt;=Parametros!$B$10),"PRÓX. VENCIMENTO",IF(F9393="Q","QUALIDADE",IF(F9393="S","BLOQUEADO",IF(F9393="R","RESTRITO/DEVOLUÇÃO",IF(OR(N9393="QUAR",N9393="QRES"),"QUARENTENA",IF(OR(B9393="DESCARTE",B9393="DEVOLUÇÃO"),"DESCARTE/DEVOLUÇÃO",IF(AND(D9393="",K9393&lt;&gt;""),"SEM LOTE",IF(AND(Q9393&lt;&gt;"",Q9393&gt;=Parametros!$B$11),"PARADO/SEM GIRO","OK"))))))))))</f>
        <v>QUALIDADE</v>
      </c>
      <c r="T9393" s="29" t="str">
        <f aca="false">IF(AND($S9393="PARADO/SEM GIRO",$K9393="KG",OR(Painel!$B$5="(Todos)",A9393=Painel!$B$5)*OR(Painel!$E$5="(Todos)",P9393=Painel!$E$5)),$J9393+ROW()/10000000,"")</f>
        <v/>
      </c>
      <c r="U9393" s="29" t="str">
        <f aca="false">IF(AND($S9393="VENCIDO",$K9393="KG",OR(Painel!$B$5="(Todos)",A9393=Painel!$B$5)*OR(Painel!$E$5="(Todos)",P9393=Painel!$E$5)),$J9393+ROW()/10000000,"")</f>
        <v/>
      </c>
    </row>
    <row r="9394" customFormat="false" ht="15" hidden="false" customHeight="false" outlineLevel="0" collapsed="false">
      <c r="A9394" s="29" t="s">
        <v>60</v>
      </c>
      <c r="B9394" s="29" t="s">
        <v>15984</v>
      </c>
      <c r="C9394" s="29" t="s">
        <v>222</v>
      </c>
      <c r="D9394" s="29" t="s">
        <v>1249</v>
      </c>
      <c r="E9394" s="29" t="n">
        <v>41</v>
      </c>
      <c r="F9394" s="29" t="s">
        <v>268</v>
      </c>
      <c r="G9394" s="29" t="s">
        <v>15993</v>
      </c>
      <c r="H9394" s="30" t="n">
        <v>1000</v>
      </c>
      <c r="I9394" s="31" t="n">
        <v>46285</v>
      </c>
      <c r="J9394" s="30" t="n">
        <v>1000</v>
      </c>
      <c r="K9394" s="29" t="s">
        <v>120</v>
      </c>
      <c r="L9394" s="29" t="s">
        <v>116</v>
      </c>
      <c r="M9394" s="29"/>
      <c r="N9394" s="29" t="s">
        <v>122</v>
      </c>
      <c r="O9394" s="31" t="n">
        <v>46832</v>
      </c>
      <c r="P9394" s="29" t="s">
        <v>123</v>
      </c>
      <c r="Q9394" s="29" t="n">
        <f aca="false">IFERROR(VALUE(L9394),"")</f>
        <v>0</v>
      </c>
      <c r="R9394" s="29" t="n">
        <f aca="true">IF(O9394="","",O9394-TODAY())</f>
        <v>547</v>
      </c>
      <c r="S9394" s="29" t="str">
        <f aca="false">IF(C9394="&lt;&lt; vazio &gt;&gt;","VAZIA",IF(AND(O9394&lt;&gt;"",R9394&lt;0),"VENCIDO",IF(AND(O9394&lt;&gt;"",R9394&lt;=Parametros!$B$10),"PRÓX. VENCIMENTO",IF(F9394="Q","QUALIDADE",IF(F9394="S","BLOQUEADO",IF(F9394="R","RESTRITO/DEVOLUÇÃO",IF(OR(N9394="QUAR",N9394="QRES"),"QUARENTENA",IF(OR(B9394="DESCARTE",B9394="DEVOLUÇÃO"),"DESCARTE/DEVOLUÇÃO",IF(AND(D9394="",K9394&lt;&gt;""),"SEM LOTE",IF(AND(Q9394&lt;&gt;"",Q9394&gt;=Parametros!$B$11),"PARADO/SEM GIRO","OK"))))))))))</f>
        <v>QUALIDADE</v>
      </c>
      <c r="T9394" s="29" t="str">
        <f aca="false">IF(AND($S9394="PARADO/SEM GIRO",$K9394="KG",OR(Painel!$B$5="(Todos)",A9394=Painel!$B$5)*OR(Painel!$E$5="(Todos)",P9394=Painel!$E$5)),$J9394+ROW()/10000000,"")</f>
        <v/>
      </c>
      <c r="U9394" s="29" t="str">
        <f aca="false">IF(AND($S9394="VENCIDO",$K9394="KG",OR(Painel!$B$5="(Todos)",A9394=Painel!$B$5)*OR(Painel!$E$5="(Todos)",P9394=Painel!$E$5)),$J9394+ROW()/10000000,"")</f>
        <v/>
      </c>
    </row>
    <row r="9395" customFormat="false" ht="15" hidden="false" customHeight="false" outlineLevel="0" collapsed="false">
      <c r="A9395" s="29" t="s">
        <v>60</v>
      </c>
      <c r="B9395" s="29" t="s">
        <v>15984</v>
      </c>
      <c r="C9395" s="29" t="s">
        <v>222</v>
      </c>
      <c r="D9395" s="29" t="s">
        <v>1249</v>
      </c>
      <c r="E9395" s="29" t="n">
        <v>41</v>
      </c>
      <c r="F9395" s="29" t="s">
        <v>268</v>
      </c>
      <c r="G9395" s="29" t="s">
        <v>15994</v>
      </c>
      <c r="H9395" s="30" t="n">
        <v>1000</v>
      </c>
      <c r="I9395" s="31" t="n">
        <v>46285</v>
      </c>
      <c r="J9395" s="30" t="n">
        <v>1000</v>
      </c>
      <c r="K9395" s="29" t="s">
        <v>120</v>
      </c>
      <c r="L9395" s="29" t="s">
        <v>116</v>
      </c>
      <c r="M9395" s="29"/>
      <c r="N9395" s="29" t="s">
        <v>122</v>
      </c>
      <c r="O9395" s="31" t="n">
        <v>46832</v>
      </c>
      <c r="P9395" s="29" t="s">
        <v>123</v>
      </c>
      <c r="Q9395" s="29" t="n">
        <f aca="false">IFERROR(VALUE(L9395),"")</f>
        <v>0</v>
      </c>
      <c r="R9395" s="29" t="n">
        <f aca="true">IF(O9395="","",O9395-TODAY())</f>
        <v>547</v>
      </c>
      <c r="S9395" s="29" t="str">
        <f aca="false">IF(C9395="&lt;&lt; vazio &gt;&gt;","VAZIA",IF(AND(O9395&lt;&gt;"",R9395&lt;0),"VENCIDO",IF(AND(O9395&lt;&gt;"",R9395&lt;=Parametros!$B$10),"PRÓX. VENCIMENTO",IF(F9395="Q","QUALIDADE",IF(F9395="S","BLOQUEADO",IF(F9395="R","RESTRITO/DEVOLUÇÃO",IF(OR(N9395="QUAR",N9395="QRES"),"QUARENTENA",IF(OR(B9395="DESCARTE",B9395="DEVOLUÇÃO"),"DESCARTE/DEVOLUÇÃO",IF(AND(D9395="",K9395&lt;&gt;""),"SEM LOTE",IF(AND(Q9395&lt;&gt;"",Q9395&gt;=Parametros!$B$11),"PARADO/SEM GIRO","OK"))))))))))</f>
        <v>QUALIDADE</v>
      </c>
      <c r="T9395" s="29" t="str">
        <f aca="false">IF(AND($S9395="PARADO/SEM GIRO",$K9395="KG",OR(Painel!$B$5="(Todos)",A9395=Painel!$B$5)*OR(Painel!$E$5="(Todos)",P9395=Painel!$E$5)),$J9395+ROW()/10000000,"")</f>
        <v/>
      </c>
      <c r="U9395" s="29" t="str">
        <f aca="false">IF(AND($S9395="VENCIDO",$K9395="KG",OR(Painel!$B$5="(Todos)",A9395=Painel!$B$5)*OR(Painel!$E$5="(Todos)",P9395=Painel!$E$5)),$J9395+ROW()/10000000,"")</f>
        <v/>
      </c>
    </row>
    <row r="9396" customFormat="false" ht="15" hidden="false" customHeight="false" outlineLevel="0" collapsed="false">
      <c r="A9396" s="29" t="s">
        <v>60</v>
      </c>
      <c r="B9396" s="29" t="s">
        <v>15984</v>
      </c>
      <c r="C9396" s="29" t="s">
        <v>222</v>
      </c>
      <c r="D9396" s="29" t="s">
        <v>1249</v>
      </c>
      <c r="E9396" s="29" t="n">
        <v>41</v>
      </c>
      <c r="F9396" s="29" t="s">
        <v>268</v>
      </c>
      <c r="G9396" s="29" t="s">
        <v>15995</v>
      </c>
      <c r="H9396" s="30" t="n">
        <v>1000</v>
      </c>
      <c r="I9396" s="31" t="n">
        <v>46285</v>
      </c>
      <c r="J9396" s="30" t="n">
        <v>1000</v>
      </c>
      <c r="K9396" s="29" t="s">
        <v>120</v>
      </c>
      <c r="L9396" s="29" t="s">
        <v>116</v>
      </c>
      <c r="M9396" s="29"/>
      <c r="N9396" s="29" t="s">
        <v>122</v>
      </c>
      <c r="O9396" s="31" t="n">
        <v>46832</v>
      </c>
      <c r="P9396" s="29" t="s">
        <v>123</v>
      </c>
      <c r="Q9396" s="29" t="n">
        <f aca="false">IFERROR(VALUE(L9396),"")</f>
        <v>0</v>
      </c>
      <c r="R9396" s="29" t="n">
        <f aca="true">IF(O9396="","",O9396-TODAY())</f>
        <v>547</v>
      </c>
      <c r="S9396" s="29" t="str">
        <f aca="false">IF(C9396="&lt;&lt; vazio &gt;&gt;","VAZIA",IF(AND(O9396&lt;&gt;"",R9396&lt;0),"VENCIDO",IF(AND(O9396&lt;&gt;"",R9396&lt;=Parametros!$B$10),"PRÓX. VENCIMENTO",IF(F9396="Q","QUALIDADE",IF(F9396="S","BLOQUEADO",IF(F9396="R","RESTRITO/DEVOLUÇÃO",IF(OR(N9396="QUAR",N9396="QRES"),"QUARENTENA",IF(OR(B9396="DESCARTE",B9396="DEVOLUÇÃO"),"DESCARTE/DEVOLUÇÃO",IF(AND(D9396="",K9396&lt;&gt;""),"SEM LOTE",IF(AND(Q9396&lt;&gt;"",Q9396&gt;=Parametros!$B$11),"PARADO/SEM GIRO","OK"))))))))))</f>
        <v>QUALIDADE</v>
      </c>
      <c r="T9396" s="29" t="str">
        <f aca="false">IF(AND($S9396="PARADO/SEM GIRO",$K9396="KG",OR(Painel!$B$5="(Todos)",A9396=Painel!$B$5)*OR(Painel!$E$5="(Todos)",P9396=Painel!$E$5)),$J9396+ROW()/10000000,"")</f>
        <v/>
      </c>
      <c r="U9396" s="29" t="str">
        <f aca="false">IF(AND($S9396="VENCIDO",$K9396="KG",OR(Painel!$B$5="(Todos)",A9396=Painel!$B$5)*OR(Painel!$E$5="(Todos)",P9396=Painel!$E$5)),$J9396+ROW()/10000000,"")</f>
        <v/>
      </c>
    </row>
    <row r="9397" customFormat="false" ht="15" hidden="false" customHeight="false" outlineLevel="0" collapsed="false">
      <c r="A9397" s="29" t="s">
        <v>60</v>
      </c>
      <c r="B9397" s="29" t="s">
        <v>15984</v>
      </c>
      <c r="C9397" s="29" t="s">
        <v>418</v>
      </c>
      <c r="D9397" s="29" t="s">
        <v>713</v>
      </c>
      <c r="E9397" s="29" t="n">
        <v>41</v>
      </c>
      <c r="F9397" s="29" t="s">
        <v>268</v>
      </c>
      <c r="G9397" s="29" t="s">
        <v>15996</v>
      </c>
      <c r="H9397" s="30" t="n">
        <v>590.4</v>
      </c>
      <c r="I9397" s="31" t="n">
        <v>46285</v>
      </c>
      <c r="J9397" s="30" t="n">
        <v>590.4</v>
      </c>
      <c r="K9397" s="29" t="s">
        <v>120</v>
      </c>
      <c r="L9397" s="29" t="s">
        <v>116</v>
      </c>
      <c r="M9397" s="29"/>
      <c r="N9397" s="29" t="s">
        <v>122</v>
      </c>
      <c r="O9397" s="31" t="n">
        <v>46832</v>
      </c>
      <c r="P9397" s="29" t="s">
        <v>123</v>
      </c>
      <c r="Q9397" s="29" t="n">
        <f aca="false">IFERROR(VALUE(L9397),"")</f>
        <v>0</v>
      </c>
      <c r="R9397" s="29" t="n">
        <f aca="true">IF(O9397="","",O9397-TODAY())</f>
        <v>547</v>
      </c>
      <c r="S9397" s="29" t="str">
        <f aca="false">IF(C9397="&lt;&lt; vazio &gt;&gt;","VAZIA",IF(AND(O9397&lt;&gt;"",R9397&lt;0),"VENCIDO",IF(AND(O9397&lt;&gt;"",R9397&lt;=Parametros!$B$10),"PRÓX. VENCIMENTO",IF(F9397="Q","QUALIDADE",IF(F9397="S","BLOQUEADO",IF(F9397="R","RESTRITO/DEVOLUÇÃO",IF(OR(N9397="QUAR",N9397="QRES"),"QUARENTENA",IF(OR(B9397="DESCARTE",B9397="DEVOLUÇÃO"),"DESCARTE/DEVOLUÇÃO",IF(AND(D9397="",K9397&lt;&gt;""),"SEM LOTE",IF(AND(Q9397&lt;&gt;"",Q9397&gt;=Parametros!$B$11),"PARADO/SEM GIRO","OK"))))))))))</f>
        <v>QUALIDADE</v>
      </c>
      <c r="T9397" s="29" t="str">
        <f aca="false">IF(AND($S9397="PARADO/SEM GIRO",$K9397="KG",OR(Painel!$B$5="(Todos)",A9397=Painel!$B$5)*OR(Painel!$E$5="(Todos)",P9397=Painel!$E$5)),$J9397+ROW()/10000000,"")</f>
        <v/>
      </c>
      <c r="U9397" s="29" t="str">
        <f aca="false">IF(AND($S9397="VENCIDO",$K9397="KG",OR(Painel!$B$5="(Todos)",A9397=Painel!$B$5)*OR(Painel!$E$5="(Todos)",P9397=Painel!$E$5)),$J9397+ROW()/10000000,"")</f>
        <v/>
      </c>
    </row>
    <row r="9398" customFormat="false" ht="15" hidden="false" customHeight="false" outlineLevel="0" collapsed="false">
      <c r="A9398" s="29" t="s">
        <v>60</v>
      </c>
      <c r="B9398" s="29" t="s">
        <v>15984</v>
      </c>
      <c r="C9398" s="29" t="s">
        <v>679</v>
      </c>
      <c r="D9398" s="29" t="s">
        <v>685</v>
      </c>
      <c r="E9398" s="29" t="n">
        <v>41</v>
      </c>
      <c r="F9398" s="29" t="s">
        <v>268</v>
      </c>
      <c r="G9398" s="29" t="s">
        <v>15997</v>
      </c>
      <c r="H9398" s="30" t="n">
        <v>1080</v>
      </c>
      <c r="I9398" s="31" t="n">
        <v>46282</v>
      </c>
      <c r="J9398" s="30" t="n">
        <v>1080</v>
      </c>
      <c r="K9398" s="29" t="s">
        <v>120</v>
      </c>
      <c r="L9398" s="29" t="s">
        <v>400</v>
      </c>
      <c r="M9398" s="29"/>
      <c r="N9398" s="29" t="s">
        <v>122</v>
      </c>
      <c r="O9398" s="31" t="n">
        <v>46647</v>
      </c>
      <c r="P9398" s="29" t="s">
        <v>123</v>
      </c>
      <c r="Q9398" s="29" t="n">
        <f aca="false">IFERROR(VALUE(L9398),"")</f>
        <v>3</v>
      </c>
      <c r="R9398" s="29" t="n">
        <f aca="true">IF(O9398="","",O9398-TODAY())</f>
        <v>362</v>
      </c>
      <c r="S9398" s="29" t="str">
        <f aca="false">IF(C9398="&lt;&lt; vazio &gt;&gt;","VAZIA",IF(AND(O9398&lt;&gt;"",R9398&lt;0),"VENCIDO",IF(AND(O9398&lt;&gt;"",R9398&lt;=Parametros!$B$10),"PRÓX. VENCIMENTO",IF(F9398="Q","QUALIDADE",IF(F9398="S","BLOQUEADO",IF(F9398="R","RESTRITO/DEVOLUÇÃO",IF(OR(N9398="QUAR",N9398="QRES"),"QUARENTENA",IF(OR(B9398="DESCARTE",B9398="DEVOLUÇÃO"),"DESCARTE/DEVOLUÇÃO",IF(AND(D9398="",K9398&lt;&gt;""),"SEM LOTE",IF(AND(Q9398&lt;&gt;"",Q9398&gt;=Parametros!$B$11),"PARADO/SEM GIRO","OK"))))))))))</f>
        <v>QUALIDADE</v>
      </c>
      <c r="T9398" s="29" t="str">
        <f aca="false">IF(AND($S9398="PARADO/SEM GIRO",$K9398="KG",OR(Painel!$B$5="(Todos)",A9398=Painel!$B$5)*OR(Painel!$E$5="(Todos)",P9398=Painel!$E$5)),$J9398+ROW()/10000000,"")</f>
        <v/>
      </c>
      <c r="U9398" s="29" t="str">
        <f aca="false">IF(AND($S9398="VENCIDO",$K9398="KG",OR(Painel!$B$5="(Todos)",A9398=Painel!$B$5)*OR(Painel!$E$5="(Todos)",P9398=Painel!$E$5)),$J9398+ROW()/10000000,"")</f>
        <v/>
      </c>
    </row>
    <row r="9399" customFormat="false" ht="15" hidden="false" customHeight="false" outlineLevel="0" collapsed="false">
      <c r="A9399" s="29" t="s">
        <v>60</v>
      </c>
      <c r="B9399" s="29" t="s">
        <v>15984</v>
      </c>
      <c r="C9399" s="29" t="s">
        <v>768</v>
      </c>
      <c r="D9399" s="29" t="s">
        <v>3527</v>
      </c>
      <c r="E9399" s="29" t="n">
        <v>41</v>
      </c>
      <c r="F9399" s="29" t="s">
        <v>268</v>
      </c>
      <c r="G9399" s="29" t="s">
        <v>15998</v>
      </c>
      <c r="H9399" s="30" t="n">
        <v>640</v>
      </c>
      <c r="I9399" s="31" t="n">
        <v>46285</v>
      </c>
      <c r="J9399" s="30" t="n">
        <v>640</v>
      </c>
      <c r="K9399" s="29" t="s">
        <v>120</v>
      </c>
      <c r="L9399" s="29" t="s">
        <v>116</v>
      </c>
      <c r="M9399" s="29"/>
      <c r="N9399" s="29" t="s">
        <v>122</v>
      </c>
      <c r="O9399" s="31" t="n">
        <v>46650</v>
      </c>
      <c r="P9399" s="29" t="s">
        <v>123</v>
      </c>
      <c r="Q9399" s="29" t="n">
        <f aca="false">IFERROR(VALUE(L9399),"")</f>
        <v>0</v>
      </c>
      <c r="R9399" s="29" t="n">
        <f aca="true">IF(O9399="","",O9399-TODAY())</f>
        <v>365</v>
      </c>
      <c r="S9399" s="29" t="str">
        <f aca="false">IF(C9399="&lt;&lt; vazio &gt;&gt;","VAZIA",IF(AND(O9399&lt;&gt;"",R9399&lt;0),"VENCIDO",IF(AND(O9399&lt;&gt;"",R9399&lt;=Parametros!$B$10),"PRÓX. VENCIMENTO",IF(F9399="Q","QUALIDADE",IF(F9399="S","BLOQUEADO",IF(F9399="R","RESTRITO/DEVOLUÇÃO",IF(OR(N9399="QUAR",N9399="QRES"),"QUARENTENA",IF(OR(B9399="DESCARTE",B9399="DEVOLUÇÃO"),"DESCARTE/DEVOLUÇÃO",IF(AND(D9399="",K9399&lt;&gt;""),"SEM LOTE",IF(AND(Q9399&lt;&gt;"",Q9399&gt;=Parametros!$B$11),"PARADO/SEM GIRO","OK"))))))))))</f>
        <v>QUALIDADE</v>
      </c>
      <c r="T9399" s="29" t="str">
        <f aca="false">IF(AND($S9399="PARADO/SEM GIRO",$K9399="KG",OR(Painel!$B$5="(Todos)",A9399=Painel!$B$5)*OR(Painel!$E$5="(Todos)",P9399=Painel!$E$5)),$J9399+ROW()/10000000,"")</f>
        <v/>
      </c>
      <c r="U9399" s="29" t="str">
        <f aca="false">IF(AND($S9399="VENCIDO",$K9399="KG",OR(Painel!$B$5="(Todos)",A9399=Painel!$B$5)*OR(Painel!$E$5="(Todos)",P9399=Painel!$E$5)),$J9399+ROW()/10000000,"")</f>
        <v/>
      </c>
    </row>
    <row r="9400" customFormat="false" ht="15" hidden="false" customHeight="false" outlineLevel="0" collapsed="false">
      <c r="A9400" s="29" t="s">
        <v>60</v>
      </c>
      <c r="B9400" s="29" t="s">
        <v>15984</v>
      </c>
      <c r="C9400" s="29" t="s">
        <v>167</v>
      </c>
      <c r="D9400" s="29" t="s">
        <v>765</v>
      </c>
      <c r="E9400" s="29" t="n">
        <v>41</v>
      </c>
      <c r="F9400" s="29" t="s">
        <v>268</v>
      </c>
      <c r="G9400" s="29" t="s">
        <v>15999</v>
      </c>
      <c r="H9400" s="30" t="n">
        <v>590.4</v>
      </c>
      <c r="I9400" s="31" t="n">
        <v>46283</v>
      </c>
      <c r="J9400" s="30" t="n">
        <v>590.4</v>
      </c>
      <c r="K9400" s="29" t="s">
        <v>120</v>
      </c>
      <c r="L9400" s="29" t="s">
        <v>176</v>
      </c>
      <c r="M9400" s="29"/>
      <c r="N9400" s="29" t="s">
        <v>122</v>
      </c>
      <c r="O9400" s="31" t="n">
        <v>46830</v>
      </c>
      <c r="P9400" s="29" t="s">
        <v>123</v>
      </c>
      <c r="Q9400" s="29" t="n">
        <f aca="false">IFERROR(VALUE(L9400),"")</f>
        <v>2</v>
      </c>
      <c r="R9400" s="29" t="n">
        <f aca="true">IF(O9400="","",O9400-TODAY())</f>
        <v>545</v>
      </c>
      <c r="S9400" s="29" t="str">
        <f aca="false">IF(C9400="&lt;&lt; vazio &gt;&gt;","VAZIA",IF(AND(O9400&lt;&gt;"",R9400&lt;0),"VENCIDO",IF(AND(O9400&lt;&gt;"",R9400&lt;=Parametros!$B$10),"PRÓX. VENCIMENTO",IF(F9400="Q","QUALIDADE",IF(F9400="S","BLOQUEADO",IF(F9400="R","RESTRITO/DEVOLUÇÃO",IF(OR(N9400="QUAR",N9400="QRES"),"QUARENTENA",IF(OR(B9400="DESCARTE",B9400="DEVOLUÇÃO"),"DESCARTE/DEVOLUÇÃO",IF(AND(D9400="",K9400&lt;&gt;""),"SEM LOTE",IF(AND(Q9400&lt;&gt;"",Q9400&gt;=Parametros!$B$11),"PARADO/SEM GIRO","OK"))))))))))</f>
        <v>QUALIDADE</v>
      </c>
      <c r="T9400" s="29" t="str">
        <f aca="false">IF(AND($S9400="PARADO/SEM GIRO",$K9400="KG",OR(Painel!$B$5="(Todos)",A9400=Painel!$B$5)*OR(Painel!$E$5="(Todos)",P9400=Painel!$E$5)),$J9400+ROW()/10000000,"")</f>
        <v/>
      </c>
      <c r="U9400" s="29" t="str">
        <f aca="false">IF(AND($S9400="VENCIDO",$K9400="KG",OR(Painel!$B$5="(Todos)",A9400=Painel!$B$5)*OR(Painel!$E$5="(Todos)",P9400=Painel!$E$5)),$J9400+ROW()/10000000,"")</f>
        <v/>
      </c>
    </row>
    <row r="9401" customFormat="false" ht="15" hidden="false" customHeight="false" outlineLevel="0" collapsed="false">
      <c r="A9401" s="29" t="s">
        <v>60</v>
      </c>
      <c r="B9401" s="29" t="s">
        <v>15984</v>
      </c>
      <c r="C9401" s="29" t="s">
        <v>707</v>
      </c>
      <c r="D9401" s="29" t="s">
        <v>1001</v>
      </c>
      <c r="E9401" s="29" t="n">
        <v>41</v>
      </c>
      <c r="F9401" s="29" t="s">
        <v>268</v>
      </c>
      <c r="G9401" s="29" t="s">
        <v>16000</v>
      </c>
      <c r="H9401" s="30" t="n">
        <v>800</v>
      </c>
      <c r="I9401" s="31" t="n">
        <v>46281</v>
      </c>
      <c r="J9401" s="30" t="n">
        <v>800</v>
      </c>
      <c r="K9401" s="29" t="s">
        <v>120</v>
      </c>
      <c r="L9401" s="29" t="s">
        <v>284</v>
      </c>
      <c r="M9401" s="29"/>
      <c r="N9401" s="29" t="s">
        <v>122</v>
      </c>
      <c r="O9401" s="31" t="n">
        <v>46827</v>
      </c>
      <c r="P9401" s="29" t="s">
        <v>123</v>
      </c>
      <c r="Q9401" s="29" t="n">
        <f aca="false">IFERROR(VALUE(L9401),"")</f>
        <v>4</v>
      </c>
      <c r="R9401" s="29" t="n">
        <f aca="true">IF(O9401="","",O9401-TODAY())</f>
        <v>542</v>
      </c>
      <c r="S9401" s="29" t="str">
        <f aca="false">IF(C9401="&lt;&lt; vazio &gt;&gt;","VAZIA",IF(AND(O9401&lt;&gt;"",R9401&lt;0),"VENCIDO",IF(AND(O9401&lt;&gt;"",R9401&lt;=Parametros!$B$10),"PRÓX. VENCIMENTO",IF(F9401="Q","QUALIDADE",IF(F9401="S","BLOQUEADO",IF(F9401="R","RESTRITO/DEVOLUÇÃO",IF(OR(N9401="QUAR",N9401="QRES"),"QUARENTENA",IF(OR(B9401="DESCARTE",B9401="DEVOLUÇÃO"),"DESCARTE/DEVOLUÇÃO",IF(AND(D9401="",K9401&lt;&gt;""),"SEM LOTE",IF(AND(Q9401&lt;&gt;"",Q9401&gt;=Parametros!$B$11),"PARADO/SEM GIRO","OK"))))))))))</f>
        <v>QUALIDADE</v>
      </c>
      <c r="T9401" s="29" t="str">
        <f aca="false">IF(AND($S9401="PARADO/SEM GIRO",$K9401="KG",OR(Painel!$B$5="(Todos)",A9401=Painel!$B$5)*OR(Painel!$E$5="(Todos)",P9401=Painel!$E$5)),$J9401+ROW()/10000000,"")</f>
        <v/>
      </c>
      <c r="U9401" s="29" t="str">
        <f aca="false">IF(AND($S9401="VENCIDO",$K9401="KG",OR(Painel!$B$5="(Todos)",A9401=Painel!$B$5)*OR(Painel!$E$5="(Todos)",P9401=Painel!$E$5)),$J9401+ROW()/10000000,"")</f>
        <v/>
      </c>
    </row>
    <row r="9402" customFormat="false" ht="15" hidden="false" customHeight="false" outlineLevel="0" collapsed="false">
      <c r="A9402" s="29" t="s">
        <v>60</v>
      </c>
      <c r="B9402" s="29" t="s">
        <v>15984</v>
      </c>
      <c r="C9402" s="29" t="s">
        <v>707</v>
      </c>
      <c r="D9402" s="29" t="s">
        <v>1001</v>
      </c>
      <c r="E9402" s="29" t="n">
        <v>41</v>
      </c>
      <c r="F9402" s="29" t="s">
        <v>268</v>
      </c>
      <c r="G9402" s="29" t="s">
        <v>16001</v>
      </c>
      <c r="H9402" s="30" t="n">
        <v>800</v>
      </c>
      <c r="I9402" s="31" t="n">
        <v>46281</v>
      </c>
      <c r="J9402" s="30" t="n">
        <v>800</v>
      </c>
      <c r="K9402" s="29" t="s">
        <v>120</v>
      </c>
      <c r="L9402" s="29" t="s">
        <v>284</v>
      </c>
      <c r="M9402" s="29"/>
      <c r="N9402" s="29" t="s">
        <v>122</v>
      </c>
      <c r="O9402" s="31" t="n">
        <v>46827</v>
      </c>
      <c r="P9402" s="29" t="s">
        <v>123</v>
      </c>
      <c r="Q9402" s="29" t="n">
        <f aca="false">IFERROR(VALUE(L9402),"")</f>
        <v>4</v>
      </c>
      <c r="R9402" s="29" t="n">
        <f aca="true">IF(O9402="","",O9402-TODAY())</f>
        <v>542</v>
      </c>
      <c r="S9402" s="29" t="str">
        <f aca="false">IF(C9402="&lt;&lt; vazio &gt;&gt;","VAZIA",IF(AND(O9402&lt;&gt;"",R9402&lt;0),"VENCIDO",IF(AND(O9402&lt;&gt;"",R9402&lt;=Parametros!$B$10),"PRÓX. VENCIMENTO",IF(F9402="Q","QUALIDADE",IF(F9402="S","BLOQUEADO",IF(F9402="R","RESTRITO/DEVOLUÇÃO",IF(OR(N9402="QUAR",N9402="QRES"),"QUARENTENA",IF(OR(B9402="DESCARTE",B9402="DEVOLUÇÃO"),"DESCARTE/DEVOLUÇÃO",IF(AND(D9402="",K9402&lt;&gt;""),"SEM LOTE",IF(AND(Q9402&lt;&gt;"",Q9402&gt;=Parametros!$B$11),"PARADO/SEM GIRO","OK"))))))))))</f>
        <v>QUALIDADE</v>
      </c>
      <c r="T9402" s="29" t="str">
        <f aca="false">IF(AND($S9402="PARADO/SEM GIRO",$K9402="KG",OR(Painel!$B$5="(Todos)",A9402=Painel!$B$5)*OR(Painel!$E$5="(Todos)",P9402=Painel!$E$5)),$J9402+ROW()/10000000,"")</f>
        <v/>
      </c>
      <c r="U9402" s="29" t="str">
        <f aca="false">IF(AND($S9402="VENCIDO",$K9402="KG",OR(Painel!$B$5="(Todos)",A9402=Painel!$B$5)*OR(Painel!$E$5="(Todos)",P9402=Painel!$E$5)),$J9402+ROW()/10000000,"")</f>
        <v/>
      </c>
    </row>
    <row r="9403" customFormat="false" ht="15" hidden="false" customHeight="false" outlineLevel="0" collapsed="false">
      <c r="A9403" s="29" t="s">
        <v>60</v>
      </c>
      <c r="B9403" s="29" t="s">
        <v>15984</v>
      </c>
      <c r="C9403" s="29" t="s">
        <v>707</v>
      </c>
      <c r="D9403" s="29" t="s">
        <v>1001</v>
      </c>
      <c r="E9403" s="29" t="n">
        <v>41</v>
      </c>
      <c r="F9403" s="29" t="s">
        <v>268</v>
      </c>
      <c r="G9403" s="29" t="s">
        <v>16002</v>
      </c>
      <c r="H9403" s="30" t="n">
        <v>800</v>
      </c>
      <c r="I9403" s="31" t="n">
        <v>46281</v>
      </c>
      <c r="J9403" s="30" t="n">
        <v>800</v>
      </c>
      <c r="K9403" s="29" t="s">
        <v>120</v>
      </c>
      <c r="L9403" s="29" t="s">
        <v>284</v>
      </c>
      <c r="M9403" s="29"/>
      <c r="N9403" s="29" t="s">
        <v>122</v>
      </c>
      <c r="O9403" s="31" t="n">
        <v>46827</v>
      </c>
      <c r="P9403" s="29" t="s">
        <v>123</v>
      </c>
      <c r="Q9403" s="29" t="n">
        <f aca="false">IFERROR(VALUE(L9403),"")</f>
        <v>4</v>
      </c>
      <c r="R9403" s="29" t="n">
        <f aca="true">IF(O9403="","",O9403-TODAY())</f>
        <v>542</v>
      </c>
      <c r="S9403" s="29" t="str">
        <f aca="false">IF(C9403="&lt;&lt; vazio &gt;&gt;","VAZIA",IF(AND(O9403&lt;&gt;"",R9403&lt;0),"VENCIDO",IF(AND(O9403&lt;&gt;"",R9403&lt;=Parametros!$B$10),"PRÓX. VENCIMENTO",IF(F9403="Q","QUALIDADE",IF(F9403="S","BLOQUEADO",IF(F9403="R","RESTRITO/DEVOLUÇÃO",IF(OR(N9403="QUAR",N9403="QRES"),"QUARENTENA",IF(OR(B9403="DESCARTE",B9403="DEVOLUÇÃO"),"DESCARTE/DEVOLUÇÃO",IF(AND(D9403="",K9403&lt;&gt;""),"SEM LOTE",IF(AND(Q9403&lt;&gt;"",Q9403&gt;=Parametros!$B$11),"PARADO/SEM GIRO","OK"))))))))))</f>
        <v>QUALIDADE</v>
      </c>
      <c r="T9403" s="29" t="str">
        <f aca="false">IF(AND($S9403="PARADO/SEM GIRO",$K9403="KG",OR(Painel!$B$5="(Todos)",A9403=Painel!$B$5)*OR(Painel!$E$5="(Todos)",P9403=Painel!$E$5)),$J9403+ROW()/10000000,"")</f>
        <v/>
      </c>
      <c r="U9403" s="29" t="str">
        <f aca="false">IF(AND($S9403="VENCIDO",$K9403="KG",OR(Painel!$B$5="(Todos)",A9403=Painel!$B$5)*OR(Painel!$E$5="(Todos)",P9403=Painel!$E$5)),$J9403+ROW()/10000000,"")</f>
        <v/>
      </c>
    </row>
    <row r="9404" customFormat="false" ht="15" hidden="false" customHeight="false" outlineLevel="0" collapsed="false">
      <c r="A9404" s="29" t="s">
        <v>60</v>
      </c>
      <c r="B9404" s="29" t="s">
        <v>15984</v>
      </c>
      <c r="C9404" s="29" t="s">
        <v>707</v>
      </c>
      <c r="D9404" s="29" t="s">
        <v>1001</v>
      </c>
      <c r="E9404" s="29" t="n">
        <v>41</v>
      </c>
      <c r="F9404" s="29" t="s">
        <v>268</v>
      </c>
      <c r="G9404" s="29" t="s">
        <v>16003</v>
      </c>
      <c r="H9404" s="30" t="n">
        <v>800</v>
      </c>
      <c r="I9404" s="31" t="n">
        <v>46281</v>
      </c>
      <c r="J9404" s="30" t="n">
        <v>800</v>
      </c>
      <c r="K9404" s="29" t="s">
        <v>120</v>
      </c>
      <c r="L9404" s="29" t="s">
        <v>284</v>
      </c>
      <c r="M9404" s="29"/>
      <c r="N9404" s="29" t="s">
        <v>122</v>
      </c>
      <c r="O9404" s="31" t="n">
        <v>46827</v>
      </c>
      <c r="P9404" s="29" t="s">
        <v>123</v>
      </c>
      <c r="Q9404" s="29" t="n">
        <f aca="false">IFERROR(VALUE(L9404),"")</f>
        <v>4</v>
      </c>
      <c r="R9404" s="29" t="n">
        <f aca="true">IF(O9404="","",O9404-TODAY())</f>
        <v>542</v>
      </c>
      <c r="S9404" s="29" t="str">
        <f aca="false">IF(C9404="&lt;&lt; vazio &gt;&gt;","VAZIA",IF(AND(O9404&lt;&gt;"",R9404&lt;0),"VENCIDO",IF(AND(O9404&lt;&gt;"",R9404&lt;=Parametros!$B$10),"PRÓX. VENCIMENTO",IF(F9404="Q","QUALIDADE",IF(F9404="S","BLOQUEADO",IF(F9404="R","RESTRITO/DEVOLUÇÃO",IF(OR(N9404="QUAR",N9404="QRES"),"QUARENTENA",IF(OR(B9404="DESCARTE",B9404="DEVOLUÇÃO"),"DESCARTE/DEVOLUÇÃO",IF(AND(D9404="",K9404&lt;&gt;""),"SEM LOTE",IF(AND(Q9404&lt;&gt;"",Q9404&gt;=Parametros!$B$11),"PARADO/SEM GIRO","OK"))))))))))</f>
        <v>QUALIDADE</v>
      </c>
      <c r="T9404" s="29" t="str">
        <f aca="false">IF(AND($S9404="PARADO/SEM GIRO",$K9404="KG",OR(Painel!$B$5="(Todos)",A9404=Painel!$B$5)*OR(Painel!$E$5="(Todos)",P9404=Painel!$E$5)),$J9404+ROW()/10000000,"")</f>
        <v/>
      </c>
      <c r="U9404" s="29" t="str">
        <f aca="false">IF(AND($S9404="VENCIDO",$K9404="KG",OR(Painel!$B$5="(Todos)",A9404=Painel!$B$5)*OR(Painel!$E$5="(Todos)",P9404=Painel!$E$5)),$J9404+ROW()/10000000,"")</f>
        <v/>
      </c>
    </row>
    <row r="9405" customFormat="false" ht="15" hidden="false" customHeight="false" outlineLevel="0" collapsed="false">
      <c r="A9405" s="29" t="s">
        <v>60</v>
      </c>
      <c r="B9405" s="29" t="s">
        <v>15984</v>
      </c>
      <c r="C9405" s="29" t="s">
        <v>707</v>
      </c>
      <c r="D9405" s="29" t="s">
        <v>1001</v>
      </c>
      <c r="E9405" s="29" t="n">
        <v>41</v>
      </c>
      <c r="F9405" s="29" t="s">
        <v>268</v>
      </c>
      <c r="G9405" s="29" t="s">
        <v>16004</v>
      </c>
      <c r="H9405" s="30" t="n">
        <v>800</v>
      </c>
      <c r="I9405" s="31" t="n">
        <v>46280</v>
      </c>
      <c r="J9405" s="30" t="n">
        <v>800</v>
      </c>
      <c r="K9405" s="29" t="s">
        <v>120</v>
      </c>
      <c r="L9405" s="29" t="s">
        <v>144</v>
      </c>
      <c r="M9405" s="29"/>
      <c r="N9405" s="29" t="s">
        <v>122</v>
      </c>
      <c r="O9405" s="31" t="n">
        <v>46827</v>
      </c>
      <c r="P9405" s="29" t="s">
        <v>123</v>
      </c>
      <c r="Q9405" s="29" t="n">
        <f aca="false">IFERROR(VALUE(L9405),"")</f>
        <v>5</v>
      </c>
      <c r="R9405" s="29" t="n">
        <f aca="true">IF(O9405="","",O9405-TODAY())</f>
        <v>542</v>
      </c>
      <c r="S9405" s="29" t="str">
        <f aca="false">IF(C9405="&lt;&lt; vazio &gt;&gt;","VAZIA",IF(AND(O9405&lt;&gt;"",R9405&lt;0),"VENCIDO",IF(AND(O9405&lt;&gt;"",R9405&lt;=Parametros!$B$10),"PRÓX. VENCIMENTO",IF(F9405="Q","QUALIDADE",IF(F9405="S","BLOQUEADO",IF(F9405="R","RESTRITO/DEVOLUÇÃO",IF(OR(N9405="QUAR",N9405="QRES"),"QUARENTENA",IF(OR(B9405="DESCARTE",B9405="DEVOLUÇÃO"),"DESCARTE/DEVOLUÇÃO",IF(AND(D9405="",K9405&lt;&gt;""),"SEM LOTE",IF(AND(Q9405&lt;&gt;"",Q9405&gt;=Parametros!$B$11),"PARADO/SEM GIRO","OK"))))))))))</f>
        <v>QUALIDADE</v>
      </c>
      <c r="T9405" s="29" t="str">
        <f aca="false">IF(AND($S9405="PARADO/SEM GIRO",$K9405="KG",OR(Painel!$B$5="(Todos)",A9405=Painel!$B$5)*OR(Painel!$E$5="(Todos)",P9405=Painel!$E$5)),$J9405+ROW()/10000000,"")</f>
        <v/>
      </c>
      <c r="U9405" s="29" t="str">
        <f aca="false">IF(AND($S9405="VENCIDO",$K9405="KG",OR(Painel!$B$5="(Todos)",A9405=Painel!$B$5)*OR(Painel!$E$5="(Todos)",P9405=Painel!$E$5)),$J9405+ROW()/10000000,"")</f>
        <v/>
      </c>
    </row>
    <row r="9406" customFormat="false" ht="15" hidden="false" customHeight="false" outlineLevel="0" collapsed="false">
      <c r="A9406" s="29" t="s">
        <v>60</v>
      </c>
      <c r="B9406" s="29" t="s">
        <v>15984</v>
      </c>
      <c r="C9406" s="29" t="s">
        <v>707</v>
      </c>
      <c r="D9406" s="29" t="s">
        <v>1001</v>
      </c>
      <c r="E9406" s="29" t="n">
        <v>41</v>
      </c>
      <c r="F9406" s="29" t="s">
        <v>268</v>
      </c>
      <c r="G9406" s="29" t="s">
        <v>16005</v>
      </c>
      <c r="H9406" s="30" t="n">
        <v>800</v>
      </c>
      <c r="I9406" s="31" t="n">
        <v>46280</v>
      </c>
      <c r="J9406" s="30" t="n">
        <v>800</v>
      </c>
      <c r="K9406" s="29" t="s">
        <v>120</v>
      </c>
      <c r="L9406" s="29" t="s">
        <v>144</v>
      </c>
      <c r="M9406" s="29"/>
      <c r="N9406" s="29" t="s">
        <v>122</v>
      </c>
      <c r="O9406" s="31" t="n">
        <v>46827</v>
      </c>
      <c r="P9406" s="29" t="s">
        <v>123</v>
      </c>
      <c r="Q9406" s="29" t="n">
        <f aca="false">IFERROR(VALUE(L9406),"")</f>
        <v>5</v>
      </c>
      <c r="R9406" s="29" t="n">
        <f aca="true">IF(O9406="","",O9406-TODAY())</f>
        <v>542</v>
      </c>
      <c r="S9406" s="29" t="str">
        <f aca="false">IF(C9406="&lt;&lt; vazio &gt;&gt;","VAZIA",IF(AND(O9406&lt;&gt;"",R9406&lt;0),"VENCIDO",IF(AND(O9406&lt;&gt;"",R9406&lt;=Parametros!$B$10),"PRÓX. VENCIMENTO",IF(F9406="Q","QUALIDADE",IF(F9406="S","BLOQUEADO",IF(F9406="R","RESTRITO/DEVOLUÇÃO",IF(OR(N9406="QUAR",N9406="QRES"),"QUARENTENA",IF(OR(B9406="DESCARTE",B9406="DEVOLUÇÃO"),"DESCARTE/DEVOLUÇÃO",IF(AND(D9406="",K9406&lt;&gt;""),"SEM LOTE",IF(AND(Q9406&lt;&gt;"",Q9406&gt;=Parametros!$B$11),"PARADO/SEM GIRO","OK"))))))))))</f>
        <v>QUALIDADE</v>
      </c>
      <c r="T9406" s="29" t="str">
        <f aca="false">IF(AND($S9406="PARADO/SEM GIRO",$K9406="KG",OR(Painel!$B$5="(Todos)",A9406=Painel!$B$5)*OR(Painel!$E$5="(Todos)",P9406=Painel!$E$5)),$J9406+ROW()/10000000,"")</f>
        <v/>
      </c>
      <c r="U9406" s="29" t="str">
        <f aca="false">IF(AND($S9406="VENCIDO",$K9406="KG",OR(Painel!$B$5="(Todos)",A9406=Painel!$B$5)*OR(Painel!$E$5="(Todos)",P9406=Painel!$E$5)),$J9406+ROW()/10000000,"")</f>
        <v/>
      </c>
    </row>
    <row r="9407" customFormat="false" ht="15" hidden="false" customHeight="false" outlineLevel="0" collapsed="false">
      <c r="A9407" s="29" t="s">
        <v>60</v>
      </c>
      <c r="B9407" s="29" t="s">
        <v>15984</v>
      </c>
      <c r="C9407" s="29" t="s">
        <v>707</v>
      </c>
      <c r="D9407" s="29" t="s">
        <v>1001</v>
      </c>
      <c r="E9407" s="29" t="n">
        <v>41</v>
      </c>
      <c r="F9407" s="29" t="s">
        <v>268</v>
      </c>
      <c r="G9407" s="29" t="s">
        <v>16006</v>
      </c>
      <c r="H9407" s="30" t="n">
        <v>800</v>
      </c>
      <c r="I9407" s="31" t="n">
        <v>46280</v>
      </c>
      <c r="J9407" s="30" t="n">
        <v>800</v>
      </c>
      <c r="K9407" s="29" t="s">
        <v>120</v>
      </c>
      <c r="L9407" s="29" t="s">
        <v>144</v>
      </c>
      <c r="M9407" s="29"/>
      <c r="N9407" s="29" t="s">
        <v>122</v>
      </c>
      <c r="O9407" s="31" t="n">
        <v>46827</v>
      </c>
      <c r="P9407" s="29" t="s">
        <v>123</v>
      </c>
      <c r="Q9407" s="29" t="n">
        <f aca="false">IFERROR(VALUE(L9407),"")</f>
        <v>5</v>
      </c>
      <c r="R9407" s="29" t="n">
        <f aca="true">IF(O9407="","",O9407-TODAY())</f>
        <v>542</v>
      </c>
      <c r="S9407" s="29" t="str">
        <f aca="false">IF(C9407="&lt;&lt; vazio &gt;&gt;","VAZIA",IF(AND(O9407&lt;&gt;"",R9407&lt;0),"VENCIDO",IF(AND(O9407&lt;&gt;"",R9407&lt;=Parametros!$B$10),"PRÓX. VENCIMENTO",IF(F9407="Q","QUALIDADE",IF(F9407="S","BLOQUEADO",IF(F9407="R","RESTRITO/DEVOLUÇÃO",IF(OR(N9407="QUAR",N9407="QRES"),"QUARENTENA",IF(OR(B9407="DESCARTE",B9407="DEVOLUÇÃO"),"DESCARTE/DEVOLUÇÃO",IF(AND(D9407="",K9407&lt;&gt;""),"SEM LOTE",IF(AND(Q9407&lt;&gt;"",Q9407&gt;=Parametros!$B$11),"PARADO/SEM GIRO","OK"))))))))))</f>
        <v>QUALIDADE</v>
      </c>
      <c r="T9407" s="29" t="str">
        <f aca="false">IF(AND($S9407="PARADO/SEM GIRO",$K9407="KG",OR(Painel!$B$5="(Todos)",A9407=Painel!$B$5)*OR(Painel!$E$5="(Todos)",P9407=Painel!$E$5)),$J9407+ROW()/10000000,"")</f>
        <v/>
      </c>
      <c r="U9407" s="29" t="str">
        <f aca="false">IF(AND($S9407="VENCIDO",$K9407="KG",OR(Painel!$B$5="(Todos)",A9407=Painel!$B$5)*OR(Painel!$E$5="(Todos)",P9407=Painel!$E$5)),$J9407+ROW()/10000000,"")</f>
        <v/>
      </c>
    </row>
    <row r="9408" customFormat="false" ht="15" hidden="false" customHeight="false" outlineLevel="0" collapsed="false">
      <c r="A9408" s="29" t="s">
        <v>60</v>
      </c>
      <c r="B9408" s="29" t="s">
        <v>15984</v>
      </c>
      <c r="C9408" s="29" t="s">
        <v>707</v>
      </c>
      <c r="D9408" s="29" t="s">
        <v>1001</v>
      </c>
      <c r="E9408" s="29" t="n">
        <v>41</v>
      </c>
      <c r="F9408" s="29" t="s">
        <v>268</v>
      </c>
      <c r="G9408" s="29" t="s">
        <v>16007</v>
      </c>
      <c r="H9408" s="30" t="n">
        <v>800</v>
      </c>
      <c r="I9408" s="31" t="n">
        <v>46280</v>
      </c>
      <c r="J9408" s="30" t="n">
        <v>800</v>
      </c>
      <c r="K9408" s="29" t="s">
        <v>120</v>
      </c>
      <c r="L9408" s="29" t="s">
        <v>144</v>
      </c>
      <c r="M9408" s="29"/>
      <c r="N9408" s="29" t="s">
        <v>122</v>
      </c>
      <c r="O9408" s="31" t="n">
        <v>46827</v>
      </c>
      <c r="P9408" s="29" t="s">
        <v>123</v>
      </c>
      <c r="Q9408" s="29" t="n">
        <f aca="false">IFERROR(VALUE(L9408),"")</f>
        <v>5</v>
      </c>
      <c r="R9408" s="29" t="n">
        <f aca="true">IF(O9408="","",O9408-TODAY())</f>
        <v>542</v>
      </c>
      <c r="S9408" s="29" t="str">
        <f aca="false">IF(C9408="&lt;&lt; vazio &gt;&gt;","VAZIA",IF(AND(O9408&lt;&gt;"",R9408&lt;0),"VENCIDO",IF(AND(O9408&lt;&gt;"",R9408&lt;=Parametros!$B$10),"PRÓX. VENCIMENTO",IF(F9408="Q","QUALIDADE",IF(F9408="S","BLOQUEADO",IF(F9408="R","RESTRITO/DEVOLUÇÃO",IF(OR(N9408="QUAR",N9408="QRES"),"QUARENTENA",IF(OR(B9408="DESCARTE",B9408="DEVOLUÇÃO"),"DESCARTE/DEVOLUÇÃO",IF(AND(D9408="",K9408&lt;&gt;""),"SEM LOTE",IF(AND(Q9408&lt;&gt;"",Q9408&gt;=Parametros!$B$11),"PARADO/SEM GIRO","OK"))))))))))</f>
        <v>QUALIDADE</v>
      </c>
      <c r="T9408" s="29" t="str">
        <f aca="false">IF(AND($S9408="PARADO/SEM GIRO",$K9408="KG",OR(Painel!$B$5="(Todos)",A9408=Painel!$B$5)*OR(Painel!$E$5="(Todos)",P9408=Painel!$E$5)),$J9408+ROW()/10000000,"")</f>
        <v/>
      </c>
      <c r="U9408" s="29" t="str">
        <f aca="false">IF(AND($S9408="VENCIDO",$K9408="KG",OR(Painel!$B$5="(Todos)",A9408=Painel!$B$5)*OR(Painel!$E$5="(Todos)",P9408=Painel!$E$5)),$J9408+ROW()/10000000,"")</f>
        <v/>
      </c>
    </row>
    <row r="9409" customFormat="false" ht="15" hidden="false" customHeight="false" outlineLevel="0" collapsed="false">
      <c r="A9409" s="29" t="s">
        <v>60</v>
      </c>
      <c r="B9409" s="29" t="s">
        <v>15984</v>
      </c>
      <c r="C9409" s="29" t="s">
        <v>707</v>
      </c>
      <c r="D9409" s="29" t="s">
        <v>708</v>
      </c>
      <c r="E9409" s="29" t="n">
        <v>41</v>
      </c>
      <c r="F9409" s="29" t="s">
        <v>268</v>
      </c>
      <c r="G9409" s="29" t="s">
        <v>16008</v>
      </c>
      <c r="H9409" s="30" t="n">
        <v>800</v>
      </c>
      <c r="I9409" s="31" t="n">
        <v>46282</v>
      </c>
      <c r="J9409" s="30" t="n">
        <v>800</v>
      </c>
      <c r="K9409" s="29" t="s">
        <v>120</v>
      </c>
      <c r="L9409" s="29" t="s">
        <v>400</v>
      </c>
      <c r="M9409" s="29"/>
      <c r="N9409" s="29" t="s">
        <v>122</v>
      </c>
      <c r="O9409" s="31" t="n">
        <v>46828</v>
      </c>
      <c r="P9409" s="29" t="s">
        <v>123</v>
      </c>
      <c r="Q9409" s="29" t="n">
        <f aca="false">IFERROR(VALUE(L9409),"")</f>
        <v>3</v>
      </c>
      <c r="R9409" s="29" t="n">
        <f aca="true">IF(O9409="","",O9409-TODAY())</f>
        <v>543</v>
      </c>
      <c r="S9409" s="29" t="str">
        <f aca="false">IF(C9409="&lt;&lt; vazio &gt;&gt;","VAZIA",IF(AND(O9409&lt;&gt;"",R9409&lt;0),"VENCIDO",IF(AND(O9409&lt;&gt;"",R9409&lt;=Parametros!$B$10),"PRÓX. VENCIMENTO",IF(F9409="Q","QUALIDADE",IF(F9409="S","BLOQUEADO",IF(F9409="R","RESTRITO/DEVOLUÇÃO",IF(OR(N9409="QUAR",N9409="QRES"),"QUARENTENA",IF(OR(B9409="DESCARTE",B9409="DEVOLUÇÃO"),"DESCARTE/DEVOLUÇÃO",IF(AND(D9409="",K9409&lt;&gt;""),"SEM LOTE",IF(AND(Q9409&lt;&gt;"",Q9409&gt;=Parametros!$B$11),"PARADO/SEM GIRO","OK"))))))))))</f>
        <v>QUALIDADE</v>
      </c>
      <c r="T9409" s="29" t="str">
        <f aca="false">IF(AND($S9409="PARADO/SEM GIRO",$K9409="KG",OR(Painel!$B$5="(Todos)",A9409=Painel!$B$5)*OR(Painel!$E$5="(Todos)",P9409=Painel!$E$5)),$J9409+ROW()/10000000,"")</f>
        <v/>
      </c>
      <c r="U9409" s="29" t="str">
        <f aca="false">IF(AND($S9409="VENCIDO",$K9409="KG",OR(Painel!$B$5="(Todos)",A9409=Painel!$B$5)*OR(Painel!$E$5="(Todos)",P9409=Painel!$E$5)),$J9409+ROW()/10000000,"")</f>
        <v/>
      </c>
    </row>
    <row r="9410" customFormat="false" ht="15" hidden="false" customHeight="false" outlineLevel="0" collapsed="false">
      <c r="A9410" s="29" t="s">
        <v>60</v>
      </c>
      <c r="B9410" s="29" t="s">
        <v>15984</v>
      </c>
      <c r="C9410" s="29" t="s">
        <v>707</v>
      </c>
      <c r="D9410" s="29" t="s">
        <v>708</v>
      </c>
      <c r="E9410" s="29" t="n">
        <v>41</v>
      </c>
      <c r="F9410" s="29" t="s">
        <v>268</v>
      </c>
      <c r="G9410" s="29" t="s">
        <v>16009</v>
      </c>
      <c r="H9410" s="30" t="n">
        <v>800</v>
      </c>
      <c r="I9410" s="31" t="n">
        <v>46282</v>
      </c>
      <c r="J9410" s="30" t="n">
        <v>800</v>
      </c>
      <c r="K9410" s="29" t="s">
        <v>120</v>
      </c>
      <c r="L9410" s="29" t="s">
        <v>400</v>
      </c>
      <c r="M9410" s="29"/>
      <c r="N9410" s="29" t="s">
        <v>122</v>
      </c>
      <c r="O9410" s="31" t="n">
        <v>46828</v>
      </c>
      <c r="P9410" s="29" t="s">
        <v>123</v>
      </c>
      <c r="Q9410" s="29" t="n">
        <f aca="false">IFERROR(VALUE(L9410),"")</f>
        <v>3</v>
      </c>
      <c r="R9410" s="29" t="n">
        <f aca="true">IF(O9410="","",O9410-TODAY())</f>
        <v>543</v>
      </c>
      <c r="S9410" s="29" t="str">
        <f aca="false">IF(C9410="&lt;&lt; vazio &gt;&gt;","VAZIA",IF(AND(O9410&lt;&gt;"",R9410&lt;0),"VENCIDO",IF(AND(O9410&lt;&gt;"",R9410&lt;=Parametros!$B$10),"PRÓX. VENCIMENTO",IF(F9410="Q","QUALIDADE",IF(F9410="S","BLOQUEADO",IF(F9410="R","RESTRITO/DEVOLUÇÃO",IF(OR(N9410="QUAR",N9410="QRES"),"QUARENTENA",IF(OR(B9410="DESCARTE",B9410="DEVOLUÇÃO"),"DESCARTE/DEVOLUÇÃO",IF(AND(D9410="",K9410&lt;&gt;""),"SEM LOTE",IF(AND(Q9410&lt;&gt;"",Q9410&gt;=Parametros!$B$11),"PARADO/SEM GIRO","OK"))))))))))</f>
        <v>QUALIDADE</v>
      </c>
      <c r="T9410" s="29" t="str">
        <f aca="false">IF(AND($S9410="PARADO/SEM GIRO",$K9410="KG",OR(Painel!$B$5="(Todos)",A9410=Painel!$B$5)*OR(Painel!$E$5="(Todos)",P9410=Painel!$E$5)),$J9410+ROW()/10000000,"")</f>
        <v/>
      </c>
      <c r="U9410" s="29" t="str">
        <f aca="false">IF(AND($S9410="VENCIDO",$K9410="KG",OR(Painel!$B$5="(Todos)",A9410=Painel!$B$5)*OR(Painel!$E$5="(Todos)",P9410=Painel!$E$5)),$J9410+ROW()/10000000,"")</f>
        <v/>
      </c>
    </row>
    <row r="9411" customFormat="false" ht="15" hidden="false" customHeight="false" outlineLevel="0" collapsed="false">
      <c r="A9411" s="29" t="s">
        <v>60</v>
      </c>
      <c r="B9411" s="29" t="s">
        <v>15984</v>
      </c>
      <c r="C9411" s="29" t="s">
        <v>707</v>
      </c>
      <c r="D9411" s="29" t="s">
        <v>708</v>
      </c>
      <c r="E9411" s="29" t="n">
        <v>41</v>
      </c>
      <c r="F9411" s="29" t="s">
        <v>268</v>
      </c>
      <c r="G9411" s="29" t="s">
        <v>16010</v>
      </c>
      <c r="H9411" s="30" t="n">
        <v>800</v>
      </c>
      <c r="I9411" s="31" t="n">
        <v>46282</v>
      </c>
      <c r="J9411" s="30" t="n">
        <v>800</v>
      </c>
      <c r="K9411" s="29" t="s">
        <v>120</v>
      </c>
      <c r="L9411" s="29" t="s">
        <v>400</v>
      </c>
      <c r="M9411" s="29"/>
      <c r="N9411" s="29" t="s">
        <v>122</v>
      </c>
      <c r="O9411" s="31" t="n">
        <v>46828</v>
      </c>
      <c r="P9411" s="29" t="s">
        <v>123</v>
      </c>
      <c r="Q9411" s="29" t="n">
        <f aca="false">IFERROR(VALUE(L9411),"")</f>
        <v>3</v>
      </c>
      <c r="R9411" s="29" t="n">
        <f aca="true">IF(O9411="","",O9411-TODAY())</f>
        <v>543</v>
      </c>
      <c r="S9411" s="29" t="str">
        <f aca="false">IF(C9411="&lt;&lt; vazio &gt;&gt;","VAZIA",IF(AND(O9411&lt;&gt;"",R9411&lt;0),"VENCIDO",IF(AND(O9411&lt;&gt;"",R9411&lt;=Parametros!$B$10),"PRÓX. VENCIMENTO",IF(F9411="Q","QUALIDADE",IF(F9411="S","BLOQUEADO",IF(F9411="R","RESTRITO/DEVOLUÇÃO",IF(OR(N9411="QUAR",N9411="QRES"),"QUARENTENA",IF(OR(B9411="DESCARTE",B9411="DEVOLUÇÃO"),"DESCARTE/DEVOLUÇÃO",IF(AND(D9411="",K9411&lt;&gt;""),"SEM LOTE",IF(AND(Q9411&lt;&gt;"",Q9411&gt;=Parametros!$B$11),"PARADO/SEM GIRO","OK"))))))))))</f>
        <v>QUALIDADE</v>
      </c>
      <c r="T9411" s="29" t="str">
        <f aca="false">IF(AND($S9411="PARADO/SEM GIRO",$K9411="KG",OR(Painel!$B$5="(Todos)",A9411=Painel!$B$5)*OR(Painel!$E$5="(Todos)",P9411=Painel!$E$5)),$J9411+ROW()/10000000,"")</f>
        <v/>
      </c>
      <c r="U9411" s="29" t="str">
        <f aca="false">IF(AND($S9411="VENCIDO",$K9411="KG",OR(Painel!$B$5="(Todos)",A9411=Painel!$B$5)*OR(Painel!$E$5="(Todos)",P9411=Painel!$E$5)),$J9411+ROW()/10000000,"")</f>
        <v/>
      </c>
    </row>
    <row r="9412" customFormat="false" ht="15" hidden="false" customHeight="false" outlineLevel="0" collapsed="false">
      <c r="A9412" s="29" t="s">
        <v>60</v>
      </c>
      <c r="B9412" s="29" t="s">
        <v>15984</v>
      </c>
      <c r="C9412" s="29" t="s">
        <v>707</v>
      </c>
      <c r="D9412" s="29" t="s">
        <v>708</v>
      </c>
      <c r="E9412" s="29" t="n">
        <v>41</v>
      </c>
      <c r="F9412" s="29" t="s">
        <v>268</v>
      </c>
      <c r="G9412" s="29" t="s">
        <v>16011</v>
      </c>
      <c r="H9412" s="30" t="n">
        <v>800</v>
      </c>
      <c r="I9412" s="31" t="n">
        <v>46282</v>
      </c>
      <c r="J9412" s="30" t="n">
        <v>800</v>
      </c>
      <c r="K9412" s="29" t="s">
        <v>120</v>
      </c>
      <c r="L9412" s="29" t="s">
        <v>400</v>
      </c>
      <c r="M9412" s="29"/>
      <c r="N9412" s="29" t="s">
        <v>122</v>
      </c>
      <c r="O9412" s="31" t="n">
        <v>46828</v>
      </c>
      <c r="P9412" s="29" t="s">
        <v>123</v>
      </c>
      <c r="Q9412" s="29" t="n">
        <f aca="false">IFERROR(VALUE(L9412),"")</f>
        <v>3</v>
      </c>
      <c r="R9412" s="29" t="n">
        <f aca="true">IF(O9412="","",O9412-TODAY())</f>
        <v>543</v>
      </c>
      <c r="S9412" s="29" t="str">
        <f aca="false">IF(C9412="&lt;&lt; vazio &gt;&gt;","VAZIA",IF(AND(O9412&lt;&gt;"",R9412&lt;0),"VENCIDO",IF(AND(O9412&lt;&gt;"",R9412&lt;=Parametros!$B$10),"PRÓX. VENCIMENTO",IF(F9412="Q","QUALIDADE",IF(F9412="S","BLOQUEADO",IF(F9412="R","RESTRITO/DEVOLUÇÃO",IF(OR(N9412="QUAR",N9412="QRES"),"QUARENTENA",IF(OR(B9412="DESCARTE",B9412="DEVOLUÇÃO"),"DESCARTE/DEVOLUÇÃO",IF(AND(D9412="",K9412&lt;&gt;""),"SEM LOTE",IF(AND(Q9412&lt;&gt;"",Q9412&gt;=Parametros!$B$11),"PARADO/SEM GIRO","OK"))))))))))</f>
        <v>QUALIDADE</v>
      </c>
      <c r="T9412" s="29" t="str">
        <f aca="false">IF(AND($S9412="PARADO/SEM GIRO",$K9412="KG",OR(Painel!$B$5="(Todos)",A9412=Painel!$B$5)*OR(Painel!$E$5="(Todos)",P9412=Painel!$E$5)),$J9412+ROW()/10000000,"")</f>
        <v/>
      </c>
      <c r="U9412" s="29" t="str">
        <f aca="false">IF(AND($S9412="VENCIDO",$K9412="KG",OR(Painel!$B$5="(Todos)",A9412=Painel!$B$5)*OR(Painel!$E$5="(Todos)",P9412=Painel!$E$5)),$J9412+ROW()/10000000,"")</f>
        <v/>
      </c>
    </row>
    <row r="9413" customFormat="false" ht="15" hidden="false" customHeight="false" outlineLevel="0" collapsed="false">
      <c r="A9413" s="29" t="s">
        <v>60</v>
      </c>
      <c r="B9413" s="29" t="s">
        <v>15984</v>
      </c>
      <c r="C9413" s="29" t="s">
        <v>707</v>
      </c>
      <c r="D9413" s="29" t="s">
        <v>708</v>
      </c>
      <c r="E9413" s="29" t="n">
        <v>41</v>
      </c>
      <c r="F9413" s="29" t="s">
        <v>268</v>
      </c>
      <c r="G9413" s="29" t="s">
        <v>16012</v>
      </c>
      <c r="H9413" s="30" t="n">
        <v>800</v>
      </c>
      <c r="I9413" s="31" t="n">
        <v>46282</v>
      </c>
      <c r="J9413" s="30" t="n">
        <v>800</v>
      </c>
      <c r="K9413" s="29" t="s">
        <v>120</v>
      </c>
      <c r="L9413" s="29" t="s">
        <v>400</v>
      </c>
      <c r="M9413" s="29"/>
      <c r="N9413" s="29" t="s">
        <v>122</v>
      </c>
      <c r="O9413" s="31" t="n">
        <v>46828</v>
      </c>
      <c r="P9413" s="29" t="s">
        <v>123</v>
      </c>
      <c r="Q9413" s="29" t="n">
        <f aca="false">IFERROR(VALUE(L9413),"")</f>
        <v>3</v>
      </c>
      <c r="R9413" s="29" t="n">
        <f aca="true">IF(O9413="","",O9413-TODAY())</f>
        <v>543</v>
      </c>
      <c r="S9413" s="29" t="str">
        <f aca="false">IF(C9413="&lt;&lt; vazio &gt;&gt;","VAZIA",IF(AND(O9413&lt;&gt;"",R9413&lt;0),"VENCIDO",IF(AND(O9413&lt;&gt;"",R9413&lt;=Parametros!$B$10),"PRÓX. VENCIMENTO",IF(F9413="Q","QUALIDADE",IF(F9413="S","BLOQUEADO",IF(F9413="R","RESTRITO/DEVOLUÇÃO",IF(OR(N9413="QUAR",N9413="QRES"),"QUARENTENA",IF(OR(B9413="DESCARTE",B9413="DEVOLUÇÃO"),"DESCARTE/DEVOLUÇÃO",IF(AND(D9413="",K9413&lt;&gt;""),"SEM LOTE",IF(AND(Q9413&lt;&gt;"",Q9413&gt;=Parametros!$B$11),"PARADO/SEM GIRO","OK"))))))))))</f>
        <v>QUALIDADE</v>
      </c>
      <c r="T9413" s="29" t="str">
        <f aca="false">IF(AND($S9413="PARADO/SEM GIRO",$K9413="KG",OR(Painel!$B$5="(Todos)",A9413=Painel!$B$5)*OR(Painel!$E$5="(Todos)",P9413=Painel!$E$5)),$J9413+ROW()/10000000,"")</f>
        <v/>
      </c>
      <c r="U9413" s="29" t="str">
        <f aca="false">IF(AND($S9413="VENCIDO",$K9413="KG",OR(Painel!$B$5="(Todos)",A9413=Painel!$B$5)*OR(Painel!$E$5="(Todos)",P9413=Painel!$E$5)),$J9413+ROW()/10000000,"")</f>
        <v/>
      </c>
    </row>
    <row r="9414" customFormat="false" ht="15" hidden="false" customHeight="false" outlineLevel="0" collapsed="false">
      <c r="A9414" s="29" t="s">
        <v>60</v>
      </c>
      <c r="B9414" s="29" t="s">
        <v>15984</v>
      </c>
      <c r="C9414" s="29" t="s">
        <v>707</v>
      </c>
      <c r="D9414" s="29" t="s">
        <v>708</v>
      </c>
      <c r="E9414" s="29" t="n">
        <v>41</v>
      </c>
      <c r="F9414" s="29" t="s">
        <v>268</v>
      </c>
      <c r="G9414" s="29" t="s">
        <v>16013</v>
      </c>
      <c r="H9414" s="30" t="n">
        <v>800</v>
      </c>
      <c r="I9414" s="31" t="n">
        <v>46281</v>
      </c>
      <c r="J9414" s="30" t="n">
        <v>800</v>
      </c>
      <c r="K9414" s="29" t="s">
        <v>120</v>
      </c>
      <c r="L9414" s="29" t="s">
        <v>284</v>
      </c>
      <c r="M9414" s="29"/>
      <c r="N9414" s="29" t="s">
        <v>122</v>
      </c>
      <c r="O9414" s="31" t="n">
        <v>46828</v>
      </c>
      <c r="P9414" s="29" t="s">
        <v>123</v>
      </c>
      <c r="Q9414" s="29" t="n">
        <f aca="false">IFERROR(VALUE(L9414),"")</f>
        <v>4</v>
      </c>
      <c r="R9414" s="29" t="n">
        <f aca="true">IF(O9414="","",O9414-TODAY())</f>
        <v>543</v>
      </c>
      <c r="S9414" s="29" t="str">
        <f aca="false">IF(C9414="&lt;&lt; vazio &gt;&gt;","VAZIA",IF(AND(O9414&lt;&gt;"",R9414&lt;0),"VENCIDO",IF(AND(O9414&lt;&gt;"",R9414&lt;=Parametros!$B$10),"PRÓX. VENCIMENTO",IF(F9414="Q","QUALIDADE",IF(F9414="S","BLOQUEADO",IF(F9414="R","RESTRITO/DEVOLUÇÃO",IF(OR(N9414="QUAR",N9414="QRES"),"QUARENTENA",IF(OR(B9414="DESCARTE",B9414="DEVOLUÇÃO"),"DESCARTE/DEVOLUÇÃO",IF(AND(D9414="",K9414&lt;&gt;""),"SEM LOTE",IF(AND(Q9414&lt;&gt;"",Q9414&gt;=Parametros!$B$11),"PARADO/SEM GIRO","OK"))))))))))</f>
        <v>QUALIDADE</v>
      </c>
      <c r="T9414" s="29" t="str">
        <f aca="false">IF(AND($S9414="PARADO/SEM GIRO",$K9414="KG",OR(Painel!$B$5="(Todos)",A9414=Painel!$B$5)*OR(Painel!$E$5="(Todos)",P9414=Painel!$E$5)),$J9414+ROW()/10000000,"")</f>
        <v/>
      </c>
      <c r="U9414" s="29" t="str">
        <f aca="false">IF(AND($S9414="VENCIDO",$K9414="KG",OR(Painel!$B$5="(Todos)",A9414=Painel!$B$5)*OR(Painel!$E$5="(Todos)",P9414=Painel!$E$5)),$J9414+ROW()/10000000,"")</f>
        <v/>
      </c>
    </row>
    <row r="9415" customFormat="false" ht="15" hidden="false" customHeight="false" outlineLevel="0" collapsed="false">
      <c r="A9415" s="29" t="s">
        <v>60</v>
      </c>
      <c r="B9415" s="29" t="s">
        <v>15984</v>
      </c>
      <c r="C9415" s="29" t="s">
        <v>707</v>
      </c>
      <c r="D9415" s="29" t="s">
        <v>708</v>
      </c>
      <c r="E9415" s="29" t="n">
        <v>41</v>
      </c>
      <c r="F9415" s="29" t="s">
        <v>268</v>
      </c>
      <c r="G9415" s="29" t="s">
        <v>16014</v>
      </c>
      <c r="H9415" s="30" t="n">
        <v>800</v>
      </c>
      <c r="I9415" s="31" t="n">
        <v>46281</v>
      </c>
      <c r="J9415" s="30" t="n">
        <v>800</v>
      </c>
      <c r="K9415" s="29" t="s">
        <v>120</v>
      </c>
      <c r="L9415" s="29" t="s">
        <v>284</v>
      </c>
      <c r="M9415" s="29"/>
      <c r="N9415" s="29" t="s">
        <v>122</v>
      </c>
      <c r="O9415" s="31" t="n">
        <v>46828</v>
      </c>
      <c r="P9415" s="29" t="s">
        <v>123</v>
      </c>
      <c r="Q9415" s="29" t="n">
        <f aca="false">IFERROR(VALUE(L9415),"")</f>
        <v>4</v>
      </c>
      <c r="R9415" s="29" t="n">
        <f aca="true">IF(O9415="","",O9415-TODAY())</f>
        <v>543</v>
      </c>
      <c r="S9415" s="29" t="str">
        <f aca="false">IF(C9415="&lt;&lt; vazio &gt;&gt;","VAZIA",IF(AND(O9415&lt;&gt;"",R9415&lt;0),"VENCIDO",IF(AND(O9415&lt;&gt;"",R9415&lt;=Parametros!$B$10),"PRÓX. VENCIMENTO",IF(F9415="Q","QUALIDADE",IF(F9415="S","BLOQUEADO",IF(F9415="R","RESTRITO/DEVOLUÇÃO",IF(OR(N9415="QUAR",N9415="QRES"),"QUARENTENA",IF(OR(B9415="DESCARTE",B9415="DEVOLUÇÃO"),"DESCARTE/DEVOLUÇÃO",IF(AND(D9415="",K9415&lt;&gt;""),"SEM LOTE",IF(AND(Q9415&lt;&gt;"",Q9415&gt;=Parametros!$B$11),"PARADO/SEM GIRO","OK"))))))))))</f>
        <v>QUALIDADE</v>
      </c>
      <c r="T9415" s="29" t="str">
        <f aca="false">IF(AND($S9415="PARADO/SEM GIRO",$K9415="KG",OR(Painel!$B$5="(Todos)",A9415=Painel!$B$5)*OR(Painel!$E$5="(Todos)",P9415=Painel!$E$5)),$J9415+ROW()/10000000,"")</f>
        <v/>
      </c>
      <c r="U9415" s="29" t="str">
        <f aca="false">IF(AND($S9415="VENCIDO",$K9415="KG",OR(Painel!$B$5="(Todos)",A9415=Painel!$B$5)*OR(Painel!$E$5="(Todos)",P9415=Painel!$E$5)),$J9415+ROW()/10000000,"")</f>
        <v/>
      </c>
    </row>
    <row r="9416" customFormat="false" ht="15" hidden="false" customHeight="false" outlineLevel="0" collapsed="false">
      <c r="A9416" s="29" t="s">
        <v>60</v>
      </c>
      <c r="B9416" s="29" t="s">
        <v>15984</v>
      </c>
      <c r="C9416" s="29" t="s">
        <v>707</v>
      </c>
      <c r="D9416" s="29" t="s">
        <v>2526</v>
      </c>
      <c r="E9416" s="29" t="n">
        <v>41</v>
      </c>
      <c r="F9416" s="29" t="s">
        <v>268</v>
      </c>
      <c r="G9416" s="29" t="s">
        <v>16015</v>
      </c>
      <c r="H9416" s="30" t="n">
        <v>800</v>
      </c>
      <c r="I9416" s="31" t="n">
        <v>46282</v>
      </c>
      <c r="J9416" s="30" t="n">
        <v>800</v>
      </c>
      <c r="K9416" s="29" t="s">
        <v>120</v>
      </c>
      <c r="L9416" s="29" t="s">
        <v>400</v>
      </c>
      <c r="M9416" s="29"/>
      <c r="N9416" s="29" t="s">
        <v>122</v>
      </c>
      <c r="O9416" s="31" t="n">
        <v>46829</v>
      </c>
      <c r="P9416" s="29" t="s">
        <v>123</v>
      </c>
      <c r="Q9416" s="29" t="n">
        <f aca="false">IFERROR(VALUE(L9416),"")</f>
        <v>3</v>
      </c>
      <c r="R9416" s="29" t="n">
        <f aca="true">IF(O9416="","",O9416-TODAY())</f>
        <v>544</v>
      </c>
      <c r="S9416" s="29" t="str">
        <f aca="false">IF(C9416="&lt;&lt; vazio &gt;&gt;","VAZIA",IF(AND(O9416&lt;&gt;"",R9416&lt;0),"VENCIDO",IF(AND(O9416&lt;&gt;"",R9416&lt;=Parametros!$B$10),"PRÓX. VENCIMENTO",IF(F9416="Q","QUALIDADE",IF(F9416="S","BLOQUEADO",IF(F9416="R","RESTRITO/DEVOLUÇÃO",IF(OR(N9416="QUAR",N9416="QRES"),"QUARENTENA",IF(OR(B9416="DESCARTE",B9416="DEVOLUÇÃO"),"DESCARTE/DEVOLUÇÃO",IF(AND(D9416="",K9416&lt;&gt;""),"SEM LOTE",IF(AND(Q9416&lt;&gt;"",Q9416&gt;=Parametros!$B$11),"PARADO/SEM GIRO","OK"))))))))))</f>
        <v>QUALIDADE</v>
      </c>
      <c r="T9416" s="29" t="str">
        <f aca="false">IF(AND($S9416="PARADO/SEM GIRO",$K9416="KG",OR(Painel!$B$5="(Todos)",A9416=Painel!$B$5)*OR(Painel!$E$5="(Todos)",P9416=Painel!$E$5)),$J9416+ROW()/10000000,"")</f>
        <v/>
      </c>
      <c r="U9416" s="29" t="str">
        <f aca="false">IF(AND($S9416="VENCIDO",$K9416="KG",OR(Painel!$B$5="(Todos)",A9416=Painel!$B$5)*OR(Painel!$E$5="(Todos)",P9416=Painel!$E$5)),$J9416+ROW()/10000000,"")</f>
        <v/>
      </c>
    </row>
    <row r="9417" customFormat="false" ht="15" hidden="false" customHeight="false" outlineLevel="0" collapsed="false">
      <c r="A9417" s="29" t="s">
        <v>60</v>
      </c>
      <c r="B9417" s="29" t="s">
        <v>15984</v>
      </c>
      <c r="C9417" s="29" t="s">
        <v>707</v>
      </c>
      <c r="D9417" s="29" t="s">
        <v>2526</v>
      </c>
      <c r="E9417" s="29" t="n">
        <v>41</v>
      </c>
      <c r="F9417" s="29" t="s">
        <v>268</v>
      </c>
      <c r="G9417" s="29" t="s">
        <v>16016</v>
      </c>
      <c r="H9417" s="30" t="n">
        <v>800</v>
      </c>
      <c r="I9417" s="31" t="n">
        <v>46282</v>
      </c>
      <c r="J9417" s="30" t="n">
        <v>800</v>
      </c>
      <c r="K9417" s="29" t="s">
        <v>120</v>
      </c>
      <c r="L9417" s="29" t="s">
        <v>400</v>
      </c>
      <c r="M9417" s="29"/>
      <c r="N9417" s="29" t="s">
        <v>122</v>
      </c>
      <c r="O9417" s="31" t="n">
        <v>46829</v>
      </c>
      <c r="P9417" s="29" t="s">
        <v>123</v>
      </c>
      <c r="Q9417" s="29" t="n">
        <f aca="false">IFERROR(VALUE(L9417),"")</f>
        <v>3</v>
      </c>
      <c r="R9417" s="29" t="n">
        <f aca="true">IF(O9417="","",O9417-TODAY())</f>
        <v>544</v>
      </c>
      <c r="S9417" s="29" t="str">
        <f aca="false">IF(C9417="&lt;&lt; vazio &gt;&gt;","VAZIA",IF(AND(O9417&lt;&gt;"",R9417&lt;0),"VENCIDO",IF(AND(O9417&lt;&gt;"",R9417&lt;=Parametros!$B$10),"PRÓX. VENCIMENTO",IF(F9417="Q","QUALIDADE",IF(F9417="S","BLOQUEADO",IF(F9417="R","RESTRITO/DEVOLUÇÃO",IF(OR(N9417="QUAR",N9417="QRES"),"QUARENTENA",IF(OR(B9417="DESCARTE",B9417="DEVOLUÇÃO"),"DESCARTE/DEVOLUÇÃO",IF(AND(D9417="",K9417&lt;&gt;""),"SEM LOTE",IF(AND(Q9417&lt;&gt;"",Q9417&gt;=Parametros!$B$11),"PARADO/SEM GIRO","OK"))))))))))</f>
        <v>QUALIDADE</v>
      </c>
      <c r="T9417" s="29" t="str">
        <f aca="false">IF(AND($S9417="PARADO/SEM GIRO",$K9417="KG",OR(Painel!$B$5="(Todos)",A9417=Painel!$B$5)*OR(Painel!$E$5="(Todos)",P9417=Painel!$E$5)),$J9417+ROW()/10000000,"")</f>
        <v/>
      </c>
      <c r="U9417" s="29" t="str">
        <f aca="false">IF(AND($S9417="VENCIDO",$K9417="KG",OR(Painel!$B$5="(Todos)",A9417=Painel!$B$5)*OR(Painel!$E$5="(Todos)",P9417=Painel!$E$5)),$J9417+ROW()/10000000,"")</f>
        <v/>
      </c>
    </row>
    <row r="9418" customFormat="false" ht="15" hidden="false" customHeight="false" outlineLevel="0" collapsed="false">
      <c r="A9418" s="29" t="s">
        <v>60</v>
      </c>
      <c r="B9418" s="29" t="s">
        <v>15984</v>
      </c>
      <c r="C9418" s="29" t="s">
        <v>707</v>
      </c>
      <c r="D9418" s="29" t="s">
        <v>2526</v>
      </c>
      <c r="E9418" s="29" t="n">
        <v>41</v>
      </c>
      <c r="F9418" s="29" t="s">
        <v>268</v>
      </c>
      <c r="G9418" s="29" t="s">
        <v>16017</v>
      </c>
      <c r="H9418" s="30" t="n">
        <v>800</v>
      </c>
      <c r="I9418" s="31" t="n">
        <v>46283</v>
      </c>
      <c r="J9418" s="30" t="n">
        <v>800</v>
      </c>
      <c r="K9418" s="29" t="s">
        <v>120</v>
      </c>
      <c r="L9418" s="29" t="s">
        <v>176</v>
      </c>
      <c r="M9418" s="29"/>
      <c r="N9418" s="29" t="s">
        <v>122</v>
      </c>
      <c r="O9418" s="31" t="n">
        <v>46829</v>
      </c>
      <c r="P9418" s="29" t="s">
        <v>123</v>
      </c>
      <c r="Q9418" s="29" t="n">
        <f aca="false">IFERROR(VALUE(L9418),"")</f>
        <v>2</v>
      </c>
      <c r="R9418" s="29" t="n">
        <f aca="true">IF(O9418="","",O9418-TODAY())</f>
        <v>544</v>
      </c>
      <c r="S9418" s="29" t="str">
        <f aca="false">IF(C9418="&lt;&lt; vazio &gt;&gt;","VAZIA",IF(AND(O9418&lt;&gt;"",R9418&lt;0),"VENCIDO",IF(AND(O9418&lt;&gt;"",R9418&lt;=Parametros!$B$10),"PRÓX. VENCIMENTO",IF(F9418="Q","QUALIDADE",IF(F9418="S","BLOQUEADO",IF(F9418="R","RESTRITO/DEVOLUÇÃO",IF(OR(N9418="QUAR",N9418="QRES"),"QUARENTENA",IF(OR(B9418="DESCARTE",B9418="DEVOLUÇÃO"),"DESCARTE/DEVOLUÇÃO",IF(AND(D9418="",K9418&lt;&gt;""),"SEM LOTE",IF(AND(Q9418&lt;&gt;"",Q9418&gt;=Parametros!$B$11),"PARADO/SEM GIRO","OK"))))))))))</f>
        <v>QUALIDADE</v>
      </c>
      <c r="T9418" s="29" t="str">
        <f aca="false">IF(AND($S9418="PARADO/SEM GIRO",$K9418="KG",OR(Painel!$B$5="(Todos)",A9418=Painel!$B$5)*OR(Painel!$E$5="(Todos)",P9418=Painel!$E$5)),$J9418+ROW()/10000000,"")</f>
        <v/>
      </c>
      <c r="U9418" s="29" t="str">
        <f aca="false">IF(AND($S9418="VENCIDO",$K9418="KG",OR(Painel!$B$5="(Todos)",A9418=Painel!$B$5)*OR(Painel!$E$5="(Todos)",P9418=Painel!$E$5)),$J9418+ROW()/10000000,"")</f>
        <v/>
      </c>
    </row>
    <row r="9419" customFormat="false" ht="15" hidden="false" customHeight="false" outlineLevel="0" collapsed="false">
      <c r="A9419" s="29" t="s">
        <v>60</v>
      </c>
      <c r="B9419" s="29" t="s">
        <v>15984</v>
      </c>
      <c r="C9419" s="29" t="s">
        <v>707</v>
      </c>
      <c r="D9419" s="29" t="s">
        <v>2526</v>
      </c>
      <c r="E9419" s="29" t="n">
        <v>41</v>
      </c>
      <c r="F9419" s="29" t="s">
        <v>268</v>
      </c>
      <c r="G9419" s="29" t="s">
        <v>16018</v>
      </c>
      <c r="H9419" s="30" t="n">
        <v>800</v>
      </c>
      <c r="I9419" s="31" t="n">
        <v>46282</v>
      </c>
      <c r="J9419" s="30" t="n">
        <v>800</v>
      </c>
      <c r="K9419" s="29" t="s">
        <v>120</v>
      </c>
      <c r="L9419" s="29" t="s">
        <v>400</v>
      </c>
      <c r="M9419" s="29"/>
      <c r="N9419" s="29" t="s">
        <v>122</v>
      </c>
      <c r="O9419" s="31" t="n">
        <v>46829</v>
      </c>
      <c r="P9419" s="29" t="s">
        <v>123</v>
      </c>
      <c r="Q9419" s="29" t="n">
        <f aca="false">IFERROR(VALUE(L9419),"")</f>
        <v>3</v>
      </c>
      <c r="R9419" s="29" t="n">
        <f aca="true">IF(O9419="","",O9419-TODAY())</f>
        <v>544</v>
      </c>
      <c r="S9419" s="29" t="str">
        <f aca="false">IF(C9419="&lt;&lt; vazio &gt;&gt;","VAZIA",IF(AND(O9419&lt;&gt;"",R9419&lt;0),"VENCIDO",IF(AND(O9419&lt;&gt;"",R9419&lt;=Parametros!$B$10),"PRÓX. VENCIMENTO",IF(F9419="Q","QUALIDADE",IF(F9419="S","BLOQUEADO",IF(F9419="R","RESTRITO/DEVOLUÇÃO",IF(OR(N9419="QUAR",N9419="QRES"),"QUARENTENA",IF(OR(B9419="DESCARTE",B9419="DEVOLUÇÃO"),"DESCARTE/DEVOLUÇÃO",IF(AND(D9419="",K9419&lt;&gt;""),"SEM LOTE",IF(AND(Q9419&lt;&gt;"",Q9419&gt;=Parametros!$B$11),"PARADO/SEM GIRO","OK"))))))))))</f>
        <v>QUALIDADE</v>
      </c>
      <c r="T9419" s="29" t="str">
        <f aca="false">IF(AND($S9419="PARADO/SEM GIRO",$K9419="KG",OR(Painel!$B$5="(Todos)",A9419=Painel!$B$5)*OR(Painel!$E$5="(Todos)",P9419=Painel!$E$5)),$J9419+ROW()/10000000,"")</f>
        <v/>
      </c>
      <c r="U9419" s="29" t="str">
        <f aca="false">IF(AND($S9419="VENCIDO",$K9419="KG",OR(Painel!$B$5="(Todos)",A9419=Painel!$B$5)*OR(Painel!$E$5="(Todos)",P9419=Painel!$E$5)),$J9419+ROW()/10000000,"")</f>
        <v/>
      </c>
    </row>
    <row r="9420" customFormat="false" ht="15" hidden="false" customHeight="false" outlineLevel="0" collapsed="false">
      <c r="A9420" s="29" t="s">
        <v>60</v>
      </c>
      <c r="B9420" s="29" t="s">
        <v>15984</v>
      </c>
      <c r="C9420" s="29" t="s">
        <v>707</v>
      </c>
      <c r="D9420" s="29" t="s">
        <v>2526</v>
      </c>
      <c r="E9420" s="29" t="n">
        <v>41</v>
      </c>
      <c r="F9420" s="29" t="s">
        <v>268</v>
      </c>
      <c r="G9420" s="29" t="s">
        <v>16019</v>
      </c>
      <c r="H9420" s="30" t="n">
        <v>800</v>
      </c>
      <c r="I9420" s="31" t="n">
        <v>46283</v>
      </c>
      <c r="J9420" s="30" t="n">
        <v>800</v>
      </c>
      <c r="K9420" s="29" t="s">
        <v>120</v>
      </c>
      <c r="L9420" s="29" t="s">
        <v>176</v>
      </c>
      <c r="M9420" s="29"/>
      <c r="N9420" s="29" t="s">
        <v>122</v>
      </c>
      <c r="O9420" s="31" t="n">
        <v>46829</v>
      </c>
      <c r="P9420" s="29" t="s">
        <v>123</v>
      </c>
      <c r="Q9420" s="29" t="n">
        <f aca="false">IFERROR(VALUE(L9420),"")</f>
        <v>2</v>
      </c>
      <c r="R9420" s="29" t="n">
        <f aca="true">IF(O9420="","",O9420-TODAY())</f>
        <v>544</v>
      </c>
      <c r="S9420" s="29" t="str">
        <f aca="false">IF(C9420="&lt;&lt; vazio &gt;&gt;","VAZIA",IF(AND(O9420&lt;&gt;"",R9420&lt;0),"VENCIDO",IF(AND(O9420&lt;&gt;"",R9420&lt;=Parametros!$B$10),"PRÓX. VENCIMENTO",IF(F9420="Q","QUALIDADE",IF(F9420="S","BLOQUEADO",IF(F9420="R","RESTRITO/DEVOLUÇÃO",IF(OR(N9420="QUAR",N9420="QRES"),"QUARENTENA",IF(OR(B9420="DESCARTE",B9420="DEVOLUÇÃO"),"DESCARTE/DEVOLUÇÃO",IF(AND(D9420="",K9420&lt;&gt;""),"SEM LOTE",IF(AND(Q9420&lt;&gt;"",Q9420&gt;=Parametros!$B$11),"PARADO/SEM GIRO","OK"))))))))))</f>
        <v>QUALIDADE</v>
      </c>
      <c r="T9420" s="29" t="str">
        <f aca="false">IF(AND($S9420="PARADO/SEM GIRO",$K9420="KG",OR(Painel!$B$5="(Todos)",A9420=Painel!$B$5)*OR(Painel!$E$5="(Todos)",P9420=Painel!$E$5)),$J9420+ROW()/10000000,"")</f>
        <v/>
      </c>
      <c r="U9420" s="29" t="str">
        <f aca="false">IF(AND($S9420="VENCIDO",$K9420="KG",OR(Painel!$B$5="(Todos)",A9420=Painel!$B$5)*OR(Painel!$E$5="(Todos)",P9420=Painel!$E$5)),$J9420+ROW()/10000000,"")</f>
        <v/>
      </c>
    </row>
    <row r="9421" customFormat="false" ht="15" hidden="false" customHeight="false" outlineLevel="0" collapsed="false">
      <c r="A9421" s="29" t="s">
        <v>60</v>
      </c>
      <c r="B9421" s="29" t="s">
        <v>15984</v>
      </c>
      <c r="C9421" s="29" t="s">
        <v>707</v>
      </c>
      <c r="D9421" s="29" t="s">
        <v>2526</v>
      </c>
      <c r="E9421" s="29" t="n">
        <v>41</v>
      </c>
      <c r="F9421" s="29" t="s">
        <v>268</v>
      </c>
      <c r="G9421" s="29" t="s">
        <v>16020</v>
      </c>
      <c r="H9421" s="30" t="n">
        <v>800</v>
      </c>
      <c r="I9421" s="31" t="n">
        <v>46283</v>
      </c>
      <c r="J9421" s="30" t="n">
        <v>800</v>
      </c>
      <c r="K9421" s="29" t="s">
        <v>120</v>
      </c>
      <c r="L9421" s="29" t="s">
        <v>176</v>
      </c>
      <c r="M9421" s="29"/>
      <c r="N9421" s="29" t="s">
        <v>122</v>
      </c>
      <c r="O9421" s="31" t="n">
        <v>46829</v>
      </c>
      <c r="P9421" s="29" t="s">
        <v>123</v>
      </c>
      <c r="Q9421" s="29" t="n">
        <f aca="false">IFERROR(VALUE(L9421),"")</f>
        <v>2</v>
      </c>
      <c r="R9421" s="29" t="n">
        <f aca="true">IF(O9421="","",O9421-TODAY())</f>
        <v>544</v>
      </c>
      <c r="S9421" s="29" t="str">
        <f aca="false">IF(C9421="&lt;&lt; vazio &gt;&gt;","VAZIA",IF(AND(O9421&lt;&gt;"",R9421&lt;0),"VENCIDO",IF(AND(O9421&lt;&gt;"",R9421&lt;=Parametros!$B$10),"PRÓX. VENCIMENTO",IF(F9421="Q","QUALIDADE",IF(F9421="S","BLOQUEADO",IF(F9421="R","RESTRITO/DEVOLUÇÃO",IF(OR(N9421="QUAR",N9421="QRES"),"QUARENTENA",IF(OR(B9421="DESCARTE",B9421="DEVOLUÇÃO"),"DESCARTE/DEVOLUÇÃO",IF(AND(D9421="",K9421&lt;&gt;""),"SEM LOTE",IF(AND(Q9421&lt;&gt;"",Q9421&gt;=Parametros!$B$11),"PARADO/SEM GIRO","OK"))))))))))</f>
        <v>QUALIDADE</v>
      </c>
      <c r="T9421" s="29" t="str">
        <f aca="false">IF(AND($S9421="PARADO/SEM GIRO",$K9421="KG",OR(Painel!$B$5="(Todos)",A9421=Painel!$B$5)*OR(Painel!$E$5="(Todos)",P9421=Painel!$E$5)),$J9421+ROW()/10000000,"")</f>
        <v/>
      </c>
      <c r="U9421" s="29" t="str">
        <f aca="false">IF(AND($S9421="VENCIDO",$K9421="KG",OR(Painel!$B$5="(Todos)",A9421=Painel!$B$5)*OR(Painel!$E$5="(Todos)",P9421=Painel!$E$5)),$J9421+ROW()/10000000,"")</f>
        <v/>
      </c>
    </row>
    <row r="9422" customFormat="false" ht="15" hidden="false" customHeight="false" outlineLevel="0" collapsed="false">
      <c r="A9422" s="29" t="s">
        <v>60</v>
      </c>
      <c r="B9422" s="29" t="s">
        <v>15984</v>
      </c>
      <c r="C9422" s="29" t="s">
        <v>707</v>
      </c>
      <c r="D9422" s="29" t="s">
        <v>2526</v>
      </c>
      <c r="E9422" s="29" t="n">
        <v>41</v>
      </c>
      <c r="F9422" s="29" t="s">
        <v>268</v>
      </c>
      <c r="G9422" s="29" t="s">
        <v>16021</v>
      </c>
      <c r="H9422" s="30" t="n">
        <v>800</v>
      </c>
      <c r="I9422" s="31" t="n">
        <v>46282</v>
      </c>
      <c r="J9422" s="30" t="n">
        <v>800</v>
      </c>
      <c r="K9422" s="29" t="s">
        <v>120</v>
      </c>
      <c r="L9422" s="29" t="s">
        <v>400</v>
      </c>
      <c r="M9422" s="29"/>
      <c r="N9422" s="29" t="s">
        <v>122</v>
      </c>
      <c r="O9422" s="31" t="n">
        <v>46829</v>
      </c>
      <c r="P9422" s="29" t="s">
        <v>123</v>
      </c>
      <c r="Q9422" s="29" t="n">
        <f aca="false">IFERROR(VALUE(L9422),"")</f>
        <v>3</v>
      </c>
      <c r="R9422" s="29" t="n">
        <f aca="true">IF(O9422="","",O9422-TODAY())</f>
        <v>544</v>
      </c>
      <c r="S9422" s="29" t="str">
        <f aca="false">IF(C9422="&lt;&lt; vazio &gt;&gt;","VAZIA",IF(AND(O9422&lt;&gt;"",R9422&lt;0),"VENCIDO",IF(AND(O9422&lt;&gt;"",R9422&lt;=Parametros!$B$10),"PRÓX. VENCIMENTO",IF(F9422="Q","QUALIDADE",IF(F9422="S","BLOQUEADO",IF(F9422="R","RESTRITO/DEVOLUÇÃO",IF(OR(N9422="QUAR",N9422="QRES"),"QUARENTENA",IF(OR(B9422="DESCARTE",B9422="DEVOLUÇÃO"),"DESCARTE/DEVOLUÇÃO",IF(AND(D9422="",K9422&lt;&gt;""),"SEM LOTE",IF(AND(Q9422&lt;&gt;"",Q9422&gt;=Parametros!$B$11),"PARADO/SEM GIRO","OK"))))))))))</f>
        <v>QUALIDADE</v>
      </c>
      <c r="T9422" s="29" t="str">
        <f aca="false">IF(AND($S9422="PARADO/SEM GIRO",$K9422="KG",OR(Painel!$B$5="(Todos)",A9422=Painel!$B$5)*OR(Painel!$E$5="(Todos)",P9422=Painel!$E$5)),$J9422+ROW()/10000000,"")</f>
        <v/>
      </c>
      <c r="U9422" s="29" t="str">
        <f aca="false">IF(AND($S9422="VENCIDO",$K9422="KG",OR(Painel!$B$5="(Todos)",A9422=Painel!$B$5)*OR(Painel!$E$5="(Todos)",P9422=Painel!$E$5)),$J9422+ROW()/10000000,"")</f>
        <v/>
      </c>
    </row>
    <row r="9423" customFormat="false" ht="15" hidden="false" customHeight="false" outlineLevel="0" collapsed="false">
      <c r="A9423" s="29" t="s">
        <v>60</v>
      </c>
      <c r="B9423" s="29" t="s">
        <v>15984</v>
      </c>
      <c r="C9423" s="29" t="s">
        <v>707</v>
      </c>
      <c r="D9423" s="29" t="s">
        <v>2526</v>
      </c>
      <c r="E9423" s="29" t="n">
        <v>41</v>
      </c>
      <c r="F9423" s="29" t="s">
        <v>268</v>
      </c>
      <c r="G9423" s="29" t="s">
        <v>16022</v>
      </c>
      <c r="H9423" s="30" t="n">
        <v>800</v>
      </c>
      <c r="I9423" s="31" t="n">
        <v>46282</v>
      </c>
      <c r="J9423" s="30" t="n">
        <v>800</v>
      </c>
      <c r="K9423" s="29" t="s">
        <v>120</v>
      </c>
      <c r="L9423" s="29" t="s">
        <v>400</v>
      </c>
      <c r="M9423" s="29"/>
      <c r="N9423" s="29" t="s">
        <v>122</v>
      </c>
      <c r="O9423" s="31" t="n">
        <v>46829</v>
      </c>
      <c r="P9423" s="29" t="s">
        <v>123</v>
      </c>
      <c r="Q9423" s="29" t="n">
        <f aca="false">IFERROR(VALUE(L9423),"")</f>
        <v>3</v>
      </c>
      <c r="R9423" s="29" t="n">
        <f aca="true">IF(O9423="","",O9423-TODAY())</f>
        <v>544</v>
      </c>
      <c r="S9423" s="29" t="str">
        <f aca="false">IF(C9423="&lt;&lt; vazio &gt;&gt;","VAZIA",IF(AND(O9423&lt;&gt;"",R9423&lt;0),"VENCIDO",IF(AND(O9423&lt;&gt;"",R9423&lt;=Parametros!$B$10),"PRÓX. VENCIMENTO",IF(F9423="Q","QUALIDADE",IF(F9423="S","BLOQUEADO",IF(F9423="R","RESTRITO/DEVOLUÇÃO",IF(OR(N9423="QUAR",N9423="QRES"),"QUARENTENA",IF(OR(B9423="DESCARTE",B9423="DEVOLUÇÃO"),"DESCARTE/DEVOLUÇÃO",IF(AND(D9423="",K9423&lt;&gt;""),"SEM LOTE",IF(AND(Q9423&lt;&gt;"",Q9423&gt;=Parametros!$B$11),"PARADO/SEM GIRO","OK"))))))))))</f>
        <v>QUALIDADE</v>
      </c>
      <c r="T9423" s="29" t="str">
        <f aca="false">IF(AND($S9423="PARADO/SEM GIRO",$K9423="KG",OR(Painel!$B$5="(Todos)",A9423=Painel!$B$5)*OR(Painel!$E$5="(Todos)",P9423=Painel!$E$5)),$J9423+ROW()/10000000,"")</f>
        <v/>
      </c>
      <c r="U9423" s="29" t="str">
        <f aca="false">IF(AND($S9423="VENCIDO",$K9423="KG",OR(Painel!$B$5="(Todos)",A9423=Painel!$B$5)*OR(Painel!$E$5="(Todos)",P9423=Painel!$E$5)),$J9423+ROW()/10000000,"")</f>
        <v/>
      </c>
    </row>
    <row r="9424" customFormat="false" ht="15" hidden="false" customHeight="false" outlineLevel="0" collapsed="false">
      <c r="A9424" s="29" t="s">
        <v>60</v>
      </c>
      <c r="B9424" s="29" t="s">
        <v>15984</v>
      </c>
      <c r="C9424" s="29" t="s">
        <v>707</v>
      </c>
      <c r="D9424" s="29" t="s">
        <v>2526</v>
      </c>
      <c r="E9424" s="29" t="n">
        <v>41</v>
      </c>
      <c r="F9424" s="29" t="s">
        <v>268</v>
      </c>
      <c r="G9424" s="29" t="s">
        <v>16023</v>
      </c>
      <c r="H9424" s="30" t="n">
        <v>800</v>
      </c>
      <c r="I9424" s="31" t="n">
        <v>46283</v>
      </c>
      <c r="J9424" s="30" t="n">
        <v>800</v>
      </c>
      <c r="K9424" s="29" t="s">
        <v>120</v>
      </c>
      <c r="L9424" s="29" t="s">
        <v>176</v>
      </c>
      <c r="M9424" s="29"/>
      <c r="N9424" s="29" t="s">
        <v>122</v>
      </c>
      <c r="O9424" s="31" t="n">
        <v>46829</v>
      </c>
      <c r="P9424" s="29" t="s">
        <v>123</v>
      </c>
      <c r="Q9424" s="29" t="n">
        <f aca="false">IFERROR(VALUE(L9424),"")</f>
        <v>2</v>
      </c>
      <c r="R9424" s="29" t="n">
        <f aca="true">IF(O9424="","",O9424-TODAY())</f>
        <v>544</v>
      </c>
      <c r="S9424" s="29" t="str">
        <f aca="false">IF(C9424="&lt;&lt; vazio &gt;&gt;","VAZIA",IF(AND(O9424&lt;&gt;"",R9424&lt;0),"VENCIDO",IF(AND(O9424&lt;&gt;"",R9424&lt;=Parametros!$B$10),"PRÓX. VENCIMENTO",IF(F9424="Q","QUALIDADE",IF(F9424="S","BLOQUEADO",IF(F9424="R","RESTRITO/DEVOLUÇÃO",IF(OR(N9424="QUAR",N9424="QRES"),"QUARENTENA",IF(OR(B9424="DESCARTE",B9424="DEVOLUÇÃO"),"DESCARTE/DEVOLUÇÃO",IF(AND(D9424="",K9424&lt;&gt;""),"SEM LOTE",IF(AND(Q9424&lt;&gt;"",Q9424&gt;=Parametros!$B$11),"PARADO/SEM GIRO","OK"))))))))))</f>
        <v>QUALIDADE</v>
      </c>
      <c r="T9424" s="29" t="str">
        <f aca="false">IF(AND($S9424="PARADO/SEM GIRO",$K9424="KG",OR(Painel!$B$5="(Todos)",A9424=Painel!$B$5)*OR(Painel!$E$5="(Todos)",P9424=Painel!$E$5)),$J9424+ROW()/10000000,"")</f>
        <v/>
      </c>
      <c r="U9424" s="29" t="str">
        <f aca="false">IF(AND($S9424="VENCIDO",$K9424="KG",OR(Painel!$B$5="(Todos)",A9424=Painel!$B$5)*OR(Painel!$E$5="(Todos)",P9424=Painel!$E$5)),$J9424+ROW()/10000000,"")</f>
        <v/>
      </c>
    </row>
    <row r="9425" customFormat="false" ht="15" hidden="false" customHeight="false" outlineLevel="0" collapsed="false">
      <c r="A9425" s="29" t="s">
        <v>60</v>
      </c>
      <c r="B9425" s="29" t="s">
        <v>15984</v>
      </c>
      <c r="C9425" s="29" t="s">
        <v>707</v>
      </c>
      <c r="D9425" s="29" t="s">
        <v>2526</v>
      </c>
      <c r="E9425" s="29" t="n">
        <v>41</v>
      </c>
      <c r="F9425" s="29" t="s">
        <v>268</v>
      </c>
      <c r="G9425" s="29" t="s">
        <v>16024</v>
      </c>
      <c r="H9425" s="30" t="n">
        <v>800</v>
      </c>
      <c r="I9425" s="31" t="n">
        <v>46282</v>
      </c>
      <c r="J9425" s="30" t="n">
        <v>800</v>
      </c>
      <c r="K9425" s="29" t="s">
        <v>120</v>
      </c>
      <c r="L9425" s="29" t="s">
        <v>400</v>
      </c>
      <c r="M9425" s="29"/>
      <c r="N9425" s="29" t="s">
        <v>122</v>
      </c>
      <c r="O9425" s="31" t="n">
        <v>46829</v>
      </c>
      <c r="P9425" s="29" t="s">
        <v>123</v>
      </c>
      <c r="Q9425" s="29" t="n">
        <f aca="false">IFERROR(VALUE(L9425),"")</f>
        <v>3</v>
      </c>
      <c r="R9425" s="29" t="n">
        <f aca="true">IF(O9425="","",O9425-TODAY())</f>
        <v>544</v>
      </c>
      <c r="S9425" s="29" t="str">
        <f aca="false">IF(C9425="&lt;&lt; vazio &gt;&gt;","VAZIA",IF(AND(O9425&lt;&gt;"",R9425&lt;0),"VENCIDO",IF(AND(O9425&lt;&gt;"",R9425&lt;=Parametros!$B$10),"PRÓX. VENCIMENTO",IF(F9425="Q","QUALIDADE",IF(F9425="S","BLOQUEADO",IF(F9425="R","RESTRITO/DEVOLUÇÃO",IF(OR(N9425="QUAR",N9425="QRES"),"QUARENTENA",IF(OR(B9425="DESCARTE",B9425="DEVOLUÇÃO"),"DESCARTE/DEVOLUÇÃO",IF(AND(D9425="",K9425&lt;&gt;""),"SEM LOTE",IF(AND(Q9425&lt;&gt;"",Q9425&gt;=Parametros!$B$11),"PARADO/SEM GIRO","OK"))))))))))</f>
        <v>QUALIDADE</v>
      </c>
      <c r="T9425" s="29" t="str">
        <f aca="false">IF(AND($S9425="PARADO/SEM GIRO",$K9425="KG",OR(Painel!$B$5="(Todos)",A9425=Painel!$B$5)*OR(Painel!$E$5="(Todos)",P9425=Painel!$E$5)),$J9425+ROW()/10000000,"")</f>
        <v/>
      </c>
      <c r="U9425" s="29" t="str">
        <f aca="false">IF(AND($S9425="VENCIDO",$K9425="KG",OR(Painel!$B$5="(Todos)",A9425=Painel!$B$5)*OR(Painel!$E$5="(Todos)",P9425=Painel!$E$5)),$J9425+ROW()/10000000,"")</f>
        <v/>
      </c>
    </row>
    <row r="9426" customFormat="false" ht="15" hidden="false" customHeight="false" outlineLevel="0" collapsed="false">
      <c r="A9426" s="29" t="s">
        <v>60</v>
      </c>
      <c r="B9426" s="29" t="s">
        <v>15984</v>
      </c>
      <c r="C9426" s="29" t="s">
        <v>707</v>
      </c>
      <c r="D9426" s="29" t="s">
        <v>2526</v>
      </c>
      <c r="E9426" s="29" t="n">
        <v>41</v>
      </c>
      <c r="F9426" s="29" t="s">
        <v>268</v>
      </c>
      <c r="G9426" s="29" t="s">
        <v>16025</v>
      </c>
      <c r="H9426" s="30" t="n">
        <v>800</v>
      </c>
      <c r="I9426" s="31" t="n">
        <v>46282</v>
      </c>
      <c r="J9426" s="30" t="n">
        <v>800</v>
      </c>
      <c r="K9426" s="29" t="s">
        <v>120</v>
      </c>
      <c r="L9426" s="29" t="s">
        <v>400</v>
      </c>
      <c r="M9426" s="29"/>
      <c r="N9426" s="29" t="s">
        <v>122</v>
      </c>
      <c r="O9426" s="31" t="n">
        <v>46829</v>
      </c>
      <c r="P9426" s="29" t="s">
        <v>123</v>
      </c>
      <c r="Q9426" s="29" t="n">
        <f aca="false">IFERROR(VALUE(L9426),"")</f>
        <v>3</v>
      </c>
      <c r="R9426" s="29" t="n">
        <f aca="true">IF(O9426="","",O9426-TODAY())</f>
        <v>544</v>
      </c>
      <c r="S9426" s="29" t="str">
        <f aca="false">IF(C9426="&lt;&lt; vazio &gt;&gt;","VAZIA",IF(AND(O9426&lt;&gt;"",R9426&lt;0),"VENCIDO",IF(AND(O9426&lt;&gt;"",R9426&lt;=Parametros!$B$10),"PRÓX. VENCIMENTO",IF(F9426="Q","QUALIDADE",IF(F9426="S","BLOQUEADO",IF(F9426="R","RESTRITO/DEVOLUÇÃO",IF(OR(N9426="QUAR",N9426="QRES"),"QUARENTENA",IF(OR(B9426="DESCARTE",B9426="DEVOLUÇÃO"),"DESCARTE/DEVOLUÇÃO",IF(AND(D9426="",K9426&lt;&gt;""),"SEM LOTE",IF(AND(Q9426&lt;&gt;"",Q9426&gt;=Parametros!$B$11),"PARADO/SEM GIRO","OK"))))))))))</f>
        <v>QUALIDADE</v>
      </c>
      <c r="T9426" s="29" t="str">
        <f aca="false">IF(AND($S9426="PARADO/SEM GIRO",$K9426="KG",OR(Painel!$B$5="(Todos)",A9426=Painel!$B$5)*OR(Painel!$E$5="(Todos)",P9426=Painel!$E$5)),$J9426+ROW()/10000000,"")</f>
        <v/>
      </c>
      <c r="U9426" s="29" t="str">
        <f aca="false">IF(AND($S9426="VENCIDO",$K9426="KG",OR(Painel!$B$5="(Todos)",A9426=Painel!$B$5)*OR(Painel!$E$5="(Todos)",P9426=Painel!$E$5)),$J9426+ROW()/10000000,"")</f>
        <v/>
      </c>
    </row>
    <row r="9427" customFormat="false" ht="15" hidden="false" customHeight="false" outlineLevel="0" collapsed="false">
      <c r="A9427" s="29" t="s">
        <v>60</v>
      </c>
      <c r="B9427" s="29" t="s">
        <v>16026</v>
      </c>
      <c r="C9427" s="29" t="s">
        <v>691</v>
      </c>
      <c r="D9427" s="29" t="s">
        <v>16027</v>
      </c>
      <c r="E9427" s="29" t="n">
        <v>3</v>
      </c>
      <c r="F9427" s="29"/>
      <c r="G9427" s="29" t="s">
        <v>16028</v>
      </c>
      <c r="H9427" s="30" t="n">
        <v>800</v>
      </c>
      <c r="I9427" s="31" t="n">
        <v>46285</v>
      </c>
      <c r="J9427" s="30" t="n">
        <v>800</v>
      </c>
      <c r="K9427" s="29" t="s">
        <v>120</v>
      </c>
      <c r="L9427" s="29" t="s">
        <v>116</v>
      </c>
      <c r="M9427" s="29"/>
      <c r="N9427" s="29" t="s">
        <v>122</v>
      </c>
      <c r="O9427" s="31" t="n">
        <v>46650</v>
      </c>
      <c r="P9427" s="29" t="s">
        <v>123</v>
      </c>
      <c r="Q9427" s="29" t="n">
        <f aca="false">IFERROR(VALUE(L9427),"")</f>
        <v>0</v>
      </c>
      <c r="R9427" s="29" t="n">
        <f aca="true">IF(O9427="","",O9427-TODAY())</f>
        <v>365</v>
      </c>
      <c r="S9427" s="29" t="str">
        <f aca="false">IF(C9427="&lt;&lt; vazio &gt;&gt;","VAZIA",IF(AND(O9427&lt;&gt;"",R9427&lt;0),"VENCIDO",IF(AND(O9427&lt;&gt;"",R9427&lt;=Parametros!$B$10),"PRÓX. VENCIMENTO",IF(F9427="Q","QUALIDADE",IF(F9427="S","BLOQUEADO",IF(F9427="R","RESTRITO/DEVOLUÇÃO",IF(OR(N9427="QUAR",N9427="QRES"),"QUARENTENA",IF(OR(B9427="DESCARTE",B9427="DEVOLUÇÃO"),"DESCARTE/DEVOLUÇÃO",IF(AND(D9427="",K9427&lt;&gt;""),"SEM LOTE",IF(AND(Q9427&lt;&gt;"",Q9427&gt;=Parametros!$B$11),"PARADO/SEM GIRO","OK"))))))))))</f>
        <v>OK</v>
      </c>
      <c r="T9427" s="29" t="str">
        <f aca="false">IF(AND($S9427="PARADO/SEM GIRO",$K9427="KG",OR(Painel!$B$5="(Todos)",A9427=Painel!$B$5)*OR(Painel!$E$5="(Todos)",P9427=Painel!$E$5)),$J9427+ROW()/10000000,"")</f>
        <v/>
      </c>
      <c r="U9427" s="29" t="str">
        <f aca="false">IF(AND($S9427="VENCIDO",$K9427="KG",OR(Painel!$B$5="(Todos)",A9427=Painel!$B$5)*OR(Painel!$E$5="(Todos)",P9427=Painel!$E$5)),$J9427+ROW()/10000000,"")</f>
        <v/>
      </c>
    </row>
    <row r="9428" customFormat="false" ht="15" hidden="false" customHeight="false" outlineLevel="0" collapsed="false">
      <c r="A9428" s="29" t="s">
        <v>60</v>
      </c>
      <c r="B9428" s="29" t="s">
        <v>16026</v>
      </c>
      <c r="C9428" s="29" t="s">
        <v>691</v>
      </c>
      <c r="D9428" s="29" t="s">
        <v>16029</v>
      </c>
      <c r="E9428" s="29" t="n">
        <v>3</v>
      </c>
      <c r="F9428" s="29"/>
      <c r="G9428" s="29" t="s">
        <v>16030</v>
      </c>
      <c r="H9428" s="30" t="n">
        <v>800</v>
      </c>
      <c r="I9428" s="31" t="n">
        <v>46285</v>
      </c>
      <c r="J9428" s="30" t="n">
        <v>800</v>
      </c>
      <c r="K9428" s="29" t="s">
        <v>120</v>
      </c>
      <c r="L9428" s="29" t="s">
        <v>116</v>
      </c>
      <c r="M9428" s="29"/>
      <c r="N9428" s="29" t="s">
        <v>122</v>
      </c>
      <c r="O9428" s="31" t="n">
        <v>46650</v>
      </c>
      <c r="P9428" s="29" t="s">
        <v>123</v>
      </c>
      <c r="Q9428" s="29" t="n">
        <f aca="false">IFERROR(VALUE(L9428),"")</f>
        <v>0</v>
      </c>
      <c r="R9428" s="29" t="n">
        <f aca="true">IF(O9428="","",O9428-TODAY())</f>
        <v>365</v>
      </c>
      <c r="S9428" s="29" t="str">
        <f aca="false">IF(C9428="&lt;&lt; vazio &gt;&gt;","VAZIA",IF(AND(O9428&lt;&gt;"",R9428&lt;0),"VENCIDO",IF(AND(O9428&lt;&gt;"",R9428&lt;=Parametros!$B$10),"PRÓX. VENCIMENTO",IF(F9428="Q","QUALIDADE",IF(F9428="S","BLOQUEADO",IF(F9428="R","RESTRITO/DEVOLUÇÃO",IF(OR(N9428="QUAR",N9428="QRES"),"QUARENTENA",IF(OR(B9428="DESCARTE",B9428="DEVOLUÇÃO"),"DESCARTE/DEVOLUÇÃO",IF(AND(D9428="",K9428&lt;&gt;""),"SEM LOTE",IF(AND(Q9428&lt;&gt;"",Q9428&gt;=Parametros!$B$11),"PARADO/SEM GIRO","OK"))))))))))</f>
        <v>OK</v>
      </c>
      <c r="T9428" s="29" t="str">
        <f aca="false">IF(AND($S9428="PARADO/SEM GIRO",$K9428="KG",OR(Painel!$B$5="(Todos)",A9428=Painel!$B$5)*OR(Painel!$E$5="(Todos)",P9428=Painel!$E$5)),$J9428+ROW()/10000000,"")</f>
        <v/>
      </c>
      <c r="U9428" s="29" t="str">
        <f aca="false">IF(AND($S9428="VENCIDO",$K9428="KG",OR(Painel!$B$5="(Todos)",A9428=Painel!$B$5)*OR(Painel!$E$5="(Todos)",P9428=Painel!$E$5)),$J9428+ROW()/10000000,"")</f>
        <v/>
      </c>
    </row>
    <row r="9429" customFormat="false" ht="15" hidden="false" customHeight="false" outlineLevel="0" collapsed="false">
      <c r="A9429" s="29" t="s">
        <v>60</v>
      </c>
      <c r="B9429" s="29" t="s">
        <v>16026</v>
      </c>
      <c r="C9429" s="29" t="s">
        <v>691</v>
      </c>
      <c r="D9429" s="29" t="s">
        <v>16031</v>
      </c>
      <c r="E9429" s="29" t="n">
        <v>3</v>
      </c>
      <c r="F9429" s="29"/>
      <c r="G9429" s="29" t="s">
        <v>16032</v>
      </c>
      <c r="H9429" s="30" t="n">
        <v>300</v>
      </c>
      <c r="I9429" s="31" t="n">
        <v>46285</v>
      </c>
      <c r="J9429" s="30" t="n">
        <v>300</v>
      </c>
      <c r="K9429" s="29" t="s">
        <v>120</v>
      </c>
      <c r="L9429" s="29" t="s">
        <v>116</v>
      </c>
      <c r="M9429" s="29"/>
      <c r="N9429" s="29" t="s">
        <v>122</v>
      </c>
      <c r="O9429" s="31" t="n">
        <v>46650</v>
      </c>
      <c r="P9429" s="29" t="s">
        <v>123</v>
      </c>
      <c r="Q9429" s="29" t="n">
        <f aca="false">IFERROR(VALUE(L9429),"")</f>
        <v>0</v>
      </c>
      <c r="R9429" s="29" t="n">
        <f aca="true">IF(O9429="","",O9429-TODAY())</f>
        <v>365</v>
      </c>
      <c r="S9429" s="29" t="str">
        <f aca="false">IF(C9429="&lt;&lt; vazio &gt;&gt;","VAZIA",IF(AND(O9429&lt;&gt;"",R9429&lt;0),"VENCIDO",IF(AND(O9429&lt;&gt;"",R9429&lt;=Parametros!$B$10),"PRÓX. VENCIMENTO",IF(F9429="Q","QUALIDADE",IF(F9429="S","BLOQUEADO",IF(F9429="R","RESTRITO/DEVOLUÇÃO",IF(OR(N9429="QUAR",N9429="QRES"),"QUARENTENA",IF(OR(B9429="DESCARTE",B9429="DEVOLUÇÃO"),"DESCARTE/DEVOLUÇÃO",IF(AND(D9429="",K9429&lt;&gt;""),"SEM LOTE",IF(AND(Q9429&lt;&gt;"",Q9429&gt;=Parametros!$B$11),"PARADO/SEM GIRO","OK"))))))))))</f>
        <v>OK</v>
      </c>
      <c r="T9429" s="29" t="str">
        <f aca="false">IF(AND($S9429="PARADO/SEM GIRO",$K9429="KG",OR(Painel!$B$5="(Todos)",A9429=Painel!$B$5)*OR(Painel!$E$5="(Todos)",P9429=Painel!$E$5)),$J9429+ROW()/10000000,"")</f>
        <v/>
      </c>
      <c r="U9429" s="29" t="str">
        <f aca="false">IF(AND($S9429="VENCIDO",$K9429="KG",OR(Painel!$B$5="(Todos)",A9429=Painel!$B$5)*OR(Painel!$E$5="(Todos)",P9429=Painel!$E$5)),$J9429+ROW()/10000000,"")</f>
        <v/>
      </c>
    </row>
    <row r="9430" customFormat="false" ht="15" hidden="false" customHeight="false" outlineLevel="0" collapsed="false">
      <c r="A9430" s="29" t="s">
        <v>16033</v>
      </c>
      <c r="B9430" s="29" t="s">
        <v>16034</v>
      </c>
      <c r="C9430" s="29" t="s">
        <v>115</v>
      </c>
      <c r="D9430" s="29"/>
      <c r="E9430" s="29" t="n">
        <v>0</v>
      </c>
      <c r="F9430" s="29"/>
      <c r="G9430" s="29"/>
      <c r="H9430" s="30" t="n">
        <v>0</v>
      </c>
      <c r="I9430" s="29"/>
      <c r="J9430" s="30" t="n">
        <v>0</v>
      </c>
      <c r="K9430" s="29"/>
      <c r="L9430" s="29" t="s">
        <v>116</v>
      </c>
      <c r="M9430" s="29"/>
      <c r="N9430" s="29"/>
      <c r="O9430" s="29"/>
      <c r="P9430" s="29"/>
      <c r="Q9430" s="29" t="n">
        <f aca="false">IFERROR(VALUE(L9430),"")</f>
        <v>0</v>
      </c>
      <c r="R9430" s="29" t="str">
        <f aca="true">IF(O9430="","",O9430-TODAY())</f>
        <v/>
      </c>
      <c r="S9430" s="29" t="str">
        <f aca="false">IF(C9430="&lt;&lt; vazio &gt;&gt;","VAZIA",IF(AND(O9430&lt;&gt;"",R9430&lt;0),"VENCIDO",IF(AND(O9430&lt;&gt;"",R9430&lt;=Parametros!$B$10),"PRÓX. VENCIMENTO",IF(F9430="Q","QUALIDADE",IF(F9430="S","BLOQUEADO",IF(F9430="R","RESTRITO/DEVOLUÇÃO",IF(OR(N9430="QUAR",N9430="QRES"),"QUARENTENA",IF(OR(B9430="DESCARTE",B9430="DEVOLUÇÃO"),"DESCARTE/DEVOLUÇÃO",IF(AND(D9430="",K9430&lt;&gt;""),"SEM LOTE",IF(AND(Q9430&lt;&gt;"",Q9430&gt;=Parametros!$B$11),"PARADO/SEM GIRO","OK"))))))))))</f>
        <v>VAZIA</v>
      </c>
      <c r="T9430" s="29" t="str">
        <f aca="false">IF(AND($S9430="PARADO/SEM GIRO",$K9430="KG",OR(Painel!$B$5="(Todos)",A9430=Painel!$B$5)*OR(Painel!$E$5="(Todos)",P9430=Painel!$E$5)),$J9430+ROW()/10000000,"")</f>
        <v/>
      </c>
      <c r="U9430" s="29" t="str">
        <f aca="false">IF(AND($S9430="VENCIDO",$K9430="KG",OR(Painel!$B$5="(Todos)",A9430=Painel!$B$5)*OR(Painel!$E$5="(Todos)",P9430=Painel!$E$5)),$J9430+ROW()/10000000,"")</f>
        <v/>
      </c>
    </row>
    <row r="9431" customFormat="false" ht="15" hidden="false" customHeight="false" outlineLevel="0" collapsed="false">
      <c r="A9431" s="29" t="s">
        <v>16035</v>
      </c>
      <c r="B9431" s="29" t="s">
        <v>16036</v>
      </c>
      <c r="C9431" s="29" t="s">
        <v>115</v>
      </c>
      <c r="D9431" s="29"/>
      <c r="E9431" s="29" t="n">
        <v>0</v>
      </c>
      <c r="F9431" s="29"/>
      <c r="G9431" s="29"/>
      <c r="H9431" s="30" t="n">
        <v>0</v>
      </c>
      <c r="I9431" s="29"/>
      <c r="J9431" s="30" t="n">
        <v>0</v>
      </c>
      <c r="K9431" s="29"/>
      <c r="L9431" s="29" t="s">
        <v>116</v>
      </c>
      <c r="M9431" s="29"/>
      <c r="N9431" s="29"/>
      <c r="O9431" s="29"/>
      <c r="P9431" s="29"/>
      <c r="Q9431" s="29" t="n">
        <f aca="false">IFERROR(VALUE(L9431),"")</f>
        <v>0</v>
      </c>
      <c r="R9431" s="29" t="str">
        <f aca="true">IF(O9431="","",O9431-TODAY())</f>
        <v/>
      </c>
      <c r="S9431" s="29" t="str">
        <f aca="false">IF(C9431="&lt;&lt; vazio &gt;&gt;","VAZIA",IF(AND(O9431&lt;&gt;"",R9431&lt;0),"VENCIDO",IF(AND(O9431&lt;&gt;"",R9431&lt;=Parametros!$B$10),"PRÓX. VENCIMENTO",IF(F9431="Q","QUALIDADE",IF(F9431="S","BLOQUEADO",IF(F9431="R","RESTRITO/DEVOLUÇÃO",IF(OR(N9431="QUAR",N9431="QRES"),"QUARENTENA",IF(OR(B9431="DESCARTE",B9431="DEVOLUÇÃO"),"DESCARTE/DEVOLUÇÃO",IF(AND(D9431="",K9431&lt;&gt;""),"SEM LOTE",IF(AND(Q9431&lt;&gt;"",Q9431&gt;=Parametros!$B$11),"PARADO/SEM GIRO","OK"))))))))))</f>
        <v>VAZIA</v>
      </c>
      <c r="T9431" s="29" t="str">
        <f aca="false">IF(AND($S9431="PARADO/SEM GIRO",$K9431="KG",OR(Painel!$B$5="(Todos)",A9431=Painel!$B$5)*OR(Painel!$E$5="(Todos)",P9431=Painel!$E$5)),$J9431+ROW()/10000000,"")</f>
        <v/>
      </c>
      <c r="U9431" s="29" t="str">
        <f aca="false">IF(AND($S9431="VENCIDO",$K9431="KG",OR(Painel!$B$5="(Todos)",A9431=Painel!$B$5)*OR(Painel!$E$5="(Todos)",P9431=Painel!$E$5)),$J9431+ROW()/10000000,"")</f>
        <v/>
      </c>
    </row>
    <row r="9432" customFormat="false" ht="15" hidden="false" customHeight="false" outlineLevel="0" collapsed="false">
      <c r="A9432" s="29" t="s">
        <v>16037</v>
      </c>
      <c r="B9432" s="29" t="s">
        <v>16038</v>
      </c>
      <c r="C9432" s="29" t="s">
        <v>115</v>
      </c>
      <c r="D9432" s="29"/>
      <c r="E9432" s="29" t="n">
        <v>0</v>
      </c>
      <c r="F9432" s="29"/>
      <c r="G9432" s="29"/>
      <c r="H9432" s="30" t="n">
        <v>0</v>
      </c>
      <c r="I9432" s="29"/>
      <c r="J9432" s="30" t="n">
        <v>0</v>
      </c>
      <c r="K9432" s="29"/>
      <c r="L9432" s="29" t="s">
        <v>116</v>
      </c>
      <c r="M9432" s="29"/>
      <c r="N9432" s="29"/>
      <c r="O9432" s="29"/>
      <c r="P9432" s="29"/>
      <c r="Q9432" s="29" t="n">
        <f aca="false">IFERROR(VALUE(L9432),"")</f>
        <v>0</v>
      </c>
      <c r="R9432" s="29" t="str">
        <f aca="true">IF(O9432="","",O9432-TODAY())</f>
        <v/>
      </c>
      <c r="S9432" s="29" t="str">
        <f aca="false">IF(C9432="&lt;&lt; vazio &gt;&gt;","VAZIA",IF(AND(O9432&lt;&gt;"",R9432&lt;0),"VENCIDO",IF(AND(O9432&lt;&gt;"",R9432&lt;=Parametros!$B$10),"PRÓX. VENCIMENTO",IF(F9432="Q","QUALIDADE",IF(F9432="S","BLOQUEADO",IF(F9432="R","RESTRITO/DEVOLUÇÃO",IF(OR(N9432="QUAR",N9432="QRES"),"QUARENTENA",IF(OR(B9432="DESCARTE",B9432="DEVOLUÇÃO"),"DESCARTE/DEVOLUÇÃO",IF(AND(D9432="",K9432&lt;&gt;""),"SEM LOTE",IF(AND(Q9432&lt;&gt;"",Q9432&gt;=Parametros!$B$11),"PARADO/SEM GIRO","OK"))))))))))</f>
        <v>VAZIA</v>
      </c>
      <c r="T9432" s="29" t="str">
        <f aca="false">IF(AND($S9432="PARADO/SEM GIRO",$K9432="KG",OR(Painel!$B$5="(Todos)",A9432=Painel!$B$5)*OR(Painel!$E$5="(Todos)",P9432=Painel!$E$5)),$J9432+ROW()/10000000,"")</f>
        <v/>
      </c>
      <c r="U9432" s="29" t="str">
        <f aca="false">IF(AND($S9432="VENCIDO",$K9432="KG",OR(Painel!$B$5="(Todos)",A9432=Painel!$B$5)*OR(Painel!$E$5="(Todos)",P9432=Painel!$E$5)),$J9432+ROW()/10000000,"")</f>
        <v/>
      </c>
    </row>
    <row r="9433" customFormat="false" ht="15" hidden="false" customHeight="false" outlineLevel="0" collapsed="false">
      <c r="A9433" s="29" t="s">
        <v>16037</v>
      </c>
      <c r="B9433" s="29" t="s">
        <v>16039</v>
      </c>
      <c r="C9433" s="29" t="s">
        <v>115</v>
      </c>
      <c r="D9433" s="29"/>
      <c r="E9433" s="29" t="n">
        <v>0</v>
      </c>
      <c r="F9433" s="29"/>
      <c r="G9433" s="29"/>
      <c r="H9433" s="30" t="n">
        <v>0</v>
      </c>
      <c r="I9433" s="29"/>
      <c r="J9433" s="30" t="n">
        <v>0</v>
      </c>
      <c r="K9433" s="29"/>
      <c r="L9433" s="29" t="s">
        <v>116</v>
      </c>
      <c r="M9433" s="29"/>
      <c r="N9433" s="29"/>
      <c r="O9433" s="29"/>
      <c r="P9433" s="29"/>
      <c r="Q9433" s="29" t="n">
        <f aca="false">IFERROR(VALUE(L9433),"")</f>
        <v>0</v>
      </c>
      <c r="R9433" s="29" t="str">
        <f aca="true">IF(O9433="","",O9433-TODAY())</f>
        <v/>
      </c>
      <c r="S9433" s="29" t="str">
        <f aca="false">IF(C9433="&lt;&lt; vazio &gt;&gt;","VAZIA",IF(AND(O9433&lt;&gt;"",R9433&lt;0),"VENCIDO",IF(AND(O9433&lt;&gt;"",R9433&lt;=Parametros!$B$10),"PRÓX. VENCIMENTO",IF(F9433="Q","QUALIDADE",IF(F9433="S","BLOQUEADO",IF(F9433="R","RESTRITO/DEVOLUÇÃO",IF(OR(N9433="QUAR",N9433="QRES"),"QUARENTENA",IF(OR(B9433="DESCARTE",B9433="DEVOLUÇÃO"),"DESCARTE/DEVOLUÇÃO",IF(AND(D9433="",K9433&lt;&gt;""),"SEM LOTE",IF(AND(Q9433&lt;&gt;"",Q9433&gt;=Parametros!$B$11),"PARADO/SEM GIRO","OK"))))))))))</f>
        <v>VAZIA</v>
      </c>
      <c r="T9433" s="29" t="str">
        <f aca="false">IF(AND($S9433="PARADO/SEM GIRO",$K9433="KG",OR(Painel!$B$5="(Todos)",A9433=Painel!$B$5)*OR(Painel!$E$5="(Todos)",P9433=Painel!$E$5)),$J9433+ROW()/10000000,"")</f>
        <v/>
      </c>
      <c r="U9433" s="29" t="str">
        <f aca="false">IF(AND($S9433="VENCIDO",$K9433="KG",OR(Painel!$B$5="(Todos)",A9433=Painel!$B$5)*OR(Painel!$E$5="(Todos)",P9433=Painel!$E$5)),$J9433+ROW()/10000000,"")</f>
        <v/>
      </c>
    </row>
    <row r="9434" customFormat="false" ht="15" hidden="false" customHeight="false" outlineLevel="0" collapsed="false">
      <c r="A9434" s="29" t="s">
        <v>16037</v>
      </c>
      <c r="B9434" s="29" t="s">
        <v>16040</v>
      </c>
      <c r="C9434" s="29" t="s">
        <v>115</v>
      </c>
      <c r="D9434" s="29"/>
      <c r="E9434" s="29" t="n">
        <v>0</v>
      </c>
      <c r="F9434" s="29"/>
      <c r="G9434" s="29"/>
      <c r="H9434" s="30" t="n">
        <v>0</v>
      </c>
      <c r="I9434" s="29"/>
      <c r="J9434" s="30" t="n">
        <v>0</v>
      </c>
      <c r="K9434" s="29"/>
      <c r="L9434" s="29" t="s">
        <v>116</v>
      </c>
      <c r="M9434" s="29"/>
      <c r="N9434" s="29"/>
      <c r="O9434" s="29"/>
      <c r="P9434" s="29"/>
      <c r="Q9434" s="29" t="n">
        <f aca="false">IFERROR(VALUE(L9434),"")</f>
        <v>0</v>
      </c>
      <c r="R9434" s="29" t="str">
        <f aca="true">IF(O9434="","",O9434-TODAY())</f>
        <v/>
      </c>
      <c r="S9434" s="29" t="str">
        <f aca="false">IF(C9434="&lt;&lt; vazio &gt;&gt;","VAZIA",IF(AND(O9434&lt;&gt;"",R9434&lt;0),"VENCIDO",IF(AND(O9434&lt;&gt;"",R9434&lt;=Parametros!$B$10),"PRÓX. VENCIMENTO",IF(F9434="Q","QUALIDADE",IF(F9434="S","BLOQUEADO",IF(F9434="R","RESTRITO/DEVOLUÇÃO",IF(OR(N9434="QUAR",N9434="QRES"),"QUARENTENA",IF(OR(B9434="DESCARTE",B9434="DEVOLUÇÃO"),"DESCARTE/DEVOLUÇÃO",IF(AND(D9434="",K9434&lt;&gt;""),"SEM LOTE",IF(AND(Q9434&lt;&gt;"",Q9434&gt;=Parametros!$B$11),"PARADO/SEM GIRO","OK"))))))))))</f>
        <v>VAZIA</v>
      </c>
      <c r="T9434" s="29" t="str">
        <f aca="false">IF(AND($S9434="PARADO/SEM GIRO",$K9434="KG",OR(Painel!$B$5="(Todos)",A9434=Painel!$B$5)*OR(Painel!$E$5="(Todos)",P9434=Painel!$E$5)),$J9434+ROW()/10000000,"")</f>
        <v/>
      </c>
      <c r="U9434" s="29" t="str">
        <f aca="false">IF(AND($S9434="VENCIDO",$K9434="KG",OR(Painel!$B$5="(Todos)",A9434=Painel!$B$5)*OR(Painel!$E$5="(Todos)",P9434=Painel!$E$5)),$J9434+ROW()/10000000,"")</f>
        <v/>
      </c>
    </row>
    <row r="9435" customFormat="false" ht="15" hidden="false" customHeight="false" outlineLevel="0" collapsed="false">
      <c r="A9435" s="29" t="s">
        <v>16037</v>
      </c>
      <c r="B9435" s="29" t="s">
        <v>16041</v>
      </c>
      <c r="C9435" s="29" t="s">
        <v>115</v>
      </c>
      <c r="D9435" s="29"/>
      <c r="E9435" s="29" t="n">
        <v>0</v>
      </c>
      <c r="F9435" s="29"/>
      <c r="G9435" s="29"/>
      <c r="H9435" s="30" t="n">
        <v>0</v>
      </c>
      <c r="I9435" s="29"/>
      <c r="J9435" s="30" t="n">
        <v>0</v>
      </c>
      <c r="K9435" s="29"/>
      <c r="L9435" s="29" t="s">
        <v>116</v>
      </c>
      <c r="M9435" s="29"/>
      <c r="N9435" s="29"/>
      <c r="O9435" s="29"/>
      <c r="P9435" s="29"/>
      <c r="Q9435" s="29" t="n">
        <f aca="false">IFERROR(VALUE(L9435),"")</f>
        <v>0</v>
      </c>
      <c r="R9435" s="29" t="str">
        <f aca="true">IF(O9435="","",O9435-TODAY())</f>
        <v/>
      </c>
      <c r="S9435" s="29" t="str">
        <f aca="false">IF(C9435="&lt;&lt; vazio &gt;&gt;","VAZIA",IF(AND(O9435&lt;&gt;"",R9435&lt;0),"VENCIDO",IF(AND(O9435&lt;&gt;"",R9435&lt;=Parametros!$B$10),"PRÓX. VENCIMENTO",IF(F9435="Q","QUALIDADE",IF(F9435="S","BLOQUEADO",IF(F9435="R","RESTRITO/DEVOLUÇÃO",IF(OR(N9435="QUAR",N9435="QRES"),"QUARENTENA",IF(OR(B9435="DESCARTE",B9435="DEVOLUÇÃO"),"DESCARTE/DEVOLUÇÃO",IF(AND(D9435="",K9435&lt;&gt;""),"SEM LOTE",IF(AND(Q9435&lt;&gt;"",Q9435&gt;=Parametros!$B$11),"PARADO/SEM GIRO","OK"))))))))))</f>
        <v>VAZIA</v>
      </c>
      <c r="T9435" s="29" t="str">
        <f aca="false">IF(AND($S9435="PARADO/SEM GIRO",$K9435="KG",OR(Painel!$B$5="(Todos)",A9435=Painel!$B$5)*OR(Painel!$E$5="(Todos)",P9435=Painel!$E$5)),$J9435+ROW()/10000000,"")</f>
        <v/>
      </c>
      <c r="U9435" s="29" t="str">
        <f aca="false">IF(AND($S9435="VENCIDO",$K9435="KG",OR(Painel!$B$5="(Todos)",A9435=Painel!$B$5)*OR(Painel!$E$5="(Todos)",P9435=Painel!$E$5)),$J9435+ROW()/10000000,"")</f>
        <v/>
      </c>
    </row>
    <row r="9436" customFormat="false" ht="15" hidden="false" customHeight="false" outlineLevel="0" collapsed="false">
      <c r="A9436" s="29" t="s">
        <v>16037</v>
      </c>
      <c r="B9436" s="29" t="s">
        <v>16042</v>
      </c>
      <c r="C9436" s="29" t="s">
        <v>115</v>
      </c>
      <c r="D9436" s="29"/>
      <c r="E9436" s="29" t="n">
        <v>0</v>
      </c>
      <c r="F9436" s="29"/>
      <c r="G9436" s="29"/>
      <c r="H9436" s="30" t="n">
        <v>0</v>
      </c>
      <c r="I9436" s="29"/>
      <c r="J9436" s="30" t="n">
        <v>0</v>
      </c>
      <c r="K9436" s="29"/>
      <c r="L9436" s="29" t="s">
        <v>116</v>
      </c>
      <c r="M9436" s="29"/>
      <c r="N9436" s="29"/>
      <c r="O9436" s="29"/>
      <c r="P9436" s="29"/>
      <c r="Q9436" s="29" t="n">
        <f aca="false">IFERROR(VALUE(L9436),"")</f>
        <v>0</v>
      </c>
      <c r="R9436" s="29" t="str">
        <f aca="true">IF(O9436="","",O9436-TODAY())</f>
        <v/>
      </c>
      <c r="S9436" s="29" t="str">
        <f aca="false">IF(C9436="&lt;&lt; vazio &gt;&gt;","VAZIA",IF(AND(O9436&lt;&gt;"",R9436&lt;0),"VENCIDO",IF(AND(O9436&lt;&gt;"",R9436&lt;=Parametros!$B$10),"PRÓX. VENCIMENTO",IF(F9436="Q","QUALIDADE",IF(F9436="S","BLOQUEADO",IF(F9436="R","RESTRITO/DEVOLUÇÃO",IF(OR(N9436="QUAR",N9436="QRES"),"QUARENTENA",IF(OR(B9436="DESCARTE",B9436="DEVOLUÇÃO"),"DESCARTE/DEVOLUÇÃO",IF(AND(D9436="",K9436&lt;&gt;""),"SEM LOTE",IF(AND(Q9436&lt;&gt;"",Q9436&gt;=Parametros!$B$11),"PARADO/SEM GIRO","OK"))))))))))</f>
        <v>VAZIA</v>
      </c>
      <c r="T9436" s="29" t="str">
        <f aca="false">IF(AND($S9436="PARADO/SEM GIRO",$K9436="KG",OR(Painel!$B$5="(Todos)",A9436=Painel!$B$5)*OR(Painel!$E$5="(Todos)",P9436=Painel!$E$5)),$J9436+ROW()/10000000,"")</f>
        <v/>
      </c>
      <c r="U9436" s="29" t="str">
        <f aca="false">IF(AND($S9436="VENCIDO",$K9436="KG",OR(Painel!$B$5="(Todos)",A9436=Painel!$B$5)*OR(Painel!$E$5="(Todos)",P9436=Painel!$E$5)),$J9436+ROW()/10000000,"")</f>
        <v/>
      </c>
    </row>
    <row r="9437" customFormat="false" ht="15" hidden="false" customHeight="false" outlineLevel="0" collapsed="false">
      <c r="A9437" s="29" t="s">
        <v>16037</v>
      </c>
      <c r="B9437" s="29" t="s">
        <v>16043</v>
      </c>
      <c r="C9437" s="29" t="s">
        <v>115</v>
      </c>
      <c r="D9437" s="29"/>
      <c r="E9437" s="29" t="n">
        <v>0</v>
      </c>
      <c r="F9437" s="29"/>
      <c r="G9437" s="29"/>
      <c r="H9437" s="30" t="n">
        <v>0</v>
      </c>
      <c r="I9437" s="29"/>
      <c r="J9437" s="30" t="n">
        <v>0</v>
      </c>
      <c r="K9437" s="29"/>
      <c r="L9437" s="29" t="s">
        <v>116</v>
      </c>
      <c r="M9437" s="29"/>
      <c r="N9437" s="29"/>
      <c r="O9437" s="29"/>
      <c r="P9437" s="29"/>
      <c r="Q9437" s="29" t="n">
        <f aca="false">IFERROR(VALUE(L9437),"")</f>
        <v>0</v>
      </c>
      <c r="R9437" s="29" t="str">
        <f aca="true">IF(O9437="","",O9437-TODAY())</f>
        <v/>
      </c>
      <c r="S9437" s="29" t="str">
        <f aca="false">IF(C9437="&lt;&lt; vazio &gt;&gt;","VAZIA",IF(AND(O9437&lt;&gt;"",R9437&lt;0),"VENCIDO",IF(AND(O9437&lt;&gt;"",R9437&lt;=Parametros!$B$10),"PRÓX. VENCIMENTO",IF(F9437="Q","QUALIDADE",IF(F9437="S","BLOQUEADO",IF(F9437="R","RESTRITO/DEVOLUÇÃO",IF(OR(N9437="QUAR",N9437="QRES"),"QUARENTENA",IF(OR(B9437="DESCARTE",B9437="DEVOLUÇÃO"),"DESCARTE/DEVOLUÇÃO",IF(AND(D9437="",K9437&lt;&gt;""),"SEM LOTE",IF(AND(Q9437&lt;&gt;"",Q9437&gt;=Parametros!$B$11),"PARADO/SEM GIRO","OK"))))))))))</f>
        <v>VAZIA</v>
      </c>
      <c r="T9437" s="29" t="str">
        <f aca="false">IF(AND($S9437="PARADO/SEM GIRO",$K9437="KG",OR(Painel!$B$5="(Todos)",A9437=Painel!$B$5)*OR(Painel!$E$5="(Todos)",P9437=Painel!$E$5)),$J9437+ROW()/10000000,"")</f>
        <v/>
      </c>
      <c r="U9437" s="29" t="str">
        <f aca="false">IF(AND($S9437="VENCIDO",$K9437="KG",OR(Painel!$B$5="(Todos)",A9437=Painel!$B$5)*OR(Painel!$E$5="(Todos)",P9437=Painel!$E$5)),$J9437+ROW()/10000000,"")</f>
        <v/>
      </c>
    </row>
    <row r="9438" customFormat="false" ht="15" hidden="false" customHeight="false" outlineLevel="0" collapsed="false">
      <c r="A9438" s="29" t="s">
        <v>16044</v>
      </c>
      <c r="B9438" s="29" t="s">
        <v>16045</v>
      </c>
      <c r="C9438" s="29" t="s">
        <v>5019</v>
      </c>
      <c r="D9438" s="29" t="s">
        <v>16046</v>
      </c>
      <c r="E9438" s="29" t="n">
        <v>1</v>
      </c>
      <c r="F9438" s="29" t="s">
        <v>189</v>
      </c>
      <c r="G9438" s="29"/>
      <c r="H9438" s="30" t="n">
        <v>48.48</v>
      </c>
      <c r="I9438" s="31" t="n">
        <v>46280</v>
      </c>
      <c r="J9438" s="30" t="n">
        <v>48.48</v>
      </c>
      <c r="K9438" s="29" t="s">
        <v>120</v>
      </c>
      <c r="L9438" s="29" t="s">
        <v>144</v>
      </c>
      <c r="M9438" s="29"/>
      <c r="N9438" s="29" t="s">
        <v>122</v>
      </c>
      <c r="O9438" s="31" t="n">
        <v>46563</v>
      </c>
      <c r="P9438" s="29" t="s">
        <v>123</v>
      </c>
      <c r="Q9438" s="29" t="n">
        <f aca="false">IFERROR(VALUE(L9438),"")</f>
        <v>5</v>
      </c>
      <c r="R9438" s="29" t="n">
        <f aca="true">IF(O9438="","",O9438-TODAY())</f>
        <v>278</v>
      </c>
      <c r="S9438" s="29" t="str">
        <f aca="false">IF(C9438="&lt;&lt; vazio &gt;&gt;","VAZIA",IF(AND(O9438&lt;&gt;"",R9438&lt;0),"VENCIDO",IF(AND(O9438&lt;&gt;"",R9438&lt;=Parametros!$B$10),"PRÓX. VENCIMENTO",IF(F9438="Q","QUALIDADE",IF(F9438="S","BLOQUEADO",IF(F9438="R","RESTRITO/DEVOLUÇÃO",IF(OR(N9438="QUAR",N9438="QRES"),"QUARENTENA",IF(OR(B9438="DESCARTE",B9438="DEVOLUÇÃO"),"DESCARTE/DEVOLUÇÃO",IF(AND(D9438="",K9438&lt;&gt;""),"SEM LOTE",IF(AND(Q9438&lt;&gt;"",Q9438&gt;=Parametros!$B$11),"PARADO/SEM GIRO","OK"))))))))))</f>
        <v>RESTRITO/DEVOLUÇÃO</v>
      </c>
      <c r="T9438" s="29" t="str">
        <f aca="false">IF(AND($S9438="PARADO/SEM GIRO",$K9438="KG",OR(Painel!$B$5="(Todos)",A9438=Painel!$B$5)*OR(Painel!$E$5="(Todos)",P9438=Painel!$E$5)),$J9438+ROW()/10000000,"")</f>
        <v/>
      </c>
      <c r="U9438" s="29" t="str">
        <f aca="false">IF(AND($S9438="VENCIDO",$K9438="KG",OR(Painel!$B$5="(Todos)",A9438=Painel!$B$5)*OR(Painel!$E$5="(Todos)",P9438=Painel!$E$5)),$J9438+ROW()/10000000,"")</f>
        <v/>
      </c>
    </row>
    <row r="9439" customFormat="false" ht="15" hidden="false" customHeight="false" outlineLevel="0" collapsed="false">
      <c r="A9439" s="29" t="s">
        <v>56</v>
      </c>
      <c r="B9439" s="29" t="s">
        <v>15942</v>
      </c>
      <c r="C9439" s="29" t="s">
        <v>115</v>
      </c>
      <c r="D9439" s="29"/>
      <c r="E9439" s="29" t="n">
        <v>0</v>
      </c>
      <c r="F9439" s="29"/>
      <c r="G9439" s="29"/>
      <c r="H9439" s="30" t="n">
        <v>0</v>
      </c>
      <c r="I9439" s="29"/>
      <c r="J9439" s="30" t="n">
        <v>0</v>
      </c>
      <c r="K9439" s="29"/>
      <c r="L9439" s="29" t="s">
        <v>116</v>
      </c>
      <c r="M9439" s="29"/>
      <c r="N9439" s="29"/>
      <c r="O9439" s="29"/>
      <c r="P9439" s="29"/>
      <c r="Q9439" s="29" t="n">
        <f aca="false">IFERROR(VALUE(L9439),"")</f>
        <v>0</v>
      </c>
      <c r="R9439" s="29" t="str">
        <f aca="true">IF(O9439="","",O9439-TODAY())</f>
        <v/>
      </c>
      <c r="S9439" s="29" t="str">
        <f aca="false">IF(C9439="&lt;&lt; vazio &gt;&gt;","VAZIA",IF(AND(O9439&lt;&gt;"",R9439&lt;0),"VENCIDO",IF(AND(O9439&lt;&gt;"",R9439&lt;=Parametros!$B$10),"PRÓX. VENCIMENTO",IF(F9439="Q","QUALIDADE",IF(F9439="S","BLOQUEADO",IF(F9439="R","RESTRITO/DEVOLUÇÃO",IF(OR(N9439="QUAR",N9439="QRES"),"QUARENTENA",IF(OR(B9439="DESCARTE",B9439="DEVOLUÇÃO"),"DESCARTE/DEVOLUÇÃO",IF(AND(D9439="",K9439&lt;&gt;""),"SEM LOTE",IF(AND(Q9439&lt;&gt;"",Q9439&gt;=Parametros!$B$11),"PARADO/SEM GIRO","OK"))))))))))</f>
        <v>VAZIA</v>
      </c>
      <c r="T9439" s="29" t="str">
        <f aca="false">IF(AND($S9439="PARADO/SEM GIRO",$K9439="KG",OR(Painel!$B$5="(Todos)",A9439=Painel!$B$5)*OR(Painel!$E$5="(Todos)",P9439=Painel!$E$5)),$J9439+ROW()/10000000,"")</f>
        <v/>
      </c>
      <c r="U9439" s="29" t="str">
        <f aca="false">IF(AND($S9439="VENCIDO",$K9439="KG",OR(Painel!$B$5="(Todos)",A9439=Painel!$B$5)*OR(Painel!$E$5="(Todos)",P9439=Painel!$E$5)),$J9439+ROW()/10000000,"")</f>
        <v/>
      </c>
    </row>
    <row r="9440" customFormat="false" ht="15" hidden="false" customHeight="false" outlineLevel="0" collapsed="false">
      <c r="A9440" s="29" t="s">
        <v>56</v>
      </c>
      <c r="B9440" s="29" t="s">
        <v>15943</v>
      </c>
      <c r="C9440" s="29" t="s">
        <v>15846</v>
      </c>
      <c r="D9440" s="29" t="s">
        <v>15847</v>
      </c>
      <c r="E9440" s="29" t="n">
        <v>1</v>
      </c>
      <c r="F9440" s="29"/>
      <c r="G9440" s="29" t="s">
        <v>16047</v>
      </c>
      <c r="H9440" s="30" t="n">
        <v>13941.176</v>
      </c>
      <c r="I9440" s="31" t="n">
        <v>46285</v>
      </c>
      <c r="J9440" s="30" t="n">
        <v>13941.176</v>
      </c>
      <c r="K9440" s="29" t="s">
        <v>125</v>
      </c>
      <c r="L9440" s="29" t="s">
        <v>116</v>
      </c>
      <c r="M9440" s="29"/>
      <c r="N9440" s="29" t="s">
        <v>122</v>
      </c>
      <c r="O9440" s="31" t="n">
        <v>46596</v>
      </c>
      <c r="P9440" s="29" t="s">
        <v>123</v>
      </c>
      <c r="Q9440" s="29" t="n">
        <f aca="false">IFERROR(VALUE(L9440),"")</f>
        <v>0</v>
      </c>
      <c r="R9440" s="29" t="n">
        <f aca="true">IF(O9440="","",O9440-TODAY())</f>
        <v>311</v>
      </c>
      <c r="S9440" s="29" t="str">
        <f aca="false">IF(C9440="&lt;&lt; vazio &gt;&gt;","VAZIA",IF(AND(O9440&lt;&gt;"",R9440&lt;0),"VENCIDO",IF(AND(O9440&lt;&gt;"",R9440&lt;=Parametros!$B$10),"PRÓX. VENCIMENTO",IF(F9440="Q","QUALIDADE",IF(F9440="S","BLOQUEADO",IF(F9440="R","RESTRITO/DEVOLUÇÃO",IF(OR(N9440="QUAR",N9440="QRES"),"QUARENTENA",IF(OR(B9440="DESCARTE",B9440="DEVOLUÇÃO"),"DESCARTE/DEVOLUÇÃO",IF(AND(D9440="",K9440&lt;&gt;""),"SEM LOTE",IF(AND(Q9440&lt;&gt;"",Q9440&gt;=Parametros!$B$11),"PARADO/SEM GIRO","OK"))))))))))</f>
        <v>OK</v>
      </c>
      <c r="T9440" s="29" t="str">
        <f aca="false">IF(AND($S9440="PARADO/SEM GIRO",$K9440="KG",OR(Painel!$B$5="(Todos)",A9440=Painel!$B$5)*OR(Painel!$E$5="(Todos)",P9440=Painel!$E$5)),$J9440+ROW()/10000000,"")</f>
        <v/>
      </c>
      <c r="U9440" s="29" t="str">
        <f aca="false">IF(AND($S9440="VENCIDO",$K9440="KG",OR(Painel!$B$5="(Todos)",A9440=Painel!$B$5)*OR(Painel!$E$5="(Todos)",P9440=Painel!$E$5)),$J9440+ROW()/10000000,"")</f>
        <v/>
      </c>
    </row>
    <row r="9441" customFormat="false" ht="15" hidden="false" customHeight="false" outlineLevel="0" collapsed="false">
      <c r="A9441" s="29" t="s">
        <v>56</v>
      </c>
      <c r="B9441" s="29" t="s">
        <v>15944</v>
      </c>
      <c r="C9441" s="29" t="s">
        <v>15828</v>
      </c>
      <c r="D9441" s="29" t="s">
        <v>16048</v>
      </c>
      <c r="E9441" s="29" t="n">
        <v>1</v>
      </c>
      <c r="F9441" s="29"/>
      <c r="G9441" s="29" t="s">
        <v>16049</v>
      </c>
      <c r="H9441" s="30" t="n">
        <v>13728.364</v>
      </c>
      <c r="I9441" s="31" t="n">
        <v>46255</v>
      </c>
      <c r="J9441" s="30" t="n">
        <v>13728.364</v>
      </c>
      <c r="K9441" s="29" t="s">
        <v>125</v>
      </c>
      <c r="L9441" s="29" t="s">
        <v>296</v>
      </c>
      <c r="M9441" s="29"/>
      <c r="N9441" s="29" t="s">
        <v>122</v>
      </c>
      <c r="O9441" s="31" t="n">
        <v>46598</v>
      </c>
      <c r="P9441" s="29" t="s">
        <v>123</v>
      </c>
      <c r="Q9441" s="29" t="n">
        <f aca="false">IFERROR(VALUE(L9441),"")</f>
        <v>30</v>
      </c>
      <c r="R9441" s="29" t="n">
        <f aca="true">IF(O9441="","",O9441-TODAY())</f>
        <v>313</v>
      </c>
      <c r="S9441" s="29" t="str">
        <f aca="false">IF(C9441="&lt;&lt; vazio &gt;&gt;","VAZIA",IF(AND(O9441&lt;&gt;"",R9441&lt;0),"VENCIDO",IF(AND(O9441&lt;&gt;"",R9441&lt;=Parametros!$B$10),"PRÓX. VENCIMENTO",IF(F9441="Q","QUALIDADE",IF(F9441="S","BLOQUEADO",IF(F9441="R","RESTRITO/DEVOLUÇÃO",IF(OR(N9441="QUAR",N9441="QRES"),"QUARENTENA",IF(OR(B9441="DESCARTE",B9441="DEVOLUÇÃO"),"DESCARTE/DEVOLUÇÃO",IF(AND(D9441="",K9441&lt;&gt;""),"SEM LOTE",IF(AND(Q9441&lt;&gt;"",Q9441&gt;=Parametros!$B$11),"PARADO/SEM GIRO","OK"))))))))))</f>
        <v>OK</v>
      </c>
      <c r="T9441" s="29" t="str">
        <f aca="false">IF(AND($S9441="PARADO/SEM GIRO",$K9441="KG",OR(Painel!$B$5="(Todos)",A9441=Painel!$B$5)*OR(Painel!$E$5="(Todos)",P9441=Painel!$E$5)),$J9441+ROW()/10000000,"")</f>
        <v/>
      </c>
      <c r="U9441" s="29" t="str">
        <f aca="false">IF(AND($S9441="VENCIDO",$K9441="KG",OR(Painel!$B$5="(Todos)",A9441=Painel!$B$5)*OR(Painel!$E$5="(Todos)",P9441=Painel!$E$5)),$J9441+ROW()/10000000,"")</f>
        <v/>
      </c>
    </row>
    <row r="9442" customFormat="false" ht="15" hidden="false" customHeight="false" outlineLevel="0" collapsed="false">
      <c r="A9442" s="29" t="s">
        <v>56</v>
      </c>
      <c r="B9442" s="29" t="s">
        <v>15945</v>
      </c>
      <c r="C9442" s="29" t="s">
        <v>639</v>
      </c>
      <c r="D9442" s="29" t="s">
        <v>15842</v>
      </c>
      <c r="E9442" s="29" t="n">
        <v>1</v>
      </c>
      <c r="F9442" s="29"/>
      <c r="G9442" s="29" t="s">
        <v>16050</v>
      </c>
      <c r="H9442" s="30" t="n">
        <v>24600.824</v>
      </c>
      <c r="I9442" s="31" t="n">
        <v>46097</v>
      </c>
      <c r="J9442" s="30" t="n">
        <v>24600.824</v>
      </c>
      <c r="K9442" s="29" t="s">
        <v>125</v>
      </c>
      <c r="L9442" s="29" t="s">
        <v>16051</v>
      </c>
      <c r="M9442" s="29"/>
      <c r="N9442" s="29" t="s">
        <v>122</v>
      </c>
      <c r="O9442" s="31" t="n">
        <v>46450</v>
      </c>
      <c r="P9442" s="29" t="s">
        <v>123</v>
      </c>
      <c r="Q9442" s="29" t="n">
        <f aca="false">IFERROR(VALUE(L9442),"")</f>
        <v>188</v>
      </c>
      <c r="R9442" s="29" t="n">
        <f aca="true">IF(O9442="","",O9442-TODAY())</f>
        <v>165</v>
      </c>
      <c r="S9442" s="29" t="str">
        <f aca="false">IF(C9442="&lt;&lt; vazio &gt;&gt;","VAZIA",IF(AND(O9442&lt;&gt;"",R9442&lt;0),"VENCIDO",IF(AND(O9442&lt;&gt;"",R9442&lt;=Parametros!$B$10),"PRÓX. VENCIMENTO",IF(F9442="Q","QUALIDADE",IF(F9442="S","BLOQUEADO",IF(F9442="R","RESTRITO/DEVOLUÇÃO",IF(OR(N9442="QUAR",N9442="QRES"),"QUARENTENA",IF(OR(B9442="DESCARTE",B9442="DEVOLUÇÃO"),"DESCARTE/DEVOLUÇÃO",IF(AND(D9442="",K9442&lt;&gt;""),"SEM LOTE",IF(AND(Q9442&lt;&gt;"",Q9442&gt;=Parametros!$B$11),"PARADO/SEM GIRO","OK"))))))))))</f>
        <v>PARADO/SEM GIRO</v>
      </c>
      <c r="T9442" s="29" t="str">
        <f aca="false">IF(AND($S9442="PARADO/SEM GIRO",$K9442="KG",OR(Painel!$B$5="(Todos)",A9442=Painel!$B$5)*OR(Painel!$E$5="(Todos)",P9442=Painel!$E$5)),$J9442+ROW()/10000000,"")</f>
        <v/>
      </c>
      <c r="U9442" s="29" t="str">
        <f aca="false">IF(AND($S9442="VENCIDO",$K9442="KG",OR(Painel!$B$5="(Todos)",A9442=Painel!$B$5)*OR(Painel!$E$5="(Todos)",P9442=Painel!$E$5)),$J9442+ROW()/10000000,"")</f>
        <v/>
      </c>
    </row>
    <row r="9443" customFormat="false" ht="15" hidden="false" customHeight="false" outlineLevel="0" collapsed="false">
      <c r="A9443" s="29" t="s">
        <v>56</v>
      </c>
      <c r="B9443" s="29" t="s">
        <v>16052</v>
      </c>
      <c r="C9443" s="29" t="s">
        <v>5440</v>
      </c>
      <c r="D9443" s="29" t="s">
        <v>16053</v>
      </c>
      <c r="E9443" s="29" t="n">
        <v>1</v>
      </c>
      <c r="F9443" s="29"/>
      <c r="G9443" s="29" t="s">
        <v>16054</v>
      </c>
      <c r="H9443" s="30" t="n">
        <v>22823.529</v>
      </c>
      <c r="I9443" s="31" t="n">
        <v>46197</v>
      </c>
      <c r="J9443" s="30" t="n">
        <v>22823.529</v>
      </c>
      <c r="K9443" s="29" t="s">
        <v>125</v>
      </c>
      <c r="L9443" s="29" t="s">
        <v>2609</v>
      </c>
      <c r="M9443" s="29"/>
      <c r="N9443" s="29" t="s">
        <v>122</v>
      </c>
      <c r="O9443" s="31" t="n">
        <v>46457</v>
      </c>
      <c r="P9443" s="29" t="s">
        <v>123</v>
      </c>
      <c r="Q9443" s="29" t="n">
        <f aca="false">IFERROR(VALUE(L9443),"")</f>
        <v>88</v>
      </c>
      <c r="R9443" s="29" t="n">
        <f aca="true">IF(O9443="","",O9443-TODAY())</f>
        <v>172</v>
      </c>
      <c r="S9443" s="29" t="str">
        <f aca="false">IF(C9443="&lt;&lt; vazio &gt;&gt;","VAZIA",IF(AND(O9443&lt;&gt;"",R9443&lt;0),"VENCIDO",IF(AND(O9443&lt;&gt;"",R9443&lt;=Parametros!$B$10),"PRÓX. VENCIMENTO",IF(F9443="Q","QUALIDADE",IF(F9443="S","BLOQUEADO",IF(F9443="R","RESTRITO/DEVOLUÇÃO",IF(OR(N9443="QUAR",N9443="QRES"),"QUARENTENA",IF(OR(B9443="DESCARTE",B9443="DEVOLUÇÃO"),"DESCARTE/DEVOLUÇÃO",IF(AND(D9443="",K9443&lt;&gt;""),"SEM LOTE",IF(AND(Q9443&lt;&gt;"",Q9443&gt;=Parametros!$B$11),"PARADO/SEM GIRO","OK"))))))))))</f>
        <v>OK</v>
      </c>
      <c r="T9443" s="29" t="str">
        <f aca="false">IF(AND($S9443="PARADO/SEM GIRO",$K9443="KG",OR(Painel!$B$5="(Todos)",A9443=Painel!$B$5)*OR(Painel!$E$5="(Todos)",P9443=Painel!$E$5)),$J9443+ROW()/10000000,"")</f>
        <v/>
      </c>
      <c r="U9443" s="29" t="str">
        <f aca="false">IF(AND($S9443="VENCIDO",$K9443="KG",OR(Painel!$B$5="(Todos)",A9443=Painel!$B$5)*OR(Painel!$E$5="(Todos)",P9443=Painel!$E$5)),$J9443+ROW()/10000000,"")</f>
        <v/>
      </c>
    </row>
    <row r="9444" customFormat="false" ht="15" hidden="false" customHeight="false" outlineLevel="0" collapsed="false">
      <c r="A9444" s="29" t="s">
        <v>56</v>
      </c>
      <c r="B9444" s="29" t="s">
        <v>16055</v>
      </c>
      <c r="C9444" s="29" t="s">
        <v>16056</v>
      </c>
      <c r="D9444" s="29" t="s">
        <v>16057</v>
      </c>
      <c r="E9444" s="29" t="n">
        <v>1</v>
      </c>
      <c r="F9444" s="29"/>
      <c r="G9444" s="29" t="s">
        <v>16058</v>
      </c>
      <c r="H9444" s="30" t="n">
        <v>39215</v>
      </c>
      <c r="I9444" s="31" t="n">
        <v>46285</v>
      </c>
      <c r="J9444" s="30" t="n">
        <v>39215</v>
      </c>
      <c r="K9444" s="29" t="s">
        <v>125</v>
      </c>
      <c r="L9444" s="29" t="s">
        <v>116</v>
      </c>
      <c r="M9444" s="29"/>
      <c r="N9444" s="29" t="s">
        <v>122</v>
      </c>
      <c r="O9444" s="31" t="n">
        <v>46225</v>
      </c>
      <c r="P9444" s="29" t="s">
        <v>123</v>
      </c>
      <c r="Q9444" s="29" t="n">
        <f aca="false">IFERROR(VALUE(L9444),"")</f>
        <v>0</v>
      </c>
      <c r="R9444" s="29" t="n">
        <f aca="true">IF(O9444="","",O9444-TODAY())</f>
        <v>-60</v>
      </c>
      <c r="S9444" s="29" t="str">
        <f aca="false">IF(C9444="&lt;&lt; vazio &gt;&gt;","VAZIA",IF(AND(O9444&lt;&gt;"",R9444&lt;0),"VENCIDO",IF(AND(O9444&lt;&gt;"",R9444&lt;=Parametros!$B$10),"PRÓX. VENCIMENTO",IF(F9444="Q","QUALIDADE",IF(F9444="S","BLOQUEADO",IF(F9444="R","RESTRITO/DEVOLUÇÃO",IF(OR(N9444="QUAR",N9444="QRES"),"QUARENTENA",IF(OR(B9444="DESCARTE",B9444="DEVOLUÇÃO"),"DESCARTE/DEVOLUÇÃO",IF(AND(D9444="",K9444&lt;&gt;""),"SEM LOTE",IF(AND(Q9444&lt;&gt;"",Q9444&gt;=Parametros!$B$11),"PARADO/SEM GIRO","OK"))))))))))</f>
        <v>VENCIDO</v>
      </c>
      <c r="T9444" s="29" t="str">
        <f aca="false">IF(AND($S9444="PARADO/SEM GIRO",$K9444="KG",OR(Painel!$B$5="(Todos)",A9444=Painel!$B$5)*OR(Painel!$E$5="(Todos)",P9444=Painel!$E$5)),$J9444+ROW()/10000000,"")</f>
        <v/>
      </c>
      <c r="U9444" s="29" t="str">
        <f aca="false">IF(AND($S9444="VENCIDO",$K9444="KG",OR(Painel!$B$5="(Todos)",A9444=Painel!$B$5)*OR(Painel!$E$5="(Todos)",P9444=Painel!$E$5)),$J9444+ROW()/10000000,"")</f>
        <v/>
      </c>
    </row>
    <row r="9445" customFormat="false" ht="15" hidden="false" customHeight="false" outlineLevel="0" collapsed="false">
      <c r="A9445" s="29" t="s">
        <v>56</v>
      </c>
      <c r="B9445" s="29" t="s">
        <v>15946</v>
      </c>
      <c r="C9445" s="29" t="s">
        <v>115</v>
      </c>
      <c r="D9445" s="29"/>
      <c r="E9445" s="29" t="n">
        <v>0</v>
      </c>
      <c r="F9445" s="29"/>
      <c r="G9445" s="29"/>
      <c r="H9445" s="30" t="n">
        <v>0</v>
      </c>
      <c r="I9445" s="29"/>
      <c r="J9445" s="30" t="n">
        <v>0</v>
      </c>
      <c r="K9445" s="29"/>
      <c r="L9445" s="29" t="s">
        <v>116</v>
      </c>
      <c r="M9445" s="29"/>
      <c r="N9445" s="29"/>
      <c r="O9445" s="29"/>
      <c r="P9445" s="29"/>
      <c r="Q9445" s="29" t="n">
        <f aca="false">IFERROR(VALUE(L9445),"")</f>
        <v>0</v>
      </c>
      <c r="R9445" s="29" t="str">
        <f aca="true">IF(O9445="","",O9445-TODAY())</f>
        <v/>
      </c>
      <c r="S9445" s="29" t="str">
        <f aca="false">IF(C9445="&lt;&lt; vazio &gt;&gt;","VAZIA",IF(AND(O9445&lt;&gt;"",R9445&lt;0),"VENCIDO",IF(AND(O9445&lt;&gt;"",R9445&lt;=Parametros!$B$10),"PRÓX. VENCIMENTO",IF(F9445="Q","QUALIDADE",IF(F9445="S","BLOQUEADO",IF(F9445="R","RESTRITO/DEVOLUÇÃO",IF(OR(N9445="QUAR",N9445="QRES"),"QUARENTENA",IF(OR(B9445="DESCARTE",B9445="DEVOLUÇÃO"),"DESCARTE/DEVOLUÇÃO",IF(AND(D9445="",K9445&lt;&gt;""),"SEM LOTE",IF(AND(Q9445&lt;&gt;"",Q9445&gt;=Parametros!$B$11),"PARADO/SEM GIRO","OK"))))))))))</f>
        <v>VAZIA</v>
      </c>
      <c r="T9445" s="29" t="str">
        <f aca="false">IF(AND($S9445="PARADO/SEM GIRO",$K9445="KG",OR(Painel!$B$5="(Todos)",A9445=Painel!$B$5)*OR(Painel!$E$5="(Todos)",P9445=Painel!$E$5)),$J9445+ROW()/10000000,"")</f>
        <v/>
      </c>
      <c r="U9445" s="29" t="str">
        <f aca="false">IF(AND($S9445="VENCIDO",$K9445="KG",OR(Painel!$B$5="(Todos)",A9445=Painel!$B$5)*OR(Painel!$E$5="(Todos)",P9445=Painel!$E$5)),$J9445+ROW()/10000000,"")</f>
        <v/>
      </c>
    </row>
    <row r="9446" customFormat="false" ht="15" hidden="false" customHeight="false" outlineLevel="0" collapsed="false">
      <c r="A9446" s="29" t="s">
        <v>56</v>
      </c>
      <c r="B9446" s="29" t="s">
        <v>15947</v>
      </c>
      <c r="C9446" s="29" t="s">
        <v>16059</v>
      </c>
      <c r="D9446" s="29" t="s">
        <v>16060</v>
      </c>
      <c r="E9446" s="29" t="n">
        <v>1</v>
      </c>
      <c r="F9446" s="29"/>
      <c r="G9446" s="29" t="s">
        <v>16061</v>
      </c>
      <c r="H9446" s="30" t="n">
        <v>60138</v>
      </c>
      <c r="I9446" s="31" t="n">
        <v>46121</v>
      </c>
      <c r="J9446" s="30" t="n">
        <v>60138</v>
      </c>
      <c r="K9446" s="29" t="s">
        <v>125</v>
      </c>
      <c r="L9446" s="29" t="s">
        <v>16062</v>
      </c>
      <c r="M9446" s="29"/>
      <c r="N9446" s="29" t="s">
        <v>122</v>
      </c>
      <c r="O9446" s="31" t="n">
        <v>46359</v>
      </c>
      <c r="P9446" s="29" t="s">
        <v>123</v>
      </c>
      <c r="Q9446" s="29" t="n">
        <f aca="false">IFERROR(VALUE(L9446),"")</f>
        <v>164</v>
      </c>
      <c r="R9446" s="29" t="n">
        <f aca="true">IF(O9446="","",O9446-TODAY())</f>
        <v>74</v>
      </c>
      <c r="S9446" s="29" t="str">
        <f aca="false">IF(C9446="&lt;&lt; vazio &gt;&gt;","VAZIA",IF(AND(O9446&lt;&gt;"",R9446&lt;0),"VENCIDO",IF(AND(O9446&lt;&gt;"",R9446&lt;=Parametros!$B$10),"PRÓX. VENCIMENTO",IF(F9446="Q","QUALIDADE",IF(F9446="S","BLOQUEADO",IF(F9446="R","RESTRITO/DEVOLUÇÃO",IF(OR(N9446="QUAR",N9446="QRES"),"QUARENTENA",IF(OR(B9446="DESCARTE",B9446="DEVOLUÇÃO"),"DESCARTE/DEVOLUÇÃO",IF(AND(D9446="",K9446&lt;&gt;""),"SEM LOTE",IF(AND(Q9446&lt;&gt;"",Q9446&gt;=Parametros!$B$11),"PARADO/SEM GIRO","OK"))))))))))</f>
        <v>PARADO/SEM GIRO</v>
      </c>
      <c r="T9446" s="29" t="str">
        <f aca="false">IF(AND($S9446="PARADO/SEM GIRO",$K9446="KG",OR(Painel!$B$5="(Todos)",A9446=Painel!$B$5)*OR(Painel!$E$5="(Todos)",P9446=Painel!$E$5)),$J9446+ROW()/10000000,"")</f>
        <v/>
      </c>
      <c r="U9446" s="29" t="str">
        <f aca="false">IF(AND($S9446="VENCIDO",$K9446="KG",OR(Painel!$B$5="(Todos)",A9446=Painel!$B$5)*OR(Painel!$E$5="(Todos)",P9446=Painel!$E$5)),$J9446+ROW()/10000000,"")</f>
        <v/>
      </c>
    </row>
    <row r="9447" customFormat="false" ht="15" hidden="false" customHeight="false" outlineLevel="0" collapsed="false">
      <c r="A9447" s="29" t="s">
        <v>56</v>
      </c>
      <c r="B9447" s="29" t="s">
        <v>15948</v>
      </c>
      <c r="C9447" s="29" t="s">
        <v>16063</v>
      </c>
      <c r="D9447" s="29" t="s">
        <v>16064</v>
      </c>
      <c r="E9447" s="29" t="n">
        <v>1</v>
      </c>
      <c r="F9447" s="29"/>
      <c r="G9447" s="29" t="s">
        <v>16065</v>
      </c>
      <c r="H9447" s="30" t="n">
        <v>45070</v>
      </c>
      <c r="I9447" s="31" t="n">
        <v>46213</v>
      </c>
      <c r="J9447" s="30" t="n">
        <v>45070</v>
      </c>
      <c r="K9447" s="29" t="s">
        <v>125</v>
      </c>
      <c r="L9447" s="29" t="s">
        <v>12795</v>
      </c>
      <c r="M9447" s="29"/>
      <c r="N9447" s="29" t="s">
        <v>122</v>
      </c>
      <c r="O9447" s="31" t="n">
        <v>46028</v>
      </c>
      <c r="P9447" s="29" t="s">
        <v>123</v>
      </c>
      <c r="Q9447" s="29" t="n">
        <f aca="false">IFERROR(VALUE(L9447),"")</f>
        <v>72</v>
      </c>
      <c r="R9447" s="29" t="n">
        <f aca="true">IF(O9447="","",O9447-TODAY())</f>
        <v>-257</v>
      </c>
      <c r="S9447" s="29" t="str">
        <f aca="false">IF(C9447="&lt;&lt; vazio &gt;&gt;","VAZIA",IF(AND(O9447&lt;&gt;"",R9447&lt;0),"VENCIDO",IF(AND(O9447&lt;&gt;"",R9447&lt;=Parametros!$B$10),"PRÓX. VENCIMENTO",IF(F9447="Q","QUALIDADE",IF(F9447="S","BLOQUEADO",IF(F9447="R","RESTRITO/DEVOLUÇÃO",IF(OR(N9447="QUAR",N9447="QRES"),"QUARENTENA",IF(OR(B9447="DESCARTE",B9447="DEVOLUÇÃO"),"DESCARTE/DEVOLUÇÃO",IF(AND(D9447="",K9447&lt;&gt;""),"SEM LOTE",IF(AND(Q9447&lt;&gt;"",Q9447&gt;=Parametros!$B$11),"PARADO/SEM GIRO","OK"))))))))))</f>
        <v>VENCIDO</v>
      </c>
      <c r="T9447" s="29" t="str">
        <f aca="false">IF(AND($S9447="PARADO/SEM GIRO",$K9447="KG",OR(Painel!$B$5="(Todos)",A9447=Painel!$B$5)*OR(Painel!$E$5="(Todos)",P9447=Painel!$E$5)),$J9447+ROW()/10000000,"")</f>
        <v/>
      </c>
      <c r="U9447" s="29" t="str">
        <f aca="false">IF(AND($S9447="VENCIDO",$K9447="KG",OR(Painel!$B$5="(Todos)",A9447=Painel!$B$5)*OR(Painel!$E$5="(Todos)",P9447=Painel!$E$5)),$J9447+ROW()/10000000,"")</f>
        <v/>
      </c>
    </row>
    <row r="9448" customFormat="false" ht="15" hidden="false" customHeight="false" outlineLevel="0" collapsed="false">
      <c r="A9448" s="29" t="s">
        <v>56</v>
      </c>
      <c r="B9448" s="29" t="s">
        <v>15949</v>
      </c>
      <c r="C9448" s="29" t="s">
        <v>16066</v>
      </c>
      <c r="D9448" s="29" t="s">
        <v>16067</v>
      </c>
      <c r="E9448" s="29" t="n">
        <v>1</v>
      </c>
      <c r="F9448" s="29"/>
      <c r="G9448" s="29" t="s">
        <v>16068</v>
      </c>
      <c r="H9448" s="30" t="n">
        <v>52424.222</v>
      </c>
      <c r="I9448" s="31" t="n">
        <v>46252</v>
      </c>
      <c r="J9448" s="30" t="n">
        <v>52424.222</v>
      </c>
      <c r="K9448" s="29" t="s">
        <v>125</v>
      </c>
      <c r="L9448" s="29" t="s">
        <v>2045</v>
      </c>
      <c r="M9448" s="29"/>
      <c r="N9448" s="29" t="s">
        <v>122</v>
      </c>
      <c r="O9448" s="31" t="n">
        <v>46606</v>
      </c>
      <c r="P9448" s="29" t="s">
        <v>123</v>
      </c>
      <c r="Q9448" s="29" t="n">
        <f aca="false">IFERROR(VALUE(L9448),"")</f>
        <v>33</v>
      </c>
      <c r="R9448" s="29" t="n">
        <f aca="true">IF(O9448="","",O9448-TODAY())</f>
        <v>321</v>
      </c>
      <c r="S9448" s="29" t="str">
        <f aca="false">IF(C9448="&lt;&lt; vazio &gt;&gt;","VAZIA",IF(AND(O9448&lt;&gt;"",R9448&lt;0),"VENCIDO",IF(AND(O9448&lt;&gt;"",R9448&lt;=Parametros!$B$10),"PRÓX. VENCIMENTO",IF(F9448="Q","QUALIDADE",IF(F9448="S","BLOQUEADO",IF(F9448="R","RESTRITO/DEVOLUÇÃO",IF(OR(N9448="QUAR",N9448="QRES"),"QUARENTENA",IF(OR(B9448="DESCARTE",B9448="DEVOLUÇÃO"),"DESCARTE/DEVOLUÇÃO",IF(AND(D9448="",K9448&lt;&gt;""),"SEM LOTE",IF(AND(Q9448&lt;&gt;"",Q9448&gt;=Parametros!$B$11),"PARADO/SEM GIRO","OK"))))))))))</f>
        <v>OK</v>
      </c>
      <c r="T9448" s="29" t="str">
        <f aca="false">IF(AND($S9448="PARADO/SEM GIRO",$K9448="KG",OR(Painel!$B$5="(Todos)",A9448=Painel!$B$5)*OR(Painel!$E$5="(Todos)",P9448=Painel!$E$5)),$J9448+ROW()/10000000,"")</f>
        <v/>
      </c>
      <c r="U9448" s="29" t="str">
        <f aca="false">IF(AND($S9448="VENCIDO",$K9448="KG",OR(Painel!$B$5="(Todos)",A9448=Painel!$B$5)*OR(Painel!$E$5="(Todos)",P9448=Painel!$E$5)),$J9448+ROW()/10000000,"")</f>
        <v/>
      </c>
    </row>
    <row r="9449" customFormat="false" ht="15" hidden="false" customHeight="false" outlineLevel="0" collapsed="false">
      <c r="A9449" s="29" t="s">
        <v>56</v>
      </c>
      <c r="B9449" s="29" t="s">
        <v>16069</v>
      </c>
      <c r="C9449" s="29" t="s">
        <v>16070</v>
      </c>
      <c r="D9449" s="29" t="s">
        <v>16071</v>
      </c>
      <c r="E9449" s="29" t="n">
        <v>1</v>
      </c>
      <c r="F9449" s="29"/>
      <c r="G9449" s="29" t="s">
        <v>16072</v>
      </c>
      <c r="H9449" s="30" t="n">
        <v>38500</v>
      </c>
      <c r="I9449" s="31" t="n">
        <v>46221</v>
      </c>
      <c r="J9449" s="30" t="n">
        <v>38500</v>
      </c>
      <c r="K9449" s="29" t="s">
        <v>125</v>
      </c>
      <c r="L9449" s="29" t="s">
        <v>2559</v>
      </c>
      <c r="M9449" s="29"/>
      <c r="N9449" s="29" t="s">
        <v>122</v>
      </c>
      <c r="O9449" s="31" t="n">
        <v>46351</v>
      </c>
      <c r="P9449" s="29" t="s">
        <v>123</v>
      </c>
      <c r="Q9449" s="29" t="n">
        <f aca="false">IFERROR(VALUE(L9449),"")</f>
        <v>64</v>
      </c>
      <c r="R9449" s="29" t="n">
        <f aca="true">IF(O9449="","",O9449-TODAY())</f>
        <v>66</v>
      </c>
      <c r="S9449" s="29" t="str">
        <f aca="false">IF(C9449="&lt;&lt; vazio &gt;&gt;","VAZIA",IF(AND(O9449&lt;&gt;"",R9449&lt;0),"VENCIDO",IF(AND(O9449&lt;&gt;"",R9449&lt;=Parametros!$B$10),"PRÓX. VENCIMENTO",IF(F9449="Q","QUALIDADE",IF(F9449="S","BLOQUEADO",IF(F9449="R","RESTRITO/DEVOLUÇÃO",IF(OR(N9449="QUAR",N9449="QRES"),"QUARENTENA",IF(OR(B9449="DESCARTE",B9449="DEVOLUÇÃO"),"DESCARTE/DEVOLUÇÃO",IF(AND(D9449="",K9449&lt;&gt;""),"SEM LOTE",IF(AND(Q9449&lt;&gt;"",Q9449&gt;=Parametros!$B$11),"PARADO/SEM GIRO","OK"))))))))))</f>
        <v>OK</v>
      </c>
      <c r="T9449" s="29" t="str">
        <f aca="false">IF(AND($S9449="PARADO/SEM GIRO",$K9449="KG",OR(Painel!$B$5="(Todos)",A9449=Painel!$B$5)*OR(Painel!$E$5="(Todos)",P9449=Painel!$E$5)),$J9449+ROW()/10000000,"")</f>
        <v/>
      </c>
      <c r="U9449" s="29" t="str">
        <f aca="false">IF(AND($S9449="VENCIDO",$K9449="KG",OR(Painel!$B$5="(Todos)",A9449=Painel!$B$5)*OR(Painel!$E$5="(Todos)",P9449=Painel!$E$5)),$J9449+ROW()/10000000,"")</f>
        <v/>
      </c>
    </row>
    <row r="9450" customFormat="false" ht="15" hidden="false" customHeight="false" outlineLevel="0" collapsed="false">
      <c r="A9450" s="29" t="s">
        <v>56</v>
      </c>
      <c r="B9450" s="29" t="s">
        <v>16073</v>
      </c>
      <c r="C9450" s="29" t="s">
        <v>16074</v>
      </c>
      <c r="D9450" s="29" t="s">
        <v>16075</v>
      </c>
      <c r="E9450" s="29" t="n">
        <v>1</v>
      </c>
      <c r="F9450" s="29"/>
      <c r="G9450" s="29" t="s">
        <v>16076</v>
      </c>
      <c r="H9450" s="30" t="n">
        <v>14117</v>
      </c>
      <c r="I9450" s="31" t="n">
        <v>46285</v>
      </c>
      <c r="J9450" s="30" t="n">
        <v>14117</v>
      </c>
      <c r="K9450" s="29" t="s">
        <v>125</v>
      </c>
      <c r="L9450" s="29" t="s">
        <v>116</v>
      </c>
      <c r="M9450" s="29"/>
      <c r="N9450" s="29" t="s">
        <v>122</v>
      </c>
      <c r="O9450" s="31" t="n">
        <v>46093</v>
      </c>
      <c r="P9450" s="29" t="s">
        <v>123</v>
      </c>
      <c r="Q9450" s="29" t="n">
        <f aca="false">IFERROR(VALUE(L9450),"")</f>
        <v>0</v>
      </c>
      <c r="R9450" s="29" t="n">
        <f aca="true">IF(O9450="","",O9450-TODAY())</f>
        <v>-192</v>
      </c>
      <c r="S9450" s="29" t="str">
        <f aca="false">IF(C9450="&lt;&lt; vazio &gt;&gt;","VAZIA",IF(AND(O9450&lt;&gt;"",R9450&lt;0),"VENCIDO",IF(AND(O9450&lt;&gt;"",R9450&lt;=Parametros!$B$10),"PRÓX. VENCIMENTO",IF(F9450="Q","QUALIDADE",IF(F9450="S","BLOQUEADO",IF(F9450="R","RESTRITO/DEVOLUÇÃO",IF(OR(N9450="QUAR",N9450="QRES"),"QUARENTENA",IF(OR(B9450="DESCARTE",B9450="DEVOLUÇÃO"),"DESCARTE/DEVOLUÇÃO",IF(AND(D9450="",K9450&lt;&gt;""),"SEM LOTE",IF(AND(Q9450&lt;&gt;"",Q9450&gt;=Parametros!$B$11),"PARADO/SEM GIRO","OK"))))))))))</f>
        <v>VENCIDO</v>
      </c>
      <c r="T9450" s="29" t="str">
        <f aca="false">IF(AND($S9450="PARADO/SEM GIRO",$K9450="KG",OR(Painel!$B$5="(Todos)",A9450=Painel!$B$5)*OR(Painel!$E$5="(Todos)",P9450=Painel!$E$5)),$J9450+ROW()/10000000,"")</f>
        <v/>
      </c>
      <c r="U9450" s="29" t="str">
        <f aca="false">IF(AND($S9450="VENCIDO",$K9450="KG",OR(Painel!$B$5="(Todos)",A9450=Painel!$B$5)*OR(Painel!$E$5="(Todos)",P9450=Painel!$E$5)),$J9450+ROW()/10000000,"")</f>
        <v/>
      </c>
    </row>
    <row r="9451" customFormat="false" ht="15" hidden="false" customHeight="false" outlineLevel="0" collapsed="false">
      <c r="A9451" s="29" t="s">
        <v>56</v>
      </c>
      <c r="B9451" s="29" t="s">
        <v>15950</v>
      </c>
      <c r="C9451" s="29" t="s">
        <v>115</v>
      </c>
      <c r="D9451" s="29"/>
      <c r="E9451" s="29" t="n">
        <v>0</v>
      </c>
      <c r="F9451" s="29"/>
      <c r="G9451" s="29"/>
      <c r="H9451" s="30" t="n">
        <v>0</v>
      </c>
      <c r="I9451" s="29"/>
      <c r="J9451" s="30" t="n">
        <v>0</v>
      </c>
      <c r="K9451" s="29"/>
      <c r="L9451" s="29" t="s">
        <v>116</v>
      </c>
      <c r="M9451" s="29"/>
      <c r="N9451" s="29"/>
      <c r="O9451" s="29"/>
      <c r="P9451" s="29"/>
      <c r="Q9451" s="29" t="n">
        <f aca="false">IFERROR(VALUE(L9451),"")</f>
        <v>0</v>
      </c>
      <c r="R9451" s="29" t="str">
        <f aca="true">IF(O9451="","",O9451-TODAY())</f>
        <v/>
      </c>
      <c r="S9451" s="29" t="str">
        <f aca="false">IF(C9451="&lt;&lt; vazio &gt;&gt;","VAZIA",IF(AND(O9451&lt;&gt;"",R9451&lt;0),"VENCIDO",IF(AND(O9451&lt;&gt;"",R9451&lt;=Parametros!$B$10),"PRÓX. VENCIMENTO",IF(F9451="Q","QUALIDADE",IF(F9451="S","BLOQUEADO",IF(F9451="R","RESTRITO/DEVOLUÇÃO",IF(OR(N9451="QUAR",N9451="QRES"),"QUARENTENA",IF(OR(B9451="DESCARTE",B9451="DEVOLUÇÃO"),"DESCARTE/DEVOLUÇÃO",IF(AND(D9451="",K9451&lt;&gt;""),"SEM LOTE",IF(AND(Q9451&lt;&gt;"",Q9451&gt;=Parametros!$B$11),"PARADO/SEM GIRO","OK"))))))))))</f>
        <v>VAZIA</v>
      </c>
      <c r="T9451" s="29" t="str">
        <f aca="false">IF(AND($S9451="PARADO/SEM GIRO",$K9451="KG",OR(Painel!$B$5="(Todos)",A9451=Painel!$B$5)*OR(Painel!$E$5="(Todos)",P9451=Painel!$E$5)),$J9451+ROW()/10000000,"")</f>
        <v/>
      </c>
      <c r="U9451" s="29" t="str">
        <f aca="false">IF(AND($S9451="VENCIDO",$K9451="KG",OR(Painel!$B$5="(Todos)",A9451=Painel!$B$5)*OR(Painel!$E$5="(Todos)",P9451=Painel!$E$5)),$J9451+ROW()/10000000,"")</f>
        <v/>
      </c>
    </row>
    <row r="9452" customFormat="false" ht="15" hidden="false" customHeight="false" outlineLevel="0" collapsed="false">
      <c r="A9452" s="29" t="s">
        <v>56</v>
      </c>
      <c r="B9452" s="29" t="s">
        <v>15951</v>
      </c>
      <c r="C9452" s="29" t="s">
        <v>16077</v>
      </c>
      <c r="D9452" s="29" t="s">
        <v>16078</v>
      </c>
      <c r="E9452" s="29" t="n">
        <v>1</v>
      </c>
      <c r="F9452" s="29"/>
      <c r="G9452" s="29" t="s">
        <v>16079</v>
      </c>
      <c r="H9452" s="30" t="n">
        <v>44000</v>
      </c>
      <c r="I9452" s="31" t="n">
        <v>46256</v>
      </c>
      <c r="J9452" s="30" t="n">
        <v>44000</v>
      </c>
      <c r="K9452" s="29" t="s">
        <v>125</v>
      </c>
      <c r="L9452" s="29" t="s">
        <v>811</v>
      </c>
      <c r="M9452" s="29"/>
      <c r="N9452" s="29" t="s">
        <v>122</v>
      </c>
      <c r="O9452" s="31" t="n">
        <v>46543</v>
      </c>
      <c r="P9452" s="29" t="s">
        <v>123</v>
      </c>
      <c r="Q9452" s="29" t="n">
        <f aca="false">IFERROR(VALUE(L9452),"")</f>
        <v>29</v>
      </c>
      <c r="R9452" s="29" t="n">
        <f aca="true">IF(O9452="","",O9452-TODAY())</f>
        <v>258</v>
      </c>
      <c r="S9452" s="29" t="str">
        <f aca="false">IF(C9452="&lt;&lt; vazio &gt;&gt;","VAZIA",IF(AND(O9452&lt;&gt;"",R9452&lt;0),"VENCIDO",IF(AND(O9452&lt;&gt;"",R9452&lt;=Parametros!$B$10),"PRÓX. VENCIMENTO",IF(F9452="Q","QUALIDADE",IF(F9452="S","BLOQUEADO",IF(F9452="R","RESTRITO/DEVOLUÇÃO",IF(OR(N9452="QUAR",N9452="QRES"),"QUARENTENA",IF(OR(B9452="DESCARTE",B9452="DEVOLUÇÃO"),"DESCARTE/DEVOLUÇÃO",IF(AND(D9452="",K9452&lt;&gt;""),"SEM LOTE",IF(AND(Q9452&lt;&gt;"",Q9452&gt;=Parametros!$B$11),"PARADO/SEM GIRO","OK"))))))))))</f>
        <v>OK</v>
      </c>
      <c r="T9452" s="29" t="str">
        <f aca="false">IF(AND($S9452="PARADO/SEM GIRO",$K9452="KG",OR(Painel!$B$5="(Todos)",A9452=Painel!$B$5)*OR(Painel!$E$5="(Todos)",P9452=Painel!$E$5)),$J9452+ROW()/10000000,"")</f>
        <v/>
      </c>
      <c r="U9452" s="29" t="str">
        <f aca="false">IF(AND($S9452="VENCIDO",$K9452="KG",OR(Painel!$B$5="(Todos)",A9452=Painel!$B$5)*OR(Painel!$E$5="(Todos)",P9452=Painel!$E$5)),$J9452+ROW()/10000000,"")</f>
        <v/>
      </c>
    </row>
    <row r="9453" customFormat="false" ht="15" hidden="false" customHeight="false" outlineLevel="0" collapsed="false">
      <c r="A9453" s="29" t="s">
        <v>56</v>
      </c>
      <c r="B9453" s="29" t="s">
        <v>15952</v>
      </c>
      <c r="C9453" s="29" t="s">
        <v>15849</v>
      </c>
      <c r="D9453" s="29" t="s">
        <v>15851</v>
      </c>
      <c r="E9453" s="29" t="n">
        <v>1</v>
      </c>
      <c r="F9453" s="29"/>
      <c r="G9453" s="29" t="s">
        <v>16080</v>
      </c>
      <c r="H9453" s="30" t="n">
        <v>14576.471</v>
      </c>
      <c r="I9453" s="31" t="n">
        <v>46285</v>
      </c>
      <c r="J9453" s="30" t="n">
        <v>14576.471</v>
      </c>
      <c r="K9453" s="29" t="s">
        <v>125</v>
      </c>
      <c r="L9453" s="29" t="s">
        <v>116</v>
      </c>
      <c r="M9453" s="29"/>
      <c r="N9453" s="29" t="s">
        <v>122</v>
      </c>
      <c r="O9453" s="31" t="n">
        <v>46528</v>
      </c>
      <c r="P9453" s="29" t="s">
        <v>123</v>
      </c>
      <c r="Q9453" s="29" t="n">
        <f aca="false">IFERROR(VALUE(L9453),"")</f>
        <v>0</v>
      </c>
      <c r="R9453" s="29" t="n">
        <f aca="true">IF(O9453="","",O9453-TODAY())</f>
        <v>243</v>
      </c>
      <c r="S9453" s="29" t="str">
        <f aca="false">IF(C9453="&lt;&lt; vazio &gt;&gt;","VAZIA",IF(AND(O9453&lt;&gt;"",R9453&lt;0),"VENCIDO",IF(AND(O9453&lt;&gt;"",R9453&lt;=Parametros!$B$10),"PRÓX. VENCIMENTO",IF(F9453="Q","QUALIDADE",IF(F9453="S","BLOQUEADO",IF(F9453="R","RESTRITO/DEVOLUÇÃO",IF(OR(N9453="QUAR",N9453="QRES"),"QUARENTENA",IF(OR(B9453="DESCARTE",B9453="DEVOLUÇÃO"),"DESCARTE/DEVOLUÇÃO",IF(AND(D9453="",K9453&lt;&gt;""),"SEM LOTE",IF(AND(Q9453&lt;&gt;"",Q9453&gt;=Parametros!$B$11),"PARADO/SEM GIRO","OK"))))))))))</f>
        <v>OK</v>
      </c>
      <c r="T9453" s="29" t="str">
        <f aca="false">IF(AND($S9453="PARADO/SEM GIRO",$K9453="KG",OR(Painel!$B$5="(Todos)",A9453=Painel!$B$5)*OR(Painel!$E$5="(Todos)",P9453=Painel!$E$5)),$J9453+ROW()/10000000,"")</f>
        <v/>
      </c>
      <c r="U9453" s="29" t="str">
        <f aca="false">IF(AND($S9453="VENCIDO",$K9453="KG",OR(Painel!$B$5="(Todos)",A9453=Painel!$B$5)*OR(Painel!$E$5="(Todos)",P9453=Painel!$E$5)),$J9453+ROW()/10000000,"")</f>
        <v/>
      </c>
    </row>
    <row r="9454" customFormat="false" ht="15" hidden="false" customHeight="false" outlineLevel="0" collapsed="false">
      <c r="A9454" s="29" t="s">
        <v>56</v>
      </c>
      <c r="B9454" s="29" t="s">
        <v>15953</v>
      </c>
      <c r="C9454" s="29" t="s">
        <v>15839</v>
      </c>
      <c r="D9454" s="29" t="s">
        <v>15840</v>
      </c>
      <c r="E9454" s="29" t="n">
        <v>1</v>
      </c>
      <c r="F9454" s="29"/>
      <c r="G9454" s="29" t="s">
        <v>16081</v>
      </c>
      <c r="H9454" s="30" t="n">
        <v>10000</v>
      </c>
      <c r="I9454" s="31" t="n">
        <v>46285</v>
      </c>
      <c r="J9454" s="30" t="n">
        <v>10000</v>
      </c>
      <c r="K9454" s="29" t="s">
        <v>125</v>
      </c>
      <c r="L9454" s="29" t="s">
        <v>116</v>
      </c>
      <c r="M9454" s="29"/>
      <c r="N9454" s="29" t="s">
        <v>122</v>
      </c>
      <c r="O9454" s="31" t="n">
        <v>46585</v>
      </c>
      <c r="P9454" s="29" t="s">
        <v>123</v>
      </c>
      <c r="Q9454" s="29" t="n">
        <f aca="false">IFERROR(VALUE(L9454),"")</f>
        <v>0</v>
      </c>
      <c r="R9454" s="29" t="n">
        <f aca="true">IF(O9454="","",O9454-TODAY())</f>
        <v>300</v>
      </c>
      <c r="S9454" s="29" t="str">
        <f aca="false">IF(C9454="&lt;&lt; vazio &gt;&gt;","VAZIA",IF(AND(O9454&lt;&gt;"",R9454&lt;0),"VENCIDO",IF(AND(O9454&lt;&gt;"",R9454&lt;=Parametros!$B$10),"PRÓX. VENCIMENTO",IF(F9454="Q","QUALIDADE",IF(F9454="S","BLOQUEADO",IF(F9454="R","RESTRITO/DEVOLUÇÃO",IF(OR(N9454="QUAR",N9454="QRES"),"QUARENTENA",IF(OR(B9454="DESCARTE",B9454="DEVOLUÇÃO"),"DESCARTE/DEVOLUÇÃO",IF(AND(D9454="",K9454&lt;&gt;""),"SEM LOTE",IF(AND(Q9454&lt;&gt;"",Q9454&gt;=Parametros!$B$11),"PARADO/SEM GIRO","OK"))))))))))</f>
        <v>OK</v>
      </c>
      <c r="T9454" s="29" t="str">
        <f aca="false">IF(AND($S9454="PARADO/SEM GIRO",$K9454="KG",OR(Painel!$B$5="(Todos)",A9454=Painel!$B$5)*OR(Painel!$E$5="(Todos)",P9454=Painel!$E$5)),$J9454+ROW()/10000000,"")</f>
        <v/>
      </c>
      <c r="U9454" s="29" t="str">
        <f aca="false">IF(AND($S9454="VENCIDO",$K9454="KG",OR(Painel!$B$5="(Todos)",A9454=Painel!$B$5)*OR(Painel!$E$5="(Todos)",P9454=Painel!$E$5)),$J9454+ROW()/10000000,"")</f>
        <v/>
      </c>
    </row>
    <row r="9455" customFormat="false" ht="15" hidden="false" customHeight="false" outlineLevel="0" collapsed="false">
      <c r="A9455" s="29" t="s">
        <v>56</v>
      </c>
      <c r="B9455" s="29" t="s">
        <v>16082</v>
      </c>
      <c r="C9455" s="29" t="s">
        <v>15839</v>
      </c>
      <c r="D9455" s="29" t="s">
        <v>16083</v>
      </c>
      <c r="E9455" s="29" t="n">
        <v>1</v>
      </c>
      <c r="F9455" s="29"/>
      <c r="G9455" s="29" t="s">
        <v>16084</v>
      </c>
      <c r="H9455" s="30" t="n">
        <v>4705.882</v>
      </c>
      <c r="I9455" s="31" t="n">
        <v>46276</v>
      </c>
      <c r="J9455" s="30" t="n">
        <v>4705.882</v>
      </c>
      <c r="K9455" s="29" t="s">
        <v>125</v>
      </c>
      <c r="L9455" s="29" t="s">
        <v>133</v>
      </c>
      <c r="M9455" s="29"/>
      <c r="N9455" s="29" t="s">
        <v>122</v>
      </c>
      <c r="O9455" s="31" t="n">
        <v>46584</v>
      </c>
      <c r="P9455" s="29" t="s">
        <v>123</v>
      </c>
      <c r="Q9455" s="29" t="n">
        <f aca="false">IFERROR(VALUE(L9455),"")</f>
        <v>9</v>
      </c>
      <c r="R9455" s="29" t="n">
        <f aca="true">IF(O9455="","",O9455-TODAY())</f>
        <v>299</v>
      </c>
      <c r="S9455" s="29" t="str">
        <f aca="false">IF(C9455="&lt;&lt; vazio &gt;&gt;","VAZIA",IF(AND(O9455&lt;&gt;"",R9455&lt;0),"VENCIDO",IF(AND(O9455&lt;&gt;"",R9455&lt;=Parametros!$B$10),"PRÓX. VENCIMENTO",IF(F9455="Q","QUALIDADE",IF(F9455="S","BLOQUEADO",IF(F9455="R","RESTRITO/DEVOLUÇÃO",IF(OR(N9455="QUAR",N9455="QRES"),"QUARENTENA",IF(OR(B9455="DESCARTE",B9455="DEVOLUÇÃO"),"DESCARTE/DEVOLUÇÃO",IF(AND(D9455="",K9455&lt;&gt;""),"SEM LOTE",IF(AND(Q9455&lt;&gt;"",Q9455&gt;=Parametros!$B$11),"PARADO/SEM GIRO","OK"))))))))))</f>
        <v>OK</v>
      </c>
      <c r="T9455" s="29" t="str">
        <f aca="false">IF(AND($S9455="PARADO/SEM GIRO",$K9455="KG",OR(Painel!$B$5="(Todos)",A9455=Painel!$B$5)*OR(Painel!$E$5="(Todos)",P9455=Painel!$E$5)),$J9455+ROW()/10000000,"")</f>
        <v/>
      </c>
      <c r="U9455" s="29" t="str">
        <f aca="false">IF(AND($S9455="VENCIDO",$K9455="KG",OR(Painel!$B$5="(Todos)",A9455=Painel!$B$5)*OR(Painel!$E$5="(Todos)",P9455=Painel!$E$5)),$J9455+ROW()/10000000,"")</f>
        <v/>
      </c>
    </row>
    <row r="9456" customFormat="false" ht="15" hidden="false" customHeight="false" outlineLevel="0" collapsed="false">
      <c r="A9456" s="29" t="s">
        <v>56</v>
      </c>
      <c r="B9456" s="29" t="s">
        <v>16085</v>
      </c>
      <c r="C9456" s="29" t="s">
        <v>16086</v>
      </c>
      <c r="D9456" s="29" t="s">
        <v>16087</v>
      </c>
      <c r="E9456" s="29" t="n">
        <v>1</v>
      </c>
      <c r="F9456" s="29"/>
      <c r="G9456" s="29" t="s">
        <v>16088</v>
      </c>
      <c r="H9456" s="30" t="n">
        <v>100212.8</v>
      </c>
      <c r="I9456" s="31" t="n">
        <v>46243</v>
      </c>
      <c r="J9456" s="30" t="n">
        <v>100212.8</v>
      </c>
      <c r="K9456" s="29" t="s">
        <v>125</v>
      </c>
      <c r="L9456" s="29" t="s">
        <v>7405</v>
      </c>
      <c r="M9456" s="29"/>
      <c r="N9456" s="29" t="s">
        <v>122</v>
      </c>
      <c r="O9456" s="31" t="n">
        <v>46588</v>
      </c>
      <c r="P9456" s="29" t="s">
        <v>123</v>
      </c>
      <c r="Q9456" s="29" t="n">
        <f aca="false">IFERROR(VALUE(L9456),"")</f>
        <v>42</v>
      </c>
      <c r="R9456" s="29" t="n">
        <f aca="true">IF(O9456="","",O9456-TODAY())</f>
        <v>303</v>
      </c>
      <c r="S9456" s="29" t="str">
        <f aca="false">IF(C9456="&lt;&lt; vazio &gt;&gt;","VAZIA",IF(AND(O9456&lt;&gt;"",R9456&lt;0),"VENCIDO",IF(AND(O9456&lt;&gt;"",R9456&lt;=Parametros!$B$10),"PRÓX. VENCIMENTO",IF(F9456="Q","QUALIDADE",IF(F9456="S","BLOQUEADO",IF(F9456="R","RESTRITO/DEVOLUÇÃO",IF(OR(N9456="QUAR",N9456="QRES"),"QUARENTENA",IF(OR(B9456="DESCARTE",B9456="DEVOLUÇÃO"),"DESCARTE/DEVOLUÇÃO",IF(AND(D9456="",K9456&lt;&gt;""),"SEM LOTE",IF(AND(Q9456&lt;&gt;"",Q9456&gt;=Parametros!$B$11),"PARADO/SEM GIRO","OK"))))))))))</f>
        <v>OK</v>
      </c>
      <c r="T9456" s="29" t="str">
        <f aca="false">IF(AND($S9456="PARADO/SEM GIRO",$K9456="KG",OR(Painel!$B$5="(Todos)",A9456=Painel!$B$5)*OR(Painel!$E$5="(Todos)",P9456=Painel!$E$5)),$J9456+ROW()/10000000,"")</f>
        <v/>
      </c>
      <c r="U9456" s="29" t="str">
        <f aca="false">IF(AND($S9456="VENCIDO",$K9456="KG",OR(Painel!$B$5="(Todos)",A9456=Painel!$B$5)*OR(Painel!$E$5="(Todos)",P9456=Painel!$E$5)),$J9456+ROW()/10000000,"")</f>
        <v/>
      </c>
    </row>
    <row r="9457" customFormat="false" ht="15" hidden="false" customHeight="false" outlineLevel="0" collapsed="false">
      <c r="A9457" s="29" t="s">
        <v>56</v>
      </c>
      <c r="B9457" s="29" t="s">
        <v>15954</v>
      </c>
      <c r="C9457" s="29" t="s">
        <v>115</v>
      </c>
      <c r="D9457" s="29"/>
      <c r="E9457" s="29" t="n">
        <v>0</v>
      </c>
      <c r="F9457" s="29"/>
      <c r="G9457" s="29"/>
      <c r="H9457" s="30" t="n">
        <v>0</v>
      </c>
      <c r="I9457" s="29"/>
      <c r="J9457" s="30" t="n">
        <v>0</v>
      </c>
      <c r="K9457" s="29"/>
      <c r="L9457" s="29" t="s">
        <v>116</v>
      </c>
      <c r="M9457" s="29"/>
      <c r="N9457" s="29"/>
      <c r="O9457" s="29"/>
      <c r="P9457" s="29"/>
      <c r="Q9457" s="29" t="n">
        <f aca="false">IFERROR(VALUE(L9457),"")</f>
        <v>0</v>
      </c>
      <c r="R9457" s="29" t="str">
        <f aca="true">IF(O9457="","",O9457-TODAY())</f>
        <v/>
      </c>
      <c r="S9457" s="29" t="str">
        <f aca="false">IF(C9457="&lt;&lt; vazio &gt;&gt;","VAZIA",IF(AND(O9457&lt;&gt;"",R9457&lt;0),"VENCIDO",IF(AND(O9457&lt;&gt;"",R9457&lt;=Parametros!$B$10),"PRÓX. VENCIMENTO",IF(F9457="Q","QUALIDADE",IF(F9457="S","BLOQUEADO",IF(F9457="R","RESTRITO/DEVOLUÇÃO",IF(OR(N9457="QUAR",N9457="QRES"),"QUARENTENA",IF(OR(B9457="DESCARTE",B9457="DEVOLUÇÃO"),"DESCARTE/DEVOLUÇÃO",IF(AND(D9457="",K9457&lt;&gt;""),"SEM LOTE",IF(AND(Q9457&lt;&gt;"",Q9457&gt;=Parametros!$B$11),"PARADO/SEM GIRO","OK"))))))))))</f>
        <v>VAZIA</v>
      </c>
      <c r="T9457" s="29" t="str">
        <f aca="false">IF(AND($S9457="PARADO/SEM GIRO",$K9457="KG",OR(Painel!$B$5="(Todos)",A9457=Painel!$B$5)*OR(Painel!$E$5="(Todos)",P9457=Painel!$E$5)),$J9457+ROW()/10000000,"")</f>
        <v/>
      </c>
      <c r="U9457" s="29" t="str">
        <f aca="false">IF(AND($S9457="VENCIDO",$K9457="KG",OR(Painel!$B$5="(Todos)",A9457=Painel!$B$5)*OR(Painel!$E$5="(Todos)",P9457=Painel!$E$5)),$J9457+ROW()/10000000,"")</f>
        <v/>
      </c>
    </row>
    <row r="9458" customFormat="false" ht="15" hidden="false" customHeight="false" outlineLevel="0" collapsed="false">
      <c r="A9458" s="29" t="s">
        <v>56</v>
      </c>
      <c r="B9458" s="29" t="s">
        <v>15955</v>
      </c>
      <c r="C9458" s="29" t="s">
        <v>16089</v>
      </c>
      <c r="D9458" s="29" t="s">
        <v>16090</v>
      </c>
      <c r="E9458" s="29" t="n">
        <v>1</v>
      </c>
      <c r="F9458" s="29"/>
      <c r="G9458" s="29" t="s">
        <v>16091</v>
      </c>
      <c r="H9458" s="30" t="n">
        <v>46830</v>
      </c>
      <c r="I9458" s="31" t="n">
        <v>46125</v>
      </c>
      <c r="J9458" s="30" t="n">
        <v>46830</v>
      </c>
      <c r="K9458" s="29" t="s">
        <v>125</v>
      </c>
      <c r="L9458" s="29" t="s">
        <v>5578</v>
      </c>
      <c r="M9458" s="29"/>
      <c r="N9458" s="29" t="s">
        <v>122</v>
      </c>
      <c r="O9458" s="31" t="n">
        <v>46479</v>
      </c>
      <c r="P9458" s="29" t="s">
        <v>123</v>
      </c>
      <c r="Q9458" s="29" t="n">
        <f aca="false">IFERROR(VALUE(L9458),"")</f>
        <v>160</v>
      </c>
      <c r="R9458" s="29" t="n">
        <f aca="true">IF(O9458="","",O9458-TODAY())</f>
        <v>194</v>
      </c>
      <c r="S9458" s="29" t="str">
        <f aca="false">IF(C9458="&lt;&lt; vazio &gt;&gt;","VAZIA",IF(AND(O9458&lt;&gt;"",R9458&lt;0),"VENCIDO",IF(AND(O9458&lt;&gt;"",R9458&lt;=Parametros!$B$10),"PRÓX. VENCIMENTO",IF(F9458="Q","QUALIDADE",IF(F9458="S","BLOQUEADO",IF(F9458="R","RESTRITO/DEVOLUÇÃO",IF(OR(N9458="QUAR",N9458="QRES"),"QUARENTENA",IF(OR(B9458="DESCARTE",B9458="DEVOLUÇÃO"),"DESCARTE/DEVOLUÇÃO",IF(AND(D9458="",K9458&lt;&gt;""),"SEM LOTE",IF(AND(Q9458&lt;&gt;"",Q9458&gt;=Parametros!$B$11),"PARADO/SEM GIRO","OK"))))))))))</f>
        <v>PARADO/SEM GIRO</v>
      </c>
      <c r="T9458" s="29" t="str">
        <f aca="false">IF(AND($S9458="PARADO/SEM GIRO",$K9458="KG",OR(Painel!$B$5="(Todos)",A9458=Painel!$B$5)*OR(Painel!$E$5="(Todos)",P9458=Painel!$E$5)),$J9458+ROW()/10000000,"")</f>
        <v/>
      </c>
      <c r="U9458" s="29" t="str">
        <f aca="false">IF(AND($S9458="VENCIDO",$K9458="KG",OR(Painel!$B$5="(Todos)",A9458=Painel!$B$5)*OR(Painel!$E$5="(Todos)",P9458=Painel!$E$5)),$J9458+ROW()/10000000,"")</f>
        <v/>
      </c>
    </row>
    <row r="9459" customFormat="false" ht="15" hidden="false" customHeight="false" outlineLevel="0" collapsed="false">
      <c r="A9459" s="29" t="s">
        <v>56</v>
      </c>
      <c r="B9459" s="29" t="s">
        <v>15956</v>
      </c>
      <c r="C9459" s="29" t="s">
        <v>16086</v>
      </c>
      <c r="D9459" s="29" t="s">
        <v>16087</v>
      </c>
      <c r="E9459" s="29" t="n">
        <v>1</v>
      </c>
      <c r="F9459" s="29"/>
      <c r="G9459" s="29" t="s">
        <v>16092</v>
      </c>
      <c r="H9459" s="30" t="n">
        <v>101332.6</v>
      </c>
      <c r="I9459" s="31" t="n">
        <v>46243</v>
      </c>
      <c r="J9459" s="30" t="n">
        <v>101332.6</v>
      </c>
      <c r="K9459" s="29" t="s">
        <v>125</v>
      </c>
      <c r="L9459" s="29" t="s">
        <v>7405</v>
      </c>
      <c r="M9459" s="29"/>
      <c r="N9459" s="29" t="s">
        <v>122</v>
      </c>
      <c r="O9459" s="31" t="n">
        <v>46588</v>
      </c>
      <c r="P9459" s="29" t="s">
        <v>123</v>
      </c>
      <c r="Q9459" s="29" t="n">
        <f aca="false">IFERROR(VALUE(L9459),"")</f>
        <v>42</v>
      </c>
      <c r="R9459" s="29" t="n">
        <f aca="true">IF(O9459="","",O9459-TODAY())</f>
        <v>303</v>
      </c>
      <c r="S9459" s="29" t="str">
        <f aca="false">IF(C9459="&lt;&lt; vazio &gt;&gt;","VAZIA",IF(AND(O9459&lt;&gt;"",R9459&lt;0),"VENCIDO",IF(AND(O9459&lt;&gt;"",R9459&lt;=Parametros!$B$10),"PRÓX. VENCIMENTO",IF(F9459="Q","QUALIDADE",IF(F9459="S","BLOQUEADO",IF(F9459="R","RESTRITO/DEVOLUÇÃO",IF(OR(N9459="QUAR",N9459="QRES"),"QUARENTENA",IF(OR(B9459="DESCARTE",B9459="DEVOLUÇÃO"),"DESCARTE/DEVOLUÇÃO",IF(AND(D9459="",K9459&lt;&gt;""),"SEM LOTE",IF(AND(Q9459&lt;&gt;"",Q9459&gt;=Parametros!$B$11),"PARADO/SEM GIRO","OK"))))))))))</f>
        <v>OK</v>
      </c>
      <c r="T9459" s="29" t="str">
        <f aca="false">IF(AND($S9459="PARADO/SEM GIRO",$K9459="KG",OR(Painel!$B$5="(Todos)",A9459=Painel!$B$5)*OR(Painel!$E$5="(Todos)",P9459=Painel!$E$5)),$J9459+ROW()/10000000,"")</f>
        <v/>
      </c>
      <c r="U9459" s="29" t="str">
        <f aca="false">IF(AND($S9459="VENCIDO",$K9459="KG",OR(Painel!$B$5="(Todos)",A9459=Painel!$B$5)*OR(Painel!$E$5="(Todos)",P9459=Painel!$E$5)),$J9459+ROW()/10000000,"")</f>
        <v/>
      </c>
    </row>
    <row r="9460" customFormat="false" ht="15" hidden="false" customHeight="false" outlineLevel="0" collapsed="false">
      <c r="A9460" s="29" t="s">
        <v>56</v>
      </c>
      <c r="B9460" s="29" t="s">
        <v>15957</v>
      </c>
      <c r="C9460" s="29" t="s">
        <v>16093</v>
      </c>
      <c r="D9460" s="29" t="s">
        <v>16094</v>
      </c>
      <c r="E9460" s="29" t="n">
        <v>1</v>
      </c>
      <c r="F9460" s="29"/>
      <c r="G9460" s="29" t="s">
        <v>16095</v>
      </c>
      <c r="H9460" s="30" t="n">
        <v>60444.444</v>
      </c>
      <c r="I9460" s="31" t="n">
        <v>46276</v>
      </c>
      <c r="J9460" s="30" t="n">
        <v>60444.444</v>
      </c>
      <c r="K9460" s="29" t="s">
        <v>125</v>
      </c>
      <c r="L9460" s="29" t="s">
        <v>133</v>
      </c>
      <c r="M9460" s="29"/>
      <c r="N9460" s="29" t="s">
        <v>122</v>
      </c>
      <c r="O9460" s="29"/>
      <c r="P9460" s="29" t="s">
        <v>123</v>
      </c>
      <c r="Q9460" s="29" t="n">
        <f aca="false">IFERROR(VALUE(L9460),"")</f>
        <v>9</v>
      </c>
      <c r="R9460" s="29" t="str">
        <f aca="true">IF(O9460="","",O9460-TODAY())</f>
        <v/>
      </c>
      <c r="S9460" s="29" t="str">
        <f aca="false">IF(C9460="&lt;&lt; vazio &gt;&gt;","VAZIA",IF(AND(O9460&lt;&gt;"",R9460&lt;0),"VENCIDO",IF(AND(O9460&lt;&gt;"",R9460&lt;=Parametros!$B$10),"PRÓX. VENCIMENTO",IF(F9460="Q","QUALIDADE",IF(F9460="S","BLOQUEADO",IF(F9460="R","RESTRITO/DEVOLUÇÃO",IF(OR(N9460="QUAR",N9460="QRES"),"QUARENTENA",IF(OR(B9460="DESCARTE",B9460="DEVOLUÇÃO"),"DESCARTE/DEVOLUÇÃO",IF(AND(D9460="",K9460&lt;&gt;""),"SEM LOTE",IF(AND(Q9460&lt;&gt;"",Q9460&gt;=Parametros!$B$11),"PARADO/SEM GIRO","OK"))))))))))</f>
        <v>OK</v>
      </c>
      <c r="T9460" s="29" t="str">
        <f aca="false">IF(AND($S9460="PARADO/SEM GIRO",$K9460="KG",OR(Painel!$B$5="(Todos)",A9460=Painel!$B$5)*OR(Painel!$E$5="(Todos)",P9460=Painel!$E$5)),$J9460+ROW()/10000000,"")</f>
        <v/>
      </c>
      <c r="U9460" s="29" t="str">
        <f aca="false">IF(AND($S9460="VENCIDO",$K9460="KG",OR(Painel!$B$5="(Todos)",A9460=Painel!$B$5)*OR(Painel!$E$5="(Todos)",P9460=Painel!$E$5)),$J9460+ROW()/10000000,"")</f>
        <v/>
      </c>
    </row>
    <row r="9461" customFormat="false" ht="15" hidden="false" customHeight="false" outlineLevel="0" collapsed="false">
      <c r="A9461" s="29" t="s">
        <v>56</v>
      </c>
      <c r="B9461" s="29" t="s">
        <v>16096</v>
      </c>
      <c r="C9461" s="29" t="s">
        <v>16097</v>
      </c>
      <c r="D9461" s="29" t="s">
        <v>16098</v>
      </c>
      <c r="E9461" s="29" t="n">
        <v>1</v>
      </c>
      <c r="F9461" s="29"/>
      <c r="G9461" s="29" t="s">
        <v>16099</v>
      </c>
      <c r="H9461" s="30" t="n">
        <v>24270.118</v>
      </c>
      <c r="I9461" s="31" t="n">
        <v>46221</v>
      </c>
      <c r="J9461" s="30" t="n">
        <v>24270.118</v>
      </c>
      <c r="K9461" s="29" t="s">
        <v>125</v>
      </c>
      <c r="L9461" s="29" t="s">
        <v>2559</v>
      </c>
      <c r="M9461" s="29"/>
      <c r="N9461" s="29" t="s">
        <v>122</v>
      </c>
      <c r="O9461" s="31" t="n">
        <v>46322</v>
      </c>
      <c r="P9461" s="29" t="s">
        <v>123</v>
      </c>
      <c r="Q9461" s="29" t="n">
        <f aca="false">IFERROR(VALUE(L9461),"")</f>
        <v>64</v>
      </c>
      <c r="R9461" s="29" t="n">
        <f aca="true">IF(O9461="","",O9461-TODAY())</f>
        <v>37</v>
      </c>
      <c r="S9461" s="29" t="str">
        <f aca="false">IF(C9461="&lt;&lt; vazio &gt;&gt;","VAZIA",IF(AND(O9461&lt;&gt;"",R9461&lt;0),"VENCIDO",IF(AND(O9461&lt;&gt;"",R9461&lt;=Parametros!$B$10),"PRÓX. VENCIMENTO",IF(F9461="Q","QUALIDADE",IF(F9461="S","BLOQUEADO",IF(F9461="R","RESTRITO/DEVOLUÇÃO",IF(OR(N9461="QUAR",N9461="QRES"),"QUARENTENA",IF(OR(B9461="DESCARTE",B9461="DEVOLUÇÃO"),"DESCARTE/DEVOLUÇÃO",IF(AND(D9461="",K9461&lt;&gt;""),"SEM LOTE",IF(AND(Q9461&lt;&gt;"",Q9461&gt;=Parametros!$B$11),"PARADO/SEM GIRO","OK"))))))))))</f>
        <v>PRÓX. VENCIMENTO</v>
      </c>
      <c r="T9461" s="29" t="str">
        <f aca="false">IF(AND($S9461="PARADO/SEM GIRO",$K9461="KG",OR(Painel!$B$5="(Todos)",A9461=Painel!$B$5)*OR(Painel!$E$5="(Todos)",P9461=Painel!$E$5)),$J9461+ROW()/10000000,"")</f>
        <v/>
      </c>
      <c r="U9461" s="29" t="str">
        <f aca="false">IF(AND($S9461="VENCIDO",$K9461="KG",OR(Painel!$B$5="(Todos)",A9461=Painel!$B$5)*OR(Painel!$E$5="(Todos)",P9461=Painel!$E$5)),$J9461+ROW()/10000000,"")</f>
        <v/>
      </c>
    </row>
    <row r="9462" customFormat="false" ht="15" hidden="false" customHeight="false" outlineLevel="0" collapsed="false">
      <c r="A9462" s="29" t="s">
        <v>56</v>
      </c>
      <c r="B9462" s="29" t="s">
        <v>16100</v>
      </c>
      <c r="C9462" s="29" t="s">
        <v>16059</v>
      </c>
      <c r="D9462" s="29" t="s">
        <v>16101</v>
      </c>
      <c r="E9462" s="29" t="n">
        <v>1</v>
      </c>
      <c r="F9462" s="29" t="s">
        <v>137</v>
      </c>
      <c r="G9462" s="29" t="s">
        <v>16102</v>
      </c>
      <c r="H9462" s="30" t="n">
        <v>8055.556</v>
      </c>
      <c r="I9462" s="31" t="n">
        <v>46251</v>
      </c>
      <c r="J9462" s="30" t="n">
        <v>8055.556</v>
      </c>
      <c r="K9462" s="29" t="s">
        <v>125</v>
      </c>
      <c r="L9462" s="29" t="s">
        <v>2236</v>
      </c>
      <c r="M9462" s="29"/>
      <c r="N9462" s="29" t="s">
        <v>122</v>
      </c>
      <c r="O9462" s="31" t="n">
        <v>46319</v>
      </c>
      <c r="P9462" s="29" t="s">
        <v>123</v>
      </c>
      <c r="Q9462" s="29" t="n">
        <f aca="false">IFERROR(VALUE(L9462),"")</f>
        <v>34</v>
      </c>
      <c r="R9462" s="29" t="n">
        <f aca="true">IF(O9462="","",O9462-TODAY())</f>
        <v>34</v>
      </c>
      <c r="S9462" s="29" t="str">
        <f aca="false">IF(C9462="&lt;&lt; vazio &gt;&gt;","VAZIA",IF(AND(O9462&lt;&gt;"",R9462&lt;0),"VENCIDO",IF(AND(O9462&lt;&gt;"",R9462&lt;=Parametros!$B$10),"PRÓX. VENCIMENTO",IF(F9462="Q","QUALIDADE",IF(F9462="S","BLOQUEADO",IF(F9462="R","RESTRITO/DEVOLUÇÃO",IF(OR(N9462="QUAR",N9462="QRES"),"QUARENTENA",IF(OR(B9462="DESCARTE",B9462="DEVOLUÇÃO"),"DESCARTE/DEVOLUÇÃO",IF(AND(D9462="",K9462&lt;&gt;""),"SEM LOTE",IF(AND(Q9462&lt;&gt;"",Q9462&gt;=Parametros!$B$11),"PARADO/SEM GIRO","OK"))))))))))</f>
        <v>PRÓX. VENCIMENTO</v>
      </c>
      <c r="T9462" s="29" t="str">
        <f aca="false">IF(AND($S9462="PARADO/SEM GIRO",$K9462="KG",OR(Painel!$B$5="(Todos)",A9462=Painel!$B$5)*OR(Painel!$E$5="(Todos)",P9462=Painel!$E$5)),$J9462+ROW()/10000000,"")</f>
        <v/>
      </c>
      <c r="U9462" s="29" t="str">
        <f aca="false">IF(AND($S9462="VENCIDO",$K9462="KG",OR(Painel!$B$5="(Todos)",A9462=Painel!$B$5)*OR(Painel!$E$5="(Todos)",P9462=Painel!$E$5)),$J9462+ROW()/10000000,"")</f>
        <v/>
      </c>
    </row>
    <row r="9463" customFormat="false" ht="15" hidden="false" customHeight="false" outlineLevel="0" collapsed="false">
      <c r="A9463" s="29" t="s">
        <v>56</v>
      </c>
      <c r="B9463" s="29" t="s">
        <v>15960</v>
      </c>
      <c r="C9463" s="29" t="s">
        <v>16086</v>
      </c>
      <c r="D9463" s="29" t="s">
        <v>16103</v>
      </c>
      <c r="E9463" s="29" t="n">
        <v>1</v>
      </c>
      <c r="F9463" s="29"/>
      <c r="G9463" s="29" t="s">
        <v>16104</v>
      </c>
      <c r="H9463" s="30" t="n">
        <v>102000</v>
      </c>
      <c r="I9463" s="31" t="n">
        <v>46257</v>
      </c>
      <c r="J9463" s="30" t="n">
        <v>102000</v>
      </c>
      <c r="K9463" s="29" t="s">
        <v>125</v>
      </c>
      <c r="L9463" s="29" t="s">
        <v>2040</v>
      </c>
      <c r="M9463" s="29"/>
      <c r="N9463" s="29" t="s">
        <v>122</v>
      </c>
      <c r="O9463" s="31" t="n">
        <v>46550</v>
      </c>
      <c r="P9463" s="29" t="s">
        <v>123</v>
      </c>
      <c r="Q9463" s="29" t="n">
        <f aca="false">IFERROR(VALUE(L9463),"")</f>
        <v>28</v>
      </c>
      <c r="R9463" s="29" t="n">
        <f aca="true">IF(O9463="","",O9463-TODAY())</f>
        <v>265</v>
      </c>
      <c r="S9463" s="29" t="str">
        <f aca="false">IF(C9463="&lt;&lt; vazio &gt;&gt;","VAZIA",IF(AND(O9463&lt;&gt;"",R9463&lt;0),"VENCIDO",IF(AND(O9463&lt;&gt;"",R9463&lt;=Parametros!$B$10),"PRÓX. VENCIMENTO",IF(F9463="Q","QUALIDADE",IF(F9463="S","BLOQUEADO",IF(F9463="R","RESTRITO/DEVOLUÇÃO",IF(OR(N9463="QUAR",N9463="QRES"),"QUARENTENA",IF(OR(B9463="DESCARTE",B9463="DEVOLUÇÃO"),"DESCARTE/DEVOLUÇÃO",IF(AND(D9463="",K9463&lt;&gt;""),"SEM LOTE",IF(AND(Q9463&lt;&gt;"",Q9463&gt;=Parametros!$B$11),"PARADO/SEM GIRO","OK"))))))))))</f>
        <v>OK</v>
      </c>
      <c r="T9463" s="29" t="str">
        <f aca="false">IF(AND($S9463="PARADO/SEM GIRO",$K9463="KG",OR(Painel!$B$5="(Todos)",A9463=Painel!$B$5)*OR(Painel!$E$5="(Todos)",P9463=Painel!$E$5)),$J9463+ROW()/10000000,"")</f>
        <v/>
      </c>
      <c r="U9463" s="29" t="str">
        <f aca="false">IF(AND($S9463="VENCIDO",$K9463="KG",OR(Painel!$B$5="(Todos)",A9463=Painel!$B$5)*OR(Painel!$E$5="(Todos)",P9463=Painel!$E$5)),$J9463+ROW()/10000000,"")</f>
        <v/>
      </c>
    </row>
    <row r="9464" customFormat="false" ht="15" hidden="false" customHeight="false" outlineLevel="0" collapsed="false">
      <c r="A9464" s="29" t="s">
        <v>56</v>
      </c>
      <c r="B9464" s="29" t="s">
        <v>16105</v>
      </c>
      <c r="C9464" s="29" t="s">
        <v>115</v>
      </c>
      <c r="D9464" s="29"/>
      <c r="E9464" s="29" t="n">
        <v>0</v>
      </c>
      <c r="F9464" s="29"/>
      <c r="G9464" s="29"/>
      <c r="H9464" s="30" t="n">
        <v>0</v>
      </c>
      <c r="I9464" s="29"/>
      <c r="J9464" s="30" t="n">
        <v>0</v>
      </c>
      <c r="K9464" s="29"/>
      <c r="L9464" s="29" t="s">
        <v>116</v>
      </c>
      <c r="M9464" s="29"/>
      <c r="N9464" s="29"/>
      <c r="O9464" s="29"/>
      <c r="P9464" s="29"/>
      <c r="Q9464" s="29" t="n">
        <f aca="false">IFERROR(VALUE(L9464),"")</f>
        <v>0</v>
      </c>
      <c r="R9464" s="29" t="str">
        <f aca="true">IF(O9464="","",O9464-TODAY())</f>
        <v/>
      </c>
      <c r="S9464" s="29" t="str">
        <f aca="false">IF(C9464="&lt;&lt; vazio &gt;&gt;","VAZIA",IF(AND(O9464&lt;&gt;"",R9464&lt;0),"VENCIDO",IF(AND(O9464&lt;&gt;"",R9464&lt;=Parametros!$B$10),"PRÓX. VENCIMENTO",IF(F9464="Q","QUALIDADE",IF(F9464="S","BLOQUEADO",IF(F9464="R","RESTRITO/DEVOLUÇÃO",IF(OR(N9464="QUAR",N9464="QRES"),"QUARENTENA",IF(OR(B9464="DESCARTE",B9464="DEVOLUÇÃO"),"DESCARTE/DEVOLUÇÃO",IF(AND(D9464="",K9464&lt;&gt;""),"SEM LOTE",IF(AND(Q9464&lt;&gt;"",Q9464&gt;=Parametros!$B$11),"PARADO/SEM GIRO","OK"))))))))))</f>
        <v>VAZIA</v>
      </c>
      <c r="T9464" s="29" t="str">
        <f aca="false">IF(AND($S9464="PARADO/SEM GIRO",$K9464="KG",OR(Painel!$B$5="(Todos)",A9464=Painel!$B$5)*OR(Painel!$E$5="(Todos)",P9464=Painel!$E$5)),$J9464+ROW()/10000000,"")</f>
        <v/>
      </c>
      <c r="U9464" s="29" t="str">
        <f aca="false">IF(AND($S9464="VENCIDO",$K9464="KG",OR(Painel!$B$5="(Todos)",A9464=Painel!$B$5)*OR(Painel!$E$5="(Todos)",P9464=Painel!$E$5)),$J9464+ROW()/10000000,"")</f>
        <v/>
      </c>
    </row>
    <row r="9465" customFormat="false" ht="15" hidden="false" customHeight="false" outlineLevel="0" collapsed="false">
      <c r="A9465" s="29" t="s">
        <v>56</v>
      </c>
      <c r="B9465" s="29" t="s">
        <v>16106</v>
      </c>
      <c r="C9465" s="29" t="s">
        <v>16107</v>
      </c>
      <c r="D9465" s="29" t="s">
        <v>16108</v>
      </c>
      <c r="E9465" s="29" t="n">
        <v>1</v>
      </c>
      <c r="F9465" s="29"/>
      <c r="G9465" s="29" t="s">
        <v>16109</v>
      </c>
      <c r="H9465" s="30" t="n">
        <v>2200</v>
      </c>
      <c r="I9465" s="31" t="n">
        <v>46221</v>
      </c>
      <c r="J9465" s="30" t="n">
        <v>2200</v>
      </c>
      <c r="K9465" s="29" t="s">
        <v>125</v>
      </c>
      <c r="L9465" s="29" t="s">
        <v>2559</v>
      </c>
      <c r="M9465" s="29"/>
      <c r="N9465" s="29" t="s">
        <v>122</v>
      </c>
      <c r="O9465" s="31" t="n">
        <v>46344</v>
      </c>
      <c r="P9465" s="29" t="s">
        <v>123</v>
      </c>
      <c r="Q9465" s="29" t="n">
        <f aca="false">IFERROR(VALUE(L9465),"")</f>
        <v>64</v>
      </c>
      <c r="R9465" s="29" t="n">
        <f aca="true">IF(O9465="","",O9465-TODAY())</f>
        <v>59</v>
      </c>
      <c r="S9465" s="29" t="str">
        <f aca="false">IF(C9465="&lt;&lt; vazio &gt;&gt;","VAZIA",IF(AND(O9465&lt;&gt;"",R9465&lt;0),"VENCIDO",IF(AND(O9465&lt;&gt;"",R9465&lt;=Parametros!$B$10),"PRÓX. VENCIMENTO",IF(F9465="Q","QUALIDADE",IF(F9465="S","BLOQUEADO",IF(F9465="R","RESTRITO/DEVOLUÇÃO",IF(OR(N9465="QUAR",N9465="QRES"),"QUARENTENA",IF(OR(B9465="DESCARTE",B9465="DEVOLUÇÃO"),"DESCARTE/DEVOLUÇÃO",IF(AND(D9465="",K9465&lt;&gt;""),"SEM LOTE",IF(AND(Q9465&lt;&gt;"",Q9465&gt;=Parametros!$B$11),"PARADO/SEM GIRO","OK"))))))))))</f>
        <v>PRÓX. VENCIMENTO</v>
      </c>
      <c r="T9465" s="29" t="str">
        <f aca="false">IF(AND($S9465="PARADO/SEM GIRO",$K9465="KG",OR(Painel!$B$5="(Todos)",A9465=Painel!$B$5)*OR(Painel!$E$5="(Todos)",P9465=Painel!$E$5)),$J9465+ROW()/10000000,"")</f>
        <v/>
      </c>
      <c r="U9465" s="29" t="str">
        <f aca="false">IF(AND($S9465="VENCIDO",$K9465="KG",OR(Painel!$B$5="(Todos)",A9465=Painel!$B$5)*OR(Painel!$E$5="(Todos)",P9465=Painel!$E$5)),$J9465+ROW()/10000000,"")</f>
        <v/>
      </c>
    </row>
    <row r="9466" customFormat="false" ht="15" hidden="false" customHeight="false" outlineLevel="0" collapsed="false">
      <c r="A9466" s="29" t="s">
        <v>56</v>
      </c>
      <c r="B9466" s="29" t="s">
        <v>16110</v>
      </c>
      <c r="C9466" s="29" t="s">
        <v>15839</v>
      </c>
      <c r="D9466" s="29" t="s">
        <v>15840</v>
      </c>
      <c r="E9466" s="29" t="n">
        <v>1</v>
      </c>
      <c r="F9466" s="29"/>
      <c r="G9466" s="29" t="s">
        <v>16111</v>
      </c>
      <c r="H9466" s="30" t="n">
        <v>27559.647</v>
      </c>
      <c r="I9466" s="31" t="n">
        <v>46285</v>
      </c>
      <c r="J9466" s="30" t="n">
        <v>27559.647</v>
      </c>
      <c r="K9466" s="29" t="s">
        <v>125</v>
      </c>
      <c r="L9466" s="29" t="s">
        <v>116</v>
      </c>
      <c r="M9466" s="29"/>
      <c r="N9466" s="29" t="s">
        <v>122</v>
      </c>
      <c r="O9466" s="31" t="n">
        <v>46585</v>
      </c>
      <c r="P9466" s="29" t="s">
        <v>123</v>
      </c>
      <c r="Q9466" s="29" t="n">
        <f aca="false">IFERROR(VALUE(L9466),"")</f>
        <v>0</v>
      </c>
      <c r="R9466" s="29" t="n">
        <f aca="true">IF(O9466="","",O9466-TODAY())</f>
        <v>300</v>
      </c>
      <c r="S9466" s="29" t="str">
        <f aca="false">IF(C9466="&lt;&lt; vazio &gt;&gt;","VAZIA",IF(AND(O9466&lt;&gt;"",R9466&lt;0),"VENCIDO",IF(AND(O9466&lt;&gt;"",R9466&lt;=Parametros!$B$10),"PRÓX. VENCIMENTO",IF(F9466="Q","QUALIDADE",IF(F9466="S","BLOQUEADO",IF(F9466="R","RESTRITO/DEVOLUÇÃO",IF(OR(N9466="QUAR",N9466="QRES"),"QUARENTENA",IF(OR(B9466="DESCARTE",B9466="DEVOLUÇÃO"),"DESCARTE/DEVOLUÇÃO",IF(AND(D9466="",K9466&lt;&gt;""),"SEM LOTE",IF(AND(Q9466&lt;&gt;"",Q9466&gt;=Parametros!$B$11),"PARADO/SEM GIRO","OK"))))))))))</f>
        <v>OK</v>
      </c>
      <c r="T9466" s="29" t="str">
        <f aca="false">IF(AND($S9466="PARADO/SEM GIRO",$K9466="KG",OR(Painel!$B$5="(Todos)",A9466=Painel!$B$5)*OR(Painel!$E$5="(Todos)",P9466=Painel!$E$5)),$J9466+ROW()/10000000,"")</f>
        <v/>
      </c>
      <c r="U9466" s="29" t="str">
        <f aca="false">IF(AND($S9466="VENCIDO",$K9466="KG",OR(Painel!$B$5="(Todos)",A9466=Painel!$B$5)*OR(Painel!$E$5="(Todos)",P9466=Painel!$E$5)),$J9466+ROW()/10000000,"")</f>
        <v/>
      </c>
    </row>
    <row r="9467" customFormat="false" ht="15" hidden="false" customHeight="false" outlineLevel="0" collapsed="false">
      <c r="A9467" s="29" t="s">
        <v>56</v>
      </c>
      <c r="B9467" s="29" t="s">
        <v>15963</v>
      </c>
      <c r="C9467" s="29" t="s">
        <v>16112</v>
      </c>
      <c r="D9467" s="29" t="s">
        <v>16113</v>
      </c>
      <c r="E9467" s="29" t="n">
        <v>1</v>
      </c>
      <c r="F9467" s="29"/>
      <c r="G9467" s="29" t="s">
        <v>16114</v>
      </c>
      <c r="H9467" s="30" t="n">
        <v>32191.938</v>
      </c>
      <c r="I9467" s="31" t="n">
        <v>46199</v>
      </c>
      <c r="J9467" s="30" t="n">
        <v>32191.938</v>
      </c>
      <c r="K9467" s="29" t="s">
        <v>125</v>
      </c>
      <c r="L9467" s="29" t="s">
        <v>6446</v>
      </c>
      <c r="M9467" s="29"/>
      <c r="N9467" s="29" t="s">
        <v>122</v>
      </c>
      <c r="O9467" s="31" t="n">
        <v>46556</v>
      </c>
      <c r="P9467" s="29" t="s">
        <v>123</v>
      </c>
      <c r="Q9467" s="29" t="n">
        <f aca="false">IFERROR(VALUE(L9467),"")</f>
        <v>86</v>
      </c>
      <c r="R9467" s="29" t="n">
        <f aca="true">IF(O9467="","",O9467-TODAY())</f>
        <v>271</v>
      </c>
      <c r="S9467" s="29" t="str">
        <f aca="false">IF(C9467="&lt;&lt; vazio &gt;&gt;","VAZIA",IF(AND(O9467&lt;&gt;"",R9467&lt;0),"VENCIDO",IF(AND(O9467&lt;&gt;"",R9467&lt;=Parametros!$B$10),"PRÓX. VENCIMENTO",IF(F9467="Q","QUALIDADE",IF(F9467="S","BLOQUEADO",IF(F9467="R","RESTRITO/DEVOLUÇÃO",IF(OR(N9467="QUAR",N9467="QRES"),"QUARENTENA",IF(OR(B9467="DESCARTE",B9467="DEVOLUÇÃO"),"DESCARTE/DEVOLUÇÃO",IF(AND(D9467="",K9467&lt;&gt;""),"SEM LOTE",IF(AND(Q9467&lt;&gt;"",Q9467&gt;=Parametros!$B$11),"PARADO/SEM GIRO","OK"))))))))))</f>
        <v>OK</v>
      </c>
      <c r="T9467" s="29" t="str">
        <f aca="false">IF(AND($S9467="PARADO/SEM GIRO",$K9467="KG",OR(Painel!$B$5="(Todos)",A9467=Painel!$B$5)*OR(Painel!$E$5="(Todos)",P9467=Painel!$E$5)),$J9467+ROW()/10000000,"")</f>
        <v/>
      </c>
      <c r="U9467" s="29" t="str">
        <f aca="false">IF(AND($S9467="VENCIDO",$K9467="KG",OR(Painel!$B$5="(Todos)",A9467=Painel!$B$5)*OR(Painel!$E$5="(Todos)",P9467=Painel!$E$5)),$J9467+ROW()/10000000,"")</f>
        <v/>
      </c>
    </row>
    <row r="9468" customFormat="false" ht="15" hidden="false" customHeight="false" outlineLevel="0" collapsed="false">
      <c r="A9468" s="29" t="s">
        <v>56</v>
      </c>
      <c r="B9468" s="29" t="s">
        <v>15964</v>
      </c>
      <c r="C9468" s="29" t="s">
        <v>115</v>
      </c>
      <c r="D9468" s="29"/>
      <c r="E9468" s="29" t="n">
        <v>0</v>
      </c>
      <c r="F9468" s="29"/>
      <c r="G9468" s="29"/>
      <c r="H9468" s="30" t="n">
        <v>0</v>
      </c>
      <c r="I9468" s="29"/>
      <c r="J9468" s="30" t="n">
        <v>0</v>
      </c>
      <c r="K9468" s="29"/>
      <c r="L9468" s="29" t="s">
        <v>116</v>
      </c>
      <c r="M9468" s="29"/>
      <c r="N9468" s="29"/>
      <c r="O9468" s="29"/>
      <c r="P9468" s="29"/>
      <c r="Q9468" s="29" t="n">
        <f aca="false">IFERROR(VALUE(L9468),"")</f>
        <v>0</v>
      </c>
      <c r="R9468" s="29" t="str">
        <f aca="true">IF(O9468="","",O9468-TODAY())</f>
        <v/>
      </c>
      <c r="S9468" s="29" t="str">
        <f aca="false">IF(C9468="&lt;&lt; vazio &gt;&gt;","VAZIA",IF(AND(O9468&lt;&gt;"",R9468&lt;0),"VENCIDO",IF(AND(O9468&lt;&gt;"",R9468&lt;=Parametros!$B$10),"PRÓX. VENCIMENTO",IF(F9468="Q","QUALIDADE",IF(F9468="S","BLOQUEADO",IF(F9468="R","RESTRITO/DEVOLUÇÃO",IF(OR(N9468="QUAR",N9468="QRES"),"QUARENTENA",IF(OR(B9468="DESCARTE",B9468="DEVOLUÇÃO"),"DESCARTE/DEVOLUÇÃO",IF(AND(D9468="",K9468&lt;&gt;""),"SEM LOTE",IF(AND(Q9468&lt;&gt;"",Q9468&gt;=Parametros!$B$11),"PARADO/SEM GIRO","OK"))))))))))</f>
        <v>VAZIA</v>
      </c>
      <c r="T9468" s="29" t="str">
        <f aca="false">IF(AND($S9468="PARADO/SEM GIRO",$K9468="KG",OR(Painel!$B$5="(Todos)",A9468=Painel!$B$5)*OR(Painel!$E$5="(Todos)",P9468=Painel!$E$5)),$J9468+ROW()/10000000,"")</f>
        <v/>
      </c>
      <c r="U9468" s="29" t="str">
        <f aca="false">IF(AND($S9468="VENCIDO",$K9468="KG",OR(Painel!$B$5="(Todos)",A9468=Painel!$B$5)*OR(Painel!$E$5="(Todos)",P9468=Painel!$E$5)),$J9468+ROW()/10000000,"")</f>
        <v/>
      </c>
    </row>
    <row r="9469" customFormat="false" ht="15" hidden="false" customHeight="false" outlineLevel="0" collapsed="false">
      <c r="A9469" s="29" t="s">
        <v>56</v>
      </c>
      <c r="B9469" s="29" t="s">
        <v>16115</v>
      </c>
      <c r="C9469" s="29" t="s">
        <v>15828</v>
      </c>
      <c r="D9469" s="29" t="s">
        <v>16116</v>
      </c>
      <c r="E9469" s="29" t="n">
        <v>1</v>
      </c>
      <c r="F9469" s="29"/>
      <c r="G9469" s="29" t="s">
        <v>16117</v>
      </c>
      <c r="H9469" s="30" t="n">
        <v>56077.091</v>
      </c>
      <c r="I9469" s="31" t="n">
        <v>46189</v>
      </c>
      <c r="J9469" s="30" t="n">
        <v>56077.091</v>
      </c>
      <c r="K9469" s="29" t="s">
        <v>125</v>
      </c>
      <c r="L9469" s="29" t="s">
        <v>749</v>
      </c>
      <c r="M9469" s="29"/>
      <c r="N9469" s="29" t="s">
        <v>122</v>
      </c>
      <c r="O9469" s="31" t="n">
        <v>46560</v>
      </c>
      <c r="P9469" s="29" t="s">
        <v>123</v>
      </c>
      <c r="Q9469" s="29" t="n">
        <f aca="false">IFERROR(VALUE(L9469),"")</f>
        <v>96</v>
      </c>
      <c r="R9469" s="29" t="n">
        <f aca="true">IF(O9469="","",O9469-TODAY())</f>
        <v>275</v>
      </c>
      <c r="S9469" s="29" t="str">
        <f aca="false">IF(C9469="&lt;&lt; vazio &gt;&gt;","VAZIA",IF(AND(O9469&lt;&gt;"",R9469&lt;0),"VENCIDO",IF(AND(O9469&lt;&gt;"",R9469&lt;=Parametros!$B$10),"PRÓX. VENCIMENTO",IF(F9469="Q","QUALIDADE",IF(F9469="S","BLOQUEADO",IF(F9469="R","RESTRITO/DEVOLUÇÃO",IF(OR(N9469="QUAR",N9469="QRES"),"QUARENTENA",IF(OR(B9469="DESCARTE",B9469="DEVOLUÇÃO"),"DESCARTE/DEVOLUÇÃO",IF(AND(D9469="",K9469&lt;&gt;""),"SEM LOTE",IF(AND(Q9469&lt;&gt;"",Q9469&gt;=Parametros!$B$11),"PARADO/SEM GIRO","OK"))))))))))</f>
        <v>PARADO/SEM GIRO</v>
      </c>
      <c r="T9469" s="29" t="str">
        <f aca="false">IF(AND($S9469="PARADO/SEM GIRO",$K9469="KG",OR(Painel!$B$5="(Todos)",A9469=Painel!$B$5)*OR(Painel!$E$5="(Todos)",P9469=Painel!$E$5)),$J9469+ROW()/10000000,"")</f>
        <v/>
      </c>
      <c r="U9469" s="29" t="str">
        <f aca="false">IF(AND($S9469="VENCIDO",$K9469="KG",OR(Painel!$B$5="(Todos)",A9469=Painel!$B$5)*OR(Painel!$E$5="(Todos)",P9469=Painel!$E$5)),$J9469+ROW()/10000000,"")</f>
        <v/>
      </c>
    </row>
    <row r="9470" customFormat="false" ht="15" hidden="false" customHeight="false" outlineLevel="0" collapsed="false">
      <c r="A9470" s="29" t="s">
        <v>56</v>
      </c>
      <c r="B9470" s="29" t="s">
        <v>16118</v>
      </c>
      <c r="C9470" s="29" t="s">
        <v>16077</v>
      </c>
      <c r="D9470" s="29" t="s">
        <v>16078</v>
      </c>
      <c r="E9470" s="29" t="n">
        <v>1</v>
      </c>
      <c r="F9470" s="29"/>
      <c r="G9470" s="29" t="s">
        <v>16119</v>
      </c>
      <c r="H9470" s="30" t="n">
        <v>112632</v>
      </c>
      <c r="I9470" s="31" t="n">
        <v>46193</v>
      </c>
      <c r="J9470" s="30" t="n">
        <v>112632</v>
      </c>
      <c r="K9470" s="29" t="s">
        <v>125</v>
      </c>
      <c r="L9470" s="29" t="s">
        <v>3635</v>
      </c>
      <c r="M9470" s="29"/>
      <c r="N9470" s="29" t="s">
        <v>122</v>
      </c>
      <c r="O9470" s="31" t="n">
        <v>46543</v>
      </c>
      <c r="P9470" s="29" t="s">
        <v>123</v>
      </c>
      <c r="Q9470" s="29" t="n">
        <f aca="false">IFERROR(VALUE(L9470),"")</f>
        <v>92</v>
      </c>
      <c r="R9470" s="29" t="n">
        <f aca="true">IF(O9470="","",O9470-TODAY())</f>
        <v>258</v>
      </c>
      <c r="S9470" s="29" t="str">
        <f aca="false">IF(C9470="&lt;&lt; vazio &gt;&gt;","VAZIA",IF(AND(O9470&lt;&gt;"",R9470&lt;0),"VENCIDO",IF(AND(O9470&lt;&gt;"",R9470&lt;=Parametros!$B$10),"PRÓX. VENCIMENTO",IF(F9470="Q","QUALIDADE",IF(F9470="S","BLOQUEADO",IF(F9470="R","RESTRITO/DEVOLUÇÃO",IF(OR(N9470="QUAR",N9470="QRES"),"QUARENTENA",IF(OR(B9470="DESCARTE",B9470="DEVOLUÇÃO"),"DESCARTE/DEVOLUÇÃO",IF(AND(D9470="",K9470&lt;&gt;""),"SEM LOTE",IF(AND(Q9470&lt;&gt;"",Q9470&gt;=Parametros!$B$11),"PARADO/SEM GIRO","OK"))))))))))</f>
        <v>PARADO/SEM GIRO</v>
      </c>
      <c r="T9470" s="29" t="str">
        <f aca="false">IF(AND($S9470="PARADO/SEM GIRO",$K9470="KG",OR(Painel!$B$5="(Todos)",A9470=Painel!$B$5)*OR(Painel!$E$5="(Todos)",P9470=Painel!$E$5)),$J9470+ROW()/10000000,"")</f>
        <v/>
      </c>
      <c r="U9470" s="29" t="str">
        <f aca="false">IF(AND($S9470="VENCIDO",$K9470="KG",OR(Painel!$B$5="(Todos)",A9470=Painel!$B$5)*OR(Painel!$E$5="(Todos)",P9470=Painel!$E$5)),$J9470+ROW()/10000000,"")</f>
        <v/>
      </c>
    </row>
    <row r="9471" customFormat="false" ht="15" hidden="false" customHeight="false" outlineLevel="0" collapsed="false">
      <c r="A9471" s="29" t="s">
        <v>56</v>
      </c>
      <c r="B9471" s="29" t="s">
        <v>15965</v>
      </c>
      <c r="C9471" s="29" t="s">
        <v>115</v>
      </c>
      <c r="D9471" s="29"/>
      <c r="E9471" s="29" t="n">
        <v>0</v>
      </c>
      <c r="F9471" s="29"/>
      <c r="G9471" s="29"/>
      <c r="H9471" s="30" t="n">
        <v>0</v>
      </c>
      <c r="I9471" s="29"/>
      <c r="J9471" s="30" t="n">
        <v>0</v>
      </c>
      <c r="K9471" s="29"/>
      <c r="L9471" s="29" t="s">
        <v>116</v>
      </c>
      <c r="M9471" s="29"/>
      <c r="N9471" s="29"/>
      <c r="O9471" s="29"/>
      <c r="P9471" s="29"/>
      <c r="Q9471" s="29" t="n">
        <f aca="false">IFERROR(VALUE(L9471),"")</f>
        <v>0</v>
      </c>
      <c r="R9471" s="29" t="str">
        <f aca="true">IF(O9471="","",O9471-TODAY())</f>
        <v/>
      </c>
      <c r="S9471" s="29" t="str">
        <f aca="false">IF(C9471="&lt;&lt; vazio &gt;&gt;","VAZIA",IF(AND(O9471&lt;&gt;"",R9471&lt;0),"VENCIDO",IF(AND(O9471&lt;&gt;"",R9471&lt;=Parametros!$B$10),"PRÓX. VENCIMENTO",IF(F9471="Q","QUALIDADE",IF(F9471="S","BLOQUEADO",IF(F9471="R","RESTRITO/DEVOLUÇÃO",IF(OR(N9471="QUAR",N9471="QRES"),"QUARENTENA",IF(OR(B9471="DESCARTE",B9471="DEVOLUÇÃO"),"DESCARTE/DEVOLUÇÃO",IF(AND(D9471="",K9471&lt;&gt;""),"SEM LOTE",IF(AND(Q9471&lt;&gt;"",Q9471&gt;=Parametros!$B$11),"PARADO/SEM GIRO","OK"))))))))))</f>
        <v>VAZIA</v>
      </c>
      <c r="T9471" s="29" t="str">
        <f aca="false">IF(AND($S9471="PARADO/SEM GIRO",$K9471="KG",OR(Painel!$B$5="(Todos)",A9471=Painel!$B$5)*OR(Painel!$E$5="(Todos)",P9471=Painel!$E$5)),$J9471+ROW()/10000000,"")</f>
        <v/>
      </c>
      <c r="U9471" s="29" t="str">
        <f aca="false">IF(AND($S9471="VENCIDO",$K9471="KG",OR(Painel!$B$5="(Todos)",A9471=Painel!$B$5)*OR(Painel!$E$5="(Todos)",P9471=Painel!$E$5)),$J9471+ROW()/10000000,"")</f>
        <v/>
      </c>
    </row>
    <row r="9472" customFormat="false" ht="15" hidden="false" customHeight="false" outlineLevel="0" collapsed="false">
      <c r="A9472" s="29" t="s">
        <v>56</v>
      </c>
      <c r="B9472" s="29" t="s">
        <v>15966</v>
      </c>
      <c r="C9472" s="29" t="s">
        <v>16120</v>
      </c>
      <c r="D9472" s="29" t="s">
        <v>16121</v>
      </c>
      <c r="E9472" s="29" t="n">
        <v>2</v>
      </c>
      <c r="F9472" s="29"/>
      <c r="G9472" s="29" t="s">
        <v>16122</v>
      </c>
      <c r="H9472" s="30" t="n">
        <v>1477.778</v>
      </c>
      <c r="I9472" s="31" t="n">
        <v>46243</v>
      </c>
      <c r="J9472" s="30" t="n">
        <v>1477.778</v>
      </c>
      <c r="K9472" s="29" t="s">
        <v>125</v>
      </c>
      <c r="L9472" s="29" t="s">
        <v>7405</v>
      </c>
      <c r="M9472" s="29"/>
      <c r="N9472" s="29" t="s">
        <v>122</v>
      </c>
      <c r="O9472" s="31" t="n">
        <v>46692</v>
      </c>
      <c r="P9472" s="29" t="s">
        <v>123</v>
      </c>
      <c r="Q9472" s="29" t="n">
        <f aca="false">IFERROR(VALUE(L9472),"")</f>
        <v>42</v>
      </c>
      <c r="R9472" s="29" t="n">
        <f aca="true">IF(O9472="","",O9472-TODAY())</f>
        <v>407</v>
      </c>
      <c r="S9472" s="29" t="str">
        <f aca="false">IF(C9472="&lt;&lt; vazio &gt;&gt;","VAZIA",IF(AND(O9472&lt;&gt;"",R9472&lt;0),"VENCIDO",IF(AND(O9472&lt;&gt;"",R9472&lt;=Parametros!$B$10),"PRÓX. VENCIMENTO",IF(F9472="Q","QUALIDADE",IF(F9472="S","BLOQUEADO",IF(F9472="R","RESTRITO/DEVOLUÇÃO",IF(OR(N9472="QUAR",N9472="QRES"),"QUARENTENA",IF(OR(B9472="DESCARTE",B9472="DEVOLUÇÃO"),"DESCARTE/DEVOLUÇÃO",IF(AND(D9472="",K9472&lt;&gt;""),"SEM LOTE",IF(AND(Q9472&lt;&gt;"",Q9472&gt;=Parametros!$B$11),"PARADO/SEM GIRO","OK"))))))))))</f>
        <v>OK</v>
      </c>
      <c r="T9472" s="29" t="str">
        <f aca="false">IF(AND($S9472="PARADO/SEM GIRO",$K9472="KG",OR(Painel!$B$5="(Todos)",A9472=Painel!$B$5)*OR(Painel!$E$5="(Todos)",P9472=Painel!$E$5)),$J9472+ROW()/10000000,"")</f>
        <v/>
      </c>
      <c r="U9472" s="29" t="str">
        <f aca="false">IF(AND($S9472="VENCIDO",$K9472="KG",OR(Painel!$B$5="(Todos)",A9472=Painel!$B$5)*OR(Painel!$E$5="(Todos)",P9472=Painel!$E$5)),$J9472+ROW()/10000000,"")</f>
        <v/>
      </c>
    </row>
    <row r="9473" customFormat="false" ht="15" hidden="false" customHeight="false" outlineLevel="0" collapsed="false">
      <c r="A9473" s="29" t="s">
        <v>56</v>
      </c>
      <c r="B9473" s="29" t="s">
        <v>15966</v>
      </c>
      <c r="C9473" s="29" t="s">
        <v>16120</v>
      </c>
      <c r="D9473" s="29" t="s">
        <v>16123</v>
      </c>
      <c r="E9473" s="29" t="n">
        <v>2</v>
      </c>
      <c r="F9473" s="29"/>
      <c r="G9473" s="29" t="s">
        <v>16124</v>
      </c>
      <c r="H9473" s="30" t="n">
        <v>3344.444</v>
      </c>
      <c r="I9473" s="31" t="n">
        <v>46243</v>
      </c>
      <c r="J9473" s="30" t="n">
        <v>3344.444</v>
      </c>
      <c r="K9473" s="29" t="s">
        <v>125</v>
      </c>
      <c r="L9473" s="29" t="s">
        <v>7405</v>
      </c>
      <c r="M9473" s="29"/>
      <c r="N9473" s="29" t="s">
        <v>122</v>
      </c>
      <c r="O9473" s="31" t="n">
        <v>46501</v>
      </c>
      <c r="P9473" s="29" t="s">
        <v>123</v>
      </c>
      <c r="Q9473" s="29" t="n">
        <f aca="false">IFERROR(VALUE(L9473),"")</f>
        <v>42</v>
      </c>
      <c r="R9473" s="29" t="n">
        <f aca="true">IF(O9473="","",O9473-TODAY())</f>
        <v>216</v>
      </c>
      <c r="S9473" s="29" t="str">
        <f aca="false">IF(C9473="&lt;&lt; vazio &gt;&gt;","VAZIA",IF(AND(O9473&lt;&gt;"",R9473&lt;0),"VENCIDO",IF(AND(O9473&lt;&gt;"",R9473&lt;=Parametros!$B$10),"PRÓX. VENCIMENTO",IF(F9473="Q","QUALIDADE",IF(F9473="S","BLOQUEADO",IF(F9473="R","RESTRITO/DEVOLUÇÃO",IF(OR(N9473="QUAR",N9473="QRES"),"QUARENTENA",IF(OR(B9473="DESCARTE",B9473="DEVOLUÇÃO"),"DESCARTE/DEVOLUÇÃO",IF(AND(D9473="",K9473&lt;&gt;""),"SEM LOTE",IF(AND(Q9473&lt;&gt;"",Q9473&gt;=Parametros!$B$11),"PARADO/SEM GIRO","OK"))))))))))</f>
        <v>OK</v>
      </c>
      <c r="T9473" s="29" t="str">
        <f aca="false">IF(AND($S9473="PARADO/SEM GIRO",$K9473="KG",OR(Painel!$B$5="(Todos)",A9473=Painel!$B$5)*OR(Painel!$E$5="(Todos)",P9473=Painel!$E$5)),$J9473+ROW()/10000000,"")</f>
        <v/>
      </c>
      <c r="U9473" s="29" t="str">
        <f aca="false">IF(AND($S9473="VENCIDO",$K9473="KG",OR(Painel!$B$5="(Todos)",A9473=Painel!$B$5)*OR(Painel!$E$5="(Todos)",P9473=Painel!$E$5)),$J9473+ROW()/10000000,"")</f>
        <v/>
      </c>
    </row>
    <row r="9474" customFormat="false" ht="15" hidden="false" customHeight="false" outlineLevel="0" collapsed="false">
      <c r="A9474" s="29" t="s">
        <v>56</v>
      </c>
      <c r="B9474" s="29" t="s">
        <v>15967</v>
      </c>
      <c r="C9474" s="29" t="s">
        <v>16125</v>
      </c>
      <c r="D9474" s="29" t="s">
        <v>16126</v>
      </c>
      <c r="E9474" s="29" t="n">
        <v>1</v>
      </c>
      <c r="F9474" s="29"/>
      <c r="G9474" s="29" t="s">
        <v>16127</v>
      </c>
      <c r="H9474" s="30" t="n">
        <v>23786</v>
      </c>
      <c r="I9474" s="31" t="n">
        <v>46212</v>
      </c>
      <c r="J9474" s="30" t="n">
        <v>23786</v>
      </c>
      <c r="K9474" s="29" t="s">
        <v>125</v>
      </c>
      <c r="L9474" s="29" t="s">
        <v>2502</v>
      </c>
      <c r="M9474" s="29"/>
      <c r="N9474" s="29" t="s">
        <v>122</v>
      </c>
      <c r="O9474" s="31" t="n">
        <v>46351</v>
      </c>
      <c r="P9474" s="29" t="s">
        <v>123</v>
      </c>
      <c r="Q9474" s="29" t="n">
        <f aca="false">IFERROR(VALUE(L9474),"")</f>
        <v>73</v>
      </c>
      <c r="R9474" s="29" t="n">
        <f aca="true">IF(O9474="","",O9474-TODAY())</f>
        <v>66</v>
      </c>
      <c r="S9474" s="29" t="str">
        <f aca="false">IF(C9474="&lt;&lt; vazio &gt;&gt;","VAZIA",IF(AND(O9474&lt;&gt;"",R9474&lt;0),"VENCIDO",IF(AND(O9474&lt;&gt;"",R9474&lt;=Parametros!$B$10),"PRÓX. VENCIMENTO",IF(F9474="Q","QUALIDADE",IF(F9474="S","BLOQUEADO",IF(F9474="R","RESTRITO/DEVOLUÇÃO",IF(OR(N9474="QUAR",N9474="QRES"),"QUARENTENA",IF(OR(B9474="DESCARTE",B9474="DEVOLUÇÃO"),"DESCARTE/DEVOLUÇÃO",IF(AND(D9474="",K9474&lt;&gt;""),"SEM LOTE",IF(AND(Q9474&lt;&gt;"",Q9474&gt;=Parametros!$B$11),"PARADO/SEM GIRO","OK"))))))))))</f>
        <v>OK</v>
      </c>
      <c r="T9474" s="29" t="str">
        <f aca="false">IF(AND($S9474="PARADO/SEM GIRO",$K9474="KG",OR(Painel!$B$5="(Todos)",A9474=Painel!$B$5)*OR(Painel!$E$5="(Todos)",P9474=Painel!$E$5)),$J9474+ROW()/10000000,"")</f>
        <v/>
      </c>
      <c r="U9474" s="29" t="str">
        <f aca="false">IF(AND($S9474="VENCIDO",$K9474="KG",OR(Painel!$B$5="(Todos)",A9474=Painel!$B$5)*OR(Painel!$E$5="(Todos)",P9474=Painel!$E$5)),$J9474+ROW()/10000000,"")</f>
        <v/>
      </c>
    </row>
    <row r="9475" customFormat="false" ht="15" hidden="false" customHeight="false" outlineLevel="0" collapsed="false">
      <c r="A9475" s="29" t="s">
        <v>56</v>
      </c>
      <c r="B9475" s="29" t="s">
        <v>15968</v>
      </c>
      <c r="C9475" s="29" t="s">
        <v>16128</v>
      </c>
      <c r="D9475" s="29" t="s">
        <v>16129</v>
      </c>
      <c r="E9475" s="29" t="n">
        <v>1</v>
      </c>
      <c r="F9475" s="29" t="s">
        <v>268</v>
      </c>
      <c r="G9475" s="29" t="s">
        <v>16130</v>
      </c>
      <c r="H9475" s="30" t="n">
        <v>34656</v>
      </c>
      <c r="I9475" s="31" t="n">
        <v>46280</v>
      </c>
      <c r="J9475" s="30" t="n">
        <v>34656</v>
      </c>
      <c r="K9475" s="29" t="s">
        <v>125</v>
      </c>
      <c r="L9475" s="29" t="s">
        <v>144</v>
      </c>
      <c r="M9475" s="29"/>
      <c r="N9475" s="29" t="s">
        <v>122</v>
      </c>
      <c r="O9475" s="31" t="n">
        <v>46633</v>
      </c>
      <c r="P9475" s="29" t="s">
        <v>123</v>
      </c>
      <c r="Q9475" s="29" t="n">
        <f aca="false">IFERROR(VALUE(L9475),"")</f>
        <v>5</v>
      </c>
      <c r="R9475" s="29" t="n">
        <f aca="true">IF(O9475="","",O9475-TODAY())</f>
        <v>348</v>
      </c>
      <c r="S9475" s="29" t="str">
        <f aca="false">IF(C9475="&lt;&lt; vazio &gt;&gt;","VAZIA",IF(AND(O9475&lt;&gt;"",R9475&lt;0),"VENCIDO",IF(AND(O9475&lt;&gt;"",R9475&lt;=Parametros!$B$10),"PRÓX. VENCIMENTO",IF(F9475="Q","QUALIDADE",IF(F9475="S","BLOQUEADO",IF(F9475="R","RESTRITO/DEVOLUÇÃO",IF(OR(N9475="QUAR",N9475="QRES"),"QUARENTENA",IF(OR(B9475="DESCARTE",B9475="DEVOLUÇÃO"),"DESCARTE/DEVOLUÇÃO",IF(AND(D9475="",K9475&lt;&gt;""),"SEM LOTE",IF(AND(Q9475&lt;&gt;"",Q9475&gt;=Parametros!$B$11),"PARADO/SEM GIRO","OK"))))))))))</f>
        <v>QUALIDADE</v>
      </c>
      <c r="T9475" s="29" t="str">
        <f aca="false">IF(AND($S9475="PARADO/SEM GIRO",$K9475="KG",OR(Painel!$B$5="(Todos)",A9475=Painel!$B$5)*OR(Painel!$E$5="(Todos)",P9475=Painel!$E$5)),$J9475+ROW()/10000000,"")</f>
        <v/>
      </c>
      <c r="U9475" s="29" t="str">
        <f aca="false">IF(AND($S9475="VENCIDO",$K9475="KG",OR(Painel!$B$5="(Todos)",A9475=Painel!$B$5)*OR(Painel!$E$5="(Todos)",P9475=Painel!$E$5)),$J9475+ROW()/10000000,"")</f>
        <v/>
      </c>
    </row>
    <row r="9476" customFormat="false" ht="15" hidden="false" customHeight="false" outlineLevel="0" collapsed="false">
      <c r="A9476" s="29" t="s">
        <v>56</v>
      </c>
      <c r="B9476" s="29" t="s">
        <v>16131</v>
      </c>
      <c r="C9476" s="29" t="s">
        <v>16089</v>
      </c>
      <c r="D9476" s="29" t="s">
        <v>16132</v>
      </c>
      <c r="E9476" s="29" t="n">
        <v>1</v>
      </c>
      <c r="F9476" s="29"/>
      <c r="G9476" s="29" t="s">
        <v>16133</v>
      </c>
      <c r="H9476" s="30" t="n">
        <v>68953.333</v>
      </c>
      <c r="I9476" s="31" t="n">
        <v>46199</v>
      </c>
      <c r="J9476" s="30" t="n">
        <v>68953.333</v>
      </c>
      <c r="K9476" s="29" t="s">
        <v>125</v>
      </c>
      <c r="L9476" s="29" t="s">
        <v>6446</v>
      </c>
      <c r="M9476" s="29"/>
      <c r="N9476" s="29" t="s">
        <v>122</v>
      </c>
      <c r="O9476" s="31" t="n">
        <v>46557</v>
      </c>
      <c r="P9476" s="29" t="s">
        <v>123</v>
      </c>
      <c r="Q9476" s="29" t="n">
        <f aca="false">IFERROR(VALUE(L9476),"")</f>
        <v>86</v>
      </c>
      <c r="R9476" s="29" t="n">
        <f aca="true">IF(O9476="","",O9476-TODAY())</f>
        <v>272</v>
      </c>
      <c r="S9476" s="29" t="str">
        <f aca="false">IF(C9476="&lt;&lt; vazio &gt;&gt;","VAZIA",IF(AND(O9476&lt;&gt;"",R9476&lt;0),"VENCIDO",IF(AND(O9476&lt;&gt;"",R9476&lt;=Parametros!$B$10),"PRÓX. VENCIMENTO",IF(F9476="Q","QUALIDADE",IF(F9476="S","BLOQUEADO",IF(F9476="R","RESTRITO/DEVOLUÇÃO",IF(OR(N9476="QUAR",N9476="QRES"),"QUARENTENA",IF(OR(B9476="DESCARTE",B9476="DEVOLUÇÃO"),"DESCARTE/DEVOLUÇÃO",IF(AND(D9476="",K9476&lt;&gt;""),"SEM LOTE",IF(AND(Q9476&lt;&gt;"",Q9476&gt;=Parametros!$B$11),"PARADO/SEM GIRO","OK"))))))))))</f>
        <v>OK</v>
      </c>
      <c r="T9476" s="29" t="str">
        <f aca="false">IF(AND($S9476="PARADO/SEM GIRO",$K9476="KG",OR(Painel!$B$5="(Todos)",A9476=Painel!$B$5)*OR(Painel!$E$5="(Todos)",P9476=Painel!$E$5)),$J9476+ROW()/10000000,"")</f>
        <v/>
      </c>
      <c r="U9476" s="29" t="str">
        <f aca="false">IF(AND($S9476="VENCIDO",$K9476="KG",OR(Painel!$B$5="(Todos)",A9476=Painel!$B$5)*OR(Painel!$E$5="(Todos)",P9476=Painel!$E$5)),$J9476+ROW()/10000000,"")</f>
        <v/>
      </c>
    </row>
    <row r="9477" customFormat="false" ht="15" hidden="false" customHeight="false" outlineLevel="0" collapsed="false">
      <c r="A9477" s="29" t="s">
        <v>56</v>
      </c>
      <c r="B9477" s="29" t="s">
        <v>16134</v>
      </c>
      <c r="C9477" s="29" t="s">
        <v>16135</v>
      </c>
      <c r="D9477" s="29" t="s">
        <v>16136</v>
      </c>
      <c r="E9477" s="29" t="n">
        <v>1</v>
      </c>
      <c r="F9477" s="29"/>
      <c r="G9477" s="29" t="s">
        <v>16137</v>
      </c>
      <c r="H9477" s="30" t="n">
        <v>88662.667</v>
      </c>
      <c r="I9477" s="31" t="n">
        <v>46200</v>
      </c>
      <c r="J9477" s="30" t="n">
        <v>88662.667</v>
      </c>
      <c r="K9477" s="29" t="s">
        <v>125</v>
      </c>
      <c r="L9477" s="29" t="s">
        <v>11988</v>
      </c>
      <c r="M9477" s="29"/>
      <c r="N9477" s="29" t="s">
        <v>122</v>
      </c>
      <c r="O9477" s="31" t="n">
        <v>46554</v>
      </c>
      <c r="P9477" s="29" t="s">
        <v>123</v>
      </c>
      <c r="Q9477" s="29" t="n">
        <f aca="false">IFERROR(VALUE(L9477),"")</f>
        <v>85</v>
      </c>
      <c r="R9477" s="29" t="n">
        <f aca="true">IF(O9477="","",O9477-TODAY())</f>
        <v>269</v>
      </c>
      <c r="S9477" s="29" t="str">
        <f aca="false">IF(C9477="&lt;&lt; vazio &gt;&gt;","VAZIA",IF(AND(O9477&lt;&gt;"",R9477&lt;0),"VENCIDO",IF(AND(O9477&lt;&gt;"",R9477&lt;=Parametros!$B$10),"PRÓX. VENCIMENTO",IF(F9477="Q","QUALIDADE",IF(F9477="S","BLOQUEADO",IF(F9477="R","RESTRITO/DEVOLUÇÃO",IF(OR(N9477="QUAR",N9477="QRES"),"QUARENTENA",IF(OR(B9477="DESCARTE",B9477="DEVOLUÇÃO"),"DESCARTE/DEVOLUÇÃO",IF(AND(D9477="",K9477&lt;&gt;""),"SEM LOTE",IF(AND(Q9477&lt;&gt;"",Q9477&gt;=Parametros!$B$11),"PARADO/SEM GIRO","OK"))))))))))</f>
        <v>OK</v>
      </c>
      <c r="T9477" s="29" t="str">
        <f aca="false">IF(AND($S9477="PARADO/SEM GIRO",$K9477="KG",OR(Painel!$B$5="(Todos)",A9477=Painel!$B$5)*OR(Painel!$E$5="(Todos)",P9477=Painel!$E$5)),$J9477+ROW()/10000000,"")</f>
        <v/>
      </c>
      <c r="U9477" s="29" t="str">
        <f aca="false">IF(AND($S9477="VENCIDO",$K9477="KG",OR(Painel!$B$5="(Todos)",A9477=Painel!$B$5)*OR(Painel!$E$5="(Todos)",P9477=Painel!$E$5)),$J9477+ROW()/10000000,"")</f>
        <v/>
      </c>
    </row>
    <row r="9478" customFormat="false" ht="15" hidden="false" customHeight="false" outlineLevel="0" collapsed="false">
      <c r="A9478" s="29" t="s">
        <v>56</v>
      </c>
      <c r="B9478" s="29" t="s">
        <v>15969</v>
      </c>
      <c r="C9478" s="29" t="s">
        <v>115</v>
      </c>
      <c r="D9478" s="29"/>
      <c r="E9478" s="29" t="n">
        <v>0</v>
      </c>
      <c r="F9478" s="29"/>
      <c r="G9478" s="29"/>
      <c r="H9478" s="30" t="n">
        <v>0</v>
      </c>
      <c r="I9478" s="29"/>
      <c r="J9478" s="30" t="n">
        <v>0</v>
      </c>
      <c r="K9478" s="29"/>
      <c r="L9478" s="29" t="s">
        <v>116</v>
      </c>
      <c r="M9478" s="29"/>
      <c r="N9478" s="29"/>
      <c r="O9478" s="29"/>
      <c r="P9478" s="29"/>
      <c r="Q9478" s="29" t="n">
        <f aca="false">IFERROR(VALUE(L9478),"")</f>
        <v>0</v>
      </c>
      <c r="R9478" s="29" t="str">
        <f aca="true">IF(O9478="","",O9478-TODAY())</f>
        <v/>
      </c>
      <c r="S9478" s="29" t="str">
        <f aca="false">IF(C9478="&lt;&lt; vazio &gt;&gt;","VAZIA",IF(AND(O9478&lt;&gt;"",R9478&lt;0),"VENCIDO",IF(AND(O9478&lt;&gt;"",R9478&lt;=Parametros!$B$10),"PRÓX. VENCIMENTO",IF(F9478="Q","QUALIDADE",IF(F9478="S","BLOQUEADO",IF(F9478="R","RESTRITO/DEVOLUÇÃO",IF(OR(N9478="QUAR",N9478="QRES"),"QUARENTENA",IF(OR(B9478="DESCARTE",B9478="DEVOLUÇÃO"),"DESCARTE/DEVOLUÇÃO",IF(AND(D9478="",K9478&lt;&gt;""),"SEM LOTE",IF(AND(Q9478&lt;&gt;"",Q9478&gt;=Parametros!$B$11),"PARADO/SEM GIRO","OK"))))))))))</f>
        <v>VAZIA</v>
      </c>
      <c r="T9478" s="29" t="str">
        <f aca="false">IF(AND($S9478="PARADO/SEM GIRO",$K9478="KG",OR(Painel!$B$5="(Todos)",A9478=Painel!$B$5)*OR(Painel!$E$5="(Todos)",P9478=Painel!$E$5)),$J9478+ROW()/10000000,"")</f>
        <v/>
      </c>
      <c r="U9478" s="29" t="str">
        <f aca="false">IF(AND($S9478="VENCIDO",$K9478="KG",OR(Painel!$B$5="(Todos)",A9478=Painel!$B$5)*OR(Painel!$E$5="(Todos)",P9478=Painel!$E$5)),$J9478+ROW()/10000000,"")</f>
        <v/>
      </c>
    </row>
    <row r="9479" customFormat="false" ht="15" hidden="false" customHeight="false" outlineLevel="0" collapsed="false">
      <c r="A9479" s="29" t="s">
        <v>56</v>
      </c>
      <c r="B9479" s="29" t="s">
        <v>15970</v>
      </c>
      <c r="C9479" s="29" t="s">
        <v>15825</v>
      </c>
      <c r="D9479" s="29" t="s">
        <v>15827</v>
      </c>
      <c r="E9479" s="29" t="n">
        <v>1</v>
      </c>
      <c r="F9479" s="29"/>
      <c r="G9479" s="29" t="s">
        <v>16138</v>
      </c>
      <c r="H9479" s="30" t="n">
        <v>50936.222</v>
      </c>
      <c r="I9479" s="31" t="n">
        <v>46272</v>
      </c>
      <c r="J9479" s="30" t="n">
        <v>50936.222</v>
      </c>
      <c r="K9479" s="29" t="s">
        <v>125</v>
      </c>
      <c r="L9479" s="29" t="s">
        <v>126</v>
      </c>
      <c r="M9479" s="29"/>
      <c r="N9479" s="29" t="s">
        <v>122</v>
      </c>
      <c r="O9479" s="31" t="n">
        <v>46555</v>
      </c>
      <c r="P9479" s="29" t="s">
        <v>123</v>
      </c>
      <c r="Q9479" s="29" t="n">
        <f aca="false">IFERROR(VALUE(L9479),"")</f>
        <v>13</v>
      </c>
      <c r="R9479" s="29" t="n">
        <f aca="true">IF(O9479="","",O9479-TODAY())</f>
        <v>270</v>
      </c>
      <c r="S9479" s="29" t="str">
        <f aca="false">IF(C9479="&lt;&lt; vazio &gt;&gt;","VAZIA",IF(AND(O9479&lt;&gt;"",R9479&lt;0),"VENCIDO",IF(AND(O9479&lt;&gt;"",R9479&lt;=Parametros!$B$10),"PRÓX. VENCIMENTO",IF(F9479="Q","QUALIDADE",IF(F9479="S","BLOQUEADO",IF(F9479="R","RESTRITO/DEVOLUÇÃO",IF(OR(N9479="QUAR",N9479="QRES"),"QUARENTENA",IF(OR(B9479="DESCARTE",B9479="DEVOLUÇÃO"),"DESCARTE/DEVOLUÇÃO",IF(AND(D9479="",K9479&lt;&gt;""),"SEM LOTE",IF(AND(Q9479&lt;&gt;"",Q9479&gt;=Parametros!$B$11),"PARADO/SEM GIRO","OK"))))))))))</f>
        <v>OK</v>
      </c>
      <c r="T9479" s="29" t="str">
        <f aca="false">IF(AND($S9479="PARADO/SEM GIRO",$K9479="KG",OR(Painel!$B$5="(Todos)",A9479=Painel!$B$5)*OR(Painel!$E$5="(Todos)",P9479=Painel!$E$5)),$J9479+ROW()/10000000,"")</f>
        <v/>
      </c>
      <c r="U9479" s="29" t="str">
        <f aca="false">IF(AND($S9479="VENCIDO",$K9479="KG",OR(Painel!$B$5="(Todos)",A9479=Painel!$B$5)*OR(Painel!$E$5="(Todos)",P9479=Painel!$E$5)),$J9479+ROW()/10000000,"")</f>
        <v/>
      </c>
    </row>
    <row r="9480" customFormat="false" ht="15" hidden="false" customHeight="false" outlineLevel="0" collapsed="false">
      <c r="A9480" s="29" t="s">
        <v>56</v>
      </c>
      <c r="B9480" s="29" t="s">
        <v>15971</v>
      </c>
      <c r="C9480" s="29" t="s">
        <v>16120</v>
      </c>
      <c r="D9480" s="29" t="s">
        <v>16139</v>
      </c>
      <c r="E9480" s="29" t="n">
        <v>1</v>
      </c>
      <c r="F9480" s="29" t="s">
        <v>268</v>
      </c>
      <c r="G9480" s="29" t="s">
        <v>16140</v>
      </c>
      <c r="H9480" s="30" t="n">
        <v>49777.111</v>
      </c>
      <c r="I9480" s="31" t="n">
        <v>46271</v>
      </c>
      <c r="J9480" s="30" t="n">
        <v>49777.111</v>
      </c>
      <c r="K9480" s="29" t="s">
        <v>125</v>
      </c>
      <c r="L9480" s="29" t="s">
        <v>221</v>
      </c>
      <c r="M9480" s="29"/>
      <c r="N9480" s="29" t="s">
        <v>122</v>
      </c>
      <c r="O9480" s="31" t="n">
        <v>46619</v>
      </c>
      <c r="P9480" s="29" t="s">
        <v>123</v>
      </c>
      <c r="Q9480" s="29" t="n">
        <f aca="false">IFERROR(VALUE(L9480),"")</f>
        <v>14</v>
      </c>
      <c r="R9480" s="29" t="n">
        <f aca="true">IF(O9480="","",O9480-TODAY())</f>
        <v>334</v>
      </c>
      <c r="S9480" s="29" t="str">
        <f aca="false">IF(C9480="&lt;&lt; vazio &gt;&gt;","VAZIA",IF(AND(O9480&lt;&gt;"",R9480&lt;0),"VENCIDO",IF(AND(O9480&lt;&gt;"",R9480&lt;=Parametros!$B$10),"PRÓX. VENCIMENTO",IF(F9480="Q","QUALIDADE",IF(F9480="S","BLOQUEADO",IF(F9480="R","RESTRITO/DEVOLUÇÃO",IF(OR(N9480="QUAR",N9480="QRES"),"QUARENTENA",IF(OR(B9480="DESCARTE",B9480="DEVOLUÇÃO"),"DESCARTE/DEVOLUÇÃO",IF(AND(D9480="",K9480&lt;&gt;""),"SEM LOTE",IF(AND(Q9480&lt;&gt;"",Q9480&gt;=Parametros!$B$11),"PARADO/SEM GIRO","OK"))))))))))</f>
        <v>QUALIDADE</v>
      </c>
      <c r="T9480" s="29" t="str">
        <f aca="false">IF(AND($S9480="PARADO/SEM GIRO",$K9480="KG",OR(Painel!$B$5="(Todos)",A9480=Painel!$B$5)*OR(Painel!$E$5="(Todos)",P9480=Painel!$E$5)),$J9480+ROW()/10000000,"")</f>
        <v/>
      </c>
      <c r="U9480" s="29" t="str">
        <f aca="false">IF(AND($S9480="VENCIDO",$K9480="KG",OR(Painel!$B$5="(Todos)",A9480=Painel!$B$5)*OR(Painel!$E$5="(Todos)",P9480=Painel!$E$5)),$J9480+ROW()/10000000,"")</f>
        <v/>
      </c>
    </row>
    <row r="9481" customFormat="false" ht="15" hidden="false" customHeight="false" outlineLevel="0" collapsed="false">
      <c r="A9481" s="29" t="s">
        <v>56</v>
      </c>
      <c r="B9481" s="29" t="s">
        <v>15972</v>
      </c>
      <c r="C9481" s="29" t="s">
        <v>16141</v>
      </c>
      <c r="D9481" s="29" t="s">
        <v>16142</v>
      </c>
      <c r="E9481" s="29" t="n">
        <v>1</v>
      </c>
      <c r="F9481" s="29"/>
      <c r="G9481" s="29" t="s">
        <v>16143</v>
      </c>
      <c r="H9481" s="30" t="n">
        <v>56576.4</v>
      </c>
      <c r="I9481" s="31" t="n">
        <v>46089</v>
      </c>
      <c r="J9481" s="30" t="n">
        <v>56576.4</v>
      </c>
      <c r="K9481" s="29" t="s">
        <v>125</v>
      </c>
      <c r="L9481" s="29" t="s">
        <v>8926</v>
      </c>
      <c r="M9481" s="29"/>
      <c r="N9481" s="29" t="s">
        <v>122</v>
      </c>
      <c r="O9481" s="31" t="n">
        <v>46694</v>
      </c>
      <c r="P9481" s="29" t="s">
        <v>123</v>
      </c>
      <c r="Q9481" s="29" t="n">
        <f aca="false">IFERROR(VALUE(L9481),"")</f>
        <v>296</v>
      </c>
      <c r="R9481" s="29" t="n">
        <f aca="true">IF(O9481="","",O9481-TODAY())</f>
        <v>409</v>
      </c>
      <c r="S9481" s="29" t="str">
        <f aca="false">IF(C9481="&lt;&lt; vazio &gt;&gt;","VAZIA",IF(AND(O9481&lt;&gt;"",R9481&lt;0),"VENCIDO",IF(AND(O9481&lt;&gt;"",R9481&lt;=Parametros!$B$10),"PRÓX. VENCIMENTO",IF(F9481="Q","QUALIDADE",IF(F9481="S","BLOQUEADO",IF(F9481="R","RESTRITO/DEVOLUÇÃO",IF(OR(N9481="QUAR",N9481="QRES"),"QUARENTENA",IF(OR(B9481="DESCARTE",B9481="DEVOLUÇÃO"),"DESCARTE/DEVOLUÇÃO",IF(AND(D9481="",K9481&lt;&gt;""),"SEM LOTE",IF(AND(Q9481&lt;&gt;"",Q9481&gt;=Parametros!$B$11),"PARADO/SEM GIRO","OK"))))))))))</f>
        <v>PARADO/SEM GIRO</v>
      </c>
      <c r="T9481" s="29" t="str">
        <f aca="false">IF(AND($S9481="PARADO/SEM GIRO",$K9481="KG",OR(Painel!$B$5="(Todos)",A9481=Painel!$B$5)*OR(Painel!$E$5="(Todos)",P9481=Painel!$E$5)),$J9481+ROW()/10000000,"")</f>
        <v/>
      </c>
      <c r="U9481" s="29" t="str">
        <f aca="false">IF(AND($S9481="VENCIDO",$K9481="KG",OR(Painel!$B$5="(Todos)",A9481=Painel!$B$5)*OR(Painel!$E$5="(Todos)",P9481=Painel!$E$5)),$J9481+ROW()/10000000,"")</f>
        <v/>
      </c>
    </row>
    <row r="9482" customFormat="false" ht="15" hidden="false" customHeight="false" outlineLevel="0" collapsed="false">
      <c r="A9482" s="29" t="s">
        <v>56</v>
      </c>
      <c r="B9482" s="29" t="s">
        <v>16144</v>
      </c>
      <c r="C9482" s="29" t="s">
        <v>15846</v>
      </c>
      <c r="D9482" s="29" t="s">
        <v>15848</v>
      </c>
      <c r="E9482" s="29" t="n">
        <v>1</v>
      </c>
      <c r="F9482" s="29"/>
      <c r="G9482" s="29" t="s">
        <v>16145</v>
      </c>
      <c r="H9482" s="30" t="n">
        <v>19386.706</v>
      </c>
      <c r="I9482" s="31" t="n">
        <v>46282</v>
      </c>
      <c r="J9482" s="30" t="n">
        <v>19386.706</v>
      </c>
      <c r="K9482" s="29" t="s">
        <v>125</v>
      </c>
      <c r="L9482" s="29" t="s">
        <v>400</v>
      </c>
      <c r="M9482" s="29"/>
      <c r="N9482" s="29" t="s">
        <v>122</v>
      </c>
      <c r="O9482" s="31" t="n">
        <v>46632</v>
      </c>
      <c r="P9482" s="29" t="s">
        <v>123</v>
      </c>
      <c r="Q9482" s="29" t="n">
        <f aca="false">IFERROR(VALUE(L9482),"")</f>
        <v>3</v>
      </c>
      <c r="R9482" s="29" t="n">
        <f aca="true">IF(O9482="","",O9482-TODAY())</f>
        <v>347</v>
      </c>
      <c r="S9482" s="29" t="str">
        <f aca="false">IF(C9482="&lt;&lt; vazio &gt;&gt;","VAZIA",IF(AND(O9482&lt;&gt;"",R9482&lt;0),"VENCIDO",IF(AND(O9482&lt;&gt;"",R9482&lt;=Parametros!$B$10),"PRÓX. VENCIMENTO",IF(F9482="Q","QUALIDADE",IF(F9482="S","BLOQUEADO",IF(F9482="R","RESTRITO/DEVOLUÇÃO",IF(OR(N9482="QUAR",N9482="QRES"),"QUARENTENA",IF(OR(B9482="DESCARTE",B9482="DEVOLUÇÃO"),"DESCARTE/DEVOLUÇÃO",IF(AND(D9482="",K9482&lt;&gt;""),"SEM LOTE",IF(AND(Q9482&lt;&gt;"",Q9482&gt;=Parametros!$B$11),"PARADO/SEM GIRO","OK"))))))))))</f>
        <v>OK</v>
      </c>
      <c r="T9482" s="29" t="str">
        <f aca="false">IF(AND($S9482="PARADO/SEM GIRO",$K9482="KG",OR(Painel!$B$5="(Todos)",A9482=Painel!$B$5)*OR(Painel!$E$5="(Todos)",P9482=Painel!$E$5)),$J9482+ROW()/10000000,"")</f>
        <v/>
      </c>
      <c r="U9482" s="29" t="str">
        <f aca="false">IF(AND($S9482="VENCIDO",$K9482="KG",OR(Painel!$B$5="(Todos)",A9482=Painel!$B$5)*OR(Painel!$E$5="(Todos)",P9482=Painel!$E$5)),$J9482+ROW()/10000000,"")</f>
        <v/>
      </c>
    </row>
    <row r="9483" customFormat="false" ht="15" hidden="false" customHeight="false" outlineLevel="0" collapsed="false">
      <c r="A9483" s="29" t="s">
        <v>56</v>
      </c>
      <c r="B9483" s="29" t="s">
        <v>16146</v>
      </c>
      <c r="C9483" s="29" t="s">
        <v>639</v>
      </c>
      <c r="D9483" s="29" t="s">
        <v>15842</v>
      </c>
      <c r="E9483" s="29" t="n">
        <v>1</v>
      </c>
      <c r="F9483" s="29"/>
      <c r="G9483" s="29" t="s">
        <v>16147</v>
      </c>
      <c r="H9483" s="30" t="n">
        <v>24705.882</v>
      </c>
      <c r="I9483" s="31" t="n">
        <v>46285</v>
      </c>
      <c r="J9483" s="30" t="n">
        <v>24705.882</v>
      </c>
      <c r="K9483" s="29" t="s">
        <v>125</v>
      </c>
      <c r="L9483" s="29" t="s">
        <v>116</v>
      </c>
      <c r="M9483" s="29"/>
      <c r="N9483" s="29" t="s">
        <v>122</v>
      </c>
      <c r="O9483" s="31" t="n">
        <v>46450</v>
      </c>
      <c r="P9483" s="29" t="s">
        <v>123</v>
      </c>
      <c r="Q9483" s="29" t="n">
        <f aca="false">IFERROR(VALUE(L9483),"")</f>
        <v>0</v>
      </c>
      <c r="R9483" s="29" t="n">
        <f aca="true">IF(O9483="","",O9483-TODAY())</f>
        <v>165</v>
      </c>
      <c r="S9483" s="29" t="str">
        <f aca="false">IF(C9483="&lt;&lt; vazio &gt;&gt;","VAZIA",IF(AND(O9483&lt;&gt;"",R9483&lt;0),"VENCIDO",IF(AND(O9483&lt;&gt;"",R9483&lt;=Parametros!$B$10),"PRÓX. VENCIMENTO",IF(F9483="Q","QUALIDADE",IF(F9483="S","BLOQUEADO",IF(F9483="R","RESTRITO/DEVOLUÇÃO",IF(OR(N9483="QUAR",N9483="QRES"),"QUARENTENA",IF(OR(B9483="DESCARTE",B9483="DEVOLUÇÃO"),"DESCARTE/DEVOLUÇÃO",IF(AND(D9483="",K9483&lt;&gt;""),"SEM LOTE",IF(AND(Q9483&lt;&gt;"",Q9483&gt;=Parametros!$B$11),"PARADO/SEM GIRO","OK"))))))))))</f>
        <v>OK</v>
      </c>
      <c r="T9483" s="29" t="str">
        <f aca="false">IF(AND($S9483="PARADO/SEM GIRO",$K9483="KG",OR(Painel!$B$5="(Todos)",A9483=Painel!$B$5)*OR(Painel!$E$5="(Todos)",P9483=Painel!$E$5)),$J9483+ROW()/10000000,"")</f>
        <v/>
      </c>
      <c r="U9483" s="29" t="str">
        <f aca="false">IF(AND($S9483="VENCIDO",$K9483="KG",OR(Painel!$B$5="(Todos)",A9483=Painel!$B$5)*OR(Painel!$E$5="(Todos)",P9483=Painel!$E$5)),$J9483+ROW()/10000000,"")</f>
        <v/>
      </c>
    </row>
    <row r="9484" customFormat="false" ht="15" hidden="false" customHeight="false" outlineLevel="0" collapsed="false">
      <c r="A9484" s="29" t="s">
        <v>56</v>
      </c>
      <c r="B9484" s="29" t="s">
        <v>15973</v>
      </c>
      <c r="C9484" s="29" t="s">
        <v>115</v>
      </c>
      <c r="D9484" s="29"/>
      <c r="E9484" s="29" t="n">
        <v>0</v>
      </c>
      <c r="F9484" s="29"/>
      <c r="G9484" s="29"/>
      <c r="H9484" s="30" t="n">
        <v>0</v>
      </c>
      <c r="I9484" s="29"/>
      <c r="J9484" s="30" t="n">
        <v>0</v>
      </c>
      <c r="K9484" s="29"/>
      <c r="L9484" s="29" t="s">
        <v>116</v>
      </c>
      <c r="M9484" s="29"/>
      <c r="N9484" s="29"/>
      <c r="O9484" s="29"/>
      <c r="P9484" s="29"/>
      <c r="Q9484" s="29" t="n">
        <f aca="false">IFERROR(VALUE(L9484),"")</f>
        <v>0</v>
      </c>
      <c r="R9484" s="29" t="str">
        <f aca="true">IF(O9484="","",O9484-TODAY())</f>
        <v/>
      </c>
      <c r="S9484" s="29" t="str">
        <f aca="false">IF(C9484="&lt;&lt; vazio &gt;&gt;","VAZIA",IF(AND(O9484&lt;&gt;"",R9484&lt;0),"VENCIDO",IF(AND(O9484&lt;&gt;"",R9484&lt;=Parametros!$B$10),"PRÓX. VENCIMENTO",IF(F9484="Q","QUALIDADE",IF(F9484="S","BLOQUEADO",IF(F9484="R","RESTRITO/DEVOLUÇÃO",IF(OR(N9484="QUAR",N9484="QRES"),"QUARENTENA",IF(OR(B9484="DESCARTE",B9484="DEVOLUÇÃO"),"DESCARTE/DEVOLUÇÃO",IF(AND(D9484="",K9484&lt;&gt;""),"SEM LOTE",IF(AND(Q9484&lt;&gt;"",Q9484&gt;=Parametros!$B$11),"PARADO/SEM GIRO","OK"))))))))))</f>
        <v>VAZIA</v>
      </c>
      <c r="T9484" s="29" t="str">
        <f aca="false">IF(AND($S9484="PARADO/SEM GIRO",$K9484="KG",OR(Painel!$B$5="(Todos)",A9484=Painel!$B$5)*OR(Painel!$E$5="(Todos)",P9484=Painel!$E$5)),$J9484+ROW()/10000000,"")</f>
        <v/>
      </c>
      <c r="U9484" s="29" t="str">
        <f aca="false">IF(AND($S9484="VENCIDO",$K9484="KG",OR(Painel!$B$5="(Todos)",A9484=Painel!$B$5)*OR(Painel!$E$5="(Todos)",P9484=Painel!$E$5)),$J9484+ROW()/10000000,"")</f>
        <v/>
      </c>
    </row>
    <row r="9485" customFormat="false" ht="15" hidden="false" customHeight="false" outlineLevel="0" collapsed="false">
      <c r="A9485" s="29" t="s">
        <v>56</v>
      </c>
      <c r="B9485" s="29" t="s">
        <v>15974</v>
      </c>
      <c r="C9485" s="29" t="s">
        <v>16148</v>
      </c>
      <c r="D9485" s="29" t="s">
        <v>16149</v>
      </c>
      <c r="E9485" s="29" t="n">
        <v>1</v>
      </c>
      <c r="F9485" s="29"/>
      <c r="G9485" s="29" t="s">
        <v>16150</v>
      </c>
      <c r="H9485" s="30" t="n">
        <v>22937.5</v>
      </c>
      <c r="I9485" s="31" t="n">
        <v>46224</v>
      </c>
      <c r="J9485" s="30" t="n">
        <v>22937.5</v>
      </c>
      <c r="K9485" s="29" t="s">
        <v>125</v>
      </c>
      <c r="L9485" s="29" t="s">
        <v>4160</v>
      </c>
      <c r="M9485" s="29"/>
      <c r="N9485" s="29" t="s">
        <v>122</v>
      </c>
      <c r="O9485" s="31" t="n">
        <v>46312</v>
      </c>
      <c r="P9485" s="29" t="s">
        <v>123</v>
      </c>
      <c r="Q9485" s="29" t="n">
        <f aca="false">IFERROR(VALUE(L9485),"")</f>
        <v>61</v>
      </c>
      <c r="R9485" s="29" t="n">
        <f aca="true">IF(O9485="","",O9485-TODAY())</f>
        <v>27</v>
      </c>
      <c r="S9485" s="29" t="str">
        <f aca="false">IF(C9485="&lt;&lt; vazio &gt;&gt;","VAZIA",IF(AND(O9485&lt;&gt;"",R9485&lt;0),"VENCIDO",IF(AND(O9485&lt;&gt;"",R9485&lt;=Parametros!$B$10),"PRÓX. VENCIMENTO",IF(F9485="Q","QUALIDADE",IF(F9485="S","BLOQUEADO",IF(F9485="R","RESTRITO/DEVOLUÇÃO",IF(OR(N9485="QUAR",N9485="QRES"),"QUARENTENA",IF(OR(B9485="DESCARTE",B9485="DEVOLUÇÃO"),"DESCARTE/DEVOLUÇÃO",IF(AND(D9485="",K9485&lt;&gt;""),"SEM LOTE",IF(AND(Q9485&lt;&gt;"",Q9485&gt;=Parametros!$B$11),"PARADO/SEM GIRO","OK"))))))))))</f>
        <v>PRÓX. VENCIMENTO</v>
      </c>
      <c r="T9485" s="29" t="str">
        <f aca="false">IF(AND($S9485="PARADO/SEM GIRO",$K9485="KG",OR(Painel!$B$5="(Todos)",A9485=Painel!$B$5)*OR(Painel!$E$5="(Todos)",P9485=Painel!$E$5)),$J9485+ROW()/10000000,"")</f>
        <v/>
      </c>
      <c r="U9485" s="29" t="str">
        <f aca="false">IF(AND($S9485="VENCIDO",$K9485="KG",OR(Painel!$B$5="(Todos)",A9485=Painel!$B$5)*OR(Painel!$E$5="(Todos)",P9485=Painel!$E$5)),$J9485+ROW()/10000000,"")</f>
        <v/>
      </c>
    </row>
    <row r="9486" customFormat="false" ht="15" hidden="false" customHeight="false" outlineLevel="0" collapsed="false">
      <c r="A9486" s="29" t="s">
        <v>56</v>
      </c>
      <c r="B9486" s="29" t="s">
        <v>15975</v>
      </c>
      <c r="C9486" s="29" t="s">
        <v>16120</v>
      </c>
      <c r="D9486" s="29" t="s">
        <v>16139</v>
      </c>
      <c r="E9486" s="29" t="n">
        <v>1</v>
      </c>
      <c r="F9486" s="29" t="s">
        <v>268</v>
      </c>
      <c r="G9486" s="29" t="s">
        <v>16151</v>
      </c>
      <c r="H9486" s="30" t="n">
        <v>46963.111</v>
      </c>
      <c r="I9486" s="31" t="n">
        <v>46271</v>
      </c>
      <c r="J9486" s="30" t="n">
        <v>46963.111</v>
      </c>
      <c r="K9486" s="29" t="s">
        <v>125</v>
      </c>
      <c r="L9486" s="29" t="s">
        <v>221</v>
      </c>
      <c r="M9486" s="29"/>
      <c r="N9486" s="29" t="s">
        <v>122</v>
      </c>
      <c r="O9486" s="31" t="n">
        <v>46619</v>
      </c>
      <c r="P9486" s="29" t="s">
        <v>123</v>
      </c>
      <c r="Q9486" s="29" t="n">
        <f aca="false">IFERROR(VALUE(L9486),"")</f>
        <v>14</v>
      </c>
      <c r="R9486" s="29" t="n">
        <f aca="true">IF(O9486="","",O9486-TODAY())</f>
        <v>334</v>
      </c>
      <c r="S9486" s="29" t="str">
        <f aca="false">IF(C9486="&lt;&lt; vazio &gt;&gt;","VAZIA",IF(AND(O9486&lt;&gt;"",R9486&lt;0),"VENCIDO",IF(AND(O9486&lt;&gt;"",R9486&lt;=Parametros!$B$10),"PRÓX. VENCIMENTO",IF(F9486="Q","QUALIDADE",IF(F9486="S","BLOQUEADO",IF(F9486="R","RESTRITO/DEVOLUÇÃO",IF(OR(N9486="QUAR",N9486="QRES"),"QUARENTENA",IF(OR(B9486="DESCARTE",B9486="DEVOLUÇÃO"),"DESCARTE/DEVOLUÇÃO",IF(AND(D9486="",K9486&lt;&gt;""),"SEM LOTE",IF(AND(Q9486&lt;&gt;"",Q9486&gt;=Parametros!$B$11),"PARADO/SEM GIRO","OK"))))))))))</f>
        <v>QUALIDADE</v>
      </c>
      <c r="T9486" s="29" t="str">
        <f aca="false">IF(AND($S9486="PARADO/SEM GIRO",$K9486="KG",OR(Painel!$B$5="(Todos)",A9486=Painel!$B$5)*OR(Painel!$E$5="(Todos)",P9486=Painel!$E$5)),$J9486+ROW()/10000000,"")</f>
        <v/>
      </c>
      <c r="U9486" s="29" t="str">
        <f aca="false">IF(AND($S9486="VENCIDO",$K9486="KG",OR(Painel!$B$5="(Todos)",A9486=Painel!$B$5)*OR(Painel!$E$5="(Todos)",P9486=Painel!$E$5)),$J9486+ROW()/10000000,"")</f>
        <v/>
      </c>
    </row>
    <row r="9487" customFormat="false" ht="15" hidden="false" customHeight="false" outlineLevel="0" collapsed="false">
      <c r="A9487" s="29" t="s">
        <v>56</v>
      </c>
      <c r="B9487" s="29" t="s">
        <v>15976</v>
      </c>
      <c r="C9487" s="29" t="s">
        <v>16128</v>
      </c>
      <c r="D9487" s="29" t="s">
        <v>16129</v>
      </c>
      <c r="E9487" s="29" t="n">
        <v>1</v>
      </c>
      <c r="F9487" s="29" t="s">
        <v>268</v>
      </c>
      <c r="G9487" s="29" t="s">
        <v>16152</v>
      </c>
      <c r="H9487" s="30" t="n">
        <v>21151.176</v>
      </c>
      <c r="I9487" s="31" t="n">
        <v>46280</v>
      </c>
      <c r="J9487" s="30" t="n">
        <v>21151.176</v>
      </c>
      <c r="K9487" s="29" t="s">
        <v>125</v>
      </c>
      <c r="L9487" s="29" t="s">
        <v>144</v>
      </c>
      <c r="M9487" s="29"/>
      <c r="N9487" s="29" t="s">
        <v>122</v>
      </c>
      <c r="O9487" s="31" t="n">
        <v>46633</v>
      </c>
      <c r="P9487" s="29" t="s">
        <v>123</v>
      </c>
      <c r="Q9487" s="29" t="n">
        <f aca="false">IFERROR(VALUE(L9487),"")</f>
        <v>5</v>
      </c>
      <c r="R9487" s="29" t="n">
        <f aca="true">IF(O9487="","",O9487-TODAY())</f>
        <v>348</v>
      </c>
      <c r="S9487" s="29" t="str">
        <f aca="false">IF(C9487="&lt;&lt; vazio &gt;&gt;","VAZIA",IF(AND(O9487&lt;&gt;"",R9487&lt;0),"VENCIDO",IF(AND(O9487&lt;&gt;"",R9487&lt;=Parametros!$B$10),"PRÓX. VENCIMENTO",IF(F9487="Q","QUALIDADE",IF(F9487="S","BLOQUEADO",IF(F9487="R","RESTRITO/DEVOLUÇÃO",IF(OR(N9487="QUAR",N9487="QRES"),"QUARENTENA",IF(OR(B9487="DESCARTE",B9487="DEVOLUÇÃO"),"DESCARTE/DEVOLUÇÃO",IF(AND(D9487="",K9487&lt;&gt;""),"SEM LOTE",IF(AND(Q9487&lt;&gt;"",Q9487&gt;=Parametros!$B$11),"PARADO/SEM GIRO","OK"))))))))))</f>
        <v>QUALIDADE</v>
      </c>
      <c r="T9487" s="29" t="str">
        <f aca="false">IF(AND($S9487="PARADO/SEM GIRO",$K9487="KG",OR(Painel!$B$5="(Todos)",A9487=Painel!$B$5)*OR(Painel!$E$5="(Todos)",P9487=Painel!$E$5)),$J9487+ROW()/10000000,"")</f>
        <v/>
      </c>
      <c r="U9487" s="29" t="str">
        <f aca="false">IF(AND($S9487="VENCIDO",$K9487="KG",OR(Painel!$B$5="(Todos)",A9487=Painel!$B$5)*OR(Painel!$E$5="(Todos)",P9487=Painel!$E$5)),$J9487+ROW()/10000000,"")</f>
        <v/>
      </c>
    </row>
    <row r="9488" customFormat="false" ht="15" hidden="false" customHeight="false" outlineLevel="0" collapsed="false">
      <c r="A9488" s="29" t="s">
        <v>56</v>
      </c>
      <c r="B9488" s="29" t="s">
        <v>16153</v>
      </c>
      <c r="C9488" s="29" t="s">
        <v>16089</v>
      </c>
      <c r="D9488" s="29" t="s">
        <v>16132</v>
      </c>
      <c r="E9488" s="29" t="n">
        <v>1</v>
      </c>
      <c r="F9488" s="29"/>
      <c r="G9488" s="29" t="s">
        <v>16154</v>
      </c>
      <c r="H9488" s="30" t="n">
        <v>85269</v>
      </c>
      <c r="I9488" s="31" t="n">
        <v>46199</v>
      </c>
      <c r="J9488" s="30" t="n">
        <v>85269</v>
      </c>
      <c r="K9488" s="29" t="s">
        <v>125</v>
      </c>
      <c r="L9488" s="29" t="s">
        <v>6446</v>
      </c>
      <c r="M9488" s="29"/>
      <c r="N9488" s="29" t="s">
        <v>122</v>
      </c>
      <c r="O9488" s="31" t="n">
        <v>46557</v>
      </c>
      <c r="P9488" s="29" t="s">
        <v>123</v>
      </c>
      <c r="Q9488" s="29" t="n">
        <f aca="false">IFERROR(VALUE(L9488),"")</f>
        <v>86</v>
      </c>
      <c r="R9488" s="29" t="n">
        <f aca="true">IF(O9488="","",O9488-TODAY())</f>
        <v>272</v>
      </c>
      <c r="S9488" s="29" t="str">
        <f aca="false">IF(C9488="&lt;&lt; vazio &gt;&gt;","VAZIA",IF(AND(O9488&lt;&gt;"",R9488&lt;0),"VENCIDO",IF(AND(O9488&lt;&gt;"",R9488&lt;=Parametros!$B$10),"PRÓX. VENCIMENTO",IF(F9488="Q","QUALIDADE",IF(F9488="S","BLOQUEADO",IF(F9488="R","RESTRITO/DEVOLUÇÃO",IF(OR(N9488="QUAR",N9488="QRES"),"QUARENTENA",IF(OR(B9488="DESCARTE",B9488="DEVOLUÇÃO"),"DESCARTE/DEVOLUÇÃO",IF(AND(D9488="",K9488&lt;&gt;""),"SEM LOTE",IF(AND(Q9488&lt;&gt;"",Q9488&gt;=Parametros!$B$11),"PARADO/SEM GIRO","OK"))))))))))</f>
        <v>OK</v>
      </c>
      <c r="T9488" s="29" t="str">
        <f aca="false">IF(AND($S9488="PARADO/SEM GIRO",$K9488="KG",OR(Painel!$B$5="(Todos)",A9488=Painel!$B$5)*OR(Painel!$E$5="(Todos)",P9488=Painel!$E$5)),$J9488+ROW()/10000000,"")</f>
        <v/>
      </c>
      <c r="U9488" s="29" t="str">
        <f aca="false">IF(AND($S9488="VENCIDO",$K9488="KG",OR(Painel!$B$5="(Todos)",A9488=Painel!$B$5)*OR(Painel!$E$5="(Todos)",P9488=Painel!$E$5)),$J9488+ROW()/10000000,"")</f>
        <v/>
      </c>
    </row>
    <row r="9489" customFormat="false" ht="15" hidden="false" customHeight="false" outlineLevel="0" collapsed="false">
      <c r="A9489" s="29" t="s">
        <v>56</v>
      </c>
      <c r="B9489" s="29" t="s">
        <v>16155</v>
      </c>
      <c r="C9489" s="29" t="s">
        <v>15828</v>
      </c>
      <c r="D9489" s="29" t="s">
        <v>16116</v>
      </c>
      <c r="E9489" s="29" t="n">
        <v>1</v>
      </c>
      <c r="F9489" s="29"/>
      <c r="G9489" s="29" t="s">
        <v>16156</v>
      </c>
      <c r="H9489" s="30" t="n">
        <v>46124</v>
      </c>
      <c r="I9489" s="31" t="n">
        <v>46189</v>
      </c>
      <c r="J9489" s="30" t="n">
        <v>46124</v>
      </c>
      <c r="K9489" s="29" t="s">
        <v>125</v>
      </c>
      <c r="L9489" s="29" t="s">
        <v>749</v>
      </c>
      <c r="M9489" s="29"/>
      <c r="N9489" s="29" t="s">
        <v>122</v>
      </c>
      <c r="O9489" s="31" t="n">
        <v>46560</v>
      </c>
      <c r="P9489" s="29" t="s">
        <v>123</v>
      </c>
      <c r="Q9489" s="29" t="n">
        <f aca="false">IFERROR(VALUE(L9489),"")</f>
        <v>96</v>
      </c>
      <c r="R9489" s="29" t="n">
        <f aca="true">IF(O9489="","",O9489-TODAY())</f>
        <v>275</v>
      </c>
      <c r="S9489" s="29" t="str">
        <f aca="false">IF(C9489="&lt;&lt; vazio &gt;&gt;","VAZIA",IF(AND(O9489&lt;&gt;"",R9489&lt;0),"VENCIDO",IF(AND(O9489&lt;&gt;"",R9489&lt;=Parametros!$B$10),"PRÓX. VENCIMENTO",IF(F9489="Q","QUALIDADE",IF(F9489="S","BLOQUEADO",IF(F9489="R","RESTRITO/DEVOLUÇÃO",IF(OR(N9489="QUAR",N9489="QRES"),"QUARENTENA",IF(OR(B9489="DESCARTE",B9489="DEVOLUÇÃO"),"DESCARTE/DEVOLUÇÃO",IF(AND(D9489="",K9489&lt;&gt;""),"SEM LOTE",IF(AND(Q9489&lt;&gt;"",Q9489&gt;=Parametros!$B$11),"PARADO/SEM GIRO","OK"))))))))))</f>
        <v>PARADO/SEM GIRO</v>
      </c>
      <c r="T9489" s="29" t="str">
        <f aca="false">IF(AND($S9489="PARADO/SEM GIRO",$K9489="KG",OR(Painel!$B$5="(Todos)",A9489=Painel!$B$5)*OR(Painel!$E$5="(Todos)",P9489=Painel!$E$5)),$J9489+ROW()/10000000,"")</f>
        <v/>
      </c>
      <c r="U9489" s="29" t="str">
        <f aca="false">IF(AND($S9489="VENCIDO",$K9489="KG",OR(Painel!$B$5="(Todos)",A9489=Painel!$B$5)*OR(Painel!$E$5="(Todos)",P9489=Painel!$E$5)),$J9489+ROW()/10000000,"")</f>
        <v/>
      </c>
    </row>
    <row r="9490" customFormat="false" ht="15" hidden="false" customHeight="false" outlineLevel="0" collapsed="false">
      <c r="A9490" s="29" t="s">
        <v>56</v>
      </c>
      <c r="B9490" s="29" t="s">
        <v>16157</v>
      </c>
      <c r="C9490" s="29" t="s">
        <v>115</v>
      </c>
      <c r="D9490" s="29"/>
      <c r="E9490" s="29" t="n">
        <v>0</v>
      </c>
      <c r="F9490" s="29"/>
      <c r="G9490" s="29"/>
      <c r="H9490" s="30" t="n">
        <v>0</v>
      </c>
      <c r="I9490" s="29"/>
      <c r="J9490" s="30" t="n">
        <v>0</v>
      </c>
      <c r="K9490" s="29"/>
      <c r="L9490" s="29" t="s">
        <v>116</v>
      </c>
      <c r="M9490" s="29"/>
      <c r="N9490" s="29"/>
      <c r="O9490" s="29"/>
      <c r="P9490" s="29"/>
      <c r="Q9490" s="29" t="n">
        <f aca="false">IFERROR(VALUE(L9490),"")</f>
        <v>0</v>
      </c>
      <c r="R9490" s="29" t="str">
        <f aca="true">IF(O9490="","",O9490-TODAY())</f>
        <v/>
      </c>
      <c r="S9490" s="29" t="str">
        <f aca="false">IF(C9490="&lt;&lt; vazio &gt;&gt;","VAZIA",IF(AND(O9490&lt;&gt;"",R9490&lt;0),"VENCIDO",IF(AND(O9490&lt;&gt;"",R9490&lt;=Parametros!$B$10),"PRÓX. VENCIMENTO",IF(F9490="Q","QUALIDADE",IF(F9490="S","BLOQUEADO",IF(F9490="R","RESTRITO/DEVOLUÇÃO",IF(OR(N9490="QUAR",N9490="QRES"),"QUARENTENA",IF(OR(B9490="DESCARTE",B9490="DEVOLUÇÃO"),"DESCARTE/DEVOLUÇÃO",IF(AND(D9490="",K9490&lt;&gt;""),"SEM LOTE",IF(AND(Q9490&lt;&gt;"",Q9490&gt;=Parametros!$B$11),"PARADO/SEM GIRO","OK"))))))))))</f>
        <v>VAZIA</v>
      </c>
      <c r="T9490" s="29" t="str">
        <f aca="false">IF(AND($S9490="PARADO/SEM GIRO",$K9490="KG",OR(Painel!$B$5="(Todos)",A9490=Painel!$B$5)*OR(Painel!$E$5="(Todos)",P9490=Painel!$E$5)),$J9490+ROW()/10000000,"")</f>
        <v/>
      </c>
      <c r="U9490" s="29" t="str">
        <f aca="false">IF(AND($S9490="VENCIDO",$K9490="KG",OR(Painel!$B$5="(Todos)",A9490=Painel!$B$5)*OR(Painel!$E$5="(Todos)",P9490=Painel!$E$5)),$J9490+ROW()/10000000,"")</f>
        <v/>
      </c>
    </row>
    <row r="9491" customFormat="false" ht="15" hidden="false" customHeight="false" outlineLevel="0" collapsed="false">
      <c r="A9491" s="29" t="s">
        <v>56</v>
      </c>
      <c r="B9491" s="29" t="s">
        <v>16158</v>
      </c>
      <c r="C9491" s="29" t="s">
        <v>16159</v>
      </c>
      <c r="D9491" s="29" t="s">
        <v>16160</v>
      </c>
      <c r="E9491" s="29" t="n">
        <v>1</v>
      </c>
      <c r="F9491" s="29"/>
      <c r="G9491" s="29" t="s">
        <v>16161</v>
      </c>
      <c r="H9491" s="30" t="n">
        <v>34800</v>
      </c>
      <c r="I9491" s="31" t="n">
        <v>46285</v>
      </c>
      <c r="J9491" s="30" t="n">
        <v>34800</v>
      </c>
      <c r="K9491" s="29" t="s">
        <v>125</v>
      </c>
      <c r="L9491" s="29" t="s">
        <v>116</v>
      </c>
      <c r="M9491" s="29"/>
      <c r="N9491" s="29" t="s">
        <v>122</v>
      </c>
      <c r="O9491" s="31" t="n">
        <v>46193</v>
      </c>
      <c r="P9491" s="29" t="s">
        <v>123</v>
      </c>
      <c r="Q9491" s="29" t="n">
        <f aca="false">IFERROR(VALUE(L9491),"")</f>
        <v>0</v>
      </c>
      <c r="R9491" s="29" t="n">
        <f aca="true">IF(O9491="","",O9491-TODAY())</f>
        <v>-92</v>
      </c>
      <c r="S9491" s="29" t="str">
        <f aca="false">IF(C9491="&lt;&lt; vazio &gt;&gt;","VAZIA",IF(AND(O9491&lt;&gt;"",R9491&lt;0),"VENCIDO",IF(AND(O9491&lt;&gt;"",R9491&lt;=Parametros!$B$10),"PRÓX. VENCIMENTO",IF(F9491="Q","QUALIDADE",IF(F9491="S","BLOQUEADO",IF(F9491="R","RESTRITO/DEVOLUÇÃO",IF(OR(N9491="QUAR",N9491="QRES"),"QUARENTENA",IF(OR(B9491="DESCARTE",B9491="DEVOLUÇÃO"),"DESCARTE/DEVOLUÇÃO",IF(AND(D9491="",K9491&lt;&gt;""),"SEM LOTE",IF(AND(Q9491&lt;&gt;"",Q9491&gt;=Parametros!$B$11),"PARADO/SEM GIRO","OK"))))))))))</f>
        <v>VENCIDO</v>
      </c>
      <c r="T9491" s="29" t="str">
        <f aca="false">IF(AND($S9491="PARADO/SEM GIRO",$K9491="KG",OR(Painel!$B$5="(Todos)",A9491=Painel!$B$5)*OR(Painel!$E$5="(Todos)",P9491=Painel!$E$5)),$J9491+ROW()/10000000,"")</f>
        <v/>
      </c>
      <c r="U9491" s="29" t="str">
        <f aca="false">IF(AND($S9491="VENCIDO",$K9491="KG",OR(Painel!$B$5="(Todos)",A9491=Painel!$B$5)*OR(Painel!$E$5="(Todos)",P9491=Painel!$E$5)),$J9491+ROW()/10000000,"")</f>
        <v/>
      </c>
    </row>
    <row r="9492" customFormat="false" ht="15" hidden="false" customHeight="false" outlineLevel="0" collapsed="false">
      <c r="A9492" s="29" t="s">
        <v>56</v>
      </c>
      <c r="B9492" s="29" t="s">
        <v>16162</v>
      </c>
      <c r="C9492" s="29" t="s">
        <v>16120</v>
      </c>
      <c r="D9492" s="29" t="s">
        <v>16139</v>
      </c>
      <c r="E9492" s="29" t="n">
        <v>1</v>
      </c>
      <c r="F9492" s="29" t="s">
        <v>268</v>
      </c>
      <c r="G9492" s="29" t="s">
        <v>16163</v>
      </c>
      <c r="H9492" s="30" t="n">
        <v>50416</v>
      </c>
      <c r="I9492" s="31" t="n">
        <v>46271</v>
      </c>
      <c r="J9492" s="30" t="n">
        <v>50416</v>
      </c>
      <c r="K9492" s="29" t="s">
        <v>125</v>
      </c>
      <c r="L9492" s="29" t="s">
        <v>221</v>
      </c>
      <c r="M9492" s="29"/>
      <c r="N9492" s="29" t="s">
        <v>122</v>
      </c>
      <c r="O9492" s="31" t="n">
        <v>46619</v>
      </c>
      <c r="P9492" s="29" t="s">
        <v>123</v>
      </c>
      <c r="Q9492" s="29" t="n">
        <f aca="false">IFERROR(VALUE(L9492),"")</f>
        <v>14</v>
      </c>
      <c r="R9492" s="29" t="n">
        <f aca="true">IF(O9492="","",O9492-TODAY())</f>
        <v>334</v>
      </c>
      <c r="S9492" s="29" t="str">
        <f aca="false">IF(C9492="&lt;&lt; vazio &gt;&gt;","VAZIA",IF(AND(O9492&lt;&gt;"",R9492&lt;0),"VENCIDO",IF(AND(O9492&lt;&gt;"",R9492&lt;=Parametros!$B$10),"PRÓX. VENCIMENTO",IF(F9492="Q","QUALIDADE",IF(F9492="S","BLOQUEADO",IF(F9492="R","RESTRITO/DEVOLUÇÃO",IF(OR(N9492="QUAR",N9492="QRES"),"QUARENTENA",IF(OR(B9492="DESCARTE",B9492="DEVOLUÇÃO"),"DESCARTE/DEVOLUÇÃO",IF(AND(D9492="",K9492&lt;&gt;""),"SEM LOTE",IF(AND(Q9492&lt;&gt;"",Q9492&gt;=Parametros!$B$11),"PARADO/SEM GIRO","OK"))))))))))</f>
        <v>QUALIDADE</v>
      </c>
      <c r="T9492" s="29" t="str">
        <f aca="false">IF(AND($S9492="PARADO/SEM GIRO",$K9492="KG",OR(Painel!$B$5="(Todos)",A9492=Painel!$B$5)*OR(Painel!$E$5="(Todos)",P9492=Painel!$E$5)),$J9492+ROW()/10000000,"")</f>
        <v/>
      </c>
      <c r="U9492" s="29" t="str">
        <f aca="false">IF(AND($S9492="VENCIDO",$K9492="KG",OR(Painel!$B$5="(Todos)",A9492=Painel!$B$5)*OR(Painel!$E$5="(Todos)",P9492=Painel!$E$5)),$J9492+ROW()/10000000,"")</f>
        <v/>
      </c>
    </row>
    <row r="9493" customFormat="false" ht="15" hidden="false" customHeight="false" outlineLevel="0" collapsed="false">
      <c r="A9493" s="29" t="s">
        <v>56</v>
      </c>
      <c r="B9493" s="29" t="s">
        <v>16164</v>
      </c>
      <c r="C9493" s="29" t="s">
        <v>16165</v>
      </c>
      <c r="D9493" s="29" t="s">
        <v>16166</v>
      </c>
      <c r="E9493" s="29" t="n">
        <v>1</v>
      </c>
      <c r="F9493" s="29"/>
      <c r="G9493" s="29" t="s">
        <v>16167</v>
      </c>
      <c r="H9493" s="30" t="n">
        <v>52538</v>
      </c>
      <c r="I9493" s="31" t="n">
        <v>46220</v>
      </c>
      <c r="J9493" s="30" t="n">
        <v>52538</v>
      </c>
      <c r="K9493" s="29" t="s">
        <v>125</v>
      </c>
      <c r="L9493" s="29" t="s">
        <v>2925</v>
      </c>
      <c r="M9493" s="29"/>
      <c r="N9493" s="29" t="s">
        <v>122</v>
      </c>
      <c r="O9493" s="31" t="n">
        <v>46572</v>
      </c>
      <c r="P9493" s="29" t="s">
        <v>123</v>
      </c>
      <c r="Q9493" s="29" t="n">
        <f aca="false">IFERROR(VALUE(L9493),"")</f>
        <v>65</v>
      </c>
      <c r="R9493" s="29" t="n">
        <f aca="true">IF(O9493="","",O9493-TODAY())</f>
        <v>287</v>
      </c>
      <c r="S9493" s="29" t="str">
        <f aca="false">IF(C9493="&lt;&lt; vazio &gt;&gt;","VAZIA",IF(AND(O9493&lt;&gt;"",R9493&lt;0),"VENCIDO",IF(AND(O9493&lt;&gt;"",R9493&lt;=Parametros!$B$10),"PRÓX. VENCIMENTO",IF(F9493="Q","QUALIDADE",IF(F9493="S","BLOQUEADO",IF(F9493="R","RESTRITO/DEVOLUÇÃO",IF(OR(N9493="QUAR",N9493="QRES"),"QUARENTENA",IF(OR(B9493="DESCARTE",B9493="DEVOLUÇÃO"),"DESCARTE/DEVOLUÇÃO",IF(AND(D9493="",K9493&lt;&gt;""),"SEM LOTE",IF(AND(Q9493&lt;&gt;"",Q9493&gt;=Parametros!$B$11),"PARADO/SEM GIRO","OK"))))))))))</f>
        <v>OK</v>
      </c>
      <c r="T9493" s="29" t="str">
        <f aca="false">IF(AND($S9493="PARADO/SEM GIRO",$K9493="KG",OR(Painel!$B$5="(Todos)",A9493=Painel!$B$5)*OR(Painel!$E$5="(Todos)",P9493=Painel!$E$5)),$J9493+ROW()/10000000,"")</f>
        <v/>
      </c>
      <c r="U9493" s="29" t="str">
        <f aca="false">IF(AND($S9493="VENCIDO",$K9493="KG",OR(Painel!$B$5="(Todos)",A9493=Painel!$B$5)*OR(Painel!$E$5="(Todos)",P9493=Painel!$E$5)),$J9493+ROW()/10000000,"")</f>
        <v/>
      </c>
    </row>
    <row r="9494" customFormat="false" ht="15" hidden="false" customHeight="false" outlineLevel="0" collapsed="false">
      <c r="A9494" s="29" t="s">
        <v>56</v>
      </c>
      <c r="B9494" s="29" t="s">
        <v>16168</v>
      </c>
      <c r="C9494" s="29" t="s">
        <v>16089</v>
      </c>
      <c r="D9494" s="29" t="s">
        <v>16169</v>
      </c>
      <c r="E9494" s="29" t="n">
        <v>1</v>
      </c>
      <c r="F9494" s="29"/>
      <c r="G9494" s="29" t="s">
        <v>16170</v>
      </c>
      <c r="H9494" s="30" t="n">
        <v>71520</v>
      </c>
      <c r="I9494" s="31" t="n">
        <v>46285</v>
      </c>
      <c r="J9494" s="30" t="n">
        <v>71520</v>
      </c>
      <c r="K9494" s="29" t="s">
        <v>125</v>
      </c>
      <c r="L9494" s="29" t="s">
        <v>116</v>
      </c>
      <c r="M9494" s="29"/>
      <c r="N9494" s="29" t="s">
        <v>122</v>
      </c>
      <c r="O9494" s="31" t="n">
        <v>46582</v>
      </c>
      <c r="P9494" s="29" t="s">
        <v>123</v>
      </c>
      <c r="Q9494" s="29" t="n">
        <f aca="false">IFERROR(VALUE(L9494),"")</f>
        <v>0</v>
      </c>
      <c r="R9494" s="29" t="n">
        <f aca="true">IF(O9494="","",O9494-TODAY())</f>
        <v>297</v>
      </c>
      <c r="S9494" s="29" t="str">
        <f aca="false">IF(C9494="&lt;&lt; vazio &gt;&gt;","VAZIA",IF(AND(O9494&lt;&gt;"",R9494&lt;0),"VENCIDO",IF(AND(O9494&lt;&gt;"",R9494&lt;=Parametros!$B$10),"PRÓX. VENCIMENTO",IF(F9494="Q","QUALIDADE",IF(F9494="S","BLOQUEADO",IF(F9494="R","RESTRITO/DEVOLUÇÃO",IF(OR(N9494="QUAR",N9494="QRES"),"QUARENTENA",IF(OR(B9494="DESCARTE",B9494="DEVOLUÇÃO"),"DESCARTE/DEVOLUÇÃO",IF(AND(D9494="",K9494&lt;&gt;""),"SEM LOTE",IF(AND(Q9494&lt;&gt;"",Q9494&gt;=Parametros!$B$11),"PARADO/SEM GIRO","OK"))))))))))</f>
        <v>OK</v>
      </c>
      <c r="T9494" s="29" t="str">
        <f aca="false">IF(AND($S9494="PARADO/SEM GIRO",$K9494="KG",OR(Painel!$B$5="(Todos)",A9494=Painel!$B$5)*OR(Painel!$E$5="(Todos)",P9494=Painel!$E$5)),$J9494+ROW()/10000000,"")</f>
        <v/>
      </c>
      <c r="U9494" s="29" t="str">
        <f aca="false">IF(AND($S9494="VENCIDO",$K9494="KG",OR(Painel!$B$5="(Todos)",A9494=Painel!$B$5)*OR(Painel!$E$5="(Todos)",P9494=Painel!$E$5)),$J9494+ROW()/10000000,"")</f>
        <v/>
      </c>
    </row>
    <row r="9495" customFormat="false" ht="15" hidden="false" customHeight="false" outlineLevel="0" collapsed="false">
      <c r="A9495" s="29" t="s">
        <v>56</v>
      </c>
      <c r="B9495" s="29" t="s">
        <v>16171</v>
      </c>
      <c r="C9495" s="29" t="s">
        <v>16172</v>
      </c>
      <c r="D9495" s="29" t="s">
        <v>16173</v>
      </c>
      <c r="E9495" s="29" t="n">
        <v>1</v>
      </c>
      <c r="F9495" s="29"/>
      <c r="G9495" s="29" t="s">
        <v>16174</v>
      </c>
      <c r="H9495" s="30" t="n">
        <v>52197.5</v>
      </c>
      <c r="I9495" s="31" t="n">
        <v>46149</v>
      </c>
      <c r="J9495" s="30" t="n">
        <v>52197.5</v>
      </c>
      <c r="K9495" s="29" t="s">
        <v>125</v>
      </c>
      <c r="L9495" s="29" t="s">
        <v>14776</v>
      </c>
      <c r="M9495" s="29"/>
      <c r="N9495" s="29" t="s">
        <v>122</v>
      </c>
      <c r="O9495" s="31" t="n">
        <v>46496</v>
      </c>
      <c r="P9495" s="29" t="s">
        <v>123</v>
      </c>
      <c r="Q9495" s="29" t="n">
        <f aca="false">IFERROR(VALUE(L9495),"")</f>
        <v>136</v>
      </c>
      <c r="R9495" s="29" t="n">
        <f aca="true">IF(O9495="","",O9495-TODAY())</f>
        <v>211</v>
      </c>
      <c r="S9495" s="29" t="str">
        <f aca="false">IF(C9495="&lt;&lt; vazio &gt;&gt;","VAZIA",IF(AND(O9495&lt;&gt;"",R9495&lt;0),"VENCIDO",IF(AND(O9495&lt;&gt;"",R9495&lt;=Parametros!$B$10),"PRÓX. VENCIMENTO",IF(F9495="Q","QUALIDADE",IF(F9495="S","BLOQUEADO",IF(F9495="R","RESTRITO/DEVOLUÇÃO",IF(OR(N9495="QUAR",N9495="QRES"),"QUARENTENA",IF(OR(B9495="DESCARTE",B9495="DEVOLUÇÃO"),"DESCARTE/DEVOLUÇÃO",IF(AND(D9495="",K9495&lt;&gt;""),"SEM LOTE",IF(AND(Q9495&lt;&gt;"",Q9495&gt;=Parametros!$B$11),"PARADO/SEM GIRO","OK"))))))))))</f>
        <v>PARADO/SEM GIRO</v>
      </c>
      <c r="T9495" s="29" t="str">
        <f aca="false">IF(AND($S9495="PARADO/SEM GIRO",$K9495="KG",OR(Painel!$B$5="(Todos)",A9495=Painel!$B$5)*OR(Painel!$E$5="(Todos)",P9495=Painel!$E$5)),$J9495+ROW()/10000000,"")</f>
        <v/>
      </c>
      <c r="U9495" s="29" t="str">
        <f aca="false">IF(AND($S9495="VENCIDO",$K9495="KG",OR(Painel!$B$5="(Todos)",A9495=Painel!$B$5)*OR(Painel!$E$5="(Todos)",P9495=Painel!$E$5)),$J9495+ROW()/10000000,"")</f>
        <v/>
      </c>
    </row>
    <row r="9496" customFormat="false" ht="15" hidden="false" customHeight="false" outlineLevel="0" collapsed="false">
      <c r="A9496" s="29" t="s">
        <v>56</v>
      </c>
      <c r="B9496" s="29" t="s">
        <v>16175</v>
      </c>
      <c r="C9496" s="29" t="s">
        <v>115</v>
      </c>
      <c r="D9496" s="29"/>
      <c r="E9496" s="29" t="n">
        <v>0</v>
      </c>
      <c r="F9496" s="29"/>
      <c r="G9496" s="29"/>
      <c r="H9496" s="30" t="n">
        <v>0</v>
      </c>
      <c r="I9496" s="29"/>
      <c r="J9496" s="30" t="n">
        <v>0</v>
      </c>
      <c r="K9496" s="29"/>
      <c r="L9496" s="29" t="s">
        <v>116</v>
      </c>
      <c r="M9496" s="29"/>
      <c r="N9496" s="29"/>
      <c r="O9496" s="29"/>
      <c r="P9496" s="29"/>
      <c r="Q9496" s="29" t="n">
        <f aca="false">IFERROR(VALUE(L9496),"")</f>
        <v>0</v>
      </c>
      <c r="R9496" s="29" t="str">
        <f aca="true">IF(O9496="","",O9496-TODAY())</f>
        <v/>
      </c>
      <c r="S9496" s="29" t="str">
        <f aca="false">IF(C9496="&lt;&lt; vazio &gt;&gt;","VAZIA",IF(AND(O9496&lt;&gt;"",R9496&lt;0),"VENCIDO",IF(AND(O9496&lt;&gt;"",R9496&lt;=Parametros!$B$10),"PRÓX. VENCIMENTO",IF(F9496="Q","QUALIDADE",IF(F9496="S","BLOQUEADO",IF(F9496="R","RESTRITO/DEVOLUÇÃO",IF(OR(N9496="QUAR",N9496="QRES"),"QUARENTENA",IF(OR(B9496="DESCARTE",B9496="DEVOLUÇÃO"),"DESCARTE/DEVOLUÇÃO",IF(AND(D9496="",K9496&lt;&gt;""),"SEM LOTE",IF(AND(Q9496&lt;&gt;"",Q9496&gt;=Parametros!$B$11),"PARADO/SEM GIRO","OK"))))))))))</f>
        <v>VAZIA</v>
      </c>
      <c r="T9496" s="29" t="str">
        <f aca="false">IF(AND($S9496="PARADO/SEM GIRO",$K9496="KG",OR(Painel!$B$5="(Todos)",A9496=Painel!$B$5)*OR(Painel!$E$5="(Todos)",P9496=Painel!$E$5)),$J9496+ROW()/10000000,"")</f>
        <v/>
      </c>
      <c r="U9496" s="29" t="str">
        <f aca="false">IF(AND($S9496="VENCIDO",$K9496="KG",OR(Painel!$B$5="(Todos)",A9496=Painel!$B$5)*OR(Painel!$E$5="(Todos)",P9496=Painel!$E$5)),$J9496+ROW()/10000000,"")</f>
        <v/>
      </c>
    </row>
    <row r="9497" customFormat="false" ht="15" hidden="false" customHeight="false" outlineLevel="0" collapsed="false">
      <c r="A9497" s="29" t="s">
        <v>56</v>
      </c>
      <c r="B9497" s="29" t="s">
        <v>16176</v>
      </c>
      <c r="C9497" s="29" t="s">
        <v>16074</v>
      </c>
      <c r="D9497" s="29" t="s">
        <v>16075</v>
      </c>
      <c r="E9497" s="29" t="n">
        <v>1</v>
      </c>
      <c r="F9497" s="29"/>
      <c r="G9497" s="29" t="s">
        <v>16177</v>
      </c>
      <c r="H9497" s="30" t="n">
        <v>11800</v>
      </c>
      <c r="I9497" s="31" t="n">
        <v>46285</v>
      </c>
      <c r="J9497" s="30" t="n">
        <v>11800</v>
      </c>
      <c r="K9497" s="29" t="s">
        <v>125</v>
      </c>
      <c r="L9497" s="29" t="s">
        <v>116</v>
      </c>
      <c r="M9497" s="29"/>
      <c r="N9497" s="29" t="s">
        <v>122</v>
      </c>
      <c r="O9497" s="31" t="n">
        <v>46093</v>
      </c>
      <c r="P9497" s="29" t="s">
        <v>123</v>
      </c>
      <c r="Q9497" s="29" t="n">
        <f aca="false">IFERROR(VALUE(L9497),"")</f>
        <v>0</v>
      </c>
      <c r="R9497" s="29" t="n">
        <f aca="true">IF(O9497="","",O9497-TODAY())</f>
        <v>-192</v>
      </c>
      <c r="S9497" s="29" t="str">
        <f aca="false">IF(C9497="&lt;&lt; vazio &gt;&gt;","VAZIA",IF(AND(O9497&lt;&gt;"",R9497&lt;0),"VENCIDO",IF(AND(O9497&lt;&gt;"",R9497&lt;=Parametros!$B$10),"PRÓX. VENCIMENTO",IF(F9497="Q","QUALIDADE",IF(F9497="S","BLOQUEADO",IF(F9497="R","RESTRITO/DEVOLUÇÃO",IF(OR(N9497="QUAR",N9497="QRES"),"QUARENTENA",IF(OR(B9497="DESCARTE",B9497="DEVOLUÇÃO"),"DESCARTE/DEVOLUÇÃO",IF(AND(D9497="",K9497&lt;&gt;""),"SEM LOTE",IF(AND(Q9497&lt;&gt;"",Q9497&gt;=Parametros!$B$11),"PARADO/SEM GIRO","OK"))))))))))</f>
        <v>VENCIDO</v>
      </c>
      <c r="T9497" s="29" t="str">
        <f aca="false">IF(AND($S9497="PARADO/SEM GIRO",$K9497="KG",OR(Painel!$B$5="(Todos)",A9497=Painel!$B$5)*OR(Painel!$E$5="(Todos)",P9497=Painel!$E$5)),$J9497+ROW()/10000000,"")</f>
        <v/>
      </c>
      <c r="U9497" s="29" t="str">
        <f aca="false">IF(AND($S9497="VENCIDO",$K9497="KG",OR(Painel!$B$5="(Todos)",A9497=Painel!$B$5)*OR(Painel!$E$5="(Todos)",P9497=Painel!$E$5)),$J9497+ROW()/10000000,"")</f>
        <v/>
      </c>
    </row>
    <row r="9498" customFormat="false" ht="15" hidden="false" customHeight="false" outlineLevel="0" collapsed="false">
      <c r="A9498" s="29" t="s">
        <v>56</v>
      </c>
      <c r="B9498" s="29" t="s">
        <v>16178</v>
      </c>
      <c r="C9498" s="29" t="s">
        <v>16179</v>
      </c>
      <c r="D9498" s="29" t="s">
        <v>16180</v>
      </c>
      <c r="E9498" s="29" t="n">
        <v>1</v>
      </c>
      <c r="F9498" s="29"/>
      <c r="G9498" s="29" t="s">
        <v>16181</v>
      </c>
      <c r="H9498" s="30" t="n">
        <v>24108</v>
      </c>
      <c r="I9498" s="31" t="n">
        <v>46237</v>
      </c>
      <c r="J9498" s="30" t="n">
        <v>24108</v>
      </c>
      <c r="K9498" s="29" t="s">
        <v>125</v>
      </c>
      <c r="L9498" s="29" t="s">
        <v>10544</v>
      </c>
      <c r="M9498" s="29"/>
      <c r="N9498" s="29" t="s">
        <v>122</v>
      </c>
      <c r="O9498" s="31" t="n">
        <v>46060</v>
      </c>
      <c r="P9498" s="29" t="s">
        <v>123</v>
      </c>
      <c r="Q9498" s="29" t="n">
        <f aca="false">IFERROR(VALUE(L9498),"")</f>
        <v>48</v>
      </c>
      <c r="R9498" s="29" t="n">
        <f aca="true">IF(O9498="","",O9498-TODAY())</f>
        <v>-225</v>
      </c>
      <c r="S9498" s="29" t="str">
        <f aca="false">IF(C9498="&lt;&lt; vazio &gt;&gt;","VAZIA",IF(AND(O9498&lt;&gt;"",R9498&lt;0),"VENCIDO",IF(AND(O9498&lt;&gt;"",R9498&lt;=Parametros!$B$10),"PRÓX. VENCIMENTO",IF(F9498="Q","QUALIDADE",IF(F9498="S","BLOQUEADO",IF(F9498="R","RESTRITO/DEVOLUÇÃO",IF(OR(N9498="QUAR",N9498="QRES"),"QUARENTENA",IF(OR(B9498="DESCARTE",B9498="DEVOLUÇÃO"),"DESCARTE/DEVOLUÇÃO",IF(AND(D9498="",K9498&lt;&gt;""),"SEM LOTE",IF(AND(Q9498&lt;&gt;"",Q9498&gt;=Parametros!$B$11),"PARADO/SEM GIRO","OK"))))))))))</f>
        <v>VENCIDO</v>
      </c>
      <c r="T9498" s="29" t="str">
        <f aca="false">IF(AND($S9498="PARADO/SEM GIRO",$K9498="KG",OR(Painel!$B$5="(Todos)",A9498=Painel!$B$5)*OR(Painel!$E$5="(Todos)",P9498=Painel!$E$5)),$J9498+ROW()/10000000,"")</f>
        <v/>
      </c>
      <c r="U9498" s="29" t="str">
        <f aca="false">IF(AND($S9498="VENCIDO",$K9498="KG",OR(Painel!$B$5="(Todos)",A9498=Painel!$B$5)*OR(Painel!$E$5="(Todos)",P9498=Painel!$E$5)),$J9498+ROW()/10000000,"")</f>
        <v/>
      </c>
    </row>
    <row r="9499" customFormat="false" ht="15" hidden="false" customHeight="false" outlineLevel="0" collapsed="false">
      <c r="A9499" s="29" t="s">
        <v>56</v>
      </c>
      <c r="B9499" s="29" t="s">
        <v>16182</v>
      </c>
      <c r="C9499" s="29" t="s">
        <v>16183</v>
      </c>
      <c r="D9499" s="29" t="s">
        <v>16184</v>
      </c>
      <c r="E9499" s="29" t="n">
        <v>1</v>
      </c>
      <c r="F9499" s="29"/>
      <c r="G9499" s="29" t="s">
        <v>16185</v>
      </c>
      <c r="H9499" s="30" t="n">
        <v>51200.111</v>
      </c>
      <c r="I9499" s="31" t="n">
        <v>46174</v>
      </c>
      <c r="J9499" s="30" t="n">
        <v>51200.111</v>
      </c>
      <c r="K9499" s="29" t="s">
        <v>125</v>
      </c>
      <c r="L9499" s="29" t="s">
        <v>16186</v>
      </c>
      <c r="M9499" s="29"/>
      <c r="N9499" s="29" t="s">
        <v>122</v>
      </c>
      <c r="O9499" s="31" t="n">
        <v>46369</v>
      </c>
      <c r="P9499" s="29" t="s">
        <v>123</v>
      </c>
      <c r="Q9499" s="29" t="n">
        <f aca="false">IFERROR(VALUE(L9499),"")</f>
        <v>111</v>
      </c>
      <c r="R9499" s="29" t="n">
        <f aca="true">IF(O9499="","",O9499-TODAY())</f>
        <v>84</v>
      </c>
      <c r="S9499" s="29" t="str">
        <f aca="false">IF(C9499="&lt;&lt; vazio &gt;&gt;","VAZIA",IF(AND(O9499&lt;&gt;"",R9499&lt;0),"VENCIDO",IF(AND(O9499&lt;&gt;"",R9499&lt;=Parametros!$B$10),"PRÓX. VENCIMENTO",IF(F9499="Q","QUALIDADE",IF(F9499="S","BLOQUEADO",IF(F9499="R","RESTRITO/DEVOLUÇÃO",IF(OR(N9499="QUAR",N9499="QRES"),"QUARENTENA",IF(OR(B9499="DESCARTE",B9499="DEVOLUÇÃO"),"DESCARTE/DEVOLUÇÃO",IF(AND(D9499="",K9499&lt;&gt;""),"SEM LOTE",IF(AND(Q9499&lt;&gt;"",Q9499&gt;=Parametros!$B$11),"PARADO/SEM GIRO","OK"))))))))))</f>
        <v>PARADO/SEM GIRO</v>
      </c>
      <c r="T9499" s="29" t="str">
        <f aca="false">IF(AND($S9499="PARADO/SEM GIRO",$K9499="KG",OR(Painel!$B$5="(Todos)",A9499=Painel!$B$5)*OR(Painel!$E$5="(Todos)",P9499=Painel!$E$5)),$J9499+ROW()/10000000,"")</f>
        <v/>
      </c>
      <c r="U9499" s="29" t="str">
        <f aca="false">IF(AND($S9499="VENCIDO",$K9499="KG",OR(Painel!$B$5="(Todos)",A9499=Painel!$B$5)*OR(Painel!$E$5="(Todos)",P9499=Painel!$E$5)),$J9499+ROW()/10000000,"")</f>
        <v/>
      </c>
    </row>
    <row r="9500" customFormat="false" ht="15" hidden="false" customHeight="false" outlineLevel="0" collapsed="false">
      <c r="A9500" s="29" t="s">
        <v>56</v>
      </c>
      <c r="B9500" s="29" t="s">
        <v>16187</v>
      </c>
      <c r="C9500" s="29" t="s">
        <v>5440</v>
      </c>
      <c r="D9500" s="29" t="s">
        <v>16188</v>
      </c>
      <c r="E9500" s="29" t="n">
        <v>1</v>
      </c>
      <c r="F9500" s="29"/>
      <c r="G9500" s="29" t="s">
        <v>16189</v>
      </c>
      <c r="H9500" s="30" t="n">
        <v>33479.882</v>
      </c>
      <c r="I9500" s="31" t="n">
        <v>46175</v>
      </c>
      <c r="J9500" s="30" t="n">
        <v>33479.882</v>
      </c>
      <c r="K9500" s="29" t="s">
        <v>125</v>
      </c>
      <c r="L9500" s="29" t="s">
        <v>16190</v>
      </c>
      <c r="M9500" s="29"/>
      <c r="N9500" s="29" t="s">
        <v>122</v>
      </c>
      <c r="O9500" s="31" t="n">
        <v>46528</v>
      </c>
      <c r="P9500" s="29" t="s">
        <v>123</v>
      </c>
      <c r="Q9500" s="29" t="n">
        <f aca="false">IFERROR(VALUE(L9500),"")</f>
        <v>110</v>
      </c>
      <c r="R9500" s="29" t="n">
        <f aca="true">IF(O9500="","",O9500-TODAY())</f>
        <v>243</v>
      </c>
      <c r="S9500" s="29" t="str">
        <f aca="false">IF(C9500="&lt;&lt; vazio &gt;&gt;","VAZIA",IF(AND(O9500&lt;&gt;"",R9500&lt;0),"VENCIDO",IF(AND(O9500&lt;&gt;"",R9500&lt;=Parametros!$B$10),"PRÓX. VENCIMENTO",IF(F9500="Q","QUALIDADE",IF(F9500="S","BLOQUEADO",IF(F9500="R","RESTRITO/DEVOLUÇÃO",IF(OR(N9500="QUAR",N9500="QRES"),"QUARENTENA",IF(OR(B9500="DESCARTE",B9500="DEVOLUÇÃO"),"DESCARTE/DEVOLUÇÃO",IF(AND(D9500="",K9500&lt;&gt;""),"SEM LOTE",IF(AND(Q9500&lt;&gt;"",Q9500&gt;=Parametros!$B$11),"PARADO/SEM GIRO","OK"))))))))))</f>
        <v>PARADO/SEM GIRO</v>
      </c>
      <c r="T9500" s="29" t="str">
        <f aca="false">IF(AND($S9500="PARADO/SEM GIRO",$K9500="KG",OR(Painel!$B$5="(Todos)",A9500=Painel!$B$5)*OR(Painel!$E$5="(Todos)",P9500=Painel!$E$5)),$J9500+ROW()/10000000,"")</f>
        <v/>
      </c>
      <c r="U9500" s="29" t="str">
        <f aca="false">IF(AND($S9500="VENCIDO",$K9500="KG",OR(Painel!$B$5="(Todos)",A9500=Painel!$B$5)*OR(Painel!$E$5="(Todos)",P9500=Painel!$E$5)),$J9500+ROW()/10000000,"")</f>
        <v/>
      </c>
    </row>
    <row r="9501" customFormat="false" ht="15" hidden="false" customHeight="false" outlineLevel="0" collapsed="false">
      <c r="A9501" s="29" t="s">
        <v>56</v>
      </c>
      <c r="B9501" s="29" t="s">
        <v>16191</v>
      </c>
      <c r="C9501" s="29" t="s">
        <v>16077</v>
      </c>
      <c r="D9501" s="29" t="s">
        <v>16192</v>
      </c>
      <c r="E9501" s="29" t="n">
        <v>1</v>
      </c>
      <c r="F9501" s="29"/>
      <c r="G9501" s="29" t="s">
        <v>16193</v>
      </c>
      <c r="H9501" s="30" t="n">
        <v>100552.8</v>
      </c>
      <c r="I9501" s="31" t="n">
        <v>46196</v>
      </c>
      <c r="J9501" s="30" t="n">
        <v>100552.8</v>
      </c>
      <c r="K9501" s="29" t="s">
        <v>125</v>
      </c>
      <c r="L9501" s="29" t="s">
        <v>3949</v>
      </c>
      <c r="M9501" s="29"/>
      <c r="N9501" s="29" t="s">
        <v>122</v>
      </c>
      <c r="O9501" s="31" t="n">
        <v>46543</v>
      </c>
      <c r="P9501" s="29" t="s">
        <v>123</v>
      </c>
      <c r="Q9501" s="29" t="n">
        <f aca="false">IFERROR(VALUE(L9501),"")</f>
        <v>89</v>
      </c>
      <c r="R9501" s="29" t="n">
        <f aca="true">IF(O9501="","",O9501-TODAY())</f>
        <v>258</v>
      </c>
      <c r="S9501" s="29" t="str">
        <f aca="false">IF(C9501="&lt;&lt; vazio &gt;&gt;","VAZIA",IF(AND(O9501&lt;&gt;"",R9501&lt;0),"VENCIDO",IF(AND(O9501&lt;&gt;"",R9501&lt;=Parametros!$B$10),"PRÓX. VENCIMENTO",IF(F9501="Q","QUALIDADE",IF(F9501="S","BLOQUEADO",IF(F9501="R","RESTRITO/DEVOLUÇÃO",IF(OR(N9501="QUAR",N9501="QRES"),"QUARENTENA",IF(OR(B9501="DESCARTE",B9501="DEVOLUÇÃO"),"DESCARTE/DEVOLUÇÃO",IF(AND(D9501="",K9501&lt;&gt;""),"SEM LOTE",IF(AND(Q9501&lt;&gt;"",Q9501&gt;=Parametros!$B$11),"PARADO/SEM GIRO","OK"))))))))))</f>
        <v>OK</v>
      </c>
      <c r="T9501" s="29" t="str">
        <f aca="false">IF(AND($S9501="PARADO/SEM GIRO",$K9501="KG",OR(Painel!$B$5="(Todos)",A9501=Painel!$B$5)*OR(Painel!$E$5="(Todos)",P9501=Painel!$E$5)),$J9501+ROW()/10000000,"")</f>
        <v/>
      </c>
      <c r="U9501" s="29" t="str">
        <f aca="false">IF(AND($S9501="VENCIDO",$K9501="KG",OR(Painel!$B$5="(Todos)",A9501=Painel!$B$5)*OR(Painel!$E$5="(Todos)",P9501=Painel!$E$5)),$J9501+ROW()/10000000,"")</f>
        <v/>
      </c>
    </row>
    <row r="9502" customFormat="false" ht="15" hidden="false" customHeight="false" outlineLevel="0" collapsed="false">
      <c r="A9502" s="29" t="s">
        <v>56</v>
      </c>
      <c r="B9502" s="29" t="s">
        <v>16194</v>
      </c>
      <c r="C9502" s="29" t="s">
        <v>115</v>
      </c>
      <c r="D9502" s="29"/>
      <c r="E9502" s="29" t="n">
        <v>0</v>
      </c>
      <c r="F9502" s="29"/>
      <c r="G9502" s="29"/>
      <c r="H9502" s="30" t="n">
        <v>0</v>
      </c>
      <c r="I9502" s="29"/>
      <c r="J9502" s="30" t="n">
        <v>0</v>
      </c>
      <c r="K9502" s="29"/>
      <c r="L9502" s="29" t="s">
        <v>116</v>
      </c>
      <c r="M9502" s="29"/>
      <c r="N9502" s="29"/>
      <c r="O9502" s="29"/>
      <c r="P9502" s="29"/>
      <c r="Q9502" s="29" t="n">
        <f aca="false">IFERROR(VALUE(L9502),"")</f>
        <v>0</v>
      </c>
      <c r="R9502" s="29" t="str">
        <f aca="true">IF(O9502="","",O9502-TODAY())</f>
        <v/>
      </c>
      <c r="S9502" s="29" t="str">
        <f aca="false">IF(C9502="&lt;&lt; vazio &gt;&gt;","VAZIA",IF(AND(O9502&lt;&gt;"",R9502&lt;0),"VENCIDO",IF(AND(O9502&lt;&gt;"",R9502&lt;=Parametros!$B$10),"PRÓX. VENCIMENTO",IF(F9502="Q","QUALIDADE",IF(F9502="S","BLOQUEADO",IF(F9502="R","RESTRITO/DEVOLUÇÃO",IF(OR(N9502="QUAR",N9502="QRES"),"QUARENTENA",IF(OR(B9502="DESCARTE",B9502="DEVOLUÇÃO"),"DESCARTE/DEVOLUÇÃO",IF(AND(D9502="",K9502&lt;&gt;""),"SEM LOTE",IF(AND(Q9502&lt;&gt;"",Q9502&gt;=Parametros!$B$11),"PARADO/SEM GIRO","OK"))))))))))</f>
        <v>VAZIA</v>
      </c>
      <c r="T9502" s="29" t="str">
        <f aca="false">IF(AND($S9502="PARADO/SEM GIRO",$K9502="KG",OR(Painel!$B$5="(Todos)",A9502=Painel!$B$5)*OR(Painel!$E$5="(Todos)",P9502=Painel!$E$5)),$J9502+ROW()/10000000,"")</f>
        <v/>
      </c>
      <c r="U9502" s="29" t="str">
        <f aca="false">IF(AND($S9502="VENCIDO",$K9502="KG",OR(Painel!$B$5="(Todos)",A9502=Painel!$B$5)*OR(Painel!$E$5="(Todos)",P9502=Painel!$E$5)),$J9502+ROW()/10000000,"")</f>
        <v/>
      </c>
    </row>
    <row r="9503" customFormat="false" ht="15" hidden="false" customHeight="false" outlineLevel="0" collapsed="false">
      <c r="A9503" s="29" t="s">
        <v>56</v>
      </c>
      <c r="B9503" s="29" t="s">
        <v>16195</v>
      </c>
      <c r="C9503" s="29" t="s">
        <v>16196</v>
      </c>
      <c r="D9503" s="29" t="s">
        <v>16197</v>
      </c>
      <c r="E9503" s="29" t="n">
        <v>1</v>
      </c>
      <c r="F9503" s="29"/>
      <c r="G9503" s="29" t="s">
        <v>16198</v>
      </c>
      <c r="H9503" s="30" t="n">
        <v>59375.6</v>
      </c>
      <c r="I9503" s="31" t="n">
        <v>46192</v>
      </c>
      <c r="J9503" s="30" t="n">
        <v>59375.6</v>
      </c>
      <c r="K9503" s="29" t="s">
        <v>125</v>
      </c>
      <c r="L9503" s="29" t="s">
        <v>3802</v>
      </c>
      <c r="M9503" s="29"/>
      <c r="N9503" s="29" t="s">
        <v>122</v>
      </c>
      <c r="O9503" s="31" t="n">
        <v>46410</v>
      </c>
      <c r="P9503" s="29" t="s">
        <v>123</v>
      </c>
      <c r="Q9503" s="29" t="n">
        <f aca="false">IFERROR(VALUE(L9503),"")</f>
        <v>93</v>
      </c>
      <c r="R9503" s="29" t="n">
        <f aca="true">IF(O9503="","",O9503-TODAY())</f>
        <v>125</v>
      </c>
      <c r="S9503" s="29" t="str">
        <f aca="false">IF(C9503="&lt;&lt; vazio &gt;&gt;","VAZIA",IF(AND(O9503&lt;&gt;"",R9503&lt;0),"VENCIDO",IF(AND(O9503&lt;&gt;"",R9503&lt;=Parametros!$B$10),"PRÓX. VENCIMENTO",IF(F9503="Q","QUALIDADE",IF(F9503="S","BLOQUEADO",IF(F9503="R","RESTRITO/DEVOLUÇÃO",IF(OR(N9503="QUAR",N9503="QRES"),"QUARENTENA",IF(OR(B9503="DESCARTE",B9503="DEVOLUÇÃO"),"DESCARTE/DEVOLUÇÃO",IF(AND(D9503="",K9503&lt;&gt;""),"SEM LOTE",IF(AND(Q9503&lt;&gt;"",Q9503&gt;=Parametros!$B$11),"PARADO/SEM GIRO","OK"))))))))))</f>
        <v>PARADO/SEM GIRO</v>
      </c>
      <c r="T9503" s="29" t="str">
        <f aca="false">IF(AND($S9503="PARADO/SEM GIRO",$K9503="KG",OR(Painel!$B$5="(Todos)",A9503=Painel!$B$5)*OR(Painel!$E$5="(Todos)",P9503=Painel!$E$5)),$J9503+ROW()/10000000,"")</f>
        <v/>
      </c>
      <c r="U9503" s="29" t="str">
        <f aca="false">IF(AND($S9503="VENCIDO",$K9503="KG",OR(Painel!$B$5="(Todos)",A9503=Painel!$B$5)*OR(Painel!$E$5="(Todos)",P9503=Painel!$E$5)),$J9503+ROW()/10000000,"")</f>
        <v/>
      </c>
    </row>
    <row r="9504" customFormat="false" ht="15" hidden="false" customHeight="false" outlineLevel="0" collapsed="false">
      <c r="A9504" s="29" t="s">
        <v>56</v>
      </c>
      <c r="B9504" s="29" t="s">
        <v>16199</v>
      </c>
      <c r="C9504" s="29" t="s">
        <v>16200</v>
      </c>
      <c r="D9504" s="29" t="s">
        <v>16201</v>
      </c>
      <c r="E9504" s="29" t="n">
        <v>1</v>
      </c>
      <c r="F9504" s="29"/>
      <c r="G9504" s="29" t="s">
        <v>16202</v>
      </c>
      <c r="H9504" s="30" t="n">
        <v>42997.222</v>
      </c>
      <c r="I9504" s="31" t="n">
        <v>46181</v>
      </c>
      <c r="J9504" s="30" t="n">
        <v>42997.222</v>
      </c>
      <c r="K9504" s="29" t="s">
        <v>125</v>
      </c>
      <c r="L9504" s="29" t="s">
        <v>1600</v>
      </c>
      <c r="M9504" s="29"/>
      <c r="N9504" s="29" t="s">
        <v>122</v>
      </c>
      <c r="O9504" s="29"/>
      <c r="P9504" s="29" t="s">
        <v>123</v>
      </c>
      <c r="Q9504" s="29" t="n">
        <f aca="false">IFERROR(VALUE(L9504),"")</f>
        <v>104</v>
      </c>
      <c r="R9504" s="29" t="str">
        <f aca="true">IF(O9504="","",O9504-TODAY())</f>
        <v/>
      </c>
      <c r="S9504" s="29" t="str">
        <f aca="false">IF(C9504="&lt;&lt; vazio &gt;&gt;","VAZIA",IF(AND(O9504&lt;&gt;"",R9504&lt;0),"VENCIDO",IF(AND(O9504&lt;&gt;"",R9504&lt;=Parametros!$B$10),"PRÓX. VENCIMENTO",IF(F9504="Q","QUALIDADE",IF(F9504="S","BLOQUEADO",IF(F9504="R","RESTRITO/DEVOLUÇÃO",IF(OR(N9504="QUAR",N9504="QRES"),"QUARENTENA",IF(OR(B9504="DESCARTE",B9504="DEVOLUÇÃO"),"DESCARTE/DEVOLUÇÃO",IF(AND(D9504="",K9504&lt;&gt;""),"SEM LOTE",IF(AND(Q9504&lt;&gt;"",Q9504&gt;=Parametros!$B$11),"PARADO/SEM GIRO","OK"))))))))))</f>
        <v>PARADO/SEM GIRO</v>
      </c>
      <c r="T9504" s="29" t="str">
        <f aca="false">IF(AND($S9504="PARADO/SEM GIRO",$K9504="KG",OR(Painel!$B$5="(Todos)",A9504=Painel!$B$5)*OR(Painel!$E$5="(Todos)",P9504=Painel!$E$5)),$J9504+ROW()/10000000,"")</f>
        <v/>
      </c>
      <c r="U9504" s="29" t="str">
        <f aca="false">IF(AND($S9504="VENCIDO",$K9504="KG",OR(Painel!$B$5="(Todos)",A9504=Painel!$B$5)*OR(Painel!$E$5="(Todos)",P9504=Painel!$E$5)),$J9504+ROW()/10000000,"")</f>
        <v/>
      </c>
    </row>
    <row r="9505" customFormat="false" ht="15" hidden="false" customHeight="false" outlineLevel="0" collapsed="false">
      <c r="A9505" s="29" t="s">
        <v>56</v>
      </c>
      <c r="B9505" s="29" t="s">
        <v>16203</v>
      </c>
      <c r="C9505" s="29" t="s">
        <v>16204</v>
      </c>
      <c r="D9505" s="29" t="s">
        <v>16205</v>
      </c>
      <c r="E9505" s="29" t="n">
        <v>1</v>
      </c>
      <c r="F9505" s="29"/>
      <c r="G9505" s="29" t="s">
        <v>16206</v>
      </c>
      <c r="H9505" s="30" t="n">
        <v>53888.889</v>
      </c>
      <c r="I9505" s="31" t="n">
        <v>46258</v>
      </c>
      <c r="J9505" s="30" t="n">
        <v>53888.889</v>
      </c>
      <c r="K9505" s="29" t="s">
        <v>125</v>
      </c>
      <c r="L9505" s="29" t="s">
        <v>294</v>
      </c>
      <c r="M9505" s="29"/>
      <c r="N9505" s="29" t="s">
        <v>122</v>
      </c>
      <c r="O9505" s="31" t="n">
        <v>46588</v>
      </c>
      <c r="P9505" s="29" t="s">
        <v>123</v>
      </c>
      <c r="Q9505" s="29" t="n">
        <f aca="false">IFERROR(VALUE(L9505),"")</f>
        <v>27</v>
      </c>
      <c r="R9505" s="29" t="n">
        <f aca="true">IF(O9505="","",O9505-TODAY())</f>
        <v>303</v>
      </c>
      <c r="S9505" s="29" t="str">
        <f aca="false">IF(C9505="&lt;&lt; vazio &gt;&gt;","VAZIA",IF(AND(O9505&lt;&gt;"",R9505&lt;0),"VENCIDO",IF(AND(O9505&lt;&gt;"",R9505&lt;=Parametros!$B$10),"PRÓX. VENCIMENTO",IF(F9505="Q","QUALIDADE",IF(F9505="S","BLOQUEADO",IF(F9505="R","RESTRITO/DEVOLUÇÃO",IF(OR(N9505="QUAR",N9505="QRES"),"QUARENTENA",IF(OR(B9505="DESCARTE",B9505="DEVOLUÇÃO"),"DESCARTE/DEVOLUÇÃO",IF(AND(D9505="",K9505&lt;&gt;""),"SEM LOTE",IF(AND(Q9505&lt;&gt;"",Q9505&gt;=Parametros!$B$11),"PARADO/SEM GIRO","OK"))))))))))</f>
        <v>OK</v>
      </c>
      <c r="T9505" s="29" t="str">
        <f aca="false">IF(AND($S9505="PARADO/SEM GIRO",$K9505="KG",OR(Painel!$B$5="(Todos)",A9505=Painel!$B$5)*OR(Painel!$E$5="(Todos)",P9505=Painel!$E$5)),$J9505+ROW()/10000000,"")</f>
        <v/>
      </c>
      <c r="U9505" s="29" t="str">
        <f aca="false">IF(AND($S9505="VENCIDO",$K9505="KG",OR(Painel!$B$5="(Todos)",A9505=Painel!$B$5)*OR(Painel!$E$5="(Todos)",P9505=Painel!$E$5)),$J9505+ROW()/10000000,"")</f>
        <v/>
      </c>
    </row>
    <row r="9506" customFormat="false" ht="15" hidden="false" customHeight="false" outlineLevel="0" collapsed="false">
      <c r="A9506" s="29" t="s">
        <v>56</v>
      </c>
      <c r="B9506" s="29" t="s">
        <v>16207</v>
      </c>
      <c r="C9506" s="29" t="s">
        <v>16208</v>
      </c>
      <c r="D9506" s="29" t="s">
        <v>16209</v>
      </c>
      <c r="E9506" s="29" t="n">
        <v>1</v>
      </c>
      <c r="F9506" s="29"/>
      <c r="G9506" s="29" t="s">
        <v>16210</v>
      </c>
      <c r="H9506" s="30" t="n">
        <v>14664.8</v>
      </c>
      <c r="I9506" s="31" t="n">
        <v>46285</v>
      </c>
      <c r="J9506" s="30" t="n">
        <v>14664.8</v>
      </c>
      <c r="K9506" s="29" t="s">
        <v>125</v>
      </c>
      <c r="L9506" s="29" t="s">
        <v>116</v>
      </c>
      <c r="M9506" s="29"/>
      <c r="N9506" s="29" t="s">
        <v>122</v>
      </c>
      <c r="O9506" s="31" t="n">
        <v>46537</v>
      </c>
      <c r="P9506" s="29" t="s">
        <v>123</v>
      </c>
      <c r="Q9506" s="29" t="n">
        <f aca="false">IFERROR(VALUE(L9506),"")</f>
        <v>0</v>
      </c>
      <c r="R9506" s="29" t="n">
        <f aca="true">IF(O9506="","",O9506-TODAY())</f>
        <v>252</v>
      </c>
      <c r="S9506" s="29" t="str">
        <f aca="false">IF(C9506="&lt;&lt; vazio &gt;&gt;","VAZIA",IF(AND(O9506&lt;&gt;"",R9506&lt;0),"VENCIDO",IF(AND(O9506&lt;&gt;"",R9506&lt;=Parametros!$B$10),"PRÓX. VENCIMENTO",IF(F9506="Q","QUALIDADE",IF(F9506="S","BLOQUEADO",IF(F9506="R","RESTRITO/DEVOLUÇÃO",IF(OR(N9506="QUAR",N9506="QRES"),"QUARENTENA",IF(OR(B9506="DESCARTE",B9506="DEVOLUÇÃO"),"DESCARTE/DEVOLUÇÃO",IF(AND(D9506="",K9506&lt;&gt;""),"SEM LOTE",IF(AND(Q9506&lt;&gt;"",Q9506&gt;=Parametros!$B$11),"PARADO/SEM GIRO","OK"))))))))))</f>
        <v>OK</v>
      </c>
      <c r="T9506" s="29" t="str">
        <f aca="false">IF(AND($S9506="PARADO/SEM GIRO",$K9506="KG",OR(Painel!$B$5="(Todos)",A9506=Painel!$B$5)*OR(Painel!$E$5="(Todos)",P9506=Painel!$E$5)),$J9506+ROW()/10000000,"")</f>
        <v/>
      </c>
      <c r="U9506" s="29" t="str">
        <f aca="false">IF(AND($S9506="VENCIDO",$K9506="KG",OR(Painel!$B$5="(Todos)",A9506=Painel!$B$5)*OR(Painel!$E$5="(Todos)",P9506=Painel!$E$5)),$J9506+ROW()/10000000,"")</f>
        <v/>
      </c>
    </row>
    <row r="9507" customFormat="false" ht="15" hidden="false" customHeight="false" outlineLevel="0" collapsed="false">
      <c r="A9507" s="29" t="s">
        <v>56</v>
      </c>
      <c r="B9507" s="29" t="s">
        <v>16211</v>
      </c>
      <c r="C9507" s="29" t="s">
        <v>16212</v>
      </c>
      <c r="D9507" s="29" t="s">
        <v>16213</v>
      </c>
      <c r="E9507" s="29" t="n">
        <v>1</v>
      </c>
      <c r="F9507" s="29"/>
      <c r="G9507" s="29" t="s">
        <v>16214</v>
      </c>
      <c r="H9507" s="30" t="n">
        <v>16444.444</v>
      </c>
      <c r="I9507" s="31" t="n">
        <v>46225</v>
      </c>
      <c r="J9507" s="30" t="n">
        <v>16444.444</v>
      </c>
      <c r="K9507" s="29" t="s">
        <v>125</v>
      </c>
      <c r="L9507" s="29" t="s">
        <v>1020</v>
      </c>
      <c r="M9507" s="29"/>
      <c r="N9507" s="29" t="s">
        <v>122</v>
      </c>
      <c r="O9507" s="31" t="n">
        <v>46299</v>
      </c>
      <c r="P9507" s="29" t="s">
        <v>123</v>
      </c>
      <c r="Q9507" s="29" t="n">
        <f aca="false">IFERROR(VALUE(L9507),"")</f>
        <v>60</v>
      </c>
      <c r="R9507" s="29" t="n">
        <f aca="true">IF(O9507="","",O9507-TODAY())</f>
        <v>14</v>
      </c>
      <c r="S9507" s="29" t="str">
        <f aca="false">IF(C9507="&lt;&lt; vazio &gt;&gt;","VAZIA",IF(AND(O9507&lt;&gt;"",R9507&lt;0),"VENCIDO",IF(AND(O9507&lt;&gt;"",R9507&lt;=Parametros!$B$10),"PRÓX. VENCIMENTO",IF(F9507="Q","QUALIDADE",IF(F9507="S","BLOQUEADO",IF(F9507="R","RESTRITO/DEVOLUÇÃO",IF(OR(N9507="QUAR",N9507="QRES"),"QUARENTENA",IF(OR(B9507="DESCARTE",B9507="DEVOLUÇÃO"),"DESCARTE/DEVOLUÇÃO",IF(AND(D9507="",K9507&lt;&gt;""),"SEM LOTE",IF(AND(Q9507&lt;&gt;"",Q9507&gt;=Parametros!$B$11),"PARADO/SEM GIRO","OK"))))))))))</f>
        <v>PRÓX. VENCIMENTO</v>
      </c>
      <c r="T9507" s="29" t="str">
        <f aca="false">IF(AND($S9507="PARADO/SEM GIRO",$K9507="KG",OR(Painel!$B$5="(Todos)",A9507=Painel!$B$5)*OR(Painel!$E$5="(Todos)",P9507=Painel!$E$5)),$J9507+ROW()/10000000,"")</f>
        <v/>
      </c>
      <c r="U9507" s="29" t="str">
        <f aca="false">IF(AND($S9507="VENCIDO",$K9507="KG",OR(Painel!$B$5="(Todos)",A9507=Painel!$B$5)*OR(Painel!$E$5="(Todos)",P9507=Painel!$E$5)),$J9507+ROW()/10000000,"")</f>
        <v/>
      </c>
    </row>
    <row r="9508" customFormat="false" ht="15" hidden="false" customHeight="false" outlineLevel="0" collapsed="false">
      <c r="A9508" s="29" t="s">
        <v>56</v>
      </c>
      <c r="B9508" s="29" t="s">
        <v>16215</v>
      </c>
      <c r="C9508" s="29" t="s">
        <v>115</v>
      </c>
      <c r="D9508" s="29"/>
      <c r="E9508" s="29" t="n">
        <v>0</v>
      </c>
      <c r="F9508" s="29"/>
      <c r="G9508" s="29"/>
      <c r="H9508" s="30" t="n">
        <v>0</v>
      </c>
      <c r="I9508" s="29"/>
      <c r="J9508" s="30" t="n">
        <v>0</v>
      </c>
      <c r="K9508" s="29"/>
      <c r="L9508" s="29" t="s">
        <v>116</v>
      </c>
      <c r="M9508" s="29"/>
      <c r="N9508" s="29"/>
      <c r="O9508" s="29"/>
      <c r="P9508" s="29"/>
      <c r="Q9508" s="29" t="n">
        <f aca="false">IFERROR(VALUE(L9508),"")</f>
        <v>0</v>
      </c>
      <c r="R9508" s="29" t="str">
        <f aca="true">IF(O9508="","",O9508-TODAY())</f>
        <v/>
      </c>
      <c r="S9508" s="29" t="str">
        <f aca="false">IF(C9508="&lt;&lt; vazio &gt;&gt;","VAZIA",IF(AND(O9508&lt;&gt;"",R9508&lt;0),"VENCIDO",IF(AND(O9508&lt;&gt;"",R9508&lt;=Parametros!$B$10),"PRÓX. VENCIMENTO",IF(F9508="Q","QUALIDADE",IF(F9508="S","BLOQUEADO",IF(F9508="R","RESTRITO/DEVOLUÇÃO",IF(OR(N9508="QUAR",N9508="QRES"),"QUARENTENA",IF(OR(B9508="DESCARTE",B9508="DEVOLUÇÃO"),"DESCARTE/DEVOLUÇÃO",IF(AND(D9508="",K9508&lt;&gt;""),"SEM LOTE",IF(AND(Q9508&lt;&gt;"",Q9508&gt;=Parametros!$B$11),"PARADO/SEM GIRO","OK"))))))))))</f>
        <v>VAZIA</v>
      </c>
      <c r="T9508" s="29" t="str">
        <f aca="false">IF(AND($S9508="PARADO/SEM GIRO",$K9508="KG",OR(Painel!$B$5="(Todos)",A9508=Painel!$B$5)*OR(Painel!$E$5="(Todos)",P9508=Painel!$E$5)),$J9508+ROW()/10000000,"")</f>
        <v/>
      </c>
      <c r="U9508" s="29" t="str">
        <f aca="false">IF(AND($S9508="VENCIDO",$K9508="KG",OR(Painel!$B$5="(Todos)",A9508=Painel!$B$5)*OR(Painel!$E$5="(Todos)",P9508=Painel!$E$5)),$J9508+ROW()/10000000,"")</f>
        <v/>
      </c>
    </row>
    <row r="9509" customFormat="false" ht="15" hidden="false" customHeight="false" outlineLevel="0" collapsed="false">
      <c r="A9509" s="29" t="s">
        <v>56</v>
      </c>
      <c r="B9509" s="29" t="s">
        <v>16216</v>
      </c>
      <c r="C9509" s="29" t="s">
        <v>16217</v>
      </c>
      <c r="D9509" s="29" t="s">
        <v>16218</v>
      </c>
      <c r="E9509" s="29" t="n">
        <v>2</v>
      </c>
      <c r="F9509" s="29"/>
      <c r="G9509" s="29" t="s">
        <v>16219</v>
      </c>
      <c r="H9509" s="30" t="n">
        <v>18550</v>
      </c>
      <c r="I9509" s="31" t="n">
        <v>46212</v>
      </c>
      <c r="J9509" s="30" t="n">
        <v>18550</v>
      </c>
      <c r="K9509" s="29" t="s">
        <v>125</v>
      </c>
      <c r="L9509" s="29" t="s">
        <v>2502</v>
      </c>
      <c r="M9509" s="29"/>
      <c r="N9509" s="29" t="s">
        <v>122</v>
      </c>
      <c r="O9509" s="31" t="n">
        <v>46226</v>
      </c>
      <c r="P9509" s="29" t="s">
        <v>123</v>
      </c>
      <c r="Q9509" s="29" t="n">
        <f aca="false">IFERROR(VALUE(L9509),"")</f>
        <v>73</v>
      </c>
      <c r="R9509" s="29" t="n">
        <f aca="true">IF(O9509="","",O9509-TODAY())</f>
        <v>-59</v>
      </c>
      <c r="S9509" s="29" t="str">
        <f aca="false">IF(C9509="&lt;&lt; vazio &gt;&gt;","VAZIA",IF(AND(O9509&lt;&gt;"",R9509&lt;0),"VENCIDO",IF(AND(O9509&lt;&gt;"",R9509&lt;=Parametros!$B$10),"PRÓX. VENCIMENTO",IF(F9509="Q","QUALIDADE",IF(F9509="S","BLOQUEADO",IF(F9509="R","RESTRITO/DEVOLUÇÃO",IF(OR(N9509="QUAR",N9509="QRES"),"QUARENTENA",IF(OR(B9509="DESCARTE",B9509="DEVOLUÇÃO"),"DESCARTE/DEVOLUÇÃO",IF(AND(D9509="",K9509&lt;&gt;""),"SEM LOTE",IF(AND(Q9509&lt;&gt;"",Q9509&gt;=Parametros!$B$11),"PARADO/SEM GIRO","OK"))))))))))</f>
        <v>VENCIDO</v>
      </c>
      <c r="T9509" s="29" t="str">
        <f aca="false">IF(AND($S9509="PARADO/SEM GIRO",$K9509="KG",OR(Painel!$B$5="(Todos)",A9509=Painel!$B$5)*OR(Painel!$E$5="(Todos)",P9509=Painel!$E$5)),$J9509+ROW()/10000000,"")</f>
        <v/>
      </c>
      <c r="U9509" s="29" t="str">
        <f aca="false">IF(AND($S9509="VENCIDO",$K9509="KG",OR(Painel!$B$5="(Todos)",A9509=Painel!$B$5)*OR(Painel!$E$5="(Todos)",P9509=Painel!$E$5)),$J9509+ROW()/10000000,"")</f>
        <v/>
      </c>
    </row>
    <row r="9510" customFormat="false" ht="15" hidden="false" customHeight="false" outlineLevel="0" collapsed="false">
      <c r="A9510" s="29" t="s">
        <v>56</v>
      </c>
      <c r="B9510" s="29" t="s">
        <v>16216</v>
      </c>
      <c r="C9510" s="29" t="s">
        <v>16217</v>
      </c>
      <c r="D9510" s="29" t="s">
        <v>16220</v>
      </c>
      <c r="E9510" s="29" t="n">
        <v>2</v>
      </c>
      <c r="F9510" s="29"/>
      <c r="G9510" s="29" t="s">
        <v>16221</v>
      </c>
      <c r="H9510" s="30" t="n">
        <v>17933.333</v>
      </c>
      <c r="I9510" s="31" t="n">
        <v>46212</v>
      </c>
      <c r="J9510" s="30" t="n">
        <v>17933.333</v>
      </c>
      <c r="K9510" s="29" t="s">
        <v>125</v>
      </c>
      <c r="L9510" s="29" t="s">
        <v>2502</v>
      </c>
      <c r="M9510" s="29"/>
      <c r="N9510" s="29" t="s">
        <v>122</v>
      </c>
      <c r="O9510" s="31" t="n">
        <v>46226</v>
      </c>
      <c r="P9510" s="29" t="s">
        <v>123</v>
      </c>
      <c r="Q9510" s="29" t="n">
        <f aca="false">IFERROR(VALUE(L9510),"")</f>
        <v>73</v>
      </c>
      <c r="R9510" s="29" t="n">
        <f aca="true">IF(O9510="","",O9510-TODAY())</f>
        <v>-59</v>
      </c>
      <c r="S9510" s="29" t="str">
        <f aca="false">IF(C9510="&lt;&lt; vazio &gt;&gt;","VAZIA",IF(AND(O9510&lt;&gt;"",R9510&lt;0),"VENCIDO",IF(AND(O9510&lt;&gt;"",R9510&lt;=Parametros!$B$10),"PRÓX. VENCIMENTO",IF(F9510="Q","QUALIDADE",IF(F9510="S","BLOQUEADO",IF(F9510="R","RESTRITO/DEVOLUÇÃO",IF(OR(N9510="QUAR",N9510="QRES"),"QUARENTENA",IF(OR(B9510="DESCARTE",B9510="DEVOLUÇÃO"),"DESCARTE/DEVOLUÇÃO",IF(AND(D9510="",K9510&lt;&gt;""),"SEM LOTE",IF(AND(Q9510&lt;&gt;"",Q9510&gt;=Parametros!$B$11),"PARADO/SEM GIRO","OK"))))))))))</f>
        <v>VENCIDO</v>
      </c>
      <c r="T9510" s="29" t="str">
        <f aca="false">IF(AND($S9510="PARADO/SEM GIRO",$K9510="KG",OR(Painel!$B$5="(Todos)",A9510=Painel!$B$5)*OR(Painel!$E$5="(Todos)",P9510=Painel!$E$5)),$J9510+ROW()/10000000,"")</f>
        <v/>
      </c>
      <c r="U9510" s="29" t="str">
        <f aca="false">IF(AND($S9510="VENCIDO",$K9510="KG",OR(Painel!$B$5="(Todos)",A9510=Painel!$B$5)*OR(Painel!$E$5="(Todos)",P9510=Painel!$E$5)),$J9510+ROW()/10000000,"")</f>
        <v/>
      </c>
    </row>
    <row r="9511" customFormat="false" ht="15" hidden="false" customHeight="false" outlineLevel="0" collapsed="false">
      <c r="A9511" s="29" t="s">
        <v>56</v>
      </c>
      <c r="B9511" s="29" t="s">
        <v>16222</v>
      </c>
      <c r="C9511" s="29" t="s">
        <v>15828</v>
      </c>
      <c r="D9511" s="29" t="s">
        <v>16223</v>
      </c>
      <c r="E9511" s="29" t="n">
        <v>1</v>
      </c>
      <c r="F9511" s="29"/>
      <c r="G9511" s="29" t="s">
        <v>16224</v>
      </c>
      <c r="H9511" s="30" t="n">
        <v>49086.182</v>
      </c>
      <c r="I9511" s="31" t="n">
        <v>46252</v>
      </c>
      <c r="J9511" s="30" t="n">
        <v>49086.182</v>
      </c>
      <c r="K9511" s="29" t="s">
        <v>125</v>
      </c>
      <c r="L9511" s="29" t="s">
        <v>2045</v>
      </c>
      <c r="M9511" s="29"/>
      <c r="N9511" s="29" t="s">
        <v>122</v>
      </c>
      <c r="O9511" s="31" t="n">
        <v>46598</v>
      </c>
      <c r="P9511" s="29" t="s">
        <v>123</v>
      </c>
      <c r="Q9511" s="29" t="n">
        <f aca="false">IFERROR(VALUE(L9511),"")</f>
        <v>33</v>
      </c>
      <c r="R9511" s="29" t="n">
        <f aca="true">IF(O9511="","",O9511-TODAY())</f>
        <v>313</v>
      </c>
      <c r="S9511" s="29" t="str">
        <f aca="false">IF(C9511="&lt;&lt; vazio &gt;&gt;","VAZIA",IF(AND(O9511&lt;&gt;"",R9511&lt;0),"VENCIDO",IF(AND(O9511&lt;&gt;"",R9511&lt;=Parametros!$B$10),"PRÓX. VENCIMENTO",IF(F9511="Q","QUALIDADE",IF(F9511="S","BLOQUEADO",IF(F9511="R","RESTRITO/DEVOLUÇÃO",IF(OR(N9511="QUAR",N9511="QRES"),"QUARENTENA",IF(OR(B9511="DESCARTE",B9511="DEVOLUÇÃO"),"DESCARTE/DEVOLUÇÃO",IF(AND(D9511="",K9511&lt;&gt;""),"SEM LOTE",IF(AND(Q9511&lt;&gt;"",Q9511&gt;=Parametros!$B$11),"PARADO/SEM GIRO","OK"))))))))))</f>
        <v>OK</v>
      </c>
      <c r="T9511" s="29" t="str">
        <f aca="false">IF(AND($S9511="PARADO/SEM GIRO",$K9511="KG",OR(Painel!$B$5="(Todos)",A9511=Painel!$B$5)*OR(Painel!$E$5="(Todos)",P9511=Painel!$E$5)),$J9511+ROW()/10000000,"")</f>
        <v/>
      </c>
      <c r="U9511" s="29" t="str">
        <f aca="false">IF(AND($S9511="VENCIDO",$K9511="KG",OR(Painel!$B$5="(Todos)",A9511=Painel!$B$5)*OR(Painel!$E$5="(Todos)",P9511=Painel!$E$5)),$J9511+ROW()/10000000,"")</f>
        <v/>
      </c>
    </row>
    <row r="9512" customFormat="false" ht="15" hidden="false" customHeight="false" outlineLevel="0" collapsed="false">
      <c r="A9512" s="29" t="s">
        <v>56</v>
      </c>
      <c r="B9512" s="29" t="s">
        <v>16225</v>
      </c>
      <c r="C9512" s="29" t="s">
        <v>16226</v>
      </c>
      <c r="D9512" s="29" t="s">
        <v>16227</v>
      </c>
      <c r="E9512" s="29" t="n">
        <v>1</v>
      </c>
      <c r="F9512" s="29"/>
      <c r="G9512" s="29" t="s">
        <v>16228</v>
      </c>
      <c r="H9512" s="30" t="n">
        <v>13287</v>
      </c>
      <c r="I9512" s="31" t="n">
        <v>46281</v>
      </c>
      <c r="J9512" s="30" t="n">
        <v>13287</v>
      </c>
      <c r="K9512" s="29" t="s">
        <v>125</v>
      </c>
      <c r="L9512" s="29" t="s">
        <v>284</v>
      </c>
      <c r="M9512" s="29"/>
      <c r="N9512" s="29" t="s">
        <v>122</v>
      </c>
      <c r="O9512" s="31" t="n">
        <v>46479</v>
      </c>
      <c r="P9512" s="29" t="s">
        <v>123</v>
      </c>
      <c r="Q9512" s="29" t="n">
        <f aca="false">IFERROR(VALUE(L9512),"")</f>
        <v>4</v>
      </c>
      <c r="R9512" s="29" t="n">
        <f aca="true">IF(O9512="","",O9512-TODAY())</f>
        <v>194</v>
      </c>
      <c r="S9512" s="29" t="str">
        <f aca="false">IF(C9512="&lt;&lt; vazio &gt;&gt;","VAZIA",IF(AND(O9512&lt;&gt;"",R9512&lt;0),"VENCIDO",IF(AND(O9512&lt;&gt;"",R9512&lt;=Parametros!$B$10),"PRÓX. VENCIMENTO",IF(F9512="Q","QUALIDADE",IF(F9512="S","BLOQUEADO",IF(F9512="R","RESTRITO/DEVOLUÇÃO",IF(OR(N9512="QUAR",N9512="QRES"),"QUARENTENA",IF(OR(B9512="DESCARTE",B9512="DEVOLUÇÃO"),"DESCARTE/DEVOLUÇÃO",IF(AND(D9512="",K9512&lt;&gt;""),"SEM LOTE",IF(AND(Q9512&lt;&gt;"",Q9512&gt;=Parametros!$B$11),"PARADO/SEM GIRO","OK"))))))))))</f>
        <v>OK</v>
      </c>
      <c r="T9512" s="29" t="str">
        <f aca="false">IF(AND($S9512="PARADO/SEM GIRO",$K9512="KG",OR(Painel!$B$5="(Todos)",A9512=Painel!$B$5)*OR(Painel!$E$5="(Todos)",P9512=Painel!$E$5)),$J9512+ROW()/10000000,"")</f>
        <v/>
      </c>
      <c r="U9512" s="29" t="str">
        <f aca="false">IF(AND($S9512="VENCIDO",$K9512="KG",OR(Painel!$B$5="(Todos)",A9512=Painel!$B$5)*OR(Painel!$E$5="(Todos)",P9512=Painel!$E$5)),$J9512+ROW()/10000000,"")</f>
        <v/>
      </c>
    </row>
    <row r="9513" customFormat="false" ht="15" hidden="false" customHeight="false" outlineLevel="0" collapsed="false">
      <c r="A9513" s="29" t="s">
        <v>56</v>
      </c>
      <c r="B9513" s="29" t="s">
        <v>16229</v>
      </c>
      <c r="C9513" s="29" t="s">
        <v>16230</v>
      </c>
      <c r="D9513" s="29" t="s">
        <v>16231</v>
      </c>
      <c r="E9513" s="29" t="n">
        <v>1</v>
      </c>
      <c r="F9513" s="29"/>
      <c r="G9513" s="29" t="s">
        <v>16232</v>
      </c>
      <c r="H9513" s="30" t="n">
        <v>5880</v>
      </c>
      <c r="I9513" s="31" t="n">
        <v>46285</v>
      </c>
      <c r="J9513" s="30" t="n">
        <v>5880</v>
      </c>
      <c r="K9513" s="29" t="s">
        <v>125</v>
      </c>
      <c r="L9513" s="29" t="s">
        <v>116</v>
      </c>
      <c r="M9513" s="29"/>
      <c r="N9513" s="29" t="s">
        <v>122</v>
      </c>
      <c r="O9513" s="31" t="n">
        <v>46193</v>
      </c>
      <c r="P9513" s="29" t="s">
        <v>123</v>
      </c>
      <c r="Q9513" s="29" t="n">
        <f aca="false">IFERROR(VALUE(L9513),"")</f>
        <v>0</v>
      </c>
      <c r="R9513" s="29" t="n">
        <f aca="true">IF(O9513="","",O9513-TODAY())</f>
        <v>-92</v>
      </c>
      <c r="S9513" s="29" t="str">
        <f aca="false">IF(C9513="&lt;&lt; vazio &gt;&gt;","VAZIA",IF(AND(O9513&lt;&gt;"",R9513&lt;0),"VENCIDO",IF(AND(O9513&lt;&gt;"",R9513&lt;=Parametros!$B$10),"PRÓX. VENCIMENTO",IF(F9513="Q","QUALIDADE",IF(F9513="S","BLOQUEADO",IF(F9513="R","RESTRITO/DEVOLUÇÃO",IF(OR(N9513="QUAR",N9513="QRES"),"QUARENTENA",IF(OR(B9513="DESCARTE",B9513="DEVOLUÇÃO"),"DESCARTE/DEVOLUÇÃO",IF(AND(D9513="",K9513&lt;&gt;""),"SEM LOTE",IF(AND(Q9513&lt;&gt;"",Q9513&gt;=Parametros!$B$11),"PARADO/SEM GIRO","OK"))))))))))</f>
        <v>VENCIDO</v>
      </c>
      <c r="T9513" s="29" t="str">
        <f aca="false">IF(AND($S9513="PARADO/SEM GIRO",$K9513="KG",OR(Painel!$B$5="(Todos)",A9513=Painel!$B$5)*OR(Painel!$E$5="(Todos)",P9513=Painel!$E$5)),$J9513+ROW()/10000000,"")</f>
        <v/>
      </c>
      <c r="U9513" s="29" t="str">
        <f aca="false">IF(AND($S9513="VENCIDO",$K9513="KG",OR(Painel!$B$5="(Todos)",A9513=Painel!$B$5)*OR(Painel!$E$5="(Todos)",P9513=Painel!$E$5)),$J9513+ROW()/10000000,"")</f>
        <v/>
      </c>
    </row>
    <row r="9514" customFormat="false" ht="15" hidden="false" customHeight="false" outlineLevel="0" collapsed="false">
      <c r="A9514" s="29" t="s">
        <v>56</v>
      </c>
      <c r="B9514" s="29" t="s">
        <v>16233</v>
      </c>
      <c r="C9514" s="29" t="s">
        <v>16234</v>
      </c>
      <c r="D9514" s="29" t="s">
        <v>16235</v>
      </c>
      <c r="E9514" s="29" t="n">
        <v>1</v>
      </c>
      <c r="F9514" s="29"/>
      <c r="G9514" s="29" t="s">
        <v>16236</v>
      </c>
      <c r="H9514" s="30" t="n">
        <v>30924</v>
      </c>
      <c r="I9514" s="31" t="n">
        <v>46225</v>
      </c>
      <c r="J9514" s="30" t="n">
        <v>30924</v>
      </c>
      <c r="K9514" s="29" t="s">
        <v>125</v>
      </c>
      <c r="L9514" s="29" t="s">
        <v>1020</v>
      </c>
      <c r="M9514" s="29"/>
      <c r="N9514" s="29" t="s">
        <v>122</v>
      </c>
      <c r="O9514" s="31" t="n">
        <v>46456</v>
      </c>
      <c r="P9514" s="29" t="s">
        <v>123</v>
      </c>
      <c r="Q9514" s="29" t="n">
        <f aca="false">IFERROR(VALUE(L9514),"")</f>
        <v>60</v>
      </c>
      <c r="R9514" s="29" t="n">
        <f aca="true">IF(O9514="","",O9514-TODAY())</f>
        <v>171</v>
      </c>
      <c r="S9514" s="29" t="str">
        <f aca="false">IF(C9514="&lt;&lt; vazio &gt;&gt;","VAZIA",IF(AND(O9514&lt;&gt;"",R9514&lt;0),"VENCIDO",IF(AND(O9514&lt;&gt;"",R9514&lt;=Parametros!$B$10),"PRÓX. VENCIMENTO",IF(F9514="Q","QUALIDADE",IF(F9514="S","BLOQUEADO",IF(F9514="R","RESTRITO/DEVOLUÇÃO",IF(OR(N9514="QUAR",N9514="QRES"),"QUARENTENA",IF(OR(B9514="DESCARTE",B9514="DEVOLUÇÃO"),"DESCARTE/DEVOLUÇÃO",IF(AND(D9514="",K9514&lt;&gt;""),"SEM LOTE",IF(AND(Q9514&lt;&gt;"",Q9514&gt;=Parametros!$B$11),"PARADO/SEM GIRO","OK"))))))))))</f>
        <v>OK</v>
      </c>
      <c r="T9514" s="29" t="str">
        <f aca="false">IF(AND($S9514="PARADO/SEM GIRO",$K9514="KG",OR(Painel!$B$5="(Todos)",A9514=Painel!$B$5)*OR(Painel!$E$5="(Todos)",P9514=Painel!$E$5)),$J9514+ROW()/10000000,"")</f>
        <v/>
      </c>
      <c r="U9514" s="29" t="str">
        <f aca="false">IF(AND($S9514="VENCIDO",$K9514="KG",OR(Painel!$B$5="(Todos)",A9514=Painel!$B$5)*OR(Painel!$E$5="(Todos)",P9514=Painel!$E$5)),$J9514+ROW()/10000000,"")</f>
        <v/>
      </c>
    </row>
    <row r="9515" customFormat="false" ht="15" hidden="false" customHeight="false" outlineLevel="0" collapsed="false">
      <c r="A9515" s="29" t="s">
        <v>56</v>
      </c>
      <c r="B9515" s="29" t="s">
        <v>16237</v>
      </c>
      <c r="C9515" s="29" t="s">
        <v>115</v>
      </c>
      <c r="D9515" s="29"/>
      <c r="E9515" s="29" t="n">
        <v>0</v>
      </c>
      <c r="F9515" s="29"/>
      <c r="G9515" s="29"/>
      <c r="H9515" s="30" t="n">
        <v>0</v>
      </c>
      <c r="I9515" s="29"/>
      <c r="J9515" s="30" t="n">
        <v>0</v>
      </c>
      <c r="K9515" s="29"/>
      <c r="L9515" s="29" t="s">
        <v>116</v>
      </c>
      <c r="M9515" s="29"/>
      <c r="N9515" s="29"/>
      <c r="O9515" s="29"/>
      <c r="P9515" s="29"/>
      <c r="Q9515" s="29" t="n">
        <f aca="false">IFERROR(VALUE(L9515),"")</f>
        <v>0</v>
      </c>
      <c r="R9515" s="29" t="str">
        <f aca="true">IF(O9515="","",O9515-TODAY())</f>
        <v/>
      </c>
      <c r="S9515" s="29" t="str">
        <f aca="false">IF(C9515="&lt;&lt; vazio &gt;&gt;","VAZIA",IF(AND(O9515&lt;&gt;"",R9515&lt;0),"VENCIDO",IF(AND(O9515&lt;&gt;"",R9515&lt;=Parametros!$B$10),"PRÓX. VENCIMENTO",IF(F9515="Q","QUALIDADE",IF(F9515="S","BLOQUEADO",IF(F9515="R","RESTRITO/DEVOLUÇÃO",IF(OR(N9515="QUAR",N9515="QRES"),"QUARENTENA",IF(OR(B9515="DESCARTE",B9515="DEVOLUÇÃO"),"DESCARTE/DEVOLUÇÃO",IF(AND(D9515="",K9515&lt;&gt;""),"SEM LOTE",IF(AND(Q9515&lt;&gt;"",Q9515&gt;=Parametros!$B$11),"PARADO/SEM GIRO","OK"))))))))))</f>
        <v>VAZIA</v>
      </c>
      <c r="T9515" s="29" t="str">
        <f aca="false">IF(AND($S9515="PARADO/SEM GIRO",$K9515="KG",OR(Painel!$B$5="(Todos)",A9515=Painel!$B$5)*OR(Painel!$E$5="(Todos)",P9515=Painel!$E$5)),$J9515+ROW()/10000000,"")</f>
        <v/>
      </c>
      <c r="U9515" s="29" t="str">
        <f aca="false">IF(AND($S9515="VENCIDO",$K9515="KG",OR(Painel!$B$5="(Todos)",A9515=Painel!$B$5)*OR(Painel!$E$5="(Todos)",P9515=Painel!$E$5)),$J9515+ROW()/10000000,"")</f>
        <v/>
      </c>
    </row>
    <row r="9516" customFormat="false" ht="15" hidden="false" customHeight="false" outlineLevel="0" collapsed="false">
      <c r="A9516" s="29" t="s">
        <v>56</v>
      </c>
      <c r="B9516" s="29" t="s">
        <v>16238</v>
      </c>
      <c r="C9516" s="29" t="s">
        <v>16234</v>
      </c>
      <c r="D9516" s="29" t="s">
        <v>16239</v>
      </c>
      <c r="E9516" s="29" t="n">
        <v>1</v>
      </c>
      <c r="F9516" s="29"/>
      <c r="G9516" s="29" t="s">
        <v>16240</v>
      </c>
      <c r="H9516" s="30" t="n">
        <v>18013.294</v>
      </c>
      <c r="I9516" s="31" t="n">
        <v>46208</v>
      </c>
      <c r="J9516" s="30" t="n">
        <v>18013.294</v>
      </c>
      <c r="K9516" s="29" t="s">
        <v>125</v>
      </c>
      <c r="L9516" s="29" t="s">
        <v>2007</v>
      </c>
      <c r="M9516" s="29"/>
      <c r="N9516" s="29" t="s">
        <v>122</v>
      </c>
      <c r="O9516" s="31" t="n">
        <v>46555</v>
      </c>
      <c r="P9516" s="29" t="s">
        <v>123</v>
      </c>
      <c r="Q9516" s="29" t="n">
        <f aca="false">IFERROR(VALUE(L9516),"")</f>
        <v>77</v>
      </c>
      <c r="R9516" s="29" t="n">
        <f aca="true">IF(O9516="","",O9516-TODAY())</f>
        <v>270</v>
      </c>
      <c r="S9516" s="29" t="str">
        <f aca="false">IF(C9516="&lt;&lt; vazio &gt;&gt;","VAZIA",IF(AND(O9516&lt;&gt;"",R9516&lt;0),"VENCIDO",IF(AND(O9516&lt;&gt;"",R9516&lt;=Parametros!$B$10),"PRÓX. VENCIMENTO",IF(F9516="Q","QUALIDADE",IF(F9516="S","BLOQUEADO",IF(F9516="R","RESTRITO/DEVOLUÇÃO",IF(OR(N9516="QUAR",N9516="QRES"),"QUARENTENA",IF(OR(B9516="DESCARTE",B9516="DEVOLUÇÃO"),"DESCARTE/DEVOLUÇÃO",IF(AND(D9516="",K9516&lt;&gt;""),"SEM LOTE",IF(AND(Q9516&lt;&gt;"",Q9516&gt;=Parametros!$B$11),"PARADO/SEM GIRO","OK"))))))))))</f>
        <v>OK</v>
      </c>
      <c r="T9516" s="29" t="str">
        <f aca="false">IF(AND($S9516="PARADO/SEM GIRO",$K9516="KG",OR(Painel!$B$5="(Todos)",A9516=Painel!$B$5)*OR(Painel!$E$5="(Todos)",P9516=Painel!$E$5)),$J9516+ROW()/10000000,"")</f>
        <v/>
      </c>
      <c r="U9516" s="29" t="str">
        <f aca="false">IF(AND($S9516="VENCIDO",$K9516="KG",OR(Painel!$B$5="(Todos)",A9516=Painel!$B$5)*OR(Painel!$E$5="(Todos)",P9516=Painel!$E$5)),$J9516+ROW()/10000000,"")</f>
        <v/>
      </c>
    </row>
    <row r="9517" customFormat="false" ht="15" hidden="false" customHeight="false" outlineLevel="0" collapsed="false">
      <c r="A9517" s="29" t="s">
        <v>56</v>
      </c>
      <c r="B9517" s="29" t="s">
        <v>16241</v>
      </c>
      <c r="C9517" s="29" t="s">
        <v>16242</v>
      </c>
      <c r="D9517" s="29" t="s">
        <v>16243</v>
      </c>
      <c r="E9517" s="29" t="n">
        <v>1</v>
      </c>
      <c r="F9517" s="29"/>
      <c r="G9517" s="29" t="s">
        <v>16244</v>
      </c>
      <c r="H9517" s="30" t="n">
        <v>37542</v>
      </c>
      <c r="I9517" s="31" t="n">
        <v>46262</v>
      </c>
      <c r="J9517" s="30" t="n">
        <v>37542</v>
      </c>
      <c r="K9517" s="29" t="s">
        <v>125</v>
      </c>
      <c r="L9517" s="29" t="s">
        <v>190</v>
      </c>
      <c r="M9517" s="29"/>
      <c r="N9517" s="29" t="s">
        <v>122</v>
      </c>
      <c r="O9517" s="31" t="n">
        <v>46394</v>
      </c>
      <c r="P9517" s="29" t="s">
        <v>123</v>
      </c>
      <c r="Q9517" s="29" t="n">
        <f aca="false">IFERROR(VALUE(L9517),"")</f>
        <v>23</v>
      </c>
      <c r="R9517" s="29" t="n">
        <f aca="true">IF(O9517="","",O9517-TODAY())</f>
        <v>109</v>
      </c>
      <c r="S9517" s="29" t="str">
        <f aca="false">IF(C9517="&lt;&lt; vazio &gt;&gt;","VAZIA",IF(AND(O9517&lt;&gt;"",R9517&lt;0),"VENCIDO",IF(AND(O9517&lt;&gt;"",R9517&lt;=Parametros!$B$10),"PRÓX. VENCIMENTO",IF(F9517="Q","QUALIDADE",IF(F9517="S","BLOQUEADO",IF(F9517="R","RESTRITO/DEVOLUÇÃO",IF(OR(N9517="QUAR",N9517="QRES"),"QUARENTENA",IF(OR(B9517="DESCARTE",B9517="DEVOLUÇÃO"),"DESCARTE/DEVOLUÇÃO",IF(AND(D9517="",K9517&lt;&gt;""),"SEM LOTE",IF(AND(Q9517&lt;&gt;"",Q9517&gt;=Parametros!$B$11),"PARADO/SEM GIRO","OK"))))))))))</f>
        <v>OK</v>
      </c>
      <c r="T9517" s="29" t="str">
        <f aca="false">IF(AND($S9517="PARADO/SEM GIRO",$K9517="KG",OR(Painel!$B$5="(Todos)",A9517=Painel!$B$5)*OR(Painel!$E$5="(Todos)",P9517=Painel!$E$5)),$J9517+ROW()/10000000,"")</f>
        <v/>
      </c>
      <c r="U9517" s="29" t="str">
        <f aca="false">IF(AND($S9517="VENCIDO",$K9517="KG",OR(Painel!$B$5="(Todos)",A9517=Painel!$B$5)*OR(Painel!$E$5="(Todos)",P9517=Painel!$E$5)),$J9517+ROW()/10000000,"")</f>
        <v/>
      </c>
    </row>
    <row r="9518" customFormat="false" ht="15" hidden="false" customHeight="false" outlineLevel="0" collapsed="false">
      <c r="A9518" s="29" t="s">
        <v>56</v>
      </c>
      <c r="B9518" s="29" t="s">
        <v>16245</v>
      </c>
      <c r="C9518" s="29" t="s">
        <v>16070</v>
      </c>
      <c r="D9518" s="29" t="s">
        <v>16246</v>
      </c>
      <c r="E9518" s="29" t="n">
        <v>1</v>
      </c>
      <c r="F9518" s="29"/>
      <c r="G9518" s="29" t="s">
        <v>16247</v>
      </c>
      <c r="H9518" s="30" t="n">
        <v>47622.3</v>
      </c>
      <c r="I9518" s="31" t="n">
        <v>46079</v>
      </c>
      <c r="J9518" s="30" t="n">
        <v>47622.3</v>
      </c>
      <c r="K9518" s="29" t="s">
        <v>125</v>
      </c>
      <c r="L9518" s="29" t="s">
        <v>16248</v>
      </c>
      <c r="M9518" s="29"/>
      <c r="N9518" s="29" t="s">
        <v>122</v>
      </c>
      <c r="O9518" s="31" t="n">
        <v>46435</v>
      </c>
      <c r="P9518" s="29" t="s">
        <v>123</v>
      </c>
      <c r="Q9518" s="29" t="n">
        <f aca="false">IFERROR(VALUE(L9518),"")</f>
        <v>206</v>
      </c>
      <c r="R9518" s="29" t="n">
        <f aca="true">IF(O9518="","",O9518-TODAY())</f>
        <v>150</v>
      </c>
      <c r="S9518" s="29" t="str">
        <f aca="false">IF(C9518="&lt;&lt; vazio &gt;&gt;","VAZIA",IF(AND(O9518&lt;&gt;"",R9518&lt;0),"VENCIDO",IF(AND(O9518&lt;&gt;"",R9518&lt;=Parametros!$B$10),"PRÓX. VENCIMENTO",IF(F9518="Q","QUALIDADE",IF(F9518="S","BLOQUEADO",IF(F9518="R","RESTRITO/DEVOLUÇÃO",IF(OR(N9518="QUAR",N9518="QRES"),"QUARENTENA",IF(OR(B9518="DESCARTE",B9518="DEVOLUÇÃO"),"DESCARTE/DEVOLUÇÃO",IF(AND(D9518="",K9518&lt;&gt;""),"SEM LOTE",IF(AND(Q9518&lt;&gt;"",Q9518&gt;=Parametros!$B$11),"PARADO/SEM GIRO","OK"))))))))))</f>
        <v>PARADO/SEM GIRO</v>
      </c>
      <c r="T9518" s="29" t="str">
        <f aca="false">IF(AND($S9518="PARADO/SEM GIRO",$K9518="KG",OR(Painel!$B$5="(Todos)",A9518=Painel!$B$5)*OR(Painel!$E$5="(Todos)",P9518=Painel!$E$5)),$J9518+ROW()/10000000,"")</f>
        <v/>
      </c>
      <c r="U9518" s="29" t="str">
        <f aca="false">IF(AND($S9518="VENCIDO",$K9518="KG",OR(Painel!$B$5="(Todos)",A9518=Painel!$B$5)*OR(Painel!$E$5="(Todos)",P9518=Painel!$E$5)),$J9518+ROW()/10000000,"")</f>
        <v/>
      </c>
    </row>
    <row r="9519" customFormat="false" ht="15" hidden="false" customHeight="false" outlineLevel="0" collapsed="false">
      <c r="A9519" s="29" t="s">
        <v>56</v>
      </c>
      <c r="B9519" s="29" t="s">
        <v>16249</v>
      </c>
      <c r="C9519" s="29" t="s">
        <v>15828</v>
      </c>
      <c r="D9519" s="29" t="s">
        <v>16223</v>
      </c>
      <c r="E9519" s="29" t="n">
        <v>1</v>
      </c>
      <c r="F9519" s="29"/>
      <c r="G9519" s="29" t="s">
        <v>16250</v>
      </c>
      <c r="H9519" s="30" t="n">
        <v>55004.364</v>
      </c>
      <c r="I9519" s="31" t="n">
        <v>46252</v>
      </c>
      <c r="J9519" s="30" t="n">
        <v>55004.364</v>
      </c>
      <c r="K9519" s="29" t="s">
        <v>125</v>
      </c>
      <c r="L9519" s="29" t="s">
        <v>2045</v>
      </c>
      <c r="M9519" s="29"/>
      <c r="N9519" s="29" t="s">
        <v>122</v>
      </c>
      <c r="O9519" s="31" t="n">
        <v>46598</v>
      </c>
      <c r="P9519" s="29" t="s">
        <v>123</v>
      </c>
      <c r="Q9519" s="29" t="n">
        <f aca="false">IFERROR(VALUE(L9519),"")</f>
        <v>33</v>
      </c>
      <c r="R9519" s="29" t="n">
        <f aca="true">IF(O9519="","",O9519-TODAY())</f>
        <v>313</v>
      </c>
      <c r="S9519" s="29" t="str">
        <f aca="false">IF(C9519="&lt;&lt; vazio &gt;&gt;","VAZIA",IF(AND(O9519&lt;&gt;"",R9519&lt;0),"VENCIDO",IF(AND(O9519&lt;&gt;"",R9519&lt;=Parametros!$B$10),"PRÓX. VENCIMENTO",IF(F9519="Q","QUALIDADE",IF(F9519="S","BLOQUEADO",IF(F9519="R","RESTRITO/DEVOLUÇÃO",IF(OR(N9519="QUAR",N9519="QRES"),"QUARENTENA",IF(OR(B9519="DESCARTE",B9519="DEVOLUÇÃO"),"DESCARTE/DEVOLUÇÃO",IF(AND(D9519="",K9519&lt;&gt;""),"SEM LOTE",IF(AND(Q9519&lt;&gt;"",Q9519&gt;=Parametros!$B$11),"PARADO/SEM GIRO","OK"))))))))))</f>
        <v>OK</v>
      </c>
      <c r="T9519" s="29" t="str">
        <f aca="false">IF(AND($S9519="PARADO/SEM GIRO",$K9519="KG",OR(Painel!$B$5="(Todos)",A9519=Painel!$B$5)*OR(Painel!$E$5="(Todos)",P9519=Painel!$E$5)),$J9519+ROW()/10000000,"")</f>
        <v/>
      </c>
      <c r="U9519" s="29" t="str">
        <f aca="false">IF(AND($S9519="VENCIDO",$K9519="KG",OR(Painel!$B$5="(Todos)",A9519=Painel!$B$5)*OR(Painel!$E$5="(Todos)",P9519=Painel!$E$5)),$J9519+ROW()/10000000,"")</f>
        <v/>
      </c>
    </row>
    <row r="9520" customFormat="false" ht="15" hidden="false" customHeight="false" outlineLevel="0" collapsed="false">
      <c r="A9520" s="29" t="s">
        <v>56</v>
      </c>
      <c r="B9520" s="29" t="s">
        <v>16251</v>
      </c>
      <c r="C9520" s="29" t="s">
        <v>16089</v>
      </c>
      <c r="D9520" s="29" t="s">
        <v>16169</v>
      </c>
      <c r="E9520" s="29" t="n">
        <v>1</v>
      </c>
      <c r="F9520" s="29"/>
      <c r="G9520" s="29" t="s">
        <v>16252</v>
      </c>
      <c r="H9520" s="30" t="n">
        <v>84635.667</v>
      </c>
      <c r="I9520" s="31" t="n">
        <v>46285</v>
      </c>
      <c r="J9520" s="30" t="n">
        <v>84635.667</v>
      </c>
      <c r="K9520" s="29" t="s">
        <v>125</v>
      </c>
      <c r="L9520" s="29" t="s">
        <v>116</v>
      </c>
      <c r="M9520" s="29"/>
      <c r="N9520" s="29" t="s">
        <v>122</v>
      </c>
      <c r="O9520" s="31" t="n">
        <v>46582</v>
      </c>
      <c r="P9520" s="29" t="s">
        <v>123</v>
      </c>
      <c r="Q9520" s="29" t="n">
        <f aca="false">IFERROR(VALUE(L9520),"")</f>
        <v>0</v>
      </c>
      <c r="R9520" s="29" t="n">
        <f aca="true">IF(O9520="","",O9520-TODAY())</f>
        <v>297</v>
      </c>
      <c r="S9520" s="29" t="str">
        <f aca="false">IF(C9520="&lt;&lt; vazio &gt;&gt;","VAZIA",IF(AND(O9520&lt;&gt;"",R9520&lt;0),"VENCIDO",IF(AND(O9520&lt;&gt;"",R9520&lt;=Parametros!$B$10),"PRÓX. VENCIMENTO",IF(F9520="Q","QUALIDADE",IF(F9520="S","BLOQUEADO",IF(F9520="R","RESTRITO/DEVOLUÇÃO",IF(OR(N9520="QUAR",N9520="QRES"),"QUARENTENA",IF(OR(B9520="DESCARTE",B9520="DEVOLUÇÃO"),"DESCARTE/DEVOLUÇÃO",IF(AND(D9520="",K9520&lt;&gt;""),"SEM LOTE",IF(AND(Q9520&lt;&gt;"",Q9520&gt;=Parametros!$B$11),"PARADO/SEM GIRO","OK"))))))))))</f>
        <v>OK</v>
      </c>
      <c r="T9520" s="29" t="str">
        <f aca="false">IF(AND($S9520="PARADO/SEM GIRO",$K9520="KG",OR(Painel!$B$5="(Todos)",A9520=Painel!$B$5)*OR(Painel!$E$5="(Todos)",P9520=Painel!$E$5)),$J9520+ROW()/10000000,"")</f>
        <v/>
      </c>
      <c r="U9520" s="29" t="str">
        <f aca="false">IF(AND($S9520="VENCIDO",$K9520="KG",OR(Painel!$B$5="(Todos)",A9520=Painel!$B$5)*OR(Painel!$E$5="(Todos)",P9520=Painel!$E$5)),$J9520+ROW()/10000000,"")</f>
        <v/>
      </c>
    </row>
    <row r="9521" customFormat="false" ht="15" hidden="false" customHeight="false" outlineLevel="0" collapsed="false">
      <c r="A9521" s="29" t="s">
        <v>56</v>
      </c>
      <c r="B9521" s="29" t="s">
        <v>16253</v>
      </c>
      <c r="C9521" s="29" t="s">
        <v>115</v>
      </c>
      <c r="D9521" s="29"/>
      <c r="E9521" s="29" t="n">
        <v>0</v>
      </c>
      <c r="F9521" s="29"/>
      <c r="G9521" s="29"/>
      <c r="H9521" s="30" t="n">
        <v>0</v>
      </c>
      <c r="I9521" s="29"/>
      <c r="J9521" s="30" t="n">
        <v>0</v>
      </c>
      <c r="K9521" s="29"/>
      <c r="L9521" s="29" t="s">
        <v>116</v>
      </c>
      <c r="M9521" s="29"/>
      <c r="N9521" s="29"/>
      <c r="O9521" s="29"/>
      <c r="P9521" s="29"/>
      <c r="Q9521" s="29" t="n">
        <f aca="false">IFERROR(VALUE(L9521),"")</f>
        <v>0</v>
      </c>
      <c r="R9521" s="29" t="str">
        <f aca="true">IF(O9521="","",O9521-TODAY())</f>
        <v/>
      </c>
      <c r="S9521" s="29" t="str">
        <f aca="false">IF(C9521="&lt;&lt; vazio &gt;&gt;","VAZIA",IF(AND(O9521&lt;&gt;"",R9521&lt;0),"VENCIDO",IF(AND(O9521&lt;&gt;"",R9521&lt;=Parametros!$B$10),"PRÓX. VENCIMENTO",IF(F9521="Q","QUALIDADE",IF(F9521="S","BLOQUEADO",IF(F9521="R","RESTRITO/DEVOLUÇÃO",IF(OR(N9521="QUAR",N9521="QRES"),"QUARENTENA",IF(OR(B9521="DESCARTE",B9521="DEVOLUÇÃO"),"DESCARTE/DEVOLUÇÃO",IF(AND(D9521="",K9521&lt;&gt;""),"SEM LOTE",IF(AND(Q9521&lt;&gt;"",Q9521&gt;=Parametros!$B$11),"PARADO/SEM GIRO","OK"))))))))))</f>
        <v>VAZIA</v>
      </c>
      <c r="T9521" s="29" t="str">
        <f aca="false">IF(AND($S9521="PARADO/SEM GIRO",$K9521="KG",OR(Painel!$B$5="(Todos)",A9521=Painel!$B$5)*OR(Painel!$E$5="(Todos)",P9521=Painel!$E$5)),$J9521+ROW()/10000000,"")</f>
        <v/>
      </c>
      <c r="U9521" s="29" t="str">
        <f aca="false">IF(AND($S9521="VENCIDO",$K9521="KG",OR(Painel!$B$5="(Todos)",A9521=Painel!$B$5)*OR(Painel!$E$5="(Todos)",P9521=Painel!$E$5)),$J9521+ROW()/10000000,"")</f>
        <v/>
      </c>
    </row>
    <row r="9522" customFormat="false" ht="15" hidden="false" customHeight="false" outlineLevel="0" collapsed="false">
      <c r="A9522" s="29" t="s">
        <v>56</v>
      </c>
      <c r="B9522" s="29" t="s">
        <v>16254</v>
      </c>
      <c r="C9522" s="29" t="s">
        <v>16255</v>
      </c>
      <c r="D9522" s="29" t="s">
        <v>16256</v>
      </c>
      <c r="E9522" s="29" t="n">
        <v>1</v>
      </c>
      <c r="F9522" s="29"/>
      <c r="G9522" s="29" t="s">
        <v>16257</v>
      </c>
      <c r="H9522" s="30" t="n">
        <v>46497.111</v>
      </c>
      <c r="I9522" s="31" t="n">
        <v>46121</v>
      </c>
      <c r="J9522" s="30" t="n">
        <v>46497.111</v>
      </c>
      <c r="K9522" s="29" t="s">
        <v>125</v>
      </c>
      <c r="L9522" s="29" t="s">
        <v>16062</v>
      </c>
      <c r="M9522" s="29"/>
      <c r="N9522" s="29" t="s">
        <v>122</v>
      </c>
      <c r="O9522" s="31" t="n">
        <v>46267</v>
      </c>
      <c r="P9522" s="29" t="s">
        <v>123</v>
      </c>
      <c r="Q9522" s="29" t="n">
        <f aca="false">IFERROR(VALUE(L9522),"")</f>
        <v>164</v>
      </c>
      <c r="R9522" s="29" t="n">
        <f aca="true">IF(O9522="","",O9522-TODAY())</f>
        <v>-18</v>
      </c>
      <c r="S9522" s="29" t="str">
        <f aca="false">IF(C9522="&lt;&lt; vazio &gt;&gt;","VAZIA",IF(AND(O9522&lt;&gt;"",R9522&lt;0),"VENCIDO",IF(AND(O9522&lt;&gt;"",R9522&lt;=Parametros!$B$10),"PRÓX. VENCIMENTO",IF(F9522="Q","QUALIDADE",IF(F9522="S","BLOQUEADO",IF(F9522="R","RESTRITO/DEVOLUÇÃO",IF(OR(N9522="QUAR",N9522="QRES"),"QUARENTENA",IF(OR(B9522="DESCARTE",B9522="DEVOLUÇÃO"),"DESCARTE/DEVOLUÇÃO",IF(AND(D9522="",K9522&lt;&gt;""),"SEM LOTE",IF(AND(Q9522&lt;&gt;"",Q9522&gt;=Parametros!$B$11),"PARADO/SEM GIRO","OK"))))))))))</f>
        <v>VENCIDO</v>
      </c>
      <c r="T9522" s="29" t="str">
        <f aca="false">IF(AND($S9522="PARADO/SEM GIRO",$K9522="KG",OR(Painel!$B$5="(Todos)",A9522=Painel!$B$5)*OR(Painel!$E$5="(Todos)",P9522=Painel!$E$5)),$J9522+ROW()/10000000,"")</f>
        <v/>
      </c>
      <c r="U9522" s="29" t="str">
        <f aca="false">IF(AND($S9522="VENCIDO",$K9522="KG",OR(Painel!$B$5="(Todos)",A9522=Painel!$B$5)*OR(Painel!$E$5="(Todos)",P9522=Painel!$E$5)),$J9522+ROW()/10000000,"")</f>
        <v/>
      </c>
    </row>
    <row r="9523" customFormat="false" ht="15" hidden="false" customHeight="false" outlineLevel="0" collapsed="false">
      <c r="A9523" s="29" t="s">
        <v>56</v>
      </c>
      <c r="B9523" s="29" t="s">
        <v>16258</v>
      </c>
      <c r="C9523" s="29" t="s">
        <v>16089</v>
      </c>
      <c r="D9523" s="29" t="s">
        <v>16090</v>
      </c>
      <c r="E9523" s="29" t="n">
        <v>1</v>
      </c>
      <c r="F9523" s="29"/>
      <c r="G9523" s="29" t="s">
        <v>16259</v>
      </c>
      <c r="H9523" s="30" t="n">
        <v>19606</v>
      </c>
      <c r="I9523" s="31" t="n">
        <v>46192</v>
      </c>
      <c r="J9523" s="30" t="n">
        <v>19606</v>
      </c>
      <c r="K9523" s="29" t="s">
        <v>125</v>
      </c>
      <c r="L9523" s="29" t="s">
        <v>3802</v>
      </c>
      <c r="M9523" s="29"/>
      <c r="N9523" s="29" t="s">
        <v>122</v>
      </c>
      <c r="O9523" s="31" t="n">
        <v>46479</v>
      </c>
      <c r="P9523" s="29" t="s">
        <v>123</v>
      </c>
      <c r="Q9523" s="29" t="n">
        <f aca="false">IFERROR(VALUE(L9523),"")</f>
        <v>93</v>
      </c>
      <c r="R9523" s="29" t="n">
        <f aca="true">IF(O9523="","",O9523-TODAY())</f>
        <v>194</v>
      </c>
      <c r="S9523" s="29" t="str">
        <f aca="false">IF(C9523="&lt;&lt; vazio &gt;&gt;","VAZIA",IF(AND(O9523&lt;&gt;"",R9523&lt;0),"VENCIDO",IF(AND(O9523&lt;&gt;"",R9523&lt;=Parametros!$B$10),"PRÓX. VENCIMENTO",IF(F9523="Q","QUALIDADE",IF(F9523="S","BLOQUEADO",IF(F9523="R","RESTRITO/DEVOLUÇÃO",IF(OR(N9523="QUAR",N9523="QRES"),"QUARENTENA",IF(OR(B9523="DESCARTE",B9523="DEVOLUÇÃO"),"DESCARTE/DEVOLUÇÃO",IF(AND(D9523="",K9523&lt;&gt;""),"SEM LOTE",IF(AND(Q9523&lt;&gt;"",Q9523&gt;=Parametros!$B$11),"PARADO/SEM GIRO","OK"))))))))))</f>
        <v>PARADO/SEM GIRO</v>
      </c>
      <c r="T9523" s="29" t="str">
        <f aca="false">IF(AND($S9523="PARADO/SEM GIRO",$K9523="KG",OR(Painel!$B$5="(Todos)",A9523=Painel!$B$5)*OR(Painel!$E$5="(Todos)",P9523=Painel!$E$5)),$J9523+ROW()/10000000,"")</f>
        <v/>
      </c>
      <c r="U9523" s="29" t="str">
        <f aca="false">IF(AND($S9523="VENCIDO",$K9523="KG",OR(Painel!$B$5="(Todos)",A9523=Painel!$B$5)*OR(Painel!$E$5="(Todos)",P9523=Painel!$E$5)),$J9523+ROW()/10000000,"")</f>
        <v/>
      </c>
    </row>
    <row r="9524" customFormat="false" ht="15" hidden="false" customHeight="false" outlineLevel="0" collapsed="false">
      <c r="A9524" s="29" t="s">
        <v>56</v>
      </c>
      <c r="B9524" s="29" t="s">
        <v>16260</v>
      </c>
      <c r="C9524" s="29" t="s">
        <v>15828</v>
      </c>
      <c r="D9524" s="29" t="s">
        <v>16223</v>
      </c>
      <c r="E9524" s="29" t="n">
        <v>1</v>
      </c>
      <c r="F9524" s="29"/>
      <c r="G9524" s="29" t="s">
        <v>16261</v>
      </c>
      <c r="H9524" s="30" t="n">
        <v>37882.545</v>
      </c>
      <c r="I9524" s="31" t="n">
        <v>46252</v>
      </c>
      <c r="J9524" s="30" t="n">
        <v>37882.545</v>
      </c>
      <c r="K9524" s="29" t="s">
        <v>125</v>
      </c>
      <c r="L9524" s="29" t="s">
        <v>2045</v>
      </c>
      <c r="M9524" s="29"/>
      <c r="N9524" s="29" t="s">
        <v>122</v>
      </c>
      <c r="O9524" s="31" t="n">
        <v>46598</v>
      </c>
      <c r="P9524" s="29" t="s">
        <v>123</v>
      </c>
      <c r="Q9524" s="29" t="n">
        <f aca="false">IFERROR(VALUE(L9524),"")</f>
        <v>33</v>
      </c>
      <c r="R9524" s="29" t="n">
        <f aca="true">IF(O9524="","",O9524-TODAY())</f>
        <v>313</v>
      </c>
      <c r="S9524" s="29" t="str">
        <f aca="false">IF(C9524="&lt;&lt; vazio &gt;&gt;","VAZIA",IF(AND(O9524&lt;&gt;"",R9524&lt;0),"VENCIDO",IF(AND(O9524&lt;&gt;"",R9524&lt;=Parametros!$B$10),"PRÓX. VENCIMENTO",IF(F9524="Q","QUALIDADE",IF(F9524="S","BLOQUEADO",IF(F9524="R","RESTRITO/DEVOLUÇÃO",IF(OR(N9524="QUAR",N9524="QRES"),"QUARENTENA",IF(OR(B9524="DESCARTE",B9524="DEVOLUÇÃO"),"DESCARTE/DEVOLUÇÃO",IF(AND(D9524="",K9524&lt;&gt;""),"SEM LOTE",IF(AND(Q9524&lt;&gt;"",Q9524&gt;=Parametros!$B$11),"PARADO/SEM GIRO","OK"))))))))))</f>
        <v>OK</v>
      </c>
      <c r="T9524" s="29" t="str">
        <f aca="false">IF(AND($S9524="PARADO/SEM GIRO",$K9524="KG",OR(Painel!$B$5="(Todos)",A9524=Painel!$B$5)*OR(Painel!$E$5="(Todos)",P9524=Painel!$E$5)),$J9524+ROW()/10000000,"")</f>
        <v/>
      </c>
      <c r="U9524" s="29" t="str">
        <f aca="false">IF(AND($S9524="VENCIDO",$K9524="KG",OR(Painel!$B$5="(Todos)",A9524=Painel!$B$5)*OR(Painel!$E$5="(Todos)",P9524=Painel!$E$5)),$J9524+ROW()/10000000,"")</f>
        <v/>
      </c>
    </row>
    <row r="9525" customFormat="false" ht="15" hidden="false" customHeight="false" outlineLevel="0" collapsed="false">
      <c r="A9525" s="29" t="s">
        <v>56</v>
      </c>
      <c r="B9525" s="29" t="s">
        <v>16262</v>
      </c>
      <c r="C9525" s="29" t="s">
        <v>16112</v>
      </c>
      <c r="D9525" s="29" t="s">
        <v>16263</v>
      </c>
      <c r="E9525" s="29" t="n">
        <v>1</v>
      </c>
      <c r="F9525" s="29"/>
      <c r="G9525" s="29" t="s">
        <v>16264</v>
      </c>
      <c r="H9525" s="30" t="n">
        <v>18004</v>
      </c>
      <c r="I9525" s="31" t="n">
        <v>46168</v>
      </c>
      <c r="J9525" s="30" t="n">
        <v>18004</v>
      </c>
      <c r="K9525" s="29" t="s">
        <v>125</v>
      </c>
      <c r="L9525" s="29" t="s">
        <v>11362</v>
      </c>
      <c r="M9525" s="29"/>
      <c r="N9525" s="29" t="s">
        <v>122</v>
      </c>
      <c r="O9525" s="31" t="n">
        <v>46694</v>
      </c>
      <c r="P9525" s="29" t="s">
        <v>123</v>
      </c>
      <c r="Q9525" s="29" t="n">
        <f aca="false">IFERROR(VALUE(L9525),"")</f>
        <v>117</v>
      </c>
      <c r="R9525" s="29" t="n">
        <f aca="true">IF(O9525="","",O9525-TODAY())</f>
        <v>409</v>
      </c>
      <c r="S9525" s="29" t="str">
        <f aca="false">IF(C9525="&lt;&lt; vazio &gt;&gt;","VAZIA",IF(AND(O9525&lt;&gt;"",R9525&lt;0),"VENCIDO",IF(AND(O9525&lt;&gt;"",R9525&lt;=Parametros!$B$10),"PRÓX. VENCIMENTO",IF(F9525="Q","QUALIDADE",IF(F9525="S","BLOQUEADO",IF(F9525="R","RESTRITO/DEVOLUÇÃO",IF(OR(N9525="QUAR",N9525="QRES"),"QUARENTENA",IF(OR(B9525="DESCARTE",B9525="DEVOLUÇÃO"),"DESCARTE/DEVOLUÇÃO",IF(AND(D9525="",K9525&lt;&gt;""),"SEM LOTE",IF(AND(Q9525&lt;&gt;"",Q9525&gt;=Parametros!$B$11),"PARADO/SEM GIRO","OK"))))))))))</f>
        <v>PARADO/SEM GIRO</v>
      </c>
      <c r="T9525" s="29" t="str">
        <f aca="false">IF(AND($S9525="PARADO/SEM GIRO",$K9525="KG",OR(Painel!$B$5="(Todos)",A9525=Painel!$B$5)*OR(Painel!$E$5="(Todos)",P9525=Painel!$E$5)),$J9525+ROW()/10000000,"")</f>
        <v/>
      </c>
      <c r="U9525" s="29" t="str">
        <f aca="false">IF(AND($S9525="VENCIDO",$K9525="KG",OR(Painel!$B$5="(Todos)",A9525=Painel!$B$5)*OR(Painel!$E$5="(Todos)",P9525=Painel!$E$5)),$J9525+ROW()/10000000,"")</f>
        <v/>
      </c>
    </row>
    <row r="9526" customFormat="false" ht="15" hidden="false" customHeight="false" outlineLevel="0" collapsed="false">
      <c r="A9526" s="29" t="s">
        <v>56</v>
      </c>
      <c r="B9526" s="29" t="s">
        <v>16265</v>
      </c>
      <c r="C9526" s="29" t="s">
        <v>16266</v>
      </c>
      <c r="D9526" s="29" t="s">
        <v>16267</v>
      </c>
      <c r="E9526" s="29" t="n">
        <v>1</v>
      </c>
      <c r="F9526" s="29"/>
      <c r="G9526" s="29" t="s">
        <v>16268</v>
      </c>
      <c r="H9526" s="30" t="n">
        <v>108312.4</v>
      </c>
      <c r="I9526" s="31" t="n">
        <v>46084</v>
      </c>
      <c r="J9526" s="30" t="n">
        <v>108312.4</v>
      </c>
      <c r="K9526" s="29" t="s">
        <v>125</v>
      </c>
      <c r="L9526" s="29" t="s">
        <v>1971</v>
      </c>
      <c r="M9526" s="29"/>
      <c r="N9526" s="29" t="s">
        <v>122</v>
      </c>
      <c r="O9526" s="31" t="n">
        <v>46436</v>
      </c>
      <c r="P9526" s="29" t="s">
        <v>123</v>
      </c>
      <c r="Q9526" s="29" t="n">
        <f aca="false">IFERROR(VALUE(L9526),"")</f>
        <v>201</v>
      </c>
      <c r="R9526" s="29" t="n">
        <f aca="true">IF(O9526="","",O9526-TODAY())</f>
        <v>151</v>
      </c>
      <c r="S9526" s="29" t="str">
        <f aca="false">IF(C9526="&lt;&lt; vazio &gt;&gt;","VAZIA",IF(AND(O9526&lt;&gt;"",R9526&lt;0),"VENCIDO",IF(AND(O9526&lt;&gt;"",R9526&lt;=Parametros!$B$10),"PRÓX. VENCIMENTO",IF(F9526="Q","QUALIDADE",IF(F9526="S","BLOQUEADO",IF(F9526="R","RESTRITO/DEVOLUÇÃO",IF(OR(N9526="QUAR",N9526="QRES"),"QUARENTENA",IF(OR(B9526="DESCARTE",B9526="DEVOLUÇÃO"),"DESCARTE/DEVOLUÇÃO",IF(AND(D9526="",K9526&lt;&gt;""),"SEM LOTE",IF(AND(Q9526&lt;&gt;"",Q9526&gt;=Parametros!$B$11),"PARADO/SEM GIRO","OK"))))))))))</f>
        <v>PARADO/SEM GIRO</v>
      </c>
      <c r="T9526" s="29" t="str">
        <f aca="false">IF(AND($S9526="PARADO/SEM GIRO",$K9526="KG",OR(Painel!$B$5="(Todos)",A9526=Painel!$B$5)*OR(Painel!$E$5="(Todos)",P9526=Painel!$E$5)),$J9526+ROW()/10000000,"")</f>
        <v/>
      </c>
      <c r="U9526" s="29" t="str">
        <f aca="false">IF(AND($S9526="VENCIDO",$K9526="KG",OR(Painel!$B$5="(Todos)",A9526=Painel!$B$5)*OR(Painel!$E$5="(Todos)",P9526=Painel!$E$5)),$J9526+ROW()/10000000,"")</f>
        <v/>
      </c>
    </row>
    <row r="9527" customFormat="false" ht="15" hidden="false" customHeight="false" outlineLevel="0" collapsed="false">
      <c r="A9527" s="29" t="s">
        <v>56</v>
      </c>
      <c r="B9527" s="29" t="s">
        <v>16269</v>
      </c>
      <c r="C9527" s="29" t="s">
        <v>115</v>
      </c>
      <c r="D9527" s="29"/>
      <c r="E9527" s="29" t="n">
        <v>0</v>
      </c>
      <c r="F9527" s="29"/>
      <c r="G9527" s="29"/>
      <c r="H9527" s="30" t="n">
        <v>0</v>
      </c>
      <c r="I9527" s="29"/>
      <c r="J9527" s="30" t="n">
        <v>0</v>
      </c>
      <c r="K9527" s="29"/>
      <c r="L9527" s="29" t="s">
        <v>116</v>
      </c>
      <c r="M9527" s="29"/>
      <c r="N9527" s="29"/>
      <c r="O9527" s="29"/>
      <c r="P9527" s="29"/>
      <c r="Q9527" s="29" t="n">
        <f aca="false">IFERROR(VALUE(L9527),"")</f>
        <v>0</v>
      </c>
      <c r="R9527" s="29" t="str">
        <f aca="true">IF(O9527="","",O9527-TODAY())</f>
        <v/>
      </c>
      <c r="S9527" s="29" t="str">
        <f aca="false">IF(C9527="&lt;&lt; vazio &gt;&gt;","VAZIA",IF(AND(O9527&lt;&gt;"",R9527&lt;0),"VENCIDO",IF(AND(O9527&lt;&gt;"",R9527&lt;=Parametros!$B$10),"PRÓX. VENCIMENTO",IF(F9527="Q","QUALIDADE",IF(F9527="S","BLOQUEADO",IF(F9527="R","RESTRITO/DEVOLUÇÃO",IF(OR(N9527="QUAR",N9527="QRES"),"QUARENTENA",IF(OR(B9527="DESCARTE",B9527="DEVOLUÇÃO"),"DESCARTE/DEVOLUÇÃO",IF(AND(D9527="",K9527&lt;&gt;""),"SEM LOTE",IF(AND(Q9527&lt;&gt;"",Q9527&gt;=Parametros!$B$11),"PARADO/SEM GIRO","OK"))))))))))</f>
        <v>VAZIA</v>
      </c>
      <c r="T9527" s="29" t="str">
        <f aca="false">IF(AND($S9527="PARADO/SEM GIRO",$K9527="KG",OR(Painel!$B$5="(Todos)",A9527=Painel!$B$5)*OR(Painel!$E$5="(Todos)",P9527=Painel!$E$5)),$J9527+ROW()/10000000,"")</f>
        <v/>
      </c>
      <c r="U9527" s="29" t="str">
        <f aca="false">IF(AND($S9527="VENCIDO",$K9527="KG",OR(Painel!$B$5="(Todos)",A9527=Painel!$B$5)*OR(Painel!$E$5="(Todos)",P9527=Painel!$E$5)),$J9527+ROW()/10000000,"")</f>
        <v/>
      </c>
    </row>
    <row r="9528" customFormat="false" ht="15" hidden="false" customHeight="false" outlineLevel="0" collapsed="false">
      <c r="A9528" s="29" t="s">
        <v>56</v>
      </c>
      <c r="B9528" s="29" t="s">
        <v>16270</v>
      </c>
      <c r="C9528" s="29" t="s">
        <v>16271</v>
      </c>
      <c r="D9528" s="29" t="s">
        <v>16272</v>
      </c>
      <c r="E9528" s="29" t="n">
        <v>1</v>
      </c>
      <c r="F9528" s="29"/>
      <c r="G9528" s="29" t="s">
        <v>16273</v>
      </c>
      <c r="H9528" s="30" t="n">
        <v>59568.667</v>
      </c>
      <c r="I9528" s="31" t="n">
        <v>46169</v>
      </c>
      <c r="J9528" s="30" t="n">
        <v>59568.667</v>
      </c>
      <c r="K9528" s="29" t="s">
        <v>125</v>
      </c>
      <c r="L9528" s="29" t="s">
        <v>1221</v>
      </c>
      <c r="M9528" s="29"/>
      <c r="N9528" s="29" t="s">
        <v>122</v>
      </c>
      <c r="O9528" s="31" t="n">
        <v>46527</v>
      </c>
      <c r="P9528" s="29" t="s">
        <v>123</v>
      </c>
      <c r="Q9528" s="29" t="n">
        <f aca="false">IFERROR(VALUE(L9528),"")</f>
        <v>116</v>
      </c>
      <c r="R9528" s="29" t="n">
        <f aca="true">IF(O9528="","",O9528-TODAY())</f>
        <v>242</v>
      </c>
      <c r="S9528" s="29" t="str">
        <f aca="false">IF(C9528="&lt;&lt; vazio &gt;&gt;","VAZIA",IF(AND(O9528&lt;&gt;"",R9528&lt;0),"VENCIDO",IF(AND(O9528&lt;&gt;"",R9528&lt;=Parametros!$B$10),"PRÓX. VENCIMENTO",IF(F9528="Q","QUALIDADE",IF(F9528="S","BLOQUEADO",IF(F9528="R","RESTRITO/DEVOLUÇÃO",IF(OR(N9528="QUAR",N9528="QRES"),"QUARENTENA",IF(OR(B9528="DESCARTE",B9528="DEVOLUÇÃO"),"DESCARTE/DEVOLUÇÃO",IF(AND(D9528="",K9528&lt;&gt;""),"SEM LOTE",IF(AND(Q9528&lt;&gt;"",Q9528&gt;=Parametros!$B$11),"PARADO/SEM GIRO","OK"))))))))))</f>
        <v>PARADO/SEM GIRO</v>
      </c>
      <c r="T9528" s="29" t="str">
        <f aca="false">IF(AND($S9528="PARADO/SEM GIRO",$K9528="KG",OR(Painel!$B$5="(Todos)",A9528=Painel!$B$5)*OR(Painel!$E$5="(Todos)",P9528=Painel!$E$5)),$J9528+ROW()/10000000,"")</f>
        <v/>
      </c>
      <c r="U9528" s="29" t="str">
        <f aca="false">IF(AND($S9528="VENCIDO",$K9528="KG",OR(Painel!$B$5="(Todos)",A9528=Painel!$B$5)*OR(Painel!$E$5="(Todos)",P9528=Painel!$E$5)),$J9528+ROW()/10000000,"")</f>
        <v/>
      </c>
    </row>
    <row r="9529" customFormat="false" ht="15" hidden="false" customHeight="false" outlineLevel="0" collapsed="false">
      <c r="A9529" s="29" t="s">
        <v>56</v>
      </c>
      <c r="B9529" s="29" t="s">
        <v>16274</v>
      </c>
      <c r="C9529" s="29" t="s">
        <v>16234</v>
      </c>
      <c r="D9529" s="29" t="s">
        <v>16235</v>
      </c>
      <c r="E9529" s="29" t="n">
        <v>1</v>
      </c>
      <c r="F9529" s="29"/>
      <c r="G9529" s="29" t="s">
        <v>16275</v>
      </c>
      <c r="H9529" s="30" t="n">
        <v>870.588</v>
      </c>
      <c r="I9529" s="31" t="n">
        <v>46285</v>
      </c>
      <c r="J9529" s="30" t="n">
        <v>870.588</v>
      </c>
      <c r="K9529" s="29" t="s">
        <v>125</v>
      </c>
      <c r="L9529" s="29" t="s">
        <v>116</v>
      </c>
      <c r="M9529" s="29"/>
      <c r="N9529" s="29" t="s">
        <v>122</v>
      </c>
      <c r="O9529" s="31" t="n">
        <v>46456</v>
      </c>
      <c r="P9529" s="29" t="s">
        <v>123</v>
      </c>
      <c r="Q9529" s="29" t="n">
        <f aca="false">IFERROR(VALUE(L9529),"")</f>
        <v>0</v>
      </c>
      <c r="R9529" s="29" t="n">
        <f aca="true">IF(O9529="","",O9529-TODAY())</f>
        <v>171</v>
      </c>
      <c r="S9529" s="29" t="str">
        <f aca="false">IF(C9529="&lt;&lt; vazio &gt;&gt;","VAZIA",IF(AND(O9529&lt;&gt;"",R9529&lt;0),"VENCIDO",IF(AND(O9529&lt;&gt;"",R9529&lt;=Parametros!$B$10),"PRÓX. VENCIMENTO",IF(F9529="Q","QUALIDADE",IF(F9529="S","BLOQUEADO",IF(F9529="R","RESTRITO/DEVOLUÇÃO",IF(OR(N9529="QUAR",N9529="QRES"),"QUARENTENA",IF(OR(B9529="DESCARTE",B9529="DEVOLUÇÃO"),"DESCARTE/DEVOLUÇÃO",IF(AND(D9529="",K9529&lt;&gt;""),"SEM LOTE",IF(AND(Q9529&lt;&gt;"",Q9529&gt;=Parametros!$B$11),"PARADO/SEM GIRO","OK"))))))))))</f>
        <v>OK</v>
      </c>
      <c r="T9529" s="29" t="str">
        <f aca="false">IF(AND($S9529="PARADO/SEM GIRO",$K9529="KG",OR(Painel!$B$5="(Todos)",A9529=Painel!$B$5)*OR(Painel!$E$5="(Todos)",P9529=Painel!$E$5)),$J9529+ROW()/10000000,"")</f>
        <v/>
      </c>
      <c r="U9529" s="29" t="str">
        <f aca="false">IF(AND($S9529="VENCIDO",$K9529="KG",OR(Painel!$B$5="(Todos)",A9529=Painel!$B$5)*OR(Painel!$E$5="(Todos)",P9529=Painel!$E$5)),$J9529+ROW()/10000000,"")</f>
        <v/>
      </c>
    </row>
    <row r="9530" customFormat="false" ht="15" hidden="false" customHeight="false" outlineLevel="0" collapsed="false">
      <c r="A9530" s="29" t="s">
        <v>56</v>
      </c>
      <c r="B9530" s="29" t="s">
        <v>16276</v>
      </c>
      <c r="C9530" s="29" t="s">
        <v>15839</v>
      </c>
      <c r="D9530" s="29" t="s">
        <v>16277</v>
      </c>
      <c r="E9530" s="29" t="n">
        <v>1</v>
      </c>
      <c r="F9530" s="29"/>
      <c r="G9530" s="29" t="s">
        <v>16278</v>
      </c>
      <c r="H9530" s="30" t="n">
        <v>30239.647</v>
      </c>
      <c r="I9530" s="31" t="n">
        <v>46243</v>
      </c>
      <c r="J9530" s="30" t="n">
        <v>30239.647</v>
      </c>
      <c r="K9530" s="29" t="s">
        <v>125</v>
      </c>
      <c r="L9530" s="29" t="s">
        <v>7405</v>
      </c>
      <c r="M9530" s="29"/>
      <c r="N9530" s="29" t="s">
        <v>122</v>
      </c>
      <c r="O9530" s="31" t="n">
        <v>46585</v>
      </c>
      <c r="P9530" s="29" t="s">
        <v>123</v>
      </c>
      <c r="Q9530" s="29" t="n">
        <f aca="false">IFERROR(VALUE(L9530),"")</f>
        <v>42</v>
      </c>
      <c r="R9530" s="29" t="n">
        <f aca="true">IF(O9530="","",O9530-TODAY())</f>
        <v>300</v>
      </c>
      <c r="S9530" s="29" t="str">
        <f aca="false">IF(C9530="&lt;&lt; vazio &gt;&gt;","VAZIA",IF(AND(O9530&lt;&gt;"",R9530&lt;0),"VENCIDO",IF(AND(O9530&lt;&gt;"",R9530&lt;=Parametros!$B$10),"PRÓX. VENCIMENTO",IF(F9530="Q","QUALIDADE",IF(F9530="S","BLOQUEADO",IF(F9530="R","RESTRITO/DEVOLUÇÃO",IF(OR(N9530="QUAR",N9530="QRES"),"QUARENTENA",IF(OR(B9530="DESCARTE",B9530="DEVOLUÇÃO"),"DESCARTE/DEVOLUÇÃO",IF(AND(D9530="",K9530&lt;&gt;""),"SEM LOTE",IF(AND(Q9530&lt;&gt;"",Q9530&gt;=Parametros!$B$11),"PARADO/SEM GIRO","OK"))))))))))</f>
        <v>OK</v>
      </c>
      <c r="T9530" s="29" t="str">
        <f aca="false">IF(AND($S9530="PARADO/SEM GIRO",$K9530="KG",OR(Painel!$B$5="(Todos)",A9530=Painel!$B$5)*OR(Painel!$E$5="(Todos)",P9530=Painel!$E$5)),$J9530+ROW()/10000000,"")</f>
        <v/>
      </c>
      <c r="U9530" s="29" t="str">
        <f aca="false">IF(AND($S9530="VENCIDO",$K9530="KG",OR(Painel!$B$5="(Todos)",A9530=Painel!$B$5)*OR(Painel!$E$5="(Todos)",P9530=Painel!$E$5)),$J9530+ROW()/10000000,"")</f>
        <v/>
      </c>
    </row>
    <row r="9531" customFormat="false" ht="15" hidden="false" customHeight="false" outlineLevel="0" collapsed="false">
      <c r="A9531" s="29" t="s">
        <v>56</v>
      </c>
      <c r="B9531" s="29" t="s">
        <v>16279</v>
      </c>
      <c r="C9531" s="29" t="s">
        <v>16070</v>
      </c>
      <c r="D9531" s="29" t="s">
        <v>16246</v>
      </c>
      <c r="E9531" s="29" t="n">
        <v>1</v>
      </c>
      <c r="F9531" s="29"/>
      <c r="G9531" s="29" t="s">
        <v>16280</v>
      </c>
      <c r="H9531" s="30" t="n">
        <v>52022.4</v>
      </c>
      <c r="I9531" s="31" t="n">
        <v>46079</v>
      </c>
      <c r="J9531" s="30" t="n">
        <v>52022.4</v>
      </c>
      <c r="K9531" s="29" t="s">
        <v>125</v>
      </c>
      <c r="L9531" s="29" t="s">
        <v>16248</v>
      </c>
      <c r="M9531" s="29"/>
      <c r="N9531" s="29" t="s">
        <v>122</v>
      </c>
      <c r="O9531" s="31" t="n">
        <v>46435</v>
      </c>
      <c r="P9531" s="29" t="s">
        <v>123</v>
      </c>
      <c r="Q9531" s="29" t="n">
        <f aca="false">IFERROR(VALUE(L9531),"")</f>
        <v>206</v>
      </c>
      <c r="R9531" s="29" t="n">
        <f aca="true">IF(O9531="","",O9531-TODAY())</f>
        <v>150</v>
      </c>
      <c r="S9531" s="29" t="str">
        <f aca="false">IF(C9531="&lt;&lt; vazio &gt;&gt;","VAZIA",IF(AND(O9531&lt;&gt;"",R9531&lt;0),"VENCIDO",IF(AND(O9531&lt;&gt;"",R9531&lt;=Parametros!$B$10),"PRÓX. VENCIMENTO",IF(F9531="Q","QUALIDADE",IF(F9531="S","BLOQUEADO",IF(F9531="R","RESTRITO/DEVOLUÇÃO",IF(OR(N9531="QUAR",N9531="QRES"),"QUARENTENA",IF(OR(B9531="DESCARTE",B9531="DEVOLUÇÃO"),"DESCARTE/DEVOLUÇÃO",IF(AND(D9531="",K9531&lt;&gt;""),"SEM LOTE",IF(AND(Q9531&lt;&gt;"",Q9531&gt;=Parametros!$B$11),"PARADO/SEM GIRO","OK"))))))))))</f>
        <v>PARADO/SEM GIRO</v>
      </c>
      <c r="T9531" s="29" t="str">
        <f aca="false">IF(AND($S9531="PARADO/SEM GIRO",$K9531="KG",OR(Painel!$B$5="(Todos)",A9531=Painel!$B$5)*OR(Painel!$E$5="(Todos)",P9531=Painel!$E$5)),$J9531+ROW()/10000000,"")</f>
        <v/>
      </c>
      <c r="U9531" s="29" t="str">
        <f aca="false">IF(AND($S9531="VENCIDO",$K9531="KG",OR(Painel!$B$5="(Todos)",A9531=Painel!$B$5)*OR(Painel!$E$5="(Todos)",P9531=Painel!$E$5)),$J9531+ROW()/10000000,"")</f>
        <v/>
      </c>
    </row>
    <row r="9532" customFormat="false" ht="15" hidden="false" customHeight="false" outlineLevel="0" collapsed="false">
      <c r="A9532" s="29" t="s">
        <v>56</v>
      </c>
      <c r="B9532" s="29" t="s">
        <v>16281</v>
      </c>
      <c r="C9532" s="29" t="s">
        <v>16135</v>
      </c>
      <c r="D9532" s="29" t="s">
        <v>16282</v>
      </c>
      <c r="E9532" s="29" t="n">
        <v>1</v>
      </c>
      <c r="F9532" s="29"/>
      <c r="G9532" s="29" t="s">
        <v>16283</v>
      </c>
      <c r="H9532" s="30" t="n">
        <v>21386.5</v>
      </c>
      <c r="I9532" s="31" t="n">
        <v>46285</v>
      </c>
      <c r="J9532" s="30" t="n">
        <v>21386.5</v>
      </c>
      <c r="K9532" s="29" t="s">
        <v>125</v>
      </c>
      <c r="L9532" s="29" t="s">
        <v>116</v>
      </c>
      <c r="M9532" s="29"/>
      <c r="N9532" s="29" t="s">
        <v>122</v>
      </c>
      <c r="O9532" s="31" t="n">
        <v>46517</v>
      </c>
      <c r="P9532" s="29" t="s">
        <v>123</v>
      </c>
      <c r="Q9532" s="29" t="n">
        <f aca="false">IFERROR(VALUE(L9532),"")</f>
        <v>0</v>
      </c>
      <c r="R9532" s="29" t="n">
        <f aca="true">IF(O9532="","",O9532-TODAY())</f>
        <v>232</v>
      </c>
      <c r="S9532" s="29" t="str">
        <f aca="false">IF(C9532="&lt;&lt; vazio &gt;&gt;","VAZIA",IF(AND(O9532&lt;&gt;"",R9532&lt;0),"VENCIDO",IF(AND(O9532&lt;&gt;"",R9532&lt;=Parametros!$B$10),"PRÓX. VENCIMENTO",IF(F9532="Q","QUALIDADE",IF(F9532="S","BLOQUEADO",IF(F9532="R","RESTRITO/DEVOLUÇÃO",IF(OR(N9532="QUAR",N9532="QRES"),"QUARENTENA",IF(OR(B9532="DESCARTE",B9532="DEVOLUÇÃO"),"DESCARTE/DEVOLUÇÃO",IF(AND(D9532="",K9532&lt;&gt;""),"SEM LOTE",IF(AND(Q9532&lt;&gt;"",Q9532&gt;=Parametros!$B$11),"PARADO/SEM GIRO","OK"))))))))))</f>
        <v>OK</v>
      </c>
      <c r="T9532" s="29" t="str">
        <f aca="false">IF(AND($S9532="PARADO/SEM GIRO",$K9532="KG",OR(Painel!$B$5="(Todos)",A9532=Painel!$B$5)*OR(Painel!$E$5="(Todos)",P9532=Painel!$E$5)),$J9532+ROW()/10000000,"")</f>
        <v/>
      </c>
      <c r="U9532" s="29" t="str">
        <f aca="false">IF(AND($S9532="VENCIDO",$K9532="KG",OR(Painel!$B$5="(Todos)",A9532=Painel!$B$5)*OR(Painel!$E$5="(Todos)",P9532=Painel!$E$5)),$J9532+ROW()/10000000,"")</f>
        <v/>
      </c>
    </row>
    <row r="9533" customFormat="false" ht="15" hidden="false" customHeight="false" outlineLevel="0" collapsed="false">
      <c r="A9533" s="29" t="s">
        <v>56</v>
      </c>
      <c r="B9533" s="29" t="s">
        <v>16284</v>
      </c>
      <c r="C9533" s="29" t="s">
        <v>115</v>
      </c>
      <c r="D9533" s="29"/>
      <c r="E9533" s="29" t="n">
        <v>0</v>
      </c>
      <c r="F9533" s="29"/>
      <c r="G9533" s="29"/>
      <c r="H9533" s="30" t="n">
        <v>0</v>
      </c>
      <c r="I9533" s="29"/>
      <c r="J9533" s="30" t="n">
        <v>0</v>
      </c>
      <c r="K9533" s="29"/>
      <c r="L9533" s="29" t="s">
        <v>116</v>
      </c>
      <c r="M9533" s="29"/>
      <c r="N9533" s="29"/>
      <c r="O9533" s="29"/>
      <c r="P9533" s="29"/>
      <c r="Q9533" s="29" t="n">
        <f aca="false">IFERROR(VALUE(L9533),"")</f>
        <v>0</v>
      </c>
      <c r="R9533" s="29" t="str">
        <f aca="true">IF(O9533="","",O9533-TODAY())</f>
        <v/>
      </c>
      <c r="S9533" s="29" t="str">
        <f aca="false">IF(C9533="&lt;&lt; vazio &gt;&gt;","VAZIA",IF(AND(O9533&lt;&gt;"",R9533&lt;0),"VENCIDO",IF(AND(O9533&lt;&gt;"",R9533&lt;=Parametros!$B$10),"PRÓX. VENCIMENTO",IF(F9533="Q","QUALIDADE",IF(F9533="S","BLOQUEADO",IF(F9533="R","RESTRITO/DEVOLUÇÃO",IF(OR(N9533="QUAR",N9533="QRES"),"QUARENTENA",IF(OR(B9533="DESCARTE",B9533="DEVOLUÇÃO"),"DESCARTE/DEVOLUÇÃO",IF(AND(D9533="",K9533&lt;&gt;""),"SEM LOTE",IF(AND(Q9533&lt;&gt;"",Q9533&gt;=Parametros!$B$11),"PARADO/SEM GIRO","OK"))))))))))</f>
        <v>VAZIA</v>
      </c>
      <c r="T9533" s="29" t="str">
        <f aca="false">IF(AND($S9533="PARADO/SEM GIRO",$K9533="KG",OR(Painel!$B$5="(Todos)",A9533=Painel!$B$5)*OR(Painel!$E$5="(Todos)",P9533=Painel!$E$5)),$J9533+ROW()/10000000,"")</f>
        <v/>
      </c>
      <c r="U9533" s="29" t="str">
        <f aca="false">IF(AND($S9533="VENCIDO",$K9533="KG",OR(Painel!$B$5="(Todos)",A9533=Painel!$B$5)*OR(Painel!$E$5="(Todos)",P9533=Painel!$E$5)),$J9533+ROW()/10000000,"")</f>
        <v/>
      </c>
    </row>
    <row r="9534" customFormat="false" ht="15" hidden="false" customHeight="false" outlineLevel="0" collapsed="false">
      <c r="A9534" s="29" t="s">
        <v>56</v>
      </c>
      <c r="B9534" s="29" t="s">
        <v>16285</v>
      </c>
      <c r="C9534" s="29" t="s">
        <v>16286</v>
      </c>
      <c r="D9534" s="29" t="s">
        <v>16287</v>
      </c>
      <c r="E9534" s="29" t="n">
        <v>1</v>
      </c>
      <c r="F9534" s="29"/>
      <c r="G9534" s="29" t="s">
        <v>16288</v>
      </c>
      <c r="H9534" s="30" t="n">
        <v>4000</v>
      </c>
      <c r="I9534" s="31" t="n">
        <v>46135</v>
      </c>
      <c r="J9534" s="30" t="n">
        <v>4000</v>
      </c>
      <c r="K9534" s="29" t="s">
        <v>125</v>
      </c>
      <c r="L9534" s="29" t="s">
        <v>16289</v>
      </c>
      <c r="M9534" s="29"/>
      <c r="N9534" s="29" t="s">
        <v>122</v>
      </c>
      <c r="O9534" s="31" t="n">
        <v>46117</v>
      </c>
      <c r="P9534" s="29" t="s">
        <v>123</v>
      </c>
      <c r="Q9534" s="29" t="n">
        <f aca="false">IFERROR(VALUE(L9534),"")</f>
        <v>150</v>
      </c>
      <c r="R9534" s="29" t="n">
        <f aca="true">IF(O9534="","",O9534-TODAY())</f>
        <v>-168</v>
      </c>
      <c r="S9534" s="29" t="str">
        <f aca="false">IF(C9534="&lt;&lt; vazio &gt;&gt;","VAZIA",IF(AND(O9534&lt;&gt;"",R9534&lt;0),"VENCIDO",IF(AND(O9534&lt;&gt;"",R9534&lt;=Parametros!$B$10),"PRÓX. VENCIMENTO",IF(F9534="Q","QUALIDADE",IF(F9534="S","BLOQUEADO",IF(F9534="R","RESTRITO/DEVOLUÇÃO",IF(OR(N9534="QUAR",N9534="QRES"),"QUARENTENA",IF(OR(B9534="DESCARTE",B9534="DEVOLUÇÃO"),"DESCARTE/DEVOLUÇÃO",IF(AND(D9534="",K9534&lt;&gt;""),"SEM LOTE",IF(AND(Q9534&lt;&gt;"",Q9534&gt;=Parametros!$B$11),"PARADO/SEM GIRO","OK"))))))))))</f>
        <v>VENCIDO</v>
      </c>
      <c r="T9534" s="29" t="str">
        <f aca="false">IF(AND($S9534="PARADO/SEM GIRO",$K9534="KG",OR(Painel!$B$5="(Todos)",A9534=Painel!$B$5)*OR(Painel!$E$5="(Todos)",P9534=Painel!$E$5)),$J9534+ROW()/10000000,"")</f>
        <v/>
      </c>
      <c r="U9534" s="29" t="str">
        <f aca="false">IF(AND($S9534="VENCIDO",$K9534="KG",OR(Painel!$B$5="(Todos)",A9534=Painel!$B$5)*OR(Painel!$E$5="(Todos)",P9534=Painel!$E$5)),$J9534+ROW()/10000000,"")</f>
        <v/>
      </c>
    </row>
    <row r="9535" customFormat="false" ht="15" hidden="false" customHeight="false" outlineLevel="0" collapsed="false">
      <c r="A9535" s="29" t="s">
        <v>56</v>
      </c>
      <c r="B9535" s="29" t="s">
        <v>16290</v>
      </c>
      <c r="C9535" s="29" t="s">
        <v>16291</v>
      </c>
      <c r="D9535" s="29" t="s">
        <v>16292</v>
      </c>
      <c r="E9535" s="29" t="n">
        <v>1</v>
      </c>
      <c r="F9535" s="29"/>
      <c r="G9535" s="29" t="s">
        <v>16293</v>
      </c>
      <c r="H9535" s="30" t="n">
        <v>37287.7</v>
      </c>
      <c r="I9535" s="31" t="n">
        <v>46283</v>
      </c>
      <c r="J9535" s="30" t="n">
        <v>37287.7</v>
      </c>
      <c r="K9535" s="29" t="s">
        <v>125</v>
      </c>
      <c r="L9535" s="29" t="s">
        <v>176</v>
      </c>
      <c r="M9535" s="29"/>
      <c r="N9535" s="29" t="s">
        <v>122</v>
      </c>
      <c r="O9535" s="31" t="n">
        <v>46346</v>
      </c>
      <c r="P9535" s="29" t="s">
        <v>123</v>
      </c>
      <c r="Q9535" s="29" t="n">
        <f aca="false">IFERROR(VALUE(L9535),"")</f>
        <v>2</v>
      </c>
      <c r="R9535" s="29" t="n">
        <f aca="true">IF(O9535="","",O9535-TODAY())</f>
        <v>61</v>
      </c>
      <c r="S9535" s="29" t="str">
        <f aca="false">IF(C9535="&lt;&lt; vazio &gt;&gt;","VAZIA",IF(AND(O9535&lt;&gt;"",R9535&lt;0),"VENCIDO",IF(AND(O9535&lt;&gt;"",R9535&lt;=Parametros!$B$10),"PRÓX. VENCIMENTO",IF(F9535="Q","QUALIDADE",IF(F9535="S","BLOQUEADO",IF(F9535="R","RESTRITO/DEVOLUÇÃO",IF(OR(N9535="QUAR",N9535="QRES"),"QUARENTENA",IF(OR(B9535="DESCARTE",B9535="DEVOLUÇÃO"),"DESCARTE/DEVOLUÇÃO",IF(AND(D9535="",K9535&lt;&gt;""),"SEM LOTE",IF(AND(Q9535&lt;&gt;"",Q9535&gt;=Parametros!$B$11),"PARADO/SEM GIRO","OK"))))))))))</f>
        <v>OK</v>
      </c>
      <c r="T9535" s="29" t="str">
        <f aca="false">IF(AND($S9535="PARADO/SEM GIRO",$K9535="KG",OR(Painel!$B$5="(Todos)",A9535=Painel!$B$5)*OR(Painel!$E$5="(Todos)",P9535=Painel!$E$5)),$J9535+ROW()/10000000,"")</f>
        <v/>
      </c>
      <c r="U9535" s="29" t="str">
        <f aca="false">IF(AND($S9535="VENCIDO",$K9535="KG",OR(Painel!$B$5="(Todos)",A9535=Painel!$B$5)*OR(Painel!$E$5="(Todos)",P9535=Painel!$E$5)),$J9535+ROW()/10000000,"")</f>
        <v/>
      </c>
    </row>
    <row r="9536" customFormat="false" ht="15" hidden="false" customHeight="false" outlineLevel="0" collapsed="false">
      <c r="A9536" s="29" t="s">
        <v>56</v>
      </c>
      <c r="B9536" s="29" t="s">
        <v>16294</v>
      </c>
      <c r="C9536" s="29" t="s">
        <v>639</v>
      </c>
      <c r="D9536" s="29" t="s">
        <v>15842</v>
      </c>
      <c r="E9536" s="29" t="n">
        <v>1</v>
      </c>
      <c r="F9536" s="29"/>
      <c r="G9536" s="29" t="s">
        <v>16295</v>
      </c>
      <c r="H9536" s="30" t="n">
        <v>19757.059</v>
      </c>
      <c r="I9536" s="31" t="n">
        <v>46119</v>
      </c>
      <c r="J9536" s="30" t="n">
        <v>19757.059</v>
      </c>
      <c r="K9536" s="29" t="s">
        <v>125</v>
      </c>
      <c r="L9536" s="29" t="s">
        <v>16296</v>
      </c>
      <c r="M9536" s="29"/>
      <c r="N9536" s="29" t="s">
        <v>122</v>
      </c>
      <c r="O9536" s="31" t="n">
        <v>46450</v>
      </c>
      <c r="P9536" s="29" t="s">
        <v>123</v>
      </c>
      <c r="Q9536" s="29" t="n">
        <f aca="false">IFERROR(VALUE(L9536),"")</f>
        <v>166</v>
      </c>
      <c r="R9536" s="29" t="n">
        <f aca="true">IF(O9536="","",O9536-TODAY())</f>
        <v>165</v>
      </c>
      <c r="S9536" s="29" t="str">
        <f aca="false">IF(C9536="&lt;&lt; vazio &gt;&gt;","VAZIA",IF(AND(O9536&lt;&gt;"",R9536&lt;0),"VENCIDO",IF(AND(O9536&lt;&gt;"",R9536&lt;=Parametros!$B$10),"PRÓX. VENCIMENTO",IF(F9536="Q","QUALIDADE",IF(F9536="S","BLOQUEADO",IF(F9536="R","RESTRITO/DEVOLUÇÃO",IF(OR(N9536="QUAR",N9536="QRES"),"QUARENTENA",IF(OR(B9536="DESCARTE",B9536="DEVOLUÇÃO"),"DESCARTE/DEVOLUÇÃO",IF(AND(D9536="",K9536&lt;&gt;""),"SEM LOTE",IF(AND(Q9536&lt;&gt;"",Q9536&gt;=Parametros!$B$11),"PARADO/SEM GIRO","OK"))))))))))</f>
        <v>PARADO/SEM GIRO</v>
      </c>
      <c r="T9536" s="29" t="str">
        <f aca="false">IF(AND($S9536="PARADO/SEM GIRO",$K9536="KG",OR(Painel!$B$5="(Todos)",A9536=Painel!$B$5)*OR(Painel!$E$5="(Todos)",P9536=Painel!$E$5)),$J9536+ROW()/10000000,"")</f>
        <v/>
      </c>
      <c r="U9536" s="29" t="str">
        <f aca="false">IF(AND($S9536="VENCIDO",$K9536="KG",OR(Painel!$B$5="(Todos)",A9536=Painel!$B$5)*OR(Painel!$E$5="(Todos)",P9536=Painel!$E$5)),$J9536+ROW()/10000000,"")</f>
        <v/>
      </c>
    </row>
    <row r="9537" customFormat="false" ht="15" hidden="false" customHeight="false" outlineLevel="0" collapsed="false">
      <c r="A9537" s="29" t="s">
        <v>56</v>
      </c>
      <c r="B9537" s="29" t="s">
        <v>16297</v>
      </c>
      <c r="C9537" s="29" t="s">
        <v>16172</v>
      </c>
      <c r="D9537" s="29" t="s">
        <v>16298</v>
      </c>
      <c r="E9537" s="29" t="n">
        <v>1</v>
      </c>
      <c r="F9537" s="29"/>
      <c r="G9537" s="29" t="s">
        <v>16299</v>
      </c>
      <c r="H9537" s="30" t="n">
        <v>18695</v>
      </c>
      <c r="I9537" s="31" t="n">
        <v>46145</v>
      </c>
      <c r="J9537" s="30" t="n">
        <v>18695</v>
      </c>
      <c r="K9537" s="29" t="s">
        <v>125</v>
      </c>
      <c r="L9537" s="29" t="s">
        <v>13311</v>
      </c>
      <c r="M9537" s="29"/>
      <c r="N9537" s="29" t="s">
        <v>122</v>
      </c>
      <c r="O9537" s="31" t="n">
        <v>46228</v>
      </c>
      <c r="P9537" s="29" t="s">
        <v>123</v>
      </c>
      <c r="Q9537" s="29" t="n">
        <f aca="false">IFERROR(VALUE(L9537),"")</f>
        <v>140</v>
      </c>
      <c r="R9537" s="29" t="n">
        <f aca="true">IF(O9537="","",O9537-TODAY())</f>
        <v>-57</v>
      </c>
      <c r="S9537" s="29" t="str">
        <f aca="false">IF(C9537="&lt;&lt; vazio &gt;&gt;","VAZIA",IF(AND(O9537&lt;&gt;"",R9537&lt;0),"VENCIDO",IF(AND(O9537&lt;&gt;"",R9537&lt;=Parametros!$B$10),"PRÓX. VENCIMENTO",IF(F9537="Q","QUALIDADE",IF(F9537="S","BLOQUEADO",IF(F9537="R","RESTRITO/DEVOLUÇÃO",IF(OR(N9537="QUAR",N9537="QRES"),"QUARENTENA",IF(OR(B9537="DESCARTE",B9537="DEVOLUÇÃO"),"DESCARTE/DEVOLUÇÃO",IF(AND(D9537="",K9537&lt;&gt;""),"SEM LOTE",IF(AND(Q9537&lt;&gt;"",Q9537&gt;=Parametros!$B$11),"PARADO/SEM GIRO","OK"))))))))))</f>
        <v>VENCIDO</v>
      </c>
      <c r="T9537" s="29" t="str">
        <f aca="false">IF(AND($S9537="PARADO/SEM GIRO",$K9537="KG",OR(Painel!$B$5="(Todos)",A9537=Painel!$B$5)*OR(Painel!$E$5="(Todos)",P9537=Painel!$E$5)),$J9537+ROW()/10000000,"")</f>
        <v/>
      </c>
      <c r="U9537" s="29" t="str">
        <f aca="false">IF(AND($S9537="VENCIDO",$K9537="KG",OR(Painel!$B$5="(Todos)",A9537=Painel!$B$5)*OR(Painel!$E$5="(Todos)",P9537=Painel!$E$5)),$J9537+ROW()/10000000,"")</f>
        <v/>
      </c>
    </row>
    <row r="9538" customFormat="false" ht="15" hidden="false" customHeight="false" outlineLevel="0" collapsed="false">
      <c r="A9538" s="29" t="s">
        <v>56</v>
      </c>
      <c r="B9538" s="29" t="s">
        <v>16300</v>
      </c>
      <c r="C9538" s="29" t="s">
        <v>16107</v>
      </c>
      <c r="D9538" s="29" t="s">
        <v>16301</v>
      </c>
      <c r="E9538" s="29" t="n">
        <v>1</v>
      </c>
      <c r="F9538" s="29"/>
      <c r="G9538" s="29" t="s">
        <v>16302</v>
      </c>
      <c r="H9538" s="30" t="n">
        <v>47252.1</v>
      </c>
      <c r="I9538" s="31" t="n">
        <v>46261</v>
      </c>
      <c r="J9538" s="30" t="n">
        <v>47252.1</v>
      </c>
      <c r="K9538" s="29" t="s">
        <v>125</v>
      </c>
      <c r="L9538" s="29" t="s">
        <v>938</v>
      </c>
      <c r="M9538" s="29"/>
      <c r="N9538" s="29" t="s">
        <v>122</v>
      </c>
      <c r="O9538" s="31" t="n">
        <v>46612</v>
      </c>
      <c r="P9538" s="29" t="s">
        <v>123</v>
      </c>
      <c r="Q9538" s="29" t="n">
        <f aca="false">IFERROR(VALUE(L9538),"")</f>
        <v>24</v>
      </c>
      <c r="R9538" s="29" t="n">
        <f aca="true">IF(O9538="","",O9538-TODAY())</f>
        <v>327</v>
      </c>
      <c r="S9538" s="29" t="str">
        <f aca="false">IF(C9538="&lt;&lt; vazio &gt;&gt;","VAZIA",IF(AND(O9538&lt;&gt;"",R9538&lt;0),"VENCIDO",IF(AND(O9538&lt;&gt;"",R9538&lt;=Parametros!$B$10),"PRÓX. VENCIMENTO",IF(F9538="Q","QUALIDADE",IF(F9538="S","BLOQUEADO",IF(F9538="R","RESTRITO/DEVOLUÇÃO",IF(OR(N9538="QUAR",N9538="QRES"),"QUARENTENA",IF(OR(B9538="DESCARTE",B9538="DEVOLUÇÃO"),"DESCARTE/DEVOLUÇÃO",IF(AND(D9538="",K9538&lt;&gt;""),"SEM LOTE",IF(AND(Q9538&lt;&gt;"",Q9538&gt;=Parametros!$B$11),"PARADO/SEM GIRO","OK"))))))))))</f>
        <v>OK</v>
      </c>
      <c r="T9538" s="29" t="str">
        <f aca="false">IF(AND($S9538="PARADO/SEM GIRO",$K9538="KG",OR(Painel!$B$5="(Todos)",A9538=Painel!$B$5)*OR(Painel!$E$5="(Todos)",P9538=Painel!$E$5)),$J9538+ROW()/10000000,"")</f>
        <v/>
      </c>
      <c r="U9538" s="29" t="str">
        <f aca="false">IF(AND($S9538="VENCIDO",$K9538="KG",OR(Painel!$B$5="(Todos)",A9538=Painel!$B$5)*OR(Painel!$E$5="(Todos)",P9538=Painel!$E$5)),$J9538+ROW()/10000000,"")</f>
        <v/>
      </c>
    </row>
    <row r="9539" customFormat="false" ht="15" hidden="false" customHeight="false" outlineLevel="0" collapsed="false">
      <c r="A9539" s="29" t="s">
        <v>56</v>
      </c>
      <c r="B9539" s="29" t="s">
        <v>16303</v>
      </c>
      <c r="C9539" s="29" t="s">
        <v>115</v>
      </c>
      <c r="D9539" s="29"/>
      <c r="E9539" s="29" t="n">
        <v>0</v>
      </c>
      <c r="F9539" s="29"/>
      <c r="G9539" s="29"/>
      <c r="H9539" s="30" t="n">
        <v>0</v>
      </c>
      <c r="I9539" s="29"/>
      <c r="J9539" s="30" t="n">
        <v>0</v>
      </c>
      <c r="K9539" s="29"/>
      <c r="L9539" s="29" t="s">
        <v>116</v>
      </c>
      <c r="M9539" s="29"/>
      <c r="N9539" s="29"/>
      <c r="O9539" s="29"/>
      <c r="P9539" s="29"/>
      <c r="Q9539" s="29" t="n">
        <f aca="false">IFERROR(VALUE(L9539),"")</f>
        <v>0</v>
      </c>
      <c r="R9539" s="29" t="str">
        <f aca="true">IF(O9539="","",O9539-TODAY())</f>
        <v/>
      </c>
      <c r="S9539" s="29" t="str">
        <f aca="false">IF(C9539="&lt;&lt; vazio &gt;&gt;","VAZIA",IF(AND(O9539&lt;&gt;"",R9539&lt;0),"VENCIDO",IF(AND(O9539&lt;&gt;"",R9539&lt;=Parametros!$B$10),"PRÓX. VENCIMENTO",IF(F9539="Q","QUALIDADE",IF(F9539="S","BLOQUEADO",IF(F9539="R","RESTRITO/DEVOLUÇÃO",IF(OR(N9539="QUAR",N9539="QRES"),"QUARENTENA",IF(OR(B9539="DESCARTE",B9539="DEVOLUÇÃO"),"DESCARTE/DEVOLUÇÃO",IF(AND(D9539="",K9539&lt;&gt;""),"SEM LOTE",IF(AND(Q9539&lt;&gt;"",Q9539&gt;=Parametros!$B$11),"PARADO/SEM GIRO","OK"))))))))))</f>
        <v>VAZIA</v>
      </c>
      <c r="T9539" s="29" t="str">
        <f aca="false">IF(AND($S9539="PARADO/SEM GIRO",$K9539="KG",OR(Painel!$B$5="(Todos)",A9539=Painel!$B$5)*OR(Painel!$E$5="(Todos)",P9539=Painel!$E$5)),$J9539+ROW()/10000000,"")</f>
        <v/>
      </c>
      <c r="U9539" s="29" t="str">
        <f aca="false">IF(AND($S9539="VENCIDO",$K9539="KG",OR(Painel!$B$5="(Todos)",A9539=Painel!$B$5)*OR(Painel!$E$5="(Todos)",P9539=Painel!$E$5)),$J9539+ROW()/10000000,"")</f>
        <v/>
      </c>
    </row>
    <row r="9540" customFormat="false" ht="15" hidden="false" customHeight="false" outlineLevel="0" collapsed="false">
      <c r="A9540" s="29" t="s">
        <v>56</v>
      </c>
      <c r="B9540" s="29" t="s">
        <v>16304</v>
      </c>
      <c r="C9540" s="29" t="s">
        <v>16305</v>
      </c>
      <c r="D9540" s="29" t="s">
        <v>16306</v>
      </c>
      <c r="E9540" s="29" t="n">
        <v>1</v>
      </c>
      <c r="F9540" s="29"/>
      <c r="G9540" s="29" t="s">
        <v>16307</v>
      </c>
      <c r="H9540" s="30" t="n">
        <v>23500</v>
      </c>
      <c r="I9540" s="31" t="n">
        <v>46145</v>
      </c>
      <c r="J9540" s="30" t="n">
        <v>23500</v>
      </c>
      <c r="K9540" s="29" t="s">
        <v>125</v>
      </c>
      <c r="L9540" s="29" t="s">
        <v>13311</v>
      </c>
      <c r="M9540" s="29"/>
      <c r="N9540" s="29" t="s">
        <v>122</v>
      </c>
      <c r="O9540" s="31" t="n">
        <v>46355</v>
      </c>
      <c r="P9540" s="29" t="s">
        <v>123</v>
      </c>
      <c r="Q9540" s="29" t="n">
        <f aca="false">IFERROR(VALUE(L9540),"")</f>
        <v>140</v>
      </c>
      <c r="R9540" s="29" t="n">
        <f aca="true">IF(O9540="","",O9540-TODAY())</f>
        <v>70</v>
      </c>
      <c r="S9540" s="29" t="str">
        <f aca="false">IF(C9540="&lt;&lt; vazio &gt;&gt;","VAZIA",IF(AND(O9540&lt;&gt;"",R9540&lt;0),"VENCIDO",IF(AND(O9540&lt;&gt;"",R9540&lt;=Parametros!$B$10),"PRÓX. VENCIMENTO",IF(F9540="Q","QUALIDADE",IF(F9540="S","BLOQUEADO",IF(F9540="R","RESTRITO/DEVOLUÇÃO",IF(OR(N9540="QUAR",N9540="QRES"),"QUARENTENA",IF(OR(B9540="DESCARTE",B9540="DEVOLUÇÃO"),"DESCARTE/DEVOLUÇÃO",IF(AND(D9540="",K9540&lt;&gt;""),"SEM LOTE",IF(AND(Q9540&lt;&gt;"",Q9540&gt;=Parametros!$B$11),"PARADO/SEM GIRO","OK"))))))))))</f>
        <v>PARADO/SEM GIRO</v>
      </c>
      <c r="T9540" s="29" t="str">
        <f aca="false">IF(AND($S9540="PARADO/SEM GIRO",$K9540="KG",OR(Painel!$B$5="(Todos)",A9540=Painel!$B$5)*OR(Painel!$E$5="(Todos)",P9540=Painel!$E$5)),$J9540+ROW()/10000000,"")</f>
        <v/>
      </c>
      <c r="U9540" s="29" t="str">
        <f aca="false">IF(AND($S9540="VENCIDO",$K9540="KG",OR(Painel!$B$5="(Todos)",A9540=Painel!$B$5)*OR(Painel!$E$5="(Todos)",P9540=Painel!$E$5)),$J9540+ROW()/10000000,"")</f>
        <v/>
      </c>
    </row>
    <row r="9541" customFormat="false" ht="15" hidden="false" customHeight="false" outlineLevel="0" collapsed="false">
      <c r="A9541" s="29" t="s">
        <v>56</v>
      </c>
      <c r="B9541" s="29" t="s">
        <v>16308</v>
      </c>
      <c r="C9541" s="29" t="s">
        <v>16086</v>
      </c>
      <c r="D9541" s="29" t="s">
        <v>16087</v>
      </c>
      <c r="E9541" s="29" t="n">
        <v>1</v>
      </c>
      <c r="F9541" s="29"/>
      <c r="G9541" s="29" t="s">
        <v>16309</v>
      </c>
      <c r="H9541" s="30" t="n">
        <v>101142.8</v>
      </c>
      <c r="I9541" s="31" t="n">
        <v>46243</v>
      </c>
      <c r="J9541" s="30" t="n">
        <v>101142.8</v>
      </c>
      <c r="K9541" s="29" t="s">
        <v>125</v>
      </c>
      <c r="L9541" s="29" t="s">
        <v>7405</v>
      </c>
      <c r="M9541" s="29"/>
      <c r="N9541" s="29" t="s">
        <v>122</v>
      </c>
      <c r="O9541" s="31" t="n">
        <v>46588</v>
      </c>
      <c r="P9541" s="29" t="s">
        <v>123</v>
      </c>
      <c r="Q9541" s="29" t="n">
        <f aca="false">IFERROR(VALUE(L9541),"")</f>
        <v>42</v>
      </c>
      <c r="R9541" s="29" t="n">
        <f aca="true">IF(O9541="","",O9541-TODAY())</f>
        <v>303</v>
      </c>
      <c r="S9541" s="29" t="str">
        <f aca="false">IF(C9541="&lt;&lt; vazio &gt;&gt;","VAZIA",IF(AND(O9541&lt;&gt;"",R9541&lt;0),"VENCIDO",IF(AND(O9541&lt;&gt;"",R9541&lt;=Parametros!$B$10),"PRÓX. VENCIMENTO",IF(F9541="Q","QUALIDADE",IF(F9541="S","BLOQUEADO",IF(F9541="R","RESTRITO/DEVOLUÇÃO",IF(OR(N9541="QUAR",N9541="QRES"),"QUARENTENA",IF(OR(B9541="DESCARTE",B9541="DEVOLUÇÃO"),"DESCARTE/DEVOLUÇÃO",IF(AND(D9541="",K9541&lt;&gt;""),"SEM LOTE",IF(AND(Q9541&lt;&gt;"",Q9541&gt;=Parametros!$B$11),"PARADO/SEM GIRO","OK"))))))))))</f>
        <v>OK</v>
      </c>
      <c r="T9541" s="29" t="str">
        <f aca="false">IF(AND($S9541="PARADO/SEM GIRO",$K9541="KG",OR(Painel!$B$5="(Todos)",A9541=Painel!$B$5)*OR(Painel!$E$5="(Todos)",P9541=Painel!$E$5)),$J9541+ROW()/10000000,"")</f>
        <v/>
      </c>
      <c r="U9541" s="29" t="str">
        <f aca="false">IF(AND($S9541="VENCIDO",$K9541="KG",OR(Painel!$B$5="(Todos)",A9541=Painel!$B$5)*OR(Painel!$E$5="(Todos)",P9541=Painel!$E$5)),$J9541+ROW()/10000000,"")</f>
        <v/>
      </c>
    </row>
    <row r="9542" customFormat="false" ht="15" hidden="false" customHeight="false" outlineLevel="0" collapsed="false">
      <c r="A9542" s="29" t="s">
        <v>56</v>
      </c>
      <c r="B9542" s="29" t="s">
        <v>16310</v>
      </c>
      <c r="C9542" s="29" t="s">
        <v>16107</v>
      </c>
      <c r="D9542" s="29" t="s">
        <v>16301</v>
      </c>
      <c r="E9542" s="29" t="n">
        <v>1</v>
      </c>
      <c r="F9542" s="29"/>
      <c r="G9542" s="29" t="s">
        <v>16311</v>
      </c>
      <c r="H9542" s="30" t="n">
        <v>47427.4</v>
      </c>
      <c r="I9542" s="31" t="n">
        <v>46261</v>
      </c>
      <c r="J9542" s="30" t="n">
        <v>47427.4</v>
      </c>
      <c r="K9542" s="29" t="s">
        <v>125</v>
      </c>
      <c r="L9542" s="29" t="s">
        <v>938</v>
      </c>
      <c r="M9542" s="29"/>
      <c r="N9542" s="29" t="s">
        <v>122</v>
      </c>
      <c r="O9542" s="31" t="n">
        <v>46612</v>
      </c>
      <c r="P9542" s="29" t="s">
        <v>123</v>
      </c>
      <c r="Q9542" s="29" t="n">
        <f aca="false">IFERROR(VALUE(L9542),"")</f>
        <v>24</v>
      </c>
      <c r="R9542" s="29" t="n">
        <f aca="true">IF(O9542="","",O9542-TODAY())</f>
        <v>327</v>
      </c>
      <c r="S9542" s="29" t="str">
        <f aca="false">IF(C9542="&lt;&lt; vazio &gt;&gt;","VAZIA",IF(AND(O9542&lt;&gt;"",R9542&lt;0),"VENCIDO",IF(AND(O9542&lt;&gt;"",R9542&lt;=Parametros!$B$10),"PRÓX. VENCIMENTO",IF(F9542="Q","QUALIDADE",IF(F9542="S","BLOQUEADO",IF(F9542="R","RESTRITO/DEVOLUÇÃO",IF(OR(N9542="QUAR",N9542="QRES"),"QUARENTENA",IF(OR(B9542="DESCARTE",B9542="DEVOLUÇÃO"),"DESCARTE/DEVOLUÇÃO",IF(AND(D9542="",K9542&lt;&gt;""),"SEM LOTE",IF(AND(Q9542&lt;&gt;"",Q9542&gt;=Parametros!$B$11),"PARADO/SEM GIRO","OK"))))))))))</f>
        <v>OK</v>
      </c>
      <c r="T9542" s="29" t="str">
        <f aca="false">IF(AND($S9542="PARADO/SEM GIRO",$K9542="KG",OR(Painel!$B$5="(Todos)",A9542=Painel!$B$5)*OR(Painel!$E$5="(Todos)",P9542=Painel!$E$5)),$J9542+ROW()/10000000,"")</f>
        <v/>
      </c>
      <c r="U9542" s="29" t="str">
        <f aca="false">IF(AND($S9542="VENCIDO",$K9542="KG",OR(Painel!$B$5="(Todos)",A9542=Painel!$B$5)*OR(Painel!$E$5="(Todos)",P9542=Painel!$E$5)),$J9542+ROW()/10000000,"")</f>
        <v/>
      </c>
    </row>
    <row r="9543" customFormat="false" ht="15" hidden="false" customHeight="false" outlineLevel="0" collapsed="false">
      <c r="A9543" s="29" t="s">
        <v>56</v>
      </c>
      <c r="B9543" s="29" t="s">
        <v>16312</v>
      </c>
      <c r="C9543" s="29" t="s">
        <v>16234</v>
      </c>
      <c r="D9543" s="29" t="s">
        <v>16239</v>
      </c>
      <c r="E9543" s="29" t="n">
        <v>1</v>
      </c>
      <c r="F9543" s="29"/>
      <c r="G9543" s="29" t="s">
        <v>16313</v>
      </c>
      <c r="H9543" s="30" t="n">
        <v>35056</v>
      </c>
      <c r="I9543" s="31" t="n">
        <v>46208</v>
      </c>
      <c r="J9543" s="30" t="n">
        <v>35056</v>
      </c>
      <c r="K9543" s="29" t="s">
        <v>125</v>
      </c>
      <c r="L9543" s="29" t="s">
        <v>2007</v>
      </c>
      <c r="M9543" s="29"/>
      <c r="N9543" s="29" t="s">
        <v>122</v>
      </c>
      <c r="O9543" s="31" t="n">
        <v>46555</v>
      </c>
      <c r="P9543" s="29" t="s">
        <v>123</v>
      </c>
      <c r="Q9543" s="29" t="n">
        <f aca="false">IFERROR(VALUE(L9543),"")</f>
        <v>77</v>
      </c>
      <c r="R9543" s="29" t="n">
        <f aca="true">IF(O9543="","",O9543-TODAY())</f>
        <v>270</v>
      </c>
      <c r="S9543" s="29" t="str">
        <f aca="false">IF(C9543="&lt;&lt; vazio &gt;&gt;","VAZIA",IF(AND(O9543&lt;&gt;"",R9543&lt;0),"VENCIDO",IF(AND(O9543&lt;&gt;"",R9543&lt;=Parametros!$B$10),"PRÓX. VENCIMENTO",IF(F9543="Q","QUALIDADE",IF(F9543="S","BLOQUEADO",IF(F9543="R","RESTRITO/DEVOLUÇÃO",IF(OR(N9543="QUAR",N9543="QRES"),"QUARENTENA",IF(OR(B9543="DESCARTE",B9543="DEVOLUÇÃO"),"DESCARTE/DEVOLUÇÃO",IF(AND(D9543="",K9543&lt;&gt;""),"SEM LOTE",IF(AND(Q9543&lt;&gt;"",Q9543&gt;=Parametros!$B$11),"PARADO/SEM GIRO","OK"))))))))))</f>
        <v>OK</v>
      </c>
      <c r="T9543" s="29" t="str">
        <f aca="false">IF(AND($S9543="PARADO/SEM GIRO",$K9543="KG",OR(Painel!$B$5="(Todos)",A9543=Painel!$B$5)*OR(Painel!$E$5="(Todos)",P9543=Painel!$E$5)),$J9543+ROW()/10000000,"")</f>
        <v/>
      </c>
      <c r="U9543" s="29" t="str">
        <f aca="false">IF(AND($S9543="VENCIDO",$K9543="KG",OR(Painel!$B$5="(Todos)",A9543=Painel!$B$5)*OR(Painel!$E$5="(Todos)",P9543=Painel!$E$5)),$J9543+ROW()/10000000,"")</f>
        <v/>
      </c>
    </row>
    <row r="9544" customFormat="false" ht="15" hidden="false" customHeight="false" outlineLevel="0" collapsed="false">
      <c r="A9544" s="29" t="s">
        <v>56</v>
      </c>
      <c r="B9544" s="29" t="s">
        <v>16314</v>
      </c>
      <c r="C9544" s="29" t="s">
        <v>16315</v>
      </c>
      <c r="D9544" s="29" t="s">
        <v>16316</v>
      </c>
      <c r="E9544" s="29" t="n">
        <v>1</v>
      </c>
      <c r="F9544" s="29"/>
      <c r="G9544" s="29" t="s">
        <v>16317</v>
      </c>
      <c r="H9544" s="30" t="n">
        <v>40654</v>
      </c>
      <c r="I9544" s="31" t="n">
        <v>46067</v>
      </c>
      <c r="J9544" s="30" t="n">
        <v>40654</v>
      </c>
      <c r="K9544" s="29" t="s">
        <v>125</v>
      </c>
      <c r="L9544" s="29" t="s">
        <v>15742</v>
      </c>
      <c r="M9544" s="29"/>
      <c r="N9544" s="29" t="s">
        <v>122</v>
      </c>
      <c r="O9544" s="31" t="n">
        <v>45734</v>
      </c>
      <c r="P9544" s="29" t="s">
        <v>123</v>
      </c>
      <c r="Q9544" s="29" t="n">
        <f aca="false">IFERROR(VALUE(L9544),"")</f>
        <v>218</v>
      </c>
      <c r="R9544" s="29" t="n">
        <f aca="true">IF(O9544="","",O9544-TODAY())</f>
        <v>-551</v>
      </c>
      <c r="S9544" s="29" t="str">
        <f aca="false">IF(C9544="&lt;&lt; vazio &gt;&gt;","VAZIA",IF(AND(O9544&lt;&gt;"",R9544&lt;0),"VENCIDO",IF(AND(O9544&lt;&gt;"",R9544&lt;=Parametros!$B$10),"PRÓX. VENCIMENTO",IF(F9544="Q","QUALIDADE",IF(F9544="S","BLOQUEADO",IF(F9544="R","RESTRITO/DEVOLUÇÃO",IF(OR(N9544="QUAR",N9544="QRES"),"QUARENTENA",IF(OR(B9544="DESCARTE",B9544="DEVOLUÇÃO"),"DESCARTE/DEVOLUÇÃO",IF(AND(D9544="",K9544&lt;&gt;""),"SEM LOTE",IF(AND(Q9544&lt;&gt;"",Q9544&gt;=Parametros!$B$11),"PARADO/SEM GIRO","OK"))))))))))</f>
        <v>VENCIDO</v>
      </c>
      <c r="T9544" s="29" t="str">
        <f aca="false">IF(AND($S9544="PARADO/SEM GIRO",$K9544="KG",OR(Painel!$B$5="(Todos)",A9544=Painel!$B$5)*OR(Painel!$E$5="(Todos)",P9544=Painel!$E$5)),$J9544+ROW()/10000000,"")</f>
        <v/>
      </c>
      <c r="U9544" s="29" t="str">
        <f aca="false">IF(AND($S9544="VENCIDO",$K9544="KG",OR(Painel!$B$5="(Todos)",A9544=Painel!$B$5)*OR(Painel!$E$5="(Todos)",P9544=Painel!$E$5)),$J9544+ROW()/10000000,"")</f>
        <v/>
      </c>
    </row>
    <row r="9545" customFormat="false" ht="15" hidden="false" customHeight="false" outlineLevel="0" collapsed="false">
      <c r="A9545" s="29" t="s">
        <v>56</v>
      </c>
      <c r="B9545" s="29" t="s">
        <v>16318</v>
      </c>
      <c r="C9545" s="29" t="s">
        <v>115</v>
      </c>
      <c r="D9545" s="29"/>
      <c r="E9545" s="29" t="n">
        <v>0</v>
      </c>
      <c r="F9545" s="29"/>
      <c r="G9545" s="29"/>
      <c r="H9545" s="30" t="n">
        <v>0</v>
      </c>
      <c r="I9545" s="29"/>
      <c r="J9545" s="30" t="n">
        <v>0</v>
      </c>
      <c r="K9545" s="29"/>
      <c r="L9545" s="29" t="s">
        <v>116</v>
      </c>
      <c r="M9545" s="29"/>
      <c r="N9545" s="29"/>
      <c r="O9545" s="29"/>
      <c r="P9545" s="29"/>
      <c r="Q9545" s="29" t="n">
        <f aca="false">IFERROR(VALUE(L9545),"")</f>
        <v>0</v>
      </c>
      <c r="R9545" s="29" t="str">
        <f aca="true">IF(O9545="","",O9545-TODAY())</f>
        <v/>
      </c>
      <c r="S9545" s="29" t="str">
        <f aca="false">IF(C9545="&lt;&lt; vazio &gt;&gt;","VAZIA",IF(AND(O9545&lt;&gt;"",R9545&lt;0),"VENCIDO",IF(AND(O9545&lt;&gt;"",R9545&lt;=Parametros!$B$10),"PRÓX. VENCIMENTO",IF(F9545="Q","QUALIDADE",IF(F9545="S","BLOQUEADO",IF(F9545="R","RESTRITO/DEVOLUÇÃO",IF(OR(N9545="QUAR",N9545="QRES"),"QUARENTENA",IF(OR(B9545="DESCARTE",B9545="DEVOLUÇÃO"),"DESCARTE/DEVOLUÇÃO",IF(AND(D9545="",K9545&lt;&gt;""),"SEM LOTE",IF(AND(Q9545&lt;&gt;"",Q9545&gt;=Parametros!$B$11),"PARADO/SEM GIRO","OK"))))))))))</f>
        <v>VAZIA</v>
      </c>
      <c r="T9545" s="29" t="str">
        <f aca="false">IF(AND($S9545="PARADO/SEM GIRO",$K9545="KG",OR(Painel!$B$5="(Todos)",A9545=Painel!$B$5)*OR(Painel!$E$5="(Todos)",P9545=Painel!$E$5)),$J9545+ROW()/10000000,"")</f>
        <v/>
      </c>
      <c r="U9545" s="29" t="str">
        <f aca="false">IF(AND($S9545="VENCIDO",$K9545="KG",OR(Painel!$B$5="(Todos)",A9545=Painel!$B$5)*OR(Painel!$E$5="(Todos)",P9545=Painel!$E$5)),$J9545+ROW()/10000000,"")</f>
        <v/>
      </c>
    </row>
    <row r="9546" customFormat="false" ht="15" hidden="false" customHeight="false" outlineLevel="0" collapsed="false">
      <c r="A9546" s="29" t="s">
        <v>56</v>
      </c>
      <c r="B9546" s="29" t="s">
        <v>16319</v>
      </c>
      <c r="C9546" s="29" t="s">
        <v>16320</v>
      </c>
      <c r="D9546" s="29" t="s">
        <v>16321</v>
      </c>
      <c r="E9546" s="29" t="n">
        <v>1</v>
      </c>
      <c r="F9546" s="29"/>
      <c r="G9546" s="29" t="s">
        <v>16322</v>
      </c>
      <c r="H9546" s="30" t="n">
        <v>42600</v>
      </c>
      <c r="I9546" s="31" t="n">
        <v>46273</v>
      </c>
      <c r="J9546" s="30" t="n">
        <v>42600</v>
      </c>
      <c r="K9546" s="29" t="s">
        <v>125</v>
      </c>
      <c r="L9546" s="29" t="s">
        <v>149</v>
      </c>
      <c r="M9546" s="29"/>
      <c r="N9546" s="29" t="s">
        <v>122</v>
      </c>
      <c r="O9546" s="31" t="n">
        <v>46556</v>
      </c>
      <c r="P9546" s="29" t="s">
        <v>123</v>
      </c>
      <c r="Q9546" s="29" t="n">
        <f aca="false">IFERROR(VALUE(L9546),"")</f>
        <v>12</v>
      </c>
      <c r="R9546" s="29" t="n">
        <f aca="true">IF(O9546="","",O9546-TODAY())</f>
        <v>271</v>
      </c>
      <c r="S9546" s="29" t="str">
        <f aca="false">IF(C9546="&lt;&lt; vazio &gt;&gt;","VAZIA",IF(AND(O9546&lt;&gt;"",R9546&lt;0),"VENCIDO",IF(AND(O9546&lt;&gt;"",R9546&lt;=Parametros!$B$10),"PRÓX. VENCIMENTO",IF(F9546="Q","QUALIDADE",IF(F9546="S","BLOQUEADO",IF(F9546="R","RESTRITO/DEVOLUÇÃO",IF(OR(N9546="QUAR",N9546="QRES"),"QUARENTENA",IF(OR(B9546="DESCARTE",B9546="DEVOLUÇÃO"),"DESCARTE/DEVOLUÇÃO",IF(AND(D9546="",K9546&lt;&gt;""),"SEM LOTE",IF(AND(Q9546&lt;&gt;"",Q9546&gt;=Parametros!$B$11),"PARADO/SEM GIRO","OK"))))))))))</f>
        <v>OK</v>
      </c>
      <c r="T9546" s="29" t="str">
        <f aca="false">IF(AND($S9546="PARADO/SEM GIRO",$K9546="KG",OR(Painel!$B$5="(Todos)",A9546=Painel!$B$5)*OR(Painel!$E$5="(Todos)",P9546=Painel!$E$5)),$J9546+ROW()/10000000,"")</f>
        <v/>
      </c>
      <c r="U9546" s="29" t="str">
        <f aca="false">IF(AND($S9546="VENCIDO",$K9546="KG",OR(Painel!$B$5="(Todos)",A9546=Painel!$B$5)*OR(Painel!$E$5="(Todos)",P9546=Painel!$E$5)),$J9546+ROW()/10000000,"")</f>
        <v/>
      </c>
    </row>
    <row r="9547" customFormat="false" ht="15" hidden="false" customHeight="false" outlineLevel="0" collapsed="false">
      <c r="A9547" s="29" t="s">
        <v>56</v>
      </c>
      <c r="B9547" s="29" t="s">
        <v>16323</v>
      </c>
      <c r="C9547" s="29" t="s">
        <v>16196</v>
      </c>
      <c r="D9547" s="29" t="s">
        <v>16324</v>
      </c>
      <c r="E9547" s="29" t="n">
        <v>1</v>
      </c>
      <c r="F9547" s="29"/>
      <c r="G9547" s="29" t="s">
        <v>16325</v>
      </c>
      <c r="H9547" s="30" t="n">
        <v>6400</v>
      </c>
      <c r="I9547" s="31" t="n">
        <v>46199</v>
      </c>
      <c r="J9547" s="30" t="n">
        <v>6400</v>
      </c>
      <c r="K9547" s="29" t="s">
        <v>125</v>
      </c>
      <c r="L9547" s="29" t="s">
        <v>6446</v>
      </c>
      <c r="M9547" s="29"/>
      <c r="N9547" s="29" t="s">
        <v>122</v>
      </c>
      <c r="O9547" s="29"/>
      <c r="P9547" s="29" t="s">
        <v>123</v>
      </c>
      <c r="Q9547" s="29" t="n">
        <f aca="false">IFERROR(VALUE(L9547),"")</f>
        <v>86</v>
      </c>
      <c r="R9547" s="29" t="str">
        <f aca="true">IF(O9547="","",O9547-TODAY())</f>
        <v/>
      </c>
      <c r="S9547" s="29" t="str">
        <f aca="false">IF(C9547="&lt;&lt; vazio &gt;&gt;","VAZIA",IF(AND(O9547&lt;&gt;"",R9547&lt;0),"VENCIDO",IF(AND(O9547&lt;&gt;"",R9547&lt;=Parametros!$B$10),"PRÓX. VENCIMENTO",IF(F9547="Q","QUALIDADE",IF(F9547="S","BLOQUEADO",IF(F9547="R","RESTRITO/DEVOLUÇÃO",IF(OR(N9547="QUAR",N9547="QRES"),"QUARENTENA",IF(OR(B9547="DESCARTE",B9547="DEVOLUÇÃO"),"DESCARTE/DEVOLUÇÃO",IF(AND(D9547="",K9547&lt;&gt;""),"SEM LOTE",IF(AND(Q9547&lt;&gt;"",Q9547&gt;=Parametros!$B$11),"PARADO/SEM GIRO","OK"))))))))))</f>
        <v>OK</v>
      </c>
      <c r="T9547" s="29" t="str">
        <f aca="false">IF(AND($S9547="PARADO/SEM GIRO",$K9547="KG",OR(Painel!$B$5="(Todos)",A9547=Painel!$B$5)*OR(Painel!$E$5="(Todos)",P9547=Painel!$E$5)),$J9547+ROW()/10000000,"")</f>
        <v/>
      </c>
      <c r="U9547" s="29" t="str">
        <f aca="false">IF(AND($S9547="VENCIDO",$K9547="KG",OR(Painel!$B$5="(Todos)",A9547=Painel!$B$5)*OR(Painel!$E$5="(Todos)",P9547=Painel!$E$5)),$J9547+ROW()/10000000,"")</f>
        <v/>
      </c>
    </row>
    <row r="9548" customFormat="false" ht="15" hidden="false" customHeight="false" outlineLevel="0" collapsed="false">
      <c r="A9548" s="29" t="s">
        <v>56</v>
      </c>
      <c r="B9548" s="29" t="s">
        <v>16326</v>
      </c>
      <c r="C9548" s="29" t="s">
        <v>16305</v>
      </c>
      <c r="D9548" s="29" t="s">
        <v>16327</v>
      </c>
      <c r="E9548" s="29" t="n">
        <v>1</v>
      </c>
      <c r="F9548" s="29"/>
      <c r="G9548" s="29" t="s">
        <v>16328</v>
      </c>
      <c r="H9548" s="30" t="n">
        <v>41000</v>
      </c>
      <c r="I9548" s="31" t="n">
        <v>46169</v>
      </c>
      <c r="J9548" s="30" t="n">
        <v>41000</v>
      </c>
      <c r="K9548" s="29" t="s">
        <v>125</v>
      </c>
      <c r="L9548" s="29" t="s">
        <v>1221</v>
      </c>
      <c r="M9548" s="29"/>
      <c r="N9548" s="29" t="s">
        <v>122</v>
      </c>
      <c r="O9548" s="31" t="n">
        <v>46694</v>
      </c>
      <c r="P9548" s="29" t="s">
        <v>123</v>
      </c>
      <c r="Q9548" s="29" t="n">
        <f aca="false">IFERROR(VALUE(L9548),"")</f>
        <v>116</v>
      </c>
      <c r="R9548" s="29" t="n">
        <f aca="true">IF(O9548="","",O9548-TODAY())</f>
        <v>409</v>
      </c>
      <c r="S9548" s="29" t="str">
        <f aca="false">IF(C9548="&lt;&lt; vazio &gt;&gt;","VAZIA",IF(AND(O9548&lt;&gt;"",R9548&lt;0),"VENCIDO",IF(AND(O9548&lt;&gt;"",R9548&lt;=Parametros!$B$10),"PRÓX. VENCIMENTO",IF(F9548="Q","QUALIDADE",IF(F9548="S","BLOQUEADO",IF(F9548="R","RESTRITO/DEVOLUÇÃO",IF(OR(N9548="QUAR",N9548="QRES"),"QUARENTENA",IF(OR(B9548="DESCARTE",B9548="DEVOLUÇÃO"),"DESCARTE/DEVOLUÇÃO",IF(AND(D9548="",K9548&lt;&gt;""),"SEM LOTE",IF(AND(Q9548&lt;&gt;"",Q9548&gt;=Parametros!$B$11),"PARADO/SEM GIRO","OK"))))))))))</f>
        <v>PARADO/SEM GIRO</v>
      </c>
      <c r="T9548" s="29" t="str">
        <f aca="false">IF(AND($S9548="PARADO/SEM GIRO",$K9548="KG",OR(Painel!$B$5="(Todos)",A9548=Painel!$B$5)*OR(Painel!$E$5="(Todos)",P9548=Painel!$E$5)),$J9548+ROW()/10000000,"")</f>
        <v/>
      </c>
      <c r="U9548" s="29" t="str">
        <f aca="false">IF(AND($S9548="VENCIDO",$K9548="KG",OR(Painel!$B$5="(Todos)",A9548=Painel!$B$5)*OR(Painel!$E$5="(Todos)",P9548=Painel!$E$5)),$J9548+ROW()/10000000,"")</f>
        <v/>
      </c>
    </row>
    <row r="9549" customFormat="false" ht="15" hidden="false" customHeight="false" outlineLevel="0" collapsed="false">
      <c r="A9549" s="29" t="s">
        <v>56</v>
      </c>
      <c r="B9549" s="29" t="s">
        <v>16329</v>
      </c>
      <c r="C9549" s="29" t="s">
        <v>16330</v>
      </c>
      <c r="D9549" s="29" t="s">
        <v>16331</v>
      </c>
      <c r="E9549" s="29" t="n">
        <v>1</v>
      </c>
      <c r="F9549" s="29"/>
      <c r="G9549" s="29" t="s">
        <v>16332</v>
      </c>
      <c r="H9549" s="30" t="n">
        <v>53027.4</v>
      </c>
      <c r="I9549" s="31" t="n">
        <v>46243</v>
      </c>
      <c r="J9549" s="30" t="n">
        <v>53027.4</v>
      </c>
      <c r="K9549" s="29" t="s">
        <v>125</v>
      </c>
      <c r="L9549" s="29" t="s">
        <v>7405</v>
      </c>
      <c r="M9549" s="29"/>
      <c r="N9549" s="29" t="s">
        <v>122</v>
      </c>
      <c r="O9549" s="31" t="n">
        <v>46593</v>
      </c>
      <c r="P9549" s="29" t="s">
        <v>123</v>
      </c>
      <c r="Q9549" s="29" t="n">
        <f aca="false">IFERROR(VALUE(L9549),"")</f>
        <v>42</v>
      </c>
      <c r="R9549" s="29" t="n">
        <f aca="true">IF(O9549="","",O9549-TODAY())</f>
        <v>308</v>
      </c>
      <c r="S9549" s="29" t="str">
        <f aca="false">IF(C9549="&lt;&lt; vazio &gt;&gt;","VAZIA",IF(AND(O9549&lt;&gt;"",R9549&lt;0),"VENCIDO",IF(AND(O9549&lt;&gt;"",R9549&lt;=Parametros!$B$10),"PRÓX. VENCIMENTO",IF(F9549="Q","QUALIDADE",IF(F9549="S","BLOQUEADO",IF(F9549="R","RESTRITO/DEVOLUÇÃO",IF(OR(N9549="QUAR",N9549="QRES"),"QUARENTENA",IF(OR(B9549="DESCARTE",B9549="DEVOLUÇÃO"),"DESCARTE/DEVOLUÇÃO",IF(AND(D9549="",K9549&lt;&gt;""),"SEM LOTE",IF(AND(Q9549&lt;&gt;"",Q9549&gt;=Parametros!$B$11),"PARADO/SEM GIRO","OK"))))))))))</f>
        <v>OK</v>
      </c>
      <c r="T9549" s="29" t="str">
        <f aca="false">IF(AND($S9549="PARADO/SEM GIRO",$K9549="KG",OR(Painel!$B$5="(Todos)",A9549=Painel!$B$5)*OR(Painel!$E$5="(Todos)",P9549=Painel!$E$5)),$J9549+ROW()/10000000,"")</f>
        <v/>
      </c>
      <c r="U9549" s="29" t="str">
        <f aca="false">IF(AND($S9549="VENCIDO",$K9549="KG",OR(Painel!$B$5="(Todos)",A9549=Painel!$B$5)*OR(Painel!$E$5="(Todos)",P9549=Painel!$E$5)),$J9549+ROW()/10000000,"")</f>
        <v/>
      </c>
    </row>
    <row r="9550" customFormat="false" ht="15" hidden="false" customHeight="false" outlineLevel="0" collapsed="false">
      <c r="A9550" s="29" t="s">
        <v>56</v>
      </c>
      <c r="B9550" s="29" t="s">
        <v>16333</v>
      </c>
      <c r="C9550" s="29" t="s">
        <v>16330</v>
      </c>
      <c r="D9550" s="29" t="s">
        <v>16331</v>
      </c>
      <c r="E9550" s="29" t="n">
        <v>1</v>
      </c>
      <c r="F9550" s="29"/>
      <c r="G9550" s="29" t="s">
        <v>16334</v>
      </c>
      <c r="H9550" s="30" t="n">
        <v>39162</v>
      </c>
      <c r="I9550" s="31" t="n">
        <v>46243</v>
      </c>
      <c r="J9550" s="30" t="n">
        <v>39162</v>
      </c>
      <c r="K9550" s="29" t="s">
        <v>125</v>
      </c>
      <c r="L9550" s="29" t="s">
        <v>7405</v>
      </c>
      <c r="M9550" s="29"/>
      <c r="N9550" s="29" t="s">
        <v>122</v>
      </c>
      <c r="O9550" s="31" t="n">
        <v>46593</v>
      </c>
      <c r="P9550" s="29" t="s">
        <v>123</v>
      </c>
      <c r="Q9550" s="29" t="n">
        <f aca="false">IFERROR(VALUE(L9550),"")</f>
        <v>42</v>
      </c>
      <c r="R9550" s="29" t="n">
        <f aca="true">IF(O9550="","",O9550-TODAY())</f>
        <v>308</v>
      </c>
      <c r="S9550" s="29" t="str">
        <f aca="false">IF(C9550="&lt;&lt; vazio &gt;&gt;","VAZIA",IF(AND(O9550&lt;&gt;"",R9550&lt;0),"VENCIDO",IF(AND(O9550&lt;&gt;"",R9550&lt;=Parametros!$B$10),"PRÓX. VENCIMENTO",IF(F9550="Q","QUALIDADE",IF(F9550="S","BLOQUEADO",IF(F9550="R","RESTRITO/DEVOLUÇÃO",IF(OR(N9550="QUAR",N9550="QRES"),"QUARENTENA",IF(OR(B9550="DESCARTE",B9550="DEVOLUÇÃO"),"DESCARTE/DEVOLUÇÃO",IF(AND(D9550="",K9550&lt;&gt;""),"SEM LOTE",IF(AND(Q9550&lt;&gt;"",Q9550&gt;=Parametros!$B$11),"PARADO/SEM GIRO","OK"))))))))))</f>
        <v>OK</v>
      </c>
      <c r="T9550" s="29" t="str">
        <f aca="false">IF(AND($S9550="PARADO/SEM GIRO",$K9550="KG",OR(Painel!$B$5="(Todos)",A9550=Painel!$B$5)*OR(Painel!$E$5="(Todos)",P9550=Painel!$E$5)),$J9550+ROW()/10000000,"")</f>
        <v/>
      </c>
      <c r="U9550" s="29" t="str">
        <f aca="false">IF(AND($S9550="VENCIDO",$K9550="KG",OR(Painel!$B$5="(Todos)",A9550=Painel!$B$5)*OR(Painel!$E$5="(Todos)",P9550=Painel!$E$5)),$J9550+ROW()/10000000,"")</f>
        <v/>
      </c>
    </row>
    <row r="9551" customFormat="false" ht="15" hidden="false" customHeight="false" outlineLevel="0" collapsed="false">
      <c r="A9551" s="29" t="s">
        <v>56</v>
      </c>
      <c r="B9551" s="29" t="s">
        <v>16335</v>
      </c>
      <c r="C9551" s="29" t="s">
        <v>115</v>
      </c>
      <c r="D9551" s="29"/>
      <c r="E9551" s="29" t="n">
        <v>0</v>
      </c>
      <c r="F9551" s="29"/>
      <c r="G9551" s="29"/>
      <c r="H9551" s="30" t="n">
        <v>0</v>
      </c>
      <c r="I9551" s="29"/>
      <c r="J9551" s="30" t="n">
        <v>0</v>
      </c>
      <c r="K9551" s="29"/>
      <c r="L9551" s="29" t="s">
        <v>116</v>
      </c>
      <c r="M9551" s="29"/>
      <c r="N9551" s="29"/>
      <c r="O9551" s="29"/>
      <c r="P9551" s="29"/>
      <c r="Q9551" s="29" t="n">
        <f aca="false">IFERROR(VALUE(L9551),"")</f>
        <v>0</v>
      </c>
      <c r="R9551" s="29" t="str">
        <f aca="true">IF(O9551="","",O9551-TODAY())</f>
        <v/>
      </c>
      <c r="S9551" s="29" t="str">
        <f aca="false">IF(C9551="&lt;&lt; vazio &gt;&gt;","VAZIA",IF(AND(O9551&lt;&gt;"",R9551&lt;0),"VENCIDO",IF(AND(O9551&lt;&gt;"",R9551&lt;=Parametros!$B$10),"PRÓX. VENCIMENTO",IF(F9551="Q","QUALIDADE",IF(F9551="S","BLOQUEADO",IF(F9551="R","RESTRITO/DEVOLUÇÃO",IF(OR(N9551="QUAR",N9551="QRES"),"QUARENTENA",IF(OR(B9551="DESCARTE",B9551="DEVOLUÇÃO"),"DESCARTE/DEVOLUÇÃO",IF(AND(D9551="",K9551&lt;&gt;""),"SEM LOTE",IF(AND(Q9551&lt;&gt;"",Q9551&gt;=Parametros!$B$11),"PARADO/SEM GIRO","OK"))))))))))</f>
        <v>VAZIA</v>
      </c>
      <c r="T9551" s="29" t="str">
        <f aca="false">IF(AND($S9551="PARADO/SEM GIRO",$K9551="KG",OR(Painel!$B$5="(Todos)",A9551=Painel!$B$5)*OR(Painel!$E$5="(Todos)",P9551=Painel!$E$5)),$J9551+ROW()/10000000,"")</f>
        <v/>
      </c>
      <c r="U9551" s="29" t="str">
        <f aca="false">IF(AND($S9551="VENCIDO",$K9551="KG",OR(Painel!$B$5="(Todos)",A9551=Painel!$B$5)*OR(Painel!$E$5="(Todos)",P9551=Painel!$E$5)),$J9551+ROW()/10000000,"")</f>
        <v/>
      </c>
    </row>
    <row r="9552" customFormat="false" ht="15" hidden="false" customHeight="false" outlineLevel="0" collapsed="false">
      <c r="A9552" s="29" t="s">
        <v>56</v>
      </c>
      <c r="B9552" s="29" t="s">
        <v>16336</v>
      </c>
      <c r="C9552" s="29" t="s">
        <v>16208</v>
      </c>
      <c r="D9552" s="29" t="s">
        <v>16337</v>
      </c>
      <c r="E9552" s="29" t="n">
        <v>1</v>
      </c>
      <c r="F9552" s="29"/>
      <c r="G9552" s="29" t="s">
        <v>16338</v>
      </c>
      <c r="H9552" s="30" t="n">
        <v>27600</v>
      </c>
      <c r="I9552" s="31" t="n">
        <v>46173</v>
      </c>
      <c r="J9552" s="30" t="n">
        <v>27600</v>
      </c>
      <c r="K9552" s="29" t="s">
        <v>125</v>
      </c>
      <c r="L9552" s="29" t="s">
        <v>12026</v>
      </c>
      <c r="M9552" s="29"/>
      <c r="N9552" s="29" t="s">
        <v>122</v>
      </c>
      <c r="O9552" s="31" t="n">
        <v>46697</v>
      </c>
      <c r="P9552" s="29" t="s">
        <v>123</v>
      </c>
      <c r="Q9552" s="29" t="n">
        <f aca="false">IFERROR(VALUE(L9552),"")</f>
        <v>112</v>
      </c>
      <c r="R9552" s="29" t="n">
        <f aca="true">IF(O9552="","",O9552-TODAY())</f>
        <v>412</v>
      </c>
      <c r="S9552" s="29" t="str">
        <f aca="false">IF(C9552="&lt;&lt; vazio &gt;&gt;","VAZIA",IF(AND(O9552&lt;&gt;"",R9552&lt;0),"VENCIDO",IF(AND(O9552&lt;&gt;"",R9552&lt;=Parametros!$B$10),"PRÓX. VENCIMENTO",IF(F9552="Q","QUALIDADE",IF(F9552="S","BLOQUEADO",IF(F9552="R","RESTRITO/DEVOLUÇÃO",IF(OR(N9552="QUAR",N9552="QRES"),"QUARENTENA",IF(OR(B9552="DESCARTE",B9552="DEVOLUÇÃO"),"DESCARTE/DEVOLUÇÃO",IF(AND(D9552="",K9552&lt;&gt;""),"SEM LOTE",IF(AND(Q9552&lt;&gt;"",Q9552&gt;=Parametros!$B$11),"PARADO/SEM GIRO","OK"))))))))))</f>
        <v>PARADO/SEM GIRO</v>
      </c>
      <c r="T9552" s="29" t="str">
        <f aca="false">IF(AND($S9552="PARADO/SEM GIRO",$K9552="KG",OR(Painel!$B$5="(Todos)",A9552=Painel!$B$5)*OR(Painel!$E$5="(Todos)",P9552=Painel!$E$5)),$J9552+ROW()/10000000,"")</f>
        <v/>
      </c>
      <c r="U9552" s="29" t="str">
        <f aca="false">IF(AND($S9552="VENCIDO",$K9552="KG",OR(Painel!$B$5="(Todos)",A9552=Painel!$B$5)*OR(Painel!$E$5="(Todos)",P9552=Painel!$E$5)),$J9552+ROW()/10000000,"")</f>
        <v/>
      </c>
    </row>
    <row r="9553" customFormat="false" ht="15" hidden="false" customHeight="false" outlineLevel="0" collapsed="false">
      <c r="A9553" s="29" t="s">
        <v>56</v>
      </c>
      <c r="B9553" s="29" t="s">
        <v>16339</v>
      </c>
      <c r="C9553" s="29" t="s">
        <v>16056</v>
      </c>
      <c r="D9553" s="29" t="s">
        <v>16340</v>
      </c>
      <c r="E9553" s="29" t="n">
        <v>1</v>
      </c>
      <c r="F9553" s="29"/>
      <c r="G9553" s="29" t="s">
        <v>16341</v>
      </c>
      <c r="H9553" s="30" t="n">
        <v>29506.5</v>
      </c>
      <c r="I9553" s="31" t="n">
        <v>46208</v>
      </c>
      <c r="J9553" s="30" t="n">
        <v>29506.5</v>
      </c>
      <c r="K9553" s="29" t="s">
        <v>125</v>
      </c>
      <c r="L9553" s="29" t="s">
        <v>2007</v>
      </c>
      <c r="M9553" s="29"/>
      <c r="N9553" s="29" t="s">
        <v>122</v>
      </c>
      <c r="O9553" s="31" t="n">
        <v>46361</v>
      </c>
      <c r="P9553" s="29" t="s">
        <v>123</v>
      </c>
      <c r="Q9553" s="29" t="n">
        <f aca="false">IFERROR(VALUE(L9553),"")</f>
        <v>77</v>
      </c>
      <c r="R9553" s="29" t="n">
        <f aca="true">IF(O9553="","",O9553-TODAY())</f>
        <v>76</v>
      </c>
      <c r="S9553" s="29" t="str">
        <f aca="false">IF(C9553="&lt;&lt; vazio &gt;&gt;","VAZIA",IF(AND(O9553&lt;&gt;"",R9553&lt;0),"VENCIDO",IF(AND(O9553&lt;&gt;"",R9553&lt;=Parametros!$B$10),"PRÓX. VENCIMENTO",IF(F9553="Q","QUALIDADE",IF(F9553="S","BLOQUEADO",IF(F9553="R","RESTRITO/DEVOLUÇÃO",IF(OR(N9553="QUAR",N9553="QRES"),"QUARENTENA",IF(OR(B9553="DESCARTE",B9553="DEVOLUÇÃO"),"DESCARTE/DEVOLUÇÃO",IF(AND(D9553="",K9553&lt;&gt;""),"SEM LOTE",IF(AND(Q9553&lt;&gt;"",Q9553&gt;=Parametros!$B$11),"PARADO/SEM GIRO","OK"))))))))))</f>
        <v>OK</v>
      </c>
      <c r="T9553" s="29" t="str">
        <f aca="false">IF(AND($S9553="PARADO/SEM GIRO",$K9553="KG",OR(Painel!$B$5="(Todos)",A9553=Painel!$B$5)*OR(Painel!$E$5="(Todos)",P9553=Painel!$E$5)),$J9553+ROW()/10000000,"")</f>
        <v/>
      </c>
      <c r="U9553" s="29" t="str">
        <f aca="false">IF(AND($S9553="VENCIDO",$K9553="KG",OR(Painel!$B$5="(Todos)",A9553=Painel!$B$5)*OR(Painel!$E$5="(Todos)",P9553=Painel!$E$5)),$J9553+ROW()/10000000,"")</f>
        <v/>
      </c>
    </row>
    <row r="9554" customFormat="false" ht="15" hidden="false" customHeight="false" outlineLevel="0" collapsed="false">
      <c r="A9554" s="29" t="s">
        <v>56</v>
      </c>
      <c r="B9554" s="29" t="s">
        <v>16342</v>
      </c>
      <c r="C9554" s="29" t="s">
        <v>16291</v>
      </c>
      <c r="D9554" s="29" t="s">
        <v>16343</v>
      </c>
      <c r="E9554" s="29" t="n">
        <v>1</v>
      </c>
      <c r="F9554" s="29" t="s">
        <v>137</v>
      </c>
      <c r="G9554" s="29" t="s">
        <v>16344</v>
      </c>
      <c r="H9554" s="30" t="n">
        <v>20000</v>
      </c>
      <c r="I9554" s="31" t="n">
        <v>46279</v>
      </c>
      <c r="J9554" s="30" t="n">
        <v>20000</v>
      </c>
      <c r="K9554" s="29" t="s">
        <v>125</v>
      </c>
      <c r="L9554" s="29" t="s">
        <v>350</v>
      </c>
      <c r="M9554" s="29"/>
      <c r="N9554" s="29" t="s">
        <v>122</v>
      </c>
      <c r="O9554" s="31" t="n">
        <v>46115</v>
      </c>
      <c r="P9554" s="29" t="s">
        <v>123</v>
      </c>
      <c r="Q9554" s="29" t="n">
        <f aca="false">IFERROR(VALUE(L9554),"")</f>
        <v>6</v>
      </c>
      <c r="R9554" s="29" t="n">
        <f aca="true">IF(O9554="","",O9554-TODAY())</f>
        <v>-170</v>
      </c>
      <c r="S9554" s="29" t="str">
        <f aca="false">IF(C9554="&lt;&lt; vazio &gt;&gt;","VAZIA",IF(AND(O9554&lt;&gt;"",R9554&lt;0),"VENCIDO",IF(AND(O9554&lt;&gt;"",R9554&lt;=Parametros!$B$10),"PRÓX. VENCIMENTO",IF(F9554="Q","QUALIDADE",IF(F9554="S","BLOQUEADO",IF(F9554="R","RESTRITO/DEVOLUÇÃO",IF(OR(N9554="QUAR",N9554="QRES"),"QUARENTENA",IF(OR(B9554="DESCARTE",B9554="DEVOLUÇÃO"),"DESCARTE/DEVOLUÇÃO",IF(AND(D9554="",K9554&lt;&gt;""),"SEM LOTE",IF(AND(Q9554&lt;&gt;"",Q9554&gt;=Parametros!$B$11),"PARADO/SEM GIRO","OK"))))))))))</f>
        <v>VENCIDO</v>
      </c>
      <c r="T9554" s="29" t="str">
        <f aca="false">IF(AND($S9554="PARADO/SEM GIRO",$K9554="KG",OR(Painel!$B$5="(Todos)",A9554=Painel!$B$5)*OR(Painel!$E$5="(Todos)",P9554=Painel!$E$5)),$J9554+ROW()/10000000,"")</f>
        <v/>
      </c>
      <c r="U9554" s="29" t="str">
        <f aca="false">IF(AND($S9554="VENCIDO",$K9554="KG",OR(Painel!$B$5="(Todos)",A9554=Painel!$B$5)*OR(Painel!$E$5="(Todos)",P9554=Painel!$E$5)),$J9554+ROW()/10000000,"")</f>
        <v/>
      </c>
    </row>
    <row r="9555" customFormat="false" ht="15" hidden="false" customHeight="false" outlineLevel="0" collapsed="false">
      <c r="A9555" s="29" t="s">
        <v>56</v>
      </c>
      <c r="B9555" s="29" t="s">
        <v>16345</v>
      </c>
      <c r="C9555" s="29" t="s">
        <v>16234</v>
      </c>
      <c r="D9555" s="29" t="s">
        <v>16239</v>
      </c>
      <c r="E9555" s="29" t="n">
        <v>1</v>
      </c>
      <c r="F9555" s="29"/>
      <c r="G9555" s="29" t="s">
        <v>16346</v>
      </c>
      <c r="H9555" s="30" t="n">
        <v>35203.059</v>
      </c>
      <c r="I9555" s="31" t="n">
        <v>46208</v>
      </c>
      <c r="J9555" s="30" t="n">
        <v>35203.059</v>
      </c>
      <c r="K9555" s="29" t="s">
        <v>125</v>
      </c>
      <c r="L9555" s="29" t="s">
        <v>2007</v>
      </c>
      <c r="M9555" s="29"/>
      <c r="N9555" s="29" t="s">
        <v>122</v>
      </c>
      <c r="O9555" s="31" t="n">
        <v>46555</v>
      </c>
      <c r="P9555" s="29" t="s">
        <v>123</v>
      </c>
      <c r="Q9555" s="29" t="n">
        <f aca="false">IFERROR(VALUE(L9555),"")</f>
        <v>77</v>
      </c>
      <c r="R9555" s="29" t="n">
        <f aca="true">IF(O9555="","",O9555-TODAY())</f>
        <v>270</v>
      </c>
      <c r="S9555" s="29" t="str">
        <f aca="false">IF(C9555="&lt;&lt; vazio &gt;&gt;","VAZIA",IF(AND(O9555&lt;&gt;"",R9555&lt;0),"VENCIDO",IF(AND(O9555&lt;&gt;"",R9555&lt;=Parametros!$B$10),"PRÓX. VENCIMENTO",IF(F9555="Q","QUALIDADE",IF(F9555="S","BLOQUEADO",IF(F9555="R","RESTRITO/DEVOLUÇÃO",IF(OR(N9555="QUAR",N9555="QRES"),"QUARENTENA",IF(OR(B9555="DESCARTE",B9555="DEVOLUÇÃO"),"DESCARTE/DEVOLUÇÃO",IF(AND(D9555="",K9555&lt;&gt;""),"SEM LOTE",IF(AND(Q9555&lt;&gt;"",Q9555&gt;=Parametros!$B$11),"PARADO/SEM GIRO","OK"))))))))))</f>
        <v>OK</v>
      </c>
      <c r="T9555" s="29" t="str">
        <f aca="false">IF(AND($S9555="PARADO/SEM GIRO",$K9555="KG",OR(Painel!$B$5="(Todos)",A9555=Painel!$B$5)*OR(Painel!$E$5="(Todos)",P9555=Painel!$E$5)),$J9555+ROW()/10000000,"")</f>
        <v/>
      </c>
      <c r="U9555" s="29" t="str">
        <f aca="false">IF(AND($S9555="VENCIDO",$K9555="KG",OR(Painel!$B$5="(Todos)",A9555=Painel!$B$5)*OR(Painel!$E$5="(Todos)",P9555=Painel!$E$5)),$J9555+ROW()/10000000,"")</f>
        <v/>
      </c>
    </row>
    <row r="9556" customFormat="false" ht="15" hidden="false" customHeight="false" outlineLevel="0" collapsed="false">
      <c r="A9556" s="29" t="s">
        <v>56</v>
      </c>
      <c r="B9556" s="29" t="s">
        <v>16347</v>
      </c>
      <c r="C9556" s="29" t="s">
        <v>16315</v>
      </c>
      <c r="D9556" s="29" t="s">
        <v>16348</v>
      </c>
      <c r="E9556" s="29" t="n">
        <v>1</v>
      </c>
      <c r="F9556" s="29"/>
      <c r="G9556" s="29" t="s">
        <v>16349</v>
      </c>
      <c r="H9556" s="30" t="n">
        <v>84102.6</v>
      </c>
      <c r="I9556" s="31" t="n">
        <v>46097</v>
      </c>
      <c r="J9556" s="30" t="n">
        <v>84102.6</v>
      </c>
      <c r="K9556" s="29" t="s">
        <v>125</v>
      </c>
      <c r="L9556" s="29" t="s">
        <v>16051</v>
      </c>
      <c r="M9556" s="29"/>
      <c r="N9556" s="29" t="s">
        <v>122</v>
      </c>
      <c r="O9556" s="31" t="n">
        <v>46312</v>
      </c>
      <c r="P9556" s="29" t="s">
        <v>123</v>
      </c>
      <c r="Q9556" s="29" t="n">
        <f aca="false">IFERROR(VALUE(L9556),"")</f>
        <v>188</v>
      </c>
      <c r="R9556" s="29" t="n">
        <f aca="true">IF(O9556="","",O9556-TODAY())</f>
        <v>27</v>
      </c>
      <c r="S9556" s="29" t="str">
        <f aca="false">IF(C9556="&lt;&lt; vazio &gt;&gt;","VAZIA",IF(AND(O9556&lt;&gt;"",R9556&lt;0),"VENCIDO",IF(AND(O9556&lt;&gt;"",R9556&lt;=Parametros!$B$10),"PRÓX. VENCIMENTO",IF(F9556="Q","QUALIDADE",IF(F9556="S","BLOQUEADO",IF(F9556="R","RESTRITO/DEVOLUÇÃO",IF(OR(N9556="QUAR",N9556="QRES"),"QUARENTENA",IF(OR(B9556="DESCARTE",B9556="DEVOLUÇÃO"),"DESCARTE/DEVOLUÇÃO",IF(AND(D9556="",K9556&lt;&gt;""),"SEM LOTE",IF(AND(Q9556&lt;&gt;"",Q9556&gt;=Parametros!$B$11),"PARADO/SEM GIRO","OK"))))))))))</f>
        <v>PRÓX. VENCIMENTO</v>
      </c>
      <c r="T9556" s="29" t="str">
        <f aca="false">IF(AND($S9556="PARADO/SEM GIRO",$K9556="KG",OR(Painel!$B$5="(Todos)",A9556=Painel!$B$5)*OR(Painel!$E$5="(Todos)",P9556=Painel!$E$5)),$J9556+ROW()/10000000,"")</f>
        <v/>
      </c>
      <c r="U9556" s="29" t="str">
        <f aca="false">IF(AND($S9556="VENCIDO",$K9556="KG",OR(Painel!$B$5="(Todos)",A9556=Painel!$B$5)*OR(Painel!$E$5="(Todos)",P9556=Painel!$E$5)),$J9556+ROW()/10000000,"")</f>
        <v/>
      </c>
    </row>
    <row r="9557" customFormat="false" ht="15" hidden="false" customHeight="false" outlineLevel="0" collapsed="false">
      <c r="A9557" s="29" t="s">
        <v>56</v>
      </c>
      <c r="B9557" s="29" t="s">
        <v>16350</v>
      </c>
      <c r="C9557" s="29" t="s">
        <v>115</v>
      </c>
      <c r="D9557" s="29"/>
      <c r="E9557" s="29" t="n">
        <v>0</v>
      </c>
      <c r="F9557" s="29"/>
      <c r="G9557" s="29"/>
      <c r="H9557" s="30" t="n">
        <v>0</v>
      </c>
      <c r="I9557" s="29"/>
      <c r="J9557" s="30" t="n">
        <v>0</v>
      </c>
      <c r="K9557" s="29"/>
      <c r="L9557" s="29" t="s">
        <v>116</v>
      </c>
      <c r="M9557" s="29"/>
      <c r="N9557" s="29"/>
      <c r="O9557" s="29"/>
      <c r="P9557" s="29"/>
      <c r="Q9557" s="29" t="n">
        <f aca="false">IFERROR(VALUE(L9557),"")</f>
        <v>0</v>
      </c>
      <c r="R9557" s="29" t="str">
        <f aca="true">IF(O9557="","",O9557-TODAY())</f>
        <v/>
      </c>
      <c r="S9557" s="29" t="str">
        <f aca="false">IF(C9557="&lt;&lt; vazio &gt;&gt;","VAZIA",IF(AND(O9557&lt;&gt;"",R9557&lt;0),"VENCIDO",IF(AND(O9557&lt;&gt;"",R9557&lt;=Parametros!$B$10),"PRÓX. VENCIMENTO",IF(F9557="Q","QUALIDADE",IF(F9557="S","BLOQUEADO",IF(F9557="R","RESTRITO/DEVOLUÇÃO",IF(OR(N9557="QUAR",N9557="QRES"),"QUARENTENA",IF(OR(B9557="DESCARTE",B9557="DEVOLUÇÃO"),"DESCARTE/DEVOLUÇÃO",IF(AND(D9557="",K9557&lt;&gt;""),"SEM LOTE",IF(AND(Q9557&lt;&gt;"",Q9557&gt;=Parametros!$B$11),"PARADO/SEM GIRO","OK"))))))))))</f>
        <v>VAZIA</v>
      </c>
      <c r="T9557" s="29" t="str">
        <f aca="false">IF(AND($S9557="PARADO/SEM GIRO",$K9557="KG",OR(Painel!$B$5="(Todos)",A9557=Painel!$B$5)*OR(Painel!$E$5="(Todos)",P9557=Painel!$E$5)),$J9557+ROW()/10000000,"")</f>
        <v/>
      </c>
      <c r="U9557" s="29" t="str">
        <f aca="false">IF(AND($S9557="VENCIDO",$K9557="KG",OR(Painel!$B$5="(Todos)",A9557=Painel!$B$5)*OR(Painel!$E$5="(Todos)",P9557=Painel!$E$5)),$J9557+ROW()/10000000,"")</f>
        <v/>
      </c>
    </row>
    <row r="9558" customFormat="false" ht="15" hidden="false" customHeight="false" outlineLevel="0" collapsed="false">
      <c r="A9558" s="29" t="s">
        <v>56</v>
      </c>
      <c r="B9558" s="29" t="s">
        <v>16351</v>
      </c>
      <c r="C9558" s="29" t="s">
        <v>16305</v>
      </c>
      <c r="D9558" s="29" t="s">
        <v>16352</v>
      </c>
      <c r="E9558" s="29" t="n">
        <v>1</v>
      </c>
      <c r="F9558" s="29"/>
      <c r="G9558" s="29" t="s">
        <v>16353</v>
      </c>
      <c r="H9558" s="30" t="n">
        <v>66667</v>
      </c>
      <c r="I9558" s="31" t="n">
        <v>46173</v>
      </c>
      <c r="J9558" s="30" t="n">
        <v>66667</v>
      </c>
      <c r="K9558" s="29" t="s">
        <v>125</v>
      </c>
      <c r="L9558" s="29" t="s">
        <v>12026</v>
      </c>
      <c r="M9558" s="29"/>
      <c r="N9558" s="29" t="s">
        <v>122</v>
      </c>
      <c r="O9558" s="31" t="n">
        <v>46137</v>
      </c>
      <c r="P9558" s="29" t="s">
        <v>123</v>
      </c>
      <c r="Q9558" s="29" t="n">
        <f aca="false">IFERROR(VALUE(L9558),"")</f>
        <v>112</v>
      </c>
      <c r="R9558" s="29" t="n">
        <f aca="true">IF(O9558="","",O9558-TODAY())</f>
        <v>-148</v>
      </c>
      <c r="S9558" s="29" t="str">
        <f aca="false">IF(C9558="&lt;&lt; vazio &gt;&gt;","VAZIA",IF(AND(O9558&lt;&gt;"",R9558&lt;0),"VENCIDO",IF(AND(O9558&lt;&gt;"",R9558&lt;=Parametros!$B$10),"PRÓX. VENCIMENTO",IF(F9558="Q","QUALIDADE",IF(F9558="S","BLOQUEADO",IF(F9558="R","RESTRITO/DEVOLUÇÃO",IF(OR(N9558="QUAR",N9558="QRES"),"QUARENTENA",IF(OR(B9558="DESCARTE",B9558="DEVOLUÇÃO"),"DESCARTE/DEVOLUÇÃO",IF(AND(D9558="",K9558&lt;&gt;""),"SEM LOTE",IF(AND(Q9558&lt;&gt;"",Q9558&gt;=Parametros!$B$11),"PARADO/SEM GIRO","OK"))))))))))</f>
        <v>VENCIDO</v>
      </c>
      <c r="T9558" s="29" t="str">
        <f aca="false">IF(AND($S9558="PARADO/SEM GIRO",$K9558="KG",OR(Painel!$B$5="(Todos)",A9558=Painel!$B$5)*OR(Painel!$E$5="(Todos)",P9558=Painel!$E$5)),$J9558+ROW()/10000000,"")</f>
        <v/>
      </c>
      <c r="U9558" s="29" t="str">
        <f aca="false">IF(AND($S9558="VENCIDO",$K9558="KG",OR(Painel!$B$5="(Todos)",A9558=Painel!$B$5)*OR(Painel!$E$5="(Todos)",P9558=Painel!$E$5)),$J9558+ROW()/10000000,"")</f>
        <v/>
      </c>
    </row>
    <row r="9559" customFormat="false" ht="15" hidden="false" customHeight="false" outlineLevel="0" collapsed="false">
      <c r="A9559" s="29" t="s">
        <v>56</v>
      </c>
      <c r="B9559" s="29" t="s">
        <v>16354</v>
      </c>
      <c r="C9559" s="29" t="s">
        <v>16159</v>
      </c>
      <c r="D9559" s="29" t="s">
        <v>16355</v>
      </c>
      <c r="E9559" s="29" t="n">
        <v>1</v>
      </c>
      <c r="F9559" s="29"/>
      <c r="G9559" s="29" t="s">
        <v>16356</v>
      </c>
      <c r="H9559" s="30" t="n">
        <v>112222.6</v>
      </c>
      <c r="I9559" s="31" t="n">
        <v>46084</v>
      </c>
      <c r="J9559" s="30" t="n">
        <v>112222.6</v>
      </c>
      <c r="K9559" s="29" t="s">
        <v>125</v>
      </c>
      <c r="L9559" s="29" t="s">
        <v>1971</v>
      </c>
      <c r="M9559" s="29"/>
      <c r="N9559" s="29" t="s">
        <v>122</v>
      </c>
      <c r="O9559" s="31" t="n">
        <v>46436</v>
      </c>
      <c r="P9559" s="29" t="s">
        <v>123</v>
      </c>
      <c r="Q9559" s="29" t="n">
        <f aca="false">IFERROR(VALUE(L9559),"")</f>
        <v>201</v>
      </c>
      <c r="R9559" s="29" t="n">
        <f aca="true">IF(O9559="","",O9559-TODAY())</f>
        <v>151</v>
      </c>
      <c r="S9559" s="29" t="str">
        <f aca="false">IF(C9559="&lt;&lt; vazio &gt;&gt;","VAZIA",IF(AND(O9559&lt;&gt;"",R9559&lt;0),"VENCIDO",IF(AND(O9559&lt;&gt;"",R9559&lt;=Parametros!$B$10),"PRÓX. VENCIMENTO",IF(F9559="Q","QUALIDADE",IF(F9559="S","BLOQUEADO",IF(F9559="R","RESTRITO/DEVOLUÇÃO",IF(OR(N9559="QUAR",N9559="QRES"),"QUARENTENA",IF(OR(B9559="DESCARTE",B9559="DEVOLUÇÃO"),"DESCARTE/DEVOLUÇÃO",IF(AND(D9559="",K9559&lt;&gt;""),"SEM LOTE",IF(AND(Q9559&lt;&gt;"",Q9559&gt;=Parametros!$B$11),"PARADO/SEM GIRO","OK"))))))))))</f>
        <v>PARADO/SEM GIRO</v>
      </c>
      <c r="T9559" s="29" t="str">
        <f aca="false">IF(AND($S9559="PARADO/SEM GIRO",$K9559="KG",OR(Painel!$B$5="(Todos)",A9559=Painel!$B$5)*OR(Painel!$E$5="(Todos)",P9559=Painel!$E$5)),$J9559+ROW()/10000000,"")</f>
        <v/>
      </c>
      <c r="U9559" s="29" t="str">
        <f aca="false">IF(AND($S9559="VENCIDO",$K9559="KG",OR(Painel!$B$5="(Todos)",A9559=Painel!$B$5)*OR(Painel!$E$5="(Todos)",P9559=Painel!$E$5)),$J9559+ROW()/10000000,"")</f>
        <v/>
      </c>
    </row>
    <row r="9560" customFormat="false" ht="15" hidden="false" customHeight="false" outlineLevel="0" collapsed="false">
      <c r="A9560" s="29" t="s">
        <v>56</v>
      </c>
      <c r="B9560" s="29" t="s">
        <v>16357</v>
      </c>
      <c r="C9560" s="29" t="s">
        <v>15825</v>
      </c>
      <c r="D9560" s="29" t="s">
        <v>16358</v>
      </c>
      <c r="E9560" s="29" t="n">
        <v>1</v>
      </c>
      <c r="F9560" s="29"/>
      <c r="G9560" s="29" t="s">
        <v>16359</v>
      </c>
      <c r="H9560" s="30" t="n">
        <v>43655.556</v>
      </c>
      <c r="I9560" s="31" t="n">
        <v>46240</v>
      </c>
      <c r="J9560" s="30" t="n">
        <v>43655.556</v>
      </c>
      <c r="K9560" s="29" t="s">
        <v>125</v>
      </c>
      <c r="L9560" s="29" t="s">
        <v>1330</v>
      </c>
      <c r="M9560" s="29"/>
      <c r="N9560" s="29" t="s">
        <v>122</v>
      </c>
      <c r="O9560" s="31" t="n">
        <v>46559</v>
      </c>
      <c r="P9560" s="29" t="s">
        <v>123</v>
      </c>
      <c r="Q9560" s="29" t="n">
        <f aca="false">IFERROR(VALUE(L9560),"")</f>
        <v>45</v>
      </c>
      <c r="R9560" s="29" t="n">
        <f aca="true">IF(O9560="","",O9560-TODAY())</f>
        <v>274</v>
      </c>
      <c r="S9560" s="29" t="str">
        <f aca="false">IF(C9560="&lt;&lt; vazio &gt;&gt;","VAZIA",IF(AND(O9560&lt;&gt;"",R9560&lt;0),"VENCIDO",IF(AND(O9560&lt;&gt;"",R9560&lt;=Parametros!$B$10),"PRÓX. VENCIMENTO",IF(F9560="Q","QUALIDADE",IF(F9560="S","BLOQUEADO",IF(F9560="R","RESTRITO/DEVOLUÇÃO",IF(OR(N9560="QUAR",N9560="QRES"),"QUARENTENA",IF(OR(B9560="DESCARTE",B9560="DEVOLUÇÃO"),"DESCARTE/DEVOLUÇÃO",IF(AND(D9560="",K9560&lt;&gt;""),"SEM LOTE",IF(AND(Q9560&lt;&gt;"",Q9560&gt;=Parametros!$B$11),"PARADO/SEM GIRO","OK"))))))))))</f>
        <v>OK</v>
      </c>
      <c r="T9560" s="29" t="str">
        <f aca="false">IF(AND($S9560="PARADO/SEM GIRO",$K9560="KG",OR(Painel!$B$5="(Todos)",A9560=Painel!$B$5)*OR(Painel!$E$5="(Todos)",P9560=Painel!$E$5)),$J9560+ROW()/10000000,"")</f>
        <v/>
      </c>
      <c r="U9560" s="29" t="str">
        <f aca="false">IF(AND($S9560="VENCIDO",$K9560="KG",OR(Painel!$B$5="(Todos)",A9560=Painel!$B$5)*OR(Painel!$E$5="(Todos)",P9560=Painel!$E$5)),$J9560+ROW()/10000000,"")</f>
        <v/>
      </c>
    </row>
    <row r="9561" customFormat="false" ht="15" hidden="false" customHeight="false" outlineLevel="0" collapsed="false">
      <c r="A9561" s="29" t="s">
        <v>56</v>
      </c>
      <c r="B9561" s="29" t="s">
        <v>16360</v>
      </c>
      <c r="C9561" s="29" t="s">
        <v>115</v>
      </c>
      <c r="D9561" s="29"/>
      <c r="E9561" s="29" t="n">
        <v>0</v>
      </c>
      <c r="F9561" s="29"/>
      <c r="G9561" s="29"/>
      <c r="H9561" s="30" t="n">
        <v>0</v>
      </c>
      <c r="I9561" s="29"/>
      <c r="J9561" s="30" t="n">
        <v>0</v>
      </c>
      <c r="K9561" s="29"/>
      <c r="L9561" s="29" t="s">
        <v>116</v>
      </c>
      <c r="M9561" s="29"/>
      <c r="N9561" s="29"/>
      <c r="O9561" s="29"/>
      <c r="P9561" s="29"/>
      <c r="Q9561" s="29" t="n">
        <f aca="false">IFERROR(VALUE(L9561),"")</f>
        <v>0</v>
      </c>
      <c r="R9561" s="29" t="str">
        <f aca="true">IF(O9561="","",O9561-TODAY())</f>
        <v/>
      </c>
      <c r="S9561" s="29" t="str">
        <f aca="false">IF(C9561="&lt;&lt; vazio &gt;&gt;","VAZIA",IF(AND(O9561&lt;&gt;"",R9561&lt;0),"VENCIDO",IF(AND(O9561&lt;&gt;"",R9561&lt;=Parametros!$B$10),"PRÓX. VENCIMENTO",IF(F9561="Q","QUALIDADE",IF(F9561="S","BLOQUEADO",IF(F9561="R","RESTRITO/DEVOLUÇÃO",IF(OR(N9561="QUAR",N9561="QRES"),"QUARENTENA",IF(OR(B9561="DESCARTE",B9561="DEVOLUÇÃO"),"DESCARTE/DEVOLUÇÃO",IF(AND(D9561="",K9561&lt;&gt;""),"SEM LOTE",IF(AND(Q9561&lt;&gt;"",Q9561&gt;=Parametros!$B$11),"PARADO/SEM GIRO","OK"))))))))))</f>
        <v>VAZIA</v>
      </c>
      <c r="T9561" s="29" t="str">
        <f aca="false">IF(AND($S9561="PARADO/SEM GIRO",$K9561="KG",OR(Painel!$B$5="(Todos)",A9561=Painel!$B$5)*OR(Painel!$E$5="(Todos)",P9561=Painel!$E$5)),$J9561+ROW()/10000000,"")</f>
        <v/>
      </c>
      <c r="U9561" s="29" t="str">
        <f aca="false">IF(AND($S9561="VENCIDO",$K9561="KG",OR(Painel!$B$5="(Todos)",A9561=Painel!$B$5)*OR(Painel!$E$5="(Todos)",P9561=Painel!$E$5)),$J9561+ROW()/10000000,"")</f>
        <v/>
      </c>
    </row>
    <row r="9562" customFormat="false" ht="15" hidden="false" customHeight="false" outlineLevel="0" collapsed="false">
      <c r="A9562" s="29" t="s">
        <v>56</v>
      </c>
      <c r="B9562" s="29" t="s">
        <v>16361</v>
      </c>
      <c r="C9562" s="29" t="s">
        <v>16362</v>
      </c>
      <c r="D9562" s="29" t="s">
        <v>16363</v>
      </c>
      <c r="E9562" s="29" t="n">
        <v>2</v>
      </c>
      <c r="F9562" s="29"/>
      <c r="G9562" s="29" t="s">
        <v>16364</v>
      </c>
      <c r="H9562" s="30" t="n">
        <v>3611.111</v>
      </c>
      <c r="I9562" s="31" t="n">
        <v>46201</v>
      </c>
      <c r="J9562" s="30" t="n">
        <v>3611.111</v>
      </c>
      <c r="K9562" s="29" t="s">
        <v>125</v>
      </c>
      <c r="L9562" s="29" t="s">
        <v>11855</v>
      </c>
      <c r="M9562" s="29"/>
      <c r="N9562" s="29" t="s">
        <v>122</v>
      </c>
      <c r="O9562" s="31" t="n">
        <v>46334</v>
      </c>
      <c r="P9562" s="29" t="s">
        <v>123</v>
      </c>
      <c r="Q9562" s="29" t="n">
        <f aca="false">IFERROR(VALUE(L9562),"")</f>
        <v>84</v>
      </c>
      <c r="R9562" s="29" t="n">
        <f aca="true">IF(O9562="","",O9562-TODAY())</f>
        <v>49</v>
      </c>
      <c r="S9562" s="29" t="str">
        <f aca="false">IF(C9562="&lt;&lt; vazio &gt;&gt;","VAZIA",IF(AND(O9562&lt;&gt;"",R9562&lt;0),"VENCIDO",IF(AND(O9562&lt;&gt;"",R9562&lt;=Parametros!$B$10),"PRÓX. VENCIMENTO",IF(F9562="Q","QUALIDADE",IF(F9562="S","BLOQUEADO",IF(F9562="R","RESTRITO/DEVOLUÇÃO",IF(OR(N9562="QUAR",N9562="QRES"),"QUARENTENA",IF(OR(B9562="DESCARTE",B9562="DEVOLUÇÃO"),"DESCARTE/DEVOLUÇÃO",IF(AND(D9562="",K9562&lt;&gt;""),"SEM LOTE",IF(AND(Q9562&lt;&gt;"",Q9562&gt;=Parametros!$B$11),"PARADO/SEM GIRO","OK"))))))))))</f>
        <v>PRÓX. VENCIMENTO</v>
      </c>
      <c r="T9562" s="29" t="str">
        <f aca="false">IF(AND($S9562="PARADO/SEM GIRO",$K9562="KG",OR(Painel!$B$5="(Todos)",A9562=Painel!$B$5)*OR(Painel!$E$5="(Todos)",P9562=Painel!$E$5)),$J9562+ROW()/10000000,"")</f>
        <v/>
      </c>
      <c r="U9562" s="29" t="str">
        <f aca="false">IF(AND($S9562="VENCIDO",$K9562="KG",OR(Painel!$B$5="(Todos)",A9562=Painel!$B$5)*OR(Painel!$E$5="(Todos)",P9562=Painel!$E$5)),$J9562+ROW()/10000000,"")</f>
        <v/>
      </c>
    </row>
    <row r="9563" customFormat="false" ht="15" hidden="false" customHeight="false" outlineLevel="0" collapsed="false">
      <c r="A9563" s="29" t="s">
        <v>56</v>
      </c>
      <c r="B9563" s="29" t="s">
        <v>16361</v>
      </c>
      <c r="C9563" s="29" t="s">
        <v>16362</v>
      </c>
      <c r="D9563" s="29" t="s">
        <v>16365</v>
      </c>
      <c r="E9563" s="29" t="n">
        <v>2</v>
      </c>
      <c r="F9563" s="29"/>
      <c r="G9563" s="29" t="s">
        <v>16366</v>
      </c>
      <c r="H9563" s="30" t="n">
        <v>37722.222</v>
      </c>
      <c r="I9563" s="31" t="n">
        <v>46201</v>
      </c>
      <c r="J9563" s="30" t="n">
        <v>37722.222</v>
      </c>
      <c r="K9563" s="29" t="s">
        <v>125</v>
      </c>
      <c r="L9563" s="29" t="s">
        <v>11855</v>
      </c>
      <c r="M9563" s="29"/>
      <c r="N9563" s="29" t="s">
        <v>122</v>
      </c>
      <c r="O9563" s="31" t="n">
        <v>46396</v>
      </c>
      <c r="P9563" s="29" t="s">
        <v>123</v>
      </c>
      <c r="Q9563" s="29" t="n">
        <f aca="false">IFERROR(VALUE(L9563),"")</f>
        <v>84</v>
      </c>
      <c r="R9563" s="29" t="n">
        <f aca="true">IF(O9563="","",O9563-TODAY())</f>
        <v>111</v>
      </c>
      <c r="S9563" s="29" t="str">
        <f aca="false">IF(C9563="&lt;&lt; vazio &gt;&gt;","VAZIA",IF(AND(O9563&lt;&gt;"",R9563&lt;0),"VENCIDO",IF(AND(O9563&lt;&gt;"",R9563&lt;=Parametros!$B$10),"PRÓX. VENCIMENTO",IF(F9563="Q","QUALIDADE",IF(F9563="S","BLOQUEADO",IF(F9563="R","RESTRITO/DEVOLUÇÃO",IF(OR(N9563="QUAR",N9563="QRES"),"QUARENTENA",IF(OR(B9563="DESCARTE",B9563="DEVOLUÇÃO"),"DESCARTE/DEVOLUÇÃO",IF(AND(D9563="",K9563&lt;&gt;""),"SEM LOTE",IF(AND(Q9563&lt;&gt;"",Q9563&gt;=Parametros!$B$11),"PARADO/SEM GIRO","OK"))))))))))</f>
        <v>OK</v>
      </c>
      <c r="T9563" s="29" t="str">
        <f aca="false">IF(AND($S9563="PARADO/SEM GIRO",$K9563="KG",OR(Painel!$B$5="(Todos)",A9563=Painel!$B$5)*OR(Painel!$E$5="(Todos)",P9563=Painel!$E$5)),$J9563+ROW()/10000000,"")</f>
        <v/>
      </c>
      <c r="U9563" s="29" t="str">
        <f aca="false">IF(AND($S9563="VENCIDO",$K9563="KG",OR(Painel!$B$5="(Todos)",A9563=Painel!$B$5)*OR(Painel!$E$5="(Todos)",P9563=Painel!$E$5)),$J9563+ROW()/10000000,"")</f>
        <v/>
      </c>
    </row>
    <row r="9564" customFormat="false" ht="15" hidden="false" customHeight="false" outlineLevel="0" collapsed="false">
      <c r="A9564" s="29" t="s">
        <v>56</v>
      </c>
      <c r="B9564" s="29" t="s">
        <v>16367</v>
      </c>
      <c r="C9564" s="29" t="s">
        <v>115</v>
      </c>
      <c r="D9564" s="29"/>
      <c r="E9564" s="29" t="n">
        <v>0</v>
      </c>
      <c r="F9564" s="29"/>
      <c r="G9564" s="29"/>
      <c r="H9564" s="30" t="n">
        <v>0</v>
      </c>
      <c r="I9564" s="29"/>
      <c r="J9564" s="30" t="n">
        <v>0</v>
      </c>
      <c r="K9564" s="29"/>
      <c r="L9564" s="29" t="s">
        <v>116</v>
      </c>
      <c r="M9564" s="29"/>
      <c r="N9564" s="29"/>
      <c r="O9564" s="29"/>
      <c r="P9564" s="29"/>
      <c r="Q9564" s="29" t="n">
        <f aca="false">IFERROR(VALUE(L9564),"")</f>
        <v>0</v>
      </c>
      <c r="R9564" s="29" t="str">
        <f aca="true">IF(O9564="","",O9564-TODAY())</f>
        <v/>
      </c>
      <c r="S9564" s="29" t="str">
        <f aca="false">IF(C9564="&lt;&lt; vazio &gt;&gt;","VAZIA",IF(AND(O9564&lt;&gt;"",R9564&lt;0),"VENCIDO",IF(AND(O9564&lt;&gt;"",R9564&lt;=Parametros!$B$10),"PRÓX. VENCIMENTO",IF(F9564="Q","QUALIDADE",IF(F9564="S","BLOQUEADO",IF(F9564="R","RESTRITO/DEVOLUÇÃO",IF(OR(N9564="QUAR",N9564="QRES"),"QUARENTENA",IF(OR(B9564="DESCARTE",B9564="DEVOLUÇÃO"),"DESCARTE/DEVOLUÇÃO",IF(AND(D9564="",K9564&lt;&gt;""),"SEM LOTE",IF(AND(Q9564&lt;&gt;"",Q9564&gt;=Parametros!$B$11),"PARADO/SEM GIRO","OK"))))))))))</f>
        <v>VAZIA</v>
      </c>
      <c r="T9564" s="29" t="str">
        <f aca="false">IF(AND($S9564="PARADO/SEM GIRO",$K9564="KG",OR(Painel!$B$5="(Todos)",A9564=Painel!$B$5)*OR(Painel!$E$5="(Todos)",P9564=Painel!$E$5)),$J9564+ROW()/10000000,"")</f>
        <v/>
      </c>
      <c r="U9564" s="29" t="str">
        <f aca="false">IF(AND($S9564="VENCIDO",$K9564="KG",OR(Painel!$B$5="(Todos)",A9564=Painel!$B$5)*OR(Painel!$E$5="(Todos)",P9564=Painel!$E$5)),$J9564+ROW()/10000000,"")</f>
        <v/>
      </c>
    </row>
    <row r="9565" customFormat="false" ht="15" hidden="false" customHeight="false" outlineLevel="0" collapsed="false">
      <c r="A9565" s="29" t="s">
        <v>56</v>
      </c>
      <c r="B9565" s="29" t="s">
        <v>16368</v>
      </c>
      <c r="C9565" s="29" t="s">
        <v>16266</v>
      </c>
      <c r="D9565" s="29" t="s">
        <v>16369</v>
      </c>
      <c r="E9565" s="29" t="n">
        <v>1</v>
      </c>
      <c r="F9565" s="29"/>
      <c r="G9565" s="29" t="s">
        <v>16370</v>
      </c>
      <c r="H9565" s="30" t="n">
        <v>47220</v>
      </c>
      <c r="I9565" s="31" t="n">
        <v>46121</v>
      </c>
      <c r="J9565" s="30" t="n">
        <v>47220</v>
      </c>
      <c r="K9565" s="29" t="s">
        <v>125</v>
      </c>
      <c r="L9565" s="29" t="s">
        <v>16062</v>
      </c>
      <c r="M9565" s="29"/>
      <c r="N9565" s="29" t="s">
        <v>122</v>
      </c>
      <c r="O9565" s="31" t="n">
        <v>46200</v>
      </c>
      <c r="P9565" s="29" t="s">
        <v>123</v>
      </c>
      <c r="Q9565" s="29" t="n">
        <f aca="false">IFERROR(VALUE(L9565),"")</f>
        <v>164</v>
      </c>
      <c r="R9565" s="29" t="n">
        <f aca="true">IF(O9565="","",O9565-TODAY())</f>
        <v>-85</v>
      </c>
      <c r="S9565" s="29" t="str">
        <f aca="false">IF(C9565="&lt;&lt; vazio &gt;&gt;","VAZIA",IF(AND(O9565&lt;&gt;"",R9565&lt;0),"VENCIDO",IF(AND(O9565&lt;&gt;"",R9565&lt;=Parametros!$B$10),"PRÓX. VENCIMENTO",IF(F9565="Q","QUALIDADE",IF(F9565="S","BLOQUEADO",IF(F9565="R","RESTRITO/DEVOLUÇÃO",IF(OR(N9565="QUAR",N9565="QRES"),"QUARENTENA",IF(OR(B9565="DESCARTE",B9565="DEVOLUÇÃO"),"DESCARTE/DEVOLUÇÃO",IF(AND(D9565="",K9565&lt;&gt;""),"SEM LOTE",IF(AND(Q9565&lt;&gt;"",Q9565&gt;=Parametros!$B$11),"PARADO/SEM GIRO","OK"))))))))))</f>
        <v>VENCIDO</v>
      </c>
      <c r="T9565" s="29" t="str">
        <f aca="false">IF(AND($S9565="PARADO/SEM GIRO",$K9565="KG",OR(Painel!$B$5="(Todos)",A9565=Painel!$B$5)*OR(Painel!$E$5="(Todos)",P9565=Painel!$E$5)),$J9565+ROW()/10000000,"")</f>
        <v/>
      </c>
      <c r="U9565" s="29" t="str">
        <f aca="false">IF(AND($S9565="VENCIDO",$K9565="KG",OR(Painel!$B$5="(Todos)",A9565=Painel!$B$5)*OR(Painel!$E$5="(Todos)",P9565=Painel!$E$5)),$J9565+ROW()/10000000,"")</f>
        <v/>
      </c>
    </row>
    <row r="9566" customFormat="false" ht="15" hidden="false" customHeight="false" outlineLevel="0" collapsed="false">
      <c r="A9566" s="29" t="s">
        <v>56</v>
      </c>
      <c r="B9566" s="29" t="s">
        <v>16371</v>
      </c>
      <c r="C9566" s="29" t="s">
        <v>16097</v>
      </c>
      <c r="D9566" s="29" t="s">
        <v>16098</v>
      </c>
      <c r="E9566" s="29" t="n">
        <v>1</v>
      </c>
      <c r="F9566" s="29"/>
      <c r="G9566" s="29" t="s">
        <v>16372</v>
      </c>
      <c r="H9566" s="30" t="n">
        <v>30407.176</v>
      </c>
      <c r="I9566" s="31" t="n">
        <v>46229</v>
      </c>
      <c r="J9566" s="30" t="n">
        <v>30407.176</v>
      </c>
      <c r="K9566" s="29" t="s">
        <v>125</v>
      </c>
      <c r="L9566" s="29" t="s">
        <v>1855</v>
      </c>
      <c r="M9566" s="29"/>
      <c r="N9566" s="29" t="s">
        <v>122</v>
      </c>
      <c r="O9566" s="31" t="n">
        <v>46322</v>
      </c>
      <c r="P9566" s="29" t="s">
        <v>123</v>
      </c>
      <c r="Q9566" s="29" t="n">
        <f aca="false">IFERROR(VALUE(L9566),"")</f>
        <v>56</v>
      </c>
      <c r="R9566" s="29" t="n">
        <f aca="true">IF(O9566="","",O9566-TODAY())</f>
        <v>37</v>
      </c>
      <c r="S9566" s="29" t="str">
        <f aca="false">IF(C9566="&lt;&lt; vazio &gt;&gt;","VAZIA",IF(AND(O9566&lt;&gt;"",R9566&lt;0),"VENCIDO",IF(AND(O9566&lt;&gt;"",R9566&lt;=Parametros!$B$10),"PRÓX. VENCIMENTO",IF(F9566="Q","QUALIDADE",IF(F9566="S","BLOQUEADO",IF(F9566="R","RESTRITO/DEVOLUÇÃO",IF(OR(N9566="QUAR",N9566="QRES"),"QUARENTENA",IF(OR(B9566="DESCARTE",B9566="DEVOLUÇÃO"),"DESCARTE/DEVOLUÇÃO",IF(AND(D9566="",K9566&lt;&gt;""),"SEM LOTE",IF(AND(Q9566&lt;&gt;"",Q9566&gt;=Parametros!$B$11),"PARADO/SEM GIRO","OK"))))))))))</f>
        <v>PRÓX. VENCIMENTO</v>
      </c>
      <c r="T9566" s="29" t="str">
        <f aca="false">IF(AND($S9566="PARADO/SEM GIRO",$K9566="KG",OR(Painel!$B$5="(Todos)",A9566=Painel!$B$5)*OR(Painel!$E$5="(Todos)",P9566=Painel!$E$5)),$J9566+ROW()/10000000,"")</f>
        <v/>
      </c>
      <c r="U9566" s="29" t="str">
        <f aca="false">IF(AND($S9566="VENCIDO",$K9566="KG",OR(Painel!$B$5="(Todos)",A9566=Painel!$B$5)*OR(Painel!$E$5="(Todos)",P9566=Painel!$E$5)),$J9566+ROW()/10000000,"")</f>
        <v/>
      </c>
    </row>
    <row r="9567" customFormat="false" ht="15" hidden="false" customHeight="false" outlineLevel="0" collapsed="false">
      <c r="A9567" s="29" t="s">
        <v>56</v>
      </c>
      <c r="B9567" s="29" t="s">
        <v>16373</v>
      </c>
      <c r="C9567" s="29" t="s">
        <v>16086</v>
      </c>
      <c r="D9567" s="29" t="s">
        <v>16374</v>
      </c>
      <c r="E9567" s="29" t="n">
        <v>1</v>
      </c>
      <c r="F9567" s="29"/>
      <c r="G9567" s="29" t="s">
        <v>16375</v>
      </c>
      <c r="H9567" s="30" t="n">
        <v>91300</v>
      </c>
      <c r="I9567" s="31" t="n">
        <v>46223</v>
      </c>
      <c r="J9567" s="30" t="n">
        <v>91300</v>
      </c>
      <c r="K9567" s="29" t="s">
        <v>125</v>
      </c>
      <c r="L9567" s="29" t="s">
        <v>3890</v>
      </c>
      <c r="M9567" s="29"/>
      <c r="N9567" s="29" t="s">
        <v>122</v>
      </c>
      <c r="O9567" s="31" t="n">
        <v>46550</v>
      </c>
      <c r="P9567" s="29" t="s">
        <v>123</v>
      </c>
      <c r="Q9567" s="29" t="n">
        <f aca="false">IFERROR(VALUE(L9567),"")</f>
        <v>62</v>
      </c>
      <c r="R9567" s="29" t="n">
        <f aca="true">IF(O9567="","",O9567-TODAY())</f>
        <v>265</v>
      </c>
      <c r="S9567" s="29" t="str">
        <f aca="false">IF(C9567="&lt;&lt; vazio &gt;&gt;","VAZIA",IF(AND(O9567&lt;&gt;"",R9567&lt;0),"VENCIDO",IF(AND(O9567&lt;&gt;"",R9567&lt;=Parametros!$B$10),"PRÓX. VENCIMENTO",IF(F9567="Q","QUALIDADE",IF(F9567="S","BLOQUEADO",IF(F9567="R","RESTRITO/DEVOLUÇÃO",IF(OR(N9567="QUAR",N9567="QRES"),"QUARENTENA",IF(OR(B9567="DESCARTE",B9567="DEVOLUÇÃO"),"DESCARTE/DEVOLUÇÃO",IF(AND(D9567="",K9567&lt;&gt;""),"SEM LOTE",IF(AND(Q9567&lt;&gt;"",Q9567&gt;=Parametros!$B$11),"PARADO/SEM GIRO","OK"))))))))))</f>
        <v>OK</v>
      </c>
      <c r="T9567" s="29" t="str">
        <f aca="false">IF(AND($S9567="PARADO/SEM GIRO",$K9567="KG",OR(Painel!$B$5="(Todos)",A9567=Painel!$B$5)*OR(Painel!$E$5="(Todos)",P9567=Painel!$E$5)),$J9567+ROW()/10000000,"")</f>
        <v/>
      </c>
      <c r="U9567" s="29" t="str">
        <f aca="false">IF(AND($S9567="VENCIDO",$K9567="KG",OR(Painel!$B$5="(Todos)",A9567=Painel!$B$5)*OR(Painel!$E$5="(Todos)",P9567=Painel!$E$5)),$J9567+ROW()/10000000,"")</f>
        <v/>
      </c>
    </row>
    <row r="9568" customFormat="false" ht="15" hidden="false" customHeight="false" outlineLevel="0" collapsed="false">
      <c r="A9568" s="29" t="s">
        <v>56</v>
      </c>
      <c r="B9568" s="29" t="s">
        <v>16376</v>
      </c>
      <c r="C9568" s="29" t="s">
        <v>15849</v>
      </c>
      <c r="D9568" s="29" t="s">
        <v>15851</v>
      </c>
      <c r="E9568" s="29" t="n">
        <v>1</v>
      </c>
      <c r="F9568" s="29"/>
      <c r="G9568" s="29" t="s">
        <v>16377</v>
      </c>
      <c r="H9568" s="30" t="n">
        <v>34585.412</v>
      </c>
      <c r="I9568" s="31" t="n">
        <v>46178</v>
      </c>
      <c r="J9568" s="30" t="n">
        <v>34585.412</v>
      </c>
      <c r="K9568" s="29" t="s">
        <v>125</v>
      </c>
      <c r="L9568" s="29" t="s">
        <v>1478</v>
      </c>
      <c r="M9568" s="29"/>
      <c r="N9568" s="29" t="s">
        <v>122</v>
      </c>
      <c r="O9568" s="31" t="n">
        <v>46528</v>
      </c>
      <c r="P9568" s="29" t="s">
        <v>123</v>
      </c>
      <c r="Q9568" s="29" t="n">
        <f aca="false">IFERROR(VALUE(L9568),"")</f>
        <v>107</v>
      </c>
      <c r="R9568" s="29" t="n">
        <f aca="true">IF(O9568="","",O9568-TODAY())</f>
        <v>243</v>
      </c>
      <c r="S9568" s="29" t="str">
        <f aca="false">IF(C9568="&lt;&lt; vazio &gt;&gt;","VAZIA",IF(AND(O9568&lt;&gt;"",R9568&lt;0),"VENCIDO",IF(AND(O9568&lt;&gt;"",R9568&lt;=Parametros!$B$10),"PRÓX. VENCIMENTO",IF(F9568="Q","QUALIDADE",IF(F9568="S","BLOQUEADO",IF(F9568="R","RESTRITO/DEVOLUÇÃO",IF(OR(N9568="QUAR",N9568="QRES"),"QUARENTENA",IF(OR(B9568="DESCARTE",B9568="DEVOLUÇÃO"),"DESCARTE/DEVOLUÇÃO",IF(AND(D9568="",K9568&lt;&gt;""),"SEM LOTE",IF(AND(Q9568&lt;&gt;"",Q9568&gt;=Parametros!$B$11),"PARADO/SEM GIRO","OK"))))))))))</f>
        <v>PARADO/SEM GIRO</v>
      </c>
      <c r="T9568" s="29" t="str">
        <f aca="false">IF(AND($S9568="PARADO/SEM GIRO",$K9568="KG",OR(Painel!$B$5="(Todos)",A9568=Painel!$B$5)*OR(Painel!$E$5="(Todos)",P9568=Painel!$E$5)),$J9568+ROW()/10000000,"")</f>
        <v/>
      </c>
      <c r="U9568" s="29" t="str">
        <f aca="false">IF(AND($S9568="VENCIDO",$K9568="KG",OR(Painel!$B$5="(Todos)",A9568=Painel!$B$5)*OR(Painel!$E$5="(Todos)",P9568=Painel!$E$5)),$J9568+ROW()/10000000,"")</f>
        <v/>
      </c>
    </row>
    <row r="9569" customFormat="false" ht="15" hidden="false" customHeight="false" outlineLevel="0" collapsed="false">
      <c r="A9569" s="29" t="s">
        <v>56</v>
      </c>
      <c r="B9569" s="29" t="s">
        <v>16378</v>
      </c>
      <c r="C9569" s="29" t="s">
        <v>16379</v>
      </c>
      <c r="D9569" s="29" t="s">
        <v>16380</v>
      </c>
      <c r="E9569" s="29" t="n">
        <v>1</v>
      </c>
      <c r="F9569" s="29"/>
      <c r="G9569" s="29" t="s">
        <v>16381</v>
      </c>
      <c r="H9569" s="30" t="n">
        <v>31821.444</v>
      </c>
      <c r="I9569" s="31" t="n">
        <v>46225</v>
      </c>
      <c r="J9569" s="30" t="n">
        <v>31821.444</v>
      </c>
      <c r="K9569" s="29" t="s">
        <v>125</v>
      </c>
      <c r="L9569" s="29" t="s">
        <v>1020</v>
      </c>
      <c r="M9569" s="29"/>
      <c r="N9569" s="29" t="s">
        <v>122</v>
      </c>
      <c r="O9569" s="31" t="n">
        <v>46411</v>
      </c>
      <c r="P9569" s="29" t="s">
        <v>123</v>
      </c>
      <c r="Q9569" s="29" t="n">
        <f aca="false">IFERROR(VALUE(L9569),"")</f>
        <v>60</v>
      </c>
      <c r="R9569" s="29" t="n">
        <f aca="true">IF(O9569="","",O9569-TODAY())</f>
        <v>126</v>
      </c>
      <c r="S9569" s="29" t="str">
        <f aca="false">IF(C9569="&lt;&lt; vazio &gt;&gt;","VAZIA",IF(AND(O9569&lt;&gt;"",R9569&lt;0),"VENCIDO",IF(AND(O9569&lt;&gt;"",R9569&lt;=Parametros!$B$10),"PRÓX. VENCIMENTO",IF(F9569="Q","QUALIDADE",IF(F9569="S","BLOQUEADO",IF(F9569="R","RESTRITO/DEVOLUÇÃO",IF(OR(N9569="QUAR",N9569="QRES"),"QUARENTENA",IF(OR(B9569="DESCARTE",B9569="DEVOLUÇÃO"),"DESCARTE/DEVOLUÇÃO",IF(AND(D9569="",K9569&lt;&gt;""),"SEM LOTE",IF(AND(Q9569&lt;&gt;"",Q9569&gt;=Parametros!$B$11),"PARADO/SEM GIRO","OK"))))))))))</f>
        <v>OK</v>
      </c>
      <c r="T9569" s="29" t="str">
        <f aca="false">IF(AND($S9569="PARADO/SEM GIRO",$K9569="KG",OR(Painel!$B$5="(Todos)",A9569=Painel!$B$5)*OR(Painel!$E$5="(Todos)",P9569=Painel!$E$5)),$J9569+ROW()/10000000,"")</f>
        <v/>
      </c>
      <c r="U9569" s="29" t="str">
        <f aca="false">IF(AND($S9569="VENCIDO",$K9569="KG",OR(Painel!$B$5="(Todos)",A9569=Painel!$B$5)*OR(Painel!$E$5="(Todos)",P9569=Painel!$E$5)),$J9569+ROW()/10000000,"")</f>
        <v/>
      </c>
    </row>
    <row r="9570" customFormat="false" ht="15" hidden="false" customHeight="false" outlineLevel="0" collapsed="false">
      <c r="A9570" s="29" t="s">
        <v>56</v>
      </c>
      <c r="B9570" s="29" t="s">
        <v>16382</v>
      </c>
      <c r="C9570" s="29" t="s">
        <v>115</v>
      </c>
      <c r="D9570" s="29"/>
      <c r="E9570" s="29" t="n">
        <v>0</v>
      </c>
      <c r="F9570" s="29"/>
      <c r="G9570" s="29"/>
      <c r="H9570" s="30" t="n">
        <v>0</v>
      </c>
      <c r="I9570" s="29"/>
      <c r="J9570" s="30" t="n">
        <v>0</v>
      </c>
      <c r="K9570" s="29"/>
      <c r="L9570" s="29" t="s">
        <v>116</v>
      </c>
      <c r="M9570" s="29"/>
      <c r="N9570" s="29"/>
      <c r="O9570" s="29"/>
      <c r="P9570" s="29"/>
      <c r="Q9570" s="29" t="n">
        <f aca="false">IFERROR(VALUE(L9570),"")</f>
        <v>0</v>
      </c>
      <c r="R9570" s="29" t="str">
        <f aca="true">IF(O9570="","",O9570-TODAY())</f>
        <v/>
      </c>
      <c r="S9570" s="29" t="str">
        <f aca="false">IF(C9570="&lt;&lt; vazio &gt;&gt;","VAZIA",IF(AND(O9570&lt;&gt;"",R9570&lt;0),"VENCIDO",IF(AND(O9570&lt;&gt;"",R9570&lt;=Parametros!$B$10),"PRÓX. VENCIMENTO",IF(F9570="Q","QUALIDADE",IF(F9570="S","BLOQUEADO",IF(F9570="R","RESTRITO/DEVOLUÇÃO",IF(OR(N9570="QUAR",N9570="QRES"),"QUARENTENA",IF(OR(B9570="DESCARTE",B9570="DEVOLUÇÃO"),"DESCARTE/DEVOLUÇÃO",IF(AND(D9570="",K9570&lt;&gt;""),"SEM LOTE",IF(AND(Q9570&lt;&gt;"",Q9570&gt;=Parametros!$B$11),"PARADO/SEM GIRO","OK"))))))))))</f>
        <v>VAZIA</v>
      </c>
      <c r="T9570" s="29" t="str">
        <f aca="false">IF(AND($S9570="PARADO/SEM GIRO",$K9570="KG",OR(Painel!$B$5="(Todos)",A9570=Painel!$B$5)*OR(Painel!$E$5="(Todos)",P9570=Painel!$E$5)),$J9570+ROW()/10000000,"")</f>
        <v/>
      </c>
      <c r="U9570" s="29" t="str">
        <f aca="false">IF(AND($S9570="VENCIDO",$K9570="KG",OR(Painel!$B$5="(Todos)",A9570=Painel!$B$5)*OR(Painel!$E$5="(Todos)",P9570=Painel!$E$5)),$J9570+ROW()/10000000,"")</f>
        <v/>
      </c>
    </row>
    <row r="9571" customFormat="false" ht="15" hidden="false" customHeight="false" outlineLevel="0" collapsed="false">
      <c r="A9571" s="29" t="s">
        <v>56</v>
      </c>
      <c r="B9571" s="29" t="s">
        <v>16383</v>
      </c>
      <c r="C9571" s="29" t="s">
        <v>16362</v>
      </c>
      <c r="D9571" s="29" t="s">
        <v>16384</v>
      </c>
      <c r="E9571" s="29" t="n">
        <v>1</v>
      </c>
      <c r="F9571" s="29"/>
      <c r="G9571" s="29" t="s">
        <v>16385</v>
      </c>
      <c r="H9571" s="30" t="n">
        <v>33209.333</v>
      </c>
      <c r="I9571" s="31" t="n">
        <v>46252</v>
      </c>
      <c r="J9571" s="30" t="n">
        <v>33209.333</v>
      </c>
      <c r="K9571" s="29" t="s">
        <v>125</v>
      </c>
      <c r="L9571" s="29" t="s">
        <v>2045</v>
      </c>
      <c r="M9571" s="29"/>
      <c r="N9571" s="29" t="s">
        <v>122</v>
      </c>
      <c r="O9571" s="31" t="n">
        <v>46516</v>
      </c>
      <c r="P9571" s="29" t="s">
        <v>123</v>
      </c>
      <c r="Q9571" s="29" t="n">
        <f aca="false">IFERROR(VALUE(L9571),"")</f>
        <v>33</v>
      </c>
      <c r="R9571" s="29" t="n">
        <f aca="true">IF(O9571="","",O9571-TODAY())</f>
        <v>231</v>
      </c>
      <c r="S9571" s="29" t="str">
        <f aca="false">IF(C9571="&lt;&lt; vazio &gt;&gt;","VAZIA",IF(AND(O9571&lt;&gt;"",R9571&lt;0),"VENCIDO",IF(AND(O9571&lt;&gt;"",R9571&lt;=Parametros!$B$10),"PRÓX. VENCIMENTO",IF(F9571="Q","QUALIDADE",IF(F9571="S","BLOQUEADO",IF(F9571="R","RESTRITO/DEVOLUÇÃO",IF(OR(N9571="QUAR",N9571="QRES"),"QUARENTENA",IF(OR(B9571="DESCARTE",B9571="DEVOLUÇÃO"),"DESCARTE/DEVOLUÇÃO",IF(AND(D9571="",K9571&lt;&gt;""),"SEM LOTE",IF(AND(Q9571&lt;&gt;"",Q9571&gt;=Parametros!$B$11),"PARADO/SEM GIRO","OK"))))))))))</f>
        <v>OK</v>
      </c>
      <c r="T9571" s="29" t="str">
        <f aca="false">IF(AND($S9571="PARADO/SEM GIRO",$K9571="KG",OR(Painel!$B$5="(Todos)",A9571=Painel!$B$5)*OR(Painel!$E$5="(Todos)",P9571=Painel!$E$5)),$J9571+ROW()/10000000,"")</f>
        <v/>
      </c>
      <c r="U9571" s="29" t="str">
        <f aca="false">IF(AND($S9571="VENCIDO",$K9571="KG",OR(Painel!$B$5="(Todos)",A9571=Painel!$B$5)*OR(Painel!$E$5="(Todos)",P9571=Painel!$E$5)),$J9571+ROW()/10000000,"")</f>
        <v/>
      </c>
    </row>
    <row r="9572" customFormat="false" ht="15" hidden="false" customHeight="false" outlineLevel="0" collapsed="false">
      <c r="A9572" s="29" t="s">
        <v>56</v>
      </c>
      <c r="B9572" s="29" t="s">
        <v>16386</v>
      </c>
      <c r="C9572" s="29" t="s">
        <v>15828</v>
      </c>
      <c r="D9572" s="29" t="s">
        <v>16223</v>
      </c>
      <c r="E9572" s="29" t="n">
        <v>1</v>
      </c>
      <c r="F9572" s="29"/>
      <c r="G9572" s="29" t="s">
        <v>16387</v>
      </c>
      <c r="H9572" s="30" t="n">
        <v>54877.091</v>
      </c>
      <c r="I9572" s="31" t="n">
        <v>46252</v>
      </c>
      <c r="J9572" s="30" t="n">
        <v>54877.091</v>
      </c>
      <c r="K9572" s="29" t="s">
        <v>125</v>
      </c>
      <c r="L9572" s="29" t="s">
        <v>2045</v>
      </c>
      <c r="M9572" s="29"/>
      <c r="N9572" s="29" t="s">
        <v>122</v>
      </c>
      <c r="O9572" s="31" t="n">
        <v>46598</v>
      </c>
      <c r="P9572" s="29" t="s">
        <v>123</v>
      </c>
      <c r="Q9572" s="29" t="n">
        <f aca="false">IFERROR(VALUE(L9572),"")</f>
        <v>33</v>
      </c>
      <c r="R9572" s="29" t="n">
        <f aca="true">IF(O9572="","",O9572-TODAY())</f>
        <v>313</v>
      </c>
      <c r="S9572" s="29" t="str">
        <f aca="false">IF(C9572="&lt;&lt; vazio &gt;&gt;","VAZIA",IF(AND(O9572&lt;&gt;"",R9572&lt;0),"VENCIDO",IF(AND(O9572&lt;&gt;"",R9572&lt;=Parametros!$B$10),"PRÓX. VENCIMENTO",IF(F9572="Q","QUALIDADE",IF(F9572="S","BLOQUEADO",IF(F9572="R","RESTRITO/DEVOLUÇÃO",IF(OR(N9572="QUAR",N9572="QRES"),"QUARENTENA",IF(OR(B9572="DESCARTE",B9572="DEVOLUÇÃO"),"DESCARTE/DEVOLUÇÃO",IF(AND(D9572="",K9572&lt;&gt;""),"SEM LOTE",IF(AND(Q9572&lt;&gt;"",Q9572&gt;=Parametros!$B$11),"PARADO/SEM GIRO","OK"))))))))))</f>
        <v>OK</v>
      </c>
      <c r="T9572" s="29" t="str">
        <f aca="false">IF(AND($S9572="PARADO/SEM GIRO",$K9572="KG",OR(Painel!$B$5="(Todos)",A9572=Painel!$B$5)*OR(Painel!$E$5="(Todos)",P9572=Painel!$E$5)),$J9572+ROW()/10000000,"")</f>
        <v/>
      </c>
      <c r="U9572" s="29" t="str">
        <f aca="false">IF(AND($S9572="VENCIDO",$K9572="KG",OR(Painel!$B$5="(Todos)",A9572=Painel!$B$5)*OR(Painel!$E$5="(Todos)",P9572=Painel!$E$5)),$J9572+ROW()/10000000,"")</f>
        <v/>
      </c>
    </row>
    <row r="9573" customFormat="false" ht="15" hidden="false" customHeight="false" outlineLevel="0" collapsed="false">
      <c r="A9573" s="29" t="s">
        <v>56</v>
      </c>
      <c r="B9573" s="29" t="s">
        <v>16388</v>
      </c>
      <c r="C9573" s="29" t="s">
        <v>15846</v>
      </c>
      <c r="D9573" s="29" t="s">
        <v>15848</v>
      </c>
      <c r="E9573" s="29" t="n">
        <v>1</v>
      </c>
      <c r="F9573" s="29"/>
      <c r="G9573" s="29" t="s">
        <v>16389</v>
      </c>
      <c r="H9573" s="30" t="n">
        <v>5065.647</v>
      </c>
      <c r="I9573" s="31" t="n">
        <v>46282</v>
      </c>
      <c r="J9573" s="30" t="n">
        <v>5065.647</v>
      </c>
      <c r="K9573" s="29" t="s">
        <v>125</v>
      </c>
      <c r="L9573" s="29" t="s">
        <v>400</v>
      </c>
      <c r="M9573" s="29"/>
      <c r="N9573" s="29" t="s">
        <v>122</v>
      </c>
      <c r="O9573" s="31" t="n">
        <v>46632</v>
      </c>
      <c r="P9573" s="29" t="s">
        <v>123</v>
      </c>
      <c r="Q9573" s="29" t="n">
        <f aca="false">IFERROR(VALUE(L9573),"")</f>
        <v>3</v>
      </c>
      <c r="R9573" s="29" t="n">
        <f aca="true">IF(O9573="","",O9573-TODAY())</f>
        <v>347</v>
      </c>
      <c r="S9573" s="29" t="str">
        <f aca="false">IF(C9573="&lt;&lt; vazio &gt;&gt;","VAZIA",IF(AND(O9573&lt;&gt;"",R9573&lt;0),"VENCIDO",IF(AND(O9573&lt;&gt;"",R9573&lt;=Parametros!$B$10),"PRÓX. VENCIMENTO",IF(F9573="Q","QUALIDADE",IF(F9573="S","BLOQUEADO",IF(F9573="R","RESTRITO/DEVOLUÇÃO",IF(OR(N9573="QUAR",N9573="QRES"),"QUARENTENA",IF(OR(B9573="DESCARTE",B9573="DEVOLUÇÃO"),"DESCARTE/DEVOLUÇÃO",IF(AND(D9573="",K9573&lt;&gt;""),"SEM LOTE",IF(AND(Q9573&lt;&gt;"",Q9573&gt;=Parametros!$B$11),"PARADO/SEM GIRO","OK"))))))))))</f>
        <v>OK</v>
      </c>
      <c r="T9573" s="29" t="str">
        <f aca="false">IF(AND($S9573="PARADO/SEM GIRO",$K9573="KG",OR(Painel!$B$5="(Todos)",A9573=Painel!$B$5)*OR(Painel!$E$5="(Todos)",P9573=Painel!$E$5)),$J9573+ROW()/10000000,"")</f>
        <v/>
      </c>
      <c r="U9573" s="29" t="str">
        <f aca="false">IF(AND($S9573="VENCIDO",$K9573="KG",OR(Painel!$B$5="(Todos)",A9573=Painel!$B$5)*OR(Painel!$E$5="(Todos)",P9573=Painel!$E$5)),$J9573+ROW()/10000000,"")</f>
        <v/>
      </c>
    </row>
    <row r="9574" customFormat="false" ht="15" hidden="false" customHeight="false" outlineLevel="0" collapsed="false">
      <c r="A9574" s="29" t="s">
        <v>56</v>
      </c>
      <c r="B9574" s="29" t="s">
        <v>16390</v>
      </c>
      <c r="C9574" s="29" t="s">
        <v>16089</v>
      </c>
      <c r="D9574" s="29" t="s">
        <v>16169</v>
      </c>
      <c r="E9574" s="29" t="n">
        <v>1</v>
      </c>
      <c r="F9574" s="29"/>
      <c r="G9574" s="29" t="s">
        <v>16391</v>
      </c>
      <c r="H9574" s="30" t="n">
        <v>81369</v>
      </c>
      <c r="I9574" s="31" t="n">
        <v>46235</v>
      </c>
      <c r="J9574" s="30" t="n">
        <v>81369</v>
      </c>
      <c r="K9574" s="29" t="s">
        <v>125</v>
      </c>
      <c r="L9574" s="29" t="s">
        <v>694</v>
      </c>
      <c r="M9574" s="29"/>
      <c r="N9574" s="29" t="s">
        <v>122</v>
      </c>
      <c r="O9574" s="31" t="n">
        <v>46582</v>
      </c>
      <c r="P9574" s="29" t="s">
        <v>123</v>
      </c>
      <c r="Q9574" s="29" t="n">
        <f aca="false">IFERROR(VALUE(L9574),"")</f>
        <v>50</v>
      </c>
      <c r="R9574" s="29" t="n">
        <f aca="true">IF(O9574="","",O9574-TODAY())</f>
        <v>297</v>
      </c>
      <c r="S9574" s="29" t="str">
        <f aca="false">IF(C9574="&lt;&lt; vazio &gt;&gt;","VAZIA",IF(AND(O9574&lt;&gt;"",R9574&lt;0),"VENCIDO",IF(AND(O9574&lt;&gt;"",R9574&lt;=Parametros!$B$10),"PRÓX. VENCIMENTO",IF(F9574="Q","QUALIDADE",IF(F9574="S","BLOQUEADO",IF(F9574="R","RESTRITO/DEVOLUÇÃO",IF(OR(N9574="QUAR",N9574="QRES"),"QUARENTENA",IF(OR(B9574="DESCARTE",B9574="DEVOLUÇÃO"),"DESCARTE/DEVOLUÇÃO",IF(AND(D9574="",K9574&lt;&gt;""),"SEM LOTE",IF(AND(Q9574&lt;&gt;"",Q9574&gt;=Parametros!$B$11),"PARADO/SEM GIRO","OK"))))))))))</f>
        <v>OK</v>
      </c>
      <c r="T9574" s="29" t="str">
        <f aca="false">IF(AND($S9574="PARADO/SEM GIRO",$K9574="KG",OR(Painel!$B$5="(Todos)",A9574=Painel!$B$5)*OR(Painel!$E$5="(Todos)",P9574=Painel!$E$5)),$J9574+ROW()/10000000,"")</f>
        <v/>
      </c>
      <c r="U9574" s="29" t="str">
        <f aca="false">IF(AND($S9574="VENCIDO",$K9574="KG",OR(Painel!$B$5="(Todos)",A9574=Painel!$B$5)*OR(Painel!$E$5="(Todos)",P9574=Painel!$E$5)),$J9574+ROW()/10000000,"")</f>
        <v/>
      </c>
    </row>
    <row r="9575" customFormat="false" ht="15" hidden="false" customHeight="false" outlineLevel="0" collapsed="false">
      <c r="A9575" s="29" t="s">
        <v>56</v>
      </c>
      <c r="B9575" s="29" t="s">
        <v>16392</v>
      </c>
      <c r="C9575" s="29" t="s">
        <v>115</v>
      </c>
      <c r="D9575" s="29"/>
      <c r="E9575" s="29" t="n">
        <v>0</v>
      </c>
      <c r="F9575" s="29"/>
      <c r="G9575" s="29"/>
      <c r="H9575" s="30" t="n">
        <v>0</v>
      </c>
      <c r="I9575" s="29"/>
      <c r="J9575" s="30" t="n">
        <v>0</v>
      </c>
      <c r="K9575" s="29"/>
      <c r="L9575" s="29" t="s">
        <v>116</v>
      </c>
      <c r="M9575" s="29"/>
      <c r="N9575" s="29"/>
      <c r="O9575" s="29"/>
      <c r="P9575" s="29"/>
      <c r="Q9575" s="29" t="n">
        <f aca="false">IFERROR(VALUE(L9575),"")</f>
        <v>0</v>
      </c>
      <c r="R9575" s="29" t="str">
        <f aca="true">IF(O9575="","",O9575-TODAY())</f>
        <v/>
      </c>
      <c r="S9575" s="29" t="str">
        <f aca="false">IF(C9575="&lt;&lt; vazio &gt;&gt;","VAZIA",IF(AND(O9575&lt;&gt;"",R9575&lt;0),"VENCIDO",IF(AND(O9575&lt;&gt;"",R9575&lt;=Parametros!$B$10),"PRÓX. VENCIMENTO",IF(F9575="Q","QUALIDADE",IF(F9575="S","BLOQUEADO",IF(F9575="R","RESTRITO/DEVOLUÇÃO",IF(OR(N9575="QUAR",N9575="QRES"),"QUARENTENA",IF(OR(B9575="DESCARTE",B9575="DEVOLUÇÃO"),"DESCARTE/DEVOLUÇÃO",IF(AND(D9575="",K9575&lt;&gt;""),"SEM LOTE",IF(AND(Q9575&lt;&gt;"",Q9575&gt;=Parametros!$B$11),"PARADO/SEM GIRO","OK"))))))))))</f>
        <v>VAZIA</v>
      </c>
      <c r="T9575" s="29" t="str">
        <f aca="false">IF(AND($S9575="PARADO/SEM GIRO",$K9575="KG",OR(Painel!$B$5="(Todos)",A9575=Painel!$B$5)*OR(Painel!$E$5="(Todos)",P9575=Painel!$E$5)),$J9575+ROW()/10000000,"")</f>
        <v/>
      </c>
      <c r="U9575" s="29" t="str">
        <f aca="false">IF(AND($S9575="VENCIDO",$K9575="KG",OR(Painel!$B$5="(Todos)",A9575=Painel!$B$5)*OR(Painel!$E$5="(Todos)",P9575=Painel!$E$5)),$J9575+ROW()/10000000,"")</f>
        <v/>
      </c>
    </row>
    <row r="9576" customFormat="false" ht="15" hidden="false" customHeight="false" outlineLevel="0" collapsed="false">
      <c r="A9576" s="29" t="s">
        <v>56</v>
      </c>
      <c r="B9576" s="29" t="s">
        <v>16393</v>
      </c>
      <c r="C9576" s="29" t="s">
        <v>115</v>
      </c>
      <c r="D9576" s="29"/>
      <c r="E9576" s="29" t="n">
        <v>0</v>
      </c>
      <c r="F9576" s="29"/>
      <c r="G9576" s="29"/>
      <c r="H9576" s="30" t="n">
        <v>0</v>
      </c>
      <c r="I9576" s="29"/>
      <c r="J9576" s="30" t="n">
        <v>0</v>
      </c>
      <c r="K9576" s="29"/>
      <c r="L9576" s="29" t="s">
        <v>116</v>
      </c>
      <c r="M9576" s="29"/>
      <c r="N9576" s="29"/>
      <c r="O9576" s="29"/>
      <c r="P9576" s="29"/>
      <c r="Q9576" s="29" t="n">
        <f aca="false">IFERROR(VALUE(L9576),"")</f>
        <v>0</v>
      </c>
      <c r="R9576" s="29" t="str">
        <f aca="true">IF(O9576="","",O9576-TODAY())</f>
        <v/>
      </c>
      <c r="S9576" s="29" t="str">
        <f aca="false">IF(C9576="&lt;&lt; vazio &gt;&gt;","VAZIA",IF(AND(O9576&lt;&gt;"",R9576&lt;0),"VENCIDO",IF(AND(O9576&lt;&gt;"",R9576&lt;=Parametros!$B$10),"PRÓX. VENCIMENTO",IF(F9576="Q","QUALIDADE",IF(F9576="S","BLOQUEADO",IF(F9576="R","RESTRITO/DEVOLUÇÃO",IF(OR(N9576="QUAR",N9576="QRES"),"QUARENTENA",IF(OR(B9576="DESCARTE",B9576="DEVOLUÇÃO"),"DESCARTE/DEVOLUÇÃO",IF(AND(D9576="",K9576&lt;&gt;""),"SEM LOTE",IF(AND(Q9576&lt;&gt;"",Q9576&gt;=Parametros!$B$11),"PARADO/SEM GIRO","OK"))))))))))</f>
        <v>VAZIA</v>
      </c>
      <c r="T9576" s="29" t="str">
        <f aca="false">IF(AND($S9576="PARADO/SEM GIRO",$K9576="KG",OR(Painel!$B$5="(Todos)",A9576=Painel!$B$5)*OR(Painel!$E$5="(Todos)",P9576=Painel!$E$5)),$J9576+ROW()/10000000,"")</f>
        <v/>
      </c>
      <c r="U9576" s="29" t="str">
        <f aca="false">IF(AND($S9576="VENCIDO",$K9576="KG",OR(Painel!$B$5="(Todos)",A9576=Painel!$B$5)*OR(Painel!$E$5="(Todos)",P9576=Painel!$E$5)),$J9576+ROW()/10000000,"")</f>
        <v/>
      </c>
    </row>
    <row r="9577" customFormat="false" ht="15" hidden="false" customHeight="false" outlineLevel="0" collapsed="false">
      <c r="A9577" s="29" t="s">
        <v>56</v>
      </c>
      <c r="B9577" s="29" t="s">
        <v>16394</v>
      </c>
      <c r="C9577" s="29" t="s">
        <v>16395</v>
      </c>
      <c r="D9577" s="29" t="s">
        <v>16396</v>
      </c>
      <c r="E9577" s="29" t="n">
        <v>1</v>
      </c>
      <c r="F9577" s="29"/>
      <c r="G9577" s="29" t="s">
        <v>16397</v>
      </c>
      <c r="H9577" s="30" t="n">
        <v>13759.2</v>
      </c>
      <c r="I9577" s="31" t="n">
        <v>46217</v>
      </c>
      <c r="J9577" s="30" t="n">
        <v>13759.2</v>
      </c>
      <c r="K9577" s="29" t="s">
        <v>125</v>
      </c>
      <c r="L9577" s="29" t="s">
        <v>2586</v>
      </c>
      <c r="M9577" s="29"/>
      <c r="N9577" s="29" t="s">
        <v>122</v>
      </c>
      <c r="O9577" s="31" t="n">
        <v>46543</v>
      </c>
      <c r="P9577" s="29" t="s">
        <v>123</v>
      </c>
      <c r="Q9577" s="29" t="n">
        <f aca="false">IFERROR(VALUE(L9577),"")</f>
        <v>68</v>
      </c>
      <c r="R9577" s="29" t="n">
        <f aca="true">IF(O9577="","",O9577-TODAY())</f>
        <v>258</v>
      </c>
      <c r="S9577" s="29" t="str">
        <f aca="false">IF(C9577="&lt;&lt; vazio &gt;&gt;","VAZIA",IF(AND(O9577&lt;&gt;"",R9577&lt;0),"VENCIDO",IF(AND(O9577&lt;&gt;"",R9577&lt;=Parametros!$B$10),"PRÓX. VENCIMENTO",IF(F9577="Q","QUALIDADE",IF(F9577="S","BLOQUEADO",IF(F9577="R","RESTRITO/DEVOLUÇÃO",IF(OR(N9577="QUAR",N9577="QRES"),"QUARENTENA",IF(OR(B9577="DESCARTE",B9577="DEVOLUÇÃO"),"DESCARTE/DEVOLUÇÃO",IF(AND(D9577="",K9577&lt;&gt;""),"SEM LOTE",IF(AND(Q9577&lt;&gt;"",Q9577&gt;=Parametros!$B$11),"PARADO/SEM GIRO","OK"))))))))))</f>
        <v>OK</v>
      </c>
      <c r="T9577" s="29" t="str">
        <f aca="false">IF(AND($S9577="PARADO/SEM GIRO",$K9577="KG",OR(Painel!$B$5="(Todos)",A9577=Painel!$B$5)*OR(Painel!$E$5="(Todos)",P9577=Painel!$E$5)),$J9577+ROW()/10000000,"")</f>
        <v/>
      </c>
      <c r="U9577" s="29" t="str">
        <f aca="false">IF(AND($S9577="VENCIDO",$K9577="KG",OR(Painel!$B$5="(Todos)",A9577=Painel!$B$5)*OR(Painel!$E$5="(Todos)",P9577=Painel!$E$5)),$J9577+ROW()/10000000,"")</f>
        <v/>
      </c>
    </row>
    <row r="9578" customFormat="false" ht="15" hidden="false" customHeight="false" outlineLevel="0" collapsed="false">
      <c r="A9578" s="29" t="s">
        <v>56</v>
      </c>
      <c r="B9578" s="29" t="s">
        <v>16398</v>
      </c>
      <c r="C9578" s="29" t="s">
        <v>16395</v>
      </c>
      <c r="D9578" s="29" t="s">
        <v>16396</v>
      </c>
      <c r="E9578" s="29" t="n">
        <v>1</v>
      </c>
      <c r="F9578" s="29"/>
      <c r="G9578" s="29" t="s">
        <v>16399</v>
      </c>
      <c r="H9578" s="30" t="n">
        <v>96522.8</v>
      </c>
      <c r="I9578" s="31" t="n">
        <v>46220</v>
      </c>
      <c r="J9578" s="30" t="n">
        <v>96522.8</v>
      </c>
      <c r="K9578" s="29" t="s">
        <v>125</v>
      </c>
      <c r="L9578" s="29" t="s">
        <v>2925</v>
      </c>
      <c r="M9578" s="29"/>
      <c r="N9578" s="29" t="s">
        <v>122</v>
      </c>
      <c r="O9578" s="31" t="n">
        <v>46543</v>
      </c>
      <c r="P9578" s="29" t="s">
        <v>123</v>
      </c>
      <c r="Q9578" s="29" t="n">
        <f aca="false">IFERROR(VALUE(L9578),"")</f>
        <v>65</v>
      </c>
      <c r="R9578" s="29" t="n">
        <f aca="true">IF(O9578="","",O9578-TODAY())</f>
        <v>258</v>
      </c>
      <c r="S9578" s="29" t="str">
        <f aca="false">IF(C9578="&lt;&lt; vazio &gt;&gt;","VAZIA",IF(AND(O9578&lt;&gt;"",R9578&lt;0),"VENCIDO",IF(AND(O9578&lt;&gt;"",R9578&lt;=Parametros!$B$10),"PRÓX. VENCIMENTO",IF(F9578="Q","QUALIDADE",IF(F9578="S","BLOQUEADO",IF(F9578="R","RESTRITO/DEVOLUÇÃO",IF(OR(N9578="QUAR",N9578="QRES"),"QUARENTENA",IF(OR(B9578="DESCARTE",B9578="DEVOLUÇÃO"),"DESCARTE/DEVOLUÇÃO",IF(AND(D9578="",K9578&lt;&gt;""),"SEM LOTE",IF(AND(Q9578&lt;&gt;"",Q9578&gt;=Parametros!$B$11),"PARADO/SEM GIRO","OK"))))))))))</f>
        <v>OK</v>
      </c>
      <c r="T9578" s="29" t="str">
        <f aca="false">IF(AND($S9578="PARADO/SEM GIRO",$K9578="KG",OR(Painel!$B$5="(Todos)",A9578=Painel!$B$5)*OR(Painel!$E$5="(Todos)",P9578=Painel!$E$5)),$J9578+ROW()/10000000,"")</f>
        <v/>
      </c>
      <c r="U9578" s="29" t="str">
        <f aca="false">IF(AND($S9578="VENCIDO",$K9578="KG",OR(Painel!$B$5="(Todos)",A9578=Painel!$B$5)*OR(Painel!$E$5="(Todos)",P9578=Painel!$E$5)),$J9578+ROW()/10000000,"")</f>
        <v/>
      </c>
    </row>
    <row r="9579" customFormat="false" ht="15" hidden="false" customHeight="false" outlineLevel="0" collapsed="false">
      <c r="A9579" s="29" t="s">
        <v>56</v>
      </c>
      <c r="B9579" s="29" t="s">
        <v>16400</v>
      </c>
      <c r="C9579" s="29" t="s">
        <v>16066</v>
      </c>
      <c r="D9579" s="29" t="s">
        <v>16401</v>
      </c>
      <c r="E9579" s="29" t="n">
        <v>1</v>
      </c>
      <c r="F9579" s="29"/>
      <c r="G9579" s="29" t="s">
        <v>16402</v>
      </c>
      <c r="H9579" s="30" t="n">
        <v>8502.667</v>
      </c>
      <c r="I9579" s="31" t="n">
        <v>46225</v>
      </c>
      <c r="J9579" s="30" t="n">
        <v>8502.667</v>
      </c>
      <c r="K9579" s="29" t="s">
        <v>125</v>
      </c>
      <c r="L9579" s="29" t="s">
        <v>1020</v>
      </c>
      <c r="M9579" s="29"/>
      <c r="N9579" s="29" t="s">
        <v>122</v>
      </c>
      <c r="O9579" s="31" t="n">
        <v>46297</v>
      </c>
      <c r="P9579" s="29" t="s">
        <v>123</v>
      </c>
      <c r="Q9579" s="29" t="n">
        <f aca="false">IFERROR(VALUE(L9579),"")</f>
        <v>60</v>
      </c>
      <c r="R9579" s="29" t="n">
        <f aca="true">IF(O9579="","",O9579-TODAY())</f>
        <v>12</v>
      </c>
      <c r="S9579" s="29" t="str">
        <f aca="false">IF(C9579="&lt;&lt; vazio &gt;&gt;","VAZIA",IF(AND(O9579&lt;&gt;"",R9579&lt;0),"VENCIDO",IF(AND(O9579&lt;&gt;"",R9579&lt;=Parametros!$B$10),"PRÓX. VENCIMENTO",IF(F9579="Q","QUALIDADE",IF(F9579="S","BLOQUEADO",IF(F9579="R","RESTRITO/DEVOLUÇÃO",IF(OR(N9579="QUAR",N9579="QRES"),"QUARENTENA",IF(OR(B9579="DESCARTE",B9579="DEVOLUÇÃO"),"DESCARTE/DEVOLUÇÃO",IF(AND(D9579="",K9579&lt;&gt;""),"SEM LOTE",IF(AND(Q9579&lt;&gt;"",Q9579&gt;=Parametros!$B$11),"PARADO/SEM GIRO","OK"))))))))))</f>
        <v>PRÓX. VENCIMENTO</v>
      </c>
      <c r="T9579" s="29" t="str">
        <f aca="false">IF(AND($S9579="PARADO/SEM GIRO",$K9579="KG",OR(Painel!$B$5="(Todos)",A9579=Painel!$B$5)*OR(Painel!$E$5="(Todos)",P9579=Painel!$E$5)),$J9579+ROW()/10000000,"")</f>
        <v/>
      </c>
      <c r="U9579" s="29" t="str">
        <f aca="false">IF(AND($S9579="VENCIDO",$K9579="KG",OR(Painel!$B$5="(Todos)",A9579=Painel!$B$5)*OR(Painel!$E$5="(Todos)",P9579=Painel!$E$5)),$J9579+ROW()/10000000,"")</f>
        <v/>
      </c>
    </row>
    <row r="9580" customFormat="false" ht="15" hidden="false" customHeight="false" outlineLevel="0" collapsed="false">
      <c r="A9580" s="29" t="s">
        <v>56</v>
      </c>
      <c r="B9580" s="29" t="s">
        <v>16403</v>
      </c>
      <c r="C9580" s="29" t="s">
        <v>16212</v>
      </c>
      <c r="D9580" s="29" t="s">
        <v>16404</v>
      </c>
      <c r="E9580" s="29" t="n">
        <v>1</v>
      </c>
      <c r="F9580" s="29"/>
      <c r="G9580" s="29" t="s">
        <v>16405</v>
      </c>
      <c r="H9580" s="30" t="n">
        <v>6555.556</v>
      </c>
      <c r="I9580" s="31" t="n">
        <v>46240</v>
      </c>
      <c r="J9580" s="30" t="n">
        <v>6555.556</v>
      </c>
      <c r="K9580" s="29" t="s">
        <v>125</v>
      </c>
      <c r="L9580" s="29" t="s">
        <v>1330</v>
      </c>
      <c r="M9580" s="29"/>
      <c r="N9580" s="29" t="s">
        <v>122</v>
      </c>
      <c r="O9580" s="31" t="n">
        <v>46501</v>
      </c>
      <c r="P9580" s="29" t="s">
        <v>123</v>
      </c>
      <c r="Q9580" s="29" t="n">
        <f aca="false">IFERROR(VALUE(L9580),"")</f>
        <v>45</v>
      </c>
      <c r="R9580" s="29" t="n">
        <f aca="true">IF(O9580="","",O9580-TODAY())</f>
        <v>216</v>
      </c>
      <c r="S9580" s="29" t="str">
        <f aca="false">IF(C9580="&lt;&lt; vazio &gt;&gt;","VAZIA",IF(AND(O9580&lt;&gt;"",R9580&lt;0),"VENCIDO",IF(AND(O9580&lt;&gt;"",R9580&lt;=Parametros!$B$10),"PRÓX. VENCIMENTO",IF(F9580="Q","QUALIDADE",IF(F9580="S","BLOQUEADO",IF(F9580="R","RESTRITO/DEVOLUÇÃO",IF(OR(N9580="QUAR",N9580="QRES"),"QUARENTENA",IF(OR(B9580="DESCARTE",B9580="DEVOLUÇÃO"),"DESCARTE/DEVOLUÇÃO",IF(AND(D9580="",K9580&lt;&gt;""),"SEM LOTE",IF(AND(Q9580&lt;&gt;"",Q9580&gt;=Parametros!$B$11),"PARADO/SEM GIRO","OK"))))))))))</f>
        <v>OK</v>
      </c>
      <c r="T9580" s="29" t="str">
        <f aca="false">IF(AND($S9580="PARADO/SEM GIRO",$K9580="KG",OR(Painel!$B$5="(Todos)",A9580=Painel!$B$5)*OR(Painel!$E$5="(Todos)",P9580=Painel!$E$5)),$J9580+ROW()/10000000,"")</f>
        <v/>
      </c>
      <c r="U9580" s="29" t="str">
        <f aca="false">IF(AND($S9580="VENCIDO",$K9580="KG",OR(Painel!$B$5="(Todos)",A9580=Painel!$B$5)*OR(Painel!$E$5="(Todos)",P9580=Painel!$E$5)),$J9580+ROW()/10000000,"")</f>
        <v/>
      </c>
    </row>
    <row r="9581" customFormat="false" ht="15" hidden="false" customHeight="false" outlineLevel="0" collapsed="false">
      <c r="A9581" s="29" t="s">
        <v>56</v>
      </c>
      <c r="B9581" s="29" t="s">
        <v>16406</v>
      </c>
      <c r="C9581" s="29" t="s">
        <v>115</v>
      </c>
      <c r="D9581" s="29"/>
      <c r="E9581" s="29" t="n">
        <v>0</v>
      </c>
      <c r="F9581" s="29"/>
      <c r="G9581" s="29"/>
      <c r="H9581" s="30" t="n">
        <v>0</v>
      </c>
      <c r="I9581" s="29"/>
      <c r="J9581" s="30" t="n">
        <v>0</v>
      </c>
      <c r="K9581" s="29"/>
      <c r="L9581" s="29" t="s">
        <v>116</v>
      </c>
      <c r="M9581" s="29"/>
      <c r="N9581" s="29"/>
      <c r="O9581" s="29"/>
      <c r="P9581" s="29"/>
      <c r="Q9581" s="29" t="n">
        <f aca="false">IFERROR(VALUE(L9581),"")</f>
        <v>0</v>
      </c>
      <c r="R9581" s="29" t="str">
        <f aca="true">IF(O9581="","",O9581-TODAY())</f>
        <v/>
      </c>
      <c r="S9581" s="29" t="str">
        <f aca="false">IF(C9581="&lt;&lt; vazio &gt;&gt;","VAZIA",IF(AND(O9581&lt;&gt;"",R9581&lt;0),"VENCIDO",IF(AND(O9581&lt;&gt;"",R9581&lt;=Parametros!$B$10),"PRÓX. VENCIMENTO",IF(F9581="Q","QUALIDADE",IF(F9581="S","BLOQUEADO",IF(F9581="R","RESTRITO/DEVOLUÇÃO",IF(OR(N9581="QUAR",N9581="QRES"),"QUARENTENA",IF(OR(B9581="DESCARTE",B9581="DEVOLUÇÃO"),"DESCARTE/DEVOLUÇÃO",IF(AND(D9581="",K9581&lt;&gt;""),"SEM LOTE",IF(AND(Q9581&lt;&gt;"",Q9581&gt;=Parametros!$B$11),"PARADO/SEM GIRO","OK"))))))))))</f>
        <v>VAZIA</v>
      </c>
      <c r="T9581" s="29" t="str">
        <f aca="false">IF(AND($S9581="PARADO/SEM GIRO",$K9581="KG",OR(Painel!$B$5="(Todos)",A9581=Painel!$B$5)*OR(Painel!$E$5="(Todos)",P9581=Painel!$E$5)),$J9581+ROW()/10000000,"")</f>
        <v/>
      </c>
      <c r="U9581" s="29" t="str">
        <f aca="false">IF(AND($S9581="VENCIDO",$K9581="KG",OR(Painel!$B$5="(Todos)",A9581=Painel!$B$5)*OR(Painel!$E$5="(Todos)",P9581=Painel!$E$5)),$J9581+ROW()/10000000,"")</f>
        <v/>
      </c>
    </row>
    <row r="9582" customFormat="false" ht="15" hidden="false" customHeight="false" outlineLevel="0" collapsed="false">
      <c r="A9582" s="29" t="s">
        <v>56</v>
      </c>
      <c r="B9582" s="29" t="s">
        <v>16407</v>
      </c>
      <c r="C9582" s="29" t="s">
        <v>15806</v>
      </c>
      <c r="D9582" s="29"/>
      <c r="E9582" s="29" t="n">
        <v>16</v>
      </c>
      <c r="F9582" s="29"/>
      <c r="G9582" s="29" t="s">
        <v>16408</v>
      </c>
      <c r="H9582" s="30" t="n">
        <v>7000</v>
      </c>
      <c r="I9582" s="31" t="n">
        <v>46281</v>
      </c>
      <c r="J9582" s="30" t="n">
        <v>7000</v>
      </c>
      <c r="K9582" s="29" t="s">
        <v>125</v>
      </c>
      <c r="L9582" s="29" t="s">
        <v>284</v>
      </c>
      <c r="M9582" s="29"/>
      <c r="N9582" s="29" t="s">
        <v>122</v>
      </c>
      <c r="O9582" s="29"/>
      <c r="P9582" s="29" t="s">
        <v>123</v>
      </c>
      <c r="Q9582" s="29" t="n">
        <f aca="false">IFERROR(VALUE(L9582),"")</f>
        <v>4</v>
      </c>
      <c r="R9582" s="29" t="str">
        <f aca="true">IF(O9582="","",O9582-TODAY())</f>
        <v/>
      </c>
      <c r="S9582" s="29" t="str">
        <f aca="false">IF(C9582="&lt;&lt; vazio &gt;&gt;","VAZIA",IF(AND(O9582&lt;&gt;"",R9582&lt;0),"VENCIDO",IF(AND(O9582&lt;&gt;"",R9582&lt;=Parametros!$B$10),"PRÓX. VENCIMENTO",IF(F9582="Q","QUALIDADE",IF(F9582="S","BLOQUEADO",IF(F9582="R","RESTRITO/DEVOLUÇÃO",IF(OR(N9582="QUAR",N9582="QRES"),"QUARENTENA",IF(OR(B9582="DESCARTE",B9582="DEVOLUÇÃO"),"DESCARTE/DEVOLUÇÃO",IF(AND(D9582="",K9582&lt;&gt;""),"SEM LOTE",IF(AND(Q9582&lt;&gt;"",Q9582&gt;=Parametros!$B$11),"PARADO/SEM GIRO","OK"))))))))))</f>
        <v>SEM LOTE</v>
      </c>
      <c r="T9582" s="29" t="str">
        <f aca="false">IF(AND($S9582="PARADO/SEM GIRO",$K9582="KG",OR(Painel!$B$5="(Todos)",A9582=Painel!$B$5)*OR(Painel!$E$5="(Todos)",P9582=Painel!$E$5)),$J9582+ROW()/10000000,"")</f>
        <v/>
      </c>
      <c r="U9582" s="29" t="str">
        <f aca="false">IF(AND($S9582="VENCIDO",$K9582="KG",OR(Painel!$B$5="(Todos)",A9582=Painel!$B$5)*OR(Painel!$E$5="(Todos)",P9582=Painel!$E$5)),$J9582+ROW()/10000000,"")</f>
        <v/>
      </c>
    </row>
    <row r="9583" customFormat="false" ht="15" hidden="false" customHeight="false" outlineLevel="0" collapsed="false">
      <c r="A9583" s="29" t="s">
        <v>56</v>
      </c>
      <c r="B9583" s="29" t="s">
        <v>16407</v>
      </c>
      <c r="C9583" s="29" t="s">
        <v>15806</v>
      </c>
      <c r="D9583" s="29"/>
      <c r="E9583" s="29" t="n">
        <v>16</v>
      </c>
      <c r="F9583" s="29"/>
      <c r="G9583" s="29" t="s">
        <v>16409</v>
      </c>
      <c r="H9583" s="30" t="n">
        <v>7000</v>
      </c>
      <c r="I9583" s="31" t="n">
        <v>46281</v>
      </c>
      <c r="J9583" s="30" t="n">
        <v>7000</v>
      </c>
      <c r="K9583" s="29" t="s">
        <v>125</v>
      </c>
      <c r="L9583" s="29" t="s">
        <v>284</v>
      </c>
      <c r="M9583" s="29"/>
      <c r="N9583" s="29" t="s">
        <v>122</v>
      </c>
      <c r="O9583" s="29"/>
      <c r="P9583" s="29" t="s">
        <v>123</v>
      </c>
      <c r="Q9583" s="29" t="n">
        <f aca="false">IFERROR(VALUE(L9583),"")</f>
        <v>4</v>
      </c>
      <c r="R9583" s="29" t="str">
        <f aca="true">IF(O9583="","",O9583-TODAY())</f>
        <v/>
      </c>
      <c r="S9583" s="29" t="str">
        <f aca="false">IF(C9583="&lt;&lt; vazio &gt;&gt;","VAZIA",IF(AND(O9583&lt;&gt;"",R9583&lt;0),"VENCIDO",IF(AND(O9583&lt;&gt;"",R9583&lt;=Parametros!$B$10),"PRÓX. VENCIMENTO",IF(F9583="Q","QUALIDADE",IF(F9583="S","BLOQUEADO",IF(F9583="R","RESTRITO/DEVOLUÇÃO",IF(OR(N9583="QUAR",N9583="QRES"),"QUARENTENA",IF(OR(B9583="DESCARTE",B9583="DEVOLUÇÃO"),"DESCARTE/DEVOLUÇÃO",IF(AND(D9583="",K9583&lt;&gt;""),"SEM LOTE",IF(AND(Q9583&lt;&gt;"",Q9583&gt;=Parametros!$B$11),"PARADO/SEM GIRO","OK"))))))))))</f>
        <v>SEM LOTE</v>
      </c>
      <c r="T9583" s="29" t="str">
        <f aca="false">IF(AND($S9583="PARADO/SEM GIRO",$K9583="KG",OR(Painel!$B$5="(Todos)",A9583=Painel!$B$5)*OR(Painel!$E$5="(Todos)",P9583=Painel!$E$5)),$J9583+ROW()/10000000,"")</f>
        <v/>
      </c>
      <c r="U9583" s="29" t="str">
        <f aca="false">IF(AND($S9583="VENCIDO",$K9583="KG",OR(Painel!$B$5="(Todos)",A9583=Painel!$B$5)*OR(Painel!$E$5="(Todos)",P9583=Painel!$E$5)),$J9583+ROW()/10000000,"")</f>
        <v/>
      </c>
    </row>
    <row r="9584" customFormat="false" ht="15" hidden="false" customHeight="false" outlineLevel="0" collapsed="false">
      <c r="A9584" s="29" t="s">
        <v>56</v>
      </c>
      <c r="B9584" s="29" t="s">
        <v>16407</v>
      </c>
      <c r="C9584" s="29" t="s">
        <v>15806</v>
      </c>
      <c r="D9584" s="29"/>
      <c r="E9584" s="29" t="n">
        <v>16</v>
      </c>
      <c r="F9584" s="29"/>
      <c r="G9584" s="29" t="s">
        <v>16410</v>
      </c>
      <c r="H9584" s="30" t="n">
        <v>7000</v>
      </c>
      <c r="I9584" s="31" t="n">
        <v>46281</v>
      </c>
      <c r="J9584" s="30" t="n">
        <v>7000</v>
      </c>
      <c r="K9584" s="29" t="s">
        <v>125</v>
      </c>
      <c r="L9584" s="29" t="s">
        <v>284</v>
      </c>
      <c r="M9584" s="29"/>
      <c r="N9584" s="29" t="s">
        <v>122</v>
      </c>
      <c r="O9584" s="29"/>
      <c r="P9584" s="29" t="s">
        <v>123</v>
      </c>
      <c r="Q9584" s="29" t="n">
        <f aca="false">IFERROR(VALUE(L9584),"")</f>
        <v>4</v>
      </c>
      <c r="R9584" s="29" t="str">
        <f aca="true">IF(O9584="","",O9584-TODAY())</f>
        <v/>
      </c>
      <c r="S9584" s="29" t="str">
        <f aca="false">IF(C9584="&lt;&lt; vazio &gt;&gt;","VAZIA",IF(AND(O9584&lt;&gt;"",R9584&lt;0),"VENCIDO",IF(AND(O9584&lt;&gt;"",R9584&lt;=Parametros!$B$10),"PRÓX. VENCIMENTO",IF(F9584="Q","QUALIDADE",IF(F9584="S","BLOQUEADO",IF(F9584="R","RESTRITO/DEVOLUÇÃO",IF(OR(N9584="QUAR",N9584="QRES"),"QUARENTENA",IF(OR(B9584="DESCARTE",B9584="DEVOLUÇÃO"),"DESCARTE/DEVOLUÇÃO",IF(AND(D9584="",K9584&lt;&gt;""),"SEM LOTE",IF(AND(Q9584&lt;&gt;"",Q9584&gt;=Parametros!$B$11),"PARADO/SEM GIRO","OK"))))))))))</f>
        <v>SEM LOTE</v>
      </c>
      <c r="T9584" s="29" t="str">
        <f aca="false">IF(AND($S9584="PARADO/SEM GIRO",$K9584="KG",OR(Painel!$B$5="(Todos)",A9584=Painel!$B$5)*OR(Painel!$E$5="(Todos)",P9584=Painel!$E$5)),$J9584+ROW()/10000000,"")</f>
        <v/>
      </c>
      <c r="U9584" s="29" t="str">
        <f aca="false">IF(AND($S9584="VENCIDO",$K9584="KG",OR(Painel!$B$5="(Todos)",A9584=Painel!$B$5)*OR(Painel!$E$5="(Todos)",P9584=Painel!$E$5)),$J9584+ROW()/10000000,"")</f>
        <v/>
      </c>
    </row>
    <row r="9585" customFormat="false" ht="15" hidden="false" customHeight="false" outlineLevel="0" collapsed="false">
      <c r="A9585" s="29" t="s">
        <v>56</v>
      </c>
      <c r="B9585" s="29" t="s">
        <v>16407</v>
      </c>
      <c r="C9585" s="29" t="s">
        <v>15806</v>
      </c>
      <c r="D9585" s="29"/>
      <c r="E9585" s="29" t="n">
        <v>16</v>
      </c>
      <c r="F9585" s="29"/>
      <c r="G9585" s="29" t="s">
        <v>16411</v>
      </c>
      <c r="H9585" s="30" t="n">
        <v>7000</v>
      </c>
      <c r="I9585" s="31" t="n">
        <v>46281</v>
      </c>
      <c r="J9585" s="30" t="n">
        <v>7000</v>
      </c>
      <c r="K9585" s="29" t="s">
        <v>125</v>
      </c>
      <c r="L9585" s="29" t="s">
        <v>284</v>
      </c>
      <c r="M9585" s="29"/>
      <c r="N9585" s="29" t="s">
        <v>122</v>
      </c>
      <c r="O9585" s="29"/>
      <c r="P9585" s="29" t="s">
        <v>123</v>
      </c>
      <c r="Q9585" s="29" t="n">
        <f aca="false">IFERROR(VALUE(L9585),"")</f>
        <v>4</v>
      </c>
      <c r="R9585" s="29" t="str">
        <f aca="true">IF(O9585="","",O9585-TODAY())</f>
        <v/>
      </c>
      <c r="S9585" s="29" t="str">
        <f aca="false">IF(C9585="&lt;&lt; vazio &gt;&gt;","VAZIA",IF(AND(O9585&lt;&gt;"",R9585&lt;0),"VENCIDO",IF(AND(O9585&lt;&gt;"",R9585&lt;=Parametros!$B$10),"PRÓX. VENCIMENTO",IF(F9585="Q","QUALIDADE",IF(F9585="S","BLOQUEADO",IF(F9585="R","RESTRITO/DEVOLUÇÃO",IF(OR(N9585="QUAR",N9585="QRES"),"QUARENTENA",IF(OR(B9585="DESCARTE",B9585="DEVOLUÇÃO"),"DESCARTE/DEVOLUÇÃO",IF(AND(D9585="",K9585&lt;&gt;""),"SEM LOTE",IF(AND(Q9585&lt;&gt;"",Q9585&gt;=Parametros!$B$11),"PARADO/SEM GIRO","OK"))))))))))</f>
        <v>SEM LOTE</v>
      </c>
      <c r="T9585" s="29" t="str">
        <f aca="false">IF(AND($S9585="PARADO/SEM GIRO",$K9585="KG",OR(Painel!$B$5="(Todos)",A9585=Painel!$B$5)*OR(Painel!$E$5="(Todos)",P9585=Painel!$E$5)),$J9585+ROW()/10000000,"")</f>
        <v/>
      </c>
      <c r="U9585" s="29" t="str">
        <f aca="false">IF(AND($S9585="VENCIDO",$K9585="KG",OR(Painel!$B$5="(Todos)",A9585=Painel!$B$5)*OR(Painel!$E$5="(Todos)",P9585=Painel!$E$5)),$J9585+ROW()/10000000,"")</f>
        <v/>
      </c>
    </row>
    <row r="9586" customFormat="false" ht="15" hidden="false" customHeight="false" outlineLevel="0" collapsed="false">
      <c r="A9586" s="29" t="s">
        <v>56</v>
      </c>
      <c r="B9586" s="29" t="s">
        <v>16407</v>
      </c>
      <c r="C9586" s="29" t="s">
        <v>15806</v>
      </c>
      <c r="D9586" s="29"/>
      <c r="E9586" s="29" t="n">
        <v>16</v>
      </c>
      <c r="F9586" s="29"/>
      <c r="G9586" s="29" t="s">
        <v>16412</v>
      </c>
      <c r="H9586" s="30" t="n">
        <v>7000</v>
      </c>
      <c r="I9586" s="31" t="n">
        <v>46281</v>
      </c>
      <c r="J9586" s="30" t="n">
        <v>7000</v>
      </c>
      <c r="K9586" s="29" t="s">
        <v>125</v>
      </c>
      <c r="L9586" s="29" t="s">
        <v>284</v>
      </c>
      <c r="M9586" s="29"/>
      <c r="N9586" s="29" t="s">
        <v>122</v>
      </c>
      <c r="O9586" s="29"/>
      <c r="P9586" s="29" t="s">
        <v>123</v>
      </c>
      <c r="Q9586" s="29" t="n">
        <f aca="false">IFERROR(VALUE(L9586),"")</f>
        <v>4</v>
      </c>
      <c r="R9586" s="29" t="str">
        <f aca="true">IF(O9586="","",O9586-TODAY())</f>
        <v/>
      </c>
      <c r="S9586" s="29" t="str">
        <f aca="false">IF(C9586="&lt;&lt; vazio &gt;&gt;","VAZIA",IF(AND(O9586&lt;&gt;"",R9586&lt;0),"VENCIDO",IF(AND(O9586&lt;&gt;"",R9586&lt;=Parametros!$B$10),"PRÓX. VENCIMENTO",IF(F9586="Q","QUALIDADE",IF(F9586="S","BLOQUEADO",IF(F9586="R","RESTRITO/DEVOLUÇÃO",IF(OR(N9586="QUAR",N9586="QRES"),"QUARENTENA",IF(OR(B9586="DESCARTE",B9586="DEVOLUÇÃO"),"DESCARTE/DEVOLUÇÃO",IF(AND(D9586="",K9586&lt;&gt;""),"SEM LOTE",IF(AND(Q9586&lt;&gt;"",Q9586&gt;=Parametros!$B$11),"PARADO/SEM GIRO","OK"))))))))))</f>
        <v>SEM LOTE</v>
      </c>
      <c r="T9586" s="29" t="str">
        <f aca="false">IF(AND($S9586="PARADO/SEM GIRO",$K9586="KG",OR(Painel!$B$5="(Todos)",A9586=Painel!$B$5)*OR(Painel!$E$5="(Todos)",P9586=Painel!$E$5)),$J9586+ROW()/10000000,"")</f>
        <v/>
      </c>
      <c r="U9586" s="29" t="str">
        <f aca="false">IF(AND($S9586="VENCIDO",$K9586="KG",OR(Painel!$B$5="(Todos)",A9586=Painel!$B$5)*OR(Painel!$E$5="(Todos)",P9586=Painel!$E$5)),$J9586+ROW()/10000000,"")</f>
        <v/>
      </c>
    </row>
    <row r="9587" customFormat="false" ht="15" hidden="false" customHeight="false" outlineLevel="0" collapsed="false">
      <c r="A9587" s="29" t="s">
        <v>56</v>
      </c>
      <c r="B9587" s="29" t="s">
        <v>16407</v>
      </c>
      <c r="C9587" s="29" t="s">
        <v>15806</v>
      </c>
      <c r="D9587" s="29"/>
      <c r="E9587" s="29" t="n">
        <v>16</v>
      </c>
      <c r="F9587" s="29"/>
      <c r="G9587" s="29" t="s">
        <v>16413</v>
      </c>
      <c r="H9587" s="30" t="n">
        <v>7000</v>
      </c>
      <c r="I9587" s="31" t="n">
        <v>46281</v>
      </c>
      <c r="J9587" s="30" t="n">
        <v>7000</v>
      </c>
      <c r="K9587" s="29" t="s">
        <v>125</v>
      </c>
      <c r="L9587" s="29" t="s">
        <v>284</v>
      </c>
      <c r="M9587" s="29"/>
      <c r="N9587" s="29" t="s">
        <v>122</v>
      </c>
      <c r="O9587" s="29"/>
      <c r="P9587" s="29" t="s">
        <v>123</v>
      </c>
      <c r="Q9587" s="29" t="n">
        <f aca="false">IFERROR(VALUE(L9587),"")</f>
        <v>4</v>
      </c>
      <c r="R9587" s="29" t="str">
        <f aca="true">IF(O9587="","",O9587-TODAY())</f>
        <v/>
      </c>
      <c r="S9587" s="29" t="str">
        <f aca="false">IF(C9587="&lt;&lt; vazio &gt;&gt;","VAZIA",IF(AND(O9587&lt;&gt;"",R9587&lt;0),"VENCIDO",IF(AND(O9587&lt;&gt;"",R9587&lt;=Parametros!$B$10),"PRÓX. VENCIMENTO",IF(F9587="Q","QUALIDADE",IF(F9587="S","BLOQUEADO",IF(F9587="R","RESTRITO/DEVOLUÇÃO",IF(OR(N9587="QUAR",N9587="QRES"),"QUARENTENA",IF(OR(B9587="DESCARTE",B9587="DEVOLUÇÃO"),"DESCARTE/DEVOLUÇÃO",IF(AND(D9587="",K9587&lt;&gt;""),"SEM LOTE",IF(AND(Q9587&lt;&gt;"",Q9587&gt;=Parametros!$B$11),"PARADO/SEM GIRO","OK"))))))))))</f>
        <v>SEM LOTE</v>
      </c>
      <c r="T9587" s="29" t="str">
        <f aca="false">IF(AND($S9587="PARADO/SEM GIRO",$K9587="KG",OR(Painel!$B$5="(Todos)",A9587=Painel!$B$5)*OR(Painel!$E$5="(Todos)",P9587=Painel!$E$5)),$J9587+ROW()/10000000,"")</f>
        <v/>
      </c>
      <c r="U9587" s="29" t="str">
        <f aca="false">IF(AND($S9587="VENCIDO",$K9587="KG",OR(Painel!$B$5="(Todos)",A9587=Painel!$B$5)*OR(Painel!$E$5="(Todos)",P9587=Painel!$E$5)),$J9587+ROW()/10000000,"")</f>
        <v/>
      </c>
    </row>
    <row r="9588" customFormat="false" ht="15" hidden="false" customHeight="false" outlineLevel="0" collapsed="false">
      <c r="A9588" s="29" t="s">
        <v>56</v>
      </c>
      <c r="B9588" s="29" t="s">
        <v>16407</v>
      </c>
      <c r="C9588" s="29" t="s">
        <v>15806</v>
      </c>
      <c r="D9588" s="29"/>
      <c r="E9588" s="29" t="n">
        <v>16</v>
      </c>
      <c r="F9588" s="29"/>
      <c r="G9588" s="29" t="s">
        <v>16414</v>
      </c>
      <c r="H9588" s="30" t="n">
        <v>7000</v>
      </c>
      <c r="I9588" s="31" t="n">
        <v>46281</v>
      </c>
      <c r="J9588" s="30" t="n">
        <v>7000</v>
      </c>
      <c r="K9588" s="29" t="s">
        <v>125</v>
      </c>
      <c r="L9588" s="29" t="s">
        <v>284</v>
      </c>
      <c r="M9588" s="29"/>
      <c r="N9588" s="29" t="s">
        <v>122</v>
      </c>
      <c r="O9588" s="29"/>
      <c r="P9588" s="29" t="s">
        <v>123</v>
      </c>
      <c r="Q9588" s="29" t="n">
        <f aca="false">IFERROR(VALUE(L9588),"")</f>
        <v>4</v>
      </c>
      <c r="R9588" s="29" t="str">
        <f aca="true">IF(O9588="","",O9588-TODAY())</f>
        <v/>
      </c>
      <c r="S9588" s="29" t="str">
        <f aca="false">IF(C9588="&lt;&lt; vazio &gt;&gt;","VAZIA",IF(AND(O9588&lt;&gt;"",R9588&lt;0),"VENCIDO",IF(AND(O9588&lt;&gt;"",R9588&lt;=Parametros!$B$10),"PRÓX. VENCIMENTO",IF(F9588="Q","QUALIDADE",IF(F9588="S","BLOQUEADO",IF(F9588="R","RESTRITO/DEVOLUÇÃO",IF(OR(N9588="QUAR",N9588="QRES"),"QUARENTENA",IF(OR(B9588="DESCARTE",B9588="DEVOLUÇÃO"),"DESCARTE/DEVOLUÇÃO",IF(AND(D9588="",K9588&lt;&gt;""),"SEM LOTE",IF(AND(Q9588&lt;&gt;"",Q9588&gt;=Parametros!$B$11),"PARADO/SEM GIRO","OK"))))))))))</f>
        <v>SEM LOTE</v>
      </c>
      <c r="T9588" s="29" t="str">
        <f aca="false">IF(AND($S9588="PARADO/SEM GIRO",$K9588="KG",OR(Painel!$B$5="(Todos)",A9588=Painel!$B$5)*OR(Painel!$E$5="(Todos)",P9588=Painel!$E$5)),$J9588+ROW()/10000000,"")</f>
        <v/>
      </c>
      <c r="U9588" s="29" t="str">
        <f aca="false">IF(AND($S9588="VENCIDO",$K9588="KG",OR(Painel!$B$5="(Todos)",A9588=Painel!$B$5)*OR(Painel!$E$5="(Todos)",P9588=Painel!$E$5)),$J9588+ROW()/10000000,"")</f>
        <v/>
      </c>
    </row>
    <row r="9589" customFormat="false" ht="15" hidden="false" customHeight="false" outlineLevel="0" collapsed="false">
      <c r="A9589" s="29" t="s">
        <v>56</v>
      </c>
      <c r="B9589" s="29" t="s">
        <v>16407</v>
      </c>
      <c r="C9589" s="29" t="s">
        <v>15806</v>
      </c>
      <c r="D9589" s="29"/>
      <c r="E9589" s="29" t="n">
        <v>16</v>
      </c>
      <c r="F9589" s="29"/>
      <c r="G9589" s="29" t="s">
        <v>16415</v>
      </c>
      <c r="H9589" s="30" t="n">
        <v>7000</v>
      </c>
      <c r="I9589" s="31" t="n">
        <v>46281</v>
      </c>
      <c r="J9589" s="30" t="n">
        <v>7000</v>
      </c>
      <c r="K9589" s="29" t="s">
        <v>125</v>
      </c>
      <c r="L9589" s="29" t="s">
        <v>284</v>
      </c>
      <c r="M9589" s="29"/>
      <c r="N9589" s="29" t="s">
        <v>122</v>
      </c>
      <c r="O9589" s="29"/>
      <c r="P9589" s="29" t="s">
        <v>123</v>
      </c>
      <c r="Q9589" s="29" t="n">
        <f aca="false">IFERROR(VALUE(L9589),"")</f>
        <v>4</v>
      </c>
      <c r="R9589" s="29" t="str">
        <f aca="true">IF(O9589="","",O9589-TODAY())</f>
        <v/>
      </c>
      <c r="S9589" s="29" t="str">
        <f aca="false">IF(C9589="&lt;&lt; vazio &gt;&gt;","VAZIA",IF(AND(O9589&lt;&gt;"",R9589&lt;0),"VENCIDO",IF(AND(O9589&lt;&gt;"",R9589&lt;=Parametros!$B$10),"PRÓX. VENCIMENTO",IF(F9589="Q","QUALIDADE",IF(F9589="S","BLOQUEADO",IF(F9589="R","RESTRITO/DEVOLUÇÃO",IF(OR(N9589="QUAR",N9589="QRES"),"QUARENTENA",IF(OR(B9589="DESCARTE",B9589="DEVOLUÇÃO"),"DESCARTE/DEVOLUÇÃO",IF(AND(D9589="",K9589&lt;&gt;""),"SEM LOTE",IF(AND(Q9589&lt;&gt;"",Q9589&gt;=Parametros!$B$11),"PARADO/SEM GIRO","OK"))))))))))</f>
        <v>SEM LOTE</v>
      </c>
      <c r="T9589" s="29" t="str">
        <f aca="false">IF(AND($S9589="PARADO/SEM GIRO",$K9589="KG",OR(Painel!$B$5="(Todos)",A9589=Painel!$B$5)*OR(Painel!$E$5="(Todos)",P9589=Painel!$E$5)),$J9589+ROW()/10000000,"")</f>
        <v/>
      </c>
      <c r="U9589" s="29" t="str">
        <f aca="false">IF(AND($S9589="VENCIDO",$K9589="KG",OR(Painel!$B$5="(Todos)",A9589=Painel!$B$5)*OR(Painel!$E$5="(Todos)",P9589=Painel!$E$5)),$J9589+ROW()/10000000,"")</f>
        <v/>
      </c>
    </row>
    <row r="9590" customFormat="false" ht="15" hidden="false" customHeight="false" outlineLevel="0" collapsed="false">
      <c r="A9590" s="29" t="s">
        <v>56</v>
      </c>
      <c r="B9590" s="29" t="s">
        <v>16407</v>
      </c>
      <c r="C9590" s="29" t="s">
        <v>15806</v>
      </c>
      <c r="D9590" s="29"/>
      <c r="E9590" s="29" t="n">
        <v>16</v>
      </c>
      <c r="F9590" s="29"/>
      <c r="G9590" s="29" t="s">
        <v>16416</v>
      </c>
      <c r="H9590" s="30" t="n">
        <v>7000</v>
      </c>
      <c r="I9590" s="31" t="n">
        <v>46281</v>
      </c>
      <c r="J9590" s="30" t="n">
        <v>7000</v>
      </c>
      <c r="K9590" s="29" t="s">
        <v>125</v>
      </c>
      <c r="L9590" s="29" t="s">
        <v>284</v>
      </c>
      <c r="M9590" s="29"/>
      <c r="N9590" s="29" t="s">
        <v>122</v>
      </c>
      <c r="O9590" s="29"/>
      <c r="P9590" s="29" t="s">
        <v>123</v>
      </c>
      <c r="Q9590" s="29" t="n">
        <f aca="false">IFERROR(VALUE(L9590),"")</f>
        <v>4</v>
      </c>
      <c r="R9590" s="29" t="str">
        <f aca="true">IF(O9590="","",O9590-TODAY())</f>
        <v/>
      </c>
      <c r="S9590" s="29" t="str">
        <f aca="false">IF(C9590="&lt;&lt; vazio &gt;&gt;","VAZIA",IF(AND(O9590&lt;&gt;"",R9590&lt;0),"VENCIDO",IF(AND(O9590&lt;&gt;"",R9590&lt;=Parametros!$B$10),"PRÓX. VENCIMENTO",IF(F9590="Q","QUALIDADE",IF(F9590="S","BLOQUEADO",IF(F9590="R","RESTRITO/DEVOLUÇÃO",IF(OR(N9590="QUAR",N9590="QRES"),"QUARENTENA",IF(OR(B9590="DESCARTE",B9590="DEVOLUÇÃO"),"DESCARTE/DEVOLUÇÃO",IF(AND(D9590="",K9590&lt;&gt;""),"SEM LOTE",IF(AND(Q9590&lt;&gt;"",Q9590&gt;=Parametros!$B$11),"PARADO/SEM GIRO","OK"))))))))))</f>
        <v>SEM LOTE</v>
      </c>
      <c r="T9590" s="29" t="str">
        <f aca="false">IF(AND($S9590="PARADO/SEM GIRO",$K9590="KG",OR(Painel!$B$5="(Todos)",A9590=Painel!$B$5)*OR(Painel!$E$5="(Todos)",P9590=Painel!$E$5)),$J9590+ROW()/10000000,"")</f>
        <v/>
      </c>
      <c r="U9590" s="29" t="str">
        <f aca="false">IF(AND($S9590="VENCIDO",$K9590="KG",OR(Painel!$B$5="(Todos)",A9590=Painel!$B$5)*OR(Painel!$E$5="(Todos)",P9590=Painel!$E$5)),$J9590+ROW()/10000000,"")</f>
        <v/>
      </c>
    </row>
    <row r="9591" customFormat="false" ht="15" hidden="false" customHeight="false" outlineLevel="0" collapsed="false">
      <c r="A9591" s="29" t="s">
        <v>56</v>
      </c>
      <c r="B9591" s="29" t="s">
        <v>16407</v>
      </c>
      <c r="C9591" s="29" t="s">
        <v>15806</v>
      </c>
      <c r="D9591" s="29"/>
      <c r="E9591" s="29" t="n">
        <v>16</v>
      </c>
      <c r="F9591" s="29"/>
      <c r="G9591" s="29" t="s">
        <v>16417</v>
      </c>
      <c r="H9591" s="30" t="n">
        <v>7000</v>
      </c>
      <c r="I9591" s="31" t="n">
        <v>46281</v>
      </c>
      <c r="J9591" s="30" t="n">
        <v>7000</v>
      </c>
      <c r="K9591" s="29" t="s">
        <v>125</v>
      </c>
      <c r="L9591" s="29" t="s">
        <v>284</v>
      </c>
      <c r="M9591" s="29"/>
      <c r="N9591" s="29" t="s">
        <v>122</v>
      </c>
      <c r="O9591" s="29"/>
      <c r="P9591" s="29" t="s">
        <v>123</v>
      </c>
      <c r="Q9591" s="29" t="n">
        <f aca="false">IFERROR(VALUE(L9591),"")</f>
        <v>4</v>
      </c>
      <c r="R9591" s="29" t="str">
        <f aca="true">IF(O9591="","",O9591-TODAY())</f>
        <v/>
      </c>
      <c r="S9591" s="29" t="str">
        <f aca="false">IF(C9591="&lt;&lt; vazio &gt;&gt;","VAZIA",IF(AND(O9591&lt;&gt;"",R9591&lt;0),"VENCIDO",IF(AND(O9591&lt;&gt;"",R9591&lt;=Parametros!$B$10),"PRÓX. VENCIMENTO",IF(F9591="Q","QUALIDADE",IF(F9591="S","BLOQUEADO",IF(F9591="R","RESTRITO/DEVOLUÇÃO",IF(OR(N9591="QUAR",N9591="QRES"),"QUARENTENA",IF(OR(B9591="DESCARTE",B9591="DEVOLUÇÃO"),"DESCARTE/DEVOLUÇÃO",IF(AND(D9591="",K9591&lt;&gt;""),"SEM LOTE",IF(AND(Q9591&lt;&gt;"",Q9591&gt;=Parametros!$B$11),"PARADO/SEM GIRO","OK"))))))))))</f>
        <v>SEM LOTE</v>
      </c>
      <c r="T9591" s="29" t="str">
        <f aca="false">IF(AND($S9591="PARADO/SEM GIRO",$K9591="KG",OR(Painel!$B$5="(Todos)",A9591=Painel!$B$5)*OR(Painel!$E$5="(Todos)",P9591=Painel!$E$5)),$J9591+ROW()/10000000,"")</f>
        <v/>
      </c>
      <c r="U9591" s="29" t="str">
        <f aca="false">IF(AND($S9591="VENCIDO",$K9591="KG",OR(Painel!$B$5="(Todos)",A9591=Painel!$B$5)*OR(Painel!$E$5="(Todos)",P9591=Painel!$E$5)),$J9591+ROW()/10000000,"")</f>
        <v/>
      </c>
    </row>
    <row r="9592" customFormat="false" ht="15" hidden="false" customHeight="false" outlineLevel="0" collapsed="false">
      <c r="A9592" s="29" t="s">
        <v>56</v>
      </c>
      <c r="B9592" s="29" t="s">
        <v>16407</v>
      </c>
      <c r="C9592" s="29" t="s">
        <v>15806</v>
      </c>
      <c r="D9592" s="29"/>
      <c r="E9592" s="29" t="n">
        <v>16</v>
      </c>
      <c r="F9592" s="29"/>
      <c r="G9592" s="29" t="s">
        <v>16418</v>
      </c>
      <c r="H9592" s="30" t="n">
        <v>7000</v>
      </c>
      <c r="I9592" s="31" t="n">
        <v>46281</v>
      </c>
      <c r="J9592" s="30" t="n">
        <v>7000</v>
      </c>
      <c r="K9592" s="29" t="s">
        <v>125</v>
      </c>
      <c r="L9592" s="29" t="s">
        <v>284</v>
      </c>
      <c r="M9592" s="29"/>
      <c r="N9592" s="29" t="s">
        <v>122</v>
      </c>
      <c r="O9592" s="29"/>
      <c r="P9592" s="29" t="s">
        <v>123</v>
      </c>
      <c r="Q9592" s="29" t="n">
        <f aca="false">IFERROR(VALUE(L9592),"")</f>
        <v>4</v>
      </c>
      <c r="R9592" s="29" t="str">
        <f aca="true">IF(O9592="","",O9592-TODAY())</f>
        <v/>
      </c>
      <c r="S9592" s="29" t="str">
        <f aca="false">IF(C9592="&lt;&lt; vazio &gt;&gt;","VAZIA",IF(AND(O9592&lt;&gt;"",R9592&lt;0),"VENCIDO",IF(AND(O9592&lt;&gt;"",R9592&lt;=Parametros!$B$10),"PRÓX. VENCIMENTO",IF(F9592="Q","QUALIDADE",IF(F9592="S","BLOQUEADO",IF(F9592="R","RESTRITO/DEVOLUÇÃO",IF(OR(N9592="QUAR",N9592="QRES"),"QUARENTENA",IF(OR(B9592="DESCARTE",B9592="DEVOLUÇÃO"),"DESCARTE/DEVOLUÇÃO",IF(AND(D9592="",K9592&lt;&gt;""),"SEM LOTE",IF(AND(Q9592&lt;&gt;"",Q9592&gt;=Parametros!$B$11),"PARADO/SEM GIRO","OK"))))))))))</f>
        <v>SEM LOTE</v>
      </c>
      <c r="T9592" s="29" t="str">
        <f aca="false">IF(AND($S9592="PARADO/SEM GIRO",$K9592="KG",OR(Painel!$B$5="(Todos)",A9592=Painel!$B$5)*OR(Painel!$E$5="(Todos)",P9592=Painel!$E$5)),$J9592+ROW()/10000000,"")</f>
        <v/>
      </c>
      <c r="U9592" s="29" t="str">
        <f aca="false">IF(AND($S9592="VENCIDO",$K9592="KG",OR(Painel!$B$5="(Todos)",A9592=Painel!$B$5)*OR(Painel!$E$5="(Todos)",P9592=Painel!$E$5)),$J9592+ROW()/10000000,"")</f>
        <v/>
      </c>
    </row>
    <row r="9593" customFormat="false" ht="15" hidden="false" customHeight="false" outlineLevel="0" collapsed="false">
      <c r="A9593" s="29" t="s">
        <v>56</v>
      </c>
      <c r="B9593" s="29" t="s">
        <v>16407</v>
      </c>
      <c r="C9593" s="29" t="s">
        <v>15806</v>
      </c>
      <c r="D9593" s="29"/>
      <c r="E9593" s="29" t="n">
        <v>16</v>
      </c>
      <c r="F9593" s="29"/>
      <c r="G9593" s="29" t="s">
        <v>16419</v>
      </c>
      <c r="H9593" s="30" t="n">
        <v>7000</v>
      </c>
      <c r="I9593" s="31" t="n">
        <v>46281</v>
      </c>
      <c r="J9593" s="30" t="n">
        <v>7000</v>
      </c>
      <c r="K9593" s="29" t="s">
        <v>125</v>
      </c>
      <c r="L9593" s="29" t="s">
        <v>284</v>
      </c>
      <c r="M9593" s="29"/>
      <c r="N9593" s="29" t="s">
        <v>122</v>
      </c>
      <c r="O9593" s="29"/>
      <c r="P9593" s="29" t="s">
        <v>123</v>
      </c>
      <c r="Q9593" s="29" t="n">
        <f aca="false">IFERROR(VALUE(L9593),"")</f>
        <v>4</v>
      </c>
      <c r="R9593" s="29" t="str">
        <f aca="true">IF(O9593="","",O9593-TODAY())</f>
        <v/>
      </c>
      <c r="S9593" s="29" t="str">
        <f aca="false">IF(C9593="&lt;&lt; vazio &gt;&gt;","VAZIA",IF(AND(O9593&lt;&gt;"",R9593&lt;0),"VENCIDO",IF(AND(O9593&lt;&gt;"",R9593&lt;=Parametros!$B$10),"PRÓX. VENCIMENTO",IF(F9593="Q","QUALIDADE",IF(F9593="S","BLOQUEADO",IF(F9593="R","RESTRITO/DEVOLUÇÃO",IF(OR(N9593="QUAR",N9593="QRES"),"QUARENTENA",IF(OR(B9593="DESCARTE",B9593="DEVOLUÇÃO"),"DESCARTE/DEVOLUÇÃO",IF(AND(D9593="",K9593&lt;&gt;""),"SEM LOTE",IF(AND(Q9593&lt;&gt;"",Q9593&gt;=Parametros!$B$11),"PARADO/SEM GIRO","OK"))))))))))</f>
        <v>SEM LOTE</v>
      </c>
      <c r="T9593" s="29" t="str">
        <f aca="false">IF(AND($S9593="PARADO/SEM GIRO",$K9593="KG",OR(Painel!$B$5="(Todos)",A9593=Painel!$B$5)*OR(Painel!$E$5="(Todos)",P9593=Painel!$E$5)),$J9593+ROW()/10000000,"")</f>
        <v/>
      </c>
      <c r="U9593" s="29" t="str">
        <f aca="false">IF(AND($S9593="VENCIDO",$K9593="KG",OR(Painel!$B$5="(Todos)",A9593=Painel!$B$5)*OR(Painel!$E$5="(Todos)",P9593=Painel!$E$5)),$J9593+ROW()/10000000,"")</f>
        <v/>
      </c>
    </row>
    <row r="9594" customFormat="false" ht="15" hidden="false" customHeight="false" outlineLevel="0" collapsed="false">
      <c r="A9594" s="29" t="s">
        <v>56</v>
      </c>
      <c r="B9594" s="29" t="s">
        <v>16407</v>
      </c>
      <c r="C9594" s="29" t="s">
        <v>15806</v>
      </c>
      <c r="D9594" s="29"/>
      <c r="E9594" s="29" t="n">
        <v>16</v>
      </c>
      <c r="F9594" s="29"/>
      <c r="G9594" s="29" t="s">
        <v>16420</v>
      </c>
      <c r="H9594" s="30" t="n">
        <v>7000</v>
      </c>
      <c r="I9594" s="31" t="n">
        <v>46281</v>
      </c>
      <c r="J9594" s="30" t="n">
        <v>7000</v>
      </c>
      <c r="K9594" s="29" t="s">
        <v>125</v>
      </c>
      <c r="L9594" s="29" t="s">
        <v>284</v>
      </c>
      <c r="M9594" s="29"/>
      <c r="N9594" s="29" t="s">
        <v>122</v>
      </c>
      <c r="O9594" s="29"/>
      <c r="P9594" s="29" t="s">
        <v>123</v>
      </c>
      <c r="Q9594" s="29" t="n">
        <f aca="false">IFERROR(VALUE(L9594),"")</f>
        <v>4</v>
      </c>
      <c r="R9594" s="29" t="str">
        <f aca="true">IF(O9594="","",O9594-TODAY())</f>
        <v/>
      </c>
      <c r="S9594" s="29" t="str">
        <f aca="false">IF(C9594="&lt;&lt; vazio &gt;&gt;","VAZIA",IF(AND(O9594&lt;&gt;"",R9594&lt;0),"VENCIDO",IF(AND(O9594&lt;&gt;"",R9594&lt;=Parametros!$B$10),"PRÓX. VENCIMENTO",IF(F9594="Q","QUALIDADE",IF(F9594="S","BLOQUEADO",IF(F9594="R","RESTRITO/DEVOLUÇÃO",IF(OR(N9594="QUAR",N9594="QRES"),"QUARENTENA",IF(OR(B9594="DESCARTE",B9594="DEVOLUÇÃO"),"DESCARTE/DEVOLUÇÃO",IF(AND(D9594="",K9594&lt;&gt;""),"SEM LOTE",IF(AND(Q9594&lt;&gt;"",Q9594&gt;=Parametros!$B$11),"PARADO/SEM GIRO","OK"))))))))))</f>
        <v>SEM LOTE</v>
      </c>
      <c r="T9594" s="29" t="str">
        <f aca="false">IF(AND($S9594="PARADO/SEM GIRO",$K9594="KG",OR(Painel!$B$5="(Todos)",A9594=Painel!$B$5)*OR(Painel!$E$5="(Todos)",P9594=Painel!$E$5)),$J9594+ROW()/10000000,"")</f>
        <v/>
      </c>
      <c r="U9594" s="29" t="str">
        <f aca="false">IF(AND($S9594="VENCIDO",$K9594="KG",OR(Painel!$B$5="(Todos)",A9594=Painel!$B$5)*OR(Painel!$E$5="(Todos)",P9594=Painel!$E$5)),$J9594+ROW()/10000000,"")</f>
        <v/>
      </c>
    </row>
    <row r="9595" customFormat="false" ht="15" hidden="false" customHeight="false" outlineLevel="0" collapsed="false">
      <c r="A9595" s="29" t="s">
        <v>56</v>
      </c>
      <c r="B9595" s="29" t="s">
        <v>16407</v>
      </c>
      <c r="C9595" s="29" t="s">
        <v>15806</v>
      </c>
      <c r="D9595" s="29"/>
      <c r="E9595" s="29" t="n">
        <v>16</v>
      </c>
      <c r="F9595" s="29"/>
      <c r="G9595" s="29" t="s">
        <v>16421</v>
      </c>
      <c r="H9595" s="30" t="n">
        <v>7000</v>
      </c>
      <c r="I9595" s="31" t="n">
        <v>46281</v>
      </c>
      <c r="J9595" s="30" t="n">
        <v>7000</v>
      </c>
      <c r="K9595" s="29" t="s">
        <v>125</v>
      </c>
      <c r="L9595" s="29" t="s">
        <v>284</v>
      </c>
      <c r="M9595" s="29"/>
      <c r="N9595" s="29" t="s">
        <v>122</v>
      </c>
      <c r="O9595" s="29"/>
      <c r="P9595" s="29" t="s">
        <v>123</v>
      </c>
      <c r="Q9595" s="29" t="n">
        <f aca="false">IFERROR(VALUE(L9595),"")</f>
        <v>4</v>
      </c>
      <c r="R9595" s="29" t="str">
        <f aca="true">IF(O9595="","",O9595-TODAY())</f>
        <v/>
      </c>
      <c r="S9595" s="29" t="str">
        <f aca="false">IF(C9595="&lt;&lt; vazio &gt;&gt;","VAZIA",IF(AND(O9595&lt;&gt;"",R9595&lt;0),"VENCIDO",IF(AND(O9595&lt;&gt;"",R9595&lt;=Parametros!$B$10),"PRÓX. VENCIMENTO",IF(F9595="Q","QUALIDADE",IF(F9595="S","BLOQUEADO",IF(F9595="R","RESTRITO/DEVOLUÇÃO",IF(OR(N9595="QUAR",N9595="QRES"),"QUARENTENA",IF(OR(B9595="DESCARTE",B9595="DEVOLUÇÃO"),"DESCARTE/DEVOLUÇÃO",IF(AND(D9595="",K9595&lt;&gt;""),"SEM LOTE",IF(AND(Q9595&lt;&gt;"",Q9595&gt;=Parametros!$B$11),"PARADO/SEM GIRO","OK"))))))))))</f>
        <v>SEM LOTE</v>
      </c>
      <c r="T9595" s="29" t="str">
        <f aca="false">IF(AND($S9595="PARADO/SEM GIRO",$K9595="KG",OR(Painel!$B$5="(Todos)",A9595=Painel!$B$5)*OR(Painel!$E$5="(Todos)",P9595=Painel!$E$5)),$J9595+ROW()/10000000,"")</f>
        <v/>
      </c>
      <c r="U9595" s="29" t="str">
        <f aca="false">IF(AND($S9595="VENCIDO",$K9595="KG",OR(Painel!$B$5="(Todos)",A9595=Painel!$B$5)*OR(Painel!$E$5="(Todos)",P9595=Painel!$E$5)),$J9595+ROW()/10000000,"")</f>
        <v/>
      </c>
    </row>
    <row r="9596" customFormat="false" ht="15" hidden="false" customHeight="false" outlineLevel="0" collapsed="false">
      <c r="A9596" s="29" t="s">
        <v>56</v>
      </c>
      <c r="B9596" s="29" t="s">
        <v>16407</v>
      </c>
      <c r="C9596" s="29" t="s">
        <v>15806</v>
      </c>
      <c r="D9596" s="29"/>
      <c r="E9596" s="29" t="n">
        <v>16</v>
      </c>
      <c r="F9596" s="29"/>
      <c r="G9596" s="29" t="s">
        <v>16422</v>
      </c>
      <c r="H9596" s="30" t="n">
        <v>7000</v>
      </c>
      <c r="I9596" s="31" t="n">
        <v>46281</v>
      </c>
      <c r="J9596" s="30" t="n">
        <v>7000</v>
      </c>
      <c r="K9596" s="29" t="s">
        <v>125</v>
      </c>
      <c r="L9596" s="29" t="s">
        <v>284</v>
      </c>
      <c r="M9596" s="29"/>
      <c r="N9596" s="29" t="s">
        <v>122</v>
      </c>
      <c r="O9596" s="29"/>
      <c r="P9596" s="29" t="s">
        <v>123</v>
      </c>
      <c r="Q9596" s="29" t="n">
        <f aca="false">IFERROR(VALUE(L9596),"")</f>
        <v>4</v>
      </c>
      <c r="R9596" s="29" t="str">
        <f aca="true">IF(O9596="","",O9596-TODAY())</f>
        <v/>
      </c>
      <c r="S9596" s="29" t="str">
        <f aca="false">IF(C9596="&lt;&lt; vazio &gt;&gt;","VAZIA",IF(AND(O9596&lt;&gt;"",R9596&lt;0),"VENCIDO",IF(AND(O9596&lt;&gt;"",R9596&lt;=Parametros!$B$10),"PRÓX. VENCIMENTO",IF(F9596="Q","QUALIDADE",IF(F9596="S","BLOQUEADO",IF(F9596="R","RESTRITO/DEVOLUÇÃO",IF(OR(N9596="QUAR",N9596="QRES"),"QUARENTENA",IF(OR(B9596="DESCARTE",B9596="DEVOLUÇÃO"),"DESCARTE/DEVOLUÇÃO",IF(AND(D9596="",K9596&lt;&gt;""),"SEM LOTE",IF(AND(Q9596&lt;&gt;"",Q9596&gt;=Parametros!$B$11),"PARADO/SEM GIRO","OK"))))))))))</f>
        <v>SEM LOTE</v>
      </c>
      <c r="T9596" s="29" t="str">
        <f aca="false">IF(AND($S9596="PARADO/SEM GIRO",$K9596="KG",OR(Painel!$B$5="(Todos)",A9596=Painel!$B$5)*OR(Painel!$E$5="(Todos)",P9596=Painel!$E$5)),$J9596+ROW()/10000000,"")</f>
        <v/>
      </c>
      <c r="U9596" s="29" t="str">
        <f aca="false">IF(AND($S9596="VENCIDO",$K9596="KG",OR(Painel!$B$5="(Todos)",A9596=Painel!$B$5)*OR(Painel!$E$5="(Todos)",P9596=Painel!$E$5)),$J9596+ROW()/10000000,"")</f>
        <v/>
      </c>
    </row>
    <row r="9597" customFormat="false" ht="15" hidden="false" customHeight="false" outlineLevel="0" collapsed="false">
      <c r="A9597" s="29" t="s">
        <v>56</v>
      </c>
      <c r="B9597" s="29" t="s">
        <v>16407</v>
      </c>
      <c r="C9597" s="29" t="s">
        <v>15806</v>
      </c>
      <c r="D9597" s="29"/>
      <c r="E9597" s="29" t="n">
        <v>16</v>
      </c>
      <c r="F9597" s="29"/>
      <c r="G9597" s="29" t="s">
        <v>16423</v>
      </c>
      <c r="H9597" s="30" t="n">
        <v>7000</v>
      </c>
      <c r="I9597" s="31" t="n">
        <v>46281</v>
      </c>
      <c r="J9597" s="30" t="n">
        <v>7000</v>
      </c>
      <c r="K9597" s="29" t="s">
        <v>125</v>
      </c>
      <c r="L9597" s="29" t="s">
        <v>284</v>
      </c>
      <c r="M9597" s="29"/>
      <c r="N9597" s="29" t="s">
        <v>122</v>
      </c>
      <c r="O9597" s="29"/>
      <c r="P9597" s="29" t="s">
        <v>123</v>
      </c>
      <c r="Q9597" s="29" t="n">
        <f aca="false">IFERROR(VALUE(L9597),"")</f>
        <v>4</v>
      </c>
      <c r="R9597" s="29" t="str">
        <f aca="true">IF(O9597="","",O9597-TODAY())</f>
        <v/>
      </c>
      <c r="S9597" s="29" t="str">
        <f aca="false">IF(C9597="&lt;&lt; vazio &gt;&gt;","VAZIA",IF(AND(O9597&lt;&gt;"",R9597&lt;0),"VENCIDO",IF(AND(O9597&lt;&gt;"",R9597&lt;=Parametros!$B$10),"PRÓX. VENCIMENTO",IF(F9597="Q","QUALIDADE",IF(F9597="S","BLOQUEADO",IF(F9597="R","RESTRITO/DEVOLUÇÃO",IF(OR(N9597="QUAR",N9597="QRES"),"QUARENTENA",IF(OR(B9597="DESCARTE",B9597="DEVOLUÇÃO"),"DESCARTE/DEVOLUÇÃO",IF(AND(D9597="",K9597&lt;&gt;""),"SEM LOTE",IF(AND(Q9597&lt;&gt;"",Q9597&gt;=Parametros!$B$11),"PARADO/SEM GIRO","OK"))))))))))</f>
        <v>SEM LOTE</v>
      </c>
      <c r="T9597" s="29" t="str">
        <f aca="false">IF(AND($S9597="PARADO/SEM GIRO",$K9597="KG",OR(Painel!$B$5="(Todos)",A9597=Painel!$B$5)*OR(Painel!$E$5="(Todos)",P9597=Painel!$E$5)),$J9597+ROW()/10000000,"")</f>
        <v/>
      </c>
      <c r="U9597" s="29" t="str">
        <f aca="false">IF(AND($S9597="VENCIDO",$K9597="KG",OR(Painel!$B$5="(Todos)",A9597=Painel!$B$5)*OR(Painel!$E$5="(Todos)",P9597=Painel!$E$5)),$J9597+ROW()/10000000,"")</f>
        <v/>
      </c>
    </row>
    <row r="9598" customFormat="false" ht="15" hidden="false" customHeight="false" outlineLevel="0" collapsed="false">
      <c r="A9598" s="29" t="s">
        <v>56</v>
      </c>
      <c r="B9598" s="29" t="s">
        <v>16424</v>
      </c>
      <c r="C9598" s="29" t="s">
        <v>16425</v>
      </c>
      <c r="D9598" s="29" t="s">
        <v>16426</v>
      </c>
      <c r="E9598" s="29" t="n">
        <v>1</v>
      </c>
      <c r="F9598" s="29"/>
      <c r="G9598" s="29" t="s">
        <v>16427</v>
      </c>
      <c r="H9598" s="30" t="n">
        <v>5058</v>
      </c>
      <c r="I9598" s="31" t="n">
        <v>46225</v>
      </c>
      <c r="J9598" s="30" t="n">
        <v>5058</v>
      </c>
      <c r="K9598" s="29" t="s">
        <v>125</v>
      </c>
      <c r="L9598" s="29" t="s">
        <v>1020</v>
      </c>
      <c r="M9598" s="29"/>
      <c r="N9598" s="29" t="s">
        <v>122</v>
      </c>
      <c r="O9598" s="31" t="n">
        <v>46489</v>
      </c>
      <c r="P9598" s="29" t="s">
        <v>123</v>
      </c>
      <c r="Q9598" s="29" t="n">
        <f aca="false">IFERROR(VALUE(L9598),"")</f>
        <v>60</v>
      </c>
      <c r="R9598" s="29" t="n">
        <f aca="true">IF(O9598="","",O9598-TODAY())</f>
        <v>204</v>
      </c>
      <c r="S9598" s="29" t="str">
        <f aca="false">IF(C9598="&lt;&lt; vazio &gt;&gt;","VAZIA",IF(AND(O9598&lt;&gt;"",R9598&lt;0),"VENCIDO",IF(AND(O9598&lt;&gt;"",R9598&lt;=Parametros!$B$10),"PRÓX. VENCIMENTO",IF(F9598="Q","QUALIDADE",IF(F9598="S","BLOQUEADO",IF(F9598="R","RESTRITO/DEVOLUÇÃO",IF(OR(N9598="QUAR",N9598="QRES"),"QUARENTENA",IF(OR(B9598="DESCARTE",B9598="DEVOLUÇÃO"),"DESCARTE/DEVOLUÇÃO",IF(AND(D9598="",K9598&lt;&gt;""),"SEM LOTE",IF(AND(Q9598&lt;&gt;"",Q9598&gt;=Parametros!$B$11),"PARADO/SEM GIRO","OK"))))))))))</f>
        <v>OK</v>
      </c>
      <c r="T9598" s="29" t="str">
        <f aca="false">IF(AND($S9598="PARADO/SEM GIRO",$K9598="KG",OR(Painel!$B$5="(Todos)",A9598=Painel!$B$5)*OR(Painel!$E$5="(Todos)",P9598=Painel!$E$5)),$J9598+ROW()/10000000,"")</f>
        <v/>
      </c>
      <c r="U9598" s="29" t="str">
        <f aca="false">IF(AND($S9598="VENCIDO",$K9598="KG",OR(Painel!$B$5="(Todos)",A9598=Painel!$B$5)*OR(Painel!$E$5="(Todos)",P9598=Painel!$E$5)),$J9598+ROW()/10000000,"")</f>
        <v/>
      </c>
    </row>
    <row r="9599" customFormat="false" ht="15" hidden="false" customHeight="false" outlineLevel="0" collapsed="false">
      <c r="A9599" s="29" t="s">
        <v>56</v>
      </c>
      <c r="B9599" s="29" t="s">
        <v>16428</v>
      </c>
      <c r="C9599" s="29" t="s">
        <v>15836</v>
      </c>
      <c r="D9599" s="29" t="s">
        <v>16429</v>
      </c>
      <c r="E9599" s="29" t="n">
        <v>1</v>
      </c>
      <c r="F9599" s="29"/>
      <c r="G9599" s="29" t="s">
        <v>16430</v>
      </c>
      <c r="H9599" s="30" t="n">
        <v>5250</v>
      </c>
      <c r="I9599" s="31" t="n">
        <v>46225</v>
      </c>
      <c r="J9599" s="30" t="n">
        <v>5250</v>
      </c>
      <c r="K9599" s="29" t="s">
        <v>125</v>
      </c>
      <c r="L9599" s="29" t="s">
        <v>1020</v>
      </c>
      <c r="M9599" s="29"/>
      <c r="N9599" s="29" t="s">
        <v>122</v>
      </c>
      <c r="O9599" s="31" t="n">
        <v>46633</v>
      </c>
      <c r="P9599" s="29" t="s">
        <v>123</v>
      </c>
      <c r="Q9599" s="29" t="n">
        <f aca="false">IFERROR(VALUE(L9599),"")</f>
        <v>60</v>
      </c>
      <c r="R9599" s="29" t="n">
        <f aca="true">IF(O9599="","",O9599-TODAY())</f>
        <v>348</v>
      </c>
      <c r="S9599" s="29" t="str">
        <f aca="false">IF(C9599="&lt;&lt; vazio &gt;&gt;","VAZIA",IF(AND(O9599&lt;&gt;"",R9599&lt;0),"VENCIDO",IF(AND(O9599&lt;&gt;"",R9599&lt;=Parametros!$B$10),"PRÓX. VENCIMENTO",IF(F9599="Q","QUALIDADE",IF(F9599="S","BLOQUEADO",IF(F9599="R","RESTRITO/DEVOLUÇÃO",IF(OR(N9599="QUAR",N9599="QRES"),"QUARENTENA",IF(OR(B9599="DESCARTE",B9599="DEVOLUÇÃO"),"DESCARTE/DEVOLUÇÃO",IF(AND(D9599="",K9599&lt;&gt;""),"SEM LOTE",IF(AND(Q9599&lt;&gt;"",Q9599&gt;=Parametros!$B$11),"PARADO/SEM GIRO","OK"))))))))))</f>
        <v>OK</v>
      </c>
      <c r="T9599" s="29" t="str">
        <f aca="false">IF(AND($S9599="PARADO/SEM GIRO",$K9599="KG",OR(Painel!$B$5="(Todos)",A9599=Painel!$B$5)*OR(Painel!$E$5="(Todos)",P9599=Painel!$E$5)),$J9599+ROW()/10000000,"")</f>
        <v/>
      </c>
      <c r="U9599" s="29" t="str">
        <f aca="false">IF(AND($S9599="VENCIDO",$K9599="KG",OR(Painel!$B$5="(Todos)",A9599=Painel!$B$5)*OR(Painel!$E$5="(Todos)",P9599=Painel!$E$5)),$J9599+ROW()/10000000,"")</f>
        <v/>
      </c>
    </row>
    <row r="9600" customFormat="false" ht="15" hidden="false" customHeight="false" outlineLevel="0" collapsed="false">
      <c r="A9600" s="29" t="s">
        <v>56</v>
      </c>
      <c r="B9600" s="29" t="s">
        <v>16431</v>
      </c>
      <c r="C9600" s="29" t="s">
        <v>16432</v>
      </c>
      <c r="D9600" s="29" t="s">
        <v>16433</v>
      </c>
      <c r="E9600" s="29" t="n">
        <v>1</v>
      </c>
      <c r="F9600" s="29"/>
      <c r="G9600" s="29" t="s">
        <v>16434</v>
      </c>
      <c r="H9600" s="30" t="n">
        <v>45828</v>
      </c>
      <c r="I9600" s="31" t="n">
        <v>46256</v>
      </c>
      <c r="J9600" s="30" t="n">
        <v>45828</v>
      </c>
      <c r="K9600" s="29" t="s">
        <v>125</v>
      </c>
      <c r="L9600" s="29" t="s">
        <v>811</v>
      </c>
      <c r="M9600" s="29"/>
      <c r="N9600" s="29" t="s">
        <v>122</v>
      </c>
      <c r="O9600" s="31" t="n">
        <v>46588</v>
      </c>
      <c r="P9600" s="29" t="s">
        <v>123</v>
      </c>
      <c r="Q9600" s="29" t="n">
        <f aca="false">IFERROR(VALUE(L9600),"")</f>
        <v>29</v>
      </c>
      <c r="R9600" s="29" t="n">
        <f aca="true">IF(O9600="","",O9600-TODAY())</f>
        <v>303</v>
      </c>
      <c r="S9600" s="29" t="str">
        <f aca="false">IF(C9600="&lt;&lt; vazio &gt;&gt;","VAZIA",IF(AND(O9600&lt;&gt;"",R9600&lt;0),"VENCIDO",IF(AND(O9600&lt;&gt;"",R9600&lt;=Parametros!$B$10),"PRÓX. VENCIMENTO",IF(F9600="Q","QUALIDADE",IF(F9600="S","BLOQUEADO",IF(F9600="R","RESTRITO/DEVOLUÇÃO",IF(OR(N9600="QUAR",N9600="QRES"),"QUARENTENA",IF(OR(B9600="DESCARTE",B9600="DEVOLUÇÃO"),"DESCARTE/DEVOLUÇÃO",IF(AND(D9600="",K9600&lt;&gt;""),"SEM LOTE",IF(AND(Q9600&lt;&gt;"",Q9600&gt;=Parametros!$B$11),"PARADO/SEM GIRO","OK"))))))))))</f>
        <v>OK</v>
      </c>
      <c r="T9600" s="29" t="str">
        <f aca="false">IF(AND($S9600="PARADO/SEM GIRO",$K9600="KG",OR(Painel!$B$5="(Todos)",A9600=Painel!$B$5)*OR(Painel!$E$5="(Todos)",P9600=Painel!$E$5)),$J9600+ROW()/10000000,"")</f>
        <v/>
      </c>
      <c r="U9600" s="29" t="str">
        <f aca="false">IF(AND($S9600="VENCIDO",$K9600="KG",OR(Painel!$B$5="(Todos)",A9600=Painel!$B$5)*OR(Painel!$E$5="(Todos)",P9600=Painel!$E$5)),$J9600+ROW()/10000000,"")</f>
        <v/>
      </c>
    </row>
    <row r="9601" customFormat="false" ht="15" hidden="false" customHeight="false" outlineLevel="0" collapsed="false">
      <c r="A9601" s="29" t="s">
        <v>56</v>
      </c>
      <c r="B9601" s="29" t="s">
        <v>16435</v>
      </c>
      <c r="C9601" s="29" t="s">
        <v>115</v>
      </c>
      <c r="D9601" s="29"/>
      <c r="E9601" s="29" t="n">
        <v>0</v>
      </c>
      <c r="F9601" s="29"/>
      <c r="G9601" s="29"/>
      <c r="H9601" s="30" t="n">
        <v>0</v>
      </c>
      <c r="I9601" s="29"/>
      <c r="J9601" s="30" t="n">
        <v>0</v>
      </c>
      <c r="K9601" s="29"/>
      <c r="L9601" s="29" t="s">
        <v>116</v>
      </c>
      <c r="M9601" s="29"/>
      <c r="N9601" s="29"/>
      <c r="O9601" s="29"/>
      <c r="P9601" s="29"/>
      <c r="Q9601" s="29" t="n">
        <f aca="false">IFERROR(VALUE(L9601),"")</f>
        <v>0</v>
      </c>
      <c r="R9601" s="29" t="str">
        <f aca="true">IF(O9601="","",O9601-TODAY())</f>
        <v/>
      </c>
      <c r="S9601" s="29" t="str">
        <f aca="false">IF(C9601="&lt;&lt; vazio &gt;&gt;","VAZIA",IF(AND(O9601&lt;&gt;"",R9601&lt;0),"VENCIDO",IF(AND(O9601&lt;&gt;"",R9601&lt;=Parametros!$B$10),"PRÓX. VENCIMENTO",IF(F9601="Q","QUALIDADE",IF(F9601="S","BLOQUEADO",IF(F9601="R","RESTRITO/DEVOLUÇÃO",IF(OR(N9601="QUAR",N9601="QRES"),"QUARENTENA",IF(OR(B9601="DESCARTE",B9601="DEVOLUÇÃO"),"DESCARTE/DEVOLUÇÃO",IF(AND(D9601="",K9601&lt;&gt;""),"SEM LOTE",IF(AND(Q9601&lt;&gt;"",Q9601&gt;=Parametros!$B$11),"PARADO/SEM GIRO","OK"))))))))))</f>
        <v>VAZIA</v>
      </c>
      <c r="T9601" s="29" t="str">
        <f aca="false">IF(AND($S9601="PARADO/SEM GIRO",$K9601="KG",OR(Painel!$B$5="(Todos)",A9601=Painel!$B$5)*OR(Painel!$E$5="(Todos)",P9601=Painel!$E$5)),$J9601+ROW()/10000000,"")</f>
        <v/>
      </c>
      <c r="U9601" s="29" t="str">
        <f aca="false">IF(AND($S9601="VENCIDO",$K9601="KG",OR(Painel!$B$5="(Todos)",A9601=Painel!$B$5)*OR(Painel!$E$5="(Todos)",P9601=Painel!$E$5)),$J9601+ROW()/10000000,"")</f>
        <v/>
      </c>
    </row>
    <row r="9602" customFormat="false" ht="15" hidden="false" customHeight="false" outlineLevel="0" collapsed="false">
      <c r="A9602" s="29" t="s">
        <v>56</v>
      </c>
      <c r="B9602" s="29" t="s">
        <v>16436</v>
      </c>
      <c r="C9602" s="29" t="s">
        <v>16425</v>
      </c>
      <c r="D9602" s="29" t="s">
        <v>16437</v>
      </c>
      <c r="E9602" s="29" t="n">
        <v>2</v>
      </c>
      <c r="F9602" s="29"/>
      <c r="G9602" s="29" t="s">
        <v>16438</v>
      </c>
      <c r="H9602" s="30" t="n">
        <v>649</v>
      </c>
      <c r="I9602" s="31" t="n">
        <v>46226</v>
      </c>
      <c r="J9602" s="30" t="n">
        <v>649</v>
      </c>
      <c r="K9602" s="29" t="s">
        <v>125</v>
      </c>
      <c r="L9602" s="29" t="s">
        <v>5877</v>
      </c>
      <c r="M9602" s="29"/>
      <c r="N9602" s="29" t="s">
        <v>122</v>
      </c>
      <c r="O9602" s="31" t="n">
        <v>46316</v>
      </c>
      <c r="P9602" s="29" t="s">
        <v>123</v>
      </c>
      <c r="Q9602" s="29" t="n">
        <f aca="false">IFERROR(VALUE(L9602),"")</f>
        <v>59</v>
      </c>
      <c r="R9602" s="29" t="n">
        <f aca="true">IF(O9602="","",O9602-TODAY())</f>
        <v>31</v>
      </c>
      <c r="S9602" s="29" t="str">
        <f aca="false">IF(C9602="&lt;&lt; vazio &gt;&gt;","VAZIA",IF(AND(O9602&lt;&gt;"",R9602&lt;0),"VENCIDO",IF(AND(O9602&lt;&gt;"",R9602&lt;=Parametros!$B$10),"PRÓX. VENCIMENTO",IF(F9602="Q","QUALIDADE",IF(F9602="S","BLOQUEADO",IF(F9602="R","RESTRITO/DEVOLUÇÃO",IF(OR(N9602="QUAR",N9602="QRES"),"QUARENTENA",IF(OR(B9602="DESCARTE",B9602="DEVOLUÇÃO"),"DESCARTE/DEVOLUÇÃO",IF(AND(D9602="",K9602&lt;&gt;""),"SEM LOTE",IF(AND(Q9602&lt;&gt;"",Q9602&gt;=Parametros!$B$11),"PARADO/SEM GIRO","OK"))))))))))</f>
        <v>PRÓX. VENCIMENTO</v>
      </c>
      <c r="T9602" s="29" t="str">
        <f aca="false">IF(AND($S9602="PARADO/SEM GIRO",$K9602="KG",OR(Painel!$B$5="(Todos)",A9602=Painel!$B$5)*OR(Painel!$E$5="(Todos)",P9602=Painel!$E$5)),$J9602+ROW()/10000000,"")</f>
        <v/>
      </c>
      <c r="U9602" s="29" t="str">
        <f aca="false">IF(AND($S9602="VENCIDO",$K9602="KG",OR(Painel!$B$5="(Todos)",A9602=Painel!$B$5)*OR(Painel!$E$5="(Todos)",P9602=Painel!$E$5)),$J9602+ROW()/10000000,"")</f>
        <v/>
      </c>
    </row>
    <row r="9603" customFormat="false" ht="15" hidden="false" customHeight="false" outlineLevel="0" collapsed="false">
      <c r="A9603" s="29" t="s">
        <v>56</v>
      </c>
      <c r="B9603" s="29" t="s">
        <v>16436</v>
      </c>
      <c r="C9603" s="29" t="s">
        <v>16425</v>
      </c>
      <c r="D9603" s="29" t="s">
        <v>16426</v>
      </c>
      <c r="E9603" s="29" t="n">
        <v>2</v>
      </c>
      <c r="F9603" s="29"/>
      <c r="G9603" s="29" t="s">
        <v>16439</v>
      </c>
      <c r="H9603" s="30" t="n">
        <v>4512</v>
      </c>
      <c r="I9603" s="31" t="n">
        <v>46225</v>
      </c>
      <c r="J9603" s="30" t="n">
        <v>4512</v>
      </c>
      <c r="K9603" s="29" t="s">
        <v>125</v>
      </c>
      <c r="L9603" s="29" t="s">
        <v>1020</v>
      </c>
      <c r="M9603" s="29"/>
      <c r="N9603" s="29" t="s">
        <v>122</v>
      </c>
      <c r="O9603" s="31" t="n">
        <v>46489</v>
      </c>
      <c r="P9603" s="29" t="s">
        <v>123</v>
      </c>
      <c r="Q9603" s="29" t="n">
        <f aca="false">IFERROR(VALUE(L9603),"")</f>
        <v>60</v>
      </c>
      <c r="R9603" s="29" t="n">
        <f aca="true">IF(O9603="","",O9603-TODAY())</f>
        <v>204</v>
      </c>
      <c r="S9603" s="29" t="str">
        <f aca="false">IF(C9603="&lt;&lt; vazio &gt;&gt;","VAZIA",IF(AND(O9603&lt;&gt;"",R9603&lt;0),"VENCIDO",IF(AND(O9603&lt;&gt;"",R9603&lt;=Parametros!$B$10),"PRÓX. VENCIMENTO",IF(F9603="Q","QUALIDADE",IF(F9603="S","BLOQUEADO",IF(F9603="R","RESTRITO/DEVOLUÇÃO",IF(OR(N9603="QUAR",N9603="QRES"),"QUARENTENA",IF(OR(B9603="DESCARTE",B9603="DEVOLUÇÃO"),"DESCARTE/DEVOLUÇÃO",IF(AND(D9603="",K9603&lt;&gt;""),"SEM LOTE",IF(AND(Q9603&lt;&gt;"",Q9603&gt;=Parametros!$B$11),"PARADO/SEM GIRO","OK"))))))))))</f>
        <v>OK</v>
      </c>
      <c r="T9603" s="29" t="str">
        <f aca="false">IF(AND($S9603="PARADO/SEM GIRO",$K9603="KG",OR(Painel!$B$5="(Todos)",A9603=Painel!$B$5)*OR(Painel!$E$5="(Todos)",P9603=Painel!$E$5)),$J9603+ROW()/10000000,"")</f>
        <v/>
      </c>
      <c r="U9603" s="29" t="str">
        <f aca="false">IF(AND($S9603="VENCIDO",$K9603="KG",OR(Painel!$B$5="(Todos)",A9603=Painel!$B$5)*OR(Painel!$E$5="(Todos)",P9603=Painel!$E$5)),$J9603+ROW()/10000000,"")</f>
        <v/>
      </c>
    </row>
    <row r="9604" customFormat="false" ht="15" hidden="false" customHeight="false" outlineLevel="0" collapsed="false">
      <c r="A9604" s="29" t="s">
        <v>56</v>
      </c>
      <c r="B9604" s="29" t="s">
        <v>16440</v>
      </c>
      <c r="C9604" s="29" t="s">
        <v>15812</v>
      </c>
      <c r="D9604" s="29" t="s">
        <v>15813</v>
      </c>
      <c r="E9604" s="29" t="n">
        <v>1</v>
      </c>
      <c r="F9604" s="29"/>
      <c r="G9604" s="29" t="s">
        <v>16441</v>
      </c>
      <c r="H9604" s="30" t="n">
        <v>10000</v>
      </c>
      <c r="I9604" s="31" t="n">
        <v>46279</v>
      </c>
      <c r="J9604" s="30" t="n">
        <v>10000</v>
      </c>
      <c r="K9604" s="29" t="s">
        <v>125</v>
      </c>
      <c r="L9604" s="29" t="s">
        <v>350</v>
      </c>
      <c r="M9604" s="29"/>
      <c r="N9604" s="29" t="s">
        <v>122</v>
      </c>
      <c r="O9604" s="31" t="n">
        <v>46529</v>
      </c>
      <c r="P9604" s="29" t="s">
        <v>123</v>
      </c>
      <c r="Q9604" s="29" t="n">
        <f aca="false">IFERROR(VALUE(L9604),"")</f>
        <v>6</v>
      </c>
      <c r="R9604" s="29" t="n">
        <f aca="true">IF(O9604="","",O9604-TODAY())</f>
        <v>244</v>
      </c>
      <c r="S9604" s="29" t="str">
        <f aca="false">IF(C9604="&lt;&lt; vazio &gt;&gt;","VAZIA",IF(AND(O9604&lt;&gt;"",R9604&lt;0),"VENCIDO",IF(AND(O9604&lt;&gt;"",R9604&lt;=Parametros!$B$10),"PRÓX. VENCIMENTO",IF(F9604="Q","QUALIDADE",IF(F9604="S","BLOQUEADO",IF(F9604="R","RESTRITO/DEVOLUÇÃO",IF(OR(N9604="QUAR",N9604="QRES"),"QUARENTENA",IF(OR(B9604="DESCARTE",B9604="DEVOLUÇÃO"),"DESCARTE/DEVOLUÇÃO",IF(AND(D9604="",K9604&lt;&gt;""),"SEM LOTE",IF(AND(Q9604&lt;&gt;"",Q9604&gt;=Parametros!$B$11),"PARADO/SEM GIRO","OK"))))))))))</f>
        <v>OK</v>
      </c>
      <c r="T9604" s="29" t="str">
        <f aca="false">IF(AND($S9604="PARADO/SEM GIRO",$K9604="KG",OR(Painel!$B$5="(Todos)",A9604=Painel!$B$5)*OR(Painel!$E$5="(Todos)",P9604=Painel!$E$5)),$J9604+ROW()/10000000,"")</f>
        <v/>
      </c>
      <c r="U9604" s="29" t="str">
        <f aca="false">IF(AND($S9604="VENCIDO",$K9604="KG",OR(Painel!$B$5="(Todos)",A9604=Painel!$B$5)*OR(Painel!$E$5="(Todos)",P9604=Painel!$E$5)),$J9604+ROW()/10000000,"")</f>
        <v/>
      </c>
    </row>
    <row r="9605" customFormat="false" ht="15" hidden="false" customHeight="false" outlineLevel="0" collapsed="false">
      <c r="A9605" s="29" t="s">
        <v>56</v>
      </c>
      <c r="B9605" s="29" t="s">
        <v>16442</v>
      </c>
      <c r="C9605" s="29" t="s">
        <v>16443</v>
      </c>
      <c r="D9605" s="29" t="s">
        <v>16444</v>
      </c>
      <c r="E9605" s="29" t="n">
        <v>2</v>
      </c>
      <c r="F9605" s="29"/>
      <c r="G9605" s="29" t="s">
        <v>16445</v>
      </c>
      <c r="H9605" s="30" t="n">
        <v>5952.222</v>
      </c>
      <c r="I9605" s="31" t="n">
        <v>46281</v>
      </c>
      <c r="J9605" s="30" t="n">
        <v>5952.222</v>
      </c>
      <c r="K9605" s="29" t="s">
        <v>125</v>
      </c>
      <c r="L9605" s="29" t="s">
        <v>284</v>
      </c>
      <c r="M9605" s="29"/>
      <c r="N9605" s="29" t="s">
        <v>122</v>
      </c>
      <c r="O9605" s="31" t="n">
        <v>46331</v>
      </c>
      <c r="P9605" s="29" t="s">
        <v>123</v>
      </c>
      <c r="Q9605" s="29" t="n">
        <f aca="false">IFERROR(VALUE(L9605),"")</f>
        <v>4</v>
      </c>
      <c r="R9605" s="29" t="n">
        <f aca="true">IF(O9605="","",O9605-TODAY())</f>
        <v>46</v>
      </c>
      <c r="S9605" s="29" t="str">
        <f aca="false">IF(C9605="&lt;&lt; vazio &gt;&gt;","VAZIA",IF(AND(O9605&lt;&gt;"",R9605&lt;0),"VENCIDO",IF(AND(O9605&lt;&gt;"",R9605&lt;=Parametros!$B$10),"PRÓX. VENCIMENTO",IF(F9605="Q","QUALIDADE",IF(F9605="S","BLOQUEADO",IF(F9605="R","RESTRITO/DEVOLUÇÃO",IF(OR(N9605="QUAR",N9605="QRES"),"QUARENTENA",IF(OR(B9605="DESCARTE",B9605="DEVOLUÇÃO"),"DESCARTE/DEVOLUÇÃO",IF(AND(D9605="",K9605&lt;&gt;""),"SEM LOTE",IF(AND(Q9605&lt;&gt;"",Q9605&gt;=Parametros!$B$11),"PARADO/SEM GIRO","OK"))))))))))</f>
        <v>PRÓX. VENCIMENTO</v>
      </c>
      <c r="T9605" s="29" t="str">
        <f aca="false">IF(AND($S9605="PARADO/SEM GIRO",$K9605="KG",OR(Painel!$B$5="(Todos)",A9605=Painel!$B$5)*OR(Painel!$E$5="(Todos)",P9605=Painel!$E$5)),$J9605+ROW()/10000000,"")</f>
        <v/>
      </c>
      <c r="U9605" s="29" t="str">
        <f aca="false">IF(AND($S9605="VENCIDO",$K9605="KG",OR(Painel!$B$5="(Todos)",A9605=Painel!$B$5)*OR(Painel!$E$5="(Todos)",P9605=Painel!$E$5)),$J9605+ROW()/10000000,"")</f>
        <v/>
      </c>
    </row>
    <row r="9606" customFormat="false" ht="15" hidden="false" customHeight="false" outlineLevel="0" collapsed="false">
      <c r="A9606" s="29" t="s">
        <v>56</v>
      </c>
      <c r="B9606" s="29" t="s">
        <v>16442</v>
      </c>
      <c r="C9606" s="29" t="s">
        <v>16443</v>
      </c>
      <c r="D9606" s="29" t="s">
        <v>16446</v>
      </c>
      <c r="E9606" s="29" t="n">
        <v>2</v>
      </c>
      <c r="F9606" s="29"/>
      <c r="G9606" s="29" t="s">
        <v>16447</v>
      </c>
      <c r="H9606" s="30" t="n">
        <v>32777.778</v>
      </c>
      <c r="I9606" s="31" t="n">
        <v>46281</v>
      </c>
      <c r="J9606" s="30" t="n">
        <v>32777.778</v>
      </c>
      <c r="K9606" s="29" t="s">
        <v>125</v>
      </c>
      <c r="L9606" s="29" t="s">
        <v>284</v>
      </c>
      <c r="M9606" s="29"/>
      <c r="N9606" s="29" t="s">
        <v>122</v>
      </c>
      <c r="O9606" s="31" t="n">
        <v>46437</v>
      </c>
      <c r="P9606" s="29" t="s">
        <v>123</v>
      </c>
      <c r="Q9606" s="29" t="n">
        <f aca="false">IFERROR(VALUE(L9606),"")</f>
        <v>4</v>
      </c>
      <c r="R9606" s="29" t="n">
        <f aca="true">IF(O9606="","",O9606-TODAY())</f>
        <v>152</v>
      </c>
      <c r="S9606" s="29" t="str">
        <f aca="false">IF(C9606="&lt;&lt; vazio &gt;&gt;","VAZIA",IF(AND(O9606&lt;&gt;"",R9606&lt;0),"VENCIDO",IF(AND(O9606&lt;&gt;"",R9606&lt;=Parametros!$B$10),"PRÓX. VENCIMENTO",IF(F9606="Q","QUALIDADE",IF(F9606="S","BLOQUEADO",IF(F9606="R","RESTRITO/DEVOLUÇÃO",IF(OR(N9606="QUAR",N9606="QRES"),"QUARENTENA",IF(OR(B9606="DESCARTE",B9606="DEVOLUÇÃO"),"DESCARTE/DEVOLUÇÃO",IF(AND(D9606="",K9606&lt;&gt;""),"SEM LOTE",IF(AND(Q9606&lt;&gt;"",Q9606&gt;=Parametros!$B$11),"PARADO/SEM GIRO","OK"))))))))))</f>
        <v>OK</v>
      </c>
      <c r="T9606" s="29" t="str">
        <f aca="false">IF(AND($S9606="PARADO/SEM GIRO",$K9606="KG",OR(Painel!$B$5="(Todos)",A9606=Painel!$B$5)*OR(Painel!$E$5="(Todos)",P9606=Painel!$E$5)),$J9606+ROW()/10000000,"")</f>
        <v/>
      </c>
      <c r="U9606" s="29" t="str">
        <f aca="false">IF(AND($S9606="VENCIDO",$K9606="KG",OR(Painel!$B$5="(Todos)",A9606=Painel!$B$5)*OR(Painel!$E$5="(Todos)",P9606=Painel!$E$5)),$J9606+ROW()/10000000,"")</f>
        <v/>
      </c>
    </row>
    <row r="9607" customFormat="false" ht="15" hidden="false" customHeight="false" outlineLevel="0" collapsed="false">
      <c r="A9607" s="29" t="s">
        <v>56</v>
      </c>
      <c r="B9607" s="29" t="s">
        <v>16448</v>
      </c>
      <c r="C9607" s="29" t="s">
        <v>115</v>
      </c>
      <c r="D9607" s="29"/>
      <c r="E9607" s="29" t="n">
        <v>0</v>
      </c>
      <c r="F9607" s="29"/>
      <c r="G9607" s="29"/>
      <c r="H9607" s="30" t="n">
        <v>0</v>
      </c>
      <c r="I9607" s="29"/>
      <c r="J9607" s="30" t="n">
        <v>0</v>
      </c>
      <c r="K9607" s="29"/>
      <c r="L9607" s="29" t="s">
        <v>116</v>
      </c>
      <c r="M9607" s="29"/>
      <c r="N9607" s="29"/>
      <c r="O9607" s="29"/>
      <c r="P9607" s="29"/>
      <c r="Q9607" s="29" t="n">
        <f aca="false">IFERROR(VALUE(L9607),"")</f>
        <v>0</v>
      </c>
      <c r="R9607" s="29" t="str">
        <f aca="true">IF(O9607="","",O9607-TODAY())</f>
        <v/>
      </c>
      <c r="S9607" s="29" t="str">
        <f aca="false">IF(C9607="&lt;&lt; vazio &gt;&gt;","VAZIA",IF(AND(O9607&lt;&gt;"",R9607&lt;0),"VENCIDO",IF(AND(O9607&lt;&gt;"",R9607&lt;=Parametros!$B$10),"PRÓX. VENCIMENTO",IF(F9607="Q","QUALIDADE",IF(F9607="S","BLOQUEADO",IF(F9607="R","RESTRITO/DEVOLUÇÃO",IF(OR(N9607="QUAR",N9607="QRES"),"QUARENTENA",IF(OR(B9607="DESCARTE",B9607="DEVOLUÇÃO"),"DESCARTE/DEVOLUÇÃO",IF(AND(D9607="",K9607&lt;&gt;""),"SEM LOTE",IF(AND(Q9607&lt;&gt;"",Q9607&gt;=Parametros!$B$11),"PARADO/SEM GIRO","OK"))))))))))</f>
        <v>VAZIA</v>
      </c>
      <c r="T9607" s="29" t="str">
        <f aca="false">IF(AND($S9607="PARADO/SEM GIRO",$K9607="KG",OR(Painel!$B$5="(Todos)",A9607=Painel!$B$5)*OR(Painel!$E$5="(Todos)",P9607=Painel!$E$5)),$J9607+ROW()/10000000,"")</f>
        <v/>
      </c>
      <c r="U9607" s="29" t="str">
        <f aca="false">IF(AND($S9607="VENCIDO",$K9607="KG",OR(Painel!$B$5="(Todos)",A9607=Painel!$B$5)*OR(Painel!$E$5="(Todos)",P9607=Painel!$E$5)),$J9607+ROW()/10000000,"")</f>
        <v/>
      </c>
    </row>
    <row r="9608" customFormat="false" ht="15" hidden="false" customHeight="false" outlineLevel="0" collapsed="false">
      <c r="A9608" s="29" t="s">
        <v>56</v>
      </c>
      <c r="B9608" s="29" t="s">
        <v>16449</v>
      </c>
      <c r="C9608" s="29" t="s">
        <v>15822</v>
      </c>
      <c r="D9608" s="29" t="s">
        <v>16450</v>
      </c>
      <c r="E9608" s="29" t="n">
        <v>1</v>
      </c>
      <c r="F9608" s="29"/>
      <c r="G9608" s="29" t="s">
        <v>16451</v>
      </c>
      <c r="H9608" s="30" t="n">
        <v>43012</v>
      </c>
      <c r="I9608" s="31" t="n">
        <v>46256</v>
      </c>
      <c r="J9608" s="30" t="n">
        <v>43012</v>
      </c>
      <c r="K9608" s="29" t="s">
        <v>125</v>
      </c>
      <c r="L9608" s="29" t="s">
        <v>811</v>
      </c>
      <c r="M9608" s="29"/>
      <c r="N9608" s="29" t="s">
        <v>122</v>
      </c>
      <c r="O9608" s="31" t="n">
        <v>46589</v>
      </c>
      <c r="P9608" s="29" t="s">
        <v>123</v>
      </c>
      <c r="Q9608" s="29" t="n">
        <f aca="false">IFERROR(VALUE(L9608),"")</f>
        <v>29</v>
      </c>
      <c r="R9608" s="29" t="n">
        <f aca="true">IF(O9608="","",O9608-TODAY())</f>
        <v>304</v>
      </c>
      <c r="S9608" s="29" t="str">
        <f aca="false">IF(C9608="&lt;&lt; vazio &gt;&gt;","VAZIA",IF(AND(O9608&lt;&gt;"",R9608&lt;0),"VENCIDO",IF(AND(O9608&lt;&gt;"",R9608&lt;=Parametros!$B$10),"PRÓX. VENCIMENTO",IF(F9608="Q","QUALIDADE",IF(F9608="S","BLOQUEADO",IF(F9608="R","RESTRITO/DEVOLUÇÃO",IF(OR(N9608="QUAR",N9608="QRES"),"QUARENTENA",IF(OR(B9608="DESCARTE",B9608="DEVOLUÇÃO"),"DESCARTE/DEVOLUÇÃO",IF(AND(D9608="",K9608&lt;&gt;""),"SEM LOTE",IF(AND(Q9608&lt;&gt;"",Q9608&gt;=Parametros!$B$11),"PARADO/SEM GIRO","OK"))))))))))</f>
        <v>OK</v>
      </c>
      <c r="T9608" s="29" t="str">
        <f aca="false">IF(AND($S9608="PARADO/SEM GIRO",$K9608="KG",OR(Painel!$B$5="(Todos)",A9608=Painel!$B$5)*OR(Painel!$E$5="(Todos)",P9608=Painel!$E$5)),$J9608+ROW()/10000000,"")</f>
        <v/>
      </c>
      <c r="U9608" s="29" t="str">
        <f aca="false">IF(AND($S9608="VENCIDO",$K9608="KG",OR(Painel!$B$5="(Todos)",A9608=Painel!$B$5)*OR(Painel!$E$5="(Todos)",P9608=Painel!$E$5)),$J9608+ROW()/10000000,"")</f>
        <v/>
      </c>
    </row>
    <row r="9609" customFormat="false" ht="15" hidden="false" customHeight="false" outlineLevel="0" collapsed="false">
      <c r="A9609" s="29" t="s">
        <v>56</v>
      </c>
      <c r="B9609" s="29" t="s">
        <v>16452</v>
      </c>
      <c r="C9609" s="29" t="s">
        <v>15809</v>
      </c>
      <c r="D9609" s="29"/>
      <c r="E9609" s="29" t="n">
        <v>25</v>
      </c>
      <c r="F9609" s="29"/>
      <c r="G9609" s="29" t="s">
        <v>16453</v>
      </c>
      <c r="H9609" s="30" t="n">
        <v>9000</v>
      </c>
      <c r="I9609" s="31" t="n">
        <v>46280</v>
      </c>
      <c r="J9609" s="30" t="n">
        <v>9000</v>
      </c>
      <c r="K9609" s="29" t="s">
        <v>15810</v>
      </c>
      <c r="L9609" s="29" t="s">
        <v>144</v>
      </c>
      <c r="M9609" s="29"/>
      <c r="N9609" s="29" t="s">
        <v>122</v>
      </c>
      <c r="O9609" s="29"/>
      <c r="P9609" s="29" t="s">
        <v>123</v>
      </c>
      <c r="Q9609" s="29" t="n">
        <f aca="false">IFERROR(VALUE(L9609),"")</f>
        <v>5</v>
      </c>
      <c r="R9609" s="29" t="str">
        <f aca="true">IF(O9609="","",O9609-TODAY())</f>
        <v/>
      </c>
      <c r="S9609" s="29" t="str">
        <f aca="false">IF(C9609="&lt;&lt; vazio &gt;&gt;","VAZIA",IF(AND(O9609&lt;&gt;"",R9609&lt;0),"VENCIDO",IF(AND(O9609&lt;&gt;"",R9609&lt;=Parametros!$B$10),"PRÓX. VENCIMENTO",IF(F9609="Q","QUALIDADE",IF(F9609="S","BLOQUEADO",IF(F9609="R","RESTRITO/DEVOLUÇÃO",IF(OR(N9609="QUAR",N9609="QRES"),"QUARENTENA",IF(OR(B9609="DESCARTE",B9609="DEVOLUÇÃO"),"DESCARTE/DEVOLUÇÃO",IF(AND(D9609="",K9609&lt;&gt;""),"SEM LOTE",IF(AND(Q9609&lt;&gt;"",Q9609&gt;=Parametros!$B$11),"PARADO/SEM GIRO","OK"))))))))))</f>
        <v>SEM LOTE</v>
      </c>
      <c r="T9609" s="29" t="str">
        <f aca="false">IF(AND($S9609="PARADO/SEM GIRO",$K9609="KG",OR(Painel!$B$5="(Todos)",A9609=Painel!$B$5)*OR(Painel!$E$5="(Todos)",P9609=Painel!$E$5)),$J9609+ROW()/10000000,"")</f>
        <v/>
      </c>
      <c r="U9609" s="29" t="str">
        <f aca="false">IF(AND($S9609="VENCIDO",$K9609="KG",OR(Painel!$B$5="(Todos)",A9609=Painel!$B$5)*OR(Painel!$E$5="(Todos)",P9609=Painel!$E$5)),$J9609+ROW()/10000000,"")</f>
        <v/>
      </c>
    </row>
    <row r="9610" customFormat="false" ht="15" hidden="false" customHeight="false" outlineLevel="0" collapsed="false">
      <c r="A9610" s="29" t="s">
        <v>56</v>
      </c>
      <c r="B9610" s="29" t="s">
        <v>16452</v>
      </c>
      <c r="C9610" s="29" t="s">
        <v>15809</v>
      </c>
      <c r="D9610" s="29"/>
      <c r="E9610" s="29" t="n">
        <v>25</v>
      </c>
      <c r="F9610" s="29"/>
      <c r="G9610" s="29" t="s">
        <v>16454</v>
      </c>
      <c r="H9610" s="30" t="n">
        <v>9000</v>
      </c>
      <c r="I9610" s="31" t="n">
        <v>46280</v>
      </c>
      <c r="J9610" s="30" t="n">
        <v>9000</v>
      </c>
      <c r="K9610" s="29" t="s">
        <v>15810</v>
      </c>
      <c r="L9610" s="29" t="s">
        <v>144</v>
      </c>
      <c r="M9610" s="29"/>
      <c r="N9610" s="29" t="s">
        <v>122</v>
      </c>
      <c r="O9610" s="29"/>
      <c r="P9610" s="29" t="s">
        <v>123</v>
      </c>
      <c r="Q9610" s="29" t="n">
        <f aca="false">IFERROR(VALUE(L9610),"")</f>
        <v>5</v>
      </c>
      <c r="R9610" s="29" t="str">
        <f aca="true">IF(O9610="","",O9610-TODAY())</f>
        <v/>
      </c>
      <c r="S9610" s="29" t="str">
        <f aca="false">IF(C9610="&lt;&lt; vazio &gt;&gt;","VAZIA",IF(AND(O9610&lt;&gt;"",R9610&lt;0),"VENCIDO",IF(AND(O9610&lt;&gt;"",R9610&lt;=Parametros!$B$10),"PRÓX. VENCIMENTO",IF(F9610="Q","QUALIDADE",IF(F9610="S","BLOQUEADO",IF(F9610="R","RESTRITO/DEVOLUÇÃO",IF(OR(N9610="QUAR",N9610="QRES"),"QUARENTENA",IF(OR(B9610="DESCARTE",B9610="DEVOLUÇÃO"),"DESCARTE/DEVOLUÇÃO",IF(AND(D9610="",K9610&lt;&gt;""),"SEM LOTE",IF(AND(Q9610&lt;&gt;"",Q9610&gt;=Parametros!$B$11),"PARADO/SEM GIRO","OK"))))))))))</f>
        <v>SEM LOTE</v>
      </c>
      <c r="T9610" s="29" t="str">
        <f aca="false">IF(AND($S9610="PARADO/SEM GIRO",$K9610="KG",OR(Painel!$B$5="(Todos)",A9610=Painel!$B$5)*OR(Painel!$E$5="(Todos)",P9610=Painel!$E$5)),$J9610+ROW()/10000000,"")</f>
        <v/>
      </c>
      <c r="U9610" s="29" t="str">
        <f aca="false">IF(AND($S9610="VENCIDO",$K9610="KG",OR(Painel!$B$5="(Todos)",A9610=Painel!$B$5)*OR(Painel!$E$5="(Todos)",P9610=Painel!$E$5)),$J9610+ROW()/10000000,"")</f>
        <v/>
      </c>
    </row>
    <row r="9611" customFormat="false" ht="15" hidden="false" customHeight="false" outlineLevel="0" collapsed="false">
      <c r="A9611" s="29" t="s">
        <v>56</v>
      </c>
      <c r="B9611" s="29" t="s">
        <v>16452</v>
      </c>
      <c r="C9611" s="29" t="s">
        <v>15809</v>
      </c>
      <c r="D9611" s="29"/>
      <c r="E9611" s="29" t="n">
        <v>25</v>
      </c>
      <c r="F9611" s="29"/>
      <c r="G9611" s="29" t="s">
        <v>16455</v>
      </c>
      <c r="H9611" s="30" t="n">
        <v>9000</v>
      </c>
      <c r="I9611" s="31" t="n">
        <v>46280</v>
      </c>
      <c r="J9611" s="30" t="n">
        <v>9000</v>
      </c>
      <c r="K9611" s="29" t="s">
        <v>15810</v>
      </c>
      <c r="L9611" s="29" t="s">
        <v>144</v>
      </c>
      <c r="M9611" s="29"/>
      <c r="N9611" s="29" t="s">
        <v>122</v>
      </c>
      <c r="O9611" s="29"/>
      <c r="P9611" s="29" t="s">
        <v>123</v>
      </c>
      <c r="Q9611" s="29" t="n">
        <f aca="false">IFERROR(VALUE(L9611),"")</f>
        <v>5</v>
      </c>
      <c r="R9611" s="29" t="str">
        <f aca="true">IF(O9611="","",O9611-TODAY())</f>
        <v/>
      </c>
      <c r="S9611" s="29" t="str">
        <f aca="false">IF(C9611="&lt;&lt; vazio &gt;&gt;","VAZIA",IF(AND(O9611&lt;&gt;"",R9611&lt;0),"VENCIDO",IF(AND(O9611&lt;&gt;"",R9611&lt;=Parametros!$B$10),"PRÓX. VENCIMENTO",IF(F9611="Q","QUALIDADE",IF(F9611="S","BLOQUEADO",IF(F9611="R","RESTRITO/DEVOLUÇÃO",IF(OR(N9611="QUAR",N9611="QRES"),"QUARENTENA",IF(OR(B9611="DESCARTE",B9611="DEVOLUÇÃO"),"DESCARTE/DEVOLUÇÃO",IF(AND(D9611="",K9611&lt;&gt;""),"SEM LOTE",IF(AND(Q9611&lt;&gt;"",Q9611&gt;=Parametros!$B$11),"PARADO/SEM GIRO","OK"))))))))))</f>
        <v>SEM LOTE</v>
      </c>
      <c r="T9611" s="29" t="str">
        <f aca="false">IF(AND($S9611="PARADO/SEM GIRO",$K9611="KG",OR(Painel!$B$5="(Todos)",A9611=Painel!$B$5)*OR(Painel!$E$5="(Todos)",P9611=Painel!$E$5)),$J9611+ROW()/10000000,"")</f>
        <v/>
      </c>
      <c r="U9611" s="29" t="str">
        <f aca="false">IF(AND($S9611="VENCIDO",$K9611="KG",OR(Painel!$B$5="(Todos)",A9611=Painel!$B$5)*OR(Painel!$E$5="(Todos)",P9611=Painel!$E$5)),$J9611+ROW()/10000000,"")</f>
        <v/>
      </c>
    </row>
    <row r="9612" customFormat="false" ht="15" hidden="false" customHeight="false" outlineLevel="0" collapsed="false">
      <c r="A9612" s="29" t="s">
        <v>56</v>
      </c>
      <c r="B9612" s="29" t="s">
        <v>16452</v>
      </c>
      <c r="C9612" s="29" t="s">
        <v>15809</v>
      </c>
      <c r="D9612" s="29"/>
      <c r="E9612" s="29" t="n">
        <v>25</v>
      </c>
      <c r="F9612" s="29"/>
      <c r="G9612" s="29" t="s">
        <v>16456</v>
      </c>
      <c r="H9612" s="30" t="n">
        <v>9000</v>
      </c>
      <c r="I9612" s="31" t="n">
        <v>46280</v>
      </c>
      <c r="J9612" s="30" t="n">
        <v>9000</v>
      </c>
      <c r="K9612" s="29" t="s">
        <v>15810</v>
      </c>
      <c r="L9612" s="29" t="s">
        <v>144</v>
      </c>
      <c r="M9612" s="29"/>
      <c r="N9612" s="29" t="s">
        <v>122</v>
      </c>
      <c r="O9612" s="29"/>
      <c r="P9612" s="29" t="s">
        <v>123</v>
      </c>
      <c r="Q9612" s="29" t="n">
        <f aca="false">IFERROR(VALUE(L9612),"")</f>
        <v>5</v>
      </c>
      <c r="R9612" s="29" t="str">
        <f aca="true">IF(O9612="","",O9612-TODAY())</f>
        <v/>
      </c>
      <c r="S9612" s="29" t="str">
        <f aca="false">IF(C9612="&lt;&lt; vazio &gt;&gt;","VAZIA",IF(AND(O9612&lt;&gt;"",R9612&lt;0),"VENCIDO",IF(AND(O9612&lt;&gt;"",R9612&lt;=Parametros!$B$10),"PRÓX. VENCIMENTO",IF(F9612="Q","QUALIDADE",IF(F9612="S","BLOQUEADO",IF(F9612="R","RESTRITO/DEVOLUÇÃO",IF(OR(N9612="QUAR",N9612="QRES"),"QUARENTENA",IF(OR(B9612="DESCARTE",B9612="DEVOLUÇÃO"),"DESCARTE/DEVOLUÇÃO",IF(AND(D9612="",K9612&lt;&gt;""),"SEM LOTE",IF(AND(Q9612&lt;&gt;"",Q9612&gt;=Parametros!$B$11),"PARADO/SEM GIRO","OK"))))))))))</f>
        <v>SEM LOTE</v>
      </c>
      <c r="T9612" s="29" t="str">
        <f aca="false">IF(AND($S9612="PARADO/SEM GIRO",$K9612="KG",OR(Painel!$B$5="(Todos)",A9612=Painel!$B$5)*OR(Painel!$E$5="(Todos)",P9612=Painel!$E$5)),$J9612+ROW()/10000000,"")</f>
        <v/>
      </c>
      <c r="U9612" s="29" t="str">
        <f aca="false">IF(AND($S9612="VENCIDO",$K9612="KG",OR(Painel!$B$5="(Todos)",A9612=Painel!$B$5)*OR(Painel!$E$5="(Todos)",P9612=Painel!$E$5)),$J9612+ROW()/10000000,"")</f>
        <v/>
      </c>
    </row>
    <row r="9613" customFormat="false" ht="15" hidden="false" customHeight="false" outlineLevel="0" collapsed="false">
      <c r="A9613" s="29" t="s">
        <v>56</v>
      </c>
      <c r="B9613" s="29" t="s">
        <v>16452</v>
      </c>
      <c r="C9613" s="29" t="s">
        <v>15809</v>
      </c>
      <c r="D9613" s="29"/>
      <c r="E9613" s="29" t="n">
        <v>25</v>
      </c>
      <c r="F9613" s="29"/>
      <c r="G9613" s="29" t="s">
        <v>16457</v>
      </c>
      <c r="H9613" s="30" t="n">
        <v>9000</v>
      </c>
      <c r="I9613" s="31" t="n">
        <v>46280</v>
      </c>
      <c r="J9613" s="30" t="n">
        <v>9000</v>
      </c>
      <c r="K9613" s="29" t="s">
        <v>15810</v>
      </c>
      <c r="L9613" s="29" t="s">
        <v>144</v>
      </c>
      <c r="M9613" s="29"/>
      <c r="N9613" s="29" t="s">
        <v>122</v>
      </c>
      <c r="O9613" s="29"/>
      <c r="P9613" s="29" t="s">
        <v>123</v>
      </c>
      <c r="Q9613" s="29" t="n">
        <f aca="false">IFERROR(VALUE(L9613),"")</f>
        <v>5</v>
      </c>
      <c r="R9613" s="29" t="str">
        <f aca="true">IF(O9613="","",O9613-TODAY())</f>
        <v/>
      </c>
      <c r="S9613" s="29" t="str">
        <f aca="false">IF(C9613="&lt;&lt; vazio &gt;&gt;","VAZIA",IF(AND(O9613&lt;&gt;"",R9613&lt;0),"VENCIDO",IF(AND(O9613&lt;&gt;"",R9613&lt;=Parametros!$B$10),"PRÓX. VENCIMENTO",IF(F9613="Q","QUALIDADE",IF(F9613="S","BLOQUEADO",IF(F9613="R","RESTRITO/DEVOLUÇÃO",IF(OR(N9613="QUAR",N9613="QRES"),"QUARENTENA",IF(OR(B9613="DESCARTE",B9613="DEVOLUÇÃO"),"DESCARTE/DEVOLUÇÃO",IF(AND(D9613="",K9613&lt;&gt;""),"SEM LOTE",IF(AND(Q9613&lt;&gt;"",Q9613&gt;=Parametros!$B$11),"PARADO/SEM GIRO","OK"))))))))))</f>
        <v>SEM LOTE</v>
      </c>
      <c r="T9613" s="29" t="str">
        <f aca="false">IF(AND($S9613="PARADO/SEM GIRO",$K9613="KG",OR(Painel!$B$5="(Todos)",A9613=Painel!$B$5)*OR(Painel!$E$5="(Todos)",P9613=Painel!$E$5)),$J9613+ROW()/10000000,"")</f>
        <v/>
      </c>
      <c r="U9613" s="29" t="str">
        <f aca="false">IF(AND($S9613="VENCIDO",$K9613="KG",OR(Painel!$B$5="(Todos)",A9613=Painel!$B$5)*OR(Painel!$E$5="(Todos)",P9613=Painel!$E$5)),$J9613+ROW()/10000000,"")</f>
        <v/>
      </c>
    </row>
    <row r="9614" customFormat="false" ht="15" hidden="false" customHeight="false" outlineLevel="0" collapsed="false">
      <c r="A9614" s="29" t="s">
        <v>56</v>
      </c>
      <c r="B9614" s="29" t="s">
        <v>16452</v>
      </c>
      <c r="C9614" s="29" t="s">
        <v>15809</v>
      </c>
      <c r="D9614" s="29"/>
      <c r="E9614" s="29" t="n">
        <v>25</v>
      </c>
      <c r="F9614" s="29"/>
      <c r="G9614" s="29" t="s">
        <v>16458</v>
      </c>
      <c r="H9614" s="30" t="n">
        <v>9000</v>
      </c>
      <c r="I9614" s="31" t="n">
        <v>46280</v>
      </c>
      <c r="J9614" s="30" t="n">
        <v>9000</v>
      </c>
      <c r="K9614" s="29" t="s">
        <v>15810</v>
      </c>
      <c r="L9614" s="29" t="s">
        <v>144</v>
      </c>
      <c r="M9614" s="29"/>
      <c r="N9614" s="29" t="s">
        <v>122</v>
      </c>
      <c r="O9614" s="29"/>
      <c r="P9614" s="29" t="s">
        <v>123</v>
      </c>
      <c r="Q9614" s="29" t="n">
        <f aca="false">IFERROR(VALUE(L9614),"")</f>
        <v>5</v>
      </c>
      <c r="R9614" s="29" t="str">
        <f aca="true">IF(O9614="","",O9614-TODAY())</f>
        <v/>
      </c>
      <c r="S9614" s="29" t="str">
        <f aca="false">IF(C9614="&lt;&lt; vazio &gt;&gt;","VAZIA",IF(AND(O9614&lt;&gt;"",R9614&lt;0),"VENCIDO",IF(AND(O9614&lt;&gt;"",R9614&lt;=Parametros!$B$10),"PRÓX. VENCIMENTO",IF(F9614="Q","QUALIDADE",IF(F9614="S","BLOQUEADO",IF(F9614="R","RESTRITO/DEVOLUÇÃO",IF(OR(N9614="QUAR",N9614="QRES"),"QUARENTENA",IF(OR(B9614="DESCARTE",B9614="DEVOLUÇÃO"),"DESCARTE/DEVOLUÇÃO",IF(AND(D9614="",K9614&lt;&gt;""),"SEM LOTE",IF(AND(Q9614&lt;&gt;"",Q9614&gt;=Parametros!$B$11),"PARADO/SEM GIRO","OK"))))))))))</f>
        <v>SEM LOTE</v>
      </c>
      <c r="T9614" s="29" t="str">
        <f aca="false">IF(AND($S9614="PARADO/SEM GIRO",$K9614="KG",OR(Painel!$B$5="(Todos)",A9614=Painel!$B$5)*OR(Painel!$E$5="(Todos)",P9614=Painel!$E$5)),$J9614+ROW()/10000000,"")</f>
        <v/>
      </c>
      <c r="U9614" s="29" t="str">
        <f aca="false">IF(AND($S9614="VENCIDO",$K9614="KG",OR(Painel!$B$5="(Todos)",A9614=Painel!$B$5)*OR(Painel!$E$5="(Todos)",P9614=Painel!$E$5)),$J9614+ROW()/10000000,"")</f>
        <v/>
      </c>
    </row>
    <row r="9615" customFormat="false" ht="15" hidden="false" customHeight="false" outlineLevel="0" collapsed="false">
      <c r="A9615" s="29" t="s">
        <v>56</v>
      </c>
      <c r="B9615" s="29" t="s">
        <v>16452</v>
      </c>
      <c r="C9615" s="29" t="s">
        <v>15809</v>
      </c>
      <c r="D9615" s="29"/>
      <c r="E9615" s="29" t="n">
        <v>25</v>
      </c>
      <c r="F9615" s="29"/>
      <c r="G9615" s="29" t="s">
        <v>16459</v>
      </c>
      <c r="H9615" s="30" t="n">
        <v>9000</v>
      </c>
      <c r="I9615" s="31" t="n">
        <v>46280</v>
      </c>
      <c r="J9615" s="30" t="n">
        <v>9000</v>
      </c>
      <c r="K9615" s="29" t="s">
        <v>15810</v>
      </c>
      <c r="L9615" s="29" t="s">
        <v>144</v>
      </c>
      <c r="M9615" s="29"/>
      <c r="N9615" s="29" t="s">
        <v>122</v>
      </c>
      <c r="O9615" s="29"/>
      <c r="P9615" s="29" t="s">
        <v>123</v>
      </c>
      <c r="Q9615" s="29" t="n">
        <f aca="false">IFERROR(VALUE(L9615),"")</f>
        <v>5</v>
      </c>
      <c r="R9615" s="29" t="str">
        <f aca="true">IF(O9615="","",O9615-TODAY())</f>
        <v/>
      </c>
      <c r="S9615" s="29" t="str">
        <f aca="false">IF(C9615="&lt;&lt; vazio &gt;&gt;","VAZIA",IF(AND(O9615&lt;&gt;"",R9615&lt;0),"VENCIDO",IF(AND(O9615&lt;&gt;"",R9615&lt;=Parametros!$B$10),"PRÓX. VENCIMENTO",IF(F9615="Q","QUALIDADE",IF(F9615="S","BLOQUEADO",IF(F9615="R","RESTRITO/DEVOLUÇÃO",IF(OR(N9615="QUAR",N9615="QRES"),"QUARENTENA",IF(OR(B9615="DESCARTE",B9615="DEVOLUÇÃO"),"DESCARTE/DEVOLUÇÃO",IF(AND(D9615="",K9615&lt;&gt;""),"SEM LOTE",IF(AND(Q9615&lt;&gt;"",Q9615&gt;=Parametros!$B$11),"PARADO/SEM GIRO","OK"))))))))))</f>
        <v>SEM LOTE</v>
      </c>
      <c r="T9615" s="29" t="str">
        <f aca="false">IF(AND($S9615="PARADO/SEM GIRO",$K9615="KG",OR(Painel!$B$5="(Todos)",A9615=Painel!$B$5)*OR(Painel!$E$5="(Todos)",P9615=Painel!$E$5)),$J9615+ROW()/10000000,"")</f>
        <v/>
      </c>
      <c r="U9615" s="29" t="str">
        <f aca="false">IF(AND($S9615="VENCIDO",$K9615="KG",OR(Painel!$B$5="(Todos)",A9615=Painel!$B$5)*OR(Painel!$E$5="(Todos)",P9615=Painel!$E$5)),$J9615+ROW()/10000000,"")</f>
        <v/>
      </c>
    </row>
    <row r="9616" customFormat="false" ht="15" hidden="false" customHeight="false" outlineLevel="0" collapsed="false">
      <c r="A9616" s="29" t="s">
        <v>56</v>
      </c>
      <c r="B9616" s="29" t="s">
        <v>16452</v>
      </c>
      <c r="C9616" s="29" t="s">
        <v>15809</v>
      </c>
      <c r="D9616" s="29"/>
      <c r="E9616" s="29" t="n">
        <v>25</v>
      </c>
      <c r="F9616" s="29"/>
      <c r="G9616" s="29" t="s">
        <v>16460</v>
      </c>
      <c r="H9616" s="30" t="n">
        <v>9000</v>
      </c>
      <c r="I9616" s="31" t="n">
        <v>46280</v>
      </c>
      <c r="J9616" s="30" t="n">
        <v>9000</v>
      </c>
      <c r="K9616" s="29" t="s">
        <v>15810</v>
      </c>
      <c r="L9616" s="29" t="s">
        <v>144</v>
      </c>
      <c r="M9616" s="29"/>
      <c r="N9616" s="29" t="s">
        <v>122</v>
      </c>
      <c r="O9616" s="29"/>
      <c r="P9616" s="29" t="s">
        <v>123</v>
      </c>
      <c r="Q9616" s="29" t="n">
        <f aca="false">IFERROR(VALUE(L9616),"")</f>
        <v>5</v>
      </c>
      <c r="R9616" s="29" t="str">
        <f aca="true">IF(O9616="","",O9616-TODAY())</f>
        <v/>
      </c>
      <c r="S9616" s="29" t="str">
        <f aca="false">IF(C9616="&lt;&lt; vazio &gt;&gt;","VAZIA",IF(AND(O9616&lt;&gt;"",R9616&lt;0),"VENCIDO",IF(AND(O9616&lt;&gt;"",R9616&lt;=Parametros!$B$10),"PRÓX. VENCIMENTO",IF(F9616="Q","QUALIDADE",IF(F9616="S","BLOQUEADO",IF(F9616="R","RESTRITO/DEVOLUÇÃO",IF(OR(N9616="QUAR",N9616="QRES"),"QUARENTENA",IF(OR(B9616="DESCARTE",B9616="DEVOLUÇÃO"),"DESCARTE/DEVOLUÇÃO",IF(AND(D9616="",K9616&lt;&gt;""),"SEM LOTE",IF(AND(Q9616&lt;&gt;"",Q9616&gt;=Parametros!$B$11),"PARADO/SEM GIRO","OK"))))))))))</f>
        <v>SEM LOTE</v>
      </c>
      <c r="T9616" s="29" t="str">
        <f aca="false">IF(AND($S9616="PARADO/SEM GIRO",$K9616="KG",OR(Painel!$B$5="(Todos)",A9616=Painel!$B$5)*OR(Painel!$E$5="(Todos)",P9616=Painel!$E$5)),$J9616+ROW()/10000000,"")</f>
        <v/>
      </c>
      <c r="U9616" s="29" t="str">
        <f aca="false">IF(AND($S9616="VENCIDO",$K9616="KG",OR(Painel!$B$5="(Todos)",A9616=Painel!$B$5)*OR(Painel!$E$5="(Todos)",P9616=Painel!$E$5)),$J9616+ROW()/10000000,"")</f>
        <v/>
      </c>
    </row>
    <row r="9617" customFormat="false" ht="15" hidden="false" customHeight="false" outlineLevel="0" collapsed="false">
      <c r="A9617" s="29" t="s">
        <v>56</v>
      </c>
      <c r="B9617" s="29" t="s">
        <v>16452</v>
      </c>
      <c r="C9617" s="29" t="s">
        <v>15809</v>
      </c>
      <c r="D9617" s="29"/>
      <c r="E9617" s="29" t="n">
        <v>25</v>
      </c>
      <c r="F9617" s="29"/>
      <c r="G9617" s="29" t="s">
        <v>16461</v>
      </c>
      <c r="H9617" s="30" t="n">
        <v>9000</v>
      </c>
      <c r="I9617" s="31" t="n">
        <v>46280</v>
      </c>
      <c r="J9617" s="30" t="n">
        <v>9000</v>
      </c>
      <c r="K9617" s="29" t="s">
        <v>15810</v>
      </c>
      <c r="L9617" s="29" t="s">
        <v>144</v>
      </c>
      <c r="M9617" s="29"/>
      <c r="N9617" s="29" t="s">
        <v>122</v>
      </c>
      <c r="O9617" s="29"/>
      <c r="P9617" s="29" t="s">
        <v>123</v>
      </c>
      <c r="Q9617" s="29" t="n">
        <f aca="false">IFERROR(VALUE(L9617),"")</f>
        <v>5</v>
      </c>
      <c r="R9617" s="29" t="str">
        <f aca="true">IF(O9617="","",O9617-TODAY())</f>
        <v/>
      </c>
      <c r="S9617" s="29" t="str">
        <f aca="false">IF(C9617="&lt;&lt; vazio &gt;&gt;","VAZIA",IF(AND(O9617&lt;&gt;"",R9617&lt;0),"VENCIDO",IF(AND(O9617&lt;&gt;"",R9617&lt;=Parametros!$B$10),"PRÓX. VENCIMENTO",IF(F9617="Q","QUALIDADE",IF(F9617="S","BLOQUEADO",IF(F9617="R","RESTRITO/DEVOLUÇÃO",IF(OR(N9617="QUAR",N9617="QRES"),"QUARENTENA",IF(OR(B9617="DESCARTE",B9617="DEVOLUÇÃO"),"DESCARTE/DEVOLUÇÃO",IF(AND(D9617="",K9617&lt;&gt;""),"SEM LOTE",IF(AND(Q9617&lt;&gt;"",Q9617&gt;=Parametros!$B$11),"PARADO/SEM GIRO","OK"))))))))))</f>
        <v>SEM LOTE</v>
      </c>
      <c r="T9617" s="29" t="str">
        <f aca="false">IF(AND($S9617="PARADO/SEM GIRO",$K9617="KG",OR(Painel!$B$5="(Todos)",A9617=Painel!$B$5)*OR(Painel!$E$5="(Todos)",P9617=Painel!$E$5)),$J9617+ROW()/10000000,"")</f>
        <v/>
      </c>
      <c r="U9617" s="29" t="str">
        <f aca="false">IF(AND($S9617="VENCIDO",$K9617="KG",OR(Painel!$B$5="(Todos)",A9617=Painel!$B$5)*OR(Painel!$E$5="(Todos)",P9617=Painel!$E$5)),$J9617+ROW()/10000000,"")</f>
        <v/>
      </c>
    </row>
    <row r="9618" customFormat="false" ht="15" hidden="false" customHeight="false" outlineLevel="0" collapsed="false">
      <c r="A9618" s="29" t="s">
        <v>56</v>
      </c>
      <c r="B9618" s="29" t="s">
        <v>16452</v>
      </c>
      <c r="C9618" s="29" t="s">
        <v>15809</v>
      </c>
      <c r="D9618" s="29"/>
      <c r="E9618" s="29" t="n">
        <v>25</v>
      </c>
      <c r="F9618" s="29"/>
      <c r="G9618" s="29" t="s">
        <v>16462</v>
      </c>
      <c r="H9618" s="30" t="n">
        <v>9000</v>
      </c>
      <c r="I9618" s="31" t="n">
        <v>46280</v>
      </c>
      <c r="J9618" s="30" t="n">
        <v>9000</v>
      </c>
      <c r="K9618" s="29" t="s">
        <v>15810</v>
      </c>
      <c r="L9618" s="29" t="s">
        <v>144</v>
      </c>
      <c r="M9618" s="29"/>
      <c r="N9618" s="29" t="s">
        <v>122</v>
      </c>
      <c r="O9618" s="29"/>
      <c r="P9618" s="29" t="s">
        <v>123</v>
      </c>
      <c r="Q9618" s="29" t="n">
        <f aca="false">IFERROR(VALUE(L9618),"")</f>
        <v>5</v>
      </c>
      <c r="R9618" s="29" t="str">
        <f aca="true">IF(O9618="","",O9618-TODAY())</f>
        <v/>
      </c>
      <c r="S9618" s="29" t="str">
        <f aca="false">IF(C9618="&lt;&lt; vazio &gt;&gt;","VAZIA",IF(AND(O9618&lt;&gt;"",R9618&lt;0),"VENCIDO",IF(AND(O9618&lt;&gt;"",R9618&lt;=Parametros!$B$10),"PRÓX. VENCIMENTO",IF(F9618="Q","QUALIDADE",IF(F9618="S","BLOQUEADO",IF(F9618="R","RESTRITO/DEVOLUÇÃO",IF(OR(N9618="QUAR",N9618="QRES"),"QUARENTENA",IF(OR(B9618="DESCARTE",B9618="DEVOLUÇÃO"),"DESCARTE/DEVOLUÇÃO",IF(AND(D9618="",K9618&lt;&gt;""),"SEM LOTE",IF(AND(Q9618&lt;&gt;"",Q9618&gt;=Parametros!$B$11),"PARADO/SEM GIRO","OK"))))))))))</f>
        <v>SEM LOTE</v>
      </c>
      <c r="T9618" s="29" t="str">
        <f aca="false">IF(AND($S9618="PARADO/SEM GIRO",$K9618="KG",OR(Painel!$B$5="(Todos)",A9618=Painel!$B$5)*OR(Painel!$E$5="(Todos)",P9618=Painel!$E$5)),$J9618+ROW()/10000000,"")</f>
        <v/>
      </c>
      <c r="U9618" s="29" t="str">
        <f aca="false">IF(AND($S9618="VENCIDO",$K9618="KG",OR(Painel!$B$5="(Todos)",A9618=Painel!$B$5)*OR(Painel!$E$5="(Todos)",P9618=Painel!$E$5)),$J9618+ROW()/10000000,"")</f>
        <v/>
      </c>
    </row>
    <row r="9619" customFormat="false" ht="15" hidden="false" customHeight="false" outlineLevel="0" collapsed="false">
      <c r="A9619" s="29" t="s">
        <v>56</v>
      </c>
      <c r="B9619" s="29" t="s">
        <v>16452</v>
      </c>
      <c r="C9619" s="29" t="s">
        <v>15809</v>
      </c>
      <c r="D9619" s="29"/>
      <c r="E9619" s="29" t="n">
        <v>25</v>
      </c>
      <c r="F9619" s="29"/>
      <c r="G9619" s="29" t="s">
        <v>16463</v>
      </c>
      <c r="H9619" s="30" t="n">
        <v>9000</v>
      </c>
      <c r="I9619" s="31" t="n">
        <v>46280</v>
      </c>
      <c r="J9619" s="30" t="n">
        <v>9000</v>
      </c>
      <c r="K9619" s="29" t="s">
        <v>15810</v>
      </c>
      <c r="L9619" s="29" t="s">
        <v>144</v>
      </c>
      <c r="M9619" s="29"/>
      <c r="N9619" s="29" t="s">
        <v>122</v>
      </c>
      <c r="O9619" s="29"/>
      <c r="P9619" s="29" t="s">
        <v>123</v>
      </c>
      <c r="Q9619" s="29" t="n">
        <f aca="false">IFERROR(VALUE(L9619),"")</f>
        <v>5</v>
      </c>
      <c r="R9619" s="29" t="str">
        <f aca="true">IF(O9619="","",O9619-TODAY())</f>
        <v/>
      </c>
      <c r="S9619" s="29" t="str">
        <f aca="false">IF(C9619="&lt;&lt; vazio &gt;&gt;","VAZIA",IF(AND(O9619&lt;&gt;"",R9619&lt;0),"VENCIDO",IF(AND(O9619&lt;&gt;"",R9619&lt;=Parametros!$B$10),"PRÓX. VENCIMENTO",IF(F9619="Q","QUALIDADE",IF(F9619="S","BLOQUEADO",IF(F9619="R","RESTRITO/DEVOLUÇÃO",IF(OR(N9619="QUAR",N9619="QRES"),"QUARENTENA",IF(OR(B9619="DESCARTE",B9619="DEVOLUÇÃO"),"DESCARTE/DEVOLUÇÃO",IF(AND(D9619="",K9619&lt;&gt;""),"SEM LOTE",IF(AND(Q9619&lt;&gt;"",Q9619&gt;=Parametros!$B$11),"PARADO/SEM GIRO","OK"))))))))))</f>
        <v>SEM LOTE</v>
      </c>
      <c r="T9619" s="29" t="str">
        <f aca="false">IF(AND($S9619="PARADO/SEM GIRO",$K9619="KG",OR(Painel!$B$5="(Todos)",A9619=Painel!$B$5)*OR(Painel!$E$5="(Todos)",P9619=Painel!$E$5)),$J9619+ROW()/10000000,"")</f>
        <v/>
      </c>
      <c r="U9619" s="29" t="str">
        <f aca="false">IF(AND($S9619="VENCIDO",$K9619="KG",OR(Painel!$B$5="(Todos)",A9619=Painel!$B$5)*OR(Painel!$E$5="(Todos)",P9619=Painel!$E$5)),$J9619+ROW()/10000000,"")</f>
        <v/>
      </c>
    </row>
    <row r="9620" customFormat="false" ht="15" hidden="false" customHeight="false" outlineLevel="0" collapsed="false">
      <c r="A9620" s="29" t="s">
        <v>56</v>
      </c>
      <c r="B9620" s="29" t="s">
        <v>16452</v>
      </c>
      <c r="C9620" s="29" t="s">
        <v>15809</v>
      </c>
      <c r="D9620" s="29"/>
      <c r="E9620" s="29" t="n">
        <v>25</v>
      </c>
      <c r="F9620" s="29"/>
      <c r="G9620" s="29" t="s">
        <v>16464</v>
      </c>
      <c r="H9620" s="30" t="n">
        <v>9000</v>
      </c>
      <c r="I9620" s="31" t="n">
        <v>46280</v>
      </c>
      <c r="J9620" s="30" t="n">
        <v>9000</v>
      </c>
      <c r="K9620" s="29" t="s">
        <v>15810</v>
      </c>
      <c r="L9620" s="29" t="s">
        <v>144</v>
      </c>
      <c r="M9620" s="29"/>
      <c r="N9620" s="29" t="s">
        <v>122</v>
      </c>
      <c r="O9620" s="29"/>
      <c r="P9620" s="29" t="s">
        <v>123</v>
      </c>
      <c r="Q9620" s="29" t="n">
        <f aca="false">IFERROR(VALUE(L9620),"")</f>
        <v>5</v>
      </c>
      <c r="R9620" s="29" t="str">
        <f aca="true">IF(O9620="","",O9620-TODAY())</f>
        <v/>
      </c>
      <c r="S9620" s="29" t="str">
        <f aca="false">IF(C9620="&lt;&lt; vazio &gt;&gt;","VAZIA",IF(AND(O9620&lt;&gt;"",R9620&lt;0),"VENCIDO",IF(AND(O9620&lt;&gt;"",R9620&lt;=Parametros!$B$10),"PRÓX. VENCIMENTO",IF(F9620="Q","QUALIDADE",IF(F9620="S","BLOQUEADO",IF(F9620="R","RESTRITO/DEVOLUÇÃO",IF(OR(N9620="QUAR",N9620="QRES"),"QUARENTENA",IF(OR(B9620="DESCARTE",B9620="DEVOLUÇÃO"),"DESCARTE/DEVOLUÇÃO",IF(AND(D9620="",K9620&lt;&gt;""),"SEM LOTE",IF(AND(Q9620&lt;&gt;"",Q9620&gt;=Parametros!$B$11),"PARADO/SEM GIRO","OK"))))))))))</f>
        <v>SEM LOTE</v>
      </c>
      <c r="T9620" s="29" t="str">
        <f aca="false">IF(AND($S9620="PARADO/SEM GIRO",$K9620="KG",OR(Painel!$B$5="(Todos)",A9620=Painel!$B$5)*OR(Painel!$E$5="(Todos)",P9620=Painel!$E$5)),$J9620+ROW()/10000000,"")</f>
        <v/>
      </c>
      <c r="U9620" s="29" t="str">
        <f aca="false">IF(AND($S9620="VENCIDO",$K9620="KG",OR(Painel!$B$5="(Todos)",A9620=Painel!$B$5)*OR(Painel!$E$5="(Todos)",P9620=Painel!$E$5)),$J9620+ROW()/10000000,"")</f>
        <v/>
      </c>
    </row>
    <row r="9621" customFormat="false" ht="15" hidden="false" customHeight="false" outlineLevel="0" collapsed="false">
      <c r="A9621" s="29" t="s">
        <v>56</v>
      </c>
      <c r="B9621" s="29" t="s">
        <v>16452</v>
      </c>
      <c r="C9621" s="29" t="s">
        <v>15809</v>
      </c>
      <c r="D9621" s="29"/>
      <c r="E9621" s="29" t="n">
        <v>25</v>
      </c>
      <c r="F9621" s="29"/>
      <c r="G9621" s="29" t="s">
        <v>16465</v>
      </c>
      <c r="H9621" s="30" t="n">
        <v>9000</v>
      </c>
      <c r="I9621" s="31" t="n">
        <v>46280</v>
      </c>
      <c r="J9621" s="30" t="n">
        <v>9000</v>
      </c>
      <c r="K9621" s="29" t="s">
        <v>15810</v>
      </c>
      <c r="L9621" s="29" t="s">
        <v>144</v>
      </c>
      <c r="M9621" s="29"/>
      <c r="N9621" s="29" t="s">
        <v>122</v>
      </c>
      <c r="O9621" s="29"/>
      <c r="P9621" s="29" t="s">
        <v>123</v>
      </c>
      <c r="Q9621" s="29" t="n">
        <f aca="false">IFERROR(VALUE(L9621),"")</f>
        <v>5</v>
      </c>
      <c r="R9621" s="29" t="str">
        <f aca="true">IF(O9621="","",O9621-TODAY())</f>
        <v/>
      </c>
      <c r="S9621" s="29" t="str">
        <f aca="false">IF(C9621="&lt;&lt; vazio &gt;&gt;","VAZIA",IF(AND(O9621&lt;&gt;"",R9621&lt;0),"VENCIDO",IF(AND(O9621&lt;&gt;"",R9621&lt;=Parametros!$B$10),"PRÓX. VENCIMENTO",IF(F9621="Q","QUALIDADE",IF(F9621="S","BLOQUEADO",IF(F9621="R","RESTRITO/DEVOLUÇÃO",IF(OR(N9621="QUAR",N9621="QRES"),"QUARENTENA",IF(OR(B9621="DESCARTE",B9621="DEVOLUÇÃO"),"DESCARTE/DEVOLUÇÃO",IF(AND(D9621="",K9621&lt;&gt;""),"SEM LOTE",IF(AND(Q9621&lt;&gt;"",Q9621&gt;=Parametros!$B$11),"PARADO/SEM GIRO","OK"))))))))))</f>
        <v>SEM LOTE</v>
      </c>
      <c r="T9621" s="29" t="str">
        <f aca="false">IF(AND($S9621="PARADO/SEM GIRO",$K9621="KG",OR(Painel!$B$5="(Todos)",A9621=Painel!$B$5)*OR(Painel!$E$5="(Todos)",P9621=Painel!$E$5)),$J9621+ROW()/10000000,"")</f>
        <v/>
      </c>
      <c r="U9621" s="29" t="str">
        <f aca="false">IF(AND($S9621="VENCIDO",$K9621="KG",OR(Painel!$B$5="(Todos)",A9621=Painel!$B$5)*OR(Painel!$E$5="(Todos)",P9621=Painel!$E$5)),$J9621+ROW()/10000000,"")</f>
        <v/>
      </c>
    </row>
    <row r="9622" customFormat="false" ht="15" hidden="false" customHeight="false" outlineLevel="0" collapsed="false">
      <c r="A9622" s="29" t="s">
        <v>56</v>
      </c>
      <c r="B9622" s="29" t="s">
        <v>16452</v>
      </c>
      <c r="C9622" s="29" t="s">
        <v>15809</v>
      </c>
      <c r="D9622" s="29"/>
      <c r="E9622" s="29" t="n">
        <v>25</v>
      </c>
      <c r="F9622" s="29"/>
      <c r="G9622" s="29" t="s">
        <v>16466</v>
      </c>
      <c r="H9622" s="30" t="n">
        <v>9000</v>
      </c>
      <c r="I9622" s="31" t="n">
        <v>46280</v>
      </c>
      <c r="J9622" s="30" t="n">
        <v>9000</v>
      </c>
      <c r="K9622" s="29" t="s">
        <v>15810</v>
      </c>
      <c r="L9622" s="29" t="s">
        <v>144</v>
      </c>
      <c r="M9622" s="29"/>
      <c r="N9622" s="29" t="s">
        <v>122</v>
      </c>
      <c r="O9622" s="29"/>
      <c r="P9622" s="29" t="s">
        <v>123</v>
      </c>
      <c r="Q9622" s="29" t="n">
        <f aca="false">IFERROR(VALUE(L9622),"")</f>
        <v>5</v>
      </c>
      <c r="R9622" s="29" t="str">
        <f aca="true">IF(O9622="","",O9622-TODAY())</f>
        <v/>
      </c>
      <c r="S9622" s="29" t="str">
        <f aca="false">IF(C9622="&lt;&lt; vazio &gt;&gt;","VAZIA",IF(AND(O9622&lt;&gt;"",R9622&lt;0),"VENCIDO",IF(AND(O9622&lt;&gt;"",R9622&lt;=Parametros!$B$10),"PRÓX. VENCIMENTO",IF(F9622="Q","QUALIDADE",IF(F9622="S","BLOQUEADO",IF(F9622="R","RESTRITO/DEVOLUÇÃO",IF(OR(N9622="QUAR",N9622="QRES"),"QUARENTENA",IF(OR(B9622="DESCARTE",B9622="DEVOLUÇÃO"),"DESCARTE/DEVOLUÇÃO",IF(AND(D9622="",K9622&lt;&gt;""),"SEM LOTE",IF(AND(Q9622&lt;&gt;"",Q9622&gt;=Parametros!$B$11),"PARADO/SEM GIRO","OK"))))))))))</f>
        <v>SEM LOTE</v>
      </c>
      <c r="T9622" s="29" t="str">
        <f aca="false">IF(AND($S9622="PARADO/SEM GIRO",$K9622="KG",OR(Painel!$B$5="(Todos)",A9622=Painel!$B$5)*OR(Painel!$E$5="(Todos)",P9622=Painel!$E$5)),$J9622+ROW()/10000000,"")</f>
        <v/>
      </c>
      <c r="U9622" s="29" t="str">
        <f aca="false">IF(AND($S9622="VENCIDO",$K9622="KG",OR(Painel!$B$5="(Todos)",A9622=Painel!$B$5)*OR(Painel!$E$5="(Todos)",P9622=Painel!$E$5)),$J9622+ROW()/10000000,"")</f>
        <v/>
      </c>
    </row>
    <row r="9623" customFormat="false" ht="15" hidden="false" customHeight="false" outlineLevel="0" collapsed="false">
      <c r="A9623" s="29" t="s">
        <v>56</v>
      </c>
      <c r="B9623" s="29" t="s">
        <v>16452</v>
      </c>
      <c r="C9623" s="29" t="s">
        <v>15809</v>
      </c>
      <c r="D9623" s="29"/>
      <c r="E9623" s="29" t="n">
        <v>25</v>
      </c>
      <c r="F9623" s="29"/>
      <c r="G9623" s="29" t="s">
        <v>16467</v>
      </c>
      <c r="H9623" s="30" t="n">
        <v>9000</v>
      </c>
      <c r="I9623" s="31" t="n">
        <v>46280</v>
      </c>
      <c r="J9623" s="30" t="n">
        <v>9000</v>
      </c>
      <c r="K9623" s="29" t="s">
        <v>15810</v>
      </c>
      <c r="L9623" s="29" t="s">
        <v>144</v>
      </c>
      <c r="M9623" s="29"/>
      <c r="N9623" s="29" t="s">
        <v>122</v>
      </c>
      <c r="O9623" s="29"/>
      <c r="P9623" s="29" t="s">
        <v>123</v>
      </c>
      <c r="Q9623" s="29" t="n">
        <f aca="false">IFERROR(VALUE(L9623),"")</f>
        <v>5</v>
      </c>
      <c r="R9623" s="29" t="str">
        <f aca="true">IF(O9623="","",O9623-TODAY())</f>
        <v/>
      </c>
      <c r="S9623" s="29" t="str">
        <f aca="false">IF(C9623="&lt;&lt; vazio &gt;&gt;","VAZIA",IF(AND(O9623&lt;&gt;"",R9623&lt;0),"VENCIDO",IF(AND(O9623&lt;&gt;"",R9623&lt;=Parametros!$B$10),"PRÓX. VENCIMENTO",IF(F9623="Q","QUALIDADE",IF(F9623="S","BLOQUEADO",IF(F9623="R","RESTRITO/DEVOLUÇÃO",IF(OR(N9623="QUAR",N9623="QRES"),"QUARENTENA",IF(OR(B9623="DESCARTE",B9623="DEVOLUÇÃO"),"DESCARTE/DEVOLUÇÃO",IF(AND(D9623="",K9623&lt;&gt;""),"SEM LOTE",IF(AND(Q9623&lt;&gt;"",Q9623&gt;=Parametros!$B$11),"PARADO/SEM GIRO","OK"))))))))))</f>
        <v>SEM LOTE</v>
      </c>
      <c r="T9623" s="29" t="str">
        <f aca="false">IF(AND($S9623="PARADO/SEM GIRO",$K9623="KG",OR(Painel!$B$5="(Todos)",A9623=Painel!$B$5)*OR(Painel!$E$5="(Todos)",P9623=Painel!$E$5)),$J9623+ROW()/10000000,"")</f>
        <v/>
      </c>
      <c r="U9623" s="29" t="str">
        <f aca="false">IF(AND($S9623="VENCIDO",$K9623="KG",OR(Painel!$B$5="(Todos)",A9623=Painel!$B$5)*OR(Painel!$E$5="(Todos)",P9623=Painel!$E$5)),$J9623+ROW()/10000000,"")</f>
        <v/>
      </c>
    </row>
    <row r="9624" customFormat="false" ht="15" hidden="false" customHeight="false" outlineLevel="0" collapsed="false">
      <c r="A9624" s="29" t="s">
        <v>56</v>
      </c>
      <c r="B9624" s="29" t="s">
        <v>16452</v>
      </c>
      <c r="C9624" s="29" t="s">
        <v>15809</v>
      </c>
      <c r="D9624" s="29"/>
      <c r="E9624" s="29" t="n">
        <v>25</v>
      </c>
      <c r="F9624" s="29"/>
      <c r="G9624" s="29" t="s">
        <v>16468</v>
      </c>
      <c r="H9624" s="30" t="n">
        <v>9000</v>
      </c>
      <c r="I9624" s="31" t="n">
        <v>46280</v>
      </c>
      <c r="J9624" s="30" t="n">
        <v>9000</v>
      </c>
      <c r="K9624" s="29" t="s">
        <v>15810</v>
      </c>
      <c r="L9624" s="29" t="s">
        <v>144</v>
      </c>
      <c r="M9624" s="29"/>
      <c r="N9624" s="29" t="s">
        <v>122</v>
      </c>
      <c r="O9624" s="29"/>
      <c r="P9624" s="29" t="s">
        <v>123</v>
      </c>
      <c r="Q9624" s="29" t="n">
        <f aca="false">IFERROR(VALUE(L9624),"")</f>
        <v>5</v>
      </c>
      <c r="R9624" s="29" t="str">
        <f aca="true">IF(O9624="","",O9624-TODAY())</f>
        <v/>
      </c>
      <c r="S9624" s="29" t="str">
        <f aca="false">IF(C9624="&lt;&lt; vazio &gt;&gt;","VAZIA",IF(AND(O9624&lt;&gt;"",R9624&lt;0),"VENCIDO",IF(AND(O9624&lt;&gt;"",R9624&lt;=Parametros!$B$10),"PRÓX. VENCIMENTO",IF(F9624="Q","QUALIDADE",IF(F9624="S","BLOQUEADO",IF(F9624="R","RESTRITO/DEVOLUÇÃO",IF(OR(N9624="QUAR",N9624="QRES"),"QUARENTENA",IF(OR(B9624="DESCARTE",B9624="DEVOLUÇÃO"),"DESCARTE/DEVOLUÇÃO",IF(AND(D9624="",K9624&lt;&gt;""),"SEM LOTE",IF(AND(Q9624&lt;&gt;"",Q9624&gt;=Parametros!$B$11),"PARADO/SEM GIRO","OK"))))))))))</f>
        <v>SEM LOTE</v>
      </c>
      <c r="T9624" s="29" t="str">
        <f aca="false">IF(AND($S9624="PARADO/SEM GIRO",$K9624="KG",OR(Painel!$B$5="(Todos)",A9624=Painel!$B$5)*OR(Painel!$E$5="(Todos)",P9624=Painel!$E$5)),$J9624+ROW()/10000000,"")</f>
        <v/>
      </c>
      <c r="U9624" s="29" t="str">
        <f aca="false">IF(AND($S9624="VENCIDO",$K9624="KG",OR(Painel!$B$5="(Todos)",A9624=Painel!$B$5)*OR(Painel!$E$5="(Todos)",P9624=Painel!$E$5)),$J9624+ROW()/10000000,"")</f>
        <v/>
      </c>
    </row>
    <row r="9625" customFormat="false" ht="15" hidden="false" customHeight="false" outlineLevel="0" collapsed="false">
      <c r="A9625" s="29" t="s">
        <v>56</v>
      </c>
      <c r="B9625" s="29" t="s">
        <v>16452</v>
      </c>
      <c r="C9625" s="29" t="s">
        <v>15809</v>
      </c>
      <c r="D9625" s="29"/>
      <c r="E9625" s="29" t="n">
        <v>25</v>
      </c>
      <c r="F9625" s="29"/>
      <c r="G9625" s="29" t="s">
        <v>16469</v>
      </c>
      <c r="H9625" s="30" t="n">
        <v>9000</v>
      </c>
      <c r="I9625" s="31" t="n">
        <v>46280</v>
      </c>
      <c r="J9625" s="30" t="n">
        <v>9000</v>
      </c>
      <c r="K9625" s="29" t="s">
        <v>15810</v>
      </c>
      <c r="L9625" s="29" t="s">
        <v>144</v>
      </c>
      <c r="M9625" s="29"/>
      <c r="N9625" s="29" t="s">
        <v>122</v>
      </c>
      <c r="O9625" s="29"/>
      <c r="P9625" s="29" t="s">
        <v>123</v>
      </c>
      <c r="Q9625" s="29" t="n">
        <f aca="false">IFERROR(VALUE(L9625),"")</f>
        <v>5</v>
      </c>
      <c r="R9625" s="29" t="str">
        <f aca="true">IF(O9625="","",O9625-TODAY())</f>
        <v/>
      </c>
      <c r="S9625" s="29" t="str">
        <f aca="false">IF(C9625="&lt;&lt; vazio &gt;&gt;","VAZIA",IF(AND(O9625&lt;&gt;"",R9625&lt;0),"VENCIDO",IF(AND(O9625&lt;&gt;"",R9625&lt;=Parametros!$B$10),"PRÓX. VENCIMENTO",IF(F9625="Q","QUALIDADE",IF(F9625="S","BLOQUEADO",IF(F9625="R","RESTRITO/DEVOLUÇÃO",IF(OR(N9625="QUAR",N9625="QRES"),"QUARENTENA",IF(OR(B9625="DESCARTE",B9625="DEVOLUÇÃO"),"DESCARTE/DEVOLUÇÃO",IF(AND(D9625="",K9625&lt;&gt;""),"SEM LOTE",IF(AND(Q9625&lt;&gt;"",Q9625&gt;=Parametros!$B$11),"PARADO/SEM GIRO","OK"))))))))))</f>
        <v>SEM LOTE</v>
      </c>
      <c r="T9625" s="29" t="str">
        <f aca="false">IF(AND($S9625="PARADO/SEM GIRO",$K9625="KG",OR(Painel!$B$5="(Todos)",A9625=Painel!$B$5)*OR(Painel!$E$5="(Todos)",P9625=Painel!$E$5)),$J9625+ROW()/10000000,"")</f>
        <v/>
      </c>
      <c r="U9625" s="29" t="str">
        <f aca="false">IF(AND($S9625="VENCIDO",$K9625="KG",OR(Painel!$B$5="(Todos)",A9625=Painel!$B$5)*OR(Painel!$E$5="(Todos)",P9625=Painel!$E$5)),$J9625+ROW()/10000000,"")</f>
        <v/>
      </c>
    </row>
    <row r="9626" customFormat="false" ht="15" hidden="false" customHeight="false" outlineLevel="0" collapsed="false">
      <c r="A9626" s="29" t="s">
        <v>56</v>
      </c>
      <c r="B9626" s="29" t="s">
        <v>16452</v>
      </c>
      <c r="C9626" s="29" t="s">
        <v>15809</v>
      </c>
      <c r="D9626" s="29"/>
      <c r="E9626" s="29" t="n">
        <v>25</v>
      </c>
      <c r="F9626" s="29"/>
      <c r="G9626" s="29" t="s">
        <v>16470</v>
      </c>
      <c r="H9626" s="30" t="n">
        <v>9000</v>
      </c>
      <c r="I9626" s="31" t="n">
        <v>46280</v>
      </c>
      <c r="J9626" s="30" t="n">
        <v>9000</v>
      </c>
      <c r="K9626" s="29" t="s">
        <v>15810</v>
      </c>
      <c r="L9626" s="29" t="s">
        <v>144</v>
      </c>
      <c r="M9626" s="29"/>
      <c r="N9626" s="29" t="s">
        <v>122</v>
      </c>
      <c r="O9626" s="29"/>
      <c r="P9626" s="29" t="s">
        <v>123</v>
      </c>
      <c r="Q9626" s="29" t="n">
        <f aca="false">IFERROR(VALUE(L9626),"")</f>
        <v>5</v>
      </c>
      <c r="R9626" s="29" t="str">
        <f aca="true">IF(O9626="","",O9626-TODAY())</f>
        <v/>
      </c>
      <c r="S9626" s="29" t="str">
        <f aca="false">IF(C9626="&lt;&lt; vazio &gt;&gt;","VAZIA",IF(AND(O9626&lt;&gt;"",R9626&lt;0),"VENCIDO",IF(AND(O9626&lt;&gt;"",R9626&lt;=Parametros!$B$10),"PRÓX. VENCIMENTO",IF(F9626="Q","QUALIDADE",IF(F9626="S","BLOQUEADO",IF(F9626="R","RESTRITO/DEVOLUÇÃO",IF(OR(N9626="QUAR",N9626="QRES"),"QUARENTENA",IF(OR(B9626="DESCARTE",B9626="DEVOLUÇÃO"),"DESCARTE/DEVOLUÇÃO",IF(AND(D9626="",K9626&lt;&gt;""),"SEM LOTE",IF(AND(Q9626&lt;&gt;"",Q9626&gt;=Parametros!$B$11),"PARADO/SEM GIRO","OK"))))))))))</f>
        <v>SEM LOTE</v>
      </c>
      <c r="T9626" s="29" t="str">
        <f aca="false">IF(AND($S9626="PARADO/SEM GIRO",$K9626="KG",OR(Painel!$B$5="(Todos)",A9626=Painel!$B$5)*OR(Painel!$E$5="(Todos)",P9626=Painel!$E$5)),$J9626+ROW()/10000000,"")</f>
        <v/>
      </c>
      <c r="U9626" s="29" t="str">
        <f aca="false">IF(AND($S9626="VENCIDO",$K9626="KG",OR(Painel!$B$5="(Todos)",A9626=Painel!$B$5)*OR(Painel!$E$5="(Todos)",P9626=Painel!$E$5)),$J9626+ROW()/10000000,"")</f>
        <v/>
      </c>
    </row>
    <row r="9627" customFormat="false" ht="15" hidden="false" customHeight="false" outlineLevel="0" collapsed="false">
      <c r="A9627" s="29" t="s">
        <v>56</v>
      </c>
      <c r="B9627" s="29" t="s">
        <v>16452</v>
      </c>
      <c r="C9627" s="29" t="s">
        <v>15809</v>
      </c>
      <c r="D9627" s="29"/>
      <c r="E9627" s="29" t="n">
        <v>25</v>
      </c>
      <c r="F9627" s="29"/>
      <c r="G9627" s="29" t="s">
        <v>16471</v>
      </c>
      <c r="H9627" s="30" t="n">
        <v>9000</v>
      </c>
      <c r="I9627" s="31" t="n">
        <v>46280</v>
      </c>
      <c r="J9627" s="30" t="n">
        <v>9000</v>
      </c>
      <c r="K9627" s="29" t="s">
        <v>15810</v>
      </c>
      <c r="L9627" s="29" t="s">
        <v>144</v>
      </c>
      <c r="M9627" s="29"/>
      <c r="N9627" s="29" t="s">
        <v>122</v>
      </c>
      <c r="O9627" s="29"/>
      <c r="P9627" s="29" t="s">
        <v>123</v>
      </c>
      <c r="Q9627" s="29" t="n">
        <f aca="false">IFERROR(VALUE(L9627),"")</f>
        <v>5</v>
      </c>
      <c r="R9627" s="29" t="str">
        <f aca="true">IF(O9627="","",O9627-TODAY())</f>
        <v/>
      </c>
      <c r="S9627" s="29" t="str">
        <f aca="false">IF(C9627="&lt;&lt; vazio &gt;&gt;","VAZIA",IF(AND(O9627&lt;&gt;"",R9627&lt;0),"VENCIDO",IF(AND(O9627&lt;&gt;"",R9627&lt;=Parametros!$B$10),"PRÓX. VENCIMENTO",IF(F9627="Q","QUALIDADE",IF(F9627="S","BLOQUEADO",IF(F9627="R","RESTRITO/DEVOLUÇÃO",IF(OR(N9627="QUAR",N9627="QRES"),"QUARENTENA",IF(OR(B9627="DESCARTE",B9627="DEVOLUÇÃO"),"DESCARTE/DEVOLUÇÃO",IF(AND(D9627="",K9627&lt;&gt;""),"SEM LOTE",IF(AND(Q9627&lt;&gt;"",Q9627&gt;=Parametros!$B$11),"PARADO/SEM GIRO","OK"))))))))))</f>
        <v>SEM LOTE</v>
      </c>
      <c r="T9627" s="29" t="str">
        <f aca="false">IF(AND($S9627="PARADO/SEM GIRO",$K9627="KG",OR(Painel!$B$5="(Todos)",A9627=Painel!$B$5)*OR(Painel!$E$5="(Todos)",P9627=Painel!$E$5)),$J9627+ROW()/10000000,"")</f>
        <v/>
      </c>
      <c r="U9627" s="29" t="str">
        <f aca="false">IF(AND($S9627="VENCIDO",$K9627="KG",OR(Painel!$B$5="(Todos)",A9627=Painel!$B$5)*OR(Painel!$E$5="(Todos)",P9627=Painel!$E$5)),$J9627+ROW()/10000000,"")</f>
        <v/>
      </c>
    </row>
    <row r="9628" customFormat="false" ht="15" hidden="false" customHeight="false" outlineLevel="0" collapsed="false">
      <c r="A9628" s="29" t="s">
        <v>56</v>
      </c>
      <c r="B9628" s="29" t="s">
        <v>16452</v>
      </c>
      <c r="C9628" s="29" t="s">
        <v>15809</v>
      </c>
      <c r="D9628" s="29"/>
      <c r="E9628" s="29" t="n">
        <v>25</v>
      </c>
      <c r="F9628" s="29"/>
      <c r="G9628" s="29" t="s">
        <v>16472</v>
      </c>
      <c r="H9628" s="30" t="n">
        <v>9000</v>
      </c>
      <c r="I9628" s="31" t="n">
        <v>46280</v>
      </c>
      <c r="J9628" s="30" t="n">
        <v>9000</v>
      </c>
      <c r="K9628" s="29" t="s">
        <v>15810</v>
      </c>
      <c r="L9628" s="29" t="s">
        <v>144</v>
      </c>
      <c r="M9628" s="29"/>
      <c r="N9628" s="29" t="s">
        <v>122</v>
      </c>
      <c r="O9628" s="29"/>
      <c r="P9628" s="29" t="s">
        <v>123</v>
      </c>
      <c r="Q9628" s="29" t="n">
        <f aca="false">IFERROR(VALUE(L9628),"")</f>
        <v>5</v>
      </c>
      <c r="R9628" s="29" t="str">
        <f aca="true">IF(O9628="","",O9628-TODAY())</f>
        <v/>
      </c>
      <c r="S9628" s="29" t="str">
        <f aca="false">IF(C9628="&lt;&lt; vazio &gt;&gt;","VAZIA",IF(AND(O9628&lt;&gt;"",R9628&lt;0),"VENCIDO",IF(AND(O9628&lt;&gt;"",R9628&lt;=Parametros!$B$10),"PRÓX. VENCIMENTO",IF(F9628="Q","QUALIDADE",IF(F9628="S","BLOQUEADO",IF(F9628="R","RESTRITO/DEVOLUÇÃO",IF(OR(N9628="QUAR",N9628="QRES"),"QUARENTENA",IF(OR(B9628="DESCARTE",B9628="DEVOLUÇÃO"),"DESCARTE/DEVOLUÇÃO",IF(AND(D9628="",K9628&lt;&gt;""),"SEM LOTE",IF(AND(Q9628&lt;&gt;"",Q9628&gt;=Parametros!$B$11),"PARADO/SEM GIRO","OK"))))))))))</f>
        <v>SEM LOTE</v>
      </c>
      <c r="T9628" s="29" t="str">
        <f aca="false">IF(AND($S9628="PARADO/SEM GIRO",$K9628="KG",OR(Painel!$B$5="(Todos)",A9628=Painel!$B$5)*OR(Painel!$E$5="(Todos)",P9628=Painel!$E$5)),$J9628+ROW()/10000000,"")</f>
        <v/>
      </c>
      <c r="U9628" s="29" t="str">
        <f aca="false">IF(AND($S9628="VENCIDO",$K9628="KG",OR(Painel!$B$5="(Todos)",A9628=Painel!$B$5)*OR(Painel!$E$5="(Todos)",P9628=Painel!$E$5)),$J9628+ROW()/10000000,"")</f>
        <v/>
      </c>
    </row>
    <row r="9629" customFormat="false" ht="15" hidden="false" customHeight="false" outlineLevel="0" collapsed="false">
      <c r="A9629" s="29" t="s">
        <v>56</v>
      </c>
      <c r="B9629" s="29" t="s">
        <v>16452</v>
      </c>
      <c r="C9629" s="29" t="s">
        <v>15809</v>
      </c>
      <c r="D9629" s="29"/>
      <c r="E9629" s="29" t="n">
        <v>25</v>
      </c>
      <c r="F9629" s="29"/>
      <c r="G9629" s="29" t="s">
        <v>16473</v>
      </c>
      <c r="H9629" s="30" t="n">
        <v>9000</v>
      </c>
      <c r="I9629" s="31" t="n">
        <v>46280</v>
      </c>
      <c r="J9629" s="30" t="n">
        <v>9000</v>
      </c>
      <c r="K9629" s="29" t="s">
        <v>15810</v>
      </c>
      <c r="L9629" s="29" t="s">
        <v>144</v>
      </c>
      <c r="M9629" s="29"/>
      <c r="N9629" s="29" t="s">
        <v>122</v>
      </c>
      <c r="O9629" s="29"/>
      <c r="P9629" s="29" t="s">
        <v>123</v>
      </c>
      <c r="Q9629" s="29" t="n">
        <f aca="false">IFERROR(VALUE(L9629),"")</f>
        <v>5</v>
      </c>
      <c r="R9629" s="29" t="str">
        <f aca="true">IF(O9629="","",O9629-TODAY())</f>
        <v/>
      </c>
      <c r="S9629" s="29" t="str">
        <f aca="false">IF(C9629="&lt;&lt; vazio &gt;&gt;","VAZIA",IF(AND(O9629&lt;&gt;"",R9629&lt;0),"VENCIDO",IF(AND(O9629&lt;&gt;"",R9629&lt;=Parametros!$B$10),"PRÓX. VENCIMENTO",IF(F9629="Q","QUALIDADE",IF(F9629="S","BLOQUEADO",IF(F9629="R","RESTRITO/DEVOLUÇÃO",IF(OR(N9629="QUAR",N9629="QRES"),"QUARENTENA",IF(OR(B9629="DESCARTE",B9629="DEVOLUÇÃO"),"DESCARTE/DEVOLUÇÃO",IF(AND(D9629="",K9629&lt;&gt;""),"SEM LOTE",IF(AND(Q9629&lt;&gt;"",Q9629&gt;=Parametros!$B$11),"PARADO/SEM GIRO","OK"))))))))))</f>
        <v>SEM LOTE</v>
      </c>
      <c r="T9629" s="29" t="str">
        <f aca="false">IF(AND($S9629="PARADO/SEM GIRO",$K9629="KG",OR(Painel!$B$5="(Todos)",A9629=Painel!$B$5)*OR(Painel!$E$5="(Todos)",P9629=Painel!$E$5)),$J9629+ROW()/10000000,"")</f>
        <v/>
      </c>
      <c r="U9629" s="29" t="str">
        <f aca="false">IF(AND($S9629="VENCIDO",$K9629="KG",OR(Painel!$B$5="(Todos)",A9629=Painel!$B$5)*OR(Painel!$E$5="(Todos)",P9629=Painel!$E$5)),$J9629+ROW()/10000000,"")</f>
        <v/>
      </c>
    </row>
    <row r="9630" customFormat="false" ht="15" hidden="false" customHeight="false" outlineLevel="0" collapsed="false">
      <c r="A9630" s="29" t="s">
        <v>56</v>
      </c>
      <c r="B9630" s="29" t="s">
        <v>16452</v>
      </c>
      <c r="C9630" s="29" t="s">
        <v>15809</v>
      </c>
      <c r="D9630" s="29"/>
      <c r="E9630" s="29" t="n">
        <v>25</v>
      </c>
      <c r="F9630" s="29"/>
      <c r="G9630" s="29" t="s">
        <v>16474</v>
      </c>
      <c r="H9630" s="30" t="n">
        <v>9000</v>
      </c>
      <c r="I9630" s="31" t="n">
        <v>46280</v>
      </c>
      <c r="J9630" s="30" t="n">
        <v>9000</v>
      </c>
      <c r="K9630" s="29" t="s">
        <v>15810</v>
      </c>
      <c r="L9630" s="29" t="s">
        <v>144</v>
      </c>
      <c r="M9630" s="29"/>
      <c r="N9630" s="29" t="s">
        <v>122</v>
      </c>
      <c r="O9630" s="29"/>
      <c r="P9630" s="29" t="s">
        <v>123</v>
      </c>
      <c r="Q9630" s="29" t="n">
        <f aca="false">IFERROR(VALUE(L9630),"")</f>
        <v>5</v>
      </c>
      <c r="R9630" s="29" t="str">
        <f aca="true">IF(O9630="","",O9630-TODAY())</f>
        <v/>
      </c>
      <c r="S9630" s="29" t="str">
        <f aca="false">IF(C9630="&lt;&lt; vazio &gt;&gt;","VAZIA",IF(AND(O9630&lt;&gt;"",R9630&lt;0),"VENCIDO",IF(AND(O9630&lt;&gt;"",R9630&lt;=Parametros!$B$10),"PRÓX. VENCIMENTO",IF(F9630="Q","QUALIDADE",IF(F9630="S","BLOQUEADO",IF(F9630="R","RESTRITO/DEVOLUÇÃO",IF(OR(N9630="QUAR",N9630="QRES"),"QUARENTENA",IF(OR(B9630="DESCARTE",B9630="DEVOLUÇÃO"),"DESCARTE/DEVOLUÇÃO",IF(AND(D9630="",K9630&lt;&gt;""),"SEM LOTE",IF(AND(Q9630&lt;&gt;"",Q9630&gt;=Parametros!$B$11),"PARADO/SEM GIRO","OK"))))))))))</f>
        <v>SEM LOTE</v>
      </c>
      <c r="T9630" s="29" t="str">
        <f aca="false">IF(AND($S9630="PARADO/SEM GIRO",$K9630="KG",OR(Painel!$B$5="(Todos)",A9630=Painel!$B$5)*OR(Painel!$E$5="(Todos)",P9630=Painel!$E$5)),$J9630+ROW()/10000000,"")</f>
        <v/>
      </c>
      <c r="U9630" s="29" t="str">
        <f aca="false">IF(AND($S9630="VENCIDO",$K9630="KG",OR(Painel!$B$5="(Todos)",A9630=Painel!$B$5)*OR(Painel!$E$5="(Todos)",P9630=Painel!$E$5)),$J9630+ROW()/10000000,"")</f>
        <v/>
      </c>
    </row>
    <row r="9631" customFormat="false" ht="15" hidden="false" customHeight="false" outlineLevel="0" collapsed="false">
      <c r="A9631" s="29" t="s">
        <v>56</v>
      </c>
      <c r="B9631" s="29" t="s">
        <v>16452</v>
      </c>
      <c r="C9631" s="29" t="s">
        <v>15809</v>
      </c>
      <c r="D9631" s="29"/>
      <c r="E9631" s="29" t="n">
        <v>25</v>
      </c>
      <c r="F9631" s="29"/>
      <c r="G9631" s="29" t="s">
        <v>16475</v>
      </c>
      <c r="H9631" s="30" t="n">
        <v>9000</v>
      </c>
      <c r="I9631" s="31" t="n">
        <v>46280</v>
      </c>
      <c r="J9631" s="30" t="n">
        <v>9000</v>
      </c>
      <c r="K9631" s="29" t="s">
        <v>15810</v>
      </c>
      <c r="L9631" s="29" t="s">
        <v>144</v>
      </c>
      <c r="M9631" s="29"/>
      <c r="N9631" s="29" t="s">
        <v>122</v>
      </c>
      <c r="O9631" s="29"/>
      <c r="P9631" s="29" t="s">
        <v>123</v>
      </c>
      <c r="Q9631" s="29" t="n">
        <f aca="false">IFERROR(VALUE(L9631),"")</f>
        <v>5</v>
      </c>
      <c r="R9631" s="29" t="str">
        <f aca="true">IF(O9631="","",O9631-TODAY())</f>
        <v/>
      </c>
      <c r="S9631" s="29" t="str">
        <f aca="false">IF(C9631="&lt;&lt; vazio &gt;&gt;","VAZIA",IF(AND(O9631&lt;&gt;"",R9631&lt;0),"VENCIDO",IF(AND(O9631&lt;&gt;"",R9631&lt;=Parametros!$B$10),"PRÓX. VENCIMENTO",IF(F9631="Q","QUALIDADE",IF(F9631="S","BLOQUEADO",IF(F9631="R","RESTRITO/DEVOLUÇÃO",IF(OR(N9631="QUAR",N9631="QRES"),"QUARENTENA",IF(OR(B9631="DESCARTE",B9631="DEVOLUÇÃO"),"DESCARTE/DEVOLUÇÃO",IF(AND(D9631="",K9631&lt;&gt;""),"SEM LOTE",IF(AND(Q9631&lt;&gt;"",Q9631&gt;=Parametros!$B$11),"PARADO/SEM GIRO","OK"))))))))))</f>
        <v>SEM LOTE</v>
      </c>
      <c r="T9631" s="29" t="str">
        <f aca="false">IF(AND($S9631="PARADO/SEM GIRO",$K9631="KG",OR(Painel!$B$5="(Todos)",A9631=Painel!$B$5)*OR(Painel!$E$5="(Todos)",P9631=Painel!$E$5)),$J9631+ROW()/10000000,"")</f>
        <v/>
      </c>
      <c r="U9631" s="29" t="str">
        <f aca="false">IF(AND($S9631="VENCIDO",$K9631="KG",OR(Painel!$B$5="(Todos)",A9631=Painel!$B$5)*OR(Painel!$E$5="(Todos)",P9631=Painel!$E$5)),$J9631+ROW()/10000000,"")</f>
        <v/>
      </c>
    </row>
    <row r="9632" customFormat="false" ht="15" hidden="false" customHeight="false" outlineLevel="0" collapsed="false">
      <c r="A9632" s="29" t="s">
        <v>56</v>
      </c>
      <c r="B9632" s="29" t="s">
        <v>16452</v>
      </c>
      <c r="C9632" s="29" t="s">
        <v>15809</v>
      </c>
      <c r="D9632" s="29"/>
      <c r="E9632" s="29" t="n">
        <v>25</v>
      </c>
      <c r="F9632" s="29"/>
      <c r="G9632" s="29" t="s">
        <v>16476</v>
      </c>
      <c r="H9632" s="30" t="n">
        <v>9000</v>
      </c>
      <c r="I9632" s="31" t="n">
        <v>46280</v>
      </c>
      <c r="J9632" s="30" t="n">
        <v>9000</v>
      </c>
      <c r="K9632" s="29" t="s">
        <v>15810</v>
      </c>
      <c r="L9632" s="29" t="s">
        <v>144</v>
      </c>
      <c r="M9632" s="29"/>
      <c r="N9632" s="29" t="s">
        <v>122</v>
      </c>
      <c r="O9632" s="29"/>
      <c r="P9632" s="29" t="s">
        <v>123</v>
      </c>
      <c r="Q9632" s="29" t="n">
        <f aca="false">IFERROR(VALUE(L9632),"")</f>
        <v>5</v>
      </c>
      <c r="R9632" s="29" t="str">
        <f aca="true">IF(O9632="","",O9632-TODAY())</f>
        <v/>
      </c>
      <c r="S9632" s="29" t="str">
        <f aca="false">IF(C9632="&lt;&lt; vazio &gt;&gt;","VAZIA",IF(AND(O9632&lt;&gt;"",R9632&lt;0),"VENCIDO",IF(AND(O9632&lt;&gt;"",R9632&lt;=Parametros!$B$10),"PRÓX. VENCIMENTO",IF(F9632="Q","QUALIDADE",IF(F9632="S","BLOQUEADO",IF(F9632="R","RESTRITO/DEVOLUÇÃO",IF(OR(N9632="QUAR",N9632="QRES"),"QUARENTENA",IF(OR(B9632="DESCARTE",B9632="DEVOLUÇÃO"),"DESCARTE/DEVOLUÇÃO",IF(AND(D9632="",K9632&lt;&gt;""),"SEM LOTE",IF(AND(Q9632&lt;&gt;"",Q9632&gt;=Parametros!$B$11),"PARADO/SEM GIRO","OK"))))))))))</f>
        <v>SEM LOTE</v>
      </c>
      <c r="T9632" s="29" t="str">
        <f aca="false">IF(AND($S9632="PARADO/SEM GIRO",$K9632="KG",OR(Painel!$B$5="(Todos)",A9632=Painel!$B$5)*OR(Painel!$E$5="(Todos)",P9632=Painel!$E$5)),$J9632+ROW()/10000000,"")</f>
        <v/>
      </c>
      <c r="U9632" s="29" t="str">
        <f aca="false">IF(AND($S9632="VENCIDO",$K9632="KG",OR(Painel!$B$5="(Todos)",A9632=Painel!$B$5)*OR(Painel!$E$5="(Todos)",P9632=Painel!$E$5)),$J9632+ROW()/10000000,"")</f>
        <v/>
      </c>
    </row>
    <row r="9633" customFormat="false" ht="15" hidden="false" customHeight="false" outlineLevel="0" collapsed="false">
      <c r="A9633" s="29" t="s">
        <v>56</v>
      </c>
      <c r="B9633" s="29" t="s">
        <v>16452</v>
      </c>
      <c r="C9633" s="29" t="s">
        <v>15809</v>
      </c>
      <c r="D9633" s="29"/>
      <c r="E9633" s="29" t="n">
        <v>25</v>
      </c>
      <c r="F9633" s="29"/>
      <c r="G9633" s="29" t="s">
        <v>16477</v>
      </c>
      <c r="H9633" s="30" t="n">
        <v>9000</v>
      </c>
      <c r="I9633" s="31" t="n">
        <v>46280</v>
      </c>
      <c r="J9633" s="30" t="n">
        <v>9000</v>
      </c>
      <c r="K9633" s="29" t="s">
        <v>15810</v>
      </c>
      <c r="L9633" s="29" t="s">
        <v>144</v>
      </c>
      <c r="M9633" s="29"/>
      <c r="N9633" s="29" t="s">
        <v>122</v>
      </c>
      <c r="O9633" s="29"/>
      <c r="P9633" s="29" t="s">
        <v>123</v>
      </c>
      <c r="Q9633" s="29" t="n">
        <f aca="false">IFERROR(VALUE(L9633),"")</f>
        <v>5</v>
      </c>
      <c r="R9633" s="29" t="str">
        <f aca="true">IF(O9633="","",O9633-TODAY())</f>
        <v/>
      </c>
      <c r="S9633" s="29" t="str">
        <f aca="false">IF(C9633="&lt;&lt; vazio &gt;&gt;","VAZIA",IF(AND(O9633&lt;&gt;"",R9633&lt;0),"VENCIDO",IF(AND(O9633&lt;&gt;"",R9633&lt;=Parametros!$B$10),"PRÓX. VENCIMENTO",IF(F9633="Q","QUALIDADE",IF(F9633="S","BLOQUEADO",IF(F9633="R","RESTRITO/DEVOLUÇÃO",IF(OR(N9633="QUAR",N9633="QRES"),"QUARENTENA",IF(OR(B9633="DESCARTE",B9633="DEVOLUÇÃO"),"DESCARTE/DEVOLUÇÃO",IF(AND(D9633="",K9633&lt;&gt;""),"SEM LOTE",IF(AND(Q9633&lt;&gt;"",Q9633&gt;=Parametros!$B$11),"PARADO/SEM GIRO","OK"))))))))))</f>
        <v>SEM LOTE</v>
      </c>
      <c r="T9633" s="29" t="str">
        <f aca="false">IF(AND($S9633="PARADO/SEM GIRO",$K9633="KG",OR(Painel!$B$5="(Todos)",A9633=Painel!$B$5)*OR(Painel!$E$5="(Todos)",P9633=Painel!$E$5)),$J9633+ROW()/10000000,"")</f>
        <v/>
      </c>
      <c r="U9633" s="29" t="str">
        <f aca="false">IF(AND($S9633="VENCIDO",$K9633="KG",OR(Painel!$B$5="(Todos)",A9633=Painel!$B$5)*OR(Painel!$E$5="(Todos)",P9633=Painel!$E$5)),$J9633+ROW()/10000000,"")</f>
        <v/>
      </c>
    </row>
    <row r="9634" customFormat="false" ht="15" hidden="false" customHeight="false" outlineLevel="0" collapsed="false">
      <c r="A9634" s="29" t="s">
        <v>56</v>
      </c>
      <c r="B9634" s="29" t="s">
        <v>16478</v>
      </c>
      <c r="C9634" s="29" t="s">
        <v>16330</v>
      </c>
      <c r="D9634" s="29" t="s">
        <v>16479</v>
      </c>
      <c r="E9634" s="29" t="n">
        <v>1</v>
      </c>
      <c r="F9634" s="29"/>
      <c r="G9634" s="29" t="s">
        <v>16480</v>
      </c>
      <c r="H9634" s="30" t="n">
        <v>2991.2</v>
      </c>
      <c r="I9634" s="31" t="n">
        <v>46226</v>
      </c>
      <c r="J9634" s="30" t="n">
        <v>2991.2</v>
      </c>
      <c r="K9634" s="29" t="s">
        <v>125</v>
      </c>
      <c r="L9634" s="29" t="s">
        <v>5877</v>
      </c>
      <c r="M9634" s="29"/>
      <c r="N9634" s="29" t="s">
        <v>122</v>
      </c>
      <c r="O9634" s="31" t="n">
        <v>46280</v>
      </c>
      <c r="P9634" s="29" t="s">
        <v>123</v>
      </c>
      <c r="Q9634" s="29" t="n">
        <f aca="false">IFERROR(VALUE(L9634),"")</f>
        <v>59</v>
      </c>
      <c r="R9634" s="29" t="n">
        <f aca="true">IF(O9634="","",O9634-TODAY())</f>
        <v>-5</v>
      </c>
      <c r="S9634" s="29" t="str">
        <f aca="false">IF(C9634="&lt;&lt; vazio &gt;&gt;","VAZIA",IF(AND(O9634&lt;&gt;"",R9634&lt;0),"VENCIDO",IF(AND(O9634&lt;&gt;"",R9634&lt;=Parametros!$B$10),"PRÓX. VENCIMENTO",IF(F9634="Q","QUALIDADE",IF(F9634="S","BLOQUEADO",IF(F9634="R","RESTRITO/DEVOLUÇÃO",IF(OR(N9634="QUAR",N9634="QRES"),"QUARENTENA",IF(OR(B9634="DESCARTE",B9634="DEVOLUÇÃO"),"DESCARTE/DEVOLUÇÃO",IF(AND(D9634="",K9634&lt;&gt;""),"SEM LOTE",IF(AND(Q9634&lt;&gt;"",Q9634&gt;=Parametros!$B$11),"PARADO/SEM GIRO","OK"))))))))))</f>
        <v>VENCIDO</v>
      </c>
      <c r="T9634" s="29" t="str">
        <f aca="false">IF(AND($S9634="PARADO/SEM GIRO",$K9634="KG",OR(Painel!$B$5="(Todos)",A9634=Painel!$B$5)*OR(Painel!$E$5="(Todos)",P9634=Painel!$E$5)),$J9634+ROW()/10000000,"")</f>
        <v/>
      </c>
      <c r="U9634" s="29" t="str">
        <f aca="false">IF(AND($S9634="VENCIDO",$K9634="KG",OR(Painel!$B$5="(Todos)",A9634=Painel!$B$5)*OR(Painel!$E$5="(Todos)",P9634=Painel!$E$5)),$J9634+ROW()/10000000,"")</f>
        <v/>
      </c>
    </row>
    <row r="9635" customFormat="false" ht="15" hidden="false" customHeight="false" outlineLevel="0" collapsed="false">
      <c r="A9635" s="29" t="s">
        <v>56</v>
      </c>
      <c r="B9635" s="29" t="s">
        <v>16481</v>
      </c>
      <c r="C9635" s="29" t="s">
        <v>16432</v>
      </c>
      <c r="D9635" s="29" t="s">
        <v>16482</v>
      </c>
      <c r="E9635" s="29" t="n">
        <v>1</v>
      </c>
      <c r="F9635" s="29"/>
      <c r="G9635" s="29" t="s">
        <v>16483</v>
      </c>
      <c r="H9635" s="30" t="n">
        <v>6966.182</v>
      </c>
      <c r="I9635" s="31" t="n">
        <v>46225</v>
      </c>
      <c r="J9635" s="30" t="n">
        <v>6966.182</v>
      </c>
      <c r="K9635" s="29" t="s">
        <v>125</v>
      </c>
      <c r="L9635" s="29" t="s">
        <v>1020</v>
      </c>
      <c r="M9635" s="29"/>
      <c r="N9635" s="29" t="s">
        <v>122</v>
      </c>
      <c r="O9635" s="29"/>
      <c r="P9635" s="29" t="s">
        <v>123</v>
      </c>
      <c r="Q9635" s="29" t="n">
        <f aca="false">IFERROR(VALUE(L9635),"")</f>
        <v>60</v>
      </c>
      <c r="R9635" s="29" t="str">
        <f aca="true">IF(O9635="","",O9635-TODAY())</f>
        <v/>
      </c>
      <c r="S9635" s="29" t="str">
        <f aca="false">IF(C9635="&lt;&lt; vazio &gt;&gt;","VAZIA",IF(AND(O9635&lt;&gt;"",R9635&lt;0),"VENCIDO",IF(AND(O9635&lt;&gt;"",R9635&lt;=Parametros!$B$10),"PRÓX. VENCIMENTO",IF(F9635="Q","QUALIDADE",IF(F9635="S","BLOQUEADO",IF(F9635="R","RESTRITO/DEVOLUÇÃO",IF(OR(N9635="QUAR",N9635="QRES"),"QUARENTENA",IF(OR(B9635="DESCARTE",B9635="DEVOLUÇÃO"),"DESCARTE/DEVOLUÇÃO",IF(AND(D9635="",K9635&lt;&gt;""),"SEM LOTE",IF(AND(Q9635&lt;&gt;"",Q9635&gt;=Parametros!$B$11),"PARADO/SEM GIRO","OK"))))))))))</f>
        <v>OK</v>
      </c>
      <c r="T9635" s="29" t="str">
        <f aca="false">IF(AND($S9635="PARADO/SEM GIRO",$K9635="KG",OR(Painel!$B$5="(Todos)",A9635=Painel!$B$5)*OR(Painel!$E$5="(Todos)",P9635=Painel!$E$5)),$J9635+ROW()/10000000,"")</f>
        <v/>
      </c>
      <c r="U9635" s="29" t="str">
        <f aca="false">IF(AND($S9635="VENCIDO",$K9635="KG",OR(Painel!$B$5="(Todos)",A9635=Painel!$B$5)*OR(Painel!$E$5="(Todos)",P9635=Painel!$E$5)),$J9635+ROW()/10000000,"")</f>
        <v/>
      </c>
    </row>
    <row r="9636" customFormat="false" ht="15" hidden="false" customHeight="false" outlineLevel="0" collapsed="false">
      <c r="A9636" s="29" t="s">
        <v>56</v>
      </c>
      <c r="B9636" s="29" t="s">
        <v>16484</v>
      </c>
      <c r="C9636" s="29" t="s">
        <v>16196</v>
      </c>
      <c r="D9636" s="29" t="s">
        <v>16197</v>
      </c>
      <c r="E9636" s="29" t="n">
        <v>1</v>
      </c>
      <c r="F9636" s="29"/>
      <c r="G9636" s="29" t="s">
        <v>16485</v>
      </c>
      <c r="H9636" s="30" t="n">
        <v>29884</v>
      </c>
      <c r="I9636" s="31" t="n">
        <v>46225</v>
      </c>
      <c r="J9636" s="30" t="n">
        <v>29884</v>
      </c>
      <c r="K9636" s="29" t="s">
        <v>125</v>
      </c>
      <c r="L9636" s="29" t="s">
        <v>1020</v>
      </c>
      <c r="M9636" s="29"/>
      <c r="N9636" s="29" t="s">
        <v>122</v>
      </c>
      <c r="O9636" s="31" t="n">
        <v>46410</v>
      </c>
      <c r="P9636" s="29" t="s">
        <v>123</v>
      </c>
      <c r="Q9636" s="29" t="n">
        <f aca="false">IFERROR(VALUE(L9636),"")</f>
        <v>60</v>
      </c>
      <c r="R9636" s="29" t="n">
        <f aca="true">IF(O9636="","",O9636-TODAY())</f>
        <v>125</v>
      </c>
      <c r="S9636" s="29" t="str">
        <f aca="false">IF(C9636="&lt;&lt; vazio &gt;&gt;","VAZIA",IF(AND(O9636&lt;&gt;"",R9636&lt;0),"VENCIDO",IF(AND(O9636&lt;&gt;"",R9636&lt;=Parametros!$B$10),"PRÓX. VENCIMENTO",IF(F9636="Q","QUALIDADE",IF(F9636="S","BLOQUEADO",IF(F9636="R","RESTRITO/DEVOLUÇÃO",IF(OR(N9636="QUAR",N9636="QRES"),"QUARENTENA",IF(OR(B9636="DESCARTE",B9636="DEVOLUÇÃO"),"DESCARTE/DEVOLUÇÃO",IF(AND(D9636="",K9636&lt;&gt;""),"SEM LOTE",IF(AND(Q9636&lt;&gt;"",Q9636&gt;=Parametros!$B$11),"PARADO/SEM GIRO","OK"))))))))))</f>
        <v>OK</v>
      </c>
      <c r="T9636" s="29" t="str">
        <f aca="false">IF(AND($S9636="PARADO/SEM GIRO",$K9636="KG",OR(Painel!$B$5="(Todos)",A9636=Painel!$B$5)*OR(Painel!$E$5="(Todos)",P9636=Painel!$E$5)),$J9636+ROW()/10000000,"")</f>
        <v/>
      </c>
      <c r="U9636" s="29" t="str">
        <f aca="false">IF(AND($S9636="VENCIDO",$K9636="KG",OR(Painel!$B$5="(Todos)",A9636=Painel!$B$5)*OR(Painel!$E$5="(Todos)",P9636=Painel!$E$5)),$J9636+ROW()/10000000,"")</f>
        <v/>
      </c>
    </row>
    <row r="9637" customFormat="false" ht="15" hidden="false" customHeight="false" outlineLevel="0" collapsed="false">
      <c r="A9637" s="29" t="s">
        <v>56</v>
      </c>
      <c r="B9637" s="29" t="s">
        <v>16486</v>
      </c>
      <c r="C9637" s="29" t="s">
        <v>16070</v>
      </c>
      <c r="D9637" s="29" t="s">
        <v>16487</v>
      </c>
      <c r="E9637" s="29" t="n">
        <v>1</v>
      </c>
      <c r="F9637" s="29"/>
      <c r="G9637" s="29" t="s">
        <v>16488</v>
      </c>
      <c r="H9637" s="30" t="n">
        <v>10517</v>
      </c>
      <c r="I9637" s="31" t="n">
        <v>46225</v>
      </c>
      <c r="J9637" s="30" t="n">
        <v>10517</v>
      </c>
      <c r="K9637" s="29" t="s">
        <v>125</v>
      </c>
      <c r="L9637" s="29" t="s">
        <v>1020</v>
      </c>
      <c r="M9637" s="29"/>
      <c r="N9637" s="29" t="s">
        <v>122</v>
      </c>
      <c r="O9637" s="31" t="n">
        <v>46208</v>
      </c>
      <c r="P9637" s="29" t="s">
        <v>123</v>
      </c>
      <c r="Q9637" s="29" t="n">
        <f aca="false">IFERROR(VALUE(L9637),"")</f>
        <v>60</v>
      </c>
      <c r="R9637" s="29" t="n">
        <f aca="true">IF(O9637="","",O9637-TODAY())</f>
        <v>-77</v>
      </c>
      <c r="S9637" s="29" t="str">
        <f aca="false">IF(C9637="&lt;&lt; vazio &gt;&gt;","VAZIA",IF(AND(O9637&lt;&gt;"",R9637&lt;0),"VENCIDO",IF(AND(O9637&lt;&gt;"",R9637&lt;=Parametros!$B$10),"PRÓX. VENCIMENTO",IF(F9637="Q","QUALIDADE",IF(F9637="S","BLOQUEADO",IF(F9637="R","RESTRITO/DEVOLUÇÃO",IF(OR(N9637="QUAR",N9637="QRES"),"QUARENTENA",IF(OR(B9637="DESCARTE",B9637="DEVOLUÇÃO"),"DESCARTE/DEVOLUÇÃO",IF(AND(D9637="",K9637&lt;&gt;""),"SEM LOTE",IF(AND(Q9637&lt;&gt;"",Q9637&gt;=Parametros!$B$11),"PARADO/SEM GIRO","OK"))))))))))</f>
        <v>VENCIDO</v>
      </c>
      <c r="T9637" s="29" t="str">
        <f aca="false">IF(AND($S9637="PARADO/SEM GIRO",$K9637="KG",OR(Painel!$B$5="(Todos)",A9637=Painel!$B$5)*OR(Painel!$E$5="(Todos)",P9637=Painel!$E$5)),$J9637+ROW()/10000000,"")</f>
        <v/>
      </c>
      <c r="U9637" s="29" t="str">
        <f aca="false">IF(AND($S9637="VENCIDO",$K9637="KG",OR(Painel!$B$5="(Todos)",A9637=Painel!$B$5)*OR(Painel!$E$5="(Todos)",P9637=Painel!$E$5)),$J9637+ROW()/10000000,"")</f>
        <v/>
      </c>
    </row>
    <row r="9638" customFormat="false" ht="15" hidden="false" customHeight="false" outlineLevel="0" collapsed="false">
      <c r="A9638" s="29" t="s">
        <v>56</v>
      </c>
      <c r="B9638" s="29" t="s">
        <v>16489</v>
      </c>
      <c r="C9638" s="29" t="s">
        <v>15819</v>
      </c>
      <c r="D9638" s="29"/>
      <c r="E9638" s="29" t="n">
        <v>9</v>
      </c>
      <c r="F9638" s="29"/>
      <c r="G9638" s="29" t="s">
        <v>16490</v>
      </c>
      <c r="H9638" s="30" t="n">
        <v>5400</v>
      </c>
      <c r="I9638" s="31" t="n">
        <v>46225</v>
      </c>
      <c r="J9638" s="30" t="n">
        <v>5400</v>
      </c>
      <c r="K9638" s="29" t="s">
        <v>15810</v>
      </c>
      <c r="L9638" s="29" t="s">
        <v>1020</v>
      </c>
      <c r="M9638" s="29"/>
      <c r="N9638" s="29" t="s">
        <v>122</v>
      </c>
      <c r="O9638" s="29"/>
      <c r="P9638" s="29" t="s">
        <v>123</v>
      </c>
      <c r="Q9638" s="29" t="n">
        <f aca="false">IFERROR(VALUE(L9638),"")</f>
        <v>60</v>
      </c>
      <c r="R9638" s="29" t="str">
        <f aca="true">IF(O9638="","",O9638-TODAY())</f>
        <v/>
      </c>
      <c r="S9638" s="29" t="str">
        <f aca="false">IF(C9638="&lt;&lt; vazio &gt;&gt;","VAZIA",IF(AND(O9638&lt;&gt;"",R9638&lt;0),"VENCIDO",IF(AND(O9638&lt;&gt;"",R9638&lt;=Parametros!$B$10),"PRÓX. VENCIMENTO",IF(F9638="Q","QUALIDADE",IF(F9638="S","BLOQUEADO",IF(F9638="R","RESTRITO/DEVOLUÇÃO",IF(OR(N9638="QUAR",N9638="QRES"),"QUARENTENA",IF(OR(B9638="DESCARTE",B9638="DEVOLUÇÃO"),"DESCARTE/DEVOLUÇÃO",IF(AND(D9638="",K9638&lt;&gt;""),"SEM LOTE",IF(AND(Q9638&lt;&gt;"",Q9638&gt;=Parametros!$B$11),"PARADO/SEM GIRO","OK"))))))))))</f>
        <v>SEM LOTE</v>
      </c>
      <c r="T9638" s="29" t="str">
        <f aca="false">IF(AND($S9638="PARADO/SEM GIRO",$K9638="KG",OR(Painel!$B$5="(Todos)",A9638=Painel!$B$5)*OR(Painel!$E$5="(Todos)",P9638=Painel!$E$5)),$J9638+ROW()/10000000,"")</f>
        <v/>
      </c>
      <c r="U9638" s="29" t="str">
        <f aca="false">IF(AND($S9638="VENCIDO",$K9638="KG",OR(Painel!$B$5="(Todos)",A9638=Painel!$B$5)*OR(Painel!$E$5="(Todos)",P9638=Painel!$E$5)),$J9638+ROW()/10000000,"")</f>
        <v/>
      </c>
    </row>
    <row r="9639" customFormat="false" ht="15" hidden="false" customHeight="false" outlineLevel="0" collapsed="false">
      <c r="A9639" s="29" t="s">
        <v>56</v>
      </c>
      <c r="B9639" s="29" t="s">
        <v>16489</v>
      </c>
      <c r="C9639" s="29" t="s">
        <v>15819</v>
      </c>
      <c r="D9639" s="29"/>
      <c r="E9639" s="29" t="n">
        <v>9</v>
      </c>
      <c r="F9639" s="29"/>
      <c r="G9639" s="29" t="s">
        <v>16491</v>
      </c>
      <c r="H9639" s="30" t="n">
        <v>5400</v>
      </c>
      <c r="I9639" s="31" t="n">
        <v>46225</v>
      </c>
      <c r="J9639" s="30" t="n">
        <v>5400</v>
      </c>
      <c r="K9639" s="29" t="s">
        <v>15810</v>
      </c>
      <c r="L9639" s="29" t="s">
        <v>1020</v>
      </c>
      <c r="M9639" s="29"/>
      <c r="N9639" s="29" t="s">
        <v>122</v>
      </c>
      <c r="O9639" s="29"/>
      <c r="P9639" s="29" t="s">
        <v>123</v>
      </c>
      <c r="Q9639" s="29" t="n">
        <f aca="false">IFERROR(VALUE(L9639),"")</f>
        <v>60</v>
      </c>
      <c r="R9639" s="29" t="str">
        <f aca="true">IF(O9639="","",O9639-TODAY())</f>
        <v/>
      </c>
      <c r="S9639" s="29" t="str">
        <f aca="false">IF(C9639="&lt;&lt; vazio &gt;&gt;","VAZIA",IF(AND(O9639&lt;&gt;"",R9639&lt;0),"VENCIDO",IF(AND(O9639&lt;&gt;"",R9639&lt;=Parametros!$B$10),"PRÓX. VENCIMENTO",IF(F9639="Q","QUALIDADE",IF(F9639="S","BLOQUEADO",IF(F9639="R","RESTRITO/DEVOLUÇÃO",IF(OR(N9639="QUAR",N9639="QRES"),"QUARENTENA",IF(OR(B9639="DESCARTE",B9639="DEVOLUÇÃO"),"DESCARTE/DEVOLUÇÃO",IF(AND(D9639="",K9639&lt;&gt;""),"SEM LOTE",IF(AND(Q9639&lt;&gt;"",Q9639&gt;=Parametros!$B$11),"PARADO/SEM GIRO","OK"))))))))))</f>
        <v>SEM LOTE</v>
      </c>
      <c r="T9639" s="29" t="str">
        <f aca="false">IF(AND($S9639="PARADO/SEM GIRO",$K9639="KG",OR(Painel!$B$5="(Todos)",A9639=Painel!$B$5)*OR(Painel!$E$5="(Todos)",P9639=Painel!$E$5)),$J9639+ROW()/10000000,"")</f>
        <v/>
      </c>
      <c r="U9639" s="29" t="str">
        <f aca="false">IF(AND($S9639="VENCIDO",$K9639="KG",OR(Painel!$B$5="(Todos)",A9639=Painel!$B$5)*OR(Painel!$E$5="(Todos)",P9639=Painel!$E$5)),$J9639+ROW()/10000000,"")</f>
        <v/>
      </c>
    </row>
    <row r="9640" customFormat="false" ht="15" hidden="false" customHeight="false" outlineLevel="0" collapsed="false">
      <c r="A9640" s="29" t="s">
        <v>56</v>
      </c>
      <c r="B9640" s="29" t="s">
        <v>16489</v>
      </c>
      <c r="C9640" s="29" t="s">
        <v>15819</v>
      </c>
      <c r="D9640" s="29"/>
      <c r="E9640" s="29" t="n">
        <v>9</v>
      </c>
      <c r="F9640" s="29"/>
      <c r="G9640" s="29" t="s">
        <v>16492</v>
      </c>
      <c r="H9640" s="30" t="n">
        <v>5400</v>
      </c>
      <c r="I9640" s="31" t="n">
        <v>46225</v>
      </c>
      <c r="J9640" s="30" t="n">
        <v>5400</v>
      </c>
      <c r="K9640" s="29" t="s">
        <v>15810</v>
      </c>
      <c r="L9640" s="29" t="s">
        <v>1020</v>
      </c>
      <c r="M9640" s="29"/>
      <c r="N9640" s="29" t="s">
        <v>122</v>
      </c>
      <c r="O9640" s="29"/>
      <c r="P9640" s="29" t="s">
        <v>123</v>
      </c>
      <c r="Q9640" s="29" t="n">
        <f aca="false">IFERROR(VALUE(L9640),"")</f>
        <v>60</v>
      </c>
      <c r="R9640" s="29" t="str">
        <f aca="true">IF(O9640="","",O9640-TODAY())</f>
        <v/>
      </c>
      <c r="S9640" s="29" t="str">
        <f aca="false">IF(C9640="&lt;&lt; vazio &gt;&gt;","VAZIA",IF(AND(O9640&lt;&gt;"",R9640&lt;0),"VENCIDO",IF(AND(O9640&lt;&gt;"",R9640&lt;=Parametros!$B$10),"PRÓX. VENCIMENTO",IF(F9640="Q","QUALIDADE",IF(F9640="S","BLOQUEADO",IF(F9640="R","RESTRITO/DEVOLUÇÃO",IF(OR(N9640="QUAR",N9640="QRES"),"QUARENTENA",IF(OR(B9640="DESCARTE",B9640="DEVOLUÇÃO"),"DESCARTE/DEVOLUÇÃO",IF(AND(D9640="",K9640&lt;&gt;""),"SEM LOTE",IF(AND(Q9640&lt;&gt;"",Q9640&gt;=Parametros!$B$11),"PARADO/SEM GIRO","OK"))))))))))</f>
        <v>SEM LOTE</v>
      </c>
      <c r="T9640" s="29" t="str">
        <f aca="false">IF(AND($S9640="PARADO/SEM GIRO",$K9640="KG",OR(Painel!$B$5="(Todos)",A9640=Painel!$B$5)*OR(Painel!$E$5="(Todos)",P9640=Painel!$E$5)),$J9640+ROW()/10000000,"")</f>
        <v/>
      </c>
      <c r="U9640" s="29" t="str">
        <f aca="false">IF(AND($S9640="VENCIDO",$K9640="KG",OR(Painel!$B$5="(Todos)",A9640=Painel!$B$5)*OR(Painel!$E$5="(Todos)",P9640=Painel!$E$5)),$J9640+ROW()/10000000,"")</f>
        <v/>
      </c>
    </row>
    <row r="9641" customFormat="false" ht="15" hidden="false" customHeight="false" outlineLevel="0" collapsed="false">
      <c r="A9641" s="29" t="s">
        <v>56</v>
      </c>
      <c r="B9641" s="29" t="s">
        <v>16489</v>
      </c>
      <c r="C9641" s="29" t="s">
        <v>15819</v>
      </c>
      <c r="D9641" s="29"/>
      <c r="E9641" s="29" t="n">
        <v>9</v>
      </c>
      <c r="F9641" s="29"/>
      <c r="G9641" s="29" t="s">
        <v>16493</v>
      </c>
      <c r="H9641" s="30" t="n">
        <v>5400</v>
      </c>
      <c r="I9641" s="31" t="n">
        <v>46225</v>
      </c>
      <c r="J9641" s="30" t="n">
        <v>5400</v>
      </c>
      <c r="K9641" s="29" t="s">
        <v>15810</v>
      </c>
      <c r="L9641" s="29" t="s">
        <v>1020</v>
      </c>
      <c r="M9641" s="29"/>
      <c r="N9641" s="29" t="s">
        <v>122</v>
      </c>
      <c r="O9641" s="29"/>
      <c r="P9641" s="29" t="s">
        <v>123</v>
      </c>
      <c r="Q9641" s="29" t="n">
        <f aca="false">IFERROR(VALUE(L9641),"")</f>
        <v>60</v>
      </c>
      <c r="R9641" s="29" t="str">
        <f aca="true">IF(O9641="","",O9641-TODAY())</f>
        <v/>
      </c>
      <c r="S9641" s="29" t="str">
        <f aca="false">IF(C9641="&lt;&lt; vazio &gt;&gt;","VAZIA",IF(AND(O9641&lt;&gt;"",R9641&lt;0),"VENCIDO",IF(AND(O9641&lt;&gt;"",R9641&lt;=Parametros!$B$10),"PRÓX. VENCIMENTO",IF(F9641="Q","QUALIDADE",IF(F9641="S","BLOQUEADO",IF(F9641="R","RESTRITO/DEVOLUÇÃO",IF(OR(N9641="QUAR",N9641="QRES"),"QUARENTENA",IF(OR(B9641="DESCARTE",B9641="DEVOLUÇÃO"),"DESCARTE/DEVOLUÇÃO",IF(AND(D9641="",K9641&lt;&gt;""),"SEM LOTE",IF(AND(Q9641&lt;&gt;"",Q9641&gt;=Parametros!$B$11),"PARADO/SEM GIRO","OK"))))))))))</f>
        <v>SEM LOTE</v>
      </c>
      <c r="T9641" s="29" t="str">
        <f aca="false">IF(AND($S9641="PARADO/SEM GIRO",$K9641="KG",OR(Painel!$B$5="(Todos)",A9641=Painel!$B$5)*OR(Painel!$E$5="(Todos)",P9641=Painel!$E$5)),$J9641+ROW()/10000000,"")</f>
        <v/>
      </c>
      <c r="U9641" s="29" t="str">
        <f aca="false">IF(AND($S9641="VENCIDO",$K9641="KG",OR(Painel!$B$5="(Todos)",A9641=Painel!$B$5)*OR(Painel!$E$5="(Todos)",P9641=Painel!$E$5)),$J9641+ROW()/10000000,"")</f>
        <v/>
      </c>
    </row>
    <row r="9642" customFormat="false" ht="15" hidden="false" customHeight="false" outlineLevel="0" collapsed="false">
      <c r="A9642" s="29" t="s">
        <v>56</v>
      </c>
      <c r="B9642" s="29" t="s">
        <v>16489</v>
      </c>
      <c r="C9642" s="29" t="s">
        <v>15819</v>
      </c>
      <c r="D9642" s="29"/>
      <c r="E9642" s="29" t="n">
        <v>9</v>
      </c>
      <c r="F9642" s="29"/>
      <c r="G9642" s="29" t="s">
        <v>16494</v>
      </c>
      <c r="H9642" s="30" t="n">
        <v>5400</v>
      </c>
      <c r="I9642" s="31" t="n">
        <v>46225</v>
      </c>
      <c r="J9642" s="30" t="n">
        <v>5400</v>
      </c>
      <c r="K9642" s="29" t="s">
        <v>15810</v>
      </c>
      <c r="L9642" s="29" t="s">
        <v>1020</v>
      </c>
      <c r="M9642" s="29"/>
      <c r="N9642" s="29" t="s">
        <v>122</v>
      </c>
      <c r="O9642" s="29"/>
      <c r="P9642" s="29" t="s">
        <v>123</v>
      </c>
      <c r="Q9642" s="29" t="n">
        <f aca="false">IFERROR(VALUE(L9642),"")</f>
        <v>60</v>
      </c>
      <c r="R9642" s="29" t="str">
        <f aca="true">IF(O9642="","",O9642-TODAY())</f>
        <v/>
      </c>
      <c r="S9642" s="29" t="str">
        <f aca="false">IF(C9642="&lt;&lt; vazio &gt;&gt;","VAZIA",IF(AND(O9642&lt;&gt;"",R9642&lt;0),"VENCIDO",IF(AND(O9642&lt;&gt;"",R9642&lt;=Parametros!$B$10),"PRÓX. VENCIMENTO",IF(F9642="Q","QUALIDADE",IF(F9642="S","BLOQUEADO",IF(F9642="R","RESTRITO/DEVOLUÇÃO",IF(OR(N9642="QUAR",N9642="QRES"),"QUARENTENA",IF(OR(B9642="DESCARTE",B9642="DEVOLUÇÃO"),"DESCARTE/DEVOLUÇÃO",IF(AND(D9642="",K9642&lt;&gt;""),"SEM LOTE",IF(AND(Q9642&lt;&gt;"",Q9642&gt;=Parametros!$B$11),"PARADO/SEM GIRO","OK"))))))))))</f>
        <v>SEM LOTE</v>
      </c>
      <c r="T9642" s="29" t="str">
        <f aca="false">IF(AND($S9642="PARADO/SEM GIRO",$K9642="KG",OR(Painel!$B$5="(Todos)",A9642=Painel!$B$5)*OR(Painel!$E$5="(Todos)",P9642=Painel!$E$5)),$J9642+ROW()/10000000,"")</f>
        <v/>
      </c>
      <c r="U9642" s="29" t="str">
        <f aca="false">IF(AND($S9642="VENCIDO",$K9642="KG",OR(Painel!$B$5="(Todos)",A9642=Painel!$B$5)*OR(Painel!$E$5="(Todos)",P9642=Painel!$E$5)),$J9642+ROW()/10000000,"")</f>
        <v/>
      </c>
    </row>
    <row r="9643" customFormat="false" ht="15" hidden="false" customHeight="false" outlineLevel="0" collapsed="false">
      <c r="A9643" s="29" t="s">
        <v>56</v>
      </c>
      <c r="B9643" s="29" t="s">
        <v>16489</v>
      </c>
      <c r="C9643" s="29" t="s">
        <v>15819</v>
      </c>
      <c r="D9643" s="29"/>
      <c r="E9643" s="29" t="n">
        <v>9</v>
      </c>
      <c r="F9643" s="29"/>
      <c r="G9643" s="29" t="s">
        <v>16495</v>
      </c>
      <c r="H9643" s="30" t="n">
        <v>5400</v>
      </c>
      <c r="I9643" s="31" t="n">
        <v>46225</v>
      </c>
      <c r="J9643" s="30" t="n">
        <v>5400</v>
      </c>
      <c r="K9643" s="29" t="s">
        <v>15810</v>
      </c>
      <c r="L9643" s="29" t="s">
        <v>1020</v>
      </c>
      <c r="M9643" s="29"/>
      <c r="N9643" s="29" t="s">
        <v>122</v>
      </c>
      <c r="O9643" s="29"/>
      <c r="P9643" s="29" t="s">
        <v>123</v>
      </c>
      <c r="Q9643" s="29" t="n">
        <f aca="false">IFERROR(VALUE(L9643),"")</f>
        <v>60</v>
      </c>
      <c r="R9643" s="29" t="str">
        <f aca="true">IF(O9643="","",O9643-TODAY())</f>
        <v/>
      </c>
      <c r="S9643" s="29" t="str">
        <f aca="false">IF(C9643="&lt;&lt; vazio &gt;&gt;","VAZIA",IF(AND(O9643&lt;&gt;"",R9643&lt;0),"VENCIDO",IF(AND(O9643&lt;&gt;"",R9643&lt;=Parametros!$B$10),"PRÓX. VENCIMENTO",IF(F9643="Q","QUALIDADE",IF(F9643="S","BLOQUEADO",IF(F9643="R","RESTRITO/DEVOLUÇÃO",IF(OR(N9643="QUAR",N9643="QRES"),"QUARENTENA",IF(OR(B9643="DESCARTE",B9643="DEVOLUÇÃO"),"DESCARTE/DEVOLUÇÃO",IF(AND(D9643="",K9643&lt;&gt;""),"SEM LOTE",IF(AND(Q9643&lt;&gt;"",Q9643&gt;=Parametros!$B$11),"PARADO/SEM GIRO","OK"))))))))))</f>
        <v>SEM LOTE</v>
      </c>
      <c r="T9643" s="29" t="str">
        <f aca="false">IF(AND($S9643="PARADO/SEM GIRO",$K9643="KG",OR(Painel!$B$5="(Todos)",A9643=Painel!$B$5)*OR(Painel!$E$5="(Todos)",P9643=Painel!$E$5)),$J9643+ROW()/10000000,"")</f>
        <v/>
      </c>
      <c r="U9643" s="29" t="str">
        <f aca="false">IF(AND($S9643="VENCIDO",$K9643="KG",OR(Painel!$B$5="(Todos)",A9643=Painel!$B$5)*OR(Painel!$E$5="(Todos)",P9643=Painel!$E$5)),$J9643+ROW()/10000000,"")</f>
        <v/>
      </c>
    </row>
    <row r="9644" customFormat="false" ht="15" hidden="false" customHeight="false" outlineLevel="0" collapsed="false">
      <c r="A9644" s="29" t="s">
        <v>56</v>
      </c>
      <c r="B9644" s="29" t="s">
        <v>16489</v>
      </c>
      <c r="C9644" s="29" t="s">
        <v>15819</v>
      </c>
      <c r="D9644" s="29"/>
      <c r="E9644" s="29" t="n">
        <v>9</v>
      </c>
      <c r="F9644" s="29"/>
      <c r="G9644" s="29" t="s">
        <v>16496</v>
      </c>
      <c r="H9644" s="30" t="n">
        <v>5400</v>
      </c>
      <c r="I9644" s="31" t="n">
        <v>46225</v>
      </c>
      <c r="J9644" s="30" t="n">
        <v>5400</v>
      </c>
      <c r="K9644" s="29" t="s">
        <v>15810</v>
      </c>
      <c r="L9644" s="29" t="s">
        <v>1020</v>
      </c>
      <c r="M9644" s="29"/>
      <c r="N9644" s="29" t="s">
        <v>122</v>
      </c>
      <c r="O9644" s="29"/>
      <c r="P9644" s="29" t="s">
        <v>123</v>
      </c>
      <c r="Q9644" s="29" t="n">
        <f aca="false">IFERROR(VALUE(L9644),"")</f>
        <v>60</v>
      </c>
      <c r="R9644" s="29" t="str">
        <f aca="true">IF(O9644="","",O9644-TODAY())</f>
        <v/>
      </c>
      <c r="S9644" s="29" t="str">
        <f aca="false">IF(C9644="&lt;&lt; vazio &gt;&gt;","VAZIA",IF(AND(O9644&lt;&gt;"",R9644&lt;0),"VENCIDO",IF(AND(O9644&lt;&gt;"",R9644&lt;=Parametros!$B$10),"PRÓX. VENCIMENTO",IF(F9644="Q","QUALIDADE",IF(F9644="S","BLOQUEADO",IF(F9644="R","RESTRITO/DEVOLUÇÃO",IF(OR(N9644="QUAR",N9644="QRES"),"QUARENTENA",IF(OR(B9644="DESCARTE",B9644="DEVOLUÇÃO"),"DESCARTE/DEVOLUÇÃO",IF(AND(D9644="",K9644&lt;&gt;""),"SEM LOTE",IF(AND(Q9644&lt;&gt;"",Q9644&gt;=Parametros!$B$11),"PARADO/SEM GIRO","OK"))))))))))</f>
        <v>SEM LOTE</v>
      </c>
      <c r="T9644" s="29" t="str">
        <f aca="false">IF(AND($S9644="PARADO/SEM GIRO",$K9644="KG",OR(Painel!$B$5="(Todos)",A9644=Painel!$B$5)*OR(Painel!$E$5="(Todos)",P9644=Painel!$E$5)),$J9644+ROW()/10000000,"")</f>
        <v/>
      </c>
      <c r="U9644" s="29" t="str">
        <f aca="false">IF(AND($S9644="VENCIDO",$K9644="KG",OR(Painel!$B$5="(Todos)",A9644=Painel!$B$5)*OR(Painel!$E$5="(Todos)",P9644=Painel!$E$5)),$J9644+ROW()/10000000,"")</f>
        <v/>
      </c>
    </row>
    <row r="9645" customFormat="false" ht="15" hidden="false" customHeight="false" outlineLevel="0" collapsed="false">
      <c r="A9645" s="29" t="s">
        <v>56</v>
      </c>
      <c r="B9645" s="29" t="s">
        <v>16489</v>
      </c>
      <c r="C9645" s="29" t="s">
        <v>15819</v>
      </c>
      <c r="D9645" s="29"/>
      <c r="E9645" s="29" t="n">
        <v>9</v>
      </c>
      <c r="F9645" s="29"/>
      <c r="G9645" s="29" t="s">
        <v>16497</v>
      </c>
      <c r="H9645" s="30" t="n">
        <v>5400</v>
      </c>
      <c r="I9645" s="31" t="n">
        <v>46225</v>
      </c>
      <c r="J9645" s="30" t="n">
        <v>5400</v>
      </c>
      <c r="K9645" s="29" t="s">
        <v>15810</v>
      </c>
      <c r="L9645" s="29" t="s">
        <v>1020</v>
      </c>
      <c r="M9645" s="29"/>
      <c r="N9645" s="29" t="s">
        <v>122</v>
      </c>
      <c r="O9645" s="29"/>
      <c r="P9645" s="29" t="s">
        <v>123</v>
      </c>
      <c r="Q9645" s="29" t="n">
        <f aca="false">IFERROR(VALUE(L9645),"")</f>
        <v>60</v>
      </c>
      <c r="R9645" s="29" t="str">
        <f aca="true">IF(O9645="","",O9645-TODAY())</f>
        <v/>
      </c>
      <c r="S9645" s="29" t="str">
        <f aca="false">IF(C9645="&lt;&lt; vazio &gt;&gt;","VAZIA",IF(AND(O9645&lt;&gt;"",R9645&lt;0),"VENCIDO",IF(AND(O9645&lt;&gt;"",R9645&lt;=Parametros!$B$10),"PRÓX. VENCIMENTO",IF(F9645="Q","QUALIDADE",IF(F9645="S","BLOQUEADO",IF(F9645="R","RESTRITO/DEVOLUÇÃO",IF(OR(N9645="QUAR",N9645="QRES"),"QUARENTENA",IF(OR(B9645="DESCARTE",B9645="DEVOLUÇÃO"),"DESCARTE/DEVOLUÇÃO",IF(AND(D9645="",K9645&lt;&gt;""),"SEM LOTE",IF(AND(Q9645&lt;&gt;"",Q9645&gt;=Parametros!$B$11),"PARADO/SEM GIRO","OK"))))))))))</f>
        <v>SEM LOTE</v>
      </c>
      <c r="T9645" s="29" t="str">
        <f aca="false">IF(AND($S9645="PARADO/SEM GIRO",$K9645="KG",OR(Painel!$B$5="(Todos)",A9645=Painel!$B$5)*OR(Painel!$E$5="(Todos)",P9645=Painel!$E$5)),$J9645+ROW()/10000000,"")</f>
        <v/>
      </c>
      <c r="U9645" s="29" t="str">
        <f aca="false">IF(AND($S9645="VENCIDO",$K9645="KG",OR(Painel!$B$5="(Todos)",A9645=Painel!$B$5)*OR(Painel!$E$5="(Todos)",P9645=Painel!$E$5)),$J9645+ROW()/10000000,"")</f>
        <v/>
      </c>
    </row>
    <row r="9646" customFormat="false" ht="15" hidden="false" customHeight="false" outlineLevel="0" collapsed="false">
      <c r="A9646" s="29" t="s">
        <v>56</v>
      </c>
      <c r="B9646" s="29" t="s">
        <v>16489</v>
      </c>
      <c r="C9646" s="29" t="s">
        <v>15819</v>
      </c>
      <c r="D9646" s="29"/>
      <c r="E9646" s="29" t="n">
        <v>9</v>
      </c>
      <c r="F9646" s="29"/>
      <c r="G9646" s="29" t="s">
        <v>16498</v>
      </c>
      <c r="H9646" s="30" t="n">
        <v>5400</v>
      </c>
      <c r="I9646" s="31" t="n">
        <v>46225</v>
      </c>
      <c r="J9646" s="30" t="n">
        <v>5400</v>
      </c>
      <c r="K9646" s="29" t="s">
        <v>15810</v>
      </c>
      <c r="L9646" s="29" t="s">
        <v>1020</v>
      </c>
      <c r="M9646" s="29"/>
      <c r="N9646" s="29" t="s">
        <v>122</v>
      </c>
      <c r="O9646" s="29"/>
      <c r="P9646" s="29" t="s">
        <v>123</v>
      </c>
      <c r="Q9646" s="29" t="n">
        <f aca="false">IFERROR(VALUE(L9646),"")</f>
        <v>60</v>
      </c>
      <c r="R9646" s="29" t="str">
        <f aca="true">IF(O9646="","",O9646-TODAY())</f>
        <v/>
      </c>
      <c r="S9646" s="29" t="str">
        <f aca="false">IF(C9646="&lt;&lt; vazio &gt;&gt;","VAZIA",IF(AND(O9646&lt;&gt;"",R9646&lt;0),"VENCIDO",IF(AND(O9646&lt;&gt;"",R9646&lt;=Parametros!$B$10),"PRÓX. VENCIMENTO",IF(F9646="Q","QUALIDADE",IF(F9646="S","BLOQUEADO",IF(F9646="R","RESTRITO/DEVOLUÇÃO",IF(OR(N9646="QUAR",N9646="QRES"),"QUARENTENA",IF(OR(B9646="DESCARTE",B9646="DEVOLUÇÃO"),"DESCARTE/DEVOLUÇÃO",IF(AND(D9646="",K9646&lt;&gt;""),"SEM LOTE",IF(AND(Q9646&lt;&gt;"",Q9646&gt;=Parametros!$B$11),"PARADO/SEM GIRO","OK"))))))))))</f>
        <v>SEM LOTE</v>
      </c>
      <c r="T9646" s="29" t="str">
        <f aca="false">IF(AND($S9646="PARADO/SEM GIRO",$K9646="KG",OR(Painel!$B$5="(Todos)",A9646=Painel!$B$5)*OR(Painel!$E$5="(Todos)",P9646=Painel!$E$5)),$J9646+ROW()/10000000,"")</f>
        <v/>
      </c>
      <c r="U9646" s="29" t="str">
        <f aca="false">IF(AND($S9646="VENCIDO",$K9646="KG",OR(Painel!$B$5="(Todos)",A9646=Painel!$B$5)*OR(Painel!$E$5="(Todos)",P9646=Painel!$E$5)),$J9646+ROW()/10000000,"")</f>
        <v/>
      </c>
    </row>
    <row r="9647" customFormat="false" ht="15" hidden="false" customHeight="false" outlineLevel="0" collapsed="false">
      <c r="A9647" s="29" t="s">
        <v>56</v>
      </c>
      <c r="B9647" s="29" t="s">
        <v>16499</v>
      </c>
      <c r="C9647" s="29" t="s">
        <v>16500</v>
      </c>
      <c r="D9647" s="29" t="s">
        <v>16501</v>
      </c>
      <c r="E9647" s="29" t="n">
        <v>1</v>
      </c>
      <c r="F9647" s="29"/>
      <c r="G9647" s="29" t="s">
        <v>16502</v>
      </c>
      <c r="H9647" s="30" t="n">
        <v>26019.4</v>
      </c>
      <c r="I9647" s="31" t="n">
        <v>46225</v>
      </c>
      <c r="J9647" s="30" t="n">
        <v>26019.4</v>
      </c>
      <c r="K9647" s="29" t="s">
        <v>125</v>
      </c>
      <c r="L9647" s="29" t="s">
        <v>1020</v>
      </c>
      <c r="M9647" s="29"/>
      <c r="N9647" s="29" t="s">
        <v>122</v>
      </c>
      <c r="O9647" s="31" t="n">
        <v>46375</v>
      </c>
      <c r="P9647" s="29" t="s">
        <v>123</v>
      </c>
      <c r="Q9647" s="29" t="n">
        <f aca="false">IFERROR(VALUE(L9647),"")</f>
        <v>60</v>
      </c>
      <c r="R9647" s="29" t="n">
        <f aca="true">IF(O9647="","",O9647-TODAY())</f>
        <v>90</v>
      </c>
      <c r="S9647" s="29" t="str">
        <f aca="false">IF(C9647="&lt;&lt; vazio &gt;&gt;","VAZIA",IF(AND(O9647&lt;&gt;"",R9647&lt;0),"VENCIDO",IF(AND(O9647&lt;&gt;"",R9647&lt;=Parametros!$B$10),"PRÓX. VENCIMENTO",IF(F9647="Q","QUALIDADE",IF(F9647="S","BLOQUEADO",IF(F9647="R","RESTRITO/DEVOLUÇÃO",IF(OR(N9647="QUAR",N9647="QRES"),"QUARENTENA",IF(OR(B9647="DESCARTE",B9647="DEVOLUÇÃO"),"DESCARTE/DEVOLUÇÃO",IF(AND(D9647="",K9647&lt;&gt;""),"SEM LOTE",IF(AND(Q9647&lt;&gt;"",Q9647&gt;=Parametros!$B$11),"PARADO/SEM GIRO","OK"))))))))))</f>
        <v>OK</v>
      </c>
      <c r="T9647" s="29" t="str">
        <f aca="false">IF(AND($S9647="PARADO/SEM GIRO",$K9647="KG",OR(Painel!$B$5="(Todos)",A9647=Painel!$B$5)*OR(Painel!$E$5="(Todos)",P9647=Painel!$E$5)),$J9647+ROW()/10000000,"")</f>
        <v/>
      </c>
      <c r="U9647" s="29" t="str">
        <f aca="false">IF(AND($S9647="VENCIDO",$K9647="KG",OR(Painel!$B$5="(Todos)",A9647=Painel!$B$5)*OR(Painel!$E$5="(Todos)",P9647=Painel!$E$5)),$J9647+ROW()/10000000,"")</f>
        <v/>
      </c>
    </row>
    <row r="9648" customFormat="false" ht="15" hidden="false" customHeight="false" outlineLevel="0" collapsed="false">
      <c r="A9648" s="29" t="s">
        <v>56</v>
      </c>
      <c r="B9648" s="29" t="s">
        <v>16503</v>
      </c>
      <c r="C9648" s="29" t="s">
        <v>15806</v>
      </c>
      <c r="D9648" s="29"/>
      <c r="E9648" s="29" t="n">
        <v>16</v>
      </c>
      <c r="F9648" s="29"/>
      <c r="G9648" s="29" t="s">
        <v>16504</v>
      </c>
      <c r="H9648" s="30" t="n">
        <v>7000</v>
      </c>
      <c r="I9648" s="31" t="n">
        <v>46281</v>
      </c>
      <c r="J9648" s="30" t="n">
        <v>7000</v>
      </c>
      <c r="K9648" s="29" t="s">
        <v>125</v>
      </c>
      <c r="L9648" s="29" t="s">
        <v>284</v>
      </c>
      <c r="M9648" s="29"/>
      <c r="N9648" s="29" t="s">
        <v>122</v>
      </c>
      <c r="O9648" s="29"/>
      <c r="P9648" s="29" t="s">
        <v>123</v>
      </c>
      <c r="Q9648" s="29" t="n">
        <f aca="false">IFERROR(VALUE(L9648),"")</f>
        <v>4</v>
      </c>
      <c r="R9648" s="29" t="str">
        <f aca="true">IF(O9648="","",O9648-TODAY())</f>
        <v/>
      </c>
      <c r="S9648" s="29" t="str">
        <f aca="false">IF(C9648="&lt;&lt; vazio &gt;&gt;","VAZIA",IF(AND(O9648&lt;&gt;"",R9648&lt;0),"VENCIDO",IF(AND(O9648&lt;&gt;"",R9648&lt;=Parametros!$B$10),"PRÓX. VENCIMENTO",IF(F9648="Q","QUALIDADE",IF(F9648="S","BLOQUEADO",IF(F9648="R","RESTRITO/DEVOLUÇÃO",IF(OR(N9648="QUAR",N9648="QRES"),"QUARENTENA",IF(OR(B9648="DESCARTE",B9648="DEVOLUÇÃO"),"DESCARTE/DEVOLUÇÃO",IF(AND(D9648="",K9648&lt;&gt;""),"SEM LOTE",IF(AND(Q9648&lt;&gt;"",Q9648&gt;=Parametros!$B$11),"PARADO/SEM GIRO","OK"))))))))))</f>
        <v>SEM LOTE</v>
      </c>
      <c r="T9648" s="29" t="str">
        <f aca="false">IF(AND($S9648="PARADO/SEM GIRO",$K9648="KG",OR(Painel!$B$5="(Todos)",A9648=Painel!$B$5)*OR(Painel!$E$5="(Todos)",P9648=Painel!$E$5)),$J9648+ROW()/10000000,"")</f>
        <v/>
      </c>
      <c r="U9648" s="29" t="str">
        <f aca="false">IF(AND($S9648="VENCIDO",$K9648="KG",OR(Painel!$B$5="(Todos)",A9648=Painel!$B$5)*OR(Painel!$E$5="(Todos)",P9648=Painel!$E$5)),$J9648+ROW()/10000000,"")</f>
        <v/>
      </c>
    </row>
    <row r="9649" customFormat="false" ht="15" hidden="false" customHeight="false" outlineLevel="0" collapsed="false">
      <c r="A9649" s="29" t="s">
        <v>56</v>
      </c>
      <c r="B9649" s="29" t="s">
        <v>16503</v>
      </c>
      <c r="C9649" s="29" t="s">
        <v>15806</v>
      </c>
      <c r="D9649" s="29"/>
      <c r="E9649" s="29" t="n">
        <v>16</v>
      </c>
      <c r="F9649" s="29"/>
      <c r="G9649" s="29" t="s">
        <v>16505</v>
      </c>
      <c r="H9649" s="30" t="n">
        <v>7000</v>
      </c>
      <c r="I9649" s="31" t="n">
        <v>46281</v>
      </c>
      <c r="J9649" s="30" t="n">
        <v>7000</v>
      </c>
      <c r="K9649" s="29" t="s">
        <v>125</v>
      </c>
      <c r="L9649" s="29" t="s">
        <v>284</v>
      </c>
      <c r="M9649" s="29"/>
      <c r="N9649" s="29" t="s">
        <v>122</v>
      </c>
      <c r="O9649" s="29"/>
      <c r="P9649" s="29" t="s">
        <v>123</v>
      </c>
      <c r="Q9649" s="29" t="n">
        <f aca="false">IFERROR(VALUE(L9649),"")</f>
        <v>4</v>
      </c>
      <c r="R9649" s="29" t="str">
        <f aca="true">IF(O9649="","",O9649-TODAY())</f>
        <v/>
      </c>
      <c r="S9649" s="29" t="str">
        <f aca="false">IF(C9649="&lt;&lt; vazio &gt;&gt;","VAZIA",IF(AND(O9649&lt;&gt;"",R9649&lt;0),"VENCIDO",IF(AND(O9649&lt;&gt;"",R9649&lt;=Parametros!$B$10),"PRÓX. VENCIMENTO",IF(F9649="Q","QUALIDADE",IF(F9649="S","BLOQUEADO",IF(F9649="R","RESTRITO/DEVOLUÇÃO",IF(OR(N9649="QUAR",N9649="QRES"),"QUARENTENA",IF(OR(B9649="DESCARTE",B9649="DEVOLUÇÃO"),"DESCARTE/DEVOLUÇÃO",IF(AND(D9649="",K9649&lt;&gt;""),"SEM LOTE",IF(AND(Q9649&lt;&gt;"",Q9649&gt;=Parametros!$B$11),"PARADO/SEM GIRO","OK"))))))))))</f>
        <v>SEM LOTE</v>
      </c>
      <c r="T9649" s="29" t="str">
        <f aca="false">IF(AND($S9649="PARADO/SEM GIRO",$K9649="KG",OR(Painel!$B$5="(Todos)",A9649=Painel!$B$5)*OR(Painel!$E$5="(Todos)",P9649=Painel!$E$5)),$J9649+ROW()/10000000,"")</f>
        <v/>
      </c>
      <c r="U9649" s="29" t="str">
        <f aca="false">IF(AND($S9649="VENCIDO",$K9649="KG",OR(Painel!$B$5="(Todos)",A9649=Painel!$B$5)*OR(Painel!$E$5="(Todos)",P9649=Painel!$E$5)),$J9649+ROW()/10000000,"")</f>
        <v/>
      </c>
    </row>
    <row r="9650" customFormat="false" ht="15" hidden="false" customHeight="false" outlineLevel="0" collapsed="false">
      <c r="A9650" s="29" t="s">
        <v>56</v>
      </c>
      <c r="B9650" s="29" t="s">
        <v>16503</v>
      </c>
      <c r="C9650" s="29" t="s">
        <v>15806</v>
      </c>
      <c r="D9650" s="29"/>
      <c r="E9650" s="29" t="n">
        <v>16</v>
      </c>
      <c r="F9650" s="29"/>
      <c r="G9650" s="29" t="s">
        <v>16506</v>
      </c>
      <c r="H9650" s="30" t="n">
        <v>7000</v>
      </c>
      <c r="I9650" s="31" t="n">
        <v>46281</v>
      </c>
      <c r="J9650" s="30" t="n">
        <v>7000</v>
      </c>
      <c r="K9650" s="29" t="s">
        <v>125</v>
      </c>
      <c r="L9650" s="29" t="s">
        <v>284</v>
      </c>
      <c r="M9650" s="29"/>
      <c r="N9650" s="29" t="s">
        <v>122</v>
      </c>
      <c r="O9650" s="29"/>
      <c r="P9650" s="29" t="s">
        <v>123</v>
      </c>
      <c r="Q9650" s="29" t="n">
        <f aca="false">IFERROR(VALUE(L9650),"")</f>
        <v>4</v>
      </c>
      <c r="R9650" s="29" t="str">
        <f aca="true">IF(O9650="","",O9650-TODAY())</f>
        <v/>
      </c>
      <c r="S9650" s="29" t="str">
        <f aca="false">IF(C9650="&lt;&lt; vazio &gt;&gt;","VAZIA",IF(AND(O9650&lt;&gt;"",R9650&lt;0),"VENCIDO",IF(AND(O9650&lt;&gt;"",R9650&lt;=Parametros!$B$10),"PRÓX. VENCIMENTO",IF(F9650="Q","QUALIDADE",IF(F9650="S","BLOQUEADO",IF(F9650="R","RESTRITO/DEVOLUÇÃO",IF(OR(N9650="QUAR",N9650="QRES"),"QUARENTENA",IF(OR(B9650="DESCARTE",B9650="DEVOLUÇÃO"),"DESCARTE/DEVOLUÇÃO",IF(AND(D9650="",K9650&lt;&gt;""),"SEM LOTE",IF(AND(Q9650&lt;&gt;"",Q9650&gt;=Parametros!$B$11),"PARADO/SEM GIRO","OK"))))))))))</f>
        <v>SEM LOTE</v>
      </c>
      <c r="T9650" s="29" t="str">
        <f aca="false">IF(AND($S9650="PARADO/SEM GIRO",$K9650="KG",OR(Painel!$B$5="(Todos)",A9650=Painel!$B$5)*OR(Painel!$E$5="(Todos)",P9650=Painel!$E$5)),$J9650+ROW()/10000000,"")</f>
        <v/>
      </c>
      <c r="U9650" s="29" t="str">
        <f aca="false">IF(AND($S9650="VENCIDO",$K9650="KG",OR(Painel!$B$5="(Todos)",A9650=Painel!$B$5)*OR(Painel!$E$5="(Todos)",P9650=Painel!$E$5)),$J9650+ROW()/10000000,"")</f>
        <v/>
      </c>
    </row>
    <row r="9651" customFormat="false" ht="15" hidden="false" customHeight="false" outlineLevel="0" collapsed="false">
      <c r="A9651" s="29" t="s">
        <v>56</v>
      </c>
      <c r="B9651" s="29" t="s">
        <v>16503</v>
      </c>
      <c r="C9651" s="29" t="s">
        <v>15806</v>
      </c>
      <c r="D9651" s="29"/>
      <c r="E9651" s="29" t="n">
        <v>16</v>
      </c>
      <c r="F9651" s="29"/>
      <c r="G9651" s="29" t="s">
        <v>16507</v>
      </c>
      <c r="H9651" s="30" t="n">
        <v>7000</v>
      </c>
      <c r="I9651" s="31" t="n">
        <v>46281</v>
      </c>
      <c r="J9651" s="30" t="n">
        <v>7000</v>
      </c>
      <c r="K9651" s="29" t="s">
        <v>125</v>
      </c>
      <c r="L9651" s="29" t="s">
        <v>284</v>
      </c>
      <c r="M9651" s="29"/>
      <c r="N9651" s="29" t="s">
        <v>122</v>
      </c>
      <c r="O9651" s="29"/>
      <c r="P9651" s="29" t="s">
        <v>123</v>
      </c>
      <c r="Q9651" s="29" t="n">
        <f aca="false">IFERROR(VALUE(L9651),"")</f>
        <v>4</v>
      </c>
      <c r="R9651" s="29" t="str">
        <f aca="true">IF(O9651="","",O9651-TODAY())</f>
        <v/>
      </c>
      <c r="S9651" s="29" t="str">
        <f aca="false">IF(C9651="&lt;&lt; vazio &gt;&gt;","VAZIA",IF(AND(O9651&lt;&gt;"",R9651&lt;0),"VENCIDO",IF(AND(O9651&lt;&gt;"",R9651&lt;=Parametros!$B$10),"PRÓX. VENCIMENTO",IF(F9651="Q","QUALIDADE",IF(F9651="S","BLOQUEADO",IF(F9651="R","RESTRITO/DEVOLUÇÃO",IF(OR(N9651="QUAR",N9651="QRES"),"QUARENTENA",IF(OR(B9651="DESCARTE",B9651="DEVOLUÇÃO"),"DESCARTE/DEVOLUÇÃO",IF(AND(D9651="",K9651&lt;&gt;""),"SEM LOTE",IF(AND(Q9651&lt;&gt;"",Q9651&gt;=Parametros!$B$11),"PARADO/SEM GIRO","OK"))))))))))</f>
        <v>SEM LOTE</v>
      </c>
      <c r="T9651" s="29" t="str">
        <f aca="false">IF(AND($S9651="PARADO/SEM GIRO",$K9651="KG",OR(Painel!$B$5="(Todos)",A9651=Painel!$B$5)*OR(Painel!$E$5="(Todos)",P9651=Painel!$E$5)),$J9651+ROW()/10000000,"")</f>
        <v/>
      </c>
      <c r="U9651" s="29" t="str">
        <f aca="false">IF(AND($S9651="VENCIDO",$K9651="KG",OR(Painel!$B$5="(Todos)",A9651=Painel!$B$5)*OR(Painel!$E$5="(Todos)",P9651=Painel!$E$5)),$J9651+ROW()/10000000,"")</f>
        <v/>
      </c>
    </row>
    <row r="9652" customFormat="false" ht="15" hidden="false" customHeight="false" outlineLevel="0" collapsed="false">
      <c r="A9652" s="29" t="s">
        <v>56</v>
      </c>
      <c r="B9652" s="29" t="s">
        <v>16503</v>
      </c>
      <c r="C9652" s="29" t="s">
        <v>15806</v>
      </c>
      <c r="D9652" s="29"/>
      <c r="E9652" s="29" t="n">
        <v>16</v>
      </c>
      <c r="F9652" s="29"/>
      <c r="G9652" s="29" t="s">
        <v>16508</v>
      </c>
      <c r="H9652" s="30" t="n">
        <v>7000</v>
      </c>
      <c r="I9652" s="31" t="n">
        <v>46281</v>
      </c>
      <c r="J9652" s="30" t="n">
        <v>7000</v>
      </c>
      <c r="K9652" s="29" t="s">
        <v>125</v>
      </c>
      <c r="L9652" s="29" t="s">
        <v>284</v>
      </c>
      <c r="M9652" s="29"/>
      <c r="N9652" s="29" t="s">
        <v>122</v>
      </c>
      <c r="O9652" s="29"/>
      <c r="P9652" s="29" t="s">
        <v>123</v>
      </c>
      <c r="Q9652" s="29" t="n">
        <f aca="false">IFERROR(VALUE(L9652),"")</f>
        <v>4</v>
      </c>
      <c r="R9652" s="29" t="str">
        <f aca="true">IF(O9652="","",O9652-TODAY())</f>
        <v/>
      </c>
      <c r="S9652" s="29" t="str">
        <f aca="false">IF(C9652="&lt;&lt; vazio &gt;&gt;","VAZIA",IF(AND(O9652&lt;&gt;"",R9652&lt;0),"VENCIDO",IF(AND(O9652&lt;&gt;"",R9652&lt;=Parametros!$B$10),"PRÓX. VENCIMENTO",IF(F9652="Q","QUALIDADE",IF(F9652="S","BLOQUEADO",IF(F9652="R","RESTRITO/DEVOLUÇÃO",IF(OR(N9652="QUAR",N9652="QRES"),"QUARENTENA",IF(OR(B9652="DESCARTE",B9652="DEVOLUÇÃO"),"DESCARTE/DEVOLUÇÃO",IF(AND(D9652="",K9652&lt;&gt;""),"SEM LOTE",IF(AND(Q9652&lt;&gt;"",Q9652&gt;=Parametros!$B$11),"PARADO/SEM GIRO","OK"))))))))))</f>
        <v>SEM LOTE</v>
      </c>
      <c r="T9652" s="29" t="str">
        <f aca="false">IF(AND($S9652="PARADO/SEM GIRO",$K9652="KG",OR(Painel!$B$5="(Todos)",A9652=Painel!$B$5)*OR(Painel!$E$5="(Todos)",P9652=Painel!$E$5)),$J9652+ROW()/10000000,"")</f>
        <v/>
      </c>
      <c r="U9652" s="29" t="str">
        <f aca="false">IF(AND($S9652="VENCIDO",$K9652="KG",OR(Painel!$B$5="(Todos)",A9652=Painel!$B$5)*OR(Painel!$E$5="(Todos)",P9652=Painel!$E$5)),$J9652+ROW()/10000000,"")</f>
        <v/>
      </c>
    </row>
    <row r="9653" customFormat="false" ht="15" hidden="false" customHeight="false" outlineLevel="0" collapsed="false">
      <c r="A9653" s="29" t="s">
        <v>56</v>
      </c>
      <c r="B9653" s="29" t="s">
        <v>16503</v>
      </c>
      <c r="C9653" s="29" t="s">
        <v>15806</v>
      </c>
      <c r="D9653" s="29"/>
      <c r="E9653" s="29" t="n">
        <v>16</v>
      </c>
      <c r="F9653" s="29"/>
      <c r="G9653" s="29" t="s">
        <v>16509</v>
      </c>
      <c r="H9653" s="30" t="n">
        <v>7000</v>
      </c>
      <c r="I9653" s="31" t="n">
        <v>46281</v>
      </c>
      <c r="J9653" s="30" t="n">
        <v>7000</v>
      </c>
      <c r="K9653" s="29" t="s">
        <v>125</v>
      </c>
      <c r="L9653" s="29" t="s">
        <v>284</v>
      </c>
      <c r="M9653" s="29"/>
      <c r="N9653" s="29" t="s">
        <v>122</v>
      </c>
      <c r="O9653" s="29"/>
      <c r="P9653" s="29" t="s">
        <v>123</v>
      </c>
      <c r="Q9653" s="29" t="n">
        <f aca="false">IFERROR(VALUE(L9653),"")</f>
        <v>4</v>
      </c>
      <c r="R9653" s="29" t="str">
        <f aca="true">IF(O9653="","",O9653-TODAY())</f>
        <v/>
      </c>
      <c r="S9653" s="29" t="str">
        <f aca="false">IF(C9653="&lt;&lt; vazio &gt;&gt;","VAZIA",IF(AND(O9653&lt;&gt;"",R9653&lt;0),"VENCIDO",IF(AND(O9653&lt;&gt;"",R9653&lt;=Parametros!$B$10),"PRÓX. VENCIMENTO",IF(F9653="Q","QUALIDADE",IF(F9653="S","BLOQUEADO",IF(F9653="R","RESTRITO/DEVOLUÇÃO",IF(OR(N9653="QUAR",N9653="QRES"),"QUARENTENA",IF(OR(B9653="DESCARTE",B9653="DEVOLUÇÃO"),"DESCARTE/DEVOLUÇÃO",IF(AND(D9653="",K9653&lt;&gt;""),"SEM LOTE",IF(AND(Q9653&lt;&gt;"",Q9653&gt;=Parametros!$B$11),"PARADO/SEM GIRO","OK"))))))))))</f>
        <v>SEM LOTE</v>
      </c>
      <c r="T9653" s="29" t="str">
        <f aca="false">IF(AND($S9653="PARADO/SEM GIRO",$K9653="KG",OR(Painel!$B$5="(Todos)",A9653=Painel!$B$5)*OR(Painel!$E$5="(Todos)",P9653=Painel!$E$5)),$J9653+ROW()/10000000,"")</f>
        <v/>
      </c>
      <c r="U9653" s="29" t="str">
        <f aca="false">IF(AND($S9653="VENCIDO",$K9653="KG",OR(Painel!$B$5="(Todos)",A9653=Painel!$B$5)*OR(Painel!$E$5="(Todos)",P9653=Painel!$E$5)),$J9653+ROW()/10000000,"")</f>
        <v/>
      </c>
    </row>
    <row r="9654" customFormat="false" ht="15" hidden="false" customHeight="false" outlineLevel="0" collapsed="false">
      <c r="A9654" s="29" t="s">
        <v>56</v>
      </c>
      <c r="B9654" s="29" t="s">
        <v>16503</v>
      </c>
      <c r="C9654" s="29" t="s">
        <v>15806</v>
      </c>
      <c r="D9654" s="29"/>
      <c r="E9654" s="29" t="n">
        <v>16</v>
      </c>
      <c r="F9654" s="29"/>
      <c r="G9654" s="29" t="s">
        <v>16510</v>
      </c>
      <c r="H9654" s="30" t="n">
        <v>7000</v>
      </c>
      <c r="I9654" s="31" t="n">
        <v>46281</v>
      </c>
      <c r="J9654" s="30" t="n">
        <v>7000</v>
      </c>
      <c r="K9654" s="29" t="s">
        <v>125</v>
      </c>
      <c r="L9654" s="29" t="s">
        <v>284</v>
      </c>
      <c r="M9654" s="29"/>
      <c r="N9654" s="29" t="s">
        <v>122</v>
      </c>
      <c r="O9654" s="29"/>
      <c r="P9654" s="29" t="s">
        <v>123</v>
      </c>
      <c r="Q9654" s="29" t="n">
        <f aca="false">IFERROR(VALUE(L9654),"")</f>
        <v>4</v>
      </c>
      <c r="R9654" s="29" t="str">
        <f aca="true">IF(O9654="","",O9654-TODAY())</f>
        <v/>
      </c>
      <c r="S9654" s="29" t="str">
        <f aca="false">IF(C9654="&lt;&lt; vazio &gt;&gt;","VAZIA",IF(AND(O9654&lt;&gt;"",R9654&lt;0),"VENCIDO",IF(AND(O9654&lt;&gt;"",R9654&lt;=Parametros!$B$10),"PRÓX. VENCIMENTO",IF(F9654="Q","QUALIDADE",IF(F9654="S","BLOQUEADO",IF(F9654="R","RESTRITO/DEVOLUÇÃO",IF(OR(N9654="QUAR",N9654="QRES"),"QUARENTENA",IF(OR(B9654="DESCARTE",B9654="DEVOLUÇÃO"),"DESCARTE/DEVOLUÇÃO",IF(AND(D9654="",K9654&lt;&gt;""),"SEM LOTE",IF(AND(Q9654&lt;&gt;"",Q9654&gt;=Parametros!$B$11),"PARADO/SEM GIRO","OK"))))))))))</f>
        <v>SEM LOTE</v>
      </c>
      <c r="T9654" s="29" t="str">
        <f aca="false">IF(AND($S9654="PARADO/SEM GIRO",$K9654="KG",OR(Painel!$B$5="(Todos)",A9654=Painel!$B$5)*OR(Painel!$E$5="(Todos)",P9654=Painel!$E$5)),$J9654+ROW()/10000000,"")</f>
        <v/>
      </c>
      <c r="U9654" s="29" t="str">
        <f aca="false">IF(AND($S9654="VENCIDO",$K9654="KG",OR(Painel!$B$5="(Todos)",A9654=Painel!$B$5)*OR(Painel!$E$5="(Todos)",P9654=Painel!$E$5)),$J9654+ROW()/10000000,"")</f>
        <v/>
      </c>
    </row>
    <row r="9655" customFormat="false" ht="15" hidden="false" customHeight="false" outlineLevel="0" collapsed="false">
      <c r="A9655" s="29" t="s">
        <v>56</v>
      </c>
      <c r="B9655" s="29" t="s">
        <v>16503</v>
      </c>
      <c r="C9655" s="29" t="s">
        <v>15806</v>
      </c>
      <c r="D9655" s="29"/>
      <c r="E9655" s="29" t="n">
        <v>16</v>
      </c>
      <c r="F9655" s="29"/>
      <c r="G9655" s="29" t="s">
        <v>16511</v>
      </c>
      <c r="H9655" s="30" t="n">
        <v>7000</v>
      </c>
      <c r="I9655" s="31" t="n">
        <v>46281</v>
      </c>
      <c r="J9655" s="30" t="n">
        <v>7000</v>
      </c>
      <c r="K9655" s="29" t="s">
        <v>125</v>
      </c>
      <c r="L9655" s="29" t="s">
        <v>284</v>
      </c>
      <c r="M9655" s="29"/>
      <c r="N9655" s="29" t="s">
        <v>122</v>
      </c>
      <c r="O9655" s="29"/>
      <c r="P9655" s="29" t="s">
        <v>123</v>
      </c>
      <c r="Q9655" s="29" t="n">
        <f aca="false">IFERROR(VALUE(L9655),"")</f>
        <v>4</v>
      </c>
      <c r="R9655" s="29" t="str">
        <f aca="true">IF(O9655="","",O9655-TODAY())</f>
        <v/>
      </c>
      <c r="S9655" s="29" t="str">
        <f aca="false">IF(C9655="&lt;&lt; vazio &gt;&gt;","VAZIA",IF(AND(O9655&lt;&gt;"",R9655&lt;0),"VENCIDO",IF(AND(O9655&lt;&gt;"",R9655&lt;=Parametros!$B$10),"PRÓX. VENCIMENTO",IF(F9655="Q","QUALIDADE",IF(F9655="S","BLOQUEADO",IF(F9655="R","RESTRITO/DEVOLUÇÃO",IF(OR(N9655="QUAR",N9655="QRES"),"QUARENTENA",IF(OR(B9655="DESCARTE",B9655="DEVOLUÇÃO"),"DESCARTE/DEVOLUÇÃO",IF(AND(D9655="",K9655&lt;&gt;""),"SEM LOTE",IF(AND(Q9655&lt;&gt;"",Q9655&gt;=Parametros!$B$11),"PARADO/SEM GIRO","OK"))))))))))</f>
        <v>SEM LOTE</v>
      </c>
      <c r="T9655" s="29" t="str">
        <f aca="false">IF(AND($S9655="PARADO/SEM GIRO",$K9655="KG",OR(Painel!$B$5="(Todos)",A9655=Painel!$B$5)*OR(Painel!$E$5="(Todos)",P9655=Painel!$E$5)),$J9655+ROW()/10000000,"")</f>
        <v/>
      </c>
      <c r="U9655" s="29" t="str">
        <f aca="false">IF(AND($S9655="VENCIDO",$K9655="KG",OR(Painel!$B$5="(Todos)",A9655=Painel!$B$5)*OR(Painel!$E$5="(Todos)",P9655=Painel!$E$5)),$J9655+ROW()/10000000,"")</f>
        <v/>
      </c>
    </row>
    <row r="9656" customFormat="false" ht="15" hidden="false" customHeight="false" outlineLevel="0" collapsed="false">
      <c r="A9656" s="29" t="s">
        <v>56</v>
      </c>
      <c r="B9656" s="29" t="s">
        <v>16503</v>
      </c>
      <c r="C9656" s="29" t="s">
        <v>15806</v>
      </c>
      <c r="D9656" s="29"/>
      <c r="E9656" s="29" t="n">
        <v>16</v>
      </c>
      <c r="F9656" s="29"/>
      <c r="G9656" s="29" t="s">
        <v>16512</v>
      </c>
      <c r="H9656" s="30" t="n">
        <v>7000</v>
      </c>
      <c r="I9656" s="31" t="n">
        <v>46281</v>
      </c>
      <c r="J9656" s="30" t="n">
        <v>7000</v>
      </c>
      <c r="K9656" s="29" t="s">
        <v>125</v>
      </c>
      <c r="L9656" s="29" t="s">
        <v>284</v>
      </c>
      <c r="M9656" s="29"/>
      <c r="N9656" s="29" t="s">
        <v>122</v>
      </c>
      <c r="O9656" s="29"/>
      <c r="P9656" s="29" t="s">
        <v>123</v>
      </c>
      <c r="Q9656" s="29" t="n">
        <f aca="false">IFERROR(VALUE(L9656),"")</f>
        <v>4</v>
      </c>
      <c r="R9656" s="29" t="str">
        <f aca="true">IF(O9656="","",O9656-TODAY())</f>
        <v/>
      </c>
      <c r="S9656" s="29" t="str">
        <f aca="false">IF(C9656="&lt;&lt; vazio &gt;&gt;","VAZIA",IF(AND(O9656&lt;&gt;"",R9656&lt;0),"VENCIDO",IF(AND(O9656&lt;&gt;"",R9656&lt;=Parametros!$B$10),"PRÓX. VENCIMENTO",IF(F9656="Q","QUALIDADE",IF(F9656="S","BLOQUEADO",IF(F9656="R","RESTRITO/DEVOLUÇÃO",IF(OR(N9656="QUAR",N9656="QRES"),"QUARENTENA",IF(OR(B9656="DESCARTE",B9656="DEVOLUÇÃO"),"DESCARTE/DEVOLUÇÃO",IF(AND(D9656="",K9656&lt;&gt;""),"SEM LOTE",IF(AND(Q9656&lt;&gt;"",Q9656&gt;=Parametros!$B$11),"PARADO/SEM GIRO","OK"))))))))))</f>
        <v>SEM LOTE</v>
      </c>
      <c r="T9656" s="29" t="str">
        <f aca="false">IF(AND($S9656="PARADO/SEM GIRO",$K9656="KG",OR(Painel!$B$5="(Todos)",A9656=Painel!$B$5)*OR(Painel!$E$5="(Todos)",P9656=Painel!$E$5)),$J9656+ROW()/10000000,"")</f>
        <v/>
      </c>
      <c r="U9656" s="29" t="str">
        <f aca="false">IF(AND($S9656="VENCIDO",$K9656="KG",OR(Painel!$B$5="(Todos)",A9656=Painel!$B$5)*OR(Painel!$E$5="(Todos)",P9656=Painel!$E$5)),$J9656+ROW()/10000000,"")</f>
        <v/>
      </c>
    </row>
    <row r="9657" customFormat="false" ht="15" hidden="false" customHeight="false" outlineLevel="0" collapsed="false">
      <c r="A9657" s="29" t="s">
        <v>56</v>
      </c>
      <c r="B9657" s="29" t="s">
        <v>16503</v>
      </c>
      <c r="C9657" s="29" t="s">
        <v>15806</v>
      </c>
      <c r="D9657" s="29"/>
      <c r="E9657" s="29" t="n">
        <v>16</v>
      </c>
      <c r="F9657" s="29"/>
      <c r="G9657" s="29" t="s">
        <v>16513</v>
      </c>
      <c r="H9657" s="30" t="n">
        <v>7000</v>
      </c>
      <c r="I9657" s="31" t="n">
        <v>46281</v>
      </c>
      <c r="J9657" s="30" t="n">
        <v>7000</v>
      </c>
      <c r="K9657" s="29" t="s">
        <v>125</v>
      </c>
      <c r="L9657" s="29" t="s">
        <v>284</v>
      </c>
      <c r="M9657" s="29"/>
      <c r="N9657" s="29" t="s">
        <v>122</v>
      </c>
      <c r="O9657" s="29"/>
      <c r="P9657" s="29" t="s">
        <v>123</v>
      </c>
      <c r="Q9657" s="29" t="n">
        <f aca="false">IFERROR(VALUE(L9657),"")</f>
        <v>4</v>
      </c>
      <c r="R9657" s="29" t="str">
        <f aca="true">IF(O9657="","",O9657-TODAY())</f>
        <v/>
      </c>
      <c r="S9657" s="29" t="str">
        <f aca="false">IF(C9657="&lt;&lt; vazio &gt;&gt;","VAZIA",IF(AND(O9657&lt;&gt;"",R9657&lt;0),"VENCIDO",IF(AND(O9657&lt;&gt;"",R9657&lt;=Parametros!$B$10),"PRÓX. VENCIMENTO",IF(F9657="Q","QUALIDADE",IF(F9657="S","BLOQUEADO",IF(F9657="R","RESTRITO/DEVOLUÇÃO",IF(OR(N9657="QUAR",N9657="QRES"),"QUARENTENA",IF(OR(B9657="DESCARTE",B9657="DEVOLUÇÃO"),"DESCARTE/DEVOLUÇÃO",IF(AND(D9657="",K9657&lt;&gt;""),"SEM LOTE",IF(AND(Q9657&lt;&gt;"",Q9657&gt;=Parametros!$B$11),"PARADO/SEM GIRO","OK"))))))))))</f>
        <v>SEM LOTE</v>
      </c>
      <c r="T9657" s="29" t="str">
        <f aca="false">IF(AND($S9657="PARADO/SEM GIRO",$K9657="KG",OR(Painel!$B$5="(Todos)",A9657=Painel!$B$5)*OR(Painel!$E$5="(Todos)",P9657=Painel!$E$5)),$J9657+ROW()/10000000,"")</f>
        <v/>
      </c>
      <c r="U9657" s="29" t="str">
        <f aca="false">IF(AND($S9657="VENCIDO",$K9657="KG",OR(Painel!$B$5="(Todos)",A9657=Painel!$B$5)*OR(Painel!$E$5="(Todos)",P9657=Painel!$E$5)),$J9657+ROW()/10000000,"")</f>
        <v/>
      </c>
    </row>
    <row r="9658" customFormat="false" ht="15" hidden="false" customHeight="false" outlineLevel="0" collapsed="false">
      <c r="A9658" s="29" t="s">
        <v>56</v>
      </c>
      <c r="B9658" s="29" t="s">
        <v>16503</v>
      </c>
      <c r="C9658" s="29" t="s">
        <v>15806</v>
      </c>
      <c r="D9658" s="29"/>
      <c r="E9658" s="29" t="n">
        <v>16</v>
      </c>
      <c r="F9658" s="29"/>
      <c r="G9658" s="29" t="s">
        <v>16514</v>
      </c>
      <c r="H9658" s="30" t="n">
        <v>7000</v>
      </c>
      <c r="I9658" s="31" t="n">
        <v>46281</v>
      </c>
      <c r="J9658" s="30" t="n">
        <v>7000</v>
      </c>
      <c r="K9658" s="29" t="s">
        <v>125</v>
      </c>
      <c r="L9658" s="29" t="s">
        <v>284</v>
      </c>
      <c r="M9658" s="29"/>
      <c r="N9658" s="29" t="s">
        <v>122</v>
      </c>
      <c r="O9658" s="29"/>
      <c r="P9658" s="29" t="s">
        <v>123</v>
      </c>
      <c r="Q9658" s="29" t="n">
        <f aca="false">IFERROR(VALUE(L9658),"")</f>
        <v>4</v>
      </c>
      <c r="R9658" s="29" t="str">
        <f aca="true">IF(O9658="","",O9658-TODAY())</f>
        <v/>
      </c>
      <c r="S9658" s="29" t="str">
        <f aca="false">IF(C9658="&lt;&lt; vazio &gt;&gt;","VAZIA",IF(AND(O9658&lt;&gt;"",R9658&lt;0),"VENCIDO",IF(AND(O9658&lt;&gt;"",R9658&lt;=Parametros!$B$10),"PRÓX. VENCIMENTO",IF(F9658="Q","QUALIDADE",IF(F9658="S","BLOQUEADO",IF(F9658="R","RESTRITO/DEVOLUÇÃO",IF(OR(N9658="QUAR",N9658="QRES"),"QUARENTENA",IF(OR(B9658="DESCARTE",B9658="DEVOLUÇÃO"),"DESCARTE/DEVOLUÇÃO",IF(AND(D9658="",K9658&lt;&gt;""),"SEM LOTE",IF(AND(Q9658&lt;&gt;"",Q9658&gt;=Parametros!$B$11),"PARADO/SEM GIRO","OK"))))))))))</f>
        <v>SEM LOTE</v>
      </c>
      <c r="T9658" s="29" t="str">
        <f aca="false">IF(AND($S9658="PARADO/SEM GIRO",$K9658="KG",OR(Painel!$B$5="(Todos)",A9658=Painel!$B$5)*OR(Painel!$E$5="(Todos)",P9658=Painel!$E$5)),$J9658+ROW()/10000000,"")</f>
        <v/>
      </c>
      <c r="U9658" s="29" t="str">
        <f aca="false">IF(AND($S9658="VENCIDO",$K9658="KG",OR(Painel!$B$5="(Todos)",A9658=Painel!$B$5)*OR(Painel!$E$5="(Todos)",P9658=Painel!$E$5)),$J9658+ROW()/10000000,"")</f>
        <v/>
      </c>
    </row>
    <row r="9659" customFormat="false" ht="15" hidden="false" customHeight="false" outlineLevel="0" collapsed="false">
      <c r="A9659" s="29" t="s">
        <v>56</v>
      </c>
      <c r="B9659" s="29" t="s">
        <v>16503</v>
      </c>
      <c r="C9659" s="29" t="s">
        <v>15806</v>
      </c>
      <c r="D9659" s="29"/>
      <c r="E9659" s="29" t="n">
        <v>16</v>
      </c>
      <c r="F9659" s="29"/>
      <c r="G9659" s="29" t="s">
        <v>16515</v>
      </c>
      <c r="H9659" s="30" t="n">
        <v>7000</v>
      </c>
      <c r="I9659" s="31" t="n">
        <v>46281</v>
      </c>
      <c r="J9659" s="30" t="n">
        <v>7000</v>
      </c>
      <c r="K9659" s="29" t="s">
        <v>125</v>
      </c>
      <c r="L9659" s="29" t="s">
        <v>284</v>
      </c>
      <c r="M9659" s="29"/>
      <c r="N9659" s="29" t="s">
        <v>122</v>
      </c>
      <c r="O9659" s="29"/>
      <c r="P9659" s="29" t="s">
        <v>123</v>
      </c>
      <c r="Q9659" s="29" t="n">
        <f aca="false">IFERROR(VALUE(L9659),"")</f>
        <v>4</v>
      </c>
      <c r="R9659" s="29" t="str">
        <f aca="true">IF(O9659="","",O9659-TODAY())</f>
        <v/>
      </c>
      <c r="S9659" s="29" t="str">
        <f aca="false">IF(C9659="&lt;&lt; vazio &gt;&gt;","VAZIA",IF(AND(O9659&lt;&gt;"",R9659&lt;0),"VENCIDO",IF(AND(O9659&lt;&gt;"",R9659&lt;=Parametros!$B$10),"PRÓX. VENCIMENTO",IF(F9659="Q","QUALIDADE",IF(F9659="S","BLOQUEADO",IF(F9659="R","RESTRITO/DEVOLUÇÃO",IF(OR(N9659="QUAR",N9659="QRES"),"QUARENTENA",IF(OR(B9659="DESCARTE",B9659="DEVOLUÇÃO"),"DESCARTE/DEVOLUÇÃO",IF(AND(D9659="",K9659&lt;&gt;""),"SEM LOTE",IF(AND(Q9659&lt;&gt;"",Q9659&gt;=Parametros!$B$11),"PARADO/SEM GIRO","OK"))))))))))</f>
        <v>SEM LOTE</v>
      </c>
      <c r="T9659" s="29" t="str">
        <f aca="false">IF(AND($S9659="PARADO/SEM GIRO",$K9659="KG",OR(Painel!$B$5="(Todos)",A9659=Painel!$B$5)*OR(Painel!$E$5="(Todos)",P9659=Painel!$E$5)),$J9659+ROW()/10000000,"")</f>
        <v/>
      </c>
      <c r="U9659" s="29" t="str">
        <f aca="false">IF(AND($S9659="VENCIDO",$K9659="KG",OR(Painel!$B$5="(Todos)",A9659=Painel!$B$5)*OR(Painel!$E$5="(Todos)",P9659=Painel!$E$5)),$J9659+ROW()/10000000,"")</f>
        <v/>
      </c>
    </row>
    <row r="9660" customFormat="false" ht="15" hidden="false" customHeight="false" outlineLevel="0" collapsed="false">
      <c r="A9660" s="29" t="s">
        <v>56</v>
      </c>
      <c r="B9660" s="29" t="s">
        <v>16503</v>
      </c>
      <c r="C9660" s="29" t="s">
        <v>15806</v>
      </c>
      <c r="D9660" s="29"/>
      <c r="E9660" s="29" t="n">
        <v>16</v>
      </c>
      <c r="F9660" s="29"/>
      <c r="G9660" s="29" t="s">
        <v>16516</v>
      </c>
      <c r="H9660" s="30" t="n">
        <v>7000</v>
      </c>
      <c r="I9660" s="31" t="n">
        <v>46281</v>
      </c>
      <c r="J9660" s="30" t="n">
        <v>7000</v>
      </c>
      <c r="K9660" s="29" t="s">
        <v>125</v>
      </c>
      <c r="L9660" s="29" t="s">
        <v>284</v>
      </c>
      <c r="M9660" s="29"/>
      <c r="N9660" s="29" t="s">
        <v>122</v>
      </c>
      <c r="O9660" s="29"/>
      <c r="P9660" s="29" t="s">
        <v>123</v>
      </c>
      <c r="Q9660" s="29" t="n">
        <f aca="false">IFERROR(VALUE(L9660),"")</f>
        <v>4</v>
      </c>
      <c r="R9660" s="29" t="str">
        <f aca="true">IF(O9660="","",O9660-TODAY())</f>
        <v/>
      </c>
      <c r="S9660" s="29" t="str">
        <f aca="false">IF(C9660="&lt;&lt; vazio &gt;&gt;","VAZIA",IF(AND(O9660&lt;&gt;"",R9660&lt;0),"VENCIDO",IF(AND(O9660&lt;&gt;"",R9660&lt;=Parametros!$B$10),"PRÓX. VENCIMENTO",IF(F9660="Q","QUALIDADE",IF(F9660="S","BLOQUEADO",IF(F9660="R","RESTRITO/DEVOLUÇÃO",IF(OR(N9660="QUAR",N9660="QRES"),"QUARENTENA",IF(OR(B9660="DESCARTE",B9660="DEVOLUÇÃO"),"DESCARTE/DEVOLUÇÃO",IF(AND(D9660="",K9660&lt;&gt;""),"SEM LOTE",IF(AND(Q9660&lt;&gt;"",Q9660&gt;=Parametros!$B$11),"PARADO/SEM GIRO","OK"))))))))))</f>
        <v>SEM LOTE</v>
      </c>
      <c r="T9660" s="29" t="str">
        <f aca="false">IF(AND($S9660="PARADO/SEM GIRO",$K9660="KG",OR(Painel!$B$5="(Todos)",A9660=Painel!$B$5)*OR(Painel!$E$5="(Todos)",P9660=Painel!$E$5)),$J9660+ROW()/10000000,"")</f>
        <v/>
      </c>
      <c r="U9660" s="29" t="str">
        <f aca="false">IF(AND($S9660="VENCIDO",$K9660="KG",OR(Painel!$B$5="(Todos)",A9660=Painel!$B$5)*OR(Painel!$E$5="(Todos)",P9660=Painel!$E$5)),$J9660+ROW()/10000000,"")</f>
        <v/>
      </c>
    </row>
    <row r="9661" customFormat="false" ht="15" hidden="false" customHeight="false" outlineLevel="0" collapsed="false">
      <c r="A9661" s="29" t="s">
        <v>56</v>
      </c>
      <c r="B9661" s="29" t="s">
        <v>16503</v>
      </c>
      <c r="C9661" s="29" t="s">
        <v>15806</v>
      </c>
      <c r="D9661" s="29"/>
      <c r="E9661" s="29" t="n">
        <v>16</v>
      </c>
      <c r="F9661" s="29"/>
      <c r="G9661" s="29" t="s">
        <v>16517</v>
      </c>
      <c r="H9661" s="30" t="n">
        <v>7000</v>
      </c>
      <c r="I9661" s="31" t="n">
        <v>46281</v>
      </c>
      <c r="J9661" s="30" t="n">
        <v>7000</v>
      </c>
      <c r="K9661" s="29" t="s">
        <v>125</v>
      </c>
      <c r="L9661" s="29" t="s">
        <v>284</v>
      </c>
      <c r="M9661" s="29"/>
      <c r="N9661" s="29" t="s">
        <v>122</v>
      </c>
      <c r="O9661" s="29"/>
      <c r="P9661" s="29" t="s">
        <v>123</v>
      </c>
      <c r="Q9661" s="29" t="n">
        <f aca="false">IFERROR(VALUE(L9661),"")</f>
        <v>4</v>
      </c>
      <c r="R9661" s="29" t="str">
        <f aca="true">IF(O9661="","",O9661-TODAY())</f>
        <v/>
      </c>
      <c r="S9661" s="29" t="str">
        <f aca="false">IF(C9661="&lt;&lt; vazio &gt;&gt;","VAZIA",IF(AND(O9661&lt;&gt;"",R9661&lt;0),"VENCIDO",IF(AND(O9661&lt;&gt;"",R9661&lt;=Parametros!$B$10),"PRÓX. VENCIMENTO",IF(F9661="Q","QUALIDADE",IF(F9661="S","BLOQUEADO",IF(F9661="R","RESTRITO/DEVOLUÇÃO",IF(OR(N9661="QUAR",N9661="QRES"),"QUARENTENA",IF(OR(B9661="DESCARTE",B9661="DEVOLUÇÃO"),"DESCARTE/DEVOLUÇÃO",IF(AND(D9661="",K9661&lt;&gt;""),"SEM LOTE",IF(AND(Q9661&lt;&gt;"",Q9661&gt;=Parametros!$B$11),"PARADO/SEM GIRO","OK"))))))))))</f>
        <v>SEM LOTE</v>
      </c>
      <c r="T9661" s="29" t="str">
        <f aca="false">IF(AND($S9661="PARADO/SEM GIRO",$K9661="KG",OR(Painel!$B$5="(Todos)",A9661=Painel!$B$5)*OR(Painel!$E$5="(Todos)",P9661=Painel!$E$5)),$J9661+ROW()/10000000,"")</f>
        <v/>
      </c>
      <c r="U9661" s="29" t="str">
        <f aca="false">IF(AND($S9661="VENCIDO",$K9661="KG",OR(Painel!$B$5="(Todos)",A9661=Painel!$B$5)*OR(Painel!$E$5="(Todos)",P9661=Painel!$E$5)),$J9661+ROW()/10000000,"")</f>
        <v/>
      </c>
    </row>
    <row r="9662" customFormat="false" ht="15" hidden="false" customHeight="false" outlineLevel="0" collapsed="false">
      <c r="A9662" s="29" t="s">
        <v>56</v>
      </c>
      <c r="B9662" s="29" t="s">
        <v>16503</v>
      </c>
      <c r="C9662" s="29" t="s">
        <v>15806</v>
      </c>
      <c r="D9662" s="29"/>
      <c r="E9662" s="29" t="n">
        <v>16</v>
      </c>
      <c r="F9662" s="29"/>
      <c r="G9662" s="29" t="s">
        <v>16518</v>
      </c>
      <c r="H9662" s="30" t="n">
        <v>7000</v>
      </c>
      <c r="I9662" s="31" t="n">
        <v>46281</v>
      </c>
      <c r="J9662" s="30" t="n">
        <v>7000</v>
      </c>
      <c r="K9662" s="29" t="s">
        <v>125</v>
      </c>
      <c r="L9662" s="29" t="s">
        <v>284</v>
      </c>
      <c r="M9662" s="29"/>
      <c r="N9662" s="29" t="s">
        <v>122</v>
      </c>
      <c r="O9662" s="29"/>
      <c r="P9662" s="29" t="s">
        <v>123</v>
      </c>
      <c r="Q9662" s="29" t="n">
        <f aca="false">IFERROR(VALUE(L9662),"")</f>
        <v>4</v>
      </c>
      <c r="R9662" s="29" t="str">
        <f aca="true">IF(O9662="","",O9662-TODAY())</f>
        <v/>
      </c>
      <c r="S9662" s="29" t="str">
        <f aca="false">IF(C9662="&lt;&lt; vazio &gt;&gt;","VAZIA",IF(AND(O9662&lt;&gt;"",R9662&lt;0),"VENCIDO",IF(AND(O9662&lt;&gt;"",R9662&lt;=Parametros!$B$10),"PRÓX. VENCIMENTO",IF(F9662="Q","QUALIDADE",IF(F9662="S","BLOQUEADO",IF(F9662="R","RESTRITO/DEVOLUÇÃO",IF(OR(N9662="QUAR",N9662="QRES"),"QUARENTENA",IF(OR(B9662="DESCARTE",B9662="DEVOLUÇÃO"),"DESCARTE/DEVOLUÇÃO",IF(AND(D9662="",K9662&lt;&gt;""),"SEM LOTE",IF(AND(Q9662&lt;&gt;"",Q9662&gt;=Parametros!$B$11),"PARADO/SEM GIRO","OK"))))))))))</f>
        <v>SEM LOTE</v>
      </c>
      <c r="T9662" s="29" t="str">
        <f aca="false">IF(AND($S9662="PARADO/SEM GIRO",$K9662="KG",OR(Painel!$B$5="(Todos)",A9662=Painel!$B$5)*OR(Painel!$E$5="(Todos)",P9662=Painel!$E$5)),$J9662+ROW()/10000000,"")</f>
        <v/>
      </c>
      <c r="U9662" s="29" t="str">
        <f aca="false">IF(AND($S9662="VENCIDO",$K9662="KG",OR(Painel!$B$5="(Todos)",A9662=Painel!$B$5)*OR(Painel!$E$5="(Todos)",P9662=Painel!$E$5)),$J9662+ROW()/10000000,"")</f>
        <v/>
      </c>
    </row>
    <row r="9663" customFormat="false" ht="15" hidden="false" customHeight="false" outlineLevel="0" collapsed="false">
      <c r="A9663" s="29" t="s">
        <v>56</v>
      </c>
      <c r="B9663" s="29" t="s">
        <v>16503</v>
      </c>
      <c r="C9663" s="29" t="s">
        <v>15806</v>
      </c>
      <c r="D9663" s="29"/>
      <c r="E9663" s="29" t="n">
        <v>16</v>
      </c>
      <c r="F9663" s="29"/>
      <c r="G9663" s="29" t="s">
        <v>16519</v>
      </c>
      <c r="H9663" s="30" t="n">
        <v>7000</v>
      </c>
      <c r="I9663" s="31" t="n">
        <v>46281</v>
      </c>
      <c r="J9663" s="30" t="n">
        <v>7000</v>
      </c>
      <c r="K9663" s="29" t="s">
        <v>125</v>
      </c>
      <c r="L9663" s="29" t="s">
        <v>284</v>
      </c>
      <c r="M9663" s="29"/>
      <c r="N9663" s="29" t="s">
        <v>122</v>
      </c>
      <c r="O9663" s="29"/>
      <c r="P9663" s="29" t="s">
        <v>123</v>
      </c>
      <c r="Q9663" s="29" t="n">
        <f aca="false">IFERROR(VALUE(L9663),"")</f>
        <v>4</v>
      </c>
      <c r="R9663" s="29" t="str">
        <f aca="true">IF(O9663="","",O9663-TODAY())</f>
        <v/>
      </c>
      <c r="S9663" s="29" t="str">
        <f aca="false">IF(C9663="&lt;&lt; vazio &gt;&gt;","VAZIA",IF(AND(O9663&lt;&gt;"",R9663&lt;0),"VENCIDO",IF(AND(O9663&lt;&gt;"",R9663&lt;=Parametros!$B$10),"PRÓX. VENCIMENTO",IF(F9663="Q","QUALIDADE",IF(F9663="S","BLOQUEADO",IF(F9663="R","RESTRITO/DEVOLUÇÃO",IF(OR(N9663="QUAR",N9663="QRES"),"QUARENTENA",IF(OR(B9663="DESCARTE",B9663="DEVOLUÇÃO"),"DESCARTE/DEVOLUÇÃO",IF(AND(D9663="",K9663&lt;&gt;""),"SEM LOTE",IF(AND(Q9663&lt;&gt;"",Q9663&gt;=Parametros!$B$11),"PARADO/SEM GIRO","OK"))))))))))</f>
        <v>SEM LOTE</v>
      </c>
      <c r="T9663" s="29" t="str">
        <f aca="false">IF(AND($S9663="PARADO/SEM GIRO",$K9663="KG",OR(Painel!$B$5="(Todos)",A9663=Painel!$B$5)*OR(Painel!$E$5="(Todos)",P9663=Painel!$E$5)),$J9663+ROW()/10000000,"")</f>
        <v/>
      </c>
      <c r="U9663" s="29" t="str">
        <f aca="false">IF(AND($S9663="VENCIDO",$K9663="KG",OR(Painel!$B$5="(Todos)",A9663=Painel!$B$5)*OR(Painel!$E$5="(Todos)",P9663=Painel!$E$5)),$J9663+ROW()/10000000,"")</f>
        <v/>
      </c>
    </row>
    <row r="9664" customFormat="false" ht="15" hidden="false" customHeight="false" outlineLevel="0" collapsed="false">
      <c r="A9664" s="29" t="s">
        <v>56</v>
      </c>
      <c r="B9664" s="29" t="s">
        <v>16520</v>
      </c>
      <c r="C9664" s="29" t="s">
        <v>5440</v>
      </c>
      <c r="D9664" s="29" t="s">
        <v>16053</v>
      </c>
      <c r="E9664" s="29" t="n">
        <v>1</v>
      </c>
      <c r="F9664" s="29"/>
      <c r="G9664" s="29" t="s">
        <v>16521</v>
      </c>
      <c r="H9664" s="30" t="n">
        <v>35038.353</v>
      </c>
      <c r="I9664" s="31" t="n">
        <v>46225</v>
      </c>
      <c r="J9664" s="30" t="n">
        <v>35038.353</v>
      </c>
      <c r="K9664" s="29" t="s">
        <v>125</v>
      </c>
      <c r="L9664" s="29" t="s">
        <v>1020</v>
      </c>
      <c r="M9664" s="29"/>
      <c r="N9664" s="29" t="s">
        <v>122</v>
      </c>
      <c r="O9664" s="31" t="n">
        <v>46457</v>
      </c>
      <c r="P9664" s="29" t="s">
        <v>123</v>
      </c>
      <c r="Q9664" s="29" t="n">
        <f aca="false">IFERROR(VALUE(L9664),"")</f>
        <v>60</v>
      </c>
      <c r="R9664" s="29" t="n">
        <f aca="true">IF(O9664="","",O9664-TODAY())</f>
        <v>172</v>
      </c>
      <c r="S9664" s="29" t="str">
        <f aca="false">IF(C9664="&lt;&lt; vazio &gt;&gt;","VAZIA",IF(AND(O9664&lt;&gt;"",R9664&lt;0),"VENCIDO",IF(AND(O9664&lt;&gt;"",R9664&lt;=Parametros!$B$10),"PRÓX. VENCIMENTO",IF(F9664="Q","QUALIDADE",IF(F9664="S","BLOQUEADO",IF(F9664="R","RESTRITO/DEVOLUÇÃO",IF(OR(N9664="QUAR",N9664="QRES"),"QUARENTENA",IF(OR(B9664="DESCARTE",B9664="DEVOLUÇÃO"),"DESCARTE/DEVOLUÇÃO",IF(AND(D9664="",K9664&lt;&gt;""),"SEM LOTE",IF(AND(Q9664&lt;&gt;"",Q9664&gt;=Parametros!$B$11),"PARADO/SEM GIRO","OK"))))))))))</f>
        <v>OK</v>
      </c>
      <c r="T9664" s="29" t="str">
        <f aca="false">IF(AND($S9664="PARADO/SEM GIRO",$K9664="KG",OR(Painel!$B$5="(Todos)",A9664=Painel!$B$5)*OR(Painel!$E$5="(Todos)",P9664=Painel!$E$5)),$J9664+ROW()/10000000,"")</f>
        <v/>
      </c>
      <c r="U9664" s="29" t="str">
        <f aca="false">IF(AND($S9664="VENCIDO",$K9664="KG",OR(Painel!$B$5="(Todos)",A9664=Painel!$B$5)*OR(Painel!$E$5="(Todos)",P9664=Painel!$E$5)),$J9664+ROW()/10000000,"")</f>
        <v/>
      </c>
    </row>
    <row r="9665" customFormat="false" ht="15" hidden="false" customHeight="false" outlineLevel="0" collapsed="false">
      <c r="A9665" s="29" t="s">
        <v>56</v>
      </c>
      <c r="B9665" s="29" t="s">
        <v>16522</v>
      </c>
      <c r="C9665" s="29" t="s">
        <v>16200</v>
      </c>
      <c r="D9665" s="29" t="s">
        <v>16523</v>
      </c>
      <c r="E9665" s="29" t="n">
        <v>1</v>
      </c>
      <c r="F9665" s="29"/>
      <c r="G9665" s="29" t="s">
        <v>16524</v>
      </c>
      <c r="H9665" s="30" t="n">
        <v>43183.556</v>
      </c>
      <c r="I9665" s="31" t="n">
        <v>46225</v>
      </c>
      <c r="J9665" s="30" t="n">
        <v>43183.556</v>
      </c>
      <c r="K9665" s="29" t="s">
        <v>125</v>
      </c>
      <c r="L9665" s="29" t="s">
        <v>1020</v>
      </c>
      <c r="M9665" s="29"/>
      <c r="N9665" s="29" t="s">
        <v>122</v>
      </c>
      <c r="O9665" s="31" t="n">
        <v>46061</v>
      </c>
      <c r="P9665" s="29" t="s">
        <v>123</v>
      </c>
      <c r="Q9665" s="29" t="n">
        <f aca="false">IFERROR(VALUE(L9665),"")</f>
        <v>60</v>
      </c>
      <c r="R9665" s="29" t="n">
        <f aca="true">IF(O9665="","",O9665-TODAY())</f>
        <v>-224</v>
      </c>
      <c r="S9665" s="29" t="str">
        <f aca="false">IF(C9665="&lt;&lt; vazio &gt;&gt;","VAZIA",IF(AND(O9665&lt;&gt;"",R9665&lt;0),"VENCIDO",IF(AND(O9665&lt;&gt;"",R9665&lt;=Parametros!$B$10),"PRÓX. VENCIMENTO",IF(F9665="Q","QUALIDADE",IF(F9665="S","BLOQUEADO",IF(F9665="R","RESTRITO/DEVOLUÇÃO",IF(OR(N9665="QUAR",N9665="QRES"),"QUARENTENA",IF(OR(B9665="DESCARTE",B9665="DEVOLUÇÃO"),"DESCARTE/DEVOLUÇÃO",IF(AND(D9665="",K9665&lt;&gt;""),"SEM LOTE",IF(AND(Q9665&lt;&gt;"",Q9665&gt;=Parametros!$B$11),"PARADO/SEM GIRO","OK"))))))))))</f>
        <v>VENCIDO</v>
      </c>
      <c r="T9665" s="29" t="str">
        <f aca="false">IF(AND($S9665="PARADO/SEM GIRO",$K9665="KG",OR(Painel!$B$5="(Todos)",A9665=Painel!$B$5)*OR(Painel!$E$5="(Todos)",P9665=Painel!$E$5)),$J9665+ROW()/10000000,"")</f>
        <v/>
      </c>
      <c r="U9665" s="29" t="str">
        <f aca="false">IF(AND($S9665="VENCIDO",$K9665="KG",OR(Painel!$B$5="(Todos)",A9665=Painel!$B$5)*OR(Painel!$E$5="(Todos)",P9665=Painel!$E$5)),$J9665+ROW()/10000000,"")</f>
        <v/>
      </c>
    </row>
    <row r="9666" customFormat="false" ht="15" hidden="false" customHeight="false" outlineLevel="0" collapsed="false">
      <c r="A9666" s="29" t="s">
        <v>56</v>
      </c>
      <c r="B9666" s="29" t="s">
        <v>16525</v>
      </c>
      <c r="C9666" s="29" t="s">
        <v>16526</v>
      </c>
      <c r="D9666" s="29" t="s">
        <v>16527</v>
      </c>
      <c r="E9666" s="29" t="n">
        <v>5</v>
      </c>
      <c r="F9666" s="29"/>
      <c r="G9666" s="29" t="s">
        <v>16528</v>
      </c>
      <c r="H9666" s="30" t="n">
        <v>10</v>
      </c>
      <c r="I9666" s="31" t="n">
        <v>46225</v>
      </c>
      <c r="J9666" s="30" t="n">
        <v>10</v>
      </c>
      <c r="K9666" s="29" t="s">
        <v>120</v>
      </c>
      <c r="L9666" s="29" t="s">
        <v>1020</v>
      </c>
      <c r="M9666" s="29"/>
      <c r="N9666" s="29" t="s">
        <v>122</v>
      </c>
      <c r="O9666" s="31" t="n">
        <v>46516</v>
      </c>
      <c r="P9666" s="29" t="s">
        <v>123</v>
      </c>
      <c r="Q9666" s="29" t="n">
        <f aca="false">IFERROR(VALUE(L9666),"")</f>
        <v>60</v>
      </c>
      <c r="R9666" s="29" t="n">
        <f aca="true">IF(O9666="","",O9666-TODAY())</f>
        <v>231</v>
      </c>
      <c r="S9666" s="29" t="str">
        <f aca="false">IF(C9666="&lt;&lt; vazio &gt;&gt;","VAZIA",IF(AND(O9666&lt;&gt;"",R9666&lt;0),"VENCIDO",IF(AND(O9666&lt;&gt;"",R9666&lt;=Parametros!$B$10),"PRÓX. VENCIMENTO",IF(F9666="Q","QUALIDADE",IF(F9666="S","BLOQUEADO",IF(F9666="R","RESTRITO/DEVOLUÇÃO",IF(OR(N9666="QUAR",N9666="QRES"),"QUARENTENA",IF(OR(B9666="DESCARTE",B9666="DEVOLUÇÃO"),"DESCARTE/DEVOLUÇÃO",IF(AND(D9666="",K9666&lt;&gt;""),"SEM LOTE",IF(AND(Q9666&lt;&gt;"",Q9666&gt;=Parametros!$B$11),"PARADO/SEM GIRO","OK"))))))))))</f>
        <v>OK</v>
      </c>
      <c r="T9666" s="29" t="str">
        <f aca="false">IF(AND($S9666="PARADO/SEM GIRO",$K9666="KG",OR(Painel!$B$5="(Todos)",A9666=Painel!$B$5)*OR(Painel!$E$5="(Todos)",P9666=Painel!$E$5)),$J9666+ROW()/10000000,"")</f>
        <v/>
      </c>
      <c r="U9666" s="29" t="str">
        <f aca="false">IF(AND($S9666="VENCIDO",$K9666="KG",OR(Painel!$B$5="(Todos)",A9666=Painel!$B$5)*OR(Painel!$E$5="(Todos)",P9666=Painel!$E$5)),$J9666+ROW()/10000000,"")</f>
        <v/>
      </c>
    </row>
    <row r="9667" customFormat="false" ht="15" hidden="false" customHeight="false" outlineLevel="0" collapsed="false">
      <c r="A9667" s="29" t="s">
        <v>56</v>
      </c>
      <c r="B9667" s="29" t="s">
        <v>16525</v>
      </c>
      <c r="C9667" s="29" t="s">
        <v>16529</v>
      </c>
      <c r="D9667" s="29" t="s">
        <v>16530</v>
      </c>
      <c r="E9667" s="29" t="n">
        <v>5</v>
      </c>
      <c r="F9667" s="29"/>
      <c r="G9667" s="29" t="s">
        <v>16531</v>
      </c>
      <c r="H9667" s="30" t="n">
        <v>10</v>
      </c>
      <c r="I9667" s="31" t="n">
        <v>46225</v>
      </c>
      <c r="J9667" s="30" t="n">
        <v>10</v>
      </c>
      <c r="K9667" s="29" t="s">
        <v>120</v>
      </c>
      <c r="L9667" s="29" t="s">
        <v>1020</v>
      </c>
      <c r="M9667" s="29"/>
      <c r="N9667" s="29" t="s">
        <v>122</v>
      </c>
      <c r="O9667" s="31" t="n">
        <v>46366</v>
      </c>
      <c r="P9667" s="29" t="s">
        <v>123</v>
      </c>
      <c r="Q9667" s="29" t="n">
        <f aca="false">IFERROR(VALUE(L9667),"")</f>
        <v>60</v>
      </c>
      <c r="R9667" s="29" t="n">
        <f aca="true">IF(O9667="","",O9667-TODAY())</f>
        <v>81</v>
      </c>
      <c r="S9667" s="29" t="str">
        <f aca="false">IF(C9667="&lt;&lt; vazio &gt;&gt;","VAZIA",IF(AND(O9667&lt;&gt;"",R9667&lt;0),"VENCIDO",IF(AND(O9667&lt;&gt;"",R9667&lt;=Parametros!$B$10),"PRÓX. VENCIMENTO",IF(F9667="Q","QUALIDADE",IF(F9667="S","BLOQUEADO",IF(F9667="R","RESTRITO/DEVOLUÇÃO",IF(OR(N9667="QUAR",N9667="QRES"),"QUARENTENA",IF(OR(B9667="DESCARTE",B9667="DEVOLUÇÃO"),"DESCARTE/DEVOLUÇÃO",IF(AND(D9667="",K9667&lt;&gt;""),"SEM LOTE",IF(AND(Q9667&lt;&gt;"",Q9667&gt;=Parametros!$B$11),"PARADO/SEM GIRO","OK"))))))))))</f>
        <v>OK</v>
      </c>
      <c r="T9667" s="29" t="str">
        <f aca="false">IF(AND($S9667="PARADO/SEM GIRO",$K9667="KG",OR(Painel!$B$5="(Todos)",A9667=Painel!$B$5)*OR(Painel!$E$5="(Todos)",P9667=Painel!$E$5)),$J9667+ROW()/10000000,"")</f>
        <v/>
      </c>
      <c r="U9667" s="29" t="str">
        <f aca="false">IF(AND($S9667="VENCIDO",$K9667="KG",OR(Painel!$B$5="(Todos)",A9667=Painel!$B$5)*OR(Painel!$E$5="(Todos)",P9667=Painel!$E$5)),$J9667+ROW()/10000000,"")</f>
        <v/>
      </c>
    </row>
    <row r="9668" customFormat="false" ht="15" hidden="false" customHeight="false" outlineLevel="0" collapsed="false">
      <c r="A9668" s="29" t="s">
        <v>56</v>
      </c>
      <c r="B9668" s="29" t="s">
        <v>16525</v>
      </c>
      <c r="C9668" s="29" t="s">
        <v>16529</v>
      </c>
      <c r="D9668" s="29" t="s">
        <v>16530</v>
      </c>
      <c r="E9668" s="29" t="n">
        <v>5</v>
      </c>
      <c r="F9668" s="29"/>
      <c r="G9668" s="29" t="s">
        <v>16532</v>
      </c>
      <c r="H9668" s="30" t="n">
        <v>20</v>
      </c>
      <c r="I9668" s="31" t="n">
        <v>46225</v>
      </c>
      <c r="J9668" s="30" t="n">
        <v>20</v>
      </c>
      <c r="K9668" s="29" t="s">
        <v>120</v>
      </c>
      <c r="L9668" s="29" t="s">
        <v>1020</v>
      </c>
      <c r="M9668" s="29"/>
      <c r="N9668" s="29" t="s">
        <v>122</v>
      </c>
      <c r="O9668" s="31" t="n">
        <v>46366</v>
      </c>
      <c r="P9668" s="29" t="s">
        <v>123</v>
      </c>
      <c r="Q9668" s="29" t="n">
        <f aca="false">IFERROR(VALUE(L9668),"")</f>
        <v>60</v>
      </c>
      <c r="R9668" s="29" t="n">
        <f aca="true">IF(O9668="","",O9668-TODAY())</f>
        <v>81</v>
      </c>
      <c r="S9668" s="29" t="str">
        <f aca="false">IF(C9668="&lt;&lt; vazio &gt;&gt;","VAZIA",IF(AND(O9668&lt;&gt;"",R9668&lt;0),"VENCIDO",IF(AND(O9668&lt;&gt;"",R9668&lt;=Parametros!$B$10),"PRÓX. VENCIMENTO",IF(F9668="Q","QUALIDADE",IF(F9668="S","BLOQUEADO",IF(F9668="R","RESTRITO/DEVOLUÇÃO",IF(OR(N9668="QUAR",N9668="QRES"),"QUARENTENA",IF(OR(B9668="DESCARTE",B9668="DEVOLUÇÃO"),"DESCARTE/DEVOLUÇÃO",IF(AND(D9668="",K9668&lt;&gt;""),"SEM LOTE",IF(AND(Q9668&lt;&gt;"",Q9668&gt;=Parametros!$B$11),"PARADO/SEM GIRO","OK"))))))))))</f>
        <v>OK</v>
      </c>
      <c r="T9668" s="29" t="str">
        <f aca="false">IF(AND($S9668="PARADO/SEM GIRO",$K9668="KG",OR(Painel!$B$5="(Todos)",A9668=Painel!$B$5)*OR(Painel!$E$5="(Todos)",P9668=Painel!$E$5)),$J9668+ROW()/10000000,"")</f>
        <v/>
      </c>
      <c r="U9668" s="29" t="str">
        <f aca="false">IF(AND($S9668="VENCIDO",$K9668="KG",OR(Painel!$B$5="(Todos)",A9668=Painel!$B$5)*OR(Painel!$E$5="(Todos)",P9668=Painel!$E$5)),$J9668+ROW()/10000000,"")</f>
        <v/>
      </c>
    </row>
    <row r="9669" customFormat="false" ht="15" hidden="false" customHeight="false" outlineLevel="0" collapsed="false">
      <c r="A9669" s="29" t="s">
        <v>56</v>
      </c>
      <c r="B9669" s="29" t="s">
        <v>16525</v>
      </c>
      <c r="C9669" s="29" t="s">
        <v>16529</v>
      </c>
      <c r="D9669" s="29" t="s">
        <v>16530</v>
      </c>
      <c r="E9669" s="29" t="n">
        <v>5</v>
      </c>
      <c r="F9669" s="29"/>
      <c r="G9669" s="29" t="s">
        <v>16533</v>
      </c>
      <c r="H9669" s="30" t="n">
        <v>20</v>
      </c>
      <c r="I9669" s="31" t="n">
        <v>46225</v>
      </c>
      <c r="J9669" s="30" t="n">
        <v>20</v>
      </c>
      <c r="K9669" s="29" t="s">
        <v>120</v>
      </c>
      <c r="L9669" s="29" t="s">
        <v>1020</v>
      </c>
      <c r="M9669" s="29"/>
      <c r="N9669" s="29" t="s">
        <v>122</v>
      </c>
      <c r="O9669" s="31" t="n">
        <v>46366</v>
      </c>
      <c r="P9669" s="29" t="s">
        <v>123</v>
      </c>
      <c r="Q9669" s="29" t="n">
        <f aca="false">IFERROR(VALUE(L9669),"")</f>
        <v>60</v>
      </c>
      <c r="R9669" s="29" t="n">
        <f aca="true">IF(O9669="","",O9669-TODAY())</f>
        <v>81</v>
      </c>
      <c r="S9669" s="29" t="str">
        <f aca="false">IF(C9669="&lt;&lt; vazio &gt;&gt;","VAZIA",IF(AND(O9669&lt;&gt;"",R9669&lt;0),"VENCIDO",IF(AND(O9669&lt;&gt;"",R9669&lt;=Parametros!$B$10),"PRÓX. VENCIMENTO",IF(F9669="Q","QUALIDADE",IF(F9669="S","BLOQUEADO",IF(F9669="R","RESTRITO/DEVOLUÇÃO",IF(OR(N9669="QUAR",N9669="QRES"),"QUARENTENA",IF(OR(B9669="DESCARTE",B9669="DEVOLUÇÃO"),"DESCARTE/DEVOLUÇÃO",IF(AND(D9669="",K9669&lt;&gt;""),"SEM LOTE",IF(AND(Q9669&lt;&gt;"",Q9669&gt;=Parametros!$B$11),"PARADO/SEM GIRO","OK"))))))))))</f>
        <v>OK</v>
      </c>
      <c r="T9669" s="29" t="str">
        <f aca="false">IF(AND($S9669="PARADO/SEM GIRO",$K9669="KG",OR(Painel!$B$5="(Todos)",A9669=Painel!$B$5)*OR(Painel!$E$5="(Todos)",P9669=Painel!$E$5)),$J9669+ROW()/10000000,"")</f>
        <v/>
      </c>
      <c r="U9669" s="29" t="str">
        <f aca="false">IF(AND($S9669="VENCIDO",$K9669="KG",OR(Painel!$B$5="(Todos)",A9669=Painel!$B$5)*OR(Painel!$E$5="(Todos)",P9669=Painel!$E$5)),$J9669+ROW()/10000000,"")</f>
        <v/>
      </c>
    </row>
    <row r="9670" customFormat="false" ht="15" hidden="false" customHeight="false" outlineLevel="0" collapsed="false">
      <c r="A9670" s="29" t="s">
        <v>56</v>
      </c>
      <c r="B9670" s="29" t="s">
        <v>16525</v>
      </c>
      <c r="C9670" s="29" t="s">
        <v>15838</v>
      </c>
      <c r="D9670" s="29"/>
      <c r="E9670" s="29" t="n">
        <v>5</v>
      </c>
      <c r="F9670" s="29"/>
      <c r="G9670" s="29" t="s">
        <v>16534</v>
      </c>
      <c r="H9670" s="30" t="n">
        <v>29318</v>
      </c>
      <c r="I9670" s="31" t="n">
        <v>46225</v>
      </c>
      <c r="J9670" s="30" t="n">
        <v>29318</v>
      </c>
      <c r="K9670" s="29" t="s">
        <v>125</v>
      </c>
      <c r="L9670" s="29" t="s">
        <v>1020</v>
      </c>
      <c r="M9670" s="29"/>
      <c r="N9670" s="29" t="s">
        <v>122</v>
      </c>
      <c r="O9670" s="29"/>
      <c r="P9670" s="29" t="s">
        <v>123</v>
      </c>
      <c r="Q9670" s="29" t="n">
        <f aca="false">IFERROR(VALUE(L9670),"")</f>
        <v>60</v>
      </c>
      <c r="R9670" s="29" t="str">
        <f aca="true">IF(O9670="","",O9670-TODAY())</f>
        <v/>
      </c>
      <c r="S9670" s="29" t="str">
        <f aca="false">IF(C9670="&lt;&lt; vazio &gt;&gt;","VAZIA",IF(AND(O9670&lt;&gt;"",R9670&lt;0),"VENCIDO",IF(AND(O9670&lt;&gt;"",R9670&lt;=Parametros!$B$10),"PRÓX. VENCIMENTO",IF(F9670="Q","QUALIDADE",IF(F9670="S","BLOQUEADO",IF(F9670="R","RESTRITO/DEVOLUÇÃO",IF(OR(N9670="QUAR",N9670="QRES"),"QUARENTENA",IF(OR(B9670="DESCARTE",B9670="DEVOLUÇÃO"),"DESCARTE/DEVOLUÇÃO",IF(AND(D9670="",K9670&lt;&gt;""),"SEM LOTE",IF(AND(Q9670&lt;&gt;"",Q9670&gt;=Parametros!$B$11),"PARADO/SEM GIRO","OK"))))))))))</f>
        <v>SEM LOTE</v>
      </c>
      <c r="T9670" s="29" t="str">
        <f aca="false">IF(AND($S9670="PARADO/SEM GIRO",$K9670="KG",OR(Painel!$B$5="(Todos)",A9670=Painel!$B$5)*OR(Painel!$E$5="(Todos)",P9670=Painel!$E$5)),$J9670+ROW()/10000000,"")</f>
        <v/>
      </c>
      <c r="U9670" s="29" t="str">
        <f aca="false">IF(AND($S9670="VENCIDO",$K9670="KG",OR(Painel!$B$5="(Todos)",A9670=Painel!$B$5)*OR(Painel!$E$5="(Todos)",P9670=Painel!$E$5)),$J9670+ROW()/10000000,"")</f>
        <v/>
      </c>
    </row>
    <row r="9671" customFormat="false" ht="15" hidden="false" customHeight="false" outlineLevel="0" collapsed="false">
      <c r="A9671" s="29" t="s">
        <v>56</v>
      </c>
      <c r="B9671" s="29" t="s">
        <v>16535</v>
      </c>
      <c r="C9671" s="29" t="s">
        <v>15828</v>
      </c>
      <c r="D9671" s="29" t="s">
        <v>16536</v>
      </c>
      <c r="E9671" s="29" t="n">
        <v>1</v>
      </c>
      <c r="F9671" s="29"/>
      <c r="G9671" s="29" t="s">
        <v>16537</v>
      </c>
      <c r="H9671" s="30" t="n">
        <v>53999.818</v>
      </c>
      <c r="I9671" s="31" t="n">
        <v>46248</v>
      </c>
      <c r="J9671" s="30" t="n">
        <v>53999.818</v>
      </c>
      <c r="K9671" s="29" t="s">
        <v>125</v>
      </c>
      <c r="L9671" s="29" t="s">
        <v>1723</v>
      </c>
      <c r="M9671" s="29"/>
      <c r="N9671" s="29" t="s">
        <v>122</v>
      </c>
      <c r="O9671" s="31" t="n">
        <v>46600</v>
      </c>
      <c r="P9671" s="29" t="s">
        <v>123</v>
      </c>
      <c r="Q9671" s="29" t="n">
        <f aca="false">IFERROR(VALUE(L9671),"")</f>
        <v>37</v>
      </c>
      <c r="R9671" s="29" t="n">
        <f aca="true">IF(O9671="","",O9671-TODAY())</f>
        <v>315</v>
      </c>
      <c r="S9671" s="29" t="str">
        <f aca="false">IF(C9671="&lt;&lt; vazio &gt;&gt;","VAZIA",IF(AND(O9671&lt;&gt;"",R9671&lt;0),"VENCIDO",IF(AND(O9671&lt;&gt;"",R9671&lt;=Parametros!$B$10),"PRÓX. VENCIMENTO",IF(F9671="Q","QUALIDADE",IF(F9671="S","BLOQUEADO",IF(F9671="R","RESTRITO/DEVOLUÇÃO",IF(OR(N9671="QUAR",N9671="QRES"),"QUARENTENA",IF(OR(B9671="DESCARTE",B9671="DEVOLUÇÃO"),"DESCARTE/DEVOLUÇÃO",IF(AND(D9671="",K9671&lt;&gt;""),"SEM LOTE",IF(AND(Q9671&lt;&gt;"",Q9671&gt;=Parametros!$B$11),"PARADO/SEM GIRO","OK"))))))))))</f>
        <v>OK</v>
      </c>
      <c r="T9671" s="29" t="str">
        <f aca="false">IF(AND($S9671="PARADO/SEM GIRO",$K9671="KG",OR(Painel!$B$5="(Todos)",A9671=Painel!$B$5)*OR(Painel!$E$5="(Todos)",P9671=Painel!$E$5)),$J9671+ROW()/10000000,"")</f>
        <v/>
      </c>
      <c r="U9671" s="29" t="str">
        <f aca="false">IF(AND($S9671="VENCIDO",$K9671="KG",OR(Painel!$B$5="(Todos)",A9671=Painel!$B$5)*OR(Painel!$E$5="(Todos)",P9671=Painel!$E$5)),$J9671+ROW()/10000000,"")</f>
        <v/>
      </c>
    </row>
    <row r="9672" customFormat="false" ht="15" hidden="false" customHeight="false" outlineLevel="0" collapsed="false">
      <c r="A9672" s="29" t="s">
        <v>56</v>
      </c>
      <c r="B9672" s="29" t="s">
        <v>16538</v>
      </c>
      <c r="C9672" s="29" t="s">
        <v>16539</v>
      </c>
      <c r="D9672" s="29" t="s">
        <v>16540</v>
      </c>
      <c r="E9672" s="29" t="n">
        <v>1</v>
      </c>
      <c r="F9672" s="29"/>
      <c r="G9672" s="29" t="s">
        <v>16541</v>
      </c>
      <c r="H9672" s="30" t="n">
        <v>1866</v>
      </c>
      <c r="I9672" s="31" t="n">
        <v>46234</v>
      </c>
      <c r="J9672" s="30" t="n">
        <v>1866</v>
      </c>
      <c r="K9672" s="29" t="s">
        <v>125</v>
      </c>
      <c r="L9672" s="29" t="s">
        <v>725</v>
      </c>
      <c r="M9672" s="29"/>
      <c r="N9672" s="29" t="s">
        <v>122</v>
      </c>
      <c r="O9672" s="31" t="n">
        <v>46198</v>
      </c>
      <c r="P9672" s="29" t="s">
        <v>123</v>
      </c>
      <c r="Q9672" s="29" t="n">
        <f aca="false">IFERROR(VALUE(L9672),"")</f>
        <v>51</v>
      </c>
      <c r="R9672" s="29" t="n">
        <f aca="true">IF(O9672="","",O9672-TODAY())</f>
        <v>-87</v>
      </c>
      <c r="S9672" s="29" t="str">
        <f aca="false">IF(C9672="&lt;&lt; vazio &gt;&gt;","VAZIA",IF(AND(O9672&lt;&gt;"",R9672&lt;0),"VENCIDO",IF(AND(O9672&lt;&gt;"",R9672&lt;=Parametros!$B$10),"PRÓX. VENCIMENTO",IF(F9672="Q","QUALIDADE",IF(F9672="S","BLOQUEADO",IF(F9672="R","RESTRITO/DEVOLUÇÃO",IF(OR(N9672="QUAR",N9672="QRES"),"QUARENTENA",IF(OR(B9672="DESCARTE",B9672="DEVOLUÇÃO"),"DESCARTE/DEVOLUÇÃO",IF(AND(D9672="",K9672&lt;&gt;""),"SEM LOTE",IF(AND(Q9672&lt;&gt;"",Q9672&gt;=Parametros!$B$11),"PARADO/SEM GIRO","OK"))))))))))</f>
        <v>VENCIDO</v>
      </c>
      <c r="T9672" s="29" t="str">
        <f aca="false">IF(AND($S9672="PARADO/SEM GIRO",$K9672="KG",OR(Painel!$B$5="(Todos)",A9672=Painel!$B$5)*OR(Painel!$E$5="(Todos)",P9672=Painel!$E$5)),$J9672+ROW()/10000000,"")</f>
        <v/>
      </c>
      <c r="U9672" s="29" t="str">
        <f aca="false">IF(AND($S9672="VENCIDO",$K9672="KG",OR(Painel!$B$5="(Todos)",A9672=Painel!$B$5)*OR(Painel!$E$5="(Todos)",P9672=Painel!$E$5)),$J9672+ROW()/10000000,"")</f>
        <v/>
      </c>
    </row>
    <row r="9673" customFormat="false" ht="15" hidden="false" customHeight="false" outlineLevel="0" collapsed="false">
      <c r="A9673" s="29" t="s">
        <v>56</v>
      </c>
      <c r="B9673" s="29" t="s">
        <v>16542</v>
      </c>
      <c r="C9673" s="29" t="s">
        <v>115</v>
      </c>
      <c r="D9673" s="29"/>
      <c r="E9673" s="29" t="n">
        <v>0</v>
      </c>
      <c r="F9673" s="29"/>
      <c r="G9673" s="29"/>
      <c r="H9673" s="30" t="n">
        <v>0</v>
      </c>
      <c r="I9673" s="29"/>
      <c r="J9673" s="30" t="n">
        <v>0</v>
      </c>
      <c r="K9673" s="29"/>
      <c r="L9673" s="29" t="s">
        <v>116</v>
      </c>
      <c r="M9673" s="29"/>
      <c r="N9673" s="29"/>
      <c r="O9673" s="29"/>
      <c r="P9673" s="29"/>
      <c r="Q9673" s="29" t="n">
        <f aca="false">IFERROR(VALUE(L9673),"")</f>
        <v>0</v>
      </c>
      <c r="R9673" s="29" t="str">
        <f aca="true">IF(O9673="","",O9673-TODAY())</f>
        <v/>
      </c>
      <c r="S9673" s="29" t="str">
        <f aca="false">IF(C9673="&lt;&lt; vazio &gt;&gt;","VAZIA",IF(AND(O9673&lt;&gt;"",R9673&lt;0),"VENCIDO",IF(AND(O9673&lt;&gt;"",R9673&lt;=Parametros!$B$10),"PRÓX. VENCIMENTO",IF(F9673="Q","QUALIDADE",IF(F9673="S","BLOQUEADO",IF(F9673="R","RESTRITO/DEVOLUÇÃO",IF(OR(N9673="QUAR",N9673="QRES"),"QUARENTENA",IF(OR(B9673="DESCARTE",B9673="DEVOLUÇÃO"),"DESCARTE/DEVOLUÇÃO",IF(AND(D9673="",K9673&lt;&gt;""),"SEM LOTE",IF(AND(Q9673&lt;&gt;"",Q9673&gt;=Parametros!$B$11),"PARADO/SEM GIRO","OK"))))))))))</f>
        <v>VAZIA</v>
      </c>
      <c r="T9673" s="29" t="str">
        <f aca="false">IF(AND($S9673="PARADO/SEM GIRO",$K9673="KG",OR(Painel!$B$5="(Todos)",A9673=Painel!$B$5)*OR(Painel!$E$5="(Todos)",P9673=Painel!$E$5)),$J9673+ROW()/10000000,"")</f>
        <v/>
      </c>
      <c r="U9673" s="29" t="str">
        <f aca="false">IF(AND($S9673="VENCIDO",$K9673="KG",OR(Painel!$B$5="(Todos)",A9673=Painel!$B$5)*OR(Painel!$E$5="(Todos)",P9673=Painel!$E$5)),$J9673+ROW()/10000000,"")</f>
        <v/>
      </c>
    </row>
    <row r="9674" customFormat="false" ht="15" hidden="false" customHeight="false" outlineLevel="0" collapsed="false">
      <c r="A9674" s="29" t="s">
        <v>56</v>
      </c>
      <c r="B9674" s="29" t="s">
        <v>16543</v>
      </c>
      <c r="C9674" s="29" t="s">
        <v>115</v>
      </c>
      <c r="D9674" s="29"/>
      <c r="E9674" s="29" t="n">
        <v>0</v>
      </c>
      <c r="F9674" s="29"/>
      <c r="G9674" s="29"/>
      <c r="H9674" s="30" t="n">
        <v>0</v>
      </c>
      <c r="I9674" s="29"/>
      <c r="J9674" s="30" t="n">
        <v>0</v>
      </c>
      <c r="K9674" s="29"/>
      <c r="L9674" s="29" t="s">
        <v>116</v>
      </c>
      <c r="M9674" s="29"/>
      <c r="N9674" s="29"/>
      <c r="O9674" s="29"/>
      <c r="P9674" s="29"/>
      <c r="Q9674" s="29" t="n">
        <f aca="false">IFERROR(VALUE(L9674),"")</f>
        <v>0</v>
      </c>
      <c r="R9674" s="29" t="str">
        <f aca="true">IF(O9674="","",O9674-TODAY())</f>
        <v/>
      </c>
      <c r="S9674" s="29" t="str">
        <f aca="false">IF(C9674="&lt;&lt; vazio &gt;&gt;","VAZIA",IF(AND(O9674&lt;&gt;"",R9674&lt;0),"VENCIDO",IF(AND(O9674&lt;&gt;"",R9674&lt;=Parametros!$B$10),"PRÓX. VENCIMENTO",IF(F9674="Q","QUALIDADE",IF(F9674="S","BLOQUEADO",IF(F9674="R","RESTRITO/DEVOLUÇÃO",IF(OR(N9674="QUAR",N9674="QRES"),"QUARENTENA",IF(OR(B9674="DESCARTE",B9674="DEVOLUÇÃO"),"DESCARTE/DEVOLUÇÃO",IF(AND(D9674="",K9674&lt;&gt;""),"SEM LOTE",IF(AND(Q9674&lt;&gt;"",Q9674&gt;=Parametros!$B$11),"PARADO/SEM GIRO","OK"))))))))))</f>
        <v>VAZIA</v>
      </c>
      <c r="T9674" s="29" t="str">
        <f aca="false">IF(AND($S9674="PARADO/SEM GIRO",$K9674="KG",OR(Painel!$B$5="(Todos)",A9674=Painel!$B$5)*OR(Painel!$E$5="(Todos)",P9674=Painel!$E$5)),$J9674+ROW()/10000000,"")</f>
        <v/>
      </c>
      <c r="U9674" s="29" t="str">
        <f aca="false">IF(AND($S9674="VENCIDO",$K9674="KG",OR(Painel!$B$5="(Todos)",A9674=Painel!$B$5)*OR(Painel!$E$5="(Todos)",P9674=Painel!$E$5)),$J9674+ROW()/10000000,"")</f>
        <v/>
      </c>
    </row>
    <row r="9675" customFormat="false" ht="15" hidden="false" customHeight="false" outlineLevel="0" collapsed="false">
      <c r="A9675" s="29" t="s">
        <v>56</v>
      </c>
      <c r="B9675" s="29" t="s">
        <v>16544</v>
      </c>
      <c r="C9675" s="29" t="s">
        <v>15879</v>
      </c>
      <c r="D9675" s="29" t="s">
        <v>15880</v>
      </c>
      <c r="E9675" s="29" t="n">
        <v>13</v>
      </c>
      <c r="F9675" s="29"/>
      <c r="G9675" s="29" t="s">
        <v>16545</v>
      </c>
      <c r="H9675" s="30" t="n">
        <v>10</v>
      </c>
      <c r="I9675" s="31" t="n">
        <v>46225</v>
      </c>
      <c r="J9675" s="30" t="n">
        <v>10</v>
      </c>
      <c r="K9675" s="29" t="s">
        <v>120</v>
      </c>
      <c r="L9675" s="29" t="s">
        <v>1020</v>
      </c>
      <c r="M9675" s="29"/>
      <c r="N9675" s="29" t="s">
        <v>122</v>
      </c>
      <c r="O9675" s="31" t="n">
        <v>46705</v>
      </c>
      <c r="P9675" s="29" t="s">
        <v>123</v>
      </c>
      <c r="Q9675" s="29" t="n">
        <f aca="false">IFERROR(VALUE(L9675),"")</f>
        <v>60</v>
      </c>
      <c r="R9675" s="29" t="n">
        <f aca="true">IF(O9675="","",O9675-TODAY())</f>
        <v>420</v>
      </c>
      <c r="S9675" s="29" t="str">
        <f aca="false">IF(C9675="&lt;&lt; vazio &gt;&gt;","VAZIA",IF(AND(O9675&lt;&gt;"",R9675&lt;0),"VENCIDO",IF(AND(O9675&lt;&gt;"",R9675&lt;=Parametros!$B$10),"PRÓX. VENCIMENTO",IF(F9675="Q","QUALIDADE",IF(F9675="S","BLOQUEADO",IF(F9675="R","RESTRITO/DEVOLUÇÃO",IF(OR(N9675="QUAR",N9675="QRES"),"QUARENTENA",IF(OR(B9675="DESCARTE",B9675="DEVOLUÇÃO"),"DESCARTE/DEVOLUÇÃO",IF(AND(D9675="",K9675&lt;&gt;""),"SEM LOTE",IF(AND(Q9675&lt;&gt;"",Q9675&gt;=Parametros!$B$11),"PARADO/SEM GIRO","OK"))))))))))</f>
        <v>OK</v>
      </c>
      <c r="T9675" s="29" t="str">
        <f aca="false">IF(AND($S9675="PARADO/SEM GIRO",$K9675="KG",OR(Painel!$B$5="(Todos)",A9675=Painel!$B$5)*OR(Painel!$E$5="(Todos)",P9675=Painel!$E$5)),$J9675+ROW()/10000000,"")</f>
        <v/>
      </c>
      <c r="U9675" s="29" t="str">
        <f aca="false">IF(AND($S9675="VENCIDO",$K9675="KG",OR(Painel!$B$5="(Todos)",A9675=Painel!$B$5)*OR(Painel!$E$5="(Todos)",P9675=Painel!$E$5)),$J9675+ROW()/10000000,"")</f>
        <v/>
      </c>
    </row>
    <row r="9676" customFormat="false" ht="15" hidden="false" customHeight="false" outlineLevel="0" collapsed="false">
      <c r="A9676" s="29" t="s">
        <v>56</v>
      </c>
      <c r="B9676" s="29" t="s">
        <v>16544</v>
      </c>
      <c r="C9676" s="29" t="s">
        <v>15879</v>
      </c>
      <c r="D9676" s="29" t="s">
        <v>15880</v>
      </c>
      <c r="E9676" s="29" t="n">
        <v>13</v>
      </c>
      <c r="F9676" s="29"/>
      <c r="G9676" s="29" t="s">
        <v>16546</v>
      </c>
      <c r="H9676" s="30" t="n">
        <v>10</v>
      </c>
      <c r="I9676" s="31" t="n">
        <v>46225</v>
      </c>
      <c r="J9676" s="30" t="n">
        <v>10</v>
      </c>
      <c r="K9676" s="29" t="s">
        <v>120</v>
      </c>
      <c r="L9676" s="29" t="s">
        <v>1020</v>
      </c>
      <c r="M9676" s="29"/>
      <c r="N9676" s="29" t="s">
        <v>122</v>
      </c>
      <c r="O9676" s="31" t="n">
        <v>46705</v>
      </c>
      <c r="P9676" s="29" t="s">
        <v>123</v>
      </c>
      <c r="Q9676" s="29" t="n">
        <f aca="false">IFERROR(VALUE(L9676),"")</f>
        <v>60</v>
      </c>
      <c r="R9676" s="29" t="n">
        <f aca="true">IF(O9676="","",O9676-TODAY())</f>
        <v>420</v>
      </c>
      <c r="S9676" s="29" t="str">
        <f aca="false">IF(C9676="&lt;&lt; vazio &gt;&gt;","VAZIA",IF(AND(O9676&lt;&gt;"",R9676&lt;0),"VENCIDO",IF(AND(O9676&lt;&gt;"",R9676&lt;=Parametros!$B$10),"PRÓX. VENCIMENTO",IF(F9676="Q","QUALIDADE",IF(F9676="S","BLOQUEADO",IF(F9676="R","RESTRITO/DEVOLUÇÃO",IF(OR(N9676="QUAR",N9676="QRES"),"QUARENTENA",IF(OR(B9676="DESCARTE",B9676="DEVOLUÇÃO"),"DESCARTE/DEVOLUÇÃO",IF(AND(D9676="",K9676&lt;&gt;""),"SEM LOTE",IF(AND(Q9676&lt;&gt;"",Q9676&gt;=Parametros!$B$11),"PARADO/SEM GIRO","OK"))))))))))</f>
        <v>OK</v>
      </c>
      <c r="T9676" s="29" t="str">
        <f aca="false">IF(AND($S9676="PARADO/SEM GIRO",$K9676="KG",OR(Painel!$B$5="(Todos)",A9676=Painel!$B$5)*OR(Painel!$E$5="(Todos)",P9676=Painel!$E$5)),$J9676+ROW()/10000000,"")</f>
        <v/>
      </c>
      <c r="U9676" s="29" t="str">
        <f aca="false">IF(AND($S9676="VENCIDO",$K9676="KG",OR(Painel!$B$5="(Todos)",A9676=Painel!$B$5)*OR(Painel!$E$5="(Todos)",P9676=Painel!$E$5)),$J9676+ROW()/10000000,"")</f>
        <v/>
      </c>
    </row>
    <row r="9677" customFormat="false" ht="15" hidden="false" customHeight="false" outlineLevel="0" collapsed="false">
      <c r="A9677" s="29" t="s">
        <v>56</v>
      </c>
      <c r="B9677" s="29" t="s">
        <v>16544</v>
      </c>
      <c r="C9677" s="29" t="s">
        <v>15879</v>
      </c>
      <c r="D9677" s="29" t="s">
        <v>15880</v>
      </c>
      <c r="E9677" s="29" t="n">
        <v>13</v>
      </c>
      <c r="F9677" s="29"/>
      <c r="G9677" s="29" t="s">
        <v>16547</v>
      </c>
      <c r="H9677" s="30" t="n">
        <v>10</v>
      </c>
      <c r="I9677" s="31" t="n">
        <v>46225</v>
      </c>
      <c r="J9677" s="30" t="n">
        <v>10</v>
      </c>
      <c r="K9677" s="29" t="s">
        <v>120</v>
      </c>
      <c r="L9677" s="29" t="s">
        <v>1020</v>
      </c>
      <c r="M9677" s="29"/>
      <c r="N9677" s="29" t="s">
        <v>122</v>
      </c>
      <c r="O9677" s="31" t="n">
        <v>46705</v>
      </c>
      <c r="P9677" s="29" t="s">
        <v>123</v>
      </c>
      <c r="Q9677" s="29" t="n">
        <f aca="false">IFERROR(VALUE(L9677),"")</f>
        <v>60</v>
      </c>
      <c r="R9677" s="29" t="n">
        <f aca="true">IF(O9677="","",O9677-TODAY())</f>
        <v>420</v>
      </c>
      <c r="S9677" s="29" t="str">
        <f aca="false">IF(C9677="&lt;&lt; vazio &gt;&gt;","VAZIA",IF(AND(O9677&lt;&gt;"",R9677&lt;0),"VENCIDO",IF(AND(O9677&lt;&gt;"",R9677&lt;=Parametros!$B$10),"PRÓX. VENCIMENTO",IF(F9677="Q","QUALIDADE",IF(F9677="S","BLOQUEADO",IF(F9677="R","RESTRITO/DEVOLUÇÃO",IF(OR(N9677="QUAR",N9677="QRES"),"QUARENTENA",IF(OR(B9677="DESCARTE",B9677="DEVOLUÇÃO"),"DESCARTE/DEVOLUÇÃO",IF(AND(D9677="",K9677&lt;&gt;""),"SEM LOTE",IF(AND(Q9677&lt;&gt;"",Q9677&gt;=Parametros!$B$11),"PARADO/SEM GIRO","OK"))))))))))</f>
        <v>OK</v>
      </c>
      <c r="T9677" s="29" t="str">
        <f aca="false">IF(AND($S9677="PARADO/SEM GIRO",$K9677="KG",OR(Painel!$B$5="(Todos)",A9677=Painel!$B$5)*OR(Painel!$E$5="(Todos)",P9677=Painel!$E$5)),$J9677+ROW()/10000000,"")</f>
        <v/>
      </c>
      <c r="U9677" s="29" t="str">
        <f aca="false">IF(AND($S9677="VENCIDO",$K9677="KG",OR(Painel!$B$5="(Todos)",A9677=Painel!$B$5)*OR(Painel!$E$5="(Todos)",P9677=Painel!$E$5)),$J9677+ROW()/10000000,"")</f>
        <v/>
      </c>
    </row>
    <row r="9678" customFormat="false" ht="15" hidden="false" customHeight="false" outlineLevel="0" collapsed="false">
      <c r="A9678" s="29" t="s">
        <v>56</v>
      </c>
      <c r="B9678" s="29" t="s">
        <v>16544</v>
      </c>
      <c r="C9678" s="29" t="s">
        <v>15879</v>
      </c>
      <c r="D9678" s="29" t="s">
        <v>15880</v>
      </c>
      <c r="E9678" s="29" t="n">
        <v>13</v>
      </c>
      <c r="F9678" s="29"/>
      <c r="G9678" s="29" t="s">
        <v>16548</v>
      </c>
      <c r="H9678" s="30" t="n">
        <v>10</v>
      </c>
      <c r="I9678" s="31" t="n">
        <v>46225</v>
      </c>
      <c r="J9678" s="30" t="n">
        <v>10</v>
      </c>
      <c r="K9678" s="29" t="s">
        <v>120</v>
      </c>
      <c r="L9678" s="29" t="s">
        <v>1020</v>
      </c>
      <c r="M9678" s="29"/>
      <c r="N9678" s="29" t="s">
        <v>122</v>
      </c>
      <c r="O9678" s="31" t="n">
        <v>46705</v>
      </c>
      <c r="P9678" s="29" t="s">
        <v>123</v>
      </c>
      <c r="Q9678" s="29" t="n">
        <f aca="false">IFERROR(VALUE(L9678),"")</f>
        <v>60</v>
      </c>
      <c r="R9678" s="29" t="n">
        <f aca="true">IF(O9678="","",O9678-TODAY())</f>
        <v>420</v>
      </c>
      <c r="S9678" s="29" t="str">
        <f aca="false">IF(C9678="&lt;&lt; vazio &gt;&gt;","VAZIA",IF(AND(O9678&lt;&gt;"",R9678&lt;0),"VENCIDO",IF(AND(O9678&lt;&gt;"",R9678&lt;=Parametros!$B$10),"PRÓX. VENCIMENTO",IF(F9678="Q","QUALIDADE",IF(F9678="S","BLOQUEADO",IF(F9678="R","RESTRITO/DEVOLUÇÃO",IF(OR(N9678="QUAR",N9678="QRES"),"QUARENTENA",IF(OR(B9678="DESCARTE",B9678="DEVOLUÇÃO"),"DESCARTE/DEVOLUÇÃO",IF(AND(D9678="",K9678&lt;&gt;""),"SEM LOTE",IF(AND(Q9678&lt;&gt;"",Q9678&gt;=Parametros!$B$11),"PARADO/SEM GIRO","OK"))))))))))</f>
        <v>OK</v>
      </c>
      <c r="T9678" s="29" t="str">
        <f aca="false">IF(AND($S9678="PARADO/SEM GIRO",$K9678="KG",OR(Painel!$B$5="(Todos)",A9678=Painel!$B$5)*OR(Painel!$E$5="(Todos)",P9678=Painel!$E$5)),$J9678+ROW()/10000000,"")</f>
        <v/>
      </c>
      <c r="U9678" s="29" t="str">
        <f aca="false">IF(AND($S9678="VENCIDO",$K9678="KG",OR(Painel!$B$5="(Todos)",A9678=Painel!$B$5)*OR(Painel!$E$5="(Todos)",P9678=Painel!$E$5)),$J9678+ROW()/10000000,"")</f>
        <v/>
      </c>
    </row>
    <row r="9679" customFormat="false" ht="15" hidden="false" customHeight="false" outlineLevel="0" collapsed="false">
      <c r="A9679" s="29" t="s">
        <v>56</v>
      </c>
      <c r="B9679" s="29" t="s">
        <v>16544</v>
      </c>
      <c r="C9679" s="29" t="s">
        <v>15879</v>
      </c>
      <c r="D9679" s="29" t="s">
        <v>15880</v>
      </c>
      <c r="E9679" s="29" t="n">
        <v>13</v>
      </c>
      <c r="F9679" s="29"/>
      <c r="G9679" s="29" t="s">
        <v>16549</v>
      </c>
      <c r="H9679" s="30" t="n">
        <v>10</v>
      </c>
      <c r="I9679" s="31" t="n">
        <v>46225</v>
      </c>
      <c r="J9679" s="30" t="n">
        <v>10</v>
      </c>
      <c r="K9679" s="29" t="s">
        <v>120</v>
      </c>
      <c r="L9679" s="29" t="s">
        <v>1020</v>
      </c>
      <c r="M9679" s="29"/>
      <c r="N9679" s="29" t="s">
        <v>122</v>
      </c>
      <c r="O9679" s="31" t="n">
        <v>46705</v>
      </c>
      <c r="P9679" s="29" t="s">
        <v>123</v>
      </c>
      <c r="Q9679" s="29" t="n">
        <f aca="false">IFERROR(VALUE(L9679),"")</f>
        <v>60</v>
      </c>
      <c r="R9679" s="29" t="n">
        <f aca="true">IF(O9679="","",O9679-TODAY())</f>
        <v>420</v>
      </c>
      <c r="S9679" s="29" t="str">
        <f aca="false">IF(C9679="&lt;&lt; vazio &gt;&gt;","VAZIA",IF(AND(O9679&lt;&gt;"",R9679&lt;0),"VENCIDO",IF(AND(O9679&lt;&gt;"",R9679&lt;=Parametros!$B$10),"PRÓX. VENCIMENTO",IF(F9679="Q","QUALIDADE",IF(F9679="S","BLOQUEADO",IF(F9679="R","RESTRITO/DEVOLUÇÃO",IF(OR(N9679="QUAR",N9679="QRES"),"QUARENTENA",IF(OR(B9679="DESCARTE",B9679="DEVOLUÇÃO"),"DESCARTE/DEVOLUÇÃO",IF(AND(D9679="",K9679&lt;&gt;""),"SEM LOTE",IF(AND(Q9679&lt;&gt;"",Q9679&gt;=Parametros!$B$11),"PARADO/SEM GIRO","OK"))))))))))</f>
        <v>OK</v>
      </c>
      <c r="T9679" s="29" t="str">
        <f aca="false">IF(AND($S9679="PARADO/SEM GIRO",$K9679="KG",OR(Painel!$B$5="(Todos)",A9679=Painel!$B$5)*OR(Painel!$E$5="(Todos)",P9679=Painel!$E$5)),$J9679+ROW()/10000000,"")</f>
        <v/>
      </c>
      <c r="U9679" s="29" t="str">
        <f aca="false">IF(AND($S9679="VENCIDO",$K9679="KG",OR(Painel!$B$5="(Todos)",A9679=Painel!$B$5)*OR(Painel!$E$5="(Todos)",P9679=Painel!$E$5)),$J9679+ROW()/10000000,"")</f>
        <v/>
      </c>
    </row>
    <row r="9680" customFormat="false" ht="15" hidden="false" customHeight="false" outlineLevel="0" collapsed="false">
      <c r="A9680" s="29" t="s">
        <v>56</v>
      </c>
      <c r="B9680" s="29" t="s">
        <v>16544</v>
      </c>
      <c r="C9680" s="29" t="s">
        <v>15879</v>
      </c>
      <c r="D9680" s="29" t="s">
        <v>15880</v>
      </c>
      <c r="E9680" s="29" t="n">
        <v>13</v>
      </c>
      <c r="F9680" s="29"/>
      <c r="G9680" s="29" t="s">
        <v>16550</v>
      </c>
      <c r="H9680" s="30" t="n">
        <v>10</v>
      </c>
      <c r="I9680" s="31" t="n">
        <v>46225</v>
      </c>
      <c r="J9680" s="30" t="n">
        <v>10</v>
      </c>
      <c r="K9680" s="29" t="s">
        <v>120</v>
      </c>
      <c r="L9680" s="29" t="s">
        <v>1020</v>
      </c>
      <c r="M9680" s="29"/>
      <c r="N9680" s="29" t="s">
        <v>122</v>
      </c>
      <c r="O9680" s="31" t="n">
        <v>46705</v>
      </c>
      <c r="P9680" s="29" t="s">
        <v>123</v>
      </c>
      <c r="Q9680" s="29" t="n">
        <f aca="false">IFERROR(VALUE(L9680),"")</f>
        <v>60</v>
      </c>
      <c r="R9680" s="29" t="n">
        <f aca="true">IF(O9680="","",O9680-TODAY())</f>
        <v>420</v>
      </c>
      <c r="S9680" s="29" t="str">
        <f aca="false">IF(C9680="&lt;&lt; vazio &gt;&gt;","VAZIA",IF(AND(O9680&lt;&gt;"",R9680&lt;0),"VENCIDO",IF(AND(O9680&lt;&gt;"",R9680&lt;=Parametros!$B$10),"PRÓX. VENCIMENTO",IF(F9680="Q","QUALIDADE",IF(F9680="S","BLOQUEADO",IF(F9680="R","RESTRITO/DEVOLUÇÃO",IF(OR(N9680="QUAR",N9680="QRES"),"QUARENTENA",IF(OR(B9680="DESCARTE",B9680="DEVOLUÇÃO"),"DESCARTE/DEVOLUÇÃO",IF(AND(D9680="",K9680&lt;&gt;""),"SEM LOTE",IF(AND(Q9680&lt;&gt;"",Q9680&gt;=Parametros!$B$11),"PARADO/SEM GIRO","OK"))))))))))</f>
        <v>OK</v>
      </c>
      <c r="T9680" s="29" t="str">
        <f aca="false">IF(AND($S9680="PARADO/SEM GIRO",$K9680="KG",OR(Painel!$B$5="(Todos)",A9680=Painel!$B$5)*OR(Painel!$E$5="(Todos)",P9680=Painel!$E$5)),$J9680+ROW()/10000000,"")</f>
        <v/>
      </c>
      <c r="U9680" s="29" t="str">
        <f aca="false">IF(AND($S9680="VENCIDO",$K9680="KG",OR(Painel!$B$5="(Todos)",A9680=Painel!$B$5)*OR(Painel!$E$5="(Todos)",P9680=Painel!$E$5)),$J9680+ROW()/10000000,"")</f>
        <v/>
      </c>
    </row>
    <row r="9681" customFormat="false" ht="15" hidden="false" customHeight="false" outlineLevel="0" collapsed="false">
      <c r="A9681" s="29" t="s">
        <v>56</v>
      </c>
      <c r="B9681" s="29" t="s">
        <v>16544</v>
      </c>
      <c r="C9681" s="29" t="s">
        <v>15879</v>
      </c>
      <c r="D9681" s="29" t="s">
        <v>15880</v>
      </c>
      <c r="E9681" s="29" t="n">
        <v>13</v>
      </c>
      <c r="F9681" s="29"/>
      <c r="G9681" s="29" t="s">
        <v>16551</v>
      </c>
      <c r="H9681" s="30" t="n">
        <v>10</v>
      </c>
      <c r="I9681" s="31" t="n">
        <v>46225</v>
      </c>
      <c r="J9681" s="30" t="n">
        <v>10</v>
      </c>
      <c r="K9681" s="29" t="s">
        <v>120</v>
      </c>
      <c r="L9681" s="29" t="s">
        <v>1020</v>
      </c>
      <c r="M9681" s="29"/>
      <c r="N9681" s="29" t="s">
        <v>122</v>
      </c>
      <c r="O9681" s="31" t="n">
        <v>46705</v>
      </c>
      <c r="P9681" s="29" t="s">
        <v>123</v>
      </c>
      <c r="Q9681" s="29" t="n">
        <f aca="false">IFERROR(VALUE(L9681),"")</f>
        <v>60</v>
      </c>
      <c r="R9681" s="29" t="n">
        <f aca="true">IF(O9681="","",O9681-TODAY())</f>
        <v>420</v>
      </c>
      <c r="S9681" s="29" t="str">
        <f aca="false">IF(C9681="&lt;&lt; vazio &gt;&gt;","VAZIA",IF(AND(O9681&lt;&gt;"",R9681&lt;0),"VENCIDO",IF(AND(O9681&lt;&gt;"",R9681&lt;=Parametros!$B$10),"PRÓX. VENCIMENTO",IF(F9681="Q","QUALIDADE",IF(F9681="S","BLOQUEADO",IF(F9681="R","RESTRITO/DEVOLUÇÃO",IF(OR(N9681="QUAR",N9681="QRES"),"QUARENTENA",IF(OR(B9681="DESCARTE",B9681="DEVOLUÇÃO"),"DESCARTE/DEVOLUÇÃO",IF(AND(D9681="",K9681&lt;&gt;""),"SEM LOTE",IF(AND(Q9681&lt;&gt;"",Q9681&gt;=Parametros!$B$11),"PARADO/SEM GIRO","OK"))))))))))</f>
        <v>OK</v>
      </c>
      <c r="T9681" s="29" t="str">
        <f aca="false">IF(AND($S9681="PARADO/SEM GIRO",$K9681="KG",OR(Painel!$B$5="(Todos)",A9681=Painel!$B$5)*OR(Painel!$E$5="(Todos)",P9681=Painel!$E$5)),$J9681+ROW()/10000000,"")</f>
        <v/>
      </c>
      <c r="U9681" s="29" t="str">
        <f aca="false">IF(AND($S9681="VENCIDO",$K9681="KG",OR(Painel!$B$5="(Todos)",A9681=Painel!$B$5)*OR(Painel!$E$5="(Todos)",P9681=Painel!$E$5)),$J9681+ROW()/10000000,"")</f>
        <v/>
      </c>
    </row>
    <row r="9682" customFormat="false" ht="15" hidden="false" customHeight="false" outlineLevel="0" collapsed="false">
      <c r="A9682" s="29" t="s">
        <v>56</v>
      </c>
      <c r="B9682" s="29" t="s">
        <v>16544</v>
      </c>
      <c r="C9682" s="29" t="s">
        <v>15879</v>
      </c>
      <c r="D9682" s="29" t="s">
        <v>15880</v>
      </c>
      <c r="E9682" s="29" t="n">
        <v>13</v>
      </c>
      <c r="F9682" s="29"/>
      <c r="G9682" s="29" t="s">
        <v>16552</v>
      </c>
      <c r="H9682" s="30" t="n">
        <v>10</v>
      </c>
      <c r="I9682" s="31" t="n">
        <v>46225</v>
      </c>
      <c r="J9682" s="30" t="n">
        <v>10</v>
      </c>
      <c r="K9682" s="29" t="s">
        <v>120</v>
      </c>
      <c r="L9682" s="29" t="s">
        <v>1020</v>
      </c>
      <c r="M9682" s="29"/>
      <c r="N9682" s="29" t="s">
        <v>122</v>
      </c>
      <c r="O9682" s="31" t="n">
        <v>46705</v>
      </c>
      <c r="P9682" s="29" t="s">
        <v>123</v>
      </c>
      <c r="Q9682" s="29" t="n">
        <f aca="false">IFERROR(VALUE(L9682),"")</f>
        <v>60</v>
      </c>
      <c r="R9682" s="29" t="n">
        <f aca="true">IF(O9682="","",O9682-TODAY())</f>
        <v>420</v>
      </c>
      <c r="S9682" s="29" t="str">
        <f aca="false">IF(C9682="&lt;&lt; vazio &gt;&gt;","VAZIA",IF(AND(O9682&lt;&gt;"",R9682&lt;0),"VENCIDO",IF(AND(O9682&lt;&gt;"",R9682&lt;=Parametros!$B$10),"PRÓX. VENCIMENTO",IF(F9682="Q","QUALIDADE",IF(F9682="S","BLOQUEADO",IF(F9682="R","RESTRITO/DEVOLUÇÃO",IF(OR(N9682="QUAR",N9682="QRES"),"QUARENTENA",IF(OR(B9682="DESCARTE",B9682="DEVOLUÇÃO"),"DESCARTE/DEVOLUÇÃO",IF(AND(D9682="",K9682&lt;&gt;""),"SEM LOTE",IF(AND(Q9682&lt;&gt;"",Q9682&gt;=Parametros!$B$11),"PARADO/SEM GIRO","OK"))))))))))</f>
        <v>OK</v>
      </c>
      <c r="T9682" s="29" t="str">
        <f aca="false">IF(AND($S9682="PARADO/SEM GIRO",$K9682="KG",OR(Painel!$B$5="(Todos)",A9682=Painel!$B$5)*OR(Painel!$E$5="(Todos)",P9682=Painel!$E$5)),$J9682+ROW()/10000000,"")</f>
        <v/>
      </c>
      <c r="U9682" s="29" t="str">
        <f aca="false">IF(AND($S9682="VENCIDO",$K9682="KG",OR(Painel!$B$5="(Todos)",A9682=Painel!$B$5)*OR(Painel!$E$5="(Todos)",P9682=Painel!$E$5)),$J9682+ROW()/10000000,"")</f>
        <v/>
      </c>
    </row>
    <row r="9683" customFormat="false" ht="15" hidden="false" customHeight="false" outlineLevel="0" collapsed="false">
      <c r="A9683" s="29" t="s">
        <v>56</v>
      </c>
      <c r="B9683" s="29" t="s">
        <v>16544</v>
      </c>
      <c r="C9683" s="29" t="s">
        <v>15879</v>
      </c>
      <c r="D9683" s="29" t="s">
        <v>15880</v>
      </c>
      <c r="E9683" s="29" t="n">
        <v>13</v>
      </c>
      <c r="F9683" s="29"/>
      <c r="G9683" s="29" t="s">
        <v>16553</v>
      </c>
      <c r="H9683" s="30" t="n">
        <v>10</v>
      </c>
      <c r="I9683" s="31" t="n">
        <v>46225</v>
      </c>
      <c r="J9683" s="30" t="n">
        <v>10</v>
      </c>
      <c r="K9683" s="29" t="s">
        <v>120</v>
      </c>
      <c r="L9683" s="29" t="s">
        <v>1020</v>
      </c>
      <c r="M9683" s="29"/>
      <c r="N9683" s="29" t="s">
        <v>122</v>
      </c>
      <c r="O9683" s="31" t="n">
        <v>46705</v>
      </c>
      <c r="P9683" s="29" t="s">
        <v>123</v>
      </c>
      <c r="Q9683" s="29" t="n">
        <f aca="false">IFERROR(VALUE(L9683),"")</f>
        <v>60</v>
      </c>
      <c r="R9683" s="29" t="n">
        <f aca="true">IF(O9683="","",O9683-TODAY())</f>
        <v>420</v>
      </c>
      <c r="S9683" s="29" t="str">
        <f aca="false">IF(C9683="&lt;&lt; vazio &gt;&gt;","VAZIA",IF(AND(O9683&lt;&gt;"",R9683&lt;0),"VENCIDO",IF(AND(O9683&lt;&gt;"",R9683&lt;=Parametros!$B$10),"PRÓX. VENCIMENTO",IF(F9683="Q","QUALIDADE",IF(F9683="S","BLOQUEADO",IF(F9683="R","RESTRITO/DEVOLUÇÃO",IF(OR(N9683="QUAR",N9683="QRES"),"QUARENTENA",IF(OR(B9683="DESCARTE",B9683="DEVOLUÇÃO"),"DESCARTE/DEVOLUÇÃO",IF(AND(D9683="",K9683&lt;&gt;""),"SEM LOTE",IF(AND(Q9683&lt;&gt;"",Q9683&gt;=Parametros!$B$11),"PARADO/SEM GIRO","OK"))))))))))</f>
        <v>OK</v>
      </c>
      <c r="T9683" s="29" t="str">
        <f aca="false">IF(AND($S9683="PARADO/SEM GIRO",$K9683="KG",OR(Painel!$B$5="(Todos)",A9683=Painel!$B$5)*OR(Painel!$E$5="(Todos)",P9683=Painel!$E$5)),$J9683+ROW()/10000000,"")</f>
        <v/>
      </c>
      <c r="U9683" s="29" t="str">
        <f aca="false">IF(AND($S9683="VENCIDO",$K9683="KG",OR(Painel!$B$5="(Todos)",A9683=Painel!$B$5)*OR(Painel!$E$5="(Todos)",P9683=Painel!$E$5)),$J9683+ROW()/10000000,"")</f>
        <v/>
      </c>
    </row>
    <row r="9684" customFormat="false" ht="15" hidden="false" customHeight="false" outlineLevel="0" collapsed="false">
      <c r="A9684" s="29" t="s">
        <v>56</v>
      </c>
      <c r="B9684" s="29" t="s">
        <v>16544</v>
      </c>
      <c r="C9684" s="29" t="s">
        <v>15879</v>
      </c>
      <c r="D9684" s="29" t="s">
        <v>15880</v>
      </c>
      <c r="E9684" s="29" t="n">
        <v>13</v>
      </c>
      <c r="F9684" s="29"/>
      <c r="G9684" s="29" t="s">
        <v>16554</v>
      </c>
      <c r="H9684" s="30" t="n">
        <v>10</v>
      </c>
      <c r="I9684" s="31" t="n">
        <v>46225</v>
      </c>
      <c r="J9684" s="30" t="n">
        <v>10</v>
      </c>
      <c r="K9684" s="29" t="s">
        <v>120</v>
      </c>
      <c r="L9684" s="29" t="s">
        <v>1020</v>
      </c>
      <c r="M9684" s="29"/>
      <c r="N9684" s="29" t="s">
        <v>122</v>
      </c>
      <c r="O9684" s="31" t="n">
        <v>46705</v>
      </c>
      <c r="P9684" s="29" t="s">
        <v>123</v>
      </c>
      <c r="Q9684" s="29" t="n">
        <f aca="false">IFERROR(VALUE(L9684),"")</f>
        <v>60</v>
      </c>
      <c r="R9684" s="29" t="n">
        <f aca="true">IF(O9684="","",O9684-TODAY())</f>
        <v>420</v>
      </c>
      <c r="S9684" s="29" t="str">
        <f aca="false">IF(C9684="&lt;&lt; vazio &gt;&gt;","VAZIA",IF(AND(O9684&lt;&gt;"",R9684&lt;0),"VENCIDO",IF(AND(O9684&lt;&gt;"",R9684&lt;=Parametros!$B$10),"PRÓX. VENCIMENTO",IF(F9684="Q","QUALIDADE",IF(F9684="S","BLOQUEADO",IF(F9684="R","RESTRITO/DEVOLUÇÃO",IF(OR(N9684="QUAR",N9684="QRES"),"QUARENTENA",IF(OR(B9684="DESCARTE",B9684="DEVOLUÇÃO"),"DESCARTE/DEVOLUÇÃO",IF(AND(D9684="",K9684&lt;&gt;""),"SEM LOTE",IF(AND(Q9684&lt;&gt;"",Q9684&gt;=Parametros!$B$11),"PARADO/SEM GIRO","OK"))))))))))</f>
        <v>OK</v>
      </c>
      <c r="T9684" s="29" t="str">
        <f aca="false">IF(AND($S9684="PARADO/SEM GIRO",$K9684="KG",OR(Painel!$B$5="(Todos)",A9684=Painel!$B$5)*OR(Painel!$E$5="(Todos)",P9684=Painel!$E$5)),$J9684+ROW()/10000000,"")</f>
        <v/>
      </c>
      <c r="U9684" s="29" t="str">
        <f aca="false">IF(AND($S9684="VENCIDO",$K9684="KG",OR(Painel!$B$5="(Todos)",A9684=Painel!$B$5)*OR(Painel!$E$5="(Todos)",P9684=Painel!$E$5)),$J9684+ROW()/10000000,"")</f>
        <v/>
      </c>
    </row>
    <row r="9685" customFormat="false" ht="15" hidden="false" customHeight="false" outlineLevel="0" collapsed="false">
      <c r="A9685" s="29" t="s">
        <v>56</v>
      </c>
      <c r="B9685" s="29" t="s">
        <v>16544</v>
      </c>
      <c r="C9685" s="29" t="s">
        <v>15879</v>
      </c>
      <c r="D9685" s="29" t="s">
        <v>15880</v>
      </c>
      <c r="E9685" s="29" t="n">
        <v>13</v>
      </c>
      <c r="F9685" s="29"/>
      <c r="G9685" s="29" t="s">
        <v>16555</v>
      </c>
      <c r="H9685" s="30" t="n">
        <v>10</v>
      </c>
      <c r="I9685" s="31" t="n">
        <v>46225</v>
      </c>
      <c r="J9685" s="30" t="n">
        <v>10</v>
      </c>
      <c r="K9685" s="29" t="s">
        <v>120</v>
      </c>
      <c r="L9685" s="29" t="s">
        <v>1020</v>
      </c>
      <c r="M9685" s="29"/>
      <c r="N9685" s="29" t="s">
        <v>122</v>
      </c>
      <c r="O9685" s="31" t="n">
        <v>46705</v>
      </c>
      <c r="P9685" s="29" t="s">
        <v>123</v>
      </c>
      <c r="Q9685" s="29" t="n">
        <f aca="false">IFERROR(VALUE(L9685),"")</f>
        <v>60</v>
      </c>
      <c r="R9685" s="29" t="n">
        <f aca="true">IF(O9685="","",O9685-TODAY())</f>
        <v>420</v>
      </c>
      <c r="S9685" s="29" t="str">
        <f aca="false">IF(C9685="&lt;&lt; vazio &gt;&gt;","VAZIA",IF(AND(O9685&lt;&gt;"",R9685&lt;0),"VENCIDO",IF(AND(O9685&lt;&gt;"",R9685&lt;=Parametros!$B$10),"PRÓX. VENCIMENTO",IF(F9685="Q","QUALIDADE",IF(F9685="S","BLOQUEADO",IF(F9685="R","RESTRITO/DEVOLUÇÃO",IF(OR(N9685="QUAR",N9685="QRES"),"QUARENTENA",IF(OR(B9685="DESCARTE",B9685="DEVOLUÇÃO"),"DESCARTE/DEVOLUÇÃO",IF(AND(D9685="",K9685&lt;&gt;""),"SEM LOTE",IF(AND(Q9685&lt;&gt;"",Q9685&gt;=Parametros!$B$11),"PARADO/SEM GIRO","OK"))))))))))</f>
        <v>OK</v>
      </c>
      <c r="T9685" s="29" t="str">
        <f aca="false">IF(AND($S9685="PARADO/SEM GIRO",$K9685="KG",OR(Painel!$B$5="(Todos)",A9685=Painel!$B$5)*OR(Painel!$E$5="(Todos)",P9685=Painel!$E$5)),$J9685+ROW()/10000000,"")</f>
        <v/>
      </c>
      <c r="U9685" s="29" t="str">
        <f aca="false">IF(AND($S9685="VENCIDO",$K9685="KG",OR(Painel!$B$5="(Todos)",A9685=Painel!$B$5)*OR(Painel!$E$5="(Todos)",P9685=Painel!$E$5)),$J9685+ROW()/10000000,"")</f>
        <v/>
      </c>
    </row>
    <row r="9686" customFormat="false" ht="15" hidden="false" customHeight="false" outlineLevel="0" collapsed="false">
      <c r="A9686" s="29" t="s">
        <v>56</v>
      </c>
      <c r="B9686" s="29" t="s">
        <v>16544</v>
      </c>
      <c r="C9686" s="29" t="s">
        <v>15879</v>
      </c>
      <c r="D9686" s="29" t="s">
        <v>15880</v>
      </c>
      <c r="E9686" s="29" t="n">
        <v>13</v>
      </c>
      <c r="F9686" s="29"/>
      <c r="G9686" s="29" t="s">
        <v>16556</v>
      </c>
      <c r="H9686" s="30" t="n">
        <v>10</v>
      </c>
      <c r="I9686" s="31" t="n">
        <v>46225</v>
      </c>
      <c r="J9686" s="30" t="n">
        <v>10</v>
      </c>
      <c r="K9686" s="29" t="s">
        <v>120</v>
      </c>
      <c r="L9686" s="29" t="s">
        <v>1020</v>
      </c>
      <c r="M9686" s="29"/>
      <c r="N9686" s="29" t="s">
        <v>122</v>
      </c>
      <c r="O9686" s="31" t="n">
        <v>46705</v>
      </c>
      <c r="P9686" s="29" t="s">
        <v>123</v>
      </c>
      <c r="Q9686" s="29" t="n">
        <f aca="false">IFERROR(VALUE(L9686),"")</f>
        <v>60</v>
      </c>
      <c r="R9686" s="29" t="n">
        <f aca="true">IF(O9686="","",O9686-TODAY())</f>
        <v>420</v>
      </c>
      <c r="S9686" s="29" t="str">
        <f aca="false">IF(C9686="&lt;&lt; vazio &gt;&gt;","VAZIA",IF(AND(O9686&lt;&gt;"",R9686&lt;0),"VENCIDO",IF(AND(O9686&lt;&gt;"",R9686&lt;=Parametros!$B$10),"PRÓX. VENCIMENTO",IF(F9686="Q","QUALIDADE",IF(F9686="S","BLOQUEADO",IF(F9686="R","RESTRITO/DEVOLUÇÃO",IF(OR(N9686="QUAR",N9686="QRES"),"QUARENTENA",IF(OR(B9686="DESCARTE",B9686="DEVOLUÇÃO"),"DESCARTE/DEVOLUÇÃO",IF(AND(D9686="",K9686&lt;&gt;""),"SEM LOTE",IF(AND(Q9686&lt;&gt;"",Q9686&gt;=Parametros!$B$11),"PARADO/SEM GIRO","OK"))))))))))</f>
        <v>OK</v>
      </c>
      <c r="T9686" s="29" t="str">
        <f aca="false">IF(AND($S9686="PARADO/SEM GIRO",$K9686="KG",OR(Painel!$B$5="(Todos)",A9686=Painel!$B$5)*OR(Painel!$E$5="(Todos)",P9686=Painel!$E$5)),$J9686+ROW()/10000000,"")</f>
        <v/>
      </c>
      <c r="U9686" s="29" t="str">
        <f aca="false">IF(AND($S9686="VENCIDO",$K9686="KG",OR(Painel!$B$5="(Todos)",A9686=Painel!$B$5)*OR(Painel!$E$5="(Todos)",P9686=Painel!$E$5)),$J9686+ROW()/10000000,"")</f>
        <v/>
      </c>
    </row>
    <row r="9687" customFormat="false" ht="15" hidden="false" customHeight="false" outlineLevel="0" collapsed="false">
      <c r="A9687" s="29" t="s">
        <v>56</v>
      </c>
      <c r="B9687" s="29" t="s">
        <v>16544</v>
      </c>
      <c r="C9687" s="29" t="s">
        <v>15879</v>
      </c>
      <c r="D9687" s="29" t="s">
        <v>15880</v>
      </c>
      <c r="E9687" s="29" t="n">
        <v>13</v>
      </c>
      <c r="F9687" s="29"/>
      <c r="G9687" s="29" t="s">
        <v>16557</v>
      </c>
      <c r="H9687" s="30" t="n">
        <v>10</v>
      </c>
      <c r="I9687" s="31" t="n">
        <v>46225</v>
      </c>
      <c r="J9687" s="30" t="n">
        <v>10</v>
      </c>
      <c r="K9687" s="29" t="s">
        <v>120</v>
      </c>
      <c r="L9687" s="29" t="s">
        <v>1020</v>
      </c>
      <c r="M9687" s="29"/>
      <c r="N9687" s="29" t="s">
        <v>122</v>
      </c>
      <c r="O9687" s="31" t="n">
        <v>46705</v>
      </c>
      <c r="P9687" s="29" t="s">
        <v>123</v>
      </c>
      <c r="Q9687" s="29" t="n">
        <f aca="false">IFERROR(VALUE(L9687),"")</f>
        <v>60</v>
      </c>
      <c r="R9687" s="29" t="n">
        <f aca="true">IF(O9687="","",O9687-TODAY())</f>
        <v>420</v>
      </c>
      <c r="S9687" s="29" t="str">
        <f aca="false">IF(C9687="&lt;&lt; vazio &gt;&gt;","VAZIA",IF(AND(O9687&lt;&gt;"",R9687&lt;0),"VENCIDO",IF(AND(O9687&lt;&gt;"",R9687&lt;=Parametros!$B$10),"PRÓX. VENCIMENTO",IF(F9687="Q","QUALIDADE",IF(F9687="S","BLOQUEADO",IF(F9687="R","RESTRITO/DEVOLUÇÃO",IF(OR(N9687="QUAR",N9687="QRES"),"QUARENTENA",IF(OR(B9687="DESCARTE",B9687="DEVOLUÇÃO"),"DESCARTE/DEVOLUÇÃO",IF(AND(D9687="",K9687&lt;&gt;""),"SEM LOTE",IF(AND(Q9687&lt;&gt;"",Q9687&gt;=Parametros!$B$11),"PARADO/SEM GIRO","OK"))))))))))</f>
        <v>OK</v>
      </c>
      <c r="T9687" s="29" t="str">
        <f aca="false">IF(AND($S9687="PARADO/SEM GIRO",$K9687="KG",OR(Painel!$B$5="(Todos)",A9687=Painel!$B$5)*OR(Painel!$E$5="(Todos)",P9687=Painel!$E$5)),$J9687+ROW()/10000000,"")</f>
        <v/>
      </c>
      <c r="U9687" s="29" t="str">
        <f aca="false">IF(AND($S9687="VENCIDO",$K9687="KG",OR(Painel!$B$5="(Todos)",A9687=Painel!$B$5)*OR(Painel!$E$5="(Todos)",P9687=Painel!$E$5)),$J9687+ROW()/10000000,"")</f>
        <v/>
      </c>
    </row>
    <row r="9688" customFormat="false" ht="15" hidden="false" customHeight="false" outlineLevel="0" collapsed="false">
      <c r="A9688" s="29" t="s">
        <v>56</v>
      </c>
      <c r="B9688" s="29" t="s">
        <v>16558</v>
      </c>
      <c r="C9688" s="29" t="s">
        <v>16559</v>
      </c>
      <c r="D9688" s="29" t="s">
        <v>16560</v>
      </c>
      <c r="E9688" s="29" t="n">
        <v>1</v>
      </c>
      <c r="F9688" s="29"/>
      <c r="G9688" s="29" t="s">
        <v>16561</v>
      </c>
      <c r="H9688" s="30" t="n">
        <v>38093.778</v>
      </c>
      <c r="I9688" s="31" t="n">
        <v>46274</v>
      </c>
      <c r="J9688" s="30" t="n">
        <v>38093.778</v>
      </c>
      <c r="K9688" s="29" t="s">
        <v>125</v>
      </c>
      <c r="L9688" s="29" t="s">
        <v>138</v>
      </c>
      <c r="M9688" s="29"/>
      <c r="N9688" s="29" t="s">
        <v>122</v>
      </c>
      <c r="O9688" s="31" t="n">
        <v>46574</v>
      </c>
      <c r="P9688" s="29" t="s">
        <v>123</v>
      </c>
      <c r="Q9688" s="29" t="n">
        <f aca="false">IFERROR(VALUE(L9688),"")</f>
        <v>11</v>
      </c>
      <c r="R9688" s="29" t="n">
        <f aca="true">IF(O9688="","",O9688-TODAY())</f>
        <v>289</v>
      </c>
      <c r="S9688" s="29" t="str">
        <f aca="false">IF(C9688="&lt;&lt; vazio &gt;&gt;","VAZIA",IF(AND(O9688&lt;&gt;"",R9688&lt;0),"VENCIDO",IF(AND(O9688&lt;&gt;"",R9688&lt;=Parametros!$B$10),"PRÓX. VENCIMENTO",IF(F9688="Q","QUALIDADE",IF(F9688="S","BLOQUEADO",IF(F9688="R","RESTRITO/DEVOLUÇÃO",IF(OR(N9688="QUAR",N9688="QRES"),"QUARENTENA",IF(OR(B9688="DESCARTE",B9688="DEVOLUÇÃO"),"DESCARTE/DEVOLUÇÃO",IF(AND(D9688="",K9688&lt;&gt;""),"SEM LOTE",IF(AND(Q9688&lt;&gt;"",Q9688&gt;=Parametros!$B$11),"PARADO/SEM GIRO","OK"))))))))))</f>
        <v>OK</v>
      </c>
      <c r="T9688" s="29" t="str">
        <f aca="false">IF(AND($S9688="PARADO/SEM GIRO",$K9688="KG",OR(Painel!$B$5="(Todos)",A9688=Painel!$B$5)*OR(Painel!$E$5="(Todos)",P9688=Painel!$E$5)),$J9688+ROW()/10000000,"")</f>
        <v/>
      </c>
      <c r="U9688" s="29" t="str">
        <f aca="false">IF(AND($S9688="VENCIDO",$K9688="KG",OR(Painel!$B$5="(Todos)",A9688=Painel!$B$5)*OR(Painel!$E$5="(Todos)",P9688=Painel!$E$5)),$J9688+ROW()/10000000,"")</f>
        <v/>
      </c>
    </row>
    <row r="9689" customFormat="false" ht="15" hidden="false" customHeight="false" outlineLevel="0" collapsed="false">
      <c r="A9689" s="29" t="s">
        <v>56</v>
      </c>
      <c r="B9689" s="29" t="s">
        <v>16562</v>
      </c>
      <c r="C9689" s="29" t="s">
        <v>16135</v>
      </c>
      <c r="D9689" s="29" t="s">
        <v>16563</v>
      </c>
      <c r="E9689" s="29" t="n">
        <v>1</v>
      </c>
      <c r="F9689" s="29"/>
      <c r="G9689" s="29" t="s">
        <v>16564</v>
      </c>
      <c r="H9689" s="30" t="n">
        <v>85162.667</v>
      </c>
      <c r="I9689" s="31" t="n">
        <v>46248</v>
      </c>
      <c r="J9689" s="30" t="n">
        <v>85162.667</v>
      </c>
      <c r="K9689" s="29" t="s">
        <v>125</v>
      </c>
      <c r="L9689" s="29" t="s">
        <v>1723</v>
      </c>
      <c r="M9689" s="29"/>
      <c r="N9689" s="29" t="s">
        <v>122</v>
      </c>
      <c r="O9689" s="31" t="n">
        <v>46600</v>
      </c>
      <c r="P9689" s="29" t="s">
        <v>123</v>
      </c>
      <c r="Q9689" s="29" t="n">
        <f aca="false">IFERROR(VALUE(L9689),"")</f>
        <v>37</v>
      </c>
      <c r="R9689" s="29" t="n">
        <f aca="true">IF(O9689="","",O9689-TODAY())</f>
        <v>315</v>
      </c>
      <c r="S9689" s="29" t="str">
        <f aca="false">IF(C9689="&lt;&lt; vazio &gt;&gt;","VAZIA",IF(AND(O9689&lt;&gt;"",R9689&lt;0),"VENCIDO",IF(AND(O9689&lt;&gt;"",R9689&lt;=Parametros!$B$10),"PRÓX. VENCIMENTO",IF(F9689="Q","QUALIDADE",IF(F9689="S","BLOQUEADO",IF(F9689="R","RESTRITO/DEVOLUÇÃO",IF(OR(N9689="QUAR",N9689="QRES"),"QUARENTENA",IF(OR(B9689="DESCARTE",B9689="DEVOLUÇÃO"),"DESCARTE/DEVOLUÇÃO",IF(AND(D9689="",K9689&lt;&gt;""),"SEM LOTE",IF(AND(Q9689&lt;&gt;"",Q9689&gt;=Parametros!$B$11),"PARADO/SEM GIRO","OK"))))))))))</f>
        <v>OK</v>
      </c>
      <c r="T9689" s="29" t="str">
        <f aca="false">IF(AND($S9689="PARADO/SEM GIRO",$K9689="KG",OR(Painel!$B$5="(Todos)",A9689=Painel!$B$5)*OR(Painel!$E$5="(Todos)",P9689=Painel!$E$5)),$J9689+ROW()/10000000,"")</f>
        <v/>
      </c>
      <c r="U9689" s="29" t="str">
        <f aca="false">IF(AND($S9689="VENCIDO",$K9689="KG",OR(Painel!$B$5="(Todos)",A9689=Painel!$B$5)*OR(Painel!$E$5="(Todos)",P9689=Painel!$E$5)),$J9689+ROW()/10000000,"")</f>
        <v/>
      </c>
    </row>
    <row r="9690" customFormat="false" ht="15" hidden="false" customHeight="false" outlineLevel="0" collapsed="false">
      <c r="A9690" s="29" t="s">
        <v>56</v>
      </c>
      <c r="B9690" s="29" t="s">
        <v>16565</v>
      </c>
      <c r="C9690" s="29" t="s">
        <v>115</v>
      </c>
      <c r="D9690" s="29"/>
      <c r="E9690" s="29" t="n">
        <v>0</v>
      </c>
      <c r="F9690" s="29"/>
      <c r="G9690" s="29"/>
      <c r="H9690" s="30" t="n">
        <v>0</v>
      </c>
      <c r="I9690" s="29"/>
      <c r="J9690" s="30" t="n">
        <v>0</v>
      </c>
      <c r="K9690" s="29"/>
      <c r="L9690" s="29" t="s">
        <v>116</v>
      </c>
      <c r="M9690" s="29"/>
      <c r="N9690" s="29"/>
      <c r="O9690" s="29"/>
      <c r="P9690" s="29"/>
      <c r="Q9690" s="29" t="n">
        <f aca="false">IFERROR(VALUE(L9690),"")</f>
        <v>0</v>
      </c>
      <c r="R9690" s="29" t="str">
        <f aca="true">IF(O9690="","",O9690-TODAY())</f>
        <v/>
      </c>
      <c r="S9690" s="29" t="str">
        <f aca="false">IF(C9690="&lt;&lt; vazio &gt;&gt;","VAZIA",IF(AND(O9690&lt;&gt;"",R9690&lt;0),"VENCIDO",IF(AND(O9690&lt;&gt;"",R9690&lt;=Parametros!$B$10),"PRÓX. VENCIMENTO",IF(F9690="Q","QUALIDADE",IF(F9690="S","BLOQUEADO",IF(F9690="R","RESTRITO/DEVOLUÇÃO",IF(OR(N9690="QUAR",N9690="QRES"),"QUARENTENA",IF(OR(B9690="DESCARTE",B9690="DEVOLUÇÃO"),"DESCARTE/DEVOLUÇÃO",IF(AND(D9690="",K9690&lt;&gt;""),"SEM LOTE",IF(AND(Q9690&lt;&gt;"",Q9690&gt;=Parametros!$B$11),"PARADO/SEM GIRO","OK"))))))))))</f>
        <v>VAZIA</v>
      </c>
      <c r="T9690" s="29" t="str">
        <f aca="false">IF(AND($S9690="PARADO/SEM GIRO",$K9690="KG",OR(Painel!$B$5="(Todos)",A9690=Painel!$B$5)*OR(Painel!$E$5="(Todos)",P9690=Painel!$E$5)),$J9690+ROW()/10000000,"")</f>
        <v/>
      </c>
      <c r="U9690" s="29" t="str">
        <f aca="false">IF(AND($S9690="VENCIDO",$K9690="KG",OR(Painel!$B$5="(Todos)",A9690=Painel!$B$5)*OR(Painel!$E$5="(Todos)",P9690=Painel!$E$5)),$J9690+ROW()/10000000,"")</f>
        <v/>
      </c>
    </row>
    <row r="9691" customFormat="false" ht="15" hidden="false" customHeight="false" outlineLevel="0" collapsed="false">
      <c r="A9691" s="29" t="s">
        <v>56</v>
      </c>
      <c r="B9691" s="29" t="s">
        <v>16566</v>
      </c>
      <c r="C9691" s="29" t="s">
        <v>15809</v>
      </c>
      <c r="D9691" s="29"/>
      <c r="E9691" s="29" t="n">
        <v>23</v>
      </c>
      <c r="F9691" s="29"/>
      <c r="G9691" s="29" t="s">
        <v>16567</v>
      </c>
      <c r="H9691" s="30" t="n">
        <v>9000</v>
      </c>
      <c r="I9691" s="31" t="n">
        <v>46225</v>
      </c>
      <c r="J9691" s="30" t="n">
        <v>9000</v>
      </c>
      <c r="K9691" s="29" t="s">
        <v>15810</v>
      </c>
      <c r="L9691" s="29" t="s">
        <v>1020</v>
      </c>
      <c r="M9691" s="29"/>
      <c r="N9691" s="29" t="s">
        <v>122</v>
      </c>
      <c r="O9691" s="29"/>
      <c r="P9691" s="29" t="s">
        <v>123</v>
      </c>
      <c r="Q9691" s="29" t="n">
        <f aca="false">IFERROR(VALUE(L9691),"")</f>
        <v>60</v>
      </c>
      <c r="R9691" s="29" t="str">
        <f aca="true">IF(O9691="","",O9691-TODAY())</f>
        <v/>
      </c>
      <c r="S9691" s="29" t="str">
        <f aca="false">IF(C9691="&lt;&lt; vazio &gt;&gt;","VAZIA",IF(AND(O9691&lt;&gt;"",R9691&lt;0),"VENCIDO",IF(AND(O9691&lt;&gt;"",R9691&lt;=Parametros!$B$10),"PRÓX. VENCIMENTO",IF(F9691="Q","QUALIDADE",IF(F9691="S","BLOQUEADO",IF(F9691="R","RESTRITO/DEVOLUÇÃO",IF(OR(N9691="QUAR",N9691="QRES"),"QUARENTENA",IF(OR(B9691="DESCARTE",B9691="DEVOLUÇÃO"),"DESCARTE/DEVOLUÇÃO",IF(AND(D9691="",K9691&lt;&gt;""),"SEM LOTE",IF(AND(Q9691&lt;&gt;"",Q9691&gt;=Parametros!$B$11),"PARADO/SEM GIRO","OK"))))))))))</f>
        <v>SEM LOTE</v>
      </c>
      <c r="T9691" s="29" t="str">
        <f aca="false">IF(AND($S9691="PARADO/SEM GIRO",$K9691="KG",OR(Painel!$B$5="(Todos)",A9691=Painel!$B$5)*OR(Painel!$E$5="(Todos)",P9691=Painel!$E$5)),$J9691+ROW()/10000000,"")</f>
        <v/>
      </c>
      <c r="U9691" s="29" t="str">
        <f aca="false">IF(AND($S9691="VENCIDO",$K9691="KG",OR(Painel!$B$5="(Todos)",A9691=Painel!$B$5)*OR(Painel!$E$5="(Todos)",P9691=Painel!$E$5)),$J9691+ROW()/10000000,"")</f>
        <v/>
      </c>
    </row>
    <row r="9692" customFormat="false" ht="15" hidden="false" customHeight="false" outlineLevel="0" collapsed="false">
      <c r="A9692" s="29" t="s">
        <v>56</v>
      </c>
      <c r="B9692" s="29" t="s">
        <v>16566</v>
      </c>
      <c r="C9692" s="29" t="s">
        <v>15809</v>
      </c>
      <c r="D9692" s="29"/>
      <c r="E9692" s="29" t="n">
        <v>23</v>
      </c>
      <c r="F9692" s="29"/>
      <c r="G9692" s="29" t="s">
        <v>16568</v>
      </c>
      <c r="H9692" s="30" t="n">
        <v>9000</v>
      </c>
      <c r="I9692" s="31" t="n">
        <v>46225</v>
      </c>
      <c r="J9692" s="30" t="n">
        <v>9000</v>
      </c>
      <c r="K9692" s="29" t="s">
        <v>15810</v>
      </c>
      <c r="L9692" s="29" t="s">
        <v>1020</v>
      </c>
      <c r="M9692" s="29"/>
      <c r="N9692" s="29" t="s">
        <v>122</v>
      </c>
      <c r="O9692" s="29"/>
      <c r="P9692" s="29" t="s">
        <v>123</v>
      </c>
      <c r="Q9692" s="29" t="n">
        <f aca="false">IFERROR(VALUE(L9692),"")</f>
        <v>60</v>
      </c>
      <c r="R9692" s="29" t="str">
        <f aca="true">IF(O9692="","",O9692-TODAY())</f>
        <v/>
      </c>
      <c r="S9692" s="29" t="str">
        <f aca="false">IF(C9692="&lt;&lt; vazio &gt;&gt;","VAZIA",IF(AND(O9692&lt;&gt;"",R9692&lt;0),"VENCIDO",IF(AND(O9692&lt;&gt;"",R9692&lt;=Parametros!$B$10),"PRÓX. VENCIMENTO",IF(F9692="Q","QUALIDADE",IF(F9692="S","BLOQUEADO",IF(F9692="R","RESTRITO/DEVOLUÇÃO",IF(OR(N9692="QUAR",N9692="QRES"),"QUARENTENA",IF(OR(B9692="DESCARTE",B9692="DEVOLUÇÃO"),"DESCARTE/DEVOLUÇÃO",IF(AND(D9692="",K9692&lt;&gt;""),"SEM LOTE",IF(AND(Q9692&lt;&gt;"",Q9692&gt;=Parametros!$B$11),"PARADO/SEM GIRO","OK"))))))))))</f>
        <v>SEM LOTE</v>
      </c>
      <c r="T9692" s="29" t="str">
        <f aca="false">IF(AND($S9692="PARADO/SEM GIRO",$K9692="KG",OR(Painel!$B$5="(Todos)",A9692=Painel!$B$5)*OR(Painel!$E$5="(Todos)",P9692=Painel!$E$5)),$J9692+ROW()/10000000,"")</f>
        <v/>
      </c>
      <c r="U9692" s="29" t="str">
        <f aca="false">IF(AND($S9692="VENCIDO",$K9692="KG",OR(Painel!$B$5="(Todos)",A9692=Painel!$B$5)*OR(Painel!$E$5="(Todos)",P9692=Painel!$E$5)),$J9692+ROW()/10000000,"")</f>
        <v/>
      </c>
    </row>
    <row r="9693" customFormat="false" ht="15" hidden="false" customHeight="false" outlineLevel="0" collapsed="false">
      <c r="A9693" s="29" t="s">
        <v>56</v>
      </c>
      <c r="B9693" s="29" t="s">
        <v>16566</v>
      </c>
      <c r="C9693" s="29" t="s">
        <v>15809</v>
      </c>
      <c r="D9693" s="29"/>
      <c r="E9693" s="29" t="n">
        <v>23</v>
      </c>
      <c r="F9693" s="29"/>
      <c r="G9693" s="29" t="s">
        <v>16569</v>
      </c>
      <c r="H9693" s="30" t="n">
        <v>9000</v>
      </c>
      <c r="I9693" s="31" t="n">
        <v>46225</v>
      </c>
      <c r="J9693" s="30" t="n">
        <v>9000</v>
      </c>
      <c r="K9693" s="29" t="s">
        <v>15810</v>
      </c>
      <c r="L9693" s="29" t="s">
        <v>1020</v>
      </c>
      <c r="M9693" s="29"/>
      <c r="N9693" s="29" t="s">
        <v>122</v>
      </c>
      <c r="O9693" s="29"/>
      <c r="P9693" s="29" t="s">
        <v>123</v>
      </c>
      <c r="Q9693" s="29" t="n">
        <f aca="false">IFERROR(VALUE(L9693),"")</f>
        <v>60</v>
      </c>
      <c r="R9693" s="29" t="str">
        <f aca="true">IF(O9693="","",O9693-TODAY())</f>
        <v/>
      </c>
      <c r="S9693" s="29" t="str">
        <f aca="false">IF(C9693="&lt;&lt; vazio &gt;&gt;","VAZIA",IF(AND(O9693&lt;&gt;"",R9693&lt;0),"VENCIDO",IF(AND(O9693&lt;&gt;"",R9693&lt;=Parametros!$B$10),"PRÓX. VENCIMENTO",IF(F9693="Q","QUALIDADE",IF(F9693="S","BLOQUEADO",IF(F9693="R","RESTRITO/DEVOLUÇÃO",IF(OR(N9693="QUAR",N9693="QRES"),"QUARENTENA",IF(OR(B9693="DESCARTE",B9693="DEVOLUÇÃO"),"DESCARTE/DEVOLUÇÃO",IF(AND(D9693="",K9693&lt;&gt;""),"SEM LOTE",IF(AND(Q9693&lt;&gt;"",Q9693&gt;=Parametros!$B$11),"PARADO/SEM GIRO","OK"))))))))))</f>
        <v>SEM LOTE</v>
      </c>
      <c r="T9693" s="29" t="str">
        <f aca="false">IF(AND($S9693="PARADO/SEM GIRO",$K9693="KG",OR(Painel!$B$5="(Todos)",A9693=Painel!$B$5)*OR(Painel!$E$5="(Todos)",P9693=Painel!$E$5)),$J9693+ROW()/10000000,"")</f>
        <v/>
      </c>
      <c r="U9693" s="29" t="str">
        <f aca="false">IF(AND($S9693="VENCIDO",$K9693="KG",OR(Painel!$B$5="(Todos)",A9693=Painel!$B$5)*OR(Painel!$E$5="(Todos)",P9693=Painel!$E$5)),$J9693+ROW()/10000000,"")</f>
        <v/>
      </c>
    </row>
    <row r="9694" customFormat="false" ht="15" hidden="false" customHeight="false" outlineLevel="0" collapsed="false">
      <c r="A9694" s="29" t="s">
        <v>56</v>
      </c>
      <c r="B9694" s="29" t="s">
        <v>16566</v>
      </c>
      <c r="C9694" s="29" t="s">
        <v>15809</v>
      </c>
      <c r="D9694" s="29"/>
      <c r="E9694" s="29" t="n">
        <v>23</v>
      </c>
      <c r="F9694" s="29"/>
      <c r="G9694" s="29" t="s">
        <v>16570</v>
      </c>
      <c r="H9694" s="30" t="n">
        <v>9000</v>
      </c>
      <c r="I9694" s="31" t="n">
        <v>46225</v>
      </c>
      <c r="J9694" s="30" t="n">
        <v>9000</v>
      </c>
      <c r="K9694" s="29" t="s">
        <v>15810</v>
      </c>
      <c r="L9694" s="29" t="s">
        <v>1020</v>
      </c>
      <c r="M9694" s="29"/>
      <c r="N9694" s="29" t="s">
        <v>122</v>
      </c>
      <c r="O9694" s="29"/>
      <c r="P9694" s="29" t="s">
        <v>123</v>
      </c>
      <c r="Q9694" s="29" t="n">
        <f aca="false">IFERROR(VALUE(L9694),"")</f>
        <v>60</v>
      </c>
      <c r="R9694" s="29" t="str">
        <f aca="true">IF(O9694="","",O9694-TODAY())</f>
        <v/>
      </c>
      <c r="S9694" s="29" t="str">
        <f aca="false">IF(C9694="&lt;&lt; vazio &gt;&gt;","VAZIA",IF(AND(O9694&lt;&gt;"",R9694&lt;0),"VENCIDO",IF(AND(O9694&lt;&gt;"",R9694&lt;=Parametros!$B$10),"PRÓX. VENCIMENTO",IF(F9694="Q","QUALIDADE",IF(F9694="S","BLOQUEADO",IF(F9694="R","RESTRITO/DEVOLUÇÃO",IF(OR(N9694="QUAR",N9694="QRES"),"QUARENTENA",IF(OR(B9694="DESCARTE",B9694="DEVOLUÇÃO"),"DESCARTE/DEVOLUÇÃO",IF(AND(D9694="",K9694&lt;&gt;""),"SEM LOTE",IF(AND(Q9694&lt;&gt;"",Q9694&gt;=Parametros!$B$11),"PARADO/SEM GIRO","OK"))))))))))</f>
        <v>SEM LOTE</v>
      </c>
      <c r="T9694" s="29" t="str">
        <f aca="false">IF(AND($S9694="PARADO/SEM GIRO",$K9694="KG",OR(Painel!$B$5="(Todos)",A9694=Painel!$B$5)*OR(Painel!$E$5="(Todos)",P9694=Painel!$E$5)),$J9694+ROW()/10000000,"")</f>
        <v/>
      </c>
      <c r="U9694" s="29" t="str">
        <f aca="false">IF(AND($S9694="VENCIDO",$K9694="KG",OR(Painel!$B$5="(Todos)",A9694=Painel!$B$5)*OR(Painel!$E$5="(Todos)",P9694=Painel!$E$5)),$J9694+ROW()/10000000,"")</f>
        <v/>
      </c>
    </row>
    <row r="9695" customFormat="false" ht="15" hidden="false" customHeight="false" outlineLevel="0" collapsed="false">
      <c r="A9695" s="29" t="s">
        <v>56</v>
      </c>
      <c r="B9695" s="29" t="s">
        <v>16566</v>
      </c>
      <c r="C9695" s="29" t="s">
        <v>15809</v>
      </c>
      <c r="D9695" s="29"/>
      <c r="E9695" s="29" t="n">
        <v>23</v>
      </c>
      <c r="F9695" s="29"/>
      <c r="G9695" s="29" t="s">
        <v>16571</v>
      </c>
      <c r="H9695" s="30" t="n">
        <v>9000</v>
      </c>
      <c r="I9695" s="31" t="n">
        <v>46225</v>
      </c>
      <c r="J9695" s="30" t="n">
        <v>9000</v>
      </c>
      <c r="K9695" s="29" t="s">
        <v>15810</v>
      </c>
      <c r="L9695" s="29" t="s">
        <v>1020</v>
      </c>
      <c r="M9695" s="29"/>
      <c r="N9695" s="29" t="s">
        <v>122</v>
      </c>
      <c r="O9695" s="29"/>
      <c r="P9695" s="29" t="s">
        <v>123</v>
      </c>
      <c r="Q9695" s="29" t="n">
        <f aca="false">IFERROR(VALUE(L9695),"")</f>
        <v>60</v>
      </c>
      <c r="R9695" s="29" t="str">
        <f aca="true">IF(O9695="","",O9695-TODAY())</f>
        <v/>
      </c>
      <c r="S9695" s="29" t="str">
        <f aca="false">IF(C9695="&lt;&lt; vazio &gt;&gt;","VAZIA",IF(AND(O9695&lt;&gt;"",R9695&lt;0),"VENCIDO",IF(AND(O9695&lt;&gt;"",R9695&lt;=Parametros!$B$10),"PRÓX. VENCIMENTO",IF(F9695="Q","QUALIDADE",IF(F9695="S","BLOQUEADO",IF(F9695="R","RESTRITO/DEVOLUÇÃO",IF(OR(N9695="QUAR",N9695="QRES"),"QUARENTENA",IF(OR(B9695="DESCARTE",B9695="DEVOLUÇÃO"),"DESCARTE/DEVOLUÇÃO",IF(AND(D9695="",K9695&lt;&gt;""),"SEM LOTE",IF(AND(Q9695&lt;&gt;"",Q9695&gt;=Parametros!$B$11),"PARADO/SEM GIRO","OK"))))))))))</f>
        <v>SEM LOTE</v>
      </c>
      <c r="T9695" s="29" t="str">
        <f aca="false">IF(AND($S9695="PARADO/SEM GIRO",$K9695="KG",OR(Painel!$B$5="(Todos)",A9695=Painel!$B$5)*OR(Painel!$E$5="(Todos)",P9695=Painel!$E$5)),$J9695+ROW()/10000000,"")</f>
        <v/>
      </c>
      <c r="U9695" s="29" t="str">
        <f aca="false">IF(AND($S9695="VENCIDO",$K9695="KG",OR(Painel!$B$5="(Todos)",A9695=Painel!$B$5)*OR(Painel!$E$5="(Todos)",P9695=Painel!$E$5)),$J9695+ROW()/10000000,"")</f>
        <v/>
      </c>
    </row>
    <row r="9696" customFormat="false" ht="15" hidden="false" customHeight="false" outlineLevel="0" collapsed="false">
      <c r="A9696" s="29" t="s">
        <v>56</v>
      </c>
      <c r="B9696" s="29" t="s">
        <v>16566</v>
      </c>
      <c r="C9696" s="29" t="s">
        <v>15809</v>
      </c>
      <c r="D9696" s="29"/>
      <c r="E9696" s="29" t="n">
        <v>23</v>
      </c>
      <c r="F9696" s="29"/>
      <c r="G9696" s="29" t="s">
        <v>16572</v>
      </c>
      <c r="H9696" s="30" t="n">
        <v>9000</v>
      </c>
      <c r="I9696" s="31" t="n">
        <v>46225</v>
      </c>
      <c r="J9696" s="30" t="n">
        <v>9000</v>
      </c>
      <c r="K9696" s="29" t="s">
        <v>15810</v>
      </c>
      <c r="L9696" s="29" t="s">
        <v>1020</v>
      </c>
      <c r="M9696" s="29"/>
      <c r="N9696" s="29" t="s">
        <v>122</v>
      </c>
      <c r="O9696" s="29"/>
      <c r="P9696" s="29" t="s">
        <v>123</v>
      </c>
      <c r="Q9696" s="29" t="n">
        <f aca="false">IFERROR(VALUE(L9696),"")</f>
        <v>60</v>
      </c>
      <c r="R9696" s="29" t="str">
        <f aca="true">IF(O9696="","",O9696-TODAY())</f>
        <v/>
      </c>
      <c r="S9696" s="29" t="str">
        <f aca="false">IF(C9696="&lt;&lt; vazio &gt;&gt;","VAZIA",IF(AND(O9696&lt;&gt;"",R9696&lt;0),"VENCIDO",IF(AND(O9696&lt;&gt;"",R9696&lt;=Parametros!$B$10),"PRÓX. VENCIMENTO",IF(F9696="Q","QUALIDADE",IF(F9696="S","BLOQUEADO",IF(F9696="R","RESTRITO/DEVOLUÇÃO",IF(OR(N9696="QUAR",N9696="QRES"),"QUARENTENA",IF(OR(B9696="DESCARTE",B9696="DEVOLUÇÃO"),"DESCARTE/DEVOLUÇÃO",IF(AND(D9696="",K9696&lt;&gt;""),"SEM LOTE",IF(AND(Q9696&lt;&gt;"",Q9696&gt;=Parametros!$B$11),"PARADO/SEM GIRO","OK"))))))))))</f>
        <v>SEM LOTE</v>
      </c>
      <c r="T9696" s="29" t="str">
        <f aca="false">IF(AND($S9696="PARADO/SEM GIRO",$K9696="KG",OR(Painel!$B$5="(Todos)",A9696=Painel!$B$5)*OR(Painel!$E$5="(Todos)",P9696=Painel!$E$5)),$J9696+ROW()/10000000,"")</f>
        <v/>
      </c>
      <c r="U9696" s="29" t="str">
        <f aca="false">IF(AND($S9696="VENCIDO",$K9696="KG",OR(Painel!$B$5="(Todos)",A9696=Painel!$B$5)*OR(Painel!$E$5="(Todos)",P9696=Painel!$E$5)),$J9696+ROW()/10000000,"")</f>
        <v/>
      </c>
    </row>
    <row r="9697" customFormat="false" ht="15" hidden="false" customHeight="false" outlineLevel="0" collapsed="false">
      <c r="A9697" s="29" t="s">
        <v>56</v>
      </c>
      <c r="B9697" s="29" t="s">
        <v>16566</v>
      </c>
      <c r="C9697" s="29" t="s">
        <v>15809</v>
      </c>
      <c r="D9697" s="29"/>
      <c r="E9697" s="29" t="n">
        <v>23</v>
      </c>
      <c r="F9697" s="29"/>
      <c r="G9697" s="29" t="s">
        <v>16573</v>
      </c>
      <c r="H9697" s="30" t="n">
        <v>9000</v>
      </c>
      <c r="I9697" s="31" t="n">
        <v>46225</v>
      </c>
      <c r="J9697" s="30" t="n">
        <v>9000</v>
      </c>
      <c r="K9697" s="29" t="s">
        <v>15810</v>
      </c>
      <c r="L9697" s="29" t="s">
        <v>1020</v>
      </c>
      <c r="M9697" s="29"/>
      <c r="N9697" s="29" t="s">
        <v>122</v>
      </c>
      <c r="O9697" s="29"/>
      <c r="P9697" s="29" t="s">
        <v>123</v>
      </c>
      <c r="Q9697" s="29" t="n">
        <f aca="false">IFERROR(VALUE(L9697),"")</f>
        <v>60</v>
      </c>
      <c r="R9697" s="29" t="str">
        <f aca="true">IF(O9697="","",O9697-TODAY())</f>
        <v/>
      </c>
      <c r="S9697" s="29" t="str">
        <f aca="false">IF(C9697="&lt;&lt; vazio &gt;&gt;","VAZIA",IF(AND(O9697&lt;&gt;"",R9697&lt;0),"VENCIDO",IF(AND(O9697&lt;&gt;"",R9697&lt;=Parametros!$B$10),"PRÓX. VENCIMENTO",IF(F9697="Q","QUALIDADE",IF(F9697="S","BLOQUEADO",IF(F9697="R","RESTRITO/DEVOLUÇÃO",IF(OR(N9697="QUAR",N9697="QRES"),"QUARENTENA",IF(OR(B9697="DESCARTE",B9697="DEVOLUÇÃO"),"DESCARTE/DEVOLUÇÃO",IF(AND(D9697="",K9697&lt;&gt;""),"SEM LOTE",IF(AND(Q9697&lt;&gt;"",Q9697&gt;=Parametros!$B$11),"PARADO/SEM GIRO","OK"))))))))))</f>
        <v>SEM LOTE</v>
      </c>
      <c r="T9697" s="29" t="str">
        <f aca="false">IF(AND($S9697="PARADO/SEM GIRO",$K9697="KG",OR(Painel!$B$5="(Todos)",A9697=Painel!$B$5)*OR(Painel!$E$5="(Todos)",P9697=Painel!$E$5)),$J9697+ROW()/10000000,"")</f>
        <v/>
      </c>
      <c r="U9697" s="29" t="str">
        <f aca="false">IF(AND($S9697="VENCIDO",$K9697="KG",OR(Painel!$B$5="(Todos)",A9697=Painel!$B$5)*OR(Painel!$E$5="(Todos)",P9697=Painel!$E$5)),$J9697+ROW()/10000000,"")</f>
        <v/>
      </c>
    </row>
    <row r="9698" customFormat="false" ht="15" hidden="false" customHeight="false" outlineLevel="0" collapsed="false">
      <c r="A9698" s="29" t="s">
        <v>56</v>
      </c>
      <c r="B9698" s="29" t="s">
        <v>16566</v>
      </c>
      <c r="C9698" s="29" t="s">
        <v>15809</v>
      </c>
      <c r="D9698" s="29"/>
      <c r="E9698" s="29" t="n">
        <v>23</v>
      </c>
      <c r="F9698" s="29"/>
      <c r="G9698" s="29" t="s">
        <v>16574</v>
      </c>
      <c r="H9698" s="30" t="n">
        <v>9000</v>
      </c>
      <c r="I9698" s="31" t="n">
        <v>46225</v>
      </c>
      <c r="J9698" s="30" t="n">
        <v>9000</v>
      </c>
      <c r="K9698" s="29" t="s">
        <v>15810</v>
      </c>
      <c r="L9698" s="29" t="s">
        <v>1020</v>
      </c>
      <c r="M9698" s="29"/>
      <c r="N9698" s="29" t="s">
        <v>122</v>
      </c>
      <c r="O9698" s="29"/>
      <c r="P9698" s="29" t="s">
        <v>123</v>
      </c>
      <c r="Q9698" s="29" t="n">
        <f aca="false">IFERROR(VALUE(L9698),"")</f>
        <v>60</v>
      </c>
      <c r="R9698" s="29" t="str">
        <f aca="true">IF(O9698="","",O9698-TODAY())</f>
        <v/>
      </c>
      <c r="S9698" s="29" t="str">
        <f aca="false">IF(C9698="&lt;&lt; vazio &gt;&gt;","VAZIA",IF(AND(O9698&lt;&gt;"",R9698&lt;0),"VENCIDO",IF(AND(O9698&lt;&gt;"",R9698&lt;=Parametros!$B$10),"PRÓX. VENCIMENTO",IF(F9698="Q","QUALIDADE",IF(F9698="S","BLOQUEADO",IF(F9698="R","RESTRITO/DEVOLUÇÃO",IF(OR(N9698="QUAR",N9698="QRES"),"QUARENTENA",IF(OR(B9698="DESCARTE",B9698="DEVOLUÇÃO"),"DESCARTE/DEVOLUÇÃO",IF(AND(D9698="",K9698&lt;&gt;""),"SEM LOTE",IF(AND(Q9698&lt;&gt;"",Q9698&gt;=Parametros!$B$11),"PARADO/SEM GIRO","OK"))))))))))</f>
        <v>SEM LOTE</v>
      </c>
      <c r="T9698" s="29" t="str">
        <f aca="false">IF(AND($S9698="PARADO/SEM GIRO",$K9698="KG",OR(Painel!$B$5="(Todos)",A9698=Painel!$B$5)*OR(Painel!$E$5="(Todos)",P9698=Painel!$E$5)),$J9698+ROW()/10000000,"")</f>
        <v/>
      </c>
      <c r="U9698" s="29" t="str">
        <f aca="false">IF(AND($S9698="VENCIDO",$K9698="KG",OR(Painel!$B$5="(Todos)",A9698=Painel!$B$5)*OR(Painel!$E$5="(Todos)",P9698=Painel!$E$5)),$J9698+ROW()/10000000,"")</f>
        <v/>
      </c>
    </row>
    <row r="9699" customFormat="false" ht="15" hidden="false" customHeight="false" outlineLevel="0" collapsed="false">
      <c r="A9699" s="29" t="s">
        <v>56</v>
      </c>
      <c r="B9699" s="29" t="s">
        <v>16566</v>
      </c>
      <c r="C9699" s="29" t="s">
        <v>15809</v>
      </c>
      <c r="D9699" s="29"/>
      <c r="E9699" s="29" t="n">
        <v>23</v>
      </c>
      <c r="F9699" s="29"/>
      <c r="G9699" s="29" t="s">
        <v>16575</v>
      </c>
      <c r="H9699" s="30" t="n">
        <v>9000</v>
      </c>
      <c r="I9699" s="31" t="n">
        <v>46225</v>
      </c>
      <c r="J9699" s="30" t="n">
        <v>9000</v>
      </c>
      <c r="K9699" s="29" t="s">
        <v>15810</v>
      </c>
      <c r="L9699" s="29" t="s">
        <v>1020</v>
      </c>
      <c r="M9699" s="29"/>
      <c r="N9699" s="29" t="s">
        <v>122</v>
      </c>
      <c r="O9699" s="29"/>
      <c r="P9699" s="29" t="s">
        <v>123</v>
      </c>
      <c r="Q9699" s="29" t="n">
        <f aca="false">IFERROR(VALUE(L9699),"")</f>
        <v>60</v>
      </c>
      <c r="R9699" s="29" t="str">
        <f aca="true">IF(O9699="","",O9699-TODAY())</f>
        <v/>
      </c>
      <c r="S9699" s="29" t="str">
        <f aca="false">IF(C9699="&lt;&lt; vazio &gt;&gt;","VAZIA",IF(AND(O9699&lt;&gt;"",R9699&lt;0),"VENCIDO",IF(AND(O9699&lt;&gt;"",R9699&lt;=Parametros!$B$10),"PRÓX. VENCIMENTO",IF(F9699="Q","QUALIDADE",IF(F9699="S","BLOQUEADO",IF(F9699="R","RESTRITO/DEVOLUÇÃO",IF(OR(N9699="QUAR",N9699="QRES"),"QUARENTENA",IF(OR(B9699="DESCARTE",B9699="DEVOLUÇÃO"),"DESCARTE/DEVOLUÇÃO",IF(AND(D9699="",K9699&lt;&gt;""),"SEM LOTE",IF(AND(Q9699&lt;&gt;"",Q9699&gt;=Parametros!$B$11),"PARADO/SEM GIRO","OK"))))))))))</f>
        <v>SEM LOTE</v>
      </c>
      <c r="T9699" s="29" t="str">
        <f aca="false">IF(AND($S9699="PARADO/SEM GIRO",$K9699="KG",OR(Painel!$B$5="(Todos)",A9699=Painel!$B$5)*OR(Painel!$E$5="(Todos)",P9699=Painel!$E$5)),$J9699+ROW()/10000000,"")</f>
        <v/>
      </c>
      <c r="U9699" s="29" t="str">
        <f aca="false">IF(AND($S9699="VENCIDO",$K9699="KG",OR(Painel!$B$5="(Todos)",A9699=Painel!$B$5)*OR(Painel!$E$5="(Todos)",P9699=Painel!$E$5)),$J9699+ROW()/10000000,"")</f>
        <v/>
      </c>
    </row>
    <row r="9700" customFormat="false" ht="15" hidden="false" customHeight="false" outlineLevel="0" collapsed="false">
      <c r="A9700" s="29" t="s">
        <v>56</v>
      </c>
      <c r="B9700" s="29" t="s">
        <v>16566</v>
      </c>
      <c r="C9700" s="29" t="s">
        <v>15809</v>
      </c>
      <c r="D9700" s="29"/>
      <c r="E9700" s="29" t="n">
        <v>23</v>
      </c>
      <c r="F9700" s="29"/>
      <c r="G9700" s="29" t="s">
        <v>16576</v>
      </c>
      <c r="H9700" s="30" t="n">
        <v>9000</v>
      </c>
      <c r="I9700" s="31" t="n">
        <v>46225</v>
      </c>
      <c r="J9700" s="30" t="n">
        <v>9000</v>
      </c>
      <c r="K9700" s="29" t="s">
        <v>15810</v>
      </c>
      <c r="L9700" s="29" t="s">
        <v>1020</v>
      </c>
      <c r="M9700" s="29"/>
      <c r="N9700" s="29" t="s">
        <v>122</v>
      </c>
      <c r="O9700" s="29"/>
      <c r="P9700" s="29" t="s">
        <v>123</v>
      </c>
      <c r="Q9700" s="29" t="n">
        <f aca="false">IFERROR(VALUE(L9700),"")</f>
        <v>60</v>
      </c>
      <c r="R9700" s="29" t="str">
        <f aca="true">IF(O9700="","",O9700-TODAY())</f>
        <v/>
      </c>
      <c r="S9700" s="29" t="str">
        <f aca="false">IF(C9700="&lt;&lt; vazio &gt;&gt;","VAZIA",IF(AND(O9700&lt;&gt;"",R9700&lt;0),"VENCIDO",IF(AND(O9700&lt;&gt;"",R9700&lt;=Parametros!$B$10),"PRÓX. VENCIMENTO",IF(F9700="Q","QUALIDADE",IF(F9700="S","BLOQUEADO",IF(F9700="R","RESTRITO/DEVOLUÇÃO",IF(OR(N9700="QUAR",N9700="QRES"),"QUARENTENA",IF(OR(B9700="DESCARTE",B9700="DEVOLUÇÃO"),"DESCARTE/DEVOLUÇÃO",IF(AND(D9700="",K9700&lt;&gt;""),"SEM LOTE",IF(AND(Q9700&lt;&gt;"",Q9700&gt;=Parametros!$B$11),"PARADO/SEM GIRO","OK"))))))))))</f>
        <v>SEM LOTE</v>
      </c>
      <c r="T9700" s="29" t="str">
        <f aca="false">IF(AND($S9700="PARADO/SEM GIRO",$K9700="KG",OR(Painel!$B$5="(Todos)",A9700=Painel!$B$5)*OR(Painel!$E$5="(Todos)",P9700=Painel!$E$5)),$J9700+ROW()/10000000,"")</f>
        <v/>
      </c>
      <c r="U9700" s="29" t="str">
        <f aca="false">IF(AND($S9700="VENCIDO",$K9700="KG",OR(Painel!$B$5="(Todos)",A9700=Painel!$B$5)*OR(Painel!$E$5="(Todos)",P9700=Painel!$E$5)),$J9700+ROW()/10000000,"")</f>
        <v/>
      </c>
    </row>
    <row r="9701" customFormat="false" ht="15" hidden="false" customHeight="false" outlineLevel="0" collapsed="false">
      <c r="A9701" s="29" t="s">
        <v>56</v>
      </c>
      <c r="B9701" s="29" t="s">
        <v>16566</v>
      </c>
      <c r="C9701" s="29" t="s">
        <v>15809</v>
      </c>
      <c r="D9701" s="29"/>
      <c r="E9701" s="29" t="n">
        <v>23</v>
      </c>
      <c r="F9701" s="29"/>
      <c r="G9701" s="29" t="s">
        <v>16577</v>
      </c>
      <c r="H9701" s="30" t="n">
        <v>9000</v>
      </c>
      <c r="I9701" s="31" t="n">
        <v>46225</v>
      </c>
      <c r="J9701" s="30" t="n">
        <v>9000</v>
      </c>
      <c r="K9701" s="29" t="s">
        <v>15810</v>
      </c>
      <c r="L9701" s="29" t="s">
        <v>1020</v>
      </c>
      <c r="M9701" s="29"/>
      <c r="N9701" s="29" t="s">
        <v>122</v>
      </c>
      <c r="O9701" s="29"/>
      <c r="P9701" s="29" t="s">
        <v>123</v>
      </c>
      <c r="Q9701" s="29" t="n">
        <f aca="false">IFERROR(VALUE(L9701),"")</f>
        <v>60</v>
      </c>
      <c r="R9701" s="29" t="str">
        <f aca="true">IF(O9701="","",O9701-TODAY())</f>
        <v/>
      </c>
      <c r="S9701" s="29" t="str">
        <f aca="false">IF(C9701="&lt;&lt; vazio &gt;&gt;","VAZIA",IF(AND(O9701&lt;&gt;"",R9701&lt;0),"VENCIDO",IF(AND(O9701&lt;&gt;"",R9701&lt;=Parametros!$B$10),"PRÓX. VENCIMENTO",IF(F9701="Q","QUALIDADE",IF(F9701="S","BLOQUEADO",IF(F9701="R","RESTRITO/DEVOLUÇÃO",IF(OR(N9701="QUAR",N9701="QRES"),"QUARENTENA",IF(OR(B9701="DESCARTE",B9701="DEVOLUÇÃO"),"DESCARTE/DEVOLUÇÃO",IF(AND(D9701="",K9701&lt;&gt;""),"SEM LOTE",IF(AND(Q9701&lt;&gt;"",Q9701&gt;=Parametros!$B$11),"PARADO/SEM GIRO","OK"))))))))))</f>
        <v>SEM LOTE</v>
      </c>
      <c r="T9701" s="29" t="str">
        <f aca="false">IF(AND($S9701="PARADO/SEM GIRO",$K9701="KG",OR(Painel!$B$5="(Todos)",A9701=Painel!$B$5)*OR(Painel!$E$5="(Todos)",P9701=Painel!$E$5)),$J9701+ROW()/10000000,"")</f>
        <v/>
      </c>
      <c r="U9701" s="29" t="str">
        <f aca="false">IF(AND($S9701="VENCIDO",$K9701="KG",OR(Painel!$B$5="(Todos)",A9701=Painel!$B$5)*OR(Painel!$E$5="(Todos)",P9701=Painel!$E$5)),$J9701+ROW()/10000000,"")</f>
        <v/>
      </c>
    </row>
    <row r="9702" customFormat="false" ht="15" hidden="false" customHeight="false" outlineLevel="0" collapsed="false">
      <c r="A9702" s="29" t="s">
        <v>56</v>
      </c>
      <c r="B9702" s="29" t="s">
        <v>16566</v>
      </c>
      <c r="C9702" s="29" t="s">
        <v>15809</v>
      </c>
      <c r="D9702" s="29"/>
      <c r="E9702" s="29" t="n">
        <v>23</v>
      </c>
      <c r="F9702" s="29"/>
      <c r="G9702" s="29" t="s">
        <v>16578</v>
      </c>
      <c r="H9702" s="30" t="n">
        <v>9000</v>
      </c>
      <c r="I9702" s="31" t="n">
        <v>46225</v>
      </c>
      <c r="J9702" s="30" t="n">
        <v>9000</v>
      </c>
      <c r="K9702" s="29" t="s">
        <v>15810</v>
      </c>
      <c r="L9702" s="29" t="s">
        <v>1020</v>
      </c>
      <c r="M9702" s="29"/>
      <c r="N9702" s="29" t="s">
        <v>122</v>
      </c>
      <c r="O9702" s="29"/>
      <c r="P9702" s="29" t="s">
        <v>123</v>
      </c>
      <c r="Q9702" s="29" t="n">
        <f aca="false">IFERROR(VALUE(L9702),"")</f>
        <v>60</v>
      </c>
      <c r="R9702" s="29" t="str">
        <f aca="true">IF(O9702="","",O9702-TODAY())</f>
        <v/>
      </c>
      <c r="S9702" s="29" t="str">
        <f aca="false">IF(C9702="&lt;&lt; vazio &gt;&gt;","VAZIA",IF(AND(O9702&lt;&gt;"",R9702&lt;0),"VENCIDO",IF(AND(O9702&lt;&gt;"",R9702&lt;=Parametros!$B$10),"PRÓX. VENCIMENTO",IF(F9702="Q","QUALIDADE",IF(F9702="S","BLOQUEADO",IF(F9702="R","RESTRITO/DEVOLUÇÃO",IF(OR(N9702="QUAR",N9702="QRES"),"QUARENTENA",IF(OR(B9702="DESCARTE",B9702="DEVOLUÇÃO"),"DESCARTE/DEVOLUÇÃO",IF(AND(D9702="",K9702&lt;&gt;""),"SEM LOTE",IF(AND(Q9702&lt;&gt;"",Q9702&gt;=Parametros!$B$11),"PARADO/SEM GIRO","OK"))))))))))</f>
        <v>SEM LOTE</v>
      </c>
      <c r="T9702" s="29" t="str">
        <f aca="false">IF(AND($S9702="PARADO/SEM GIRO",$K9702="KG",OR(Painel!$B$5="(Todos)",A9702=Painel!$B$5)*OR(Painel!$E$5="(Todos)",P9702=Painel!$E$5)),$J9702+ROW()/10000000,"")</f>
        <v/>
      </c>
      <c r="U9702" s="29" t="str">
        <f aca="false">IF(AND($S9702="VENCIDO",$K9702="KG",OR(Painel!$B$5="(Todos)",A9702=Painel!$B$5)*OR(Painel!$E$5="(Todos)",P9702=Painel!$E$5)),$J9702+ROW()/10000000,"")</f>
        <v/>
      </c>
    </row>
    <row r="9703" customFormat="false" ht="15" hidden="false" customHeight="false" outlineLevel="0" collapsed="false">
      <c r="A9703" s="29" t="s">
        <v>56</v>
      </c>
      <c r="B9703" s="29" t="s">
        <v>16566</v>
      </c>
      <c r="C9703" s="29" t="s">
        <v>15809</v>
      </c>
      <c r="D9703" s="29"/>
      <c r="E9703" s="29" t="n">
        <v>23</v>
      </c>
      <c r="F9703" s="29"/>
      <c r="G9703" s="29" t="s">
        <v>16579</v>
      </c>
      <c r="H9703" s="30" t="n">
        <v>9000</v>
      </c>
      <c r="I9703" s="31" t="n">
        <v>46225</v>
      </c>
      <c r="J9703" s="30" t="n">
        <v>9000</v>
      </c>
      <c r="K9703" s="29" t="s">
        <v>15810</v>
      </c>
      <c r="L9703" s="29" t="s">
        <v>1020</v>
      </c>
      <c r="M9703" s="29"/>
      <c r="N9703" s="29" t="s">
        <v>122</v>
      </c>
      <c r="O9703" s="29"/>
      <c r="P9703" s="29" t="s">
        <v>123</v>
      </c>
      <c r="Q9703" s="29" t="n">
        <f aca="false">IFERROR(VALUE(L9703),"")</f>
        <v>60</v>
      </c>
      <c r="R9703" s="29" t="str">
        <f aca="true">IF(O9703="","",O9703-TODAY())</f>
        <v/>
      </c>
      <c r="S9703" s="29" t="str">
        <f aca="false">IF(C9703="&lt;&lt; vazio &gt;&gt;","VAZIA",IF(AND(O9703&lt;&gt;"",R9703&lt;0),"VENCIDO",IF(AND(O9703&lt;&gt;"",R9703&lt;=Parametros!$B$10),"PRÓX. VENCIMENTO",IF(F9703="Q","QUALIDADE",IF(F9703="S","BLOQUEADO",IF(F9703="R","RESTRITO/DEVOLUÇÃO",IF(OR(N9703="QUAR",N9703="QRES"),"QUARENTENA",IF(OR(B9703="DESCARTE",B9703="DEVOLUÇÃO"),"DESCARTE/DEVOLUÇÃO",IF(AND(D9703="",K9703&lt;&gt;""),"SEM LOTE",IF(AND(Q9703&lt;&gt;"",Q9703&gt;=Parametros!$B$11),"PARADO/SEM GIRO","OK"))))))))))</f>
        <v>SEM LOTE</v>
      </c>
      <c r="T9703" s="29" t="str">
        <f aca="false">IF(AND($S9703="PARADO/SEM GIRO",$K9703="KG",OR(Painel!$B$5="(Todos)",A9703=Painel!$B$5)*OR(Painel!$E$5="(Todos)",P9703=Painel!$E$5)),$J9703+ROW()/10000000,"")</f>
        <v/>
      </c>
      <c r="U9703" s="29" t="str">
        <f aca="false">IF(AND($S9703="VENCIDO",$K9703="KG",OR(Painel!$B$5="(Todos)",A9703=Painel!$B$5)*OR(Painel!$E$5="(Todos)",P9703=Painel!$E$5)),$J9703+ROW()/10000000,"")</f>
        <v/>
      </c>
    </row>
    <row r="9704" customFormat="false" ht="15" hidden="false" customHeight="false" outlineLevel="0" collapsed="false">
      <c r="A9704" s="29" t="s">
        <v>56</v>
      </c>
      <c r="B9704" s="29" t="s">
        <v>16566</v>
      </c>
      <c r="C9704" s="29" t="s">
        <v>15809</v>
      </c>
      <c r="D9704" s="29"/>
      <c r="E9704" s="29" t="n">
        <v>23</v>
      </c>
      <c r="F9704" s="29"/>
      <c r="G9704" s="29" t="s">
        <v>16580</v>
      </c>
      <c r="H9704" s="30" t="n">
        <v>9000</v>
      </c>
      <c r="I9704" s="31" t="n">
        <v>46225</v>
      </c>
      <c r="J9704" s="30" t="n">
        <v>9000</v>
      </c>
      <c r="K9704" s="29" t="s">
        <v>15810</v>
      </c>
      <c r="L9704" s="29" t="s">
        <v>1020</v>
      </c>
      <c r="M9704" s="29"/>
      <c r="N9704" s="29" t="s">
        <v>122</v>
      </c>
      <c r="O9704" s="29"/>
      <c r="P9704" s="29" t="s">
        <v>123</v>
      </c>
      <c r="Q9704" s="29" t="n">
        <f aca="false">IFERROR(VALUE(L9704),"")</f>
        <v>60</v>
      </c>
      <c r="R9704" s="29" t="str">
        <f aca="true">IF(O9704="","",O9704-TODAY())</f>
        <v/>
      </c>
      <c r="S9704" s="29" t="str">
        <f aca="false">IF(C9704="&lt;&lt; vazio &gt;&gt;","VAZIA",IF(AND(O9704&lt;&gt;"",R9704&lt;0),"VENCIDO",IF(AND(O9704&lt;&gt;"",R9704&lt;=Parametros!$B$10),"PRÓX. VENCIMENTO",IF(F9704="Q","QUALIDADE",IF(F9704="S","BLOQUEADO",IF(F9704="R","RESTRITO/DEVOLUÇÃO",IF(OR(N9704="QUAR",N9704="QRES"),"QUARENTENA",IF(OR(B9704="DESCARTE",B9704="DEVOLUÇÃO"),"DESCARTE/DEVOLUÇÃO",IF(AND(D9704="",K9704&lt;&gt;""),"SEM LOTE",IF(AND(Q9704&lt;&gt;"",Q9704&gt;=Parametros!$B$11),"PARADO/SEM GIRO","OK"))))))))))</f>
        <v>SEM LOTE</v>
      </c>
      <c r="T9704" s="29" t="str">
        <f aca="false">IF(AND($S9704="PARADO/SEM GIRO",$K9704="KG",OR(Painel!$B$5="(Todos)",A9704=Painel!$B$5)*OR(Painel!$E$5="(Todos)",P9704=Painel!$E$5)),$J9704+ROW()/10000000,"")</f>
        <v/>
      </c>
      <c r="U9704" s="29" t="str">
        <f aca="false">IF(AND($S9704="VENCIDO",$K9704="KG",OR(Painel!$B$5="(Todos)",A9704=Painel!$B$5)*OR(Painel!$E$5="(Todos)",P9704=Painel!$E$5)),$J9704+ROW()/10000000,"")</f>
        <v/>
      </c>
    </row>
    <row r="9705" customFormat="false" ht="15" hidden="false" customHeight="false" outlineLevel="0" collapsed="false">
      <c r="A9705" s="29" t="s">
        <v>56</v>
      </c>
      <c r="B9705" s="29" t="s">
        <v>16566</v>
      </c>
      <c r="C9705" s="29" t="s">
        <v>15809</v>
      </c>
      <c r="D9705" s="29"/>
      <c r="E9705" s="29" t="n">
        <v>23</v>
      </c>
      <c r="F9705" s="29"/>
      <c r="G9705" s="29" t="s">
        <v>16581</v>
      </c>
      <c r="H9705" s="30" t="n">
        <v>9000</v>
      </c>
      <c r="I9705" s="31" t="n">
        <v>46225</v>
      </c>
      <c r="J9705" s="30" t="n">
        <v>9000</v>
      </c>
      <c r="K9705" s="29" t="s">
        <v>15810</v>
      </c>
      <c r="L9705" s="29" t="s">
        <v>1020</v>
      </c>
      <c r="M9705" s="29"/>
      <c r="N9705" s="29" t="s">
        <v>122</v>
      </c>
      <c r="O9705" s="29"/>
      <c r="P9705" s="29" t="s">
        <v>123</v>
      </c>
      <c r="Q9705" s="29" t="n">
        <f aca="false">IFERROR(VALUE(L9705),"")</f>
        <v>60</v>
      </c>
      <c r="R9705" s="29" t="str">
        <f aca="true">IF(O9705="","",O9705-TODAY())</f>
        <v/>
      </c>
      <c r="S9705" s="29" t="str">
        <f aca="false">IF(C9705="&lt;&lt; vazio &gt;&gt;","VAZIA",IF(AND(O9705&lt;&gt;"",R9705&lt;0),"VENCIDO",IF(AND(O9705&lt;&gt;"",R9705&lt;=Parametros!$B$10),"PRÓX. VENCIMENTO",IF(F9705="Q","QUALIDADE",IF(F9705="S","BLOQUEADO",IF(F9705="R","RESTRITO/DEVOLUÇÃO",IF(OR(N9705="QUAR",N9705="QRES"),"QUARENTENA",IF(OR(B9705="DESCARTE",B9705="DEVOLUÇÃO"),"DESCARTE/DEVOLUÇÃO",IF(AND(D9705="",K9705&lt;&gt;""),"SEM LOTE",IF(AND(Q9705&lt;&gt;"",Q9705&gt;=Parametros!$B$11),"PARADO/SEM GIRO","OK"))))))))))</f>
        <v>SEM LOTE</v>
      </c>
      <c r="T9705" s="29" t="str">
        <f aca="false">IF(AND($S9705="PARADO/SEM GIRO",$K9705="KG",OR(Painel!$B$5="(Todos)",A9705=Painel!$B$5)*OR(Painel!$E$5="(Todos)",P9705=Painel!$E$5)),$J9705+ROW()/10000000,"")</f>
        <v/>
      </c>
      <c r="U9705" s="29" t="str">
        <f aca="false">IF(AND($S9705="VENCIDO",$K9705="KG",OR(Painel!$B$5="(Todos)",A9705=Painel!$B$5)*OR(Painel!$E$5="(Todos)",P9705=Painel!$E$5)),$J9705+ROW()/10000000,"")</f>
        <v/>
      </c>
    </row>
    <row r="9706" customFormat="false" ht="15" hidden="false" customHeight="false" outlineLevel="0" collapsed="false">
      <c r="A9706" s="29" t="s">
        <v>56</v>
      </c>
      <c r="B9706" s="29" t="s">
        <v>16566</v>
      </c>
      <c r="C9706" s="29" t="s">
        <v>15809</v>
      </c>
      <c r="D9706" s="29"/>
      <c r="E9706" s="29" t="n">
        <v>23</v>
      </c>
      <c r="F9706" s="29"/>
      <c r="G9706" s="29" t="s">
        <v>16582</v>
      </c>
      <c r="H9706" s="30" t="n">
        <v>9000</v>
      </c>
      <c r="I9706" s="31" t="n">
        <v>46225</v>
      </c>
      <c r="J9706" s="30" t="n">
        <v>9000</v>
      </c>
      <c r="K9706" s="29" t="s">
        <v>15810</v>
      </c>
      <c r="L9706" s="29" t="s">
        <v>1020</v>
      </c>
      <c r="M9706" s="29"/>
      <c r="N9706" s="29" t="s">
        <v>122</v>
      </c>
      <c r="O9706" s="29"/>
      <c r="P9706" s="29" t="s">
        <v>123</v>
      </c>
      <c r="Q9706" s="29" t="n">
        <f aca="false">IFERROR(VALUE(L9706),"")</f>
        <v>60</v>
      </c>
      <c r="R9706" s="29" t="str">
        <f aca="true">IF(O9706="","",O9706-TODAY())</f>
        <v/>
      </c>
      <c r="S9706" s="29" t="str">
        <f aca="false">IF(C9706="&lt;&lt; vazio &gt;&gt;","VAZIA",IF(AND(O9706&lt;&gt;"",R9706&lt;0),"VENCIDO",IF(AND(O9706&lt;&gt;"",R9706&lt;=Parametros!$B$10),"PRÓX. VENCIMENTO",IF(F9706="Q","QUALIDADE",IF(F9706="S","BLOQUEADO",IF(F9706="R","RESTRITO/DEVOLUÇÃO",IF(OR(N9706="QUAR",N9706="QRES"),"QUARENTENA",IF(OR(B9706="DESCARTE",B9706="DEVOLUÇÃO"),"DESCARTE/DEVOLUÇÃO",IF(AND(D9706="",K9706&lt;&gt;""),"SEM LOTE",IF(AND(Q9706&lt;&gt;"",Q9706&gt;=Parametros!$B$11),"PARADO/SEM GIRO","OK"))))))))))</f>
        <v>SEM LOTE</v>
      </c>
      <c r="T9706" s="29" t="str">
        <f aca="false">IF(AND($S9706="PARADO/SEM GIRO",$K9706="KG",OR(Painel!$B$5="(Todos)",A9706=Painel!$B$5)*OR(Painel!$E$5="(Todos)",P9706=Painel!$E$5)),$J9706+ROW()/10000000,"")</f>
        <v/>
      </c>
      <c r="U9706" s="29" t="str">
        <f aca="false">IF(AND($S9706="VENCIDO",$K9706="KG",OR(Painel!$B$5="(Todos)",A9706=Painel!$B$5)*OR(Painel!$E$5="(Todos)",P9706=Painel!$E$5)),$J9706+ROW()/10000000,"")</f>
        <v/>
      </c>
    </row>
    <row r="9707" customFormat="false" ht="15" hidden="false" customHeight="false" outlineLevel="0" collapsed="false">
      <c r="A9707" s="29" t="s">
        <v>56</v>
      </c>
      <c r="B9707" s="29" t="s">
        <v>16566</v>
      </c>
      <c r="C9707" s="29" t="s">
        <v>15809</v>
      </c>
      <c r="D9707" s="29"/>
      <c r="E9707" s="29" t="n">
        <v>23</v>
      </c>
      <c r="F9707" s="29"/>
      <c r="G9707" s="29" t="s">
        <v>16583</v>
      </c>
      <c r="H9707" s="30" t="n">
        <v>9000</v>
      </c>
      <c r="I9707" s="31" t="n">
        <v>46225</v>
      </c>
      <c r="J9707" s="30" t="n">
        <v>9000</v>
      </c>
      <c r="K9707" s="29" t="s">
        <v>15810</v>
      </c>
      <c r="L9707" s="29" t="s">
        <v>1020</v>
      </c>
      <c r="M9707" s="29"/>
      <c r="N9707" s="29" t="s">
        <v>122</v>
      </c>
      <c r="O9707" s="29"/>
      <c r="P9707" s="29" t="s">
        <v>123</v>
      </c>
      <c r="Q9707" s="29" t="n">
        <f aca="false">IFERROR(VALUE(L9707),"")</f>
        <v>60</v>
      </c>
      <c r="R9707" s="29" t="str">
        <f aca="true">IF(O9707="","",O9707-TODAY())</f>
        <v/>
      </c>
      <c r="S9707" s="29" t="str">
        <f aca="false">IF(C9707="&lt;&lt; vazio &gt;&gt;","VAZIA",IF(AND(O9707&lt;&gt;"",R9707&lt;0),"VENCIDO",IF(AND(O9707&lt;&gt;"",R9707&lt;=Parametros!$B$10),"PRÓX. VENCIMENTO",IF(F9707="Q","QUALIDADE",IF(F9707="S","BLOQUEADO",IF(F9707="R","RESTRITO/DEVOLUÇÃO",IF(OR(N9707="QUAR",N9707="QRES"),"QUARENTENA",IF(OR(B9707="DESCARTE",B9707="DEVOLUÇÃO"),"DESCARTE/DEVOLUÇÃO",IF(AND(D9707="",K9707&lt;&gt;""),"SEM LOTE",IF(AND(Q9707&lt;&gt;"",Q9707&gt;=Parametros!$B$11),"PARADO/SEM GIRO","OK"))))))))))</f>
        <v>SEM LOTE</v>
      </c>
      <c r="T9707" s="29" t="str">
        <f aca="false">IF(AND($S9707="PARADO/SEM GIRO",$K9707="KG",OR(Painel!$B$5="(Todos)",A9707=Painel!$B$5)*OR(Painel!$E$5="(Todos)",P9707=Painel!$E$5)),$J9707+ROW()/10000000,"")</f>
        <v/>
      </c>
      <c r="U9707" s="29" t="str">
        <f aca="false">IF(AND($S9707="VENCIDO",$K9707="KG",OR(Painel!$B$5="(Todos)",A9707=Painel!$B$5)*OR(Painel!$E$5="(Todos)",P9707=Painel!$E$5)),$J9707+ROW()/10000000,"")</f>
        <v/>
      </c>
    </row>
    <row r="9708" customFormat="false" ht="15" hidden="false" customHeight="false" outlineLevel="0" collapsed="false">
      <c r="A9708" s="29" t="s">
        <v>56</v>
      </c>
      <c r="B9708" s="29" t="s">
        <v>16566</v>
      </c>
      <c r="C9708" s="29" t="s">
        <v>15809</v>
      </c>
      <c r="D9708" s="29"/>
      <c r="E9708" s="29" t="n">
        <v>23</v>
      </c>
      <c r="F9708" s="29"/>
      <c r="G9708" s="29" t="s">
        <v>16584</v>
      </c>
      <c r="H9708" s="30" t="n">
        <v>9000</v>
      </c>
      <c r="I9708" s="31" t="n">
        <v>46225</v>
      </c>
      <c r="J9708" s="30" t="n">
        <v>9000</v>
      </c>
      <c r="K9708" s="29" t="s">
        <v>15810</v>
      </c>
      <c r="L9708" s="29" t="s">
        <v>1020</v>
      </c>
      <c r="M9708" s="29"/>
      <c r="N9708" s="29" t="s">
        <v>122</v>
      </c>
      <c r="O9708" s="29"/>
      <c r="P9708" s="29" t="s">
        <v>123</v>
      </c>
      <c r="Q9708" s="29" t="n">
        <f aca="false">IFERROR(VALUE(L9708),"")</f>
        <v>60</v>
      </c>
      <c r="R9708" s="29" t="str">
        <f aca="true">IF(O9708="","",O9708-TODAY())</f>
        <v/>
      </c>
      <c r="S9708" s="29" t="str">
        <f aca="false">IF(C9708="&lt;&lt; vazio &gt;&gt;","VAZIA",IF(AND(O9708&lt;&gt;"",R9708&lt;0),"VENCIDO",IF(AND(O9708&lt;&gt;"",R9708&lt;=Parametros!$B$10),"PRÓX. VENCIMENTO",IF(F9708="Q","QUALIDADE",IF(F9708="S","BLOQUEADO",IF(F9708="R","RESTRITO/DEVOLUÇÃO",IF(OR(N9708="QUAR",N9708="QRES"),"QUARENTENA",IF(OR(B9708="DESCARTE",B9708="DEVOLUÇÃO"),"DESCARTE/DEVOLUÇÃO",IF(AND(D9708="",K9708&lt;&gt;""),"SEM LOTE",IF(AND(Q9708&lt;&gt;"",Q9708&gt;=Parametros!$B$11),"PARADO/SEM GIRO","OK"))))))))))</f>
        <v>SEM LOTE</v>
      </c>
      <c r="T9708" s="29" t="str">
        <f aca="false">IF(AND($S9708="PARADO/SEM GIRO",$K9708="KG",OR(Painel!$B$5="(Todos)",A9708=Painel!$B$5)*OR(Painel!$E$5="(Todos)",P9708=Painel!$E$5)),$J9708+ROW()/10000000,"")</f>
        <v/>
      </c>
      <c r="U9708" s="29" t="str">
        <f aca="false">IF(AND($S9708="VENCIDO",$K9708="KG",OR(Painel!$B$5="(Todos)",A9708=Painel!$B$5)*OR(Painel!$E$5="(Todos)",P9708=Painel!$E$5)),$J9708+ROW()/10000000,"")</f>
        <v/>
      </c>
    </row>
    <row r="9709" customFormat="false" ht="15" hidden="false" customHeight="false" outlineLevel="0" collapsed="false">
      <c r="A9709" s="29" t="s">
        <v>56</v>
      </c>
      <c r="B9709" s="29" t="s">
        <v>16566</v>
      </c>
      <c r="C9709" s="29" t="s">
        <v>15809</v>
      </c>
      <c r="D9709" s="29"/>
      <c r="E9709" s="29" t="n">
        <v>23</v>
      </c>
      <c r="F9709" s="29"/>
      <c r="G9709" s="29" t="s">
        <v>16585</v>
      </c>
      <c r="H9709" s="30" t="n">
        <v>9000</v>
      </c>
      <c r="I9709" s="31" t="n">
        <v>46225</v>
      </c>
      <c r="J9709" s="30" t="n">
        <v>9000</v>
      </c>
      <c r="K9709" s="29" t="s">
        <v>15810</v>
      </c>
      <c r="L9709" s="29" t="s">
        <v>1020</v>
      </c>
      <c r="M9709" s="29"/>
      <c r="N9709" s="29" t="s">
        <v>122</v>
      </c>
      <c r="O9709" s="29"/>
      <c r="P9709" s="29" t="s">
        <v>123</v>
      </c>
      <c r="Q9709" s="29" t="n">
        <f aca="false">IFERROR(VALUE(L9709),"")</f>
        <v>60</v>
      </c>
      <c r="R9709" s="29" t="str">
        <f aca="true">IF(O9709="","",O9709-TODAY())</f>
        <v/>
      </c>
      <c r="S9709" s="29" t="str">
        <f aca="false">IF(C9709="&lt;&lt; vazio &gt;&gt;","VAZIA",IF(AND(O9709&lt;&gt;"",R9709&lt;0),"VENCIDO",IF(AND(O9709&lt;&gt;"",R9709&lt;=Parametros!$B$10),"PRÓX. VENCIMENTO",IF(F9709="Q","QUALIDADE",IF(F9709="S","BLOQUEADO",IF(F9709="R","RESTRITO/DEVOLUÇÃO",IF(OR(N9709="QUAR",N9709="QRES"),"QUARENTENA",IF(OR(B9709="DESCARTE",B9709="DEVOLUÇÃO"),"DESCARTE/DEVOLUÇÃO",IF(AND(D9709="",K9709&lt;&gt;""),"SEM LOTE",IF(AND(Q9709&lt;&gt;"",Q9709&gt;=Parametros!$B$11),"PARADO/SEM GIRO","OK"))))))))))</f>
        <v>SEM LOTE</v>
      </c>
      <c r="T9709" s="29" t="str">
        <f aca="false">IF(AND($S9709="PARADO/SEM GIRO",$K9709="KG",OR(Painel!$B$5="(Todos)",A9709=Painel!$B$5)*OR(Painel!$E$5="(Todos)",P9709=Painel!$E$5)),$J9709+ROW()/10000000,"")</f>
        <v/>
      </c>
      <c r="U9709" s="29" t="str">
        <f aca="false">IF(AND($S9709="VENCIDO",$K9709="KG",OR(Painel!$B$5="(Todos)",A9709=Painel!$B$5)*OR(Painel!$E$5="(Todos)",P9709=Painel!$E$5)),$J9709+ROW()/10000000,"")</f>
        <v/>
      </c>
    </row>
    <row r="9710" customFormat="false" ht="15" hidden="false" customHeight="false" outlineLevel="0" collapsed="false">
      <c r="A9710" s="29" t="s">
        <v>56</v>
      </c>
      <c r="B9710" s="29" t="s">
        <v>16566</v>
      </c>
      <c r="C9710" s="29" t="s">
        <v>15809</v>
      </c>
      <c r="D9710" s="29"/>
      <c r="E9710" s="29" t="n">
        <v>23</v>
      </c>
      <c r="F9710" s="29"/>
      <c r="G9710" s="29" t="s">
        <v>16586</v>
      </c>
      <c r="H9710" s="30" t="n">
        <v>9000</v>
      </c>
      <c r="I9710" s="31" t="n">
        <v>46225</v>
      </c>
      <c r="J9710" s="30" t="n">
        <v>9000</v>
      </c>
      <c r="K9710" s="29" t="s">
        <v>15810</v>
      </c>
      <c r="L9710" s="29" t="s">
        <v>1020</v>
      </c>
      <c r="M9710" s="29"/>
      <c r="N9710" s="29" t="s">
        <v>122</v>
      </c>
      <c r="O9710" s="29"/>
      <c r="P9710" s="29" t="s">
        <v>123</v>
      </c>
      <c r="Q9710" s="29" t="n">
        <f aca="false">IFERROR(VALUE(L9710),"")</f>
        <v>60</v>
      </c>
      <c r="R9710" s="29" t="str">
        <f aca="true">IF(O9710="","",O9710-TODAY())</f>
        <v/>
      </c>
      <c r="S9710" s="29" t="str">
        <f aca="false">IF(C9710="&lt;&lt; vazio &gt;&gt;","VAZIA",IF(AND(O9710&lt;&gt;"",R9710&lt;0),"VENCIDO",IF(AND(O9710&lt;&gt;"",R9710&lt;=Parametros!$B$10),"PRÓX. VENCIMENTO",IF(F9710="Q","QUALIDADE",IF(F9710="S","BLOQUEADO",IF(F9710="R","RESTRITO/DEVOLUÇÃO",IF(OR(N9710="QUAR",N9710="QRES"),"QUARENTENA",IF(OR(B9710="DESCARTE",B9710="DEVOLUÇÃO"),"DESCARTE/DEVOLUÇÃO",IF(AND(D9710="",K9710&lt;&gt;""),"SEM LOTE",IF(AND(Q9710&lt;&gt;"",Q9710&gt;=Parametros!$B$11),"PARADO/SEM GIRO","OK"))))))))))</f>
        <v>SEM LOTE</v>
      </c>
      <c r="T9710" s="29" t="str">
        <f aca="false">IF(AND($S9710="PARADO/SEM GIRO",$K9710="KG",OR(Painel!$B$5="(Todos)",A9710=Painel!$B$5)*OR(Painel!$E$5="(Todos)",P9710=Painel!$E$5)),$J9710+ROW()/10000000,"")</f>
        <v/>
      </c>
      <c r="U9710" s="29" t="str">
        <f aca="false">IF(AND($S9710="VENCIDO",$K9710="KG",OR(Painel!$B$5="(Todos)",A9710=Painel!$B$5)*OR(Painel!$E$5="(Todos)",P9710=Painel!$E$5)),$J9710+ROW()/10000000,"")</f>
        <v/>
      </c>
    </row>
    <row r="9711" customFormat="false" ht="15" hidden="false" customHeight="false" outlineLevel="0" collapsed="false">
      <c r="A9711" s="29" t="s">
        <v>56</v>
      </c>
      <c r="B9711" s="29" t="s">
        <v>16566</v>
      </c>
      <c r="C9711" s="29" t="s">
        <v>15809</v>
      </c>
      <c r="D9711" s="29"/>
      <c r="E9711" s="29" t="n">
        <v>23</v>
      </c>
      <c r="F9711" s="29"/>
      <c r="G9711" s="29" t="s">
        <v>16587</v>
      </c>
      <c r="H9711" s="30" t="n">
        <v>9000</v>
      </c>
      <c r="I9711" s="31" t="n">
        <v>46225</v>
      </c>
      <c r="J9711" s="30" t="n">
        <v>9000</v>
      </c>
      <c r="K9711" s="29" t="s">
        <v>15810</v>
      </c>
      <c r="L9711" s="29" t="s">
        <v>1020</v>
      </c>
      <c r="M9711" s="29"/>
      <c r="N9711" s="29" t="s">
        <v>122</v>
      </c>
      <c r="O9711" s="29"/>
      <c r="P9711" s="29" t="s">
        <v>123</v>
      </c>
      <c r="Q9711" s="29" t="n">
        <f aca="false">IFERROR(VALUE(L9711),"")</f>
        <v>60</v>
      </c>
      <c r="R9711" s="29" t="str">
        <f aca="true">IF(O9711="","",O9711-TODAY())</f>
        <v/>
      </c>
      <c r="S9711" s="29" t="str">
        <f aca="false">IF(C9711="&lt;&lt; vazio &gt;&gt;","VAZIA",IF(AND(O9711&lt;&gt;"",R9711&lt;0),"VENCIDO",IF(AND(O9711&lt;&gt;"",R9711&lt;=Parametros!$B$10),"PRÓX. VENCIMENTO",IF(F9711="Q","QUALIDADE",IF(F9711="S","BLOQUEADO",IF(F9711="R","RESTRITO/DEVOLUÇÃO",IF(OR(N9711="QUAR",N9711="QRES"),"QUARENTENA",IF(OR(B9711="DESCARTE",B9711="DEVOLUÇÃO"),"DESCARTE/DEVOLUÇÃO",IF(AND(D9711="",K9711&lt;&gt;""),"SEM LOTE",IF(AND(Q9711&lt;&gt;"",Q9711&gt;=Parametros!$B$11),"PARADO/SEM GIRO","OK"))))))))))</f>
        <v>SEM LOTE</v>
      </c>
      <c r="T9711" s="29" t="str">
        <f aca="false">IF(AND($S9711="PARADO/SEM GIRO",$K9711="KG",OR(Painel!$B$5="(Todos)",A9711=Painel!$B$5)*OR(Painel!$E$5="(Todos)",P9711=Painel!$E$5)),$J9711+ROW()/10000000,"")</f>
        <v/>
      </c>
      <c r="U9711" s="29" t="str">
        <f aca="false">IF(AND($S9711="VENCIDO",$K9711="KG",OR(Painel!$B$5="(Todos)",A9711=Painel!$B$5)*OR(Painel!$E$5="(Todos)",P9711=Painel!$E$5)),$J9711+ROW()/10000000,"")</f>
        <v/>
      </c>
    </row>
    <row r="9712" customFormat="false" ht="15" hidden="false" customHeight="false" outlineLevel="0" collapsed="false">
      <c r="A9712" s="29" t="s">
        <v>56</v>
      </c>
      <c r="B9712" s="29" t="s">
        <v>16566</v>
      </c>
      <c r="C9712" s="29" t="s">
        <v>15809</v>
      </c>
      <c r="D9712" s="29"/>
      <c r="E9712" s="29" t="n">
        <v>23</v>
      </c>
      <c r="F9712" s="29"/>
      <c r="G9712" s="29" t="s">
        <v>16588</v>
      </c>
      <c r="H9712" s="30" t="n">
        <v>9000</v>
      </c>
      <c r="I9712" s="31" t="n">
        <v>46225</v>
      </c>
      <c r="J9712" s="30" t="n">
        <v>9000</v>
      </c>
      <c r="K9712" s="29" t="s">
        <v>15810</v>
      </c>
      <c r="L9712" s="29" t="s">
        <v>1020</v>
      </c>
      <c r="M9712" s="29"/>
      <c r="N9712" s="29" t="s">
        <v>122</v>
      </c>
      <c r="O9712" s="29"/>
      <c r="P9712" s="29" t="s">
        <v>123</v>
      </c>
      <c r="Q9712" s="29" t="n">
        <f aca="false">IFERROR(VALUE(L9712),"")</f>
        <v>60</v>
      </c>
      <c r="R9712" s="29" t="str">
        <f aca="true">IF(O9712="","",O9712-TODAY())</f>
        <v/>
      </c>
      <c r="S9712" s="29" t="str">
        <f aca="false">IF(C9712="&lt;&lt; vazio &gt;&gt;","VAZIA",IF(AND(O9712&lt;&gt;"",R9712&lt;0),"VENCIDO",IF(AND(O9712&lt;&gt;"",R9712&lt;=Parametros!$B$10),"PRÓX. VENCIMENTO",IF(F9712="Q","QUALIDADE",IF(F9712="S","BLOQUEADO",IF(F9712="R","RESTRITO/DEVOLUÇÃO",IF(OR(N9712="QUAR",N9712="QRES"),"QUARENTENA",IF(OR(B9712="DESCARTE",B9712="DEVOLUÇÃO"),"DESCARTE/DEVOLUÇÃO",IF(AND(D9712="",K9712&lt;&gt;""),"SEM LOTE",IF(AND(Q9712&lt;&gt;"",Q9712&gt;=Parametros!$B$11),"PARADO/SEM GIRO","OK"))))))))))</f>
        <v>SEM LOTE</v>
      </c>
      <c r="T9712" s="29" t="str">
        <f aca="false">IF(AND($S9712="PARADO/SEM GIRO",$K9712="KG",OR(Painel!$B$5="(Todos)",A9712=Painel!$B$5)*OR(Painel!$E$5="(Todos)",P9712=Painel!$E$5)),$J9712+ROW()/10000000,"")</f>
        <v/>
      </c>
      <c r="U9712" s="29" t="str">
        <f aca="false">IF(AND($S9712="VENCIDO",$K9712="KG",OR(Painel!$B$5="(Todos)",A9712=Painel!$B$5)*OR(Painel!$E$5="(Todos)",P9712=Painel!$E$5)),$J9712+ROW()/10000000,"")</f>
        <v/>
      </c>
    </row>
    <row r="9713" customFormat="false" ht="15" hidden="false" customHeight="false" outlineLevel="0" collapsed="false">
      <c r="A9713" s="29" t="s">
        <v>56</v>
      </c>
      <c r="B9713" s="29" t="s">
        <v>16566</v>
      </c>
      <c r="C9713" s="29" t="s">
        <v>15809</v>
      </c>
      <c r="D9713" s="29"/>
      <c r="E9713" s="29" t="n">
        <v>23</v>
      </c>
      <c r="F9713" s="29"/>
      <c r="G9713" s="29" t="s">
        <v>16589</v>
      </c>
      <c r="H9713" s="30" t="n">
        <v>9000</v>
      </c>
      <c r="I9713" s="31" t="n">
        <v>46225</v>
      </c>
      <c r="J9713" s="30" t="n">
        <v>9000</v>
      </c>
      <c r="K9713" s="29" t="s">
        <v>15810</v>
      </c>
      <c r="L9713" s="29" t="s">
        <v>1020</v>
      </c>
      <c r="M9713" s="29"/>
      <c r="N9713" s="29" t="s">
        <v>122</v>
      </c>
      <c r="O9713" s="29"/>
      <c r="P9713" s="29" t="s">
        <v>123</v>
      </c>
      <c r="Q9713" s="29" t="n">
        <f aca="false">IFERROR(VALUE(L9713),"")</f>
        <v>60</v>
      </c>
      <c r="R9713" s="29" t="str">
        <f aca="true">IF(O9713="","",O9713-TODAY())</f>
        <v/>
      </c>
      <c r="S9713" s="29" t="str">
        <f aca="false">IF(C9713="&lt;&lt; vazio &gt;&gt;","VAZIA",IF(AND(O9713&lt;&gt;"",R9713&lt;0),"VENCIDO",IF(AND(O9713&lt;&gt;"",R9713&lt;=Parametros!$B$10),"PRÓX. VENCIMENTO",IF(F9713="Q","QUALIDADE",IF(F9713="S","BLOQUEADO",IF(F9713="R","RESTRITO/DEVOLUÇÃO",IF(OR(N9713="QUAR",N9713="QRES"),"QUARENTENA",IF(OR(B9713="DESCARTE",B9713="DEVOLUÇÃO"),"DESCARTE/DEVOLUÇÃO",IF(AND(D9713="",K9713&lt;&gt;""),"SEM LOTE",IF(AND(Q9713&lt;&gt;"",Q9713&gt;=Parametros!$B$11),"PARADO/SEM GIRO","OK"))))))))))</f>
        <v>SEM LOTE</v>
      </c>
      <c r="T9713" s="29" t="str">
        <f aca="false">IF(AND($S9713="PARADO/SEM GIRO",$K9713="KG",OR(Painel!$B$5="(Todos)",A9713=Painel!$B$5)*OR(Painel!$E$5="(Todos)",P9713=Painel!$E$5)),$J9713+ROW()/10000000,"")</f>
        <v/>
      </c>
      <c r="U9713" s="29" t="str">
        <f aca="false">IF(AND($S9713="VENCIDO",$K9713="KG",OR(Painel!$B$5="(Todos)",A9713=Painel!$B$5)*OR(Painel!$E$5="(Todos)",P9713=Painel!$E$5)),$J9713+ROW()/10000000,"")</f>
        <v/>
      </c>
    </row>
    <row r="9714" customFormat="false" ht="15" hidden="false" customHeight="false" outlineLevel="0" collapsed="false">
      <c r="A9714" s="29" t="s">
        <v>56</v>
      </c>
      <c r="B9714" s="29" t="s">
        <v>16590</v>
      </c>
      <c r="C9714" s="29" t="s">
        <v>16425</v>
      </c>
      <c r="D9714" s="29" t="s">
        <v>16591</v>
      </c>
      <c r="E9714" s="29" t="n">
        <v>1</v>
      </c>
      <c r="F9714" s="29"/>
      <c r="G9714" s="29" t="s">
        <v>16592</v>
      </c>
      <c r="H9714" s="30" t="n">
        <v>5250</v>
      </c>
      <c r="I9714" s="31" t="n">
        <v>46225</v>
      </c>
      <c r="J9714" s="30" t="n">
        <v>5250</v>
      </c>
      <c r="K9714" s="29" t="s">
        <v>125</v>
      </c>
      <c r="L9714" s="29" t="s">
        <v>1020</v>
      </c>
      <c r="M9714" s="29"/>
      <c r="N9714" s="29" t="s">
        <v>122</v>
      </c>
      <c r="O9714" s="31" t="n">
        <v>46573</v>
      </c>
      <c r="P9714" s="29" t="s">
        <v>123</v>
      </c>
      <c r="Q9714" s="29" t="n">
        <f aca="false">IFERROR(VALUE(L9714),"")</f>
        <v>60</v>
      </c>
      <c r="R9714" s="29" t="n">
        <f aca="true">IF(O9714="","",O9714-TODAY())</f>
        <v>288</v>
      </c>
      <c r="S9714" s="29" t="str">
        <f aca="false">IF(C9714="&lt;&lt; vazio &gt;&gt;","VAZIA",IF(AND(O9714&lt;&gt;"",R9714&lt;0),"VENCIDO",IF(AND(O9714&lt;&gt;"",R9714&lt;=Parametros!$B$10),"PRÓX. VENCIMENTO",IF(F9714="Q","QUALIDADE",IF(F9714="S","BLOQUEADO",IF(F9714="R","RESTRITO/DEVOLUÇÃO",IF(OR(N9714="QUAR",N9714="QRES"),"QUARENTENA",IF(OR(B9714="DESCARTE",B9714="DEVOLUÇÃO"),"DESCARTE/DEVOLUÇÃO",IF(AND(D9714="",K9714&lt;&gt;""),"SEM LOTE",IF(AND(Q9714&lt;&gt;"",Q9714&gt;=Parametros!$B$11),"PARADO/SEM GIRO","OK"))))))))))</f>
        <v>OK</v>
      </c>
      <c r="T9714" s="29" t="str">
        <f aca="false">IF(AND($S9714="PARADO/SEM GIRO",$K9714="KG",OR(Painel!$B$5="(Todos)",A9714=Painel!$B$5)*OR(Painel!$E$5="(Todos)",P9714=Painel!$E$5)),$J9714+ROW()/10000000,"")</f>
        <v/>
      </c>
      <c r="U9714" s="29" t="str">
        <f aca="false">IF(AND($S9714="VENCIDO",$K9714="KG",OR(Painel!$B$5="(Todos)",A9714=Painel!$B$5)*OR(Painel!$E$5="(Todos)",P9714=Painel!$E$5)),$J9714+ROW()/10000000,"")</f>
        <v/>
      </c>
    </row>
    <row r="9715" customFormat="false" ht="15" hidden="false" customHeight="false" outlineLevel="0" collapsed="false">
      <c r="A9715" s="29" t="s">
        <v>56</v>
      </c>
      <c r="B9715" s="29" t="s">
        <v>16593</v>
      </c>
      <c r="C9715" s="29" t="s">
        <v>16594</v>
      </c>
      <c r="D9715" s="29" t="s">
        <v>16595</v>
      </c>
      <c r="E9715" s="29" t="n">
        <v>1</v>
      </c>
      <c r="F9715" s="29"/>
      <c r="G9715" s="29" t="s">
        <v>16596</v>
      </c>
      <c r="H9715" s="30" t="n">
        <v>9261</v>
      </c>
      <c r="I9715" s="31" t="n">
        <v>46246</v>
      </c>
      <c r="J9715" s="30" t="n">
        <v>9261</v>
      </c>
      <c r="K9715" s="29" t="s">
        <v>125</v>
      </c>
      <c r="L9715" s="29" t="s">
        <v>2104</v>
      </c>
      <c r="M9715" s="29"/>
      <c r="N9715" s="29" t="s">
        <v>122</v>
      </c>
      <c r="O9715" s="31" t="n">
        <v>46485</v>
      </c>
      <c r="P9715" s="29" t="s">
        <v>123</v>
      </c>
      <c r="Q9715" s="29" t="n">
        <f aca="false">IFERROR(VALUE(L9715),"")</f>
        <v>39</v>
      </c>
      <c r="R9715" s="29" t="n">
        <f aca="true">IF(O9715="","",O9715-TODAY())</f>
        <v>200</v>
      </c>
      <c r="S9715" s="29" t="str">
        <f aca="false">IF(C9715="&lt;&lt; vazio &gt;&gt;","VAZIA",IF(AND(O9715&lt;&gt;"",R9715&lt;0),"VENCIDO",IF(AND(O9715&lt;&gt;"",R9715&lt;=Parametros!$B$10),"PRÓX. VENCIMENTO",IF(F9715="Q","QUALIDADE",IF(F9715="S","BLOQUEADO",IF(F9715="R","RESTRITO/DEVOLUÇÃO",IF(OR(N9715="QUAR",N9715="QRES"),"QUARENTENA",IF(OR(B9715="DESCARTE",B9715="DEVOLUÇÃO"),"DESCARTE/DEVOLUÇÃO",IF(AND(D9715="",K9715&lt;&gt;""),"SEM LOTE",IF(AND(Q9715&lt;&gt;"",Q9715&gt;=Parametros!$B$11),"PARADO/SEM GIRO","OK"))))))))))</f>
        <v>OK</v>
      </c>
      <c r="T9715" s="29" t="str">
        <f aca="false">IF(AND($S9715="PARADO/SEM GIRO",$K9715="KG",OR(Painel!$B$5="(Todos)",A9715=Painel!$B$5)*OR(Painel!$E$5="(Todos)",P9715=Painel!$E$5)),$J9715+ROW()/10000000,"")</f>
        <v/>
      </c>
      <c r="U9715" s="29" t="str">
        <f aca="false">IF(AND($S9715="VENCIDO",$K9715="KG",OR(Painel!$B$5="(Todos)",A9715=Painel!$B$5)*OR(Painel!$E$5="(Todos)",P9715=Painel!$E$5)),$J9715+ROW()/10000000,"")</f>
        <v/>
      </c>
    </row>
    <row r="9716" customFormat="false" ht="15" hidden="false" customHeight="false" outlineLevel="0" collapsed="false">
      <c r="A9716" s="29" t="s">
        <v>56</v>
      </c>
      <c r="B9716" s="29" t="s">
        <v>16597</v>
      </c>
      <c r="C9716" s="29" t="s">
        <v>16598</v>
      </c>
      <c r="D9716" s="29" t="s">
        <v>16599</v>
      </c>
      <c r="E9716" s="29" t="n">
        <v>1</v>
      </c>
      <c r="F9716" s="29"/>
      <c r="G9716" s="29" t="s">
        <v>16600</v>
      </c>
      <c r="H9716" s="30" t="n">
        <v>2538</v>
      </c>
      <c r="I9716" s="31" t="n">
        <v>46265</v>
      </c>
      <c r="J9716" s="30" t="n">
        <v>2538</v>
      </c>
      <c r="K9716" s="29" t="s">
        <v>125</v>
      </c>
      <c r="L9716" s="29" t="s">
        <v>216</v>
      </c>
      <c r="M9716" s="29"/>
      <c r="N9716" s="29" t="s">
        <v>122</v>
      </c>
      <c r="O9716" s="31" t="n">
        <v>46485</v>
      </c>
      <c r="P9716" s="29" t="s">
        <v>123</v>
      </c>
      <c r="Q9716" s="29" t="n">
        <f aca="false">IFERROR(VALUE(L9716),"")</f>
        <v>20</v>
      </c>
      <c r="R9716" s="29" t="n">
        <f aca="true">IF(O9716="","",O9716-TODAY())</f>
        <v>200</v>
      </c>
      <c r="S9716" s="29" t="str">
        <f aca="false">IF(C9716="&lt;&lt; vazio &gt;&gt;","VAZIA",IF(AND(O9716&lt;&gt;"",R9716&lt;0),"VENCIDO",IF(AND(O9716&lt;&gt;"",R9716&lt;=Parametros!$B$10),"PRÓX. VENCIMENTO",IF(F9716="Q","QUALIDADE",IF(F9716="S","BLOQUEADO",IF(F9716="R","RESTRITO/DEVOLUÇÃO",IF(OR(N9716="QUAR",N9716="QRES"),"QUARENTENA",IF(OR(B9716="DESCARTE",B9716="DEVOLUÇÃO"),"DESCARTE/DEVOLUÇÃO",IF(AND(D9716="",K9716&lt;&gt;""),"SEM LOTE",IF(AND(Q9716&lt;&gt;"",Q9716&gt;=Parametros!$B$11),"PARADO/SEM GIRO","OK"))))))))))</f>
        <v>OK</v>
      </c>
      <c r="T9716" s="29" t="str">
        <f aca="false">IF(AND($S9716="PARADO/SEM GIRO",$K9716="KG",OR(Painel!$B$5="(Todos)",A9716=Painel!$B$5)*OR(Painel!$E$5="(Todos)",P9716=Painel!$E$5)),$J9716+ROW()/10000000,"")</f>
        <v/>
      </c>
      <c r="U9716" s="29" t="str">
        <f aca="false">IF(AND($S9716="VENCIDO",$K9716="KG",OR(Painel!$B$5="(Todos)",A9716=Painel!$B$5)*OR(Painel!$E$5="(Todos)",P9716=Painel!$E$5)),$J9716+ROW()/10000000,"")</f>
        <v/>
      </c>
    </row>
    <row r="9717" customFormat="false" ht="15" hidden="false" customHeight="false" outlineLevel="0" collapsed="false">
      <c r="A9717" s="29" t="s">
        <v>56</v>
      </c>
      <c r="B9717" s="29" t="s">
        <v>16601</v>
      </c>
      <c r="C9717" s="29" t="s">
        <v>115</v>
      </c>
      <c r="D9717" s="29"/>
      <c r="E9717" s="29" t="n">
        <v>0</v>
      </c>
      <c r="F9717" s="29"/>
      <c r="G9717" s="29"/>
      <c r="H9717" s="30" t="n">
        <v>0</v>
      </c>
      <c r="I9717" s="29"/>
      <c r="J9717" s="30" t="n">
        <v>0</v>
      </c>
      <c r="K9717" s="29"/>
      <c r="L9717" s="29" t="s">
        <v>116</v>
      </c>
      <c r="M9717" s="29"/>
      <c r="N9717" s="29"/>
      <c r="O9717" s="29"/>
      <c r="P9717" s="29"/>
      <c r="Q9717" s="29" t="n">
        <f aca="false">IFERROR(VALUE(L9717),"")</f>
        <v>0</v>
      </c>
      <c r="R9717" s="29" t="str">
        <f aca="true">IF(O9717="","",O9717-TODAY())</f>
        <v/>
      </c>
      <c r="S9717" s="29" t="str">
        <f aca="false">IF(C9717="&lt;&lt; vazio &gt;&gt;","VAZIA",IF(AND(O9717&lt;&gt;"",R9717&lt;0),"VENCIDO",IF(AND(O9717&lt;&gt;"",R9717&lt;=Parametros!$B$10),"PRÓX. VENCIMENTO",IF(F9717="Q","QUALIDADE",IF(F9717="S","BLOQUEADO",IF(F9717="R","RESTRITO/DEVOLUÇÃO",IF(OR(N9717="QUAR",N9717="QRES"),"QUARENTENA",IF(OR(B9717="DESCARTE",B9717="DEVOLUÇÃO"),"DESCARTE/DEVOLUÇÃO",IF(AND(D9717="",K9717&lt;&gt;""),"SEM LOTE",IF(AND(Q9717&lt;&gt;"",Q9717&gt;=Parametros!$B$11),"PARADO/SEM GIRO","OK"))))))))))</f>
        <v>VAZIA</v>
      </c>
      <c r="T9717" s="29" t="str">
        <f aca="false">IF(AND($S9717="PARADO/SEM GIRO",$K9717="KG",OR(Painel!$B$5="(Todos)",A9717=Painel!$B$5)*OR(Painel!$E$5="(Todos)",P9717=Painel!$E$5)),$J9717+ROW()/10000000,"")</f>
        <v/>
      </c>
      <c r="U9717" s="29" t="str">
        <f aca="false">IF(AND($S9717="VENCIDO",$K9717="KG",OR(Painel!$B$5="(Todos)",A9717=Painel!$B$5)*OR(Painel!$E$5="(Todos)",P9717=Painel!$E$5)),$J9717+ROW()/10000000,"")</f>
        <v/>
      </c>
    </row>
    <row r="9718" customFormat="false" ht="15" hidden="false" customHeight="false" outlineLevel="0" collapsed="false">
      <c r="A9718" s="29" t="s">
        <v>56</v>
      </c>
      <c r="B9718" s="29" t="s">
        <v>16602</v>
      </c>
      <c r="C9718" s="29" t="s">
        <v>15809</v>
      </c>
      <c r="D9718" s="29"/>
      <c r="E9718" s="29" t="n">
        <v>21</v>
      </c>
      <c r="F9718" s="29"/>
      <c r="G9718" s="29" t="s">
        <v>16603</v>
      </c>
      <c r="H9718" s="30" t="n">
        <v>9000</v>
      </c>
      <c r="I9718" s="31" t="n">
        <v>46225</v>
      </c>
      <c r="J9718" s="30" t="n">
        <v>9000</v>
      </c>
      <c r="K9718" s="29" t="s">
        <v>15810</v>
      </c>
      <c r="L9718" s="29" t="s">
        <v>1020</v>
      </c>
      <c r="M9718" s="29"/>
      <c r="N9718" s="29" t="s">
        <v>122</v>
      </c>
      <c r="O9718" s="29"/>
      <c r="P9718" s="29" t="s">
        <v>123</v>
      </c>
      <c r="Q9718" s="29" t="n">
        <f aca="false">IFERROR(VALUE(L9718),"")</f>
        <v>60</v>
      </c>
      <c r="R9718" s="29" t="str">
        <f aca="true">IF(O9718="","",O9718-TODAY())</f>
        <v/>
      </c>
      <c r="S9718" s="29" t="str">
        <f aca="false">IF(C9718="&lt;&lt; vazio &gt;&gt;","VAZIA",IF(AND(O9718&lt;&gt;"",R9718&lt;0),"VENCIDO",IF(AND(O9718&lt;&gt;"",R9718&lt;=Parametros!$B$10),"PRÓX. VENCIMENTO",IF(F9718="Q","QUALIDADE",IF(F9718="S","BLOQUEADO",IF(F9718="R","RESTRITO/DEVOLUÇÃO",IF(OR(N9718="QUAR",N9718="QRES"),"QUARENTENA",IF(OR(B9718="DESCARTE",B9718="DEVOLUÇÃO"),"DESCARTE/DEVOLUÇÃO",IF(AND(D9718="",K9718&lt;&gt;""),"SEM LOTE",IF(AND(Q9718&lt;&gt;"",Q9718&gt;=Parametros!$B$11),"PARADO/SEM GIRO","OK"))))))))))</f>
        <v>SEM LOTE</v>
      </c>
      <c r="T9718" s="29" t="str">
        <f aca="false">IF(AND($S9718="PARADO/SEM GIRO",$K9718="KG",OR(Painel!$B$5="(Todos)",A9718=Painel!$B$5)*OR(Painel!$E$5="(Todos)",P9718=Painel!$E$5)),$J9718+ROW()/10000000,"")</f>
        <v/>
      </c>
      <c r="U9718" s="29" t="str">
        <f aca="false">IF(AND($S9718="VENCIDO",$K9718="KG",OR(Painel!$B$5="(Todos)",A9718=Painel!$B$5)*OR(Painel!$E$5="(Todos)",P9718=Painel!$E$5)),$J9718+ROW()/10000000,"")</f>
        <v/>
      </c>
    </row>
    <row r="9719" customFormat="false" ht="15" hidden="false" customHeight="false" outlineLevel="0" collapsed="false">
      <c r="A9719" s="29" t="s">
        <v>56</v>
      </c>
      <c r="B9719" s="29" t="s">
        <v>16602</v>
      </c>
      <c r="C9719" s="29" t="s">
        <v>15809</v>
      </c>
      <c r="D9719" s="29"/>
      <c r="E9719" s="29" t="n">
        <v>21</v>
      </c>
      <c r="F9719" s="29"/>
      <c r="G9719" s="29" t="s">
        <v>16604</v>
      </c>
      <c r="H9719" s="30" t="n">
        <v>9000</v>
      </c>
      <c r="I9719" s="31" t="n">
        <v>46225</v>
      </c>
      <c r="J9719" s="30" t="n">
        <v>9000</v>
      </c>
      <c r="K9719" s="29" t="s">
        <v>15810</v>
      </c>
      <c r="L9719" s="29" t="s">
        <v>1020</v>
      </c>
      <c r="M9719" s="29"/>
      <c r="N9719" s="29" t="s">
        <v>122</v>
      </c>
      <c r="O9719" s="29"/>
      <c r="P9719" s="29" t="s">
        <v>123</v>
      </c>
      <c r="Q9719" s="29" t="n">
        <f aca="false">IFERROR(VALUE(L9719),"")</f>
        <v>60</v>
      </c>
      <c r="R9719" s="29" t="str">
        <f aca="true">IF(O9719="","",O9719-TODAY())</f>
        <v/>
      </c>
      <c r="S9719" s="29" t="str">
        <f aca="false">IF(C9719="&lt;&lt; vazio &gt;&gt;","VAZIA",IF(AND(O9719&lt;&gt;"",R9719&lt;0),"VENCIDO",IF(AND(O9719&lt;&gt;"",R9719&lt;=Parametros!$B$10),"PRÓX. VENCIMENTO",IF(F9719="Q","QUALIDADE",IF(F9719="S","BLOQUEADO",IF(F9719="R","RESTRITO/DEVOLUÇÃO",IF(OR(N9719="QUAR",N9719="QRES"),"QUARENTENA",IF(OR(B9719="DESCARTE",B9719="DEVOLUÇÃO"),"DESCARTE/DEVOLUÇÃO",IF(AND(D9719="",K9719&lt;&gt;""),"SEM LOTE",IF(AND(Q9719&lt;&gt;"",Q9719&gt;=Parametros!$B$11),"PARADO/SEM GIRO","OK"))))))))))</f>
        <v>SEM LOTE</v>
      </c>
      <c r="T9719" s="29" t="str">
        <f aca="false">IF(AND($S9719="PARADO/SEM GIRO",$K9719="KG",OR(Painel!$B$5="(Todos)",A9719=Painel!$B$5)*OR(Painel!$E$5="(Todos)",P9719=Painel!$E$5)),$J9719+ROW()/10000000,"")</f>
        <v/>
      </c>
      <c r="U9719" s="29" t="str">
        <f aca="false">IF(AND($S9719="VENCIDO",$K9719="KG",OR(Painel!$B$5="(Todos)",A9719=Painel!$B$5)*OR(Painel!$E$5="(Todos)",P9719=Painel!$E$5)),$J9719+ROW()/10000000,"")</f>
        <v/>
      </c>
    </row>
    <row r="9720" customFormat="false" ht="15" hidden="false" customHeight="false" outlineLevel="0" collapsed="false">
      <c r="A9720" s="29" t="s">
        <v>56</v>
      </c>
      <c r="B9720" s="29" t="s">
        <v>16602</v>
      </c>
      <c r="C9720" s="29" t="s">
        <v>15809</v>
      </c>
      <c r="D9720" s="29"/>
      <c r="E9720" s="29" t="n">
        <v>21</v>
      </c>
      <c r="F9720" s="29"/>
      <c r="G9720" s="29" t="s">
        <v>16605</v>
      </c>
      <c r="H9720" s="30" t="n">
        <v>9000</v>
      </c>
      <c r="I9720" s="31" t="n">
        <v>46225</v>
      </c>
      <c r="J9720" s="30" t="n">
        <v>9000</v>
      </c>
      <c r="K9720" s="29" t="s">
        <v>15810</v>
      </c>
      <c r="L9720" s="29" t="s">
        <v>1020</v>
      </c>
      <c r="M9720" s="29"/>
      <c r="N9720" s="29" t="s">
        <v>122</v>
      </c>
      <c r="O9720" s="29"/>
      <c r="P9720" s="29" t="s">
        <v>123</v>
      </c>
      <c r="Q9720" s="29" t="n">
        <f aca="false">IFERROR(VALUE(L9720),"")</f>
        <v>60</v>
      </c>
      <c r="R9720" s="29" t="str">
        <f aca="true">IF(O9720="","",O9720-TODAY())</f>
        <v/>
      </c>
      <c r="S9720" s="29" t="str">
        <f aca="false">IF(C9720="&lt;&lt; vazio &gt;&gt;","VAZIA",IF(AND(O9720&lt;&gt;"",R9720&lt;0),"VENCIDO",IF(AND(O9720&lt;&gt;"",R9720&lt;=Parametros!$B$10),"PRÓX. VENCIMENTO",IF(F9720="Q","QUALIDADE",IF(F9720="S","BLOQUEADO",IF(F9720="R","RESTRITO/DEVOLUÇÃO",IF(OR(N9720="QUAR",N9720="QRES"),"QUARENTENA",IF(OR(B9720="DESCARTE",B9720="DEVOLUÇÃO"),"DESCARTE/DEVOLUÇÃO",IF(AND(D9720="",K9720&lt;&gt;""),"SEM LOTE",IF(AND(Q9720&lt;&gt;"",Q9720&gt;=Parametros!$B$11),"PARADO/SEM GIRO","OK"))))))))))</f>
        <v>SEM LOTE</v>
      </c>
      <c r="T9720" s="29" t="str">
        <f aca="false">IF(AND($S9720="PARADO/SEM GIRO",$K9720="KG",OR(Painel!$B$5="(Todos)",A9720=Painel!$B$5)*OR(Painel!$E$5="(Todos)",P9720=Painel!$E$5)),$J9720+ROW()/10000000,"")</f>
        <v/>
      </c>
      <c r="U9720" s="29" t="str">
        <f aca="false">IF(AND($S9720="VENCIDO",$K9720="KG",OR(Painel!$B$5="(Todos)",A9720=Painel!$B$5)*OR(Painel!$E$5="(Todos)",P9720=Painel!$E$5)),$J9720+ROW()/10000000,"")</f>
        <v/>
      </c>
    </row>
    <row r="9721" customFormat="false" ht="15" hidden="false" customHeight="false" outlineLevel="0" collapsed="false">
      <c r="A9721" s="29" t="s">
        <v>56</v>
      </c>
      <c r="B9721" s="29" t="s">
        <v>16602</v>
      </c>
      <c r="C9721" s="29" t="s">
        <v>15809</v>
      </c>
      <c r="D9721" s="29"/>
      <c r="E9721" s="29" t="n">
        <v>21</v>
      </c>
      <c r="F9721" s="29"/>
      <c r="G9721" s="29" t="s">
        <v>16606</v>
      </c>
      <c r="H9721" s="30" t="n">
        <v>9000</v>
      </c>
      <c r="I9721" s="31" t="n">
        <v>46225</v>
      </c>
      <c r="J9721" s="30" t="n">
        <v>9000</v>
      </c>
      <c r="K9721" s="29" t="s">
        <v>15810</v>
      </c>
      <c r="L9721" s="29" t="s">
        <v>1020</v>
      </c>
      <c r="M9721" s="29"/>
      <c r="N9721" s="29" t="s">
        <v>122</v>
      </c>
      <c r="O9721" s="29"/>
      <c r="P9721" s="29" t="s">
        <v>123</v>
      </c>
      <c r="Q9721" s="29" t="n">
        <f aca="false">IFERROR(VALUE(L9721),"")</f>
        <v>60</v>
      </c>
      <c r="R9721" s="29" t="str">
        <f aca="true">IF(O9721="","",O9721-TODAY())</f>
        <v/>
      </c>
      <c r="S9721" s="29" t="str">
        <f aca="false">IF(C9721="&lt;&lt; vazio &gt;&gt;","VAZIA",IF(AND(O9721&lt;&gt;"",R9721&lt;0),"VENCIDO",IF(AND(O9721&lt;&gt;"",R9721&lt;=Parametros!$B$10),"PRÓX. VENCIMENTO",IF(F9721="Q","QUALIDADE",IF(F9721="S","BLOQUEADO",IF(F9721="R","RESTRITO/DEVOLUÇÃO",IF(OR(N9721="QUAR",N9721="QRES"),"QUARENTENA",IF(OR(B9721="DESCARTE",B9721="DEVOLUÇÃO"),"DESCARTE/DEVOLUÇÃO",IF(AND(D9721="",K9721&lt;&gt;""),"SEM LOTE",IF(AND(Q9721&lt;&gt;"",Q9721&gt;=Parametros!$B$11),"PARADO/SEM GIRO","OK"))))))))))</f>
        <v>SEM LOTE</v>
      </c>
      <c r="T9721" s="29" t="str">
        <f aca="false">IF(AND($S9721="PARADO/SEM GIRO",$K9721="KG",OR(Painel!$B$5="(Todos)",A9721=Painel!$B$5)*OR(Painel!$E$5="(Todos)",P9721=Painel!$E$5)),$J9721+ROW()/10000000,"")</f>
        <v/>
      </c>
      <c r="U9721" s="29" t="str">
        <f aca="false">IF(AND($S9721="VENCIDO",$K9721="KG",OR(Painel!$B$5="(Todos)",A9721=Painel!$B$5)*OR(Painel!$E$5="(Todos)",P9721=Painel!$E$5)),$J9721+ROW()/10000000,"")</f>
        <v/>
      </c>
    </row>
    <row r="9722" customFormat="false" ht="15" hidden="false" customHeight="false" outlineLevel="0" collapsed="false">
      <c r="A9722" s="29" t="s">
        <v>56</v>
      </c>
      <c r="B9722" s="29" t="s">
        <v>16602</v>
      </c>
      <c r="C9722" s="29" t="s">
        <v>15809</v>
      </c>
      <c r="D9722" s="29"/>
      <c r="E9722" s="29" t="n">
        <v>21</v>
      </c>
      <c r="F9722" s="29"/>
      <c r="G9722" s="29" t="s">
        <v>16607</v>
      </c>
      <c r="H9722" s="30" t="n">
        <v>9000</v>
      </c>
      <c r="I9722" s="31" t="n">
        <v>46225</v>
      </c>
      <c r="J9722" s="30" t="n">
        <v>9000</v>
      </c>
      <c r="K9722" s="29" t="s">
        <v>15810</v>
      </c>
      <c r="L9722" s="29" t="s">
        <v>1020</v>
      </c>
      <c r="M9722" s="29"/>
      <c r="N9722" s="29" t="s">
        <v>122</v>
      </c>
      <c r="O9722" s="29"/>
      <c r="P9722" s="29" t="s">
        <v>123</v>
      </c>
      <c r="Q9722" s="29" t="n">
        <f aca="false">IFERROR(VALUE(L9722),"")</f>
        <v>60</v>
      </c>
      <c r="R9722" s="29" t="str">
        <f aca="true">IF(O9722="","",O9722-TODAY())</f>
        <v/>
      </c>
      <c r="S9722" s="29" t="str">
        <f aca="false">IF(C9722="&lt;&lt; vazio &gt;&gt;","VAZIA",IF(AND(O9722&lt;&gt;"",R9722&lt;0),"VENCIDO",IF(AND(O9722&lt;&gt;"",R9722&lt;=Parametros!$B$10),"PRÓX. VENCIMENTO",IF(F9722="Q","QUALIDADE",IF(F9722="S","BLOQUEADO",IF(F9722="R","RESTRITO/DEVOLUÇÃO",IF(OR(N9722="QUAR",N9722="QRES"),"QUARENTENA",IF(OR(B9722="DESCARTE",B9722="DEVOLUÇÃO"),"DESCARTE/DEVOLUÇÃO",IF(AND(D9722="",K9722&lt;&gt;""),"SEM LOTE",IF(AND(Q9722&lt;&gt;"",Q9722&gt;=Parametros!$B$11),"PARADO/SEM GIRO","OK"))))))))))</f>
        <v>SEM LOTE</v>
      </c>
      <c r="T9722" s="29" t="str">
        <f aca="false">IF(AND($S9722="PARADO/SEM GIRO",$K9722="KG",OR(Painel!$B$5="(Todos)",A9722=Painel!$B$5)*OR(Painel!$E$5="(Todos)",P9722=Painel!$E$5)),$J9722+ROW()/10000000,"")</f>
        <v/>
      </c>
      <c r="U9722" s="29" t="str">
        <f aca="false">IF(AND($S9722="VENCIDO",$K9722="KG",OR(Painel!$B$5="(Todos)",A9722=Painel!$B$5)*OR(Painel!$E$5="(Todos)",P9722=Painel!$E$5)),$J9722+ROW()/10000000,"")</f>
        <v/>
      </c>
    </row>
    <row r="9723" customFormat="false" ht="15" hidden="false" customHeight="false" outlineLevel="0" collapsed="false">
      <c r="A9723" s="29" t="s">
        <v>56</v>
      </c>
      <c r="B9723" s="29" t="s">
        <v>16602</v>
      </c>
      <c r="C9723" s="29" t="s">
        <v>15809</v>
      </c>
      <c r="D9723" s="29"/>
      <c r="E9723" s="29" t="n">
        <v>21</v>
      </c>
      <c r="F9723" s="29"/>
      <c r="G9723" s="29" t="s">
        <v>16608</v>
      </c>
      <c r="H9723" s="30" t="n">
        <v>9000</v>
      </c>
      <c r="I9723" s="31" t="n">
        <v>46225</v>
      </c>
      <c r="J9723" s="30" t="n">
        <v>9000</v>
      </c>
      <c r="K9723" s="29" t="s">
        <v>15810</v>
      </c>
      <c r="L9723" s="29" t="s">
        <v>1020</v>
      </c>
      <c r="M9723" s="29"/>
      <c r="N9723" s="29" t="s">
        <v>122</v>
      </c>
      <c r="O9723" s="29"/>
      <c r="P9723" s="29" t="s">
        <v>123</v>
      </c>
      <c r="Q9723" s="29" t="n">
        <f aca="false">IFERROR(VALUE(L9723),"")</f>
        <v>60</v>
      </c>
      <c r="R9723" s="29" t="str">
        <f aca="true">IF(O9723="","",O9723-TODAY())</f>
        <v/>
      </c>
      <c r="S9723" s="29" t="str">
        <f aca="false">IF(C9723="&lt;&lt; vazio &gt;&gt;","VAZIA",IF(AND(O9723&lt;&gt;"",R9723&lt;0),"VENCIDO",IF(AND(O9723&lt;&gt;"",R9723&lt;=Parametros!$B$10),"PRÓX. VENCIMENTO",IF(F9723="Q","QUALIDADE",IF(F9723="S","BLOQUEADO",IF(F9723="R","RESTRITO/DEVOLUÇÃO",IF(OR(N9723="QUAR",N9723="QRES"),"QUARENTENA",IF(OR(B9723="DESCARTE",B9723="DEVOLUÇÃO"),"DESCARTE/DEVOLUÇÃO",IF(AND(D9723="",K9723&lt;&gt;""),"SEM LOTE",IF(AND(Q9723&lt;&gt;"",Q9723&gt;=Parametros!$B$11),"PARADO/SEM GIRO","OK"))))))))))</f>
        <v>SEM LOTE</v>
      </c>
      <c r="T9723" s="29" t="str">
        <f aca="false">IF(AND($S9723="PARADO/SEM GIRO",$K9723="KG",OR(Painel!$B$5="(Todos)",A9723=Painel!$B$5)*OR(Painel!$E$5="(Todos)",P9723=Painel!$E$5)),$J9723+ROW()/10000000,"")</f>
        <v/>
      </c>
      <c r="U9723" s="29" t="str">
        <f aca="false">IF(AND($S9723="VENCIDO",$K9723="KG",OR(Painel!$B$5="(Todos)",A9723=Painel!$B$5)*OR(Painel!$E$5="(Todos)",P9723=Painel!$E$5)),$J9723+ROW()/10000000,"")</f>
        <v/>
      </c>
    </row>
    <row r="9724" customFormat="false" ht="15" hidden="false" customHeight="false" outlineLevel="0" collapsed="false">
      <c r="A9724" s="29" t="s">
        <v>56</v>
      </c>
      <c r="B9724" s="29" t="s">
        <v>16602</v>
      </c>
      <c r="C9724" s="29" t="s">
        <v>15809</v>
      </c>
      <c r="D9724" s="29"/>
      <c r="E9724" s="29" t="n">
        <v>21</v>
      </c>
      <c r="F9724" s="29"/>
      <c r="G9724" s="29" t="s">
        <v>16609</v>
      </c>
      <c r="H9724" s="30" t="n">
        <v>9000</v>
      </c>
      <c r="I9724" s="31" t="n">
        <v>46225</v>
      </c>
      <c r="J9724" s="30" t="n">
        <v>9000</v>
      </c>
      <c r="K9724" s="29" t="s">
        <v>15810</v>
      </c>
      <c r="L9724" s="29" t="s">
        <v>1020</v>
      </c>
      <c r="M9724" s="29"/>
      <c r="N9724" s="29" t="s">
        <v>122</v>
      </c>
      <c r="O9724" s="29"/>
      <c r="P9724" s="29" t="s">
        <v>123</v>
      </c>
      <c r="Q9724" s="29" t="n">
        <f aca="false">IFERROR(VALUE(L9724),"")</f>
        <v>60</v>
      </c>
      <c r="R9724" s="29" t="str">
        <f aca="true">IF(O9724="","",O9724-TODAY())</f>
        <v/>
      </c>
      <c r="S9724" s="29" t="str">
        <f aca="false">IF(C9724="&lt;&lt; vazio &gt;&gt;","VAZIA",IF(AND(O9724&lt;&gt;"",R9724&lt;0),"VENCIDO",IF(AND(O9724&lt;&gt;"",R9724&lt;=Parametros!$B$10),"PRÓX. VENCIMENTO",IF(F9724="Q","QUALIDADE",IF(F9724="S","BLOQUEADO",IF(F9724="R","RESTRITO/DEVOLUÇÃO",IF(OR(N9724="QUAR",N9724="QRES"),"QUARENTENA",IF(OR(B9724="DESCARTE",B9724="DEVOLUÇÃO"),"DESCARTE/DEVOLUÇÃO",IF(AND(D9724="",K9724&lt;&gt;""),"SEM LOTE",IF(AND(Q9724&lt;&gt;"",Q9724&gt;=Parametros!$B$11),"PARADO/SEM GIRO","OK"))))))))))</f>
        <v>SEM LOTE</v>
      </c>
      <c r="T9724" s="29" t="str">
        <f aca="false">IF(AND($S9724="PARADO/SEM GIRO",$K9724="KG",OR(Painel!$B$5="(Todos)",A9724=Painel!$B$5)*OR(Painel!$E$5="(Todos)",P9724=Painel!$E$5)),$J9724+ROW()/10000000,"")</f>
        <v/>
      </c>
      <c r="U9724" s="29" t="str">
        <f aca="false">IF(AND($S9724="VENCIDO",$K9724="KG",OR(Painel!$B$5="(Todos)",A9724=Painel!$B$5)*OR(Painel!$E$5="(Todos)",P9724=Painel!$E$5)),$J9724+ROW()/10000000,"")</f>
        <v/>
      </c>
    </row>
    <row r="9725" customFormat="false" ht="15" hidden="false" customHeight="false" outlineLevel="0" collapsed="false">
      <c r="A9725" s="29" t="s">
        <v>56</v>
      </c>
      <c r="B9725" s="29" t="s">
        <v>16602</v>
      </c>
      <c r="C9725" s="29" t="s">
        <v>15809</v>
      </c>
      <c r="D9725" s="29"/>
      <c r="E9725" s="29" t="n">
        <v>21</v>
      </c>
      <c r="F9725" s="29"/>
      <c r="G9725" s="29" t="s">
        <v>16610</v>
      </c>
      <c r="H9725" s="30" t="n">
        <v>9000</v>
      </c>
      <c r="I9725" s="31" t="n">
        <v>46225</v>
      </c>
      <c r="J9725" s="30" t="n">
        <v>9000</v>
      </c>
      <c r="K9725" s="29" t="s">
        <v>15810</v>
      </c>
      <c r="L9725" s="29" t="s">
        <v>1020</v>
      </c>
      <c r="M9725" s="29"/>
      <c r="N9725" s="29" t="s">
        <v>122</v>
      </c>
      <c r="O9725" s="29"/>
      <c r="P9725" s="29" t="s">
        <v>123</v>
      </c>
      <c r="Q9725" s="29" t="n">
        <f aca="false">IFERROR(VALUE(L9725),"")</f>
        <v>60</v>
      </c>
      <c r="R9725" s="29" t="str">
        <f aca="true">IF(O9725="","",O9725-TODAY())</f>
        <v/>
      </c>
      <c r="S9725" s="29" t="str">
        <f aca="false">IF(C9725="&lt;&lt; vazio &gt;&gt;","VAZIA",IF(AND(O9725&lt;&gt;"",R9725&lt;0),"VENCIDO",IF(AND(O9725&lt;&gt;"",R9725&lt;=Parametros!$B$10),"PRÓX. VENCIMENTO",IF(F9725="Q","QUALIDADE",IF(F9725="S","BLOQUEADO",IF(F9725="R","RESTRITO/DEVOLUÇÃO",IF(OR(N9725="QUAR",N9725="QRES"),"QUARENTENA",IF(OR(B9725="DESCARTE",B9725="DEVOLUÇÃO"),"DESCARTE/DEVOLUÇÃO",IF(AND(D9725="",K9725&lt;&gt;""),"SEM LOTE",IF(AND(Q9725&lt;&gt;"",Q9725&gt;=Parametros!$B$11),"PARADO/SEM GIRO","OK"))))))))))</f>
        <v>SEM LOTE</v>
      </c>
      <c r="T9725" s="29" t="str">
        <f aca="false">IF(AND($S9725="PARADO/SEM GIRO",$K9725="KG",OR(Painel!$B$5="(Todos)",A9725=Painel!$B$5)*OR(Painel!$E$5="(Todos)",P9725=Painel!$E$5)),$J9725+ROW()/10000000,"")</f>
        <v/>
      </c>
      <c r="U9725" s="29" t="str">
        <f aca="false">IF(AND($S9725="VENCIDO",$K9725="KG",OR(Painel!$B$5="(Todos)",A9725=Painel!$B$5)*OR(Painel!$E$5="(Todos)",P9725=Painel!$E$5)),$J9725+ROW()/10000000,"")</f>
        <v/>
      </c>
    </row>
    <row r="9726" customFormat="false" ht="15" hidden="false" customHeight="false" outlineLevel="0" collapsed="false">
      <c r="A9726" s="29" t="s">
        <v>56</v>
      </c>
      <c r="B9726" s="29" t="s">
        <v>16602</v>
      </c>
      <c r="C9726" s="29" t="s">
        <v>15809</v>
      </c>
      <c r="D9726" s="29"/>
      <c r="E9726" s="29" t="n">
        <v>21</v>
      </c>
      <c r="F9726" s="29"/>
      <c r="G9726" s="29" t="s">
        <v>16611</v>
      </c>
      <c r="H9726" s="30" t="n">
        <v>9000</v>
      </c>
      <c r="I9726" s="31" t="n">
        <v>46225</v>
      </c>
      <c r="J9726" s="30" t="n">
        <v>9000</v>
      </c>
      <c r="K9726" s="29" t="s">
        <v>15810</v>
      </c>
      <c r="L9726" s="29" t="s">
        <v>1020</v>
      </c>
      <c r="M9726" s="29"/>
      <c r="N9726" s="29" t="s">
        <v>122</v>
      </c>
      <c r="O9726" s="29"/>
      <c r="P9726" s="29" t="s">
        <v>123</v>
      </c>
      <c r="Q9726" s="29" t="n">
        <f aca="false">IFERROR(VALUE(L9726),"")</f>
        <v>60</v>
      </c>
      <c r="R9726" s="29" t="str">
        <f aca="true">IF(O9726="","",O9726-TODAY())</f>
        <v/>
      </c>
      <c r="S9726" s="29" t="str">
        <f aca="false">IF(C9726="&lt;&lt; vazio &gt;&gt;","VAZIA",IF(AND(O9726&lt;&gt;"",R9726&lt;0),"VENCIDO",IF(AND(O9726&lt;&gt;"",R9726&lt;=Parametros!$B$10),"PRÓX. VENCIMENTO",IF(F9726="Q","QUALIDADE",IF(F9726="S","BLOQUEADO",IF(F9726="R","RESTRITO/DEVOLUÇÃO",IF(OR(N9726="QUAR",N9726="QRES"),"QUARENTENA",IF(OR(B9726="DESCARTE",B9726="DEVOLUÇÃO"),"DESCARTE/DEVOLUÇÃO",IF(AND(D9726="",K9726&lt;&gt;""),"SEM LOTE",IF(AND(Q9726&lt;&gt;"",Q9726&gt;=Parametros!$B$11),"PARADO/SEM GIRO","OK"))))))))))</f>
        <v>SEM LOTE</v>
      </c>
      <c r="T9726" s="29" t="str">
        <f aca="false">IF(AND($S9726="PARADO/SEM GIRO",$K9726="KG",OR(Painel!$B$5="(Todos)",A9726=Painel!$B$5)*OR(Painel!$E$5="(Todos)",P9726=Painel!$E$5)),$J9726+ROW()/10000000,"")</f>
        <v/>
      </c>
      <c r="U9726" s="29" t="str">
        <f aca="false">IF(AND($S9726="VENCIDO",$K9726="KG",OR(Painel!$B$5="(Todos)",A9726=Painel!$B$5)*OR(Painel!$E$5="(Todos)",P9726=Painel!$E$5)),$J9726+ROW()/10000000,"")</f>
        <v/>
      </c>
    </row>
    <row r="9727" customFormat="false" ht="15" hidden="false" customHeight="false" outlineLevel="0" collapsed="false">
      <c r="A9727" s="29" t="s">
        <v>56</v>
      </c>
      <c r="B9727" s="29" t="s">
        <v>16602</v>
      </c>
      <c r="C9727" s="29" t="s">
        <v>15809</v>
      </c>
      <c r="D9727" s="29"/>
      <c r="E9727" s="29" t="n">
        <v>21</v>
      </c>
      <c r="F9727" s="29"/>
      <c r="G9727" s="29" t="s">
        <v>16612</v>
      </c>
      <c r="H9727" s="30" t="n">
        <v>9000</v>
      </c>
      <c r="I9727" s="31" t="n">
        <v>46225</v>
      </c>
      <c r="J9727" s="30" t="n">
        <v>9000</v>
      </c>
      <c r="K9727" s="29" t="s">
        <v>15810</v>
      </c>
      <c r="L9727" s="29" t="s">
        <v>1020</v>
      </c>
      <c r="M9727" s="29"/>
      <c r="N9727" s="29" t="s">
        <v>122</v>
      </c>
      <c r="O9727" s="29"/>
      <c r="P9727" s="29" t="s">
        <v>123</v>
      </c>
      <c r="Q9727" s="29" t="n">
        <f aca="false">IFERROR(VALUE(L9727),"")</f>
        <v>60</v>
      </c>
      <c r="R9727" s="29" t="str">
        <f aca="true">IF(O9727="","",O9727-TODAY())</f>
        <v/>
      </c>
      <c r="S9727" s="29" t="str">
        <f aca="false">IF(C9727="&lt;&lt; vazio &gt;&gt;","VAZIA",IF(AND(O9727&lt;&gt;"",R9727&lt;0),"VENCIDO",IF(AND(O9727&lt;&gt;"",R9727&lt;=Parametros!$B$10),"PRÓX. VENCIMENTO",IF(F9727="Q","QUALIDADE",IF(F9727="S","BLOQUEADO",IF(F9727="R","RESTRITO/DEVOLUÇÃO",IF(OR(N9727="QUAR",N9727="QRES"),"QUARENTENA",IF(OR(B9727="DESCARTE",B9727="DEVOLUÇÃO"),"DESCARTE/DEVOLUÇÃO",IF(AND(D9727="",K9727&lt;&gt;""),"SEM LOTE",IF(AND(Q9727&lt;&gt;"",Q9727&gt;=Parametros!$B$11),"PARADO/SEM GIRO","OK"))))))))))</f>
        <v>SEM LOTE</v>
      </c>
      <c r="T9727" s="29" t="str">
        <f aca="false">IF(AND($S9727="PARADO/SEM GIRO",$K9727="KG",OR(Painel!$B$5="(Todos)",A9727=Painel!$B$5)*OR(Painel!$E$5="(Todos)",P9727=Painel!$E$5)),$J9727+ROW()/10000000,"")</f>
        <v/>
      </c>
      <c r="U9727" s="29" t="str">
        <f aca="false">IF(AND($S9727="VENCIDO",$K9727="KG",OR(Painel!$B$5="(Todos)",A9727=Painel!$B$5)*OR(Painel!$E$5="(Todos)",P9727=Painel!$E$5)),$J9727+ROW()/10000000,"")</f>
        <v/>
      </c>
    </row>
    <row r="9728" customFormat="false" ht="15" hidden="false" customHeight="false" outlineLevel="0" collapsed="false">
      <c r="A9728" s="29" t="s">
        <v>56</v>
      </c>
      <c r="B9728" s="29" t="s">
        <v>16602</v>
      </c>
      <c r="C9728" s="29" t="s">
        <v>15809</v>
      </c>
      <c r="D9728" s="29"/>
      <c r="E9728" s="29" t="n">
        <v>21</v>
      </c>
      <c r="F9728" s="29"/>
      <c r="G9728" s="29" t="s">
        <v>16613</v>
      </c>
      <c r="H9728" s="30" t="n">
        <v>9000</v>
      </c>
      <c r="I9728" s="31" t="n">
        <v>46225</v>
      </c>
      <c r="J9728" s="30" t="n">
        <v>9000</v>
      </c>
      <c r="K9728" s="29" t="s">
        <v>15810</v>
      </c>
      <c r="L9728" s="29" t="s">
        <v>1020</v>
      </c>
      <c r="M9728" s="29"/>
      <c r="N9728" s="29" t="s">
        <v>122</v>
      </c>
      <c r="O9728" s="29"/>
      <c r="P9728" s="29" t="s">
        <v>123</v>
      </c>
      <c r="Q9728" s="29" t="n">
        <f aca="false">IFERROR(VALUE(L9728),"")</f>
        <v>60</v>
      </c>
      <c r="R9728" s="29" t="str">
        <f aca="true">IF(O9728="","",O9728-TODAY())</f>
        <v/>
      </c>
      <c r="S9728" s="29" t="str">
        <f aca="false">IF(C9728="&lt;&lt; vazio &gt;&gt;","VAZIA",IF(AND(O9728&lt;&gt;"",R9728&lt;0),"VENCIDO",IF(AND(O9728&lt;&gt;"",R9728&lt;=Parametros!$B$10),"PRÓX. VENCIMENTO",IF(F9728="Q","QUALIDADE",IF(F9728="S","BLOQUEADO",IF(F9728="R","RESTRITO/DEVOLUÇÃO",IF(OR(N9728="QUAR",N9728="QRES"),"QUARENTENA",IF(OR(B9728="DESCARTE",B9728="DEVOLUÇÃO"),"DESCARTE/DEVOLUÇÃO",IF(AND(D9728="",K9728&lt;&gt;""),"SEM LOTE",IF(AND(Q9728&lt;&gt;"",Q9728&gt;=Parametros!$B$11),"PARADO/SEM GIRO","OK"))))))))))</f>
        <v>SEM LOTE</v>
      </c>
      <c r="T9728" s="29" t="str">
        <f aca="false">IF(AND($S9728="PARADO/SEM GIRO",$K9728="KG",OR(Painel!$B$5="(Todos)",A9728=Painel!$B$5)*OR(Painel!$E$5="(Todos)",P9728=Painel!$E$5)),$J9728+ROW()/10000000,"")</f>
        <v/>
      </c>
      <c r="U9728" s="29" t="str">
        <f aca="false">IF(AND($S9728="VENCIDO",$K9728="KG",OR(Painel!$B$5="(Todos)",A9728=Painel!$B$5)*OR(Painel!$E$5="(Todos)",P9728=Painel!$E$5)),$J9728+ROW()/10000000,"")</f>
        <v/>
      </c>
    </row>
    <row r="9729" customFormat="false" ht="15" hidden="false" customHeight="false" outlineLevel="0" collapsed="false">
      <c r="A9729" s="29" t="s">
        <v>56</v>
      </c>
      <c r="B9729" s="29" t="s">
        <v>16602</v>
      </c>
      <c r="C9729" s="29" t="s">
        <v>15809</v>
      </c>
      <c r="D9729" s="29"/>
      <c r="E9729" s="29" t="n">
        <v>21</v>
      </c>
      <c r="F9729" s="29"/>
      <c r="G9729" s="29" t="s">
        <v>16614</v>
      </c>
      <c r="H9729" s="30" t="n">
        <v>9000</v>
      </c>
      <c r="I9729" s="31" t="n">
        <v>46225</v>
      </c>
      <c r="J9729" s="30" t="n">
        <v>9000</v>
      </c>
      <c r="K9729" s="29" t="s">
        <v>15810</v>
      </c>
      <c r="L9729" s="29" t="s">
        <v>1020</v>
      </c>
      <c r="M9729" s="29"/>
      <c r="N9729" s="29" t="s">
        <v>122</v>
      </c>
      <c r="O9729" s="29"/>
      <c r="P9729" s="29" t="s">
        <v>123</v>
      </c>
      <c r="Q9729" s="29" t="n">
        <f aca="false">IFERROR(VALUE(L9729),"")</f>
        <v>60</v>
      </c>
      <c r="R9729" s="29" t="str">
        <f aca="true">IF(O9729="","",O9729-TODAY())</f>
        <v/>
      </c>
      <c r="S9729" s="29" t="str">
        <f aca="false">IF(C9729="&lt;&lt; vazio &gt;&gt;","VAZIA",IF(AND(O9729&lt;&gt;"",R9729&lt;0),"VENCIDO",IF(AND(O9729&lt;&gt;"",R9729&lt;=Parametros!$B$10),"PRÓX. VENCIMENTO",IF(F9729="Q","QUALIDADE",IF(F9729="S","BLOQUEADO",IF(F9729="R","RESTRITO/DEVOLUÇÃO",IF(OR(N9729="QUAR",N9729="QRES"),"QUARENTENA",IF(OR(B9729="DESCARTE",B9729="DEVOLUÇÃO"),"DESCARTE/DEVOLUÇÃO",IF(AND(D9729="",K9729&lt;&gt;""),"SEM LOTE",IF(AND(Q9729&lt;&gt;"",Q9729&gt;=Parametros!$B$11),"PARADO/SEM GIRO","OK"))))))))))</f>
        <v>SEM LOTE</v>
      </c>
      <c r="T9729" s="29" t="str">
        <f aca="false">IF(AND($S9729="PARADO/SEM GIRO",$K9729="KG",OR(Painel!$B$5="(Todos)",A9729=Painel!$B$5)*OR(Painel!$E$5="(Todos)",P9729=Painel!$E$5)),$J9729+ROW()/10000000,"")</f>
        <v/>
      </c>
      <c r="U9729" s="29" t="str">
        <f aca="false">IF(AND($S9729="VENCIDO",$K9729="KG",OR(Painel!$B$5="(Todos)",A9729=Painel!$B$5)*OR(Painel!$E$5="(Todos)",P9729=Painel!$E$5)),$J9729+ROW()/10000000,"")</f>
        <v/>
      </c>
    </row>
    <row r="9730" customFormat="false" ht="15" hidden="false" customHeight="false" outlineLevel="0" collapsed="false">
      <c r="A9730" s="29" t="s">
        <v>56</v>
      </c>
      <c r="B9730" s="29" t="s">
        <v>16602</v>
      </c>
      <c r="C9730" s="29" t="s">
        <v>15809</v>
      </c>
      <c r="D9730" s="29"/>
      <c r="E9730" s="29" t="n">
        <v>21</v>
      </c>
      <c r="F9730" s="29"/>
      <c r="G9730" s="29" t="s">
        <v>16615</v>
      </c>
      <c r="H9730" s="30" t="n">
        <v>9000</v>
      </c>
      <c r="I9730" s="31" t="n">
        <v>46225</v>
      </c>
      <c r="J9730" s="30" t="n">
        <v>9000</v>
      </c>
      <c r="K9730" s="29" t="s">
        <v>15810</v>
      </c>
      <c r="L9730" s="29" t="s">
        <v>1020</v>
      </c>
      <c r="M9730" s="29"/>
      <c r="N9730" s="29" t="s">
        <v>122</v>
      </c>
      <c r="O9730" s="29"/>
      <c r="P9730" s="29" t="s">
        <v>123</v>
      </c>
      <c r="Q9730" s="29" t="n">
        <f aca="false">IFERROR(VALUE(L9730),"")</f>
        <v>60</v>
      </c>
      <c r="R9730" s="29" t="str">
        <f aca="true">IF(O9730="","",O9730-TODAY())</f>
        <v/>
      </c>
      <c r="S9730" s="29" t="str">
        <f aca="false">IF(C9730="&lt;&lt; vazio &gt;&gt;","VAZIA",IF(AND(O9730&lt;&gt;"",R9730&lt;0),"VENCIDO",IF(AND(O9730&lt;&gt;"",R9730&lt;=Parametros!$B$10),"PRÓX. VENCIMENTO",IF(F9730="Q","QUALIDADE",IF(F9730="S","BLOQUEADO",IF(F9730="R","RESTRITO/DEVOLUÇÃO",IF(OR(N9730="QUAR",N9730="QRES"),"QUARENTENA",IF(OR(B9730="DESCARTE",B9730="DEVOLUÇÃO"),"DESCARTE/DEVOLUÇÃO",IF(AND(D9730="",K9730&lt;&gt;""),"SEM LOTE",IF(AND(Q9730&lt;&gt;"",Q9730&gt;=Parametros!$B$11),"PARADO/SEM GIRO","OK"))))))))))</f>
        <v>SEM LOTE</v>
      </c>
      <c r="T9730" s="29" t="str">
        <f aca="false">IF(AND($S9730="PARADO/SEM GIRO",$K9730="KG",OR(Painel!$B$5="(Todos)",A9730=Painel!$B$5)*OR(Painel!$E$5="(Todos)",P9730=Painel!$E$5)),$J9730+ROW()/10000000,"")</f>
        <v/>
      </c>
      <c r="U9730" s="29" t="str">
        <f aca="false">IF(AND($S9730="VENCIDO",$K9730="KG",OR(Painel!$B$5="(Todos)",A9730=Painel!$B$5)*OR(Painel!$E$5="(Todos)",P9730=Painel!$E$5)),$J9730+ROW()/10000000,"")</f>
        <v/>
      </c>
    </row>
    <row r="9731" customFormat="false" ht="15" hidden="false" customHeight="false" outlineLevel="0" collapsed="false">
      <c r="A9731" s="29" t="s">
        <v>56</v>
      </c>
      <c r="B9731" s="29" t="s">
        <v>16602</v>
      </c>
      <c r="C9731" s="29" t="s">
        <v>15809</v>
      </c>
      <c r="D9731" s="29"/>
      <c r="E9731" s="29" t="n">
        <v>21</v>
      </c>
      <c r="F9731" s="29"/>
      <c r="G9731" s="29" t="s">
        <v>16616</v>
      </c>
      <c r="H9731" s="30" t="n">
        <v>9000</v>
      </c>
      <c r="I9731" s="31" t="n">
        <v>46225</v>
      </c>
      <c r="J9731" s="30" t="n">
        <v>9000</v>
      </c>
      <c r="K9731" s="29" t="s">
        <v>15810</v>
      </c>
      <c r="L9731" s="29" t="s">
        <v>1020</v>
      </c>
      <c r="M9731" s="29"/>
      <c r="N9731" s="29" t="s">
        <v>122</v>
      </c>
      <c r="O9731" s="29"/>
      <c r="P9731" s="29" t="s">
        <v>123</v>
      </c>
      <c r="Q9731" s="29" t="n">
        <f aca="false">IFERROR(VALUE(L9731),"")</f>
        <v>60</v>
      </c>
      <c r="R9731" s="29" t="str">
        <f aca="true">IF(O9731="","",O9731-TODAY())</f>
        <v/>
      </c>
      <c r="S9731" s="29" t="str">
        <f aca="false">IF(C9731="&lt;&lt; vazio &gt;&gt;","VAZIA",IF(AND(O9731&lt;&gt;"",R9731&lt;0),"VENCIDO",IF(AND(O9731&lt;&gt;"",R9731&lt;=Parametros!$B$10),"PRÓX. VENCIMENTO",IF(F9731="Q","QUALIDADE",IF(F9731="S","BLOQUEADO",IF(F9731="R","RESTRITO/DEVOLUÇÃO",IF(OR(N9731="QUAR",N9731="QRES"),"QUARENTENA",IF(OR(B9731="DESCARTE",B9731="DEVOLUÇÃO"),"DESCARTE/DEVOLUÇÃO",IF(AND(D9731="",K9731&lt;&gt;""),"SEM LOTE",IF(AND(Q9731&lt;&gt;"",Q9731&gt;=Parametros!$B$11),"PARADO/SEM GIRO","OK"))))))))))</f>
        <v>SEM LOTE</v>
      </c>
      <c r="T9731" s="29" t="str">
        <f aca="false">IF(AND($S9731="PARADO/SEM GIRO",$K9731="KG",OR(Painel!$B$5="(Todos)",A9731=Painel!$B$5)*OR(Painel!$E$5="(Todos)",P9731=Painel!$E$5)),$J9731+ROW()/10000000,"")</f>
        <v/>
      </c>
      <c r="U9731" s="29" t="str">
        <f aca="false">IF(AND($S9731="VENCIDO",$K9731="KG",OR(Painel!$B$5="(Todos)",A9731=Painel!$B$5)*OR(Painel!$E$5="(Todos)",P9731=Painel!$E$5)),$J9731+ROW()/10000000,"")</f>
        <v/>
      </c>
    </row>
    <row r="9732" customFormat="false" ht="15" hidden="false" customHeight="false" outlineLevel="0" collapsed="false">
      <c r="A9732" s="29" t="s">
        <v>56</v>
      </c>
      <c r="B9732" s="29" t="s">
        <v>16602</v>
      </c>
      <c r="C9732" s="29" t="s">
        <v>15809</v>
      </c>
      <c r="D9732" s="29"/>
      <c r="E9732" s="29" t="n">
        <v>21</v>
      </c>
      <c r="F9732" s="29"/>
      <c r="G9732" s="29" t="s">
        <v>16617</v>
      </c>
      <c r="H9732" s="30" t="n">
        <v>9000</v>
      </c>
      <c r="I9732" s="31" t="n">
        <v>46225</v>
      </c>
      <c r="J9732" s="30" t="n">
        <v>9000</v>
      </c>
      <c r="K9732" s="29" t="s">
        <v>15810</v>
      </c>
      <c r="L9732" s="29" t="s">
        <v>1020</v>
      </c>
      <c r="M9732" s="29"/>
      <c r="N9732" s="29" t="s">
        <v>122</v>
      </c>
      <c r="O9732" s="29"/>
      <c r="P9732" s="29" t="s">
        <v>123</v>
      </c>
      <c r="Q9732" s="29" t="n">
        <f aca="false">IFERROR(VALUE(L9732),"")</f>
        <v>60</v>
      </c>
      <c r="R9732" s="29" t="str">
        <f aca="true">IF(O9732="","",O9732-TODAY())</f>
        <v/>
      </c>
      <c r="S9732" s="29" t="str">
        <f aca="false">IF(C9732="&lt;&lt; vazio &gt;&gt;","VAZIA",IF(AND(O9732&lt;&gt;"",R9732&lt;0),"VENCIDO",IF(AND(O9732&lt;&gt;"",R9732&lt;=Parametros!$B$10),"PRÓX. VENCIMENTO",IF(F9732="Q","QUALIDADE",IF(F9732="S","BLOQUEADO",IF(F9732="R","RESTRITO/DEVOLUÇÃO",IF(OR(N9732="QUAR",N9732="QRES"),"QUARENTENA",IF(OR(B9732="DESCARTE",B9732="DEVOLUÇÃO"),"DESCARTE/DEVOLUÇÃO",IF(AND(D9732="",K9732&lt;&gt;""),"SEM LOTE",IF(AND(Q9732&lt;&gt;"",Q9732&gt;=Parametros!$B$11),"PARADO/SEM GIRO","OK"))))))))))</f>
        <v>SEM LOTE</v>
      </c>
      <c r="T9732" s="29" t="str">
        <f aca="false">IF(AND($S9732="PARADO/SEM GIRO",$K9732="KG",OR(Painel!$B$5="(Todos)",A9732=Painel!$B$5)*OR(Painel!$E$5="(Todos)",P9732=Painel!$E$5)),$J9732+ROW()/10000000,"")</f>
        <v/>
      </c>
      <c r="U9732" s="29" t="str">
        <f aca="false">IF(AND($S9732="VENCIDO",$K9732="KG",OR(Painel!$B$5="(Todos)",A9732=Painel!$B$5)*OR(Painel!$E$5="(Todos)",P9732=Painel!$E$5)),$J9732+ROW()/10000000,"")</f>
        <v/>
      </c>
    </row>
    <row r="9733" customFormat="false" ht="15" hidden="false" customHeight="false" outlineLevel="0" collapsed="false">
      <c r="A9733" s="29" t="s">
        <v>56</v>
      </c>
      <c r="B9733" s="29" t="s">
        <v>16602</v>
      </c>
      <c r="C9733" s="29" t="s">
        <v>15809</v>
      </c>
      <c r="D9733" s="29"/>
      <c r="E9733" s="29" t="n">
        <v>21</v>
      </c>
      <c r="F9733" s="29"/>
      <c r="G9733" s="29" t="s">
        <v>16618</v>
      </c>
      <c r="H9733" s="30" t="n">
        <v>9000</v>
      </c>
      <c r="I9733" s="31" t="n">
        <v>46225</v>
      </c>
      <c r="J9733" s="30" t="n">
        <v>9000</v>
      </c>
      <c r="K9733" s="29" t="s">
        <v>15810</v>
      </c>
      <c r="L9733" s="29" t="s">
        <v>1020</v>
      </c>
      <c r="M9733" s="29"/>
      <c r="N9733" s="29" t="s">
        <v>122</v>
      </c>
      <c r="O9733" s="29"/>
      <c r="P9733" s="29" t="s">
        <v>123</v>
      </c>
      <c r="Q9733" s="29" t="n">
        <f aca="false">IFERROR(VALUE(L9733),"")</f>
        <v>60</v>
      </c>
      <c r="R9733" s="29" t="str">
        <f aca="true">IF(O9733="","",O9733-TODAY())</f>
        <v/>
      </c>
      <c r="S9733" s="29" t="str">
        <f aca="false">IF(C9733="&lt;&lt; vazio &gt;&gt;","VAZIA",IF(AND(O9733&lt;&gt;"",R9733&lt;0),"VENCIDO",IF(AND(O9733&lt;&gt;"",R9733&lt;=Parametros!$B$10),"PRÓX. VENCIMENTO",IF(F9733="Q","QUALIDADE",IF(F9733="S","BLOQUEADO",IF(F9733="R","RESTRITO/DEVOLUÇÃO",IF(OR(N9733="QUAR",N9733="QRES"),"QUARENTENA",IF(OR(B9733="DESCARTE",B9733="DEVOLUÇÃO"),"DESCARTE/DEVOLUÇÃO",IF(AND(D9733="",K9733&lt;&gt;""),"SEM LOTE",IF(AND(Q9733&lt;&gt;"",Q9733&gt;=Parametros!$B$11),"PARADO/SEM GIRO","OK"))))))))))</f>
        <v>SEM LOTE</v>
      </c>
      <c r="T9733" s="29" t="str">
        <f aca="false">IF(AND($S9733="PARADO/SEM GIRO",$K9733="KG",OR(Painel!$B$5="(Todos)",A9733=Painel!$B$5)*OR(Painel!$E$5="(Todos)",P9733=Painel!$E$5)),$J9733+ROW()/10000000,"")</f>
        <v/>
      </c>
      <c r="U9733" s="29" t="str">
        <f aca="false">IF(AND($S9733="VENCIDO",$K9733="KG",OR(Painel!$B$5="(Todos)",A9733=Painel!$B$5)*OR(Painel!$E$5="(Todos)",P9733=Painel!$E$5)),$J9733+ROW()/10000000,"")</f>
        <v/>
      </c>
    </row>
    <row r="9734" customFormat="false" ht="15" hidden="false" customHeight="false" outlineLevel="0" collapsed="false">
      <c r="A9734" s="29" t="s">
        <v>56</v>
      </c>
      <c r="B9734" s="29" t="s">
        <v>16602</v>
      </c>
      <c r="C9734" s="29" t="s">
        <v>15809</v>
      </c>
      <c r="D9734" s="29"/>
      <c r="E9734" s="29" t="n">
        <v>21</v>
      </c>
      <c r="F9734" s="29"/>
      <c r="G9734" s="29" t="s">
        <v>16619</v>
      </c>
      <c r="H9734" s="30" t="n">
        <v>9000</v>
      </c>
      <c r="I9734" s="31" t="n">
        <v>46225</v>
      </c>
      <c r="J9734" s="30" t="n">
        <v>9000</v>
      </c>
      <c r="K9734" s="29" t="s">
        <v>15810</v>
      </c>
      <c r="L9734" s="29" t="s">
        <v>1020</v>
      </c>
      <c r="M9734" s="29"/>
      <c r="N9734" s="29" t="s">
        <v>122</v>
      </c>
      <c r="O9734" s="29"/>
      <c r="P9734" s="29" t="s">
        <v>123</v>
      </c>
      <c r="Q9734" s="29" t="n">
        <f aca="false">IFERROR(VALUE(L9734),"")</f>
        <v>60</v>
      </c>
      <c r="R9734" s="29" t="str">
        <f aca="true">IF(O9734="","",O9734-TODAY())</f>
        <v/>
      </c>
      <c r="S9734" s="29" t="str">
        <f aca="false">IF(C9734="&lt;&lt; vazio &gt;&gt;","VAZIA",IF(AND(O9734&lt;&gt;"",R9734&lt;0),"VENCIDO",IF(AND(O9734&lt;&gt;"",R9734&lt;=Parametros!$B$10),"PRÓX. VENCIMENTO",IF(F9734="Q","QUALIDADE",IF(F9734="S","BLOQUEADO",IF(F9734="R","RESTRITO/DEVOLUÇÃO",IF(OR(N9734="QUAR",N9734="QRES"),"QUARENTENA",IF(OR(B9734="DESCARTE",B9734="DEVOLUÇÃO"),"DESCARTE/DEVOLUÇÃO",IF(AND(D9734="",K9734&lt;&gt;""),"SEM LOTE",IF(AND(Q9734&lt;&gt;"",Q9734&gt;=Parametros!$B$11),"PARADO/SEM GIRO","OK"))))))))))</f>
        <v>SEM LOTE</v>
      </c>
      <c r="T9734" s="29" t="str">
        <f aca="false">IF(AND($S9734="PARADO/SEM GIRO",$K9734="KG",OR(Painel!$B$5="(Todos)",A9734=Painel!$B$5)*OR(Painel!$E$5="(Todos)",P9734=Painel!$E$5)),$J9734+ROW()/10000000,"")</f>
        <v/>
      </c>
      <c r="U9734" s="29" t="str">
        <f aca="false">IF(AND($S9734="VENCIDO",$K9734="KG",OR(Painel!$B$5="(Todos)",A9734=Painel!$B$5)*OR(Painel!$E$5="(Todos)",P9734=Painel!$E$5)),$J9734+ROW()/10000000,"")</f>
        <v/>
      </c>
    </row>
    <row r="9735" customFormat="false" ht="15" hidden="false" customHeight="false" outlineLevel="0" collapsed="false">
      <c r="A9735" s="29" t="s">
        <v>56</v>
      </c>
      <c r="B9735" s="29" t="s">
        <v>16602</v>
      </c>
      <c r="C9735" s="29" t="s">
        <v>15809</v>
      </c>
      <c r="D9735" s="29"/>
      <c r="E9735" s="29" t="n">
        <v>21</v>
      </c>
      <c r="F9735" s="29"/>
      <c r="G9735" s="29" t="s">
        <v>16620</v>
      </c>
      <c r="H9735" s="30" t="n">
        <v>9000</v>
      </c>
      <c r="I9735" s="31" t="n">
        <v>46225</v>
      </c>
      <c r="J9735" s="30" t="n">
        <v>9000</v>
      </c>
      <c r="K9735" s="29" t="s">
        <v>15810</v>
      </c>
      <c r="L9735" s="29" t="s">
        <v>1020</v>
      </c>
      <c r="M9735" s="29"/>
      <c r="N9735" s="29" t="s">
        <v>122</v>
      </c>
      <c r="O9735" s="29"/>
      <c r="P9735" s="29" t="s">
        <v>123</v>
      </c>
      <c r="Q9735" s="29" t="n">
        <f aca="false">IFERROR(VALUE(L9735),"")</f>
        <v>60</v>
      </c>
      <c r="R9735" s="29" t="str">
        <f aca="true">IF(O9735="","",O9735-TODAY())</f>
        <v/>
      </c>
      <c r="S9735" s="29" t="str">
        <f aca="false">IF(C9735="&lt;&lt; vazio &gt;&gt;","VAZIA",IF(AND(O9735&lt;&gt;"",R9735&lt;0),"VENCIDO",IF(AND(O9735&lt;&gt;"",R9735&lt;=Parametros!$B$10),"PRÓX. VENCIMENTO",IF(F9735="Q","QUALIDADE",IF(F9735="S","BLOQUEADO",IF(F9735="R","RESTRITO/DEVOLUÇÃO",IF(OR(N9735="QUAR",N9735="QRES"),"QUARENTENA",IF(OR(B9735="DESCARTE",B9735="DEVOLUÇÃO"),"DESCARTE/DEVOLUÇÃO",IF(AND(D9735="",K9735&lt;&gt;""),"SEM LOTE",IF(AND(Q9735&lt;&gt;"",Q9735&gt;=Parametros!$B$11),"PARADO/SEM GIRO","OK"))))))))))</f>
        <v>SEM LOTE</v>
      </c>
      <c r="T9735" s="29" t="str">
        <f aca="false">IF(AND($S9735="PARADO/SEM GIRO",$K9735="KG",OR(Painel!$B$5="(Todos)",A9735=Painel!$B$5)*OR(Painel!$E$5="(Todos)",P9735=Painel!$E$5)),$J9735+ROW()/10000000,"")</f>
        <v/>
      </c>
      <c r="U9735" s="29" t="str">
        <f aca="false">IF(AND($S9735="VENCIDO",$K9735="KG",OR(Painel!$B$5="(Todos)",A9735=Painel!$B$5)*OR(Painel!$E$5="(Todos)",P9735=Painel!$E$5)),$J9735+ROW()/10000000,"")</f>
        <v/>
      </c>
    </row>
    <row r="9736" customFormat="false" ht="15" hidden="false" customHeight="false" outlineLevel="0" collapsed="false">
      <c r="A9736" s="29" t="s">
        <v>56</v>
      </c>
      <c r="B9736" s="29" t="s">
        <v>16602</v>
      </c>
      <c r="C9736" s="29" t="s">
        <v>15809</v>
      </c>
      <c r="D9736" s="29"/>
      <c r="E9736" s="29" t="n">
        <v>21</v>
      </c>
      <c r="F9736" s="29"/>
      <c r="G9736" s="29" t="s">
        <v>16621</v>
      </c>
      <c r="H9736" s="30" t="n">
        <v>9000</v>
      </c>
      <c r="I9736" s="31" t="n">
        <v>46225</v>
      </c>
      <c r="J9736" s="30" t="n">
        <v>9000</v>
      </c>
      <c r="K9736" s="29" t="s">
        <v>15810</v>
      </c>
      <c r="L9736" s="29" t="s">
        <v>1020</v>
      </c>
      <c r="M9736" s="29"/>
      <c r="N9736" s="29" t="s">
        <v>122</v>
      </c>
      <c r="O9736" s="29"/>
      <c r="P9736" s="29" t="s">
        <v>123</v>
      </c>
      <c r="Q9736" s="29" t="n">
        <f aca="false">IFERROR(VALUE(L9736),"")</f>
        <v>60</v>
      </c>
      <c r="R9736" s="29" t="str">
        <f aca="true">IF(O9736="","",O9736-TODAY())</f>
        <v/>
      </c>
      <c r="S9736" s="29" t="str">
        <f aca="false">IF(C9736="&lt;&lt; vazio &gt;&gt;","VAZIA",IF(AND(O9736&lt;&gt;"",R9736&lt;0),"VENCIDO",IF(AND(O9736&lt;&gt;"",R9736&lt;=Parametros!$B$10),"PRÓX. VENCIMENTO",IF(F9736="Q","QUALIDADE",IF(F9736="S","BLOQUEADO",IF(F9736="R","RESTRITO/DEVOLUÇÃO",IF(OR(N9736="QUAR",N9736="QRES"),"QUARENTENA",IF(OR(B9736="DESCARTE",B9736="DEVOLUÇÃO"),"DESCARTE/DEVOLUÇÃO",IF(AND(D9736="",K9736&lt;&gt;""),"SEM LOTE",IF(AND(Q9736&lt;&gt;"",Q9736&gt;=Parametros!$B$11),"PARADO/SEM GIRO","OK"))))))))))</f>
        <v>SEM LOTE</v>
      </c>
      <c r="T9736" s="29" t="str">
        <f aca="false">IF(AND($S9736="PARADO/SEM GIRO",$K9736="KG",OR(Painel!$B$5="(Todos)",A9736=Painel!$B$5)*OR(Painel!$E$5="(Todos)",P9736=Painel!$E$5)),$J9736+ROW()/10000000,"")</f>
        <v/>
      </c>
      <c r="U9736" s="29" t="str">
        <f aca="false">IF(AND($S9736="VENCIDO",$K9736="KG",OR(Painel!$B$5="(Todos)",A9736=Painel!$B$5)*OR(Painel!$E$5="(Todos)",P9736=Painel!$E$5)),$J9736+ROW()/10000000,"")</f>
        <v/>
      </c>
    </row>
    <row r="9737" customFormat="false" ht="15" hidden="false" customHeight="false" outlineLevel="0" collapsed="false">
      <c r="A9737" s="29" t="s">
        <v>56</v>
      </c>
      <c r="B9737" s="29" t="s">
        <v>16602</v>
      </c>
      <c r="C9737" s="29" t="s">
        <v>15809</v>
      </c>
      <c r="D9737" s="29"/>
      <c r="E9737" s="29" t="n">
        <v>21</v>
      </c>
      <c r="F9737" s="29"/>
      <c r="G9737" s="29" t="s">
        <v>16622</v>
      </c>
      <c r="H9737" s="30" t="n">
        <v>9000</v>
      </c>
      <c r="I9737" s="31" t="n">
        <v>46225</v>
      </c>
      <c r="J9737" s="30" t="n">
        <v>9000</v>
      </c>
      <c r="K9737" s="29" t="s">
        <v>15810</v>
      </c>
      <c r="L9737" s="29" t="s">
        <v>1020</v>
      </c>
      <c r="M9737" s="29"/>
      <c r="N9737" s="29" t="s">
        <v>122</v>
      </c>
      <c r="O9737" s="29"/>
      <c r="P9737" s="29" t="s">
        <v>123</v>
      </c>
      <c r="Q9737" s="29" t="n">
        <f aca="false">IFERROR(VALUE(L9737),"")</f>
        <v>60</v>
      </c>
      <c r="R9737" s="29" t="str">
        <f aca="true">IF(O9737="","",O9737-TODAY())</f>
        <v/>
      </c>
      <c r="S9737" s="29" t="str">
        <f aca="false">IF(C9737="&lt;&lt; vazio &gt;&gt;","VAZIA",IF(AND(O9737&lt;&gt;"",R9737&lt;0),"VENCIDO",IF(AND(O9737&lt;&gt;"",R9737&lt;=Parametros!$B$10),"PRÓX. VENCIMENTO",IF(F9737="Q","QUALIDADE",IF(F9737="S","BLOQUEADO",IF(F9737="R","RESTRITO/DEVOLUÇÃO",IF(OR(N9737="QUAR",N9737="QRES"),"QUARENTENA",IF(OR(B9737="DESCARTE",B9737="DEVOLUÇÃO"),"DESCARTE/DEVOLUÇÃO",IF(AND(D9737="",K9737&lt;&gt;""),"SEM LOTE",IF(AND(Q9737&lt;&gt;"",Q9737&gt;=Parametros!$B$11),"PARADO/SEM GIRO","OK"))))))))))</f>
        <v>SEM LOTE</v>
      </c>
      <c r="T9737" s="29" t="str">
        <f aca="false">IF(AND($S9737="PARADO/SEM GIRO",$K9737="KG",OR(Painel!$B$5="(Todos)",A9737=Painel!$B$5)*OR(Painel!$E$5="(Todos)",P9737=Painel!$E$5)),$J9737+ROW()/10000000,"")</f>
        <v/>
      </c>
      <c r="U9737" s="29" t="str">
        <f aca="false">IF(AND($S9737="VENCIDO",$K9737="KG",OR(Painel!$B$5="(Todos)",A9737=Painel!$B$5)*OR(Painel!$E$5="(Todos)",P9737=Painel!$E$5)),$J9737+ROW()/10000000,"")</f>
        <v/>
      </c>
    </row>
    <row r="9738" customFormat="false" ht="15" hidden="false" customHeight="false" outlineLevel="0" collapsed="false">
      <c r="A9738" s="29" t="s">
        <v>56</v>
      </c>
      <c r="B9738" s="29" t="s">
        <v>16602</v>
      </c>
      <c r="C9738" s="29" t="s">
        <v>15809</v>
      </c>
      <c r="D9738" s="29"/>
      <c r="E9738" s="29" t="n">
        <v>21</v>
      </c>
      <c r="F9738" s="29"/>
      <c r="G9738" s="29" t="s">
        <v>16623</v>
      </c>
      <c r="H9738" s="30" t="n">
        <v>9000</v>
      </c>
      <c r="I9738" s="31" t="n">
        <v>46225</v>
      </c>
      <c r="J9738" s="30" t="n">
        <v>9000</v>
      </c>
      <c r="K9738" s="29" t="s">
        <v>15810</v>
      </c>
      <c r="L9738" s="29" t="s">
        <v>1020</v>
      </c>
      <c r="M9738" s="29"/>
      <c r="N9738" s="29" t="s">
        <v>122</v>
      </c>
      <c r="O9738" s="29"/>
      <c r="P9738" s="29" t="s">
        <v>123</v>
      </c>
      <c r="Q9738" s="29" t="n">
        <f aca="false">IFERROR(VALUE(L9738),"")</f>
        <v>60</v>
      </c>
      <c r="R9738" s="29" t="str">
        <f aca="true">IF(O9738="","",O9738-TODAY())</f>
        <v/>
      </c>
      <c r="S9738" s="29" t="str">
        <f aca="false">IF(C9738="&lt;&lt; vazio &gt;&gt;","VAZIA",IF(AND(O9738&lt;&gt;"",R9738&lt;0),"VENCIDO",IF(AND(O9738&lt;&gt;"",R9738&lt;=Parametros!$B$10),"PRÓX. VENCIMENTO",IF(F9738="Q","QUALIDADE",IF(F9738="S","BLOQUEADO",IF(F9738="R","RESTRITO/DEVOLUÇÃO",IF(OR(N9738="QUAR",N9738="QRES"),"QUARENTENA",IF(OR(B9738="DESCARTE",B9738="DEVOLUÇÃO"),"DESCARTE/DEVOLUÇÃO",IF(AND(D9738="",K9738&lt;&gt;""),"SEM LOTE",IF(AND(Q9738&lt;&gt;"",Q9738&gt;=Parametros!$B$11),"PARADO/SEM GIRO","OK"))))))))))</f>
        <v>SEM LOTE</v>
      </c>
      <c r="T9738" s="29" t="str">
        <f aca="false">IF(AND($S9738="PARADO/SEM GIRO",$K9738="KG",OR(Painel!$B$5="(Todos)",A9738=Painel!$B$5)*OR(Painel!$E$5="(Todos)",P9738=Painel!$E$5)),$J9738+ROW()/10000000,"")</f>
        <v/>
      </c>
      <c r="U9738" s="29" t="str">
        <f aca="false">IF(AND($S9738="VENCIDO",$K9738="KG",OR(Painel!$B$5="(Todos)",A9738=Painel!$B$5)*OR(Painel!$E$5="(Todos)",P9738=Painel!$E$5)),$J9738+ROW()/10000000,"")</f>
        <v/>
      </c>
    </row>
    <row r="9739" customFormat="false" ht="15" hidden="false" customHeight="false" outlineLevel="0" collapsed="false">
      <c r="A9739" s="29" t="s">
        <v>56</v>
      </c>
      <c r="B9739" s="29" t="s">
        <v>16624</v>
      </c>
      <c r="C9739" s="29" t="s">
        <v>15819</v>
      </c>
      <c r="D9739" s="29"/>
      <c r="E9739" s="29" t="n">
        <v>11</v>
      </c>
      <c r="F9739" s="29"/>
      <c r="G9739" s="29" t="s">
        <v>16625</v>
      </c>
      <c r="H9739" s="30" t="n">
        <v>5400</v>
      </c>
      <c r="I9739" s="31" t="n">
        <v>46225</v>
      </c>
      <c r="J9739" s="30" t="n">
        <v>5400</v>
      </c>
      <c r="K9739" s="29" t="s">
        <v>15810</v>
      </c>
      <c r="L9739" s="29" t="s">
        <v>1020</v>
      </c>
      <c r="M9739" s="29"/>
      <c r="N9739" s="29" t="s">
        <v>122</v>
      </c>
      <c r="O9739" s="29"/>
      <c r="P9739" s="29" t="s">
        <v>123</v>
      </c>
      <c r="Q9739" s="29" t="n">
        <f aca="false">IFERROR(VALUE(L9739),"")</f>
        <v>60</v>
      </c>
      <c r="R9739" s="29" t="str">
        <f aca="true">IF(O9739="","",O9739-TODAY())</f>
        <v/>
      </c>
      <c r="S9739" s="29" t="str">
        <f aca="false">IF(C9739="&lt;&lt; vazio &gt;&gt;","VAZIA",IF(AND(O9739&lt;&gt;"",R9739&lt;0),"VENCIDO",IF(AND(O9739&lt;&gt;"",R9739&lt;=Parametros!$B$10),"PRÓX. VENCIMENTO",IF(F9739="Q","QUALIDADE",IF(F9739="S","BLOQUEADO",IF(F9739="R","RESTRITO/DEVOLUÇÃO",IF(OR(N9739="QUAR",N9739="QRES"),"QUARENTENA",IF(OR(B9739="DESCARTE",B9739="DEVOLUÇÃO"),"DESCARTE/DEVOLUÇÃO",IF(AND(D9739="",K9739&lt;&gt;""),"SEM LOTE",IF(AND(Q9739&lt;&gt;"",Q9739&gt;=Parametros!$B$11),"PARADO/SEM GIRO","OK"))))))))))</f>
        <v>SEM LOTE</v>
      </c>
      <c r="T9739" s="29" t="str">
        <f aca="false">IF(AND($S9739="PARADO/SEM GIRO",$K9739="KG",OR(Painel!$B$5="(Todos)",A9739=Painel!$B$5)*OR(Painel!$E$5="(Todos)",P9739=Painel!$E$5)),$J9739+ROW()/10000000,"")</f>
        <v/>
      </c>
      <c r="U9739" s="29" t="str">
        <f aca="false">IF(AND($S9739="VENCIDO",$K9739="KG",OR(Painel!$B$5="(Todos)",A9739=Painel!$B$5)*OR(Painel!$E$5="(Todos)",P9739=Painel!$E$5)),$J9739+ROW()/10000000,"")</f>
        <v/>
      </c>
    </row>
    <row r="9740" customFormat="false" ht="15" hidden="false" customHeight="false" outlineLevel="0" collapsed="false">
      <c r="A9740" s="29" t="s">
        <v>56</v>
      </c>
      <c r="B9740" s="29" t="s">
        <v>16624</v>
      </c>
      <c r="C9740" s="29" t="s">
        <v>15819</v>
      </c>
      <c r="D9740" s="29"/>
      <c r="E9740" s="29" t="n">
        <v>11</v>
      </c>
      <c r="F9740" s="29"/>
      <c r="G9740" s="29" t="s">
        <v>16626</v>
      </c>
      <c r="H9740" s="30" t="n">
        <v>5400</v>
      </c>
      <c r="I9740" s="31" t="n">
        <v>46225</v>
      </c>
      <c r="J9740" s="30" t="n">
        <v>5400</v>
      </c>
      <c r="K9740" s="29" t="s">
        <v>15810</v>
      </c>
      <c r="L9740" s="29" t="s">
        <v>1020</v>
      </c>
      <c r="M9740" s="29"/>
      <c r="N9740" s="29" t="s">
        <v>122</v>
      </c>
      <c r="O9740" s="29"/>
      <c r="P9740" s="29" t="s">
        <v>123</v>
      </c>
      <c r="Q9740" s="29" t="n">
        <f aca="false">IFERROR(VALUE(L9740),"")</f>
        <v>60</v>
      </c>
      <c r="R9740" s="29" t="str">
        <f aca="true">IF(O9740="","",O9740-TODAY())</f>
        <v/>
      </c>
      <c r="S9740" s="29" t="str">
        <f aca="false">IF(C9740="&lt;&lt; vazio &gt;&gt;","VAZIA",IF(AND(O9740&lt;&gt;"",R9740&lt;0),"VENCIDO",IF(AND(O9740&lt;&gt;"",R9740&lt;=Parametros!$B$10),"PRÓX. VENCIMENTO",IF(F9740="Q","QUALIDADE",IF(F9740="S","BLOQUEADO",IF(F9740="R","RESTRITO/DEVOLUÇÃO",IF(OR(N9740="QUAR",N9740="QRES"),"QUARENTENA",IF(OR(B9740="DESCARTE",B9740="DEVOLUÇÃO"),"DESCARTE/DEVOLUÇÃO",IF(AND(D9740="",K9740&lt;&gt;""),"SEM LOTE",IF(AND(Q9740&lt;&gt;"",Q9740&gt;=Parametros!$B$11),"PARADO/SEM GIRO","OK"))))))))))</f>
        <v>SEM LOTE</v>
      </c>
      <c r="T9740" s="29" t="str">
        <f aca="false">IF(AND($S9740="PARADO/SEM GIRO",$K9740="KG",OR(Painel!$B$5="(Todos)",A9740=Painel!$B$5)*OR(Painel!$E$5="(Todos)",P9740=Painel!$E$5)),$J9740+ROW()/10000000,"")</f>
        <v/>
      </c>
      <c r="U9740" s="29" t="str">
        <f aca="false">IF(AND($S9740="VENCIDO",$K9740="KG",OR(Painel!$B$5="(Todos)",A9740=Painel!$B$5)*OR(Painel!$E$5="(Todos)",P9740=Painel!$E$5)),$J9740+ROW()/10000000,"")</f>
        <v/>
      </c>
    </row>
    <row r="9741" customFormat="false" ht="15" hidden="false" customHeight="false" outlineLevel="0" collapsed="false">
      <c r="A9741" s="29" t="s">
        <v>56</v>
      </c>
      <c r="B9741" s="29" t="s">
        <v>16624</v>
      </c>
      <c r="C9741" s="29" t="s">
        <v>15819</v>
      </c>
      <c r="D9741" s="29"/>
      <c r="E9741" s="29" t="n">
        <v>11</v>
      </c>
      <c r="F9741" s="29"/>
      <c r="G9741" s="29" t="s">
        <v>16627</v>
      </c>
      <c r="H9741" s="30" t="n">
        <v>5400</v>
      </c>
      <c r="I9741" s="31" t="n">
        <v>46225</v>
      </c>
      <c r="J9741" s="30" t="n">
        <v>5400</v>
      </c>
      <c r="K9741" s="29" t="s">
        <v>15810</v>
      </c>
      <c r="L9741" s="29" t="s">
        <v>1020</v>
      </c>
      <c r="M9741" s="29"/>
      <c r="N9741" s="29" t="s">
        <v>122</v>
      </c>
      <c r="O9741" s="29"/>
      <c r="P9741" s="29" t="s">
        <v>123</v>
      </c>
      <c r="Q9741" s="29" t="n">
        <f aca="false">IFERROR(VALUE(L9741),"")</f>
        <v>60</v>
      </c>
      <c r="R9741" s="29" t="str">
        <f aca="true">IF(O9741="","",O9741-TODAY())</f>
        <v/>
      </c>
      <c r="S9741" s="29" t="str">
        <f aca="false">IF(C9741="&lt;&lt; vazio &gt;&gt;","VAZIA",IF(AND(O9741&lt;&gt;"",R9741&lt;0),"VENCIDO",IF(AND(O9741&lt;&gt;"",R9741&lt;=Parametros!$B$10),"PRÓX. VENCIMENTO",IF(F9741="Q","QUALIDADE",IF(F9741="S","BLOQUEADO",IF(F9741="R","RESTRITO/DEVOLUÇÃO",IF(OR(N9741="QUAR",N9741="QRES"),"QUARENTENA",IF(OR(B9741="DESCARTE",B9741="DEVOLUÇÃO"),"DESCARTE/DEVOLUÇÃO",IF(AND(D9741="",K9741&lt;&gt;""),"SEM LOTE",IF(AND(Q9741&lt;&gt;"",Q9741&gt;=Parametros!$B$11),"PARADO/SEM GIRO","OK"))))))))))</f>
        <v>SEM LOTE</v>
      </c>
      <c r="T9741" s="29" t="str">
        <f aca="false">IF(AND($S9741="PARADO/SEM GIRO",$K9741="KG",OR(Painel!$B$5="(Todos)",A9741=Painel!$B$5)*OR(Painel!$E$5="(Todos)",P9741=Painel!$E$5)),$J9741+ROW()/10000000,"")</f>
        <v/>
      </c>
      <c r="U9741" s="29" t="str">
        <f aca="false">IF(AND($S9741="VENCIDO",$K9741="KG",OR(Painel!$B$5="(Todos)",A9741=Painel!$B$5)*OR(Painel!$E$5="(Todos)",P9741=Painel!$E$5)),$J9741+ROW()/10000000,"")</f>
        <v/>
      </c>
    </row>
    <row r="9742" customFormat="false" ht="15" hidden="false" customHeight="false" outlineLevel="0" collapsed="false">
      <c r="A9742" s="29" t="s">
        <v>56</v>
      </c>
      <c r="B9742" s="29" t="s">
        <v>16624</v>
      </c>
      <c r="C9742" s="29" t="s">
        <v>15819</v>
      </c>
      <c r="D9742" s="29"/>
      <c r="E9742" s="29" t="n">
        <v>11</v>
      </c>
      <c r="F9742" s="29"/>
      <c r="G9742" s="29" t="s">
        <v>16628</v>
      </c>
      <c r="H9742" s="30" t="n">
        <v>5400</v>
      </c>
      <c r="I9742" s="31" t="n">
        <v>46225</v>
      </c>
      <c r="J9742" s="30" t="n">
        <v>5400</v>
      </c>
      <c r="K9742" s="29" t="s">
        <v>15810</v>
      </c>
      <c r="L9742" s="29" t="s">
        <v>1020</v>
      </c>
      <c r="M9742" s="29"/>
      <c r="N9742" s="29" t="s">
        <v>122</v>
      </c>
      <c r="O9742" s="29"/>
      <c r="P9742" s="29" t="s">
        <v>123</v>
      </c>
      <c r="Q9742" s="29" t="n">
        <f aca="false">IFERROR(VALUE(L9742),"")</f>
        <v>60</v>
      </c>
      <c r="R9742" s="29" t="str">
        <f aca="true">IF(O9742="","",O9742-TODAY())</f>
        <v/>
      </c>
      <c r="S9742" s="29" t="str">
        <f aca="false">IF(C9742="&lt;&lt; vazio &gt;&gt;","VAZIA",IF(AND(O9742&lt;&gt;"",R9742&lt;0),"VENCIDO",IF(AND(O9742&lt;&gt;"",R9742&lt;=Parametros!$B$10),"PRÓX. VENCIMENTO",IF(F9742="Q","QUALIDADE",IF(F9742="S","BLOQUEADO",IF(F9742="R","RESTRITO/DEVOLUÇÃO",IF(OR(N9742="QUAR",N9742="QRES"),"QUARENTENA",IF(OR(B9742="DESCARTE",B9742="DEVOLUÇÃO"),"DESCARTE/DEVOLUÇÃO",IF(AND(D9742="",K9742&lt;&gt;""),"SEM LOTE",IF(AND(Q9742&lt;&gt;"",Q9742&gt;=Parametros!$B$11),"PARADO/SEM GIRO","OK"))))))))))</f>
        <v>SEM LOTE</v>
      </c>
      <c r="T9742" s="29" t="str">
        <f aca="false">IF(AND($S9742="PARADO/SEM GIRO",$K9742="KG",OR(Painel!$B$5="(Todos)",A9742=Painel!$B$5)*OR(Painel!$E$5="(Todos)",P9742=Painel!$E$5)),$J9742+ROW()/10000000,"")</f>
        <v/>
      </c>
      <c r="U9742" s="29" t="str">
        <f aca="false">IF(AND($S9742="VENCIDO",$K9742="KG",OR(Painel!$B$5="(Todos)",A9742=Painel!$B$5)*OR(Painel!$E$5="(Todos)",P9742=Painel!$E$5)),$J9742+ROW()/10000000,"")</f>
        <v/>
      </c>
    </row>
    <row r="9743" customFormat="false" ht="15" hidden="false" customHeight="false" outlineLevel="0" collapsed="false">
      <c r="A9743" s="29" t="s">
        <v>56</v>
      </c>
      <c r="B9743" s="29" t="s">
        <v>16624</v>
      </c>
      <c r="C9743" s="29" t="s">
        <v>15819</v>
      </c>
      <c r="D9743" s="29"/>
      <c r="E9743" s="29" t="n">
        <v>11</v>
      </c>
      <c r="F9743" s="29"/>
      <c r="G9743" s="29" t="s">
        <v>16629</v>
      </c>
      <c r="H9743" s="30" t="n">
        <v>5400</v>
      </c>
      <c r="I9743" s="31" t="n">
        <v>46225</v>
      </c>
      <c r="J9743" s="30" t="n">
        <v>5400</v>
      </c>
      <c r="K9743" s="29" t="s">
        <v>15810</v>
      </c>
      <c r="L9743" s="29" t="s">
        <v>1020</v>
      </c>
      <c r="M9743" s="29"/>
      <c r="N9743" s="29" t="s">
        <v>122</v>
      </c>
      <c r="O9743" s="29"/>
      <c r="P9743" s="29" t="s">
        <v>123</v>
      </c>
      <c r="Q9743" s="29" t="n">
        <f aca="false">IFERROR(VALUE(L9743),"")</f>
        <v>60</v>
      </c>
      <c r="R9743" s="29" t="str">
        <f aca="true">IF(O9743="","",O9743-TODAY())</f>
        <v/>
      </c>
      <c r="S9743" s="29" t="str">
        <f aca="false">IF(C9743="&lt;&lt; vazio &gt;&gt;","VAZIA",IF(AND(O9743&lt;&gt;"",R9743&lt;0),"VENCIDO",IF(AND(O9743&lt;&gt;"",R9743&lt;=Parametros!$B$10),"PRÓX. VENCIMENTO",IF(F9743="Q","QUALIDADE",IF(F9743="S","BLOQUEADO",IF(F9743="R","RESTRITO/DEVOLUÇÃO",IF(OR(N9743="QUAR",N9743="QRES"),"QUARENTENA",IF(OR(B9743="DESCARTE",B9743="DEVOLUÇÃO"),"DESCARTE/DEVOLUÇÃO",IF(AND(D9743="",K9743&lt;&gt;""),"SEM LOTE",IF(AND(Q9743&lt;&gt;"",Q9743&gt;=Parametros!$B$11),"PARADO/SEM GIRO","OK"))))))))))</f>
        <v>SEM LOTE</v>
      </c>
      <c r="T9743" s="29" t="str">
        <f aca="false">IF(AND($S9743="PARADO/SEM GIRO",$K9743="KG",OR(Painel!$B$5="(Todos)",A9743=Painel!$B$5)*OR(Painel!$E$5="(Todos)",P9743=Painel!$E$5)),$J9743+ROW()/10000000,"")</f>
        <v/>
      </c>
      <c r="U9743" s="29" t="str">
        <f aca="false">IF(AND($S9743="VENCIDO",$K9743="KG",OR(Painel!$B$5="(Todos)",A9743=Painel!$B$5)*OR(Painel!$E$5="(Todos)",P9743=Painel!$E$5)),$J9743+ROW()/10000000,"")</f>
        <v/>
      </c>
    </row>
    <row r="9744" customFormat="false" ht="15" hidden="false" customHeight="false" outlineLevel="0" collapsed="false">
      <c r="A9744" s="29" t="s">
        <v>56</v>
      </c>
      <c r="B9744" s="29" t="s">
        <v>16624</v>
      </c>
      <c r="C9744" s="29" t="s">
        <v>15819</v>
      </c>
      <c r="D9744" s="29"/>
      <c r="E9744" s="29" t="n">
        <v>11</v>
      </c>
      <c r="F9744" s="29"/>
      <c r="G9744" s="29" t="s">
        <v>16630</v>
      </c>
      <c r="H9744" s="30" t="n">
        <v>5400</v>
      </c>
      <c r="I9744" s="31" t="n">
        <v>46225</v>
      </c>
      <c r="J9744" s="30" t="n">
        <v>5400</v>
      </c>
      <c r="K9744" s="29" t="s">
        <v>15810</v>
      </c>
      <c r="L9744" s="29" t="s">
        <v>1020</v>
      </c>
      <c r="M9744" s="29"/>
      <c r="N9744" s="29" t="s">
        <v>122</v>
      </c>
      <c r="O9744" s="29"/>
      <c r="P9744" s="29" t="s">
        <v>123</v>
      </c>
      <c r="Q9744" s="29" t="n">
        <f aca="false">IFERROR(VALUE(L9744),"")</f>
        <v>60</v>
      </c>
      <c r="R9744" s="29" t="str">
        <f aca="true">IF(O9744="","",O9744-TODAY())</f>
        <v/>
      </c>
      <c r="S9744" s="29" t="str">
        <f aca="false">IF(C9744="&lt;&lt; vazio &gt;&gt;","VAZIA",IF(AND(O9744&lt;&gt;"",R9744&lt;0),"VENCIDO",IF(AND(O9744&lt;&gt;"",R9744&lt;=Parametros!$B$10),"PRÓX. VENCIMENTO",IF(F9744="Q","QUALIDADE",IF(F9744="S","BLOQUEADO",IF(F9744="R","RESTRITO/DEVOLUÇÃO",IF(OR(N9744="QUAR",N9744="QRES"),"QUARENTENA",IF(OR(B9744="DESCARTE",B9744="DEVOLUÇÃO"),"DESCARTE/DEVOLUÇÃO",IF(AND(D9744="",K9744&lt;&gt;""),"SEM LOTE",IF(AND(Q9744&lt;&gt;"",Q9744&gt;=Parametros!$B$11),"PARADO/SEM GIRO","OK"))))))))))</f>
        <v>SEM LOTE</v>
      </c>
      <c r="T9744" s="29" t="str">
        <f aca="false">IF(AND($S9744="PARADO/SEM GIRO",$K9744="KG",OR(Painel!$B$5="(Todos)",A9744=Painel!$B$5)*OR(Painel!$E$5="(Todos)",P9744=Painel!$E$5)),$J9744+ROW()/10000000,"")</f>
        <v/>
      </c>
      <c r="U9744" s="29" t="str">
        <f aca="false">IF(AND($S9744="VENCIDO",$K9744="KG",OR(Painel!$B$5="(Todos)",A9744=Painel!$B$5)*OR(Painel!$E$5="(Todos)",P9744=Painel!$E$5)),$J9744+ROW()/10000000,"")</f>
        <v/>
      </c>
    </row>
    <row r="9745" customFormat="false" ht="15" hidden="false" customHeight="false" outlineLevel="0" collapsed="false">
      <c r="A9745" s="29" t="s">
        <v>56</v>
      </c>
      <c r="B9745" s="29" t="s">
        <v>16624</v>
      </c>
      <c r="C9745" s="29" t="s">
        <v>15819</v>
      </c>
      <c r="D9745" s="29"/>
      <c r="E9745" s="29" t="n">
        <v>11</v>
      </c>
      <c r="F9745" s="29"/>
      <c r="G9745" s="29" t="s">
        <v>16631</v>
      </c>
      <c r="H9745" s="30" t="n">
        <v>5400</v>
      </c>
      <c r="I9745" s="31" t="n">
        <v>46225</v>
      </c>
      <c r="J9745" s="30" t="n">
        <v>5400</v>
      </c>
      <c r="K9745" s="29" t="s">
        <v>15810</v>
      </c>
      <c r="L9745" s="29" t="s">
        <v>1020</v>
      </c>
      <c r="M9745" s="29"/>
      <c r="N9745" s="29" t="s">
        <v>122</v>
      </c>
      <c r="O9745" s="29"/>
      <c r="P9745" s="29" t="s">
        <v>123</v>
      </c>
      <c r="Q9745" s="29" t="n">
        <f aca="false">IFERROR(VALUE(L9745),"")</f>
        <v>60</v>
      </c>
      <c r="R9745" s="29" t="str">
        <f aca="true">IF(O9745="","",O9745-TODAY())</f>
        <v/>
      </c>
      <c r="S9745" s="29" t="str">
        <f aca="false">IF(C9745="&lt;&lt; vazio &gt;&gt;","VAZIA",IF(AND(O9745&lt;&gt;"",R9745&lt;0),"VENCIDO",IF(AND(O9745&lt;&gt;"",R9745&lt;=Parametros!$B$10),"PRÓX. VENCIMENTO",IF(F9745="Q","QUALIDADE",IF(F9745="S","BLOQUEADO",IF(F9745="R","RESTRITO/DEVOLUÇÃO",IF(OR(N9745="QUAR",N9745="QRES"),"QUARENTENA",IF(OR(B9745="DESCARTE",B9745="DEVOLUÇÃO"),"DESCARTE/DEVOLUÇÃO",IF(AND(D9745="",K9745&lt;&gt;""),"SEM LOTE",IF(AND(Q9745&lt;&gt;"",Q9745&gt;=Parametros!$B$11),"PARADO/SEM GIRO","OK"))))))))))</f>
        <v>SEM LOTE</v>
      </c>
      <c r="T9745" s="29" t="str">
        <f aca="false">IF(AND($S9745="PARADO/SEM GIRO",$K9745="KG",OR(Painel!$B$5="(Todos)",A9745=Painel!$B$5)*OR(Painel!$E$5="(Todos)",P9745=Painel!$E$5)),$J9745+ROW()/10000000,"")</f>
        <v/>
      </c>
      <c r="U9745" s="29" t="str">
        <f aca="false">IF(AND($S9745="VENCIDO",$K9745="KG",OR(Painel!$B$5="(Todos)",A9745=Painel!$B$5)*OR(Painel!$E$5="(Todos)",P9745=Painel!$E$5)),$J9745+ROW()/10000000,"")</f>
        <v/>
      </c>
    </row>
    <row r="9746" customFormat="false" ht="15" hidden="false" customHeight="false" outlineLevel="0" collapsed="false">
      <c r="A9746" s="29" t="s">
        <v>56</v>
      </c>
      <c r="B9746" s="29" t="s">
        <v>16624</v>
      </c>
      <c r="C9746" s="29" t="s">
        <v>15819</v>
      </c>
      <c r="D9746" s="29"/>
      <c r="E9746" s="29" t="n">
        <v>11</v>
      </c>
      <c r="F9746" s="29"/>
      <c r="G9746" s="29" t="s">
        <v>16632</v>
      </c>
      <c r="H9746" s="30" t="n">
        <v>5400</v>
      </c>
      <c r="I9746" s="31" t="n">
        <v>46225</v>
      </c>
      <c r="J9746" s="30" t="n">
        <v>5400</v>
      </c>
      <c r="K9746" s="29" t="s">
        <v>15810</v>
      </c>
      <c r="L9746" s="29" t="s">
        <v>1020</v>
      </c>
      <c r="M9746" s="29"/>
      <c r="N9746" s="29" t="s">
        <v>122</v>
      </c>
      <c r="O9746" s="29"/>
      <c r="P9746" s="29" t="s">
        <v>123</v>
      </c>
      <c r="Q9746" s="29" t="n">
        <f aca="false">IFERROR(VALUE(L9746),"")</f>
        <v>60</v>
      </c>
      <c r="R9746" s="29" t="str">
        <f aca="true">IF(O9746="","",O9746-TODAY())</f>
        <v/>
      </c>
      <c r="S9746" s="29" t="str">
        <f aca="false">IF(C9746="&lt;&lt; vazio &gt;&gt;","VAZIA",IF(AND(O9746&lt;&gt;"",R9746&lt;0),"VENCIDO",IF(AND(O9746&lt;&gt;"",R9746&lt;=Parametros!$B$10),"PRÓX. VENCIMENTO",IF(F9746="Q","QUALIDADE",IF(F9746="S","BLOQUEADO",IF(F9746="R","RESTRITO/DEVOLUÇÃO",IF(OR(N9746="QUAR",N9746="QRES"),"QUARENTENA",IF(OR(B9746="DESCARTE",B9746="DEVOLUÇÃO"),"DESCARTE/DEVOLUÇÃO",IF(AND(D9746="",K9746&lt;&gt;""),"SEM LOTE",IF(AND(Q9746&lt;&gt;"",Q9746&gt;=Parametros!$B$11),"PARADO/SEM GIRO","OK"))))))))))</f>
        <v>SEM LOTE</v>
      </c>
      <c r="T9746" s="29" t="str">
        <f aca="false">IF(AND($S9746="PARADO/SEM GIRO",$K9746="KG",OR(Painel!$B$5="(Todos)",A9746=Painel!$B$5)*OR(Painel!$E$5="(Todos)",P9746=Painel!$E$5)),$J9746+ROW()/10000000,"")</f>
        <v/>
      </c>
      <c r="U9746" s="29" t="str">
        <f aca="false">IF(AND($S9746="VENCIDO",$K9746="KG",OR(Painel!$B$5="(Todos)",A9746=Painel!$B$5)*OR(Painel!$E$5="(Todos)",P9746=Painel!$E$5)),$J9746+ROW()/10000000,"")</f>
        <v/>
      </c>
    </row>
    <row r="9747" customFormat="false" ht="15" hidden="false" customHeight="false" outlineLevel="0" collapsed="false">
      <c r="A9747" s="29" t="s">
        <v>56</v>
      </c>
      <c r="B9747" s="29" t="s">
        <v>16624</v>
      </c>
      <c r="C9747" s="29" t="s">
        <v>15819</v>
      </c>
      <c r="D9747" s="29"/>
      <c r="E9747" s="29" t="n">
        <v>11</v>
      </c>
      <c r="F9747" s="29"/>
      <c r="G9747" s="29" t="s">
        <v>16633</v>
      </c>
      <c r="H9747" s="30" t="n">
        <v>5400</v>
      </c>
      <c r="I9747" s="31" t="n">
        <v>46225</v>
      </c>
      <c r="J9747" s="30" t="n">
        <v>5400</v>
      </c>
      <c r="K9747" s="29" t="s">
        <v>15810</v>
      </c>
      <c r="L9747" s="29" t="s">
        <v>1020</v>
      </c>
      <c r="M9747" s="29"/>
      <c r="N9747" s="29" t="s">
        <v>122</v>
      </c>
      <c r="O9747" s="29"/>
      <c r="P9747" s="29" t="s">
        <v>123</v>
      </c>
      <c r="Q9747" s="29" t="n">
        <f aca="false">IFERROR(VALUE(L9747),"")</f>
        <v>60</v>
      </c>
      <c r="R9747" s="29" t="str">
        <f aca="true">IF(O9747="","",O9747-TODAY())</f>
        <v/>
      </c>
      <c r="S9747" s="29" t="str">
        <f aca="false">IF(C9747="&lt;&lt; vazio &gt;&gt;","VAZIA",IF(AND(O9747&lt;&gt;"",R9747&lt;0),"VENCIDO",IF(AND(O9747&lt;&gt;"",R9747&lt;=Parametros!$B$10),"PRÓX. VENCIMENTO",IF(F9747="Q","QUALIDADE",IF(F9747="S","BLOQUEADO",IF(F9747="R","RESTRITO/DEVOLUÇÃO",IF(OR(N9747="QUAR",N9747="QRES"),"QUARENTENA",IF(OR(B9747="DESCARTE",B9747="DEVOLUÇÃO"),"DESCARTE/DEVOLUÇÃO",IF(AND(D9747="",K9747&lt;&gt;""),"SEM LOTE",IF(AND(Q9747&lt;&gt;"",Q9747&gt;=Parametros!$B$11),"PARADO/SEM GIRO","OK"))))))))))</f>
        <v>SEM LOTE</v>
      </c>
      <c r="T9747" s="29" t="str">
        <f aca="false">IF(AND($S9747="PARADO/SEM GIRO",$K9747="KG",OR(Painel!$B$5="(Todos)",A9747=Painel!$B$5)*OR(Painel!$E$5="(Todos)",P9747=Painel!$E$5)),$J9747+ROW()/10000000,"")</f>
        <v/>
      </c>
      <c r="U9747" s="29" t="str">
        <f aca="false">IF(AND($S9747="VENCIDO",$K9747="KG",OR(Painel!$B$5="(Todos)",A9747=Painel!$B$5)*OR(Painel!$E$5="(Todos)",P9747=Painel!$E$5)),$J9747+ROW()/10000000,"")</f>
        <v/>
      </c>
    </row>
    <row r="9748" customFormat="false" ht="15" hidden="false" customHeight="false" outlineLevel="0" collapsed="false">
      <c r="A9748" s="29" t="s">
        <v>56</v>
      </c>
      <c r="B9748" s="29" t="s">
        <v>16624</v>
      </c>
      <c r="C9748" s="29" t="s">
        <v>15819</v>
      </c>
      <c r="D9748" s="29"/>
      <c r="E9748" s="29" t="n">
        <v>11</v>
      </c>
      <c r="F9748" s="29"/>
      <c r="G9748" s="29" t="s">
        <v>16634</v>
      </c>
      <c r="H9748" s="30" t="n">
        <v>5400</v>
      </c>
      <c r="I9748" s="31" t="n">
        <v>46225</v>
      </c>
      <c r="J9748" s="30" t="n">
        <v>5400</v>
      </c>
      <c r="K9748" s="29" t="s">
        <v>15810</v>
      </c>
      <c r="L9748" s="29" t="s">
        <v>1020</v>
      </c>
      <c r="M9748" s="29"/>
      <c r="N9748" s="29" t="s">
        <v>122</v>
      </c>
      <c r="O9748" s="29"/>
      <c r="P9748" s="29" t="s">
        <v>123</v>
      </c>
      <c r="Q9748" s="29" t="n">
        <f aca="false">IFERROR(VALUE(L9748),"")</f>
        <v>60</v>
      </c>
      <c r="R9748" s="29" t="str">
        <f aca="true">IF(O9748="","",O9748-TODAY())</f>
        <v/>
      </c>
      <c r="S9748" s="29" t="str">
        <f aca="false">IF(C9748="&lt;&lt; vazio &gt;&gt;","VAZIA",IF(AND(O9748&lt;&gt;"",R9748&lt;0),"VENCIDO",IF(AND(O9748&lt;&gt;"",R9748&lt;=Parametros!$B$10),"PRÓX. VENCIMENTO",IF(F9748="Q","QUALIDADE",IF(F9748="S","BLOQUEADO",IF(F9748="R","RESTRITO/DEVOLUÇÃO",IF(OR(N9748="QUAR",N9748="QRES"),"QUARENTENA",IF(OR(B9748="DESCARTE",B9748="DEVOLUÇÃO"),"DESCARTE/DEVOLUÇÃO",IF(AND(D9748="",K9748&lt;&gt;""),"SEM LOTE",IF(AND(Q9748&lt;&gt;"",Q9748&gt;=Parametros!$B$11),"PARADO/SEM GIRO","OK"))))))))))</f>
        <v>SEM LOTE</v>
      </c>
      <c r="T9748" s="29" t="str">
        <f aca="false">IF(AND($S9748="PARADO/SEM GIRO",$K9748="KG",OR(Painel!$B$5="(Todos)",A9748=Painel!$B$5)*OR(Painel!$E$5="(Todos)",P9748=Painel!$E$5)),$J9748+ROW()/10000000,"")</f>
        <v/>
      </c>
      <c r="U9748" s="29" t="str">
        <f aca="false">IF(AND($S9748="VENCIDO",$K9748="KG",OR(Painel!$B$5="(Todos)",A9748=Painel!$B$5)*OR(Painel!$E$5="(Todos)",P9748=Painel!$E$5)),$J9748+ROW()/10000000,"")</f>
        <v/>
      </c>
    </row>
    <row r="9749" customFormat="false" ht="15" hidden="false" customHeight="false" outlineLevel="0" collapsed="false">
      <c r="A9749" s="29" t="s">
        <v>56</v>
      </c>
      <c r="B9749" s="29" t="s">
        <v>16624</v>
      </c>
      <c r="C9749" s="29" t="s">
        <v>15819</v>
      </c>
      <c r="D9749" s="29"/>
      <c r="E9749" s="29" t="n">
        <v>11</v>
      </c>
      <c r="F9749" s="29"/>
      <c r="G9749" s="29" t="s">
        <v>16635</v>
      </c>
      <c r="H9749" s="30" t="n">
        <v>5400</v>
      </c>
      <c r="I9749" s="31" t="n">
        <v>46225</v>
      </c>
      <c r="J9749" s="30" t="n">
        <v>5400</v>
      </c>
      <c r="K9749" s="29" t="s">
        <v>15810</v>
      </c>
      <c r="L9749" s="29" t="s">
        <v>1020</v>
      </c>
      <c r="M9749" s="29"/>
      <c r="N9749" s="29" t="s">
        <v>122</v>
      </c>
      <c r="O9749" s="29"/>
      <c r="P9749" s="29" t="s">
        <v>123</v>
      </c>
      <c r="Q9749" s="29" t="n">
        <f aca="false">IFERROR(VALUE(L9749),"")</f>
        <v>60</v>
      </c>
      <c r="R9749" s="29" t="str">
        <f aca="true">IF(O9749="","",O9749-TODAY())</f>
        <v/>
      </c>
      <c r="S9749" s="29" t="str">
        <f aca="false">IF(C9749="&lt;&lt; vazio &gt;&gt;","VAZIA",IF(AND(O9749&lt;&gt;"",R9749&lt;0),"VENCIDO",IF(AND(O9749&lt;&gt;"",R9749&lt;=Parametros!$B$10),"PRÓX. VENCIMENTO",IF(F9749="Q","QUALIDADE",IF(F9749="S","BLOQUEADO",IF(F9749="R","RESTRITO/DEVOLUÇÃO",IF(OR(N9749="QUAR",N9749="QRES"),"QUARENTENA",IF(OR(B9749="DESCARTE",B9749="DEVOLUÇÃO"),"DESCARTE/DEVOLUÇÃO",IF(AND(D9749="",K9749&lt;&gt;""),"SEM LOTE",IF(AND(Q9749&lt;&gt;"",Q9749&gt;=Parametros!$B$11),"PARADO/SEM GIRO","OK"))))))))))</f>
        <v>SEM LOTE</v>
      </c>
      <c r="T9749" s="29" t="str">
        <f aca="false">IF(AND($S9749="PARADO/SEM GIRO",$K9749="KG",OR(Painel!$B$5="(Todos)",A9749=Painel!$B$5)*OR(Painel!$E$5="(Todos)",P9749=Painel!$E$5)),$J9749+ROW()/10000000,"")</f>
        <v/>
      </c>
      <c r="U9749" s="29" t="str">
        <f aca="false">IF(AND($S9749="VENCIDO",$K9749="KG",OR(Painel!$B$5="(Todos)",A9749=Painel!$B$5)*OR(Painel!$E$5="(Todos)",P9749=Painel!$E$5)),$J9749+ROW()/10000000,"")</f>
        <v/>
      </c>
    </row>
    <row r="9750" customFormat="false" ht="15" hidden="false" customHeight="false" outlineLevel="0" collapsed="false">
      <c r="A9750" s="29" t="s">
        <v>56</v>
      </c>
      <c r="B9750" s="29" t="s">
        <v>16636</v>
      </c>
      <c r="C9750" s="29" t="s">
        <v>16594</v>
      </c>
      <c r="D9750" s="29" t="s">
        <v>16637</v>
      </c>
      <c r="E9750" s="29" t="n">
        <v>1</v>
      </c>
      <c r="F9750" s="29"/>
      <c r="G9750" s="29" t="s">
        <v>16638</v>
      </c>
      <c r="H9750" s="30" t="n">
        <v>9150</v>
      </c>
      <c r="I9750" s="31" t="n">
        <v>46273</v>
      </c>
      <c r="J9750" s="30" t="n">
        <v>9150</v>
      </c>
      <c r="K9750" s="29" t="s">
        <v>125</v>
      </c>
      <c r="L9750" s="29" t="s">
        <v>149</v>
      </c>
      <c r="M9750" s="29"/>
      <c r="N9750" s="29" t="s">
        <v>122</v>
      </c>
      <c r="O9750" s="31" t="n">
        <v>46450</v>
      </c>
      <c r="P9750" s="29" t="s">
        <v>123</v>
      </c>
      <c r="Q9750" s="29" t="n">
        <f aca="false">IFERROR(VALUE(L9750),"")</f>
        <v>12</v>
      </c>
      <c r="R9750" s="29" t="n">
        <f aca="true">IF(O9750="","",O9750-TODAY())</f>
        <v>165</v>
      </c>
      <c r="S9750" s="29" t="str">
        <f aca="false">IF(C9750="&lt;&lt; vazio &gt;&gt;","VAZIA",IF(AND(O9750&lt;&gt;"",R9750&lt;0),"VENCIDO",IF(AND(O9750&lt;&gt;"",R9750&lt;=Parametros!$B$10),"PRÓX. VENCIMENTO",IF(F9750="Q","QUALIDADE",IF(F9750="S","BLOQUEADO",IF(F9750="R","RESTRITO/DEVOLUÇÃO",IF(OR(N9750="QUAR",N9750="QRES"),"QUARENTENA",IF(OR(B9750="DESCARTE",B9750="DEVOLUÇÃO"),"DESCARTE/DEVOLUÇÃO",IF(AND(D9750="",K9750&lt;&gt;""),"SEM LOTE",IF(AND(Q9750&lt;&gt;"",Q9750&gt;=Parametros!$B$11),"PARADO/SEM GIRO","OK"))))))))))</f>
        <v>OK</v>
      </c>
      <c r="T9750" s="29" t="str">
        <f aca="false">IF(AND($S9750="PARADO/SEM GIRO",$K9750="KG",OR(Painel!$B$5="(Todos)",A9750=Painel!$B$5)*OR(Painel!$E$5="(Todos)",P9750=Painel!$E$5)),$J9750+ROW()/10000000,"")</f>
        <v/>
      </c>
      <c r="U9750" s="29" t="str">
        <f aca="false">IF(AND($S9750="VENCIDO",$K9750="KG",OR(Painel!$B$5="(Todos)",A9750=Painel!$B$5)*OR(Painel!$E$5="(Todos)",P9750=Painel!$E$5)),$J9750+ROW()/10000000,"")</f>
        <v/>
      </c>
    </row>
    <row r="9751" customFormat="false" ht="15" hidden="false" customHeight="false" outlineLevel="0" collapsed="false">
      <c r="A9751" s="29" t="s">
        <v>56</v>
      </c>
      <c r="B9751" s="29" t="s">
        <v>16639</v>
      </c>
      <c r="C9751" s="29" t="s">
        <v>15814</v>
      </c>
      <c r="D9751" s="29" t="s">
        <v>16640</v>
      </c>
      <c r="E9751" s="29" t="n">
        <v>1</v>
      </c>
      <c r="F9751" s="29"/>
      <c r="G9751" s="29" t="s">
        <v>16641</v>
      </c>
      <c r="H9751" s="30" t="n">
        <v>10000</v>
      </c>
      <c r="I9751" s="31" t="n">
        <v>46283</v>
      </c>
      <c r="J9751" s="30" t="n">
        <v>10000</v>
      </c>
      <c r="K9751" s="29" t="s">
        <v>125</v>
      </c>
      <c r="L9751" s="29" t="s">
        <v>176</v>
      </c>
      <c r="M9751" s="29"/>
      <c r="N9751" s="29" t="s">
        <v>122</v>
      </c>
      <c r="O9751" s="31" t="n">
        <v>46553</v>
      </c>
      <c r="P9751" s="29" t="s">
        <v>123</v>
      </c>
      <c r="Q9751" s="29" t="n">
        <f aca="false">IFERROR(VALUE(L9751),"")</f>
        <v>2</v>
      </c>
      <c r="R9751" s="29" t="n">
        <f aca="true">IF(O9751="","",O9751-TODAY())</f>
        <v>268</v>
      </c>
      <c r="S9751" s="29" t="str">
        <f aca="false">IF(C9751="&lt;&lt; vazio &gt;&gt;","VAZIA",IF(AND(O9751&lt;&gt;"",R9751&lt;0),"VENCIDO",IF(AND(O9751&lt;&gt;"",R9751&lt;=Parametros!$B$10),"PRÓX. VENCIMENTO",IF(F9751="Q","QUALIDADE",IF(F9751="S","BLOQUEADO",IF(F9751="R","RESTRITO/DEVOLUÇÃO",IF(OR(N9751="QUAR",N9751="QRES"),"QUARENTENA",IF(OR(B9751="DESCARTE",B9751="DEVOLUÇÃO"),"DESCARTE/DEVOLUÇÃO",IF(AND(D9751="",K9751&lt;&gt;""),"SEM LOTE",IF(AND(Q9751&lt;&gt;"",Q9751&gt;=Parametros!$B$11),"PARADO/SEM GIRO","OK"))))))))))</f>
        <v>OK</v>
      </c>
      <c r="T9751" s="29" t="str">
        <f aca="false">IF(AND($S9751="PARADO/SEM GIRO",$K9751="KG",OR(Painel!$B$5="(Todos)",A9751=Painel!$B$5)*OR(Painel!$E$5="(Todos)",P9751=Painel!$E$5)),$J9751+ROW()/10000000,"")</f>
        <v/>
      </c>
      <c r="U9751" s="29" t="str">
        <f aca="false">IF(AND($S9751="VENCIDO",$K9751="KG",OR(Painel!$B$5="(Todos)",A9751=Painel!$B$5)*OR(Painel!$E$5="(Todos)",P9751=Painel!$E$5)),$J9751+ROW()/10000000,"")</f>
        <v/>
      </c>
    </row>
    <row r="9752" customFormat="false" ht="15" hidden="false" customHeight="false" outlineLevel="0" collapsed="false">
      <c r="A9752" s="29" t="s">
        <v>56</v>
      </c>
      <c r="B9752" s="29" t="s">
        <v>16642</v>
      </c>
      <c r="C9752" s="29" t="s">
        <v>115</v>
      </c>
      <c r="D9752" s="29"/>
      <c r="E9752" s="29" t="n">
        <v>0</v>
      </c>
      <c r="F9752" s="29"/>
      <c r="G9752" s="29"/>
      <c r="H9752" s="30" t="n">
        <v>0</v>
      </c>
      <c r="I9752" s="29"/>
      <c r="J9752" s="30" t="n">
        <v>0</v>
      </c>
      <c r="K9752" s="29"/>
      <c r="L9752" s="29" t="s">
        <v>116</v>
      </c>
      <c r="M9752" s="29"/>
      <c r="N9752" s="29"/>
      <c r="O9752" s="29"/>
      <c r="P9752" s="29"/>
      <c r="Q9752" s="29" t="n">
        <f aca="false">IFERROR(VALUE(L9752),"")</f>
        <v>0</v>
      </c>
      <c r="R9752" s="29" t="str">
        <f aca="true">IF(O9752="","",O9752-TODAY())</f>
        <v/>
      </c>
      <c r="S9752" s="29" t="str">
        <f aca="false">IF(C9752="&lt;&lt; vazio &gt;&gt;","VAZIA",IF(AND(O9752&lt;&gt;"",R9752&lt;0),"VENCIDO",IF(AND(O9752&lt;&gt;"",R9752&lt;=Parametros!$B$10),"PRÓX. VENCIMENTO",IF(F9752="Q","QUALIDADE",IF(F9752="S","BLOQUEADO",IF(F9752="R","RESTRITO/DEVOLUÇÃO",IF(OR(N9752="QUAR",N9752="QRES"),"QUARENTENA",IF(OR(B9752="DESCARTE",B9752="DEVOLUÇÃO"),"DESCARTE/DEVOLUÇÃO",IF(AND(D9752="",K9752&lt;&gt;""),"SEM LOTE",IF(AND(Q9752&lt;&gt;"",Q9752&gt;=Parametros!$B$11),"PARADO/SEM GIRO","OK"))))))))))</f>
        <v>VAZIA</v>
      </c>
      <c r="T9752" s="29" t="str">
        <f aca="false">IF(AND($S9752="PARADO/SEM GIRO",$K9752="KG",OR(Painel!$B$5="(Todos)",A9752=Painel!$B$5)*OR(Painel!$E$5="(Todos)",P9752=Painel!$E$5)),$J9752+ROW()/10000000,"")</f>
        <v/>
      </c>
      <c r="U9752" s="29" t="str">
        <f aca="false">IF(AND($S9752="VENCIDO",$K9752="KG",OR(Painel!$B$5="(Todos)",A9752=Painel!$B$5)*OR(Painel!$E$5="(Todos)",P9752=Painel!$E$5)),$J9752+ROW()/10000000,"")</f>
        <v/>
      </c>
    </row>
    <row r="9753" customFormat="false" ht="15" hidden="false" customHeight="false" outlineLevel="0" collapsed="false">
      <c r="A9753" s="29" t="s">
        <v>56</v>
      </c>
      <c r="B9753" s="29" t="s">
        <v>16643</v>
      </c>
      <c r="C9753" s="29" t="s">
        <v>15809</v>
      </c>
      <c r="D9753" s="29"/>
      <c r="E9753" s="29" t="n">
        <v>25</v>
      </c>
      <c r="F9753" s="29"/>
      <c r="G9753" s="29" t="s">
        <v>16644</v>
      </c>
      <c r="H9753" s="30" t="n">
        <v>9000</v>
      </c>
      <c r="I9753" s="31" t="n">
        <v>46247</v>
      </c>
      <c r="J9753" s="30" t="n">
        <v>9000</v>
      </c>
      <c r="K9753" s="29" t="s">
        <v>15810</v>
      </c>
      <c r="L9753" s="29" t="s">
        <v>1719</v>
      </c>
      <c r="M9753" s="29"/>
      <c r="N9753" s="29" t="s">
        <v>122</v>
      </c>
      <c r="O9753" s="29"/>
      <c r="P9753" s="29" t="s">
        <v>123</v>
      </c>
      <c r="Q9753" s="29" t="n">
        <f aca="false">IFERROR(VALUE(L9753),"")</f>
        <v>38</v>
      </c>
      <c r="R9753" s="29" t="str">
        <f aca="true">IF(O9753="","",O9753-TODAY())</f>
        <v/>
      </c>
      <c r="S9753" s="29" t="str">
        <f aca="false">IF(C9753="&lt;&lt; vazio &gt;&gt;","VAZIA",IF(AND(O9753&lt;&gt;"",R9753&lt;0),"VENCIDO",IF(AND(O9753&lt;&gt;"",R9753&lt;=Parametros!$B$10),"PRÓX. VENCIMENTO",IF(F9753="Q","QUALIDADE",IF(F9753="S","BLOQUEADO",IF(F9753="R","RESTRITO/DEVOLUÇÃO",IF(OR(N9753="QUAR",N9753="QRES"),"QUARENTENA",IF(OR(B9753="DESCARTE",B9753="DEVOLUÇÃO"),"DESCARTE/DEVOLUÇÃO",IF(AND(D9753="",K9753&lt;&gt;""),"SEM LOTE",IF(AND(Q9753&lt;&gt;"",Q9753&gt;=Parametros!$B$11),"PARADO/SEM GIRO","OK"))))))))))</f>
        <v>SEM LOTE</v>
      </c>
      <c r="T9753" s="29" t="str">
        <f aca="false">IF(AND($S9753="PARADO/SEM GIRO",$K9753="KG",OR(Painel!$B$5="(Todos)",A9753=Painel!$B$5)*OR(Painel!$E$5="(Todos)",P9753=Painel!$E$5)),$J9753+ROW()/10000000,"")</f>
        <v/>
      </c>
      <c r="U9753" s="29" t="str">
        <f aca="false">IF(AND($S9753="VENCIDO",$K9753="KG",OR(Painel!$B$5="(Todos)",A9753=Painel!$B$5)*OR(Painel!$E$5="(Todos)",P9753=Painel!$E$5)),$J9753+ROW()/10000000,"")</f>
        <v/>
      </c>
    </row>
    <row r="9754" customFormat="false" ht="15" hidden="false" customHeight="false" outlineLevel="0" collapsed="false">
      <c r="A9754" s="29" t="s">
        <v>56</v>
      </c>
      <c r="B9754" s="29" t="s">
        <v>16643</v>
      </c>
      <c r="C9754" s="29" t="s">
        <v>15809</v>
      </c>
      <c r="D9754" s="29"/>
      <c r="E9754" s="29" t="n">
        <v>25</v>
      </c>
      <c r="F9754" s="29"/>
      <c r="G9754" s="29" t="s">
        <v>16645</v>
      </c>
      <c r="H9754" s="30" t="n">
        <v>9000</v>
      </c>
      <c r="I9754" s="31" t="n">
        <v>46247</v>
      </c>
      <c r="J9754" s="30" t="n">
        <v>9000</v>
      </c>
      <c r="K9754" s="29" t="s">
        <v>15810</v>
      </c>
      <c r="L9754" s="29" t="s">
        <v>1719</v>
      </c>
      <c r="M9754" s="29"/>
      <c r="N9754" s="29" t="s">
        <v>122</v>
      </c>
      <c r="O9754" s="29"/>
      <c r="P9754" s="29" t="s">
        <v>123</v>
      </c>
      <c r="Q9754" s="29" t="n">
        <f aca="false">IFERROR(VALUE(L9754),"")</f>
        <v>38</v>
      </c>
      <c r="R9754" s="29" t="str">
        <f aca="true">IF(O9754="","",O9754-TODAY())</f>
        <v/>
      </c>
      <c r="S9754" s="29" t="str">
        <f aca="false">IF(C9754="&lt;&lt; vazio &gt;&gt;","VAZIA",IF(AND(O9754&lt;&gt;"",R9754&lt;0),"VENCIDO",IF(AND(O9754&lt;&gt;"",R9754&lt;=Parametros!$B$10),"PRÓX. VENCIMENTO",IF(F9754="Q","QUALIDADE",IF(F9754="S","BLOQUEADO",IF(F9754="R","RESTRITO/DEVOLUÇÃO",IF(OR(N9754="QUAR",N9754="QRES"),"QUARENTENA",IF(OR(B9754="DESCARTE",B9754="DEVOLUÇÃO"),"DESCARTE/DEVOLUÇÃO",IF(AND(D9754="",K9754&lt;&gt;""),"SEM LOTE",IF(AND(Q9754&lt;&gt;"",Q9754&gt;=Parametros!$B$11),"PARADO/SEM GIRO","OK"))))))))))</f>
        <v>SEM LOTE</v>
      </c>
      <c r="T9754" s="29" t="str">
        <f aca="false">IF(AND($S9754="PARADO/SEM GIRO",$K9754="KG",OR(Painel!$B$5="(Todos)",A9754=Painel!$B$5)*OR(Painel!$E$5="(Todos)",P9754=Painel!$E$5)),$J9754+ROW()/10000000,"")</f>
        <v/>
      </c>
      <c r="U9754" s="29" t="str">
        <f aca="false">IF(AND($S9754="VENCIDO",$K9754="KG",OR(Painel!$B$5="(Todos)",A9754=Painel!$B$5)*OR(Painel!$E$5="(Todos)",P9754=Painel!$E$5)),$J9754+ROW()/10000000,"")</f>
        <v/>
      </c>
    </row>
    <row r="9755" customFormat="false" ht="15" hidden="false" customHeight="false" outlineLevel="0" collapsed="false">
      <c r="A9755" s="29" t="s">
        <v>56</v>
      </c>
      <c r="B9755" s="29" t="s">
        <v>16643</v>
      </c>
      <c r="C9755" s="29" t="s">
        <v>15809</v>
      </c>
      <c r="D9755" s="29"/>
      <c r="E9755" s="29" t="n">
        <v>25</v>
      </c>
      <c r="F9755" s="29"/>
      <c r="G9755" s="29" t="s">
        <v>16646</v>
      </c>
      <c r="H9755" s="30" t="n">
        <v>9000</v>
      </c>
      <c r="I9755" s="31" t="n">
        <v>46247</v>
      </c>
      <c r="J9755" s="30" t="n">
        <v>9000</v>
      </c>
      <c r="K9755" s="29" t="s">
        <v>15810</v>
      </c>
      <c r="L9755" s="29" t="s">
        <v>1719</v>
      </c>
      <c r="M9755" s="29"/>
      <c r="N9755" s="29" t="s">
        <v>122</v>
      </c>
      <c r="O9755" s="29"/>
      <c r="P9755" s="29" t="s">
        <v>123</v>
      </c>
      <c r="Q9755" s="29" t="n">
        <f aca="false">IFERROR(VALUE(L9755),"")</f>
        <v>38</v>
      </c>
      <c r="R9755" s="29" t="str">
        <f aca="true">IF(O9755="","",O9755-TODAY())</f>
        <v/>
      </c>
      <c r="S9755" s="29" t="str">
        <f aca="false">IF(C9755="&lt;&lt; vazio &gt;&gt;","VAZIA",IF(AND(O9755&lt;&gt;"",R9755&lt;0),"VENCIDO",IF(AND(O9755&lt;&gt;"",R9755&lt;=Parametros!$B$10),"PRÓX. VENCIMENTO",IF(F9755="Q","QUALIDADE",IF(F9755="S","BLOQUEADO",IF(F9755="R","RESTRITO/DEVOLUÇÃO",IF(OR(N9755="QUAR",N9755="QRES"),"QUARENTENA",IF(OR(B9755="DESCARTE",B9755="DEVOLUÇÃO"),"DESCARTE/DEVOLUÇÃO",IF(AND(D9755="",K9755&lt;&gt;""),"SEM LOTE",IF(AND(Q9755&lt;&gt;"",Q9755&gt;=Parametros!$B$11),"PARADO/SEM GIRO","OK"))))))))))</f>
        <v>SEM LOTE</v>
      </c>
      <c r="T9755" s="29" t="str">
        <f aca="false">IF(AND($S9755="PARADO/SEM GIRO",$K9755="KG",OR(Painel!$B$5="(Todos)",A9755=Painel!$B$5)*OR(Painel!$E$5="(Todos)",P9755=Painel!$E$5)),$J9755+ROW()/10000000,"")</f>
        <v/>
      </c>
      <c r="U9755" s="29" t="str">
        <f aca="false">IF(AND($S9755="VENCIDO",$K9755="KG",OR(Painel!$B$5="(Todos)",A9755=Painel!$B$5)*OR(Painel!$E$5="(Todos)",P9755=Painel!$E$5)),$J9755+ROW()/10000000,"")</f>
        <v/>
      </c>
    </row>
    <row r="9756" customFormat="false" ht="15" hidden="false" customHeight="false" outlineLevel="0" collapsed="false">
      <c r="A9756" s="29" t="s">
        <v>56</v>
      </c>
      <c r="B9756" s="29" t="s">
        <v>16643</v>
      </c>
      <c r="C9756" s="29" t="s">
        <v>15809</v>
      </c>
      <c r="D9756" s="29"/>
      <c r="E9756" s="29" t="n">
        <v>25</v>
      </c>
      <c r="F9756" s="29"/>
      <c r="G9756" s="29" t="s">
        <v>16647</v>
      </c>
      <c r="H9756" s="30" t="n">
        <v>9000</v>
      </c>
      <c r="I9756" s="31" t="n">
        <v>46247</v>
      </c>
      <c r="J9756" s="30" t="n">
        <v>9000</v>
      </c>
      <c r="K9756" s="29" t="s">
        <v>15810</v>
      </c>
      <c r="L9756" s="29" t="s">
        <v>1719</v>
      </c>
      <c r="M9756" s="29"/>
      <c r="N9756" s="29" t="s">
        <v>122</v>
      </c>
      <c r="O9756" s="29"/>
      <c r="P9756" s="29" t="s">
        <v>123</v>
      </c>
      <c r="Q9756" s="29" t="n">
        <f aca="false">IFERROR(VALUE(L9756),"")</f>
        <v>38</v>
      </c>
      <c r="R9756" s="29" t="str">
        <f aca="true">IF(O9756="","",O9756-TODAY())</f>
        <v/>
      </c>
      <c r="S9756" s="29" t="str">
        <f aca="false">IF(C9756="&lt;&lt; vazio &gt;&gt;","VAZIA",IF(AND(O9756&lt;&gt;"",R9756&lt;0),"VENCIDO",IF(AND(O9756&lt;&gt;"",R9756&lt;=Parametros!$B$10),"PRÓX. VENCIMENTO",IF(F9756="Q","QUALIDADE",IF(F9756="S","BLOQUEADO",IF(F9756="R","RESTRITO/DEVOLUÇÃO",IF(OR(N9756="QUAR",N9756="QRES"),"QUARENTENA",IF(OR(B9756="DESCARTE",B9756="DEVOLUÇÃO"),"DESCARTE/DEVOLUÇÃO",IF(AND(D9756="",K9756&lt;&gt;""),"SEM LOTE",IF(AND(Q9756&lt;&gt;"",Q9756&gt;=Parametros!$B$11),"PARADO/SEM GIRO","OK"))))))))))</f>
        <v>SEM LOTE</v>
      </c>
      <c r="T9756" s="29" t="str">
        <f aca="false">IF(AND($S9756="PARADO/SEM GIRO",$K9756="KG",OR(Painel!$B$5="(Todos)",A9756=Painel!$B$5)*OR(Painel!$E$5="(Todos)",P9756=Painel!$E$5)),$J9756+ROW()/10000000,"")</f>
        <v/>
      </c>
      <c r="U9756" s="29" t="str">
        <f aca="false">IF(AND($S9756="VENCIDO",$K9756="KG",OR(Painel!$B$5="(Todos)",A9756=Painel!$B$5)*OR(Painel!$E$5="(Todos)",P9756=Painel!$E$5)),$J9756+ROW()/10000000,"")</f>
        <v/>
      </c>
    </row>
    <row r="9757" customFormat="false" ht="15" hidden="false" customHeight="false" outlineLevel="0" collapsed="false">
      <c r="A9757" s="29" t="s">
        <v>56</v>
      </c>
      <c r="B9757" s="29" t="s">
        <v>16643</v>
      </c>
      <c r="C9757" s="29" t="s">
        <v>15809</v>
      </c>
      <c r="D9757" s="29"/>
      <c r="E9757" s="29" t="n">
        <v>25</v>
      </c>
      <c r="F9757" s="29"/>
      <c r="G9757" s="29" t="s">
        <v>16648</v>
      </c>
      <c r="H9757" s="30" t="n">
        <v>9000</v>
      </c>
      <c r="I9757" s="31" t="n">
        <v>46247</v>
      </c>
      <c r="J9757" s="30" t="n">
        <v>9000</v>
      </c>
      <c r="K9757" s="29" t="s">
        <v>15810</v>
      </c>
      <c r="L9757" s="29" t="s">
        <v>1719</v>
      </c>
      <c r="M9757" s="29"/>
      <c r="N9757" s="29" t="s">
        <v>122</v>
      </c>
      <c r="O9757" s="29"/>
      <c r="P9757" s="29" t="s">
        <v>123</v>
      </c>
      <c r="Q9757" s="29" t="n">
        <f aca="false">IFERROR(VALUE(L9757),"")</f>
        <v>38</v>
      </c>
      <c r="R9757" s="29" t="str">
        <f aca="true">IF(O9757="","",O9757-TODAY())</f>
        <v/>
      </c>
      <c r="S9757" s="29" t="str">
        <f aca="false">IF(C9757="&lt;&lt; vazio &gt;&gt;","VAZIA",IF(AND(O9757&lt;&gt;"",R9757&lt;0),"VENCIDO",IF(AND(O9757&lt;&gt;"",R9757&lt;=Parametros!$B$10),"PRÓX. VENCIMENTO",IF(F9757="Q","QUALIDADE",IF(F9757="S","BLOQUEADO",IF(F9757="R","RESTRITO/DEVOLUÇÃO",IF(OR(N9757="QUAR",N9757="QRES"),"QUARENTENA",IF(OR(B9757="DESCARTE",B9757="DEVOLUÇÃO"),"DESCARTE/DEVOLUÇÃO",IF(AND(D9757="",K9757&lt;&gt;""),"SEM LOTE",IF(AND(Q9757&lt;&gt;"",Q9757&gt;=Parametros!$B$11),"PARADO/SEM GIRO","OK"))))))))))</f>
        <v>SEM LOTE</v>
      </c>
      <c r="T9757" s="29" t="str">
        <f aca="false">IF(AND($S9757="PARADO/SEM GIRO",$K9757="KG",OR(Painel!$B$5="(Todos)",A9757=Painel!$B$5)*OR(Painel!$E$5="(Todos)",P9757=Painel!$E$5)),$J9757+ROW()/10000000,"")</f>
        <v/>
      </c>
      <c r="U9757" s="29" t="str">
        <f aca="false">IF(AND($S9757="VENCIDO",$K9757="KG",OR(Painel!$B$5="(Todos)",A9757=Painel!$B$5)*OR(Painel!$E$5="(Todos)",P9757=Painel!$E$5)),$J9757+ROW()/10000000,"")</f>
        <v/>
      </c>
    </row>
    <row r="9758" customFormat="false" ht="15" hidden="false" customHeight="false" outlineLevel="0" collapsed="false">
      <c r="A9758" s="29" t="s">
        <v>56</v>
      </c>
      <c r="B9758" s="29" t="s">
        <v>16643</v>
      </c>
      <c r="C9758" s="29" t="s">
        <v>15809</v>
      </c>
      <c r="D9758" s="29"/>
      <c r="E9758" s="29" t="n">
        <v>25</v>
      </c>
      <c r="F9758" s="29"/>
      <c r="G9758" s="29" t="s">
        <v>16649</v>
      </c>
      <c r="H9758" s="30" t="n">
        <v>9000</v>
      </c>
      <c r="I9758" s="31" t="n">
        <v>46247</v>
      </c>
      <c r="J9758" s="30" t="n">
        <v>9000</v>
      </c>
      <c r="K9758" s="29" t="s">
        <v>15810</v>
      </c>
      <c r="L9758" s="29" t="s">
        <v>1719</v>
      </c>
      <c r="M9758" s="29"/>
      <c r="N9758" s="29" t="s">
        <v>122</v>
      </c>
      <c r="O9758" s="29"/>
      <c r="P9758" s="29" t="s">
        <v>123</v>
      </c>
      <c r="Q9758" s="29" t="n">
        <f aca="false">IFERROR(VALUE(L9758),"")</f>
        <v>38</v>
      </c>
      <c r="R9758" s="29" t="str">
        <f aca="true">IF(O9758="","",O9758-TODAY())</f>
        <v/>
      </c>
      <c r="S9758" s="29" t="str">
        <f aca="false">IF(C9758="&lt;&lt; vazio &gt;&gt;","VAZIA",IF(AND(O9758&lt;&gt;"",R9758&lt;0),"VENCIDO",IF(AND(O9758&lt;&gt;"",R9758&lt;=Parametros!$B$10),"PRÓX. VENCIMENTO",IF(F9758="Q","QUALIDADE",IF(F9758="S","BLOQUEADO",IF(F9758="R","RESTRITO/DEVOLUÇÃO",IF(OR(N9758="QUAR",N9758="QRES"),"QUARENTENA",IF(OR(B9758="DESCARTE",B9758="DEVOLUÇÃO"),"DESCARTE/DEVOLUÇÃO",IF(AND(D9758="",K9758&lt;&gt;""),"SEM LOTE",IF(AND(Q9758&lt;&gt;"",Q9758&gt;=Parametros!$B$11),"PARADO/SEM GIRO","OK"))))))))))</f>
        <v>SEM LOTE</v>
      </c>
      <c r="T9758" s="29" t="str">
        <f aca="false">IF(AND($S9758="PARADO/SEM GIRO",$K9758="KG",OR(Painel!$B$5="(Todos)",A9758=Painel!$B$5)*OR(Painel!$E$5="(Todos)",P9758=Painel!$E$5)),$J9758+ROW()/10000000,"")</f>
        <v/>
      </c>
      <c r="U9758" s="29" t="str">
        <f aca="false">IF(AND($S9758="VENCIDO",$K9758="KG",OR(Painel!$B$5="(Todos)",A9758=Painel!$B$5)*OR(Painel!$E$5="(Todos)",P9758=Painel!$E$5)),$J9758+ROW()/10000000,"")</f>
        <v/>
      </c>
    </row>
    <row r="9759" customFormat="false" ht="15" hidden="false" customHeight="false" outlineLevel="0" collapsed="false">
      <c r="A9759" s="29" t="s">
        <v>56</v>
      </c>
      <c r="B9759" s="29" t="s">
        <v>16643</v>
      </c>
      <c r="C9759" s="29" t="s">
        <v>15809</v>
      </c>
      <c r="D9759" s="29"/>
      <c r="E9759" s="29" t="n">
        <v>25</v>
      </c>
      <c r="F9759" s="29"/>
      <c r="G9759" s="29" t="s">
        <v>16650</v>
      </c>
      <c r="H9759" s="30" t="n">
        <v>9000</v>
      </c>
      <c r="I9759" s="31" t="n">
        <v>46247</v>
      </c>
      <c r="J9759" s="30" t="n">
        <v>9000</v>
      </c>
      <c r="K9759" s="29" t="s">
        <v>15810</v>
      </c>
      <c r="L9759" s="29" t="s">
        <v>1719</v>
      </c>
      <c r="M9759" s="29"/>
      <c r="N9759" s="29" t="s">
        <v>122</v>
      </c>
      <c r="O9759" s="29"/>
      <c r="P9759" s="29" t="s">
        <v>123</v>
      </c>
      <c r="Q9759" s="29" t="n">
        <f aca="false">IFERROR(VALUE(L9759),"")</f>
        <v>38</v>
      </c>
      <c r="R9759" s="29" t="str">
        <f aca="true">IF(O9759="","",O9759-TODAY())</f>
        <v/>
      </c>
      <c r="S9759" s="29" t="str">
        <f aca="false">IF(C9759="&lt;&lt; vazio &gt;&gt;","VAZIA",IF(AND(O9759&lt;&gt;"",R9759&lt;0),"VENCIDO",IF(AND(O9759&lt;&gt;"",R9759&lt;=Parametros!$B$10),"PRÓX. VENCIMENTO",IF(F9759="Q","QUALIDADE",IF(F9759="S","BLOQUEADO",IF(F9759="R","RESTRITO/DEVOLUÇÃO",IF(OR(N9759="QUAR",N9759="QRES"),"QUARENTENA",IF(OR(B9759="DESCARTE",B9759="DEVOLUÇÃO"),"DESCARTE/DEVOLUÇÃO",IF(AND(D9759="",K9759&lt;&gt;""),"SEM LOTE",IF(AND(Q9759&lt;&gt;"",Q9759&gt;=Parametros!$B$11),"PARADO/SEM GIRO","OK"))))))))))</f>
        <v>SEM LOTE</v>
      </c>
      <c r="T9759" s="29" t="str">
        <f aca="false">IF(AND($S9759="PARADO/SEM GIRO",$K9759="KG",OR(Painel!$B$5="(Todos)",A9759=Painel!$B$5)*OR(Painel!$E$5="(Todos)",P9759=Painel!$E$5)),$J9759+ROW()/10000000,"")</f>
        <v/>
      </c>
      <c r="U9759" s="29" t="str">
        <f aca="false">IF(AND($S9759="VENCIDO",$K9759="KG",OR(Painel!$B$5="(Todos)",A9759=Painel!$B$5)*OR(Painel!$E$5="(Todos)",P9759=Painel!$E$5)),$J9759+ROW()/10000000,"")</f>
        <v/>
      </c>
    </row>
    <row r="9760" customFormat="false" ht="15" hidden="false" customHeight="false" outlineLevel="0" collapsed="false">
      <c r="A9760" s="29" t="s">
        <v>56</v>
      </c>
      <c r="B9760" s="29" t="s">
        <v>16643</v>
      </c>
      <c r="C9760" s="29" t="s">
        <v>15809</v>
      </c>
      <c r="D9760" s="29"/>
      <c r="E9760" s="29" t="n">
        <v>25</v>
      </c>
      <c r="F9760" s="29"/>
      <c r="G9760" s="29" t="s">
        <v>16651</v>
      </c>
      <c r="H9760" s="30" t="n">
        <v>9000</v>
      </c>
      <c r="I9760" s="31" t="n">
        <v>46247</v>
      </c>
      <c r="J9760" s="30" t="n">
        <v>9000</v>
      </c>
      <c r="K9760" s="29" t="s">
        <v>15810</v>
      </c>
      <c r="L9760" s="29" t="s">
        <v>1719</v>
      </c>
      <c r="M9760" s="29"/>
      <c r="N9760" s="29" t="s">
        <v>122</v>
      </c>
      <c r="O9760" s="29"/>
      <c r="P9760" s="29" t="s">
        <v>123</v>
      </c>
      <c r="Q9760" s="29" t="n">
        <f aca="false">IFERROR(VALUE(L9760),"")</f>
        <v>38</v>
      </c>
      <c r="R9760" s="29" t="str">
        <f aca="true">IF(O9760="","",O9760-TODAY())</f>
        <v/>
      </c>
      <c r="S9760" s="29" t="str">
        <f aca="false">IF(C9760="&lt;&lt; vazio &gt;&gt;","VAZIA",IF(AND(O9760&lt;&gt;"",R9760&lt;0),"VENCIDO",IF(AND(O9760&lt;&gt;"",R9760&lt;=Parametros!$B$10),"PRÓX. VENCIMENTO",IF(F9760="Q","QUALIDADE",IF(F9760="S","BLOQUEADO",IF(F9760="R","RESTRITO/DEVOLUÇÃO",IF(OR(N9760="QUAR",N9760="QRES"),"QUARENTENA",IF(OR(B9760="DESCARTE",B9760="DEVOLUÇÃO"),"DESCARTE/DEVOLUÇÃO",IF(AND(D9760="",K9760&lt;&gt;""),"SEM LOTE",IF(AND(Q9760&lt;&gt;"",Q9760&gt;=Parametros!$B$11),"PARADO/SEM GIRO","OK"))))))))))</f>
        <v>SEM LOTE</v>
      </c>
      <c r="T9760" s="29" t="str">
        <f aca="false">IF(AND($S9760="PARADO/SEM GIRO",$K9760="KG",OR(Painel!$B$5="(Todos)",A9760=Painel!$B$5)*OR(Painel!$E$5="(Todos)",P9760=Painel!$E$5)),$J9760+ROW()/10000000,"")</f>
        <v/>
      </c>
      <c r="U9760" s="29" t="str">
        <f aca="false">IF(AND($S9760="VENCIDO",$K9760="KG",OR(Painel!$B$5="(Todos)",A9760=Painel!$B$5)*OR(Painel!$E$5="(Todos)",P9760=Painel!$E$5)),$J9760+ROW()/10000000,"")</f>
        <v/>
      </c>
    </row>
    <row r="9761" customFormat="false" ht="15" hidden="false" customHeight="false" outlineLevel="0" collapsed="false">
      <c r="A9761" s="29" t="s">
        <v>56</v>
      </c>
      <c r="B9761" s="29" t="s">
        <v>16643</v>
      </c>
      <c r="C9761" s="29" t="s">
        <v>15809</v>
      </c>
      <c r="D9761" s="29"/>
      <c r="E9761" s="29" t="n">
        <v>25</v>
      </c>
      <c r="F9761" s="29"/>
      <c r="G9761" s="29" t="s">
        <v>16652</v>
      </c>
      <c r="H9761" s="30" t="n">
        <v>9000</v>
      </c>
      <c r="I9761" s="31" t="n">
        <v>46247</v>
      </c>
      <c r="J9761" s="30" t="n">
        <v>9000</v>
      </c>
      <c r="K9761" s="29" t="s">
        <v>15810</v>
      </c>
      <c r="L9761" s="29" t="s">
        <v>1719</v>
      </c>
      <c r="M9761" s="29"/>
      <c r="N9761" s="29" t="s">
        <v>122</v>
      </c>
      <c r="O9761" s="29"/>
      <c r="P9761" s="29" t="s">
        <v>123</v>
      </c>
      <c r="Q9761" s="29" t="n">
        <f aca="false">IFERROR(VALUE(L9761),"")</f>
        <v>38</v>
      </c>
      <c r="R9761" s="29" t="str">
        <f aca="true">IF(O9761="","",O9761-TODAY())</f>
        <v/>
      </c>
      <c r="S9761" s="29" t="str">
        <f aca="false">IF(C9761="&lt;&lt; vazio &gt;&gt;","VAZIA",IF(AND(O9761&lt;&gt;"",R9761&lt;0),"VENCIDO",IF(AND(O9761&lt;&gt;"",R9761&lt;=Parametros!$B$10),"PRÓX. VENCIMENTO",IF(F9761="Q","QUALIDADE",IF(F9761="S","BLOQUEADO",IF(F9761="R","RESTRITO/DEVOLUÇÃO",IF(OR(N9761="QUAR",N9761="QRES"),"QUARENTENA",IF(OR(B9761="DESCARTE",B9761="DEVOLUÇÃO"),"DESCARTE/DEVOLUÇÃO",IF(AND(D9761="",K9761&lt;&gt;""),"SEM LOTE",IF(AND(Q9761&lt;&gt;"",Q9761&gt;=Parametros!$B$11),"PARADO/SEM GIRO","OK"))))))))))</f>
        <v>SEM LOTE</v>
      </c>
      <c r="T9761" s="29" t="str">
        <f aca="false">IF(AND($S9761="PARADO/SEM GIRO",$K9761="KG",OR(Painel!$B$5="(Todos)",A9761=Painel!$B$5)*OR(Painel!$E$5="(Todos)",P9761=Painel!$E$5)),$J9761+ROW()/10000000,"")</f>
        <v/>
      </c>
      <c r="U9761" s="29" t="str">
        <f aca="false">IF(AND($S9761="VENCIDO",$K9761="KG",OR(Painel!$B$5="(Todos)",A9761=Painel!$B$5)*OR(Painel!$E$5="(Todos)",P9761=Painel!$E$5)),$J9761+ROW()/10000000,"")</f>
        <v/>
      </c>
    </row>
    <row r="9762" customFormat="false" ht="15" hidden="false" customHeight="false" outlineLevel="0" collapsed="false">
      <c r="A9762" s="29" t="s">
        <v>56</v>
      </c>
      <c r="B9762" s="29" t="s">
        <v>16643</v>
      </c>
      <c r="C9762" s="29" t="s">
        <v>15809</v>
      </c>
      <c r="D9762" s="29"/>
      <c r="E9762" s="29" t="n">
        <v>25</v>
      </c>
      <c r="F9762" s="29"/>
      <c r="G9762" s="29" t="s">
        <v>16653</v>
      </c>
      <c r="H9762" s="30" t="n">
        <v>9000</v>
      </c>
      <c r="I9762" s="31" t="n">
        <v>46247</v>
      </c>
      <c r="J9762" s="30" t="n">
        <v>9000</v>
      </c>
      <c r="K9762" s="29" t="s">
        <v>15810</v>
      </c>
      <c r="L9762" s="29" t="s">
        <v>1719</v>
      </c>
      <c r="M9762" s="29"/>
      <c r="N9762" s="29" t="s">
        <v>122</v>
      </c>
      <c r="O9762" s="29"/>
      <c r="P9762" s="29" t="s">
        <v>123</v>
      </c>
      <c r="Q9762" s="29" t="n">
        <f aca="false">IFERROR(VALUE(L9762),"")</f>
        <v>38</v>
      </c>
      <c r="R9762" s="29" t="str">
        <f aca="true">IF(O9762="","",O9762-TODAY())</f>
        <v/>
      </c>
      <c r="S9762" s="29" t="str">
        <f aca="false">IF(C9762="&lt;&lt; vazio &gt;&gt;","VAZIA",IF(AND(O9762&lt;&gt;"",R9762&lt;0),"VENCIDO",IF(AND(O9762&lt;&gt;"",R9762&lt;=Parametros!$B$10),"PRÓX. VENCIMENTO",IF(F9762="Q","QUALIDADE",IF(F9762="S","BLOQUEADO",IF(F9762="R","RESTRITO/DEVOLUÇÃO",IF(OR(N9762="QUAR",N9762="QRES"),"QUARENTENA",IF(OR(B9762="DESCARTE",B9762="DEVOLUÇÃO"),"DESCARTE/DEVOLUÇÃO",IF(AND(D9762="",K9762&lt;&gt;""),"SEM LOTE",IF(AND(Q9762&lt;&gt;"",Q9762&gt;=Parametros!$B$11),"PARADO/SEM GIRO","OK"))))))))))</f>
        <v>SEM LOTE</v>
      </c>
      <c r="T9762" s="29" t="str">
        <f aca="false">IF(AND($S9762="PARADO/SEM GIRO",$K9762="KG",OR(Painel!$B$5="(Todos)",A9762=Painel!$B$5)*OR(Painel!$E$5="(Todos)",P9762=Painel!$E$5)),$J9762+ROW()/10000000,"")</f>
        <v/>
      </c>
      <c r="U9762" s="29" t="str">
        <f aca="false">IF(AND($S9762="VENCIDO",$K9762="KG",OR(Painel!$B$5="(Todos)",A9762=Painel!$B$5)*OR(Painel!$E$5="(Todos)",P9762=Painel!$E$5)),$J9762+ROW()/10000000,"")</f>
        <v/>
      </c>
    </row>
    <row r="9763" customFormat="false" ht="15" hidden="false" customHeight="false" outlineLevel="0" collapsed="false">
      <c r="A9763" s="29" t="s">
        <v>56</v>
      </c>
      <c r="B9763" s="29" t="s">
        <v>16643</v>
      </c>
      <c r="C9763" s="29" t="s">
        <v>15809</v>
      </c>
      <c r="D9763" s="29"/>
      <c r="E9763" s="29" t="n">
        <v>25</v>
      </c>
      <c r="F9763" s="29"/>
      <c r="G9763" s="29" t="s">
        <v>16654</v>
      </c>
      <c r="H9763" s="30" t="n">
        <v>9000</v>
      </c>
      <c r="I9763" s="31" t="n">
        <v>46247</v>
      </c>
      <c r="J9763" s="30" t="n">
        <v>9000</v>
      </c>
      <c r="K9763" s="29" t="s">
        <v>15810</v>
      </c>
      <c r="L9763" s="29" t="s">
        <v>1719</v>
      </c>
      <c r="M9763" s="29"/>
      <c r="N9763" s="29" t="s">
        <v>122</v>
      </c>
      <c r="O9763" s="29"/>
      <c r="P9763" s="29" t="s">
        <v>123</v>
      </c>
      <c r="Q9763" s="29" t="n">
        <f aca="false">IFERROR(VALUE(L9763),"")</f>
        <v>38</v>
      </c>
      <c r="R9763" s="29" t="str">
        <f aca="true">IF(O9763="","",O9763-TODAY())</f>
        <v/>
      </c>
      <c r="S9763" s="29" t="str">
        <f aca="false">IF(C9763="&lt;&lt; vazio &gt;&gt;","VAZIA",IF(AND(O9763&lt;&gt;"",R9763&lt;0),"VENCIDO",IF(AND(O9763&lt;&gt;"",R9763&lt;=Parametros!$B$10),"PRÓX. VENCIMENTO",IF(F9763="Q","QUALIDADE",IF(F9763="S","BLOQUEADO",IF(F9763="R","RESTRITO/DEVOLUÇÃO",IF(OR(N9763="QUAR",N9763="QRES"),"QUARENTENA",IF(OR(B9763="DESCARTE",B9763="DEVOLUÇÃO"),"DESCARTE/DEVOLUÇÃO",IF(AND(D9763="",K9763&lt;&gt;""),"SEM LOTE",IF(AND(Q9763&lt;&gt;"",Q9763&gt;=Parametros!$B$11),"PARADO/SEM GIRO","OK"))))))))))</f>
        <v>SEM LOTE</v>
      </c>
      <c r="T9763" s="29" t="str">
        <f aca="false">IF(AND($S9763="PARADO/SEM GIRO",$K9763="KG",OR(Painel!$B$5="(Todos)",A9763=Painel!$B$5)*OR(Painel!$E$5="(Todos)",P9763=Painel!$E$5)),$J9763+ROW()/10000000,"")</f>
        <v/>
      </c>
      <c r="U9763" s="29" t="str">
        <f aca="false">IF(AND($S9763="VENCIDO",$K9763="KG",OR(Painel!$B$5="(Todos)",A9763=Painel!$B$5)*OR(Painel!$E$5="(Todos)",P9763=Painel!$E$5)),$J9763+ROW()/10000000,"")</f>
        <v/>
      </c>
    </row>
    <row r="9764" customFormat="false" ht="15" hidden="false" customHeight="false" outlineLevel="0" collapsed="false">
      <c r="A9764" s="29" t="s">
        <v>56</v>
      </c>
      <c r="B9764" s="29" t="s">
        <v>16643</v>
      </c>
      <c r="C9764" s="29" t="s">
        <v>15809</v>
      </c>
      <c r="D9764" s="29"/>
      <c r="E9764" s="29" t="n">
        <v>25</v>
      </c>
      <c r="F9764" s="29"/>
      <c r="G9764" s="29" t="s">
        <v>16655</v>
      </c>
      <c r="H9764" s="30" t="n">
        <v>9000</v>
      </c>
      <c r="I9764" s="31" t="n">
        <v>46247</v>
      </c>
      <c r="J9764" s="30" t="n">
        <v>9000</v>
      </c>
      <c r="K9764" s="29" t="s">
        <v>15810</v>
      </c>
      <c r="L9764" s="29" t="s">
        <v>1719</v>
      </c>
      <c r="M9764" s="29"/>
      <c r="N9764" s="29" t="s">
        <v>122</v>
      </c>
      <c r="O9764" s="29"/>
      <c r="P9764" s="29" t="s">
        <v>123</v>
      </c>
      <c r="Q9764" s="29" t="n">
        <f aca="false">IFERROR(VALUE(L9764),"")</f>
        <v>38</v>
      </c>
      <c r="R9764" s="29" t="str">
        <f aca="true">IF(O9764="","",O9764-TODAY())</f>
        <v/>
      </c>
      <c r="S9764" s="29" t="str">
        <f aca="false">IF(C9764="&lt;&lt; vazio &gt;&gt;","VAZIA",IF(AND(O9764&lt;&gt;"",R9764&lt;0),"VENCIDO",IF(AND(O9764&lt;&gt;"",R9764&lt;=Parametros!$B$10),"PRÓX. VENCIMENTO",IF(F9764="Q","QUALIDADE",IF(F9764="S","BLOQUEADO",IF(F9764="R","RESTRITO/DEVOLUÇÃO",IF(OR(N9764="QUAR",N9764="QRES"),"QUARENTENA",IF(OR(B9764="DESCARTE",B9764="DEVOLUÇÃO"),"DESCARTE/DEVOLUÇÃO",IF(AND(D9764="",K9764&lt;&gt;""),"SEM LOTE",IF(AND(Q9764&lt;&gt;"",Q9764&gt;=Parametros!$B$11),"PARADO/SEM GIRO","OK"))))))))))</f>
        <v>SEM LOTE</v>
      </c>
      <c r="T9764" s="29" t="str">
        <f aca="false">IF(AND($S9764="PARADO/SEM GIRO",$K9764="KG",OR(Painel!$B$5="(Todos)",A9764=Painel!$B$5)*OR(Painel!$E$5="(Todos)",P9764=Painel!$E$5)),$J9764+ROW()/10000000,"")</f>
        <v/>
      </c>
      <c r="U9764" s="29" t="str">
        <f aca="false">IF(AND($S9764="VENCIDO",$K9764="KG",OR(Painel!$B$5="(Todos)",A9764=Painel!$B$5)*OR(Painel!$E$5="(Todos)",P9764=Painel!$E$5)),$J9764+ROW()/10000000,"")</f>
        <v/>
      </c>
    </row>
    <row r="9765" customFormat="false" ht="15" hidden="false" customHeight="false" outlineLevel="0" collapsed="false">
      <c r="A9765" s="29" t="s">
        <v>56</v>
      </c>
      <c r="B9765" s="29" t="s">
        <v>16643</v>
      </c>
      <c r="C9765" s="29" t="s">
        <v>15809</v>
      </c>
      <c r="D9765" s="29"/>
      <c r="E9765" s="29" t="n">
        <v>25</v>
      </c>
      <c r="F9765" s="29"/>
      <c r="G9765" s="29" t="s">
        <v>16656</v>
      </c>
      <c r="H9765" s="30" t="n">
        <v>9000</v>
      </c>
      <c r="I9765" s="31" t="n">
        <v>46247</v>
      </c>
      <c r="J9765" s="30" t="n">
        <v>9000</v>
      </c>
      <c r="K9765" s="29" t="s">
        <v>15810</v>
      </c>
      <c r="L9765" s="29" t="s">
        <v>1719</v>
      </c>
      <c r="M9765" s="29"/>
      <c r="N9765" s="29" t="s">
        <v>122</v>
      </c>
      <c r="O9765" s="29"/>
      <c r="P9765" s="29" t="s">
        <v>123</v>
      </c>
      <c r="Q9765" s="29" t="n">
        <f aca="false">IFERROR(VALUE(L9765),"")</f>
        <v>38</v>
      </c>
      <c r="R9765" s="29" t="str">
        <f aca="true">IF(O9765="","",O9765-TODAY())</f>
        <v/>
      </c>
      <c r="S9765" s="29" t="str">
        <f aca="false">IF(C9765="&lt;&lt; vazio &gt;&gt;","VAZIA",IF(AND(O9765&lt;&gt;"",R9765&lt;0),"VENCIDO",IF(AND(O9765&lt;&gt;"",R9765&lt;=Parametros!$B$10),"PRÓX. VENCIMENTO",IF(F9765="Q","QUALIDADE",IF(F9765="S","BLOQUEADO",IF(F9765="R","RESTRITO/DEVOLUÇÃO",IF(OR(N9765="QUAR",N9765="QRES"),"QUARENTENA",IF(OR(B9765="DESCARTE",B9765="DEVOLUÇÃO"),"DESCARTE/DEVOLUÇÃO",IF(AND(D9765="",K9765&lt;&gt;""),"SEM LOTE",IF(AND(Q9765&lt;&gt;"",Q9765&gt;=Parametros!$B$11),"PARADO/SEM GIRO","OK"))))))))))</f>
        <v>SEM LOTE</v>
      </c>
      <c r="T9765" s="29" t="str">
        <f aca="false">IF(AND($S9765="PARADO/SEM GIRO",$K9765="KG",OR(Painel!$B$5="(Todos)",A9765=Painel!$B$5)*OR(Painel!$E$5="(Todos)",P9765=Painel!$E$5)),$J9765+ROW()/10000000,"")</f>
        <v/>
      </c>
      <c r="U9765" s="29" t="str">
        <f aca="false">IF(AND($S9765="VENCIDO",$K9765="KG",OR(Painel!$B$5="(Todos)",A9765=Painel!$B$5)*OR(Painel!$E$5="(Todos)",P9765=Painel!$E$5)),$J9765+ROW()/10000000,"")</f>
        <v/>
      </c>
    </row>
    <row r="9766" customFormat="false" ht="15" hidden="false" customHeight="false" outlineLevel="0" collapsed="false">
      <c r="A9766" s="29" t="s">
        <v>56</v>
      </c>
      <c r="B9766" s="29" t="s">
        <v>16643</v>
      </c>
      <c r="C9766" s="29" t="s">
        <v>15809</v>
      </c>
      <c r="D9766" s="29"/>
      <c r="E9766" s="29" t="n">
        <v>25</v>
      </c>
      <c r="F9766" s="29"/>
      <c r="G9766" s="29" t="s">
        <v>16657</v>
      </c>
      <c r="H9766" s="30" t="n">
        <v>9000</v>
      </c>
      <c r="I9766" s="31" t="n">
        <v>46247</v>
      </c>
      <c r="J9766" s="30" t="n">
        <v>9000</v>
      </c>
      <c r="K9766" s="29" t="s">
        <v>15810</v>
      </c>
      <c r="L9766" s="29" t="s">
        <v>1719</v>
      </c>
      <c r="M9766" s="29"/>
      <c r="N9766" s="29" t="s">
        <v>122</v>
      </c>
      <c r="O9766" s="29"/>
      <c r="P9766" s="29" t="s">
        <v>123</v>
      </c>
      <c r="Q9766" s="29" t="n">
        <f aca="false">IFERROR(VALUE(L9766),"")</f>
        <v>38</v>
      </c>
      <c r="R9766" s="29" t="str">
        <f aca="true">IF(O9766="","",O9766-TODAY())</f>
        <v/>
      </c>
      <c r="S9766" s="29" t="str">
        <f aca="false">IF(C9766="&lt;&lt; vazio &gt;&gt;","VAZIA",IF(AND(O9766&lt;&gt;"",R9766&lt;0),"VENCIDO",IF(AND(O9766&lt;&gt;"",R9766&lt;=Parametros!$B$10),"PRÓX. VENCIMENTO",IF(F9766="Q","QUALIDADE",IF(F9766="S","BLOQUEADO",IF(F9766="R","RESTRITO/DEVOLUÇÃO",IF(OR(N9766="QUAR",N9766="QRES"),"QUARENTENA",IF(OR(B9766="DESCARTE",B9766="DEVOLUÇÃO"),"DESCARTE/DEVOLUÇÃO",IF(AND(D9766="",K9766&lt;&gt;""),"SEM LOTE",IF(AND(Q9766&lt;&gt;"",Q9766&gt;=Parametros!$B$11),"PARADO/SEM GIRO","OK"))))))))))</f>
        <v>SEM LOTE</v>
      </c>
      <c r="T9766" s="29" t="str">
        <f aca="false">IF(AND($S9766="PARADO/SEM GIRO",$K9766="KG",OR(Painel!$B$5="(Todos)",A9766=Painel!$B$5)*OR(Painel!$E$5="(Todos)",P9766=Painel!$E$5)),$J9766+ROW()/10000000,"")</f>
        <v/>
      </c>
      <c r="U9766" s="29" t="str">
        <f aca="false">IF(AND($S9766="VENCIDO",$K9766="KG",OR(Painel!$B$5="(Todos)",A9766=Painel!$B$5)*OR(Painel!$E$5="(Todos)",P9766=Painel!$E$5)),$J9766+ROW()/10000000,"")</f>
        <v/>
      </c>
    </row>
    <row r="9767" customFormat="false" ht="15" hidden="false" customHeight="false" outlineLevel="0" collapsed="false">
      <c r="A9767" s="29" t="s">
        <v>56</v>
      </c>
      <c r="B9767" s="29" t="s">
        <v>16643</v>
      </c>
      <c r="C9767" s="29" t="s">
        <v>15809</v>
      </c>
      <c r="D9767" s="29"/>
      <c r="E9767" s="29" t="n">
        <v>25</v>
      </c>
      <c r="F9767" s="29"/>
      <c r="G9767" s="29" t="s">
        <v>16658</v>
      </c>
      <c r="H9767" s="30" t="n">
        <v>9000</v>
      </c>
      <c r="I9767" s="31" t="n">
        <v>46247</v>
      </c>
      <c r="J9767" s="30" t="n">
        <v>9000</v>
      </c>
      <c r="K9767" s="29" t="s">
        <v>15810</v>
      </c>
      <c r="L9767" s="29" t="s">
        <v>1719</v>
      </c>
      <c r="M9767" s="29"/>
      <c r="N9767" s="29" t="s">
        <v>122</v>
      </c>
      <c r="O9767" s="29"/>
      <c r="P9767" s="29" t="s">
        <v>123</v>
      </c>
      <c r="Q9767" s="29" t="n">
        <f aca="false">IFERROR(VALUE(L9767),"")</f>
        <v>38</v>
      </c>
      <c r="R9767" s="29" t="str">
        <f aca="true">IF(O9767="","",O9767-TODAY())</f>
        <v/>
      </c>
      <c r="S9767" s="29" t="str">
        <f aca="false">IF(C9767="&lt;&lt; vazio &gt;&gt;","VAZIA",IF(AND(O9767&lt;&gt;"",R9767&lt;0),"VENCIDO",IF(AND(O9767&lt;&gt;"",R9767&lt;=Parametros!$B$10),"PRÓX. VENCIMENTO",IF(F9767="Q","QUALIDADE",IF(F9767="S","BLOQUEADO",IF(F9767="R","RESTRITO/DEVOLUÇÃO",IF(OR(N9767="QUAR",N9767="QRES"),"QUARENTENA",IF(OR(B9767="DESCARTE",B9767="DEVOLUÇÃO"),"DESCARTE/DEVOLUÇÃO",IF(AND(D9767="",K9767&lt;&gt;""),"SEM LOTE",IF(AND(Q9767&lt;&gt;"",Q9767&gt;=Parametros!$B$11),"PARADO/SEM GIRO","OK"))))))))))</f>
        <v>SEM LOTE</v>
      </c>
      <c r="T9767" s="29" t="str">
        <f aca="false">IF(AND($S9767="PARADO/SEM GIRO",$K9767="KG",OR(Painel!$B$5="(Todos)",A9767=Painel!$B$5)*OR(Painel!$E$5="(Todos)",P9767=Painel!$E$5)),$J9767+ROW()/10000000,"")</f>
        <v/>
      </c>
      <c r="U9767" s="29" t="str">
        <f aca="false">IF(AND($S9767="VENCIDO",$K9767="KG",OR(Painel!$B$5="(Todos)",A9767=Painel!$B$5)*OR(Painel!$E$5="(Todos)",P9767=Painel!$E$5)),$J9767+ROW()/10000000,"")</f>
        <v/>
      </c>
    </row>
    <row r="9768" customFormat="false" ht="15" hidden="false" customHeight="false" outlineLevel="0" collapsed="false">
      <c r="A9768" s="29" t="s">
        <v>56</v>
      </c>
      <c r="B9768" s="29" t="s">
        <v>16643</v>
      </c>
      <c r="C9768" s="29" t="s">
        <v>15809</v>
      </c>
      <c r="D9768" s="29"/>
      <c r="E9768" s="29" t="n">
        <v>25</v>
      </c>
      <c r="F9768" s="29"/>
      <c r="G9768" s="29" t="s">
        <v>16659</v>
      </c>
      <c r="H9768" s="30" t="n">
        <v>9000</v>
      </c>
      <c r="I9768" s="31" t="n">
        <v>46247</v>
      </c>
      <c r="J9768" s="30" t="n">
        <v>9000</v>
      </c>
      <c r="K9768" s="29" t="s">
        <v>15810</v>
      </c>
      <c r="L9768" s="29" t="s">
        <v>1719</v>
      </c>
      <c r="M9768" s="29"/>
      <c r="N9768" s="29" t="s">
        <v>122</v>
      </c>
      <c r="O9768" s="29"/>
      <c r="P9768" s="29" t="s">
        <v>123</v>
      </c>
      <c r="Q9768" s="29" t="n">
        <f aca="false">IFERROR(VALUE(L9768),"")</f>
        <v>38</v>
      </c>
      <c r="R9768" s="29" t="str">
        <f aca="true">IF(O9768="","",O9768-TODAY())</f>
        <v/>
      </c>
      <c r="S9768" s="29" t="str">
        <f aca="false">IF(C9768="&lt;&lt; vazio &gt;&gt;","VAZIA",IF(AND(O9768&lt;&gt;"",R9768&lt;0),"VENCIDO",IF(AND(O9768&lt;&gt;"",R9768&lt;=Parametros!$B$10),"PRÓX. VENCIMENTO",IF(F9768="Q","QUALIDADE",IF(F9768="S","BLOQUEADO",IF(F9768="R","RESTRITO/DEVOLUÇÃO",IF(OR(N9768="QUAR",N9768="QRES"),"QUARENTENA",IF(OR(B9768="DESCARTE",B9768="DEVOLUÇÃO"),"DESCARTE/DEVOLUÇÃO",IF(AND(D9768="",K9768&lt;&gt;""),"SEM LOTE",IF(AND(Q9768&lt;&gt;"",Q9768&gt;=Parametros!$B$11),"PARADO/SEM GIRO","OK"))))))))))</f>
        <v>SEM LOTE</v>
      </c>
      <c r="T9768" s="29" t="str">
        <f aca="false">IF(AND($S9768="PARADO/SEM GIRO",$K9768="KG",OR(Painel!$B$5="(Todos)",A9768=Painel!$B$5)*OR(Painel!$E$5="(Todos)",P9768=Painel!$E$5)),$J9768+ROW()/10000000,"")</f>
        <v/>
      </c>
      <c r="U9768" s="29" t="str">
        <f aca="false">IF(AND($S9768="VENCIDO",$K9768="KG",OR(Painel!$B$5="(Todos)",A9768=Painel!$B$5)*OR(Painel!$E$5="(Todos)",P9768=Painel!$E$5)),$J9768+ROW()/10000000,"")</f>
        <v/>
      </c>
    </row>
    <row r="9769" customFormat="false" ht="15" hidden="false" customHeight="false" outlineLevel="0" collapsed="false">
      <c r="A9769" s="29" t="s">
        <v>56</v>
      </c>
      <c r="B9769" s="29" t="s">
        <v>16643</v>
      </c>
      <c r="C9769" s="29" t="s">
        <v>15809</v>
      </c>
      <c r="D9769" s="29"/>
      <c r="E9769" s="29" t="n">
        <v>25</v>
      </c>
      <c r="F9769" s="29"/>
      <c r="G9769" s="29" t="s">
        <v>16660</v>
      </c>
      <c r="H9769" s="30" t="n">
        <v>9000</v>
      </c>
      <c r="I9769" s="31" t="n">
        <v>46247</v>
      </c>
      <c r="J9769" s="30" t="n">
        <v>9000</v>
      </c>
      <c r="K9769" s="29" t="s">
        <v>15810</v>
      </c>
      <c r="L9769" s="29" t="s">
        <v>1719</v>
      </c>
      <c r="M9769" s="29"/>
      <c r="N9769" s="29" t="s">
        <v>122</v>
      </c>
      <c r="O9769" s="29"/>
      <c r="P9769" s="29" t="s">
        <v>123</v>
      </c>
      <c r="Q9769" s="29" t="n">
        <f aca="false">IFERROR(VALUE(L9769),"")</f>
        <v>38</v>
      </c>
      <c r="R9769" s="29" t="str">
        <f aca="true">IF(O9769="","",O9769-TODAY())</f>
        <v/>
      </c>
      <c r="S9769" s="29" t="str">
        <f aca="false">IF(C9769="&lt;&lt; vazio &gt;&gt;","VAZIA",IF(AND(O9769&lt;&gt;"",R9769&lt;0),"VENCIDO",IF(AND(O9769&lt;&gt;"",R9769&lt;=Parametros!$B$10),"PRÓX. VENCIMENTO",IF(F9769="Q","QUALIDADE",IF(F9769="S","BLOQUEADO",IF(F9769="R","RESTRITO/DEVOLUÇÃO",IF(OR(N9769="QUAR",N9769="QRES"),"QUARENTENA",IF(OR(B9769="DESCARTE",B9769="DEVOLUÇÃO"),"DESCARTE/DEVOLUÇÃO",IF(AND(D9769="",K9769&lt;&gt;""),"SEM LOTE",IF(AND(Q9769&lt;&gt;"",Q9769&gt;=Parametros!$B$11),"PARADO/SEM GIRO","OK"))))))))))</f>
        <v>SEM LOTE</v>
      </c>
      <c r="T9769" s="29" t="str">
        <f aca="false">IF(AND($S9769="PARADO/SEM GIRO",$K9769="KG",OR(Painel!$B$5="(Todos)",A9769=Painel!$B$5)*OR(Painel!$E$5="(Todos)",P9769=Painel!$E$5)),$J9769+ROW()/10000000,"")</f>
        <v/>
      </c>
      <c r="U9769" s="29" t="str">
        <f aca="false">IF(AND($S9769="VENCIDO",$K9769="KG",OR(Painel!$B$5="(Todos)",A9769=Painel!$B$5)*OR(Painel!$E$5="(Todos)",P9769=Painel!$E$5)),$J9769+ROW()/10000000,"")</f>
        <v/>
      </c>
    </row>
    <row r="9770" customFormat="false" ht="15" hidden="false" customHeight="false" outlineLevel="0" collapsed="false">
      <c r="A9770" s="29" t="s">
        <v>56</v>
      </c>
      <c r="B9770" s="29" t="s">
        <v>16643</v>
      </c>
      <c r="C9770" s="29" t="s">
        <v>15809</v>
      </c>
      <c r="D9770" s="29"/>
      <c r="E9770" s="29" t="n">
        <v>25</v>
      </c>
      <c r="F9770" s="29"/>
      <c r="G9770" s="29" t="s">
        <v>16661</v>
      </c>
      <c r="H9770" s="30" t="n">
        <v>9000</v>
      </c>
      <c r="I9770" s="31" t="n">
        <v>46247</v>
      </c>
      <c r="J9770" s="30" t="n">
        <v>9000</v>
      </c>
      <c r="K9770" s="29" t="s">
        <v>15810</v>
      </c>
      <c r="L9770" s="29" t="s">
        <v>1719</v>
      </c>
      <c r="M9770" s="29"/>
      <c r="N9770" s="29" t="s">
        <v>122</v>
      </c>
      <c r="O9770" s="29"/>
      <c r="P9770" s="29" t="s">
        <v>123</v>
      </c>
      <c r="Q9770" s="29" t="n">
        <f aca="false">IFERROR(VALUE(L9770),"")</f>
        <v>38</v>
      </c>
      <c r="R9770" s="29" t="str">
        <f aca="true">IF(O9770="","",O9770-TODAY())</f>
        <v/>
      </c>
      <c r="S9770" s="29" t="str">
        <f aca="false">IF(C9770="&lt;&lt; vazio &gt;&gt;","VAZIA",IF(AND(O9770&lt;&gt;"",R9770&lt;0),"VENCIDO",IF(AND(O9770&lt;&gt;"",R9770&lt;=Parametros!$B$10),"PRÓX. VENCIMENTO",IF(F9770="Q","QUALIDADE",IF(F9770="S","BLOQUEADO",IF(F9770="R","RESTRITO/DEVOLUÇÃO",IF(OR(N9770="QUAR",N9770="QRES"),"QUARENTENA",IF(OR(B9770="DESCARTE",B9770="DEVOLUÇÃO"),"DESCARTE/DEVOLUÇÃO",IF(AND(D9770="",K9770&lt;&gt;""),"SEM LOTE",IF(AND(Q9770&lt;&gt;"",Q9770&gt;=Parametros!$B$11),"PARADO/SEM GIRO","OK"))))))))))</f>
        <v>SEM LOTE</v>
      </c>
      <c r="T9770" s="29" t="str">
        <f aca="false">IF(AND($S9770="PARADO/SEM GIRO",$K9770="KG",OR(Painel!$B$5="(Todos)",A9770=Painel!$B$5)*OR(Painel!$E$5="(Todos)",P9770=Painel!$E$5)),$J9770+ROW()/10000000,"")</f>
        <v/>
      </c>
      <c r="U9770" s="29" t="str">
        <f aca="false">IF(AND($S9770="VENCIDO",$K9770="KG",OR(Painel!$B$5="(Todos)",A9770=Painel!$B$5)*OR(Painel!$E$5="(Todos)",P9770=Painel!$E$5)),$J9770+ROW()/10000000,"")</f>
        <v/>
      </c>
    </row>
    <row r="9771" customFormat="false" ht="15" hidden="false" customHeight="false" outlineLevel="0" collapsed="false">
      <c r="A9771" s="29" t="s">
        <v>56</v>
      </c>
      <c r="B9771" s="29" t="s">
        <v>16643</v>
      </c>
      <c r="C9771" s="29" t="s">
        <v>15809</v>
      </c>
      <c r="D9771" s="29"/>
      <c r="E9771" s="29" t="n">
        <v>25</v>
      </c>
      <c r="F9771" s="29"/>
      <c r="G9771" s="29" t="s">
        <v>16662</v>
      </c>
      <c r="H9771" s="30" t="n">
        <v>9000</v>
      </c>
      <c r="I9771" s="31" t="n">
        <v>46247</v>
      </c>
      <c r="J9771" s="30" t="n">
        <v>9000</v>
      </c>
      <c r="K9771" s="29" t="s">
        <v>15810</v>
      </c>
      <c r="L9771" s="29" t="s">
        <v>1719</v>
      </c>
      <c r="M9771" s="29"/>
      <c r="N9771" s="29" t="s">
        <v>122</v>
      </c>
      <c r="O9771" s="29"/>
      <c r="P9771" s="29" t="s">
        <v>123</v>
      </c>
      <c r="Q9771" s="29" t="n">
        <f aca="false">IFERROR(VALUE(L9771),"")</f>
        <v>38</v>
      </c>
      <c r="R9771" s="29" t="str">
        <f aca="true">IF(O9771="","",O9771-TODAY())</f>
        <v/>
      </c>
      <c r="S9771" s="29" t="str">
        <f aca="false">IF(C9771="&lt;&lt; vazio &gt;&gt;","VAZIA",IF(AND(O9771&lt;&gt;"",R9771&lt;0),"VENCIDO",IF(AND(O9771&lt;&gt;"",R9771&lt;=Parametros!$B$10),"PRÓX. VENCIMENTO",IF(F9771="Q","QUALIDADE",IF(F9771="S","BLOQUEADO",IF(F9771="R","RESTRITO/DEVOLUÇÃO",IF(OR(N9771="QUAR",N9771="QRES"),"QUARENTENA",IF(OR(B9771="DESCARTE",B9771="DEVOLUÇÃO"),"DESCARTE/DEVOLUÇÃO",IF(AND(D9771="",K9771&lt;&gt;""),"SEM LOTE",IF(AND(Q9771&lt;&gt;"",Q9771&gt;=Parametros!$B$11),"PARADO/SEM GIRO","OK"))))))))))</f>
        <v>SEM LOTE</v>
      </c>
      <c r="T9771" s="29" t="str">
        <f aca="false">IF(AND($S9771="PARADO/SEM GIRO",$K9771="KG",OR(Painel!$B$5="(Todos)",A9771=Painel!$B$5)*OR(Painel!$E$5="(Todos)",P9771=Painel!$E$5)),$J9771+ROW()/10000000,"")</f>
        <v/>
      </c>
      <c r="U9771" s="29" t="str">
        <f aca="false">IF(AND($S9771="VENCIDO",$K9771="KG",OR(Painel!$B$5="(Todos)",A9771=Painel!$B$5)*OR(Painel!$E$5="(Todos)",P9771=Painel!$E$5)),$J9771+ROW()/10000000,"")</f>
        <v/>
      </c>
    </row>
    <row r="9772" customFormat="false" ht="15" hidden="false" customHeight="false" outlineLevel="0" collapsed="false">
      <c r="A9772" s="29" t="s">
        <v>56</v>
      </c>
      <c r="B9772" s="29" t="s">
        <v>16643</v>
      </c>
      <c r="C9772" s="29" t="s">
        <v>15809</v>
      </c>
      <c r="D9772" s="29"/>
      <c r="E9772" s="29" t="n">
        <v>25</v>
      </c>
      <c r="F9772" s="29"/>
      <c r="G9772" s="29" t="s">
        <v>16663</v>
      </c>
      <c r="H9772" s="30" t="n">
        <v>9000</v>
      </c>
      <c r="I9772" s="31" t="n">
        <v>46247</v>
      </c>
      <c r="J9772" s="30" t="n">
        <v>9000</v>
      </c>
      <c r="K9772" s="29" t="s">
        <v>15810</v>
      </c>
      <c r="L9772" s="29" t="s">
        <v>1719</v>
      </c>
      <c r="M9772" s="29"/>
      <c r="N9772" s="29" t="s">
        <v>122</v>
      </c>
      <c r="O9772" s="29"/>
      <c r="P9772" s="29" t="s">
        <v>123</v>
      </c>
      <c r="Q9772" s="29" t="n">
        <f aca="false">IFERROR(VALUE(L9772),"")</f>
        <v>38</v>
      </c>
      <c r="R9772" s="29" t="str">
        <f aca="true">IF(O9772="","",O9772-TODAY())</f>
        <v/>
      </c>
      <c r="S9772" s="29" t="str">
        <f aca="false">IF(C9772="&lt;&lt; vazio &gt;&gt;","VAZIA",IF(AND(O9772&lt;&gt;"",R9772&lt;0),"VENCIDO",IF(AND(O9772&lt;&gt;"",R9772&lt;=Parametros!$B$10),"PRÓX. VENCIMENTO",IF(F9772="Q","QUALIDADE",IF(F9772="S","BLOQUEADO",IF(F9772="R","RESTRITO/DEVOLUÇÃO",IF(OR(N9772="QUAR",N9772="QRES"),"QUARENTENA",IF(OR(B9772="DESCARTE",B9772="DEVOLUÇÃO"),"DESCARTE/DEVOLUÇÃO",IF(AND(D9772="",K9772&lt;&gt;""),"SEM LOTE",IF(AND(Q9772&lt;&gt;"",Q9772&gt;=Parametros!$B$11),"PARADO/SEM GIRO","OK"))))))))))</f>
        <v>SEM LOTE</v>
      </c>
      <c r="T9772" s="29" t="str">
        <f aca="false">IF(AND($S9772="PARADO/SEM GIRO",$K9772="KG",OR(Painel!$B$5="(Todos)",A9772=Painel!$B$5)*OR(Painel!$E$5="(Todos)",P9772=Painel!$E$5)),$J9772+ROW()/10000000,"")</f>
        <v/>
      </c>
      <c r="U9772" s="29" t="str">
        <f aca="false">IF(AND($S9772="VENCIDO",$K9772="KG",OR(Painel!$B$5="(Todos)",A9772=Painel!$B$5)*OR(Painel!$E$5="(Todos)",P9772=Painel!$E$5)),$J9772+ROW()/10000000,"")</f>
        <v/>
      </c>
    </row>
    <row r="9773" customFormat="false" ht="15" hidden="false" customHeight="false" outlineLevel="0" collapsed="false">
      <c r="A9773" s="29" t="s">
        <v>56</v>
      </c>
      <c r="B9773" s="29" t="s">
        <v>16643</v>
      </c>
      <c r="C9773" s="29" t="s">
        <v>15809</v>
      </c>
      <c r="D9773" s="29"/>
      <c r="E9773" s="29" t="n">
        <v>25</v>
      </c>
      <c r="F9773" s="29"/>
      <c r="G9773" s="29" t="s">
        <v>16664</v>
      </c>
      <c r="H9773" s="30" t="n">
        <v>9000</v>
      </c>
      <c r="I9773" s="31" t="n">
        <v>46247</v>
      </c>
      <c r="J9773" s="30" t="n">
        <v>9000</v>
      </c>
      <c r="K9773" s="29" t="s">
        <v>15810</v>
      </c>
      <c r="L9773" s="29" t="s">
        <v>1719</v>
      </c>
      <c r="M9773" s="29"/>
      <c r="N9773" s="29" t="s">
        <v>122</v>
      </c>
      <c r="O9773" s="29"/>
      <c r="P9773" s="29" t="s">
        <v>123</v>
      </c>
      <c r="Q9773" s="29" t="n">
        <f aca="false">IFERROR(VALUE(L9773),"")</f>
        <v>38</v>
      </c>
      <c r="R9773" s="29" t="str">
        <f aca="true">IF(O9773="","",O9773-TODAY())</f>
        <v/>
      </c>
      <c r="S9773" s="29" t="str">
        <f aca="false">IF(C9773="&lt;&lt; vazio &gt;&gt;","VAZIA",IF(AND(O9773&lt;&gt;"",R9773&lt;0),"VENCIDO",IF(AND(O9773&lt;&gt;"",R9773&lt;=Parametros!$B$10),"PRÓX. VENCIMENTO",IF(F9773="Q","QUALIDADE",IF(F9773="S","BLOQUEADO",IF(F9773="R","RESTRITO/DEVOLUÇÃO",IF(OR(N9773="QUAR",N9773="QRES"),"QUARENTENA",IF(OR(B9773="DESCARTE",B9773="DEVOLUÇÃO"),"DESCARTE/DEVOLUÇÃO",IF(AND(D9773="",K9773&lt;&gt;""),"SEM LOTE",IF(AND(Q9773&lt;&gt;"",Q9773&gt;=Parametros!$B$11),"PARADO/SEM GIRO","OK"))))))))))</f>
        <v>SEM LOTE</v>
      </c>
      <c r="T9773" s="29" t="str">
        <f aca="false">IF(AND($S9773="PARADO/SEM GIRO",$K9773="KG",OR(Painel!$B$5="(Todos)",A9773=Painel!$B$5)*OR(Painel!$E$5="(Todos)",P9773=Painel!$E$5)),$J9773+ROW()/10000000,"")</f>
        <v/>
      </c>
      <c r="U9773" s="29" t="str">
        <f aca="false">IF(AND($S9773="VENCIDO",$K9773="KG",OR(Painel!$B$5="(Todos)",A9773=Painel!$B$5)*OR(Painel!$E$5="(Todos)",P9773=Painel!$E$5)),$J9773+ROW()/10000000,"")</f>
        <v/>
      </c>
    </row>
    <row r="9774" customFormat="false" ht="15" hidden="false" customHeight="false" outlineLevel="0" collapsed="false">
      <c r="A9774" s="29" t="s">
        <v>56</v>
      </c>
      <c r="B9774" s="29" t="s">
        <v>16643</v>
      </c>
      <c r="C9774" s="29" t="s">
        <v>15809</v>
      </c>
      <c r="D9774" s="29"/>
      <c r="E9774" s="29" t="n">
        <v>25</v>
      </c>
      <c r="F9774" s="29"/>
      <c r="G9774" s="29" t="s">
        <v>16665</v>
      </c>
      <c r="H9774" s="30" t="n">
        <v>9000</v>
      </c>
      <c r="I9774" s="31" t="n">
        <v>46247</v>
      </c>
      <c r="J9774" s="30" t="n">
        <v>9000</v>
      </c>
      <c r="K9774" s="29" t="s">
        <v>15810</v>
      </c>
      <c r="L9774" s="29" t="s">
        <v>1719</v>
      </c>
      <c r="M9774" s="29"/>
      <c r="N9774" s="29" t="s">
        <v>122</v>
      </c>
      <c r="O9774" s="29"/>
      <c r="P9774" s="29" t="s">
        <v>123</v>
      </c>
      <c r="Q9774" s="29" t="n">
        <f aca="false">IFERROR(VALUE(L9774),"")</f>
        <v>38</v>
      </c>
      <c r="R9774" s="29" t="str">
        <f aca="true">IF(O9774="","",O9774-TODAY())</f>
        <v/>
      </c>
      <c r="S9774" s="29" t="str">
        <f aca="false">IF(C9774="&lt;&lt; vazio &gt;&gt;","VAZIA",IF(AND(O9774&lt;&gt;"",R9774&lt;0),"VENCIDO",IF(AND(O9774&lt;&gt;"",R9774&lt;=Parametros!$B$10),"PRÓX. VENCIMENTO",IF(F9774="Q","QUALIDADE",IF(F9774="S","BLOQUEADO",IF(F9774="R","RESTRITO/DEVOLUÇÃO",IF(OR(N9774="QUAR",N9774="QRES"),"QUARENTENA",IF(OR(B9774="DESCARTE",B9774="DEVOLUÇÃO"),"DESCARTE/DEVOLUÇÃO",IF(AND(D9774="",K9774&lt;&gt;""),"SEM LOTE",IF(AND(Q9774&lt;&gt;"",Q9774&gt;=Parametros!$B$11),"PARADO/SEM GIRO","OK"))))))))))</f>
        <v>SEM LOTE</v>
      </c>
      <c r="T9774" s="29" t="str">
        <f aca="false">IF(AND($S9774="PARADO/SEM GIRO",$K9774="KG",OR(Painel!$B$5="(Todos)",A9774=Painel!$B$5)*OR(Painel!$E$5="(Todos)",P9774=Painel!$E$5)),$J9774+ROW()/10000000,"")</f>
        <v/>
      </c>
      <c r="U9774" s="29" t="str">
        <f aca="false">IF(AND($S9774="VENCIDO",$K9774="KG",OR(Painel!$B$5="(Todos)",A9774=Painel!$B$5)*OR(Painel!$E$5="(Todos)",P9774=Painel!$E$5)),$J9774+ROW()/10000000,"")</f>
        <v/>
      </c>
    </row>
    <row r="9775" customFormat="false" ht="15" hidden="false" customHeight="false" outlineLevel="0" collapsed="false">
      <c r="A9775" s="29" t="s">
        <v>56</v>
      </c>
      <c r="B9775" s="29" t="s">
        <v>16643</v>
      </c>
      <c r="C9775" s="29" t="s">
        <v>15809</v>
      </c>
      <c r="D9775" s="29"/>
      <c r="E9775" s="29" t="n">
        <v>25</v>
      </c>
      <c r="F9775" s="29"/>
      <c r="G9775" s="29" t="s">
        <v>16666</v>
      </c>
      <c r="H9775" s="30" t="n">
        <v>9000</v>
      </c>
      <c r="I9775" s="31" t="n">
        <v>46247</v>
      </c>
      <c r="J9775" s="30" t="n">
        <v>9000</v>
      </c>
      <c r="K9775" s="29" t="s">
        <v>15810</v>
      </c>
      <c r="L9775" s="29" t="s">
        <v>1719</v>
      </c>
      <c r="M9775" s="29"/>
      <c r="N9775" s="29" t="s">
        <v>122</v>
      </c>
      <c r="O9775" s="29"/>
      <c r="P9775" s="29" t="s">
        <v>123</v>
      </c>
      <c r="Q9775" s="29" t="n">
        <f aca="false">IFERROR(VALUE(L9775),"")</f>
        <v>38</v>
      </c>
      <c r="R9775" s="29" t="str">
        <f aca="true">IF(O9775="","",O9775-TODAY())</f>
        <v/>
      </c>
      <c r="S9775" s="29" t="str">
        <f aca="false">IF(C9775="&lt;&lt; vazio &gt;&gt;","VAZIA",IF(AND(O9775&lt;&gt;"",R9775&lt;0),"VENCIDO",IF(AND(O9775&lt;&gt;"",R9775&lt;=Parametros!$B$10),"PRÓX. VENCIMENTO",IF(F9775="Q","QUALIDADE",IF(F9775="S","BLOQUEADO",IF(F9775="R","RESTRITO/DEVOLUÇÃO",IF(OR(N9775="QUAR",N9775="QRES"),"QUARENTENA",IF(OR(B9775="DESCARTE",B9775="DEVOLUÇÃO"),"DESCARTE/DEVOLUÇÃO",IF(AND(D9775="",K9775&lt;&gt;""),"SEM LOTE",IF(AND(Q9775&lt;&gt;"",Q9775&gt;=Parametros!$B$11),"PARADO/SEM GIRO","OK"))))))))))</f>
        <v>SEM LOTE</v>
      </c>
      <c r="T9775" s="29" t="str">
        <f aca="false">IF(AND($S9775="PARADO/SEM GIRO",$K9775="KG",OR(Painel!$B$5="(Todos)",A9775=Painel!$B$5)*OR(Painel!$E$5="(Todos)",P9775=Painel!$E$5)),$J9775+ROW()/10000000,"")</f>
        <v/>
      </c>
      <c r="U9775" s="29" t="str">
        <f aca="false">IF(AND($S9775="VENCIDO",$K9775="KG",OR(Painel!$B$5="(Todos)",A9775=Painel!$B$5)*OR(Painel!$E$5="(Todos)",P9775=Painel!$E$5)),$J9775+ROW()/10000000,"")</f>
        <v/>
      </c>
    </row>
    <row r="9776" customFormat="false" ht="15" hidden="false" customHeight="false" outlineLevel="0" collapsed="false">
      <c r="A9776" s="29" t="s">
        <v>56</v>
      </c>
      <c r="B9776" s="29" t="s">
        <v>16643</v>
      </c>
      <c r="C9776" s="29" t="s">
        <v>15809</v>
      </c>
      <c r="D9776" s="29"/>
      <c r="E9776" s="29" t="n">
        <v>25</v>
      </c>
      <c r="F9776" s="29"/>
      <c r="G9776" s="29" t="s">
        <v>16667</v>
      </c>
      <c r="H9776" s="30" t="n">
        <v>9000</v>
      </c>
      <c r="I9776" s="31" t="n">
        <v>46247</v>
      </c>
      <c r="J9776" s="30" t="n">
        <v>9000</v>
      </c>
      <c r="K9776" s="29" t="s">
        <v>15810</v>
      </c>
      <c r="L9776" s="29" t="s">
        <v>1719</v>
      </c>
      <c r="M9776" s="29"/>
      <c r="N9776" s="29" t="s">
        <v>122</v>
      </c>
      <c r="O9776" s="29"/>
      <c r="P9776" s="29" t="s">
        <v>123</v>
      </c>
      <c r="Q9776" s="29" t="n">
        <f aca="false">IFERROR(VALUE(L9776),"")</f>
        <v>38</v>
      </c>
      <c r="R9776" s="29" t="str">
        <f aca="true">IF(O9776="","",O9776-TODAY())</f>
        <v/>
      </c>
      <c r="S9776" s="29" t="str">
        <f aca="false">IF(C9776="&lt;&lt; vazio &gt;&gt;","VAZIA",IF(AND(O9776&lt;&gt;"",R9776&lt;0),"VENCIDO",IF(AND(O9776&lt;&gt;"",R9776&lt;=Parametros!$B$10),"PRÓX. VENCIMENTO",IF(F9776="Q","QUALIDADE",IF(F9776="S","BLOQUEADO",IF(F9776="R","RESTRITO/DEVOLUÇÃO",IF(OR(N9776="QUAR",N9776="QRES"),"QUARENTENA",IF(OR(B9776="DESCARTE",B9776="DEVOLUÇÃO"),"DESCARTE/DEVOLUÇÃO",IF(AND(D9776="",K9776&lt;&gt;""),"SEM LOTE",IF(AND(Q9776&lt;&gt;"",Q9776&gt;=Parametros!$B$11),"PARADO/SEM GIRO","OK"))))))))))</f>
        <v>SEM LOTE</v>
      </c>
      <c r="T9776" s="29" t="str">
        <f aca="false">IF(AND($S9776="PARADO/SEM GIRO",$K9776="KG",OR(Painel!$B$5="(Todos)",A9776=Painel!$B$5)*OR(Painel!$E$5="(Todos)",P9776=Painel!$E$5)),$J9776+ROW()/10000000,"")</f>
        <v/>
      </c>
      <c r="U9776" s="29" t="str">
        <f aca="false">IF(AND($S9776="VENCIDO",$K9776="KG",OR(Painel!$B$5="(Todos)",A9776=Painel!$B$5)*OR(Painel!$E$5="(Todos)",P9776=Painel!$E$5)),$J9776+ROW()/10000000,"")</f>
        <v/>
      </c>
    </row>
    <row r="9777" customFormat="false" ht="15" hidden="false" customHeight="false" outlineLevel="0" collapsed="false">
      <c r="A9777" s="29" t="s">
        <v>56</v>
      </c>
      <c r="B9777" s="29" t="s">
        <v>16643</v>
      </c>
      <c r="C9777" s="29" t="s">
        <v>15809</v>
      </c>
      <c r="D9777" s="29"/>
      <c r="E9777" s="29" t="n">
        <v>25</v>
      </c>
      <c r="F9777" s="29"/>
      <c r="G9777" s="29" t="s">
        <v>16668</v>
      </c>
      <c r="H9777" s="30" t="n">
        <v>9000</v>
      </c>
      <c r="I9777" s="31" t="n">
        <v>46247</v>
      </c>
      <c r="J9777" s="30" t="n">
        <v>9000</v>
      </c>
      <c r="K9777" s="29" t="s">
        <v>15810</v>
      </c>
      <c r="L9777" s="29" t="s">
        <v>1719</v>
      </c>
      <c r="M9777" s="29"/>
      <c r="N9777" s="29" t="s">
        <v>122</v>
      </c>
      <c r="O9777" s="29"/>
      <c r="P9777" s="29" t="s">
        <v>123</v>
      </c>
      <c r="Q9777" s="29" t="n">
        <f aca="false">IFERROR(VALUE(L9777),"")</f>
        <v>38</v>
      </c>
      <c r="R9777" s="29" t="str">
        <f aca="true">IF(O9777="","",O9777-TODAY())</f>
        <v/>
      </c>
      <c r="S9777" s="29" t="str">
        <f aca="false">IF(C9777="&lt;&lt; vazio &gt;&gt;","VAZIA",IF(AND(O9777&lt;&gt;"",R9777&lt;0),"VENCIDO",IF(AND(O9777&lt;&gt;"",R9777&lt;=Parametros!$B$10),"PRÓX. VENCIMENTO",IF(F9777="Q","QUALIDADE",IF(F9777="S","BLOQUEADO",IF(F9777="R","RESTRITO/DEVOLUÇÃO",IF(OR(N9777="QUAR",N9777="QRES"),"QUARENTENA",IF(OR(B9777="DESCARTE",B9777="DEVOLUÇÃO"),"DESCARTE/DEVOLUÇÃO",IF(AND(D9777="",K9777&lt;&gt;""),"SEM LOTE",IF(AND(Q9777&lt;&gt;"",Q9777&gt;=Parametros!$B$11),"PARADO/SEM GIRO","OK"))))))))))</f>
        <v>SEM LOTE</v>
      </c>
      <c r="T9777" s="29" t="str">
        <f aca="false">IF(AND($S9777="PARADO/SEM GIRO",$K9777="KG",OR(Painel!$B$5="(Todos)",A9777=Painel!$B$5)*OR(Painel!$E$5="(Todos)",P9777=Painel!$E$5)),$J9777+ROW()/10000000,"")</f>
        <v/>
      </c>
      <c r="U9777" s="29" t="str">
        <f aca="false">IF(AND($S9777="VENCIDO",$K9777="KG",OR(Painel!$B$5="(Todos)",A9777=Painel!$B$5)*OR(Painel!$E$5="(Todos)",P9777=Painel!$E$5)),$J9777+ROW()/10000000,"")</f>
        <v/>
      </c>
    </row>
    <row r="9778" customFormat="false" ht="15" hidden="false" customHeight="false" outlineLevel="0" collapsed="false">
      <c r="A9778" s="29" t="s">
        <v>56</v>
      </c>
      <c r="B9778" s="29" t="s">
        <v>16669</v>
      </c>
      <c r="C9778" s="29" t="s">
        <v>15809</v>
      </c>
      <c r="D9778" s="29"/>
      <c r="E9778" s="29" t="n">
        <v>3</v>
      </c>
      <c r="F9778" s="29"/>
      <c r="G9778" s="29" t="s">
        <v>16670</v>
      </c>
      <c r="H9778" s="30" t="n">
        <v>9000</v>
      </c>
      <c r="I9778" s="31" t="n">
        <v>46256</v>
      </c>
      <c r="J9778" s="30" t="n">
        <v>9000</v>
      </c>
      <c r="K9778" s="29" t="s">
        <v>15810</v>
      </c>
      <c r="L9778" s="29" t="s">
        <v>811</v>
      </c>
      <c r="M9778" s="29"/>
      <c r="N9778" s="29" t="s">
        <v>122</v>
      </c>
      <c r="O9778" s="29"/>
      <c r="P9778" s="29" t="s">
        <v>123</v>
      </c>
      <c r="Q9778" s="29" t="n">
        <f aca="false">IFERROR(VALUE(L9778),"")</f>
        <v>29</v>
      </c>
      <c r="R9778" s="29" t="str">
        <f aca="true">IF(O9778="","",O9778-TODAY())</f>
        <v/>
      </c>
      <c r="S9778" s="29" t="str">
        <f aca="false">IF(C9778="&lt;&lt; vazio &gt;&gt;","VAZIA",IF(AND(O9778&lt;&gt;"",R9778&lt;0),"VENCIDO",IF(AND(O9778&lt;&gt;"",R9778&lt;=Parametros!$B$10),"PRÓX. VENCIMENTO",IF(F9778="Q","QUALIDADE",IF(F9778="S","BLOQUEADO",IF(F9778="R","RESTRITO/DEVOLUÇÃO",IF(OR(N9778="QUAR",N9778="QRES"),"QUARENTENA",IF(OR(B9778="DESCARTE",B9778="DEVOLUÇÃO"),"DESCARTE/DEVOLUÇÃO",IF(AND(D9778="",K9778&lt;&gt;""),"SEM LOTE",IF(AND(Q9778&lt;&gt;"",Q9778&gt;=Parametros!$B$11),"PARADO/SEM GIRO","OK"))))))))))</f>
        <v>SEM LOTE</v>
      </c>
      <c r="T9778" s="29" t="str">
        <f aca="false">IF(AND($S9778="PARADO/SEM GIRO",$K9778="KG",OR(Painel!$B$5="(Todos)",A9778=Painel!$B$5)*OR(Painel!$E$5="(Todos)",P9778=Painel!$E$5)),$J9778+ROW()/10000000,"")</f>
        <v/>
      </c>
      <c r="U9778" s="29" t="str">
        <f aca="false">IF(AND($S9778="VENCIDO",$K9778="KG",OR(Painel!$B$5="(Todos)",A9778=Painel!$B$5)*OR(Painel!$E$5="(Todos)",P9778=Painel!$E$5)),$J9778+ROW()/10000000,"")</f>
        <v/>
      </c>
    </row>
    <row r="9779" customFormat="false" ht="15" hidden="false" customHeight="false" outlineLevel="0" collapsed="false">
      <c r="A9779" s="29" t="s">
        <v>56</v>
      </c>
      <c r="B9779" s="29" t="s">
        <v>16669</v>
      </c>
      <c r="C9779" s="29" t="s">
        <v>15809</v>
      </c>
      <c r="D9779" s="29"/>
      <c r="E9779" s="29" t="n">
        <v>3</v>
      </c>
      <c r="F9779" s="29"/>
      <c r="G9779" s="29" t="s">
        <v>16671</v>
      </c>
      <c r="H9779" s="30" t="n">
        <v>9000</v>
      </c>
      <c r="I9779" s="31" t="n">
        <v>46256</v>
      </c>
      <c r="J9779" s="30" t="n">
        <v>9000</v>
      </c>
      <c r="K9779" s="29" t="s">
        <v>15810</v>
      </c>
      <c r="L9779" s="29" t="s">
        <v>811</v>
      </c>
      <c r="M9779" s="29"/>
      <c r="N9779" s="29" t="s">
        <v>122</v>
      </c>
      <c r="O9779" s="29"/>
      <c r="P9779" s="29" t="s">
        <v>123</v>
      </c>
      <c r="Q9779" s="29" t="n">
        <f aca="false">IFERROR(VALUE(L9779),"")</f>
        <v>29</v>
      </c>
      <c r="R9779" s="29" t="str">
        <f aca="true">IF(O9779="","",O9779-TODAY())</f>
        <v/>
      </c>
      <c r="S9779" s="29" t="str">
        <f aca="false">IF(C9779="&lt;&lt; vazio &gt;&gt;","VAZIA",IF(AND(O9779&lt;&gt;"",R9779&lt;0),"VENCIDO",IF(AND(O9779&lt;&gt;"",R9779&lt;=Parametros!$B$10),"PRÓX. VENCIMENTO",IF(F9779="Q","QUALIDADE",IF(F9779="S","BLOQUEADO",IF(F9779="R","RESTRITO/DEVOLUÇÃO",IF(OR(N9779="QUAR",N9779="QRES"),"QUARENTENA",IF(OR(B9779="DESCARTE",B9779="DEVOLUÇÃO"),"DESCARTE/DEVOLUÇÃO",IF(AND(D9779="",K9779&lt;&gt;""),"SEM LOTE",IF(AND(Q9779&lt;&gt;"",Q9779&gt;=Parametros!$B$11),"PARADO/SEM GIRO","OK"))))))))))</f>
        <v>SEM LOTE</v>
      </c>
      <c r="T9779" s="29" t="str">
        <f aca="false">IF(AND($S9779="PARADO/SEM GIRO",$K9779="KG",OR(Painel!$B$5="(Todos)",A9779=Painel!$B$5)*OR(Painel!$E$5="(Todos)",P9779=Painel!$E$5)),$J9779+ROW()/10000000,"")</f>
        <v/>
      </c>
      <c r="U9779" s="29" t="str">
        <f aca="false">IF(AND($S9779="VENCIDO",$K9779="KG",OR(Painel!$B$5="(Todos)",A9779=Painel!$B$5)*OR(Painel!$E$5="(Todos)",P9779=Painel!$E$5)),$J9779+ROW()/10000000,"")</f>
        <v/>
      </c>
    </row>
    <row r="9780" customFormat="false" ht="15" hidden="false" customHeight="false" outlineLevel="0" collapsed="false">
      <c r="A9780" s="29" t="s">
        <v>56</v>
      </c>
      <c r="B9780" s="29" t="s">
        <v>16669</v>
      </c>
      <c r="C9780" s="29" t="s">
        <v>15809</v>
      </c>
      <c r="D9780" s="29"/>
      <c r="E9780" s="29" t="n">
        <v>3</v>
      </c>
      <c r="F9780" s="29"/>
      <c r="G9780" s="29" t="s">
        <v>16672</v>
      </c>
      <c r="H9780" s="30" t="n">
        <v>9000</v>
      </c>
      <c r="I9780" s="31" t="n">
        <v>46256</v>
      </c>
      <c r="J9780" s="30" t="n">
        <v>9000</v>
      </c>
      <c r="K9780" s="29" t="s">
        <v>15810</v>
      </c>
      <c r="L9780" s="29" t="s">
        <v>811</v>
      </c>
      <c r="M9780" s="29"/>
      <c r="N9780" s="29" t="s">
        <v>122</v>
      </c>
      <c r="O9780" s="29"/>
      <c r="P9780" s="29" t="s">
        <v>123</v>
      </c>
      <c r="Q9780" s="29" t="n">
        <f aca="false">IFERROR(VALUE(L9780),"")</f>
        <v>29</v>
      </c>
      <c r="R9780" s="29" t="str">
        <f aca="true">IF(O9780="","",O9780-TODAY())</f>
        <v/>
      </c>
      <c r="S9780" s="29" t="str">
        <f aca="false">IF(C9780="&lt;&lt; vazio &gt;&gt;","VAZIA",IF(AND(O9780&lt;&gt;"",R9780&lt;0),"VENCIDO",IF(AND(O9780&lt;&gt;"",R9780&lt;=Parametros!$B$10),"PRÓX. VENCIMENTO",IF(F9780="Q","QUALIDADE",IF(F9780="S","BLOQUEADO",IF(F9780="R","RESTRITO/DEVOLUÇÃO",IF(OR(N9780="QUAR",N9780="QRES"),"QUARENTENA",IF(OR(B9780="DESCARTE",B9780="DEVOLUÇÃO"),"DESCARTE/DEVOLUÇÃO",IF(AND(D9780="",K9780&lt;&gt;""),"SEM LOTE",IF(AND(Q9780&lt;&gt;"",Q9780&gt;=Parametros!$B$11),"PARADO/SEM GIRO","OK"))))))))))</f>
        <v>SEM LOTE</v>
      </c>
      <c r="T9780" s="29" t="str">
        <f aca="false">IF(AND($S9780="PARADO/SEM GIRO",$K9780="KG",OR(Painel!$B$5="(Todos)",A9780=Painel!$B$5)*OR(Painel!$E$5="(Todos)",P9780=Painel!$E$5)),$J9780+ROW()/10000000,"")</f>
        <v/>
      </c>
      <c r="U9780" s="29" t="str">
        <f aca="false">IF(AND($S9780="VENCIDO",$K9780="KG",OR(Painel!$B$5="(Todos)",A9780=Painel!$B$5)*OR(Painel!$E$5="(Todos)",P9780=Painel!$E$5)),$J9780+ROW()/10000000,"")</f>
        <v/>
      </c>
    </row>
    <row r="9781" customFormat="false" ht="15" hidden="false" customHeight="false" outlineLevel="0" collapsed="false">
      <c r="A9781" s="29" t="s">
        <v>56</v>
      </c>
      <c r="B9781" s="29" t="s">
        <v>16673</v>
      </c>
      <c r="C9781" s="29" t="s">
        <v>16594</v>
      </c>
      <c r="D9781" s="29" t="s">
        <v>16674</v>
      </c>
      <c r="E9781" s="29" t="n">
        <v>1</v>
      </c>
      <c r="F9781" s="29"/>
      <c r="G9781" s="29" t="s">
        <v>16675</v>
      </c>
      <c r="H9781" s="30" t="n">
        <v>4250</v>
      </c>
      <c r="I9781" s="31" t="n">
        <v>46273</v>
      </c>
      <c r="J9781" s="30" t="n">
        <v>4250</v>
      </c>
      <c r="K9781" s="29" t="s">
        <v>125</v>
      </c>
      <c r="L9781" s="29" t="s">
        <v>149</v>
      </c>
      <c r="M9781" s="29"/>
      <c r="N9781" s="29" t="s">
        <v>122</v>
      </c>
      <c r="O9781" s="31" t="n">
        <v>46411</v>
      </c>
      <c r="P9781" s="29" t="s">
        <v>123</v>
      </c>
      <c r="Q9781" s="29" t="n">
        <f aca="false">IFERROR(VALUE(L9781),"")</f>
        <v>12</v>
      </c>
      <c r="R9781" s="29" t="n">
        <f aca="true">IF(O9781="","",O9781-TODAY())</f>
        <v>126</v>
      </c>
      <c r="S9781" s="29" t="str">
        <f aca="false">IF(C9781="&lt;&lt; vazio &gt;&gt;","VAZIA",IF(AND(O9781&lt;&gt;"",R9781&lt;0),"VENCIDO",IF(AND(O9781&lt;&gt;"",R9781&lt;=Parametros!$B$10),"PRÓX. VENCIMENTO",IF(F9781="Q","QUALIDADE",IF(F9781="S","BLOQUEADO",IF(F9781="R","RESTRITO/DEVOLUÇÃO",IF(OR(N9781="QUAR",N9781="QRES"),"QUARENTENA",IF(OR(B9781="DESCARTE",B9781="DEVOLUÇÃO"),"DESCARTE/DEVOLUÇÃO",IF(AND(D9781="",K9781&lt;&gt;""),"SEM LOTE",IF(AND(Q9781&lt;&gt;"",Q9781&gt;=Parametros!$B$11),"PARADO/SEM GIRO","OK"))))))))))</f>
        <v>OK</v>
      </c>
      <c r="T9781" s="29" t="str">
        <f aca="false">IF(AND($S9781="PARADO/SEM GIRO",$K9781="KG",OR(Painel!$B$5="(Todos)",A9781=Painel!$B$5)*OR(Painel!$E$5="(Todos)",P9781=Painel!$E$5)),$J9781+ROW()/10000000,"")</f>
        <v/>
      </c>
      <c r="U9781" s="29" t="str">
        <f aca="false">IF(AND($S9781="VENCIDO",$K9781="KG",OR(Painel!$B$5="(Todos)",A9781=Painel!$B$5)*OR(Painel!$E$5="(Todos)",P9781=Painel!$E$5)),$J9781+ROW()/10000000,"")</f>
        <v/>
      </c>
    </row>
    <row r="9782" customFormat="false" ht="15" hidden="false" customHeight="false" outlineLevel="0" collapsed="false">
      <c r="A9782" s="29" t="s">
        <v>56</v>
      </c>
      <c r="B9782" s="29" t="s">
        <v>16676</v>
      </c>
      <c r="C9782" s="29" t="s">
        <v>16598</v>
      </c>
      <c r="D9782" s="29" t="s">
        <v>16677</v>
      </c>
      <c r="E9782" s="29" t="n">
        <v>1</v>
      </c>
      <c r="F9782" s="29"/>
      <c r="G9782" s="29" t="s">
        <v>16678</v>
      </c>
      <c r="H9782" s="30" t="n">
        <v>2200</v>
      </c>
      <c r="I9782" s="31" t="n">
        <v>46280</v>
      </c>
      <c r="J9782" s="30" t="n">
        <v>2200</v>
      </c>
      <c r="K9782" s="29" t="s">
        <v>125</v>
      </c>
      <c r="L9782" s="29" t="s">
        <v>144</v>
      </c>
      <c r="M9782" s="29"/>
      <c r="N9782" s="29" t="s">
        <v>122</v>
      </c>
      <c r="O9782" s="31" t="n">
        <v>46455</v>
      </c>
      <c r="P9782" s="29" t="s">
        <v>123</v>
      </c>
      <c r="Q9782" s="29" t="n">
        <f aca="false">IFERROR(VALUE(L9782),"")</f>
        <v>5</v>
      </c>
      <c r="R9782" s="29" t="n">
        <f aca="true">IF(O9782="","",O9782-TODAY())</f>
        <v>170</v>
      </c>
      <c r="S9782" s="29" t="str">
        <f aca="false">IF(C9782="&lt;&lt; vazio &gt;&gt;","VAZIA",IF(AND(O9782&lt;&gt;"",R9782&lt;0),"VENCIDO",IF(AND(O9782&lt;&gt;"",R9782&lt;=Parametros!$B$10),"PRÓX. VENCIMENTO",IF(F9782="Q","QUALIDADE",IF(F9782="S","BLOQUEADO",IF(F9782="R","RESTRITO/DEVOLUÇÃO",IF(OR(N9782="QUAR",N9782="QRES"),"QUARENTENA",IF(OR(B9782="DESCARTE",B9782="DEVOLUÇÃO"),"DESCARTE/DEVOLUÇÃO",IF(AND(D9782="",K9782&lt;&gt;""),"SEM LOTE",IF(AND(Q9782&lt;&gt;"",Q9782&gt;=Parametros!$B$11),"PARADO/SEM GIRO","OK"))))))))))</f>
        <v>OK</v>
      </c>
      <c r="T9782" s="29" t="str">
        <f aca="false">IF(AND($S9782="PARADO/SEM GIRO",$K9782="KG",OR(Painel!$B$5="(Todos)",A9782=Painel!$B$5)*OR(Painel!$E$5="(Todos)",P9782=Painel!$E$5)),$J9782+ROW()/10000000,"")</f>
        <v/>
      </c>
      <c r="U9782" s="29" t="str">
        <f aca="false">IF(AND($S9782="VENCIDO",$K9782="KG",OR(Painel!$B$5="(Todos)",A9782=Painel!$B$5)*OR(Painel!$E$5="(Todos)",P9782=Painel!$E$5)),$J9782+ROW()/10000000,"")</f>
        <v/>
      </c>
    </row>
    <row r="9783" customFormat="false" ht="15" hidden="false" customHeight="false" outlineLevel="0" collapsed="false">
      <c r="A9783" s="29" t="s">
        <v>56</v>
      </c>
      <c r="B9783" s="29" t="s">
        <v>16679</v>
      </c>
      <c r="C9783" s="29" t="s">
        <v>15814</v>
      </c>
      <c r="D9783" s="29" t="s">
        <v>15815</v>
      </c>
      <c r="E9783" s="29" t="n">
        <v>1</v>
      </c>
      <c r="F9783" s="29"/>
      <c r="G9783" s="29" t="s">
        <v>16680</v>
      </c>
      <c r="H9783" s="30" t="n">
        <v>6000</v>
      </c>
      <c r="I9783" s="31" t="n">
        <v>46281</v>
      </c>
      <c r="J9783" s="30" t="n">
        <v>6000</v>
      </c>
      <c r="K9783" s="29" t="s">
        <v>125</v>
      </c>
      <c r="L9783" s="29" t="s">
        <v>284</v>
      </c>
      <c r="M9783" s="29"/>
      <c r="N9783" s="29" t="s">
        <v>122</v>
      </c>
      <c r="O9783" s="31" t="n">
        <v>46513</v>
      </c>
      <c r="P9783" s="29" t="s">
        <v>123</v>
      </c>
      <c r="Q9783" s="29" t="n">
        <f aca="false">IFERROR(VALUE(L9783),"")</f>
        <v>4</v>
      </c>
      <c r="R9783" s="29" t="n">
        <f aca="true">IF(O9783="","",O9783-TODAY())</f>
        <v>228</v>
      </c>
      <c r="S9783" s="29" t="str">
        <f aca="false">IF(C9783="&lt;&lt; vazio &gt;&gt;","VAZIA",IF(AND(O9783&lt;&gt;"",R9783&lt;0),"VENCIDO",IF(AND(O9783&lt;&gt;"",R9783&lt;=Parametros!$B$10),"PRÓX. VENCIMENTO",IF(F9783="Q","QUALIDADE",IF(F9783="S","BLOQUEADO",IF(F9783="R","RESTRITO/DEVOLUÇÃO",IF(OR(N9783="QUAR",N9783="QRES"),"QUARENTENA",IF(OR(B9783="DESCARTE",B9783="DEVOLUÇÃO"),"DESCARTE/DEVOLUÇÃO",IF(AND(D9783="",K9783&lt;&gt;""),"SEM LOTE",IF(AND(Q9783&lt;&gt;"",Q9783&gt;=Parametros!$B$11),"PARADO/SEM GIRO","OK"))))))))))</f>
        <v>OK</v>
      </c>
      <c r="T9783" s="29" t="str">
        <f aca="false">IF(AND($S9783="PARADO/SEM GIRO",$K9783="KG",OR(Painel!$B$5="(Todos)",A9783=Painel!$B$5)*OR(Painel!$E$5="(Todos)",P9783=Painel!$E$5)),$J9783+ROW()/10000000,"")</f>
        <v/>
      </c>
      <c r="U9783" s="29" t="str">
        <f aca="false">IF(AND($S9783="VENCIDO",$K9783="KG",OR(Painel!$B$5="(Todos)",A9783=Painel!$B$5)*OR(Painel!$E$5="(Todos)",P9783=Painel!$E$5)),$J9783+ROW()/10000000,"")</f>
        <v/>
      </c>
    </row>
    <row r="9784" customFormat="false" ht="15" hidden="false" customHeight="false" outlineLevel="0" collapsed="false">
      <c r="A9784" s="29" t="s">
        <v>56</v>
      </c>
      <c r="B9784" s="29" t="s">
        <v>16681</v>
      </c>
      <c r="C9784" s="29" t="s">
        <v>115</v>
      </c>
      <c r="D9784" s="29"/>
      <c r="E9784" s="29" t="n">
        <v>0</v>
      </c>
      <c r="F9784" s="29"/>
      <c r="G9784" s="29"/>
      <c r="H9784" s="30" t="n">
        <v>0</v>
      </c>
      <c r="I9784" s="29"/>
      <c r="J9784" s="30" t="n">
        <v>0</v>
      </c>
      <c r="K9784" s="29"/>
      <c r="L9784" s="29" t="s">
        <v>116</v>
      </c>
      <c r="M9784" s="29"/>
      <c r="N9784" s="29"/>
      <c r="O9784" s="29"/>
      <c r="P9784" s="29"/>
      <c r="Q9784" s="29" t="n">
        <f aca="false">IFERROR(VALUE(L9784),"")</f>
        <v>0</v>
      </c>
      <c r="R9784" s="29" t="str">
        <f aca="true">IF(O9784="","",O9784-TODAY())</f>
        <v/>
      </c>
      <c r="S9784" s="29" t="str">
        <f aca="false">IF(C9784="&lt;&lt; vazio &gt;&gt;","VAZIA",IF(AND(O9784&lt;&gt;"",R9784&lt;0),"VENCIDO",IF(AND(O9784&lt;&gt;"",R9784&lt;=Parametros!$B$10),"PRÓX. VENCIMENTO",IF(F9784="Q","QUALIDADE",IF(F9784="S","BLOQUEADO",IF(F9784="R","RESTRITO/DEVOLUÇÃO",IF(OR(N9784="QUAR",N9784="QRES"),"QUARENTENA",IF(OR(B9784="DESCARTE",B9784="DEVOLUÇÃO"),"DESCARTE/DEVOLUÇÃO",IF(AND(D9784="",K9784&lt;&gt;""),"SEM LOTE",IF(AND(Q9784&lt;&gt;"",Q9784&gt;=Parametros!$B$11),"PARADO/SEM GIRO","OK"))))))))))</f>
        <v>VAZIA</v>
      </c>
      <c r="T9784" s="29" t="str">
        <f aca="false">IF(AND($S9784="PARADO/SEM GIRO",$K9784="KG",OR(Painel!$B$5="(Todos)",A9784=Painel!$B$5)*OR(Painel!$E$5="(Todos)",P9784=Painel!$E$5)),$J9784+ROW()/10000000,"")</f>
        <v/>
      </c>
      <c r="U9784" s="29" t="str">
        <f aca="false">IF(AND($S9784="VENCIDO",$K9784="KG",OR(Painel!$B$5="(Todos)",A9784=Painel!$B$5)*OR(Painel!$E$5="(Todos)",P9784=Painel!$E$5)),$J9784+ROW()/10000000,"")</f>
        <v/>
      </c>
    </row>
    <row r="9785" customFormat="false" ht="15" hidden="false" customHeight="false" outlineLevel="0" collapsed="false">
      <c r="A9785" s="29" t="s">
        <v>56</v>
      </c>
      <c r="B9785" s="29" t="s">
        <v>16682</v>
      </c>
      <c r="C9785" s="29" t="s">
        <v>15836</v>
      </c>
      <c r="D9785" s="29" t="s">
        <v>15837</v>
      </c>
      <c r="E9785" s="29" t="n">
        <v>1</v>
      </c>
      <c r="F9785" s="29"/>
      <c r="G9785" s="29" t="s">
        <v>16683</v>
      </c>
      <c r="H9785" s="30" t="n">
        <v>3750</v>
      </c>
      <c r="I9785" s="31" t="n">
        <v>46265</v>
      </c>
      <c r="J9785" s="30" t="n">
        <v>3750</v>
      </c>
      <c r="K9785" s="29" t="s">
        <v>125</v>
      </c>
      <c r="L9785" s="29" t="s">
        <v>216</v>
      </c>
      <c r="M9785" s="29"/>
      <c r="N9785" s="29" t="s">
        <v>122</v>
      </c>
      <c r="O9785" s="31" t="n">
        <v>46150</v>
      </c>
      <c r="P9785" s="29" t="s">
        <v>123</v>
      </c>
      <c r="Q9785" s="29" t="n">
        <f aca="false">IFERROR(VALUE(L9785),"")</f>
        <v>20</v>
      </c>
      <c r="R9785" s="29" t="n">
        <f aca="true">IF(O9785="","",O9785-TODAY())</f>
        <v>-135</v>
      </c>
      <c r="S9785" s="29" t="str">
        <f aca="false">IF(C9785="&lt;&lt; vazio &gt;&gt;","VAZIA",IF(AND(O9785&lt;&gt;"",R9785&lt;0),"VENCIDO",IF(AND(O9785&lt;&gt;"",R9785&lt;=Parametros!$B$10),"PRÓX. VENCIMENTO",IF(F9785="Q","QUALIDADE",IF(F9785="S","BLOQUEADO",IF(F9785="R","RESTRITO/DEVOLUÇÃO",IF(OR(N9785="QUAR",N9785="QRES"),"QUARENTENA",IF(OR(B9785="DESCARTE",B9785="DEVOLUÇÃO"),"DESCARTE/DEVOLUÇÃO",IF(AND(D9785="",K9785&lt;&gt;""),"SEM LOTE",IF(AND(Q9785&lt;&gt;"",Q9785&gt;=Parametros!$B$11),"PARADO/SEM GIRO","OK"))))))))))</f>
        <v>VENCIDO</v>
      </c>
      <c r="T9785" s="29" t="str">
        <f aca="false">IF(AND($S9785="PARADO/SEM GIRO",$K9785="KG",OR(Painel!$B$5="(Todos)",A9785=Painel!$B$5)*OR(Painel!$E$5="(Todos)",P9785=Painel!$E$5)),$J9785+ROW()/10000000,"")</f>
        <v/>
      </c>
      <c r="U9785" s="29" t="str">
        <f aca="false">IF(AND($S9785="VENCIDO",$K9785="KG",OR(Painel!$B$5="(Todos)",A9785=Painel!$B$5)*OR(Painel!$E$5="(Todos)",P9785=Painel!$E$5)),$J9785+ROW()/10000000,"")</f>
        <v/>
      </c>
    </row>
    <row r="9786" customFormat="false" ht="15" hidden="false" customHeight="false" outlineLevel="0" collapsed="false">
      <c r="A9786" s="29" t="s">
        <v>56</v>
      </c>
      <c r="B9786" s="29" t="s">
        <v>16684</v>
      </c>
      <c r="C9786" s="29" t="s">
        <v>16539</v>
      </c>
      <c r="D9786" s="29" t="s">
        <v>16685</v>
      </c>
      <c r="E9786" s="29" t="n">
        <v>1</v>
      </c>
      <c r="F9786" s="29"/>
      <c r="G9786" s="29" t="s">
        <v>16686</v>
      </c>
      <c r="H9786" s="30" t="n">
        <v>10600</v>
      </c>
      <c r="I9786" s="31" t="n">
        <v>46225</v>
      </c>
      <c r="J9786" s="30" t="n">
        <v>10600</v>
      </c>
      <c r="K9786" s="29" t="s">
        <v>125</v>
      </c>
      <c r="L9786" s="29" t="s">
        <v>1020</v>
      </c>
      <c r="M9786" s="29"/>
      <c r="N9786" s="29" t="s">
        <v>122</v>
      </c>
      <c r="O9786" s="31" t="n">
        <v>46269</v>
      </c>
      <c r="P9786" s="29" t="s">
        <v>123</v>
      </c>
      <c r="Q9786" s="29" t="n">
        <f aca="false">IFERROR(VALUE(L9786),"")</f>
        <v>60</v>
      </c>
      <c r="R9786" s="29" t="n">
        <f aca="true">IF(O9786="","",O9786-TODAY())</f>
        <v>-16</v>
      </c>
      <c r="S9786" s="29" t="str">
        <f aca="false">IF(C9786="&lt;&lt; vazio &gt;&gt;","VAZIA",IF(AND(O9786&lt;&gt;"",R9786&lt;0),"VENCIDO",IF(AND(O9786&lt;&gt;"",R9786&lt;=Parametros!$B$10),"PRÓX. VENCIMENTO",IF(F9786="Q","QUALIDADE",IF(F9786="S","BLOQUEADO",IF(F9786="R","RESTRITO/DEVOLUÇÃO",IF(OR(N9786="QUAR",N9786="QRES"),"QUARENTENA",IF(OR(B9786="DESCARTE",B9786="DEVOLUÇÃO"),"DESCARTE/DEVOLUÇÃO",IF(AND(D9786="",K9786&lt;&gt;""),"SEM LOTE",IF(AND(Q9786&lt;&gt;"",Q9786&gt;=Parametros!$B$11),"PARADO/SEM GIRO","OK"))))))))))</f>
        <v>VENCIDO</v>
      </c>
      <c r="T9786" s="29" t="str">
        <f aca="false">IF(AND($S9786="PARADO/SEM GIRO",$K9786="KG",OR(Painel!$B$5="(Todos)",A9786=Painel!$B$5)*OR(Painel!$E$5="(Todos)",P9786=Painel!$E$5)),$J9786+ROW()/10000000,"")</f>
        <v/>
      </c>
      <c r="U9786" s="29" t="str">
        <f aca="false">IF(AND($S9786="VENCIDO",$K9786="KG",OR(Painel!$B$5="(Todos)",A9786=Painel!$B$5)*OR(Painel!$E$5="(Todos)",P9786=Painel!$E$5)),$J9786+ROW()/10000000,"")</f>
        <v/>
      </c>
    </row>
    <row r="9787" customFormat="false" ht="15" hidden="false" customHeight="false" outlineLevel="0" collapsed="false">
      <c r="A9787" s="29" t="s">
        <v>56</v>
      </c>
      <c r="B9787" s="29" t="s">
        <v>16687</v>
      </c>
      <c r="C9787" s="29" t="s">
        <v>16598</v>
      </c>
      <c r="D9787" s="29" t="s">
        <v>16688</v>
      </c>
      <c r="E9787" s="29" t="n">
        <v>1</v>
      </c>
      <c r="F9787" s="29"/>
      <c r="G9787" s="29" t="s">
        <v>16689</v>
      </c>
      <c r="H9787" s="30" t="n">
        <v>7000</v>
      </c>
      <c r="I9787" s="31" t="n">
        <v>46273</v>
      </c>
      <c r="J9787" s="30" t="n">
        <v>7000</v>
      </c>
      <c r="K9787" s="29" t="s">
        <v>125</v>
      </c>
      <c r="L9787" s="29" t="s">
        <v>149</v>
      </c>
      <c r="M9787" s="29"/>
      <c r="N9787" s="29" t="s">
        <v>122</v>
      </c>
      <c r="O9787" s="31" t="n">
        <v>46485</v>
      </c>
      <c r="P9787" s="29" t="s">
        <v>123</v>
      </c>
      <c r="Q9787" s="29" t="n">
        <f aca="false">IFERROR(VALUE(L9787),"")</f>
        <v>12</v>
      </c>
      <c r="R9787" s="29" t="n">
        <f aca="true">IF(O9787="","",O9787-TODAY())</f>
        <v>200</v>
      </c>
      <c r="S9787" s="29" t="str">
        <f aca="false">IF(C9787="&lt;&lt; vazio &gt;&gt;","VAZIA",IF(AND(O9787&lt;&gt;"",R9787&lt;0),"VENCIDO",IF(AND(O9787&lt;&gt;"",R9787&lt;=Parametros!$B$10),"PRÓX. VENCIMENTO",IF(F9787="Q","QUALIDADE",IF(F9787="S","BLOQUEADO",IF(F9787="R","RESTRITO/DEVOLUÇÃO",IF(OR(N9787="QUAR",N9787="QRES"),"QUARENTENA",IF(OR(B9787="DESCARTE",B9787="DEVOLUÇÃO"),"DESCARTE/DEVOLUÇÃO",IF(AND(D9787="",K9787&lt;&gt;""),"SEM LOTE",IF(AND(Q9787&lt;&gt;"",Q9787&gt;=Parametros!$B$11),"PARADO/SEM GIRO","OK"))))))))))</f>
        <v>OK</v>
      </c>
      <c r="T9787" s="29" t="str">
        <f aca="false">IF(AND($S9787="PARADO/SEM GIRO",$K9787="KG",OR(Painel!$B$5="(Todos)",A9787=Painel!$B$5)*OR(Painel!$E$5="(Todos)",P9787=Painel!$E$5)),$J9787+ROW()/10000000,"")</f>
        <v/>
      </c>
      <c r="U9787" s="29" t="str">
        <f aca="false">IF(AND($S9787="VENCIDO",$K9787="KG",OR(Painel!$B$5="(Todos)",A9787=Painel!$B$5)*OR(Painel!$E$5="(Todos)",P9787=Painel!$E$5)),$J9787+ROW()/10000000,"")</f>
        <v/>
      </c>
    </row>
    <row r="9788" customFormat="false" ht="15" hidden="false" customHeight="false" outlineLevel="0" collapsed="false">
      <c r="A9788" s="29" t="s">
        <v>56</v>
      </c>
      <c r="B9788" s="29" t="s">
        <v>16690</v>
      </c>
      <c r="C9788" s="29" t="s">
        <v>15812</v>
      </c>
      <c r="D9788" s="29" t="s">
        <v>16691</v>
      </c>
      <c r="E9788" s="29" t="n">
        <v>1</v>
      </c>
      <c r="F9788" s="29"/>
      <c r="G9788" s="29" t="s">
        <v>16692</v>
      </c>
      <c r="H9788" s="30" t="n">
        <v>10000</v>
      </c>
      <c r="I9788" s="31" t="n">
        <v>46283</v>
      </c>
      <c r="J9788" s="30" t="n">
        <v>10000</v>
      </c>
      <c r="K9788" s="29" t="s">
        <v>125</v>
      </c>
      <c r="L9788" s="29" t="s">
        <v>176</v>
      </c>
      <c r="M9788" s="29"/>
      <c r="N9788" s="29" t="s">
        <v>122</v>
      </c>
      <c r="O9788" s="31" t="n">
        <v>46562</v>
      </c>
      <c r="P9788" s="29" t="s">
        <v>123</v>
      </c>
      <c r="Q9788" s="29" t="n">
        <f aca="false">IFERROR(VALUE(L9788),"")</f>
        <v>2</v>
      </c>
      <c r="R9788" s="29" t="n">
        <f aca="true">IF(O9788="","",O9788-TODAY())</f>
        <v>277</v>
      </c>
      <c r="S9788" s="29" t="str">
        <f aca="false">IF(C9788="&lt;&lt; vazio &gt;&gt;","VAZIA",IF(AND(O9788&lt;&gt;"",R9788&lt;0),"VENCIDO",IF(AND(O9788&lt;&gt;"",R9788&lt;=Parametros!$B$10),"PRÓX. VENCIMENTO",IF(F9788="Q","QUALIDADE",IF(F9788="S","BLOQUEADO",IF(F9788="R","RESTRITO/DEVOLUÇÃO",IF(OR(N9788="QUAR",N9788="QRES"),"QUARENTENA",IF(OR(B9788="DESCARTE",B9788="DEVOLUÇÃO"),"DESCARTE/DEVOLUÇÃO",IF(AND(D9788="",K9788&lt;&gt;""),"SEM LOTE",IF(AND(Q9788&lt;&gt;"",Q9788&gt;=Parametros!$B$11),"PARADO/SEM GIRO","OK"))))))))))</f>
        <v>OK</v>
      </c>
      <c r="T9788" s="29" t="str">
        <f aca="false">IF(AND($S9788="PARADO/SEM GIRO",$K9788="KG",OR(Painel!$B$5="(Todos)",A9788=Painel!$B$5)*OR(Painel!$E$5="(Todos)",P9788=Painel!$E$5)),$J9788+ROW()/10000000,"")</f>
        <v/>
      </c>
      <c r="U9788" s="29" t="str">
        <f aca="false">IF(AND($S9788="VENCIDO",$K9788="KG",OR(Painel!$B$5="(Todos)",A9788=Painel!$B$5)*OR(Painel!$E$5="(Todos)",P9788=Painel!$E$5)),$J9788+ROW()/10000000,"")</f>
        <v/>
      </c>
    </row>
    <row r="9789" customFormat="false" ht="15" hidden="false" customHeight="false" outlineLevel="0" collapsed="false">
      <c r="A9789" s="29" t="s">
        <v>56</v>
      </c>
      <c r="B9789" s="29" t="s">
        <v>16693</v>
      </c>
      <c r="C9789" s="29" t="s">
        <v>115</v>
      </c>
      <c r="D9789" s="29"/>
      <c r="E9789" s="29" t="n">
        <v>0</v>
      </c>
      <c r="F9789" s="29"/>
      <c r="G9789" s="29"/>
      <c r="H9789" s="30" t="n">
        <v>0</v>
      </c>
      <c r="I9789" s="29"/>
      <c r="J9789" s="30" t="n">
        <v>0</v>
      </c>
      <c r="K9789" s="29"/>
      <c r="L9789" s="29" t="s">
        <v>116</v>
      </c>
      <c r="M9789" s="29"/>
      <c r="N9789" s="29"/>
      <c r="O9789" s="29"/>
      <c r="P9789" s="29"/>
      <c r="Q9789" s="29" t="n">
        <f aca="false">IFERROR(VALUE(L9789),"")</f>
        <v>0</v>
      </c>
      <c r="R9789" s="29" t="str">
        <f aca="true">IF(O9789="","",O9789-TODAY())</f>
        <v/>
      </c>
      <c r="S9789" s="29" t="str">
        <f aca="false">IF(C9789="&lt;&lt; vazio &gt;&gt;","VAZIA",IF(AND(O9789&lt;&gt;"",R9789&lt;0),"VENCIDO",IF(AND(O9789&lt;&gt;"",R9789&lt;=Parametros!$B$10),"PRÓX. VENCIMENTO",IF(F9789="Q","QUALIDADE",IF(F9789="S","BLOQUEADO",IF(F9789="R","RESTRITO/DEVOLUÇÃO",IF(OR(N9789="QUAR",N9789="QRES"),"QUARENTENA",IF(OR(B9789="DESCARTE",B9789="DEVOLUÇÃO"),"DESCARTE/DEVOLUÇÃO",IF(AND(D9789="",K9789&lt;&gt;""),"SEM LOTE",IF(AND(Q9789&lt;&gt;"",Q9789&gt;=Parametros!$B$11),"PARADO/SEM GIRO","OK"))))))))))</f>
        <v>VAZIA</v>
      </c>
      <c r="T9789" s="29" t="str">
        <f aca="false">IF(AND($S9789="PARADO/SEM GIRO",$K9789="KG",OR(Painel!$B$5="(Todos)",A9789=Painel!$B$5)*OR(Painel!$E$5="(Todos)",P9789=Painel!$E$5)),$J9789+ROW()/10000000,"")</f>
        <v/>
      </c>
      <c r="U9789" s="29" t="str">
        <f aca="false">IF(AND($S9789="VENCIDO",$K9789="KG",OR(Painel!$B$5="(Todos)",A9789=Painel!$B$5)*OR(Painel!$E$5="(Todos)",P9789=Painel!$E$5)),$J9789+ROW()/10000000,"")</f>
        <v/>
      </c>
    </row>
    <row r="9790" customFormat="false" ht="15" hidden="false" customHeight="false" outlineLevel="0" collapsed="false">
      <c r="A9790" s="29" t="s">
        <v>56</v>
      </c>
      <c r="B9790" s="29" t="s">
        <v>16694</v>
      </c>
      <c r="C9790" s="29" t="s">
        <v>5405</v>
      </c>
      <c r="D9790" s="29" t="s">
        <v>15889</v>
      </c>
      <c r="E9790" s="29" t="n">
        <v>2</v>
      </c>
      <c r="F9790" s="29"/>
      <c r="G9790" s="29" t="s">
        <v>16695</v>
      </c>
      <c r="H9790" s="30" t="n">
        <v>1000</v>
      </c>
      <c r="I9790" s="31" t="n">
        <v>46283</v>
      </c>
      <c r="J9790" s="30" t="n">
        <v>1000</v>
      </c>
      <c r="K9790" s="29" t="s">
        <v>120</v>
      </c>
      <c r="L9790" s="29" t="s">
        <v>176</v>
      </c>
      <c r="M9790" s="29"/>
      <c r="N9790" s="29" t="s">
        <v>122</v>
      </c>
      <c r="O9790" s="31" t="n">
        <v>46551</v>
      </c>
      <c r="P9790" s="29" t="s">
        <v>123</v>
      </c>
      <c r="Q9790" s="29" t="n">
        <f aca="false">IFERROR(VALUE(L9790),"")</f>
        <v>2</v>
      </c>
      <c r="R9790" s="29" t="n">
        <f aca="true">IF(O9790="","",O9790-TODAY())</f>
        <v>266</v>
      </c>
      <c r="S9790" s="29" t="str">
        <f aca="false">IF(C9790="&lt;&lt; vazio &gt;&gt;","VAZIA",IF(AND(O9790&lt;&gt;"",R9790&lt;0),"VENCIDO",IF(AND(O9790&lt;&gt;"",R9790&lt;=Parametros!$B$10),"PRÓX. VENCIMENTO",IF(F9790="Q","QUALIDADE",IF(F9790="S","BLOQUEADO",IF(F9790="R","RESTRITO/DEVOLUÇÃO",IF(OR(N9790="QUAR",N9790="QRES"),"QUARENTENA",IF(OR(B9790="DESCARTE",B9790="DEVOLUÇÃO"),"DESCARTE/DEVOLUÇÃO",IF(AND(D9790="",K9790&lt;&gt;""),"SEM LOTE",IF(AND(Q9790&lt;&gt;"",Q9790&gt;=Parametros!$B$11),"PARADO/SEM GIRO","OK"))))))))))</f>
        <v>OK</v>
      </c>
      <c r="T9790" s="29" t="str">
        <f aca="false">IF(AND($S9790="PARADO/SEM GIRO",$K9790="KG",OR(Painel!$B$5="(Todos)",A9790=Painel!$B$5)*OR(Painel!$E$5="(Todos)",P9790=Painel!$E$5)),$J9790+ROW()/10000000,"")</f>
        <v/>
      </c>
      <c r="U9790" s="29" t="str">
        <f aca="false">IF(AND($S9790="VENCIDO",$K9790="KG",OR(Painel!$B$5="(Todos)",A9790=Painel!$B$5)*OR(Painel!$E$5="(Todos)",P9790=Painel!$E$5)),$J9790+ROW()/10000000,"")</f>
        <v/>
      </c>
    </row>
    <row r="9791" customFormat="false" ht="15" hidden="false" customHeight="false" outlineLevel="0" collapsed="false">
      <c r="A9791" s="29" t="s">
        <v>56</v>
      </c>
      <c r="B9791" s="29" t="s">
        <v>16694</v>
      </c>
      <c r="C9791" s="29" t="s">
        <v>5405</v>
      </c>
      <c r="D9791" s="29" t="s">
        <v>5412</v>
      </c>
      <c r="E9791" s="29" t="n">
        <v>2</v>
      </c>
      <c r="F9791" s="29"/>
      <c r="G9791" s="29" t="s">
        <v>16696</v>
      </c>
      <c r="H9791" s="30" t="n">
        <v>1000</v>
      </c>
      <c r="I9791" s="31" t="n">
        <v>46271</v>
      </c>
      <c r="J9791" s="30" t="n">
        <v>1000</v>
      </c>
      <c r="K9791" s="29" t="s">
        <v>120</v>
      </c>
      <c r="L9791" s="29" t="s">
        <v>221</v>
      </c>
      <c r="M9791" s="29"/>
      <c r="N9791" s="29" t="s">
        <v>122</v>
      </c>
      <c r="O9791" s="31" t="n">
        <v>46534</v>
      </c>
      <c r="P9791" s="29" t="s">
        <v>123</v>
      </c>
      <c r="Q9791" s="29" t="n">
        <f aca="false">IFERROR(VALUE(L9791),"")</f>
        <v>14</v>
      </c>
      <c r="R9791" s="29" t="n">
        <f aca="true">IF(O9791="","",O9791-TODAY())</f>
        <v>249</v>
      </c>
      <c r="S9791" s="29" t="str">
        <f aca="false">IF(C9791="&lt;&lt; vazio &gt;&gt;","VAZIA",IF(AND(O9791&lt;&gt;"",R9791&lt;0),"VENCIDO",IF(AND(O9791&lt;&gt;"",R9791&lt;=Parametros!$B$10),"PRÓX. VENCIMENTO",IF(F9791="Q","QUALIDADE",IF(F9791="S","BLOQUEADO",IF(F9791="R","RESTRITO/DEVOLUÇÃO",IF(OR(N9791="QUAR",N9791="QRES"),"QUARENTENA",IF(OR(B9791="DESCARTE",B9791="DEVOLUÇÃO"),"DESCARTE/DEVOLUÇÃO",IF(AND(D9791="",K9791&lt;&gt;""),"SEM LOTE",IF(AND(Q9791&lt;&gt;"",Q9791&gt;=Parametros!$B$11),"PARADO/SEM GIRO","OK"))))))))))</f>
        <v>OK</v>
      </c>
      <c r="T9791" s="29" t="str">
        <f aca="false">IF(AND($S9791="PARADO/SEM GIRO",$K9791="KG",OR(Painel!$B$5="(Todos)",A9791=Painel!$B$5)*OR(Painel!$E$5="(Todos)",P9791=Painel!$E$5)),$J9791+ROW()/10000000,"")</f>
        <v/>
      </c>
      <c r="U9791" s="29" t="str">
        <f aca="false">IF(AND($S9791="VENCIDO",$K9791="KG",OR(Painel!$B$5="(Todos)",A9791=Painel!$B$5)*OR(Painel!$E$5="(Todos)",P9791=Painel!$E$5)),$J9791+ROW()/10000000,"")</f>
        <v/>
      </c>
    </row>
    <row r="9792" customFormat="false" ht="15" hidden="false" customHeight="false" outlineLevel="0" collapsed="false">
      <c r="A9792" s="29" t="s">
        <v>56</v>
      </c>
      <c r="B9792" s="29" t="s">
        <v>16697</v>
      </c>
      <c r="C9792" s="29" t="s">
        <v>5405</v>
      </c>
      <c r="D9792" s="29" t="s">
        <v>15889</v>
      </c>
      <c r="E9792" s="29" t="n">
        <v>2</v>
      </c>
      <c r="F9792" s="29"/>
      <c r="G9792" s="29" t="s">
        <v>16698</v>
      </c>
      <c r="H9792" s="30" t="n">
        <v>1000</v>
      </c>
      <c r="I9792" s="31" t="n">
        <v>46283</v>
      </c>
      <c r="J9792" s="30" t="n">
        <v>1000</v>
      </c>
      <c r="K9792" s="29" t="s">
        <v>120</v>
      </c>
      <c r="L9792" s="29" t="s">
        <v>176</v>
      </c>
      <c r="M9792" s="29"/>
      <c r="N9792" s="29" t="s">
        <v>122</v>
      </c>
      <c r="O9792" s="31" t="n">
        <v>46551</v>
      </c>
      <c r="P9792" s="29" t="s">
        <v>123</v>
      </c>
      <c r="Q9792" s="29" t="n">
        <f aca="false">IFERROR(VALUE(L9792),"")</f>
        <v>2</v>
      </c>
      <c r="R9792" s="29" t="n">
        <f aca="true">IF(O9792="","",O9792-TODAY())</f>
        <v>266</v>
      </c>
      <c r="S9792" s="29" t="str">
        <f aca="false">IF(C9792="&lt;&lt; vazio &gt;&gt;","VAZIA",IF(AND(O9792&lt;&gt;"",R9792&lt;0),"VENCIDO",IF(AND(O9792&lt;&gt;"",R9792&lt;=Parametros!$B$10),"PRÓX. VENCIMENTO",IF(F9792="Q","QUALIDADE",IF(F9792="S","BLOQUEADO",IF(F9792="R","RESTRITO/DEVOLUÇÃO",IF(OR(N9792="QUAR",N9792="QRES"),"QUARENTENA",IF(OR(B9792="DESCARTE",B9792="DEVOLUÇÃO"),"DESCARTE/DEVOLUÇÃO",IF(AND(D9792="",K9792&lt;&gt;""),"SEM LOTE",IF(AND(Q9792&lt;&gt;"",Q9792&gt;=Parametros!$B$11),"PARADO/SEM GIRO","OK"))))))))))</f>
        <v>OK</v>
      </c>
      <c r="T9792" s="29" t="str">
        <f aca="false">IF(AND($S9792="PARADO/SEM GIRO",$K9792="KG",OR(Painel!$B$5="(Todos)",A9792=Painel!$B$5)*OR(Painel!$E$5="(Todos)",P9792=Painel!$E$5)),$J9792+ROW()/10000000,"")</f>
        <v/>
      </c>
      <c r="U9792" s="29" t="str">
        <f aca="false">IF(AND($S9792="VENCIDO",$K9792="KG",OR(Painel!$B$5="(Todos)",A9792=Painel!$B$5)*OR(Painel!$E$5="(Todos)",P9792=Painel!$E$5)),$J9792+ROW()/10000000,"")</f>
        <v/>
      </c>
    </row>
    <row r="9793" customFormat="false" ht="15" hidden="false" customHeight="false" outlineLevel="0" collapsed="false">
      <c r="A9793" s="29" t="s">
        <v>56</v>
      </c>
      <c r="B9793" s="29" t="s">
        <v>16697</v>
      </c>
      <c r="C9793" s="29" t="s">
        <v>5405</v>
      </c>
      <c r="D9793" s="29" t="s">
        <v>5412</v>
      </c>
      <c r="E9793" s="29" t="n">
        <v>2</v>
      </c>
      <c r="F9793" s="29"/>
      <c r="G9793" s="29" t="s">
        <v>16699</v>
      </c>
      <c r="H9793" s="30" t="n">
        <v>1000</v>
      </c>
      <c r="I9793" s="31" t="n">
        <v>46271</v>
      </c>
      <c r="J9793" s="30" t="n">
        <v>1000</v>
      </c>
      <c r="K9793" s="29" t="s">
        <v>120</v>
      </c>
      <c r="L9793" s="29" t="s">
        <v>221</v>
      </c>
      <c r="M9793" s="29"/>
      <c r="N9793" s="29" t="s">
        <v>122</v>
      </c>
      <c r="O9793" s="31" t="n">
        <v>46534</v>
      </c>
      <c r="P9793" s="29" t="s">
        <v>123</v>
      </c>
      <c r="Q9793" s="29" t="n">
        <f aca="false">IFERROR(VALUE(L9793),"")</f>
        <v>14</v>
      </c>
      <c r="R9793" s="29" t="n">
        <f aca="true">IF(O9793="","",O9793-TODAY())</f>
        <v>249</v>
      </c>
      <c r="S9793" s="29" t="str">
        <f aca="false">IF(C9793="&lt;&lt; vazio &gt;&gt;","VAZIA",IF(AND(O9793&lt;&gt;"",R9793&lt;0),"VENCIDO",IF(AND(O9793&lt;&gt;"",R9793&lt;=Parametros!$B$10),"PRÓX. VENCIMENTO",IF(F9793="Q","QUALIDADE",IF(F9793="S","BLOQUEADO",IF(F9793="R","RESTRITO/DEVOLUÇÃO",IF(OR(N9793="QUAR",N9793="QRES"),"QUARENTENA",IF(OR(B9793="DESCARTE",B9793="DEVOLUÇÃO"),"DESCARTE/DEVOLUÇÃO",IF(AND(D9793="",K9793&lt;&gt;""),"SEM LOTE",IF(AND(Q9793&lt;&gt;"",Q9793&gt;=Parametros!$B$11),"PARADO/SEM GIRO","OK"))))))))))</f>
        <v>OK</v>
      </c>
      <c r="T9793" s="29" t="str">
        <f aca="false">IF(AND($S9793="PARADO/SEM GIRO",$K9793="KG",OR(Painel!$B$5="(Todos)",A9793=Painel!$B$5)*OR(Painel!$E$5="(Todos)",P9793=Painel!$E$5)),$J9793+ROW()/10000000,"")</f>
        <v/>
      </c>
      <c r="U9793" s="29" t="str">
        <f aca="false">IF(AND($S9793="VENCIDO",$K9793="KG",OR(Painel!$B$5="(Todos)",A9793=Painel!$B$5)*OR(Painel!$E$5="(Todos)",P9793=Painel!$E$5)),$J9793+ROW()/10000000,"")</f>
        <v/>
      </c>
    </row>
    <row r="9794" customFormat="false" ht="15" hidden="false" customHeight="false" outlineLevel="0" collapsed="false">
      <c r="A9794" s="29" t="s">
        <v>56</v>
      </c>
      <c r="B9794" s="29" t="s">
        <v>16700</v>
      </c>
      <c r="C9794" s="29" t="s">
        <v>5405</v>
      </c>
      <c r="D9794" s="29" t="s">
        <v>5412</v>
      </c>
      <c r="E9794" s="29" t="n">
        <v>1</v>
      </c>
      <c r="F9794" s="29"/>
      <c r="G9794" s="29" t="s">
        <v>16701</v>
      </c>
      <c r="H9794" s="30" t="n">
        <v>1000</v>
      </c>
      <c r="I9794" s="31" t="n">
        <v>46271</v>
      </c>
      <c r="J9794" s="30" t="n">
        <v>1000</v>
      </c>
      <c r="K9794" s="29" t="s">
        <v>120</v>
      </c>
      <c r="L9794" s="29" t="s">
        <v>221</v>
      </c>
      <c r="M9794" s="29"/>
      <c r="N9794" s="29" t="s">
        <v>122</v>
      </c>
      <c r="O9794" s="31" t="n">
        <v>46534</v>
      </c>
      <c r="P9794" s="29" t="s">
        <v>123</v>
      </c>
      <c r="Q9794" s="29" t="n">
        <f aca="false">IFERROR(VALUE(L9794),"")</f>
        <v>14</v>
      </c>
      <c r="R9794" s="29" t="n">
        <f aca="true">IF(O9794="","",O9794-TODAY())</f>
        <v>249</v>
      </c>
      <c r="S9794" s="29" t="str">
        <f aca="false">IF(C9794="&lt;&lt; vazio &gt;&gt;","VAZIA",IF(AND(O9794&lt;&gt;"",R9794&lt;0),"VENCIDO",IF(AND(O9794&lt;&gt;"",R9794&lt;=Parametros!$B$10),"PRÓX. VENCIMENTO",IF(F9794="Q","QUALIDADE",IF(F9794="S","BLOQUEADO",IF(F9794="R","RESTRITO/DEVOLUÇÃO",IF(OR(N9794="QUAR",N9794="QRES"),"QUARENTENA",IF(OR(B9794="DESCARTE",B9794="DEVOLUÇÃO"),"DESCARTE/DEVOLUÇÃO",IF(AND(D9794="",K9794&lt;&gt;""),"SEM LOTE",IF(AND(Q9794&lt;&gt;"",Q9794&gt;=Parametros!$B$11),"PARADO/SEM GIRO","OK"))))))))))</f>
        <v>OK</v>
      </c>
      <c r="T9794" s="29" t="str">
        <f aca="false">IF(AND($S9794="PARADO/SEM GIRO",$K9794="KG",OR(Painel!$B$5="(Todos)",A9794=Painel!$B$5)*OR(Painel!$E$5="(Todos)",P9794=Painel!$E$5)),$J9794+ROW()/10000000,"")</f>
        <v/>
      </c>
      <c r="U9794" s="29" t="str">
        <f aca="false">IF(AND($S9794="VENCIDO",$K9794="KG",OR(Painel!$B$5="(Todos)",A9794=Painel!$B$5)*OR(Painel!$E$5="(Todos)",P9794=Painel!$E$5)),$J9794+ROW()/10000000,"")</f>
        <v/>
      </c>
    </row>
    <row r="9795" customFormat="false" ht="15" hidden="false" customHeight="false" outlineLevel="0" collapsed="false">
      <c r="A9795" s="29" t="s">
        <v>56</v>
      </c>
      <c r="B9795" s="29" t="s">
        <v>16702</v>
      </c>
      <c r="C9795" s="29" t="s">
        <v>5405</v>
      </c>
      <c r="D9795" s="29" t="s">
        <v>5412</v>
      </c>
      <c r="E9795" s="29" t="n">
        <v>1</v>
      </c>
      <c r="F9795" s="29"/>
      <c r="G9795" s="29" t="s">
        <v>16703</v>
      </c>
      <c r="H9795" s="30" t="n">
        <v>1000</v>
      </c>
      <c r="I9795" s="31" t="n">
        <v>46271</v>
      </c>
      <c r="J9795" s="30" t="n">
        <v>1000</v>
      </c>
      <c r="K9795" s="29" t="s">
        <v>120</v>
      </c>
      <c r="L9795" s="29" t="s">
        <v>221</v>
      </c>
      <c r="M9795" s="29"/>
      <c r="N9795" s="29" t="s">
        <v>122</v>
      </c>
      <c r="O9795" s="31" t="n">
        <v>46534</v>
      </c>
      <c r="P9795" s="29" t="s">
        <v>123</v>
      </c>
      <c r="Q9795" s="29" t="n">
        <f aca="false">IFERROR(VALUE(L9795),"")</f>
        <v>14</v>
      </c>
      <c r="R9795" s="29" t="n">
        <f aca="true">IF(O9795="","",O9795-TODAY())</f>
        <v>249</v>
      </c>
      <c r="S9795" s="29" t="str">
        <f aca="false">IF(C9795="&lt;&lt; vazio &gt;&gt;","VAZIA",IF(AND(O9795&lt;&gt;"",R9795&lt;0),"VENCIDO",IF(AND(O9795&lt;&gt;"",R9795&lt;=Parametros!$B$10),"PRÓX. VENCIMENTO",IF(F9795="Q","QUALIDADE",IF(F9795="S","BLOQUEADO",IF(F9795="R","RESTRITO/DEVOLUÇÃO",IF(OR(N9795="QUAR",N9795="QRES"),"QUARENTENA",IF(OR(B9795="DESCARTE",B9795="DEVOLUÇÃO"),"DESCARTE/DEVOLUÇÃO",IF(AND(D9795="",K9795&lt;&gt;""),"SEM LOTE",IF(AND(Q9795&lt;&gt;"",Q9795&gt;=Parametros!$B$11),"PARADO/SEM GIRO","OK"))))))))))</f>
        <v>OK</v>
      </c>
      <c r="T9795" s="29" t="str">
        <f aca="false">IF(AND($S9795="PARADO/SEM GIRO",$K9795="KG",OR(Painel!$B$5="(Todos)",A9795=Painel!$B$5)*OR(Painel!$E$5="(Todos)",P9795=Painel!$E$5)),$J9795+ROW()/10000000,"")</f>
        <v/>
      </c>
      <c r="U9795" s="29" t="str">
        <f aca="false">IF(AND($S9795="VENCIDO",$K9795="KG",OR(Painel!$B$5="(Todos)",A9795=Painel!$B$5)*OR(Painel!$E$5="(Todos)",P9795=Painel!$E$5)),$J9795+ROW()/10000000,"")</f>
        <v/>
      </c>
    </row>
    <row r="9796" customFormat="false" ht="15" hidden="false" customHeight="false" outlineLevel="0" collapsed="false">
      <c r="A9796" s="29" t="s">
        <v>56</v>
      </c>
      <c r="B9796" s="29" t="s">
        <v>16704</v>
      </c>
      <c r="C9796" s="29" t="s">
        <v>5405</v>
      </c>
      <c r="D9796" s="29" t="s">
        <v>15889</v>
      </c>
      <c r="E9796" s="29" t="n">
        <v>1</v>
      </c>
      <c r="F9796" s="29"/>
      <c r="G9796" s="29" t="s">
        <v>16705</v>
      </c>
      <c r="H9796" s="30" t="n">
        <v>1000</v>
      </c>
      <c r="I9796" s="31" t="n">
        <v>46276</v>
      </c>
      <c r="J9796" s="30" t="n">
        <v>1000</v>
      </c>
      <c r="K9796" s="29" t="s">
        <v>120</v>
      </c>
      <c r="L9796" s="29" t="s">
        <v>133</v>
      </c>
      <c r="M9796" s="29"/>
      <c r="N9796" s="29" t="s">
        <v>122</v>
      </c>
      <c r="O9796" s="31" t="n">
        <v>46551</v>
      </c>
      <c r="P9796" s="29" t="s">
        <v>123</v>
      </c>
      <c r="Q9796" s="29" t="n">
        <f aca="false">IFERROR(VALUE(L9796),"")</f>
        <v>9</v>
      </c>
      <c r="R9796" s="29" t="n">
        <f aca="true">IF(O9796="","",O9796-TODAY())</f>
        <v>266</v>
      </c>
      <c r="S9796" s="29" t="str">
        <f aca="false">IF(C9796="&lt;&lt; vazio &gt;&gt;","VAZIA",IF(AND(O9796&lt;&gt;"",R9796&lt;0),"VENCIDO",IF(AND(O9796&lt;&gt;"",R9796&lt;=Parametros!$B$10),"PRÓX. VENCIMENTO",IF(F9796="Q","QUALIDADE",IF(F9796="S","BLOQUEADO",IF(F9796="R","RESTRITO/DEVOLUÇÃO",IF(OR(N9796="QUAR",N9796="QRES"),"QUARENTENA",IF(OR(B9796="DESCARTE",B9796="DEVOLUÇÃO"),"DESCARTE/DEVOLUÇÃO",IF(AND(D9796="",K9796&lt;&gt;""),"SEM LOTE",IF(AND(Q9796&lt;&gt;"",Q9796&gt;=Parametros!$B$11),"PARADO/SEM GIRO","OK"))))))))))</f>
        <v>OK</v>
      </c>
      <c r="T9796" s="29" t="str">
        <f aca="false">IF(AND($S9796="PARADO/SEM GIRO",$K9796="KG",OR(Painel!$B$5="(Todos)",A9796=Painel!$B$5)*OR(Painel!$E$5="(Todos)",P9796=Painel!$E$5)),$J9796+ROW()/10000000,"")</f>
        <v/>
      </c>
      <c r="U9796" s="29" t="str">
        <f aca="false">IF(AND($S9796="VENCIDO",$K9796="KG",OR(Painel!$B$5="(Todos)",A9796=Painel!$B$5)*OR(Painel!$E$5="(Todos)",P9796=Painel!$E$5)),$J9796+ROW()/10000000,"")</f>
        <v/>
      </c>
    </row>
    <row r="9797" customFormat="false" ht="15" hidden="false" customHeight="false" outlineLevel="0" collapsed="false">
      <c r="A9797" s="29" t="s">
        <v>56</v>
      </c>
      <c r="B9797" s="29" t="s">
        <v>16706</v>
      </c>
      <c r="C9797" s="29" t="s">
        <v>16707</v>
      </c>
      <c r="D9797" s="29" t="s">
        <v>16708</v>
      </c>
      <c r="E9797" s="29" t="n">
        <v>4</v>
      </c>
      <c r="F9797" s="29"/>
      <c r="G9797" s="29" t="s">
        <v>16709</v>
      </c>
      <c r="H9797" s="30" t="n">
        <v>1000</v>
      </c>
      <c r="I9797" s="31" t="n">
        <v>46276</v>
      </c>
      <c r="J9797" s="30" t="n">
        <v>1000</v>
      </c>
      <c r="K9797" s="29" t="s">
        <v>120</v>
      </c>
      <c r="L9797" s="29" t="s">
        <v>133</v>
      </c>
      <c r="M9797" s="29"/>
      <c r="N9797" s="29" t="s">
        <v>122</v>
      </c>
      <c r="O9797" s="31" t="n">
        <v>46386</v>
      </c>
      <c r="P9797" s="29" t="s">
        <v>123</v>
      </c>
      <c r="Q9797" s="29" t="n">
        <f aca="false">IFERROR(VALUE(L9797),"")</f>
        <v>9</v>
      </c>
      <c r="R9797" s="29" t="n">
        <f aca="true">IF(O9797="","",O9797-TODAY())</f>
        <v>101</v>
      </c>
      <c r="S9797" s="29" t="str">
        <f aca="false">IF(C9797="&lt;&lt; vazio &gt;&gt;","VAZIA",IF(AND(O9797&lt;&gt;"",R9797&lt;0),"VENCIDO",IF(AND(O9797&lt;&gt;"",R9797&lt;=Parametros!$B$10),"PRÓX. VENCIMENTO",IF(F9797="Q","QUALIDADE",IF(F9797="S","BLOQUEADO",IF(F9797="R","RESTRITO/DEVOLUÇÃO",IF(OR(N9797="QUAR",N9797="QRES"),"QUARENTENA",IF(OR(B9797="DESCARTE",B9797="DEVOLUÇÃO"),"DESCARTE/DEVOLUÇÃO",IF(AND(D9797="",K9797&lt;&gt;""),"SEM LOTE",IF(AND(Q9797&lt;&gt;"",Q9797&gt;=Parametros!$B$11),"PARADO/SEM GIRO","OK"))))))))))</f>
        <v>OK</v>
      </c>
      <c r="T9797" s="29" t="str">
        <f aca="false">IF(AND($S9797="PARADO/SEM GIRO",$K9797="KG",OR(Painel!$B$5="(Todos)",A9797=Painel!$B$5)*OR(Painel!$E$5="(Todos)",P9797=Painel!$E$5)),$J9797+ROW()/10000000,"")</f>
        <v/>
      </c>
      <c r="U9797" s="29" t="str">
        <f aca="false">IF(AND($S9797="VENCIDO",$K9797="KG",OR(Painel!$B$5="(Todos)",A9797=Painel!$B$5)*OR(Painel!$E$5="(Todos)",P9797=Painel!$E$5)),$J9797+ROW()/10000000,"")</f>
        <v/>
      </c>
    </row>
    <row r="9798" customFormat="false" ht="15" hidden="false" customHeight="false" outlineLevel="0" collapsed="false">
      <c r="A9798" s="29" t="s">
        <v>56</v>
      </c>
      <c r="B9798" s="29" t="s">
        <v>16706</v>
      </c>
      <c r="C9798" s="29" t="s">
        <v>16707</v>
      </c>
      <c r="D9798" s="29" t="s">
        <v>16710</v>
      </c>
      <c r="E9798" s="29" t="n">
        <v>4</v>
      </c>
      <c r="F9798" s="29"/>
      <c r="G9798" s="29" t="s">
        <v>16711</v>
      </c>
      <c r="H9798" s="30" t="n">
        <v>1000</v>
      </c>
      <c r="I9798" s="31" t="n">
        <v>46277</v>
      </c>
      <c r="J9798" s="30" t="n">
        <v>1000</v>
      </c>
      <c r="K9798" s="29" t="s">
        <v>120</v>
      </c>
      <c r="L9798" s="29" t="s">
        <v>652</v>
      </c>
      <c r="M9798" s="29"/>
      <c r="N9798" s="29" t="s">
        <v>122</v>
      </c>
      <c r="O9798" s="31" t="n">
        <v>46401</v>
      </c>
      <c r="P9798" s="29" t="s">
        <v>123</v>
      </c>
      <c r="Q9798" s="29" t="n">
        <f aca="false">IFERROR(VALUE(L9798),"")</f>
        <v>8</v>
      </c>
      <c r="R9798" s="29" t="n">
        <f aca="true">IF(O9798="","",O9798-TODAY())</f>
        <v>116</v>
      </c>
      <c r="S9798" s="29" t="str">
        <f aca="false">IF(C9798="&lt;&lt; vazio &gt;&gt;","VAZIA",IF(AND(O9798&lt;&gt;"",R9798&lt;0),"VENCIDO",IF(AND(O9798&lt;&gt;"",R9798&lt;=Parametros!$B$10),"PRÓX. VENCIMENTO",IF(F9798="Q","QUALIDADE",IF(F9798="S","BLOQUEADO",IF(F9798="R","RESTRITO/DEVOLUÇÃO",IF(OR(N9798="QUAR",N9798="QRES"),"QUARENTENA",IF(OR(B9798="DESCARTE",B9798="DEVOLUÇÃO"),"DESCARTE/DEVOLUÇÃO",IF(AND(D9798="",K9798&lt;&gt;""),"SEM LOTE",IF(AND(Q9798&lt;&gt;"",Q9798&gt;=Parametros!$B$11),"PARADO/SEM GIRO","OK"))))))))))</f>
        <v>OK</v>
      </c>
      <c r="T9798" s="29" t="str">
        <f aca="false">IF(AND($S9798="PARADO/SEM GIRO",$K9798="KG",OR(Painel!$B$5="(Todos)",A9798=Painel!$B$5)*OR(Painel!$E$5="(Todos)",P9798=Painel!$E$5)),$J9798+ROW()/10000000,"")</f>
        <v/>
      </c>
      <c r="U9798" s="29" t="str">
        <f aca="false">IF(AND($S9798="VENCIDO",$K9798="KG",OR(Painel!$B$5="(Todos)",A9798=Painel!$B$5)*OR(Painel!$E$5="(Todos)",P9798=Painel!$E$5)),$J9798+ROW()/10000000,"")</f>
        <v/>
      </c>
    </row>
    <row r="9799" customFormat="false" ht="15" hidden="false" customHeight="false" outlineLevel="0" collapsed="false">
      <c r="A9799" s="29" t="s">
        <v>56</v>
      </c>
      <c r="B9799" s="29" t="s">
        <v>16706</v>
      </c>
      <c r="C9799" s="29" t="s">
        <v>16707</v>
      </c>
      <c r="D9799" s="29" t="s">
        <v>16712</v>
      </c>
      <c r="E9799" s="29" t="n">
        <v>4</v>
      </c>
      <c r="F9799" s="29"/>
      <c r="G9799" s="29" t="s">
        <v>16713</v>
      </c>
      <c r="H9799" s="30" t="n">
        <v>1000</v>
      </c>
      <c r="I9799" s="31" t="n">
        <v>46276</v>
      </c>
      <c r="J9799" s="30" t="n">
        <v>1000</v>
      </c>
      <c r="K9799" s="29" t="s">
        <v>120</v>
      </c>
      <c r="L9799" s="29" t="s">
        <v>133</v>
      </c>
      <c r="M9799" s="29"/>
      <c r="N9799" s="29" t="s">
        <v>122</v>
      </c>
      <c r="O9799" s="31" t="n">
        <v>46458</v>
      </c>
      <c r="P9799" s="29" t="s">
        <v>123</v>
      </c>
      <c r="Q9799" s="29" t="n">
        <f aca="false">IFERROR(VALUE(L9799),"")</f>
        <v>9</v>
      </c>
      <c r="R9799" s="29" t="n">
        <f aca="true">IF(O9799="","",O9799-TODAY())</f>
        <v>173</v>
      </c>
      <c r="S9799" s="29" t="str">
        <f aca="false">IF(C9799="&lt;&lt; vazio &gt;&gt;","VAZIA",IF(AND(O9799&lt;&gt;"",R9799&lt;0),"VENCIDO",IF(AND(O9799&lt;&gt;"",R9799&lt;=Parametros!$B$10),"PRÓX. VENCIMENTO",IF(F9799="Q","QUALIDADE",IF(F9799="S","BLOQUEADO",IF(F9799="R","RESTRITO/DEVOLUÇÃO",IF(OR(N9799="QUAR",N9799="QRES"),"QUARENTENA",IF(OR(B9799="DESCARTE",B9799="DEVOLUÇÃO"),"DESCARTE/DEVOLUÇÃO",IF(AND(D9799="",K9799&lt;&gt;""),"SEM LOTE",IF(AND(Q9799&lt;&gt;"",Q9799&gt;=Parametros!$B$11),"PARADO/SEM GIRO","OK"))))))))))</f>
        <v>OK</v>
      </c>
      <c r="T9799" s="29" t="str">
        <f aca="false">IF(AND($S9799="PARADO/SEM GIRO",$K9799="KG",OR(Painel!$B$5="(Todos)",A9799=Painel!$B$5)*OR(Painel!$E$5="(Todos)",P9799=Painel!$E$5)),$J9799+ROW()/10000000,"")</f>
        <v/>
      </c>
      <c r="U9799" s="29" t="str">
        <f aca="false">IF(AND($S9799="VENCIDO",$K9799="KG",OR(Painel!$B$5="(Todos)",A9799=Painel!$B$5)*OR(Painel!$E$5="(Todos)",P9799=Painel!$E$5)),$J9799+ROW()/10000000,"")</f>
        <v/>
      </c>
    </row>
    <row r="9800" customFormat="false" ht="15" hidden="false" customHeight="false" outlineLevel="0" collapsed="false">
      <c r="A9800" s="29" t="s">
        <v>56</v>
      </c>
      <c r="B9800" s="29" t="s">
        <v>16706</v>
      </c>
      <c r="C9800" s="29" t="s">
        <v>16707</v>
      </c>
      <c r="D9800" s="29" t="s">
        <v>16712</v>
      </c>
      <c r="E9800" s="29" t="n">
        <v>4</v>
      </c>
      <c r="F9800" s="29"/>
      <c r="G9800" s="29" t="s">
        <v>16714</v>
      </c>
      <c r="H9800" s="30" t="n">
        <v>1000</v>
      </c>
      <c r="I9800" s="31" t="n">
        <v>46281</v>
      </c>
      <c r="J9800" s="30" t="n">
        <v>1000</v>
      </c>
      <c r="K9800" s="29" t="s">
        <v>120</v>
      </c>
      <c r="L9800" s="29" t="s">
        <v>284</v>
      </c>
      <c r="M9800" s="29"/>
      <c r="N9800" s="29" t="s">
        <v>122</v>
      </c>
      <c r="O9800" s="31" t="n">
        <v>46458</v>
      </c>
      <c r="P9800" s="29" t="s">
        <v>123</v>
      </c>
      <c r="Q9800" s="29" t="n">
        <f aca="false">IFERROR(VALUE(L9800),"")</f>
        <v>4</v>
      </c>
      <c r="R9800" s="29" t="n">
        <f aca="true">IF(O9800="","",O9800-TODAY())</f>
        <v>173</v>
      </c>
      <c r="S9800" s="29" t="str">
        <f aca="false">IF(C9800="&lt;&lt; vazio &gt;&gt;","VAZIA",IF(AND(O9800&lt;&gt;"",R9800&lt;0),"VENCIDO",IF(AND(O9800&lt;&gt;"",R9800&lt;=Parametros!$B$10),"PRÓX. VENCIMENTO",IF(F9800="Q","QUALIDADE",IF(F9800="S","BLOQUEADO",IF(F9800="R","RESTRITO/DEVOLUÇÃO",IF(OR(N9800="QUAR",N9800="QRES"),"QUARENTENA",IF(OR(B9800="DESCARTE",B9800="DEVOLUÇÃO"),"DESCARTE/DEVOLUÇÃO",IF(AND(D9800="",K9800&lt;&gt;""),"SEM LOTE",IF(AND(Q9800&lt;&gt;"",Q9800&gt;=Parametros!$B$11),"PARADO/SEM GIRO","OK"))))))))))</f>
        <v>OK</v>
      </c>
      <c r="T9800" s="29" t="str">
        <f aca="false">IF(AND($S9800="PARADO/SEM GIRO",$K9800="KG",OR(Painel!$B$5="(Todos)",A9800=Painel!$B$5)*OR(Painel!$E$5="(Todos)",P9800=Painel!$E$5)),$J9800+ROW()/10000000,"")</f>
        <v/>
      </c>
      <c r="U9800" s="29" t="str">
        <f aca="false">IF(AND($S9800="VENCIDO",$K9800="KG",OR(Painel!$B$5="(Todos)",A9800=Painel!$B$5)*OR(Painel!$E$5="(Todos)",P9800=Painel!$E$5)),$J9800+ROW()/10000000,"")</f>
        <v/>
      </c>
    </row>
    <row r="9801" customFormat="false" ht="15" hidden="false" customHeight="false" outlineLevel="0" collapsed="false">
      <c r="A9801" s="29" t="s">
        <v>56</v>
      </c>
      <c r="B9801" s="29" t="s">
        <v>16715</v>
      </c>
      <c r="C9801" s="29" t="s">
        <v>16707</v>
      </c>
      <c r="D9801" s="29" t="s">
        <v>16708</v>
      </c>
      <c r="E9801" s="29" t="n">
        <v>4</v>
      </c>
      <c r="F9801" s="29"/>
      <c r="G9801" s="29" t="s">
        <v>16716</v>
      </c>
      <c r="H9801" s="30" t="n">
        <v>1000</v>
      </c>
      <c r="I9801" s="31" t="n">
        <v>46276</v>
      </c>
      <c r="J9801" s="30" t="n">
        <v>1000</v>
      </c>
      <c r="K9801" s="29" t="s">
        <v>120</v>
      </c>
      <c r="L9801" s="29" t="s">
        <v>133</v>
      </c>
      <c r="M9801" s="29"/>
      <c r="N9801" s="29" t="s">
        <v>122</v>
      </c>
      <c r="O9801" s="31" t="n">
        <v>46386</v>
      </c>
      <c r="P9801" s="29" t="s">
        <v>123</v>
      </c>
      <c r="Q9801" s="29" t="n">
        <f aca="false">IFERROR(VALUE(L9801),"")</f>
        <v>9</v>
      </c>
      <c r="R9801" s="29" t="n">
        <f aca="true">IF(O9801="","",O9801-TODAY())</f>
        <v>101</v>
      </c>
      <c r="S9801" s="29" t="str">
        <f aca="false">IF(C9801="&lt;&lt; vazio &gt;&gt;","VAZIA",IF(AND(O9801&lt;&gt;"",R9801&lt;0),"VENCIDO",IF(AND(O9801&lt;&gt;"",R9801&lt;=Parametros!$B$10),"PRÓX. VENCIMENTO",IF(F9801="Q","QUALIDADE",IF(F9801="S","BLOQUEADO",IF(F9801="R","RESTRITO/DEVOLUÇÃO",IF(OR(N9801="QUAR",N9801="QRES"),"QUARENTENA",IF(OR(B9801="DESCARTE",B9801="DEVOLUÇÃO"),"DESCARTE/DEVOLUÇÃO",IF(AND(D9801="",K9801&lt;&gt;""),"SEM LOTE",IF(AND(Q9801&lt;&gt;"",Q9801&gt;=Parametros!$B$11),"PARADO/SEM GIRO","OK"))))))))))</f>
        <v>OK</v>
      </c>
      <c r="T9801" s="29" t="str">
        <f aca="false">IF(AND($S9801="PARADO/SEM GIRO",$K9801="KG",OR(Painel!$B$5="(Todos)",A9801=Painel!$B$5)*OR(Painel!$E$5="(Todos)",P9801=Painel!$E$5)),$J9801+ROW()/10000000,"")</f>
        <v/>
      </c>
      <c r="U9801" s="29" t="str">
        <f aca="false">IF(AND($S9801="VENCIDO",$K9801="KG",OR(Painel!$B$5="(Todos)",A9801=Painel!$B$5)*OR(Painel!$E$5="(Todos)",P9801=Painel!$E$5)),$J9801+ROW()/10000000,"")</f>
        <v/>
      </c>
    </row>
    <row r="9802" customFormat="false" ht="15" hidden="false" customHeight="false" outlineLevel="0" collapsed="false">
      <c r="A9802" s="29" t="s">
        <v>56</v>
      </c>
      <c r="B9802" s="29" t="s">
        <v>16715</v>
      </c>
      <c r="C9802" s="29" t="s">
        <v>16707</v>
      </c>
      <c r="D9802" s="29" t="s">
        <v>16717</v>
      </c>
      <c r="E9802" s="29" t="n">
        <v>4</v>
      </c>
      <c r="F9802" s="29"/>
      <c r="G9802" s="29" t="s">
        <v>16718</v>
      </c>
      <c r="H9802" s="30" t="n">
        <v>1000</v>
      </c>
      <c r="I9802" s="31" t="n">
        <v>46276</v>
      </c>
      <c r="J9802" s="30" t="n">
        <v>1000</v>
      </c>
      <c r="K9802" s="29" t="s">
        <v>120</v>
      </c>
      <c r="L9802" s="29" t="s">
        <v>133</v>
      </c>
      <c r="M9802" s="29"/>
      <c r="N9802" s="29" t="s">
        <v>122</v>
      </c>
      <c r="O9802" s="31" t="n">
        <v>46386</v>
      </c>
      <c r="P9802" s="29" t="s">
        <v>123</v>
      </c>
      <c r="Q9802" s="29" t="n">
        <f aca="false">IFERROR(VALUE(L9802),"")</f>
        <v>9</v>
      </c>
      <c r="R9802" s="29" t="n">
        <f aca="true">IF(O9802="","",O9802-TODAY())</f>
        <v>101</v>
      </c>
      <c r="S9802" s="29" t="str">
        <f aca="false">IF(C9802="&lt;&lt; vazio &gt;&gt;","VAZIA",IF(AND(O9802&lt;&gt;"",R9802&lt;0),"VENCIDO",IF(AND(O9802&lt;&gt;"",R9802&lt;=Parametros!$B$10),"PRÓX. VENCIMENTO",IF(F9802="Q","QUALIDADE",IF(F9802="S","BLOQUEADO",IF(F9802="R","RESTRITO/DEVOLUÇÃO",IF(OR(N9802="QUAR",N9802="QRES"),"QUARENTENA",IF(OR(B9802="DESCARTE",B9802="DEVOLUÇÃO"),"DESCARTE/DEVOLUÇÃO",IF(AND(D9802="",K9802&lt;&gt;""),"SEM LOTE",IF(AND(Q9802&lt;&gt;"",Q9802&gt;=Parametros!$B$11),"PARADO/SEM GIRO","OK"))))))))))</f>
        <v>OK</v>
      </c>
      <c r="T9802" s="29" t="str">
        <f aca="false">IF(AND($S9802="PARADO/SEM GIRO",$K9802="KG",OR(Painel!$B$5="(Todos)",A9802=Painel!$B$5)*OR(Painel!$E$5="(Todos)",P9802=Painel!$E$5)),$J9802+ROW()/10000000,"")</f>
        <v/>
      </c>
      <c r="U9802" s="29" t="str">
        <f aca="false">IF(AND($S9802="VENCIDO",$K9802="KG",OR(Painel!$B$5="(Todos)",A9802=Painel!$B$5)*OR(Painel!$E$5="(Todos)",P9802=Painel!$E$5)),$J9802+ROW()/10000000,"")</f>
        <v/>
      </c>
    </row>
    <row r="9803" customFormat="false" ht="15" hidden="false" customHeight="false" outlineLevel="0" collapsed="false">
      <c r="A9803" s="29" t="s">
        <v>56</v>
      </c>
      <c r="B9803" s="29" t="s">
        <v>16715</v>
      </c>
      <c r="C9803" s="29" t="s">
        <v>16707</v>
      </c>
      <c r="D9803" s="29" t="s">
        <v>16710</v>
      </c>
      <c r="E9803" s="29" t="n">
        <v>4</v>
      </c>
      <c r="F9803" s="29"/>
      <c r="G9803" s="29" t="s">
        <v>16719</v>
      </c>
      <c r="H9803" s="30" t="n">
        <v>1000</v>
      </c>
      <c r="I9803" s="31" t="n">
        <v>46277</v>
      </c>
      <c r="J9803" s="30" t="n">
        <v>1000</v>
      </c>
      <c r="K9803" s="29" t="s">
        <v>120</v>
      </c>
      <c r="L9803" s="29" t="s">
        <v>652</v>
      </c>
      <c r="M9803" s="29"/>
      <c r="N9803" s="29" t="s">
        <v>122</v>
      </c>
      <c r="O9803" s="31" t="n">
        <v>46401</v>
      </c>
      <c r="P9803" s="29" t="s">
        <v>123</v>
      </c>
      <c r="Q9803" s="29" t="n">
        <f aca="false">IFERROR(VALUE(L9803),"")</f>
        <v>8</v>
      </c>
      <c r="R9803" s="29" t="n">
        <f aca="true">IF(O9803="","",O9803-TODAY())</f>
        <v>116</v>
      </c>
      <c r="S9803" s="29" t="str">
        <f aca="false">IF(C9803="&lt;&lt; vazio &gt;&gt;","VAZIA",IF(AND(O9803&lt;&gt;"",R9803&lt;0),"VENCIDO",IF(AND(O9803&lt;&gt;"",R9803&lt;=Parametros!$B$10),"PRÓX. VENCIMENTO",IF(F9803="Q","QUALIDADE",IF(F9803="S","BLOQUEADO",IF(F9803="R","RESTRITO/DEVOLUÇÃO",IF(OR(N9803="QUAR",N9803="QRES"),"QUARENTENA",IF(OR(B9803="DESCARTE",B9803="DEVOLUÇÃO"),"DESCARTE/DEVOLUÇÃO",IF(AND(D9803="",K9803&lt;&gt;""),"SEM LOTE",IF(AND(Q9803&lt;&gt;"",Q9803&gt;=Parametros!$B$11),"PARADO/SEM GIRO","OK"))))))))))</f>
        <v>OK</v>
      </c>
      <c r="T9803" s="29" t="str">
        <f aca="false">IF(AND($S9803="PARADO/SEM GIRO",$K9803="KG",OR(Painel!$B$5="(Todos)",A9803=Painel!$B$5)*OR(Painel!$E$5="(Todos)",P9803=Painel!$E$5)),$J9803+ROW()/10000000,"")</f>
        <v/>
      </c>
      <c r="U9803" s="29" t="str">
        <f aca="false">IF(AND($S9803="VENCIDO",$K9803="KG",OR(Painel!$B$5="(Todos)",A9803=Painel!$B$5)*OR(Painel!$E$5="(Todos)",P9803=Painel!$E$5)),$J9803+ROW()/10000000,"")</f>
        <v/>
      </c>
    </row>
    <row r="9804" customFormat="false" ht="15" hidden="false" customHeight="false" outlineLevel="0" collapsed="false">
      <c r="A9804" s="29" t="s">
        <v>56</v>
      </c>
      <c r="B9804" s="29" t="s">
        <v>16715</v>
      </c>
      <c r="C9804" s="29" t="s">
        <v>16707</v>
      </c>
      <c r="D9804" s="29" t="s">
        <v>16712</v>
      </c>
      <c r="E9804" s="29" t="n">
        <v>4</v>
      </c>
      <c r="F9804" s="29"/>
      <c r="G9804" s="29" t="s">
        <v>16720</v>
      </c>
      <c r="H9804" s="30" t="n">
        <v>1000</v>
      </c>
      <c r="I9804" s="31" t="n">
        <v>46281</v>
      </c>
      <c r="J9804" s="30" t="n">
        <v>1000</v>
      </c>
      <c r="K9804" s="29" t="s">
        <v>120</v>
      </c>
      <c r="L9804" s="29" t="s">
        <v>284</v>
      </c>
      <c r="M9804" s="29"/>
      <c r="N9804" s="29" t="s">
        <v>122</v>
      </c>
      <c r="O9804" s="31" t="n">
        <v>46458</v>
      </c>
      <c r="P9804" s="29" t="s">
        <v>123</v>
      </c>
      <c r="Q9804" s="29" t="n">
        <f aca="false">IFERROR(VALUE(L9804),"")</f>
        <v>4</v>
      </c>
      <c r="R9804" s="29" t="n">
        <f aca="true">IF(O9804="","",O9804-TODAY())</f>
        <v>173</v>
      </c>
      <c r="S9804" s="29" t="str">
        <f aca="false">IF(C9804="&lt;&lt; vazio &gt;&gt;","VAZIA",IF(AND(O9804&lt;&gt;"",R9804&lt;0),"VENCIDO",IF(AND(O9804&lt;&gt;"",R9804&lt;=Parametros!$B$10),"PRÓX. VENCIMENTO",IF(F9804="Q","QUALIDADE",IF(F9804="S","BLOQUEADO",IF(F9804="R","RESTRITO/DEVOLUÇÃO",IF(OR(N9804="QUAR",N9804="QRES"),"QUARENTENA",IF(OR(B9804="DESCARTE",B9804="DEVOLUÇÃO"),"DESCARTE/DEVOLUÇÃO",IF(AND(D9804="",K9804&lt;&gt;""),"SEM LOTE",IF(AND(Q9804&lt;&gt;"",Q9804&gt;=Parametros!$B$11),"PARADO/SEM GIRO","OK"))))))))))</f>
        <v>OK</v>
      </c>
      <c r="T9804" s="29" t="str">
        <f aca="false">IF(AND($S9804="PARADO/SEM GIRO",$K9804="KG",OR(Painel!$B$5="(Todos)",A9804=Painel!$B$5)*OR(Painel!$E$5="(Todos)",P9804=Painel!$E$5)),$J9804+ROW()/10000000,"")</f>
        <v/>
      </c>
      <c r="U9804" s="29" t="str">
        <f aca="false">IF(AND($S9804="VENCIDO",$K9804="KG",OR(Painel!$B$5="(Todos)",A9804=Painel!$B$5)*OR(Painel!$E$5="(Todos)",P9804=Painel!$E$5)),$J9804+ROW()/10000000,"")</f>
        <v/>
      </c>
    </row>
    <row r="9805" customFormat="false" ht="15" hidden="false" customHeight="false" outlineLevel="0" collapsed="false">
      <c r="A9805" s="29" t="s">
        <v>56</v>
      </c>
      <c r="B9805" s="29" t="s">
        <v>16721</v>
      </c>
      <c r="C9805" s="29" t="s">
        <v>16707</v>
      </c>
      <c r="D9805" s="29" t="s">
        <v>16717</v>
      </c>
      <c r="E9805" s="29" t="n">
        <v>4</v>
      </c>
      <c r="F9805" s="29"/>
      <c r="G9805" s="29" t="s">
        <v>16722</v>
      </c>
      <c r="H9805" s="30" t="n">
        <v>1000</v>
      </c>
      <c r="I9805" s="31" t="n">
        <v>46276</v>
      </c>
      <c r="J9805" s="30" t="n">
        <v>1000</v>
      </c>
      <c r="K9805" s="29" t="s">
        <v>120</v>
      </c>
      <c r="L9805" s="29" t="s">
        <v>133</v>
      </c>
      <c r="M9805" s="29"/>
      <c r="N9805" s="29" t="s">
        <v>122</v>
      </c>
      <c r="O9805" s="31" t="n">
        <v>46386</v>
      </c>
      <c r="P9805" s="29" t="s">
        <v>123</v>
      </c>
      <c r="Q9805" s="29" t="n">
        <f aca="false">IFERROR(VALUE(L9805),"")</f>
        <v>9</v>
      </c>
      <c r="R9805" s="29" t="n">
        <f aca="true">IF(O9805="","",O9805-TODAY())</f>
        <v>101</v>
      </c>
      <c r="S9805" s="29" t="str">
        <f aca="false">IF(C9805="&lt;&lt; vazio &gt;&gt;","VAZIA",IF(AND(O9805&lt;&gt;"",R9805&lt;0),"VENCIDO",IF(AND(O9805&lt;&gt;"",R9805&lt;=Parametros!$B$10),"PRÓX. VENCIMENTO",IF(F9805="Q","QUALIDADE",IF(F9805="S","BLOQUEADO",IF(F9805="R","RESTRITO/DEVOLUÇÃO",IF(OR(N9805="QUAR",N9805="QRES"),"QUARENTENA",IF(OR(B9805="DESCARTE",B9805="DEVOLUÇÃO"),"DESCARTE/DEVOLUÇÃO",IF(AND(D9805="",K9805&lt;&gt;""),"SEM LOTE",IF(AND(Q9805&lt;&gt;"",Q9805&gt;=Parametros!$B$11),"PARADO/SEM GIRO","OK"))))))))))</f>
        <v>OK</v>
      </c>
      <c r="T9805" s="29" t="str">
        <f aca="false">IF(AND($S9805="PARADO/SEM GIRO",$K9805="KG",OR(Painel!$B$5="(Todos)",A9805=Painel!$B$5)*OR(Painel!$E$5="(Todos)",P9805=Painel!$E$5)),$J9805+ROW()/10000000,"")</f>
        <v/>
      </c>
      <c r="U9805" s="29" t="str">
        <f aca="false">IF(AND($S9805="VENCIDO",$K9805="KG",OR(Painel!$B$5="(Todos)",A9805=Painel!$B$5)*OR(Painel!$E$5="(Todos)",P9805=Painel!$E$5)),$J9805+ROW()/10000000,"")</f>
        <v/>
      </c>
    </row>
    <row r="9806" customFormat="false" ht="15" hidden="false" customHeight="false" outlineLevel="0" collapsed="false">
      <c r="A9806" s="29" t="s">
        <v>56</v>
      </c>
      <c r="B9806" s="29" t="s">
        <v>16721</v>
      </c>
      <c r="C9806" s="29" t="s">
        <v>16707</v>
      </c>
      <c r="D9806" s="29" t="s">
        <v>16710</v>
      </c>
      <c r="E9806" s="29" t="n">
        <v>4</v>
      </c>
      <c r="F9806" s="29"/>
      <c r="G9806" s="29" t="s">
        <v>16723</v>
      </c>
      <c r="H9806" s="30" t="n">
        <v>1000</v>
      </c>
      <c r="I9806" s="31" t="n">
        <v>46276</v>
      </c>
      <c r="J9806" s="30" t="n">
        <v>1000</v>
      </c>
      <c r="K9806" s="29" t="s">
        <v>120</v>
      </c>
      <c r="L9806" s="29" t="s">
        <v>133</v>
      </c>
      <c r="M9806" s="29"/>
      <c r="N9806" s="29" t="s">
        <v>122</v>
      </c>
      <c r="O9806" s="31" t="n">
        <v>46401</v>
      </c>
      <c r="P9806" s="29" t="s">
        <v>123</v>
      </c>
      <c r="Q9806" s="29" t="n">
        <f aca="false">IFERROR(VALUE(L9806),"")</f>
        <v>9</v>
      </c>
      <c r="R9806" s="29" t="n">
        <f aca="true">IF(O9806="","",O9806-TODAY())</f>
        <v>116</v>
      </c>
      <c r="S9806" s="29" t="str">
        <f aca="false">IF(C9806="&lt;&lt; vazio &gt;&gt;","VAZIA",IF(AND(O9806&lt;&gt;"",R9806&lt;0),"VENCIDO",IF(AND(O9806&lt;&gt;"",R9806&lt;=Parametros!$B$10),"PRÓX. VENCIMENTO",IF(F9806="Q","QUALIDADE",IF(F9806="S","BLOQUEADO",IF(F9806="R","RESTRITO/DEVOLUÇÃO",IF(OR(N9806="QUAR",N9806="QRES"),"QUARENTENA",IF(OR(B9806="DESCARTE",B9806="DEVOLUÇÃO"),"DESCARTE/DEVOLUÇÃO",IF(AND(D9806="",K9806&lt;&gt;""),"SEM LOTE",IF(AND(Q9806&lt;&gt;"",Q9806&gt;=Parametros!$B$11),"PARADO/SEM GIRO","OK"))))))))))</f>
        <v>OK</v>
      </c>
      <c r="T9806" s="29" t="str">
        <f aca="false">IF(AND($S9806="PARADO/SEM GIRO",$K9806="KG",OR(Painel!$B$5="(Todos)",A9806=Painel!$B$5)*OR(Painel!$E$5="(Todos)",P9806=Painel!$E$5)),$J9806+ROW()/10000000,"")</f>
        <v/>
      </c>
      <c r="U9806" s="29" t="str">
        <f aca="false">IF(AND($S9806="VENCIDO",$K9806="KG",OR(Painel!$B$5="(Todos)",A9806=Painel!$B$5)*OR(Painel!$E$5="(Todos)",P9806=Painel!$E$5)),$J9806+ROW()/10000000,"")</f>
        <v/>
      </c>
    </row>
    <row r="9807" customFormat="false" ht="15" hidden="false" customHeight="false" outlineLevel="0" collapsed="false">
      <c r="A9807" s="29" t="s">
        <v>56</v>
      </c>
      <c r="B9807" s="29" t="s">
        <v>16721</v>
      </c>
      <c r="C9807" s="29" t="s">
        <v>16707</v>
      </c>
      <c r="D9807" s="29" t="s">
        <v>16712</v>
      </c>
      <c r="E9807" s="29" t="n">
        <v>4</v>
      </c>
      <c r="F9807" s="29"/>
      <c r="G9807" s="29" t="s">
        <v>16724</v>
      </c>
      <c r="H9807" s="30" t="n">
        <v>1000</v>
      </c>
      <c r="I9807" s="31" t="n">
        <v>46281</v>
      </c>
      <c r="J9807" s="30" t="n">
        <v>1000</v>
      </c>
      <c r="K9807" s="29" t="s">
        <v>120</v>
      </c>
      <c r="L9807" s="29" t="s">
        <v>284</v>
      </c>
      <c r="M9807" s="29"/>
      <c r="N9807" s="29" t="s">
        <v>122</v>
      </c>
      <c r="O9807" s="31" t="n">
        <v>46458</v>
      </c>
      <c r="P9807" s="29" t="s">
        <v>123</v>
      </c>
      <c r="Q9807" s="29" t="n">
        <f aca="false">IFERROR(VALUE(L9807),"")</f>
        <v>4</v>
      </c>
      <c r="R9807" s="29" t="n">
        <f aca="true">IF(O9807="","",O9807-TODAY())</f>
        <v>173</v>
      </c>
      <c r="S9807" s="29" t="str">
        <f aca="false">IF(C9807="&lt;&lt; vazio &gt;&gt;","VAZIA",IF(AND(O9807&lt;&gt;"",R9807&lt;0),"VENCIDO",IF(AND(O9807&lt;&gt;"",R9807&lt;=Parametros!$B$10),"PRÓX. VENCIMENTO",IF(F9807="Q","QUALIDADE",IF(F9807="S","BLOQUEADO",IF(F9807="R","RESTRITO/DEVOLUÇÃO",IF(OR(N9807="QUAR",N9807="QRES"),"QUARENTENA",IF(OR(B9807="DESCARTE",B9807="DEVOLUÇÃO"),"DESCARTE/DEVOLUÇÃO",IF(AND(D9807="",K9807&lt;&gt;""),"SEM LOTE",IF(AND(Q9807&lt;&gt;"",Q9807&gt;=Parametros!$B$11),"PARADO/SEM GIRO","OK"))))))))))</f>
        <v>OK</v>
      </c>
      <c r="T9807" s="29" t="str">
        <f aca="false">IF(AND($S9807="PARADO/SEM GIRO",$K9807="KG",OR(Painel!$B$5="(Todos)",A9807=Painel!$B$5)*OR(Painel!$E$5="(Todos)",P9807=Painel!$E$5)),$J9807+ROW()/10000000,"")</f>
        <v/>
      </c>
      <c r="U9807" s="29" t="str">
        <f aca="false">IF(AND($S9807="VENCIDO",$K9807="KG",OR(Painel!$B$5="(Todos)",A9807=Painel!$B$5)*OR(Painel!$E$5="(Todos)",P9807=Painel!$E$5)),$J9807+ROW()/10000000,"")</f>
        <v/>
      </c>
    </row>
    <row r="9808" customFormat="false" ht="15" hidden="false" customHeight="false" outlineLevel="0" collapsed="false">
      <c r="A9808" s="29" t="s">
        <v>56</v>
      </c>
      <c r="B9808" s="29" t="s">
        <v>16721</v>
      </c>
      <c r="C9808" s="29" t="s">
        <v>16707</v>
      </c>
      <c r="D9808" s="29" t="s">
        <v>16712</v>
      </c>
      <c r="E9808" s="29" t="n">
        <v>4</v>
      </c>
      <c r="F9808" s="29"/>
      <c r="G9808" s="29" t="s">
        <v>16725</v>
      </c>
      <c r="H9808" s="30" t="n">
        <v>1000</v>
      </c>
      <c r="I9808" s="31" t="n">
        <v>46281</v>
      </c>
      <c r="J9808" s="30" t="n">
        <v>1000</v>
      </c>
      <c r="K9808" s="29" t="s">
        <v>120</v>
      </c>
      <c r="L9808" s="29" t="s">
        <v>284</v>
      </c>
      <c r="M9808" s="29"/>
      <c r="N9808" s="29" t="s">
        <v>122</v>
      </c>
      <c r="O9808" s="31" t="n">
        <v>46458</v>
      </c>
      <c r="P9808" s="29" t="s">
        <v>123</v>
      </c>
      <c r="Q9808" s="29" t="n">
        <f aca="false">IFERROR(VALUE(L9808),"")</f>
        <v>4</v>
      </c>
      <c r="R9808" s="29" t="n">
        <f aca="true">IF(O9808="","",O9808-TODAY())</f>
        <v>173</v>
      </c>
      <c r="S9808" s="29" t="str">
        <f aca="false">IF(C9808="&lt;&lt; vazio &gt;&gt;","VAZIA",IF(AND(O9808&lt;&gt;"",R9808&lt;0),"VENCIDO",IF(AND(O9808&lt;&gt;"",R9808&lt;=Parametros!$B$10),"PRÓX. VENCIMENTO",IF(F9808="Q","QUALIDADE",IF(F9808="S","BLOQUEADO",IF(F9808="R","RESTRITO/DEVOLUÇÃO",IF(OR(N9808="QUAR",N9808="QRES"),"QUARENTENA",IF(OR(B9808="DESCARTE",B9808="DEVOLUÇÃO"),"DESCARTE/DEVOLUÇÃO",IF(AND(D9808="",K9808&lt;&gt;""),"SEM LOTE",IF(AND(Q9808&lt;&gt;"",Q9808&gt;=Parametros!$B$11),"PARADO/SEM GIRO","OK"))))))))))</f>
        <v>OK</v>
      </c>
      <c r="T9808" s="29" t="str">
        <f aca="false">IF(AND($S9808="PARADO/SEM GIRO",$K9808="KG",OR(Painel!$B$5="(Todos)",A9808=Painel!$B$5)*OR(Painel!$E$5="(Todos)",P9808=Painel!$E$5)),$J9808+ROW()/10000000,"")</f>
        <v/>
      </c>
      <c r="U9808" s="29" t="str">
        <f aca="false">IF(AND($S9808="VENCIDO",$K9808="KG",OR(Painel!$B$5="(Todos)",A9808=Painel!$B$5)*OR(Painel!$E$5="(Todos)",P9808=Painel!$E$5)),$J9808+ROW()/10000000,"")</f>
        <v/>
      </c>
    </row>
    <row r="9809" customFormat="false" ht="15" hidden="false" customHeight="false" outlineLevel="0" collapsed="false">
      <c r="A9809" s="29" t="s">
        <v>56</v>
      </c>
      <c r="B9809" s="29" t="s">
        <v>16726</v>
      </c>
      <c r="C9809" s="29" t="s">
        <v>16707</v>
      </c>
      <c r="D9809" s="29" t="s">
        <v>16717</v>
      </c>
      <c r="E9809" s="29" t="n">
        <v>3</v>
      </c>
      <c r="F9809" s="29"/>
      <c r="G9809" s="29" t="s">
        <v>16727</v>
      </c>
      <c r="H9809" s="30" t="n">
        <v>1000</v>
      </c>
      <c r="I9809" s="31" t="n">
        <v>46276</v>
      </c>
      <c r="J9809" s="30" t="n">
        <v>1000</v>
      </c>
      <c r="K9809" s="29" t="s">
        <v>120</v>
      </c>
      <c r="L9809" s="29" t="s">
        <v>133</v>
      </c>
      <c r="M9809" s="29"/>
      <c r="N9809" s="29" t="s">
        <v>122</v>
      </c>
      <c r="O9809" s="31" t="n">
        <v>46386</v>
      </c>
      <c r="P9809" s="29" t="s">
        <v>123</v>
      </c>
      <c r="Q9809" s="29" t="n">
        <f aca="false">IFERROR(VALUE(L9809),"")</f>
        <v>9</v>
      </c>
      <c r="R9809" s="29" t="n">
        <f aca="true">IF(O9809="","",O9809-TODAY())</f>
        <v>101</v>
      </c>
      <c r="S9809" s="29" t="str">
        <f aca="false">IF(C9809="&lt;&lt; vazio &gt;&gt;","VAZIA",IF(AND(O9809&lt;&gt;"",R9809&lt;0),"VENCIDO",IF(AND(O9809&lt;&gt;"",R9809&lt;=Parametros!$B$10),"PRÓX. VENCIMENTO",IF(F9809="Q","QUALIDADE",IF(F9809="S","BLOQUEADO",IF(F9809="R","RESTRITO/DEVOLUÇÃO",IF(OR(N9809="QUAR",N9809="QRES"),"QUARENTENA",IF(OR(B9809="DESCARTE",B9809="DEVOLUÇÃO"),"DESCARTE/DEVOLUÇÃO",IF(AND(D9809="",K9809&lt;&gt;""),"SEM LOTE",IF(AND(Q9809&lt;&gt;"",Q9809&gt;=Parametros!$B$11),"PARADO/SEM GIRO","OK"))))))))))</f>
        <v>OK</v>
      </c>
      <c r="T9809" s="29" t="str">
        <f aca="false">IF(AND($S9809="PARADO/SEM GIRO",$K9809="KG",OR(Painel!$B$5="(Todos)",A9809=Painel!$B$5)*OR(Painel!$E$5="(Todos)",P9809=Painel!$E$5)),$J9809+ROW()/10000000,"")</f>
        <v/>
      </c>
      <c r="U9809" s="29" t="str">
        <f aca="false">IF(AND($S9809="VENCIDO",$K9809="KG",OR(Painel!$B$5="(Todos)",A9809=Painel!$B$5)*OR(Painel!$E$5="(Todos)",P9809=Painel!$E$5)),$J9809+ROW()/10000000,"")</f>
        <v/>
      </c>
    </row>
    <row r="9810" customFormat="false" ht="15" hidden="false" customHeight="false" outlineLevel="0" collapsed="false">
      <c r="A9810" s="29" t="s">
        <v>56</v>
      </c>
      <c r="B9810" s="29" t="s">
        <v>16726</v>
      </c>
      <c r="C9810" s="29" t="s">
        <v>16707</v>
      </c>
      <c r="D9810" s="29" t="s">
        <v>16717</v>
      </c>
      <c r="E9810" s="29" t="n">
        <v>3</v>
      </c>
      <c r="F9810" s="29"/>
      <c r="G9810" s="29" t="s">
        <v>16728</v>
      </c>
      <c r="H9810" s="30" t="n">
        <v>1000</v>
      </c>
      <c r="I9810" s="31" t="n">
        <v>46276</v>
      </c>
      <c r="J9810" s="30" t="n">
        <v>1000</v>
      </c>
      <c r="K9810" s="29" t="s">
        <v>120</v>
      </c>
      <c r="L9810" s="29" t="s">
        <v>133</v>
      </c>
      <c r="M9810" s="29"/>
      <c r="N9810" s="29" t="s">
        <v>122</v>
      </c>
      <c r="O9810" s="31" t="n">
        <v>46386</v>
      </c>
      <c r="P9810" s="29" t="s">
        <v>123</v>
      </c>
      <c r="Q9810" s="29" t="n">
        <f aca="false">IFERROR(VALUE(L9810),"")</f>
        <v>9</v>
      </c>
      <c r="R9810" s="29" t="n">
        <f aca="true">IF(O9810="","",O9810-TODAY())</f>
        <v>101</v>
      </c>
      <c r="S9810" s="29" t="str">
        <f aca="false">IF(C9810="&lt;&lt; vazio &gt;&gt;","VAZIA",IF(AND(O9810&lt;&gt;"",R9810&lt;0),"VENCIDO",IF(AND(O9810&lt;&gt;"",R9810&lt;=Parametros!$B$10),"PRÓX. VENCIMENTO",IF(F9810="Q","QUALIDADE",IF(F9810="S","BLOQUEADO",IF(F9810="R","RESTRITO/DEVOLUÇÃO",IF(OR(N9810="QUAR",N9810="QRES"),"QUARENTENA",IF(OR(B9810="DESCARTE",B9810="DEVOLUÇÃO"),"DESCARTE/DEVOLUÇÃO",IF(AND(D9810="",K9810&lt;&gt;""),"SEM LOTE",IF(AND(Q9810&lt;&gt;"",Q9810&gt;=Parametros!$B$11),"PARADO/SEM GIRO","OK"))))))))))</f>
        <v>OK</v>
      </c>
      <c r="T9810" s="29" t="str">
        <f aca="false">IF(AND($S9810="PARADO/SEM GIRO",$K9810="KG",OR(Painel!$B$5="(Todos)",A9810=Painel!$B$5)*OR(Painel!$E$5="(Todos)",P9810=Painel!$E$5)),$J9810+ROW()/10000000,"")</f>
        <v/>
      </c>
      <c r="U9810" s="29" t="str">
        <f aca="false">IF(AND($S9810="VENCIDO",$K9810="KG",OR(Painel!$B$5="(Todos)",A9810=Painel!$B$5)*OR(Painel!$E$5="(Todos)",P9810=Painel!$E$5)),$J9810+ROW()/10000000,"")</f>
        <v/>
      </c>
    </row>
    <row r="9811" customFormat="false" ht="15" hidden="false" customHeight="false" outlineLevel="0" collapsed="false">
      <c r="A9811" s="29" t="s">
        <v>56</v>
      </c>
      <c r="B9811" s="29" t="s">
        <v>16726</v>
      </c>
      <c r="C9811" s="29" t="s">
        <v>16707</v>
      </c>
      <c r="D9811" s="29" t="s">
        <v>16710</v>
      </c>
      <c r="E9811" s="29" t="n">
        <v>3</v>
      </c>
      <c r="F9811" s="29"/>
      <c r="G9811" s="29" t="s">
        <v>16729</v>
      </c>
      <c r="H9811" s="30" t="n">
        <v>1000</v>
      </c>
      <c r="I9811" s="31" t="n">
        <v>46277</v>
      </c>
      <c r="J9811" s="30" t="n">
        <v>1000</v>
      </c>
      <c r="K9811" s="29" t="s">
        <v>120</v>
      </c>
      <c r="L9811" s="29" t="s">
        <v>652</v>
      </c>
      <c r="M9811" s="29"/>
      <c r="N9811" s="29" t="s">
        <v>122</v>
      </c>
      <c r="O9811" s="31" t="n">
        <v>46401</v>
      </c>
      <c r="P9811" s="29" t="s">
        <v>123</v>
      </c>
      <c r="Q9811" s="29" t="n">
        <f aca="false">IFERROR(VALUE(L9811),"")</f>
        <v>8</v>
      </c>
      <c r="R9811" s="29" t="n">
        <f aca="true">IF(O9811="","",O9811-TODAY())</f>
        <v>116</v>
      </c>
      <c r="S9811" s="29" t="str">
        <f aca="false">IF(C9811="&lt;&lt; vazio &gt;&gt;","VAZIA",IF(AND(O9811&lt;&gt;"",R9811&lt;0),"VENCIDO",IF(AND(O9811&lt;&gt;"",R9811&lt;=Parametros!$B$10),"PRÓX. VENCIMENTO",IF(F9811="Q","QUALIDADE",IF(F9811="S","BLOQUEADO",IF(F9811="R","RESTRITO/DEVOLUÇÃO",IF(OR(N9811="QUAR",N9811="QRES"),"QUARENTENA",IF(OR(B9811="DESCARTE",B9811="DEVOLUÇÃO"),"DESCARTE/DEVOLUÇÃO",IF(AND(D9811="",K9811&lt;&gt;""),"SEM LOTE",IF(AND(Q9811&lt;&gt;"",Q9811&gt;=Parametros!$B$11),"PARADO/SEM GIRO","OK"))))))))))</f>
        <v>OK</v>
      </c>
      <c r="T9811" s="29" t="str">
        <f aca="false">IF(AND($S9811="PARADO/SEM GIRO",$K9811="KG",OR(Painel!$B$5="(Todos)",A9811=Painel!$B$5)*OR(Painel!$E$5="(Todos)",P9811=Painel!$E$5)),$J9811+ROW()/10000000,"")</f>
        <v/>
      </c>
      <c r="U9811" s="29" t="str">
        <f aca="false">IF(AND($S9811="VENCIDO",$K9811="KG",OR(Painel!$B$5="(Todos)",A9811=Painel!$B$5)*OR(Painel!$E$5="(Todos)",P9811=Painel!$E$5)),$J9811+ROW()/10000000,"")</f>
        <v/>
      </c>
    </row>
    <row r="9812" customFormat="false" ht="15" hidden="false" customHeight="false" outlineLevel="0" collapsed="false">
      <c r="A9812" s="29" t="s">
        <v>56</v>
      </c>
      <c r="B9812" s="29" t="s">
        <v>16730</v>
      </c>
      <c r="C9812" s="29" t="s">
        <v>16707</v>
      </c>
      <c r="D9812" s="29" t="s">
        <v>16717</v>
      </c>
      <c r="E9812" s="29" t="n">
        <v>3</v>
      </c>
      <c r="F9812" s="29"/>
      <c r="G9812" s="29" t="s">
        <v>16731</v>
      </c>
      <c r="H9812" s="30" t="n">
        <v>1000</v>
      </c>
      <c r="I9812" s="31" t="n">
        <v>46276</v>
      </c>
      <c r="J9812" s="30" t="n">
        <v>1000</v>
      </c>
      <c r="K9812" s="29" t="s">
        <v>120</v>
      </c>
      <c r="L9812" s="29" t="s">
        <v>133</v>
      </c>
      <c r="M9812" s="29"/>
      <c r="N9812" s="29" t="s">
        <v>122</v>
      </c>
      <c r="O9812" s="31" t="n">
        <v>46386</v>
      </c>
      <c r="P9812" s="29" t="s">
        <v>123</v>
      </c>
      <c r="Q9812" s="29" t="n">
        <f aca="false">IFERROR(VALUE(L9812),"")</f>
        <v>9</v>
      </c>
      <c r="R9812" s="29" t="n">
        <f aca="true">IF(O9812="","",O9812-TODAY())</f>
        <v>101</v>
      </c>
      <c r="S9812" s="29" t="str">
        <f aca="false">IF(C9812="&lt;&lt; vazio &gt;&gt;","VAZIA",IF(AND(O9812&lt;&gt;"",R9812&lt;0),"VENCIDO",IF(AND(O9812&lt;&gt;"",R9812&lt;=Parametros!$B$10),"PRÓX. VENCIMENTO",IF(F9812="Q","QUALIDADE",IF(F9812="S","BLOQUEADO",IF(F9812="R","RESTRITO/DEVOLUÇÃO",IF(OR(N9812="QUAR",N9812="QRES"),"QUARENTENA",IF(OR(B9812="DESCARTE",B9812="DEVOLUÇÃO"),"DESCARTE/DEVOLUÇÃO",IF(AND(D9812="",K9812&lt;&gt;""),"SEM LOTE",IF(AND(Q9812&lt;&gt;"",Q9812&gt;=Parametros!$B$11),"PARADO/SEM GIRO","OK"))))))))))</f>
        <v>OK</v>
      </c>
      <c r="T9812" s="29" t="str">
        <f aca="false">IF(AND($S9812="PARADO/SEM GIRO",$K9812="KG",OR(Painel!$B$5="(Todos)",A9812=Painel!$B$5)*OR(Painel!$E$5="(Todos)",P9812=Painel!$E$5)),$J9812+ROW()/10000000,"")</f>
        <v/>
      </c>
      <c r="U9812" s="29" t="str">
        <f aca="false">IF(AND($S9812="VENCIDO",$K9812="KG",OR(Painel!$B$5="(Todos)",A9812=Painel!$B$5)*OR(Painel!$E$5="(Todos)",P9812=Painel!$E$5)),$J9812+ROW()/10000000,"")</f>
        <v/>
      </c>
    </row>
    <row r="9813" customFormat="false" ht="15" hidden="false" customHeight="false" outlineLevel="0" collapsed="false">
      <c r="A9813" s="29" t="s">
        <v>56</v>
      </c>
      <c r="B9813" s="29" t="s">
        <v>16730</v>
      </c>
      <c r="C9813" s="29" t="s">
        <v>16707</v>
      </c>
      <c r="D9813" s="29" t="s">
        <v>16710</v>
      </c>
      <c r="E9813" s="29" t="n">
        <v>3</v>
      </c>
      <c r="F9813" s="29"/>
      <c r="G9813" s="29" t="s">
        <v>16732</v>
      </c>
      <c r="H9813" s="30" t="n">
        <v>1000</v>
      </c>
      <c r="I9813" s="31" t="n">
        <v>46277</v>
      </c>
      <c r="J9813" s="30" t="n">
        <v>1000</v>
      </c>
      <c r="K9813" s="29" t="s">
        <v>120</v>
      </c>
      <c r="L9813" s="29" t="s">
        <v>652</v>
      </c>
      <c r="M9813" s="29"/>
      <c r="N9813" s="29" t="s">
        <v>122</v>
      </c>
      <c r="O9813" s="31" t="n">
        <v>46401</v>
      </c>
      <c r="P9813" s="29" t="s">
        <v>123</v>
      </c>
      <c r="Q9813" s="29" t="n">
        <f aca="false">IFERROR(VALUE(L9813),"")</f>
        <v>8</v>
      </c>
      <c r="R9813" s="29" t="n">
        <f aca="true">IF(O9813="","",O9813-TODAY())</f>
        <v>116</v>
      </c>
      <c r="S9813" s="29" t="str">
        <f aca="false">IF(C9813="&lt;&lt; vazio &gt;&gt;","VAZIA",IF(AND(O9813&lt;&gt;"",R9813&lt;0),"VENCIDO",IF(AND(O9813&lt;&gt;"",R9813&lt;=Parametros!$B$10),"PRÓX. VENCIMENTO",IF(F9813="Q","QUALIDADE",IF(F9813="S","BLOQUEADO",IF(F9813="R","RESTRITO/DEVOLUÇÃO",IF(OR(N9813="QUAR",N9813="QRES"),"QUARENTENA",IF(OR(B9813="DESCARTE",B9813="DEVOLUÇÃO"),"DESCARTE/DEVOLUÇÃO",IF(AND(D9813="",K9813&lt;&gt;""),"SEM LOTE",IF(AND(Q9813&lt;&gt;"",Q9813&gt;=Parametros!$B$11),"PARADO/SEM GIRO","OK"))))))))))</f>
        <v>OK</v>
      </c>
      <c r="T9813" s="29" t="str">
        <f aca="false">IF(AND($S9813="PARADO/SEM GIRO",$K9813="KG",OR(Painel!$B$5="(Todos)",A9813=Painel!$B$5)*OR(Painel!$E$5="(Todos)",P9813=Painel!$E$5)),$J9813+ROW()/10000000,"")</f>
        <v/>
      </c>
      <c r="U9813" s="29" t="str">
        <f aca="false">IF(AND($S9813="VENCIDO",$K9813="KG",OR(Painel!$B$5="(Todos)",A9813=Painel!$B$5)*OR(Painel!$E$5="(Todos)",P9813=Painel!$E$5)),$J9813+ROW()/10000000,"")</f>
        <v/>
      </c>
    </row>
    <row r="9814" customFormat="false" ht="15" hidden="false" customHeight="false" outlineLevel="0" collapsed="false">
      <c r="A9814" s="29" t="s">
        <v>56</v>
      </c>
      <c r="B9814" s="29" t="s">
        <v>16730</v>
      </c>
      <c r="C9814" s="29" t="s">
        <v>16707</v>
      </c>
      <c r="D9814" s="29" t="s">
        <v>16710</v>
      </c>
      <c r="E9814" s="29" t="n">
        <v>3</v>
      </c>
      <c r="F9814" s="29"/>
      <c r="G9814" s="29" t="s">
        <v>16733</v>
      </c>
      <c r="H9814" s="30" t="n">
        <v>1000</v>
      </c>
      <c r="I9814" s="31" t="n">
        <v>46277</v>
      </c>
      <c r="J9814" s="30" t="n">
        <v>1000</v>
      </c>
      <c r="K9814" s="29" t="s">
        <v>120</v>
      </c>
      <c r="L9814" s="29" t="s">
        <v>652</v>
      </c>
      <c r="M9814" s="29"/>
      <c r="N9814" s="29" t="s">
        <v>122</v>
      </c>
      <c r="O9814" s="31" t="n">
        <v>46401</v>
      </c>
      <c r="P9814" s="29" t="s">
        <v>123</v>
      </c>
      <c r="Q9814" s="29" t="n">
        <f aca="false">IFERROR(VALUE(L9814),"")</f>
        <v>8</v>
      </c>
      <c r="R9814" s="29" t="n">
        <f aca="true">IF(O9814="","",O9814-TODAY())</f>
        <v>116</v>
      </c>
      <c r="S9814" s="29" t="str">
        <f aca="false">IF(C9814="&lt;&lt; vazio &gt;&gt;","VAZIA",IF(AND(O9814&lt;&gt;"",R9814&lt;0),"VENCIDO",IF(AND(O9814&lt;&gt;"",R9814&lt;=Parametros!$B$10),"PRÓX. VENCIMENTO",IF(F9814="Q","QUALIDADE",IF(F9814="S","BLOQUEADO",IF(F9814="R","RESTRITO/DEVOLUÇÃO",IF(OR(N9814="QUAR",N9814="QRES"),"QUARENTENA",IF(OR(B9814="DESCARTE",B9814="DEVOLUÇÃO"),"DESCARTE/DEVOLUÇÃO",IF(AND(D9814="",K9814&lt;&gt;""),"SEM LOTE",IF(AND(Q9814&lt;&gt;"",Q9814&gt;=Parametros!$B$11),"PARADO/SEM GIRO","OK"))))))))))</f>
        <v>OK</v>
      </c>
      <c r="T9814" s="29" t="str">
        <f aca="false">IF(AND($S9814="PARADO/SEM GIRO",$K9814="KG",OR(Painel!$B$5="(Todos)",A9814=Painel!$B$5)*OR(Painel!$E$5="(Todos)",P9814=Painel!$E$5)),$J9814+ROW()/10000000,"")</f>
        <v/>
      </c>
      <c r="U9814" s="29" t="str">
        <f aca="false">IF(AND($S9814="VENCIDO",$K9814="KG",OR(Painel!$B$5="(Todos)",A9814=Painel!$B$5)*OR(Painel!$E$5="(Todos)",P9814=Painel!$E$5)),$J9814+ROW()/10000000,"")</f>
        <v/>
      </c>
    </row>
    <row r="9815" customFormat="false" ht="15" hidden="false" customHeight="false" outlineLevel="0" collapsed="false">
      <c r="A9815" s="29" t="s">
        <v>56</v>
      </c>
      <c r="B9815" s="29" t="s">
        <v>16734</v>
      </c>
      <c r="C9815" s="29" t="s">
        <v>5432</v>
      </c>
      <c r="D9815" s="29" t="s">
        <v>15907</v>
      </c>
      <c r="E9815" s="29" t="n">
        <v>1</v>
      </c>
      <c r="F9815" s="29"/>
      <c r="G9815" s="29" t="s">
        <v>16735</v>
      </c>
      <c r="H9815" s="30" t="n">
        <v>1000</v>
      </c>
      <c r="I9815" s="31" t="n">
        <v>46283</v>
      </c>
      <c r="J9815" s="30" t="n">
        <v>1000</v>
      </c>
      <c r="K9815" s="29" t="s">
        <v>120</v>
      </c>
      <c r="L9815" s="29" t="s">
        <v>176</v>
      </c>
      <c r="M9815" s="29"/>
      <c r="N9815" s="29" t="s">
        <v>122</v>
      </c>
      <c r="O9815" s="31" t="n">
        <v>46529</v>
      </c>
      <c r="P9815" s="29" t="s">
        <v>123</v>
      </c>
      <c r="Q9815" s="29" t="n">
        <f aca="false">IFERROR(VALUE(L9815),"")</f>
        <v>2</v>
      </c>
      <c r="R9815" s="29" t="n">
        <f aca="true">IF(O9815="","",O9815-TODAY())</f>
        <v>244</v>
      </c>
      <c r="S9815" s="29" t="str">
        <f aca="false">IF(C9815="&lt;&lt; vazio &gt;&gt;","VAZIA",IF(AND(O9815&lt;&gt;"",R9815&lt;0),"VENCIDO",IF(AND(O9815&lt;&gt;"",R9815&lt;=Parametros!$B$10),"PRÓX. VENCIMENTO",IF(F9815="Q","QUALIDADE",IF(F9815="S","BLOQUEADO",IF(F9815="R","RESTRITO/DEVOLUÇÃO",IF(OR(N9815="QUAR",N9815="QRES"),"QUARENTENA",IF(OR(B9815="DESCARTE",B9815="DEVOLUÇÃO"),"DESCARTE/DEVOLUÇÃO",IF(AND(D9815="",K9815&lt;&gt;""),"SEM LOTE",IF(AND(Q9815&lt;&gt;"",Q9815&gt;=Parametros!$B$11),"PARADO/SEM GIRO","OK"))))))))))</f>
        <v>OK</v>
      </c>
      <c r="T9815" s="29" t="str">
        <f aca="false">IF(AND($S9815="PARADO/SEM GIRO",$K9815="KG",OR(Painel!$B$5="(Todos)",A9815=Painel!$B$5)*OR(Painel!$E$5="(Todos)",P9815=Painel!$E$5)),$J9815+ROW()/10000000,"")</f>
        <v/>
      </c>
      <c r="U9815" s="29" t="str">
        <f aca="false">IF(AND($S9815="VENCIDO",$K9815="KG",OR(Painel!$B$5="(Todos)",A9815=Painel!$B$5)*OR(Painel!$E$5="(Todos)",P9815=Painel!$E$5)),$J9815+ROW()/10000000,"")</f>
        <v/>
      </c>
    </row>
    <row r="9816" customFormat="false" ht="15" hidden="false" customHeight="false" outlineLevel="0" collapsed="false">
      <c r="A9816" s="29" t="s">
        <v>56</v>
      </c>
      <c r="B9816" s="29" t="s">
        <v>16736</v>
      </c>
      <c r="C9816" s="29" t="s">
        <v>5432</v>
      </c>
      <c r="D9816" s="29" t="s">
        <v>15907</v>
      </c>
      <c r="E9816" s="29" t="n">
        <v>1</v>
      </c>
      <c r="F9816" s="29"/>
      <c r="G9816" s="29" t="s">
        <v>16737</v>
      </c>
      <c r="H9816" s="30" t="n">
        <v>1000</v>
      </c>
      <c r="I9816" s="31" t="n">
        <v>46283</v>
      </c>
      <c r="J9816" s="30" t="n">
        <v>1000</v>
      </c>
      <c r="K9816" s="29" t="s">
        <v>120</v>
      </c>
      <c r="L9816" s="29" t="s">
        <v>176</v>
      </c>
      <c r="M9816" s="29"/>
      <c r="N9816" s="29" t="s">
        <v>122</v>
      </c>
      <c r="O9816" s="31" t="n">
        <v>46529</v>
      </c>
      <c r="P9816" s="29" t="s">
        <v>123</v>
      </c>
      <c r="Q9816" s="29" t="n">
        <f aca="false">IFERROR(VALUE(L9816),"")</f>
        <v>2</v>
      </c>
      <c r="R9816" s="29" t="n">
        <f aca="true">IF(O9816="","",O9816-TODAY())</f>
        <v>244</v>
      </c>
      <c r="S9816" s="29" t="str">
        <f aca="false">IF(C9816="&lt;&lt; vazio &gt;&gt;","VAZIA",IF(AND(O9816&lt;&gt;"",R9816&lt;0),"VENCIDO",IF(AND(O9816&lt;&gt;"",R9816&lt;=Parametros!$B$10),"PRÓX. VENCIMENTO",IF(F9816="Q","QUALIDADE",IF(F9816="S","BLOQUEADO",IF(F9816="R","RESTRITO/DEVOLUÇÃO",IF(OR(N9816="QUAR",N9816="QRES"),"QUARENTENA",IF(OR(B9816="DESCARTE",B9816="DEVOLUÇÃO"),"DESCARTE/DEVOLUÇÃO",IF(AND(D9816="",K9816&lt;&gt;""),"SEM LOTE",IF(AND(Q9816&lt;&gt;"",Q9816&gt;=Parametros!$B$11),"PARADO/SEM GIRO","OK"))))))))))</f>
        <v>OK</v>
      </c>
      <c r="T9816" s="29" t="str">
        <f aca="false">IF(AND($S9816="PARADO/SEM GIRO",$K9816="KG",OR(Painel!$B$5="(Todos)",A9816=Painel!$B$5)*OR(Painel!$E$5="(Todos)",P9816=Painel!$E$5)),$J9816+ROW()/10000000,"")</f>
        <v/>
      </c>
      <c r="U9816" s="29" t="str">
        <f aca="false">IF(AND($S9816="VENCIDO",$K9816="KG",OR(Painel!$B$5="(Todos)",A9816=Painel!$B$5)*OR(Painel!$E$5="(Todos)",P9816=Painel!$E$5)),$J9816+ROW()/10000000,"")</f>
        <v/>
      </c>
    </row>
    <row r="9817" customFormat="false" ht="15" hidden="false" customHeight="false" outlineLevel="0" collapsed="false">
      <c r="A9817" s="29" t="s">
        <v>56</v>
      </c>
      <c r="B9817" s="29" t="s">
        <v>16738</v>
      </c>
      <c r="C9817" s="29" t="s">
        <v>5432</v>
      </c>
      <c r="D9817" s="29" t="s">
        <v>15907</v>
      </c>
      <c r="E9817" s="29" t="n">
        <v>2</v>
      </c>
      <c r="F9817" s="29"/>
      <c r="G9817" s="29" t="s">
        <v>16739</v>
      </c>
      <c r="H9817" s="30" t="n">
        <v>1000</v>
      </c>
      <c r="I9817" s="31" t="n">
        <v>46283</v>
      </c>
      <c r="J9817" s="30" t="n">
        <v>1000</v>
      </c>
      <c r="K9817" s="29" t="s">
        <v>120</v>
      </c>
      <c r="L9817" s="29" t="s">
        <v>176</v>
      </c>
      <c r="M9817" s="29"/>
      <c r="N9817" s="29" t="s">
        <v>122</v>
      </c>
      <c r="O9817" s="31" t="n">
        <v>46529</v>
      </c>
      <c r="P9817" s="29" t="s">
        <v>123</v>
      </c>
      <c r="Q9817" s="29" t="n">
        <f aca="false">IFERROR(VALUE(L9817),"")</f>
        <v>2</v>
      </c>
      <c r="R9817" s="29" t="n">
        <f aca="true">IF(O9817="","",O9817-TODAY())</f>
        <v>244</v>
      </c>
      <c r="S9817" s="29" t="str">
        <f aca="false">IF(C9817="&lt;&lt; vazio &gt;&gt;","VAZIA",IF(AND(O9817&lt;&gt;"",R9817&lt;0),"VENCIDO",IF(AND(O9817&lt;&gt;"",R9817&lt;=Parametros!$B$10),"PRÓX. VENCIMENTO",IF(F9817="Q","QUALIDADE",IF(F9817="S","BLOQUEADO",IF(F9817="R","RESTRITO/DEVOLUÇÃO",IF(OR(N9817="QUAR",N9817="QRES"),"QUARENTENA",IF(OR(B9817="DESCARTE",B9817="DEVOLUÇÃO"),"DESCARTE/DEVOLUÇÃO",IF(AND(D9817="",K9817&lt;&gt;""),"SEM LOTE",IF(AND(Q9817&lt;&gt;"",Q9817&gt;=Parametros!$B$11),"PARADO/SEM GIRO","OK"))))))))))</f>
        <v>OK</v>
      </c>
      <c r="T9817" s="29" t="str">
        <f aca="false">IF(AND($S9817="PARADO/SEM GIRO",$K9817="KG",OR(Painel!$B$5="(Todos)",A9817=Painel!$B$5)*OR(Painel!$E$5="(Todos)",P9817=Painel!$E$5)),$J9817+ROW()/10000000,"")</f>
        <v/>
      </c>
      <c r="U9817" s="29" t="str">
        <f aca="false">IF(AND($S9817="VENCIDO",$K9817="KG",OR(Painel!$B$5="(Todos)",A9817=Painel!$B$5)*OR(Painel!$E$5="(Todos)",P9817=Painel!$E$5)),$J9817+ROW()/10000000,"")</f>
        <v/>
      </c>
    </row>
    <row r="9818" customFormat="false" ht="15" hidden="false" customHeight="false" outlineLevel="0" collapsed="false">
      <c r="A9818" s="29" t="s">
        <v>56</v>
      </c>
      <c r="B9818" s="29" t="s">
        <v>16738</v>
      </c>
      <c r="C9818" s="29" t="s">
        <v>5432</v>
      </c>
      <c r="D9818" s="29" t="s">
        <v>16740</v>
      </c>
      <c r="E9818" s="29" t="n">
        <v>2</v>
      </c>
      <c r="F9818" s="29"/>
      <c r="G9818" s="29" t="s">
        <v>16741</v>
      </c>
      <c r="H9818" s="30" t="n">
        <v>1000</v>
      </c>
      <c r="I9818" s="31" t="n">
        <v>46283</v>
      </c>
      <c r="J9818" s="30" t="n">
        <v>1000</v>
      </c>
      <c r="K9818" s="29" t="s">
        <v>120</v>
      </c>
      <c r="L9818" s="29" t="s">
        <v>176</v>
      </c>
      <c r="M9818" s="29"/>
      <c r="N9818" s="29" t="s">
        <v>122</v>
      </c>
      <c r="O9818" s="31" t="n">
        <v>46529</v>
      </c>
      <c r="P9818" s="29" t="s">
        <v>123</v>
      </c>
      <c r="Q9818" s="29" t="n">
        <f aca="false">IFERROR(VALUE(L9818),"")</f>
        <v>2</v>
      </c>
      <c r="R9818" s="29" t="n">
        <f aca="true">IF(O9818="","",O9818-TODAY())</f>
        <v>244</v>
      </c>
      <c r="S9818" s="29" t="str">
        <f aca="false">IF(C9818="&lt;&lt; vazio &gt;&gt;","VAZIA",IF(AND(O9818&lt;&gt;"",R9818&lt;0),"VENCIDO",IF(AND(O9818&lt;&gt;"",R9818&lt;=Parametros!$B$10),"PRÓX. VENCIMENTO",IF(F9818="Q","QUALIDADE",IF(F9818="S","BLOQUEADO",IF(F9818="R","RESTRITO/DEVOLUÇÃO",IF(OR(N9818="QUAR",N9818="QRES"),"QUARENTENA",IF(OR(B9818="DESCARTE",B9818="DEVOLUÇÃO"),"DESCARTE/DEVOLUÇÃO",IF(AND(D9818="",K9818&lt;&gt;""),"SEM LOTE",IF(AND(Q9818&lt;&gt;"",Q9818&gt;=Parametros!$B$11),"PARADO/SEM GIRO","OK"))))))))))</f>
        <v>OK</v>
      </c>
      <c r="T9818" s="29" t="str">
        <f aca="false">IF(AND($S9818="PARADO/SEM GIRO",$K9818="KG",OR(Painel!$B$5="(Todos)",A9818=Painel!$B$5)*OR(Painel!$E$5="(Todos)",P9818=Painel!$E$5)),$J9818+ROW()/10000000,"")</f>
        <v/>
      </c>
      <c r="U9818" s="29" t="str">
        <f aca="false">IF(AND($S9818="VENCIDO",$K9818="KG",OR(Painel!$B$5="(Todos)",A9818=Painel!$B$5)*OR(Painel!$E$5="(Todos)",P9818=Painel!$E$5)),$J9818+ROW()/10000000,"")</f>
        <v/>
      </c>
    </row>
    <row r="9819" customFormat="false" ht="15" hidden="false" customHeight="false" outlineLevel="0" collapsed="false">
      <c r="A9819" s="29" t="s">
        <v>56</v>
      </c>
      <c r="B9819" s="29" t="s">
        <v>16742</v>
      </c>
      <c r="C9819" s="29" t="s">
        <v>5432</v>
      </c>
      <c r="D9819" s="29" t="s">
        <v>15907</v>
      </c>
      <c r="E9819" s="29" t="n">
        <v>2</v>
      </c>
      <c r="F9819" s="29"/>
      <c r="G9819" s="29" t="s">
        <v>16743</v>
      </c>
      <c r="H9819" s="30" t="n">
        <v>1000</v>
      </c>
      <c r="I9819" s="31" t="n">
        <v>46283</v>
      </c>
      <c r="J9819" s="30" t="n">
        <v>1000</v>
      </c>
      <c r="K9819" s="29" t="s">
        <v>120</v>
      </c>
      <c r="L9819" s="29" t="s">
        <v>176</v>
      </c>
      <c r="M9819" s="29"/>
      <c r="N9819" s="29" t="s">
        <v>122</v>
      </c>
      <c r="O9819" s="31" t="n">
        <v>46529</v>
      </c>
      <c r="P9819" s="29" t="s">
        <v>123</v>
      </c>
      <c r="Q9819" s="29" t="n">
        <f aca="false">IFERROR(VALUE(L9819),"")</f>
        <v>2</v>
      </c>
      <c r="R9819" s="29" t="n">
        <f aca="true">IF(O9819="","",O9819-TODAY())</f>
        <v>244</v>
      </c>
      <c r="S9819" s="29" t="str">
        <f aca="false">IF(C9819="&lt;&lt; vazio &gt;&gt;","VAZIA",IF(AND(O9819&lt;&gt;"",R9819&lt;0),"VENCIDO",IF(AND(O9819&lt;&gt;"",R9819&lt;=Parametros!$B$10),"PRÓX. VENCIMENTO",IF(F9819="Q","QUALIDADE",IF(F9819="S","BLOQUEADO",IF(F9819="R","RESTRITO/DEVOLUÇÃO",IF(OR(N9819="QUAR",N9819="QRES"),"QUARENTENA",IF(OR(B9819="DESCARTE",B9819="DEVOLUÇÃO"),"DESCARTE/DEVOLUÇÃO",IF(AND(D9819="",K9819&lt;&gt;""),"SEM LOTE",IF(AND(Q9819&lt;&gt;"",Q9819&gt;=Parametros!$B$11),"PARADO/SEM GIRO","OK"))))))))))</f>
        <v>OK</v>
      </c>
      <c r="T9819" s="29" t="str">
        <f aca="false">IF(AND($S9819="PARADO/SEM GIRO",$K9819="KG",OR(Painel!$B$5="(Todos)",A9819=Painel!$B$5)*OR(Painel!$E$5="(Todos)",P9819=Painel!$E$5)),$J9819+ROW()/10000000,"")</f>
        <v/>
      </c>
      <c r="U9819" s="29" t="str">
        <f aca="false">IF(AND($S9819="VENCIDO",$K9819="KG",OR(Painel!$B$5="(Todos)",A9819=Painel!$B$5)*OR(Painel!$E$5="(Todos)",P9819=Painel!$E$5)),$J9819+ROW()/10000000,"")</f>
        <v/>
      </c>
    </row>
    <row r="9820" customFormat="false" ht="15" hidden="false" customHeight="false" outlineLevel="0" collapsed="false">
      <c r="A9820" s="29" t="s">
        <v>56</v>
      </c>
      <c r="B9820" s="29" t="s">
        <v>16742</v>
      </c>
      <c r="C9820" s="29" t="s">
        <v>5432</v>
      </c>
      <c r="D9820" s="29" t="s">
        <v>16740</v>
      </c>
      <c r="E9820" s="29" t="n">
        <v>2</v>
      </c>
      <c r="F9820" s="29"/>
      <c r="G9820" s="29" t="s">
        <v>16744</v>
      </c>
      <c r="H9820" s="30" t="n">
        <v>1000</v>
      </c>
      <c r="I9820" s="31" t="n">
        <v>46283</v>
      </c>
      <c r="J9820" s="30" t="n">
        <v>1000</v>
      </c>
      <c r="K9820" s="29" t="s">
        <v>120</v>
      </c>
      <c r="L9820" s="29" t="s">
        <v>176</v>
      </c>
      <c r="M9820" s="29"/>
      <c r="N9820" s="29" t="s">
        <v>122</v>
      </c>
      <c r="O9820" s="31" t="n">
        <v>46529</v>
      </c>
      <c r="P9820" s="29" t="s">
        <v>123</v>
      </c>
      <c r="Q9820" s="29" t="n">
        <f aca="false">IFERROR(VALUE(L9820),"")</f>
        <v>2</v>
      </c>
      <c r="R9820" s="29" t="n">
        <f aca="true">IF(O9820="","",O9820-TODAY())</f>
        <v>244</v>
      </c>
      <c r="S9820" s="29" t="str">
        <f aca="false">IF(C9820="&lt;&lt; vazio &gt;&gt;","VAZIA",IF(AND(O9820&lt;&gt;"",R9820&lt;0),"VENCIDO",IF(AND(O9820&lt;&gt;"",R9820&lt;=Parametros!$B$10),"PRÓX. VENCIMENTO",IF(F9820="Q","QUALIDADE",IF(F9820="S","BLOQUEADO",IF(F9820="R","RESTRITO/DEVOLUÇÃO",IF(OR(N9820="QUAR",N9820="QRES"),"QUARENTENA",IF(OR(B9820="DESCARTE",B9820="DEVOLUÇÃO"),"DESCARTE/DEVOLUÇÃO",IF(AND(D9820="",K9820&lt;&gt;""),"SEM LOTE",IF(AND(Q9820&lt;&gt;"",Q9820&gt;=Parametros!$B$11),"PARADO/SEM GIRO","OK"))))))))))</f>
        <v>OK</v>
      </c>
      <c r="T9820" s="29" t="str">
        <f aca="false">IF(AND($S9820="PARADO/SEM GIRO",$K9820="KG",OR(Painel!$B$5="(Todos)",A9820=Painel!$B$5)*OR(Painel!$E$5="(Todos)",P9820=Painel!$E$5)),$J9820+ROW()/10000000,"")</f>
        <v/>
      </c>
      <c r="U9820" s="29" t="str">
        <f aca="false">IF(AND($S9820="VENCIDO",$K9820="KG",OR(Painel!$B$5="(Todos)",A9820=Painel!$B$5)*OR(Painel!$E$5="(Todos)",P9820=Painel!$E$5)),$J9820+ROW()/10000000,"")</f>
        <v/>
      </c>
    </row>
    <row r="9821" customFormat="false" ht="15" hidden="false" customHeight="false" outlineLevel="0" collapsed="false">
      <c r="A9821" s="29" t="s">
        <v>56</v>
      </c>
      <c r="B9821" s="29" t="s">
        <v>16745</v>
      </c>
      <c r="C9821" s="29" t="s">
        <v>5432</v>
      </c>
      <c r="D9821" s="29" t="s">
        <v>15907</v>
      </c>
      <c r="E9821" s="29" t="n">
        <v>2</v>
      </c>
      <c r="F9821" s="29"/>
      <c r="G9821" s="29" t="s">
        <v>16746</v>
      </c>
      <c r="H9821" s="30" t="n">
        <v>1000</v>
      </c>
      <c r="I9821" s="31" t="n">
        <v>46283</v>
      </c>
      <c r="J9821" s="30" t="n">
        <v>1000</v>
      </c>
      <c r="K9821" s="29" t="s">
        <v>120</v>
      </c>
      <c r="L9821" s="29" t="s">
        <v>176</v>
      </c>
      <c r="M9821" s="29"/>
      <c r="N9821" s="29" t="s">
        <v>122</v>
      </c>
      <c r="O9821" s="31" t="n">
        <v>46529</v>
      </c>
      <c r="P9821" s="29" t="s">
        <v>123</v>
      </c>
      <c r="Q9821" s="29" t="n">
        <f aca="false">IFERROR(VALUE(L9821),"")</f>
        <v>2</v>
      </c>
      <c r="R9821" s="29" t="n">
        <f aca="true">IF(O9821="","",O9821-TODAY())</f>
        <v>244</v>
      </c>
      <c r="S9821" s="29" t="str">
        <f aca="false">IF(C9821="&lt;&lt; vazio &gt;&gt;","VAZIA",IF(AND(O9821&lt;&gt;"",R9821&lt;0),"VENCIDO",IF(AND(O9821&lt;&gt;"",R9821&lt;=Parametros!$B$10),"PRÓX. VENCIMENTO",IF(F9821="Q","QUALIDADE",IF(F9821="S","BLOQUEADO",IF(F9821="R","RESTRITO/DEVOLUÇÃO",IF(OR(N9821="QUAR",N9821="QRES"),"QUARENTENA",IF(OR(B9821="DESCARTE",B9821="DEVOLUÇÃO"),"DESCARTE/DEVOLUÇÃO",IF(AND(D9821="",K9821&lt;&gt;""),"SEM LOTE",IF(AND(Q9821&lt;&gt;"",Q9821&gt;=Parametros!$B$11),"PARADO/SEM GIRO","OK"))))))))))</f>
        <v>OK</v>
      </c>
      <c r="T9821" s="29" t="str">
        <f aca="false">IF(AND($S9821="PARADO/SEM GIRO",$K9821="KG",OR(Painel!$B$5="(Todos)",A9821=Painel!$B$5)*OR(Painel!$E$5="(Todos)",P9821=Painel!$E$5)),$J9821+ROW()/10000000,"")</f>
        <v/>
      </c>
      <c r="U9821" s="29" t="str">
        <f aca="false">IF(AND($S9821="VENCIDO",$K9821="KG",OR(Painel!$B$5="(Todos)",A9821=Painel!$B$5)*OR(Painel!$E$5="(Todos)",P9821=Painel!$E$5)),$J9821+ROW()/10000000,"")</f>
        <v/>
      </c>
    </row>
    <row r="9822" customFormat="false" ht="15" hidden="false" customHeight="false" outlineLevel="0" collapsed="false">
      <c r="A9822" s="29" t="s">
        <v>56</v>
      </c>
      <c r="B9822" s="29" t="s">
        <v>16745</v>
      </c>
      <c r="C9822" s="29" t="s">
        <v>5432</v>
      </c>
      <c r="D9822" s="29" t="s">
        <v>16740</v>
      </c>
      <c r="E9822" s="29" t="n">
        <v>2</v>
      </c>
      <c r="F9822" s="29"/>
      <c r="G9822" s="29" t="s">
        <v>16747</v>
      </c>
      <c r="H9822" s="30" t="n">
        <v>1000</v>
      </c>
      <c r="I9822" s="31" t="n">
        <v>46283</v>
      </c>
      <c r="J9822" s="30" t="n">
        <v>1000</v>
      </c>
      <c r="K9822" s="29" t="s">
        <v>120</v>
      </c>
      <c r="L9822" s="29" t="s">
        <v>176</v>
      </c>
      <c r="M9822" s="29"/>
      <c r="N9822" s="29" t="s">
        <v>122</v>
      </c>
      <c r="O9822" s="31" t="n">
        <v>46529</v>
      </c>
      <c r="P9822" s="29" t="s">
        <v>123</v>
      </c>
      <c r="Q9822" s="29" t="n">
        <f aca="false">IFERROR(VALUE(L9822),"")</f>
        <v>2</v>
      </c>
      <c r="R9822" s="29" t="n">
        <f aca="true">IF(O9822="","",O9822-TODAY())</f>
        <v>244</v>
      </c>
      <c r="S9822" s="29" t="str">
        <f aca="false">IF(C9822="&lt;&lt; vazio &gt;&gt;","VAZIA",IF(AND(O9822&lt;&gt;"",R9822&lt;0),"VENCIDO",IF(AND(O9822&lt;&gt;"",R9822&lt;=Parametros!$B$10),"PRÓX. VENCIMENTO",IF(F9822="Q","QUALIDADE",IF(F9822="S","BLOQUEADO",IF(F9822="R","RESTRITO/DEVOLUÇÃO",IF(OR(N9822="QUAR",N9822="QRES"),"QUARENTENA",IF(OR(B9822="DESCARTE",B9822="DEVOLUÇÃO"),"DESCARTE/DEVOLUÇÃO",IF(AND(D9822="",K9822&lt;&gt;""),"SEM LOTE",IF(AND(Q9822&lt;&gt;"",Q9822&gt;=Parametros!$B$11),"PARADO/SEM GIRO","OK"))))))))))</f>
        <v>OK</v>
      </c>
      <c r="T9822" s="29" t="str">
        <f aca="false">IF(AND($S9822="PARADO/SEM GIRO",$K9822="KG",OR(Painel!$B$5="(Todos)",A9822=Painel!$B$5)*OR(Painel!$E$5="(Todos)",P9822=Painel!$E$5)),$J9822+ROW()/10000000,"")</f>
        <v/>
      </c>
      <c r="U9822" s="29" t="str">
        <f aca="false">IF(AND($S9822="VENCIDO",$K9822="KG",OR(Painel!$B$5="(Todos)",A9822=Painel!$B$5)*OR(Painel!$E$5="(Todos)",P9822=Painel!$E$5)),$J9822+ROW()/10000000,"")</f>
        <v/>
      </c>
    </row>
    <row r="9823" customFormat="false" ht="15" hidden="false" customHeight="false" outlineLevel="0" collapsed="false">
      <c r="A9823" s="29" t="s">
        <v>56</v>
      </c>
      <c r="B9823" s="29" t="s">
        <v>16748</v>
      </c>
      <c r="C9823" s="29" t="s">
        <v>115</v>
      </c>
      <c r="D9823" s="29"/>
      <c r="E9823" s="29" t="n">
        <v>0</v>
      </c>
      <c r="F9823" s="29"/>
      <c r="G9823" s="29"/>
      <c r="H9823" s="30" t="n">
        <v>0</v>
      </c>
      <c r="I9823" s="29"/>
      <c r="J9823" s="30" t="n">
        <v>0</v>
      </c>
      <c r="K9823" s="29"/>
      <c r="L9823" s="29" t="s">
        <v>116</v>
      </c>
      <c r="M9823" s="29"/>
      <c r="N9823" s="29"/>
      <c r="O9823" s="29"/>
      <c r="P9823" s="29"/>
      <c r="Q9823" s="29" t="n">
        <f aca="false">IFERROR(VALUE(L9823),"")</f>
        <v>0</v>
      </c>
      <c r="R9823" s="29" t="str">
        <f aca="true">IF(O9823="","",O9823-TODAY())</f>
        <v/>
      </c>
      <c r="S9823" s="29" t="str">
        <f aca="false">IF(C9823="&lt;&lt; vazio &gt;&gt;","VAZIA",IF(AND(O9823&lt;&gt;"",R9823&lt;0),"VENCIDO",IF(AND(O9823&lt;&gt;"",R9823&lt;=Parametros!$B$10),"PRÓX. VENCIMENTO",IF(F9823="Q","QUALIDADE",IF(F9823="S","BLOQUEADO",IF(F9823="R","RESTRITO/DEVOLUÇÃO",IF(OR(N9823="QUAR",N9823="QRES"),"QUARENTENA",IF(OR(B9823="DESCARTE",B9823="DEVOLUÇÃO"),"DESCARTE/DEVOLUÇÃO",IF(AND(D9823="",K9823&lt;&gt;""),"SEM LOTE",IF(AND(Q9823&lt;&gt;"",Q9823&gt;=Parametros!$B$11),"PARADO/SEM GIRO","OK"))))))))))</f>
        <v>VAZIA</v>
      </c>
      <c r="T9823" s="29" t="str">
        <f aca="false">IF(AND($S9823="PARADO/SEM GIRO",$K9823="KG",OR(Painel!$B$5="(Todos)",A9823=Painel!$B$5)*OR(Painel!$E$5="(Todos)",P9823=Painel!$E$5)),$J9823+ROW()/10000000,"")</f>
        <v/>
      </c>
      <c r="U9823" s="29" t="str">
        <f aca="false">IF(AND($S9823="VENCIDO",$K9823="KG",OR(Painel!$B$5="(Todos)",A9823=Painel!$B$5)*OR(Painel!$E$5="(Todos)",P9823=Painel!$E$5)),$J9823+ROW()/10000000,"")</f>
        <v/>
      </c>
    </row>
    <row r="9824" customFormat="false" ht="15" hidden="false" customHeight="false" outlineLevel="0" collapsed="false">
      <c r="A9824" s="29" t="s">
        <v>56</v>
      </c>
      <c r="B9824" s="29" t="s">
        <v>16749</v>
      </c>
      <c r="C9824" s="29" t="s">
        <v>115</v>
      </c>
      <c r="D9824" s="29"/>
      <c r="E9824" s="29" t="n">
        <v>0</v>
      </c>
      <c r="F9824" s="29"/>
      <c r="G9824" s="29"/>
      <c r="H9824" s="30" t="n">
        <v>0</v>
      </c>
      <c r="I9824" s="29"/>
      <c r="J9824" s="30" t="n">
        <v>0</v>
      </c>
      <c r="K9824" s="29"/>
      <c r="L9824" s="29" t="s">
        <v>116</v>
      </c>
      <c r="M9824" s="29"/>
      <c r="N9824" s="29"/>
      <c r="O9824" s="29"/>
      <c r="P9824" s="29"/>
      <c r="Q9824" s="29" t="n">
        <f aca="false">IFERROR(VALUE(L9824),"")</f>
        <v>0</v>
      </c>
      <c r="R9824" s="29" t="str">
        <f aca="true">IF(O9824="","",O9824-TODAY())</f>
        <v/>
      </c>
      <c r="S9824" s="29" t="str">
        <f aca="false">IF(C9824="&lt;&lt; vazio &gt;&gt;","VAZIA",IF(AND(O9824&lt;&gt;"",R9824&lt;0),"VENCIDO",IF(AND(O9824&lt;&gt;"",R9824&lt;=Parametros!$B$10),"PRÓX. VENCIMENTO",IF(F9824="Q","QUALIDADE",IF(F9824="S","BLOQUEADO",IF(F9824="R","RESTRITO/DEVOLUÇÃO",IF(OR(N9824="QUAR",N9824="QRES"),"QUARENTENA",IF(OR(B9824="DESCARTE",B9824="DEVOLUÇÃO"),"DESCARTE/DEVOLUÇÃO",IF(AND(D9824="",K9824&lt;&gt;""),"SEM LOTE",IF(AND(Q9824&lt;&gt;"",Q9824&gt;=Parametros!$B$11),"PARADO/SEM GIRO","OK"))))))))))</f>
        <v>VAZIA</v>
      </c>
      <c r="T9824" s="29" t="str">
        <f aca="false">IF(AND($S9824="PARADO/SEM GIRO",$K9824="KG",OR(Painel!$B$5="(Todos)",A9824=Painel!$B$5)*OR(Painel!$E$5="(Todos)",P9824=Painel!$E$5)),$J9824+ROW()/10000000,"")</f>
        <v/>
      </c>
      <c r="U9824" s="29" t="str">
        <f aca="false">IF(AND($S9824="VENCIDO",$K9824="KG",OR(Painel!$B$5="(Todos)",A9824=Painel!$B$5)*OR(Painel!$E$5="(Todos)",P9824=Painel!$E$5)),$J9824+ROW()/10000000,"")</f>
        <v/>
      </c>
    </row>
    <row r="9825" customFormat="false" ht="15" hidden="false" customHeight="false" outlineLevel="0" collapsed="false">
      <c r="A9825" s="29" t="s">
        <v>56</v>
      </c>
      <c r="B9825" s="29" t="s">
        <v>16750</v>
      </c>
      <c r="C9825" s="29" t="s">
        <v>115</v>
      </c>
      <c r="D9825" s="29"/>
      <c r="E9825" s="29" t="n">
        <v>0</v>
      </c>
      <c r="F9825" s="29"/>
      <c r="G9825" s="29"/>
      <c r="H9825" s="30" t="n">
        <v>0</v>
      </c>
      <c r="I9825" s="29"/>
      <c r="J9825" s="30" t="n">
        <v>0</v>
      </c>
      <c r="K9825" s="29"/>
      <c r="L9825" s="29" t="s">
        <v>116</v>
      </c>
      <c r="M9825" s="29"/>
      <c r="N9825" s="29"/>
      <c r="O9825" s="29"/>
      <c r="P9825" s="29"/>
      <c r="Q9825" s="29" t="n">
        <f aca="false">IFERROR(VALUE(L9825),"")</f>
        <v>0</v>
      </c>
      <c r="R9825" s="29" t="str">
        <f aca="true">IF(O9825="","",O9825-TODAY())</f>
        <v/>
      </c>
      <c r="S9825" s="29" t="str">
        <f aca="false">IF(C9825="&lt;&lt; vazio &gt;&gt;","VAZIA",IF(AND(O9825&lt;&gt;"",R9825&lt;0),"VENCIDO",IF(AND(O9825&lt;&gt;"",R9825&lt;=Parametros!$B$10),"PRÓX. VENCIMENTO",IF(F9825="Q","QUALIDADE",IF(F9825="S","BLOQUEADO",IF(F9825="R","RESTRITO/DEVOLUÇÃO",IF(OR(N9825="QUAR",N9825="QRES"),"QUARENTENA",IF(OR(B9825="DESCARTE",B9825="DEVOLUÇÃO"),"DESCARTE/DEVOLUÇÃO",IF(AND(D9825="",K9825&lt;&gt;""),"SEM LOTE",IF(AND(Q9825&lt;&gt;"",Q9825&gt;=Parametros!$B$11),"PARADO/SEM GIRO","OK"))))))))))</f>
        <v>VAZIA</v>
      </c>
      <c r="T9825" s="29" t="str">
        <f aca="false">IF(AND($S9825="PARADO/SEM GIRO",$K9825="KG",OR(Painel!$B$5="(Todos)",A9825=Painel!$B$5)*OR(Painel!$E$5="(Todos)",P9825=Painel!$E$5)),$J9825+ROW()/10000000,"")</f>
        <v/>
      </c>
      <c r="U9825" s="29" t="str">
        <f aca="false">IF(AND($S9825="VENCIDO",$K9825="KG",OR(Painel!$B$5="(Todos)",A9825=Painel!$B$5)*OR(Painel!$E$5="(Todos)",P9825=Painel!$E$5)),$J9825+ROW()/10000000,"")</f>
        <v/>
      </c>
    </row>
    <row r="9826" customFormat="false" ht="15" hidden="false" customHeight="false" outlineLevel="0" collapsed="false">
      <c r="A9826" s="29" t="s">
        <v>56</v>
      </c>
      <c r="B9826" s="29" t="s">
        <v>16751</v>
      </c>
      <c r="C9826" s="29" t="s">
        <v>115</v>
      </c>
      <c r="D9826" s="29"/>
      <c r="E9826" s="29" t="n">
        <v>0</v>
      </c>
      <c r="F9826" s="29"/>
      <c r="G9826" s="29"/>
      <c r="H9826" s="30" t="n">
        <v>0</v>
      </c>
      <c r="I9826" s="29"/>
      <c r="J9826" s="30" t="n">
        <v>0</v>
      </c>
      <c r="K9826" s="29"/>
      <c r="L9826" s="29" t="s">
        <v>116</v>
      </c>
      <c r="M9826" s="29"/>
      <c r="N9826" s="29"/>
      <c r="O9826" s="29"/>
      <c r="P9826" s="29"/>
      <c r="Q9826" s="29" t="n">
        <f aca="false">IFERROR(VALUE(L9826),"")</f>
        <v>0</v>
      </c>
      <c r="R9826" s="29" t="str">
        <f aca="true">IF(O9826="","",O9826-TODAY())</f>
        <v/>
      </c>
      <c r="S9826" s="29" t="str">
        <f aca="false">IF(C9826="&lt;&lt; vazio &gt;&gt;","VAZIA",IF(AND(O9826&lt;&gt;"",R9826&lt;0),"VENCIDO",IF(AND(O9826&lt;&gt;"",R9826&lt;=Parametros!$B$10),"PRÓX. VENCIMENTO",IF(F9826="Q","QUALIDADE",IF(F9826="S","BLOQUEADO",IF(F9826="R","RESTRITO/DEVOLUÇÃO",IF(OR(N9826="QUAR",N9826="QRES"),"QUARENTENA",IF(OR(B9826="DESCARTE",B9826="DEVOLUÇÃO"),"DESCARTE/DEVOLUÇÃO",IF(AND(D9826="",K9826&lt;&gt;""),"SEM LOTE",IF(AND(Q9826&lt;&gt;"",Q9826&gt;=Parametros!$B$11),"PARADO/SEM GIRO","OK"))))))))))</f>
        <v>VAZIA</v>
      </c>
      <c r="T9826" s="29" t="str">
        <f aca="false">IF(AND($S9826="PARADO/SEM GIRO",$K9826="KG",OR(Painel!$B$5="(Todos)",A9826=Painel!$B$5)*OR(Painel!$E$5="(Todos)",P9826=Painel!$E$5)),$J9826+ROW()/10000000,"")</f>
        <v/>
      </c>
      <c r="U9826" s="29" t="str">
        <f aca="false">IF(AND($S9826="VENCIDO",$K9826="KG",OR(Painel!$B$5="(Todos)",A9826=Painel!$B$5)*OR(Painel!$E$5="(Todos)",P9826=Painel!$E$5)),$J9826+ROW()/10000000,"")</f>
        <v/>
      </c>
    </row>
    <row r="9827" customFormat="false" ht="15" hidden="false" customHeight="false" outlineLevel="0" collapsed="false">
      <c r="A9827" s="29" t="s">
        <v>56</v>
      </c>
      <c r="B9827" s="29" t="s">
        <v>16752</v>
      </c>
      <c r="C9827" s="29" t="s">
        <v>115</v>
      </c>
      <c r="D9827" s="29"/>
      <c r="E9827" s="29" t="n">
        <v>0</v>
      </c>
      <c r="F9827" s="29"/>
      <c r="G9827" s="29"/>
      <c r="H9827" s="30" t="n">
        <v>0</v>
      </c>
      <c r="I9827" s="29"/>
      <c r="J9827" s="30" t="n">
        <v>0</v>
      </c>
      <c r="K9827" s="29"/>
      <c r="L9827" s="29" t="s">
        <v>116</v>
      </c>
      <c r="M9827" s="29"/>
      <c r="N9827" s="29"/>
      <c r="O9827" s="29"/>
      <c r="P9827" s="29"/>
      <c r="Q9827" s="29" t="n">
        <f aca="false">IFERROR(VALUE(L9827),"")</f>
        <v>0</v>
      </c>
      <c r="R9827" s="29" t="str">
        <f aca="true">IF(O9827="","",O9827-TODAY())</f>
        <v/>
      </c>
      <c r="S9827" s="29" t="str">
        <f aca="false">IF(C9827="&lt;&lt; vazio &gt;&gt;","VAZIA",IF(AND(O9827&lt;&gt;"",R9827&lt;0),"VENCIDO",IF(AND(O9827&lt;&gt;"",R9827&lt;=Parametros!$B$10),"PRÓX. VENCIMENTO",IF(F9827="Q","QUALIDADE",IF(F9827="S","BLOQUEADO",IF(F9827="R","RESTRITO/DEVOLUÇÃO",IF(OR(N9827="QUAR",N9827="QRES"),"QUARENTENA",IF(OR(B9827="DESCARTE",B9827="DEVOLUÇÃO"),"DESCARTE/DEVOLUÇÃO",IF(AND(D9827="",K9827&lt;&gt;""),"SEM LOTE",IF(AND(Q9827&lt;&gt;"",Q9827&gt;=Parametros!$B$11),"PARADO/SEM GIRO","OK"))))))))))</f>
        <v>VAZIA</v>
      </c>
      <c r="T9827" s="29" t="str">
        <f aca="false">IF(AND($S9827="PARADO/SEM GIRO",$K9827="KG",OR(Painel!$B$5="(Todos)",A9827=Painel!$B$5)*OR(Painel!$E$5="(Todos)",P9827=Painel!$E$5)),$J9827+ROW()/10000000,"")</f>
        <v/>
      </c>
      <c r="U9827" s="29" t="str">
        <f aca="false">IF(AND($S9827="VENCIDO",$K9827="KG",OR(Painel!$B$5="(Todos)",A9827=Painel!$B$5)*OR(Painel!$E$5="(Todos)",P9827=Painel!$E$5)),$J9827+ROW()/10000000,"")</f>
        <v/>
      </c>
    </row>
    <row r="9828" customFormat="false" ht="15" hidden="false" customHeight="false" outlineLevel="0" collapsed="false">
      <c r="A9828" s="29" t="s">
        <v>56</v>
      </c>
      <c r="B9828" s="29" t="s">
        <v>16753</v>
      </c>
      <c r="C9828" s="29" t="s">
        <v>115</v>
      </c>
      <c r="D9828" s="29"/>
      <c r="E9828" s="29" t="n">
        <v>0</v>
      </c>
      <c r="F9828" s="29"/>
      <c r="G9828" s="29"/>
      <c r="H9828" s="30" t="n">
        <v>0</v>
      </c>
      <c r="I9828" s="29"/>
      <c r="J9828" s="30" t="n">
        <v>0</v>
      </c>
      <c r="K9828" s="29"/>
      <c r="L9828" s="29" t="s">
        <v>116</v>
      </c>
      <c r="M9828" s="29"/>
      <c r="N9828" s="29"/>
      <c r="O9828" s="29"/>
      <c r="P9828" s="29"/>
      <c r="Q9828" s="29" t="n">
        <f aca="false">IFERROR(VALUE(L9828),"")</f>
        <v>0</v>
      </c>
      <c r="R9828" s="29" t="str">
        <f aca="true">IF(O9828="","",O9828-TODAY())</f>
        <v/>
      </c>
      <c r="S9828" s="29" t="str">
        <f aca="false">IF(C9828="&lt;&lt; vazio &gt;&gt;","VAZIA",IF(AND(O9828&lt;&gt;"",R9828&lt;0),"VENCIDO",IF(AND(O9828&lt;&gt;"",R9828&lt;=Parametros!$B$10),"PRÓX. VENCIMENTO",IF(F9828="Q","QUALIDADE",IF(F9828="S","BLOQUEADO",IF(F9828="R","RESTRITO/DEVOLUÇÃO",IF(OR(N9828="QUAR",N9828="QRES"),"QUARENTENA",IF(OR(B9828="DESCARTE",B9828="DEVOLUÇÃO"),"DESCARTE/DEVOLUÇÃO",IF(AND(D9828="",K9828&lt;&gt;""),"SEM LOTE",IF(AND(Q9828&lt;&gt;"",Q9828&gt;=Parametros!$B$11),"PARADO/SEM GIRO","OK"))))))))))</f>
        <v>VAZIA</v>
      </c>
      <c r="T9828" s="29" t="str">
        <f aca="false">IF(AND($S9828="PARADO/SEM GIRO",$K9828="KG",OR(Painel!$B$5="(Todos)",A9828=Painel!$B$5)*OR(Painel!$E$5="(Todos)",P9828=Painel!$E$5)),$J9828+ROW()/10000000,"")</f>
        <v/>
      </c>
      <c r="U9828" s="29" t="str">
        <f aca="false">IF(AND($S9828="VENCIDO",$K9828="KG",OR(Painel!$B$5="(Todos)",A9828=Painel!$B$5)*OR(Painel!$E$5="(Todos)",P9828=Painel!$E$5)),$J9828+ROW()/10000000,"")</f>
        <v/>
      </c>
    </row>
    <row r="9829" customFormat="false" ht="15" hidden="false" customHeight="false" outlineLevel="0" collapsed="false">
      <c r="A9829" s="29" t="s">
        <v>56</v>
      </c>
      <c r="B9829" s="29" t="s">
        <v>16754</v>
      </c>
      <c r="C9829" s="29" t="s">
        <v>115</v>
      </c>
      <c r="D9829" s="29"/>
      <c r="E9829" s="29" t="n">
        <v>0</v>
      </c>
      <c r="F9829" s="29"/>
      <c r="G9829" s="29"/>
      <c r="H9829" s="30" t="n">
        <v>0</v>
      </c>
      <c r="I9829" s="29"/>
      <c r="J9829" s="30" t="n">
        <v>0</v>
      </c>
      <c r="K9829" s="29"/>
      <c r="L9829" s="29" t="s">
        <v>116</v>
      </c>
      <c r="M9829" s="29"/>
      <c r="N9829" s="29"/>
      <c r="O9829" s="29"/>
      <c r="P9829" s="29"/>
      <c r="Q9829" s="29" t="n">
        <f aca="false">IFERROR(VALUE(L9829),"")</f>
        <v>0</v>
      </c>
      <c r="R9829" s="29" t="str">
        <f aca="true">IF(O9829="","",O9829-TODAY())</f>
        <v/>
      </c>
      <c r="S9829" s="29" t="str">
        <f aca="false">IF(C9829="&lt;&lt; vazio &gt;&gt;","VAZIA",IF(AND(O9829&lt;&gt;"",R9829&lt;0),"VENCIDO",IF(AND(O9829&lt;&gt;"",R9829&lt;=Parametros!$B$10),"PRÓX. VENCIMENTO",IF(F9829="Q","QUALIDADE",IF(F9829="S","BLOQUEADO",IF(F9829="R","RESTRITO/DEVOLUÇÃO",IF(OR(N9829="QUAR",N9829="QRES"),"QUARENTENA",IF(OR(B9829="DESCARTE",B9829="DEVOLUÇÃO"),"DESCARTE/DEVOLUÇÃO",IF(AND(D9829="",K9829&lt;&gt;""),"SEM LOTE",IF(AND(Q9829&lt;&gt;"",Q9829&gt;=Parametros!$B$11),"PARADO/SEM GIRO","OK"))))))))))</f>
        <v>VAZIA</v>
      </c>
      <c r="T9829" s="29" t="str">
        <f aca="false">IF(AND($S9829="PARADO/SEM GIRO",$K9829="KG",OR(Painel!$B$5="(Todos)",A9829=Painel!$B$5)*OR(Painel!$E$5="(Todos)",P9829=Painel!$E$5)),$J9829+ROW()/10000000,"")</f>
        <v/>
      </c>
      <c r="U9829" s="29" t="str">
        <f aca="false">IF(AND($S9829="VENCIDO",$K9829="KG",OR(Painel!$B$5="(Todos)",A9829=Painel!$B$5)*OR(Painel!$E$5="(Todos)",P9829=Painel!$E$5)),$J9829+ROW()/10000000,"")</f>
        <v/>
      </c>
    </row>
    <row r="9830" customFormat="false" ht="15" hidden="false" customHeight="false" outlineLevel="0" collapsed="false">
      <c r="A9830" s="29" t="s">
        <v>56</v>
      </c>
      <c r="B9830" s="29" t="s">
        <v>16755</v>
      </c>
      <c r="C9830" s="29" t="s">
        <v>115</v>
      </c>
      <c r="D9830" s="29"/>
      <c r="E9830" s="29" t="n">
        <v>0</v>
      </c>
      <c r="F9830" s="29"/>
      <c r="G9830" s="29"/>
      <c r="H9830" s="30" t="n">
        <v>0</v>
      </c>
      <c r="I9830" s="29"/>
      <c r="J9830" s="30" t="n">
        <v>0</v>
      </c>
      <c r="K9830" s="29"/>
      <c r="L9830" s="29" t="s">
        <v>116</v>
      </c>
      <c r="M9830" s="29"/>
      <c r="N9830" s="29"/>
      <c r="O9830" s="29"/>
      <c r="P9830" s="29"/>
      <c r="Q9830" s="29" t="n">
        <f aca="false">IFERROR(VALUE(L9830),"")</f>
        <v>0</v>
      </c>
      <c r="R9830" s="29" t="str">
        <f aca="true">IF(O9830="","",O9830-TODAY())</f>
        <v/>
      </c>
      <c r="S9830" s="29" t="str">
        <f aca="false">IF(C9830="&lt;&lt; vazio &gt;&gt;","VAZIA",IF(AND(O9830&lt;&gt;"",R9830&lt;0),"VENCIDO",IF(AND(O9830&lt;&gt;"",R9830&lt;=Parametros!$B$10),"PRÓX. VENCIMENTO",IF(F9830="Q","QUALIDADE",IF(F9830="S","BLOQUEADO",IF(F9830="R","RESTRITO/DEVOLUÇÃO",IF(OR(N9830="QUAR",N9830="QRES"),"QUARENTENA",IF(OR(B9830="DESCARTE",B9830="DEVOLUÇÃO"),"DESCARTE/DEVOLUÇÃO",IF(AND(D9830="",K9830&lt;&gt;""),"SEM LOTE",IF(AND(Q9830&lt;&gt;"",Q9830&gt;=Parametros!$B$11),"PARADO/SEM GIRO","OK"))))))))))</f>
        <v>VAZIA</v>
      </c>
      <c r="T9830" s="29" t="str">
        <f aca="false">IF(AND($S9830="PARADO/SEM GIRO",$K9830="KG",OR(Painel!$B$5="(Todos)",A9830=Painel!$B$5)*OR(Painel!$E$5="(Todos)",P9830=Painel!$E$5)),$J9830+ROW()/10000000,"")</f>
        <v/>
      </c>
      <c r="U9830" s="29" t="str">
        <f aca="false">IF(AND($S9830="VENCIDO",$K9830="KG",OR(Painel!$B$5="(Todos)",A9830=Painel!$B$5)*OR(Painel!$E$5="(Todos)",P9830=Painel!$E$5)),$J9830+ROW()/10000000,"")</f>
        <v/>
      </c>
    </row>
    <row r="9831" customFormat="false" ht="15" hidden="false" customHeight="false" outlineLevel="0" collapsed="false">
      <c r="A9831" s="29" t="s">
        <v>56</v>
      </c>
      <c r="B9831" s="29" t="s">
        <v>16756</v>
      </c>
      <c r="C9831" s="29" t="s">
        <v>115</v>
      </c>
      <c r="D9831" s="29"/>
      <c r="E9831" s="29" t="n">
        <v>0</v>
      </c>
      <c r="F9831" s="29"/>
      <c r="G9831" s="29"/>
      <c r="H9831" s="30" t="n">
        <v>0</v>
      </c>
      <c r="I9831" s="29"/>
      <c r="J9831" s="30" t="n">
        <v>0</v>
      </c>
      <c r="K9831" s="29"/>
      <c r="L9831" s="29" t="s">
        <v>116</v>
      </c>
      <c r="M9831" s="29"/>
      <c r="N9831" s="29"/>
      <c r="O9831" s="29"/>
      <c r="P9831" s="29"/>
      <c r="Q9831" s="29" t="n">
        <f aca="false">IFERROR(VALUE(L9831),"")</f>
        <v>0</v>
      </c>
      <c r="R9831" s="29" t="str">
        <f aca="true">IF(O9831="","",O9831-TODAY())</f>
        <v/>
      </c>
      <c r="S9831" s="29" t="str">
        <f aca="false">IF(C9831="&lt;&lt; vazio &gt;&gt;","VAZIA",IF(AND(O9831&lt;&gt;"",R9831&lt;0),"VENCIDO",IF(AND(O9831&lt;&gt;"",R9831&lt;=Parametros!$B$10),"PRÓX. VENCIMENTO",IF(F9831="Q","QUALIDADE",IF(F9831="S","BLOQUEADO",IF(F9831="R","RESTRITO/DEVOLUÇÃO",IF(OR(N9831="QUAR",N9831="QRES"),"QUARENTENA",IF(OR(B9831="DESCARTE",B9831="DEVOLUÇÃO"),"DESCARTE/DEVOLUÇÃO",IF(AND(D9831="",K9831&lt;&gt;""),"SEM LOTE",IF(AND(Q9831&lt;&gt;"",Q9831&gt;=Parametros!$B$11),"PARADO/SEM GIRO","OK"))))))))))</f>
        <v>VAZIA</v>
      </c>
      <c r="T9831" s="29" t="str">
        <f aca="false">IF(AND($S9831="PARADO/SEM GIRO",$K9831="KG",OR(Painel!$B$5="(Todos)",A9831=Painel!$B$5)*OR(Painel!$E$5="(Todos)",P9831=Painel!$E$5)),$J9831+ROW()/10000000,"")</f>
        <v/>
      </c>
      <c r="U9831" s="29" t="str">
        <f aca="false">IF(AND($S9831="VENCIDO",$K9831="KG",OR(Painel!$B$5="(Todos)",A9831=Painel!$B$5)*OR(Painel!$E$5="(Todos)",P9831=Painel!$E$5)),$J9831+ROW()/10000000,"")</f>
        <v/>
      </c>
    </row>
    <row r="9832" customFormat="false" ht="15" hidden="false" customHeight="false" outlineLevel="0" collapsed="false">
      <c r="A9832" s="29" t="s">
        <v>56</v>
      </c>
      <c r="B9832" s="29" t="s">
        <v>16757</v>
      </c>
      <c r="C9832" s="29" t="s">
        <v>115</v>
      </c>
      <c r="D9832" s="29"/>
      <c r="E9832" s="29" t="n">
        <v>0</v>
      </c>
      <c r="F9832" s="29"/>
      <c r="G9832" s="29"/>
      <c r="H9832" s="30" t="n">
        <v>0</v>
      </c>
      <c r="I9832" s="29"/>
      <c r="J9832" s="30" t="n">
        <v>0</v>
      </c>
      <c r="K9832" s="29"/>
      <c r="L9832" s="29" t="s">
        <v>116</v>
      </c>
      <c r="M9832" s="29"/>
      <c r="N9832" s="29"/>
      <c r="O9832" s="29"/>
      <c r="P9832" s="29"/>
      <c r="Q9832" s="29" t="n">
        <f aca="false">IFERROR(VALUE(L9832),"")</f>
        <v>0</v>
      </c>
      <c r="R9832" s="29" t="str">
        <f aca="true">IF(O9832="","",O9832-TODAY())</f>
        <v/>
      </c>
      <c r="S9832" s="29" t="str">
        <f aca="false">IF(C9832="&lt;&lt; vazio &gt;&gt;","VAZIA",IF(AND(O9832&lt;&gt;"",R9832&lt;0),"VENCIDO",IF(AND(O9832&lt;&gt;"",R9832&lt;=Parametros!$B$10),"PRÓX. VENCIMENTO",IF(F9832="Q","QUALIDADE",IF(F9832="S","BLOQUEADO",IF(F9832="R","RESTRITO/DEVOLUÇÃO",IF(OR(N9832="QUAR",N9832="QRES"),"QUARENTENA",IF(OR(B9832="DESCARTE",B9832="DEVOLUÇÃO"),"DESCARTE/DEVOLUÇÃO",IF(AND(D9832="",K9832&lt;&gt;""),"SEM LOTE",IF(AND(Q9832&lt;&gt;"",Q9832&gt;=Parametros!$B$11),"PARADO/SEM GIRO","OK"))))))))))</f>
        <v>VAZIA</v>
      </c>
      <c r="T9832" s="29" t="str">
        <f aca="false">IF(AND($S9832="PARADO/SEM GIRO",$K9832="KG",OR(Painel!$B$5="(Todos)",A9832=Painel!$B$5)*OR(Painel!$E$5="(Todos)",P9832=Painel!$E$5)),$J9832+ROW()/10000000,"")</f>
        <v/>
      </c>
      <c r="U9832" s="29" t="str">
        <f aca="false">IF(AND($S9832="VENCIDO",$K9832="KG",OR(Painel!$B$5="(Todos)",A9832=Painel!$B$5)*OR(Painel!$E$5="(Todos)",P9832=Painel!$E$5)),$J9832+ROW()/10000000,"")</f>
        <v/>
      </c>
    </row>
    <row r="9833" customFormat="false" ht="15" hidden="false" customHeight="false" outlineLevel="0" collapsed="false">
      <c r="A9833" s="29" t="s">
        <v>56</v>
      </c>
      <c r="B9833" s="29" t="s">
        <v>16758</v>
      </c>
      <c r="C9833" s="29" t="s">
        <v>15801</v>
      </c>
      <c r="D9833" s="29" t="s">
        <v>16759</v>
      </c>
      <c r="E9833" s="29" t="n">
        <v>6</v>
      </c>
      <c r="F9833" s="29"/>
      <c r="G9833" s="29" t="s">
        <v>16760</v>
      </c>
      <c r="H9833" s="30" t="n">
        <v>270</v>
      </c>
      <c r="I9833" s="31" t="n">
        <v>46253</v>
      </c>
      <c r="J9833" s="30" t="n">
        <v>270</v>
      </c>
      <c r="K9833" s="29" t="s">
        <v>125</v>
      </c>
      <c r="L9833" s="29" t="s">
        <v>2471</v>
      </c>
      <c r="M9833" s="29"/>
      <c r="N9833" s="29" t="s">
        <v>122</v>
      </c>
      <c r="O9833" s="31" t="n">
        <v>46605</v>
      </c>
      <c r="P9833" s="29" t="s">
        <v>123</v>
      </c>
      <c r="Q9833" s="29" t="n">
        <f aca="false">IFERROR(VALUE(L9833),"")</f>
        <v>32</v>
      </c>
      <c r="R9833" s="29" t="n">
        <f aca="true">IF(O9833="","",O9833-TODAY())</f>
        <v>320</v>
      </c>
      <c r="S9833" s="29" t="str">
        <f aca="false">IF(C9833="&lt;&lt; vazio &gt;&gt;","VAZIA",IF(AND(O9833&lt;&gt;"",R9833&lt;0),"VENCIDO",IF(AND(O9833&lt;&gt;"",R9833&lt;=Parametros!$B$10),"PRÓX. VENCIMENTO",IF(F9833="Q","QUALIDADE",IF(F9833="S","BLOQUEADO",IF(F9833="R","RESTRITO/DEVOLUÇÃO",IF(OR(N9833="QUAR",N9833="QRES"),"QUARENTENA",IF(OR(B9833="DESCARTE",B9833="DEVOLUÇÃO"),"DESCARTE/DEVOLUÇÃO",IF(AND(D9833="",K9833&lt;&gt;""),"SEM LOTE",IF(AND(Q9833&lt;&gt;"",Q9833&gt;=Parametros!$B$11),"PARADO/SEM GIRO","OK"))))))))))</f>
        <v>OK</v>
      </c>
      <c r="T9833" s="29" t="str">
        <f aca="false">IF(AND($S9833="PARADO/SEM GIRO",$K9833="KG",OR(Painel!$B$5="(Todos)",A9833=Painel!$B$5)*OR(Painel!$E$5="(Todos)",P9833=Painel!$E$5)),$J9833+ROW()/10000000,"")</f>
        <v/>
      </c>
      <c r="U9833" s="29" t="str">
        <f aca="false">IF(AND($S9833="VENCIDO",$K9833="KG",OR(Painel!$B$5="(Todos)",A9833=Painel!$B$5)*OR(Painel!$E$5="(Todos)",P9833=Painel!$E$5)),$J9833+ROW()/10000000,"")</f>
        <v/>
      </c>
    </row>
    <row r="9834" customFormat="false" ht="15" hidden="false" customHeight="false" outlineLevel="0" collapsed="false">
      <c r="A9834" s="29" t="s">
        <v>56</v>
      </c>
      <c r="B9834" s="29" t="s">
        <v>16758</v>
      </c>
      <c r="C9834" s="29" t="s">
        <v>15801</v>
      </c>
      <c r="D9834" s="29" t="s">
        <v>16761</v>
      </c>
      <c r="E9834" s="29" t="n">
        <v>6</v>
      </c>
      <c r="F9834" s="29"/>
      <c r="G9834" s="29" t="s">
        <v>16762</v>
      </c>
      <c r="H9834" s="30" t="n">
        <v>270</v>
      </c>
      <c r="I9834" s="31" t="n">
        <v>46279</v>
      </c>
      <c r="J9834" s="30" t="n">
        <v>270</v>
      </c>
      <c r="K9834" s="29" t="s">
        <v>125</v>
      </c>
      <c r="L9834" s="29" t="s">
        <v>350</v>
      </c>
      <c r="M9834" s="29"/>
      <c r="N9834" s="29" t="s">
        <v>122</v>
      </c>
      <c r="O9834" s="31" t="n">
        <v>46622</v>
      </c>
      <c r="P9834" s="29" t="s">
        <v>123</v>
      </c>
      <c r="Q9834" s="29" t="n">
        <f aca="false">IFERROR(VALUE(L9834),"")</f>
        <v>6</v>
      </c>
      <c r="R9834" s="29" t="n">
        <f aca="true">IF(O9834="","",O9834-TODAY())</f>
        <v>337</v>
      </c>
      <c r="S9834" s="29" t="str">
        <f aca="false">IF(C9834="&lt;&lt; vazio &gt;&gt;","VAZIA",IF(AND(O9834&lt;&gt;"",R9834&lt;0),"VENCIDO",IF(AND(O9834&lt;&gt;"",R9834&lt;=Parametros!$B$10),"PRÓX. VENCIMENTO",IF(F9834="Q","QUALIDADE",IF(F9834="S","BLOQUEADO",IF(F9834="R","RESTRITO/DEVOLUÇÃO",IF(OR(N9834="QUAR",N9834="QRES"),"QUARENTENA",IF(OR(B9834="DESCARTE",B9834="DEVOLUÇÃO"),"DESCARTE/DEVOLUÇÃO",IF(AND(D9834="",K9834&lt;&gt;""),"SEM LOTE",IF(AND(Q9834&lt;&gt;"",Q9834&gt;=Parametros!$B$11),"PARADO/SEM GIRO","OK"))))))))))</f>
        <v>OK</v>
      </c>
      <c r="T9834" s="29" t="str">
        <f aca="false">IF(AND($S9834="PARADO/SEM GIRO",$K9834="KG",OR(Painel!$B$5="(Todos)",A9834=Painel!$B$5)*OR(Painel!$E$5="(Todos)",P9834=Painel!$E$5)),$J9834+ROW()/10000000,"")</f>
        <v/>
      </c>
      <c r="U9834" s="29" t="str">
        <f aca="false">IF(AND($S9834="VENCIDO",$K9834="KG",OR(Painel!$B$5="(Todos)",A9834=Painel!$B$5)*OR(Painel!$E$5="(Todos)",P9834=Painel!$E$5)),$J9834+ROW()/10000000,"")</f>
        <v/>
      </c>
    </row>
    <row r="9835" customFormat="false" ht="15" hidden="false" customHeight="false" outlineLevel="0" collapsed="false">
      <c r="A9835" s="29" t="s">
        <v>56</v>
      </c>
      <c r="B9835" s="29" t="s">
        <v>16758</v>
      </c>
      <c r="C9835" s="29" t="s">
        <v>15801</v>
      </c>
      <c r="D9835" s="29" t="s">
        <v>15802</v>
      </c>
      <c r="E9835" s="29" t="n">
        <v>6</v>
      </c>
      <c r="F9835" s="29"/>
      <c r="G9835" s="29" t="s">
        <v>16763</v>
      </c>
      <c r="H9835" s="30" t="n">
        <v>270</v>
      </c>
      <c r="I9835" s="31" t="n">
        <v>46281</v>
      </c>
      <c r="J9835" s="30" t="n">
        <v>270</v>
      </c>
      <c r="K9835" s="29" t="s">
        <v>125</v>
      </c>
      <c r="L9835" s="29" t="s">
        <v>284</v>
      </c>
      <c r="M9835" s="29"/>
      <c r="N9835" s="29" t="s">
        <v>122</v>
      </c>
      <c r="O9835" s="31" t="n">
        <v>46645</v>
      </c>
      <c r="P9835" s="29" t="s">
        <v>123</v>
      </c>
      <c r="Q9835" s="29" t="n">
        <f aca="false">IFERROR(VALUE(L9835),"")</f>
        <v>4</v>
      </c>
      <c r="R9835" s="29" t="n">
        <f aca="true">IF(O9835="","",O9835-TODAY())</f>
        <v>360</v>
      </c>
      <c r="S9835" s="29" t="str">
        <f aca="false">IF(C9835="&lt;&lt; vazio &gt;&gt;","VAZIA",IF(AND(O9835&lt;&gt;"",R9835&lt;0),"VENCIDO",IF(AND(O9835&lt;&gt;"",R9835&lt;=Parametros!$B$10),"PRÓX. VENCIMENTO",IF(F9835="Q","QUALIDADE",IF(F9835="S","BLOQUEADO",IF(F9835="R","RESTRITO/DEVOLUÇÃO",IF(OR(N9835="QUAR",N9835="QRES"),"QUARENTENA",IF(OR(B9835="DESCARTE",B9835="DEVOLUÇÃO"),"DESCARTE/DEVOLUÇÃO",IF(AND(D9835="",K9835&lt;&gt;""),"SEM LOTE",IF(AND(Q9835&lt;&gt;"",Q9835&gt;=Parametros!$B$11),"PARADO/SEM GIRO","OK"))))))))))</f>
        <v>OK</v>
      </c>
      <c r="T9835" s="29" t="str">
        <f aca="false">IF(AND($S9835="PARADO/SEM GIRO",$K9835="KG",OR(Painel!$B$5="(Todos)",A9835=Painel!$B$5)*OR(Painel!$E$5="(Todos)",P9835=Painel!$E$5)),$J9835+ROW()/10000000,"")</f>
        <v/>
      </c>
      <c r="U9835" s="29" t="str">
        <f aca="false">IF(AND($S9835="VENCIDO",$K9835="KG",OR(Painel!$B$5="(Todos)",A9835=Painel!$B$5)*OR(Painel!$E$5="(Todos)",P9835=Painel!$E$5)),$J9835+ROW()/10000000,"")</f>
        <v/>
      </c>
    </row>
    <row r="9836" customFormat="false" ht="15" hidden="false" customHeight="false" outlineLevel="0" collapsed="false">
      <c r="A9836" s="29" t="s">
        <v>56</v>
      </c>
      <c r="B9836" s="29" t="s">
        <v>16758</v>
      </c>
      <c r="C9836" s="29" t="s">
        <v>15801</v>
      </c>
      <c r="D9836" s="29" t="s">
        <v>15802</v>
      </c>
      <c r="E9836" s="29" t="n">
        <v>6</v>
      </c>
      <c r="F9836" s="29"/>
      <c r="G9836" s="29" t="s">
        <v>16764</v>
      </c>
      <c r="H9836" s="30" t="n">
        <v>270</v>
      </c>
      <c r="I9836" s="31" t="n">
        <v>46281</v>
      </c>
      <c r="J9836" s="30" t="n">
        <v>270</v>
      </c>
      <c r="K9836" s="29" t="s">
        <v>125</v>
      </c>
      <c r="L9836" s="29" t="s">
        <v>284</v>
      </c>
      <c r="M9836" s="29"/>
      <c r="N9836" s="29" t="s">
        <v>122</v>
      </c>
      <c r="O9836" s="31" t="n">
        <v>46645</v>
      </c>
      <c r="P9836" s="29" t="s">
        <v>123</v>
      </c>
      <c r="Q9836" s="29" t="n">
        <f aca="false">IFERROR(VALUE(L9836),"")</f>
        <v>4</v>
      </c>
      <c r="R9836" s="29" t="n">
        <f aca="true">IF(O9836="","",O9836-TODAY())</f>
        <v>360</v>
      </c>
      <c r="S9836" s="29" t="str">
        <f aca="false">IF(C9836="&lt;&lt; vazio &gt;&gt;","VAZIA",IF(AND(O9836&lt;&gt;"",R9836&lt;0),"VENCIDO",IF(AND(O9836&lt;&gt;"",R9836&lt;=Parametros!$B$10),"PRÓX. VENCIMENTO",IF(F9836="Q","QUALIDADE",IF(F9836="S","BLOQUEADO",IF(F9836="R","RESTRITO/DEVOLUÇÃO",IF(OR(N9836="QUAR",N9836="QRES"),"QUARENTENA",IF(OR(B9836="DESCARTE",B9836="DEVOLUÇÃO"),"DESCARTE/DEVOLUÇÃO",IF(AND(D9836="",K9836&lt;&gt;""),"SEM LOTE",IF(AND(Q9836&lt;&gt;"",Q9836&gt;=Parametros!$B$11),"PARADO/SEM GIRO","OK"))))))))))</f>
        <v>OK</v>
      </c>
      <c r="T9836" s="29" t="str">
        <f aca="false">IF(AND($S9836="PARADO/SEM GIRO",$K9836="KG",OR(Painel!$B$5="(Todos)",A9836=Painel!$B$5)*OR(Painel!$E$5="(Todos)",P9836=Painel!$E$5)),$J9836+ROW()/10000000,"")</f>
        <v/>
      </c>
      <c r="U9836" s="29" t="str">
        <f aca="false">IF(AND($S9836="VENCIDO",$K9836="KG",OR(Painel!$B$5="(Todos)",A9836=Painel!$B$5)*OR(Painel!$E$5="(Todos)",P9836=Painel!$E$5)),$J9836+ROW()/10000000,"")</f>
        <v/>
      </c>
    </row>
    <row r="9837" customFormat="false" ht="15" hidden="false" customHeight="false" outlineLevel="0" collapsed="false">
      <c r="A9837" s="29" t="s">
        <v>56</v>
      </c>
      <c r="B9837" s="29" t="s">
        <v>16758</v>
      </c>
      <c r="C9837" s="29" t="s">
        <v>15801</v>
      </c>
      <c r="D9837" s="29" t="s">
        <v>15802</v>
      </c>
      <c r="E9837" s="29" t="n">
        <v>6</v>
      </c>
      <c r="F9837" s="29"/>
      <c r="G9837" s="29" t="s">
        <v>16765</v>
      </c>
      <c r="H9837" s="30" t="n">
        <v>270</v>
      </c>
      <c r="I9837" s="31" t="n">
        <v>46281</v>
      </c>
      <c r="J9837" s="30" t="n">
        <v>270</v>
      </c>
      <c r="K9837" s="29" t="s">
        <v>125</v>
      </c>
      <c r="L9837" s="29" t="s">
        <v>284</v>
      </c>
      <c r="M9837" s="29"/>
      <c r="N9837" s="29" t="s">
        <v>122</v>
      </c>
      <c r="O9837" s="31" t="n">
        <v>46645</v>
      </c>
      <c r="P9837" s="29" t="s">
        <v>123</v>
      </c>
      <c r="Q9837" s="29" t="n">
        <f aca="false">IFERROR(VALUE(L9837),"")</f>
        <v>4</v>
      </c>
      <c r="R9837" s="29" t="n">
        <f aca="true">IF(O9837="","",O9837-TODAY())</f>
        <v>360</v>
      </c>
      <c r="S9837" s="29" t="str">
        <f aca="false">IF(C9837="&lt;&lt; vazio &gt;&gt;","VAZIA",IF(AND(O9837&lt;&gt;"",R9837&lt;0),"VENCIDO",IF(AND(O9837&lt;&gt;"",R9837&lt;=Parametros!$B$10),"PRÓX. VENCIMENTO",IF(F9837="Q","QUALIDADE",IF(F9837="S","BLOQUEADO",IF(F9837="R","RESTRITO/DEVOLUÇÃO",IF(OR(N9837="QUAR",N9837="QRES"),"QUARENTENA",IF(OR(B9837="DESCARTE",B9837="DEVOLUÇÃO"),"DESCARTE/DEVOLUÇÃO",IF(AND(D9837="",K9837&lt;&gt;""),"SEM LOTE",IF(AND(Q9837&lt;&gt;"",Q9837&gt;=Parametros!$B$11),"PARADO/SEM GIRO","OK"))))))))))</f>
        <v>OK</v>
      </c>
      <c r="T9837" s="29" t="str">
        <f aca="false">IF(AND($S9837="PARADO/SEM GIRO",$K9837="KG",OR(Painel!$B$5="(Todos)",A9837=Painel!$B$5)*OR(Painel!$E$5="(Todos)",P9837=Painel!$E$5)),$J9837+ROW()/10000000,"")</f>
        <v/>
      </c>
      <c r="U9837" s="29" t="str">
        <f aca="false">IF(AND($S9837="VENCIDO",$K9837="KG",OR(Painel!$B$5="(Todos)",A9837=Painel!$B$5)*OR(Painel!$E$5="(Todos)",P9837=Painel!$E$5)),$J9837+ROW()/10000000,"")</f>
        <v/>
      </c>
    </row>
    <row r="9838" customFormat="false" ht="15" hidden="false" customHeight="false" outlineLevel="0" collapsed="false">
      <c r="A9838" s="29" t="s">
        <v>56</v>
      </c>
      <c r="B9838" s="29" t="s">
        <v>16758</v>
      </c>
      <c r="C9838" s="29" t="s">
        <v>15801</v>
      </c>
      <c r="D9838" s="29" t="s">
        <v>15802</v>
      </c>
      <c r="E9838" s="29" t="n">
        <v>6</v>
      </c>
      <c r="F9838" s="29"/>
      <c r="G9838" s="29" t="s">
        <v>16766</v>
      </c>
      <c r="H9838" s="30" t="n">
        <v>270</v>
      </c>
      <c r="I9838" s="31" t="n">
        <v>46281</v>
      </c>
      <c r="J9838" s="30" t="n">
        <v>270</v>
      </c>
      <c r="K9838" s="29" t="s">
        <v>125</v>
      </c>
      <c r="L9838" s="29" t="s">
        <v>284</v>
      </c>
      <c r="M9838" s="29"/>
      <c r="N9838" s="29" t="s">
        <v>122</v>
      </c>
      <c r="O9838" s="31" t="n">
        <v>46645</v>
      </c>
      <c r="P9838" s="29" t="s">
        <v>123</v>
      </c>
      <c r="Q9838" s="29" t="n">
        <f aca="false">IFERROR(VALUE(L9838),"")</f>
        <v>4</v>
      </c>
      <c r="R9838" s="29" t="n">
        <f aca="true">IF(O9838="","",O9838-TODAY())</f>
        <v>360</v>
      </c>
      <c r="S9838" s="29" t="str">
        <f aca="false">IF(C9838="&lt;&lt; vazio &gt;&gt;","VAZIA",IF(AND(O9838&lt;&gt;"",R9838&lt;0),"VENCIDO",IF(AND(O9838&lt;&gt;"",R9838&lt;=Parametros!$B$10),"PRÓX. VENCIMENTO",IF(F9838="Q","QUALIDADE",IF(F9838="S","BLOQUEADO",IF(F9838="R","RESTRITO/DEVOLUÇÃO",IF(OR(N9838="QUAR",N9838="QRES"),"QUARENTENA",IF(OR(B9838="DESCARTE",B9838="DEVOLUÇÃO"),"DESCARTE/DEVOLUÇÃO",IF(AND(D9838="",K9838&lt;&gt;""),"SEM LOTE",IF(AND(Q9838&lt;&gt;"",Q9838&gt;=Parametros!$B$11),"PARADO/SEM GIRO","OK"))))))))))</f>
        <v>OK</v>
      </c>
      <c r="T9838" s="29" t="str">
        <f aca="false">IF(AND($S9838="PARADO/SEM GIRO",$K9838="KG",OR(Painel!$B$5="(Todos)",A9838=Painel!$B$5)*OR(Painel!$E$5="(Todos)",P9838=Painel!$E$5)),$J9838+ROW()/10000000,"")</f>
        <v/>
      </c>
      <c r="U9838" s="29" t="str">
        <f aca="false">IF(AND($S9838="VENCIDO",$K9838="KG",OR(Painel!$B$5="(Todos)",A9838=Painel!$B$5)*OR(Painel!$E$5="(Todos)",P9838=Painel!$E$5)),$J9838+ROW()/10000000,"")</f>
        <v/>
      </c>
    </row>
    <row r="9839" customFormat="false" ht="15" hidden="false" customHeight="false" outlineLevel="0" collapsed="false">
      <c r="A9839" s="29" t="s">
        <v>56</v>
      </c>
      <c r="B9839" s="29" t="s">
        <v>16767</v>
      </c>
      <c r="C9839" s="29" t="s">
        <v>15801</v>
      </c>
      <c r="D9839" s="29" t="s">
        <v>16768</v>
      </c>
      <c r="E9839" s="29" t="n">
        <v>5</v>
      </c>
      <c r="F9839" s="29"/>
      <c r="G9839" s="29" t="s">
        <v>16769</v>
      </c>
      <c r="H9839" s="30" t="n">
        <v>270</v>
      </c>
      <c r="I9839" s="31" t="n">
        <v>46209</v>
      </c>
      <c r="J9839" s="30" t="n">
        <v>270</v>
      </c>
      <c r="K9839" s="29" t="s">
        <v>125</v>
      </c>
      <c r="L9839" s="29" t="s">
        <v>14712</v>
      </c>
      <c r="M9839" s="29"/>
      <c r="N9839" s="29" t="s">
        <v>122</v>
      </c>
      <c r="O9839" s="31" t="n">
        <v>46542</v>
      </c>
      <c r="P9839" s="29" t="s">
        <v>123</v>
      </c>
      <c r="Q9839" s="29" t="n">
        <f aca="false">IFERROR(VALUE(L9839),"")</f>
        <v>76</v>
      </c>
      <c r="R9839" s="29" t="n">
        <f aca="true">IF(O9839="","",O9839-TODAY())</f>
        <v>257</v>
      </c>
      <c r="S9839" s="29" t="str">
        <f aca="false">IF(C9839="&lt;&lt; vazio &gt;&gt;","VAZIA",IF(AND(O9839&lt;&gt;"",R9839&lt;0),"VENCIDO",IF(AND(O9839&lt;&gt;"",R9839&lt;=Parametros!$B$10),"PRÓX. VENCIMENTO",IF(F9839="Q","QUALIDADE",IF(F9839="S","BLOQUEADO",IF(F9839="R","RESTRITO/DEVOLUÇÃO",IF(OR(N9839="QUAR",N9839="QRES"),"QUARENTENA",IF(OR(B9839="DESCARTE",B9839="DEVOLUÇÃO"),"DESCARTE/DEVOLUÇÃO",IF(AND(D9839="",K9839&lt;&gt;""),"SEM LOTE",IF(AND(Q9839&lt;&gt;"",Q9839&gt;=Parametros!$B$11),"PARADO/SEM GIRO","OK"))))))))))</f>
        <v>OK</v>
      </c>
      <c r="T9839" s="29" t="str">
        <f aca="false">IF(AND($S9839="PARADO/SEM GIRO",$K9839="KG",OR(Painel!$B$5="(Todos)",A9839=Painel!$B$5)*OR(Painel!$E$5="(Todos)",P9839=Painel!$E$5)),$J9839+ROW()/10000000,"")</f>
        <v/>
      </c>
      <c r="U9839" s="29" t="str">
        <f aca="false">IF(AND($S9839="VENCIDO",$K9839="KG",OR(Painel!$B$5="(Todos)",A9839=Painel!$B$5)*OR(Painel!$E$5="(Todos)",P9839=Painel!$E$5)),$J9839+ROW()/10000000,"")</f>
        <v/>
      </c>
    </row>
    <row r="9840" customFormat="false" ht="15" hidden="false" customHeight="false" outlineLevel="0" collapsed="false">
      <c r="A9840" s="29" t="s">
        <v>56</v>
      </c>
      <c r="B9840" s="29" t="s">
        <v>16767</v>
      </c>
      <c r="C9840" s="29" t="s">
        <v>15801</v>
      </c>
      <c r="D9840" s="29" t="s">
        <v>16761</v>
      </c>
      <c r="E9840" s="29" t="n">
        <v>5</v>
      </c>
      <c r="F9840" s="29"/>
      <c r="G9840" s="29" t="s">
        <v>16770</v>
      </c>
      <c r="H9840" s="30" t="n">
        <v>270</v>
      </c>
      <c r="I9840" s="31" t="n">
        <v>46279</v>
      </c>
      <c r="J9840" s="30" t="n">
        <v>270</v>
      </c>
      <c r="K9840" s="29" t="s">
        <v>125</v>
      </c>
      <c r="L9840" s="29" t="s">
        <v>350</v>
      </c>
      <c r="M9840" s="29"/>
      <c r="N9840" s="29" t="s">
        <v>122</v>
      </c>
      <c r="O9840" s="31" t="n">
        <v>46622</v>
      </c>
      <c r="P9840" s="29" t="s">
        <v>123</v>
      </c>
      <c r="Q9840" s="29" t="n">
        <f aca="false">IFERROR(VALUE(L9840),"")</f>
        <v>6</v>
      </c>
      <c r="R9840" s="29" t="n">
        <f aca="true">IF(O9840="","",O9840-TODAY())</f>
        <v>337</v>
      </c>
      <c r="S9840" s="29" t="str">
        <f aca="false">IF(C9840="&lt;&lt; vazio &gt;&gt;","VAZIA",IF(AND(O9840&lt;&gt;"",R9840&lt;0),"VENCIDO",IF(AND(O9840&lt;&gt;"",R9840&lt;=Parametros!$B$10),"PRÓX. VENCIMENTO",IF(F9840="Q","QUALIDADE",IF(F9840="S","BLOQUEADO",IF(F9840="R","RESTRITO/DEVOLUÇÃO",IF(OR(N9840="QUAR",N9840="QRES"),"QUARENTENA",IF(OR(B9840="DESCARTE",B9840="DEVOLUÇÃO"),"DESCARTE/DEVOLUÇÃO",IF(AND(D9840="",K9840&lt;&gt;""),"SEM LOTE",IF(AND(Q9840&lt;&gt;"",Q9840&gt;=Parametros!$B$11),"PARADO/SEM GIRO","OK"))))))))))</f>
        <v>OK</v>
      </c>
      <c r="T9840" s="29" t="str">
        <f aca="false">IF(AND($S9840="PARADO/SEM GIRO",$K9840="KG",OR(Painel!$B$5="(Todos)",A9840=Painel!$B$5)*OR(Painel!$E$5="(Todos)",P9840=Painel!$E$5)),$J9840+ROW()/10000000,"")</f>
        <v/>
      </c>
      <c r="U9840" s="29" t="str">
        <f aca="false">IF(AND($S9840="VENCIDO",$K9840="KG",OR(Painel!$B$5="(Todos)",A9840=Painel!$B$5)*OR(Painel!$E$5="(Todos)",P9840=Painel!$E$5)),$J9840+ROW()/10000000,"")</f>
        <v/>
      </c>
    </row>
    <row r="9841" customFormat="false" ht="15" hidden="false" customHeight="false" outlineLevel="0" collapsed="false">
      <c r="A9841" s="29" t="s">
        <v>56</v>
      </c>
      <c r="B9841" s="29" t="s">
        <v>16767</v>
      </c>
      <c r="C9841" s="29" t="s">
        <v>15801</v>
      </c>
      <c r="D9841" s="29" t="s">
        <v>15802</v>
      </c>
      <c r="E9841" s="29" t="n">
        <v>5</v>
      </c>
      <c r="F9841" s="29"/>
      <c r="G9841" s="29" t="s">
        <v>16771</v>
      </c>
      <c r="H9841" s="30" t="n">
        <v>270</v>
      </c>
      <c r="I9841" s="31" t="n">
        <v>46281</v>
      </c>
      <c r="J9841" s="30" t="n">
        <v>270</v>
      </c>
      <c r="K9841" s="29" t="s">
        <v>125</v>
      </c>
      <c r="L9841" s="29" t="s">
        <v>284</v>
      </c>
      <c r="M9841" s="29"/>
      <c r="N9841" s="29" t="s">
        <v>122</v>
      </c>
      <c r="O9841" s="31" t="n">
        <v>46645</v>
      </c>
      <c r="P9841" s="29" t="s">
        <v>123</v>
      </c>
      <c r="Q9841" s="29" t="n">
        <f aca="false">IFERROR(VALUE(L9841),"")</f>
        <v>4</v>
      </c>
      <c r="R9841" s="29" t="n">
        <f aca="true">IF(O9841="","",O9841-TODAY())</f>
        <v>360</v>
      </c>
      <c r="S9841" s="29" t="str">
        <f aca="false">IF(C9841="&lt;&lt; vazio &gt;&gt;","VAZIA",IF(AND(O9841&lt;&gt;"",R9841&lt;0),"VENCIDO",IF(AND(O9841&lt;&gt;"",R9841&lt;=Parametros!$B$10),"PRÓX. VENCIMENTO",IF(F9841="Q","QUALIDADE",IF(F9841="S","BLOQUEADO",IF(F9841="R","RESTRITO/DEVOLUÇÃO",IF(OR(N9841="QUAR",N9841="QRES"),"QUARENTENA",IF(OR(B9841="DESCARTE",B9841="DEVOLUÇÃO"),"DESCARTE/DEVOLUÇÃO",IF(AND(D9841="",K9841&lt;&gt;""),"SEM LOTE",IF(AND(Q9841&lt;&gt;"",Q9841&gt;=Parametros!$B$11),"PARADO/SEM GIRO","OK"))))))))))</f>
        <v>OK</v>
      </c>
      <c r="T9841" s="29" t="str">
        <f aca="false">IF(AND($S9841="PARADO/SEM GIRO",$K9841="KG",OR(Painel!$B$5="(Todos)",A9841=Painel!$B$5)*OR(Painel!$E$5="(Todos)",P9841=Painel!$E$5)),$J9841+ROW()/10000000,"")</f>
        <v/>
      </c>
      <c r="U9841" s="29" t="str">
        <f aca="false">IF(AND($S9841="VENCIDO",$K9841="KG",OR(Painel!$B$5="(Todos)",A9841=Painel!$B$5)*OR(Painel!$E$5="(Todos)",P9841=Painel!$E$5)),$J9841+ROW()/10000000,"")</f>
        <v/>
      </c>
    </row>
    <row r="9842" customFormat="false" ht="15" hidden="false" customHeight="false" outlineLevel="0" collapsed="false">
      <c r="A9842" s="29" t="s">
        <v>56</v>
      </c>
      <c r="B9842" s="29" t="s">
        <v>16767</v>
      </c>
      <c r="C9842" s="29" t="s">
        <v>15801</v>
      </c>
      <c r="D9842" s="29" t="s">
        <v>15802</v>
      </c>
      <c r="E9842" s="29" t="n">
        <v>5</v>
      </c>
      <c r="F9842" s="29"/>
      <c r="G9842" s="29" t="s">
        <v>16772</v>
      </c>
      <c r="H9842" s="30" t="n">
        <v>270</v>
      </c>
      <c r="I9842" s="31" t="n">
        <v>46281</v>
      </c>
      <c r="J9842" s="30" t="n">
        <v>270</v>
      </c>
      <c r="K9842" s="29" t="s">
        <v>125</v>
      </c>
      <c r="L9842" s="29" t="s">
        <v>284</v>
      </c>
      <c r="M9842" s="29"/>
      <c r="N9842" s="29" t="s">
        <v>122</v>
      </c>
      <c r="O9842" s="31" t="n">
        <v>46645</v>
      </c>
      <c r="P9842" s="29" t="s">
        <v>123</v>
      </c>
      <c r="Q9842" s="29" t="n">
        <f aca="false">IFERROR(VALUE(L9842),"")</f>
        <v>4</v>
      </c>
      <c r="R9842" s="29" t="n">
        <f aca="true">IF(O9842="","",O9842-TODAY())</f>
        <v>360</v>
      </c>
      <c r="S9842" s="29" t="str">
        <f aca="false">IF(C9842="&lt;&lt; vazio &gt;&gt;","VAZIA",IF(AND(O9842&lt;&gt;"",R9842&lt;0),"VENCIDO",IF(AND(O9842&lt;&gt;"",R9842&lt;=Parametros!$B$10),"PRÓX. VENCIMENTO",IF(F9842="Q","QUALIDADE",IF(F9842="S","BLOQUEADO",IF(F9842="R","RESTRITO/DEVOLUÇÃO",IF(OR(N9842="QUAR",N9842="QRES"),"QUARENTENA",IF(OR(B9842="DESCARTE",B9842="DEVOLUÇÃO"),"DESCARTE/DEVOLUÇÃO",IF(AND(D9842="",K9842&lt;&gt;""),"SEM LOTE",IF(AND(Q9842&lt;&gt;"",Q9842&gt;=Parametros!$B$11),"PARADO/SEM GIRO","OK"))))))))))</f>
        <v>OK</v>
      </c>
      <c r="T9842" s="29" t="str">
        <f aca="false">IF(AND($S9842="PARADO/SEM GIRO",$K9842="KG",OR(Painel!$B$5="(Todos)",A9842=Painel!$B$5)*OR(Painel!$E$5="(Todos)",P9842=Painel!$E$5)),$J9842+ROW()/10000000,"")</f>
        <v/>
      </c>
      <c r="U9842" s="29" t="str">
        <f aca="false">IF(AND($S9842="VENCIDO",$K9842="KG",OR(Painel!$B$5="(Todos)",A9842=Painel!$B$5)*OR(Painel!$E$5="(Todos)",P9842=Painel!$E$5)),$J9842+ROW()/10000000,"")</f>
        <v/>
      </c>
    </row>
    <row r="9843" customFormat="false" ht="15" hidden="false" customHeight="false" outlineLevel="0" collapsed="false">
      <c r="A9843" s="29" t="s">
        <v>56</v>
      </c>
      <c r="B9843" s="29" t="s">
        <v>16767</v>
      </c>
      <c r="C9843" s="29" t="s">
        <v>15801</v>
      </c>
      <c r="D9843" s="29" t="s">
        <v>15802</v>
      </c>
      <c r="E9843" s="29" t="n">
        <v>5</v>
      </c>
      <c r="F9843" s="29"/>
      <c r="G9843" s="29" t="s">
        <v>16773</v>
      </c>
      <c r="H9843" s="30" t="n">
        <v>270</v>
      </c>
      <c r="I9843" s="31" t="n">
        <v>46281</v>
      </c>
      <c r="J9843" s="30" t="n">
        <v>270</v>
      </c>
      <c r="K9843" s="29" t="s">
        <v>125</v>
      </c>
      <c r="L9843" s="29" t="s">
        <v>284</v>
      </c>
      <c r="M9843" s="29"/>
      <c r="N9843" s="29" t="s">
        <v>122</v>
      </c>
      <c r="O9843" s="31" t="n">
        <v>46645</v>
      </c>
      <c r="P9843" s="29" t="s">
        <v>123</v>
      </c>
      <c r="Q9843" s="29" t="n">
        <f aca="false">IFERROR(VALUE(L9843),"")</f>
        <v>4</v>
      </c>
      <c r="R9843" s="29" t="n">
        <f aca="true">IF(O9843="","",O9843-TODAY())</f>
        <v>360</v>
      </c>
      <c r="S9843" s="29" t="str">
        <f aca="false">IF(C9843="&lt;&lt; vazio &gt;&gt;","VAZIA",IF(AND(O9843&lt;&gt;"",R9843&lt;0),"VENCIDO",IF(AND(O9843&lt;&gt;"",R9843&lt;=Parametros!$B$10),"PRÓX. VENCIMENTO",IF(F9843="Q","QUALIDADE",IF(F9843="S","BLOQUEADO",IF(F9843="R","RESTRITO/DEVOLUÇÃO",IF(OR(N9843="QUAR",N9843="QRES"),"QUARENTENA",IF(OR(B9843="DESCARTE",B9843="DEVOLUÇÃO"),"DESCARTE/DEVOLUÇÃO",IF(AND(D9843="",K9843&lt;&gt;""),"SEM LOTE",IF(AND(Q9843&lt;&gt;"",Q9843&gt;=Parametros!$B$11),"PARADO/SEM GIRO","OK"))))))))))</f>
        <v>OK</v>
      </c>
      <c r="T9843" s="29" t="str">
        <f aca="false">IF(AND($S9843="PARADO/SEM GIRO",$K9843="KG",OR(Painel!$B$5="(Todos)",A9843=Painel!$B$5)*OR(Painel!$E$5="(Todos)",P9843=Painel!$E$5)),$J9843+ROW()/10000000,"")</f>
        <v/>
      </c>
      <c r="U9843" s="29" t="str">
        <f aca="false">IF(AND($S9843="VENCIDO",$K9843="KG",OR(Painel!$B$5="(Todos)",A9843=Painel!$B$5)*OR(Painel!$E$5="(Todos)",P9843=Painel!$E$5)),$J9843+ROW()/10000000,"")</f>
        <v/>
      </c>
    </row>
    <row r="9844" customFormat="false" ht="15" hidden="false" customHeight="false" outlineLevel="0" collapsed="false">
      <c r="A9844" s="29" t="s">
        <v>56</v>
      </c>
      <c r="B9844" s="29" t="s">
        <v>16774</v>
      </c>
      <c r="C9844" s="29" t="s">
        <v>15801</v>
      </c>
      <c r="D9844" s="29" t="s">
        <v>16768</v>
      </c>
      <c r="E9844" s="29" t="n">
        <v>5</v>
      </c>
      <c r="F9844" s="29"/>
      <c r="G9844" s="29" t="s">
        <v>16775</v>
      </c>
      <c r="H9844" s="30" t="n">
        <v>270</v>
      </c>
      <c r="I9844" s="31" t="n">
        <v>46280</v>
      </c>
      <c r="J9844" s="30" t="n">
        <v>270</v>
      </c>
      <c r="K9844" s="29" t="s">
        <v>125</v>
      </c>
      <c r="L9844" s="29" t="s">
        <v>144</v>
      </c>
      <c r="M9844" s="29"/>
      <c r="N9844" s="29" t="s">
        <v>122</v>
      </c>
      <c r="O9844" s="31" t="n">
        <v>46542</v>
      </c>
      <c r="P9844" s="29" t="s">
        <v>123</v>
      </c>
      <c r="Q9844" s="29" t="n">
        <f aca="false">IFERROR(VALUE(L9844),"")</f>
        <v>5</v>
      </c>
      <c r="R9844" s="29" t="n">
        <f aca="true">IF(O9844="","",O9844-TODAY())</f>
        <v>257</v>
      </c>
      <c r="S9844" s="29" t="str">
        <f aca="false">IF(C9844="&lt;&lt; vazio &gt;&gt;","VAZIA",IF(AND(O9844&lt;&gt;"",R9844&lt;0),"VENCIDO",IF(AND(O9844&lt;&gt;"",R9844&lt;=Parametros!$B$10),"PRÓX. VENCIMENTO",IF(F9844="Q","QUALIDADE",IF(F9844="S","BLOQUEADO",IF(F9844="R","RESTRITO/DEVOLUÇÃO",IF(OR(N9844="QUAR",N9844="QRES"),"QUARENTENA",IF(OR(B9844="DESCARTE",B9844="DEVOLUÇÃO"),"DESCARTE/DEVOLUÇÃO",IF(AND(D9844="",K9844&lt;&gt;""),"SEM LOTE",IF(AND(Q9844&lt;&gt;"",Q9844&gt;=Parametros!$B$11),"PARADO/SEM GIRO","OK"))))))))))</f>
        <v>OK</v>
      </c>
      <c r="T9844" s="29" t="str">
        <f aca="false">IF(AND($S9844="PARADO/SEM GIRO",$K9844="KG",OR(Painel!$B$5="(Todos)",A9844=Painel!$B$5)*OR(Painel!$E$5="(Todos)",P9844=Painel!$E$5)),$J9844+ROW()/10000000,"")</f>
        <v/>
      </c>
      <c r="U9844" s="29" t="str">
        <f aca="false">IF(AND($S9844="VENCIDO",$K9844="KG",OR(Painel!$B$5="(Todos)",A9844=Painel!$B$5)*OR(Painel!$E$5="(Todos)",P9844=Painel!$E$5)),$J9844+ROW()/10000000,"")</f>
        <v/>
      </c>
    </row>
    <row r="9845" customFormat="false" ht="15" hidden="false" customHeight="false" outlineLevel="0" collapsed="false">
      <c r="A9845" s="29" t="s">
        <v>56</v>
      </c>
      <c r="B9845" s="29" t="s">
        <v>16774</v>
      </c>
      <c r="C9845" s="29" t="s">
        <v>15801</v>
      </c>
      <c r="D9845" s="29" t="s">
        <v>16776</v>
      </c>
      <c r="E9845" s="29" t="n">
        <v>5</v>
      </c>
      <c r="F9845" s="29"/>
      <c r="G9845" s="29" t="s">
        <v>16777</v>
      </c>
      <c r="H9845" s="30" t="n">
        <v>270</v>
      </c>
      <c r="I9845" s="31" t="n">
        <v>46181</v>
      </c>
      <c r="J9845" s="30" t="n">
        <v>270</v>
      </c>
      <c r="K9845" s="29" t="s">
        <v>125</v>
      </c>
      <c r="L9845" s="29" t="s">
        <v>1600</v>
      </c>
      <c r="M9845" s="29"/>
      <c r="N9845" s="29" t="s">
        <v>122</v>
      </c>
      <c r="O9845" s="31" t="n">
        <v>46543</v>
      </c>
      <c r="P9845" s="29" t="s">
        <v>123</v>
      </c>
      <c r="Q9845" s="29" t="n">
        <f aca="false">IFERROR(VALUE(L9845),"")</f>
        <v>104</v>
      </c>
      <c r="R9845" s="29" t="n">
        <f aca="true">IF(O9845="","",O9845-TODAY())</f>
        <v>258</v>
      </c>
      <c r="S9845" s="29" t="str">
        <f aca="false">IF(C9845="&lt;&lt; vazio &gt;&gt;","VAZIA",IF(AND(O9845&lt;&gt;"",R9845&lt;0),"VENCIDO",IF(AND(O9845&lt;&gt;"",R9845&lt;=Parametros!$B$10),"PRÓX. VENCIMENTO",IF(F9845="Q","QUALIDADE",IF(F9845="S","BLOQUEADO",IF(F9845="R","RESTRITO/DEVOLUÇÃO",IF(OR(N9845="QUAR",N9845="QRES"),"QUARENTENA",IF(OR(B9845="DESCARTE",B9845="DEVOLUÇÃO"),"DESCARTE/DEVOLUÇÃO",IF(AND(D9845="",K9845&lt;&gt;""),"SEM LOTE",IF(AND(Q9845&lt;&gt;"",Q9845&gt;=Parametros!$B$11),"PARADO/SEM GIRO","OK"))))))))))</f>
        <v>PARADO/SEM GIRO</v>
      </c>
      <c r="T9845" s="29" t="str">
        <f aca="false">IF(AND($S9845="PARADO/SEM GIRO",$K9845="KG",OR(Painel!$B$5="(Todos)",A9845=Painel!$B$5)*OR(Painel!$E$5="(Todos)",P9845=Painel!$E$5)),$J9845+ROW()/10000000,"")</f>
        <v/>
      </c>
      <c r="U9845" s="29" t="str">
        <f aca="false">IF(AND($S9845="VENCIDO",$K9845="KG",OR(Painel!$B$5="(Todos)",A9845=Painel!$B$5)*OR(Painel!$E$5="(Todos)",P9845=Painel!$E$5)),$J9845+ROW()/10000000,"")</f>
        <v/>
      </c>
    </row>
    <row r="9846" customFormat="false" ht="15" hidden="false" customHeight="false" outlineLevel="0" collapsed="false">
      <c r="A9846" s="29" t="s">
        <v>56</v>
      </c>
      <c r="B9846" s="29" t="s">
        <v>16774</v>
      </c>
      <c r="C9846" s="29" t="s">
        <v>15801</v>
      </c>
      <c r="D9846" s="29" t="s">
        <v>16761</v>
      </c>
      <c r="E9846" s="29" t="n">
        <v>5</v>
      </c>
      <c r="F9846" s="29"/>
      <c r="G9846" s="29" t="s">
        <v>16778</v>
      </c>
      <c r="H9846" s="30" t="n">
        <v>270</v>
      </c>
      <c r="I9846" s="31" t="n">
        <v>46279</v>
      </c>
      <c r="J9846" s="30" t="n">
        <v>270</v>
      </c>
      <c r="K9846" s="29" t="s">
        <v>125</v>
      </c>
      <c r="L9846" s="29" t="s">
        <v>350</v>
      </c>
      <c r="M9846" s="29"/>
      <c r="N9846" s="29" t="s">
        <v>122</v>
      </c>
      <c r="O9846" s="31" t="n">
        <v>46622</v>
      </c>
      <c r="P9846" s="29" t="s">
        <v>123</v>
      </c>
      <c r="Q9846" s="29" t="n">
        <f aca="false">IFERROR(VALUE(L9846),"")</f>
        <v>6</v>
      </c>
      <c r="R9846" s="29" t="n">
        <f aca="true">IF(O9846="","",O9846-TODAY())</f>
        <v>337</v>
      </c>
      <c r="S9846" s="29" t="str">
        <f aca="false">IF(C9846="&lt;&lt; vazio &gt;&gt;","VAZIA",IF(AND(O9846&lt;&gt;"",R9846&lt;0),"VENCIDO",IF(AND(O9846&lt;&gt;"",R9846&lt;=Parametros!$B$10),"PRÓX. VENCIMENTO",IF(F9846="Q","QUALIDADE",IF(F9846="S","BLOQUEADO",IF(F9846="R","RESTRITO/DEVOLUÇÃO",IF(OR(N9846="QUAR",N9846="QRES"),"QUARENTENA",IF(OR(B9846="DESCARTE",B9846="DEVOLUÇÃO"),"DESCARTE/DEVOLUÇÃO",IF(AND(D9846="",K9846&lt;&gt;""),"SEM LOTE",IF(AND(Q9846&lt;&gt;"",Q9846&gt;=Parametros!$B$11),"PARADO/SEM GIRO","OK"))))))))))</f>
        <v>OK</v>
      </c>
      <c r="T9846" s="29" t="str">
        <f aca="false">IF(AND($S9846="PARADO/SEM GIRO",$K9846="KG",OR(Painel!$B$5="(Todos)",A9846=Painel!$B$5)*OR(Painel!$E$5="(Todos)",P9846=Painel!$E$5)),$J9846+ROW()/10000000,"")</f>
        <v/>
      </c>
      <c r="U9846" s="29" t="str">
        <f aca="false">IF(AND($S9846="VENCIDO",$K9846="KG",OR(Painel!$B$5="(Todos)",A9846=Painel!$B$5)*OR(Painel!$E$5="(Todos)",P9846=Painel!$E$5)),$J9846+ROW()/10000000,"")</f>
        <v/>
      </c>
    </row>
    <row r="9847" customFormat="false" ht="15" hidden="false" customHeight="false" outlineLevel="0" collapsed="false">
      <c r="A9847" s="29" t="s">
        <v>56</v>
      </c>
      <c r="B9847" s="29" t="s">
        <v>16774</v>
      </c>
      <c r="C9847" s="29" t="s">
        <v>15801</v>
      </c>
      <c r="D9847" s="29" t="s">
        <v>15802</v>
      </c>
      <c r="E9847" s="29" t="n">
        <v>5</v>
      </c>
      <c r="F9847" s="29"/>
      <c r="G9847" s="29" t="s">
        <v>16779</v>
      </c>
      <c r="H9847" s="30" t="n">
        <v>270</v>
      </c>
      <c r="I9847" s="31" t="n">
        <v>46281</v>
      </c>
      <c r="J9847" s="30" t="n">
        <v>270</v>
      </c>
      <c r="K9847" s="29" t="s">
        <v>125</v>
      </c>
      <c r="L9847" s="29" t="s">
        <v>284</v>
      </c>
      <c r="M9847" s="29"/>
      <c r="N9847" s="29" t="s">
        <v>122</v>
      </c>
      <c r="O9847" s="31" t="n">
        <v>46645</v>
      </c>
      <c r="P9847" s="29" t="s">
        <v>123</v>
      </c>
      <c r="Q9847" s="29" t="n">
        <f aca="false">IFERROR(VALUE(L9847),"")</f>
        <v>4</v>
      </c>
      <c r="R9847" s="29" t="n">
        <f aca="true">IF(O9847="","",O9847-TODAY())</f>
        <v>360</v>
      </c>
      <c r="S9847" s="29" t="str">
        <f aca="false">IF(C9847="&lt;&lt; vazio &gt;&gt;","VAZIA",IF(AND(O9847&lt;&gt;"",R9847&lt;0),"VENCIDO",IF(AND(O9847&lt;&gt;"",R9847&lt;=Parametros!$B$10),"PRÓX. VENCIMENTO",IF(F9847="Q","QUALIDADE",IF(F9847="S","BLOQUEADO",IF(F9847="R","RESTRITO/DEVOLUÇÃO",IF(OR(N9847="QUAR",N9847="QRES"),"QUARENTENA",IF(OR(B9847="DESCARTE",B9847="DEVOLUÇÃO"),"DESCARTE/DEVOLUÇÃO",IF(AND(D9847="",K9847&lt;&gt;""),"SEM LOTE",IF(AND(Q9847&lt;&gt;"",Q9847&gt;=Parametros!$B$11),"PARADO/SEM GIRO","OK"))))))))))</f>
        <v>OK</v>
      </c>
      <c r="T9847" s="29" t="str">
        <f aca="false">IF(AND($S9847="PARADO/SEM GIRO",$K9847="KG",OR(Painel!$B$5="(Todos)",A9847=Painel!$B$5)*OR(Painel!$E$5="(Todos)",P9847=Painel!$E$5)),$J9847+ROW()/10000000,"")</f>
        <v/>
      </c>
      <c r="U9847" s="29" t="str">
        <f aca="false">IF(AND($S9847="VENCIDO",$K9847="KG",OR(Painel!$B$5="(Todos)",A9847=Painel!$B$5)*OR(Painel!$E$5="(Todos)",P9847=Painel!$E$5)),$J9847+ROW()/10000000,"")</f>
        <v/>
      </c>
    </row>
    <row r="9848" customFormat="false" ht="15" hidden="false" customHeight="false" outlineLevel="0" collapsed="false">
      <c r="A9848" s="29" t="s">
        <v>56</v>
      </c>
      <c r="B9848" s="29" t="s">
        <v>16774</v>
      </c>
      <c r="C9848" s="29" t="s">
        <v>15801</v>
      </c>
      <c r="D9848" s="29" t="s">
        <v>15802</v>
      </c>
      <c r="E9848" s="29" t="n">
        <v>5</v>
      </c>
      <c r="F9848" s="29"/>
      <c r="G9848" s="29" t="s">
        <v>16780</v>
      </c>
      <c r="H9848" s="30" t="n">
        <v>270</v>
      </c>
      <c r="I9848" s="31" t="n">
        <v>46281</v>
      </c>
      <c r="J9848" s="30" t="n">
        <v>270</v>
      </c>
      <c r="K9848" s="29" t="s">
        <v>125</v>
      </c>
      <c r="L9848" s="29" t="s">
        <v>284</v>
      </c>
      <c r="M9848" s="29"/>
      <c r="N9848" s="29" t="s">
        <v>122</v>
      </c>
      <c r="O9848" s="31" t="n">
        <v>46645</v>
      </c>
      <c r="P9848" s="29" t="s">
        <v>123</v>
      </c>
      <c r="Q9848" s="29" t="n">
        <f aca="false">IFERROR(VALUE(L9848),"")</f>
        <v>4</v>
      </c>
      <c r="R9848" s="29" t="n">
        <f aca="true">IF(O9848="","",O9848-TODAY())</f>
        <v>360</v>
      </c>
      <c r="S9848" s="29" t="str">
        <f aca="false">IF(C9848="&lt;&lt; vazio &gt;&gt;","VAZIA",IF(AND(O9848&lt;&gt;"",R9848&lt;0),"VENCIDO",IF(AND(O9848&lt;&gt;"",R9848&lt;=Parametros!$B$10),"PRÓX. VENCIMENTO",IF(F9848="Q","QUALIDADE",IF(F9848="S","BLOQUEADO",IF(F9848="R","RESTRITO/DEVOLUÇÃO",IF(OR(N9848="QUAR",N9848="QRES"),"QUARENTENA",IF(OR(B9848="DESCARTE",B9848="DEVOLUÇÃO"),"DESCARTE/DEVOLUÇÃO",IF(AND(D9848="",K9848&lt;&gt;""),"SEM LOTE",IF(AND(Q9848&lt;&gt;"",Q9848&gt;=Parametros!$B$11),"PARADO/SEM GIRO","OK"))))))))))</f>
        <v>OK</v>
      </c>
      <c r="T9848" s="29" t="str">
        <f aca="false">IF(AND($S9848="PARADO/SEM GIRO",$K9848="KG",OR(Painel!$B$5="(Todos)",A9848=Painel!$B$5)*OR(Painel!$E$5="(Todos)",P9848=Painel!$E$5)),$J9848+ROW()/10000000,"")</f>
        <v/>
      </c>
      <c r="U9848" s="29" t="str">
        <f aca="false">IF(AND($S9848="VENCIDO",$K9848="KG",OR(Painel!$B$5="(Todos)",A9848=Painel!$B$5)*OR(Painel!$E$5="(Todos)",P9848=Painel!$E$5)),$J9848+ROW()/10000000,"")</f>
        <v/>
      </c>
    </row>
    <row r="9849" customFormat="false" ht="15" hidden="false" customHeight="false" outlineLevel="0" collapsed="false">
      <c r="A9849" s="29" t="s">
        <v>56</v>
      </c>
      <c r="B9849" s="29" t="s">
        <v>16781</v>
      </c>
      <c r="C9849" s="29" t="s">
        <v>15801</v>
      </c>
      <c r="D9849" s="29" t="s">
        <v>16776</v>
      </c>
      <c r="E9849" s="29" t="n">
        <v>5</v>
      </c>
      <c r="F9849" s="29"/>
      <c r="G9849" s="29" t="s">
        <v>16782</v>
      </c>
      <c r="H9849" s="30" t="n">
        <v>270</v>
      </c>
      <c r="I9849" s="31" t="n">
        <v>46181</v>
      </c>
      <c r="J9849" s="30" t="n">
        <v>270</v>
      </c>
      <c r="K9849" s="29" t="s">
        <v>125</v>
      </c>
      <c r="L9849" s="29" t="s">
        <v>1600</v>
      </c>
      <c r="M9849" s="29"/>
      <c r="N9849" s="29" t="s">
        <v>122</v>
      </c>
      <c r="O9849" s="31" t="n">
        <v>46543</v>
      </c>
      <c r="P9849" s="29" t="s">
        <v>123</v>
      </c>
      <c r="Q9849" s="29" t="n">
        <f aca="false">IFERROR(VALUE(L9849),"")</f>
        <v>104</v>
      </c>
      <c r="R9849" s="29" t="n">
        <f aca="true">IF(O9849="","",O9849-TODAY())</f>
        <v>258</v>
      </c>
      <c r="S9849" s="29" t="str">
        <f aca="false">IF(C9849="&lt;&lt; vazio &gt;&gt;","VAZIA",IF(AND(O9849&lt;&gt;"",R9849&lt;0),"VENCIDO",IF(AND(O9849&lt;&gt;"",R9849&lt;=Parametros!$B$10),"PRÓX. VENCIMENTO",IF(F9849="Q","QUALIDADE",IF(F9849="S","BLOQUEADO",IF(F9849="R","RESTRITO/DEVOLUÇÃO",IF(OR(N9849="QUAR",N9849="QRES"),"QUARENTENA",IF(OR(B9849="DESCARTE",B9849="DEVOLUÇÃO"),"DESCARTE/DEVOLUÇÃO",IF(AND(D9849="",K9849&lt;&gt;""),"SEM LOTE",IF(AND(Q9849&lt;&gt;"",Q9849&gt;=Parametros!$B$11),"PARADO/SEM GIRO","OK"))))))))))</f>
        <v>PARADO/SEM GIRO</v>
      </c>
      <c r="T9849" s="29" t="str">
        <f aca="false">IF(AND($S9849="PARADO/SEM GIRO",$K9849="KG",OR(Painel!$B$5="(Todos)",A9849=Painel!$B$5)*OR(Painel!$E$5="(Todos)",P9849=Painel!$E$5)),$J9849+ROW()/10000000,"")</f>
        <v/>
      </c>
      <c r="U9849" s="29" t="str">
        <f aca="false">IF(AND($S9849="VENCIDO",$K9849="KG",OR(Painel!$B$5="(Todos)",A9849=Painel!$B$5)*OR(Painel!$E$5="(Todos)",P9849=Painel!$E$5)),$J9849+ROW()/10000000,"")</f>
        <v/>
      </c>
    </row>
    <row r="9850" customFormat="false" ht="15" hidden="false" customHeight="false" outlineLevel="0" collapsed="false">
      <c r="A9850" s="29" t="s">
        <v>56</v>
      </c>
      <c r="B9850" s="29" t="s">
        <v>16781</v>
      </c>
      <c r="C9850" s="29" t="s">
        <v>15801</v>
      </c>
      <c r="D9850" s="29" t="s">
        <v>16761</v>
      </c>
      <c r="E9850" s="29" t="n">
        <v>5</v>
      </c>
      <c r="F9850" s="29"/>
      <c r="G9850" s="29" t="s">
        <v>16783</v>
      </c>
      <c r="H9850" s="30" t="n">
        <v>270</v>
      </c>
      <c r="I9850" s="31" t="n">
        <v>46279</v>
      </c>
      <c r="J9850" s="30" t="n">
        <v>270</v>
      </c>
      <c r="K9850" s="29" t="s">
        <v>125</v>
      </c>
      <c r="L9850" s="29" t="s">
        <v>350</v>
      </c>
      <c r="M9850" s="29"/>
      <c r="N9850" s="29" t="s">
        <v>122</v>
      </c>
      <c r="O9850" s="31" t="n">
        <v>46622</v>
      </c>
      <c r="P9850" s="29" t="s">
        <v>123</v>
      </c>
      <c r="Q9850" s="29" t="n">
        <f aca="false">IFERROR(VALUE(L9850),"")</f>
        <v>6</v>
      </c>
      <c r="R9850" s="29" t="n">
        <f aca="true">IF(O9850="","",O9850-TODAY())</f>
        <v>337</v>
      </c>
      <c r="S9850" s="29" t="str">
        <f aca="false">IF(C9850="&lt;&lt; vazio &gt;&gt;","VAZIA",IF(AND(O9850&lt;&gt;"",R9850&lt;0),"VENCIDO",IF(AND(O9850&lt;&gt;"",R9850&lt;=Parametros!$B$10),"PRÓX. VENCIMENTO",IF(F9850="Q","QUALIDADE",IF(F9850="S","BLOQUEADO",IF(F9850="R","RESTRITO/DEVOLUÇÃO",IF(OR(N9850="QUAR",N9850="QRES"),"QUARENTENA",IF(OR(B9850="DESCARTE",B9850="DEVOLUÇÃO"),"DESCARTE/DEVOLUÇÃO",IF(AND(D9850="",K9850&lt;&gt;""),"SEM LOTE",IF(AND(Q9850&lt;&gt;"",Q9850&gt;=Parametros!$B$11),"PARADO/SEM GIRO","OK"))))))))))</f>
        <v>OK</v>
      </c>
      <c r="T9850" s="29" t="str">
        <f aca="false">IF(AND($S9850="PARADO/SEM GIRO",$K9850="KG",OR(Painel!$B$5="(Todos)",A9850=Painel!$B$5)*OR(Painel!$E$5="(Todos)",P9850=Painel!$E$5)),$J9850+ROW()/10000000,"")</f>
        <v/>
      </c>
      <c r="U9850" s="29" t="str">
        <f aca="false">IF(AND($S9850="VENCIDO",$K9850="KG",OR(Painel!$B$5="(Todos)",A9850=Painel!$B$5)*OR(Painel!$E$5="(Todos)",P9850=Painel!$E$5)),$J9850+ROW()/10000000,"")</f>
        <v/>
      </c>
    </row>
    <row r="9851" customFormat="false" ht="15" hidden="false" customHeight="false" outlineLevel="0" collapsed="false">
      <c r="A9851" s="29" t="s">
        <v>56</v>
      </c>
      <c r="B9851" s="29" t="s">
        <v>16781</v>
      </c>
      <c r="C9851" s="29" t="s">
        <v>15801</v>
      </c>
      <c r="D9851" s="29" t="s">
        <v>15802</v>
      </c>
      <c r="E9851" s="29" t="n">
        <v>5</v>
      </c>
      <c r="F9851" s="29"/>
      <c r="G9851" s="29" t="s">
        <v>16784</v>
      </c>
      <c r="H9851" s="30" t="n">
        <v>270</v>
      </c>
      <c r="I9851" s="31" t="n">
        <v>46281</v>
      </c>
      <c r="J9851" s="30" t="n">
        <v>270</v>
      </c>
      <c r="K9851" s="29" t="s">
        <v>125</v>
      </c>
      <c r="L9851" s="29" t="s">
        <v>284</v>
      </c>
      <c r="M9851" s="29"/>
      <c r="N9851" s="29" t="s">
        <v>122</v>
      </c>
      <c r="O9851" s="31" t="n">
        <v>46645</v>
      </c>
      <c r="P9851" s="29" t="s">
        <v>123</v>
      </c>
      <c r="Q9851" s="29" t="n">
        <f aca="false">IFERROR(VALUE(L9851),"")</f>
        <v>4</v>
      </c>
      <c r="R9851" s="29" t="n">
        <f aca="true">IF(O9851="","",O9851-TODAY())</f>
        <v>360</v>
      </c>
      <c r="S9851" s="29" t="str">
        <f aca="false">IF(C9851="&lt;&lt; vazio &gt;&gt;","VAZIA",IF(AND(O9851&lt;&gt;"",R9851&lt;0),"VENCIDO",IF(AND(O9851&lt;&gt;"",R9851&lt;=Parametros!$B$10),"PRÓX. VENCIMENTO",IF(F9851="Q","QUALIDADE",IF(F9851="S","BLOQUEADO",IF(F9851="R","RESTRITO/DEVOLUÇÃO",IF(OR(N9851="QUAR",N9851="QRES"),"QUARENTENA",IF(OR(B9851="DESCARTE",B9851="DEVOLUÇÃO"),"DESCARTE/DEVOLUÇÃO",IF(AND(D9851="",K9851&lt;&gt;""),"SEM LOTE",IF(AND(Q9851&lt;&gt;"",Q9851&gt;=Parametros!$B$11),"PARADO/SEM GIRO","OK"))))))))))</f>
        <v>OK</v>
      </c>
      <c r="T9851" s="29" t="str">
        <f aca="false">IF(AND($S9851="PARADO/SEM GIRO",$K9851="KG",OR(Painel!$B$5="(Todos)",A9851=Painel!$B$5)*OR(Painel!$E$5="(Todos)",P9851=Painel!$E$5)),$J9851+ROW()/10000000,"")</f>
        <v/>
      </c>
      <c r="U9851" s="29" t="str">
        <f aca="false">IF(AND($S9851="VENCIDO",$K9851="KG",OR(Painel!$B$5="(Todos)",A9851=Painel!$B$5)*OR(Painel!$E$5="(Todos)",P9851=Painel!$E$5)),$J9851+ROW()/10000000,"")</f>
        <v/>
      </c>
    </row>
    <row r="9852" customFormat="false" ht="15" hidden="false" customHeight="false" outlineLevel="0" collapsed="false">
      <c r="A9852" s="29" t="s">
        <v>56</v>
      </c>
      <c r="B9852" s="29" t="s">
        <v>16781</v>
      </c>
      <c r="C9852" s="29" t="s">
        <v>15801</v>
      </c>
      <c r="D9852" s="29" t="s">
        <v>15802</v>
      </c>
      <c r="E9852" s="29" t="n">
        <v>5</v>
      </c>
      <c r="F9852" s="29"/>
      <c r="G9852" s="29" t="s">
        <v>16785</v>
      </c>
      <c r="H9852" s="30" t="n">
        <v>270</v>
      </c>
      <c r="I9852" s="31" t="n">
        <v>46281</v>
      </c>
      <c r="J9852" s="30" t="n">
        <v>270</v>
      </c>
      <c r="K9852" s="29" t="s">
        <v>125</v>
      </c>
      <c r="L9852" s="29" t="s">
        <v>284</v>
      </c>
      <c r="M9852" s="29"/>
      <c r="N9852" s="29" t="s">
        <v>122</v>
      </c>
      <c r="O9852" s="31" t="n">
        <v>46645</v>
      </c>
      <c r="P9852" s="29" t="s">
        <v>123</v>
      </c>
      <c r="Q9852" s="29" t="n">
        <f aca="false">IFERROR(VALUE(L9852),"")</f>
        <v>4</v>
      </c>
      <c r="R9852" s="29" t="n">
        <f aca="true">IF(O9852="","",O9852-TODAY())</f>
        <v>360</v>
      </c>
      <c r="S9852" s="29" t="str">
        <f aca="false">IF(C9852="&lt;&lt; vazio &gt;&gt;","VAZIA",IF(AND(O9852&lt;&gt;"",R9852&lt;0),"VENCIDO",IF(AND(O9852&lt;&gt;"",R9852&lt;=Parametros!$B$10),"PRÓX. VENCIMENTO",IF(F9852="Q","QUALIDADE",IF(F9852="S","BLOQUEADO",IF(F9852="R","RESTRITO/DEVOLUÇÃO",IF(OR(N9852="QUAR",N9852="QRES"),"QUARENTENA",IF(OR(B9852="DESCARTE",B9852="DEVOLUÇÃO"),"DESCARTE/DEVOLUÇÃO",IF(AND(D9852="",K9852&lt;&gt;""),"SEM LOTE",IF(AND(Q9852&lt;&gt;"",Q9852&gt;=Parametros!$B$11),"PARADO/SEM GIRO","OK"))))))))))</f>
        <v>OK</v>
      </c>
      <c r="T9852" s="29" t="str">
        <f aca="false">IF(AND($S9852="PARADO/SEM GIRO",$K9852="KG",OR(Painel!$B$5="(Todos)",A9852=Painel!$B$5)*OR(Painel!$E$5="(Todos)",P9852=Painel!$E$5)),$J9852+ROW()/10000000,"")</f>
        <v/>
      </c>
      <c r="U9852" s="29" t="str">
        <f aca="false">IF(AND($S9852="VENCIDO",$K9852="KG",OR(Painel!$B$5="(Todos)",A9852=Painel!$B$5)*OR(Painel!$E$5="(Todos)",P9852=Painel!$E$5)),$J9852+ROW()/10000000,"")</f>
        <v/>
      </c>
    </row>
    <row r="9853" customFormat="false" ht="15" hidden="false" customHeight="false" outlineLevel="0" collapsed="false">
      <c r="A9853" s="29" t="s">
        <v>56</v>
      </c>
      <c r="B9853" s="29" t="s">
        <v>16781</v>
      </c>
      <c r="C9853" s="29" t="s">
        <v>15801</v>
      </c>
      <c r="D9853" s="29" t="s">
        <v>15802</v>
      </c>
      <c r="E9853" s="29" t="n">
        <v>5</v>
      </c>
      <c r="F9853" s="29"/>
      <c r="G9853" s="29" t="s">
        <v>16786</v>
      </c>
      <c r="H9853" s="30" t="n">
        <v>270</v>
      </c>
      <c r="I9853" s="31" t="n">
        <v>46281</v>
      </c>
      <c r="J9853" s="30" t="n">
        <v>270</v>
      </c>
      <c r="K9853" s="29" t="s">
        <v>125</v>
      </c>
      <c r="L9853" s="29" t="s">
        <v>284</v>
      </c>
      <c r="M9853" s="29"/>
      <c r="N9853" s="29" t="s">
        <v>122</v>
      </c>
      <c r="O9853" s="31" t="n">
        <v>46645</v>
      </c>
      <c r="P9853" s="29" t="s">
        <v>123</v>
      </c>
      <c r="Q9853" s="29" t="n">
        <f aca="false">IFERROR(VALUE(L9853),"")</f>
        <v>4</v>
      </c>
      <c r="R9853" s="29" t="n">
        <f aca="true">IF(O9853="","",O9853-TODAY())</f>
        <v>360</v>
      </c>
      <c r="S9853" s="29" t="str">
        <f aca="false">IF(C9853="&lt;&lt; vazio &gt;&gt;","VAZIA",IF(AND(O9853&lt;&gt;"",R9853&lt;0),"VENCIDO",IF(AND(O9853&lt;&gt;"",R9853&lt;=Parametros!$B$10),"PRÓX. VENCIMENTO",IF(F9853="Q","QUALIDADE",IF(F9853="S","BLOQUEADO",IF(F9853="R","RESTRITO/DEVOLUÇÃO",IF(OR(N9853="QUAR",N9853="QRES"),"QUARENTENA",IF(OR(B9853="DESCARTE",B9853="DEVOLUÇÃO"),"DESCARTE/DEVOLUÇÃO",IF(AND(D9853="",K9853&lt;&gt;""),"SEM LOTE",IF(AND(Q9853&lt;&gt;"",Q9853&gt;=Parametros!$B$11),"PARADO/SEM GIRO","OK"))))))))))</f>
        <v>OK</v>
      </c>
      <c r="T9853" s="29" t="str">
        <f aca="false">IF(AND($S9853="PARADO/SEM GIRO",$K9853="KG",OR(Painel!$B$5="(Todos)",A9853=Painel!$B$5)*OR(Painel!$E$5="(Todos)",P9853=Painel!$E$5)),$J9853+ROW()/10000000,"")</f>
        <v/>
      </c>
      <c r="U9853" s="29" t="str">
        <f aca="false">IF(AND($S9853="VENCIDO",$K9853="KG",OR(Painel!$B$5="(Todos)",A9853=Painel!$B$5)*OR(Painel!$E$5="(Todos)",P9853=Painel!$E$5)),$J9853+ROW()/10000000,"")</f>
        <v/>
      </c>
    </row>
    <row r="9854" customFormat="false" ht="15" hidden="false" customHeight="false" outlineLevel="0" collapsed="false">
      <c r="A9854" s="29" t="s">
        <v>56</v>
      </c>
      <c r="B9854" s="29" t="s">
        <v>16787</v>
      </c>
      <c r="C9854" s="29" t="s">
        <v>15801</v>
      </c>
      <c r="D9854" s="29" t="s">
        <v>16776</v>
      </c>
      <c r="E9854" s="29" t="n">
        <v>5</v>
      </c>
      <c r="F9854" s="29"/>
      <c r="G9854" s="29" t="s">
        <v>16788</v>
      </c>
      <c r="H9854" s="30" t="n">
        <v>270</v>
      </c>
      <c r="I9854" s="31" t="n">
        <v>46181</v>
      </c>
      <c r="J9854" s="30" t="n">
        <v>270</v>
      </c>
      <c r="K9854" s="29" t="s">
        <v>125</v>
      </c>
      <c r="L9854" s="29" t="s">
        <v>1600</v>
      </c>
      <c r="M9854" s="29"/>
      <c r="N9854" s="29" t="s">
        <v>122</v>
      </c>
      <c r="O9854" s="31" t="n">
        <v>46543</v>
      </c>
      <c r="P9854" s="29" t="s">
        <v>123</v>
      </c>
      <c r="Q9854" s="29" t="n">
        <f aca="false">IFERROR(VALUE(L9854),"")</f>
        <v>104</v>
      </c>
      <c r="R9854" s="29" t="n">
        <f aca="true">IF(O9854="","",O9854-TODAY())</f>
        <v>258</v>
      </c>
      <c r="S9854" s="29" t="str">
        <f aca="false">IF(C9854="&lt;&lt; vazio &gt;&gt;","VAZIA",IF(AND(O9854&lt;&gt;"",R9854&lt;0),"VENCIDO",IF(AND(O9854&lt;&gt;"",R9854&lt;=Parametros!$B$10),"PRÓX. VENCIMENTO",IF(F9854="Q","QUALIDADE",IF(F9854="S","BLOQUEADO",IF(F9854="R","RESTRITO/DEVOLUÇÃO",IF(OR(N9854="QUAR",N9854="QRES"),"QUARENTENA",IF(OR(B9854="DESCARTE",B9854="DEVOLUÇÃO"),"DESCARTE/DEVOLUÇÃO",IF(AND(D9854="",K9854&lt;&gt;""),"SEM LOTE",IF(AND(Q9854&lt;&gt;"",Q9854&gt;=Parametros!$B$11),"PARADO/SEM GIRO","OK"))))))))))</f>
        <v>PARADO/SEM GIRO</v>
      </c>
      <c r="T9854" s="29" t="str">
        <f aca="false">IF(AND($S9854="PARADO/SEM GIRO",$K9854="KG",OR(Painel!$B$5="(Todos)",A9854=Painel!$B$5)*OR(Painel!$E$5="(Todos)",P9854=Painel!$E$5)),$J9854+ROW()/10000000,"")</f>
        <v/>
      </c>
      <c r="U9854" s="29" t="str">
        <f aca="false">IF(AND($S9854="VENCIDO",$K9854="KG",OR(Painel!$B$5="(Todos)",A9854=Painel!$B$5)*OR(Painel!$E$5="(Todos)",P9854=Painel!$E$5)),$J9854+ROW()/10000000,"")</f>
        <v/>
      </c>
    </row>
    <row r="9855" customFormat="false" ht="15" hidden="false" customHeight="false" outlineLevel="0" collapsed="false">
      <c r="A9855" s="29" t="s">
        <v>56</v>
      </c>
      <c r="B9855" s="29" t="s">
        <v>16787</v>
      </c>
      <c r="C9855" s="29" t="s">
        <v>15801</v>
      </c>
      <c r="D9855" s="29" t="s">
        <v>16761</v>
      </c>
      <c r="E9855" s="29" t="n">
        <v>5</v>
      </c>
      <c r="F9855" s="29"/>
      <c r="G9855" s="29" t="s">
        <v>16789</v>
      </c>
      <c r="H9855" s="30" t="n">
        <v>270</v>
      </c>
      <c r="I9855" s="31" t="n">
        <v>46279</v>
      </c>
      <c r="J9855" s="30" t="n">
        <v>270</v>
      </c>
      <c r="K9855" s="29" t="s">
        <v>125</v>
      </c>
      <c r="L9855" s="29" t="s">
        <v>350</v>
      </c>
      <c r="M9855" s="29"/>
      <c r="N9855" s="29" t="s">
        <v>122</v>
      </c>
      <c r="O9855" s="31" t="n">
        <v>46622</v>
      </c>
      <c r="P9855" s="29" t="s">
        <v>123</v>
      </c>
      <c r="Q9855" s="29" t="n">
        <f aca="false">IFERROR(VALUE(L9855),"")</f>
        <v>6</v>
      </c>
      <c r="R9855" s="29" t="n">
        <f aca="true">IF(O9855="","",O9855-TODAY())</f>
        <v>337</v>
      </c>
      <c r="S9855" s="29" t="str">
        <f aca="false">IF(C9855="&lt;&lt; vazio &gt;&gt;","VAZIA",IF(AND(O9855&lt;&gt;"",R9855&lt;0),"VENCIDO",IF(AND(O9855&lt;&gt;"",R9855&lt;=Parametros!$B$10),"PRÓX. VENCIMENTO",IF(F9855="Q","QUALIDADE",IF(F9855="S","BLOQUEADO",IF(F9855="R","RESTRITO/DEVOLUÇÃO",IF(OR(N9855="QUAR",N9855="QRES"),"QUARENTENA",IF(OR(B9855="DESCARTE",B9855="DEVOLUÇÃO"),"DESCARTE/DEVOLUÇÃO",IF(AND(D9855="",K9855&lt;&gt;""),"SEM LOTE",IF(AND(Q9855&lt;&gt;"",Q9855&gt;=Parametros!$B$11),"PARADO/SEM GIRO","OK"))))))))))</f>
        <v>OK</v>
      </c>
      <c r="T9855" s="29" t="str">
        <f aca="false">IF(AND($S9855="PARADO/SEM GIRO",$K9855="KG",OR(Painel!$B$5="(Todos)",A9855=Painel!$B$5)*OR(Painel!$E$5="(Todos)",P9855=Painel!$E$5)),$J9855+ROW()/10000000,"")</f>
        <v/>
      </c>
      <c r="U9855" s="29" t="str">
        <f aca="false">IF(AND($S9855="VENCIDO",$K9855="KG",OR(Painel!$B$5="(Todos)",A9855=Painel!$B$5)*OR(Painel!$E$5="(Todos)",P9855=Painel!$E$5)),$J9855+ROW()/10000000,"")</f>
        <v/>
      </c>
    </row>
    <row r="9856" customFormat="false" ht="15" hidden="false" customHeight="false" outlineLevel="0" collapsed="false">
      <c r="A9856" s="29" t="s">
        <v>56</v>
      </c>
      <c r="B9856" s="29" t="s">
        <v>16787</v>
      </c>
      <c r="C9856" s="29" t="s">
        <v>15801</v>
      </c>
      <c r="D9856" s="29" t="s">
        <v>15802</v>
      </c>
      <c r="E9856" s="29" t="n">
        <v>5</v>
      </c>
      <c r="F9856" s="29"/>
      <c r="G9856" s="29" t="s">
        <v>16790</v>
      </c>
      <c r="H9856" s="30" t="n">
        <v>270</v>
      </c>
      <c r="I9856" s="31" t="n">
        <v>46281</v>
      </c>
      <c r="J9856" s="30" t="n">
        <v>270</v>
      </c>
      <c r="K9856" s="29" t="s">
        <v>125</v>
      </c>
      <c r="L9856" s="29" t="s">
        <v>284</v>
      </c>
      <c r="M9856" s="29"/>
      <c r="N9856" s="29" t="s">
        <v>122</v>
      </c>
      <c r="O9856" s="31" t="n">
        <v>46645</v>
      </c>
      <c r="P9856" s="29" t="s">
        <v>123</v>
      </c>
      <c r="Q9856" s="29" t="n">
        <f aca="false">IFERROR(VALUE(L9856),"")</f>
        <v>4</v>
      </c>
      <c r="R9856" s="29" t="n">
        <f aca="true">IF(O9856="","",O9856-TODAY())</f>
        <v>360</v>
      </c>
      <c r="S9856" s="29" t="str">
        <f aca="false">IF(C9856="&lt;&lt; vazio &gt;&gt;","VAZIA",IF(AND(O9856&lt;&gt;"",R9856&lt;0),"VENCIDO",IF(AND(O9856&lt;&gt;"",R9856&lt;=Parametros!$B$10),"PRÓX. VENCIMENTO",IF(F9856="Q","QUALIDADE",IF(F9856="S","BLOQUEADO",IF(F9856="R","RESTRITO/DEVOLUÇÃO",IF(OR(N9856="QUAR",N9856="QRES"),"QUARENTENA",IF(OR(B9856="DESCARTE",B9856="DEVOLUÇÃO"),"DESCARTE/DEVOLUÇÃO",IF(AND(D9856="",K9856&lt;&gt;""),"SEM LOTE",IF(AND(Q9856&lt;&gt;"",Q9856&gt;=Parametros!$B$11),"PARADO/SEM GIRO","OK"))))))))))</f>
        <v>OK</v>
      </c>
      <c r="T9856" s="29" t="str">
        <f aca="false">IF(AND($S9856="PARADO/SEM GIRO",$K9856="KG",OR(Painel!$B$5="(Todos)",A9856=Painel!$B$5)*OR(Painel!$E$5="(Todos)",P9856=Painel!$E$5)),$J9856+ROW()/10000000,"")</f>
        <v/>
      </c>
      <c r="U9856" s="29" t="str">
        <f aca="false">IF(AND($S9856="VENCIDO",$K9856="KG",OR(Painel!$B$5="(Todos)",A9856=Painel!$B$5)*OR(Painel!$E$5="(Todos)",P9856=Painel!$E$5)),$J9856+ROW()/10000000,"")</f>
        <v/>
      </c>
    </row>
    <row r="9857" customFormat="false" ht="15" hidden="false" customHeight="false" outlineLevel="0" collapsed="false">
      <c r="A9857" s="29" t="s">
        <v>56</v>
      </c>
      <c r="B9857" s="29" t="s">
        <v>16787</v>
      </c>
      <c r="C9857" s="29" t="s">
        <v>15801</v>
      </c>
      <c r="D9857" s="29" t="s">
        <v>15802</v>
      </c>
      <c r="E9857" s="29" t="n">
        <v>5</v>
      </c>
      <c r="F9857" s="29"/>
      <c r="G9857" s="29" t="s">
        <v>16791</v>
      </c>
      <c r="H9857" s="30" t="n">
        <v>270</v>
      </c>
      <c r="I9857" s="31" t="n">
        <v>46281</v>
      </c>
      <c r="J9857" s="30" t="n">
        <v>270</v>
      </c>
      <c r="K9857" s="29" t="s">
        <v>125</v>
      </c>
      <c r="L9857" s="29" t="s">
        <v>284</v>
      </c>
      <c r="M9857" s="29"/>
      <c r="N9857" s="29" t="s">
        <v>122</v>
      </c>
      <c r="O9857" s="31" t="n">
        <v>46645</v>
      </c>
      <c r="P9857" s="29" t="s">
        <v>123</v>
      </c>
      <c r="Q9857" s="29" t="n">
        <f aca="false">IFERROR(VALUE(L9857),"")</f>
        <v>4</v>
      </c>
      <c r="R9857" s="29" t="n">
        <f aca="true">IF(O9857="","",O9857-TODAY())</f>
        <v>360</v>
      </c>
      <c r="S9857" s="29" t="str">
        <f aca="false">IF(C9857="&lt;&lt; vazio &gt;&gt;","VAZIA",IF(AND(O9857&lt;&gt;"",R9857&lt;0),"VENCIDO",IF(AND(O9857&lt;&gt;"",R9857&lt;=Parametros!$B$10),"PRÓX. VENCIMENTO",IF(F9857="Q","QUALIDADE",IF(F9857="S","BLOQUEADO",IF(F9857="R","RESTRITO/DEVOLUÇÃO",IF(OR(N9857="QUAR",N9857="QRES"),"QUARENTENA",IF(OR(B9857="DESCARTE",B9857="DEVOLUÇÃO"),"DESCARTE/DEVOLUÇÃO",IF(AND(D9857="",K9857&lt;&gt;""),"SEM LOTE",IF(AND(Q9857&lt;&gt;"",Q9857&gt;=Parametros!$B$11),"PARADO/SEM GIRO","OK"))))))))))</f>
        <v>OK</v>
      </c>
      <c r="T9857" s="29" t="str">
        <f aca="false">IF(AND($S9857="PARADO/SEM GIRO",$K9857="KG",OR(Painel!$B$5="(Todos)",A9857=Painel!$B$5)*OR(Painel!$E$5="(Todos)",P9857=Painel!$E$5)),$J9857+ROW()/10000000,"")</f>
        <v/>
      </c>
      <c r="U9857" s="29" t="str">
        <f aca="false">IF(AND($S9857="VENCIDO",$K9857="KG",OR(Painel!$B$5="(Todos)",A9857=Painel!$B$5)*OR(Painel!$E$5="(Todos)",P9857=Painel!$E$5)),$J9857+ROW()/10000000,"")</f>
        <v/>
      </c>
    </row>
    <row r="9858" customFormat="false" ht="15" hidden="false" customHeight="false" outlineLevel="0" collapsed="false">
      <c r="A9858" s="29" t="s">
        <v>56</v>
      </c>
      <c r="B9858" s="29" t="s">
        <v>16787</v>
      </c>
      <c r="C9858" s="29" t="s">
        <v>15801</v>
      </c>
      <c r="D9858" s="29" t="s">
        <v>15802</v>
      </c>
      <c r="E9858" s="29" t="n">
        <v>5</v>
      </c>
      <c r="F9858" s="29"/>
      <c r="G9858" s="29" t="s">
        <v>16792</v>
      </c>
      <c r="H9858" s="30" t="n">
        <v>270</v>
      </c>
      <c r="I9858" s="31" t="n">
        <v>46281</v>
      </c>
      <c r="J9858" s="30" t="n">
        <v>270</v>
      </c>
      <c r="K9858" s="29" t="s">
        <v>125</v>
      </c>
      <c r="L9858" s="29" t="s">
        <v>284</v>
      </c>
      <c r="M9858" s="29"/>
      <c r="N9858" s="29" t="s">
        <v>122</v>
      </c>
      <c r="O9858" s="31" t="n">
        <v>46645</v>
      </c>
      <c r="P9858" s="29" t="s">
        <v>123</v>
      </c>
      <c r="Q9858" s="29" t="n">
        <f aca="false">IFERROR(VALUE(L9858),"")</f>
        <v>4</v>
      </c>
      <c r="R9858" s="29" t="n">
        <f aca="true">IF(O9858="","",O9858-TODAY())</f>
        <v>360</v>
      </c>
      <c r="S9858" s="29" t="str">
        <f aca="false">IF(C9858="&lt;&lt; vazio &gt;&gt;","VAZIA",IF(AND(O9858&lt;&gt;"",R9858&lt;0),"VENCIDO",IF(AND(O9858&lt;&gt;"",R9858&lt;=Parametros!$B$10),"PRÓX. VENCIMENTO",IF(F9858="Q","QUALIDADE",IF(F9858="S","BLOQUEADO",IF(F9858="R","RESTRITO/DEVOLUÇÃO",IF(OR(N9858="QUAR",N9858="QRES"),"QUARENTENA",IF(OR(B9858="DESCARTE",B9858="DEVOLUÇÃO"),"DESCARTE/DEVOLUÇÃO",IF(AND(D9858="",K9858&lt;&gt;""),"SEM LOTE",IF(AND(Q9858&lt;&gt;"",Q9858&gt;=Parametros!$B$11),"PARADO/SEM GIRO","OK"))))))))))</f>
        <v>OK</v>
      </c>
      <c r="T9858" s="29" t="str">
        <f aca="false">IF(AND($S9858="PARADO/SEM GIRO",$K9858="KG",OR(Painel!$B$5="(Todos)",A9858=Painel!$B$5)*OR(Painel!$E$5="(Todos)",P9858=Painel!$E$5)),$J9858+ROW()/10000000,"")</f>
        <v/>
      </c>
      <c r="U9858" s="29" t="str">
        <f aca="false">IF(AND($S9858="VENCIDO",$K9858="KG",OR(Painel!$B$5="(Todos)",A9858=Painel!$B$5)*OR(Painel!$E$5="(Todos)",P9858=Painel!$E$5)),$J9858+ROW()/10000000,"")</f>
        <v/>
      </c>
    </row>
    <row r="9859" customFormat="false" ht="15" hidden="false" customHeight="false" outlineLevel="0" collapsed="false">
      <c r="A9859" s="29" t="s">
        <v>56</v>
      </c>
      <c r="B9859" s="29" t="s">
        <v>16793</v>
      </c>
      <c r="C9859" s="29" t="s">
        <v>15831</v>
      </c>
      <c r="D9859" s="29" t="s">
        <v>15832</v>
      </c>
      <c r="E9859" s="29" t="n">
        <v>1</v>
      </c>
      <c r="F9859" s="29"/>
      <c r="G9859" s="29" t="s">
        <v>16794</v>
      </c>
      <c r="H9859" s="30" t="n">
        <v>200</v>
      </c>
      <c r="I9859" s="31" t="n">
        <v>46217</v>
      </c>
      <c r="J9859" s="30" t="n">
        <v>200</v>
      </c>
      <c r="K9859" s="29" t="s">
        <v>125</v>
      </c>
      <c r="L9859" s="29" t="s">
        <v>2586</v>
      </c>
      <c r="M9859" s="29"/>
      <c r="N9859" s="29" t="s">
        <v>122</v>
      </c>
      <c r="O9859" s="31" t="n">
        <v>46551</v>
      </c>
      <c r="P9859" s="29" t="s">
        <v>123</v>
      </c>
      <c r="Q9859" s="29" t="n">
        <f aca="false">IFERROR(VALUE(L9859),"")</f>
        <v>68</v>
      </c>
      <c r="R9859" s="29" t="n">
        <f aca="true">IF(O9859="","",O9859-TODAY())</f>
        <v>266</v>
      </c>
      <c r="S9859" s="29" t="str">
        <f aca="false">IF(C9859="&lt;&lt; vazio &gt;&gt;","VAZIA",IF(AND(O9859&lt;&gt;"",R9859&lt;0),"VENCIDO",IF(AND(O9859&lt;&gt;"",R9859&lt;=Parametros!$B$10),"PRÓX. VENCIMENTO",IF(F9859="Q","QUALIDADE",IF(F9859="S","BLOQUEADO",IF(F9859="R","RESTRITO/DEVOLUÇÃO",IF(OR(N9859="QUAR",N9859="QRES"),"QUARENTENA",IF(OR(B9859="DESCARTE",B9859="DEVOLUÇÃO"),"DESCARTE/DEVOLUÇÃO",IF(AND(D9859="",K9859&lt;&gt;""),"SEM LOTE",IF(AND(Q9859&lt;&gt;"",Q9859&gt;=Parametros!$B$11),"PARADO/SEM GIRO","OK"))))))))))</f>
        <v>OK</v>
      </c>
      <c r="T9859" s="29" t="str">
        <f aca="false">IF(AND($S9859="PARADO/SEM GIRO",$K9859="KG",OR(Painel!$B$5="(Todos)",A9859=Painel!$B$5)*OR(Painel!$E$5="(Todos)",P9859=Painel!$E$5)),$J9859+ROW()/10000000,"")</f>
        <v/>
      </c>
      <c r="U9859" s="29" t="str">
        <f aca="false">IF(AND($S9859="VENCIDO",$K9859="KG",OR(Painel!$B$5="(Todos)",A9859=Painel!$B$5)*OR(Painel!$E$5="(Todos)",P9859=Painel!$E$5)),$J9859+ROW()/10000000,"")</f>
        <v/>
      </c>
    </row>
    <row r="9860" customFormat="false" ht="15" hidden="false" customHeight="false" outlineLevel="0" collapsed="false">
      <c r="A9860" s="29" t="s">
        <v>56</v>
      </c>
      <c r="B9860" s="29" t="s">
        <v>16795</v>
      </c>
      <c r="C9860" s="29" t="s">
        <v>15831</v>
      </c>
      <c r="D9860" s="29" t="s">
        <v>15832</v>
      </c>
      <c r="E9860" s="29" t="n">
        <v>1</v>
      </c>
      <c r="F9860" s="29"/>
      <c r="G9860" s="29" t="s">
        <v>16796</v>
      </c>
      <c r="H9860" s="30" t="n">
        <v>200</v>
      </c>
      <c r="I9860" s="31" t="n">
        <v>46217</v>
      </c>
      <c r="J9860" s="30" t="n">
        <v>200</v>
      </c>
      <c r="K9860" s="29" t="s">
        <v>125</v>
      </c>
      <c r="L9860" s="29" t="s">
        <v>2586</v>
      </c>
      <c r="M9860" s="29"/>
      <c r="N9860" s="29" t="s">
        <v>122</v>
      </c>
      <c r="O9860" s="31" t="n">
        <v>46551</v>
      </c>
      <c r="P9860" s="29" t="s">
        <v>123</v>
      </c>
      <c r="Q9860" s="29" t="n">
        <f aca="false">IFERROR(VALUE(L9860),"")</f>
        <v>68</v>
      </c>
      <c r="R9860" s="29" t="n">
        <f aca="true">IF(O9860="","",O9860-TODAY())</f>
        <v>266</v>
      </c>
      <c r="S9860" s="29" t="str">
        <f aca="false">IF(C9860="&lt;&lt; vazio &gt;&gt;","VAZIA",IF(AND(O9860&lt;&gt;"",R9860&lt;0),"VENCIDO",IF(AND(O9860&lt;&gt;"",R9860&lt;=Parametros!$B$10),"PRÓX. VENCIMENTO",IF(F9860="Q","QUALIDADE",IF(F9860="S","BLOQUEADO",IF(F9860="R","RESTRITO/DEVOLUÇÃO",IF(OR(N9860="QUAR",N9860="QRES"),"QUARENTENA",IF(OR(B9860="DESCARTE",B9860="DEVOLUÇÃO"),"DESCARTE/DEVOLUÇÃO",IF(AND(D9860="",K9860&lt;&gt;""),"SEM LOTE",IF(AND(Q9860&lt;&gt;"",Q9860&gt;=Parametros!$B$11),"PARADO/SEM GIRO","OK"))))))))))</f>
        <v>OK</v>
      </c>
      <c r="T9860" s="29" t="str">
        <f aca="false">IF(AND($S9860="PARADO/SEM GIRO",$K9860="KG",OR(Painel!$B$5="(Todos)",A9860=Painel!$B$5)*OR(Painel!$E$5="(Todos)",P9860=Painel!$E$5)),$J9860+ROW()/10000000,"")</f>
        <v/>
      </c>
      <c r="U9860" s="29" t="str">
        <f aca="false">IF(AND($S9860="VENCIDO",$K9860="KG",OR(Painel!$B$5="(Todos)",A9860=Painel!$B$5)*OR(Painel!$E$5="(Todos)",P9860=Painel!$E$5)),$J9860+ROW()/10000000,"")</f>
        <v/>
      </c>
    </row>
    <row r="9861" customFormat="false" ht="15" hidden="false" customHeight="false" outlineLevel="0" collapsed="false">
      <c r="A9861" s="29" t="s">
        <v>56</v>
      </c>
      <c r="B9861" s="29" t="s">
        <v>16797</v>
      </c>
      <c r="C9861" s="29" t="s">
        <v>15831</v>
      </c>
      <c r="D9861" s="29" t="s">
        <v>15832</v>
      </c>
      <c r="E9861" s="29" t="n">
        <v>2</v>
      </c>
      <c r="F9861" s="29"/>
      <c r="G9861" s="29" t="s">
        <v>16798</v>
      </c>
      <c r="H9861" s="30" t="n">
        <v>200</v>
      </c>
      <c r="I9861" s="31" t="n">
        <v>46217</v>
      </c>
      <c r="J9861" s="30" t="n">
        <v>200</v>
      </c>
      <c r="K9861" s="29" t="s">
        <v>125</v>
      </c>
      <c r="L9861" s="29" t="s">
        <v>2586</v>
      </c>
      <c r="M9861" s="29"/>
      <c r="N9861" s="29" t="s">
        <v>122</v>
      </c>
      <c r="O9861" s="31" t="n">
        <v>46551</v>
      </c>
      <c r="P9861" s="29" t="s">
        <v>123</v>
      </c>
      <c r="Q9861" s="29" t="n">
        <f aca="false">IFERROR(VALUE(L9861),"")</f>
        <v>68</v>
      </c>
      <c r="R9861" s="29" t="n">
        <f aca="true">IF(O9861="","",O9861-TODAY())</f>
        <v>266</v>
      </c>
      <c r="S9861" s="29" t="str">
        <f aca="false">IF(C9861="&lt;&lt; vazio &gt;&gt;","VAZIA",IF(AND(O9861&lt;&gt;"",R9861&lt;0),"VENCIDO",IF(AND(O9861&lt;&gt;"",R9861&lt;=Parametros!$B$10),"PRÓX. VENCIMENTO",IF(F9861="Q","QUALIDADE",IF(F9861="S","BLOQUEADO",IF(F9861="R","RESTRITO/DEVOLUÇÃO",IF(OR(N9861="QUAR",N9861="QRES"),"QUARENTENA",IF(OR(B9861="DESCARTE",B9861="DEVOLUÇÃO"),"DESCARTE/DEVOLUÇÃO",IF(AND(D9861="",K9861&lt;&gt;""),"SEM LOTE",IF(AND(Q9861&lt;&gt;"",Q9861&gt;=Parametros!$B$11),"PARADO/SEM GIRO","OK"))))))))))</f>
        <v>OK</v>
      </c>
      <c r="T9861" s="29" t="str">
        <f aca="false">IF(AND($S9861="PARADO/SEM GIRO",$K9861="KG",OR(Painel!$B$5="(Todos)",A9861=Painel!$B$5)*OR(Painel!$E$5="(Todos)",P9861=Painel!$E$5)),$J9861+ROW()/10000000,"")</f>
        <v/>
      </c>
      <c r="U9861" s="29" t="str">
        <f aca="false">IF(AND($S9861="VENCIDO",$K9861="KG",OR(Painel!$B$5="(Todos)",A9861=Painel!$B$5)*OR(Painel!$E$5="(Todos)",P9861=Painel!$E$5)),$J9861+ROW()/10000000,"")</f>
        <v/>
      </c>
    </row>
    <row r="9862" customFormat="false" ht="15" hidden="false" customHeight="false" outlineLevel="0" collapsed="false">
      <c r="A9862" s="29" t="s">
        <v>56</v>
      </c>
      <c r="B9862" s="29" t="s">
        <v>16797</v>
      </c>
      <c r="C9862" s="29" t="s">
        <v>15831</v>
      </c>
      <c r="D9862" s="29" t="s">
        <v>15833</v>
      </c>
      <c r="E9862" s="29" t="n">
        <v>2</v>
      </c>
      <c r="F9862" s="29"/>
      <c r="G9862" s="29" t="s">
        <v>16799</v>
      </c>
      <c r="H9862" s="30" t="n">
        <v>200</v>
      </c>
      <c r="I9862" s="31" t="n">
        <v>46254</v>
      </c>
      <c r="J9862" s="30" t="n">
        <v>200</v>
      </c>
      <c r="K9862" s="29" t="s">
        <v>125</v>
      </c>
      <c r="L9862" s="29" t="s">
        <v>1458</v>
      </c>
      <c r="M9862" s="29"/>
      <c r="N9862" s="29" t="s">
        <v>122</v>
      </c>
      <c r="O9862" s="31" t="n">
        <v>46588</v>
      </c>
      <c r="P9862" s="29" t="s">
        <v>123</v>
      </c>
      <c r="Q9862" s="29" t="n">
        <f aca="false">IFERROR(VALUE(L9862),"")</f>
        <v>31</v>
      </c>
      <c r="R9862" s="29" t="n">
        <f aca="true">IF(O9862="","",O9862-TODAY())</f>
        <v>303</v>
      </c>
      <c r="S9862" s="29" t="str">
        <f aca="false">IF(C9862="&lt;&lt; vazio &gt;&gt;","VAZIA",IF(AND(O9862&lt;&gt;"",R9862&lt;0),"VENCIDO",IF(AND(O9862&lt;&gt;"",R9862&lt;=Parametros!$B$10),"PRÓX. VENCIMENTO",IF(F9862="Q","QUALIDADE",IF(F9862="S","BLOQUEADO",IF(F9862="R","RESTRITO/DEVOLUÇÃO",IF(OR(N9862="QUAR",N9862="QRES"),"QUARENTENA",IF(OR(B9862="DESCARTE",B9862="DEVOLUÇÃO"),"DESCARTE/DEVOLUÇÃO",IF(AND(D9862="",K9862&lt;&gt;""),"SEM LOTE",IF(AND(Q9862&lt;&gt;"",Q9862&gt;=Parametros!$B$11),"PARADO/SEM GIRO","OK"))))))))))</f>
        <v>OK</v>
      </c>
      <c r="T9862" s="29" t="str">
        <f aca="false">IF(AND($S9862="PARADO/SEM GIRO",$K9862="KG",OR(Painel!$B$5="(Todos)",A9862=Painel!$B$5)*OR(Painel!$E$5="(Todos)",P9862=Painel!$E$5)),$J9862+ROW()/10000000,"")</f>
        <v/>
      </c>
      <c r="U9862" s="29" t="str">
        <f aca="false">IF(AND($S9862="VENCIDO",$K9862="KG",OR(Painel!$B$5="(Todos)",A9862=Painel!$B$5)*OR(Painel!$E$5="(Todos)",P9862=Painel!$E$5)),$J9862+ROW()/10000000,"")</f>
        <v/>
      </c>
    </row>
    <row r="9863" customFormat="false" ht="15" hidden="false" customHeight="false" outlineLevel="0" collapsed="false">
      <c r="A9863" s="29" t="s">
        <v>56</v>
      </c>
      <c r="B9863" s="29" t="s">
        <v>16800</v>
      </c>
      <c r="C9863" s="29" t="s">
        <v>15831</v>
      </c>
      <c r="D9863" s="29" t="s">
        <v>15832</v>
      </c>
      <c r="E9863" s="29" t="n">
        <v>2</v>
      </c>
      <c r="F9863" s="29"/>
      <c r="G9863" s="29" t="s">
        <v>16801</v>
      </c>
      <c r="H9863" s="30" t="n">
        <v>200</v>
      </c>
      <c r="I9863" s="31" t="n">
        <v>46217</v>
      </c>
      <c r="J9863" s="30" t="n">
        <v>200</v>
      </c>
      <c r="K9863" s="29" t="s">
        <v>125</v>
      </c>
      <c r="L9863" s="29" t="s">
        <v>2586</v>
      </c>
      <c r="M9863" s="29"/>
      <c r="N9863" s="29" t="s">
        <v>122</v>
      </c>
      <c r="O9863" s="31" t="n">
        <v>46551</v>
      </c>
      <c r="P9863" s="29" t="s">
        <v>123</v>
      </c>
      <c r="Q9863" s="29" t="n">
        <f aca="false">IFERROR(VALUE(L9863),"")</f>
        <v>68</v>
      </c>
      <c r="R9863" s="29" t="n">
        <f aca="true">IF(O9863="","",O9863-TODAY())</f>
        <v>266</v>
      </c>
      <c r="S9863" s="29" t="str">
        <f aca="false">IF(C9863="&lt;&lt; vazio &gt;&gt;","VAZIA",IF(AND(O9863&lt;&gt;"",R9863&lt;0),"VENCIDO",IF(AND(O9863&lt;&gt;"",R9863&lt;=Parametros!$B$10),"PRÓX. VENCIMENTO",IF(F9863="Q","QUALIDADE",IF(F9863="S","BLOQUEADO",IF(F9863="R","RESTRITO/DEVOLUÇÃO",IF(OR(N9863="QUAR",N9863="QRES"),"QUARENTENA",IF(OR(B9863="DESCARTE",B9863="DEVOLUÇÃO"),"DESCARTE/DEVOLUÇÃO",IF(AND(D9863="",K9863&lt;&gt;""),"SEM LOTE",IF(AND(Q9863&lt;&gt;"",Q9863&gt;=Parametros!$B$11),"PARADO/SEM GIRO","OK"))))))))))</f>
        <v>OK</v>
      </c>
      <c r="T9863" s="29" t="str">
        <f aca="false">IF(AND($S9863="PARADO/SEM GIRO",$K9863="KG",OR(Painel!$B$5="(Todos)",A9863=Painel!$B$5)*OR(Painel!$E$5="(Todos)",P9863=Painel!$E$5)),$J9863+ROW()/10000000,"")</f>
        <v/>
      </c>
      <c r="U9863" s="29" t="str">
        <f aca="false">IF(AND($S9863="VENCIDO",$K9863="KG",OR(Painel!$B$5="(Todos)",A9863=Painel!$B$5)*OR(Painel!$E$5="(Todos)",P9863=Painel!$E$5)),$J9863+ROW()/10000000,"")</f>
        <v/>
      </c>
    </row>
    <row r="9864" customFormat="false" ht="15" hidden="false" customHeight="false" outlineLevel="0" collapsed="false">
      <c r="A9864" s="29" t="s">
        <v>56</v>
      </c>
      <c r="B9864" s="29" t="s">
        <v>16800</v>
      </c>
      <c r="C9864" s="29" t="s">
        <v>15831</v>
      </c>
      <c r="D9864" s="29" t="s">
        <v>15833</v>
      </c>
      <c r="E9864" s="29" t="n">
        <v>2</v>
      </c>
      <c r="F9864" s="29"/>
      <c r="G9864" s="29" t="s">
        <v>16802</v>
      </c>
      <c r="H9864" s="30" t="n">
        <v>200</v>
      </c>
      <c r="I9864" s="31" t="n">
        <v>46254</v>
      </c>
      <c r="J9864" s="30" t="n">
        <v>200</v>
      </c>
      <c r="K9864" s="29" t="s">
        <v>125</v>
      </c>
      <c r="L9864" s="29" t="s">
        <v>1458</v>
      </c>
      <c r="M9864" s="29"/>
      <c r="N9864" s="29" t="s">
        <v>122</v>
      </c>
      <c r="O9864" s="31" t="n">
        <v>46588</v>
      </c>
      <c r="P9864" s="29" t="s">
        <v>123</v>
      </c>
      <c r="Q9864" s="29" t="n">
        <f aca="false">IFERROR(VALUE(L9864),"")</f>
        <v>31</v>
      </c>
      <c r="R9864" s="29" t="n">
        <f aca="true">IF(O9864="","",O9864-TODAY())</f>
        <v>303</v>
      </c>
      <c r="S9864" s="29" t="str">
        <f aca="false">IF(C9864="&lt;&lt; vazio &gt;&gt;","VAZIA",IF(AND(O9864&lt;&gt;"",R9864&lt;0),"VENCIDO",IF(AND(O9864&lt;&gt;"",R9864&lt;=Parametros!$B$10),"PRÓX. VENCIMENTO",IF(F9864="Q","QUALIDADE",IF(F9864="S","BLOQUEADO",IF(F9864="R","RESTRITO/DEVOLUÇÃO",IF(OR(N9864="QUAR",N9864="QRES"),"QUARENTENA",IF(OR(B9864="DESCARTE",B9864="DEVOLUÇÃO"),"DESCARTE/DEVOLUÇÃO",IF(AND(D9864="",K9864&lt;&gt;""),"SEM LOTE",IF(AND(Q9864&lt;&gt;"",Q9864&gt;=Parametros!$B$11),"PARADO/SEM GIRO","OK"))))))))))</f>
        <v>OK</v>
      </c>
      <c r="T9864" s="29" t="str">
        <f aca="false">IF(AND($S9864="PARADO/SEM GIRO",$K9864="KG",OR(Painel!$B$5="(Todos)",A9864=Painel!$B$5)*OR(Painel!$E$5="(Todos)",P9864=Painel!$E$5)),$J9864+ROW()/10000000,"")</f>
        <v/>
      </c>
      <c r="U9864" s="29" t="str">
        <f aca="false">IF(AND($S9864="VENCIDO",$K9864="KG",OR(Painel!$B$5="(Todos)",A9864=Painel!$B$5)*OR(Painel!$E$5="(Todos)",P9864=Painel!$E$5)),$J9864+ROW()/10000000,"")</f>
        <v/>
      </c>
    </row>
    <row r="9865" customFormat="false" ht="15" hidden="false" customHeight="false" outlineLevel="0" collapsed="false">
      <c r="A9865" s="29" t="s">
        <v>56</v>
      </c>
      <c r="B9865" s="29" t="s">
        <v>16803</v>
      </c>
      <c r="C9865" s="29" t="s">
        <v>15831</v>
      </c>
      <c r="D9865" s="29" t="s">
        <v>15832</v>
      </c>
      <c r="E9865" s="29" t="n">
        <v>2</v>
      </c>
      <c r="F9865" s="29"/>
      <c r="G9865" s="29" t="s">
        <v>16804</v>
      </c>
      <c r="H9865" s="30" t="n">
        <v>200</v>
      </c>
      <c r="I9865" s="31" t="n">
        <v>46217</v>
      </c>
      <c r="J9865" s="30" t="n">
        <v>200</v>
      </c>
      <c r="K9865" s="29" t="s">
        <v>125</v>
      </c>
      <c r="L9865" s="29" t="s">
        <v>2586</v>
      </c>
      <c r="M9865" s="29"/>
      <c r="N9865" s="29" t="s">
        <v>122</v>
      </c>
      <c r="O9865" s="31" t="n">
        <v>46551</v>
      </c>
      <c r="P9865" s="29" t="s">
        <v>123</v>
      </c>
      <c r="Q9865" s="29" t="n">
        <f aca="false">IFERROR(VALUE(L9865),"")</f>
        <v>68</v>
      </c>
      <c r="R9865" s="29" t="n">
        <f aca="true">IF(O9865="","",O9865-TODAY())</f>
        <v>266</v>
      </c>
      <c r="S9865" s="29" t="str">
        <f aca="false">IF(C9865="&lt;&lt; vazio &gt;&gt;","VAZIA",IF(AND(O9865&lt;&gt;"",R9865&lt;0),"VENCIDO",IF(AND(O9865&lt;&gt;"",R9865&lt;=Parametros!$B$10),"PRÓX. VENCIMENTO",IF(F9865="Q","QUALIDADE",IF(F9865="S","BLOQUEADO",IF(F9865="R","RESTRITO/DEVOLUÇÃO",IF(OR(N9865="QUAR",N9865="QRES"),"QUARENTENA",IF(OR(B9865="DESCARTE",B9865="DEVOLUÇÃO"),"DESCARTE/DEVOLUÇÃO",IF(AND(D9865="",K9865&lt;&gt;""),"SEM LOTE",IF(AND(Q9865&lt;&gt;"",Q9865&gt;=Parametros!$B$11),"PARADO/SEM GIRO","OK"))))))))))</f>
        <v>OK</v>
      </c>
      <c r="T9865" s="29" t="str">
        <f aca="false">IF(AND($S9865="PARADO/SEM GIRO",$K9865="KG",OR(Painel!$B$5="(Todos)",A9865=Painel!$B$5)*OR(Painel!$E$5="(Todos)",P9865=Painel!$E$5)),$J9865+ROW()/10000000,"")</f>
        <v/>
      </c>
      <c r="U9865" s="29" t="str">
        <f aca="false">IF(AND($S9865="VENCIDO",$K9865="KG",OR(Painel!$B$5="(Todos)",A9865=Painel!$B$5)*OR(Painel!$E$5="(Todos)",P9865=Painel!$E$5)),$J9865+ROW()/10000000,"")</f>
        <v/>
      </c>
    </row>
    <row r="9866" customFormat="false" ht="15" hidden="false" customHeight="false" outlineLevel="0" collapsed="false">
      <c r="A9866" s="29" t="s">
        <v>56</v>
      </c>
      <c r="B9866" s="29" t="s">
        <v>16803</v>
      </c>
      <c r="C9866" s="29" t="s">
        <v>15831</v>
      </c>
      <c r="D9866" s="29" t="s">
        <v>15832</v>
      </c>
      <c r="E9866" s="29" t="n">
        <v>2</v>
      </c>
      <c r="F9866" s="29"/>
      <c r="G9866" s="29" t="s">
        <v>16805</v>
      </c>
      <c r="H9866" s="30" t="n">
        <v>200</v>
      </c>
      <c r="I9866" s="31" t="n">
        <v>46217</v>
      </c>
      <c r="J9866" s="30" t="n">
        <v>200</v>
      </c>
      <c r="K9866" s="29" t="s">
        <v>125</v>
      </c>
      <c r="L9866" s="29" t="s">
        <v>2586</v>
      </c>
      <c r="M9866" s="29"/>
      <c r="N9866" s="29" t="s">
        <v>122</v>
      </c>
      <c r="O9866" s="31" t="n">
        <v>46551</v>
      </c>
      <c r="P9866" s="29" t="s">
        <v>123</v>
      </c>
      <c r="Q9866" s="29" t="n">
        <f aca="false">IFERROR(VALUE(L9866),"")</f>
        <v>68</v>
      </c>
      <c r="R9866" s="29" t="n">
        <f aca="true">IF(O9866="","",O9866-TODAY())</f>
        <v>266</v>
      </c>
      <c r="S9866" s="29" t="str">
        <f aca="false">IF(C9866="&lt;&lt; vazio &gt;&gt;","VAZIA",IF(AND(O9866&lt;&gt;"",R9866&lt;0),"VENCIDO",IF(AND(O9866&lt;&gt;"",R9866&lt;=Parametros!$B$10),"PRÓX. VENCIMENTO",IF(F9866="Q","QUALIDADE",IF(F9866="S","BLOQUEADO",IF(F9866="R","RESTRITO/DEVOLUÇÃO",IF(OR(N9866="QUAR",N9866="QRES"),"QUARENTENA",IF(OR(B9866="DESCARTE",B9866="DEVOLUÇÃO"),"DESCARTE/DEVOLUÇÃO",IF(AND(D9866="",K9866&lt;&gt;""),"SEM LOTE",IF(AND(Q9866&lt;&gt;"",Q9866&gt;=Parametros!$B$11),"PARADO/SEM GIRO","OK"))))))))))</f>
        <v>OK</v>
      </c>
      <c r="T9866" s="29" t="str">
        <f aca="false">IF(AND($S9866="PARADO/SEM GIRO",$K9866="KG",OR(Painel!$B$5="(Todos)",A9866=Painel!$B$5)*OR(Painel!$E$5="(Todos)",P9866=Painel!$E$5)),$J9866+ROW()/10000000,"")</f>
        <v/>
      </c>
      <c r="U9866" s="29" t="str">
        <f aca="false">IF(AND($S9866="VENCIDO",$K9866="KG",OR(Painel!$B$5="(Todos)",A9866=Painel!$B$5)*OR(Painel!$E$5="(Todos)",P9866=Painel!$E$5)),$J9866+ROW()/10000000,"")</f>
        <v/>
      </c>
    </row>
    <row r="9867" customFormat="false" ht="15" hidden="false" customHeight="false" outlineLevel="0" collapsed="false">
      <c r="A9867" s="29" t="s">
        <v>56</v>
      </c>
      <c r="B9867" s="29" t="s">
        <v>16806</v>
      </c>
      <c r="C9867" s="29" t="s">
        <v>15831</v>
      </c>
      <c r="D9867" s="29" t="s">
        <v>15834</v>
      </c>
      <c r="E9867" s="29" t="n">
        <v>8</v>
      </c>
      <c r="F9867" s="29"/>
      <c r="G9867" s="29" t="s">
        <v>16807</v>
      </c>
      <c r="H9867" s="30" t="n">
        <v>200</v>
      </c>
      <c r="I9867" s="31" t="n">
        <v>46260</v>
      </c>
      <c r="J9867" s="30" t="n">
        <v>200</v>
      </c>
      <c r="K9867" s="29" t="s">
        <v>125</v>
      </c>
      <c r="L9867" s="29" t="s">
        <v>2223</v>
      </c>
      <c r="M9867" s="29"/>
      <c r="N9867" s="29" t="s">
        <v>122</v>
      </c>
      <c r="O9867" s="31" t="n">
        <v>46623</v>
      </c>
      <c r="P9867" s="29" t="s">
        <v>123</v>
      </c>
      <c r="Q9867" s="29" t="n">
        <f aca="false">IFERROR(VALUE(L9867),"")</f>
        <v>25</v>
      </c>
      <c r="R9867" s="29" t="n">
        <f aca="true">IF(O9867="","",O9867-TODAY())</f>
        <v>338</v>
      </c>
      <c r="S9867" s="29" t="str">
        <f aca="false">IF(C9867="&lt;&lt; vazio &gt;&gt;","VAZIA",IF(AND(O9867&lt;&gt;"",R9867&lt;0),"VENCIDO",IF(AND(O9867&lt;&gt;"",R9867&lt;=Parametros!$B$10),"PRÓX. VENCIMENTO",IF(F9867="Q","QUALIDADE",IF(F9867="S","BLOQUEADO",IF(F9867="R","RESTRITO/DEVOLUÇÃO",IF(OR(N9867="QUAR",N9867="QRES"),"QUARENTENA",IF(OR(B9867="DESCARTE",B9867="DEVOLUÇÃO"),"DESCARTE/DEVOLUÇÃO",IF(AND(D9867="",K9867&lt;&gt;""),"SEM LOTE",IF(AND(Q9867&lt;&gt;"",Q9867&gt;=Parametros!$B$11),"PARADO/SEM GIRO","OK"))))))))))</f>
        <v>OK</v>
      </c>
      <c r="T9867" s="29" t="str">
        <f aca="false">IF(AND($S9867="PARADO/SEM GIRO",$K9867="KG",OR(Painel!$B$5="(Todos)",A9867=Painel!$B$5)*OR(Painel!$E$5="(Todos)",P9867=Painel!$E$5)),$J9867+ROW()/10000000,"")</f>
        <v/>
      </c>
      <c r="U9867" s="29" t="str">
        <f aca="false">IF(AND($S9867="VENCIDO",$K9867="KG",OR(Painel!$B$5="(Todos)",A9867=Painel!$B$5)*OR(Painel!$E$5="(Todos)",P9867=Painel!$E$5)),$J9867+ROW()/10000000,"")</f>
        <v/>
      </c>
    </row>
    <row r="9868" customFormat="false" ht="15" hidden="false" customHeight="false" outlineLevel="0" collapsed="false">
      <c r="A9868" s="29" t="s">
        <v>56</v>
      </c>
      <c r="B9868" s="29" t="s">
        <v>16806</v>
      </c>
      <c r="C9868" s="29" t="s">
        <v>15831</v>
      </c>
      <c r="D9868" s="29" t="s">
        <v>15834</v>
      </c>
      <c r="E9868" s="29" t="n">
        <v>8</v>
      </c>
      <c r="F9868" s="29"/>
      <c r="G9868" s="29" t="s">
        <v>16808</v>
      </c>
      <c r="H9868" s="30" t="n">
        <v>200</v>
      </c>
      <c r="I9868" s="31" t="n">
        <v>46260</v>
      </c>
      <c r="J9868" s="30" t="n">
        <v>200</v>
      </c>
      <c r="K9868" s="29" t="s">
        <v>125</v>
      </c>
      <c r="L9868" s="29" t="s">
        <v>2223</v>
      </c>
      <c r="M9868" s="29"/>
      <c r="N9868" s="29" t="s">
        <v>122</v>
      </c>
      <c r="O9868" s="31" t="n">
        <v>46623</v>
      </c>
      <c r="P9868" s="29" t="s">
        <v>123</v>
      </c>
      <c r="Q9868" s="29" t="n">
        <f aca="false">IFERROR(VALUE(L9868),"")</f>
        <v>25</v>
      </c>
      <c r="R9868" s="29" t="n">
        <f aca="true">IF(O9868="","",O9868-TODAY())</f>
        <v>338</v>
      </c>
      <c r="S9868" s="29" t="str">
        <f aca="false">IF(C9868="&lt;&lt; vazio &gt;&gt;","VAZIA",IF(AND(O9868&lt;&gt;"",R9868&lt;0),"VENCIDO",IF(AND(O9868&lt;&gt;"",R9868&lt;=Parametros!$B$10),"PRÓX. VENCIMENTO",IF(F9868="Q","QUALIDADE",IF(F9868="S","BLOQUEADO",IF(F9868="R","RESTRITO/DEVOLUÇÃO",IF(OR(N9868="QUAR",N9868="QRES"),"QUARENTENA",IF(OR(B9868="DESCARTE",B9868="DEVOLUÇÃO"),"DESCARTE/DEVOLUÇÃO",IF(AND(D9868="",K9868&lt;&gt;""),"SEM LOTE",IF(AND(Q9868&lt;&gt;"",Q9868&gt;=Parametros!$B$11),"PARADO/SEM GIRO","OK"))))))))))</f>
        <v>OK</v>
      </c>
      <c r="T9868" s="29" t="str">
        <f aca="false">IF(AND($S9868="PARADO/SEM GIRO",$K9868="KG",OR(Painel!$B$5="(Todos)",A9868=Painel!$B$5)*OR(Painel!$E$5="(Todos)",P9868=Painel!$E$5)),$J9868+ROW()/10000000,"")</f>
        <v/>
      </c>
      <c r="U9868" s="29" t="str">
        <f aca="false">IF(AND($S9868="VENCIDO",$K9868="KG",OR(Painel!$B$5="(Todos)",A9868=Painel!$B$5)*OR(Painel!$E$5="(Todos)",P9868=Painel!$E$5)),$J9868+ROW()/10000000,"")</f>
        <v/>
      </c>
    </row>
    <row r="9869" customFormat="false" ht="15" hidden="false" customHeight="false" outlineLevel="0" collapsed="false">
      <c r="A9869" s="29" t="s">
        <v>56</v>
      </c>
      <c r="B9869" s="29" t="s">
        <v>16806</v>
      </c>
      <c r="C9869" s="29" t="s">
        <v>15831</v>
      </c>
      <c r="D9869" s="29" t="s">
        <v>15834</v>
      </c>
      <c r="E9869" s="29" t="n">
        <v>8</v>
      </c>
      <c r="F9869" s="29"/>
      <c r="G9869" s="29" t="s">
        <v>16809</v>
      </c>
      <c r="H9869" s="30" t="n">
        <v>200</v>
      </c>
      <c r="I9869" s="31" t="n">
        <v>46260</v>
      </c>
      <c r="J9869" s="30" t="n">
        <v>200</v>
      </c>
      <c r="K9869" s="29" t="s">
        <v>125</v>
      </c>
      <c r="L9869" s="29" t="s">
        <v>2223</v>
      </c>
      <c r="M9869" s="29"/>
      <c r="N9869" s="29" t="s">
        <v>122</v>
      </c>
      <c r="O9869" s="31" t="n">
        <v>46623</v>
      </c>
      <c r="P9869" s="29" t="s">
        <v>123</v>
      </c>
      <c r="Q9869" s="29" t="n">
        <f aca="false">IFERROR(VALUE(L9869),"")</f>
        <v>25</v>
      </c>
      <c r="R9869" s="29" t="n">
        <f aca="true">IF(O9869="","",O9869-TODAY())</f>
        <v>338</v>
      </c>
      <c r="S9869" s="29" t="str">
        <f aca="false">IF(C9869="&lt;&lt; vazio &gt;&gt;","VAZIA",IF(AND(O9869&lt;&gt;"",R9869&lt;0),"VENCIDO",IF(AND(O9869&lt;&gt;"",R9869&lt;=Parametros!$B$10),"PRÓX. VENCIMENTO",IF(F9869="Q","QUALIDADE",IF(F9869="S","BLOQUEADO",IF(F9869="R","RESTRITO/DEVOLUÇÃO",IF(OR(N9869="QUAR",N9869="QRES"),"QUARENTENA",IF(OR(B9869="DESCARTE",B9869="DEVOLUÇÃO"),"DESCARTE/DEVOLUÇÃO",IF(AND(D9869="",K9869&lt;&gt;""),"SEM LOTE",IF(AND(Q9869&lt;&gt;"",Q9869&gt;=Parametros!$B$11),"PARADO/SEM GIRO","OK"))))))))))</f>
        <v>OK</v>
      </c>
      <c r="T9869" s="29" t="str">
        <f aca="false">IF(AND($S9869="PARADO/SEM GIRO",$K9869="KG",OR(Painel!$B$5="(Todos)",A9869=Painel!$B$5)*OR(Painel!$E$5="(Todos)",P9869=Painel!$E$5)),$J9869+ROW()/10000000,"")</f>
        <v/>
      </c>
      <c r="U9869" s="29" t="str">
        <f aca="false">IF(AND($S9869="VENCIDO",$K9869="KG",OR(Painel!$B$5="(Todos)",A9869=Painel!$B$5)*OR(Painel!$E$5="(Todos)",P9869=Painel!$E$5)),$J9869+ROW()/10000000,"")</f>
        <v/>
      </c>
    </row>
    <row r="9870" customFormat="false" ht="15" hidden="false" customHeight="false" outlineLevel="0" collapsed="false">
      <c r="A9870" s="29" t="s">
        <v>56</v>
      </c>
      <c r="B9870" s="29" t="s">
        <v>16806</v>
      </c>
      <c r="C9870" s="29" t="s">
        <v>15831</v>
      </c>
      <c r="D9870" s="29" t="s">
        <v>15834</v>
      </c>
      <c r="E9870" s="29" t="n">
        <v>8</v>
      </c>
      <c r="F9870" s="29"/>
      <c r="G9870" s="29" t="s">
        <v>16810</v>
      </c>
      <c r="H9870" s="30" t="n">
        <v>200</v>
      </c>
      <c r="I9870" s="31" t="n">
        <v>46260</v>
      </c>
      <c r="J9870" s="30" t="n">
        <v>200</v>
      </c>
      <c r="K9870" s="29" t="s">
        <v>125</v>
      </c>
      <c r="L9870" s="29" t="s">
        <v>2223</v>
      </c>
      <c r="M9870" s="29"/>
      <c r="N9870" s="29" t="s">
        <v>122</v>
      </c>
      <c r="O9870" s="31" t="n">
        <v>46623</v>
      </c>
      <c r="P9870" s="29" t="s">
        <v>123</v>
      </c>
      <c r="Q9870" s="29" t="n">
        <f aca="false">IFERROR(VALUE(L9870),"")</f>
        <v>25</v>
      </c>
      <c r="R9870" s="29" t="n">
        <f aca="true">IF(O9870="","",O9870-TODAY())</f>
        <v>338</v>
      </c>
      <c r="S9870" s="29" t="str">
        <f aca="false">IF(C9870="&lt;&lt; vazio &gt;&gt;","VAZIA",IF(AND(O9870&lt;&gt;"",R9870&lt;0),"VENCIDO",IF(AND(O9870&lt;&gt;"",R9870&lt;=Parametros!$B$10),"PRÓX. VENCIMENTO",IF(F9870="Q","QUALIDADE",IF(F9870="S","BLOQUEADO",IF(F9870="R","RESTRITO/DEVOLUÇÃO",IF(OR(N9870="QUAR",N9870="QRES"),"QUARENTENA",IF(OR(B9870="DESCARTE",B9870="DEVOLUÇÃO"),"DESCARTE/DEVOLUÇÃO",IF(AND(D9870="",K9870&lt;&gt;""),"SEM LOTE",IF(AND(Q9870&lt;&gt;"",Q9870&gt;=Parametros!$B$11),"PARADO/SEM GIRO","OK"))))))))))</f>
        <v>OK</v>
      </c>
      <c r="T9870" s="29" t="str">
        <f aca="false">IF(AND($S9870="PARADO/SEM GIRO",$K9870="KG",OR(Painel!$B$5="(Todos)",A9870=Painel!$B$5)*OR(Painel!$E$5="(Todos)",P9870=Painel!$E$5)),$J9870+ROW()/10000000,"")</f>
        <v/>
      </c>
      <c r="U9870" s="29" t="str">
        <f aca="false">IF(AND($S9870="VENCIDO",$K9870="KG",OR(Painel!$B$5="(Todos)",A9870=Painel!$B$5)*OR(Painel!$E$5="(Todos)",P9870=Painel!$E$5)),$J9870+ROW()/10000000,"")</f>
        <v/>
      </c>
    </row>
    <row r="9871" customFormat="false" ht="15" hidden="false" customHeight="false" outlineLevel="0" collapsed="false">
      <c r="A9871" s="29" t="s">
        <v>56</v>
      </c>
      <c r="B9871" s="29" t="s">
        <v>16806</v>
      </c>
      <c r="C9871" s="29" t="s">
        <v>15831</v>
      </c>
      <c r="D9871" s="29" t="s">
        <v>15834</v>
      </c>
      <c r="E9871" s="29" t="n">
        <v>8</v>
      </c>
      <c r="F9871" s="29"/>
      <c r="G9871" s="29" t="s">
        <v>16811</v>
      </c>
      <c r="H9871" s="30" t="n">
        <v>200</v>
      </c>
      <c r="I9871" s="31" t="n">
        <v>46260</v>
      </c>
      <c r="J9871" s="30" t="n">
        <v>200</v>
      </c>
      <c r="K9871" s="29" t="s">
        <v>125</v>
      </c>
      <c r="L9871" s="29" t="s">
        <v>2223</v>
      </c>
      <c r="M9871" s="29"/>
      <c r="N9871" s="29" t="s">
        <v>122</v>
      </c>
      <c r="O9871" s="31" t="n">
        <v>46623</v>
      </c>
      <c r="P9871" s="29" t="s">
        <v>123</v>
      </c>
      <c r="Q9871" s="29" t="n">
        <f aca="false">IFERROR(VALUE(L9871),"")</f>
        <v>25</v>
      </c>
      <c r="R9871" s="29" t="n">
        <f aca="true">IF(O9871="","",O9871-TODAY())</f>
        <v>338</v>
      </c>
      <c r="S9871" s="29" t="str">
        <f aca="false">IF(C9871="&lt;&lt; vazio &gt;&gt;","VAZIA",IF(AND(O9871&lt;&gt;"",R9871&lt;0),"VENCIDO",IF(AND(O9871&lt;&gt;"",R9871&lt;=Parametros!$B$10),"PRÓX. VENCIMENTO",IF(F9871="Q","QUALIDADE",IF(F9871="S","BLOQUEADO",IF(F9871="R","RESTRITO/DEVOLUÇÃO",IF(OR(N9871="QUAR",N9871="QRES"),"QUARENTENA",IF(OR(B9871="DESCARTE",B9871="DEVOLUÇÃO"),"DESCARTE/DEVOLUÇÃO",IF(AND(D9871="",K9871&lt;&gt;""),"SEM LOTE",IF(AND(Q9871&lt;&gt;"",Q9871&gt;=Parametros!$B$11),"PARADO/SEM GIRO","OK"))))))))))</f>
        <v>OK</v>
      </c>
      <c r="T9871" s="29" t="str">
        <f aca="false">IF(AND($S9871="PARADO/SEM GIRO",$K9871="KG",OR(Painel!$B$5="(Todos)",A9871=Painel!$B$5)*OR(Painel!$E$5="(Todos)",P9871=Painel!$E$5)),$J9871+ROW()/10000000,"")</f>
        <v/>
      </c>
      <c r="U9871" s="29" t="str">
        <f aca="false">IF(AND($S9871="VENCIDO",$K9871="KG",OR(Painel!$B$5="(Todos)",A9871=Painel!$B$5)*OR(Painel!$E$5="(Todos)",P9871=Painel!$E$5)),$J9871+ROW()/10000000,"")</f>
        <v/>
      </c>
    </row>
    <row r="9872" customFormat="false" ht="15" hidden="false" customHeight="false" outlineLevel="0" collapsed="false">
      <c r="A9872" s="29" t="s">
        <v>56</v>
      </c>
      <c r="B9872" s="29" t="s">
        <v>16806</v>
      </c>
      <c r="C9872" s="29" t="s">
        <v>15831</v>
      </c>
      <c r="D9872" s="29" t="s">
        <v>15834</v>
      </c>
      <c r="E9872" s="29" t="n">
        <v>8</v>
      </c>
      <c r="F9872" s="29"/>
      <c r="G9872" s="29" t="s">
        <v>16812</v>
      </c>
      <c r="H9872" s="30" t="n">
        <v>200</v>
      </c>
      <c r="I9872" s="31" t="n">
        <v>46260</v>
      </c>
      <c r="J9872" s="30" t="n">
        <v>200</v>
      </c>
      <c r="K9872" s="29" t="s">
        <v>125</v>
      </c>
      <c r="L9872" s="29" t="s">
        <v>2223</v>
      </c>
      <c r="M9872" s="29"/>
      <c r="N9872" s="29" t="s">
        <v>122</v>
      </c>
      <c r="O9872" s="31" t="n">
        <v>46623</v>
      </c>
      <c r="P9872" s="29" t="s">
        <v>123</v>
      </c>
      <c r="Q9872" s="29" t="n">
        <f aca="false">IFERROR(VALUE(L9872),"")</f>
        <v>25</v>
      </c>
      <c r="R9872" s="29" t="n">
        <f aca="true">IF(O9872="","",O9872-TODAY())</f>
        <v>338</v>
      </c>
      <c r="S9872" s="29" t="str">
        <f aca="false">IF(C9872="&lt;&lt; vazio &gt;&gt;","VAZIA",IF(AND(O9872&lt;&gt;"",R9872&lt;0),"VENCIDO",IF(AND(O9872&lt;&gt;"",R9872&lt;=Parametros!$B$10),"PRÓX. VENCIMENTO",IF(F9872="Q","QUALIDADE",IF(F9872="S","BLOQUEADO",IF(F9872="R","RESTRITO/DEVOLUÇÃO",IF(OR(N9872="QUAR",N9872="QRES"),"QUARENTENA",IF(OR(B9872="DESCARTE",B9872="DEVOLUÇÃO"),"DESCARTE/DEVOLUÇÃO",IF(AND(D9872="",K9872&lt;&gt;""),"SEM LOTE",IF(AND(Q9872&lt;&gt;"",Q9872&gt;=Parametros!$B$11),"PARADO/SEM GIRO","OK"))))))))))</f>
        <v>OK</v>
      </c>
      <c r="T9872" s="29" t="str">
        <f aca="false">IF(AND($S9872="PARADO/SEM GIRO",$K9872="KG",OR(Painel!$B$5="(Todos)",A9872=Painel!$B$5)*OR(Painel!$E$5="(Todos)",P9872=Painel!$E$5)),$J9872+ROW()/10000000,"")</f>
        <v/>
      </c>
      <c r="U9872" s="29" t="str">
        <f aca="false">IF(AND($S9872="VENCIDO",$K9872="KG",OR(Painel!$B$5="(Todos)",A9872=Painel!$B$5)*OR(Painel!$E$5="(Todos)",P9872=Painel!$E$5)),$J9872+ROW()/10000000,"")</f>
        <v/>
      </c>
    </row>
    <row r="9873" customFormat="false" ht="15" hidden="false" customHeight="false" outlineLevel="0" collapsed="false">
      <c r="A9873" s="29" t="s">
        <v>56</v>
      </c>
      <c r="B9873" s="29" t="s">
        <v>16806</v>
      </c>
      <c r="C9873" s="29" t="s">
        <v>15831</v>
      </c>
      <c r="D9873" s="29" t="s">
        <v>15834</v>
      </c>
      <c r="E9873" s="29" t="n">
        <v>8</v>
      </c>
      <c r="F9873" s="29"/>
      <c r="G9873" s="29" t="s">
        <v>16813</v>
      </c>
      <c r="H9873" s="30" t="n">
        <v>200</v>
      </c>
      <c r="I9873" s="31" t="n">
        <v>46260</v>
      </c>
      <c r="J9873" s="30" t="n">
        <v>200</v>
      </c>
      <c r="K9873" s="29" t="s">
        <v>125</v>
      </c>
      <c r="L9873" s="29" t="s">
        <v>2223</v>
      </c>
      <c r="M9873" s="29"/>
      <c r="N9873" s="29" t="s">
        <v>122</v>
      </c>
      <c r="O9873" s="31" t="n">
        <v>46623</v>
      </c>
      <c r="P9873" s="29" t="s">
        <v>123</v>
      </c>
      <c r="Q9873" s="29" t="n">
        <f aca="false">IFERROR(VALUE(L9873),"")</f>
        <v>25</v>
      </c>
      <c r="R9873" s="29" t="n">
        <f aca="true">IF(O9873="","",O9873-TODAY())</f>
        <v>338</v>
      </c>
      <c r="S9873" s="29" t="str">
        <f aca="false">IF(C9873="&lt;&lt; vazio &gt;&gt;","VAZIA",IF(AND(O9873&lt;&gt;"",R9873&lt;0),"VENCIDO",IF(AND(O9873&lt;&gt;"",R9873&lt;=Parametros!$B$10),"PRÓX. VENCIMENTO",IF(F9873="Q","QUALIDADE",IF(F9873="S","BLOQUEADO",IF(F9873="R","RESTRITO/DEVOLUÇÃO",IF(OR(N9873="QUAR",N9873="QRES"),"QUARENTENA",IF(OR(B9873="DESCARTE",B9873="DEVOLUÇÃO"),"DESCARTE/DEVOLUÇÃO",IF(AND(D9873="",K9873&lt;&gt;""),"SEM LOTE",IF(AND(Q9873&lt;&gt;"",Q9873&gt;=Parametros!$B$11),"PARADO/SEM GIRO","OK"))))))))))</f>
        <v>OK</v>
      </c>
      <c r="T9873" s="29" t="str">
        <f aca="false">IF(AND($S9873="PARADO/SEM GIRO",$K9873="KG",OR(Painel!$B$5="(Todos)",A9873=Painel!$B$5)*OR(Painel!$E$5="(Todos)",P9873=Painel!$E$5)),$J9873+ROW()/10000000,"")</f>
        <v/>
      </c>
      <c r="U9873" s="29" t="str">
        <f aca="false">IF(AND($S9873="VENCIDO",$K9873="KG",OR(Painel!$B$5="(Todos)",A9873=Painel!$B$5)*OR(Painel!$E$5="(Todos)",P9873=Painel!$E$5)),$J9873+ROW()/10000000,"")</f>
        <v/>
      </c>
    </row>
    <row r="9874" customFormat="false" ht="15" hidden="false" customHeight="false" outlineLevel="0" collapsed="false">
      <c r="A9874" s="29" t="s">
        <v>56</v>
      </c>
      <c r="B9874" s="29" t="s">
        <v>16806</v>
      </c>
      <c r="C9874" s="29" t="s">
        <v>15831</v>
      </c>
      <c r="D9874" s="29" t="s">
        <v>15834</v>
      </c>
      <c r="E9874" s="29" t="n">
        <v>8</v>
      </c>
      <c r="F9874" s="29"/>
      <c r="G9874" s="29" t="s">
        <v>16814</v>
      </c>
      <c r="H9874" s="30" t="n">
        <v>200</v>
      </c>
      <c r="I9874" s="31" t="n">
        <v>46260</v>
      </c>
      <c r="J9874" s="30" t="n">
        <v>200</v>
      </c>
      <c r="K9874" s="29" t="s">
        <v>125</v>
      </c>
      <c r="L9874" s="29" t="s">
        <v>2223</v>
      </c>
      <c r="M9874" s="29"/>
      <c r="N9874" s="29" t="s">
        <v>122</v>
      </c>
      <c r="O9874" s="31" t="n">
        <v>46623</v>
      </c>
      <c r="P9874" s="29" t="s">
        <v>123</v>
      </c>
      <c r="Q9874" s="29" t="n">
        <f aca="false">IFERROR(VALUE(L9874),"")</f>
        <v>25</v>
      </c>
      <c r="R9874" s="29" t="n">
        <f aca="true">IF(O9874="","",O9874-TODAY())</f>
        <v>338</v>
      </c>
      <c r="S9874" s="29" t="str">
        <f aca="false">IF(C9874="&lt;&lt; vazio &gt;&gt;","VAZIA",IF(AND(O9874&lt;&gt;"",R9874&lt;0),"VENCIDO",IF(AND(O9874&lt;&gt;"",R9874&lt;=Parametros!$B$10),"PRÓX. VENCIMENTO",IF(F9874="Q","QUALIDADE",IF(F9874="S","BLOQUEADO",IF(F9874="R","RESTRITO/DEVOLUÇÃO",IF(OR(N9874="QUAR",N9874="QRES"),"QUARENTENA",IF(OR(B9874="DESCARTE",B9874="DEVOLUÇÃO"),"DESCARTE/DEVOLUÇÃO",IF(AND(D9874="",K9874&lt;&gt;""),"SEM LOTE",IF(AND(Q9874&lt;&gt;"",Q9874&gt;=Parametros!$B$11),"PARADO/SEM GIRO","OK"))))))))))</f>
        <v>OK</v>
      </c>
      <c r="T9874" s="29" t="str">
        <f aca="false">IF(AND($S9874="PARADO/SEM GIRO",$K9874="KG",OR(Painel!$B$5="(Todos)",A9874=Painel!$B$5)*OR(Painel!$E$5="(Todos)",P9874=Painel!$E$5)),$J9874+ROW()/10000000,"")</f>
        <v/>
      </c>
      <c r="U9874" s="29" t="str">
        <f aca="false">IF(AND($S9874="VENCIDO",$K9874="KG",OR(Painel!$B$5="(Todos)",A9874=Painel!$B$5)*OR(Painel!$E$5="(Todos)",P9874=Painel!$E$5)),$J9874+ROW()/10000000,"")</f>
        <v/>
      </c>
    </row>
    <row r="9875" customFormat="false" ht="15" hidden="false" customHeight="false" outlineLevel="0" collapsed="false">
      <c r="A9875" s="29" t="s">
        <v>56</v>
      </c>
      <c r="B9875" s="29" t="s">
        <v>16815</v>
      </c>
      <c r="C9875" s="29" t="s">
        <v>15831</v>
      </c>
      <c r="D9875" s="29" t="s">
        <v>15834</v>
      </c>
      <c r="E9875" s="29" t="n">
        <v>7</v>
      </c>
      <c r="F9875" s="29"/>
      <c r="G9875" s="29" t="s">
        <v>16816</v>
      </c>
      <c r="H9875" s="30" t="n">
        <v>200</v>
      </c>
      <c r="I9875" s="31" t="n">
        <v>46260</v>
      </c>
      <c r="J9875" s="30" t="n">
        <v>200</v>
      </c>
      <c r="K9875" s="29" t="s">
        <v>125</v>
      </c>
      <c r="L9875" s="29" t="s">
        <v>2223</v>
      </c>
      <c r="M9875" s="29"/>
      <c r="N9875" s="29" t="s">
        <v>122</v>
      </c>
      <c r="O9875" s="31" t="n">
        <v>46623</v>
      </c>
      <c r="P9875" s="29" t="s">
        <v>123</v>
      </c>
      <c r="Q9875" s="29" t="n">
        <f aca="false">IFERROR(VALUE(L9875),"")</f>
        <v>25</v>
      </c>
      <c r="R9875" s="29" t="n">
        <f aca="true">IF(O9875="","",O9875-TODAY())</f>
        <v>338</v>
      </c>
      <c r="S9875" s="29" t="str">
        <f aca="false">IF(C9875="&lt;&lt; vazio &gt;&gt;","VAZIA",IF(AND(O9875&lt;&gt;"",R9875&lt;0),"VENCIDO",IF(AND(O9875&lt;&gt;"",R9875&lt;=Parametros!$B$10),"PRÓX. VENCIMENTO",IF(F9875="Q","QUALIDADE",IF(F9875="S","BLOQUEADO",IF(F9875="R","RESTRITO/DEVOLUÇÃO",IF(OR(N9875="QUAR",N9875="QRES"),"QUARENTENA",IF(OR(B9875="DESCARTE",B9875="DEVOLUÇÃO"),"DESCARTE/DEVOLUÇÃO",IF(AND(D9875="",K9875&lt;&gt;""),"SEM LOTE",IF(AND(Q9875&lt;&gt;"",Q9875&gt;=Parametros!$B$11),"PARADO/SEM GIRO","OK"))))))))))</f>
        <v>OK</v>
      </c>
      <c r="T9875" s="29" t="str">
        <f aca="false">IF(AND($S9875="PARADO/SEM GIRO",$K9875="KG",OR(Painel!$B$5="(Todos)",A9875=Painel!$B$5)*OR(Painel!$E$5="(Todos)",P9875=Painel!$E$5)),$J9875+ROW()/10000000,"")</f>
        <v/>
      </c>
      <c r="U9875" s="29" t="str">
        <f aca="false">IF(AND($S9875="VENCIDO",$K9875="KG",OR(Painel!$B$5="(Todos)",A9875=Painel!$B$5)*OR(Painel!$E$5="(Todos)",P9875=Painel!$E$5)),$J9875+ROW()/10000000,"")</f>
        <v/>
      </c>
    </row>
    <row r="9876" customFormat="false" ht="15" hidden="false" customHeight="false" outlineLevel="0" collapsed="false">
      <c r="A9876" s="29" t="s">
        <v>56</v>
      </c>
      <c r="B9876" s="29" t="s">
        <v>16815</v>
      </c>
      <c r="C9876" s="29" t="s">
        <v>15831</v>
      </c>
      <c r="D9876" s="29" t="s">
        <v>15834</v>
      </c>
      <c r="E9876" s="29" t="n">
        <v>7</v>
      </c>
      <c r="F9876" s="29"/>
      <c r="G9876" s="29" t="s">
        <v>16817</v>
      </c>
      <c r="H9876" s="30" t="n">
        <v>200</v>
      </c>
      <c r="I9876" s="31" t="n">
        <v>46260</v>
      </c>
      <c r="J9876" s="30" t="n">
        <v>200</v>
      </c>
      <c r="K9876" s="29" t="s">
        <v>125</v>
      </c>
      <c r="L9876" s="29" t="s">
        <v>2223</v>
      </c>
      <c r="M9876" s="29"/>
      <c r="N9876" s="29" t="s">
        <v>122</v>
      </c>
      <c r="O9876" s="31" t="n">
        <v>46623</v>
      </c>
      <c r="P9876" s="29" t="s">
        <v>123</v>
      </c>
      <c r="Q9876" s="29" t="n">
        <f aca="false">IFERROR(VALUE(L9876),"")</f>
        <v>25</v>
      </c>
      <c r="R9876" s="29" t="n">
        <f aca="true">IF(O9876="","",O9876-TODAY())</f>
        <v>338</v>
      </c>
      <c r="S9876" s="29" t="str">
        <f aca="false">IF(C9876="&lt;&lt; vazio &gt;&gt;","VAZIA",IF(AND(O9876&lt;&gt;"",R9876&lt;0),"VENCIDO",IF(AND(O9876&lt;&gt;"",R9876&lt;=Parametros!$B$10),"PRÓX. VENCIMENTO",IF(F9876="Q","QUALIDADE",IF(F9876="S","BLOQUEADO",IF(F9876="R","RESTRITO/DEVOLUÇÃO",IF(OR(N9876="QUAR",N9876="QRES"),"QUARENTENA",IF(OR(B9876="DESCARTE",B9876="DEVOLUÇÃO"),"DESCARTE/DEVOLUÇÃO",IF(AND(D9876="",K9876&lt;&gt;""),"SEM LOTE",IF(AND(Q9876&lt;&gt;"",Q9876&gt;=Parametros!$B$11),"PARADO/SEM GIRO","OK"))))))))))</f>
        <v>OK</v>
      </c>
      <c r="T9876" s="29" t="str">
        <f aca="false">IF(AND($S9876="PARADO/SEM GIRO",$K9876="KG",OR(Painel!$B$5="(Todos)",A9876=Painel!$B$5)*OR(Painel!$E$5="(Todos)",P9876=Painel!$E$5)),$J9876+ROW()/10000000,"")</f>
        <v/>
      </c>
      <c r="U9876" s="29" t="str">
        <f aca="false">IF(AND($S9876="VENCIDO",$K9876="KG",OR(Painel!$B$5="(Todos)",A9876=Painel!$B$5)*OR(Painel!$E$5="(Todos)",P9876=Painel!$E$5)),$J9876+ROW()/10000000,"")</f>
        <v/>
      </c>
    </row>
    <row r="9877" customFormat="false" ht="15" hidden="false" customHeight="false" outlineLevel="0" collapsed="false">
      <c r="A9877" s="29" t="s">
        <v>56</v>
      </c>
      <c r="B9877" s="29" t="s">
        <v>16815</v>
      </c>
      <c r="C9877" s="29" t="s">
        <v>15831</v>
      </c>
      <c r="D9877" s="29" t="s">
        <v>15834</v>
      </c>
      <c r="E9877" s="29" t="n">
        <v>7</v>
      </c>
      <c r="F9877" s="29"/>
      <c r="G9877" s="29" t="s">
        <v>16818</v>
      </c>
      <c r="H9877" s="30" t="n">
        <v>200</v>
      </c>
      <c r="I9877" s="31" t="n">
        <v>46260</v>
      </c>
      <c r="J9877" s="30" t="n">
        <v>200</v>
      </c>
      <c r="K9877" s="29" t="s">
        <v>125</v>
      </c>
      <c r="L9877" s="29" t="s">
        <v>2223</v>
      </c>
      <c r="M9877" s="29"/>
      <c r="N9877" s="29" t="s">
        <v>122</v>
      </c>
      <c r="O9877" s="31" t="n">
        <v>46623</v>
      </c>
      <c r="P9877" s="29" t="s">
        <v>123</v>
      </c>
      <c r="Q9877" s="29" t="n">
        <f aca="false">IFERROR(VALUE(L9877),"")</f>
        <v>25</v>
      </c>
      <c r="R9877" s="29" t="n">
        <f aca="true">IF(O9877="","",O9877-TODAY())</f>
        <v>338</v>
      </c>
      <c r="S9877" s="29" t="str">
        <f aca="false">IF(C9877="&lt;&lt; vazio &gt;&gt;","VAZIA",IF(AND(O9877&lt;&gt;"",R9877&lt;0),"VENCIDO",IF(AND(O9877&lt;&gt;"",R9877&lt;=Parametros!$B$10),"PRÓX. VENCIMENTO",IF(F9877="Q","QUALIDADE",IF(F9877="S","BLOQUEADO",IF(F9877="R","RESTRITO/DEVOLUÇÃO",IF(OR(N9877="QUAR",N9877="QRES"),"QUARENTENA",IF(OR(B9877="DESCARTE",B9877="DEVOLUÇÃO"),"DESCARTE/DEVOLUÇÃO",IF(AND(D9877="",K9877&lt;&gt;""),"SEM LOTE",IF(AND(Q9877&lt;&gt;"",Q9877&gt;=Parametros!$B$11),"PARADO/SEM GIRO","OK"))))))))))</f>
        <v>OK</v>
      </c>
      <c r="T9877" s="29" t="str">
        <f aca="false">IF(AND($S9877="PARADO/SEM GIRO",$K9877="KG",OR(Painel!$B$5="(Todos)",A9877=Painel!$B$5)*OR(Painel!$E$5="(Todos)",P9877=Painel!$E$5)),$J9877+ROW()/10000000,"")</f>
        <v/>
      </c>
      <c r="U9877" s="29" t="str">
        <f aca="false">IF(AND($S9877="VENCIDO",$K9877="KG",OR(Painel!$B$5="(Todos)",A9877=Painel!$B$5)*OR(Painel!$E$5="(Todos)",P9877=Painel!$E$5)),$J9877+ROW()/10000000,"")</f>
        <v/>
      </c>
    </row>
    <row r="9878" customFormat="false" ht="15" hidden="false" customHeight="false" outlineLevel="0" collapsed="false">
      <c r="A9878" s="29" t="s">
        <v>56</v>
      </c>
      <c r="B9878" s="29" t="s">
        <v>16815</v>
      </c>
      <c r="C9878" s="29" t="s">
        <v>15831</v>
      </c>
      <c r="D9878" s="29" t="s">
        <v>15834</v>
      </c>
      <c r="E9878" s="29" t="n">
        <v>7</v>
      </c>
      <c r="F9878" s="29"/>
      <c r="G9878" s="29" t="s">
        <v>16819</v>
      </c>
      <c r="H9878" s="30" t="n">
        <v>200</v>
      </c>
      <c r="I9878" s="31" t="n">
        <v>46260</v>
      </c>
      <c r="J9878" s="30" t="n">
        <v>200</v>
      </c>
      <c r="K9878" s="29" t="s">
        <v>125</v>
      </c>
      <c r="L9878" s="29" t="s">
        <v>2223</v>
      </c>
      <c r="M9878" s="29"/>
      <c r="N9878" s="29" t="s">
        <v>122</v>
      </c>
      <c r="O9878" s="31" t="n">
        <v>46623</v>
      </c>
      <c r="P9878" s="29" t="s">
        <v>123</v>
      </c>
      <c r="Q9878" s="29" t="n">
        <f aca="false">IFERROR(VALUE(L9878),"")</f>
        <v>25</v>
      </c>
      <c r="R9878" s="29" t="n">
        <f aca="true">IF(O9878="","",O9878-TODAY())</f>
        <v>338</v>
      </c>
      <c r="S9878" s="29" t="str">
        <f aca="false">IF(C9878="&lt;&lt; vazio &gt;&gt;","VAZIA",IF(AND(O9878&lt;&gt;"",R9878&lt;0),"VENCIDO",IF(AND(O9878&lt;&gt;"",R9878&lt;=Parametros!$B$10),"PRÓX. VENCIMENTO",IF(F9878="Q","QUALIDADE",IF(F9878="S","BLOQUEADO",IF(F9878="R","RESTRITO/DEVOLUÇÃO",IF(OR(N9878="QUAR",N9878="QRES"),"QUARENTENA",IF(OR(B9878="DESCARTE",B9878="DEVOLUÇÃO"),"DESCARTE/DEVOLUÇÃO",IF(AND(D9878="",K9878&lt;&gt;""),"SEM LOTE",IF(AND(Q9878&lt;&gt;"",Q9878&gt;=Parametros!$B$11),"PARADO/SEM GIRO","OK"))))))))))</f>
        <v>OK</v>
      </c>
      <c r="T9878" s="29" t="str">
        <f aca="false">IF(AND($S9878="PARADO/SEM GIRO",$K9878="KG",OR(Painel!$B$5="(Todos)",A9878=Painel!$B$5)*OR(Painel!$E$5="(Todos)",P9878=Painel!$E$5)),$J9878+ROW()/10000000,"")</f>
        <v/>
      </c>
      <c r="U9878" s="29" t="str">
        <f aca="false">IF(AND($S9878="VENCIDO",$K9878="KG",OR(Painel!$B$5="(Todos)",A9878=Painel!$B$5)*OR(Painel!$E$5="(Todos)",P9878=Painel!$E$5)),$J9878+ROW()/10000000,"")</f>
        <v/>
      </c>
    </row>
    <row r="9879" customFormat="false" ht="15" hidden="false" customHeight="false" outlineLevel="0" collapsed="false">
      <c r="A9879" s="29" t="s">
        <v>56</v>
      </c>
      <c r="B9879" s="29" t="s">
        <v>16815</v>
      </c>
      <c r="C9879" s="29" t="s">
        <v>15831</v>
      </c>
      <c r="D9879" s="29" t="s">
        <v>15834</v>
      </c>
      <c r="E9879" s="29" t="n">
        <v>7</v>
      </c>
      <c r="F9879" s="29"/>
      <c r="G9879" s="29" t="s">
        <v>16820</v>
      </c>
      <c r="H9879" s="30" t="n">
        <v>200</v>
      </c>
      <c r="I9879" s="31" t="n">
        <v>46260</v>
      </c>
      <c r="J9879" s="30" t="n">
        <v>200</v>
      </c>
      <c r="K9879" s="29" t="s">
        <v>125</v>
      </c>
      <c r="L9879" s="29" t="s">
        <v>2223</v>
      </c>
      <c r="M9879" s="29"/>
      <c r="N9879" s="29" t="s">
        <v>122</v>
      </c>
      <c r="O9879" s="31" t="n">
        <v>46623</v>
      </c>
      <c r="P9879" s="29" t="s">
        <v>123</v>
      </c>
      <c r="Q9879" s="29" t="n">
        <f aca="false">IFERROR(VALUE(L9879),"")</f>
        <v>25</v>
      </c>
      <c r="R9879" s="29" t="n">
        <f aca="true">IF(O9879="","",O9879-TODAY())</f>
        <v>338</v>
      </c>
      <c r="S9879" s="29" t="str">
        <f aca="false">IF(C9879="&lt;&lt; vazio &gt;&gt;","VAZIA",IF(AND(O9879&lt;&gt;"",R9879&lt;0),"VENCIDO",IF(AND(O9879&lt;&gt;"",R9879&lt;=Parametros!$B$10),"PRÓX. VENCIMENTO",IF(F9879="Q","QUALIDADE",IF(F9879="S","BLOQUEADO",IF(F9879="R","RESTRITO/DEVOLUÇÃO",IF(OR(N9879="QUAR",N9879="QRES"),"QUARENTENA",IF(OR(B9879="DESCARTE",B9879="DEVOLUÇÃO"),"DESCARTE/DEVOLUÇÃO",IF(AND(D9879="",K9879&lt;&gt;""),"SEM LOTE",IF(AND(Q9879&lt;&gt;"",Q9879&gt;=Parametros!$B$11),"PARADO/SEM GIRO","OK"))))))))))</f>
        <v>OK</v>
      </c>
      <c r="T9879" s="29" t="str">
        <f aca="false">IF(AND($S9879="PARADO/SEM GIRO",$K9879="KG",OR(Painel!$B$5="(Todos)",A9879=Painel!$B$5)*OR(Painel!$E$5="(Todos)",P9879=Painel!$E$5)),$J9879+ROW()/10000000,"")</f>
        <v/>
      </c>
      <c r="U9879" s="29" t="str">
        <f aca="false">IF(AND($S9879="VENCIDO",$K9879="KG",OR(Painel!$B$5="(Todos)",A9879=Painel!$B$5)*OR(Painel!$E$5="(Todos)",P9879=Painel!$E$5)),$J9879+ROW()/10000000,"")</f>
        <v/>
      </c>
    </row>
    <row r="9880" customFormat="false" ht="15" hidden="false" customHeight="false" outlineLevel="0" collapsed="false">
      <c r="A9880" s="29" t="s">
        <v>56</v>
      </c>
      <c r="B9880" s="29" t="s">
        <v>16815</v>
      </c>
      <c r="C9880" s="29" t="s">
        <v>15831</v>
      </c>
      <c r="D9880" s="29" t="s">
        <v>15834</v>
      </c>
      <c r="E9880" s="29" t="n">
        <v>7</v>
      </c>
      <c r="F9880" s="29"/>
      <c r="G9880" s="29" t="s">
        <v>16821</v>
      </c>
      <c r="H9880" s="30" t="n">
        <v>200</v>
      </c>
      <c r="I9880" s="31" t="n">
        <v>46260</v>
      </c>
      <c r="J9880" s="30" t="n">
        <v>200</v>
      </c>
      <c r="K9880" s="29" t="s">
        <v>125</v>
      </c>
      <c r="L9880" s="29" t="s">
        <v>2223</v>
      </c>
      <c r="M9880" s="29"/>
      <c r="N9880" s="29" t="s">
        <v>122</v>
      </c>
      <c r="O9880" s="31" t="n">
        <v>46623</v>
      </c>
      <c r="P9880" s="29" t="s">
        <v>123</v>
      </c>
      <c r="Q9880" s="29" t="n">
        <f aca="false">IFERROR(VALUE(L9880),"")</f>
        <v>25</v>
      </c>
      <c r="R9880" s="29" t="n">
        <f aca="true">IF(O9880="","",O9880-TODAY())</f>
        <v>338</v>
      </c>
      <c r="S9880" s="29" t="str">
        <f aca="false">IF(C9880="&lt;&lt; vazio &gt;&gt;","VAZIA",IF(AND(O9880&lt;&gt;"",R9880&lt;0),"VENCIDO",IF(AND(O9880&lt;&gt;"",R9880&lt;=Parametros!$B$10),"PRÓX. VENCIMENTO",IF(F9880="Q","QUALIDADE",IF(F9880="S","BLOQUEADO",IF(F9880="R","RESTRITO/DEVOLUÇÃO",IF(OR(N9880="QUAR",N9880="QRES"),"QUARENTENA",IF(OR(B9880="DESCARTE",B9880="DEVOLUÇÃO"),"DESCARTE/DEVOLUÇÃO",IF(AND(D9880="",K9880&lt;&gt;""),"SEM LOTE",IF(AND(Q9880&lt;&gt;"",Q9880&gt;=Parametros!$B$11),"PARADO/SEM GIRO","OK"))))))))))</f>
        <v>OK</v>
      </c>
      <c r="T9880" s="29" t="str">
        <f aca="false">IF(AND($S9880="PARADO/SEM GIRO",$K9880="KG",OR(Painel!$B$5="(Todos)",A9880=Painel!$B$5)*OR(Painel!$E$5="(Todos)",P9880=Painel!$E$5)),$J9880+ROW()/10000000,"")</f>
        <v/>
      </c>
      <c r="U9880" s="29" t="str">
        <f aca="false">IF(AND($S9880="VENCIDO",$K9880="KG",OR(Painel!$B$5="(Todos)",A9880=Painel!$B$5)*OR(Painel!$E$5="(Todos)",P9880=Painel!$E$5)),$J9880+ROW()/10000000,"")</f>
        <v/>
      </c>
    </row>
    <row r="9881" customFormat="false" ht="15" hidden="false" customHeight="false" outlineLevel="0" collapsed="false">
      <c r="A9881" s="29" t="s">
        <v>56</v>
      </c>
      <c r="B9881" s="29" t="s">
        <v>16815</v>
      </c>
      <c r="C9881" s="29" t="s">
        <v>15831</v>
      </c>
      <c r="D9881" s="29" t="s">
        <v>15834</v>
      </c>
      <c r="E9881" s="29" t="n">
        <v>7</v>
      </c>
      <c r="F9881" s="29"/>
      <c r="G9881" s="29" t="s">
        <v>16822</v>
      </c>
      <c r="H9881" s="30" t="n">
        <v>200</v>
      </c>
      <c r="I9881" s="31" t="n">
        <v>46260</v>
      </c>
      <c r="J9881" s="30" t="n">
        <v>200</v>
      </c>
      <c r="K9881" s="29" t="s">
        <v>125</v>
      </c>
      <c r="L9881" s="29" t="s">
        <v>2223</v>
      </c>
      <c r="M9881" s="29"/>
      <c r="N9881" s="29" t="s">
        <v>122</v>
      </c>
      <c r="O9881" s="31" t="n">
        <v>46623</v>
      </c>
      <c r="P9881" s="29" t="s">
        <v>123</v>
      </c>
      <c r="Q9881" s="29" t="n">
        <f aca="false">IFERROR(VALUE(L9881),"")</f>
        <v>25</v>
      </c>
      <c r="R9881" s="29" t="n">
        <f aca="true">IF(O9881="","",O9881-TODAY())</f>
        <v>338</v>
      </c>
      <c r="S9881" s="29" t="str">
        <f aca="false">IF(C9881="&lt;&lt; vazio &gt;&gt;","VAZIA",IF(AND(O9881&lt;&gt;"",R9881&lt;0),"VENCIDO",IF(AND(O9881&lt;&gt;"",R9881&lt;=Parametros!$B$10),"PRÓX. VENCIMENTO",IF(F9881="Q","QUALIDADE",IF(F9881="S","BLOQUEADO",IF(F9881="R","RESTRITO/DEVOLUÇÃO",IF(OR(N9881="QUAR",N9881="QRES"),"QUARENTENA",IF(OR(B9881="DESCARTE",B9881="DEVOLUÇÃO"),"DESCARTE/DEVOLUÇÃO",IF(AND(D9881="",K9881&lt;&gt;""),"SEM LOTE",IF(AND(Q9881&lt;&gt;"",Q9881&gt;=Parametros!$B$11),"PARADO/SEM GIRO","OK"))))))))))</f>
        <v>OK</v>
      </c>
      <c r="T9881" s="29" t="str">
        <f aca="false">IF(AND($S9881="PARADO/SEM GIRO",$K9881="KG",OR(Painel!$B$5="(Todos)",A9881=Painel!$B$5)*OR(Painel!$E$5="(Todos)",P9881=Painel!$E$5)),$J9881+ROW()/10000000,"")</f>
        <v/>
      </c>
      <c r="U9881" s="29" t="str">
        <f aca="false">IF(AND($S9881="VENCIDO",$K9881="KG",OR(Painel!$B$5="(Todos)",A9881=Painel!$B$5)*OR(Painel!$E$5="(Todos)",P9881=Painel!$E$5)),$J9881+ROW()/10000000,"")</f>
        <v/>
      </c>
    </row>
    <row r="9882" customFormat="false" ht="15" hidden="false" customHeight="false" outlineLevel="0" collapsed="false">
      <c r="A9882" s="29" t="s">
        <v>56</v>
      </c>
      <c r="B9882" s="29" t="s">
        <v>16823</v>
      </c>
      <c r="C9882" s="29" t="s">
        <v>15831</v>
      </c>
      <c r="D9882" s="29" t="s">
        <v>15834</v>
      </c>
      <c r="E9882" s="29" t="n">
        <v>7</v>
      </c>
      <c r="F9882" s="29"/>
      <c r="G9882" s="29" t="s">
        <v>16824</v>
      </c>
      <c r="H9882" s="30" t="n">
        <v>200</v>
      </c>
      <c r="I9882" s="31" t="n">
        <v>46260</v>
      </c>
      <c r="J9882" s="30" t="n">
        <v>200</v>
      </c>
      <c r="K9882" s="29" t="s">
        <v>125</v>
      </c>
      <c r="L9882" s="29" t="s">
        <v>2223</v>
      </c>
      <c r="M9882" s="29"/>
      <c r="N9882" s="29" t="s">
        <v>122</v>
      </c>
      <c r="O9882" s="31" t="n">
        <v>46623</v>
      </c>
      <c r="P9882" s="29" t="s">
        <v>123</v>
      </c>
      <c r="Q9882" s="29" t="n">
        <f aca="false">IFERROR(VALUE(L9882),"")</f>
        <v>25</v>
      </c>
      <c r="R9882" s="29" t="n">
        <f aca="true">IF(O9882="","",O9882-TODAY())</f>
        <v>338</v>
      </c>
      <c r="S9882" s="29" t="str">
        <f aca="false">IF(C9882="&lt;&lt; vazio &gt;&gt;","VAZIA",IF(AND(O9882&lt;&gt;"",R9882&lt;0),"VENCIDO",IF(AND(O9882&lt;&gt;"",R9882&lt;=Parametros!$B$10),"PRÓX. VENCIMENTO",IF(F9882="Q","QUALIDADE",IF(F9882="S","BLOQUEADO",IF(F9882="R","RESTRITO/DEVOLUÇÃO",IF(OR(N9882="QUAR",N9882="QRES"),"QUARENTENA",IF(OR(B9882="DESCARTE",B9882="DEVOLUÇÃO"),"DESCARTE/DEVOLUÇÃO",IF(AND(D9882="",K9882&lt;&gt;""),"SEM LOTE",IF(AND(Q9882&lt;&gt;"",Q9882&gt;=Parametros!$B$11),"PARADO/SEM GIRO","OK"))))))))))</f>
        <v>OK</v>
      </c>
      <c r="T9882" s="29" t="str">
        <f aca="false">IF(AND($S9882="PARADO/SEM GIRO",$K9882="KG",OR(Painel!$B$5="(Todos)",A9882=Painel!$B$5)*OR(Painel!$E$5="(Todos)",P9882=Painel!$E$5)),$J9882+ROW()/10000000,"")</f>
        <v/>
      </c>
      <c r="U9882" s="29" t="str">
        <f aca="false">IF(AND($S9882="VENCIDO",$K9882="KG",OR(Painel!$B$5="(Todos)",A9882=Painel!$B$5)*OR(Painel!$E$5="(Todos)",P9882=Painel!$E$5)),$J9882+ROW()/10000000,"")</f>
        <v/>
      </c>
    </row>
    <row r="9883" customFormat="false" ht="15" hidden="false" customHeight="false" outlineLevel="0" collapsed="false">
      <c r="A9883" s="29" t="s">
        <v>56</v>
      </c>
      <c r="B9883" s="29" t="s">
        <v>16823</v>
      </c>
      <c r="C9883" s="29" t="s">
        <v>15831</v>
      </c>
      <c r="D9883" s="29" t="s">
        <v>15834</v>
      </c>
      <c r="E9883" s="29" t="n">
        <v>7</v>
      </c>
      <c r="F9883" s="29"/>
      <c r="G9883" s="29" t="s">
        <v>16825</v>
      </c>
      <c r="H9883" s="30" t="n">
        <v>200</v>
      </c>
      <c r="I9883" s="31" t="n">
        <v>46260</v>
      </c>
      <c r="J9883" s="30" t="n">
        <v>200</v>
      </c>
      <c r="K9883" s="29" t="s">
        <v>125</v>
      </c>
      <c r="L9883" s="29" t="s">
        <v>2223</v>
      </c>
      <c r="M9883" s="29"/>
      <c r="N9883" s="29" t="s">
        <v>122</v>
      </c>
      <c r="O9883" s="31" t="n">
        <v>46623</v>
      </c>
      <c r="P9883" s="29" t="s">
        <v>123</v>
      </c>
      <c r="Q9883" s="29" t="n">
        <f aca="false">IFERROR(VALUE(L9883),"")</f>
        <v>25</v>
      </c>
      <c r="R9883" s="29" t="n">
        <f aca="true">IF(O9883="","",O9883-TODAY())</f>
        <v>338</v>
      </c>
      <c r="S9883" s="29" t="str">
        <f aca="false">IF(C9883="&lt;&lt; vazio &gt;&gt;","VAZIA",IF(AND(O9883&lt;&gt;"",R9883&lt;0),"VENCIDO",IF(AND(O9883&lt;&gt;"",R9883&lt;=Parametros!$B$10),"PRÓX. VENCIMENTO",IF(F9883="Q","QUALIDADE",IF(F9883="S","BLOQUEADO",IF(F9883="R","RESTRITO/DEVOLUÇÃO",IF(OR(N9883="QUAR",N9883="QRES"),"QUARENTENA",IF(OR(B9883="DESCARTE",B9883="DEVOLUÇÃO"),"DESCARTE/DEVOLUÇÃO",IF(AND(D9883="",K9883&lt;&gt;""),"SEM LOTE",IF(AND(Q9883&lt;&gt;"",Q9883&gt;=Parametros!$B$11),"PARADO/SEM GIRO","OK"))))))))))</f>
        <v>OK</v>
      </c>
      <c r="T9883" s="29" t="str">
        <f aca="false">IF(AND($S9883="PARADO/SEM GIRO",$K9883="KG",OR(Painel!$B$5="(Todos)",A9883=Painel!$B$5)*OR(Painel!$E$5="(Todos)",P9883=Painel!$E$5)),$J9883+ROW()/10000000,"")</f>
        <v/>
      </c>
      <c r="U9883" s="29" t="str">
        <f aca="false">IF(AND($S9883="VENCIDO",$K9883="KG",OR(Painel!$B$5="(Todos)",A9883=Painel!$B$5)*OR(Painel!$E$5="(Todos)",P9883=Painel!$E$5)),$J9883+ROW()/10000000,"")</f>
        <v/>
      </c>
    </row>
    <row r="9884" customFormat="false" ht="15" hidden="false" customHeight="false" outlineLevel="0" collapsed="false">
      <c r="A9884" s="29" t="s">
        <v>56</v>
      </c>
      <c r="B9884" s="29" t="s">
        <v>16823</v>
      </c>
      <c r="C9884" s="29" t="s">
        <v>15831</v>
      </c>
      <c r="D9884" s="29" t="s">
        <v>15834</v>
      </c>
      <c r="E9884" s="29" t="n">
        <v>7</v>
      </c>
      <c r="F9884" s="29"/>
      <c r="G9884" s="29" t="s">
        <v>16826</v>
      </c>
      <c r="H9884" s="30" t="n">
        <v>200</v>
      </c>
      <c r="I9884" s="31" t="n">
        <v>46260</v>
      </c>
      <c r="J9884" s="30" t="n">
        <v>200</v>
      </c>
      <c r="K9884" s="29" t="s">
        <v>125</v>
      </c>
      <c r="L9884" s="29" t="s">
        <v>2223</v>
      </c>
      <c r="M9884" s="29"/>
      <c r="N9884" s="29" t="s">
        <v>122</v>
      </c>
      <c r="O9884" s="31" t="n">
        <v>46623</v>
      </c>
      <c r="P9884" s="29" t="s">
        <v>123</v>
      </c>
      <c r="Q9884" s="29" t="n">
        <f aca="false">IFERROR(VALUE(L9884),"")</f>
        <v>25</v>
      </c>
      <c r="R9884" s="29" t="n">
        <f aca="true">IF(O9884="","",O9884-TODAY())</f>
        <v>338</v>
      </c>
      <c r="S9884" s="29" t="str">
        <f aca="false">IF(C9884="&lt;&lt; vazio &gt;&gt;","VAZIA",IF(AND(O9884&lt;&gt;"",R9884&lt;0),"VENCIDO",IF(AND(O9884&lt;&gt;"",R9884&lt;=Parametros!$B$10),"PRÓX. VENCIMENTO",IF(F9884="Q","QUALIDADE",IF(F9884="S","BLOQUEADO",IF(F9884="R","RESTRITO/DEVOLUÇÃO",IF(OR(N9884="QUAR",N9884="QRES"),"QUARENTENA",IF(OR(B9884="DESCARTE",B9884="DEVOLUÇÃO"),"DESCARTE/DEVOLUÇÃO",IF(AND(D9884="",K9884&lt;&gt;""),"SEM LOTE",IF(AND(Q9884&lt;&gt;"",Q9884&gt;=Parametros!$B$11),"PARADO/SEM GIRO","OK"))))))))))</f>
        <v>OK</v>
      </c>
      <c r="T9884" s="29" t="str">
        <f aca="false">IF(AND($S9884="PARADO/SEM GIRO",$K9884="KG",OR(Painel!$B$5="(Todos)",A9884=Painel!$B$5)*OR(Painel!$E$5="(Todos)",P9884=Painel!$E$5)),$J9884+ROW()/10000000,"")</f>
        <v/>
      </c>
      <c r="U9884" s="29" t="str">
        <f aca="false">IF(AND($S9884="VENCIDO",$K9884="KG",OR(Painel!$B$5="(Todos)",A9884=Painel!$B$5)*OR(Painel!$E$5="(Todos)",P9884=Painel!$E$5)),$J9884+ROW()/10000000,"")</f>
        <v/>
      </c>
    </row>
    <row r="9885" customFormat="false" ht="15" hidden="false" customHeight="false" outlineLevel="0" collapsed="false">
      <c r="A9885" s="29" t="s">
        <v>56</v>
      </c>
      <c r="B9885" s="29" t="s">
        <v>16823</v>
      </c>
      <c r="C9885" s="29" t="s">
        <v>15831</v>
      </c>
      <c r="D9885" s="29" t="s">
        <v>15834</v>
      </c>
      <c r="E9885" s="29" t="n">
        <v>7</v>
      </c>
      <c r="F9885" s="29"/>
      <c r="G9885" s="29" t="s">
        <v>16827</v>
      </c>
      <c r="H9885" s="30" t="n">
        <v>200</v>
      </c>
      <c r="I9885" s="31" t="n">
        <v>46260</v>
      </c>
      <c r="J9885" s="30" t="n">
        <v>200</v>
      </c>
      <c r="K9885" s="29" t="s">
        <v>125</v>
      </c>
      <c r="L9885" s="29" t="s">
        <v>2223</v>
      </c>
      <c r="M9885" s="29"/>
      <c r="N9885" s="29" t="s">
        <v>122</v>
      </c>
      <c r="O9885" s="31" t="n">
        <v>46623</v>
      </c>
      <c r="P9885" s="29" t="s">
        <v>123</v>
      </c>
      <c r="Q9885" s="29" t="n">
        <f aca="false">IFERROR(VALUE(L9885),"")</f>
        <v>25</v>
      </c>
      <c r="R9885" s="29" t="n">
        <f aca="true">IF(O9885="","",O9885-TODAY())</f>
        <v>338</v>
      </c>
      <c r="S9885" s="29" t="str">
        <f aca="false">IF(C9885="&lt;&lt; vazio &gt;&gt;","VAZIA",IF(AND(O9885&lt;&gt;"",R9885&lt;0),"VENCIDO",IF(AND(O9885&lt;&gt;"",R9885&lt;=Parametros!$B$10),"PRÓX. VENCIMENTO",IF(F9885="Q","QUALIDADE",IF(F9885="S","BLOQUEADO",IF(F9885="R","RESTRITO/DEVOLUÇÃO",IF(OR(N9885="QUAR",N9885="QRES"),"QUARENTENA",IF(OR(B9885="DESCARTE",B9885="DEVOLUÇÃO"),"DESCARTE/DEVOLUÇÃO",IF(AND(D9885="",K9885&lt;&gt;""),"SEM LOTE",IF(AND(Q9885&lt;&gt;"",Q9885&gt;=Parametros!$B$11),"PARADO/SEM GIRO","OK"))))))))))</f>
        <v>OK</v>
      </c>
      <c r="T9885" s="29" t="str">
        <f aca="false">IF(AND($S9885="PARADO/SEM GIRO",$K9885="KG",OR(Painel!$B$5="(Todos)",A9885=Painel!$B$5)*OR(Painel!$E$5="(Todos)",P9885=Painel!$E$5)),$J9885+ROW()/10000000,"")</f>
        <v/>
      </c>
      <c r="U9885" s="29" t="str">
        <f aca="false">IF(AND($S9885="VENCIDO",$K9885="KG",OR(Painel!$B$5="(Todos)",A9885=Painel!$B$5)*OR(Painel!$E$5="(Todos)",P9885=Painel!$E$5)),$J9885+ROW()/10000000,"")</f>
        <v/>
      </c>
    </row>
    <row r="9886" customFormat="false" ht="15" hidden="false" customHeight="false" outlineLevel="0" collapsed="false">
      <c r="A9886" s="29" t="s">
        <v>56</v>
      </c>
      <c r="B9886" s="29" t="s">
        <v>16823</v>
      </c>
      <c r="C9886" s="29" t="s">
        <v>15831</v>
      </c>
      <c r="D9886" s="29" t="s">
        <v>15834</v>
      </c>
      <c r="E9886" s="29" t="n">
        <v>7</v>
      </c>
      <c r="F9886" s="29"/>
      <c r="G9886" s="29" t="s">
        <v>16828</v>
      </c>
      <c r="H9886" s="30" t="n">
        <v>200</v>
      </c>
      <c r="I9886" s="31" t="n">
        <v>46260</v>
      </c>
      <c r="J9886" s="30" t="n">
        <v>200</v>
      </c>
      <c r="K9886" s="29" t="s">
        <v>125</v>
      </c>
      <c r="L9886" s="29" t="s">
        <v>2223</v>
      </c>
      <c r="M9886" s="29"/>
      <c r="N9886" s="29" t="s">
        <v>122</v>
      </c>
      <c r="O9886" s="31" t="n">
        <v>46623</v>
      </c>
      <c r="P9886" s="29" t="s">
        <v>123</v>
      </c>
      <c r="Q9886" s="29" t="n">
        <f aca="false">IFERROR(VALUE(L9886),"")</f>
        <v>25</v>
      </c>
      <c r="R9886" s="29" t="n">
        <f aca="true">IF(O9886="","",O9886-TODAY())</f>
        <v>338</v>
      </c>
      <c r="S9886" s="29" t="str">
        <f aca="false">IF(C9886="&lt;&lt; vazio &gt;&gt;","VAZIA",IF(AND(O9886&lt;&gt;"",R9886&lt;0),"VENCIDO",IF(AND(O9886&lt;&gt;"",R9886&lt;=Parametros!$B$10),"PRÓX. VENCIMENTO",IF(F9886="Q","QUALIDADE",IF(F9886="S","BLOQUEADO",IF(F9886="R","RESTRITO/DEVOLUÇÃO",IF(OR(N9886="QUAR",N9886="QRES"),"QUARENTENA",IF(OR(B9886="DESCARTE",B9886="DEVOLUÇÃO"),"DESCARTE/DEVOLUÇÃO",IF(AND(D9886="",K9886&lt;&gt;""),"SEM LOTE",IF(AND(Q9886&lt;&gt;"",Q9886&gt;=Parametros!$B$11),"PARADO/SEM GIRO","OK"))))))))))</f>
        <v>OK</v>
      </c>
      <c r="T9886" s="29" t="str">
        <f aca="false">IF(AND($S9886="PARADO/SEM GIRO",$K9886="KG",OR(Painel!$B$5="(Todos)",A9886=Painel!$B$5)*OR(Painel!$E$5="(Todos)",P9886=Painel!$E$5)),$J9886+ROW()/10000000,"")</f>
        <v/>
      </c>
      <c r="U9886" s="29" t="str">
        <f aca="false">IF(AND($S9886="VENCIDO",$K9886="KG",OR(Painel!$B$5="(Todos)",A9886=Painel!$B$5)*OR(Painel!$E$5="(Todos)",P9886=Painel!$E$5)),$J9886+ROW()/10000000,"")</f>
        <v/>
      </c>
    </row>
    <row r="9887" customFormat="false" ht="15" hidden="false" customHeight="false" outlineLevel="0" collapsed="false">
      <c r="A9887" s="29" t="s">
        <v>56</v>
      </c>
      <c r="B9887" s="29" t="s">
        <v>16823</v>
      </c>
      <c r="C9887" s="29" t="s">
        <v>15831</v>
      </c>
      <c r="D9887" s="29" t="s">
        <v>15834</v>
      </c>
      <c r="E9887" s="29" t="n">
        <v>7</v>
      </c>
      <c r="F9887" s="29"/>
      <c r="G9887" s="29" t="s">
        <v>16829</v>
      </c>
      <c r="H9887" s="30" t="n">
        <v>200</v>
      </c>
      <c r="I9887" s="31" t="n">
        <v>46260</v>
      </c>
      <c r="J9887" s="30" t="n">
        <v>200</v>
      </c>
      <c r="K9887" s="29" t="s">
        <v>125</v>
      </c>
      <c r="L9887" s="29" t="s">
        <v>2223</v>
      </c>
      <c r="M9887" s="29"/>
      <c r="N9887" s="29" t="s">
        <v>122</v>
      </c>
      <c r="O9887" s="31" t="n">
        <v>46623</v>
      </c>
      <c r="P9887" s="29" t="s">
        <v>123</v>
      </c>
      <c r="Q9887" s="29" t="n">
        <f aca="false">IFERROR(VALUE(L9887),"")</f>
        <v>25</v>
      </c>
      <c r="R9887" s="29" t="n">
        <f aca="true">IF(O9887="","",O9887-TODAY())</f>
        <v>338</v>
      </c>
      <c r="S9887" s="29" t="str">
        <f aca="false">IF(C9887="&lt;&lt; vazio &gt;&gt;","VAZIA",IF(AND(O9887&lt;&gt;"",R9887&lt;0),"VENCIDO",IF(AND(O9887&lt;&gt;"",R9887&lt;=Parametros!$B$10),"PRÓX. VENCIMENTO",IF(F9887="Q","QUALIDADE",IF(F9887="S","BLOQUEADO",IF(F9887="R","RESTRITO/DEVOLUÇÃO",IF(OR(N9887="QUAR",N9887="QRES"),"QUARENTENA",IF(OR(B9887="DESCARTE",B9887="DEVOLUÇÃO"),"DESCARTE/DEVOLUÇÃO",IF(AND(D9887="",K9887&lt;&gt;""),"SEM LOTE",IF(AND(Q9887&lt;&gt;"",Q9887&gt;=Parametros!$B$11),"PARADO/SEM GIRO","OK"))))))))))</f>
        <v>OK</v>
      </c>
      <c r="T9887" s="29" t="str">
        <f aca="false">IF(AND($S9887="PARADO/SEM GIRO",$K9887="KG",OR(Painel!$B$5="(Todos)",A9887=Painel!$B$5)*OR(Painel!$E$5="(Todos)",P9887=Painel!$E$5)),$J9887+ROW()/10000000,"")</f>
        <v/>
      </c>
      <c r="U9887" s="29" t="str">
        <f aca="false">IF(AND($S9887="VENCIDO",$K9887="KG",OR(Painel!$B$5="(Todos)",A9887=Painel!$B$5)*OR(Painel!$E$5="(Todos)",P9887=Painel!$E$5)),$J9887+ROW()/10000000,"")</f>
        <v/>
      </c>
    </row>
    <row r="9888" customFormat="false" ht="15" hidden="false" customHeight="false" outlineLevel="0" collapsed="false">
      <c r="A9888" s="29" t="s">
        <v>56</v>
      </c>
      <c r="B9888" s="29" t="s">
        <v>16823</v>
      </c>
      <c r="C9888" s="29" t="s">
        <v>15831</v>
      </c>
      <c r="D9888" s="29" t="s">
        <v>15834</v>
      </c>
      <c r="E9888" s="29" t="n">
        <v>7</v>
      </c>
      <c r="F9888" s="29"/>
      <c r="G9888" s="29" t="s">
        <v>16830</v>
      </c>
      <c r="H9888" s="30" t="n">
        <v>200</v>
      </c>
      <c r="I9888" s="31" t="n">
        <v>46260</v>
      </c>
      <c r="J9888" s="30" t="n">
        <v>200</v>
      </c>
      <c r="K9888" s="29" t="s">
        <v>125</v>
      </c>
      <c r="L9888" s="29" t="s">
        <v>2223</v>
      </c>
      <c r="M9888" s="29"/>
      <c r="N9888" s="29" t="s">
        <v>122</v>
      </c>
      <c r="O9888" s="31" t="n">
        <v>46623</v>
      </c>
      <c r="P9888" s="29" t="s">
        <v>123</v>
      </c>
      <c r="Q9888" s="29" t="n">
        <f aca="false">IFERROR(VALUE(L9888),"")</f>
        <v>25</v>
      </c>
      <c r="R9888" s="29" t="n">
        <f aca="true">IF(O9888="","",O9888-TODAY())</f>
        <v>338</v>
      </c>
      <c r="S9888" s="29" t="str">
        <f aca="false">IF(C9888="&lt;&lt; vazio &gt;&gt;","VAZIA",IF(AND(O9888&lt;&gt;"",R9888&lt;0),"VENCIDO",IF(AND(O9888&lt;&gt;"",R9888&lt;=Parametros!$B$10),"PRÓX. VENCIMENTO",IF(F9888="Q","QUALIDADE",IF(F9888="S","BLOQUEADO",IF(F9888="R","RESTRITO/DEVOLUÇÃO",IF(OR(N9888="QUAR",N9888="QRES"),"QUARENTENA",IF(OR(B9888="DESCARTE",B9888="DEVOLUÇÃO"),"DESCARTE/DEVOLUÇÃO",IF(AND(D9888="",K9888&lt;&gt;""),"SEM LOTE",IF(AND(Q9888&lt;&gt;"",Q9888&gt;=Parametros!$B$11),"PARADO/SEM GIRO","OK"))))))))))</f>
        <v>OK</v>
      </c>
      <c r="T9888" s="29" t="str">
        <f aca="false">IF(AND($S9888="PARADO/SEM GIRO",$K9888="KG",OR(Painel!$B$5="(Todos)",A9888=Painel!$B$5)*OR(Painel!$E$5="(Todos)",P9888=Painel!$E$5)),$J9888+ROW()/10000000,"")</f>
        <v/>
      </c>
      <c r="U9888" s="29" t="str">
        <f aca="false">IF(AND($S9888="VENCIDO",$K9888="KG",OR(Painel!$B$5="(Todos)",A9888=Painel!$B$5)*OR(Painel!$E$5="(Todos)",P9888=Painel!$E$5)),$J9888+ROW()/10000000,"")</f>
        <v/>
      </c>
    </row>
    <row r="9889" customFormat="false" ht="15" hidden="false" customHeight="false" outlineLevel="0" collapsed="false">
      <c r="A9889" s="29" t="s">
        <v>56</v>
      </c>
      <c r="B9889" s="29" t="s">
        <v>16831</v>
      </c>
      <c r="C9889" s="29" t="s">
        <v>15831</v>
      </c>
      <c r="D9889" s="29" t="s">
        <v>15834</v>
      </c>
      <c r="E9889" s="29" t="n">
        <v>7</v>
      </c>
      <c r="F9889" s="29"/>
      <c r="G9889" s="29" t="s">
        <v>16832</v>
      </c>
      <c r="H9889" s="30" t="n">
        <v>200</v>
      </c>
      <c r="I9889" s="31" t="n">
        <v>46260</v>
      </c>
      <c r="J9889" s="30" t="n">
        <v>200</v>
      </c>
      <c r="K9889" s="29" t="s">
        <v>125</v>
      </c>
      <c r="L9889" s="29" t="s">
        <v>2223</v>
      </c>
      <c r="M9889" s="29"/>
      <c r="N9889" s="29" t="s">
        <v>122</v>
      </c>
      <c r="O9889" s="31" t="n">
        <v>46623</v>
      </c>
      <c r="P9889" s="29" t="s">
        <v>123</v>
      </c>
      <c r="Q9889" s="29" t="n">
        <f aca="false">IFERROR(VALUE(L9889),"")</f>
        <v>25</v>
      </c>
      <c r="R9889" s="29" t="n">
        <f aca="true">IF(O9889="","",O9889-TODAY())</f>
        <v>338</v>
      </c>
      <c r="S9889" s="29" t="str">
        <f aca="false">IF(C9889="&lt;&lt; vazio &gt;&gt;","VAZIA",IF(AND(O9889&lt;&gt;"",R9889&lt;0),"VENCIDO",IF(AND(O9889&lt;&gt;"",R9889&lt;=Parametros!$B$10),"PRÓX. VENCIMENTO",IF(F9889="Q","QUALIDADE",IF(F9889="S","BLOQUEADO",IF(F9889="R","RESTRITO/DEVOLUÇÃO",IF(OR(N9889="QUAR",N9889="QRES"),"QUARENTENA",IF(OR(B9889="DESCARTE",B9889="DEVOLUÇÃO"),"DESCARTE/DEVOLUÇÃO",IF(AND(D9889="",K9889&lt;&gt;""),"SEM LOTE",IF(AND(Q9889&lt;&gt;"",Q9889&gt;=Parametros!$B$11),"PARADO/SEM GIRO","OK"))))))))))</f>
        <v>OK</v>
      </c>
      <c r="T9889" s="29" t="str">
        <f aca="false">IF(AND($S9889="PARADO/SEM GIRO",$K9889="KG",OR(Painel!$B$5="(Todos)",A9889=Painel!$B$5)*OR(Painel!$E$5="(Todos)",P9889=Painel!$E$5)),$J9889+ROW()/10000000,"")</f>
        <v/>
      </c>
      <c r="U9889" s="29" t="str">
        <f aca="false">IF(AND($S9889="VENCIDO",$K9889="KG",OR(Painel!$B$5="(Todos)",A9889=Painel!$B$5)*OR(Painel!$E$5="(Todos)",P9889=Painel!$E$5)),$J9889+ROW()/10000000,"")</f>
        <v/>
      </c>
    </row>
    <row r="9890" customFormat="false" ht="15" hidden="false" customHeight="false" outlineLevel="0" collapsed="false">
      <c r="A9890" s="29" t="s">
        <v>56</v>
      </c>
      <c r="B9890" s="29" t="s">
        <v>16831</v>
      </c>
      <c r="C9890" s="29" t="s">
        <v>15831</v>
      </c>
      <c r="D9890" s="29" t="s">
        <v>15834</v>
      </c>
      <c r="E9890" s="29" t="n">
        <v>7</v>
      </c>
      <c r="F9890" s="29"/>
      <c r="G9890" s="29" t="s">
        <v>16833</v>
      </c>
      <c r="H9890" s="30" t="n">
        <v>200</v>
      </c>
      <c r="I9890" s="31" t="n">
        <v>46260</v>
      </c>
      <c r="J9890" s="30" t="n">
        <v>200</v>
      </c>
      <c r="K9890" s="29" t="s">
        <v>125</v>
      </c>
      <c r="L9890" s="29" t="s">
        <v>2223</v>
      </c>
      <c r="M9890" s="29"/>
      <c r="N9890" s="29" t="s">
        <v>122</v>
      </c>
      <c r="O9890" s="31" t="n">
        <v>46623</v>
      </c>
      <c r="P9890" s="29" t="s">
        <v>123</v>
      </c>
      <c r="Q9890" s="29" t="n">
        <f aca="false">IFERROR(VALUE(L9890),"")</f>
        <v>25</v>
      </c>
      <c r="R9890" s="29" t="n">
        <f aca="true">IF(O9890="","",O9890-TODAY())</f>
        <v>338</v>
      </c>
      <c r="S9890" s="29" t="str">
        <f aca="false">IF(C9890="&lt;&lt; vazio &gt;&gt;","VAZIA",IF(AND(O9890&lt;&gt;"",R9890&lt;0),"VENCIDO",IF(AND(O9890&lt;&gt;"",R9890&lt;=Parametros!$B$10),"PRÓX. VENCIMENTO",IF(F9890="Q","QUALIDADE",IF(F9890="S","BLOQUEADO",IF(F9890="R","RESTRITO/DEVOLUÇÃO",IF(OR(N9890="QUAR",N9890="QRES"),"QUARENTENA",IF(OR(B9890="DESCARTE",B9890="DEVOLUÇÃO"),"DESCARTE/DEVOLUÇÃO",IF(AND(D9890="",K9890&lt;&gt;""),"SEM LOTE",IF(AND(Q9890&lt;&gt;"",Q9890&gt;=Parametros!$B$11),"PARADO/SEM GIRO","OK"))))))))))</f>
        <v>OK</v>
      </c>
      <c r="T9890" s="29" t="str">
        <f aca="false">IF(AND($S9890="PARADO/SEM GIRO",$K9890="KG",OR(Painel!$B$5="(Todos)",A9890=Painel!$B$5)*OR(Painel!$E$5="(Todos)",P9890=Painel!$E$5)),$J9890+ROW()/10000000,"")</f>
        <v/>
      </c>
      <c r="U9890" s="29" t="str">
        <f aca="false">IF(AND($S9890="VENCIDO",$K9890="KG",OR(Painel!$B$5="(Todos)",A9890=Painel!$B$5)*OR(Painel!$E$5="(Todos)",P9890=Painel!$E$5)),$J9890+ROW()/10000000,"")</f>
        <v/>
      </c>
    </row>
    <row r="9891" customFormat="false" ht="15" hidden="false" customHeight="false" outlineLevel="0" collapsed="false">
      <c r="A9891" s="29" t="s">
        <v>56</v>
      </c>
      <c r="B9891" s="29" t="s">
        <v>16831</v>
      </c>
      <c r="C9891" s="29" t="s">
        <v>15831</v>
      </c>
      <c r="D9891" s="29" t="s">
        <v>15834</v>
      </c>
      <c r="E9891" s="29" t="n">
        <v>7</v>
      </c>
      <c r="F9891" s="29"/>
      <c r="G9891" s="29" t="s">
        <v>16834</v>
      </c>
      <c r="H9891" s="30" t="n">
        <v>200</v>
      </c>
      <c r="I9891" s="31" t="n">
        <v>46260</v>
      </c>
      <c r="J9891" s="30" t="n">
        <v>200</v>
      </c>
      <c r="K9891" s="29" t="s">
        <v>125</v>
      </c>
      <c r="L9891" s="29" t="s">
        <v>2223</v>
      </c>
      <c r="M9891" s="29"/>
      <c r="N9891" s="29" t="s">
        <v>122</v>
      </c>
      <c r="O9891" s="31" t="n">
        <v>46623</v>
      </c>
      <c r="P9891" s="29" t="s">
        <v>123</v>
      </c>
      <c r="Q9891" s="29" t="n">
        <f aca="false">IFERROR(VALUE(L9891),"")</f>
        <v>25</v>
      </c>
      <c r="R9891" s="29" t="n">
        <f aca="true">IF(O9891="","",O9891-TODAY())</f>
        <v>338</v>
      </c>
      <c r="S9891" s="29" t="str">
        <f aca="false">IF(C9891="&lt;&lt; vazio &gt;&gt;","VAZIA",IF(AND(O9891&lt;&gt;"",R9891&lt;0),"VENCIDO",IF(AND(O9891&lt;&gt;"",R9891&lt;=Parametros!$B$10),"PRÓX. VENCIMENTO",IF(F9891="Q","QUALIDADE",IF(F9891="S","BLOQUEADO",IF(F9891="R","RESTRITO/DEVOLUÇÃO",IF(OR(N9891="QUAR",N9891="QRES"),"QUARENTENA",IF(OR(B9891="DESCARTE",B9891="DEVOLUÇÃO"),"DESCARTE/DEVOLUÇÃO",IF(AND(D9891="",K9891&lt;&gt;""),"SEM LOTE",IF(AND(Q9891&lt;&gt;"",Q9891&gt;=Parametros!$B$11),"PARADO/SEM GIRO","OK"))))))))))</f>
        <v>OK</v>
      </c>
      <c r="T9891" s="29" t="str">
        <f aca="false">IF(AND($S9891="PARADO/SEM GIRO",$K9891="KG",OR(Painel!$B$5="(Todos)",A9891=Painel!$B$5)*OR(Painel!$E$5="(Todos)",P9891=Painel!$E$5)),$J9891+ROW()/10000000,"")</f>
        <v/>
      </c>
      <c r="U9891" s="29" t="str">
        <f aca="false">IF(AND($S9891="VENCIDO",$K9891="KG",OR(Painel!$B$5="(Todos)",A9891=Painel!$B$5)*OR(Painel!$E$5="(Todos)",P9891=Painel!$E$5)),$J9891+ROW()/10000000,"")</f>
        <v/>
      </c>
    </row>
    <row r="9892" customFormat="false" ht="15" hidden="false" customHeight="false" outlineLevel="0" collapsed="false">
      <c r="A9892" s="29" t="s">
        <v>56</v>
      </c>
      <c r="B9892" s="29" t="s">
        <v>16831</v>
      </c>
      <c r="C9892" s="29" t="s">
        <v>15831</v>
      </c>
      <c r="D9892" s="29" t="s">
        <v>15834</v>
      </c>
      <c r="E9892" s="29" t="n">
        <v>7</v>
      </c>
      <c r="F9892" s="29"/>
      <c r="G9892" s="29" t="s">
        <v>16835</v>
      </c>
      <c r="H9892" s="30" t="n">
        <v>200</v>
      </c>
      <c r="I9892" s="31" t="n">
        <v>46260</v>
      </c>
      <c r="J9892" s="30" t="n">
        <v>200</v>
      </c>
      <c r="K9892" s="29" t="s">
        <v>125</v>
      </c>
      <c r="L9892" s="29" t="s">
        <v>2223</v>
      </c>
      <c r="M9892" s="29"/>
      <c r="N9892" s="29" t="s">
        <v>122</v>
      </c>
      <c r="O9892" s="31" t="n">
        <v>46623</v>
      </c>
      <c r="P9892" s="29" t="s">
        <v>123</v>
      </c>
      <c r="Q9892" s="29" t="n">
        <f aca="false">IFERROR(VALUE(L9892),"")</f>
        <v>25</v>
      </c>
      <c r="R9892" s="29" t="n">
        <f aca="true">IF(O9892="","",O9892-TODAY())</f>
        <v>338</v>
      </c>
      <c r="S9892" s="29" t="str">
        <f aca="false">IF(C9892="&lt;&lt; vazio &gt;&gt;","VAZIA",IF(AND(O9892&lt;&gt;"",R9892&lt;0),"VENCIDO",IF(AND(O9892&lt;&gt;"",R9892&lt;=Parametros!$B$10),"PRÓX. VENCIMENTO",IF(F9892="Q","QUALIDADE",IF(F9892="S","BLOQUEADO",IF(F9892="R","RESTRITO/DEVOLUÇÃO",IF(OR(N9892="QUAR",N9892="QRES"),"QUARENTENA",IF(OR(B9892="DESCARTE",B9892="DEVOLUÇÃO"),"DESCARTE/DEVOLUÇÃO",IF(AND(D9892="",K9892&lt;&gt;""),"SEM LOTE",IF(AND(Q9892&lt;&gt;"",Q9892&gt;=Parametros!$B$11),"PARADO/SEM GIRO","OK"))))))))))</f>
        <v>OK</v>
      </c>
      <c r="T9892" s="29" t="str">
        <f aca="false">IF(AND($S9892="PARADO/SEM GIRO",$K9892="KG",OR(Painel!$B$5="(Todos)",A9892=Painel!$B$5)*OR(Painel!$E$5="(Todos)",P9892=Painel!$E$5)),$J9892+ROW()/10000000,"")</f>
        <v/>
      </c>
      <c r="U9892" s="29" t="str">
        <f aca="false">IF(AND($S9892="VENCIDO",$K9892="KG",OR(Painel!$B$5="(Todos)",A9892=Painel!$B$5)*OR(Painel!$E$5="(Todos)",P9892=Painel!$E$5)),$J9892+ROW()/10000000,"")</f>
        <v/>
      </c>
    </row>
    <row r="9893" customFormat="false" ht="15" hidden="false" customHeight="false" outlineLevel="0" collapsed="false">
      <c r="A9893" s="29" t="s">
        <v>56</v>
      </c>
      <c r="B9893" s="29" t="s">
        <v>16831</v>
      </c>
      <c r="C9893" s="29" t="s">
        <v>15831</v>
      </c>
      <c r="D9893" s="29" t="s">
        <v>15834</v>
      </c>
      <c r="E9893" s="29" t="n">
        <v>7</v>
      </c>
      <c r="F9893" s="29"/>
      <c r="G9893" s="29" t="s">
        <v>16836</v>
      </c>
      <c r="H9893" s="30" t="n">
        <v>200</v>
      </c>
      <c r="I9893" s="31" t="n">
        <v>46260</v>
      </c>
      <c r="J9893" s="30" t="n">
        <v>200</v>
      </c>
      <c r="K9893" s="29" t="s">
        <v>125</v>
      </c>
      <c r="L9893" s="29" t="s">
        <v>2223</v>
      </c>
      <c r="M9893" s="29"/>
      <c r="N9893" s="29" t="s">
        <v>122</v>
      </c>
      <c r="O9893" s="31" t="n">
        <v>46623</v>
      </c>
      <c r="P9893" s="29" t="s">
        <v>123</v>
      </c>
      <c r="Q9893" s="29" t="n">
        <f aca="false">IFERROR(VALUE(L9893),"")</f>
        <v>25</v>
      </c>
      <c r="R9893" s="29" t="n">
        <f aca="true">IF(O9893="","",O9893-TODAY())</f>
        <v>338</v>
      </c>
      <c r="S9893" s="29" t="str">
        <f aca="false">IF(C9893="&lt;&lt; vazio &gt;&gt;","VAZIA",IF(AND(O9893&lt;&gt;"",R9893&lt;0),"VENCIDO",IF(AND(O9893&lt;&gt;"",R9893&lt;=Parametros!$B$10),"PRÓX. VENCIMENTO",IF(F9893="Q","QUALIDADE",IF(F9893="S","BLOQUEADO",IF(F9893="R","RESTRITO/DEVOLUÇÃO",IF(OR(N9893="QUAR",N9893="QRES"),"QUARENTENA",IF(OR(B9893="DESCARTE",B9893="DEVOLUÇÃO"),"DESCARTE/DEVOLUÇÃO",IF(AND(D9893="",K9893&lt;&gt;""),"SEM LOTE",IF(AND(Q9893&lt;&gt;"",Q9893&gt;=Parametros!$B$11),"PARADO/SEM GIRO","OK"))))))))))</f>
        <v>OK</v>
      </c>
      <c r="T9893" s="29" t="str">
        <f aca="false">IF(AND($S9893="PARADO/SEM GIRO",$K9893="KG",OR(Painel!$B$5="(Todos)",A9893=Painel!$B$5)*OR(Painel!$E$5="(Todos)",P9893=Painel!$E$5)),$J9893+ROW()/10000000,"")</f>
        <v/>
      </c>
      <c r="U9893" s="29" t="str">
        <f aca="false">IF(AND($S9893="VENCIDO",$K9893="KG",OR(Painel!$B$5="(Todos)",A9893=Painel!$B$5)*OR(Painel!$E$5="(Todos)",P9893=Painel!$E$5)),$J9893+ROW()/10000000,"")</f>
        <v/>
      </c>
    </row>
    <row r="9894" customFormat="false" ht="15" hidden="false" customHeight="false" outlineLevel="0" collapsed="false">
      <c r="A9894" s="29" t="s">
        <v>56</v>
      </c>
      <c r="B9894" s="29" t="s">
        <v>16831</v>
      </c>
      <c r="C9894" s="29" t="s">
        <v>15831</v>
      </c>
      <c r="D9894" s="29" t="s">
        <v>15834</v>
      </c>
      <c r="E9894" s="29" t="n">
        <v>7</v>
      </c>
      <c r="F9894" s="29"/>
      <c r="G9894" s="29" t="s">
        <v>16837</v>
      </c>
      <c r="H9894" s="30" t="n">
        <v>200</v>
      </c>
      <c r="I9894" s="31" t="n">
        <v>46260</v>
      </c>
      <c r="J9894" s="30" t="n">
        <v>200</v>
      </c>
      <c r="K9894" s="29" t="s">
        <v>125</v>
      </c>
      <c r="L9894" s="29" t="s">
        <v>2223</v>
      </c>
      <c r="M9894" s="29"/>
      <c r="N9894" s="29" t="s">
        <v>122</v>
      </c>
      <c r="O9894" s="31" t="n">
        <v>46623</v>
      </c>
      <c r="P9894" s="29" t="s">
        <v>123</v>
      </c>
      <c r="Q9894" s="29" t="n">
        <f aca="false">IFERROR(VALUE(L9894),"")</f>
        <v>25</v>
      </c>
      <c r="R9894" s="29" t="n">
        <f aca="true">IF(O9894="","",O9894-TODAY())</f>
        <v>338</v>
      </c>
      <c r="S9894" s="29" t="str">
        <f aca="false">IF(C9894="&lt;&lt; vazio &gt;&gt;","VAZIA",IF(AND(O9894&lt;&gt;"",R9894&lt;0),"VENCIDO",IF(AND(O9894&lt;&gt;"",R9894&lt;=Parametros!$B$10),"PRÓX. VENCIMENTO",IF(F9894="Q","QUALIDADE",IF(F9894="S","BLOQUEADO",IF(F9894="R","RESTRITO/DEVOLUÇÃO",IF(OR(N9894="QUAR",N9894="QRES"),"QUARENTENA",IF(OR(B9894="DESCARTE",B9894="DEVOLUÇÃO"),"DESCARTE/DEVOLUÇÃO",IF(AND(D9894="",K9894&lt;&gt;""),"SEM LOTE",IF(AND(Q9894&lt;&gt;"",Q9894&gt;=Parametros!$B$11),"PARADO/SEM GIRO","OK"))))))))))</f>
        <v>OK</v>
      </c>
      <c r="T9894" s="29" t="str">
        <f aca="false">IF(AND($S9894="PARADO/SEM GIRO",$K9894="KG",OR(Painel!$B$5="(Todos)",A9894=Painel!$B$5)*OR(Painel!$E$5="(Todos)",P9894=Painel!$E$5)),$J9894+ROW()/10000000,"")</f>
        <v/>
      </c>
      <c r="U9894" s="29" t="str">
        <f aca="false">IF(AND($S9894="VENCIDO",$K9894="KG",OR(Painel!$B$5="(Todos)",A9894=Painel!$B$5)*OR(Painel!$E$5="(Todos)",P9894=Painel!$E$5)),$J9894+ROW()/10000000,"")</f>
        <v/>
      </c>
    </row>
    <row r="9895" customFormat="false" ht="15" hidden="false" customHeight="false" outlineLevel="0" collapsed="false">
      <c r="A9895" s="29" t="s">
        <v>56</v>
      </c>
      <c r="B9895" s="29" t="s">
        <v>16831</v>
      </c>
      <c r="C9895" s="29" t="s">
        <v>15831</v>
      </c>
      <c r="D9895" s="29" t="s">
        <v>15834</v>
      </c>
      <c r="E9895" s="29" t="n">
        <v>7</v>
      </c>
      <c r="F9895" s="29"/>
      <c r="G9895" s="29" t="s">
        <v>16838</v>
      </c>
      <c r="H9895" s="30" t="n">
        <v>200</v>
      </c>
      <c r="I9895" s="31" t="n">
        <v>46260</v>
      </c>
      <c r="J9895" s="30" t="n">
        <v>200</v>
      </c>
      <c r="K9895" s="29" t="s">
        <v>125</v>
      </c>
      <c r="L9895" s="29" t="s">
        <v>2223</v>
      </c>
      <c r="M9895" s="29"/>
      <c r="N9895" s="29" t="s">
        <v>122</v>
      </c>
      <c r="O9895" s="31" t="n">
        <v>46623</v>
      </c>
      <c r="P9895" s="29" t="s">
        <v>123</v>
      </c>
      <c r="Q9895" s="29" t="n">
        <f aca="false">IFERROR(VALUE(L9895),"")</f>
        <v>25</v>
      </c>
      <c r="R9895" s="29" t="n">
        <f aca="true">IF(O9895="","",O9895-TODAY())</f>
        <v>338</v>
      </c>
      <c r="S9895" s="29" t="str">
        <f aca="false">IF(C9895="&lt;&lt; vazio &gt;&gt;","VAZIA",IF(AND(O9895&lt;&gt;"",R9895&lt;0),"VENCIDO",IF(AND(O9895&lt;&gt;"",R9895&lt;=Parametros!$B$10),"PRÓX. VENCIMENTO",IF(F9895="Q","QUALIDADE",IF(F9895="S","BLOQUEADO",IF(F9895="R","RESTRITO/DEVOLUÇÃO",IF(OR(N9895="QUAR",N9895="QRES"),"QUARENTENA",IF(OR(B9895="DESCARTE",B9895="DEVOLUÇÃO"),"DESCARTE/DEVOLUÇÃO",IF(AND(D9895="",K9895&lt;&gt;""),"SEM LOTE",IF(AND(Q9895&lt;&gt;"",Q9895&gt;=Parametros!$B$11),"PARADO/SEM GIRO","OK"))))))))))</f>
        <v>OK</v>
      </c>
      <c r="T9895" s="29" t="str">
        <f aca="false">IF(AND($S9895="PARADO/SEM GIRO",$K9895="KG",OR(Painel!$B$5="(Todos)",A9895=Painel!$B$5)*OR(Painel!$E$5="(Todos)",P9895=Painel!$E$5)),$J9895+ROW()/10000000,"")</f>
        <v/>
      </c>
      <c r="U9895" s="29" t="str">
        <f aca="false">IF(AND($S9895="VENCIDO",$K9895="KG",OR(Painel!$B$5="(Todos)",A9895=Painel!$B$5)*OR(Painel!$E$5="(Todos)",P9895=Painel!$E$5)),$J9895+ROW()/10000000,"")</f>
        <v/>
      </c>
    </row>
    <row r="9896" customFormat="false" ht="15" hidden="false" customHeight="false" outlineLevel="0" collapsed="false">
      <c r="A9896" s="29" t="s">
        <v>56</v>
      </c>
      <c r="B9896" s="29" t="s">
        <v>16839</v>
      </c>
      <c r="C9896" s="29" t="s">
        <v>15831</v>
      </c>
      <c r="D9896" s="29" t="s">
        <v>15834</v>
      </c>
      <c r="E9896" s="29" t="n">
        <v>7</v>
      </c>
      <c r="F9896" s="29"/>
      <c r="G9896" s="29" t="s">
        <v>16840</v>
      </c>
      <c r="H9896" s="30" t="n">
        <v>200</v>
      </c>
      <c r="I9896" s="31" t="n">
        <v>46260</v>
      </c>
      <c r="J9896" s="30" t="n">
        <v>200</v>
      </c>
      <c r="K9896" s="29" t="s">
        <v>125</v>
      </c>
      <c r="L9896" s="29" t="s">
        <v>2223</v>
      </c>
      <c r="M9896" s="29"/>
      <c r="N9896" s="29" t="s">
        <v>122</v>
      </c>
      <c r="O9896" s="31" t="n">
        <v>46623</v>
      </c>
      <c r="P9896" s="29" t="s">
        <v>123</v>
      </c>
      <c r="Q9896" s="29" t="n">
        <f aca="false">IFERROR(VALUE(L9896),"")</f>
        <v>25</v>
      </c>
      <c r="R9896" s="29" t="n">
        <f aca="true">IF(O9896="","",O9896-TODAY())</f>
        <v>338</v>
      </c>
      <c r="S9896" s="29" t="str">
        <f aca="false">IF(C9896="&lt;&lt; vazio &gt;&gt;","VAZIA",IF(AND(O9896&lt;&gt;"",R9896&lt;0),"VENCIDO",IF(AND(O9896&lt;&gt;"",R9896&lt;=Parametros!$B$10),"PRÓX. VENCIMENTO",IF(F9896="Q","QUALIDADE",IF(F9896="S","BLOQUEADO",IF(F9896="R","RESTRITO/DEVOLUÇÃO",IF(OR(N9896="QUAR",N9896="QRES"),"QUARENTENA",IF(OR(B9896="DESCARTE",B9896="DEVOLUÇÃO"),"DESCARTE/DEVOLUÇÃO",IF(AND(D9896="",K9896&lt;&gt;""),"SEM LOTE",IF(AND(Q9896&lt;&gt;"",Q9896&gt;=Parametros!$B$11),"PARADO/SEM GIRO","OK"))))))))))</f>
        <v>OK</v>
      </c>
      <c r="T9896" s="29" t="str">
        <f aca="false">IF(AND($S9896="PARADO/SEM GIRO",$K9896="KG",OR(Painel!$B$5="(Todos)",A9896=Painel!$B$5)*OR(Painel!$E$5="(Todos)",P9896=Painel!$E$5)),$J9896+ROW()/10000000,"")</f>
        <v/>
      </c>
      <c r="U9896" s="29" t="str">
        <f aca="false">IF(AND($S9896="VENCIDO",$K9896="KG",OR(Painel!$B$5="(Todos)",A9896=Painel!$B$5)*OR(Painel!$E$5="(Todos)",P9896=Painel!$E$5)),$J9896+ROW()/10000000,"")</f>
        <v/>
      </c>
    </row>
    <row r="9897" customFormat="false" ht="15" hidden="false" customHeight="false" outlineLevel="0" collapsed="false">
      <c r="A9897" s="29" t="s">
        <v>56</v>
      </c>
      <c r="B9897" s="29" t="s">
        <v>16839</v>
      </c>
      <c r="C9897" s="29" t="s">
        <v>15831</v>
      </c>
      <c r="D9897" s="29" t="s">
        <v>15834</v>
      </c>
      <c r="E9897" s="29" t="n">
        <v>7</v>
      </c>
      <c r="F9897" s="29"/>
      <c r="G9897" s="29" t="s">
        <v>16841</v>
      </c>
      <c r="H9897" s="30" t="n">
        <v>200</v>
      </c>
      <c r="I9897" s="31" t="n">
        <v>46260</v>
      </c>
      <c r="J9897" s="30" t="n">
        <v>200</v>
      </c>
      <c r="K9897" s="29" t="s">
        <v>125</v>
      </c>
      <c r="L9897" s="29" t="s">
        <v>2223</v>
      </c>
      <c r="M9897" s="29"/>
      <c r="N9897" s="29" t="s">
        <v>122</v>
      </c>
      <c r="O9897" s="31" t="n">
        <v>46623</v>
      </c>
      <c r="P9897" s="29" t="s">
        <v>123</v>
      </c>
      <c r="Q9897" s="29" t="n">
        <f aca="false">IFERROR(VALUE(L9897),"")</f>
        <v>25</v>
      </c>
      <c r="R9897" s="29" t="n">
        <f aca="true">IF(O9897="","",O9897-TODAY())</f>
        <v>338</v>
      </c>
      <c r="S9897" s="29" t="str">
        <f aca="false">IF(C9897="&lt;&lt; vazio &gt;&gt;","VAZIA",IF(AND(O9897&lt;&gt;"",R9897&lt;0),"VENCIDO",IF(AND(O9897&lt;&gt;"",R9897&lt;=Parametros!$B$10),"PRÓX. VENCIMENTO",IF(F9897="Q","QUALIDADE",IF(F9897="S","BLOQUEADO",IF(F9897="R","RESTRITO/DEVOLUÇÃO",IF(OR(N9897="QUAR",N9897="QRES"),"QUARENTENA",IF(OR(B9897="DESCARTE",B9897="DEVOLUÇÃO"),"DESCARTE/DEVOLUÇÃO",IF(AND(D9897="",K9897&lt;&gt;""),"SEM LOTE",IF(AND(Q9897&lt;&gt;"",Q9897&gt;=Parametros!$B$11),"PARADO/SEM GIRO","OK"))))))))))</f>
        <v>OK</v>
      </c>
      <c r="T9897" s="29" t="str">
        <f aca="false">IF(AND($S9897="PARADO/SEM GIRO",$K9897="KG",OR(Painel!$B$5="(Todos)",A9897=Painel!$B$5)*OR(Painel!$E$5="(Todos)",P9897=Painel!$E$5)),$J9897+ROW()/10000000,"")</f>
        <v/>
      </c>
      <c r="U9897" s="29" t="str">
        <f aca="false">IF(AND($S9897="VENCIDO",$K9897="KG",OR(Painel!$B$5="(Todos)",A9897=Painel!$B$5)*OR(Painel!$E$5="(Todos)",P9897=Painel!$E$5)),$J9897+ROW()/10000000,"")</f>
        <v/>
      </c>
    </row>
    <row r="9898" customFormat="false" ht="15" hidden="false" customHeight="false" outlineLevel="0" collapsed="false">
      <c r="A9898" s="29" t="s">
        <v>56</v>
      </c>
      <c r="B9898" s="29" t="s">
        <v>16839</v>
      </c>
      <c r="C9898" s="29" t="s">
        <v>15831</v>
      </c>
      <c r="D9898" s="29" t="s">
        <v>15834</v>
      </c>
      <c r="E9898" s="29" t="n">
        <v>7</v>
      </c>
      <c r="F9898" s="29"/>
      <c r="G9898" s="29" t="s">
        <v>16842</v>
      </c>
      <c r="H9898" s="30" t="n">
        <v>200</v>
      </c>
      <c r="I9898" s="31" t="n">
        <v>46260</v>
      </c>
      <c r="J9898" s="30" t="n">
        <v>200</v>
      </c>
      <c r="K9898" s="29" t="s">
        <v>125</v>
      </c>
      <c r="L9898" s="29" t="s">
        <v>2223</v>
      </c>
      <c r="M9898" s="29"/>
      <c r="N9898" s="29" t="s">
        <v>122</v>
      </c>
      <c r="O9898" s="31" t="n">
        <v>46623</v>
      </c>
      <c r="P9898" s="29" t="s">
        <v>123</v>
      </c>
      <c r="Q9898" s="29" t="n">
        <f aca="false">IFERROR(VALUE(L9898),"")</f>
        <v>25</v>
      </c>
      <c r="R9898" s="29" t="n">
        <f aca="true">IF(O9898="","",O9898-TODAY())</f>
        <v>338</v>
      </c>
      <c r="S9898" s="29" t="str">
        <f aca="false">IF(C9898="&lt;&lt; vazio &gt;&gt;","VAZIA",IF(AND(O9898&lt;&gt;"",R9898&lt;0),"VENCIDO",IF(AND(O9898&lt;&gt;"",R9898&lt;=Parametros!$B$10),"PRÓX. VENCIMENTO",IF(F9898="Q","QUALIDADE",IF(F9898="S","BLOQUEADO",IF(F9898="R","RESTRITO/DEVOLUÇÃO",IF(OR(N9898="QUAR",N9898="QRES"),"QUARENTENA",IF(OR(B9898="DESCARTE",B9898="DEVOLUÇÃO"),"DESCARTE/DEVOLUÇÃO",IF(AND(D9898="",K9898&lt;&gt;""),"SEM LOTE",IF(AND(Q9898&lt;&gt;"",Q9898&gt;=Parametros!$B$11),"PARADO/SEM GIRO","OK"))))))))))</f>
        <v>OK</v>
      </c>
      <c r="T9898" s="29" t="str">
        <f aca="false">IF(AND($S9898="PARADO/SEM GIRO",$K9898="KG",OR(Painel!$B$5="(Todos)",A9898=Painel!$B$5)*OR(Painel!$E$5="(Todos)",P9898=Painel!$E$5)),$J9898+ROW()/10000000,"")</f>
        <v/>
      </c>
      <c r="U9898" s="29" t="str">
        <f aca="false">IF(AND($S9898="VENCIDO",$K9898="KG",OR(Painel!$B$5="(Todos)",A9898=Painel!$B$5)*OR(Painel!$E$5="(Todos)",P9898=Painel!$E$5)),$J9898+ROW()/10000000,"")</f>
        <v/>
      </c>
    </row>
    <row r="9899" customFormat="false" ht="15" hidden="false" customHeight="false" outlineLevel="0" collapsed="false">
      <c r="A9899" s="29" t="s">
        <v>56</v>
      </c>
      <c r="B9899" s="29" t="s">
        <v>16839</v>
      </c>
      <c r="C9899" s="29" t="s">
        <v>15831</v>
      </c>
      <c r="D9899" s="29" t="s">
        <v>15834</v>
      </c>
      <c r="E9899" s="29" t="n">
        <v>7</v>
      </c>
      <c r="F9899" s="29"/>
      <c r="G9899" s="29" t="s">
        <v>16843</v>
      </c>
      <c r="H9899" s="30" t="n">
        <v>200</v>
      </c>
      <c r="I9899" s="31" t="n">
        <v>46260</v>
      </c>
      <c r="J9899" s="30" t="n">
        <v>200</v>
      </c>
      <c r="K9899" s="29" t="s">
        <v>125</v>
      </c>
      <c r="L9899" s="29" t="s">
        <v>2223</v>
      </c>
      <c r="M9899" s="29"/>
      <c r="N9899" s="29" t="s">
        <v>122</v>
      </c>
      <c r="O9899" s="31" t="n">
        <v>46623</v>
      </c>
      <c r="P9899" s="29" t="s">
        <v>123</v>
      </c>
      <c r="Q9899" s="29" t="n">
        <f aca="false">IFERROR(VALUE(L9899),"")</f>
        <v>25</v>
      </c>
      <c r="R9899" s="29" t="n">
        <f aca="true">IF(O9899="","",O9899-TODAY())</f>
        <v>338</v>
      </c>
      <c r="S9899" s="29" t="str">
        <f aca="false">IF(C9899="&lt;&lt; vazio &gt;&gt;","VAZIA",IF(AND(O9899&lt;&gt;"",R9899&lt;0),"VENCIDO",IF(AND(O9899&lt;&gt;"",R9899&lt;=Parametros!$B$10),"PRÓX. VENCIMENTO",IF(F9899="Q","QUALIDADE",IF(F9899="S","BLOQUEADO",IF(F9899="R","RESTRITO/DEVOLUÇÃO",IF(OR(N9899="QUAR",N9899="QRES"),"QUARENTENA",IF(OR(B9899="DESCARTE",B9899="DEVOLUÇÃO"),"DESCARTE/DEVOLUÇÃO",IF(AND(D9899="",K9899&lt;&gt;""),"SEM LOTE",IF(AND(Q9899&lt;&gt;"",Q9899&gt;=Parametros!$B$11),"PARADO/SEM GIRO","OK"))))))))))</f>
        <v>OK</v>
      </c>
      <c r="T9899" s="29" t="str">
        <f aca="false">IF(AND($S9899="PARADO/SEM GIRO",$K9899="KG",OR(Painel!$B$5="(Todos)",A9899=Painel!$B$5)*OR(Painel!$E$5="(Todos)",P9899=Painel!$E$5)),$J9899+ROW()/10000000,"")</f>
        <v/>
      </c>
      <c r="U9899" s="29" t="str">
        <f aca="false">IF(AND($S9899="VENCIDO",$K9899="KG",OR(Painel!$B$5="(Todos)",A9899=Painel!$B$5)*OR(Painel!$E$5="(Todos)",P9899=Painel!$E$5)),$J9899+ROW()/10000000,"")</f>
        <v/>
      </c>
    </row>
    <row r="9900" customFormat="false" ht="15" hidden="false" customHeight="false" outlineLevel="0" collapsed="false">
      <c r="A9900" s="29" t="s">
        <v>56</v>
      </c>
      <c r="B9900" s="29" t="s">
        <v>16839</v>
      </c>
      <c r="C9900" s="29" t="s">
        <v>15831</v>
      </c>
      <c r="D9900" s="29" t="s">
        <v>15834</v>
      </c>
      <c r="E9900" s="29" t="n">
        <v>7</v>
      </c>
      <c r="F9900" s="29"/>
      <c r="G9900" s="29" t="s">
        <v>16844</v>
      </c>
      <c r="H9900" s="30" t="n">
        <v>200</v>
      </c>
      <c r="I9900" s="31" t="n">
        <v>46260</v>
      </c>
      <c r="J9900" s="30" t="n">
        <v>200</v>
      </c>
      <c r="K9900" s="29" t="s">
        <v>125</v>
      </c>
      <c r="L9900" s="29" t="s">
        <v>2223</v>
      </c>
      <c r="M9900" s="29"/>
      <c r="N9900" s="29" t="s">
        <v>122</v>
      </c>
      <c r="O9900" s="31" t="n">
        <v>46623</v>
      </c>
      <c r="P9900" s="29" t="s">
        <v>123</v>
      </c>
      <c r="Q9900" s="29" t="n">
        <f aca="false">IFERROR(VALUE(L9900),"")</f>
        <v>25</v>
      </c>
      <c r="R9900" s="29" t="n">
        <f aca="true">IF(O9900="","",O9900-TODAY())</f>
        <v>338</v>
      </c>
      <c r="S9900" s="29" t="str">
        <f aca="false">IF(C9900="&lt;&lt; vazio &gt;&gt;","VAZIA",IF(AND(O9900&lt;&gt;"",R9900&lt;0),"VENCIDO",IF(AND(O9900&lt;&gt;"",R9900&lt;=Parametros!$B$10),"PRÓX. VENCIMENTO",IF(F9900="Q","QUALIDADE",IF(F9900="S","BLOQUEADO",IF(F9900="R","RESTRITO/DEVOLUÇÃO",IF(OR(N9900="QUAR",N9900="QRES"),"QUARENTENA",IF(OR(B9900="DESCARTE",B9900="DEVOLUÇÃO"),"DESCARTE/DEVOLUÇÃO",IF(AND(D9900="",K9900&lt;&gt;""),"SEM LOTE",IF(AND(Q9900&lt;&gt;"",Q9900&gt;=Parametros!$B$11),"PARADO/SEM GIRO","OK"))))))))))</f>
        <v>OK</v>
      </c>
      <c r="T9900" s="29" t="str">
        <f aca="false">IF(AND($S9900="PARADO/SEM GIRO",$K9900="KG",OR(Painel!$B$5="(Todos)",A9900=Painel!$B$5)*OR(Painel!$E$5="(Todos)",P9900=Painel!$E$5)),$J9900+ROW()/10000000,"")</f>
        <v/>
      </c>
      <c r="U9900" s="29" t="str">
        <f aca="false">IF(AND($S9900="VENCIDO",$K9900="KG",OR(Painel!$B$5="(Todos)",A9900=Painel!$B$5)*OR(Painel!$E$5="(Todos)",P9900=Painel!$E$5)),$J9900+ROW()/10000000,"")</f>
        <v/>
      </c>
    </row>
    <row r="9901" customFormat="false" ht="15" hidden="false" customHeight="false" outlineLevel="0" collapsed="false">
      <c r="A9901" s="29" t="s">
        <v>56</v>
      </c>
      <c r="B9901" s="29" t="s">
        <v>16839</v>
      </c>
      <c r="C9901" s="29" t="s">
        <v>15831</v>
      </c>
      <c r="D9901" s="29" t="s">
        <v>15834</v>
      </c>
      <c r="E9901" s="29" t="n">
        <v>7</v>
      </c>
      <c r="F9901" s="29"/>
      <c r="G9901" s="29" t="s">
        <v>16845</v>
      </c>
      <c r="H9901" s="30" t="n">
        <v>200</v>
      </c>
      <c r="I9901" s="31" t="n">
        <v>46260</v>
      </c>
      <c r="J9901" s="30" t="n">
        <v>200</v>
      </c>
      <c r="K9901" s="29" t="s">
        <v>125</v>
      </c>
      <c r="L9901" s="29" t="s">
        <v>2223</v>
      </c>
      <c r="M9901" s="29"/>
      <c r="N9901" s="29" t="s">
        <v>122</v>
      </c>
      <c r="O9901" s="31" t="n">
        <v>46623</v>
      </c>
      <c r="P9901" s="29" t="s">
        <v>123</v>
      </c>
      <c r="Q9901" s="29" t="n">
        <f aca="false">IFERROR(VALUE(L9901),"")</f>
        <v>25</v>
      </c>
      <c r="R9901" s="29" t="n">
        <f aca="true">IF(O9901="","",O9901-TODAY())</f>
        <v>338</v>
      </c>
      <c r="S9901" s="29" t="str">
        <f aca="false">IF(C9901="&lt;&lt; vazio &gt;&gt;","VAZIA",IF(AND(O9901&lt;&gt;"",R9901&lt;0),"VENCIDO",IF(AND(O9901&lt;&gt;"",R9901&lt;=Parametros!$B$10),"PRÓX. VENCIMENTO",IF(F9901="Q","QUALIDADE",IF(F9901="S","BLOQUEADO",IF(F9901="R","RESTRITO/DEVOLUÇÃO",IF(OR(N9901="QUAR",N9901="QRES"),"QUARENTENA",IF(OR(B9901="DESCARTE",B9901="DEVOLUÇÃO"),"DESCARTE/DEVOLUÇÃO",IF(AND(D9901="",K9901&lt;&gt;""),"SEM LOTE",IF(AND(Q9901&lt;&gt;"",Q9901&gt;=Parametros!$B$11),"PARADO/SEM GIRO","OK"))))))))))</f>
        <v>OK</v>
      </c>
      <c r="T9901" s="29" t="str">
        <f aca="false">IF(AND($S9901="PARADO/SEM GIRO",$K9901="KG",OR(Painel!$B$5="(Todos)",A9901=Painel!$B$5)*OR(Painel!$E$5="(Todos)",P9901=Painel!$E$5)),$J9901+ROW()/10000000,"")</f>
        <v/>
      </c>
      <c r="U9901" s="29" t="str">
        <f aca="false">IF(AND($S9901="VENCIDO",$K9901="KG",OR(Painel!$B$5="(Todos)",A9901=Painel!$B$5)*OR(Painel!$E$5="(Todos)",P9901=Painel!$E$5)),$J9901+ROW()/10000000,"")</f>
        <v/>
      </c>
    </row>
    <row r="9902" customFormat="false" ht="15" hidden="false" customHeight="false" outlineLevel="0" collapsed="false">
      <c r="A9902" s="29" t="s">
        <v>56</v>
      </c>
      <c r="B9902" s="29" t="s">
        <v>16839</v>
      </c>
      <c r="C9902" s="29" t="s">
        <v>15831</v>
      </c>
      <c r="D9902" s="29" t="s">
        <v>15834</v>
      </c>
      <c r="E9902" s="29" t="n">
        <v>7</v>
      </c>
      <c r="F9902" s="29"/>
      <c r="G9902" s="29" t="s">
        <v>16846</v>
      </c>
      <c r="H9902" s="30" t="n">
        <v>200</v>
      </c>
      <c r="I9902" s="31" t="n">
        <v>46261</v>
      </c>
      <c r="J9902" s="30" t="n">
        <v>200</v>
      </c>
      <c r="K9902" s="29" t="s">
        <v>125</v>
      </c>
      <c r="L9902" s="29" t="s">
        <v>938</v>
      </c>
      <c r="M9902" s="29"/>
      <c r="N9902" s="29" t="s">
        <v>122</v>
      </c>
      <c r="O9902" s="31" t="n">
        <v>46623</v>
      </c>
      <c r="P9902" s="29" t="s">
        <v>123</v>
      </c>
      <c r="Q9902" s="29" t="n">
        <f aca="false">IFERROR(VALUE(L9902),"")</f>
        <v>24</v>
      </c>
      <c r="R9902" s="29" t="n">
        <f aca="true">IF(O9902="","",O9902-TODAY())</f>
        <v>338</v>
      </c>
      <c r="S9902" s="29" t="str">
        <f aca="false">IF(C9902="&lt;&lt; vazio &gt;&gt;","VAZIA",IF(AND(O9902&lt;&gt;"",R9902&lt;0),"VENCIDO",IF(AND(O9902&lt;&gt;"",R9902&lt;=Parametros!$B$10),"PRÓX. VENCIMENTO",IF(F9902="Q","QUALIDADE",IF(F9902="S","BLOQUEADO",IF(F9902="R","RESTRITO/DEVOLUÇÃO",IF(OR(N9902="QUAR",N9902="QRES"),"QUARENTENA",IF(OR(B9902="DESCARTE",B9902="DEVOLUÇÃO"),"DESCARTE/DEVOLUÇÃO",IF(AND(D9902="",K9902&lt;&gt;""),"SEM LOTE",IF(AND(Q9902&lt;&gt;"",Q9902&gt;=Parametros!$B$11),"PARADO/SEM GIRO","OK"))))))))))</f>
        <v>OK</v>
      </c>
      <c r="T9902" s="29" t="str">
        <f aca="false">IF(AND($S9902="PARADO/SEM GIRO",$K9902="KG",OR(Painel!$B$5="(Todos)",A9902=Painel!$B$5)*OR(Painel!$E$5="(Todos)",P9902=Painel!$E$5)),$J9902+ROW()/10000000,"")</f>
        <v/>
      </c>
      <c r="U9902" s="29" t="str">
        <f aca="false">IF(AND($S9902="VENCIDO",$K9902="KG",OR(Painel!$B$5="(Todos)",A9902=Painel!$B$5)*OR(Painel!$E$5="(Todos)",P9902=Painel!$E$5)),$J9902+ROW()/10000000,"")</f>
        <v/>
      </c>
    </row>
    <row r="9903" customFormat="false" ht="15" hidden="false" customHeight="false" outlineLevel="0" collapsed="false">
      <c r="A9903" s="29" t="s">
        <v>56</v>
      </c>
      <c r="B9903" s="29" t="s">
        <v>16847</v>
      </c>
      <c r="C9903" s="29" t="s">
        <v>15824</v>
      </c>
      <c r="D9903" s="29"/>
      <c r="E9903" s="29" t="n">
        <v>1</v>
      </c>
      <c r="F9903" s="29"/>
      <c r="G9903" s="29" t="s">
        <v>16848</v>
      </c>
      <c r="H9903" s="30" t="n">
        <v>450</v>
      </c>
      <c r="I9903" s="31" t="n">
        <v>46285</v>
      </c>
      <c r="J9903" s="30" t="n">
        <v>450</v>
      </c>
      <c r="K9903" s="29" t="s">
        <v>125</v>
      </c>
      <c r="L9903" s="29" t="s">
        <v>116</v>
      </c>
      <c r="M9903" s="29"/>
      <c r="N9903" s="29" t="s">
        <v>122</v>
      </c>
      <c r="O9903" s="29"/>
      <c r="P9903" s="29" t="s">
        <v>123</v>
      </c>
      <c r="Q9903" s="29" t="n">
        <f aca="false">IFERROR(VALUE(L9903),"")</f>
        <v>0</v>
      </c>
      <c r="R9903" s="29" t="str">
        <f aca="true">IF(O9903="","",O9903-TODAY())</f>
        <v/>
      </c>
      <c r="S9903" s="29" t="str">
        <f aca="false">IF(C9903="&lt;&lt; vazio &gt;&gt;","VAZIA",IF(AND(O9903&lt;&gt;"",R9903&lt;0),"VENCIDO",IF(AND(O9903&lt;&gt;"",R9903&lt;=Parametros!$B$10),"PRÓX. VENCIMENTO",IF(F9903="Q","QUALIDADE",IF(F9903="S","BLOQUEADO",IF(F9903="R","RESTRITO/DEVOLUÇÃO",IF(OR(N9903="QUAR",N9903="QRES"),"QUARENTENA",IF(OR(B9903="DESCARTE",B9903="DEVOLUÇÃO"),"DESCARTE/DEVOLUÇÃO",IF(AND(D9903="",K9903&lt;&gt;""),"SEM LOTE",IF(AND(Q9903&lt;&gt;"",Q9903&gt;=Parametros!$B$11),"PARADO/SEM GIRO","OK"))))))))))</f>
        <v>SEM LOTE</v>
      </c>
      <c r="T9903" s="29" t="str">
        <f aca="false">IF(AND($S9903="PARADO/SEM GIRO",$K9903="KG",OR(Painel!$B$5="(Todos)",A9903=Painel!$B$5)*OR(Painel!$E$5="(Todos)",P9903=Painel!$E$5)),$J9903+ROW()/10000000,"")</f>
        <v/>
      </c>
      <c r="U9903" s="29" t="str">
        <f aca="false">IF(AND($S9903="VENCIDO",$K9903="KG",OR(Painel!$B$5="(Todos)",A9903=Painel!$B$5)*OR(Painel!$E$5="(Todos)",P9903=Painel!$E$5)),$J9903+ROW()/10000000,"")</f>
        <v/>
      </c>
    </row>
    <row r="9904" customFormat="false" ht="15" hidden="false" customHeight="false" outlineLevel="0" collapsed="false">
      <c r="A9904" s="29" t="s">
        <v>56</v>
      </c>
      <c r="B9904" s="29" t="s">
        <v>16849</v>
      </c>
      <c r="C9904" s="29" t="s">
        <v>15824</v>
      </c>
      <c r="D9904" s="29"/>
      <c r="E9904" s="29" t="n">
        <v>1</v>
      </c>
      <c r="F9904" s="29"/>
      <c r="G9904" s="29" t="s">
        <v>16850</v>
      </c>
      <c r="H9904" s="30" t="n">
        <v>450</v>
      </c>
      <c r="I9904" s="31" t="n">
        <v>46283</v>
      </c>
      <c r="J9904" s="30" t="n">
        <v>450</v>
      </c>
      <c r="K9904" s="29" t="s">
        <v>125</v>
      </c>
      <c r="L9904" s="29" t="s">
        <v>176</v>
      </c>
      <c r="M9904" s="29"/>
      <c r="N9904" s="29" t="s">
        <v>122</v>
      </c>
      <c r="O9904" s="29"/>
      <c r="P9904" s="29" t="s">
        <v>123</v>
      </c>
      <c r="Q9904" s="29" t="n">
        <f aca="false">IFERROR(VALUE(L9904),"")</f>
        <v>2</v>
      </c>
      <c r="R9904" s="29" t="str">
        <f aca="true">IF(O9904="","",O9904-TODAY())</f>
        <v/>
      </c>
      <c r="S9904" s="29" t="str">
        <f aca="false">IF(C9904="&lt;&lt; vazio &gt;&gt;","VAZIA",IF(AND(O9904&lt;&gt;"",R9904&lt;0),"VENCIDO",IF(AND(O9904&lt;&gt;"",R9904&lt;=Parametros!$B$10),"PRÓX. VENCIMENTO",IF(F9904="Q","QUALIDADE",IF(F9904="S","BLOQUEADO",IF(F9904="R","RESTRITO/DEVOLUÇÃO",IF(OR(N9904="QUAR",N9904="QRES"),"QUARENTENA",IF(OR(B9904="DESCARTE",B9904="DEVOLUÇÃO"),"DESCARTE/DEVOLUÇÃO",IF(AND(D9904="",K9904&lt;&gt;""),"SEM LOTE",IF(AND(Q9904&lt;&gt;"",Q9904&gt;=Parametros!$B$11),"PARADO/SEM GIRO","OK"))))))))))</f>
        <v>SEM LOTE</v>
      </c>
      <c r="T9904" s="29" t="str">
        <f aca="false">IF(AND($S9904="PARADO/SEM GIRO",$K9904="KG",OR(Painel!$B$5="(Todos)",A9904=Painel!$B$5)*OR(Painel!$E$5="(Todos)",P9904=Painel!$E$5)),$J9904+ROW()/10000000,"")</f>
        <v/>
      </c>
      <c r="U9904" s="29" t="str">
        <f aca="false">IF(AND($S9904="VENCIDO",$K9904="KG",OR(Painel!$B$5="(Todos)",A9904=Painel!$B$5)*OR(Painel!$E$5="(Todos)",P9904=Painel!$E$5)),$J9904+ROW()/10000000,"")</f>
        <v/>
      </c>
    </row>
    <row r="9905" customFormat="false" ht="15" hidden="false" customHeight="false" outlineLevel="0" collapsed="false">
      <c r="A9905" s="29" t="s">
        <v>56</v>
      </c>
      <c r="B9905" s="29" t="s">
        <v>16851</v>
      </c>
      <c r="C9905" s="29" t="s">
        <v>15824</v>
      </c>
      <c r="D9905" s="29"/>
      <c r="E9905" s="29" t="n">
        <v>1</v>
      </c>
      <c r="F9905" s="29"/>
      <c r="G9905" s="29" t="s">
        <v>16852</v>
      </c>
      <c r="H9905" s="30" t="n">
        <v>450</v>
      </c>
      <c r="I9905" s="31" t="n">
        <v>46283</v>
      </c>
      <c r="J9905" s="30" t="n">
        <v>450</v>
      </c>
      <c r="K9905" s="29" t="s">
        <v>125</v>
      </c>
      <c r="L9905" s="29" t="s">
        <v>176</v>
      </c>
      <c r="M9905" s="29"/>
      <c r="N9905" s="29" t="s">
        <v>122</v>
      </c>
      <c r="O9905" s="29"/>
      <c r="P9905" s="29" t="s">
        <v>123</v>
      </c>
      <c r="Q9905" s="29" t="n">
        <f aca="false">IFERROR(VALUE(L9905),"")</f>
        <v>2</v>
      </c>
      <c r="R9905" s="29" t="str">
        <f aca="true">IF(O9905="","",O9905-TODAY())</f>
        <v/>
      </c>
      <c r="S9905" s="29" t="str">
        <f aca="false">IF(C9905="&lt;&lt; vazio &gt;&gt;","VAZIA",IF(AND(O9905&lt;&gt;"",R9905&lt;0),"VENCIDO",IF(AND(O9905&lt;&gt;"",R9905&lt;=Parametros!$B$10),"PRÓX. VENCIMENTO",IF(F9905="Q","QUALIDADE",IF(F9905="S","BLOQUEADO",IF(F9905="R","RESTRITO/DEVOLUÇÃO",IF(OR(N9905="QUAR",N9905="QRES"),"QUARENTENA",IF(OR(B9905="DESCARTE",B9905="DEVOLUÇÃO"),"DESCARTE/DEVOLUÇÃO",IF(AND(D9905="",K9905&lt;&gt;""),"SEM LOTE",IF(AND(Q9905&lt;&gt;"",Q9905&gt;=Parametros!$B$11),"PARADO/SEM GIRO","OK"))))))))))</f>
        <v>SEM LOTE</v>
      </c>
      <c r="T9905" s="29" t="str">
        <f aca="false">IF(AND($S9905="PARADO/SEM GIRO",$K9905="KG",OR(Painel!$B$5="(Todos)",A9905=Painel!$B$5)*OR(Painel!$E$5="(Todos)",P9905=Painel!$E$5)),$J9905+ROW()/10000000,"")</f>
        <v/>
      </c>
      <c r="U9905" s="29" t="str">
        <f aca="false">IF(AND($S9905="VENCIDO",$K9905="KG",OR(Painel!$B$5="(Todos)",A9905=Painel!$B$5)*OR(Painel!$E$5="(Todos)",P9905=Painel!$E$5)),$J9905+ROW()/10000000,"")</f>
        <v/>
      </c>
    </row>
    <row r="9906" customFormat="false" ht="15" hidden="false" customHeight="false" outlineLevel="0" collapsed="false">
      <c r="A9906" s="29" t="s">
        <v>56</v>
      </c>
      <c r="B9906" s="29" t="s">
        <v>16853</v>
      </c>
      <c r="C9906" s="29" t="s">
        <v>15824</v>
      </c>
      <c r="D9906" s="29"/>
      <c r="E9906" s="29" t="n">
        <v>2</v>
      </c>
      <c r="F9906" s="29"/>
      <c r="G9906" s="29" t="s">
        <v>16854</v>
      </c>
      <c r="H9906" s="30" t="n">
        <v>450</v>
      </c>
      <c r="I9906" s="31" t="n">
        <v>46283</v>
      </c>
      <c r="J9906" s="30" t="n">
        <v>450</v>
      </c>
      <c r="K9906" s="29" t="s">
        <v>125</v>
      </c>
      <c r="L9906" s="29" t="s">
        <v>176</v>
      </c>
      <c r="M9906" s="29"/>
      <c r="N9906" s="29" t="s">
        <v>122</v>
      </c>
      <c r="O9906" s="29"/>
      <c r="P9906" s="29" t="s">
        <v>123</v>
      </c>
      <c r="Q9906" s="29" t="n">
        <f aca="false">IFERROR(VALUE(L9906),"")</f>
        <v>2</v>
      </c>
      <c r="R9906" s="29" t="str">
        <f aca="true">IF(O9906="","",O9906-TODAY())</f>
        <v/>
      </c>
      <c r="S9906" s="29" t="str">
        <f aca="false">IF(C9906="&lt;&lt; vazio &gt;&gt;","VAZIA",IF(AND(O9906&lt;&gt;"",R9906&lt;0),"VENCIDO",IF(AND(O9906&lt;&gt;"",R9906&lt;=Parametros!$B$10),"PRÓX. VENCIMENTO",IF(F9906="Q","QUALIDADE",IF(F9906="S","BLOQUEADO",IF(F9906="R","RESTRITO/DEVOLUÇÃO",IF(OR(N9906="QUAR",N9906="QRES"),"QUARENTENA",IF(OR(B9906="DESCARTE",B9906="DEVOLUÇÃO"),"DESCARTE/DEVOLUÇÃO",IF(AND(D9906="",K9906&lt;&gt;""),"SEM LOTE",IF(AND(Q9906&lt;&gt;"",Q9906&gt;=Parametros!$B$11),"PARADO/SEM GIRO","OK"))))))))))</f>
        <v>SEM LOTE</v>
      </c>
      <c r="T9906" s="29" t="str">
        <f aca="false">IF(AND($S9906="PARADO/SEM GIRO",$K9906="KG",OR(Painel!$B$5="(Todos)",A9906=Painel!$B$5)*OR(Painel!$E$5="(Todos)",P9906=Painel!$E$5)),$J9906+ROW()/10000000,"")</f>
        <v/>
      </c>
      <c r="U9906" s="29" t="str">
        <f aca="false">IF(AND($S9906="VENCIDO",$K9906="KG",OR(Painel!$B$5="(Todos)",A9906=Painel!$B$5)*OR(Painel!$E$5="(Todos)",P9906=Painel!$E$5)),$J9906+ROW()/10000000,"")</f>
        <v/>
      </c>
    </row>
    <row r="9907" customFormat="false" ht="15" hidden="false" customHeight="false" outlineLevel="0" collapsed="false">
      <c r="A9907" s="29" t="s">
        <v>56</v>
      </c>
      <c r="B9907" s="29" t="s">
        <v>16853</v>
      </c>
      <c r="C9907" s="29" t="s">
        <v>15824</v>
      </c>
      <c r="D9907" s="29"/>
      <c r="E9907" s="29" t="n">
        <v>2</v>
      </c>
      <c r="F9907" s="29"/>
      <c r="G9907" s="29" t="s">
        <v>16855</v>
      </c>
      <c r="H9907" s="30" t="n">
        <v>450</v>
      </c>
      <c r="I9907" s="31" t="n">
        <v>46283</v>
      </c>
      <c r="J9907" s="30" t="n">
        <v>450</v>
      </c>
      <c r="K9907" s="29" t="s">
        <v>125</v>
      </c>
      <c r="L9907" s="29" t="s">
        <v>176</v>
      </c>
      <c r="M9907" s="29"/>
      <c r="N9907" s="29" t="s">
        <v>122</v>
      </c>
      <c r="O9907" s="29"/>
      <c r="P9907" s="29" t="s">
        <v>123</v>
      </c>
      <c r="Q9907" s="29" t="n">
        <f aca="false">IFERROR(VALUE(L9907),"")</f>
        <v>2</v>
      </c>
      <c r="R9907" s="29" t="str">
        <f aca="true">IF(O9907="","",O9907-TODAY())</f>
        <v/>
      </c>
      <c r="S9907" s="29" t="str">
        <f aca="false">IF(C9907="&lt;&lt; vazio &gt;&gt;","VAZIA",IF(AND(O9907&lt;&gt;"",R9907&lt;0),"VENCIDO",IF(AND(O9907&lt;&gt;"",R9907&lt;=Parametros!$B$10),"PRÓX. VENCIMENTO",IF(F9907="Q","QUALIDADE",IF(F9907="S","BLOQUEADO",IF(F9907="R","RESTRITO/DEVOLUÇÃO",IF(OR(N9907="QUAR",N9907="QRES"),"QUARENTENA",IF(OR(B9907="DESCARTE",B9907="DEVOLUÇÃO"),"DESCARTE/DEVOLUÇÃO",IF(AND(D9907="",K9907&lt;&gt;""),"SEM LOTE",IF(AND(Q9907&lt;&gt;"",Q9907&gt;=Parametros!$B$11),"PARADO/SEM GIRO","OK"))))))))))</f>
        <v>SEM LOTE</v>
      </c>
      <c r="T9907" s="29" t="str">
        <f aca="false">IF(AND($S9907="PARADO/SEM GIRO",$K9907="KG",OR(Painel!$B$5="(Todos)",A9907=Painel!$B$5)*OR(Painel!$E$5="(Todos)",P9907=Painel!$E$5)),$J9907+ROW()/10000000,"")</f>
        <v/>
      </c>
      <c r="U9907" s="29" t="str">
        <f aca="false">IF(AND($S9907="VENCIDO",$K9907="KG",OR(Painel!$B$5="(Todos)",A9907=Painel!$B$5)*OR(Painel!$E$5="(Todos)",P9907=Painel!$E$5)),$J9907+ROW()/10000000,"")</f>
        <v/>
      </c>
    </row>
    <row r="9908" customFormat="false" ht="15" hidden="false" customHeight="false" outlineLevel="0" collapsed="false">
      <c r="A9908" s="29" t="s">
        <v>56</v>
      </c>
      <c r="B9908" s="29" t="s">
        <v>16856</v>
      </c>
      <c r="C9908" s="29" t="s">
        <v>15824</v>
      </c>
      <c r="D9908" s="29"/>
      <c r="E9908" s="29" t="n">
        <v>2</v>
      </c>
      <c r="F9908" s="29"/>
      <c r="G9908" s="29" t="s">
        <v>16857</v>
      </c>
      <c r="H9908" s="30" t="n">
        <v>450</v>
      </c>
      <c r="I9908" s="31" t="n">
        <v>46283</v>
      </c>
      <c r="J9908" s="30" t="n">
        <v>450</v>
      </c>
      <c r="K9908" s="29" t="s">
        <v>125</v>
      </c>
      <c r="L9908" s="29" t="s">
        <v>176</v>
      </c>
      <c r="M9908" s="29"/>
      <c r="N9908" s="29" t="s">
        <v>122</v>
      </c>
      <c r="O9908" s="29"/>
      <c r="P9908" s="29" t="s">
        <v>123</v>
      </c>
      <c r="Q9908" s="29" t="n">
        <f aca="false">IFERROR(VALUE(L9908),"")</f>
        <v>2</v>
      </c>
      <c r="R9908" s="29" t="str">
        <f aca="true">IF(O9908="","",O9908-TODAY())</f>
        <v/>
      </c>
      <c r="S9908" s="29" t="str">
        <f aca="false">IF(C9908="&lt;&lt; vazio &gt;&gt;","VAZIA",IF(AND(O9908&lt;&gt;"",R9908&lt;0),"VENCIDO",IF(AND(O9908&lt;&gt;"",R9908&lt;=Parametros!$B$10),"PRÓX. VENCIMENTO",IF(F9908="Q","QUALIDADE",IF(F9908="S","BLOQUEADO",IF(F9908="R","RESTRITO/DEVOLUÇÃO",IF(OR(N9908="QUAR",N9908="QRES"),"QUARENTENA",IF(OR(B9908="DESCARTE",B9908="DEVOLUÇÃO"),"DESCARTE/DEVOLUÇÃO",IF(AND(D9908="",K9908&lt;&gt;""),"SEM LOTE",IF(AND(Q9908&lt;&gt;"",Q9908&gt;=Parametros!$B$11),"PARADO/SEM GIRO","OK"))))))))))</f>
        <v>SEM LOTE</v>
      </c>
      <c r="T9908" s="29" t="str">
        <f aca="false">IF(AND($S9908="PARADO/SEM GIRO",$K9908="KG",OR(Painel!$B$5="(Todos)",A9908=Painel!$B$5)*OR(Painel!$E$5="(Todos)",P9908=Painel!$E$5)),$J9908+ROW()/10000000,"")</f>
        <v/>
      </c>
      <c r="U9908" s="29" t="str">
        <f aca="false">IF(AND($S9908="VENCIDO",$K9908="KG",OR(Painel!$B$5="(Todos)",A9908=Painel!$B$5)*OR(Painel!$E$5="(Todos)",P9908=Painel!$E$5)),$J9908+ROW()/10000000,"")</f>
        <v/>
      </c>
    </row>
    <row r="9909" customFormat="false" ht="15" hidden="false" customHeight="false" outlineLevel="0" collapsed="false">
      <c r="A9909" s="29" t="s">
        <v>56</v>
      </c>
      <c r="B9909" s="29" t="s">
        <v>16856</v>
      </c>
      <c r="C9909" s="29" t="s">
        <v>15824</v>
      </c>
      <c r="D9909" s="29"/>
      <c r="E9909" s="29" t="n">
        <v>2</v>
      </c>
      <c r="F9909" s="29"/>
      <c r="G9909" s="29" t="s">
        <v>16858</v>
      </c>
      <c r="H9909" s="30" t="n">
        <v>450</v>
      </c>
      <c r="I9909" s="31" t="n">
        <v>46283</v>
      </c>
      <c r="J9909" s="30" t="n">
        <v>450</v>
      </c>
      <c r="K9909" s="29" t="s">
        <v>125</v>
      </c>
      <c r="L9909" s="29" t="s">
        <v>176</v>
      </c>
      <c r="M9909" s="29"/>
      <c r="N9909" s="29" t="s">
        <v>122</v>
      </c>
      <c r="O9909" s="29"/>
      <c r="P9909" s="29" t="s">
        <v>123</v>
      </c>
      <c r="Q9909" s="29" t="n">
        <f aca="false">IFERROR(VALUE(L9909),"")</f>
        <v>2</v>
      </c>
      <c r="R9909" s="29" t="str">
        <f aca="true">IF(O9909="","",O9909-TODAY())</f>
        <v/>
      </c>
      <c r="S9909" s="29" t="str">
        <f aca="false">IF(C9909="&lt;&lt; vazio &gt;&gt;","VAZIA",IF(AND(O9909&lt;&gt;"",R9909&lt;0),"VENCIDO",IF(AND(O9909&lt;&gt;"",R9909&lt;=Parametros!$B$10),"PRÓX. VENCIMENTO",IF(F9909="Q","QUALIDADE",IF(F9909="S","BLOQUEADO",IF(F9909="R","RESTRITO/DEVOLUÇÃO",IF(OR(N9909="QUAR",N9909="QRES"),"QUARENTENA",IF(OR(B9909="DESCARTE",B9909="DEVOLUÇÃO"),"DESCARTE/DEVOLUÇÃO",IF(AND(D9909="",K9909&lt;&gt;""),"SEM LOTE",IF(AND(Q9909&lt;&gt;"",Q9909&gt;=Parametros!$B$11),"PARADO/SEM GIRO","OK"))))))))))</f>
        <v>SEM LOTE</v>
      </c>
      <c r="T9909" s="29" t="str">
        <f aca="false">IF(AND($S9909="PARADO/SEM GIRO",$K9909="KG",OR(Painel!$B$5="(Todos)",A9909=Painel!$B$5)*OR(Painel!$E$5="(Todos)",P9909=Painel!$E$5)),$J9909+ROW()/10000000,"")</f>
        <v/>
      </c>
      <c r="U9909" s="29" t="str">
        <f aca="false">IF(AND($S9909="VENCIDO",$K9909="KG",OR(Painel!$B$5="(Todos)",A9909=Painel!$B$5)*OR(Painel!$E$5="(Todos)",P9909=Painel!$E$5)),$J9909+ROW()/10000000,"")</f>
        <v/>
      </c>
    </row>
    <row r="9910" customFormat="false" ht="15" hidden="false" customHeight="false" outlineLevel="0" collapsed="false">
      <c r="A9910" s="29" t="s">
        <v>56</v>
      </c>
      <c r="B9910" s="29" t="s">
        <v>16859</v>
      </c>
      <c r="C9910" s="29" t="s">
        <v>16860</v>
      </c>
      <c r="D9910" s="29"/>
      <c r="E9910" s="29" t="n">
        <v>2</v>
      </c>
      <c r="F9910" s="29"/>
      <c r="G9910" s="29" t="s">
        <v>16861</v>
      </c>
      <c r="H9910" s="30" t="n">
        <v>166</v>
      </c>
      <c r="I9910" s="31" t="n">
        <v>46283</v>
      </c>
      <c r="J9910" s="30" t="n">
        <v>166</v>
      </c>
      <c r="K9910" s="29" t="s">
        <v>125</v>
      </c>
      <c r="L9910" s="29" t="s">
        <v>176</v>
      </c>
      <c r="M9910" s="29"/>
      <c r="N9910" s="29" t="s">
        <v>122</v>
      </c>
      <c r="O9910" s="29"/>
      <c r="P9910" s="29" t="s">
        <v>123</v>
      </c>
      <c r="Q9910" s="29" t="n">
        <f aca="false">IFERROR(VALUE(L9910),"")</f>
        <v>2</v>
      </c>
      <c r="R9910" s="29" t="str">
        <f aca="true">IF(O9910="","",O9910-TODAY())</f>
        <v/>
      </c>
      <c r="S9910" s="29" t="str">
        <f aca="false">IF(C9910="&lt;&lt; vazio &gt;&gt;","VAZIA",IF(AND(O9910&lt;&gt;"",R9910&lt;0),"VENCIDO",IF(AND(O9910&lt;&gt;"",R9910&lt;=Parametros!$B$10),"PRÓX. VENCIMENTO",IF(F9910="Q","QUALIDADE",IF(F9910="S","BLOQUEADO",IF(F9910="R","RESTRITO/DEVOLUÇÃO",IF(OR(N9910="QUAR",N9910="QRES"),"QUARENTENA",IF(OR(B9910="DESCARTE",B9910="DEVOLUÇÃO"),"DESCARTE/DEVOLUÇÃO",IF(AND(D9910="",K9910&lt;&gt;""),"SEM LOTE",IF(AND(Q9910&lt;&gt;"",Q9910&gt;=Parametros!$B$11),"PARADO/SEM GIRO","OK"))))))))))</f>
        <v>SEM LOTE</v>
      </c>
      <c r="T9910" s="29" t="str">
        <f aca="false">IF(AND($S9910="PARADO/SEM GIRO",$K9910="KG",OR(Painel!$B$5="(Todos)",A9910=Painel!$B$5)*OR(Painel!$E$5="(Todos)",P9910=Painel!$E$5)),$J9910+ROW()/10000000,"")</f>
        <v/>
      </c>
      <c r="U9910" s="29" t="str">
        <f aca="false">IF(AND($S9910="VENCIDO",$K9910="KG",OR(Painel!$B$5="(Todos)",A9910=Painel!$B$5)*OR(Painel!$E$5="(Todos)",P9910=Painel!$E$5)),$J9910+ROW()/10000000,"")</f>
        <v/>
      </c>
    </row>
    <row r="9911" customFormat="false" ht="15" hidden="false" customHeight="false" outlineLevel="0" collapsed="false">
      <c r="A9911" s="29" t="s">
        <v>56</v>
      </c>
      <c r="B9911" s="29" t="s">
        <v>16859</v>
      </c>
      <c r="C9911" s="29" t="s">
        <v>15799</v>
      </c>
      <c r="D9911" s="29" t="s">
        <v>15800</v>
      </c>
      <c r="E9911" s="29" t="n">
        <v>2</v>
      </c>
      <c r="F9911" s="29"/>
      <c r="G9911" s="29" t="s">
        <v>16862</v>
      </c>
      <c r="H9911" s="30" t="n">
        <v>180</v>
      </c>
      <c r="I9911" s="31" t="n">
        <v>46281</v>
      </c>
      <c r="J9911" s="30" t="n">
        <v>180</v>
      </c>
      <c r="K9911" s="29" t="s">
        <v>125</v>
      </c>
      <c r="L9911" s="29" t="s">
        <v>284</v>
      </c>
      <c r="M9911" s="29"/>
      <c r="N9911" s="29" t="s">
        <v>122</v>
      </c>
      <c r="O9911" s="31" t="n">
        <v>46611</v>
      </c>
      <c r="P9911" s="29" t="s">
        <v>123</v>
      </c>
      <c r="Q9911" s="29" t="n">
        <f aca="false">IFERROR(VALUE(L9911),"")</f>
        <v>4</v>
      </c>
      <c r="R9911" s="29" t="n">
        <f aca="true">IF(O9911="","",O9911-TODAY())</f>
        <v>326</v>
      </c>
      <c r="S9911" s="29" t="str">
        <f aca="false">IF(C9911="&lt;&lt; vazio &gt;&gt;","VAZIA",IF(AND(O9911&lt;&gt;"",R9911&lt;0),"VENCIDO",IF(AND(O9911&lt;&gt;"",R9911&lt;=Parametros!$B$10),"PRÓX. VENCIMENTO",IF(F9911="Q","QUALIDADE",IF(F9911="S","BLOQUEADO",IF(F9911="R","RESTRITO/DEVOLUÇÃO",IF(OR(N9911="QUAR",N9911="QRES"),"QUARENTENA",IF(OR(B9911="DESCARTE",B9911="DEVOLUÇÃO"),"DESCARTE/DEVOLUÇÃO",IF(AND(D9911="",K9911&lt;&gt;""),"SEM LOTE",IF(AND(Q9911&lt;&gt;"",Q9911&gt;=Parametros!$B$11),"PARADO/SEM GIRO","OK"))))))))))</f>
        <v>OK</v>
      </c>
      <c r="T9911" s="29" t="str">
        <f aca="false">IF(AND($S9911="PARADO/SEM GIRO",$K9911="KG",OR(Painel!$B$5="(Todos)",A9911=Painel!$B$5)*OR(Painel!$E$5="(Todos)",P9911=Painel!$E$5)),$J9911+ROW()/10000000,"")</f>
        <v/>
      </c>
      <c r="U9911" s="29" t="str">
        <f aca="false">IF(AND($S9911="VENCIDO",$K9911="KG",OR(Painel!$B$5="(Todos)",A9911=Painel!$B$5)*OR(Painel!$E$5="(Todos)",P9911=Painel!$E$5)),$J9911+ROW()/10000000,"")</f>
        <v/>
      </c>
    </row>
    <row r="9912" customFormat="false" ht="15" hidden="false" customHeight="false" outlineLevel="0" collapsed="false">
      <c r="A9912" s="29" t="s">
        <v>56</v>
      </c>
      <c r="B9912" s="29" t="s">
        <v>16863</v>
      </c>
      <c r="C9912" s="29" t="s">
        <v>15799</v>
      </c>
      <c r="D9912" s="29" t="s">
        <v>15800</v>
      </c>
      <c r="E9912" s="29" t="n">
        <v>2</v>
      </c>
      <c r="F9912" s="29"/>
      <c r="G9912" s="29" t="s">
        <v>16864</v>
      </c>
      <c r="H9912" s="30" t="n">
        <v>180</v>
      </c>
      <c r="I9912" s="31" t="n">
        <v>46281</v>
      </c>
      <c r="J9912" s="30" t="n">
        <v>180</v>
      </c>
      <c r="K9912" s="29" t="s">
        <v>125</v>
      </c>
      <c r="L9912" s="29" t="s">
        <v>284</v>
      </c>
      <c r="M9912" s="29"/>
      <c r="N9912" s="29" t="s">
        <v>122</v>
      </c>
      <c r="O9912" s="31" t="n">
        <v>46611</v>
      </c>
      <c r="P9912" s="29" t="s">
        <v>123</v>
      </c>
      <c r="Q9912" s="29" t="n">
        <f aca="false">IFERROR(VALUE(L9912),"")</f>
        <v>4</v>
      </c>
      <c r="R9912" s="29" t="n">
        <f aca="true">IF(O9912="","",O9912-TODAY())</f>
        <v>326</v>
      </c>
      <c r="S9912" s="29" t="str">
        <f aca="false">IF(C9912="&lt;&lt; vazio &gt;&gt;","VAZIA",IF(AND(O9912&lt;&gt;"",R9912&lt;0),"VENCIDO",IF(AND(O9912&lt;&gt;"",R9912&lt;=Parametros!$B$10),"PRÓX. VENCIMENTO",IF(F9912="Q","QUALIDADE",IF(F9912="S","BLOQUEADO",IF(F9912="R","RESTRITO/DEVOLUÇÃO",IF(OR(N9912="QUAR",N9912="QRES"),"QUARENTENA",IF(OR(B9912="DESCARTE",B9912="DEVOLUÇÃO"),"DESCARTE/DEVOLUÇÃO",IF(AND(D9912="",K9912&lt;&gt;""),"SEM LOTE",IF(AND(Q9912&lt;&gt;"",Q9912&gt;=Parametros!$B$11),"PARADO/SEM GIRO","OK"))))))))))</f>
        <v>OK</v>
      </c>
      <c r="T9912" s="29" t="str">
        <f aca="false">IF(AND($S9912="PARADO/SEM GIRO",$K9912="KG",OR(Painel!$B$5="(Todos)",A9912=Painel!$B$5)*OR(Painel!$E$5="(Todos)",P9912=Painel!$E$5)),$J9912+ROW()/10000000,"")</f>
        <v/>
      </c>
      <c r="U9912" s="29" t="str">
        <f aca="false">IF(AND($S9912="VENCIDO",$K9912="KG",OR(Painel!$B$5="(Todos)",A9912=Painel!$B$5)*OR(Painel!$E$5="(Todos)",P9912=Painel!$E$5)),$J9912+ROW()/10000000,"")</f>
        <v/>
      </c>
    </row>
    <row r="9913" customFormat="false" ht="15" hidden="false" customHeight="false" outlineLevel="0" collapsed="false">
      <c r="A9913" s="29" t="s">
        <v>56</v>
      </c>
      <c r="B9913" s="29" t="s">
        <v>16863</v>
      </c>
      <c r="C9913" s="29" t="s">
        <v>15803</v>
      </c>
      <c r="D9913" s="29" t="s">
        <v>15805</v>
      </c>
      <c r="E9913" s="29" t="n">
        <v>2</v>
      </c>
      <c r="F9913" s="29"/>
      <c r="G9913" s="29" t="s">
        <v>16865</v>
      </c>
      <c r="H9913" s="30" t="n">
        <v>600</v>
      </c>
      <c r="I9913" s="31" t="n">
        <v>46285</v>
      </c>
      <c r="J9913" s="30" t="n">
        <v>600</v>
      </c>
      <c r="K9913" s="29" t="s">
        <v>125</v>
      </c>
      <c r="L9913" s="29" t="s">
        <v>116</v>
      </c>
      <c r="M9913" s="29"/>
      <c r="N9913" s="29" t="s">
        <v>122</v>
      </c>
      <c r="O9913" s="31" t="n">
        <v>46610</v>
      </c>
      <c r="P9913" s="29" t="s">
        <v>123</v>
      </c>
      <c r="Q9913" s="29" t="n">
        <f aca="false">IFERROR(VALUE(L9913),"")</f>
        <v>0</v>
      </c>
      <c r="R9913" s="29" t="n">
        <f aca="true">IF(O9913="","",O9913-TODAY())</f>
        <v>325</v>
      </c>
      <c r="S9913" s="29" t="str">
        <f aca="false">IF(C9913="&lt;&lt; vazio &gt;&gt;","VAZIA",IF(AND(O9913&lt;&gt;"",R9913&lt;0),"VENCIDO",IF(AND(O9913&lt;&gt;"",R9913&lt;=Parametros!$B$10),"PRÓX. VENCIMENTO",IF(F9913="Q","QUALIDADE",IF(F9913="S","BLOQUEADO",IF(F9913="R","RESTRITO/DEVOLUÇÃO",IF(OR(N9913="QUAR",N9913="QRES"),"QUARENTENA",IF(OR(B9913="DESCARTE",B9913="DEVOLUÇÃO"),"DESCARTE/DEVOLUÇÃO",IF(AND(D9913="",K9913&lt;&gt;""),"SEM LOTE",IF(AND(Q9913&lt;&gt;"",Q9913&gt;=Parametros!$B$11),"PARADO/SEM GIRO","OK"))))))))))</f>
        <v>OK</v>
      </c>
      <c r="T9913" s="29" t="str">
        <f aca="false">IF(AND($S9913="PARADO/SEM GIRO",$K9913="KG",OR(Painel!$B$5="(Todos)",A9913=Painel!$B$5)*OR(Painel!$E$5="(Todos)",P9913=Painel!$E$5)),$J9913+ROW()/10000000,"")</f>
        <v/>
      </c>
      <c r="U9913" s="29" t="str">
        <f aca="false">IF(AND($S9913="VENCIDO",$K9913="KG",OR(Painel!$B$5="(Todos)",A9913=Painel!$B$5)*OR(Painel!$E$5="(Todos)",P9913=Painel!$E$5)),$J9913+ROW()/10000000,"")</f>
        <v/>
      </c>
    </row>
    <row r="9914" customFormat="false" ht="15" hidden="false" customHeight="false" outlineLevel="0" collapsed="false">
      <c r="A9914" s="29" t="s">
        <v>56</v>
      </c>
      <c r="B9914" s="29" t="s">
        <v>16866</v>
      </c>
      <c r="C9914" s="29" t="s">
        <v>15799</v>
      </c>
      <c r="D9914" s="29" t="s">
        <v>15800</v>
      </c>
      <c r="E9914" s="29" t="n">
        <v>3</v>
      </c>
      <c r="F9914" s="29"/>
      <c r="G9914" s="29" t="s">
        <v>16867</v>
      </c>
      <c r="H9914" s="30" t="n">
        <v>180</v>
      </c>
      <c r="I9914" s="31" t="n">
        <v>46281</v>
      </c>
      <c r="J9914" s="30" t="n">
        <v>180</v>
      </c>
      <c r="K9914" s="29" t="s">
        <v>125</v>
      </c>
      <c r="L9914" s="29" t="s">
        <v>284</v>
      </c>
      <c r="M9914" s="29"/>
      <c r="N9914" s="29" t="s">
        <v>122</v>
      </c>
      <c r="O9914" s="31" t="n">
        <v>46611</v>
      </c>
      <c r="P9914" s="29" t="s">
        <v>123</v>
      </c>
      <c r="Q9914" s="29" t="n">
        <f aca="false">IFERROR(VALUE(L9914),"")</f>
        <v>4</v>
      </c>
      <c r="R9914" s="29" t="n">
        <f aca="true">IF(O9914="","",O9914-TODAY())</f>
        <v>326</v>
      </c>
      <c r="S9914" s="29" t="str">
        <f aca="false">IF(C9914="&lt;&lt; vazio &gt;&gt;","VAZIA",IF(AND(O9914&lt;&gt;"",R9914&lt;0),"VENCIDO",IF(AND(O9914&lt;&gt;"",R9914&lt;=Parametros!$B$10),"PRÓX. VENCIMENTO",IF(F9914="Q","QUALIDADE",IF(F9914="S","BLOQUEADO",IF(F9914="R","RESTRITO/DEVOLUÇÃO",IF(OR(N9914="QUAR",N9914="QRES"),"QUARENTENA",IF(OR(B9914="DESCARTE",B9914="DEVOLUÇÃO"),"DESCARTE/DEVOLUÇÃO",IF(AND(D9914="",K9914&lt;&gt;""),"SEM LOTE",IF(AND(Q9914&lt;&gt;"",Q9914&gt;=Parametros!$B$11),"PARADO/SEM GIRO","OK"))))))))))</f>
        <v>OK</v>
      </c>
      <c r="T9914" s="29" t="str">
        <f aca="false">IF(AND($S9914="PARADO/SEM GIRO",$K9914="KG",OR(Painel!$B$5="(Todos)",A9914=Painel!$B$5)*OR(Painel!$E$5="(Todos)",P9914=Painel!$E$5)),$J9914+ROW()/10000000,"")</f>
        <v/>
      </c>
      <c r="U9914" s="29" t="str">
        <f aca="false">IF(AND($S9914="VENCIDO",$K9914="KG",OR(Painel!$B$5="(Todos)",A9914=Painel!$B$5)*OR(Painel!$E$5="(Todos)",P9914=Painel!$E$5)),$J9914+ROW()/10000000,"")</f>
        <v/>
      </c>
    </row>
    <row r="9915" customFormat="false" ht="15" hidden="false" customHeight="false" outlineLevel="0" collapsed="false">
      <c r="A9915" s="29" t="s">
        <v>56</v>
      </c>
      <c r="B9915" s="29" t="s">
        <v>16866</v>
      </c>
      <c r="C9915" s="29" t="s">
        <v>15799</v>
      </c>
      <c r="D9915" s="29" t="s">
        <v>15800</v>
      </c>
      <c r="E9915" s="29" t="n">
        <v>3</v>
      </c>
      <c r="F9915" s="29"/>
      <c r="G9915" s="29" t="s">
        <v>16868</v>
      </c>
      <c r="H9915" s="30" t="n">
        <v>180</v>
      </c>
      <c r="I9915" s="31" t="n">
        <v>46281</v>
      </c>
      <c r="J9915" s="30" t="n">
        <v>180</v>
      </c>
      <c r="K9915" s="29" t="s">
        <v>125</v>
      </c>
      <c r="L9915" s="29" t="s">
        <v>284</v>
      </c>
      <c r="M9915" s="29"/>
      <c r="N9915" s="29" t="s">
        <v>122</v>
      </c>
      <c r="O9915" s="31" t="n">
        <v>46611</v>
      </c>
      <c r="P9915" s="29" t="s">
        <v>123</v>
      </c>
      <c r="Q9915" s="29" t="n">
        <f aca="false">IFERROR(VALUE(L9915),"")</f>
        <v>4</v>
      </c>
      <c r="R9915" s="29" t="n">
        <f aca="true">IF(O9915="","",O9915-TODAY())</f>
        <v>326</v>
      </c>
      <c r="S9915" s="29" t="str">
        <f aca="false">IF(C9915="&lt;&lt; vazio &gt;&gt;","VAZIA",IF(AND(O9915&lt;&gt;"",R9915&lt;0),"VENCIDO",IF(AND(O9915&lt;&gt;"",R9915&lt;=Parametros!$B$10),"PRÓX. VENCIMENTO",IF(F9915="Q","QUALIDADE",IF(F9915="S","BLOQUEADO",IF(F9915="R","RESTRITO/DEVOLUÇÃO",IF(OR(N9915="QUAR",N9915="QRES"),"QUARENTENA",IF(OR(B9915="DESCARTE",B9915="DEVOLUÇÃO"),"DESCARTE/DEVOLUÇÃO",IF(AND(D9915="",K9915&lt;&gt;""),"SEM LOTE",IF(AND(Q9915&lt;&gt;"",Q9915&gt;=Parametros!$B$11),"PARADO/SEM GIRO","OK"))))))))))</f>
        <v>OK</v>
      </c>
      <c r="T9915" s="29" t="str">
        <f aca="false">IF(AND($S9915="PARADO/SEM GIRO",$K9915="KG",OR(Painel!$B$5="(Todos)",A9915=Painel!$B$5)*OR(Painel!$E$5="(Todos)",P9915=Painel!$E$5)),$J9915+ROW()/10000000,"")</f>
        <v/>
      </c>
      <c r="U9915" s="29" t="str">
        <f aca="false">IF(AND($S9915="VENCIDO",$K9915="KG",OR(Painel!$B$5="(Todos)",A9915=Painel!$B$5)*OR(Painel!$E$5="(Todos)",P9915=Painel!$E$5)),$J9915+ROW()/10000000,"")</f>
        <v/>
      </c>
    </row>
    <row r="9916" customFormat="false" ht="15" hidden="false" customHeight="false" outlineLevel="0" collapsed="false">
      <c r="A9916" s="29" t="s">
        <v>56</v>
      </c>
      <c r="B9916" s="29" t="s">
        <v>16866</v>
      </c>
      <c r="C9916" s="29" t="s">
        <v>15799</v>
      </c>
      <c r="D9916" s="29" t="s">
        <v>15800</v>
      </c>
      <c r="E9916" s="29" t="n">
        <v>3</v>
      </c>
      <c r="F9916" s="29"/>
      <c r="G9916" s="29" t="s">
        <v>16869</v>
      </c>
      <c r="H9916" s="30" t="n">
        <v>180</v>
      </c>
      <c r="I9916" s="31" t="n">
        <v>46282</v>
      </c>
      <c r="J9916" s="30" t="n">
        <v>180</v>
      </c>
      <c r="K9916" s="29" t="s">
        <v>125</v>
      </c>
      <c r="L9916" s="29" t="s">
        <v>400</v>
      </c>
      <c r="M9916" s="29"/>
      <c r="N9916" s="29" t="s">
        <v>122</v>
      </c>
      <c r="O9916" s="31" t="n">
        <v>46611</v>
      </c>
      <c r="P9916" s="29" t="s">
        <v>123</v>
      </c>
      <c r="Q9916" s="29" t="n">
        <f aca="false">IFERROR(VALUE(L9916),"")</f>
        <v>3</v>
      </c>
      <c r="R9916" s="29" t="n">
        <f aca="true">IF(O9916="","",O9916-TODAY())</f>
        <v>326</v>
      </c>
      <c r="S9916" s="29" t="str">
        <f aca="false">IF(C9916="&lt;&lt; vazio &gt;&gt;","VAZIA",IF(AND(O9916&lt;&gt;"",R9916&lt;0),"VENCIDO",IF(AND(O9916&lt;&gt;"",R9916&lt;=Parametros!$B$10),"PRÓX. VENCIMENTO",IF(F9916="Q","QUALIDADE",IF(F9916="S","BLOQUEADO",IF(F9916="R","RESTRITO/DEVOLUÇÃO",IF(OR(N9916="QUAR",N9916="QRES"),"QUARENTENA",IF(OR(B9916="DESCARTE",B9916="DEVOLUÇÃO"),"DESCARTE/DEVOLUÇÃO",IF(AND(D9916="",K9916&lt;&gt;""),"SEM LOTE",IF(AND(Q9916&lt;&gt;"",Q9916&gt;=Parametros!$B$11),"PARADO/SEM GIRO","OK"))))))))))</f>
        <v>OK</v>
      </c>
      <c r="T9916" s="29" t="str">
        <f aca="false">IF(AND($S9916="PARADO/SEM GIRO",$K9916="KG",OR(Painel!$B$5="(Todos)",A9916=Painel!$B$5)*OR(Painel!$E$5="(Todos)",P9916=Painel!$E$5)),$J9916+ROW()/10000000,"")</f>
        <v/>
      </c>
      <c r="U9916" s="29" t="str">
        <f aca="false">IF(AND($S9916="VENCIDO",$K9916="KG",OR(Painel!$B$5="(Todos)",A9916=Painel!$B$5)*OR(Painel!$E$5="(Todos)",P9916=Painel!$E$5)),$J9916+ROW()/10000000,"")</f>
        <v/>
      </c>
    </row>
    <row r="9917" customFormat="false" ht="15" hidden="false" customHeight="false" outlineLevel="0" collapsed="false">
      <c r="A9917" s="29" t="s">
        <v>56</v>
      </c>
      <c r="B9917" s="29" t="s">
        <v>16870</v>
      </c>
      <c r="C9917" s="29" t="s">
        <v>15799</v>
      </c>
      <c r="D9917" s="29" t="s">
        <v>15800</v>
      </c>
      <c r="E9917" s="29" t="n">
        <v>4</v>
      </c>
      <c r="F9917" s="29"/>
      <c r="G9917" s="29" t="s">
        <v>16871</v>
      </c>
      <c r="H9917" s="30" t="n">
        <v>180</v>
      </c>
      <c r="I9917" s="31" t="n">
        <v>46281</v>
      </c>
      <c r="J9917" s="30" t="n">
        <v>180</v>
      </c>
      <c r="K9917" s="29" t="s">
        <v>125</v>
      </c>
      <c r="L9917" s="29" t="s">
        <v>284</v>
      </c>
      <c r="M9917" s="29"/>
      <c r="N9917" s="29" t="s">
        <v>122</v>
      </c>
      <c r="O9917" s="31" t="n">
        <v>46611</v>
      </c>
      <c r="P9917" s="29" t="s">
        <v>123</v>
      </c>
      <c r="Q9917" s="29" t="n">
        <f aca="false">IFERROR(VALUE(L9917),"")</f>
        <v>4</v>
      </c>
      <c r="R9917" s="29" t="n">
        <f aca="true">IF(O9917="","",O9917-TODAY())</f>
        <v>326</v>
      </c>
      <c r="S9917" s="29" t="str">
        <f aca="false">IF(C9917="&lt;&lt; vazio &gt;&gt;","VAZIA",IF(AND(O9917&lt;&gt;"",R9917&lt;0),"VENCIDO",IF(AND(O9917&lt;&gt;"",R9917&lt;=Parametros!$B$10),"PRÓX. VENCIMENTO",IF(F9917="Q","QUALIDADE",IF(F9917="S","BLOQUEADO",IF(F9917="R","RESTRITO/DEVOLUÇÃO",IF(OR(N9917="QUAR",N9917="QRES"),"QUARENTENA",IF(OR(B9917="DESCARTE",B9917="DEVOLUÇÃO"),"DESCARTE/DEVOLUÇÃO",IF(AND(D9917="",K9917&lt;&gt;""),"SEM LOTE",IF(AND(Q9917&lt;&gt;"",Q9917&gt;=Parametros!$B$11),"PARADO/SEM GIRO","OK"))))))))))</f>
        <v>OK</v>
      </c>
      <c r="T9917" s="29" t="str">
        <f aca="false">IF(AND($S9917="PARADO/SEM GIRO",$K9917="KG",OR(Painel!$B$5="(Todos)",A9917=Painel!$B$5)*OR(Painel!$E$5="(Todos)",P9917=Painel!$E$5)),$J9917+ROW()/10000000,"")</f>
        <v/>
      </c>
      <c r="U9917" s="29" t="str">
        <f aca="false">IF(AND($S9917="VENCIDO",$K9917="KG",OR(Painel!$B$5="(Todos)",A9917=Painel!$B$5)*OR(Painel!$E$5="(Todos)",P9917=Painel!$E$5)),$J9917+ROW()/10000000,"")</f>
        <v/>
      </c>
    </row>
    <row r="9918" customFormat="false" ht="15" hidden="false" customHeight="false" outlineLevel="0" collapsed="false">
      <c r="A9918" s="29" t="s">
        <v>56</v>
      </c>
      <c r="B9918" s="29" t="s">
        <v>16870</v>
      </c>
      <c r="C9918" s="29" t="s">
        <v>15799</v>
      </c>
      <c r="D9918" s="29" t="s">
        <v>15800</v>
      </c>
      <c r="E9918" s="29" t="n">
        <v>4</v>
      </c>
      <c r="F9918" s="29"/>
      <c r="G9918" s="29" t="s">
        <v>16872</v>
      </c>
      <c r="H9918" s="30" t="n">
        <v>180</v>
      </c>
      <c r="I9918" s="31" t="n">
        <v>46281</v>
      </c>
      <c r="J9918" s="30" t="n">
        <v>180</v>
      </c>
      <c r="K9918" s="29" t="s">
        <v>125</v>
      </c>
      <c r="L9918" s="29" t="s">
        <v>284</v>
      </c>
      <c r="M9918" s="29"/>
      <c r="N9918" s="29" t="s">
        <v>122</v>
      </c>
      <c r="O9918" s="31" t="n">
        <v>46611</v>
      </c>
      <c r="P9918" s="29" t="s">
        <v>123</v>
      </c>
      <c r="Q9918" s="29" t="n">
        <f aca="false">IFERROR(VALUE(L9918),"")</f>
        <v>4</v>
      </c>
      <c r="R9918" s="29" t="n">
        <f aca="true">IF(O9918="","",O9918-TODAY())</f>
        <v>326</v>
      </c>
      <c r="S9918" s="29" t="str">
        <f aca="false">IF(C9918="&lt;&lt; vazio &gt;&gt;","VAZIA",IF(AND(O9918&lt;&gt;"",R9918&lt;0),"VENCIDO",IF(AND(O9918&lt;&gt;"",R9918&lt;=Parametros!$B$10),"PRÓX. VENCIMENTO",IF(F9918="Q","QUALIDADE",IF(F9918="S","BLOQUEADO",IF(F9918="R","RESTRITO/DEVOLUÇÃO",IF(OR(N9918="QUAR",N9918="QRES"),"QUARENTENA",IF(OR(B9918="DESCARTE",B9918="DEVOLUÇÃO"),"DESCARTE/DEVOLUÇÃO",IF(AND(D9918="",K9918&lt;&gt;""),"SEM LOTE",IF(AND(Q9918&lt;&gt;"",Q9918&gt;=Parametros!$B$11),"PARADO/SEM GIRO","OK"))))))))))</f>
        <v>OK</v>
      </c>
      <c r="T9918" s="29" t="str">
        <f aca="false">IF(AND($S9918="PARADO/SEM GIRO",$K9918="KG",OR(Painel!$B$5="(Todos)",A9918=Painel!$B$5)*OR(Painel!$E$5="(Todos)",P9918=Painel!$E$5)),$J9918+ROW()/10000000,"")</f>
        <v/>
      </c>
      <c r="U9918" s="29" t="str">
        <f aca="false">IF(AND($S9918="VENCIDO",$K9918="KG",OR(Painel!$B$5="(Todos)",A9918=Painel!$B$5)*OR(Painel!$E$5="(Todos)",P9918=Painel!$E$5)),$J9918+ROW()/10000000,"")</f>
        <v/>
      </c>
    </row>
    <row r="9919" customFormat="false" ht="15" hidden="false" customHeight="false" outlineLevel="0" collapsed="false">
      <c r="A9919" s="29" t="s">
        <v>56</v>
      </c>
      <c r="B9919" s="29" t="s">
        <v>16870</v>
      </c>
      <c r="C9919" s="29" t="s">
        <v>15799</v>
      </c>
      <c r="D9919" s="29" t="s">
        <v>15800</v>
      </c>
      <c r="E9919" s="29" t="n">
        <v>4</v>
      </c>
      <c r="F9919" s="29"/>
      <c r="G9919" s="29" t="s">
        <v>16873</v>
      </c>
      <c r="H9919" s="30" t="n">
        <v>180</v>
      </c>
      <c r="I9919" s="31" t="n">
        <v>46282</v>
      </c>
      <c r="J9919" s="30" t="n">
        <v>180</v>
      </c>
      <c r="K9919" s="29" t="s">
        <v>125</v>
      </c>
      <c r="L9919" s="29" t="s">
        <v>400</v>
      </c>
      <c r="M9919" s="29"/>
      <c r="N9919" s="29" t="s">
        <v>122</v>
      </c>
      <c r="O9919" s="31" t="n">
        <v>46611</v>
      </c>
      <c r="P9919" s="29" t="s">
        <v>123</v>
      </c>
      <c r="Q9919" s="29" t="n">
        <f aca="false">IFERROR(VALUE(L9919),"")</f>
        <v>3</v>
      </c>
      <c r="R9919" s="29" t="n">
        <f aca="true">IF(O9919="","",O9919-TODAY())</f>
        <v>326</v>
      </c>
      <c r="S9919" s="29" t="str">
        <f aca="false">IF(C9919="&lt;&lt; vazio &gt;&gt;","VAZIA",IF(AND(O9919&lt;&gt;"",R9919&lt;0),"VENCIDO",IF(AND(O9919&lt;&gt;"",R9919&lt;=Parametros!$B$10),"PRÓX. VENCIMENTO",IF(F9919="Q","QUALIDADE",IF(F9919="S","BLOQUEADO",IF(F9919="R","RESTRITO/DEVOLUÇÃO",IF(OR(N9919="QUAR",N9919="QRES"),"QUARENTENA",IF(OR(B9919="DESCARTE",B9919="DEVOLUÇÃO"),"DESCARTE/DEVOLUÇÃO",IF(AND(D9919="",K9919&lt;&gt;""),"SEM LOTE",IF(AND(Q9919&lt;&gt;"",Q9919&gt;=Parametros!$B$11),"PARADO/SEM GIRO","OK"))))))))))</f>
        <v>OK</v>
      </c>
      <c r="T9919" s="29" t="str">
        <f aca="false">IF(AND($S9919="PARADO/SEM GIRO",$K9919="KG",OR(Painel!$B$5="(Todos)",A9919=Painel!$B$5)*OR(Painel!$E$5="(Todos)",P9919=Painel!$E$5)),$J9919+ROW()/10000000,"")</f>
        <v/>
      </c>
      <c r="U9919" s="29" t="str">
        <f aca="false">IF(AND($S9919="VENCIDO",$K9919="KG",OR(Painel!$B$5="(Todos)",A9919=Painel!$B$5)*OR(Painel!$E$5="(Todos)",P9919=Painel!$E$5)),$J9919+ROW()/10000000,"")</f>
        <v/>
      </c>
    </row>
    <row r="9920" customFormat="false" ht="15" hidden="false" customHeight="false" outlineLevel="0" collapsed="false">
      <c r="A9920" s="29" t="s">
        <v>56</v>
      </c>
      <c r="B9920" s="29" t="s">
        <v>16870</v>
      </c>
      <c r="C9920" s="29" t="s">
        <v>15799</v>
      </c>
      <c r="D9920" s="29" t="s">
        <v>15800</v>
      </c>
      <c r="E9920" s="29" t="n">
        <v>4</v>
      </c>
      <c r="F9920" s="29"/>
      <c r="G9920" s="29" t="s">
        <v>16874</v>
      </c>
      <c r="H9920" s="30" t="n">
        <v>180</v>
      </c>
      <c r="I9920" s="31" t="n">
        <v>46282</v>
      </c>
      <c r="J9920" s="30" t="n">
        <v>180</v>
      </c>
      <c r="K9920" s="29" t="s">
        <v>125</v>
      </c>
      <c r="L9920" s="29" t="s">
        <v>400</v>
      </c>
      <c r="M9920" s="29"/>
      <c r="N9920" s="29" t="s">
        <v>122</v>
      </c>
      <c r="O9920" s="31" t="n">
        <v>46611</v>
      </c>
      <c r="P9920" s="29" t="s">
        <v>123</v>
      </c>
      <c r="Q9920" s="29" t="n">
        <f aca="false">IFERROR(VALUE(L9920),"")</f>
        <v>3</v>
      </c>
      <c r="R9920" s="29" t="n">
        <f aca="true">IF(O9920="","",O9920-TODAY())</f>
        <v>326</v>
      </c>
      <c r="S9920" s="29" t="str">
        <f aca="false">IF(C9920="&lt;&lt; vazio &gt;&gt;","VAZIA",IF(AND(O9920&lt;&gt;"",R9920&lt;0),"VENCIDO",IF(AND(O9920&lt;&gt;"",R9920&lt;=Parametros!$B$10),"PRÓX. VENCIMENTO",IF(F9920="Q","QUALIDADE",IF(F9920="S","BLOQUEADO",IF(F9920="R","RESTRITO/DEVOLUÇÃO",IF(OR(N9920="QUAR",N9920="QRES"),"QUARENTENA",IF(OR(B9920="DESCARTE",B9920="DEVOLUÇÃO"),"DESCARTE/DEVOLUÇÃO",IF(AND(D9920="",K9920&lt;&gt;""),"SEM LOTE",IF(AND(Q9920&lt;&gt;"",Q9920&gt;=Parametros!$B$11),"PARADO/SEM GIRO","OK"))))))))))</f>
        <v>OK</v>
      </c>
      <c r="T9920" s="29" t="str">
        <f aca="false">IF(AND($S9920="PARADO/SEM GIRO",$K9920="KG",OR(Painel!$B$5="(Todos)",A9920=Painel!$B$5)*OR(Painel!$E$5="(Todos)",P9920=Painel!$E$5)),$J9920+ROW()/10000000,"")</f>
        <v/>
      </c>
      <c r="U9920" s="29" t="str">
        <f aca="false">IF(AND($S9920="VENCIDO",$K9920="KG",OR(Painel!$B$5="(Todos)",A9920=Painel!$B$5)*OR(Painel!$E$5="(Todos)",P9920=Painel!$E$5)),$J9920+ROW()/10000000,"")</f>
        <v/>
      </c>
    </row>
    <row r="9921" customFormat="false" ht="15" hidden="false" customHeight="false" outlineLevel="0" collapsed="false">
      <c r="A9921" s="29" t="s">
        <v>56</v>
      </c>
      <c r="B9921" s="29" t="s">
        <v>16875</v>
      </c>
      <c r="C9921" s="29" t="s">
        <v>15799</v>
      </c>
      <c r="D9921" s="29" t="s">
        <v>15800</v>
      </c>
      <c r="E9921" s="29" t="n">
        <v>4</v>
      </c>
      <c r="F9921" s="29"/>
      <c r="G9921" s="29" t="s">
        <v>16876</v>
      </c>
      <c r="H9921" s="30" t="n">
        <v>180</v>
      </c>
      <c r="I9921" s="31" t="n">
        <v>46281</v>
      </c>
      <c r="J9921" s="30" t="n">
        <v>180</v>
      </c>
      <c r="K9921" s="29" t="s">
        <v>125</v>
      </c>
      <c r="L9921" s="29" t="s">
        <v>284</v>
      </c>
      <c r="M9921" s="29"/>
      <c r="N9921" s="29" t="s">
        <v>122</v>
      </c>
      <c r="O9921" s="31" t="n">
        <v>46611</v>
      </c>
      <c r="P9921" s="29" t="s">
        <v>123</v>
      </c>
      <c r="Q9921" s="29" t="n">
        <f aca="false">IFERROR(VALUE(L9921),"")</f>
        <v>4</v>
      </c>
      <c r="R9921" s="29" t="n">
        <f aca="true">IF(O9921="","",O9921-TODAY())</f>
        <v>326</v>
      </c>
      <c r="S9921" s="29" t="str">
        <f aca="false">IF(C9921="&lt;&lt; vazio &gt;&gt;","VAZIA",IF(AND(O9921&lt;&gt;"",R9921&lt;0),"VENCIDO",IF(AND(O9921&lt;&gt;"",R9921&lt;=Parametros!$B$10),"PRÓX. VENCIMENTO",IF(F9921="Q","QUALIDADE",IF(F9921="S","BLOQUEADO",IF(F9921="R","RESTRITO/DEVOLUÇÃO",IF(OR(N9921="QUAR",N9921="QRES"),"QUARENTENA",IF(OR(B9921="DESCARTE",B9921="DEVOLUÇÃO"),"DESCARTE/DEVOLUÇÃO",IF(AND(D9921="",K9921&lt;&gt;""),"SEM LOTE",IF(AND(Q9921&lt;&gt;"",Q9921&gt;=Parametros!$B$11),"PARADO/SEM GIRO","OK"))))))))))</f>
        <v>OK</v>
      </c>
      <c r="T9921" s="29" t="str">
        <f aca="false">IF(AND($S9921="PARADO/SEM GIRO",$K9921="KG",OR(Painel!$B$5="(Todos)",A9921=Painel!$B$5)*OR(Painel!$E$5="(Todos)",P9921=Painel!$E$5)),$J9921+ROW()/10000000,"")</f>
        <v/>
      </c>
      <c r="U9921" s="29" t="str">
        <f aca="false">IF(AND($S9921="VENCIDO",$K9921="KG",OR(Painel!$B$5="(Todos)",A9921=Painel!$B$5)*OR(Painel!$E$5="(Todos)",P9921=Painel!$E$5)),$J9921+ROW()/10000000,"")</f>
        <v/>
      </c>
    </row>
    <row r="9922" customFormat="false" ht="15" hidden="false" customHeight="false" outlineLevel="0" collapsed="false">
      <c r="A9922" s="29" t="s">
        <v>56</v>
      </c>
      <c r="B9922" s="29" t="s">
        <v>16875</v>
      </c>
      <c r="C9922" s="29" t="s">
        <v>15799</v>
      </c>
      <c r="D9922" s="29" t="s">
        <v>15800</v>
      </c>
      <c r="E9922" s="29" t="n">
        <v>4</v>
      </c>
      <c r="F9922" s="29"/>
      <c r="G9922" s="29" t="s">
        <v>16877</v>
      </c>
      <c r="H9922" s="30" t="n">
        <v>180</v>
      </c>
      <c r="I9922" s="31" t="n">
        <v>46281</v>
      </c>
      <c r="J9922" s="30" t="n">
        <v>180</v>
      </c>
      <c r="K9922" s="29" t="s">
        <v>125</v>
      </c>
      <c r="L9922" s="29" t="s">
        <v>284</v>
      </c>
      <c r="M9922" s="29"/>
      <c r="N9922" s="29" t="s">
        <v>122</v>
      </c>
      <c r="O9922" s="31" t="n">
        <v>46611</v>
      </c>
      <c r="P9922" s="29" t="s">
        <v>123</v>
      </c>
      <c r="Q9922" s="29" t="n">
        <f aca="false">IFERROR(VALUE(L9922),"")</f>
        <v>4</v>
      </c>
      <c r="R9922" s="29" t="n">
        <f aca="true">IF(O9922="","",O9922-TODAY())</f>
        <v>326</v>
      </c>
      <c r="S9922" s="29" t="str">
        <f aca="false">IF(C9922="&lt;&lt; vazio &gt;&gt;","VAZIA",IF(AND(O9922&lt;&gt;"",R9922&lt;0),"VENCIDO",IF(AND(O9922&lt;&gt;"",R9922&lt;=Parametros!$B$10),"PRÓX. VENCIMENTO",IF(F9922="Q","QUALIDADE",IF(F9922="S","BLOQUEADO",IF(F9922="R","RESTRITO/DEVOLUÇÃO",IF(OR(N9922="QUAR",N9922="QRES"),"QUARENTENA",IF(OR(B9922="DESCARTE",B9922="DEVOLUÇÃO"),"DESCARTE/DEVOLUÇÃO",IF(AND(D9922="",K9922&lt;&gt;""),"SEM LOTE",IF(AND(Q9922&lt;&gt;"",Q9922&gt;=Parametros!$B$11),"PARADO/SEM GIRO","OK"))))))))))</f>
        <v>OK</v>
      </c>
      <c r="T9922" s="29" t="str">
        <f aca="false">IF(AND($S9922="PARADO/SEM GIRO",$K9922="KG",OR(Painel!$B$5="(Todos)",A9922=Painel!$B$5)*OR(Painel!$E$5="(Todos)",P9922=Painel!$E$5)),$J9922+ROW()/10000000,"")</f>
        <v/>
      </c>
      <c r="U9922" s="29" t="str">
        <f aca="false">IF(AND($S9922="VENCIDO",$K9922="KG",OR(Painel!$B$5="(Todos)",A9922=Painel!$B$5)*OR(Painel!$E$5="(Todos)",P9922=Painel!$E$5)),$J9922+ROW()/10000000,"")</f>
        <v/>
      </c>
    </row>
    <row r="9923" customFormat="false" ht="15" hidden="false" customHeight="false" outlineLevel="0" collapsed="false">
      <c r="A9923" s="29" t="s">
        <v>56</v>
      </c>
      <c r="B9923" s="29" t="s">
        <v>16875</v>
      </c>
      <c r="C9923" s="29" t="s">
        <v>15799</v>
      </c>
      <c r="D9923" s="29" t="s">
        <v>15800</v>
      </c>
      <c r="E9923" s="29" t="n">
        <v>4</v>
      </c>
      <c r="F9923" s="29"/>
      <c r="G9923" s="29" t="s">
        <v>16878</v>
      </c>
      <c r="H9923" s="30" t="n">
        <v>180</v>
      </c>
      <c r="I9923" s="31" t="n">
        <v>46281</v>
      </c>
      <c r="J9923" s="30" t="n">
        <v>180</v>
      </c>
      <c r="K9923" s="29" t="s">
        <v>125</v>
      </c>
      <c r="L9923" s="29" t="s">
        <v>284</v>
      </c>
      <c r="M9923" s="29"/>
      <c r="N9923" s="29" t="s">
        <v>122</v>
      </c>
      <c r="O9923" s="31" t="n">
        <v>46611</v>
      </c>
      <c r="P9923" s="29" t="s">
        <v>123</v>
      </c>
      <c r="Q9923" s="29" t="n">
        <f aca="false">IFERROR(VALUE(L9923),"")</f>
        <v>4</v>
      </c>
      <c r="R9923" s="29" t="n">
        <f aca="true">IF(O9923="","",O9923-TODAY())</f>
        <v>326</v>
      </c>
      <c r="S9923" s="29" t="str">
        <f aca="false">IF(C9923="&lt;&lt; vazio &gt;&gt;","VAZIA",IF(AND(O9923&lt;&gt;"",R9923&lt;0),"VENCIDO",IF(AND(O9923&lt;&gt;"",R9923&lt;=Parametros!$B$10),"PRÓX. VENCIMENTO",IF(F9923="Q","QUALIDADE",IF(F9923="S","BLOQUEADO",IF(F9923="R","RESTRITO/DEVOLUÇÃO",IF(OR(N9923="QUAR",N9923="QRES"),"QUARENTENA",IF(OR(B9923="DESCARTE",B9923="DEVOLUÇÃO"),"DESCARTE/DEVOLUÇÃO",IF(AND(D9923="",K9923&lt;&gt;""),"SEM LOTE",IF(AND(Q9923&lt;&gt;"",Q9923&gt;=Parametros!$B$11),"PARADO/SEM GIRO","OK"))))))))))</f>
        <v>OK</v>
      </c>
      <c r="T9923" s="29" t="str">
        <f aca="false">IF(AND($S9923="PARADO/SEM GIRO",$K9923="KG",OR(Painel!$B$5="(Todos)",A9923=Painel!$B$5)*OR(Painel!$E$5="(Todos)",P9923=Painel!$E$5)),$J9923+ROW()/10000000,"")</f>
        <v/>
      </c>
      <c r="U9923" s="29" t="str">
        <f aca="false">IF(AND($S9923="VENCIDO",$K9923="KG",OR(Painel!$B$5="(Todos)",A9923=Painel!$B$5)*OR(Painel!$E$5="(Todos)",P9923=Painel!$E$5)),$J9923+ROW()/10000000,"")</f>
        <v/>
      </c>
    </row>
    <row r="9924" customFormat="false" ht="15" hidden="false" customHeight="false" outlineLevel="0" collapsed="false">
      <c r="A9924" s="29" t="s">
        <v>56</v>
      </c>
      <c r="B9924" s="29" t="s">
        <v>16875</v>
      </c>
      <c r="C9924" s="29" t="s">
        <v>15799</v>
      </c>
      <c r="D9924" s="29" t="s">
        <v>16879</v>
      </c>
      <c r="E9924" s="29" t="n">
        <v>4</v>
      </c>
      <c r="F9924" s="29"/>
      <c r="G9924" s="29" t="s">
        <v>16880</v>
      </c>
      <c r="H9924" s="30" t="n">
        <v>180</v>
      </c>
      <c r="I9924" s="31" t="n">
        <v>46282</v>
      </c>
      <c r="J9924" s="30" t="n">
        <v>180</v>
      </c>
      <c r="K9924" s="29" t="s">
        <v>125</v>
      </c>
      <c r="L9924" s="29" t="s">
        <v>400</v>
      </c>
      <c r="M9924" s="29"/>
      <c r="N9924" s="29" t="s">
        <v>122</v>
      </c>
      <c r="O9924" s="31" t="n">
        <v>46632</v>
      </c>
      <c r="P9924" s="29" t="s">
        <v>123</v>
      </c>
      <c r="Q9924" s="29" t="n">
        <f aca="false">IFERROR(VALUE(L9924),"")</f>
        <v>3</v>
      </c>
      <c r="R9924" s="29" t="n">
        <f aca="true">IF(O9924="","",O9924-TODAY())</f>
        <v>347</v>
      </c>
      <c r="S9924" s="29" t="str">
        <f aca="false">IF(C9924="&lt;&lt; vazio &gt;&gt;","VAZIA",IF(AND(O9924&lt;&gt;"",R9924&lt;0),"VENCIDO",IF(AND(O9924&lt;&gt;"",R9924&lt;=Parametros!$B$10),"PRÓX. VENCIMENTO",IF(F9924="Q","QUALIDADE",IF(F9924="S","BLOQUEADO",IF(F9924="R","RESTRITO/DEVOLUÇÃO",IF(OR(N9924="QUAR",N9924="QRES"),"QUARENTENA",IF(OR(B9924="DESCARTE",B9924="DEVOLUÇÃO"),"DESCARTE/DEVOLUÇÃO",IF(AND(D9924="",K9924&lt;&gt;""),"SEM LOTE",IF(AND(Q9924&lt;&gt;"",Q9924&gt;=Parametros!$B$11),"PARADO/SEM GIRO","OK"))))))))))</f>
        <v>OK</v>
      </c>
      <c r="T9924" s="29" t="str">
        <f aca="false">IF(AND($S9924="PARADO/SEM GIRO",$K9924="KG",OR(Painel!$B$5="(Todos)",A9924=Painel!$B$5)*OR(Painel!$E$5="(Todos)",P9924=Painel!$E$5)),$J9924+ROW()/10000000,"")</f>
        <v/>
      </c>
      <c r="U9924" s="29" t="str">
        <f aca="false">IF(AND($S9924="VENCIDO",$K9924="KG",OR(Painel!$B$5="(Todos)",A9924=Painel!$B$5)*OR(Painel!$E$5="(Todos)",P9924=Painel!$E$5)),$J9924+ROW()/10000000,"")</f>
        <v/>
      </c>
    </row>
    <row r="9925" customFormat="false" ht="15" hidden="false" customHeight="false" outlineLevel="0" collapsed="false">
      <c r="A9925" s="29" t="s">
        <v>56</v>
      </c>
      <c r="B9925" s="29" t="s">
        <v>16881</v>
      </c>
      <c r="C9925" s="29" t="s">
        <v>115</v>
      </c>
      <c r="D9925" s="29"/>
      <c r="E9925" s="29" t="n">
        <v>0</v>
      </c>
      <c r="F9925" s="29"/>
      <c r="G9925" s="29"/>
      <c r="H9925" s="30" t="n">
        <v>0</v>
      </c>
      <c r="I9925" s="29"/>
      <c r="J9925" s="30" t="n">
        <v>0</v>
      </c>
      <c r="K9925" s="29"/>
      <c r="L9925" s="29" t="s">
        <v>116</v>
      </c>
      <c r="M9925" s="29"/>
      <c r="N9925" s="29"/>
      <c r="O9925" s="29"/>
      <c r="P9925" s="29"/>
      <c r="Q9925" s="29" t="n">
        <f aca="false">IFERROR(VALUE(L9925),"")</f>
        <v>0</v>
      </c>
      <c r="R9925" s="29" t="str">
        <f aca="true">IF(O9925="","",O9925-TODAY())</f>
        <v/>
      </c>
      <c r="S9925" s="29" t="str">
        <f aca="false">IF(C9925="&lt;&lt; vazio &gt;&gt;","VAZIA",IF(AND(O9925&lt;&gt;"",R9925&lt;0),"VENCIDO",IF(AND(O9925&lt;&gt;"",R9925&lt;=Parametros!$B$10),"PRÓX. VENCIMENTO",IF(F9925="Q","QUALIDADE",IF(F9925="S","BLOQUEADO",IF(F9925="R","RESTRITO/DEVOLUÇÃO",IF(OR(N9925="QUAR",N9925="QRES"),"QUARENTENA",IF(OR(B9925="DESCARTE",B9925="DEVOLUÇÃO"),"DESCARTE/DEVOLUÇÃO",IF(AND(D9925="",K9925&lt;&gt;""),"SEM LOTE",IF(AND(Q9925&lt;&gt;"",Q9925&gt;=Parametros!$B$11),"PARADO/SEM GIRO","OK"))))))))))</f>
        <v>VAZIA</v>
      </c>
      <c r="T9925" s="29" t="str">
        <f aca="false">IF(AND($S9925="PARADO/SEM GIRO",$K9925="KG",OR(Painel!$B$5="(Todos)",A9925=Painel!$B$5)*OR(Painel!$E$5="(Todos)",P9925=Painel!$E$5)),$J9925+ROW()/10000000,"")</f>
        <v/>
      </c>
      <c r="U9925" s="29" t="str">
        <f aca="false">IF(AND($S9925="VENCIDO",$K9925="KG",OR(Painel!$B$5="(Todos)",A9925=Painel!$B$5)*OR(Painel!$E$5="(Todos)",P9925=Painel!$E$5)),$J9925+ROW()/10000000,"")</f>
        <v/>
      </c>
    </row>
    <row r="9926" customFormat="false" ht="15" hidden="false" customHeight="false" outlineLevel="0" collapsed="false">
      <c r="A9926" s="29" t="s">
        <v>56</v>
      </c>
      <c r="B9926" s="29" t="s">
        <v>16882</v>
      </c>
      <c r="C9926" s="29" t="s">
        <v>15803</v>
      </c>
      <c r="D9926" s="29" t="s">
        <v>15805</v>
      </c>
      <c r="E9926" s="29" t="n">
        <v>3</v>
      </c>
      <c r="F9926" s="29"/>
      <c r="G9926" s="29" t="s">
        <v>16883</v>
      </c>
      <c r="H9926" s="30" t="n">
        <v>590</v>
      </c>
      <c r="I9926" s="31" t="n">
        <v>46285</v>
      </c>
      <c r="J9926" s="30" t="n">
        <v>590</v>
      </c>
      <c r="K9926" s="29" t="s">
        <v>125</v>
      </c>
      <c r="L9926" s="29" t="s">
        <v>116</v>
      </c>
      <c r="M9926" s="29"/>
      <c r="N9926" s="29" t="s">
        <v>122</v>
      </c>
      <c r="O9926" s="29"/>
      <c r="P9926" s="29" t="s">
        <v>123</v>
      </c>
      <c r="Q9926" s="29" t="n">
        <f aca="false">IFERROR(VALUE(L9926),"")</f>
        <v>0</v>
      </c>
      <c r="R9926" s="29" t="str">
        <f aca="true">IF(O9926="","",O9926-TODAY())</f>
        <v/>
      </c>
      <c r="S9926" s="29" t="str">
        <f aca="false">IF(C9926="&lt;&lt; vazio &gt;&gt;","VAZIA",IF(AND(O9926&lt;&gt;"",R9926&lt;0),"VENCIDO",IF(AND(O9926&lt;&gt;"",R9926&lt;=Parametros!$B$10),"PRÓX. VENCIMENTO",IF(F9926="Q","QUALIDADE",IF(F9926="S","BLOQUEADO",IF(F9926="R","RESTRITO/DEVOLUÇÃO",IF(OR(N9926="QUAR",N9926="QRES"),"QUARENTENA",IF(OR(B9926="DESCARTE",B9926="DEVOLUÇÃO"),"DESCARTE/DEVOLUÇÃO",IF(AND(D9926="",K9926&lt;&gt;""),"SEM LOTE",IF(AND(Q9926&lt;&gt;"",Q9926&gt;=Parametros!$B$11),"PARADO/SEM GIRO","OK"))))))))))</f>
        <v>OK</v>
      </c>
      <c r="T9926" s="29" t="str">
        <f aca="false">IF(AND($S9926="PARADO/SEM GIRO",$K9926="KG",OR(Painel!$B$5="(Todos)",A9926=Painel!$B$5)*OR(Painel!$E$5="(Todos)",P9926=Painel!$E$5)),$J9926+ROW()/10000000,"")</f>
        <v/>
      </c>
      <c r="U9926" s="29" t="str">
        <f aca="false">IF(AND($S9926="VENCIDO",$K9926="KG",OR(Painel!$B$5="(Todos)",A9926=Painel!$B$5)*OR(Painel!$E$5="(Todos)",P9926=Painel!$E$5)),$J9926+ROW()/10000000,"")</f>
        <v/>
      </c>
    </row>
    <row r="9927" customFormat="false" ht="15" hidden="false" customHeight="false" outlineLevel="0" collapsed="false">
      <c r="A9927" s="29" t="s">
        <v>56</v>
      </c>
      <c r="B9927" s="29" t="s">
        <v>16882</v>
      </c>
      <c r="C9927" s="29" t="s">
        <v>16884</v>
      </c>
      <c r="D9927" s="29" t="s">
        <v>16885</v>
      </c>
      <c r="E9927" s="29" t="n">
        <v>3</v>
      </c>
      <c r="F9927" s="29"/>
      <c r="G9927" s="29" t="s">
        <v>16886</v>
      </c>
      <c r="H9927" s="30" t="n">
        <v>450</v>
      </c>
      <c r="I9927" s="31" t="n">
        <v>46281</v>
      </c>
      <c r="J9927" s="30" t="n">
        <v>450</v>
      </c>
      <c r="K9927" s="29" t="s">
        <v>125</v>
      </c>
      <c r="L9927" s="29" t="s">
        <v>284</v>
      </c>
      <c r="M9927" s="29"/>
      <c r="N9927" s="29" t="s">
        <v>122</v>
      </c>
      <c r="O9927" s="31" t="n">
        <v>46549</v>
      </c>
      <c r="P9927" s="29" t="s">
        <v>123</v>
      </c>
      <c r="Q9927" s="29" t="n">
        <f aca="false">IFERROR(VALUE(L9927),"")</f>
        <v>4</v>
      </c>
      <c r="R9927" s="29" t="n">
        <f aca="true">IF(O9927="","",O9927-TODAY())</f>
        <v>264</v>
      </c>
      <c r="S9927" s="29" t="str">
        <f aca="false">IF(C9927="&lt;&lt; vazio &gt;&gt;","VAZIA",IF(AND(O9927&lt;&gt;"",R9927&lt;0),"VENCIDO",IF(AND(O9927&lt;&gt;"",R9927&lt;=Parametros!$B$10),"PRÓX. VENCIMENTO",IF(F9927="Q","QUALIDADE",IF(F9927="S","BLOQUEADO",IF(F9927="R","RESTRITO/DEVOLUÇÃO",IF(OR(N9927="QUAR",N9927="QRES"),"QUARENTENA",IF(OR(B9927="DESCARTE",B9927="DEVOLUÇÃO"),"DESCARTE/DEVOLUÇÃO",IF(AND(D9927="",K9927&lt;&gt;""),"SEM LOTE",IF(AND(Q9927&lt;&gt;"",Q9927&gt;=Parametros!$B$11),"PARADO/SEM GIRO","OK"))))))))))</f>
        <v>OK</v>
      </c>
      <c r="T9927" s="29" t="str">
        <f aca="false">IF(AND($S9927="PARADO/SEM GIRO",$K9927="KG",OR(Painel!$B$5="(Todos)",A9927=Painel!$B$5)*OR(Painel!$E$5="(Todos)",P9927=Painel!$E$5)),$J9927+ROW()/10000000,"")</f>
        <v/>
      </c>
      <c r="U9927" s="29" t="str">
        <f aca="false">IF(AND($S9927="VENCIDO",$K9927="KG",OR(Painel!$B$5="(Todos)",A9927=Painel!$B$5)*OR(Painel!$E$5="(Todos)",P9927=Painel!$E$5)),$J9927+ROW()/10000000,"")</f>
        <v/>
      </c>
    </row>
    <row r="9928" customFormat="false" ht="15" hidden="false" customHeight="false" outlineLevel="0" collapsed="false">
      <c r="A9928" s="29" t="s">
        <v>56</v>
      </c>
      <c r="B9928" s="29" t="s">
        <v>16882</v>
      </c>
      <c r="C9928" s="29" t="s">
        <v>15816</v>
      </c>
      <c r="D9928" s="29" t="s">
        <v>15817</v>
      </c>
      <c r="E9928" s="29" t="n">
        <v>3</v>
      </c>
      <c r="F9928" s="29"/>
      <c r="G9928" s="29" t="s">
        <v>16887</v>
      </c>
      <c r="H9928" s="30" t="n">
        <v>270</v>
      </c>
      <c r="I9928" s="31" t="n">
        <v>46283</v>
      </c>
      <c r="J9928" s="30" t="n">
        <v>270</v>
      </c>
      <c r="K9928" s="29" t="s">
        <v>125</v>
      </c>
      <c r="L9928" s="29" t="s">
        <v>176</v>
      </c>
      <c r="M9928" s="29"/>
      <c r="N9928" s="29" t="s">
        <v>122</v>
      </c>
      <c r="O9928" s="31" t="n">
        <v>46523</v>
      </c>
      <c r="P9928" s="29" t="s">
        <v>123</v>
      </c>
      <c r="Q9928" s="29" t="n">
        <f aca="false">IFERROR(VALUE(L9928),"")</f>
        <v>2</v>
      </c>
      <c r="R9928" s="29" t="n">
        <f aca="true">IF(O9928="","",O9928-TODAY())</f>
        <v>238</v>
      </c>
      <c r="S9928" s="29" t="str">
        <f aca="false">IF(C9928="&lt;&lt; vazio &gt;&gt;","VAZIA",IF(AND(O9928&lt;&gt;"",R9928&lt;0),"VENCIDO",IF(AND(O9928&lt;&gt;"",R9928&lt;=Parametros!$B$10),"PRÓX. VENCIMENTO",IF(F9928="Q","QUALIDADE",IF(F9928="S","BLOQUEADO",IF(F9928="R","RESTRITO/DEVOLUÇÃO",IF(OR(N9928="QUAR",N9928="QRES"),"QUARENTENA",IF(OR(B9928="DESCARTE",B9928="DEVOLUÇÃO"),"DESCARTE/DEVOLUÇÃO",IF(AND(D9928="",K9928&lt;&gt;""),"SEM LOTE",IF(AND(Q9928&lt;&gt;"",Q9928&gt;=Parametros!$B$11),"PARADO/SEM GIRO","OK"))))))))))</f>
        <v>OK</v>
      </c>
      <c r="T9928" s="29" t="str">
        <f aca="false">IF(AND($S9928="PARADO/SEM GIRO",$K9928="KG",OR(Painel!$B$5="(Todos)",A9928=Painel!$B$5)*OR(Painel!$E$5="(Todos)",P9928=Painel!$E$5)),$J9928+ROW()/10000000,"")</f>
        <v/>
      </c>
      <c r="U9928" s="29" t="str">
        <f aca="false">IF(AND($S9928="VENCIDO",$K9928="KG",OR(Painel!$B$5="(Todos)",A9928=Painel!$B$5)*OR(Painel!$E$5="(Todos)",P9928=Painel!$E$5)),$J9928+ROW()/10000000,"")</f>
        <v/>
      </c>
    </row>
    <row r="9929" customFormat="false" ht="15" hidden="false" customHeight="false" outlineLevel="0" collapsed="false">
      <c r="A9929" s="29" t="s">
        <v>56</v>
      </c>
      <c r="B9929" s="29" t="s">
        <v>16888</v>
      </c>
      <c r="C9929" s="29" t="s">
        <v>16889</v>
      </c>
      <c r="D9929" s="29" t="s">
        <v>16890</v>
      </c>
      <c r="E9929" s="29" t="n">
        <v>1</v>
      </c>
      <c r="F9929" s="29"/>
      <c r="G9929" s="29" t="s">
        <v>16891</v>
      </c>
      <c r="H9929" s="30" t="n">
        <v>349</v>
      </c>
      <c r="I9929" s="31" t="n">
        <v>46281</v>
      </c>
      <c r="J9929" s="30" t="n">
        <v>349</v>
      </c>
      <c r="K9929" s="29" t="s">
        <v>125</v>
      </c>
      <c r="L9929" s="29" t="s">
        <v>284</v>
      </c>
      <c r="M9929" s="29"/>
      <c r="N9929" s="29" t="s">
        <v>122</v>
      </c>
      <c r="O9929" s="31" t="n">
        <v>46599</v>
      </c>
      <c r="P9929" s="29" t="s">
        <v>123</v>
      </c>
      <c r="Q9929" s="29" t="n">
        <f aca="false">IFERROR(VALUE(L9929),"")</f>
        <v>4</v>
      </c>
      <c r="R9929" s="29" t="n">
        <f aca="true">IF(O9929="","",O9929-TODAY())</f>
        <v>314</v>
      </c>
      <c r="S9929" s="29" t="str">
        <f aca="false">IF(C9929="&lt;&lt; vazio &gt;&gt;","VAZIA",IF(AND(O9929&lt;&gt;"",R9929&lt;0),"VENCIDO",IF(AND(O9929&lt;&gt;"",R9929&lt;=Parametros!$B$10),"PRÓX. VENCIMENTO",IF(F9929="Q","QUALIDADE",IF(F9929="S","BLOQUEADO",IF(F9929="R","RESTRITO/DEVOLUÇÃO",IF(OR(N9929="QUAR",N9929="QRES"),"QUARENTENA",IF(OR(B9929="DESCARTE",B9929="DEVOLUÇÃO"),"DESCARTE/DEVOLUÇÃO",IF(AND(D9929="",K9929&lt;&gt;""),"SEM LOTE",IF(AND(Q9929&lt;&gt;"",Q9929&gt;=Parametros!$B$11),"PARADO/SEM GIRO","OK"))))))))))</f>
        <v>OK</v>
      </c>
      <c r="T9929" s="29" t="str">
        <f aca="false">IF(AND($S9929="PARADO/SEM GIRO",$K9929="KG",OR(Painel!$B$5="(Todos)",A9929=Painel!$B$5)*OR(Painel!$E$5="(Todos)",P9929=Painel!$E$5)),$J9929+ROW()/10000000,"")</f>
        <v/>
      </c>
      <c r="U9929" s="29" t="str">
        <f aca="false">IF(AND($S9929="VENCIDO",$K9929="KG",OR(Painel!$B$5="(Todos)",A9929=Painel!$B$5)*OR(Painel!$E$5="(Todos)",P9929=Painel!$E$5)),$J9929+ROW()/10000000,"")</f>
        <v/>
      </c>
    </row>
    <row r="9930" customFormat="false" ht="15" hidden="false" customHeight="false" outlineLevel="0" collapsed="false">
      <c r="A9930" s="29" t="s">
        <v>56</v>
      </c>
      <c r="B9930" s="29" t="s">
        <v>16892</v>
      </c>
      <c r="C9930" s="29" t="s">
        <v>15803</v>
      </c>
      <c r="D9930" s="29" t="s">
        <v>15805</v>
      </c>
      <c r="E9930" s="29" t="n">
        <v>1</v>
      </c>
      <c r="F9930" s="29"/>
      <c r="G9930" s="29" t="s">
        <v>16893</v>
      </c>
      <c r="H9930" s="30" t="n">
        <v>600</v>
      </c>
      <c r="I9930" s="31" t="n">
        <v>46272</v>
      </c>
      <c r="J9930" s="30" t="n">
        <v>600</v>
      </c>
      <c r="K9930" s="29" t="s">
        <v>125</v>
      </c>
      <c r="L9930" s="29" t="s">
        <v>126</v>
      </c>
      <c r="M9930" s="29"/>
      <c r="N9930" s="29" t="s">
        <v>122</v>
      </c>
      <c r="O9930" s="31" t="n">
        <v>46610</v>
      </c>
      <c r="P9930" s="29" t="s">
        <v>123</v>
      </c>
      <c r="Q9930" s="29" t="n">
        <f aca="false">IFERROR(VALUE(L9930),"")</f>
        <v>13</v>
      </c>
      <c r="R9930" s="29" t="n">
        <f aca="true">IF(O9930="","",O9930-TODAY())</f>
        <v>325</v>
      </c>
      <c r="S9930" s="29" t="str">
        <f aca="false">IF(C9930="&lt;&lt; vazio &gt;&gt;","VAZIA",IF(AND(O9930&lt;&gt;"",R9930&lt;0),"VENCIDO",IF(AND(O9930&lt;&gt;"",R9930&lt;=Parametros!$B$10),"PRÓX. VENCIMENTO",IF(F9930="Q","QUALIDADE",IF(F9930="S","BLOQUEADO",IF(F9930="R","RESTRITO/DEVOLUÇÃO",IF(OR(N9930="QUAR",N9930="QRES"),"QUARENTENA",IF(OR(B9930="DESCARTE",B9930="DEVOLUÇÃO"),"DESCARTE/DEVOLUÇÃO",IF(AND(D9930="",K9930&lt;&gt;""),"SEM LOTE",IF(AND(Q9930&lt;&gt;"",Q9930&gt;=Parametros!$B$11),"PARADO/SEM GIRO","OK"))))))))))</f>
        <v>OK</v>
      </c>
      <c r="T9930" s="29" t="str">
        <f aca="false">IF(AND($S9930="PARADO/SEM GIRO",$K9930="KG",OR(Painel!$B$5="(Todos)",A9930=Painel!$B$5)*OR(Painel!$E$5="(Todos)",P9930=Painel!$E$5)),$J9930+ROW()/10000000,"")</f>
        <v/>
      </c>
      <c r="U9930" s="29" t="str">
        <f aca="false">IF(AND($S9930="VENCIDO",$K9930="KG",OR(Painel!$B$5="(Todos)",A9930=Painel!$B$5)*OR(Painel!$E$5="(Todos)",P9930=Painel!$E$5)),$J9930+ROW()/10000000,"")</f>
        <v/>
      </c>
    </row>
    <row r="9931" customFormat="false" ht="15" hidden="false" customHeight="false" outlineLevel="0" collapsed="false">
      <c r="A9931" s="29" t="s">
        <v>56</v>
      </c>
      <c r="B9931" s="29" t="s">
        <v>16894</v>
      </c>
      <c r="C9931" s="29" t="s">
        <v>15803</v>
      </c>
      <c r="D9931" s="29" t="s">
        <v>15805</v>
      </c>
      <c r="E9931" s="29" t="n">
        <v>1</v>
      </c>
      <c r="F9931" s="29"/>
      <c r="G9931" s="29" t="s">
        <v>16895</v>
      </c>
      <c r="H9931" s="30" t="n">
        <v>472</v>
      </c>
      <c r="I9931" s="31" t="n">
        <v>46272</v>
      </c>
      <c r="J9931" s="30" t="n">
        <v>472</v>
      </c>
      <c r="K9931" s="29" t="s">
        <v>125</v>
      </c>
      <c r="L9931" s="29" t="s">
        <v>126</v>
      </c>
      <c r="M9931" s="29"/>
      <c r="N9931" s="29" t="s">
        <v>122</v>
      </c>
      <c r="O9931" s="31" t="n">
        <v>46610</v>
      </c>
      <c r="P9931" s="29" t="s">
        <v>123</v>
      </c>
      <c r="Q9931" s="29" t="n">
        <f aca="false">IFERROR(VALUE(L9931),"")</f>
        <v>13</v>
      </c>
      <c r="R9931" s="29" t="n">
        <f aca="true">IF(O9931="","",O9931-TODAY())</f>
        <v>325</v>
      </c>
      <c r="S9931" s="29" t="str">
        <f aca="false">IF(C9931="&lt;&lt; vazio &gt;&gt;","VAZIA",IF(AND(O9931&lt;&gt;"",R9931&lt;0),"VENCIDO",IF(AND(O9931&lt;&gt;"",R9931&lt;=Parametros!$B$10),"PRÓX. VENCIMENTO",IF(F9931="Q","QUALIDADE",IF(F9931="S","BLOQUEADO",IF(F9931="R","RESTRITO/DEVOLUÇÃO",IF(OR(N9931="QUAR",N9931="QRES"),"QUARENTENA",IF(OR(B9931="DESCARTE",B9931="DEVOLUÇÃO"),"DESCARTE/DEVOLUÇÃO",IF(AND(D9931="",K9931&lt;&gt;""),"SEM LOTE",IF(AND(Q9931&lt;&gt;"",Q9931&gt;=Parametros!$B$11),"PARADO/SEM GIRO","OK"))))))))))</f>
        <v>OK</v>
      </c>
      <c r="T9931" s="29" t="str">
        <f aca="false">IF(AND($S9931="PARADO/SEM GIRO",$K9931="KG",OR(Painel!$B$5="(Todos)",A9931=Painel!$B$5)*OR(Painel!$E$5="(Todos)",P9931=Painel!$E$5)),$J9931+ROW()/10000000,"")</f>
        <v/>
      </c>
      <c r="U9931" s="29" t="str">
        <f aca="false">IF(AND($S9931="VENCIDO",$K9931="KG",OR(Painel!$B$5="(Todos)",A9931=Painel!$B$5)*OR(Painel!$E$5="(Todos)",P9931=Painel!$E$5)),$J9931+ROW()/10000000,"")</f>
        <v/>
      </c>
    </row>
    <row r="9932" customFormat="false" ht="15" hidden="false" customHeight="false" outlineLevel="0" collapsed="false">
      <c r="A9932" s="29" t="s">
        <v>56</v>
      </c>
      <c r="B9932" s="29" t="s">
        <v>16896</v>
      </c>
      <c r="C9932" s="29" t="s">
        <v>15824</v>
      </c>
      <c r="D9932" s="29"/>
      <c r="E9932" s="29" t="n">
        <v>3</v>
      </c>
      <c r="F9932" s="29"/>
      <c r="G9932" s="29" t="s">
        <v>16897</v>
      </c>
      <c r="H9932" s="30" t="n">
        <v>450</v>
      </c>
      <c r="I9932" s="31" t="n">
        <v>46285</v>
      </c>
      <c r="J9932" s="30" t="n">
        <v>450</v>
      </c>
      <c r="K9932" s="29" t="s">
        <v>125</v>
      </c>
      <c r="L9932" s="29" t="s">
        <v>116</v>
      </c>
      <c r="M9932" s="29"/>
      <c r="N9932" s="29" t="s">
        <v>122</v>
      </c>
      <c r="O9932" s="29"/>
      <c r="P9932" s="29" t="s">
        <v>123</v>
      </c>
      <c r="Q9932" s="29" t="n">
        <f aca="false">IFERROR(VALUE(L9932),"")</f>
        <v>0</v>
      </c>
      <c r="R9932" s="29" t="str">
        <f aca="true">IF(O9932="","",O9932-TODAY())</f>
        <v/>
      </c>
      <c r="S9932" s="29" t="str">
        <f aca="false">IF(C9932="&lt;&lt; vazio &gt;&gt;","VAZIA",IF(AND(O9932&lt;&gt;"",R9932&lt;0),"VENCIDO",IF(AND(O9932&lt;&gt;"",R9932&lt;=Parametros!$B$10),"PRÓX. VENCIMENTO",IF(F9932="Q","QUALIDADE",IF(F9932="S","BLOQUEADO",IF(F9932="R","RESTRITO/DEVOLUÇÃO",IF(OR(N9932="QUAR",N9932="QRES"),"QUARENTENA",IF(OR(B9932="DESCARTE",B9932="DEVOLUÇÃO"),"DESCARTE/DEVOLUÇÃO",IF(AND(D9932="",K9932&lt;&gt;""),"SEM LOTE",IF(AND(Q9932&lt;&gt;"",Q9932&gt;=Parametros!$B$11),"PARADO/SEM GIRO","OK"))))))))))</f>
        <v>SEM LOTE</v>
      </c>
      <c r="T9932" s="29" t="str">
        <f aca="false">IF(AND($S9932="PARADO/SEM GIRO",$K9932="KG",OR(Painel!$B$5="(Todos)",A9932=Painel!$B$5)*OR(Painel!$E$5="(Todos)",P9932=Painel!$E$5)),$J9932+ROW()/10000000,"")</f>
        <v/>
      </c>
      <c r="U9932" s="29" t="str">
        <f aca="false">IF(AND($S9932="VENCIDO",$K9932="KG",OR(Painel!$B$5="(Todos)",A9932=Painel!$B$5)*OR(Painel!$E$5="(Todos)",P9932=Painel!$E$5)),$J9932+ROW()/10000000,"")</f>
        <v/>
      </c>
    </row>
    <row r="9933" customFormat="false" ht="15" hidden="false" customHeight="false" outlineLevel="0" collapsed="false">
      <c r="A9933" s="29" t="s">
        <v>56</v>
      </c>
      <c r="B9933" s="29" t="s">
        <v>16896</v>
      </c>
      <c r="C9933" s="29" t="s">
        <v>15824</v>
      </c>
      <c r="D9933" s="29"/>
      <c r="E9933" s="29" t="n">
        <v>3</v>
      </c>
      <c r="F9933" s="29"/>
      <c r="G9933" s="29" t="s">
        <v>16898</v>
      </c>
      <c r="H9933" s="30" t="n">
        <v>450</v>
      </c>
      <c r="I9933" s="31" t="n">
        <v>46244</v>
      </c>
      <c r="J9933" s="30" t="n">
        <v>450</v>
      </c>
      <c r="K9933" s="29" t="s">
        <v>125</v>
      </c>
      <c r="L9933" s="29" t="s">
        <v>182</v>
      </c>
      <c r="M9933" s="29"/>
      <c r="N9933" s="29" t="s">
        <v>122</v>
      </c>
      <c r="O9933" s="29"/>
      <c r="P9933" s="29" t="s">
        <v>123</v>
      </c>
      <c r="Q9933" s="29" t="n">
        <f aca="false">IFERROR(VALUE(L9933),"")</f>
        <v>41</v>
      </c>
      <c r="R9933" s="29" t="str">
        <f aca="true">IF(O9933="","",O9933-TODAY())</f>
        <v/>
      </c>
      <c r="S9933" s="29" t="str">
        <f aca="false">IF(C9933="&lt;&lt; vazio &gt;&gt;","VAZIA",IF(AND(O9933&lt;&gt;"",R9933&lt;0),"VENCIDO",IF(AND(O9933&lt;&gt;"",R9933&lt;=Parametros!$B$10),"PRÓX. VENCIMENTO",IF(F9933="Q","QUALIDADE",IF(F9933="S","BLOQUEADO",IF(F9933="R","RESTRITO/DEVOLUÇÃO",IF(OR(N9933="QUAR",N9933="QRES"),"QUARENTENA",IF(OR(B9933="DESCARTE",B9933="DEVOLUÇÃO"),"DESCARTE/DEVOLUÇÃO",IF(AND(D9933="",K9933&lt;&gt;""),"SEM LOTE",IF(AND(Q9933&lt;&gt;"",Q9933&gt;=Parametros!$B$11),"PARADO/SEM GIRO","OK"))))))))))</f>
        <v>SEM LOTE</v>
      </c>
      <c r="T9933" s="29" t="str">
        <f aca="false">IF(AND($S9933="PARADO/SEM GIRO",$K9933="KG",OR(Painel!$B$5="(Todos)",A9933=Painel!$B$5)*OR(Painel!$E$5="(Todos)",P9933=Painel!$E$5)),$J9933+ROW()/10000000,"")</f>
        <v/>
      </c>
      <c r="U9933" s="29" t="str">
        <f aca="false">IF(AND($S9933="VENCIDO",$K9933="KG",OR(Painel!$B$5="(Todos)",A9933=Painel!$B$5)*OR(Painel!$E$5="(Todos)",P9933=Painel!$E$5)),$J9933+ROW()/10000000,"")</f>
        <v/>
      </c>
    </row>
    <row r="9934" customFormat="false" ht="15" hidden="false" customHeight="false" outlineLevel="0" collapsed="false">
      <c r="A9934" s="29" t="s">
        <v>56</v>
      </c>
      <c r="B9934" s="29" t="s">
        <v>16896</v>
      </c>
      <c r="C9934" s="29" t="s">
        <v>15824</v>
      </c>
      <c r="D9934" s="29"/>
      <c r="E9934" s="29" t="n">
        <v>3</v>
      </c>
      <c r="F9934" s="29"/>
      <c r="G9934" s="29" t="s">
        <v>16899</v>
      </c>
      <c r="H9934" s="30" t="n">
        <v>450</v>
      </c>
      <c r="I9934" s="31" t="n">
        <v>46279</v>
      </c>
      <c r="J9934" s="30" t="n">
        <v>450</v>
      </c>
      <c r="K9934" s="29" t="s">
        <v>125</v>
      </c>
      <c r="L9934" s="29" t="s">
        <v>350</v>
      </c>
      <c r="M9934" s="29"/>
      <c r="N9934" s="29" t="s">
        <v>122</v>
      </c>
      <c r="O9934" s="29"/>
      <c r="P9934" s="29" t="s">
        <v>123</v>
      </c>
      <c r="Q9934" s="29" t="n">
        <f aca="false">IFERROR(VALUE(L9934),"")</f>
        <v>6</v>
      </c>
      <c r="R9934" s="29" t="str">
        <f aca="true">IF(O9934="","",O9934-TODAY())</f>
        <v/>
      </c>
      <c r="S9934" s="29" t="str">
        <f aca="false">IF(C9934="&lt;&lt; vazio &gt;&gt;","VAZIA",IF(AND(O9934&lt;&gt;"",R9934&lt;0),"VENCIDO",IF(AND(O9934&lt;&gt;"",R9934&lt;=Parametros!$B$10),"PRÓX. VENCIMENTO",IF(F9934="Q","QUALIDADE",IF(F9934="S","BLOQUEADO",IF(F9934="R","RESTRITO/DEVOLUÇÃO",IF(OR(N9934="QUAR",N9934="QRES"),"QUARENTENA",IF(OR(B9934="DESCARTE",B9934="DEVOLUÇÃO"),"DESCARTE/DEVOLUÇÃO",IF(AND(D9934="",K9934&lt;&gt;""),"SEM LOTE",IF(AND(Q9934&lt;&gt;"",Q9934&gt;=Parametros!$B$11),"PARADO/SEM GIRO","OK"))))))))))</f>
        <v>SEM LOTE</v>
      </c>
      <c r="T9934" s="29" t="str">
        <f aca="false">IF(AND($S9934="PARADO/SEM GIRO",$K9934="KG",OR(Painel!$B$5="(Todos)",A9934=Painel!$B$5)*OR(Painel!$E$5="(Todos)",P9934=Painel!$E$5)),$J9934+ROW()/10000000,"")</f>
        <v/>
      </c>
      <c r="U9934" s="29" t="str">
        <f aca="false">IF(AND($S9934="VENCIDO",$K9934="KG",OR(Painel!$B$5="(Todos)",A9934=Painel!$B$5)*OR(Painel!$E$5="(Todos)",P9934=Painel!$E$5)),$J9934+ROW()/10000000,"")</f>
        <v/>
      </c>
    </row>
    <row r="9935" customFormat="false" ht="15" hidden="false" customHeight="false" outlineLevel="0" collapsed="false">
      <c r="A9935" s="29" t="s">
        <v>56</v>
      </c>
      <c r="B9935" s="29" t="s">
        <v>16900</v>
      </c>
      <c r="C9935" s="29" t="s">
        <v>15824</v>
      </c>
      <c r="D9935" s="29"/>
      <c r="E9935" s="29" t="n">
        <v>3</v>
      </c>
      <c r="F9935" s="29"/>
      <c r="G9935" s="29" t="s">
        <v>16901</v>
      </c>
      <c r="H9935" s="30" t="n">
        <v>450</v>
      </c>
      <c r="I9935" s="31" t="n">
        <v>46285</v>
      </c>
      <c r="J9935" s="30" t="n">
        <v>450</v>
      </c>
      <c r="K9935" s="29" t="s">
        <v>125</v>
      </c>
      <c r="L9935" s="29" t="s">
        <v>116</v>
      </c>
      <c r="M9935" s="29"/>
      <c r="N9935" s="29" t="s">
        <v>122</v>
      </c>
      <c r="O9935" s="29"/>
      <c r="P9935" s="29" t="s">
        <v>123</v>
      </c>
      <c r="Q9935" s="29" t="n">
        <f aca="false">IFERROR(VALUE(L9935),"")</f>
        <v>0</v>
      </c>
      <c r="R9935" s="29" t="str">
        <f aca="true">IF(O9935="","",O9935-TODAY())</f>
        <v/>
      </c>
      <c r="S9935" s="29" t="str">
        <f aca="false">IF(C9935="&lt;&lt; vazio &gt;&gt;","VAZIA",IF(AND(O9935&lt;&gt;"",R9935&lt;0),"VENCIDO",IF(AND(O9935&lt;&gt;"",R9935&lt;=Parametros!$B$10),"PRÓX. VENCIMENTO",IF(F9935="Q","QUALIDADE",IF(F9935="S","BLOQUEADO",IF(F9935="R","RESTRITO/DEVOLUÇÃO",IF(OR(N9935="QUAR",N9935="QRES"),"QUARENTENA",IF(OR(B9935="DESCARTE",B9935="DEVOLUÇÃO"),"DESCARTE/DEVOLUÇÃO",IF(AND(D9935="",K9935&lt;&gt;""),"SEM LOTE",IF(AND(Q9935&lt;&gt;"",Q9935&gt;=Parametros!$B$11),"PARADO/SEM GIRO","OK"))))))))))</f>
        <v>SEM LOTE</v>
      </c>
      <c r="T9935" s="29" t="str">
        <f aca="false">IF(AND($S9935="PARADO/SEM GIRO",$K9935="KG",OR(Painel!$B$5="(Todos)",A9935=Painel!$B$5)*OR(Painel!$E$5="(Todos)",P9935=Painel!$E$5)),$J9935+ROW()/10000000,"")</f>
        <v/>
      </c>
      <c r="U9935" s="29" t="str">
        <f aca="false">IF(AND($S9935="VENCIDO",$K9935="KG",OR(Painel!$B$5="(Todos)",A9935=Painel!$B$5)*OR(Painel!$E$5="(Todos)",P9935=Painel!$E$5)),$J9935+ROW()/10000000,"")</f>
        <v/>
      </c>
    </row>
    <row r="9936" customFormat="false" ht="15" hidden="false" customHeight="false" outlineLevel="0" collapsed="false">
      <c r="A9936" s="29" t="s">
        <v>56</v>
      </c>
      <c r="B9936" s="29" t="s">
        <v>16900</v>
      </c>
      <c r="C9936" s="29" t="s">
        <v>15824</v>
      </c>
      <c r="D9936" s="29"/>
      <c r="E9936" s="29" t="n">
        <v>3</v>
      </c>
      <c r="F9936" s="29"/>
      <c r="G9936" s="29" t="s">
        <v>16902</v>
      </c>
      <c r="H9936" s="30" t="n">
        <v>450</v>
      </c>
      <c r="I9936" s="31" t="n">
        <v>46244</v>
      </c>
      <c r="J9936" s="30" t="n">
        <v>450</v>
      </c>
      <c r="K9936" s="29" t="s">
        <v>125</v>
      </c>
      <c r="L9936" s="29" t="s">
        <v>182</v>
      </c>
      <c r="M9936" s="29"/>
      <c r="N9936" s="29" t="s">
        <v>122</v>
      </c>
      <c r="O9936" s="29"/>
      <c r="P9936" s="29" t="s">
        <v>123</v>
      </c>
      <c r="Q9936" s="29" t="n">
        <f aca="false">IFERROR(VALUE(L9936),"")</f>
        <v>41</v>
      </c>
      <c r="R9936" s="29" t="str">
        <f aca="true">IF(O9936="","",O9936-TODAY())</f>
        <v/>
      </c>
      <c r="S9936" s="29" t="str">
        <f aca="false">IF(C9936="&lt;&lt; vazio &gt;&gt;","VAZIA",IF(AND(O9936&lt;&gt;"",R9936&lt;0),"VENCIDO",IF(AND(O9936&lt;&gt;"",R9936&lt;=Parametros!$B$10),"PRÓX. VENCIMENTO",IF(F9936="Q","QUALIDADE",IF(F9936="S","BLOQUEADO",IF(F9936="R","RESTRITO/DEVOLUÇÃO",IF(OR(N9936="QUAR",N9936="QRES"),"QUARENTENA",IF(OR(B9936="DESCARTE",B9936="DEVOLUÇÃO"),"DESCARTE/DEVOLUÇÃO",IF(AND(D9936="",K9936&lt;&gt;""),"SEM LOTE",IF(AND(Q9936&lt;&gt;"",Q9936&gt;=Parametros!$B$11),"PARADO/SEM GIRO","OK"))))))))))</f>
        <v>SEM LOTE</v>
      </c>
      <c r="T9936" s="29" t="str">
        <f aca="false">IF(AND($S9936="PARADO/SEM GIRO",$K9936="KG",OR(Painel!$B$5="(Todos)",A9936=Painel!$B$5)*OR(Painel!$E$5="(Todos)",P9936=Painel!$E$5)),$J9936+ROW()/10000000,"")</f>
        <v/>
      </c>
      <c r="U9936" s="29" t="str">
        <f aca="false">IF(AND($S9936="VENCIDO",$K9936="KG",OR(Painel!$B$5="(Todos)",A9936=Painel!$B$5)*OR(Painel!$E$5="(Todos)",P9936=Painel!$E$5)),$J9936+ROW()/10000000,"")</f>
        <v/>
      </c>
    </row>
    <row r="9937" customFormat="false" ht="15" hidden="false" customHeight="false" outlineLevel="0" collapsed="false">
      <c r="A9937" s="29" t="s">
        <v>56</v>
      </c>
      <c r="B9937" s="29" t="s">
        <v>16900</v>
      </c>
      <c r="C9937" s="29" t="s">
        <v>15824</v>
      </c>
      <c r="D9937" s="29"/>
      <c r="E9937" s="29" t="n">
        <v>3</v>
      </c>
      <c r="F9937" s="29"/>
      <c r="G9937" s="29" t="s">
        <v>16903</v>
      </c>
      <c r="H9937" s="30" t="n">
        <v>450</v>
      </c>
      <c r="I9937" s="31" t="n">
        <v>46279</v>
      </c>
      <c r="J9937" s="30" t="n">
        <v>450</v>
      </c>
      <c r="K9937" s="29" t="s">
        <v>125</v>
      </c>
      <c r="L9937" s="29" t="s">
        <v>350</v>
      </c>
      <c r="M9937" s="29"/>
      <c r="N9937" s="29" t="s">
        <v>122</v>
      </c>
      <c r="O9937" s="29"/>
      <c r="P9937" s="29" t="s">
        <v>123</v>
      </c>
      <c r="Q9937" s="29" t="n">
        <f aca="false">IFERROR(VALUE(L9937),"")</f>
        <v>6</v>
      </c>
      <c r="R9937" s="29" t="str">
        <f aca="true">IF(O9937="","",O9937-TODAY())</f>
        <v/>
      </c>
      <c r="S9937" s="29" t="str">
        <f aca="false">IF(C9937="&lt;&lt; vazio &gt;&gt;","VAZIA",IF(AND(O9937&lt;&gt;"",R9937&lt;0),"VENCIDO",IF(AND(O9937&lt;&gt;"",R9937&lt;=Parametros!$B$10),"PRÓX. VENCIMENTO",IF(F9937="Q","QUALIDADE",IF(F9937="S","BLOQUEADO",IF(F9937="R","RESTRITO/DEVOLUÇÃO",IF(OR(N9937="QUAR",N9937="QRES"),"QUARENTENA",IF(OR(B9937="DESCARTE",B9937="DEVOLUÇÃO"),"DESCARTE/DEVOLUÇÃO",IF(AND(D9937="",K9937&lt;&gt;""),"SEM LOTE",IF(AND(Q9937&lt;&gt;"",Q9937&gt;=Parametros!$B$11),"PARADO/SEM GIRO","OK"))))))))))</f>
        <v>SEM LOTE</v>
      </c>
      <c r="T9937" s="29" t="str">
        <f aca="false">IF(AND($S9937="PARADO/SEM GIRO",$K9937="KG",OR(Painel!$B$5="(Todos)",A9937=Painel!$B$5)*OR(Painel!$E$5="(Todos)",P9937=Painel!$E$5)),$J9937+ROW()/10000000,"")</f>
        <v/>
      </c>
      <c r="U9937" s="29" t="str">
        <f aca="false">IF(AND($S9937="VENCIDO",$K9937="KG",OR(Painel!$B$5="(Todos)",A9937=Painel!$B$5)*OR(Painel!$E$5="(Todos)",P9937=Painel!$E$5)),$J9937+ROW()/10000000,"")</f>
        <v/>
      </c>
    </row>
    <row r="9938" customFormat="false" ht="15" hidden="false" customHeight="false" outlineLevel="0" collapsed="false">
      <c r="A9938" s="29" t="s">
        <v>56</v>
      </c>
      <c r="B9938" s="29" t="s">
        <v>16904</v>
      </c>
      <c r="C9938" s="29" t="s">
        <v>15824</v>
      </c>
      <c r="D9938" s="29"/>
      <c r="E9938" s="29" t="n">
        <v>3</v>
      </c>
      <c r="F9938" s="29"/>
      <c r="G9938" s="29" t="s">
        <v>16905</v>
      </c>
      <c r="H9938" s="30" t="n">
        <v>450</v>
      </c>
      <c r="I9938" s="31" t="n">
        <v>46283</v>
      </c>
      <c r="J9938" s="30" t="n">
        <v>450</v>
      </c>
      <c r="K9938" s="29" t="s">
        <v>125</v>
      </c>
      <c r="L9938" s="29" t="s">
        <v>176</v>
      </c>
      <c r="M9938" s="29"/>
      <c r="N9938" s="29" t="s">
        <v>122</v>
      </c>
      <c r="O9938" s="29"/>
      <c r="P9938" s="29" t="s">
        <v>123</v>
      </c>
      <c r="Q9938" s="29" t="n">
        <f aca="false">IFERROR(VALUE(L9938),"")</f>
        <v>2</v>
      </c>
      <c r="R9938" s="29" t="str">
        <f aca="true">IF(O9938="","",O9938-TODAY())</f>
        <v/>
      </c>
      <c r="S9938" s="29" t="str">
        <f aca="false">IF(C9938="&lt;&lt; vazio &gt;&gt;","VAZIA",IF(AND(O9938&lt;&gt;"",R9938&lt;0),"VENCIDO",IF(AND(O9938&lt;&gt;"",R9938&lt;=Parametros!$B$10),"PRÓX. VENCIMENTO",IF(F9938="Q","QUALIDADE",IF(F9938="S","BLOQUEADO",IF(F9938="R","RESTRITO/DEVOLUÇÃO",IF(OR(N9938="QUAR",N9938="QRES"),"QUARENTENA",IF(OR(B9938="DESCARTE",B9938="DEVOLUÇÃO"),"DESCARTE/DEVOLUÇÃO",IF(AND(D9938="",K9938&lt;&gt;""),"SEM LOTE",IF(AND(Q9938&lt;&gt;"",Q9938&gt;=Parametros!$B$11),"PARADO/SEM GIRO","OK"))))))))))</f>
        <v>SEM LOTE</v>
      </c>
      <c r="T9938" s="29" t="str">
        <f aca="false">IF(AND($S9938="PARADO/SEM GIRO",$K9938="KG",OR(Painel!$B$5="(Todos)",A9938=Painel!$B$5)*OR(Painel!$E$5="(Todos)",P9938=Painel!$E$5)),$J9938+ROW()/10000000,"")</f>
        <v/>
      </c>
      <c r="U9938" s="29" t="str">
        <f aca="false">IF(AND($S9938="VENCIDO",$K9938="KG",OR(Painel!$B$5="(Todos)",A9938=Painel!$B$5)*OR(Painel!$E$5="(Todos)",P9938=Painel!$E$5)),$J9938+ROW()/10000000,"")</f>
        <v/>
      </c>
    </row>
    <row r="9939" customFormat="false" ht="15" hidden="false" customHeight="false" outlineLevel="0" collapsed="false">
      <c r="A9939" s="29" t="s">
        <v>56</v>
      </c>
      <c r="B9939" s="29" t="s">
        <v>16904</v>
      </c>
      <c r="C9939" s="29" t="s">
        <v>15824</v>
      </c>
      <c r="D9939" s="29"/>
      <c r="E9939" s="29" t="n">
        <v>3</v>
      </c>
      <c r="F9939" s="29"/>
      <c r="G9939" s="29" t="s">
        <v>16906</v>
      </c>
      <c r="H9939" s="30" t="n">
        <v>375</v>
      </c>
      <c r="I9939" s="31" t="n">
        <v>46244</v>
      </c>
      <c r="J9939" s="30" t="n">
        <v>375</v>
      </c>
      <c r="K9939" s="29" t="s">
        <v>125</v>
      </c>
      <c r="L9939" s="29" t="s">
        <v>182</v>
      </c>
      <c r="M9939" s="29"/>
      <c r="N9939" s="29" t="s">
        <v>122</v>
      </c>
      <c r="O9939" s="29"/>
      <c r="P9939" s="29" t="s">
        <v>123</v>
      </c>
      <c r="Q9939" s="29" t="n">
        <f aca="false">IFERROR(VALUE(L9939),"")</f>
        <v>41</v>
      </c>
      <c r="R9939" s="29" t="str">
        <f aca="true">IF(O9939="","",O9939-TODAY())</f>
        <v/>
      </c>
      <c r="S9939" s="29" t="str">
        <f aca="false">IF(C9939="&lt;&lt; vazio &gt;&gt;","VAZIA",IF(AND(O9939&lt;&gt;"",R9939&lt;0),"VENCIDO",IF(AND(O9939&lt;&gt;"",R9939&lt;=Parametros!$B$10),"PRÓX. VENCIMENTO",IF(F9939="Q","QUALIDADE",IF(F9939="S","BLOQUEADO",IF(F9939="R","RESTRITO/DEVOLUÇÃO",IF(OR(N9939="QUAR",N9939="QRES"),"QUARENTENA",IF(OR(B9939="DESCARTE",B9939="DEVOLUÇÃO"),"DESCARTE/DEVOLUÇÃO",IF(AND(D9939="",K9939&lt;&gt;""),"SEM LOTE",IF(AND(Q9939&lt;&gt;"",Q9939&gt;=Parametros!$B$11),"PARADO/SEM GIRO","OK"))))))))))</f>
        <v>SEM LOTE</v>
      </c>
      <c r="T9939" s="29" t="str">
        <f aca="false">IF(AND($S9939="PARADO/SEM GIRO",$K9939="KG",OR(Painel!$B$5="(Todos)",A9939=Painel!$B$5)*OR(Painel!$E$5="(Todos)",P9939=Painel!$E$5)),$J9939+ROW()/10000000,"")</f>
        <v/>
      </c>
      <c r="U9939" s="29" t="str">
        <f aca="false">IF(AND($S9939="VENCIDO",$K9939="KG",OR(Painel!$B$5="(Todos)",A9939=Painel!$B$5)*OR(Painel!$E$5="(Todos)",P9939=Painel!$E$5)),$J9939+ROW()/10000000,"")</f>
        <v/>
      </c>
    </row>
    <row r="9940" customFormat="false" ht="15" hidden="false" customHeight="false" outlineLevel="0" collapsed="false">
      <c r="A9940" s="29" t="s">
        <v>56</v>
      </c>
      <c r="B9940" s="29" t="s">
        <v>16904</v>
      </c>
      <c r="C9940" s="29" t="s">
        <v>15824</v>
      </c>
      <c r="D9940" s="29"/>
      <c r="E9940" s="29" t="n">
        <v>3</v>
      </c>
      <c r="F9940" s="29"/>
      <c r="G9940" s="29" t="s">
        <v>16907</v>
      </c>
      <c r="H9940" s="30" t="n">
        <v>450</v>
      </c>
      <c r="I9940" s="31" t="n">
        <v>46261</v>
      </c>
      <c r="J9940" s="30" t="n">
        <v>450</v>
      </c>
      <c r="K9940" s="29" t="s">
        <v>125</v>
      </c>
      <c r="L9940" s="29" t="s">
        <v>938</v>
      </c>
      <c r="M9940" s="29"/>
      <c r="N9940" s="29" t="s">
        <v>122</v>
      </c>
      <c r="O9940" s="29"/>
      <c r="P9940" s="29" t="s">
        <v>123</v>
      </c>
      <c r="Q9940" s="29" t="n">
        <f aca="false">IFERROR(VALUE(L9940),"")</f>
        <v>24</v>
      </c>
      <c r="R9940" s="29" t="str">
        <f aca="true">IF(O9940="","",O9940-TODAY())</f>
        <v/>
      </c>
      <c r="S9940" s="29" t="str">
        <f aca="false">IF(C9940="&lt;&lt; vazio &gt;&gt;","VAZIA",IF(AND(O9940&lt;&gt;"",R9940&lt;0),"VENCIDO",IF(AND(O9940&lt;&gt;"",R9940&lt;=Parametros!$B$10),"PRÓX. VENCIMENTO",IF(F9940="Q","QUALIDADE",IF(F9940="S","BLOQUEADO",IF(F9940="R","RESTRITO/DEVOLUÇÃO",IF(OR(N9940="QUAR",N9940="QRES"),"QUARENTENA",IF(OR(B9940="DESCARTE",B9940="DEVOLUÇÃO"),"DESCARTE/DEVOLUÇÃO",IF(AND(D9940="",K9940&lt;&gt;""),"SEM LOTE",IF(AND(Q9940&lt;&gt;"",Q9940&gt;=Parametros!$B$11),"PARADO/SEM GIRO","OK"))))))))))</f>
        <v>SEM LOTE</v>
      </c>
      <c r="T9940" s="29" t="str">
        <f aca="false">IF(AND($S9940="PARADO/SEM GIRO",$K9940="KG",OR(Painel!$B$5="(Todos)",A9940=Painel!$B$5)*OR(Painel!$E$5="(Todos)",P9940=Painel!$E$5)),$J9940+ROW()/10000000,"")</f>
        <v/>
      </c>
      <c r="U9940" s="29" t="str">
        <f aca="false">IF(AND($S9940="VENCIDO",$K9940="KG",OR(Painel!$B$5="(Todos)",A9940=Painel!$B$5)*OR(Painel!$E$5="(Todos)",P9940=Painel!$E$5)),$J9940+ROW()/10000000,"")</f>
        <v/>
      </c>
    </row>
    <row r="9941" customFormat="false" ht="15" hidden="false" customHeight="false" outlineLevel="0" collapsed="false">
      <c r="A9941" s="29" t="s">
        <v>56</v>
      </c>
      <c r="B9941" s="29" t="s">
        <v>16908</v>
      </c>
      <c r="C9941" s="29" t="s">
        <v>15824</v>
      </c>
      <c r="D9941" s="29"/>
      <c r="E9941" s="29" t="n">
        <v>3</v>
      </c>
      <c r="F9941" s="29"/>
      <c r="G9941" s="29" t="s">
        <v>16909</v>
      </c>
      <c r="H9941" s="30" t="n">
        <v>375</v>
      </c>
      <c r="I9941" s="31" t="n">
        <v>46244</v>
      </c>
      <c r="J9941" s="30" t="n">
        <v>375</v>
      </c>
      <c r="K9941" s="29" t="s">
        <v>125</v>
      </c>
      <c r="L9941" s="29" t="s">
        <v>6469</v>
      </c>
      <c r="M9941" s="29"/>
      <c r="N9941" s="29" t="s">
        <v>122</v>
      </c>
      <c r="O9941" s="29"/>
      <c r="P9941" s="29" t="s">
        <v>123</v>
      </c>
      <c r="Q9941" s="29" t="n">
        <f aca="false">IFERROR(VALUE(L9941),"")</f>
        <v>149</v>
      </c>
      <c r="R9941" s="29" t="str">
        <f aca="true">IF(O9941="","",O9941-TODAY())</f>
        <v/>
      </c>
      <c r="S9941" s="29" t="str">
        <f aca="false">IF(C9941="&lt;&lt; vazio &gt;&gt;","VAZIA",IF(AND(O9941&lt;&gt;"",R9941&lt;0),"VENCIDO",IF(AND(O9941&lt;&gt;"",R9941&lt;=Parametros!$B$10),"PRÓX. VENCIMENTO",IF(F9941="Q","QUALIDADE",IF(F9941="S","BLOQUEADO",IF(F9941="R","RESTRITO/DEVOLUÇÃO",IF(OR(N9941="QUAR",N9941="QRES"),"QUARENTENA",IF(OR(B9941="DESCARTE",B9941="DEVOLUÇÃO"),"DESCARTE/DEVOLUÇÃO",IF(AND(D9941="",K9941&lt;&gt;""),"SEM LOTE",IF(AND(Q9941&lt;&gt;"",Q9941&gt;=Parametros!$B$11),"PARADO/SEM GIRO","OK"))))))))))</f>
        <v>SEM LOTE</v>
      </c>
      <c r="T9941" s="29" t="str">
        <f aca="false">IF(AND($S9941="PARADO/SEM GIRO",$K9941="KG",OR(Painel!$B$5="(Todos)",A9941=Painel!$B$5)*OR(Painel!$E$5="(Todos)",P9941=Painel!$E$5)),$J9941+ROW()/10000000,"")</f>
        <v/>
      </c>
      <c r="U9941" s="29" t="str">
        <f aca="false">IF(AND($S9941="VENCIDO",$K9941="KG",OR(Painel!$B$5="(Todos)",A9941=Painel!$B$5)*OR(Painel!$E$5="(Todos)",P9941=Painel!$E$5)),$J9941+ROW()/10000000,"")</f>
        <v/>
      </c>
    </row>
    <row r="9942" customFormat="false" ht="15" hidden="false" customHeight="false" outlineLevel="0" collapsed="false">
      <c r="A9942" s="29" t="s">
        <v>56</v>
      </c>
      <c r="B9942" s="29" t="s">
        <v>16908</v>
      </c>
      <c r="C9942" s="29" t="s">
        <v>15824</v>
      </c>
      <c r="D9942" s="29"/>
      <c r="E9942" s="29" t="n">
        <v>3</v>
      </c>
      <c r="F9942" s="29"/>
      <c r="G9942" s="29" t="s">
        <v>16910</v>
      </c>
      <c r="H9942" s="30" t="n">
        <v>450</v>
      </c>
      <c r="I9942" s="31" t="n">
        <v>46283</v>
      </c>
      <c r="J9942" s="30" t="n">
        <v>450</v>
      </c>
      <c r="K9942" s="29" t="s">
        <v>125</v>
      </c>
      <c r="L9942" s="29" t="s">
        <v>176</v>
      </c>
      <c r="M9942" s="29"/>
      <c r="N9942" s="29" t="s">
        <v>122</v>
      </c>
      <c r="O9942" s="29"/>
      <c r="P9942" s="29" t="s">
        <v>123</v>
      </c>
      <c r="Q9942" s="29" t="n">
        <f aca="false">IFERROR(VALUE(L9942),"")</f>
        <v>2</v>
      </c>
      <c r="R9942" s="29" t="str">
        <f aca="true">IF(O9942="","",O9942-TODAY())</f>
        <v/>
      </c>
      <c r="S9942" s="29" t="str">
        <f aca="false">IF(C9942="&lt;&lt; vazio &gt;&gt;","VAZIA",IF(AND(O9942&lt;&gt;"",R9942&lt;0),"VENCIDO",IF(AND(O9942&lt;&gt;"",R9942&lt;=Parametros!$B$10),"PRÓX. VENCIMENTO",IF(F9942="Q","QUALIDADE",IF(F9942="S","BLOQUEADO",IF(F9942="R","RESTRITO/DEVOLUÇÃO",IF(OR(N9942="QUAR",N9942="QRES"),"QUARENTENA",IF(OR(B9942="DESCARTE",B9942="DEVOLUÇÃO"),"DESCARTE/DEVOLUÇÃO",IF(AND(D9942="",K9942&lt;&gt;""),"SEM LOTE",IF(AND(Q9942&lt;&gt;"",Q9942&gt;=Parametros!$B$11),"PARADO/SEM GIRO","OK"))))))))))</f>
        <v>SEM LOTE</v>
      </c>
      <c r="T9942" s="29" t="str">
        <f aca="false">IF(AND($S9942="PARADO/SEM GIRO",$K9942="KG",OR(Painel!$B$5="(Todos)",A9942=Painel!$B$5)*OR(Painel!$E$5="(Todos)",P9942=Painel!$E$5)),$J9942+ROW()/10000000,"")</f>
        <v/>
      </c>
      <c r="U9942" s="29" t="str">
        <f aca="false">IF(AND($S9942="VENCIDO",$K9942="KG",OR(Painel!$B$5="(Todos)",A9942=Painel!$B$5)*OR(Painel!$E$5="(Todos)",P9942=Painel!$E$5)),$J9942+ROW()/10000000,"")</f>
        <v/>
      </c>
    </row>
    <row r="9943" customFormat="false" ht="15" hidden="false" customHeight="false" outlineLevel="0" collapsed="false">
      <c r="A9943" s="29" t="s">
        <v>56</v>
      </c>
      <c r="B9943" s="29" t="s">
        <v>16908</v>
      </c>
      <c r="C9943" s="29" t="s">
        <v>15824</v>
      </c>
      <c r="D9943" s="29"/>
      <c r="E9943" s="29" t="n">
        <v>3</v>
      </c>
      <c r="F9943" s="29"/>
      <c r="G9943" s="29" t="s">
        <v>16911</v>
      </c>
      <c r="H9943" s="30" t="n">
        <v>450</v>
      </c>
      <c r="I9943" s="31" t="n">
        <v>46261</v>
      </c>
      <c r="J9943" s="30" t="n">
        <v>450</v>
      </c>
      <c r="K9943" s="29" t="s">
        <v>125</v>
      </c>
      <c r="L9943" s="29" t="s">
        <v>938</v>
      </c>
      <c r="M9943" s="29"/>
      <c r="N9943" s="29" t="s">
        <v>122</v>
      </c>
      <c r="O9943" s="29"/>
      <c r="P9943" s="29" t="s">
        <v>123</v>
      </c>
      <c r="Q9943" s="29" t="n">
        <f aca="false">IFERROR(VALUE(L9943),"")</f>
        <v>24</v>
      </c>
      <c r="R9943" s="29" t="str">
        <f aca="true">IF(O9943="","",O9943-TODAY())</f>
        <v/>
      </c>
      <c r="S9943" s="29" t="str">
        <f aca="false">IF(C9943="&lt;&lt; vazio &gt;&gt;","VAZIA",IF(AND(O9943&lt;&gt;"",R9943&lt;0),"VENCIDO",IF(AND(O9943&lt;&gt;"",R9943&lt;=Parametros!$B$10),"PRÓX. VENCIMENTO",IF(F9943="Q","QUALIDADE",IF(F9943="S","BLOQUEADO",IF(F9943="R","RESTRITO/DEVOLUÇÃO",IF(OR(N9943="QUAR",N9943="QRES"),"QUARENTENA",IF(OR(B9943="DESCARTE",B9943="DEVOLUÇÃO"),"DESCARTE/DEVOLUÇÃO",IF(AND(D9943="",K9943&lt;&gt;""),"SEM LOTE",IF(AND(Q9943&lt;&gt;"",Q9943&gt;=Parametros!$B$11),"PARADO/SEM GIRO","OK"))))))))))</f>
        <v>SEM LOTE</v>
      </c>
      <c r="T9943" s="29" t="str">
        <f aca="false">IF(AND($S9943="PARADO/SEM GIRO",$K9943="KG",OR(Painel!$B$5="(Todos)",A9943=Painel!$B$5)*OR(Painel!$E$5="(Todos)",P9943=Painel!$E$5)),$J9943+ROW()/10000000,"")</f>
        <v/>
      </c>
      <c r="U9943" s="29" t="str">
        <f aca="false">IF(AND($S9943="VENCIDO",$K9943="KG",OR(Painel!$B$5="(Todos)",A9943=Painel!$B$5)*OR(Painel!$E$5="(Todos)",P9943=Painel!$E$5)),$J9943+ROW()/10000000,"")</f>
        <v/>
      </c>
    </row>
    <row r="9944" customFormat="false" ht="15" hidden="false" customHeight="false" outlineLevel="0" collapsed="false">
      <c r="A9944" s="29" t="s">
        <v>56</v>
      </c>
      <c r="B9944" s="29" t="s">
        <v>16912</v>
      </c>
      <c r="C9944" s="29" t="s">
        <v>15824</v>
      </c>
      <c r="D9944" s="29"/>
      <c r="E9944" s="29" t="n">
        <v>3</v>
      </c>
      <c r="F9944" s="29"/>
      <c r="G9944" s="29" t="s">
        <v>16913</v>
      </c>
      <c r="H9944" s="30" t="n">
        <v>450</v>
      </c>
      <c r="I9944" s="31" t="n">
        <v>46279</v>
      </c>
      <c r="J9944" s="30" t="n">
        <v>450</v>
      </c>
      <c r="K9944" s="29" t="s">
        <v>125</v>
      </c>
      <c r="L9944" s="29" t="s">
        <v>350</v>
      </c>
      <c r="M9944" s="29"/>
      <c r="N9944" s="29" t="s">
        <v>122</v>
      </c>
      <c r="O9944" s="29"/>
      <c r="P9944" s="29" t="s">
        <v>123</v>
      </c>
      <c r="Q9944" s="29" t="n">
        <f aca="false">IFERROR(VALUE(L9944),"")</f>
        <v>6</v>
      </c>
      <c r="R9944" s="29" t="str">
        <f aca="true">IF(O9944="","",O9944-TODAY())</f>
        <v/>
      </c>
      <c r="S9944" s="29" t="str">
        <f aca="false">IF(C9944="&lt;&lt; vazio &gt;&gt;","VAZIA",IF(AND(O9944&lt;&gt;"",R9944&lt;0),"VENCIDO",IF(AND(O9944&lt;&gt;"",R9944&lt;=Parametros!$B$10),"PRÓX. VENCIMENTO",IF(F9944="Q","QUALIDADE",IF(F9944="S","BLOQUEADO",IF(F9944="R","RESTRITO/DEVOLUÇÃO",IF(OR(N9944="QUAR",N9944="QRES"),"QUARENTENA",IF(OR(B9944="DESCARTE",B9944="DEVOLUÇÃO"),"DESCARTE/DEVOLUÇÃO",IF(AND(D9944="",K9944&lt;&gt;""),"SEM LOTE",IF(AND(Q9944&lt;&gt;"",Q9944&gt;=Parametros!$B$11),"PARADO/SEM GIRO","OK"))))))))))</f>
        <v>SEM LOTE</v>
      </c>
      <c r="T9944" s="29" t="str">
        <f aca="false">IF(AND($S9944="PARADO/SEM GIRO",$K9944="KG",OR(Painel!$B$5="(Todos)",A9944=Painel!$B$5)*OR(Painel!$E$5="(Todos)",P9944=Painel!$E$5)),$J9944+ROW()/10000000,"")</f>
        <v/>
      </c>
      <c r="U9944" s="29" t="str">
        <f aca="false">IF(AND($S9944="VENCIDO",$K9944="KG",OR(Painel!$B$5="(Todos)",A9944=Painel!$B$5)*OR(Painel!$E$5="(Todos)",P9944=Painel!$E$5)),$J9944+ROW()/10000000,"")</f>
        <v/>
      </c>
    </row>
    <row r="9945" customFormat="false" ht="15" hidden="false" customHeight="false" outlineLevel="0" collapsed="false">
      <c r="A9945" s="29" t="s">
        <v>56</v>
      </c>
      <c r="B9945" s="29" t="s">
        <v>16912</v>
      </c>
      <c r="C9945" s="29" t="s">
        <v>15824</v>
      </c>
      <c r="D9945" s="29"/>
      <c r="E9945" s="29" t="n">
        <v>3</v>
      </c>
      <c r="F9945" s="29"/>
      <c r="G9945" s="29" t="s">
        <v>16914</v>
      </c>
      <c r="H9945" s="30" t="n">
        <v>450</v>
      </c>
      <c r="I9945" s="31" t="n">
        <v>46261</v>
      </c>
      <c r="J9945" s="30" t="n">
        <v>450</v>
      </c>
      <c r="K9945" s="29" t="s">
        <v>125</v>
      </c>
      <c r="L9945" s="29" t="s">
        <v>938</v>
      </c>
      <c r="M9945" s="29"/>
      <c r="N9945" s="29" t="s">
        <v>122</v>
      </c>
      <c r="O9945" s="29"/>
      <c r="P9945" s="29" t="s">
        <v>123</v>
      </c>
      <c r="Q9945" s="29" t="n">
        <f aca="false">IFERROR(VALUE(L9945),"")</f>
        <v>24</v>
      </c>
      <c r="R9945" s="29" t="str">
        <f aca="true">IF(O9945="","",O9945-TODAY())</f>
        <v/>
      </c>
      <c r="S9945" s="29" t="str">
        <f aca="false">IF(C9945="&lt;&lt; vazio &gt;&gt;","VAZIA",IF(AND(O9945&lt;&gt;"",R9945&lt;0),"VENCIDO",IF(AND(O9945&lt;&gt;"",R9945&lt;=Parametros!$B$10),"PRÓX. VENCIMENTO",IF(F9945="Q","QUALIDADE",IF(F9945="S","BLOQUEADO",IF(F9945="R","RESTRITO/DEVOLUÇÃO",IF(OR(N9945="QUAR",N9945="QRES"),"QUARENTENA",IF(OR(B9945="DESCARTE",B9945="DEVOLUÇÃO"),"DESCARTE/DEVOLUÇÃO",IF(AND(D9945="",K9945&lt;&gt;""),"SEM LOTE",IF(AND(Q9945&lt;&gt;"",Q9945&gt;=Parametros!$B$11),"PARADO/SEM GIRO","OK"))))))))))</f>
        <v>SEM LOTE</v>
      </c>
      <c r="T9945" s="29" t="str">
        <f aca="false">IF(AND($S9945="PARADO/SEM GIRO",$K9945="KG",OR(Painel!$B$5="(Todos)",A9945=Painel!$B$5)*OR(Painel!$E$5="(Todos)",P9945=Painel!$E$5)),$J9945+ROW()/10000000,"")</f>
        <v/>
      </c>
      <c r="U9945" s="29" t="str">
        <f aca="false">IF(AND($S9945="VENCIDO",$K9945="KG",OR(Painel!$B$5="(Todos)",A9945=Painel!$B$5)*OR(Painel!$E$5="(Todos)",P9945=Painel!$E$5)),$J9945+ROW()/10000000,"")</f>
        <v/>
      </c>
    </row>
    <row r="9946" customFormat="false" ht="15" hidden="false" customHeight="false" outlineLevel="0" collapsed="false">
      <c r="A9946" s="29" t="s">
        <v>56</v>
      </c>
      <c r="B9946" s="29" t="s">
        <v>16912</v>
      </c>
      <c r="C9946" s="29" t="s">
        <v>15824</v>
      </c>
      <c r="D9946" s="29"/>
      <c r="E9946" s="29" t="n">
        <v>3</v>
      </c>
      <c r="F9946" s="29"/>
      <c r="G9946" s="29" t="s">
        <v>16915</v>
      </c>
      <c r="H9946" s="30" t="n">
        <v>450</v>
      </c>
      <c r="I9946" s="31" t="n">
        <v>46261</v>
      </c>
      <c r="J9946" s="30" t="n">
        <v>450</v>
      </c>
      <c r="K9946" s="29" t="s">
        <v>125</v>
      </c>
      <c r="L9946" s="29" t="s">
        <v>938</v>
      </c>
      <c r="M9946" s="29"/>
      <c r="N9946" s="29" t="s">
        <v>122</v>
      </c>
      <c r="O9946" s="29"/>
      <c r="P9946" s="29" t="s">
        <v>123</v>
      </c>
      <c r="Q9946" s="29" t="n">
        <f aca="false">IFERROR(VALUE(L9946),"")</f>
        <v>24</v>
      </c>
      <c r="R9946" s="29" t="str">
        <f aca="true">IF(O9946="","",O9946-TODAY())</f>
        <v/>
      </c>
      <c r="S9946" s="29" t="str">
        <f aca="false">IF(C9946="&lt;&lt; vazio &gt;&gt;","VAZIA",IF(AND(O9946&lt;&gt;"",R9946&lt;0),"VENCIDO",IF(AND(O9946&lt;&gt;"",R9946&lt;=Parametros!$B$10),"PRÓX. VENCIMENTO",IF(F9946="Q","QUALIDADE",IF(F9946="S","BLOQUEADO",IF(F9946="R","RESTRITO/DEVOLUÇÃO",IF(OR(N9946="QUAR",N9946="QRES"),"QUARENTENA",IF(OR(B9946="DESCARTE",B9946="DEVOLUÇÃO"),"DESCARTE/DEVOLUÇÃO",IF(AND(D9946="",K9946&lt;&gt;""),"SEM LOTE",IF(AND(Q9946&lt;&gt;"",Q9946&gt;=Parametros!$B$11),"PARADO/SEM GIRO","OK"))))))))))</f>
        <v>SEM LOTE</v>
      </c>
      <c r="T9946" s="29" t="str">
        <f aca="false">IF(AND($S9946="PARADO/SEM GIRO",$K9946="KG",OR(Painel!$B$5="(Todos)",A9946=Painel!$B$5)*OR(Painel!$E$5="(Todos)",P9946=Painel!$E$5)),$J9946+ROW()/10000000,"")</f>
        <v/>
      </c>
      <c r="U9946" s="29" t="str">
        <f aca="false">IF(AND($S9946="VENCIDO",$K9946="KG",OR(Painel!$B$5="(Todos)",A9946=Painel!$B$5)*OR(Painel!$E$5="(Todos)",P9946=Painel!$E$5)),$J9946+ROW()/10000000,"")</f>
        <v/>
      </c>
    </row>
    <row r="9947" customFormat="false" ht="15" hidden="false" customHeight="false" outlineLevel="0" collapsed="false">
      <c r="A9947" s="29" t="s">
        <v>56</v>
      </c>
      <c r="B9947" s="29" t="s">
        <v>16916</v>
      </c>
      <c r="C9947" s="29" t="s">
        <v>16917</v>
      </c>
      <c r="D9947" s="29" t="s">
        <v>16918</v>
      </c>
      <c r="E9947" s="29" t="n">
        <v>1</v>
      </c>
      <c r="F9947" s="29"/>
      <c r="G9947" s="29" t="s">
        <v>16919</v>
      </c>
      <c r="H9947" s="30" t="n">
        <v>138</v>
      </c>
      <c r="I9947" s="31" t="n">
        <v>46280</v>
      </c>
      <c r="J9947" s="30" t="n">
        <v>138</v>
      </c>
      <c r="K9947" s="29" t="s">
        <v>125</v>
      </c>
      <c r="L9947" s="29" t="s">
        <v>144</v>
      </c>
      <c r="M9947" s="29"/>
      <c r="N9947" s="29" t="s">
        <v>122</v>
      </c>
      <c r="O9947" s="31" t="n">
        <v>46595</v>
      </c>
      <c r="P9947" s="29" t="s">
        <v>123</v>
      </c>
      <c r="Q9947" s="29" t="n">
        <f aca="false">IFERROR(VALUE(L9947),"")</f>
        <v>5</v>
      </c>
      <c r="R9947" s="29" t="n">
        <f aca="true">IF(O9947="","",O9947-TODAY())</f>
        <v>310</v>
      </c>
      <c r="S9947" s="29" t="str">
        <f aca="false">IF(C9947="&lt;&lt; vazio &gt;&gt;","VAZIA",IF(AND(O9947&lt;&gt;"",R9947&lt;0),"VENCIDO",IF(AND(O9947&lt;&gt;"",R9947&lt;=Parametros!$B$10),"PRÓX. VENCIMENTO",IF(F9947="Q","QUALIDADE",IF(F9947="S","BLOQUEADO",IF(F9947="R","RESTRITO/DEVOLUÇÃO",IF(OR(N9947="QUAR",N9947="QRES"),"QUARENTENA",IF(OR(B9947="DESCARTE",B9947="DEVOLUÇÃO"),"DESCARTE/DEVOLUÇÃO",IF(AND(D9947="",K9947&lt;&gt;""),"SEM LOTE",IF(AND(Q9947&lt;&gt;"",Q9947&gt;=Parametros!$B$11),"PARADO/SEM GIRO","OK"))))))))))</f>
        <v>OK</v>
      </c>
      <c r="T9947" s="29" t="str">
        <f aca="false">IF(AND($S9947="PARADO/SEM GIRO",$K9947="KG",OR(Painel!$B$5="(Todos)",A9947=Painel!$B$5)*OR(Painel!$E$5="(Todos)",P9947=Painel!$E$5)),$J9947+ROW()/10000000,"")</f>
        <v/>
      </c>
      <c r="U9947" s="29" t="str">
        <f aca="false">IF(AND($S9947="VENCIDO",$K9947="KG",OR(Painel!$B$5="(Todos)",A9947=Painel!$B$5)*OR(Painel!$E$5="(Todos)",P9947=Painel!$E$5)),$J9947+ROW()/10000000,"")</f>
        <v/>
      </c>
    </row>
    <row r="9948" customFormat="false" ht="15" hidden="false" customHeight="false" outlineLevel="0" collapsed="false">
      <c r="A9948" s="29" t="s">
        <v>56</v>
      </c>
      <c r="B9948" s="29" t="s">
        <v>16920</v>
      </c>
      <c r="C9948" s="29" t="s">
        <v>16917</v>
      </c>
      <c r="D9948" s="29" t="s">
        <v>16918</v>
      </c>
      <c r="E9948" s="29" t="n">
        <v>2</v>
      </c>
      <c r="F9948" s="29"/>
      <c r="G9948" s="29" t="s">
        <v>16921</v>
      </c>
      <c r="H9948" s="30" t="n">
        <v>275</v>
      </c>
      <c r="I9948" s="31" t="n">
        <v>46280</v>
      </c>
      <c r="J9948" s="30" t="n">
        <v>275</v>
      </c>
      <c r="K9948" s="29" t="s">
        <v>125</v>
      </c>
      <c r="L9948" s="29" t="s">
        <v>144</v>
      </c>
      <c r="M9948" s="29"/>
      <c r="N9948" s="29" t="s">
        <v>122</v>
      </c>
      <c r="O9948" s="31" t="n">
        <v>46595</v>
      </c>
      <c r="P9948" s="29" t="s">
        <v>123</v>
      </c>
      <c r="Q9948" s="29" t="n">
        <f aca="false">IFERROR(VALUE(L9948),"")</f>
        <v>5</v>
      </c>
      <c r="R9948" s="29" t="n">
        <f aca="true">IF(O9948="","",O9948-TODAY())</f>
        <v>310</v>
      </c>
      <c r="S9948" s="29" t="str">
        <f aca="false">IF(C9948="&lt;&lt; vazio &gt;&gt;","VAZIA",IF(AND(O9948&lt;&gt;"",R9948&lt;0),"VENCIDO",IF(AND(O9948&lt;&gt;"",R9948&lt;=Parametros!$B$10),"PRÓX. VENCIMENTO",IF(F9948="Q","QUALIDADE",IF(F9948="S","BLOQUEADO",IF(F9948="R","RESTRITO/DEVOLUÇÃO",IF(OR(N9948="QUAR",N9948="QRES"),"QUARENTENA",IF(OR(B9948="DESCARTE",B9948="DEVOLUÇÃO"),"DESCARTE/DEVOLUÇÃO",IF(AND(D9948="",K9948&lt;&gt;""),"SEM LOTE",IF(AND(Q9948&lt;&gt;"",Q9948&gt;=Parametros!$B$11),"PARADO/SEM GIRO","OK"))))))))))</f>
        <v>OK</v>
      </c>
      <c r="T9948" s="29" t="str">
        <f aca="false">IF(AND($S9948="PARADO/SEM GIRO",$K9948="KG",OR(Painel!$B$5="(Todos)",A9948=Painel!$B$5)*OR(Painel!$E$5="(Todos)",P9948=Painel!$E$5)),$J9948+ROW()/10000000,"")</f>
        <v/>
      </c>
      <c r="U9948" s="29" t="str">
        <f aca="false">IF(AND($S9948="VENCIDO",$K9948="KG",OR(Painel!$B$5="(Todos)",A9948=Painel!$B$5)*OR(Painel!$E$5="(Todos)",P9948=Painel!$E$5)),$J9948+ROW()/10000000,"")</f>
        <v/>
      </c>
    </row>
    <row r="9949" customFormat="false" ht="15" hidden="false" customHeight="false" outlineLevel="0" collapsed="false">
      <c r="A9949" s="29" t="s">
        <v>56</v>
      </c>
      <c r="B9949" s="29" t="s">
        <v>16920</v>
      </c>
      <c r="C9949" s="29" t="s">
        <v>16917</v>
      </c>
      <c r="D9949" s="29" t="s">
        <v>16922</v>
      </c>
      <c r="E9949" s="29" t="n">
        <v>2</v>
      </c>
      <c r="F9949" s="29"/>
      <c r="G9949" s="29" t="s">
        <v>16923</v>
      </c>
      <c r="H9949" s="30" t="n">
        <v>375</v>
      </c>
      <c r="I9949" s="31" t="n">
        <v>46280</v>
      </c>
      <c r="J9949" s="30" t="n">
        <v>375</v>
      </c>
      <c r="K9949" s="29" t="s">
        <v>125</v>
      </c>
      <c r="L9949" s="29" t="s">
        <v>144</v>
      </c>
      <c r="M9949" s="29"/>
      <c r="N9949" s="29" t="s">
        <v>122</v>
      </c>
      <c r="O9949" s="31" t="n">
        <v>46626</v>
      </c>
      <c r="P9949" s="29" t="s">
        <v>123</v>
      </c>
      <c r="Q9949" s="29" t="n">
        <f aca="false">IFERROR(VALUE(L9949),"")</f>
        <v>5</v>
      </c>
      <c r="R9949" s="29" t="n">
        <f aca="true">IF(O9949="","",O9949-TODAY())</f>
        <v>341</v>
      </c>
      <c r="S9949" s="29" t="str">
        <f aca="false">IF(C9949="&lt;&lt; vazio &gt;&gt;","VAZIA",IF(AND(O9949&lt;&gt;"",R9949&lt;0),"VENCIDO",IF(AND(O9949&lt;&gt;"",R9949&lt;=Parametros!$B$10),"PRÓX. VENCIMENTO",IF(F9949="Q","QUALIDADE",IF(F9949="S","BLOQUEADO",IF(F9949="R","RESTRITO/DEVOLUÇÃO",IF(OR(N9949="QUAR",N9949="QRES"),"QUARENTENA",IF(OR(B9949="DESCARTE",B9949="DEVOLUÇÃO"),"DESCARTE/DEVOLUÇÃO",IF(AND(D9949="",K9949&lt;&gt;""),"SEM LOTE",IF(AND(Q9949&lt;&gt;"",Q9949&gt;=Parametros!$B$11),"PARADO/SEM GIRO","OK"))))))))))</f>
        <v>OK</v>
      </c>
      <c r="T9949" s="29" t="str">
        <f aca="false">IF(AND($S9949="PARADO/SEM GIRO",$K9949="KG",OR(Painel!$B$5="(Todos)",A9949=Painel!$B$5)*OR(Painel!$E$5="(Todos)",P9949=Painel!$E$5)),$J9949+ROW()/10000000,"")</f>
        <v/>
      </c>
      <c r="U9949" s="29" t="str">
        <f aca="false">IF(AND($S9949="VENCIDO",$K9949="KG",OR(Painel!$B$5="(Todos)",A9949=Painel!$B$5)*OR(Painel!$E$5="(Todos)",P9949=Painel!$E$5)),$J9949+ROW()/10000000,"")</f>
        <v/>
      </c>
    </row>
    <row r="9950" customFormat="false" ht="15" hidden="false" customHeight="false" outlineLevel="0" collapsed="false">
      <c r="A9950" s="29" t="s">
        <v>56</v>
      </c>
      <c r="B9950" s="29" t="s">
        <v>16924</v>
      </c>
      <c r="C9950" s="29" t="s">
        <v>16917</v>
      </c>
      <c r="D9950" s="29" t="s">
        <v>16922</v>
      </c>
      <c r="E9950" s="29" t="n">
        <v>1</v>
      </c>
      <c r="F9950" s="29"/>
      <c r="G9950" s="29" t="s">
        <v>16925</v>
      </c>
      <c r="H9950" s="30" t="n">
        <v>375</v>
      </c>
      <c r="I9950" s="31" t="n">
        <v>46280</v>
      </c>
      <c r="J9950" s="30" t="n">
        <v>375</v>
      </c>
      <c r="K9950" s="29" t="s">
        <v>125</v>
      </c>
      <c r="L9950" s="29" t="s">
        <v>144</v>
      </c>
      <c r="M9950" s="29"/>
      <c r="N9950" s="29" t="s">
        <v>122</v>
      </c>
      <c r="O9950" s="31" t="n">
        <v>46626</v>
      </c>
      <c r="P9950" s="29" t="s">
        <v>123</v>
      </c>
      <c r="Q9950" s="29" t="n">
        <f aca="false">IFERROR(VALUE(L9950),"")</f>
        <v>5</v>
      </c>
      <c r="R9950" s="29" t="n">
        <f aca="true">IF(O9950="","",O9950-TODAY())</f>
        <v>341</v>
      </c>
      <c r="S9950" s="29" t="str">
        <f aca="false">IF(C9950="&lt;&lt; vazio &gt;&gt;","VAZIA",IF(AND(O9950&lt;&gt;"",R9950&lt;0),"VENCIDO",IF(AND(O9950&lt;&gt;"",R9950&lt;=Parametros!$B$10),"PRÓX. VENCIMENTO",IF(F9950="Q","QUALIDADE",IF(F9950="S","BLOQUEADO",IF(F9950="R","RESTRITO/DEVOLUÇÃO",IF(OR(N9950="QUAR",N9950="QRES"),"QUARENTENA",IF(OR(B9950="DESCARTE",B9950="DEVOLUÇÃO"),"DESCARTE/DEVOLUÇÃO",IF(AND(D9950="",K9950&lt;&gt;""),"SEM LOTE",IF(AND(Q9950&lt;&gt;"",Q9950&gt;=Parametros!$B$11),"PARADO/SEM GIRO","OK"))))))))))</f>
        <v>OK</v>
      </c>
      <c r="T9950" s="29" t="str">
        <f aca="false">IF(AND($S9950="PARADO/SEM GIRO",$K9950="KG",OR(Painel!$B$5="(Todos)",A9950=Painel!$B$5)*OR(Painel!$E$5="(Todos)",P9950=Painel!$E$5)),$J9950+ROW()/10000000,"")</f>
        <v/>
      </c>
      <c r="U9950" s="29" t="str">
        <f aca="false">IF(AND($S9950="VENCIDO",$K9950="KG",OR(Painel!$B$5="(Todos)",A9950=Painel!$B$5)*OR(Painel!$E$5="(Todos)",P9950=Painel!$E$5)),$J9950+ROW()/10000000,"")</f>
        <v/>
      </c>
    </row>
    <row r="9951" customFormat="false" ht="15" hidden="false" customHeight="false" outlineLevel="0" collapsed="false">
      <c r="A9951" s="29" t="s">
        <v>56</v>
      </c>
      <c r="B9951" s="29" t="s">
        <v>16926</v>
      </c>
      <c r="C9951" s="29" t="s">
        <v>16917</v>
      </c>
      <c r="D9951" s="29" t="s">
        <v>16922</v>
      </c>
      <c r="E9951" s="29" t="n">
        <v>1</v>
      </c>
      <c r="F9951" s="29"/>
      <c r="G9951" s="29" t="s">
        <v>16927</v>
      </c>
      <c r="H9951" s="30" t="n">
        <v>375</v>
      </c>
      <c r="I9951" s="31" t="n">
        <v>46280</v>
      </c>
      <c r="J9951" s="30" t="n">
        <v>375</v>
      </c>
      <c r="K9951" s="29" t="s">
        <v>125</v>
      </c>
      <c r="L9951" s="29" t="s">
        <v>144</v>
      </c>
      <c r="M9951" s="29"/>
      <c r="N9951" s="29" t="s">
        <v>122</v>
      </c>
      <c r="O9951" s="31" t="n">
        <v>46626</v>
      </c>
      <c r="P9951" s="29" t="s">
        <v>123</v>
      </c>
      <c r="Q9951" s="29" t="n">
        <f aca="false">IFERROR(VALUE(L9951),"")</f>
        <v>5</v>
      </c>
      <c r="R9951" s="29" t="n">
        <f aca="true">IF(O9951="","",O9951-TODAY())</f>
        <v>341</v>
      </c>
      <c r="S9951" s="29" t="str">
        <f aca="false">IF(C9951="&lt;&lt; vazio &gt;&gt;","VAZIA",IF(AND(O9951&lt;&gt;"",R9951&lt;0),"VENCIDO",IF(AND(O9951&lt;&gt;"",R9951&lt;=Parametros!$B$10),"PRÓX. VENCIMENTO",IF(F9951="Q","QUALIDADE",IF(F9951="S","BLOQUEADO",IF(F9951="R","RESTRITO/DEVOLUÇÃO",IF(OR(N9951="QUAR",N9951="QRES"),"QUARENTENA",IF(OR(B9951="DESCARTE",B9951="DEVOLUÇÃO"),"DESCARTE/DEVOLUÇÃO",IF(AND(D9951="",K9951&lt;&gt;""),"SEM LOTE",IF(AND(Q9951&lt;&gt;"",Q9951&gt;=Parametros!$B$11),"PARADO/SEM GIRO","OK"))))))))))</f>
        <v>OK</v>
      </c>
      <c r="T9951" s="29" t="str">
        <f aca="false">IF(AND($S9951="PARADO/SEM GIRO",$K9951="KG",OR(Painel!$B$5="(Todos)",A9951=Painel!$B$5)*OR(Painel!$E$5="(Todos)",P9951=Painel!$E$5)),$J9951+ROW()/10000000,"")</f>
        <v/>
      </c>
      <c r="U9951" s="29" t="str">
        <f aca="false">IF(AND($S9951="VENCIDO",$K9951="KG",OR(Painel!$B$5="(Todos)",A9951=Painel!$B$5)*OR(Painel!$E$5="(Todos)",P9951=Painel!$E$5)),$J9951+ROW()/10000000,"")</f>
        <v/>
      </c>
    </row>
    <row r="9952" customFormat="false" ht="15" hidden="false" customHeight="false" outlineLevel="0" collapsed="false">
      <c r="A9952" s="29" t="s">
        <v>56</v>
      </c>
      <c r="B9952" s="29" t="s">
        <v>16928</v>
      </c>
      <c r="C9952" s="29" t="s">
        <v>16917</v>
      </c>
      <c r="D9952" s="29" t="s">
        <v>16922</v>
      </c>
      <c r="E9952" s="29" t="n">
        <v>1</v>
      </c>
      <c r="F9952" s="29"/>
      <c r="G9952" s="29" t="s">
        <v>16929</v>
      </c>
      <c r="H9952" s="30" t="n">
        <v>375</v>
      </c>
      <c r="I9952" s="31" t="n">
        <v>46280</v>
      </c>
      <c r="J9952" s="30" t="n">
        <v>375</v>
      </c>
      <c r="K9952" s="29" t="s">
        <v>125</v>
      </c>
      <c r="L9952" s="29" t="s">
        <v>144</v>
      </c>
      <c r="M9952" s="29"/>
      <c r="N9952" s="29" t="s">
        <v>122</v>
      </c>
      <c r="O9952" s="31" t="n">
        <v>46626</v>
      </c>
      <c r="P9952" s="29" t="s">
        <v>123</v>
      </c>
      <c r="Q9952" s="29" t="n">
        <f aca="false">IFERROR(VALUE(L9952),"")</f>
        <v>5</v>
      </c>
      <c r="R9952" s="29" t="n">
        <f aca="true">IF(O9952="","",O9952-TODAY())</f>
        <v>341</v>
      </c>
      <c r="S9952" s="29" t="str">
        <f aca="false">IF(C9952="&lt;&lt; vazio &gt;&gt;","VAZIA",IF(AND(O9952&lt;&gt;"",R9952&lt;0),"VENCIDO",IF(AND(O9952&lt;&gt;"",R9952&lt;=Parametros!$B$10),"PRÓX. VENCIMENTO",IF(F9952="Q","QUALIDADE",IF(F9952="S","BLOQUEADO",IF(F9952="R","RESTRITO/DEVOLUÇÃO",IF(OR(N9952="QUAR",N9952="QRES"),"QUARENTENA",IF(OR(B9952="DESCARTE",B9952="DEVOLUÇÃO"),"DESCARTE/DEVOLUÇÃO",IF(AND(D9952="",K9952&lt;&gt;""),"SEM LOTE",IF(AND(Q9952&lt;&gt;"",Q9952&gt;=Parametros!$B$11),"PARADO/SEM GIRO","OK"))))))))))</f>
        <v>OK</v>
      </c>
      <c r="T9952" s="29" t="str">
        <f aca="false">IF(AND($S9952="PARADO/SEM GIRO",$K9952="KG",OR(Painel!$B$5="(Todos)",A9952=Painel!$B$5)*OR(Painel!$E$5="(Todos)",P9952=Painel!$E$5)),$J9952+ROW()/10000000,"")</f>
        <v/>
      </c>
      <c r="U9952" s="29" t="str">
        <f aca="false">IF(AND($S9952="VENCIDO",$K9952="KG",OR(Painel!$B$5="(Todos)",A9952=Painel!$B$5)*OR(Painel!$E$5="(Todos)",P9952=Painel!$E$5)),$J9952+ROW()/10000000,"")</f>
        <v/>
      </c>
    </row>
    <row r="9953" customFormat="false" ht="15" hidden="false" customHeight="false" outlineLevel="0" collapsed="false">
      <c r="A9953" s="29" t="s">
        <v>56</v>
      </c>
      <c r="B9953" s="29" t="s">
        <v>16930</v>
      </c>
      <c r="C9953" s="29" t="s">
        <v>127</v>
      </c>
      <c r="D9953" s="29" t="s">
        <v>15798</v>
      </c>
      <c r="E9953" s="29" t="n">
        <v>2</v>
      </c>
      <c r="F9953" s="29"/>
      <c r="G9953" s="29" t="s">
        <v>16931</v>
      </c>
      <c r="H9953" s="30" t="n">
        <v>900</v>
      </c>
      <c r="I9953" s="31" t="n">
        <v>46280</v>
      </c>
      <c r="J9953" s="30" t="n">
        <v>900</v>
      </c>
      <c r="K9953" s="29" t="s">
        <v>125</v>
      </c>
      <c r="L9953" s="29" t="s">
        <v>144</v>
      </c>
      <c r="M9953" s="29"/>
      <c r="N9953" s="29" t="s">
        <v>122</v>
      </c>
      <c r="O9953" s="31" t="n">
        <v>46621</v>
      </c>
      <c r="P9953" s="29" t="s">
        <v>123</v>
      </c>
      <c r="Q9953" s="29" t="n">
        <f aca="false">IFERROR(VALUE(L9953),"")</f>
        <v>5</v>
      </c>
      <c r="R9953" s="29" t="n">
        <f aca="true">IF(O9953="","",O9953-TODAY())</f>
        <v>336</v>
      </c>
      <c r="S9953" s="29" t="str">
        <f aca="false">IF(C9953="&lt;&lt; vazio &gt;&gt;","VAZIA",IF(AND(O9953&lt;&gt;"",R9953&lt;0),"VENCIDO",IF(AND(O9953&lt;&gt;"",R9953&lt;=Parametros!$B$10),"PRÓX. VENCIMENTO",IF(F9953="Q","QUALIDADE",IF(F9953="S","BLOQUEADO",IF(F9953="R","RESTRITO/DEVOLUÇÃO",IF(OR(N9953="QUAR",N9953="QRES"),"QUARENTENA",IF(OR(B9953="DESCARTE",B9953="DEVOLUÇÃO"),"DESCARTE/DEVOLUÇÃO",IF(AND(D9953="",K9953&lt;&gt;""),"SEM LOTE",IF(AND(Q9953&lt;&gt;"",Q9953&gt;=Parametros!$B$11),"PARADO/SEM GIRO","OK"))))))))))</f>
        <v>OK</v>
      </c>
      <c r="T9953" s="29" t="str">
        <f aca="false">IF(AND($S9953="PARADO/SEM GIRO",$K9953="KG",OR(Painel!$B$5="(Todos)",A9953=Painel!$B$5)*OR(Painel!$E$5="(Todos)",P9953=Painel!$E$5)),$J9953+ROW()/10000000,"")</f>
        <v/>
      </c>
      <c r="U9953" s="29" t="str">
        <f aca="false">IF(AND($S9953="VENCIDO",$K9953="KG",OR(Painel!$B$5="(Todos)",A9953=Painel!$B$5)*OR(Painel!$E$5="(Todos)",P9953=Painel!$E$5)),$J9953+ROW()/10000000,"")</f>
        <v/>
      </c>
    </row>
    <row r="9954" customFormat="false" ht="15" hidden="false" customHeight="false" outlineLevel="0" collapsed="false">
      <c r="A9954" s="29" t="s">
        <v>56</v>
      </c>
      <c r="B9954" s="29" t="s">
        <v>16930</v>
      </c>
      <c r="C9954" s="29" t="s">
        <v>127</v>
      </c>
      <c r="D9954" s="29" t="s">
        <v>15798</v>
      </c>
      <c r="E9954" s="29" t="n">
        <v>2</v>
      </c>
      <c r="F9954" s="29"/>
      <c r="G9954" s="29" t="s">
        <v>16932</v>
      </c>
      <c r="H9954" s="30" t="n">
        <v>900</v>
      </c>
      <c r="I9954" s="31" t="n">
        <v>46281</v>
      </c>
      <c r="J9954" s="30" t="n">
        <v>900</v>
      </c>
      <c r="K9954" s="29" t="s">
        <v>125</v>
      </c>
      <c r="L9954" s="29" t="s">
        <v>284</v>
      </c>
      <c r="M9954" s="29"/>
      <c r="N9954" s="29" t="s">
        <v>122</v>
      </c>
      <c r="O9954" s="31" t="n">
        <v>46621</v>
      </c>
      <c r="P9954" s="29" t="s">
        <v>123</v>
      </c>
      <c r="Q9954" s="29" t="n">
        <f aca="false">IFERROR(VALUE(L9954),"")</f>
        <v>4</v>
      </c>
      <c r="R9954" s="29" t="n">
        <f aca="true">IF(O9954="","",O9954-TODAY())</f>
        <v>336</v>
      </c>
      <c r="S9954" s="29" t="str">
        <f aca="false">IF(C9954="&lt;&lt; vazio &gt;&gt;","VAZIA",IF(AND(O9954&lt;&gt;"",R9954&lt;0),"VENCIDO",IF(AND(O9954&lt;&gt;"",R9954&lt;=Parametros!$B$10),"PRÓX. VENCIMENTO",IF(F9954="Q","QUALIDADE",IF(F9954="S","BLOQUEADO",IF(F9954="R","RESTRITO/DEVOLUÇÃO",IF(OR(N9954="QUAR",N9954="QRES"),"QUARENTENA",IF(OR(B9954="DESCARTE",B9954="DEVOLUÇÃO"),"DESCARTE/DEVOLUÇÃO",IF(AND(D9954="",K9954&lt;&gt;""),"SEM LOTE",IF(AND(Q9954&lt;&gt;"",Q9954&gt;=Parametros!$B$11),"PARADO/SEM GIRO","OK"))))))))))</f>
        <v>OK</v>
      </c>
      <c r="T9954" s="29" t="str">
        <f aca="false">IF(AND($S9954="PARADO/SEM GIRO",$K9954="KG",OR(Painel!$B$5="(Todos)",A9954=Painel!$B$5)*OR(Painel!$E$5="(Todos)",P9954=Painel!$E$5)),$J9954+ROW()/10000000,"")</f>
        <v/>
      </c>
      <c r="U9954" s="29" t="str">
        <f aca="false">IF(AND($S9954="VENCIDO",$K9954="KG",OR(Painel!$B$5="(Todos)",A9954=Painel!$B$5)*OR(Painel!$E$5="(Todos)",P9954=Painel!$E$5)),$J9954+ROW()/10000000,"")</f>
        <v/>
      </c>
    </row>
    <row r="9955" customFormat="false" ht="15" hidden="false" customHeight="false" outlineLevel="0" collapsed="false">
      <c r="A9955" s="29" t="s">
        <v>56</v>
      </c>
      <c r="B9955" s="29" t="s">
        <v>16933</v>
      </c>
      <c r="C9955" s="29" t="s">
        <v>127</v>
      </c>
      <c r="D9955" s="29" t="s">
        <v>15798</v>
      </c>
      <c r="E9955" s="29" t="n">
        <v>1</v>
      </c>
      <c r="F9955" s="29"/>
      <c r="G9955" s="29" t="s">
        <v>16934</v>
      </c>
      <c r="H9955" s="30" t="n">
        <v>294</v>
      </c>
      <c r="I9955" s="31" t="n">
        <v>46279</v>
      </c>
      <c r="J9955" s="30" t="n">
        <v>294</v>
      </c>
      <c r="K9955" s="29" t="s">
        <v>125</v>
      </c>
      <c r="L9955" s="29" t="s">
        <v>350</v>
      </c>
      <c r="M9955" s="29"/>
      <c r="N9955" s="29" t="s">
        <v>122</v>
      </c>
      <c r="O9955" s="31" t="n">
        <v>46621</v>
      </c>
      <c r="P9955" s="29" t="s">
        <v>123</v>
      </c>
      <c r="Q9955" s="29" t="n">
        <f aca="false">IFERROR(VALUE(L9955),"")</f>
        <v>6</v>
      </c>
      <c r="R9955" s="29" t="n">
        <f aca="true">IF(O9955="","",O9955-TODAY())</f>
        <v>336</v>
      </c>
      <c r="S9955" s="29" t="str">
        <f aca="false">IF(C9955="&lt;&lt; vazio &gt;&gt;","VAZIA",IF(AND(O9955&lt;&gt;"",R9955&lt;0),"VENCIDO",IF(AND(O9955&lt;&gt;"",R9955&lt;=Parametros!$B$10),"PRÓX. VENCIMENTO",IF(F9955="Q","QUALIDADE",IF(F9955="S","BLOQUEADO",IF(F9955="R","RESTRITO/DEVOLUÇÃO",IF(OR(N9955="QUAR",N9955="QRES"),"QUARENTENA",IF(OR(B9955="DESCARTE",B9955="DEVOLUÇÃO"),"DESCARTE/DEVOLUÇÃO",IF(AND(D9955="",K9955&lt;&gt;""),"SEM LOTE",IF(AND(Q9955&lt;&gt;"",Q9955&gt;=Parametros!$B$11),"PARADO/SEM GIRO","OK"))))))))))</f>
        <v>OK</v>
      </c>
      <c r="T9955" s="29" t="str">
        <f aca="false">IF(AND($S9955="PARADO/SEM GIRO",$K9955="KG",OR(Painel!$B$5="(Todos)",A9955=Painel!$B$5)*OR(Painel!$E$5="(Todos)",P9955=Painel!$E$5)),$J9955+ROW()/10000000,"")</f>
        <v/>
      </c>
      <c r="U9955" s="29" t="str">
        <f aca="false">IF(AND($S9955="VENCIDO",$K9955="KG",OR(Painel!$B$5="(Todos)",A9955=Painel!$B$5)*OR(Painel!$E$5="(Todos)",P9955=Painel!$E$5)),$J9955+ROW()/10000000,"")</f>
        <v/>
      </c>
    </row>
    <row r="9956" customFormat="false" ht="15" hidden="false" customHeight="false" outlineLevel="0" collapsed="false">
      <c r="A9956" s="29" t="s">
        <v>56</v>
      </c>
      <c r="B9956" s="29" t="s">
        <v>16935</v>
      </c>
      <c r="C9956" s="29" t="s">
        <v>127</v>
      </c>
      <c r="D9956" s="29" t="s">
        <v>128</v>
      </c>
      <c r="E9956" s="29" t="n">
        <v>2</v>
      </c>
      <c r="F9956" s="29"/>
      <c r="G9956" s="29" t="s">
        <v>16936</v>
      </c>
      <c r="H9956" s="30" t="n">
        <v>750</v>
      </c>
      <c r="I9956" s="31" t="n">
        <v>46276</v>
      </c>
      <c r="J9956" s="30" t="n">
        <v>750</v>
      </c>
      <c r="K9956" s="29" t="s">
        <v>125</v>
      </c>
      <c r="L9956" s="29" t="s">
        <v>133</v>
      </c>
      <c r="M9956" s="29"/>
      <c r="N9956" s="29" t="s">
        <v>122</v>
      </c>
      <c r="O9956" s="31" t="n">
        <v>46569</v>
      </c>
      <c r="P9956" s="29" t="s">
        <v>123</v>
      </c>
      <c r="Q9956" s="29" t="n">
        <f aca="false">IFERROR(VALUE(L9956),"")</f>
        <v>9</v>
      </c>
      <c r="R9956" s="29" t="n">
        <f aca="true">IF(O9956="","",O9956-TODAY())</f>
        <v>284</v>
      </c>
      <c r="S9956" s="29" t="str">
        <f aca="false">IF(C9956="&lt;&lt; vazio &gt;&gt;","VAZIA",IF(AND(O9956&lt;&gt;"",R9956&lt;0),"VENCIDO",IF(AND(O9956&lt;&gt;"",R9956&lt;=Parametros!$B$10),"PRÓX. VENCIMENTO",IF(F9956="Q","QUALIDADE",IF(F9956="S","BLOQUEADO",IF(F9956="R","RESTRITO/DEVOLUÇÃO",IF(OR(N9956="QUAR",N9956="QRES"),"QUARENTENA",IF(OR(B9956="DESCARTE",B9956="DEVOLUÇÃO"),"DESCARTE/DEVOLUÇÃO",IF(AND(D9956="",K9956&lt;&gt;""),"SEM LOTE",IF(AND(Q9956&lt;&gt;"",Q9956&gt;=Parametros!$B$11),"PARADO/SEM GIRO","OK"))))))))))</f>
        <v>OK</v>
      </c>
      <c r="T9956" s="29" t="str">
        <f aca="false">IF(AND($S9956="PARADO/SEM GIRO",$K9956="KG",OR(Painel!$B$5="(Todos)",A9956=Painel!$B$5)*OR(Painel!$E$5="(Todos)",P9956=Painel!$E$5)),$J9956+ROW()/10000000,"")</f>
        <v/>
      </c>
      <c r="U9956" s="29" t="str">
        <f aca="false">IF(AND($S9956="VENCIDO",$K9956="KG",OR(Painel!$B$5="(Todos)",A9956=Painel!$B$5)*OR(Painel!$E$5="(Todos)",P9956=Painel!$E$5)),$J9956+ROW()/10000000,"")</f>
        <v/>
      </c>
    </row>
    <row r="9957" customFormat="false" ht="15" hidden="false" customHeight="false" outlineLevel="0" collapsed="false">
      <c r="A9957" s="29" t="s">
        <v>56</v>
      </c>
      <c r="B9957" s="29" t="s">
        <v>16935</v>
      </c>
      <c r="C9957" s="29" t="s">
        <v>15799</v>
      </c>
      <c r="D9957" s="29" t="s">
        <v>15800</v>
      </c>
      <c r="E9957" s="29" t="n">
        <v>2</v>
      </c>
      <c r="F9957" s="29"/>
      <c r="G9957" s="29" t="s">
        <v>16937</v>
      </c>
      <c r="H9957" s="30" t="n">
        <v>180</v>
      </c>
      <c r="I9957" s="31" t="n">
        <v>46281</v>
      </c>
      <c r="J9957" s="30" t="n">
        <v>180</v>
      </c>
      <c r="K9957" s="29" t="s">
        <v>125</v>
      </c>
      <c r="L9957" s="29" t="s">
        <v>284</v>
      </c>
      <c r="M9957" s="29"/>
      <c r="N9957" s="29" t="s">
        <v>122</v>
      </c>
      <c r="O9957" s="31" t="n">
        <v>46611</v>
      </c>
      <c r="P9957" s="29" t="s">
        <v>123</v>
      </c>
      <c r="Q9957" s="29" t="n">
        <f aca="false">IFERROR(VALUE(L9957),"")</f>
        <v>4</v>
      </c>
      <c r="R9957" s="29" t="n">
        <f aca="true">IF(O9957="","",O9957-TODAY())</f>
        <v>326</v>
      </c>
      <c r="S9957" s="29" t="str">
        <f aca="false">IF(C9957="&lt;&lt; vazio &gt;&gt;","VAZIA",IF(AND(O9957&lt;&gt;"",R9957&lt;0),"VENCIDO",IF(AND(O9957&lt;&gt;"",R9957&lt;=Parametros!$B$10),"PRÓX. VENCIMENTO",IF(F9957="Q","QUALIDADE",IF(F9957="S","BLOQUEADO",IF(F9957="R","RESTRITO/DEVOLUÇÃO",IF(OR(N9957="QUAR",N9957="QRES"),"QUARENTENA",IF(OR(B9957="DESCARTE",B9957="DEVOLUÇÃO"),"DESCARTE/DEVOLUÇÃO",IF(AND(D9957="",K9957&lt;&gt;""),"SEM LOTE",IF(AND(Q9957&lt;&gt;"",Q9957&gt;=Parametros!$B$11),"PARADO/SEM GIRO","OK"))))))))))</f>
        <v>OK</v>
      </c>
      <c r="T9957" s="29" t="str">
        <f aca="false">IF(AND($S9957="PARADO/SEM GIRO",$K9957="KG",OR(Painel!$B$5="(Todos)",A9957=Painel!$B$5)*OR(Painel!$E$5="(Todos)",P9957=Painel!$E$5)),$J9957+ROW()/10000000,"")</f>
        <v/>
      </c>
      <c r="U9957" s="29" t="str">
        <f aca="false">IF(AND($S9957="VENCIDO",$K9957="KG",OR(Painel!$B$5="(Todos)",A9957=Painel!$B$5)*OR(Painel!$E$5="(Todos)",P9957=Painel!$E$5)),$J9957+ROW()/10000000,"")</f>
        <v/>
      </c>
    </row>
    <row r="9958" customFormat="false" ht="15" hidden="false" customHeight="false" outlineLevel="0" collapsed="false">
      <c r="A9958" s="29" t="s">
        <v>56</v>
      </c>
      <c r="B9958" s="29" t="s">
        <v>16938</v>
      </c>
      <c r="C9958" s="29" t="s">
        <v>127</v>
      </c>
      <c r="D9958" s="29" t="s">
        <v>128</v>
      </c>
      <c r="E9958" s="29" t="n">
        <v>2</v>
      </c>
      <c r="F9958" s="29"/>
      <c r="G9958" s="29" t="s">
        <v>16939</v>
      </c>
      <c r="H9958" s="30" t="n">
        <v>750</v>
      </c>
      <c r="I9958" s="31" t="n">
        <v>46237</v>
      </c>
      <c r="J9958" s="30" t="n">
        <v>750</v>
      </c>
      <c r="K9958" s="29" t="s">
        <v>125</v>
      </c>
      <c r="L9958" s="29" t="s">
        <v>10544</v>
      </c>
      <c r="M9958" s="29"/>
      <c r="N9958" s="29" t="s">
        <v>122</v>
      </c>
      <c r="O9958" s="31" t="n">
        <v>46569</v>
      </c>
      <c r="P9958" s="29" t="s">
        <v>123</v>
      </c>
      <c r="Q9958" s="29" t="n">
        <f aca="false">IFERROR(VALUE(L9958),"")</f>
        <v>48</v>
      </c>
      <c r="R9958" s="29" t="n">
        <f aca="true">IF(O9958="","",O9958-TODAY())</f>
        <v>284</v>
      </c>
      <c r="S9958" s="29" t="str">
        <f aca="false">IF(C9958="&lt;&lt; vazio &gt;&gt;","VAZIA",IF(AND(O9958&lt;&gt;"",R9958&lt;0),"VENCIDO",IF(AND(O9958&lt;&gt;"",R9958&lt;=Parametros!$B$10),"PRÓX. VENCIMENTO",IF(F9958="Q","QUALIDADE",IF(F9958="S","BLOQUEADO",IF(F9958="R","RESTRITO/DEVOLUÇÃO",IF(OR(N9958="QUAR",N9958="QRES"),"QUARENTENA",IF(OR(B9958="DESCARTE",B9958="DEVOLUÇÃO"),"DESCARTE/DEVOLUÇÃO",IF(AND(D9958="",K9958&lt;&gt;""),"SEM LOTE",IF(AND(Q9958&lt;&gt;"",Q9958&gt;=Parametros!$B$11),"PARADO/SEM GIRO","OK"))))))))))</f>
        <v>OK</v>
      </c>
      <c r="T9958" s="29" t="str">
        <f aca="false">IF(AND($S9958="PARADO/SEM GIRO",$K9958="KG",OR(Painel!$B$5="(Todos)",A9958=Painel!$B$5)*OR(Painel!$E$5="(Todos)",P9958=Painel!$E$5)),$J9958+ROW()/10000000,"")</f>
        <v/>
      </c>
      <c r="U9958" s="29" t="str">
        <f aca="false">IF(AND($S9958="VENCIDO",$K9958="KG",OR(Painel!$B$5="(Todos)",A9958=Painel!$B$5)*OR(Painel!$E$5="(Todos)",P9958=Painel!$E$5)),$J9958+ROW()/10000000,"")</f>
        <v/>
      </c>
    </row>
    <row r="9959" customFormat="false" ht="15" hidden="false" customHeight="false" outlineLevel="0" collapsed="false">
      <c r="A9959" s="29" t="s">
        <v>56</v>
      </c>
      <c r="B9959" s="29" t="s">
        <v>16938</v>
      </c>
      <c r="C9959" s="29" t="s">
        <v>127</v>
      </c>
      <c r="D9959" s="29" t="s">
        <v>15798</v>
      </c>
      <c r="E9959" s="29" t="n">
        <v>2</v>
      </c>
      <c r="F9959" s="29"/>
      <c r="G9959" s="29" t="s">
        <v>16940</v>
      </c>
      <c r="H9959" s="30" t="n">
        <v>900</v>
      </c>
      <c r="I9959" s="31" t="n">
        <v>46281</v>
      </c>
      <c r="J9959" s="30" t="n">
        <v>900</v>
      </c>
      <c r="K9959" s="29" t="s">
        <v>125</v>
      </c>
      <c r="L9959" s="29" t="s">
        <v>284</v>
      </c>
      <c r="M9959" s="29"/>
      <c r="N9959" s="29" t="s">
        <v>122</v>
      </c>
      <c r="O9959" s="31" t="n">
        <v>46621</v>
      </c>
      <c r="P9959" s="29" t="s">
        <v>123</v>
      </c>
      <c r="Q9959" s="29" t="n">
        <f aca="false">IFERROR(VALUE(L9959),"")</f>
        <v>4</v>
      </c>
      <c r="R9959" s="29" t="n">
        <f aca="true">IF(O9959="","",O9959-TODAY())</f>
        <v>336</v>
      </c>
      <c r="S9959" s="29" t="str">
        <f aca="false">IF(C9959="&lt;&lt; vazio &gt;&gt;","VAZIA",IF(AND(O9959&lt;&gt;"",R9959&lt;0),"VENCIDO",IF(AND(O9959&lt;&gt;"",R9959&lt;=Parametros!$B$10),"PRÓX. VENCIMENTO",IF(F9959="Q","QUALIDADE",IF(F9959="S","BLOQUEADO",IF(F9959="R","RESTRITO/DEVOLUÇÃO",IF(OR(N9959="QUAR",N9959="QRES"),"QUARENTENA",IF(OR(B9959="DESCARTE",B9959="DEVOLUÇÃO"),"DESCARTE/DEVOLUÇÃO",IF(AND(D9959="",K9959&lt;&gt;""),"SEM LOTE",IF(AND(Q9959&lt;&gt;"",Q9959&gt;=Parametros!$B$11),"PARADO/SEM GIRO","OK"))))))))))</f>
        <v>OK</v>
      </c>
      <c r="T9959" s="29" t="str">
        <f aca="false">IF(AND($S9959="PARADO/SEM GIRO",$K9959="KG",OR(Painel!$B$5="(Todos)",A9959=Painel!$B$5)*OR(Painel!$E$5="(Todos)",P9959=Painel!$E$5)),$J9959+ROW()/10000000,"")</f>
        <v/>
      </c>
      <c r="U9959" s="29" t="str">
        <f aca="false">IF(AND($S9959="VENCIDO",$K9959="KG",OR(Painel!$B$5="(Todos)",A9959=Painel!$B$5)*OR(Painel!$E$5="(Todos)",P9959=Painel!$E$5)),$J9959+ROW()/10000000,"")</f>
        <v/>
      </c>
    </row>
    <row r="9960" customFormat="false" ht="15" hidden="false" customHeight="false" outlineLevel="0" collapsed="false">
      <c r="A9960" s="29" t="s">
        <v>56</v>
      </c>
      <c r="B9960" s="29" t="s">
        <v>16941</v>
      </c>
      <c r="C9960" s="29" t="s">
        <v>127</v>
      </c>
      <c r="D9960" s="29" t="s">
        <v>128</v>
      </c>
      <c r="E9960" s="29" t="n">
        <v>2</v>
      </c>
      <c r="F9960" s="29"/>
      <c r="G9960" s="29" t="s">
        <v>16942</v>
      </c>
      <c r="H9960" s="30" t="n">
        <v>750</v>
      </c>
      <c r="I9960" s="31" t="n">
        <v>46237</v>
      </c>
      <c r="J9960" s="30" t="n">
        <v>750</v>
      </c>
      <c r="K9960" s="29" t="s">
        <v>125</v>
      </c>
      <c r="L9960" s="29" t="s">
        <v>10544</v>
      </c>
      <c r="M9960" s="29"/>
      <c r="N9960" s="29" t="s">
        <v>122</v>
      </c>
      <c r="O9960" s="31" t="n">
        <v>46569</v>
      </c>
      <c r="P9960" s="29" t="s">
        <v>123</v>
      </c>
      <c r="Q9960" s="29" t="n">
        <f aca="false">IFERROR(VALUE(L9960),"")</f>
        <v>48</v>
      </c>
      <c r="R9960" s="29" t="n">
        <f aca="true">IF(O9960="","",O9960-TODAY())</f>
        <v>284</v>
      </c>
      <c r="S9960" s="29" t="str">
        <f aca="false">IF(C9960="&lt;&lt; vazio &gt;&gt;","VAZIA",IF(AND(O9960&lt;&gt;"",R9960&lt;0),"VENCIDO",IF(AND(O9960&lt;&gt;"",R9960&lt;=Parametros!$B$10),"PRÓX. VENCIMENTO",IF(F9960="Q","QUALIDADE",IF(F9960="S","BLOQUEADO",IF(F9960="R","RESTRITO/DEVOLUÇÃO",IF(OR(N9960="QUAR",N9960="QRES"),"QUARENTENA",IF(OR(B9960="DESCARTE",B9960="DEVOLUÇÃO"),"DESCARTE/DEVOLUÇÃO",IF(AND(D9960="",K9960&lt;&gt;""),"SEM LOTE",IF(AND(Q9960&lt;&gt;"",Q9960&gt;=Parametros!$B$11),"PARADO/SEM GIRO","OK"))))))))))</f>
        <v>OK</v>
      </c>
      <c r="T9960" s="29" t="str">
        <f aca="false">IF(AND($S9960="PARADO/SEM GIRO",$K9960="KG",OR(Painel!$B$5="(Todos)",A9960=Painel!$B$5)*OR(Painel!$E$5="(Todos)",P9960=Painel!$E$5)),$J9960+ROW()/10000000,"")</f>
        <v/>
      </c>
      <c r="U9960" s="29" t="str">
        <f aca="false">IF(AND($S9960="VENCIDO",$K9960="KG",OR(Painel!$B$5="(Todos)",A9960=Painel!$B$5)*OR(Painel!$E$5="(Todos)",P9960=Painel!$E$5)),$J9960+ROW()/10000000,"")</f>
        <v/>
      </c>
    </row>
    <row r="9961" customFormat="false" ht="15" hidden="false" customHeight="false" outlineLevel="0" collapsed="false">
      <c r="A9961" s="29" t="s">
        <v>56</v>
      </c>
      <c r="B9961" s="29" t="s">
        <v>16941</v>
      </c>
      <c r="C9961" s="29" t="s">
        <v>127</v>
      </c>
      <c r="D9961" s="29" t="s">
        <v>15798</v>
      </c>
      <c r="E9961" s="29" t="n">
        <v>2</v>
      </c>
      <c r="F9961" s="29"/>
      <c r="G9961" s="29" t="s">
        <v>16943</v>
      </c>
      <c r="H9961" s="30" t="n">
        <v>900</v>
      </c>
      <c r="I9961" s="31" t="n">
        <v>46281</v>
      </c>
      <c r="J9961" s="30" t="n">
        <v>900</v>
      </c>
      <c r="K9961" s="29" t="s">
        <v>125</v>
      </c>
      <c r="L9961" s="29" t="s">
        <v>284</v>
      </c>
      <c r="M9961" s="29"/>
      <c r="N9961" s="29" t="s">
        <v>122</v>
      </c>
      <c r="O9961" s="31" t="n">
        <v>46621</v>
      </c>
      <c r="P9961" s="29" t="s">
        <v>123</v>
      </c>
      <c r="Q9961" s="29" t="n">
        <f aca="false">IFERROR(VALUE(L9961),"")</f>
        <v>4</v>
      </c>
      <c r="R9961" s="29" t="n">
        <f aca="true">IF(O9961="","",O9961-TODAY())</f>
        <v>336</v>
      </c>
      <c r="S9961" s="29" t="str">
        <f aca="false">IF(C9961="&lt;&lt; vazio &gt;&gt;","VAZIA",IF(AND(O9961&lt;&gt;"",R9961&lt;0),"VENCIDO",IF(AND(O9961&lt;&gt;"",R9961&lt;=Parametros!$B$10),"PRÓX. VENCIMENTO",IF(F9961="Q","QUALIDADE",IF(F9961="S","BLOQUEADO",IF(F9961="R","RESTRITO/DEVOLUÇÃO",IF(OR(N9961="QUAR",N9961="QRES"),"QUARENTENA",IF(OR(B9961="DESCARTE",B9961="DEVOLUÇÃO"),"DESCARTE/DEVOLUÇÃO",IF(AND(D9961="",K9961&lt;&gt;""),"SEM LOTE",IF(AND(Q9961&lt;&gt;"",Q9961&gt;=Parametros!$B$11),"PARADO/SEM GIRO","OK"))))))))))</f>
        <v>OK</v>
      </c>
      <c r="T9961" s="29" t="str">
        <f aca="false">IF(AND($S9961="PARADO/SEM GIRO",$K9961="KG",OR(Painel!$B$5="(Todos)",A9961=Painel!$B$5)*OR(Painel!$E$5="(Todos)",P9961=Painel!$E$5)),$J9961+ROW()/10000000,"")</f>
        <v/>
      </c>
      <c r="U9961" s="29" t="str">
        <f aca="false">IF(AND($S9961="VENCIDO",$K9961="KG",OR(Painel!$B$5="(Todos)",A9961=Painel!$B$5)*OR(Painel!$E$5="(Todos)",P9961=Painel!$E$5)),$J9961+ROW()/10000000,"")</f>
        <v/>
      </c>
    </row>
    <row r="9962" customFormat="false" ht="15" hidden="false" customHeight="false" outlineLevel="0" collapsed="false">
      <c r="A9962" s="29" t="s">
        <v>56</v>
      </c>
      <c r="B9962" s="29" t="s">
        <v>16944</v>
      </c>
      <c r="C9962" s="29" t="s">
        <v>4608</v>
      </c>
      <c r="D9962" s="29" t="s">
        <v>5393</v>
      </c>
      <c r="E9962" s="29" t="n">
        <v>12</v>
      </c>
      <c r="F9962" s="29" t="s">
        <v>137</v>
      </c>
      <c r="G9962" s="29" t="s">
        <v>16945</v>
      </c>
      <c r="H9962" s="30" t="n">
        <v>938</v>
      </c>
      <c r="I9962" s="31" t="n">
        <v>46266</v>
      </c>
      <c r="J9962" s="30" t="n">
        <v>938</v>
      </c>
      <c r="K9962" s="29" t="s">
        <v>120</v>
      </c>
      <c r="L9962" s="29" t="s">
        <v>180</v>
      </c>
      <c r="M9962" s="29"/>
      <c r="N9962" s="29" t="s">
        <v>122</v>
      </c>
      <c r="O9962" s="29"/>
      <c r="P9962" s="29" t="s">
        <v>123</v>
      </c>
      <c r="Q9962" s="29" t="n">
        <f aca="false">IFERROR(VALUE(L9962),"")</f>
        <v>19</v>
      </c>
      <c r="R9962" s="29" t="str">
        <f aca="true">IF(O9962="","",O9962-TODAY())</f>
        <v/>
      </c>
      <c r="S9962" s="29" t="str">
        <f aca="false">IF(C9962="&lt;&lt; vazio &gt;&gt;","VAZIA",IF(AND(O9962&lt;&gt;"",R9962&lt;0),"VENCIDO",IF(AND(O9962&lt;&gt;"",R9962&lt;=Parametros!$B$10),"PRÓX. VENCIMENTO",IF(F9962="Q","QUALIDADE",IF(F9962="S","BLOQUEADO",IF(F9962="R","RESTRITO/DEVOLUÇÃO",IF(OR(N9962="QUAR",N9962="QRES"),"QUARENTENA",IF(OR(B9962="DESCARTE",B9962="DEVOLUÇÃO"),"DESCARTE/DEVOLUÇÃO",IF(AND(D9962="",K9962&lt;&gt;""),"SEM LOTE",IF(AND(Q9962&lt;&gt;"",Q9962&gt;=Parametros!$B$11),"PARADO/SEM GIRO","OK"))))))))))</f>
        <v>BLOQUEADO</v>
      </c>
      <c r="T9962" s="29" t="str">
        <f aca="false">IF(AND($S9962="PARADO/SEM GIRO",$K9962="KG",OR(Painel!$B$5="(Todos)",A9962=Painel!$B$5)*OR(Painel!$E$5="(Todos)",P9962=Painel!$E$5)),$J9962+ROW()/10000000,"")</f>
        <v/>
      </c>
      <c r="U9962" s="29" t="str">
        <f aca="false">IF(AND($S9962="VENCIDO",$K9962="KG",OR(Painel!$B$5="(Todos)",A9962=Painel!$B$5)*OR(Painel!$E$5="(Todos)",P9962=Painel!$E$5)),$J9962+ROW()/10000000,"")</f>
        <v/>
      </c>
    </row>
    <row r="9963" customFormat="false" ht="15" hidden="false" customHeight="false" outlineLevel="0" collapsed="false">
      <c r="A9963" s="29" t="s">
        <v>56</v>
      </c>
      <c r="B9963" s="29" t="s">
        <v>16944</v>
      </c>
      <c r="C9963" s="29" t="s">
        <v>16395</v>
      </c>
      <c r="D9963" s="29" t="s">
        <v>16946</v>
      </c>
      <c r="E9963" s="29" t="n">
        <v>12</v>
      </c>
      <c r="F9963" s="29" t="s">
        <v>137</v>
      </c>
      <c r="G9963" s="29" t="s">
        <v>16947</v>
      </c>
      <c r="H9963" s="30" t="n">
        <v>200</v>
      </c>
      <c r="I9963" s="31" t="n">
        <v>46266</v>
      </c>
      <c r="J9963" s="30" t="n">
        <v>200</v>
      </c>
      <c r="K9963" s="29" t="s">
        <v>125</v>
      </c>
      <c r="L9963" s="29" t="s">
        <v>180</v>
      </c>
      <c r="M9963" s="29"/>
      <c r="N9963" s="29" t="s">
        <v>122</v>
      </c>
      <c r="O9963" s="31" t="n">
        <v>46232</v>
      </c>
      <c r="P9963" s="29" t="s">
        <v>123</v>
      </c>
      <c r="Q9963" s="29" t="n">
        <f aca="false">IFERROR(VALUE(L9963),"")</f>
        <v>19</v>
      </c>
      <c r="R9963" s="29" t="n">
        <f aca="true">IF(O9963="","",O9963-TODAY())</f>
        <v>-53</v>
      </c>
      <c r="S9963" s="29" t="str">
        <f aca="false">IF(C9963="&lt;&lt; vazio &gt;&gt;","VAZIA",IF(AND(O9963&lt;&gt;"",R9963&lt;0),"VENCIDO",IF(AND(O9963&lt;&gt;"",R9963&lt;=Parametros!$B$10),"PRÓX. VENCIMENTO",IF(F9963="Q","QUALIDADE",IF(F9963="S","BLOQUEADO",IF(F9963="R","RESTRITO/DEVOLUÇÃO",IF(OR(N9963="QUAR",N9963="QRES"),"QUARENTENA",IF(OR(B9963="DESCARTE",B9963="DEVOLUÇÃO"),"DESCARTE/DEVOLUÇÃO",IF(AND(D9963="",K9963&lt;&gt;""),"SEM LOTE",IF(AND(Q9963&lt;&gt;"",Q9963&gt;=Parametros!$B$11),"PARADO/SEM GIRO","OK"))))))))))</f>
        <v>VENCIDO</v>
      </c>
      <c r="T9963" s="29" t="str">
        <f aca="false">IF(AND($S9963="PARADO/SEM GIRO",$K9963="KG",OR(Painel!$B$5="(Todos)",A9963=Painel!$B$5)*OR(Painel!$E$5="(Todos)",P9963=Painel!$E$5)),$J9963+ROW()/10000000,"")</f>
        <v/>
      </c>
      <c r="U9963" s="29" t="str">
        <f aca="false">IF(AND($S9963="VENCIDO",$K9963="KG",OR(Painel!$B$5="(Todos)",A9963=Painel!$B$5)*OR(Painel!$E$5="(Todos)",P9963=Painel!$E$5)),$J9963+ROW()/10000000,"")</f>
        <v/>
      </c>
    </row>
    <row r="9964" customFormat="false" ht="15" hidden="false" customHeight="false" outlineLevel="0" collapsed="false">
      <c r="A9964" s="29" t="s">
        <v>56</v>
      </c>
      <c r="B9964" s="29" t="s">
        <v>16944</v>
      </c>
      <c r="C9964" s="29" t="s">
        <v>16395</v>
      </c>
      <c r="D9964" s="29" t="s">
        <v>16948</v>
      </c>
      <c r="E9964" s="29" t="n">
        <v>12</v>
      </c>
      <c r="F9964" s="29" t="s">
        <v>137</v>
      </c>
      <c r="G9964" s="29" t="s">
        <v>16949</v>
      </c>
      <c r="H9964" s="30" t="n">
        <v>4200</v>
      </c>
      <c r="I9964" s="31" t="n">
        <v>46266</v>
      </c>
      <c r="J9964" s="30" t="n">
        <v>4200</v>
      </c>
      <c r="K9964" s="29" t="s">
        <v>125</v>
      </c>
      <c r="L9964" s="29" t="s">
        <v>180</v>
      </c>
      <c r="M9964" s="29"/>
      <c r="N9964" s="29" t="s">
        <v>122</v>
      </c>
      <c r="O9964" s="31" t="n">
        <v>46352</v>
      </c>
      <c r="P9964" s="29" t="s">
        <v>123</v>
      </c>
      <c r="Q9964" s="29" t="n">
        <f aca="false">IFERROR(VALUE(L9964),"")</f>
        <v>19</v>
      </c>
      <c r="R9964" s="29" t="n">
        <f aca="true">IF(O9964="","",O9964-TODAY())</f>
        <v>67</v>
      </c>
      <c r="S9964" s="29" t="str">
        <f aca="false">IF(C9964="&lt;&lt; vazio &gt;&gt;","VAZIA",IF(AND(O9964&lt;&gt;"",R9964&lt;0),"VENCIDO",IF(AND(O9964&lt;&gt;"",R9964&lt;=Parametros!$B$10),"PRÓX. VENCIMENTO",IF(F9964="Q","QUALIDADE",IF(F9964="S","BLOQUEADO",IF(F9964="R","RESTRITO/DEVOLUÇÃO",IF(OR(N9964="QUAR",N9964="QRES"),"QUARENTENA",IF(OR(B9964="DESCARTE",B9964="DEVOLUÇÃO"),"DESCARTE/DEVOLUÇÃO",IF(AND(D9964="",K9964&lt;&gt;""),"SEM LOTE",IF(AND(Q9964&lt;&gt;"",Q9964&gt;=Parametros!$B$11),"PARADO/SEM GIRO","OK"))))))))))</f>
        <v>BLOQUEADO</v>
      </c>
      <c r="T9964" s="29" t="str">
        <f aca="false">IF(AND($S9964="PARADO/SEM GIRO",$K9964="KG",OR(Painel!$B$5="(Todos)",A9964=Painel!$B$5)*OR(Painel!$E$5="(Todos)",P9964=Painel!$E$5)),$J9964+ROW()/10000000,"")</f>
        <v/>
      </c>
      <c r="U9964" s="29" t="str">
        <f aca="false">IF(AND($S9964="VENCIDO",$K9964="KG",OR(Painel!$B$5="(Todos)",A9964=Painel!$B$5)*OR(Painel!$E$5="(Todos)",P9964=Painel!$E$5)),$J9964+ROW()/10000000,"")</f>
        <v/>
      </c>
    </row>
    <row r="9965" customFormat="false" ht="15" hidden="false" customHeight="false" outlineLevel="0" collapsed="false">
      <c r="A9965" s="29" t="s">
        <v>56</v>
      </c>
      <c r="B9965" s="29" t="s">
        <v>16944</v>
      </c>
      <c r="C9965" s="29" t="s">
        <v>15828</v>
      </c>
      <c r="D9965" s="29" t="s">
        <v>16950</v>
      </c>
      <c r="E9965" s="29" t="n">
        <v>12</v>
      </c>
      <c r="F9965" s="29" t="s">
        <v>137</v>
      </c>
      <c r="G9965" s="29" t="s">
        <v>16951</v>
      </c>
      <c r="H9965" s="30" t="n">
        <v>636.364</v>
      </c>
      <c r="I9965" s="31" t="n">
        <v>46266</v>
      </c>
      <c r="J9965" s="30" t="n">
        <v>636.364</v>
      </c>
      <c r="K9965" s="29" t="s">
        <v>125</v>
      </c>
      <c r="L9965" s="29" t="s">
        <v>180</v>
      </c>
      <c r="M9965" s="29"/>
      <c r="N9965" s="29" t="s">
        <v>122</v>
      </c>
      <c r="O9965" s="31" t="n">
        <v>46435</v>
      </c>
      <c r="P9965" s="29" t="s">
        <v>123</v>
      </c>
      <c r="Q9965" s="29" t="n">
        <f aca="false">IFERROR(VALUE(L9965),"")</f>
        <v>19</v>
      </c>
      <c r="R9965" s="29" t="n">
        <f aca="true">IF(O9965="","",O9965-TODAY())</f>
        <v>150</v>
      </c>
      <c r="S9965" s="29" t="str">
        <f aca="false">IF(C9965="&lt;&lt; vazio &gt;&gt;","VAZIA",IF(AND(O9965&lt;&gt;"",R9965&lt;0),"VENCIDO",IF(AND(O9965&lt;&gt;"",R9965&lt;=Parametros!$B$10),"PRÓX. VENCIMENTO",IF(F9965="Q","QUALIDADE",IF(F9965="S","BLOQUEADO",IF(F9965="R","RESTRITO/DEVOLUÇÃO",IF(OR(N9965="QUAR",N9965="QRES"),"QUARENTENA",IF(OR(B9965="DESCARTE",B9965="DEVOLUÇÃO"),"DESCARTE/DEVOLUÇÃO",IF(AND(D9965="",K9965&lt;&gt;""),"SEM LOTE",IF(AND(Q9965&lt;&gt;"",Q9965&gt;=Parametros!$B$11),"PARADO/SEM GIRO","OK"))))))))))</f>
        <v>BLOQUEADO</v>
      </c>
      <c r="T9965" s="29" t="str">
        <f aca="false">IF(AND($S9965="PARADO/SEM GIRO",$K9965="KG",OR(Painel!$B$5="(Todos)",A9965=Painel!$B$5)*OR(Painel!$E$5="(Todos)",P9965=Painel!$E$5)),$J9965+ROW()/10000000,"")</f>
        <v/>
      </c>
      <c r="U9965" s="29" t="str">
        <f aca="false">IF(AND($S9965="VENCIDO",$K9965="KG",OR(Painel!$B$5="(Todos)",A9965=Painel!$B$5)*OR(Painel!$E$5="(Todos)",P9965=Painel!$E$5)),$J9965+ROW()/10000000,"")</f>
        <v/>
      </c>
    </row>
    <row r="9966" customFormat="false" ht="15" hidden="false" customHeight="false" outlineLevel="0" collapsed="false">
      <c r="A9966" s="29" t="s">
        <v>56</v>
      </c>
      <c r="B9966" s="29" t="s">
        <v>16944</v>
      </c>
      <c r="C9966" s="29" t="s">
        <v>15828</v>
      </c>
      <c r="D9966" s="29" t="s">
        <v>16952</v>
      </c>
      <c r="E9966" s="29" t="n">
        <v>12</v>
      </c>
      <c r="F9966" s="29" t="s">
        <v>137</v>
      </c>
      <c r="G9966" s="29" t="s">
        <v>16953</v>
      </c>
      <c r="H9966" s="30" t="n">
        <v>545.455</v>
      </c>
      <c r="I9966" s="31" t="n">
        <v>46266</v>
      </c>
      <c r="J9966" s="30" t="n">
        <v>545.455</v>
      </c>
      <c r="K9966" s="29" t="s">
        <v>125</v>
      </c>
      <c r="L9966" s="29" t="s">
        <v>180</v>
      </c>
      <c r="M9966" s="29"/>
      <c r="N9966" s="29" t="s">
        <v>122</v>
      </c>
      <c r="O9966" s="31" t="n">
        <v>46445</v>
      </c>
      <c r="P9966" s="29" t="s">
        <v>123</v>
      </c>
      <c r="Q9966" s="29" t="n">
        <f aca="false">IFERROR(VALUE(L9966),"")</f>
        <v>19</v>
      </c>
      <c r="R9966" s="29" t="n">
        <f aca="true">IF(O9966="","",O9966-TODAY())</f>
        <v>160</v>
      </c>
      <c r="S9966" s="29" t="str">
        <f aca="false">IF(C9966="&lt;&lt; vazio &gt;&gt;","VAZIA",IF(AND(O9966&lt;&gt;"",R9966&lt;0),"VENCIDO",IF(AND(O9966&lt;&gt;"",R9966&lt;=Parametros!$B$10),"PRÓX. VENCIMENTO",IF(F9966="Q","QUALIDADE",IF(F9966="S","BLOQUEADO",IF(F9966="R","RESTRITO/DEVOLUÇÃO",IF(OR(N9966="QUAR",N9966="QRES"),"QUARENTENA",IF(OR(B9966="DESCARTE",B9966="DEVOLUÇÃO"),"DESCARTE/DEVOLUÇÃO",IF(AND(D9966="",K9966&lt;&gt;""),"SEM LOTE",IF(AND(Q9966&lt;&gt;"",Q9966&gt;=Parametros!$B$11),"PARADO/SEM GIRO","OK"))))))))))</f>
        <v>BLOQUEADO</v>
      </c>
      <c r="T9966" s="29" t="str">
        <f aca="false">IF(AND($S9966="PARADO/SEM GIRO",$K9966="KG",OR(Painel!$B$5="(Todos)",A9966=Painel!$B$5)*OR(Painel!$E$5="(Todos)",P9966=Painel!$E$5)),$J9966+ROW()/10000000,"")</f>
        <v/>
      </c>
      <c r="U9966" s="29" t="str">
        <f aca="false">IF(AND($S9966="VENCIDO",$K9966="KG",OR(Painel!$B$5="(Todos)",A9966=Painel!$B$5)*OR(Painel!$E$5="(Todos)",P9966=Painel!$E$5)),$J9966+ROW()/10000000,"")</f>
        <v/>
      </c>
    </row>
    <row r="9967" customFormat="false" ht="15" hidden="false" customHeight="false" outlineLevel="0" collapsed="false">
      <c r="A9967" s="29" t="s">
        <v>56</v>
      </c>
      <c r="B9967" s="29" t="s">
        <v>16944</v>
      </c>
      <c r="C9967" s="29" t="s">
        <v>15828</v>
      </c>
      <c r="D9967" s="29" t="s">
        <v>16954</v>
      </c>
      <c r="E9967" s="29" t="n">
        <v>12</v>
      </c>
      <c r="F9967" s="29" t="s">
        <v>137</v>
      </c>
      <c r="G9967" s="29" t="s">
        <v>16955</v>
      </c>
      <c r="H9967" s="30" t="n">
        <v>2084</v>
      </c>
      <c r="I9967" s="31" t="n">
        <v>46266</v>
      </c>
      <c r="J9967" s="30" t="n">
        <v>2084</v>
      </c>
      <c r="K9967" s="29" t="s">
        <v>125</v>
      </c>
      <c r="L9967" s="29" t="s">
        <v>180</v>
      </c>
      <c r="M9967" s="29"/>
      <c r="N9967" s="29" t="s">
        <v>122</v>
      </c>
      <c r="O9967" s="31" t="n">
        <v>46491</v>
      </c>
      <c r="P9967" s="29" t="s">
        <v>123</v>
      </c>
      <c r="Q9967" s="29" t="n">
        <f aca="false">IFERROR(VALUE(L9967),"")</f>
        <v>19</v>
      </c>
      <c r="R9967" s="29" t="n">
        <f aca="true">IF(O9967="","",O9967-TODAY())</f>
        <v>206</v>
      </c>
      <c r="S9967" s="29" t="str">
        <f aca="false">IF(C9967="&lt;&lt; vazio &gt;&gt;","VAZIA",IF(AND(O9967&lt;&gt;"",R9967&lt;0),"VENCIDO",IF(AND(O9967&lt;&gt;"",R9967&lt;=Parametros!$B$10),"PRÓX. VENCIMENTO",IF(F9967="Q","QUALIDADE",IF(F9967="S","BLOQUEADO",IF(F9967="R","RESTRITO/DEVOLUÇÃO",IF(OR(N9967="QUAR",N9967="QRES"),"QUARENTENA",IF(OR(B9967="DESCARTE",B9967="DEVOLUÇÃO"),"DESCARTE/DEVOLUÇÃO",IF(AND(D9967="",K9967&lt;&gt;""),"SEM LOTE",IF(AND(Q9967&lt;&gt;"",Q9967&gt;=Parametros!$B$11),"PARADO/SEM GIRO","OK"))))))))))</f>
        <v>BLOQUEADO</v>
      </c>
      <c r="T9967" s="29" t="str">
        <f aca="false">IF(AND($S9967="PARADO/SEM GIRO",$K9967="KG",OR(Painel!$B$5="(Todos)",A9967=Painel!$B$5)*OR(Painel!$E$5="(Todos)",P9967=Painel!$E$5)),$J9967+ROW()/10000000,"")</f>
        <v/>
      </c>
      <c r="U9967" s="29" t="str">
        <f aca="false">IF(AND($S9967="VENCIDO",$K9967="KG",OR(Painel!$B$5="(Todos)",A9967=Painel!$B$5)*OR(Painel!$E$5="(Todos)",P9967=Painel!$E$5)),$J9967+ROW()/10000000,"")</f>
        <v/>
      </c>
    </row>
    <row r="9968" customFormat="false" ht="15" hidden="false" customHeight="false" outlineLevel="0" collapsed="false">
      <c r="A9968" s="29" t="s">
        <v>56</v>
      </c>
      <c r="B9968" s="29" t="s">
        <v>16944</v>
      </c>
      <c r="C9968" s="29" t="s">
        <v>15839</v>
      </c>
      <c r="D9968" s="29" t="s">
        <v>16956</v>
      </c>
      <c r="E9968" s="29" t="n">
        <v>12</v>
      </c>
      <c r="F9968" s="29" t="s">
        <v>137</v>
      </c>
      <c r="G9968" s="29" t="s">
        <v>16957</v>
      </c>
      <c r="H9968" s="30" t="n">
        <v>856</v>
      </c>
      <c r="I9968" s="31" t="n">
        <v>46266</v>
      </c>
      <c r="J9968" s="30" t="n">
        <v>856</v>
      </c>
      <c r="K9968" s="29" t="s">
        <v>125</v>
      </c>
      <c r="L9968" s="29" t="s">
        <v>180</v>
      </c>
      <c r="M9968" s="29"/>
      <c r="N9968" s="29" t="s">
        <v>122</v>
      </c>
      <c r="O9968" s="29"/>
      <c r="P9968" s="29" t="s">
        <v>123</v>
      </c>
      <c r="Q9968" s="29" t="n">
        <f aca="false">IFERROR(VALUE(L9968),"")</f>
        <v>19</v>
      </c>
      <c r="R9968" s="29" t="str">
        <f aca="true">IF(O9968="","",O9968-TODAY())</f>
        <v/>
      </c>
      <c r="S9968" s="29" t="str">
        <f aca="false">IF(C9968="&lt;&lt; vazio &gt;&gt;","VAZIA",IF(AND(O9968&lt;&gt;"",R9968&lt;0),"VENCIDO",IF(AND(O9968&lt;&gt;"",R9968&lt;=Parametros!$B$10),"PRÓX. VENCIMENTO",IF(F9968="Q","QUALIDADE",IF(F9968="S","BLOQUEADO",IF(F9968="R","RESTRITO/DEVOLUÇÃO",IF(OR(N9968="QUAR",N9968="QRES"),"QUARENTENA",IF(OR(B9968="DESCARTE",B9968="DEVOLUÇÃO"),"DESCARTE/DEVOLUÇÃO",IF(AND(D9968="",K9968&lt;&gt;""),"SEM LOTE",IF(AND(Q9968&lt;&gt;"",Q9968&gt;=Parametros!$B$11),"PARADO/SEM GIRO","OK"))))))))))</f>
        <v>BLOQUEADO</v>
      </c>
      <c r="T9968" s="29" t="str">
        <f aca="false">IF(AND($S9968="PARADO/SEM GIRO",$K9968="KG",OR(Painel!$B$5="(Todos)",A9968=Painel!$B$5)*OR(Painel!$E$5="(Todos)",P9968=Painel!$E$5)),$J9968+ROW()/10000000,"")</f>
        <v/>
      </c>
      <c r="U9968" s="29" t="str">
        <f aca="false">IF(AND($S9968="VENCIDO",$K9968="KG",OR(Painel!$B$5="(Todos)",A9968=Painel!$B$5)*OR(Painel!$E$5="(Todos)",P9968=Painel!$E$5)),$J9968+ROW()/10000000,"")</f>
        <v/>
      </c>
    </row>
    <row r="9969" customFormat="false" ht="15" hidden="false" customHeight="false" outlineLevel="0" collapsed="false">
      <c r="A9969" s="29" t="s">
        <v>56</v>
      </c>
      <c r="B9969" s="29" t="s">
        <v>16944</v>
      </c>
      <c r="C9969" s="29" t="s">
        <v>639</v>
      </c>
      <c r="D9969" s="29" t="s">
        <v>640</v>
      </c>
      <c r="E9969" s="29" t="n">
        <v>12</v>
      </c>
      <c r="F9969" s="29" t="s">
        <v>137</v>
      </c>
      <c r="G9969" s="29" t="s">
        <v>16958</v>
      </c>
      <c r="H9969" s="30" t="n">
        <v>811.756</v>
      </c>
      <c r="I9969" s="31" t="n">
        <v>46270</v>
      </c>
      <c r="J9969" s="30" t="n">
        <v>811.756</v>
      </c>
      <c r="K9969" s="29" t="s">
        <v>125</v>
      </c>
      <c r="L9969" s="29" t="s">
        <v>180</v>
      </c>
      <c r="M9969" s="29"/>
      <c r="N9969" s="29" t="s">
        <v>122</v>
      </c>
      <c r="O9969" s="31" t="n">
        <v>46315</v>
      </c>
      <c r="P9969" s="29" t="s">
        <v>123</v>
      </c>
      <c r="Q9969" s="29" t="n">
        <f aca="false">IFERROR(VALUE(L9969),"")</f>
        <v>19</v>
      </c>
      <c r="R9969" s="29" t="n">
        <f aca="true">IF(O9969="","",O9969-TODAY())</f>
        <v>30</v>
      </c>
      <c r="S9969" s="29" t="str">
        <f aca="false">IF(C9969="&lt;&lt; vazio &gt;&gt;","VAZIA",IF(AND(O9969&lt;&gt;"",R9969&lt;0),"VENCIDO",IF(AND(O9969&lt;&gt;"",R9969&lt;=Parametros!$B$10),"PRÓX. VENCIMENTO",IF(F9969="Q","QUALIDADE",IF(F9969="S","BLOQUEADO",IF(F9969="R","RESTRITO/DEVOLUÇÃO",IF(OR(N9969="QUAR",N9969="QRES"),"QUARENTENA",IF(OR(B9969="DESCARTE",B9969="DEVOLUÇÃO"),"DESCARTE/DEVOLUÇÃO",IF(AND(D9969="",K9969&lt;&gt;""),"SEM LOTE",IF(AND(Q9969&lt;&gt;"",Q9969&gt;=Parametros!$B$11),"PARADO/SEM GIRO","OK"))))))))))</f>
        <v>PRÓX. VENCIMENTO</v>
      </c>
      <c r="T9969" s="29" t="str">
        <f aca="false">IF(AND($S9969="PARADO/SEM GIRO",$K9969="KG",OR(Painel!$B$5="(Todos)",A9969=Painel!$B$5)*OR(Painel!$E$5="(Todos)",P9969=Painel!$E$5)),$J9969+ROW()/10000000,"")</f>
        <v/>
      </c>
      <c r="U9969" s="29" t="str">
        <f aca="false">IF(AND($S9969="VENCIDO",$K9969="KG",OR(Painel!$B$5="(Todos)",A9969=Painel!$B$5)*OR(Painel!$E$5="(Todos)",P9969=Painel!$E$5)),$J9969+ROW()/10000000,"")</f>
        <v/>
      </c>
    </row>
    <row r="9970" customFormat="false" ht="15" hidden="false" customHeight="false" outlineLevel="0" collapsed="false">
      <c r="A9970" s="29" t="s">
        <v>56</v>
      </c>
      <c r="B9970" s="29" t="s">
        <v>16944</v>
      </c>
      <c r="C9970" s="29" t="s">
        <v>639</v>
      </c>
      <c r="D9970" s="29" t="s">
        <v>16959</v>
      </c>
      <c r="E9970" s="29" t="n">
        <v>12</v>
      </c>
      <c r="F9970" s="29" t="s">
        <v>137</v>
      </c>
      <c r="G9970" s="29" t="s">
        <v>16960</v>
      </c>
      <c r="H9970" s="30" t="n">
        <v>2058.824</v>
      </c>
      <c r="I9970" s="31" t="n">
        <v>46266</v>
      </c>
      <c r="J9970" s="30" t="n">
        <v>2058.824</v>
      </c>
      <c r="K9970" s="29" t="s">
        <v>125</v>
      </c>
      <c r="L9970" s="29" t="s">
        <v>180</v>
      </c>
      <c r="M9970" s="29"/>
      <c r="N9970" s="29" t="s">
        <v>122</v>
      </c>
      <c r="O9970" s="31" t="n">
        <v>46336</v>
      </c>
      <c r="P9970" s="29" t="s">
        <v>123</v>
      </c>
      <c r="Q9970" s="29" t="n">
        <f aca="false">IFERROR(VALUE(L9970),"")</f>
        <v>19</v>
      </c>
      <c r="R9970" s="29" t="n">
        <f aca="true">IF(O9970="","",O9970-TODAY())</f>
        <v>51</v>
      </c>
      <c r="S9970" s="29" t="str">
        <f aca="false">IF(C9970="&lt;&lt; vazio &gt;&gt;","VAZIA",IF(AND(O9970&lt;&gt;"",R9970&lt;0),"VENCIDO",IF(AND(O9970&lt;&gt;"",R9970&lt;=Parametros!$B$10),"PRÓX. VENCIMENTO",IF(F9970="Q","QUALIDADE",IF(F9970="S","BLOQUEADO",IF(F9970="R","RESTRITO/DEVOLUÇÃO",IF(OR(N9970="QUAR",N9970="QRES"),"QUARENTENA",IF(OR(B9970="DESCARTE",B9970="DEVOLUÇÃO"),"DESCARTE/DEVOLUÇÃO",IF(AND(D9970="",K9970&lt;&gt;""),"SEM LOTE",IF(AND(Q9970&lt;&gt;"",Q9970&gt;=Parametros!$B$11),"PARADO/SEM GIRO","OK"))))))))))</f>
        <v>PRÓX. VENCIMENTO</v>
      </c>
      <c r="T9970" s="29" t="str">
        <f aca="false">IF(AND($S9970="PARADO/SEM GIRO",$K9970="KG",OR(Painel!$B$5="(Todos)",A9970=Painel!$B$5)*OR(Painel!$E$5="(Todos)",P9970=Painel!$E$5)),$J9970+ROW()/10000000,"")</f>
        <v/>
      </c>
      <c r="U9970" s="29" t="str">
        <f aca="false">IF(AND($S9970="VENCIDO",$K9970="KG",OR(Painel!$B$5="(Todos)",A9970=Painel!$B$5)*OR(Painel!$E$5="(Todos)",P9970=Painel!$E$5)),$J9970+ROW()/10000000,"")</f>
        <v/>
      </c>
    </row>
    <row r="9971" customFormat="false" ht="15" hidden="false" customHeight="false" outlineLevel="0" collapsed="false">
      <c r="A9971" s="29" t="s">
        <v>56</v>
      </c>
      <c r="B9971" s="29" t="s">
        <v>16944</v>
      </c>
      <c r="C9971" s="29" t="s">
        <v>15846</v>
      </c>
      <c r="D9971" s="29" t="s">
        <v>16961</v>
      </c>
      <c r="E9971" s="29" t="n">
        <v>12</v>
      </c>
      <c r="F9971" s="29" t="s">
        <v>137</v>
      </c>
      <c r="G9971" s="29" t="s">
        <v>16962</v>
      </c>
      <c r="H9971" s="30" t="n">
        <v>805.882</v>
      </c>
      <c r="I9971" s="31" t="n">
        <v>46266</v>
      </c>
      <c r="J9971" s="30" t="n">
        <v>805.882</v>
      </c>
      <c r="K9971" s="29" t="s">
        <v>125</v>
      </c>
      <c r="L9971" s="29" t="s">
        <v>180</v>
      </c>
      <c r="M9971" s="29"/>
      <c r="N9971" s="29" t="s">
        <v>122</v>
      </c>
      <c r="O9971" s="29"/>
      <c r="P9971" s="29" t="s">
        <v>123</v>
      </c>
      <c r="Q9971" s="29" t="n">
        <f aca="false">IFERROR(VALUE(L9971),"")</f>
        <v>19</v>
      </c>
      <c r="R9971" s="29" t="str">
        <f aca="true">IF(O9971="","",O9971-TODAY())</f>
        <v/>
      </c>
      <c r="S9971" s="29" t="str">
        <f aca="false">IF(C9971="&lt;&lt; vazio &gt;&gt;","VAZIA",IF(AND(O9971&lt;&gt;"",R9971&lt;0),"VENCIDO",IF(AND(O9971&lt;&gt;"",R9971&lt;=Parametros!$B$10),"PRÓX. VENCIMENTO",IF(F9971="Q","QUALIDADE",IF(F9971="S","BLOQUEADO",IF(F9971="R","RESTRITO/DEVOLUÇÃO",IF(OR(N9971="QUAR",N9971="QRES"),"QUARENTENA",IF(OR(B9971="DESCARTE",B9971="DEVOLUÇÃO"),"DESCARTE/DEVOLUÇÃO",IF(AND(D9971="",K9971&lt;&gt;""),"SEM LOTE",IF(AND(Q9971&lt;&gt;"",Q9971&gt;=Parametros!$B$11),"PARADO/SEM GIRO","OK"))))))))))</f>
        <v>BLOQUEADO</v>
      </c>
      <c r="T9971" s="29" t="str">
        <f aca="false">IF(AND($S9971="PARADO/SEM GIRO",$K9971="KG",OR(Painel!$B$5="(Todos)",A9971=Painel!$B$5)*OR(Painel!$E$5="(Todos)",P9971=Painel!$E$5)),$J9971+ROW()/10000000,"")</f>
        <v/>
      </c>
      <c r="U9971" s="29" t="str">
        <f aca="false">IF(AND($S9971="VENCIDO",$K9971="KG",OR(Painel!$B$5="(Todos)",A9971=Painel!$B$5)*OR(Painel!$E$5="(Todos)",P9971=Painel!$E$5)),$J9971+ROW()/10000000,"")</f>
        <v/>
      </c>
    </row>
    <row r="9972" customFormat="false" ht="15" hidden="false" customHeight="false" outlineLevel="0" collapsed="false">
      <c r="A9972" s="29" t="s">
        <v>56</v>
      </c>
      <c r="B9972" s="29" t="s">
        <v>16944</v>
      </c>
      <c r="C9972" s="29" t="s">
        <v>15846</v>
      </c>
      <c r="D9972" s="29" t="s">
        <v>16961</v>
      </c>
      <c r="E9972" s="29" t="n">
        <v>12</v>
      </c>
      <c r="F9972" s="29" t="s">
        <v>137</v>
      </c>
      <c r="G9972" s="29" t="s">
        <v>16963</v>
      </c>
      <c r="H9972" s="30" t="n">
        <v>864.706</v>
      </c>
      <c r="I9972" s="31" t="n">
        <v>46266</v>
      </c>
      <c r="J9972" s="30" t="n">
        <v>864.706</v>
      </c>
      <c r="K9972" s="29" t="s">
        <v>125</v>
      </c>
      <c r="L9972" s="29" t="s">
        <v>180</v>
      </c>
      <c r="M9972" s="29"/>
      <c r="N9972" s="29" t="s">
        <v>122</v>
      </c>
      <c r="O9972" s="29"/>
      <c r="P9972" s="29" t="s">
        <v>123</v>
      </c>
      <c r="Q9972" s="29" t="n">
        <f aca="false">IFERROR(VALUE(L9972),"")</f>
        <v>19</v>
      </c>
      <c r="R9972" s="29" t="str">
        <f aca="true">IF(O9972="","",O9972-TODAY())</f>
        <v/>
      </c>
      <c r="S9972" s="29" t="str">
        <f aca="false">IF(C9972="&lt;&lt; vazio &gt;&gt;","VAZIA",IF(AND(O9972&lt;&gt;"",R9972&lt;0),"VENCIDO",IF(AND(O9972&lt;&gt;"",R9972&lt;=Parametros!$B$10),"PRÓX. VENCIMENTO",IF(F9972="Q","QUALIDADE",IF(F9972="S","BLOQUEADO",IF(F9972="R","RESTRITO/DEVOLUÇÃO",IF(OR(N9972="QUAR",N9972="QRES"),"QUARENTENA",IF(OR(B9972="DESCARTE",B9972="DEVOLUÇÃO"),"DESCARTE/DEVOLUÇÃO",IF(AND(D9972="",K9972&lt;&gt;""),"SEM LOTE",IF(AND(Q9972&lt;&gt;"",Q9972&gt;=Parametros!$B$11),"PARADO/SEM GIRO","OK"))))))))))</f>
        <v>BLOQUEADO</v>
      </c>
      <c r="T9972" s="29" t="str">
        <f aca="false">IF(AND($S9972="PARADO/SEM GIRO",$K9972="KG",OR(Painel!$B$5="(Todos)",A9972=Painel!$B$5)*OR(Painel!$E$5="(Todos)",P9972=Painel!$E$5)),$J9972+ROW()/10000000,"")</f>
        <v/>
      </c>
      <c r="U9972" s="29" t="str">
        <f aca="false">IF(AND($S9972="VENCIDO",$K9972="KG",OR(Painel!$B$5="(Todos)",A9972=Painel!$B$5)*OR(Painel!$E$5="(Todos)",P9972=Painel!$E$5)),$J9972+ROW()/10000000,"")</f>
        <v/>
      </c>
    </row>
    <row r="9973" customFormat="false" ht="15" hidden="false" customHeight="false" outlineLevel="0" collapsed="false">
      <c r="A9973" s="29" t="s">
        <v>56</v>
      </c>
      <c r="B9973" s="29" t="s">
        <v>16944</v>
      </c>
      <c r="C9973" s="29" t="s">
        <v>15846</v>
      </c>
      <c r="D9973" s="29" t="s">
        <v>16964</v>
      </c>
      <c r="E9973" s="29" t="n">
        <v>12</v>
      </c>
      <c r="F9973" s="29" t="s">
        <v>137</v>
      </c>
      <c r="G9973" s="29" t="s">
        <v>16965</v>
      </c>
      <c r="H9973" s="30" t="n">
        <v>147.059</v>
      </c>
      <c r="I9973" s="31" t="n">
        <v>46266</v>
      </c>
      <c r="J9973" s="30" t="n">
        <v>147.059</v>
      </c>
      <c r="K9973" s="29" t="s">
        <v>125</v>
      </c>
      <c r="L9973" s="29" t="s">
        <v>180</v>
      </c>
      <c r="M9973" s="29"/>
      <c r="N9973" s="29" t="s">
        <v>122</v>
      </c>
      <c r="O9973" s="31" t="n">
        <v>46429</v>
      </c>
      <c r="P9973" s="29" t="s">
        <v>123</v>
      </c>
      <c r="Q9973" s="29" t="n">
        <f aca="false">IFERROR(VALUE(L9973),"")</f>
        <v>19</v>
      </c>
      <c r="R9973" s="29" t="n">
        <f aca="true">IF(O9973="","",O9973-TODAY())</f>
        <v>144</v>
      </c>
      <c r="S9973" s="29" t="str">
        <f aca="false">IF(C9973="&lt;&lt; vazio &gt;&gt;","VAZIA",IF(AND(O9973&lt;&gt;"",R9973&lt;0),"VENCIDO",IF(AND(O9973&lt;&gt;"",R9973&lt;=Parametros!$B$10),"PRÓX. VENCIMENTO",IF(F9973="Q","QUALIDADE",IF(F9973="S","BLOQUEADO",IF(F9973="R","RESTRITO/DEVOLUÇÃO",IF(OR(N9973="QUAR",N9973="QRES"),"QUARENTENA",IF(OR(B9973="DESCARTE",B9973="DEVOLUÇÃO"),"DESCARTE/DEVOLUÇÃO",IF(AND(D9973="",K9973&lt;&gt;""),"SEM LOTE",IF(AND(Q9973&lt;&gt;"",Q9973&gt;=Parametros!$B$11),"PARADO/SEM GIRO","OK"))))))))))</f>
        <v>BLOQUEADO</v>
      </c>
      <c r="T9973" s="29" t="str">
        <f aca="false">IF(AND($S9973="PARADO/SEM GIRO",$K9973="KG",OR(Painel!$B$5="(Todos)",A9973=Painel!$B$5)*OR(Painel!$E$5="(Todos)",P9973=Painel!$E$5)),$J9973+ROW()/10000000,"")</f>
        <v/>
      </c>
      <c r="U9973" s="29" t="str">
        <f aca="false">IF(AND($S9973="VENCIDO",$K9973="KG",OR(Painel!$B$5="(Todos)",A9973=Painel!$B$5)*OR(Painel!$E$5="(Todos)",P9973=Painel!$E$5)),$J9973+ROW()/10000000,"")</f>
        <v/>
      </c>
    </row>
    <row r="9974" customFormat="false" ht="15" hidden="false" customHeight="false" outlineLevel="0" collapsed="false">
      <c r="A9974" s="29" t="s">
        <v>56</v>
      </c>
      <c r="B9974" s="29" t="s">
        <v>16966</v>
      </c>
      <c r="C9974" s="29" t="s">
        <v>15886</v>
      </c>
      <c r="D9974" s="29" t="s">
        <v>15888</v>
      </c>
      <c r="E9974" s="29" t="n">
        <v>1</v>
      </c>
      <c r="F9974" s="29"/>
      <c r="G9974" s="29" t="s">
        <v>16967</v>
      </c>
      <c r="H9974" s="30" t="n">
        <v>400</v>
      </c>
      <c r="I9974" s="31" t="n">
        <v>46284</v>
      </c>
      <c r="J9974" s="30" t="n">
        <v>400</v>
      </c>
      <c r="K9974" s="29" t="s">
        <v>120</v>
      </c>
      <c r="L9974" s="29" t="s">
        <v>388</v>
      </c>
      <c r="M9974" s="29"/>
      <c r="N9974" s="29" t="s">
        <v>122</v>
      </c>
      <c r="O9974" s="31" t="n">
        <v>46848</v>
      </c>
      <c r="P9974" s="29" t="s">
        <v>123</v>
      </c>
      <c r="Q9974" s="29" t="n">
        <f aca="false">IFERROR(VALUE(L9974),"")</f>
        <v>1</v>
      </c>
      <c r="R9974" s="29" t="n">
        <f aca="true">IF(O9974="","",O9974-TODAY())</f>
        <v>563</v>
      </c>
      <c r="S9974" s="29" t="str">
        <f aca="false">IF(C9974="&lt;&lt; vazio &gt;&gt;","VAZIA",IF(AND(O9974&lt;&gt;"",R9974&lt;0),"VENCIDO",IF(AND(O9974&lt;&gt;"",R9974&lt;=Parametros!$B$10),"PRÓX. VENCIMENTO",IF(F9974="Q","QUALIDADE",IF(F9974="S","BLOQUEADO",IF(F9974="R","RESTRITO/DEVOLUÇÃO",IF(OR(N9974="QUAR",N9974="QRES"),"QUARENTENA",IF(OR(B9974="DESCARTE",B9974="DEVOLUÇÃO"),"DESCARTE/DEVOLUÇÃO",IF(AND(D9974="",K9974&lt;&gt;""),"SEM LOTE",IF(AND(Q9974&lt;&gt;"",Q9974&gt;=Parametros!$B$11),"PARADO/SEM GIRO","OK"))))))))))</f>
        <v>OK</v>
      </c>
      <c r="T9974" s="29" t="str">
        <f aca="false">IF(AND($S9974="PARADO/SEM GIRO",$K9974="KG",OR(Painel!$B$5="(Todos)",A9974=Painel!$B$5)*OR(Painel!$E$5="(Todos)",P9974=Painel!$E$5)),$J9974+ROW()/10000000,"")</f>
        <v/>
      </c>
      <c r="U9974" s="29" t="str">
        <f aca="false">IF(AND($S9974="VENCIDO",$K9974="KG",OR(Painel!$B$5="(Todos)",A9974=Painel!$B$5)*OR(Painel!$E$5="(Todos)",P9974=Painel!$E$5)),$J9974+ROW()/10000000,"")</f>
        <v/>
      </c>
    </row>
    <row r="9975" customFormat="false" ht="15" hidden="false" customHeight="false" outlineLevel="0" collapsed="false">
      <c r="A9975" s="29" t="s">
        <v>56</v>
      </c>
      <c r="B9975" s="29" t="s">
        <v>16968</v>
      </c>
      <c r="C9975" s="29" t="s">
        <v>15886</v>
      </c>
      <c r="D9975" s="29" t="s">
        <v>15888</v>
      </c>
      <c r="E9975" s="29" t="n">
        <v>2</v>
      </c>
      <c r="F9975" s="29"/>
      <c r="G9975" s="29" t="s">
        <v>16969</v>
      </c>
      <c r="H9975" s="30" t="n">
        <v>1000</v>
      </c>
      <c r="I9975" s="31" t="n">
        <v>46284</v>
      </c>
      <c r="J9975" s="30" t="n">
        <v>1000</v>
      </c>
      <c r="K9975" s="29" t="s">
        <v>120</v>
      </c>
      <c r="L9975" s="29" t="s">
        <v>388</v>
      </c>
      <c r="M9975" s="29"/>
      <c r="N9975" s="29" t="s">
        <v>122</v>
      </c>
      <c r="O9975" s="31" t="n">
        <v>46848</v>
      </c>
      <c r="P9975" s="29" t="s">
        <v>123</v>
      </c>
      <c r="Q9975" s="29" t="n">
        <f aca="false">IFERROR(VALUE(L9975),"")</f>
        <v>1</v>
      </c>
      <c r="R9975" s="29" t="n">
        <f aca="true">IF(O9975="","",O9975-TODAY())</f>
        <v>563</v>
      </c>
      <c r="S9975" s="29" t="str">
        <f aca="false">IF(C9975="&lt;&lt; vazio &gt;&gt;","VAZIA",IF(AND(O9975&lt;&gt;"",R9975&lt;0),"VENCIDO",IF(AND(O9975&lt;&gt;"",R9975&lt;=Parametros!$B$10),"PRÓX. VENCIMENTO",IF(F9975="Q","QUALIDADE",IF(F9975="S","BLOQUEADO",IF(F9975="R","RESTRITO/DEVOLUÇÃO",IF(OR(N9975="QUAR",N9975="QRES"),"QUARENTENA",IF(OR(B9975="DESCARTE",B9975="DEVOLUÇÃO"),"DESCARTE/DEVOLUÇÃO",IF(AND(D9975="",K9975&lt;&gt;""),"SEM LOTE",IF(AND(Q9975&lt;&gt;"",Q9975&gt;=Parametros!$B$11),"PARADO/SEM GIRO","OK"))))))))))</f>
        <v>OK</v>
      </c>
      <c r="T9975" s="29" t="str">
        <f aca="false">IF(AND($S9975="PARADO/SEM GIRO",$K9975="KG",OR(Painel!$B$5="(Todos)",A9975=Painel!$B$5)*OR(Painel!$E$5="(Todos)",P9975=Painel!$E$5)),$J9975+ROW()/10000000,"")</f>
        <v/>
      </c>
      <c r="U9975" s="29" t="str">
        <f aca="false">IF(AND($S9975="VENCIDO",$K9975="KG",OR(Painel!$B$5="(Todos)",A9975=Painel!$B$5)*OR(Painel!$E$5="(Todos)",P9975=Painel!$E$5)),$J9975+ROW()/10000000,"")</f>
        <v/>
      </c>
    </row>
    <row r="9976" customFormat="false" ht="15" hidden="false" customHeight="false" outlineLevel="0" collapsed="false">
      <c r="A9976" s="29" t="s">
        <v>56</v>
      </c>
      <c r="B9976" s="29" t="s">
        <v>16968</v>
      </c>
      <c r="C9976" s="29" t="s">
        <v>15886</v>
      </c>
      <c r="D9976" s="29" t="s">
        <v>15888</v>
      </c>
      <c r="E9976" s="29" t="n">
        <v>2</v>
      </c>
      <c r="F9976" s="29"/>
      <c r="G9976" s="29" t="s">
        <v>16970</v>
      </c>
      <c r="H9976" s="30" t="n">
        <v>1000</v>
      </c>
      <c r="I9976" s="31" t="n">
        <v>46284</v>
      </c>
      <c r="J9976" s="30" t="n">
        <v>1000</v>
      </c>
      <c r="K9976" s="29" t="s">
        <v>120</v>
      </c>
      <c r="L9976" s="29" t="s">
        <v>388</v>
      </c>
      <c r="M9976" s="29"/>
      <c r="N9976" s="29" t="s">
        <v>122</v>
      </c>
      <c r="O9976" s="31" t="n">
        <v>46848</v>
      </c>
      <c r="P9976" s="29" t="s">
        <v>123</v>
      </c>
      <c r="Q9976" s="29" t="n">
        <f aca="false">IFERROR(VALUE(L9976),"")</f>
        <v>1</v>
      </c>
      <c r="R9976" s="29" t="n">
        <f aca="true">IF(O9976="","",O9976-TODAY())</f>
        <v>563</v>
      </c>
      <c r="S9976" s="29" t="str">
        <f aca="false">IF(C9976="&lt;&lt; vazio &gt;&gt;","VAZIA",IF(AND(O9976&lt;&gt;"",R9976&lt;0),"VENCIDO",IF(AND(O9976&lt;&gt;"",R9976&lt;=Parametros!$B$10),"PRÓX. VENCIMENTO",IF(F9976="Q","QUALIDADE",IF(F9976="S","BLOQUEADO",IF(F9976="R","RESTRITO/DEVOLUÇÃO",IF(OR(N9976="QUAR",N9976="QRES"),"QUARENTENA",IF(OR(B9976="DESCARTE",B9976="DEVOLUÇÃO"),"DESCARTE/DEVOLUÇÃO",IF(AND(D9976="",K9976&lt;&gt;""),"SEM LOTE",IF(AND(Q9976&lt;&gt;"",Q9976&gt;=Parametros!$B$11),"PARADO/SEM GIRO","OK"))))))))))</f>
        <v>OK</v>
      </c>
      <c r="T9976" s="29" t="str">
        <f aca="false">IF(AND($S9976="PARADO/SEM GIRO",$K9976="KG",OR(Painel!$B$5="(Todos)",A9976=Painel!$B$5)*OR(Painel!$E$5="(Todos)",P9976=Painel!$E$5)),$J9976+ROW()/10000000,"")</f>
        <v/>
      </c>
      <c r="U9976" s="29" t="str">
        <f aca="false">IF(AND($S9976="VENCIDO",$K9976="KG",OR(Painel!$B$5="(Todos)",A9976=Painel!$B$5)*OR(Painel!$E$5="(Todos)",P9976=Painel!$E$5)),$J9976+ROW()/10000000,"")</f>
        <v/>
      </c>
    </row>
    <row r="9977" customFormat="false" ht="15" hidden="false" customHeight="false" outlineLevel="0" collapsed="false">
      <c r="A9977" s="29" t="s">
        <v>56</v>
      </c>
      <c r="B9977" s="29" t="s">
        <v>16971</v>
      </c>
      <c r="C9977" s="29" t="s">
        <v>15886</v>
      </c>
      <c r="D9977" s="29" t="s">
        <v>15888</v>
      </c>
      <c r="E9977" s="29" t="n">
        <v>2</v>
      </c>
      <c r="F9977" s="29"/>
      <c r="G9977" s="29" t="s">
        <v>16972</v>
      </c>
      <c r="H9977" s="30" t="n">
        <v>1000</v>
      </c>
      <c r="I9977" s="31" t="n">
        <v>46284</v>
      </c>
      <c r="J9977" s="30" t="n">
        <v>1000</v>
      </c>
      <c r="K9977" s="29" t="s">
        <v>120</v>
      </c>
      <c r="L9977" s="29" t="s">
        <v>388</v>
      </c>
      <c r="M9977" s="29"/>
      <c r="N9977" s="29" t="s">
        <v>122</v>
      </c>
      <c r="O9977" s="31" t="n">
        <v>46848</v>
      </c>
      <c r="P9977" s="29" t="s">
        <v>123</v>
      </c>
      <c r="Q9977" s="29" t="n">
        <f aca="false">IFERROR(VALUE(L9977),"")</f>
        <v>1</v>
      </c>
      <c r="R9977" s="29" t="n">
        <f aca="true">IF(O9977="","",O9977-TODAY())</f>
        <v>563</v>
      </c>
      <c r="S9977" s="29" t="str">
        <f aca="false">IF(C9977="&lt;&lt; vazio &gt;&gt;","VAZIA",IF(AND(O9977&lt;&gt;"",R9977&lt;0),"VENCIDO",IF(AND(O9977&lt;&gt;"",R9977&lt;=Parametros!$B$10),"PRÓX. VENCIMENTO",IF(F9977="Q","QUALIDADE",IF(F9977="S","BLOQUEADO",IF(F9977="R","RESTRITO/DEVOLUÇÃO",IF(OR(N9977="QUAR",N9977="QRES"),"QUARENTENA",IF(OR(B9977="DESCARTE",B9977="DEVOLUÇÃO"),"DESCARTE/DEVOLUÇÃO",IF(AND(D9977="",K9977&lt;&gt;""),"SEM LOTE",IF(AND(Q9977&lt;&gt;"",Q9977&gt;=Parametros!$B$11),"PARADO/SEM GIRO","OK"))))))))))</f>
        <v>OK</v>
      </c>
      <c r="T9977" s="29" t="str">
        <f aca="false">IF(AND($S9977="PARADO/SEM GIRO",$K9977="KG",OR(Painel!$B$5="(Todos)",A9977=Painel!$B$5)*OR(Painel!$E$5="(Todos)",P9977=Painel!$E$5)),$J9977+ROW()/10000000,"")</f>
        <v/>
      </c>
      <c r="U9977" s="29" t="str">
        <f aca="false">IF(AND($S9977="VENCIDO",$K9977="KG",OR(Painel!$B$5="(Todos)",A9977=Painel!$B$5)*OR(Painel!$E$5="(Todos)",P9977=Painel!$E$5)),$J9977+ROW()/10000000,"")</f>
        <v/>
      </c>
    </row>
    <row r="9978" customFormat="false" ht="15" hidden="false" customHeight="false" outlineLevel="0" collapsed="false">
      <c r="A9978" s="29" t="s">
        <v>56</v>
      </c>
      <c r="B9978" s="29" t="s">
        <v>16971</v>
      </c>
      <c r="C9978" s="29" t="s">
        <v>15886</v>
      </c>
      <c r="D9978" s="29" t="s">
        <v>15888</v>
      </c>
      <c r="E9978" s="29" t="n">
        <v>2</v>
      </c>
      <c r="F9978" s="29"/>
      <c r="G9978" s="29" t="s">
        <v>16973</v>
      </c>
      <c r="H9978" s="30" t="n">
        <v>1000</v>
      </c>
      <c r="I9978" s="31" t="n">
        <v>46284</v>
      </c>
      <c r="J9978" s="30" t="n">
        <v>1000</v>
      </c>
      <c r="K9978" s="29" t="s">
        <v>120</v>
      </c>
      <c r="L9978" s="29" t="s">
        <v>388</v>
      </c>
      <c r="M9978" s="29"/>
      <c r="N9978" s="29" t="s">
        <v>122</v>
      </c>
      <c r="O9978" s="31" t="n">
        <v>46848</v>
      </c>
      <c r="P9978" s="29" t="s">
        <v>123</v>
      </c>
      <c r="Q9978" s="29" t="n">
        <f aca="false">IFERROR(VALUE(L9978),"")</f>
        <v>1</v>
      </c>
      <c r="R9978" s="29" t="n">
        <f aca="true">IF(O9978="","",O9978-TODAY())</f>
        <v>563</v>
      </c>
      <c r="S9978" s="29" t="str">
        <f aca="false">IF(C9978="&lt;&lt; vazio &gt;&gt;","VAZIA",IF(AND(O9978&lt;&gt;"",R9978&lt;0),"VENCIDO",IF(AND(O9978&lt;&gt;"",R9978&lt;=Parametros!$B$10),"PRÓX. VENCIMENTO",IF(F9978="Q","QUALIDADE",IF(F9978="S","BLOQUEADO",IF(F9978="R","RESTRITO/DEVOLUÇÃO",IF(OR(N9978="QUAR",N9978="QRES"),"QUARENTENA",IF(OR(B9978="DESCARTE",B9978="DEVOLUÇÃO"),"DESCARTE/DEVOLUÇÃO",IF(AND(D9978="",K9978&lt;&gt;""),"SEM LOTE",IF(AND(Q9978&lt;&gt;"",Q9978&gt;=Parametros!$B$11),"PARADO/SEM GIRO","OK"))))))))))</f>
        <v>OK</v>
      </c>
      <c r="T9978" s="29" t="str">
        <f aca="false">IF(AND($S9978="PARADO/SEM GIRO",$K9978="KG",OR(Painel!$B$5="(Todos)",A9978=Painel!$B$5)*OR(Painel!$E$5="(Todos)",P9978=Painel!$E$5)),$J9978+ROW()/10000000,"")</f>
        <v/>
      </c>
      <c r="U9978" s="29" t="str">
        <f aca="false">IF(AND($S9978="VENCIDO",$K9978="KG",OR(Painel!$B$5="(Todos)",A9978=Painel!$B$5)*OR(Painel!$E$5="(Todos)",P9978=Painel!$E$5)),$J9978+ROW()/10000000,"")</f>
        <v/>
      </c>
    </row>
    <row r="9979" customFormat="false" ht="15" hidden="false" customHeight="false" outlineLevel="0" collapsed="false">
      <c r="A9979" s="29" t="s">
        <v>56</v>
      </c>
      <c r="B9979" s="29" t="s">
        <v>16974</v>
      </c>
      <c r="C9979" s="29" t="s">
        <v>16975</v>
      </c>
      <c r="D9979" s="29" t="s">
        <v>16976</v>
      </c>
      <c r="E9979" s="29" t="n">
        <v>5</v>
      </c>
      <c r="F9979" s="29" t="s">
        <v>137</v>
      </c>
      <c r="G9979" s="29" t="s">
        <v>16977</v>
      </c>
      <c r="H9979" s="30" t="n">
        <v>20000</v>
      </c>
      <c r="I9979" s="31" t="n">
        <v>46284</v>
      </c>
      <c r="J9979" s="30" t="n">
        <v>20000</v>
      </c>
      <c r="K9979" s="29" t="s">
        <v>125</v>
      </c>
      <c r="L9979" s="29" t="s">
        <v>388</v>
      </c>
      <c r="M9979" s="29"/>
      <c r="N9979" s="29" t="s">
        <v>122</v>
      </c>
      <c r="O9979" s="31" t="n">
        <v>46333</v>
      </c>
      <c r="P9979" s="29" t="s">
        <v>123</v>
      </c>
      <c r="Q9979" s="29" t="n">
        <f aca="false">IFERROR(VALUE(L9979),"")</f>
        <v>1</v>
      </c>
      <c r="R9979" s="29" t="n">
        <f aca="true">IF(O9979="","",O9979-TODAY())</f>
        <v>48</v>
      </c>
      <c r="S9979" s="29" t="str">
        <f aca="false">IF(C9979="&lt;&lt; vazio &gt;&gt;","VAZIA",IF(AND(O9979&lt;&gt;"",R9979&lt;0),"VENCIDO",IF(AND(O9979&lt;&gt;"",R9979&lt;=Parametros!$B$10),"PRÓX. VENCIMENTO",IF(F9979="Q","QUALIDADE",IF(F9979="S","BLOQUEADO",IF(F9979="R","RESTRITO/DEVOLUÇÃO",IF(OR(N9979="QUAR",N9979="QRES"),"QUARENTENA",IF(OR(B9979="DESCARTE",B9979="DEVOLUÇÃO"),"DESCARTE/DEVOLUÇÃO",IF(AND(D9979="",K9979&lt;&gt;""),"SEM LOTE",IF(AND(Q9979&lt;&gt;"",Q9979&gt;=Parametros!$B$11),"PARADO/SEM GIRO","OK"))))))))))</f>
        <v>PRÓX. VENCIMENTO</v>
      </c>
      <c r="T9979" s="29" t="str">
        <f aca="false">IF(AND($S9979="PARADO/SEM GIRO",$K9979="KG",OR(Painel!$B$5="(Todos)",A9979=Painel!$B$5)*OR(Painel!$E$5="(Todos)",P9979=Painel!$E$5)),$J9979+ROW()/10000000,"")</f>
        <v/>
      </c>
      <c r="U9979" s="29" t="str">
        <f aca="false">IF(AND($S9979="VENCIDO",$K9979="KG",OR(Painel!$B$5="(Todos)",A9979=Painel!$B$5)*OR(Painel!$E$5="(Todos)",P9979=Painel!$E$5)),$J9979+ROW()/10000000,"")</f>
        <v/>
      </c>
    </row>
    <row r="9980" customFormat="false" ht="15" hidden="false" customHeight="false" outlineLevel="0" collapsed="false">
      <c r="A9980" s="29" t="s">
        <v>56</v>
      </c>
      <c r="B9980" s="29" t="s">
        <v>16974</v>
      </c>
      <c r="C9980" s="29" t="s">
        <v>637</v>
      </c>
      <c r="D9980" s="29" t="s">
        <v>638</v>
      </c>
      <c r="E9980" s="29" t="n">
        <v>5</v>
      </c>
      <c r="F9980" s="29" t="s">
        <v>137</v>
      </c>
      <c r="G9980" s="29" t="s">
        <v>16978</v>
      </c>
      <c r="H9980" s="30" t="n">
        <v>1533.333</v>
      </c>
      <c r="I9980" s="31" t="n">
        <v>46284</v>
      </c>
      <c r="J9980" s="30" t="n">
        <v>1533.333</v>
      </c>
      <c r="K9980" s="29" t="s">
        <v>125</v>
      </c>
      <c r="L9980" s="29" t="s">
        <v>388</v>
      </c>
      <c r="M9980" s="29"/>
      <c r="N9980" s="29" t="s">
        <v>122</v>
      </c>
      <c r="O9980" s="29"/>
      <c r="P9980" s="29" t="s">
        <v>123</v>
      </c>
      <c r="Q9980" s="29" t="n">
        <f aca="false">IFERROR(VALUE(L9980),"")</f>
        <v>1</v>
      </c>
      <c r="R9980" s="29" t="str">
        <f aca="true">IF(O9980="","",O9980-TODAY())</f>
        <v/>
      </c>
      <c r="S9980" s="29" t="str">
        <f aca="false">IF(C9980="&lt;&lt; vazio &gt;&gt;","VAZIA",IF(AND(O9980&lt;&gt;"",R9980&lt;0),"VENCIDO",IF(AND(O9980&lt;&gt;"",R9980&lt;=Parametros!$B$10),"PRÓX. VENCIMENTO",IF(F9980="Q","QUALIDADE",IF(F9980="S","BLOQUEADO",IF(F9980="R","RESTRITO/DEVOLUÇÃO",IF(OR(N9980="QUAR",N9980="QRES"),"QUARENTENA",IF(OR(B9980="DESCARTE",B9980="DEVOLUÇÃO"),"DESCARTE/DEVOLUÇÃO",IF(AND(D9980="",K9980&lt;&gt;""),"SEM LOTE",IF(AND(Q9980&lt;&gt;"",Q9980&gt;=Parametros!$B$11),"PARADO/SEM GIRO","OK"))))))))))</f>
        <v>BLOQUEADO</v>
      </c>
      <c r="T9980" s="29" t="str">
        <f aca="false">IF(AND($S9980="PARADO/SEM GIRO",$K9980="KG",OR(Painel!$B$5="(Todos)",A9980=Painel!$B$5)*OR(Painel!$E$5="(Todos)",P9980=Painel!$E$5)),$J9980+ROW()/10000000,"")</f>
        <v/>
      </c>
      <c r="U9980" s="29" t="str">
        <f aca="false">IF(AND($S9980="VENCIDO",$K9980="KG",OR(Painel!$B$5="(Todos)",A9980=Painel!$B$5)*OR(Painel!$E$5="(Todos)",P9980=Painel!$E$5)),$J9980+ROW()/10000000,"")</f>
        <v/>
      </c>
    </row>
    <row r="9981" customFormat="false" ht="15" hidden="false" customHeight="false" outlineLevel="0" collapsed="false">
      <c r="A9981" s="29" t="s">
        <v>56</v>
      </c>
      <c r="B9981" s="29" t="s">
        <v>16974</v>
      </c>
      <c r="C9981" s="29" t="s">
        <v>637</v>
      </c>
      <c r="D9981" s="29" t="s">
        <v>638</v>
      </c>
      <c r="E9981" s="29" t="n">
        <v>5</v>
      </c>
      <c r="F9981" s="29" t="s">
        <v>137</v>
      </c>
      <c r="G9981" s="29" t="s">
        <v>16979</v>
      </c>
      <c r="H9981" s="30" t="n">
        <v>1311.11</v>
      </c>
      <c r="I9981" s="31" t="n">
        <v>46284</v>
      </c>
      <c r="J9981" s="30" t="n">
        <v>1311.11</v>
      </c>
      <c r="K9981" s="29" t="s">
        <v>125</v>
      </c>
      <c r="L9981" s="29" t="s">
        <v>388</v>
      </c>
      <c r="M9981" s="29"/>
      <c r="N9981" s="29" t="s">
        <v>122</v>
      </c>
      <c r="O9981" s="29"/>
      <c r="P9981" s="29" t="s">
        <v>123</v>
      </c>
      <c r="Q9981" s="29" t="n">
        <f aca="false">IFERROR(VALUE(L9981),"")</f>
        <v>1</v>
      </c>
      <c r="R9981" s="29" t="str">
        <f aca="true">IF(O9981="","",O9981-TODAY())</f>
        <v/>
      </c>
      <c r="S9981" s="29" t="str">
        <f aca="false">IF(C9981="&lt;&lt; vazio &gt;&gt;","VAZIA",IF(AND(O9981&lt;&gt;"",R9981&lt;0),"VENCIDO",IF(AND(O9981&lt;&gt;"",R9981&lt;=Parametros!$B$10),"PRÓX. VENCIMENTO",IF(F9981="Q","QUALIDADE",IF(F9981="S","BLOQUEADO",IF(F9981="R","RESTRITO/DEVOLUÇÃO",IF(OR(N9981="QUAR",N9981="QRES"),"QUARENTENA",IF(OR(B9981="DESCARTE",B9981="DEVOLUÇÃO"),"DESCARTE/DEVOLUÇÃO",IF(AND(D9981="",K9981&lt;&gt;""),"SEM LOTE",IF(AND(Q9981&lt;&gt;"",Q9981&gt;=Parametros!$B$11),"PARADO/SEM GIRO","OK"))))))))))</f>
        <v>BLOQUEADO</v>
      </c>
      <c r="T9981" s="29" t="str">
        <f aca="false">IF(AND($S9981="PARADO/SEM GIRO",$K9981="KG",OR(Painel!$B$5="(Todos)",A9981=Painel!$B$5)*OR(Painel!$E$5="(Todos)",P9981=Painel!$E$5)),$J9981+ROW()/10000000,"")</f>
        <v/>
      </c>
      <c r="U9981" s="29" t="str">
        <f aca="false">IF(AND($S9981="VENCIDO",$K9981="KG",OR(Painel!$B$5="(Todos)",A9981=Painel!$B$5)*OR(Painel!$E$5="(Todos)",P9981=Painel!$E$5)),$J9981+ROW()/10000000,"")</f>
        <v/>
      </c>
    </row>
    <row r="9982" customFormat="false" ht="15" hidden="false" customHeight="false" outlineLevel="0" collapsed="false">
      <c r="A9982" s="29" t="s">
        <v>56</v>
      </c>
      <c r="B9982" s="29" t="s">
        <v>16974</v>
      </c>
      <c r="C9982" s="29" t="s">
        <v>637</v>
      </c>
      <c r="D9982" s="29" t="s">
        <v>16980</v>
      </c>
      <c r="E9982" s="29" t="n">
        <v>5</v>
      </c>
      <c r="F9982" s="29" t="s">
        <v>137</v>
      </c>
      <c r="G9982" s="29" t="s">
        <v>16981</v>
      </c>
      <c r="H9982" s="30" t="n">
        <v>21525.001</v>
      </c>
      <c r="I9982" s="31" t="n">
        <v>46284</v>
      </c>
      <c r="J9982" s="30" t="n">
        <v>21525.001</v>
      </c>
      <c r="K9982" s="29" t="s">
        <v>125</v>
      </c>
      <c r="L9982" s="29" t="s">
        <v>388</v>
      </c>
      <c r="M9982" s="29"/>
      <c r="N9982" s="29" t="s">
        <v>122</v>
      </c>
      <c r="O9982" s="29"/>
      <c r="P9982" s="29" t="s">
        <v>123</v>
      </c>
      <c r="Q9982" s="29" t="n">
        <f aca="false">IFERROR(VALUE(L9982),"")</f>
        <v>1</v>
      </c>
      <c r="R9982" s="29" t="str">
        <f aca="true">IF(O9982="","",O9982-TODAY())</f>
        <v/>
      </c>
      <c r="S9982" s="29" t="str">
        <f aca="false">IF(C9982="&lt;&lt; vazio &gt;&gt;","VAZIA",IF(AND(O9982&lt;&gt;"",R9982&lt;0),"VENCIDO",IF(AND(O9982&lt;&gt;"",R9982&lt;=Parametros!$B$10),"PRÓX. VENCIMENTO",IF(F9982="Q","QUALIDADE",IF(F9982="S","BLOQUEADO",IF(F9982="R","RESTRITO/DEVOLUÇÃO",IF(OR(N9982="QUAR",N9982="QRES"),"QUARENTENA",IF(OR(B9982="DESCARTE",B9982="DEVOLUÇÃO"),"DESCARTE/DEVOLUÇÃO",IF(AND(D9982="",K9982&lt;&gt;""),"SEM LOTE",IF(AND(Q9982&lt;&gt;"",Q9982&gt;=Parametros!$B$11),"PARADO/SEM GIRO","OK"))))))))))</f>
        <v>BLOQUEADO</v>
      </c>
      <c r="T9982" s="29" t="str">
        <f aca="false">IF(AND($S9982="PARADO/SEM GIRO",$K9982="KG",OR(Painel!$B$5="(Todos)",A9982=Painel!$B$5)*OR(Painel!$E$5="(Todos)",P9982=Painel!$E$5)),$J9982+ROW()/10000000,"")</f>
        <v/>
      </c>
      <c r="U9982" s="29" t="str">
        <f aca="false">IF(AND($S9982="VENCIDO",$K9982="KG",OR(Painel!$B$5="(Todos)",A9982=Painel!$B$5)*OR(Painel!$E$5="(Todos)",P9982=Painel!$E$5)),$J9982+ROW()/10000000,"")</f>
        <v/>
      </c>
    </row>
    <row r="9983" customFormat="false" ht="15" hidden="false" customHeight="false" outlineLevel="0" collapsed="false">
      <c r="A9983" s="29" t="s">
        <v>56</v>
      </c>
      <c r="B9983" s="29" t="s">
        <v>16974</v>
      </c>
      <c r="C9983" s="29" t="s">
        <v>639</v>
      </c>
      <c r="D9983" s="29" t="s">
        <v>15841</v>
      </c>
      <c r="E9983" s="29" t="n">
        <v>5</v>
      </c>
      <c r="F9983" s="29" t="s">
        <v>137</v>
      </c>
      <c r="G9983" s="29" t="s">
        <v>16982</v>
      </c>
      <c r="H9983" s="30" t="n">
        <v>1062</v>
      </c>
      <c r="I9983" s="31" t="n">
        <v>46284</v>
      </c>
      <c r="J9983" s="30" t="n">
        <v>1062</v>
      </c>
      <c r="K9983" s="29" t="s">
        <v>125</v>
      </c>
      <c r="L9983" s="29" t="s">
        <v>388</v>
      </c>
      <c r="M9983" s="29"/>
      <c r="N9983" s="29" t="s">
        <v>122</v>
      </c>
      <c r="O9983" s="31" t="n">
        <v>46437</v>
      </c>
      <c r="P9983" s="29" t="s">
        <v>123</v>
      </c>
      <c r="Q9983" s="29" t="n">
        <f aca="false">IFERROR(VALUE(L9983),"")</f>
        <v>1</v>
      </c>
      <c r="R9983" s="29" t="n">
        <f aca="true">IF(O9983="","",O9983-TODAY())</f>
        <v>152</v>
      </c>
      <c r="S9983" s="29" t="str">
        <f aca="false">IF(C9983="&lt;&lt; vazio &gt;&gt;","VAZIA",IF(AND(O9983&lt;&gt;"",R9983&lt;0),"VENCIDO",IF(AND(O9983&lt;&gt;"",R9983&lt;=Parametros!$B$10),"PRÓX. VENCIMENTO",IF(F9983="Q","QUALIDADE",IF(F9983="S","BLOQUEADO",IF(F9983="R","RESTRITO/DEVOLUÇÃO",IF(OR(N9983="QUAR",N9983="QRES"),"QUARENTENA",IF(OR(B9983="DESCARTE",B9983="DEVOLUÇÃO"),"DESCARTE/DEVOLUÇÃO",IF(AND(D9983="",K9983&lt;&gt;""),"SEM LOTE",IF(AND(Q9983&lt;&gt;"",Q9983&gt;=Parametros!$B$11),"PARADO/SEM GIRO","OK"))))))))))</f>
        <v>BLOQUEADO</v>
      </c>
      <c r="T9983" s="29" t="str">
        <f aca="false">IF(AND($S9983="PARADO/SEM GIRO",$K9983="KG",OR(Painel!$B$5="(Todos)",A9983=Painel!$B$5)*OR(Painel!$E$5="(Todos)",P9983=Painel!$E$5)),$J9983+ROW()/10000000,"")</f>
        <v/>
      </c>
      <c r="U9983" s="29" t="str">
        <f aca="false">IF(AND($S9983="VENCIDO",$K9983="KG",OR(Painel!$B$5="(Todos)",A9983=Painel!$B$5)*OR(Painel!$E$5="(Todos)",P9983=Painel!$E$5)),$J9983+ROW()/10000000,"")</f>
        <v/>
      </c>
    </row>
    <row r="9984" customFormat="false" ht="15" hidden="false" customHeight="false" outlineLevel="0" collapsed="false">
      <c r="A9984" s="29" t="s">
        <v>56</v>
      </c>
      <c r="B9984" s="29" t="s">
        <v>16983</v>
      </c>
      <c r="C9984" s="29" t="s">
        <v>115</v>
      </c>
      <c r="D9984" s="29"/>
      <c r="E9984" s="29" t="n">
        <v>0</v>
      </c>
      <c r="F9984" s="29"/>
      <c r="G9984" s="29"/>
      <c r="H9984" s="30" t="n">
        <v>0</v>
      </c>
      <c r="I9984" s="29"/>
      <c r="J9984" s="30" t="n">
        <v>0</v>
      </c>
      <c r="K9984" s="29"/>
      <c r="L9984" s="29" t="s">
        <v>116</v>
      </c>
      <c r="M9984" s="29"/>
      <c r="N9984" s="29"/>
      <c r="O9984" s="29"/>
      <c r="P9984" s="29"/>
      <c r="Q9984" s="29" t="n">
        <f aca="false">IFERROR(VALUE(L9984),"")</f>
        <v>0</v>
      </c>
      <c r="R9984" s="29" t="str">
        <f aca="true">IF(O9984="","",O9984-TODAY())</f>
        <v/>
      </c>
      <c r="S9984" s="29" t="str">
        <f aca="false">IF(C9984="&lt;&lt; vazio &gt;&gt;","VAZIA",IF(AND(O9984&lt;&gt;"",R9984&lt;0),"VENCIDO",IF(AND(O9984&lt;&gt;"",R9984&lt;=Parametros!$B$10),"PRÓX. VENCIMENTO",IF(F9984="Q","QUALIDADE",IF(F9984="S","BLOQUEADO",IF(F9984="R","RESTRITO/DEVOLUÇÃO",IF(OR(N9984="QUAR",N9984="QRES"),"QUARENTENA",IF(OR(B9984="DESCARTE",B9984="DEVOLUÇÃO"),"DESCARTE/DEVOLUÇÃO",IF(AND(D9984="",K9984&lt;&gt;""),"SEM LOTE",IF(AND(Q9984&lt;&gt;"",Q9984&gt;=Parametros!$B$11),"PARADO/SEM GIRO","OK"))))))))))</f>
        <v>VAZIA</v>
      </c>
      <c r="T9984" s="29" t="str">
        <f aca="false">IF(AND($S9984="PARADO/SEM GIRO",$K9984="KG",OR(Painel!$B$5="(Todos)",A9984=Painel!$B$5)*OR(Painel!$E$5="(Todos)",P9984=Painel!$E$5)),$J9984+ROW()/10000000,"")</f>
        <v/>
      </c>
      <c r="U9984" s="29" t="str">
        <f aca="false">IF(AND($S9984="VENCIDO",$K9984="KG",OR(Painel!$B$5="(Todos)",A9984=Painel!$B$5)*OR(Painel!$E$5="(Todos)",P9984=Painel!$E$5)),$J9984+ROW()/10000000,"")</f>
        <v/>
      </c>
    </row>
    <row r="9985" customFormat="false" ht="15" hidden="false" customHeight="false" outlineLevel="0" collapsed="false">
      <c r="A9985" s="29" t="s">
        <v>56</v>
      </c>
      <c r="B9985" s="29" t="s">
        <v>16984</v>
      </c>
      <c r="C9985" s="29" t="s">
        <v>15806</v>
      </c>
      <c r="D9985" s="29"/>
      <c r="E9985" s="29" t="n">
        <v>5</v>
      </c>
      <c r="F9985" s="29"/>
      <c r="G9985" s="29" t="s">
        <v>16985</v>
      </c>
      <c r="H9985" s="30" t="n">
        <v>6000</v>
      </c>
      <c r="I9985" s="31" t="n">
        <v>46272</v>
      </c>
      <c r="J9985" s="30" t="n">
        <v>6000</v>
      </c>
      <c r="K9985" s="29" t="s">
        <v>125</v>
      </c>
      <c r="L9985" s="29" t="s">
        <v>126</v>
      </c>
      <c r="M9985" s="29"/>
      <c r="N9985" s="29" t="s">
        <v>122</v>
      </c>
      <c r="O9985" s="29"/>
      <c r="P9985" s="29" t="s">
        <v>123</v>
      </c>
      <c r="Q9985" s="29" t="n">
        <f aca="false">IFERROR(VALUE(L9985),"")</f>
        <v>13</v>
      </c>
      <c r="R9985" s="29" t="str">
        <f aca="true">IF(O9985="","",O9985-TODAY())</f>
        <v/>
      </c>
      <c r="S9985" s="29" t="str">
        <f aca="false">IF(C9985="&lt;&lt; vazio &gt;&gt;","VAZIA",IF(AND(O9985&lt;&gt;"",R9985&lt;0),"VENCIDO",IF(AND(O9985&lt;&gt;"",R9985&lt;=Parametros!$B$10),"PRÓX. VENCIMENTO",IF(F9985="Q","QUALIDADE",IF(F9985="S","BLOQUEADO",IF(F9985="R","RESTRITO/DEVOLUÇÃO",IF(OR(N9985="QUAR",N9985="QRES"),"QUARENTENA",IF(OR(B9985="DESCARTE",B9985="DEVOLUÇÃO"),"DESCARTE/DEVOLUÇÃO",IF(AND(D9985="",K9985&lt;&gt;""),"SEM LOTE",IF(AND(Q9985&lt;&gt;"",Q9985&gt;=Parametros!$B$11),"PARADO/SEM GIRO","OK"))))))))))</f>
        <v>SEM LOTE</v>
      </c>
      <c r="T9985" s="29" t="str">
        <f aca="false">IF(AND($S9985="PARADO/SEM GIRO",$K9985="KG",OR(Painel!$B$5="(Todos)",A9985=Painel!$B$5)*OR(Painel!$E$5="(Todos)",P9985=Painel!$E$5)),$J9985+ROW()/10000000,"")</f>
        <v/>
      </c>
      <c r="U9985" s="29" t="str">
        <f aca="false">IF(AND($S9985="VENCIDO",$K9985="KG",OR(Painel!$B$5="(Todos)",A9985=Painel!$B$5)*OR(Painel!$E$5="(Todos)",P9985=Painel!$E$5)),$J9985+ROW()/10000000,"")</f>
        <v/>
      </c>
    </row>
    <row r="9986" customFormat="false" ht="15" hidden="false" customHeight="false" outlineLevel="0" collapsed="false">
      <c r="A9986" s="29" t="s">
        <v>56</v>
      </c>
      <c r="B9986" s="29" t="s">
        <v>16984</v>
      </c>
      <c r="C9986" s="29" t="s">
        <v>15806</v>
      </c>
      <c r="D9986" s="29"/>
      <c r="E9986" s="29" t="n">
        <v>5</v>
      </c>
      <c r="F9986" s="29"/>
      <c r="G9986" s="29" t="s">
        <v>16986</v>
      </c>
      <c r="H9986" s="30" t="n">
        <v>6000</v>
      </c>
      <c r="I9986" s="31" t="n">
        <v>46272</v>
      </c>
      <c r="J9986" s="30" t="n">
        <v>6000</v>
      </c>
      <c r="K9986" s="29" t="s">
        <v>125</v>
      </c>
      <c r="L9986" s="29" t="s">
        <v>126</v>
      </c>
      <c r="M9986" s="29"/>
      <c r="N9986" s="29" t="s">
        <v>122</v>
      </c>
      <c r="O9986" s="29"/>
      <c r="P9986" s="29" t="s">
        <v>123</v>
      </c>
      <c r="Q9986" s="29" t="n">
        <f aca="false">IFERROR(VALUE(L9986),"")</f>
        <v>13</v>
      </c>
      <c r="R9986" s="29" t="str">
        <f aca="true">IF(O9986="","",O9986-TODAY())</f>
        <v/>
      </c>
      <c r="S9986" s="29" t="str">
        <f aca="false">IF(C9986="&lt;&lt; vazio &gt;&gt;","VAZIA",IF(AND(O9986&lt;&gt;"",R9986&lt;0),"VENCIDO",IF(AND(O9986&lt;&gt;"",R9986&lt;=Parametros!$B$10),"PRÓX. VENCIMENTO",IF(F9986="Q","QUALIDADE",IF(F9986="S","BLOQUEADO",IF(F9986="R","RESTRITO/DEVOLUÇÃO",IF(OR(N9986="QUAR",N9986="QRES"),"QUARENTENA",IF(OR(B9986="DESCARTE",B9986="DEVOLUÇÃO"),"DESCARTE/DEVOLUÇÃO",IF(AND(D9986="",K9986&lt;&gt;""),"SEM LOTE",IF(AND(Q9986&lt;&gt;"",Q9986&gt;=Parametros!$B$11),"PARADO/SEM GIRO","OK"))))))))))</f>
        <v>SEM LOTE</v>
      </c>
      <c r="T9986" s="29" t="str">
        <f aca="false">IF(AND($S9986="PARADO/SEM GIRO",$K9986="KG",OR(Painel!$B$5="(Todos)",A9986=Painel!$B$5)*OR(Painel!$E$5="(Todos)",P9986=Painel!$E$5)),$J9986+ROW()/10000000,"")</f>
        <v/>
      </c>
      <c r="U9986" s="29" t="str">
        <f aca="false">IF(AND($S9986="VENCIDO",$K9986="KG",OR(Painel!$B$5="(Todos)",A9986=Painel!$B$5)*OR(Painel!$E$5="(Todos)",P9986=Painel!$E$5)),$J9986+ROW()/10000000,"")</f>
        <v/>
      </c>
    </row>
    <row r="9987" customFormat="false" ht="15" hidden="false" customHeight="false" outlineLevel="0" collapsed="false">
      <c r="A9987" s="29" t="s">
        <v>56</v>
      </c>
      <c r="B9987" s="29" t="s">
        <v>16984</v>
      </c>
      <c r="C9987" s="29" t="s">
        <v>15806</v>
      </c>
      <c r="D9987" s="29"/>
      <c r="E9987" s="29" t="n">
        <v>5</v>
      </c>
      <c r="F9987" s="29"/>
      <c r="G9987" s="29" t="s">
        <v>16987</v>
      </c>
      <c r="H9987" s="30" t="n">
        <v>6000</v>
      </c>
      <c r="I9987" s="31" t="n">
        <v>46272</v>
      </c>
      <c r="J9987" s="30" t="n">
        <v>6000</v>
      </c>
      <c r="K9987" s="29" t="s">
        <v>125</v>
      </c>
      <c r="L9987" s="29" t="s">
        <v>126</v>
      </c>
      <c r="M9987" s="29"/>
      <c r="N9987" s="29" t="s">
        <v>122</v>
      </c>
      <c r="O9987" s="29"/>
      <c r="P9987" s="29" t="s">
        <v>123</v>
      </c>
      <c r="Q9987" s="29" t="n">
        <f aca="false">IFERROR(VALUE(L9987),"")</f>
        <v>13</v>
      </c>
      <c r="R9987" s="29" t="str">
        <f aca="true">IF(O9987="","",O9987-TODAY())</f>
        <v/>
      </c>
      <c r="S9987" s="29" t="str">
        <f aca="false">IF(C9987="&lt;&lt; vazio &gt;&gt;","VAZIA",IF(AND(O9987&lt;&gt;"",R9987&lt;0),"VENCIDO",IF(AND(O9987&lt;&gt;"",R9987&lt;=Parametros!$B$10),"PRÓX. VENCIMENTO",IF(F9987="Q","QUALIDADE",IF(F9987="S","BLOQUEADO",IF(F9987="R","RESTRITO/DEVOLUÇÃO",IF(OR(N9987="QUAR",N9987="QRES"),"QUARENTENA",IF(OR(B9987="DESCARTE",B9987="DEVOLUÇÃO"),"DESCARTE/DEVOLUÇÃO",IF(AND(D9987="",K9987&lt;&gt;""),"SEM LOTE",IF(AND(Q9987&lt;&gt;"",Q9987&gt;=Parametros!$B$11),"PARADO/SEM GIRO","OK"))))))))))</f>
        <v>SEM LOTE</v>
      </c>
      <c r="T9987" s="29" t="str">
        <f aca="false">IF(AND($S9987="PARADO/SEM GIRO",$K9987="KG",OR(Painel!$B$5="(Todos)",A9987=Painel!$B$5)*OR(Painel!$E$5="(Todos)",P9987=Painel!$E$5)),$J9987+ROW()/10000000,"")</f>
        <v/>
      </c>
      <c r="U9987" s="29" t="str">
        <f aca="false">IF(AND($S9987="VENCIDO",$K9987="KG",OR(Painel!$B$5="(Todos)",A9987=Painel!$B$5)*OR(Painel!$E$5="(Todos)",P9987=Painel!$E$5)),$J9987+ROW()/10000000,"")</f>
        <v/>
      </c>
    </row>
    <row r="9988" customFormat="false" ht="15" hidden="false" customHeight="false" outlineLevel="0" collapsed="false">
      <c r="A9988" s="29" t="s">
        <v>56</v>
      </c>
      <c r="B9988" s="29" t="s">
        <v>16984</v>
      </c>
      <c r="C9988" s="29" t="s">
        <v>15806</v>
      </c>
      <c r="D9988" s="29"/>
      <c r="E9988" s="29" t="n">
        <v>5</v>
      </c>
      <c r="F9988" s="29"/>
      <c r="G9988" s="29" t="s">
        <v>16988</v>
      </c>
      <c r="H9988" s="30" t="n">
        <v>6000</v>
      </c>
      <c r="I9988" s="31" t="n">
        <v>46272</v>
      </c>
      <c r="J9988" s="30" t="n">
        <v>6000</v>
      </c>
      <c r="K9988" s="29" t="s">
        <v>125</v>
      </c>
      <c r="L9988" s="29" t="s">
        <v>126</v>
      </c>
      <c r="M9988" s="29"/>
      <c r="N9988" s="29" t="s">
        <v>122</v>
      </c>
      <c r="O9988" s="29"/>
      <c r="P9988" s="29" t="s">
        <v>123</v>
      </c>
      <c r="Q9988" s="29" t="n">
        <f aca="false">IFERROR(VALUE(L9988),"")</f>
        <v>13</v>
      </c>
      <c r="R9988" s="29" t="str">
        <f aca="true">IF(O9988="","",O9988-TODAY())</f>
        <v/>
      </c>
      <c r="S9988" s="29" t="str">
        <f aca="false">IF(C9988="&lt;&lt; vazio &gt;&gt;","VAZIA",IF(AND(O9988&lt;&gt;"",R9988&lt;0),"VENCIDO",IF(AND(O9988&lt;&gt;"",R9988&lt;=Parametros!$B$10),"PRÓX. VENCIMENTO",IF(F9988="Q","QUALIDADE",IF(F9988="S","BLOQUEADO",IF(F9988="R","RESTRITO/DEVOLUÇÃO",IF(OR(N9988="QUAR",N9988="QRES"),"QUARENTENA",IF(OR(B9988="DESCARTE",B9988="DEVOLUÇÃO"),"DESCARTE/DEVOLUÇÃO",IF(AND(D9988="",K9988&lt;&gt;""),"SEM LOTE",IF(AND(Q9988&lt;&gt;"",Q9988&gt;=Parametros!$B$11),"PARADO/SEM GIRO","OK"))))))))))</f>
        <v>SEM LOTE</v>
      </c>
      <c r="T9988" s="29" t="str">
        <f aca="false">IF(AND($S9988="PARADO/SEM GIRO",$K9988="KG",OR(Painel!$B$5="(Todos)",A9988=Painel!$B$5)*OR(Painel!$E$5="(Todos)",P9988=Painel!$E$5)),$J9988+ROW()/10000000,"")</f>
        <v/>
      </c>
      <c r="U9988" s="29" t="str">
        <f aca="false">IF(AND($S9988="VENCIDO",$K9988="KG",OR(Painel!$B$5="(Todos)",A9988=Painel!$B$5)*OR(Painel!$E$5="(Todos)",P9988=Painel!$E$5)),$J9988+ROW()/10000000,"")</f>
        <v/>
      </c>
    </row>
    <row r="9989" customFormat="false" ht="15" hidden="false" customHeight="false" outlineLevel="0" collapsed="false">
      <c r="A9989" s="29" t="s">
        <v>56</v>
      </c>
      <c r="B9989" s="29" t="s">
        <v>16984</v>
      </c>
      <c r="C9989" s="29" t="s">
        <v>15806</v>
      </c>
      <c r="D9989" s="29"/>
      <c r="E9989" s="29" t="n">
        <v>5</v>
      </c>
      <c r="F9989" s="29"/>
      <c r="G9989" s="29" t="s">
        <v>16989</v>
      </c>
      <c r="H9989" s="30" t="n">
        <v>6000</v>
      </c>
      <c r="I9989" s="31" t="n">
        <v>46272</v>
      </c>
      <c r="J9989" s="30" t="n">
        <v>6000</v>
      </c>
      <c r="K9989" s="29" t="s">
        <v>125</v>
      </c>
      <c r="L9989" s="29" t="s">
        <v>126</v>
      </c>
      <c r="M9989" s="29"/>
      <c r="N9989" s="29" t="s">
        <v>122</v>
      </c>
      <c r="O9989" s="29"/>
      <c r="P9989" s="29" t="s">
        <v>123</v>
      </c>
      <c r="Q9989" s="29" t="n">
        <f aca="false">IFERROR(VALUE(L9989),"")</f>
        <v>13</v>
      </c>
      <c r="R9989" s="29" t="str">
        <f aca="true">IF(O9989="","",O9989-TODAY())</f>
        <v/>
      </c>
      <c r="S9989" s="29" t="str">
        <f aca="false">IF(C9989="&lt;&lt; vazio &gt;&gt;","VAZIA",IF(AND(O9989&lt;&gt;"",R9989&lt;0),"VENCIDO",IF(AND(O9989&lt;&gt;"",R9989&lt;=Parametros!$B$10),"PRÓX. VENCIMENTO",IF(F9989="Q","QUALIDADE",IF(F9989="S","BLOQUEADO",IF(F9989="R","RESTRITO/DEVOLUÇÃO",IF(OR(N9989="QUAR",N9989="QRES"),"QUARENTENA",IF(OR(B9989="DESCARTE",B9989="DEVOLUÇÃO"),"DESCARTE/DEVOLUÇÃO",IF(AND(D9989="",K9989&lt;&gt;""),"SEM LOTE",IF(AND(Q9989&lt;&gt;"",Q9989&gt;=Parametros!$B$11),"PARADO/SEM GIRO","OK"))))))))))</f>
        <v>SEM LOTE</v>
      </c>
      <c r="T9989" s="29" t="str">
        <f aca="false">IF(AND($S9989="PARADO/SEM GIRO",$K9989="KG",OR(Painel!$B$5="(Todos)",A9989=Painel!$B$5)*OR(Painel!$E$5="(Todos)",P9989=Painel!$E$5)),$J9989+ROW()/10000000,"")</f>
        <v/>
      </c>
      <c r="U9989" s="29" t="str">
        <f aca="false">IF(AND($S9989="VENCIDO",$K9989="KG",OR(Painel!$B$5="(Todos)",A9989=Painel!$B$5)*OR(Painel!$E$5="(Todos)",P9989=Painel!$E$5)),$J9989+ROW()/10000000,"")</f>
        <v/>
      </c>
    </row>
    <row r="9990" customFormat="false" ht="15" hidden="false" customHeight="false" outlineLevel="0" collapsed="false">
      <c r="A9990" s="29" t="s">
        <v>56</v>
      </c>
      <c r="B9990" s="29" t="s">
        <v>16990</v>
      </c>
      <c r="C9990" s="29" t="s">
        <v>115</v>
      </c>
      <c r="D9990" s="29"/>
      <c r="E9990" s="29" t="n">
        <v>0</v>
      </c>
      <c r="F9990" s="29"/>
      <c r="G9990" s="29"/>
      <c r="H9990" s="30" t="n">
        <v>0</v>
      </c>
      <c r="I9990" s="29"/>
      <c r="J9990" s="30" t="n">
        <v>0</v>
      </c>
      <c r="K9990" s="29"/>
      <c r="L9990" s="29" t="s">
        <v>116</v>
      </c>
      <c r="M9990" s="29"/>
      <c r="N9990" s="29"/>
      <c r="O9990" s="29"/>
      <c r="P9990" s="29"/>
      <c r="Q9990" s="29" t="n">
        <f aca="false">IFERROR(VALUE(L9990),"")</f>
        <v>0</v>
      </c>
      <c r="R9990" s="29" t="str">
        <f aca="true">IF(O9990="","",O9990-TODAY())</f>
        <v/>
      </c>
      <c r="S9990" s="29" t="str">
        <f aca="false">IF(C9990="&lt;&lt; vazio &gt;&gt;","VAZIA",IF(AND(O9990&lt;&gt;"",R9990&lt;0),"VENCIDO",IF(AND(O9990&lt;&gt;"",R9990&lt;=Parametros!$B$10),"PRÓX. VENCIMENTO",IF(F9990="Q","QUALIDADE",IF(F9990="S","BLOQUEADO",IF(F9990="R","RESTRITO/DEVOLUÇÃO",IF(OR(N9990="QUAR",N9990="QRES"),"QUARENTENA",IF(OR(B9990="DESCARTE",B9990="DEVOLUÇÃO"),"DESCARTE/DEVOLUÇÃO",IF(AND(D9990="",K9990&lt;&gt;""),"SEM LOTE",IF(AND(Q9990&lt;&gt;"",Q9990&gt;=Parametros!$B$11),"PARADO/SEM GIRO","OK"))))))))))</f>
        <v>VAZIA</v>
      </c>
      <c r="T9990" s="29" t="str">
        <f aca="false">IF(AND($S9990="PARADO/SEM GIRO",$K9990="KG",OR(Painel!$B$5="(Todos)",A9990=Painel!$B$5)*OR(Painel!$E$5="(Todos)",P9990=Painel!$E$5)),$J9990+ROW()/10000000,"")</f>
        <v/>
      </c>
      <c r="U9990" s="29" t="str">
        <f aca="false">IF(AND($S9990="VENCIDO",$K9990="KG",OR(Painel!$B$5="(Todos)",A9990=Painel!$B$5)*OR(Painel!$E$5="(Todos)",P9990=Painel!$E$5)),$J9990+ROW()/10000000,"")</f>
        <v/>
      </c>
    </row>
    <row r="9991" customFormat="false" ht="15" hidden="false" customHeight="false" outlineLevel="0" collapsed="false">
      <c r="A9991" s="29" t="s">
        <v>56</v>
      </c>
      <c r="B9991" s="29" t="s">
        <v>16991</v>
      </c>
      <c r="C9991" s="29" t="s">
        <v>115</v>
      </c>
      <c r="D9991" s="29"/>
      <c r="E9991" s="29" t="n">
        <v>0</v>
      </c>
      <c r="F9991" s="29"/>
      <c r="G9991" s="29"/>
      <c r="H9991" s="30" t="n">
        <v>0</v>
      </c>
      <c r="I9991" s="29"/>
      <c r="J9991" s="30" t="n">
        <v>0</v>
      </c>
      <c r="K9991" s="29"/>
      <c r="L9991" s="29" t="s">
        <v>116</v>
      </c>
      <c r="M9991" s="29"/>
      <c r="N9991" s="29"/>
      <c r="O9991" s="29"/>
      <c r="P9991" s="29"/>
      <c r="Q9991" s="29" t="n">
        <f aca="false">IFERROR(VALUE(L9991),"")</f>
        <v>0</v>
      </c>
      <c r="R9991" s="29" t="str">
        <f aca="true">IF(O9991="","",O9991-TODAY())</f>
        <v/>
      </c>
      <c r="S9991" s="29" t="str">
        <f aca="false">IF(C9991="&lt;&lt; vazio &gt;&gt;","VAZIA",IF(AND(O9991&lt;&gt;"",R9991&lt;0),"VENCIDO",IF(AND(O9991&lt;&gt;"",R9991&lt;=Parametros!$B$10),"PRÓX. VENCIMENTO",IF(F9991="Q","QUALIDADE",IF(F9991="S","BLOQUEADO",IF(F9991="R","RESTRITO/DEVOLUÇÃO",IF(OR(N9991="QUAR",N9991="QRES"),"QUARENTENA",IF(OR(B9991="DESCARTE",B9991="DEVOLUÇÃO"),"DESCARTE/DEVOLUÇÃO",IF(AND(D9991="",K9991&lt;&gt;""),"SEM LOTE",IF(AND(Q9991&lt;&gt;"",Q9991&gt;=Parametros!$B$11),"PARADO/SEM GIRO","OK"))))))))))</f>
        <v>VAZIA</v>
      </c>
      <c r="T9991" s="29" t="str">
        <f aca="false">IF(AND($S9991="PARADO/SEM GIRO",$K9991="KG",OR(Painel!$B$5="(Todos)",A9991=Painel!$B$5)*OR(Painel!$E$5="(Todos)",P9991=Painel!$E$5)),$J9991+ROW()/10000000,"")</f>
        <v/>
      </c>
      <c r="U9991" s="29" t="str">
        <f aca="false">IF(AND($S9991="VENCIDO",$K9991="KG",OR(Painel!$B$5="(Todos)",A9991=Painel!$B$5)*OR(Painel!$E$5="(Todos)",P9991=Painel!$E$5)),$J9991+ROW()/10000000,"")</f>
        <v/>
      </c>
    </row>
    <row r="9992" customFormat="false" ht="15" hidden="false" customHeight="false" outlineLevel="0" collapsed="false">
      <c r="A9992" s="29" t="s">
        <v>56</v>
      </c>
      <c r="B9992" s="29" t="s">
        <v>16992</v>
      </c>
      <c r="C9992" s="29" t="s">
        <v>115</v>
      </c>
      <c r="D9992" s="29"/>
      <c r="E9992" s="29" t="n">
        <v>0</v>
      </c>
      <c r="F9992" s="29"/>
      <c r="G9992" s="29"/>
      <c r="H9992" s="30" t="n">
        <v>0</v>
      </c>
      <c r="I9992" s="29"/>
      <c r="J9992" s="30" t="n">
        <v>0</v>
      </c>
      <c r="K9992" s="29"/>
      <c r="L9992" s="29" t="s">
        <v>116</v>
      </c>
      <c r="M9992" s="29"/>
      <c r="N9992" s="29"/>
      <c r="O9992" s="29"/>
      <c r="P9992" s="29"/>
      <c r="Q9992" s="29" t="n">
        <f aca="false">IFERROR(VALUE(L9992),"")</f>
        <v>0</v>
      </c>
      <c r="R9992" s="29" t="str">
        <f aca="true">IF(O9992="","",O9992-TODAY())</f>
        <v/>
      </c>
      <c r="S9992" s="29" t="str">
        <f aca="false">IF(C9992="&lt;&lt; vazio &gt;&gt;","VAZIA",IF(AND(O9992&lt;&gt;"",R9992&lt;0),"VENCIDO",IF(AND(O9992&lt;&gt;"",R9992&lt;=Parametros!$B$10),"PRÓX. VENCIMENTO",IF(F9992="Q","QUALIDADE",IF(F9992="S","BLOQUEADO",IF(F9992="R","RESTRITO/DEVOLUÇÃO",IF(OR(N9992="QUAR",N9992="QRES"),"QUARENTENA",IF(OR(B9992="DESCARTE",B9992="DEVOLUÇÃO"),"DESCARTE/DEVOLUÇÃO",IF(AND(D9992="",K9992&lt;&gt;""),"SEM LOTE",IF(AND(Q9992&lt;&gt;"",Q9992&gt;=Parametros!$B$11),"PARADO/SEM GIRO","OK"))))))))))</f>
        <v>VAZIA</v>
      </c>
      <c r="T9992" s="29" t="str">
        <f aca="false">IF(AND($S9992="PARADO/SEM GIRO",$K9992="KG",OR(Painel!$B$5="(Todos)",A9992=Painel!$B$5)*OR(Painel!$E$5="(Todos)",P9992=Painel!$E$5)),$J9992+ROW()/10000000,"")</f>
        <v/>
      </c>
      <c r="U9992" s="29" t="str">
        <f aca="false">IF(AND($S9992="VENCIDO",$K9992="KG",OR(Painel!$B$5="(Todos)",A9992=Painel!$B$5)*OR(Painel!$E$5="(Todos)",P9992=Painel!$E$5)),$J9992+ROW()/10000000,"")</f>
        <v/>
      </c>
    </row>
    <row r="9993" customFormat="false" ht="15" hidden="false" customHeight="false" outlineLevel="0" collapsed="false">
      <c r="A9993" s="29" t="s">
        <v>56</v>
      </c>
      <c r="B9993" s="29" t="s">
        <v>16993</v>
      </c>
      <c r="C9993" s="29" t="s">
        <v>16994</v>
      </c>
      <c r="D9993" s="29" t="s">
        <v>16995</v>
      </c>
      <c r="E9993" s="29" t="n">
        <v>2</v>
      </c>
      <c r="F9993" s="29"/>
      <c r="G9993" s="29" t="s">
        <v>16996</v>
      </c>
      <c r="H9993" s="30" t="n">
        <v>49</v>
      </c>
      <c r="I9993" s="31" t="n">
        <v>46136</v>
      </c>
      <c r="J9993" s="30" t="n">
        <v>49</v>
      </c>
      <c r="K9993" s="29" t="s">
        <v>125</v>
      </c>
      <c r="L9993" s="29" t="s">
        <v>16997</v>
      </c>
      <c r="M9993" s="29"/>
      <c r="N9993" s="29" t="s">
        <v>122</v>
      </c>
      <c r="O9993" s="31" t="n">
        <v>46036</v>
      </c>
      <c r="P9993" s="29" t="s">
        <v>123</v>
      </c>
      <c r="Q9993" s="29" t="n">
        <f aca="false">IFERROR(VALUE(L9993),"")</f>
        <v>571</v>
      </c>
      <c r="R9993" s="29" t="n">
        <f aca="true">IF(O9993="","",O9993-TODAY())</f>
        <v>-249</v>
      </c>
      <c r="S9993" s="29" t="str">
        <f aca="false">IF(C9993="&lt;&lt; vazio &gt;&gt;","VAZIA",IF(AND(O9993&lt;&gt;"",R9993&lt;0),"VENCIDO",IF(AND(O9993&lt;&gt;"",R9993&lt;=Parametros!$B$10),"PRÓX. VENCIMENTO",IF(F9993="Q","QUALIDADE",IF(F9993="S","BLOQUEADO",IF(F9993="R","RESTRITO/DEVOLUÇÃO",IF(OR(N9993="QUAR",N9993="QRES"),"QUARENTENA",IF(OR(B9993="DESCARTE",B9993="DEVOLUÇÃO"),"DESCARTE/DEVOLUÇÃO",IF(AND(D9993="",K9993&lt;&gt;""),"SEM LOTE",IF(AND(Q9993&lt;&gt;"",Q9993&gt;=Parametros!$B$11),"PARADO/SEM GIRO","OK"))))))))))</f>
        <v>VENCIDO</v>
      </c>
      <c r="T9993" s="29" t="str">
        <f aca="false">IF(AND($S9993="PARADO/SEM GIRO",$K9993="KG",OR(Painel!$B$5="(Todos)",A9993=Painel!$B$5)*OR(Painel!$E$5="(Todos)",P9993=Painel!$E$5)),$J9993+ROW()/10000000,"")</f>
        <v/>
      </c>
      <c r="U9993" s="29" t="str">
        <f aca="false">IF(AND($S9993="VENCIDO",$K9993="KG",OR(Painel!$B$5="(Todos)",A9993=Painel!$B$5)*OR(Painel!$E$5="(Todos)",P9993=Painel!$E$5)),$J9993+ROW()/10000000,"")</f>
        <v/>
      </c>
    </row>
    <row r="9994" customFormat="false" ht="15" hidden="false" customHeight="false" outlineLevel="0" collapsed="false">
      <c r="A9994" s="29" t="s">
        <v>56</v>
      </c>
      <c r="B9994" s="29" t="s">
        <v>16993</v>
      </c>
      <c r="C9994" s="29" t="s">
        <v>16994</v>
      </c>
      <c r="D9994" s="29" t="s">
        <v>16998</v>
      </c>
      <c r="E9994" s="29" t="n">
        <v>2</v>
      </c>
      <c r="F9994" s="29"/>
      <c r="G9994" s="29" t="s">
        <v>16999</v>
      </c>
      <c r="H9994" s="30" t="n">
        <v>4</v>
      </c>
      <c r="I9994" s="31" t="n">
        <v>46240</v>
      </c>
      <c r="J9994" s="30" t="n">
        <v>4</v>
      </c>
      <c r="K9994" s="29" t="s">
        <v>125</v>
      </c>
      <c r="L9994" s="29" t="s">
        <v>6943</v>
      </c>
      <c r="M9994" s="29"/>
      <c r="N9994" s="29" t="s">
        <v>122</v>
      </c>
      <c r="O9994" s="29"/>
      <c r="P9994" s="29" t="s">
        <v>123</v>
      </c>
      <c r="Q9994" s="29" t="n">
        <f aca="false">IFERROR(VALUE(L9994),"")</f>
        <v>137</v>
      </c>
      <c r="R9994" s="29" t="str">
        <f aca="true">IF(O9994="","",O9994-TODAY())</f>
        <v/>
      </c>
      <c r="S9994" s="29" t="str">
        <f aca="false">IF(C9994="&lt;&lt; vazio &gt;&gt;","VAZIA",IF(AND(O9994&lt;&gt;"",R9994&lt;0),"VENCIDO",IF(AND(O9994&lt;&gt;"",R9994&lt;=Parametros!$B$10),"PRÓX. VENCIMENTO",IF(F9994="Q","QUALIDADE",IF(F9994="S","BLOQUEADO",IF(F9994="R","RESTRITO/DEVOLUÇÃO",IF(OR(N9994="QUAR",N9994="QRES"),"QUARENTENA",IF(OR(B9994="DESCARTE",B9994="DEVOLUÇÃO"),"DESCARTE/DEVOLUÇÃO",IF(AND(D9994="",K9994&lt;&gt;""),"SEM LOTE",IF(AND(Q9994&lt;&gt;"",Q9994&gt;=Parametros!$B$11),"PARADO/SEM GIRO","OK"))))))))))</f>
        <v>PARADO/SEM GIRO</v>
      </c>
      <c r="T9994" s="29" t="str">
        <f aca="false">IF(AND($S9994="PARADO/SEM GIRO",$K9994="KG",OR(Painel!$B$5="(Todos)",A9994=Painel!$B$5)*OR(Painel!$E$5="(Todos)",P9994=Painel!$E$5)),$J9994+ROW()/10000000,"")</f>
        <v/>
      </c>
      <c r="U9994" s="29" t="str">
        <f aca="false">IF(AND($S9994="VENCIDO",$K9994="KG",OR(Painel!$B$5="(Todos)",A9994=Painel!$B$5)*OR(Painel!$E$5="(Todos)",P9994=Painel!$E$5)),$J9994+ROW()/10000000,"")</f>
        <v/>
      </c>
    </row>
    <row r="9995" customFormat="false" ht="15" hidden="false" customHeight="false" outlineLevel="0" collapsed="false">
      <c r="A9995" s="29" t="s">
        <v>56</v>
      </c>
      <c r="B9995" s="29" t="s">
        <v>17000</v>
      </c>
      <c r="C9995" s="29" t="s">
        <v>115</v>
      </c>
      <c r="D9995" s="29"/>
      <c r="E9995" s="29" t="n">
        <v>0</v>
      </c>
      <c r="F9995" s="29"/>
      <c r="G9995" s="29"/>
      <c r="H9995" s="30" t="n">
        <v>0</v>
      </c>
      <c r="I9995" s="29"/>
      <c r="J9995" s="30" t="n">
        <v>0</v>
      </c>
      <c r="K9995" s="29"/>
      <c r="L9995" s="29" t="s">
        <v>116</v>
      </c>
      <c r="M9995" s="29"/>
      <c r="N9995" s="29"/>
      <c r="O9995" s="29"/>
      <c r="P9995" s="29"/>
      <c r="Q9995" s="29" t="n">
        <f aca="false">IFERROR(VALUE(L9995),"")</f>
        <v>0</v>
      </c>
      <c r="R9995" s="29" t="str">
        <f aca="true">IF(O9995="","",O9995-TODAY())</f>
        <v/>
      </c>
      <c r="S9995" s="29" t="str">
        <f aca="false">IF(C9995="&lt;&lt; vazio &gt;&gt;","VAZIA",IF(AND(O9995&lt;&gt;"",R9995&lt;0),"VENCIDO",IF(AND(O9995&lt;&gt;"",R9995&lt;=Parametros!$B$10),"PRÓX. VENCIMENTO",IF(F9995="Q","QUALIDADE",IF(F9995="S","BLOQUEADO",IF(F9995="R","RESTRITO/DEVOLUÇÃO",IF(OR(N9995="QUAR",N9995="QRES"),"QUARENTENA",IF(OR(B9995="DESCARTE",B9995="DEVOLUÇÃO"),"DESCARTE/DEVOLUÇÃO",IF(AND(D9995="",K9995&lt;&gt;""),"SEM LOTE",IF(AND(Q9995&lt;&gt;"",Q9995&gt;=Parametros!$B$11),"PARADO/SEM GIRO","OK"))))))))))</f>
        <v>VAZIA</v>
      </c>
      <c r="T9995" s="29" t="str">
        <f aca="false">IF(AND($S9995="PARADO/SEM GIRO",$K9995="KG",OR(Painel!$B$5="(Todos)",A9995=Painel!$B$5)*OR(Painel!$E$5="(Todos)",P9995=Painel!$E$5)),$J9995+ROW()/10000000,"")</f>
        <v/>
      </c>
      <c r="U9995" s="29" t="str">
        <f aca="false">IF(AND($S9995="VENCIDO",$K9995="KG",OR(Painel!$B$5="(Todos)",A9995=Painel!$B$5)*OR(Painel!$E$5="(Todos)",P9995=Painel!$E$5)),$J9995+ROW()/10000000,"")</f>
        <v/>
      </c>
    </row>
    <row r="9996" customFormat="false" ht="15" hidden="false" customHeight="false" outlineLevel="0" collapsed="false">
      <c r="A9996" s="29" t="s">
        <v>56</v>
      </c>
      <c r="B9996" s="29" t="s">
        <v>17001</v>
      </c>
      <c r="C9996" s="29" t="s">
        <v>115</v>
      </c>
      <c r="D9996" s="29"/>
      <c r="E9996" s="29" t="n">
        <v>0</v>
      </c>
      <c r="F9996" s="29"/>
      <c r="G9996" s="29"/>
      <c r="H9996" s="30" t="n">
        <v>0</v>
      </c>
      <c r="I9996" s="29"/>
      <c r="J9996" s="30" t="n">
        <v>0</v>
      </c>
      <c r="K9996" s="29"/>
      <c r="L9996" s="29" t="s">
        <v>116</v>
      </c>
      <c r="M9996" s="29"/>
      <c r="N9996" s="29"/>
      <c r="O9996" s="29"/>
      <c r="P9996" s="29"/>
      <c r="Q9996" s="29" t="n">
        <f aca="false">IFERROR(VALUE(L9996),"")</f>
        <v>0</v>
      </c>
      <c r="R9996" s="29" t="str">
        <f aca="true">IF(O9996="","",O9996-TODAY())</f>
        <v/>
      </c>
      <c r="S9996" s="29" t="str">
        <f aca="false">IF(C9996="&lt;&lt; vazio &gt;&gt;","VAZIA",IF(AND(O9996&lt;&gt;"",R9996&lt;0),"VENCIDO",IF(AND(O9996&lt;&gt;"",R9996&lt;=Parametros!$B$10),"PRÓX. VENCIMENTO",IF(F9996="Q","QUALIDADE",IF(F9996="S","BLOQUEADO",IF(F9996="R","RESTRITO/DEVOLUÇÃO",IF(OR(N9996="QUAR",N9996="QRES"),"QUARENTENA",IF(OR(B9996="DESCARTE",B9996="DEVOLUÇÃO"),"DESCARTE/DEVOLUÇÃO",IF(AND(D9996="",K9996&lt;&gt;""),"SEM LOTE",IF(AND(Q9996&lt;&gt;"",Q9996&gt;=Parametros!$B$11),"PARADO/SEM GIRO","OK"))))))))))</f>
        <v>VAZIA</v>
      </c>
      <c r="T9996" s="29" t="str">
        <f aca="false">IF(AND($S9996="PARADO/SEM GIRO",$K9996="KG",OR(Painel!$B$5="(Todos)",A9996=Painel!$B$5)*OR(Painel!$E$5="(Todos)",P9996=Painel!$E$5)),$J9996+ROW()/10000000,"")</f>
        <v/>
      </c>
      <c r="U9996" s="29" t="str">
        <f aca="false">IF(AND($S9996="VENCIDO",$K9996="KG",OR(Painel!$B$5="(Todos)",A9996=Painel!$B$5)*OR(Painel!$E$5="(Todos)",P9996=Painel!$E$5)),$J9996+ROW()/10000000,"")</f>
        <v/>
      </c>
    </row>
    <row r="9997" customFormat="false" ht="15" hidden="false" customHeight="false" outlineLevel="0" collapsed="false">
      <c r="A9997" s="29" t="s">
        <v>56</v>
      </c>
      <c r="B9997" s="29" t="s">
        <v>17002</v>
      </c>
      <c r="C9997" s="29" t="s">
        <v>17003</v>
      </c>
      <c r="D9997" s="29" t="s">
        <v>17004</v>
      </c>
      <c r="E9997" s="29" t="n">
        <v>2</v>
      </c>
      <c r="F9997" s="29"/>
      <c r="G9997" s="29" t="s">
        <v>17005</v>
      </c>
      <c r="H9997" s="30" t="n">
        <v>61</v>
      </c>
      <c r="I9997" s="31" t="n">
        <v>46089</v>
      </c>
      <c r="J9997" s="30" t="n">
        <v>61</v>
      </c>
      <c r="K9997" s="29" t="s">
        <v>125</v>
      </c>
      <c r="L9997" s="29" t="s">
        <v>17006</v>
      </c>
      <c r="M9997" s="29"/>
      <c r="N9997" s="29" t="s">
        <v>122</v>
      </c>
      <c r="O9997" s="31" t="n">
        <v>46439</v>
      </c>
      <c r="P9997" s="29" t="s">
        <v>123</v>
      </c>
      <c r="Q9997" s="29" t="n">
        <f aca="false">IFERROR(VALUE(L9997),"")</f>
        <v>544</v>
      </c>
      <c r="R9997" s="29" t="n">
        <f aca="true">IF(O9997="","",O9997-TODAY())</f>
        <v>154</v>
      </c>
      <c r="S9997" s="29" t="str">
        <f aca="false">IF(C9997="&lt;&lt; vazio &gt;&gt;","VAZIA",IF(AND(O9997&lt;&gt;"",R9997&lt;0),"VENCIDO",IF(AND(O9997&lt;&gt;"",R9997&lt;=Parametros!$B$10),"PRÓX. VENCIMENTO",IF(F9997="Q","QUALIDADE",IF(F9997="S","BLOQUEADO",IF(F9997="R","RESTRITO/DEVOLUÇÃO",IF(OR(N9997="QUAR",N9997="QRES"),"QUARENTENA",IF(OR(B9997="DESCARTE",B9997="DEVOLUÇÃO"),"DESCARTE/DEVOLUÇÃO",IF(AND(D9997="",K9997&lt;&gt;""),"SEM LOTE",IF(AND(Q9997&lt;&gt;"",Q9997&gt;=Parametros!$B$11),"PARADO/SEM GIRO","OK"))))))))))</f>
        <v>PARADO/SEM GIRO</v>
      </c>
      <c r="T9997" s="29" t="str">
        <f aca="false">IF(AND($S9997="PARADO/SEM GIRO",$K9997="KG",OR(Painel!$B$5="(Todos)",A9997=Painel!$B$5)*OR(Painel!$E$5="(Todos)",P9997=Painel!$E$5)),$J9997+ROW()/10000000,"")</f>
        <v/>
      </c>
      <c r="U9997" s="29" t="str">
        <f aca="false">IF(AND($S9997="VENCIDO",$K9997="KG",OR(Painel!$B$5="(Todos)",A9997=Painel!$B$5)*OR(Painel!$E$5="(Todos)",P9997=Painel!$E$5)),$J9997+ROW()/10000000,"")</f>
        <v/>
      </c>
    </row>
    <row r="9998" customFormat="false" ht="15" hidden="false" customHeight="false" outlineLevel="0" collapsed="false">
      <c r="A9998" s="29" t="s">
        <v>56</v>
      </c>
      <c r="B9998" s="29" t="s">
        <v>17002</v>
      </c>
      <c r="C9998" s="29" t="s">
        <v>17003</v>
      </c>
      <c r="D9998" s="29" t="s">
        <v>17004</v>
      </c>
      <c r="E9998" s="29" t="n">
        <v>2</v>
      </c>
      <c r="F9998" s="29"/>
      <c r="G9998" s="29" t="s">
        <v>17007</v>
      </c>
      <c r="H9998" s="30" t="n">
        <v>44</v>
      </c>
      <c r="I9998" s="31" t="n">
        <v>46136</v>
      </c>
      <c r="J9998" s="30" t="n">
        <v>44</v>
      </c>
      <c r="K9998" s="29" t="s">
        <v>125</v>
      </c>
      <c r="L9998" s="29" t="s">
        <v>17006</v>
      </c>
      <c r="M9998" s="29"/>
      <c r="N9998" s="29" t="s">
        <v>122</v>
      </c>
      <c r="O9998" s="31" t="n">
        <v>46439</v>
      </c>
      <c r="P9998" s="29" t="s">
        <v>123</v>
      </c>
      <c r="Q9998" s="29" t="n">
        <f aca="false">IFERROR(VALUE(L9998),"")</f>
        <v>544</v>
      </c>
      <c r="R9998" s="29" t="n">
        <f aca="true">IF(O9998="","",O9998-TODAY())</f>
        <v>154</v>
      </c>
      <c r="S9998" s="29" t="str">
        <f aca="false">IF(C9998="&lt;&lt; vazio &gt;&gt;","VAZIA",IF(AND(O9998&lt;&gt;"",R9998&lt;0),"VENCIDO",IF(AND(O9998&lt;&gt;"",R9998&lt;=Parametros!$B$10),"PRÓX. VENCIMENTO",IF(F9998="Q","QUALIDADE",IF(F9998="S","BLOQUEADO",IF(F9998="R","RESTRITO/DEVOLUÇÃO",IF(OR(N9998="QUAR",N9998="QRES"),"QUARENTENA",IF(OR(B9998="DESCARTE",B9998="DEVOLUÇÃO"),"DESCARTE/DEVOLUÇÃO",IF(AND(D9998="",K9998&lt;&gt;""),"SEM LOTE",IF(AND(Q9998&lt;&gt;"",Q9998&gt;=Parametros!$B$11),"PARADO/SEM GIRO","OK"))))))))))</f>
        <v>PARADO/SEM GIRO</v>
      </c>
      <c r="T9998" s="29" t="str">
        <f aca="false">IF(AND($S9998="PARADO/SEM GIRO",$K9998="KG",OR(Painel!$B$5="(Todos)",A9998=Painel!$B$5)*OR(Painel!$E$5="(Todos)",P9998=Painel!$E$5)),$J9998+ROW()/10000000,"")</f>
        <v/>
      </c>
      <c r="U9998" s="29" t="str">
        <f aca="false">IF(AND($S9998="VENCIDO",$K9998="KG",OR(Painel!$B$5="(Todos)",A9998=Painel!$B$5)*OR(Painel!$E$5="(Todos)",P9998=Painel!$E$5)),$J9998+ROW()/10000000,"")</f>
        <v/>
      </c>
    </row>
    <row r="9999" customFormat="false" ht="15" hidden="false" customHeight="false" outlineLevel="0" collapsed="false">
      <c r="A9999" s="29" t="s">
        <v>56</v>
      </c>
      <c r="B9999" s="29" t="s">
        <v>17008</v>
      </c>
      <c r="C9999" s="29" t="s">
        <v>115</v>
      </c>
      <c r="D9999" s="29"/>
      <c r="E9999" s="29" t="n">
        <v>0</v>
      </c>
      <c r="F9999" s="29"/>
      <c r="G9999" s="29"/>
      <c r="H9999" s="30" t="n">
        <v>0</v>
      </c>
      <c r="I9999" s="29"/>
      <c r="J9999" s="30" t="n">
        <v>0</v>
      </c>
      <c r="K9999" s="29"/>
      <c r="L9999" s="29" t="s">
        <v>116</v>
      </c>
      <c r="M9999" s="29"/>
      <c r="N9999" s="29"/>
      <c r="O9999" s="29"/>
      <c r="P9999" s="29"/>
      <c r="Q9999" s="29" t="n">
        <f aca="false">IFERROR(VALUE(L9999),"")</f>
        <v>0</v>
      </c>
      <c r="R9999" s="29" t="str">
        <f aca="true">IF(O9999="","",O9999-TODAY())</f>
        <v/>
      </c>
      <c r="S9999" s="29" t="str">
        <f aca="false">IF(C9999="&lt;&lt; vazio &gt;&gt;","VAZIA",IF(AND(O9999&lt;&gt;"",R9999&lt;0),"VENCIDO",IF(AND(O9999&lt;&gt;"",R9999&lt;=Parametros!$B$10),"PRÓX. VENCIMENTO",IF(F9999="Q","QUALIDADE",IF(F9999="S","BLOQUEADO",IF(F9999="R","RESTRITO/DEVOLUÇÃO",IF(OR(N9999="QUAR",N9999="QRES"),"QUARENTENA",IF(OR(B9999="DESCARTE",B9999="DEVOLUÇÃO"),"DESCARTE/DEVOLUÇÃO",IF(AND(D9999="",K9999&lt;&gt;""),"SEM LOTE",IF(AND(Q9999&lt;&gt;"",Q9999&gt;=Parametros!$B$11),"PARADO/SEM GIRO","OK"))))))))))</f>
        <v>VAZIA</v>
      </c>
      <c r="T9999" s="29" t="str">
        <f aca="false">IF(AND($S9999="PARADO/SEM GIRO",$K9999="KG",OR(Painel!$B$5="(Todos)",A9999=Painel!$B$5)*OR(Painel!$E$5="(Todos)",P9999=Painel!$E$5)),$J9999+ROW()/10000000,"")</f>
        <v/>
      </c>
      <c r="U9999" s="29" t="str">
        <f aca="false">IF(AND($S9999="VENCIDO",$K9999="KG",OR(Painel!$B$5="(Todos)",A9999=Painel!$B$5)*OR(Painel!$E$5="(Todos)",P9999=Painel!$E$5)),$J9999+ROW()/10000000,"")</f>
        <v/>
      </c>
    </row>
    <row r="10000" customFormat="false" ht="15" hidden="false" customHeight="false" outlineLevel="0" collapsed="false">
      <c r="A10000" s="29" t="s">
        <v>56</v>
      </c>
      <c r="B10000" s="29" t="s">
        <v>17009</v>
      </c>
      <c r="C10000" s="29" t="s">
        <v>17010</v>
      </c>
      <c r="D10000" s="29" t="s">
        <v>17011</v>
      </c>
      <c r="E10000" s="29" t="n">
        <v>1</v>
      </c>
      <c r="F10000" s="29"/>
      <c r="G10000" s="29" t="s">
        <v>17012</v>
      </c>
      <c r="H10000" s="30" t="n">
        <v>18</v>
      </c>
      <c r="I10000" s="31" t="n">
        <v>46240</v>
      </c>
      <c r="J10000" s="30" t="n">
        <v>18</v>
      </c>
      <c r="K10000" s="29" t="s">
        <v>125</v>
      </c>
      <c r="L10000" s="29" t="s">
        <v>17013</v>
      </c>
      <c r="M10000" s="29"/>
      <c r="N10000" s="29" t="s">
        <v>122</v>
      </c>
      <c r="O10000" s="31" t="n">
        <v>46418</v>
      </c>
      <c r="P10000" s="29" t="s">
        <v>123</v>
      </c>
      <c r="Q10000" s="29" t="n">
        <f aca="false">IFERROR(VALUE(L10000),"")</f>
        <v>316</v>
      </c>
      <c r="R10000" s="29" t="n">
        <f aca="true">IF(O10000="","",O10000-TODAY())</f>
        <v>133</v>
      </c>
      <c r="S10000" s="29" t="str">
        <f aca="false">IF(C10000="&lt;&lt; vazio &gt;&gt;","VAZIA",IF(AND(O10000&lt;&gt;"",R10000&lt;0),"VENCIDO",IF(AND(O10000&lt;&gt;"",R10000&lt;=Parametros!$B$10),"PRÓX. VENCIMENTO",IF(F10000="Q","QUALIDADE",IF(F10000="S","BLOQUEADO",IF(F10000="R","RESTRITO/DEVOLUÇÃO",IF(OR(N10000="QUAR",N10000="QRES"),"QUARENTENA",IF(OR(B10000="DESCARTE",B10000="DEVOLUÇÃO"),"DESCARTE/DEVOLUÇÃO",IF(AND(D10000="",K10000&lt;&gt;""),"SEM LOTE",IF(AND(Q10000&lt;&gt;"",Q10000&gt;=Parametros!$B$11),"PARADO/SEM GIRO","OK"))))))))))</f>
        <v>PARADO/SEM GIRO</v>
      </c>
      <c r="T10000" s="29" t="str">
        <f aca="false">IF(AND($S10000="PARADO/SEM GIRO",$K10000="KG",OR(Painel!$B$5="(Todos)",A10000=Painel!$B$5)*OR(Painel!$E$5="(Todos)",P10000=Painel!$E$5)),$J10000+ROW()/10000000,"")</f>
        <v/>
      </c>
      <c r="U10000" s="29" t="str">
        <f aca="false">IF(AND($S10000="VENCIDO",$K10000="KG",OR(Painel!$B$5="(Todos)",A10000=Painel!$B$5)*OR(Painel!$E$5="(Todos)",P10000=Painel!$E$5)),$J10000+ROW()/10000000,"")</f>
        <v/>
      </c>
    </row>
    <row r="10001" customFormat="false" ht="15" hidden="false" customHeight="false" outlineLevel="0" collapsed="false">
      <c r="A10001" s="29" t="s">
        <v>56</v>
      </c>
      <c r="B10001" s="29" t="s">
        <v>17014</v>
      </c>
      <c r="C10001" s="29" t="s">
        <v>115</v>
      </c>
      <c r="D10001" s="29"/>
      <c r="E10001" s="29" t="n">
        <v>0</v>
      </c>
      <c r="F10001" s="29"/>
      <c r="G10001" s="29"/>
      <c r="H10001" s="30" t="n">
        <v>0</v>
      </c>
      <c r="I10001" s="29"/>
      <c r="J10001" s="30" t="n">
        <v>0</v>
      </c>
      <c r="K10001" s="29"/>
      <c r="L10001" s="29" t="s">
        <v>116</v>
      </c>
      <c r="M10001" s="29"/>
      <c r="N10001" s="29"/>
      <c r="O10001" s="29"/>
      <c r="P10001" s="29"/>
      <c r="Q10001" s="29" t="n">
        <f aca="false">IFERROR(VALUE(L10001),"")</f>
        <v>0</v>
      </c>
      <c r="R10001" s="29" t="str">
        <f aca="true">IF(O10001="","",O10001-TODAY())</f>
        <v/>
      </c>
      <c r="S10001" s="29" t="str">
        <f aca="false">IF(C10001="&lt;&lt; vazio &gt;&gt;","VAZIA",IF(AND(O10001&lt;&gt;"",R10001&lt;0),"VENCIDO",IF(AND(O10001&lt;&gt;"",R10001&lt;=Parametros!$B$10),"PRÓX. VENCIMENTO",IF(F10001="Q","QUALIDADE",IF(F10001="S","BLOQUEADO",IF(F10001="R","RESTRITO/DEVOLUÇÃO",IF(OR(N10001="QUAR",N10001="QRES"),"QUARENTENA",IF(OR(B10001="DESCARTE",B10001="DEVOLUÇÃO"),"DESCARTE/DEVOLUÇÃO",IF(AND(D10001="",K10001&lt;&gt;""),"SEM LOTE",IF(AND(Q10001&lt;&gt;"",Q10001&gt;=Parametros!$B$11),"PARADO/SEM GIRO","OK"))))))))))</f>
        <v>VAZIA</v>
      </c>
      <c r="T10001" s="29" t="str">
        <f aca="false">IF(AND($S10001="PARADO/SEM GIRO",$K10001="KG",OR(Painel!$B$5="(Todos)",A10001=Painel!$B$5)*OR(Painel!$E$5="(Todos)",P10001=Painel!$E$5)),$J10001+ROW()/10000000,"")</f>
        <v/>
      </c>
      <c r="U10001" s="29" t="str">
        <f aca="false">IF(AND($S10001="VENCIDO",$K10001="KG",OR(Painel!$B$5="(Todos)",A10001=Painel!$B$5)*OR(Painel!$E$5="(Todos)",P10001=Painel!$E$5)),$J10001+ROW()/10000000,"")</f>
        <v/>
      </c>
    </row>
    <row r="10002" customFormat="false" ht="15" hidden="false" customHeight="false" outlineLevel="0" collapsed="false">
      <c r="A10002" s="29" t="s">
        <v>56</v>
      </c>
      <c r="B10002" s="29" t="s">
        <v>17015</v>
      </c>
      <c r="C10002" s="29" t="s">
        <v>115</v>
      </c>
      <c r="D10002" s="29"/>
      <c r="E10002" s="29" t="n">
        <v>0</v>
      </c>
      <c r="F10002" s="29"/>
      <c r="G10002" s="29"/>
      <c r="H10002" s="30" t="n">
        <v>0</v>
      </c>
      <c r="I10002" s="29"/>
      <c r="J10002" s="30" t="n">
        <v>0</v>
      </c>
      <c r="K10002" s="29"/>
      <c r="L10002" s="29" t="s">
        <v>116</v>
      </c>
      <c r="M10002" s="29"/>
      <c r="N10002" s="29"/>
      <c r="O10002" s="29"/>
      <c r="P10002" s="29"/>
      <c r="Q10002" s="29" t="n">
        <f aca="false">IFERROR(VALUE(L10002),"")</f>
        <v>0</v>
      </c>
      <c r="R10002" s="29" t="str">
        <f aca="true">IF(O10002="","",O10002-TODAY())</f>
        <v/>
      </c>
      <c r="S10002" s="29" t="str">
        <f aca="false">IF(C10002="&lt;&lt; vazio &gt;&gt;","VAZIA",IF(AND(O10002&lt;&gt;"",R10002&lt;0),"VENCIDO",IF(AND(O10002&lt;&gt;"",R10002&lt;=Parametros!$B$10),"PRÓX. VENCIMENTO",IF(F10002="Q","QUALIDADE",IF(F10002="S","BLOQUEADO",IF(F10002="R","RESTRITO/DEVOLUÇÃO",IF(OR(N10002="QUAR",N10002="QRES"),"QUARENTENA",IF(OR(B10002="DESCARTE",B10002="DEVOLUÇÃO"),"DESCARTE/DEVOLUÇÃO",IF(AND(D10002="",K10002&lt;&gt;""),"SEM LOTE",IF(AND(Q10002&lt;&gt;"",Q10002&gt;=Parametros!$B$11),"PARADO/SEM GIRO","OK"))))))))))</f>
        <v>VAZIA</v>
      </c>
      <c r="T10002" s="29" t="str">
        <f aca="false">IF(AND($S10002="PARADO/SEM GIRO",$K10002="KG",OR(Painel!$B$5="(Todos)",A10002=Painel!$B$5)*OR(Painel!$E$5="(Todos)",P10002=Painel!$E$5)),$J10002+ROW()/10000000,"")</f>
        <v/>
      </c>
      <c r="U10002" s="29" t="str">
        <f aca="false">IF(AND($S10002="VENCIDO",$K10002="KG",OR(Painel!$B$5="(Todos)",A10002=Painel!$B$5)*OR(Painel!$E$5="(Todos)",P10002=Painel!$E$5)),$J10002+ROW()/10000000,"")</f>
        <v/>
      </c>
    </row>
    <row r="10003" customFormat="false" ht="15" hidden="false" customHeight="false" outlineLevel="0" collapsed="false">
      <c r="A10003" s="29" t="s">
        <v>56</v>
      </c>
      <c r="B10003" s="29" t="s">
        <v>17016</v>
      </c>
      <c r="C10003" s="29" t="s">
        <v>115</v>
      </c>
      <c r="D10003" s="29"/>
      <c r="E10003" s="29" t="n">
        <v>0</v>
      </c>
      <c r="F10003" s="29"/>
      <c r="G10003" s="29"/>
      <c r="H10003" s="30" t="n">
        <v>0</v>
      </c>
      <c r="I10003" s="29"/>
      <c r="J10003" s="30" t="n">
        <v>0</v>
      </c>
      <c r="K10003" s="29"/>
      <c r="L10003" s="29" t="s">
        <v>116</v>
      </c>
      <c r="M10003" s="29"/>
      <c r="N10003" s="29"/>
      <c r="O10003" s="29"/>
      <c r="P10003" s="29"/>
      <c r="Q10003" s="29" t="n">
        <f aca="false">IFERROR(VALUE(L10003),"")</f>
        <v>0</v>
      </c>
      <c r="R10003" s="29" t="str">
        <f aca="true">IF(O10003="","",O10003-TODAY())</f>
        <v/>
      </c>
      <c r="S10003" s="29" t="str">
        <f aca="false">IF(C10003="&lt;&lt; vazio &gt;&gt;","VAZIA",IF(AND(O10003&lt;&gt;"",R10003&lt;0),"VENCIDO",IF(AND(O10003&lt;&gt;"",R10003&lt;=Parametros!$B$10),"PRÓX. VENCIMENTO",IF(F10003="Q","QUALIDADE",IF(F10003="S","BLOQUEADO",IF(F10003="R","RESTRITO/DEVOLUÇÃO",IF(OR(N10003="QUAR",N10003="QRES"),"QUARENTENA",IF(OR(B10003="DESCARTE",B10003="DEVOLUÇÃO"),"DESCARTE/DEVOLUÇÃO",IF(AND(D10003="",K10003&lt;&gt;""),"SEM LOTE",IF(AND(Q10003&lt;&gt;"",Q10003&gt;=Parametros!$B$11),"PARADO/SEM GIRO","OK"))))))))))</f>
        <v>VAZIA</v>
      </c>
      <c r="T10003" s="29" t="str">
        <f aca="false">IF(AND($S10003="PARADO/SEM GIRO",$K10003="KG",OR(Painel!$B$5="(Todos)",A10003=Painel!$B$5)*OR(Painel!$E$5="(Todos)",P10003=Painel!$E$5)),$J10003+ROW()/10000000,"")</f>
        <v/>
      </c>
      <c r="U10003" s="29" t="str">
        <f aca="false">IF(AND($S10003="VENCIDO",$K10003="KG",OR(Painel!$B$5="(Todos)",A10003=Painel!$B$5)*OR(Painel!$E$5="(Todos)",P10003=Painel!$E$5)),$J10003+ROW()/10000000,"")</f>
        <v/>
      </c>
    </row>
    <row r="10004" customFormat="false" ht="15" hidden="false" customHeight="false" outlineLevel="0" collapsed="false">
      <c r="A10004" s="29" t="s">
        <v>56</v>
      </c>
      <c r="B10004" s="29" t="s">
        <v>17017</v>
      </c>
      <c r="C10004" s="29" t="s">
        <v>16860</v>
      </c>
      <c r="D10004" s="29"/>
      <c r="E10004" s="29" t="n">
        <v>1</v>
      </c>
      <c r="F10004" s="29"/>
      <c r="G10004" s="29" t="s">
        <v>17018</v>
      </c>
      <c r="H10004" s="30" t="n">
        <v>340</v>
      </c>
      <c r="I10004" s="31" t="n">
        <v>46277</v>
      </c>
      <c r="J10004" s="30" t="n">
        <v>340</v>
      </c>
      <c r="K10004" s="29" t="s">
        <v>125</v>
      </c>
      <c r="L10004" s="29" t="s">
        <v>652</v>
      </c>
      <c r="M10004" s="29"/>
      <c r="N10004" s="29" t="s">
        <v>122</v>
      </c>
      <c r="O10004" s="29"/>
      <c r="P10004" s="29" t="s">
        <v>123</v>
      </c>
      <c r="Q10004" s="29" t="n">
        <f aca="false">IFERROR(VALUE(L10004),"")</f>
        <v>8</v>
      </c>
      <c r="R10004" s="29" t="str">
        <f aca="true">IF(O10004="","",O10004-TODAY())</f>
        <v/>
      </c>
      <c r="S10004" s="29" t="str">
        <f aca="false">IF(C10004="&lt;&lt; vazio &gt;&gt;","VAZIA",IF(AND(O10004&lt;&gt;"",R10004&lt;0),"VENCIDO",IF(AND(O10004&lt;&gt;"",R10004&lt;=Parametros!$B$10),"PRÓX. VENCIMENTO",IF(F10004="Q","QUALIDADE",IF(F10004="S","BLOQUEADO",IF(F10004="R","RESTRITO/DEVOLUÇÃO",IF(OR(N10004="QUAR",N10004="QRES"),"QUARENTENA",IF(OR(B10004="DESCARTE",B10004="DEVOLUÇÃO"),"DESCARTE/DEVOLUÇÃO",IF(AND(D10004="",K10004&lt;&gt;""),"SEM LOTE",IF(AND(Q10004&lt;&gt;"",Q10004&gt;=Parametros!$B$11),"PARADO/SEM GIRO","OK"))))))))))</f>
        <v>SEM LOTE</v>
      </c>
      <c r="T10004" s="29" t="str">
        <f aca="false">IF(AND($S10004="PARADO/SEM GIRO",$K10004="KG",OR(Painel!$B$5="(Todos)",A10004=Painel!$B$5)*OR(Painel!$E$5="(Todos)",P10004=Painel!$E$5)),$J10004+ROW()/10000000,"")</f>
        <v/>
      </c>
      <c r="U10004" s="29" t="str">
        <f aca="false">IF(AND($S10004="VENCIDO",$K10004="KG",OR(Painel!$B$5="(Todos)",A10004=Painel!$B$5)*OR(Painel!$E$5="(Todos)",P10004=Painel!$E$5)),$J10004+ROW()/10000000,"")</f>
        <v/>
      </c>
    </row>
    <row r="10005" customFormat="false" ht="15" hidden="false" customHeight="false" outlineLevel="0" collapsed="false">
      <c r="A10005" s="29" t="s">
        <v>56</v>
      </c>
      <c r="B10005" s="29" t="s">
        <v>17019</v>
      </c>
      <c r="C10005" s="29" t="s">
        <v>17020</v>
      </c>
      <c r="D10005" s="29" t="s">
        <v>17021</v>
      </c>
      <c r="E10005" s="29" t="n">
        <v>1</v>
      </c>
      <c r="F10005" s="29"/>
      <c r="G10005" s="29" t="s">
        <v>17022</v>
      </c>
      <c r="H10005" s="30" t="n">
        <v>900</v>
      </c>
      <c r="I10005" s="31" t="n">
        <v>46281</v>
      </c>
      <c r="J10005" s="30" t="n">
        <v>900</v>
      </c>
      <c r="K10005" s="29" t="s">
        <v>125</v>
      </c>
      <c r="L10005" s="29" t="s">
        <v>284</v>
      </c>
      <c r="M10005" s="29"/>
      <c r="N10005" s="29" t="s">
        <v>122</v>
      </c>
      <c r="O10005" s="31" t="n">
        <v>46622</v>
      </c>
      <c r="P10005" s="29" t="s">
        <v>123</v>
      </c>
      <c r="Q10005" s="29" t="n">
        <f aca="false">IFERROR(VALUE(L10005),"")</f>
        <v>4</v>
      </c>
      <c r="R10005" s="29" t="n">
        <f aca="true">IF(O10005="","",O10005-TODAY())</f>
        <v>337</v>
      </c>
      <c r="S10005" s="29" t="str">
        <f aca="false">IF(C10005="&lt;&lt; vazio &gt;&gt;","VAZIA",IF(AND(O10005&lt;&gt;"",R10005&lt;0),"VENCIDO",IF(AND(O10005&lt;&gt;"",R10005&lt;=Parametros!$B$10),"PRÓX. VENCIMENTO",IF(F10005="Q","QUALIDADE",IF(F10005="S","BLOQUEADO",IF(F10005="R","RESTRITO/DEVOLUÇÃO",IF(OR(N10005="QUAR",N10005="QRES"),"QUARENTENA",IF(OR(B10005="DESCARTE",B10005="DEVOLUÇÃO"),"DESCARTE/DEVOLUÇÃO",IF(AND(D10005="",K10005&lt;&gt;""),"SEM LOTE",IF(AND(Q10005&lt;&gt;"",Q10005&gt;=Parametros!$B$11),"PARADO/SEM GIRO","OK"))))))))))</f>
        <v>OK</v>
      </c>
      <c r="T10005" s="29" t="str">
        <f aca="false">IF(AND($S10005="PARADO/SEM GIRO",$K10005="KG",OR(Painel!$B$5="(Todos)",A10005=Painel!$B$5)*OR(Painel!$E$5="(Todos)",P10005=Painel!$E$5)),$J10005+ROW()/10000000,"")</f>
        <v/>
      </c>
      <c r="U10005" s="29" t="str">
        <f aca="false">IF(AND($S10005="VENCIDO",$K10005="KG",OR(Painel!$B$5="(Todos)",A10005=Painel!$B$5)*OR(Painel!$E$5="(Todos)",P10005=Painel!$E$5)),$J10005+ROW()/10000000,"")</f>
        <v/>
      </c>
    </row>
    <row r="10006" customFormat="false" ht="15" hidden="false" customHeight="false" outlineLevel="0" collapsed="false">
      <c r="A10006" s="29" t="s">
        <v>56</v>
      </c>
      <c r="B10006" s="29" t="s">
        <v>17023</v>
      </c>
      <c r="C10006" s="29" t="s">
        <v>17020</v>
      </c>
      <c r="D10006" s="29" t="s">
        <v>17021</v>
      </c>
      <c r="E10006" s="29" t="n">
        <v>1</v>
      </c>
      <c r="F10006" s="29"/>
      <c r="G10006" s="29" t="s">
        <v>17024</v>
      </c>
      <c r="H10006" s="30" t="n">
        <v>900</v>
      </c>
      <c r="I10006" s="31" t="n">
        <v>46281</v>
      </c>
      <c r="J10006" s="30" t="n">
        <v>900</v>
      </c>
      <c r="K10006" s="29" t="s">
        <v>125</v>
      </c>
      <c r="L10006" s="29" t="s">
        <v>284</v>
      </c>
      <c r="M10006" s="29"/>
      <c r="N10006" s="29" t="s">
        <v>122</v>
      </c>
      <c r="O10006" s="31" t="n">
        <v>46622</v>
      </c>
      <c r="P10006" s="29" t="s">
        <v>123</v>
      </c>
      <c r="Q10006" s="29" t="n">
        <f aca="false">IFERROR(VALUE(L10006),"")</f>
        <v>4</v>
      </c>
      <c r="R10006" s="29" t="n">
        <f aca="true">IF(O10006="","",O10006-TODAY())</f>
        <v>337</v>
      </c>
      <c r="S10006" s="29" t="str">
        <f aca="false">IF(C10006="&lt;&lt; vazio &gt;&gt;","VAZIA",IF(AND(O10006&lt;&gt;"",R10006&lt;0),"VENCIDO",IF(AND(O10006&lt;&gt;"",R10006&lt;=Parametros!$B$10),"PRÓX. VENCIMENTO",IF(F10006="Q","QUALIDADE",IF(F10006="S","BLOQUEADO",IF(F10006="R","RESTRITO/DEVOLUÇÃO",IF(OR(N10006="QUAR",N10006="QRES"),"QUARENTENA",IF(OR(B10006="DESCARTE",B10006="DEVOLUÇÃO"),"DESCARTE/DEVOLUÇÃO",IF(AND(D10006="",K10006&lt;&gt;""),"SEM LOTE",IF(AND(Q10006&lt;&gt;"",Q10006&gt;=Parametros!$B$11),"PARADO/SEM GIRO","OK"))))))))))</f>
        <v>OK</v>
      </c>
      <c r="T10006" s="29" t="str">
        <f aca="false">IF(AND($S10006="PARADO/SEM GIRO",$K10006="KG",OR(Painel!$B$5="(Todos)",A10006=Painel!$B$5)*OR(Painel!$E$5="(Todos)",P10006=Painel!$E$5)),$J10006+ROW()/10000000,"")</f>
        <v/>
      </c>
      <c r="U10006" s="29" t="str">
        <f aca="false">IF(AND($S10006="VENCIDO",$K10006="KG",OR(Painel!$B$5="(Todos)",A10006=Painel!$B$5)*OR(Painel!$E$5="(Todos)",P10006=Painel!$E$5)),$J10006+ROW()/10000000,"")</f>
        <v/>
      </c>
    </row>
    <row r="10007" customFormat="false" ht="15" hidden="false" customHeight="false" outlineLevel="0" collapsed="false">
      <c r="A10007" s="29" t="s">
        <v>56</v>
      </c>
      <c r="B10007" s="29" t="s">
        <v>17025</v>
      </c>
      <c r="C10007" s="29" t="s">
        <v>17020</v>
      </c>
      <c r="D10007" s="29" t="s">
        <v>17021</v>
      </c>
      <c r="E10007" s="29" t="n">
        <v>1</v>
      </c>
      <c r="F10007" s="29"/>
      <c r="G10007" s="29" t="s">
        <v>17026</v>
      </c>
      <c r="H10007" s="30" t="n">
        <v>900</v>
      </c>
      <c r="I10007" s="31" t="n">
        <v>46281</v>
      </c>
      <c r="J10007" s="30" t="n">
        <v>900</v>
      </c>
      <c r="K10007" s="29" t="s">
        <v>125</v>
      </c>
      <c r="L10007" s="29" t="s">
        <v>284</v>
      </c>
      <c r="M10007" s="29"/>
      <c r="N10007" s="29" t="s">
        <v>122</v>
      </c>
      <c r="O10007" s="31" t="n">
        <v>46622</v>
      </c>
      <c r="P10007" s="29" t="s">
        <v>123</v>
      </c>
      <c r="Q10007" s="29" t="n">
        <f aca="false">IFERROR(VALUE(L10007),"")</f>
        <v>4</v>
      </c>
      <c r="R10007" s="29" t="n">
        <f aca="true">IF(O10007="","",O10007-TODAY())</f>
        <v>337</v>
      </c>
      <c r="S10007" s="29" t="str">
        <f aca="false">IF(C10007="&lt;&lt; vazio &gt;&gt;","VAZIA",IF(AND(O10007&lt;&gt;"",R10007&lt;0),"VENCIDO",IF(AND(O10007&lt;&gt;"",R10007&lt;=Parametros!$B$10),"PRÓX. VENCIMENTO",IF(F10007="Q","QUALIDADE",IF(F10007="S","BLOQUEADO",IF(F10007="R","RESTRITO/DEVOLUÇÃO",IF(OR(N10007="QUAR",N10007="QRES"),"QUARENTENA",IF(OR(B10007="DESCARTE",B10007="DEVOLUÇÃO"),"DESCARTE/DEVOLUÇÃO",IF(AND(D10007="",K10007&lt;&gt;""),"SEM LOTE",IF(AND(Q10007&lt;&gt;"",Q10007&gt;=Parametros!$B$11),"PARADO/SEM GIRO","OK"))))))))))</f>
        <v>OK</v>
      </c>
      <c r="T10007" s="29" t="str">
        <f aca="false">IF(AND($S10007="PARADO/SEM GIRO",$K10007="KG",OR(Painel!$B$5="(Todos)",A10007=Painel!$B$5)*OR(Painel!$E$5="(Todos)",P10007=Painel!$E$5)),$J10007+ROW()/10000000,"")</f>
        <v/>
      </c>
      <c r="U10007" s="29" t="str">
        <f aca="false">IF(AND($S10007="VENCIDO",$K10007="KG",OR(Painel!$B$5="(Todos)",A10007=Painel!$B$5)*OR(Painel!$E$5="(Todos)",P10007=Painel!$E$5)),$J10007+ROW()/10000000,"")</f>
        <v/>
      </c>
    </row>
    <row r="10008" customFormat="false" ht="15" hidden="false" customHeight="false" outlineLevel="0" collapsed="false">
      <c r="A10008" s="29" t="s">
        <v>56</v>
      </c>
      <c r="B10008" s="29" t="s">
        <v>17027</v>
      </c>
      <c r="C10008" s="29" t="s">
        <v>115</v>
      </c>
      <c r="D10008" s="29"/>
      <c r="E10008" s="29" t="n">
        <v>0</v>
      </c>
      <c r="F10008" s="29"/>
      <c r="G10008" s="29"/>
      <c r="H10008" s="30" t="n">
        <v>0</v>
      </c>
      <c r="I10008" s="29"/>
      <c r="J10008" s="30" t="n">
        <v>0</v>
      </c>
      <c r="K10008" s="29"/>
      <c r="L10008" s="29" t="s">
        <v>116</v>
      </c>
      <c r="M10008" s="29"/>
      <c r="N10008" s="29"/>
      <c r="O10008" s="29"/>
      <c r="P10008" s="29"/>
      <c r="Q10008" s="29" t="n">
        <f aca="false">IFERROR(VALUE(L10008),"")</f>
        <v>0</v>
      </c>
      <c r="R10008" s="29" t="str">
        <f aca="true">IF(O10008="","",O10008-TODAY())</f>
        <v/>
      </c>
      <c r="S10008" s="29" t="str">
        <f aca="false">IF(C10008="&lt;&lt; vazio &gt;&gt;","VAZIA",IF(AND(O10008&lt;&gt;"",R10008&lt;0),"VENCIDO",IF(AND(O10008&lt;&gt;"",R10008&lt;=Parametros!$B$10),"PRÓX. VENCIMENTO",IF(F10008="Q","QUALIDADE",IF(F10008="S","BLOQUEADO",IF(F10008="R","RESTRITO/DEVOLUÇÃO",IF(OR(N10008="QUAR",N10008="QRES"),"QUARENTENA",IF(OR(B10008="DESCARTE",B10008="DEVOLUÇÃO"),"DESCARTE/DEVOLUÇÃO",IF(AND(D10008="",K10008&lt;&gt;""),"SEM LOTE",IF(AND(Q10008&lt;&gt;"",Q10008&gt;=Parametros!$B$11),"PARADO/SEM GIRO","OK"))))))))))</f>
        <v>VAZIA</v>
      </c>
      <c r="T10008" s="29" t="str">
        <f aca="false">IF(AND($S10008="PARADO/SEM GIRO",$K10008="KG",OR(Painel!$B$5="(Todos)",A10008=Painel!$B$5)*OR(Painel!$E$5="(Todos)",P10008=Painel!$E$5)),$J10008+ROW()/10000000,"")</f>
        <v/>
      </c>
      <c r="U10008" s="29" t="str">
        <f aca="false">IF(AND($S10008="VENCIDO",$K10008="KG",OR(Painel!$B$5="(Todos)",A10008=Painel!$B$5)*OR(Painel!$E$5="(Todos)",P10008=Painel!$E$5)),$J10008+ROW()/10000000,"")</f>
        <v/>
      </c>
    </row>
    <row r="10009" customFormat="false" ht="15" hidden="false" customHeight="false" outlineLevel="0" collapsed="false">
      <c r="A10009" s="29" t="s">
        <v>56</v>
      </c>
      <c r="B10009" s="29" t="s">
        <v>17028</v>
      </c>
      <c r="C10009" s="29" t="s">
        <v>115</v>
      </c>
      <c r="D10009" s="29"/>
      <c r="E10009" s="29" t="n">
        <v>0</v>
      </c>
      <c r="F10009" s="29"/>
      <c r="G10009" s="29"/>
      <c r="H10009" s="30" t="n">
        <v>0</v>
      </c>
      <c r="I10009" s="29"/>
      <c r="J10009" s="30" t="n">
        <v>0</v>
      </c>
      <c r="K10009" s="29"/>
      <c r="L10009" s="29" t="s">
        <v>116</v>
      </c>
      <c r="M10009" s="29"/>
      <c r="N10009" s="29"/>
      <c r="O10009" s="29"/>
      <c r="P10009" s="29"/>
      <c r="Q10009" s="29" t="n">
        <f aca="false">IFERROR(VALUE(L10009),"")</f>
        <v>0</v>
      </c>
      <c r="R10009" s="29" t="str">
        <f aca="true">IF(O10009="","",O10009-TODAY())</f>
        <v/>
      </c>
      <c r="S10009" s="29" t="str">
        <f aca="false">IF(C10009="&lt;&lt; vazio &gt;&gt;","VAZIA",IF(AND(O10009&lt;&gt;"",R10009&lt;0),"VENCIDO",IF(AND(O10009&lt;&gt;"",R10009&lt;=Parametros!$B$10),"PRÓX. VENCIMENTO",IF(F10009="Q","QUALIDADE",IF(F10009="S","BLOQUEADO",IF(F10009="R","RESTRITO/DEVOLUÇÃO",IF(OR(N10009="QUAR",N10009="QRES"),"QUARENTENA",IF(OR(B10009="DESCARTE",B10009="DEVOLUÇÃO"),"DESCARTE/DEVOLUÇÃO",IF(AND(D10009="",K10009&lt;&gt;""),"SEM LOTE",IF(AND(Q10009&lt;&gt;"",Q10009&gt;=Parametros!$B$11),"PARADO/SEM GIRO","OK"))))))))))</f>
        <v>VAZIA</v>
      </c>
      <c r="T10009" s="29" t="str">
        <f aca="false">IF(AND($S10009="PARADO/SEM GIRO",$K10009="KG",OR(Painel!$B$5="(Todos)",A10009=Painel!$B$5)*OR(Painel!$E$5="(Todos)",P10009=Painel!$E$5)),$J10009+ROW()/10000000,"")</f>
        <v/>
      </c>
      <c r="U10009" s="29" t="str">
        <f aca="false">IF(AND($S10009="VENCIDO",$K10009="KG",OR(Painel!$B$5="(Todos)",A10009=Painel!$B$5)*OR(Painel!$E$5="(Todos)",P10009=Painel!$E$5)),$J10009+ROW()/10000000,"")</f>
        <v/>
      </c>
    </row>
    <row r="10010" customFormat="false" ht="15" hidden="false" customHeight="false" outlineLevel="0" collapsed="false">
      <c r="A10010" s="29" t="s">
        <v>56</v>
      </c>
      <c r="B10010" s="29" t="s">
        <v>17029</v>
      </c>
      <c r="C10010" s="29" t="s">
        <v>115</v>
      </c>
      <c r="D10010" s="29"/>
      <c r="E10010" s="29" t="n">
        <v>0</v>
      </c>
      <c r="F10010" s="29"/>
      <c r="G10010" s="29"/>
      <c r="H10010" s="30" t="n">
        <v>0</v>
      </c>
      <c r="I10010" s="29"/>
      <c r="J10010" s="30" t="n">
        <v>0</v>
      </c>
      <c r="K10010" s="29"/>
      <c r="L10010" s="29" t="s">
        <v>116</v>
      </c>
      <c r="M10010" s="29"/>
      <c r="N10010" s="29"/>
      <c r="O10010" s="29"/>
      <c r="P10010" s="29"/>
      <c r="Q10010" s="29" t="n">
        <f aca="false">IFERROR(VALUE(L10010),"")</f>
        <v>0</v>
      </c>
      <c r="R10010" s="29" t="str">
        <f aca="true">IF(O10010="","",O10010-TODAY())</f>
        <v/>
      </c>
      <c r="S10010" s="29" t="str">
        <f aca="false">IF(C10010="&lt;&lt; vazio &gt;&gt;","VAZIA",IF(AND(O10010&lt;&gt;"",R10010&lt;0),"VENCIDO",IF(AND(O10010&lt;&gt;"",R10010&lt;=Parametros!$B$10),"PRÓX. VENCIMENTO",IF(F10010="Q","QUALIDADE",IF(F10010="S","BLOQUEADO",IF(F10010="R","RESTRITO/DEVOLUÇÃO",IF(OR(N10010="QUAR",N10010="QRES"),"QUARENTENA",IF(OR(B10010="DESCARTE",B10010="DEVOLUÇÃO"),"DESCARTE/DEVOLUÇÃO",IF(AND(D10010="",K10010&lt;&gt;""),"SEM LOTE",IF(AND(Q10010&lt;&gt;"",Q10010&gt;=Parametros!$B$11),"PARADO/SEM GIRO","OK"))))))))))</f>
        <v>VAZIA</v>
      </c>
      <c r="T10010" s="29" t="str">
        <f aca="false">IF(AND($S10010="PARADO/SEM GIRO",$K10010="KG",OR(Painel!$B$5="(Todos)",A10010=Painel!$B$5)*OR(Painel!$E$5="(Todos)",P10010=Painel!$E$5)),$J10010+ROW()/10000000,"")</f>
        <v/>
      </c>
      <c r="U10010" s="29" t="str">
        <f aca="false">IF(AND($S10010="VENCIDO",$K10010="KG",OR(Painel!$B$5="(Todos)",A10010=Painel!$B$5)*OR(Painel!$E$5="(Todos)",P10010=Painel!$E$5)),$J10010+ROW()/10000000,"")</f>
        <v/>
      </c>
    </row>
    <row r="10011" customFormat="false" ht="15" hidden="false" customHeight="false" outlineLevel="0" collapsed="false">
      <c r="A10011" s="29" t="s">
        <v>56</v>
      </c>
      <c r="B10011" s="29" t="s">
        <v>17030</v>
      </c>
      <c r="C10011" s="29" t="s">
        <v>115</v>
      </c>
      <c r="D10011" s="29"/>
      <c r="E10011" s="29" t="n">
        <v>0</v>
      </c>
      <c r="F10011" s="29"/>
      <c r="G10011" s="29"/>
      <c r="H10011" s="30" t="n">
        <v>0</v>
      </c>
      <c r="I10011" s="29"/>
      <c r="J10011" s="30" t="n">
        <v>0</v>
      </c>
      <c r="K10011" s="29"/>
      <c r="L10011" s="29" t="s">
        <v>116</v>
      </c>
      <c r="M10011" s="29"/>
      <c r="N10011" s="29"/>
      <c r="O10011" s="29"/>
      <c r="P10011" s="29"/>
      <c r="Q10011" s="29" t="n">
        <f aca="false">IFERROR(VALUE(L10011),"")</f>
        <v>0</v>
      </c>
      <c r="R10011" s="29" t="str">
        <f aca="true">IF(O10011="","",O10011-TODAY())</f>
        <v/>
      </c>
      <c r="S10011" s="29" t="str">
        <f aca="false">IF(C10011="&lt;&lt; vazio &gt;&gt;","VAZIA",IF(AND(O10011&lt;&gt;"",R10011&lt;0),"VENCIDO",IF(AND(O10011&lt;&gt;"",R10011&lt;=Parametros!$B$10),"PRÓX. VENCIMENTO",IF(F10011="Q","QUALIDADE",IF(F10011="S","BLOQUEADO",IF(F10011="R","RESTRITO/DEVOLUÇÃO",IF(OR(N10011="QUAR",N10011="QRES"),"QUARENTENA",IF(OR(B10011="DESCARTE",B10011="DEVOLUÇÃO"),"DESCARTE/DEVOLUÇÃO",IF(AND(D10011="",K10011&lt;&gt;""),"SEM LOTE",IF(AND(Q10011&lt;&gt;"",Q10011&gt;=Parametros!$B$11),"PARADO/SEM GIRO","OK"))))))))))</f>
        <v>VAZIA</v>
      </c>
      <c r="T10011" s="29" t="str">
        <f aca="false">IF(AND($S10011="PARADO/SEM GIRO",$K10011="KG",OR(Painel!$B$5="(Todos)",A10011=Painel!$B$5)*OR(Painel!$E$5="(Todos)",P10011=Painel!$E$5)),$J10011+ROW()/10000000,"")</f>
        <v/>
      </c>
      <c r="U10011" s="29" t="str">
        <f aca="false">IF(AND($S10011="VENCIDO",$K10011="KG",OR(Painel!$B$5="(Todos)",A10011=Painel!$B$5)*OR(Painel!$E$5="(Todos)",P10011=Painel!$E$5)),$J10011+ROW()/10000000,"")</f>
        <v/>
      </c>
    </row>
    <row r="10012" customFormat="false" ht="15" hidden="false" customHeight="false" outlineLevel="0" collapsed="false">
      <c r="A10012" s="29" t="s">
        <v>56</v>
      </c>
      <c r="B10012" s="29" t="s">
        <v>17031</v>
      </c>
      <c r="C10012" s="29" t="s">
        <v>115</v>
      </c>
      <c r="D10012" s="29"/>
      <c r="E10012" s="29" t="n">
        <v>0</v>
      </c>
      <c r="F10012" s="29"/>
      <c r="G10012" s="29"/>
      <c r="H10012" s="30" t="n">
        <v>0</v>
      </c>
      <c r="I10012" s="29"/>
      <c r="J10012" s="30" t="n">
        <v>0</v>
      </c>
      <c r="K10012" s="29"/>
      <c r="L10012" s="29" t="s">
        <v>116</v>
      </c>
      <c r="M10012" s="29"/>
      <c r="N10012" s="29"/>
      <c r="O10012" s="29"/>
      <c r="P10012" s="29"/>
      <c r="Q10012" s="29" t="n">
        <f aca="false">IFERROR(VALUE(L10012),"")</f>
        <v>0</v>
      </c>
      <c r="R10012" s="29" t="str">
        <f aca="true">IF(O10012="","",O10012-TODAY())</f>
        <v/>
      </c>
      <c r="S10012" s="29" t="str">
        <f aca="false">IF(C10012="&lt;&lt; vazio &gt;&gt;","VAZIA",IF(AND(O10012&lt;&gt;"",R10012&lt;0),"VENCIDO",IF(AND(O10012&lt;&gt;"",R10012&lt;=Parametros!$B$10),"PRÓX. VENCIMENTO",IF(F10012="Q","QUALIDADE",IF(F10012="S","BLOQUEADO",IF(F10012="R","RESTRITO/DEVOLUÇÃO",IF(OR(N10012="QUAR",N10012="QRES"),"QUARENTENA",IF(OR(B10012="DESCARTE",B10012="DEVOLUÇÃO"),"DESCARTE/DEVOLUÇÃO",IF(AND(D10012="",K10012&lt;&gt;""),"SEM LOTE",IF(AND(Q10012&lt;&gt;"",Q10012&gt;=Parametros!$B$11),"PARADO/SEM GIRO","OK"))))))))))</f>
        <v>VAZIA</v>
      </c>
      <c r="T10012" s="29" t="str">
        <f aca="false">IF(AND($S10012="PARADO/SEM GIRO",$K10012="KG",OR(Painel!$B$5="(Todos)",A10012=Painel!$B$5)*OR(Painel!$E$5="(Todos)",P10012=Painel!$E$5)),$J10012+ROW()/10000000,"")</f>
        <v/>
      </c>
      <c r="U10012" s="29" t="str">
        <f aca="false">IF(AND($S10012="VENCIDO",$K10012="KG",OR(Painel!$B$5="(Todos)",A10012=Painel!$B$5)*OR(Painel!$E$5="(Todos)",P10012=Painel!$E$5)),$J10012+ROW()/10000000,"")</f>
        <v/>
      </c>
    </row>
    <row r="10013" customFormat="false" ht="15" hidden="false" customHeight="false" outlineLevel="0" collapsed="false">
      <c r="A10013" s="29" t="s">
        <v>56</v>
      </c>
      <c r="B10013" s="29" t="s">
        <v>17032</v>
      </c>
      <c r="C10013" s="29" t="s">
        <v>115</v>
      </c>
      <c r="D10013" s="29"/>
      <c r="E10013" s="29" t="n">
        <v>0</v>
      </c>
      <c r="F10013" s="29"/>
      <c r="G10013" s="29"/>
      <c r="H10013" s="30" t="n">
        <v>0</v>
      </c>
      <c r="I10013" s="29"/>
      <c r="J10013" s="30" t="n">
        <v>0</v>
      </c>
      <c r="K10013" s="29"/>
      <c r="L10013" s="29" t="s">
        <v>116</v>
      </c>
      <c r="M10013" s="29"/>
      <c r="N10013" s="29"/>
      <c r="O10013" s="29"/>
      <c r="P10013" s="29"/>
      <c r="Q10013" s="29" t="n">
        <f aca="false">IFERROR(VALUE(L10013),"")</f>
        <v>0</v>
      </c>
      <c r="R10013" s="29" t="str">
        <f aca="true">IF(O10013="","",O10013-TODAY())</f>
        <v/>
      </c>
      <c r="S10013" s="29" t="str">
        <f aca="false">IF(C10013="&lt;&lt; vazio &gt;&gt;","VAZIA",IF(AND(O10013&lt;&gt;"",R10013&lt;0),"VENCIDO",IF(AND(O10013&lt;&gt;"",R10013&lt;=Parametros!$B$10),"PRÓX. VENCIMENTO",IF(F10013="Q","QUALIDADE",IF(F10013="S","BLOQUEADO",IF(F10013="R","RESTRITO/DEVOLUÇÃO",IF(OR(N10013="QUAR",N10013="QRES"),"QUARENTENA",IF(OR(B10013="DESCARTE",B10013="DEVOLUÇÃO"),"DESCARTE/DEVOLUÇÃO",IF(AND(D10013="",K10013&lt;&gt;""),"SEM LOTE",IF(AND(Q10013&lt;&gt;"",Q10013&gt;=Parametros!$B$11),"PARADO/SEM GIRO","OK"))))))))))</f>
        <v>VAZIA</v>
      </c>
      <c r="T10013" s="29" t="str">
        <f aca="false">IF(AND($S10013="PARADO/SEM GIRO",$K10013="KG",OR(Painel!$B$5="(Todos)",A10013=Painel!$B$5)*OR(Painel!$E$5="(Todos)",P10013=Painel!$E$5)),$J10013+ROW()/10000000,"")</f>
        <v/>
      </c>
      <c r="U10013" s="29" t="str">
        <f aca="false">IF(AND($S10013="VENCIDO",$K10013="KG",OR(Painel!$B$5="(Todos)",A10013=Painel!$B$5)*OR(Painel!$E$5="(Todos)",P10013=Painel!$E$5)),$J10013+ROW()/10000000,"")</f>
        <v/>
      </c>
    </row>
    <row r="10014" customFormat="false" ht="15" hidden="false" customHeight="false" outlineLevel="0" collapsed="false">
      <c r="A10014" s="29" t="s">
        <v>56</v>
      </c>
      <c r="B10014" s="29" t="s">
        <v>17033</v>
      </c>
      <c r="C10014" s="29" t="s">
        <v>115</v>
      </c>
      <c r="D10014" s="29"/>
      <c r="E10014" s="29" t="n">
        <v>0</v>
      </c>
      <c r="F10014" s="29"/>
      <c r="G10014" s="29"/>
      <c r="H10014" s="30" t="n">
        <v>0</v>
      </c>
      <c r="I10014" s="29"/>
      <c r="J10014" s="30" t="n">
        <v>0</v>
      </c>
      <c r="K10014" s="29"/>
      <c r="L10014" s="29" t="s">
        <v>116</v>
      </c>
      <c r="M10014" s="29"/>
      <c r="N10014" s="29"/>
      <c r="O10014" s="29"/>
      <c r="P10014" s="29"/>
      <c r="Q10014" s="29" t="n">
        <f aca="false">IFERROR(VALUE(L10014),"")</f>
        <v>0</v>
      </c>
      <c r="R10014" s="29" t="str">
        <f aca="true">IF(O10014="","",O10014-TODAY())</f>
        <v/>
      </c>
      <c r="S10014" s="29" t="str">
        <f aca="false">IF(C10014="&lt;&lt; vazio &gt;&gt;","VAZIA",IF(AND(O10014&lt;&gt;"",R10014&lt;0),"VENCIDO",IF(AND(O10014&lt;&gt;"",R10014&lt;=Parametros!$B$10),"PRÓX. VENCIMENTO",IF(F10014="Q","QUALIDADE",IF(F10014="S","BLOQUEADO",IF(F10014="R","RESTRITO/DEVOLUÇÃO",IF(OR(N10014="QUAR",N10014="QRES"),"QUARENTENA",IF(OR(B10014="DESCARTE",B10014="DEVOLUÇÃO"),"DESCARTE/DEVOLUÇÃO",IF(AND(D10014="",K10014&lt;&gt;""),"SEM LOTE",IF(AND(Q10014&lt;&gt;"",Q10014&gt;=Parametros!$B$11),"PARADO/SEM GIRO","OK"))))))))))</f>
        <v>VAZIA</v>
      </c>
      <c r="T10014" s="29" t="str">
        <f aca="false">IF(AND($S10014="PARADO/SEM GIRO",$K10014="KG",OR(Painel!$B$5="(Todos)",A10014=Painel!$B$5)*OR(Painel!$E$5="(Todos)",P10014=Painel!$E$5)),$J10014+ROW()/10000000,"")</f>
        <v/>
      </c>
      <c r="U10014" s="29" t="str">
        <f aca="false">IF(AND($S10014="VENCIDO",$K10014="KG",OR(Painel!$B$5="(Todos)",A10014=Painel!$B$5)*OR(Painel!$E$5="(Todos)",P10014=Painel!$E$5)),$J10014+ROW()/10000000,"")</f>
        <v/>
      </c>
    </row>
    <row r="10015" customFormat="false" ht="15" hidden="false" customHeight="false" outlineLevel="0" collapsed="false">
      <c r="A10015" s="29" t="s">
        <v>56</v>
      </c>
      <c r="B10015" s="29" t="s">
        <v>17034</v>
      </c>
      <c r="C10015" s="29" t="s">
        <v>115</v>
      </c>
      <c r="D10015" s="29"/>
      <c r="E10015" s="29" t="n">
        <v>0</v>
      </c>
      <c r="F10015" s="29"/>
      <c r="G10015" s="29"/>
      <c r="H10015" s="30" t="n">
        <v>0</v>
      </c>
      <c r="I10015" s="29"/>
      <c r="J10015" s="30" t="n">
        <v>0</v>
      </c>
      <c r="K10015" s="29"/>
      <c r="L10015" s="29" t="s">
        <v>116</v>
      </c>
      <c r="M10015" s="29"/>
      <c r="N10015" s="29"/>
      <c r="O10015" s="29"/>
      <c r="P10015" s="29"/>
      <c r="Q10015" s="29" t="n">
        <f aca="false">IFERROR(VALUE(L10015),"")</f>
        <v>0</v>
      </c>
      <c r="R10015" s="29" t="str">
        <f aca="true">IF(O10015="","",O10015-TODAY())</f>
        <v/>
      </c>
      <c r="S10015" s="29" t="str">
        <f aca="false">IF(C10015="&lt;&lt; vazio &gt;&gt;","VAZIA",IF(AND(O10015&lt;&gt;"",R10015&lt;0),"VENCIDO",IF(AND(O10015&lt;&gt;"",R10015&lt;=Parametros!$B$10),"PRÓX. VENCIMENTO",IF(F10015="Q","QUALIDADE",IF(F10015="S","BLOQUEADO",IF(F10015="R","RESTRITO/DEVOLUÇÃO",IF(OR(N10015="QUAR",N10015="QRES"),"QUARENTENA",IF(OR(B10015="DESCARTE",B10015="DEVOLUÇÃO"),"DESCARTE/DEVOLUÇÃO",IF(AND(D10015="",K10015&lt;&gt;""),"SEM LOTE",IF(AND(Q10015&lt;&gt;"",Q10015&gt;=Parametros!$B$11),"PARADO/SEM GIRO","OK"))))))))))</f>
        <v>VAZIA</v>
      </c>
      <c r="T10015" s="29" t="str">
        <f aca="false">IF(AND($S10015="PARADO/SEM GIRO",$K10015="KG",OR(Painel!$B$5="(Todos)",A10015=Painel!$B$5)*OR(Painel!$E$5="(Todos)",P10015=Painel!$E$5)),$J10015+ROW()/10000000,"")</f>
        <v/>
      </c>
      <c r="U10015" s="29" t="str">
        <f aca="false">IF(AND($S10015="VENCIDO",$K10015="KG",OR(Painel!$B$5="(Todos)",A10015=Painel!$B$5)*OR(Painel!$E$5="(Todos)",P10015=Painel!$E$5)),$J10015+ROW()/10000000,"")</f>
        <v/>
      </c>
    </row>
    <row r="10016" customFormat="false" ht="15" hidden="false" customHeight="false" outlineLevel="0" collapsed="false">
      <c r="A10016" s="29" t="s">
        <v>56</v>
      </c>
      <c r="B10016" s="29" t="s">
        <v>17035</v>
      </c>
      <c r="C10016" s="29" t="s">
        <v>115</v>
      </c>
      <c r="D10016" s="29"/>
      <c r="E10016" s="29" t="n">
        <v>0</v>
      </c>
      <c r="F10016" s="29"/>
      <c r="G10016" s="29"/>
      <c r="H10016" s="30" t="n">
        <v>0</v>
      </c>
      <c r="I10016" s="29"/>
      <c r="J10016" s="30" t="n">
        <v>0</v>
      </c>
      <c r="K10016" s="29"/>
      <c r="L10016" s="29" t="s">
        <v>116</v>
      </c>
      <c r="M10016" s="29"/>
      <c r="N10016" s="29"/>
      <c r="O10016" s="29"/>
      <c r="P10016" s="29"/>
      <c r="Q10016" s="29" t="n">
        <f aca="false">IFERROR(VALUE(L10016),"")</f>
        <v>0</v>
      </c>
      <c r="R10016" s="29" t="str">
        <f aca="true">IF(O10016="","",O10016-TODAY())</f>
        <v/>
      </c>
      <c r="S10016" s="29" t="str">
        <f aca="false">IF(C10016="&lt;&lt; vazio &gt;&gt;","VAZIA",IF(AND(O10016&lt;&gt;"",R10016&lt;0),"VENCIDO",IF(AND(O10016&lt;&gt;"",R10016&lt;=Parametros!$B$10),"PRÓX. VENCIMENTO",IF(F10016="Q","QUALIDADE",IF(F10016="S","BLOQUEADO",IF(F10016="R","RESTRITO/DEVOLUÇÃO",IF(OR(N10016="QUAR",N10016="QRES"),"QUARENTENA",IF(OR(B10016="DESCARTE",B10016="DEVOLUÇÃO"),"DESCARTE/DEVOLUÇÃO",IF(AND(D10016="",K10016&lt;&gt;""),"SEM LOTE",IF(AND(Q10016&lt;&gt;"",Q10016&gt;=Parametros!$B$11),"PARADO/SEM GIRO","OK"))))))))))</f>
        <v>VAZIA</v>
      </c>
      <c r="T10016" s="29" t="str">
        <f aca="false">IF(AND($S10016="PARADO/SEM GIRO",$K10016="KG",OR(Painel!$B$5="(Todos)",A10016=Painel!$B$5)*OR(Painel!$E$5="(Todos)",P10016=Painel!$E$5)),$J10016+ROW()/10000000,"")</f>
        <v/>
      </c>
      <c r="U10016" s="29" t="str">
        <f aca="false">IF(AND($S10016="VENCIDO",$K10016="KG",OR(Painel!$B$5="(Todos)",A10016=Painel!$B$5)*OR(Painel!$E$5="(Todos)",P10016=Painel!$E$5)),$J10016+ROW()/10000000,"")</f>
        <v/>
      </c>
    </row>
    <row r="10017" customFormat="false" ht="15" hidden="false" customHeight="false" outlineLevel="0" collapsed="false">
      <c r="A10017" s="29" t="s">
        <v>56</v>
      </c>
      <c r="B10017" s="29" t="s">
        <v>17036</v>
      </c>
      <c r="C10017" s="29" t="s">
        <v>17020</v>
      </c>
      <c r="D10017" s="29" t="s">
        <v>17037</v>
      </c>
      <c r="E10017" s="29" t="n">
        <v>1</v>
      </c>
      <c r="F10017" s="29"/>
      <c r="G10017" s="29" t="s">
        <v>17038</v>
      </c>
      <c r="H10017" s="30" t="n">
        <v>850</v>
      </c>
      <c r="I10017" s="31" t="n">
        <v>46279</v>
      </c>
      <c r="J10017" s="30" t="n">
        <v>850</v>
      </c>
      <c r="K10017" s="29" t="s">
        <v>125</v>
      </c>
      <c r="L10017" s="29" t="s">
        <v>350</v>
      </c>
      <c r="M10017" s="29"/>
      <c r="N10017" s="29" t="s">
        <v>122</v>
      </c>
      <c r="O10017" s="31" t="n">
        <v>46571</v>
      </c>
      <c r="P10017" s="29" t="s">
        <v>123</v>
      </c>
      <c r="Q10017" s="29" t="n">
        <f aca="false">IFERROR(VALUE(L10017),"")</f>
        <v>6</v>
      </c>
      <c r="R10017" s="29" t="n">
        <f aca="true">IF(O10017="","",O10017-TODAY())</f>
        <v>286</v>
      </c>
      <c r="S10017" s="29" t="str">
        <f aca="false">IF(C10017="&lt;&lt; vazio &gt;&gt;","VAZIA",IF(AND(O10017&lt;&gt;"",R10017&lt;0),"VENCIDO",IF(AND(O10017&lt;&gt;"",R10017&lt;=Parametros!$B$10),"PRÓX. VENCIMENTO",IF(F10017="Q","QUALIDADE",IF(F10017="S","BLOQUEADO",IF(F10017="R","RESTRITO/DEVOLUÇÃO",IF(OR(N10017="QUAR",N10017="QRES"),"QUARENTENA",IF(OR(B10017="DESCARTE",B10017="DEVOLUÇÃO"),"DESCARTE/DEVOLUÇÃO",IF(AND(D10017="",K10017&lt;&gt;""),"SEM LOTE",IF(AND(Q10017&lt;&gt;"",Q10017&gt;=Parametros!$B$11),"PARADO/SEM GIRO","OK"))))))))))</f>
        <v>OK</v>
      </c>
      <c r="T10017" s="29" t="str">
        <f aca="false">IF(AND($S10017="PARADO/SEM GIRO",$K10017="KG",OR(Painel!$B$5="(Todos)",A10017=Painel!$B$5)*OR(Painel!$E$5="(Todos)",P10017=Painel!$E$5)),$J10017+ROW()/10000000,"")</f>
        <v/>
      </c>
      <c r="U10017" s="29" t="str">
        <f aca="false">IF(AND($S10017="VENCIDO",$K10017="KG",OR(Painel!$B$5="(Todos)",A10017=Painel!$B$5)*OR(Painel!$E$5="(Todos)",P10017=Painel!$E$5)),$J10017+ROW()/10000000,"")</f>
        <v/>
      </c>
    </row>
    <row r="10018" customFormat="false" ht="15" hidden="false" customHeight="false" outlineLevel="0" collapsed="false">
      <c r="A10018" s="29" t="s">
        <v>56</v>
      </c>
      <c r="B10018" s="29" t="s">
        <v>17039</v>
      </c>
      <c r="C10018" s="29" t="s">
        <v>16860</v>
      </c>
      <c r="D10018" s="29"/>
      <c r="E10018" s="29" t="n">
        <v>1</v>
      </c>
      <c r="F10018" s="29"/>
      <c r="G10018" s="29" t="s">
        <v>17040</v>
      </c>
      <c r="H10018" s="30" t="n">
        <v>360</v>
      </c>
      <c r="I10018" s="31" t="n">
        <v>46274</v>
      </c>
      <c r="J10018" s="30" t="n">
        <v>360</v>
      </c>
      <c r="K10018" s="29" t="s">
        <v>125</v>
      </c>
      <c r="L10018" s="29" t="s">
        <v>138</v>
      </c>
      <c r="M10018" s="29"/>
      <c r="N10018" s="29" t="s">
        <v>122</v>
      </c>
      <c r="O10018" s="29"/>
      <c r="P10018" s="29" t="s">
        <v>123</v>
      </c>
      <c r="Q10018" s="29" t="n">
        <f aca="false">IFERROR(VALUE(L10018),"")</f>
        <v>11</v>
      </c>
      <c r="R10018" s="29" t="str">
        <f aca="true">IF(O10018="","",O10018-TODAY())</f>
        <v/>
      </c>
      <c r="S10018" s="29" t="str">
        <f aca="false">IF(C10018="&lt;&lt; vazio &gt;&gt;","VAZIA",IF(AND(O10018&lt;&gt;"",R10018&lt;0),"VENCIDO",IF(AND(O10018&lt;&gt;"",R10018&lt;=Parametros!$B$10),"PRÓX. VENCIMENTO",IF(F10018="Q","QUALIDADE",IF(F10018="S","BLOQUEADO",IF(F10018="R","RESTRITO/DEVOLUÇÃO",IF(OR(N10018="QUAR",N10018="QRES"),"QUARENTENA",IF(OR(B10018="DESCARTE",B10018="DEVOLUÇÃO"),"DESCARTE/DEVOLUÇÃO",IF(AND(D10018="",K10018&lt;&gt;""),"SEM LOTE",IF(AND(Q10018&lt;&gt;"",Q10018&gt;=Parametros!$B$11),"PARADO/SEM GIRO","OK"))))))))))</f>
        <v>SEM LOTE</v>
      </c>
      <c r="T10018" s="29" t="str">
        <f aca="false">IF(AND($S10018="PARADO/SEM GIRO",$K10018="KG",OR(Painel!$B$5="(Todos)",A10018=Painel!$B$5)*OR(Painel!$E$5="(Todos)",P10018=Painel!$E$5)),$J10018+ROW()/10000000,"")</f>
        <v/>
      </c>
      <c r="U10018" s="29" t="str">
        <f aca="false">IF(AND($S10018="VENCIDO",$K10018="KG",OR(Painel!$B$5="(Todos)",A10018=Painel!$B$5)*OR(Painel!$E$5="(Todos)",P10018=Painel!$E$5)),$J10018+ROW()/10000000,"")</f>
        <v/>
      </c>
    </row>
    <row r="10019" customFormat="false" ht="15" hidden="false" customHeight="false" outlineLevel="0" collapsed="false">
      <c r="A10019" s="29" t="s">
        <v>56</v>
      </c>
      <c r="B10019" s="29" t="s">
        <v>17041</v>
      </c>
      <c r="C10019" s="29" t="s">
        <v>4608</v>
      </c>
      <c r="D10019" s="29" t="s">
        <v>17042</v>
      </c>
      <c r="E10019" s="29" t="n">
        <v>1</v>
      </c>
      <c r="F10019" s="29"/>
      <c r="G10019" s="29" t="s">
        <v>17043</v>
      </c>
      <c r="H10019" s="30" t="n">
        <v>430</v>
      </c>
      <c r="I10019" s="31" t="n">
        <v>46183</v>
      </c>
      <c r="J10019" s="30" t="n">
        <v>430</v>
      </c>
      <c r="K10019" s="29" t="s">
        <v>120</v>
      </c>
      <c r="L10019" s="29" t="s">
        <v>1096</v>
      </c>
      <c r="M10019" s="29"/>
      <c r="N10019" s="29" t="s">
        <v>122</v>
      </c>
      <c r="O10019" s="29"/>
      <c r="P10019" s="29" t="s">
        <v>123</v>
      </c>
      <c r="Q10019" s="29" t="n">
        <f aca="false">IFERROR(VALUE(L10019),"")</f>
        <v>102</v>
      </c>
      <c r="R10019" s="29" t="str">
        <f aca="true">IF(O10019="","",O10019-TODAY())</f>
        <v/>
      </c>
      <c r="S10019" s="29" t="str">
        <f aca="false">IF(C10019="&lt;&lt; vazio &gt;&gt;","VAZIA",IF(AND(O10019&lt;&gt;"",R10019&lt;0),"VENCIDO",IF(AND(O10019&lt;&gt;"",R10019&lt;=Parametros!$B$10),"PRÓX. VENCIMENTO",IF(F10019="Q","QUALIDADE",IF(F10019="S","BLOQUEADO",IF(F10019="R","RESTRITO/DEVOLUÇÃO",IF(OR(N10019="QUAR",N10019="QRES"),"QUARENTENA",IF(OR(B10019="DESCARTE",B10019="DEVOLUÇÃO"),"DESCARTE/DEVOLUÇÃO",IF(AND(D10019="",K10019&lt;&gt;""),"SEM LOTE",IF(AND(Q10019&lt;&gt;"",Q10019&gt;=Parametros!$B$11),"PARADO/SEM GIRO","OK"))))))))))</f>
        <v>PARADO/SEM GIRO</v>
      </c>
      <c r="T10019" s="29" t="n">
        <f aca="false">IF(AND($S10019="PARADO/SEM GIRO",$K10019="KG",OR(Painel!$B$5="(Todos)",A10019=Painel!$B$5)*OR(Painel!$E$5="(Todos)",P10019=Painel!$E$5)),$J10019+ROW()/10000000,"")</f>
        <v>430.0010019</v>
      </c>
      <c r="U10019" s="29" t="str">
        <f aca="false">IF(AND($S10019="VENCIDO",$K10019="KG",OR(Painel!$B$5="(Todos)",A10019=Painel!$B$5)*OR(Painel!$E$5="(Todos)",P10019=Painel!$E$5)),$J10019+ROW()/10000000,"")</f>
        <v/>
      </c>
    </row>
    <row r="10020" customFormat="false" ht="15" hidden="false" customHeight="false" outlineLevel="0" collapsed="false">
      <c r="A10020" s="29" t="s">
        <v>56</v>
      </c>
      <c r="B10020" s="29" t="s">
        <v>17044</v>
      </c>
      <c r="C10020" s="29" t="s">
        <v>115</v>
      </c>
      <c r="D10020" s="29"/>
      <c r="E10020" s="29" t="n">
        <v>0</v>
      </c>
      <c r="F10020" s="29"/>
      <c r="G10020" s="29"/>
      <c r="H10020" s="30" t="n">
        <v>0</v>
      </c>
      <c r="I10020" s="29"/>
      <c r="J10020" s="30" t="n">
        <v>0</v>
      </c>
      <c r="K10020" s="29"/>
      <c r="L10020" s="29" t="s">
        <v>116</v>
      </c>
      <c r="M10020" s="29"/>
      <c r="N10020" s="29"/>
      <c r="O10020" s="29"/>
      <c r="P10020" s="29"/>
      <c r="Q10020" s="29" t="n">
        <f aca="false">IFERROR(VALUE(L10020),"")</f>
        <v>0</v>
      </c>
      <c r="R10020" s="29" t="str">
        <f aca="true">IF(O10020="","",O10020-TODAY())</f>
        <v/>
      </c>
      <c r="S10020" s="29" t="str">
        <f aca="false">IF(C10020="&lt;&lt; vazio &gt;&gt;","VAZIA",IF(AND(O10020&lt;&gt;"",R10020&lt;0),"VENCIDO",IF(AND(O10020&lt;&gt;"",R10020&lt;=Parametros!$B$10),"PRÓX. VENCIMENTO",IF(F10020="Q","QUALIDADE",IF(F10020="S","BLOQUEADO",IF(F10020="R","RESTRITO/DEVOLUÇÃO",IF(OR(N10020="QUAR",N10020="QRES"),"QUARENTENA",IF(OR(B10020="DESCARTE",B10020="DEVOLUÇÃO"),"DESCARTE/DEVOLUÇÃO",IF(AND(D10020="",K10020&lt;&gt;""),"SEM LOTE",IF(AND(Q10020&lt;&gt;"",Q10020&gt;=Parametros!$B$11),"PARADO/SEM GIRO","OK"))))))))))</f>
        <v>VAZIA</v>
      </c>
      <c r="T10020" s="29" t="str">
        <f aca="false">IF(AND($S10020="PARADO/SEM GIRO",$K10020="KG",OR(Painel!$B$5="(Todos)",A10020=Painel!$B$5)*OR(Painel!$E$5="(Todos)",P10020=Painel!$E$5)),$J10020+ROW()/10000000,"")</f>
        <v/>
      </c>
      <c r="U10020" s="29" t="str">
        <f aca="false">IF(AND($S10020="VENCIDO",$K10020="KG",OR(Painel!$B$5="(Todos)",A10020=Painel!$B$5)*OR(Painel!$E$5="(Todos)",P10020=Painel!$E$5)),$J10020+ROW()/10000000,"")</f>
        <v/>
      </c>
    </row>
    <row r="10021" customFormat="false" ht="15" hidden="false" customHeight="false" outlineLevel="0" collapsed="false">
      <c r="A10021" s="29" t="s">
        <v>56</v>
      </c>
      <c r="B10021" s="29" t="s">
        <v>17045</v>
      </c>
      <c r="C10021" s="29" t="s">
        <v>115</v>
      </c>
      <c r="D10021" s="29"/>
      <c r="E10021" s="29" t="n">
        <v>0</v>
      </c>
      <c r="F10021" s="29"/>
      <c r="G10021" s="29"/>
      <c r="H10021" s="30" t="n">
        <v>0</v>
      </c>
      <c r="I10021" s="29"/>
      <c r="J10021" s="30" t="n">
        <v>0</v>
      </c>
      <c r="K10021" s="29"/>
      <c r="L10021" s="29" t="s">
        <v>116</v>
      </c>
      <c r="M10021" s="29"/>
      <c r="N10021" s="29"/>
      <c r="O10021" s="29"/>
      <c r="P10021" s="29"/>
      <c r="Q10021" s="29" t="n">
        <f aca="false">IFERROR(VALUE(L10021),"")</f>
        <v>0</v>
      </c>
      <c r="R10021" s="29" t="str">
        <f aca="true">IF(O10021="","",O10021-TODAY())</f>
        <v/>
      </c>
      <c r="S10021" s="29" t="str">
        <f aca="false">IF(C10021="&lt;&lt; vazio &gt;&gt;","VAZIA",IF(AND(O10021&lt;&gt;"",R10021&lt;0),"VENCIDO",IF(AND(O10021&lt;&gt;"",R10021&lt;=Parametros!$B$10),"PRÓX. VENCIMENTO",IF(F10021="Q","QUALIDADE",IF(F10021="S","BLOQUEADO",IF(F10021="R","RESTRITO/DEVOLUÇÃO",IF(OR(N10021="QUAR",N10021="QRES"),"QUARENTENA",IF(OR(B10021="DESCARTE",B10021="DEVOLUÇÃO"),"DESCARTE/DEVOLUÇÃO",IF(AND(D10021="",K10021&lt;&gt;""),"SEM LOTE",IF(AND(Q10021&lt;&gt;"",Q10021&gt;=Parametros!$B$11),"PARADO/SEM GIRO","OK"))))))))))</f>
        <v>VAZIA</v>
      </c>
      <c r="T10021" s="29" t="str">
        <f aca="false">IF(AND($S10021="PARADO/SEM GIRO",$K10021="KG",OR(Painel!$B$5="(Todos)",A10021=Painel!$B$5)*OR(Painel!$E$5="(Todos)",P10021=Painel!$E$5)),$J10021+ROW()/10000000,"")</f>
        <v/>
      </c>
      <c r="U10021" s="29" t="str">
        <f aca="false">IF(AND($S10021="VENCIDO",$K10021="KG",OR(Painel!$B$5="(Todos)",A10021=Painel!$B$5)*OR(Painel!$E$5="(Todos)",P10021=Painel!$E$5)),$J10021+ROW()/10000000,"")</f>
        <v/>
      </c>
    </row>
    <row r="10022" customFormat="false" ht="15" hidden="false" customHeight="false" outlineLevel="0" collapsed="false">
      <c r="A10022" s="29" t="s">
        <v>56</v>
      </c>
      <c r="B10022" s="29" t="s">
        <v>17046</v>
      </c>
      <c r="C10022" s="29" t="s">
        <v>16860</v>
      </c>
      <c r="D10022" s="29"/>
      <c r="E10022" s="29" t="n">
        <v>1</v>
      </c>
      <c r="F10022" s="29"/>
      <c r="G10022" s="29" t="s">
        <v>17047</v>
      </c>
      <c r="H10022" s="30" t="n">
        <v>240</v>
      </c>
      <c r="I10022" s="31" t="n">
        <v>46277</v>
      </c>
      <c r="J10022" s="30" t="n">
        <v>240</v>
      </c>
      <c r="K10022" s="29" t="s">
        <v>125</v>
      </c>
      <c r="L10022" s="29" t="s">
        <v>652</v>
      </c>
      <c r="M10022" s="29"/>
      <c r="N10022" s="29" t="s">
        <v>122</v>
      </c>
      <c r="O10022" s="29"/>
      <c r="P10022" s="29" t="s">
        <v>123</v>
      </c>
      <c r="Q10022" s="29" t="n">
        <f aca="false">IFERROR(VALUE(L10022),"")</f>
        <v>8</v>
      </c>
      <c r="R10022" s="29" t="str">
        <f aca="true">IF(O10022="","",O10022-TODAY())</f>
        <v/>
      </c>
      <c r="S10022" s="29" t="str">
        <f aca="false">IF(C10022="&lt;&lt; vazio &gt;&gt;","VAZIA",IF(AND(O10022&lt;&gt;"",R10022&lt;0),"VENCIDO",IF(AND(O10022&lt;&gt;"",R10022&lt;=Parametros!$B$10),"PRÓX. VENCIMENTO",IF(F10022="Q","QUALIDADE",IF(F10022="S","BLOQUEADO",IF(F10022="R","RESTRITO/DEVOLUÇÃO",IF(OR(N10022="QUAR",N10022="QRES"),"QUARENTENA",IF(OR(B10022="DESCARTE",B10022="DEVOLUÇÃO"),"DESCARTE/DEVOLUÇÃO",IF(AND(D10022="",K10022&lt;&gt;""),"SEM LOTE",IF(AND(Q10022&lt;&gt;"",Q10022&gt;=Parametros!$B$11),"PARADO/SEM GIRO","OK"))))))))))</f>
        <v>SEM LOTE</v>
      </c>
      <c r="T10022" s="29" t="str">
        <f aca="false">IF(AND($S10022="PARADO/SEM GIRO",$K10022="KG",OR(Painel!$B$5="(Todos)",A10022=Painel!$B$5)*OR(Painel!$E$5="(Todos)",P10022=Painel!$E$5)),$J10022+ROW()/10000000,"")</f>
        <v/>
      </c>
      <c r="U10022" s="29" t="str">
        <f aca="false">IF(AND($S10022="VENCIDO",$K10022="KG",OR(Painel!$B$5="(Todos)",A10022=Painel!$B$5)*OR(Painel!$E$5="(Todos)",P10022=Painel!$E$5)),$J10022+ROW()/10000000,"")</f>
        <v/>
      </c>
    </row>
    <row r="10023" customFormat="false" ht="15" hidden="false" customHeight="false" outlineLevel="0" collapsed="false">
      <c r="A10023" s="29" t="s">
        <v>56</v>
      </c>
      <c r="B10023" s="29" t="s">
        <v>17048</v>
      </c>
      <c r="C10023" s="29" t="s">
        <v>15871</v>
      </c>
      <c r="D10023" s="29" t="s">
        <v>17049</v>
      </c>
      <c r="E10023" s="29" t="n">
        <v>2</v>
      </c>
      <c r="F10023" s="29"/>
      <c r="G10023" s="29" t="s">
        <v>17050</v>
      </c>
      <c r="H10023" s="30" t="n">
        <v>60</v>
      </c>
      <c r="I10023" s="31" t="n">
        <v>46168</v>
      </c>
      <c r="J10023" s="30" t="n">
        <v>60</v>
      </c>
      <c r="K10023" s="29" t="s">
        <v>120</v>
      </c>
      <c r="L10023" s="29" t="s">
        <v>11362</v>
      </c>
      <c r="M10023" s="29"/>
      <c r="N10023" s="29" t="s">
        <v>122</v>
      </c>
      <c r="O10023" s="31" t="n">
        <v>46640</v>
      </c>
      <c r="P10023" s="29" t="s">
        <v>123</v>
      </c>
      <c r="Q10023" s="29" t="n">
        <f aca="false">IFERROR(VALUE(L10023),"")</f>
        <v>117</v>
      </c>
      <c r="R10023" s="29" t="n">
        <f aca="true">IF(O10023="","",O10023-TODAY())</f>
        <v>355</v>
      </c>
      <c r="S10023" s="29" t="str">
        <f aca="false">IF(C10023="&lt;&lt; vazio &gt;&gt;","VAZIA",IF(AND(O10023&lt;&gt;"",R10023&lt;0),"VENCIDO",IF(AND(O10023&lt;&gt;"",R10023&lt;=Parametros!$B$10),"PRÓX. VENCIMENTO",IF(F10023="Q","QUALIDADE",IF(F10023="S","BLOQUEADO",IF(F10023="R","RESTRITO/DEVOLUÇÃO",IF(OR(N10023="QUAR",N10023="QRES"),"QUARENTENA",IF(OR(B10023="DESCARTE",B10023="DEVOLUÇÃO"),"DESCARTE/DEVOLUÇÃO",IF(AND(D10023="",K10023&lt;&gt;""),"SEM LOTE",IF(AND(Q10023&lt;&gt;"",Q10023&gt;=Parametros!$B$11),"PARADO/SEM GIRO","OK"))))))))))</f>
        <v>PARADO/SEM GIRO</v>
      </c>
      <c r="T10023" s="29" t="n">
        <f aca="false">IF(AND($S10023="PARADO/SEM GIRO",$K10023="KG",OR(Painel!$B$5="(Todos)",A10023=Painel!$B$5)*OR(Painel!$E$5="(Todos)",P10023=Painel!$E$5)),$J10023+ROW()/10000000,"")</f>
        <v>60.0010023</v>
      </c>
      <c r="U10023" s="29" t="str">
        <f aca="false">IF(AND($S10023="VENCIDO",$K10023="KG",OR(Painel!$B$5="(Todos)",A10023=Painel!$B$5)*OR(Painel!$E$5="(Todos)",P10023=Painel!$E$5)),$J10023+ROW()/10000000,"")</f>
        <v/>
      </c>
    </row>
    <row r="10024" customFormat="false" ht="15" hidden="false" customHeight="false" outlineLevel="0" collapsed="false">
      <c r="A10024" s="29" t="s">
        <v>56</v>
      </c>
      <c r="B10024" s="29" t="s">
        <v>17048</v>
      </c>
      <c r="C10024" s="29" t="s">
        <v>15871</v>
      </c>
      <c r="D10024" s="29" t="s">
        <v>17049</v>
      </c>
      <c r="E10024" s="29" t="n">
        <v>2</v>
      </c>
      <c r="F10024" s="29"/>
      <c r="G10024" s="29" t="s">
        <v>17051</v>
      </c>
      <c r="H10024" s="30" t="n">
        <v>900</v>
      </c>
      <c r="I10024" s="31" t="n">
        <v>46168</v>
      </c>
      <c r="J10024" s="30" t="n">
        <v>900</v>
      </c>
      <c r="K10024" s="29" t="s">
        <v>120</v>
      </c>
      <c r="L10024" s="29" t="s">
        <v>11362</v>
      </c>
      <c r="M10024" s="29"/>
      <c r="N10024" s="29" t="s">
        <v>122</v>
      </c>
      <c r="O10024" s="31" t="n">
        <v>46640</v>
      </c>
      <c r="P10024" s="29" t="s">
        <v>123</v>
      </c>
      <c r="Q10024" s="29" t="n">
        <f aca="false">IFERROR(VALUE(L10024),"")</f>
        <v>117</v>
      </c>
      <c r="R10024" s="29" t="n">
        <f aca="true">IF(O10024="","",O10024-TODAY())</f>
        <v>355</v>
      </c>
      <c r="S10024" s="29" t="str">
        <f aca="false">IF(C10024="&lt;&lt; vazio &gt;&gt;","VAZIA",IF(AND(O10024&lt;&gt;"",R10024&lt;0),"VENCIDO",IF(AND(O10024&lt;&gt;"",R10024&lt;=Parametros!$B$10),"PRÓX. VENCIMENTO",IF(F10024="Q","QUALIDADE",IF(F10024="S","BLOQUEADO",IF(F10024="R","RESTRITO/DEVOLUÇÃO",IF(OR(N10024="QUAR",N10024="QRES"),"QUARENTENA",IF(OR(B10024="DESCARTE",B10024="DEVOLUÇÃO"),"DESCARTE/DEVOLUÇÃO",IF(AND(D10024="",K10024&lt;&gt;""),"SEM LOTE",IF(AND(Q10024&lt;&gt;"",Q10024&gt;=Parametros!$B$11),"PARADO/SEM GIRO","OK"))))))))))</f>
        <v>PARADO/SEM GIRO</v>
      </c>
      <c r="T10024" s="29" t="n">
        <f aca="false">IF(AND($S10024="PARADO/SEM GIRO",$K10024="KG",OR(Painel!$B$5="(Todos)",A10024=Painel!$B$5)*OR(Painel!$E$5="(Todos)",P10024=Painel!$E$5)),$J10024+ROW()/10000000,"")</f>
        <v>900.0010024</v>
      </c>
      <c r="U10024" s="29" t="str">
        <f aca="false">IF(AND($S10024="VENCIDO",$K10024="KG",OR(Painel!$B$5="(Todos)",A10024=Painel!$B$5)*OR(Painel!$E$5="(Todos)",P10024=Painel!$E$5)),$J10024+ROW()/10000000,"")</f>
        <v/>
      </c>
    </row>
    <row r="10025" customFormat="false" ht="15" hidden="false" customHeight="false" outlineLevel="0" collapsed="false">
      <c r="A10025" s="29" t="s">
        <v>56</v>
      </c>
      <c r="B10025" s="29" t="s">
        <v>17052</v>
      </c>
      <c r="C10025" s="29" t="s">
        <v>115</v>
      </c>
      <c r="D10025" s="29"/>
      <c r="E10025" s="29" t="n">
        <v>0</v>
      </c>
      <c r="F10025" s="29"/>
      <c r="G10025" s="29"/>
      <c r="H10025" s="30" t="n">
        <v>0</v>
      </c>
      <c r="I10025" s="29"/>
      <c r="J10025" s="30" t="n">
        <v>0</v>
      </c>
      <c r="K10025" s="29"/>
      <c r="L10025" s="29" t="s">
        <v>116</v>
      </c>
      <c r="M10025" s="29"/>
      <c r="N10025" s="29"/>
      <c r="O10025" s="29"/>
      <c r="P10025" s="29"/>
      <c r="Q10025" s="29" t="n">
        <f aca="false">IFERROR(VALUE(L10025),"")</f>
        <v>0</v>
      </c>
      <c r="R10025" s="29" t="str">
        <f aca="true">IF(O10025="","",O10025-TODAY())</f>
        <v/>
      </c>
      <c r="S10025" s="29" t="str">
        <f aca="false">IF(C10025="&lt;&lt; vazio &gt;&gt;","VAZIA",IF(AND(O10025&lt;&gt;"",R10025&lt;0),"VENCIDO",IF(AND(O10025&lt;&gt;"",R10025&lt;=Parametros!$B$10),"PRÓX. VENCIMENTO",IF(F10025="Q","QUALIDADE",IF(F10025="S","BLOQUEADO",IF(F10025="R","RESTRITO/DEVOLUÇÃO",IF(OR(N10025="QUAR",N10025="QRES"),"QUARENTENA",IF(OR(B10025="DESCARTE",B10025="DEVOLUÇÃO"),"DESCARTE/DEVOLUÇÃO",IF(AND(D10025="",K10025&lt;&gt;""),"SEM LOTE",IF(AND(Q10025&lt;&gt;"",Q10025&gt;=Parametros!$B$11),"PARADO/SEM GIRO","OK"))))))))))</f>
        <v>VAZIA</v>
      </c>
      <c r="T10025" s="29" t="str">
        <f aca="false">IF(AND($S10025="PARADO/SEM GIRO",$K10025="KG",OR(Painel!$B$5="(Todos)",A10025=Painel!$B$5)*OR(Painel!$E$5="(Todos)",P10025=Painel!$E$5)),$J10025+ROW()/10000000,"")</f>
        <v/>
      </c>
      <c r="U10025" s="29" t="str">
        <f aca="false">IF(AND($S10025="VENCIDO",$K10025="KG",OR(Painel!$B$5="(Todos)",A10025=Painel!$B$5)*OR(Painel!$E$5="(Todos)",P10025=Painel!$E$5)),$J10025+ROW()/10000000,"")</f>
        <v/>
      </c>
    </row>
    <row r="10026" customFormat="false" ht="15" hidden="false" customHeight="false" outlineLevel="0" collapsed="false">
      <c r="A10026" s="29" t="s">
        <v>56</v>
      </c>
      <c r="B10026" s="29" t="s">
        <v>17053</v>
      </c>
      <c r="C10026" s="29" t="s">
        <v>4608</v>
      </c>
      <c r="D10026" s="29" t="s">
        <v>17042</v>
      </c>
      <c r="E10026" s="29" t="n">
        <v>1</v>
      </c>
      <c r="F10026" s="29"/>
      <c r="G10026" s="29" t="s">
        <v>17054</v>
      </c>
      <c r="H10026" s="30" t="n">
        <v>420</v>
      </c>
      <c r="I10026" s="31" t="n">
        <v>46192</v>
      </c>
      <c r="J10026" s="30" t="n">
        <v>420</v>
      </c>
      <c r="K10026" s="29" t="s">
        <v>120</v>
      </c>
      <c r="L10026" s="29" t="s">
        <v>1096</v>
      </c>
      <c r="M10026" s="29"/>
      <c r="N10026" s="29" t="s">
        <v>122</v>
      </c>
      <c r="O10026" s="29"/>
      <c r="P10026" s="29" t="s">
        <v>123</v>
      </c>
      <c r="Q10026" s="29" t="n">
        <f aca="false">IFERROR(VALUE(L10026),"")</f>
        <v>102</v>
      </c>
      <c r="R10026" s="29" t="str">
        <f aca="true">IF(O10026="","",O10026-TODAY())</f>
        <v/>
      </c>
      <c r="S10026" s="29" t="str">
        <f aca="false">IF(C10026="&lt;&lt; vazio &gt;&gt;","VAZIA",IF(AND(O10026&lt;&gt;"",R10026&lt;0),"VENCIDO",IF(AND(O10026&lt;&gt;"",R10026&lt;=Parametros!$B$10),"PRÓX. VENCIMENTO",IF(F10026="Q","QUALIDADE",IF(F10026="S","BLOQUEADO",IF(F10026="R","RESTRITO/DEVOLUÇÃO",IF(OR(N10026="QUAR",N10026="QRES"),"QUARENTENA",IF(OR(B10026="DESCARTE",B10026="DEVOLUÇÃO"),"DESCARTE/DEVOLUÇÃO",IF(AND(D10026="",K10026&lt;&gt;""),"SEM LOTE",IF(AND(Q10026&lt;&gt;"",Q10026&gt;=Parametros!$B$11),"PARADO/SEM GIRO","OK"))))))))))</f>
        <v>PARADO/SEM GIRO</v>
      </c>
      <c r="T10026" s="29" t="n">
        <f aca="false">IF(AND($S10026="PARADO/SEM GIRO",$K10026="KG",OR(Painel!$B$5="(Todos)",A10026=Painel!$B$5)*OR(Painel!$E$5="(Todos)",P10026=Painel!$E$5)),$J10026+ROW()/10000000,"")</f>
        <v>420.0010026</v>
      </c>
      <c r="U10026" s="29" t="str">
        <f aca="false">IF(AND($S10026="VENCIDO",$K10026="KG",OR(Painel!$B$5="(Todos)",A10026=Painel!$B$5)*OR(Painel!$E$5="(Todos)",P10026=Painel!$E$5)),$J10026+ROW()/10000000,"")</f>
        <v/>
      </c>
    </row>
    <row r="10027" customFormat="false" ht="15" hidden="false" customHeight="false" outlineLevel="0" collapsed="false">
      <c r="A10027" s="29" t="s">
        <v>56</v>
      </c>
      <c r="B10027" s="29" t="s">
        <v>17055</v>
      </c>
      <c r="C10027" s="29" t="s">
        <v>16889</v>
      </c>
      <c r="D10027" s="29" t="s">
        <v>16890</v>
      </c>
      <c r="E10027" s="29" t="n">
        <v>2</v>
      </c>
      <c r="F10027" s="29"/>
      <c r="G10027" s="29" t="s">
        <v>17056</v>
      </c>
      <c r="H10027" s="30" t="n">
        <v>287</v>
      </c>
      <c r="I10027" s="31" t="n">
        <v>46281</v>
      </c>
      <c r="J10027" s="30" t="n">
        <v>287</v>
      </c>
      <c r="K10027" s="29" t="s">
        <v>125</v>
      </c>
      <c r="L10027" s="29" t="s">
        <v>284</v>
      </c>
      <c r="M10027" s="29"/>
      <c r="N10027" s="29" t="s">
        <v>122</v>
      </c>
      <c r="O10027" s="31" t="n">
        <v>46599</v>
      </c>
      <c r="P10027" s="29" t="s">
        <v>123</v>
      </c>
      <c r="Q10027" s="29" t="n">
        <f aca="false">IFERROR(VALUE(L10027),"")</f>
        <v>4</v>
      </c>
      <c r="R10027" s="29" t="n">
        <f aca="true">IF(O10027="","",O10027-TODAY())</f>
        <v>314</v>
      </c>
      <c r="S10027" s="29" t="str">
        <f aca="false">IF(C10027="&lt;&lt; vazio &gt;&gt;","VAZIA",IF(AND(O10027&lt;&gt;"",R10027&lt;0),"VENCIDO",IF(AND(O10027&lt;&gt;"",R10027&lt;=Parametros!$B$10),"PRÓX. VENCIMENTO",IF(F10027="Q","QUALIDADE",IF(F10027="S","BLOQUEADO",IF(F10027="R","RESTRITO/DEVOLUÇÃO",IF(OR(N10027="QUAR",N10027="QRES"),"QUARENTENA",IF(OR(B10027="DESCARTE",B10027="DEVOLUÇÃO"),"DESCARTE/DEVOLUÇÃO",IF(AND(D10027="",K10027&lt;&gt;""),"SEM LOTE",IF(AND(Q10027&lt;&gt;"",Q10027&gt;=Parametros!$B$11),"PARADO/SEM GIRO","OK"))))))))))</f>
        <v>OK</v>
      </c>
      <c r="T10027" s="29" t="str">
        <f aca="false">IF(AND($S10027="PARADO/SEM GIRO",$K10027="KG",OR(Painel!$B$5="(Todos)",A10027=Painel!$B$5)*OR(Painel!$E$5="(Todos)",P10027=Painel!$E$5)),$J10027+ROW()/10000000,"")</f>
        <v/>
      </c>
      <c r="U10027" s="29" t="str">
        <f aca="false">IF(AND($S10027="VENCIDO",$K10027="KG",OR(Painel!$B$5="(Todos)",A10027=Painel!$B$5)*OR(Painel!$E$5="(Todos)",P10027=Painel!$E$5)),$J10027+ROW()/10000000,"")</f>
        <v/>
      </c>
    </row>
    <row r="10028" customFormat="false" ht="15" hidden="false" customHeight="false" outlineLevel="0" collapsed="false">
      <c r="A10028" s="29" t="s">
        <v>56</v>
      </c>
      <c r="B10028" s="29" t="s">
        <v>17055</v>
      </c>
      <c r="C10028" s="29" t="s">
        <v>16889</v>
      </c>
      <c r="D10028" s="29" t="s">
        <v>16890</v>
      </c>
      <c r="E10028" s="29" t="n">
        <v>2</v>
      </c>
      <c r="F10028" s="29"/>
      <c r="G10028" s="29" t="s">
        <v>17057</v>
      </c>
      <c r="H10028" s="30" t="n">
        <v>95</v>
      </c>
      <c r="I10028" s="31" t="n">
        <v>46281</v>
      </c>
      <c r="J10028" s="30" t="n">
        <v>95</v>
      </c>
      <c r="K10028" s="29" t="s">
        <v>125</v>
      </c>
      <c r="L10028" s="29" t="s">
        <v>284</v>
      </c>
      <c r="M10028" s="29"/>
      <c r="N10028" s="29" t="s">
        <v>122</v>
      </c>
      <c r="O10028" s="31" t="n">
        <v>46599</v>
      </c>
      <c r="P10028" s="29" t="s">
        <v>123</v>
      </c>
      <c r="Q10028" s="29" t="n">
        <f aca="false">IFERROR(VALUE(L10028),"")</f>
        <v>4</v>
      </c>
      <c r="R10028" s="29" t="n">
        <f aca="true">IF(O10028="","",O10028-TODAY())</f>
        <v>314</v>
      </c>
      <c r="S10028" s="29" t="str">
        <f aca="false">IF(C10028="&lt;&lt; vazio &gt;&gt;","VAZIA",IF(AND(O10028&lt;&gt;"",R10028&lt;0),"VENCIDO",IF(AND(O10028&lt;&gt;"",R10028&lt;=Parametros!$B$10),"PRÓX. VENCIMENTO",IF(F10028="Q","QUALIDADE",IF(F10028="S","BLOQUEADO",IF(F10028="R","RESTRITO/DEVOLUÇÃO",IF(OR(N10028="QUAR",N10028="QRES"),"QUARENTENA",IF(OR(B10028="DESCARTE",B10028="DEVOLUÇÃO"),"DESCARTE/DEVOLUÇÃO",IF(AND(D10028="",K10028&lt;&gt;""),"SEM LOTE",IF(AND(Q10028&lt;&gt;"",Q10028&gt;=Parametros!$B$11),"PARADO/SEM GIRO","OK"))))))))))</f>
        <v>OK</v>
      </c>
      <c r="T10028" s="29" t="str">
        <f aca="false">IF(AND($S10028="PARADO/SEM GIRO",$K10028="KG",OR(Painel!$B$5="(Todos)",A10028=Painel!$B$5)*OR(Painel!$E$5="(Todos)",P10028=Painel!$E$5)),$J10028+ROW()/10000000,"")</f>
        <v/>
      </c>
      <c r="U10028" s="29" t="str">
        <f aca="false">IF(AND($S10028="VENCIDO",$K10028="KG",OR(Painel!$B$5="(Todos)",A10028=Painel!$B$5)*OR(Painel!$E$5="(Todos)",P10028=Painel!$E$5)),$J10028+ROW()/10000000,"")</f>
        <v/>
      </c>
    </row>
    <row r="10029" customFormat="false" ht="15" hidden="false" customHeight="false" outlineLevel="0" collapsed="false">
      <c r="A10029" s="29" t="s">
        <v>56</v>
      </c>
      <c r="B10029" s="29" t="s">
        <v>17058</v>
      </c>
      <c r="C10029" s="29" t="s">
        <v>119</v>
      </c>
      <c r="D10029" s="29"/>
      <c r="E10029" s="29" t="n">
        <v>3</v>
      </c>
      <c r="F10029" s="29"/>
      <c r="G10029" s="29" t="s">
        <v>17059</v>
      </c>
      <c r="H10029" s="30" t="n">
        <v>591</v>
      </c>
      <c r="I10029" s="31" t="n">
        <v>46272</v>
      </c>
      <c r="J10029" s="30" t="n">
        <v>591</v>
      </c>
      <c r="K10029" s="29" t="s">
        <v>120</v>
      </c>
      <c r="L10029" s="29" t="s">
        <v>126</v>
      </c>
      <c r="M10029" s="29"/>
      <c r="N10029" s="29" t="s">
        <v>122</v>
      </c>
      <c r="O10029" s="29"/>
      <c r="P10029" s="29" t="s">
        <v>123</v>
      </c>
      <c r="Q10029" s="29" t="n">
        <f aca="false">IFERROR(VALUE(L10029),"")</f>
        <v>13</v>
      </c>
      <c r="R10029" s="29" t="str">
        <f aca="true">IF(O10029="","",O10029-TODAY())</f>
        <v/>
      </c>
      <c r="S10029" s="29" t="str">
        <f aca="false">IF(C10029="&lt;&lt; vazio &gt;&gt;","VAZIA",IF(AND(O10029&lt;&gt;"",R10029&lt;0),"VENCIDO",IF(AND(O10029&lt;&gt;"",R10029&lt;=Parametros!$B$10),"PRÓX. VENCIMENTO",IF(F10029="Q","QUALIDADE",IF(F10029="S","BLOQUEADO",IF(F10029="R","RESTRITO/DEVOLUÇÃO",IF(OR(N10029="QUAR",N10029="QRES"),"QUARENTENA",IF(OR(B10029="DESCARTE",B10029="DEVOLUÇÃO"),"DESCARTE/DEVOLUÇÃO",IF(AND(D10029="",K10029&lt;&gt;""),"SEM LOTE",IF(AND(Q10029&lt;&gt;"",Q10029&gt;=Parametros!$B$11),"PARADO/SEM GIRO","OK"))))))))))</f>
        <v>SEM LOTE</v>
      </c>
      <c r="T10029" s="29" t="str">
        <f aca="false">IF(AND($S10029="PARADO/SEM GIRO",$K10029="KG",OR(Painel!$B$5="(Todos)",A10029=Painel!$B$5)*OR(Painel!$E$5="(Todos)",P10029=Painel!$E$5)),$J10029+ROW()/10000000,"")</f>
        <v/>
      </c>
      <c r="U10029" s="29" t="str">
        <f aca="false">IF(AND($S10029="VENCIDO",$K10029="KG",OR(Painel!$B$5="(Todos)",A10029=Painel!$B$5)*OR(Painel!$E$5="(Todos)",P10029=Painel!$E$5)),$J10029+ROW()/10000000,"")</f>
        <v/>
      </c>
    </row>
    <row r="10030" customFormat="false" ht="15" hidden="false" customHeight="false" outlineLevel="0" collapsed="false">
      <c r="A10030" s="29" t="s">
        <v>56</v>
      </c>
      <c r="B10030" s="29" t="s">
        <v>17058</v>
      </c>
      <c r="C10030" s="29" t="s">
        <v>16860</v>
      </c>
      <c r="D10030" s="29"/>
      <c r="E10030" s="29" t="n">
        <v>3</v>
      </c>
      <c r="F10030" s="29"/>
      <c r="G10030" s="29" t="s">
        <v>17060</v>
      </c>
      <c r="H10030" s="30" t="n">
        <v>360</v>
      </c>
      <c r="I10030" s="31" t="n">
        <v>46281</v>
      </c>
      <c r="J10030" s="30" t="n">
        <v>360</v>
      </c>
      <c r="K10030" s="29" t="s">
        <v>125</v>
      </c>
      <c r="L10030" s="29" t="s">
        <v>284</v>
      </c>
      <c r="M10030" s="29"/>
      <c r="N10030" s="29" t="s">
        <v>122</v>
      </c>
      <c r="O10030" s="29"/>
      <c r="P10030" s="29" t="s">
        <v>123</v>
      </c>
      <c r="Q10030" s="29" t="n">
        <f aca="false">IFERROR(VALUE(L10030),"")</f>
        <v>4</v>
      </c>
      <c r="R10030" s="29" t="str">
        <f aca="true">IF(O10030="","",O10030-TODAY())</f>
        <v/>
      </c>
      <c r="S10030" s="29" t="str">
        <f aca="false">IF(C10030="&lt;&lt; vazio &gt;&gt;","VAZIA",IF(AND(O10030&lt;&gt;"",R10030&lt;0),"VENCIDO",IF(AND(O10030&lt;&gt;"",R10030&lt;=Parametros!$B$10),"PRÓX. VENCIMENTO",IF(F10030="Q","QUALIDADE",IF(F10030="S","BLOQUEADO",IF(F10030="R","RESTRITO/DEVOLUÇÃO",IF(OR(N10030="QUAR",N10030="QRES"),"QUARENTENA",IF(OR(B10030="DESCARTE",B10030="DEVOLUÇÃO"),"DESCARTE/DEVOLUÇÃO",IF(AND(D10030="",K10030&lt;&gt;""),"SEM LOTE",IF(AND(Q10030&lt;&gt;"",Q10030&gt;=Parametros!$B$11),"PARADO/SEM GIRO","OK"))))))))))</f>
        <v>SEM LOTE</v>
      </c>
      <c r="T10030" s="29" t="str">
        <f aca="false">IF(AND($S10030="PARADO/SEM GIRO",$K10030="KG",OR(Painel!$B$5="(Todos)",A10030=Painel!$B$5)*OR(Painel!$E$5="(Todos)",P10030=Painel!$E$5)),$J10030+ROW()/10000000,"")</f>
        <v/>
      </c>
      <c r="U10030" s="29" t="str">
        <f aca="false">IF(AND($S10030="VENCIDO",$K10030="KG",OR(Painel!$B$5="(Todos)",A10030=Painel!$B$5)*OR(Painel!$E$5="(Todos)",P10030=Painel!$E$5)),$J10030+ROW()/10000000,"")</f>
        <v/>
      </c>
    </row>
    <row r="10031" customFormat="false" ht="15" hidden="false" customHeight="false" outlineLevel="0" collapsed="false">
      <c r="A10031" s="29" t="s">
        <v>56</v>
      </c>
      <c r="B10031" s="29" t="s">
        <v>17058</v>
      </c>
      <c r="C10031" s="29" t="s">
        <v>15816</v>
      </c>
      <c r="D10031" s="29" t="s">
        <v>15817</v>
      </c>
      <c r="E10031" s="29" t="n">
        <v>3</v>
      </c>
      <c r="F10031" s="29"/>
      <c r="G10031" s="29" t="s">
        <v>17061</v>
      </c>
      <c r="H10031" s="30" t="n">
        <v>186</v>
      </c>
      <c r="I10031" s="31" t="n">
        <v>46284</v>
      </c>
      <c r="J10031" s="30" t="n">
        <v>186</v>
      </c>
      <c r="K10031" s="29" t="s">
        <v>125</v>
      </c>
      <c r="L10031" s="29" t="s">
        <v>388</v>
      </c>
      <c r="M10031" s="29"/>
      <c r="N10031" s="29" t="s">
        <v>122</v>
      </c>
      <c r="O10031" s="31" t="n">
        <v>46523</v>
      </c>
      <c r="P10031" s="29" t="s">
        <v>123</v>
      </c>
      <c r="Q10031" s="29" t="n">
        <f aca="false">IFERROR(VALUE(L10031),"")</f>
        <v>1</v>
      </c>
      <c r="R10031" s="29" t="n">
        <f aca="true">IF(O10031="","",O10031-TODAY())</f>
        <v>238</v>
      </c>
      <c r="S10031" s="29" t="str">
        <f aca="false">IF(C10031="&lt;&lt; vazio &gt;&gt;","VAZIA",IF(AND(O10031&lt;&gt;"",R10031&lt;0),"VENCIDO",IF(AND(O10031&lt;&gt;"",R10031&lt;=Parametros!$B$10),"PRÓX. VENCIMENTO",IF(F10031="Q","QUALIDADE",IF(F10031="S","BLOQUEADO",IF(F10031="R","RESTRITO/DEVOLUÇÃO",IF(OR(N10031="QUAR",N10031="QRES"),"QUARENTENA",IF(OR(B10031="DESCARTE",B10031="DEVOLUÇÃO"),"DESCARTE/DEVOLUÇÃO",IF(AND(D10031="",K10031&lt;&gt;""),"SEM LOTE",IF(AND(Q10031&lt;&gt;"",Q10031&gt;=Parametros!$B$11),"PARADO/SEM GIRO","OK"))))))))))</f>
        <v>OK</v>
      </c>
      <c r="T10031" s="29" t="str">
        <f aca="false">IF(AND($S10031="PARADO/SEM GIRO",$K10031="KG",OR(Painel!$B$5="(Todos)",A10031=Painel!$B$5)*OR(Painel!$E$5="(Todos)",P10031=Painel!$E$5)),$J10031+ROW()/10000000,"")</f>
        <v/>
      </c>
      <c r="U10031" s="29" t="str">
        <f aca="false">IF(AND($S10031="VENCIDO",$K10031="KG",OR(Painel!$B$5="(Todos)",A10031=Painel!$B$5)*OR(Painel!$E$5="(Todos)",P10031=Painel!$E$5)),$J10031+ROW()/10000000,"")</f>
        <v/>
      </c>
    </row>
    <row r="10032" customFormat="false" ht="15" hidden="false" customHeight="false" outlineLevel="0" collapsed="false">
      <c r="A10032" s="29" t="s">
        <v>56</v>
      </c>
      <c r="B10032" s="29" t="s">
        <v>17062</v>
      </c>
      <c r="C10032" s="29" t="s">
        <v>119</v>
      </c>
      <c r="D10032" s="29"/>
      <c r="E10032" s="29" t="n">
        <v>3</v>
      </c>
      <c r="F10032" s="29"/>
      <c r="G10032" s="29" t="s">
        <v>17063</v>
      </c>
      <c r="H10032" s="30" t="n">
        <v>156.501</v>
      </c>
      <c r="I10032" s="31" t="n">
        <v>46276</v>
      </c>
      <c r="J10032" s="30" t="n">
        <v>156.501</v>
      </c>
      <c r="K10032" s="29" t="s">
        <v>120</v>
      </c>
      <c r="L10032" s="29" t="s">
        <v>133</v>
      </c>
      <c r="M10032" s="29"/>
      <c r="N10032" s="29" t="s">
        <v>122</v>
      </c>
      <c r="O10032" s="29"/>
      <c r="P10032" s="29" t="s">
        <v>123</v>
      </c>
      <c r="Q10032" s="29" t="n">
        <f aca="false">IFERROR(VALUE(L10032),"")</f>
        <v>9</v>
      </c>
      <c r="R10032" s="29" t="str">
        <f aca="true">IF(O10032="","",O10032-TODAY())</f>
        <v/>
      </c>
      <c r="S10032" s="29" t="str">
        <f aca="false">IF(C10032="&lt;&lt; vazio &gt;&gt;","VAZIA",IF(AND(O10032&lt;&gt;"",R10032&lt;0),"VENCIDO",IF(AND(O10032&lt;&gt;"",R10032&lt;=Parametros!$B$10),"PRÓX. VENCIMENTO",IF(F10032="Q","QUALIDADE",IF(F10032="S","BLOQUEADO",IF(F10032="R","RESTRITO/DEVOLUÇÃO",IF(OR(N10032="QUAR",N10032="QRES"),"QUARENTENA",IF(OR(B10032="DESCARTE",B10032="DEVOLUÇÃO"),"DESCARTE/DEVOLUÇÃO",IF(AND(D10032="",K10032&lt;&gt;""),"SEM LOTE",IF(AND(Q10032&lt;&gt;"",Q10032&gt;=Parametros!$B$11),"PARADO/SEM GIRO","OK"))))))))))</f>
        <v>SEM LOTE</v>
      </c>
      <c r="T10032" s="29" t="str">
        <f aca="false">IF(AND($S10032="PARADO/SEM GIRO",$K10032="KG",OR(Painel!$B$5="(Todos)",A10032=Painel!$B$5)*OR(Painel!$E$5="(Todos)",P10032=Painel!$E$5)),$J10032+ROW()/10000000,"")</f>
        <v/>
      </c>
      <c r="U10032" s="29" t="str">
        <f aca="false">IF(AND($S10032="VENCIDO",$K10032="KG",OR(Painel!$B$5="(Todos)",A10032=Painel!$B$5)*OR(Painel!$E$5="(Todos)",P10032=Painel!$E$5)),$J10032+ROW()/10000000,"")</f>
        <v/>
      </c>
    </row>
    <row r="10033" customFormat="false" ht="15" hidden="false" customHeight="false" outlineLevel="0" collapsed="false">
      <c r="A10033" s="29" t="s">
        <v>56</v>
      </c>
      <c r="B10033" s="29" t="s">
        <v>17062</v>
      </c>
      <c r="C10033" s="29" t="s">
        <v>119</v>
      </c>
      <c r="D10033" s="29"/>
      <c r="E10033" s="29" t="n">
        <v>3</v>
      </c>
      <c r="F10033" s="29"/>
      <c r="G10033" s="29" t="s">
        <v>17064</v>
      </c>
      <c r="H10033" s="30" t="n">
        <v>456.499</v>
      </c>
      <c r="I10033" s="31" t="n">
        <v>46276</v>
      </c>
      <c r="J10033" s="30" t="n">
        <v>456.499</v>
      </c>
      <c r="K10033" s="29" t="s">
        <v>120</v>
      </c>
      <c r="L10033" s="29" t="s">
        <v>133</v>
      </c>
      <c r="M10033" s="29"/>
      <c r="N10033" s="29" t="s">
        <v>122</v>
      </c>
      <c r="O10033" s="29"/>
      <c r="P10033" s="29" t="s">
        <v>123</v>
      </c>
      <c r="Q10033" s="29" t="n">
        <f aca="false">IFERROR(VALUE(L10033),"")</f>
        <v>9</v>
      </c>
      <c r="R10033" s="29" t="str">
        <f aca="true">IF(O10033="","",O10033-TODAY())</f>
        <v/>
      </c>
      <c r="S10033" s="29" t="str">
        <f aca="false">IF(C10033="&lt;&lt; vazio &gt;&gt;","VAZIA",IF(AND(O10033&lt;&gt;"",R10033&lt;0),"VENCIDO",IF(AND(O10033&lt;&gt;"",R10033&lt;=Parametros!$B$10),"PRÓX. VENCIMENTO",IF(F10033="Q","QUALIDADE",IF(F10033="S","BLOQUEADO",IF(F10033="R","RESTRITO/DEVOLUÇÃO",IF(OR(N10033="QUAR",N10033="QRES"),"QUARENTENA",IF(OR(B10033="DESCARTE",B10033="DEVOLUÇÃO"),"DESCARTE/DEVOLUÇÃO",IF(AND(D10033="",K10033&lt;&gt;""),"SEM LOTE",IF(AND(Q10033&lt;&gt;"",Q10033&gt;=Parametros!$B$11),"PARADO/SEM GIRO","OK"))))))))))</f>
        <v>SEM LOTE</v>
      </c>
      <c r="T10033" s="29" t="str">
        <f aca="false">IF(AND($S10033="PARADO/SEM GIRO",$K10033="KG",OR(Painel!$B$5="(Todos)",A10033=Painel!$B$5)*OR(Painel!$E$5="(Todos)",P10033=Painel!$E$5)),$J10033+ROW()/10000000,"")</f>
        <v/>
      </c>
      <c r="U10033" s="29" t="str">
        <f aca="false">IF(AND($S10033="VENCIDO",$K10033="KG",OR(Painel!$B$5="(Todos)",A10033=Painel!$B$5)*OR(Painel!$E$5="(Todos)",P10033=Painel!$E$5)),$J10033+ROW()/10000000,"")</f>
        <v/>
      </c>
    </row>
    <row r="10034" customFormat="false" ht="15" hidden="false" customHeight="false" outlineLevel="0" collapsed="false">
      <c r="A10034" s="29" t="s">
        <v>56</v>
      </c>
      <c r="B10034" s="29" t="s">
        <v>17062</v>
      </c>
      <c r="C10034" s="29" t="s">
        <v>15807</v>
      </c>
      <c r="D10034" s="29"/>
      <c r="E10034" s="29" t="n">
        <v>3</v>
      </c>
      <c r="F10034" s="29"/>
      <c r="G10034" s="29" t="s">
        <v>17065</v>
      </c>
      <c r="H10034" s="30" t="n">
        <v>1414.03</v>
      </c>
      <c r="I10034" s="31" t="n">
        <v>46165</v>
      </c>
      <c r="J10034" s="30" t="n">
        <v>1414.03</v>
      </c>
      <c r="K10034" s="29" t="s">
        <v>15808</v>
      </c>
      <c r="L10034" s="29" t="s">
        <v>14555</v>
      </c>
      <c r="M10034" s="29"/>
      <c r="N10034" s="29" t="s">
        <v>122</v>
      </c>
      <c r="O10034" s="29"/>
      <c r="P10034" s="29" t="s">
        <v>123</v>
      </c>
      <c r="Q10034" s="29" t="n">
        <f aca="false">IFERROR(VALUE(L10034),"")</f>
        <v>120</v>
      </c>
      <c r="R10034" s="29" t="str">
        <f aca="true">IF(O10034="","",O10034-TODAY())</f>
        <v/>
      </c>
      <c r="S10034" s="29" t="str">
        <f aca="false">IF(C10034="&lt;&lt; vazio &gt;&gt;","VAZIA",IF(AND(O10034&lt;&gt;"",R10034&lt;0),"VENCIDO",IF(AND(O10034&lt;&gt;"",R10034&lt;=Parametros!$B$10),"PRÓX. VENCIMENTO",IF(F10034="Q","QUALIDADE",IF(F10034="S","BLOQUEADO",IF(F10034="R","RESTRITO/DEVOLUÇÃO",IF(OR(N10034="QUAR",N10034="QRES"),"QUARENTENA",IF(OR(B10034="DESCARTE",B10034="DEVOLUÇÃO"),"DESCARTE/DEVOLUÇÃO",IF(AND(D10034="",K10034&lt;&gt;""),"SEM LOTE",IF(AND(Q10034&lt;&gt;"",Q10034&gt;=Parametros!$B$11),"PARADO/SEM GIRO","OK"))))))))))</f>
        <v>SEM LOTE</v>
      </c>
      <c r="T10034" s="29" t="str">
        <f aca="false">IF(AND($S10034="PARADO/SEM GIRO",$K10034="KG",OR(Painel!$B$5="(Todos)",A10034=Painel!$B$5)*OR(Painel!$E$5="(Todos)",P10034=Painel!$E$5)),$J10034+ROW()/10000000,"")</f>
        <v/>
      </c>
      <c r="U10034" s="29" t="str">
        <f aca="false">IF(AND($S10034="VENCIDO",$K10034="KG",OR(Painel!$B$5="(Todos)",A10034=Painel!$B$5)*OR(Painel!$E$5="(Todos)",P10034=Painel!$E$5)),$J10034+ROW()/10000000,"")</f>
        <v/>
      </c>
    </row>
    <row r="10035" customFormat="false" ht="15" hidden="false" customHeight="false" outlineLevel="0" collapsed="false">
      <c r="A10035" s="29" t="s">
        <v>56</v>
      </c>
      <c r="B10035" s="29" t="s">
        <v>17066</v>
      </c>
      <c r="C10035" s="29" t="s">
        <v>15807</v>
      </c>
      <c r="D10035" s="29"/>
      <c r="E10035" s="29" t="n">
        <v>2</v>
      </c>
      <c r="F10035" s="29"/>
      <c r="G10035" s="29" t="s">
        <v>17067</v>
      </c>
      <c r="H10035" s="30" t="n">
        <v>1458.784</v>
      </c>
      <c r="I10035" s="31" t="n">
        <v>46279</v>
      </c>
      <c r="J10035" s="30" t="n">
        <v>1458.784</v>
      </c>
      <c r="K10035" s="29" t="s">
        <v>15808</v>
      </c>
      <c r="L10035" s="29" t="s">
        <v>350</v>
      </c>
      <c r="M10035" s="29"/>
      <c r="N10035" s="29" t="s">
        <v>122</v>
      </c>
      <c r="O10035" s="29"/>
      <c r="P10035" s="29" t="s">
        <v>123</v>
      </c>
      <c r="Q10035" s="29" t="n">
        <f aca="false">IFERROR(VALUE(L10035),"")</f>
        <v>6</v>
      </c>
      <c r="R10035" s="29" t="str">
        <f aca="true">IF(O10035="","",O10035-TODAY())</f>
        <v/>
      </c>
      <c r="S10035" s="29" t="str">
        <f aca="false">IF(C10035="&lt;&lt; vazio &gt;&gt;","VAZIA",IF(AND(O10035&lt;&gt;"",R10035&lt;0),"VENCIDO",IF(AND(O10035&lt;&gt;"",R10035&lt;=Parametros!$B$10),"PRÓX. VENCIMENTO",IF(F10035="Q","QUALIDADE",IF(F10035="S","BLOQUEADO",IF(F10035="R","RESTRITO/DEVOLUÇÃO",IF(OR(N10035="QUAR",N10035="QRES"),"QUARENTENA",IF(OR(B10035="DESCARTE",B10035="DEVOLUÇÃO"),"DESCARTE/DEVOLUÇÃO",IF(AND(D10035="",K10035&lt;&gt;""),"SEM LOTE",IF(AND(Q10035&lt;&gt;"",Q10035&gt;=Parametros!$B$11),"PARADO/SEM GIRO","OK"))))))))))</f>
        <v>SEM LOTE</v>
      </c>
      <c r="T10035" s="29" t="str">
        <f aca="false">IF(AND($S10035="PARADO/SEM GIRO",$K10035="KG",OR(Painel!$B$5="(Todos)",A10035=Painel!$B$5)*OR(Painel!$E$5="(Todos)",P10035=Painel!$E$5)),$J10035+ROW()/10000000,"")</f>
        <v/>
      </c>
      <c r="U10035" s="29" t="str">
        <f aca="false">IF(AND($S10035="VENCIDO",$K10035="KG",OR(Painel!$B$5="(Todos)",A10035=Painel!$B$5)*OR(Painel!$E$5="(Todos)",P10035=Painel!$E$5)),$J10035+ROW()/10000000,"")</f>
        <v/>
      </c>
    </row>
    <row r="10036" customFormat="false" ht="15" hidden="false" customHeight="false" outlineLevel="0" collapsed="false">
      <c r="A10036" s="29" t="s">
        <v>56</v>
      </c>
      <c r="B10036" s="29" t="s">
        <v>17066</v>
      </c>
      <c r="C10036" s="29" t="s">
        <v>15830</v>
      </c>
      <c r="D10036" s="29"/>
      <c r="E10036" s="29" t="n">
        <v>2</v>
      </c>
      <c r="F10036" s="29"/>
      <c r="G10036" s="29" t="s">
        <v>17068</v>
      </c>
      <c r="H10036" s="30" t="n">
        <v>375</v>
      </c>
      <c r="I10036" s="31" t="n">
        <v>46272</v>
      </c>
      <c r="J10036" s="30" t="n">
        <v>375</v>
      </c>
      <c r="K10036" s="29" t="s">
        <v>125</v>
      </c>
      <c r="L10036" s="29" t="s">
        <v>126</v>
      </c>
      <c r="M10036" s="29"/>
      <c r="N10036" s="29" t="s">
        <v>122</v>
      </c>
      <c r="O10036" s="29"/>
      <c r="P10036" s="29" t="s">
        <v>123</v>
      </c>
      <c r="Q10036" s="29" t="n">
        <f aca="false">IFERROR(VALUE(L10036),"")</f>
        <v>13</v>
      </c>
      <c r="R10036" s="29" t="str">
        <f aca="true">IF(O10036="","",O10036-TODAY())</f>
        <v/>
      </c>
      <c r="S10036" s="29" t="str">
        <f aca="false">IF(C10036="&lt;&lt; vazio &gt;&gt;","VAZIA",IF(AND(O10036&lt;&gt;"",R10036&lt;0),"VENCIDO",IF(AND(O10036&lt;&gt;"",R10036&lt;=Parametros!$B$10),"PRÓX. VENCIMENTO",IF(F10036="Q","QUALIDADE",IF(F10036="S","BLOQUEADO",IF(F10036="R","RESTRITO/DEVOLUÇÃO",IF(OR(N10036="QUAR",N10036="QRES"),"QUARENTENA",IF(OR(B10036="DESCARTE",B10036="DEVOLUÇÃO"),"DESCARTE/DEVOLUÇÃO",IF(AND(D10036="",K10036&lt;&gt;""),"SEM LOTE",IF(AND(Q10036&lt;&gt;"",Q10036&gt;=Parametros!$B$11),"PARADO/SEM GIRO","OK"))))))))))</f>
        <v>SEM LOTE</v>
      </c>
      <c r="T10036" s="29" t="str">
        <f aca="false">IF(AND($S10036="PARADO/SEM GIRO",$K10036="KG",OR(Painel!$B$5="(Todos)",A10036=Painel!$B$5)*OR(Painel!$E$5="(Todos)",P10036=Painel!$E$5)),$J10036+ROW()/10000000,"")</f>
        <v/>
      </c>
      <c r="U10036" s="29" t="str">
        <f aca="false">IF(AND($S10036="VENCIDO",$K10036="KG",OR(Painel!$B$5="(Todos)",A10036=Painel!$B$5)*OR(Painel!$E$5="(Todos)",P10036=Painel!$E$5)),$J10036+ROW()/10000000,"")</f>
        <v/>
      </c>
    </row>
    <row r="10037" customFormat="false" ht="15" hidden="false" customHeight="false" outlineLevel="0" collapsed="false">
      <c r="A10037" s="29" t="s">
        <v>56</v>
      </c>
      <c r="B10037" s="29" t="s">
        <v>17069</v>
      </c>
      <c r="C10037" s="29" t="s">
        <v>15830</v>
      </c>
      <c r="D10037" s="29"/>
      <c r="E10037" s="29" t="n">
        <v>2</v>
      </c>
      <c r="F10037" s="29"/>
      <c r="G10037" s="29" t="s">
        <v>17070</v>
      </c>
      <c r="H10037" s="30" t="n">
        <v>375</v>
      </c>
      <c r="I10037" s="31" t="n">
        <v>46272</v>
      </c>
      <c r="J10037" s="30" t="n">
        <v>375</v>
      </c>
      <c r="K10037" s="29" t="s">
        <v>125</v>
      </c>
      <c r="L10037" s="29" t="s">
        <v>126</v>
      </c>
      <c r="M10037" s="29"/>
      <c r="N10037" s="29" t="s">
        <v>122</v>
      </c>
      <c r="O10037" s="29"/>
      <c r="P10037" s="29" t="s">
        <v>123</v>
      </c>
      <c r="Q10037" s="29" t="n">
        <f aca="false">IFERROR(VALUE(L10037),"")</f>
        <v>13</v>
      </c>
      <c r="R10037" s="29" t="str">
        <f aca="true">IF(O10037="","",O10037-TODAY())</f>
        <v/>
      </c>
      <c r="S10037" s="29" t="str">
        <f aca="false">IF(C10037="&lt;&lt; vazio &gt;&gt;","VAZIA",IF(AND(O10037&lt;&gt;"",R10037&lt;0),"VENCIDO",IF(AND(O10037&lt;&gt;"",R10037&lt;=Parametros!$B$10),"PRÓX. VENCIMENTO",IF(F10037="Q","QUALIDADE",IF(F10037="S","BLOQUEADO",IF(F10037="R","RESTRITO/DEVOLUÇÃO",IF(OR(N10037="QUAR",N10037="QRES"),"QUARENTENA",IF(OR(B10037="DESCARTE",B10037="DEVOLUÇÃO"),"DESCARTE/DEVOLUÇÃO",IF(AND(D10037="",K10037&lt;&gt;""),"SEM LOTE",IF(AND(Q10037&lt;&gt;"",Q10037&gt;=Parametros!$B$11),"PARADO/SEM GIRO","OK"))))))))))</f>
        <v>SEM LOTE</v>
      </c>
      <c r="T10037" s="29" t="str">
        <f aca="false">IF(AND($S10037="PARADO/SEM GIRO",$K10037="KG",OR(Painel!$B$5="(Todos)",A10037=Painel!$B$5)*OR(Painel!$E$5="(Todos)",P10037=Painel!$E$5)),$J10037+ROW()/10000000,"")</f>
        <v/>
      </c>
      <c r="U10037" s="29" t="str">
        <f aca="false">IF(AND($S10037="VENCIDO",$K10037="KG",OR(Painel!$B$5="(Todos)",A10037=Painel!$B$5)*OR(Painel!$E$5="(Todos)",P10037=Painel!$E$5)),$J10037+ROW()/10000000,"")</f>
        <v/>
      </c>
    </row>
    <row r="10038" customFormat="false" ht="15" hidden="false" customHeight="false" outlineLevel="0" collapsed="false">
      <c r="A10038" s="29" t="s">
        <v>56</v>
      </c>
      <c r="B10038" s="29" t="s">
        <v>17069</v>
      </c>
      <c r="C10038" s="29" t="s">
        <v>15830</v>
      </c>
      <c r="D10038" s="29"/>
      <c r="E10038" s="29" t="n">
        <v>2</v>
      </c>
      <c r="F10038" s="29"/>
      <c r="G10038" s="29" t="s">
        <v>17071</v>
      </c>
      <c r="H10038" s="30" t="n">
        <v>375</v>
      </c>
      <c r="I10038" s="31" t="n">
        <v>46272</v>
      </c>
      <c r="J10038" s="30" t="n">
        <v>375</v>
      </c>
      <c r="K10038" s="29" t="s">
        <v>125</v>
      </c>
      <c r="L10038" s="29" t="s">
        <v>126</v>
      </c>
      <c r="M10038" s="29"/>
      <c r="N10038" s="29" t="s">
        <v>122</v>
      </c>
      <c r="O10038" s="29"/>
      <c r="P10038" s="29" t="s">
        <v>123</v>
      </c>
      <c r="Q10038" s="29" t="n">
        <f aca="false">IFERROR(VALUE(L10038),"")</f>
        <v>13</v>
      </c>
      <c r="R10038" s="29" t="str">
        <f aca="true">IF(O10038="","",O10038-TODAY())</f>
        <v/>
      </c>
      <c r="S10038" s="29" t="str">
        <f aca="false">IF(C10038="&lt;&lt; vazio &gt;&gt;","VAZIA",IF(AND(O10038&lt;&gt;"",R10038&lt;0),"VENCIDO",IF(AND(O10038&lt;&gt;"",R10038&lt;=Parametros!$B$10),"PRÓX. VENCIMENTO",IF(F10038="Q","QUALIDADE",IF(F10038="S","BLOQUEADO",IF(F10038="R","RESTRITO/DEVOLUÇÃO",IF(OR(N10038="QUAR",N10038="QRES"),"QUARENTENA",IF(OR(B10038="DESCARTE",B10038="DEVOLUÇÃO"),"DESCARTE/DEVOLUÇÃO",IF(AND(D10038="",K10038&lt;&gt;""),"SEM LOTE",IF(AND(Q10038&lt;&gt;"",Q10038&gt;=Parametros!$B$11),"PARADO/SEM GIRO","OK"))))))))))</f>
        <v>SEM LOTE</v>
      </c>
      <c r="T10038" s="29" t="str">
        <f aca="false">IF(AND($S10038="PARADO/SEM GIRO",$K10038="KG",OR(Painel!$B$5="(Todos)",A10038=Painel!$B$5)*OR(Painel!$E$5="(Todos)",P10038=Painel!$E$5)),$J10038+ROW()/10000000,"")</f>
        <v/>
      </c>
      <c r="U10038" s="29" t="str">
        <f aca="false">IF(AND($S10038="VENCIDO",$K10038="KG",OR(Painel!$B$5="(Todos)",A10038=Painel!$B$5)*OR(Painel!$E$5="(Todos)",P10038=Painel!$E$5)),$J10038+ROW()/10000000,"")</f>
        <v/>
      </c>
    </row>
    <row r="10039" customFormat="false" ht="15" hidden="false" customHeight="false" outlineLevel="0" collapsed="false">
      <c r="A10039" s="29" t="s">
        <v>56</v>
      </c>
      <c r="B10039" s="29" t="s">
        <v>17072</v>
      </c>
      <c r="C10039" s="29" t="s">
        <v>17073</v>
      </c>
      <c r="D10039" s="29"/>
      <c r="E10039" s="29" t="n">
        <v>3</v>
      </c>
      <c r="F10039" s="29"/>
      <c r="G10039" s="29" t="s">
        <v>17074</v>
      </c>
      <c r="H10039" s="30" t="n">
        <v>375</v>
      </c>
      <c r="I10039" s="31" t="n">
        <v>46281</v>
      </c>
      <c r="J10039" s="30" t="n">
        <v>375</v>
      </c>
      <c r="K10039" s="29" t="s">
        <v>125</v>
      </c>
      <c r="L10039" s="29" t="s">
        <v>284</v>
      </c>
      <c r="M10039" s="29"/>
      <c r="N10039" s="29" t="s">
        <v>122</v>
      </c>
      <c r="O10039" s="29"/>
      <c r="P10039" s="29" t="s">
        <v>123</v>
      </c>
      <c r="Q10039" s="29" t="n">
        <f aca="false">IFERROR(VALUE(L10039),"")</f>
        <v>4</v>
      </c>
      <c r="R10039" s="29" t="str">
        <f aca="true">IF(O10039="","",O10039-TODAY())</f>
        <v/>
      </c>
      <c r="S10039" s="29" t="str">
        <f aca="false">IF(C10039="&lt;&lt; vazio &gt;&gt;","VAZIA",IF(AND(O10039&lt;&gt;"",R10039&lt;0),"VENCIDO",IF(AND(O10039&lt;&gt;"",R10039&lt;=Parametros!$B$10),"PRÓX. VENCIMENTO",IF(F10039="Q","QUALIDADE",IF(F10039="S","BLOQUEADO",IF(F10039="R","RESTRITO/DEVOLUÇÃO",IF(OR(N10039="QUAR",N10039="QRES"),"QUARENTENA",IF(OR(B10039="DESCARTE",B10039="DEVOLUÇÃO"),"DESCARTE/DEVOLUÇÃO",IF(AND(D10039="",K10039&lt;&gt;""),"SEM LOTE",IF(AND(Q10039&lt;&gt;"",Q10039&gt;=Parametros!$B$11),"PARADO/SEM GIRO","OK"))))))))))</f>
        <v>SEM LOTE</v>
      </c>
      <c r="T10039" s="29" t="str">
        <f aca="false">IF(AND($S10039="PARADO/SEM GIRO",$K10039="KG",OR(Painel!$B$5="(Todos)",A10039=Painel!$B$5)*OR(Painel!$E$5="(Todos)",P10039=Painel!$E$5)),$J10039+ROW()/10000000,"")</f>
        <v/>
      </c>
      <c r="U10039" s="29" t="str">
        <f aca="false">IF(AND($S10039="VENCIDO",$K10039="KG",OR(Painel!$B$5="(Todos)",A10039=Painel!$B$5)*OR(Painel!$E$5="(Todos)",P10039=Painel!$E$5)),$J10039+ROW()/10000000,"")</f>
        <v/>
      </c>
    </row>
    <row r="10040" customFormat="false" ht="15" hidden="false" customHeight="false" outlineLevel="0" collapsed="false">
      <c r="A10040" s="29" t="s">
        <v>56</v>
      </c>
      <c r="B10040" s="29" t="s">
        <v>17072</v>
      </c>
      <c r="C10040" s="29" t="s">
        <v>17073</v>
      </c>
      <c r="D10040" s="29"/>
      <c r="E10040" s="29" t="n">
        <v>3</v>
      </c>
      <c r="F10040" s="29"/>
      <c r="G10040" s="29" t="s">
        <v>17075</v>
      </c>
      <c r="H10040" s="30" t="n">
        <v>134</v>
      </c>
      <c r="I10040" s="31" t="n">
        <v>46281</v>
      </c>
      <c r="J10040" s="30" t="n">
        <v>134</v>
      </c>
      <c r="K10040" s="29" t="s">
        <v>125</v>
      </c>
      <c r="L10040" s="29" t="s">
        <v>284</v>
      </c>
      <c r="M10040" s="29"/>
      <c r="N10040" s="29" t="s">
        <v>122</v>
      </c>
      <c r="O10040" s="29"/>
      <c r="P10040" s="29" t="s">
        <v>123</v>
      </c>
      <c r="Q10040" s="29" t="n">
        <f aca="false">IFERROR(VALUE(L10040),"")</f>
        <v>4</v>
      </c>
      <c r="R10040" s="29" t="str">
        <f aca="true">IF(O10040="","",O10040-TODAY())</f>
        <v/>
      </c>
      <c r="S10040" s="29" t="str">
        <f aca="false">IF(C10040="&lt;&lt; vazio &gt;&gt;","VAZIA",IF(AND(O10040&lt;&gt;"",R10040&lt;0),"VENCIDO",IF(AND(O10040&lt;&gt;"",R10040&lt;=Parametros!$B$10),"PRÓX. VENCIMENTO",IF(F10040="Q","QUALIDADE",IF(F10040="S","BLOQUEADO",IF(F10040="R","RESTRITO/DEVOLUÇÃO",IF(OR(N10040="QUAR",N10040="QRES"),"QUARENTENA",IF(OR(B10040="DESCARTE",B10040="DEVOLUÇÃO"),"DESCARTE/DEVOLUÇÃO",IF(AND(D10040="",K10040&lt;&gt;""),"SEM LOTE",IF(AND(Q10040&lt;&gt;"",Q10040&gt;=Parametros!$B$11),"PARADO/SEM GIRO","OK"))))))))))</f>
        <v>SEM LOTE</v>
      </c>
      <c r="T10040" s="29" t="str">
        <f aca="false">IF(AND($S10040="PARADO/SEM GIRO",$K10040="KG",OR(Painel!$B$5="(Todos)",A10040=Painel!$B$5)*OR(Painel!$E$5="(Todos)",P10040=Painel!$E$5)),$J10040+ROW()/10000000,"")</f>
        <v/>
      </c>
      <c r="U10040" s="29" t="str">
        <f aca="false">IF(AND($S10040="VENCIDO",$K10040="KG",OR(Painel!$B$5="(Todos)",A10040=Painel!$B$5)*OR(Painel!$E$5="(Todos)",P10040=Painel!$E$5)),$J10040+ROW()/10000000,"")</f>
        <v/>
      </c>
    </row>
    <row r="10041" customFormat="false" ht="15" hidden="false" customHeight="false" outlineLevel="0" collapsed="false">
      <c r="A10041" s="29" t="s">
        <v>56</v>
      </c>
      <c r="B10041" s="29" t="s">
        <v>17072</v>
      </c>
      <c r="C10041" s="29" t="s">
        <v>17076</v>
      </c>
      <c r="D10041" s="29" t="s">
        <v>17077</v>
      </c>
      <c r="E10041" s="29" t="n">
        <v>3</v>
      </c>
      <c r="F10041" s="29"/>
      <c r="G10041" s="29" t="s">
        <v>17078</v>
      </c>
      <c r="H10041" s="30" t="n">
        <v>375</v>
      </c>
      <c r="I10041" s="31" t="n">
        <v>46281</v>
      </c>
      <c r="J10041" s="30" t="n">
        <v>375</v>
      </c>
      <c r="K10041" s="29" t="s">
        <v>125</v>
      </c>
      <c r="L10041" s="29" t="s">
        <v>284</v>
      </c>
      <c r="M10041" s="29"/>
      <c r="N10041" s="29" t="s">
        <v>122</v>
      </c>
      <c r="O10041" s="31" t="n">
        <v>46621</v>
      </c>
      <c r="P10041" s="29" t="s">
        <v>123</v>
      </c>
      <c r="Q10041" s="29" t="n">
        <f aca="false">IFERROR(VALUE(L10041),"")</f>
        <v>4</v>
      </c>
      <c r="R10041" s="29" t="n">
        <f aca="true">IF(O10041="","",O10041-TODAY())</f>
        <v>336</v>
      </c>
      <c r="S10041" s="29" t="str">
        <f aca="false">IF(C10041="&lt;&lt; vazio &gt;&gt;","VAZIA",IF(AND(O10041&lt;&gt;"",R10041&lt;0),"VENCIDO",IF(AND(O10041&lt;&gt;"",R10041&lt;=Parametros!$B$10),"PRÓX. VENCIMENTO",IF(F10041="Q","QUALIDADE",IF(F10041="S","BLOQUEADO",IF(F10041="R","RESTRITO/DEVOLUÇÃO",IF(OR(N10041="QUAR",N10041="QRES"),"QUARENTENA",IF(OR(B10041="DESCARTE",B10041="DEVOLUÇÃO"),"DESCARTE/DEVOLUÇÃO",IF(AND(D10041="",K10041&lt;&gt;""),"SEM LOTE",IF(AND(Q10041&lt;&gt;"",Q10041&gt;=Parametros!$B$11),"PARADO/SEM GIRO","OK"))))))))))</f>
        <v>OK</v>
      </c>
      <c r="T10041" s="29" t="str">
        <f aca="false">IF(AND($S10041="PARADO/SEM GIRO",$K10041="KG",OR(Painel!$B$5="(Todos)",A10041=Painel!$B$5)*OR(Painel!$E$5="(Todos)",P10041=Painel!$E$5)),$J10041+ROW()/10000000,"")</f>
        <v/>
      </c>
      <c r="U10041" s="29" t="str">
        <f aca="false">IF(AND($S10041="VENCIDO",$K10041="KG",OR(Painel!$B$5="(Todos)",A10041=Painel!$B$5)*OR(Painel!$E$5="(Todos)",P10041=Painel!$E$5)),$J10041+ROW()/10000000,"")</f>
        <v/>
      </c>
    </row>
    <row r="10042" customFormat="false" ht="15" hidden="false" customHeight="false" outlineLevel="0" collapsed="false">
      <c r="A10042" s="29" t="s">
        <v>56</v>
      </c>
      <c r="B10042" s="29" t="s">
        <v>17079</v>
      </c>
      <c r="C10042" s="29" t="s">
        <v>17073</v>
      </c>
      <c r="D10042" s="29"/>
      <c r="E10042" s="29" t="n">
        <v>4</v>
      </c>
      <c r="F10042" s="29"/>
      <c r="G10042" s="29" t="s">
        <v>17080</v>
      </c>
      <c r="H10042" s="30" t="n">
        <v>375</v>
      </c>
      <c r="I10042" s="31" t="n">
        <v>46273</v>
      </c>
      <c r="J10042" s="30" t="n">
        <v>375</v>
      </c>
      <c r="K10042" s="29" t="s">
        <v>125</v>
      </c>
      <c r="L10042" s="29" t="s">
        <v>149</v>
      </c>
      <c r="M10042" s="29"/>
      <c r="N10042" s="29" t="s">
        <v>122</v>
      </c>
      <c r="O10042" s="29"/>
      <c r="P10042" s="29" t="s">
        <v>123</v>
      </c>
      <c r="Q10042" s="29" t="n">
        <f aca="false">IFERROR(VALUE(L10042),"")</f>
        <v>12</v>
      </c>
      <c r="R10042" s="29" t="str">
        <f aca="true">IF(O10042="","",O10042-TODAY())</f>
        <v/>
      </c>
      <c r="S10042" s="29" t="str">
        <f aca="false">IF(C10042="&lt;&lt; vazio &gt;&gt;","VAZIA",IF(AND(O10042&lt;&gt;"",R10042&lt;0),"VENCIDO",IF(AND(O10042&lt;&gt;"",R10042&lt;=Parametros!$B$10),"PRÓX. VENCIMENTO",IF(F10042="Q","QUALIDADE",IF(F10042="S","BLOQUEADO",IF(F10042="R","RESTRITO/DEVOLUÇÃO",IF(OR(N10042="QUAR",N10042="QRES"),"QUARENTENA",IF(OR(B10042="DESCARTE",B10042="DEVOLUÇÃO"),"DESCARTE/DEVOLUÇÃO",IF(AND(D10042="",K10042&lt;&gt;""),"SEM LOTE",IF(AND(Q10042&lt;&gt;"",Q10042&gt;=Parametros!$B$11),"PARADO/SEM GIRO","OK"))))))))))</f>
        <v>SEM LOTE</v>
      </c>
      <c r="T10042" s="29" t="str">
        <f aca="false">IF(AND($S10042="PARADO/SEM GIRO",$K10042="KG",OR(Painel!$B$5="(Todos)",A10042=Painel!$B$5)*OR(Painel!$E$5="(Todos)",P10042=Painel!$E$5)),$J10042+ROW()/10000000,"")</f>
        <v/>
      </c>
      <c r="U10042" s="29" t="str">
        <f aca="false">IF(AND($S10042="VENCIDO",$K10042="KG",OR(Painel!$B$5="(Todos)",A10042=Painel!$B$5)*OR(Painel!$E$5="(Todos)",P10042=Painel!$E$5)),$J10042+ROW()/10000000,"")</f>
        <v/>
      </c>
    </row>
    <row r="10043" customFormat="false" ht="15" hidden="false" customHeight="false" outlineLevel="0" collapsed="false">
      <c r="A10043" s="29" t="s">
        <v>56</v>
      </c>
      <c r="B10043" s="29" t="s">
        <v>17079</v>
      </c>
      <c r="C10043" s="29" t="s">
        <v>17076</v>
      </c>
      <c r="D10043" s="29" t="s">
        <v>17077</v>
      </c>
      <c r="E10043" s="29" t="n">
        <v>4</v>
      </c>
      <c r="F10043" s="29"/>
      <c r="G10043" s="29" t="s">
        <v>17081</v>
      </c>
      <c r="H10043" s="30" t="n">
        <v>375</v>
      </c>
      <c r="I10043" s="31" t="n">
        <v>46283</v>
      </c>
      <c r="J10043" s="30" t="n">
        <v>375</v>
      </c>
      <c r="K10043" s="29" t="s">
        <v>125</v>
      </c>
      <c r="L10043" s="29" t="s">
        <v>176</v>
      </c>
      <c r="M10043" s="29"/>
      <c r="N10043" s="29" t="s">
        <v>122</v>
      </c>
      <c r="O10043" s="31" t="n">
        <v>46621</v>
      </c>
      <c r="P10043" s="29" t="s">
        <v>123</v>
      </c>
      <c r="Q10043" s="29" t="n">
        <f aca="false">IFERROR(VALUE(L10043),"")</f>
        <v>2</v>
      </c>
      <c r="R10043" s="29" t="n">
        <f aca="true">IF(O10043="","",O10043-TODAY())</f>
        <v>336</v>
      </c>
      <c r="S10043" s="29" t="str">
        <f aca="false">IF(C10043="&lt;&lt; vazio &gt;&gt;","VAZIA",IF(AND(O10043&lt;&gt;"",R10043&lt;0),"VENCIDO",IF(AND(O10043&lt;&gt;"",R10043&lt;=Parametros!$B$10),"PRÓX. VENCIMENTO",IF(F10043="Q","QUALIDADE",IF(F10043="S","BLOQUEADO",IF(F10043="R","RESTRITO/DEVOLUÇÃO",IF(OR(N10043="QUAR",N10043="QRES"),"QUARENTENA",IF(OR(B10043="DESCARTE",B10043="DEVOLUÇÃO"),"DESCARTE/DEVOLUÇÃO",IF(AND(D10043="",K10043&lt;&gt;""),"SEM LOTE",IF(AND(Q10043&lt;&gt;"",Q10043&gt;=Parametros!$B$11),"PARADO/SEM GIRO","OK"))))))))))</f>
        <v>OK</v>
      </c>
      <c r="T10043" s="29" t="str">
        <f aca="false">IF(AND($S10043="PARADO/SEM GIRO",$K10043="KG",OR(Painel!$B$5="(Todos)",A10043=Painel!$B$5)*OR(Painel!$E$5="(Todos)",P10043=Painel!$E$5)),$J10043+ROW()/10000000,"")</f>
        <v/>
      </c>
      <c r="U10043" s="29" t="str">
        <f aca="false">IF(AND($S10043="VENCIDO",$K10043="KG",OR(Painel!$B$5="(Todos)",A10043=Painel!$B$5)*OR(Painel!$E$5="(Todos)",P10043=Painel!$E$5)),$J10043+ROW()/10000000,"")</f>
        <v/>
      </c>
    </row>
    <row r="10044" customFormat="false" ht="15" hidden="false" customHeight="false" outlineLevel="0" collapsed="false">
      <c r="A10044" s="29" t="s">
        <v>56</v>
      </c>
      <c r="B10044" s="29" t="s">
        <v>17079</v>
      </c>
      <c r="C10044" s="29" t="s">
        <v>17076</v>
      </c>
      <c r="D10044" s="29" t="s">
        <v>17077</v>
      </c>
      <c r="E10044" s="29" t="n">
        <v>4</v>
      </c>
      <c r="F10044" s="29"/>
      <c r="G10044" s="29" t="s">
        <v>17082</v>
      </c>
      <c r="H10044" s="30" t="n">
        <v>375</v>
      </c>
      <c r="I10044" s="31" t="n">
        <v>46281</v>
      </c>
      <c r="J10044" s="30" t="n">
        <v>375</v>
      </c>
      <c r="K10044" s="29" t="s">
        <v>125</v>
      </c>
      <c r="L10044" s="29" t="s">
        <v>284</v>
      </c>
      <c r="M10044" s="29"/>
      <c r="N10044" s="29" t="s">
        <v>122</v>
      </c>
      <c r="O10044" s="31" t="n">
        <v>46621</v>
      </c>
      <c r="P10044" s="29" t="s">
        <v>123</v>
      </c>
      <c r="Q10044" s="29" t="n">
        <f aca="false">IFERROR(VALUE(L10044),"")</f>
        <v>4</v>
      </c>
      <c r="R10044" s="29" t="n">
        <f aca="true">IF(O10044="","",O10044-TODAY())</f>
        <v>336</v>
      </c>
      <c r="S10044" s="29" t="str">
        <f aca="false">IF(C10044="&lt;&lt; vazio &gt;&gt;","VAZIA",IF(AND(O10044&lt;&gt;"",R10044&lt;0),"VENCIDO",IF(AND(O10044&lt;&gt;"",R10044&lt;=Parametros!$B$10),"PRÓX. VENCIMENTO",IF(F10044="Q","QUALIDADE",IF(F10044="S","BLOQUEADO",IF(F10044="R","RESTRITO/DEVOLUÇÃO",IF(OR(N10044="QUAR",N10044="QRES"),"QUARENTENA",IF(OR(B10044="DESCARTE",B10044="DEVOLUÇÃO"),"DESCARTE/DEVOLUÇÃO",IF(AND(D10044="",K10044&lt;&gt;""),"SEM LOTE",IF(AND(Q10044&lt;&gt;"",Q10044&gt;=Parametros!$B$11),"PARADO/SEM GIRO","OK"))))))))))</f>
        <v>OK</v>
      </c>
      <c r="T10044" s="29" t="str">
        <f aca="false">IF(AND($S10044="PARADO/SEM GIRO",$K10044="KG",OR(Painel!$B$5="(Todos)",A10044=Painel!$B$5)*OR(Painel!$E$5="(Todos)",P10044=Painel!$E$5)),$J10044+ROW()/10000000,"")</f>
        <v/>
      </c>
      <c r="U10044" s="29" t="str">
        <f aca="false">IF(AND($S10044="VENCIDO",$K10044="KG",OR(Painel!$B$5="(Todos)",A10044=Painel!$B$5)*OR(Painel!$E$5="(Todos)",P10044=Painel!$E$5)),$J10044+ROW()/10000000,"")</f>
        <v/>
      </c>
    </row>
    <row r="10045" customFormat="false" ht="15" hidden="false" customHeight="false" outlineLevel="0" collapsed="false">
      <c r="A10045" s="29" t="s">
        <v>56</v>
      </c>
      <c r="B10045" s="29" t="s">
        <v>17079</v>
      </c>
      <c r="C10045" s="29" t="s">
        <v>17076</v>
      </c>
      <c r="D10045" s="29" t="s">
        <v>17077</v>
      </c>
      <c r="E10045" s="29" t="n">
        <v>4</v>
      </c>
      <c r="F10045" s="29"/>
      <c r="G10045" s="29" t="s">
        <v>17083</v>
      </c>
      <c r="H10045" s="30" t="n">
        <v>375</v>
      </c>
      <c r="I10045" s="31" t="n">
        <v>46281</v>
      </c>
      <c r="J10045" s="30" t="n">
        <v>375</v>
      </c>
      <c r="K10045" s="29" t="s">
        <v>125</v>
      </c>
      <c r="L10045" s="29" t="s">
        <v>284</v>
      </c>
      <c r="M10045" s="29"/>
      <c r="N10045" s="29" t="s">
        <v>122</v>
      </c>
      <c r="O10045" s="31" t="n">
        <v>46621</v>
      </c>
      <c r="P10045" s="29" t="s">
        <v>123</v>
      </c>
      <c r="Q10045" s="29" t="n">
        <f aca="false">IFERROR(VALUE(L10045),"")</f>
        <v>4</v>
      </c>
      <c r="R10045" s="29" t="n">
        <f aca="true">IF(O10045="","",O10045-TODAY())</f>
        <v>336</v>
      </c>
      <c r="S10045" s="29" t="str">
        <f aca="false">IF(C10045="&lt;&lt; vazio &gt;&gt;","VAZIA",IF(AND(O10045&lt;&gt;"",R10045&lt;0),"VENCIDO",IF(AND(O10045&lt;&gt;"",R10045&lt;=Parametros!$B$10),"PRÓX. VENCIMENTO",IF(F10045="Q","QUALIDADE",IF(F10045="S","BLOQUEADO",IF(F10045="R","RESTRITO/DEVOLUÇÃO",IF(OR(N10045="QUAR",N10045="QRES"),"QUARENTENA",IF(OR(B10045="DESCARTE",B10045="DEVOLUÇÃO"),"DESCARTE/DEVOLUÇÃO",IF(AND(D10045="",K10045&lt;&gt;""),"SEM LOTE",IF(AND(Q10045&lt;&gt;"",Q10045&gt;=Parametros!$B$11),"PARADO/SEM GIRO","OK"))))))))))</f>
        <v>OK</v>
      </c>
      <c r="T10045" s="29" t="str">
        <f aca="false">IF(AND($S10045="PARADO/SEM GIRO",$K10045="KG",OR(Painel!$B$5="(Todos)",A10045=Painel!$B$5)*OR(Painel!$E$5="(Todos)",P10045=Painel!$E$5)),$J10045+ROW()/10000000,"")</f>
        <v/>
      </c>
      <c r="U10045" s="29" t="str">
        <f aca="false">IF(AND($S10045="VENCIDO",$K10045="KG",OR(Painel!$B$5="(Todos)",A10045=Painel!$B$5)*OR(Painel!$E$5="(Todos)",P10045=Painel!$E$5)),$J10045+ROW()/10000000,"")</f>
        <v/>
      </c>
    </row>
    <row r="10046" customFormat="false" ht="15" hidden="false" customHeight="false" outlineLevel="0" collapsed="false">
      <c r="A10046" s="29" t="s">
        <v>56</v>
      </c>
      <c r="B10046" s="29" t="s">
        <v>17084</v>
      </c>
      <c r="C10046" s="29" t="s">
        <v>17073</v>
      </c>
      <c r="D10046" s="29"/>
      <c r="E10046" s="29" t="n">
        <v>3</v>
      </c>
      <c r="F10046" s="29"/>
      <c r="G10046" s="29" t="s">
        <v>17085</v>
      </c>
      <c r="H10046" s="30" t="n">
        <v>375</v>
      </c>
      <c r="I10046" s="31" t="n">
        <v>46272</v>
      </c>
      <c r="J10046" s="30" t="n">
        <v>375</v>
      </c>
      <c r="K10046" s="29" t="s">
        <v>125</v>
      </c>
      <c r="L10046" s="29" t="s">
        <v>126</v>
      </c>
      <c r="M10046" s="29"/>
      <c r="N10046" s="29" t="s">
        <v>122</v>
      </c>
      <c r="O10046" s="29"/>
      <c r="P10046" s="29" t="s">
        <v>123</v>
      </c>
      <c r="Q10046" s="29" t="n">
        <f aca="false">IFERROR(VALUE(L10046),"")</f>
        <v>13</v>
      </c>
      <c r="R10046" s="29" t="str">
        <f aca="true">IF(O10046="","",O10046-TODAY())</f>
        <v/>
      </c>
      <c r="S10046" s="29" t="str">
        <f aca="false">IF(C10046="&lt;&lt; vazio &gt;&gt;","VAZIA",IF(AND(O10046&lt;&gt;"",R10046&lt;0),"VENCIDO",IF(AND(O10046&lt;&gt;"",R10046&lt;=Parametros!$B$10),"PRÓX. VENCIMENTO",IF(F10046="Q","QUALIDADE",IF(F10046="S","BLOQUEADO",IF(F10046="R","RESTRITO/DEVOLUÇÃO",IF(OR(N10046="QUAR",N10046="QRES"),"QUARENTENA",IF(OR(B10046="DESCARTE",B10046="DEVOLUÇÃO"),"DESCARTE/DEVOLUÇÃO",IF(AND(D10046="",K10046&lt;&gt;""),"SEM LOTE",IF(AND(Q10046&lt;&gt;"",Q10046&gt;=Parametros!$B$11),"PARADO/SEM GIRO","OK"))))))))))</f>
        <v>SEM LOTE</v>
      </c>
      <c r="T10046" s="29" t="str">
        <f aca="false">IF(AND($S10046="PARADO/SEM GIRO",$K10046="KG",OR(Painel!$B$5="(Todos)",A10046=Painel!$B$5)*OR(Painel!$E$5="(Todos)",P10046=Painel!$E$5)),$J10046+ROW()/10000000,"")</f>
        <v/>
      </c>
      <c r="U10046" s="29" t="str">
        <f aca="false">IF(AND($S10046="VENCIDO",$K10046="KG",OR(Painel!$B$5="(Todos)",A10046=Painel!$B$5)*OR(Painel!$E$5="(Todos)",P10046=Painel!$E$5)),$J10046+ROW()/10000000,"")</f>
        <v/>
      </c>
    </row>
    <row r="10047" customFormat="false" ht="15" hidden="false" customHeight="false" outlineLevel="0" collapsed="false">
      <c r="A10047" s="29" t="s">
        <v>56</v>
      </c>
      <c r="B10047" s="29" t="s">
        <v>17084</v>
      </c>
      <c r="C10047" s="29" t="s">
        <v>17076</v>
      </c>
      <c r="D10047" s="29" t="s">
        <v>17086</v>
      </c>
      <c r="E10047" s="29" t="n">
        <v>3</v>
      </c>
      <c r="F10047" s="29"/>
      <c r="G10047" s="29" t="s">
        <v>17087</v>
      </c>
      <c r="H10047" s="30" t="n">
        <v>375</v>
      </c>
      <c r="I10047" s="31" t="n">
        <v>46281</v>
      </c>
      <c r="J10047" s="30" t="n">
        <v>375</v>
      </c>
      <c r="K10047" s="29" t="s">
        <v>125</v>
      </c>
      <c r="L10047" s="29" t="s">
        <v>284</v>
      </c>
      <c r="M10047" s="29"/>
      <c r="N10047" s="29" t="s">
        <v>122</v>
      </c>
      <c r="O10047" s="31" t="n">
        <v>46603</v>
      </c>
      <c r="P10047" s="29" t="s">
        <v>123</v>
      </c>
      <c r="Q10047" s="29" t="n">
        <f aca="false">IFERROR(VALUE(L10047),"")</f>
        <v>4</v>
      </c>
      <c r="R10047" s="29" t="n">
        <f aca="true">IF(O10047="","",O10047-TODAY())</f>
        <v>318</v>
      </c>
      <c r="S10047" s="29" t="str">
        <f aca="false">IF(C10047="&lt;&lt; vazio &gt;&gt;","VAZIA",IF(AND(O10047&lt;&gt;"",R10047&lt;0),"VENCIDO",IF(AND(O10047&lt;&gt;"",R10047&lt;=Parametros!$B$10),"PRÓX. VENCIMENTO",IF(F10047="Q","QUALIDADE",IF(F10047="S","BLOQUEADO",IF(F10047="R","RESTRITO/DEVOLUÇÃO",IF(OR(N10047="QUAR",N10047="QRES"),"QUARENTENA",IF(OR(B10047="DESCARTE",B10047="DEVOLUÇÃO"),"DESCARTE/DEVOLUÇÃO",IF(AND(D10047="",K10047&lt;&gt;""),"SEM LOTE",IF(AND(Q10047&lt;&gt;"",Q10047&gt;=Parametros!$B$11),"PARADO/SEM GIRO","OK"))))))))))</f>
        <v>OK</v>
      </c>
      <c r="T10047" s="29" t="str">
        <f aca="false">IF(AND($S10047="PARADO/SEM GIRO",$K10047="KG",OR(Painel!$B$5="(Todos)",A10047=Painel!$B$5)*OR(Painel!$E$5="(Todos)",P10047=Painel!$E$5)),$J10047+ROW()/10000000,"")</f>
        <v/>
      </c>
      <c r="U10047" s="29" t="str">
        <f aca="false">IF(AND($S10047="VENCIDO",$K10047="KG",OR(Painel!$B$5="(Todos)",A10047=Painel!$B$5)*OR(Painel!$E$5="(Todos)",P10047=Painel!$E$5)),$J10047+ROW()/10000000,"")</f>
        <v/>
      </c>
    </row>
    <row r="10048" customFormat="false" ht="15" hidden="false" customHeight="false" outlineLevel="0" collapsed="false">
      <c r="A10048" s="29" t="s">
        <v>56</v>
      </c>
      <c r="B10048" s="29" t="s">
        <v>17084</v>
      </c>
      <c r="C10048" s="29" t="s">
        <v>17076</v>
      </c>
      <c r="D10048" s="29" t="s">
        <v>17088</v>
      </c>
      <c r="E10048" s="29" t="n">
        <v>3</v>
      </c>
      <c r="F10048" s="29"/>
      <c r="G10048" s="29" t="s">
        <v>17089</v>
      </c>
      <c r="H10048" s="30" t="n">
        <v>375</v>
      </c>
      <c r="I10048" s="31" t="n">
        <v>46281</v>
      </c>
      <c r="J10048" s="30" t="n">
        <v>375</v>
      </c>
      <c r="K10048" s="29" t="s">
        <v>125</v>
      </c>
      <c r="L10048" s="29" t="s">
        <v>284</v>
      </c>
      <c r="M10048" s="29"/>
      <c r="N10048" s="29" t="s">
        <v>122</v>
      </c>
      <c r="O10048" s="31" t="n">
        <v>46638</v>
      </c>
      <c r="P10048" s="29" t="s">
        <v>123</v>
      </c>
      <c r="Q10048" s="29" t="n">
        <f aca="false">IFERROR(VALUE(L10048),"")</f>
        <v>4</v>
      </c>
      <c r="R10048" s="29" t="n">
        <f aca="true">IF(O10048="","",O10048-TODAY())</f>
        <v>353</v>
      </c>
      <c r="S10048" s="29" t="str">
        <f aca="false">IF(C10048="&lt;&lt; vazio &gt;&gt;","VAZIA",IF(AND(O10048&lt;&gt;"",R10048&lt;0),"VENCIDO",IF(AND(O10048&lt;&gt;"",R10048&lt;=Parametros!$B$10),"PRÓX. VENCIMENTO",IF(F10048="Q","QUALIDADE",IF(F10048="S","BLOQUEADO",IF(F10048="R","RESTRITO/DEVOLUÇÃO",IF(OR(N10048="QUAR",N10048="QRES"),"QUARENTENA",IF(OR(B10048="DESCARTE",B10048="DEVOLUÇÃO"),"DESCARTE/DEVOLUÇÃO",IF(AND(D10048="",K10048&lt;&gt;""),"SEM LOTE",IF(AND(Q10048&lt;&gt;"",Q10048&gt;=Parametros!$B$11),"PARADO/SEM GIRO","OK"))))))))))</f>
        <v>OK</v>
      </c>
      <c r="T10048" s="29" t="str">
        <f aca="false">IF(AND($S10048="PARADO/SEM GIRO",$K10048="KG",OR(Painel!$B$5="(Todos)",A10048=Painel!$B$5)*OR(Painel!$E$5="(Todos)",P10048=Painel!$E$5)),$J10048+ROW()/10000000,"")</f>
        <v/>
      </c>
      <c r="U10048" s="29" t="str">
        <f aca="false">IF(AND($S10048="VENCIDO",$K10048="KG",OR(Painel!$B$5="(Todos)",A10048=Painel!$B$5)*OR(Painel!$E$5="(Todos)",P10048=Painel!$E$5)),$J10048+ROW()/10000000,"")</f>
        <v/>
      </c>
    </row>
    <row r="10049" customFormat="false" ht="15" hidden="false" customHeight="false" outlineLevel="0" collapsed="false">
      <c r="A10049" s="29" t="s">
        <v>56</v>
      </c>
      <c r="B10049" s="29" t="s">
        <v>17090</v>
      </c>
      <c r="C10049" s="29" t="s">
        <v>17073</v>
      </c>
      <c r="D10049" s="29"/>
      <c r="E10049" s="29" t="n">
        <v>2</v>
      </c>
      <c r="F10049" s="29"/>
      <c r="G10049" s="29" t="s">
        <v>17091</v>
      </c>
      <c r="H10049" s="30" t="n">
        <v>375</v>
      </c>
      <c r="I10049" s="31" t="n">
        <v>46281</v>
      </c>
      <c r="J10049" s="30" t="n">
        <v>375</v>
      </c>
      <c r="K10049" s="29" t="s">
        <v>125</v>
      </c>
      <c r="L10049" s="29" t="s">
        <v>284</v>
      </c>
      <c r="M10049" s="29"/>
      <c r="N10049" s="29" t="s">
        <v>122</v>
      </c>
      <c r="O10049" s="29"/>
      <c r="P10049" s="29" t="s">
        <v>123</v>
      </c>
      <c r="Q10049" s="29" t="n">
        <f aca="false">IFERROR(VALUE(L10049),"")</f>
        <v>4</v>
      </c>
      <c r="R10049" s="29" t="str">
        <f aca="true">IF(O10049="","",O10049-TODAY())</f>
        <v/>
      </c>
      <c r="S10049" s="29" t="str">
        <f aca="false">IF(C10049="&lt;&lt; vazio &gt;&gt;","VAZIA",IF(AND(O10049&lt;&gt;"",R10049&lt;0),"VENCIDO",IF(AND(O10049&lt;&gt;"",R10049&lt;=Parametros!$B$10),"PRÓX. VENCIMENTO",IF(F10049="Q","QUALIDADE",IF(F10049="S","BLOQUEADO",IF(F10049="R","RESTRITO/DEVOLUÇÃO",IF(OR(N10049="QUAR",N10049="QRES"),"QUARENTENA",IF(OR(B10049="DESCARTE",B10049="DEVOLUÇÃO"),"DESCARTE/DEVOLUÇÃO",IF(AND(D10049="",K10049&lt;&gt;""),"SEM LOTE",IF(AND(Q10049&lt;&gt;"",Q10049&gt;=Parametros!$B$11),"PARADO/SEM GIRO","OK"))))))))))</f>
        <v>SEM LOTE</v>
      </c>
      <c r="T10049" s="29" t="str">
        <f aca="false">IF(AND($S10049="PARADO/SEM GIRO",$K10049="KG",OR(Painel!$B$5="(Todos)",A10049=Painel!$B$5)*OR(Painel!$E$5="(Todos)",P10049=Painel!$E$5)),$J10049+ROW()/10000000,"")</f>
        <v/>
      </c>
      <c r="U10049" s="29" t="str">
        <f aca="false">IF(AND($S10049="VENCIDO",$K10049="KG",OR(Painel!$B$5="(Todos)",A10049=Painel!$B$5)*OR(Painel!$E$5="(Todos)",P10049=Painel!$E$5)),$J10049+ROW()/10000000,"")</f>
        <v/>
      </c>
    </row>
    <row r="10050" customFormat="false" ht="15" hidden="false" customHeight="false" outlineLevel="0" collapsed="false">
      <c r="A10050" s="29" t="s">
        <v>56</v>
      </c>
      <c r="B10050" s="29" t="s">
        <v>17090</v>
      </c>
      <c r="C10050" s="29" t="s">
        <v>17073</v>
      </c>
      <c r="D10050" s="29"/>
      <c r="E10050" s="29" t="n">
        <v>2</v>
      </c>
      <c r="F10050" s="29"/>
      <c r="G10050" s="29" t="s">
        <v>17092</v>
      </c>
      <c r="H10050" s="30" t="n">
        <v>375</v>
      </c>
      <c r="I10050" s="31" t="n">
        <v>46272</v>
      </c>
      <c r="J10050" s="30" t="n">
        <v>375</v>
      </c>
      <c r="K10050" s="29" t="s">
        <v>125</v>
      </c>
      <c r="L10050" s="29" t="s">
        <v>126</v>
      </c>
      <c r="M10050" s="29"/>
      <c r="N10050" s="29" t="s">
        <v>122</v>
      </c>
      <c r="O10050" s="29"/>
      <c r="P10050" s="29" t="s">
        <v>123</v>
      </c>
      <c r="Q10050" s="29" t="n">
        <f aca="false">IFERROR(VALUE(L10050),"")</f>
        <v>13</v>
      </c>
      <c r="R10050" s="29" t="str">
        <f aca="true">IF(O10050="","",O10050-TODAY())</f>
        <v/>
      </c>
      <c r="S10050" s="29" t="str">
        <f aca="false">IF(C10050="&lt;&lt; vazio &gt;&gt;","VAZIA",IF(AND(O10050&lt;&gt;"",R10050&lt;0),"VENCIDO",IF(AND(O10050&lt;&gt;"",R10050&lt;=Parametros!$B$10),"PRÓX. VENCIMENTO",IF(F10050="Q","QUALIDADE",IF(F10050="S","BLOQUEADO",IF(F10050="R","RESTRITO/DEVOLUÇÃO",IF(OR(N10050="QUAR",N10050="QRES"),"QUARENTENA",IF(OR(B10050="DESCARTE",B10050="DEVOLUÇÃO"),"DESCARTE/DEVOLUÇÃO",IF(AND(D10050="",K10050&lt;&gt;""),"SEM LOTE",IF(AND(Q10050&lt;&gt;"",Q10050&gt;=Parametros!$B$11),"PARADO/SEM GIRO","OK"))))))))))</f>
        <v>SEM LOTE</v>
      </c>
      <c r="T10050" s="29" t="str">
        <f aca="false">IF(AND($S10050="PARADO/SEM GIRO",$K10050="KG",OR(Painel!$B$5="(Todos)",A10050=Painel!$B$5)*OR(Painel!$E$5="(Todos)",P10050=Painel!$E$5)),$J10050+ROW()/10000000,"")</f>
        <v/>
      </c>
      <c r="U10050" s="29" t="str">
        <f aca="false">IF(AND($S10050="VENCIDO",$K10050="KG",OR(Painel!$B$5="(Todos)",A10050=Painel!$B$5)*OR(Painel!$E$5="(Todos)",P10050=Painel!$E$5)),$J10050+ROW()/10000000,"")</f>
        <v/>
      </c>
    </row>
    <row r="10051" customFormat="false" ht="15" hidden="false" customHeight="false" outlineLevel="0" collapsed="false">
      <c r="A10051" s="29" t="s">
        <v>56</v>
      </c>
      <c r="B10051" s="29" t="s">
        <v>17093</v>
      </c>
      <c r="C10051" s="29" t="s">
        <v>17073</v>
      </c>
      <c r="D10051" s="29"/>
      <c r="E10051" s="29" t="n">
        <v>3</v>
      </c>
      <c r="F10051" s="29"/>
      <c r="G10051" s="29" t="s">
        <v>17094</v>
      </c>
      <c r="H10051" s="30" t="n">
        <v>375</v>
      </c>
      <c r="I10051" s="31" t="n">
        <v>46273</v>
      </c>
      <c r="J10051" s="30" t="n">
        <v>375</v>
      </c>
      <c r="K10051" s="29" t="s">
        <v>125</v>
      </c>
      <c r="L10051" s="29" t="s">
        <v>149</v>
      </c>
      <c r="M10051" s="29"/>
      <c r="N10051" s="29" t="s">
        <v>122</v>
      </c>
      <c r="O10051" s="29"/>
      <c r="P10051" s="29" t="s">
        <v>123</v>
      </c>
      <c r="Q10051" s="29" t="n">
        <f aca="false">IFERROR(VALUE(L10051),"")</f>
        <v>12</v>
      </c>
      <c r="R10051" s="29" t="str">
        <f aca="true">IF(O10051="","",O10051-TODAY())</f>
        <v/>
      </c>
      <c r="S10051" s="29" t="str">
        <f aca="false">IF(C10051="&lt;&lt; vazio &gt;&gt;","VAZIA",IF(AND(O10051&lt;&gt;"",R10051&lt;0),"VENCIDO",IF(AND(O10051&lt;&gt;"",R10051&lt;=Parametros!$B$10),"PRÓX. VENCIMENTO",IF(F10051="Q","QUALIDADE",IF(F10051="S","BLOQUEADO",IF(F10051="R","RESTRITO/DEVOLUÇÃO",IF(OR(N10051="QUAR",N10051="QRES"),"QUARENTENA",IF(OR(B10051="DESCARTE",B10051="DEVOLUÇÃO"),"DESCARTE/DEVOLUÇÃO",IF(AND(D10051="",K10051&lt;&gt;""),"SEM LOTE",IF(AND(Q10051&lt;&gt;"",Q10051&gt;=Parametros!$B$11),"PARADO/SEM GIRO","OK"))))))))))</f>
        <v>SEM LOTE</v>
      </c>
      <c r="T10051" s="29" t="str">
        <f aca="false">IF(AND($S10051="PARADO/SEM GIRO",$K10051="KG",OR(Painel!$B$5="(Todos)",A10051=Painel!$B$5)*OR(Painel!$E$5="(Todos)",P10051=Painel!$E$5)),$J10051+ROW()/10000000,"")</f>
        <v/>
      </c>
      <c r="U10051" s="29" t="str">
        <f aca="false">IF(AND($S10051="VENCIDO",$K10051="KG",OR(Painel!$B$5="(Todos)",A10051=Painel!$B$5)*OR(Painel!$E$5="(Todos)",P10051=Painel!$E$5)),$J10051+ROW()/10000000,"")</f>
        <v/>
      </c>
    </row>
    <row r="10052" customFormat="false" ht="15" hidden="false" customHeight="false" outlineLevel="0" collapsed="false">
      <c r="A10052" s="29" t="s">
        <v>56</v>
      </c>
      <c r="B10052" s="29" t="s">
        <v>17093</v>
      </c>
      <c r="C10052" s="29" t="s">
        <v>17073</v>
      </c>
      <c r="D10052" s="29"/>
      <c r="E10052" s="29" t="n">
        <v>3</v>
      </c>
      <c r="F10052" s="29"/>
      <c r="G10052" s="29" t="s">
        <v>17095</v>
      </c>
      <c r="H10052" s="30" t="n">
        <v>375</v>
      </c>
      <c r="I10052" s="31" t="n">
        <v>46281</v>
      </c>
      <c r="J10052" s="30" t="n">
        <v>375</v>
      </c>
      <c r="K10052" s="29" t="s">
        <v>125</v>
      </c>
      <c r="L10052" s="29" t="s">
        <v>284</v>
      </c>
      <c r="M10052" s="29"/>
      <c r="N10052" s="29" t="s">
        <v>122</v>
      </c>
      <c r="O10052" s="29"/>
      <c r="P10052" s="29" t="s">
        <v>123</v>
      </c>
      <c r="Q10052" s="29" t="n">
        <f aca="false">IFERROR(VALUE(L10052),"")</f>
        <v>4</v>
      </c>
      <c r="R10052" s="29" t="str">
        <f aca="true">IF(O10052="","",O10052-TODAY())</f>
        <v/>
      </c>
      <c r="S10052" s="29" t="str">
        <f aca="false">IF(C10052="&lt;&lt; vazio &gt;&gt;","VAZIA",IF(AND(O10052&lt;&gt;"",R10052&lt;0),"VENCIDO",IF(AND(O10052&lt;&gt;"",R10052&lt;=Parametros!$B$10),"PRÓX. VENCIMENTO",IF(F10052="Q","QUALIDADE",IF(F10052="S","BLOQUEADO",IF(F10052="R","RESTRITO/DEVOLUÇÃO",IF(OR(N10052="QUAR",N10052="QRES"),"QUARENTENA",IF(OR(B10052="DESCARTE",B10052="DEVOLUÇÃO"),"DESCARTE/DEVOLUÇÃO",IF(AND(D10052="",K10052&lt;&gt;""),"SEM LOTE",IF(AND(Q10052&lt;&gt;"",Q10052&gt;=Parametros!$B$11),"PARADO/SEM GIRO","OK"))))))))))</f>
        <v>SEM LOTE</v>
      </c>
      <c r="T10052" s="29" t="str">
        <f aca="false">IF(AND($S10052="PARADO/SEM GIRO",$K10052="KG",OR(Painel!$B$5="(Todos)",A10052=Painel!$B$5)*OR(Painel!$E$5="(Todos)",P10052=Painel!$E$5)),$J10052+ROW()/10000000,"")</f>
        <v/>
      </c>
      <c r="U10052" s="29" t="str">
        <f aca="false">IF(AND($S10052="VENCIDO",$K10052="KG",OR(Painel!$B$5="(Todos)",A10052=Painel!$B$5)*OR(Painel!$E$5="(Todos)",P10052=Painel!$E$5)),$J10052+ROW()/10000000,"")</f>
        <v/>
      </c>
    </row>
    <row r="10053" customFormat="false" ht="15" hidden="false" customHeight="false" outlineLevel="0" collapsed="false">
      <c r="A10053" s="29" t="s">
        <v>56</v>
      </c>
      <c r="B10053" s="29" t="s">
        <v>17093</v>
      </c>
      <c r="C10053" s="29" t="s">
        <v>17076</v>
      </c>
      <c r="D10053" s="29" t="s">
        <v>17077</v>
      </c>
      <c r="E10053" s="29" t="n">
        <v>3</v>
      </c>
      <c r="F10053" s="29"/>
      <c r="G10053" s="29" t="s">
        <v>17096</v>
      </c>
      <c r="H10053" s="30" t="n">
        <v>375</v>
      </c>
      <c r="I10053" s="31" t="n">
        <v>46283</v>
      </c>
      <c r="J10053" s="30" t="n">
        <v>375</v>
      </c>
      <c r="K10053" s="29" t="s">
        <v>125</v>
      </c>
      <c r="L10053" s="29" t="s">
        <v>176</v>
      </c>
      <c r="M10053" s="29"/>
      <c r="N10053" s="29" t="s">
        <v>122</v>
      </c>
      <c r="O10053" s="31" t="n">
        <v>46621</v>
      </c>
      <c r="P10053" s="29" t="s">
        <v>123</v>
      </c>
      <c r="Q10053" s="29" t="n">
        <f aca="false">IFERROR(VALUE(L10053),"")</f>
        <v>2</v>
      </c>
      <c r="R10053" s="29" t="n">
        <f aca="true">IF(O10053="","",O10053-TODAY())</f>
        <v>336</v>
      </c>
      <c r="S10053" s="29" t="str">
        <f aca="false">IF(C10053="&lt;&lt; vazio &gt;&gt;","VAZIA",IF(AND(O10053&lt;&gt;"",R10053&lt;0),"VENCIDO",IF(AND(O10053&lt;&gt;"",R10053&lt;=Parametros!$B$10),"PRÓX. VENCIMENTO",IF(F10053="Q","QUALIDADE",IF(F10053="S","BLOQUEADO",IF(F10053="R","RESTRITO/DEVOLUÇÃO",IF(OR(N10053="QUAR",N10053="QRES"),"QUARENTENA",IF(OR(B10053="DESCARTE",B10053="DEVOLUÇÃO"),"DESCARTE/DEVOLUÇÃO",IF(AND(D10053="",K10053&lt;&gt;""),"SEM LOTE",IF(AND(Q10053&lt;&gt;"",Q10053&gt;=Parametros!$B$11),"PARADO/SEM GIRO","OK"))))))))))</f>
        <v>OK</v>
      </c>
      <c r="T10053" s="29" t="str">
        <f aca="false">IF(AND($S10053="PARADO/SEM GIRO",$K10053="KG",OR(Painel!$B$5="(Todos)",A10053=Painel!$B$5)*OR(Painel!$E$5="(Todos)",P10053=Painel!$E$5)),$J10053+ROW()/10000000,"")</f>
        <v/>
      </c>
      <c r="U10053" s="29" t="str">
        <f aca="false">IF(AND($S10053="VENCIDO",$K10053="KG",OR(Painel!$B$5="(Todos)",A10053=Painel!$B$5)*OR(Painel!$E$5="(Todos)",P10053=Painel!$E$5)),$J10053+ROW()/10000000,"")</f>
        <v/>
      </c>
    </row>
    <row r="10054" customFormat="false" ht="15" hidden="false" customHeight="false" outlineLevel="0" collapsed="false">
      <c r="A10054" s="29" t="s">
        <v>56</v>
      </c>
      <c r="B10054" s="29" t="s">
        <v>17097</v>
      </c>
      <c r="C10054" s="29" t="s">
        <v>124</v>
      </c>
      <c r="D10054" s="29"/>
      <c r="E10054" s="29" t="n">
        <v>1</v>
      </c>
      <c r="F10054" s="29"/>
      <c r="G10054" s="29" t="s">
        <v>17098</v>
      </c>
      <c r="H10054" s="30" t="n">
        <v>400</v>
      </c>
      <c r="I10054" s="31" t="n">
        <v>46276</v>
      </c>
      <c r="J10054" s="30" t="n">
        <v>400</v>
      </c>
      <c r="K10054" s="29" t="s">
        <v>125</v>
      </c>
      <c r="L10054" s="29" t="s">
        <v>133</v>
      </c>
      <c r="M10054" s="29"/>
      <c r="N10054" s="29" t="s">
        <v>122</v>
      </c>
      <c r="O10054" s="29"/>
      <c r="P10054" s="29" t="s">
        <v>123</v>
      </c>
      <c r="Q10054" s="29" t="n">
        <f aca="false">IFERROR(VALUE(L10054),"")</f>
        <v>9</v>
      </c>
      <c r="R10054" s="29" t="str">
        <f aca="true">IF(O10054="","",O10054-TODAY())</f>
        <v/>
      </c>
      <c r="S10054" s="29" t="str">
        <f aca="false">IF(C10054="&lt;&lt; vazio &gt;&gt;","VAZIA",IF(AND(O10054&lt;&gt;"",R10054&lt;0),"VENCIDO",IF(AND(O10054&lt;&gt;"",R10054&lt;=Parametros!$B$10),"PRÓX. VENCIMENTO",IF(F10054="Q","QUALIDADE",IF(F10054="S","BLOQUEADO",IF(F10054="R","RESTRITO/DEVOLUÇÃO",IF(OR(N10054="QUAR",N10054="QRES"),"QUARENTENA",IF(OR(B10054="DESCARTE",B10054="DEVOLUÇÃO"),"DESCARTE/DEVOLUÇÃO",IF(AND(D10054="",K10054&lt;&gt;""),"SEM LOTE",IF(AND(Q10054&lt;&gt;"",Q10054&gt;=Parametros!$B$11),"PARADO/SEM GIRO","OK"))))))))))</f>
        <v>SEM LOTE</v>
      </c>
      <c r="T10054" s="29" t="str">
        <f aca="false">IF(AND($S10054="PARADO/SEM GIRO",$K10054="KG",OR(Painel!$B$5="(Todos)",A10054=Painel!$B$5)*OR(Painel!$E$5="(Todos)",P10054=Painel!$E$5)),$J10054+ROW()/10000000,"")</f>
        <v/>
      </c>
      <c r="U10054" s="29" t="str">
        <f aca="false">IF(AND($S10054="VENCIDO",$K10054="KG",OR(Painel!$B$5="(Todos)",A10054=Painel!$B$5)*OR(Painel!$E$5="(Todos)",P10054=Painel!$E$5)),$J10054+ROW()/10000000,"")</f>
        <v/>
      </c>
    </row>
    <row r="10055" customFormat="false" ht="15" hidden="false" customHeight="false" outlineLevel="0" collapsed="false">
      <c r="A10055" s="29" t="s">
        <v>56</v>
      </c>
      <c r="B10055" s="29" t="s">
        <v>17099</v>
      </c>
      <c r="C10055" s="29" t="s">
        <v>124</v>
      </c>
      <c r="D10055" s="29"/>
      <c r="E10055" s="29" t="n">
        <v>1</v>
      </c>
      <c r="F10055" s="29"/>
      <c r="G10055" s="29" t="s">
        <v>17100</v>
      </c>
      <c r="H10055" s="30" t="n">
        <v>400</v>
      </c>
      <c r="I10055" s="31" t="n">
        <v>46276</v>
      </c>
      <c r="J10055" s="30" t="n">
        <v>400</v>
      </c>
      <c r="K10055" s="29" t="s">
        <v>125</v>
      </c>
      <c r="L10055" s="29" t="s">
        <v>133</v>
      </c>
      <c r="M10055" s="29"/>
      <c r="N10055" s="29" t="s">
        <v>122</v>
      </c>
      <c r="O10055" s="29"/>
      <c r="P10055" s="29" t="s">
        <v>123</v>
      </c>
      <c r="Q10055" s="29" t="n">
        <f aca="false">IFERROR(VALUE(L10055),"")</f>
        <v>9</v>
      </c>
      <c r="R10055" s="29" t="str">
        <f aca="true">IF(O10055="","",O10055-TODAY())</f>
        <v/>
      </c>
      <c r="S10055" s="29" t="str">
        <f aca="false">IF(C10055="&lt;&lt; vazio &gt;&gt;","VAZIA",IF(AND(O10055&lt;&gt;"",R10055&lt;0),"VENCIDO",IF(AND(O10055&lt;&gt;"",R10055&lt;=Parametros!$B$10),"PRÓX. VENCIMENTO",IF(F10055="Q","QUALIDADE",IF(F10055="S","BLOQUEADO",IF(F10055="R","RESTRITO/DEVOLUÇÃO",IF(OR(N10055="QUAR",N10055="QRES"),"QUARENTENA",IF(OR(B10055="DESCARTE",B10055="DEVOLUÇÃO"),"DESCARTE/DEVOLUÇÃO",IF(AND(D10055="",K10055&lt;&gt;""),"SEM LOTE",IF(AND(Q10055&lt;&gt;"",Q10055&gt;=Parametros!$B$11),"PARADO/SEM GIRO","OK"))))))))))</f>
        <v>SEM LOTE</v>
      </c>
      <c r="T10055" s="29" t="str">
        <f aca="false">IF(AND($S10055="PARADO/SEM GIRO",$K10055="KG",OR(Painel!$B$5="(Todos)",A10055=Painel!$B$5)*OR(Painel!$E$5="(Todos)",P10055=Painel!$E$5)),$J10055+ROW()/10000000,"")</f>
        <v/>
      </c>
      <c r="U10055" s="29" t="str">
        <f aca="false">IF(AND($S10055="VENCIDO",$K10055="KG",OR(Painel!$B$5="(Todos)",A10055=Painel!$B$5)*OR(Painel!$E$5="(Todos)",P10055=Painel!$E$5)),$J10055+ROW()/10000000,"")</f>
        <v/>
      </c>
    </row>
    <row r="10056" customFormat="false" ht="15" hidden="false" customHeight="false" outlineLevel="0" collapsed="false">
      <c r="A10056" s="29" t="s">
        <v>56</v>
      </c>
      <c r="B10056" s="29" t="s">
        <v>17101</v>
      </c>
      <c r="C10056" s="29" t="s">
        <v>124</v>
      </c>
      <c r="D10056" s="29"/>
      <c r="E10056" s="29" t="n">
        <v>2</v>
      </c>
      <c r="F10056" s="29"/>
      <c r="G10056" s="29" t="s">
        <v>17102</v>
      </c>
      <c r="H10056" s="30" t="n">
        <v>400</v>
      </c>
      <c r="I10056" s="31" t="n">
        <v>46276</v>
      </c>
      <c r="J10056" s="30" t="n">
        <v>400</v>
      </c>
      <c r="K10056" s="29" t="s">
        <v>125</v>
      </c>
      <c r="L10056" s="29" t="s">
        <v>133</v>
      </c>
      <c r="M10056" s="29"/>
      <c r="N10056" s="29" t="s">
        <v>122</v>
      </c>
      <c r="O10056" s="29"/>
      <c r="P10056" s="29" t="s">
        <v>123</v>
      </c>
      <c r="Q10056" s="29" t="n">
        <f aca="false">IFERROR(VALUE(L10056),"")</f>
        <v>9</v>
      </c>
      <c r="R10056" s="29" t="str">
        <f aca="true">IF(O10056="","",O10056-TODAY())</f>
        <v/>
      </c>
      <c r="S10056" s="29" t="str">
        <f aca="false">IF(C10056="&lt;&lt; vazio &gt;&gt;","VAZIA",IF(AND(O10056&lt;&gt;"",R10056&lt;0),"VENCIDO",IF(AND(O10056&lt;&gt;"",R10056&lt;=Parametros!$B$10),"PRÓX. VENCIMENTO",IF(F10056="Q","QUALIDADE",IF(F10056="S","BLOQUEADO",IF(F10056="R","RESTRITO/DEVOLUÇÃO",IF(OR(N10056="QUAR",N10056="QRES"),"QUARENTENA",IF(OR(B10056="DESCARTE",B10056="DEVOLUÇÃO"),"DESCARTE/DEVOLUÇÃO",IF(AND(D10056="",K10056&lt;&gt;""),"SEM LOTE",IF(AND(Q10056&lt;&gt;"",Q10056&gt;=Parametros!$B$11),"PARADO/SEM GIRO","OK"))))))))))</f>
        <v>SEM LOTE</v>
      </c>
      <c r="T10056" s="29" t="str">
        <f aca="false">IF(AND($S10056="PARADO/SEM GIRO",$K10056="KG",OR(Painel!$B$5="(Todos)",A10056=Painel!$B$5)*OR(Painel!$E$5="(Todos)",P10056=Painel!$E$5)),$J10056+ROW()/10000000,"")</f>
        <v/>
      </c>
      <c r="U10056" s="29" t="str">
        <f aca="false">IF(AND($S10056="VENCIDO",$K10056="KG",OR(Painel!$B$5="(Todos)",A10056=Painel!$B$5)*OR(Painel!$E$5="(Todos)",P10056=Painel!$E$5)),$J10056+ROW()/10000000,"")</f>
        <v/>
      </c>
    </row>
    <row r="10057" customFormat="false" ht="15" hidden="false" customHeight="false" outlineLevel="0" collapsed="false">
      <c r="A10057" s="29" t="s">
        <v>56</v>
      </c>
      <c r="B10057" s="29" t="s">
        <v>17101</v>
      </c>
      <c r="C10057" s="29" t="s">
        <v>124</v>
      </c>
      <c r="D10057" s="29"/>
      <c r="E10057" s="29" t="n">
        <v>2</v>
      </c>
      <c r="F10057" s="29"/>
      <c r="G10057" s="29" t="s">
        <v>17103</v>
      </c>
      <c r="H10057" s="30" t="n">
        <v>400</v>
      </c>
      <c r="I10057" s="31" t="n">
        <v>46276</v>
      </c>
      <c r="J10057" s="30" t="n">
        <v>400</v>
      </c>
      <c r="K10057" s="29" t="s">
        <v>125</v>
      </c>
      <c r="L10057" s="29" t="s">
        <v>133</v>
      </c>
      <c r="M10057" s="29"/>
      <c r="N10057" s="29" t="s">
        <v>122</v>
      </c>
      <c r="O10057" s="29"/>
      <c r="P10057" s="29" t="s">
        <v>123</v>
      </c>
      <c r="Q10057" s="29" t="n">
        <f aca="false">IFERROR(VALUE(L10057),"")</f>
        <v>9</v>
      </c>
      <c r="R10057" s="29" t="str">
        <f aca="true">IF(O10057="","",O10057-TODAY())</f>
        <v/>
      </c>
      <c r="S10057" s="29" t="str">
        <f aca="false">IF(C10057="&lt;&lt; vazio &gt;&gt;","VAZIA",IF(AND(O10057&lt;&gt;"",R10057&lt;0),"VENCIDO",IF(AND(O10057&lt;&gt;"",R10057&lt;=Parametros!$B$10),"PRÓX. VENCIMENTO",IF(F10057="Q","QUALIDADE",IF(F10057="S","BLOQUEADO",IF(F10057="R","RESTRITO/DEVOLUÇÃO",IF(OR(N10057="QUAR",N10057="QRES"),"QUARENTENA",IF(OR(B10057="DESCARTE",B10057="DEVOLUÇÃO"),"DESCARTE/DEVOLUÇÃO",IF(AND(D10057="",K10057&lt;&gt;""),"SEM LOTE",IF(AND(Q10057&lt;&gt;"",Q10057&gt;=Parametros!$B$11),"PARADO/SEM GIRO","OK"))))))))))</f>
        <v>SEM LOTE</v>
      </c>
      <c r="T10057" s="29" t="str">
        <f aca="false">IF(AND($S10057="PARADO/SEM GIRO",$K10057="KG",OR(Painel!$B$5="(Todos)",A10057=Painel!$B$5)*OR(Painel!$E$5="(Todos)",P10057=Painel!$E$5)),$J10057+ROW()/10000000,"")</f>
        <v/>
      </c>
      <c r="U10057" s="29" t="str">
        <f aca="false">IF(AND($S10057="VENCIDO",$K10057="KG",OR(Painel!$B$5="(Todos)",A10057=Painel!$B$5)*OR(Painel!$E$5="(Todos)",P10057=Painel!$E$5)),$J10057+ROW()/10000000,"")</f>
        <v/>
      </c>
    </row>
    <row r="10058" customFormat="false" ht="15" hidden="false" customHeight="false" outlineLevel="0" collapsed="false">
      <c r="A10058" s="29" t="s">
        <v>56</v>
      </c>
      <c r="B10058" s="29" t="s">
        <v>17104</v>
      </c>
      <c r="C10058" s="29" t="s">
        <v>124</v>
      </c>
      <c r="D10058" s="29"/>
      <c r="E10058" s="29" t="n">
        <v>2</v>
      </c>
      <c r="F10058" s="29"/>
      <c r="G10058" s="29" t="s">
        <v>17105</v>
      </c>
      <c r="H10058" s="30" t="n">
        <v>400</v>
      </c>
      <c r="I10058" s="31" t="n">
        <v>46276</v>
      </c>
      <c r="J10058" s="30" t="n">
        <v>400</v>
      </c>
      <c r="K10058" s="29" t="s">
        <v>125</v>
      </c>
      <c r="L10058" s="29" t="s">
        <v>133</v>
      </c>
      <c r="M10058" s="29"/>
      <c r="N10058" s="29" t="s">
        <v>122</v>
      </c>
      <c r="O10058" s="29"/>
      <c r="P10058" s="29" t="s">
        <v>123</v>
      </c>
      <c r="Q10058" s="29" t="n">
        <f aca="false">IFERROR(VALUE(L10058),"")</f>
        <v>9</v>
      </c>
      <c r="R10058" s="29" t="str">
        <f aca="true">IF(O10058="","",O10058-TODAY())</f>
        <v/>
      </c>
      <c r="S10058" s="29" t="str">
        <f aca="false">IF(C10058="&lt;&lt; vazio &gt;&gt;","VAZIA",IF(AND(O10058&lt;&gt;"",R10058&lt;0),"VENCIDO",IF(AND(O10058&lt;&gt;"",R10058&lt;=Parametros!$B$10),"PRÓX. VENCIMENTO",IF(F10058="Q","QUALIDADE",IF(F10058="S","BLOQUEADO",IF(F10058="R","RESTRITO/DEVOLUÇÃO",IF(OR(N10058="QUAR",N10058="QRES"),"QUARENTENA",IF(OR(B10058="DESCARTE",B10058="DEVOLUÇÃO"),"DESCARTE/DEVOLUÇÃO",IF(AND(D10058="",K10058&lt;&gt;""),"SEM LOTE",IF(AND(Q10058&lt;&gt;"",Q10058&gt;=Parametros!$B$11),"PARADO/SEM GIRO","OK"))))))))))</f>
        <v>SEM LOTE</v>
      </c>
      <c r="T10058" s="29" t="str">
        <f aca="false">IF(AND($S10058="PARADO/SEM GIRO",$K10058="KG",OR(Painel!$B$5="(Todos)",A10058=Painel!$B$5)*OR(Painel!$E$5="(Todos)",P10058=Painel!$E$5)),$J10058+ROW()/10000000,"")</f>
        <v/>
      </c>
      <c r="U10058" s="29" t="str">
        <f aca="false">IF(AND($S10058="VENCIDO",$K10058="KG",OR(Painel!$B$5="(Todos)",A10058=Painel!$B$5)*OR(Painel!$E$5="(Todos)",P10058=Painel!$E$5)),$J10058+ROW()/10000000,"")</f>
        <v/>
      </c>
    </row>
    <row r="10059" customFormat="false" ht="15" hidden="false" customHeight="false" outlineLevel="0" collapsed="false">
      <c r="A10059" s="29" t="s">
        <v>56</v>
      </c>
      <c r="B10059" s="29" t="s">
        <v>17104</v>
      </c>
      <c r="C10059" s="29" t="s">
        <v>124</v>
      </c>
      <c r="D10059" s="29"/>
      <c r="E10059" s="29" t="n">
        <v>2</v>
      </c>
      <c r="F10059" s="29"/>
      <c r="G10059" s="29" t="s">
        <v>17106</v>
      </c>
      <c r="H10059" s="30" t="n">
        <v>400</v>
      </c>
      <c r="I10059" s="31" t="n">
        <v>46276</v>
      </c>
      <c r="J10059" s="30" t="n">
        <v>400</v>
      </c>
      <c r="K10059" s="29" t="s">
        <v>125</v>
      </c>
      <c r="L10059" s="29" t="s">
        <v>133</v>
      </c>
      <c r="M10059" s="29"/>
      <c r="N10059" s="29" t="s">
        <v>122</v>
      </c>
      <c r="O10059" s="29"/>
      <c r="P10059" s="29" t="s">
        <v>123</v>
      </c>
      <c r="Q10059" s="29" t="n">
        <f aca="false">IFERROR(VALUE(L10059),"")</f>
        <v>9</v>
      </c>
      <c r="R10059" s="29" t="str">
        <f aca="true">IF(O10059="","",O10059-TODAY())</f>
        <v/>
      </c>
      <c r="S10059" s="29" t="str">
        <f aca="false">IF(C10059="&lt;&lt; vazio &gt;&gt;","VAZIA",IF(AND(O10059&lt;&gt;"",R10059&lt;0),"VENCIDO",IF(AND(O10059&lt;&gt;"",R10059&lt;=Parametros!$B$10),"PRÓX. VENCIMENTO",IF(F10059="Q","QUALIDADE",IF(F10059="S","BLOQUEADO",IF(F10059="R","RESTRITO/DEVOLUÇÃO",IF(OR(N10059="QUAR",N10059="QRES"),"QUARENTENA",IF(OR(B10059="DESCARTE",B10059="DEVOLUÇÃO"),"DESCARTE/DEVOLUÇÃO",IF(AND(D10059="",K10059&lt;&gt;""),"SEM LOTE",IF(AND(Q10059&lt;&gt;"",Q10059&gt;=Parametros!$B$11),"PARADO/SEM GIRO","OK"))))))))))</f>
        <v>SEM LOTE</v>
      </c>
      <c r="T10059" s="29" t="str">
        <f aca="false">IF(AND($S10059="PARADO/SEM GIRO",$K10059="KG",OR(Painel!$B$5="(Todos)",A10059=Painel!$B$5)*OR(Painel!$E$5="(Todos)",P10059=Painel!$E$5)),$J10059+ROW()/10000000,"")</f>
        <v/>
      </c>
      <c r="U10059" s="29" t="str">
        <f aca="false">IF(AND($S10059="VENCIDO",$K10059="KG",OR(Painel!$B$5="(Todos)",A10059=Painel!$B$5)*OR(Painel!$E$5="(Todos)",P10059=Painel!$E$5)),$J10059+ROW()/10000000,"")</f>
        <v/>
      </c>
    </row>
    <row r="10060" customFormat="false" ht="15" hidden="false" customHeight="false" outlineLevel="0" collapsed="false">
      <c r="A10060" s="29" t="s">
        <v>56</v>
      </c>
      <c r="B10060" s="29" t="s">
        <v>17107</v>
      </c>
      <c r="C10060" s="29" t="s">
        <v>124</v>
      </c>
      <c r="D10060" s="29"/>
      <c r="E10060" s="29" t="n">
        <v>2</v>
      </c>
      <c r="F10060" s="29"/>
      <c r="G10060" s="29" t="s">
        <v>17108</v>
      </c>
      <c r="H10060" s="30" t="n">
        <v>400</v>
      </c>
      <c r="I10060" s="31" t="n">
        <v>46276</v>
      </c>
      <c r="J10060" s="30" t="n">
        <v>400</v>
      </c>
      <c r="K10060" s="29" t="s">
        <v>125</v>
      </c>
      <c r="L10060" s="29" t="s">
        <v>133</v>
      </c>
      <c r="M10060" s="29"/>
      <c r="N10060" s="29" t="s">
        <v>122</v>
      </c>
      <c r="O10060" s="29"/>
      <c r="P10060" s="29" t="s">
        <v>123</v>
      </c>
      <c r="Q10060" s="29" t="n">
        <f aca="false">IFERROR(VALUE(L10060),"")</f>
        <v>9</v>
      </c>
      <c r="R10060" s="29" t="str">
        <f aca="true">IF(O10060="","",O10060-TODAY())</f>
        <v/>
      </c>
      <c r="S10060" s="29" t="str">
        <f aca="false">IF(C10060="&lt;&lt; vazio &gt;&gt;","VAZIA",IF(AND(O10060&lt;&gt;"",R10060&lt;0),"VENCIDO",IF(AND(O10060&lt;&gt;"",R10060&lt;=Parametros!$B$10),"PRÓX. VENCIMENTO",IF(F10060="Q","QUALIDADE",IF(F10060="S","BLOQUEADO",IF(F10060="R","RESTRITO/DEVOLUÇÃO",IF(OR(N10060="QUAR",N10060="QRES"),"QUARENTENA",IF(OR(B10060="DESCARTE",B10060="DEVOLUÇÃO"),"DESCARTE/DEVOLUÇÃO",IF(AND(D10060="",K10060&lt;&gt;""),"SEM LOTE",IF(AND(Q10060&lt;&gt;"",Q10060&gt;=Parametros!$B$11),"PARADO/SEM GIRO","OK"))))))))))</f>
        <v>SEM LOTE</v>
      </c>
      <c r="T10060" s="29" t="str">
        <f aca="false">IF(AND($S10060="PARADO/SEM GIRO",$K10060="KG",OR(Painel!$B$5="(Todos)",A10060=Painel!$B$5)*OR(Painel!$E$5="(Todos)",P10060=Painel!$E$5)),$J10060+ROW()/10000000,"")</f>
        <v/>
      </c>
      <c r="U10060" s="29" t="str">
        <f aca="false">IF(AND($S10060="VENCIDO",$K10060="KG",OR(Painel!$B$5="(Todos)",A10060=Painel!$B$5)*OR(Painel!$E$5="(Todos)",P10060=Painel!$E$5)),$J10060+ROW()/10000000,"")</f>
        <v/>
      </c>
    </row>
    <row r="10061" customFormat="false" ht="15" hidden="false" customHeight="false" outlineLevel="0" collapsed="false">
      <c r="A10061" s="29" t="s">
        <v>56</v>
      </c>
      <c r="B10061" s="29" t="s">
        <v>17107</v>
      </c>
      <c r="C10061" s="29" t="s">
        <v>124</v>
      </c>
      <c r="D10061" s="29"/>
      <c r="E10061" s="29" t="n">
        <v>2</v>
      </c>
      <c r="F10061" s="29"/>
      <c r="G10061" s="29" t="s">
        <v>17109</v>
      </c>
      <c r="H10061" s="30" t="n">
        <v>400</v>
      </c>
      <c r="I10061" s="31" t="n">
        <v>46276</v>
      </c>
      <c r="J10061" s="30" t="n">
        <v>400</v>
      </c>
      <c r="K10061" s="29" t="s">
        <v>125</v>
      </c>
      <c r="L10061" s="29" t="s">
        <v>133</v>
      </c>
      <c r="M10061" s="29"/>
      <c r="N10061" s="29" t="s">
        <v>122</v>
      </c>
      <c r="O10061" s="29"/>
      <c r="P10061" s="29" t="s">
        <v>123</v>
      </c>
      <c r="Q10061" s="29" t="n">
        <f aca="false">IFERROR(VALUE(L10061),"")</f>
        <v>9</v>
      </c>
      <c r="R10061" s="29" t="str">
        <f aca="true">IF(O10061="","",O10061-TODAY())</f>
        <v/>
      </c>
      <c r="S10061" s="29" t="str">
        <f aca="false">IF(C10061="&lt;&lt; vazio &gt;&gt;","VAZIA",IF(AND(O10061&lt;&gt;"",R10061&lt;0),"VENCIDO",IF(AND(O10061&lt;&gt;"",R10061&lt;=Parametros!$B$10),"PRÓX. VENCIMENTO",IF(F10061="Q","QUALIDADE",IF(F10061="S","BLOQUEADO",IF(F10061="R","RESTRITO/DEVOLUÇÃO",IF(OR(N10061="QUAR",N10061="QRES"),"QUARENTENA",IF(OR(B10061="DESCARTE",B10061="DEVOLUÇÃO"),"DESCARTE/DEVOLUÇÃO",IF(AND(D10061="",K10061&lt;&gt;""),"SEM LOTE",IF(AND(Q10061&lt;&gt;"",Q10061&gt;=Parametros!$B$11),"PARADO/SEM GIRO","OK"))))))))))</f>
        <v>SEM LOTE</v>
      </c>
      <c r="T10061" s="29" t="str">
        <f aca="false">IF(AND($S10061="PARADO/SEM GIRO",$K10061="KG",OR(Painel!$B$5="(Todos)",A10061=Painel!$B$5)*OR(Painel!$E$5="(Todos)",P10061=Painel!$E$5)),$J10061+ROW()/10000000,"")</f>
        <v/>
      </c>
      <c r="U10061" s="29" t="str">
        <f aca="false">IF(AND($S10061="VENCIDO",$K10061="KG",OR(Painel!$B$5="(Todos)",A10061=Painel!$B$5)*OR(Painel!$E$5="(Todos)",P10061=Painel!$E$5)),$J10061+ROW()/10000000,"")</f>
        <v/>
      </c>
    </row>
    <row r="10062" customFormat="false" ht="15" hidden="false" customHeight="false" outlineLevel="0" collapsed="false">
      <c r="A10062" s="29" t="s">
        <v>56</v>
      </c>
      <c r="B10062" s="29" t="s">
        <v>17110</v>
      </c>
      <c r="C10062" s="29" t="s">
        <v>15816</v>
      </c>
      <c r="D10062" s="29" t="s">
        <v>15817</v>
      </c>
      <c r="E10062" s="29" t="n">
        <v>1</v>
      </c>
      <c r="F10062" s="29"/>
      <c r="G10062" s="29" t="s">
        <v>17111</v>
      </c>
      <c r="H10062" s="30" t="n">
        <v>270</v>
      </c>
      <c r="I10062" s="31" t="n">
        <v>46282</v>
      </c>
      <c r="J10062" s="30" t="n">
        <v>270</v>
      </c>
      <c r="K10062" s="29" t="s">
        <v>125</v>
      </c>
      <c r="L10062" s="29" t="s">
        <v>400</v>
      </c>
      <c r="M10062" s="29"/>
      <c r="N10062" s="29" t="s">
        <v>122</v>
      </c>
      <c r="O10062" s="31" t="n">
        <v>46523</v>
      </c>
      <c r="P10062" s="29" t="s">
        <v>123</v>
      </c>
      <c r="Q10062" s="29" t="n">
        <f aca="false">IFERROR(VALUE(L10062),"")</f>
        <v>3</v>
      </c>
      <c r="R10062" s="29" t="n">
        <f aca="true">IF(O10062="","",O10062-TODAY())</f>
        <v>238</v>
      </c>
      <c r="S10062" s="29" t="str">
        <f aca="false">IF(C10062="&lt;&lt; vazio &gt;&gt;","VAZIA",IF(AND(O10062&lt;&gt;"",R10062&lt;0),"VENCIDO",IF(AND(O10062&lt;&gt;"",R10062&lt;=Parametros!$B$10),"PRÓX. VENCIMENTO",IF(F10062="Q","QUALIDADE",IF(F10062="S","BLOQUEADO",IF(F10062="R","RESTRITO/DEVOLUÇÃO",IF(OR(N10062="QUAR",N10062="QRES"),"QUARENTENA",IF(OR(B10062="DESCARTE",B10062="DEVOLUÇÃO"),"DESCARTE/DEVOLUÇÃO",IF(AND(D10062="",K10062&lt;&gt;""),"SEM LOTE",IF(AND(Q10062&lt;&gt;"",Q10062&gt;=Parametros!$B$11),"PARADO/SEM GIRO","OK"))))))))))</f>
        <v>OK</v>
      </c>
      <c r="T10062" s="29" t="str">
        <f aca="false">IF(AND($S10062="PARADO/SEM GIRO",$K10062="KG",OR(Painel!$B$5="(Todos)",A10062=Painel!$B$5)*OR(Painel!$E$5="(Todos)",P10062=Painel!$E$5)),$J10062+ROW()/10000000,"")</f>
        <v/>
      </c>
      <c r="U10062" s="29" t="str">
        <f aca="false">IF(AND($S10062="VENCIDO",$K10062="KG",OR(Painel!$B$5="(Todos)",A10062=Painel!$B$5)*OR(Painel!$E$5="(Todos)",P10062=Painel!$E$5)),$J10062+ROW()/10000000,"")</f>
        <v/>
      </c>
    </row>
    <row r="10063" customFormat="false" ht="15" hidden="false" customHeight="false" outlineLevel="0" collapsed="false">
      <c r="A10063" s="29" t="s">
        <v>56</v>
      </c>
      <c r="B10063" s="29" t="s">
        <v>17112</v>
      </c>
      <c r="C10063" s="29" t="s">
        <v>15816</v>
      </c>
      <c r="D10063" s="29" t="s">
        <v>15818</v>
      </c>
      <c r="E10063" s="29" t="n">
        <v>1</v>
      </c>
      <c r="F10063" s="29"/>
      <c r="G10063" s="29" t="s">
        <v>17113</v>
      </c>
      <c r="H10063" s="30" t="n">
        <v>270</v>
      </c>
      <c r="I10063" s="31" t="n">
        <v>46251</v>
      </c>
      <c r="J10063" s="30" t="n">
        <v>270</v>
      </c>
      <c r="K10063" s="29" t="s">
        <v>125</v>
      </c>
      <c r="L10063" s="29" t="s">
        <v>2236</v>
      </c>
      <c r="M10063" s="29"/>
      <c r="N10063" s="29" t="s">
        <v>122</v>
      </c>
      <c r="O10063" s="31" t="n">
        <v>46593</v>
      </c>
      <c r="P10063" s="29" t="s">
        <v>123</v>
      </c>
      <c r="Q10063" s="29" t="n">
        <f aca="false">IFERROR(VALUE(L10063),"")</f>
        <v>34</v>
      </c>
      <c r="R10063" s="29" t="n">
        <f aca="true">IF(O10063="","",O10063-TODAY())</f>
        <v>308</v>
      </c>
      <c r="S10063" s="29" t="str">
        <f aca="false">IF(C10063="&lt;&lt; vazio &gt;&gt;","VAZIA",IF(AND(O10063&lt;&gt;"",R10063&lt;0),"VENCIDO",IF(AND(O10063&lt;&gt;"",R10063&lt;=Parametros!$B$10),"PRÓX. VENCIMENTO",IF(F10063="Q","QUALIDADE",IF(F10063="S","BLOQUEADO",IF(F10063="R","RESTRITO/DEVOLUÇÃO",IF(OR(N10063="QUAR",N10063="QRES"),"QUARENTENA",IF(OR(B10063="DESCARTE",B10063="DEVOLUÇÃO"),"DESCARTE/DEVOLUÇÃO",IF(AND(D10063="",K10063&lt;&gt;""),"SEM LOTE",IF(AND(Q10063&lt;&gt;"",Q10063&gt;=Parametros!$B$11),"PARADO/SEM GIRO","OK"))))))))))</f>
        <v>OK</v>
      </c>
      <c r="T10063" s="29" t="str">
        <f aca="false">IF(AND($S10063="PARADO/SEM GIRO",$K10063="KG",OR(Painel!$B$5="(Todos)",A10063=Painel!$B$5)*OR(Painel!$E$5="(Todos)",P10063=Painel!$E$5)),$J10063+ROW()/10000000,"")</f>
        <v/>
      </c>
      <c r="U10063" s="29" t="str">
        <f aca="false">IF(AND($S10063="VENCIDO",$K10063="KG",OR(Painel!$B$5="(Todos)",A10063=Painel!$B$5)*OR(Painel!$E$5="(Todos)",P10063=Painel!$E$5)),$J10063+ROW()/10000000,"")</f>
        <v/>
      </c>
    </row>
    <row r="10064" customFormat="false" ht="15" hidden="false" customHeight="false" outlineLevel="0" collapsed="false">
      <c r="A10064" s="29" t="s">
        <v>56</v>
      </c>
      <c r="B10064" s="29" t="s">
        <v>17114</v>
      </c>
      <c r="C10064" s="29" t="s">
        <v>15816</v>
      </c>
      <c r="D10064" s="29" t="s">
        <v>15818</v>
      </c>
      <c r="E10064" s="29" t="n">
        <v>1</v>
      </c>
      <c r="F10064" s="29"/>
      <c r="G10064" s="29" t="s">
        <v>17115</v>
      </c>
      <c r="H10064" s="30" t="n">
        <v>270</v>
      </c>
      <c r="I10064" s="31" t="n">
        <v>46251</v>
      </c>
      <c r="J10064" s="30" t="n">
        <v>270</v>
      </c>
      <c r="K10064" s="29" t="s">
        <v>125</v>
      </c>
      <c r="L10064" s="29" t="s">
        <v>2236</v>
      </c>
      <c r="M10064" s="29"/>
      <c r="N10064" s="29" t="s">
        <v>122</v>
      </c>
      <c r="O10064" s="31" t="n">
        <v>46593</v>
      </c>
      <c r="P10064" s="29" t="s">
        <v>123</v>
      </c>
      <c r="Q10064" s="29" t="n">
        <f aca="false">IFERROR(VALUE(L10064),"")</f>
        <v>34</v>
      </c>
      <c r="R10064" s="29" t="n">
        <f aca="true">IF(O10064="","",O10064-TODAY())</f>
        <v>308</v>
      </c>
      <c r="S10064" s="29" t="str">
        <f aca="false">IF(C10064="&lt;&lt; vazio &gt;&gt;","VAZIA",IF(AND(O10064&lt;&gt;"",R10064&lt;0),"VENCIDO",IF(AND(O10064&lt;&gt;"",R10064&lt;=Parametros!$B$10),"PRÓX. VENCIMENTO",IF(F10064="Q","QUALIDADE",IF(F10064="S","BLOQUEADO",IF(F10064="R","RESTRITO/DEVOLUÇÃO",IF(OR(N10064="QUAR",N10064="QRES"),"QUARENTENA",IF(OR(B10064="DESCARTE",B10064="DEVOLUÇÃO"),"DESCARTE/DEVOLUÇÃO",IF(AND(D10064="",K10064&lt;&gt;""),"SEM LOTE",IF(AND(Q10064&lt;&gt;"",Q10064&gt;=Parametros!$B$11),"PARADO/SEM GIRO","OK"))))))))))</f>
        <v>OK</v>
      </c>
      <c r="T10064" s="29" t="str">
        <f aca="false">IF(AND($S10064="PARADO/SEM GIRO",$K10064="KG",OR(Painel!$B$5="(Todos)",A10064=Painel!$B$5)*OR(Painel!$E$5="(Todos)",P10064=Painel!$E$5)),$J10064+ROW()/10000000,"")</f>
        <v/>
      </c>
      <c r="U10064" s="29" t="str">
        <f aca="false">IF(AND($S10064="VENCIDO",$K10064="KG",OR(Painel!$B$5="(Todos)",A10064=Painel!$B$5)*OR(Painel!$E$5="(Todos)",P10064=Painel!$E$5)),$J10064+ROW()/10000000,"")</f>
        <v/>
      </c>
    </row>
    <row r="10065" customFormat="false" ht="15" hidden="false" customHeight="false" outlineLevel="0" collapsed="false">
      <c r="A10065" s="29" t="s">
        <v>56</v>
      </c>
      <c r="B10065" s="29" t="s">
        <v>17116</v>
      </c>
      <c r="C10065" s="29" t="s">
        <v>15816</v>
      </c>
      <c r="D10065" s="29" t="s">
        <v>15818</v>
      </c>
      <c r="E10065" s="29" t="n">
        <v>1</v>
      </c>
      <c r="F10065" s="29"/>
      <c r="G10065" s="29" t="s">
        <v>17117</v>
      </c>
      <c r="H10065" s="30" t="n">
        <v>270</v>
      </c>
      <c r="I10065" s="31" t="n">
        <v>46251</v>
      </c>
      <c r="J10065" s="30" t="n">
        <v>270</v>
      </c>
      <c r="K10065" s="29" t="s">
        <v>125</v>
      </c>
      <c r="L10065" s="29" t="s">
        <v>2236</v>
      </c>
      <c r="M10065" s="29"/>
      <c r="N10065" s="29" t="s">
        <v>122</v>
      </c>
      <c r="O10065" s="31" t="n">
        <v>46593</v>
      </c>
      <c r="P10065" s="29" t="s">
        <v>123</v>
      </c>
      <c r="Q10065" s="29" t="n">
        <f aca="false">IFERROR(VALUE(L10065),"")</f>
        <v>34</v>
      </c>
      <c r="R10065" s="29" t="n">
        <f aca="true">IF(O10065="","",O10065-TODAY())</f>
        <v>308</v>
      </c>
      <c r="S10065" s="29" t="str">
        <f aca="false">IF(C10065="&lt;&lt; vazio &gt;&gt;","VAZIA",IF(AND(O10065&lt;&gt;"",R10065&lt;0),"VENCIDO",IF(AND(O10065&lt;&gt;"",R10065&lt;=Parametros!$B$10),"PRÓX. VENCIMENTO",IF(F10065="Q","QUALIDADE",IF(F10065="S","BLOQUEADO",IF(F10065="R","RESTRITO/DEVOLUÇÃO",IF(OR(N10065="QUAR",N10065="QRES"),"QUARENTENA",IF(OR(B10065="DESCARTE",B10065="DEVOLUÇÃO"),"DESCARTE/DEVOLUÇÃO",IF(AND(D10065="",K10065&lt;&gt;""),"SEM LOTE",IF(AND(Q10065&lt;&gt;"",Q10065&gt;=Parametros!$B$11),"PARADO/SEM GIRO","OK"))))))))))</f>
        <v>OK</v>
      </c>
      <c r="T10065" s="29" t="str">
        <f aca="false">IF(AND($S10065="PARADO/SEM GIRO",$K10065="KG",OR(Painel!$B$5="(Todos)",A10065=Painel!$B$5)*OR(Painel!$E$5="(Todos)",P10065=Painel!$E$5)),$J10065+ROW()/10000000,"")</f>
        <v/>
      </c>
      <c r="U10065" s="29" t="str">
        <f aca="false">IF(AND($S10065="VENCIDO",$K10065="KG",OR(Painel!$B$5="(Todos)",A10065=Painel!$B$5)*OR(Painel!$E$5="(Todos)",P10065=Painel!$E$5)),$J10065+ROW()/10000000,"")</f>
        <v/>
      </c>
    </row>
    <row r="10066" customFormat="false" ht="15" hidden="false" customHeight="false" outlineLevel="0" collapsed="false">
      <c r="A10066" s="29" t="s">
        <v>56</v>
      </c>
      <c r="B10066" s="29" t="s">
        <v>17118</v>
      </c>
      <c r="C10066" s="29" t="s">
        <v>15816</v>
      </c>
      <c r="D10066" s="29" t="s">
        <v>15818</v>
      </c>
      <c r="E10066" s="29" t="n">
        <v>1</v>
      </c>
      <c r="F10066" s="29"/>
      <c r="G10066" s="29" t="s">
        <v>17119</v>
      </c>
      <c r="H10066" s="30" t="n">
        <v>270</v>
      </c>
      <c r="I10066" s="31" t="n">
        <v>46251</v>
      </c>
      <c r="J10066" s="30" t="n">
        <v>270</v>
      </c>
      <c r="K10066" s="29" t="s">
        <v>125</v>
      </c>
      <c r="L10066" s="29" t="s">
        <v>2236</v>
      </c>
      <c r="M10066" s="29"/>
      <c r="N10066" s="29" t="s">
        <v>122</v>
      </c>
      <c r="O10066" s="31" t="n">
        <v>46593</v>
      </c>
      <c r="P10066" s="29" t="s">
        <v>123</v>
      </c>
      <c r="Q10066" s="29" t="n">
        <f aca="false">IFERROR(VALUE(L10066),"")</f>
        <v>34</v>
      </c>
      <c r="R10066" s="29" t="n">
        <f aca="true">IF(O10066="","",O10066-TODAY())</f>
        <v>308</v>
      </c>
      <c r="S10066" s="29" t="str">
        <f aca="false">IF(C10066="&lt;&lt; vazio &gt;&gt;","VAZIA",IF(AND(O10066&lt;&gt;"",R10066&lt;0),"VENCIDO",IF(AND(O10066&lt;&gt;"",R10066&lt;=Parametros!$B$10),"PRÓX. VENCIMENTO",IF(F10066="Q","QUALIDADE",IF(F10066="S","BLOQUEADO",IF(F10066="R","RESTRITO/DEVOLUÇÃO",IF(OR(N10066="QUAR",N10066="QRES"),"QUARENTENA",IF(OR(B10066="DESCARTE",B10066="DEVOLUÇÃO"),"DESCARTE/DEVOLUÇÃO",IF(AND(D10066="",K10066&lt;&gt;""),"SEM LOTE",IF(AND(Q10066&lt;&gt;"",Q10066&gt;=Parametros!$B$11),"PARADO/SEM GIRO","OK"))))))))))</f>
        <v>OK</v>
      </c>
      <c r="T10066" s="29" t="str">
        <f aca="false">IF(AND($S10066="PARADO/SEM GIRO",$K10066="KG",OR(Painel!$B$5="(Todos)",A10066=Painel!$B$5)*OR(Painel!$E$5="(Todos)",P10066=Painel!$E$5)),$J10066+ROW()/10000000,"")</f>
        <v/>
      </c>
      <c r="U10066" s="29" t="str">
        <f aca="false">IF(AND($S10066="VENCIDO",$K10066="KG",OR(Painel!$B$5="(Todos)",A10066=Painel!$B$5)*OR(Painel!$E$5="(Todos)",P10066=Painel!$E$5)),$J10066+ROW()/10000000,"")</f>
        <v/>
      </c>
    </row>
    <row r="10067" customFormat="false" ht="15" hidden="false" customHeight="false" outlineLevel="0" collapsed="false">
      <c r="A10067" s="29" t="s">
        <v>56</v>
      </c>
      <c r="B10067" s="29" t="s">
        <v>17120</v>
      </c>
      <c r="C10067" s="29" t="s">
        <v>17121</v>
      </c>
      <c r="D10067" s="29" t="s">
        <v>17122</v>
      </c>
      <c r="E10067" s="29" t="n">
        <v>3</v>
      </c>
      <c r="F10067" s="29"/>
      <c r="G10067" s="29" t="s">
        <v>17123</v>
      </c>
      <c r="H10067" s="30" t="n">
        <v>1000</v>
      </c>
      <c r="I10067" s="31" t="n">
        <v>46272</v>
      </c>
      <c r="J10067" s="30" t="n">
        <v>1000</v>
      </c>
      <c r="K10067" s="29" t="s">
        <v>120</v>
      </c>
      <c r="L10067" s="29" t="s">
        <v>126</v>
      </c>
      <c r="M10067" s="29"/>
      <c r="N10067" s="29" t="s">
        <v>122</v>
      </c>
      <c r="O10067" s="31" t="n">
        <v>47193</v>
      </c>
      <c r="P10067" s="29" t="s">
        <v>123</v>
      </c>
      <c r="Q10067" s="29" t="n">
        <f aca="false">IFERROR(VALUE(L10067),"")</f>
        <v>13</v>
      </c>
      <c r="R10067" s="29" t="n">
        <f aca="true">IF(O10067="","",O10067-TODAY())</f>
        <v>908</v>
      </c>
      <c r="S10067" s="29" t="str">
        <f aca="false">IF(C10067="&lt;&lt; vazio &gt;&gt;","VAZIA",IF(AND(O10067&lt;&gt;"",R10067&lt;0),"VENCIDO",IF(AND(O10067&lt;&gt;"",R10067&lt;=Parametros!$B$10),"PRÓX. VENCIMENTO",IF(F10067="Q","QUALIDADE",IF(F10067="S","BLOQUEADO",IF(F10067="R","RESTRITO/DEVOLUÇÃO",IF(OR(N10067="QUAR",N10067="QRES"),"QUARENTENA",IF(OR(B10067="DESCARTE",B10067="DEVOLUÇÃO"),"DESCARTE/DEVOLUÇÃO",IF(AND(D10067="",K10067&lt;&gt;""),"SEM LOTE",IF(AND(Q10067&lt;&gt;"",Q10067&gt;=Parametros!$B$11),"PARADO/SEM GIRO","OK"))))))))))</f>
        <v>OK</v>
      </c>
      <c r="T10067" s="29" t="str">
        <f aca="false">IF(AND($S10067="PARADO/SEM GIRO",$K10067="KG",OR(Painel!$B$5="(Todos)",A10067=Painel!$B$5)*OR(Painel!$E$5="(Todos)",P10067=Painel!$E$5)),$J10067+ROW()/10000000,"")</f>
        <v/>
      </c>
      <c r="U10067" s="29" t="str">
        <f aca="false">IF(AND($S10067="VENCIDO",$K10067="KG",OR(Painel!$B$5="(Todos)",A10067=Painel!$B$5)*OR(Painel!$E$5="(Todos)",P10067=Painel!$E$5)),$J10067+ROW()/10000000,"")</f>
        <v/>
      </c>
    </row>
    <row r="10068" customFormat="false" ht="15" hidden="false" customHeight="false" outlineLevel="0" collapsed="false">
      <c r="A10068" s="29" t="s">
        <v>56</v>
      </c>
      <c r="B10068" s="29" t="s">
        <v>17120</v>
      </c>
      <c r="C10068" s="29" t="s">
        <v>4551</v>
      </c>
      <c r="D10068" s="29" t="s">
        <v>17124</v>
      </c>
      <c r="E10068" s="29" t="n">
        <v>3</v>
      </c>
      <c r="F10068" s="29"/>
      <c r="G10068" s="29" t="s">
        <v>17125</v>
      </c>
      <c r="H10068" s="30" t="n">
        <v>1000</v>
      </c>
      <c r="I10068" s="31" t="n">
        <v>46273</v>
      </c>
      <c r="J10068" s="30" t="n">
        <v>1000</v>
      </c>
      <c r="K10068" s="29" t="s">
        <v>120</v>
      </c>
      <c r="L10068" s="29" t="s">
        <v>149</v>
      </c>
      <c r="M10068" s="29"/>
      <c r="N10068" s="29" t="s">
        <v>122</v>
      </c>
      <c r="O10068" s="31" t="n">
        <v>46892</v>
      </c>
      <c r="P10068" s="29" t="s">
        <v>123</v>
      </c>
      <c r="Q10068" s="29" t="n">
        <f aca="false">IFERROR(VALUE(L10068),"")</f>
        <v>12</v>
      </c>
      <c r="R10068" s="29" t="n">
        <f aca="true">IF(O10068="","",O10068-TODAY())</f>
        <v>607</v>
      </c>
      <c r="S10068" s="29" t="str">
        <f aca="false">IF(C10068="&lt;&lt; vazio &gt;&gt;","VAZIA",IF(AND(O10068&lt;&gt;"",R10068&lt;0),"VENCIDO",IF(AND(O10068&lt;&gt;"",R10068&lt;=Parametros!$B$10),"PRÓX. VENCIMENTO",IF(F10068="Q","QUALIDADE",IF(F10068="S","BLOQUEADO",IF(F10068="R","RESTRITO/DEVOLUÇÃO",IF(OR(N10068="QUAR",N10068="QRES"),"QUARENTENA",IF(OR(B10068="DESCARTE",B10068="DEVOLUÇÃO"),"DESCARTE/DEVOLUÇÃO",IF(AND(D10068="",K10068&lt;&gt;""),"SEM LOTE",IF(AND(Q10068&lt;&gt;"",Q10068&gt;=Parametros!$B$11),"PARADO/SEM GIRO","OK"))))))))))</f>
        <v>OK</v>
      </c>
      <c r="T10068" s="29" t="str">
        <f aca="false">IF(AND($S10068="PARADO/SEM GIRO",$K10068="KG",OR(Painel!$B$5="(Todos)",A10068=Painel!$B$5)*OR(Painel!$E$5="(Todos)",P10068=Painel!$E$5)),$J10068+ROW()/10000000,"")</f>
        <v/>
      </c>
      <c r="U10068" s="29" t="str">
        <f aca="false">IF(AND($S10068="VENCIDO",$K10068="KG",OR(Painel!$B$5="(Todos)",A10068=Painel!$B$5)*OR(Painel!$E$5="(Todos)",P10068=Painel!$E$5)),$J10068+ROW()/10000000,"")</f>
        <v/>
      </c>
    </row>
    <row r="10069" customFormat="false" ht="15" hidden="false" customHeight="false" outlineLevel="0" collapsed="false">
      <c r="A10069" s="29" t="s">
        <v>56</v>
      </c>
      <c r="B10069" s="29" t="s">
        <v>17120</v>
      </c>
      <c r="C10069" s="29" t="s">
        <v>15901</v>
      </c>
      <c r="D10069" s="29" t="s">
        <v>17126</v>
      </c>
      <c r="E10069" s="29" t="n">
        <v>3</v>
      </c>
      <c r="F10069" s="29"/>
      <c r="G10069" s="29" t="s">
        <v>17127</v>
      </c>
      <c r="H10069" s="30" t="n">
        <v>1000</v>
      </c>
      <c r="I10069" s="31" t="n">
        <v>46276</v>
      </c>
      <c r="J10069" s="30" t="n">
        <v>1000</v>
      </c>
      <c r="K10069" s="29" t="s">
        <v>120</v>
      </c>
      <c r="L10069" s="29" t="s">
        <v>133</v>
      </c>
      <c r="M10069" s="29"/>
      <c r="N10069" s="29" t="s">
        <v>122</v>
      </c>
      <c r="O10069" s="31" t="n">
        <v>46951</v>
      </c>
      <c r="P10069" s="29" t="s">
        <v>123</v>
      </c>
      <c r="Q10069" s="29" t="n">
        <f aca="false">IFERROR(VALUE(L10069),"")</f>
        <v>9</v>
      </c>
      <c r="R10069" s="29" t="n">
        <f aca="true">IF(O10069="","",O10069-TODAY())</f>
        <v>666</v>
      </c>
      <c r="S10069" s="29" t="str">
        <f aca="false">IF(C10069="&lt;&lt; vazio &gt;&gt;","VAZIA",IF(AND(O10069&lt;&gt;"",R10069&lt;0),"VENCIDO",IF(AND(O10069&lt;&gt;"",R10069&lt;=Parametros!$B$10),"PRÓX. VENCIMENTO",IF(F10069="Q","QUALIDADE",IF(F10069="S","BLOQUEADO",IF(F10069="R","RESTRITO/DEVOLUÇÃO",IF(OR(N10069="QUAR",N10069="QRES"),"QUARENTENA",IF(OR(B10069="DESCARTE",B10069="DEVOLUÇÃO"),"DESCARTE/DEVOLUÇÃO",IF(AND(D10069="",K10069&lt;&gt;""),"SEM LOTE",IF(AND(Q10069&lt;&gt;"",Q10069&gt;=Parametros!$B$11),"PARADO/SEM GIRO","OK"))))))))))</f>
        <v>OK</v>
      </c>
      <c r="T10069" s="29" t="str">
        <f aca="false">IF(AND($S10069="PARADO/SEM GIRO",$K10069="KG",OR(Painel!$B$5="(Todos)",A10069=Painel!$B$5)*OR(Painel!$E$5="(Todos)",P10069=Painel!$E$5)),$J10069+ROW()/10000000,"")</f>
        <v/>
      </c>
      <c r="U10069" s="29" t="str">
        <f aca="false">IF(AND($S10069="VENCIDO",$K10069="KG",OR(Painel!$B$5="(Todos)",A10069=Painel!$B$5)*OR(Painel!$E$5="(Todos)",P10069=Painel!$E$5)),$J10069+ROW()/10000000,"")</f>
        <v/>
      </c>
    </row>
    <row r="10070" customFormat="false" ht="15" hidden="false" customHeight="false" outlineLevel="0" collapsed="false">
      <c r="A10070" s="29" t="s">
        <v>56</v>
      </c>
      <c r="B10070" s="29" t="s">
        <v>17128</v>
      </c>
      <c r="C10070" s="29" t="s">
        <v>17129</v>
      </c>
      <c r="D10070" s="29" t="s">
        <v>17130</v>
      </c>
      <c r="E10070" s="29" t="n">
        <v>2</v>
      </c>
      <c r="F10070" s="29"/>
      <c r="G10070" s="29" t="s">
        <v>17131</v>
      </c>
      <c r="H10070" s="30" t="n">
        <v>1000</v>
      </c>
      <c r="I10070" s="31" t="n">
        <v>46272</v>
      </c>
      <c r="J10070" s="30" t="n">
        <v>1000</v>
      </c>
      <c r="K10070" s="29" t="s">
        <v>120</v>
      </c>
      <c r="L10070" s="29" t="s">
        <v>126</v>
      </c>
      <c r="M10070" s="29"/>
      <c r="N10070" s="29" t="s">
        <v>122</v>
      </c>
      <c r="O10070" s="31" t="n">
        <v>46880</v>
      </c>
      <c r="P10070" s="29" t="s">
        <v>123</v>
      </c>
      <c r="Q10070" s="29" t="n">
        <f aca="false">IFERROR(VALUE(L10070),"")</f>
        <v>13</v>
      </c>
      <c r="R10070" s="29" t="n">
        <f aca="true">IF(O10070="","",O10070-TODAY())</f>
        <v>595</v>
      </c>
      <c r="S10070" s="29" t="str">
        <f aca="false">IF(C10070="&lt;&lt; vazio &gt;&gt;","VAZIA",IF(AND(O10070&lt;&gt;"",R10070&lt;0),"VENCIDO",IF(AND(O10070&lt;&gt;"",R10070&lt;=Parametros!$B$10),"PRÓX. VENCIMENTO",IF(F10070="Q","QUALIDADE",IF(F10070="S","BLOQUEADO",IF(F10070="R","RESTRITO/DEVOLUÇÃO",IF(OR(N10070="QUAR",N10070="QRES"),"QUARENTENA",IF(OR(B10070="DESCARTE",B10070="DEVOLUÇÃO"),"DESCARTE/DEVOLUÇÃO",IF(AND(D10070="",K10070&lt;&gt;""),"SEM LOTE",IF(AND(Q10070&lt;&gt;"",Q10070&gt;=Parametros!$B$11),"PARADO/SEM GIRO","OK"))))))))))</f>
        <v>OK</v>
      </c>
      <c r="T10070" s="29" t="str">
        <f aca="false">IF(AND($S10070="PARADO/SEM GIRO",$K10070="KG",OR(Painel!$B$5="(Todos)",A10070=Painel!$B$5)*OR(Painel!$E$5="(Todos)",P10070=Painel!$E$5)),$J10070+ROW()/10000000,"")</f>
        <v/>
      </c>
      <c r="U10070" s="29" t="str">
        <f aca="false">IF(AND($S10070="VENCIDO",$K10070="KG",OR(Painel!$B$5="(Todos)",A10070=Painel!$B$5)*OR(Painel!$E$5="(Todos)",P10070=Painel!$E$5)),$J10070+ROW()/10000000,"")</f>
        <v/>
      </c>
    </row>
    <row r="10071" customFormat="false" ht="15" hidden="false" customHeight="false" outlineLevel="0" collapsed="false">
      <c r="A10071" s="29" t="s">
        <v>56</v>
      </c>
      <c r="B10071" s="29" t="s">
        <v>17128</v>
      </c>
      <c r="C10071" s="29" t="s">
        <v>17121</v>
      </c>
      <c r="D10071" s="29" t="s">
        <v>17122</v>
      </c>
      <c r="E10071" s="29" t="n">
        <v>2</v>
      </c>
      <c r="F10071" s="29"/>
      <c r="G10071" s="29" t="s">
        <v>17132</v>
      </c>
      <c r="H10071" s="30" t="n">
        <v>1000</v>
      </c>
      <c r="I10071" s="31" t="n">
        <v>46272</v>
      </c>
      <c r="J10071" s="30" t="n">
        <v>1000</v>
      </c>
      <c r="K10071" s="29" t="s">
        <v>120</v>
      </c>
      <c r="L10071" s="29" t="s">
        <v>126</v>
      </c>
      <c r="M10071" s="29"/>
      <c r="N10071" s="29" t="s">
        <v>122</v>
      </c>
      <c r="O10071" s="31" t="n">
        <v>47193</v>
      </c>
      <c r="P10071" s="29" t="s">
        <v>123</v>
      </c>
      <c r="Q10071" s="29" t="n">
        <f aca="false">IFERROR(VALUE(L10071),"")</f>
        <v>13</v>
      </c>
      <c r="R10071" s="29" t="n">
        <f aca="true">IF(O10071="","",O10071-TODAY())</f>
        <v>908</v>
      </c>
      <c r="S10071" s="29" t="str">
        <f aca="false">IF(C10071="&lt;&lt; vazio &gt;&gt;","VAZIA",IF(AND(O10071&lt;&gt;"",R10071&lt;0),"VENCIDO",IF(AND(O10071&lt;&gt;"",R10071&lt;=Parametros!$B$10),"PRÓX. VENCIMENTO",IF(F10071="Q","QUALIDADE",IF(F10071="S","BLOQUEADO",IF(F10071="R","RESTRITO/DEVOLUÇÃO",IF(OR(N10071="QUAR",N10071="QRES"),"QUARENTENA",IF(OR(B10071="DESCARTE",B10071="DEVOLUÇÃO"),"DESCARTE/DEVOLUÇÃO",IF(AND(D10071="",K10071&lt;&gt;""),"SEM LOTE",IF(AND(Q10071&lt;&gt;"",Q10071&gt;=Parametros!$B$11),"PARADO/SEM GIRO","OK"))))))))))</f>
        <v>OK</v>
      </c>
      <c r="T10071" s="29" t="str">
        <f aca="false">IF(AND($S10071="PARADO/SEM GIRO",$K10071="KG",OR(Painel!$B$5="(Todos)",A10071=Painel!$B$5)*OR(Painel!$E$5="(Todos)",P10071=Painel!$E$5)),$J10071+ROW()/10000000,"")</f>
        <v/>
      </c>
      <c r="U10071" s="29" t="str">
        <f aca="false">IF(AND($S10071="VENCIDO",$K10071="KG",OR(Painel!$B$5="(Todos)",A10071=Painel!$B$5)*OR(Painel!$E$5="(Todos)",P10071=Painel!$E$5)),$J10071+ROW()/10000000,"")</f>
        <v/>
      </c>
    </row>
    <row r="10072" customFormat="false" ht="15" hidden="false" customHeight="false" outlineLevel="0" collapsed="false">
      <c r="A10072" s="29" t="s">
        <v>56</v>
      </c>
      <c r="B10072" s="29" t="s">
        <v>17133</v>
      </c>
      <c r="C10072" s="29" t="s">
        <v>17129</v>
      </c>
      <c r="D10072" s="29" t="s">
        <v>17130</v>
      </c>
      <c r="E10072" s="29" t="n">
        <v>3</v>
      </c>
      <c r="F10072" s="29"/>
      <c r="G10072" s="29" t="s">
        <v>17134</v>
      </c>
      <c r="H10072" s="30" t="n">
        <v>1000</v>
      </c>
      <c r="I10072" s="31" t="n">
        <v>46272</v>
      </c>
      <c r="J10072" s="30" t="n">
        <v>1000</v>
      </c>
      <c r="K10072" s="29" t="s">
        <v>120</v>
      </c>
      <c r="L10072" s="29" t="s">
        <v>126</v>
      </c>
      <c r="M10072" s="29"/>
      <c r="N10072" s="29" t="s">
        <v>122</v>
      </c>
      <c r="O10072" s="31" t="n">
        <v>46880</v>
      </c>
      <c r="P10072" s="29" t="s">
        <v>123</v>
      </c>
      <c r="Q10072" s="29" t="n">
        <f aca="false">IFERROR(VALUE(L10072),"")</f>
        <v>13</v>
      </c>
      <c r="R10072" s="29" t="n">
        <f aca="true">IF(O10072="","",O10072-TODAY())</f>
        <v>595</v>
      </c>
      <c r="S10072" s="29" t="str">
        <f aca="false">IF(C10072="&lt;&lt; vazio &gt;&gt;","VAZIA",IF(AND(O10072&lt;&gt;"",R10072&lt;0),"VENCIDO",IF(AND(O10072&lt;&gt;"",R10072&lt;=Parametros!$B$10),"PRÓX. VENCIMENTO",IF(F10072="Q","QUALIDADE",IF(F10072="S","BLOQUEADO",IF(F10072="R","RESTRITO/DEVOLUÇÃO",IF(OR(N10072="QUAR",N10072="QRES"),"QUARENTENA",IF(OR(B10072="DESCARTE",B10072="DEVOLUÇÃO"),"DESCARTE/DEVOLUÇÃO",IF(AND(D10072="",K10072&lt;&gt;""),"SEM LOTE",IF(AND(Q10072&lt;&gt;"",Q10072&gt;=Parametros!$B$11),"PARADO/SEM GIRO","OK"))))))))))</f>
        <v>OK</v>
      </c>
      <c r="T10072" s="29" t="str">
        <f aca="false">IF(AND($S10072="PARADO/SEM GIRO",$K10072="KG",OR(Painel!$B$5="(Todos)",A10072=Painel!$B$5)*OR(Painel!$E$5="(Todos)",P10072=Painel!$E$5)),$J10072+ROW()/10000000,"")</f>
        <v/>
      </c>
      <c r="U10072" s="29" t="str">
        <f aca="false">IF(AND($S10072="VENCIDO",$K10072="KG",OR(Painel!$B$5="(Todos)",A10072=Painel!$B$5)*OR(Painel!$E$5="(Todos)",P10072=Painel!$E$5)),$J10072+ROW()/10000000,"")</f>
        <v/>
      </c>
    </row>
    <row r="10073" customFormat="false" ht="15" hidden="false" customHeight="false" outlineLevel="0" collapsed="false">
      <c r="A10073" s="29" t="s">
        <v>56</v>
      </c>
      <c r="B10073" s="29" t="s">
        <v>17133</v>
      </c>
      <c r="C10073" s="29" t="s">
        <v>17121</v>
      </c>
      <c r="D10073" s="29" t="s">
        <v>17135</v>
      </c>
      <c r="E10073" s="29" t="n">
        <v>3</v>
      </c>
      <c r="F10073" s="29"/>
      <c r="G10073" s="29" t="s">
        <v>17136</v>
      </c>
      <c r="H10073" s="30" t="n">
        <v>1000</v>
      </c>
      <c r="I10073" s="31" t="n">
        <v>46272</v>
      </c>
      <c r="J10073" s="30" t="n">
        <v>1000</v>
      </c>
      <c r="K10073" s="29" t="s">
        <v>120</v>
      </c>
      <c r="L10073" s="29" t="s">
        <v>126</v>
      </c>
      <c r="M10073" s="29"/>
      <c r="N10073" s="29" t="s">
        <v>122</v>
      </c>
      <c r="O10073" s="31" t="n">
        <v>47164</v>
      </c>
      <c r="P10073" s="29" t="s">
        <v>123</v>
      </c>
      <c r="Q10073" s="29" t="n">
        <f aca="false">IFERROR(VALUE(L10073),"")</f>
        <v>13</v>
      </c>
      <c r="R10073" s="29" t="n">
        <f aca="true">IF(O10073="","",O10073-TODAY())</f>
        <v>879</v>
      </c>
      <c r="S10073" s="29" t="str">
        <f aca="false">IF(C10073="&lt;&lt; vazio &gt;&gt;","VAZIA",IF(AND(O10073&lt;&gt;"",R10073&lt;0),"VENCIDO",IF(AND(O10073&lt;&gt;"",R10073&lt;=Parametros!$B$10),"PRÓX. VENCIMENTO",IF(F10073="Q","QUALIDADE",IF(F10073="S","BLOQUEADO",IF(F10073="R","RESTRITO/DEVOLUÇÃO",IF(OR(N10073="QUAR",N10073="QRES"),"QUARENTENA",IF(OR(B10073="DESCARTE",B10073="DEVOLUÇÃO"),"DESCARTE/DEVOLUÇÃO",IF(AND(D10073="",K10073&lt;&gt;""),"SEM LOTE",IF(AND(Q10073&lt;&gt;"",Q10073&gt;=Parametros!$B$11),"PARADO/SEM GIRO","OK"))))))))))</f>
        <v>OK</v>
      </c>
      <c r="T10073" s="29" t="str">
        <f aca="false">IF(AND($S10073="PARADO/SEM GIRO",$K10073="KG",OR(Painel!$B$5="(Todos)",A10073=Painel!$B$5)*OR(Painel!$E$5="(Todos)",P10073=Painel!$E$5)),$J10073+ROW()/10000000,"")</f>
        <v/>
      </c>
      <c r="U10073" s="29" t="str">
        <f aca="false">IF(AND($S10073="VENCIDO",$K10073="KG",OR(Painel!$B$5="(Todos)",A10073=Painel!$B$5)*OR(Painel!$E$5="(Todos)",P10073=Painel!$E$5)),$J10073+ROW()/10000000,"")</f>
        <v/>
      </c>
    </row>
    <row r="10074" customFormat="false" ht="15" hidden="false" customHeight="false" outlineLevel="0" collapsed="false">
      <c r="A10074" s="29" t="s">
        <v>56</v>
      </c>
      <c r="B10074" s="29" t="s">
        <v>17133</v>
      </c>
      <c r="C10074" s="29" t="s">
        <v>17137</v>
      </c>
      <c r="D10074" s="29" t="s">
        <v>17138</v>
      </c>
      <c r="E10074" s="29" t="n">
        <v>3</v>
      </c>
      <c r="F10074" s="29"/>
      <c r="G10074" s="29" t="s">
        <v>17139</v>
      </c>
      <c r="H10074" s="30" t="n">
        <v>1000</v>
      </c>
      <c r="I10074" s="31" t="n">
        <v>46276</v>
      </c>
      <c r="J10074" s="30" t="n">
        <v>1000</v>
      </c>
      <c r="K10074" s="29" t="s">
        <v>120</v>
      </c>
      <c r="L10074" s="29" t="s">
        <v>133</v>
      </c>
      <c r="M10074" s="29"/>
      <c r="N10074" s="29" t="s">
        <v>122</v>
      </c>
      <c r="O10074" s="31" t="n">
        <v>46910</v>
      </c>
      <c r="P10074" s="29" t="s">
        <v>123</v>
      </c>
      <c r="Q10074" s="29" t="n">
        <f aca="false">IFERROR(VALUE(L10074),"")</f>
        <v>9</v>
      </c>
      <c r="R10074" s="29" t="n">
        <f aca="true">IF(O10074="","",O10074-TODAY())</f>
        <v>625</v>
      </c>
      <c r="S10074" s="29" t="str">
        <f aca="false">IF(C10074="&lt;&lt; vazio &gt;&gt;","VAZIA",IF(AND(O10074&lt;&gt;"",R10074&lt;0),"VENCIDO",IF(AND(O10074&lt;&gt;"",R10074&lt;=Parametros!$B$10),"PRÓX. VENCIMENTO",IF(F10074="Q","QUALIDADE",IF(F10074="S","BLOQUEADO",IF(F10074="R","RESTRITO/DEVOLUÇÃO",IF(OR(N10074="QUAR",N10074="QRES"),"QUARENTENA",IF(OR(B10074="DESCARTE",B10074="DEVOLUÇÃO"),"DESCARTE/DEVOLUÇÃO",IF(AND(D10074="",K10074&lt;&gt;""),"SEM LOTE",IF(AND(Q10074&lt;&gt;"",Q10074&gt;=Parametros!$B$11),"PARADO/SEM GIRO","OK"))))))))))</f>
        <v>OK</v>
      </c>
      <c r="T10074" s="29" t="str">
        <f aca="false">IF(AND($S10074="PARADO/SEM GIRO",$K10074="KG",OR(Painel!$B$5="(Todos)",A10074=Painel!$B$5)*OR(Painel!$E$5="(Todos)",P10074=Painel!$E$5)),$J10074+ROW()/10000000,"")</f>
        <v/>
      </c>
      <c r="U10074" s="29" t="str">
        <f aca="false">IF(AND($S10074="VENCIDO",$K10074="KG",OR(Painel!$B$5="(Todos)",A10074=Painel!$B$5)*OR(Painel!$E$5="(Todos)",P10074=Painel!$E$5)),$J10074+ROW()/10000000,"")</f>
        <v/>
      </c>
    </row>
    <row r="10075" customFormat="false" ht="15" hidden="false" customHeight="false" outlineLevel="0" collapsed="false">
      <c r="A10075" s="29" t="s">
        <v>56</v>
      </c>
      <c r="B10075" s="29" t="s">
        <v>17140</v>
      </c>
      <c r="C10075" s="29" t="s">
        <v>17129</v>
      </c>
      <c r="D10075" s="29" t="s">
        <v>17130</v>
      </c>
      <c r="E10075" s="29" t="n">
        <v>3</v>
      </c>
      <c r="F10075" s="29"/>
      <c r="G10075" s="29" t="s">
        <v>17141</v>
      </c>
      <c r="H10075" s="30" t="n">
        <v>1000</v>
      </c>
      <c r="I10075" s="31" t="n">
        <v>46272</v>
      </c>
      <c r="J10075" s="30" t="n">
        <v>1000</v>
      </c>
      <c r="K10075" s="29" t="s">
        <v>120</v>
      </c>
      <c r="L10075" s="29" t="s">
        <v>126</v>
      </c>
      <c r="M10075" s="29"/>
      <c r="N10075" s="29" t="s">
        <v>122</v>
      </c>
      <c r="O10075" s="31" t="n">
        <v>46880</v>
      </c>
      <c r="P10075" s="29" t="s">
        <v>123</v>
      </c>
      <c r="Q10075" s="29" t="n">
        <f aca="false">IFERROR(VALUE(L10075),"")</f>
        <v>13</v>
      </c>
      <c r="R10075" s="29" t="n">
        <f aca="true">IF(O10075="","",O10075-TODAY())</f>
        <v>595</v>
      </c>
      <c r="S10075" s="29" t="str">
        <f aca="false">IF(C10075="&lt;&lt; vazio &gt;&gt;","VAZIA",IF(AND(O10075&lt;&gt;"",R10075&lt;0),"VENCIDO",IF(AND(O10075&lt;&gt;"",R10075&lt;=Parametros!$B$10),"PRÓX. VENCIMENTO",IF(F10075="Q","QUALIDADE",IF(F10075="S","BLOQUEADO",IF(F10075="R","RESTRITO/DEVOLUÇÃO",IF(OR(N10075="QUAR",N10075="QRES"),"QUARENTENA",IF(OR(B10075="DESCARTE",B10075="DEVOLUÇÃO"),"DESCARTE/DEVOLUÇÃO",IF(AND(D10075="",K10075&lt;&gt;""),"SEM LOTE",IF(AND(Q10075&lt;&gt;"",Q10075&gt;=Parametros!$B$11),"PARADO/SEM GIRO","OK"))))))))))</f>
        <v>OK</v>
      </c>
      <c r="T10075" s="29" t="str">
        <f aca="false">IF(AND($S10075="PARADO/SEM GIRO",$K10075="KG",OR(Painel!$B$5="(Todos)",A10075=Painel!$B$5)*OR(Painel!$E$5="(Todos)",P10075=Painel!$E$5)),$J10075+ROW()/10000000,"")</f>
        <v/>
      </c>
      <c r="U10075" s="29" t="str">
        <f aca="false">IF(AND($S10075="VENCIDO",$K10075="KG",OR(Painel!$B$5="(Todos)",A10075=Painel!$B$5)*OR(Painel!$E$5="(Todos)",P10075=Painel!$E$5)),$J10075+ROW()/10000000,"")</f>
        <v/>
      </c>
    </row>
    <row r="10076" customFormat="false" ht="15" hidden="false" customHeight="false" outlineLevel="0" collapsed="false">
      <c r="A10076" s="29" t="s">
        <v>56</v>
      </c>
      <c r="B10076" s="29" t="s">
        <v>17140</v>
      </c>
      <c r="C10076" s="29" t="s">
        <v>17121</v>
      </c>
      <c r="D10076" s="29" t="s">
        <v>17122</v>
      </c>
      <c r="E10076" s="29" t="n">
        <v>3</v>
      </c>
      <c r="F10076" s="29"/>
      <c r="G10076" s="29" t="s">
        <v>17142</v>
      </c>
      <c r="H10076" s="30" t="n">
        <v>1000</v>
      </c>
      <c r="I10076" s="31" t="n">
        <v>46272</v>
      </c>
      <c r="J10076" s="30" t="n">
        <v>1000</v>
      </c>
      <c r="K10076" s="29" t="s">
        <v>120</v>
      </c>
      <c r="L10076" s="29" t="s">
        <v>126</v>
      </c>
      <c r="M10076" s="29"/>
      <c r="N10076" s="29" t="s">
        <v>122</v>
      </c>
      <c r="O10076" s="31" t="n">
        <v>47193</v>
      </c>
      <c r="P10076" s="29" t="s">
        <v>123</v>
      </c>
      <c r="Q10076" s="29" t="n">
        <f aca="false">IFERROR(VALUE(L10076),"")</f>
        <v>13</v>
      </c>
      <c r="R10076" s="29" t="n">
        <f aca="true">IF(O10076="","",O10076-TODAY())</f>
        <v>908</v>
      </c>
      <c r="S10076" s="29" t="str">
        <f aca="false">IF(C10076="&lt;&lt; vazio &gt;&gt;","VAZIA",IF(AND(O10076&lt;&gt;"",R10076&lt;0),"VENCIDO",IF(AND(O10076&lt;&gt;"",R10076&lt;=Parametros!$B$10),"PRÓX. VENCIMENTO",IF(F10076="Q","QUALIDADE",IF(F10076="S","BLOQUEADO",IF(F10076="R","RESTRITO/DEVOLUÇÃO",IF(OR(N10076="QUAR",N10076="QRES"),"QUARENTENA",IF(OR(B10076="DESCARTE",B10076="DEVOLUÇÃO"),"DESCARTE/DEVOLUÇÃO",IF(AND(D10076="",K10076&lt;&gt;""),"SEM LOTE",IF(AND(Q10076&lt;&gt;"",Q10076&gt;=Parametros!$B$11),"PARADO/SEM GIRO","OK"))))))))))</f>
        <v>OK</v>
      </c>
      <c r="T10076" s="29" t="str">
        <f aca="false">IF(AND($S10076="PARADO/SEM GIRO",$K10076="KG",OR(Painel!$B$5="(Todos)",A10076=Painel!$B$5)*OR(Painel!$E$5="(Todos)",P10076=Painel!$E$5)),$J10076+ROW()/10000000,"")</f>
        <v/>
      </c>
      <c r="U10076" s="29" t="str">
        <f aca="false">IF(AND($S10076="VENCIDO",$K10076="KG",OR(Painel!$B$5="(Todos)",A10076=Painel!$B$5)*OR(Painel!$E$5="(Todos)",P10076=Painel!$E$5)),$J10076+ROW()/10000000,"")</f>
        <v/>
      </c>
    </row>
    <row r="10077" customFormat="false" ht="15" hidden="false" customHeight="false" outlineLevel="0" collapsed="false">
      <c r="A10077" s="29" t="s">
        <v>56</v>
      </c>
      <c r="B10077" s="29" t="s">
        <v>17140</v>
      </c>
      <c r="C10077" s="29" t="s">
        <v>17137</v>
      </c>
      <c r="D10077" s="29" t="s">
        <v>17138</v>
      </c>
      <c r="E10077" s="29" t="n">
        <v>3</v>
      </c>
      <c r="F10077" s="29"/>
      <c r="G10077" s="29" t="s">
        <v>17143</v>
      </c>
      <c r="H10077" s="30" t="n">
        <v>1000</v>
      </c>
      <c r="I10077" s="31" t="n">
        <v>46276</v>
      </c>
      <c r="J10077" s="30" t="n">
        <v>1000</v>
      </c>
      <c r="K10077" s="29" t="s">
        <v>120</v>
      </c>
      <c r="L10077" s="29" t="s">
        <v>133</v>
      </c>
      <c r="M10077" s="29"/>
      <c r="N10077" s="29" t="s">
        <v>122</v>
      </c>
      <c r="O10077" s="31" t="n">
        <v>46910</v>
      </c>
      <c r="P10077" s="29" t="s">
        <v>123</v>
      </c>
      <c r="Q10077" s="29" t="n">
        <f aca="false">IFERROR(VALUE(L10077),"")</f>
        <v>9</v>
      </c>
      <c r="R10077" s="29" t="n">
        <f aca="true">IF(O10077="","",O10077-TODAY())</f>
        <v>625</v>
      </c>
      <c r="S10077" s="29" t="str">
        <f aca="false">IF(C10077="&lt;&lt; vazio &gt;&gt;","VAZIA",IF(AND(O10077&lt;&gt;"",R10077&lt;0),"VENCIDO",IF(AND(O10077&lt;&gt;"",R10077&lt;=Parametros!$B$10),"PRÓX. VENCIMENTO",IF(F10077="Q","QUALIDADE",IF(F10077="S","BLOQUEADO",IF(F10077="R","RESTRITO/DEVOLUÇÃO",IF(OR(N10077="QUAR",N10077="QRES"),"QUARENTENA",IF(OR(B10077="DESCARTE",B10077="DEVOLUÇÃO"),"DESCARTE/DEVOLUÇÃO",IF(AND(D10077="",K10077&lt;&gt;""),"SEM LOTE",IF(AND(Q10077&lt;&gt;"",Q10077&gt;=Parametros!$B$11),"PARADO/SEM GIRO","OK"))))))))))</f>
        <v>OK</v>
      </c>
      <c r="T10077" s="29" t="str">
        <f aca="false">IF(AND($S10077="PARADO/SEM GIRO",$K10077="KG",OR(Painel!$B$5="(Todos)",A10077=Painel!$B$5)*OR(Painel!$E$5="(Todos)",P10077=Painel!$E$5)),$J10077+ROW()/10000000,"")</f>
        <v/>
      </c>
      <c r="U10077" s="29" t="str">
        <f aca="false">IF(AND($S10077="VENCIDO",$K10077="KG",OR(Painel!$B$5="(Todos)",A10077=Painel!$B$5)*OR(Painel!$E$5="(Todos)",P10077=Painel!$E$5)),$J10077+ROW()/10000000,"")</f>
        <v/>
      </c>
    </row>
    <row r="10078" customFormat="false" ht="15" hidden="false" customHeight="false" outlineLevel="0" collapsed="false">
      <c r="A10078" s="29" t="s">
        <v>56</v>
      </c>
      <c r="B10078" s="29" t="s">
        <v>17144</v>
      </c>
      <c r="C10078" s="29" t="s">
        <v>17129</v>
      </c>
      <c r="D10078" s="29" t="s">
        <v>17130</v>
      </c>
      <c r="E10078" s="29" t="n">
        <v>3</v>
      </c>
      <c r="F10078" s="29"/>
      <c r="G10078" s="29" t="s">
        <v>17145</v>
      </c>
      <c r="H10078" s="30" t="n">
        <v>1000</v>
      </c>
      <c r="I10078" s="31" t="n">
        <v>46272</v>
      </c>
      <c r="J10078" s="30" t="n">
        <v>1000</v>
      </c>
      <c r="K10078" s="29" t="s">
        <v>120</v>
      </c>
      <c r="L10078" s="29" t="s">
        <v>126</v>
      </c>
      <c r="M10078" s="29"/>
      <c r="N10078" s="29" t="s">
        <v>122</v>
      </c>
      <c r="O10078" s="31" t="n">
        <v>46880</v>
      </c>
      <c r="P10078" s="29" t="s">
        <v>123</v>
      </c>
      <c r="Q10078" s="29" t="n">
        <f aca="false">IFERROR(VALUE(L10078),"")</f>
        <v>13</v>
      </c>
      <c r="R10078" s="29" t="n">
        <f aca="true">IF(O10078="","",O10078-TODAY())</f>
        <v>595</v>
      </c>
      <c r="S10078" s="29" t="str">
        <f aca="false">IF(C10078="&lt;&lt; vazio &gt;&gt;","VAZIA",IF(AND(O10078&lt;&gt;"",R10078&lt;0),"VENCIDO",IF(AND(O10078&lt;&gt;"",R10078&lt;=Parametros!$B$10),"PRÓX. VENCIMENTO",IF(F10078="Q","QUALIDADE",IF(F10078="S","BLOQUEADO",IF(F10078="R","RESTRITO/DEVOLUÇÃO",IF(OR(N10078="QUAR",N10078="QRES"),"QUARENTENA",IF(OR(B10078="DESCARTE",B10078="DEVOLUÇÃO"),"DESCARTE/DEVOLUÇÃO",IF(AND(D10078="",K10078&lt;&gt;""),"SEM LOTE",IF(AND(Q10078&lt;&gt;"",Q10078&gt;=Parametros!$B$11),"PARADO/SEM GIRO","OK"))))))))))</f>
        <v>OK</v>
      </c>
      <c r="T10078" s="29" t="str">
        <f aca="false">IF(AND($S10078="PARADO/SEM GIRO",$K10078="KG",OR(Painel!$B$5="(Todos)",A10078=Painel!$B$5)*OR(Painel!$E$5="(Todos)",P10078=Painel!$E$5)),$J10078+ROW()/10000000,"")</f>
        <v/>
      </c>
      <c r="U10078" s="29" t="str">
        <f aca="false">IF(AND($S10078="VENCIDO",$K10078="KG",OR(Painel!$B$5="(Todos)",A10078=Painel!$B$5)*OR(Painel!$E$5="(Todos)",P10078=Painel!$E$5)),$J10078+ROW()/10000000,"")</f>
        <v/>
      </c>
    </row>
    <row r="10079" customFormat="false" ht="15" hidden="false" customHeight="false" outlineLevel="0" collapsed="false">
      <c r="A10079" s="29" t="s">
        <v>56</v>
      </c>
      <c r="B10079" s="29" t="s">
        <v>17144</v>
      </c>
      <c r="C10079" s="29" t="s">
        <v>17129</v>
      </c>
      <c r="D10079" s="29" t="s">
        <v>17130</v>
      </c>
      <c r="E10079" s="29" t="n">
        <v>3</v>
      </c>
      <c r="F10079" s="29"/>
      <c r="G10079" s="29" t="s">
        <v>17146</v>
      </c>
      <c r="H10079" s="30" t="n">
        <v>1000</v>
      </c>
      <c r="I10079" s="31" t="n">
        <v>46272</v>
      </c>
      <c r="J10079" s="30" t="n">
        <v>1000</v>
      </c>
      <c r="K10079" s="29" t="s">
        <v>120</v>
      </c>
      <c r="L10079" s="29" t="s">
        <v>126</v>
      </c>
      <c r="M10079" s="29"/>
      <c r="N10079" s="29" t="s">
        <v>122</v>
      </c>
      <c r="O10079" s="31" t="n">
        <v>46880</v>
      </c>
      <c r="P10079" s="29" t="s">
        <v>123</v>
      </c>
      <c r="Q10079" s="29" t="n">
        <f aca="false">IFERROR(VALUE(L10079),"")</f>
        <v>13</v>
      </c>
      <c r="R10079" s="29" t="n">
        <f aca="true">IF(O10079="","",O10079-TODAY())</f>
        <v>595</v>
      </c>
      <c r="S10079" s="29" t="str">
        <f aca="false">IF(C10079="&lt;&lt; vazio &gt;&gt;","VAZIA",IF(AND(O10079&lt;&gt;"",R10079&lt;0),"VENCIDO",IF(AND(O10079&lt;&gt;"",R10079&lt;=Parametros!$B$10),"PRÓX. VENCIMENTO",IF(F10079="Q","QUALIDADE",IF(F10079="S","BLOQUEADO",IF(F10079="R","RESTRITO/DEVOLUÇÃO",IF(OR(N10079="QUAR",N10079="QRES"),"QUARENTENA",IF(OR(B10079="DESCARTE",B10079="DEVOLUÇÃO"),"DESCARTE/DEVOLUÇÃO",IF(AND(D10079="",K10079&lt;&gt;""),"SEM LOTE",IF(AND(Q10079&lt;&gt;"",Q10079&gt;=Parametros!$B$11),"PARADO/SEM GIRO","OK"))))))))))</f>
        <v>OK</v>
      </c>
      <c r="T10079" s="29" t="str">
        <f aca="false">IF(AND($S10079="PARADO/SEM GIRO",$K10079="KG",OR(Painel!$B$5="(Todos)",A10079=Painel!$B$5)*OR(Painel!$E$5="(Todos)",P10079=Painel!$E$5)),$J10079+ROW()/10000000,"")</f>
        <v/>
      </c>
      <c r="U10079" s="29" t="str">
        <f aca="false">IF(AND($S10079="VENCIDO",$K10079="KG",OR(Painel!$B$5="(Todos)",A10079=Painel!$B$5)*OR(Painel!$E$5="(Todos)",P10079=Painel!$E$5)),$J10079+ROW()/10000000,"")</f>
        <v/>
      </c>
    </row>
    <row r="10080" customFormat="false" ht="15" hidden="false" customHeight="false" outlineLevel="0" collapsed="false">
      <c r="A10080" s="29" t="s">
        <v>56</v>
      </c>
      <c r="B10080" s="29" t="s">
        <v>17144</v>
      </c>
      <c r="C10080" s="29" t="s">
        <v>17137</v>
      </c>
      <c r="D10080" s="29" t="s">
        <v>17138</v>
      </c>
      <c r="E10080" s="29" t="n">
        <v>3</v>
      </c>
      <c r="F10080" s="29"/>
      <c r="G10080" s="29" t="s">
        <v>17147</v>
      </c>
      <c r="H10080" s="30" t="n">
        <v>1000</v>
      </c>
      <c r="I10080" s="31" t="n">
        <v>46276</v>
      </c>
      <c r="J10080" s="30" t="n">
        <v>1000</v>
      </c>
      <c r="K10080" s="29" t="s">
        <v>120</v>
      </c>
      <c r="L10080" s="29" t="s">
        <v>133</v>
      </c>
      <c r="M10080" s="29"/>
      <c r="N10080" s="29" t="s">
        <v>122</v>
      </c>
      <c r="O10080" s="31" t="n">
        <v>46910</v>
      </c>
      <c r="P10080" s="29" t="s">
        <v>123</v>
      </c>
      <c r="Q10080" s="29" t="n">
        <f aca="false">IFERROR(VALUE(L10080),"")</f>
        <v>9</v>
      </c>
      <c r="R10080" s="29" t="n">
        <f aca="true">IF(O10080="","",O10080-TODAY())</f>
        <v>625</v>
      </c>
      <c r="S10080" s="29" t="str">
        <f aca="false">IF(C10080="&lt;&lt; vazio &gt;&gt;","VAZIA",IF(AND(O10080&lt;&gt;"",R10080&lt;0),"VENCIDO",IF(AND(O10080&lt;&gt;"",R10080&lt;=Parametros!$B$10),"PRÓX. VENCIMENTO",IF(F10080="Q","QUALIDADE",IF(F10080="S","BLOQUEADO",IF(F10080="R","RESTRITO/DEVOLUÇÃO",IF(OR(N10080="QUAR",N10080="QRES"),"QUARENTENA",IF(OR(B10080="DESCARTE",B10080="DEVOLUÇÃO"),"DESCARTE/DEVOLUÇÃO",IF(AND(D10080="",K10080&lt;&gt;""),"SEM LOTE",IF(AND(Q10080&lt;&gt;"",Q10080&gt;=Parametros!$B$11),"PARADO/SEM GIRO","OK"))))))))))</f>
        <v>OK</v>
      </c>
      <c r="T10080" s="29" t="str">
        <f aca="false">IF(AND($S10080="PARADO/SEM GIRO",$K10080="KG",OR(Painel!$B$5="(Todos)",A10080=Painel!$B$5)*OR(Painel!$E$5="(Todos)",P10080=Painel!$E$5)),$J10080+ROW()/10000000,"")</f>
        <v/>
      </c>
      <c r="U10080" s="29" t="str">
        <f aca="false">IF(AND($S10080="VENCIDO",$K10080="KG",OR(Painel!$B$5="(Todos)",A10080=Painel!$B$5)*OR(Painel!$E$5="(Todos)",P10080=Painel!$E$5)),$J10080+ROW()/10000000,"")</f>
        <v/>
      </c>
    </row>
    <row r="10081" customFormat="false" ht="15" hidden="false" customHeight="false" outlineLevel="0" collapsed="false">
      <c r="A10081" s="29" t="s">
        <v>56</v>
      </c>
      <c r="B10081" s="29" t="s">
        <v>17148</v>
      </c>
      <c r="C10081" s="29" t="s">
        <v>15877</v>
      </c>
      <c r="D10081" s="29" t="s">
        <v>17149</v>
      </c>
      <c r="E10081" s="29" t="n">
        <v>2</v>
      </c>
      <c r="F10081" s="29"/>
      <c r="G10081" s="29" t="s">
        <v>17150</v>
      </c>
      <c r="H10081" s="30" t="n">
        <v>1000</v>
      </c>
      <c r="I10081" s="31" t="n">
        <v>46280</v>
      </c>
      <c r="J10081" s="30" t="n">
        <v>1000</v>
      </c>
      <c r="K10081" s="29" t="s">
        <v>120</v>
      </c>
      <c r="L10081" s="29" t="s">
        <v>144</v>
      </c>
      <c r="M10081" s="29"/>
      <c r="N10081" s="29" t="s">
        <v>122</v>
      </c>
      <c r="O10081" s="31" t="n">
        <v>46569</v>
      </c>
      <c r="P10081" s="29" t="s">
        <v>123</v>
      </c>
      <c r="Q10081" s="29" t="n">
        <f aca="false">IFERROR(VALUE(L10081),"")</f>
        <v>5</v>
      </c>
      <c r="R10081" s="29" t="n">
        <f aca="true">IF(O10081="","",O10081-TODAY())</f>
        <v>284</v>
      </c>
      <c r="S10081" s="29" t="str">
        <f aca="false">IF(C10081="&lt;&lt; vazio &gt;&gt;","VAZIA",IF(AND(O10081&lt;&gt;"",R10081&lt;0),"VENCIDO",IF(AND(O10081&lt;&gt;"",R10081&lt;=Parametros!$B$10),"PRÓX. VENCIMENTO",IF(F10081="Q","QUALIDADE",IF(F10081="S","BLOQUEADO",IF(F10081="R","RESTRITO/DEVOLUÇÃO",IF(OR(N10081="QUAR",N10081="QRES"),"QUARENTENA",IF(OR(B10081="DESCARTE",B10081="DEVOLUÇÃO"),"DESCARTE/DEVOLUÇÃO",IF(AND(D10081="",K10081&lt;&gt;""),"SEM LOTE",IF(AND(Q10081&lt;&gt;"",Q10081&gt;=Parametros!$B$11),"PARADO/SEM GIRO","OK"))))))))))</f>
        <v>OK</v>
      </c>
      <c r="T10081" s="29" t="str">
        <f aca="false">IF(AND($S10081="PARADO/SEM GIRO",$K10081="KG",OR(Painel!$B$5="(Todos)",A10081=Painel!$B$5)*OR(Painel!$E$5="(Todos)",P10081=Painel!$E$5)),$J10081+ROW()/10000000,"")</f>
        <v/>
      </c>
      <c r="U10081" s="29" t="str">
        <f aca="false">IF(AND($S10081="VENCIDO",$K10081="KG",OR(Painel!$B$5="(Todos)",A10081=Painel!$B$5)*OR(Painel!$E$5="(Todos)",P10081=Painel!$E$5)),$J10081+ROW()/10000000,"")</f>
        <v/>
      </c>
    </row>
    <row r="10082" customFormat="false" ht="15" hidden="false" customHeight="false" outlineLevel="0" collapsed="false">
      <c r="A10082" s="29" t="s">
        <v>56</v>
      </c>
      <c r="B10082" s="29" t="s">
        <v>17148</v>
      </c>
      <c r="C10082" s="29" t="s">
        <v>15877</v>
      </c>
      <c r="D10082" s="29" t="s">
        <v>15878</v>
      </c>
      <c r="E10082" s="29" t="n">
        <v>2</v>
      </c>
      <c r="F10082" s="29"/>
      <c r="G10082" s="29" t="s">
        <v>17151</v>
      </c>
      <c r="H10082" s="30" t="n">
        <v>800</v>
      </c>
      <c r="I10082" s="31" t="n">
        <v>46281</v>
      </c>
      <c r="J10082" s="30" t="n">
        <v>800</v>
      </c>
      <c r="K10082" s="29" t="s">
        <v>120</v>
      </c>
      <c r="L10082" s="29" t="s">
        <v>284</v>
      </c>
      <c r="M10082" s="29"/>
      <c r="N10082" s="29" t="s">
        <v>122</v>
      </c>
      <c r="O10082" s="31" t="n">
        <v>46583</v>
      </c>
      <c r="P10082" s="29" t="s">
        <v>123</v>
      </c>
      <c r="Q10082" s="29" t="n">
        <f aca="false">IFERROR(VALUE(L10082),"")</f>
        <v>4</v>
      </c>
      <c r="R10082" s="29" t="n">
        <f aca="true">IF(O10082="","",O10082-TODAY())</f>
        <v>298</v>
      </c>
      <c r="S10082" s="29" t="str">
        <f aca="false">IF(C10082="&lt;&lt; vazio &gt;&gt;","VAZIA",IF(AND(O10082&lt;&gt;"",R10082&lt;0),"VENCIDO",IF(AND(O10082&lt;&gt;"",R10082&lt;=Parametros!$B$10),"PRÓX. VENCIMENTO",IF(F10082="Q","QUALIDADE",IF(F10082="S","BLOQUEADO",IF(F10082="R","RESTRITO/DEVOLUÇÃO",IF(OR(N10082="QUAR",N10082="QRES"),"QUARENTENA",IF(OR(B10082="DESCARTE",B10082="DEVOLUÇÃO"),"DESCARTE/DEVOLUÇÃO",IF(AND(D10082="",K10082&lt;&gt;""),"SEM LOTE",IF(AND(Q10082&lt;&gt;"",Q10082&gt;=Parametros!$B$11),"PARADO/SEM GIRO","OK"))))))))))</f>
        <v>OK</v>
      </c>
      <c r="T10082" s="29" t="str">
        <f aca="false">IF(AND($S10082="PARADO/SEM GIRO",$K10082="KG",OR(Painel!$B$5="(Todos)",A10082=Painel!$B$5)*OR(Painel!$E$5="(Todos)",P10082=Painel!$E$5)),$J10082+ROW()/10000000,"")</f>
        <v/>
      </c>
      <c r="U10082" s="29" t="str">
        <f aca="false">IF(AND($S10082="VENCIDO",$K10082="KG",OR(Painel!$B$5="(Todos)",A10082=Painel!$B$5)*OR(Painel!$E$5="(Todos)",P10082=Painel!$E$5)),$J10082+ROW()/10000000,"")</f>
        <v/>
      </c>
    </row>
    <row r="10083" customFormat="false" ht="15" hidden="false" customHeight="false" outlineLevel="0" collapsed="false">
      <c r="A10083" s="29" t="s">
        <v>56</v>
      </c>
      <c r="B10083" s="29" t="s">
        <v>17152</v>
      </c>
      <c r="C10083" s="29" t="s">
        <v>15877</v>
      </c>
      <c r="D10083" s="29" t="s">
        <v>17153</v>
      </c>
      <c r="E10083" s="29" t="n">
        <v>2</v>
      </c>
      <c r="F10083" s="29"/>
      <c r="G10083" s="29" t="s">
        <v>17154</v>
      </c>
      <c r="H10083" s="30" t="n">
        <v>1000</v>
      </c>
      <c r="I10083" s="31" t="n">
        <v>46280</v>
      </c>
      <c r="J10083" s="30" t="n">
        <v>1000</v>
      </c>
      <c r="K10083" s="29" t="s">
        <v>120</v>
      </c>
      <c r="L10083" s="29" t="s">
        <v>144</v>
      </c>
      <c r="M10083" s="29"/>
      <c r="N10083" s="29" t="s">
        <v>122</v>
      </c>
      <c r="O10083" s="31" t="n">
        <v>46552</v>
      </c>
      <c r="P10083" s="29" t="s">
        <v>123</v>
      </c>
      <c r="Q10083" s="29" t="n">
        <f aca="false">IFERROR(VALUE(L10083),"")</f>
        <v>5</v>
      </c>
      <c r="R10083" s="29" t="n">
        <f aca="true">IF(O10083="","",O10083-TODAY())</f>
        <v>267</v>
      </c>
      <c r="S10083" s="29" t="str">
        <f aca="false">IF(C10083="&lt;&lt; vazio &gt;&gt;","VAZIA",IF(AND(O10083&lt;&gt;"",R10083&lt;0),"VENCIDO",IF(AND(O10083&lt;&gt;"",R10083&lt;=Parametros!$B$10),"PRÓX. VENCIMENTO",IF(F10083="Q","QUALIDADE",IF(F10083="S","BLOQUEADO",IF(F10083="R","RESTRITO/DEVOLUÇÃO",IF(OR(N10083="QUAR",N10083="QRES"),"QUARENTENA",IF(OR(B10083="DESCARTE",B10083="DEVOLUÇÃO"),"DESCARTE/DEVOLUÇÃO",IF(AND(D10083="",K10083&lt;&gt;""),"SEM LOTE",IF(AND(Q10083&lt;&gt;"",Q10083&gt;=Parametros!$B$11),"PARADO/SEM GIRO","OK"))))))))))</f>
        <v>OK</v>
      </c>
      <c r="T10083" s="29" t="str">
        <f aca="false">IF(AND($S10083="PARADO/SEM GIRO",$K10083="KG",OR(Painel!$B$5="(Todos)",A10083=Painel!$B$5)*OR(Painel!$E$5="(Todos)",P10083=Painel!$E$5)),$J10083+ROW()/10000000,"")</f>
        <v/>
      </c>
      <c r="U10083" s="29" t="str">
        <f aca="false">IF(AND($S10083="VENCIDO",$K10083="KG",OR(Painel!$B$5="(Todos)",A10083=Painel!$B$5)*OR(Painel!$E$5="(Todos)",P10083=Painel!$E$5)),$J10083+ROW()/10000000,"")</f>
        <v/>
      </c>
    </row>
    <row r="10084" customFormat="false" ht="15" hidden="false" customHeight="false" outlineLevel="0" collapsed="false">
      <c r="A10084" s="29" t="s">
        <v>56</v>
      </c>
      <c r="B10084" s="29" t="s">
        <v>17152</v>
      </c>
      <c r="C10084" s="29" t="s">
        <v>15877</v>
      </c>
      <c r="D10084" s="29" t="s">
        <v>17149</v>
      </c>
      <c r="E10084" s="29" t="n">
        <v>2</v>
      </c>
      <c r="F10084" s="29"/>
      <c r="G10084" s="29" t="s">
        <v>17155</v>
      </c>
      <c r="H10084" s="30" t="n">
        <v>1000</v>
      </c>
      <c r="I10084" s="31" t="n">
        <v>46280</v>
      </c>
      <c r="J10084" s="30" t="n">
        <v>1000</v>
      </c>
      <c r="K10084" s="29" t="s">
        <v>120</v>
      </c>
      <c r="L10084" s="29" t="s">
        <v>144</v>
      </c>
      <c r="M10084" s="29"/>
      <c r="N10084" s="29" t="s">
        <v>122</v>
      </c>
      <c r="O10084" s="31" t="n">
        <v>46569</v>
      </c>
      <c r="P10084" s="29" t="s">
        <v>123</v>
      </c>
      <c r="Q10084" s="29" t="n">
        <f aca="false">IFERROR(VALUE(L10084),"")</f>
        <v>5</v>
      </c>
      <c r="R10084" s="29" t="n">
        <f aca="true">IF(O10084="","",O10084-TODAY())</f>
        <v>284</v>
      </c>
      <c r="S10084" s="29" t="str">
        <f aca="false">IF(C10084="&lt;&lt; vazio &gt;&gt;","VAZIA",IF(AND(O10084&lt;&gt;"",R10084&lt;0),"VENCIDO",IF(AND(O10084&lt;&gt;"",R10084&lt;=Parametros!$B$10),"PRÓX. VENCIMENTO",IF(F10084="Q","QUALIDADE",IF(F10084="S","BLOQUEADO",IF(F10084="R","RESTRITO/DEVOLUÇÃO",IF(OR(N10084="QUAR",N10084="QRES"),"QUARENTENA",IF(OR(B10084="DESCARTE",B10084="DEVOLUÇÃO"),"DESCARTE/DEVOLUÇÃO",IF(AND(D10084="",K10084&lt;&gt;""),"SEM LOTE",IF(AND(Q10084&lt;&gt;"",Q10084&gt;=Parametros!$B$11),"PARADO/SEM GIRO","OK"))))))))))</f>
        <v>OK</v>
      </c>
      <c r="T10084" s="29" t="str">
        <f aca="false">IF(AND($S10084="PARADO/SEM GIRO",$K10084="KG",OR(Painel!$B$5="(Todos)",A10084=Painel!$B$5)*OR(Painel!$E$5="(Todos)",P10084=Painel!$E$5)),$J10084+ROW()/10000000,"")</f>
        <v/>
      </c>
      <c r="U10084" s="29" t="str">
        <f aca="false">IF(AND($S10084="VENCIDO",$K10084="KG",OR(Painel!$B$5="(Todos)",A10084=Painel!$B$5)*OR(Painel!$E$5="(Todos)",P10084=Painel!$E$5)),$J10084+ROW()/10000000,"")</f>
        <v/>
      </c>
    </row>
    <row r="10085" customFormat="false" ht="15" hidden="false" customHeight="false" outlineLevel="0" collapsed="false">
      <c r="A10085" s="29" t="s">
        <v>56</v>
      </c>
      <c r="B10085" s="29" t="s">
        <v>17156</v>
      </c>
      <c r="C10085" s="29" t="s">
        <v>15877</v>
      </c>
      <c r="D10085" s="29" t="s">
        <v>17157</v>
      </c>
      <c r="E10085" s="29" t="n">
        <v>2</v>
      </c>
      <c r="F10085" s="29"/>
      <c r="G10085" s="29" t="s">
        <v>17158</v>
      </c>
      <c r="H10085" s="30" t="n">
        <v>1000</v>
      </c>
      <c r="I10085" s="31" t="n">
        <v>46281</v>
      </c>
      <c r="J10085" s="30" t="n">
        <v>1000</v>
      </c>
      <c r="K10085" s="29" t="s">
        <v>120</v>
      </c>
      <c r="L10085" s="29" t="s">
        <v>284</v>
      </c>
      <c r="M10085" s="29"/>
      <c r="N10085" s="29" t="s">
        <v>122</v>
      </c>
      <c r="O10085" s="31" t="n">
        <v>46555</v>
      </c>
      <c r="P10085" s="29" t="s">
        <v>123</v>
      </c>
      <c r="Q10085" s="29" t="n">
        <f aca="false">IFERROR(VALUE(L10085),"")</f>
        <v>4</v>
      </c>
      <c r="R10085" s="29" t="n">
        <f aca="true">IF(O10085="","",O10085-TODAY())</f>
        <v>270</v>
      </c>
      <c r="S10085" s="29" t="str">
        <f aca="false">IF(C10085="&lt;&lt; vazio &gt;&gt;","VAZIA",IF(AND(O10085&lt;&gt;"",R10085&lt;0),"VENCIDO",IF(AND(O10085&lt;&gt;"",R10085&lt;=Parametros!$B$10),"PRÓX. VENCIMENTO",IF(F10085="Q","QUALIDADE",IF(F10085="S","BLOQUEADO",IF(F10085="R","RESTRITO/DEVOLUÇÃO",IF(OR(N10085="QUAR",N10085="QRES"),"QUARENTENA",IF(OR(B10085="DESCARTE",B10085="DEVOLUÇÃO"),"DESCARTE/DEVOLUÇÃO",IF(AND(D10085="",K10085&lt;&gt;""),"SEM LOTE",IF(AND(Q10085&lt;&gt;"",Q10085&gt;=Parametros!$B$11),"PARADO/SEM GIRO","OK"))))))))))</f>
        <v>OK</v>
      </c>
      <c r="T10085" s="29" t="str">
        <f aca="false">IF(AND($S10085="PARADO/SEM GIRO",$K10085="KG",OR(Painel!$B$5="(Todos)",A10085=Painel!$B$5)*OR(Painel!$E$5="(Todos)",P10085=Painel!$E$5)),$J10085+ROW()/10000000,"")</f>
        <v/>
      </c>
      <c r="U10085" s="29" t="str">
        <f aca="false">IF(AND($S10085="VENCIDO",$K10085="KG",OR(Painel!$B$5="(Todos)",A10085=Painel!$B$5)*OR(Painel!$E$5="(Todos)",P10085=Painel!$E$5)),$J10085+ROW()/10000000,"")</f>
        <v/>
      </c>
    </row>
    <row r="10086" customFormat="false" ht="15" hidden="false" customHeight="false" outlineLevel="0" collapsed="false">
      <c r="A10086" s="29" t="s">
        <v>56</v>
      </c>
      <c r="B10086" s="29" t="s">
        <v>17156</v>
      </c>
      <c r="C10086" s="29" t="s">
        <v>15877</v>
      </c>
      <c r="D10086" s="29" t="s">
        <v>17149</v>
      </c>
      <c r="E10086" s="29" t="n">
        <v>2</v>
      </c>
      <c r="F10086" s="29"/>
      <c r="G10086" s="29" t="s">
        <v>17159</v>
      </c>
      <c r="H10086" s="30" t="n">
        <v>1000</v>
      </c>
      <c r="I10086" s="31" t="n">
        <v>46280</v>
      </c>
      <c r="J10086" s="30" t="n">
        <v>1000</v>
      </c>
      <c r="K10086" s="29" t="s">
        <v>120</v>
      </c>
      <c r="L10086" s="29" t="s">
        <v>144</v>
      </c>
      <c r="M10086" s="29"/>
      <c r="N10086" s="29" t="s">
        <v>122</v>
      </c>
      <c r="O10086" s="31" t="n">
        <v>46569</v>
      </c>
      <c r="P10086" s="29" t="s">
        <v>123</v>
      </c>
      <c r="Q10086" s="29" t="n">
        <f aca="false">IFERROR(VALUE(L10086),"")</f>
        <v>5</v>
      </c>
      <c r="R10086" s="29" t="n">
        <f aca="true">IF(O10086="","",O10086-TODAY())</f>
        <v>284</v>
      </c>
      <c r="S10086" s="29" t="str">
        <f aca="false">IF(C10086="&lt;&lt; vazio &gt;&gt;","VAZIA",IF(AND(O10086&lt;&gt;"",R10086&lt;0),"VENCIDO",IF(AND(O10086&lt;&gt;"",R10086&lt;=Parametros!$B$10),"PRÓX. VENCIMENTO",IF(F10086="Q","QUALIDADE",IF(F10086="S","BLOQUEADO",IF(F10086="R","RESTRITO/DEVOLUÇÃO",IF(OR(N10086="QUAR",N10086="QRES"),"QUARENTENA",IF(OR(B10086="DESCARTE",B10086="DEVOLUÇÃO"),"DESCARTE/DEVOLUÇÃO",IF(AND(D10086="",K10086&lt;&gt;""),"SEM LOTE",IF(AND(Q10086&lt;&gt;"",Q10086&gt;=Parametros!$B$11),"PARADO/SEM GIRO","OK"))))))))))</f>
        <v>OK</v>
      </c>
      <c r="T10086" s="29" t="str">
        <f aca="false">IF(AND($S10086="PARADO/SEM GIRO",$K10086="KG",OR(Painel!$B$5="(Todos)",A10086=Painel!$B$5)*OR(Painel!$E$5="(Todos)",P10086=Painel!$E$5)),$J10086+ROW()/10000000,"")</f>
        <v/>
      </c>
      <c r="U10086" s="29" t="str">
        <f aca="false">IF(AND($S10086="VENCIDO",$K10086="KG",OR(Painel!$B$5="(Todos)",A10086=Painel!$B$5)*OR(Painel!$E$5="(Todos)",P10086=Painel!$E$5)),$J10086+ROW()/10000000,"")</f>
        <v/>
      </c>
    </row>
    <row r="10087" customFormat="false" ht="15" hidden="false" customHeight="false" outlineLevel="0" collapsed="false">
      <c r="A10087" s="29" t="s">
        <v>56</v>
      </c>
      <c r="B10087" s="29" t="s">
        <v>17160</v>
      </c>
      <c r="C10087" s="29" t="s">
        <v>15877</v>
      </c>
      <c r="D10087" s="29" t="s">
        <v>17149</v>
      </c>
      <c r="E10087" s="29" t="n">
        <v>2</v>
      </c>
      <c r="F10087" s="29"/>
      <c r="G10087" s="29" t="s">
        <v>17161</v>
      </c>
      <c r="H10087" s="30" t="n">
        <v>1000</v>
      </c>
      <c r="I10087" s="31" t="n">
        <v>46280</v>
      </c>
      <c r="J10087" s="30" t="n">
        <v>1000</v>
      </c>
      <c r="K10087" s="29" t="s">
        <v>120</v>
      </c>
      <c r="L10087" s="29" t="s">
        <v>144</v>
      </c>
      <c r="M10087" s="29"/>
      <c r="N10087" s="29" t="s">
        <v>122</v>
      </c>
      <c r="O10087" s="31" t="n">
        <v>46569</v>
      </c>
      <c r="P10087" s="29" t="s">
        <v>123</v>
      </c>
      <c r="Q10087" s="29" t="n">
        <f aca="false">IFERROR(VALUE(L10087),"")</f>
        <v>5</v>
      </c>
      <c r="R10087" s="29" t="n">
        <f aca="true">IF(O10087="","",O10087-TODAY())</f>
        <v>284</v>
      </c>
      <c r="S10087" s="29" t="str">
        <f aca="false">IF(C10087="&lt;&lt; vazio &gt;&gt;","VAZIA",IF(AND(O10087&lt;&gt;"",R10087&lt;0),"VENCIDO",IF(AND(O10087&lt;&gt;"",R10087&lt;=Parametros!$B$10),"PRÓX. VENCIMENTO",IF(F10087="Q","QUALIDADE",IF(F10087="S","BLOQUEADO",IF(F10087="R","RESTRITO/DEVOLUÇÃO",IF(OR(N10087="QUAR",N10087="QRES"),"QUARENTENA",IF(OR(B10087="DESCARTE",B10087="DEVOLUÇÃO"),"DESCARTE/DEVOLUÇÃO",IF(AND(D10087="",K10087&lt;&gt;""),"SEM LOTE",IF(AND(Q10087&lt;&gt;"",Q10087&gt;=Parametros!$B$11),"PARADO/SEM GIRO","OK"))))))))))</f>
        <v>OK</v>
      </c>
      <c r="T10087" s="29" t="str">
        <f aca="false">IF(AND($S10087="PARADO/SEM GIRO",$K10087="KG",OR(Painel!$B$5="(Todos)",A10087=Painel!$B$5)*OR(Painel!$E$5="(Todos)",P10087=Painel!$E$5)),$J10087+ROW()/10000000,"")</f>
        <v/>
      </c>
      <c r="U10087" s="29" t="str">
        <f aca="false">IF(AND($S10087="VENCIDO",$K10087="KG",OR(Painel!$B$5="(Todos)",A10087=Painel!$B$5)*OR(Painel!$E$5="(Todos)",P10087=Painel!$E$5)),$J10087+ROW()/10000000,"")</f>
        <v/>
      </c>
    </row>
    <row r="10088" customFormat="false" ht="15" hidden="false" customHeight="false" outlineLevel="0" collapsed="false">
      <c r="A10088" s="29" t="s">
        <v>56</v>
      </c>
      <c r="B10088" s="29" t="s">
        <v>17160</v>
      </c>
      <c r="C10088" s="29" t="s">
        <v>15877</v>
      </c>
      <c r="D10088" s="29" t="s">
        <v>17149</v>
      </c>
      <c r="E10088" s="29" t="n">
        <v>2</v>
      </c>
      <c r="F10088" s="29"/>
      <c r="G10088" s="29" t="s">
        <v>17162</v>
      </c>
      <c r="H10088" s="30" t="n">
        <v>1000</v>
      </c>
      <c r="I10088" s="31" t="n">
        <v>46280</v>
      </c>
      <c r="J10088" s="30" t="n">
        <v>1000</v>
      </c>
      <c r="K10088" s="29" t="s">
        <v>120</v>
      </c>
      <c r="L10088" s="29" t="s">
        <v>144</v>
      </c>
      <c r="M10088" s="29"/>
      <c r="N10088" s="29" t="s">
        <v>122</v>
      </c>
      <c r="O10088" s="31" t="n">
        <v>46569</v>
      </c>
      <c r="P10088" s="29" t="s">
        <v>123</v>
      </c>
      <c r="Q10088" s="29" t="n">
        <f aca="false">IFERROR(VALUE(L10088),"")</f>
        <v>5</v>
      </c>
      <c r="R10088" s="29" t="n">
        <f aca="true">IF(O10088="","",O10088-TODAY())</f>
        <v>284</v>
      </c>
      <c r="S10088" s="29" t="str">
        <f aca="false">IF(C10088="&lt;&lt; vazio &gt;&gt;","VAZIA",IF(AND(O10088&lt;&gt;"",R10088&lt;0),"VENCIDO",IF(AND(O10088&lt;&gt;"",R10088&lt;=Parametros!$B$10),"PRÓX. VENCIMENTO",IF(F10088="Q","QUALIDADE",IF(F10088="S","BLOQUEADO",IF(F10088="R","RESTRITO/DEVOLUÇÃO",IF(OR(N10088="QUAR",N10088="QRES"),"QUARENTENA",IF(OR(B10088="DESCARTE",B10088="DEVOLUÇÃO"),"DESCARTE/DEVOLUÇÃO",IF(AND(D10088="",K10088&lt;&gt;""),"SEM LOTE",IF(AND(Q10088&lt;&gt;"",Q10088&gt;=Parametros!$B$11),"PARADO/SEM GIRO","OK"))))))))))</f>
        <v>OK</v>
      </c>
      <c r="T10088" s="29" t="str">
        <f aca="false">IF(AND($S10088="PARADO/SEM GIRO",$K10088="KG",OR(Painel!$B$5="(Todos)",A10088=Painel!$B$5)*OR(Painel!$E$5="(Todos)",P10088=Painel!$E$5)),$J10088+ROW()/10000000,"")</f>
        <v/>
      </c>
      <c r="U10088" s="29" t="str">
        <f aca="false">IF(AND($S10088="VENCIDO",$K10088="KG",OR(Painel!$B$5="(Todos)",A10088=Painel!$B$5)*OR(Painel!$E$5="(Todos)",P10088=Painel!$E$5)),$J10088+ROW()/10000000,"")</f>
        <v/>
      </c>
    </row>
    <row r="10089" customFormat="false" ht="15" hidden="false" customHeight="false" outlineLevel="0" collapsed="false">
      <c r="A10089" s="29" t="s">
        <v>56</v>
      </c>
      <c r="B10089" s="29" t="s">
        <v>17163</v>
      </c>
      <c r="C10089" s="29" t="s">
        <v>15877</v>
      </c>
      <c r="D10089" s="29" t="s">
        <v>17149</v>
      </c>
      <c r="E10089" s="29" t="n">
        <v>2</v>
      </c>
      <c r="F10089" s="29"/>
      <c r="G10089" s="29" t="s">
        <v>17164</v>
      </c>
      <c r="H10089" s="30" t="n">
        <v>1000</v>
      </c>
      <c r="I10089" s="31" t="n">
        <v>46280</v>
      </c>
      <c r="J10089" s="30" t="n">
        <v>1000</v>
      </c>
      <c r="K10089" s="29" t="s">
        <v>120</v>
      </c>
      <c r="L10089" s="29" t="s">
        <v>144</v>
      </c>
      <c r="M10089" s="29"/>
      <c r="N10089" s="29" t="s">
        <v>122</v>
      </c>
      <c r="O10089" s="31" t="n">
        <v>46569</v>
      </c>
      <c r="P10089" s="29" t="s">
        <v>123</v>
      </c>
      <c r="Q10089" s="29" t="n">
        <f aca="false">IFERROR(VALUE(L10089),"")</f>
        <v>5</v>
      </c>
      <c r="R10089" s="29" t="n">
        <f aca="true">IF(O10089="","",O10089-TODAY())</f>
        <v>284</v>
      </c>
      <c r="S10089" s="29" t="str">
        <f aca="false">IF(C10089="&lt;&lt; vazio &gt;&gt;","VAZIA",IF(AND(O10089&lt;&gt;"",R10089&lt;0),"VENCIDO",IF(AND(O10089&lt;&gt;"",R10089&lt;=Parametros!$B$10),"PRÓX. VENCIMENTO",IF(F10089="Q","QUALIDADE",IF(F10089="S","BLOQUEADO",IF(F10089="R","RESTRITO/DEVOLUÇÃO",IF(OR(N10089="QUAR",N10089="QRES"),"QUARENTENA",IF(OR(B10089="DESCARTE",B10089="DEVOLUÇÃO"),"DESCARTE/DEVOLUÇÃO",IF(AND(D10089="",K10089&lt;&gt;""),"SEM LOTE",IF(AND(Q10089&lt;&gt;"",Q10089&gt;=Parametros!$B$11),"PARADO/SEM GIRO","OK"))))))))))</f>
        <v>OK</v>
      </c>
      <c r="T10089" s="29" t="str">
        <f aca="false">IF(AND($S10089="PARADO/SEM GIRO",$K10089="KG",OR(Painel!$B$5="(Todos)",A10089=Painel!$B$5)*OR(Painel!$E$5="(Todos)",P10089=Painel!$E$5)),$J10089+ROW()/10000000,"")</f>
        <v/>
      </c>
      <c r="U10089" s="29" t="str">
        <f aca="false">IF(AND($S10089="VENCIDO",$K10089="KG",OR(Painel!$B$5="(Todos)",A10089=Painel!$B$5)*OR(Painel!$E$5="(Todos)",P10089=Painel!$E$5)),$J10089+ROW()/10000000,"")</f>
        <v/>
      </c>
    </row>
    <row r="10090" customFormat="false" ht="15" hidden="false" customHeight="false" outlineLevel="0" collapsed="false">
      <c r="A10090" s="29" t="s">
        <v>56</v>
      </c>
      <c r="B10090" s="29" t="s">
        <v>17163</v>
      </c>
      <c r="C10090" s="29" t="s">
        <v>15877</v>
      </c>
      <c r="D10090" s="29" t="s">
        <v>17149</v>
      </c>
      <c r="E10090" s="29" t="n">
        <v>2</v>
      </c>
      <c r="F10090" s="29"/>
      <c r="G10090" s="29" t="s">
        <v>17165</v>
      </c>
      <c r="H10090" s="30" t="n">
        <v>1000</v>
      </c>
      <c r="I10090" s="31" t="n">
        <v>46281</v>
      </c>
      <c r="J10090" s="30" t="n">
        <v>1000</v>
      </c>
      <c r="K10090" s="29" t="s">
        <v>120</v>
      </c>
      <c r="L10090" s="29" t="s">
        <v>284</v>
      </c>
      <c r="M10090" s="29"/>
      <c r="N10090" s="29" t="s">
        <v>122</v>
      </c>
      <c r="O10090" s="31" t="n">
        <v>46569</v>
      </c>
      <c r="P10090" s="29" t="s">
        <v>123</v>
      </c>
      <c r="Q10090" s="29" t="n">
        <f aca="false">IFERROR(VALUE(L10090),"")</f>
        <v>4</v>
      </c>
      <c r="R10090" s="29" t="n">
        <f aca="true">IF(O10090="","",O10090-TODAY())</f>
        <v>284</v>
      </c>
      <c r="S10090" s="29" t="str">
        <f aca="false">IF(C10090="&lt;&lt; vazio &gt;&gt;","VAZIA",IF(AND(O10090&lt;&gt;"",R10090&lt;0),"VENCIDO",IF(AND(O10090&lt;&gt;"",R10090&lt;=Parametros!$B$10),"PRÓX. VENCIMENTO",IF(F10090="Q","QUALIDADE",IF(F10090="S","BLOQUEADO",IF(F10090="R","RESTRITO/DEVOLUÇÃO",IF(OR(N10090="QUAR",N10090="QRES"),"QUARENTENA",IF(OR(B10090="DESCARTE",B10090="DEVOLUÇÃO"),"DESCARTE/DEVOLUÇÃO",IF(AND(D10090="",K10090&lt;&gt;""),"SEM LOTE",IF(AND(Q10090&lt;&gt;"",Q10090&gt;=Parametros!$B$11),"PARADO/SEM GIRO","OK"))))))))))</f>
        <v>OK</v>
      </c>
      <c r="T10090" s="29" t="str">
        <f aca="false">IF(AND($S10090="PARADO/SEM GIRO",$K10090="KG",OR(Painel!$B$5="(Todos)",A10090=Painel!$B$5)*OR(Painel!$E$5="(Todos)",P10090=Painel!$E$5)),$J10090+ROW()/10000000,"")</f>
        <v/>
      </c>
      <c r="U10090" s="29" t="str">
        <f aca="false">IF(AND($S10090="VENCIDO",$K10090="KG",OR(Painel!$B$5="(Todos)",A10090=Painel!$B$5)*OR(Painel!$E$5="(Todos)",P10090=Painel!$E$5)),$J10090+ROW()/10000000,"")</f>
        <v/>
      </c>
    </row>
    <row r="10091" customFormat="false" ht="15" hidden="false" customHeight="false" outlineLevel="0" collapsed="false">
      <c r="A10091" s="29" t="s">
        <v>56</v>
      </c>
      <c r="B10091" s="29" t="s">
        <v>17166</v>
      </c>
      <c r="C10091" s="29" t="s">
        <v>4719</v>
      </c>
      <c r="D10091" s="29" t="s">
        <v>17167</v>
      </c>
      <c r="E10091" s="29" t="n">
        <v>3</v>
      </c>
      <c r="F10091" s="29"/>
      <c r="G10091" s="29" t="s">
        <v>17168</v>
      </c>
      <c r="H10091" s="30" t="n">
        <v>1000</v>
      </c>
      <c r="I10091" s="31" t="n">
        <v>46262</v>
      </c>
      <c r="J10091" s="30" t="n">
        <v>1000</v>
      </c>
      <c r="K10091" s="29" t="s">
        <v>120</v>
      </c>
      <c r="L10091" s="29" t="s">
        <v>190</v>
      </c>
      <c r="M10091" s="29"/>
      <c r="N10091" s="29" t="s">
        <v>122</v>
      </c>
      <c r="O10091" s="31" t="n">
        <v>46900</v>
      </c>
      <c r="P10091" s="29" t="s">
        <v>123</v>
      </c>
      <c r="Q10091" s="29" t="n">
        <f aca="false">IFERROR(VALUE(L10091),"")</f>
        <v>23</v>
      </c>
      <c r="R10091" s="29" t="n">
        <f aca="true">IF(O10091="","",O10091-TODAY())</f>
        <v>615</v>
      </c>
      <c r="S10091" s="29" t="str">
        <f aca="false">IF(C10091="&lt;&lt; vazio &gt;&gt;","VAZIA",IF(AND(O10091&lt;&gt;"",R10091&lt;0),"VENCIDO",IF(AND(O10091&lt;&gt;"",R10091&lt;=Parametros!$B$10),"PRÓX. VENCIMENTO",IF(F10091="Q","QUALIDADE",IF(F10091="S","BLOQUEADO",IF(F10091="R","RESTRITO/DEVOLUÇÃO",IF(OR(N10091="QUAR",N10091="QRES"),"QUARENTENA",IF(OR(B10091="DESCARTE",B10091="DEVOLUÇÃO"),"DESCARTE/DEVOLUÇÃO",IF(AND(D10091="",K10091&lt;&gt;""),"SEM LOTE",IF(AND(Q10091&lt;&gt;"",Q10091&gt;=Parametros!$B$11),"PARADO/SEM GIRO","OK"))))))))))</f>
        <v>OK</v>
      </c>
      <c r="T10091" s="29" t="str">
        <f aca="false">IF(AND($S10091="PARADO/SEM GIRO",$K10091="KG",OR(Painel!$B$5="(Todos)",A10091=Painel!$B$5)*OR(Painel!$E$5="(Todos)",P10091=Painel!$E$5)),$J10091+ROW()/10000000,"")</f>
        <v/>
      </c>
      <c r="U10091" s="29" t="str">
        <f aca="false">IF(AND($S10091="VENCIDO",$K10091="KG",OR(Painel!$B$5="(Todos)",A10091=Painel!$B$5)*OR(Painel!$E$5="(Todos)",P10091=Painel!$E$5)),$J10091+ROW()/10000000,"")</f>
        <v/>
      </c>
    </row>
    <row r="10092" customFormat="false" ht="15" hidden="false" customHeight="false" outlineLevel="0" collapsed="false">
      <c r="A10092" s="29" t="s">
        <v>56</v>
      </c>
      <c r="B10092" s="29" t="s">
        <v>17166</v>
      </c>
      <c r="C10092" s="29" t="s">
        <v>17137</v>
      </c>
      <c r="D10092" s="29" t="s">
        <v>17169</v>
      </c>
      <c r="E10092" s="29" t="n">
        <v>3</v>
      </c>
      <c r="F10092" s="29"/>
      <c r="G10092" s="29" t="s">
        <v>17170</v>
      </c>
      <c r="H10092" s="30" t="n">
        <v>1000</v>
      </c>
      <c r="I10092" s="31" t="n">
        <v>46272</v>
      </c>
      <c r="J10092" s="30" t="n">
        <v>1000</v>
      </c>
      <c r="K10092" s="29" t="s">
        <v>120</v>
      </c>
      <c r="L10092" s="29" t="s">
        <v>126</v>
      </c>
      <c r="M10092" s="29"/>
      <c r="N10092" s="29" t="s">
        <v>122</v>
      </c>
      <c r="O10092" s="31" t="n">
        <v>46919</v>
      </c>
      <c r="P10092" s="29" t="s">
        <v>123</v>
      </c>
      <c r="Q10092" s="29" t="n">
        <f aca="false">IFERROR(VALUE(L10092),"")</f>
        <v>13</v>
      </c>
      <c r="R10092" s="29" t="n">
        <f aca="true">IF(O10092="","",O10092-TODAY())</f>
        <v>634</v>
      </c>
      <c r="S10092" s="29" t="str">
        <f aca="false">IF(C10092="&lt;&lt; vazio &gt;&gt;","VAZIA",IF(AND(O10092&lt;&gt;"",R10092&lt;0),"VENCIDO",IF(AND(O10092&lt;&gt;"",R10092&lt;=Parametros!$B$10),"PRÓX. VENCIMENTO",IF(F10092="Q","QUALIDADE",IF(F10092="S","BLOQUEADO",IF(F10092="R","RESTRITO/DEVOLUÇÃO",IF(OR(N10092="QUAR",N10092="QRES"),"QUARENTENA",IF(OR(B10092="DESCARTE",B10092="DEVOLUÇÃO"),"DESCARTE/DEVOLUÇÃO",IF(AND(D10092="",K10092&lt;&gt;""),"SEM LOTE",IF(AND(Q10092&lt;&gt;"",Q10092&gt;=Parametros!$B$11),"PARADO/SEM GIRO","OK"))))))))))</f>
        <v>OK</v>
      </c>
      <c r="T10092" s="29" t="str">
        <f aca="false">IF(AND($S10092="PARADO/SEM GIRO",$K10092="KG",OR(Painel!$B$5="(Todos)",A10092=Painel!$B$5)*OR(Painel!$E$5="(Todos)",P10092=Painel!$E$5)),$J10092+ROW()/10000000,"")</f>
        <v/>
      </c>
      <c r="U10092" s="29" t="str">
        <f aca="false">IF(AND($S10092="VENCIDO",$K10092="KG",OR(Painel!$B$5="(Todos)",A10092=Painel!$B$5)*OR(Painel!$E$5="(Todos)",P10092=Painel!$E$5)),$J10092+ROW()/10000000,"")</f>
        <v/>
      </c>
    </row>
    <row r="10093" customFormat="false" ht="15" hidden="false" customHeight="false" outlineLevel="0" collapsed="false">
      <c r="A10093" s="29" t="s">
        <v>56</v>
      </c>
      <c r="B10093" s="29" t="s">
        <v>17166</v>
      </c>
      <c r="C10093" s="29" t="s">
        <v>17137</v>
      </c>
      <c r="D10093" s="29" t="s">
        <v>17171</v>
      </c>
      <c r="E10093" s="29" t="n">
        <v>3</v>
      </c>
      <c r="F10093" s="29"/>
      <c r="G10093" s="29" t="s">
        <v>17172</v>
      </c>
      <c r="H10093" s="30" t="n">
        <v>1000</v>
      </c>
      <c r="I10093" s="31" t="n">
        <v>46272</v>
      </c>
      <c r="J10093" s="30" t="n">
        <v>1000</v>
      </c>
      <c r="K10093" s="29" t="s">
        <v>120</v>
      </c>
      <c r="L10093" s="29" t="s">
        <v>126</v>
      </c>
      <c r="M10093" s="29"/>
      <c r="N10093" s="29" t="s">
        <v>122</v>
      </c>
      <c r="O10093" s="31" t="n">
        <v>46923</v>
      </c>
      <c r="P10093" s="29" t="s">
        <v>123</v>
      </c>
      <c r="Q10093" s="29" t="n">
        <f aca="false">IFERROR(VALUE(L10093),"")</f>
        <v>13</v>
      </c>
      <c r="R10093" s="29" t="n">
        <f aca="true">IF(O10093="","",O10093-TODAY())</f>
        <v>638</v>
      </c>
      <c r="S10093" s="29" t="str">
        <f aca="false">IF(C10093="&lt;&lt; vazio &gt;&gt;","VAZIA",IF(AND(O10093&lt;&gt;"",R10093&lt;0),"VENCIDO",IF(AND(O10093&lt;&gt;"",R10093&lt;=Parametros!$B$10),"PRÓX. VENCIMENTO",IF(F10093="Q","QUALIDADE",IF(F10093="S","BLOQUEADO",IF(F10093="R","RESTRITO/DEVOLUÇÃO",IF(OR(N10093="QUAR",N10093="QRES"),"QUARENTENA",IF(OR(B10093="DESCARTE",B10093="DEVOLUÇÃO"),"DESCARTE/DEVOLUÇÃO",IF(AND(D10093="",K10093&lt;&gt;""),"SEM LOTE",IF(AND(Q10093&lt;&gt;"",Q10093&gt;=Parametros!$B$11),"PARADO/SEM GIRO","OK"))))))))))</f>
        <v>OK</v>
      </c>
      <c r="T10093" s="29" t="str">
        <f aca="false">IF(AND($S10093="PARADO/SEM GIRO",$K10093="KG",OR(Painel!$B$5="(Todos)",A10093=Painel!$B$5)*OR(Painel!$E$5="(Todos)",P10093=Painel!$E$5)),$J10093+ROW()/10000000,"")</f>
        <v/>
      </c>
      <c r="U10093" s="29" t="str">
        <f aca="false">IF(AND($S10093="VENCIDO",$K10093="KG",OR(Painel!$B$5="(Todos)",A10093=Painel!$B$5)*OR(Painel!$E$5="(Todos)",P10093=Painel!$E$5)),$J10093+ROW()/10000000,"")</f>
        <v/>
      </c>
    </row>
    <row r="10094" customFormat="false" ht="15" hidden="false" customHeight="false" outlineLevel="0" collapsed="false">
      <c r="A10094" s="29" t="s">
        <v>56</v>
      </c>
      <c r="B10094" s="29" t="s">
        <v>17173</v>
      </c>
      <c r="C10094" s="29" t="s">
        <v>4719</v>
      </c>
      <c r="D10094" s="29" t="s">
        <v>17167</v>
      </c>
      <c r="E10094" s="29" t="n">
        <v>3</v>
      </c>
      <c r="F10094" s="29"/>
      <c r="G10094" s="29" t="s">
        <v>17174</v>
      </c>
      <c r="H10094" s="30" t="n">
        <v>1000</v>
      </c>
      <c r="I10094" s="31" t="n">
        <v>46262</v>
      </c>
      <c r="J10094" s="30" t="n">
        <v>1000</v>
      </c>
      <c r="K10094" s="29" t="s">
        <v>120</v>
      </c>
      <c r="L10094" s="29" t="s">
        <v>190</v>
      </c>
      <c r="M10094" s="29"/>
      <c r="N10094" s="29" t="s">
        <v>122</v>
      </c>
      <c r="O10094" s="31" t="n">
        <v>46900</v>
      </c>
      <c r="P10094" s="29" t="s">
        <v>123</v>
      </c>
      <c r="Q10094" s="29" t="n">
        <f aca="false">IFERROR(VALUE(L10094),"")</f>
        <v>23</v>
      </c>
      <c r="R10094" s="29" t="n">
        <f aca="true">IF(O10094="","",O10094-TODAY())</f>
        <v>615</v>
      </c>
      <c r="S10094" s="29" t="str">
        <f aca="false">IF(C10094="&lt;&lt; vazio &gt;&gt;","VAZIA",IF(AND(O10094&lt;&gt;"",R10094&lt;0),"VENCIDO",IF(AND(O10094&lt;&gt;"",R10094&lt;=Parametros!$B$10),"PRÓX. VENCIMENTO",IF(F10094="Q","QUALIDADE",IF(F10094="S","BLOQUEADO",IF(F10094="R","RESTRITO/DEVOLUÇÃO",IF(OR(N10094="QUAR",N10094="QRES"),"QUARENTENA",IF(OR(B10094="DESCARTE",B10094="DEVOLUÇÃO"),"DESCARTE/DEVOLUÇÃO",IF(AND(D10094="",K10094&lt;&gt;""),"SEM LOTE",IF(AND(Q10094&lt;&gt;"",Q10094&gt;=Parametros!$B$11),"PARADO/SEM GIRO","OK"))))))))))</f>
        <v>OK</v>
      </c>
      <c r="T10094" s="29" t="str">
        <f aca="false">IF(AND($S10094="PARADO/SEM GIRO",$K10094="KG",OR(Painel!$B$5="(Todos)",A10094=Painel!$B$5)*OR(Painel!$E$5="(Todos)",P10094=Painel!$E$5)),$J10094+ROW()/10000000,"")</f>
        <v/>
      </c>
      <c r="U10094" s="29" t="str">
        <f aca="false">IF(AND($S10094="VENCIDO",$K10094="KG",OR(Painel!$B$5="(Todos)",A10094=Painel!$B$5)*OR(Painel!$E$5="(Todos)",P10094=Painel!$E$5)),$J10094+ROW()/10000000,"")</f>
        <v/>
      </c>
    </row>
    <row r="10095" customFormat="false" ht="15" hidden="false" customHeight="false" outlineLevel="0" collapsed="false">
      <c r="A10095" s="29" t="s">
        <v>56</v>
      </c>
      <c r="B10095" s="29" t="s">
        <v>17173</v>
      </c>
      <c r="C10095" s="29" t="s">
        <v>17137</v>
      </c>
      <c r="D10095" s="29" t="s">
        <v>17169</v>
      </c>
      <c r="E10095" s="29" t="n">
        <v>3</v>
      </c>
      <c r="F10095" s="29"/>
      <c r="G10095" s="29" t="s">
        <v>17175</v>
      </c>
      <c r="H10095" s="30" t="n">
        <v>1000</v>
      </c>
      <c r="I10095" s="31" t="n">
        <v>46272</v>
      </c>
      <c r="J10095" s="30" t="n">
        <v>1000</v>
      </c>
      <c r="K10095" s="29" t="s">
        <v>120</v>
      </c>
      <c r="L10095" s="29" t="s">
        <v>126</v>
      </c>
      <c r="M10095" s="29"/>
      <c r="N10095" s="29" t="s">
        <v>122</v>
      </c>
      <c r="O10095" s="31" t="n">
        <v>46919</v>
      </c>
      <c r="P10095" s="29" t="s">
        <v>123</v>
      </c>
      <c r="Q10095" s="29" t="n">
        <f aca="false">IFERROR(VALUE(L10095),"")</f>
        <v>13</v>
      </c>
      <c r="R10095" s="29" t="n">
        <f aca="true">IF(O10095="","",O10095-TODAY())</f>
        <v>634</v>
      </c>
      <c r="S10095" s="29" t="str">
        <f aca="false">IF(C10095="&lt;&lt; vazio &gt;&gt;","VAZIA",IF(AND(O10095&lt;&gt;"",R10095&lt;0),"VENCIDO",IF(AND(O10095&lt;&gt;"",R10095&lt;=Parametros!$B$10),"PRÓX. VENCIMENTO",IF(F10095="Q","QUALIDADE",IF(F10095="S","BLOQUEADO",IF(F10095="R","RESTRITO/DEVOLUÇÃO",IF(OR(N10095="QUAR",N10095="QRES"),"QUARENTENA",IF(OR(B10095="DESCARTE",B10095="DEVOLUÇÃO"),"DESCARTE/DEVOLUÇÃO",IF(AND(D10095="",K10095&lt;&gt;""),"SEM LOTE",IF(AND(Q10095&lt;&gt;"",Q10095&gt;=Parametros!$B$11),"PARADO/SEM GIRO","OK"))))))))))</f>
        <v>OK</v>
      </c>
      <c r="T10095" s="29" t="str">
        <f aca="false">IF(AND($S10095="PARADO/SEM GIRO",$K10095="KG",OR(Painel!$B$5="(Todos)",A10095=Painel!$B$5)*OR(Painel!$E$5="(Todos)",P10095=Painel!$E$5)),$J10095+ROW()/10000000,"")</f>
        <v/>
      </c>
      <c r="U10095" s="29" t="str">
        <f aca="false">IF(AND($S10095="VENCIDO",$K10095="KG",OR(Painel!$B$5="(Todos)",A10095=Painel!$B$5)*OR(Painel!$E$5="(Todos)",P10095=Painel!$E$5)),$J10095+ROW()/10000000,"")</f>
        <v/>
      </c>
    </row>
    <row r="10096" customFormat="false" ht="15" hidden="false" customHeight="false" outlineLevel="0" collapsed="false">
      <c r="A10096" s="29" t="s">
        <v>56</v>
      </c>
      <c r="B10096" s="29" t="s">
        <v>17173</v>
      </c>
      <c r="C10096" s="29" t="s">
        <v>17137</v>
      </c>
      <c r="D10096" s="29" t="s">
        <v>17176</v>
      </c>
      <c r="E10096" s="29" t="n">
        <v>3</v>
      </c>
      <c r="F10096" s="29"/>
      <c r="G10096" s="29" t="s">
        <v>17177</v>
      </c>
      <c r="H10096" s="30" t="n">
        <v>1000</v>
      </c>
      <c r="I10096" s="31" t="n">
        <v>46272</v>
      </c>
      <c r="J10096" s="30" t="n">
        <v>1000</v>
      </c>
      <c r="K10096" s="29" t="s">
        <v>120</v>
      </c>
      <c r="L10096" s="29" t="s">
        <v>126</v>
      </c>
      <c r="M10096" s="29"/>
      <c r="N10096" s="29" t="s">
        <v>122</v>
      </c>
      <c r="O10096" s="31" t="n">
        <v>46924</v>
      </c>
      <c r="P10096" s="29" t="s">
        <v>123</v>
      </c>
      <c r="Q10096" s="29" t="n">
        <f aca="false">IFERROR(VALUE(L10096),"")</f>
        <v>13</v>
      </c>
      <c r="R10096" s="29" t="n">
        <f aca="true">IF(O10096="","",O10096-TODAY())</f>
        <v>639</v>
      </c>
      <c r="S10096" s="29" t="str">
        <f aca="false">IF(C10096="&lt;&lt; vazio &gt;&gt;","VAZIA",IF(AND(O10096&lt;&gt;"",R10096&lt;0),"VENCIDO",IF(AND(O10096&lt;&gt;"",R10096&lt;=Parametros!$B$10),"PRÓX. VENCIMENTO",IF(F10096="Q","QUALIDADE",IF(F10096="S","BLOQUEADO",IF(F10096="R","RESTRITO/DEVOLUÇÃO",IF(OR(N10096="QUAR",N10096="QRES"),"QUARENTENA",IF(OR(B10096="DESCARTE",B10096="DEVOLUÇÃO"),"DESCARTE/DEVOLUÇÃO",IF(AND(D10096="",K10096&lt;&gt;""),"SEM LOTE",IF(AND(Q10096&lt;&gt;"",Q10096&gt;=Parametros!$B$11),"PARADO/SEM GIRO","OK"))))))))))</f>
        <v>OK</v>
      </c>
      <c r="T10096" s="29" t="str">
        <f aca="false">IF(AND($S10096="PARADO/SEM GIRO",$K10096="KG",OR(Painel!$B$5="(Todos)",A10096=Painel!$B$5)*OR(Painel!$E$5="(Todos)",P10096=Painel!$E$5)),$J10096+ROW()/10000000,"")</f>
        <v/>
      </c>
      <c r="U10096" s="29" t="str">
        <f aca="false">IF(AND($S10096="VENCIDO",$K10096="KG",OR(Painel!$B$5="(Todos)",A10096=Painel!$B$5)*OR(Painel!$E$5="(Todos)",P10096=Painel!$E$5)),$J10096+ROW()/10000000,"")</f>
        <v/>
      </c>
    </row>
    <row r="10097" customFormat="false" ht="15" hidden="false" customHeight="false" outlineLevel="0" collapsed="false">
      <c r="A10097" s="29" t="s">
        <v>56</v>
      </c>
      <c r="B10097" s="29" t="s">
        <v>17178</v>
      </c>
      <c r="C10097" s="29" t="s">
        <v>17137</v>
      </c>
      <c r="D10097" s="29" t="s">
        <v>17169</v>
      </c>
      <c r="E10097" s="29" t="n">
        <v>3</v>
      </c>
      <c r="F10097" s="29"/>
      <c r="G10097" s="29" t="s">
        <v>17179</v>
      </c>
      <c r="H10097" s="30" t="n">
        <v>1000</v>
      </c>
      <c r="I10097" s="31" t="n">
        <v>46272</v>
      </c>
      <c r="J10097" s="30" t="n">
        <v>1000</v>
      </c>
      <c r="K10097" s="29" t="s">
        <v>120</v>
      </c>
      <c r="L10097" s="29" t="s">
        <v>126</v>
      </c>
      <c r="M10097" s="29"/>
      <c r="N10097" s="29" t="s">
        <v>122</v>
      </c>
      <c r="O10097" s="31" t="n">
        <v>46919</v>
      </c>
      <c r="P10097" s="29" t="s">
        <v>123</v>
      </c>
      <c r="Q10097" s="29" t="n">
        <f aca="false">IFERROR(VALUE(L10097),"")</f>
        <v>13</v>
      </c>
      <c r="R10097" s="29" t="n">
        <f aca="true">IF(O10097="","",O10097-TODAY())</f>
        <v>634</v>
      </c>
      <c r="S10097" s="29" t="str">
        <f aca="false">IF(C10097="&lt;&lt; vazio &gt;&gt;","VAZIA",IF(AND(O10097&lt;&gt;"",R10097&lt;0),"VENCIDO",IF(AND(O10097&lt;&gt;"",R10097&lt;=Parametros!$B$10),"PRÓX. VENCIMENTO",IF(F10097="Q","QUALIDADE",IF(F10097="S","BLOQUEADO",IF(F10097="R","RESTRITO/DEVOLUÇÃO",IF(OR(N10097="QUAR",N10097="QRES"),"QUARENTENA",IF(OR(B10097="DESCARTE",B10097="DEVOLUÇÃO"),"DESCARTE/DEVOLUÇÃO",IF(AND(D10097="",K10097&lt;&gt;""),"SEM LOTE",IF(AND(Q10097&lt;&gt;"",Q10097&gt;=Parametros!$B$11),"PARADO/SEM GIRO","OK"))))))))))</f>
        <v>OK</v>
      </c>
      <c r="T10097" s="29" t="str">
        <f aca="false">IF(AND($S10097="PARADO/SEM GIRO",$K10097="KG",OR(Painel!$B$5="(Todos)",A10097=Painel!$B$5)*OR(Painel!$E$5="(Todos)",P10097=Painel!$E$5)),$J10097+ROW()/10000000,"")</f>
        <v/>
      </c>
      <c r="U10097" s="29" t="str">
        <f aca="false">IF(AND($S10097="VENCIDO",$K10097="KG",OR(Painel!$B$5="(Todos)",A10097=Painel!$B$5)*OR(Painel!$E$5="(Todos)",P10097=Painel!$E$5)),$J10097+ROW()/10000000,"")</f>
        <v/>
      </c>
    </row>
    <row r="10098" customFormat="false" ht="15" hidden="false" customHeight="false" outlineLevel="0" collapsed="false">
      <c r="A10098" s="29" t="s">
        <v>56</v>
      </c>
      <c r="B10098" s="29" t="s">
        <v>17178</v>
      </c>
      <c r="C10098" s="29" t="s">
        <v>17137</v>
      </c>
      <c r="D10098" s="29" t="s">
        <v>17169</v>
      </c>
      <c r="E10098" s="29" t="n">
        <v>3</v>
      </c>
      <c r="F10098" s="29"/>
      <c r="G10098" s="29" t="s">
        <v>17180</v>
      </c>
      <c r="H10098" s="30" t="n">
        <v>1000</v>
      </c>
      <c r="I10098" s="31" t="n">
        <v>46272</v>
      </c>
      <c r="J10098" s="30" t="n">
        <v>1000</v>
      </c>
      <c r="K10098" s="29" t="s">
        <v>120</v>
      </c>
      <c r="L10098" s="29" t="s">
        <v>126</v>
      </c>
      <c r="M10098" s="29"/>
      <c r="N10098" s="29" t="s">
        <v>122</v>
      </c>
      <c r="O10098" s="31" t="n">
        <v>46919</v>
      </c>
      <c r="P10098" s="29" t="s">
        <v>123</v>
      </c>
      <c r="Q10098" s="29" t="n">
        <f aca="false">IFERROR(VALUE(L10098),"")</f>
        <v>13</v>
      </c>
      <c r="R10098" s="29" t="n">
        <f aca="true">IF(O10098="","",O10098-TODAY())</f>
        <v>634</v>
      </c>
      <c r="S10098" s="29" t="str">
        <f aca="false">IF(C10098="&lt;&lt; vazio &gt;&gt;","VAZIA",IF(AND(O10098&lt;&gt;"",R10098&lt;0),"VENCIDO",IF(AND(O10098&lt;&gt;"",R10098&lt;=Parametros!$B$10),"PRÓX. VENCIMENTO",IF(F10098="Q","QUALIDADE",IF(F10098="S","BLOQUEADO",IF(F10098="R","RESTRITO/DEVOLUÇÃO",IF(OR(N10098="QUAR",N10098="QRES"),"QUARENTENA",IF(OR(B10098="DESCARTE",B10098="DEVOLUÇÃO"),"DESCARTE/DEVOLUÇÃO",IF(AND(D10098="",K10098&lt;&gt;""),"SEM LOTE",IF(AND(Q10098&lt;&gt;"",Q10098&gt;=Parametros!$B$11),"PARADO/SEM GIRO","OK"))))))))))</f>
        <v>OK</v>
      </c>
      <c r="T10098" s="29" t="str">
        <f aca="false">IF(AND($S10098="PARADO/SEM GIRO",$K10098="KG",OR(Painel!$B$5="(Todos)",A10098=Painel!$B$5)*OR(Painel!$E$5="(Todos)",P10098=Painel!$E$5)),$J10098+ROW()/10000000,"")</f>
        <v/>
      </c>
      <c r="U10098" s="29" t="str">
        <f aca="false">IF(AND($S10098="VENCIDO",$K10098="KG",OR(Painel!$B$5="(Todos)",A10098=Painel!$B$5)*OR(Painel!$E$5="(Todos)",P10098=Painel!$E$5)),$J10098+ROW()/10000000,"")</f>
        <v/>
      </c>
    </row>
    <row r="10099" customFormat="false" ht="15" hidden="false" customHeight="false" outlineLevel="0" collapsed="false">
      <c r="A10099" s="29" t="s">
        <v>56</v>
      </c>
      <c r="B10099" s="29" t="s">
        <v>17178</v>
      </c>
      <c r="C10099" s="29" t="s">
        <v>17137</v>
      </c>
      <c r="D10099" s="29" t="s">
        <v>17138</v>
      </c>
      <c r="E10099" s="29" t="n">
        <v>3</v>
      </c>
      <c r="F10099" s="29"/>
      <c r="G10099" s="29" t="s">
        <v>17181</v>
      </c>
      <c r="H10099" s="30" t="n">
        <v>1000</v>
      </c>
      <c r="I10099" s="31" t="n">
        <v>46272</v>
      </c>
      <c r="J10099" s="30" t="n">
        <v>1000</v>
      </c>
      <c r="K10099" s="29" t="s">
        <v>120</v>
      </c>
      <c r="L10099" s="29" t="s">
        <v>126</v>
      </c>
      <c r="M10099" s="29"/>
      <c r="N10099" s="29" t="s">
        <v>122</v>
      </c>
      <c r="O10099" s="31" t="n">
        <v>46910</v>
      </c>
      <c r="P10099" s="29" t="s">
        <v>123</v>
      </c>
      <c r="Q10099" s="29" t="n">
        <f aca="false">IFERROR(VALUE(L10099),"")</f>
        <v>13</v>
      </c>
      <c r="R10099" s="29" t="n">
        <f aca="true">IF(O10099="","",O10099-TODAY())</f>
        <v>625</v>
      </c>
      <c r="S10099" s="29" t="str">
        <f aca="false">IF(C10099="&lt;&lt; vazio &gt;&gt;","VAZIA",IF(AND(O10099&lt;&gt;"",R10099&lt;0),"VENCIDO",IF(AND(O10099&lt;&gt;"",R10099&lt;=Parametros!$B$10),"PRÓX. VENCIMENTO",IF(F10099="Q","QUALIDADE",IF(F10099="S","BLOQUEADO",IF(F10099="R","RESTRITO/DEVOLUÇÃO",IF(OR(N10099="QUAR",N10099="QRES"),"QUARENTENA",IF(OR(B10099="DESCARTE",B10099="DEVOLUÇÃO"),"DESCARTE/DEVOLUÇÃO",IF(AND(D10099="",K10099&lt;&gt;""),"SEM LOTE",IF(AND(Q10099&lt;&gt;"",Q10099&gt;=Parametros!$B$11),"PARADO/SEM GIRO","OK"))))))))))</f>
        <v>OK</v>
      </c>
      <c r="T10099" s="29" t="str">
        <f aca="false">IF(AND($S10099="PARADO/SEM GIRO",$K10099="KG",OR(Painel!$B$5="(Todos)",A10099=Painel!$B$5)*OR(Painel!$E$5="(Todos)",P10099=Painel!$E$5)),$J10099+ROW()/10000000,"")</f>
        <v/>
      </c>
      <c r="U10099" s="29" t="str">
        <f aca="false">IF(AND($S10099="VENCIDO",$K10099="KG",OR(Painel!$B$5="(Todos)",A10099=Painel!$B$5)*OR(Painel!$E$5="(Todos)",P10099=Painel!$E$5)),$J10099+ROW()/10000000,"")</f>
        <v/>
      </c>
    </row>
    <row r="10100" customFormat="false" ht="15" hidden="false" customHeight="false" outlineLevel="0" collapsed="false">
      <c r="A10100" s="29" t="s">
        <v>56</v>
      </c>
      <c r="B10100" s="29" t="s">
        <v>17182</v>
      </c>
      <c r="C10100" s="29" t="s">
        <v>17137</v>
      </c>
      <c r="D10100" s="29" t="s">
        <v>17169</v>
      </c>
      <c r="E10100" s="29" t="n">
        <v>3</v>
      </c>
      <c r="F10100" s="29"/>
      <c r="G10100" s="29" t="s">
        <v>17183</v>
      </c>
      <c r="H10100" s="30" t="n">
        <v>1000</v>
      </c>
      <c r="I10100" s="31" t="n">
        <v>46272</v>
      </c>
      <c r="J10100" s="30" t="n">
        <v>1000</v>
      </c>
      <c r="K10100" s="29" t="s">
        <v>120</v>
      </c>
      <c r="L10100" s="29" t="s">
        <v>126</v>
      </c>
      <c r="M10100" s="29"/>
      <c r="N10100" s="29" t="s">
        <v>122</v>
      </c>
      <c r="O10100" s="31" t="n">
        <v>46919</v>
      </c>
      <c r="P10100" s="29" t="s">
        <v>123</v>
      </c>
      <c r="Q10100" s="29" t="n">
        <f aca="false">IFERROR(VALUE(L10100),"")</f>
        <v>13</v>
      </c>
      <c r="R10100" s="29" t="n">
        <f aca="true">IF(O10100="","",O10100-TODAY())</f>
        <v>634</v>
      </c>
      <c r="S10100" s="29" t="str">
        <f aca="false">IF(C10100="&lt;&lt; vazio &gt;&gt;","VAZIA",IF(AND(O10100&lt;&gt;"",R10100&lt;0),"VENCIDO",IF(AND(O10100&lt;&gt;"",R10100&lt;=Parametros!$B$10),"PRÓX. VENCIMENTO",IF(F10100="Q","QUALIDADE",IF(F10100="S","BLOQUEADO",IF(F10100="R","RESTRITO/DEVOLUÇÃO",IF(OR(N10100="QUAR",N10100="QRES"),"QUARENTENA",IF(OR(B10100="DESCARTE",B10100="DEVOLUÇÃO"),"DESCARTE/DEVOLUÇÃO",IF(AND(D10100="",K10100&lt;&gt;""),"SEM LOTE",IF(AND(Q10100&lt;&gt;"",Q10100&gt;=Parametros!$B$11),"PARADO/SEM GIRO","OK"))))))))))</f>
        <v>OK</v>
      </c>
      <c r="T10100" s="29" t="str">
        <f aca="false">IF(AND($S10100="PARADO/SEM GIRO",$K10100="KG",OR(Painel!$B$5="(Todos)",A10100=Painel!$B$5)*OR(Painel!$E$5="(Todos)",P10100=Painel!$E$5)),$J10100+ROW()/10000000,"")</f>
        <v/>
      </c>
      <c r="U10100" s="29" t="str">
        <f aca="false">IF(AND($S10100="VENCIDO",$K10100="KG",OR(Painel!$B$5="(Todos)",A10100=Painel!$B$5)*OR(Painel!$E$5="(Todos)",P10100=Painel!$E$5)),$J10100+ROW()/10000000,"")</f>
        <v/>
      </c>
    </row>
    <row r="10101" customFormat="false" ht="15" hidden="false" customHeight="false" outlineLevel="0" collapsed="false">
      <c r="A10101" s="29" t="s">
        <v>56</v>
      </c>
      <c r="B10101" s="29" t="s">
        <v>17182</v>
      </c>
      <c r="C10101" s="29" t="s">
        <v>17137</v>
      </c>
      <c r="D10101" s="29" t="s">
        <v>17138</v>
      </c>
      <c r="E10101" s="29" t="n">
        <v>3</v>
      </c>
      <c r="F10101" s="29"/>
      <c r="G10101" s="29" t="s">
        <v>17184</v>
      </c>
      <c r="H10101" s="30" t="n">
        <v>1000</v>
      </c>
      <c r="I10101" s="31" t="n">
        <v>46272</v>
      </c>
      <c r="J10101" s="30" t="n">
        <v>1000</v>
      </c>
      <c r="K10101" s="29" t="s">
        <v>120</v>
      </c>
      <c r="L10101" s="29" t="s">
        <v>126</v>
      </c>
      <c r="M10101" s="29"/>
      <c r="N10101" s="29" t="s">
        <v>122</v>
      </c>
      <c r="O10101" s="31" t="n">
        <v>46910</v>
      </c>
      <c r="P10101" s="29" t="s">
        <v>123</v>
      </c>
      <c r="Q10101" s="29" t="n">
        <f aca="false">IFERROR(VALUE(L10101),"")</f>
        <v>13</v>
      </c>
      <c r="R10101" s="29" t="n">
        <f aca="true">IF(O10101="","",O10101-TODAY())</f>
        <v>625</v>
      </c>
      <c r="S10101" s="29" t="str">
        <f aca="false">IF(C10101="&lt;&lt; vazio &gt;&gt;","VAZIA",IF(AND(O10101&lt;&gt;"",R10101&lt;0),"VENCIDO",IF(AND(O10101&lt;&gt;"",R10101&lt;=Parametros!$B$10),"PRÓX. VENCIMENTO",IF(F10101="Q","QUALIDADE",IF(F10101="S","BLOQUEADO",IF(F10101="R","RESTRITO/DEVOLUÇÃO",IF(OR(N10101="QUAR",N10101="QRES"),"QUARENTENA",IF(OR(B10101="DESCARTE",B10101="DEVOLUÇÃO"),"DESCARTE/DEVOLUÇÃO",IF(AND(D10101="",K10101&lt;&gt;""),"SEM LOTE",IF(AND(Q10101&lt;&gt;"",Q10101&gt;=Parametros!$B$11),"PARADO/SEM GIRO","OK"))))))))))</f>
        <v>OK</v>
      </c>
      <c r="T10101" s="29" t="str">
        <f aca="false">IF(AND($S10101="PARADO/SEM GIRO",$K10101="KG",OR(Painel!$B$5="(Todos)",A10101=Painel!$B$5)*OR(Painel!$E$5="(Todos)",P10101=Painel!$E$5)),$J10101+ROW()/10000000,"")</f>
        <v/>
      </c>
      <c r="U10101" s="29" t="str">
        <f aca="false">IF(AND($S10101="VENCIDO",$K10101="KG",OR(Painel!$B$5="(Todos)",A10101=Painel!$B$5)*OR(Painel!$E$5="(Todos)",P10101=Painel!$E$5)),$J10101+ROW()/10000000,"")</f>
        <v/>
      </c>
    </row>
    <row r="10102" customFormat="false" ht="15" hidden="false" customHeight="false" outlineLevel="0" collapsed="false">
      <c r="A10102" s="29" t="s">
        <v>56</v>
      </c>
      <c r="B10102" s="29" t="s">
        <v>17182</v>
      </c>
      <c r="C10102" s="29" t="s">
        <v>17137</v>
      </c>
      <c r="D10102" s="29" t="s">
        <v>17171</v>
      </c>
      <c r="E10102" s="29" t="n">
        <v>3</v>
      </c>
      <c r="F10102" s="29"/>
      <c r="G10102" s="29" t="s">
        <v>17185</v>
      </c>
      <c r="H10102" s="30" t="n">
        <v>1000</v>
      </c>
      <c r="I10102" s="31" t="n">
        <v>46272</v>
      </c>
      <c r="J10102" s="30" t="n">
        <v>1000</v>
      </c>
      <c r="K10102" s="29" t="s">
        <v>120</v>
      </c>
      <c r="L10102" s="29" t="s">
        <v>126</v>
      </c>
      <c r="M10102" s="29"/>
      <c r="N10102" s="29" t="s">
        <v>122</v>
      </c>
      <c r="O10102" s="31" t="n">
        <v>46923</v>
      </c>
      <c r="P10102" s="29" t="s">
        <v>123</v>
      </c>
      <c r="Q10102" s="29" t="n">
        <f aca="false">IFERROR(VALUE(L10102),"")</f>
        <v>13</v>
      </c>
      <c r="R10102" s="29" t="n">
        <f aca="true">IF(O10102="","",O10102-TODAY())</f>
        <v>638</v>
      </c>
      <c r="S10102" s="29" t="str">
        <f aca="false">IF(C10102="&lt;&lt; vazio &gt;&gt;","VAZIA",IF(AND(O10102&lt;&gt;"",R10102&lt;0),"VENCIDO",IF(AND(O10102&lt;&gt;"",R10102&lt;=Parametros!$B$10),"PRÓX. VENCIMENTO",IF(F10102="Q","QUALIDADE",IF(F10102="S","BLOQUEADO",IF(F10102="R","RESTRITO/DEVOLUÇÃO",IF(OR(N10102="QUAR",N10102="QRES"),"QUARENTENA",IF(OR(B10102="DESCARTE",B10102="DEVOLUÇÃO"),"DESCARTE/DEVOLUÇÃO",IF(AND(D10102="",K10102&lt;&gt;""),"SEM LOTE",IF(AND(Q10102&lt;&gt;"",Q10102&gt;=Parametros!$B$11),"PARADO/SEM GIRO","OK"))))))))))</f>
        <v>OK</v>
      </c>
      <c r="T10102" s="29" t="str">
        <f aca="false">IF(AND($S10102="PARADO/SEM GIRO",$K10102="KG",OR(Painel!$B$5="(Todos)",A10102=Painel!$B$5)*OR(Painel!$E$5="(Todos)",P10102=Painel!$E$5)),$J10102+ROW()/10000000,"")</f>
        <v/>
      </c>
      <c r="U10102" s="29" t="str">
        <f aca="false">IF(AND($S10102="VENCIDO",$K10102="KG",OR(Painel!$B$5="(Todos)",A10102=Painel!$B$5)*OR(Painel!$E$5="(Todos)",P10102=Painel!$E$5)),$J10102+ROW()/10000000,"")</f>
        <v/>
      </c>
    </row>
    <row r="10103" customFormat="false" ht="15" hidden="false" customHeight="false" outlineLevel="0" collapsed="false">
      <c r="A10103" s="29" t="s">
        <v>56</v>
      </c>
      <c r="B10103" s="29" t="s">
        <v>17186</v>
      </c>
      <c r="C10103" s="29" t="s">
        <v>17137</v>
      </c>
      <c r="D10103" s="29" t="s">
        <v>17138</v>
      </c>
      <c r="E10103" s="29" t="n">
        <v>3</v>
      </c>
      <c r="F10103" s="29"/>
      <c r="G10103" s="29" t="s">
        <v>17187</v>
      </c>
      <c r="H10103" s="30" t="n">
        <v>1000</v>
      </c>
      <c r="I10103" s="31" t="n">
        <v>46272</v>
      </c>
      <c r="J10103" s="30" t="n">
        <v>1000</v>
      </c>
      <c r="K10103" s="29" t="s">
        <v>120</v>
      </c>
      <c r="L10103" s="29" t="s">
        <v>126</v>
      </c>
      <c r="M10103" s="29"/>
      <c r="N10103" s="29" t="s">
        <v>122</v>
      </c>
      <c r="O10103" s="31" t="n">
        <v>46910</v>
      </c>
      <c r="P10103" s="29" t="s">
        <v>123</v>
      </c>
      <c r="Q10103" s="29" t="n">
        <f aca="false">IFERROR(VALUE(L10103),"")</f>
        <v>13</v>
      </c>
      <c r="R10103" s="29" t="n">
        <f aca="true">IF(O10103="","",O10103-TODAY())</f>
        <v>625</v>
      </c>
      <c r="S10103" s="29" t="str">
        <f aca="false">IF(C10103="&lt;&lt; vazio &gt;&gt;","VAZIA",IF(AND(O10103&lt;&gt;"",R10103&lt;0),"VENCIDO",IF(AND(O10103&lt;&gt;"",R10103&lt;=Parametros!$B$10),"PRÓX. VENCIMENTO",IF(F10103="Q","QUALIDADE",IF(F10103="S","BLOQUEADO",IF(F10103="R","RESTRITO/DEVOLUÇÃO",IF(OR(N10103="QUAR",N10103="QRES"),"QUARENTENA",IF(OR(B10103="DESCARTE",B10103="DEVOLUÇÃO"),"DESCARTE/DEVOLUÇÃO",IF(AND(D10103="",K10103&lt;&gt;""),"SEM LOTE",IF(AND(Q10103&lt;&gt;"",Q10103&gt;=Parametros!$B$11),"PARADO/SEM GIRO","OK"))))))))))</f>
        <v>OK</v>
      </c>
      <c r="T10103" s="29" t="str">
        <f aca="false">IF(AND($S10103="PARADO/SEM GIRO",$K10103="KG",OR(Painel!$B$5="(Todos)",A10103=Painel!$B$5)*OR(Painel!$E$5="(Todos)",P10103=Painel!$E$5)),$J10103+ROW()/10000000,"")</f>
        <v/>
      </c>
      <c r="U10103" s="29" t="str">
        <f aca="false">IF(AND($S10103="VENCIDO",$K10103="KG",OR(Painel!$B$5="(Todos)",A10103=Painel!$B$5)*OR(Painel!$E$5="(Todos)",P10103=Painel!$E$5)),$J10103+ROW()/10000000,"")</f>
        <v/>
      </c>
    </row>
    <row r="10104" customFormat="false" ht="15" hidden="false" customHeight="false" outlineLevel="0" collapsed="false">
      <c r="A10104" s="29" t="s">
        <v>56</v>
      </c>
      <c r="B10104" s="29" t="s">
        <v>17186</v>
      </c>
      <c r="C10104" s="29" t="s">
        <v>17137</v>
      </c>
      <c r="D10104" s="29" t="s">
        <v>17176</v>
      </c>
      <c r="E10104" s="29" t="n">
        <v>3</v>
      </c>
      <c r="F10104" s="29"/>
      <c r="G10104" s="29" t="s">
        <v>17188</v>
      </c>
      <c r="H10104" s="30" t="n">
        <v>1000</v>
      </c>
      <c r="I10104" s="31" t="n">
        <v>46272</v>
      </c>
      <c r="J10104" s="30" t="n">
        <v>1000</v>
      </c>
      <c r="K10104" s="29" t="s">
        <v>120</v>
      </c>
      <c r="L10104" s="29" t="s">
        <v>126</v>
      </c>
      <c r="M10104" s="29"/>
      <c r="N10104" s="29" t="s">
        <v>122</v>
      </c>
      <c r="O10104" s="31" t="n">
        <v>46924</v>
      </c>
      <c r="P10104" s="29" t="s">
        <v>123</v>
      </c>
      <c r="Q10104" s="29" t="n">
        <f aca="false">IFERROR(VALUE(L10104),"")</f>
        <v>13</v>
      </c>
      <c r="R10104" s="29" t="n">
        <f aca="true">IF(O10104="","",O10104-TODAY())</f>
        <v>639</v>
      </c>
      <c r="S10104" s="29" t="str">
        <f aca="false">IF(C10104="&lt;&lt; vazio &gt;&gt;","VAZIA",IF(AND(O10104&lt;&gt;"",R10104&lt;0),"VENCIDO",IF(AND(O10104&lt;&gt;"",R10104&lt;=Parametros!$B$10),"PRÓX. VENCIMENTO",IF(F10104="Q","QUALIDADE",IF(F10104="S","BLOQUEADO",IF(F10104="R","RESTRITO/DEVOLUÇÃO",IF(OR(N10104="QUAR",N10104="QRES"),"QUARENTENA",IF(OR(B10104="DESCARTE",B10104="DEVOLUÇÃO"),"DESCARTE/DEVOLUÇÃO",IF(AND(D10104="",K10104&lt;&gt;""),"SEM LOTE",IF(AND(Q10104&lt;&gt;"",Q10104&gt;=Parametros!$B$11),"PARADO/SEM GIRO","OK"))))))))))</f>
        <v>OK</v>
      </c>
      <c r="T10104" s="29" t="str">
        <f aca="false">IF(AND($S10104="PARADO/SEM GIRO",$K10104="KG",OR(Painel!$B$5="(Todos)",A10104=Painel!$B$5)*OR(Painel!$E$5="(Todos)",P10104=Painel!$E$5)),$J10104+ROW()/10000000,"")</f>
        <v/>
      </c>
      <c r="U10104" s="29" t="str">
        <f aca="false">IF(AND($S10104="VENCIDO",$K10104="KG",OR(Painel!$B$5="(Todos)",A10104=Painel!$B$5)*OR(Painel!$E$5="(Todos)",P10104=Painel!$E$5)),$J10104+ROW()/10000000,"")</f>
        <v/>
      </c>
    </row>
    <row r="10105" customFormat="false" ht="15" hidden="false" customHeight="false" outlineLevel="0" collapsed="false">
      <c r="A10105" s="29" t="s">
        <v>56</v>
      </c>
      <c r="B10105" s="29" t="s">
        <v>17186</v>
      </c>
      <c r="C10105" s="29" t="s">
        <v>17189</v>
      </c>
      <c r="D10105" s="29" t="s">
        <v>17190</v>
      </c>
      <c r="E10105" s="29" t="n">
        <v>3</v>
      </c>
      <c r="F10105" s="29"/>
      <c r="G10105" s="29" t="s">
        <v>17191</v>
      </c>
      <c r="H10105" s="30" t="n">
        <v>1000</v>
      </c>
      <c r="I10105" s="31" t="n">
        <v>46272</v>
      </c>
      <c r="J10105" s="30" t="n">
        <v>1000</v>
      </c>
      <c r="K10105" s="29" t="s">
        <v>120</v>
      </c>
      <c r="L10105" s="29" t="s">
        <v>126</v>
      </c>
      <c r="M10105" s="29"/>
      <c r="N10105" s="29" t="s">
        <v>122</v>
      </c>
      <c r="O10105" s="31" t="n">
        <v>46810</v>
      </c>
      <c r="P10105" s="29" t="s">
        <v>123</v>
      </c>
      <c r="Q10105" s="29" t="n">
        <f aca="false">IFERROR(VALUE(L10105),"")</f>
        <v>13</v>
      </c>
      <c r="R10105" s="29" t="n">
        <f aca="true">IF(O10105="","",O10105-TODAY())</f>
        <v>525</v>
      </c>
      <c r="S10105" s="29" t="str">
        <f aca="false">IF(C10105="&lt;&lt; vazio &gt;&gt;","VAZIA",IF(AND(O10105&lt;&gt;"",R10105&lt;0),"VENCIDO",IF(AND(O10105&lt;&gt;"",R10105&lt;=Parametros!$B$10),"PRÓX. VENCIMENTO",IF(F10105="Q","QUALIDADE",IF(F10105="S","BLOQUEADO",IF(F10105="R","RESTRITO/DEVOLUÇÃO",IF(OR(N10105="QUAR",N10105="QRES"),"QUARENTENA",IF(OR(B10105="DESCARTE",B10105="DEVOLUÇÃO"),"DESCARTE/DEVOLUÇÃO",IF(AND(D10105="",K10105&lt;&gt;""),"SEM LOTE",IF(AND(Q10105&lt;&gt;"",Q10105&gt;=Parametros!$B$11),"PARADO/SEM GIRO","OK"))))))))))</f>
        <v>OK</v>
      </c>
      <c r="T10105" s="29" t="str">
        <f aca="false">IF(AND($S10105="PARADO/SEM GIRO",$K10105="KG",OR(Painel!$B$5="(Todos)",A10105=Painel!$B$5)*OR(Painel!$E$5="(Todos)",P10105=Painel!$E$5)),$J10105+ROW()/10000000,"")</f>
        <v/>
      </c>
      <c r="U10105" s="29" t="str">
        <f aca="false">IF(AND($S10105="VENCIDO",$K10105="KG",OR(Painel!$B$5="(Todos)",A10105=Painel!$B$5)*OR(Painel!$E$5="(Todos)",P10105=Painel!$E$5)),$J10105+ROW()/10000000,"")</f>
        <v/>
      </c>
    </row>
    <row r="10106" customFormat="false" ht="15" hidden="false" customHeight="false" outlineLevel="0" collapsed="false">
      <c r="A10106" s="29" t="s">
        <v>56</v>
      </c>
      <c r="B10106" s="29" t="s">
        <v>17192</v>
      </c>
      <c r="C10106" s="29" t="s">
        <v>5400</v>
      </c>
      <c r="D10106" s="29" t="s">
        <v>17193</v>
      </c>
      <c r="E10106" s="29" t="n">
        <v>2</v>
      </c>
      <c r="F10106" s="29"/>
      <c r="G10106" s="29" t="s">
        <v>17194</v>
      </c>
      <c r="H10106" s="30" t="n">
        <v>1000</v>
      </c>
      <c r="I10106" s="31" t="n">
        <v>46274</v>
      </c>
      <c r="J10106" s="30" t="n">
        <v>1000</v>
      </c>
      <c r="K10106" s="29" t="s">
        <v>120</v>
      </c>
      <c r="L10106" s="29" t="s">
        <v>138</v>
      </c>
      <c r="M10106" s="29"/>
      <c r="N10106" s="29" t="s">
        <v>122</v>
      </c>
      <c r="O10106" s="31" t="n">
        <v>46909</v>
      </c>
      <c r="P10106" s="29" t="s">
        <v>123</v>
      </c>
      <c r="Q10106" s="29" t="n">
        <f aca="false">IFERROR(VALUE(L10106),"")</f>
        <v>11</v>
      </c>
      <c r="R10106" s="29" t="n">
        <f aca="true">IF(O10106="","",O10106-TODAY())</f>
        <v>624</v>
      </c>
      <c r="S10106" s="29" t="str">
        <f aca="false">IF(C10106="&lt;&lt; vazio &gt;&gt;","VAZIA",IF(AND(O10106&lt;&gt;"",R10106&lt;0),"VENCIDO",IF(AND(O10106&lt;&gt;"",R10106&lt;=Parametros!$B$10),"PRÓX. VENCIMENTO",IF(F10106="Q","QUALIDADE",IF(F10106="S","BLOQUEADO",IF(F10106="R","RESTRITO/DEVOLUÇÃO",IF(OR(N10106="QUAR",N10106="QRES"),"QUARENTENA",IF(OR(B10106="DESCARTE",B10106="DEVOLUÇÃO"),"DESCARTE/DEVOLUÇÃO",IF(AND(D10106="",K10106&lt;&gt;""),"SEM LOTE",IF(AND(Q10106&lt;&gt;"",Q10106&gt;=Parametros!$B$11),"PARADO/SEM GIRO","OK"))))))))))</f>
        <v>OK</v>
      </c>
      <c r="T10106" s="29" t="str">
        <f aca="false">IF(AND($S10106="PARADO/SEM GIRO",$K10106="KG",OR(Painel!$B$5="(Todos)",A10106=Painel!$B$5)*OR(Painel!$E$5="(Todos)",P10106=Painel!$E$5)),$J10106+ROW()/10000000,"")</f>
        <v/>
      </c>
      <c r="U10106" s="29" t="str">
        <f aca="false">IF(AND($S10106="VENCIDO",$K10106="KG",OR(Painel!$B$5="(Todos)",A10106=Painel!$B$5)*OR(Painel!$E$5="(Todos)",P10106=Painel!$E$5)),$J10106+ROW()/10000000,"")</f>
        <v/>
      </c>
    </row>
    <row r="10107" customFormat="false" ht="15" hidden="false" customHeight="false" outlineLevel="0" collapsed="false">
      <c r="A10107" s="29" t="s">
        <v>56</v>
      </c>
      <c r="B10107" s="29" t="s">
        <v>17192</v>
      </c>
      <c r="C10107" s="29" t="s">
        <v>5400</v>
      </c>
      <c r="D10107" s="29" t="s">
        <v>17193</v>
      </c>
      <c r="E10107" s="29" t="n">
        <v>2</v>
      </c>
      <c r="F10107" s="29"/>
      <c r="G10107" s="29" t="s">
        <v>17195</v>
      </c>
      <c r="H10107" s="30" t="n">
        <v>1000</v>
      </c>
      <c r="I10107" s="31" t="n">
        <v>46274</v>
      </c>
      <c r="J10107" s="30" t="n">
        <v>1000</v>
      </c>
      <c r="K10107" s="29" t="s">
        <v>120</v>
      </c>
      <c r="L10107" s="29" t="s">
        <v>138</v>
      </c>
      <c r="M10107" s="29"/>
      <c r="N10107" s="29" t="s">
        <v>122</v>
      </c>
      <c r="O10107" s="31" t="n">
        <v>46909</v>
      </c>
      <c r="P10107" s="29" t="s">
        <v>123</v>
      </c>
      <c r="Q10107" s="29" t="n">
        <f aca="false">IFERROR(VALUE(L10107),"")</f>
        <v>11</v>
      </c>
      <c r="R10107" s="29" t="n">
        <f aca="true">IF(O10107="","",O10107-TODAY())</f>
        <v>624</v>
      </c>
      <c r="S10107" s="29" t="str">
        <f aca="false">IF(C10107="&lt;&lt; vazio &gt;&gt;","VAZIA",IF(AND(O10107&lt;&gt;"",R10107&lt;0),"VENCIDO",IF(AND(O10107&lt;&gt;"",R10107&lt;=Parametros!$B$10),"PRÓX. VENCIMENTO",IF(F10107="Q","QUALIDADE",IF(F10107="S","BLOQUEADO",IF(F10107="R","RESTRITO/DEVOLUÇÃO",IF(OR(N10107="QUAR",N10107="QRES"),"QUARENTENA",IF(OR(B10107="DESCARTE",B10107="DEVOLUÇÃO"),"DESCARTE/DEVOLUÇÃO",IF(AND(D10107="",K10107&lt;&gt;""),"SEM LOTE",IF(AND(Q10107&lt;&gt;"",Q10107&gt;=Parametros!$B$11),"PARADO/SEM GIRO","OK"))))))))))</f>
        <v>OK</v>
      </c>
      <c r="T10107" s="29" t="str">
        <f aca="false">IF(AND($S10107="PARADO/SEM GIRO",$K10107="KG",OR(Painel!$B$5="(Todos)",A10107=Painel!$B$5)*OR(Painel!$E$5="(Todos)",P10107=Painel!$E$5)),$J10107+ROW()/10000000,"")</f>
        <v/>
      </c>
      <c r="U10107" s="29" t="str">
        <f aca="false">IF(AND($S10107="VENCIDO",$K10107="KG",OR(Painel!$B$5="(Todos)",A10107=Painel!$B$5)*OR(Painel!$E$5="(Todos)",P10107=Painel!$E$5)),$J10107+ROW()/10000000,"")</f>
        <v/>
      </c>
    </row>
    <row r="10108" customFormat="false" ht="15" hidden="false" customHeight="false" outlineLevel="0" collapsed="false">
      <c r="A10108" s="29" t="s">
        <v>56</v>
      </c>
      <c r="B10108" s="29" t="s">
        <v>17196</v>
      </c>
      <c r="C10108" s="29" t="s">
        <v>5400</v>
      </c>
      <c r="D10108" s="29" t="s">
        <v>15874</v>
      </c>
      <c r="E10108" s="29" t="n">
        <v>2</v>
      </c>
      <c r="F10108" s="29"/>
      <c r="G10108" s="29" t="s">
        <v>17197</v>
      </c>
      <c r="H10108" s="30" t="n">
        <v>800</v>
      </c>
      <c r="I10108" s="31" t="n">
        <v>46234</v>
      </c>
      <c r="J10108" s="30" t="n">
        <v>800</v>
      </c>
      <c r="K10108" s="29" t="s">
        <v>120</v>
      </c>
      <c r="L10108" s="29" t="s">
        <v>725</v>
      </c>
      <c r="M10108" s="29"/>
      <c r="N10108" s="29" t="s">
        <v>122</v>
      </c>
      <c r="O10108" s="31" t="n">
        <v>46740</v>
      </c>
      <c r="P10108" s="29" t="s">
        <v>123</v>
      </c>
      <c r="Q10108" s="29" t="n">
        <f aca="false">IFERROR(VALUE(L10108),"")</f>
        <v>51</v>
      </c>
      <c r="R10108" s="29" t="n">
        <f aca="true">IF(O10108="","",O10108-TODAY())</f>
        <v>455</v>
      </c>
      <c r="S10108" s="29" t="str">
        <f aca="false">IF(C10108="&lt;&lt; vazio &gt;&gt;","VAZIA",IF(AND(O10108&lt;&gt;"",R10108&lt;0),"VENCIDO",IF(AND(O10108&lt;&gt;"",R10108&lt;=Parametros!$B$10),"PRÓX. VENCIMENTO",IF(F10108="Q","QUALIDADE",IF(F10108="S","BLOQUEADO",IF(F10108="R","RESTRITO/DEVOLUÇÃO",IF(OR(N10108="QUAR",N10108="QRES"),"QUARENTENA",IF(OR(B10108="DESCARTE",B10108="DEVOLUÇÃO"),"DESCARTE/DEVOLUÇÃO",IF(AND(D10108="",K10108&lt;&gt;""),"SEM LOTE",IF(AND(Q10108&lt;&gt;"",Q10108&gt;=Parametros!$B$11),"PARADO/SEM GIRO","OK"))))))))))</f>
        <v>OK</v>
      </c>
      <c r="T10108" s="29" t="str">
        <f aca="false">IF(AND($S10108="PARADO/SEM GIRO",$K10108="KG",OR(Painel!$B$5="(Todos)",A10108=Painel!$B$5)*OR(Painel!$E$5="(Todos)",P10108=Painel!$E$5)),$J10108+ROW()/10000000,"")</f>
        <v/>
      </c>
      <c r="U10108" s="29" t="str">
        <f aca="false">IF(AND($S10108="VENCIDO",$K10108="KG",OR(Painel!$B$5="(Todos)",A10108=Painel!$B$5)*OR(Painel!$E$5="(Todos)",P10108=Painel!$E$5)),$J10108+ROW()/10000000,"")</f>
        <v/>
      </c>
    </row>
    <row r="10109" customFormat="false" ht="15" hidden="false" customHeight="false" outlineLevel="0" collapsed="false">
      <c r="A10109" s="29" t="s">
        <v>56</v>
      </c>
      <c r="B10109" s="29" t="s">
        <v>17196</v>
      </c>
      <c r="C10109" s="29" t="s">
        <v>5400</v>
      </c>
      <c r="D10109" s="29" t="s">
        <v>17193</v>
      </c>
      <c r="E10109" s="29" t="n">
        <v>2</v>
      </c>
      <c r="F10109" s="29"/>
      <c r="G10109" s="29" t="s">
        <v>17198</v>
      </c>
      <c r="H10109" s="30" t="n">
        <v>1000</v>
      </c>
      <c r="I10109" s="31" t="n">
        <v>46274</v>
      </c>
      <c r="J10109" s="30" t="n">
        <v>1000</v>
      </c>
      <c r="K10109" s="29" t="s">
        <v>120</v>
      </c>
      <c r="L10109" s="29" t="s">
        <v>138</v>
      </c>
      <c r="M10109" s="29"/>
      <c r="N10109" s="29" t="s">
        <v>122</v>
      </c>
      <c r="O10109" s="31" t="n">
        <v>46909</v>
      </c>
      <c r="P10109" s="29" t="s">
        <v>123</v>
      </c>
      <c r="Q10109" s="29" t="n">
        <f aca="false">IFERROR(VALUE(L10109),"")</f>
        <v>11</v>
      </c>
      <c r="R10109" s="29" t="n">
        <f aca="true">IF(O10109="","",O10109-TODAY())</f>
        <v>624</v>
      </c>
      <c r="S10109" s="29" t="str">
        <f aca="false">IF(C10109="&lt;&lt; vazio &gt;&gt;","VAZIA",IF(AND(O10109&lt;&gt;"",R10109&lt;0),"VENCIDO",IF(AND(O10109&lt;&gt;"",R10109&lt;=Parametros!$B$10),"PRÓX. VENCIMENTO",IF(F10109="Q","QUALIDADE",IF(F10109="S","BLOQUEADO",IF(F10109="R","RESTRITO/DEVOLUÇÃO",IF(OR(N10109="QUAR",N10109="QRES"),"QUARENTENA",IF(OR(B10109="DESCARTE",B10109="DEVOLUÇÃO"),"DESCARTE/DEVOLUÇÃO",IF(AND(D10109="",K10109&lt;&gt;""),"SEM LOTE",IF(AND(Q10109&lt;&gt;"",Q10109&gt;=Parametros!$B$11),"PARADO/SEM GIRO","OK"))))))))))</f>
        <v>OK</v>
      </c>
      <c r="T10109" s="29" t="str">
        <f aca="false">IF(AND($S10109="PARADO/SEM GIRO",$K10109="KG",OR(Painel!$B$5="(Todos)",A10109=Painel!$B$5)*OR(Painel!$E$5="(Todos)",P10109=Painel!$E$5)),$J10109+ROW()/10000000,"")</f>
        <v/>
      </c>
      <c r="U10109" s="29" t="str">
        <f aca="false">IF(AND($S10109="VENCIDO",$K10109="KG",OR(Painel!$B$5="(Todos)",A10109=Painel!$B$5)*OR(Painel!$E$5="(Todos)",P10109=Painel!$E$5)),$J10109+ROW()/10000000,"")</f>
        <v/>
      </c>
    </row>
    <row r="10110" customFormat="false" ht="15" hidden="false" customHeight="false" outlineLevel="0" collapsed="false">
      <c r="A10110" s="29" t="s">
        <v>56</v>
      </c>
      <c r="B10110" s="29" t="s">
        <v>17199</v>
      </c>
      <c r="C10110" s="29" t="s">
        <v>5400</v>
      </c>
      <c r="D10110" s="29" t="s">
        <v>15874</v>
      </c>
      <c r="E10110" s="29" t="n">
        <v>2</v>
      </c>
      <c r="F10110" s="29"/>
      <c r="G10110" s="29" t="s">
        <v>17200</v>
      </c>
      <c r="H10110" s="30" t="n">
        <v>800</v>
      </c>
      <c r="I10110" s="31" t="n">
        <v>46238</v>
      </c>
      <c r="J10110" s="30" t="n">
        <v>800</v>
      </c>
      <c r="K10110" s="29" t="s">
        <v>120</v>
      </c>
      <c r="L10110" s="29" t="s">
        <v>1732</v>
      </c>
      <c r="M10110" s="29"/>
      <c r="N10110" s="29" t="s">
        <v>122</v>
      </c>
      <c r="O10110" s="31" t="n">
        <v>46740</v>
      </c>
      <c r="P10110" s="29" t="s">
        <v>123</v>
      </c>
      <c r="Q10110" s="29" t="n">
        <f aca="false">IFERROR(VALUE(L10110),"")</f>
        <v>47</v>
      </c>
      <c r="R10110" s="29" t="n">
        <f aca="true">IF(O10110="","",O10110-TODAY())</f>
        <v>455</v>
      </c>
      <c r="S10110" s="29" t="str">
        <f aca="false">IF(C10110="&lt;&lt; vazio &gt;&gt;","VAZIA",IF(AND(O10110&lt;&gt;"",R10110&lt;0),"VENCIDO",IF(AND(O10110&lt;&gt;"",R10110&lt;=Parametros!$B$10),"PRÓX. VENCIMENTO",IF(F10110="Q","QUALIDADE",IF(F10110="S","BLOQUEADO",IF(F10110="R","RESTRITO/DEVOLUÇÃO",IF(OR(N10110="QUAR",N10110="QRES"),"QUARENTENA",IF(OR(B10110="DESCARTE",B10110="DEVOLUÇÃO"),"DESCARTE/DEVOLUÇÃO",IF(AND(D10110="",K10110&lt;&gt;""),"SEM LOTE",IF(AND(Q10110&lt;&gt;"",Q10110&gt;=Parametros!$B$11),"PARADO/SEM GIRO","OK"))))))))))</f>
        <v>OK</v>
      </c>
      <c r="T10110" s="29" t="str">
        <f aca="false">IF(AND($S10110="PARADO/SEM GIRO",$K10110="KG",OR(Painel!$B$5="(Todos)",A10110=Painel!$B$5)*OR(Painel!$E$5="(Todos)",P10110=Painel!$E$5)),$J10110+ROW()/10000000,"")</f>
        <v/>
      </c>
      <c r="U10110" s="29" t="str">
        <f aca="false">IF(AND($S10110="VENCIDO",$K10110="KG",OR(Painel!$B$5="(Todos)",A10110=Painel!$B$5)*OR(Painel!$E$5="(Todos)",P10110=Painel!$E$5)),$J10110+ROW()/10000000,"")</f>
        <v/>
      </c>
    </row>
    <row r="10111" customFormat="false" ht="15" hidden="false" customHeight="false" outlineLevel="0" collapsed="false">
      <c r="A10111" s="29" t="s">
        <v>56</v>
      </c>
      <c r="B10111" s="29" t="s">
        <v>17199</v>
      </c>
      <c r="C10111" s="29" t="s">
        <v>5400</v>
      </c>
      <c r="D10111" s="29" t="s">
        <v>17193</v>
      </c>
      <c r="E10111" s="29" t="n">
        <v>2</v>
      </c>
      <c r="F10111" s="29"/>
      <c r="G10111" s="29" t="s">
        <v>17201</v>
      </c>
      <c r="H10111" s="30" t="n">
        <v>1000</v>
      </c>
      <c r="I10111" s="31" t="n">
        <v>46274</v>
      </c>
      <c r="J10111" s="30" t="n">
        <v>1000</v>
      </c>
      <c r="K10111" s="29" t="s">
        <v>120</v>
      </c>
      <c r="L10111" s="29" t="s">
        <v>138</v>
      </c>
      <c r="M10111" s="29"/>
      <c r="N10111" s="29" t="s">
        <v>122</v>
      </c>
      <c r="O10111" s="31" t="n">
        <v>46909</v>
      </c>
      <c r="P10111" s="29" t="s">
        <v>123</v>
      </c>
      <c r="Q10111" s="29" t="n">
        <f aca="false">IFERROR(VALUE(L10111),"")</f>
        <v>11</v>
      </c>
      <c r="R10111" s="29" t="n">
        <f aca="true">IF(O10111="","",O10111-TODAY())</f>
        <v>624</v>
      </c>
      <c r="S10111" s="29" t="str">
        <f aca="false">IF(C10111="&lt;&lt; vazio &gt;&gt;","VAZIA",IF(AND(O10111&lt;&gt;"",R10111&lt;0),"VENCIDO",IF(AND(O10111&lt;&gt;"",R10111&lt;=Parametros!$B$10),"PRÓX. VENCIMENTO",IF(F10111="Q","QUALIDADE",IF(F10111="S","BLOQUEADO",IF(F10111="R","RESTRITO/DEVOLUÇÃO",IF(OR(N10111="QUAR",N10111="QRES"),"QUARENTENA",IF(OR(B10111="DESCARTE",B10111="DEVOLUÇÃO"),"DESCARTE/DEVOLUÇÃO",IF(AND(D10111="",K10111&lt;&gt;""),"SEM LOTE",IF(AND(Q10111&lt;&gt;"",Q10111&gt;=Parametros!$B$11),"PARADO/SEM GIRO","OK"))))))))))</f>
        <v>OK</v>
      </c>
      <c r="T10111" s="29" t="str">
        <f aca="false">IF(AND($S10111="PARADO/SEM GIRO",$K10111="KG",OR(Painel!$B$5="(Todos)",A10111=Painel!$B$5)*OR(Painel!$E$5="(Todos)",P10111=Painel!$E$5)),$J10111+ROW()/10000000,"")</f>
        <v/>
      </c>
      <c r="U10111" s="29" t="str">
        <f aca="false">IF(AND($S10111="VENCIDO",$K10111="KG",OR(Painel!$B$5="(Todos)",A10111=Painel!$B$5)*OR(Painel!$E$5="(Todos)",P10111=Painel!$E$5)),$J10111+ROW()/10000000,"")</f>
        <v/>
      </c>
    </row>
    <row r="10112" customFormat="false" ht="15" hidden="false" customHeight="false" outlineLevel="0" collapsed="false">
      <c r="A10112" s="29" t="s">
        <v>56</v>
      </c>
      <c r="B10112" s="29" t="s">
        <v>17202</v>
      </c>
      <c r="C10112" s="29" t="s">
        <v>5400</v>
      </c>
      <c r="D10112" s="29" t="s">
        <v>15874</v>
      </c>
      <c r="E10112" s="29" t="n">
        <v>2</v>
      </c>
      <c r="F10112" s="29"/>
      <c r="G10112" s="29" t="s">
        <v>17203</v>
      </c>
      <c r="H10112" s="30" t="n">
        <v>800</v>
      </c>
      <c r="I10112" s="31" t="n">
        <v>46234</v>
      </c>
      <c r="J10112" s="30" t="n">
        <v>800</v>
      </c>
      <c r="K10112" s="29" t="s">
        <v>120</v>
      </c>
      <c r="L10112" s="29" t="s">
        <v>725</v>
      </c>
      <c r="M10112" s="29"/>
      <c r="N10112" s="29" t="s">
        <v>122</v>
      </c>
      <c r="O10112" s="31" t="n">
        <v>46740</v>
      </c>
      <c r="P10112" s="29" t="s">
        <v>123</v>
      </c>
      <c r="Q10112" s="29" t="n">
        <f aca="false">IFERROR(VALUE(L10112),"")</f>
        <v>51</v>
      </c>
      <c r="R10112" s="29" t="n">
        <f aca="true">IF(O10112="","",O10112-TODAY())</f>
        <v>455</v>
      </c>
      <c r="S10112" s="29" t="str">
        <f aca="false">IF(C10112="&lt;&lt; vazio &gt;&gt;","VAZIA",IF(AND(O10112&lt;&gt;"",R10112&lt;0),"VENCIDO",IF(AND(O10112&lt;&gt;"",R10112&lt;=Parametros!$B$10),"PRÓX. VENCIMENTO",IF(F10112="Q","QUALIDADE",IF(F10112="S","BLOQUEADO",IF(F10112="R","RESTRITO/DEVOLUÇÃO",IF(OR(N10112="QUAR",N10112="QRES"),"QUARENTENA",IF(OR(B10112="DESCARTE",B10112="DEVOLUÇÃO"),"DESCARTE/DEVOLUÇÃO",IF(AND(D10112="",K10112&lt;&gt;""),"SEM LOTE",IF(AND(Q10112&lt;&gt;"",Q10112&gt;=Parametros!$B$11),"PARADO/SEM GIRO","OK"))))))))))</f>
        <v>OK</v>
      </c>
      <c r="T10112" s="29" t="str">
        <f aca="false">IF(AND($S10112="PARADO/SEM GIRO",$K10112="KG",OR(Painel!$B$5="(Todos)",A10112=Painel!$B$5)*OR(Painel!$E$5="(Todos)",P10112=Painel!$E$5)),$J10112+ROW()/10000000,"")</f>
        <v/>
      </c>
      <c r="U10112" s="29" t="str">
        <f aca="false">IF(AND($S10112="VENCIDO",$K10112="KG",OR(Painel!$B$5="(Todos)",A10112=Painel!$B$5)*OR(Painel!$E$5="(Todos)",P10112=Painel!$E$5)),$J10112+ROW()/10000000,"")</f>
        <v/>
      </c>
    </row>
    <row r="10113" customFormat="false" ht="15" hidden="false" customHeight="false" outlineLevel="0" collapsed="false">
      <c r="A10113" s="29" t="s">
        <v>56</v>
      </c>
      <c r="B10113" s="29" t="s">
        <v>17202</v>
      </c>
      <c r="C10113" s="29" t="s">
        <v>5400</v>
      </c>
      <c r="D10113" s="29" t="s">
        <v>17193</v>
      </c>
      <c r="E10113" s="29" t="n">
        <v>2</v>
      </c>
      <c r="F10113" s="29"/>
      <c r="G10113" s="29" t="s">
        <v>17204</v>
      </c>
      <c r="H10113" s="30" t="n">
        <v>1000</v>
      </c>
      <c r="I10113" s="31" t="n">
        <v>46274</v>
      </c>
      <c r="J10113" s="30" t="n">
        <v>1000</v>
      </c>
      <c r="K10113" s="29" t="s">
        <v>120</v>
      </c>
      <c r="L10113" s="29" t="s">
        <v>138</v>
      </c>
      <c r="M10113" s="29"/>
      <c r="N10113" s="29" t="s">
        <v>122</v>
      </c>
      <c r="O10113" s="31" t="n">
        <v>46909</v>
      </c>
      <c r="P10113" s="29" t="s">
        <v>123</v>
      </c>
      <c r="Q10113" s="29" t="n">
        <f aca="false">IFERROR(VALUE(L10113),"")</f>
        <v>11</v>
      </c>
      <c r="R10113" s="29" t="n">
        <f aca="true">IF(O10113="","",O10113-TODAY())</f>
        <v>624</v>
      </c>
      <c r="S10113" s="29" t="str">
        <f aca="false">IF(C10113="&lt;&lt; vazio &gt;&gt;","VAZIA",IF(AND(O10113&lt;&gt;"",R10113&lt;0),"VENCIDO",IF(AND(O10113&lt;&gt;"",R10113&lt;=Parametros!$B$10),"PRÓX. VENCIMENTO",IF(F10113="Q","QUALIDADE",IF(F10113="S","BLOQUEADO",IF(F10113="R","RESTRITO/DEVOLUÇÃO",IF(OR(N10113="QUAR",N10113="QRES"),"QUARENTENA",IF(OR(B10113="DESCARTE",B10113="DEVOLUÇÃO"),"DESCARTE/DEVOLUÇÃO",IF(AND(D10113="",K10113&lt;&gt;""),"SEM LOTE",IF(AND(Q10113&lt;&gt;"",Q10113&gt;=Parametros!$B$11),"PARADO/SEM GIRO","OK"))))))))))</f>
        <v>OK</v>
      </c>
      <c r="T10113" s="29" t="str">
        <f aca="false">IF(AND($S10113="PARADO/SEM GIRO",$K10113="KG",OR(Painel!$B$5="(Todos)",A10113=Painel!$B$5)*OR(Painel!$E$5="(Todos)",P10113=Painel!$E$5)),$J10113+ROW()/10000000,"")</f>
        <v/>
      </c>
      <c r="U10113" s="29" t="str">
        <f aca="false">IF(AND($S10113="VENCIDO",$K10113="KG",OR(Painel!$B$5="(Todos)",A10113=Painel!$B$5)*OR(Painel!$E$5="(Todos)",P10113=Painel!$E$5)),$J10113+ROW()/10000000,"")</f>
        <v/>
      </c>
    </row>
    <row r="10114" customFormat="false" ht="15" hidden="false" customHeight="false" outlineLevel="0" collapsed="false">
      <c r="A10114" s="29" t="s">
        <v>56</v>
      </c>
      <c r="B10114" s="29" t="s">
        <v>17205</v>
      </c>
      <c r="C10114" s="29" t="s">
        <v>5400</v>
      </c>
      <c r="D10114" s="29" t="s">
        <v>15874</v>
      </c>
      <c r="E10114" s="29" t="n">
        <v>2</v>
      </c>
      <c r="F10114" s="29"/>
      <c r="G10114" s="29" t="s">
        <v>17206</v>
      </c>
      <c r="H10114" s="30" t="n">
        <v>800</v>
      </c>
      <c r="I10114" s="31" t="n">
        <v>46234</v>
      </c>
      <c r="J10114" s="30" t="n">
        <v>800</v>
      </c>
      <c r="K10114" s="29" t="s">
        <v>120</v>
      </c>
      <c r="L10114" s="29" t="s">
        <v>725</v>
      </c>
      <c r="M10114" s="29"/>
      <c r="N10114" s="29" t="s">
        <v>122</v>
      </c>
      <c r="O10114" s="31" t="n">
        <v>46740</v>
      </c>
      <c r="P10114" s="29" t="s">
        <v>123</v>
      </c>
      <c r="Q10114" s="29" t="n">
        <f aca="false">IFERROR(VALUE(L10114),"")</f>
        <v>51</v>
      </c>
      <c r="R10114" s="29" t="n">
        <f aca="true">IF(O10114="","",O10114-TODAY())</f>
        <v>455</v>
      </c>
      <c r="S10114" s="29" t="str">
        <f aca="false">IF(C10114="&lt;&lt; vazio &gt;&gt;","VAZIA",IF(AND(O10114&lt;&gt;"",R10114&lt;0),"VENCIDO",IF(AND(O10114&lt;&gt;"",R10114&lt;=Parametros!$B$10),"PRÓX. VENCIMENTO",IF(F10114="Q","QUALIDADE",IF(F10114="S","BLOQUEADO",IF(F10114="R","RESTRITO/DEVOLUÇÃO",IF(OR(N10114="QUAR",N10114="QRES"),"QUARENTENA",IF(OR(B10114="DESCARTE",B10114="DEVOLUÇÃO"),"DESCARTE/DEVOLUÇÃO",IF(AND(D10114="",K10114&lt;&gt;""),"SEM LOTE",IF(AND(Q10114&lt;&gt;"",Q10114&gt;=Parametros!$B$11),"PARADO/SEM GIRO","OK"))))))))))</f>
        <v>OK</v>
      </c>
      <c r="T10114" s="29" t="str">
        <f aca="false">IF(AND($S10114="PARADO/SEM GIRO",$K10114="KG",OR(Painel!$B$5="(Todos)",A10114=Painel!$B$5)*OR(Painel!$E$5="(Todos)",P10114=Painel!$E$5)),$J10114+ROW()/10000000,"")</f>
        <v/>
      </c>
      <c r="U10114" s="29" t="str">
        <f aca="false">IF(AND($S10114="VENCIDO",$K10114="KG",OR(Painel!$B$5="(Todos)",A10114=Painel!$B$5)*OR(Painel!$E$5="(Todos)",P10114=Painel!$E$5)),$J10114+ROW()/10000000,"")</f>
        <v/>
      </c>
    </row>
    <row r="10115" customFormat="false" ht="15" hidden="false" customHeight="false" outlineLevel="0" collapsed="false">
      <c r="A10115" s="29" t="s">
        <v>56</v>
      </c>
      <c r="B10115" s="29" t="s">
        <v>17205</v>
      </c>
      <c r="C10115" s="29" t="s">
        <v>5400</v>
      </c>
      <c r="D10115" s="29" t="s">
        <v>17193</v>
      </c>
      <c r="E10115" s="29" t="n">
        <v>2</v>
      </c>
      <c r="F10115" s="29"/>
      <c r="G10115" s="29" t="s">
        <v>17207</v>
      </c>
      <c r="H10115" s="30" t="n">
        <v>1000</v>
      </c>
      <c r="I10115" s="31" t="n">
        <v>46274</v>
      </c>
      <c r="J10115" s="30" t="n">
        <v>1000</v>
      </c>
      <c r="K10115" s="29" t="s">
        <v>120</v>
      </c>
      <c r="L10115" s="29" t="s">
        <v>138</v>
      </c>
      <c r="M10115" s="29"/>
      <c r="N10115" s="29" t="s">
        <v>122</v>
      </c>
      <c r="O10115" s="31" t="n">
        <v>46909</v>
      </c>
      <c r="P10115" s="29" t="s">
        <v>123</v>
      </c>
      <c r="Q10115" s="29" t="n">
        <f aca="false">IFERROR(VALUE(L10115),"")</f>
        <v>11</v>
      </c>
      <c r="R10115" s="29" t="n">
        <f aca="true">IF(O10115="","",O10115-TODAY())</f>
        <v>624</v>
      </c>
      <c r="S10115" s="29" t="str">
        <f aca="false">IF(C10115="&lt;&lt; vazio &gt;&gt;","VAZIA",IF(AND(O10115&lt;&gt;"",R10115&lt;0),"VENCIDO",IF(AND(O10115&lt;&gt;"",R10115&lt;=Parametros!$B$10),"PRÓX. VENCIMENTO",IF(F10115="Q","QUALIDADE",IF(F10115="S","BLOQUEADO",IF(F10115="R","RESTRITO/DEVOLUÇÃO",IF(OR(N10115="QUAR",N10115="QRES"),"QUARENTENA",IF(OR(B10115="DESCARTE",B10115="DEVOLUÇÃO"),"DESCARTE/DEVOLUÇÃO",IF(AND(D10115="",K10115&lt;&gt;""),"SEM LOTE",IF(AND(Q10115&lt;&gt;"",Q10115&gt;=Parametros!$B$11),"PARADO/SEM GIRO","OK"))))))))))</f>
        <v>OK</v>
      </c>
      <c r="T10115" s="29" t="str">
        <f aca="false">IF(AND($S10115="PARADO/SEM GIRO",$K10115="KG",OR(Painel!$B$5="(Todos)",A10115=Painel!$B$5)*OR(Painel!$E$5="(Todos)",P10115=Painel!$E$5)),$J10115+ROW()/10000000,"")</f>
        <v/>
      </c>
      <c r="U10115" s="29" t="str">
        <f aca="false">IF(AND($S10115="VENCIDO",$K10115="KG",OR(Painel!$B$5="(Todos)",A10115=Painel!$B$5)*OR(Painel!$E$5="(Todos)",P10115=Painel!$E$5)),$J10115+ROW()/10000000,"")</f>
        <v/>
      </c>
    </row>
    <row r="10116" customFormat="false" ht="15" hidden="false" customHeight="false" outlineLevel="0" collapsed="false">
      <c r="A10116" s="29" t="s">
        <v>56</v>
      </c>
      <c r="B10116" s="29" t="s">
        <v>17208</v>
      </c>
      <c r="C10116" s="29" t="s">
        <v>4615</v>
      </c>
      <c r="D10116" s="29" t="s">
        <v>17209</v>
      </c>
      <c r="E10116" s="29" t="n">
        <v>1</v>
      </c>
      <c r="F10116" s="29"/>
      <c r="G10116" s="29" t="s">
        <v>17210</v>
      </c>
      <c r="H10116" s="30" t="n">
        <v>1000</v>
      </c>
      <c r="I10116" s="31" t="n">
        <v>46274</v>
      </c>
      <c r="J10116" s="30" t="n">
        <v>1000</v>
      </c>
      <c r="K10116" s="29" t="s">
        <v>120</v>
      </c>
      <c r="L10116" s="29" t="s">
        <v>138</v>
      </c>
      <c r="M10116" s="29"/>
      <c r="N10116" s="29" t="s">
        <v>122</v>
      </c>
      <c r="O10116" s="31" t="n">
        <v>46650</v>
      </c>
      <c r="P10116" s="29" t="s">
        <v>123</v>
      </c>
      <c r="Q10116" s="29" t="n">
        <f aca="false">IFERROR(VALUE(L10116),"")</f>
        <v>11</v>
      </c>
      <c r="R10116" s="29" t="n">
        <f aca="true">IF(O10116="","",O10116-TODAY())</f>
        <v>365</v>
      </c>
      <c r="S10116" s="29" t="str">
        <f aca="false">IF(C10116="&lt;&lt; vazio &gt;&gt;","VAZIA",IF(AND(O10116&lt;&gt;"",R10116&lt;0),"VENCIDO",IF(AND(O10116&lt;&gt;"",R10116&lt;=Parametros!$B$10),"PRÓX. VENCIMENTO",IF(F10116="Q","QUALIDADE",IF(F10116="S","BLOQUEADO",IF(F10116="R","RESTRITO/DEVOLUÇÃO",IF(OR(N10116="QUAR",N10116="QRES"),"QUARENTENA",IF(OR(B10116="DESCARTE",B10116="DEVOLUÇÃO"),"DESCARTE/DEVOLUÇÃO",IF(AND(D10116="",K10116&lt;&gt;""),"SEM LOTE",IF(AND(Q10116&lt;&gt;"",Q10116&gt;=Parametros!$B$11),"PARADO/SEM GIRO","OK"))))))))))</f>
        <v>OK</v>
      </c>
      <c r="T10116" s="29" t="str">
        <f aca="false">IF(AND($S10116="PARADO/SEM GIRO",$K10116="KG",OR(Painel!$B$5="(Todos)",A10116=Painel!$B$5)*OR(Painel!$E$5="(Todos)",P10116=Painel!$E$5)),$J10116+ROW()/10000000,"")</f>
        <v/>
      </c>
      <c r="U10116" s="29" t="str">
        <f aca="false">IF(AND($S10116="VENCIDO",$K10116="KG",OR(Painel!$B$5="(Todos)",A10116=Painel!$B$5)*OR(Painel!$E$5="(Todos)",P10116=Painel!$E$5)),$J10116+ROW()/10000000,"")</f>
        <v/>
      </c>
    </row>
    <row r="10117" customFormat="false" ht="15" hidden="false" customHeight="false" outlineLevel="0" collapsed="false">
      <c r="A10117" s="29" t="s">
        <v>56</v>
      </c>
      <c r="B10117" s="29" t="s">
        <v>17211</v>
      </c>
      <c r="C10117" s="29" t="s">
        <v>4615</v>
      </c>
      <c r="D10117" s="29" t="s">
        <v>17212</v>
      </c>
      <c r="E10117" s="29" t="n">
        <v>1</v>
      </c>
      <c r="F10117" s="29"/>
      <c r="G10117" s="29" t="s">
        <v>17213</v>
      </c>
      <c r="H10117" s="30" t="n">
        <v>1000</v>
      </c>
      <c r="I10117" s="31" t="n">
        <v>46238</v>
      </c>
      <c r="J10117" s="30" t="n">
        <v>1000</v>
      </c>
      <c r="K10117" s="29" t="s">
        <v>120</v>
      </c>
      <c r="L10117" s="29" t="s">
        <v>1732</v>
      </c>
      <c r="M10117" s="29"/>
      <c r="N10117" s="29" t="s">
        <v>122</v>
      </c>
      <c r="O10117" s="31" t="n">
        <v>46653</v>
      </c>
      <c r="P10117" s="29" t="s">
        <v>123</v>
      </c>
      <c r="Q10117" s="29" t="n">
        <f aca="false">IFERROR(VALUE(L10117),"")</f>
        <v>47</v>
      </c>
      <c r="R10117" s="29" t="n">
        <f aca="true">IF(O10117="","",O10117-TODAY())</f>
        <v>368</v>
      </c>
      <c r="S10117" s="29" t="str">
        <f aca="false">IF(C10117="&lt;&lt; vazio &gt;&gt;","VAZIA",IF(AND(O10117&lt;&gt;"",R10117&lt;0),"VENCIDO",IF(AND(O10117&lt;&gt;"",R10117&lt;=Parametros!$B$10),"PRÓX. VENCIMENTO",IF(F10117="Q","QUALIDADE",IF(F10117="S","BLOQUEADO",IF(F10117="R","RESTRITO/DEVOLUÇÃO",IF(OR(N10117="QUAR",N10117="QRES"),"QUARENTENA",IF(OR(B10117="DESCARTE",B10117="DEVOLUÇÃO"),"DESCARTE/DEVOLUÇÃO",IF(AND(D10117="",K10117&lt;&gt;""),"SEM LOTE",IF(AND(Q10117&lt;&gt;"",Q10117&gt;=Parametros!$B$11),"PARADO/SEM GIRO","OK"))))))))))</f>
        <v>OK</v>
      </c>
      <c r="T10117" s="29" t="str">
        <f aca="false">IF(AND($S10117="PARADO/SEM GIRO",$K10117="KG",OR(Painel!$B$5="(Todos)",A10117=Painel!$B$5)*OR(Painel!$E$5="(Todos)",P10117=Painel!$E$5)),$J10117+ROW()/10000000,"")</f>
        <v/>
      </c>
      <c r="U10117" s="29" t="str">
        <f aca="false">IF(AND($S10117="VENCIDO",$K10117="KG",OR(Painel!$B$5="(Todos)",A10117=Painel!$B$5)*OR(Painel!$E$5="(Todos)",P10117=Painel!$E$5)),$J10117+ROW()/10000000,"")</f>
        <v/>
      </c>
    </row>
    <row r="10118" customFormat="false" ht="15" hidden="false" customHeight="false" outlineLevel="0" collapsed="false">
      <c r="A10118" s="29" t="s">
        <v>56</v>
      </c>
      <c r="B10118" s="29" t="s">
        <v>17214</v>
      </c>
      <c r="C10118" s="29" t="s">
        <v>4615</v>
      </c>
      <c r="D10118" s="29" t="s">
        <v>17212</v>
      </c>
      <c r="E10118" s="29" t="n">
        <v>2</v>
      </c>
      <c r="F10118" s="29"/>
      <c r="G10118" s="29" t="s">
        <v>17215</v>
      </c>
      <c r="H10118" s="30" t="n">
        <v>1000</v>
      </c>
      <c r="I10118" s="31" t="n">
        <v>46238</v>
      </c>
      <c r="J10118" s="30" t="n">
        <v>1000</v>
      </c>
      <c r="K10118" s="29" t="s">
        <v>120</v>
      </c>
      <c r="L10118" s="29" t="s">
        <v>1732</v>
      </c>
      <c r="M10118" s="29"/>
      <c r="N10118" s="29" t="s">
        <v>122</v>
      </c>
      <c r="O10118" s="31" t="n">
        <v>46653</v>
      </c>
      <c r="P10118" s="29" t="s">
        <v>123</v>
      </c>
      <c r="Q10118" s="29" t="n">
        <f aca="false">IFERROR(VALUE(L10118),"")</f>
        <v>47</v>
      </c>
      <c r="R10118" s="29" t="n">
        <f aca="true">IF(O10118="","",O10118-TODAY())</f>
        <v>368</v>
      </c>
      <c r="S10118" s="29" t="str">
        <f aca="false">IF(C10118="&lt;&lt; vazio &gt;&gt;","VAZIA",IF(AND(O10118&lt;&gt;"",R10118&lt;0),"VENCIDO",IF(AND(O10118&lt;&gt;"",R10118&lt;=Parametros!$B$10),"PRÓX. VENCIMENTO",IF(F10118="Q","QUALIDADE",IF(F10118="S","BLOQUEADO",IF(F10118="R","RESTRITO/DEVOLUÇÃO",IF(OR(N10118="QUAR",N10118="QRES"),"QUARENTENA",IF(OR(B10118="DESCARTE",B10118="DEVOLUÇÃO"),"DESCARTE/DEVOLUÇÃO",IF(AND(D10118="",K10118&lt;&gt;""),"SEM LOTE",IF(AND(Q10118&lt;&gt;"",Q10118&gt;=Parametros!$B$11),"PARADO/SEM GIRO","OK"))))))))))</f>
        <v>OK</v>
      </c>
      <c r="T10118" s="29" t="str">
        <f aca="false">IF(AND($S10118="PARADO/SEM GIRO",$K10118="KG",OR(Painel!$B$5="(Todos)",A10118=Painel!$B$5)*OR(Painel!$E$5="(Todos)",P10118=Painel!$E$5)),$J10118+ROW()/10000000,"")</f>
        <v/>
      </c>
      <c r="U10118" s="29" t="str">
        <f aca="false">IF(AND($S10118="VENCIDO",$K10118="KG",OR(Painel!$B$5="(Todos)",A10118=Painel!$B$5)*OR(Painel!$E$5="(Todos)",P10118=Painel!$E$5)),$J10118+ROW()/10000000,"")</f>
        <v/>
      </c>
    </row>
    <row r="10119" customFormat="false" ht="15" hidden="false" customHeight="false" outlineLevel="0" collapsed="false">
      <c r="A10119" s="29" t="s">
        <v>56</v>
      </c>
      <c r="B10119" s="29" t="s">
        <v>17214</v>
      </c>
      <c r="C10119" s="29" t="s">
        <v>4615</v>
      </c>
      <c r="D10119" s="29" t="s">
        <v>15876</v>
      </c>
      <c r="E10119" s="29" t="n">
        <v>2</v>
      </c>
      <c r="F10119" s="29"/>
      <c r="G10119" s="29" t="s">
        <v>17216</v>
      </c>
      <c r="H10119" s="30" t="n">
        <v>1000</v>
      </c>
      <c r="I10119" s="31" t="n">
        <v>46275</v>
      </c>
      <c r="J10119" s="30" t="n">
        <v>1000</v>
      </c>
      <c r="K10119" s="29" t="s">
        <v>120</v>
      </c>
      <c r="L10119" s="29" t="s">
        <v>121</v>
      </c>
      <c r="M10119" s="29"/>
      <c r="N10119" s="29" t="s">
        <v>122</v>
      </c>
      <c r="O10119" s="31" t="n">
        <v>46649</v>
      </c>
      <c r="P10119" s="29" t="s">
        <v>123</v>
      </c>
      <c r="Q10119" s="29" t="n">
        <f aca="false">IFERROR(VALUE(L10119),"")</f>
        <v>10</v>
      </c>
      <c r="R10119" s="29" t="n">
        <f aca="true">IF(O10119="","",O10119-TODAY())</f>
        <v>364</v>
      </c>
      <c r="S10119" s="29" t="str">
        <f aca="false">IF(C10119="&lt;&lt; vazio &gt;&gt;","VAZIA",IF(AND(O10119&lt;&gt;"",R10119&lt;0),"VENCIDO",IF(AND(O10119&lt;&gt;"",R10119&lt;=Parametros!$B$10),"PRÓX. VENCIMENTO",IF(F10119="Q","QUALIDADE",IF(F10119="S","BLOQUEADO",IF(F10119="R","RESTRITO/DEVOLUÇÃO",IF(OR(N10119="QUAR",N10119="QRES"),"QUARENTENA",IF(OR(B10119="DESCARTE",B10119="DEVOLUÇÃO"),"DESCARTE/DEVOLUÇÃO",IF(AND(D10119="",K10119&lt;&gt;""),"SEM LOTE",IF(AND(Q10119&lt;&gt;"",Q10119&gt;=Parametros!$B$11),"PARADO/SEM GIRO","OK"))))))))))</f>
        <v>OK</v>
      </c>
      <c r="T10119" s="29" t="str">
        <f aca="false">IF(AND($S10119="PARADO/SEM GIRO",$K10119="KG",OR(Painel!$B$5="(Todos)",A10119=Painel!$B$5)*OR(Painel!$E$5="(Todos)",P10119=Painel!$E$5)),$J10119+ROW()/10000000,"")</f>
        <v/>
      </c>
      <c r="U10119" s="29" t="str">
        <f aca="false">IF(AND($S10119="VENCIDO",$K10119="KG",OR(Painel!$B$5="(Todos)",A10119=Painel!$B$5)*OR(Painel!$E$5="(Todos)",P10119=Painel!$E$5)),$J10119+ROW()/10000000,"")</f>
        <v/>
      </c>
    </row>
    <row r="10120" customFormat="false" ht="15" hidden="false" customHeight="false" outlineLevel="0" collapsed="false">
      <c r="A10120" s="29" t="s">
        <v>56</v>
      </c>
      <c r="B10120" s="29" t="s">
        <v>17217</v>
      </c>
      <c r="C10120" s="29" t="s">
        <v>4615</v>
      </c>
      <c r="D10120" s="29" t="s">
        <v>17218</v>
      </c>
      <c r="E10120" s="29" t="n">
        <v>2</v>
      </c>
      <c r="F10120" s="29"/>
      <c r="G10120" s="29" t="s">
        <v>17219</v>
      </c>
      <c r="H10120" s="30" t="n">
        <v>1000</v>
      </c>
      <c r="I10120" s="31" t="n">
        <v>46238</v>
      </c>
      <c r="J10120" s="30" t="n">
        <v>1000</v>
      </c>
      <c r="K10120" s="29" t="s">
        <v>120</v>
      </c>
      <c r="L10120" s="29" t="s">
        <v>1732</v>
      </c>
      <c r="M10120" s="29"/>
      <c r="N10120" s="29" t="s">
        <v>122</v>
      </c>
      <c r="O10120" s="31" t="n">
        <v>46654</v>
      </c>
      <c r="P10120" s="29" t="s">
        <v>123</v>
      </c>
      <c r="Q10120" s="29" t="n">
        <f aca="false">IFERROR(VALUE(L10120),"")</f>
        <v>47</v>
      </c>
      <c r="R10120" s="29" t="n">
        <f aca="true">IF(O10120="","",O10120-TODAY())</f>
        <v>369</v>
      </c>
      <c r="S10120" s="29" t="str">
        <f aca="false">IF(C10120="&lt;&lt; vazio &gt;&gt;","VAZIA",IF(AND(O10120&lt;&gt;"",R10120&lt;0),"VENCIDO",IF(AND(O10120&lt;&gt;"",R10120&lt;=Parametros!$B$10),"PRÓX. VENCIMENTO",IF(F10120="Q","QUALIDADE",IF(F10120="S","BLOQUEADO",IF(F10120="R","RESTRITO/DEVOLUÇÃO",IF(OR(N10120="QUAR",N10120="QRES"),"QUARENTENA",IF(OR(B10120="DESCARTE",B10120="DEVOLUÇÃO"),"DESCARTE/DEVOLUÇÃO",IF(AND(D10120="",K10120&lt;&gt;""),"SEM LOTE",IF(AND(Q10120&lt;&gt;"",Q10120&gt;=Parametros!$B$11),"PARADO/SEM GIRO","OK"))))))))))</f>
        <v>OK</v>
      </c>
      <c r="T10120" s="29" t="str">
        <f aca="false">IF(AND($S10120="PARADO/SEM GIRO",$K10120="KG",OR(Painel!$B$5="(Todos)",A10120=Painel!$B$5)*OR(Painel!$E$5="(Todos)",P10120=Painel!$E$5)),$J10120+ROW()/10000000,"")</f>
        <v/>
      </c>
      <c r="U10120" s="29" t="str">
        <f aca="false">IF(AND($S10120="VENCIDO",$K10120="KG",OR(Painel!$B$5="(Todos)",A10120=Painel!$B$5)*OR(Painel!$E$5="(Todos)",P10120=Painel!$E$5)),$J10120+ROW()/10000000,"")</f>
        <v/>
      </c>
    </row>
    <row r="10121" customFormat="false" ht="15" hidden="false" customHeight="false" outlineLevel="0" collapsed="false">
      <c r="A10121" s="29" t="s">
        <v>56</v>
      </c>
      <c r="B10121" s="29" t="s">
        <v>17217</v>
      </c>
      <c r="C10121" s="29" t="s">
        <v>4615</v>
      </c>
      <c r="D10121" s="29" t="s">
        <v>15876</v>
      </c>
      <c r="E10121" s="29" t="n">
        <v>2</v>
      </c>
      <c r="F10121" s="29"/>
      <c r="G10121" s="29" t="s">
        <v>17220</v>
      </c>
      <c r="H10121" s="30" t="n">
        <v>1000</v>
      </c>
      <c r="I10121" s="31" t="n">
        <v>46276</v>
      </c>
      <c r="J10121" s="30" t="n">
        <v>1000</v>
      </c>
      <c r="K10121" s="29" t="s">
        <v>120</v>
      </c>
      <c r="L10121" s="29" t="s">
        <v>133</v>
      </c>
      <c r="M10121" s="29"/>
      <c r="N10121" s="29" t="s">
        <v>122</v>
      </c>
      <c r="O10121" s="31" t="n">
        <v>46649</v>
      </c>
      <c r="P10121" s="29" t="s">
        <v>123</v>
      </c>
      <c r="Q10121" s="29" t="n">
        <f aca="false">IFERROR(VALUE(L10121),"")</f>
        <v>9</v>
      </c>
      <c r="R10121" s="29" t="n">
        <f aca="true">IF(O10121="","",O10121-TODAY())</f>
        <v>364</v>
      </c>
      <c r="S10121" s="29" t="str">
        <f aca="false">IF(C10121="&lt;&lt; vazio &gt;&gt;","VAZIA",IF(AND(O10121&lt;&gt;"",R10121&lt;0),"VENCIDO",IF(AND(O10121&lt;&gt;"",R10121&lt;=Parametros!$B$10),"PRÓX. VENCIMENTO",IF(F10121="Q","QUALIDADE",IF(F10121="S","BLOQUEADO",IF(F10121="R","RESTRITO/DEVOLUÇÃO",IF(OR(N10121="QUAR",N10121="QRES"),"QUARENTENA",IF(OR(B10121="DESCARTE",B10121="DEVOLUÇÃO"),"DESCARTE/DEVOLUÇÃO",IF(AND(D10121="",K10121&lt;&gt;""),"SEM LOTE",IF(AND(Q10121&lt;&gt;"",Q10121&gt;=Parametros!$B$11),"PARADO/SEM GIRO","OK"))))))))))</f>
        <v>OK</v>
      </c>
      <c r="T10121" s="29" t="str">
        <f aca="false">IF(AND($S10121="PARADO/SEM GIRO",$K10121="KG",OR(Painel!$B$5="(Todos)",A10121=Painel!$B$5)*OR(Painel!$E$5="(Todos)",P10121=Painel!$E$5)),$J10121+ROW()/10000000,"")</f>
        <v/>
      </c>
      <c r="U10121" s="29" t="str">
        <f aca="false">IF(AND($S10121="VENCIDO",$K10121="KG",OR(Painel!$B$5="(Todos)",A10121=Painel!$B$5)*OR(Painel!$E$5="(Todos)",P10121=Painel!$E$5)),$J10121+ROW()/10000000,"")</f>
        <v/>
      </c>
    </row>
    <row r="10122" customFormat="false" ht="15" hidden="false" customHeight="false" outlineLevel="0" collapsed="false">
      <c r="A10122" s="29" t="s">
        <v>56</v>
      </c>
      <c r="B10122" s="29" t="s">
        <v>17221</v>
      </c>
      <c r="C10122" s="29" t="s">
        <v>4615</v>
      </c>
      <c r="D10122" s="29" t="s">
        <v>17218</v>
      </c>
      <c r="E10122" s="29" t="n">
        <v>2</v>
      </c>
      <c r="F10122" s="29"/>
      <c r="G10122" s="29" t="s">
        <v>17222</v>
      </c>
      <c r="H10122" s="30" t="n">
        <v>1000</v>
      </c>
      <c r="I10122" s="31" t="n">
        <v>46238</v>
      </c>
      <c r="J10122" s="30" t="n">
        <v>1000</v>
      </c>
      <c r="K10122" s="29" t="s">
        <v>120</v>
      </c>
      <c r="L10122" s="29" t="s">
        <v>1732</v>
      </c>
      <c r="M10122" s="29"/>
      <c r="N10122" s="29" t="s">
        <v>122</v>
      </c>
      <c r="O10122" s="31" t="n">
        <v>46654</v>
      </c>
      <c r="P10122" s="29" t="s">
        <v>123</v>
      </c>
      <c r="Q10122" s="29" t="n">
        <f aca="false">IFERROR(VALUE(L10122),"")</f>
        <v>47</v>
      </c>
      <c r="R10122" s="29" t="n">
        <f aca="true">IF(O10122="","",O10122-TODAY())</f>
        <v>369</v>
      </c>
      <c r="S10122" s="29" t="str">
        <f aca="false">IF(C10122="&lt;&lt; vazio &gt;&gt;","VAZIA",IF(AND(O10122&lt;&gt;"",R10122&lt;0),"VENCIDO",IF(AND(O10122&lt;&gt;"",R10122&lt;=Parametros!$B$10),"PRÓX. VENCIMENTO",IF(F10122="Q","QUALIDADE",IF(F10122="S","BLOQUEADO",IF(F10122="R","RESTRITO/DEVOLUÇÃO",IF(OR(N10122="QUAR",N10122="QRES"),"QUARENTENA",IF(OR(B10122="DESCARTE",B10122="DEVOLUÇÃO"),"DESCARTE/DEVOLUÇÃO",IF(AND(D10122="",K10122&lt;&gt;""),"SEM LOTE",IF(AND(Q10122&lt;&gt;"",Q10122&gt;=Parametros!$B$11),"PARADO/SEM GIRO","OK"))))))))))</f>
        <v>OK</v>
      </c>
      <c r="T10122" s="29" t="str">
        <f aca="false">IF(AND($S10122="PARADO/SEM GIRO",$K10122="KG",OR(Painel!$B$5="(Todos)",A10122=Painel!$B$5)*OR(Painel!$E$5="(Todos)",P10122=Painel!$E$5)),$J10122+ROW()/10000000,"")</f>
        <v/>
      </c>
      <c r="U10122" s="29" t="str">
        <f aca="false">IF(AND($S10122="VENCIDO",$K10122="KG",OR(Painel!$B$5="(Todos)",A10122=Painel!$B$5)*OR(Painel!$E$5="(Todos)",P10122=Painel!$E$5)),$J10122+ROW()/10000000,"")</f>
        <v/>
      </c>
    </row>
    <row r="10123" customFormat="false" ht="15" hidden="false" customHeight="false" outlineLevel="0" collapsed="false">
      <c r="A10123" s="29" t="s">
        <v>56</v>
      </c>
      <c r="B10123" s="29" t="s">
        <v>17221</v>
      </c>
      <c r="C10123" s="29" t="s">
        <v>4615</v>
      </c>
      <c r="D10123" s="29" t="s">
        <v>15876</v>
      </c>
      <c r="E10123" s="29" t="n">
        <v>2</v>
      </c>
      <c r="F10123" s="29"/>
      <c r="G10123" s="29" t="s">
        <v>17223</v>
      </c>
      <c r="H10123" s="30" t="n">
        <v>1000</v>
      </c>
      <c r="I10123" s="31" t="n">
        <v>46276</v>
      </c>
      <c r="J10123" s="30" t="n">
        <v>1000</v>
      </c>
      <c r="K10123" s="29" t="s">
        <v>120</v>
      </c>
      <c r="L10123" s="29" t="s">
        <v>133</v>
      </c>
      <c r="M10123" s="29"/>
      <c r="N10123" s="29" t="s">
        <v>122</v>
      </c>
      <c r="O10123" s="31" t="n">
        <v>46649</v>
      </c>
      <c r="P10123" s="29" t="s">
        <v>123</v>
      </c>
      <c r="Q10123" s="29" t="n">
        <f aca="false">IFERROR(VALUE(L10123),"")</f>
        <v>9</v>
      </c>
      <c r="R10123" s="29" t="n">
        <f aca="true">IF(O10123="","",O10123-TODAY())</f>
        <v>364</v>
      </c>
      <c r="S10123" s="29" t="str">
        <f aca="false">IF(C10123="&lt;&lt; vazio &gt;&gt;","VAZIA",IF(AND(O10123&lt;&gt;"",R10123&lt;0),"VENCIDO",IF(AND(O10123&lt;&gt;"",R10123&lt;=Parametros!$B$10),"PRÓX. VENCIMENTO",IF(F10123="Q","QUALIDADE",IF(F10123="S","BLOQUEADO",IF(F10123="R","RESTRITO/DEVOLUÇÃO",IF(OR(N10123="QUAR",N10123="QRES"),"QUARENTENA",IF(OR(B10123="DESCARTE",B10123="DEVOLUÇÃO"),"DESCARTE/DEVOLUÇÃO",IF(AND(D10123="",K10123&lt;&gt;""),"SEM LOTE",IF(AND(Q10123&lt;&gt;"",Q10123&gt;=Parametros!$B$11),"PARADO/SEM GIRO","OK"))))))))))</f>
        <v>OK</v>
      </c>
      <c r="T10123" s="29" t="str">
        <f aca="false">IF(AND($S10123="PARADO/SEM GIRO",$K10123="KG",OR(Painel!$B$5="(Todos)",A10123=Painel!$B$5)*OR(Painel!$E$5="(Todos)",P10123=Painel!$E$5)),$J10123+ROW()/10000000,"")</f>
        <v/>
      </c>
      <c r="U10123" s="29" t="str">
        <f aca="false">IF(AND($S10123="VENCIDO",$K10123="KG",OR(Painel!$B$5="(Todos)",A10123=Painel!$B$5)*OR(Painel!$E$5="(Todos)",P10123=Painel!$E$5)),$J10123+ROW()/10000000,"")</f>
        <v/>
      </c>
    </row>
    <row r="10124" customFormat="false" ht="15" hidden="false" customHeight="false" outlineLevel="0" collapsed="false">
      <c r="A10124" s="29" t="s">
        <v>56</v>
      </c>
      <c r="B10124" s="29" t="s">
        <v>17224</v>
      </c>
      <c r="C10124" s="29" t="s">
        <v>115</v>
      </c>
      <c r="D10124" s="29"/>
      <c r="E10124" s="29" t="n">
        <v>0</v>
      </c>
      <c r="F10124" s="29"/>
      <c r="G10124" s="29"/>
      <c r="H10124" s="30" t="n">
        <v>0</v>
      </c>
      <c r="I10124" s="29"/>
      <c r="J10124" s="30" t="n">
        <v>0</v>
      </c>
      <c r="K10124" s="29"/>
      <c r="L10124" s="29" t="s">
        <v>116</v>
      </c>
      <c r="M10124" s="29"/>
      <c r="N10124" s="29"/>
      <c r="O10124" s="29"/>
      <c r="P10124" s="29"/>
      <c r="Q10124" s="29" t="n">
        <f aca="false">IFERROR(VALUE(L10124),"")</f>
        <v>0</v>
      </c>
      <c r="R10124" s="29" t="str">
        <f aca="true">IF(O10124="","",O10124-TODAY())</f>
        <v/>
      </c>
      <c r="S10124" s="29" t="str">
        <f aca="false">IF(C10124="&lt;&lt; vazio &gt;&gt;","VAZIA",IF(AND(O10124&lt;&gt;"",R10124&lt;0),"VENCIDO",IF(AND(O10124&lt;&gt;"",R10124&lt;=Parametros!$B$10),"PRÓX. VENCIMENTO",IF(F10124="Q","QUALIDADE",IF(F10124="S","BLOQUEADO",IF(F10124="R","RESTRITO/DEVOLUÇÃO",IF(OR(N10124="QUAR",N10124="QRES"),"QUARENTENA",IF(OR(B10124="DESCARTE",B10124="DEVOLUÇÃO"),"DESCARTE/DEVOLUÇÃO",IF(AND(D10124="",K10124&lt;&gt;""),"SEM LOTE",IF(AND(Q10124&lt;&gt;"",Q10124&gt;=Parametros!$B$11),"PARADO/SEM GIRO","OK"))))))))))</f>
        <v>VAZIA</v>
      </c>
      <c r="T10124" s="29" t="str">
        <f aca="false">IF(AND($S10124="PARADO/SEM GIRO",$K10124="KG",OR(Painel!$B$5="(Todos)",A10124=Painel!$B$5)*OR(Painel!$E$5="(Todos)",P10124=Painel!$E$5)),$J10124+ROW()/10000000,"")</f>
        <v/>
      </c>
      <c r="U10124" s="29" t="str">
        <f aca="false">IF(AND($S10124="VENCIDO",$K10124="KG",OR(Painel!$B$5="(Todos)",A10124=Painel!$B$5)*OR(Painel!$E$5="(Todos)",P10124=Painel!$E$5)),$J10124+ROW()/10000000,"")</f>
        <v/>
      </c>
    </row>
    <row r="10125" customFormat="false" ht="15" hidden="false" customHeight="false" outlineLevel="0" collapsed="false">
      <c r="A10125" s="29" t="s">
        <v>56</v>
      </c>
      <c r="B10125" s="29" t="s">
        <v>17225</v>
      </c>
      <c r="C10125" s="29" t="s">
        <v>115</v>
      </c>
      <c r="D10125" s="29"/>
      <c r="E10125" s="29" t="n">
        <v>0</v>
      </c>
      <c r="F10125" s="29"/>
      <c r="G10125" s="29"/>
      <c r="H10125" s="30" t="n">
        <v>0</v>
      </c>
      <c r="I10125" s="29"/>
      <c r="J10125" s="30" t="n">
        <v>0</v>
      </c>
      <c r="K10125" s="29"/>
      <c r="L10125" s="29" t="s">
        <v>116</v>
      </c>
      <c r="M10125" s="29"/>
      <c r="N10125" s="29"/>
      <c r="O10125" s="29"/>
      <c r="P10125" s="29"/>
      <c r="Q10125" s="29" t="n">
        <f aca="false">IFERROR(VALUE(L10125),"")</f>
        <v>0</v>
      </c>
      <c r="R10125" s="29" t="str">
        <f aca="true">IF(O10125="","",O10125-TODAY())</f>
        <v/>
      </c>
      <c r="S10125" s="29" t="str">
        <f aca="false">IF(C10125="&lt;&lt; vazio &gt;&gt;","VAZIA",IF(AND(O10125&lt;&gt;"",R10125&lt;0),"VENCIDO",IF(AND(O10125&lt;&gt;"",R10125&lt;=Parametros!$B$10),"PRÓX. VENCIMENTO",IF(F10125="Q","QUALIDADE",IF(F10125="S","BLOQUEADO",IF(F10125="R","RESTRITO/DEVOLUÇÃO",IF(OR(N10125="QUAR",N10125="QRES"),"QUARENTENA",IF(OR(B10125="DESCARTE",B10125="DEVOLUÇÃO"),"DESCARTE/DEVOLUÇÃO",IF(AND(D10125="",K10125&lt;&gt;""),"SEM LOTE",IF(AND(Q10125&lt;&gt;"",Q10125&gt;=Parametros!$B$11),"PARADO/SEM GIRO","OK"))))))))))</f>
        <v>VAZIA</v>
      </c>
      <c r="T10125" s="29" t="str">
        <f aca="false">IF(AND($S10125="PARADO/SEM GIRO",$K10125="KG",OR(Painel!$B$5="(Todos)",A10125=Painel!$B$5)*OR(Painel!$E$5="(Todos)",P10125=Painel!$E$5)),$J10125+ROW()/10000000,"")</f>
        <v/>
      </c>
      <c r="U10125" s="29" t="str">
        <f aca="false">IF(AND($S10125="VENCIDO",$K10125="KG",OR(Painel!$B$5="(Todos)",A10125=Painel!$B$5)*OR(Painel!$E$5="(Todos)",P10125=Painel!$E$5)),$J10125+ROW()/10000000,"")</f>
        <v/>
      </c>
    </row>
    <row r="10126" customFormat="false" ht="15" hidden="false" customHeight="false" outlineLevel="0" collapsed="false">
      <c r="A10126" s="29" t="s">
        <v>56</v>
      </c>
      <c r="B10126" s="29" t="s">
        <v>17226</v>
      </c>
      <c r="C10126" s="29" t="s">
        <v>115</v>
      </c>
      <c r="D10126" s="29"/>
      <c r="E10126" s="29" t="n">
        <v>0</v>
      </c>
      <c r="F10126" s="29"/>
      <c r="G10126" s="29"/>
      <c r="H10126" s="30" t="n">
        <v>0</v>
      </c>
      <c r="I10126" s="29"/>
      <c r="J10126" s="30" t="n">
        <v>0</v>
      </c>
      <c r="K10126" s="29"/>
      <c r="L10126" s="29" t="s">
        <v>116</v>
      </c>
      <c r="M10126" s="29"/>
      <c r="N10126" s="29"/>
      <c r="O10126" s="29"/>
      <c r="P10126" s="29"/>
      <c r="Q10126" s="29" t="n">
        <f aca="false">IFERROR(VALUE(L10126),"")</f>
        <v>0</v>
      </c>
      <c r="R10126" s="29" t="str">
        <f aca="true">IF(O10126="","",O10126-TODAY())</f>
        <v/>
      </c>
      <c r="S10126" s="29" t="str">
        <f aca="false">IF(C10126="&lt;&lt; vazio &gt;&gt;","VAZIA",IF(AND(O10126&lt;&gt;"",R10126&lt;0),"VENCIDO",IF(AND(O10126&lt;&gt;"",R10126&lt;=Parametros!$B$10),"PRÓX. VENCIMENTO",IF(F10126="Q","QUALIDADE",IF(F10126="S","BLOQUEADO",IF(F10126="R","RESTRITO/DEVOLUÇÃO",IF(OR(N10126="QUAR",N10126="QRES"),"QUARENTENA",IF(OR(B10126="DESCARTE",B10126="DEVOLUÇÃO"),"DESCARTE/DEVOLUÇÃO",IF(AND(D10126="",K10126&lt;&gt;""),"SEM LOTE",IF(AND(Q10126&lt;&gt;"",Q10126&gt;=Parametros!$B$11),"PARADO/SEM GIRO","OK"))))))))))</f>
        <v>VAZIA</v>
      </c>
      <c r="T10126" s="29" t="str">
        <f aca="false">IF(AND($S10126="PARADO/SEM GIRO",$K10126="KG",OR(Painel!$B$5="(Todos)",A10126=Painel!$B$5)*OR(Painel!$E$5="(Todos)",P10126=Painel!$E$5)),$J10126+ROW()/10000000,"")</f>
        <v/>
      </c>
      <c r="U10126" s="29" t="str">
        <f aca="false">IF(AND($S10126="VENCIDO",$K10126="KG",OR(Painel!$B$5="(Todos)",A10126=Painel!$B$5)*OR(Painel!$E$5="(Todos)",P10126=Painel!$E$5)),$J10126+ROW()/10000000,"")</f>
        <v/>
      </c>
    </row>
    <row r="10127" customFormat="false" ht="15" hidden="false" customHeight="false" outlineLevel="0" collapsed="false">
      <c r="A10127" s="29" t="s">
        <v>56</v>
      </c>
      <c r="B10127" s="29" t="s">
        <v>17227</v>
      </c>
      <c r="C10127" s="29" t="s">
        <v>115</v>
      </c>
      <c r="D10127" s="29"/>
      <c r="E10127" s="29" t="n">
        <v>0</v>
      </c>
      <c r="F10127" s="29"/>
      <c r="G10127" s="29"/>
      <c r="H10127" s="30" t="n">
        <v>0</v>
      </c>
      <c r="I10127" s="29"/>
      <c r="J10127" s="30" t="n">
        <v>0</v>
      </c>
      <c r="K10127" s="29"/>
      <c r="L10127" s="29" t="s">
        <v>116</v>
      </c>
      <c r="M10127" s="29"/>
      <c r="N10127" s="29"/>
      <c r="O10127" s="29"/>
      <c r="P10127" s="29"/>
      <c r="Q10127" s="29" t="n">
        <f aca="false">IFERROR(VALUE(L10127),"")</f>
        <v>0</v>
      </c>
      <c r="R10127" s="29" t="str">
        <f aca="true">IF(O10127="","",O10127-TODAY())</f>
        <v/>
      </c>
      <c r="S10127" s="29" t="str">
        <f aca="false">IF(C10127="&lt;&lt; vazio &gt;&gt;","VAZIA",IF(AND(O10127&lt;&gt;"",R10127&lt;0),"VENCIDO",IF(AND(O10127&lt;&gt;"",R10127&lt;=Parametros!$B$10),"PRÓX. VENCIMENTO",IF(F10127="Q","QUALIDADE",IF(F10127="S","BLOQUEADO",IF(F10127="R","RESTRITO/DEVOLUÇÃO",IF(OR(N10127="QUAR",N10127="QRES"),"QUARENTENA",IF(OR(B10127="DESCARTE",B10127="DEVOLUÇÃO"),"DESCARTE/DEVOLUÇÃO",IF(AND(D10127="",K10127&lt;&gt;""),"SEM LOTE",IF(AND(Q10127&lt;&gt;"",Q10127&gt;=Parametros!$B$11),"PARADO/SEM GIRO","OK"))))))))))</f>
        <v>VAZIA</v>
      </c>
      <c r="T10127" s="29" t="str">
        <f aca="false">IF(AND($S10127="PARADO/SEM GIRO",$K10127="KG",OR(Painel!$B$5="(Todos)",A10127=Painel!$B$5)*OR(Painel!$E$5="(Todos)",P10127=Painel!$E$5)),$J10127+ROW()/10000000,"")</f>
        <v/>
      </c>
      <c r="U10127" s="29" t="str">
        <f aca="false">IF(AND($S10127="VENCIDO",$K10127="KG",OR(Painel!$B$5="(Todos)",A10127=Painel!$B$5)*OR(Painel!$E$5="(Todos)",P10127=Painel!$E$5)),$J10127+ROW()/10000000,"")</f>
        <v/>
      </c>
    </row>
    <row r="10128" customFormat="false" ht="15" hidden="false" customHeight="false" outlineLevel="0" collapsed="false">
      <c r="A10128" s="29" t="s">
        <v>56</v>
      </c>
      <c r="B10128" s="29" t="s">
        <v>17228</v>
      </c>
      <c r="C10128" s="29" t="s">
        <v>115</v>
      </c>
      <c r="D10128" s="29"/>
      <c r="E10128" s="29" t="n">
        <v>0</v>
      </c>
      <c r="F10128" s="29"/>
      <c r="G10128" s="29"/>
      <c r="H10128" s="30" t="n">
        <v>0</v>
      </c>
      <c r="I10128" s="29"/>
      <c r="J10128" s="30" t="n">
        <v>0</v>
      </c>
      <c r="K10128" s="29"/>
      <c r="L10128" s="29" t="s">
        <v>116</v>
      </c>
      <c r="M10128" s="29"/>
      <c r="N10128" s="29"/>
      <c r="O10128" s="29"/>
      <c r="P10128" s="29"/>
      <c r="Q10128" s="29" t="n">
        <f aca="false">IFERROR(VALUE(L10128),"")</f>
        <v>0</v>
      </c>
      <c r="R10128" s="29" t="str">
        <f aca="true">IF(O10128="","",O10128-TODAY())</f>
        <v/>
      </c>
      <c r="S10128" s="29" t="str">
        <f aca="false">IF(C10128="&lt;&lt; vazio &gt;&gt;","VAZIA",IF(AND(O10128&lt;&gt;"",R10128&lt;0),"VENCIDO",IF(AND(O10128&lt;&gt;"",R10128&lt;=Parametros!$B$10),"PRÓX. VENCIMENTO",IF(F10128="Q","QUALIDADE",IF(F10128="S","BLOQUEADO",IF(F10128="R","RESTRITO/DEVOLUÇÃO",IF(OR(N10128="QUAR",N10128="QRES"),"QUARENTENA",IF(OR(B10128="DESCARTE",B10128="DEVOLUÇÃO"),"DESCARTE/DEVOLUÇÃO",IF(AND(D10128="",K10128&lt;&gt;""),"SEM LOTE",IF(AND(Q10128&lt;&gt;"",Q10128&gt;=Parametros!$B$11),"PARADO/SEM GIRO","OK"))))))))))</f>
        <v>VAZIA</v>
      </c>
      <c r="T10128" s="29" t="str">
        <f aca="false">IF(AND($S10128="PARADO/SEM GIRO",$K10128="KG",OR(Painel!$B$5="(Todos)",A10128=Painel!$B$5)*OR(Painel!$E$5="(Todos)",P10128=Painel!$E$5)),$J10128+ROW()/10000000,"")</f>
        <v/>
      </c>
      <c r="U10128" s="29" t="str">
        <f aca="false">IF(AND($S10128="VENCIDO",$K10128="KG",OR(Painel!$B$5="(Todos)",A10128=Painel!$B$5)*OR(Painel!$E$5="(Todos)",P10128=Painel!$E$5)),$J10128+ROW()/10000000,"")</f>
        <v/>
      </c>
    </row>
    <row r="10129" customFormat="false" ht="15" hidden="false" customHeight="false" outlineLevel="0" collapsed="false">
      <c r="A10129" s="29" t="s">
        <v>56</v>
      </c>
      <c r="B10129" s="29" t="s">
        <v>17229</v>
      </c>
      <c r="C10129" s="29" t="s">
        <v>5427</v>
      </c>
      <c r="D10129" s="29" t="s">
        <v>17230</v>
      </c>
      <c r="E10129" s="29" t="n">
        <v>4</v>
      </c>
      <c r="F10129" s="29"/>
      <c r="G10129" s="29" t="s">
        <v>17231</v>
      </c>
      <c r="H10129" s="30" t="n">
        <v>1000</v>
      </c>
      <c r="I10129" s="31" t="n">
        <v>46280</v>
      </c>
      <c r="J10129" s="30" t="n">
        <v>1000</v>
      </c>
      <c r="K10129" s="29" t="s">
        <v>120</v>
      </c>
      <c r="L10129" s="29" t="s">
        <v>144</v>
      </c>
      <c r="M10129" s="29"/>
      <c r="N10129" s="29" t="s">
        <v>122</v>
      </c>
      <c r="O10129" s="31" t="n">
        <v>46995</v>
      </c>
      <c r="P10129" s="29" t="s">
        <v>123</v>
      </c>
      <c r="Q10129" s="29" t="n">
        <f aca="false">IFERROR(VALUE(L10129),"")</f>
        <v>5</v>
      </c>
      <c r="R10129" s="29" t="n">
        <f aca="true">IF(O10129="","",O10129-TODAY())</f>
        <v>710</v>
      </c>
      <c r="S10129" s="29" t="str">
        <f aca="false">IF(C10129="&lt;&lt; vazio &gt;&gt;","VAZIA",IF(AND(O10129&lt;&gt;"",R10129&lt;0),"VENCIDO",IF(AND(O10129&lt;&gt;"",R10129&lt;=Parametros!$B$10),"PRÓX. VENCIMENTO",IF(F10129="Q","QUALIDADE",IF(F10129="S","BLOQUEADO",IF(F10129="R","RESTRITO/DEVOLUÇÃO",IF(OR(N10129="QUAR",N10129="QRES"),"QUARENTENA",IF(OR(B10129="DESCARTE",B10129="DEVOLUÇÃO"),"DESCARTE/DEVOLUÇÃO",IF(AND(D10129="",K10129&lt;&gt;""),"SEM LOTE",IF(AND(Q10129&lt;&gt;"",Q10129&gt;=Parametros!$B$11),"PARADO/SEM GIRO","OK"))))))))))</f>
        <v>OK</v>
      </c>
      <c r="T10129" s="29" t="str">
        <f aca="false">IF(AND($S10129="PARADO/SEM GIRO",$K10129="KG",OR(Painel!$B$5="(Todos)",A10129=Painel!$B$5)*OR(Painel!$E$5="(Todos)",P10129=Painel!$E$5)),$J10129+ROW()/10000000,"")</f>
        <v/>
      </c>
      <c r="U10129" s="29" t="str">
        <f aca="false">IF(AND($S10129="VENCIDO",$K10129="KG",OR(Painel!$B$5="(Todos)",A10129=Painel!$B$5)*OR(Painel!$E$5="(Todos)",P10129=Painel!$E$5)),$J10129+ROW()/10000000,"")</f>
        <v/>
      </c>
    </row>
    <row r="10130" customFormat="false" ht="15" hidden="false" customHeight="false" outlineLevel="0" collapsed="false">
      <c r="A10130" s="29" t="s">
        <v>56</v>
      </c>
      <c r="B10130" s="29" t="s">
        <v>17229</v>
      </c>
      <c r="C10130" s="29" t="s">
        <v>5427</v>
      </c>
      <c r="D10130" s="29" t="s">
        <v>17230</v>
      </c>
      <c r="E10130" s="29" t="n">
        <v>4</v>
      </c>
      <c r="F10130" s="29"/>
      <c r="G10130" s="29" t="s">
        <v>17232</v>
      </c>
      <c r="H10130" s="30" t="n">
        <v>525</v>
      </c>
      <c r="I10130" s="31" t="n">
        <v>46280</v>
      </c>
      <c r="J10130" s="30" t="n">
        <v>525</v>
      </c>
      <c r="K10130" s="29" t="s">
        <v>120</v>
      </c>
      <c r="L10130" s="29" t="s">
        <v>144</v>
      </c>
      <c r="M10130" s="29"/>
      <c r="N10130" s="29" t="s">
        <v>122</v>
      </c>
      <c r="O10130" s="31" t="n">
        <v>46995</v>
      </c>
      <c r="P10130" s="29" t="s">
        <v>123</v>
      </c>
      <c r="Q10130" s="29" t="n">
        <f aca="false">IFERROR(VALUE(L10130),"")</f>
        <v>5</v>
      </c>
      <c r="R10130" s="29" t="n">
        <f aca="true">IF(O10130="","",O10130-TODAY())</f>
        <v>710</v>
      </c>
      <c r="S10130" s="29" t="str">
        <f aca="false">IF(C10130="&lt;&lt; vazio &gt;&gt;","VAZIA",IF(AND(O10130&lt;&gt;"",R10130&lt;0),"VENCIDO",IF(AND(O10130&lt;&gt;"",R10130&lt;=Parametros!$B$10),"PRÓX. VENCIMENTO",IF(F10130="Q","QUALIDADE",IF(F10130="S","BLOQUEADO",IF(F10130="R","RESTRITO/DEVOLUÇÃO",IF(OR(N10130="QUAR",N10130="QRES"),"QUARENTENA",IF(OR(B10130="DESCARTE",B10130="DEVOLUÇÃO"),"DESCARTE/DEVOLUÇÃO",IF(AND(D10130="",K10130&lt;&gt;""),"SEM LOTE",IF(AND(Q10130&lt;&gt;"",Q10130&gt;=Parametros!$B$11),"PARADO/SEM GIRO","OK"))))))))))</f>
        <v>OK</v>
      </c>
      <c r="T10130" s="29" t="str">
        <f aca="false">IF(AND($S10130="PARADO/SEM GIRO",$K10130="KG",OR(Painel!$B$5="(Todos)",A10130=Painel!$B$5)*OR(Painel!$E$5="(Todos)",P10130=Painel!$E$5)),$J10130+ROW()/10000000,"")</f>
        <v/>
      </c>
      <c r="U10130" s="29" t="str">
        <f aca="false">IF(AND($S10130="VENCIDO",$K10130="KG",OR(Painel!$B$5="(Todos)",A10130=Painel!$B$5)*OR(Painel!$E$5="(Todos)",P10130=Painel!$E$5)),$J10130+ROW()/10000000,"")</f>
        <v/>
      </c>
    </row>
    <row r="10131" customFormat="false" ht="15" hidden="false" customHeight="false" outlineLevel="0" collapsed="false">
      <c r="A10131" s="29" t="s">
        <v>56</v>
      </c>
      <c r="B10131" s="29" t="s">
        <v>17229</v>
      </c>
      <c r="C10131" s="29" t="s">
        <v>5427</v>
      </c>
      <c r="D10131" s="29" t="s">
        <v>17230</v>
      </c>
      <c r="E10131" s="29" t="n">
        <v>4</v>
      </c>
      <c r="F10131" s="29"/>
      <c r="G10131" s="29" t="s">
        <v>17233</v>
      </c>
      <c r="H10131" s="30" t="n">
        <v>1000</v>
      </c>
      <c r="I10131" s="31" t="n">
        <v>46280</v>
      </c>
      <c r="J10131" s="30" t="n">
        <v>1000</v>
      </c>
      <c r="K10131" s="29" t="s">
        <v>120</v>
      </c>
      <c r="L10131" s="29" t="s">
        <v>144</v>
      </c>
      <c r="M10131" s="29"/>
      <c r="N10131" s="29" t="s">
        <v>122</v>
      </c>
      <c r="O10131" s="31" t="n">
        <v>46995</v>
      </c>
      <c r="P10131" s="29" t="s">
        <v>123</v>
      </c>
      <c r="Q10131" s="29" t="n">
        <f aca="false">IFERROR(VALUE(L10131),"")</f>
        <v>5</v>
      </c>
      <c r="R10131" s="29" t="n">
        <f aca="true">IF(O10131="","",O10131-TODAY())</f>
        <v>710</v>
      </c>
      <c r="S10131" s="29" t="str">
        <f aca="false">IF(C10131="&lt;&lt; vazio &gt;&gt;","VAZIA",IF(AND(O10131&lt;&gt;"",R10131&lt;0),"VENCIDO",IF(AND(O10131&lt;&gt;"",R10131&lt;=Parametros!$B$10),"PRÓX. VENCIMENTO",IF(F10131="Q","QUALIDADE",IF(F10131="S","BLOQUEADO",IF(F10131="R","RESTRITO/DEVOLUÇÃO",IF(OR(N10131="QUAR",N10131="QRES"),"QUARENTENA",IF(OR(B10131="DESCARTE",B10131="DEVOLUÇÃO"),"DESCARTE/DEVOLUÇÃO",IF(AND(D10131="",K10131&lt;&gt;""),"SEM LOTE",IF(AND(Q10131&lt;&gt;"",Q10131&gt;=Parametros!$B$11),"PARADO/SEM GIRO","OK"))))))))))</f>
        <v>OK</v>
      </c>
      <c r="T10131" s="29" t="str">
        <f aca="false">IF(AND($S10131="PARADO/SEM GIRO",$K10131="KG",OR(Painel!$B$5="(Todos)",A10131=Painel!$B$5)*OR(Painel!$E$5="(Todos)",P10131=Painel!$E$5)),$J10131+ROW()/10000000,"")</f>
        <v/>
      </c>
      <c r="U10131" s="29" t="str">
        <f aca="false">IF(AND($S10131="VENCIDO",$K10131="KG",OR(Painel!$B$5="(Todos)",A10131=Painel!$B$5)*OR(Painel!$E$5="(Todos)",P10131=Painel!$E$5)),$J10131+ROW()/10000000,"")</f>
        <v/>
      </c>
    </row>
    <row r="10132" customFormat="false" ht="15" hidden="false" customHeight="false" outlineLevel="0" collapsed="false">
      <c r="A10132" s="29" t="s">
        <v>56</v>
      </c>
      <c r="B10132" s="29" t="s">
        <v>17229</v>
      </c>
      <c r="C10132" s="29" t="s">
        <v>5427</v>
      </c>
      <c r="D10132" s="29" t="s">
        <v>17234</v>
      </c>
      <c r="E10132" s="29" t="n">
        <v>4</v>
      </c>
      <c r="F10132" s="29"/>
      <c r="G10132" s="29" t="s">
        <v>17235</v>
      </c>
      <c r="H10132" s="30" t="n">
        <v>475</v>
      </c>
      <c r="I10132" s="31" t="n">
        <v>46280</v>
      </c>
      <c r="J10132" s="30" t="n">
        <v>475</v>
      </c>
      <c r="K10132" s="29" t="s">
        <v>120</v>
      </c>
      <c r="L10132" s="29" t="s">
        <v>144</v>
      </c>
      <c r="M10132" s="29"/>
      <c r="N10132" s="29" t="s">
        <v>122</v>
      </c>
      <c r="O10132" s="31" t="n">
        <v>46994</v>
      </c>
      <c r="P10132" s="29" t="s">
        <v>123</v>
      </c>
      <c r="Q10132" s="29" t="n">
        <f aca="false">IFERROR(VALUE(L10132),"")</f>
        <v>5</v>
      </c>
      <c r="R10132" s="29" t="n">
        <f aca="true">IF(O10132="","",O10132-TODAY())</f>
        <v>709</v>
      </c>
      <c r="S10132" s="29" t="str">
        <f aca="false">IF(C10132="&lt;&lt; vazio &gt;&gt;","VAZIA",IF(AND(O10132&lt;&gt;"",R10132&lt;0),"VENCIDO",IF(AND(O10132&lt;&gt;"",R10132&lt;=Parametros!$B$10),"PRÓX. VENCIMENTO",IF(F10132="Q","QUALIDADE",IF(F10132="S","BLOQUEADO",IF(F10132="R","RESTRITO/DEVOLUÇÃO",IF(OR(N10132="QUAR",N10132="QRES"),"QUARENTENA",IF(OR(B10132="DESCARTE",B10132="DEVOLUÇÃO"),"DESCARTE/DEVOLUÇÃO",IF(AND(D10132="",K10132&lt;&gt;""),"SEM LOTE",IF(AND(Q10132&lt;&gt;"",Q10132&gt;=Parametros!$B$11),"PARADO/SEM GIRO","OK"))))))))))</f>
        <v>OK</v>
      </c>
      <c r="T10132" s="29" t="str">
        <f aca="false">IF(AND($S10132="PARADO/SEM GIRO",$K10132="KG",OR(Painel!$B$5="(Todos)",A10132=Painel!$B$5)*OR(Painel!$E$5="(Todos)",P10132=Painel!$E$5)),$J10132+ROW()/10000000,"")</f>
        <v/>
      </c>
      <c r="U10132" s="29" t="str">
        <f aca="false">IF(AND($S10132="VENCIDO",$K10132="KG",OR(Painel!$B$5="(Todos)",A10132=Painel!$B$5)*OR(Painel!$E$5="(Todos)",P10132=Painel!$E$5)),$J10132+ROW()/10000000,"")</f>
        <v/>
      </c>
    </row>
    <row r="10133" customFormat="false" ht="15" hidden="false" customHeight="false" outlineLevel="0" collapsed="false">
      <c r="A10133" s="29" t="s">
        <v>56</v>
      </c>
      <c r="B10133" s="29" t="s">
        <v>17236</v>
      </c>
      <c r="C10133" s="29" t="s">
        <v>5427</v>
      </c>
      <c r="D10133" s="29" t="s">
        <v>17230</v>
      </c>
      <c r="E10133" s="29" t="n">
        <v>4</v>
      </c>
      <c r="F10133" s="29"/>
      <c r="G10133" s="29" t="s">
        <v>17237</v>
      </c>
      <c r="H10133" s="30" t="n">
        <v>1000</v>
      </c>
      <c r="I10133" s="31" t="n">
        <v>46280</v>
      </c>
      <c r="J10133" s="30" t="n">
        <v>1000</v>
      </c>
      <c r="K10133" s="29" t="s">
        <v>120</v>
      </c>
      <c r="L10133" s="29" t="s">
        <v>144</v>
      </c>
      <c r="M10133" s="29"/>
      <c r="N10133" s="29" t="s">
        <v>122</v>
      </c>
      <c r="O10133" s="31" t="n">
        <v>46995</v>
      </c>
      <c r="P10133" s="29" t="s">
        <v>123</v>
      </c>
      <c r="Q10133" s="29" t="n">
        <f aca="false">IFERROR(VALUE(L10133),"")</f>
        <v>5</v>
      </c>
      <c r="R10133" s="29" t="n">
        <f aca="true">IF(O10133="","",O10133-TODAY())</f>
        <v>710</v>
      </c>
      <c r="S10133" s="29" t="str">
        <f aca="false">IF(C10133="&lt;&lt; vazio &gt;&gt;","VAZIA",IF(AND(O10133&lt;&gt;"",R10133&lt;0),"VENCIDO",IF(AND(O10133&lt;&gt;"",R10133&lt;=Parametros!$B$10),"PRÓX. VENCIMENTO",IF(F10133="Q","QUALIDADE",IF(F10133="S","BLOQUEADO",IF(F10133="R","RESTRITO/DEVOLUÇÃO",IF(OR(N10133="QUAR",N10133="QRES"),"QUARENTENA",IF(OR(B10133="DESCARTE",B10133="DEVOLUÇÃO"),"DESCARTE/DEVOLUÇÃO",IF(AND(D10133="",K10133&lt;&gt;""),"SEM LOTE",IF(AND(Q10133&lt;&gt;"",Q10133&gt;=Parametros!$B$11),"PARADO/SEM GIRO","OK"))))))))))</f>
        <v>OK</v>
      </c>
      <c r="T10133" s="29" t="str">
        <f aca="false">IF(AND($S10133="PARADO/SEM GIRO",$K10133="KG",OR(Painel!$B$5="(Todos)",A10133=Painel!$B$5)*OR(Painel!$E$5="(Todos)",P10133=Painel!$E$5)),$J10133+ROW()/10000000,"")</f>
        <v/>
      </c>
      <c r="U10133" s="29" t="str">
        <f aca="false">IF(AND($S10133="VENCIDO",$K10133="KG",OR(Painel!$B$5="(Todos)",A10133=Painel!$B$5)*OR(Painel!$E$5="(Todos)",P10133=Painel!$E$5)),$J10133+ROW()/10000000,"")</f>
        <v/>
      </c>
    </row>
    <row r="10134" customFormat="false" ht="15" hidden="false" customHeight="false" outlineLevel="0" collapsed="false">
      <c r="A10134" s="29" t="s">
        <v>56</v>
      </c>
      <c r="B10134" s="29" t="s">
        <v>17236</v>
      </c>
      <c r="C10134" s="29" t="s">
        <v>5427</v>
      </c>
      <c r="D10134" s="29" t="s">
        <v>17230</v>
      </c>
      <c r="E10134" s="29" t="n">
        <v>4</v>
      </c>
      <c r="F10134" s="29"/>
      <c r="G10134" s="29" t="s">
        <v>17238</v>
      </c>
      <c r="H10134" s="30" t="n">
        <v>1000</v>
      </c>
      <c r="I10134" s="31" t="n">
        <v>46280</v>
      </c>
      <c r="J10134" s="30" t="n">
        <v>1000</v>
      </c>
      <c r="K10134" s="29" t="s">
        <v>120</v>
      </c>
      <c r="L10134" s="29" t="s">
        <v>144</v>
      </c>
      <c r="M10134" s="29"/>
      <c r="N10134" s="29" t="s">
        <v>122</v>
      </c>
      <c r="O10134" s="31" t="n">
        <v>46995</v>
      </c>
      <c r="P10134" s="29" t="s">
        <v>123</v>
      </c>
      <c r="Q10134" s="29" t="n">
        <f aca="false">IFERROR(VALUE(L10134),"")</f>
        <v>5</v>
      </c>
      <c r="R10134" s="29" t="n">
        <f aca="true">IF(O10134="","",O10134-TODAY())</f>
        <v>710</v>
      </c>
      <c r="S10134" s="29" t="str">
        <f aca="false">IF(C10134="&lt;&lt; vazio &gt;&gt;","VAZIA",IF(AND(O10134&lt;&gt;"",R10134&lt;0),"VENCIDO",IF(AND(O10134&lt;&gt;"",R10134&lt;=Parametros!$B$10),"PRÓX. VENCIMENTO",IF(F10134="Q","QUALIDADE",IF(F10134="S","BLOQUEADO",IF(F10134="R","RESTRITO/DEVOLUÇÃO",IF(OR(N10134="QUAR",N10134="QRES"),"QUARENTENA",IF(OR(B10134="DESCARTE",B10134="DEVOLUÇÃO"),"DESCARTE/DEVOLUÇÃO",IF(AND(D10134="",K10134&lt;&gt;""),"SEM LOTE",IF(AND(Q10134&lt;&gt;"",Q10134&gt;=Parametros!$B$11),"PARADO/SEM GIRO","OK"))))))))))</f>
        <v>OK</v>
      </c>
      <c r="T10134" s="29" t="str">
        <f aca="false">IF(AND($S10134="PARADO/SEM GIRO",$K10134="KG",OR(Painel!$B$5="(Todos)",A10134=Painel!$B$5)*OR(Painel!$E$5="(Todos)",P10134=Painel!$E$5)),$J10134+ROW()/10000000,"")</f>
        <v/>
      </c>
      <c r="U10134" s="29" t="str">
        <f aca="false">IF(AND($S10134="VENCIDO",$K10134="KG",OR(Painel!$B$5="(Todos)",A10134=Painel!$B$5)*OR(Painel!$E$5="(Todos)",P10134=Painel!$E$5)),$J10134+ROW()/10000000,"")</f>
        <v/>
      </c>
    </row>
    <row r="10135" customFormat="false" ht="15" hidden="false" customHeight="false" outlineLevel="0" collapsed="false">
      <c r="A10135" s="29" t="s">
        <v>56</v>
      </c>
      <c r="B10135" s="29" t="s">
        <v>17236</v>
      </c>
      <c r="C10135" s="29" t="s">
        <v>5427</v>
      </c>
      <c r="D10135" s="29" t="s">
        <v>17230</v>
      </c>
      <c r="E10135" s="29" t="n">
        <v>4</v>
      </c>
      <c r="F10135" s="29"/>
      <c r="G10135" s="29" t="s">
        <v>17239</v>
      </c>
      <c r="H10135" s="30" t="n">
        <v>1000</v>
      </c>
      <c r="I10135" s="31" t="n">
        <v>46280</v>
      </c>
      <c r="J10135" s="30" t="n">
        <v>1000</v>
      </c>
      <c r="K10135" s="29" t="s">
        <v>120</v>
      </c>
      <c r="L10135" s="29" t="s">
        <v>144</v>
      </c>
      <c r="M10135" s="29"/>
      <c r="N10135" s="29" t="s">
        <v>122</v>
      </c>
      <c r="O10135" s="31" t="n">
        <v>46995</v>
      </c>
      <c r="P10135" s="29" t="s">
        <v>123</v>
      </c>
      <c r="Q10135" s="29" t="n">
        <f aca="false">IFERROR(VALUE(L10135),"")</f>
        <v>5</v>
      </c>
      <c r="R10135" s="29" t="n">
        <f aca="true">IF(O10135="","",O10135-TODAY())</f>
        <v>710</v>
      </c>
      <c r="S10135" s="29" t="str">
        <f aca="false">IF(C10135="&lt;&lt; vazio &gt;&gt;","VAZIA",IF(AND(O10135&lt;&gt;"",R10135&lt;0),"VENCIDO",IF(AND(O10135&lt;&gt;"",R10135&lt;=Parametros!$B$10),"PRÓX. VENCIMENTO",IF(F10135="Q","QUALIDADE",IF(F10135="S","BLOQUEADO",IF(F10135="R","RESTRITO/DEVOLUÇÃO",IF(OR(N10135="QUAR",N10135="QRES"),"QUARENTENA",IF(OR(B10135="DESCARTE",B10135="DEVOLUÇÃO"),"DESCARTE/DEVOLUÇÃO",IF(AND(D10135="",K10135&lt;&gt;""),"SEM LOTE",IF(AND(Q10135&lt;&gt;"",Q10135&gt;=Parametros!$B$11),"PARADO/SEM GIRO","OK"))))))))))</f>
        <v>OK</v>
      </c>
      <c r="T10135" s="29" t="str">
        <f aca="false">IF(AND($S10135="PARADO/SEM GIRO",$K10135="KG",OR(Painel!$B$5="(Todos)",A10135=Painel!$B$5)*OR(Painel!$E$5="(Todos)",P10135=Painel!$E$5)),$J10135+ROW()/10000000,"")</f>
        <v/>
      </c>
      <c r="U10135" s="29" t="str">
        <f aca="false">IF(AND($S10135="VENCIDO",$K10135="KG",OR(Painel!$B$5="(Todos)",A10135=Painel!$B$5)*OR(Painel!$E$5="(Todos)",P10135=Painel!$E$5)),$J10135+ROW()/10000000,"")</f>
        <v/>
      </c>
    </row>
    <row r="10136" customFormat="false" ht="15" hidden="false" customHeight="false" outlineLevel="0" collapsed="false">
      <c r="A10136" s="29" t="s">
        <v>56</v>
      </c>
      <c r="B10136" s="29" t="s">
        <v>17236</v>
      </c>
      <c r="C10136" s="29" t="s">
        <v>5427</v>
      </c>
      <c r="D10136" s="29" t="s">
        <v>17234</v>
      </c>
      <c r="E10136" s="29" t="n">
        <v>4</v>
      </c>
      <c r="F10136" s="29"/>
      <c r="G10136" s="29" t="s">
        <v>17240</v>
      </c>
      <c r="H10136" s="30" t="n">
        <v>1000</v>
      </c>
      <c r="I10136" s="31" t="n">
        <v>46280</v>
      </c>
      <c r="J10136" s="30" t="n">
        <v>1000</v>
      </c>
      <c r="K10136" s="29" t="s">
        <v>120</v>
      </c>
      <c r="L10136" s="29" t="s">
        <v>144</v>
      </c>
      <c r="M10136" s="29"/>
      <c r="N10136" s="29" t="s">
        <v>122</v>
      </c>
      <c r="O10136" s="31" t="n">
        <v>46994</v>
      </c>
      <c r="P10136" s="29" t="s">
        <v>123</v>
      </c>
      <c r="Q10136" s="29" t="n">
        <f aca="false">IFERROR(VALUE(L10136),"")</f>
        <v>5</v>
      </c>
      <c r="R10136" s="29" t="n">
        <f aca="true">IF(O10136="","",O10136-TODAY())</f>
        <v>709</v>
      </c>
      <c r="S10136" s="29" t="str">
        <f aca="false">IF(C10136="&lt;&lt; vazio &gt;&gt;","VAZIA",IF(AND(O10136&lt;&gt;"",R10136&lt;0),"VENCIDO",IF(AND(O10136&lt;&gt;"",R10136&lt;=Parametros!$B$10),"PRÓX. VENCIMENTO",IF(F10136="Q","QUALIDADE",IF(F10136="S","BLOQUEADO",IF(F10136="R","RESTRITO/DEVOLUÇÃO",IF(OR(N10136="QUAR",N10136="QRES"),"QUARENTENA",IF(OR(B10136="DESCARTE",B10136="DEVOLUÇÃO"),"DESCARTE/DEVOLUÇÃO",IF(AND(D10136="",K10136&lt;&gt;""),"SEM LOTE",IF(AND(Q10136&lt;&gt;"",Q10136&gt;=Parametros!$B$11),"PARADO/SEM GIRO","OK"))))))))))</f>
        <v>OK</v>
      </c>
      <c r="T10136" s="29" t="str">
        <f aca="false">IF(AND($S10136="PARADO/SEM GIRO",$K10136="KG",OR(Painel!$B$5="(Todos)",A10136=Painel!$B$5)*OR(Painel!$E$5="(Todos)",P10136=Painel!$E$5)),$J10136+ROW()/10000000,"")</f>
        <v/>
      </c>
      <c r="U10136" s="29" t="str">
        <f aca="false">IF(AND($S10136="VENCIDO",$K10136="KG",OR(Painel!$B$5="(Todos)",A10136=Painel!$B$5)*OR(Painel!$E$5="(Todos)",P10136=Painel!$E$5)),$J10136+ROW()/10000000,"")</f>
        <v/>
      </c>
    </row>
    <row r="10137" customFormat="false" ht="15" hidden="false" customHeight="false" outlineLevel="0" collapsed="false">
      <c r="A10137" s="29" t="s">
        <v>56</v>
      </c>
      <c r="B10137" s="29" t="s">
        <v>17241</v>
      </c>
      <c r="C10137" s="29" t="s">
        <v>5427</v>
      </c>
      <c r="D10137" s="29" t="s">
        <v>17230</v>
      </c>
      <c r="E10137" s="29" t="n">
        <v>4</v>
      </c>
      <c r="F10137" s="29"/>
      <c r="G10137" s="29" t="s">
        <v>17242</v>
      </c>
      <c r="H10137" s="30" t="n">
        <v>1000</v>
      </c>
      <c r="I10137" s="31" t="n">
        <v>46280</v>
      </c>
      <c r="J10137" s="30" t="n">
        <v>1000</v>
      </c>
      <c r="K10137" s="29" t="s">
        <v>120</v>
      </c>
      <c r="L10137" s="29" t="s">
        <v>144</v>
      </c>
      <c r="M10137" s="29"/>
      <c r="N10137" s="29" t="s">
        <v>122</v>
      </c>
      <c r="O10137" s="31" t="n">
        <v>46995</v>
      </c>
      <c r="P10137" s="29" t="s">
        <v>123</v>
      </c>
      <c r="Q10137" s="29" t="n">
        <f aca="false">IFERROR(VALUE(L10137),"")</f>
        <v>5</v>
      </c>
      <c r="R10137" s="29" t="n">
        <f aca="true">IF(O10137="","",O10137-TODAY())</f>
        <v>710</v>
      </c>
      <c r="S10137" s="29" t="str">
        <f aca="false">IF(C10137="&lt;&lt; vazio &gt;&gt;","VAZIA",IF(AND(O10137&lt;&gt;"",R10137&lt;0),"VENCIDO",IF(AND(O10137&lt;&gt;"",R10137&lt;=Parametros!$B$10),"PRÓX. VENCIMENTO",IF(F10137="Q","QUALIDADE",IF(F10137="S","BLOQUEADO",IF(F10137="R","RESTRITO/DEVOLUÇÃO",IF(OR(N10137="QUAR",N10137="QRES"),"QUARENTENA",IF(OR(B10137="DESCARTE",B10137="DEVOLUÇÃO"),"DESCARTE/DEVOLUÇÃO",IF(AND(D10137="",K10137&lt;&gt;""),"SEM LOTE",IF(AND(Q10137&lt;&gt;"",Q10137&gt;=Parametros!$B$11),"PARADO/SEM GIRO","OK"))))))))))</f>
        <v>OK</v>
      </c>
      <c r="T10137" s="29" t="str">
        <f aca="false">IF(AND($S10137="PARADO/SEM GIRO",$K10137="KG",OR(Painel!$B$5="(Todos)",A10137=Painel!$B$5)*OR(Painel!$E$5="(Todos)",P10137=Painel!$E$5)),$J10137+ROW()/10000000,"")</f>
        <v/>
      </c>
      <c r="U10137" s="29" t="str">
        <f aca="false">IF(AND($S10137="VENCIDO",$K10137="KG",OR(Painel!$B$5="(Todos)",A10137=Painel!$B$5)*OR(Painel!$E$5="(Todos)",P10137=Painel!$E$5)),$J10137+ROW()/10000000,"")</f>
        <v/>
      </c>
    </row>
    <row r="10138" customFormat="false" ht="15" hidden="false" customHeight="false" outlineLevel="0" collapsed="false">
      <c r="A10138" s="29" t="s">
        <v>56</v>
      </c>
      <c r="B10138" s="29" t="s">
        <v>17241</v>
      </c>
      <c r="C10138" s="29" t="s">
        <v>5427</v>
      </c>
      <c r="D10138" s="29" t="s">
        <v>17230</v>
      </c>
      <c r="E10138" s="29" t="n">
        <v>4</v>
      </c>
      <c r="F10138" s="29"/>
      <c r="G10138" s="29" t="s">
        <v>17243</v>
      </c>
      <c r="H10138" s="30" t="n">
        <v>1000</v>
      </c>
      <c r="I10138" s="31" t="n">
        <v>46280</v>
      </c>
      <c r="J10138" s="30" t="n">
        <v>1000</v>
      </c>
      <c r="K10138" s="29" t="s">
        <v>120</v>
      </c>
      <c r="L10138" s="29" t="s">
        <v>144</v>
      </c>
      <c r="M10138" s="29"/>
      <c r="N10138" s="29" t="s">
        <v>122</v>
      </c>
      <c r="O10138" s="31" t="n">
        <v>46995</v>
      </c>
      <c r="P10138" s="29" t="s">
        <v>123</v>
      </c>
      <c r="Q10138" s="29" t="n">
        <f aca="false">IFERROR(VALUE(L10138),"")</f>
        <v>5</v>
      </c>
      <c r="R10138" s="29" t="n">
        <f aca="true">IF(O10138="","",O10138-TODAY())</f>
        <v>710</v>
      </c>
      <c r="S10138" s="29" t="str">
        <f aca="false">IF(C10138="&lt;&lt; vazio &gt;&gt;","VAZIA",IF(AND(O10138&lt;&gt;"",R10138&lt;0),"VENCIDO",IF(AND(O10138&lt;&gt;"",R10138&lt;=Parametros!$B$10),"PRÓX. VENCIMENTO",IF(F10138="Q","QUALIDADE",IF(F10138="S","BLOQUEADO",IF(F10138="R","RESTRITO/DEVOLUÇÃO",IF(OR(N10138="QUAR",N10138="QRES"),"QUARENTENA",IF(OR(B10138="DESCARTE",B10138="DEVOLUÇÃO"),"DESCARTE/DEVOLUÇÃO",IF(AND(D10138="",K10138&lt;&gt;""),"SEM LOTE",IF(AND(Q10138&lt;&gt;"",Q10138&gt;=Parametros!$B$11),"PARADO/SEM GIRO","OK"))))))))))</f>
        <v>OK</v>
      </c>
      <c r="T10138" s="29" t="str">
        <f aca="false">IF(AND($S10138="PARADO/SEM GIRO",$K10138="KG",OR(Painel!$B$5="(Todos)",A10138=Painel!$B$5)*OR(Painel!$E$5="(Todos)",P10138=Painel!$E$5)),$J10138+ROW()/10000000,"")</f>
        <v/>
      </c>
      <c r="U10138" s="29" t="str">
        <f aca="false">IF(AND($S10138="VENCIDO",$K10138="KG",OR(Painel!$B$5="(Todos)",A10138=Painel!$B$5)*OR(Painel!$E$5="(Todos)",P10138=Painel!$E$5)),$J10138+ROW()/10000000,"")</f>
        <v/>
      </c>
    </row>
    <row r="10139" customFormat="false" ht="15" hidden="false" customHeight="false" outlineLevel="0" collapsed="false">
      <c r="A10139" s="29" t="s">
        <v>56</v>
      </c>
      <c r="B10139" s="29" t="s">
        <v>17241</v>
      </c>
      <c r="C10139" s="29" t="s">
        <v>5427</v>
      </c>
      <c r="D10139" s="29" t="s">
        <v>17230</v>
      </c>
      <c r="E10139" s="29" t="n">
        <v>4</v>
      </c>
      <c r="F10139" s="29"/>
      <c r="G10139" s="29" t="s">
        <v>17244</v>
      </c>
      <c r="H10139" s="30" t="n">
        <v>1000</v>
      </c>
      <c r="I10139" s="31" t="n">
        <v>46280</v>
      </c>
      <c r="J10139" s="30" t="n">
        <v>1000</v>
      </c>
      <c r="K10139" s="29" t="s">
        <v>120</v>
      </c>
      <c r="L10139" s="29" t="s">
        <v>144</v>
      </c>
      <c r="M10139" s="29"/>
      <c r="N10139" s="29" t="s">
        <v>122</v>
      </c>
      <c r="O10139" s="31" t="n">
        <v>46995</v>
      </c>
      <c r="P10139" s="29" t="s">
        <v>123</v>
      </c>
      <c r="Q10139" s="29" t="n">
        <f aca="false">IFERROR(VALUE(L10139),"")</f>
        <v>5</v>
      </c>
      <c r="R10139" s="29" t="n">
        <f aca="true">IF(O10139="","",O10139-TODAY())</f>
        <v>710</v>
      </c>
      <c r="S10139" s="29" t="str">
        <f aca="false">IF(C10139="&lt;&lt; vazio &gt;&gt;","VAZIA",IF(AND(O10139&lt;&gt;"",R10139&lt;0),"VENCIDO",IF(AND(O10139&lt;&gt;"",R10139&lt;=Parametros!$B$10),"PRÓX. VENCIMENTO",IF(F10139="Q","QUALIDADE",IF(F10139="S","BLOQUEADO",IF(F10139="R","RESTRITO/DEVOLUÇÃO",IF(OR(N10139="QUAR",N10139="QRES"),"QUARENTENA",IF(OR(B10139="DESCARTE",B10139="DEVOLUÇÃO"),"DESCARTE/DEVOLUÇÃO",IF(AND(D10139="",K10139&lt;&gt;""),"SEM LOTE",IF(AND(Q10139&lt;&gt;"",Q10139&gt;=Parametros!$B$11),"PARADO/SEM GIRO","OK"))))))))))</f>
        <v>OK</v>
      </c>
      <c r="T10139" s="29" t="str">
        <f aca="false">IF(AND($S10139="PARADO/SEM GIRO",$K10139="KG",OR(Painel!$B$5="(Todos)",A10139=Painel!$B$5)*OR(Painel!$E$5="(Todos)",P10139=Painel!$E$5)),$J10139+ROW()/10000000,"")</f>
        <v/>
      </c>
      <c r="U10139" s="29" t="str">
        <f aca="false">IF(AND($S10139="VENCIDO",$K10139="KG",OR(Painel!$B$5="(Todos)",A10139=Painel!$B$5)*OR(Painel!$E$5="(Todos)",P10139=Painel!$E$5)),$J10139+ROW()/10000000,"")</f>
        <v/>
      </c>
    </row>
    <row r="10140" customFormat="false" ht="15" hidden="false" customHeight="false" outlineLevel="0" collapsed="false">
      <c r="A10140" s="29" t="s">
        <v>56</v>
      </c>
      <c r="B10140" s="29" t="s">
        <v>17241</v>
      </c>
      <c r="C10140" s="29" t="s">
        <v>5427</v>
      </c>
      <c r="D10140" s="29" t="s">
        <v>17234</v>
      </c>
      <c r="E10140" s="29" t="n">
        <v>4</v>
      </c>
      <c r="F10140" s="29"/>
      <c r="G10140" s="29" t="s">
        <v>17245</v>
      </c>
      <c r="H10140" s="30" t="n">
        <v>1000</v>
      </c>
      <c r="I10140" s="31" t="n">
        <v>46280</v>
      </c>
      <c r="J10140" s="30" t="n">
        <v>1000</v>
      </c>
      <c r="K10140" s="29" t="s">
        <v>120</v>
      </c>
      <c r="L10140" s="29" t="s">
        <v>144</v>
      </c>
      <c r="M10140" s="29"/>
      <c r="N10140" s="29" t="s">
        <v>122</v>
      </c>
      <c r="O10140" s="31" t="n">
        <v>46994</v>
      </c>
      <c r="P10140" s="29" t="s">
        <v>123</v>
      </c>
      <c r="Q10140" s="29" t="n">
        <f aca="false">IFERROR(VALUE(L10140),"")</f>
        <v>5</v>
      </c>
      <c r="R10140" s="29" t="n">
        <f aca="true">IF(O10140="","",O10140-TODAY())</f>
        <v>709</v>
      </c>
      <c r="S10140" s="29" t="str">
        <f aca="false">IF(C10140="&lt;&lt; vazio &gt;&gt;","VAZIA",IF(AND(O10140&lt;&gt;"",R10140&lt;0),"VENCIDO",IF(AND(O10140&lt;&gt;"",R10140&lt;=Parametros!$B$10),"PRÓX. VENCIMENTO",IF(F10140="Q","QUALIDADE",IF(F10140="S","BLOQUEADO",IF(F10140="R","RESTRITO/DEVOLUÇÃO",IF(OR(N10140="QUAR",N10140="QRES"),"QUARENTENA",IF(OR(B10140="DESCARTE",B10140="DEVOLUÇÃO"),"DESCARTE/DEVOLUÇÃO",IF(AND(D10140="",K10140&lt;&gt;""),"SEM LOTE",IF(AND(Q10140&lt;&gt;"",Q10140&gt;=Parametros!$B$11),"PARADO/SEM GIRO","OK"))))))))))</f>
        <v>OK</v>
      </c>
      <c r="T10140" s="29" t="str">
        <f aca="false">IF(AND($S10140="PARADO/SEM GIRO",$K10140="KG",OR(Painel!$B$5="(Todos)",A10140=Painel!$B$5)*OR(Painel!$E$5="(Todos)",P10140=Painel!$E$5)),$J10140+ROW()/10000000,"")</f>
        <v/>
      </c>
      <c r="U10140" s="29" t="str">
        <f aca="false">IF(AND($S10140="VENCIDO",$K10140="KG",OR(Painel!$B$5="(Todos)",A10140=Painel!$B$5)*OR(Painel!$E$5="(Todos)",P10140=Painel!$E$5)),$J10140+ROW()/10000000,"")</f>
        <v/>
      </c>
    </row>
    <row r="10141" customFormat="false" ht="15" hidden="false" customHeight="false" outlineLevel="0" collapsed="false">
      <c r="A10141" s="29" t="s">
        <v>56</v>
      </c>
      <c r="B10141" s="29" t="s">
        <v>17246</v>
      </c>
      <c r="C10141" s="29" t="s">
        <v>5427</v>
      </c>
      <c r="D10141" s="29" t="s">
        <v>17230</v>
      </c>
      <c r="E10141" s="29" t="n">
        <v>4</v>
      </c>
      <c r="F10141" s="29"/>
      <c r="G10141" s="29" t="s">
        <v>17247</v>
      </c>
      <c r="H10141" s="30" t="n">
        <v>1000</v>
      </c>
      <c r="I10141" s="31" t="n">
        <v>46280</v>
      </c>
      <c r="J10141" s="30" t="n">
        <v>1000</v>
      </c>
      <c r="K10141" s="29" t="s">
        <v>120</v>
      </c>
      <c r="L10141" s="29" t="s">
        <v>144</v>
      </c>
      <c r="M10141" s="29"/>
      <c r="N10141" s="29" t="s">
        <v>122</v>
      </c>
      <c r="O10141" s="31" t="n">
        <v>46995</v>
      </c>
      <c r="P10141" s="29" t="s">
        <v>123</v>
      </c>
      <c r="Q10141" s="29" t="n">
        <f aca="false">IFERROR(VALUE(L10141),"")</f>
        <v>5</v>
      </c>
      <c r="R10141" s="29" t="n">
        <f aca="true">IF(O10141="","",O10141-TODAY())</f>
        <v>710</v>
      </c>
      <c r="S10141" s="29" t="str">
        <f aca="false">IF(C10141="&lt;&lt; vazio &gt;&gt;","VAZIA",IF(AND(O10141&lt;&gt;"",R10141&lt;0),"VENCIDO",IF(AND(O10141&lt;&gt;"",R10141&lt;=Parametros!$B$10),"PRÓX. VENCIMENTO",IF(F10141="Q","QUALIDADE",IF(F10141="S","BLOQUEADO",IF(F10141="R","RESTRITO/DEVOLUÇÃO",IF(OR(N10141="QUAR",N10141="QRES"),"QUARENTENA",IF(OR(B10141="DESCARTE",B10141="DEVOLUÇÃO"),"DESCARTE/DEVOLUÇÃO",IF(AND(D10141="",K10141&lt;&gt;""),"SEM LOTE",IF(AND(Q10141&lt;&gt;"",Q10141&gt;=Parametros!$B$11),"PARADO/SEM GIRO","OK"))))))))))</f>
        <v>OK</v>
      </c>
      <c r="T10141" s="29" t="str">
        <f aca="false">IF(AND($S10141="PARADO/SEM GIRO",$K10141="KG",OR(Painel!$B$5="(Todos)",A10141=Painel!$B$5)*OR(Painel!$E$5="(Todos)",P10141=Painel!$E$5)),$J10141+ROW()/10000000,"")</f>
        <v/>
      </c>
      <c r="U10141" s="29" t="str">
        <f aca="false">IF(AND($S10141="VENCIDO",$K10141="KG",OR(Painel!$B$5="(Todos)",A10141=Painel!$B$5)*OR(Painel!$E$5="(Todos)",P10141=Painel!$E$5)),$J10141+ROW()/10000000,"")</f>
        <v/>
      </c>
    </row>
    <row r="10142" customFormat="false" ht="15" hidden="false" customHeight="false" outlineLevel="0" collapsed="false">
      <c r="A10142" s="29" t="s">
        <v>56</v>
      </c>
      <c r="B10142" s="29" t="s">
        <v>17246</v>
      </c>
      <c r="C10142" s="29" t="s">
        <v>5427</v>
      </c>
      <c r="D10142" s="29" t="s">
        <v>17230</v>
      </c>
      <c r="E10142" s="29" t="n">
        <v>4</v>
      </c>
      <c r="F10142" s="29"/>
      <c r="G10142" s="29" t="s">
        <v>17248</v>
      </c>
      <c r="H10142" s="30" t="n">
        <v>1000</v>
      </c>
      <c r="I10142" s="31" t="n">
        <v>46280</v>
      </c>
      <c r="J10142" s="30" t="n">
        <v>1000</v>
      </c>
      <c r="K10142" s="29" t="s">
        <v>120</v>
      </c>
      <c r="L10142" s="29" t="s">
        <v>144</v>
      </c>
      <c r="M10142" s="29"/>
      <c r="N10142" s="29" t="s">
        <v>122</v>
      </c>
      <c r="O10142" s="31" t="n">
        <v>46995</v>
      </c>
      <c r="P10142" s="29" t="s">
        <v>123</v>
      </c>
      <c r="Q10142" s="29" t="n">
        <f aca="false">IFERROR(VALUE(L10142),"")</f>
        <v>5</v>
      </c>
      <c r="R10142" s="29" t="n">
        <f aca="true">IF(O10142="","",O10142-TODAY())</f>
        <v>710</v>
      </c>
      <c r="S10142" s="29" t="str">
        <f aca="false">IF(C10142="&lt;&lt; vazio &gt;&gt;","VAZIA",IF(AND(O10142&lt;&gt;"",R10142&lt;0),"VENCIDO",IF(AND(O10142&lt;&gt;"",R10142&lt;=Parametros!$B$10),"PRÓX. VENCIMENTO",IF(F10142="Q","QUALIDADE",IF(F10142="S","BLOQUEADO",IF(F10142="R","RESTRITO/DEVOLUÇÃO",IF(OR(N10142="QUAR",N10142="QRES"),"QUARENTENA",IF(OR(B10142="DESCARTE",B10142="DEVOLUÇÃO"),"DESCARTE/DEVOLUÇÃO",IF(AND(D10142="",K10142&lt;&gt;""),"SEM LOTE",IF(AND(Q10142&lt;&gt;"",Q10142&gt;=Parametros!$B$11),"PARADO/SEM GIRO","OK"))))))))))</f>
        <v>OK</v>
      </c>
      <c r="T10142" s="29" t="str">
        <f aca="false">IF(AND($S10142="PARADO/SEM GIRO",$K10142="KG",OR(Painel!$B$5="(Todos)",A10142=Painel!$B$5)*OR(Painel!$E$5="(Todos)",P10142=Painel!$E$5)),$J10142+ROW()/10000000,"")</f>
        <v/>
      </c>
      <c r="U10142" s="29" t="str">
        <f aca="false">IF(AND($S10142="VENCIDO",$K10142="KG",OR(Painel!$B$5="(Todos)",A10142=Painel!$B$5)*OR(Painel!$E$5="(Todos)",P10142=Painel!$E$5)),$J10142+ROW()/10000000,"")</f>
        <v/>
      </c>
    </row>
    <row r="10143" customFormat="false" ht="15" hidden="false" customHeight="false" outlineLevel="0" collapsed="false">
      <c r="A10143" s="29" t="s">
        <v>56</v>
      </c>
      <c r="B10143" s="29" t="s">
        <v>17246</v>
      </c>
      <c r="C10143" s="29" t="s">
        <v>5427</v>
      </c>
      <c r="D10143" s="29" t="s">
        <v>17230</v>
      </c>
      <c r="E10143" s="29" t="n">
        <v>4</v>
      </c>
      <c r="F10143" s="29"/>
      <c r="G10143" s="29" t="s">
        <v>17249</v>
      </c>
      <c r="H10143" s="30" t="n">
        <v>1000</v>
      </c>
      <c r="I10143" s="31" t="n">
        <v>46280</v>
      </c>
      <c r="J10143" s="30" t="n">
        <v>1000</v>
      </c>
      <c r="K10143" s="29" t="s">
        <v>120</v>
      </c>
      <c r="L10143" s="29" t="s">
        <v>144</v>
      </c>
      <c r="M10143" s="29"/>
      <c r="N10143" s="29" t="s">
        <v>122</v>
      </c>
      <c r="O10143" s="31" t="n">
        <v>46995</v>
      </c>
      <c r="P10143" s="29" t="s">
        <v>123</v>
      </c>
      <c r="Q10143" s="29" t="n">
        <f aca="false">IFERROR(VALUE(L10143),"")</f>
        <v>5</v>
      </c>
      <c r="R10143" s="29" t="n">
        <f aca="true">IF(O10143="","",O10143-TODAY())</f>
        <v>710</v>
      </c>
      <c r="S10143" s="29" t="str">
        <f aca="false">IF(C10143="&lt;&lt; vazio &gt;&gt;","VAZIA",IF(AND(O10143&lt;&gt;"",R10143&lt;0),"VENCIDO",IF(AND(O10143&lt;&gt;"",R10143&lt;=Parametros!$B$10),"PRÓX. VENCIMENTO",IF(F10143="Q","QUALIDADE",IF(F10143="S","BLOQUEADO",IF(F10143="R","RESTRITO/DEVOLUÇÃO",IF(OR(N10143="QUAR",N10143="QRES"),"QUARENTENA",IF(OR(B10143="DESCARTE",B10143="DEVOLUÇÃO"),"DESCARTE/DEVOLUÇÃO",IF(AND(D10143="",K10143&lt;&gt;""),"SEM LOTE",IF(AND(Q10143&lt;&gt;"",Q10143&gt;=Parametros!$B$11),"PARADO/SEM GIRO","OK"))))))))))</f>
        <v>OK</v>
      </c>
      <c r="T10143" s="29" t="str">
        <f aca="false">IF(AND($S10143="PARADO/SEM GIRO",$K10143="KG",OR(Painel!$B$5="(Todos)",A10143=Painel!$B$5)*OR(Painel!$E$5="(Todos)",P10143=Painel!$E$5)),$J10143+ROW()/10000000,"")</f>
        <v/>
      </c>
      <c r="U10143" s="29" t="str">
        <f aca="false">IF(AND($S10143="VENCIDO",$K10143="KG",OR(Painel!$B$5="(Todos)",A10143=Painel!$B$5)*OR(Painel!$E$5="(Todos)",P10143=Painel!$E$5)),$J10143+ROW()/10000000,"")</f>
        <v/>
      </c>
    </row>
    <row r="10144" customFormat="false" ht="15" hidden="false" customHeight="false" outlineLevel="0" collapsed="false">
      <c r="A10144" s="29" t="s">
        <v>56</v>
      </c>
      <c r="B10144" s="29" t="s">
        <v>17246</v>
      </c>
      <c r="C10144" s="29" t="s">
        <v>5427</v>
      </c>
      <c r="D10144" s="29" t="s">
        <v>17230</v>
      </c>
      <c r="E10144" s="29" t="n">
        <v>4</v>
      </c>
      <c r="F10144" s="29"/>
      <c r="G10144" s="29" t="s">
        <v>17250</v>
      </c>
      <c r="H10144" s="30" t="n">
        <v>1000</v>
      </c>
      <c r="I10144" s="31" t="n">
        <v>46280</v>
      </c>
      <c r="J10144" s="30" t="n">
        <v>1000</v>
      </c>
      <c r="K10144" s="29" t="s">
        <v>120</v>
      </c>
      <c r="L10144" s="29" t="s">
        <v>144</v>
      </c>
      <c r="M10144" s="29"/>
      <c r="N10144" s="29" t="s">
        <v>122</v>
      </c>
      <c r="O10144" s="31" t="n">
        <v>46995</v>
      </c>
      <c r="P10144" s="29" t="s">
        <v>123</v>
      </c>
      <c r="Q10144" s="29" t="n">
        <f aca="false">IFERROR(VALUE(L10144),"")</f>
        <v>5</v>
      </c>
      <c r="R10144" s="29" t="n">
        <f aca="true">IF(O10144="","",O10144-TODAY())</f>
        <v>710</v>
      </c>
      <c r="S10144" s="29" t="str">
        <f aca="false">IF(C10144="&lt;&lt; vazio &gt;&gt;","VAZIA",IF(AND(O10144&lt;&gt;"",R10144&lt;0),"VENCIDO",IF(AND(O10144&lt;&gt;"",R10144&lt;=Parametros!$B$10),"PRÓX. VENCIMENTO",IF(F10144="Q","QUALIDADE",IF(F10144="S","BLOQUEADO",IF(F10144="R","RESTRITO/DEVOLUÇÃO",IF(OR(N10144="QUAR",N10144="QRES"),"QUARENTENA",IF(OR(B10144="DESCARTE",B10144="DEVOLUÇÃO"),"DESCARTE/DEVOLUÇÃO",IF(AND(D10144="",K10144&lt;&gt;""),"SEM LOTE",IF(AND(Q10144&lt;&gt;"",Q10144&gt;=Parametros!$B$11),"PARADO/SEM GIRO","OK"))))))))))</f>
        <v>OK</v>
      </c>
      <c r="T10144" s="29" t="str">
        <f aca="false">IF(AND($S10144="PARADO/SEM GIRO",$K10144="KG",OR(Painel!$B$5="(Todos)",A10144=Painel!$B$5)*OR(Painel!$E$5="(Todos)",P10144=Painel!$E$5)),$J10144+ROW()/10000000,"")</f>
        <v/>
      </c>
      <c r="U10144" s="29" t="str">
        <f aca="false">IF(AND($S10144="VENCIDO",$K10144="KG",OR(Painel!$B$5="(Todos)",A10144=Painel!$B$5)*OR(Painel!$E$5="(Todos)",P10144=Painel!$E$5)),$J10144+ROW()/10000000,"")</f>
        <v/>
      </c>
    </row>
    <row r="10145" customFormat="false" ht="15" hidden="false" customHeight="false" outlineLevel="0" collapsed="false">
      <c r="A10145" s="29" t="s">
        <v>56</v>
      </c>
      <c r="B10145" s="29" t="s">
        <v>17251</v>
      </c>
      <c r="C10145" s="29" t="s">
        <v>5427</v>
      </c>
      <c r="D10145" s="29" t="s">
        <v>17230</v>
      </c>
      <c r="E10145" s="29" t="n">
        <v>4</v>
      </c>
      <c r="F10145" s="29"/>
      <c r="G10145" s="29" t="s">
        <v>17252</v>
      </c>
      <c r="H10145" s="30" t="n">
        <v>1000</v>
      </c>
      <c r="I10145" s="31" t="n">
        <v>46280</v>
      </c>
      <c r="J10145" s="30" t="n">
        <v>1000</v>
      </c>
      <c r="K10145" s="29" t="s">
        <v>120</v>
      </c>
      <c r="L10145" s="29" t="s">
        <v>144</v>
      </c>
      <c r="M10145" s="29"/>
      <c r="N10145" s="29" t="s">
        <v>122</v>
      </c>
      <c r="O10145" s="31" t="n">
        <v>46995</v>
      </c>
      <c r="P10145" s="29" t="s">
        <v>123</v>
      </c>
      <c r="Q10145" s="29" t="n">
        <f aca="false">IFERROR(VALUE(L10145),"")</f>
        <v>5</v>
      </c>
      <c r="R10145" s="29" t="n">
        <f aca="true">IF(O10145="","",O10145-TODAY())</f>
        <v>710</v>
      </c>
      <c r="S10145" s="29" t="str">
        <f aca="false">IF(C10145="&lt;&lt; vazio &gt;&gt;","VAZIA",IF(AND(O10145&lt;&gt;"",R10145&lt;0),"VENCIDO",IF(AND(O10145&lt;&gt;"",R10145&lt;=Parametros!$B$10),"PRÓX. VENCIMENTO",IF(F10145="Q","QUALIDADE",IF(F10145="S","BLOQUEADO",IF(F10145="R","RESTRITO/DEVOLUÇÃO",IF(OR(N10145="QUAR",N10145="QRES"),"QUARENTENA",IF(OR(B10145="DESCARTE",B10145="DEVOLUÇÃO"),"DESCARTE/DEVOLUÇÃO",IF(AND(D10145="",K10145&lt;&gt;""),"SEM LOTE",IF(AND(Q10145&lt;&gt;"",Q10145&gt;=Parametros!$B$11),"PARADO/SEM GIRO","OK"))))))))))</f>
        <v>OK</v>
      </c>
      <c r="T10145" s="29" t="str">
        <f aca="false">IF(AND($S10145="PARADO/SEM GIRO",$K10145="KG",OR(Painel!$B$5="(Todos)",A10145=Painel!$B$5)*OR(Painel!$E$5="(Todos)",P10145=Painel!$E$5)),$J10145+ROW()/10000000,"")</f>
        <v/>
      </c>
      <c r="U10145" s="29" t="str">
        <f aca="false">IF(AND($S10145="VENCIDO",$K10145="KG",OR(Painel!$B$5="(Todos)",A10145=Painel!$B$5)*OR(Painel!$E$5="(Todos)",P10145=Painel!$E$5)),$J10145+ROW()/10000000,"")</f>
        <v/>
      </c>
    </row>
    <row r="10146" customFormat="false" ht="15" hidden="false" customHeight="false" outlineLevel="0" collapsed="false">
      <c r="A10146" s="29" t="s">
        <v>56</v>
      </c>
      <c r="B10146" s="29" t="s">
        <v>17251</v>
      </c>
      <c r="C10146" s="29" t="s">
        <v>5427</v>
      </c>
      <c r="D10146" s="29" t="s">
        <v>17230</v>
      </c>
      <c r="E10146" s="29" t="n">
        <v>4</v>
      </c>
      <c r="F10146" s="29"/>
      <c r="G10146" s="29" t="s">
        <v>17253</v>
      </c>
      <c r="H10146" s="30" t="n">
        <v>1000</v>
      </c>
      <c r="I10146" s="31" t="n">
        <v>46280</v>
      </c>
      <c r="J10146" s="30" t="n">
        <v>1000</v>
      </c>
      <c r="K10146" s="29" t="s">
        <v>120</v>
      </c>
      <c r="L10146" s="29" t="s">
        <v>144</v>
      </c>
      <c r="M10146" s="29"/>
      <c r="N10146" s="29" t="s">
        <v>122</v>
      </c>
      <c r="O10146" s="31" t="n">
        <v>46995</v>
      </c>
      <c r="P10146" s="29" t="s">
        <v>123</v>
      </c>
      <c r="Q10146" s="29" t="n">
        <f aca="false">IFERROR(VALUE(L10146),"")</f>
        <v>5</v>
      </c>
      <c r="R10146" s="29" t="n">
        <f aca="true">IF(O10146="","",O10146-TODAY())</f>
        <v>710</v>
      </c>
      <c r="S10146" s="29" t="str">
        <f aca="false">IF(C10146="&lt;&lt; vazio &gt;&gt;","VAZIA",IF(AND(O10146&lt;&gt;"",R10146&lt;0),"VENCIDO",IF(AND(O10146&lt;&gt;"",R10146&lt;=Parametros!$B$10),"PRÓX. VENCIMENTO",IF(F10146="Q","QUALIDADE",IF(F10146="S","BLOQUEADO",IF(F10146="R","RESTRITO/DEVOLUÇÃO",IF(OR(N10146="QUAR",N10146="QRES"),"QUARENTENA",IF(OR(B10146="DESCARTE",B10146="DEVOLUÇÃO"),"DESCARTE/DEVOLUÇÃO",IF(AND(D10146="",K10146&lt;&gt;""),"SEM LOTE",IF(AND(Q10146&lt;&gt;"",Q10146&gt;=Parametros!$B$11),"PARADO/SEM GIRO","OK"))))))))))</f>
        <v>OK</v>
      </c>
      <c r="T10146" s="29" t="str">
        <f aca="false">IF(AND($S10146="PARADO/SEM GIRO",$K10146="KG",OR(Painel!$B$5="(Todos)",A10146=Painel!$B$5)*OR(Painel!$E$5="(Todos)",P10146=Painel!$E$5)),$J10146+ROW()/10000000,"")</f>
        <v/>
      </c>
      <c r="U10146" s="29" t="str">
        <f aca="false">IF(AND($S10146="VENCIDO",$K10146="KG",OR(Painel!$B$5="(Todos)",A10146=Painel!$B$5)*OR(Painel!$E$5="(Todos)",P10146=Painel!$E$5)),$J10146+ROW()/10000000,"")</f>
        <v/>
      </c>
    </row>
    <row r="10147" customFormat="false" ht="15" hidden="false" customHeight="false" outlineLevel="0" collapsed="false">
      <c r="A10147" s="29" t="s">
        <v>56</v>
      </c>
      <c r="B10147" s="29" t="s">
        <v>17251</v>
      </c>
      <c r="C10147" s="29" t="s">
        <v>5427</v>
      </c>
      <c r="D10147" s="29" t="s">
        <v>17230</v>
      </c>
      <c r="E10147" s="29" t="n">
        <v>4</v>
      </c>
      <c r="F10147" s="29"/>
      <c r="G10147" s="29" t="s">
        <v>17254</v>
      </c>
      <c r="H10147" s="30" t="n">
        <v>1000</v>
      </c>
      <c r="I10147" s="31" t="n">
        <v>46280</v>
      </c>
      <c r="J10147" s="30" t="n">
        <v>1000</v>
      </c>
      <c r="K10147" s="29" t="s">
        <v>120</v>
      </c>
      <c r="L10147" s="29" t="s">
        <v>144</v>
      </c>
      <c r="M10147" s="29"/>
      <c r="N10147" s="29" t="s">
        <v>122</v>
      </c>
      <c r="O10147" s="31" t="n">
        <v>46995</v>
      </c>
      <c r="P10147" s="29" t="s">
        <v>123</v>
      </c>
      <c r="Q10147" s="29" t="n">
        <f aca="false">IFERROR(VALUE(L10147),"")</f>
        <v>5</v>
      </c>
      <c r="R10147" s="29" t="n">
        <f aca="true">IF(O10147="","",O10147-TODAY())</f>
        <v>710</v>
      </c>
      <c r="S10147" s="29" t="str">
        <f aca="false">IF(C10147="&lt;&lt; vazio &gt;&gt;","VAZIA",IF(AND(O10147&lt;&gt;"",R10147&lt;0),"VENCIDO",IF(AND(O10147&lt;&gt;"",R10147&lt;=Parametros!$B$10),"PRÓX. VENCIMENTO",IF(F10147="Q","QUALIDADE",IF(F10147="S","BLOQUEADO",IF(F10147="R","RESTRITO/DEVOLUÇÃO",IF(OR(N10147="QUAR",N10147="QRES"),"QUARENTENA",IF(OR(B10147="DESCARTE",B10147="DEVOLUÇÃO"),"DESCARTE/DEVOLUÇÃO",IF(AND(D10147="",K10147&lt;&gt;""),"SEM LOTE",IF(AND(Q10147&lt;&gt;"",Q10147&gt;=Parametros!$B$11),"PARADO/SEM GIRO","OK"))))))))))</f>
        <v>OK</v>
      </c>
      <c r="T10147" s="29" t="str">
        <f aca="false">IF(AND($S10147="PARADO/SEM GIRO",$K10147="KG",OR(Painel!$B$5="(Todos)",A10147=Painel!$B$5)*OR(Painel!$E$5="(Todos)",P10147=Painel!$E$5)),$J10147+ROW()/10000000,"")</f>
        <v/>
      </c>
      <c r="U10147" s="29" t="str">
        <f aca="false">IF(AND($S10147="VENCIDO",$K10147="KG",OR(Painel!$B$5="(Todos)",A10147=Painel!$B$5)*OR(Painel!$E$5="(Todos)",P10147=Painel!$E$5)),$J10147+ROW()/10000000,"")</f>
        <v/>
      </c>
    </row>
    <row r="10148" customFormat="false" ht="15" hidden="false" customHeight="false" outlineLevel="0" collapsed="false">
      <c r="A10148" s="29" t="s">
        <v>56</v>
      </c>
      <c r="B10148" s="29" t="s">
        <v>17251</v>
      </c>
      <c r="C10148" s="29" t="s">
        <v>5427</v>
      </c>
      <c r="D10148" s="29" t="s">
        <v>17234</v>
      </c>
      <c r="E10148" s="29" t="n">
        <v>4</v>
      </c>
      <c r="F10148" s="29"/>
      <c r="G10148" s="29" t="s">
        <v>17255</v>
      </c>
      <c r="H10148" s="30" t="n">
        <v>1000</v>
      </c>
      <c r="I10148" s="31" t="n">
        <v>46280</v>
      </c>
      <c r="J10148" s="30" t="n">
        <v>1000</v>
      </c>
      <c r="K10148" s="29" t="s">
        <v>120</v>
      </c>
      <c r="L10148" s="29" t="s">
        <v>144</v>
      </c>
      <c r="M10148" s="29"/>
      <c r="N10148" s="29" t="s">
        <v>122</v>
      </c>
      <c r="O10148" s="31" t="n">
        <v>46994</v>
      </c>
      <c r="P10148" s="29" t="s">
        <v>123</v>
      </c>
      <c r="Q10148" s="29" t="n">
        <f aca="false">IFERROR(VALUE(L10148),"")</f>
        <v>5</v>
      </c>
      <c r="R10148" s="29" t="n">
        <f aca="true">IF(O10148="","",O10148-TODAY())</f>
        <v>709</v>
      </c>
      <c r="S10148" s="29" t="str">
        <f aca="false">IF(C10148="&lt;&lt; vazio &gt;&gt;","VAZIA",IF(AND(O10148&lt;&gt;"",R10148&lt;0),"VENCIDO",IF(AND(O10148&lt;&gt;"",R10148&lt;=Parametros!$B$10),"PRÓX. VENCIMENTO",IF(F10148="Q","QUALIDADE",IF(F10148="S","BLOQUEADO",IF(F10148="R","RESTRITO/DEVOLUÇÃO",IF(OR(N10148="QUAR",N10148="QRES"),"QUARENTENA",IF(OR(B10148="DESCARTE",B10148="DEVOLUÇÃO"),"DESCARTE/DEVOLUÇÃO",IF(AND(D10148="",K10148&lt;&gt;""),"SEM LOTE",IF(AND(Q10148&lt;&gt;"",Q10148&gt;=Parametros!$B$11),"PARADO/SEM GIRO","OK"))))))))))</f>
        <v>OK</v>
      </c>
      <c r="T10148" s="29" t="str">
        <f aca="false">IF(AND($S10148="PARADO/SEM GIRO",$K10148="KG",OR(Painel!$B$5="(Todos)",A10148=Painel!$B$5)*OR(Painel!$E$5="(Todos)",P10148=Painel!$E$5)),$J10148+ROW()/10000000,"")</f>
        <v/>
      </c>
      <c r="U10148" s="29" t="str">
        <f aca="false">IF(AND($S10148="VENCIDO",$K10148="KG",OR(Painel!$B$5="(Todos)",A10148=Painel!$B$5)*OR(Painel!$E$5="(Todos)",P10148=Painel!$E$5)),$J10148+ROW()/10000000,"")</f>
        <v/>
      </c>
    </row>
    <row r="10149" customFormat="false" ht="15" hidden="false" customHeight="false" outlineLevel="0" collapsed="false">
      <c r="A10149" s="29" t="s">
        <v>56</v>
      </c>
      <c r="B10149" s="29" t="s">
        <v>17256</v>
      </c>
      <c r="C10149" s="29" t="s">
        <v>5424</v>
      </c>
      <c r="D10149" s="29" t="s">
        <v>17257</v>
      </c>
      <c r="E10149" s="29" t="n">
        <v>1</v>
      </c>
      <c r="F10149" s="29"/>
      <c r="G10149" s="29" t="s">
        <v>17258</v>
      </c>
      <c r="H10149" s="30" t="n">
        <v>1000</v>
      </c>
      <c r="I10149" s="31" t="n">
        <v>46279</v>
      </c>
      <c r="J10149" s="30" t="n">
        <v>1000</v>
      </c>
      <c r="K10149" s="29" t="s">
        <v>120</v>
      </c>
      <c r="L10149" s="29" t="s">
        <v>350</v>
      </c>
      <c r="M10149" s="29"/>
      <c r="N10149" s="29" t="s">
        <v>122</v>
      </c>
      <c r="O10149" s="31" t="n">
        <v>46916</v>
      </c>
      <c r="P10149" s="29" t="s">
        <v>123</v>
      </c>
      <c r="Q10149" s="29" t="n">
        <f aca="false">IFERROR(VALUE(L10149),"")</f>
        <v>6</v>
      </c>
      <c r="R10149" s="29" t="n">
        <f aca="true">IF(O10149="","",O10149-TODAY())</f>
        <v>631</v>
      </c>
      <c r="S10149" s="29" t="str">
        <f aca="false">IF(C10149="&lt;&lt; vazio &gt;&gt;","VAZIA",IF(AND(O10149&lt;&gt;"",R10149&lt;0),"VENCIDO",IF(AND(O10149&lt;&gt;"",R10149&lt;=Parametros!$B$10),"PRÓX. VENCIMENTO",IF(F10149="Q","QUALIDADE",IF(F10149="S","BLOQUEADO",IF(F10149="R","RESTRITO/DEVOLUÇÃO",IF(OR(N10149="QUAR",N10149="QRES"),"QUARENTENA",IF(OR(B10149="DESCARTE",B10149="DEVOLUÇÃO"),"DESCARTE/DEVOLUÇÃO",IF(AND(D10149="",K10149&lt;&gt;""),"SEM LOTE",IF(AND(Q10149&lt;&gt;"",Q10149&gt;=Parametros!$B$11),"PARADO/SEM GIRO","OK"))))))))))</f>
        <v>OK</v>
      </c>
      <c r="T10149" s="29" t="str">
        <f aca="false">IF(AND($S10149="PARADO/SEM GIRO",$K10149="KG",OR(Painel!$B$5="(Todos)",A10149=Painel!$B$5)*OR(Painel!$E$5="(Todos)",P10149=Painel!$E$5)),$J10149+ROW()/10000000,"")</f>
        <v/>
      </c>
      <c r="U10149" s="29" t="str">
        <f aca="false">IF(AND($S10149="VENCIDO",$K10149="KG",OR(Painel!$B$5="(Todos)",A10149=Painel!$B$5)*OR(Painel!$E$5="(Todos)",P10149=Painel!$E$5)),$J10149+ROW()/10000000,"")</f>
        <v/>
      </c>
    </row>
    <row r="10150" customFormat="false" ht="15" hidden="false" customHeight="false" outlineLevel="0" collapsed="false">
      <c r="A10150" s="29" t="s">
        <v>56</v>
      </c>
      <c r="B10150" s="29" t="s">
        <v>17259</v>
      </c>
      <c r="C10150" s="29" t="s">
        <v>5424</v>
      </c>
      <c r="D10150" s="29" t="s">
        <v>17260</v>
      </c>
      <c r="E10150" s="29" t="n">
        <v>2</v>
      </c>
      <c r="F10150" s="29"/>
      <c r="G10150" s="29" t="s">
        <v>17261</v>
      </c>
      <c r="H10150" s="30" t="n">
        <v>1000</v>
      </c>
      <c r="I10150" s="31" t="n">
        <v>46281</v>
      </c>
      <c r="J10150" s="30" t="n">
        <v>1000</v>
      </c>
      <c r="K10150" s="29" t="s">
        <v>120</v>
      </c>
      <c r="L10150" s="29" t="s">
        <v>284</v>
      </c>
      <c r="M10150" s="29"/>
      <c r="N10150" s="29" t="s">
        <v>122</v>
      </c>
      <c r="O10150" s="31" t="n">
        <v>46951</v>
      </c>
      <c r="P10150" s="29" t="s">
        <v>123</v>
      </c>
      <c r="Q10150" s="29" t="n">
        <f aca="false">IFERROR(VALUE(L10150),"")</f>
        <v>4</v>
      </c>
      <c r="R10150" s="29" t="n">
        <f aca="true">IF(O10150="","",O10150-TODAY())</f>
        <v>666</v>
      </c>
      <c r="S10150" s="29" t="str">
        <f aca="false">IF(C10150="&lt;&lt; vazio &gt;&gt;","VAZIA",IF(AND(O10150&lt;&gt;"",R10150&lt;0),"VENCIDO",IF(AND(O10150&lt;&gt;"",R10150&lt;=Parametros!$B$10),"PRÓX. VENCIMENTO",IF(F10150="Q","QUALIDADE",IF(F10150="S","BLOQUEADO",IF(F10150="R","RESTRITO/DEVOLUÇÃO",IF(OR(N10150="QUAR",N10150="QRES"),"QUARENTENA",IF(OR(B10150="DESCARTE",B10150="DEVOLUÇÃO"),"DESCARTE/DEVOLUÇÃO",IF(AND(D10150="",K10150&lt;&gt;""),"SEM LOTE",IF(AND(Q10150&lt;&gt;"",Q10150&gt;=Parametros!$B$11),"PARADO/SEM GIRO","OK"))))))))))</f>
        <v>OK</v>
      </c>
      <c r="T10150" s="29" t="str">
        <f aca="false">IF(AND($S10150="PARADO/SEM GIRO",$K10150="KG",OR(Painel!$B$5="(Todos)",A10150=Painel!$B$5)*OR(Painel!$E$5="(Todos)",P10150=Painel!$E$5)),$J10150+ROW()/10000000,"")</f>
        <v/>
      </c>
      <c r="U10150" s="29" t="str">
        <f aca="false">IF(AND($S10150="VENCIDO",$K10150="KG",OR(Painel!$B$5="(Todos)",A10150=Painel!$B$5)*OR(Painel!$E$5="(Todos)",P10150=Painel!$E$5)),$J10150+ROW()/10000000,"")</f>
        <v/>
      </c>
    </row>
    <row r="10151" customFormat="false" ht="15" hidden="false" customHeight="false" outlineLevel="0" collapsed="false">
      <c r="A10151" s="29" t="s">
        <v>56</v>
      </c>
      <c r="B10151" s="29" t="s">
        <v>17259</v>
      </c>
      <c r="C10151" s="29" t="s">
        <v>5424</v>
      </c>
      <c r="D10151" s="29" t="s">
        <v>17257</v>
      </c>
      <c r="E10151" s="29" t="n">
        <v>2</v>
      </c>
      <c r="F10151" s="29"/>
      <c r="G10151" s="29" t="s">
        <v>17262</v>
      </c>
      <c r="H10151" s="30" t="n">
        <v>1000</v>
      </c>
      <c r="I10151" s="31" t="n">
        <v>46279</v>
      </c>
      <c r="J10151" s="30" t="n">
        <v>1000</v>
      </c>
      <c r="K10151" s="29" t="s">
        <v>120</v>
      </c>
      <c r="L10151" s="29" t="s">
        <v>350</v>
      </c>
      <c r="M10151" s="29"/>
      <c r="N10151" s="29" t="s">
        <v>122</v>
      </c>
      <c r="O10151" s="31" t="n">
        <v>46916</v>
      </c>
      <c r="P10151" s="29" t="s">
        <v>123</v>
      </c>
      <c r="Q10151" s="29" t="n">
        <f aca="false">IFERROR(VALUE(L10151),"")</f>
        <v>6</v>
      </c>
      <c r="R10151" s="29" t="n">
        <f aca="true">IF(O10151="","",O10151-TODAY())</f>
        <v>631</v>
      </c>
      <c r="S10151" s="29" t="str">
        <f aca="false">IF(C10151="&lt;&lt; vazio &gt;&gt;","VAZIA",IF(AND(O10151&lt;&gt;"",R10151&lt;0),"VENCIDO",IF(AND(O10151&lt;&gt;"",R10151&lt;=Parametros!$B$10),"PRÓX. VENCIMENTO",IF(F10151="Q","QUALIDADE",IF(F10151="S","BLOQUEADO",IF(F10151="R","RESTRITO/DEVOLUÇÃO",IF(OR(N10151="QUAR",N10151="QRES"),"QUARENTENA",IF(OR(B10151="DESCARTE",B10151="DEVOLUÇÃO"),"DESCARTE/DEVOLUÇÃO",IF(AND(D10151="",K10151&lt;&gt;""),"SEM LOTE",IF(AND(Q10151&lt;&gt;"",Q10151&gt;=Parametros!$B$11),"PARADO/SEM GIRO","OK"))))))))))</f>
        <v>OK</v>
      </c>
      <c r="T10151" s="29" t="str">
        <f aca="false">IF(AND($S10151="PARADO/SEM GIRO",$K10151="KG",OR(Painel!$B$5="(Todos)",A10151=Painel!$B$5)*OR(Painel!$E$5="(Todos)",P10151=Painel!$E$5)),$J10151+ROW()/10000000,"")</f>
        <v/>
      </c>
      <c r="U10151" s="29" t="str">
        <f aca="false">IF(AND($S10151="VENCIDO",$K10151="KG",OR(Painel!$B$5="(Todos)",A10151=Painel!$B$5)*OR(Painel!$E$5="(Todos)",P10151=Painel!$E$5)),$J10151+ROW()/10000000,"")</f>
        <v/>
      </c>
    </row>
    <row r="10152" customFormat="false" ht="15" hidden="false" customHeight="false" outlineLevel="0" collapsed="false">
      <c r="A10152" s="29" t="s">
        <v>56</v>
      </c>
      <c r="B10152" s="29" t="s">
        <v>17263</v>
      </c>
      <c r="C10152" s="29" t="s">
        <v>5424</v>
      </c>
      <c r="D10152" s="29" t="s">
        <v>17260</v>
      </c>
      <c r="E10152" s="29" t="n">
        <v>2</v>
      </c>
      <c r="F10152" s="29"/>
      <c r="G10152" s="29" t="s">
        <v>17264</v>
      </c>
      <c r="H10152" s="30" t="n">
        <v>1000</v>
      </c>
      <c r="I10152" s="31" t="n">
        <v>46281</v>
      </c>
      <c r="J10152" s="30" t="n">
        <v>1000</v>
      </c>
      <c r="K10152" s="29" t="s">
        <v>120</v>
      </c>
      <c r="L10152" s="29" t="s">
        <v>284</v>
      </c>
      <c r="M10152" s="29"/>
      <c r="N10152" s="29" t="s">
        <v>122</v>
      </c>
      <c r="O10152" s="31" t="n">
        <v>46951</v>
      </c>
      <c r="P10152" s="29" t="s">
        <v>123</v>
      </c>
      <c r="Q10152" s="29" t="n">
        <f aca="false">IFERROR(VALUE(L10152),"")</f>
        <v>4</v>
      </c>
      <c r="R10152" s="29" t="n">
        <f aca="true">IF(O10152="","",O10152-TODAY())</f>
        <v>666</v>
      </c>
      <c r="S10152" s="29" t="str">
        <f aca="false">IF(C10152="&lt;&lt; vazio &gt;&gt;","VAZIA",IF(AND(O10152&lt;&gt;"",R10152&lt;0),"VENCIDO",IF(AND(O10152&lt;&gt;"",R10152&lt;=Parametros!$B$10),"PRÓX. VENCIMENTO",IF(F10152="Q","QUALIDADE",IF(F10152="S","BLOQUEADO",IF(F10152="R","RESTRITO/DEVOLUÇÃO",IF(OR(N10152="QUAR",N10152="QRES"),"QUARENTENA",IF(OR(B10152="DESCARTE",B10152="DEVOLUÇÃO"),"DESCARTE/DEVOLUÇÃO",IF(AND(D10152="",K10152&lt;&gt;""),"SEM LOTE",IF(AND(Q10152&lt;&gt;"",Q10152&gt;=Parametros!$B$11),"PARADO/SEM GIRO","OK"))))))))))</f>
        <v>OK</v>
      </c>
      <c r="T10152" s="29" t="str">
        <f aca="false">IF(AND($S10152="PARADO/SEM GIRO",$K10152="KG",OR(Painel!$B$5="(Todos)",A10152=Painel!$B$5)*OR(Painel!$E$5="(Todos)",P10152=Painel!$E$5)),$J10152+ROW()/10000000,"")</f>
        <v/>
      </c>
      <c r="U10152" s="29" t="str">
        <f aca="false">IF(AND($S10152="VENCIDO",$K10152="KG",OR(Painel!$B$5="(Todos)",A10152=Painel!$B$5)*OR(Painel!$E$5="(Todos)",P10152=Painel!$E$5)),$J10152+ROW()/10000000,"")</f>
        <v/>
      </c>
    </row>
    <row r="10153" customFormat="false" ht="15" hidden="false" customHeight="false" outlineLevel="0" collapsed="false">
      <c r="A10153" s="29" t="s">
        <v>56</v>
      </c>
      <c r="B10153" s="29" t="s">
        <v>17263</v>
      </c>
      <c r="C10153" s="29" t="s">
        <v>5424</v>
      </c>
      <c r="D10153" s="29" t="s">
        <v>17257</v>
      </c>
      <c r="E10153" s="29" t="n">
        <v>2</v>
      </c>
      <c r="F10153" s="29"/>
      <c r="G10153" s="29" t="s">
        <v>17265</v>
      </c>
      <c r="H10153" s="30" t="n">
        <v>1000</v>
      </c>
      <c r="I10153" s="31" t="n">
        <v>46279</v>
      </c>
      <c r="J10153" s="30" t="n">
        <v>1000</v>
      </c>
      <c r="K10153" s="29" t="s">
        <v>120</v>
      </c>
      <c r="L10153" s="29" t="s">
        <v>350</v>
      </c>
      <c r="M10153" s="29"/>
      <c r="N10153" s="29" t="s">
        <v>122</v>
      </c>
      <c r="O10153" s="31" t="n">
        <v>46916</v>
      </c>
      <c r="P10153" s="29" t="s">
        <v>123</v>
      </c>
      <c r="Q10153" s="29" t="n">
        <f aca="false">IFERROR(VALUE(L10153),"")</f>
        <v>6</v>
      </c>
      <c r="R10153" s="29" t="n">
        <f aca="true">IF(O10153="","",O10153-TODAY())</f>
        <v>631</v>
      </c>
      <c r="S10153" s="29" t="str">
        <f aca="false">IF(C10153="&lt;&lt; vazio &gt;&gt;","VAZIA",IF(AND(O10153&lt;&gt;"",R10153&lt;0),"VENCIDO",IF(AND(O10153&lt;&gt;"",R10153&lt;=Parametros!$B$10),"PRÓX. VENCIMENTO",IF(F10153="Q","QUALIDADE",IF(F10153="S","BLOQUEADO",IF(F10153="R","RESTRITO/DEVOLUÇÃO",IF(OR(N10153="QUAR",N10153="QRES"),"QUARENTENA",IF(OR(B10153="DESCARTE",B10153="DEVOLUÇÃO"),"DESCARTE/DEVOLUÇÃO",IF(AND(D10153="",K10153&lt;&gt;""),"SEM LOTE",IF(AND(Q10153&lt;&gt;"",Q10153&gt;=Parametros!$B$11),"PARADO/SEM GIRO","OK"))))))))))</f>
        <v>OK</v>
      </c>
      <c r="T10153" s="29" t="str">
        <f aca="false">IF(AND($S10153="PARADO/SEM GIRO",$K10153="KG",OR(Painel!$B$5="(Todos)",A10153=Painel!$B$5)*OR(Painel!$E$5="(Todos)",P10153=Painel!$E$5)),$J10153+ROW()/10000000,"")</f>
        <v/>
      </c>
      <c r="U10153" s="29" t="str">
        <f aca="false">IF(AND($S10153="VENCIDO",$K10153="KG",OR(Painel!$B$5="(Todos)",A10153=Painel!$B$5)*OR(Painel!$E$5="(Todos)",P10153=Painel!$E$5)),$J10153+ROW()/10000000,"")</f>
        <v/>
      </c>
    </row>
    <row r="10154" customFormat="false" ht="15" hidden="false" customHeight="false" outlineLevel="0" collapsed="false">
      <c r="A10154" s="29" t="s">
        <v>56</v>
      </c>
      <c r="B10154" s="29" t="s">
        <v>17266</v>
      </c>
      <c r="C10154" s="29" t="s">
        <v>5424</v>
      </c>
      <c r="D10154" s="29" t="s">
        <v>17257</v>
      </c>
      <c r="E10154" s="29" t="n">
        <v>1</v>
      </c>
      <c r="F10154" s="29"/>
      <c r="G10154" s="29" t="s">
        <v>17267</v>
      </c>
      <c r="H10154" s="30" t="n">
        <v>1000</v>
      </c>
      <c r="I10154" s="31" t="n">
        <v>46279</v>
      </c>
      <c r="J10154" s="30" t="n">
        <v>1000</v>
      </c>
      <c r="K10154" s="29" t="s">
        <v>120</v>
      </c>
      <c r="L10154" s="29" t="s">
        <v>350</v>
      </c>
      <c r="M10154" s="29"/>
      <c r="N10154" s="29" t="s">
        <v>122</v>
      </c>
      <c r="O10154" s="31" t="n">
        <v>46916</v>
      </c>
      <c r="P10154" s="29" t="s">
        <v>123</v>
      </c>
      <c r="Q10154" s="29" t="n">
        <f aca="false">IFERROR(VALUE(L10154),"")</f>
        <v>6</v>
      </c>
      <c r="R10154" s="29" t="n">
        <f aca="true">IF(O10154="","",O10154-TODAY())</f>
        <v>631</v>
      </c>
      <c r="S10154" s="29" t="str">
        <f aca="false">IF(C10154="&lt;&lt; vazio &gt;&gt;","VAZIA",IF(AND(O10154&lt;&gt;"",R10154&lt;0),"VENCIDO",IF(AND(O10154&lt;&gt;"",R10154&lt;=Parametros!$B$10),"PRÓX. VENCIMENTO",IF(F10154="Q","QUALIDADE",IF(F10154="S","BLOQUEADO",IF(F10154="R","RESTRITO/DEVOLUÇÃO",IF(OR(N10154="QUAR",N10154="QRES"),"QUARENTENA",IF(OR(B10154="DESCARTE",B10154="DEVOLUÇÃO"),"DESCARTE/DEVOLUÇÃO",IF(AND(D10154="",K10154&lt;&gt;""),"SEM LOTE",IF(AND(Q10154&lt;&gt;"",Q10154&gt;=Parametros!$B$11),"PARADO/SEM GIRO","OK"))))))))))</f>
        <v>OK</v>
      </c>
      <c r="T10154" s="29" t="str">
        <f aca="false">IF(AND($S10154="PARADO/SEM GIRO",$K10154="KG",OR(Painel!$B$5="(Todos)",A10154=Painel!$B$5)*OR(Painel!$E$5="(Todos)",P10154=Painel!$E$5)),$J10154+ROW()/10000000,"")</f>
        <v/>
      </c>
      <c r="U10154" s="29" t="str">
        <f aca="false">IF(AND($S10154="VENCIDO",$K10154="KG",OR(Painel!$B$5="(Todos)",A10154=Painel!$B$5)*OR(Painel!$E$5="(Todos)",P10154=Painel!$E$5)),$J10154+ROW()/10000000,"")</f>
        <v/>
      </c>
    </row>
    <row r="10155" customFormat="false" ht="15" hidden="false" customHeight="false" outlineLevel="0" collapsed="false">
      <c r="A10155" s="29" t="s">
        <v>56</v>
      </c>
      <c r="B10155" s="29" t="s">
        <v>17268</v>
      </c>
      <c r="C10155" s="29" t="s">
        <v>5400</v>
      </c>
      <c r="D10155" s="29" t="s">
        <v>15875</v>
      </c>
      <c r="E10155" s="29" t="n">
        <v>2</v>
      </c>
      <c r="F10155" s="29"/>
      <c r="G10155" s="29" t="s">
        <v>17269</v>
      </c>
      <c r="H10155" s="30" t="n">
        <v>1000</v>
      </c>
      <c r="I10155" s="31" t="n">
        <v>46282</v>
      </c>
      <c r="J10155" s="30" t="n">
        <v>1000</v>
      </c>
      <c r="K10155" s="29" t="s">
        <v>120</v>
      </c>
      <c r="L10155" s="29" t="s">
        <v>400</v>
      </c>
      <c r="M10155" s="29"/>
      <c r="N10155" s="29" t="s">
        <v>122</v>
      </c>
      <c r="O10155" s="31" t="n">
        <v>46922</v>
      </c>
      <c r="P10155" s="29" t="s">
        <v>123</v>
      </c>
      <c r="Q10155" s="29" t="n">
        <f aca="false">IFERROR(VALUE(L10155),"")</f>
        <v>3</v>
      </c>
      <c r="R10155" s="29" t="n">
        <f aca="true">IF(O10155="","",O10155-TODAY())</f>
        <v>637</v>
      </c>
      <c r="S10155" s="29" t="str">
        <f aca="false">IF(C10155="&lt;&lt; vazio &gt;&gt;","VAZIA",IF(AND(O10155&lt;&gt;"",R10155&lt;0),"VENCIDO",IF(AND(O10155&lt;&gt;"",R10155&lt;=Parametros!$B$10),"PRÓX. VENCIMENTO",IF(F10155="Q","QUALIDADE",IF(F10155="S","BLOQUEADO",IF(F10155="R","RESTRITO/DEVOLUÇÃO",IF(OR(N10155="QUAR",N10155="QRES"),"QUARENTENA",IF(OR(B10155="DESCARTE",B10155="DEVOLUÇÃO"),"DESCARTE/DEVOLUÇÃO",IF(AND(D10155="",K10155&lt;&gt;""),"SEM LOTE",IF(AND(Q10155&lt;&gt;"",Q10155&gt;=Parametros!$B$11),"PARADO/SEM GIRO","OK"))))))))))</f>
        <v>OK</v>
      </c>
      <c r="T10155" s="29" t="str">
        <f aca="false">IF(AND($S10155="PARADO/SEM GIRO",$K10155="KG",OR(Painel!$B$5="(Todos)",A10155=Painel!$B$5)*OR(Painel!$E$5="(Todos)",P10155=Painel!$E$5)),$J10155+ROW()/10000000,"")</f>
        <v/>
      </c>
      <c r="U10155" s="29" t="str">
        <f aca="false">IF(AND($S10155="VENCIDO",$K10155="KG",OR(Painel!$B$5="(Todos)",A10155=Painel!$B$5)*OR(Painel!$E$5="(Todos)",P10155=Painel!$E$5)),$J10155+ROW()/10000000,"")</f>
        <v/>
      </c>
    </row>
    <row r="10156" customFormat="false" ht="15" hidden="false" customHeight="false" outlineLevel="0" collapsed="false">
      <c r="A10156" s="29" t="s">
        <v>56</v>
      </c>
      <c r="B10156" s="29" t="s">
        <v>17268</v>
      </c>
      <c r="C10156" s="29" t="s">
        <v>5424</v>
      </c>
      <c r="D10156" s="29" t="s">
        <v>17257</v>
      </c>
      <c r="E10156" s="29" t="n">
        <v>2</v>
      </c>
      <c r="F10156" s="29"/>
      <c r="G10156" s="29" t="s">
        <v>17270</v>
      </c>
      <c r="H10156" s="30" t="n">
        <v>1000</v>
      </c>
      <c r="I10156" s="31" t="n">
        <v>46279</v>
      </c>
      <c r="J10156" s="30" t="n">
        <v>1000</v>
      </c>
      <c r="K10156" s="29" t="s">
        <v>120</v>
      </c>
      <c r="L10156" s="29" t="s">
        <v>350</v>
      </c>
      <c r="M10156" s="29"/>
      <c r="N10156" s="29" t="s">
        <v>122</v>
      </c>
      <c r="O10156" s="31" t="n">
        <v>46916</v>
      </c>
      <c r="P10156" s="29" t="s">
        <v>123</v>
      </c>
      <c r="Q10156" s="29" t="n">
        <f aca="false">IFERROR(VALUE(L10156),"")</f>
        <v>6</v>
      </c>
      <c r="R10156" s="29" t="n">
        <f aca="true">IF(O10156="","",O10156-TODAY())</f>
        <v>631</v>
      </c>
      <c r="S10156" s="29" t="str">
        <f aca="false">IF(C10156="&lt;&lt; vazio &gt;&gt;","VAZIA",IF(AND(O10156&lt;&gt;"",R10156&lt;0),"VENCIDO",IF(AND(O10156&lt;&gt;"",R10156&lt;=Parametros!$B$10),"PRÓX. VENCIMENTO",IF(F10156="Q","QUALIDADE",IF(F10156="S","BLOQUEADO",IF(F10156="R","RESTRITO/DEVOLUÇÃO",IF(OR(N10156="QUAR",N10156="QRES"),"QUARENTENA",IF(OR(B10156="DESCARTE",B10156="DEVOLUÇÃO"),"DESCARTE/DEVOLUÇÃO",IF(AND(D10156="",K10156&lt;&gt;""),"SEM LOTE",IF(AND(Q10156&lt;&gt;"",Q10156&gt;=Parametros!$B$11),"PARADO/SEM GIRO","OK"))))))))))</f>
        <v>OK</v>
      </c>
      <c r="T10156" s="29" t="str">
        <f aca="false">IF(AND($S10156="PARADO/SEM GIRO",$K10156="KG",OR(Painel!$B$5="(Todos)",A10156=Painel!$B$5)*OR(Painel!$E$5="(Todos)",P10156=Painel!$E$5)),$J10156+ROW()/10000000,"")</f>
        <v/>
      </c>
      <c r="U10156" s="29" t="str">
        <f aca="false">IF(AND($S10156="VENCIDO",$K10156="KG",OR(Painel!$B$5="(Todos)",A10156=Painel!$B$5)*OR(Painel!$E$5="(Todos)",P10156=Painel!$E$5)),$J10156+ROW()/10000000,"")</f>
        <v/>
      </c>
    </row>
    <row r="10157" customFormat="false" ht="15" hidden="false" customHeight="false" outlineLevel="0" collapsed="false">
      <c r="A10157" s="29" t="s">
        <v>56</v>
      </c>
      <c r="B10157" s="29" t="s">
        <v>17271</v>
      </c>
      <c r="C10157" s="29" t="s">
        <v>115</v>
      </c>
      <c r="D10157" s="29"/>
      <c r="E10157" s="29" t="n">
        <v>0</v>
      </c>
      <c r="F10157" s="29"/>
      <c r="G10157" s="29"/>
      <c r="H10157" s="30" t="n">
        <v>0</v>
      </c>
      <c r="I10157" s="29"/>
      <c r="J10157" s="30" t="n">
        <v>0</v>
      </c>
      <c r="K10157" s="29"/>
      <c r="L10157" s="29" t="s">
        <v>116</v>
      </c>
      <c r="M10157" s="29"/>
      <c r="N10157" s="29"/>
      <c r="O10157" s="29"/>
      <c r="P10157" s="29"/>
      <c r="Q10157" s="29" t="n">
        <f aca="false">IFERROR(VALUE(L10157),"")</f>
        <v>0</v>
      </c>
      <c r="R10157" s="29" t="str">
        <f aca="true">IF(O10157="","",O10157-TODAY())</f>
        <v/>
      </c>
      <c r="S10157" s="29" t="str">
        <f aca="false">IF(C10157="&lt;&lt; vazio &gt;&gt;","VAZIA",IF(AND(O10157&lt;&gt;"",R10157&lt;0),"VENCIDO",IF(AND(O10157&lt;&gt;"",R10157&lt;=Parametros!$B$10),"PRÓX. VENCIMENTO",IF(F10157="Q","QUALIDADE",IF(F10157="S","BLOQUEADO",IF(F10157="R","RESTRITO/DEVOLUÇÃO",IF(OR(N10157="QUAR",N10157="QRES"),"QUARENTENA",IF(OR(B10157="DESCARTE",B10157="DEVOLUÇÃO"),"DESCARTE/DEVOLUÇÃO",IF(AND(D10157="",K10157&lt;&gt;""),"SEM LOTE",IF(AND(Q10157&lt;&gt;"",Q10157&gt;=Parametros!$B$11),"PARADO/SEM GIRO","OK"))))))))))</f>
        <v>VAZIA</v>
      </c>
      <c r="T10157" s="29" t="str">
        <f aca="false">IF(AND($S10157="PARADO/SEM GIRO",$K10157="KG",OR(Painel!$B$5="(Todos)",A10157=Painel!$B$5)*OR(Painel!$E$5="(Todos)",P10157=Painel!$E$5)),$J10157+ROW()/10000000,"")</f>
        <v/>
      </c>
      <c r="U10157" s="29" t="str">
        <f aca="false">IF(AND($S10157="VENCIDO",$K10157="KG",OR(Painel!$B$5="(Todos)",A10157=Painel!$B$5)*OR(Painel!$E$5="(Todos)",P10157=Painel!$E$5)),$J10157+ROW()/10000000,"")</f>
        <v/>
      </c>
    </row>
    <row r="10158" customFormat="false" ht="15" hidden="false" customHeight="false" outlineLevel="0" collapsed="false">
      <c r="A10158" s="29" t="s">
        <v>56</v>
      </c>
      <c r="B10158" s="29" t="s">
        <v>17272</v>
      </c>
      <c r="C10158" s="29" t="s">
        <v>115</v>
      </c>
      <c r="D10158" s="29"/>
      <c r="E10158" s="29" t="n">
        <v>0</v>
      </c>
      <c r="F10158" s="29"/>
      <c r="G10158" s="29"/>
      <c r="H10158" s="30" t="n">
        <v>0</v>
      </c>
      <c r="I10158" s="29"/>
      <c r="J10158" s="30" t="n">
        <v>0</v>
      </c>
      <c r="K10158" s="29"/>
      <c r="L10158" s="29" t="s">
        <v>116</v>
      </c>
      <c r="M10158" s="29"/>
      <c r="N10158" s="29"/>
      <c r="O10158" s="29"/>
      <c r="P10158" s="29"/>
      <c r="Q10158" s="29" t="n">
        <f aca="false">IFERROR(VALUE(L10158),"")</f>
        <v>0</v>
      </c>
      <c r="R10158" s="29" t="str">
        <f aca="true">IF(O10158="","",O10158-TODAY())</f>
        <v/>
      </c>
      <c r="S10158" s="29" t="str">
        <f aca="false">IF(C10158="&lt;&lt; vazio &gt;&gt;","VAZIA",IF(AND(O10158&lt;&gt;"",R10158&lt;0),"VENCIDO",IF(AND(O10158&lt;&gt;"",R10158&lt;=Parametros!$B$10),"PRÓX. VENCIMENTO",IF(F10158="Q","QUALIDADE",IF(F10158="S","BLOQUEADO",IF(F10158="R","RESTRITO/DEVOLUÇÃO",IF(OR(N10158="QUAR",N10158="QRES"),"QUARENTENA",IF(OR(B10158="DESCARTE",B10158="DEVOLUÇÃO"),"DESCARTE/DEVOLUÇÃO",IF(AND(D10158="",K10158&lt;&gt;""),"SEM LOTE",IF(AND(Q10158&lt;&gt;"",Q10158&gt;=Parametros!$B$11),"PARADO/SEM GIRO","OK"))))))))))</f>
        <v>VAZIA</v>
      </c>
      <c r="T10158" s="29" t="str">
        <f aca="false">IF(AND($S10158="PARADO/SEM GIRO",$K10158="KG",OR(Painel!$B$5="(Todos)",A10158=Painel!$B$5)*OR(Painel!$E$5="(Todos)",P10158=Painel!$E$5)),$J10158+ROW()/10000000,"")</f>
        <v/>
      </c>
      <c r="U10158" s="29" t="str">
        <f aca="false">IF(AND($S10158="VENCIDO",$K10158="KG",OR(Painel!$B$5="(Todos)",A10158=Painel!$B$5)*OR(Painel!$E$5="(Todos)",P10158=Painel!$E$5)),$J10158+ROW()/10000000,"")</f>
        <v/>
      </c>
    </row>
    <row r="10159" customFormat="false" ht="15" hidden="false" customHeight="false" outlineLevel="0" collapsed="false">
      <c r="A10159" s="29" t="s">
        <v>56</v>
      </c>
      <c r="B10159" s="29" t="s">
        <v>17273</v>
      </c>
      <c r="C10159" s="29" t="s">
        <v>115</v>
      </c>
      <c r="D10159" s="29"/>
      <c r="E10159" s="29" t="n">
        <v>0</v>
      </c>
      <c r="F10159" s="29"/>
      <c r="G10159" s="29"/>
      <c r="H10159" s="30" t="n">
        <v>0</v>
      </c>
      <c r="I10159" s="29"/>
      <c r="J10159" s="30" t="n">
        <v>0</v>
      </c>
      <c r="K10159" s="29"/>
      <c r="L10159" s="29" t="s">
        <v>116</v>
      </c>
      <c r="M10159" s="29"/>
      <c r="N10159" s="29"/>
      <c r="O10159" s="29"/>
      <c r="P10159" s="29"/>
      <c r="Q10159" s="29" t="n">
        <f aca="false">IFERROR(VALUE(L10159),"")</f>
        <v>0</v>
      </c>
      <c r="R10159" s="29" t="str">
        <f aca="true">IF(O10159="","",O10159-TODAY())</f>
        <v/>
      </c>
      <c r="S10159" s="29" t="str">
        <f aca="false">IF(C10159="&lt;&lt; vazio &gt;&gt;","VAZIA",IF(AND(O10159&lt;&gt;"",R10159&lt;0),"VENCIDO",IF(AND(O10159&lt;&gt;"",R10159&lt;=Parametros!$B$10),"PRÓX. VENCIMENTO",IF(F10159="Q","QUALIDADE",IF(F10159="S","BLOQUEADO",IF(F10159="R","RESTRITO/DEVOLUÇÃO",IF(OR(N10159="QUAR",N10159="QRES"),"QUARENTENA",IF(OR(B10159="DESCARTE",B10159="DEVOLUÇÃO"),"DESCARTE/DEVOLUÇÃO",IF(AND(D10159="",K10159&lt;&gt;""),"SEM LOTE",IF(AND(Q10159&lt;&gt;"",Q10159&gt;=Parametros!$B$11),"PARADO/SEM GIRO","OK"))))))))))</f>
        <v>VAZIA</v>
      </c>
      <c r="T10159" s="29" t="str">
        <f aca="false">IF(AND($S10159="PARADO/SEM GIRO",$K10159="KG",OR(Painel!$B$5="(Todos)",A10159=Painel!$B$5)*OR(Painel!$E$5="(Todos)",P10159=Painel!$E$5)),$J10159+ROW()/10000000,"")</f>
        <v/>
      </c>
      <c r="U10159" s="29" t="str">
        <f aca="false">IF(AND($S10159="VENCIDO",$K10159="KG",OR(Painel!$B$5="(Todos)",A10159=Painel!$B$5)*OR(Painel!$E$5="(Todos)",P10159=Painel!$E$5)),$J10159+ROW()/10000000,"")</f>
        <v/>
      </c>
    </row>
    <row r="10160" customFormat="false" ht="15" hidden="false" customHeight="false" outlineLevel="0" collapsed="false">
      <c r="A10160" s="29" t="s">
        <v>56</v>
      </c>
      <c r="B10160" s="29" t="s">
        <v>17274</v>
      </c>
      <c r="C10160" s="29" t="s">
        <v>115</v>
      </c>
      <c r="D10160" s="29"/>
      <c r="E10160" s="29" t="n">
        <v>0</v>
      </c>
      <c r="F10160" s="29"/>
      <c r="G10160" s="29"/>
      <c r="H10160" s="30" t="n">
        <v>0</v>
      </c>
      <c r="I10160" s="29"/>
      <c r="J10160" s="30" t="n">
        <v>0</v>
      </c>
      <c r="K10160" s="29"/>
      <c r="L10160" s="29" t="s">
        <v>116</v>
      </c>
      <c r="M10160" s="29"/>
      <c r="N10160" s="29"/>
      <c r="O10160" s="29"/>
      <c r="P10160" s="29"/>
      <c r="Q10160" s="29" t="n">
        <f aca="false">IFERROR(VALUE(L10160),"")</f>
        <v>0</v>
      </c>
      <c r="R10160" s="29" t="str">
        <f aca="true">IF(O10160="","",O10160-TODAY())</f>
        <v/>
      </c>
      <c r="S10160" s="29" t="str">
        <f aca="false">IF(C10160="&lt;&lt; vazio &gt;&gt;","VAZIA",IF(AND(O10160&lt;&gt;"",R10160&lt;0),"VENCIDO",IF(AND(O10160&lt;&gt;"",R10160&lt;=Parametros!$B$10),"PRÓX. VENCIMENTO",IF(F10160="Q","QUALIDADE",IF(F10160="S","BLOQUEADO",IF(F10160="R","RESTRITO/DEVOLUÇÃO",IF(OR(N10160="QUAR",N10160="QRES"),"QUARENTENA",IF(OR(B10160="DESCARTE",B10160="DEVOLUÇÃO"),"DESCARTE/DEVOLUÇÃO",IF(AND(D10160="",K10160&lt;&gt;""),"SEM LOTE",IF(AND(Q10160&lt;&gt;"",Q10160&gt;=Parametros!$B$11),"PARADO/SEM GIRO","OK"))))))))))</f>
        <v>VAZIA</v>
      </c>
      <c r="T10160" s="29" t="str">
        <f aca="false">IF(AND($S10160="PARADO/SEM GIRO",$K10160="KG",OR(Painel!$B$5="(Todos)",A10160=Painel!$B$5)*OR(Painel!$E$5="(Todos)",P10160=Painel!$E$5)),$J10160+ROW()/10000000,"")</f>
        <v/>
      </c>
      <c r="U10160" s="29" t="str">
        <f aca="false">IF(AND($S10160="VENCIDO",$K10160="KG",OR(Painel!$B$5="(Todos)",A10160=Painel!$B$5)*OR(Painel!$E$5="(Todos)",P10160=Painel!$E$5)),$J10160+ROW()/10000000,"")</f>
        <v/>
      </c>
    </row>
    <row r="10161" customFormat="false" ht="15" hidden="false" customHeight="false" outlineLevel="0" collapsed="false">
      <c r="A10161" s="29" t="s">
        <v>56</v>
      </c>
      <c r="B10161" s="29" t="s">
        <v>17275</v>
      </c>
      <c r="C10161" s="29" t="s">
        <v>115</v>
      </c>
      <c r="D10161" s="29"/>
      <c r="E10161" s="29" t="n">
        <v>0</v>
      </c>
      <c r="F10161" s="29"/>
      <c r="G10161" s="29"/>
      <c r="H10161" s="30" t="n">
        <v>0</v>
      </c>
      <c r="I10161" s="29"/>
      <c r="J10161" s="30" t="n">
        <v>0</v>
      </c>
      <c r="K10161" s="29"/>
      <c r="L10161" s="29" t="s">
        <v>116</v>
      </c>
      <c r="M10161" s="29"/>
      <c r="N10161" s="29"/>
      <c r="O10161" s="29"/>
      <c r="P10161" s="29"/>
      <c r="Q10161" s="29" t="n">
        <f aca="false">IFERROR(VALUE(L10161),"")</f>
        <v>0</v>
      </c>
      <c r="R10161" s="29" t="str">
        <f aca="true">IF(O10161="","",O10161-TODAY())</f>
        <v/>
      </c>
      <c r="S10161" s="29" t="str">
        <f aca="false">IF(C10161="&lt;&lt; vazio &gt;&gt;","VAZIA",IF(AND(O10161&lt;&gt;"",R10161&lt;0),"VENCIDO",IF(AND(O10161&lt;&gt;"",R10161&lt;=Parametros!$B$10),"PRÓX. VENCIMENTO",IF(F10161="Q","QUALIDADE",IF(F10161="S","BLOQUEADO",IF(F10161="R","RESTRITO/DEVOLUÇÃO",IF(OR(N10161="QUAR",N10161="QRES"),"QUARENTENA",IF(OR(B10161="DESCARTE",B10161="DEVOLUÇÃO"),"DESCARTE/DEVOLUÇÃO",IF(AND(D10161="",K10161&lt;&gt;""),"SEM LOTE",IF(AND(Q10161&lt;&gt;"",Q10161&gt;=Parametros!$B$11),"PARADO/SEM GIRO","OK"))))))))))</f>
        <v>VAZIA</v>
      </c>
      <c r="T10161" s="29" t="str">
        <f aca="false">IF(AND($S10161="PARADO/SEM GIRO",$K10161="KG",OR(Painel!$B$5="(Todos)",A10161=Painel!$B$5)*OR(Painel!$E$5="(Todos)",P10161=Painel!$E$5)),$J10161+ROW()/10000000,"")</f>
        <v/>
      </c>
      <c r="U10161" s="29" t="str">
        <f aca="false">IF(AND($S10161="VENCIDO",$K10161="KG",OR(Painel!$B$5="(Todos)",A10161=Painel!$B$5)*OR(Painel!$E$5="(Todos)",P10161=Painel!$E$5)),$J10161+ROW()/10000000,"")</f>
        <v/>
      </c>
    </row>
    <row r="10162" customFormat="false" ht="15" hidden="false" customHeight="false" outlineLevel="0" collapsed="false">
      <c r="A10162" s="29" t="s">
        <v>56</v>
      </c>
      <c r="B10162" s="29" t="s">
        <v>17276</v>
      </c>
      <c r="C10162" s="29" t="s">
        <v>115</v>
      </c>
      <c r="D10162" s="29"/>
      <c r="E10162" s="29" t="n">
        <v>0</v>
      </c>
      <c r="F10162" s="29"/>
      <c r="G10162" s="29"/>
      <c r="H10162" s="30" t="n">
        <v>0</v>
      </c>
      <c r="I10162" s="29"/>
      <c r="J10162" s="30" t="n">
        <v>0</v>
      </c>
      <c r="K10162" s="29"/>
      <c r="L10162" s="29" t="s">
        <v>116</v>
      </c>
      <c r="M10162" s="29"/>
      <c r="N10162" s="29"/>
      <c r="O10162" s="29"/>
      <c r="P10162" s="29"/>
      <c r="Q10162" s="29" t="n">
        <f aca="false">IFERROR(VALUE(L10162),"")</f>
        <v>0</v>
      </c>
      <c r="R10162" s="29" t="str">
        <f aca="true">IF(O10162="","",O10162-TODAY())</f>
        <v/>
      </c>
      <c r="S10162" s="29" t="str">
        <f aca="false">IF(C10162="&lt;&lt; vazio &gt;&gt;","VAZIA",IF(AND(O10162&lt;&gt;"",R10162&lt;0),"VENCIDO",IF(AND(O10162&lt;&gt;"",R10162&lt;=Parametros!$B$10),"PRÓX. VENCIMENTO",IF(F10162="Q","QUALIDADE",IF(F10162="S","BLOQUEADO",IF(F10162="R","RESTRITO/DEVOLUÇÃO",IF(OR(N10162="QUAR",N10162="QRES"),"QUARENTENA",IF(OR(B10162="DESCARTE",B10162="DEVOLUÇÃO"),"DESCARTE/DEVOLUÇÃO",IF(AND(D10162="",K10162&lt;&gt;""),"SEM LOTE",IF(AND(Q10162&lt;&gt;"",Q10162&gt;=Parametros!$B$11),"PARADO/SEM GIRO","OK"))))))))))</f>
        <v>VAZIA</v>
      </c>
      <c r="T10162" s="29" t="str">
        <f aca="false">IF(AND($S10162="PARADO/SEM GIRO",$K10162="KG",OR(Painel!$B$5="(Todos)",A10162=Painel!$B$5)*OR(Painel!$E$5="(Todos)",P10162=Painel!$E$5)),$J10162+ROW()/10000000,"")</f>
        <v/>
      </c>
      <c r="U10162" s="29" t="str">
        <f aca="false">IF(AND($S10162="VENCIDO",$K10162="KG",OR(Painel!$B$5="(Todos)",A10162=Painel!$B$5)*OR(Painel!$E$5="(Todos)",P10162=Painel!$E$5)),$J10162+ROW()/10000000,"")</f>
        <v/>
      </c>
    </row>
    <row r="10163" customFormat="false" ht="15" hidden="false" customHeight="false" outlineLevel="0" collapsed="false">
      <c r="A10163" s="29" t="s">
        <v>56</v>
      </c>
      <c r="B10163" s="29" t="s">
        <v>17277</v>
      </c>
      <c r="C10163" s="29" t="s">
        <v>115</v>
      </c>
      <c r="D10163" s="29"/>
      <c r="E10163" s="29" t="n">
        <v>0</v>
      </c>
      <c r="F10163" s="29"/>
      <c r="G10163" s="29"/>
      <c r="H10163" s="30" t="n">
        <v>0</v>
      </c>
      <c r="I10163" s="29"/>
      <c r="J10163" s="30" t="n">
        <v>0</v>
      </c>
      <c r="K10163" s="29"/>
      <c r="L10163" s="29" t="s">
        <v>116</v>
      </c>
      <c r="M10163" s="29"/>
      <c r="N10163" s="29"/>
      <c r="O10163" s="29"/>
      <c r="P10163" s="29"/>
      <c r="Q10163" s="29" t="n">
        <f aca="false">IFERROR(VALUE(L10163),"")</f>
        <v>0</v>
      </c>
      <c r="R10163" s="29" t="str">
        <f aca="true">IF(O10163="","",O10163-TODAY())</f>
        <v/>
      </c>
      <c r="S10163" s="29" t="str">
        <f aca="false">IF(C10163="&lt;&lt; vazio &gt;&gt;","VAZIA",IF(AND(O10163&lt;&gt;"",R10163&lt;0),"VENCIDO",IF(AND(O10163&lt;&gt;"",R10163&lt;=Parametros!$B$10),"PRÓX. VENCIMENTO",IF(F10163="Q","QUALIDADE",IF(F10163="S","BLOQUEADO",IF(F10163="R","RESTRITO/DEVOLUÇÃO",IF(OR(N10163="QUAR",N10163="QRES"),"QUARENTENA",IF(OR(B10163="DESCARTE",B10163="DEVOLUÇÃO"),"DESCARTE/DEVOLUÇÃO",IF(AND(D10163="",K10163&lt;&gt;""),"SEM LOTE",IF(AND(Q10163&lt;&gt;"",Q10163&gt;=Parametros!$B$11),"PARADO/SEM GIRO","OK"))))))))))</f>
        <v>VAZIA</v>
      </c>
      <c r="T10163" s="29" t="str">
        <f aca="false">IF(AND($S10163="PARADO/SEM GIRO",$K10163="KG",OR(Painel!$B$5="(Todos)",A10163=Painel!$B$5)*OR(Painel!$E$5="(Todos)",P10163=Painel!$E$5)),$J10163+ROW()/10000000,"")</f>
        <v/>
      </c>
      <c r="U10163" s="29" t="str">
        <f aca="false">IF(AND($S10163="VENCIDO",$K10163="KG",OR(Painel!$B$5="(Todos)",A10163=Painel!$B$5)*OR(Painel!$E$5="(Todos)",P10163=Painel!$E$5)),$J10163+ROW()/10000000,"")</f>
        <v/>
      </c>
    </row>
    <row r="10164" customFormat="false" ht="15" hidden="false" customHeight="false" outlineLevel="0" collapsed="false">
      <c r="A10164" s="29" t="s">
        <v>56</v>
      </c>
      <c r="B10164" s="29" t="s">
        <v>17278</v>
      </c>
      <c r="C10164" s="29" t="s">
        <v>115</v>
      </c>
      <c r="D10164" s="29"/>
      <c r="E10164" s="29" t="n">
        <v>0</v>
      </c>
      <c r="F10164" s="29"/>
      <c r="G10164" s="29"/>
      <c r="H10164" s="30" t="n">
        <v>0</v>
      </c>
      <c r="I10164" s="29"/>
      <c r="J10164" s="30" t="n">
        <v>0</v>
      </c>
      <c r="K10164" s="29"/>
      <c r="L10164" s="29" t="s">
        <v>116</v>
      </c>
      <c r="M10164" s="29"/>
      <c r="N10164" s="29"/>
      <c r="O10164" s="29"/>
      <c r="P10164" s="29"/>
      <c r="Q10164" s="29" t="n">
        <f aca="false">IFERROR(VALUE(L10164),"")</f>
        <v>0</v>
      </c>
      <c r="R10164" s="29" t="str">
        <f aca="true">IF(O10164="","",O10164-TODAY())</f>
        <v/>
      </c>
      <c r="S10164" s="29" t="str">
        <f aca="false">IF(C10164="&lt;&lt; vazio &gt;&gt;","VAZIA",IF(AND(O10164&lt;&gt;"",R10164&lt;0),"VENCIDO",IF(AND(O10164&lt;&gt;"",R10164&lt;=Parametros!$B$10),"PRÓX. VENCIMENTO",IF(F10164="Q","QUALIDADE",IF(F10164="S","BLOQUEADO",IF(F10164="R","RESTRITO/DEVOLUÇÃO",IF(OR(N10164="QUAR",N10164="QRES"),"QUARENTENA",IF(OR(B10164="DESCARTE",B10164="DEVOLUÇÃO"),"DESCARTE/DEVOLUÇÃO",IF(AND(D10164="",K10164&lt;&gt;""),"SEM LOTE",IF(AND(Q10164&lt;&gt;"",Q10164&gt;=Parametros!$B$11),"PARADO/SEM GIRO","OK"))))))))))</f>
        <v>VAZIA</v>
      </c>
      <c r="T10164" s="29" t="str">
        <f aca="false">IF(AND($S10164="PARADO/SEM GIRO",$K10164="KG",OR(Painel!$B$5="(Todos)",A10164=Painel!$B$5)*OR(Painel!$E$5="(Todos)",P10164=Painel!$E$5)),$J10164+ROW()/10000000,"")</f>
        <v/>
      </c>
      <c r="U10164" s="29" t="str">
        <f aca="false">IF(AND($S10164="VENCIDO",$K10164="KG",OR(Painel!$B$5="(Todos)",A10164=Painel!$B$5)*OR(Painel!$E$5="(Todos)",P10164=Painel!$E$5)),$J10164+ROW()/10000000,"")</f>
        <v/>
      </c>
    </row>
    <row r="10165" customFormat="false" ht="15" hidden="false" customHeight="false" outlineLevel="0" collapsed="false">
      <c r="A10165" s="29" t="s">
        <v>56</v>
      </c>
      <c r="B10165" s="29" t="s">
        <v>17279</v>
      </c>
      <c r="C10165" s="29" t="s">
        <v>15892</v>
      </c>
      <c r="D10165" s="29" t="s">
        <v>15893</v>
      </c>
      <c r="E10165" s="29" t="n">
        <v>1</v>
      </c>
      <c r="F10165" s="29"/>
      <c r="G10165" s="29" t="s">
        <v>17280</v>
      </c>
      <c r="H10165" s="30" t="n">
        <v>1000</v>
      </c>
      <c r="I10165" s="31" t="n">
        <v>46276</v>
      </c>
      <c r="J10165" s="30" t="n">
        <v>1000</v>
      </c>
      <c r="K10165" s="29" t="s">
        <v>120</v>
      </c>
      <c r="L10165" s="29" t="s">
        <v>133</v>
      </c>
      <c r="M10165" s="29"/>
      <c r="N10165" s="29" t="s">
        <v>122</v>
      </c>
      <c r="O10165" s="31" t="n">
        <v>46956</v>
      </c>
      <c r="P10165" s="29" t="s">
        <v>123</v>
      </c>
      <c r="Q10165" s="29" t="n">
        <f aca="false">IFERROR(VALUE(L10165),"")</f>
        <v>9</v>
      </c>
      <c r="R10165" s="29" t="n">
        <f aca="true">IF(O10165="","",O10165-TODAY())</f>
        <v>671</v>
      </c>
      <c r="S10165" s="29" t="str">
        <f aca="false">IF(C10165="&lt;&lt; vazio &gt;&gt;","VAZIA",IF(AND(O10165&lt;&gt;"",R10165&lt;0),"VENCIDO",IF(AND(O10165&lt;&gt;"",R10165&lt;=Parametros!$B$10),"PRÓX. VENCIMENTO",IF(F10165="Q","QUALIDADE",IF(F10165="S","BLOQUEADO",IF(F10165="R","RESTRITO/DEVOLUÇÃO",IF(OR(N10165="QUAR",N10165="QRES"),"QUARENTENA",IF(OR(B10165="DESCARTE",B10165="DEVOLUÇÃO"),"DESCARTE/DEVOLUÇÃO",IF(AND(D10165="",K10165&lt;&gt;""),"SEM LOTE",IF(AND(Q10165&lt;&gt;"",Q10165&gt;=Parametros!$B$11),"PARADO/SEM GIRO","OK"))))))))))</f>
        <v>OK</v>
      </c>
      <c r="T10165" s="29" t="str">
        <f aca="false">IF(AND($S10165="PARADO/SEM GIRO",$K10165="KG",OR(Painel!$B$5="(Todos)",A10165=Painel!$B$5)*OR(Painel!$E$5="(Todos)",P10165=Painel!$E$5)),$J10165+ROW()/10000000,"")</f>
        <v/>
      </c>
      <c r="U10165" s="29" t="str">
        <f aca="false">IF(AND($S10165="VENCIDO",$K10165="KG",OR(Painel!$B$5="(Todos)",A10165=Painel!$B$5)*OR(Painel!$E$5="(Todos)",P10165=Painel!$E$5)),$J10165+ROW()/10000000,"")</f>
        <v/>
      </c>
    </row>
    <row r="10166" customFormat="false" ht="15" hidden="false" customHeight="false" outlineLevel="0" collapsed="false">
      <c r="A10166" s="29" t="s">
        <v>56</v>
      </c>
      <c r="B10166" s="29" t="s">
        <v>17281</v>
      </c>
      <c r="C10166" s="29" t="s">
        <v>15892</v>
      </c>
      <c r="D10166" s="29" t="s">
        <v>15893</v>
      </c>
      <c r="E10166" s="29" t="n">
        <v>1</v>
      </c>
      <c r="F10166" s="29"/>
      <c r="G10166" s="29" t="s">
        <v>17282</v>
      </c>
      <c r="H10166" s="30" t="n">
        <v>1000</v>
      </c>
      <c r="I10166" s="31" t="n">
        <v>46276</v>
      </c>
      <c r="J10166" s="30" t="n">
        <v>1000</v>
      </c>
      <c r="K10166" s="29" t="s">
        <v>120</v>
      </c>
      <c r="L10166" s="29" t="s">
        <v>133</v>
      </c>
      <c r="M10166" s="29"/>
      <c r="N10166" s="29" t="s">
        <v>122</v>
      </c>
      <c r="O10166" s="31" t="n">
        <v>46956</v>
      </c>
      <c r="P10166" s="29" t="s">
        <v>123</v>
      </c>
      <c r="Q10166" s="29" t="n">
        <f aca="false">IFERROR(VALUE(L10166),"")</f>
        <v>9</v>
      </c>
      <c r="R10166" s="29" t="n">
        <f aca="true">IF(O10166="","",O10166-TODAY())</f>
        <v>671</v>
      </c>
      <c r="S10166" s="29" t="str">
        <f aca="false">IF(C10166="&lt;&lt; vazio &gt;&gt;","VAZIA",IF(AND(O10166&lt;&gt;"",R10166&lt;0),"VENCIDO",IF(AND(O10166&lt;&gt;"",R10166&lt;=Parametros!$B$10),"PRÓX. VENCIMENTO",IF(F10166="Q","QUALIDADE",IF(F10166="S","BLOQUEADO",IF(F10166="R","RESTRITO/DEVOLUÇÃO",IF(OR(N10166="QUAR",N10166="QRES"),"QUARENTENA",IF(OR(B10166="DESCARTE",B10166="DEVOLUÇÃO"),"DESCARTE/DEVOLUÇÃO",IF(AND(D10166="",K10166&lt;&gt;""),"SEM LOTE",IF(AND(Q10166&lt;&gt;"",Q10166&gt;=Parametros!$B$11),"PARADO/SEM GIRO","OK"))))))))))</f>
        <v>OK</v>
      </c>
      <c r="T10166" s="29" t="str">
        <f aca="false">IF(AND($S10166="PARADO/SEM GIRO",$K10166="KG",OR(Painel!$B$5="(Todos)",A10166=Painel!$B$5)*OR(Painel!$E$5="(Todos)",P10166=Painel!$E$5)),$J10166+ROW()/10000000,"")</f>
        <v/>
      </c>
      <c r="U10166" s="29" t="str">
        <f aca="false">IF(AND($S10166="VENCIDO",$K10166="KG",OR(Painel!$B$5="(Todos)",A10166=Painel!$B$5)*OR(Painel!$E$5="(Todos)",P10166=Painel!$E$5)),$J10166+ROW()/10000000,"")</f>
        <v/>
      </c>
    </row>
    <row r="10167" customFormat="false" ht="15" hidden="false" customHeight="false" outlineLevel="0" collapsed="false">
      <c r="A10167" s="29" t="s">
        <v>56</v>
      </c>
      <c r="B10167" s="29" t="s">
        <v>17283</v>
      </c>
      <c r="C10167" s="29" t="s">
        <v>15884</v>
      </c>
      <c r="D10167" s="29" t="s">
        <v>17284</v>
      </c>
      <c r="E10167" s="29" t="n">
        <v>1</v>
      </c>
      <c r="F10167" s="29"/>
      <c r="G10167" s="29" t="s">
        <v>17285</v>
      </c>
      <c r="H10167" s="30" t="n">
        <v>975</v>
      </c>
      <c r="I10167" s="31" t="n">
        <v>46274</v>
      </c>
      <c r="J10167" s="30" t="n">
        <v>975</v>
      </c>
      <c r="K10167" s="29" t="s">
        <v>120</v>
      </c>
      <c r="L10167" s="29" t="s">
        <v>138</v>
      </c>
      <c r="M10167" s="29"/>
      <c r="N10167" s="29" t="s">
        <v>122</v>
      </c>
      <c r="O10167" s="31" t="n">
        <v>46702</v>
      </c>
      <c r="P10167" s="29" t="s">
        <v>123</v>
      </c>
      <c r="Q10167" s="29" t="n">
        <f aca="false">IFERROR(VALUE(L10167),"")</f>
        <v>11</v>
      </c>
      <c r="R10167" s="29" t="n">
        <f aca="true">IF(O10167="","",O10167-TODAY())</f>
        <v>417</v>
      </c>
      <c r="S10167" s="29" t="str">
        <f aca="false">IF(C10167="&lt;&lt; vazio &gt;&gt;","VAZIA",IF(AND(O10167&lt;&gt;"",R10167&lt;0),"VENCIDO",IF(AND(O10167&lt;&gt;"",R10167&lt;=Parametros!$B$10),"PRÓX. VENCIMENTO",IF(F10167="Q","QUALIDADE",IF(F10167="S","BLOQUEADO",IF(F10167="R","RESTRITO/DEVOLUÇÃO",IF(OR(N10167="QUAR",N10167="QRES"),"QUARENTENA",IF(OR(B10167="DESCARTE",B10167="DEVOLUÇÃO"),"DESCARTE/DEVOLUÇÃO",IF(AND(D10167="",K10167&lt;&gt;""),"SEM LOTE",IF(AND(Q10167&lt;&gt;"",Q10167&gt;=Parametros!$B$11),"PARADO/SEM GIRO","OK"))))))))))</f>
        <v>OK</v>
      </c>
      <c r="T10167" s="29" t="str">
        <f aca="false">IF(AND($S10167="PARADO/SEM GIRO",$K10167="KG",OR(Painel!$B$5="(Todos)",A10167=Painel!$B$5)*OR(Painel!$E$5="(Todos)",P10167=Painel!$E$5)),$J10167+ROW()/10000000,"")</f>
        <v/>
      </c>
      <c r="U10167" s="29" t="str">
        <f aca="false">IF(AND($S10167="VENCIDO",$K10167="KG",OR(Painel!$B$5="(Todos)",A10167=Painel!$B$5)*OR(Painel!$E$5="(Todos)",P10167=Painel!$E$5)),$J10167+ROW()/10000000,"")</f>
        <v/>
      </c>
    </row>
    <row r="10168" customFormat="false" ht="15" hidden="false" customHeight="false" outlineLevel="0" collapsed="false">
      <c r="A10168" s="29" t="s">
        <v>56</v>
      </c>
      <c r="B10168" s="29" t="s">
        <v>17286</v>
      </c>
      <c r="C10168" s="29" t="s">
        <v>115</v>
      </c>
      <c r="D10168" s="29"/>
      <c r="E10168" s="29" t="n">
        <v>0</v>
      </c>
      <c r="F10168" s="29"/>
      <c r="G10168" s="29"/>
      <c r="H10168" s="30" t="n">
        <v>0</v>
      </c>
      <c r="I10168" s="29"/>
      <c r="J10168" s="30" t="n">
        <v>0</v>
      </c>
      <c r="K10168" s="29"/>
      <c r="L10168" s="29" t="s">
        <v>116</v>
      </c>
      <c r="M10168" s="29"/>
      <c r="N10168" s="29"/>
      <c r="O10168" s="29"/>
      <c r="P10168" s="29"/>
      <c r="Q10168" s="29" t="n">
        <f aca="false">IFERROR(VALUE(L10168),"")</f>
        <v>0</v>
      </c>
      <c r="R10168" s="29" t="str">
        <f aca="true">IF(O10168="","",O10168-TODAY())</f>
        <v/>
      </c>
      <c r="S10168" s="29" t="str">
        <f aca="false">IF(C10168="&lt;&lt; vazio &gt;&gt;","VAZIA",IF(AND(O10168&lt;&gt;"",R10168&lt;0),"VENCIDO",IF(AND(O10168&lt;&gt;"",R10168&lt;=Parametros!$B$10),"PRÓX. VENCIMENTO",IF(F10168="Q","QUALIDADE",IF(F10168="S","BLOQUEADO",IF(F10168="R","RESTRITO/DEVOLUÇÃO",IF(OR(N10168="QUAR",N10168="QRES"),"QUARENTENA",IF(OR(B10168="DESCARTE",B10168="DEVOLUÇÃO"),"DESCARTE/DEVOLUÇÃO",IF(AND(D10168="",K10168&lt;&gt;""),"SEM LOTE",IF(AND(Q10168&lt;&gt;"",Q10168&gt;=Parametros!$B$11),"PARADO/SEM GIRO","OK"))))))))))</f>
        <v>VAZIA</v>
      </c>
      <c r="T10168" s="29" t="str">
        <f aca="false">IF(AND($S10168="PARADO/SEM GIRO",$K10168="KG",OR(Painel!$B$5="(Todos)",A10168=Painel!$B$5)*OR(Painel!$E$5="(Todos)",P10168=Painel!$E$5)),$J10168+ROW()/10000000,"")</f>
        <v/>
      </c>
      <c r="U10168" s="29" t="str">
        <f aca="false">IF(AND($S10168="VENCIDO",$K10168="KG",OR(Painel!$B$5="(Todos)",A10168=Painel!$B$5)*OR(Painel!$E$5="(Todos)",P10168=Painel!$E$5)),$J10168+ROW()/10000000,"")</f>
        <v/>
      </c>
    </row>
    <row r="10169" customFormat="false" ht="15" hidden="false" customHeight="false" outlineLevel="0" collapsed="false">
      <c r="A10169" s="29" t="s">
        <v>56</v>
      </c>
      <c r="B10169" s="29" t="s">
        <v>17287</v>
      </c>
      <c r="C10169" s="29" t="s">
        <v>115</v>
      </c>
      <c r="D10169" s="29"/>
      <c r="E10169" s="29" t="n">
        <v>0</v>
      </c>
      <c r="F10169" s="29"/>
      <c r="G10169" s="29"/>
      <c r="H10169" s="30" t="n">
        <v>0</v>
      </c>
      <c r="I10169" s="29"/>
      <c r="J10169" s="30" t="n">
        <v>0</v>
      </c>
      <c r="K10169" s="29"/>
      <c r="L10169" s="29" t="s">
        <v>116</v>
      </c>
      <c r="M10169" s="29"/>
      <c r="N10169" s="29"/>
      <c r="O10169" s="29"/>
      <c r="P10169" s="29"/>
      <c r="Q10169" s="29" t="n">
        <f aca="false">IFERROR(VALUE(L10169),"")</f>
        <v>0</v>
      </c>
      <c r="R10169" s="29" t="str">
        <f aca="true">IF(O10169="","",O10169-TODAY())</f>
        <v/>
      </c>
      <c r="S10169" s="29" t="str">
        <f aca="false">IF(C10169="&lt;&lt; vazio &gt;&gt;","VAZIA",IF(AND(O10169&lt;&gt;"",R10169&lt;0),"VENCIDO",IF(AND(O10169&lt;&gt;"",R10169&lt;=Parametros!$B$10),"PRÓX. VENCIMENTO",IF(F10169="Q","QUALIDADE",IF(F10169="S","BLOQUEADO",IF(F10169="R","RESTRITO/DEVOLUÇÃO",IF(OR(N10169="QUAR",N10169="QRES"),"QUARENTENA",IF(OR(B10169="DESCARTE",B10169="DEVOLUÇÃO"),"DESCARTE/DEVOLUÇÃO",IF(AND(D10169="",K10169&lt;&gt;""),"SEM LOTE",IF(AND(Q10169&lt;&gt;"",Q10169&gt;=Parametros!$B$11),"PARADO/SEM GIRO","OK"))))))))))</f>
        <v>VAZIA</v>
      </c>
      <c r="T10169" s="29" t="str">
        <f aca="false">IF(AND($S10169="PARADO/SEM GIRO",$K10169="KG",OR(Painel!$B$5="(Todos)",A10169=Painel!$B$5)*OR(Painel!$E$5="(Todos)",P10169=Painel!$E$5)),$J10169+ROW()/10000000,"")</f>
        <v/>
      </c>
      <c r="U10169" s="29" t="str">
        <f aca="false">IF(AND($S10169="VENCIDO",$K10169="KG",OR(Painel!$B$5="(Todos)",A10169=Painel!$B$5)*OR(Painel!$E$5="(Todos)",P10169=Painel!$E$5)),$J10169+ROW()/10000000,"")</f>
        <v/>
      </c>
    </row>
    <row r="10170" customFormat="false" ht="15" hidden="false" customHeight="false" outlineLevel="0" collapsed="false">
      <c r="A10170" s="29" t="s">
        <v>56</v>
      </c>
      <c r="B10170" s="29" t="s">
        <v>17288</v>
      </c>
      <c r="C10170" s="29" t="s">
        <v>17289</v>
      </c>
      <c r="D10170" s="29" t="s">
        <v>17290</v>
      </c>
      <c r="E10170" s="29" t="n">
        <v>1</v>
      </c>
      <c r="F10170" s="29"/>
      <c r="G10170" s="29" t="s">
        <v>17291</v>
      </c>
      <c r="H10170" s="30" t="n">
        <v>624</v>
      </c>
      <c r="I10170" s="31" t="n">
        <v>46281</v>
      </c>
      <c r="J10170" s="30" t="n">
        <v>624</v>
      </c>
      <c r="K10170" s="29" t="s">
        <v>120</v>
      </c>
      <c r="L10170" s="29" t="s">
        <v>284</v>
      </c>
      <c r="M10170" s="29"/>
      <c r="N10170" s="29" t="s">
        <v>122</v>
      </c>
      <c r="O10170" s="31" t="n">
        <v>46638</v>
      </c>
      <c r="P10170" s="29" t="s">
        <v>123</v>
      </c>
      <c r="Q10170" s="29" t="n">
        <f aca="false">IFERROR(VALUE(L10170),"")</f>
        <v>4</v>
      </c>
      <c r="R10170" s="29" t="n">
        <f aca="true">IF(O10170="","",O10170-TODAY())</f>
        <v>353</v>
      </c>
      <c r="S10170" s="29" t="str">
        <f aca="false">IF(C10170="&lt;&lt; vazio &gt;&gt;","VAZIA",IF(AND(O10170&lt;&gt;"",R10170&lt;0),"VENCIDO",IF(AND(O10170&lt;&gt;"",R10170&lt;=Parametros!$B$10),"PRÓX. VENCIMENTO",IF(F10170="Q","QUALIDADE",IF(F10170="S","BLOQUEADO",IF(F10170="R","RESTRITO/DEVOLUÇÃO",IF(OR(N10170="QUAR",N10170="QRES"),"QUARENTENA",IF(OR(B10170="DESCARTE",B10170="DEVOLUÇÃO"),"DESCARTE/DEVOLUÇÃO",IF(AND(D10170="",K10170&lt;&gt;""),"SEM LOTE",IF(AND(Q10170&lt;&gt;"",Q10170&gt;=Parametros!$B$11),"PARADO/SEM GIRO","OK"))))))))))</f>
        <v>OK</v>
      </c>
      <c r="T10170" s="29" t="str">
        <f aca="false">IF(AND($S10170="PARADO/SEM GIRO",$K10170="KG",OR(Painel!$B$5="(Todos)",A10170=Painel!$B$5)*OR(Painel!$E$5="(Todos)",P10170=Painel!$E$5)),$J10170+ROW()/10000000,"")</f>
        <v/>
      </c>
      <c r="U10170" s="29" t="str">
        <f aca="false">IF(AND($S10170="VENCIDO",$K10170="KG",OR(Painel!$B$5="(Todos)",A10170=Painel!$B$5)*OR(Painel!$E$5="(Todos)",P10170=Painel!$E$5)),$J10170+ROW()/10000000,"")</f>
        <v/>
      </c>
    </row>
    <row r="10171" customFormat="false" ht="15" hidden="false" customHeight="false" outlineLevel="0" collapsed="false">
      <c r="A10171" s="29" t="s">
        <v>56</v>
      </c>
      <c r="B10171" s="29" t="s">
        <v>17292</v>
      </c>
      <c r="C10171" s="29" t="s">
        <v>115</v>
      </c>
      <c r="D10171" s="29"/>
      <c r="E10171" s="29" t="n">
        <v>0</v>
      </c>
      <c r="F10171" s="29"/>
      <c r="G10171" s="29"/>
      <c r="H10171" s="30" t="n">
        <v>0</v>
      </c>
      <c r="I10171" s="29"/>
      <c r="J10171" s="30" t="n">
        <v>0</v>
      </c>
      <c r="K10171" s="29"/>
      <c r="L10171" s="29" t="s">
        <v>116</v>
      </c>
      <c r="M10171" s="29"/>
      <c r="N10171" s="29"/>
      <c r="O10171" s="29"/>
      <c r="P10171" s="29"/>
      <c r="Q10171" s="29" t="n">
        <f aca="false">IFERROR(VALUE(L10171),"")</f>
        <v>0</v>
      </c>
      <c r="R10171" s="29" t="str">
        <f aca="true">IF(O10171="","",O10171-TODAY())</f>
        <v/>
      </c>
      <c r="S10171" s="29" t="str">
        <f aca="false">IF(C10171="&lt;&lt; vazio &gt;&gt;","VAZIA",IF(AND(O10171&lt;&gt;"",R10171&lt;0),"VENCIDO",IF(AND(O10171&lt;&gt;"",R10171&lt;=Parametros!$B$10),"PRÓX. VENCIMENTO",IF(F10171="Q","QUALIDADE",IF(F10171="S","BLOQUEADO",IF(F10171="R","RESTRITO/DEVOLUÇÃO",IF(OR(N10171="QUAR",N10171="QRES"),"QUARENTENA",IF(OR(B10171="DESCARTE",B10171="DEVOLUÇÃO"),"DESCARTE/DEVOLUÇÃO",IF(AND(D10171="",K10171&lt;&gt;""),"SEM LOTE",IF(AND(Q10171&lt;&gt;"",Q10171&gt;=Parametros!$B$11),"PARADO/SEM GIRO","OK"))))))))))</f>
        <v>VAZIA</v>
      </c>
      <c r="T10171" s="29" t="str">
        <f aca="false">IF(AND($S10171="PARADO/SEM GIRO",$K10171="KG",OR(Painel!$B$5="(Todos)",A10171=Painel!$B$5)*OR(Painel!$E$5="(Todos)",P10171=Painel!$E$5)),$J10171+ROW()/10000000,"")</f>
        <v/>
      </c>
      <c r="U10171" s="29" t="str">
        <f aca="false">IF(AND($S10171="VENCIDO",$K10171="KG",OR(Painel!$B$5="(Todos)",A10171=Painel!$B$5)*OR(Painel!$E$5="(Todos)",P10171=Painel!$E$5)),$J10171+ROW()/10000000,"")</f>
        <v/>
      </c>
    </row>
    <row r="10172" customFormat="false" ht="15" hidden="false" customHeight="false" outlineLevel="0" collapsed="false">
      <c r="A10172" s="29" t="s">
        <v>56</v>
      </c>
      <c r="B10172" s="29" t="s">
        <v>17293</v>
      </c>
      <c r="C10172" s="29" t="s">
        <v>115</v>
      </c>
      <c r="D10172" s="29"/>
      <c r="E10172" s="29" t="n">
        <v>0</v>
      </c>
      <c r="F10172" s="29"/>
      <c r="G10172" s="29"/>
      <c r="H10172" s="30" t="n">
        <v>0</v>
      </c>
      <c r="I10172" s="29"/>
      <c r="J10172" s="30" t="n">
        <v>0</v>
      </c>
      <c r="K10172" s="29"/>
      <c r="L10172" s="29" t="s">
        <v>116</v>
      </c>
      <c r="M10172" s="29"/>
      <c r="N10172" s="29"/>
      <c r="O10172" s="29"/>
      <c r="P10172" s="29"/>
      <c r="Q10172" s="29" t="n">
        <f aca="false">IFERROR(VALUE(L10172),"")</f>
        <v>0</v>
      </c>
      <c r="R10172" s="29" t="str">
        <f aca="true">IF(O10172="","",O10172-TODAY())</f>
        <v/>
      </c>
      <c r="S10172" s="29" t="str">
        <f aca="false">IF(C10172="&lt;&lt; vazio &gt;&gt;","VAZIA",IF(AND(O10172&lt;&gt;"",R10172&lt;0),"VENCIDO",IF(AND(O10172&lt;&gt;"",R10172&lt;=Parametros!$B$10),"PRÓX. VENCIMENTO",IF(F10172="Q","QUALIDADE",IF(F10172="S","BLOQUEADO",IF(F10172="R","RESTRITO/DEVOLUÇÃO",IF(OR(N10172="QUAR",N10172="QRES"),"QUARENTENA",IF(OR(B10172="DESCARTE",B10172="DEVOLUÇÃO"),"DESCARTE/DEVOLUÇÃO",IF(AND(D10172="",K10172&lt;&gt;""),"SEM LOTE",IF(AND(Q10172&lt;&gt;"",Q10172&gt;=Parametros!$B$11),"PARADO/SEM GIRO","OK"))))))))))</f>
        <v>VAZIA</v>
      </c>
      <c r="T10172" s="29" t="str">
        <f aca="false">IF(AND($S10172="PARADO/SEM GIRO",$K10172="KG",OR(Painel!$B$5="(Todos)",A10172=Painel!$B$5)*OR(Painel!$E$5="(Todos)",P10172=Painel!$E$5)),$J10172+ROW()/10000000,"")</f>
        <v/>
      </c>
      <c r="U10172" s="29" t="str">
        <f aca="false">IF(AND($S10172="VENCIDO",$K10172="KG",OR(Painel!$B$5="(Todos)",A10172=Painel!$B$5)*OR(Painel!$E$5="(Todos)",P10172=Painel!$E$5)),$J10172+ROW()/10000000,"")</f>
        <v/>
      </c>
    </row>
    <row r="10173" customFormat="false" ht="15" hidden="false" customHeight="false" outlineLevel="0" collapsed="false">
      <c r="A10173" s="29" t="s">
        <v>56</v>
      </c>
      <c r="B10173" s="29" t="s">
        <v>17294</v>
      </c>
      <c r="C10173" s="29" t="s">
        <v>115</v>
      </c>
      <c r="D10173" s="29"/>
      <c r="E10173" s="29" t="n">
        <v>0</v>
      </c>
      <c r="F10173" s="29"/>
      <c r="G10173" s="29"/>
      <c r="H10173" s="30" t="n">
        <v>0</v>
      </c>
      <c r="I10173" s="29"/>
      <c r="J10173" s="30" t="n">
        <v>0</v>
      </c>
      <c r="K10173" s="29"/>
      <c r="L10173" s="29" t="s">
        <v>116</v>
      </c>
      <c r="M10173" s="29"/>
      <c r="N10173" s="29"/>
      <c r="O10173" s="29"/>
      <c r="P10173" s="29"/>
      <c r="Q10173" s="29" t="n">
        <f aca="false">IFERROR(VALUE(L10173),"")</f>
        <v>0</v>
      </c>
      <c r="R10173" s="29" t="str">
        <f aca="true">IF(O10173="","",O10173-TODAY())</f>
        <v/>
      </c>
      <c r="S10173" s="29" t="str">
        <f aca="false">IF(C10173="&lt;&lt; vazio &gt;&gt;","VAZIA",IF(AND(O10173&lt;&gt;"",R10173&lt;0),"VENCIDO",IF(AND(O10173&lt;&gt;"",R10173&lt;=Parametros!$B$10),"PRÓX. VENCIMENTO",IF(F10173="Q","QUALIDADE",IF(F10173="S","BLOQUEADO",IF(F10173="R","RESTRITO/DEVOLUÇÃO",IF(OR(N10173="QUAR",N10173="QRES"),"QUARENTENA",IF(OR(B10173="DESCARTE",B10173="DEVOLUÇÃO"),"DESCARTE/DEVOLUÇÃO",IF(AND(D10173="",K10173&lt;&gt;""),"SEM LOTE",IF(AND(Q10173&lt;&gt;"",Q10173&gt;=Parametros!$B$11),"PARADO/SEM GIRO","OK"))))))))))</f>
        <v>VAZIA</v>
      </c>
      <c r="T10173" s="29" t="str">
        <f aca="false">IF(AND($S10173="PARADO/SEM GIRO",$K10173="KG",OR(Painel!$B$5="(Todos)",A10173=Painel!$B$5)*OR(Painel!$E$5="(Todos)",P10173=Painel!$E$5)),$J10173+ROW()/10000000,"")</f>
        <v/>
      </c>
      <c r="U10173" s="29" t="str">
        <f aca="false">IF(AND($S10173="VENCIDO",$K10173="KG",OR(Painel!$B$5="(Todos)",A10173=Painel!$B$5)*OR(Painel!$E$5="(Todos)",P10173=Painel!$E$5)),$J10173+ROW()/10000000,"")</f>
        <v/>
      </c>
    </row>
    <row r="10174" customFormat="false" ht="15" hidden="false" customHeight="false" outlineLevel="0" collapsed="false">
      <c r="A10174" s="29" t="s">
        <v>56</v>
      </c>
      <c r="B10174" s="29" t="s">
        <v>17295</v>
      </c>
      <c r="C10174" s="29" t="s">
        <v>115</v>
      </c>
      <c r="D10174" s="29"/>
      <c r="E10174" s="29" t="n">
        <v>0</v>
      </c>
      <c r="F10174" s="29"/>
      <c r="G10174" s="29"/>
      <c r="H10174" s="30" t="n">
        <v>0</v>
      </c>
      <c r="I10174" s="29"/>
      <c r="J10174" s="30" t="n">
        <v>0</v>
      </c>
      <c r="K10174" s="29"/>
      <c r="L10174" s="29" t="s">
        <v>116</v>
      </c>
      <c r="M10174" s="29"/>
      <c r="N10174" s="29"/>
      <c r="O10174" s="29"/>
      <c r="P10174" s="29"/>
      <c r="Q10174" s="29" t="n">
        <f aca="false">IFERROR(VALUE(L10174),"")</f>
        <v>0</v>
      </c>
      <c r="R10174" s="29" t="str">
        <f aca="true">IF(O10174="","",O10174-TODAY())</f>
        <v/>
      </c>
      <c r="S10174" s="29" t="str">
        <f aca="false">IF(C10174="&lt;&lt; vazio &gt;&gt;","VAZIA",IF(AND(O10174&lt;&gt;"",R10174&lt;0),"VENCIDO",IF(AND(O10174&lt;&gt;"",R10174&lt;=Parametros!$B$10),"PRÓX. VENCIMENTO",IF(F10174="Q","QUALIDADE",IF(F10174="S","BLOQUEADO",IF(F10174="R","RESTRITO/DEVOLUÇÃO",IF(OR(N10174="QUAR",N10174="QRES"),"QUARENTENA",IF(OR(B10174="DESCARTE",B10174="DEVOLUÇÃO"),"DESCARTE/DEVOLUÇÃO",IF(AND(D10174="",K10174&lt;&gt;""),"SEM LOTE",IF(AND(Q10174&lt;&gt;"",Q10174&gt;=Parametros!$B$11),"PARADO/SEM GIRO","OK"))))))))))</f>
        <v>VAZIA</v>
      </c>
      <c r="T10174" s="29" t="str">
        <f aca="false">IF(AND($S10174="PARADO/SEM GIRO",$K10174="KG",OR(Painel!$B$5="(Todos)",A10174=Painel!$B$5)*OR(Painel!$E$5="(Todos)",P10174=Painel!$E$5)),$J10174+ROW()/10000000,"")</f>
        <v/>
      </c>
      <c r="U10174" s="29" t="str">
        <f aca="false">IF(AND($S10174="VENCIDO",$K10174="KG",OR(Painel!$B$5="(Todos)",A10174=Painel!$B$5)*OR(Painel!$E$5="(Todos)",P10174=Painel!$E$5)),$J10174+ROW()/10000000,"")</f>
        <v/>
      </c>
    </row>
    <row r="10175" customFormat="false" ht="15" hidden="false" customHeight="false" outlineLevel="0" collapsed="false">
      <c r="A10175" s="29" t="s">
        <v>56</v>
      </c>
      <c r="B10175" s="29" t="s">
        <v>17296</v>
      </c>
      <c r="C10175" s="29" t="s">
        <v>4719</v>
      </c>
      <c r="D10175" s="29" t="s">
        <v>17167</v>
      </c>
      <c r="E10175" s="29" t="n">
        <v>1</v>
      </c>
      <c r="F10175" s="29"/>
      <c r="G10175" s="29" t="s">
        <v>17297</v>
      </c>
      <c r="H10175" s="30" t="n">
        <v>625</v>
      </c>
      <c r="I10175" s="31" t="n">
        <v>46266</v>
      </c>
      <c r="J10175" s="30" t="n">
        <v>625</v>
      </c>
      <c r="K10175" s="29" t="s">
        <v>120</v>
      </c>
      <c r="L10175" s="29" t="s">
        <v>180</v>
      </c>
      <c r="M10175" s="29"/>
      <c r="N10175" s="29" t="s">
        <v>122</v>
      </c>
      <c r="O10175" s="31" t="n">
        <v>46900</v>
      </c>
      <c r="P10175" s="29" t="s">
        <v>123</v>
      </c>
      <c r="Q10175" s="29" t="n">
        <f aca="false">IFERROR(VALUE(L10175),"")</f>
        <v>19</v>
      </c>
      <c r="R10175" s="29" t="n">
        <f aca="true">IF(O10175="","",O10175-TODAY())</f>
        <v>615</v>
      </c>
      <c r="S10175" s="29" t="str">
        <f aca="false">IF(C10175="&lt;&lt; vazio &gt;&gt;","VAZIA",IF(AND(O10175&lt;&gt;"",R10175&lt;0),"VENCIDO",IF(AND(O10175&lt;&gt;"",R10175&lt;=Parametros!$B$10),"PRÓX. VENCIMENTO",IF(F10175="Q","QUALIDADE",IF(F10175="S","BLOQUEADO",IF(F10175="R","RESTRITO/DEVOLUÇÃO",IF(OR(N10175="QUAR",N10175="QRES"),"QUARENTENA",IF(OR(B10175="DESCARTE",B10175="DEVOLUÇÃO"),"DESCARTE/DEVOLUÇÃO",IF(AND(D10175="",K10175&lt;&gt;""),"SEM LOTE",IF(AND(Q10175&lt;&gt;"",Q10175&gt;=Parametros!$B$11),"PARADO/SEM GIRO","OK"))))))))))</f>
        <v>OK</v>
      </c>
      <c r="T10175" s="29" t="str">
        <f aca="false">IF(AND($S10175="PARADO/SEM GIRO",$K10175="KG",OR(Painel!$B$5="(Todos)",A10175=Painel!$B$5)*OR(Painel!$E$5="(Todos)",P10175=Painel!$E$5)),$J10175+ROW()/10000000,"")</f>
        <v/>
      </c>
      <c r="U10175" s="29" t="str">
        <f aca="false">IF(AND($S10175="VENCIDO",$K10175="KG",OR(Painel!$B$5="(Todos)",A10175=Painel!$B$5)*OR(Painel!$E$5="(Todos)",P10175=Painel!$E$5)),$J10175+ROW()/10000000,"")</f>
        <v/>
      </c>
    </row>
    <row r="10176" customFormat="false" ht="15" hidden="false" customHeight="false" outlineLevel="0" collapsed="false">
      <c r="A10176" s="29" t="s">
        <v>56</v>
      </c>
      <c r="B10176" s="29" t="s">
        <v>17298</v>
      </c>
      <c r="C10176" s="29" t="s">
        <v>115</v>
      </c>
      <c r="D10176" s="29"/>
      <c r="E10176" s="29" t="n">
        <v>0</v>
      </c>
      <c r="F10176" s="29"/>
      <c r="G10176" s="29"/>
      <c r="H10176" s="30" t="n">
        <v>0</v>
      </c>
      <c r="I10176" s="29"/>
      <c r="J10176" s="30" t="n">
        <v>0</v>
      </c>
      <c r="K10176" s="29"/>
      <c r="L10176" s="29" t="s">
        <v>116</v>
      </c>
      <c r="M10176" s="29"/>
      <c r="N10176" s="29"/>
      <c r="O10176" s="29"/>
      <c r="P10176" s="29"/>
      <c r="Q10176" s="29" t="n">
        <f aca="false">IFERROR(VALUE(L10176),"")</f>
        <v>0</v>
      </c>
      <c r="R10176" s="29" t="str">
        <f aca="true">IF(O10176="","",O10176-TODAY())</f>
        <v/>
      </c>
      <c r="S10176" s="29" t="str">
        <f aca="false">IF(C10176="&lt;&lt; vazio &gt;&gt;","VAZIA",IF(AND(O10176&lt;&gt;"",R10176&lt;0),"VENCIDO",IF(AND(O10176&lt;&gt;"",R10176&lt;=Parametros!$B$10),"PRÓX. VENCIMENTO",IF(F10176="Q","QUALIDADE",IF(F10176="S","BLOQUEADO",IF(F10176="R","RESTRITO/DEVOLUÇÃO",IF(OR(N10176="QUAR",N10176="QRES"),"QUARENTENA",IF(OR(B10176="DESCARTE",B10176="DEVOLUÇÃO"),"DESCARTE/DEVOLUÇÃO",IF(AND(D10176="",K10176&lt;&gt;""),"SEM LOTE",IF(AND(Q10176&lt;&gt;"",Q10176&gt;=Parametros!$B$11),"PARADO/SEM GIRO","OK"))))))))))</f>
        <v>VAZIA</v>
      </c>
      <c r="T10176" s="29" t="str">
        <f aca="false">IF(AND($S10176="PARADO/SEM GIRO",$K10176="KG",OR(Painel!$B$5="(Todos)",A10176=Painel!$B$5)*OR(Painel!$E$5="(Todos)",P10176=Painel!$E$5)),$J10176+ROW()/10000000,"")</f>
        <v/>
      </c>
      <c r="U10176" s="29" t="str">
        <f aca="false">IF(AND($S10176="VENCIDO",$K10176="KG",OR(Painel!$B$5="(Todos)",A10176=Painel!$B$5)*OR(Painel!$E$5="(Todos)",P10176=Painel!$E$5)),$J10176+ROW()/10000000,"")</f>
        <v/>
      </c>
    </row>
    <row r="10177" customFormat="false" ht="15" hidden="false" customHeight="false" outlineLevel="0" collapsed="false">
      <c r="A10177" s="29" t="s">
        <v>56</v>
      </c>
      <c r="B10177" s="29" t="s">
        <v>17299</v>
      </c>
      <c r="C10177" s="29" t="s">
        <v>115</v>
      </c>
      <c r="D10177" s="29"/>
      <c r="E10177" s="29" t="n">
        <v>0</v>
      </c>
      <c r="F10177" s="29"/>
      <c r="G10177" s="29"/>
      <c r="H10177" s="30" t="n">
        <v>0</v>
      </c>
      <c r="I10177" s="29"/>
      <c r="J10177" s="30" t="n">
        <v>0</v>
      </c>
      <c r="K10177" s="29"/>
      <c r="L10177" s="29" t="s">
        <v>116</v>
      </c>
      <c r="M10177" s="29"/>
      <c r="N10177" s="29"/>
      <c r="O10177" s="29"/>
      <c r="P10177" s="29"/>
      <c r="Q10177" s="29" t="n">
        <f aca="false">IFERROR(VALUE(L10177),"")</f>
        <v>0</v>
      </c>
      <c r="R10177" s="29" t="str">
        <f aca="true">IF(O10177="","",O10177-TODAY())</f>
        <v/>
      </c>
      <c r="S10177" s="29" t="str">
        <f aca="false">IF(C10177="&lt;&lt; vazio &gt;&gt;","VAZIA",IF(AND(O10177&lt;&gt;"",R10177&lt;0),"VENCIDO",IF(AND(O10177&lt;&gt;"",R10177&lt;=Parametros!$B$10),"PRÓX. VENCIMENTO",IF(F10177="Q","QUALIDADE",IF(F10177="S","BLOQUEADO",IF(F10177="R","RESTRITO/DEVOLUÇÃO",IF(OR(N10177="QUAR",N10177="QRES"),"QUARENTENA",IF(OR(B10177="DESCARTE",B10177="DEVOLUÇÃO"),"DESCARTE/DEVOLUÇÃO",IF(AND(D10177="",K10177&lt;&gt;""),"SEM LOTE",IF(AND(Q10177&lt;&gt;"",Q10177&gt;=Parametros!$B$11),"PARADO/SEM GIRO","OK"))))))))))</f>
        <v>VAZIA</v>
      </c>
      <c r="T10177" s="29" t="str">
        <f aca="false">IF(AND($S10177="PARADO/SEM GIRO",$K10177="KG",OR(Painel!$B$5="(Todos)",A10177=Painel!$B$5)*OR(Painel!$E$5="(Todos)",P10177=Painel!$E$5)),$J10177+ROW()/10000000,"")</f>
        <v/>
      </c>
      <c r="U10177" s="29" t="str">
        <f aca="false">IF(AND($S10177="VENCIDO",$K10177="KG",OR(Painel!$B$5="(Todos)",A10177=Painel!$B$5)*OR(Painel!$E$5="(Todos)",P10177=Painel!$E$5)),$J10177+ROW()/10000000,"")</f>
        <v/>
      </c>
    </row>
    <row r="10178" customFormat="false" ht="15" hidden="false" customHeight="false" outlineLevel="0" collapsed="false">
      <c r="A10178" s="29" t="s">
        <v>56</v>
      </c>
      <c r="B10178" s="29" t="s">
        <v>17300</v>
      </c>
      <c r="C10178" s="29" t="s">
        <v>115</v>
      </c>
      <c r="D10178" s="29"/>
      <c r="E10178" s="29" t="n">
        <v>0</v>
      </c>
      <c r="F10178" s="29"/>
      <c r="G10178" s="29"/>
      <c r="H10178" s="30" t="n">
        <v>0</v>
      </c>
      <c r="I10178" s="29"/>
      <c r="J10178" s="30" t="n">
        <v>0</v>
      </c>
      <c r="K10178" s="29"/>
      <c r="L10178" s="29" t="s">
        <v>116</v>
      </c>
      <c r="M10178" s="29"/>
      <c r="N10178" s="29"/>
      <c r="O10178" s="29"/>
      <c r="P10178" s="29"/>
      <c r="Q10178" s="29" t="n">
        <f aca="false">IFERROR(VALUE(L10178),"")</f>
        <v>0</v>
      </c>
      <c r="R10178" s="29" t="str">
        <f aca="true">IF(O10178="","",O10178-TODAY())</f>
        <v/>
      </c>
      <c r="S10178" s="29" t="str">
        <f aca="false">IF(C10178="&lt;&lt; vazio &gt;&gt;","VAZIA",IF(AND(O10178&lt;&gt;"",R10178&lt;0),"VENCIDO",IF(AND(O10178&lt;&gt;"",R10178&lt;=Parametros!$B$10),"PRÓX. VENCIMENTO",IF(F10178="Q","QUALIDADE",IF(F10178="S","BLOQUEADO",IF(F10178="R","RESTRITO/DEVOLUÇÃO",IF(OR(N10178="QUAR",N10178="QRES"),"QUARENTENA",IF(OR(B10178="DESCARTE",B10178="DEVOLUÇÃO"),"DESCARTE/DEVOLUÇÃO",IF(AND(D10178="",K10178&lt;&gt;""),"SEM LOTE",IF(AND(Q10178&lt;&gt;"",Q10178&gt;=Parametros!$B$11),"PARADO/SEM GIRO","OK"))))))))))</f>
        <v>VAZIA</v>
      </c>
      <c r="T10178" s="29" t="str">
        <f aca="false">IF(AND($S10178="PARADO/SEM GIRO",$K10178="KG",OR(Painel!$B$5="(Todos)",A10178=Painel!$B$5)*OR(Painel!$E$5="(Todos)",P10178=Painel!$E$5)),$J10178+ROW()/10000000,"")</f>
        <v/>
      </c>
      <c r="U10178" s="29" t="str">
        <f aca="false">IF(AND($S10178="VENCIDO",$K10178="KG",OR(Painel!$B$5="(Todos)",A10178=Painel!$B$5)*OR(Painel!$E$5="(Todos)",P10178=Painel!$E$5)),$J10178+ROW()/10000000,"")</f>
        <v/>
      </c>
    </row>
    <row r="10179" customFormat="false" ht="15" hidden="false" customHeight="false" outlineLevel="0" collapsed="false">
      <c r="A10179" s="29" t="s">
        <v>56</v>
      </c>
      <c r="B10179" s="29" t="s">
        <v>17301</v>
      </c>
      <c r="C10179" s="29" t="s">
        <v>115</v>
      </c>
      <c r="D10179" s="29"/>
      <c r="E10179" s="29" t="n">
        <v>0</v>
      </c>
      <c r="F10179" s="29"/>
      <c r="G10179" s="29"/>
      <c r="H10179" s="30" t="n">
        <v>0</v>
      </c>
      <c r="I10179" s="29"/>
      <c r="J10179" s="30" t="n">
        <v>0</v>
      </c>
      <c r="K10179" s="29"/>
      <c r="L10179" s="29" t="s">
        <v>116</v>
      </c>
      <c r="M10179" s="29"/>
      <c r="N10179" s="29"/>
      <c r="O10179" s="29"/>
      <c r="P10179" s="29"/>
      <c r="Q10179" s="29" t="n">
        <f aca="false">IFERROR(VALUE(L10179),"")</f>
        <v>0</v>
      </c>
      <c r="R10179" s="29" t="str">
        <f aca="true">IF(O10179="","",O10179-TODAY())</f>
        <v/>
      </c>
      <c r="S10179" s="29" t="str">
        <f aca="false">IF(C10179="&lt;&lt; vazio &gt;&gt;","VAZIA",IF(AND(O10179&lt;&gt;"",R10179&lt;0),"VENCIDO",IF(AND(O10179&lt;&gt;"",R10179&lt;=Parametros!$B$10),"PRÓX. VENCIMENTO",IF(F10179="Q","QUALIDADE",IF(F10179="S","BLOQUEADO",IF(F10179="R","RESTRITO/DEVOLUÇÃO",IF(OR(N10179="QUAR",N10179="QRES"),"QUARENTENA",IF(OR(B10179="DESCARTE",B10179="DEVOLUÇÃO"),"DESCARTE/DEVOLUÇÃO",IF(AND(D10179="",K10179&lt;&gt;""),"SEM LOTE",IF(AND(Q10179&lt;&gt;"",Q10179&gt;=Parametros!$B$11),"PARADO/SEM GIRO","OK"))))))))))</f>
        <v>VAZIA</v>
      </c>
      <c r="T10179" s="29" t="str">
        <f aca="false">IF(AND($S10179="PARADO/SEM GIRO",$K10179="KG",OR(Painel!$B$5="(Todos)",A10179=Painel!$B$5)*OR(Painel!$E$5="(Todos)",P10179=Painel!$E$5)),$J10179+ROW()/10000000,"")</f>
        <v/>
      </c>
      <c r="U10179" s="29" t="str">
        <f aca="false">IF(AND($S10179="VENCIDO",$K10179="KG",OR(Painel!$B$5="(Todos)",A10179=Painel!$B$5)*OR(Painel!$E$5="(Todos)",P10179=Painel!$E$5)),$J10179+ROW()/10000000,"")</f>
        <v/>
      </c>
    </row>
    <row r="10180" customFormat="false" ht="15" hidden="false" customHeight="false" outlineLevel="0" collapsed="false">
      <c r="A10180" s="29" t="s">
        <v>56</v>
      </c>
      <c r="B10180" s="29" t="s">
        <v>17302</v>
      </c>
      <c r="C10180" s="29" t="s">
        <v>115</v>
      </c>
      <c r="D10180" s="29"/>
      <c r="E10180" s="29" t="n">
        <v>0</v>
      </c>
      <c r="F10180" s="29"/>
      <c r="G10180" s="29"/>
      <c r="H10180" s="30" t="n">
        <v>0</v>
      </c>
      <c r="I10180" s="29"/>
      <c r="J10180" s="30" t="n">
        <v>0</v>
      </c>
      <c r="K10180" s="29"/>
      <c r="L10180" s="29" t="s">
        <v>116</v>
      </c>
      <c r="M10180" s="29"/>
      <c r="N10180" s="29"/>
      <c r="O10180" s="29"/>
      <c r="P10180" s="29"/>
      <c r="Q10180" s="29" t="n">
        <f aca="false">IFERROR(VALUE(L10180),"")</f>
        <v>0</v>
      </c>
      <c r="R10180" s="29" t="str">
        <f aca="true">IF(O10180="","",O10180-TODAY())</f>
        <v/>
      </c>
      <c r="S10180" s="29" t="str">
        <f aca="false">IF(C10180="&lt;&lt; vazio &gt;&gt;","VAZIA",IF(AND(O10180&lt;&gt;"",R10180&lt;0),"VENCIDO",IF(AND(O10180&lt;&gt;"",R10180&lt;=Parametros!$B$10),"PRÓX. VENCIMENTO",IF(F10180="Q","QUALIDADE",IF(F10180="S","BLOQUEADO",IF(F10180="R","RESTRITO/DEVOLUÇÃO",IF(OR(N10180="QUAR",N10180="QRES"),"QUARENTENA",IF(OR(B10180="DESCARTE",B10180="DEVOLUÇÃO"),"DESCARTE/DEVOLUÇÃO",IF(AND(D10180="",K10180&lt;&gt;""),"SEM LOTE",IF(AND(Q10180&lt;&gt;"",Q10180&gt;=Parametros!$B$11),"PARADO/SEM GIRO","OK"))))))))))</f>
        <v>VAZIA</v>
      </c>
      <c r="T10180" s="29" t="str">
        <f aca="false">IF(AND($S10180="PARADO/SEM GIRO",$K10180="KG",OR(Painel!$B$5="(Todos)",A10180=Painel!$B$5)*OR(Painel!$E$5="(Todos)",P10180=Painel!$E$5)),$J10180+ROW()/10000000,"")</f>
        <v/>
      </c>
      <c r="U10180" s="29" t="str">
        <f aca="false">IF(AND($S10180="VENCIDO",$K10180="KG",OR(Painel!$B$5="(Todos)",A10180=Painel!$B$5)*OR(Painel!$E$5="(Todos)",P10180=Painel!$E$5)),$J10180+ROW()/10000000,"")</f>
        <v/>
      </c>
    </row>
    <row r="10181" customFormat="false" ht="15" hidden="false" customHeight="false" outlineLevel="0" collapsed="false">
      <c r="A10181" s="29" t="s">
        <v>56</v>
      </c>
      <c r="B10181" s="29" t="s">
        <v>17303</v>
      </c>
      <c r="C10181" s="29" t="s">
        <v>115</v>
      </c>
      <c r="D10181" s="29"/>
      <c r="E10181" s="29" t="n">
        <v>0</v>
      </c>
      <c r="F10181" s="29"/>
      <c r="G10181" s="29"/>
      <c r="H10181" s="30" t="n">
        <v>0</v>
      </c>
      <c r="I10181" s="29"/>
      <c r="J10181" s="30" t="n">
        <v>0</v>
      </c>
      <c r="K10181" s="29"/>
      <c r="L10181" s="29" t="s">
        <v>116</v>
      </c>
      <c r="M10181" s="29"/>
      <c r="N10181" s="29"/>
      <c r="O10181" s="29"/>
      <c r="P10181" s="29"/>
      <c r="Q10181" s="29" t="n">
        <f aca="false">IFERROR(VALUE(L10181),"")</f>
        <v>0</v>
      </c>
      <c r="R10181" s="29" t="str">
        <f aca="true">IF(O10181="","",O10181-TODAY())</f>
        <v/>
      </c>
      <c r="S10181" s="29" t="str">
        <f aca="false">IF(C10181="&lt;&lt; vazio &gt;&gt;","VAZIA",IF(AND(O10181&lt;&gt;"",R10181&lt;0),"VENCIDO",IF(AND(O10181&lt;&gt;"",R10181&lt;=Parametros!$B$10),"PRÓX. VENCIMENTO",IF(F10181="Q","QUALIDADE",IF(F10181="S","BLOQUEADO",IF(F10181="R","RESTRITO/DEVOLUÇÃO",IF(OR(N10181="QUAR",N10181="QRES"),"QUARENTENA",IF(OR(B10181="DESCARTE",B10181="DEVOLUÇÃO"),"DESCARTE/DEVOLUÇÃO",IF(AND(D10181="",K10181&lt;&gt;""),"SEM LOTE",IF(AND(Q10181&lt;&gt;"",Q10181&gt;=Parametros!$B$11),"PARADO/SEM GIRO","OK"))))))))))</f>
        <v>VAZIA</v>
      </c>
      <c r="T10181" s="29" t="str">
        <f aca="false">IF(AND($S10181="PARADO/SEM GIRO",$K10181="KG",OR(Painel!$B$5="(Todos)",A10181=Painel!$B$5)*OR(Painel!$E$5="(Todos)",P10181=Painel!$E$5)),$J10181+ROW()/10000000,"")</f>
        <v/>
      </c>
      <c r="U10181" s="29" t="str">
        <f aca="false">IF(AND($S10181="VENCIDO",$K10181="KG",OR(Painel!$B$5="(Todos)",A10181=Painel!$B$5)*OR(Painel!$E$5="(Todos)",P10181=Painel!$E$5)),$J10181+ROW()/10000000,"")</f>
        <v/>
      </c>
    </row>
    <row r="10182" customFormat="false" ht="15" hidden="false" customHeight="false" outlineLevel="0" collapsed="false">
      <c r="A10182" s="29" t="s">
        <v>56</v>
      </c>
      <c r="B10182" s="29" t="s">
        <v>17304</v>
      </c>
      <c r="C10182" s="29" t="s">
        <v>115</v>
      </c>
      <c r="D10182" s="29"/>
      <c r="E10182" s="29" t="n">
        <v>0</v>
      </c>
      <c r="F10182" s="29"/>
      <c r="G10182" s="29"/>
      <c r="H10182" s="30" t="n">
        <v>0</v>
      </c>
      <c r="I10182" s="29"/>
      <c r="J10182" s="30" t="n">
        <v>0</v>
      </c>
      <c r="K10182" s="29"/>
      <c r="L10182" s="29" t="s">
        <v>116</v>
      </c>
      <c r="M10182" s="29"/>
      <c r="N10182" s="29"/>
      <c r="O10182" s="29"/>
      <c r="P10182" s="29"/>
      <c r="Q10182" s="29" t="n">
        <f aca="false">IFERROR(VALUE(L10182),"")</f>
        <v>0</v>
      </c>
      <c r="R10182" s="29" t="str">
        <f aca="true">IF(O10182="","",O10182-TODAY())</f>
        <v/>
      </c>
      <c r="S10182" s="29" t="str">
        <f aca="false">IF(C10182="&lt;&lt; vazio &gt;&gt;","VAZIA",IF(AND(O10182&lt;&gt;"",R10182&lt;0),"VENCIDO",IF(AND(O10182&lt;&gt;"",R10182&lt;=Parametros!$B$10),"PRÓX. VENCIMENTO",IF(F10182="Q","QUALIDADE",IF(F10182="S","BLOQUEADO",IF(F10182="R","RESTRITO/DEVOLUÇÃO",IF(OR(N10182="QUAR",N10182="QRES"),"QUARENTENA",IF(OR(B10182="DESCARTE",B10182="DEVOLUÇÃO"),"DESCARTE/DEVOLUÇÃO",IF(AND(D10182="",K10182&lt;&gt;""),"SEM LOTE",IF(AND(Q10182&lt;&gt;"",Q10182&gt;=Parametros!$B$11),"PARADO/SEM GIRO","OK"))))))))))</f>
        <v>VAZIA</v>
      </c>
      <c r="T10182" s="29" t="str">
        <f aca="false">IF(AND($S10182="PARADO/SEM GIRO",$K10182="KG",OR(Painel!$B$5="(Todos)",A10182=Painel!$B$5)*OR(Painel!$E$5="(Todos)",P10182=Painel!$E$5)),$J10182+ROW()/10000000,"")</f>
        <v/>
      </c>
      <c r="U10182" s="29" t="str">
        <f aca="false">IF(AND($S10182="VENCIDO",$K10182="KG",OR(Painel!$B$5="(Todos)",A10182=Painel!$B$5)*OR(Painel!$E$5="(Todos)",P10182=Painel!$E$5)),$J10182+ROW()/10000000,"")</f>
        <v/>
      </c>
    </row>
    <row r="10183" customFormat="false" ht="15" hidden="false" customHeight="false" outlineLevel="0" collapsed="false">
      <c r="A10183" s="29" t="s">
        <v>56</v>
      </c>
      <c r="B10183" s="29" t="s">
        <v>17305</v>
      </c>
      <c r="C10183" s="29" t="s">
        <v>15899</v>
      </c>
      <c r="D10183" s="29" t="s">
        <v>15900</v>
      </c>
      <c r="E10183" s="29" t="n">
        <v>1</v>
      </c>
      <c r="F10183" s="29"/>
      <c r="G10183" s="29" t="s">
        <v>17306</v>
      </c>
      <c r="H10183" s="30" t="n">
        <v>1000</v>
      </c>
      <c r="I10183" s="31" t="n">
        <v>46280</v>
      </c>
      <c r="J10183" s="30" t="n">
        <v>1000</v>
      </c>
      <c r="K10183" s="29" t="s">
        <v>120</v>
      </c>
      <c r="L10183" s="29" t="s">
        <v>144</v>
      </c>
      <c r="M10183" s="29"/>
      <c r="N10183" s="29" t="s">
        <v>122</v>
      </c>
      <c r="O10183" s="31" t="n">
        <v>46981</v>
      </c>
      <c r="P10183" s="29" t="s">
        <v>123</v>
      </c>
      <c r="Q10183" s="29" t="n">
        <f aca="false">IFERROR(VALUE(L10183),"")</f>
        <v>5</v>
      </c>
      <c r="R10183" s="29" t="n">
        <f aca="true">IF(O10183="","",O10183-TODAY())</f>
        <v>696</v>
      </c>
      <c r="S10183" s="29" t="str">
        <f aca="false">IF(C10183="&lt;&lt; vazio &gt;&gt;","VAZIA",IF(AND(O10183&lt;&gt;"",R10183&lt;0),"VENCIDO",IF(AND(O10183&lt;&gt;"",R10183&lt;=Parametros!$B$10),"PRÓX. VENCIMENTO",IF(F10183="Q","QUALIDADE",IF(F10183="S","BLOQUEADO",IF(F10183="R","RESTRITO/DEVOLUÇÃO",IF(OR(N10183="QUAR",N10183="QRES"),"QUARENTENA",IF(OR(B10183="DESCARTE",B10183="DEVOLUÇÃO"),"DESCARTE/DEVOLUÇÃO",IF(AND(D10183="",K10183&lt;&gt;""),"SEM LOTE",IF(AND(Q10183&lt;&gt;"",Q10183&gt;=Parametros!$B$11),"PARADO/SEM GIRO","OK"))))))))))</f>
        <v>OK</v>
      </c>
      <c r="T10183" s="29" t="str">
        <f aca="false">IF(AND($S10183="PARADO/SEM GIRO",$K10183="KG",OR(Painel!$B$5="(Todos)",A10183=Painel!$B$5)*OR(Painel!$E$5="(Todos)",P10183=Painel!$E$5)),$J10183+ROW()/10000000,"")</f>
        <v/>
      </c>
      <c r="U10183" s="29" t="str">
        <f aca="false">IF(AND($S10183="VENCIDO",$K10183="KG",OR(Painel!$B$5="(Todos)",A10183=Painel!$B$5)*OR(Painel!$E$5="(Todos)",P10183=Painel!$E$5)),$J10183+ROW()/10000000,"")</f>
        <v/>
      </c>
    </row>
    <row r="10184" customFormat="false" ht="15" hidden="false" customHeight="false" outlineLevel="0" collapsed="false">
      <c r="A10184" s="29" t="s">
        <v>56</v>
      </c>
      <c r="B10184" s="29" t="s">
        <v>17307</v>
      </c>
      <c r="C10184" s="29" t="s">
        <v>115</v>
      </c>
      <c r="D10184" s="29"/>
      <c r="E10184" s="29" t="n">
        <v>0</v>
      </c>
      <c r="F10184" s="29"/>
      <c r="G10184" s="29"/>
      <c r="H10184" s="30" t="n">
        <v>0</v>
      </c>
      <c r="I10184" s="29"/>
      <c r="J10184" s="30" t="n">
        <v>0</v>
      </c>
      <c r="K10184" s="29"/>
      <c r="L10184" s="29" t="s">
        <v>116</v>
      </c>
      <c r="M10184" s="29"/>
      <c r="N10184" s="29"/>
      <c r="O10184" s="29"/>
      <c r="P10184" s="29"/>
      <c r="Q10184" s="29" t="n">
        <f aca="false">IFERROR(VALUE(L10184),"")</f>
        <v>0</v>
      </c>
      <c r="R10184" s="29" t="str">
        <f aca="true">IF(O10184="","",O10184-TODAY())</f>
        <v/>
      </c>
      <c r="S10184" s="29" t="str">
        <f aca="false">IF(C10184="&lt;&lt; vazio &gt;&gt;","VAZIA",IF(AND(O10184&lt;&gt;"",R10184&lt;0),"VENCIDO",IF(AND(O10184&lt;&gt;"",R10184&lt;=Parametros!$B$10),"PRÓX. VENCIMENTO",IF(F10184="Q","QUALIDADE",IF(F10184="S","BLOQUEADO",IF(F10184="R","RESTRITO/DEVOLUÇÃO",IF(OR(N10184="QUAR",N10184="QRES"),"QUARENTENA",IF(OR(B10184="DESCARTE",B10184="DEVOLUÇÃO"),"DESCARTE/DEVOLUÇÃO",IF(AND(D10184="",K10184&lt;&gt;""),"SEM LOTE",IF(AND(Q10184&lt;&gt;"",Q10184&gt;=Parametros!$B$11),"PARADO/SEM GIRO","OK"))))))))))</f>
        <v>VAZIA</v>
      </c>
      <c r="T10184" s="29" t="str">
        <f aca="false">IF(AND($S10184="PARADO/SEM GIRO",$K10184="KG",OR(Painel!$B$5="(Todos)",A10184=Painel!$B$5)*OR(Painel!$E$5="(Todos)",P10184=Painel!$E$5)),$J10184+ROW()/10000000,"")</f>
        <v/>
      </c>
      <c r="U10184" s="29" t="str">
        <f aca="false">IF(AND($S10184="VENCIDO",$K10184="KG",OR(Painel!$B$5="(Todos)",A10184=Painel!$B$5)*OR(Painel!$E$5="(Todos)",P10184=Painel!$E$5)),$J10184+ROW()/10000000,"")</f>
        <v/>
      </c>
    </row>
    <row r="10185" customFormat="false" ht="15" hidden="false" customHeight="false" outlineLevel="0" collapsed="false">
      <c r="A10185" s="29" t="s">
        <v>56</v>
      </c>
      <c r="B10185" s="29" t="s">
        <v>17308</v>
      </c>
      <c r="C10185" s="29" t="s">
        <v>15904</v>
      </c>
      <c r="D10185" s="29" t="s">
        <v>17309</v>
      </c>
      <c r="E10185" s="29" t="n">
        <v>1</v>
      </c>
      <c r="F10185" s="29"/>
      <c r="G10185" s="29" t="s">
        <v>17310</v>
      </c>
      <c r="H10185" s="30" t="n">
        <v>750</v>
      </c>
      <c r="I10185" s="31" t="n">
        <v>46279</v>
      </c>
      <c r="J10185" s="30" t="n">
        <v>750</v>
      </c>
      <c r="K10185" s="29" t="s">
        <v>120</v>
      </c>
      <c r="L10185" s="29" t="s">
        <v>350</v>
      </c>
      <c r="M10185" s="29"/>
      <c r="N10185" s="29" t="s">
        <v>122</v>
      </c>
      <c r="O10185" s="31" t="n">
        <v>46806</v>
      </c>
      <c r="P10185" s="29" t="s">
        <v>123</v>
      </c>
      <c r="Q10185" s="29" t="n">
        <f aca="false">IFERROR(VALUE(L10185),"")</f>
        <v>6</v>
      </c>
      <c r="R10185" s="29" t="n">
        <f aca="true">IF(O10185="","",O10185-TODAY())</f>
        <v>521</v>
      </c>
      <c r="S10185" s="29" t="str">
        <f aca="false">IF(C10185="&lt;&lt; vazio &gt;&gt;","VAZIA",IF(AND(O10185&lt;&gt;"",R10185&lt;0),"VENCIDO",IF(AND(O10185&lt;&gt;"",R10185&lt;=Parametros!$B$10),"PRÓX. VENCIMENTO",IF(F10185="Q","QUALIDADE",IF(F10185="S","BLOQUEADO",IF(F10185="R","RESTRITO/DEVOLUÇÃO",IF(OR(N10185="QUAR",N10185="QRES"),"QUARENTENA",IF(OR(B10185="DESCARTE",B10185="DEVOLUÇÃO"),"DESCARTE/DEVOLUÇÃO",IF(AND(D10185="",K10185&lt;&gt;""),"SEM LOTE",IF(AND(Q10185&lt;&gt;"",Q10185&gt;=Parametros!$B$11),"PARADO/SEM GIRO","OK"))))))))))</f>
        <v>OK</v>
      </c>
      <c r="T10185" s="29" t="str">
        <f aca="false">IF(AND($S10185="PARADO/SEM GIRO",$K10185="KG",OR(Painel!$B$5="(Todos)",A10185=Painel!$B$5)*OR(Painel!$E$5="(Todos)",P10185=Painel!$E$5)),$J10185+ROW()/10000000,"")</f>
        <v/>
      </c>
      <c r="U10185" s="29" t="str">
        <f aca="false">IF(AND($S10185="VENCIDO",$K10185="KG",OR(Painel!$B$5="(Todos)",A10185=Painel!$B$5)*OR(Painel!$E$5="(Todos)",P10185=Painel!$E$5)),$J10185+ROW()/10000000,"")</f>
        <v/>
      </c>
    </row>
    <row r="10186" customFormat="false" ht="15" hidden="false" customHeight="false" outlineLevel="0" collapsed="false">
      <c r="A10186" s="29" t="s">
        <v>56</v>
      </c>
      <c r="B10186" s="29" t="s">
        <v>17311</v>
      </c>
      <c r="C10186" s="29" t="s">
        <v>15899</v>
      </c>
      <c r="D10186" s="29" t="s">
        <v>15900</v>
      </c>
      <c r="E10186" s="29" t="n">
        <v>1</v>
      </c>
      <c r="F10186" s="29"/>
      <c r="G10186" s="29" t="s">
        <v>17312</v>
      </c>
      <c r="H10186" s="30" t="n">
        <v>1000</v>
      </c>
      <c r="I10186" s="31" t="n">
        <v>46279</v>
      </c>
      <c r="J10186" s="30" t="n">
        <v>1000</v>
      </c>
      <c r="K10186" s="29" t="s">
        <v>120</v>
      </c>
      <c r="L10186" s="29" t="s">
        <v>350</v>
      </c>
      <c r="M10186" s="29"/>
      <c r="N10186" s="29" t="s">
        <v>122</v>
      </c>
      <c r="O10186" s="31" t="n">
        <v>46981</v>
      </c>
      <c r="P10186" s="29" t="s">
        <v>123</v>
      </c>
      <c r="Q10186" s="29" t="n">
        <f aca="false">IFERROR(VALUE(L10186),"")</f>
        <v>6</v>
      </c>
      <c r="R10186" s="29" t="n">
        <f aca="true">IF(O10186="","",O10186-TODAY())</f>
        <v>696</v>
      </c>
      <c r="S10186" s="29" t="str">
        <f aca="false">IF(C10186="&lt;&lt; vazio &gt;&gt;","VAZIA",IF(AND(O10186&lt;&gt;"",R10186&lt;0),"VENCIDO",IF(AND(O10186&lt;&gt;"",R10186&lt;=Parametros!$B$10),"PRÓX. VENCIMENTO",IF(F10186="Q","QUALIDADE",IF(F10186="S","BLOQUEADO",IF(F10186="R","RESTRITO/DEVOLUÇÃO",IF(OR(N10186="QUAR",N10186="QRES"),"QUARENTENA",IF(OR(B10186="DESCARTE",B10186="DEVOLUÇÃO"),"DESCARTE/DEVOLUÇÃO",IF(AND(D10186="",K10186&lt;&gt;""),"SEM LOTE",IF(AND(Q10186&lt;&gt;"",Q10186&gt;=Parametros!$B$11),"PARADO/SEM GIRO","OK"))))))))))</f>
        <v>OK</v>
      </c>
      <c r="T10186" s="29" t="str">
        <f aca="false">IF(AND($S10186="PARADO/SEM GIRO",$K10186="KG",OR(Painel!$B$5="(Todos)",A10186=Painel!$B$5)*OR(Painel!$E$5="(Todos)",P10186=Painel!$E$5)),$J10186+ROW()/10000000,"")</f>
        <v/>
      </c>
      <c r="U10186" s="29" t="str">
        <f aca="false">IF(AND($S10186="VENCIDO",$K10186="KG",OR(Painel!$B$5="(Todos)",A10186=Painel!$B$5)*OR(Painel!$E$5="(Todos)",P10186=Painel!$E$5)),$J10186+ROW()/10000000,"")</f>
        <v/>
      </c>
    </row>
    <row r="10187" customFormat="false" ht="15" hidden="false" customHeight="false" outlineLevel="0" collapsed="false">
      <c r="A10187" s="29" t="s">
        <v>56</v>
      </c>
      <c r="B10187" s="29" t="s">
        <v>17313</v>
      </c>
      <c r="C10187" s="29" t="s">
        <v>16271</v>
      </c>
      <c r="D10187" s="29" t="s">
        <v>17314</v>
      </c>
      <c r="E10187" s="29" t="n">
        <v>1</v>
      </c>
      <c r="F10187" s="29"/>
      <c r="G10187" s="29" t="s">
        <v>17315</v>
      </c>
      <c r="H10187" s="30" t="n">
        <v>18666.667</v>
      </c>
      <c r="I10187" s="31" t="n">
        <v>46188</v>
      </c>
      <c r="J10187" s="30" t="n">
        <v>18666.667</v>
      </c>
      <c r="K10187" s="29" t="s">
        <v>125</v>
      </c>
      <c r="L10187" s="29" t="s">
        <v>5883</v>
      </c>
      <c r="M10187" s="29"/>
      <c r="N10187" s="29" t="s">
        <v>122</v>
      </c>
      <c r="O10187" s="31" t="n">
        <v>46492</v>
      </c>
      <c r="P10187" s="29" t="s">
        <v>123</v>
      </c>
      <c r="Q10187" s="29" t="n">
        <f aca="false">IFERROR(VALUE(L10187),"")</f>
        <v>97</v>
      </c>
      <c r="R10187" s="29" t="n">
        <f aca="true">IF(O10187="","",O10187-TODAY())</f>
        <v>207</v>
      </c>
      <c r="S10187" s="29" t="str">
        <f aca="false">IF(C10187="&lt;&lt; vazio &gt;&gt;","VAZIA",IF(AND(O10187&lt;&gt;"",R10187&lt;0),"VENCIDO",IF(AND(O10187&lt;&gt;"",R10187&lt;=Parametros!$B$10),"PRÓX. VENCIMENTO",IF(F10187="Q","QUALIDADE",IF(F10187="S","BLOQUEADO",IF(F10187="R","RESTRITO/DEVOLUÇÃO",IF(OR(N10187="QUAR",N10187="QRES"),"QUARENTENA",IF(OR(B10187="DESCARTE",B10187="DEVOLUÇÃO"),"DESCARTE/DEVOLUÇÃO",IF(AND(D10187="",K10187&lt;&gt;""),"SEM LOTE",IF(AND(Q10187&lt;&gt;"",Q10187&gt;=Parametros!$B$11),"PARADO/SEM GIRO","OK"))))))))))</f>
        <v>PARADO/SEM GIRO</v>
      </c>
      <c r="T10187" s="29" t="str">
        <f aca="false">IF(AND($S10187="PARADO/SEM GIRO",$K10187="KG",OR(Painel!$B$5="(Todos)",A10187=Painel!$B$5)*OR(Painel!$E$5="(Todos)",P10187=Painel!$E$5)),$J10187+ROW()/10000000,"")</f>
        <v/>
      </c>
      <c r="U10187" s="29" t="str">
        <f aca="false">IF(AND($S10187="VENCIDO",$K10187="KG",OR(Painel!$B$5="(Todos)",A10187=Painel!$B$5)*OR(Painel!$E$5="(Todos)",P10187=Painel!$E$5)),$J10187+ROW()/10000000,"")</f>
        <v/>
      </c>
    </row>
    <row r="10188" customFormat="false" ht="15" hidden="false" customHeight="false" outlineLevel="0" collapsed="false">
      <c r="A10188" s="29" t="s">
        <v>56</v>
      </c>
      <c r="B10188" s="29" t="s">
        <v>17316</v>
      </c>
      <c r="C10188" s="29" t="s">
        <v>15899</v>
      </c>
      <c r="D10188" s="29" t="s">
        <v>15900</v>
      </c>
      <c r="E10188" s="29" t="n">
        <v>1</v>
      </c>
      <c r="F10188" s="29"/>
      <c r="G10188" s="29" t="s">
        <v>17317</v>
      </c>
      <c r="H10188" s="30" t="n">
        <v>1000</v>
      </c>
      <c r="I10188" s="31" t="n">
        <v>46281</v>
      </c>
      <c r="J10188" s="30" t="n">
        <v>1000</v>
      </c>
      <c r="K10188" s="29" t="s">
        <v>120</v>
      </c>
      <c r="L10188" s="29" t="s">
        <v>284</v>
      </c>
      <c r="M10188" s="29"/>
      <c r="N10188" s="29" t="s">
        <v>122</v>
      </c>
      <c r="O10188" s="31" t="n">
        <v>46981</v>
      </c>
      <c r="P10188" s="29" t="s">
        <v>123</v>
      </c>
      <c r="Q10188" s="29" t="n">
        <f aca="false">IFERROR(VALUE(L10188),"")</f>
        <v>4</v>
      </c>
      <c r="R10188" s="29" t="n">
        <f aca="true">IF(O10188="","",O10188-TODAY())</f>
        <v>696</v>
      </c>
      <c r="S10188" s="29" t="str">
        <f aca="false">IF(C10188="&lt;&lt; vazio &gt;&gt;","VAZIA",IF(AND(O10188&lt;&gt;"",R10188&lt;0),"VENCIDO",IF(AND(O10188&lt;&gt;"",R10188&lt;=Parametros!$B$10),"PRÓX. VENCIMENTO",IF(F10188="Q","QUALIDADE",IF(F10188="S","BLOQUEADO",IF(F10188="R","RESTRITO/DEVOLUÇÃO",IF(OR(N10188="QUAR",N10188="QRES"),"QUARENTENA",IF(OR(B10188="DESCARTE",B10188="DEVOLUÇÃO"),"DESCARTE/DEVOLUÇÃO",IF(AND(D10188="",K10188&lt;&gt;""),"SEM LOTE",IF(AND(Q10188&lt;&gt;"",Q10188&gt;=Parametros!$B$11),"PARADO/SEM GIRO","OK"))))))))))</f>
        <v>OK</v>
      </c>
      <c r="T10188" s="29" t="str">
        <f aca="false">IF(AND($S10188="PARADO/SEM GIRO",$K10188="KG",OR(Painel!$B$5="(Todos)",A10188=Painel!$B$5)*OR(Painel!$E$5="(Todos)",P10188=Painel!$E$5)),$J10188+ROW()/10000000,"")</f>
        <v/>
      </c>
      <c r="U10188" s="29" t="str">
        <f aca="false">IF(AND($S10188="VENCIDO",$K10188="KG",OR(Painel!$B$5="(Todos)",A10188=Painel!$B$5)*OR(Painel!$E$5="(Todos)",P10188=Painel!$E$5)),$J10188+ROW()/10000000,"")</f>
        <v/>
      </c>
    </row>
    <row r="10189" customFormat="false" ht="15" hidden="false" customHeight="false" outlineLevel="0" collapsed="false">
      <c r="A10189" s="29" t="s">
        <v>56</v>
      </c>
      <c r="B10189" s="29" t="s">
        <v>17318</v>
      </c>
      <c r="C10189" s="29" t="s">
        <v>115</v>
      </c>
      <c r="D10189" s="29"/>
      <c r="E10189" s="29" t="n">
        <v>0</v>
      </c>
      <c r="F10189" s="29"/>
      <c r="G10189" s="29"/>
      <c r="H10189" s="30" t="n">
        <v>0</v>
      </c>
      <c r="I10189" s="29"/>
      <c r="J10189" s="30" t="n">
        <v>0</v>
      </c>
      <c r="K10189" s="29"/>
      <c r="L10189" s="29" t="s">
        <v>116</v>
      </c>
      <c r="M10189" s="29"/>
      <c r="N10189" s="29"/>
      <c r="O10189" s="29"/>
      <c r="P10189" s="29"/>
      <c r="Q10189" s="29" t="n">
        <f aca="false">IFERROR(VALUE(L10189),"")</f>
        <v>0</v>
      </c>
      <c r="R10189" s="29" t="str">
        <f aca="true">IF(O10189="","",O10189-TODAY())</f>
        <v/>
      </c>
      <c r="S10189" s="29" t="str">
        <f aca="false">IF(C10189="&lt;&lt; vazio &gt;&gt;","VAZIA",IF(AND(O10189&lt;&gt;"",R10189&lt;0),"VENCIDO",IF(AND(O10189&lt;&gt;"",R10189&lt;=Parametros!$B$10),"PRÓX. VENCIMENTO",IF(F10189="Q","QUALIDADE",IF(F10189="S","BLOQUEADO",IF(F10189="R","RESTRITO/DEVOLUÇÃO",IF(OR(N10189="QUAR",N10189="QRES"),"QUARENTENA",IF(OR(B10189="DESCARTE",B10189="DEVOLUÇÃO"),"DESCARTE/DEVOLUÇÃO",IF(AND(D10189="",K10189&lt;&gt;""),"SEM LOTE",IF(AND(Q10189&lt;&gt;"",Q10189&gt;=Parametros!$B$11),"PARADO/SEM GIRO","OK"))))))))))</f>
        <v>VAZIA</v>
      </c>
      <c r="T10189" s="29" t="str">
        <f aca="false">IF(AND($S10189="PARADO/SEM GIRO",$K10189="KG",OR(Painel!$B$5="(Todos)",A10189=Painel!$B$5)*OR(Painel!$E$5="(Todos)",P10189=Painel!$E$5)),$J10189+ROW()/10000000,"")</f>
        <v/>
      </c>
      <c r="U10189" s="29" t="str">
        <f aca="false">IF(AND($S10189="VENCIDO",$K10189="KG",OR(Painel!$B$5="(Todos)",A10189=Painel!$B$5)*OR(Painel!$E$5="(Todos)",P10189=Painel!$E$5)),$J10189+ROW()/10000000,"")</f>
        <v/>
      </c>
    </row>
    <row r="10190" customFormat="false" ht="15" hidden="false" customHeight="false" outlineLevel="0" collapsed="false">
      <c r="A10190" s="29" t="s">
        <v>56</v>
      </c>
      <c r="B10190" s="29" t="s">
        <v>17319</v>
      </c>
      <c r="C10190" s="29" t="s">
        <v>5424</v>
      </c>
      <c r="D10190" s="29" t="s">
        <v>17260</v>
      </c>
      <c r="E10190" s="29" t="n">
        <v>1</v>
      </c>
      <c r="F10190" s="29"/>
      <c r="G10190" s="29" t="s">
        <v>17320</v>
      </c>
      <c r="H10190" s="30" t="n">
        <v>1000</v>
      </c>
      <c r="I10190" s="31" t="n">
        <v>46282</v>
      </c>
      <c r="J10190" s="30" t="n">
        <v>1000</v>
      </c>
      <c r="K10190" s="29" t="s">
        <v>120</v>
      </c>
      <c r="L10190" s="29" t="s">
        <v>400</v>
      </c>
      <c r="M10190" s="29"/>
      <c r="N10190" s="29" t="s">
        <v>122</v>
      </c>
      <c r="O10190" s="31" t="n">
        <v>46951</v>
      </c>
      <c r="P10190" s="29" t="s">
        <v>123</v>
      </c>
      <c r="Q10190" s="29" t="n">
        <f aca="false">IFERROR(VALUE(L10190),"")</f>
        <v>3</v>
      </c>
      <c r="R10190" s="29" t="n">
        <f aca="true">IF(O10190="","",O10190-TODAY())</f>
        <v>666</v>
      </c>
      <c r="S10190" s="29" t="str">
        <f aca="false">IF(C10190="&lt;&lt; vazio &gt;&gt;","VAZIA",IF(AND(O10190&lt;&gt;"",R10190&lt;0),"VENCIDO",IF(AND(O10190&lt;&gt;"",R10190&lt;=Parametros!$B$10),"PRÓX. VENCIMENTO",IF(F10190="Q","QUALIDADE",IF(F10190="S","BLOQUEADO",IF(F10190="R","RESTRITO/DEVOLUÇÃO",IF(OR(N10190="QUAR",N10190="QRES"),"QUARENTENA",IF(OR(B10190="DESCARTE",B10190="DEVOLUÇÃO"),"DESCARTE/DEVOLUÇÃO",IF(AND(D10190="",K10190&lt;&gt;""),"SEM LOTE",IF(AND(Q10190&lt;&gt;"",Q10190&gt;=Parametros!$B$11),"PARADO/SEM GIRO","OK"))))))))))</f>
        <v>OK</v>
      </c>
      <c r="T10190" s="29" t="str">
        <f aca="false">IF(AND($S10190="PARADO/SEM GIRO",$K10190="KG",OR(Painel!$B$5="(Todos)",A10190=Painel!$B$5)*OR(Painel!$E$5="(Todos)",P10190=Painel!$E$5)),$J10190+ROW()/10000000,"")</f>
        <v/>
      </c>
      <c r="U10190" s="29" t="str">
        <f aca="false">IF(AND($S10190="VENCIDO",$K10190="KG",OR(Painel!$B$5="(Todos)",A10190=Painel!$B$5)*OR(Painel!$E$5="(Todos)",P10190=Painel!$E$5)),$J10190+ROW()/10000000,"")</f>
        <v/>
      </c>
    </row>
    <row r="10191" customFormat="false" ht="15" hidden="false" customHeight="false" outlineLevel="0" collapsed="false">
      <c r="A10191" s="29" t="s">
        <v>56</v>
      </c>
      <c r="B10191" s="29" t="s">
        <v>17321</v>
      </c>
      <c r="C10191" s="29" t="s">
        <v>15904</v>
      </c>
      <c r="D10191" s="29" t="s">
        <v>17322</v>
      </c>
      <c r="E10191" s="29" t="n">
        <v>1</v>
      </c>
      <c r="F10191" s="29"/>
      <c r="G10191" s="29" t="s">
        <v>17323</v>
      </c>
      <c r="H10191" s="30" t="n">
        <v>750</v>
      </c>
      <c r="I10191" s="31" t="n">
        <v>46279</v>
      </c>
      <c r="J10191" s="30" t="n">
        <v>750</v>
      </c>
      <c r="K10191" s="29" t="s">
        <v>120</v>
      </c>
      <c r="L10191" s="29" t="s">
        <v>350</v>
      </c>
      <c r="M10191" s="29"/>
      <c r="N10191" s="29" t="s">
        <v>122</v>
      </c>
      <c r="O10191" s="31" t="n">
        <v>46805</v>
      </c>
      <c r="P10191" s="29" t="s">
        <v>123</v>
      </c>
      <c r="Q10191" s="29" t="n">
        <f aca="false">IFERROR(VALUE(L10191),"")</f>
        <v>6</v>
      </c>
      <c r="R10191" s="29" t="n">
        <f aca="true">IF(O10191="","",O10191-TODAY())</f>
        <v>520</v>
      </c>
      <c r="S10191" s="29" t="str">
        <f aca="false">IF(C10191="&lt;&lt; vazio &gt;&gt;","VAZIA",IF(AND(O10191&lt;&gt;"",R10191&lt;0),"VENCIDO",IF(AND(O10191&lt;&gt;"",R10191&lt;=Parametros!$B$10),"PRÓX. VENCIMENTO",IF(F10191="Q","QUALIDADE",IF(F10191="S","BLOQUEADO",IF(F10191="R","RESTRITO/DEVOLUÇÃO",IF(OR(N10191="QUAR",N10191="QRES"),"QUARENTENA",IF(OR(B10191="DESCARTE",B10191="DEVOLUÇÃO"),"DESCARTE/DEVOLUÇÃO",IF(AND(D10191="",K10191&lt;&gt;""),"SEM LOTE",IF(AND(Q10191&lt;&gt;"",Q10191&gt;=Parametros!$B$11),"PARADO/SEM GIRO","OK"))))))))))</f>
        <v>OK</v>
      </c>
      <c r="T10191" s="29" t="str">
        <f aca="false">IF(AND($S10191="PARADO/SEM GIRO",$K10191="KG",OR(Painel!$B$5="(Todos)",A10191=Painel!$B$5)*OR(Painel!$E$5="(Todos)",P10191=Painel!$E$5)),$J10191+ROW()/10000000,"")</f>
        <v/>
      </c>
      <c r="U10191" s="29" t="str">
        <f aca="false">IF(AND($S10191="VENCIDO",$K10191="KG",OR(Painel!$B$5="(Todos)",A10191=Painel!$B$5)*OR(Painel!$E$5="(Todos)",P10191=Painel!$E$5)),$J10191+ROW()/10000000,"")</f>
        <v/>
      </c>
    </row>
    <row r="10192" customFormat="false" ht="15" hidden="false" customHeight="false" outlineLevel="0" collapsed="false">
      <c r="A10192" s="29" t="s">
        <v>56</v>
      </c>
      <c r="B10192" s="29" t="s">
        <v>17324</v>
      </c>
      <c r="C10192" s="29" t="s">
        <v>15882</v>
      </c>
      <c r="D10192" s="29" t="s">
        <v>15883</v>
      </c>
      <c r="E10192" s="29" t="n">
        <v>2</v>
      </c>
      <c r="F10192" s="29"/>
      <c r="G10192" s="29" t="s">
        <v>17325</v>
      </c>
      <c r="H10192" s="30" t="n">
        <v>239</v>
      </c>
      <c r="I10192" s="31" t="n">
        <v>46279</v>
      </c>
      <c r="J10192" s="30" t="n">
        <v>239</v>
      </c>
      <c r="K10192" s="29" t="s">
        <v>120</v>
      </c>
      <c r="L10192" s="29" t="s">
        <v>350</v>
      </c>
      <c r="M10192" s="29"/>
      <c r="N10192" s="29" t="s">
        <v>122</v>
      </c>
      <c r="O10192" s="31" t="n">
        <v>46437</v>
      </c>
      <c r="P10192" s="29" t="s">
        <v>123</v>
      </c>
      <c r="Q10192" s="29" t="n">
        <f aca="false">IFERROR(VALUE(L10192),"")</f>
        <v>6</v>
      </c>
      <c r="R10192" s="29" t="n">
        <f aca="true">IF(O10192="","",O10192-TODAY())</f>
        <v>152</v>
      </c>
      <c r="S10192" s="29" t="str">
        <f aca="false">IF(C10192="&lt;&lt; vazio &gt;&gt;","VAZIA",IF(AND(O10192&lt;&gt;"",R10192&lt;0),"VENCIDO",IF(AND(O10192&lt;&gt;"",R10192&lt;=Parametros!$B$10),"PRÓX. VENCIMENTO",IF(F10192="Q","QUALIDADE",IF(F10192="S","BLOQUEADO",IF(F10192="R","RESTRITO/DEVOLUÇÃO",IF(OR(N10192="QUAR",N10192="QRES"),"QUARENTENA",IF(OR(B10192="DESCARTE",B10192="DEVOLUÇÃO"),"DESCARTE/DEVOLUÇÃO",IF(AND(D10192="",K10192&lt;&gt;""),"SEM LOTE",IF(AND(Q10192&lt;&gt;"",Q10192&gt;=Parametros!$B$11),"PARADO/SEM GIRO","OK"))))))))))</f>
        <v>OK</v>
      </c>
      <c r="T10192" s="29" t="str">
        <f aca="false">IF(AND($S10192="PARADO/SEM GIRO",$K10192="KG",OR(Painel!$B$5="(Todos)",A10192=Painel!$B$5)*OR(Painel!$E$5="(Todos)",P10192=Painel!$E$5)),$J10192+ROW()/10000000,"")</f>
        <v/>
      </c>
      <c r="U10192" s="29" t="str">
        <f aca="false">IF(AND($S10192="VENCIDO",$K10192="KG",OR(Painel!$B$5="(Todos)",A10192=Painel!$B$5)*OR(Painel!$E$5="(Todos)",P10192=Painel!$E$5)),$J10192+ROW()/10000000,"")</f>
        <v/>
      </c>
    </row>
    <row r="10193" customFormat="false" ht="15" hidden="false" customHeight="false" outlineLevel="0" collapsed="false">
      <c r="A10193" s="29" t="s">
        <v>56</v>
      </c>
      <c r="B10193" s="29" t="s">
        <v>17324</v>
      </c>
      <c r="C10193" s="29" t="s">
        <v>15882</v>
      </c>
      <c r="D10193" s="29" t="s">
        <v>17326</v>
      </c>
      <c r="E10193" s="29" t="n">
        <v>2</v>
      </c>
      <c r="F10193" s="29"/>
      <c r="G10193" s="29" t="s">
        <v>17327</v>
      </c>
      <c r="H10193" s="30" t="n">
        <v>1</v>
      </c>
      <c r="I10193" s="31" t="n">
        <v>46281</v>
      </c>
      <c r="J10193" s="30" t="n">
        <v>1</v>
      </c>
      <c r="K10193" s="29" t="s">
        <v>120</v>
      </c>
      <c r="L10193" s="29" t="s">
        <v>284</v>
      </c>
      <c r="M10193" s="29"/>
      <c r="N10193" s="29" t="s">
        <v>122</v>
      </c>
      <c r="O10193" s="31" t="n">
        <v>46918</v>
      </c>
      <c r="P10193" s="29" t="s">
        <v>123</v>
      </c>
      <c r="Q10193" s="29" t="n">
        <f aca="false">IFERROR(VALUE(L10193),"")</f>
        <v>4</v>
      </c>
      <c r="R10193" s="29" t="n">
        <f aca="true">IF(O10193="","",O10193-TODAY())</f>
        <v>633</v>
      </c>
      <c r="S10193" s="29" t="str">
        <f aca="false">IF(C10193="&lt;&lt; vazio &gt;&gt;","VAZIA",IF(AND(O10193&lt;&gt;"",R10193&lt;0),"VENCIDO",IF(AND(O10193&lt;&gt;"",R10193&lt;=Parametros!$B$10),"PRÓX. VENCIMENTO",IF(F10193="Q","QUALIDADE",IF(F10193="S","BLOQUEADO",IF(F10193="R","RESTRITO/DEVOLUÇÃO",IF(OR(N10193="QUAR",N10193="QRES"),"QUARENTENA",IF(OR(B10193="DESCARTE",B10193="DEVOLUÇÃO"),"DESCARTE/DEVOLUÇÃO",IF(AND(D10193="",K10193&lt;&gt;""),"SEM LOTE",IF(AND(Q10193&lt;&gt;"",Q10193&gt;=Parametros!$B$11),"PARADO/SEM GIRO","OK"))))))))))</f>
        <v>OK</v>
      </c>
      <c r="T10193" s="29" t="str">
        <f aca="false">IF(AND($S10193="PARADO/SEM GIRO",$K10193="KG",OR(Painel!$B$5="(Todos)",A10193=Painel!$B$5)*OR(Painel!$E$5="(Todos)",P10193=Painel!$E$5)),$J10193+ROW()/10000000,"")</f>
        <v/>
      </c>
      <c r="U10193" s="29" t="str">
        <f aca="false">IF(AND($S10193="VENCIDO",$K10193="KG",OR(Painel!$B$5="(Todos)",A10193=Painel!$B$5)*OR(Painel!$E$5="(Todos)",P10193=Painel!$E$5)),$J10193+ROW()/10000000,"")</f>
        <v/>
      </c>
    </row>
    <row r="10194" customFormat="false" ht="15" hidden="false" customHeight="false" outlineLevel="0" collapsed="false">
      <c r="A10194" s="29" t="s">
        <v>56</v>
      </c>
      <c r="B10194" s="29" t="s">
        <v>17328</v>
      </c>
      <c r="C10194" s="29" t="s">
        <v>17289</v>
      </c>
      <c r="D10194" s="29" t="s">
        <v>17290</v>
      </c>
      <c r="E10194" s="29" t="n">
        <v>1</v>
      </c>
      <c r="F10194" s="29"/>
      <c r="G10194" s="29" t="s">
        <v>17329</v>
      </c>
      <c r="H10194" s="30" t="n">
        <v>624</v>
      </c>
      <c r="I10194" s="31" t="n">
        <v>46281</v>
      </c>
      <c r="J10194" s="30" t="n">
        <v>624</v>
      </c>
      <c r="K10194" s="29" t="s">
        <v>120</v>
      </c>
      <c r="L10194" s="29" t="s">
        <v>284</v>
      </c>
      <c r="M10194" s="29"/>
      <c r="N10194" s="29" t="s">
        <v>122</v>
      </c>
      <c r="O10194" s="31" t="n">
        <v>46638</v>
      </c>
      <c r="P10194" s="29" t="s">
        <v>123</v>
      </c>
      <c r="Q10194" s="29" t="n">
        <f aca="false">IFERROR(VALUE(L10194),"")</f>
        <v>4</v>
      </c>
      <c r="R10194" s="29" t="n">
        <f aca="true">IF(O10194="","",O10194-TODAY())</f>
        <v>353</v>
      </c>
      <c r="S10194" s="29" t="str">
        <f aca="false">IF(C10194="&lt;&lt; vazio &gt;&gt;","VAZIA",IF(AND(O10194&lt;&gt;"",R10194&lt;0),"VENCIDO",IF(AND(O10194&lt;&gt;"",R10194&lt;=Parametros!$B$10),"PRÓX. VENCIMENTO",IF(F10194="Q","QUALIDADE",IF(F10194="S","BLOQUEADO",IF(F10194="R","RESTRITO/DEVOLUÇÃO",IF(OR(N10194="QUAR",N10194="QRES"),"QUARENTENA",IF(OR(B10194="DESCARTE",B10194="DEVOLUÇÃO"),"DESCARTE/DEVOLUÇÃO",IF(AND(D10194="",K10194&lt;&gt;""),"SEM LOTE",IF(AND(Q10194&lt;&gt;"",Q10194&gt;=Parametros!$B$11),"PARADO/SEM GIRO","OK"))))))))))</f>
        <v>OK</v>
      </c>
      <c r="T10194" s="29" t="str">
        <f aca="false">IF(AND($S10194="PARADO/SEM GIRO",$K10194="KG",OR(Painel!$B$5="(Todos)",A10194=Painel!$B$5)*OR(Painel!$E$5="(Todos)",P10194=Painel!$E$5)),$J10194+ROW()/10000000,"")</f>
        <v/>
      </c>
      <c r="U10194" s="29" t="str">
        <f aca="false">IF(AND($S10194="VENCIDO",$K10194="KG",OR(Painel!$B$5="(Todos)",A10194=Painel!$B$5)*OR(Painel!$E$5="(Todos)",P10194=Painel!$E$5)),$J10194+ROW()/10000000,"")</f>
        <v/>
      </c>
    </row>
    <row r="10195" customFormat="false" ht="15" hidden="false" customHeight="false" outlineLevel="0" collapsed="false">
      <c r="A10195" s="29" t="s">
        <v>56</v>
      </c>
      <c r="B10195" s="29" t="s">
        <v>15100</v>
      </c>
      <c r="C10195" s="29" t="s">
        <v>115</v>
      </c>
      <c r="D10195" s="29"/>
      <c r="E10195" s="29" t="n">
        <v>0</v>
      </c>
      <c r="F10195" s="29"/>
      <c r="G10195" s="29"/>
      <c r="H10195" s="30" t="n">
        <v>0</v>
      </c>
      <c r="I10195" s="29"/>
      <c r="J10195" s="30" t="n">
        <v>0</v>
      </c>
      <c r="K10195" s="29"/>
      <c r="L10195" s="29" t="s">
        <v>116</v>
      </c>
      <c r="M10195" s="29"/>
      <c r="N10195" s="29"/>
      <c r="O10195" s="29"/>
      <c r="P10195" s="29"/>
      <c r="Q10195" s="29" t="n">
        <f aca="false">IFERROR(VALUE(L10195),"")</f>
        <v>0</v>
      </c>
      <c r="R10195" s="29" t="str">
        <f aca="true">IF(O10195="","",O10195-TODAY())</f>
        <v/>
      </c>
      <c r="S10195" s="29" t="str">
        <f aca="false">IF(C10195="&lt;&lt; vazio &gt;&gt;","VAZIA",IF(AND(O10195&lt;&gt;"",R10195&lt;0),"VENCIDO",IF(AND(O10195&lt;&gt;"",R10195&lt;=Parametros!$B$10),"PRÓX. VENCIMENTO",IF(F10195="Q","QUALIDADE",IF(F10195="S","BLOQUEADO",IF(F10195="R","RESTRITO/DEVOLUÇÃO",IF(OR(N10195="QUAR",N10195="QRES"),"QUARENTENA",IF(OR(B10195="DESCARTE",B10195="DEVOLUÇÃO"),"DESCARTE/DEVOLUÇÃO",IF(AND(D10195="",K10195&lt;&gt;""),"SEM LOTE",IF(AND(Q10195&lt;&gt;"",Q10195&gt;=Parametros!$B$11),"PARADO/SEM GIRO","OK"))))))))))</f>
        <v>VAZIA</v>
      </c>
      <c r="T10195" s="29" t="str">
        <f aca="false">IF(AND($S10195="PARADO/SEM GIRO",$K10195="KG",OR(Painel!$B$5="(Todos)",A10195=Painel!$B$5)*OR(Painel!$E$5="(Todos)",P10195=Painel!$E$5)),$J10195+ROW()/10000000,"")</f>
        <v/>
      </c>
      <c r="U10195" s="29" t="str">
        <f aca="false">IF(AND($S10195="VENCIDO",$K10195="KG",OR(Painel!$B$5="(Todos)",A10195=Painel!$B$5)*OR(Painel!$E$5="(Todos)",P10195=Painel!$E$5)),$J10195+ROW()/10000000,"")</f>
        <v/>
      </c>
    </row>
    <row r="10196" customFormat="false" ht="15" hidden="false" customHeight="false" outlineLevel="0" collapsed="false">
      <c r="A10196" s="29" t="s">
        <v>56</v>
      </c>
      <c r="B10196" s="29" t="s">
        <v>17330</v>
      </c>
      <c r="C10196" s="29" t="s">
        <v>17189</v>
      </c>
      <c r="D10196" s="29" t="s">
        <v>17190</v>
      </c>
      <c r="E10196" s="29" t="n">
        <v>1</v>
      </c>
      <c r="F10196" s="29"/>
      <c r="G10196" s="29" t="s">
        <v>17331</v>
      </c>
      <c r="H10196" s="30" t="n">
        <v>1000</v>
      </c>
      <c r="I10196" s="31" t="n">
        <v>46279</v>
      </c>
      <c r="J10196" s="30" t="n">
        <v>1000</v>
      </c>
      <c r="K10196" s="29" t="s">
        <v>120</v>
      </c>
      <c r="L10196" s="29" t="s">
        <v>350</v>
      </c>
      <c r="M10196" s="29"/>
      <c r="N10196" s="29" t="s">
        <v>122</v>
      </c>
      <c r="O10196" s="31" t="n">
        <v>46810</v>
      </c>
      <c r="P10196" s="29" t="s">
        <v>123</v>
      </c>
      <c r="Q10196" s="29" t="n">
        <f aca="false">IFERROR(VALUE(L10196),"")</f>
        <v>6</v>
      </c>
      <c r="R10196" s="29" t="n">
        <f aca="true">IF(O10196="","",O10196-TODAY())</f>
        <v>525</v>
      </c>
      <c r="S10196" s="29" t="str">
        <f aca="false">IF(C10196="&lt;&lt; vazio &gt;&gt;","VAZIA",IF(AND(O10196&lt;&gt;"",R10196&lt;0),"VENCIDO",IF(AND(O10196&lt;&gt;"",R10196&lt;=Parametros!$B$10),"PRÓX. VENCIMENTO",IF(F10196="Q","QUALIDADE",IF(F10196="S","BLOQUEADO",IF(F10196="R","RESTRITO/DEVOLUÇÃO",IF(OR(N10196="QUAR",N10196="QRES"),"QUARENTENA",IF(OR(B10196="DESCARTE",B10196="DEVOLUÇÃO"),"DESCARTE/DEVOLUÇÃO",IF(AND(D10196="",K10196&lt;&gt;""),"SEM LOTE",IF(AND(Q10196&lt;&gt;"",Q10196&gt;=Parametros!$B$11),"PARADO/SEM GIRO","OK"))))))))))</f>
        <v>OK</v>
      </c>
      <c r="T10196" s="29" t="str">
        <f aca="false">IF(AND($S10196="PARADO/SEM GIRO",$K10196="KG",OR(Painel!$B$5="(Todos)",A10196=Painel!$B$5)*OR(Painel!$E$5="(Todos)",P10196=Painel!$E$5)),$J10196+ROW()/10000000,"")</f>
        <v/>
      </c>
      <c r="U10196" s="29" t="str">
        <f aca="false">IF(AND($S10196="VENCIDO",$K10196="KG",OR(Painel!$B$5="(Todos)",A10196=Painel!$B$5)*OR(Painel!$E$5="(Todos)",P10196=Painel!$E$5)),$J10196+ROW()/10000000,"")</f>
        <v/>
      </c>
    </row>
    <row r="10197" customFormat="false" ht="15" hidden="false" customHeight="false" outlineLevel="0" collapsed="false">
      <c r="A10197" s="29" t="s">
        <v>56</v>
      </c>
      <c r="B10197" s="29" t="s">
        <v>17332</v>
      </c>
      <c r="C10197" s="29" t="s">
        <v>15899</v>
      </c>
      <c r="D10197" s="29" t="s">
        <v>15900</v>
      </c>
      <c r="E10197" s="29" t="n">
        <v>1</v>
      </c>
      <c r="F10197" s="29"/>
      <c r="G10197" s="29" t="s">
        <v>17333</v>
      </c>
      <c r="H10197" s="30" t="n">
        <v>1000</v>
      </c>
      <c r="I10197" s="31" t="n">
        <v>46279</v>
      </c>
      <c r="J10197" s="30" t="n">
        <v>1000</v>
      </c>
      <c r="K10197" s="29" t="s">
        <v>120</v>
      </c>
      <c r="L10197" s="29" t="s">
        <v>350</v>
      </c>
      <c r="M10197" s="29"/>
      <c r="N10197" s="29" t="s">
        <v>122</v>
      </c>
      <c r="O10197" s="31" t="n">
        <v>46981</v>
      </c>
      <c r="P10197" s="29" t="s">
        <v>123</v>
      </c>
      <c r="Q10197" s="29" t="n">
        <f aca="false">IFERROR(VALUE(L10197),"")</f>
        <v>6</v>
      </c>
      <c r="R10197" s="29" t="n">
        <f aca="true">IF(O10197="","",O10197-TODAY())</f>
        <v>696</v>
      </c>
      <c r="S10197" s="29" t="str">
        <f aca="false">IF(C10197="&lt;&lt; vazio &gt;&gt;","VAZIA",IF(AND(O10197&lt;&gt;"",R10197&lt;0),"VENCIDO",IF(AND(O10197&lt;&gt;"",R10197&lt;=Parametros!$B$10),"PRÓX. VENCIMENTO",IF(F10197="Q","QUALIDADE",IF(F10197="S","BLOQUEADO",IF(F10197="R","RESTRITO/DEVOLUÇÃO",IF(OR(N10197="QUAR",N10197="QRES"),"QUARENTENA",IF(OR(B10197="DESCARTE",B10197="DEVOLUÇÃO"),"DESCARTE/DEVOLUÇÃO",IF(AND(D10197="",K10197&lt;&gt;""),"SEM LOTE",IF(AND(Q10197&lt;&gt;"",Q10197&gt;=Parametros!$B$11),"PARADO/SEM GIRO","OK"))))))))))</f>
        <v>OK</v>
      </c>
      <c r="T10197" s="29" t="str">
        <f aca="false">IF(AND($S10197="PARADO/SEM GIRO",$K10197="KG",OR(Painel!$B$5="(Todos)",A10197=Painel!$B$5)*OR(Painel!$E$5="(Todos)",P10197=Painel!$E$5)),$J10197+ROW()/10000000,"")</f>
        <v/>
      </c>
      <c r="U10197" s="29" t="str">
        <f aca="false">IF(AND($S10197="VENCIDO",$K10197="KG",OR(Painel!$B$5="(Todos)",A10197=Painel!$B$5)*OR(Painel!$E$5="(Todos)",P10197=Painel!$E$5)),$J10197+ROW()/10000000,"")</f>
        <v/>
      </c>
    </row>
    <row r="10198" customFormat="false" ht="15" hidden="false" customHeight="false" outlineLevel="0" collapsed="false">
      <c r="A10198" s="29" t="s">
        <v>56</v>
      </c>
      <c r="B10198" s="29" t="s">
        <v>17334</v>
      </c>
      <c r="C10198" s="29" t="s">
        <v>637</v>
      </c>
      <c r="D10198" s="29" t="s">
        <v>15820</v>
      </c>
      <c r="E10198" s="29" t="n">
        <v>1</v>
      </c>
      <c r="F10198" s="29"/>
      <c r="G10198" s="29" t="s">
        <v>17335</v>
      </c>
      <c r="H10198" s="30" t="n">
        <v>1309.333</v>
      </c>
      <c r="I10198" s="31" t="n">
        <v>46281</v>
      </c>
      <c r="J10198" s="30" t="n">
        <v>1309.333</v>
      </c>
      <c r="K10198" s="29" t="s">
        <v>125</v>
      </c>
      <c r="L10198" s="29" t="s">
        <v>284</v>
      </c>
      <c r="M10198" s="29"/>
      <c r="N10198" s="29" t="s">
        <v>122</v>
      </c>
      <c r="O10198" s="29"/>
      <c r="P10198" s="29" t="s">
        <v>123</v>
      </c>
      <c r="Q10198" s="29" t="n">
        <f aca="false">IFERROR(VALUE(L10198),"")</f>
        <v>4</v>
      </c>
      <c r="R10198" s="29" t="str">
        <f aca="true">IF(O10198="","",O10198-TODAY())</f>
        <v/>
      </c>
      <c r="S10198" s="29" t="str">
        <f aca="false">IF(C10198="&lt;&lt; vazio &gt;&gt;","VAZIA",IF(AND(O10198&lt;&gt;"",R10198&lt;0),"VENCIDO",IF(AND(O10198&lt;&gt;"",R10198&lt;=Parametros!$B$10),"PRÓX. VENCIMENTO",IF(F10198="Q","QUALIDADE",IF(F10198="S","BLOQUEADO",IF(F10198="R","RESTRITO/DEVOLUÇÃO",IF(OR(N10198="QUAR",N10198="QRES"),"QUARENTENA",IF(OR(B10198="DESCARTE",B10198="DEVOLUÇÃO"),"DESCARTE/DEVOLUÇÃO",IF(AND(D10198="",K10198&lt;&gt;""),"SEM LOTE",IF(AND(Q10198&lt;&gt;"",Q10198&gt;=Parametros!$B$11),"PARADO/SEM GIRO","OK"))))))))))</f>
        <v>OK</v>
      </c>
      <c r="T10198" s="29" t="str">
        <f aca="false">IF(AND($S10198="PARADO/SEM GIRO",$K10198="KG",OR(Painel!$B$5="(Todos)",A10198=Painel!$B$5)*OR(Painel!$E$5="(Todos)",P10198=Painel!$E$5)),$J10198+ROW()/10000000,"")</f>
        <v/>
      </c>
      <c r="U10198" s="29" t="str">
        <f aca="false">IF(AND($S10198="VENCIDO",$K10198="KG",OR(Painel!$B$5="(Todos)",A10198=Painel!$B$5)*OR(Painel!$E$5="(Todos)",P10198=Painel!$E$5)),$J10198+ROW()/10000000,"")</f>
        <v/>
      </c>
    </row>
    <row r="10199" customFormat="false" ht="15" hidden="false" customHeight="false" outlineLevel="0" collapsed="false">
      <c r="A10199" s="29" t="s">
        <v>56</v>
      </c>
      <c r="B10199" s="29" t="s">
        <v>17336</v>
      </c>
      <c r="C10199" s="29" t="s">
        <v>115</v>
      </c>
      <c r="D10199" s="29"/>
      <c r="E10199" s="29" t="n">
        <v>0</v>
      </c>
      <c r="F10199" s="29"/>
      <c r="G10199" s="29"/>
      <c r="H10199" s="30" t="n">
        <v>0</v>
      </c>
      <c r="I10199" s="29"/>
      <c r="J10199" s="30" t="n">
        <v>0</v>
      </c>
      <c r="K10199" s="29"/>
      <c r="L10199" s="29" t="s">
        <v>116</v>
      </c>
      <c r="M10199" s="29"/>
      <c r="N10199" s="29"/>
      <c r="O10199" s="29"/>
      <c r="P10199" s="29"/>
      <c r="Q10199" s="29" t="n">
        <f aca="false">IFERROR(VALUE(L10199),"")</f>
        <v>0</v>
      </c>
      <c r="R10199" s="29" t="str">
        <f aca="true">IF(O10199="","",O10199-TODAY())</f>
        <v/>
      </c>
      <c r="S10199" s="29" t="str">
        <f aca="false">IF(C10199="&lt;&lt; vazio &gt;&gt;","VAZIA",IF(AND(O10199&lt;&gt;"",R10199&lt;0),"VENCIDO",IF(AND(O10199&lt;&gt;"",R10199&lt;=Parametros!$B$10),"PRÓX. VENCIMENTO",IF(F10199="Q","QUALIDADE",IF(F10199="S","BLOQUEADO",IF(F10199="R","RESTRITO/DEVOLUÇÃO",IF(OR(N10199="QUAR",N10199="QRES"),"QUARENTENA",IF(OR(B10199="DESCARTE",B10199="DEVOLUÇÃO"),"DESCARTE/DEVOLUÇÃO",IF(AND(D10199="",K10199&lt;&gt;""),"SEM LOTE",IF(AND(Q10199&lt;&gt;"",Q10199&gt;=Parametros!$B$11),"PARADO/SEM GIRO","OK"))))))))))</f>
        <v>VAZIA</v>
      </c>
      <c r="T10199" s="29" t="str">
        <f aca="false">IF(AND($S10199="PARADO/SEM GIRO",$K10199="KG",OR(Painel!$B$5="(Todos)",A10199=Painel!$B$5)*OR(Painel!$E$5="(Todos)",P10199=Painel!$E$5)),$J10199+ROW()/10000000,"")</f>
        <v/>
      </c>
      <c r="U10199" s="29" t="str">
        <f aca="false">IF(AND($S10199="VENCIDO",$K10199="KG",OR(Painel!$B$5="(Todos)",A10199=Painel!$B$5)*OR(Painel!$E$5="(Todos)",P10199=Painel!$E$5)),$J10199+ROW()/10000000,"")</f>
        <v/>
      </c>
    </row>
    <row r="10200" customFormat="false" ht="15" hidden="false" customHeight="false" outlineLevel="0" collapsed="false">
      <c r="A10200" s="29" t="s">
        <v>56</v>
      </c>
      <c r="B10200" s="29" t="s">
        <v>15102</v>
      </c>
      <c r="C10200" s="29" t="s">
        <v>115</v>
      </c>
      <c r="D10200" s="29"/>
      <c r="E10200" s="29" t="n">
        <v>0</v>
      </c>
      <c r="F10200" s="29"/>
      <c r="G10200" s="29"/>
      <c r="H10200" s="30" t="n">
        <v>0</v>
      </c>
      <c r="I10200" s="29"/>
      <c r="J10200" s="30" t="n">
        <v>0</v>
      </c>
      <c r="K10200" s="29"/>
      <c r="L10200" s="29" t="s">
        <v>116</v>
      </c>
      <c r="M10200" s="29"/>
      <c r="N10200" s="29"/>
      <c r="O10200" s="29"/>
      <c r="P10200" s="29"/>
      <c r="Q10200" s="29" t="n">
        <f aca="false">IFERROR(VALUE(L10200),"")</f>
        <v>0</v>
      </c>
      <c r="R10200" s="29" t="str">
        <f aca="true">IF(O10200="","",O10200-TODAY())</f>
        <v/>
      </c>
      <c r="S10200" s="29" t="str">
        <f aca="false">IF(C10200="&lt;&lt; vazio &gt;&gt;","VAZIA",IF(AND(O10200&lt;&gt;"",R10200&lt;0),"VENCIDO",IF(AND(O10200&lt;&gt;"",R10200&lt;=Parametros!$B$10),"PRÓX. VENCIMENTO",IF(F10200="Q","QUALIDADE",IF(F10200="S","BLOQUEADO",IF(F10200="R","RESTRITO/DEVOLUÇÃO",IF(OR(N10200="QUAR",N10200="QRES"),"QUARENTENA",IF(OR(B10200="DESCARTE",B10200="DEVOLUÇÃO"),"DESCARTE/DEVOLUÇÃO",IF(AND(D10200="",K10200&lt;&gt;""),"SEM LOTE",IF(AND(Q10200&lt;&gt;"",Q10200&gt;=Parametros!$B$11),"PARADO/SEM GIRO","OK"))))))))))</f>
        <v>VAZIA</v>
      </c>
      <c r="T10200" s="29" t="str">
        <f aca="false">IF(AND($S10200="PARADO/SEM GIRO",$K10200="KG",OR(Painel!$B$5="(Todos)",A10200=Painel!$B$5)*OR(Painel!$E$5="(Todos)",P10200=Painel!$E$5)),$J10200+ROW()/10000000,"")</f>
        <v/>
      </c>
      <c r="U10200" s="29" t="str">
        <f aca="false">IF(AND($S10200="VENCIDO",$K10200="KG",OR(Painel!$B$5="(Todos)",A10200=Painel!$B$5)*OR(Painel!$E$5="(Todos)",P10200=Painel!$E$5)),$J10200+ROW()/10000000,"")</f>
        <v/>
      </c>
    </row>
    <row r="10201" customFormat="false" ht="15" hidden="false" customHeight="false" outlineLevel="0" collapsed="false">
      <c r="A10201" s="29" t="s">
        <v>56</v>
      </c>
      <c r="B10201" s="29" t="s">
        <v>17337</v>
      </c>
      <c r="C10201" s="29" t="s">
        <v>17189</v>
      </c>
      <c r="D10201" s="29" t="s">
        <v>17190</v>
      </c>
      <c r="E10201" s="29" t="n">
        <v>1</v>
      </c>
      <c r="F10201" s="29"/>
      <c r="G10201" s="29" t="s">
        <v>17338</v>
      </c>
      <c r="H10201" s="30" t="n">
        <v>1000</v>
      </c>
      <c r="I10201" s="31" t="n">
        <v>46279</v>
      </c>
      <c r="J10201" s="30" t="n">
        <v>1000</v>
      </c>
      <c r="K10201" s="29" t="s">
        <v>120</v>
      </c>
      <c r="L10201" s="29" t="s">
        <v>350</v>
      </c>
      <c r="M10201" s="29"/>
      <c r="N10201" s="29" t="s">
        <v>122</v>
      </c>
      <c r="O10201" s="31" t="n">
        <v>46810</v>
      </c>
      <c r="P10201" s="29" t="s">
        <v>123</v>
      </c>
      <c r="Q10201" s="29" t="n">
        <f aca="false">IFERROR(VALUE(L10201),"")</f>
        <v>6</v>
      </c>
      <c r="R10201" s="29" t="n">
        <f aca="true">IF(O10201="","",O10201-TODAY())</f>
        <v>525</v>
      </c>
      <c r="S10201" s="29" t="str">
        <f aca="false">IF(C10201="&lt;&lt; vazio &gt;&gt;","VAZIA",IF(AND(O10201&lt;&gt;"",R10201&lt;0),"VENCIDO",IF(AND(O10201&lt;&gt;"",R10201&lt;=Parametros!$B$10),"PRÓX. VENCIMENTO",IF(F10201="Q","QUALIDADE",IF(F10201="S","BLOQUEADO",IF(F10201="R","RESTRITO/DEVOLUÇÃO",IF(OR(N10201="QUAR",N10201="QRES"),"QUARENTENA",IF(OR(B10201="DESCARTE",B10201="DEVOLUÇÃO"),"DESCARTE/DEVOLUÇÃO",IF(AND(D10201="",K10201&lt;&gt;""),"SEM LOTE",IF(AND(Q10201&lt;&gt;"",Q10201&gt;=Parametros!$B$11),"PARADO/SEM GIRO","OK"))))))))))</f>
        <v>OK</v>
      </c>
      <c r="T10201" s="29" t="str">
        <f aca="false">IF(AND($S10201="PARADO/SEM GIRO",$K10201="KG",OR(Painel!$B$5="(Todos)",A10201=Painel!$B$5)*OR(Painel!$E$5="(Todos)",P10201=Painel!$E$5)),$J10201+ROW()/10000000,"")</f>
        <v/>
      </c>
      <c r="U10201" s="29" t="str">
        <f aca="false">IF(AND($S10201="VENCIDO",$K10201="KG",OR(Painel!$B$5="(Todos)",A10201=Painel!$B$5)*OR(Painel!$E$5="(Todos)",P10201=Painel!$E$5)),$J10201+ROW()/10000000,"")</f>
        <v/>
      </c>
    </row>
    <row r="10202" customFormat="false" ht="15" hidden="false" customHeight="false" outlineLevel="0" collapsed="false">
      <c r="A10202" s="29" t="s">
        <v>56</v>
      </c>
      <c r="B10202" s="29" t="s">
        <v>17339</v>
      </c>
      <c r="C10202" s="29" t="s">
        <v>15882</v>
      </c>
      <c r="D10202" s="29" t="s">
        <v>15883</v>
      </c>
      <c r="E10202" s="29" t="n">
        <v>1</v>
      </c>
      <c r="F10202" s="29"/>
      <c r="G10202" s="29" t="s">
        <v>17340</v>
      </c>
      <c r="H10202" s="30" t="n">
        <v>240</v>
      </c>
      <c r="I10202" s="31" t="n">
        <v>46237</v>
      </c>
      <c r="J10202" s="30" t="n">
        <v>240</v>
      </c>
      <c r="K10202" s="29" t="s">
        <v>120</v>
      </c>
      <c r="L10202" s="29" t="s">
        <v>10544</v>
      </c>
      <c r="M10202" s="29"/>
      <c r="N10202" s="29" t="s">
        <v>122</v>
      </c>
      <c r="O10202" s="31" t="n">
        <v>46437</v>
      </c>
      <c r="P10202" s="29" t="s">
        <v>123</v>
      </c>
      <c r="Q10202" s="29" t="n">
        <f aca="false">IFERROR(VALUE(L10202),"")</f>
        <v>48</v>
      </c>
      <c r="R10202" s="29" t="n">
        <f aca="true">IF(O10202="","",O10202-TODAY())</f>
        <v>152</v>
      </c>
      <c r="S10202" s="29" t="str">
        <f aca="false">IF(C10202="&lt;&lt; vazio &gt;&gt;","VAZIA",IF(AND(O10202&lt;&gt;"",R10202&lt;0),"VENCIDO",IF(AND(O10202&lt;&gt;"",R10202&lt;=Parametros!$B$10),"PRÓX. VENCIMENTO",IF(F10202="Q","QUALIDADE",IF(F10202="S","BLOQUEADO",IF(F10202="R","RESTRITO/DEVOLUÇÃO",IF(OR(N10202="QUAR",N10202="QRES"),"QUARENTENA",IF(OR(B10202="DESCARTE",B10202="DEVOLUÇÃO"),"DESCARTE/DEVOLUÇÃO",IF(AND(D10202="",K10202&lt;&gt;""),"SEM LOTE",IF(AND(Q10202&lt;&gt;"",Q10202&gt;=Parametros!$B$11),"PARADO/SEM GIRO","OK"))))))))))</f>
        <v>OK</v>
      </c>
      <c r="T10202" s="29" t="str">
        <f aca="false">IF(AND($S10202="PARADO/SEM GIRO",$K10202="KG",OR(Painel!$B$5="(Todos)",A10202=Painel!$B$5)*OR(Painel!$E$5="(Todos)",P10202=Painel!$E$5)),$J10202+ROW()/10000000,"")</f>
        <v/>
      </c>
      <c r="U10202" s="29" t="str">
        <f aca="false">IF(AND($S10202="VENCIDO",$K10202="KG",OR(Painel!$B$5="(Todos)",A10202=Painel!$B$5)*OR(Painel!$E$5="(Todos)",P10202=Painel!$E$5)),$J10202+ROW()/10000000,"")</f>
        <v/>
      </c>
    </row>
    <row r="10203" customFormat="false" ht="15" hidden="false" customHeight="false" outlineLevel="0" collapsed="false">
      <c r="A10203" s="29" t="s">
        <v>56</v>
      </c>
      <c r="B10203" s="29" t="s">
        <v>17341</v>
      </c>
      <c r="C10203" s="29" t="s">
        <v>17342</v>
      </c>
      <c r="D10203" s="29" t="s">
        <v>17343</v>
      </c>
      <c r="E10203" s="29" t="n">
        <v>1</v>
      </c>
      <c r="F10203" s="29"/>
      <c r="G10203" s="29" t="s">
        <v>17344</v>
      </c>
      <c r="H10203" s="30" t="n">
        <v>18888.889</v>
      </c>
      <c r="I10203" s="31" t="n">
        <v>46170</v>
      </c>
      <c r="J10203" s="30" t="n">
        <v>18888.889</v>
      </c>
      <c r="K10203" s="29" t="s">
        <v>125</v>
      </c>
      <c r="L10203" s="29" t="s">
        <v>12247</v>
      </c>
      <c r="M10203" s="29"/>
      <c r="N10203" s="29" t="s">
        <v>122</v>
      </c>
      <c r="O10203" s="31" t="n">
        <v>46269</v>
      </c>
      <c r="P10203" s="29" t="s">
        <v>123</v>
      </c>
      <c r="Q10203" s="29" t="n">
        <f aca="false">IFERROR(VALUE(L10203),"")</f>
        <v>115</v>
      </c>
      <c r="R10203" s="29" t="n">
        <f aca="true">IF(O10203="","",O10203-TODAY())</f>
        <v>-16</v>
      </c>
      <c r="S10203" s="29" t="str">
        <f aca="false">IF(C10203="&lt;&lt; vazio &gt;&gt;","VAZIA",IF(AND(O10203&lt;&gt;"",R10203&lt;0),"VENCIDO",IF(AND(O10203&lt;&gt;"",R10203&lt;=Parametros!$B$10),"PRÓX. VENCIMENTO",IF(F10203="Q","QUALIDADE",IF(F10203="S","BLOQUEADO",IF(F10203="R","RESTRITO/DEVOLUÇÃO",IF(OR(N10203="QUAR",N10203="QRES"),"QUARENTENA",IF(OR(B10203="DESCARTE",B10203="DEVOLUÇÃO"),"DESCARTE/DEVOLUÇÃO",IF(AND(D10203="",K10203&lt;&gt;""),"SEM LOTE",IF(AND(Q10203&lt;&gt;"",Q10203&gt;=Parametros!$B$11),"PARADO/SEM GIRO","OK"))))))))))</f>
        <v>VENCIDO</v>
      </c>
      <c r="T10203" s="29" t="str">
        <f aca="false">IF(AND($S10203="PARADO/SEM GIRO",$K10203="KG",OR(Painel!$B$5="(Todos)",A10203=Painel!$B$5)*OR(Painel!$E$5="(Todos)",P10203=Painel!$E$5)),$J10203+ROW()/10000000,"")</f>
        <v/>
      </c>
      <c r="U10203" s="29" t="str">
        <f aca="false">IF(AND($S10203="VENCIDO",$K10203="KG",OR(Painel!$B$5="(Todos)",A10203=Painel!$B$5)*OR(Painel!$E$5="(Todos)",P10203=Painel!$E$5)),$J10203+ROW()/10000000,"")</f>
        <v/>
      </c>
    </row>
    <row r="10204" customFormat="false" ht="15" hidden="false" customHeight="false" outlineLevel="0" collapsed="false">
      <c r="A10204" s="29" t="s">
        <v>56</v>
      </c>
      <c r="B10204" s="29" t="s">
        <v>17345</v>
      </c>
      <c r="C10204" s="29" t="s">
        <v>115</v>
      </c>
      <c r="D10204" s="29"/>
      <c r="E10204" s="29" t="n">
        <v>0</v>
      </c>
      <c r="F10204" s="29"/>
      <c r="G10204" s="29"/>
      <c r="H10204" s="30" t="n">
        <v>0</v>
      </c>
      <c r="I10204" s="29"/>
      <c r="J10204" s="30" t="n">
        <v>0</v>
      </c>
      <c r="K10204" s="29"/>
      <c r="L10204" s="29" t="s">
        <v>116</v>
      </c>
      <c r="M10204" s="29"/>
      <c r="N10204" s="29"/>
      <c r="O10204" s="29"/>
      <c r="P10204" s="29"/>
      <c r="Q10204" s="29" t="n">
        <f aca="false">IFERROR(VALUE(L10204),"")</f>
        <v>0</v>
      </c>
      <c r="R10204" s="29" t="str">
        <f aca="true">IF(O10204="","",O10204-TODAY())</f>
        <v/>
      </c>
      <c r="S10204" s="29" t="str">
        <f aca="false">IF(C10204="&lt;&lt; vazio &gt;&gt;","VAZIA",IF(AND(O10204&lt;&gt;"",R10204&lt;0),"VENCIDO",IF(AND(O10204&lt;&gt;"",R10204&lt;=Parametros!$B$10),"PRÓX. VENCIMENTO",IF(F10204="Q","QUALIDADE",IF(F10204="S","BLOQUEADO",IF(F10204="R","RESTRITO/DEVOLUÇÃO",IF(OR(N10204="QUAR",N10204="QRES"),"QUARENTENA",IF(OR(B10204="DESCARTE",B10204="DEVOLUÇÃO"),"DESCARTE/DEVOLUÇÃO",IF(AND(D10204="",K10204&lt;&gt;""),"SEM LOTE",IF(AND(Q10204&lt;&gt;"",Q10204&gt;=Parametros!$B$11),"PARADO/SEM GIRO","OK"))))))))))</f>
        <v>VAZIA</v>
      </c>
      <c r="T10204" s="29" t="str">
        <f aca="false">IF(AND($S10204="PARADO/SEM GIRO",$K10204="KG",OR(Painel!$B$5="(Todos)",A10204=Painel!$B$5)*OR(Painel!$E$5="(Todos)",P10204=Painel!$E$5)),$J10204+ROW()/10000000,"")</f>
        <v/>
      </c>
      <c r="U10204" s="29" t="str">
        <f aca="false">IF(AND($S10204="VENCIDO",$K10204="KG",OR(Painel!$B$5="(Todos)",A10204=Painel!$B$5)*OR(Painel!$E$5="(Todos)",P10204=Painel!$E$5)),$J10204+ROW()/10000000,"")</f>
        <v/>
      </c>
    </row>
    <row r="10205" customFormat="false" ht="15" hidden="false" customHeight="false" outlineLevel="0" collapsed="false">
      <c r="A10205" s="29" t="s">
        <v>56</v>
      </c>
      <c r="B10205" s="29" t="s">
        <v>15104</v>
      </c>
      <c r="C10205" s="29" t="s">
        <v>115</v>
      </c>
      <c r="D10205" s="29"/>
      <c r="E10205" s="29" t="n">
        <v>0</v>
      </c>
      <c r="F10205" s="29"/>
      <c r="G10205" s="29"/>
      <c r="H10205" s="30" t="n">
        <v>0</v>
      </c>
      <c r="I10205" s="29"/>
      <c r="J10205" s="30" t="n">
        <v>0</v>
      </c>
      <c r="K10205" s="29"/>
      <c r="L10205" s="29" t="s">
        <v>116</v>
      </c>
      <c r="M10205" s="29"/>
      <c r="N10205" s="29"/>
      <c r="O10205" s="29"/>
      <c r="P10205" s="29"/>
      <c r="Q10205" s="29" t="n">
        <f aca="false">IFERROR(VALUE(L10205),"")</f>
        <v>0</v>
      </c>
      <c r="R10205" s="29" t="str">
        <f aca="true">IF(O10205="","",O10205-TODAY())</f>
        <v/>
      </c>
      <c r="S10205" s="29" t="str">
        <f aca="false">IF(C10205="&lt;&lt; vazio &gt;&gt;","VAZIA",IF(AND(O10205&lt;&gt;"",R10205&lt;0),"VENCIDO",IF(AND(O10205&lt;&gt;"",R10205&lt;=Parametros!$B$10),"PRÓX. VENCIMENTO",IF(F10205="Q","QUALIDADE",IF(F10205="S","BLOQUEADO",IF(F10205="R","RESTRITO/DEVOLUÇÃO",IF(OR(N10205="QUAR",N10205="QRES"),"QUARENTENA",IF(OR(B10205="DESCARTE",B10205="DEVOLUÇÃO"),"DESCARTE/DEVOLUÇÃO",IF(AND(D10205="",K10205&lt;&gt;""),"SEM LOTE",IF(AND(Q10205&lt;&gt;"",Q10205&gt;=Parametros!$B$11),"PARADO/SEM GIRO","OK"))))))))))</f>
        <v>VAZIA</v>
      </c>
      <c r="T10205" s="29" t="str">
        <f aca="false">IF(AND($S10205="PARADO/SEM GIRO",$K10205="KG",OR(Painel!$B$5="(Todos)",A10205=Painel!$B$5)*OR(Painel!$E$5="(Todos)",P10205=Painel!$E$5)),$J10205+ROW()/10000000,"")</f>
        <v/>
      </c>
      <c r="U10205" s="29" t="str">
        <f aca="false">IF(AND($S10205="VENCIDO",$K10205="KG",OR(Painel!$B$5="(Todos)",A10205=Painel!$B$5)*OR(Painel!$E$5="(Todos)",P10205=Painel!$E$5)),$J10205+ROW()/10000000,"")</f>
        <v/>
      </c>
    </row>
    <row r="10206" customFormat="false" ht="15" hidden="false" customHeight="false" outlineLevel="0" collapsed="false">
      <c r="A10206" s="29" t="s">
        <v>56</v>
      </c>
      <c r="B10206" s="29" t="s">
        <v>17346</v>
      </c>
      <c r="C10206" s="29" t="s">
        <v>17137</v>
      </c>
      <c r="D10206" s="29" t="s">
        <v>17169</v>
      </c>
      <c r="E10206" s="29" t="n">
        <v>1</v>
      </c>
      <c r="F10206" s="29"/>
      <c r="G10206" s="29" t="s">
        <v>17347</v>
      </c>
      <c r="H10206" s="30" t="n">
        <v>1000</v>
      </c>
      <c r="I10206" s="31" t="n">
        <v>46244</v>
      </c>
      <c r="J10206" s="30" t="n">
        <v>1000</v>
      </c>
      <c r="K10206" s="29" t="s">
        <v>120</v>
      </c>
      <c r="L10206" s="29" t="s">
        <v>182</v>
      </c>
      <c r="M10206" s="29"/>
      <c r="N10206" s="29" t="s">
        <v>122</v>
      </c>
      <c r="O10206" s="31" t="n">
        <v>46919</v>
      </c>
      <c r="P10206" s="29" t="s">
        <v>123</v>
      </c>
      <c r="Q10206" s="29" t="n">
        <f aca="false">IFERROR(VALUE(L10206),"")</f>
        <v>41</v>
      </c>
      <c r="R10206" s="29" t="n">
        <f aca="true">IF(O10206="","",O10206-TODAY())</f>
        <v>634</v>
      </c>
      <c r="S10206" s="29" t="str">
        <f aca="false">IF(C10206="&lt;&lt; vazio &gt;&gt;","VAZIA",IF(AND(O10206&lt;&gt;"",R10206&lt;0),"VENCIDO",IF(AND(O10206&lt;&gt;"",R10206&lt;=Parametros!$B$10),"PRÓX. VENCIMENTO",IF(F10206="Q","QUALIDADE",IF(F10206="S","BLOQUEADO",IF(F10206="R","RESTRITO/DEVOLUÇÃO",IF(OR(N10206="QUAR",N10206="QRES"),"QUARENTENA",IF(OR(B10206="DESCARTE",B10206="DEVOLUÇÃO"),"DESCARTE/DEVOLUÇÃO",IF(AND(D10206="",K10206&lt;&gt;""),"SEM LOTE",IF(AND(Q10206&lt;&gt;"",Q10206&gt;=Parametros!$B$11),"PARADO/SEM GIRO","OK"))))))))))</f>
        <v>OK</v>
      </c>
      <c r="T10206" s="29" t="str">
        <f aca="false">IF(AND($S10206="PARADO/SEM GIRO",$K10206="KG",OR(Painel!$B$5="(Todos)",A10206=Painel!$B$5)*OR(Painel!$E$5="(Todos)",P10206=Painel!$E$5)),$J10206+ROW()/10000000,"")</f>
        <v/>
      </c>
      <c r="U10206" s="29" t="str">
        <f aca="false">IF(AND($S10206="VENCIDO",$K10206="KG",OR(Painel!$B$5="(Todos)",A10206=Painel!$B$5)*OR(Painel!$E$5="(Todos)",P10206=Painel!$E$5)),$J10206+ROW()/10000000,"")</f>
        <v/>
      </c>
    </row>
    <row r="10207" customFormat="false" ht="15" hidden="false" customHeight="false" outlineLevel="0" collapsed="false">
      <c r="A10207" s="29" t="s">
        <v>56</v>
      </c>
      <c r="B10207" s="29" t="s">
        <v>17348</v>
      </c>
      <c r="C10207" s="29" t="s">
        <v>17137</v>
      </c>
      <c r="D10207" s="29" t="s">
        <v>17169</v>
      </c>
      <c r="E10207" s="29" t="n">
        <v>1</v>
      </c>
      <c r="F10207" s="29"/>
      <c r="G10207" s="29" t="s">
        <v>17349</v>
      </c>
      <c r="H10207" s="30" t="n">
        <v>1000</v>
      </c>
      <c r="I10207" s="31" t="n">
        <v>46244</v>
      </c>
      <c r="J10207" s="30" t="n">
        <v>1000</v>
      </c>
      <c r="K10207" s="29" t="s">
        <v>120</v>
      </c>
      <c r="L10207" s="29" t="s">
        <v>182</v>
      </c>
      <c r="M10207" s="29"/>
      <c r="N10207" s="29" t="s">
        <v>122</v>
      </c>
      <c r="O10207" s="31" t="n">
        <v>46919</v>
      </c>
      <c r="P10207" s="29" t="s">
        <v>123</v>
      </c>
      <c r="Q10207" s="29" t="n">
        <f aca="false">IFERROR(VALUE(L10207),"")</f>
        <v>41</v>
      </c>
      <c r="R10207" s="29" t="n">
        <f aca="true">IF(O10207="","",O10207-TODAY())</f>
        <v>634</v>
      </c>
      <c r="S10207" s="29" t="str">
        <f aca="false">IF(C10207="&lt;&lt; vazio &gt;&gt;","VAZIA",IF(AND(O10207&lt;&gt;"",R10207&lt;0),"VENCIDO",IF(AND(O10207&lt;&gt;"",R10207&lt;=Parametros!$B$10),"PRÓX. VENCIMENTO",IF(F10207="Q","QUALIDADE",IF(F10207="S","BLOQUEADO",IF(F10207="R","RESTRITO/DEVOLUÇÃO",IF(OR(N10207="QUAR",N10207="QRES"),"QUARENTENA",IF(OR(B10207="DESCARTE",B10207="DEVOLUÇÃO"),"DESCARTE/DEVOLUÇÃO",IF(AND(D10207="",K10207&lt;&gt;""),"SEM LOTE",IF(AND(Q10207&lt;&gt;"",Q10207&gt;=Parametros!$B$11),"PARADO/SEM GIRO","OK"))))))))))</f>
        <v>OK</v>
      </c>
      <c r="T10207" s="29" t="str">
        <f aca="false">IF(AND($S10207="PARADO/SEM GIRO",$K10207="KG",OR(Painel!$B$5="(Todos)",A10207=Painel!$B$5)*OR(Painel!$E$5="(Todos)",P10207=Painel!$E$5)),$J10207+ROW()/10000000,"")</f>
        <v/>
      </c>
      <c r="U10207" s="29" t="str">
        <f aca="false">IF(AND($S10207="VENCIDO",$K10207="KG",OR(Painel!$B$5="(Todos)",A10207=Painel!$B$5)*OR(Painel!$E$5="(Todos)",P10207=Painel!$E$5)),$J10207+ROW()/10000000,"")</f>
        <v/>
      </c>
    </row>
    <row r="10208" customFormat="false" ht="15" hidden="false" customHeight="false" outlineLevel="0" collapsed="false">
      <c r="A10208" s="29" t="s">
        <v>56</v>
      </c>
      <c r="B10208" s="29" t="s">
        <v>17350</v>
      </c>
      <c r="C10208" s="29" t="s">
        <v>16141</v>
      </c>
      <c r="D10208" s="29" t="s">
        <v>17351</v>
      </c>
      <c r="E10208" s="29" t="n">
        <v>1</v>
      </c>
      <c r="F10208" s="29"/>
      <c r="G10208" s="29" t="s">
        <v>17352</v>
      </c>
      <c r="H10208" s="30" t="n">
        <v>26840</v>
      </c>
      <c r="I10208" s="31" t="n">
        <v>46214</v>
      </c>
      <c r="J10208" s="30" t="n">
        <v>26840</v>
      </c>
      <c r="K10208" s="29" t="s">
        <v>125</v>
      </c>
      <c r="L10208" s="29" t="s">
        <v>15383</v>
      </c>
      <c r="M10208" s="29"/>
      <c r="N10208" s="29" t="s">
        <v>122</v>
      </c>
      <c r="O10208" s="31" t="n">
        <v>46408</v>
      </c>
      <c r="P10208" s="29" t="s">
        <v>123</v>
      </c>
      <c r="Q10208" s="29" t="n">
        <f aca="false">IFERROR(VALUE(L10208),"")</f>
        <v>71</v>
      </c>
      <c r="R10208" s="29" t="n">
        <f aca="true">IF(O10208="","",O10208-TODAY())</f>
        <v>123</v>
      </c>
      <c r="S10208" s="29" t="str">
        <f aca="false">IF(C10208="&lt;&lt; vazio &gt;&gt;","VAZIA",IF(AND(O10208&lt;&gt;"",R10208&lt;0),"VENCIDO",IF(AND(O10208&lt;&gt;"",R10208&lt;=Parametros!$B$10),"PRÓX. VENCIMENTO",IF(F10208="Q","QUALIDADE",IF(F10208="S","BLOQUEADO",IF(F10208="R","RESTRITO/DEVOLUÇÃO",IF(OR(N10208="QUAR",N10208="QRES"),"QUARENTENA",IF(OR(B10208="DESCARTE",B10208="DEVOLUÇÃO"),"DESCARTE/DEVOLUÇÃO",IF(AND(D10208="",K10208&lt;&gt;""),"SEM LOTE",IF(AND(Q10208&lt;&gt;"",Q10208&gt;=Parametros!$B$11),"PARADO/SEM GIRO","OK"))))))))))</f>
        <v>OK</v>
      </c>
      <c r="T10208" s="29" t="str">
        <f aca="false">IF(AND($S10208="PARADO/SEM GIRO",$K10208="KG",OR(Painel!$B$5="(Todos)",A10208=Painel!$B$5)*OR(Painel!$E$5="(Todos)",P10208=Painel!$E$5)),$J10208+ROW()/10000000,"")</f>
        <v/>
      </c>
      <c r="U10208" s="29" t="str">
        <f aca="false">IF(AND($S10208="VENCIDO",$K10208="KG",OR(Painel!$B$5="(Todos)",A10208=Painel!$B$5)*OR(Painel!$E$5="(Todos)",P10208=Painel!$E$5)),$J10208+ROW()/10000000,"")</f>
        <v/>
      </c>
    </row>
    <row r="10209" customFormat="false" ht="15" hidden="false" customHeight="false" outlineLevel="0" collapsed="false">
      <c r="A10209" s="29" t="s">
        <v>56</v>
      </c>
      <c r="B10209" s="29" t="s">
        <v>17353</v>
      </c>
      <c r="C10209" s="29" t="s">
        <v>115</v>
      </c>
      <c r="D10209" s="29"/>
      <c r="E10209" s="29" t="n">
        <v>0</v>
      </c>
      <c r="F10209" s="29"/>
      <c r="G10209" s="29"/>
      <c r="H10209" s="30" t="n">
        <v>0</v>
      </c>
      <c r="I10209" s="29"/>
      <c r="J10209" s="30" t="n">
        <v>0</v>
      </c>
      <c r="K10209" s="29"/>
      <c r="L10209" s="29" t="s">
        <v>116</v>
      </c>
      <c r="M10209" s="29"/>
      <c r="N10209" s="29"/>
      <c r="O10209" s="29"/>
      <c r="P10209" s="29"/>
      <c r="Q10209" s="29" t="n">
        <f aca="false">IFERROR(VALUE(L10209),"")</f>
        <v>0</v>
      </c>
      <c r="R10209" s="29" t="str">
        <f aca="true">IF(O10209="","",O10209-TODAY())</f>
        <v/>
      </c>
      <c r="S10209" s="29" t="str">
        <f aca="false">IF(C10209="&lt;&lt; vazio &gt;&gt;","VAZIA",IF(AND(O10209&lt;&gt;"",R10209&lt;0),"VENCIDO",IF(AND(O10209&lt;&gt;"",R10209&lt;=Parametros!$B$10),"PRÓX. VENCIMENTO",IF(F10209="Q","QUALIDADE",IF(F10209="S","BLOQUEADO",IF(F10209="R","RESTRITO/DEVOLUÇÃO",IF(OR(N10209="QUAR",N10209="QRES"),"QUARENTENA",IF(OR(B10209="DESCARTE",B10209="DEVOLUÇÃO"),"DESCARTE/DEVOLUÇÃO",IF(AND(D10209="",K10209&lt;&gt;""),"SEM LOTE",IF(AND(Q10209&lt;&gt;"",Q10209&gt;=Parametros!$B$11),"PARADO/SEM GIRO","OK"))))))))))</f>
        <v>VAZIA</v>
      </c>
      <c r="T10209" s="29" t="str">
        <f aca="false">IF(AND($S10209="PARADO/SEM GIRO",$K10209="KG",OR(Painel!$B$5="(Todos)",A10209=Painel!$B$5)*OR(Painel!$E$5="(Todos)",P10209=Painel!$E$5)),$J10209+ROW()/10000000,"")</f>
        <v/>
      </c>
      <c r="U10209" s="29" t="str">
        <f aca="false">IF(AND($S10209="VENCIDO",$K10209="KG",OR(Painel!$B$5="(Todos)",A10209=Painel!$B$5)*OR(Painel!$E$5="(Todos)",P10209=Painel!$E$5)),$J10209+ROW()/10000000,"")</f>
        <v/>
      </c>
    </row>
    <row r="10210" customFormat="false" ht="15" hidden="false" customHeight="false" outlineLevel="0" collapsed="false">
      <c r="A10210" s="29" t="s">
        <v>56</v>
      </c>
      <c r="B10210" s="29" t="s">
        <v>15107</v>
      </c>
      <c r="C10210" s="29" t="s">
        <v>115</v>
      </c>
      <c r="D10210" s="29"/>
      <c r="E10210" s="29" t="n">
        <v>0</v>
      </c>
      <c r="F10210" s="29"/>
      <c r="G10210" s="29"/>
      <c r="H10210" s="30" t="n">
        <v>0</v>
      </c>
      <c r="I10210" s="29"/>
      <c r="J10210" s="30" t="n">
        <v>0</v>
      </c>
      <c r="K10210" s="29"/>
      <c r="L10210" s="29" t="s">
        <v>116</v>
      </c>
      <c r="M10210" s="29"/>
      <c r="N10210" s="29"/>
      <c r="O10210" s="29"/>
      <c r="P10210" s="29"/>
      <c r="Q10210" s="29" t="n">
        <f aca="false">IFERROR(VALUE(L10210),"")</f>
        <v>0</v>
      </c>
      <c r="R10210" s="29" t="str">
        <f aca="true">IF(O10210="","",O10210-TODAY())</f>
        <v/>
      </c>
      <c r="S10210" s="29" t="str">
        <f aca="false">IF(C10210="&lt;&lt; vazio &gt;&gt;","VAZIA",IF(AND(O10210&lt;&gt;"",R10210&lt;0),"VENCIDO",IF(AND(O10210&lt;&gt;"",R10210&lt;=Parametros!$B$10),"PRÓX. VENCIMENTO",IF(F10210="Q","QUALIDADE",IF(F10210="S","BLOQUEADO",IF(F10210="R","RESTRITO/DEVOLUÇÃO",IF(OR(N10210="QUAR",N10210="QRES"),"QUARENTENA",IF(OR(B10210="DESCARTE",B10210="DEVOLUÇÃO"),"DESCARTE/DEVOLUÇÃO",IF(AND(D10210="",K10210&lt;&gt;""),"SEM LOTE",IF(AND(Q10210&lt;&gt;"",Q10210&gt;=Parametros!$B$11),"PARADO/SEM GIRO","OK"))))))))))</f>
        <v>VAZIA</v>
      </c>
      <c r="T10210" s="29" t="str">
        <f aca="false">IF(AND($S10210="PARADO/SEM GIRO",$K10210="KG",OR(Painel!$B$5="(Todos)",A10210=Painel!$B$5)*OR(Painel!$E$5="(Todos)",P10210=Painel!$E$5)),$J10210+ROW()/10000000,"")</f>
        <v/>
      </c>
      <c r="U10210" s="29" t="str">
        <f aca="false">IF(AND($S10210="VENCIDO",$K10210="KG",OR(Painel!$B$5="(Todos)",A10210=Painel!$B$5)*OR(Painel!$E$5="(Todos)",P10210=Painel!$E$5)),$J10210+ROW()/10000000,"")</f>
        <v/>
      </c>
    </row>
    <row r="10211" customFormat="false" ht="15" hidden="false" customHeight="false" outlineLevel="0" collapsed="false">
      <c r="A10211" s="29" t="s">
        <v>56</v>
      </c>
      <c r="B10211" s="29" t="s">
        <v>17354</v>
      </c>
      <c r="C10211" s="29" t="s">
        <v>4581</v>
      </c>
      <c r="D10211" s="29" t="s">
        <v>17355</v>
      </c>
      <c r="E10211" s="29" t="n">
        <v>1</v>
      </c>
      <c r="F10211" s="29"/>
      <c r="G10211" s="29" t="s">
        <v>17356</v>
      </c>
      <c r="H10211" s="30" t="n">
        <v>1000</v>
      </c>
      <c r="I10211" s="31" t="n">
        <v>46274</v>
      </c>
      <c r="J10211" s="30" t="n">
        <v>1000</v>
      </c>
      <c r="K10211" s="29" t="s">
        <v>120</v>
      </c>
      <c r="L10211" s="29" t="s">
        <v>138</v>
      </c>
      <c r="M10211" s="29"/>
      <c r="N10211" s="29" t="s">
        <v>122</v>
      </c>
      <c r="O10211" s="31" t="n">
        <v>46806</v>
      </c>
      <c r="P10211" s="29" t="s">
        <v>123</v>
      </c>
      <c r="Q10211" s="29" t="n">
        <f aca="false">IFERROR(VALUE(L10211),"")</f>
        <v>11</v>
      </c>
      <c r="R10211" s="29" t="n">
        <f aca="true">IF(O10211="","",O10211-TODAY())</f>
        <v>521</v>
      </c>
      <c r="S10211" s="29" t="str">
        <f aca="false">IF(C10211="&lt;&lt; vazio &gt;&gt;","VAZIA",IF(AND(O10211&lt;&gt;"",R10211&lt;0),"VENCIDO",IF(AND(O10211&lt;&gt;"",R10211&lt;=Parametros!$B$10),"PRÓX. VENCIMENTO",IF(F10211="Q","QUALIDADE",IF(F10211="S","BLOQUEADO",IF(F10211="R","RESTRITO/DEVOLUÇÃO",IF(OR(N10211="QUAR",N10211="QRES"),"QUARENTENA",IF(OR(B10211="DESCARTE",B10211="DEVOLUÇÃO"),"DESCARTE/DEVOLUÇÃO",IF(AND(D10211="",K10211&lt;&gt;""),"SEM LOTE",IF(AND(Q10211&lt;&gt;"",Q10211&gt;=Parametros!$B$11),"PARADO/SEM GIRO","OK"))))))))))</f>
        <v>OK</v>
      </c>
      <c r="T10211" s="29" t="str">
        <f aca="false">IF(AND($S10211="PARADO/SEM GIRO",$K10211="KG",OR(Painel!$B$5="(Todos)",A10211=Painel!$B$5)*OR(Painel!$E$5="(Todos)",P10211=Painel!$E$5)),$J10211+ROW()/10000000,"")</f>
        <v/>
      </c>
      <c r="U10211" s="29" t="str">
        <f aca="false">IF(AND($S10211="VENCIDO",$K10211="KG",OR(Painel!$B$5="(Todos)",A10211=Painel!$B$5)*OR(Painel!$E$5="(Todos)",P10211=Painel!$E$5)),$J10211+ROW()/10000000,"")</f>
        <v/>
      </c>
    </row>
    <row r="10212" customFormat="false" ht="15" hidden="false" customHeight="false" outlineLevel="0" collapsed="false">
      <c r="A10212" s="29" t="s">
        <v>56</v>
      </c>
      <c r="B10212" s="29" t="s">
        <v>17357</v>
      </c>
      <c r="C10212" s="29" t="s">
        <v>17137</v>
      </c>
      <c r="D10212" s="29" t="s">
        <v>17169</v>
      </c>
      <c r="E10212" s="29" t="n">
        <v>1</v>
      </c>
      <c r="F10212" s="29"/>
      <c r="G10212" s="29" t="s">
        <v>17358</v>
      </c>
      <c r="H10212" s="30" t="n">
        <v>1000</v>
      </c>
      <c r="I10212" s="31" t="n">
        <v>46244</v>
      </c>
      <c r="J10212" s="30" t="n">
        <v>1000</v>
      </c>
      <c r="K10212" s="29" t="s">
        <v>120</v>
      </c>
      <c r="L10212" s="29" t="s">
        <v>182</v>
      </c>
      <c r="M10212" s="29"/>
      <c r="N10212" s="29" t="s">
        <v>122</v>
      </c>
      <c r="O10212" s="31" t="n">
        <v>46919</v>
      </c>
      <c r="P10212" s="29" t="s">
        <v>123</v>
      </c>
      <c r="Q10212" s="29" t="n">
        <f aca="false">IFERROR(VALUE(L10212),"")</f>
        <v>41</v>
      </c>
      <c r="R10212" s="29" t="n">
        <f aca="true">IF(O10212="","",O10212-TODAY())</f>
        <v>634</v>
      </c>
      <c r="S10212" s="29" t="str">
        <f aca="false">IF(C10212="&lt;&lt; vazio &gt;&gt;","VAZIA",IF(AND(O10212&lt;&gt;"",R10212&lt;0),"VENCIDO",IF(AND(O10212&lt;&gt;"",R10212&lt;=Parametros!$B$10),"PRÓX. VENCIMENTO",IF(F10212="Q","QUALIDADE",IF(F10212="S","BLOQUEADO",IF(F10212="R","RESTRITO/DEVOLUÇÃO",IF(OR(N10212="QUAR",N10212="QRES"),"QUARENTENA",IF(OR(B10212="DESCARTE",B10212="DEVOLUÇÃO"),"DESCARTE/DEVOLUÇÃO",IF(AND(D10212="",K10212&lt;&gt;""),"SEM LOTE",IF(AND(Q10212&lt;&gt;"",Q10212&gt;=Parametros!$B$11),"PARADO/SEM GIRO","OK"))))))))))</f>
        <v>OK</v>
      </c>
      <c r="T10212" s="29" t="str">
        <f aca="false">IF(AND($S10212="PARADO/SEM GIRO",$K10212="KG",OR(Painel!$B$5="(Todos)",A10212=Painel!$B$5)*OR(Painel!$E$5="(Todos)",P10212=Painel!$E$5)),$J10212+ROW()/10000000,"")</f>
        <v/>
      </c>
      <c r="U10212" s="29" t="str">
        <f aca="false">IF(AND($S10212="VENCIDO",$K10212="KG",OR(Painel!$B$5="(Todos)",A10212=Painel!$B$5)*OR(Painel!$E$5="(Todos)",P10212=Painel!$E$5)),$J10212+ROW()/10000000,"")</f>
        <v/>
      </c>
    </row>
    <row r="10213" customFormat="false" ht="15" hidden="false" customHeight="false" outlineLevel="0" collapsed="false">
      <c r="A10213" s="29" t="s">
        <v>56</v>
      </c>
      <c r="B10213" s="29" t="s">
        <v>17359</v>
      </c>
      <c r="C10213" s="29" t="s">
        <v>16128</v>
      </c>
      <c r="D10213" s="29" t="s">
        <v>17360</v>
      </c>
      <c r="E10213" s="29" t="n">
        <v>1</v>
      </c>
      <c r="F10213" s="29"/>
      <c r="G10213" s="29" t="s">
        <v>17361</v>
      </c>
      <c r="H10213" s="30" t="n">
        <v>9647.059</v>
      </c>
      <c r="I10213" s="31" t="n">
        <v>46241</v>
      </c>
      <c r="J10213" s="30" t="n">
        <v>9647.059</v>
      </c>
      <c r="K10213" s="29" t="s">
        <v>125</v>
      </c>
      <c r="L10213" s="29" t="s">
        <v>4450</v>
      </c>
      <c r="M10213" s="29"/>
      <c r="N10213" s="29" t="s">
        <v>122</v>
      </c>
      <c r="O10213" s="31" t="n">
        <v>46444</v>
      </c>
      <c r="P10213" s="29" t="s">
        <v>123</v>
      </c>
      <c r="Q10213" s="29" t="n">
        <f aca="false">IFERROR(VALUE(L10213),"")</f>
        <v>44</v>
      </c>
      <c r="R10213" s="29" t="n">
        <f aca="true">IF(O10213="","",O10213-TODAY())</f>
        <v>159</v>
      </c>
      <c r="S10213" s="29" t="str">
        <f aca="false">IF(C10213="&lt;&lt; vazio &gt;&gt;","VAZIA",IF(AND(O10213&lt;&gt;"",R10213&lt;0),"VENCIDO",IF(AND(O10213&lt;&gt;"",R10213&lt;=Parametros!$B$10),"PRÓX. VENCIMENTO",IF(F10213="Q","QUALIDADE",IF(F10213="S","BLOQUEADO",IF(F10213="R","RESTRITO/DEVOLUÇÃO",IF(OR(N10213="QUAR",N10213="QRES"),"QUARENTENA",IF(OR(B10213="DESCARTE",B10213="DEVOLUÇÃO"),"DESCARTE/DEVOLUÇÃO",IF(AND(D10213="",K10213&lt;&gt;""),"SEM LOTE",IF(AND(Q10213&lt;&gt;"",Q10213&gt;=Parametros!$B$11),"PARADO/SEM GIRO","OK"))))))))))</f>
        <v>OK</v>
      </c>
      <c r="T10213" s="29" t="str">
        <f aca="false">IF(AND($S10213="PARADO/SEM GIRO",$K10213="KG",OR(Painel!$B$5="(Todos)",A10213=Painel!$B$5)*OR(Painel!$E$5="(Todos)",P10213=Painel!$E$5)),$J10213+ROW()/10000000,"")</f>
        <v/>
      </c>
      <c r="U10213" s="29" t="str">
        <f aca="false">IF(AND($S10213="VENCIDO",$K10213="KG",OR(Painel!$B$5="(Todos)",A10213=Painel!$B$5)*OR(Painel!$E$5="(Todos)",P10213=Painel!$E$5)),$J10213+ROW()/10000000,"")</f>
        <v/>
      </c>
    </row>
    <row r="10214" customFormat="false" ht="15" hidden="false" customHeight="false" outlineLevel="0" collapsed="false">
      <c r="A10214" s="29" t="s">
        <v>56</v>
      </c>
      <c r="B10214" s="29" t="s">
        <v>17362</v>
      </c>
      <c r="C10214" s="29" t="s">
        <v>15899</v>
      </c>
      <c r="D10214" s="29" t="s">
        <v>15900</v>
      </c>
      <c r="E10214" s="29" t="n">
        <v>1</v>
      </c>
      <c r="F10214" s="29"/>
      <c r="G10214" s="29" t="s">
        <v>17363</v>
      </c>
      <c r="H10214" s="30" t="n">
        <v>1000</v>
      </c>
      <c r="I10214" s="31" t="n">
        <v>46281</v>
      </c>
      <c r="J10214" s="30" t="n">
        <v>1000</v>
      </c>
      <c r="K10214" s="29" t="s">
        <v>120</v>
      </c>
      <c r="L10214" s="29" t="s">
        <v>284</v>
      </c>
      <c r="M10214" s="29"/>
      <c r="N10214" s="29" t="s">
        <v>122</v>
      </c>
      <c r="O10214" s="31" t="n">
        <v>46981</v>
      </c>
      <c r="P10214" s="29" t="s">
        <v>123</v>
      </c>
      <c r="Q10214" s="29" t="n">
        <f aca="false">IFERROR(VALUE(L10214),"")</f>
        <v>4</v>
      </c>
      <c r="R10214" s="29" t="n">
        <f aca="true">IF(O10214="","",O10214-TODAY())</f>
        <v>696</v>
      </c>
      <c r="S10214" s="29" t="str">
        <f aca="false">IF(C10214="&lt;&lt; vazio &gt;&gt;","VAZIA",IF(AND(O10214&lt;&gt;"",R10214&lt;0),"VENCIDO",IF(AND(O10214&lt;&gt;"",R10214&lt;=Parametros!$B$10),"PRÓX. VENCIMENTO",IF(F10214="Q","QUALIDADE",IF(F10214="S","BLOQUEADO",IF(F10214="R","RESTRITO/DEVOLUÇÃO",IF(OR(N10214="QUAR",N10214="QRES"),"QUARENTENA",IF(OR(B10214="DESCARTE",B10214="DEVOLUÇÃO"),"DESCARTE/DEVOLUÇÃO",IF(AND(D10214="",K10214&lt;&gt;""),"SEM LOTE",IF(AND(Q10214&lt;&gt;"",Q10214&gt;=Parametros!$B$11),"PARADO/SEM GIRO","OK"))))))))))</f>
        <v>OK</v>
      </c>
      <c r="T10214" s="29" t="str">
        <f aca="false">IF(AND($S10214="PARADO/SEM GIRO",$K10214="KG",OR(Painel!$B$5="(Todos)",A10214=Painel!$B$5)*OR(Painel!$E$5="(Todos)",P10214=Painel!$E$5)),$J10214+ROW()/10000000,"")</f>
        <v/>
      </c>
      <c r="U10214" s="29" t="str">
        <f aca="false">IF(AND($S10214="VENCIDO",$K10214="KG",OR(Painel!$B$5="(Todos)",A10214=Painel!$B$5)*OR(Painel!$E$5="(Todos)",P10214=Painel!$E$5)),$J10214+ROW()/10000000,"")</f>
        <v/>
      </c>
    </row>
    <row r="10215" customFormat="false" ht="15" hidden="false" customHeight="false" outlineLevel="0" collapsed="false">
      <c r="A10215" s="29" t="s">
        <v>56</v>
      </c>
      <c r="B10215" s="29" t="s">
        <v>15108</v>
      </c>
      <c r="C10215" s="29" t="s">
        <v>115</v>
      </c>
      <c r="D10215" s="29"/>
      <c r="E10215" s="29" t="n">
        <v>0</v>
      </c>
      <c r="F10215" s="29"/>
      <c r="G10215" s="29"/>
      <c r="H10215" s="30" t="n">
        <v>0</v>
      </c>
      <c r="I10215" s="29"/>
      <c r="J10215" s="30" t="n">
        <v>0</v>
      </c>
      <c r="K10215" s="29"/>
      <c r="L10215" s="29" t="s">
        <v>116</v>
      </c>
      <c r="M10215" s="29"/>
      <c r="N10215" s="29"/>
      <c r="O10215" s="29"/>
      <c r="P10215" s="29"/>
      <c r="Q10215" s="29" t="n">
        <f aca="false">IFERROR(VALUE(L10215),"")</f>
        <v>0</v>
      </c>
      <c r="R10215" s="29" t="str">
        <f aca="true">IF(O10215="","",O10215-TODAY())</f>
        <v/>
      </c>
      <c r="S10215" s="29" t="str">
        <f aca="false">IF(C10215="&lt;&lt; vazio &gt;&gt;","VAZIA",IF(AND(O10215&lt;&gt;"",R10215&lt;0),"VENCIDO",IF(AND(O10215&lt;&gt;"",R10215&lt;=Parametros!$B$10),"PRÓX. VENCIMENTO",IF(F10215="Q","QUALIDADE",IF(F10215="S","BLOQUEADO",IF(F10215="R","RESTRITO/DEVOLUÇÃO",IF(OR(N10215="QUAR",N10215="QRES"),"QUARENTENA",IF(OR(B10215="DESCARTE",B10215="DEVOLUÇÃO"),"DESCARTE/DEVOLUÇÃO",IF(AND(D10215="",K10215&lt;&gt;""),"SEM LOTE",IF(AND(Q10215&lt;&gt;"",Q10215&gt;=Parametros!$B$11),"PARADO/SEM GIRO","OK"))))))))))</f>
        <v>VAZIA</v>
      </c>
      <c r="T10215" s="29" t="str">
        <f aca="false">IF(AND($S10215="PARADO/SEM GIRO",$K10215="KG",OR(Painel!$B$5="(Todos)",A10215=Painel!$B$5)*OR(Painel!$E$5="(Todos)",P10215=Painel!$E$5)),$J10215+ROW()/10000000,"")</f>
        <v/>
      </c>
      <c r="U10215" s="29" t="str">
        <f aca="false">IF(AND($S10215="VENCIDO",$K10215="KG",OR(Painel!$B$5="(Todos)",A10215=Painel!$B$5)*OR(Painel!$E$5="(Todos)",P10215=Painel!$E$5)),$J10215+ROW()/10000000,"")</f>
        <v/>
      </c>
    </row>
    <row r="10216" customFormat="false" ht="15" hidden="false" customHeight="false" outlineLevel="0" collapsed="false">
      <c r="A10216" s="29" t="s">
        <v>56</v>
      </c>
      <c r="B10216" s="29" t="s">
        <v>17364</v>
      </c>
      <c r="C10216" s="29" t="s">
        <v>17189</v>
      </c>
      <c r="D10216" s="29" t="s">
        <v>17190</v>
      </c>
      <c r="E10216" s="29" t="n">
        <v>1</v>
      </c>
      <c r="F10216" s="29"/>
      <c r="G10216" s="29" t="s">
        <v>17365</v>
      </c>
      <c r="H10216" s="30" t="n">
        <v>1000</v>
      </c>
      <c r="I10216" s="31" t="n">
        <v>46279</v>
      </c>
      <c r="J10216" s="30" t="n">
        <v>1000</v>
      </c>
      <c r="K10216" s="29" t="s">
        <v>120</v>
      </c>
      <c r="L10216" s="29" t="s">
        <v>350</v>
      </c>
      <c r="M10216" s="29"/>
      <c r="N10216" s="29" t="s">
        <v>122</v>
      </c>
      <c r="O10216" s="31" t="n">
        <v>46810</v>
      </c>
      <c r="P10216" s="29" t="s">
        <v>123</v>
      </c>
      <c r="Q10216" s="29" t="n">
        <f aca="false">IFERROR(VALUE(L10216),"")</f>
        <v>6</v>
      </c>
      <c r="R10216" s="29" t="n">
        <f aca="true">IF(O10216="","",O10216-TODAY())</f>
        <v>525</v>
      </c>
      <c r="S10216" s="29" t="str">
        <f aca="false">IF(C10216="&lt;&lt; vazio &gt;&gt;","VAZIA",IF(AND(O10216&lt;&gt;"",R10216&lt;0),"VENCIDO",IF(AND(O10216&lt;&gt;"",R10216&lt;=Parametros!$B$10),"PRÓX. VENCIMENTO",IF(F10216="Q","QUALIDADE",IF(F10216="S","BLOQUEADO",IF(F10216="R","RESTRITO/DEVOLUÇÃO",IF(OR(N10216="QUAR",N10216="QRES"),"QUARENTENA",IF(OR(B10216="DESCARTE",B10216="DEVOLUÇÃO"),"DESCARTE/DEVOLUÇÃO",IF(AND(D10216="",K10216&lt;&gt;""),"SEM LOTE",IF(AND(Q10216&lt;&gt;"",Q10216&gt;=Parametros!$B$11),"PARADO/SEM GIRO","OK"))))))))))</f>
        <v>OK</v>
      </c>
      <c r="T10216" s="29" t="str">
        <f aca="false">IF(AND($S10216="PARADO/SEM GIRO",$K10216="KG",OR(Painel!$B$5="(Todos)",A10216=Painel!$B$5)*OR(Painel!$E$5="(Todos)",P10216=Painel!$E$5)),$J10216+ROW()/10000000,"")</f>
        <v/>
      </c>
      <c r="U10216" s="29" t="str">
        <f aca="false">IF(AND($S10216="VENCIDO",$K10216="KG",OR(Painel!$B$5="(Todos)",A10216=Painel!$B$5)*OR(Painel!$E$5="(Todos)",P10216=Painel!$E$5)),$J10216+ROW()/10000000,"")</f>
        <v/>
      </c>
    </row>
    <row r="10217" customFormat="false" ht="15" hidden="false" customHeight="false" outlineLevel="0" collapsed="false">
      <c r="A10217" s="29" t="s">
        <v>56</v>
      </c>
      <c r="B10217" s="29" t="s">
        <v>17366</v>
      </c>
      <c r="C10217" s="29" t="s">
        <v>17189</v>
      </c>
      <c r="D10217" s="29" t="s">
        <v>17190</v>
      </c>
      <c r="E10217" s="29" t="n">
        <v>1</v>
      </c>
      <c r="F10217" s="29"/>
      <c r="G10217" s="29" t="s">
        <v>17367</v>
      </c>
      <c r="H10217" s="30" t="n">
        <v>1000</v>
      </c>
      <c r="I10217" s="31" t="n">
        <v>46279</v>
      </c>
      <c r="J10217" s="30" t="n">
        <v>1000</v>
      </c>
      <c r="K10217" s="29" t="s">
        <v>120</v>
      </c>
      <c r="L10217" s="29" t="s">
        <v>350</v>
      </c>
      <c r="M10217" s="29"/>
      <c r="N10217" s="29" t="s">
        <v>122</v>
      </c>
      <c r="O10217" s="31" t="n">
        <v>46810</v>
      </c>
      <c r="P10217" s="29" t="s">
        <v>123</v>
      </c>
      <c r="Q10217" s="29" t="n">
        <f aca="false">IFERROR(VALUE(L10217),"")</f>
        <v>6</v>
      </c>
      <c r="R10217" s="29" t="n">
        <f aca="true">IF(O10217="","",O10217-TODAY())</f>
        <v>525</v>
      </c>
      <c r="S10217" s="29" t="str">
        <f aca="false">IF(C10217="&lt;&lt; vazio &gt;&gt;","VAZIA",IF(AND(O10217&lt;&gt;"",R10217&lt;0),"VENCIDO",IF(AND(O10217&lt;&gt;"",R10217&lt;=Parametros!$B$10),"PRÓX. VENCIMENTO",IF(F10217="Q","QUALIDADE",IF(F10217="S","BLOQUEADO",IF(F10217="R","RESTRITO/DEVOLUÇÃO",IF(OR(N10217="QUAR",N10217="QRES"),"QUARENTENA",IF(OR(B10217="DESCARTE",B10217="DEVOLUÇÃO"),"DESCARTE/DEVOLUÇÃO",IF(AND(D10217="",K10217&lt;&gt;""),"SEM LOTE",IF(AND(Q10217&lt;&gt;"",Q10217&gt;=Parametros!$B$11),"PARADO/SEM GIRO","OK"))))))))))</f>
        <v>OK</v>
      </c>
      <c r="T10217" s="29" t="str">
        <f aca="false">IF(AND($S10217="PARADO/SEM GIRO",$K10217="KG",OR(Painel!$B$5="(Todos)",A10217=Painel!$B$5)*OR(Painel!$E$5="(Todos)",P10217=Painel!$E$5)),$J10217+ROW()/10000000,"")</f>
        <v/>
      </c>
      <c r="U10217" s="29" t="str">
        <f aca="false">IF(AND($S10217="VENCIDO",$K10217="KG",OR(Painel!$B$5="(Todos)",A10217=Painel!$B$5)*OR(Painel!$E$5="(Todos)",P10217=Painel!$E$5)),$J10217+ROW()/10000000,"")</f>
        <v/>
      </c>
    </row>
    <row r="10218" customFormat="false" ht="15" hidden="false" customHeight="false" outlineLevel="0" collapsed="false">
      <c r="A10218" s="29" t="s">
        <v>56</v>
      </c>
      <c r="B10218" s="29" t="s">
        <v>17368</v>
      </c>
      <c r="C10218" s="29" t="s">
        <v>115</v>
      </c>
      <c r="D10218" s="29"/>
      <c r="E10218" s="29" t="n">
        <v>0</v>
      </c>
      <c r="F10218" s="29"/>
      <c r="G10218" s="29"/>
      <c r="H10218" s="30" t="n">
        <v>0</v>
      </c>
      <c r="I10218" s="29"/>
      <c r="J10218" s="30" t="n">
        <v>0</v>
      </c>
      <c r="K10218" s="29"/>
      <c r="L10218" s="29" t="s">
        <v>116</v>
      </c>
      <c r="M10218" s="29"/>
      <c r="N10218" s="29"/>
      <c r="O10218" s="29"/>
      <c r="P10218" s="29"/>
      <c r="Q10218" s="29" t="n">
        <f aca="false">IFERROR(VALUE(L10218),"")</f>
        <v>0</v>
      </c>
      <c r="R10218" s="29" t="str">
        <f aca="true">IF(O10218="","",O10218-TODAY())</f>
        <v/>
      </c>
      <c r="S10218" s="29" t="str">
        <f aca="false">IF(C10218="&lt;&lt; vazio &gt;&gt;","VAZIA",IF(AND(O10218&lt;&gt;"",R10218&lt;0),"VENCIDO",IF(AND(O10218&lt;&gt;"",R10218&lt;=Parametros!$B$10),"PRÓX. VENCIMENTO",IF(F10218="Q","QUALIDADE",IF(F10218="S","BLOQUEADO",IF(F10218="R","RESTRITO/DEVOLUÇÃO",IF(OR(N10218="QUAR",N10218="QRES"),"QUARENTENA",IF(OR(B10218="DESCARTE",B10218="DEVOLUÇÃO"),"DESCARTE/DEVOLUÇÃO",IF(AND(D10218="",K10218&lt;&gt;""),"SEM LOTE",IF(AND(Q10218&lt;&gt;"",Q10218&gt;=Parametros!$B$11),"PARADO/SEM GIRO","OK"))))))))))</f>
        <v>VAZIA</v>
      </c>
      <c r="T10218" s="29" t="str">
        <f aca="false">IF(AND($S10218="PARADO/SEM GIRO",$K10218="KG",OR(Painel!$B$5="(Todos)",A10218=Painel!$B$5)*OR(Painel!$E$5="(Todos)",P10218=Painel!$E$5)),$J10218+ROW()/10000000,"")</f>
        <v/>
      </c>
      <c r="U10218" s="29" t="str">
        <f aca="false">IF(AND($S10218="VENCIDO",$K10218="KG",OR(Painel!$B$5="(Todos)",A10218=Painel!$B$5)*OR(Painel!$E$5="(Todos)",P10218=Painel!$E$5)),$J10218+ROW()/10000000,"")</f>
        <v/>
      </c>
    </row>
    <row r="10219" customFormat="false" ht="15" hidden="false" customHeight="false" outlineLevel="0" collapsed="false">
      <c r="A10219" s="29" t="s">
        <v>56</v>
      </c>
      <c r="B10219" s="29" t="s">
        <v>17369</v>
      </c>
      <c r="C10219" s="29" t="s">
        <v>115</v>
      </c>
      <c r="D10219" s="29"/>
      <c r="E10219" s="29" t="n">
        <v>0</v>
      </c>
      <c r="F10219" s="29"/>
      <c r="G10219" s="29"/>
      <c r="H10219" s="30" t="n">
        <v>0</v>
      </c>
      <c r="I10219" s="29"/>
      <c r="J10219" s="30" t="n">
        <v>0</v>
      </c>
      <c r="K10219" s="29"/>
      <c r="L10219" s="29" t="s">
        <v>116</v>
      </c>
      <c r="M10219" s="29"/>
      <c r="N10219" s="29"/>
      <c r="O10219" s="29"/>
      <c r="P10219" s="29"/>
      <c r="Q10219" s="29" t="n">
        <f aca="false">IFERROR(VALUE(L10219),"")</f>
        <v>0</v>
      </c>
      <c r="R10219" s="29" t="str">
        <f aca="true">IF(O10219="","",O10219-TODAY())</f>
        <v/>
      </c>
      <c r="S10219" s="29" t="str">
        <f aca="false">IF(C10219="&lt;&lt; vazio &gt;&gt;","VAZIA",IF(AND(O10219&lt;&gt;"",R10219&lt;0),"VENCIDO",IF(AND(O10219&lt;&gt;"",R10219&lt;=Parametros!$B$10),"PRÓX. VENCIMENTO",IF(F10219="Q","QUALIDADE",IF(F10219="S","BLOQUEADO",IF(F10219="R","RESTRITO/DEVOLUÇÃO",IF(OR(N10219="QUAR",N10219="QRES"),"QUARENTENA",IF(OR(B10219="DESCARTE",B10219="DEVOLUÇÃO"),"DESCARTE/DEVOLUÇÃO",IF(AND(D10219="",K10219&lt;&gt;""),"SEM LOTE",IF(AND(Q10219&lt;&gt;"",Q10219&gt;=Parametros!$B$11),"PARADO/SEM GIRO","OK"))))))))))</f>
        <v>VAZIA</v>
      </c>
      <c r="T10219" s="29" t="str">
        <f aca="false">IF(AND($S10219="PARADO/SEM GIRO",$K10219="KG",OR(Painel!$B$5="(Todos)",A10219=Painel!$B$5)*OR(Painel!$E$5="(Todos)",P10219=Painel!$E$5)),$J10219+ROW()/10000000,"")</f>
        <v/>
      </c>
      <c r="U10219" s="29" t="str">
        <f aca="false">IF(AND($S10219="VENCIDO",$K10219="KG",OR(Painel!$B$5="(Todos)",A10219=Painel!$B$5)*OR(Painel!$E$5="(Todos)",P10219=Painel!$E$5)),$J10219+ROW()/10000000,"")</f>
        <v/>
      </c>
    </row>
    <row r="10220" customFormat="false" ht="15" hidden="false" customHeight="false" outlineLevel="0" collapsed="false">
      <c r="A10220" s="29" t="s">
        <v>56</v>
      </c>
      <c r="B10220" s="29" t="s">
        <v>15111</v>
      </c>
      <c r="C10220" s="29" t="s">
        <v>115</v>
      </c>
      <c r="D10220" s="29"/>
      <c r="E10220" s="29" t="n">
        <v>0</v>
      </c>
      <c r="F10220" s="29"/>
      <c r="G10220" s="29"/>
      <c r="H10220" s="30" t="n">
        <v>0</v>
      </c>
      <c r="I10220" s="29"/>
      <c r="J10220" s="30" t="n">
        <v>0</v>
      </c>
      <c r="K10220" s="29"/>
      <c r="L10220" s="29" t="s">
        <v>116</v>
      </c>
      <c r="M10220" s="29"/>
      <c r="N10220" s="29"/>
      <c r="O10220" s="29"/>
      <c r="P10220" s="29"/>
      <c r="Q10220" s="29" t="n">
        <f aca="false">IFERROR(VALUE(L10220),"")</f>
        <v>0</v>
      </c>
      <c r="R10220" s="29" t="str">
        <f aca="true">IF(O10220="","",O10220-TODAY())</f>
        <v/>
      </c>
      <c r="S10220" s="29" t="str">
        <f aca="false">IF(C10220="&lt;&lt; vazio &gt;&gt;","VAZIA",IF(AND(O10220&lt;&gt;"",R10220&lt;0),"VENCIDO",IF(AND(O10220&lt;&gt;"",R10220&lt;=Parametros!$B$10),"PRÓX. VENCIMENTO",IF(F10220="Q","QUALIDADE",IF(F10220="S","BLOQUEADO",IF(F10220="R","RESTRITO/DEVOLUÇÃO",IF(OR(N10220="QUAR",N10220="QRES"),"QUARENTENA",IF(OR(B10220="DESCARTE",B10220="DEVOLUÇÃO"),"DESCARTE/DEVOLUÇÃO",IF(AND(D10220="",K10220&lt;&gt;""),"SEM LOTE",IF(AND(Q10220&lt;&gt;"",Q10220&gt;=Parametros!$B$11),"PARADO/SEM GIRO","OK"))))))))))</f>
        <v>VAZIA</v>
      </c>
      <c r="T10220" s="29" t="str">
        <f aca="false">IF(AND($S10220="PARADO/SEM GIRO",$K10220="KG",OR(Painel!$B$5="(Todos)",A10220=Painel!$B$5)*OR(Painel!$E$5="(Todos)",P10220=Painel!$E$5)),$J10220+ROW()/10000000,"")</f>
        <v/>
      </c>
      <c r="U10220" s="29" t="str">
        <f aca="false">IF(AND($S10220="VENCIDO",$K10220="KG",OR(Painel!$B$5="(Todos)",A10220=Painel!$B$5)*OR(Painel!$E$5="(Todos)",P10220=Painel!$E$5)),$J10220+ROW()/10000000,"")</f>
        <v/>
      </c>
    </row>
    <row r="10221" customFormat="false" ht="15" hidden="false" customHeight="false" outlineLevel="0" collapsed="false">
      <c r="A10221" s="29" t="s">
        <v>56</v>
      </c>
      <c r="B10221" s="29" t="s">
        <v>17370</v>
      </c>
      <c r="C10221" s="29" t="s">
        <v>115</v>
      </c>
      <c r="D10221" s="29"/>
      <c r="E10221" s="29" t="n">
        <v>0</v>
      </c>
      <c r="F10221" s="29"/>
      <c r="G10221" s="29"/>
      <c r="H10221" s="30" t="n">
        <v>0</v>
      </c>
      <c r="I10221" s="29"/>
      <c r="J10221" s="30" t="n">
        <v>0</v>
      </c>
      <c r="K10221" s="29"/>
      <c r="L10221" s="29" t="s">
        <v>116</v>
      </c>
      <c r="M10221" s="29"/>
      <c r="N10221" s="29"/>
      <c r="O10221" s="29"/>
      <c r="P10221" s="29"/>
      <c r="Q10221" s="29" t="n">
        <f aca="false">IFERROR(VALUE(L10221),"")</f>
        <v>0</v>
      </c>
      <c r="R10221" s="29" t="str">
        <f aca="true">IF(O10221="","",O10221-TODAY())</f>
        <v/>
      </c>
      <c r="S10221" s="29" t="str">
        <f aca="false">IF(C10221="&lt;&lt; vazio &gt;&gt;","VAZIA",IF(AND(O10221&lt;&gt;"",R10221&lt;0),"VENCIDO",IF(AND(O10221&lt;&gt;"",R10221&lt;=Parametros!$B$10),"PRÓX. VENCIMENTO",IF(F10221="Q","QUALIDADE",IF(F10221="S","BLOQUEADO",IF(F10221="R","RESTRITO/DEVOLUÇÃO",IF(OR(N10221="QUAR",N10221="QRES"),"QUARENTENA",IF(OR(B10221="DESCARTE",B10221="DEVOLUÇÃO"),"DESCARTE/DEVOLUÇÃO",IF(AND(D10221="",K10221&lt;&gt;""),"SEM LOTE",IF(AND(Q10221&lt;&gt;"",Q10221&gt;=Parametros!$B$11),"PARADO/SEM GIRO","OK"))))))))))</f>
        <v>VAZIA</v>
      </c>
      <c r="T10221" s="29" t="str">
        <f aca="false">IF(AND($S10221="PARADO/SEM GIRO",$K10221="KG",OR(Painel!$B$5="(Todos)",A10221=Painel!$B$5)*OR(Painel!$E$5="(Todos)",P10221=Painel!$E$5)),$J10221+ROW()/10000000,"")</f>
        <v/>
      </c>
      <c r="U10221" s="29" t="str">
        <f aca="false">IF(AND($S10221="VENCIDO",$K10221="KG",OR(Painel!$B$5="(Todos)",A10221=Painel!$B$5)*OR(Painel!$E$5="(Todos)",P10221=Painel!$E$5)),$J10221+ROW()/10000000,"")</f>
        <v/>
      </c>
    </row>
    <row r="10222" customFormat="false" ht="15" hidden="false" customHeight="false" outlineLevel="0" collapsed="false">
      <c r="A10222" s="29" t="s">
        <v>56</v>
      </c>
      <c r="B10222" s="29" t="s">
        <v>17371</v>
      </c>
      <c r="C10222" s="29" t="s">
        <v>15899</v>
      </c>
      <c r="D10222" s="29" t="s">
        <v>15900</v>
      </c>
      <c r="E10222" s="29" t="n">
        <v>1</v>
      </c>
      <c r="F10222" s="29"/>
      <c r="G10222" s="29" t="s">
        <v>17372</v>
      </c>
      <c r="H10222" s="30" t="n">
        <v>1000</v>
      </c>
      <c r="I10222" s="31" t="n">
        <v>46281</v>
      </c>
      <c r="J10222" s="30" t="n">
        <v>1000</v>
      </c>
      <c r="K10222" s="29" t="s">
        <v>120</v>
      </c>
      <c r="L10222" s="29" t="s">
        <v>284</v>
      </c>
      <c r="M10222" s="29"/>
      <c r="N10222" s="29" t="s">
        <v>122</v>
      </c>
      <c r="O10222" s="31" t="n">
        <v>46981</v>
      </c>
      <c r="P10222" s="29" t="s">
        <v>123</v>
      </c>
      <c r="Q10222" s="29" t="n">
        <f aca="false">IFERROR(VALUE(L10222),"")</f>
        <v>4</v>
      </c>
      <c r="R10222" s="29" t="n">
        <f aca="true">IF(O10222="","",O10222-TODAY())</f>
        <v>696</v>
      </c>
      <c r="S10222" s="29" t="str">
        <f aca="false">IF(C10222="&lt;&lt; vazio &gt;&gt;","VAZIA",IF(AND(O10222&lt;&gt;"",R10222&lt;0),"VENCIDO",IF(AND(O10222&lt;&gt;"",R10222&lt;=Parametros!$B$10),"PRÓX. VENCIMENTO",IF(F10222="Q","QUALIDADE",IF(F10222="S","BLOQUEADO",IF(F10222="R","RESTRITO/DEVOLUÇÃO",IF(OR(N10222="QUAR",N10222="QRES"),"QUARENTENA",IF(OR(B10222="DESCARTE",B10222="DEVOLUÇÃO"),"DESCARTE/DEVOLUÇÃO",IF(AND(D10222="",K10222&lt;&gt;""),"SEM LOTE",IF(AND(Q10222&lt;&gt;"",Q10222&gt;=Parametros!$B$11),"PARADO/SEM GIRO","OK"))))))))))</f>
        <v>OK</v>
      </c>
      <c r="T10222" s="29" t="str">
        <f aca="false">IF(AND($S10222="PARADO/SEM GIRO",$K10222="KG",OR(Painel!$B$5="(Todos)",A10222=Painel!$B$5)*OR(Painel!$E$5="(Todos)",P10222=Painel!$E$5)),$J10222+ROW()/10000000,"")</f>
        <v/>
      </c>
      <c r="U10222" s="29" t="str">
        <f aca="false">IF(AND($S10222="VENCIDO",$K10222="KG",OR(Painel!$B$5="(Todos)",A10222=Painel!$B$5)*OR(Painel!$E$5="(Todos)",P10222=Painel!$E$5)),$J10222+ROW()/10000000,"")</f>
        <v/>
      </c>
    </row>
    <row r="10223" customFormat="false" ht="15" hidden="false" customHeight="false" outlineLevel="0" collapsed="false">
      <c r="A10223" s="29" t="s">
        <v>56</v>
      </c>
      <c r="B10223" s="29" t="s">
        <v>17373</v>
      </c>
      <c r="C10223" s="29" t="s">
        <v>115</v>
      </c>
      <c r="D10223" s="29"/>
      <c r="E10223" s="29" t="n">
        <v>0</v>
      </c>
      <c r="F10223" s="29"/>
      <c r="G10223" s="29"/>
      <c r="H10223" s="30" t="n">
        <v>0</v>
      </c>
      <c r="I10223" s="29"/>
      <c r="J10223" s="30" t="n">
        <v>0</v>
      </c>
      <c r="K10223" s="29"/>
      <c r="L10223" s="29" t="s">
        <v>116</v>
      </c>
      <c r="M10223" s="29"/>
      <c r="N10223" s="29"/>
      <c r="O10223" s="29"/>
      <c r="P10223" s="29"/>
      <c r="Q10223" s="29" t="n">
        <f aca="false">IFERROR(VALUE(L10223),"")</f>
        <v>0</v>
      </c>
      <c r="R10223" s="29" t="str">
        <f aca="true">IF(O10223="","",O10223-TODAY())</f>
        <v/>
      </c>
      <c r="S10223" s="29" t="str">
        <f aca="false">IF(C10223="&lt;&lt; vazio &gt;&gt;","VAZIA",IF(AND(O10223&lt;&gt;"",R10223&lt;0),"VENCIDO",IF(AND(O10223&lt;&gt;"",R10223&lt;=Parametros!$B$10),"PRÓX. VENCIMENTO",IF(F10223="Q","QUALIDADE",IF(F10223="S","BLOQUEADO",IF(F10223="R","RESTRITO/DEVOLUÇÃO",IF(OR(N10223="QUAR",N10223="QRES"),"QUARENTENA",IF(OR(B10223="DESCARTE",B10223="DEVOLUÇÃO"),"DESCARTE/DEVOLUÇÃO",IF(AND(D10223="",K10223&lt;&gt;""),"SEM LOTE",IF(AND(Q10223&lt;&gt;"",Q10223&gt;=Parametros!$B$11),"PARADO/SEM GIRO","OK"))))))))))</f>
        <v>VAZIA</v>
      </c>
      <c r="T10223" s="29" t="str">
        <f aca="false">IF(AND($S10223="PARADO/SEM GIRO",$K10223="KG",OR(Painel!$B$5="(Todos)",A10223=Painel!$B$5)*OR(Painel!$E$5="(Todos)",P10223=Painel!$E$5)),$J10223+ROW()/10000000,"")</f>
        <v/>
      </c>
      <c r="U10223" s="29" t="str">
        <f aca="false">IF(AND($S10223="VENCIDO",$K10223="KG",OR(Painel!$B$5="(Todos)",A10223=Painel!$B$5)*OR(Painel!$E$5="(Todos)",P10223=Painel!$E$5)),$J10223+ROW()/10000000,"")</f>
        <v/>
      </c>
    </row>
    <row r="10224" customFormat="false" ht="15" hidden="false" customHeight="false" outlineLevel="0" collapsed="false">
      <c r="A10224" s="29" t="s">
        <v>56</v>
      </c>
      <c r="B10224" s="29" t="s">
        <v>17374</v>
      </c>
      <c r="C10224" s="29" t="s">
        <v>17375</v>
      </c>
      <c r="D10224" s="29"/>
      <c r="E10224" s="29" t="n">
        <v>1</v>
      </c>
      <c r="F10224" s="29"/>
      <c r="G10224" s="29" t="s">
        <v>17376</v>
      </c>
      <c r="H10224" s="30" t="n">
        <v>3600</v>
      </c>
      <c r="I10224" s="31" t="n">
        <v>46171</v>
      </c>
      <c r="J10224" s="30" t="n">
        <v>3600</v>
      </c>
      <c r="K10224" s="29" t="s">
        <v>15810</v>
      </c>
      <c r="L10224" s="29" t="s">
        <v>7144</v>
      </c>
      <c r="M10224" s="29"/>
      <c r="N10224" s="29" t="s">
        <v>122</v>
      </c>
      <c r="O10224" s="29"/>
      <c r="P10224" s="29" t="s">
        <v>123</v>
      </c>
      <c r="Q10224" s="29" t="n">
        <f aca="false">IFERROR(VALUE(L10224),"")</f>
        <v>114</v>
      </c>
      <c r="R10224" s="29" t="str">
        <f aca="true">IF(O10224="","",O10224-TODAY())</f>
        <v/>
      </c>
      <c r="S10224" s="29" t="str">
        <f aca="false">IF(C10224="&lt;&lt; vazio &gt;&gt;","VAZIA",IF(AND(O10224&lt;&gt;"",R10224&lt;0),"VENCIDO",IF(AND(O10224&lt;&gt;"",R10224&lt;=Parametros!$B$10),"PRÓX. VENCIMENTO",IF(F10224="Q","QUALIDADE",IF(F10224="S","BLOQUEADO",IF(F10224="R","RESTRITO/DEVOLUÇÃO",IF(OR(N10224="QUAR",N10224="QRES"),"QUARENTENA",IF(OR(B10224="DESCARTE",B10224="DEVOLUÇÃO"),"DESCARTE/DEVOLUÇÃO",IF(AND(D10224="",K10224&lt;&gt;""),"SEM LOTE",IF(AND(Q10224&lt;&gt;"",Q10224&gt;=Parametros!$B$11),"PARADO/SEM GIRO","OK"))))))))))</f>
        <v>SEM LOTE</v>
      </c>
      <c r="T10224" s="29" t="str">
        <f aca="false">IF(AND($S10224="PARADO/SEM GIRO",$K10224="KG",OR(Painel!$B$5="(Todos)",A10224=Painel!$B$5)*OR(Painel!$E$5="(Todos)",P10224=Painel!$E$5)),$J10224+ROW()/10000000,"")</f>
        <v/>
      </c>
      <c r="U10224" s="29" t="str">
        <f aca="false">IF(AND($S10224="VENCIDO",$K10224="KG",OR(Painel!$B$5="(Todos)",A10224=Painel!$B$5)*OR(Painel!$E$5="(Todos)",P10224=Painel!$E$5)),$J10224+ROW()/10000000,"")</f>
        <v/>
      </c>
    </row>
    <row r="10225" customFormat="false" ht="15" hidden="false" customHeight="false" outlineLevel="0" collapsed="false">
      <c r="A10225" s="29" t="s">
        <v>56</v>
      </c>
      <c r="B10225" s="29" t="s">
        <v>15112</v>
      </c>
      <c r="C10225" s="29" t="s">
        <v>17377</v>
      </c>
      <c r="D10225" s="29" t="s">
        <v>17378</v>
      </c>
      <c r="E10225" s="29" t="n">
        <v>3</v>
      </c>
      <c r="F10225" s="29"/>
      <c r="G10225" s="29" t="s">
        <v>17379</v>
      </c>
      <c r="H10225" s="30" t="n">
        <v>900</v>
      </c>
      <c r="I10225" s="31" t="n">
        <v>46275</v>
      </c>
      <c r="J10225" s="30" t="n">
        <v>900</v>
      </c>
      <c r="K10225" s="29" t="s">
        <v>120</v>
      </c>
      <c r="L10225" s="29" t="s">
        <v>121</v>
      </c>
      <c r="M10225" s="29"/>
      <c r="N10225" s="29" t="s">
        <v>122</v>
      </c>
      <c r="O10225" s="31" t="n">
        <v>46335</v>
      </c>
      <c r="P10225" s="29" t="s">
        <v>123</v>
      </c>
      <c r="Q10225" s="29" t="n">
        <f aca="false">IFERROR(VALUE(L10225),"")</f>
        <v>10</v>
      </c>
      <c r="R10225" s="29" t="n">
        <f aca="true">IF(O10225="","",O10225-TODAY())</f>
        <v>50</v>
      </c>
      <c r="S10225" s="29" t="str">
        <f aca="false">IF(C10225="&lt;&lt; vazio &gt;&gt;","VAZIA",IF(AND(O10225&lt;&gt;"",R10225&lt;0),"VENCIDO",IF(AND(O10225&lt;&gt;"",R10225&lt;=Parametros!$B$10),"PRÓX. VENCIMENTO",IF(F10225="Q","QUALIDADE",IF(F10225="S","BLOQUEADO",IF(F10225="R","RESTRITO/DEVOLUÇÃO",IF(OR(N10225="QUAR",N10225="QRES"),"QUARENTENA",IF(OR(B10225="DESCARTE",B10225="DEVOLUÇÃO"),"DESCARTE/DEVOLUÇÃO",IF(AND(D10225="",K10225&lt;&gt;""),"SEM LOTE",IF(AND(Q10225&lt;&gt;"",Q10225&gt;=Parametros!$B$11),"PARADO/SEM GIRO","OK"))))))))))</f>
        <v>PRÓX. VENCIMENTO</v>
      </c>
      <c r="T10225" s="29" t="str">
        <f aca="false">IF(AND($S10225="PARADO/SEM GIRO",$K10225="KG",OR(Painel!$B$5="(Todos)",A10225=Painel!$B$5)*OR(Painel!$E$5="(Todos)",P10225=Painel!$E$5)),$J10225+ROW()/10000000,"")</f>
        <v/>
      </c>
      <c r="U10225" s="29" t="str">
        <f aca="false">IF(AND($S10225="VENCIDO",$K10225="KG",OR(Painel!$B$5="(Todos)",A10225=Painel!$B$5)*OR(Painel!$E$5="(Todos)",P10225=Painel!$E$5)),$J10225+ROW()/10000000,"")</f>
        <v/>
      </c>
    </row>
    <row r="10226" customFormat="false" ht="15" hidden="false" customHeight="false" outlineLevel="0" collapsed="false">
      <c r="A10226" s="29" t="s">
        <v>56</v>
      </c>
      <c r="B10226" s="29" t="s">
        <v>15112</v>
      </c>
      <c r="C10226" s="29" t="s">
        <v>17377</v>
      </c>
      <c r="D10226" s="29" t="s">
        <v>17380</v>
      </c>
      <c r="E10226" s="29" t="n">
        <v>3</v>
      </c>
      <c r="F10226" s="29"/>
      <c r="G10226" s="29" t="s">
        <v>17381</v>
      </c>
      <c r="H10226" s="30" t="n">
        <v>900</v>
      </c>
      <c r="I10226" s="31" t="n">
        <v>46282</v>
      </c>
      <c r="J10226" s="30" t="n">
        <v>900</v>
      </c>
      <c r="K10226" s="29" t="s">
        <v>120</v>
      </c>
      <c r="L10226" s="29" t="s">
        <v>400</v>
      </c>
      <c r="M10226" s="29"/>
      <c r="N10226" s="29" t="s">
        <v>122</v>
      </c>
      <c r="O10226" s="31" t="n">
        <v>46334</v>
      </c>
      <c r="P10226" s="29" t="s">
        <v>123</v>
      </c>
      <c r="Q10226" s="29" t="n">
        <f aca="false">IFERROR(VALUE(L10226),"")</f>
        <v>3</v>
      </c>
      <c r="R10226" s="29" t="n">
        <f aca="true">IF(O10226="","",O10226-TODAY())</f>
        <v>49</v>
      </c>
      <c r="S10226" s="29" t="str">
        <f aca="false">IF(C10226="&lt;&lt; vazio &gt;&gt;","VAZIA",IF(AND(O10226&lt;&gt;"",R10226&lt;0),"VENCIDO",IF(AND(O10226&lt;&gt;"",R10226&lt;=Parametros!$B$10),"PRÓX. VENCIMENTO",IF(F10226="Q","QUALIDADE",IF(F10226="S","BLOQUEADO",IF(F10226="R","RESTRITO/DEVOLUÇÃO",IF(OR(N10226="QUAR",N10226="QRES"),"QUARENTENA",IF(OR(B10226="DESCARTE",B10226="DEVOLUÇÃO"),"DESCARTE/DEVOLUÇÃO",IF(AND(D10226="",K10226&lt;&gt;""),"SEM LOTE",IF(AND(Q10226&lt;&gt;"",Q10226&gt;=Parametros!$B$11),"PARADO/SEM GIRO","OK"))))))))))</f>
        <v>PRÓX. VENCIMENTO</v>
      </c>
      <c r="T10226" s="29" t="str">
        <f aca="false">IF(AND($S10226="PARADO/SEM GIRO",$K10226="KG",OR(Painel!$B$5="(Todos)",A10226=Painel!$B$5)*OR(Painel!$E$5="(Todos)",P10226=Painel!$E$5)),$J10226+ROW()/10000000,"")</f>
        <v/>
      </c>
      <c r="U10226" s="29" t="str">
        <f aca="false">IF(AND($S10226="VENCIDO",$K10226="KG",OR(Painel!$B$5="(Todos)",A10226=Painel!$B$5)*OR(Painel!$E$5="(Todos)",P10226=Painel!$E$5)),$J10226+ROW()/10000000,"")</f>
        <v/>
      </c>
    </row>
    <row r="10227" customFormat="false" ht="15" hidden="false" customHeight="false" outlineLevel="0" collapsed="false">
      <c r="A10227" s="29" t="s">
        <v>56</v>
      </c>
      <c r="B10227" s="29" t="s">
        <v>15112</v>
      </c>
      <c r="C10227" s="29" t="s">
        <v>17377</v>
      </c>
      <c r="D10227" s="29" t="s">
        <v>17380</v>
      </c>
      <c r="E10227" s="29" t="n">
        <v>3</v>
      </c>
      <c r="F10227" s="29"/>
      <c r="G10227" s="29" t="s">
        <v>17382</v>
      </c>
      <c r="H10227" s="30" t="n">
        <v>900</v>
      </c>
      <c r="I10227" s="31" t="n">
        <v>46282</v>
      </c>
      <c r="J10227" s="30" t="n">
        <v>900</v>
      </c>
      <c r="K10227" s="29" t="s">
        <v>120</v>
      </c>
      <c r="L10227" s="29" t="s">
        <v>400</v>
      </c>
      <c r="M10227" s="29"/>
      <c r="N10227" s="29" t="s">
        <v>122</v>
      </c>
      <c r="O10227" s="31" t="n">
        <v>46334</v>
      </c>
      <c r="P10227" s="29" t="s">
        <v>123</v>
      </c>
      <c r="Q10227" s="29" t="n">
        <f aca="false">IFERROR(VALUE(L10227),"")</f>
        <v>3</v>
      </c>
      <c r="R10227" s="29" t="n">
        <f aca="true">IF(O10227="","",O10227-TODAY())</f>
        <v>49</v>
      </c>
      <c r="S10227" s="29" t="str">
        <f aca="false">IF(C10227="&lt;&lt; vazio &gt;&gt;","VAZIA",IF(AND(O10227&lt;&gt;"",R10227&lt;0),"VENCIDO",IF(AND(O10227&lt;&gt;"",R10227&lt;=Parametros!$B$10),"PRÓX. VENCIMENTO",IF(F10227="Q","QUALIDADE",IF(F10227="S","BLOQUEADO",IF(F10227="R","RESTRITO/DEVOLUÇÃO",IF(OR(N10227="QUAR",N10227="QRES"),"QUARENTENA",IF(OR(B10227="DESCARTE",B10227="DEVOLUÇÃO"),"DESCARTE/DEVOLUÇÃO",IF(AND(D10227="",K10227&lt;&gt;""),"SEM LOTE",IF(AND(Q10227&lt;&gt;"",Q10227&gt;=Parametros!$B$11),"PARADO/SEM GIRO","OK"))))))))))</f>
        <v>PRÓX. VENCIMENTO</v>
      </c>
      <c r="T10227" s="29" t="str">
        <f aca="false">IF(AND($S10227="PARADO/SEM GIRO",$K10227="KG",OR(Painel!$B$5="(Todos)",A10227=Painel!$B$5)*OR(Painel!$E$5="(Todos)",P10227=Painel!$E$5)),$J10227+ROW()/10000000,"")</f>
        <v/>
      </c>
      <c r="U10227" s="29" t="str">
        <f aca="false">IF(AND($S10227="VENCIDO",$K10227="KG",OR(Painel!$B$5="(Todos)",A10227=Painel!$B$5)*OR(Painel!$E$5="(Todos)",P10227=Painel!$E$5)),$J10227+ROW()/10000000,"")</f>
        <v/>
      </c>
    </row>
    <row r="10228" customFormat="false" ht="15" hidden="false" customHeight="false" outlineLevel="0" collapsed="false">
      <c r="A10228" s="29" t="s">
        <v>56</v>
      </c>
      <c r="B10228" s="29" t="s">
        <v>17383</v>
      </c>
      <c r="C10228" s="29" t="s">
        <v>115</v>
      </c>
      <c r="D10228" s="29"/>
      <c r="E10228" s="29" t="n">
        <v>0</v>
      </c>
      <c r="F10228" s="29"/>
      <c r="G10228" s="29"/>
      <c r="H10228" s="30" t="n">
        <v>0</v>
      </c>
      <c r="I10228" s="29"/>
      <c r="J10228" s="30" t="n">
        <v>0</v>
      </c>
      <c r="K10228" s="29"/>
      <c r="L10228" s="29" t="s">
        <v>116</v>
      </c>
      <c r="M10228" s="29"/>
      <c r="N10228" s="29"/>
      <c r="O10228" s="29"/>
      <c r="P10228" s="29"/>
      <c r="Q10228" s="29" t="n">
        <f aca="false">IFERROR(VALUE(L10228),"")</f>
        <v>0</v>
      </c>
      <c r="R10228" s="29" t="str">
        <f aca="true">IF(O10228="","",O10228-TODAY())</f>
        <v/>
      </c>
      <c r="S10228" s="29" t="str">
        <f aca="false">IF(C10228="&lt;&lt; vazio &gt;&gt;","VAZIA",IF(AND(O10228&lt;&gt;"",R10228&lt;0),"VENCIDO",IF(AND(O10228&lt;&gt;"",R10228&lt;=Parametros!$B$10),"PRÓX. VENCIMENTO",IF(F10228="Q","QUALIDADE",IF(F10228="S","BLOQUEADO",IF(F10228="R","RESTRITO/DEVOLUÇÃO",IF(OR(N10228="QUAR",N10228="QRES"),"QUARENTENA",IF(OR(B10228="DESCARTE",B10228="DEVOLUÇÃO"),"DESCARTE/DEVOLUÇÃO",IF(AND(D10228="",K10228&lt;&gt;""),"SEM LOTE",IF(AND(Q10228&lt;&gt;"",Q10228&gt;=Parametros!$B$11),"PARADO/SEM GIRO","OK"))))))))))</f>
        <v>VAZIA</v>
      </c>
      <c r="T10228" s="29" t="str">
        <f aca="false">IF(AND($S10228="PARADO/SEM GIRO",$K10228="KG",OR(Painel!$B$5="(Todos)",A10228=Painel!$B$5)*OR(Painel!$E$5="(Todos)",P10228=Painel!$E$5)),$J10228+ROW()/10000000,"")</f>
        <v/>
      </c>
      <c r="U10228" s="29" t="str">
        <f aca="false">IF(AND($S10228="VENCIDO",$K10228="KG",OR(Painel!$B$5="(Todos)",A10228=Painel!$B$5)*OR(Painel!$E$5="(Todos)",P10228=Painel!$E$5)),$J10228+ROW()/10000000,"")</f>
        <v/>
      </c>
    </row>
    <row r="10229" customFormat="false" ht="15" hidden="false" customHeight="false" outlineLevel="0" collapsed="false">
      <c r="A10229" s="29" t="s">
        <v>56</v>
      </c>
      <c r="B10229" s="29" t="s">
        <v>17384</v>
      </c>
      <c r="C10229" s="29" t="s">
        <v>115</v>
      </c>
      <c r="D10229" s="29"/>
      <c r="E10229" s="29" t="n">
        <v>0</v>
      </c>
      <c r="F10229" s="29"/>
      <c r="G10229" s="29"/>
      <c r="H10229" s="30" t="n">
        <v>0</v>
      </c>
      <c r="I10229" s="29"/>
      <c r="J10229" s="30" t="n">
        <v>0</v>
      </c>
      <c r="K10229" s="29"/>
      <c r="L10229" s="29" t="s">
        <v>116</v>
      </c>
      <c r="M10229" s="29"/>
      <c r="N10229" s="29"/>
      <c r="O10229" s="29"/>
      <c r="P10229" s="29"/>
      <c r="Q10229" s="29" t="n">
        <f aca="false">IFERROR(VALUE(L10229),"")</f>
        <v>0</v>
      </c>
      <c r="R10229" s="29" t="str">
        <f aca="true">IF(O10229="","",O10229-TODAY())</f>
        <v/>
      </c>
      <c r="S10229" s="29" t="str">
        <f aca="false">IF(C10229="&lt;&lt; vazio &gt;&gt;","VAZIA",IF(AND(O10229&lt;&gt;"",R10229&lt;0),"VENCIDO",IF(AND(O10229&lt;&gt;"",R10229&lt;=Parametros!$B$10),"PRÓX. VENCIMENTO",IF(F10229="Q","QUALIDADE",IF(F10229="S","BLOQUEADO",IF(F10229="R","RESTRITO/DEVOLUÇÃO",IF(OR(N10229="QUAR",N10229="QRES"),"QUARENTENA",IF(OR(B10229="DESCARTE",B10229="DEVOLUÇÃO"),"DESCARTE/DEVOLUÇÃO",IF(AND(D10229="",K10229&lt;&gt;""),"SEM LOTE",IF(AND(Q10229&lt;&gt;"",Q10229&gt;=Parametros!$B$11),"PARADO/SEM GIRO","OK"))))))))))</f>
        <v>VAZIA</v>
      </c>
      <c r="T10229" s="29" t="str">
        <f aca="false">IF(AND($S10229="PARADO/SEM GIRO",$K10229="KG",OR(Painel!$B$5="(Todos)",A10229=Painel!$B$5)*OR(Painel!$E$5="(Todos)",P10229=Painel!$E$5)),$J10229+ROW()/10000000,"")</f>
        <v/>
      </c>
      <c r="U10229" s="29" t="str">
        <f aca="false">IF(AND($S10229="VENCIDO",$K10229="KG",OR(Painel!$B$5="(Todos)",A10229=Painel!$B$5)*OR(Painel!$E$5="(Todos)",P10229=Painel!$E$5)),$J10229+ROW()/10000000,"")</f>
        <v/>
      </c>
    </row>
    <row r="10230" customFormat="false" ht="15" hidden="false" customHeight="false" outlineLevel="0" collapsed="false">
      <c r="A10230" s="29" t="s">
        <v>56</v>
      </c>
      <c r="B10230" s="29" t="s">
        <v>17385</v>
      </c>
      <c r="C10230" s="29" t="s">
        <v>115</v>
      </c>
      <c r="D10230" s="29"/>
      <c r="E10230" s="29" t="n">
        <v>0</v>
      </c>
      <c r="F10230" s="29"/>
      <c r="G10230" s="29"/>
      <c r="H10230" s="30" t="n">
        <v>0</v>
      </c>
      <c r="I10230" s="29"/>
      <c r="J10230" s="30" t="n">
        <v>0</v>
      </c>
      <c r="K10230" s="29"/>
      <c r="L10230" s="29" t="s">
        <v>116</v>
      </c>
      <c r="M10230" s="29"/>
      <c r="N10230" s="29"/>
      <c r="O10230" s="29"/>
      <c r="P10230" s="29"/>
      <c r="Q10230" s="29" t="n">
        <f aca="false">IFERROR(VALUE(L10230),"")</f>
        <v>0</v>
      </c>
      <c r="R10230" s="29" t="str">
        <f aca="true">IF(O10230="","",O10230-TODAY())</f>
        <v/>
      </c>
      <c r="S10230" s="29" t="str">
        <f aca="false">IF(C10230="&lt;&lt; vazio &gt;&gt;","VAZIA",IF(AND(O10230&lt;&gt;"",R10230&lt;0),"VENCIDO",IF(AND(O10230&lt;&gt;"",R10230&lt;=Parametros!$B$10),"PRÓX. VENCIMENTO",IF(F10230="Q","QUALIDADE",IF(F10230="S","BLOQUEADO",IF(F10230="R","RESTRITO/DEVOLUÇÃO",IF(OR(N10230="QUAR",N10230="QRES"),"QUARENTENA",IF(OR(B10230="DESCARTE",B10230="DEVOLUÇÃO"),"DESCARTE/DEVOLUÇÃO",IF(AND(D10230="",K10230&lt;&gt;""),"SEM LOTE",IF(AND(Q10230&lt;&gt;"",Q10230&gt;=Parametros!$B$11),"PARADO/SEM GIRO","OK"))))))))))</f>
        <v>VAZIA</v>
      </c>
      <c r="T10230" s="29" t="str">
        <f aca="false">IF(AND($S10230="PARADO/SEM GIRO",$K10230="KG",OR(Painel!$B$5="(Todos)",A10230=Painel!$B$5)*OR(Painel!$E$5="(Todos)",P10230=Painel!$E$5)),$J10230+ROW()/10000000,"")</f>
        <v/>
      </c>
      <c r="U10230" s="29" t="str">
        <f aca="false">IF(AND($S10230="VENCIDO",$K10230="KG",OR(Painel!$B$5="(Todos)",A10230=Painel!$B$5)*OR(Painel!$E$5="(Todos)",P10230=Painel!$E$5)),$J10230+ROW()/10000000,"")</f>
        <v/>
      </c>
    </row>
    <row r="10231" customFormat="false" ht="15" hidden="false" customHeight="false" outlineLevel="0" collapsed="false">
      <c r="A10231" s="29" t="s">
        <v>56</v>
      </c>
      <c r="B10231" s="29" t="s">
        <v>15115</v>
      </c>
      <c r="C10231" s="29" t="s">
        <v>115</v>
      </c>
      <c r="D10231" s="29"/>
      <c r="E10231" s="29" t="n">
        <v>0</v>
      </c>
      <c r="F10231" s="29"/>
      <c r="G10231" s="29"/>
      <c r="H10231" s="30" t="n">
        <v>0</v>
      </c>
      <c r="I10231" s="29"/>
      <c r="J10231" s="30" t="n">
        <v>0</v>
      </c>
      <c r="K10231" s="29"/>
      <c r="L10231" s="29" t="s">
        <v>116</v>
      </c>
      <c r="M10231" s="29"/>
      <c r="N10231" s="29"/>
      <c r="O10231" s="29"/>
      <c r="P10231" s="29"/>
      <c r="Q10231" s="29" t="n">
        <f aca="false">IFERROR(VALUE(L10231),"")</f>
        <v>0</v>
      </c>
      <c r="R10231" s="29" t="str">
        <f aca="true">IF(O10231="","",O10231-TODAY())</f>
        <v/>
      </c>
      <c r="S10231" s="29" t="str">
        <f aca="false">IF(C10231="&lt;&lt; vazio &gt;&gt;","VAZIA",IF(AND(O10231&lt;&gt;"",R10231&lt;0),"VENCIDO",IF(AND(O10231&lt;&gt;"",R10231&lt;=Parametros!$B$10),"PRÓX. VENCIMENTO",IF(F10231="Q","QUALIDADE",IF(F10231="S","BLOQUEADO",IF(F10231="R","RESTRITO/DEVOLUÇÃO",IF(OR(N10231="QUAR",N10231="QRES"),"QUARENTENA",IF(OR(B10231="DESCARTE",B10231="DEVOLUÇÃO"),"DESCARTE/DEVOLUÇÃO",IF(AND(D10231="",K10231&lt;&gt;""),"SEM LOTE",IF(AND(Q10231&lt;&gt;"",Q10231&gt;=Parametros!$B$11),"PARADO/SEM GIRO","OK"))))))))))</f>
        <v>VAZIA</v>
      </c>
      <c r="T10231" s="29" t="str">
        <f aca="false">IF(AND($S10231="PARADO/SEM GIRO",$K10231="KG",OR(Painel!$B$5="(Todos)",A10231=Painel!$B$5)*OR(Painel!$E$5="(Todos)",P10231=Painel!$E$5)),$J10231+ROW()/10000000,"")</f>
        <v/>
      </c>
      <c r="U10231" s="29" t="str">
        <f aca="false">IF(AND($S10231="VENCIDO",$K10231="KG",OR(Painel!$B$5="(Todos)",A10231=Painel!$B$5)*OR(Painel!$E$5="(Todos)",P10231=Painel!$E$5)),$J10231+ROW()/10000000,"")</f>
        <v/>
      </c>
    </row>
    <row r="10232" customFormat="false" ht="15" hidden="false" customHeight="false" outlineLevel="0" collapsed="false">
      <c r="A10232" s="29" t="s">
        <v>56</v>
      </c>
      <c r="B10232" s="29" t="s">
        <v>17386</v>
      </c>
      <c r="C10232" s="29" t="s">
        <v>4608</v>
      </c>
      <c r="D10232" s="29" t="s">
        <v>15870</v>
      </c>
      <c r="E10232" s="29" t="n">
        <v>5</v>
      </c>
      <c r="F10232" s="29"/>
      <c r="G10232" s="29" t="s">
        <v>17387</v>
      </c>
      <c r="H10232" s="30" t="n">
        <v>1200</v>
      </c>
      <c r="I10232" s="31" t="n">
        <v>46285</v>
      </c>
      <c r="J10232" s="30" t="n">
        <v>1200</v>
      </c>
      <c r="K10232" s="29" t="s">
        <v>120</v>
      </c>
      <c r="L10232" s="29" t="s">
        <v>116</v>
      </c>
      <c r="M10232" s="29"/>
      <c r="N10232" s="29" t="s">
        <v>122</v>
      </c>
      <c r="O10232" s="31" t="n">
        <v>47015</v>
      </c>
      <c r="P10232" s="29" t="s">
        <v>123</v>
      </c>
      <c r="Q10232" s="29" t="n">
        <f aca="false">IFERROR(VALUE(L10232),"")</f>
        <v>0</v>
      </c>
      <c r="R10232" s="29" t="n">
        <f aca="true">IF(O10232="","",O10232-TODAY())</f>
        <v>730</v>
      </c>
      <c r="S10232" s="29" t="str">
        <f aca="false">IF(C10232="&lt;&lt; vazio &gt;&gt;","VAZIA",IF(AND(O10232&lt;&gt;"",R10232&lt;0),"VENCIDO",IF(AND(O10232&lt;&gt;"",R10232&lt;=Parametros!$B$10),"PRÓX. VENCIMENTO",IF(F10232="Q","QUALIDADE",IF(F10232="S","BLOQUEADO",IF(F10232="R","RESTRITO/DEVOLUÇÃO",IF(OR(N10232="QUAR",N10232="QRES"),"QUARENTENA",IF(OR(B10232="DESCARTE",B10232="DEVOLUÇÃO"),"DESCARTE/DEVOLUÇÃO",IF(AND(D10232="",K10232&lt;&gt;""),"SEM LOTE",IF(AND(Q10232&lt;&gt;"",Q10232&gt;=Parametros!$B$11),"PARADO/SEM GIRO","OK"))))))))))</f>
        <v>OK</v>
      </c>
      <c r="T10232" s="29" t="str">
        <f aca="false">IF(AND($S10232="PARADO/SEM GIRO",$K10232="KG",OR(Painel!$B$5="(Todos)",A10232=Painel!$B$5)*OR(Painel!$E$5="(Todos)",P10232=Painel!$E$5)),$J10232+ROW()/10000000,"")</f>
        <v/>
      </c>
      <c r="U10232" s="29" t="str">
        <f aca="false">IF(AND($S10232="VENCIDO",$K10232="KG",OR(Painel!$B$5="(Todos)",A10232=Painel!$B$5)*OR(Painel!$E$5="(Todos)",P10232=Painel!$E$5)),$J10232+ROW()/10000000,"")</f>
        <v/>
      </c>
    </row>
    <row r="10233" customFormat="false" ht="15" hidden="false" customHeight="false" outlineLevel="0" collapsed="false">
      <c r="A10233" s="29" t="s">
        <v>56</v>
      </c>
      <c r="B10233" s="29" t="s">
        <v>17386</v>
      </c>
      <c r="C10233" s="29" t="s">
        <v>4608</v>
      </c>
      <c r="D10233" s="29" t="s">
        <v>15870</v>
      </c>
      <c r="E10233" s="29" t="n">
        <v>5</v>
      </c>
      <c r="F10233" s="29"/>
      <c r="G10233" s="29" t="s">
        <v>17388</v>
      </c>
      <c r="H10233" s="30" t="n">
        <v>1200</v>
      </c>
      <c r="I10233" s="31" t="n">
        <v>46285</v>
      </c>
      <c r="J10233" s="30" t="n">
        <v>1200</v>
      </c>
      <c r="K10233" s="29" t="s">
        <v>120</v>
      </c>
      <c r="L10233" s="29" t="s">
        <v>116</v>
      </c>
      <c r="M10233" s="29"/>
      <c r="N10233" s="29" t="s">
        <v>122</v>
      </c>
      <c r="O10233" s="31" t="n">
        <v>47015</v>
      </c>
      <c r="P10233" s="29" t="s">
        <v>123</v>
      </c>
      <c r="Q10233" s="29" t="n">
        <f aca="false">IFERROR(VALUE(L10233),"")</f>
        <v>0</v>
      </c>
      <c r="R10233" s="29" t="n">
        <f aca="true">IF(O10233="","",O10233-TODAY())</f>
        <v>730</v>
      </c>
      <c r="S10233" s="29" t="str">
        <f aca="false">IF(C10233="&lt;&lt; vazio &gt;&gt;","VAZIA",IF(AND(O10233&lt;&gt;"",R10233&lt;0),"VENCIDO",IF(AND(O10233&lt;&gt;"",R10233&lt;=Parametros!$B$10),"PRÓX. VENCIMENTO",IF(F10233="Q","QUALIDADE",IF(F10233="S","BLOQUEADO",IF(F10233="R","RESTRITO/DEVOLUÇÃO",IF(OR(N10233="QUAR",N10233="QRES"),"QUARENTENA",IF(OR(B10233="DESCARTE",B10233="DEVOLUÇÃO"),"DESCARTE/DEVOLUÇÃO",IF(AND(D10233="",K10233&lt;&gt;""),"SEM LOTE",IF(AND(Q10233&lt;&gt;"",Q10233&gt;=Parametros!$B$11),"PARADO/SEM GIRO","OK"))))))))))</f>
        <v>OK</v>
      </c>
      <c r="T10233" s="29" t="str">
        <f aca="false">IF(AND($S10233="PARADO/SEM GIRO",$K10233="KG",OR(Painel!$B$5="(Todos)",A10233=Painel!$B$5)*OR(Painel!$E$5="(Todos)",P10233=Painel!$E$5)),$J10233+ROW()/10000000,"")</f>
        <v/>
      </c>
      <c r="U10233" s="29" t="str">
        <f aca="false">IF(AND($S10233="VENCIDO",$K10233="KG",OR(Painel!$B$5="(Todos)",A10233=Painel!$B$5)*OR(Painel!$E$5="(Todos)",P10233=Painel!$E$5)),$J10233+ROW()/10000000,"")</f>
        <v/>
      </c>
    </row>
    <row r="10234" customFormat="false" ht="15" hidden="false" customHeight="false" outlineLevel="0" collapsed="false">
      <c r="A10234" s="29" t="s">
        <v>56</v>
      </c>
      <c r="B10234" s="29" t="s">
        <v>17386</v>
      </c>
      <c r="C10234" s="29" t="s">
        <v>4608</v>
      </c>
      <c r="D10234" s="29" t="s">
        <v>15870</v>
      </c>
      <c r="E10234" s="29" t="n">
        <v>5</v>
      </c>
      <c r="F10234" s="29"/>
      <c r="G10234" s="29" t="s">
        <v>17389</v>
      </c>
      <c r="H10234" s="30" t="n">
        <v>1200</v>
      </c>
      <c r="I10234" s="31" t="n">
        <v>46285</v>
      </c>
      <c r="J10234" s="30" t="n">
        <v>1200</v>
      </c>
      <c r="K10234" s="29" t="s">
        <v>120</v>
      </c>
      <c r="L10234" s="29" t="s">
        <v>116</v>
      </c>
      <c r="M10234" s="29"/>
      <c r="N10234" s="29" t="s">
        <v>122</v>
      </c>
      <c r="O10234" s="31" t="n">
        <v>47015</v>
      </c>
      <c r="P10234" s="29" t="s">
        <v>123</v>
      </c>
      <c r="Q10234" s="29" t="n">
        <f aca="false">IFERROR(VALUE(L10234),"")</f>
        <v>0</v>
      </c>
      <c r="R10234" s="29" t="n">
        <f aca="true">IF(O10234="","",O10234-TODAY())</f>
        <v>730</v>
      </c>
      <c r="S10234" s="29" t="str">
        <f aca="false">IF(C10234="&lt;&lt; vazio &gt;&gt;","VAZIA",IF(AND(O10234&lt;&gt;"",R10234&lt;0),"VENCIDO",IF(AND(O10234&lt;&gt;"",R10234&lt;=Parametros!$B$10),"PRÓX. VENCIMENTO",IF(F10234="Q","QUALIDADE",IF(F10234="S","BLOQUEADO",IF(F10234="R","RESTRITO/DEVOLUÇÃO",IF(OR(N10234="QUAR",N10234="QRES"),"QUARENTENA",IF(OR(B10234="DESCARTE",B10234="DEVOLUÇÃO"),"DESCARTE/DEVOLUÇÃO",IF(AND(D10234="",K10234&lt;&gt;""),"SEM LOTE",IF(AND(Q10234&lt;&gt;"",Q10234&gt;=Parametros!$B$11),"PARADO/SEM GIRO","OK"))))))))))</f>
        <v>OK</v>
      </c>
      <c r="T10234" s="29" t="str">
        <f aca="false">IF(AND($S10234="PARADO/SEM GIRO",$K10234="KG",OR(Painel!$B$5="(Todos)",A10234=Painel!$B$5)*OR(Painel!$E$5="(Todos)",P10234=Painel!$E$5)),$J10234+ROW()/10000000,"")</f>
        <v/>
      </c>
      <c r="U10234" s="29" t="str">
        <f aca="false">IF(AND($S10234="VENCIDO",$K10234="KG",OR(Painel!$B$5="(Todos)",A10234=Painel!$B$5)*OR(Painel!$E$5="(Todos)",P10234=Painel!$E$5)),$J10234+ROW()/10000000,"")</f>
        <v/>
      </c>
    </row>
    <row r="10235" customFormat="false" ht="15" hidden="false" customHeight="false" outlineLevel="0" collapsed="false">
      <c r="A10235" s="29" t="s">
        <v>56</v>
      </c>
      <c r="B10235" s="29" t="s">
        <v>17386</v>
      </c>
      <c r="C10235" s="29" t="s">
        <v>4608</v>
      </c>
      <c r="D10235" s="29" t="s">
        <v>15870</v>
      </c>
      <c r="E10235" s="29" t="n">
        <v>5</v>
      </c>
      <c r="F10235" s="29"/>
      <c r="G10235" s="29" t="s">
        <v>17390</v>
      </c>
      <c r="H10235" s="30" t="n">
        <v>1200</v>
      </c>
      <c r="I10235" s="31" t="n">
        <v>46285</v>
      </c>
      <c r="J10235" s="30" t="n">
        <v>1200</v>
      </c>
      <c r="K10235" s="29" t="s">
        <v>120</v>
      </c>
      <c r="L10235" s="29" t="s">
        <v>116</v>
      </c>
      <c r="M10235" s="29"/>
      <c r="N10235" s="29" t="s">
        <v>122</v>
      </c>
      <c r="O10235" s="31" t="n">
        <v>47015</v>
      </c>
      <c r="P10235" s="29" t="s">
        <v>123</v>
      </c>
      <c r="Q10235" s="29" t="n">
        <f aca="false">IFERROR(VALUE(L10235),"")</f>
        <v>0</v>
      </c>
      <c r="R10235" s="29" t="n">
        <f aca="true">IF(O10235="","",O10235-TODAY())</f>
        <v>730</v>
      </c>
      <c r="S10235" s="29" t="str">
        <f aca="false">IF(C10235="&lt;&lt; vazio &gt;&gt;","VAZIA",IF(AND(O10235&lt;&gt;"",R10235&lt;0),"VENCIDO",IF(AND(O10235&lt;&gt;"",R10235&lt;=Parametros!$B$10),"PRÓX. VENCIMENTO",IF(F10235="Q","QUALIDADE",IF(F10235="S","BLOQUEADO",IF(F10235="R","RESTRITO/DEVOLUÇÃO",IF(OR(N10235="QUAR",N10235="QRES"),"QUARENTENA",IF(OR(B10235="DESCARTE",B10235="DEVOLUÇÃO"),"DESCARTE/DEVOLUÇÃO",IF(AND(D10235="",K10235&lt;&gt;""),"SEM LOTE",IF(AND(Q10235&lt;&gt;"",Q10235&gt;=Parametros!$B$11),"PARADO/SEM GIRO","OK"))))))))))</f>
        <v>OK</v>
      </c>
      <c r="T10235" s="29" t="str">
        <f aca="false">IF(AND($S10235="PARADO/SEM GIRO",$K10235="KG",OR(Painel!$B$5="(Todos)",A10235=Painel!$B$5)*OR(Painel!$E$5="(Todos)",P10235=Painel!$E$5)),$J10235+ROW()/10000000,"")</f>
        <v/>
      </c>
      <c r="U10235" s="29" t="str">
        <f aca="false">IF(AND($S10235="VENCIDO",$K10235="KG",OR(Painel!$B$5="(Todos)",A10235=Painel!$B$5)*OR(Painel!$E$5="(Todos)",P10235=Painel!$E$5)),$J10235+ROW()/10000000,"")</f>
        <v/>
      </c>
    </row>
    <row r="10236" customFormat="false" ht="15" hidden="false" customHeight="false" outlineLevel="0" collapsed="false">
      <c r="A10236" s="29" t="s">
        <v>56</v>
      </c>
      <c r="B10236" s="29" t="s">
        <v>17386</v>
      </c>
      <c r="C10236" s="29" t="s">
        <v>4608</v>
      </c>
      <c r="D10236" s="29" t="s">
        <v>15870</v>
      </c>
      <c r="E10236" s="29" t="n">
        <v>5</v>
      </c>
      <c r="F10236" s="29"/>
      <c r="G10236" s="29" t="s">
        <v>17391</v>
      </c>
      <c r="H10236" s="30" t="n">
        <v>1200</v>
      </c>
      <c r="I10236" s="31" t="n">
        <v>46285</v>
      </c>
      <c r="J10236" s="30" t="n">
        <v>1200</v>
      </c>
      <c r="K10236" s="29" t="s">
        <v>120</v>
      </c>
      <c r="L10236" s="29" t="s">
        <v>116</v>
      </c>
      <c r="M10236" s="29"/>
      <c r="N10236" s="29" t="s">
        <v>122</v>
      </c>
      <c r="O10236" s="31" t="n">
        <v>47015</v>
      </c>
      <c r="P10236" s="29" t="s">
        <v>123</v>
      </c>
      <c r="Q10236" s="29" t="n">
        <f aca="false">IFERROR(VALUE(L10236),"")</f>
        <v>0</v>
      </c>
      <c r="R10236" s="29" t="n">
        <f aca="true">IF(O10236="","",O10236-TODAY())</f>
        <v>730</v>
      </c>
      <c r="S10236" s="29" t="str">
        <f aca="false">IF(C10236="&lt;&lt; vazio &gt;&gt;","VAZIA",IF(AND(O10236&lt;&gt;"",R10236&lt;0),"VENCIDO",IF(AND(O10236&lt;&gt;"",R10236&lt;=Parametros!$B$10),"PRÓX. VENCIMENTO",IF(F10236="Q","QUALIDADE",IF(F10236="S","BLOQUEADO",IF(F10236="R","RESTRITO/DEVOLUÇÃO",IF(OR(N10236="QUAR",N10236="QRES"),"QUARENTENA",IF(OR(B10236="DESCARTE",B10236="DEVOLUÇÃO"),"DESCARTE/DEVOLUÇÃO",IF(AND(D10236="",K10236&lt;&gt;""),"SEM LOTE",IF(AND(Q10236&lt;&gt;"",Q10236&gt;=Parametros!$B$11),"PARADO/SEM GIRO","OK"))))))))))</f>
        <v>OK</v>
      </c>
      <c r="T10236" s="29" t="str">
        <f aca="false">IF(AND($S10236="PARADO/SEM GIRO",$K10236="KG",OR(Painel!$B$5="(Todos)",A10236=Painel!$B$5)*OR(Painel!$E$5="(Todos)",P10236=Painel!$E$5)),$J10236+ROW()/10000000,"")</f>
        <v/>
      </c>
      <c r="U10236" s="29" t="str">
        <f aca="false">IF(AND($S10236="VENCIDO",$K10236="KG",OR(Painel!$B$5="(Todos)",A10236=Painel!$B$5)*OR(Painel!$E$5="(Todos)",P10236=Painel!$E$5)),$J10236+ROW()/10000000,"")</f>
        <v/>
      </c>
    </row>
    <row r="10237" customFormat="false" ht="15" hidden="false" customHeight="false" outlineLevel="0" collapsed="false">
      <c r="A10237" s="29" t="s">
        <v>56</v>
      </c>
      <c r="B10237" s="29" t="s">
        <v>17392</v>
      </c>
      <c r="C10237" s="29" t="s">
        <v>4608</v>
      </c>
      <c r="D10237" s="29" t="s">
        <v>15869</v>
      </c>
      <c r="E10237" s="29" t="n">
        <v>5</v>
      </c>
      <c r="F10237" s="29"/>
      <c r="G10237" s="29" t="s">
        <v>17393</v>
      </c>
      <c r="H10237" s="30" t="n">
        <v>1200</v>
      </c>
      <c r="I10237" s="31" t="n">
        <v>46285</v>
      </c>
      <c r="J10237" s="30" t="n">
        <v>1200</v>
      </c>
      <c r="K10237" s="29" t="s">
        <v>120</v>
      </c>
      <c r="L10237" s="29" t="s">
        <v>116</v>
      </c>
      <c r="M10237" s="29"/>
      <c r="N10237" s="29" t="s">
        <v>122</v>
      </c>
      <c r="O10237" s="31" t="n">
        <v>46970</v>
      </c>
      <c r="P10237" s="29" t="s">
        <v>123</v>
      </c>
      <c r="Q10237" s="29" t="n">
        <f aca="false">IFERROR(VALUE(L10237),"")</f>
        <v>0</v>
      </c>
      <c r="R10237" s="29" t="n">
        <f aca="true">IF(O10237="","",O10237-TODAY())</f>
        <v>685</v>
      </c>
      <c r="S10237" s="29" t="str">
        <f aca="false">IF(C10237="&lt;&lt; vazio &gt;&gt;","VAZIA",IF(AND(O10237&lt;&gt;"",R10237&lt;0),"VENCIDO",IF(AND(O10237&lt;&gt;"",R10237&lt;=Parametros!$B$10),"PRÓX. VENCIMENTO",IF(F10237="Q","QUALIDADE",IF(F10237="S","BLOQUEADO",IF(F10237="R","RESTRITO/DEVOLUÇÃO",IF(OR(N10237="QUAR",N10237="QRES"),"QUARENTENA",IF(OR(B10237="DESCARTE",B10237="DEVOLUÇÃO"),"DESCARTE/DEVOLUÇÃO",IF(AND(D10237="",K10237&lt;&gt;""),"SEM LOTE",IF(AND(Q10237&lt;&gt;"",Q10237&gt;=Parametros!$B$11),"PARADO/SEM GIRO","OK"))))))))))</f>
        <v>OK</v>
      </c>
      <c r="T10237" s="29" t="str">
        <f aca="false">IF(AND($S10237="PARADO/SEM GIRO",$K10237="KG",OR(Painel!$B$5="(Todos)",A10237=Painel!$B$5)*OR(Painel!$E$5="(Todos)",P10237=Painel!$E$5)),$J10237+ROW()/10000000,"")</f>
        <v/>
      </c>
      <c r="U10237" s="29" t="str">
        <f aca="false">IF(AND($S10237="VENCIDO",$K10237="KG",OR(Painel!$B$5="(Todos)",A10237=Painel!$B$5)*OR(Painel!$E$5="(Todos)",P10237=Painel!$E$5)),$J10237+ROW()/10000000,"")</f>
        <v/>
      </c>
    </row>
    <row r="10238" customFormat="false" ht="15" hidden="false" customHeight="false" outlineLevel="0" collapsed="false">
      <c r="A10238" s="29" t="s">
        <v>56</v>
      </c>
      <c r="B10238" s="29" t="s">
        <v>17392</v>
      </c>
      <c r="C10238" s="29" t="s">
        <v>4608</v>
      </c>
      <c r="D10238" s="29" t="s">
        <v>15869</v>
      </c>
      <c r="E10238" s="29" t="n">
        <v>5</v>
      </c>
      <c r="F10238" s="29"/>
      <c r="G10238" s="29" t="s">
        <v>17394</v>
      </c>
      <c r="H10238" s="30" t="n">
        <v>1200</v>
      </c>
      <c r="I10238" s="31" t="n">
        <v>46285</v>
      </c>
      <c r="J10238" s="30" t="n">
        <v>1200</v>
      </c>
      <c r="K10238" s="29" t="s">
        <v>120</v>
      </c>
      <c r="L10238" s="29" t="s">
        <v>116</v>
      </c>
      <c r="M10238" s="29"/>
      <c r="N10238" s="29" t="s">
        <v>122</v>
      </c>
      <c r="O10238" s="31" t="n">
        <v>46970</v>
      </c>
      <c r="P10238" s="29" t="s">
        <v>123</v>
      </c>
      <c r="Q10238" s="29" t="n">
        <f aca="false">IFERROR(VALUE(L10238),"")</f>
        <v>0</v>
      </c>
      <c r="R10238" s="29" t="n">
        <f aca="true">IF(O10238="","",O10238-TODAY())</f>
        <v>685</v>
      </c>
      <c r="S10238" s="29" t="str">
        <f aca="false">IF(C10238="&lt;&lt; vazio &gt;&gt;","VAZIA",IF(AND(O10238&lt;&gt;"",R10238&lt;0),"VENCIDO",IF(AND(O10238&lt;&gt;"",R10238&lt;=Parametros!$B$10),"PRÓX. VENCIMENTO",IF(F10238="Q","QUALIDADE",IF(F10238="S","BLOQUEADO",IF(F10238="R","RESTRITO/DEVOLUÇÃO",IF(OR(N10238="QUAR",N10238="QRES"),"QUARENTENA",IF(OR(B10238="DESCARTE",B10238="DEVOLUÇÃO"),"DESCARTE/DEVOLUÇÃO",IF(AND(D10238="",K10238&lt;&gt;""),"SEM LOTE",IF(AND(Q10238&lt;&gt;"",Q10238&gt;=Parametros!$B$11),"PARADO/SEM GIRO","OK"))))))))))</f>
        <v>OK</v>
      </c>
      <c r="T10238" s="29" t="str">
        <f aca="false">IF(AND($S10238="PARADO/SEM GIRO",$K10238="KG",OR(Painel!$B$5="(Todos)",A10238=Painel!$B$5)*OR(Painel!$E$5="(Todos)",P10238=Painel!$E$5)),$J10238+ROW()/10000000,"")</f>
        <v/>
      </c>
      <c r="U10238" s="29" t="str">
        <f aca="false">IF(AND($S10238="VENCIDO",$K10238="KG",OR(Painel!$B$5="(Todos)",A10238=Painel!$B$5)*OR(Painel!$E$5="(Todos)",P10238=Painel!$E$5)),$J10238+ROW()/10000000,"")</f>
        <v/>
      </c>
    </row>
    <row r="10239" customFormat="false" ht="15" hidden="false" customHeight="false" outlineLevel="0" collapsed="false">
      <c r="A10239" s="29" t="s">
        <v>56</v>
      </c>
      <c r="B10239" s="29" t="s">
        <v>17392</v>
      </c>
      <c r="C10239" s="29" t="s">
        <v>4608</v>
      </c>
      <c r="D10239" s="29" t="s">
        <v>15869</v>
      </c>
      <c r="E10239" s="29" t="n">
        <v>5</v>
      </c>
      <c r="F10239" s="29"/>
      <c r="G10239" s="29" t="s">
        <v>17395</v>
      </c>
      <c r="H10239" s="30" t="n">
        <v>1200</v>
      </c>
      <c r="I10239" s="31" t="n">
        <v>46285</v>
      </c>
      <c r="J10239" s="30" t="n">
        <v>1200</v>
      </c>
      <c r="K10239" s="29" t="s">
        <v>120</v>
      </c>
      <c r="L10239" s="29" t="s">
        <v>116</v>
      </c>
      <c r="M10239" s="29"/>
      <c r="N10239" s="29" t="s">
        <v>122</v>
      </c>
      <c r="O10239" s="31" t="n">
        <v>46970</v>
      </c>
      <c r="P10239" s="29" t="s">
        <v>123</v>
      </c>
      <c r="Q10239" s="29" t="n">
        <f aca="false">IFERROR(VALUE(L10239),"")</f>
        <v>0</v>
      </c>
      <c r="R10239" s="29" t="n">
        <f aca="true">IF(O10239="","",O10239-TODAY())</f>
        <v>685</v>
      </c>
      <c r="S10239" s="29" t="str">
        <f aca="false">IF(C10239="&lt;&lt; vazio &gt;&gt;","VAZIA",IF(AND(O10239&lt;&gt;"",R10239&lt;0),"VENCIDO",IF(AND(O10239&lt;&gt;"",R10239&lt;=Parametros!$B$10),"PRÓX. VENCIMENTO",IF(F10239="Q","QUALIDADE",IF(F10239="S","BLOQUEADO",IF(F10239="R","RESTRITO/DEVOLUÇÃO",IF(OR(N10239="QUAR",N10239="QRES"),"QUARENTENA",IF(OR(B10239="DESCARTE",B10239="DEVOLUÇÃO"),"DESCARTE/DEVOLUÇÃO",IF(AND(D10239="",K10239&lt;&gt;""),"SEM LOTE",IF(AND(Q10239&lt;&gt;"",Q10239&gt;=Parametros!$B$11),"PARADO/SEM GIRO","OK"))))))))))</f>
        <v>OK</v>
      </c>
      <c r="T10239" s="29" t="str">
        <f aca="false">IF(AND($S10239="PARADO/SEM GIRO",$K10239="KG",OR(Painel!$B$5="(Todos)",A10239=Painel!$B$5)*OR(Painel!$E$5="(Todos)",P10239=Painel!$E$5)),$J10239+ROW()/10000000,"")</f>
        <v/>
      </c>
      <c r="U10239" s="29" t="str">
        <f aca="false">IF(AND($S10239="VENCIDO",$K10239="KG",OR(Painel!$B$5="(Todos)",A10239=Painel!$B$5)*OR(Painel!$E$5="(Todos)",P10239=Painel!$E$5)),$J10239+ROW()/10000000,"")</f>
        <v/>
      </c>
    </row>
    <row r="10240" customFormat="false" ht="15" hidden="false" customHeight="false" outlineLevel="0" collapsed="false">
      <c r="A10240" s="29" t="s">
        <v>56</v>
      </c>
      <c r="B10240" s="29" t="s">
        <v>17392</v>
      </c>
      <c r="C10240" s="29" t="s">
        <v>4608</v>
      </c>
      <c r="D10240" s="29" t="s">
        <v>15869</v>
      </c>
      <c r="E10240" s="29" t="n">
        <v>5</v>
      </c>
      <c r="F10240" s="29"/>
      <c r="G10240" s="29" t="s">
        <v>17396</v>
      </c>
      <c r="H10240" s="30" t="n">
        <v>1200</v>
      </c>
      <c r="I10240" s="31" t="n">
        <v>46285</v>
      </c>
      <c r="J10240" s="30" t="n">
        <v>1200</v>
      </c>
      <c r="K10240" s="29" t="s">
        <v>120</v>
      </c>
      <c r="L10240" s="29" t="s">
        <v>116</v>
      </c>
      <c r="M10240" s="29"/>
      <c r="N10240" s="29" t="s">
        <v>122</v>
      </c>
      <c r="O10240" s="31" t="n">
        <v>46970</v>
      </c>
      <c r="P10240" s="29" t="s">
        <v>123</v>
      </c>
      <c r="Q10240" s="29" t="n">
        <f aca="false">IFERROR(VALUE(L10240),"")</f>
        <v>0</v>
      </c>
      <c r="R10240" s="29" t="n">
        <f aca="true">IF(O10240="","",O10240-TODAY())</f>
        <v>685</v>
      </c>
      <c r="S10240" s="29" t="str">
        <f aca="false">IF(C10240="&lt;&lt; vazio &gt;&gt;","VAZIA",IF(AND(O10240&lt;&gt;"",R10240&lt;0),"VENCIDO",IF(AND(O10240&lt;&gt;"",R10240&lt;=Parametros!$B$10),"PRÓX. VENCIMENTO",IF(F10240="Q","QUALIDADE",IF(F10240="S","BLOQUEADO",IF(F10240="R","RESTRITO/DEVOLUÇÃO",IF(OR(N10240="QUAR",N10240="QRES"),"QUARENTENA",IF(OR(B10240="DESCARTE",B10240="DEVOLUÇÃO"),"DESCARTE/DEVOLUÇÃO",IF(AND(D10240="",K10240&lt;&gt;""),"SEM LOTE",IF(AND(Q10240&lt;&gt;"",Q10240&gt;=Parametros!$B$11),"PARADO/SEM GIRO","OK"))))))))))</f>
        <v>OK</v>
      </c>
      <c r="T10240" s="29" t="str">
        <f aca="false">IF(AND($S10240="PARADO/SEM GIRO",$K10240="KG",OR(Painel!$B$5="(Todos)",A10240=Painel!$B$5)*OR(Painel!$E$5="(Todos)",P10240=Painel!$E$5)),$J10240+ROW()/10000000,"")</f>
        <v/>
      </c>
      <c r="U10240" s="29" t="str">
        <f aca="false">IF(AND($S10240="VENCIDO",$K10240="KG",OR(Painel!$B$5="(Todos)",A10240=Painel!$B$5)*OR(Painel!$E$5="(Todos)",P10240=Painel!$E$5)),$J10240+ROW()/10000000,"")</f>
        <v/>
      </c>
    </row>
    <row r="10241" customFormat="false" ht="15" hidden="false" customHeight="false" outlineLevel="0" collapsed="false">
      <c r="A10241" s="29" t="s">
        <v>56</v>
      </c>
      <c r="B10241" s="29" t="s">
        <v>17392</v>
      </c>
      <c r="C10241" s="29" t="s">
        <v>4608</v>
      </c>
      <c r="D10241" s="29" t="s">
        <v>15869</v>
      </c>
      <c r="E10241" s="29" t="n">
        <v>5</v>
      </c>
      <c r="F10241" s="29"/>
      <c r="G10241" s="29" t="s">
        <v>17397</v>
      </c>
      <c r="H10241" s="30" t="n">
        <v>1200</v>
      </c>
      <c r="I10241" s="31" t="n">
        <v>46285</v>
      </c>
      <c r="J10241" s="30" t="n">
        <v>1200</v>
      </c>
      <c r="K10241" s="29" t="s">
        <v>120</v>
      </c>
      <c r="L10241" s="29" t="s">
        <v>116</v>
      </c>
      <c r="M10241" s="29"/>
      <c r="N10241" s="29" t="s">
        <v>122</v>
      </c>
      <c r="O10241" s="31" t="n">
        <v>46970</v>
      </c>
      <c r="P10241" s="29" t="s">
        <v>123</v>
      </c>
      <c r="Q10241" s="29" t="n">
        <f aca="false">IFERROR(VALUE(L10241),"")</f>
        <v>0</v>
      </c>
      <c r="R10241" s="29" t="n">
        <f aca="true">IF(O10241="","",O10241-TODAY())</f>
        <v>685</v>
      </c>
      <c r="S10241" s="29" t="str">
        <f aca="false">IF(C10241="&lt;&lt; vazio &gt;&gt;","VAZIA",IF(AND(O10241&lt;&gt;"",R10241&lt;0),"VENCIDO",IF(AND(O10241&lt;&gt;"",R10241&lt;=Parametros!$B$10),"PRÓX. VENCIMENTO",IF(F10241="Q","QUALIDADE",IF(F10241="S","BLOQUEADO",IF(F10241="R","RESTRITO/DEVOLUÇÃO",IF(OR(N10241="QUAR",N10241="QRES"),"QUARENTENA",IF(OR(B10241="DESCARTE",B10241="DEVOLUÇÃO"),"DESCARTE/DEVOLUÇÃO",IF(AND(D10241="",K10241&lt;&gt;""),"SEM LOTE",IF(AND(Q10241&lt;&gt;"",Q10241&gt;=Parametros!$B$11),"PARADO/SEM GIRO","OK"))))))))))</f>
        <v>OK</v>
      </c>
      <c r="T10241" s="29" t="str">
        <f aca="false">IF(AND($S10241="PARADO/SEM GIRO",$K10241="KG",OR(Painel!$B$5="(Todos)",A10241=Painel!$B$5)*OR(Painel!$E$5="(Todos)",P10241=Painel!$E$5)),$J10241+ROW()/10000000,"")</f>
        <v/>
      </c>
      <c r="U10241" s="29" t="str">
        <f aca="false">IF(AND($S10241="VENCIDO",$K10241="KG",OR(Painel!$B$5="(Todos)",A10241=Painel!$B$5)*OR(Painel!$E$5="(Todos)",P10241=Painel!$E$5)),$J10241+ROW()/10000000,"")</f>
        <v/>
      </c>
    </row>
    <row r="10242" customFormat="false" ht="15" hidden="false" customHeight="false" outlineLevel="0" collapsed="false">
      <c r="A10242" s="29" t="s">
        <v>56</v>
      </c>
      <c r="B10242" s="29" t="s">
        <v>17398</v>
      </c>
      <c r="C10242" s="29" t="s">
        <v>4608</v>
      </c>
      <c r="D10242" s="29" t="s">
        <v>15869</v>
      </c>
      <c r="E10242" s="29" t="n">
        <v>5</v>
      </c>
      <c r="F10242" s="29"/>
      <c r="G10242" s="29" t="s">
        <v>17399</v>
      </c>
      <c r="H10242" s="30" t="n">
        <v>1200</v>
      </c>
      <c r="I10242" s="31" t="n">
        <v>46285</v>
      </c>
      <c r="J10242" s="30" t="n">
        <v>1200</v>
      </c>
      <c r="K10242" s="29" t="s">
        <v>120</v>
      </c>
      <c r="L10242" s="29" t="s">
        <v>116</v>
      </c>
      <c r="M10242" s="29"/>
      <c r="N10242" s="29" t="s">
        <v>122</v>
      </c>
      <c r="O10242" s="31" t="n">
        <v>46970</v>
      </c>
      <c r="P10242" s="29" t="s">
        <v>123</v>
      </c>
      <c r="Q10242" s="29" t="n">
        <f aca="false">IFERROR(VALUE(L10242),"")</f>
        <v>0</v>
      </c>
      <c r="R10242" s="29" t="n">
        <f aca="true">IF(O10242="","",O10242-TODAY())</f>
        <v>685</v>
      </c>
      <c r="S10242" s="29" t="str">
        <f aca="false">IF(C10242="&lt;&lt; vazio &gt;&gt;","VAZIA",IF(AND(O10242&lt;&gt;"",R10242&lt;0),"VENCIDO",IF(AND(O10242&lt;&gt;"",R10242&lt;=Parametros!$B$10),"PRÓX. VENCIMENTO",IF(F10242="Q","QUALIDADE",IF(F10242="S","BLOQUEADO",IF(F10242="R","RESTRITO/DEVOLUÇÃO",IF(OR(N10242="QUAR",N10242="QRES"),"QUARENTENA",IF(OR(B10242="DESCARTE",B10242="DEVOLUÇÃO"),"DESCARTE/DEVOLUÇÃO",IF(AND(D10242="",K10242&lt;&gt;""),"SEM LOTE",IF(AND(Q10242&lt;&gt;"",Q10242&gt;=Parametros!$B$11),"PARADO/SEM GIRO","OK"))))))))))</f>
        <v>OK</v>
      </c>
      <c r="T10242" s="29" t="str">
        <f aca="false">IF(AND($S10242="PARADO/SEM GIRO",$K10242="KG",OR(Painel!$B$5="(Todos)",A10242=Painel!$B$5)*OR(Painel!$E$5="(Todos)",P10242=Painel!$E$5)),$J10242+ROW()/10000000,"")</f>
        <v/>
      </c>
      <c r="U10242" s="29" t="str">
        <f aca="false">IF(AND($S10242="VENCIDO",$K10242="KG",OR(Painel!$B$5="(Todos)",A10242=Painel!$B$5)*OR(Painel!$E$5="(Todos)",P10242=Painel!$E$5)),$J10242+ROW()/10000000,"")</f>
        <v/>
      </c>
    </row>
    <row r="10243" customFormat="false" ht="15" hidden="false" customHeight="false" outlineLevel="0" collapsed="false">
      <c r="A10243" s="29" t="s">
        <v>56</v>
      </c>
      <c r="B10243" s="29" t="s">
        <v>17398</v>
      </c>
      <c r="C10243" s="29" t="s">
        <v>4608</v>
      </c>
      <c r="D10243" s="29" t="s">
        <v>15869</v>
      </c>
      <c r="E10243" s="29" t="n">
        <v>5</v>
      </c>
      <c r="F10243" s="29"/>
      <c r="G10243" s="29" t="s">
        <v>17400</v>
      </c>
      <c r="H10243" s="30" t="n">
        <v>1200</v>
      </c>
      <c r="I10243" s="31" t="n">
        <v>46285</v>
      </c>
      <c r="J10243" s="30" t="n">
        <v>1200</v>
      </c>
      <c r="K10243" s="29" t="s">
        <v>120</v>
      </c>
      <c r="L10243" s="29" t="s">
        <v>116</v>
      </c>
      <c r="M10243" s="29"/>
      <c r="N10243" s="29" t="s">
        <v>122</v>
      </c>
      <c r="O10243" s="31" t="n">
        <v>46970</v>
      </c>
      <c r="P10243" s="29" t="s">
        <v>123</v>
      </c>
      <c r="Q10243" s="29" t="n">
        <f aca="false">IFERROR(VALUE(L10243),"")</f>
        <v>0</v>
      </c>
      <c r="R10243" s="29" t="n">
        <f aca="true">IF(O10243="","",O10243-TODAY())</f>
        <v>685</v>
      </c>
      <c r="S10243" s="29" t="str">
        <f aca="false">IF(C10243="&lt;&lt; vazio &gt;&gt;","VAZIA",IF(AND(O10243&lt;&gt;"",R10243&lt;0),"VENCIDO",IF(AND(O10243&lt;&gt;"",R10243&lt;=Parametros!$B$10),"PRÓX. VENCIMENTO",IF(F10243="Q","QUALIDADE",IF(F10243="S","BLOQUEADO",IF(F10243="R","RESTRITO/DEVOLUÇÃO",IF(OR(N10243="QUAR",N10243="QRES"),"QUARENTENA",IF(OR(B10243="DESCARTE",B10243="DEVOLUÇÃO"),"DESCARTE/DEVOLUÇÃO",IF(AND(D10243="",K10243&lt;&gt;""),"SEM LOTE",IF(AND(Q10243&lt;&gt;"",Q10243&gt;=Parametros!$B$11),"PARADO/SEM GIRO","OK"))))))))))</f>
        <v>OK</v>
      </c>
      <c r="T10243" s="29" t="str">
        <f aca="false">IF(AND($S10243="PARADO/SEM GIRO",$K10243="KG",OR(Painel!$B$5="(Todos)",A10243=Painel!$B$5)*OR(Painel!$E$5="(Todos)",P10243=Painel!$E$5)),$J10243+ROW()/10000000,"")</f>
        <v/>
      </c>
      <c r="U10243" s="29" t="str">
        <f aca="false">IF(AND($S10243="VENCIDO",$K10243="KG",OR(Painel!$B$5="(Todos)",A10243=Painel!$B$5)*OR(Painel!$E$5="(Todos)",P10243=Painel!$E$5)),$J10243+ROW()/10000000,"")</f>
        <v/>
      </c>
    </row>
    <row r="10244" customFormat="false" ht="15" hidden="false" customHeight="false" outlineLevel="0" collapsed="false">
      <c r="A10244" s="29" t="s">
        <v>56</v>
      </c>
      <c r="B10244" s="29" t="s">
        <v>17398</v>
      </c>
      <c r="C10244" s="29" t="s">
        <v>4608</v>
      </c>
      <c r="D10244" s="29" t="s">
        <v>15869</v>
      </c>
      <c r="E10244" s="29" t="n">
        <v>5</v>
      </c>
      <c r="F10244" s="29"/>
      <c r="G10244" s="29" t="s">
        <v>17401</v>
      </c>
      <c r="H10244" s="30" t="n">
        <v>1200</v>
      </c>
      <c r="I10244" s="31" t="n">
        <v>46285</v>
      </c>
      <c r="J10244" s="30" t="n">
        <v>1200</v>
      </c>
      <c r="K10244" s="29" t="s">
        <v>120</v>
      </c>
      <c r="L10244" s="29" t="s">
        <v>116</v>
      </c>
      <c r="M10244" s="29"/>
      <c r="N10244" s="29" t="s">
        <v>122</v>
      </c>
      <c r="O10244" s="31" t="n">
        <v>46970</v>
      </c>
      <c r="P10244" s="29" t="s">
        <v>123</v>
      </c>
      <c r="Q10244" s="29" t="n">
        <f aca="false">IFERROR(VALUE(L10244),"")</f>
        <v>0</v>
      </c>
      <c r="R10244" s="29" t="n">
        <f aca="true">IF(O10244="","",O10244-TODAY())</f>
        <v>685</v>
      </c>
      <c r="S10244" s="29" t="str">
        <f aca="false">IF(C10244="&lt;&lt; vazio &gt;&gt;","VAZIA",IF(AND(O10244&lt;&gt;"",R10244&lt;0),"VENCIDO",IF(AND(O10244&lt;&gt;"",R10244&lt;=Parametros!$B$10),"PRÓX. VENCIMENTO",IF(F10244="Q","QUALIDADE",IF(F10244="S","BLOQUEADO",IF(F10244="R","RESTRITO/DEVOLUÇÃO",IF(OR(N10244="QUAR",N10244="QRES"),"QUARENTENA",IF(OR(B10244="DESCARTE",B10244="DEVOLUÇÃO"),"DESCARTE/DEVOLUÇÃO",IF(AND(D10244="",K10244&lt;&gt;""),"SEM LOTE",IF(AND(Q10244&lt;&gt;"",Q10244&gt;=Parametros!$B$11),"PARADO/SEM GIRO","OK"))))))))))</f>
        <v>OK</v>
      </c>
      <c r="T10244" s="29" t="str">
        <f aca="false">IF(AND($S10244="PARADO/SEM GIRO",$K10244="KG",OR(Painel!$B$5="(Todos)",A10244=Painel!$B$5)*OR(Painel!$E$5="(Todos)",P10244=Painel!$E$5)),$J10244+ROW()/10000000,"")</f>
        <v/>
      </c>
      <c r="U10244" s="29" t="str">
        <f aca="false">IF(AND($S10244="VENCIDO",$K10244="KG",OR(Painel!$B$5="(Todos)",A10244=Painel!$B$5)*OR(Painel!$E$5="(Todos)",P10244=Painel!$E$5)),$J10244+ROW()/10000000,"")</f>
        <v/>
      </c>
    </row>
    <row r="10245" customFormat="false" ht="15" hidden="false" customHeight="false" outlineLevel="0" collapsed="false">
      <c r="A10245" s="29" t="s">
        <v>56</v>
      </c>
      <c r="B10245" s="29" t="s">
        <v>17398</v>
      </c>
      <c r="C10245" s="29" t="s">
        <v>4608</v>
      </c>
      <c r="D10245" s="29" t="s">
        <v>15869</v>
      </c>
      <c r="E10245" s="29" t="n">
        <v>5</v>
      </c>
      <c r="F10245" s="29"/>
      <c r="G10245" s="29" t="s">
        <v>17402</v>
      </c>
      <c r="H10245" s="30" t="n">
        <v>1200</v>
      </c>
      <c r="I10245" s="31" t="n">
        <v>46285</v>
      </c>
      <c r="J10245" s="30" t="n">
        <v>1200</v>
      </c>
      <c r="K10245" s="29" t="s">
        <v>120</v>
      </c>
      <c r="L10245" s="29" t="s">
        <v>116</v>
      </c>
      <c r="M10245" s="29"/>
      <c r="N10245" s="29" t="s">
        <v>122</v>
      </c>
      <c r="O10245" s="31" t="n">
        <v>46970</v>
      </c>
      <c r="P10245" s="29" t="s">
        <v>123</v>
      </c>
      <c r="Q10245" s="29" t="n">
        <f aca="false">IFERROR(VALUE(L10245),"")</f>
        <v>0</v>
      </c>
      <c r="R10245" s="29" t="n">
        <f aca="true">IF(O10245="","",O10245-TODAY())</f>
        <v>685</v>
      </c>
      <c r="S10245" s="29" t="str">
        <f aca="false">IF(C10245="&lt;&lt; vazio &gt;&gt;","VAZIA",IF(AND(O10245&lt;&gt;"",R10245&lt;0),"VENCIDO",IF(AND(O10245&lt;&gt;"",R10245&lt;=Parametros!$B$10),"PRÓX. VENCIMENTO",IF(F10245="Q","QUALIDADE",IF(F10245="S","BLOQUEADO",IF(F10245="R","RESTRITO/DEVOLUÇÃO",IF(OR(N10245="QUAR",N10245="QRES"),"QUARENTENA",IF(OR(B10245="DESCARTE",B10245="DEVOLUÇÃO"),"DESCARTE/DEVOLUÇÃO",IF(AND(D10245="",K10245&lt;&gt;""),"SEM LOTE",IF(AND(Q10245&lt;&gt;"",Q10245&gt;=Parametros!$B$11),"PARADO/SEM GIRO","OK"))))))))))</f>
        <v>OK</v>
      </c>
      <c r="T10245" s="29" t="str">
        <f aca="false">IF(AND($S10245="PARADO/SEM GIRO",$K10245="KG",OR(Painel!$B$5="(Todos)",A10245=Painel!$B$5)*OR(Painel!$E$5="(Todos)",P10245=Painel!$E$5)),$J10245+ROW()/10000000,"")</f>
        <v/>
      </c>
      <c r="U10245" s="29" t="str">
        <f aca="false">IF(AND($S10245="VENCIDO",$K10245="KG",OR(Painel!$B$5="(Todos)",A10245=Painel!$B$5)*OR(Painel!$E$5="(Todos)",P10245=Painel!$E$5)),$J10245+ROW()/10000000,"")</f>
        <v/>
      </c>
    </row>
    <row r="10246" customFormat="false" ht="15" hidden="false" customHeight="false" outlineLevel="0" collapsed="false">
      <c r="A10246" s="29" t="s">
        <v>56</v>
      </c>
      <c r="B10246" s="29" t="s">
        <v>17398</v>
      </c>
      <c r="C10246" s="29" t="s">
        <v>4608</v>
      </c>
      <c r="D10246" s="29" t="s">
        <v>15869</v>
      </c>
      <c r="E10246" s="29" t="n">
        <v>5</v>
      </c>
      <c r="F10246" s="29"/>
      <c r="G10246" s="29" t="s">
        <v>17403</v>
      </c>
      <c r="H10246" s="30" t="n">
        <v>1200</v>
      </c>
      <c r="I10246" s="31" t="n">
        <v>46285</v>
      </c>
      <c r="J10246" s="30" t="n">
        <v>1200</v>
      </c>
      <c r="K10246" s="29" t="s">
        <v>120</v>
      </c>
      <c r="L10246" s="29" t="s">
        <v>116</v>
      </c>
      <c r="M10246" s="29"/>
      <c r="N10246" s="29" t="s">
        <v>122</v>
      </c>
      <c r="O10246" s="31" t="n">
        <v>46970</v>
      </c>
      <c r="P10246" s="29" t="s">
        <v>123</v>
      </c>
      <c r="Q10246" s="29" t="n">
        <f aca="false">IFERROR(VALUE(L10246),"")</f>
        <v>0</v>
      </c>
      <c r="R10246" s="29" t="n">
        <f aca="true">IF(O10246="","",O10246-TODAY())</f>
        <v>685</v>
      </c>
      <c r="S10246" s="29" t="str">
        <f aca="false">IF(C10246="&lt;&lt; vazio &gt;&gt;","VAZIA",IF(AND(O10246&lt;&gt;"",R10246&lt;0),"VENCIDO",IF(AND(O10246&lt;&gt;"",R10246&lt;=Parametros!$B$10),"PRÓX. VENCIMENTO",IF(F10246="Q","QUALIDADE",IF(F10246="S","BLOQUEADO",IF(F10246="R","RESTRITO/DEVOLUÇÃO",IF(OR(N10246="QUAR",N10246="QRES"),"QUARENTENA",IF(OR(B10246="DESCARTE",B10246="DEVOLUÇÃO"),"DESCARTE/DEVOLUÇÃO",IF(AND(D10246="",K10246&lt;&gt;""),"SEM LOTE",IF(AND(Q10246&lt;&gt;"",Q10246&gt;=Parametros!$B$11),"PARADO/SEM GIRO","OK"))))))))))</f>
        <v>OK</v>
      </c>
      <c r="T10246" s="29" t="str">
        <f aca="false">IF(AND($S10246="PARADO/SEM GIRO",$K10246="KG",OR(Painel!$B$5="(Todos)",A10246=Painel!$B$5)*OR(Painel!$E$5="(Todos)",P10246=Painel!$E$5)),$J10246+ROW()/10000000,"")</f>
        <v/>
      </c>
      <c r="U10246" s="29" t="str">
        <f aca="false">IF(AND($S10246="VENCIDO",$K10246="KG",OR(Painel!$B$5="(Todos)",A10246=Painel!$B$5)*OR(Painel!$E$5="(Todos)",P10246=Painel!$E$5)),$J10246+ROW()/10000000,"")</f>
        <v/>
      </c>
    </row>
    <row r="10247" customFormat="false" ht="15" hidden="false" customHeight="false" outlineLevel="0" collapsed="false">
      <c r="A10247" s="29" t="s">
        <v>56</v>
      </c>
      <c r="B10247" s="29" t="s">
        <v>17404</v>
      </c>
      <c r="C10247" s="29" t="s">
        <v>4608</v>
      </c>
      <c r="D10247" s="29" t="s">
        <v>15863</v>
      </c>
      <c r="E10247" s="29" t="n">
        <v>5</v>
      </c>
      <c r="F10247" s="29"/>
      <c r="G10247" s="29" t="s">
        <v>17405</v>
      </c>
      <c r="H10247" s="30" t="n">
        <v>1200</v>
      </c>
      <c r="I10247" s="31" t="n">
        <v>46283</v>
      </c>
      <c r="J10247" s="30" t="n">
        <v>1200</v>
      </c>
      <c r="K10247" s="29" t="s">
        <v>120</v>
      </c>
      <c r="L10247" s="29" t="s">
        <v>176</v>
      </c>
      <c r="M10247" s="29"/>
      <c r="N10247" s="29" t="s">
        <v>122</v>
      </c>
      <c r="O10247" s="31" t="n">
        <v>46970</v>
      </c>
      <c r="P10247" s="29" t="s">
        <v>123</v>
      </c>
      <c r="Q10247" s="29" t="n">
        <f aca="false">IFERROR(VALUE(L10247),"")</f>
        <v>2</v>
      </c>
      <c r="R10247" s="29" t="n">
        <f aca="true">IF(O10247="","",O10247-TODAY())</f>
        <v>685</v>
      </c>
      <c r="S10247" s="29" t="str">
        <f aca="false">IF(C10247="&lt;&lt; vazio &gt;&gt;","VAZIA",IF(AND(O10247&lt;&gt;"",R10247&lt;0),"VENCIDO",IF(AND(O10247&lt;&gt;"",R10247&lt;=Parametros!$B$10),"PRÓX. VENCIMENTO",IF(F10247="Q","QUALIDADE",IF(F10247="S","BLOQUEADO",IF(F10247="R","RESTRITO/DEVOLUÇÃO",IF(OR(N10247="QUAR",N10247="QRES"),"QUARENTENA",IF(OR(B10247="DESCARTE",B10247="DEVOLUÇÃO"),"DESCARTE/DEVOLUÇÃO",IF(AND(D10247="",K10247&lt;&gt;""),"SEM LOTE",IF(AND(Q10247&lt;&gt;"",Q10247&gt;=Parametros!$B$11),"PARADO/SEM GIRO","OK"))))))))))</f>
        <v>OK</v>
      </c>
      <c r="T10247" s="29" t="str">
        <f aca="false">IF(AND($S10247="PARADO/SEM GIRO",$K10247="KG",OR(Painel!$B$5="(Todos)",A10247=Painel!$B$5)*OR(Painel!$E$5="(Todos)",P10247=Painel!$E$5)),$J10247+ROW()/10000000,"")</f>
        <v/>
      </c>
      <c r="U10247" s="29" t="str">
        <f aca="false">IF(AND($S10247="VENCIDO",$K10247="KG",OR(Painel!$B$5="(Todos)",A10247=Painel!$B$5)*OR(Painel!$E$5="(Todos)",P10247=Painel!$E$5)),$J10247+ROW()/10000000,"")</f>
        <v/>
      </c>
    </row>
    <row r="10248" customFormat="false" ht="15" hidden="false" customHeight="false" outlineLevel="0" collapsed="false">
      <c r="A10248" s="29" t="s">
        <v>56</v>
      </c>
      <c r="B10248" s="29" t="s">
        <v>17404</v>
      </c>
      <c r="C10248" s="29" t="s">
        <v>4608</v>
      </c>
      <c r="D10248" s="29" t="s">
        <v>15863</v>
      </c>
      <c r="E10248" s="29" t="n">
        <v>5</v>
      </c>
      <c r="F10248" s="29"/>
      <c r="G10248" s="29" t="s">
        <v>17406</v>
      </c>
      <c r="H10248" s="30" t="n">
        <v>1200</v>
      </c>
      <c r="I10248" s="31" t="n">
        <v>46283</v>
      </c>
      <c r="J10248" s="30" t="n">
        <v>1200</v>
      </c>
      <c r="K10248" s="29" t="s">
        <v>120</v>
      </c>
      <c r="L10248" s="29" t="s">
        <v>176</v>
      </c>
      <c r="M10248" s="29"/>
      <c r="N10248" s="29" t="s">
        <v>122</v>
      </c>
      <c r="O10248" s="31" t="n">
        <v>46970</v>
      </c>
      <c r="P10248" s="29" t="s">
        <v>123</v>
      </c>
      <c r="Q10248" s="29" t="n">
        <f aca="false">IFERROR(VALUE(L10248),"")</f>
        <v>2</v>
      </c>
      <c r="R10248" s="29" t="n">
        <f aca="true">IF(O10248="","",O10248-TODAY())</f>
        <v>685</v>
      </c>
      <c r="S10248" s="29" t="str">
        <f aca="false">IF(C10248="&lt;&lt; vazio &gt;&gt;","VAZIA",IF(AND(O10248&lt;&gt;"",R10248&lt;0),"VENCIDO",IF(AND(O10248&lt;&gt;"",R10248&lt;=Parametros!$B$10),"PRÓX. VENCIMENTO",IF(F10248="Q","QUALIDADE",IF(F10248="S","BLOQUEADO",IF(F10248="R","RESTRITO/DEVOLUÇÃO",IF(OR(N10248="QUAR",N10248="QRES"),"QUARENTENA",IF(OR(B10248="DESCARTE",B10248="DEVOLUÇÃO"),"DESCARTE/DEVOLUÇÃO",IF(AND(D10248="",K10248&lt;&gt;""),"SEM LOTE",IF(AND(Q10248&lt;&gt;"",Q10248&gt;=Parametros!$B$11),"PARADO/SEM GIRO","OK"))))))))))</f>
        <v>OK</v>
      </c>
      <c r="T10248" s="29" t="str">
        <f aca="false">IF(AND($S10248="PARADO/SEM GIRO",$K10248="KG",OR(Painel!$B$5="(Todos)",A10248=Painel!$B$5)*OR(Painel!$E$5="(Todos)",P10248=Painel!$E$5)),$J10248+ROW()/10000000,"")</f>
        <v/>
      </c>
      <c r="U10248" s="29" t="str">
        <f aca="false">IF(AND($S10248="VENCIDO",$K10248="KG",OR(Painel!$B$5="(Todos)",A10248=Painel!$B$5)*OR(Painel!$E$5="(Todos)",P10248=Painel!$E$5)),$J10248+ROW()/10000000,"")</f>
        <v/>
      </c>
    </row>
    <row r="10249" customFormat="false" ht="15" hidden="false" customHeight="false" outlineLevel="0" collapsed="false">
      <c r="A10249" s="29" t="s">
        <v>56</v>
      </c>
      <c r="B10249" s="29" t="s">
        <v>17404</v>
      </c>
      <c r="C10249" s="29" t="s">
        <v>4608</v>
      </c>
      <c r="D10249" s="29" t="s">
        <v>15863</v>
      </c>
      <c r="E10249" s="29" t="n">
        <v>5</v>
      </c>
      <c r="F10249" s="29"/>
      <c r="G10249" s="29" t="s">
        <v>17407</v>
      </c>
      <c r="H10249" s="30" t="n">
        <v>1200</v>
      </c>
      <c r="I10249" s="31" t="n">
        <v>46283</v>
      </c>
      <c r="J10249" s="30" t="n">
        <v>1200</v>
      </c>
      <c r="K10249" s="29" t="s">
        <v>120</v>
      </c>
      <c r="L10249" s="29" t="s">
        <v>176</v>
      </c>
      <c r="M10249" s="29"/>
      <c r="N10249" s="29" t="s">
        <v>122</v>
      </c>
      <c r="O10249" s="31" t="n">
        <v>46970</v>
      </c>
      <c r="P10249" s="29" t="s">
        <v>123</v>
      </c>
      <c r="Q10249" s="29" t="n">
        <f aca="false">IFERROR(VALUE(L10249),"")</f>
        <v>2</v>
      </c>
      <c r="R10249" s="29" t="n">
        <f aca="true">IF(O10249="","",O10249-TODAY())</f>
        <v>685</v>
      </c>
      <c r="S10249" s="29" t="str">
        <f aca="false">IF(C10249="&lt;&lt; vazio &gt;&gt;","VAZIA",IF(AND(O10249&lt;&gt;"",R10249&lt;0),"VENCIDO",IF(AND(O10249&lt;&gt;"",R10249&lt;=Parametros!$B$10),"PRÓX. VENCIMENTO",IF(F10249="Q","QUALIDADE",IF(F10249="S","BLOQUEADO",IF(F10249="R","RESTRITO/DEVOLUÇÃO",IF(OR(N10249="QUAR",N10249="QRES"),"QUARENTENA",IF(OR(B10249="DESCARTE",B10249="DEVOLUÇÃO"),"DESCARTE/DEVOLUÇÃO",IF(AND(D10249="",K10249&lt;&gt;""),"SEM LOTE",IF(AND(Q10249&lt;&gt;"",Q10249&gt;=Parametros!$B$11),"PARADO/SEM GIRO","OK"))))))))))</f>
        <v>OK</v>
      </c>
      <c r="T10249" s="29" t="str">
        <f aca="false">IF(AND($S10249="PARADO/SEM GIRO",$K10249="KG",OR(Painel!$B$5="(Todos)",A10249=Painel!$B$5)*OR(Painel!$E$5="(Todos)",P10249=Painel!$E$5)),$J10249+ROW()/10000000,"")</f>
        <v/>
      </c>
      <c r="U10249" s="29" t="str">
        <f aca="false">IF(AND($S10249="VENCIDO",$K10249="KG",OR(Painel!$B$5="(Todos)",A10249=Painel!$B$5)*OR(Painel!$E$5="(Todos)",P10249=Painel!$E$5)),$J10249+ROW()/10000000,"")</f>
        <v/>
      </c>
    </row>
    <row r="10250" customFormat="false" ht="15" hidden="false" customHeight="false" outlineLevel="0" collapsed="false">
      <c r="A10250" s="29" t="s">
        <v>56</v>
      </c>
      <c r="B10250" s="29" t="s">
        <v>17404</v>
      </c>
      <c r="C10250" s="29" t="s">
        <v>4608</v>
      </c>
      <c r="D10250" s="29" t="s">
        <v>15864</v>
      </c>
      <c r="E10250" s="29" t="n">
        <v>5</v>
      </c>
      <c r="F10250" s="29"/>
      <c r="G10250" s="29" t="s">
        <v>17408</v>
      </c>
      <c r="H10250" s="30" t="n">
        <v>1200</v>
      </c>
      <c r="I10250" s="31" t="n">
        <v>46283</v>
      </c>
      <c r="J10250" s="30" t="n">
        <v>1200</v>
      </c>
      <c r="K10250" s="29" t="s">
        <v>120</v>
      </c>
      <c r="L10250" s="29" t="s">
        <v>176</v>
      </c>
      <c r="M10250" s="29"/>
      <c r="N10250" s="29" t="s">
        <v>122</v>
      </c>
      <c r="O10250" s="31" t="n">
        <v>47013</v>
      </c>
      <c r="P10250" s="29" t="s">
        <v>123</v>
      </c>
      <c r="Q10250" s="29" t="n">
        <f aca="false">IFERROR(VALUE(L10250),"")</f>
        <v>2</v>
      </c>
      <c r="R10250" s="29" t="n">
        <f aca="true">IF(O10250="","",O10250-TODAY())</f>
        <v>728</v>
      </c>
      <c r="S10250" s="29" t="str">
        <f aca="false">IF(C10250="&lt;&lt; vazio &gt;&gt;","VAZIA",IF(AND(O10250&lt;&gt;"",R10250&lt;0),"VENCIDO",IF(AND(O10250&lt;&gt;"",R10250&lt;=Parametros!$B$10),"PRÓX. VENCIMENTO",IF(F10250="Q","QUALIDADE",IF(F10250="S","BLOQUEADO",IF(F10250="R","RESTRITO/DEVOLUÇÃO",IF(OR(N10250="QUAR",N10250="QRES"),"QUARENTENA",IF(OR(B10250="DESCARTE",B10250="DEVOLUÇÃO"),"DESCARTE/DEVOLUÇÃO",IF(AND(D10250="",K10250&lt;&gt;""),"SEM LOTE",IF(AND(Q10250&lt;&gt;"",Q10250&gt;=Parametros!$B$11),"PARADO/SEM GIRO","OK"))))))))))</f>
        <v>OK</v>
      </c>
      <c r="T10250" s="29" t="str">
        <f aca="false">IF(AND($S10250="PARADO/SEM GIRO",$K10250="KG",OR(Painel!$B$5="(Todos)",A10250=Painel!$B$5)*OR(Painel!$E$5="(Todos)",P10250=Painel!$E$5)),$J10250+ROW()/10000000,"")</f>
        <v/>
      </c>
      <c r="U10250" s="29" t="str">
        <f aca="false">IF(AND($S10250="VENCIDO",$K10250="KG",OR(Painel!$B$5="(Todos)",A10250=Painel!$B$5)*OR(Painel!$E$5="(Todos)",P10250=Painel!$E$5)),$J10250+ROW()/10000000,"")</f>
        <v/>
      </c>
    </row>
    <row r="10251" customFormat="false" ht="15" hidden="false" customHeight="false" outlineLevel="0" collapsed="false">
      <c r="A10251" s="29" t="s">
        <v>56</v>
      </c>
      <c r="B10251" s="29" t="s">
        <v>17404</v>
      </c>
      <c r="C10251" s="29" t="s">
        <v>4608</v>
      </c>
      <c r="D10251" s="29" t="s">
        <v>15864</v>
      </c>
      <c r="E10251" s="29" t="n">
        <v>5</v>
      </c>
      <c r="F10251" s="29"/>
      <c r="G10251" s="29" t="s">
        <v>17409</v>
      </c>
      <c r="H10251" s="30" t="n">
        <v>1200</v>
      </c>
      <c r="I10251" s="31" t="n">
        <v>46283</v>
      </c>
      <c r="J10251" s="30" t="n">
        <v>1200</v>
      </c>
      <c r="K10251" s="29" t="s">
        <v>120</v>
      </c>
      <c r="L10251" s="29" t="s">
        <v>176</v>
      </c>
      <c r="M10251" s="29"/>
      <c r="N10251" s="29" t="s">
        <v>122</v>
      </c>
      <c r="O10251" s="31" t="n">
        <v>47013</v>
      </c>
      <c r="P10251" s="29" t="s">
        <v>123</v>
      </c>
      <c r="Q10251" s="29" t="n">
        <f aca="false">IFERROR(VALUE(L10251),"")</f>
        <v>2</v>
      </c>
      <c r="R10251" s="29" t="n">
        <f aca="true">IF(O10251="","",O10251-TODAY())</f>
        <v>728</v>
      </c>
      <c r="S10251" s="29" t="str">
        <f aca="false">IF(C10251="&lt;&lt; vazio &gt;&gt;","VAZIA",IF(AND(O10251&lt;&gt;"",R10251&lt;0),"VENCIDO",IF(AND(O10251&lt;&gt;"",R10251&lt;=Parametros!$B$10),"PRÓX. VENCIMENTO",IF(F10251="Q","QUALIDADE",IF(F10251="S","BLOQUEADO",IF(F10251="R","RESTRITO/DEVOLUÇÃO",IF(OR(N10251="QUAR",N10251="QRES"),"QUARENTENA",IF(OR(B10251="DESCARTE",B10251="DEVOLUÇÃO"),"DESCARTE/DEVOLUÇÃO",IF(AND(D10251="",K10251&lt;&gt;""),"SEM LOTE",IF(AND(Q10251&lt;&gt;"",Q10251&gt;=Parametros!$B$11),"PARADO/SEM GIRO","OK"))))))))))</f>
        <v>OK</v>
      </c>
      <c r="T10251" s="29" t="str">
        <f aca="false">IF(AND($S10251="PARADO/SEM GIRO",$K10251="KG",OR(Painel!$B$5="(Todos)",A10251=Painel!$B$5)*OR(Painel!$E$5="(Todos)",P10251=Painel!$E$5)),$J10251+ROW()/10000000,"")</f>
        <v/>
      </c>
      <c r="U10251" s="29" t="str">
        <f aca="false">IF(AND($S10251="VENCIDO",$K10251="KG",OR(Painel!$B$5="(Todos)",A10251=Painel!$B$5)*OR(Painel!$E$5="(Todos)",P10251=Painel!$E$5)),$J10251+ROW()/10000000,"")</f>
        <v/>
      </c>
    </row>
    <row r="10252" customFormat="false" ht="15" hidden="false" customHeight="false" outlineLevel="0" collapsed="false">
      <c r="A10252" s="29" t="s">
        <v>56</v>
      </c>
      <c r="B10252" s="29" t="s">
        <v>17410</v>
      </c>
      <c r="C10252" s="29" t="s">
        <v>4608</v>
      </c>
      <c r="D10252" s="29" t="s">
        <v>15858</v>
      </c>
      <c r="E10252" s="29" t="n">
        <v>5</v>
      </c>
      <c r="F10252" s="29"/>
      <c r="G10252" s="29" t="s">
        <v>17411</v>
      </c>
      <c r="H10252" s="30" t="n">
        <v>1200</v>
      </c>
      <c r="I10252" s="31" t="n">
        <v>46280</v>
      </c>
      <c r="J10252" s="30" t="n">
        <v>1200</v>
      </c>
      <c r="K10252" s="29" t="s">
        <v>120</v>
      </c>
      <c r="L10252" s="29" t="s">
        <v>144</v>
      </c>
      <c r="M10252" s="29"/>
      <c r="N10252" s="29" t="s">
        <v>122</v>
      </c>
      <c r="O10252" s="31" t="n">
        <v>47005</v>
      </c>
      <c r="P10252" s="29" t="s">
        <v>123</v>
      </c>
      <c r="Q10252" s="29" t="n">
        <f aca="false">IFERROR(VALUE(L10252),"")</f>
        <v>5</v>
      </c>
      <c r="R10252" s="29" t="n">
        <f aca="true">IF(O10252="","",O10252-TODAY())</f>
        <v>720</v>
      </c>
      <c r="S10252" s="29" t="str">
        <f aca="false">IF(C10252="&lt;&lt; vazio &gt;&gt;","VAZIA",IF(AND(O10252&lt;&gt;"",R10252&lt;0),"VENCIDO",IF(AND(O10252&lt;&gt;"",R10252&lt;=Parametros!$B$10),"PRÓX. VENCIMENTO",IF(F10252="Q","QUALIDADE",IF(F10252="S","BLOQUEADO",IF(F10252="R","RESTRITO/DEVOLUÇÃO",IF(OR(N10252="QUAR",N10252="QRES"),"QUARENTENA",IF(OR(B10252="DESCARTE",B10252="DEVOLUÇÃO"),"DESCARTE/DEVOLUÇÃO",IF(AND(D10252="",K10252&lt;&gt;""),"SEM LOTE",IF(AND(Q10252&lt;&gt;"",Q10252&gt;=Parametros!$B$11),"PARADO/SEM GIRO","OK"))))))))))</f>
        <v>OK</v>
      </c>
      <c r="T10252" s="29" t="str">
        <f aca="false">IF(AND($S10252="PARADO/SEM GIRO",$K10252="KG",OR(Painel!$B$5="(Todos)",A10252=Painel!$B$5)*OR(Painel!$E$5="(Todos)",P10252=Painel!$E$5)),$J10252+ROW()/10000000,"")</f>
        <v/>
      </c>
      <c r="U10252" s="29" t="str">
        <f aca="false">IF(AND($S10252="VENCIDO",$K10252="KG",OR(Painel!$B$5="(Todos)",A10252=Painel!$B$5)*OR(Painel!$E$5="(Todos)",P10252=Painel!$E$5)),$J10252+ROW()/10000000,"")</f>
        <v/>
      </c>
    </row>
    <row r="10253" customFormat="false" ht="15" hidden="false" customHeight="false" outlineLevel="0" collapsed="false">
      <c r="A10253" s="29" t="s">
        <v>56</v>
      </c>
      <c r="B10253" s="29" t="s">
        <v>17410</v>
      </c>
      <c r="C10253" s="29" t="s">
        <v>4608</v>
      </c>
      <c r="D10253" s="29" t="s">
        <v>15858</v>
      </c>
      <c r="E10253" s="29" t="n">
        <v>5</v>
      </c>
      <c r="F10253" s="29"/>
      <c r="G10253" s="29" t="s">
        <v>17412</v>
      </c>
      <c r="H10253" s="30" t="n">
        <v>1200</v>
      </c>
      <c r="I10253" s="31" t="n">
        <v>46280</v>
      </c>
      <c r="J10253" s="30" t="n">
        <v>1200</v>
      </c>
      <c r="K10253" s="29" t="s">
        <v>120</v>
      </c>
      <c r="L10253" s="29" t="s">
        <v>144</v>
      </c>
      <c r="M10253" s="29"/>
      <c r="N10253" s="29" t="s">
        <v>122</v>
      </c>
      <c r="O10253" s="31" t="n">
        <v>47005</v>
      </c>
      <c r="P10253" s="29" t="s">
        <v>123</v>
      </c>
      <c r="Q10253" s="29" t="n">
        <f aca="false">IFERROR(VALUE(L10253),"")</f>
        <v>5</v>
      </c>
      <c r="R10253" s="29" t="n">
        <f aca="true">IF(O10253="","",O10253-TODAY())</f>
        <v>720</v>
      </c>
      <c r="S10253" s="29" t="str">
        <f aca="false">IF(C10253="&lt;&lt; vazio &gt;&gt;","VAZIA",IF(AND(O10253&lt;&gt;"",R10253&lt;0),"VENCIDO",IF(AND(O10253&lt;&gt;"",R10253&lt;=Parametros!$B$10),"PRÓX. VENCIMENTO",IF(F10253="Q","QUALIDADE",IF(F10253="S","BLOQUEADO",IF(F10253="R","RESTRITO/DEVOLUÇÃO",IF(OR(N10253="QUAR",N10253="QRES"),"QUARENTENA",IF(OR(B10253="DESCARTE",B10253="DEVOLUÇÃO"),"DESCARTE/DEVOLUÇÃO",IF(AND(D10253="",K10253&lt;&gt;""),"SEM LOTE",IF(AND(Q10253&lt;&gt;"",Q10253&gt;=Parametros!$B$11),"PARADO/SEM GIRO","OK"))))))))))</f>
        <v>OK</v>
      </c>
      <c r="T10253" s="29" t="str">
        <f aca="false">IF(AND($S10253="PARADO/SEM GIRO",$K10253="KG",OR(Painel!$B$5="(Todos)",A10253=Painel!$B$5)*OR(Painel!$E$5="(Todos)",P10253=Painel!$E$5)),$J10253+ROW()/10000000,"")</f>
        <v/>
      </c>
      <c r="U10253" s="29" t="str">
        <f aca="false">IF(AND($S10253="VENCIDO",$K10253="KG",OR(Painel!$B$5="(Todos)",A10253=Painel!$B$5)*OR(Painel!$E$5="(Todos)",P10253=Painel!$E$5)),$J10253+ROW()/10000000,"")</f>
        <v/>
      </c>
    </row>
    <row r="10254" customFormat="false" ht="15" hidden="false" customHeight="false" outlineLevel="0" collapsed="false">
      <c r="A10254" s="29" t="s">
        <v>56</v>
      </c>
      <c r="B10254" s="29" t="s">
        <v>17410</v>
      </c>
      <c r="C10254" s="29" t="s">
        <v>4608</v>
      </c>
      <c r="D10254" s="29" t="s">
        <v>15858</v>
      </c>
      <c r="E10254" s="29" t="n">
        <v>5</v>
      </c>
      <c r="F10254" s="29"/>
      <c r="G10254" s="29" t="s">
        <v>17413</v>
      </c>
      <c r="H10254" s="30" t="n">
        <v>1200</v>
      </c>
      <c r="I10254" s="31" t="n">
        <v>46280</v>
      </c>
      <c r="J10254" s="30" t="n">
        <v>1200</v>
      </c>
      <c r="K10254" s="29" t="s">
        <v>120</v>
      </c>
      <c r="L10254" s="29" t="s">
        <v>144</v>
      </c>
      <c r="M10254" s="29"/>
      <c r="N10254" s="29" t="s">
        <v>122</v>
      </c>
      <c r="O10254" s="31" t="n">
        <v>47005</v>
      </c>
      <c r="P10254" s="29" t="s">
        <v>123</v>
      </c>
      <c r="Q10254" s="29" t="n">
        <f aca="false">IFERROR(VALUE(L10254),"")</f>
        <v>5</v>
      </c>
      <c r="R10254" s="29" t="n">
        <f aca="true">IF(O10254="","",O10254-TODAY())</f>
        <v>720</v>
      </c>
      <c r="S10254" s="29" t="str">
        <f aca="false">IF(C10254="&lt;&lt; vazio &gt;&gt;","VAZIA",IF(AND(O10254&lt;&gt;"",R10254&lt;0),"VENCIDO",IF(AND(O10254&lt;&gt;"",R10254&lt;=Parametros!$B$10),"PRÓX. VENCIMENTO",IF(F10254="Q","QUALIDADE",IF(F10254="S","BLOQUEADO",IF(F10254="R","RESTRITO/DEVOLUÇÃO",IF(OR(N10254="QUAR",N10254="QRES"),"QUARENTENA",IF(OR(B10254="DESCARTE",B10254="DEVOLUÇÃO"),"DESCARTE/DEVOLUÇÃO",IF(AND(D10254="",K10254&lt;&gt;""),"SEM LOTE",IF(AND(Q10254&lt;&gt;"",Q10254&gt;=Parametros!$B$11),"PARADO/SEM GIRO","OK"))))))))))</f>
        <v>OK</v>
      </c>
      <c r="T10254" s="29" t="str">
        <f aca="false">IF(AND($S10254="PARADO/SEM GIRO",$K10254="KG",OR(Painel!$B$5="(Todos)",A10254=Painel!$B$5)*OR(Painel!$E$5="(Todos)",P10254=Painel!$E$5)),$J10254+ROW()/10000000,"")</f>
        <v/>
      </c>
      <c r="U10254" s="29" t="str">
        <f aca="false">IF(AND($S10254="VENCIDO",$K10254="KG",OR(Painel!$B$5="(Todos)",A10254=Painel!$B$5)*OR(Painel!$E$5="(Todos)",P10254=Painel!$E$5)),$J10254+ROW()/10000000,"")</f>
        <v/>
      </c>
    </row>
    <row r="10255" customFormat="false" ht="15" hidden="false" customHeight="false" outlineLevel="0" collapsed="false">
      <c r="A10255" s="29" t="s">
        <v>56</v>
      </c>
      <c r="B10255" s="29" t="s">
        <v>17410</v>
      </c>
      <c r="C10255" s="29" t="s">
        <v>4608</v>
      </c>
      <c r="D10255" s="29" t="s">
        <v>15858</v>
      </c>
      <c r="E10255" s="29" t="n">
        <v>5</v>
      </c>
      <c r="F10255" s="29"/>
      <c r="G10255" s="29" t="s">
        <v>17414</v>
      </c>
      <c r="H10255" s="30" t="n">
        <v>1200</v>
      </c>
      <c r="I10255" s="31" t="n">
        <v>46280</v>
      </c>
      <c r="J10255" s="30" t="n">
        <v>1200</v>
      </c>
      <c r="K10255" s="29" t="s">
        <v>120</v>
      </c>
      <c r="L10255" s="29" t="s">
        <v>144</v>
      </c>
      <c r="M10255" s="29"/>
      <c r="N10255" s="29" t="s">
        <v>122</v>
      </c>
      <c r="O10255" s="31" t="n">
        <v>47005</v>
      </c>
      <c r="P10255" s="29" t="s">
        <v>123</v>
      </c>
      <c r="Q10255" s="29" t="n">
        <f aca="false">IFERROR(VALUE(L10255),"")</f>
        <v>5</v>
      </c>
      <c r="R10255" s="29" t="n">
        <f aca="true">IF(O10255="","",O10255-TODAY())</f>
        <v>720</v>
      </c>
      <c r="S10255" s="29" t="str">
        <f aca="false">IF(C10255="&lt;&lt; vazio &gt;&gt;","VAZIA",IF(AND(O10255&lt;&gt;"",R10255&lt;0),"VENCIDO",IF(AND(O10255&lt;&gt;"",R10255&lt;=Parametros!$B$10),"PRÓX. VENCIMENTO",IF(F10255="Q","QUALIDADE",IF(F10255="S","BLOQUEADO",IF(F10255="R","RESTRITO/DEVOLUÇÃO",IF(OR(N10255="QUAR",N10255="QRES"),"QUARENTENA",IF(OR(B10255="DESCARTE",B10255="DEVOLUÇÃO"),"DESCARTE/DEVOLUÇÃO",IF(AND(D10255="",K10255&lt;&gt;""),"SEM LOTE",IF(AND(Q10255&lt;&gt;"",Q10255&gt;=Parametros!$B$11),"PARADO/SEM GIRO","OK"))))))))))</f>
        <v>OK</v>
      </c>
      <c r="T10255" s="29" t="str">
        <f aca="false">IF(AND($S10255="PARADO/SEM GIRO",$K10255="KG",OR(Painel!$B$5="(Todos)",A10255=Painel!$B$5)*OR(Painel!$E$5="(Todos)",P10255=Painel!$E$5)),$J10255+ROW()/10000000,"")</f>
        <v/>
      </c>
      <c r="U10255" s="29" t="str">
        <f aca="false">IF(AND($S10255="VENCIDO",$K10255="KG",OR(Painel!$B$5="(Todos)",A10255=Painel!$B$5)*OR(Painel!$E$5="(Todos)",P10255=Painel!$E$5)),$J10255+ROW()/10000000,"")</f>
        <v/>
      </c>
    </row>
    <row r="10256" customFormat="false" ht="15" hidden="false" customHeight="false" outlineLevel="0" collapsed="false">
      <c r="A10256" s="29" t="s">
        <v>56</v>
      </c>
      <c r="B10256" s="29" t="s">
        <v>17410</v>
      </c>
      <c r="C10256" s="29" t="s">
        <v>4608</v>
      </c>
      <c r="D10256" s="29" t="s">
        <v>15858</v>
      </c>
      <c r="E10256" s="29" t="n">
        <v>5</v>
      </c>
      <c r="F10256" s="29"/>
      <c r="G10256" s="29" t="s">
        <v>17415</v>
      </c>
      <c r="H10256" s="30" t="n">
        <v>1200</v>
      </c>
      <c r="I10256" s="31" t="n">
        <v>46280</v>
      </c>
      <c r="J10256" s="30" t="n">
        <v>1200</v>
      </c>
      <c r="K10256" s="29" t="s">
        <v>120</v>
      </c>
      <c r="L10256" s="29" t="s">
        <v>144</v>
      </c>
      <c r="M10256" s="29"/>
      <c r="N10256" s="29" t="s">
        <v>122</v>
      </c>
      <c r="O10256" s="31" t="n">
        <v>47005</v>
      </c>
      <c r="P10256" s="29" t="s">
        <v>123</v>
      </c>
      <c r="Q10256" s="29" t="n">
        <f aca="false">IFERROR(VALUE(L10256),"")</f>
        <v>5</v>
      </c>
      <c r="R10256" s="29" t="n">
        <f aca="true">IF(O10256="","",O10256-TODAY())</f>
        <v>720</v>
      </c>
      <c r="S10256" s="29" t="str">
        <f aca="false">IF(C10256="&lt;&lt; vazio &gt;&gt;","VAZIA",IF(AND(O10256&lt;&gt;"",R10256&lt;0),"VENCIDO",IF(AND(O10256&lt;&gt;"",R10256&lt;=Parametros!$B$10),"PRÓX. VENCIMENTO",IF(F10256="Q","QUALIDADE",IF(F10256="S","BLOQUEADO",IF(F10256="R","RESTRITO/DEVOLUÇÃO",IF(OR(N10256="QUAR",N10256="QRES"),"QUARENTENA",IF(OR(B10256="DESCARTE",B10256="DEVOLUÇÃO"),"DESCARTE/DEVOLUÇÃO",IF(AND(D10256="",K10256&lt;&gt;""),"SEM LOTE",IF(AND(Q10256&lt;&gt;"",Q10256&gt;=Parametros!$B$11),"PARADO/SEM GIRO","OK"))))))))))</f>
        <v>OK</v>
      </c>
      <c r="T10256" s="29" t="str">
        <f aca="false">IF(AND($S10256="PARADO/SEM GIRO",$K10256="KG",OR(Painel!$B$5="(Todos)",A10256=Painel!$B$5)*OR(Painel!$E$5="(Todos)",P10256=Painel!$E$5)),$J10256+ROW()/10000000,"")</f>
        <v/>
      </c>
      <c r="U10256" s="29" t="str">
        <f aca="false">IF(AND($S10256="VENCIDO",$K10256="KG",OR(Painel!$B$5="(Todos)",A10256=Painel!$B$5)*OR(Painel!$E$5="(Todos)",P10256=Painel!$E$5)),$J10256+ROW()/10000000,"")</f>
        <v/>
      </c>
    </row>
    <row r="10257" customFormat="false" ht="15" hidden="false" customHeight="false" outlineLevel="0" collapsed="false">
      <c r="A10257" s="29" t="s">
        <v>56</v>
      </c>
      <c r="B10257" s="29" t="s">
        <v>17416</v>
      </c>
      <c r="C10257" s="29" t="s">
        <v>4608</v>
      </c>
      <c r="D10257" s="29" t="s">
        <v>17417</v>
      </c>
      <c r="E10257" s="29" t="n">
        <v>5</v>
      </c>
      <c r="F10257" s="29"/>
      <c r="G10257" s="29" t="s">
        <v>17418</v>
      </c>
      <c r="H10257" s="30" t="n">
        <v>1200</v>
      </c>
      <c r="I10257" s="31" t="n">
        <v>46271</v>
      </c>
      <c r="J10257" s="30" t="n">
        <v>1200</v>
      </c>
      <c r="K10257" s="29" t="s">
        <v>120</v>
      </c>
      <c r="L10257" s="29" t="s">
        <v>221</v>
      </c>
      <c r="M10257" s="29"/>
      <c r="N10257" s="29" t="s">
        <v>122</v>
      </c>
      <c r="O10257" s="31" t="n">
        <v>47001</v>
      </c>
      <c r="P10257" s="29" t="s">
        <v>123</v>
      </c>
      <c r="Q10257" s="29" t="n">
        <f aca="false">IFERROR(VALUE(L10257),"")</f>
        <v>14</v>
      </c>
      <c r="R10257" s="29" t="n">
        <f aca="true">IF(O10257="","",O10257-TODAY())</f>
        <v>716</v>
      </c>
      <c r="S10257" s="29" t="str">
        <f aca="false">IF(C10257="&lt;&lt; vazio &gt;&gt;","VAZIA",IF(AND(O10257&lt;&gt;"",R10257&lt;0),"VENCIDO",IF(AND(O10257&lt;&gt;"",R10257&lt;=Parametros!$B$10),"PRÓX. VENCIMENTO",IF(F10257="Q","QUALIDADE",IF(F10257="S","BLOQUEADO",IF(F10257="R","RESTRITO/DEVOLUÇÃO",IF(OR(N10257="QUAR",N10257="QRES"),"QUARENTENA",IF(OR(B10257="DESCARTE",B10257="DEVOLUÇÃO"),"DESCARTE/DEVOLUÇÃO",IF(AND(D10257="",K10257&lt;&gt;""),"SEM LOTE",IF(AND(Q10257&lt;&gt;"",Q10257&gt;=Parametros!$B$11),"PARADO/SEM GIRO","OK"))))))))))</f>
        <v>OK</v>
      </c>
      <c r="T10257" s="29" t="str">
        <f aca="false">IF(AND($S10257="PARADO/SEM GIRO",$K10257="KG",OR(Painel!$B$5="(Todos)",A10257=Painel!$B$5)*OR(Painel!$E$5="(Todos)",P10257=Painel!$E$5)),$J10257+ROW()/10000000,"")</f>
        <v/>
      </c>
      <c r="U10257" s="29" t="str">
        <f aca="false">IF(AND($S10257="VENCIDO",$K10257="KG",OR(Painel!$B$5="(Todos)",A10257=Painel!$B$5)*OR(Painel!$E$5="(Todos)",P10257=Painel!$E$5)),$J10257+ROW()/10000000,"")</f>
        <v/>
      </c>
    </row>
    <row r="10258" customFormat="false" ht="15" hidden="false" customHeight="false" outlineLevel="0" collapsed="false">
      <c r="A10258" s="29" t="s">
        <v>56</v>
      </c>
      <c r="B10258" s="29" t="s">
        <v>17416</v>
      </c>
      <c r="C10258" s="29" t="s">
        <v>4608</v>
      </c>
      <c r="D10258" s="29" t="s">
        <v>17417</v>
      </c>
      <c r="E10258" s="29" t="n">
        <v>5</v>
      </c>
      <c r="F10258" s="29"/>
      <c r="G10258" s="29" t="s">
        <v>17419</v>
      </c>
      <c r="H10258" s="30" t="n">
        <v>1200</v>
      </c>
      <c r="I10258" s="31" t="n">
        <v>46271</v>
      </c>
      <c r="J10258" s="30" t="n">
        <v>1200</v>
      </c>
      <c r="K10258" s="29" t="s">
        <v>120</v>
      </c>
      <c r="L10258" s="29" t="s">
        <v>221</v>
      </c>
      <c r="M10258" s="29"/>
      <c r="N10258" s="29" t="s">
        <v>122</v>
      </c>
      <c r="O10258" s="31" t="n">
        <v>47001</v>
      </c>
      <c r="P10258" s="29" t="s">
        <v>123</v>
      </c>
      <c r="Q10258" s="29" t="n">
        <f aca="false">IFERROR(VALUE(L10258),"")</f>
        <v>14</v>
      </c>
      <c r="R10258" s="29" t="n">
        <f aca="true">IF(O10258="","",O10258-TODAY())</f>
        <v>716</v>
      </c>
      <c r="S10258" s="29" t="str">
        <f aca="false">IF(C10258="&lt;&lt; vazio &gt;&gt;","VAZIA",IF(AND(O10258&lt;&gt;"",R10258&lt;0),"VENCIDO",IF(AND(O10258&lt;&gt;"",R10258&lt;=Parametros!$B$10),"PRÓX. VENCIMENTO",IF(F10258="Q","QUALIDADE",IF(F10258="S","BLOQUEADO",IF(F10258="R","RESTRITO/DEVOLUÇÃO",IF(OR(N10258="QUAR",N10258="QRES"),"QUARENTENA",IF(OR(B10258="DESCARTE",B10258="DEVOLUÇÃO"),"DESCARTE/DEVOLUÇÃO",IF(AND(D10258="",K10258&lt;&gt;""),"SEM LOTE",IF(AND(Q10258&lt;&gt;"",Q10258&gt;=Parametros!$B$11),"PARADO/SEM GIRO","OK"))))))))))</f>
        <v>OK</v>
      </c>
      <c r="T10258" s="29" t="str">
        <f aca="false">IF(AND($S10258="PARADO/SEM GIRO",$K10258="KG",OR(Painel!$B$5="(Todos)",A10258=Painel!$B$5)*OR(Painel!$E$5="(Todos)",P10258=Painel!$E$5)),$J10258+ROW()/10000000,"")</f>
        <v/>
      </c>
      <c r="U10258" s="29" t="str">
        <f aca="false">IF(AND($S10258="VENCIDO",$K10258="KG",OR(Painel!$B$5="(Todos)",A10258=Painel!$B$5)*OR(Painel!$E$5="(Todos)",P10258=Painel!$E$5)),$J10258+ROW()/10000000,"")</f>
        <v/>
      </c>
    </row>
    <row r="10259" customFormat="false" ht="15" hidden="false" customHeight="false" outlineLevel="0" collapsed="false">
      <c r="A10259" s="29" t="s">
        <v>56</v>
      </c>
      <c r="B10259" s="29" t="s">
        <v>17416</v>
      </c>
      <c r="C10259" s="29" t="s">
        <v>4608</v>
      </c>
      <c r="D10259" s="29" t="s">
        <v>17420</v>
      </c>
      <c r="E10259" s="29" t="n">
        <v>5</v>
      </c>
      <c r="F10259" s="29"/>
      <c r="G10259" s="29" t="s">
        <v>17421</v>
      </c>
      <c r="H10259" s="30" t="n">
        <v>1200</v>
      </c>
      <c r="I10259" s="31" t="n">
        <v>46280</v>
      </c>
      <c r="J10259" s="30" t="n">
        <v>1200</v>
      </c>
      <c r="K10259" s="29" t="s">
        <v>120</v>
      </c>
      <c r="L10259" s="29" t="s">
        <v>144</v>
      </c>
      <c r="M10259" s="29"/>
      <c r="N10259" s="29" t="s">
        <v>122</v>
      </c>
      <c r="O10259" s="31" t="n">
        <v>47005</v>
      </c>
      <c r="P10259" s="29" t="s">
        <v>123</v>
      </c>
      <c r="Q10259" s="29" t="n">
        <f aca="false">IFERROR(VALUE(L10259),"")</f>
        <v>5</v>
      </c>
      <c r="R10259" s="29" t="n">
        <f aca="true">IF(O10259="","",O10259-TODAY())</f>
        <v>720</v>
      </c>
      <c r="S10259" s="29" t="str">
        <f aca="false">IF(C10259="&lt;&lt; vazio &gt;&gt;","VAZIA",IF(AND(O10259&lt;&gt;"",R10259&lt;0),"VENCIDO",IF(AND(O10259&lt;&gt;"",R10259&lt;=Parametros!$B$10),"PRÓX. VENCIMENTO",IF(F10259="Q","QUALIDADE",IF(F10259="S","BLOQUEADO",IF(F10259="R","RESTRITO/DEVOLUÇÃO",IF(OR(N10259="QUAR",N10259="QRES"),"QUARENTENA",IF(OR(B10259="DESCARTE",B10259="DEVOLUÇÃO"),"DESCARTE/DEVOLUÇÃO",IF(AND(D10259="",K10259&lt;&gt;""),"SEM LOTE",IF(AND(Q10259&lt;&gt;"",Q10259&gt;=Parametros!$B$11),"PARADO/SEM GIRO","OK"))))))))))</f>
        <v>OK</v>
      </c>
      <c r="T10259" s="29" t="str">
        <f aca="false">IF(AND($S10259="PARADO/SEM GIRO",$K10259="KG",OR(Painel!$B$5="(Todos)",A10259=Painel!$B$5)*OR(Painel!$E$5="(Todos)",P10259=Painel!$E$5)),$J10259+ROW()/10000000,"")</f>
        <v/>
      </c>
      <c r="U10259" s="29" t="str">
        <f aca="false">IF(AND($S10259="VENCIDO",$K10259="KG",OR(Painel!$B$5="(Todos)",A10259=Painel!$B$5)*OR(Painel!$E$5="(Todos)",P10259=Painel!$E$5)),$J10259+ROW()/10000000,"")</f>
        <v/>
      </c>
    </row>
    <row r="10260" customFormat="false" ht="15" hidden="false" customHeight="false" outlineLevel="0" collapsed="false">
      <c r="A10260" s="29" t="s">
        <v>56</v>
      </c>
      <c r="B10260" s="29" t="s">
        <v>17416</v>
      </c>
      <c r="C10260" s="29" t="s">
        <v>4608</v>
      </c>
      <c r="D10260" s="29" t="s">
        <v>17420</v>
      </c>
      <c r="E10260" s="29" t="n">
        <v>5</v>
      </c>
      <c r="F10260" s="29"/>
      <c r="G10260" s="29" t="s">
        <v>17422</v>
      </c>
      <c r="H10260" s="30" t="n">
        <v>1200</v>
      </c>
      <c r="I10260" s="31" t="n">
        <v>46280</v>
      </c>
      <c r="J10260" s="30" t="n">
        <v>1200</v>
      </c>
      <c r="K10260" s="29" t="s">
        <v>120</v>
      </c>
      <c r="L10260" s="29" t="s">
        <v>144</v>
      </c>
      <c r="M10260" s="29"/>
      <c r="N10260" s="29" t="s">
        <v>122</v>
      </c>
      <c r="O10260" s="31" t="n">
        <v>47005</v>
      </c>
      <c r="P10260" s="29" t="s">
        <v>123</v>
      </c>
      <c r="Q10260" s="29" t="n">
        <f aca="false">IFERROR(VALUE(L10260),"")</f>
        <v>5</v>
      </c>
      <c r="R10260" s="29" t="n">
        <f aca="true">IF(O10260="","",O10260-TODAY())</f>
        <v>720</v>
      </c>
      <c r="S10260" s="29" t="str">
        <f aca="false">IF(C10260="&lt;&lt; vazio &gt;&gt;","VAZIA",IF(AND(O10260&lt;&gt;"",R10260&lt;0),"VENCIDO",IF(AND(O10260&lt;&gt;"",R10260&lt;=Parametros!$B$10),"PRÓX. VENCIMENTO",IF(F10260="Q","QUALIDADE",IF(F10260="S","BLOQUEADO",IF(F10260="R","RESTRITO/DEVOLUÇÃO",IF(OR(N10260="QUAR",N10260="QRES"),"QUARENTENA",IF(OR(B10260="DESCARTE",B10260="DEVOLUÇÃO"),"DESCARTE/DEVOLUÇÃO",IF(AND(D10260="",K10260&lt;&gt;""),"SEM LOTE",IF(AND(Q10260&lt;&gt;"",Q10260&gt;=Parametros!$B$11),"PARADO/SEM GIRO","OK"))))))))))</f>
        <v>OK</v>
      </c>
      <c r="T10260" s="29" t="str">
        <f aca="false">IF(AND($S10260="PARADO/SEM GIRO",$K10260="KG",OR(Painel!$B$5="(Todos)",A10260=Painel!$B$5)*OR(Painel!$E$5="(Todos)",P10260=Painel!$E$5)),$J10260+ROW()/10000000,"")</f>
        <v/>
      </c>
      <c r="U10260" s="29" t="str">
        <f aca="false">IF(AND($S10260="VENCIDO",$K10260="KG",OR(Painel!$B$5="(Todos)",A10260=Painel!$B$5)*OR(Painel!$E$5="(Todos)",P10260=Painel!$E$5)),$J10260+ROW()/10000000,"")</f>
        <v/>
      </c>
    </row>
    <row r="10261" customFormat="false" ht="15" hidden="false" customHeight="false" outlineLevel="0" collapsed="false">
      <c r="A10261" s="29" t="s">
        <v>56</v>
      </c>
      <c r="B10261" s="29" t="s">
        <v>17416</v>
      </c>
      <c r="C10261" s="29" t="s">
        <v>4608</v>
      </c>
      <c r="D10261" s="29" t="s">
        <v>17420</v>
      </c>
      <c r="E10261" s="29" t="n">
        <v>5</v>
      </c>
      <c r="F10261" s="29"/>
      <c r="G10261" s="29" t="s">
        <v>17423</v>
      </c>
      <c r="H10261" s="30" t="n">
        <v>1200</v>
      </c>
      <c r="I10261" s="31" t="n">
        <v>46280</v>
      </c>
      <c r="J10261" s="30" t="n">
        <v>1200</v>
      </c>
      <c r="K10261" s="29" t="s">
        <v>120</v>
      </c>
      <c r="L10261" s="29" t="s">
        <v>144</v>
      </c>
      <c r="M10261" s="29"/>
      <c r="N10261" s="29" t="s">
        <v>122</v>
      </c>
      <c r="O10261" s="31" t="n">
        <v>47005</v>
      </c>
      <c r="P10261" s="29" t="s">
        <v>123</v>
      </c>
      <c r="Q10261" s="29" t="n">
        <f aca="false">IFERROR(VALUE(L10261),"")</f>
        <v>5</v>
      </c>
      <c r="R10261" s="29" t="n">
        <f aca="true">IF(O10261="","",O10261-TODAY())</f>
        <v>720</v>
      </c>
      <c r="S10261" s="29" t="str">
        <f aca="false">IF(C10261="&lt;&lt; vazio &gt;&gt;","VAZIA",IF(AND(O10261&lt;&gt;"",R10261&lt;0),"VENCIDO",IF(AND(O10261&lt;&gt;"",R10261&lt;=Parametros!$B$10),"PRÓX. VENCIMENTO",IF(F10261="Q","QUALIDADE",IF(F10261="S","BLOQUEADO",IF(F10261="R","RESTRITO/DEVOLUÇÃO",IF(OR(N10261="QUAR",N10261="QRES"),"QUARENTENA",IF(OR(B10261="DESCARTE",B10261="DEVOLUÇÃO"),"DESCARTE/DEVOLUÇÃO",IF(AND(D10261="",K10261&lt;&gt;""),"SEM LOTE",IF(AND(Q10261&lt;&gt;"",Q10261&gt;=Parametros!$B$11),"PARADO/SEM GIRO","OK"))))))))))</f>
        <v>OK</v>
      </c>
      <c r="T10261" s="29" t="str">
        <f aca="false">IF(AND($S10261="PARADO/SEM GIRO",$K10261="KG",OR(Painel!$B$5="(Todos)",A10261=Painel!$B$5)*OR(Painel!$E$5="(Todos)",P10261=Painel!$E$5)),$J10261+ROW()/10000000,"")</f>
        <v/>
      </c>
      <c r="U10261" s="29" t="str">
        <f aca="false">IF(AND($S10261="VENCIDO",$K10261="KG",OR(Painel!$B$5="(Todos)",A10261=Painel!$B$5)*OR(Painel!$E$5="(Todos)",P10261=Painel!$E$5)),$J10261+ROW()/10000000,"")</f>
        <v/>
      </c>
    </row>
    <row r="10262" customFormat="false" ht="15" hidden="false" customHeight="false" outlineLevel="0" collapsed="false">
      <c r="A10262" s="29" t="s">
        <v>56</v>
      </c>
      <c r="B10262" s="29" t="s">
        <v>17424</v>
      </c>
      <c r="C10262" s="29" t="s">
        <v>4608</v>
      </c>
      <c r="D10262" s="29" t="s">
        <v>15864</v>
      </c>
      <c r="E10262" s="29" t="n">
        <v>5</v>
      </c>
      <c r="F10262" s="29"/>
      <c r="G10262" s="29" t="s">
        <v>17425</v>
      </c>
      <c r="H10262" s="30" t="n">
        <v>1200</v>
      </c>
      <c r="I10262" s="31" t="n">
        <v>46283</v>
      </c>
      <c r="J10262" s="30" t="n">
        <v>1200</v>
      </c>
      <c r="K10262" s="29" t="s">
        <v>120</v>
      </c>
      <c r="L10262" s="29" t="s">
        <v>176</v>
      </c>
      <c r="M10262" s="29"/>
      <c r="N10262" s="29" t="s">
        <v>122</v>
      </c>
      <c r="O10262" s="31" t="n">
        <v>47013</v>
      </c>
      <c r="P10262" s="29" t="s">
        <v>123</v>
      </c>
      <c r="Q10262" s="29" t="n">
        <f aca="false">IFERROR(VALUE(L10262),"")</f>
        <v>2</v>
      </c>
      <c r="R10262" s="29" t="n">
        <f aca="true">IF(O10262="","",O10262-TODAY())</f>
        <v>728</v>
      </c>
      <c r="S10262" s="29" t="str">
        <f aca="false">IF(C10262="&lt;&lt; vazio &gt;&gt;","VAZIA",IF(AND(O10262&lt;&gt;"",R10262&lt;0),"VENCIDO",IF(AND(O10262&lt;&gt;"",R10262&lt;=Parametros!$B$10),"PRÓX. VENCIMENTO",IF(F10262="Q","QUALIDADE",IF(F10262="S","BLOQUEADO",IF(F10262="R","RESTRITO/DEVOLUÇÃO",IF(OR(N10262="QUAR",N10262="QRES"),"QUARENTENA",IF(OR(B10262="DESCARTE",B10262="DEVOLUÇÃO"),"DESCARTE/DEVOLUÇÃO",IF(AND(D10262="",K10262&lt;&gt;""),"SEM LOTE",IF(AND(Q10262&lt;&gt;"",Q10262&gt;=Parametros!$B$11),"PARADO/SEM GIRO","OK"))))))))))</f>
        <v>OK</v>
      </c>
      <c r="T10262" s="29" t="str">
        <f aca="false">IF(AND($S10262="PARADO/SEM GIRO",$K10262="KG",OR(Painel!$B$5="(Todos)",A10262=Painel!$B$5)*OR(Painel!$E$5="(Todos)",P10262=Painel!$E$5)),$J10262+ROW()/10000000,"")</f>
        <v/>
      </c>
      <c r="U10262" s="29" t="str">
        <f aca="false">IF(AND($S10262="VENCIDO",$K10262="KG",OR(Painel!$B$5="(Todos)",A10262=Painel!$B$5)*OR(Painel!$E$5="(Todos)",P10262=Painel!$E$5)),$J10262+ROW()/10000000,"")</f>
        <v/>
      </c>
    </row>
    <row r="10263" customFormat="false" ht="15" hidden="false" customHeight="false" outlineLevel="0" collapsed="false">
      <c r="A10263" s="29" t="s">
        <v>56</v>
      </c>
      <c r="B10263" s="29" t="s">
        <v>17424</v>
      </c>
      <c r="C10263" s="29" t="s">
        <v>4608</v>
      </c>
      <c r="D10263" s="29" t="s">
        <v>15864</v>
      </c>
      <c r="E10263" s="29" t="n">
        <v>5</v>
      </c>
      <c r="F10263" s="29"/>
      <c r="G10263" s="29" t="s">
        <v>17426</v>
      </c>
      <c r="H10263" s="30" t="n">
        <v>1200</v>
      </c>
      <c r="I10263" s="31" t="n">
        <v>46283</v>
      </c>
      <c r="J10263" s="30" t="n">
        <v>1200</v>
      </c>
      <c r="K10263" s="29" t="s">
        <v>120</v>
      </c>
      <c r="L10263" s="29" t="s">
        <v>176</v>
      </c>
      <c r="M10263" s="29"/>
      <c r="N10263" s="29" t="s">
        <v>122</v>
      </c>
      <c r="O10263" s="31" t="n">
        <v>47013</v>
      </c>
      <c r="P10263" s="29" t="s">
        <v>123</v>
      </c>
      <c r="Q10263" s="29" t="n">
        <f aca="false">IFERROR(VALUE(L10263),"")</f>
        <v>2</v>
      </c>
      <c r="R10263" s="29" t="n">
        <f aca="true">IF(O10263="","",O10263-TODAY())</f>
        <v>728</v>
      </c>
      <c r="S10263" s="29" t="str">
        <f aca="false">IF(C10263="&lt;&lt; vazio &gt;&gt;","VAZIA",IF(AND(O10263&lt;&gt;"",R10263&lt;0),"VENCIDO",IF(AND(O10263&lt;&gt;"",R10263&lt;=Parametros!$B$10),"PRÓX. VENCIMENTO",IF(F10263="Q","QUALIDADE",IF(F10263="S","BLOQUEADO",IF(F10263="R","RESTRITO/DEVOLUÇÃO",IF(OR(N10263="QUAR",N10263="QRES"),"QUARENTENA",IF(OR(B10263="DESCARTE",B10263="DEVOLUÇÃO"),"DESCARTE/DEVOLUÇÃO",IF(AND(D10263="",K10263&lt;&gt;""),"SEM LOTE",IF(AND(Q10263&lt;&gt;"",Q10263&gt;=Parametros!$B$11),"PARADO/SEM GIRO","OK"))))))))))</f>
        <v>OK</v>
      </c>
      <c r="T10263" s="29" t="str">
        <f aca="false">IF(AND($S10263="PARADO/SEM GIRO",$K10263="KG",OR(Painel!$B$5="(Todos)",A10263=Painel!$B$5)*OR(Painel!$E$5="(Todos)",P10263=Painel!$E$5)),$J10263+ROW()/10000000,"")</f>
        <v/>
      </c>
      <c r="U10263" s="29" t="str">
        <f aca="false">IF(AND($S10263="VENCIDO",$K10263="KG",OR(Painel!$B$5="(Todos)",A10263=Painel!$B$5)*OR(Painel!$E$5="(Todos)",P10263=Painel!$E$5)),$J10263+ROW()/10000000,"")</f>
        <v/>
      </c>
    </row>
    <row r="10264" customFormat="false" ht="15" hidden="false" customHeight="false" outlineLevel="0" collapsed="false">
      <c r="A10264" s="29" t="s">
        <v>56</v>
      </c>
      <c r="B10264" s="29" t="s">
        <v>17424</v>
      </c>
      <c r="C10264" s="29" t="s">
        <v>4608</v>
      </c>
      <c r="D10264" s="29" t="s">
        <v>15864</v>
      </c>
      <c r="E10264" s="29" t="n">
        <v>5</v>
      </c>
      <c r="F10264" s="29"/>
      <c r="G10264" s="29" t="s">
        <v>17427</v>
      </c>
      <c r="H10264" s="30" t="n">
        <v>1200</v>
      </c>
      <c r="I10264" s="31" t="n">
        <v>46283</v>
      </c>
      <c r="J10264" s="30" t="n">
        <v>1200</v>
      </c>
      <c r="K10264" s="29" t="s">
        <v>120</v>
      </c>
      <c r="L10264" s="29" t="s">
        <v>176</v>
      </c>
      <c r="M10264" s="29"/>
      <c r="N10264" s="29" t="s">
        <v>122</v>
      </c>
      <c r="O10264" s="31" t="n">
        <v>47013</v>
      </c>
      <c r="P10264" s="29" t="s">
        <v>123</v>
      </c>
      <c r="Q10264" s="29" t="n">
        <f aca="false">IFERROR(VALUE(L10264),"")</f>
        <v>2</v>
      </c>
      <c r="R10264" s="29" t="n">
        <f aca="true">IF(O10264="","",O10264-TODAY())</f>
        <v>728</v>
      </c>
      <c r="S10264" s="29" t="str">
        <f aca="false">IF(C10264="&lt;&lt; vazio &gt;&gt;","VAZIA",IF(AND(O10264&lt;&gt;"",R10264&lt;0),"VENCIDO",IF(AND(O10264&lt;&gt;"",R10264&lt;=Parametros!$B$10),"PRÓX. VENCIMENTO",IF(F10264="Q","QUALIDADE",IF(F10264="S","BLOQUEADO",IF(F10264="R","RESTRITO/DEVOLUÇÃO",IF(OR(N10264="QUAR",N10264="QRES"),"QUARENTENA",IF(OR(B10264="DESCARTE",B10264="DEVOLUÇÃO"),"DESCARTE/DEVOLUÇÃO",IF(AND(D10264="",K10264&lt;&gt;""),"SEM LOTE",IF(AND(Q10264&lt;&gt;"",Q10264&gt;=Parametros!$B$11),"PARADO/SEM GIRO","OK"))))))))))</f>
        <v>OK</v>
      </c>
      <c r="T10264" s="29" t="str">
        <f aca="false">IF(AND($S10264="PARADO/SEM GIRO",$K10264="KG",OR(Painel!$B$5="(Todos)",A10264=Painel!$B$5)*OR(Painel!$E$5="(Todos)",P10264=Painel!$E$5)),$J10264+ROW()/10000000,"")</f>
        <v/>
      </c>
      <c r="U10264" s="29" t="str">
        <f aca="false">IF(AND($S10264="VENCIDO",$K10264="KG",OR(Painel!$B$5="(Todos)",A10264=Painel!$B$5)*OR(Painel!$E$5="(Todos)",P10264=Painel!$E$5)),$J10264+ROW()/10000000,"")</f>
        <v/>
      </c>
    </row>
    <row r="10265" customFormat="false" ht="15" hidden="false" customHeight="false" outlineLevel="0" collapsed="false">
      <c r="A10265" s="29" t="s">
        <v>56</v>
      </c>
      <c r="B10265" s="29" t="s">
        <v>17424</v>
      </c>
      <c r="C10265" s="29" t="s">
        <v>4608</v>
      </c>
      <c r="D10265" s="29" t="s">
        <v>15864</v>
      </c>
      <c r="E10265" s="29" t="n">
        <v>5</v>
      </c>
      <c r="F10265" s="29"/>
      <c r="G10265" s="29" t="s">
        <v>17428</v>
      </c>
      <c r="H10265" s="30" t="n">
        <v>1200</v>
      </c>
      <c r="I10265" s="31" t="n">
        <v>46283</v>
      </c>
      <c r="J10265" s="30" t="n">
        <v>1200</v>
      </c>
      <c r="K10265" s="29" t="s">
        <v>120</v>
      </c>
      <c r="L10265" s="29" t="s">
        <v>176</v>
      </c>
      <c r="M10265" s="29"/>
      <c r="N10265" s="29" t="s">
        <v>122</v>
      </c>
      <c r="O10265" s="31" t="n">
        <v>47013</v>
      </c>
      <c r="P10265" s="29" t="s">
        <v>123</v>
      </c>
      <c r="Q10265" s="29" t="n">
        <f aca="false">IFERROR(VALUE(L10265),"")</f>
        <v>2</v>
      </c>
      <c r="R10265" s="29" t="n">
        <f aca="true">IF(O10265="","",O10265-TODAY())</f>
        <v>728</v>
      </c>
      <c r="S10265" s="29" t="str">
        <f aca="false">IF(C10265="&lt;&lt; vazio &gt;&gt;","VAZIA",IF(AND(O10265&lt;&gt;"",R10265&lt;0),"VENCIDO",IF(AND(O10265&lt;&gt;"",R10265&lt;=Parametros!$B$10),"PRÓX. VENCIMENTO",IF(F10265="Q","QUALIDADE",IF(F10265="S","BLOQUEADO",IF(F10265="R","RESTRITO/DEVOLUÇÃO",IF(OR(N10265="QUAR",N10265="QRES"),"QUARENTENA",IF(OR(B10265="DESCARTE",B10265="DEVOLUÇÃO"),"DESCARTE/DEVOLUÇÃO",IF(AND(D10265="",K10265&lt;&gt;""),"SEM LOTE",IF(AND(Q10265&lt;&gt;"",Q10265&gt;=Parametros!$B$11),"PARADO/SEM GIRO","OK"))))))))))</f>
        <v>OK</v>
      </c>
      <c r="T10265" s="29" t="str">
        <f aca="false">IF(AND($S10265="PARADO/SEM GIRO",$K10265="KG",OR(Painel!$B$5="(Todos)",A10265=Painel!$B$5)*OR(Painel!$E$5="(Todos)",P10265=Painel!$E$5)),$J10265+ROW()/10000000,"")</f>
        <v/>
      </c>
      <c r="U10265" s="29" t="str">
        <f aca="false">IF(AND($S10265="VENCIDO",$K10265="KG",OR(Painel!$B$5="(Todos)",A10265=Painel!$B$5)*OR(Painel!$E$5="(Todos)",P10265=Painel!$E$5)),$J10265+ROW()/10000000,"")</f>
        <v/>
      </c>
    </row>
    <row r="10266" customFormat="false" ht="15" hidden="false" customHeight="false" outlineLevel="0" collapsed="false">
      <c r="A10266" s="29" t="s">
        <v>56</v>
      </c>
      <c r="B10266" s="29" t="s">
        <v>17424</v>
      </c>
      <c r="C10266" s="29" t="s">
        <v>4608</v>
      </c>
      <c r="D10266" s="29" t="s">
        <v>15864</v>
      </c>
      <c r="E10266" s="29" t="n">
        <v>5</v>
      </c>
      <c r="F10266" s="29"/>
      <c r="G10266" s="29" t="s">
        <v>17429</v>
      </c>
      <c r="H10266" s="30" t="n">
        <v>1200</v>
      </c>
      <c r="I10266" s="31" t="n">
        <v>46283</v>
      </c>
      <c r="J10266" s="30" t="n">
        <v>1200</v>
      </c>
      <c r="K10266" s="29" t="s">
        <v>120</v>
      </c>
      <c r="L10266" s="29" t="s">
        <v>176</v>
      </c>
      <c r="M10266" s="29"/>
      <c r="N10266" s="29" t="s">
        <v>122</v>
      </c>
      <c r="O10266" s="31" t="n">
        <v>47013</v>
      </c>
      <c r="P10266" s="29" t="s">
        <v>123</v>
      </c>
      <c r="Q10266" s="29" t="n">
        <f aca="false">IFERROR(VALUE(L10266),"")</f>
        <v>2</v>
      </c>
      <c r="R10266" s="29" t="n">
        <f aca="true">IF(O10266="","",O10266-TODAY())</f>
        <v>728</v>
      </c>
      <c r="S10266" s="29" t="str">
        <f aca="false">IF(C10266="&lt;&lt; vazio &gt;&gt;","VAZIA",IF(AND(O10266&lt;&gt;"",R10266&lt;0),"VENCIDO",IF(AND(O10266&lt;&gt;"",R10266&lt;=Parametros!$B$10),"PRÓX. VENCIMENTO",IF(F10266="Q","QUALIDADE",IF(F10266="S","BLOQUEADO",IF(F10266="R","RESTRITO/DEVOLUÇÃO",IF(OR(N10266="QUAR",N10266="QRES"),"QUARENTENA",IF(OR(B10266="DESCARTE",B10266="DEVOLUÇÃO"),"DESCARTE/DEVOLUÇÃO",IF(AND(D10266="",K10266&lt;&gt;""),"SEM LOTE",IF(AND(Q10266&lt;&gt;"",Q10266&gt;=Parametros!$B$11),"PARADO/SEM GIRO","OK"))))))))))</f>
        <v>OK</v>
      </c>
      <c r="T10266" s="29" t="str">
        <f aca="false">IF(AND($S10266="PARADO/SEM GIRO",$K10266="KG",OR(Painel!$B$5="(Todos)",A10266=Painel!$B$5)*OR(Painel!$E$5="(Todos)",P10266=Painel!$E$5)),$J10266+ROW()/10000000,"")</f>
        <v/>
      </c>
      <c r="U10266" s="29" t="str">
        <f aca="false">IF(AND($S10266="VENCIDO",$K10266="KG",OR(Painel!$B$5="(Todos)",A10266=Painel!$B$5)*OR(Painel!$E$5="(Todos)",P10266=Painel!$E$5)),$J10266+ROW()/10000000,"")</f>
        <v/>
      </c>
    </row>
    <row r="10267" customFormat="false" ht="15" hidden="false" customHeight="false" outlineLevel="0" collapsed="false">
      <c r="A10267" s="29" t="s">
        <v>56</v>
      </c>
      <c r="B10267" s="29" t="s">
        <v>17430</v>
      </c>
      <c r="C10267" s="29" t="s">
        <v>4608</v>
      </c>
      <c r="D10267" s="29" t="s">
        <v>15859</v>
      </c>
      <c r="E10267" s="29" t="n">
        <v>5</v>
      </c>
      <c r="F10267" s="29"/>
      <c r="G10267" s="29" t="s">
        <v>17431</v>
      </c>
      <c r="H10267" s="30" t="n">
        <v>1200</v>
      </c>
      <c r="I10267" s="31" t="n">
        <v>46281</v>
      </c>
      <c r="J10267" s="30" t="n">
        <v>1200</v>
      </c>
      <c r="K10267" s="29" t="s">
        <v>120</v>
      </c>
      <c r="L10267" s="29" t="s">
        <v>284</v>
      </c>
      <c r="M10267" s="29"/>
      <c r="N10267" s="29" t="s">
        <v>122</v>
      </c>
      <c r="O10267" s="31" t="n">
        <v>47010</v>
      </c>
      <c r="P10267" s="29" t="s">
        <v>123</v>
      </c>
      <c r="Q10267" s="29" t="n">
        <f aca="false">IFERROR(VALUE(L10267),"")</f>
        <v>4</v>
      </c>
      <c r="R10267" s="29" t="n">
        <f aca="true">IF(O10267="","",O10267-TODAY())</f>
        <v>725</v>
      </c>
      <c r="S10267" s="29" t="str">
        <f aca="false">IF(C10267="&lt;&lt; vazio &gt;&gt;","VAZIA",IF(AND(O10267&lt;&gt;"",R10267&lt;0),"VENCIDO",IF(AND(O10267&lt;&gt;"",R10267&lt;=Parametros!$B$10),"PRÓX. VENCIMENTO",IF(F10267="Q","QUALIDADE",IF(F10267="S","BLOQUEADO",IF(F10267="R","RESTRITO/DEVOLUÇÃO",IF(OR(N10267="QUAR",N10267="QRES"),"QUARENTENA",IF(OR(B10267="DESCARTE",B10267="DEVOLUÇÃO"),"DESCARTE/DEVOLUÇÃO",IF(AND(D10267="",K10267&lt;&gt;""),"SEM LOTE",IF(AND(Q10267&lt;&gt;"",Q10267&gt;=Parametros!$B$11),"PARADO/SEM GIRO","OK"))))))))))</f>
        <v>OK</v>
      </c>
      <c r="T10267" s="29" t="str">
        <f aca="false">IF(AND($S10267="PARADO/SEM GIRO",$K10267="KG",OR(Painel!$B$5="(Todos)",A10267=Painel!$B$5)*OR(Painel!$E$5="(Todos)",P10267=Painel!$E$5)),$J10267+ROW()/10000000,"")</f>
        <v/>
      </c>
      <c r="U10267" s="29" t="str">
        <f aca="false">IF(AND($S10267="VENCIDO",$K10267="KG",OR(Painel!$B$5="(Todos)",A10267=Painel!$B$5)*OR(Painel!$E$5="(Todos)",P10267=Painel!$E$5)),$J10267+ROW()/10000000,"")</f>
        <v/>
      </c>
    </row>
    <row r="10268" customFormat="false" ht="15" hidden="false" customHeight="false" outlineLevel="0" collapsed="false">
      <c r="A10268" s="29" t="s">
        <v>56</v>
      </c>
      <c r="B10268" s="29" t="s">
        <v>17430</v>
      </c>
      <c r="C10268" s="29" t="s">
        <v>4608</v>
      </c>
      <c r="D10268" s="29" t="s">
        <v>15859</v>
      </c>
      <c r="E10268" s="29" t="n">
        <v>5</v>
      </c>
      <c r="F10268" s="29"/>
      <c r="G10268" s="29" t="s">
        <v>17432</v>
      </c>
      <c r="H10268" s="30" t="n">
        <v>1200</v>
      </c>
      <c r="I10268" s="31" t="n">
        <v>46281</v>
      </c>
      <c r="J10268" s="30" t="n">
        <v>1200</v>
      </c>
      <c r="K10268" s="29" t="s">
        <v>120</v>
      </c>
      <c r="L10268" s="29" t="s">
        <v>284</v>
      </c>
      <c r="M10268" s="29"/>
      <c r="N10268" s="29" t="s">
        <v>122</v>
      </c>
      <c r="O10268" s="31" t="n">
        <v>47010</v>
      </c>
      <c r="P10268" s="29" t="s">
        <v>123</v>
      </c>
      <c r="Q10268" s="29" t="n">
        <f aca="false">IFERROR(VALUE(L10268),"")</f>
        <v>4</v>
      </c>
      <c r="R10268" s="29" t="n">
        <f aca="true">IF(O10268="","",O10268-TODAY())</f>
        <v>725</v>
      </c>
      <c r="S10268" s="29" t="str">
        <f aca="false">IF(C10268="&lt;&lt; vazio &gt;&gt;","VAZIA",IF(AND(O10268&lt;&gt;"",R10268&lt;0),"VENCIDO",IF(AND(O10268&lt;&gt;"",R10268&lt;=Parametros!$B$10),"PRÓX. VENCIMENTO",IF(F10268="Q","QUALIDADE",IF(F10268="S","BLOQUEADO",IF(F10268="R","RESTRITO/DEVOLUÇÃO",IF(OR(N10268="QUAR",N10268="QRES"),"QUARENTENA",IF(OR(B10268="DESCARTE",B10268="DEVOLUÇÃO"),"DESCARTE/DEVOLUÇÃO",IF(AND(D10268="",K10268&lt;&gt;""),"SEM LOTE",IF(AND(Q10268&lt;&gt;"",Q10268&gt;=Parametros!$B$11),"PARADO/SEM GIRO","OK"))))))))))</f>
        <v>OK</v>
      </c>
      <c r="T10268" s="29" t="str">
        <f aca="false">IF(AND($S10268="PARADO/SEM GIRO",$K10268="KG",OR(Painel!$B$5="(Todos)",A10268=Painel!$B$5)*OR(Painel!$E$5="(Todos)",P10268=Painel!$E$5)),$J10268+ROW()/10000000,"")</f>
        <v/>
      </c>
      <c r="U10268" s="29" t="str">
        <f aca="false">IF(AND($S10268="VENCIDO",$K10268="KG",OR(Painel!$B$5="(Todos)",A10268=Painel!$B$5)*OR(Painel!$E$5="(Todos)",P10268=Painel!$E$5)),$J10268+ROW()/10000000,"")</f>
        <v/>
      </c>
    </row>
    <row r="10269" customFormat="false" ht="15" hidden="false" customHeight="false" outlineLevel="0" collapsed="false">
      <c r="A10269" s="29" t="s">
        <v>56</v>
      </c>
      <c r="B10269" s="29" t="s">
        <v>17430</v>
      </c>
      <c r="C10269" s="29" t="s">
        <v>4608</v>
      </c>
      <c r="D10269" s="29" t="s">
        <v>15859</v>
      </c>
      <c r="E10269" s="29" t="n">
        <v>5</v>
      </c>
      <c r="F10269" s="29"/>
      <c r="G10269" s="29" t="s">
        <v>17433</v>
      </c>
      <c r="H10269" s="30" t="n">
        <v>1200</v>
      </c>
      <c r="I10269" s="31" t="n">
        <v>46281</v>
      </c>
      <c r="J10269" s="30" t="n">
        <v>1200</v>
      </c>
      <c r="K10269" s="29" t="s">
        <v>120</v>
      </c>
      <c r="L10269" s="29" t="s">
        <v>284</v>
      </c>
      <c r="M10269" s="29"/>
      <c r="N10269" s="29" t="s">
        <v>122</v>
      </c>
      <c r="O10269" s="31" t="n">
        <v>47010</v>
      </c>
      <c r="P10269" s="29" t="s">
        <v>123</v>
      </c>
      <c r="Q10269" s="29" t="n">
        <f aca="false">IFERROR(VALUE(L10269),"")</f>
        <v>4</v>
      </c>
      <c r="R10269" s="29" t="n">
        <f aca="true">IF(O10269="","",O10269-TODAY())</f>
        <v>725</v>
      </c>
      <c r="S10269" s="29" t="str">
        <f aca="false">IF(C10269="&lt;&lt; vazio &gt;&gt;","VAZIA",IF(AND(O10269&lt;&gt;"",R10269&lt;0),"VENCIDO",IF(AND(O10269&lt;&gt;"",R10269&lt;=Parametros!$B$10),"PRÓX. VENCIMENTO",IF(F10269="Q","QUALIDADE",IF(F10269="S","BLOQUEADO",IF(F10269="R","RESTRITO/DEVOLUÇÃO",IF(OR(N10269="QUAR",N10269="QRES"),"QUARENTENA",IF(OR(B10269="DESCARTE",B10269="DEVOLUÇÃO"),"DESCARTE/DEVOLUÇÃO",IF(AND(D10269="",K10269&lt;&gt;""),"SEM LOTE",IF(AND(Q10269&lt;&gt;"",Q10269&gt;=Parametros!$B$11),"PARADO/SEM GIRO","OK"))))))))))</f>
        <v>OK</v>
      </c>
      <c r="T10269" s="29" t="str">
        <f aca="false">IF(AND($S10269="PARADO/SEM GIRO",$K10269="KG",OR(Painel!$B$5="(Todos)",A10269=Painel!$B$5)*OR(Painel!$E$5="(Todos)",P10269=Painel!$E$5)),$J10269+ROW()/10000000,"")</f>
        <v/>
      </c>
      <c r="U10269" s="29" t="str">
        <f aca="false">IF(AND($S10269="VENCIDO",$K10269="KG",OR(Painel!$B$5="(Todos)",A10269=Painel!$B$5)*OR(Painel!$E$5="(Todos)",P10269=Painel!$E$5)),$J10269+ROW()/10000000,"")</f>
        <v/>
      </c>
    </row>
    <row r="10270" customFormat="false" ht="15" hidden="false" customHeight="false" outlineLevel="0" collapsed="false">
      <c r="A10270" s="29" t="s">
        <v>56</v>
      </c>
      <c r="B10270" s="29" t="s">
        <v>17430</v>
      </c>
      <c r="C10270" s="29" t="s">
        <v>4608</v>
      </c>
      <c r="D10270" s="29" t="s">
        <v>15859</v>
      </c>
      <c r="E10270" s="29" t="n">
        <v>5</v>
      </c>
      <c r="F10270" s="29"/>
      <c r="G10270" s="29" t="s">
        <v>17434</v>
      </c>
      <c r="H10270" s="30" t="n">
        <v>1200</v>
      </c>
      <c r="I10270" s="31" t="n">
        <v>46281</v>
      </c>
      <c r="J10270" s="30" t="n">
        <v>1200</v>
      </c>
      <c r="K10270" s="29" t="s">
        <v>120</v>
      </c>
      <c r="L10270" s="29" t="s">
        <v>284</v>
      </c>
      <c r="M10270" s="29"/>
      <c r="N10270" s="29" t="s">
        <v>122</v>
      </c>
      <c r="O10270" s="31" t="n">
        <v>47010</v>
      </c>
      <c r="P10270" s="29" t="s">
        <v>123</v>
      </c>
      <c r="Q10270" s="29" t="n">
        <f aca="false">IFERROR(VALUE(L10270),"")</f>
        <v>4</v>
      </c>
      <c r="R10270" s="29" t="n">
        <f aca="true">IF(O10270="","",O10270-TODAY())</f>
        <v>725</v>
      </c>
      <c r="S10270" s="29" t="str">
        <f aca="false">IF(C10270="&lt;&lt; vazio &gt;&gt;","VAZIA",IF(AND(O10270&lt;&gt;"",R10270&lt;0),"VENCIDO",IF(AND(O10270&lt;&gt;"",R10270&lt;=Parametros!$B$10),"PRÓX. VENCIMENTO",IF(F10270="Q","QUALIDADE",IF(F10270="S","BLOQUEADO",IF(F10270="R","RESTRITO/DEVOLUÇÃO",IF(OR(N10270="QUAR",N10270="QRES"),"QUARENTENA",IF(OR(B10270="DESCARTE",B10270="DEVOLUÇÃO"),"DESCARTE/DEVOLUÇÃO",IF(AND(D10270="",K10270&lt;&gt;""),"SEM LOTE",IF(AND(Q10270&lt;&gt;"",Q10270&gt;=Parametros!$B$11),"PARADO/SEM GIRO","OK"))))))))))</f>
        <v>OK</v>
      </c>
      <c r="T10270" s="29" t="str">
        <f aca="false">IF(AND($S10270="PARADO/SEM GIRO",$K10270="KG",OR(Painel!$B$5="(Todos)",A10270=Painel!$B$5)*OR(Painel!$E$5="(Todos)",P10270=Painel!$E$5)),$J10270+ROW()/10000000,"")</f>
        <v/>
      </c>
      <c r="U10270" s="29" t="str">
        <f aca="false">IF(AND($S10270="VENCIDO",$K10270="KG",OR(Painel!$B$5="(Todos)",A10270=Painel!$B$5)*OR(Painel!$E$5="(Todos)",P10270=Painel!$E$5)),$J10270+ROW()/10000000,"")</f>
        <v/>
      </c>
    </row>
    <row r="10271" customFormat="false" ht="15" hidden="false" customHeight="false" outlineLevel="0" collapsed="false">
      <c r="A10271" s="29" t="s">
        <v>56</v>
      </c>
      <c r="B10271" s="29" t="s">
        <v>17430</v>
      </c>
      <c r="C10271" s="29" t="s">
        <v>4608</v>
      </c>
      <c r="D10271" s="29" t="s">
        <v>15859</v>
      </c>
      <c r="E10271" s="29" t="n">
        <v>5</v>
      </c>
      <c r="F10271" s="29"/>
      <c r="G10271" s="29" t="s">
        <v>17435</v>
      </c>
      <c r="H10271" s="30" t="n">
        <v>1200</v>
      </c>
      <c r="I10271" s="31" t="n">
        <v>46281</v>
      </c>
      <c r="J10271" s="30" t="n">
        <v>1200</v>
      </c>
      <c r="K10271" s="29" t="s">
        <v>120</v>
      </c>
      <c r="L10271" s="29" t="s">
        <v>284</v>
      </c>
      <c r="M10271" s="29"/>
      <c r="N10271" s="29" t="s">
        <v>122</v>
      </c>
      <c r="O10271" s="31" t="n">
        <v>47010</v>
      </c>
      <c r="P10271" s="29" t="s">
        <v>123</v>
      </c>
      <c r="Q10271" s="29" t="n">
        <f aca="false">IFERROR(VALUE(L10271),"")</f>
        <v>4</v>
      </c>
      <c r="R10271" s="29" t="n">
        <f aca="true">IF(O10271="","",O10271-TODAY())</f>
        <v>725</v>
      </c>
      <c r="S10271" s="29" t="str">
        <f aca="false">IF(C10271="&lt;&lt; vazio &gt;&gt;","VAZIA",IF(AND(O10271&lt;&gt;"",R10271&lt;0),"VENCIDO",IF(AND(O10271&lt;&gt;"",R10271&lt;=Parametros!$B$10),"PRÓX. VENCIMENTO",IF(F10271="Q","QUALIDADE",IF(F10271="S","BLOQUEADO",IF(F10271="R","RESTRITO/DEVOLUÇÃO",IF(OR(N10271="QUAR",N10271="QRES"),"QUARENTENA",IF(OR(B10271="DESCARTE",B10271="DEVOLUÇÃO"),"DESCARTE/DEVOLUÇÃO",IF(AND(D10271="",K10271&lt;&gt;""),"SEM LOTE",IF(AND(Q10271&lt;&gt;"",Q10271&gt;=Parametros!$B$11),"PARADO/SEM GIRO","OK"))))))))))</f>
        <v>OK</v>
      </c>
      <c r="T10271" s="29" t="str">
        <f aca="false">IF(AND($S10271="PARADO/SEM GIRO",$K10271="KG",OR(Painel!$B$5="(Todos)",A10271=Painel!$B$5)*OR(Painel!$E$5="(Todos)",P10271=Painel!$E$5)),$J10271+ROW()/10000000,"")</f>
        <v/>
      </c>
      <c r="U10271" s="29" t="str">
        <f aca="false">IF(AND($S10271="VENCIDO",$K10271="KG",OR(Painel!$B$5="(Todos)",A10271=Painel!$B$5)*OR(Painel!$E$5="(Todos)",P10271=Painel!$E$5)),$J10271+ROW()/10000000,"")</f>
        <v/>
      </c>
    </row>
    <row r="10272" customFormat="false" ht="15" hidden="false" customHeight="false" outlineLevel="0" collapsed="false">
      <c r="A10272" s="29" t="s">
        <v>56</v>
      </c>
      <c r="B10272" s="29" t="s">
        <v>17436</v>
      </c>
      <c r="C10272" s="29" t="s">
        <v>4608</v>
      </c>
      <c r="D10272" s="29" t="s">
        <v>15859</v>
      </c>
      <c r="E10272" s="29" t="n">
        <v>5</v>
      </c>
      <c r="F10272" s="29"/>
      <c r="G10272" s="29" t="s">
        <v>17437</v>
      </c>
      <c r="H10272" s="30" t="n">
        <v>1200</v>
      </c>
      <c r="I10272" s="31" t="n">
        <v>46281</v>
      </c>
      <c r="J10272" s="30" t="n">
        <v>1200</v>
      </c>
      <c r="K10272" s="29" t="s">
        <v>120</v>
      </c>
      <c r="L10272" s="29" t="s">
        <v>284</v>
      </c>
      <c r="M10272" s="29"/>
      <c r="N10272" s="29" t="s">
        <v>122</v>
      </c>
      <c r="O10272" s="31" t="n">
        <v>47010</v>
      </c>
      <c r="P10272" s="29" t="s">
        <v>123</v>
      </c>
      <c r="Q10272" s="29" t="n">
        <f aca="false">IFERROR(VALUE(L10272),"")</f>
        <v>4</v>
      </c>
      <c r="R10272" s="29" t="n">
        <f aca="true">IF(O10272="","",O10272-TODAY())</f>
        <v>725</v>
      </c>
      <c r="S10272" s="29" t="str">
        <f aca="false">IF(C10272="&lt;&lt; vazio &gt;&gt;","VAZIA",IF(AND(O10272&lt;&gt;"",R10272&lt;0),"VENCIDO",IF(AND(O10272&lt;&gt;"",R10272&lt;=Parametros!$B$10),"PRÓX. VENCIMENTO",IF(F10272="Q","QUALIDADE",IF(F10272="S","BLOQUEADO",IF(F10272="R","RESTRITO/DEVOLUÇÃO",IF(OR(N10272="QUAR",N10272="QRES"),"QUARENTENA",IF(OR(B10272="DESCARTE",B10272="DEVOLUÇÃO"),"DESCARTE/DEVOLUÇÃO",IF(AND(D10272="",K10272&lt;&gt;""),"SEM LOTE",IF(AND(Q10272&lt;&gt;"",Q10272&gt;=Parametros!$B$11),"PARADO/SEM GIRO","OK"))))))))))</f>
        <v>OK</v>
      </c>
      <c r="T10272" s="29" t="str">
        <f aca="false">IF(AND($S10272="PARADO/SEM GIRO",$K10272="KG",OR(Painel!$B$5="(Todos)",A10272=Painel!$B$5)*OR(Painel!$E$5="(Todos)",P10272=Painel!$E$5)),$J10272+ROW()/10000000,"")</f>
        <v/>
      </c>
      <c r="U10272" s="29" t="str">
        <f aca="false">IF(AND($S10272="VENCIDO",$K10272="KG",OR(Painel!$B$5="(Todos)",A10272=Painel!$B$5)*OR(Painel!$E$5="(Todos)",P10272=Painel!$E$5)),$J10272+ROW()/10000000,"")</f>
        <v/>
      </c>
    </row>
    <row r="10273" customFormat="false" ht="15" hidden="false" customHeight="false" outlineLevel="0" collapsed="false">
      <c r="A10273" s="29" t="s">
        <v>56</v>
      </c>
      <c r="B10273" s="29" t="s">
        <v>17436</v>
      </c>
      <c r="C10273" s="29" t="s">
        <v>4608</v>
      </c>
      <c r="D10273" s="29" t="s">
        <v>15859</v>
      </c>
      <c r="E10273" s="29" t="n">
        <v>5</v>
      </c>
      <c r="F10273" s="29"/>
      <c r="G10273" s="29" t="s">
        <v>17438</v>
      </c>
      <c r="H10273" s="30" t="n">
        <v>1200</v>
      </c>
      <c r="I10273" s="31" t="n">
        <v>46281</v>
      </c>
      <c r="J10273" s="30" t="n">
        <v>1200</v>
      </c>
      <c r="K10273" s="29" t="s">
        <v>120</v>
      </c>
      <c r="L10273" s="29" t="s">
        <v>284</v>
      </c>
      <c r="M10273" s="29"/>
      <c r="N10273" s="29" t="s">
        <v>122</v>
      </c>
      <c r="O10273" s="31" t="n">
        <v>47010</v>
      </c>
      <c r="P10273" s="29" t="s">
        <v>123</v>
      </c>
      <c r="Q10273" s="29" t="n">
        <f aca="false">IFERROR(VALUE(L10273),"")</f>
        <v>4</v>
      </c>
      <c r="R10273" s="29" t="n">
        <f aca="true">IF(O10273="","",O10273-TODAY())</f>
        <v>725</v>
      </c>
      <c r="S10273" s="29" t="str">
        <f aca="false">IF(C10273="&lt;&lt; vazio &gt;&gt;","VAZIA",IF(AND(O10273&lt;&gt;"",R10273&lt;0),"VENCIDO",IF(AND(O10273&lt;&gt;"",R10273&lt;=Parametros!$B$10),"PRÓX. VENCIMENTO",IF(F10273="Q","QUALIDADE",IF(F10273="S","BLOQUEADO",IF(F10273="R","RESTRITO/DEVOLUÇÃO",IF(OR(N10273="QUAR",N10273="QRES"),"QUARENTENA",IF(OR(B10273="DESCARTE",B10273="DEVOLUÇÃO"),"DESCARTE/DEVOLUÇÃO",IF(AND(D10273="",K10273&lt;&gt;""),"SEM LOTE",IF(AND(Q10273&lt;&gt;"",Q10273&gt;=Parametros!$B$11),"PARADO/SEM GIRO","OK"))))))))))</f>
        <v>OK</v>
      </c>
      <c r="T10273" s="29" t="str">
        <f aca="false">IF(AND($S10273="PARADO/SEM GIRO",$K10273="KG",OR(Painel!$B$5="(Todos)",A10273=Painel!$B$5)*OR(Painel!$E$5="(Todos)",P10273=Painel!$E$5)),$J10273+ROW()/10000000,"")</f>
        <v/>
      </c>
      <c r="U10273" s="29" t="str">
        <f aca="false">IF(AND($S10273="VENCIDO",$K10273="KG",OR(Painel!$B$5="(Todos)",A10273=Painel!$B$5)*OR(Painel!$E$5="(Todos)",P10273=Painel!$E$5)),$J10273+ROW()/10000000,"")</f>
        <v/>
      </c>
    </row>
    <row r="10274" customFormat="false" ht="15" hidden="false" customHeight="false" outlineLevel="0" collapsed="false">
      <c r="A10274" s="29" t="s">
        <v>56</v>
      </c>
      <c r="B10274" s="29" t="s">
        <v>17436</v>
      </c>
      <c r="C10274" s="29" t="s">
        <v>4608</v>
      </c>
      <c r="D10274" s="29" t="s">
        <v>15859</v>
      </c>
      <c r="E10274" s="29" t="n">
        <v>5</v>
      </c>
      <c r="F10274" s="29"/>
      <c r="G10274" s="29" t="s">
        <v>17439</v>
      </c>
      <c r="H10274" s="30" t="n">
        <v>1200</v>
      </c>
      <c r="I10274" s="31" t="n">
        <v>46281</v>
      </c>
      <c r="J10274" s="30" t="n">
        <v>1200</v>
      </c>
      <c r="K10274" s="29" t="s">
        <v>120</v>
      </c>
      <c r="L10274" s="29" t="s">
        <v>284</v>
      </c>
      <c r="M10274" s="29"/>
      <c r="N10274" s="29" t="s">
        <v>122</v>
      </c>
      <c r="O10274" s="31" t="n">
        <v>47010</v>
      </c>
      <c r="P10274" s="29" t="s">
        <v>123</v>
      </c>
      <c r="Q10274" s="29" t="n">
        <f aca="false">IFERROR(VALUE(L10274),"")</f>
        <v>4</v>
      </c>
      <c r="R10274" s="29" t="n">
        <f aca="true">IF(O10274="","",O10274-TODAY())</f>
        <v>725</v>
      </c>
      <c r="S10274" s="29" t="str">
        <f aca="false">IF(C10274="&lt;&lt; vazio &gt;&gt;","VAZIA",IF(AND(O10274&lt;&gt;"",R10274&lt;0),"VENCIDO",IF(AND(O10274&lt;&gt;"",R10274&lt;=Parametros!$B$10),"PRÓX. VENCIMENTO",IF(F10274="Q","QUALIDADE",IF(F10274="S","BLOQUEADO",IF(F10274="R","RESTRITO/DEVOLUÇÃO",IF(OR(N10274="QUAR",N10274="QRES"),"QUARENTENA",IF(OR(B10274="DESCARTE",B10274="DEVOLUÇÃO"),"DESCARTE/DEVOLUÇÃO",IF(AND(D10274="",K10274&lt;&gt;""),"SEM LOTE",IF(AND(Q10274&lt;&gt;"",Q10274&gt;=Parametros!$B$11),"PARADO/SEM GIRO","OK"))))))))))</f>
        <v>OK</v>
      </c>
      <c r="T10274" s="29" t="str">
        <f aca="false">IF(AND($S10274="PARADO/SEM GIRO",$K10274="KG",OR(Painel!$B$5="(Todos)",A10274=Painel!$B$5)*OR(Painel!$E$5="(Todos)",P10274=Painel!$E$5)),$J10274+ROW()/10000000,"")</f>
        <v/>
      </c>
      <c r="U10274" s="29" t="str">
        <f aca="false">IF(AND($S10274="VENCIDO",$K10274="KG",OR(Painel!$B$5="(Todos)",A10274=Painel!$B$5)*OR(Painel!$E$5="(Todos)",P10274=Painel!$E$5)),$J10274+ROW()/10000000,"")</f>
        <v/>
      </c>
    </row>
    <row r="10275" customFormat="false" ht="15" hidden="false" customHeight="false" outlineLevel="0" collapsed="false">
      <c r="A10275" s="29" t="s">
        <v>56</v>
      </c>
      <c r="B10275" s="29" t="s">
        <v>17436</v>
      </c>
      <c r="C10275" s="29" t="s">
        <v>4608</v>
      </c>
      <c r="D10275" s="29" t="s">
        <v>15859</v>
      </c>
      <c r="E10275" s="29" t="n">
        <v>5</v>
      </c>
      <c r="F10275" s="29"/>
      <c r="G10275" s="29" t="s">
        <v>17440</v>
      </c>
      <c r="H10275" s="30" t="n">
        <v>1200</v>
      </c>
      <c r="I10275" s="31" t="n">
        <v>46281</v>
      </c>
      <c r="J10275" s="30" t="n">
        <v>1200</v>
      </c>
      <c r="K10275" s="29" t="s">
        <v>120</v>
      </c>
      <c r="L10275" s="29" t="s">
        <v>284</v>
      </c>
      <c r="M10275" s="29"/>
      <c r="N10275" s="29" t="s">
        <v>122</v>
      </c>
      <c r="O10275" s="31" t="n">
        <v>47010</v>
      </c>
      <c r="P10275" s="29" t="s">
        <v>123</v>
      </c>
      <c r="Q10275" s="29" t="n">
        <f aca="false">IFERROR(VALUE(L10275),"")</f>
        <v>4</v>
      </c>
      <c r="R10275" s="29" t="n">
        <f aca="true">IF(O10275="","",O10275-TODAY())</f>
        <v>725</v>
      </c>
      <c r="S10275" s="29" t="str">
        <f aca="false">IF(C10275="&lt;&lt; vazio &gt;&gt;","VAZIA",IF(AND(O10275&lt;&gt;"",R10275&lt;0),"VENCIDO",IF(AND(O10275&lt;&gt;"",R10275&lt;=Parametros!$B$10),"PRÓX. VENCIMENTO",IF(F10275="Q","QUALIDADE",IF(F10275="S","BLOQUEADO",IF(F10275="R","RESTRITO/DEVOLUÇÃO",IF(OR(N10275="QUAR",N10275="QRES"),"QUARENTENA",IF(OR(B10275="DESCARTE",B10275="DEVOLUÇÃO"),"DESCARTE/DEVOLUÇÃO",IF(AND(D10275="",K10275&lt;&gt;""),"SEM LOTE",IF(AND(Q10275&lt;&gt;"",Q10275&gt;=Parametros!$B$11),"PARADO/SEM GIRO","OK"))))))))))</f>
        <v>OK</v>
      </c>
      <c r="T10275" s="29" t="str">
        <f aca="false">IF(AND($S10275="PARADO/SEM GIRO",$K10275="KG",OR(Painel!$B$5="(Todos)",A10275=Painel!$B$5)*OR(Painel!$E$5="(Todos)",P10275=Painel!$E$5)),$J10275+ROW()/10000000,"")</f>
        <v/>
      </c>
      <c r="U10275" s="29" t="str">
        <f aca="false">IF(AND($S10275="VENCIDO",$K10275="KG",OR(Painel!$B$5="(Todos)",A10275=Painel!$B$5)*OR(Painel!$E$5="(Todos)",P10275=Painel!$E$5)),$J10275+ROW()/10000000,"")</f>
        <v/>
      </c>
    </row>
    <row r="10276" customFormat="false" ht="15" hidden="false" customHeight="false" outlineLevel="0" collapsed="false">
      <c r="A10276" s="29" t="s">
        <v>56</v>
      </c>
      <c r="B10276" s="29" t="s">
        <v>17436</v>
      </c>
      <c r="C10276" s="29" t="s">
        <v>4608</v>
      </c>
      <c r="D10276" s="29" t="s">
        <v>15859</v>
      </c>
      <c r="E10276" s="29" t="n">
        <v>5</v>
      </c>
      <c r="F10276" s="29"/>
      <c r="G10276" s="29" t="s">
        <v>17441</v>
      </c>
      <c r="H10276" s="30" t="n">
        <v>1200</v>
      </c>
      <c r="I10276" s="31" t="n">
        <v>46281</v>
      </c>
      <c r="J10276" s="30" t="n">
        <v>1200</v>
      </c>
      <c r="K10276" s="29" t="s">
        <v>120</v>
      </c>
      <c r="L10276" s="29" t="s">
        <v>284</v>
      </c>
      <c r="M10276" s="29"/>
      <c r="N10276" s="29" t="s">
        <v>122</v>
      </c>
      <c r="O10276" s="31" t="n">
        <v>47010</v>
      </c>
      <c r="P10276" s="29" t="s">
        <v>123</v>
      </c>
      <c r="Q10276" s="29" t="n">
        <f aca="false">IFERROR(VALUE(L10276),"")</f>
        <v>4</v>
      </c>
      <c r="R10276" s="29" t="n">
        <f aca="true">IF(O10276="","",O10276-TODAY())</f>
        <v>725</v>
      </c>
      <c r="S10276" s="29" t="str">
        <f aca="false">IF(C10276="&lt;&lt; vazio &gt;&gt;","VAZIA",IF(AND(O10276&lt;&gt;"",R10276&lt;0),"VENCIDO",IF(AND(O10276&lt;&gt;"",R10276&lt;=Parametros!$B$10),"PRÓX. VENCIMENTO",IF(F10276="Q","QUALIDADE",IF(F10276="S","BLOQUEADO",IF(F10276="R","RESTRITO/DEVOLUÇÃO",IF(OR(N10276="QUAR",N10276="QRES"),"QUARENTENA",IF(OR(B10276="DESCARTE",B10276="DEVOLUÇÃO"),"DESCARTE/DEVOLUÇÃO",IF(AND(D10276="",K10276&lt;&gt;""),"SEM LOTE",IF(AND(Q10276&lt;&gt;"",Q10276&gt;=Parametros!$B$11),"PARADO/SEM GIRO","OK"))))))))))</f>
        <v>OK</v>
      </c>
      <c r="T10276" s="29" t="str">
        <f aca="false">IF(AND($S10276="PARADO/SEM GIRO",$K10276="KG",OR(Painel!$B$5="(Todos)",A10276=Painel!$B$5)*OR(Painel!$E$5="(Todos)",P10276=Painel!$E$5)),$J10276+ROW()/10000000,"")</f>
        <v/>
      </c>
      <c r="U10276" s="29" t="str">
        <f aca="false">IF(AND($S10276="VENCIDO",$K10276="KG",OR(Painel!$B$5="(Todos)",A10276=Painel!$B$5)*OR(Painel!$E$5="(Todos)",P10276=Painel!$E$5)),$J10276+ROW()/10000000,"")</f>
        <v/>
      </c>
    </row>
    <row r="10277" customFormat="false" ht="15" hidden="false" customHeight="false" outlineLevel="0" collapsed="false">
      <c r="A10277" s="29" t="s">
        <v>56</v>
      </c>
      <c r="B10277" s="29" t="s">
        <v>15121</v>
      </c>
      <c r="C10277" s="29" t="s">
        <v>15886</v>
      </c>
      <c r="D10277" s="29" t="s">
        <v>17442</v>
      </c>
      <c r="E10277" s="29" t="n">
        <v>3</v>
      </c>
      <c r="F10277" s="29"/>
      <c r="G10277" s="29" t="s">
        <v>17443</v>
      </c>
      <c r="H10277" s="30" t="n">
        <v>1000</v>
      </c>
      <c r="I10277" s="31" t="n">
        <v>46284</v>
      </c>
      <c r="J10277" s="30" t="n">
        <v>1000</v>
      </c>
      <c r="K10277" s="29" t="s">
        <v>120</v>
      </c>
      <c r="L10277" s="29" t="s">
        <v>388</v>
      </c>
      <c r="M10277" s="29"/>
      <c r="N10277" s="29" t="s">
        <v>122</v>
      </c>
      <c r="O10277" s="31" t="n">
        <v>47001</v>
      </c>
      <c r="P10277" s="29" t="s">
        <v>123</v>
      </c>
      <c r="Q10277" s="29" t="n">
        <f aca="false">IFERROR(VALUE(L10277),"")</f>
        <v>1</v>
      </c>
      <c r="R10277" s="29" t="n">
        <f aca="true">IF(O10277="","",O10277-TODAY())</f>
        <v>716</v>
      </c>
      <c r="S10277" s="29" t="str">
        <f aca="false">IF(C10277="&lt;&lt; vazio &gt;&gt;","VAZIA",IF(AND(O10277&lt;&gt;"",R10277&lt;0),"VENCIDO",IF(AND(O10277&lt;&gt;"",R10277&lt;=Parametros!$B$10),"PRÓX. VENCIMENTO",IF(F10277="Q","QUALIDADE",IF(F10277="S","BLOQUEADO",IF(F10277="R","RESTRITO/DEVOLUÇÃO",IF(OR(N10277="QUAR",N10277="QRES"),"QUARENTENA",IF(OR(B10277="DESCARTE",B10277="DEVOLUÇÃO"),"DESCARTE/DEVOLUÇÃO",IF(AND(D10277="",K10277&lt;&gt;""),"SEM LOTE",IF(AND(Q10277&lt;&gt;"",Q10277&gt;=Parametros!$B$11),"PARADO/SEM GIRO","OK"))))))))))</f>
        <v>OK</v>
      </c>
      <c r="T10277" s="29" t="str">
        <f aca="false">IF(AND($S10277="PARADO/SEM GIRO",$K10277="KG",OR(Painel!$B$5="(Todos)",A10277=Painel!$B$5)*OR(Painel!$E$5="(Todos)",P10277=Painel!$E$5)),$J10277+ROW()/10000000,"")</f>
        <v/>
      </c>
      <c r="U10277" s="29" t="str">
        <f aca="false">IF(AND($S10277="VENCIDO",$K10277="KG",OR(Painel!$B$5="(Todos)",A10277=Painel!$B$5)*OR(Painel!$E$5="(Todos)",P10277=Painel!$E$5)),$J10277+ROW()/10000000,"")</f>
        <v/>
      </c>
    </row>
    <row r="10278" customFormat="false" ht="15" hidden="false" customHeight="false" outlineLevel="0" collapsed="false">
      <c r="A10278" s="29" t="s">
        <v>56</v>
      </c>
      <c r="B10278" s="29" t="s">
        <v>15121</v>
      </c>
      <c r="C10278" s="29" t="s">
        <v>15886</v>
      </c>
      <c r="D10278" s="29" t="s">
        <v>17442</v>
      </c>
      <c r="E10278" s="29" t="n">
        <v>3</v>
      </c>
      <c r="F10278" s="29"/>
      <c r="G10278" s="29" t="s">
        <v>17444</v>
      </c>
      <c r="H10278" s="30" t="n">
        <v>1000</v>
      </c>
      <c r="I10278" s="31" t="n">
        <v>46284</v>
      </c>
      <c r="J10278" s="30" t="n">
        <v>1000</v>
      </c>
      <c r="K10278" s="29" t="s">
        <v>120</v>
      </c>
      <c r="L10278" s="29" t="s">
        <v>388</v>
      </c>
      <c r="M10278" s="29"/>
      <c r="N10278" s="29" t="s">
        <v>122</v>
      </c>
      <c r="O10278" s="31" t="n">
        <v>47001</v>
      </c>
      <c r="P10278" s="29" t="s">
        <v>123</v>
      </c>
      <c r="Q10278" s="29" t="n">
        <f aca="false">IFERROR(VALUE(L10278),"")</f>
        <v>1</v>
      </c>
      <c r="R10278" s="29" t="n">
        <f aca="true">IF(O10278="","",O10278-TODAY())</f>
        <v>716</v>
      </c>
      <c r="S10278" s="29" t="str">
        <f aca="false">IF(C10278="&lt;&lt; vazio &gt;&gt;","VAZIA",IF(AND(O10278&lt;&gt;"",R10278&lt;0),"VENCIDO",IF(AND(O10278&lt;&gt;"",R10278&lt;=Parametros!$B$10),"PRÓX. VENCIMENTO",IF(F10278="Q","QUALIDADE",IF(F10278="S","BLOQUEADO",IF(F10278="R","RESTRITO/DEVOLUÇÃO",IF(OR(N10278="QUAR",N10278="QRES"),"QUARENTENA",IF(OR(B10278="DESCARTE",B10278="DEVOLUÇÃO"),"DESCARTE/DEVOLUÇÃO",IF(AND(D10278="",K10278&lt;&gt;""),"SEM LOTE",IF(AND(Q10278&lt;&gt;"",Q10278&gt;=Parametros!$B$11),"PARADO/SEM GIRO","OK"))))))))))</f>
        <v>OK</v>
      </c>
      <c r="T10278" s="29" t="str">
        <f aca="false">IF(AND($S10278="PARADO/SEM GIRO",$K10278="KG",OR(Painel!$B$5="(Todos)",A10278=Painel!$B$5)*OR(Painel!$E$5="(Todos)",P10278=Painel!$E$5)),$J10278+ROW()/10000000,"")</f>
        <v/>
      </c>
      <c r="U10278" s="29" t="str">
        <f aca="false">IF(AND($S10278="VENCIDO",$K10278="KG",OR(Painel!$B$5="(Todos)",A10278=Painel!$B$5)*OR(Painel!$E$5="(Todos)",P10278=Painel!$E$5)),$J10278+ROW()/10000000,"")</f>
        <v/>
      </c>
    </row>
    <row r="10279" customFormat="false" ht="15" hidden="false" customHeight="false" outlineLevel="0" collapsed="false">
      <c r="A10279" s="29" t="s">
        <v>56</v>
      </c>
      <c r="B10279" s="29" t="s">
        <v>15121</v>
      </c>
      <c r="C10279" s="29" t="s">
        <v>15886</v>
      </c>
      <c r="D10279" s="29" t="s">
        <v>17442</v>
      </c>
      <c r="E10279" s="29" t="n">
        <v>3</v>
      </c>
      <c r="F10279" s="29"/>
      <c r="G10279" s="29" t="s">
        <v>17445</v>
      </c>
      <c r="H10279" s="30" t="n">
        <v>1000</v>
      </c>
      <c r="I10279" s="31" t="n">
        <v>46284</v>
      </c>
      <c r="J10279" s="30" t="n">
        <v>1000</v>
      </c>
      <c r="K10279" s="29" t="s">
        <v>120</v>
      </c>
      <c r="L10279" s="29" t="s">
        <v>388</v>
      </c>
      <c r="M10279" s="29"/>
      <c r="N10279" s="29" t="s">
        <v>122</v>
      </c>
      <c r="O10279" s="31" t="n">
        <v>47001</v>
      </c>
      <c r="P10279" s="29" t="s">
        <v>123</v>
      </c>
      <c r="Q10279" s="29" t="n">
        <f aca="false">IFERROR(VALUE(L10279),"")</f>
        <v>1</v>
      </c>
      <c r="R10279" s="29" t="n">
        <f aca="true">IF(O10279="","",O10279-TODAY())</f>
        <v>716</v>
      </c>
      <c r="S10279" s="29" t="str">
        <f aca="false">IF(C10279="&lt;&lt; vazio &gt;&gt;","VAZIA",IF(AND(O10279&lt;&gt;"",R10279&lt;0),"VENCIDO",IF(AND(O10279&lt;&gt;"",R10279&lt;=Parametros!$B$10),"PRÓX. VENCIMENTO",IF(F10279="Q","QUALIDADE",IF(F10279="S","BLOQUEADO",IF(F10279="R","RESTRITO/DEVOLUÇÃO",IF(OR(N10279="QUAR",N10279="QRES"),"QUARENTENA",IF(OR(B10279="DESCARTE",B10279="DEVOLUÇÃO"),"DESCARTE/DEVOLUÇÃO",IF(AND(D10279="",K10279&lt;&gt;""),"SEM LOTE",IF(AND(Q10279&lt;&gt;"",Q10279&gt;=Parametros!$B$11),"PARADO/SEM GIRO","OK"))))))))))</f>
        <v>OK</v>
      </c>
      <c r="T10279" s="29" t="str">
        <f aca="false">IF(AND($S10279="PARADO/SEM GIRO",$K10279="KG",OR(Painel!$B$5="(Todos)",A10279=Painel!$B$5)*OR(Painel!$E$5="(Todos)",P10279=Painel!$E$5)),$J10279+ROW()/10000000,"")</f>
        <v/>
      </c>
      <c r="U10279" s="29" t="str">
        <f aca="false">IF(AND($S10279="VENCIDO",$K10279="KG",OR(Painel!$B$5="(Todos)",A10279=Painel!$B$5)*OR(Painel!$E$5="(Todos)",P10279=Painel!$E$5)),$J10279+ROW()/10000000,"")</f>
        <v/>
      </c>
    </row>
    <row r="10280" customFormat="false" ht="15" hidden="false" customHeight="false" outlineLevel="0" collapsed="false">
      <c r="A10280" s="29" t="s">
        <v>56</v>
      </c>
      <c r="B10280" s="29" t="s">
        <v>17446</v>
      </c>
      <c r="C10280" s="29" t="s">
        <v>4608</v>
      </c>
      <c r="D10280" s="29" t="s">
        <v>17447</v>
      </c>
      <c r="E10280" s="29" t="n">
        <v>6</v>
      </c>
      <c r="F10280" s="29"/>
      <c r="G10280" s="29" t="s">
        <v>17448</v>
      </c>
      <c r="H10280" s="30" t="n">
        <v>1200</v>
      </c>
      <c r="I10280" s="31" t="n">
        <v>46273</v>
      </c>
      <c r="J10280" s="30" t="n">
        <v>1200</v>
      </c>
      <c r="K10280" s="29" t="s">
        <v>120</v>
      </c>
      <c r="L10280" s="29" t="s">
        <v>149</v>
      </c>
      <c r="M10280" s="29"/>
      <c r="N10280" s="29" t="s">
        <v>122</v>
      </c>
      <c r="O10280" s="31" t="n">
        <v>46935</v>
      </c>
      <c r="P10280" s="29" t="s">
        <v>123</v>
      </c>
      <c r="Q10280" s="29" t="n">
        <f aca="false">IFERROR(VALUE(L10280),"")</f>
        <v>12</v>
      </c>
      <c r="R10280" s="29" t="n">
        <f aca="true">IF(O10280="","",O10280-TODAY())</f>
        <v>650</v>
      </c>
      <c r="S10280" s="29" t="str">
        <f aca="false">IF(C10280="&lt;&lt; vazio &gt;&gt;","VAZIA",IF(AND(O10280&lt;&gt;"",R10280&lt;0),"VENCIDO",IF(AND(O10280&lt;&gt;"",R10280&lt;=Parametros!$B$10),"PRÓX. VENCIMENTO",IF(F10280="Q","QUALIDADE",IF(F10280="S","BLOQUEADO",IF(F10280="R","RESTRITO/DEVOLUÇÃO",IF(OR(N10280="QUAR",N10280="QRES"),"QUARENTENA",IF(OR(B10280="DESCARTE",B10280="DEVOLUÇÃO"),"DESCARTE/DEVOLUÇÃO",IF(AND(D10280="",K10280&lt;&gt;""),"SEM LOTE",IF(AND(Q10280&lt;&gt;"",Q10280&gt;=Parametros!$B$11),"PARADO/SEM GIRO","OK"))))))))))</f>
        <v>OK</v>
      </c>
      <c r="T10280" s="29" t="str">
        <f aca="false">IF(AND($S10280="PARADO/SEM GIRO",$K10280="KG",OR(Painel!$B$5="(Todos)",A10280=Painel!$B$5)*OR(Painel!$E$5="(Todos)",P10280=Painel!$E$5)),$J10280+ROW()/10000000,"")</f>
        <v/>
      </c>
      <c r="U10280" s="29" t="str">
        <f aca="false">IF(AND($S10280="VENCIDO",$K10280="KG",OR(Painel!$B$5="(Todos)",A10280=Painel!$B$5)*OR(Painel!$E$5="(Todos)",P10280=Painel!$E$5)),$J10280+ROW()/10000000,"")</f>
        <v/>
      </c>
    </row>
    <row r="10281" customFormat="false" ht="15" hidden="false" customHeight="false" outlineLevel="0" collapsed="false">
      <c r="A10281" s="29" t="s">
        <v>56</v>
      </c>
      <c r="B10281" s="29" t="s">
        <v>17446</v>
      </c>
      <c r="C10281" s="29" t="s">
        <v>4608</v>
      </c>
      <c r="D10281" s="29" t="s">
        <v>15865</v>
      </c>
      <c r="E10281" s="29" t="n">
        <v>6</v>
      </c>
      <c r="F10281" s="29"/>
      <c r="G10281" s="29" t="s">
        <v>17449</v>
      </c>
      <c r="H10281" s="30" t="n">
        <v>1200</v>
      </c>
      <c r="I10281" s="31" t="n">
        <v>46284</v>
      </c>
      <c r="J10281" s="30" t="n">
        <v>1200</v>
      </c>
      <c r="K10281" s="29" t="s">
        <v>120</v>
      </c>
      <c r="L10281" s="29" t="s">
        <v>388</v>
      </c>
      <c r="M10281" s="29"/>
      <c r="N10281" s="29" t="s">
        <v>122</v>
      </c>
      <c r="O10281" s="31" t="n">
        <v>46970</v>
      </c>
      <c r="P10281" s="29" t="s">
        <v>123</v>
      </c>
      <c r="Q10281" s="29" t="n">
        <f aca="false">IFERROR(VALUE(L10281),"")</f>
        <v>1</v>
      </c>
      <c r="R10281" s="29" t="n">
        <f aca="true">IF(O10281="","",O10281-TODAY())</f>
        <v>685</v>
      </c>
      <c r="S10281" s="29" t="str">
        <f aca="false">IF(C10281="&lt;&lt; vazio &gt;&gt;","VAZIA",IF(AND(O10281&lt;&gt;"",R10281&lt;0),"VENCIDO",IF(AND(O10281&lt;&gt;"",R10281&lt;=Parametros!$B$10),"PRÓX. VENCIMENTO",IF(F10281="Q","QUALIDADE",IF(F10281="S","BLOQUEADO",IF(F10281="R","RESTRITO/DEVOLUÇÃO",IF(OR(N10281="QUAR",N10281="QRES"),"QUARENTENA",IF(OR(B10281="DESCARTE",B10281="DEVOLUÇÃO"),"DESCARTE/DEVOLUÇÃO",IF(AND(D10281="",K10281&lt;&gt;""),"SEM LOTE",IF(AND(Q10281&lt;&gt;"",Q10281&gt;=Parametros!$B$11),"PARADO/SEM GIRO","OK"))))))))))</f>
        <v>OK</v>
      </c>
      <c r="T10281" s="29" t="str">
        <f aca="false">IF(AND($S10281="PARADO/SEM GIRO",$K10281="KG",OR(Painel!$B$5="(Todos)",A10281=Painel!$B$5)*OR(Painel!$E$5="(Todos)",P10281=Painel!$E$5)),$J10281+ROW()/10000000,"")</f>
        <v/>
      </c>
      <c r="U10281" s="29" t="str">
        <f aca="false">IF(AND($S10281="VENCIDO",$K10281="KG",OR(Painel!$B$5="(Todos)",A10281=Painel!$B$5)*OR(Painel!$E$5="(Todos)",P10281=Painel!$E$5)),$J10281+ROW()/10000000,"")</f>
        <v/>
      </c>
    </row>
    <row r="10282" customFormat="false" ht="15" hidden="false" customHeight="false" outlineLevel="0" collapsed="false">
      <c r="A10282" s="29" t="s">
        <v>56</v>
      </c>
      <c r="B10282" s="29" t="s">
        <v>17446</v>
      </c>
      <c r="C10282" s="29" t="s">
        <v>4608</v>
      </c>
      <c r="D10282" s="29" t="s">
        <v>15865</v>
      </c>
      <c r="E10282" s="29" t="n">
        <v>6</v>
      </c>
      <c r="F10282" s="29"/>
      <c r="G10282" s="29" t="s">
        <v>17450</v>
      </c>
      <c r="H10282" s="30" t="n">
        <v>1200</v>
      </c>
      <c r="I10282" s="31" t="n">
        <v>46284</v>
      </c>
      <c r="J10282" s="30" t="n">
        <v>1200</v>
      </c>
      <c r="K10282" s="29" t="s">
        <v>120</v>
      </c>
      <c r="L10282" s="29" t="s">
        <v>388</v>
      </c>
      <c r="M10282" s="29"/>
      <c r="N10282" s="29" t="s">
        <v>122</v>
      </c>
      <c r="O10282" s="31" t="n">
        <v>46970</v>
      </c>
      <c r="P10282" s="29" t="s">
        <v>123</v>
      </c>
      <c r="Q10282" s="29" t="n">
        <f aca="false">IFERROR(VALUE(L10282),"")</f>
        <v>1</v>
      </c>
      <c r="R10282" s="29" t="n">
        <f aca="true">IF(O10282="","",O10282-TODAY())</f>
        <v>685</v>
      </c>
      <c r="S10282" s="29" t="str">
        <f aca="false">IF(C10282="&lt;&lt; vazio &gt;&gt;","VAZIA",IF(AND(O10282&lt;&gt;"",R10282&lt;0),"VENCIDO",IF(AND(O10282&lt;&gt;"",R10282&lt;=Parametros!$B$10),"PRÓX. VENCIMENTO",IF(F10282="Q","QUALIDADE",IF(F10282="S","BLOQUEADO",IF(F10282="R","RESTRITO/DEVOLUÇÃO",IF(OR(N10282="QUAR",N10282="QRES"),"QUARENTENA",IF(OR(B10282="DESCARTE",B10282="DEVOLUÇÃO"),"DESCARTE/DEVOLUÇÃO",IF(AND(D10282="",K10282&lt;&gt;""),"SEM LOTE",IF(AND(Q10282&lt;&gt;"",Q10282&gt;=Parametros!$B$11),"PARADO/SEM GIRO","OK"))))))))))</f>
        <v>OK</v>
      </c>
      <c r="T10282" s="29" t="str">
        <f aca="false">IF(AND($S10282="PARADO/SEM GIRO",$K10282="KG",OR(Painel!$B$5="(Todos)",A10282=Painel!$B$5)*OR(Painel!$E$5="(Todos)",P10282=Painel!$E$5)),$J10282+ROW()/10000000,"")</f>
        <v/>
      </c>
      <c r="U10282" s="29" t="str">
        <f aca="false">IF(AND($S10282="VENCIDO",$K10282="KG",OR(Painel!$B$5="(Todos)",A10282=Painel!$B$5)*OR(Painel!$E$5="(Todos)",P10282=Painel!$E$5)),$J10282+ROW()/10000000,"")</f>
        <v/>
      </c>
    </row>
    <row r="10283" customFormat="false" ht="15" hidden="false" customHeight="false" outlineLevel="0" collapsed="false">
      <c r="A10283" s="29" t="s">
        <v>56</v>
      </c>
      <c r="B10283" s="29" t="s">
        <v>17446</v>
      </c>
      <c r="C10283" s="29" t="s">
        <v>4608</v>
      </c>
      <c r="D10283" s="29" t="s">
        <v>15865</v>
      </c>
      <c r="E10283" s="29" t="n">
        <v>6</v>
      </c>
      <c r="F10283" s="29"/>
      <c r="G10283" s="29" t="s">
        <v>17451</v>
      </c>
      <c r="H10283" s="30" t="n">
        <v>1200</v>
      </c>
      <c r="I10283" s="31" t="n">
        <v>46284</v>
      </c>
      <c r="J10283" s="30" t="n">
        <v>1200</v>
      </c>
      <c r="K10283" s="29" t="s">
        <v>120</v>
      </c>
      <c r="L10283" s="29" t="s">
        <v>388</v>
      </c>
      <c r="M10283" s="29"/>
      <c r="N10283" s="29" t="s">
        <v>122</v>
      </c>
      <c r="O10283" s="31" t="n">
        <v>46970</v>
      </c>
      <c r="P10283" s="29" t="s">
        <v>123</v>
      </c>
      <c r="Q10283" s="29" t="n">
        <f aca="false">IFERROR(VALUE(L10283),"")</f>
        <v>1</v>
      </c>
      <c r="R10283" s="29" t="n">
        <f aca="true">IF(O10283="","",O10283-TODAY())</f>
        <v>685</v>
      </c>
      <c r="S10283" s="29" t="str">
        <f aca="false">IF(C10283="&lt;&lt; vazio &gt;&gt;","VAZIA",IF(AND(O10283&lt;&gt;"",R10283&lt;0),"VENCIDO",IF(AND(O10283&lt;&gt;"",R10283&lt;=Parametros!$B$10),"PRÓX. VENCIMENTO",IF(F10283="Q","QUALIDADE",IF(F10283="S","BLOQUEADO",IF(F10283="R","RESTRITO/DEVOLUÇÃO",IF(OR(N10283="QUAR",N10283="QRES"),"QUARENTENA",IF(OR(B10283="DESCARTE",B10283="DEVOLUÇÃO"),"DESCARTE/DEVOLUÇÃO",IF(AND(D10283="",K10283&lt;&gt;""),"SEM LOTE",IF(AND(Q10283&lt;&gt;"",Q10283&gt;=Parametros!$B$11),"PARADO/SEM GIRO","OK"))))))))))</f>
        <v>OK</v>
      </c>
      <c r="T10283" s="29" t="str">
        <f aca="false">IF(AND($S10283="PARADO/SEM GIRO",$K10283="KG",OR(Painel!$B$5="(Todos)",A10283=Painel!$B$5)*OR(Painel!$E$5="(Todos)",P10283=Painel!$E$5)),$J10283+ROW()/10000000,"")</f>
        <v/>
      </c>
      <c r="U10283" s="29" t="str">
        <f aca="false">IF(AND($S10283="VENCIDO",$K10283="KG",OR(Painel!$B$5="(Todos)",A10283=Painel!$B$5)*OR(Painel!$E$5="(Todos)",P10283=Painel!$E$5)),$J10283+ROW()/10000000,"")</f>
        <v/>
      </c>
    </row>
    <row r="10284" customFormat="false" ht="15" hidden="false" customHeight="false" outlineLevel="0" collapsed="false">
      <c r="A10284" s="29" t="s">
        <v>56</v>
      </c>
      <c r="B10284" s="29" t="s">
        <v>17446</v>
      </c>
      <c r="C10284" s="29" t="s">
        <v>4608</v>
      </c>
      <c r="D10284" s="29" t="s">
        <v>15865</v>
      </c>
      <c r="E10284" s="29" t="n">
        <v>6</v>
      </c>
      <c r="F10284" s="29"/>
      <c r="G10284" s="29" t="s">
        <v>17452</v>
      </c>
      <c r="H10284" s="30" t="n">
        <v>1200</v>
      </c>
      <c r="I10284" s="31" t="n">
        <v>46284</v>
      </c>
      <c r="J10284" s="30" t="n">
        <v>1200</v>
      </c>
      <c r="K10284" s="29" t="s">
        <v>120</v>
      </c>
      <c r="L10284" s="29" t="s">
        <v>388</v>
      </c>
      <c r="M10284" s="29"/>
      <c r="N10284" s="29" t="s">
        <v>122</v>
      </c>
      <c r="O10284" s="31" t="n">
        <v>46970</v>
      </c>
      <c r="P10284" s="29" t="s">
        <v>123</v>
      </c>
      <c r="Q10284" s="29" t="n">
        <f aca="false">IFERROR(VALUE(L10284),"")</f>
        <v>1</v>
      </c>
      <c r="R10284" s="29" t="n">
        <f aca="true">IF(O10284="","",O10284-TODAY())</f>
        <v>685</v>
      </c>
      <c r="S10284" s="29" t="str">
        <f aca="false">IF(C10284="&lt;&lt; vazio &gt;&gt;","VAZIA",IF(AND(O10284&lt;&gt;"",R10284&lt;0),"VENCIDO",IF(AND(O10284&lt;&gt;"",R10284&lt;=Parametros!$B$10),"PRÓX. VENCIMENTO",IF(F10284="Q","QUALIDADE",IF(F10284="S","BLOQUEADO",IF(F10284="R","RESTRITO/DEVOLUÇÃO",IF(OR(N10284="QUAR",N10284="QRES"),"QUARENTENA",IF(OR(B10284="DESCARTE",B10284="DEVOLUÇÃO"),"DESCARTE/DEVOLUÇÃO",IF(AND(D10284="",K10284&lt;&gt;""),"SEM LOTE",IF(AND(Q10284&lt;&gt;"",Q10284&gt;=Parametros!$B$11),"PARADO/SEM GIRO","OK"))))))))))</f>
        <v>OK</v>
      </c>
      <c r="T10284" s="29" t="str">
        <f aca="false">IF(AND($S10284="PARADO/SEM GIRO",$K10284="KG",OR(Painel!$B$5="(Todos)",A10284=Painel!$B$5)*OR(Painel!$E$5="(Todos)",P10284=Painel!$E$5)),$J10284+ROW()/10000000,"")</f>
        <v/>
      </c>
      <c r="U10284" s="29" t="str">
        <f aca="false">IF(AND($S10284="VENCIDO",$K10284="KG",OR(Painel!$B$5="(Todos)",A10284=Painel!$B$5)*OR(Painel!$E$5="(Todos)",P10284=Painel!$E$5)),$J10284+ROW()/10000000,"")</f>
        <v/>
      </c>
    </row>
    <row r="10285" customFormat="false" ht="15" hidden="false" customHeight="false" outlineLevel="0" collapsed="false">
      <c r="A10285" s="29" t="s">
        <v>56</v>
      </c>
      <c r="B10285" s="29" t="s">
        <v>17446</v>
      </c>
      <c r="C10285" s="29" t="s">
        <v>4608</v>
      </c>
      <c r="D10285" s="29" t="s">
        <v>15865</v>
      </c>
      <c r="E10285" s="29" t="n">
        <v>6</v>
      </c>
      <c r="F10285" s="29"/>
      <c r="G10285" s="29" t="s">
        <v>17453</v>
      </c>
      <c r="H10285" s="30" t="n">
        <v>1200</v>
      </c>
      <c r="I10285" s="31" t="n">
        <v>46284</v>
      </c>
      <c r="J10285" s="30" t="n">
        <v>1200</v>
      </c>
      <c r="K10285" s="29" t="s">
        <v>120</v>
      </c>
      <c r="L10285" s="29" t="s">
        <v>388</v>
      </c>
      <c r="M10285" s="29"/>
      <c r="N10285" s="29" t="s">
        <v>122</v>
      </c>
      <c r="O10285" s="31" t="n">
        <v>46970</v>
      </c>
      <c r="P10285" s="29" t="s">
        <v>123</v>
      </c>
      <c r="Q10285" s="29" t="n">
        <f aca="false">IFERROR(VALUE(L10285),"")</f>
        <v>1</v>
      </c>
      <c r="R10285" s="29" t="n">
        <f aca="true">IF(O10285="","",O10285-TODAY())</f>
        <v>685</v>
      </c>
      <c r="S10285" s="29" t="str">
        <f aca="false">IF(C10285="&lt;&lt; vazio &gt;&gt;","VAZIA",IF(AND(O10285&lt;&gt;"",R10285&lt;0),"VENCIDO",IF(AND(O10285&lt;&gt;"",R10285&lt;=Parametros!$B$10),"PRÓX. VENCIMENTO",IF(F10285="Q","QUALIDADE",IF(F10285="S","BLOQUEADO",IF(F10285="R","RESTRITO/DEVOLUÇÃO",IF(OR(N10285="QUAR",N10285="QRES"),"QUARENTENA",IF(OR(B10285="DESCARTE",B10285="DEVOLUÇÃO"),"DESCARTE/DEVOLUÇÃO",IF(AND(D10285="",K10285&lt;&gt;""),"SEM LOTE",IF(AND(Q10285&lt;&gt;"",Q10285&gt;=Parametros!$B$11),"PARADO/SEM GIRO","OK"))))))))))</f>
        <v>OK</v>
      </c>
      <c r="T10285" s="29" t="str">
        <f aca="false">IF(AND($S10285="PARADO/SEM GIRO",$K10285="KG",OR(Painel!$B$5="(Todos)",A10285=Painel!$B$5)*OR(Painel!$E$5="(Todos)",P10285=Painel!$E$5)),$J10285+ROW()/10000000,"")</f>
        <v/>
      </c>
      <c r="U10285" s="29" t="str">
        <f aca="false">IF(AND($S10285="VENCIDO",$K10285="KG",OR(Painel!$B$5="(Todos)",A10285=Painel!$B$5)*OR(Painel!$E$5="(Todos)",P10285=Painel!$E$5)),$J10285+ROW()/10000000,"")</f>
        <v/>
      </c>
    </row>
    <row r="10286" customFormat="false" ht="15" hidden="false" customHeight="false" outlineLevel="0" collapsed="false">
      <c r="A10286" s="29" t="s">
        <v>56</v>
      </c>
      <c r="B10286" s="29" t="s">
        <v>17454</v>
      </c>
      <c r="C10286" s="29" t="s">
        <v>4608</v>
      </c>
      <c r="D10286" s="29" t="s">
        <v>4609</v>
      </c>
      <c r="E10286" s="29" t="n">
        <v>5</v>
      </c>
      <c r="F10286" s="29"/>
      <c r="G10286" s="29" t="s">
        <v>17455</v>
      </c>
      <c r="H10286" s="30" t="n">
        <v>1200</v>
      </c>
      <c r="I10286" s="31" t="n">
        <v>46283</v>
      </c>
      <c r="J10286" s="30" t="n">
        <v>1200</v>
      </c>
      <c r="K10286" s="29" t="s">
        <v>120</v>
      </c>
      <c r="L10286" s="29" t="s">
        <v>176</v>
      </c>
      <c r="M10286" s="29"/>
      <c r="N10286" s="29" t="s">
        <v>122</v>
      </c>
      <c r="O10286" s="31" t="n">
        <v>46970</v>
      </c>
      <c r="P10286" s="29" t="s">
        <v>123</v>
      </c>
      <c r="Q10286" s="29" t="n">
        <f aca="false">IFERROR(VALUE(L10286),"")</f>
        <v>2</v>
      </c>
      <c r="R10286" s="29" t="n">
        <f aca="true">IF(O10286="","",O10286-TODAY())</f>
        <v>685</v>
      </c>
      <c r="S10286" s="29" t="str">
        <f aca="false">IF(C10286="&lt;&lt; vazio &gt;&gt;","VAZIA",IF(AND(O10286&lt;&gt;"",R10286&lt;0),"VENCIDO",IF(AND(O10286&lt;&gt;"",R10286&lt;=Parametros!$B$10),"PRÓX. VENCIMENTO",IF(F10286="Q","QUALIDADE",IF(F10286="S","BLOQUEADO",IF(F10286="R","RESTRITO/DEVOLUÇÃO",IF(OR(N10286="QUAR",N10286="QRES"),"QUARENTENA",IF(OR(B10286="DESCARTE",B10286="DEVOLUÇÃO"),"DESCARTE/DEVOLUÇÃO",IF(AND(D10286="",K10286&lt;&gt;""),"SEM LOTE",IF(AND(Q10286&lt;&gt;"",Q10286&gt;=Parametros!$B$11),"PARADO/SEM GIRO","OK"))))))))))</f>
        <v>OK</v>
      </c>
      <c r="T10286" s="29" t="str">
        <f aca="false">IF(AND($S10286="PARADO/SEM GIRO",$K10286="KG",OR(Painel!$B$5="(Todos)",A10286=Painel!$B$5)*OR(Painel!$E$5="(Todos)",P10286=Painel!$E$5)),$J10286+ROW()/10000000,"")</f>
        <v/>
      </c>
      <c r="U10286" s="29" t="str">
        <f aca="false">IF(AND($S10286="VENCIDO",$K10286="KG",OR(Painel!$B$5="(Todos)",A10286=Painel!$B$5)*OR(Painel!$E$5="(Todos)",P10286=Painel!$E$5)),$J10286+ROW()/10000000,"")</f>
        <v/>
      </c>
    </row>
    <row r="10287" customFormat="false" ht="15" hidden="false" customHeight="false" outlineLevel="0" collapsed="false">
      <c r="A10287" s="29" t="s">
        <v>56</v>
      </c>
      <c r="B10287" s="29" t="s">
        <v>17454</v>
      </c>
      <c r="C10287" s="29" t="s">
        <v>4608</v>
      </c>
      <c r="D10287" s="29" t="s">
        <v>4609</v>
      </c>
      <c r="E10287" s="29" t="n">
        <v>5</v>
      </c>
      <c r="F10287" s="29"/>
      <c r="G10287" s="29" t="s">
        <v>17456</v>
      </c>
      <c r="H10287" s="30" t="n">
        <v>1200</v>
      </c>
      <c r="I10287" s="31" t="n">
        <v>46283</v>
      </c>
      <c r="J10287" s="30" t="n">
        <v>1200</v>
      </c>
      <c r="K10287" s="29" t="s">
        <v>120</v>
      </c>
      <c r="L10287" s="29" t="s">
        <v>176</v>
      </c>
      <c r="M10287" s="29"/>
      <c r="N10287" s="29" t="s">
        <v>122</v>
      </c>
      <c r="O10287" s="31" t="n">
        <v>46970</v>
      </c>
      <c r="P10287" s="29" t="s">
        <v>123</v>
      </c>
      <c r="Q10287" s="29" t="n">
        <f aca="false">IFERROR(VALUE(L10287),"")</f>
        <v>2</v>
      </c>
      <c r="R10287" s="29" t="n">
        <f aca="true">IF(O10287="","",O10287-TODAY())</f>
        <v>685</v>
      </c>
      <c r="S10287" s="29" t="str">
        <f aca="false">IF(C10287="&lt;&lt; vazio &gt;&gt;","VAZIA",IF(AND(O10287&lt;&gt;"",R10287&lt;0),"VENCIDO",IF(AND(O10287&lt;&gt;"",R10287&lt;=Parametros!$B$10),"PRÓX. VENCIMENTO",IF(F10287="Q","QUALIDADE",IF(F10287="S","BLOQUEADO",IF(F10287="R","RESTRITO/DEVOLUÇÃO",IF(OR(N10287="QUAR",N10287="QRES"),"QUARENTENA",IF(OR(B10287="DESCARTE",B10287="DEVOLUÇÃO"),"DESCARTE/DEVOLUÇÃO",IF(AND(D10287="",K10287&lt;&gt;""),"SEM LOTE",IF(AND(Q10287&lt;&gt;"",Q10287&gt;=Parametros!$B$11),"PARADO/SEM GIRO","OK"))))))))))</f>
        <v>OK</v>
      </c>
      <c r="T10287" s="29" t="str">
        <f aca="false">IF(AND($S10287="PARADO/SEM GIRO",$K10287="KG",OR(Painel!$B$5="(Todos)",A10287=Painel!$B$5)*OR(Painel!$E$5="(Todos)",P10287=Painel!$E$5)),$J10287+ROW()/10000000,"")</f>
        <v/>
      </c>
      <c r="U10287" s="29" t="str">
        <f aca="false">IF(AND($S10287="VENCIDO",$K10287="KG",OR(Painel!$B$5="(Todos)",A10287=Painel!$B$5)*OR(Painel!$E$5="(Todos)",P10287=Painel!$E$5)),$J10287+ROW()/10000000,"")</f>
        <v/>
      </c>
    </row>
    <row r="10288" customFormat="false" ht="15" hidden="false" customHeight="false" outlineLevel="0" collapsed="false">
      <c r="A10288" s="29" t="s">
        <v>56</v>
      </c>
      <c r="B10288" s="29" t="s">
        <v>17454</v>
      </c>
      <c r="C10288" s="29" t="s">
        <v>4608</v>
      </c>
      <c r="D10288" s="29" t="s">
        <v>4609</v>
      </c>
      <c r="E10288" s="29" t="n">
        <v>5</v>
      </c>
      <c r="F10288" s="29"/>
      <c r="G10288" s="29" t="s">
        <v>17457</v>
      </c>
      <c r="H10288" s="30" t="n">
        <v>1200</v>
      </c>
      <c r="I10288" s="31" t="n">
        <v>46283</v>
      </c>
      <c r="J10288" s="30" t="n">
        <v>1200</v>
      </c>
      <c r="K10288" s="29" t="s">
        <v>120</v>
      </c>
      <c r="L10288" s="29" t="s">
        <v>176</v>
      </c>
      <c r="M10288" s="29"/>
      <c r="N10288" s="29" t="s">
        <v>122</v>
      </c>
      <c r="O10288" s="31" t="n">
        <v>46970</v>
      </c>
      <c r="P10288" s="29" t="s">
        <v>123</v>
      </c>
      <c r="Q10288" s="29" t="n">
        <f aca="false">IFERROR(VALUE(L10288),"")</f>
        <v>2</v>
      </c>
      <c r="R10288" s="29" t="n">
        <f aca="true">IF(O10288="","",O10288-TODAY())</f>
        <v>685</v>
      </c>
      <c r="S10288" s="29" t="str">
        <f aca="false">IF(C10288="&lt;&lt; vazio &gt;&gt;","VAZIA",IF(AND(O10288&lt;&gt;"",R10288&lt;0),"VENCIDO",IF(AND(O10288&lt;&gt;"",R10288&lt;=Parametros!$B$10),"PRÓX. VENCIMENTO",IF(F10288="Q","QUALIDADE",IF(F10288="S","BLOQUEADO",IF(F10288="R","RESTRITO/DEVOLUÇÃO",IF(OR(N10288="QUAR",N10288="QRES"),"QUARENTENA",IF(OR(B10288="DESCARTE",B10288="DEVOLUÇÃO"),"DESCARTE/DEVOLUÇÃO",IF(AND(D10288="",K10288&lt;&gt;""),"SEM LOTE",IF(AND(Q10288&lt;&gt;"",Q10288&gt;=Parametros!$B$11),"PARADO/SEM GIRO","OK"))))))))))</f>
        <v>OK</v>
      </c>
      <c r="T10288" s="29" t="str">
        <f aca="false">IF(AND($S10288="PARADO/SEM GIRO",$K10288="KG",OR(Painel!$B$5="(Todos)",A10288=Painel!$B$5)*OR(Painel!$E$5="(Todos)",P10288=Painel!$E$5)),$J10288+ROW()/10000000,"")</f>
        <v/>
      </c>
      <c r="U10288" s="29" t="str">
        <f aca="false">IF(AND($S10288="VENCIDO",$K10288="KG",OR(Painel!$B$5="(Todos)",A10288=Painel!$B$5)*OR(Painel!$E$5="(Todos)",P10288=Painel!$E$5)),$J10288+ROW()/10000000,"")</f>
        <v/>
      </c>
    </row>
    <row r="10289" customFormat="false" ht="15" hidden="false" customHeight="false" outlineLevel="0" collapsed="false">
      <c r="A10289" s="29" t="s">
        <v>56</v>
      </c>
      <c r="B10289" s="29" t="s">
        <v>17454</v>
      </c>
      <c r="C10289" s="29" t="s">
        <v>4608</v>
      </c>
      <c r="D10289" s="29" t="s">
        <v>4609</v>
      </c>
      <c r="E10289" s="29" t="n">
        <v>5</v>
      </c>
      <c r="F10289" s="29"/>
      <c r="G10289" s="29" t="s">
        <v>17458</v>
      </c>
      <c r="H10289" s="30" t="n">
        <v>1200</v>
      </c>
      <c r="I10289" s="31" t="n">
        <v>46283</v>
      </c>
      <c r="J10289" s="30" t="n">
        <v>1200</v>
      </c>
      <c r="K10289" s="29" t="s">
        <v>120</v>
      </c>
      <c r="L10289" s="29" t="s">
        <v>176</v>
      </c>
      <c r="M10289" s="29"/>
      <c r="N10289" s="29" t="s">
        <v>122</v>
      </c>
      <c r="O10289" s="31" t="n">
        <v>46970</v>
      </c>
      <c r="P10289" s="29" t="s">
        <v>123</v>
      </c>
      <c r="Q10289" s="29" t="n">
        <f aca="false">IFERROR(VALUE(L10289),"")</f>
        <v>2</v>
      </c>
      <c r="R10289" s="29" t="n">
        <f aca="true">IF(O10289="","",O10289-TODAY())</f>
        <v>685</v>
      </c>
      <c r="S10289" s="29" t="str">
        <f aca="false">IF(C10289="&lt;&lt; vazio &gt;&gt;","VAZIA",IF(AND(O10289&lt;&gt;"",R10289&lt;0),"VENCIDO",IF(AND(O10289&lt;&gt;"",R10289&lt;=Parametros!$B$10),"PRÓX. VENCIMENTO",IF(F10289="Q","QUALIDADE",IF(F10289="S","BLOQUEADO",IF(F10289="R","RESTRITO/DEVOLUÇÃO",IF(OR(N10289="QUAR",N10289="QRES"),"QUARENTENA",IF(OR(B10289="DESCARTE",B10289="DEVOLUÇÃO"),"DESCARTE/DEVOLUÇÃO",IF(AND(D10289="",K10289&lt;&gt;""),"SEM LOTE",IF(AND(Q10289&lt;&gt;"",Q10289&gt;=Parametros!$B$11),"PARADO/SEM GIRO","OK"))))))))))</f>
        <v>OK</v>
      </c>
      <c r="T10289" s="29" t="str">
        <f aca="false">IF(AND($S10289="PARADO/SEM GIRO",$K10289="KG",OR(Painel!$B$5="(Todos)",A10289=Painel!$B$5)*OR(Painel!$E$5="(Todos)",P10289=Painel!$E$5)),$J10289+ROW()/10000000,"")</f>
        <v/>
      </c>
      <c r="U10289" s="29" t="str">
        <f aca="false">IF(AND($S10289="VENCIDO",$K10289="KG",OR(Painel!$B$5="(Todos)",A10289=Painel!$B$5)*OR(Painel!$E$5="(Todos)",P10289=Painel!$E$5)),$J10289+ROW()/10000000,"")</f>
        <v/>
      </c>
    </row>
    <row r="10290" customFormat="false" ht="15" hidden="false" customHeight="false" outlineLevel="0" collapsed="false">
      <c r="A10290" s="29" t="s">
        <v>56</v>
      </c>
      <c r="B10290" s="29" t="s">
        <v>17454</v>
      </c>
      <c r="C10290" s="29" t="s">
        <v>4608</v>
      </c>
      <c r="D10290" s="29" t="s">
        <v>4609</v>
      </c>
      <c r="E10290" s="29" t="n">
        <v>5</v>
      </c>
      <c r="F10290" s="29"/>
      <c r="G10290" s="29" t="s">
        <v>17459</v>
      </c>
      <c r="H10290" s="30" t="n">
        <v>1200</v>
      </c>
      <c r="I10290" s="31" t="n">
        <v>46283</v>
      </c>
      <c r="J10290" s="30" t="n">
        <v>1200</v>
      </c>
      <c r="K10290" s="29" t="s">
        <v>120</v>
      </c>
      <c r="L10290" s="29" t="s">
        <v>176</v>
      </c>
      <c r="M10290" s="29"/>
      <c r="N10290" s="29" t="s">
        <v>122</v>
      </c>
      <c r="O10290" s="31" t="n">
        <v>46970</v>
      </c>
      <c r="P10290" s="29" t="s">
        <v>123</v>
      </c>
      <c r="Q10290" s="29" t="n">
        <f aca="false">IFERROR(VALUE(L10290),"")</f>
        <v>2</v>
      </c>
      <c r="R10290" s="29" t="n">
        <f aca="true">IF(O10290="","",O10290-TODAY())</f>
        <v>685</v>
      </c>
      <c r="S10290" s="29" t="str">
        <f aca="false">IF(C10290="&lt;&lt; vazio &gt;&gt;","VAZIA",IF(AND(O10290&lt;&gt;"",R10290&lt;0),"VENCIDO",IF(AND(O10290&lt;&gt;"",R10290&lt;=Parametros!$B$10),"PRÓX. VENCIMENTO",IF(F10290="Q","QUALIDADE",IF(F10290="S","BLOQUEADO",IF(F10290="R","RESTRITO/DEVOLUÇÃO",IF(OR(N10290="QUAR",N10290="QRES"),"QUARENTENA",IF(OR(B10290="DESCARTE",B10290="DEVOLUÇÃO"),"DESCARTE/DEVOLUÇÃO",IF(AND(D10290="",K10290&lt;&gt;""),"SEM LOTE",IF(AND(Q10290&lt;&gt;"",Q10290&gt;=Parametros!$B$11),"PARADO/SEM GIRO","OK"))))))))))</f>
        <v>OK</v>
      </c>
      <c r="T10290" s="29" t="str">
        <f aca="false">IF(AND($S10290="PARADO/SEM GIRO",$K10290="KG",OR(Painel!$B$5="(Todos)",A10290=Painel!$B$5)*OR(Painel!$E$5="(Todos)",P10290=Painel!$E$5)),$J10290+ROW()/10000000,"")</f>
        <v/>
      </c>
      <c r="U10290" s="29" t="str">
        <f aca="false">IF(AND($S10290="VENCIDO",$K10290="KG",OR(Painel!$B$5="(Todos)",A10290=Painel!$B$5)*OR(Painel!$E$5="(Todos)",P10290=Painel!$E$5)),$J10290+ROW()/10000000,"")</f>
        <v/>
      </c>
    </row>
    <row r="10291" customFormat="false" ht="15" hidden="false" customHeight="false" outlineLevel="0" collapsed="false">
      <c r="A10291" s="29" t="s">
        <v>56</v>
      </c>
      <c r="B10291" s="29" t="s">
        <v>17460</v>
      </c>
      <c r="C10291" s="29" t="s">
        <v>4608</v>
      </c>
      <c r="D10291" s="29" t="s">
        <v>17461</v>
      </c>
      <c r="E10291" s="29" t="n">
        <v>5</v>
      </c>
      <c r="F10291" s="29"/>
      <c r="G10291" s="29" t="s">
        <v>17462</v>
      </c>
      <c r="H10291" s="30" t="n">
        <v>1200</v>
      </c>
      <c r="I10291" s="31" t="n">
        <v>46278</v>
      </c>
      <c r="J10291" s="30" t="n">
        <v>1200</v>
      </c>
      <c r="K10291" s="29" t="s">
        <v>120</v>
      </c>
      <c r="L10291" s="29" t="s">
        <v>328</v>
      </c>
      <c r="M10291" s="29"/>
      <c r="N10291" s="29" t="s">
        <v>122</v>
      </c>
      <c r="O10291" s="31" t="n">
        <v>46926</v>
      </c>
      <c r="P10291" s="29" t="s">
        <v>123</v>
      </c>
      <c r="Q10291" s="29" t="n">
        <f aca="false">IFERROR(VALUE(L10291),"")</f>
        <v>7</v>
      </c>
      <c r="R10291" s="29" t="n">
        <f aca="true">IF(O10291="","",O10291-TODAY())</f>
        <v>641</v>
      </c>
      <c r="S10291" s="29" t="str">
        <f aca="false">IF(C10291="&lt;&lt; vazio &gt;&gt;","VAZIA",IF(AND(O10291&lt;&gt;"",R10291&lt;0),"VENCIDO",IF(AND(O10291&lt;&gt;"",R10291&lt;=Parametros!$B$10),"PRÓX. VENCIMENTO",IF(F10291="Q","QUALIDADE",IF(F10291="S","BLOQUEADO",IF(F10291="R","RESTRITO/DEVOLUÇÃO",IF(OR(N10291="QUAR",N10291="QRES"),"QUARENTENA",IF(OR(B10291="DESCARTE",B10291="DEVOLUÇÃO"),"DESCARTE/DEVOLUÇÃO",IF(AND(D10291="",K10291&lt;&gt;""),"SEM LOTE",IF(AND(Q10291&lt;&gt;"",Q10291&gt;=Parametros!$B$11),"PARADO/SEM GIRO","OK"))))))))))</f>
        <v>OK</v>
      </c>
      <c r="T10291" s="29" t="str">
        <f aca="false">IF(AND($S10291="PARADO/SEM GIRO",$K10291="KG",OR(Painel!$B$5="(Todos)",A10291=Painel!$B$5)*OR(Painel!$E$5="(Todos)",P10291=Painel!$E$5)),$J10291+ROW()/10000000,"")</f>
        <v/>
      </c>
      <c r="U10291" s="29" t="str">
        <f aca="false">IF(AND($S10291="VENCIDO",$K10291="KG",OR(Painel!$B$5="(Todos)",A10291=Painel!$B$5)*OR(Painel!$E$5="(Todos)",P10291=Painel!$E$5)),$J10291+ROW()/10000000,"")</f>
        <v/>
      </c>
    </row>
    <row r="10292" customFormat="false" ht="15" hidden="false" customHeight="false" outlineLevel="0" collapsed="false">
      <c r="A10292" s="29" t="s">
        <v>56</v>
      </c>
      <c r="B10292" s="29" t="s">
        <v>17460</v>
      </c>
      <c r="C10292" s="29" t="s">
        <v>4608</v>
      </c>
      <c r="D10292" s="29" t="s">
        <v>4609</v>
      </c>
      <c r="E10292" s="29" t="n">
        <v>5</v>
      </c>
      <c r="F10292" s="29"/>
      <c r="G10292" s="29" t="s">
        <v>17463</v>
      </c>
      <c r="H10292" s="30" t="n">
        <v>1200</v>
      </c>
      <c r="I10292" s="31" t="n">
        <v>46283</v>
      </c>
      <c r="J10292" s="30" t="n">
        <v>1200</v>
      </c>
      <c r="K10292" s="29" t="s">
        <v>120</v>
      </c>
      <c r="L10292" s="29" t="s">
        <v>176</v>
      </c>
      <c r="M10292" s="29"/>
      <c r="N10292" s="29" t="s">
        <v>122</v>
      </c>
      <c r="O10292" s="31" t="n">
        <v>46970</v>
      </c>
      <c r="P10292" s="29" t="s">
        <v>123</v>
      </c>
      <c r="Q10292" s="29" t="n">
        <f aca="false">IFERROR(VALUE(L10292),"")</f>
        <v>2</v>
      </c>
      <c r="R10292" s="29" t="n">
        <f aca="true">IF(O10292="","",O10292-TODAY())</f>
        <v>685</v>
      </c>
      <c r="S10292" s="29" t="str">
        <f aca="false">IF(C10292="&lt;&lt; vazio &gt;&gt;","VAZIA",IF(AND(O10292&lt;&gt;"",R10292&lt;0),"VENCIDO",IF(AND(O10292&lt;&gt;"",R10292&lt;=Parametros!$B$10),"PRÓX. VENCIMENTO",IF(F10292="Q","QUALIDADE",IF(F10292="S","BLOQUEADO",IF(F10292="R","RESTRITO/DEVOLUÇÃO",IF(OR(N10292="QUAR",N10292="QRES"),"QUARENTENA",IF(OR(B10292="DESCARTE",B10292="DEVOLUÇÃO"),"DESCARTE/DEVOLUÇÃO",IF(AND(D10292="",K10292&lt;&gt;""),"SEM LOTE",IF(AND(Q10292&lt;&gt;"",Q10292&gt;=Parametros!$B$11),"PARADO/SEM GIRO","OK"))))))))))</f>
        <v>OK</v>
      </c>
      <c r="T10292" s="29" t="str">
        <f aca="false">IF(AND($S10292="PARADO/SEM GIRO",$K10292="KG",OR(Painel!$B$5="(Todos)",A10292=Painel!$B$5)*OR(Painel!$E$5="(Todos)",P10292=Painel!$E$5)),$J10292+ROW()/10000000,"")</f>
        <v/>
      </c>
      <c r="U10292" s="29" t="str">
        <f aca="false">IF(AND($S10292="VENCIDO",$K10292="KG",OR(Painel!$B$5="(Todos)",A10292=Painel!$B$5)*OR(Painel!$E$5="(Todos)",P10292=Painel!$E$5)),$J10292+ROW()/10000000,"")</f>
        <v/>
      </c>
    </row>
    <row r="10293" customFormat="false" ht="15" hidden="false" customHeight="false" outlineLevel="0" collapsed="false">
      <c r="A10293" s="29" t="s">
        <v>56</v>
      </c>
      <c r="B10293" s="29" t="s">
        <v>17460</v>
      </c>
      <c r="C10293" s="29" t="s">
        <v>4608</v>
      </c>
      <c r="D10293" s="29" t="s">
        <v>4609</v>
      </c>
      <c r="E10293" s="29" t="n">
        <v>5</v>
      </c>
      <c r="F10293" s="29"/>
      <c r="G10293" s="29" t="s">
        <v>17464</v>
      </c>
      <c r="H10293" s="30" t="n">
        <v>1200</v>
      </c>
      <c r="I10293" s="31" t="n">
        <v>46283</v>
      </c>
      <c r="J10293" s="30" t="n">
        <v>1200</v>
      </c>
      <c r="K10293" s="29" t="s">
        <v>120</v>
      </c>
      <c r="L10293" s="29" t="s">
        <v>176</v>
      </c>
      <c r="M10293" s="29"/>
      <c r="N10293" s="29" t="s">
        <v>122</v>
      </c>
      <c r="O10293" s="31" t="n">
        <v>46970</v>
      </c>
      <c r="P10293" s="29" t="s">
        <v>123</v>
      </c>
      <c r="Q10293" s="29" t="n">
        <f aca="false">IFERROR(VALUE(L10293),"")</f>
        <v>2</v>
      </c>
      <c r="R10293" s="29" t="n">
        <f aca="true">IF(O10293="","",O10293-TODAY())</f>
        <v>685</v>
      </c>
      <c r="S10293" s="29" t="str">
        <f aca="false">IF(C10293="&lt;&lt; vazio &gt;&gt;","VAZIA",IF(AND(O10293&lt;&gt;"",R10293&lt;0),"VENCIDO",IF(AND(O10293&lt;&gt;"",R10293&lt;=Parametros!$B$10),"PRÓX. VENCIMENTO",IF(F10293="Q","QUALIDADE",IF(F10293="S","BLOQUEADO",IF(F10293="R","RESTRITO/DEVOLUÇÃO",IF(OR(N10293="QUAR",N10293="QRES"),"QUARENTENA",IF(OR(B10293="DESCARTE",B10293="DEVOLUÇÃO"),"DESCARTE/DEVOLUÇÃO",IF(AND(D10293="",K10293&lt;&gt;""),"SEM LOTE",IF(AND(Q10293&lt;&gt;"",Q10293&gt;=Parametros!$B$11),"PARADO/SEM GIRO","OK"))))))))))</f>
        <v>OK</v>
      </c>
      <c r="T10293" s="29" t="str">
        <f aca="false">IF(AND($S10293="PARADO/SEM GIRO",$K10293="KG",OR(Painel!$B$5="(Todos)",A10293=Painel!$B$5)*OR(Painel!$E$5="(Todos)",P10293=Painel!$E$5)),$J10293+ROW()/10000000,"")</f>
        <v/>
      </c>
      <c r="U10293" s="29" t="str">
        <f aca="false">IF(AND($S10293="VENCIDO",$K10293="KG",OR(Painel!$B$5="(Todos)",A10293=Painel!$B$5)*OR(Painel!$E$5="(Todos)",P10293=Painel!$E$5)),$J10293+ROW()/10000000,"")</f>
        <v/>
      </c>
    </row>
    <row r="10294" customFormat="false" ht="15" hidden="false" customHeight="false" outlineLevel="0" collapsed="false">
      <c r="A10294" s="29" t="s">
        <v>56</v>
      </c>
      <c r="B10294" s="29" t="s">
        <v>17460</v>
      </c>
      <c r="C10294" s="29" t="s">
        <v>4608</v>
      </c>
      <c r="D10294" s="29" t="s">
        <v>4609</v>
      </c>
      <c r="E10294" s="29" t="n">
        <v>5</v>
      </c>
      <c r="F10294" s="29"/>
      <c r="G10294" s="29" t="s">
        <v>17465</v>
      </c>
      <c r="H10294" s="30" t="n">
        <v>1200</v>
      </c>
      <c r="I10294" s="31" t="n">
        <v>46283</v>
      </c>
      <c r="J10294" s="30" t="n">
        <v>1200</v>
      </c>
      <c r="K10294" s="29" t="s">
        <v>120</v>
      </c>
      <c r="L10294" s="29" t="s">
        <v>176</v>
      </c>
      <c r="M10294" s="29"/>
      <c r="N10294" s="29" t="s">
        <v>122</v>
      </c>
      <c r="O10294" s="31" t="n">
        <v>46970</v>
      </c>
      <c r="P10294" s="29" t="s">
        <v>123</v>
      </c>
      <c r="Q10294" s="29" t="n">
        <f aca="false">IFERROR(VALUE(L10294),"")</f>
        <v>2</v>
      </c>
      <c r="R10294" s="29" t="n">
        <f aca="true">IF(O10294="","",O10294-TODAY())</f>
        <v>685</v>
      </c>
      <c r="S10294" s="29" t="str">
        <f aca="false">IF(C10294="&lt;&lt; vazio &gt;&gt;","VAZIA",IF(AND(O10294&lt;&gt;"",R10294&lt;0),"VENCIDO",IF(AND(O10294&lt;&gt;"",R10294&lt;=Parametros!$B$10),"PRÓX. VENCIMENTO",IF(F10294="Q","QUALIDADE",IF(F10294="S","BLOQUEADO",IF(F10294="R","RESTRITO/DEVOLUÇÃO",IF(OR(N10294="QUAR",N10294="QRES"),"QUARENTENA",IF(OR(B10294="DESCARTE",B10294="DEVOLUÇÃO"),"DESCARTE/DEVOLUÇÃO",IF(AND(D10294="",K10294&lt;&gt;""),"SEM LOTE",IF(AND(Q10294&lt;&gt;"",Q10294&gt;=Parametros!$B$11),"PARADO/SEM GIRO","OK"))))))))))</f>
        <v>OK</v>
      </c>
      <c r="T10294" s="29" t="str">
        <f aca="false">IF(AND($S10294="PARADO/SEM GIRO",$K10294="KG",OR(Painel!$B$5="(Todos)",A10294=Painel!$B$5)*OR(Painel!$E$5="(Todos)",P10294=Painel!$E$5)),$J10294+ROW()/10000000,"")</f>
        <v/>
      </c>
      <c r="U10294" s="29" t="str">
        <f aca="false">IF(AND($S10294="VENCIDO",$K10294="KG",OR(Painel!$B$5="(Todos)",A10294=Painel!$B$5)*OR(Painel!$E$5="(Todos)",P10294=Painel!$E$5)),$J10294+ROW()/10000000,"")</f>
        <v/>
      </c>
    </row>
    <row r="10295" customFormat="false" ht="15" hidden="false" customHeight="false" outlineLevel="0" collapsed="false">
      <c r="A10295" s="29" t="s">
        <v>56</v>
      </c>
      <c r="B10295" s="29" t="s">
        <v>17460</v>
      </c>
      <c r="C10295" s="29" t="s">
        <v>4608</v>
      </c>
      <c r="D10295" s="29" t="s">
        <v>4609</v>
      </c>
      <c r="E10295" s="29" t="n">
        <v>5</v>
      </c>
      <c r="F10295" s="29"/>
      <c r="G10295" s="29" t="s">
        <v>17466</v>
      </c>
      <c r="H10295" s="30" t="n">
        <v>1200</v>
      </c>
      <c r="I10295" s="31" t="n">
        <v>46283</v>
      </c>
      <c r="J10295" s="30" t="n">
        <v>1200</v>
      </c>
      <c r="K10295" s="29" t="s">
        <v>120</v>
      </c>
      <c r="L10295" s="29" t="s">
        <v>176</v>
      </c>
      <c r="M10295" s="29"/>
      <c r="N10295" s="29" t="s">
        <v>122</v>
      </c>
      <c r="O10295" s="31" t="n">
        <v>46970</v>
      </c>
      <c r="P10295" s="29" t="s">
        <v>123</v>
      </c>
      <c r="Q10295" s="29" t="n">
        <f aca="false">IFERROR(VALUE(L10295),"")</f>
        <v>2</v>
      </c>
      <c r="R10295" s="29" t="n">
        <f aca="true">IF(O10295="","",O10295-TODAY())</f>
        <v>685</v>
      </c>
      <c r="S10295" s="29" t="str">
        <f aca="false">IF(C10295="&lt;&lt; vazio &gt;&gt;","VAZIA",IF(AND(O10295&lt;&gt;"",R10295&lt;0),"VENCIDO",IF(AND(O10295&lt;&gt;"",R10295&lt;=Parametros!$B$10),"PRÓX. VENCIMENTO",IF(F10295="Q","QUALIDADE",IF(F10295="S","BLOQUEADO",IF(F10295="R","RESTRITO/DEVOLUÇÃO",IF(OR(N10295="QUAR",N10295="QRES"),"QUARENTENA",IF(OR(B10295="DESCARTE",B10295="DEVOLUÇÃO"),"DESCARTE/DEVOLUÇÃO",IF(AND(D10295="",K10295&lt;&gt;""),"SEM LOTE",IF(AND(Q10295&lt;&gt;"",Q10295&gt;=Parametros!$B$11),"PARADO/SEM GIRO","OK"))))))))))</f>
        <v>OK</v>
      </c>
      <c r="T10295" s="29" t="str">
        <f aca="false">IF(AND($S10295="PARADO/SEM GIRO",$K10295="KG",OR(Painel!$B$5="(Todos)",A10295=Painel!$B$5)*OR(Painel!$E$5="(Todos)",P10295=Painel!$E$5)),$J10295+ROW()/10000000,"")</f>
        <v/>
      </c>
      <c r="U10295" s="29" t="str">
        <f aca="false">IF(AND($S10295="VENCIDO",$K10295="KG",OR(Painel!$B$5="(Todos)",A10295=Painel!$B$5)*OR(Painel!$E$5="(Todos)",P10295=Painel!$E$5)),$J10295+ROW()/10000000,"")</f>
        <v/>
      </c>
    </row>
    <row r="10296" customFormat="false" ht="15" hidden="false" customHeight="false" outlineLevel="0" collapsed="false">
      <c r="A10296" s="29" t="s">
        <v>56</v>
      </c>
      <c r="B10296" s="29" t="s">
        <v>15126</v>
      </c>
      <c r="C10296" s="29" t="s">
        <v>15871</v>
      </c>
      <c r="D10296" s="29" t="s">
        <v>15873</v>
      </c>
      <c r="E10296" s="29" t="n">
        <v>4</v>
      </c>
      <c r="F10296" s="29"/>
      <c r="G10296" s="29" t="s">
        <v>17467</v>
      </c>
      <c r="H10296" s="30" t="n">
        <v>900</v>
      </c>
      <c r="I10296" s="31" t="n">
        <v>46281</v>
      </c>
      <c r="J10296" s="30" t="n">
        <v>900</v>
      </c>
      <c r="K10296" s="29" t="s">
        <v>120</v>
      </c>
      <c r="L10296" s="29" t="s">
        <v>284</v>
      </c>
      <c r="M10296" s="29"/>
      <c r="N10296" s="29" t="s">
        <v>122</v>
      </c>
      <c r="O10296" s="31" t="n">
        <v>46759</v>
      </c>
      <c r="P10296" s="29" t="s">
        <v>123</v>
      </c>
      <c r="Q10296" s="29" t="n">
        <f aca="false">IFERROR(VALUE(L10296),"")</f>
        <v>4</v>
      </c>
      <c r="R10296" s="29" t="n">
        <f aca="true">IF(O10296="","",O10296-TODAY())</f>
        <v>474</v>
      </c>
      <c r="S10296" s="29" t="str">
        <f aca="false">IF(C10296="&lt;&lt; vazio &gt;&gt;","VAZIA",IF(AND(O10296&lt;&gt;"",R10296&lt;0),"VENCIDO",IF(AND(O10296&lt;&gt;"",R10296&lt;=Parametros!$B$10),"PRÓX. VENCIMENTO",IF(F10296="Q","QUALIDADE",IF(F10296="S","BLOQUEADO",IF(F10296="R","RESTRITO/DEVOLUÇÃO",IF(OR(N10296="QUAR",N10296="QRES"),"QUARENTENA",IF(OR(B10296="DESCARTE",B10296="DEVOLUÇÃO"),"DESCARTE/DEVOLUÇÃO",IF(AND(D10296="",K10296&lt;&gt;""),"SEM LOTE",IF(AND(Q10296&lt;&gt;"",Q10296&gt;=Parametros!$B$11),"PARADO/SEM GIRO","OK"))))))))))</f>
        <v>OK</v>
      </c>
      <c r="T10296" s="29" t="str">
        <f aca="false">IF(AND($S10296="PARADO/SEM GIRO",$K10296="KG",OR(Painel!$B$5="(Todos)",A10296=Painel!$B$5)*OR(Painel!$E$5="(Todos)",P10296=Painel!$E$5)),$J10296+ROW()/10000000,"")</f>
        <v/>
      </c>
      <c r="U10296" s="29" t="str">
        <f aca="false">IF(AND($S10296="VENCIDO",$K10296="KG",OR(Painel!$B$5="(Todos)",A10296=Painel!$B$5)*OR(Painel!$E$5="(Todos)",P10296=Painel!$E$5)),$J10296+ROW()/10000000,"")</f>
        <v/>
      </c>
    </row>
    <row r="10297" customFormat="false" ht="15" hidden="false" customHeight="false" outlineLevel="0" collapsed="false">
      <c r="A10297" s="29" t="s">
        <v>56</v>
      </c>
      <c r="B10297" s="29" t="s">
        <v>15126</v>
      </c>
      <c r="C10297" s="29" t="s">
        <v>15871</v>
      </c>
      <c r="D10297" s="29" t="s">
        <v>15873</v>
      </c>
      <c r="E10297" s="29" t="n">
        <v>4</v>
      </c>
      <c r="F10297" s="29"/>
      <c r="G10297" s="29" t="s">
        <v>17468</v>
      </c>
      <c r="H10297" s="30" t="n">
        <v>900</v>
      </c>
      <c r="I10297" s="31" t="n">
        <v>46281</v>
      </c>
      <c r="J10297" s="30" t="n">
        <v>900</v>
      </c>
      <c r="K10297" s="29" t="s">
        <v>120</v>
      </c>
      <c r="L10297" s="29" t="s">
        <v>284</v>
      </c>
      <c r="M10297" s="29"/>
      <c r="N10297" s="29" t="s">
        <v>122</v>
      </c>
      <c r="O10297" s="31" t="n">
        <v>46759</v>
      </c>
      <c r="P10297" s="29" t="s">
        <v>123</v>
      </c>
      <c r="Q10297" s="29" t="n">
        <f aca="false">IFERROR(VALUE(L10297),"")</f>
        <v>4</v>
      </c>
      <c r="R10297" s="29" t="n">
        <f aca="true">IF(O10297="","",O10297-TODAY())</f>
        <v>474</v>
      </c>
      <c r="S10297" s="29" t="str">
        <f aca="false">IF(C10297="&lt;&lt; vazio &gt;&gt;","VAZIA",IF(AND(O10297&lt;&gt;"",R10297&lt;0),"VENCIDO",IF(AND(O10297&lt;&gt;"",R10297&lt;=Parametros!$B$10),"PRÓX. VENCIMENTO",IF(F10297="Q","QUALIDADE",IF(F10297="S","BLOQUEADO",IF(F10297="R","RESTRITO/DEVOLUÇÃO",IF(OR(N10297="QUAR",N10297="QRES"),"QUARENTENA",IF(OR(B10297="DESCARTE",B10297="DEVOLUÇÃO"),"DESCARTE/DEVOLUÇÃO",IF(AND(D10297="",K10297&lt;&gt;""),"SEM LOTE",IF(AND(Q10297&lt;&gt;"",Q10297&gt;=Parametros!$B$11),"PARADO/SEM GIRO","OK"))))))))))</f>
        <v>OK</v>
      </c>
      <c r="T10297" s="29" t="str">
        <f aca="false">IF(AND($S10297="PARADO/SEM GIRO",$K10297="KG",OR(Painel!$B$5="(Todos)",A10297=Painel!$B$5)*OR(Painel!$E$5="(Todos)",P10297=Painel!$E$5)),$J10297+ROW()/10000000,"")</f>
        <v/>
      </c>
      <c r="U10297" s="29" t="str">
        <f aca="false">IF(AND($S10297="VENCIDO",$K10297="KG",OR(Painel!$B$5="(Todos)",A10297=Painel!$B$5)*OR(Painel!$E$5="(Todos)",P10297=Painel!$E$5)),$J10297+ROW()/10000000,"")</f>
        <v/>
      </c>
    </row>
    <row r="10298" customFormat="false" ht="15" hidden="false" customHeight="false" outlineLevel="0" collapsed="false">
      <c r="A10298" s="29" t="s">
        <v>56</v>
      </c>
      <c r="B10298" s="29" t="s">
        <v>15126</v>
      </c>
      <c r="C10298" s="29" t="s">
        <v>15871</v>
      </c>
      <c r="D10298" s="29" t="s">
        <v>15873</v>
      </c>
      <c r="E10298" s="29" t="n">
        <v>4</v>
      </c>
      <c r="F10298" s="29"/>
      <c r="G10298" s="29" t="s">
        <v>17469</v>
      </c>
      <c r="H10298" s="30" t="n">
        <v>900</v>
      </c>
      <c r="I10298" s="31" t="n">
        <v>46281</v>
      </c>
      <c r="J10298" s="30" t="n">
        <v>900</v>
      </c>
      <c r="K10298" s="29" t="s">
        <v>120</v>
      </c>
      <c r="L10298" s="29" t="s">
        <v>284</v>
      </c>
      <c r="M10298" s="29"/>
      <c r="N10298" s="29" t="s">
        <v>122</v>
      </c>
      <c r="O10298" s="31" t="n">
        <v>46759</v>
      </c>
      <c r="P10298" s="29" t="s">
        <v>123</v>
      </c>
      <c r="Q10298" s="29" t="n">
        <f aca="false">IFERROR(VALUE(L10298),"")</f>
        <v>4</v>
      </c>
      <c r="R10298" s="29" t="n">
        <f aca="true">IF(O10298="","",O10298-TODAY())</f>
        <v>474</v>
      </c>
      <c r="S10298" s="29" t="str">
        <f aca="false">IF(C10298="&lt;&lt; vazio &gt;&gt;","VAZIA",IF(AND(O10298&lt;&gt;"",R10298&lt;0),"VENCIDO",IF(AND(O10298&lt;&gt;"",R10298&lt;=Parametros!$B$10),"PRÓX. VENCIMENTO",IF(F10298="Q","QUALIDADE",IF(F10298="S","BLOQUEADO",IF(F10298="R","RESTRITO/DEVOLUÇÃO",IF(OR(N10298="QUAR",N10298="QRES"),"QUARENTENA",IF(OR(B10298="DESCARTE",B10298="DEVOLUÇÃO"),"DESCARTE/DEVOLUÇÃO",IF(AND(D10298="",K10298&lt;&gt;""),"SEM LOTE",IF(AND(Q10298&lt;&gt;"",Q10298&gt;=Parametros!$B$11),"PARADO/SEM GIRO","OK"))))))))))</f>
        <v>OK</v>
      </c>
      <c r="T10298" s="29" t="str">
        <f aca="false">IF(AND($S10298="PARADO/SEM GIRO",$K10298="KG",OR(Painel!$B$5="(Todos)",A10298=Painel!$B$5)*OR(Painel!$E$5="(Todos)",P10298=Painel!$E$5)),$J10298+ROW()/10000000,"")</f>
        <v/>
      </c>
      <c r="U10298" s="29" t="str">
        <f aca="false">IF(AND($S10298="VENCIDO",$K10298="KG",OR(Painel!$B$5="(Todos)",A10298=Painel!$B$5)*OR(Painel!$E$5="(Todos)",P10298=Painel!$E$5)),$J10298+ROW()/10000000,"")</f>
        <v/>
      </c>
    </row>
    <row r="10299" customFormat="false" ht="15" hidden="false" customHeight="false" outlineLevel="0" collapsed="false">
      <c r="A10299" s="29" t="s">
        <v>56</v>
      </c>
      <c r="B10299" s="29" t="s">
        <v>15126</v>
      </c>
      <c r="C10299" s="29" t="s">
        <v>15871</v>
      </c>
      <c r="D10299" s="29" t="s">
        <v>15873</v>
      </c>
      <c r="E10299" s="29" t="n">
        <v>4</v>
      </c>
      <c r="F10299" s="29"/>
      <c r="G10299" s="29" t="s">
        <v>17470</v>
      </c>
      <c r="H10299" s="30" t="n">
        <v>900</v>
      </c>
      <c r="I10299" s="31" t="n">
        <v>46281</v>
      </c>
      <c r="J10299" s="30" t="n">
        <v>900</v>
      </c>
      <c r="K10299" s="29" t="s">
        <v>120</v>
      </c>
      <c r="L10299" s="29" t="s">
        <v>284</v>
      </c>
      <c r="M10299" s="29"/>
      <c r="N10299" s="29" t="s">
        <v>122</v>
      </c>
      <c r="O10299" s="31" t="n">
        <v>46759</v>
      </c>
      <c r="P10299" s="29" t="s">
        <v>123</v>
      </c>
      <c r="Q10299" s="29" t="n">
        <f aca="false">IFERROR(VALUE(L10299),"")</f>
        <v>4</v>
      </c>
      <c r="R10299" s="29" t="n">
        <f aca="true">IF(O10299="","",O10299-TODAY())</f>
        <v>474</v>
      </c>
      <c r="S10299" s="29" t="str">
        <f aca="false">IF(C10299="&lt;&lt; vazio &gt;&gt;","VAZIA",IF(AND(O10299&lt;&gt;"",R10299&lt;0),"VENCIDO",IF(AND(O10299&lt;&gt;"",R10299&lt;=Parametros!$B$10),"PRÓX. VENCIMENTO",IF(F10299="Q","QUALIDADE",IF(F10299="S","BLOQUEADO",IF(F10299="R","RESTRITO/DEVOLUÇÃO",IF(OR(N10299="QUAR",N10299="QRES"),"QUARENTENA",IF(OR(B10299="DESCARTE",B10299="DEVOLUÇÃO"),"DESCARTE/DEVOLUÇÃO",IF(AND(D10299="",K10299&lt;&gt;""),"SEM LOTE",IF(AND(Q10299&lt;&gt;"",Q10299&gt;=Parametros!$B$11),"PARADO/SEM GIRO","OK"))))))))))</f>
        <v>OK</v>
      </c>
      <c r="T10299" s="29" t="str">
        <f aca="false">IF(AND($S10299="PARADO/SEM GIRO",$K10299="KG",OR(Painel!$B$5="(Todos)",A10299=Painel!$B$5)*OR(Painel!$E$5="(Todos)",P10299=Painel!$E$5)),$J10299+ROW()/10000000,"")</f>
        <v/>
      </c>
      <c r="U10299" s="29" t="str">
        <f aca="false">IF(AND($S10299="VENCIDO",$K10299="KG",OR(Painel!$B$5="(Todos)",A10299=Painel!$B$5)*OR(Painel!$E$5="(Todos)",P10299=Painel!$E$5)),$J10299+ROW()/10000000,"")</f>
        <v/>
      </c>
    </row>
    <row r="10300" customFormat="false" ht="15" hidden="false" customHeight="false" outlineLevel="0" collapsed="false">
      <c r="A10300" s="29" t="s">
        <v>56</v>
      </c>
      <c r="B10300" s="29" t="s">
        <v>17471</v>
      </c>
      <c r="C10300" s="29" t="s">
        <v>4608</v>
      </c>
      <c r="D10300" s="29" t="s">
        <v>15864</v>
      </c>
      <c r="E10300" s="29" t="n">
        <v>5</v>
      </c>
      <c r="F10300" s="29"/>
      <c r="G10300" s="29" t="s">
        <v>17472</v>
      </c>
      <c r="H10300" s="30" t="n">
        <v>1200</v>
      </c>
      <c r="I10300" s="31" t="n">
        <v>46285</v>
      </c>
      <c r="J10300" s="30" t="n">
        <v>1200</v>
      </c>
      <c r="K10300" s="29" t="s">
        <v>120</v>
      </c>
      <c r="L10300" s="29" t="s">
        <v>116</v>
      </c>
      <c r="M10300" s="29"/>
      <c r="N10300" s="29" t="s">
        <v>122</v>
      </c>
      <c r="O10300" s="31" t="n">
        <v>47013</v>
      </c>
      <c r="P10300" s="29" t="s">
        <v>123</v>
      </c>
      <c r="Q10300" s="29" t="n">
        <f aca="false">IFERROR(VALUE(L10300),"")</f>
        <v>0</v>
      </c>
      <c r="R10300" s="29" t="n">
        <f aca="true">IF(O10300="","",O10300-TODAY())</f>
        <v>728</v>
      </c>
      <c r="S10300" s="29" t="str">
        <f aca="false">IF(C10300="&lt;&lt; vazio &gt;&gt;","VAZIA",IF(AND(O10300&lt;&gt;"",R10300&lt;0),"VENCIDO",IF(AND(O10300&lt;&gt;"",R10300&lt;=Parametros!$B$10),"PRÓX. VENCIMENTO",IF(F10300="Q","QUALIDADE",IF(F10300="S","BLOQUEADO",IF(F10300="R","RESTRITO/DEVOLUÇÃO",IF(OR(N10300="QUAR",N10300="QRES"),"QUARENTENA",IF(OR(B10300="DESCARTE",B10300="DEVOLUÇÃO"),"DESCARTE/DEVOLUÇÃO",IF(AND(D10300="",K10300&lt;&gt;""),"SEM LOTE",IF(AND(Q10300&lt;&gt;"",Q10300&gt;=Parametros!$B$11),"PARADO/SEM GIRO","OK"))))))))))</f>
        <v>OK</v>
      </c>
      <c r="T10300" s="29" t="str">
        <f aca="false">IF(AND($S10300="PARADO/SEM GIRO",$K10300="KG",OR(Painel!$B$5="(Todos)",A10300=Painel!$B$5)*OR(Painel!$E$5="(Todos)",P10300=Painel!$E$5)),$J10300+ROW()/10000000,"")</f>
        <v/>
      </c>
      <c r="U10300" s="29" t="str">
        <f aca="false">IF(AND($S10300="VENCIDO",$K10300="KG",OR(Painel!$B$5="(Todos)",A10300=Painel!$B$5)*OR(Painel!$E$5="(Todos)",P10300=Painel!$E$5)),$J10300+ROW()/10000000,"")</f>
        <v/>
      </c>
    </row>
    <row r="10301" customFormat="false" ht="15" hidden="false" customHeight="false" outlineLevel="0" collapsed="false">
      <c r="A10301" s="29" t="s">
        <v>56</v>
      </c>
      <c r="B10301" s="29" t="s">
        <v>17471</v>
      </c>
      <c r="C10301" s="29" t="s">
        <v>4608</v>
      </c>
      <c r="D10301" s="29" t="s">
        <v>15864</v>
      </c>
      <c r="E10301" s="29" t="n">
        <v>5</v>
      </c>
      <c r="F10301" s="29"/>
      <c r="G10301" s="29" t="s">
        <v>17473</v>
      </c>
      <c r="H10301" s="30" t="n">
        <v>1200</v>
      </c>
      <c r="I10301" s="31" t="n">
        <v>46283</v>
      </c>
      <c r="J10301" s="30" t="n">
        <v>1200</v>
      </c>
      <c r="K10301" s="29" t="s">
        <v>120</v>
      </c>
      <c r="L10301" s="29" t="s">
        <v>176</v>
      </c>
      <c r="M10301" s="29"/>
      <c r="N10301" s="29" t="s">
        <v>122</v>
      </c>
      <c r="O10301" s="31" t="n">
        <v>47013</v>
      </c>
      <c r="P10301" s="29" t="s">
        <v>123</v>
      </c>
      <c r="Q10301" s="29" t="n">
        <f aca="false">IFERROR(VALUE(L10301),"")</f>
        <v>2</v>
      </c>
      <c r="R10301" s="29" t="n">
        <f aca="true">IF(O10301="","",O10301-TODAY())</f>
        <v>728</v>
      </c>
      <c r="S10301" s="29" t="str">
        <f aca="false">IF(C10301="&lt;&lt; vazio &gt;&gt;","VAZIA",IF(AND(O10301&lt;&gt;"",R10301&lt;0),"VENCIDO",IF(AND(O10301&lt;&gt;"",R10301&lt;=Parametros!$B$10),"PRÓX. VENCIMENTO",IF(F10301="Q","QUALIDADE",IF(F10301="S","BLOQUEADO",IF(F10301="R","RESTRITO/DEVOLUÇÃO",IF(OR(N10301="QUAR",N10301="QRES"),"QUARENTENA",IF(OR(B10301="DESCARTE",B10301="DEVOLUÇÃO"),"DESCARTE/DEVOLUÇÃO",IF(AND(D10301="",K10301&lt;&gt;""),"SEM LOTE",IF(AND(Q10301&lt;&gt;"",Q10301&gt;=Parametros!$B$11),"PARADO/SEM GIRO","OK"))))))))))</f>
        <v>OK</v>
      </c>
      <c r="T10301" s="29" t="str">
        <f aca="false">IF(AND($S10301="PARADO/SEM GIRO",$K10301="KG",OR(Painel!$B$5="(Todos)",A10301=Painel!$B$5)*OR(Painel!$E$5="(Todos)",P10301=Painel!$E$5)),$J10301+ROW()/10000000,"")</f>
        <v/>
      </c>
      <c r="U10301" s="29" t="str">
        <f aca="false">IF(AND($S10301="VENCIDO",$K10301="KG",OR(Painel!$B$5="(Todos)",A10301=Painel!$B$5)*OR(Painel!$E$5="(Todos)",P10301=Painel!$E$5)),$J10301+ROW()/10000000,"")</f>
        <v/>
      </c>
    </row>
    <row r="10302" customFormat="false" ht="15" hidden="false" customHeight="false" outlineLevel="0" collapsed="false">
      <c r="A10302" s="29" t="s">
        <v>56</v>
      </c>
      <c r="B10302" s="29" t="s">
        <v>17471</v>
      </c>
      <c r="C10302" s="29" t="s">
        <v>4608</v>
      </c>
      <c r="D10302" s="29" t="s">
        <v>15864</v>
      </c>
      <c r="E10302" s="29" t="n">
        <v>5</v>
      </c>
      <c r="F10302" s="29"/>
      <c r="G10302" s="29" t="s">
        <v>17474</v>
      </c>
      <c r="H10302" s="30" t="n">
        <v>1200</v>
      </c>
      <c r="I10302" s="31" t="n">
        <v>46283</v>
      </c>
      <c r="J10302" s="30" t="n">
        <v>1200</v>
      </c>
      <c r="K10302" s="29" t="s">
        <v>120</v>
      </c>
      <c r="L10302" s="29" t="s">
        <v>176</v>
      </c>
      <c r="M10302" s="29"/>
      <c r="N10302" s="29" t="s">
        <v>122</v>
      </c>
      <c r="O10302" s="31" t="n">
        <v>47013</v>
      </c>
      <c r="P10302" s="29" t="s">
        <v>123</v>
      </c>
      <c r="Q10302" s="29" t="n">
        <f aca="false">IFERROR(VALUE(L10302),"")</f>
        <v>2</v>
      </c>
      <c r="R10302" s="29" t="n">
        <f aca="true">IF(O10302="","",O10302-TODAY())</f>
        <v>728</v>
      </c>
      <c r="S10302" s="29" t="str">
        <f aca="false">IF(C10302="&lt;&lt; vazio &gt;&gt;","VAZIA",IF(AND(O10302&lt;&gt;"",R10302&lt;0),"VENCIDO",IF(AND(O10302&lt;&gt;"",R10302&lt;=Parametros!$B$10),"PRÓX. VENCIMENTO",IF(F10302="Q","QUALIDADE",IF(F10302="S","BLOQUEADO",IF(F10302="R","RESTRITO/DEVOLUÇÃO",IF(OR(N10302="QUAR",N10302="QRES"),"QUARENTENA",IF(OR(B10302="DESCARTE",B10302="DEVOLUÇÃO"),"DESCARTE/DEVOLUÇÃO",IF(AND(D10302="",K10302&lt;&gt;""),"SEM LOTE",IF(AND(Q10302&lt;&gt;"",Q10302&gt;=Parametros!$B$11),"PARADO/SEM GIRO","OK"))))))))))</f>
        <v>OK</v>
      </c>
      <c r="T10302" s="29" t="str">
        <f aca="false">IF(AND($S10302="PARADO/SEM GIRO",$K10302="KG",OR(Painel!$B$5="(Todos)",A10302=Painel!$B$5)*OR(Painel!$E$5="(Todos)",P10302=Painel!$E$5)),$J10302+ROW()/10000000,"")</f>
        <v/>
      </c>
      <c r="U10302" s="29" t="str">
        <f aca="false">IF(AND($S10302="VENCIDO",$K10302="KG",OR(Painel!$B$5="(Todos)",A10302=Painel!$B$5)*OR(Painel!$E$5="(Todos)",P10302=Painel!$E$5)),$J10302+ROW()/10000000,"")</f>
        <v/>
      </c>
    </row>
    <row r="10303" customFormat="false" ht="15" hidden="false" customHeight="false" outlineLevel="0" collapsed="false">
      <c r="A10303" s="29" t="s">
        <v>56</v>
      </c>
      <c r="B10303" s="29" t="s">
        <v>17471</v>
      </c>
      <c r="C10303" s="29" t="s">
        <v>4608</v>
      </c>
      <c r="D10303" s="29" t="s">
        <v>15864</v>
      </c>
      <c r="E10303" s="29" t="n">
        <v>5</v>
      </c>
      <c r="F10303" s="29"/>
      <c r="G10303" s="29" t="s">
        <v>17475</v>
      </c>
      <c r="H10303" s="30" t="n">
        <v>1200</v>
      </c>
      <c r="I10303" s="31" t="n">
        <v>46283</v>
      </c>
      <c r="J10303" s="30" t="n">
        <v>1200</v>
      </c>
      <c r="K10303" s="29" t="s">
        <v>120</v>
      </c>
      <c r="L10303" s="29" t="s">
        <v>176</v>
      </c>
      <c r="M10303" s="29"/>
      <c r="N10303" s="29" t="s">
        <v>122</v>
      </c>
      <c r="O10303" s="31" t="n">
        <v>47013</v>
      </c>
      <c r="P10303" s="29" t="s">
        <v>123</v>
      </c>
      <c r="Q10303" s="29" t="n">
        <f aca="false">IFERROR(VALUE(L10303),"")</f>
        <v>2</v>
      </c>
      <c r="R10303" s="29" t="n">
        <f aca="true">IF(O10303="","",O10303-TODAY())</f>
        <v>728</v>
      </c>
      <c r="S10303" s="29" t="str">
        <f aca="false">IF(C10303="&lt;&lt; vazio &gt;&gt;","VAZIA",IF(AND(O10303&lt;&gt;"",R10303&lt;0),"VENCIDO",IF(AND(O10303&lt;&gt;"",R10303&lt;=Parametros!$B$10),"PRÓX. VENCIMENTO",IF(F10303="Q","QUALIDADE",IF(F10303="S","BLOQUEADO",IF(F10303="R","RESTRITO/DEVOLUÇÃO",IF(OR(N10303="QUAR",N10303="QRES"),"QUARENTENA",IF(OR(B10303="DESCARTE",B10303="DEVOLUÇÃO"),"DESCARTE/DEVOLUÇÃO",IF(AND(D10303="",K10303&lt;&gt;""),"SEM LOTE",IF(AND(Q10303&lt;&gt;"",Q10303&gt;=Parametros!$B$11),"PARADO/SEM GIRO","OK"))))))))))</f>
        <v>OK</v>
      </c>
      <c r="T10303" s="29" t="str">
        <f aca="false">IF(AND($S10303="PARADO/SEM GIRO",$K10303="KG",OR(Painel!$B$5="(Todos)",A10303=Painel!$B$5)*OR(Painel!$E$5="(Todos)",P10303=Painel!$E$5)),$J10303+ROW()/10000000,"")</f>
        <v/>
      </c>
      <c r="U10303" s="29" t="str">
        <f aca="false">IF(AND($S10303="VENCIDO",$K10303="KG",OR(Painel!$B$5="(Todos)",A10303=Painel!$B$5)*OR(Painel!$E$5="(Todos)",P10303=Painel!$E$5)),$J10303+ROW()/10000000,"")</f>
        <v/>
      </c>
    </row>
    <row r="10304" customFormat="false" ht="15" hidden="false" customHeight="false" outlineLevel="0" collapsed="false">
      <c r="A10304" s="29" t="s">
        <v>56</v>
      </c>
      <c r="B10304" s="29" t="s">
        <v>17471</v>
      </c>
      <c r="C10304" s="29" t="s">
        <v>4608</v>
      </c>
      <c r="D10304" s="29" t="s">
        <v>15864</v>
      </c>
      <c r="E10304" s="29" t="n">
        <v>5</v>
      </c>
      <c r="F10304" s="29"/>
      <c r="G10304" s="29" t="s">
        <v>17476</v>
      </c>
      <c r="H10304" s="30" t="n">
        <v>1200</v>
      </c>
      <c r="I10304" s="31" t="n">
        <v>46283</v>
      </c>
      <c r="J10304" s="30" t="n">
        <v>1200</v>
      </c>
      <c r="K10304" s="29" t="s">
        <v>120</v>
      </c>
      <c r="L10304" s="29" t="s">
        <v>176</v>
      </c>
      <c r="M10304" s="29"/>
      <c r="N10304" s="29" t="s">
        <v>122</v>
      </c>
      <c r="O10304" s="31" t="n">
        <v>47013</v>
      </c>
      <c r="P10304" s="29" t="s">
        <v>123</v>
      </c>
      <c r="Q10304" s="29" t="n">
        <f aca="false">IFERROR(VALUE(L10304),"")</f>
        <v>2</v>
      </c>
      <c r="R10304" s="29" t="n">
        <f aca="true">IF(O10304="","",O10304-TODAY())</f>
        <v>728</v>
      </c>
      <c r="S10304" s="29" t="str">
        <f aca="false">IF(C10304="&lt;&lt; vazio &gt;&gt;","VAZIA",IF(AND(O10304&lt;&gt;"",R10304&lt;0),"VENCIDO",IF(AND(O10304&lt;&gt;"",R10304&lt;=Parametros!$B$10),"PRÓX. VENCIMENTO",IF(F10304="Q","QUALIDADE",IF(F10304="S","BLOQUEADO",IF(F10304="R","RESTRITO/DEVOLUÇÃO",IF(OR(N10304="QUAR",N10304="QRES"),"QUARENTENA",IF(OR(B10304="DESCARTE",B10304="DEVOLUÇÃO"),"DESCARTE/DEVOLUÇÃO",IF(AND(D10304="",K10304&lt;&gt;""),"SEM LOTE",IF(AND(Q10304&lt;&gt;"",Q10304&gt;=Parametros!$B$11),"PARADO/SEM GIRO","OK"))))))))))</f>
        <v>OK</v>
      </c>
      <c r="T10304" s="29" t="str">
        <f aca="false">IF(AND($S10304="PARADO/SEM GIRO",$K10304="KG",OR(Painel!$B$5="(Todos)",A10304=Painel!$B$5)*OR(Painel!$E$5="(Todos)",P10304=Painel!$E$5)),$J10304+ROW()/10000000,"")</f>
        <v/>
      </c>
      <c r="U10304" s="29" t="str">
        <f aca="false">IF(AND($S10304="VENCIDO",$K10304="KG",OR(Painel!$B$5="(Todos)",A10304=Painel!$B$5)*OR(Painel!$E$5="(Todos)",P10304=Painel!$E$5)),$J10304+ROW()/10000000,"")</f>
        <v/>
      </c>
    </row>
    <row r="10305" customFormat="false" ht="15" hidden="false" customHeight="false" outlineLevel="0" collapsed="false">
      <c r="A10305" s="29" t="s">
        <v>56</v>
      </c>
      <c r="B10305" s="29" t="s">
        <v>17477</v>
      </c>
      <c r="C10305" s="29" t="s">
        <v>4608</v>
      </c>
      <c r="D10305" s="29" t="s">
        <v>17478</v>
      </c>
      <c r="E10305" s="29" t="n">
        <v>5</v>
      </c>
      <c r="F10305" s="29"/>
      <c r="G10305" s="29" t="s">
        <v>17479</v>
      </c>
      <c r="H10305" s="30" t="n">
        <v>1200</v>
      </c>
      <c r="I10305" s="31" t="n">
        <v>46281</v>
      </c>
      <c r="J10305" s="30" t="n">
        <v>1200</v>
      </c>
      <c r="K10305" s="29" t="s">
        <v>120</v>
      </c>
      <c r="L10305" s="29" t="s">
        <v>284</v>
      </c>
      <c r="M10305" s="29"/>
      <c r="N10305" s="29" t="s">
        <v>122</v>
      </c>
      <c r="O10305" s="31" t="n">
        <v>47005</v>
      </c>
      <c r="P10305" s="29" t="s">
        <v>123</v>
      </c>
      <c r="Q10305" s="29" t="n">
        <f aca="false">IFERROR(VALUE(L10305),"")</f>
        <v>4</v>
      </c>
      <c r="R10305" s="29" t="n">
        <f aca="true">IF(O10305="","",O10305-TODAY())</f>
        <v>720</v>
      </c>
      <c r="S10305" s="29" t="str">
        <f aca="false">IF(C10305="&lt;&lt; vazio &gt;&gt;","VAZIA",IF(AND(O10305&lt;&gt;"",R10305&lt;0),"VENCIDO",IF(AND(O10305&lt;&gt;"",R10305&lt;=Parametros!$B$10),"PRÓX. VENCIMENTO",IF(F10305="Q","QUALIDADE",IF(F10305="S","BLOQUEADO",IF(F10305="R","RESTRITO/DEVOLUÇÃO",IF(OR(N10305="QUAR",N10305="QRES"),"QUARENTENA",IF(OR(B10305="DESCARTE",B10305="DEVOLUÇÃO"),"DESCARTE/DEVOLUÇÃO",IF(AND(D10305="",K10305&lt;&gt;""),"SEM LOTE",IF(AND(Q10305&lt;&gt;"",Q10305&gt;=Parametros!$B$11),"PARADO/SEM GIRO","OK"))))))))))</f>
        <v>OK</v>
      </c>
      <c r="T10305" s="29" t="str">
        <f aca="false">IF(AND($S10305="PARADO/SEM GIRO",$K10305="KG",OR(Painel!$B$5="(Todos)",A10305=Painel!$B$5)*OR(Painel!$E$5="(Todos)",P10305=Painel!$E$5)),$J10305+ROW()/10000000,"")</f>
        <v/>
      </c>
      <c r="U10305" s="29" t="str">
        <f aca="false">IF(AND($S10305="VENCIDO",$K10305="KG",OR(Painel!$B$5="(Todos)",A10305=Painel!$B$5)*OR(Painel!$E$5="(Todos)",P10305=Painel!$E$5)),$J10305+ROW()/10000000,"")</f>
        <v/>
      </c>
    </row>
    <row r="10306" customFormat="false" ht="15" hidden="false" customHeight="false" outlineLevel="0" collapsed="false">
      <c r="A10306" s="29" t="s">
        <v>56</v>
      </c>
      <c r="B10306" s="29" t="s">
        <v>17477</v>
      </c>
      <c r="C10306" s="29" t="s">
        <v>4608</v>
      </c>
      <c r="D10306" s="29" t="s">
        <v>15861</v>
      </c>
      <c r="E10306" s="29" t="n">
        <v>5</v>
      </c>
      <c r="F10306" s="29"/>
      <c r="G10306" s="29" t="s">
        <v>17480</v>
      </c>
      <c r="H10306" s="30" t="n">
        <v>1200</v>
      </c>
      <c r="I10306" s="31" t="n">
        <v>46282</v>
      </c>
      <c r="J10306" s="30" t="n">
        <v>1200</v>
      </c>
      <c r="K10306" s="29" t="s">
        <v>120</v>
      </c>
      <c r="L10306" s="29" t="s">
        <v>400</v>
      </c>
      <c r="M10306" s="29"/>
      <c r="N10306" s="29" t="s">
        <v>122</v>
      </c>
      <c r="O10306" s="31" t="n">
        <v>47005</v>
      </c>
      <c r="P10306" s="29" t="s">
        <v>123</v>
      </c>
      <c r="Q10306" s="29" t="n">
        <f aca="false">IFERROR(VALUE(L10306),"")</f>
        <v>3</v>
      </c>
      <c r="R10306" s="29" t="n">
        <f aca="true">IF(O10306="","",O10306-TODAY())</f>
        <v>720</v>
      </c>
      <c r="S10306" s="29" t="str">
        <f aca="false">IF(C10306="&lt;&lt; vazio &gt;&gt;","VAZIA",IF(AND(O10306&lt;&gt;"",R10306&lt;0),"VENCIDO",IF(AND(O10306&lt;&gt;"",R10306&lt;=Parametros!$B$10),"PRÓX. VENCIMENTO",IF(F10306="Q","QUALIDADE",IF(F10306="S","BLOQUEADO",IF(F10306="R","RESTRITO/DEVOLUÇÃO",IF(OR(N10306="QUAR",N10306="QRES"),"QUARENTENA",IF(OR(B10306="DESCARTE",B10306="DEVOLUÇÃO"),"DESCARTE/DEVOLUÇÃO",IF(AND(D10306="",K10306&lt;&gt;""),"SEM LOTE",IF(AND(Q10306&lt;&gt;"",Q10306&gt;=Parametros!$B$11),"PARADO/SEM GIRO","OK"))))))))))</f>
        <v>OK</v>
      </c>
      <c r="T10306" s="29" t="str">
        <f aca="false">IF(AND($S10306="PARADO/SEM GIRO",$K10306="KG",OR(Painel!$B$5="(Todos)",A10306=Painel!$B$5)*OR(Painel!$E$5="(Todos)",P10306=Painel!$E$5)),$J10306+ROW()/10000000,"")</f>
        <v/>
      </c>
      <c r="U10306" s="29" t="str">
        <f aca="false">IF(AND($S10306="VENCIDO",$K10306="KG",OR(Painel!$B$5="(Todos)",A10306=Painel!$B$5)*OR(Painel!$E$5="(Todos)",P10306=Painel!$E$5)),$J10306+ROW()/10000000,"")</f>
        <v/>
      </c>
    </row>
    <row r="10307" customFormat="false" ht="15" hidden="false" customHeight="false" outlineLevel="0" collapsed="false">
      <c r="A10307" s="29" t="s">
        <v>56</v>
      </c>
      <c r="B10307" s="29" t="s">
        <v>17477</v>
      </c>
      <c r="C10307" s="29" t="s">
        <v>4608</v>
      </c>
      <c r="D10307" s="29" t="s">
        <v>15861</v>
      </c>
      <c r="E10307" s="29" t="n">
        <v>5</v>
      </c>
      <c r="F10307" s="29"/>
      <c r="G10307" s="29" t="s">
        <v>17481</v>
      </c>
      <c r="H10307" s="30" t="n">
        <v>1200</v>
      </c>
      <c r="I10307" s="31" t="n">
        <v>46282</v>
      </c>
      <c r="J10307" s="30" t="n">
        <v>1200</v>
      </c>
      <c r="K10307" s="29" t="s">
        <v>120</v>
      </c>
      <c r="L10307" s="29" t="s">
        <v>400</v>
      </c>
      <c r="M10307" s="29"/>
      <c r="N10307" s="29" t="s">
        <v>122</v>
      </c>
      <c r="O10307" s="31" t="n">
        <v>47005</v>
      </c>
      <c r="P10307" s="29" t="s">
        <v>123</v>
      </c>
      <c r="Q10307" s="29" t="n">
        <f aca="false">IFERROR(VALUE(L10307),"")</f>
        <v>3</v>
      </c>
      <c r="R10307" s="29" t="n">
        <f aca="true">IF(O10307="","",O10307-TODAY())</f>
        <v>720</v>
      </c>
      <c r="S10307" s="29" t="str">
        <f aca="false">IF(C10307="&lt;&lt; vazio &gt;&gt;","VAZIA",IF(AND(O10307&lt;&gt;"",R10307&lt;0),"VENCIDO",IF(AND(O10307&lt;&gt;"",R10307&lt;=Parametros!$B$10),"PRÓX. VENCIMENTO",IF(F10307="Q","QUALIDADE",IF(F10307="S","BLOQUEADO",IF(F10307="R","RESTRITO/DEVOLUÇÃO",IF(OR(N10307="QUAR",N10307="QRES"),"QUARENTENA",IF(OR(B10307="DESCARTE",B10307="DEVOLUÇÃO"),"DESCARTE/DEVOLUÇÃO",IF(AND(D10307="",K10307&lt;&gt;""),"SEM LOTE",IF(AND(Q10307&lt;&gt;"",Q10307&gt;=Parametros!$B$11),"PARADO/SEM GIRO","OK"))))))))))</f>
        <v>OK</v>
      </c>
      <c r="T10307" s="29" t="str">
        <f aca="false">IF(AND($S10307="PARADO/SEM GIRO",$K10307="KG",OR(Painel!$B$5="(Todos)",A10307=Painel!$B$5)*OR(Painel!$E$5="(Todos)",P10307=Painel!$E$5)),$J10307+ROW()/10000000,"")</f>
        <v/>
      </c>
      <c r="U10307" s="29" t="str">
        <f aca="false">IF(AND($S10307="VENCIDO",$K10307="KG",OR(Painel!$B$5="(Todos)",A10307=Painel!$B$5)*OR(Painel!$E$5="(Todos)",P10307=Painel!$E$5)),$J10307+ROW()/10000000,"")</f>
        <v/>
      </c>
    </row>
    <row r="10308" customFormat="false" ht="15" hidden="false" customHeight="false" outlineLevel="0" collapsed="false">
      <c r="A10308" s="29" t="s">
        <v>56</v>
      </c>
      <c r="B10308" s="29" t="s">
        <v>17477</v>
      </c>
      <c r="C10308" s="29" t="s">
        <v>4608</v>
      </c>
      <c r="D10308" s="29" t="s">
        <v>15861</v>
      </c>
      <c r="E10308" s="29" t="n">
        <v>5</v>
      </c>
      <c r="F10308" s="29"/>
      <c r="G10308" s="29" t="s">
        <v>17482</v>
      </c>
      <c r="H10308" s="30" t="n">
        <v>1200</v>
      </c>
      <c r="I10308" s="31" t="n">
        <v>46282</v>
      </c>
      <c r="J10308" s="30" t="n">
        <v>1200</v>
      </c>
      <c r="K10308" s="29" t="s">
        <v>120</v>
      </c>
      <c r="L10308" s="29" t="s">
        <v>400</v>
      </c>
      <c r="M10308" s="29"/>
      <c r="N10308" s="29" t="s">
        <v>122</v>
      </c>
      <c r="O10308" s="31" t="n">
        <v>47005</v>
      </c>
      <c r="P10308" s="29" t="s">
        <v>123</v>
      </c>
      <c r="Q10308" s="29" t="n">
        <f aca="false">IFERROR(VALUE(L10308),"")</f>
        <v>3</v>
      </c>
      <c r="R10308" s="29" t="n">
        <f aca="true">IF(O10308="","",O10308-TODAY())</f>
        <v>720</v>
      </c>
      <c r="S10308" s="29" t="str">
        <f aca="false">IF(C10308="&lt;&lt; vazio &gt;&gt;","VAZIA",IF(AND(O10308&lt;&gt;"",R10308&lt;0),"VENCIDO",IF(AND(O10308&lt;&gt;"",R10308&lt;=Parametros!$B$10),"PRÓX. VENCIMENTO",IF(F10308="Q","QUALIDADE",IF(F10308="S","BLOQUEADO",IF(F10308="R","RESTRITO/DEVOLUÇÃO",IF(OR(N10308="QUAR",N10308="QRES"),"QUARENTENA",IF(OR(B10308="DESCARTE",B10308="DEVOLUÇÃO"),"DESCARTE/DEVOLUÇÃO",IF(AND(D10308="",K10308&lt;&gt;""),"SEM LOTE",IF(AND(Q10308&lt;&gt;"",Q10308&gt;=Parametros!$B$11),"PARADO/SEM GIRO","OK"))))))))))</f>
        <v>OK</v>
      </c>
      <c r="T10308" s="29" t="str">
        <f aca="false">IF(AND($S10308="PARADO/SEM GIRO",$K10308="KG",OR(Painel!$B$5="(Todos)",A10308=Painel!$B$5)*OR(Painel!$E$5="(Todos)",P10308=Painel!$E$5)),$J10308+ROW()/10000000,"")</f>
        <v/>
      </c>
      <c r="U10308" s="29" t="str">
        <f aca="false">IF(AND($S10308="VENCIDO",$K10308="KG",OR(Painel!$B$5="(Todos)",A10308=Painel!$B$5)*OR(Painel!$E$5="(Todos)",P10308=Painel!$E$5)),$J10308+ROW()/10000000,"")</f>
        <v/>
      </c>
    </row>
    <row r="10309" customFormat="false" ht="15" hidden="false" customHeight="false" outlineLevel="0" collapsed="false">
      <c r="A10309" s="29" t="s">
        <v>56</v>
      </c>
      <c r="B10309" s="29" t="s">
        <v>17477</v>
      </c>
      <c r="C10309" s="29" t="s">
        <v>4608</v>
      </c>
      <c r="D10309" s="29" t="s">
        <v>15861</v>
      </c>
      <c r="E10309" s="29" t="n">
        <v>5</v>
      </c>
      <c r="F10309" s="29"/>
      <c r="G10309" s="29" t="s">
        <v>17483</v>
      </c>
      <c r="H10309" s="30" t="n">
        <v>1200</v>
      </c>
      <c r="I10309" s="31" t="n">
        <v>46282</v>
      </c>
      <c r="J10309" s="30" t="n">
        <v>1200</v>
      </c>
      <c r="K10309" s="29" t="s">
        <v>120</v>
      </c>
      <c r="L10309" s="29" t="s">
        <v>400</v>
      </c>
      <c r="M10309" s="29"/>
      <c r="N10309" s="29" t="s">
        <v>122</v>
      </c>
      <c r="O10309" s="31" t="n">
        <v>47005</v>
      </c>
      <c r="P10309" s="29" t="s">
        <v>123</v>
      </c>
      <c r="Q10309" s="29" t="n">
        <f aca="false">IFERROR(VALUE(L10309),"")</f>
        <v>3</v>
      </c>
      <c r="R10309" s="29" t="n">
        <f aca="true">IF(O10309="","",O10309-TODAY())</f>
        <v>720</v>
      </c>
      <c r="S10309" s="29" t="str">
        <f aca="false">IF(C10309="&lt;&lt; vazio &gt;&gt;","VAZIA",IF(AND(O10309&lt;&gt;"",R10309&lt;0),"VENCIDO",IF(AND(O10309&lt;&gt;"",R10309&lt;=Parametros!$B$10),"PRÓX. VENCIMENTO",IF(F10309="Q","QUALIDADE",IF(F10309="S","BLOQUEADO",IF(F10309="R","RESTRITO/DEVOLUÇÃO",IF(OR(N10309="QUAR",N10309="QRES"),"QUARENTENA",IF(OR(B10309="DESCARTE",B10309="DEVOLUÇÃO"),"DESCARTE/DEVOLUÇÃO",IF(AND(D10309="",K10309&lt;&gt;""),"SEM LOTE",IF(AND(Q10309&lt;&gt;"",Q10309&gt;=Parametros!$B$11),"PARADO/SEM GIRO","OK"))))))))))</f>
        <v>OK</v>
      </c>
      <c r="T10309" s="29" t="str">
        <f aca="false">IF(AND($S10309="PARADO/SEM GIRO",$K10309="KG",OR(Painel!$B$5="(Todos)",A10309=Painel!$B$5)*OR(Painel!$E$5="(Todos)",P10309=Painel!$E$5)),$J10309+ROW()/10000000,"")</f>
        <v/>
      </c>
      <c r="U10309" s="29" t="str">
        <f aca="false">IF(AND($S10309="VENCIDO",$K10309="KG",OR(Painel!$B$5="(Todos)",A10309=Painel!$B$5)*OR(Painel!$E$5="(Todos)",P10309=Painel!$E$5)),$J10309+ROW()/10000000,"")</f>
        <v/>
      </c>
    </row>
    <row r="10310" customFormat="false" ht="15" hidden="false" customHeight="false" outlineLevel="0" collapsed="false">
      <c r="A10310" s="29" t="s">
        <v>56</v>
      </c>
      <c r="B10310" s="29" t="s">
        <v>17484</v>
      </c>
      <c r="C10310" s="29" t="s">
        <v>4608</v>
      </c>
      <c r="D10310" s="29" t="s">
        <v>15858</v>
      </c>
      <c r="E10310" s="29" t="n">
        <v>5</v>
      </c>
      <c r="F10310" s="29"/>
      <c r="G10310" s="29" t="s">
        <v>17485</v>
      </c>
      <c r="H10310" s="30" t="n">
        <v>1200</v>
      </c>
      <c r="I10310" s="31" t="n">
        <v>46280</v>
      </c>
      <c r="J10310" s="30" t="n">
        <v>1200</v>
      </c>
      <c r="K10310" s="29" t="s">
        <v>120</v>
      </c>
      <c r="L10310" s="29" t="s">
        <v>144</v>
      </c>
      <c r="M10310" s="29"/>
      <c r="N10310" s="29" t="s">
        <v>122</v>
      </c>
      <c r="O10310" s="31" t="n">
        <v>47005</v>
      </c>
      <c r="P10310" s="29" t="s">
        <v>123</v>
      </c>
      <c r="Q10310" s="29" t="n">
        <f aca="false">IFERROR(VALUE(L10310),"")</f>
        <v>5</v>
      </c>
      <c r="R10310" s="29" t="n">
        <f aca="true">IF(O10310="","",O10310-TODAY())</f>
        <v>720</v>
      </c>
      <c r="S10310" s="29" t="str">
        <f aca="false">IF(C10310="&lt;&lt; vazio &gt;&gt;","VAZIA",IF(AND(O10310&lt;&gt;"",R10310&lt;0),"VENCIDO",IF(AND(O10310&lt;&gt;"",R10310&lt;=Parametros!$B$10),"PRÓX. VENCIMENTO",IF(F10310="Q","QUALIDADE",IF(F10310="S","BLOQUEADO",IF(F10310="R","RESTRITO/DEVOLUÇÃO",IF(OR(N10310="QUAR",N10310="QRES"),"QUARENTENA",IF(OR(B10310="DESCARTE",B10310="DEVOLUÇÃO"),"DESCARTE/DEVOLUÇÃO",IF(AND(D10310="",K10310&lt;&gt;""),"SEM LOTE",IF(AND(Q10310&lt;&gt;"",Q10310&gt;=Parametros!$B$11),"PARADO/SEM GIRO","OK"))))))))))</f>
        <v>OK</v>
      </c>
      <c r="T10310" s="29" t="str">
        <f aca="false">IF(AND($S10310="PARADO/SEM GIRO",$K10310="KG",OR(Painel!$B$5="(Todos)",A10310=Painel!$B$5)*OR(Painel!$E$5="(Todos)",P10310=Painel!$E$5)),$J10310+ROW()/10000000,"")</f>
        <v/>
      </c>
      <c r="U10310" s="29" t="str">
        <f aca="false">IF(AND($S10310="VENCIDO",$K10310="KG",OR(Painel!$B$5="(Todos)",A10310=Painel!$B$5)*OR(Painel!$E$5="(Todos)",P10310=Painel!$E$5)),$J10310+ROW()/10000000,"")</f>
        <v/>
      </c>
    </row>
    <row r="10311" customFormat="false" ht="15" hidden="false" customHeight="false" outlineLevel="0" collapsed="false">
      <c r="A10311" s="29" t="s">
        <v>56</v>
      </c>
      <c r="B10311" s="29" t="s">
        <v>17484</v>
      </c>
      <c r="C10311" s="29" t="s">
        <v>4608</v>
      </c>
      <c r="D10311" s="29" t="s">
        <v>17478</v>
      </c>
      <c r="E10311" s="29" t="n">
        <v>5</v>
      </c>
      <c r="F10311" s="29"/>
      <c r="G10311" s="29" t="s">
        <v>17486</v>
      </c>
      <c r="H10311" s="30" t="n">
        <v>1200</v>
      </c>
      <c r="I10311" s="31" t="n">
        <v>46281</v>
      </c>
      <c r="J10311" s="30" t="n">
        <v>1200</v>
      </c>
      <c r="K10311" s="29" t="s">
        <v>120</v>
      </c>
      <c r="L10311" s="29" t="s">
        <v>284</v>
      </c>
      <c r="M10311" s="29"/>
      <c r="N10311" s="29" t="s">
        <v>122</v>
      </c>
      <c r="O10311" s="31" t="n">
        <v>47005</v>
      </c>
      <c r="P10311" s="29" t="s">
        <v>123</v>
      </c>
      <c r="Q10311" s="29" t="n">
        <f aca="false">IFERROR(VALUE(L10311),"")</f>
        <v>4</v>
      </c>
      <c r="R10311" s="29" t="n">
        <f aca="true">IF(O10311="","",O10311-TODAY())</f>
        <v>720</v>
      </c>
      <c r="S10311" s="29" t="str">
        <f aca="false">IF(C10311="&lt;&lt; vazio &gt;&gt;","VAZIA",IF(AND(O10311&lt;&gt;"",R10311&lt;0),"VENCIDO",IF(AND(O10311&lt;&gt;"",R10311&lt;=Parametros!$B$10),"PRÓX. VENCIMENTO",IF(F10311="Q","QUALIDADE",IF(F10311="S","BLOQUEADO",IF(F10311="R","RESTRITO/DEVOLUÇÃO",IF(OR(N10311="QUAR",N10311="QRES"),"QUARENTENA",IF(OR(B10311="DESCARTE",B10311="DEVOLUÇÃO"),"DESCARTE/DEVOLUÇÃO",IF(AND(D10311="",K10311&lt;&gt;""),"SEM LOTE",IF(AND(Q10311&lt;&gt;"",Q10311&gt;=Parametros!$B$11),"PARADO/SEM GIRO","OK"))))))))))</f>
        <v>OK</v>
      </c>
      <c r="T10311" s="29" t="str">
        <f aca="false">IF(AND($S10311="PARADO/SEM GIRO",$K10311="KG",OR(Painel!$B$5="(Todos)",A10311=Painel!$B$5)*OR(Painel!$E$5="(Todos)",P10311=Painel!$E$5)),$J10311+ROW()/10000000,"")</f>
        <v/>
      </c>
      <c r="U10311" s="29" t="str">
        <f aca="false">IF(AND($S10311="VENCIDO",$K10311="KG",OR(Painel!$B$5="(Todos)",A10311=Painel!$B$5)*OR(Painel!$E$5="(Todos)",P10311=Painel!$E$5)),$J10311+ROW()/10000000,"")</f>
        <v/>
      </c>
    </row>
    <row r="10312" customFormat="false" ht="15" hidden="false" customHeight="false" outlineLevel="0" collapsed="false">
      <c r="A10312" s="29" t="s">
        <v>56</v>
      </c>
      <c r="B10312" s="29" t="s">
        <v>17484</v>
      </c>
      <c r="C10312" s="29" t="s">
        <v>4608</v>
      </c>
      <c r="D10312" s="29" t="s">
        <v>17478</v>
      </c>
      <c r="E10312" s="29" t="n">
        <v>5</v>
      </c>
      <c r="F10312" s="29"/>
      <c r="G10312" s="29" t="s">
        <v>17487</v>
      </c>
      <c r="H10312" s="30" t="n">
        <v>1200</v>
      </c>
      <c r="I10312" s="31" t="n">
        <v>46281</v>
      </c>
      <c r="J10312" s="30" t="n">
        <v>1200</v>
      </c>
      <c r="K10312" s="29" t="s">
        <v>120</v>
      </c>
      <c r="L10312" s="29" t="s">
        <v>284</v>
      </c>
      <c r="M10312" s="29"/>
      <c r="N10312" s="29" t="s">
        <v>122</v>
      </c>
      <c r="O10312" s="31" t="n">
        <v>47005</v>
      </c>
      <c r="P10312" s="29" t="s">
        <v>123</v>
      </c>
      <c r="Q10312" s="29" t="n">
        <f aca="false">IFERROR(VALUE(L10312),"")</f>
        <v>4</v>
      </c>
      <c r="R10312" s="29" t="n">
        <f aca="true">IF(O10312="","",O10312-TODAY())</f>
        <v>720</v>
      </c>
      <c r="S10312" s="29" t="str">
        <f aca="false">IF(C10312="&lt;&lt; vazio &gt;&gt;","VAZIA",IF(AND(O10312&lt;&gt;"",R10312&lt;0),"VENCIDO",IF(AND(O10312&lt;&gt;"",R10312&lt;=Parametros!$B$10),"PRÓX. VENCIMENTO",IF(F10312="Q","QUALIDADE",IF(F10312="S","BLOQUEADO",IF(F10312="R","RESTRITO/DEVOLUÇÃO",IF(OR(N10312="QUAR",N10312="QRES"),"QUARENTENA",IF(OR(B10312="DESCARTE",B10312="DEVOLUÇÃO"),"DESCARTE/DEVOLUÇÃO",IF(AND(D10312="",K10312&lt;&gt;""),"SEM LOTE",IF(AND(Q10312&lt;&gt;"",Q10312&gt;=Parametros!$B$11),"PARADO/SEM GIRO","OK"))))))))))</f>
        <v>OK</v>
      </c>
      <c r="T10312" s="29" t="str">
        <f aca="false">IF(AND($S10312="PARADO/SEM GIRO",$K10312="KG",OR(Painel!$B$5="(Todos)",A10312=Painel!$B$5)*OR(Painel!$E$5="(Todos)",P10312=Painel!$E$5)),$J10312+ROW()/10000000,"")</f>
        <v/>
      </c>
      <c r="U10312" s="29" t="str">
        <f aca="false">IF(AND($S10312="VENCIDO",$K10312="KG",OR(Painel!$B$5="(Todos)",A10312=Painel!$B$5)*OR(Painel!$E$5="(Todos)",P10312=Painel!$E$5)),$J10312+ROW()/10000000,"")</f>
        <v/>
      </c>
    </row>
    <row r="10313" customFormat="false" ht="15" hidden="false" customHeight="false" outlineLevel="0" collapsed="false">
      <c r="A10313" s="29" t="s">
        <v>56</v>
      </c>
      <c r="B10313" s="29" t="s">
        <v>17484</v>
      </c>
      <c r="C10313" s="29" t="s">
        <v>4608</v>
      </c>
      <c r="D10313" s="29" t="s">
        <v>17478</v>
      </c>
      <c r="E10313" s="29" t="n">
        <v>5</v>
      </c>
      <c r="F10313" s="29"/>
      <c r="G10313" s="29" t="s">
        <v>17488</v>
      </c>
      <c r="H10313" s="30" t="n">
        <v>1200</v>
      </c>
      <c r="I10313" s="31" t="n">
        <v>46281</v>
      </c>
      <c r="J10313" s="30" t="n">
        <v>1200</v>
      </c>
      <c r="K10313" s="29" t="s">
        <v>120</v>
      </c>
      <c r="L10313" s="29" t="s">
        <v>284</v>
      </c>
      <c r="M10313" s="29"/>
      <c r="N10313" s="29" t="s">
        <v>122</v>
      </c>
      <c r="O10313" s="31" t="n">
        <v>47005</v>
      </c>
      <c r="P10313" s="29" t="s">
        <v>123</v>
      </c>
      <c r="Q10313" s="29" t="n">
        <f aca="false">IFERROR(VALUE(L10313),"")</f>
        <v>4</v>
      </c>
      <c r="R10313" s="29" t="n">
        <f aca="true">IF(O10313="","",O10313-TODAY())</f>
        <v>720</v>
      </c>
      <c r="S10313" s="29" t="str">
        <f aca="false">IF(C10313="&lt;&lt; vazio &gt;&gt;","VAZIA",IF(AND(O10313&lt;&gt;"",R10313&lt;0),"VENCIDO",IF(AND(O10313&lt;&gt;"",R10313&lt;=Parametros!$B$10),"PRÓX. VENCIMENTO",IF(F10313="Q","QUALIDADE",IF(F10313="S","BLOQUEADO",IF(F10313="R","RESTRITO/DEVOLUÇÃO",IF(OR(N10313="QUAR",N10313="QRES"),"QUARENTENA",IF(OR(B10313="DESCARTE",B10313="DEVOLUÇÃO"),"DESCARTE/DEVOLUÇÃO",IF(AND(D10313="",K10313&lt;&gt;""),"SEM LOTE",IF(AND(Q10313&lt;&gt;"",Q10313&gt;=Parametros!$B$11),"PARADO/SEM GIRO","OK"))))))))))</f>
        <v>OK</v>
      </c>
      <c r="T10313" s="29" t="str">
        <f aca="false">IF(AND($S10313="PARADO/SEM GIRO",$K10313="KG",OR(Painel!$B$5="(Todos)",A10313=Painel!$B$5)*OR(Painel!$E$5="(Todos)",P10313=Painel!$E$5)),$J10313+ROW()/10000000,"")</f>
        <v/>
      </c>
      <c r="U10313" s="29" t="str">
        <f aca="false">IF(AND($S10313="VENCIDO",$K10313="KG",OR(Painel!$B$5="(Todos)",A10313=Painel!$B$5)*OR(Painel!$E$5="(Todos)",P10313=Painel!$E$5)),$J10313+ROW()/10000000,"")</f>
        <v/>
      </c>
    </row>
    <row r="10314" customFormat="false" ht="15" hidden="false" customHeight="false" outlineLevel="0" collapsed="false">
      <c r="A10314" s="29" t="s">
        <v>56</v>
      </c>
      <c r="B10314" s="29" t="s">
        <v>17484</v>
      </c>
      <c r="C10314" s="29" t="s">
        <v>4608</v>
      </c>
      <c r="D10314" s="29" t="s">
        <v>17478</v>
      </c>
      <c r="E10314" s="29" t="n">
        <v>5</v>
      </c>
      <c r="F10314" s="29"/>
      <c r="G10314" s="29" t="s">
        <v>17489</v>
      </c>
      <c r="H10314" s="30" t="n">
        <v>1200</v>
      </c>
      <c r="I10314" s="31" t="n">
        <v>46281</v>
      </c>
      <c r="J10314" s="30" t="n">
        <v>1200</v>
      </c>
      <c r="K10314" s="29" t="s">
        <v>120</v>
      </c>
      <c r="L10314" s="29" t="s">
        <v>284</v>
      </c>
      <c r="M10314" s="29"/>
      <c r="N10314" s="29" t="s">
        <v>122</v>
      </c>
      <c r="O10314" s="31" t="n">
        <v>47005</v>
      </c>
      <c r="P10314" s="29" t="s">
        <v>123</v>
      </c>
      <c r="Q10314" s="29" t="n">
        <f aca="false">IFERROR(VALUE(L10314),"")</f>
        <v>4</v>
      </c>
      <c r="R10314" s="29" t="n">
        <f aca="true">IF(O10314="","",O10314-TODAY())</f>
        <v>720</v>
      </c>
      <c r="S10314" s="29" t="str">
        <f aca="false">IF(C10314="&lt;&lt; vazio &gt;&gt;","VAZIA",IF(AND(O10314&lt;&gt;"",R10314&lt;0),"VENCIDO",IF(AND(O10314&lt;&gt;"",R10314&lt;=Parametros!$B$10),"PRÓX. VENCIMENTO",IF(F10314="Q","QUALIDADE",IF(F10314="S","BLOQUEADO",IF(F10314="R","RESTRITO/DEVOLUÇÃO",IF(OR(N10314="QUAR",N10314="QRES"),"QUARENTENA",IF(OR(B10314="DESCARTE",B10314="DEVOLUÇÃO"),"DESCARTE/DEVOLUÇÃO",IF(AND(D10314="",K10314&lt;&gt;""),"SEM LOTE",IF(AND(Q10314&lt;&gt;"",Q10314&gt;=Parametros!$B$11),"PARADO/SEM GIRO","OK"))))))))))</f>
        <v>OK</v>
      </c>
      <c r="T10314" s="29" t="str">
        <f aca="false">IF(AND($S10314="PARADO/SEM GIRO",$K10314="KG",OR(Painel!$B$5="(Todos)",A10314=Painel!$B$5)*OR(Painel!$E$5="(Todos)",P10314=Painel!$E$5)),$J10314+ROW()/10000000,"")</f>
        <v/>
      </c>
      <c r="U10314" s="29" t="str">
        <f aca="false">IF(AND($S10314="VENCIDO",$K10314="KG",OR(Painel!$B$5="(Todos)",A10314=Painel!$B$5)*OR(Painel!$E$5="(Todos)",P10314=Painel!$E$5)),$J10314+ROW()/10000000,"")</f>
        <v/>
      </c>
    </row>
    <row r="10315" customFormat="false" ht="15" hidden="false" customHeight="false" outlineLevel="0" collapsed="false">
      <c r="A10315" s="29" t="s">
        <v>56</v>
      </c>
      <c r="B10315" s="29" t="s">
        <v>617</v>
      </c>
      <c r="C10315" s="29" t="s">
        <v>115</v>
      </c>
      <c r="D10315" s="29"/>
      <c r="E10315" s="29" t="n">
        <v>0</v>
      </c>
      <c r="F10315" s="29"/>
      <c r="G10315" s="29"/>
      <c r="H10315" s="30" t="n">
        <v>0</v>
      </c>
      <c r="I10315" s="29"/>
      <c r="J10315" s="30" t="n">
        <v>0</v>
      </c>
      <c r="K10315" s="29"/>
      <c r="L10315" s="29" t="s">
        <v>116</v>
      </c>
      <c r="M10315" s="29"/>
      <c r="N10315" s="29"/>
      <c r="O10315" s="29"/>
      <c r="P10315" s="29"/>
      <c r="Q10315" s="29" t="n">
        <f aca="false">IFERROR(VALUE(L10315),"")</f>
        <v>0</v>
      </c>
      <c r="R10315" s="29" t="str">
        <f aca="true">IF(O10315="","",O10315-TODAY())</f>
        <v/>
      </c>
      <c r="S10315" s="29" t="str">
        <f aca="false">IF(C10315="&lt;&lt; vazio &gt;&gt;","VAZIA",IF(AND(O10315&lt;&gt;"",R10315&lt;0),"VENCIDO",IF(AND(O10315&lt;&gt;"",R10315&lt;=Parametros!$B$10),"PRÓX. VENCIMENTO",IF(F10315="Q","QUALIDADE",IF(F10315="S","BLOQUEADO",IF(F10315="R","RESTRITO/DEVOLUÇÃO",IF(OR(N10315="QUAR",N10315="QRES"),"QUARENTENA",IF(OR(B10315="DESCARTE",B10315="DEVOLUÇÃO"),"DESCARTE/DEVOLUÇÃO",IF(AND(D10315="",K10315&lt;&gt;""),"SEM LOTE",IF(AND(Q10315&lt;&gt;"",Q10315&gt;=Parametros!$B$11),"PARADO/SEM GIRO","OK"))))))))))</f>
        <v>VAZIA</v>
      </c>
      <c r="T10315" s="29" t="str">
        <f aca="false">IF(AND($S10315="PARADO/SEM GIRO",$K10315="KG",OR(Painel!$B$5="(Todos)",A10315=Painel!$B$5)*OR(Painel!$E$5="(Todos)",P10315=Painel!$E$5)),$J10315+ROW()/10000000,"")</f>
        <v/>
      </c>
      <c r="U10315" s="29" t="str">
        <f aca="false">IF(AND($S10315="VENCIDO",$K10315="KG",OR(Painel!$B$5="(Todos)",A10315=Painel!$B$5)*OR(Painel!$E$5="(Todos)",P10315=Painel!$E$5)),$J10315+ROW()/10000000,"")</f>
        <v/>
      </c>
    </row>
    <row r="10316" customFormat="false" ht="15" hidden="false" customHeight="false" outlineLevel="0" collapsed="false">
      <c r="A10316" s="29" t="s">
        <v>56</v>
      </c>
      <c r="B10316" s="29" t="s">
        <v>17490</v>
      </c>
      <c r="C10316" s="29" t="s">
        <v>15803</v>
      </c>
      <c r="D10316" s="29" t="s">
        <v>15805</v>
      </c>
      <c r="E10316" s="29" t="n">
        <v>4</v>
      </c>
      <c r="F10316" s="29"/>
      <c r="G10316" s="29" t="s">
        <v>17491</v>
      </c>
      <c r="H10316" s="30" t="n">
        <v>600</v>
      </c>
      <c r="I10316" s="31" t="n">
        <v>46285</v>
      </c>
      <c r="J10316" s="30" t="n">
        <v>600</v>
      </c>
      <c r="K10316" s="29" t="s">
        <v>125</v>
      </c>
      <c r="L10316" s="29" t="s">
        <v>116</v>
      </c>
      <c r="M10316" s="29"/>
      <c r="N10316" s="29" t="s">
        <v>122</v>
      </c>
      <c r="O10316" s="31" t="n">
        <v>46610</v>
      </c>
      <c r="P10316" s="29" t="s">
        <v>123</v>
      </c>
      <c r="Q10316" s="29" t="n">
        <f aca="false">IFERROR(VALUE(L10316),"")</f>
        <v>0</v>
      </c>
      <c r="R10316" s="29" t="n">
        <f aca="true">IF(O10316="","",O10316-TODAY())</f>
        <v>325</v>
      </c>
      <c r="S10316" s="29" t="str">
        <f aca="false">IF(C10316="&lt;&lt; vazio &gt;&gt;","VAZIA",IF(AND(O10316&lt;&gt;"",R10316&lt;0),"VENCIDO",IF(AND(O10316&lt;&gt;"",R10316&lt;=Parametros!$B$10),"PRÓX. VENCIMENTO",IF(F10316="Q","QUALIDADE",IF(F10316="S","BLOQUEADO",IF(F10316="R","RESTRITO/DEVOLUÇÃO",IF(OR(N10316="QUAR",N10316="QRES"),"QUARENTENA",IF(OR(B10316="DESCARTE",B10316="DEVOLUÇÃO"),"DESCARTE/DEVOLUÇÃO",IF(AND(D10316="",K10316&lt;&gt;""),"SEM LOTE",IF(AND(Q10316&lt;&gt;"",Q10316&gt;=Parametros!$B$11),"PARADO/SEM GIRO","OK"))))))))))</f>
        <v>OK</v>
      </c>
      <c r="T10316" s="29" t="str">
        <f aca="false">IF(AND($S10316="PARADO/SEM GIRO",$K10316="KG",OR(Painel!$B$5="(Todos)",A10316=Painel!$B$5)*OR(Painel!$E$5="(Todos)",P10316=Painel!$E$5)),$J10316+ROW()/10000000,"")</f>
        <v/>
      </c>
      <c r="U10316" s="29" t="str">
        <f aca="false">IF(AND($S10316="VENCIDO",$K10316="KG",OR(Painel!$B$5="(Todos)",A10316=Painel!$B$5)*OR(Painel!$E$5="(Todos)",P10316=Painel!$E$5)),$J10316+ROW()/10000000,"")</f>
        <v/>
      </c>
    </row>
    <row r="10317" customFormat="false" ht="15" hidden="false" customHeight="false" outlineLevel="0" collapsed="false">
      <c r="A10317" s="29" t="s">
        <v>56</v>
      </c>
      <c r="B10317" s="29" t="s">
        <v>17490</v>
      </c>
      <c r="C10317" s="29" t="s">
        <v>15816</v>
      </c>
      <c r="D10317" s="29" t="s">
        <v>15817</v>
      </c>
      <c r="E10317" s="29" t="n">
        <v>4</v>
      </c>
      <c r="F10317" s="29"/>
      <c r="G10317" s="29" t="s">
        <v>17492</v>
      </c>
      <c r="H10317" s="30" t="n">
        <v>186</v>
      </c>
      <c r="I10317" s="31" t="n">
        <v>46284</v>
      </c>
      <c r="J10317" s="30" t="n">
        <v>186</v>
      </c>
      <c r="K10317" s="29" t="s">
        <v>125</v>
      </c>
      <c r="L10317" s="29" t="s">
        <v>388</v>
      </c>
      <c r="M10317" s="29"/>
      <c r="N10317" s="29" t="s">
        <v>122</v>
      </c>
      <c r="O10317" s="31" t="n">
        <v>46523</v>
      </c>
      <c r="P10317" s="29" t="s">
        <v>123</v>
      </c>
      <c r="Q10317" s="29" t="n">
        <f aca="false">IFERROR(VALUE(L10317),"")</f>
        <v>1</v>
      </c>
      <c r="R10317" s="29" t="n">
        <f aca="true">IF(O10317="","",O10317-TODAY())</f>
        <v>238</v>
      </c>
      <c r="S10317" s="29" t="str">
        <f aca="false">IF(C10317="&lt;&lt; vazio &gt;&gt;","VAZIA",IF(AND(O10317&lt;&gt;"",R10317&lt;0),"VENCIDO",IF(AND(O10317&lt;&gt;"",R10317&lt;=Parametros!$B$10),"PRÓX. VENCIMENTO",IF(F10317="Q","QUALIDADE",IF(F10317="S","BLOQUEADO",IF(F10317="R","RESTRITO/DEVOLUÇÃO",IF(OR(N10317="QUAR",N10317="QRES"),"QUARENTENA",IF(OR(B10317="DESCARTE",B10317="DEVOLUÇÃO"),"DESCARTE/DEVOLUÇÃO",IF(AND(D10317="",K10317&lt;&gt;""),"SEM LOTE",IF(AND(Q10317&lt;&gt;"",Q10317&gt;=Parametros!$B$11),"PARADO/SEM GIRO","OK"))))))))))</f>
        <v>OK</v>
      </c>
      <c r="T10317" s="29" t="str">
        <f aca="false">IF(AND($S10317="PARADO/SEM GIRO",$K10317="KG",OR(Painel!$B$5="(Todos)",A10317=Painel!$B$5)*OR(Painel!$E$5="(Todos)",P10317=Painel!$E$5)),$J10317+ROW()/10000000,"")</f>
        <v/>
      </c>
      <c r="U10317" s="29" t="str">
        <f aca="false">IF(AND($S10317="VENCIDO",$K10317="KG",OR(Painel!$B$5="(Todos)",A10317=Painel!$B$5)*OR(Painel!$E$5="(Todos)",P10317=Painel!$E$5)),$J10317+ROW()/10000000,"")</f>
        <v/>
      </c>
    </row>
    <row r="10318" customFormat="false" ht="15" hidden="false" customHeight="false" outlineLevel="0" collapsed="false">
      <c r="A10318" s="29" t="s">
        <v>56</v>
      </c>
      <c r="B10318" s="29" t="s">
        <v>17490</v>
      </c>
      <c r="C10318" s="29" t="s">
        <v>15816</v>
      </c>
      <c r="D10318" s="29" t="s">
        <v>15817</v>
      </c>
      <c r="E10318" s="29" t="n">
        <v>4</v>
      </c>
      <c r="F10318" s="29"/>
      <c r="G10318" s="29" t="s">
        <v>17493</v>
      </c>
      <c r="H10318" s="30" t="n">
        <v>186</v>
      </c>
      <c r="I10318" s="31" t="n">
        <v>46284</v>
      </c>
      <c r="J10318" s="30" t="n">
        <v>186</v>
      </c>
      <c r="K10318" s="29" t="s">
        <v>125</v>
      </c>
      <c r="L10318" s="29" t="s">
        <v>388</v>
      </c>
      <c r="M10318" s="29"/>
      <c r="N10318" s="29" t="s">
        <v>122</v>
      </c>
      <c r="O10318" s="31" t="n">
        <v>46523</v>
      </c>
      <c r="P10318" s="29" t="s">
        <v>123</v>
      </c>
      <c r="Q10318" s="29" t="n">
        <f aca="false">IFERROR(VALUE(L10318),"")</f>
        <v>1</v>
      </c>
      <c r="R10318" s="29" t="n">
        <f aca="true">IF(O10318="","",O10318-TODAY())</f>
        <v>238</v>
      </c>
      <c r="S10318" s="29" t="str">
        <f aca="false">IF(C10318="&lt;&lt; vazio &gt;&gt;","VAZIA",IF(AND(O10318&lt;&gt;"",R10318&lt;0),"VENCIDO",IF(AND(O10318&lt;&gt;"",R10318&lt;=Parametros!$B$10),"PRÓX. VENCIMENTO",IF(F10318="Q","QUALIDADE",IF(F10318="S","BLOQUEADO",IF(F10318="R","RESTRITO/DEVOLUÇÃO",IF(OR(N10318="QUAR",N10318="QRES"),"QUARENTENA",IF(OR(B10318="DESCARTE",B10318="DEVOLUÇÃO"),"DESCARTE/DEVOLUÇÃO",IF(AND(D10318="",K10318&lt;&gt;""),"SEM LOTE",IF(AND(Q10318&lt;&gt;"",Q10318&gt;=Parametros!$B$11),"PARADO/SEM GIRO","OK"))))))))))</f>
        <v>OK</v>
      </c>
      <c r="T10318" s="29" t="str">
        <f aca="false">IF(AND($S10318="PARADO/SEM GIRO",$K10318="KG",OR(Painel!$B$5="(Todos)",A10318=Painel!$B$5)*OR(Painel!$E$5="(Todos)",P10318=Painel!$E$5)),$J10318+ROW()/10000000,"")</f>
        <v/>
      </c>
      <c r="U10318" s="29" t="str">
        <f aca="false">IF(AND($S10318="VENCIDO",$K10318="KG",OR(Painel!$B$5="(Todos)",A10318=Painel!$B$5)*OR(Painel!$E$5="(Todos)",P10318=Painel!$E$5)),$J10318+ROW()/10000000,"")</f>
        <v/>
      </c>
    </row>
    <row r="10319" customFormat="false" ht="15" hidden="false" customHeight="false" outlineLevel="0" collapsed="false">
      <c r="A10319" s="29" t="s">
        <v>56</v>
      </c>
      <c r="B10319" s="29" t="s">
        <v>17490</v>
      </c>
      <c r="C10319" s="29" t="s">
        <v>17494</v>
      </c>
      <c r="D10319" s="29" t="s">
        <v>17495</v>
      </c>
      <c r="E10319" s="29" t="n">
        <v>4</v>
      </c>
      <c r="F10319" s="29"/>
      <c r="G10319" s="29" t="s">
        <v>17496</v>
      </c>
      <c r="H10319" s="30" t="n">
        <v>9437.5</v>
      </c>
      <c r="I10319" s="31" t="n">
        <v>46282</v>
      </c>
      <c r="J10319" s="30" t="n">
        <v>9437.5</v>
      </c>
      <c r="K10319" s="29" t="s">
        <v>125</v>
      </c>
      <c r="L10319" s="29" t="s">
        <v>400</v>
      </c>
      <c r="M10319" s="29"/>
      <c r="N10319" s="29" t="s">
        <v>122</v>
      </c>
      <c r="O10319" s="31" t="n">
        <v>46266</v>
      </c>
      <c r="P10319" s="29" t="s">
        <v>123</v>
      </c>
      <c r="Q10319" s="29" t="n">
        <f aca="false">IFERROR(VALUE(L10319),"")</f>
        <v>3</v>
      </c>
      <c r="R10319" s="29" t="n">
        <f aca="true">IF(O10319="","",O10319-TODAY())</f>
        <v>-19</v>
      </c>
      <c r="S10319" s="29" t="str">
        <f aca="false">IF(C10319="&lt;&lt; vazio &gt;&gt;","VAZIA",IF(AND(O10319&lt;&gt;"",R10319&lt;0),"VENCIDO",IF(AND(O10319&lt;&gt;"",R10319&lt;=Parametros!$B$10),"PRÓX. VENCIMENTO",IF(F10319="Q","QUALIDADE",IF(F10319="S","BLOQUEADO",IF(F10319="R","RESTRITO/DEVOLUÇÃO",IF(OR(N10319="QUAR",N10319="QRES"),"QUARENTENA",IF(OR(B10319="DESCARTE",B10319="DEVOLUÇÃO"),"DESCARTE/DEVOLUÇÃO",IF(AND(D10319="",K10319&lt;&gt;""),"SEM LOTE",IF(AND(Q10319&lt;&gt;"",Q10319&gt;=Parametros!$B$11),"PARADO/SEM GIRO","OK"))))))))))</f>
        <v>VENCIDO</v>
      </c>
      <c r="T10319" s="29" t="str">
        <f aca="false">IF(AND($S10319="PARADO/SEM GIRO",$K10319="KG",OR(Painel!$B$5="(Todos)",A10319=Painel!$B$5)*OR(Painel!$E$5="(Todos)",P10319=Painel!$E$5)),$J10319+ROW()/10000000,"")</f>
        <v/>
      </c>
      <c r="U10319" s="29" t="str">
        <f aca="false">IF(AND($S10319="VENCIDO",$K10319="KG",OR(Painel!$B$5="(Todos)",A10319=Painel!$B$5)*OR(Painel!$E$5="(Todos)",P10319=Painel!$E$5)),$J10319+ROW()/10000000,"")</f>
        <v/>
      </c>
    </row>
    <row r="10320" customFormat="false" ht="15" hidden="false" customHeight="false" outlineLevel="0" collapsed="false">
      <c r="A10320" s="29" t="s">
        <v>56</v>
      </c>
      <c r="B10320" s="29" t="s">
        <v>17497</v>
      </c>
      <c r="C10320" s="29" t="s">
        <v>115</v>
      </c>
      <c r="D10320" s="29"/>
      <c r="E10320" s="29" t="n">
        <v>0</v>
      </c>
      <c r="F10320" s="29"/>
      <c r="G10320" s="29"/>
      <c r="H10320" s="30" t="n">
        <v>0</v>
      </c>
      <c r="I10320" s="29"/>
      <c r="J10320" s="30" t="n">
        <v>0</v>
      </c>
      <c r="K10320" s="29"/>
      <c r="L10320" s="29" t="s">
        <v>116</v>
      </c>
      <c r="M10320" s="29"/>
      <c r="N10320" s="29"/>
      <c r="O10320" s="29"/>
      <c r="P10320" s="29"/>
      <c r="Q10320" s="29" t="n">
        <f aca="false">IFERROR(VALUE(L10320),"")</f>
        <v>0</v>
      </c>
      <c r="R10320" s="29" t="str">
        <f aca="true">IF(O10320="","",O10320-TODAY())</f>
        <v/>
      </c>
      <c r="S10320" s="29" t="str">
        <f aca="false">IF(C10320="&lt;&lt; vazio &gt;&gt;","VAZIA",IF(AND(O10320&lt;&gt;"",R10320&lt;0),"VENCIDO",IF(AND(O10320&lt;&gt;"",R10320&lt;=Parametros!$B$10),"PRÓX. VENCIMENTO",IF(F10320="Q","QUALIDADE",IF(F10320="S","BLOQUEADO",IF(F10320="R","RESTRITO/DEVOLUÇÃO",IF(OR(N10320="QUAR",N10320="QRES"),"QUARENTENA",IF(OR(B10320="DESCARTE",B10320="DEVOLUÇÃO"),"DESCARTE/DEVOLUÇÃO",IF(AND(D10320="",K10320&lt;&gt;""),"SEM LOTE",IF(AND(Q10320&lt;&gt;"",Q10320&gt;=Parametros!$B$11),"PARADO/SEM GIRO","OK"))))))))))</f>
        <v>VAZIA</v>
      </c>
      <c r="T10320" s="29" t="str">
        <f aca="false">IF(AND($S10320="PARADO/SEM GIRO",$K10320="KG",OR(Painel!$B$5="(Todos)",A10320=Painel!$B$5)*OR(Painel!$E$5="(Todos)",P10320=Painel!$E$5)),$J10320+ROW()/10000000,"")</f>
        <v/>
      </c>
      <c r="U10320" s="29" t="str">
        <f aca="false">IF(AND($S10320="VENCIDO",$K10320="KG",OR(Painel!$B$5="(Todos)",A10320=Painel!$B$5)*OR(Painel!$E$5="(Todos)",P10320=Painel!$E$5)),$J10320+ROW()/10000000,"")</f>
        <v/>
      </c>
    </row>
    <row r="10321" customFormat="false" ht="15" hidden="false" customHeight="false" outlineLevel="0" collapsed="false">
      <c r="A10321" s="29" t="s">
        <v>56</v>
      </c>
      <c r="B10321" s="29" t="s">
        <v>17498</v>
      </c>
      <c r="C10321" s="29" t="s">
        <v>15811</v>
      </c>
      <c r="D10321" s="29"/>
      <c r="E10321" s="29" t="n">
        <v>9</v>
      </c>
      <c r="F10321" s="29"/>
      <c r="G10321" s="29" t="s">
        <v>17499</v>
      </c>
      <c r="H10321" s="30" t="n">
        <v>486</v>
      </c>
      <c r="I10321" s="31" t="n">
        <v>46282</v>
      </c>
      <c r="J10321" s="30" t="n">
        <v>486</v>
      </c>
      <c r="K10321" s="29" t="s">
        <v>125</v>
      </c>
      <c r="L10321" s="29" t="s">
        <v>400</v>
      </c>
      <c r="M10321" s="29"/>
      <c r="N10321" s="29" t="s">
        <v>122</v>
      </c>
      <c r="O10321" s="29"/>
      <c r="P10321" s="29" t="s">
        <v>123</v>
      </c>
      <c r="Q10321" s="29" t="n">
        <f aca="false">IFERROR(VALUE(L10321),"")</f>
        <v>3</v>
      </c>
      <c r="R10321" s="29" t="str">
        <f aca="true">IF(O10321="","",O10321-TODAY())</f>
        <v/>
      </c>
      <c r="S10321" s="29" t="str">
        <f aca="false">IF(C10321="&lt;&lt; vazio &gt;&gt;","VAZIA",IF(AND(O10321&lt;&gt;"",R10321&lt;0),"VENCIDO",IF(AND(O10321&lt;&gt;"",R10321&lt;=Parametros!$B$10),"PRÓX. VENCIMENTO",IF(F10321="Q","QUALIDADE",IF(F10321="S","BLOQUEADO",IF(F10321="R","RESTRITO/DEVOLUÇÃO",IF(OR(N10321="QUAR",N10321="QRES"),"QUARENTENA",IF(OR(B10321="DESCARTE",B10321="DEVOLUÇÃO"),"DESCARTE/DEVOLUÇÃO",IF(AND(D10321="",K10321&lt;&gt;""),"SEM LOTE",IF(AND(Q10321&lt;&gt;"",Q10321&gt;=Parametros!$B$11),"PARADO/SEM GIRO","OK"))))))))))</f>
        <v>SEM LOTE</v>
      </c>
      <c r="T10321" s="29" t="str">
        <f aca="false">IF(AND($S10321="PARADO/SEM GIRO",$K10321="KG",OR(Painel!$B$5="(Todos)",A10321=Painel!$B$5)*OR(Painel!$E$5="(Todos)",P10321=Painel!$E$5)),$J10321+ROW()/10000000,"")</f>
        <v/>
      </c>
      <c r="U10321" s="29" t="str">
        <f aca="false">IF(AND($S10321="VENCIDO",$K10321="KG",OR(Painel!$B$5="(Todos)",A10321=Painel!$B$5)*OR(Painel!$E$5="(Todos)",P10321=Painel!$E$5)),$J10321+ROW()/10000000,"")</f>
        <v/>
      </c>
    </row>
    <row r="10322" customFormat="false" ht="15" hidden="false" customHeight="false" outlineLevel="0" collapsed="false">
      <c r="A10322" s="29" t="s">
        <v>56</v>
      </c>
      <c r="B10322" s="29" t="s">
        <v>17498</v>
      </c>
      <c r="C10322" s="29" t="s">
        <v>15811</v>
      </c>
      <c r="D10322" s="29"/>
      <c r="E10322" s="29" t="n">
        <v>9</v>
      </c>
      <c r="F10322" s="29"/>
      <c r="G10322" s="29" t="s">
        <v>17500</v>
      </c>
      <c r="H10322" s="30" t="n">
        <v>500</v>
      </c>
      <c r="I10322" s="31" t="n">
        <v>46275</v>
      </c>
      <c r="J10322" s="30" t="n">
        <v>500</v>
      </c>
      <c r="K10322" s="29" t="s">
        <v>125</v>
      </c>
      <c r="L10322" s="29" t="s">
        <v>121</v>
      </c>
      <c r="M10322" s="29"/>
      <c r="N10322" s="29" t="s">
        <v>122</v>
      </c>
      <c r="O10322" s="29"/>
      <c r="P10322" s="29" t="s">
        <v>123</v>
      </c>
      <c r="Q10322" s="29" t="n">
        <f aca="false">IFERROR(VALUE(L10322),"")</f>
        <v>10</v>
      </c>
      <c r="R10322" s="29" t="str">
        <f aca="true">IF(O10322="","",O10322-TODAY())</f>
        <v/>
      </c>
      <c r="S10322" s="29" t="str">
        <f aca="false">IF(C10322="&lt;&lt; vazio &gt;&gt;","VAZIA",IF(AND(O10322&lt;&gt;"",R10322&lt;0),"VENCIDO",IF(AND(O10322&lt;&gt;"",R10322&lt;=Parametros!$B$10),"PRÓX. VENCIMENTO",IF(F10322="Q","QUALIDADE",IF(F10322="S","BLOQUEADO",IF(F10322="R","RESTRITO/DEVOLUÇÃO",IF(OR(N10322="QUAR",N10322="QRES"),"QUARENTENA",IF(OR(B10322="DESCARTE",B10322="DEVOLUÇÃO"),"DESCARTE/DEVOLUÇÃO",IF(AND(D10322="",K10322&lt;&gt;""),"SEM LOTE",IF(AND(Q10322&lt;&gt;"",Q10322&gt;=Parametros!$B$11),"PARADO/SEM GIRO","OK"))))))))))</f>
        <v>SEM LOTE</v>
      </c>
      <c r="T10322" s="29" t="str">
        <f aca="false">IF(AND($S10322="PARADO/SEM GIRO",$K10322="KG",OR(Painel!$B$5="(Todos)",A10322=Painel!$B$5)*OR(Painel!$E$5="(Todos)",P10322=Painel!$E$5)),$J10322+ROW()/10000000,"")</f>
        <v/>
      </c>
      <c r="U10322" s="29" t="str">
        <f aca="false">IF(AND($S10322="VENCIDO",$K10322="KG",OR(Painel!$B$5="(Todos)",A10322=Painel!$B$5)*OR(Painel!$E$5="(Todos)",P10322=Painel!$E$5)),$J10322+ROW()/10000000,"")</f>
        <v/>
      </c>
    </row>
    <row r="10323" customFormat="false" ht="15" hidden="false" customHeight="false" outlineLevel="0" collapsed="false">
      <c r="A10323" s="29" t="s">
        <v>56</v>
      </c>
      <c r="B10323" s="29" t="s">
        <v>17498</v>
      </c>
      <c r="C10323" s="29" t="s">
        <v>15811</v>
      </c>
      <c r="D10323" s="29"/>
      <c r="E10323" s="29" t="n">
        <v>9</v>
      </c>
      <c r="F10323" s="29"/>
      <c r="G10323" s="29" t="s">
        <v>17501</v>
      </c>
      <c r="H10323" s="30" t="n">
        <v>500</v>
      </c>
      <c r="I10323" s="31" t="n">
        <v>46280</v>
      </c>
      <c r="J10323" s="30" t="n">
        <v>500</v>
      </c>
      <c r="K10323" s="29" t="s">
        <v>125</v>
      </c>
      <c r="L10323" s="29" t="s">
        <v>144</v>
      </c>
      <c r="M10323" s="29"/>
      <c r="N10323" s="29" t="s">
        <v>122</v>
      </c>
      <c r="O10323" s="29"/>
      <c r="P10323" s="29" t="s">
        <v>123</v>
      </c>
      <c r="Q10323" s="29" t="n">
        <f aca="false">IFERROR(VALUE(L10323),"")</f>
        <v>5</v>
      </c>
      <c r="R10323" s="29" t="str">
        <f aca="true">IF(O10323="","",O10323-TODAY())</f>
        <v/>
      </c>
      <c r="S10323" s="29" t="str">
        <f aca="false">IF(C10323="&lt;&lt; vazio &gt;&gt;","VAZIA",IF(AND(O10323&lt;&gt;"",R10323&lt;0),"VENCIDO",IF(AND(O10323&lt;&gt;"",R10323&lt;=Parametros!$B$10),"PRÓX. VENCIMENTO",IF(F10323="Q","QUALIDADE",IF(F10323="S","BLOQUEADO",IF(F10323="R","RESTRITO/DEVOLUÇÃO",IF(OR(N10323="QUAR",N10323="QRES"),"QUARENTENA",IF(OR(B10323="DESCARTE",B10323="DEVOLUÇÃO"),"DESCARTE/DEVOLUÇÃO",IF(AND(D10323="",K10323&lt;&gt;""),"SEM LOTE",IF(AND(Q10323&lt;&gt;"",Q10323&gt;=Parametros!$B$11),"PARADO/SEM GIRO","OK"))))))))))</f>
        <v>SEM LOTE</v>
      </c>
      <c r="T10323" s="29" t="str">
        <f aca="false">IF(AND($S10323="PARADO/SEM GIRO",$K10323="KG",OR(Painel!$B$5="(Todos)",A10323=Painel!$B$5)*OR(Painel!$E$5="(Todos)",P10323=Painel!$E$5)),$J10323+ROW()/10000000,"")</f>
        <v/>
      </c>
      <c r="U10323" s="29" t="str">
        <f aca="false">IF(AND($S10323="VENCIDO",$K10323="KG",OR(Painel!$B$5="(Todos)",A10323=Painel!$B$5)*OR(Painel!$E$5="(Todos)",P10323=Painel!$E$5)),$J10323+ROW()/10000000,"")</f>
        <v/>
      </c>
    </row>
    <row r="10324" customFormat="false" ht="15" hidden="false" customHeight="false" outlineLevel="0" collapsed="false">
      <c r="A10324" s="29" t="s">
        <v>56</v>
      </c>
      <c r="B10324" s="29" t="s">
        <v>17498</v>
      </c>
      <c r="C10324" s="29" t="s">
        <v>15811</v>
      </c>
      <c r="D10324" s="29"/>
      <c r="E10324" s="29" t="n">
        <v>9</v>
      </c>
      <c r="F10324" s="29"/>
      <c r="G10324" s="29" t="s">
        <v>17502</v>
      </c>
      <c r="H10324" s="30" t="n">
        <v>486</v>
      </c>
      <c r="I10324" s="31" t="n">
        <v>46271</v>
      </c>
      <c r="J10324" s="30" t="n">
        <v>486</v>
      </c>
      <c r="K10324" s="29" t="s">
        <v>125</v>
      </c>
      <c r="L10324" s="29" t="s">
        <v>221</v>
      </c>
      <c r="M10324" s="29"/>
      <c r="N10324" s="29" t="s">
        <v>122</v>
      </c>
      <c r="O10324" s="29"/>
      <c r="P10324" s="29" t="s">
        <v>123</v>
      </c>
      <c r="Q10324" s="29" t="n">
        <f aca="false">IFERROR(VALUE(L10324),"")</f>
        <v>14</v>
      </c>
      <c r="R10324" s="29" t="str">
        <f aca="true">IF(O10324="","",O10324-TODAY())</f>
        <v/>
      </c>
      <c r="S10324" s="29" t="str">
        <f aca="false">IF(C10324="&lt;&lt; vazio &gt;&gt;","VAZIA",IF(AND(O10324&lt;&gt;"",R10324&lt;0),"VENCIDO",IF(AND(O10324&lt;&gt;"",R10324&lt;=Parametros!$B$10),"PRÓX. VENCIMENTO",IF(F10324="Q","QUALIDADE",IF(F10324="S","BLOQUEADO",IF(F10324="R","RESTRITO/DEVOLUÇÃO",IF(OR(N10324="QUAR",N10324="QRES"),"QUARENTENA",IF(OR(B10324="DESCARTE",B10324="DEVOLUÇÃO"),"DESCARTE/DEVOLUÇÃO",IF(AND(D10324="",K10324&lt;&gt;""),"SEM LOTE",IF(AND(Q10324&lt;&gt;"",Q10324&gt;=Parametros!$B$11),"PARADO/SEM GIRO","OK"))))))))))</f>
        <v>SEM LOTE</v>
      </c>
      <c r="T10324" s="29" t="str">
        <f aca="false">IF(AND($S10324="PARADO/SEM GIRO",$K10324="KG",OR(Painel!$B$5="(Todos)",A10324=Painel!$B$5)*OR(Painel!$E$5="(Todos)",P10324=Painel!$E$5)),$J10324+ROW()/10000000,"")</f>
        <v/>
      </c>
      <c r="U10324" s="29" t="str">
        <f aca="false">IF(AND($S10324="VENCIDO",$K10324="KG",OR(Painel!$B$5="(Todos)",A10324=Painel!$B$5)*OR(Painel!$E$5="(Todos)",P10324=Painel!$E$5)),$J10324+ROW()/10000000,"")</f>
        <v/>
      </c>
    </row>
    <row r="10325" customFormat="false" ht="15" hidden="false" customHeight="false" outlineLevel="0" collapsed="false">
      <c r="A10325" s="29" t="s">
        <v>56</v>
      </c>
      <c r="B10325" s="29" t="s">
        <v>17498</v>
      </c>
      <c r="C10325" s="29" t="s">
        <v>15811</v>
      </c>
      <c r="D10325" s="29"/>
      <c r="E10325" s="29" t="n">
        <v>9</v>
      </c>
      <c r="F10325" s="29"/>
      <c r="G10325" s="29" t="s">
        <v>17503</v>
      </c>
      <c r="H10325" s="30" t="n">
        <v>486</v>
      </c>
      <c r="I10325" s="31" t="n">
        <v>46271</v>
      </c>
      <c r="J10325" s="30" t="n">
        <v>486</v>
      </c>
      <c r="K10325" s="29" t="s">
        <v>125</v>
      </c>
      <c r="L10325" s="29" t="s">
        <v>221</v>
      </c>
      <c r="M10325" s="29"/>
      <c r="N10325" s="29" t="s">
        <v>122</v>
      </c>
      <c r="O10325" s="29"/>
      <c r="P10325" s="29" t="s">
        <v>123</v>
      </c>
      <c r="Q10325" s="29" t="n">
        <f aca="false">IFERROR(VALUE(L10325),"")</f>
        <v>14</v>
      </c>
      <c r="R10325" s="29" t="str">
        <f aca="true">IF(O10325="","",O10325-TODAY())</f>
        <v/>
      </c>
      <c r="S10325" s="29" t="str">
        <f aca="false">IF(C10325="&lt;&lt; vazio &gt;&gt;","VAZIA",IF(AND(O10325&lt;&gt;"",R10325&lt;0),"VENCIDO",IF(AND(O10325&lt;&gt;"",R10325&lt;=Parametros!$B$10),"PRÓX. VENCIMENTO",IF(F10325="Q","QUALIDADE",IF(F10325="S","BLOQUEADO",IF(F10325="R","RESTRITO/DEVOLUÇÃO",IF(OR(N10325="QUAR",N10325="QRES"),"QUARENTENA",IF(OR(B10325="DESCARTE",B10325="DEVOLUÇÃO"),"DESCARTE/DEVOLUÇÃO",IF(AND(D10325="",K10325&lt;&gt;""),"SEM LOTE",IF(AND(Q10325&lt;&gt;"",Q10325&gt;=Parametros!$B$11),"PARADO/SEM GIRO","OK"))))))))))</f>
        <v>SEM LOTE</v>
      </c>
      <c r="T10325" s="29" t="str">
        <f aca="false">IF(AND($S10325="PARADO/SEM GIRO",$K10325="KG",OR(Painel!$B$5="(Todos)",A10325=Painel!$B$5)*OR(Painel!$E$5="(Todos)",P10325=Painel!$E$5)),$J10325+ROW()/10000000,"")</f>
        <v/>
      </c>
      <c r="U10325" s="29" t="str">
        <f aca="false">IF(AND($S10325="VENCIDO",$K10325="KG",OR(Painel!$B$5="(Todos)",A10325=Painel!$B$5)*OR(Painel!$E$5="(Todos)",P10325=Painel!$E$5)),$J10325+ROW()/10000000,"")</f>
        <v/>
      </c>
    </row>
    <row r="10326" customFormat="false" ht="15" hidden="false" customHeight="false" outlineLevel="0" collapsed="false">
      <c r="A10326" s="29" t="s">
        <v>56</v>
      </c>
      <c r="B10326" s="29" t="s">
        <v>17498</v>
      </c>
      <c r="C10326" s="29" t="s">
        <v>15811</v>
      </c>
      <c r="D10326" s="29"/>
      <c r="E10326" s="29" t="n">
        <v>9</v>
      </c>
      <c r="F10326" s="29"/>
      <c r="G10326" s="29" t="s">
        <v>17504</v>
      </c>
      <c r="H10326" s="30" t="n">
        <v>500</v>
      </c>
      <c r="I10326" s="31" t="n">
        <v>46272</v>
      </c>
      <c r="J10326" s="30" t="n">
        <v>500</v>
      </c>
      <c r="K10326" s="29" t="s">
        <v>125</v>
      </c>
      <c r="L10326" s="29" t="s">
        <v>126</v>
      </c>
      <c r="M10326" s="29"/>
      <c r="N10326" s="29" t="s">
        <v>122</v>
      </c>
      <c r="O10326" s="29"/>
      <c r="P10326" s="29" t="s">
        <v>123</v>
      </c>
      <c r="Q10326" s="29" t="n">
        <f aca="false">IFERROR(VALUE(L10326),"")</f>
        <v>13</v>
      </c>
      <c r="R10326" s="29" t="str">
        <f aca="true">IF(O10326="","",O10326-TODAY())</f>
        <v/>
      </c>
      <c r="S10326" s="29" t="str">
        <f aca="false">IF(C10326="&lt;&lt; vazio &gt;&gt;","VAZIA",IF(AND(O10326&lt;&gt;"",R10326&lt;0),"VENCIDO",IF(AND(O10326&lt;&gt;"",R10326&lt;=Parametros!$B$10),"PRÓX. VENCIMENTO",IF(F10326="Q","QUALIDADE",IF(F10326="S","BLOQUEADO",IF(F10326="R","RESTRITO/DEVOLUÇÃO",IF(OR(N10326="QUAR",N10326="QRES"),"QUARENTENA",IF(OR(B10326="DESCARTE",B10326="DEVOLUÇÃO"),"DESCARTE/DEVOLUÇÃO",IF(AND(D10326="",K10326&lt;&gt;""),"SEM LOTE",IF(AND(Q10326&lt;&gt;"",Q10326&gt;=Parametros!$B$11),"PARADO/SEM GIRO","OK"))))))))))</f>
        <v>SEM LOTE</v>
      </c>
      <c r="T10326" s="29" t="str">
        <f aca="false">IF(AND($S10326="PARADO/SEM GIRO",$K10326="KG",OR(Painel!$B$5="(Todos)",A10326=Painel!$B$5)*OR(Painel!$E$5="(Todos)",P10326=Painel!$E$5)),$J10326+ROW()/10000000,"")</f>
        <v/>
      </c>
      <c r="U10326" s="29" t="str">
        <f aca="false">IF(AND($S10326="VENCIDO",$K10326="KG",OR(Painel!$B$5="(Todos)",A10326=Painel!$B$5)*OR(Painel!$E$5="(Todos)",P10326=Painel!$E$5)),$J10326+ROW()/10000000,"")</f>
        <v/>
      </c>
    </row>
    <row r="10327" customFormat="false" ht="15" hidden="false" customHeight="false" outlineLevel="0" collapsed="false">
      <c r="A10327" s="29" t="s">
        <v>56</v>
      </c>
      <c r="B10327" s="29" t="s">
        <v>17498</v>
      </c>
      <c r="C10327" s="29" t="s">
        <v>15811</v>
      </c>
      <c r="D10327" s="29"/>
      <c r="E10327" s="29" t="n">
        <v>9</v>
      </c>
      <c r="F10327" s="29"/>
      <c r="G10327" s="29" t="s">
        <v>17505</v>
      </c>
      <c r="H10327" s="30" t="n">
        <v>486</v>
      </c>
      <c r="I10327" s="31" t="n">
        <v>46275</v>
      </c>
      <c r="J10327" s="30" t="n">
        <v>486</v>
      </c>
      <c r="K10327" s="29" t="s">
        <v>125</v>
      </c>
      <c r="L10327" s="29" t="s">
        <v>121</v>
      </c>
      <c r="M10327" s="29"/>
      <c r="N10327" s="29" t="s">
        <v>122</v>
      </c>
      <c r="O10327" s="29"/>
      <c r="P10327" s="29" t="s">
        <v>123</v>
      </c>
      <c r="Q10327" s="29" t="n">
        <f aca="false">IFERROR(VALUE(L10327),"")</f>
        <v>10</v>
      </c>
      <c r="R10327" s="29" t="str">
        <f aca="true">IF(O10327="","",O10327-TODAY())</f>
        <v/>
      </c>
      <c r="S10327" s="29" t="str">
        <f aca="false">IF(C10327="&lt;&lt; vazio &gt;&gt;","VAZIA",IF(AND(O10327&lt;&gt;"",R10327&lt;0),"VENCIDO",IF(AND(O10327&lt;&gt;"",R10327&lt;=Parametros!$B$10),"PRÓX. VENCIMENTO",IF(F10327="Q","QUALIDADE",IF(F10327="S","BLOQUEADO",IF(F10327="R","RESTRITO/DEVOLUÇÃO",IF(OR(N10327="QUAR",N10327="QRES"),"QUARENTENA",IF(OR(B10327="DESCARTE",B10327="DEVOLUÇÃO"),"DESCARTE/DEVOLUÇÃO",IF(AND(D10327="",K10327&lt;&gt;""),"SEM LOTE",IF(AND(Q10327&lt;&gt;"",Q10327&gt;=Parametros!$B$11),"PARADO/SEM GIRO","OK"))))))))))</f>
        <v>SEM LOTE</v>
      </c>
      <c r="T10327" s="29" t="str">
        <f aca="false">IF(AND($S10327="PARADO/SEM GIRO",$K10327="KG",OR(Painel!$B$5="(Todos)",A10327=Painel!$B$5)*OR(Painel!$E$5="(Todos)",P10327=Painel!$E$5)),$J10327+ROW()/10000000,"")</f>
        <v/>
      </c>
      <c r="U10327" s="29" t="str">
        <f aca="false">IF(AND($S10327="VENCIDO",$K10327="KG",OR(Painel!$B$5="(Todos)",A10327=Painel!$B$5)*OR(Painel!$E$5="(Todos)",P10327=Painel!$E$5)),$J10327+ROW()/10000000,"")</f>
        <v/>
      </c>
    </row>
    <row r="10328" customFormat="false" ht="15" hidden="false" customHeight="false" outlineLevel="0" collapsed="false">
      <c r="A10328" s="29" t="s">
        <v>56</v>
      </c>
      <c r="B10328" s="29" t="s">
        <v>17498</v>
      </c>
      <c r="C10328" s="29" t="s">
        <v>15811</v>
      </c>
      <c r="D10328" s="29"/>
      <c r="E10328" s="29" t="n">
        <v>9</v>
      </c>
      <c r="F10328" s="29"/>
      <c r="G10328" s="29" t="s">
        <v>17506</v>
      </c>
      <c r="H10328" s="30" t="n">
        <v>486</v>
      </c>
      <c r="I10328" s="31" t="n">
        <v>46277</v>
      </c>
      <c r="J10328" s="30" t="n">
        <v>486</v>
      </c>
      <c r="K10328" s="29" t="s">
        <v>125</v>
      </c>
      <c r="L10328" s="29" t="s">
        <v>652</v>
      </c>
      <c r="M10328" s="29"/>
      <c r="N10328" s="29" t="s">
        <v>122</v>
      </c>
      <c r="O10328" s="29"/>
      <c r="P10328" s="29" t="s">
        <v>123</v>
      </c>
      <c r="Q10328" s="29" t="n">
        <f aca="false">IFERROR(VALUE(L10328),"")</f>
        <v>8</v>
      </c>
      <c r="R10328" s="29" t="str">
        <f aca="true">IF(O10328="","",O10328-TODAY())</f>
        <v/>
      </c>
      <c r="S10328" s="29" t="str">
        <f aca="false">IF(C10328="&lt;&lt; vazio &gt;&gt;","VAZIA",IF(AND(O10328&lt;&gt;"",R10328&lt;0),"VENCIDO",IF(AND(O10328&lt;&gt;"",R10328&lt;=Parametros!$B$10),"PRÓX. VENCIMENTO",IF(F10328="Q","QUALIDADE",IF(F10328="S","BLOQUEADO",IF(F10328="R","RESTRITO/DEVOLUÇÃO",IF(OR(N10328="QUAR",N10328="QRES"),"QUARENTENA",IF(OR(B10328="DESCARTE",B10328="DEVOLUÇÃO"),"DESCARTE/DEVOLUÇÃO",IF(AND(D10328="",K10328&lt;&gt;""),"SEM LOTE",IF(AND(Q10328&lt;&gt;"",Q10328&gt;=Parametros!$B$11),"PARADO/SEM GIRO","OK"))))))))))</f>
        <v>SEM LOTE</v>
      </c>
      <c r="T10328" s="29" t="str">
        <f aca="false">IF(AND($S10328="PARADO/SEM GIRO",$K10328="KG",OR(Painel!$B$5="(Todos)",A10328=Painel!$B$5)*OR(Painel!$E$5="(Todos)",P10328=Painel!$E$5)),$J10328+ROW()/10000000,"")</f>
        <v/>
      </c>
      <c r="U10328" s="29" t="str">
        <f aca="false">IF(AND($S10328="VENCIDO",$K10328="KG",OR(Painel!$B$5="(Todos)",A10328=Painel!$B$5)*OR(Painel!$E$5="(Todos)",P10328=Painel!$E$5)),$J10328+ROW()/10000000,"")</f>
        <v/>
      </c>
    </row>
    <row r="10329" customFormat="false" ht="15" hidden="false" customHeight="false" outlineLevel="0" collapsed="false">
      <c r="A10329" s="29" t="s">
        <v>56</v>
      </c>
      <c r="B10329" s="29" t="s">
        <v>17498</v>
      </c>
      <c r="C10329" s="29" t="s">
        <v>15811</v>
      </c>
      <c r="D10329" s="29"/>
      <c r="E10329" s="29" t="n">
        <v>9</v>
      </c>
      <c r="F10329" s="29"/>
      <c r="G10329" s="29" t="s">
        <v>17507</v>
      </c>
      <c r="H10329" s="30" t="n">
        <v>486</v>
      </c>
      <c r="I10329" s="31" t="n">
        <v>46284</v>
      </c>
      <c r="J10329" s="30" t="n">
        <v>486</v>
      </c>
      <c r="K10329" s="29" t="s">
        <v>125</v>
      </c>
      <c r="L10329" s="29" t="s">
        <v>388</v>
      </c>
      <c r="M10329" s="29"/>
      <c r="N10329" s="29" t="s">
        <v>122</v>
      </c>
      <c r="O10329" s="29"/>
      <c r="P10329" s="29" t="s">
        <v>123</v>
      </c>
      <c r="Q10329" s="29" t="n">
        <f aca="false">IFERROR(VALUE(L10329),"")</f>
        <v>1</v>
      </c>
      <c r="R10329" s="29" t="str">
        <f aca="true">IF(O10329="","",O10329-TODAY())</f>
        <v/>
      </c>
      <c r="S10329" s="29" t="str">
        <f aca="false">IF(C10329="&lt;&lt; vazio &gt;&gt;","VAZIA",IF(AND(O10329&lt;&gt;"",R10329&lt;0),"VENCIDO",IF(AND(O10329&lt;&gt;"",R10329&lt;=Parametros!$B$10),"PRÓX. VENCIMENTO",IF(F10329="Q","QUALIDADE",IF(F10329="S","BLOQUEADO",IF(F10329="R","RESTRITO/DEVOLUÇÃO",IF(OR(N10329="QUAR",N10329="QRES"),"QUARENTENA",IF(OR(B10329="DESCARTE",B10329="DEVOLUÇÃO"),"DESCARTE/DEVOLUÇÃO",IF(AND(D10329="",K10329&lt;&gt;""),"SEM LOTE",IF(AND(Q10329&lt;&gt;"",Q10329&gt;=Parametros!$B$11),"PARADO/SEM GIRO","OK"))))))))))</f>
        <v>SEM LOTE</v>
      </c>
      <c r="T10329" s="29" t="str">
        <f aca="false">IF(AND($S10329="PARADO/SEM GIRO",$K10329="KG",OR(Painel!$B$5="(Todos)",A10329=Painel!$B$5)*OR(Painel!$E$5="(Todos)",P10329=Painel!$E$5)),$J10329+ROW()/10000000,"")</f>
        <v/>
      </c>
      <c r="U10329" s="29" t="str">
        <f aca="false">IF(AND($S10329="VENCIDO",$K10329="KG",OR(Painel!$B$5="(Todos)",A10329=Painel!$B$5)*OR(Painel!$E$5="(Todos)",P10329=Painel!$E$5)),$J10329+ROW()/10000000,"")</f>
        <v/>
      </c>
    </row>
    <row r="10330" customFormat="false" ht="15" hidden="false" customHeight="false" outlineLevel="0" collapsed="false">
      <c r="A10330" s="29" t="s">
        <v>56</v>
      </c>
      <c r="B10330" s="29" t="s">
        <v>17508</v>
      </c>
      <c r="C10330" s="29" t="s">
        <v>115</v>
      </c>
      <c r="D10330" s="29"/>
      <c r="E10330" s="29" t="n">
        <v>0</v>
      </c>
      <c r="F10330" s="29"/>
      <c r="G10330" s="29"/>
      <c r="H10330" s="30" t="n">
        <v>0</v>
      </c>
      <c r="I10330" s="29"/>
      <c r="J10330" s="30" t="n">
        <v>0</v>
      </c>
      <c r="K10330" s="29"/>
      <c r="L10330" s="29" t="s">
        <v>116</v>
      </c>
      <c r="M10330" s="29"/>
      <c r="N10330" s="29"/>
      <c r="O10330" s="29"/>
      <c r="P10330" s="29"/>
      <c r="Q10330" s="29" t="n">
        <f aca="false">IFERROR(VALUE(L10330),"")</f>
        <v>0</v>
      </c>
      <c r="R10330" s="29" t="str">
        <f aca="true">IF(O10330="","",O10330-TODAY())</f>
        <v/>
      </c>
      <c r="S10330" s="29" t="str">
        <f aca="false">IF(C10330="&lt;&lt; vazio &gt;&gt;","VAZIA",IF(AND(O10330&lt;&gt;"",R10330&lt;0),"VENCIDO",IF(AND(O10330&lt;&gt;"",R10330&lt;=Parametros!$B$10),"PRÓX. VENCIMENTO",IF(F10330="Q","QUALIDADE",IF(F10330="S","BLOQUEADO",IF(F10330="R","RESTRITO/DEVOLUÇÃO",IF(OR(N10330="QUAR",N10330="QRES"),"QUARENTENA",IF(OR(B10330="DESCARTE",B10330="DEVOLUÇÃO"),"DESCARTE/DEVOLUÇÃO",IF(AND(D10330="",K10330&lt;&gt;""),"SEM LOTE",IF(AND(Q10330&lt;&gt;"",Q10330&gt;=Parametros!$B$11),"PARADO/SEM GIRO","OK"))))))))))</f>
        <v>VAZIA</v>
      </c>
      <c r="T10330" s="29" t="str">
        <f aca="false">IF(AND($S10330="PARADO/SEM GIRO",$K10330="KG",OR(Painel!$B$5="(Todos)",A10330=Painel!$B$5)*OR(Painel!$E$5="(Todos)",P10330=Painel!$E$5)),$J10330+ROW()/10000000,"")</f>
        <v/>
      </c>
      <c r="U10330" s="29" t="str">
        <f aca="false">IF(AND($S10330="VENCIDO",$K10330="KG",OR(Painel!$B$5="(Todos)",A10330=Painel!$B$5)*OR(Painel!$E$5="(Todos)",P10330=Painel!$E$5)),$J10330+ROW()/10000000,"")</f>
        <v/>
      </c>
    </row>
    <row r="10331" customFormat="false" ht="15" hidden="false" customHeight="false" outlineLevel="0" collapsed="false">
      <c r="A10331" s="29" t="s">
        <v>58</v>
      </c>
      <c r="B10331" s="29" t="s">
        <v>17509</v>
      </c>
      <c r="C10331" s="29" t="s">
        <v>115</v>
      </c>
      <c r="D10331" s="29"/>
      <c r="E10331" s="29" t="n">
        <v>0</v>
      </c>
      <c r="F10331" s="29"/>
      <c r="G10331" s="29"/>
      <c r="H10331" s="30" t="n">
        <v>0</v>
      </c>
      <c r="I10331" s="29"/>
      <c r="J10331" s="30" t="n">
        <v>0</v>
      </c>
      <c r="K10331" s="29"/>
      <c r="L10331" s="29" t="s">
        <v>116</v>
      </c>
      <c r="M10331" s="29"/>
      <c r="N10331" s="29"/>
      <c r="O10331" s="29"/>
      <c r="P10331" s="29"/>
      <c r="Q10331" s="29" t="n">
        <f aca="false">IFERROR(VALUE(L10331),"")</f>
        <v>0</v>
      </c>
      <c r="R10331" s="29" t="str">
        <f aca="true">IF(O10331="","",O10331-TODAY())</f>
        <v/>
      </c>
      <c r="S10331" s="29" t="str">
        <f aca="false">IF(C10331="&lt;&lt; vazio &gt;&gt;","VAZIA",IF(AND(O10331&lt;&gt;"",R10331&lt;0),"VENCIDO",IF(AND(O10331&lt;&gt;"",R10331&lt;=Parametros!$B$10),"PRÓX. VENCIMENTO",IF(F10331="Q","QUALIDADE",IF(F10331="S","BLOQUEADO",IF(F10331="R","RESTRITO/DEVOLUÇÃO",IF(OR(N10331="QUAR",N10331="QRES"),"QUARENTENA",IF(OR(B10331="DESCARTE",B10331="DEVOLUÇÃO"),"DESCARTE/DEVOLUÇÃO",IF(AND(D10331="",K10331&lt;&gt;""),"SEM LOTE",IF(AND(Q10331&lt;&gt;"",Q10331&gt;=Parametros!$B$11),"PARADO/SEM GIRO","OK"))))))))))</f>
        <v>VAZIA</v>
      </c>
      <c r="T10331" s="29" t="str">
        <f aca="false">IF(AND($S10331="PARADO/SEM GIRO",$K10331="KG",OR(Painel!$B$5="(Todos)",A10331=Painel!$B$5)*OR(Painel!$E$5="(Todos)",P10331=Painel!$E$5)),$J10331+ROW()/10000000,"")</f>
        <v/>
      </c>
      <c r="U10331" s="29" t="str">
        <f aca="false">IF(AND($S10331="VENCIDO",$K10331="KG",OR(Painel!$B$5="(Todos)",A10331=Painel!$B$5)*OR(Painel!$E$5="(Todos)",P10331=Painel!$E$5)),$J10331+ROW()/10000000,"")</f>
        <v/>
      </c>
    </row>
    <row r="10332" customFormat="false" ht="15" hidden="false" customHeight="false" outlineLevel="0" collapsed="false">
      <c r="A10332" s="29" t="s">
        <v>58</v>
      </c>
      <c r="B10332" s="29" t="s">
        <v>17510</v>
      </c>
      <c r="C10332" s="29" t="s">
        <v>5400</v>
      </c>
      <c r="D10332" s="29" t="s">
        <v>17193</v>
      </c>
      <c r="E10332" s="29" t="n">
        <v>107</v>
      </c>
      <c r="F10332" s="29"/>
      <c r="G10332" s="29" t="s">
        <v>17511</v>
      </c>
      <c r="H10332" s="30" t="n">
        <v>1000</v>
      </c>
      <c r="I10332" s="31" t="n">
        <v>46284</v>
      </c>
      <c r="J10332" s="30" t="n">
        <v>1000</v>
      </c>
      <c r="K10332" s="29" t="s">
        <v>120</v>
      </c>
      <c r="L10332" s="29" t="s">
        <v>388</v>
      </c>
      <c r="M10332" s="29"/>
      <c r="N10332" s="29" t="s">
        <v>122</v>
      </c>
      <c r="O10332" s="31" t="n">
        <v>46909</v>
      </c>
      <c r="P10332" s="29" t="s">
        <v>123</v>
      </c>
      <c r="Q10332" s="29" t="n">
        <f aca="false">IFERROR(VALUE(L10332),"")</f>
        <v>1</v>
      </c>
      <c r="R10332" s="29" t="n">
        <f aca="true">IF(O10332="","",O10332-TODAY())</f>
        <v>624</v>
      </c>
      <c r="S10332" s="29" t="str">
        <f aca="false">IF(C10332="&lt;&lt; vazio &gt;&gt;","VAZIA",IF(AND(O10332&lt;&gt;"",R10332&lt;0),"VENCIDO",IF(AND(O10332&lt;&gt;"",R10332&lt;=Parametros!$B$10),"PRÓX. VENCIMENTO",IF(F10332="Q","QUALIDADE",IF(F10332="S","BLOQUEADO",IF(F10332="R","RESTRITO/DEVOLUÇÃO",IF(OR(N10332="QUAR",N10332="QRES"),"QUARENTENA",IF(OR(B10332="DESCARTE",B10332="DEVOLUÇÃO"),"DESCARTE/DEVOLUÇÃO",IF(AND(D10332="",K10332&lt;&gt;""),"SEM LOTE",IF(AND(Q10332&lt;&gt;"",Q10332&gt;=Parametros!$B$11),"PARADO/SEM GIRO","OK"))))))))))</f>
        <v>OK</v>
      </c>
      <c r="T10332" s="29" t="str">
        <f aca="false">IF(AND($S10332="PARADO/SEM GIRO",$K10332="KG",OR(Painel!$B$5="(Todos)",A10332=Painel!$B$5)*OR(Painel!$E$5="(Todos)",P10332=Painel!$E$5)),$J10332+ROW()/10000000,"")</f>
        <v/>
      </c>
      <c r="U10332" s="29" t="str">
        <f aca="false">IF(AND($S10332="VENCIDO",$K10332="KG",OR(Painel!$B$5="(Todos)",A10332=Painel!$B$5)*OR(Painel!$E$5="(Todos)",P10332=Painel!$E$5)),$J10332+ROW()/10000000,"")</f>
        <v/>
      </c>
    </row>
    <row r="10333" customFormat="false" ht="15" hidden="false" customHeight="false" outlineLevel="0" collapsed="false">
      <c r="A10333" s="29" t="s">
        <v>58</v>
      </c>
      <c r="B10333" s="29" t="s">
        <v>17510</v>
      </c>
      <c r="C10333" s="29" t="s">
        <v>5400</v>
      </c>
      <c r="D10333" s="29" t="s">
        <v>17193</v>
      </c>
      <c r="E10333" s="29" t="n">
        <v>107</v>
      </c>
      <c r="F10333" s="29"/>
      <c r="G10333" s="29" t="s">
        <v>17512</v>
      </c>
      <c r="H10333" s="30" t="n">
        <v>1000</v>
      </c>
      <c r="I10333" s="31" t="n">
        <v>46284</v>
      </c>
      <c r="J10333" s="30" t="n">
        <v>1000</v>
      </c>
      <c r="K10333" s="29" t="s">
        <v>120</v>
      </c>
      <c r="L10333" s="29" t="s">
        <v>388</v>
      </c>
      <c r="M10333" s="29"/>
      <c r="N10333" s="29" t="s">
        <v>122</v>
      </c>
      <c r="O10333" s="31" t="n">
        <v>46909</v>
      </c>
      <c r="P10333" s="29" t="s">
        <v>123</v>
      </c>
      <c r="Q10333" s="29" t="n">
        <f aca="false">IFERROR(VALUE(L10333),"")</f>
        <v>1</v>
      </c>
      <c r="R10333" s="29" t="n">
        <f aca="true">IF(O10333="","",O10333-TODAY())</f>
        <v>624</v>
      </c>
      <c r="S10333" s="29" t="str">
        <f aca="false">IF(C10333="&lt;&lt; vazio &gt;&gt;","VAZIA",IF(AND(O10333&lt;&gt;"",R10333&lt;0),"VENCIDO",IF(AND(O10333&lt;&gt;"",R10333&lt;=Parametros!$B$10),"PRÓX. VENCIMENTO",IF(F10333="Q","QUALIDADE",IF(F10333="S","BLOQUEADO",IF(F10333="R","RESTRITO/DEVOLUÇÃO",IF(OR(N10333="QUAR",N10333="QRES"),"QUARENTENA",IF(OR(B10333="DESCARTE",B10333="DEVOLUÇÃO"),"DESCARTE/DEVOLUÇÃO",IF(AND(D10333="",K10333&lt;&gt;""),"SEM LOTE",IF(AND(Q10333&lt;&gt;"",Q10333&gt;=Parametros!$B$11),"PARADO/SEM GIRO","OK"))))))))))</f>
        <v>OK</v>
      </c>
      <c r="T10333" s="29" t="str">
        <f aca="false">IF(AND($S10333="PARADO/SEM GIRO",$K10333="KG",OR(Painel!$B$5="(Todos)",A10333=Painel!$B$5)*OR(Painel!$E$5="(Todos)",P10333=Painel!$E$5)),$J10333+ROW()/10000000,"")</f>
        <v/>
      </c>
      <c r="U10333" s="29" t="str">
        <f aca="false">IF(AND($S10333="VENCIDO",$K10333="KG",OR(Painel!$B$5="(Todos)",A10333=Painel!$B$5)*OR(Painel!$E$5="(Todos)",P10333=Painel!$E$5)),$J10333+ROW()/10000000,"")</f>
        <v/>
      </c>
    </row>
    <row r="10334" customFormat="false" ht="15" hidden="false" customHeight="false" outlineLevel="0" collapsed="false">
      <c r="A10334" s="29" t="s">
        <v>58</v>
      </c>
      <c r="B10334" s="29" t="s">
        <v>17510</v>
      </c>
      <c r="C10334" s="29" t="s">
        <v>5400</v>
      </c>
      <c r="D10334" s="29" t="s">
        <v>17193</v>
      </c>
      <c r="E10334" s="29" t="n">
        <v>107</v>
      </c>
      <c r="F10334" s="29"/>
      <c r="G10334" s="29" t="s">
        <v>17513</v>
      </c>
      <c r="H10334" s="30" t="n">
        <v>1000</v>
      </c>
      <c r="I10334" s="31" t="n">
        <v>46284</v>
      </c>
      <c r="J10334" s="30" t="n">
        <v>1000</v>
      </c>
      <c r="K10334" s="29" t="s">
        <v>120</v>
      </c>
      <c r="L10334" s="29" t="s">
        <v>388</v>
      </c>
      <c r="M10334" s="29"/>
      <c r="N10334" s="29" t="s">
        <v>122</v>
      </c>
      <c r="O10334" s="31" t="n">
        <v>46909</v>
      </c>
      <c r="P10334" s="29" t="s">
        <v>123</v>
      </c>
      <c r="Q10334" s="29" t="n">
        <f aca="false">IFERROR(VALUE(L10334),"")</f>
        <v>1</v>
      </c>
      <c r="R10334" s="29" t="n">
        <f aca="true">IF(O10334="","",O10334-TODAY())</f>
        <v>624</v>
      </c>
      <c r="S10334" s="29" t="str">
        <f aca="false">IF(C10334="&lt;&lt; vazio &gt;&gt;","VAZIA",IF(AND(O10334&lt;&gt;"",R10334&lt;0),"VENCIDO",IF(AND(O10334&lt;&gt;"",R10334&lt;=Parametros!$B$10),"PRÓX. VENCIMENTO",IF(F10334="Q","QUALIDADE",IF(F10334="S","BLOQUEADO",IF(F10334="R","RESTRITO/DEVOLUÇÃO",IF(OR(N10334="QUAR",N10334="QRES"),"QUARENTENA",IF(OR(B10334="DESCARTE",B10334="DEVOLUÇÃO"),"DESCARTE/DEVOLUÇÃO",IF(AND(D10334="",K10334&lt;&gt;""),"SEM LOTE",IF(AND(Q10334&lt;&gt;"",Q10334&gt;=Parametros!$B$11),"PARADO/SEM GIRO","OK"))))))))))</f>
        <v>OK</v>
      </c>
      <c r="T10334" s="29" t="str">
        <f aca="false">IF(AND($S10334="PARADO/SEM GIRO",$K10334="KG",OR(Painel!$B$5="(Todos)",A10334=Painel!$B$5)*OR(Painel!$E$5="(Todos)",P10334=Painel!$E$5)),$J10334+ROW()/10000000,"")</f>
        <v/>
      </c>
      <c r="U10334" s="29" t="str">
        <f aca="false">IF(AND($S10334="VENCIDO",$K10334="KG",OR(Painel!$B$5="(Todos)",A10334=Painel!$B$5)*OR(Painel!$E$5="(Todos)",P10334=Painel!$E$5)),$J10334+ROW()/10000000,"")</f>
        <v/>
      </c>
    </row>
    <row r="10335" customFormat="false" ht="15" hidden="false" customHeight="false" outlineLevel="0" collapsed="false">
      <c r="A10335" s="29" t="s">
        <v>58</v>
      </c>
      <c r="B10335" s="29" t="s">
        <v>17510</v>
      </c>
      <c r="C10335" s="29" t="s">
        <v>5400</v>
      </c>
      <c r="D10335" s="29" t="s">
        <v>17193</v>
      </c>
      <c r="E10335" s="29" t="n">
        <v>107</v>
      </c>
      <c r="F10335" s="29"/>
      <c r="G10335" s="29" t="s">
        <v>17514</v>
      </c>
      <c r="H10335" s="30" t="n">
        <v>1000</v>
      </c>
      <c r="I10335" s="31" t="n">
        <v>46284</v>
      </c>
      <c r="J10335" s="30" t="n">
        <v>1000</v>
      </c>
      <c r="K10335" s="29" t="s">
        <v>120</v>
      </c>
      <c r="L10335" s="29" t="s">
        <v>388</v>
      </c>
      <c r="M10335" s="29"/>
      <c r="N10335" s="29" t="s">
        <v>122</v>
      </c>
      <c r="O10335" s="31" t="n">
        <v>46909</v>
      </c>
      <c r="P10335" s="29" t="s">
        <v>123</v>
      </c>
      <c r="Q10335" s="29" t="n">
        <f aca="false">IFERROR(VALUE(L10335),"")</f>
        <v>1</v>
      </c>
      <c r="R10335" s="29" t="n">
        <f aca="true">IF(O10335="","",O10335-TODAY())</f>
        <v>624</v>
      </c>
      <c r="S10335" s="29" t="str">
        <f aca="false">IF(C10335="&lt;&lt; vazio &gt;&gt;","VAZIA",IF(AND(O10335&lt;&gt;"",R10335&lt;0),"VENCIDO",IF(AND(O10335&lt;&gt;"",R10335&lt;=Parametros!$B$10),"PRÓX. VENCIMENTO",IF(F10335="Q","QUALIDADE",IF(F10335="S","BLOQUEADO",IF(F10335="R","RESTRITO/DEVOLUÇÃO",IF(OR(N10335="QUAR",N10335="QRES"),"QUARENTENA",IF(OR(B10335="DESCARTE",B10335="DEVOLUÇÃO"),"DESCARTE/DEVOLUÇÃO",IF(AND(D10335="",K10335&lt;&gt;""),"SEM LOTE",IF(AND(Q10335&lt;&gt;"",Q10335&gt;=Parametros!$B$11),"PARADO/SEM GIRO","OK"))))))))))</f>
        <v>OK</v>
      </c>
      <c r="T10335" s="29" t="str">
        <f aca="false">IF(AND($S10335="PARADO/SEM GIRO",$K10335="KG",OR(Painel!$B$5="(Todos)",A10335=Painel!$B$5)*OR(Painel!$E$5="(Todos)",P10335=Painel!$E$5)),$J10335+ROW()/10000000,"")</f>
        <v/>
      </c>
      <c r="U10335" s="29" t="str">
        <f aca="false">IF(AND($S10335="VENCIDO",$K10335="KG",OR(Painel!$B$5="(Todos)",A10335=Painel!$B$5)*OR(Painel!$E$5="(Todos)",P10335=Painel!$E$5)),$J10335+ROW()/10000000,"")</f>
        <v/>
      </c>
    </row>
    <row r="10336" customFormat="false" ht="15" hidden="false" customHeight="false" outlineLevel="0" collapsed="false">
      <c r="A10336" s="29" t="s">
        <v>58</v>
      </c>
      <c r="B10336" s="29" t="s">
        <v>17510</v>
      </c>
      <c r="C10336" s="29" t="s">
        <v>5400</v>
      </c>
      <c r="D10336" s="29" t="s">
        <v>17515</v>
      </c>
      <c r="E10336" s="29" t="n">
        <v>107</v>
      </c>
      <c r="F10336" s="29"/>
      <c r="G10336" s="29" t="s">
        <v>17516</v>
      </c>
      <c r="H10336" s="30" t="n">
        <v>1000</v>
      </c>
      <c r="I10336" s="31" t="n">
        <v>46284</v>
      </c>
      <c r="J10336" s="30" t="n">
        <v>1000</v>
      </c>
      <c r="K10336" s="29" t="s">
        <v>120</v>
      </c>
      <c r="L10336" s="29" t="s">
        <v>388</v>
      </c>
      <c r="M10336" s="29"/>
      <c r="N10336" s="29" t="s">
        <v>122</v>
      </c>
      <c r="O10336" s="31" t="n">
        <v>46909</v>
      </c>
      <c r="P10336" s="29" t="s">
        <v>123</v>
      </c>
      <c r="Q10336" s="29" t="n">
        <f aca="false">IFERROR(VALUE(L10336),"")</f>
        <v>1</v>
      </c>
      <c r="R10336" s="29" t="n">
        <f aca="true">IF(O10336="","",O10336-TODAY())</f>
        <v>624</v>
      </c>
      <c r="S10336" s="29" t="str">
        <f aca="false">IF(C10336="&lt;&lt; vazio &gt;&gt;","VAZIA",IF(AND(O10336&lt;&gt;"",R10336&lt;0),"VENCIDO",IF(AND(O10336&lt;&gt;"",R10336&lt;=Parametros!$B$10),"PRÓX. VENCIMENTO",IF(F10336="Q","QUALIDADE",IF(F10336="S","BLOQUEADO",IF(F10336="R","RESTRITO/DEVOLUÇÃO",IF(OR(N10336="QUAR",N10336="QRES"),"QUARENTENA",IF(OR(B10336="DESCARTE",B10336="DEVOLUÇÃO"),"DESCARTE/DEVOLUÇÃO",IF(AND(D10336="",K10336&lt;&gt;""),"SEM LOTE",IF(AND(Q10336&lt;&gt;"",Q10336&gt;=Parametros!$B$11),"PARADO/SEM GIRO","OK"))))))))))</f>
        <v>OK</v>
      </c>
      <c r="T10336" s="29" t="str">
        <f aca="false">IF(AND($S10336="PARADO/SEM GIRO",$K10336="KG",OR(Painel!$B$5="(Todos)",A10336=Painel!$B$5)*OR(Painel!$E$5="(Todos)",P10336=Painel!$E$5)),$J10336+ROW()/10000000,"")</f>
        <v/>
      </c>
      <c r="U10336" s="29" t="str">
        <f aca="false">IF(AND($S10336="VENCIDO",$K10336="KG",OR(Painel!$B$5="(Todos)",A10336=Painel!$B$5)*OR(Painel!$E$5="(Todos)",P10336=Painel!$E$5)),$J10336+ROW()/10000000,"")</f>
        <v/>
      </c>
    </row>
    <row r="10337" customFormat="false" ht="15" hidden="false" customHeight="false" outlineLevel="0" collapsed="false">
      <c r="A10337" s="29" t="s">
        <v>58</v>
      </c>
      <c r="B10337" s="29" t="s">
        <v>17510</v>
      </c>
      <c r="C10337" s="29" t="s">
        <v>4615</v>
      </c>
      <c r="D10337" s="29" t="s">
        <v>17517</v>
      </c>
      <c r="E10337" s="29" t="n">
        <v>107</v>
      </c>
      <c r="F10337" s="29"/>
      <c r="G10337" s="29" t="s">
        <v>17518</v>
      </c>
      <c r="H10337" s="30" t="n">
        <v>975</v>
      </c>
      <c r="I10337" s="31" t="n">
        <v>46285</v>
      </c>
      <c r="J10337" s="30" t="n">
        <v>975</v>
      </c>
      <c r="K10337" s="29" t="s">
        <v>120</v>
      </c>
      <c r="L10337" s="29" t="s">
        <v>116</v>
      </c>
      <c r="M10337" s="29"/>
      <c r="N10337" s="29" t="s">
        <v>122</v>
      </c>
      <c r="O10337" s="31" t="n">
        <v>46650</v>
      </c>
      <c r="P10337" s="29" t="s">
        <v>123</v>
      </c>
      <c r="Q10337" s="29" t="n">
        <f aca="false">IFERROR(VALUE(L10337),"")</f>
        <v>0</v>
      </c>
      <c r="R10337" s="29" t="n">
        <f aca="true">IF(O10337="","",O10337-TODAY())</f>
        <v>365</v>
      </c>
      <c r="S10337" s="29" t="str">
        <f aca="false">IF(C10337="&lt;&lt; vazio &gt;&gt;","VAZIA",IF(AND(O10337&lt;&gt;"",R10337&lt;0),"VENCIDO",IF(AND(O10337&lt;&gt;"",R10337&lt;=Parametros!$B$10),"PRÓX. VENCIMENTO",IF(F10337="Q","QUALIDADE",IF(F10337="S","BLOQUEADO",IF(F10337="R","RESTRITO/DEVOLUÇÃO",IF(OR(N10337="QUAR",N10337="QRES"),"QUARENTENA",IF(OR(B10337="DESCARTE",B10337="DEVOLUÇÃO"),"DESCARTE/DEVOLUÇÃO",IF(AND(D10337="",K10337&lt;&gt;""),"SEM LOTE",IF(AND(Q10337&lt;&gt;"",Q10337&gt;=Parametros!$B$11),"PARADO/SEM GIRO","OK"))))))))))</f>
        <v>OK</v>
      </c>
      <c r="T10337" s="29" t="str">
        <f aca="false">IF(AND($S10337="PARADO/SEM GIRO",$K10337="KG",OR(Painel!$B$5="(Todos)",A10337=Painel!$B$5)*OR(Painel!$E$5="(Todos)",P10337=Painel!$E$5)),$J10337+ROW()/10000000,"")</f>
        <v/>
      </c>
      <c r="U10337" s="29" t="str">
        <f aca="false">IF(AND($S10337="VENCIDO",$K10337="KG",OR(Painel!$B$5="(Todos)",A10337=Painel!$B$5)*OR(Painel!$E$5="(Todos)",P10337=Painel!$E$5)),$J10337+ROW()/10000000,"")</f>
        <v/>
      </c>
    </row>
    <row r="10338" customFormat="false" ht="15" hidden="false" customHeight="false" outlineLevel="0" collapsed="false">
      <c r="A10338" s="29" t="s">
        <v>58</v>
      </c>
      <c r="B10338" s="29" t="s">
        <v>17510</v>
      </c>
      <c r="C10338" s="29" t="s">
        <v>4615</v>
      </c>
      <c r="D10338" s="29" t="s">
        <v>15876</v>
      </c>
      <c r="E10338" s="29" t="n">
        <v>107</v>
      </c>
      <c r="F10338" s="29"/>
      <c r="G10338" s="29" t="s">
        <v>17519</v>
      </c>
      <c r="H10338" s="30" t="n">
        <v>1000</v>
      </c>
      <c r="I10338" s="31" t="n">
        <v>46284</v>
      </c>
      <c r="J10338" s="30" t="n">
        <v>1000</v>
      </c>
      <c r="K10338" s="29" t="s">
        <v>120</v>
      </c>
      <c r="L10338" s="29" t="s">
        <v>388</v>
      </c>
      <c r="M10338" s="29"/>
      <c r="N10338" s="29" t="s">
        <v>122</v>
      </c>
      <c r="O10338" s="31" t="n">
        <v>46649</v>
      </c>
      <c r="P10338" s="29" t="s">
        <v>123</v>
      </c>
      <c r="Q10338" s="29" t="n">
        <f aca="false">IFERROR(VALUE(L10338),"")</f>
        <v>1</v>
      </c>
      <c r="R10338" s="29" t="n">
        <f aca="true">IF(O10338="","",O10338-TODAY())</f>
        <v>364</v>
      </c>
      <c r="S10338" s="29" t="str">
        <f aca="false">IF(C10338="&lt;&lt; vazio &gt;&gt;","VAZIA",IF(AND(O10338&lt;&gt;"",R10338&lt;0),"VENCIDO",IF(AND(O10338&lt;&gt;"",R10338&lt;=Parametros!$B$10),"PRÓX. VENCIMENTO",IF(F10338="Q","QUALIDADE",IF(F10338="S","BLOQUEADO",IF(F10338="R","RESTRITO/DEVOLUÇÃO",IF(OR(N10338="QUAR",N10338="QRES"),"QUARENTENA",IF(OR(B10338="DESCARTE",B10338="DEVOLUÇÃO"),"DESCARTE/DEVOLUÇÃO",IF(AND(D10338="",K10338&lt;&gt;""),"SEM LOTE",IF(AND(Q10338&lt;&gt;"",Q10338&gt;=Parametros!$B$11),"PARADO/SEM GIRO","OK"))))))))))</f>
        <v>OK</v>
      </c>
      <c r="T10338" s="29" t="str">
        <f aca="false">IF(AND($S10338="PARADO/SEM GIRO",$K10338="KG",OR(Painel!$B$5="(Todos)",A10338=Painel!$B$5)*OR(Painel!$E$5="(Todos)",P10338=Painel!$E$5)),$J10338+ROW()/10000000,"")</f>
        <v/>
      </c>
      <c r="U10338" s="29" t="str">
        <f aca="false">IF(AND($S10338="VENCIDO",$K10338="KG",OR(Painel!$B$5="(Todos)",A10338=Painel!$B$5)*OR(Painel!$E$5="(Todos)",P10338=Painel!$E$5)),$J10338+ROW()/10000000,"")</f>
        <v/>
      </c>
    </row>
    <row r="10339" customFormat="false" ht="15" hidden="false" customHeight="false" outlineLevel="0" collapsed="false">
      <c r="A10339" s="29" t="s">
        <v>58</v>
      </c>
      <c r="B10339" s="29" t="s">
        <v>17510</v>
      </c>
      <c r="C10339" s="29" t="s">
        <v>4615</v>
      </c>
      <c r="D10339" s="29" t="s">
        <v>15876</v>
      </c>
      <c r="E10339" s="29" t="n">
        <v>107</v>
      </c>
      <c r="F10339" s="29"/>
      <c r="G10339" s="29" t="s">
        <v>17520</v>
      </c>
      <c r="H10339" s="30" t="n">
        <v>1000</v>
      </c>
      <c r="I10339" s="31" t="n">
        <v>46285</v>
      </c>
      <c r="J10339" s="30" t="n">
        <v>1000</v>
      </c>
      <c r="K10339" s="29" t="s">
        <v>120</v>
      </c>
      <c r="L10339" s="29" t="s">
        <v>116</v>
      </c>
      <c r="M10339" s="29"/>
      <c r="N10339" s="29" t="s">
        <v>122</v>
      </c>
      <c r="O10339" s="31" t="n">
        <v>46649</v>
      </c>
      <c r="P10339" s="29" t="s">
        <v>123</v>
      </c>
      <c r="Q10339" s="29" t="n">
        <f aca="false">IFERROR(VALUE(L10339),"")</f>
        <v>0</v>
      </c>
      <c r="R10339" s="29" t="n">
        <f aca="true">IF(O10339="","",O10339-TODAY())</f>
        <v>364</v>
      </c>
      <c r="S10339" s="29" t="str">
        <f aca="false">IF(C10339="&lt;&lt; vazio &gt;&gt;","VAZIA",IF(AND(O10339&lt;&gt;"",R10339&lt;0),"VENCIDO",IF(AND(O10339&lt;&gt;"",R10339&lt;=Parametros!$B$10),"PRÓX. VENCIMENTO",IF(F10339="Q","QUALIDADE",IF(F10339="S","BLOQUEADO",IF(F10339="R","RESTRITO/DEVOLUÇÃO",IF(OR(N10339="QUAR",N10339="QRES"),"QUARENTENA",IF(OR(B10339="DESCARTE",B10339="DEVOLUÇÃO"),"DESCARTE/DEVOLUÇÃO",IF(AND(D10339="",K10339&lt;&gt;""),"SEM LOTE",IF(AND(Q10339&lt;&gt;"",Q10339&gt;=Parametros!$B$11),"PARADO/SEM GIRO","OK"))))))))))</f>
        <v>OK</v>
      </c>
      <c r="T10339" s="29" t="str">
        <f aca="false">IF(AND($S10339="PARADO/SEM GIRO",$K10339="KG",OR(Painel!$B$5="(Todos)",A10339=Painel!$B$5)*OR(Painel!$E$5="(Todos)",P10339=Painel!$E$5)),$J10339+ROW()/10000000,"")</f>
        <v/>
      </c>
      <c r="U10339" s="29" t="str">
        <f aca="false">IF(AND($S10339="VENCIDO",$K10339="KG",OR(Painel!$B$5="(Todos)",A10339=Painel!$B$5)*OR(Painel!$E$5="(Todos)",P10339=Painel!$E$5)),$J10339+ROW()/10000000,"")</f>
        <v/>
      </c>
    </row>
    <row r="10340" customFormat="false" ht="15" hidden="false" customHeight="false" outlineLevel="0" collapsed="false">
      <c r="A10340" s="29" t="s">
        <v>58</v>
      </c>
      <c r="B10340" s="29" t="s">
        <v>17510</v>
      </c>
      <c r="C10340" s="29" t="s">
        <v>4615</v>
      </c>
      <c r="D10340" s="29" t="s">
        <v>15876</v>
      </c>
      <c r="E10340" s="29" t="n">
        <v>107</v>
      </c>
      <c r="F10340" s="29"/>
      <c r="G10340" s="29" t="s">
        <v>17521</v>
      </c>
      <c r="H10340" s="30" t="n">
        <v>1000</v>
      </c>
      <c r="I10340" s="31" t="n">
        <v>46284</v>
      </c>
      <c r="J10340" s="30" t="n">
        <v>1000</v>
      </c>
      <c r="K10340" s="29" t="s">
        <v>120</v>
      </c>
      <c r="L10340" s="29" t="s">
        <v>388</v>
      </c>
      <c r="M10340" s="29"/>
      <c r="N10340" s="29" t="s">
        <v>122</v>
      </c>
      <c r="O10340" s="31" t="n">
        <v>46649</v>
      </c>
      <c r="P10340" s="29" t="s">
        <v>123</v>
      </c>
      <c r="Q10340" s="29" t="n">
        <f aca="false">IFERROR(VALUE(L10340),"")</f>
        <v>1</v>
      </c>
      <c r="R10340" s="29" t="n">
        <f aca="true">IF(O10340="","",O10340-TODAY())</f>
        <v>364</v>
      </c>
      <c r="S10340" s="29" t="str">
        <f aca="false">IF(C10340="&lt;&lt; vazio &gt;&gt;","VAZIA",IF(AND(O10340&lt;&gt;"",R10340&lt;0),"VENCIDO",IF(AND(O10340&lt;&gt;"",R10340&lt;=Parametros!$B$10),"PRÓX. VENCIMENTO",IF(F10340="Q","QUALIDADE",IF(F10340="S","BLOQUEADO",IF(F10340="R","RESTRITO/DEVOLUÇÃO",IF(OR(N10340="QUAR",N10340="QRES"),"QUARENTENA",IF(OR(B10340="DESCARTE",B10340="DEVOLUÇÃO"),"DESCARTE/DEVOLUÇÃO",IF(AND(D10340="",K10340&lt;&gt;""),"SEM LOTE",IF(AND(Q10340&lt;&gt;"",Q10340&gt;=Parametros!$B$11),"PARADO/SEM GIRO","OK"))))))))))</f>
        <v>OK</v>
      </c>
      <c r="T10340" s="29" t="str">
        <f aca="false">IF(AND($S10340="PARADO/SEM GIRO",$K10340="KG",OR(Painel!$B$5="(Todos)",A10340=Painel!$B$5)*OR(Painel!$E$5="(Todos)",P10340=Painel!$E$5)),$J10340+ROW()/10000000,"")</f>
        <v/>
      </c>
      <c r="U10340" s="29" t="str">
        <f aca="false">IF(AND($S10340="VENCIDO",$K10340="KG",OR(Painel!$B$5="(Todos)",A10340=Painel!$B$5)*OR(Painel!$E$5="(Todos)",P10340=Painel!$E$5)),$J10340+ROW()/10000000,"")</f>
        <v/>
      </c>
    </row>
    <row r="10341" customFormat="false" ht="15" hidden="false" customHeight="false" outlineLevel="0" collapsed="false">
      <c r="A10341" s="29" t="s">
        <v>58</v>
      </c>
      <c r="B10341" s="29" t="s">
        <v>17510</v>
      </c>
      <c r="C10341" s="29" t="s">
        <v>15877</v>
      </c>
      <c r="D10341" s="29" t="s">
        <v>17149</v>
      </c>
      <c r="E10341" s="29" t="n">
        <v>107</v>
      </c>
      <c r="F10341" s="29"/>
      <c r="G10341" s="29" t="s">
        <v>17522</v>
      </c>
      <c r="H10341" s="30" t="n">
        <v>1000</v>
      </c>
      <c r="I10341" s="31" t="n">
        <v>46284</v>
      </c>
      <c r="J10341" s="30" t="n">
        <v>1000</v>
      </c>
      <c r="K10341" s="29" t="s">
        <v>120</v>
      </c>
      <c r="L10341" s="29" t="s">
        <v>388</v>
      </c>
      <c r="M10341" s="29"/>
      <c r="N10341" s="29" t="s">
        <v>122</v>
      </c>
      <c r="O10341" s="31" t="n">
        <v>46569</v>
      </c>
      <c r="P10341" s="29" t="s">
        <v>123</v>
      </c>
      <c r="Q10341" s="29" t="n">
        <f aca="false">IFERROR(VALUE(L10341),"")</f>
        <v>1</v>
      </c>
      <c r="R10341" s="29" t="n">
        <f aca="true">IF(O10341="","",O10341-TODAY())</f>
        <v>284</v>
      </c>
      <c r="S10341" s="29" t="str">
        <f aca="false">IF(C10341="&lt;&lt; vazio &gt;&gt;","VAZIA",IF(AND(O10341&lt;&gt;"",R10341&lt;0),"VENCIDO",IF(AND(O10341&lt;&gt;"",R10341&lt;=Parametros!$B$10),"PRÓX. VENCIMENTO",IF(F10341="Q","QUALIDADE",IF(F10341="S","BLOQUEADO",IF(F10341="R","RESTRITO/DEVOLUÇÃO",IF(OR(N10341="QUAR",N10341="QRES"),"QUARENTENA",IF(OR(B10341="DESCARTE",B10341="DEVOLUÇÃO"),"DESCARTE/DEVOLUÇÃO",IF(AND(D10341="",K10341&lt;&gt;""),"SEM LOTE",IF(AND(Q10341&lt;&gt;"",Q10341&gt;=Parametros!$B$11),"PARADO/SEM GIRO","OK"))))))))))</f>
        <v>OK</v>
      </c>
      <c r="T10341" s="29" t="str">
        <f aca="false">IF(AND($S10341="PARADO/SEM GIRO",$K10341="KG",OR(Painel!$B$5="(Todos)",A10341=Painel!$B$5)*OR(Painel!$E$5="(Todos)",P10341=Painel!$E$5)),$J10341+ROW()/10000000,"")</f>
        <v/>
      </c>
      <c r="U10341" s="29" t="str">
        <f aca="false">IF(AND($S10341="VENCIDO",$K10341="KG",OR(Painel!$B$5="(Todos)",A10341=Painel!$B$5)*OR(Painel!$E$5="(Todos)",P10341=Painel!$E$5)),$J10341+ROW()/10000000,"")</f>
        <v/>
      </c>
    </row>
    <row r="10342" customFormat="false" ht="15" hidden="false" customHeight="false" outlineLevel="0" collapsed="false">
      <c r="A10342" s="29" t="s">
        <v>58</v>
      </c>
      <c r="B10342" s="29" t="s">
        <v>17510</v>
      </c>
      <c r="C10342" s="29" t="s">
        <v>15877</v>
      </c>
      <c r="D10342" s="29" t="s">
        <v>15878</v>
      </c>
      <c r="E10342" s="29" t="n">
        <v>107</v>
      </c>
      <c r="F10342" s="29"/>
      <c r="G10342" s="29" t="s">
        <v>17523</v>
      </c>
      <c r="H10342" s="30" t="n">
        <v>800</v>
      </c>
      <c r="I10342" s="31" t="n">
        <v>46284</v>
      </c>
      <c r="J10342" s="30" t="n">
        <v>800</v>
      </c>
      <c r="K10342" s="29" t="s">
        <v>120</v>
      </c>
      <c r="L10342" s="29" t="s">
        <v>388</v>
      </c>
      <c r="M10342" s="29"/>
      <c r="N10342" s="29" t="s">
        <v>122</v>
      </c>
      <c r="O10342" s="31" t="n">
        <v>46583</v>
      </c>
      <c r="P10342" s="29" t="s">
        <v>123</v>
      </c>
      <c r="Q10342" s="29" t="n">
        <f aca="false">IFERROR(VALUE(L10342),"")</f>
        <v>1</v>
      </c>
      <c r="R10342" s="29" t="n">
        <f aca="true">IF(O10342="","",O10342-TODAY())</f>
        <v>298</v>
      </c>
      <c r="S10342" s="29" t="str">
        <f aca="false">IF(C10342="&lt;&lt; vazio &gt;&gt;","VAZIA",IF(AND(O10342&lt;&gt;"",R10342&lt;0),"VENCIDO",IF(AND(O10342&lt;&gt;"",R10342&lt;=Parametros!$B$10),"PRÓX. VENCIMENTO",IF(F10342="Q","QUALIDADE",IF(F10342="S","BLOQUEADO",IF(F10342="R","RESTRITO/DEVOLUÇÃO",IF(OR(N10342="QUAR",N10342="QRES"),"QUARENTENA",IF(OR(B10342="DESCARTE",B10342="DEVOLUÇÃO"),"DESCARTE/DEVOLUÇÃO",IF(AND(D10342="",K10342&lt;&gt;""),"SEM LOTE",IF(AND(Q10342&lt;&gt;"",Q10342&gt;=Parametros!$B$11),"PARADO/SEM GIRO","OK"))))))))))</f>
        <v>OK</v>
      </c>
      <c r="T10342" s="29" t="str">
        <f aca="false">IF(AND($S10342="PARADO/SEM GIRO",$K10342="KG",OR(Painel!$B$5="(Todos)",A10342=Painel!$B$5)*OR(Painel!$E$5="(Todos)",P10342=Painel!$E$5)),$J10342+ROW()/10000000,"")</f>
        <v/>
      </c>
      <c r="U10342" s="29" t="str">
        <f aca="false">IF(AND($S10342="VENCIDO",$K10342="KG",OR(Painel!$B$5="(Todos)",A10342=Painel!$B$5)*OR(Painel!$E$5="(Todos)",P10342=Painel!$E$5)),$J10342+ROW()/10000000,"")</f>
        <v/>
      </c>
    </row>
    <row r="10343" customFormat="false" ht="15" hidden="false" customHeight="false" outlineLevel="0" collapsed="false">
      <c r="A10343" s="29" t="s">
        <v>58</v>
      </c>
      <c r="B10343" s="29" t="s">
        <v>17510</v>
      </c>
      <c r="C10343" s="29" t="s">
        <v>15877</v>
      </c>
      <c r="D10343" s="29" t="s">
        <v>15878</v>
      </c>
      <c r="E10343" s="29" t="n">
        <v>107</v>
      </c>
      <c r="F10343" s="29"/>
      <c r="G10343" s="29" t="s">
        <v>17524</v>
      </c>
      <c r="H10343" s="30" t="n">
        <v>800</v>
      </c>
      <c r="I10343" s="31" t="n">
        <v>46284</v>
      </c>
      <c r="J10343" s="30" t="n">
        <v>800</v>
      </c>
      <c r="K10343" s="29" t="s">
        <v>120</v>
      </c>
      <c r="L10343" s="29" t="s">
        <v>388</v>
      </c>
      <c r="M10343" s="29"/>
      <c r="N10343" s="29" t="s">
        <v>122</v>
      </c>
      <c r="O10343" s="31" t="n">
        <v>46583</v>
      </c>
      <c r="P10343" s="29" t="s">
        <v>123</v>
      </c>
      <c r="Q10343" s="29" t="n">
        <f aca="false">IFERROR(VALUE(L10343),"")</f>
        <v>1</v>
      </c>
      <c r="R10343" s="29" t="n">
        <f aca="true">IF(O10343="","",O10343-TODAY())</f>
        <v>298</v>
      </c>
      <c r="S10343" s="29" t="str">
        <f aca="false">IF(C10343="&lt;&lt; vazio &gt;&gt;","VAZIA",IF(AND(O10343&lt;&gt;"",R10343&lt;0),"VENCIDO",IF(AND(O10343&lt;&gt;"",R10343&lt;=Parametros!$B$10),"PRÓX. VENCIMENTO",IF(F10343="Q","QUALIDADE",IF(F10343="S","BLOQUEADO",IF(F10343="R","RESTRITO/DEVOLUÇÃO",IF(OR(N10343="QUAR",N10343="QRES"),"QUARENTENA",IF(OR(B10343="DESCARTE",B10343="DEVOLUÇÃO"),"DESCARTE/DEVOLUÇÃO",IF(AND(D10343="",K10343&lt;&gt;""),"SEM LOTE",IF(AND(Q10343&lt;&gt;"",Q10343&gt;=Parametros!$B$11),"PARADO/SEM GIRO","OK"))))))))))</f>
        <v>OK</v>
      </c>
      <c r="T10343" s="29" t="str">
        <f aca="false">IF(AND($S10343="PARADO/SEM GIRO",$K10343="KG",OR(Painel!$B$5="(Todos)",A10343=Painel!$B$5)*OR(Painel!$E$5="(Todos)",P10343=Painel!$E$5)),$J10343+ROW()/10000000,"")</f>
        <v/>
      </c>
      <c r="U10343" s="29" t="str">
        <f aca="false">IF(AND($S10343="VENCIDO",$K10343="KG",OR(Painel!$B$5="(Todos)",A10343=Painel!$B$5)*OR(Painel!$E$5="(Todos)",P10343=Painel!$E$5)),$J10343+ROW()/10000000,"")</f>
        <v/>
      </c>
    </row>
    <row r="10344" customFormat="false" ht="15" hidden="false" customHeight="false" outlineLevel="0" collapsed="false">
      <c r="A10344" s="29" t="s">
        <v>58</v>
      </c>
      <c r="B10344" s="29" t="s">
        <v>17510</v>
      </c>
      <c r="C10344" s="29" t="s">
        <v>15877</v>
      </c>
      <c r="D10344" s="29" t="s">
        <v>15878</v>
      </c>
      <c r="E10344" s="29" t="n">
        <v>107</v>
      </c>
      <c r="F10344" s="29"/>
      <c r="G10344" s="29" t="s">
        <v>17525</v>
      </c>
      <c r="H10344" s="30" t="n">
        <v>800</v>
      </c>
      <c r="I10344" s="31" t="n">
        <v>46284</v>
      </c>
      <c r="J10344" s="30" t="n">
        <v>800</v>
      </c>
      <c r="K10344" s="29" t="s">
        <v>120</v>
      </c>
      <c r="L10344" s="29" t="s">
        <v>388</v>
      </c>
      <c r="M10344" s="29"/>
      <c r="N10344" s="29" t="s">
        <v>122</v>
      </c>
      <c r="O10344" s="31" t="n">
        <v>46583</v>
      </c>
      <c r="P10344" s="29" t="s">
        <v>123</v>
      </c>
      <c r="Q10344" s="29" t="n">
        <f aca="false">IFERROR(VALUE(L10344),"")</f>
        <v>1</v>
      </c>
      <c r="R10344" s="29" t="n">
        <f aca="true">IF(O10344="","",O10344-TODAY())</f>
        <v>298</v>
      </c>
      <c r="S10344" s="29" t="str">
        <f aca="false">IF(C10344="&lt;&lt; vazio &gt;&gt;","VAZIA",IF(AND(O10344&lt;&gt;"",R10344&lt;0),"VENCIDO",IF(AND(O10344&lt;&gt;"",R10344&lt;=Parametros!$B$10),"PRÓX. VENCIMENTO",IF(F10344="Q","QUALIDADE",IF(F10344="S","BLOQUEADO",IF(F10344="R","RESTRITO/DEVOLUÇÃO",IF(OR(N10344="QUAR",N10344="QRES"),"QUARENTENA",IF(OR(B10344="DESCARTE",B10344="DEVOLUÇÃO"),"DESCARTE/DEVOLUÇÃO",IF(AND(D10344="",K10344&lt;&gt;""),"SEM LOTE",IF(AND(Q10344&lt;&gt;"",Q10344&gt;=Parametros!$B$11),"PARADO/SEM GIRO","OK"))))))))))</f>
        <v>OK</v>
      </c>
      <c r="T10344" s="29" t="str">
        <f aca="false">IF(AND($S10344="PARADO/SEM GIRO",$K10344="KG",OR(Painel!$B$5="(Todos)",A10344=Painel!$B$5)*OR(Painel!$E$5="(Todos)",P10344=Painel!$E$5)),$J10344+ROW()/10000000,"")</f>
        <v/>
      </c>
      <c r="U10344" s="29" t="str">
        <f aca="false">IF(AND($S10344="VENCIDO",$K10344="KG",OR(Painel!$B$5="(Todos)",A10344=Painel!$B$5)*OR(Painel!$E$5="(Todos)",P10344=Painel!$E$5)),$J10344+ROW()/10000000,"")</f>
        <v/>
      </c>
    </row>
    <row r="10345" customFormat="false" ht="15" hidden="false" customHeight="false" outlineLevel="0" collapsed="false">
      <c r="A10345" s="29" t="s">
        <v>58</v>
      </c>
      <c r="B10345" s="29" t="s">
        <v>17510</v>
      </c>
      <c r="C10345" s="29" t="s">
        <v>15877</v>
      </c>
      <c r="D10345" s="29" t="s">
        <v>15878</v>
      </c>
      <c r="E10345" s="29" t="n">
        <v>107</v>
      </c>
      <c r="F10345" s="29"/>
      <c r="G10345" s="29" t="s">
        <v>17526</v>
      </c>
      <c r="H10345" s="30" t="n">
        <v>800</v>
      </c>
      <c r="I10345" s="31" t="n">
        <v>46285</v>
      </c>
      <c r="J10345" s="30" t="n">
        <v>800</v>
      </c>
      <c r="K10345" s="29" t="s">
        <v>120</v>
      </c>
      <c r="L10345" s="29" t="s">
        <v>116</v>
      </c>
      <c r="M10345" s="29"/>
      <c r="N10345" s="29" t="s">
        <v>122</v>
      </c>
      <c r="O10345" s="31" t="n">
        <v>46583</v>
      </c>
      <c r="P10345" s="29" t="s">
        <v>123</v>
      </c>
      <c r="Q10345" s="29" t="n">
        <f aca="false">IFERROR(VALUE(L10345),"")</f>
        <v>0</v>
      </c>
      <c r="R10345" s="29" t="n">
        <f aca="true">IF(O10345="","",O10345-TODAY())</f>
        <v>298</v>
      </c>
      <c r="S10345" s="29" t="str">
        <f aca="false">IF(C10345="&lt;&lt; vazio &gt;&gt;","VAZIA",IF(AND(O10345&lt;&gt;"",R10345&lt;0),"VENCIDO",IF(AND(O10345&lt;&gt;"",R10345&lt;=Parametros!$B$10),"PRÓX. VENCIMENTO",IF(F10345="Q","QUALIDADE",IF(F10345="S","BLOQUEADO",IF(F10345="R","RESTRITO/DEVOLUÇÃO",IF(OR(N10345="QUAR",N10345="QRES"),"QUARENTENA",IF(OR(B10345="DESCARTE",B10345="DEVOLUÇÃO"),"DESCARTE/DEVOLUÇÃO",IF(AND(D10345="",K10345&lt;&gt;""),"SEM LOTE",IF(AND(Q10345&lt;&gt;"",Q10345&gt;=Parametros!$B$11),"PARADO/SEM GIRO","OK"))))))))))</f>
        <v>OK</v>
      </c>
      <c r="T10345" s="29" t="str">
        <f aca="false">IF(AND($S10345="PARADO/SEM GIRO",$K10345="KG",OR(Painel!$B$5="(Todos)",A10345=Painel!$B$5)*OR(Painel!$E$5="(Todos)",P10345=Painel!$E$5)),$J10345+ROW()/10000000,"")</f>
        <v/>
      </c>
      <c r="U10345" s="29" t="str">
        <f aca="false">IF(AND($S10345="VENCIDO",$K10345="KG",OR(Painel!$B$5="(Todos)",A10345=Painel!$B$5)*OR(Painel!$E$5="(Todos)",P10345=Painel!$E$5)),$J10345+ROW()/10000000,"")</f>
        <v/>
      </c>
    </row>
    <row r="10346" customFormat="false" ht="15" hidden="false" customHeight="false" outlineLevel="0" collapsed="false">
      <c r="A10346" s="29" t="s">
        <v>58</v>
      </c>
      <c r="B10346" s="29" t="s">
        <v>17510</v>
      </c>
      <c r="C10346" s="29" t="s">
        <v>15884</v>
      </c>
      <c r="D10346" s="29" t="s">
        <v>17284</v>
      </c>
      <c r="E10346" s="29" t="n">
        <v>107</v>
      </c>
      <c r="F10346" s="29"/>
      <c r="G10346" s="29" t="s">
        <v>17527</v>
      </c>
      <c r="H10346" s="30" t="n">
        <v>975</v>
      </c>
      <c r="I10346" s="31" t="n">
        <v>46284</v>
      </c>
      <c r="J10346" s="30" t="n">
        <v>975</v>
      </c>
      <c r="K10346" s="29" t="s">
        <v>120</v>
      </c>
      <c r="L10346" s="29" t="s">
        <v>388</v>
      </c>
      <c r="M10346" s="29"/>
      <c r="N10346" s="29" t="s">
        <v>122</v>
      </c>
      <c r="O10346" s="31" t="n">
        <v>46702</v>
      </c>
      <c r="P10346" s="29" t="s">
        <v>123</v>
      </c>
      <c r="Q10346" s="29" t="n">
        <f aca="false">IFERROR(VALUE(L10346),"")</f>
        <v>1</v>
      </c>
      <c r="R10346" s="29" t="n">
        <f aca="true">IF(O10346="","",O10346-TODAY())</f>
        <v>417</v>
      </c>
      <c r="S10346" s="29" t="str">
        <f aca="false">IF(C10346="&lt;&lt; vazio &gt;&gt;","VAZIA",IF(AND(O10346&lt;&gt;"",R10346&lt;0),"VENCIDO",IF(AND(O10346&lt;&gt;"",R10346&lt;=Parametros!$B$10),"PRÓX. VENCIMENTO",IF(F10346="Q","QUALIDADE",IF(F10346="S","BLOQUEADO",IF(F10346="R","RESTRITO/DEVOLUÇÃO",IF(OR(N10346="QUAR",N10346="QRES"),"QUARENTENA",IF(OR(B10346="DESCARTE",B10346="DEVOLUÇÃO"),"DESCARTE/DEVOLUÇÃO",IF(AND(D10346="",K10346&lt;&gt;""),"SEM LOTE",IF(AND(Q10346&lt;&gt;"",Q10346&gt;=Parametros!$B$11),"PARADO/SEM GIRO","OK"))))))))))</f>
        <v>OK</v>
      </c>
      <c r="T10346" s="29" t="str">
        <f aca="false">IF(AND($S10346="PARADO/SEM GIRO",$K10346="KG",OR(Painel!$B$5="(Todos)",A10346=Painel!$B$5)*OR(Painel!$E$5="(Todos)",P10346=Painel!$E$5)),$J10346+ROW()/10000000,"")</f>
        <v/>
      </c>
      <c r="U10346" s="29" t="str">
        <f aca="false">IF(AND($S10346="VENCIDO",$K10346="KG",OR(Painel!$B$5="(Todos)",A10346=Painel!$B$5)*OR(Painel!$E$5="(Todos)",P10346=Painel!$E$5)),$J10346+ROW()/10000000,"")</f>
        <v/>
      </c>
    </row>
    <row r="10347" customFormat="false" ht="15" hidden="false" customHeight="false" outlineLevel="0" collapsed="false">
      <c r="A10347" s="29" t="s">
        <v>58</v>
      </c>
      <c r="B10347" s="29" t="s">
        <v>17510</v>
      </c>
      <c r="C10347" s="29" t="s">
        <v>15886</v>
      </c>
      <c r="D10347" s="29" t="s">
        <v>15887</v>
      </c>
      <c r="E10347" s="29" t="n">
        <v>107</v>
      </c>
      <c r="F10347" s="29"/>
      <c r="G10347" s="29" t="s">
        <v>17528</v>
      </c>
      <c r="H10347" s="30" t="n">
        <v>1000</v>
      </c>
      <c r="I10347" s="31" t="n">
        <v>46284</v>
      </c>
      <c r="J10347" s="30" t="n">
        <v>1000</v>
      </c>
      <c r="K10347" s="29" t="s">
        <v>120</v>
      </c>
      <c r="L10347" s="29" t="s">
        <v>388</v>
      </c>
      <c r="M10347" s="29"/>
      <c r="N10347" s="29" t="s">
        <v>122</v>
      </c>
      <c r="O10347" s="31" t="n">
        <v>46672</v>
      </c>
      <c r="P10347" s="29" t="s">
        <v>123</v>
      </c>
      <c r="Q10347" s="29" t="n">
        <f aca="false">IFERROR(VALUE(L10347),"")</f>
        <v>1</v>
      </c>
      <c r="R10347" s="29" t="n">
        <f aca="true">IF(O10347="","",O10347-TODAY())</f>
        <v>387</v>
      </c>
      <c r="S10347" s="29" t="str">
        <f aca="false">IF(C10347="&lt;&lt; vazio &gt;&gt;","VAZIA",IF(AND(O10347&lt;&gt;"",R10347&lt;0),"VENCIDO",IF(AND(O10347&lt;&gt;"",R10347&lt;=Parametros!$B$10),"PRÓX. VENCIMENTO",IF(F10347="Q","QUALIDADE",IF(F10347="S","BLOQUEADO",IF(F10347="R","RESTRITO/DEVOLUÇÃO",IF(OR(N10347="QUAR",N10347="QRES"),"QUARENTENA",IF(OR(B10347="DESCARTE",B10347="DEVOLUÇÃO"),"DESCARTE/DEVOLUÇÃO",IF(AND(D10347="",K10347&lt;&gt;""),"SEM LOTE",IF(AND(Q10347&lt;&gt;"",Q10347&gt;=Parametros!$B$11),"PARADO/SEM GIRO","OK"))))))))))</f>
        <v>OK</v>
      </c>
      <c r="T10347" s="29" t="str">
        <f aca="false">IF(AND($S10347="PARADO/SEM GIRO",$K10347="KG",OR(Painel!$B$5="(Todos)",A10347=Painel!$B$5)*OR(Painel!$E$5="(Todos)",P10347=Painel!$E$5)),$J10347+ROW()/10000000,"")</f>
        <v/>
      </c>
      <c r="U10347" s="29" t="str">
        <f aca="false">IF(AND($S10347="VENCIDO",$K10347="KG",OR(Painel!$B$5="(Todos)",A10347=Painel!$B$5)*OR(Painel!$E$5="(Todos)",P10347=Painel!$E$5)),$J10347+ROW()/10000000,"")</f>
        <v/>
      </c>
    </row>
    <row r="10348" customFormat="false" ht="15" hidden="false" customHeight="false" outlineLevel="0" collapsed="false">
      <c r="A10348" s="29" t="s">
        <v>58</v>
      </c>
      <c r="B10348" s="29" t="s">
        <v>17510</v>
      </c>
      <c r="C10348" s="29" t="s">
        <v>15886</v>
      </c>
      <c r="D10348" s="29" t="s">
        <v>17442</v>
      </c>
      <c r="E10348" s="29" t="n">
        <v>107</v>
      </c>
      <c r="F10348" s="29"/>
      <c r="G10348" s="29" t="s">
        <v>17529</v>
      </c>
      <c r="H10348" s="30" t="n">
        <v>1000</v>
      </c>
      <c r="I10348" s="31" t="n">
        <v>46285</v>
      </c>
      <c r="J10348" s="30" t="n">
        <v>1000</v>
      </c>
      <c r="K10348" s="29" t="s">
        <v>120</v>
      </c>
      <c r="L10348" s="29" t="s">
        <v>116</v>
      </c>
      <c r="M10348" s="29"/>
      <c r="N10348" s="29" t="s">
        <v>122</v>
      </c>
      <c r="O10348" s="31" t="n">
        <v>47001</v>
      </c>
      <c r="P10348" s="29" t="s">
        <v>123</v>
      </c>
      <c r="Q10348" s="29" t="n">
        <f aca="false">IFERROR(VALUE(L10348),"")</f>
        <v>0</v>
      </c>
      <c r="R10348" s="29" t="n">
        <f aca="true">IF(O10348="","",O10348-TODAY())</f>
        <v>716</v>
      </c>
      <c r="S10348" s="29" t="str">
        <f aca="false">IF(C10348="&lt;&lt; vazio &gt;&gt;","VAZIA",IF(AND(O10348&lt;&gt;"",R10348&lt;0),"VENCIDO",IF(AND(O10348&lt;&gt;"",R10348&lt;=Parametros!$B$10),"PRÓX. VENCIMENTO",IF(F10348="Q","QUALIDADE",IF(F10348="S","BLOQUEADO",IF(F10348="R","RESTRITO/DEVOLUÇÃO",IF(OR(N10348="QUAR",N10348="QRES"),"QUARENTENA",IF(OR(B10348="DESCARTE",B10348="DEVOLUÇÃO"),"DESCARTE/DEVOLUÇÃO",IF(AND(D10348="",K10348&lt;&gt;""),"SEM LOTE",IF(AND(Q10348&lt;&gt;"",Q10348&gt;=Parametros!$B$11),"PARADO/SEM GIRO","OK"))))))))))</f>
        <v>OK</v>
      </c>
      <c r="T10348" s="29" t="str">
        <f aca="false">IF(AND($S10348="PARADO/SEM GIRO",$K10348="KG",OR(Painel!$B$5="(Todos)",A10348=Painel!$B$5)*OR(Painel!$E$5="(Todos)",P10348=Painel!$E$5)),$J10348+ROW()/10000000,"")</f>
        <v/>
      </c>
      <c r="U10348" s="29" t="str">
        <f aca="false">IF(AND($S10348="VENCIDO",$K10348="KG",OR(Painel!$B$5="(Todos)",A10348=Painel!$B$5)*OR(Painel!$E$5="(Todos)",P10348=Painel!$E$5)),$J10348+ROW()/10000000,"")</f>
        <v/>
      </c>
    </row>
    <row r="10349" customFormat="false" ht="15" hidden="false" customHeight="false" outlineLevel="0" collapsed="false">
      <c r="A10349" s="29" t="s">
        <v>58</v>
      </c>
      <c r="B10349" s="29" t="s">
        <v>17510</v>
      </c>
      <c r="C10349" s="29" t="s">
        <v>5424</v>
      </c>
      <c r="D10349" s="29" t="s">
        <v>17260</v>
      </c>
      <c r="E10349" s="29" t="n">
        <v>107</v>
      </c>
      <c r="F10349" s="29"/>
      <c r="G10349" s="29" t="s">
        <v>17530</v>
      </c>
      <c r="H10349" s="30" t="n">
        <v>1000</v>
      </c>
      <c r="I10349" s="31" t="n">
        <v>46285</v>
      </c>
      <c r="J10349" s="30" t="n">
        <v>1000</v>
      </c>
      <c r="K10349" s="29" t="s">
        <v>120</v>
      </c>
      <c r="L10349" s="29" t="s">
        <v>116</v>
      </c>
      <c r="M10349" s="29"/>
      <c r="N10349" s="29" t="s">
        <v>122</v>
      </c>
      <c r="O10349" s="31" t="n">
        <v>46951</v>
      </c>
      <c r="P10349" s="29" t="s">
        <v>123</v>
      </c>
      <c r="Q10349" s="29" t="n">
        <f aca="false">IFERROR(VALUE(L10349),"")</f>
        <v>0</v>
      </c>
      <c r="R10349" s="29" t="n">
        <f aca="true">IF(O10349="","",O10349-TODAY())</f>
        <v>666</v>
      </c>
      <c r="S10349" s="29" t="str">
        <f aca="false">IF(C10349="&lt;&lt; vazio &gt;&gt;","VAZIA",IF(AND(O10349&lt;&gt;"",R10349&lt;0),"VENCIDO",IF(AND(O10349&lt;&gt;"",R10349&lt;=Parametros!$B$10),"PRÓX. VENCIMENTO",IF(F10349="Q","QUALIDADE",IF(F10349="S","BLOQUEADO",IF(F10349="R","RESTRITO/DEVOLUÇÃO",IF(OR(N10349="QUAR",N10349="QRES"),"QUARENTENA",IF(OR(B10349="DESCARTE",B10349="DEVOLUÇÃO"),"DESCARTE/DEVOLUÇÃO",IF(AND(D10349="",K10349&lt;&gt;""),"SEM LOTE",IF(AND(Q10349&lt;&gt;"",Q10349&gt;=Parametros!$B$11),"PARADO/SEM GIRO","OK"))))))))))</f>
        <v>OK</v>
      </c>
      <c r="T10349" s="29" t="str">
        <f aca="false">IF(AND($S10349="PARADO/SEM GIRO",$K10349="KG",OR(Painel!$B$5="(Todos)",A10349=Painel!$B$5)*OR(Painel!$E$5="(Todos)",P10349=Painel!$E$5)),$J10349+ROW()/10000000,"")</f>
        <v/>
      </c>
      <c r="U10349" s="29" t="str">
        <f aca="false">IF(AND($S10349="VENCIDO",$K10349="KG",OR(Painel!$B$5="(Todos)",A10349=Painel!$B$5)*OR(Painel!$E$5="(Todos)",P10349=Painel!$E$5)),$J10349+ROW()/10000000,"")</f>
        <v/>
      </c>
    </row>
    <row r="10350" customFormat="false" ht="15" hidden="false" customHeight="false" outlineLevel="0" collapsed="false">
      <c r="A10350" s="29" t="s">
        <v>58</v>
      </c>
      <c r="B10350" s="29" t="s">
        <v>17510</v>
      </c>
      <c r="C10350" s="29" t="s">
        <v>5424</v>
      </c>
      <c r="D10350" s="29" t="s">
        <v>17260</v>
      </c>
      <c r="E10350" s="29" t="n">
        <v>107</v>
      </c>
      <c r="F10350" s="29"/>
      <c r="G10350" s="29" t="s">
        <v>17531</v>
      </c>
      <c r="H10350" s="30" t="n">
        <v>1000</v>
      </c>
      <c r="I10350" s="31" t="n">
        <v>46285</v>
      </c>
      <c r="J10350" s="30" t="n">
        <v>1000</v>
      </c>
      <c r="K10350" s="29" t="s">
        <v>120</v>
      </c>
      <c r="L10350" s="29" t="s">
        <v>116</v>
      </c>
      <c r="M10350" s="29"/>
      <c r="N10350" s="29" t="s">
        <v>122</v>
      </c>
      <c r="O10350" s="31" t="n">
        <v>46951</v>
      </c>
      <c r="P10350" s="29" t="s">
        <v>123</v>
      </c>
      <c r="Q10350" s="29" t="n">
        <f aca="false">IFERROR(VALUE(L10350),"")</f>
        <v>0</v>
      </c>
      <c r="R10350" s="29" t="n">
        <f aca="true">IF(O10350="","",O10350-TODAY())</f>
        <v>666</v>
      </c>
      <c r="S10350" s="29" t="str">
        <f aca="false">IF(C10350="&lt;&lt; vazio &gt;&gt;","VAZIA",IF(AND(O10350&lt;&gt;"",R10350&lt;0),"VENCIDO",IF(AND(O10350&lt;&gt;"",R10350&lt;=Parametros!$B$10),"PRÓX. VENCIMENTO",IF(F10350="Q","QUALIDADE",IF(F10350="S","BLOQUEADO",IF(F10350="R","RESTRITO/DEVOLUÇÃO",IF(OR(N10350="QUAR",N10350="QRES"),"QUARENTENA",IF(OR(B10350="DESCARTE",B10350="DEVOLUÇÃO"),"DESCARTE/DEVOLUÇÃO",IF(AND(D10350="",K10350&lt;&gt;""),"SEM LOTE",IF(AND(Q10350&lt;&gt;"",Q10350&gt;=Parametros!$B$11),"PARADO/SEM GIRO","OK"))))))))))</f>
        <v>OK</v>
      </c>
      <c r="T10350" s="29" t="str">
        <f aca="false">IF(AND($S10350="PARADO/SEM GIRO",$K10350="KG",OR(Painel!$B$5="(Todos)",A10350=Painel!$B$5)*OR(Painel!$E$5="(Todos)",P10350=Painel!$E$5)),$J10350+ROW()/10000000,"")</f>
        <v/>
      </c>
      <c r="U10350" s="29" t="str">
        <f aca="false">IF(AND($S10350="VENCIDO",$K10350="KG",OR(Painel!$B$5="(Todos)",A10350=Painel!$B$5)*OR(Painel!$E$5="(Todos)",P10350=Painel!$E$5)),$J10350+ROW()/10000000,"")</f>
        <v/>
      </c>
    </row>
    <row r="10351" customFormat="false" ht="15" hidden="false" customHeight="false" outlineLevel="0" collapsed="false">
      <c r="A10351" s="29" t="s">
        <v>58</v>
      </c>
      <c r="B10351" s="29" t="s">
        <v>17510</v>
      </c>
      <c r="C10351" s="29" t="s">
        <v>5424</v>
      </c>
      <c r="D10351" s="29" t="s">
        <v>17260</v>
      </c>
      <c r="E10351" s="29" t="n">
        <v>107</v>
      </c>
      <c r="F10351" s="29"/>
      <c r="G10351" s="29" t="s">
        <v>17532</v>
      </c>
      <c r="H10351" s="30" t="n">
        <v>1000</v>
      </c>
      <c r="I10351" s="31" t="n">
        <v>46285</v>
      </c>
      <c r="J10351" s="30" t="n">
        <v>1000</v>
      </c>
      <c r="K10351" s="29" t="s">
        <v>120</v>
      </c>
      <c r="L10351" s="29" t="s">
        <v>116</v>
      </c>
      <c r="M10351" s="29"/>
      <c r="N10351" s="29" t="s">
        <v>122</v>
      </c>
      <c r="O10351" s="31" t="n">
        <v>46951</v>
      </c>
      <c r="P10351" s="29" t="s">
        <v>123</v>
      </c>
      <c r="Q10351" s="29" t="n">
        <f aca="false">IFERROR(VALUE(L10351),"")</f>
        <v>0</v>
      </c>
      <c r="R10351" s="29" t="n">
        <f aca="true">IF(O10351="","",O10351-TODAY())</f>
        <v>666</v>
      </c>
      <c r="S10351" s="29" t="str">
        <f aca="false">IF(C10351="&lt;&lt; vazio &gt;&gt;","VAZIA",IF(AND(O10351&lt;&gt;"",R10351&lt;0),"VENCIDO",IF(AND(O10351&lt;&gt;"",R10351&lt;=Parametros!$B$10),"PRÓX. VENCIMENTO",IF(F10351="Q","QUALIDADE",IF(F10351="S","BLOQUEADO",IF(F10351="R","RESTRITO/DEVOLUÇÃO",IF(OR(N10351="QUAR",N10351="QRES"),"QUARENTENA",IF(OR(B10351="DESCARTE",B10351="DEVOLUÇÃO"),"DESCARTE/DEVOLUÇÃO",IF(AND(D10351="",K10351&lt;&gt;""),"SEM LOTE",IF(AND(Q10351&lt;&gt;"",Q10351&gt;=Parametros!$B$11),"PARADO/SEM GIRO","OK"))))))))))</f>
        <v>OK</v>
      </c>
      <c r="T10351" s="29" t="str">
        <f aca="false">IF(AND($S10351="PARADO/SEM GIRO",$K10351="KG",OR(Painel!$B$5="(Todos)",A10351=Painel!$B$5)*OR(Painel!$E$5="(Todos)",P10351=Painel!$E$5)),$J10351+ROW()/10000000,"")</f>
        <v/>
      </c>
      <c r="U10351" s="29" t="str">
        <f aca="false">IF(AND($S10351="VENCIDO",$K10351="KG",OR(Painel!$B$5="(Todos)",A10351=Painel!$B$5)*OR(Painel!$E$5="(Todos)",P10351=Painel!$E$5)),$J10351+ROW()/10000000,"")</f>
        <v/>
      </c>
    </row>
    <row r="10352" customFormat="false" ht="15" hidden="false" customHeight="false" outlineLevel="0" collapsed="false">
      <c r="A10352" s="29" t="s">
        <v>58</v>
      </c>
      <c r="B10352" s="29" t="s">
        <v>17510</v>
      </c>
      <c r="C10352" s="29" t="s">
        <v>5424</v>
      </c>
      <c r="D10352" s="29" t="s">
        <v>17260</v>
      </c>
      <c r="E10352" s="29" t="n">
        <v>107</v>
      </c>
      <c r="F10352" s="29"/>
      <c r="G10352" s="29" t="s">
        <v>17533</v>
      </c>
      <c r="H10352" s="30" t="n">
        <v>1000</v>
      </c>
      <c r="I10352" s="31" t="n">
        <v>46285</v>
      </c>
      <c r="J10352" s="30" t="n">
        <v>1000</v>
      </c>
      <c r="K10352" s="29" t="s">
        <v>120</v>
      </c>
      <c r="L10352" s="29" t="s">
        <v>116</v>
      </c>
      <c r="M10352" s="29"/>
      <c r="N10352" s="29" t="s">
        <v>122</v>
      </c>
      <c r="O10352" s="31" t="n">
        <v>46951</v>
      </c>
      <c r="P10352" s="29" t="s">
        <v>123</v>
      </c>
      <c r="Q10352" s="29" t="n">
        <f aca="false">IFERROR(VALUE(L10352),"")</f>
        <v>0</v>
      </c>
      <c r="R10352" s="29" t="n">
        <f aca="true">IF(O10352="","",O10352-TODAY())</f>
        <v>666</v>
      </c>
      <c r="S10352" s="29" t="str">
        <f aca="false">IF(C10352="&lt;&lt; vazio &gt;&gt;","VAZIA",IF(AND(O10352&lt;&gt;"",R10352&lt;0),"VENCIDO",IF(AND(O10352&lt;&gt;"",R10352&lt;=Parametros!$B$10),"PRÓX. VENCIMENTO",IF(F10352="Q","QUALIDADE",IF(F10352="S","BLOQUEADO",IF(F10352="R","RESTRITO/DEVOLUÇÃO",IF(OR(N10352="QUAR",N10352="QRES"),"QUARENTENA",IF(OR(B10352="DESCARTE",B10352="DEVOLUÇÃO"),"DESCARTE/DEVOLUÇÃO",IF(AND(D10352="",K10352&lt;&gt;""),"SEM LOTE",IF(AND(Q10352&lt;&gt;"",Q10352&gt;=Parametros!$B$11),"PARADO/SEM GIRO","OK"))))))))))</f>
        <v>OK</v>
      </c>
      <c r="T10352" s="29" t="str">
        <f aca="false">IF(AND($S10352="PARADO/SEM GIRO",$K10352="KG",OR(Painel!$B$5="(Todos)",A10352=Painel!$B$5)*OR(Painel!$E$5="(Todos)",P10352=Painel!$E$5)),$J10352+ROW()/10000000,"")</f>
        <v/>
      </c>
      <c r="U10352" s="29" t="str">
        <f aca="false">IF(AND($S10352="VENCIDO",$K10352="KG",OR(Painel!$B$5="(Todos)",A10352=Painel!$B$5)*OR(Painel!$E$5="(Todos)",P10352=Painel!$E$5)),$J10352+ROW()/10000000,"")</f>
        <v/>
      </c>
    </row>
    <row r="10353" customFormat="false" ht="15" hidden="false" customHeight="false" outlineLevel="0" collapsed="false">
      <c r="A10353" s="29" t="s">
        <v>58</v>
      </c>
      <c r="B10353" s="29" t="s">
        <v>17510</v>
      </c>
      <c r="C10353" s="29" t="s">
        <v>5424</v>
      </c>
      <c r="D10353" s="29" t="s">
        <v>17260</v>
      </c>
      <c r="E10353" s="29" t="n">
        <v>107</v>
      </c>
      <c r="F10353" s="29"/>
      <c r="G10353" s="29" t="s">
        <v>17534</v>
      </c>
      <c r="H10353" s="30" t="n">
        <v>1000</v>
      </c>
      <c r="I10353" s="31" t="n">
        <v>46285</v>
      </c>
      <c r="J10353" s="30" t="n">
        <v>1000</v>
      </c>
      <c r="K10353" s="29" t="s">
        <v>120</v>
      </c>
      <c r="L10353" s="29" t="s">
        <v>116</v>
      </c>
      <c r="M10353" s="29"/>
      <c r="N10353" s="29" t="s">
        <v>122</v>
      </c>
      <c r="O10353" s="31" t="n">
        <v>46951</v>
      </c>
      <c r="P10353" s="29" t="s">
        <v>123</v>
      </c>
      <c r="Q10353" s="29" t="n">
        <f aca="false">IFERROR(VALUE(L10353),"")</f>
        <v>0</v>
      </c>
      <c r="R10353" s="29" t="n">
        <f aca="true">IF(O10353="","",O10353-TODAY())</f>
        <v>666</v>
      </c>
      <c r="S10353" s="29" t="str">
        <f aca="false">IF(C10353="&lt;&lt; vazio &gt;&gt;","VAZIA",IF(AND(O10353&lt;&gt;"",R10353&lt;0),"VENCIDO",IF(AND(O10353&lt;&gt;"",R10353&lt;=Parametros!$B$10),"PRÓX. VENCIMENTO",IF(F10353="Q","QUALIDADE",IF(F10353="S","BLOQUEADO",IF(F10353="R","RESTRITO/DEVOLUÇÃO",IF(OR(N10353="QUAR",N10353="QRES"),"QUARENTENA",IF(OR(B10353="DESCARTE",B10353="DEVOLUÇÃO"),"DESCARTE/DEVOLUÇÃO",IF(AND(D10353="",K10353&lt;&gt;""),"SEM LOTE",IF(AND(Q10353&lt;&gt;"",Q10353&gt;=Parametros!$B$11),"PARADO/SEM GIRO","OK"))))))))))</f>
        <v>OK</v>
      </c>
      <c r="T10353" s="29" t="str">
        <f aca="false">IF(AND($S10353="PARADO/SEM GIRO",$K10353="KG",OR(Painel!$B$5="(Todos)",A10353=Painel!$B$5)*OR(Painel!$E$5="(Todos)",P10353=Painel!$E$5)),$J10353+ROW()/10000000,"")</f>
        <v/>
      </c>
      <c r="U10353" s="29" t="str">
        <f aca="false">IF(AND($S10353="VENCIDO",$K10353="KG",OR(Painel!$B$5="(Todos)",A10353=Painel!$B$5)*OR(Painel!$E$5="(Todos)",P10353=Painel!$E$5)),$J10353+ROW()/10000000,"")</f>
        <v/>
      </c>
    </row>
    <row r="10354" customFormat="false" ht="15" hidden="false" customHeight="false" outlineLevel="0" collapsed="false">
      <c r="A10354" s="29" t="s">
        <v>58</v>
      </c>
      <c r="B10354" s="29" t="s">
        <v>17510</v>
      </c>
      <c r="C10354" s="29" t="s">
        <v>5424</v>
      </c>
      <c r="D10354" s="29" t="s">
        <v>17260</v>
      </c>
      <c r="E10354" s="29" t="n">
        <v>107</v>
      </c>
      <c r="F10354" s="29"/>
      <c r="G10354" s="29" t="s">
        <v>17535</v>
      </c>
      <c r="H10354" s="30" t="n">
        <v>1000</v>
      </c>
      <c r="I10354" s="31" t="n">
        <v>46285</v>
      </c>
      <c r="J10354" s="30" t="n">
        <v>1000</v>
      </c>
      <c r="K10354" s="29" t="s">
        <v>120</v>
      </c>
      <c r="L10354" s="29" t="s">
        <v>116</v>
      </c>
      <c r="M10354" s="29"/>
      <c r="N10354" s="29" t="s">
        <v>122</v>
      </c>
      <c r="O10354" s="31" t="n">
        <v>46951</v>
      </c>
      <c r="P10354" s="29" t="s">
        <v>123</v>
      </c>
      <c r="Q10354" s="29" t="n">
        <f aca="false">IFERROR(VALUE(L10354),"")</f>
        <v>0</v>
      </c>
      <c r="R10354" s="29" t="n">
        <f aca="true">IF(O10354="","",O10354-TODAY())</f>
        <v>666</v>
      </c>
      <c r="S10354" s="29" t="str">
        <f aca="false">IF(C10354="&lt;&lt; vazio &gt;&gt;","VAZIA",IF(AND(O10354&lt;&gt;"",R10354&lt;0),"VENCIDO",IF(AND(O10354&lt;&gt;"",R10354&lt;=Parametros!$B$10),"PRÓX. VENCIMENTO",IF(F10354="Q","QUALIDADE",IF(F10354="S","BLOQUEADO",IF(F10354="R","RESTRITO/DEVOLUÇÃO",IF(OR(N10354="QUAR",N10354="QRES"),"QUARENTENA",IF(OR(B10354="DESCARTE",B10354="DEVOLUÇÃO"),"DESCARTE/DEVOLUÇÃO",IF(AND(D10354="",K10354&lt;&gt;""),"SEM LOTE",IF(AND(Q10354&lt;&gt;"",Q10354&gt;=Parametros!$B$11),"PARADO/SEM GIRO","OK"))))))))))</f>
        <v>OK</v>
      </c>
      <c r="T10354" s="29" t="str">
        <f aca="false">IF(AND($S10354="PARADO/SEM GIRO",$K10354="KG",OR(Painel!$B$5="(Todos)",A10354=Painel!$B$5)*OR(Painel!$E$5="(Todos)",P10354=Painel!$E$5)),$J10354+ROW()/10000000,"")</f>
        <v/>
      </c>
      <c r="U10354" s="29" t="str">
        <f aca="false">IF(AND($S10354="VENCIDO",$K10354="KG",OR(Painel!$B$5="(Todos)",A10354=Painel!$B$5)*OR(Painel!$E$5="(Todos)",P10354=Painel!$E$5)),$J10354+ROW()/10000000,"")</f>
        <v/>
      </c>
    </row>
    <row r="10355" customFormat="false" ht="15" hidden="false" customHeight="false" outlineLevel="0" collapsed="false">
      <c r="A10355" s="29" t="s">
        <v>58</v>
      </c>
      <c r="B10355" s="29" t="s">
        <v>17510</v>
      </c>
      <c r="C10355" s="29" t="s">
        <v>5424</v>
      </c>
      <c r="D10355" s="29" t="s">
        <v>17260</v>
      </c>
      <c r="E10355" s="29" t="n">
        <v>107</v>
      </c>
      <c r="F10355" s="29"/>
      <c r="G10355" s="29" t="s">
        <v>17536</v>
      </c>
      <c r="H10355" s="30" t="n">
        <v>1000</v>
      </c>
      <c r="I10355" s="31" t="n">
        <v>46284</v>
      </c>
      <c r="J10355" s="30" t="n">
        <v>1000</v>
      </c>
      <c r="K10355" s="29" t="s">
        <v>120</v>
      </c>
      <c r="L10355" s="29" t="s">
        <v>388</v>
      </c>
      <c r="M10355" s="29"/>
      <c r="N10355" s="29" t="s">
        <v>122</v>
      </c>
      <c r="O10355" s="31" t="n">
        <v>46951</v>
      </c>
      <c r="P10355" s="29" t="s">
        <v>123</v>
      </c>
      <c r="Q10355" s="29" t="n">
        <f aca="false">IFERROR(VALUE(L10355),"")</f>
        <v>1</v>
      </c>
      <c r="R10355" s="29" t="n">
        <f aca="true">IF(O10355="","",O10355-TODAY())</f>
        <v>666</v>
      </c>
      <c r="S10355" s="29" t="str">
        <f aca="false">IF(C10355="&lt;&lt; vazio &gt;&gt;","VAZIA",IF(AND(O10355&lt;&gt;"",R10355&lt;0),"VENCIDO",IF(AND(O10355&lt;&gt;"",R10355&lt;=Parametros!$B$10),"PRÓX. VENCIMENTO",IF(F10355="Q","QUALIDADE",IF(F10355="S","BLOQUEADO",IF(F10355="R","RESTRITO/DEVOLUÇÃO",IF(OR(N10355="QUAR",N10355="QRES"),"QUARENTENA",IF(OR(B10355="DESCARTE",B10355="DEVOLUÇÃO"),"DESCARTE/DEVOLUÇÃO",IF(AND(D10355="",K10355&lt;&gt;""),"SEM LOTE",IF(AND(Q10355&lt;&gt;"",Q10355&gt;=Parametros!$B$11),"PARADO/SEM GIRO","OK"))))))))))</f>
        <v>OK</v>
      </c>
      <c r="T10355" s="29" t="str">
        <f aca="false">IF(AND($S10355="PARADO/SEM GIRO",$K10355="KG",OR(Painel!$B$5="(Todos)",A10355=Painel!$B$5)*OR(Painel!$E$5="(Todos)",P10355=Painel!$E$5)),$J10355+ROW()/10000000,"")</f>
        <v/>
      </c>
      <c r="U10355" s="29" t="str">
        <f aca="false">IF(AND($S10355="VENCIDO",$K10355="KG",OR(Painel!$B$5="(Todos)",A10355=Painel!$B$5)*OR(Painel!$E$5="(Todos)",P10355=Painel!$E$5)),$J10355+ROW()/10000000,"")</f>
        <v/>
      </c>
    </row>
    <row r="10356" customFormat="false" ht="15" hidden="false" customHeight="false" outlineLevel="0" collapsed="false">
      <c r="A10356" s="29" t="s">
        <v>58</v>
      </c>
      <c r="B10356" s="29" t="s">
        <v>17510</v>
      </c>
      <c r="C10356" s="29" t="s">
        <v>5424</v>
      </c>
      <c r="D10356" s="29" t="s">
        <v>17260</v>
      </c>
      <c r="E10356" s="29" t="n">
        <v>107</v>
      </c>
      <c r="F10356" s="29"/>
      <c r="G10356" s="29" t="s">
        <v>17537</v>
      </c>
      <c r="H10356" s="30" t="n">
        <v>1000</v>
      </c>
      <c r="I10356" s="31" t="n">
        <v>46284</v>
      </c>
      <c r="J10356" s="30" t="n">
        <v>1000</v>
      </c>
      <c r="K10356" s="29" t="s">
        <v>120</v>
      </c>
      <c r="L10356" s="29" t="s">
        <v>388</v>
      </c>
      <c r="M10356" s="29"/>
      <c r="N10356" s="29" t="s">
        <v>122</v>
      </c>
      <c r="O10356" s="31" t="n">
        <v>46951</v>
      </c>
      <c r="P10356" s="29" t="s">
        <v>123</v>
      </c>
      <c r="Q10356" s="29" t="n">
        <f aca="false">IFERROR(VALUE(L10356),"")</f>
        <v>1</v>
      </c>
      <c r="R10356" s="29" t="n">
        <f aca="true">IF(O10356="","",O10356-TODAY())</f>
        <v>666</v>
      </c>
      <c r="S10356" s="29" t="str">
        <f aca="false">IF(C10356="&lt;&lt; vazio &gt;&gt;","VAZIA",IF(AND(O10356&lt;&gt;"",R10356&lt;0),"VENCIDO",IF(AND(O10356&lt;&gt;"",R10356&lt;=Parametros!$B$10),"PRÓX. VENCIMENTO",IF(F10356="Q","QUALIDADE",IF(F10356="S","BLOQUEADO",IF(F10356="R","RESTRITO/DEVOLUÇÃO",IF(OR(N10356="QUAR",N10356="QRES"),"QUARENTENA",IF(OR(B10356="DESCARTE",B10356="DEVOLUÇÃO"),"DESCARTE/DEVOLUÇÃO",IF(AND(D10356="",K10356&lt;&gt;""),"SEM LOTE",IF(AND(Q10356&lt;&gt;"",Q10356&gt;=Parametros!$B$11),"PARADO/SEM GIRO","OK"))))))))))</f>
        <v>OK</v>
      </c>
      <c r="T10356" s="29" t="str">
        <f aca="false">IF(AND($S10356="PARADO/SEM GIRO",$K10356="KG",OR(Painel!$B$5="(Todos)",A10356=Painel!$B$5)*OR(Painel!$E$5="(Todos)",P10356=Painel!$E$5)),$J10356+ROW()/10000000,"")</f>
        <v/>
      </c>
      <c r="U10356" s="29" t="str">
        <f aca="false">IF(AND($S10356="VENCIDO",$K10356="KG",OR(Painel!$B$5="(Todos)",A10356=Painel!$B$5)*OR(Painel!$E$5="(Todos)",P10356=Painel!$E$5)),$J10356+ROW()/10000000,"")</f>
        <v/>
      </c>
    </row>
    <row r="10357" customFormat="false" ht="15" hidden="false" customHeight="false" outlineLevel="0" collapsed="false">
      <c r="A10357" s="29" t="s">
        <v>58</v>
      </c>
      <c r="B10357" s="29" t="s">
        <v>17510</v>
      </c>
      <c r="C10357" s="29" t="s">
        <v>5424</v>
      </c>
      <c r="D10357" s="29" t="s">
        <v>17260</v>
      </c>
      <c r="E10357" s="29" t="n">
        <v>107</v>
      </c>
      <c r="F10357" s="29"/>
      <c r="G10357" s="29" t="s">
        <v>17538</v>
      </c>
      <c r="H10357" s="30" t="n">
        <v>1000</v>
      </c>
      <c r="I10357" s="31" t="n">
        <v>46284</v>
      </c>
      <c r="J10357" s="30" t="n">
        <v>1000</v>
      </c>
      <c r="K10357" s="29" t="s">
        <v>120</v>
      </c>
      <c r="L10357" s="29" t="s">
        <v>388</v>
      </c>
      <c r="M10357" s="29"/>
      <c r="N10357" s="29" t="s">
        <v>122</v>
      </c>
      <c r="O10357" s="31" t="n">
        <v>46951</v>
      </c>
      <c r="P10357" s="29" t="s">
        <v>123</v>
      </c>
      <c r="Q10357" s="29" t="n">
        <f aca="false">IFERROR(VALUE(L10357),"")</f>
        <v>1</v>
      </c>
      <c r="R10357" s="29" t="n">
        <f aca="true">IF(O10357="","",O10357-TODAY())</f>
        <v>666</v>
      </c>
      <c r="S10357" s="29" t="str">
        <f aca="false">IF(C10357="&lt;&lt; vazio &gt;&gt;","VAZIA",IF(AND(O10357&lt;&gt;"",R10357&lt;0),"VENCIDO",IF(AND(O10357&lt;&gt;"",R10357&lt;=Parametros!$B$10),"PRÓX. VENCIMENTO",IF(F10357="Q","QUALIDADE",IF(F10357="S","BLOQUEADO",IF(F10357="R","RESTRITO/DEVOLUÇÃO",IF(OR(N10357="QUAR",N10357="QRES"),"QUARENTENA",IF(OR(B10357="DESCARTE",B10357="DEVOLUÇÃO"),"DESCARTE/DEVOLUÇÃO",IF(AND(D10357="",K10357&lt;&gt;""),"SEM LOTE",IF(AND(Q10357&lt;&gt;"",Q10357&gt;=Parametros!$B$11),"PARADO/SEM GIRO","OK"))))))))))</f>
        <v>OK</v>
      </c>
      <c r="T10357" s="29" t="str">
        <f aca="false">IF(AND($S10357="PARADO/SEM GIRO",$K10357="KG",OR(Painel!$B$5="(Todos)",A10357=Painel!$B$5)*OR(Painel!$E$5="(Todos)",P10357=Painel!$E$5)),$J10357+ROW()/10000000,"")</f>
        <v/>
      </c>
      <c r="U10357" s="29" t="str">
        <f aca="false">IF(AND($S10357="VENCIDO",$K10357="KG",OR(Painel!$B$5="(Todos)",A10357=Painel!$B$5)*OR(Painel!$E$5="(Todos)",P10357=Painel!$E$5)),$J10357+ROW()/10000000,"")</f>
        <v/>
      </c>
    </row>
    <row r="10358" customFormat="false" ht="15" hidden="false" customHeight="false" outlineLevel="0" collapsed="false">
      <c r="A10358" s="29" t="s">
        <v>58</v>
      </c>
      <c r="B10358" s="29" t="s">
        <v>17510</v>
      </c>
      <c r="C10358" s="29" t="s">
        <v>15892</v>
      </c>
      <c r="D10358" s="29" t="s">
        <v>15893</v>
      </c>
      <c r="E10358" s="29" t="n">
        <v>107</v>
      </c>
      <c r="F10358" s="29"/>
      <c r="G10358" s="29" t="s">
        <v>17539</v>
      </c>
      <c r="H10358" s="30" t="n">
        <v>1000</v>
      </c>
      <c r="I10358" s="31" t="n">
        <v>46285</v>
      </c>
      <c r="J10358" s="30" t="n">
        <v>1000</v>
      </c>
      <c r="K10358" s="29" t="s">
        <v>120</v>
      </c>
      <c r="L10358" s="29" t="s">
        <v>116</v>
      </c>
      <c r="M10358" s="29"/>
      <c r="N10358" s="29" t="s">
        <v>122</v>
      </c>
      <c r="O10358" s="31" t="n">
        <v>46956</v>
      </c>
      <c r="P10358" s="29" t="s">
        <v>123</v>
      </c>
      <c r="Q10358" s="29" t="n">
        <f aca="false">IFERROR(VALUE(L10358),"")</f>
        <v>0</v>
      </c>
      <c r="R10358" s="29" t="n">
        <f aca="true">IF(O10358="","",O10358-TODAY())</f>
        <v>671</v>
      </c>
      <c r="S10358" s="29" t="str">
        <f aca="false">IF(C10358="&lt;&lt; vazio &gt;&gt;","VAZIA",IF(AND(O10358&lt;&gt;"",R10358&lt;0),"VENCIDO",IF(AND(O10358&lt;&gt;"",R10358&lt;=Parametros!$B$10),"PRÓX. VENCIMENTO",IF(F10358="Q","QUALIDADE",IF(F10358="S","BLOQUEADO",IF(F10358="R","RESTRITO/DEVOLUÇÃO",IF(OR(N10358="QUAR",N10358="QRES"),"QUARENTENA",IF(OR(B10358="DESCARTE",B10358="DEVOLUÇÃO"),"DESCARTE/DEVOLUÇÃO",IF(AND(D10358="",K10358&lt;&gt;""),"SEM LOTE",IF(AND(Q10358&lt;&gt;"",Q10358&gt;=Parametros!$B$11),"PARADO/SEM GIRO","OK"))))))))))</f>
        <v>OK</v>
      </c>
      <c r="T10358" s="29" t="str">
        <f aca="false">IF(AND($S10358="PARADO/SEM GIRO",$K10358="KG",OR(Painel!$B$5="(Todos)",A10358=Painel!$B$5)*OR(Painel!$E$5="(Todos)",P10358=Painel!$E$5)),$J10358+ROW()/10000000,"")</f>
        <v/>
      </c>
      <c r="U10358" s="29" t="str">
        <f aca="false">IF(AND($S10358="VENCIDO",$K10358="KG",OR(Painel!$B$5="(Todos)",A10358=Painel!$B$5)*OR(Painel!$E$5="(Todos)",P10358=Painel!$E$5)),$J10358+ROW()/10000000,"")</f>
        <v/>
      </c>
    </row>
    <row r="10359" customFormat="false" ht="15" hidden="false" customHeight="false" outlineLevel="0" collapsed="false">
      <c r="A10359" s="29" t="s">
        <v>58</v>
      </c>
      <c r="B10359" s="29" t="s">
        <v>17510</v>
      </c>
      <c r="C10359" s="29" t="s">
        <v>15892</v>
      </c>
      <c r="D10359" s="29" t="s">
        <v>15893</v>
      </c>
      <c r="E10359" s="29" t="n">
        <v>107</v>
      </c>
      <c r="F10359" s="29"/>
      <c r="G10359" s="29" t="s">
        <v>17540</v>
      </c>
      <c r="H10359" s="30" t="n">
        <v>1000</v>
      </c>
      <c r="I10359" s="31" t="n">
        <v>46285</v>
      </c>
      <c r="J10359" s="30" t="n">
        <v>1000</v>
      </c>
      <c r="K10359" s="29" t="s">
        <v>120</v>
      </c>
      <c r="L10359" s="29" t="s">
        <v>116</v>
      </c>
      <c r="M10359" s="29"/>
      <c r="N10359" s="29" t="s">
        <v>122</v>
      </c>
      <c r="O10359" s="31" t="n">
        <v>46956</v>
      </c>
      <c r="P10359" s="29" t="s">
        <v>123</v>
      </c>
      <c r="Q10359" s="29" t="n">
        <f aca="false">IFERROR(VALUE(L10359),"")</f>
        <v>0</v>
      </c>
      <c r="R10359" s="29" t="n">
        <f aca="true">IF(O10359="","",O10359-TODAY())</f>
        <v>671</v>
      </c>
      <c r="S10359" s="29" t="str">
        <f aca="false">IF(C10359="&lt;&lt; vazio &gt;&gt;","VAZIA",IF(AND(O10359&lt;&gt;"",R10359&lt;0),"VENCIDO",IF(AND(O10359&lt;&gt;"",R10359&lt;=Parametros!$B$10),"PRÓX. VENCIMENTO",IF(F10359="Q","QUALIDADE",IF(F10359="S","BLOQUEADO",IF(F10359="R","RESTRITO/DEVOLUÇÃO",IF(OR(N10359="QUAR",N10359="QRES"),"QUARENTENA",IF(OR(B10359="DESCARTE",B10359="DEVOLUÇÃO"),"DESCARTE/DEVOLUÇÃO",IF(AND(D10359="",K10359&lt;&gt;""),"SEM LOTE",IF(AND(Q10359&lt;&gt;"",Q10359&gt;=Parametros!$B$11),"PARADO/SEM GIRO","OK"))))))))))</f>
        <v>OK</v>
      </c>
      <c r="T10359" s="29" t="str">
        <f aca="false">IF(AND($S10359="PARADO/SEM GIRO",$K10359="KG",OR(Painel!$B$5="(Todos)",A10359=Painel!$B$5)*OR(Painel!$E$5="(Todos)",P10359=Painel!$E$5)),$J10359+ROW()/10000000,"")</f>
        <v/>
      </c>
      <c r="U10359" s="29" t="str">
        <f aca="false">IF(AND($S10359="VENCIDO",$K10359="KG",OR(Painel!$B$5="(Todos)",A10359=Painel!$B$5)*OR(Painel!$E$5="(Todos)",P10359=Painel!$E$5)),$J10359+ROW()/10000000,"")</f>
        <v/>
      </c>
    </row>
    <row r="10360" customFormat="false" ht="15" hidden="false" customHeight="false" outlineLevel="0" collapsed="false">
      <c r="A10360" s="29" t="s">
        <v>58</v>
      </c>
      <c r="B10360" s="29" t="s">
        <v>17510</v>
      </c>
      <c r="C10360" s="29" t="s">
        <v>15892</v>
      </c>
      <c r="D10360" s="29" t="s">
        <v>15893</v>
      </c>
      <c r="E10360" s="29" t="n">
        <v>107</v>
      </c>
      <c r="F10360" s="29"/>
      <c r="G10360" s="29" t="s">
        <v>17541</v>
      </c>
      <c r="H10360" s="30" t="n">
        <v>1000</v>
      </c>
      <c r="I10360" s="31" t="n">
        <v>46284</v>
      </c>
      <c r="J10360" s="30" t="n">
        <v>1000</v>
      </c>
      <c r="K10360" s="29" t="s">
        <v>120</v>
      </c>
      <c r="L10360" s="29" t="s">
        <v>388</v>
      </c>
      <c r="M10360" s="29"/>
      <c r="N10360" s="29" t="s">
        <v>122</v>
      </c>
      <c r="O10360" s="31" t="n">
        <v>46956</v>
      </c>
      <c r="P10360" s="29" t="s">
        <v>123</v>
      </c>
      <c r="Q10360" s="29" t="n">
        <f aca="false">IFERROR(VALUE(L10360),"")</f>
        <v>1</v>
      </c>
      <c r="R10360" s="29" t="n">
        <f aca="true">IF(O10360="","",O10360-TODAY())</f>
        <v>671</v>
      </c>
      <c r="S10360" s="29" t="str">
        <f aca="false">IF(C10360="&lt;&lt; vazio &gt;&gt;","VAZIA",IF(AND(O10360&lt;&gt;"",R10360&lt;0),"VENCIDO",IF(AND(O10360&lt;&gt;"",R10360&lt;=Parametros!$B$10),"PRÓX. VENCIMENTO",IF(F10360="Q","QUALIDADE",IF(F10360="S","BLOQUEADO",IF(F10360="R","RESTRITO/DEVOLUÇÃO",IF(OR(N10360="QUAR",N10360="QRES"),"QUARENTENA",IF(OR(B10360="DESCARTE",B10360="DEVOLUÇÃO"),"DESCARTE/DEVOLUÇÃO",IF(AND(D10360="",K10360&lt;&gt;""),"SEM LOTE",IF(AND(Q10360&lt;&gt;"",Q10360&gt;=Parametros!$B$11),"PARADO/SEM GIRO","OK"))))))))))</f>
        <v>OK</v>
      </c>
      <c r="T10360" s="29" t="str">
        <f aca="false">IF(AND($S10360="PARADO/SEM GIRO",$K10360="KG",OR(Painel!$B$5="(Todos)",A10360=Painel!$B$5)*OR(Painel!$E$5="(Todos)",P10360=Painel!$E$5)),$J10360+ROW()/10000000,"")</f>
        <v/>
      </c>
      <c r="U10360" s="29" t="str">
        <f aca="false">IF(AND($S10360="VENCIDO",$K10360="KG",OR(Painel!$B$5="(Todos)",A10360=Painel!$B$5)*OR(Painel!$E$5="(Todos)",P10360=Painel!$E$5)),$J10360+ROW()/10000000,"")</f>
        <v/>
      </c>
    </row>
    <row r="10361" customFormat="false" ht="15" hidden="false" customHeight="false" outlineLevel="0" collapsed="false">
      <c r="A10361" s="29" t="s">
        <v>58</v>
      </c>
      <c r="B10361" s="29" t="s">
        <v>17510</v>
      </c>
      <c r="C10361" s="29" t="s">
        <v>15892</v>
      </c>
      <c r="D10361" s="29" t="s">
        <v>15893</v>
      </c>
      <c r="E10361" s="29" t="n">
        <v>107</v>
      </c>
      <c r="F10361" s="29"/>
      <c r="G10361" s="29" t="s">
        <v>17542</v>
      </c>
      <c r="H10361" s="30" t="n">
        <v>1000</v>
      </c>
      <c r="I10361" s="31" t="n">
        <v>46284</v>
      </c>
      <c r="J10361" s="30" t="n">
        <v>1000</v>
      </c>
      <c r="K10361" s="29" t="s">
        <v>120</v>
      </c>
      <c r="L10361" s="29" t="s">
        <v>388</v>
      </c>
      <c r="M10361" s="29"/>
      <c r="N10361" s="29" t="s">
        <v>122</v>
      </c>
      <c r="O10361" s="31" t="n">
        <v>46956</v>
      </c>
      <c r="P10361" s="29" t="s">
        <v>123</v>
      </c>
      <c r="Q10361" s="29" t="n">
        <f aca="false">IFERROR(VALUE(L10361),"")</f>
        <v>1</v>
      </c>
      <c r="R10361" s="29" t="n">
        <f aca="true">IF(O10361="","",O10361-TODAY())</f>
        <v>671</v>
      </c>
      <c r="S10361" s="29" t="str">
        <f aca="false">IF(C10361="&lt;&lt; vazio &gt;&gt;","VAZIA",IF(AND(O10361&lt;&gt;"",R10361&lt;0),"VENCIDO",IF(AND(O10361&lt;&gt;"",R10361&lt;=Parametros!$B$10),"PRÓX. VENCIMENTO",IF(F10361="Q","QUALIDADE",IF(F10361="S","BLOQUEADO",IF(F10361="R","RESTRITO/DEVOLUÇÃO",IF(OR(N10361="QUAR",N10361="QRES"),"QUARENTENA",IF(OR(B10361="DESCARTE",B10361="DEVOLUÇÃO"),"DESCARTE/DEVOLUÇÃO",IF(AND(D10361="",K10361&lt;&gt;""),"SEM LOTE",IF(AND(Q10361&lt;&gt;"",Q10361&gt;=Parametros!$B$11),"PARADO/SEM GIRO","OK"))))))))))</f>
        <v>OK</v>
      </c>
      <c r="T10361" s="29" t="str">
        <f aca="false">IF(AND($S10361="PARADO/SEM GIRO",$K10361="KG",OR(Painel!$B$5="(Todos)",A10361=Painel!$B$5)*OR(Painel!$E$5="(Todos)",P10361=Painel!$E$5)),$J10361+ROW()/10000000,"")</f>
        <v/>
      </c>
      <c r="U10361" s="29" t="str">
        <f aca="false">IF(AND($S10361="VENCIDO",$K10361="KG",OR(Painel!$B$5="(Todos)",A10361=Painel!$B$5)*OR(Painel!$E$5="(Todos)",P10361=Painel!$E$5)),$J10361+ROW()/10000000,"")</f>
        <v/>
      </c>
    </row>
    <row r="10362" customFormat="false" ht="15" hidden="false" customHeight="false" outlineLevel="0" collapsed="false">
      <c r="A10362" s="29" t="s">
        <v>58</v>
      </c>
      <c r="B10362" s="29" t="s">
        <v>17510</v>
      </c>
      <c r="C10362" s="29" t="s">
        <v>15892</v>
      </c>
      <c r="D10362" s="29" t="s">
        <v>15893</v>
      </c>
      <c r="E10362" s="29" t="n">
        <v>107</v>
      </c>
      <c r="F10362" s="29"/>
      <c r="G10362" s="29" t="s">
        <v>17543</v>
      </c>
      <c r="H10362" s="30" t="n">
        <v>1000</v>
      </c>
      <c r="I10362" s="31" t="n">
        <v>46284</v>
      </c>
      <c r="J10362" s="30" t="n">
        <v>1000</v>
      </c>
      <c r="K10362" s="29" t="s">
        <v>120</v>
      </c>
      <c r="L10362" s="29" t="s">
        <v>388</v>
      </c>
      <c r="M10362" s="29"/>
      <c r="N10362" s="29" t="s">
        <v>122</v>
      </c>
      <c r="O10362" s="31" t="n">
        <v>46956</v>
      </c>
      <c r="P10362" s="29" t="s">
        <v>123</v>
      </c>
      <c r="Q10362" s="29" t="n">
        <f aca="false">IFERROR(VALUE(L10362),"")</f>
        <v>1</v>
      </c>
      <c r="R10362" s="29" t="n">
        <f aca="true">IF(O10362="","",O10362-TODAY())</f>
        <v>671</v>
      </c>
      <c r="S10362" s="29" t="str">
        <f aca="false">IF(C10362="&lt;&lt; vazio &gt;&gt;","VAZIA",IF(AND(O10362&lt;&gt;"",R10362&lt;0),"VENCIDO",IF(AND(O10362&lt;&gt;"",R10362&lt;=Parametros!$B$10),"PRÓX. VENCIMENTO",IF(F10362="Q","QUALIDADE",IF(F10362="S","BLOQUEADO",IF(F10362="R","RESTRITO/DEVOLUÇÃO",IF(OR(N10362="QUAR",N10362="QRES"),"QUARENTENA",IF(OR(B10362="DESCARTE",B10362="DEVOLUÇÃO"),"DESCARTE/DEVOLUÇÃO",IF(AND(D10362="",K10362&lt;&gt;""),"SEM LOTE",IF(AND(Q10362&lt;&gt;"",Q10362&gt;=Parametros!$B$11),"PARADO/SEM GIRO","OK"))))))))))</f>
        <v>OK</v>
      </c>
      <c r="T10362" s="29" t="str">
        <f aca="false">IF(AND($S10362="PARADO/SEM GIRO",$K10362="KG",OR(Painel!$B$5="(Todos)",A10362=Painel!$B$5)*OR(Painel!$E$5="(Todos)",P10362=Painel!$E$5)),$J10362+ROW()/10000000,"")</f>
        <v/>
      </c>
      <c r="U10362" s="29" t="str">
        <f aca="false">IF(AND($S10362="VENCIDO",$K10362="KG",OR(Painel!$B$5="(Todos)",A10362=Painel!$B$5)*OR(Painel!$E$5="(Todos)",P10362=Painel!$E$5)),$J10362+ROW()/10000000,"")</f>
        <v/>
      </c>
    </row>
    <row r="10363" customFormat="false" ht="15" hidden="false" customHeight="false" outlineLevel="0" collapsed="false">
      <c r="A10363" s="29" t="s">
        <v>58</v>
      </c>
      <c r="B10363" s="29" t="s">
        <v>17510</v>
      </c>
      <c r="C10363" s="29" t="s">
        <v>15892</v>
      </c>
      <c r="D10363" s="29" t="s">
        <v>15893</v>
      </c>
      <c r="E10363" s="29" t="n">
        <v>107</v>
      </c>
      <c r="F10363" s="29"/>
      <c r="G10363" s="29" t="s">
        <v>17544</v>
      </c>
      <c r="H10363" s="30" t="n">
        <v>1000</v>
      </c>
      <c r="I10363" s="31" t="n">
        <v>46284</v>
      </c>
      <c r="J10363" s="30" t="n">
        <v>1000</v>
      </c>
      <c r="K10363" s="29" t="s">
        <v>120</v>
      </c>
      <c r="L10363" s="29" t="s">
        <v>388</v>
      </c>
      <c r="M10363" s="29"/>
      <c r="N10363" s="29" t="s">
        <v>122</v>
      </c>
      <c r="O10363" s="31" t="n">
        <v>46956</v>
      </c>
      <c r="P10363" s="29" t="s">
        <v>123</v>
      </c>
      <c r="Q10363" s="29" t="n">
        <f aca="false">IFERROR(VALUE(L10363),"")</f>
        <v>1</v>
      </c>
      <c r="R10363" s="29" t="n">
        <f aca="true">IF(O10363="","",O10363-TODAY())</f>
        <v>671</v>
      </c>
      <c r="S10363" s="29" t="str">
        <f aca="false">IF(C10363="&lt;&lt; vazio &gt;&gt;","VAZIA",IF(AND(O10363&lt;&gt;"",R10363&lt;0),"VENCIDO",IF(AND(O10363&lt;&gt;"",R10363&lt;=Parametros!$B$10),"PRÓX. VENCIMENTO",IF(F10363="Q","QUALIDADE",IF(F10363="S","BLOQUEADO",IF(F10363="R","RESTRITO/DEVOLUÇÃO",IF(OR(N10363="QUAR",N10363="QRES"),"QUARENTENA",IF(OR(B10363="DESCARTE",B10363="DEVOLUÇÃO"),"DESCARTE/DEVOLUÇÃO",IF(AND(D10363="",K10363&lt;&gt;""),"SEM LOTE",IF(AND(Q10363&lt;&gt;"",Q10363&gt;=Parametros!$B$11),"PARADO/SEM GIRO","OK"))))))))))</f>
        <v>OK</v>
      </c>
      <c r="T10363" s="29" t="str">
        <f aca="false">IF(AND($S10363="PARADO/SEM GIRO",$K10363="KG",OR(Painel!$B$5="(Todos)",A10363=Painel!$B$5)*OR(Painel!$E$5="(Todos)",P10363=Painel!$E$5)),$J10363+ROW()/10000000,"")</f>
        <v/>
      </c>
      <c r="U10363" s="29" t="str">
        <f aca="false">IF(AND($S10363="VENCIDO",$K10363="KG",OR(Painel!$B$5="(Todos)",A10363=Painel!$B$5)*OR(Painel!$E$5="(Todos)",P10363=Painel!$E$5)),$J10363+ROW()/10000000,"")</f>
        <v/>
      </c>
    </row>
    <row r="10364" customFormat="false" ht="15" hidden="false" customHeight="false" outlineLevel="0" collapsed="false">
      <c r="A10364" s="29" t="s">
        <v>58</v>
      </c>
      <c r="B10364" s="29" t="s">
        <v>17510</v>
      </c>
      <c r="C10364" s="29" t="s">
        <v>5427</v>
      </c>
      <c r="D10364" s="29" t="s">
        <v>17545</v>
      </c>
      <c r="E10364" s="29" t="n">
        <v>107</v>
      </c>
      <c r="F10364" s="29"/>
      <c r="G10364" s="29" t="s">
        <v>17546</v>
      </c>
      <c r="H10364" s="30" t="n">
        <v>1000</v>
      </c>
      <c r="I10364" s="31" t="n">
        <v>46284</v>
      </c>
      <c r="J10364" s="30" t="n">
        <v>1000</v>
      </c>
      <c r="K10364" s="29" t="s">
        <v>120</v>
      </c>
      <c r="L10364" s="29" t="s">
        <v>388</v>
      </c>
      <c r="M10364" s="29"/>
      <c r="N10364" s="29" t="s">
        <v>122</v>
      </c>
      <c r="O10364" s="31" t="n">
        <v>46902</v>
      </c>
      <c r="P10364" s="29" t="s">
        <v>123</v>
      </c>
      <c r="Q10364" s="29" t="n">
        <f aca="false">IFERROR(VALUE(L10364),"")</f>
        <v>1</v>
      </c>
      <c r="R10364" s="29" t="n">
        <f aca="true">IF(O10364="","",O10364-TODAY())</f>
        <v>617</v>
      </c>
      <c r="S10364" s="29" t="str">
        <f aca="false">IF(C10364="&lt;&lt; vazio &gt;&gt;","VAZIA",IF(AND(O10364&lt;&gt;"",R10364&lt;0),"VENCIDO",IF(AND(O10364&lt;&gt;"",R10364&lt;=Parametros!$B$10),"PRÓX. VENCIMENTO",IF(F10364="Q","QUALIDADE",IF(F10364="S","BLOQUEADO",IF(F10364="R","RESTRITO/DEVOLUÇÃO",IF(OR(N10364="QUAR",N10364="QRES"),"QUARENTENA",IF(OR(B10364="DESCARTE",B10364="DEVOLUÇÃO"),"DESCARTE/DEVOLUÇÃO",IF(AND(D10364="",K10364&lt;&gt;""),"SEM LOTE",IF(AND(Q10364&lt;&gt;"",Q10364&gt;=Parametros!$B$11),"PARADO/SEM GIRO","OK"))))))))))</f>
        <v>OK</v>
      </c>
      <c r="T10364" s="29" t="str">
        <f aca="false">IF(AND($S10364="PARADO/SEM GIRO",$K10364="KG",OR(Painel!$B$5="(Todos)",A10364=Painel!$B$5)*OR(Painel!$E$5="(Todos)",P10364=Painel!$E$5)),$J10364+ROW()/10000000,"")</f>
        <v/>
      </c>
      <c r="U10364" s="29" t="str">
        <f aca="false">IF(AND($S10364="VENCIDO",$K10364="KG",OR(Painel!$B$5="(Todos)",A10364=Painel!$B$5)*OR(Painel!$E$5="(Todos)",P10364=Painel!$E$5)),$J10364+ROW()/10000000,"")</f>
        <v/>
      </c>
    </row>
    <row r="10365" customFormat="false" ht="15" hidden="false" customHeight="false" outlineLevel="0" collapsed="false">
      <c r="A10365" s="29" t="s">
        <v>58</v>
      </c>
      <c r="B10365" s="29" t="s">
        <v>17510</v>
      </c>
      <c r="C10365" s="29" t="s">
        <v>5427</v>
      </c>
      <c r="D10365" s="29" t="s">
        <v>17545</v>
      </c>
      <c r="E10365" s="29" t="n">
        <v>107</v>
      </c>
      <c r="F10365" s="29"/>
      <c r="G10365" s="29" t="s">
        <v>17547</v>
      </c>
      <c r="H10365" s="30" t="n">
        <v>1000</v>
      </c>
      <c r="I10365" s="31" t="n">
        <v>46284</v>
      </c>
      <c r="J10365" s="30" t="n">
        <v>1000</v>
      </c>
      <c r="K10365" s="29" t="s">
        <v>120</v>
      </c>
      <c r="L10365" s="29" t="s">
        <v>388</v>
      </c>
      <c r="M10365" s="29"/>
      <c r="N10365" s="29" t="s">
        <v>122</v>
      </c>
      <c r="O10365" s="31" t="n">
        <v>46902</v>
      </c>
      <c r="P10365" s="29" t="s">
        <v>123</v>
      </c>
      <c r="Q10365" s="29" t="n">
        <f aca="false">IFERROR(VALUE(L10365),"")</f>
        <v>1</v>
      </c>
      <c r="R10365" s="29" t="n">
        <f aca="true">IF(O10365="","",O10365-TODAY())</f>
        <v>617</v>
      </c>
      <c r="S10365" s="29" t="str">
        <f aca="false">IF(C10365="&lt;&lt; vazio &gt;&gt;","VAZIA",IF(AND(O10365&lt;&gt;"",R10365&lt;0),"VENCIDO",IF(AND(O10365&lt;&gt;"",R10365&lt;=Parametros!$B$10),"PRÓX. VENCIMENTO",IF(F10365="Q","QUALIDADE",IF(F10365="S","BLOQUEADO",IF(F10365="R","RESTRITO/DEVOLUÇÃO",IF(OR(N10365="QUAR",N10365="QRES"),"QUARENTENA",IF(OR(B10365="DESCARTE",B10365="DEVOLUÇÃO"),"DESCARTE/DEVOLUÇÃO",IF(AND(D10365="",K10365&lt;&gt;""),"SEM LOTE",IF(AND(Q10365&lt;&gt;"",Q10365&gt;=Parametros!$B$11),"PARADO/SEM GIRO","OK"))))))))))</f>
        <v>OK</v>
      </c>
      <c r="T10365" s="29" t="str">
        <f aca="false">IF(AND($S10365="PARADO/SEM GIRO",$K10365="KG",OR(Painel!$B$5="(Todos)",A10365=Painel!$B$5)*OR(Painel!$E$5="(Todos)",P10365=Painel!$E$5)),$J10365+ROW()/10000000,"")</f>
        <v/>
      </c>
      <c r="U10365" s="29" t="str">
        <f aca="false">IF(AND($S10365="VENCIDO",$K10365="KG",OR(Painel!$B$5="(Todos)",A10365=Painel!$B$5)*OR(Painel!$E$5="(Todos)",P10365=Painel!$E$5)),$J10365+ROW()/10000000,"")</f>
        <v/>
      </c>
    </row>
    <row r="10366" customFormat="false" ht="15" hidden="false" customHeight="false" outlineLevel="0" collapsed="false">
      <c r="A10366" s="29" t="s">
        <v>58</v>
      </c>
      <c r="B10366" s="29" t="s">
        <v>17510</v>
      </c>
      <c r="C10366" s="29" t="s">
        <v>5427</v>
      </c>
      <c r="D10366" s="29" t="s">
        <v>17545</v>
      </c>
      <c r="E10366" s="29" t="n">
        <v>107</v>
      </c>
      <c r="F10366" s="29"/>
      <c r="G10366" s="29" t="s">
        <v>17548</v>
      </c>
      <c r="H10366" s="30" t="n">
        <v>1000</v>
      </c>
      <c r="I10366" s="31" t="n">
        <v>46284</v>
      </c>
      <c r="J10366" s="30" t="n">
        <v>1000</v>
      </c>
      <c r="K10366" s="29" t="s">
        <v>120</v>
      </c>
      <c r="L10366" s="29" t="s">
        <v>388</v>
      </c>
      <c r="M10366" s="29"/>
      <c r="N10366" s="29" t="s">
        <v>122</v>
      </c>
      <c r="O10366" s="31" t="n">
        <v>46902</v>
      </c>
      <c r="P10366" s="29" t="s">
        <v>123</v>
      </c>
      <c r="Q10366" s="29" t="n">
        <f aca="false">IFERROR(VALUE(L10366),"")</f>
        <v>1</v>
      </c>
      <c r="R10366" s="29" t="n">
        <f aca="true">IF(O10366="","",O10366-TODAY())</f>
        <v>617</v>
      </c>
      <c r="S10366" s="29" t="str">
        <f aca="false">IF(C10366="&lt;&lt; vazio &gt;&gt;","VAZIA",IF(AND(O10366&lt;&gt;"",R10366&lt;0),"VENCIDO",IF(AND(O10366&lt;&gt;"",R10366&lt;=Parametros!$B$10),"PRÓX. VENCIMENTO",IF(F10366="Q","QUALIDADE",IF(F10366="S","BLOQUEADO",IF(F10366="R","RESTRITO/DEVOLUÇÃO",IF(OR(N10366="QUAR",N10366="QRES"),"QUARENTENA",IF(OR(B10366="DESCARTE",B10366="DEVOLUÇÃO"),"DESCARTE/DEVOLUÇÃO",IF(AND(D10366="",K10366&lt;&gt;""),"SEM LOTE",IF(AND(Q10366&lt;&gt;"",Q10366&gt;=Parametros!$B$11),"PARADO/SEM GIRO","OK"))))))))))</f>
        <v>OK</v>
      </c>
      <c r="T10366" s="29" t="str">
        <f aca="false">IF(AND($S10366="PARADO/SEM GIRO",$K10366="KG",OR(Painel!$B$5="(Todos)",A10366=Painel!$B$5)*OR(Painel!$E$5="(Todos)",P10366=Painel!$E$5)),$J10366+ROW()/10000000,"")</f>
        <v/>
      </c>
      <c r="U10366" s="29" t="str">
        <f aca="false">IF(AND($S10366="VENCIDO",$K10366="KG",OR(Painel!$B$5="(Todos)",A10366=Painel!$B$5)*OR(Painel!$E$5="(Todos)",P10366=Painel!$E$5)),$J10366+ROW()/10000000,"")</f>
        <v/>
      </c>
    </row>
    <row r="10367" customFormat="false" ht="15" hidden="false" customHeight="false" outlineLevel="0" collapsed="false">
      <c r="A10367" s="29" t="s">
        <v>58</v>
      </c>
      <c r="B10367" s="29" t="s">
        <v>17510</v>
      </c>
      <c r="C10367" s="29" t="s">
        <v>5427</v>
      </c>
      <c r="D10367" s="29" t="s">
        <v>17545</v>
      </c>
      <c r="E10367" s="29" t="n">
        <v>107</v>
      </c>
      <c r="F10367" s="29"/>
      <c r="G10367" s="29" t="s">
        <v>17549</v>
      </c>
      <c r="H10367" s="30" t="n">
        <v>1000</v>
      </c>
      <c r="I10367" s="31" t="n">
        <v>46284</v>
      </c>
      <c r="J10367" s="30" t="n">
        <v>1000</v>
      </c>
      <c r="K10367" s="29" t="s">
        <v>120</v>
      </c>
      <c r="L10367" s="29" t="s">
        <v>388</v>
      </c>
      <c r="M10367" s="29"/>
      <c r="N10367" s="29" t="s">
        <v>122</v>
      </c>
      <c r="O10367" s="31" t="n">
        <v>46902</v>
      </c>
      <c r="P10367" s="29" t="s">
        <v>123</v>
      </c>
      <c r="Q10367" s="29" t="n">
        <f aca="false">IFERROR(VALUE(L10367),"")</f>
        <v>1</v>
      </c>
      <c r="R10367" s="29" t="n">
        <f aca="true">IF(O10367="","",O10367-TODAY())</f>
        <v>617</v>
      </c>
      <c r="S10367" s="29" t="str">
        <f aca="false">IF(C10367="&lt;&lt; vazio &gt;&gt;","VAZIA",IF(AND(O10367&lt;&gt;"",R10367&lt;0),"VENCIDO",IF(AND(O10367&lt;&gt;"",R10367&lt;=Parametros!$B$10),"PRÓX. VENCIMENTO",IF(F10367="Q","QUALIDADE",IF(F10367="S","BLOQUEADO",IF(F10367="R","RESTRITO/DEVOLUÇÃO",IF(OR(N10367="QUAR",N10367="QRES"),"QUARENTENA",IF(OR(B10367="DESCARTE",B10367="DEVOLUÇÃO"),"DESCARTE/DEVOLUÇÃO",IF(AND(D10367="",K10367&lt;&gt;""),"SEM LOTE",IF(AND(Q10367&lt;&gt;"",Q10367&gt;=Parametros!$B$11),"PARADO/SEM GIRO","OK"))))))))))</f>
        <v>OK</v>
      </c>
      <c r="T10367" s="29" t="str">
        <f aca="false">IF(AND($S10367="PARADO/SEM GIRO",$K10367="KG",OR(Painel!$B$5="(Todos)",A10367=Painel!$B$5)*OR(Painel!$E$5="(Todos)",P10367=Painel!$E$5)),$J10367+ROW()/10000000,"")</f>
        <v/>
      </c>
      <c r="U10367" s="29" t="str">
        <f aca="false">IF(AND($S10367="VENCIDO",$K10367="KG",OR(Painel!$B$5="(Todos)",A10367=Painel!$B$5)*OR(Painel!$E$5="(Todos)",P10367=Painel!$E$5)),$J10367+ROW()/10000000,"")</f>
        <v/>
      </c>
    </row>
    <row r="10368" customFormat="false" ht="15" hidden="false" customHeight="false" outlineLevel="0" collapsed="false">
      <c r="A10368" s="29" t="s">
        <v>58</v>
      </c>
      <c r="B10368" s="29" t="s">
        <v>17510</v>
      </c>
      <c r="C10368" s="29" t="s">
        <v>5427</v>
      </c>
      <c r="D10368" s="29" t="s">
        <v>17545</v>
      </c>
      <c r="E10368" s="29" t="n">
        <v>107</v>
      </c>
      <c r="F10368" s="29"/>
      <c r="G10368" s="29" t="s">
        <v>17550</v>
      </c>
      <c r="H10368" s="30" t="n">
        <v>1000</v>
      </c>
      <c r="I10368" s="31" t="n">
        <v>46285</v>
      </c>
      <c r="J10368" s="30" t="n">
        <v>1000</v>
      </c>
      <c r="K10368" s="29" t="s">
        <v>120</v>
      </c>
      <c r="L10368" s="29" t="s">
        <v>116</v>
      </c>
      <c r="M10368" s="29"/>
      <c r="N10368" s="29" t="s">
        <v>122</v>
      </c>
      <c r="O10368" s="31" t="n">
        <v>46902</v>
      </c>
      <c r="P10368" s="29" t="s">
        <v>123</v>
      </c>
      <c r="Q10368" s="29" t="n">
        <f aca="false">IFERROR(VALUE(L10368),"")</f>
        <v>0</v>
      </c>
      <c r="R10368" s="29" t="n">
        <f aca="true">IF(O10368="","",O10368-TODAY())</f>
        <v>617</v>
      </c>
      <c r="S10368" s="29" t="str">
        <f aca="false">IF(C10368="&lt;&lt; vazio &gt;&gt;","VAZIA",IF(AND(O10368&lt;&gt;"",R10368&lt;0),"VENCIDO",IF(AND(O10368&lt;&gt;"",R10368&lt;=Parametros!$B$10),"PRÓX. VENCIMENTO",IF(F10368="Q","QUALIDADE",IF(F10368="S","BLOQUEADO",IF(F10368="R","RESTRITO/DEVOLUÇÃO",IF(OR(N10368="QUAR",N10368="QRES"),"QUARENTENA",IF(OR(B10368="DESCARTE",B10368="DEVOLUÇÃO"),"DESCARTE/DEVOLUÇÃO",IF(AND(D10368="",K10368&lt;&gt;""),"SEM LOTE",IF(AND(Q10368&lt;&gt;"",Q10368&gt;=Parametros!$B$11),"PARADO/SEM GIRO","OK"))))))))))</f>
        <v>OK</v>
      </c>
      <c r="T10368" s="29" t="str">
        <f aca="false">IF(AND($S10368="PARADO/SEM GIRO",$K10368="KG",OR(Painel!$B$5="(Todos)",A10368=Painel!$B$5)*OR(Painel!$E$5="(Todos)",P10368=Painel!$E$5)),$J10368+ROW()/10000000,"")</f>
        <v/>
      </c>
      <c r="U10368" s="29" t="str">
        <f aca="false">IF(AND($S10368="VENCIDO",$K10368="KG",OR(Painel!$B$5="(Todos)",A10368=Painel!$B$5)*OR(Painel!$E$5="(Todos)",P10368=Painel!$E$5)),$J10368+ROW()/10000000,"")</f>
        <v/>
      </c>
    </row>
    <row r="10369" customFormat="false" ht="15" hidden="false" customHeight="false" outlineLevel="0" collapsed="false">
      <c r="A10369" s="29" t="s">
        <v>58</v>
      </c>
      <c r="B10369" s="29" t="s">
        <v>17510</v>
      </c>
      <c r="C10369" s="29" t="s">
        <v>5427</v>
      </c>
      <c r="D10369" s="29" t="s">
        <v>15894</v>
      </c>
      <c r="E10369" s="29" t="n">
        <v>107</v>
      </c>
      <c r="F10369" s="29"/>
      <c r="G10369" s="29" t="s">
        <v>17551</v>
      </c>
      <c r="H10369" s="30" t="n">
        <v>1000</v>
      </c>
      <c r="I10369" s="31" t="n">
        <v>46284</v>
      </c>
      <c r="J10369" s="30" t="n">
        <v>1000</v>
      </c>
      <c r="K10369" s="29" t="s">
        <v>120</v>
      </c>
      <c r="L10369" s="29" t="s">
        <v>388</v>
      </c>
      <c r="M10369" s="29"/>
      <c r="N10369" s="29" t="s">
        <v>122</v>
      </c>
      <c r="O10369" s="31" t="n">
        <v>46909</v>
      </c>
      <c r="P10369" s="29" t="s">
        <v>123</v>
      </c>
      <c r="Q10369" s="29" t="n">
        <f aca="false">IFERROR(VALUE(L10369),"")</f>
        <v>1</v>
      </c>
      <c r="R10369" s="29" t="n">
        <f aca="true">IF(O10369="","",O10369-TODAY())</f>
        <v>624</v>
      </c>
      <c r="S10369" s="29" t="str">
        <f aca="false">IF(C10369="&lt;&lt; vazio &gt;&gt;","VAZIA",IF(AND(O10369&lt;&gt;"",R10369&lt;0),"VENCIDO",IF(AND(O10369&lt;&gt;"",R10369&lt;=Parametros!$B$10),"PRÓX. VENCIMENTO",IF(F10369="Q","QUALIDADE",IF(F10369="S","BLOQUEADO",IF(F10369="R","RESTRITO/DEVOLUÇÃO",IF(OR(N10369="QUAR",N10369="QRES"),"QUARENTENA",IF(OR(B10369="DESCARTE",B10369="DEVOLUÇÃO"),"DESCARTE/DEVOLUÇÃO",IF(AND(D10369="",K10369&lt;&gt;""),"SEM LOTE",IF(AND(Q10369&lt;&gt;"",Q10369&gt;=Parametros!$B$11),"PARADO/SEM GIRO","OK"))))))))))</f>
        <v>OK</v>
      </c>
      <c r="T10369" s="29" t="str">
        <f aca="false">IF(AND($S10369="PARADO/SEM GIRO",$K10369="KG",OR(Painel!$B$5="(Todos)",A10369=Painel!$B$5)*OR(Painel!$E$5="(Todos)",P10369=Painel!$E$5)),$J10369+ROW()/10000000,"")</f>
        <v/>
      </c>
      <c r="U10369" s="29" t="str">
        <f aca="false">IF(AND($S10369="VENCIDO",$K10369="KG",OR(Painel!$B$5="(Todos)",A10369=Painel!$B$5)*OR(Painel!$E$5="(Todos)",P10369=Painel!$E$5)),$J10369+ROW()/10000000,"")</f>
        <v/>
      </c>
    </row>
    <row r="10370" customFormat="false" ht="15" hidden="false" customHeight="false" outlineLevel="0" collapsed="false">
      <c r="A10370" s="29" t="s">
        <v>58</v>
      </c>
      <c r="B10370" s="29" t="s">
        <v>17510</v>
      </c>
      <c r="C10370" s="29" t="s">
        <v>5427</v>
      </c>
      <c r="D10370" s="29" t="s">
        <v>15894</v>
      </c>
      <c r="E10370" s="29" t="n">
        <v>107</v>
      </c>
      <c r="F10370" s="29"/>
      <c r="G10370" s="29" t="s">
        <v>17552</v>
      </c>
      <c r="H10370" s="30" t="n">
        <v>1000</v>
      </c>
      <c r="I10370" s="31" t="n">
        <v>46284</v>
      </c>
      <c r="J10370" s="30" t="n">
        <v>1000</v>
      </c>
      <c r="K10370" s="29" t="s">
        <v>120</v>
      </c>
      <c r="L10370" s="29" t="s">
        <v>388</v>
      </c>
      <c r="M10370" s="29"/>
      <c r="N10370" s="29" t="s">
        <v>122</v>
      </c>
      <c r="O10370" s="31" t="n">
        <v>46909</v>
      </c>
      <c r="P10370" s="29" t="s">
        <v>123</v>
      </c>
      <c r="Q10370" s="29" t="n">
        <f aca="false">IFERROR(VALUE(L10370),"")</f>
        <v>1</v>
      </c>
      <c r="R10370" s="29" t="n">
        <f aca="true">IF(O10370="","",O10370-TODAY())</f>
        <v>624</v>
      </c>
      <c r="S10370" s="29" t="str">
        <f aca="false">IF(C10370="&lt;&lt; vazio &gt;&gt;","VAZIA",IF(AND(O10370&lt;&gt;"",R10370&lt;0),"VENCIDO",IF(AND(O10370&lt;&gt;"",R10370&lt;=Parametros!$B$10),"PRÓX. VENCIMENTO",IF(F10370="Q","QUALIDADE",IF(F10370="S","BLOQUEADO",IF(F10370="R","RESTRITO/DEVOLUÇÃO",IF(OR(N10370="QUAR",N10370="QRES"),"QUARENTENA",IF(OR(B10370="DESCARTE",B10370="DEVOLUÇÃO"),"DESCARTE/DEVOLUÇÃO",IF(AND(D10370="",K10370&lt;&gt;""),"SEM LOTE",IF(AND(Q10370&lt;&gt;"",Q10370&gt;=Parametros!$B$11),"PARADO/SEM GIRO","OK"))))))))))</f>
        <v>OK</v>
      </c>
      <c r="T10370" s="29" t="str">
        <f aca="false">IF(AND($S10370="PARADO/SEM GIRO",$K10370="KG",OR(Painel!$B$5="(Todos)",A10370=Painel!$B$5)*OR(Painel!$E$5="(Todos)",P10370=Painel!$E$5)),$J10370+ROW()/10000000,"")</f>
        <v/>
      </c>
      <c r="U10370" s="29" t="str">
        <f aca="false">IF(AND($S10370="VENCIDO",$K10370="KG",OR(Painel!$B$5="(Todos)",A10370=Painel!$B$5)*OR(Painel!$E$5="(Todos)",P10370=Painel!$E$5)),$J10370+ROW()/10000000,"")</f>
        <v/>
      </c>
    </row>
    <row r="10371" customFormat="false" ht="15" hidden="false" customHeight="false" outlineLevel="0" collapsed="false">
      <c r="A10371" s="29" t="s">
        <v>58</v>
      </c>
      <c r="B10371" s="29" t="s">
        <v>17510</v>
      </c>
      <c r="C10371" s="29" t="s">
        <v>5427</v>
      </c>
      <c r="D10371" s="29" t="s">
        <v>15894</v>
      </c>
      <c r="E10371" s="29" t="n">
        <v>107</v>
      </c>
      <c r="F10371" s="29"/>
      <c r="G10371" s="29" t="s">
        <v>17553</v>
      </c>
      <c r="H10371" s="30" t="n">
        <v>1000</v>
      </c>
      <c r="I10371" s="31" t="n">
        <v>46284</v>
      </c>
      <c r="J10371" s="30" t="n">
        <v>1000</v>
      </c>
      <c r="K10371" s="29" t="s">
        <v>120</v>
      </c>
      <c r="L10371" s="29" t="s">
        <v>388</v>
      </c>
      <c r="M10371" s="29"/>
      <c r="N10371" s="29" t="s">
        <v>122</v>
      </c>
      <c r="O10371" s="31" t="n">
        <v>46909</v>
      </c>
      <c r="P10371" s="29" t="s">
        <v>123</v>
      </c>
      <c r="Q10371" s="29" t="n">
        <f aca="false">IFERROR(VALUE(L10371),"")</f>
        <v>1</v>
      </c>
      <c r="R10371" s="29" t="n">
        <f aca="true">IF(O10371="","",O10371-TODAY())</f>
        <v>624</v>
      </c>
      <c r="S10371" s="29" t="str">
        <f aca="false">IF(C10371="&lt;&lt; vazio &gt;&gt;","VAZIA",IF(AND(O10371&lt;&gt;"",R10371&lt;0),"VENCIDO",IF(AND(O10371&lt;&gt;"",R10371&lt;=Parametros!$B$10),"PRÓX. VENCIMENTO",IF(F10371="Q","QUALIDADE",IF(F10371="S","BLOQUEADO",IF(F10371="R","RESTRITO/DEVOLUÇÃO",IF(OR(N10371="QUAR",N10371="QRES"),"QUARENTENA",IF(OR(B10371="DESCARTE",B10371="DEVOLUÇÃO"),"DESCARTE/DEVOLUÇÃO",IF(AND(D10371="",K10371&lt;&gt;""),"SEM LOTE",IF(AND(Q10371&lt;&gt;"",Q10371&gt;=Parametros!$B$11),"PARADO/SEM GIRO","OK"))))))))))</f>
        <v>OK</v>
      </c>
      <c r="T10371" s="29" t="str">
        <f aca="false">IF(AND($S10371="PARADO/SEM GIRO",$K10371="KG",OR(Painel!$B$5="(Todos)",A10371=Painel!$B$5)*OR(Painel!$E$5="(Todos)",P10371=Painel!$E$5)),$J10371+ROW()/10000000,"")</f>
        <v/>
      </c>
      <c r="U10371" s="29" t="str">
        <f aca="false">IF(AND($S10371="VENCIDO",$K10371="KG",OR(Painel!$B$5="(Todos)",A10371=Painel!$B$5)*OR(Painel!$E$5="(Todos)",P10371=Painel!$E$5)),$J10371+ROW()/10000000,"")</f>
        <v/>
      </c>
    </row>
    <row r="10372" customFormat="false" ht="15" hidden="false" customHeight="false" outlineLevel="0" collapsed="false">
      <c r="A10372" s="29" t="s">
        <v>58</v>
      </c>
      <c r="B10372" s="29" t="s">
        <v>17510</v>
      </c>
      <c r="C10372" s="29" t="s">
        <v>5427</v>
      </c>
      <c r="D10372" s="29" t="s">
        <v>15894</v>
      </c>
      <c r="E10372" s="29" t="n">
        <v>107</v>
      </c>
      <c r="F10372" s="29"/>
      <c r="G10372" s="29" t="s">
        <v>17554</v>
      </c>
      <c r="H10372" s="30" t="n">
        <v>1000</v>
      </c>
      <c r="I10372" s="31" t="n">
        <v>46284</v>
      </c>
      <c r="J10372" s="30" t="n">
        <v>1000</v>
      </c>
      <c r="K10372" s="29" t="s">
        <v>120</v>
      </c>
      <c r="L10372" s="29" t="s">
        <v>388</v>
      </c>
      <c r="M10372" s="29"/>
      <c r="N10372" s="29" t="s">
        <v>122</v>
      </c>
      <c r="O10372" s="31" t="n">
        <v>46909</v>
      </c>
      <c r="P10372" s="29" t="s">
        <v>123</v>
      </c>
      <c r="Q10372" s="29" t="n">
        <f aca="false">IFERROR(VALUE(L10372),"")</f>
        <v>1</v>
      </c>
      <c r="R10372" s="29" t="n">
        <f aca="true">IF(O10372="","",O10372-TODAY())</f>
        <v>624</v>
      </c>
      <c r="S10372" s="29" t="str">
        <f aca="false">IF(C10372="&lt;&lt; vazio &gt;&gt;","VAZIA",IF(AND(O10372&lt;&gt;"",R10372&lt;0),"VENCIDO",IF(AND(O10372&lt;&gt;"",R10372&lt;=Parametros!$B$10),"PRÓX. VENCIMENTO",IF(F10372="Q","QUALIDADE",IF(F10372="S","BLOQUEADO",IF(F10372="R","RESTRITO/DEVOLUÇÃO",IF(OR(N10372="QUAR",N10372="QRES"),"QUARENTENA",IF(OR(B10372="DESCARTE",B10372="DEVOLUÇÃO"),"DESCARTE/DEVOLUÇÃO",IF(AND(D10372="",K10372&lt;&gt;""),"SEM LOTE",IF(AND(Q10372&lt;&gt;"",Q10372&gt;=Parametros!$B$11),"PARADO/SEM GIRO","OK"))))))))))</f>
        <v>OK</v>
      </c>
      <c r="T10372" s="29" t="str">
        <f aca="false">IF(AND($S10372="PARADO/SEM GIRO",$K10372="KG",OR(Painel!$B$5="(Todos)",A10372=Painel!$B$5)*OR(Painel!$E$5="(Todos)",P10372=Painel!$E$5)),$J10372+ROW()/10000000,"")</f>
        <v/>
      </c>
      <c r="U10372" s="29" t="str">
        <f aca="false">IF(AND($S10372="VENCIDO",$K10372="KG",OR(Painel!$B$5="(Todos)",A10372=Painel!$B$5)*OR(Painel!$E$5="(Todos)",P10372=Painel!$E$5)),$J10372+ROW()/10000000,"")</f>
        <v/>
      </c>
    </row>
    <row r="10373" customFormat="false" ht="15" hidden="false" customHeight="false" outlineLevel="0" collapsed="false">
      <c r="A10373" s="29" t="s">
        <v>58</v>
      </c>
      <c r="B10373" s="29" t="s">
        <v>17510</v>
      </c>
      <c r="C10373" s="29" t="s">
        <v>5427</v>
      </c>
      <c r="D10373" s="29" t="s">
        <v>15894</v>
      </c>
      <c r="E10373" s="29" t="n">
        <v>107</v>
      </c>
      <c r="F10373" s="29"/>
      <c r="G10373" s="29" t="s">
        <v>17555</v>
      </c>
      <c r="H10373" s="30" t="n">
        <v>1000</v>
      </c>
      <c r="I10373" s="31" t="n">
        <v>46284</v>
      </c>
      <c r="J10373" s="30" t="n">
        <v>1000</v>
      </c>
      <c r="K10373" s="29" t="s">
        <v>120</v>
      </c>
      <c r="L10373" s="29" t="s">
        <v>388</v>
      </c>
      <c r="M10373" s="29"/>
      <c r="N10373" s="29" t="s">
        <v>122</v>
      </c>
      <c r="O10373" s="31" t="n">
        <v>46909</v>
      </c>
      <c r="P10373" s="29" t="s">
        <v>123</v>
      </c>
      <c r="Q10373" s="29" t="n">
        <f aca="false">IFERROR(VALUE(L10373),"")</f>
        <v>1</v>
      </c>
      <c r="R10373" s="29" t="n">
        <f aca="true">IF(O10373="","",O10373-TODAY())</f>
        <v>624</v>
      </c>
      <c r="S10373" s="29" t="str">
        <f aca="false">IF(C10373="&lt;&lt; vazio &gt;&gt;","VAZIA",IF(AND(O10373&lt;&gt;"",R10373&lt;0),"VENCIDO",IF(AND(O10373&lt;&gt;"",R10373&lt;=Parametros!$B$10),"PRÓX. VENCIMENTO",IF(F10373="Q","QUALIDADE",IF(F10373="S","BLOQUEADO",IF(F10373="R","RESTRITO/DEVOLUÇÃO",IF(OR(N10373="QUAR",N10373="QRES"),"QUARENTENA",IF(OR(B10373="DESCARTE",B10373="DEVOLUÇÃO"),"DESCARTE/DEVOLUÇÃO",IF(AND(D10373="",K10373&lt;&gt;""),"SEM LOTE",IF(AND(Q10373&lt;&gt;"",Q10373&gt;=Parametros!$B$11),"PARADO/SEM GIRO","OK"))))))))))</f>
        <v>OK</v>
      </c>
      <c r="T10373" s="29" t="str">
        <f aca="false">IF(AND($S10373="PARADO/SEM GIRO",$K10373="KG",OR(Painel!$B$5="(Todos)",A10373=Painel!$B$5)*OR(Painel!$E$5="(Todos)",P10373=Painel!$E$5)),$J10373+ROW()/10000000,"")</f>
        <v/>
      </c>
      <c r="U10373" s="29" t="str">
        <f aca="false">IF(AND($S10373="VENCIDO",$K10373="KG",OR(Painel!$B$5="(Todos)",A10373=Painel!$B$5)*OR(Painel!$E$5="(Todos)",P10373=Painel!$E$5)),$J10373+ROW()/10000000,"")</f>
        <v/>
      </c>
    </row>
    <row r="10374" customFormat="false" ht="15" hidden="false" customHeight="false" outlineLevel="0" collapsed="false">
      <c r="A10374" s="29" t="s">
        <v>58</v>
      </c>
      <c r="B10374" s="29" t="s">
        <v>17510</v>
      </c>
      <c r="C10374" s="29" t="s">
        <v>5427</v>
      </c>
      <c r="D10374" s="29" t="s">
        <v>15896</v>
      </c>
      <c r="E10374" s="29" t="n">
        <v>107</v>
      </c>
      <c r="F10374" s="29"/>
      <c r="G10374" s="29" t="s">
        <v>17556</v>
      </c>
      <c r="H10374" s="30" t="n">
        <v>1000</v>
      </c>
      <c r="I10374" s="31" t="n">
        <v>46284</v>
      </c>
      <c r="J10374" s="30" t="n">
        <v>1000</v>
      </c>
      <c r="K10374" s="29" t="s">
        <v>120</v>
      </c>
      <c r="L10374" s="29" t="s">
        <v>388</v>
      </c>
      <c r="M10374" s="29"/>
      <c r="N10374" s="29" t="s">
        <v>122</v>
      </c>
      <c r="O10374" s="31" t="n">
        <v>46938</v>
      </c>
      <c r="P10374" s="29" t="s">
        <v>123</v>
      </c>
      <c r="Q10374" s="29" t="n">
        <f aca="false">IFERROR(VALUE(L10374),"")</f>
        <v>1</v>
      </c>
      <c r="R10374" s="29" t="n">
        <f aca="true">IF(O10374="","",O10374-TODAY())</f>
        <v>653</v>
      </c>
      <c r="S10374" s="29" t="str">
        <f aca="false">IF(C10374="&lt;&lt; vazio &gt;&gt;","VAZIA",IF(AND(O10374&lt;&gt;"",R10374&lt;0),"VENCIDO",IF(AND(O10374&lt;&gt;"",R10374&lt;=Parametros!$B$10),"PRÓX. VENCIMENTO",IF(F10374="Q","QUALIDADE",IF(F10374="S","BLOQUEADO",IF(F10374="R","RESTRITO/DEVOLUÇÃO",IF(OR(N10374="QUAR",N10374="QRES"),"QUARENTENA",IF(OR(B10374="DESCARTE",B10374="DEVOLUÇÃO"),"DESCARTE/DEVOLUÇÃO",IF(AND(D10374="",K10374&lt;&gt;""),"SEM LOTE",IF(AND(Q10374&lt;&gt;"",Q10374&gt;=Parametros!$B$11),"PARADO/SEM GIRO","OK"))))))))))</f>
        <v>OK</v>
      </c>
      <c r="T10374" s="29" t="str">
        <f aca="false">IF(AND($S10374="PARADO/SEM GIRO",$K10374="KG",OR(Painel!$B$5="(Todos)",A10374=Painel!$B$5)*OR(Painel!$E$5="(Todos)",P10374=Painel!$E$5)),$J10374+ROW()/10000000,"")</f>
        <v/>
      </c>
      <c r="U10374" s="29" t="str">
        <f aca="false">IF(AND($S10374="VENCIDO",$K10374="KG",OR(Painel!$B$5="(Todos)",A10374=Painel!$B$5)*OR(Painel!$E$5="(Todos)",P10374=Painel!$E$5)),$J10374+ROW()/10000000,"")</f>
        <v/>
      </c>
    </row>
    <row r="10375" customFormat="false" ht="15" hidden="false" customHeight="false" outlineLevel="0" collapsed="false">
      <c r="A10375" s="29" t="s">
        <v>58</v>
      </c>
      <c r="B10375" s="29" t="s">
        <v>17510</v>
      </c>
      <c r="C10375" s="29" t="s">
        <v>5427</v>
      </c>
      <c r="D10375" s="29" t="s">
        <v>15896</v>
      </c>
      <c r="E10375" s="29" t="n">
        <v>107</v>
      </c>
      <c r="F10375" s="29"/>
      <c r="G10375" s="29" t="s">
        <v>17557</v>
      </c>
      <c r="H10375" s="30" t="n">
        <v>1000</v>
      </c>
      <c r="I10375" s="31" t="n">
        <v>46284</v>
      </c>
      <c r="J10375" s="30" t="n">
        <v>1000</v>
      </c>
      <c r="K10375" s="29" t="s">
        <v>120</v>
      </c>
      <c r="L10375" s="29" t="s">
        <v>388</v>
      </c>
      <c r="M10375" s="29"/>
      <c r="N10375" s="29" t="s">
        <v>122</v>
      </c>
      <c r="O10375" s="31" t="n">
        <v>46938</v>
      </c>
      <c r="P10375" s="29" t="s">
        <v>123</v>
      </c>
      <c r="Q10375" s="29" t="n">
        <f aca="false">IFERROR(VALUE(L10375),"")</f>
        <v>1</v>
      </c>
      <c r="R10375" s="29" t="n">
        <f aca="true">IF(O10375="","",O10375-TODAY())</f>
        <v>653</v>
      </c>
      <c r="S10375" s="29" t="str">
        <f aca="false">IF(C10375="&lt;&lt; vazio &gt;&gt;","VAZIA",IF(AND(O10375&lt;&gt;"",R10375&lt;0),"VENCIDO",IF(AND(O10375&lt;&gt;"",R10375&lt;=Parametros!$B$10),"PRÓX. VENCIMENTO",IF(F10375="Q","QUALIDADE",IF(F10375="S","BLOQUEADO",IF(F10375="R","RESTRITO/DEVOLUÇÃO",IF(OR(N10375="QUAR",N10375="QRES"),"QUARENTENA",IF(OR(B10375="DESCARTE",B10375="DEVOLUÇÃO"),"DESCARTE/DEVOLUÇÃO",IF(AND(D10375="",K10375&lt;&gt;""),"SEM LOTE",IF(AND(Q10375&lt;&gt;"",Q10375&gt;=Parametros!$B$11),"PARADO/SEM GIRO","OK"))))))))))</f>
        <v>OK</v>
      </c>
      <c r="T10375" s="29" t="str">
        <f aca="false">IF(AND($S10375="PARADO/SEM GIRO",$K10375="KG",OR(Painel!$B$5="(Todos)",A10375=Painel!$B$5)*OR(Painel!$E$5="(Todos)",P10375=Painel!$E$5)),$J10375+ROW()/10000000,"")</f>
        <v/>
      </c>
      <c r="U10375" s="29" t="str">
        <f aca="false">IF(AND($S10375="VENCIDO",$K10375="KG",OR(Painel!$B$5="(Todos)",A10375=Painel!$B$5)*OR(Painel!$E$5="(Todos)",P10375=Painel!$E$5)),$J10375+ROW()/10000000,"")</f>
        <v/>
      </c>
    </row>
    <row r="10376" customFormat="false" ht="15" hidden="false" customHeight="false" outlineLevel="0" collapsed="false">
      <c r="A10376" s="29" t="s">
        <v>58</v>
      </c>
      <c r="B10376" s="29" t="s">
        <v>17510</v>
      </c>
      <c r="C10376" s="29" t="s">
        <v>5427</v>
      </c>
      <c r="D10376" s="29" t="s">
        <v>17230</v>
      </c>
      <c r="E10376" s="29" t="n">
        <v>107</v>
      </c>
      <c r="F10376" s="29"/>
      <c r="G10376" s="29" t="s">
        <v>17558</v>
      </c>
      <c r="H10376" s="30" t="n">
        <v>1000</v>
      </c>
      <c r="I10376" s="31" t="n">
        <v>46285</v>
      </c>
      <c r="J10376" s="30" t="n">
        <v>1000</v>
      </c>
      <c r="K10376" s="29" t="s">
        <v>120</v>
      </c>
      <c r="L10376" s="29" t="s">
        <v>116</v>
      </c>
      <c r="M10376" s="29"/>
      <c r="N10376" s="29" t="s">
        <v>122</v>
      </c>
      <c r="O10376" s="31" t="n">
        <v>46995</v>
      </c>
      <c r="P10376" s="29" t="s">
        <v>123</v>
      </c>
      <c r="Q10376" s="29" t="n">
        <f aca="false">IFERROR(VALUE(L10376),"")</f>
        <v>0</v>
      </c>
      <c r="R10376" s="29" t="n">
        <f aca="true">IF(O10376="","",O10376-TODAY())</f>
        <v>710</v>
      </c>
      <c r="S10376" s="29" t="str">
        <f aca="false">IF(C10376="&lt;&lt; vazio &gt;&gt;","VAZIA",IF(AND(O10376&lt;&gt;"",R10376&lt;0),"VENCIDO",IF(AND(O10376&lt;&gt;"",R10376&lt;=Parametros!$B$10),"PRÓX. VENCIMENTO",IF(F10376="Q","QUALIDADE",IF(F10376="S","BLOQUEADO",IF(F10376="R","RESTRITO/DEVOLUÇÃO",IF(OR(N10376="QUAR",N10376="QRES"),"QUARENTENA",IF(OR(B10376="DESCARTE",B10376="DEVOLUÇÃO"),"DESCARTE/DEVOLUÇÃO",IF(AND(D10376="",K10376&lt;&gt;""),"SEM LOTE",IF(AND(Q10376&lt;&gt;"",Q10376&gt;=Parametros!$B$11),"PARADO/SEM GIRO","OK"))))))))))</f>
        <v>OK</v>
      </c>
      <c r="T10376" s="29" t="str">
        <f aca="false">IF(AND($S10376="PARADO/SEM GIRO",$K10376="KG",OR(Painel!$B$5="(Todos)",A10376=Painel!$B$5)*OR(Painel!$E$5="(Todos)",P10376=Painel!$E$5)),$J10376+ROW()/10000000,"")</f>
        <v/>
      </c>
      <c r="U10376" s="29" t="str">
        <f aca="false">IF(AND($S10376="VENCIDO",$K10376="KG",OR(Painel!$B$5="(Todos)",A10376=Painel!$B$5)*OR(Painel!$E$5="(Todos)",P10376=Painel!$E$5)),$J10376+ROW()/10000000,"")</f>
        <v/>
      </c>
    </row>
    <row r="10377" customFormat="false" ht="15" hidden="false" customHeight="false" outlineLevel="0" collapsed="false">
      <c r="A10377" s="29" t="s">
        <v>58</v>
      </c>
      <c r="B10377" s="29" t="s">
        <v>17510</v>
      </c>
      <c r="C10377" s="29" t="s">
        <v>5427</v>
      </c>
      <c r="D10377" s="29" t="s">
        <v>17230</v>
      </c>
      <c r="E10377" s="29" t="n">
        <v>107</v>
      </c>
      <c r="F10377" s="29"/>
      <c r="G10377" s="29" t="s">
        <v>17559</v>
      </c>
      <c r="H10377" s="30" t="n">
        <v>1000</v>
      </c>
      <c r="I10377" s="31" t="n">
        <v>46285</v>
      </c>
      <c r="J10377" s="30" t="n">
        <v>1000</v>
      </c>
      <c r="K10377" s="29" t="s">
        <v>120</v>
      </c>
      <c r="L10377" s="29" t="s">
        <v>116</v>
      </c>
      <c r="M10377" s="29"/>
      <c r="N10377" s="29" t="s">
        <v>122</v>
      </c>
      <c r="O10377" s="31" t="n">
        <v>46995</v>
      </c>
      <c r="P10377" s="29" t="s">
        <v>123</v>
      </c>
      <c r="Q10377" s="29" t="n">
        <f aca="false">IFERROR(VALUE(L10377),"")</f>
        <v>0</v>
      </c>
      <c r="R10377" s="29" t="n">
        <f aca="true">IF(O10377="","",O10377-TODAY())</f>
        <v>710</v>
      </c>
      <c r="S10377" s="29" t="str">
        <f aca="false">IF(C10377="&lt;&lt; vazio &gt;&gt;","VAZIA",IF(AND(O10377&lt;&gt;"",R10377&lt;0),"VENCIDO",IF(AND(O10377&lt;&gt;"",R10377&lt;=Parametros!$B$10),"PRÓX. VENCIMENTO",IF(F10377="Q","QUALIDADE",IF(F10377="S","BLOQUEADO",IF(F10377="R","RESTRITO/DEVOLUÇÃO",IF(OR(N10377="QUAR",N10377="QRES"),"QUARENTENA",IF(OR(B10377="DESCARTE",B10377="DEVOLUÇÃO"),"DESCARTE/DEVOLUÇÃO",IF(AND(D10377="",K10377&lt;&gt;""),"SEM LOTE",IF(AND(Q10377&lt;&gt;"",Q10377&gt;=Parametros!$B$11),"PARADO/SEM GIRO","OK"))))))))))</f>
        <v>OK</v>
      </c>
      <c r="T10377" s="29" t="str">
        <f aca="false">IF(AND($S10377="PARADO/SEM GIRO",$K10377="KG",OR(Painel!$B$5="(Todos)",A10377=Painel!$B$5)*OR(Painel!$E$5="(Todos)",P10377=Painel!$E$5)),$J10377+ROW()/10000000,"")</f>
        <v/>
      </c>
      <c r="U10377" s="29" t="str">
        <f aca="false">IF(AND($S10377="VENCIDO",$K10377="KG",OR(Painel!$B$5="(Todos)",A10377=Painel!$B$5)*OR(Painel!$E$5="(Todos)",P10377=Painel!$E$5)),$J10377+ROW()/10000000,"")</f>
        <v/>
      </c>
    </row>
    <row r="10378" customFormat="false" ht="15" hidden="false" customHeight="false" outlineLevel="0" collapsed="false">
      <c r="A10378" s="29" t="s">
        <v>58</v>
      </c>
      <c r="B10378" s="29" t="s">
        <v>17510</v>
      </c>
      <c r="C10378" s="29" t="s">
        <v>5427</v>
      </c>
      <c r="D10378" s="29" t="s">
        <v>17230</v>
      </c>
      <c r="E10378" s="29" t="n">
        <v>107</v>
      </c>
      <c r="F10378" s="29"/>
      <c r="G10378" s="29" t="s">
        <v>17560</v>
      </c>
      <c r="H10378" s="30" t="n">
        <v>1000</v>
      </c>
      <c r="I10378" s="31" t="n">
        <v>46285</v>
      </c>
      <c r="J10378" s="30" t="n">
        <v>1000</v>
      </c>
      <c r="K10378" s="29" t="s">
        <v>120</v>
      </c>
      <c r="L10378" s="29" t="s">
        <v>116</v>
      </c>
      <c r="M10378" s="29"/>
      <c r="N10378" s="29" t="s">
        <v>122</v>
      </c>
      <c r="O10378" s="31" t="n">
        <v>46995</v>
      </c>
      <c r="P10378" s="29" t="s">
        <v>123</v>
      </c>
      <c r="Q10378" s="29" t="n">
        <f aca="false">IFERROR(VALUE(L10378),"")</f>
        <v>0</v>
      </c>
      <c r="R10378" s="29" t="n">
        <f aca="true">IF(O10378="","",O10378-TODAY())</f>
        <v>710</v>
      </c>
      <c r="S10378" s="29" t="str">
        <f aca="false">IF(C10378="&lt;&lt; vazio &gt;&gt;","VAZIA",IF(AND(O10378&lt;&gt;"",R10378&lt;0),"VENCIDO",IF(AND(O10378&lt;&gt;"",R10378&lt;=Parametros!$B$10),"PRÓX. VENCIMENTO",IF(F10378="Q","QUALIDADE",IF(F10378="S","BLOQUEADO",IF(F10378="R","RESTRITO/DEVOLUÇÃO",IF(OR(N10378="QUAR",N10378="QRES"),"QUARENTENA",IF(OR(B10378="DESCARTE",B10378="DEVOLUÇÃO"),"DESCARTE/DEVOLUÇÃO",IF(AND(D10378="",K10378&lt;&gt;""),"SEM LOTE",IF(AND(Q10378&lt;&gt;"",Q10378&gt;=Parametros!$B$11),"PARADO/SEM GIRO","OK"))))))))))</f>
        <v>OK</v>
      </c>
      <c r="T10378" s="29" t="str">
        <f aca="false">IF(AND($S10378="PARADO/SEM GIRO",$K10378="KG",OR(Painel!$B$5="(Todos)",A10378=Painel!$B$5)*OR(Painel!$E$5="(Todos)",P10378=Painel!$E$5)),$J10378+ROW()/10000000,"")</f>
        <v/>
      </c>
      <c r="U10378" s="29" t="str">
        <f aca="false">IF(AND($S10378="VENCIDO",$K10378="KG",OR(Painel!$B$5="(Todos)",A10378=Painel!$B$5)*OR(Painel!$E$5="(Todos)",P10378=Painel!$E$5)),$J10378+ROW()/10000000,"")</f>
        <v/>
      </c>
    </row>
    <row r="10379" customFormat="false" ht="15" hidden="false" customHeight="false" outlineLevel="0" collapsed="false">
      <c r="A10379" s="29" t="s">
        <v>58</v>
      </c>
      <c r="B10379" s="29" t="s">
        <v>17510</v>
      </c>
      <c r="C10379" s="29" t="s">
        <v>5427</v>
      </c>
      <c r="D10379" s="29" t="s">
        <v>17234</v>
      </c>
      <c r="E10379" s="29" t="n">
        <v>107</v>
      </c>
      <c r="F10379" s="29"/>
      <c r="G10379" s="29" t="s">
        <v>17561</v>
      </c>
      <c r="H10379" s="30" t="n">
        <v>1000</v>
      </c>
      <c r="I10379" s="31" t="n">
        <v>46285</v>
      </c>
      <c r="J10379" s="30" t="n">
        <v>1000</v>
      </c>
      <c r="K10379" s="29" t="s">
        <v>120</v>
      </c>
      <c r="L10379" s="29" t="s">
        <v>116</v>
      </c>
      <c r="M10379" s="29"/>
      <c r="N10379" s="29" t="s">
        <v>122</v>
      </c>
      <c r="O10379" s="31" t="n">
        <v>46994</v>
      </c>
      <c r="P10379" s="29" t="s">
        <v>123</v>
      </c>
      <c r="Q10379" s="29" t="n">
        <f aca="false">IFERROR(VALUE(L10379),"")</f>
        <v>0</v>
      </c>
      <c r="R10379" s="29" t="n">
        <f aca="true">IF(O10379="","",O10379-TODAY())</f>
        <v>709</v>
      </c>
      <c r="S10379" s="29" t="str">
        <f aca="false">IF(C10379="&lt;&lt; vazio &gt;&gt;","VAZIA",IF(AND(O10379&lt;&gt;"",R10379&lt;0),"VENCIDO",IF(AND(O10379&lt;&gt;"",R10379&lt;=Parametros!$B$10),"PRÓX. VENCIMENTO",IF(F10379="Q","QUALIDADE",IF(F10379="S","BLOQUEADO",IF(F10379="R","RESTRITO/DEVOLUÇÃO",IF(OR(N10379="QUAR",N10379="QRES"),"QUARENTENA",IF(OR(B10379="DESCARTE",B10379="DEVOLUÇÃO"),"DESCARTE/DEVOLUÇÃO",IF(AND(D10379="",K10379&lt;&gt;""),"SEM LOTE",IF(AND(Q10379&lt;&gt;"",Q10379&gt;=Parametros!$B$11),"PARADO/SEM GIRO","OK"))))))))))</f>
        <v>OK</v>
      </c>
      <c r="T10379" s="29" t="str">
        <f aca="false">IF(AND($S10379="PARADO/SEM GIRO",$K10379="KG",OR(Painel!$B$5="(Todos)",A10379=Painel!$B$5)*OR(Painel!$E$5="(Todos)",P10379=Painel!$E$5)),$J10379+ROW()/10000000,"")</f>
        <v/>
      </c>
      <c r="U10379" s="29" t="str">
        <f aca="false">IF(AND($S10379="VENCIDO",$K10379="KG",OR(Painel!$B$5="(Todos)",A10379=Painel!$B$5)*OR(Painel!$E$5="(Todos)",P10379=Painel!$E$5)),$J10379+ROW()/10000000,"")</f>
        <v/>
      </c>
    </row>
    <row r="10380" customFormat="false" ht="15" hidden="false" customHeight="false" outlineLevel="0" collapsed="false">
      <c r="A10380" s="29" t="s">
        <v>58</v>
      </c>
      <c r="B10380" s="29" t="s">
        <v>17510</v>
      </c>
      <c r="C10380" s="29" t="s">
        <v>5427</v>
      </c>
      <c r="D10380" s="29" t="s">
        <v>17234</v>
      </c>
      <c r="E10380" s="29" t="n">
        <v>107</v>
      </c>
      <c r="F10380" s="29"/>
      <c r="G10380" s="29" t="s">
        <v>17562</v>
      </c>
      <c r="H10380" s="30" t="n">
        <v>1000</v>
      </c>
      <c r="I10380" s="31" t="n">
        <v>46285</v>
      </c>
      <c r="J10380" s="30" t="n">
        <v>1000</v>
      </c>
      <c r="K10380" s="29" t="s">
        <v>120</v>
      </c>
      <c r="L10380" s="29" t="s">
        <v>116</v>
      </c>
      <c r="M10380" s="29"/>
      <c r="N10380" s="29" t="s">
        <v>122</v>
      </c>
      <c r="O10380" s="31" t="n">
        <v>46994</v>
      </c>
      <c r="P10380" s="29" t="s">
        <v>123</v>
      </c>
      <c r="Q10380" s="29" t="n">
        <f aca="false">IFERROR(VALUE(L10380),"")</f>
        <v>0</v>
      </c>
      <c r="R10380" s="29" t="n">
        <f aca="true">IF(O10380="","",O10380-TODAY())</f>
        <v>709</v>
      </c>
      <c r="S10380" s="29" t="str">
        <f aca="false">IF(C10380="&lt;&lt; vazio &gt;&gt;","VAZIA",IF(AND(O10380&lt;&gt;"",R10380&lt;0),"VENCIDO",IF(AND(O10380&lt;&gt;"",R10380&lt;=Parametros!$B$10),"PRÓX. VENCIMENTO",IF(F10380="Q","QUALIDADE",IF(F10380="S","BLOQUEADO",IF(F10380="R","RESTRITO/DEVOLUÇÃO",IF(OR(N10380="QUAR",N10380="QRES"),"QUARENTENA",IF(OR(B10380="DESCARTE",B10380="DEVOLUÇÃO"),"DESCARTE/DEVOLUÇÃO",IF(AND(D10380="",K10380&lt;&gt;""),"SEM LOTE",IF(AND(Q10380&lt;&gt;"",Q10380&gt;=Parametros!$B$11),"PARADO/SEM GIRO","OK"))))))))))</f>
        <v>OK</v>
      </c>
      <c r="T10380" s="29" t="str">
        <f aca="false">IF(AND($S10380="PARADO/SEM GIRO",$K10380="KG",OR(Painel!$B$5="(Todos)",A10380=Painel!$B$5)*OR(Painel!$E$5="(Todos)",P10380=Painel!$E$5)),$J10380+ROW()/10000000,"")</f>
        <v/>
      </c>
      <c r="U10380" s="29" t="str">
        <f aca="false">IF(AND($S10380="VENCIDO",$K10380="KG",OR(Painel!$B$5="(Todos)",A10380=Painel!$B$5)*OR(Painel!$E$5="(Todos)",P10380=Painel!$E$5)),$J10380+ROW()/10000000,"")</f>
        <v/>
      </c>
    </row>
    <row r="10381" customFormat="false" ht="15" hidden="false" customHeight="false" outlineLevel="0" collapsed="false">
      <c r="A10381" s="29" t="s">
        <v>58</v>
      </c>
      <c r="B10381" s="29" t="s">
        <v>17510</v>
      </c>
      <c r="C10381" s="29" t="s">
        <v>15899</v>
      </c>
      <c r="D10381" s="29" t="s">
        <v>15900</v>
      </c>
      <c r="E10381" s="29" t="n">
        <v>107</v>
      </c>
      <c r="F10381" s="29"/>
      <c r="G10381" s="29" t="s">
        <v>17563</v>
      </c>
      <c r="H10381" s="30" t="n">
        <v>1000</v>
      </c>
      <c r="I10381" s="31" t="n">
        <v>46285</v>
      </c>
      <c r="J10381" s="30" t="n">
        <v>1000</v>
      </c>
      <c r="K10381" s="29" t="s">
        <v>120</v>
      </c>
      <c r="L10381" s="29" t="s">
        <v>116</v>
      </c>
      <c r="M10381" s="29"/>
      <c r="N10381" s="29" t="s">
        <v>122</v>
      </c>
      <c r="O10381" s="31" t="n">
        <v>46981</v>
      </c>
      <c r="P10381" s="29" t="s">
        <v>123</v>
      </c>
      <c r="Q10381" s="29" t="n">
        <f aca="false">IFERROR(VALUE(L10381),"")</f>
        <v>0</v>
      </c>
      <c r="R10381" s="29" t="n">
        <f aca="true">IF(O10381="","",O10381-TODAY())</f>
        <v>696</v>
      </c>
      <c r="S10381" s="29" t="str">
        <f aca="false">IF(C10381="&lt;&lt; vazio &gt;&gt;","VAZIA",IF(AND(O10381&lt;&gt;"",R10381&lt;0),"VENCIDO",IF(AND(O10381&lt;&gt;"",R10381&lt;=Parametros!$B$10),"PRÓX. VENCIMENTO",IF(F10381="Q","QUALIDADE",IF(F10381="S","BLOQUEADO",IF(F10381="R","RESTRITO/DEVOLUÇÃO",IF(OR(N10381="QUAR",N10381="QRES"),"QUARENTENA",IF(OR(B10381="DESCARTE",B10381="DEVOLUÇÃO"),"DESCARTE/DEVOLUÇÃO",IF(AND(D10381="",K10381&lt;&gt;""),"SEM LOTE",IF(AND(Q10381&lt;&gt;"",Q10381&gt;=Parametros!$B$11),"PARADO/SEM GIRO","OK"))))))))))</f>
        <v>OK</v>
      </c>
      <c r="T10381" s="29" t="str">
        <f aca="false">IF(AND($S10381="PARADO/SEM GIRO",$K10381="KG",OR(Painel!$B$5="(Todos)",A10381=Painel!$B$5)*OR(Painel!$E$5="(Todos)",P10381=Painel!$E$5)),$J10381+ROW()/10000000,"")</f>
        <v/>
      </c>
      <c r="U10381" s="29" t="str">
        <f aca="false">IF(AND($S10381="VENCIDO",$K10381="KG",OR(Painel!$B$5="(Todos)",A10381=Painel!$B$5)*OR(Painel!$E$5="(Todos)",P10381=Painel!$E$5)),$J10381+ROW()/10000000,"")</f>
        <v/>
      </c>
    </row>
    <row r="10382" customFormat="false" ht="15" hidden="false" customHeight="false" outlineLevel="0" collapsed="false">
      <c r="A10382" s="29" t="s">
        <v>58</v>
      </c>
      <c r="B10382" s="29" t="s">
        <v>17510</v>
      </c>
      <c r="C10382" s="29" t="s">
        <v>15899</v>
      </c>
      <c r="D10382" s="29" t="s">
        <v>15900</v>
      </c>
      <c r="E10382" s="29" t="n">
        <v>107</v>
      </c>
      <c r="F10382" s="29"/>
      <c r="G10382" s="29" t="s">
        <v>17564</v>
      </c>
      <c r="H10382" s="30" t="n">
        <v>1000</v>
      </c>
      <c r="I10382" s="31" t="n">
        <v>46285</v>
      </c>
      <c r="J10382" s="30" t="n">
        <v>1000</v>
      </c>
      <c r="K10382" s="29" t="s">
        <v>120</v>
      </c>
      <c r="L10382" s="29" t="s">
        <v>116</v>
      </c>
      <c r="M10382" s="29"/>
      <c r="N10382" s="29" t="s">
        <v>122</v>
      </c>
      <c r="O10382" s="31" t="n">
        <v>46981</v>
      </c>
      <c r="P10382" s="29" t="s">
        <v>123</v>
      </c>
      <c r="Q10382" s="29" t="n">
        <f aca="false">IFERROR(VALUE(L10382),"")</f>
        <v>0</v>
      </c>
      <c r="R10382" s="29" t="n">
        <f aca="true">IF(O10382="","",O10382-TODAY())</f>
        <v>696</v>
      </c>
      <c r="S10382" s="29" t="str">
        <f aca="false">IF(C10382="&lt;&lt; vazio &gt;&gt;","VAZIA",IF(AND(O10382&lt;&gt;"",R10382&lt;0),"VENCIDO",IF(AND(O10382&lt;&gt;"",R10382&lt;=Parametros!$B$10),"PRÓX. VENCIMENTO",IF(F10382="Q","QUALIDADE",IF(F10382="S","BLOQUEADO",IF(F10382="R","RESTRITO/DEVOLUÇÃO",IF(OR(N10382="QUAR",N10382="QRES"),"QUARENTENA",IF(OR(B10382="DESCARTE",B10382="DEVOLUÇÃO"),"DESCARTE/DEVOLUÇÃO",IF(AND(D10382="",K10382&lt;&gt;""),"SEM LOTE",IF(AND(Q10382&lt;&gt;"",Q10382&gt;=Parametros!$B$11),"PARADO/SEM GIRO","OK"))))))))))</f>
        <v>OK</v>
      </c>
      <c r="T10382" s="29" t="str">
        <f aca="false">IF(AND($S10382="PARADO/SEM GIRO",$K10382="KG",OR(Painel!$B$5="(Todos)",A10382=Painel!$B$5)*OR(Painel!$E$5="(Todos)",P10382=Painel!$E$5)),$J10382+ROW()/10000000,"")</f>
        <v/>
      </c>
      <c r="U10382" s="29" t="str">
        <f aca="false">IF(AND($S10382="VENCIDO",$K10382="KG",OR(Painel!$B$5="(Todos)",A10382=Painel!$B$5)*OR(Painel!$E$5="(Todos)",P10382=Painel!$E$5)),$J10382+ROW()/10000000,"")</f>
        <v/>
      </c>
    </row>
    <row r="10383" customFormat="false" ht="15" hidden="false" customHeight="false" outlineLevel="0" collapsed="false">
      <c r="A10383" s="29" t="s">
        <v>58</v>
      </c>
      <c r="B10383" s="29" t="s">
        <v>17510</v>
      </c>
      <c r="C10383" s="29" t="s">
        <v>5432</v>
      </c>
      <c r="D10383" s="29" t="s">
        <v>17565</v>
      </c>
      <c r="E10383" s="29" t="n">
        <v>107</v>
      </c>
      <c r="F10383" s="29"/>
      <c r="G10383" s="29" t="s">
        <v>17566</v>
      </c>
      <c r="H10383" s="30" t="n">
        <v>1000</v>
      </c>
      <c r="I10383" s="31" t="n">
        <v>46284</v>
      </c>
      <c r="J10383" s="30" t="n">
        <v>1000</v>
      </c>
      <c r="K10383" s="29" t="s">
        <v>120</v>
      </c>
      <c r="L10383" s="29" t="s">
        <v>388</v>
      </c>
      <c r="M10383" s="29"/>
      <c r="N10383" s="29" t="s">
        <v>122</v>
      </c>
      <c r="O10383" s="31" t="n">
        <v>46543</v>
      </c>
      <c r="P10383" s="29" t="s">
        <v>123</v>
      </c>
      <c r="Q10383" s="29" t="n">
        <f aca="false">IFERROR(VALUE(L10383),"")</f>
        <v>1</v>
      </c>
      <c r="R10383" s="29" t="n">
        <f aca="true">IF(O10383="","",O10383-TODAY())</f>
        <v>258</v>
      </c>
      <c r="S10383" s="29" t="str">
        <f aca="false">IF(C10383="&lt;&lt; vazio &gt;&gt;","VAZIA",IF(AND(O10383&lt;&gt;"",R10383&lt;0),"VENCIDO",IF(AND(O10383&lt;&gt;"",R10383&lt;=Parametros!$B$10),"PRÓX. VENCIMENTO",IF(F10383="Q","QUALIDADE",IF(F10383="S","BLOQUEADO",IF(F10383="R","RESTRITO/DEVOLUÇÃO",IF(OR(N10383="QUAR",N10383="QRES"),"QUARENTENA",IF(OR(B10383="DESCARTE",B10383="DEVOLUÇÃO"),"DESCARTE/DEVOLUÇÃO",IF(AND(D10383="",K10383&lt;&gt;""),"SEM LOTE",IF(AND(Q10383&lt;&gt;"",Q10383&gt;=Parametros!$B$11),"PARADO/SEM GIRO","OK"))))))))))</f>
        <v>OK</v>
      </c>
      <c r="T10383" s="29" t="str">
        <f aca="false">IF(AND($S10383="PARADO/SEM GIRO",$K10383="KG",OR(Painel!$B$5="(Todos)",A10383=Painel!$B$5)*OR(Painel!$E$5="(Todos)",P10383=Painel!$E$5)),$J10383+ROW()/10000000,"")</f>
        <v/>
      </c>
      <c r="U10383" s="29" t="str">
        <f aca="false">IF(AND($S10383="VENCIDO",$K10383="KG",OR(Painel!$B$5="(Todos)",A10383=Painel!$B$5)*OR(Painel!$E$5="(Todos)",P10383=Painel!$E$5)),$J10383+ROW()/10000000,"")</f>
        <v/>
      </c>
    </row>
    <row r="10384" customFormat="false" ht="15" hidden="false" customHeight="false" outlineLevel="0" collapsed="false">
      <c r="A10384" s="29" t="s">
        <v>58</v>
      </c>
      <c r="B10384" s="29" t="s">
        <v>17510</v>
      </c>
      <c r="C10384" s="29" t="s">
        <v>5432</v>
      </c>
      <c r="D10384" s="29" t="s">
        <v>17565</v>
      </c>
      <c r="E10384" s="29" t="n">
        <v>107</v>
      </c>
      <c r="F10384" s="29"/>
      <c r="G10384" s="29" t="s">
        <v>17567</v>
      </c>
      <c r="H10384" s="30" t="n">
        <v>1000</v>
      </c>
      <c r="I10384" s="31" t="n">
        <v>46284</v>
      </c>
      <c r="J10384" s="30" t="n">
        <v>1000</v>
      </c>
      <c r="K10384" s="29" t="s">
        <v>120</v>
      </c>
      <c r="L10384" s="29" t="s">
        <v>388</v>
      </c>
      <c r="M10384" s="29"/>
      <c r="N10384" s="29" t="s">
        <v>122</v>
      </c>
      <c r="O10384" s="31" t="n">
        <v>46543</v>
      </c>
      <c r="P10384" s="29" t="s">
        <v>123</v>
      </c>
      <c r="Q10384" s="29" t="n">
        <f aca="false">IFERROR(VALUE(L10384),"")</f>
        <v>1</v>
      </c>
      <c r="R10384" s="29" t="n">
        <f aca="true">IF(O10384="","",O10384-TODAY())</f>
        <v>258</v>
      </c>
      <c r="S10384" s="29" t="str">
        <f aca="false">IF(C10384="&lt;&lt; vazio &gt;&gt;","VAZIA",IF(AND(O10384&lt;&gt;"",R10384&lt;0),"VENCIDO",IF(AND(O10384&lt;&gt;"",R10384&lt;=Parametros!$B$10),"PRÓX. VENCIMENTO",IF(F10384="Q","QUALIDADE",IF(F10384="S","BLOQUEADO",IF(F10384="R","RESTRITO/DEVOLUÇÃO",IF(OR(N10384="QUAR",N10384="QRES"),"QUARENTENA",IF(OR(B10384="DESCARTE",B10384="DEVOLUÇÃO"),"DESCARTE/DEVOLUÇÃO",IF(AND(D10384="",K10384&lt;&gt;""),"SEM LOTE",IF(AND(Q10384&lt;&gt;"",Q10384&gt;=Parametros!$B$11),"PARADO/SEM GIRO","OK"))))))))))</f>
        <v>OK</v>
      </c>
      <c r="T10384" s="29" t="str">
        <f aca="false">IF(AND($S10384="PARADO/SEM GIRO",$K10384="KG",OR(Painel!$B$5="(Todos)",A10384=Painel!$B$5)*OR(Painel!$E$5="(Todos)",P10384=Painel!$E$5)),$J10384+ROW()/10000000,"")</f>
        <v/>
      </c>
      <c r="U10384" s="29" t="str">
        <f aca="false">IF(AND($S10384="VENCIDO",$K10384="KG",OR(Painel!$B$5="(Todos)",A10384=Painel!$B$5)*OR(Painel!$E$5="(Todos)",P10384=Painel!$E$5)),$J10384+ROW()/10000000,"")</f>
        <v/>
      </c>
    </row>
    <row r="10385" customFormat="false" ht="15" hidden="false" customHeight="false" outlineLevel="0" collapsed="false">
      <c r="A10385" s="29" t="s">
        <v>58</v>
      </c>
      <c r="B10385" s="29" t="s">
        <v>17510</v>
      </c>
      <c r="C10385" s="29" t="s">
        <v>5432</v>
      </c>
      <c r="D10385" s="29" t="s">
        <v>17565</v>
      </c>
      <c r="E10385" s="29" t="n">
        <v>107</v>
      </c>
      <c r="F10385" s="29"/>
      <c r="G10385" s="29" t="s">
        <v>17568</v>
      </c>
      <c r="H10385" s="30" t="n">
        <v>820</v>
      </c>
      <c r="I10385" s="31" t="n">
        <v>46284</v>
      </c>
      <c r="J10385" s="30" t="n">
        <v>820</v>
      </c>
      <c r="K10385" s="29" t="s">
        <v>120</v>
      </c>
      <c r="L10385" s="29" t="s">
        <v>388</v>
      </c>
      <c r="M10385" s="29"/>
      <c r="N10385" s="29" t="s">
        <v>122</v>
      </c>
      <c r="O10385" s="31" t="n">
        <v>46543</v>
      </c>
      <c r="P10385" s="29" t="s">
        <v>123</v>
      </c>
      <c r="Q10385" s="29" t="n">
        <f aca="false">IFERROR(VALUE(L10385),"")</f>
        <v>1</v>
      </c>
      <c r="R10385" s="29" t="n">
        <f aca="true">IF(O10385="","",O10385-TODAY())</f>
        <v>258</v>
      </c>
      <c r="S10385" s="29" t="str">
        <f aca="false">IF(C10385="&lt;&lt; vazio &gt;&gt;","VAZIA",IF(AND(O10385&lt;&gt;"",R10385&lt;0),"VENCIDO",IF(AND(O10385&lt;&gt;"",R10385&lt;=Parametros!$B$10),"PRÓX. VENCIMENTO",IF(F10385="Q","QUALIDADE",IF(F10385="S","BLOQUEADO",IF(F10385="R","RESTRITO/DEVOLUÇÃO",IF(OR(N10385="QUAR",N10385="QRES"),"QUARENTENA",IF(OR(B10385="DESCARTE",B10385="DEVOLUÇÃO"),"DESCARTE/DEVOLUÇÃO",IF(AND(D10385="",K10385&lt;&gt;""),"SEM LOTE",IF(AND(Q10385&lt;&gt;"",Q10385&gt;=Parametros!$B$11),"PARADO/SEM GIRO","OK"))))))))))</f>
        <v>OK</v>
      </c>
      <c r="T10385" s="29" t="str">
        <f aca="false">IF(AND($S10385="PARADO/SEM GIRO",$K10385="KG",OR(Painel!$B$5="(Todos)",A10385=Painel!$B$5)*OR(Painel!$E$5="(Todos)",P10385=Painel!$E$5)),$J10385+ROW()/10000000,"")</f>
        <v/>
      </c>
      <c r="U10385" s="29" t="str">
        <f aca="false">IF(AND($S10385="VENCIDO",$K10385="KG",OR(Painel!$B$5="(Todos)",A10385=Painel!$B$5)*OR(Painel!$E$5="(Todos)",P10385=Painel!$E$5)),$J10385+ROW()/10000000,"")</f>
        <v/>
      </c>
    </row>
    <row r="10386" customFormat="false" ht="15" hidden="false" customHeight="false" outlineLevel="0" collapsed="false">
      <c r="A10386" s="29" t="s">
        <v>58</v>
      </c>
      <c r="B10386" s="29" t="s">
        <v>17510</v>
      </c>
      <c r="C10386" s="29" t="s">
        <v>5432</v>
      </c>
      <c r="D10386" s="29" t="s">
        <v>17565</v>
      </c>
      <c r="E10386" s="29" t="n">
        <v>107</v>
      </c>
      <c r="F10386" s="29"/>
      <c r="G10386" s="29" t="s">
        <v>17569</v>
      </c>
      <c r="H10386" s="30" t="n">
        <v>1000</v>
      </c>
      <c r="I10386" s="31" t="n">
        <v>46284</v>
      </c>
      <c r="J10386" s="30" t="n">
        <v>1000</v>
      </c>
      <c r="K10386" s="29" t="s">
        <v>120</v>
      </c>
      <c r="L10386" s="29" t="s">
        <v>388</v>
      </c>
      <c r="M10386" s="29"/>
      <c r="N10386" s="29" t="s">
        <v>122</v>
      </c>
      <c r="O10386" s="31" t="n">
        <v>46543</v>
      </c>
      <c r="P10386" s="29" t="s">
        <v>123</v>
      </c>
      <c r="Q10386" s="29" t="n">
        <f aca="false">IFERROR(VALUE(L10386),"")</f>
        <v>1</v>
      </c>
      <c r="R10386" s="29" t="n">
        <f aca="true">IF(O10386="","",O10386-TODAY())</f>
        <v>258</v>
      </c>
      <c r="S10386" s="29" t="str">
        <f aca="false">IF(C10386="&lt;&lt; vazio &gt;&gt;","VAZIA",IF(AND(O10386&lt;&gt;"",R10386&lt;0),"VENCIDO",IF(AND(O10386&lt;&gt;"",R10386&lt;=Parametros!$B$10),"PRÓX. VENCIMENTO",IF(F10386="Q","QUALIDADE",IF(F10386="S","BLOQUEADO",IF(F10386="R","RESTRITO/DEVOLUÇÃO",IF(OR(N10386="QUAR",N10386="QRES"),"QUARENTENA",IF(OR(B10386="DESCARTE",B10386="DEVOLUÇÃO"),"DESCARTE/DEVOLUÇÃO",IF(AND(D10386="",K10386&lt;&gt;""),"SEM LOTE",IF(AND(Q10386&lt;&gt;"",Q10386&gt;=Parametros!$B$11),"PARADO/SEM GIRO","OK"))))))))))</f>
        <v>OK</v>
      </c>
      <c r="T10386" s="29" t="str">
        <f aca="false">IF(AND($S10386="PARADO/SEM GIRO",$K10386="KG",OR(Painel!$B$5="(Todos)",A10386=Painel!$B$5)*OR(Painel!$E$5="(Todos)",P10386=Painel!$E$5)),$J10386+ROW()/10000000,"")</f>
        <v/>
      </c>
      <c r="U10386" s="29" t="str">
        <f aca="false">IF(AND($S10386="VENCIDO",$K10386="KG",OR(Painel!$B$5="(Todos)",A10386=Painel!$B$5)*OR(Painel!$E$5="(Todos)",P10386=Painel!$E$5)),$J10386+ROW()/10000000,"")</f>
        <v/>
      </c>
    </row>
    <row r="10387" customFormat="false" ht="15" hidden="false" customHeight="false" outlineLevel="0" collapsed="false">
      <c r="A10387" s="29" t="s">
        <v>58</v>
      </c>
      <c r="B10387" s="29" t="s">
        <v>17510</v>
      </c>
      <c r="C10387" s="29" t="s">
        <v>5432</v>
      </c>
      <c r="D10387" s="29" t="s">
        <v>17565</v>
      </c>
      <c r="E10387" s="29" t="n">
        <v>107</v>
      </c>
      <c r="F10387" s="29"/>
      <c r="G10387" s="29" t="s">
        <v>17570</v>
      </c>
      <c r="H10387" s="30" t="n">
        <v>1000</v>
      </c>
      <c r="I10387" s="31" t="n">
        <v>46284</v>
      </c>
      <c r="J10387" s="30" t="n">
        <v>1000</v>
      </c>
      <c r="K10387" s="29" t="s">
        <v>120</v>
      </c>
      <c r="L10387" s="29" t="s">
        <v>388</v>
      </c>
      <c r="M10387" s="29"/>
      <c r="N10387" s="29" t="s">
        <v>122</v>
      </c>
      <c r="O10387" s="31" t="n">
        <v>46543</v>
      </c>
      <c r="P10387" s="29" t="s">
        <v>123</v>
      </c>
      <c r="Q10387" s="29" t="n">
        <f aca="false">IFERROR(VALUE(L10387),"")</f>
        <v>1</v>
      </c>
      <c r="R10387" s="29" t="n">
        <f aca="true">IF(O10387="","",O10387-TODAY())</f>
        <v>258</v>
      </c>
      <c r="S10387" s="29" t="str">
        <f aca="false">IF(C10387="&lt;&lt; vazio &gt;&gt;","VAZIA",IF(AND(O10387&lt;&gt;"",R10387&lt;0),"VENCIDO",IF(AND(O10387&lt;&gt;"",R10387&lt;=Parametros!$B$10),"PRÓX. VENCIMENTO",IF(F10387="Q","QUALIDADE",IF(F10387="S","BLOQUEADO",IF(F10387="R","RESTRITO/DEVOLUÇÃO",IF(OR(N10387="QUAR",N10387="QRES"),"QUARENTENA",IF(OR(B10387="DESCARTE",B10387="DEVOLUÇÃO"),"DESCARTE/DEVOLUÇÃO",IF(AND(D10387="",K10387&lt;&gt;""),"SEM LOTE",IF(AND(Q10387&lt;&gt;"",Q10387&gt;=Parametros!$B$11),"PARADO/SEM GIRO","OK"))))))))))</f>
        <v>OK</v>
      </c>
      <c r="T10387" s="29" t="str">
        <f aca="false">IF(AND($S10387="PARADO/SEM GIRO",$K10387="KG",OR(Painel!$B$5="(Todos)",A10387=Painel!$B$5)*OR(Painel!$E$5="(Todos)",P10387=Painel!$E$5)),$J10387+ROW()/10000000,"")</f>
        <v/>
      </c>
      <c r="U10387" s="29" t="str">
        <f aca="false">IF(AND($S10387="VENCIDO",$K10387="KG",OR(Painel!$B$5="(Todos)",A10387=Painel!$B$5)*OR(Painel!$E$5="(Todos)",P10387=Painel!$E$5)),$J10387+ROW()/10000000,"")</f>
        <v/>
      </c>
    </row>
    <row r="10388" customFormat="false" ht="15" hidden="false" customHeight="false" outlineLevel="0" collapsed="false">
      <c r="A10388" s="29" t="s">
        <v>58</v>
      </c>
      <c r="B10388" s="29" t="s">
        <v>17510</v>
      </c>
      <c r="C10388" s="29" t="s">
        <v>5432</v>
      </c>
      <c r="D10388" s="29" t="s">
        <v>17565</v>
      </c>
      <c r="E10388" s="29" t="n">
        <v>107</v>
      </c>
      <c r="F10388" s="29"/>
      <c r="G10388" s="29" t="s">
        <v>17571</v>
      </c>
      <c r="H10388" s="30" t="n">
        <v>1000</v>
      </c>
      <c r="I10388" s="31" t="n">
        <v>46284</v>
      </c>
      <c r="J10388" s="30" t="n">
        <v>1000</v>
      </c>
      <c r="K10388" s="29" t="s">
        <v>120</v>
      </c>
      <c r="L10388" s="29" t="s">
        <v>388</v>
      </c>
      <c r="M10388" s="29"/>
      <c r="N10388" s="29" t="s">
        <v>122</v>
      </c>
      <c r="O10388" s="31" t="n">
        <v>46543</v>
      </c>
      <c r="P10388" s="29" t="s">
        <v>123</v>
      </c>
      <c r="Q10388" s="29" t="n">
        <f aca="false">IFERROR(VALUE(L10388),"")</f>
        <v>1</v>
      </c>
      <c r="R10388" s="29" t="n">
        <f aca="true">IF(O10388="","",O10388-TODAY())</f>
        <v>258</v>
      </c>
      <c r="S10388" s="29" t="str">
        <f aca="false">IF(C10388="&lt;&lt; vazio &gt;&gt;","VAZIA",IF(AND(O10388&lt;&gt;"",R10388&lt;0),"VENCIDO",IF(AND(O10388&lt;&gt;"",R10388&lt;=Parametros!$B$10),"PRÓX. VENCIMENTO",IF(F10388="Q","QUALIDADE",IF(F10388="S","BLOQUEADO",IF(F10388="R","RESTRITO/DEVOLUÇÃO",IF(OR(N10388="QUAR",N10388="QRES"),"QUARENTENA",IF(OR(B10388="DESCARTE",B10388="DEVOLUÇÃO"),"DESCARTE/DEVOLUÇÃO",IF(AND(D10388="",K10388&lt;&gt;""),"SEM LOTE",IF(AND(Q10388&lt;&gt;"",Q10388&gt;=Parametros!$B$11),"PARADO/SEM GIRO","OK"))))))))))</f>
        <v>OK</v>
      </c>
      <c r="T10388" s="29" t="str">
        <f aca="false">IF(AND($S10388="PARADO/SEM GIRO",$K10388="KG",OR(Painel!$B$5="(Todos)",A10388=Painel!$B$5)*OR(Painel!$E$5="(Todos)",P10388=Painel!$E$5)),$J10388+ROW()/10000000,"")</f>
        <v/>
      </c>
      <c r="U10388" s="29" t="str">
        <f aca="false">IF(AND($S10388="VENCIDO",$K10388="KG",OR(Painel!$B$5="(Todos)",A10388=Painel!$B$5)*OR(Painel!$E$5="(Todos)",P10388=Painel!$E$5)),$J10388+ROW()/10000000,"")</f>
        <v/>
      </c>
    </row>
    <row r="10389" customFormat="false" ht="15" hidden="false" customHeight="false" outlineLevel="0" collapsed="false">
      <c r="A10389" s="29" t="s">
        <v>58</v>
      </c>
      <c r="B10389" s="29" t="s">
        <v>17510</v>
      </c>
      <c r="C10389" s="29" t="s">
        <v>5432</v>
      </c>
      <c r="D10389" s="29" t="s">
        <v>17565</v>
      </c>
      <c r="E10389" s="29" t="n">
        <v>107</v>
      </c>
      <c r="F10389" s="29"/>
      <c r="G10389" s="29" t="s">
        <v>17572</v>
      </c>
      <c r="H10389" s="30" t="n">
        <v>1000</v>
      </c>
      <c r="I10389" s="31" t="n">
        <v>46284</v>
      </c>
      <c r="J10389" s="30" t="n">
        <v>1000</v>
      </c>
      <c r="K10389" s="29" t="s">
        <v>120</v>
      </c>
      <c r="L10389" s="29" t="s">
        <v>388</v>
      </c>
      <c r="M10389" s="29"/>
      <c r="N10389" s="29" t="s">
        <v>122</v>
      </c>
      <c r="O10389" s="31" t="n">
        <v>46543</v>
      </c>
      <c r="P10389" s="29" t="s">
        <v>123</v>
      </c>
      <c r="Q10389" s="29" t="n">
        <f aca="false">IFERROR(VALUE(L10389),"")</f>
        <v>1</v>
      </c>
      <c r="R10389" s="29" t="n">
        <f aca="true">IF(O10389="","",O10389-TODAY())</f>
        <v>258</v>
      </c>
      <c r="S10389" s="29" t="str">
        <f aca="false">IF(C10389="&lt;&lt; vazio &gt;&gt;","VAZIA",IF(AND(O10389&lt;&gt;"",R10389&lt;0),"VENCIDO",IF(AND(O10389&lt;&gt;"",R10389&lt;=Parametros!$B$10),"PRÓX. VENCIMENTO",IF(F10389="Q","QUALIDADE",IF(F10389="S","BLOQUEADO",IF(F10389="R","RESTRITO/DEVOLUÇÃO",IF(OR(N10389="QUAR",N10389="QRES"),"QUARENTENA",IF(OR(B10389="DESCARTE",B10389="DEVOLUÇÃO"),"DESCARTE/DEVOLUÇÃO",IF(AND(D10389="",K10389&lt;&gt;""),"SEM LOTE",IF(AND(Q10389&lt;&gt;"",Q10389&gt;=Parametros!$B$11),"PARADO/SEM GIRO","OK"))))))))))</f>
        <v>OK</v>
      </c>
      <c r="T10389" s="29" t="str">
        <f aca="false">IF(AND($S10389="PARADO/SEM GIRO",$K10389="KG",OR(Painel!$B$5="(Todos)",A10389=Painel!$B$5)*OR(Painel!$E$5="(Todos)",P10389=Painel!$E$5)),$J10389+ROW()/10000000,"")</f>
        <v/>
      </c>
      <c r="U10389" s="29" t="str">
        <f aca="false">IF(AND($S10389="VENCIDO",$K10389="KG",OR(Painel!$B$5="(Todos)",A10389=Painel!$B$5)*OR(Painel!$E$5="(Todos)",P10389=Painel!$E$5)),$J10389+ROW()/10000000,"")</f>
        <v/>
      </c>
    </row>
    <row r="10390" customFormat="false" ht="15" hidden="false" customHeight="false" outlineLevel="0" collapsed="false">
      <c r="A10390" s="29" t="s">
        <v>58</v>
      </c>
      <c r="B10390" s="29" t="s">
        <v>17510</v>
      </c>
      <c r="C10390" s="29" t="s">
        <v>5432</v>
      </c>
      <c r="D10390" s="29" t="s">
        <v>17565</v>
      </c>
      <c r="E10390" s="29" t="n">
        <v>107</v>
      </c>
      <c r="F10390" s="29"/>
      <c r="G10390" s="29" t="s">
        <v>17573</v>
      </c>
      <c r="H10390" s="30" t="n">
        <v>1000</v>
      </c>
      <c r="I10390" s="31" t="n">
        <v>46284</v>
      </c>
      <c r="J10390" s="30" t="n">
        <v>1000</v>
      </c>
      <c r="K10390" s="29" t="s">
        <v>120</v>
      </c>
      <c r="L10390" s="29" t="s">
        <v>388</v>
      </c>
      <c r="M10390" s="29"/>
      <c r="N10390" s="29" t="s">
        <v>122</v>
      </c>
      <c r="O10390" s="31" t="n">
        <v>46543</v>
      </c>
      <c r="P10390" s="29" t="s">
        <v>123</v>
      </c>
      <c r="Q10390" s="29" t="n">
        <f aca="false">IFERROR(VALUE(L10390),"")</f>
        <v>1</v>
      </c>
      <c r="R10390" s="29" t="n">
        <f aca="true">IF(O10390="","",O10390-TODAY())</f>
        <v>258</v>
      </c>
      <c r="S10390" s="29" t="str">
        <f aca="false">IF(C10390="&lt;&lt; vazio &gt;&gt;","VAZIA",IF(AND(O10390&lt;&gt;"",R10390&lt;0),"VENCIDO",IF(AND(O10390&lt;&gt;"",R10390&lt;=Parametros!$B$10),"PRÓX. VENCIMENTO",IF(F10390="Q","QUALIDADE",IF(F10390="S","BLOQUEADO",IF(F10390="R","RESTRITO/DEVOLUÇÃO",IF(OR(N10390="QUAR",N10390="QRES"),"QUARENTENA",IF(OR(B10390="DESCARTE",B10390="DEVOLUÇÃO"),"DESCARTE/DEVOLUÇÃO",IF(AND(D10390="",K10390&lt;&gt;""),"SEM LOTE",IF(AND(Q10390&lt;&gt;"",Q10390&gt;=Parametros!$B$11),"PARADO/SEM GIRO","OK"))))))))))</f>
        <v>OK</v>
      </c>
      <c r="T10390" s="29" t="str">
        <f aca="false">IF(AND($S10390="PARADO/SEM GIRO",$K10390="KG",OR(Painel!$B$5="(Todos)",A10390=Painel!$B$5)*OR(Painel!$E$5="(Todos)",P10390=Painel!$E$5)),$J10390+ROW()/10000000,"")</f>
        <v/>
      </c>
      <c r="U10390" s="29" t="str">
        <f aca="false">IF(AND($S10390="VENCIDO",$K10390="KG",OR(Painel!$B$5="(Todos)",A10390=Painel!$B$5)*OR(Painel!$E$5="(Todos)",P10390=Painel!$E$5)),$J10390+ROW()/10000000,"")</f>
        <v/>
      </c>
    </row>
    <row r="10391" customFormat="false" ht="15" hidden="false" customHeight="false" outlineLevel="0" collapsed="false">
      <c r="A10391" s="29" t="s">
        <v>58</v>
      </c>
      <c r="B10391" s="29" t="s">
        <v>17510</v>
      </c>
      <c r="C10391" s="29" t="s">
        <v>5432</v>
      </c>
      <c r="D10391" s="29" t="s">
        <v>17565</v>
      </c>
      <c r="E10391" s="29" t="n">
        <v>107</v>
      </c>
      <c r="F10391" s="29"/>
      <c r="G10391" s="29" t="s">
        <v>17574</v>
      </c>
      <c r="H10391" s="30" t="n">
        <v>1000</v>
      </c>
      <c r="I10391" s="31" t="n">
        <v>46284</v>
      </c>
      <c r="J10391" s="30" t="n">
        <v>1000</v>
      </c>
      <c r="K10391" s="29" t="s">
        <v>120</v>
      </c>
      <c r="L10391" s="29" t="s">
        <v>388</v>
      </c>
      <c r="M10391" s="29"/>
      <c r="N10391" s="29" t="s">
        <v>122</v>
      </c>
      <c r="O10391" s="31" t="n">
        <v>46543</v>
      </c>
      <c r="P10391" s="29" t="s">
        <v>123</v>
      </c>
      <c r="Q10391" s="29" t="n">
        <f aca="false">IFERROR(VALUE(L10391),"")</f>
        <v>1</v>
      </c>
      <c r="R10391" s="29" t="n">
        <f aca="true">IF(O10391="","",O10391-TODAY())</f>
        <v>258</v>
      </c>
      <c r="S10391" s="29" t="str">
        <f aca="false">IF(C10391="&lt;&lt; vazio &gt;&gt;","VAZIA",IF(AND(O10391&lt;&gt;"",R10391&lt;0),"VENCIDO",IF(AND(O10391&lt;&gt;"",R10391&lt;=Parametros!$B$10),"PRÓX. VENCIMENTO",IF(F10391="Q","QUALIDADE",IF(F10391="S","BLOQUEADO",IF(F10391="R","RESTRITO/DEVOLUÇÃO",IF(OR(N10391="QUAR",N10391="QRES"),"QUARENTENA",IF(OR(B10391="DESCARTE",B10391="DEVOLUÇÃO"),"DESCARTE/DEVOLUÇÃO",IF(AND(D10391="",K10391&lt;&gt;""),"SEM LOTE",IF(AND(Q10391&lt;&gt;"",Q10391&gt;=Parametros!$B$11),"PARADO/SEM GIRO","OK"))))))))))</f>
        <v>OK</v>
      </c>
      <c r="T10391" s="29" t="str">
        <f aca="false">IF(AND($S10391="PARADO/SEM GIRO",$K10391="KG",OR(Painel!$B$5="(Todos)",A10391=Painel!$B$5)*OR(Painel!$E$5="(Todos)",P10391=Painel!$E$5)),$J10391+ROW()/10000000,"")</f>
        <v/>
      </c>
      <c r="U10391" s="29" t="str">
        <f aca="false">IF(AND($S10391="VENCIDO",$K10391="KG",OR(Painel!$B$5="(Todos)",A10391=Painel!$B$5)*OR(Painel!$E$5="(Todos)",P10391=Painel!$E$5)),$J10391+ROW()/10000000,"")</f>
        <v/>
      </c>
    </row>
    <row r="10392" customFormat="false" ht="15" hidden="false" customHeight="false" outlineLevel="0" collapsed="false">
      <c r="A10392" s="29" t="s">
        <v>58</v>
      </c>
      <c r="B10392" s="29" t="s">
        <v>17510</v>
      </c>
      <c r="C10392" s="29" t="s">
        <v>5432</v>
      </c>
      <c r="D10392" s="29" t="s">
        <v>17565</v>
      </c>
      <c r="E10392" s="29" t="n">
        <v>107</v>
      </c>
      <c r="F10392" s="29"/>
      <c r="G10392" s="29" t="s">
        <v>17575</v>
      </c>
      <c r="H10392" s="30" t="n">
        <v>1000</v>
      </c>
      <c r="I10392" s="31" t="n">
        <v>46284</v>
      </c>
      <c r="J10392" s="30" t="n">
        <v>1000</v>
      </c>
      <c r="K10392" s="29" t="s">
        <v>120</v>
      </c>
      <c r="L10392" s="29" t="s">
        <v>388</v>
      </c>
      <c r="M10392" s="29"/>
      <c r="N10392" s="29" t="s">
        <v>122</v>
      </c>
      <c r="O10392" s="31" t="n">
        <v>46543</v>
      </c>
      <c r="P10392" s="29" t="s">
        <v>123</v>
      </c>
      <c r="Q10392" s="29" t="n">
        <f aca="false">IFERROR(VALUE(L10392),"")</f>
        <v>1</v>
      </c>
      <c r="R10392" s="29" t="n">
        <f aca="true">IF(O10392="","",O10392-TODAY())</f>
        <v>258</v>
      </c>
      <c r="S10392" s="29" t="str">
        <f aca="false">IF(C10392="&lt;&lt; vazio &gt;&gt;","VAZIA",IF(AND(O10392&lt;&gt;"",R10392&lt;0),"VENCIDO",IF(AND(O10392&lt;&gt;"",R10392&lt;=Parametros!$B$10),"PRÓX. VENCIMENTO",IF(F10392="Q","QUALIDADE",IF(F10392="S","BLOQUEADO",IF(F10392="R","RESTRITO/DEVOLUÇÃO",IF(OR(N10392="QUAR",N10392="QRES"),"QUARENTENA",IF(OR(B10392="DESCARTE",B10392="DEVOLUÇÃO"),"DESCARTE/DEVOLUÇÃO",IF(AND(D10392="",K10392&lt;&gt;""),"SEM LOTE",IF(AND(Q10392&lt;&gt;"",Q10392&gt;=Parametros!$B$11),"PARADO/SEM GIRO","OK"))))))))))</f>
        <v>OK</v>
      </c>
      <c r="T10392" s="29" t="str">
        <f aca="false">IF(AND($S10392="PARADO/SEM GIRO",$K10392="KG",OR(Painel!$B$5="(Todos)",A10392=Painel!$B$5)*OR(Painel!$E$5="(Todos)",P10392=Painel!$E$5)),$J10392+ROW()/10000000,"")</f>
        <v/>
      </c>
      <c r="U10392" s="29" t="str">
        <f aca="false">IF(AND($S10392="VENCIDO",$K10392="KG",OR(Painel!$B$5="(Todos)",A10392=Painel!$B$5)*OR(Painel!$E$5="(Todos)",P10392=Painel!$E$5)),$J10392+ROW()/10000000,"")</f>
        <v/>
      </c>
    </row>
    <row r="10393" customFormat="false" ht="15" hidden="false" customHeight="false" outlineLevel="0" collapsed="false">
      <c r="A10393" s="29" t="s">
        <v>58</v>
      </c>
      <c r="B10393" s="29" t="s">
        <v>17510</v>
      </c>
      <c r="C10393" s="29" t="s">
        <v>5432</v>
      </c>
      <c r="D10393" s="29" t="s">
        <v>17565</v>
      </c>
      <c r="E10393" s="29" t="n">
        <v>107</v>
      </c>
      <c r="F10393" s="29"/>
      <c r="G10393" s="29" t="s">
        <v>17576</v>
      </c>
      <c r="H10393" s="30" t="n">
        <v>1000</v>
      </c>
      <c r="I10393" s="31" t="n">
        <v>46284</v>
      </c>
      <c r="J10393" s="30" t="n">
        <v>1000</v>
      </c>
      <c r="K10393" s="29" t="s">
        <v>120</v>
      </c>
      <c r="L10393" s="29" t="s">
        <v>388</v>
      </c>
      <c r="M10393" s="29"/>
      <c r="N10393" s="29" t="s">
        <v>122</v>
      </c>
      <c r="O10393" s="31" t="n">
        <v>46543</v>
      </c>
      <c r="P10393" s="29" t="s">
        <v>123</v>
      </c>
      <c r="Q10393" s="29" t="n">
        <f aca="false">IFERROR(VALUE(L10393),"")</f>
        <v>1</v>
      </c>
      <c r="R10393" s="29" t="n">
        <f aca="true">IF(O10393="","",O10393-TODAY())</f>
        <v>258</v>
      </c>
      <c r="S10393" s="29" t="str">
        <f aca="false">IF(C10393="&lt;&lt; vazio &gt;&gt;","VAZIA",IF(AND(O10393&lt;&gt;"",R10393&lt;0),"VENCIDO",IF(AND(O10393&lt;&gt;"",R10393&lt;=Parametros!$B$10),"PRÓX. VENCIMENTO",IF(F10393="Q","QUALIDADE",IF(F10393="S","BLOQUEADO",IF(F10393="R","RESTRITO/DEVOLUÇÃO",IF(OR(N10393="QUAR",N10393="QRES"),"QUARENTENA",IF(OR(B10393="DESCARTE",B10393="DEVOLUÇÃO"),"DESCARTE/DEVOLUÇÃO",IF(AND(D10393="",K10393&lt;&gt;""),"SEM LOTE",IF(AND(Q10393&lt;&gt;"",Q10393&gt;=Parametros!$B$11),"PARADO/SEM GIRO","OK"))))))))))</f>
        <v>OK</v>
      </c>
      <c r="T10393" s="29" t="str">
        <f aca="false">IF(AND($S10393="PARADO/SEM GIRO",$K10393="KG",OR(Painel!$B$5="(Todos)",A10393=Painel!$B$5)*OR(Painel!$E$5="(Todos)",P10393=Painel!$E$5)),$J10393+ROW()/10000000,"")</f>
        <v/>
      </c>
      <c r="U10393" s="29" t="str">
        <f aca="false">IF(AND($S10393="VENCIDO",$K10393="KG",OR(Painel!$B$5="(Todos)",A10393=Painel!$B$5)*OR(Painel!$E$5="(Todos)",P10393=Painel!$E$5)),$J10393+ROW()/10000000,"")</f>
        <v/>
      </c>
    </row>
    <row r="10394" customFormat="false" ht="15" hidden="false" customHeight="false" outlineLevel="0" collapsed="false">
      <c r="A10394" s="29" t="s">
        <v>58</v>
      </c>
      <c r="B10394" s="29" t="s">
        <v>17510</v>
      </c>
      <c r="C10394" s="29" t="s">
        <v>5432</v>
      </c>
      <c r="D10394" s="29" t="s">
        <v>17565</v>
      </c>
      <c r="E10394" s="29" t="n">
        <v>107</v>
      </c>
      <c r="F10394" s="29"/>
      <c r="G10394" s="29" t="s">
        <v>17577</v>
      </c>
      <c r="H10394" s="30" t="n">
        <v>1000</v>
      </c>
      <c r="I10394" s="31" t="n">
        <v>46284</v>
      </c>
      <c r="J10394" s="30" t="n">
        <v>1000</v>
      </c>
      <c r="K10394" s="29" t="s">
        <v>120</v>
      </c>
      <c r="L10394" s="29" t="s">
        <v>388</v>
      </c>
      <c r="M10394" s="29"/>
      <c r="N10394" s="29" t="s">
        <v>122</v>
      </c>
      <c r="O10394" s="31" t="n">
        <v>46543</v>
      </c>
      <c r="P10394" s="29" t="s">
        <v>123</v>
      </c>
      <c r="Q10394" s="29" t="n">
        <f aca="false">IFERROR(VALUE(L10394),"")</f>
        <v>1</v>
      </c>
      <c r="R10394" s="29" t="n">
        <f aca="true">IF(O10394="","",O10394-TODAY())</f>
        <v>258</v>
      </c>
      <c r="S10394" s="29" t="str">
        <f aca="false">IF(C10394="&lt;&lt; vazio &gt;&gt;","VAZIA",IF(AND(O10394&lt;&gt;"",R10394&lt;0),"VENCIDO",IF(AND(O10394&lt;&gt;"",R10394&lt;=Parametros!$B$10),"PRÓX. VENCIMENTO",IF(F10394="Q","QUALIDADE",IF(F10394="S","BLOQUEADO",IF(F10394="R","RESTRITO/DEVOLUÇÃO",IF(OR(N10394="QUAR",N10394="QRES"),"QUARENTENA",IF(OR(B10394="DESCARTE",B10394="DEVOLUÇÃO"),"DESCARTE/DEVOLUÇÃO",IF(AND(D10394="",K10394&lt;&gt;""),"SEM LOTE",IF(AND(Q10394&lt;&gt;"",Q10394&gt;=Parametros!$B$11),"PARADO/SEM GIRO","OK"))))))))))</f>
        <v>OK</v>
      </c>
      <c r="T10394" s="29" t="str">
        <f aca="false">IF(AND($S10394="PARADO/SEM GIRO",$K10394="KG",OR(Painel!$B$5="(Todos)",A10394=Painel!$B$5)*OR(Painel!$E$5="(Todos)",P10394=Painel!$E$5)),$J10394+ROW()/10000000,"")</f>
        <v/>
      </c>
      <c r="U10394" s="29" t="str">
        <f aca="false">IF(AND($S10394="VENCIDO",$K10394="KG",OR(Painel!$B$5="(Todos)",A10394=Painel!$B$5)*OR(Painel!$E$5="(Todos)",P10394=Painel!$E$5)),$J10394+ROW()/10000000,"")</f>
        <v/>
      </c>
    </row>
    <row r="10395" customFormat="false" ht="15" hidden="false" customHeight="false" outlineLevel="0" collapsed="false">
      <c r="A10395" s="29" t="s">
        <v>58</v>
      </c>
      <c r="B10395" s="29" t="s">
        <v>17510</v>
      </c>
      <c r="C10395" s="29" t="s">
        <v>5432</v>
      </c>
      <c r="D10395" s="29" t="s">
        <v>17565</v>
      </c>
      <c r="E10395" s="29" t="n">
        <v>107</v>
      </c>
      <c r="F10395" s="29"/>
      <c r="G10395" s="29" t="s">
        <v>17578</v>
      </c>
      <c r="H10395" s="30" t="n">
        <v>1000</v>
      </c>
      <c r="I10395" s="31" t="n">
        <v>46284</v>
      </c>
      <c r="J10395" s="30" t="n">
        <v>1000</v>
      </c>
      <c r="K10395" s="29" t="s">
        <v>120</v>
      </c>
      <c r="L10395" s="29" t="s">
        <v>388</v>
      </c>
      <c r="M10395" s="29"/>
      <c r="N10395" s="29" t="s">
        <v>122</v>
      </c>
      <c r="O10395" s="31" t="n">
        <v>46543</v>
      </c>
      <c r="P10395" s="29" t="s">
        <v>123</v>
      </c>
      <c r="Q10395" s="29" t="n">
        <f aca="false">IFERROR(VALUE(L10395),"")</f>
        <v>1</v>
      </c>
      <c r="R10395" s="29" t="n">
        <f aca="true">IF(O10395="","",O10395-TODAY())</f>
        <v>258</v>
      </c>
      <c r="S10395" s="29" t="str">
        <f aca="false">IF(C10395="&lt;&lt; vazio &gt;&gt;","VAZIA",IF(AND(O10395&lt;&gt;"",R10395&lt;0),"VENCIDO",IF(AND(O10395&lt;&gt;"",R10395&lt;=Parametros!$B$10),"PRÓX. VENCIMENTO",IF(F10395="Q","QUALIDADE",IF(F10395="S","BLOQUEADO",IF(F10395="R","RESTRITO/DEVOLUÇÃO",IF(OR(N10395="QUAR",N10395="QRES"),"QUARENTENA",IF(OR(B10395="DESCARTE",B10395="DEVOLUÇÃO"),"DESCARTE/DEVOLUÇÃO",IF(AND(D10395="",K10395&lt;&gt;""),"SEM LOTE",IF(AND(Q10395&lt;&gt;"",Q10395&gt;=Parametros!$B$11),"PARADO/SEM GIRO","OK"))))))))))</f>
        <v>OK</v>
      </c>
      <c r="T10395" s="29" t="str">
        <f aca="false">IF(AND($S10395="PARADO/SEM GIRO",$K10395="KG",OR(Painel!$B$5="(Todos)",A10395=Painel!$B$5)*OR(Painel!$E$5="(Todos)",P10395=Painel!$E$5)),$J10395+ROW()/10000000,"")</f>
        <v/>
      </c>
      <c r="U10395" s="29" t="str">
        <f aca="false">IF(AND($S10395="VENCIDO",$K10395="KG",OR(Painel!$B$5="(Todos)",A10395=Painel!$B$5)*OR(Painel!$E$5="(Todos)",P10395=Painel!$E$5)),$J10395+ROW()/10000000,"")</f>
        <v/>
      </c>
    </row>
    <row r="10396" customFormat="false" ht="15" hidden="false" customHeight="false" outlineLevel="0" collapsed="false">
      <c r="A10396" s="29" t="s">
        <v>58</v>
      </c>
      <c r="B10396" s="29" t="s">
        <v>17510</v>
      </c>
      <c r="C10396" s="29" t="s">
        <v>5432</v>
      </c>
      <c r="D10396" s="29" t="s">
        <v>15907</v>
      </c>
      <c r="E10396" s="29" t="n">
        <v>107</v>
      </c>
      <c r="F10396" s="29"/>
      <c r="G10396" s="29" t="s">
        <v>17579</v>
      </c>
      <c r="H10396" s="30" t="n">
        <v>1000</v>
      </c>
      <c r="I10396" s="31" t="n">
        <v>46284</v>
      </c>
      <c r="J10396" s="30" t="n">
        <v>1000</v>
      </c>
      <c r="K10396" s="29" t="s">
        <v>120</v>
      </c>
      <c r="L10396" s="29" t="s">
        <v>388</v>
      </c>
      <c r="M10396" s="29"/>
      <c r="N10396" s="29" t="s">
        <v>122</v>
      </c>
      <c r="O10396" s="31" t="n">
        <v>46529</v>
      </c>
      <c r="P10396" s="29" t="s">
        <v>123</v>
      </c>
      <c r="Q10396" s="29" t="n">
        <f aca="false">IFERROR(VALUE(L10396),"")</f>
        <v>1</v>
      </c>
      <c r="R10396" s="29" t="n">
        <f aca="true">IF(O10396="","",O10396-TODAY())</f>
        <v>244</v>
      </c>
      <c r="S10396" s="29" t="str">
        <f aca="false">IF(C10396="&lt;&lt; vazio &gt;&gt;","VAZIA",IF(AND(O10396&lt;&gt;"",R10396&lt;0),"VENCIDO",IF(AND(O10396&lt;&gt;"",R10396&lt;=Parametros!$B$10),"PRÓX. VENCIMENTO",IF(F10396="Q","QUALIDADE",IF(F10396="S","BLOQUEADO",IF(F10396="R","RESTRITO/DEVOLUÇÃO",IF(OR(N10396="QUAR",N10396="QRES"),"QUARENTENA",IF(OR(B10396="DESCARTE",B10396="DEVOLUÇÃO"),"DESCARTE/DEVOLUÇÃO",IF(AND(D10396="",K10396&lt;&gt;""),"SEM LOTE",IF(AND(Q10396&lt;&gt;"",Q10396&gt;=Parametros!$B$11),"PARADO/SEM GIRO","OK"))))))))))</f>
        <v>OK</v>
      </c>
      <c r="T10396" s="29" t="str">
        <f aca="false">IF(AND($S10396="PARADO/SEM GIRO",$K10396="KG",OR(Painel!$B$5="(Todos)",A10396=Painel!$B$5)*OR(Painel!$E$5="(Todos)",P10396=Painel!$E$5)),$J10396+ROW()/10000000,"")</f>
        <v/>
      </c>
      <c r="U10396" s="29" t="str">
        <f aca="false">IF(AND($S10396="VENCIDO",$K10396="KG",OR(Painel!$B$5="(Todos)",A10396=Painel!$B$5)*OR(Painel!$E$5="(Todos)",P10396=Painel!$E$5)),$J10396+ROW()/10000000,"")</f>
        <v/>
      </c>
    </row>
    <row r="10397" customFormat="false" ht="15" hidden="false" customHeight="false" outlineLevel="0" collapsed="false">
      <c r="A10397" s="29" t="s">
        <v>58</v>
      </c>
      <c r="B10397" s="29" t="s">
        <v>17510</v>
      </c>
      <c r="C10397" s="29" t="s">
        <v>5432</v>
      </c>
      <c r="D10397" s="29" t="s">
        <v>15907</v>
      </c>
      <c r="E10397" s="29" t="n">
        <v>107</v>
      </c>
      <c r="F10397" s="29"/>
      <c r="G10397" s="29" t="s">
        <v>17580</v>
      </c>
      <c r="H10397" s="30" t="n">
        <v>1000</v>
      </c>
      <c r="I10397" s="31" t="n">
        <v>46284</v>
      </c>
      <c r="J10397" s="30" t="n">
        <v>1000</v>
      </c>
      <c r="K10397" s="29" t="s">
        <v>120</v>
      </c>
      <c r="L10397" s="29" t="s">
        <v>388</v>
      </c>
      <c r="M10397" s="29"/>
      <c r="N10397" s="29" t="s">
        <v>122</v>
      </c>
      <c r="O10397" s="31" t="n">
        <v>46529</v>
      </c>
      <c r="P10397" s="29" t="s">
        <v>123</v>
      </c>
      <c r="Q10397" s="29" t="n">
        <f aca="false">IFERROR(VALUE(L10397),"")</f>
        <v>1</v>
      </c>
      <c r="R10397" s="29" t="n">
        <f aca="true">IF(O10397="","",O10397-TODAY())</f>
        <v>244</v>
      </c>
      <c r="S10397" s="29" t="str">
        <f aca="false">IF(C10397="&lt;&lt; vazio &gt;&gt;","VAZIA",IF(AND(O10397&lt;&gt;"",R10397&lt;0),"VENCIDO",IF(AND(O10397&lt;&gt;"",R10397&lt;=Parametros!$B$10),"PRÓX. VENCIMENTO",IF(F10397="Q","QUALIDADE",IF(F10397="S","BLOQUEADO",IF(F10397="R","RESTRITO/DEVOLUÇÃO",IF(OR(N10397="QUAR",N10397="QRES"),"QUARENTENA",IF(OR(B10397="DESCARTE",B10397="DEVOLUÇÃO"),"DESCARTE/DEVOLUÇÃO",IF(AND(D10397="",K10397&lt;&gt;""),"SEM LOTE",IF(AND(Q10397&lt;&gt;"",Q10397&gt;=Parametros!$B$11),"PARADO/SEM GIRO","OK"))))))))))</f>
        <v>OK</v>
      </c>
      <c r="T10397" s="29" t="str">
        <f aca="false">IF(AND($S10397="PARADO/SEM GIRO",$K10397="KG",OR(Painel!$B$5="(Todos)",A10397=Painel!$B$5)*OR(Painel!$E$5="(Todos)",P10397=Painel!$E$5)),$J10397+ROW()/10000000,"")</f>
        <v/>
      </c>
      <c r="U10397" s="29" t="str">
        <f aca="false">IF(AND($S10397="VENCIDO",$K10397="KG",OR(Painel!$B$5="(Todos)",A10397=Painel!$B$5)*OR(Painel!$E$5="(Todos)",P10397=Painel!$E$5)),$J10397+ROW()/10000000,"")</f>
        <v/>
      </c>
    </row>
    <row r="10398" customFormat="false" ht="15" hidden="false" customHeight="false" outlineLevel="0" collapsed="false">
      <c r="A10398" s="29" t="s">
        <v>58</v>
      </c>
      <c r="B10398" s="29" t="s">
        <v>17510</v>
      </c>
      <c r="C10398" s="29" t="s">
        <v>5432</v>
      </c>
      <c r="D10398" s="29" t="s">
        <v>15907</v>
      </c>
      <c r="E10398" s="29" t="n">
        <v>107</v>
      </c>
      <c r="F10398" s="29"/>
      <c r="G10398" s="29" t="s">
        <v>17581</v>
      </c>
      <c r="H10398" s="30" t="n">
        <v>1000</v>
      </c>
      <c r="I10398" s="31" t="n">
        <v>46285</v>
      </c>
      <c r="J10398" s="30" t="n">
        <v>1000</v>
      </c>
      <c r="K10398" s="29" t="s">
        <v>120</v>
      </c>
      <c r="L10398" s="29" t="s">
        <v>116</v>
      </c>
      <c r="M10398" s="29"/>
      <c r="N10398" s="29" t="s">
        <v>122</v>
      </c>
      <c r="O10398" s="31" t="n">
        <v>46529</v>
      </c>
      <c r="P10398" s="29" t="s">
        <v>123</v>
      </c>
      <c r="Q10398" s="29" t="n">
        <f aca="false">IFERROR(VALUE(L10398),"")</f>
        <v>0</v>
      </c>
      <c r="R10398" s="29" t="n">
        <f aca="true">IF(O10398="","",O10398-TODAY())</f>
        <v>244</v>
      </c>
      <c r="S10398" s="29" t="str">
        <f aca="false">IF(C10398="&lt;&lt; vazio &gt;&gt;","VAZIA",IF(AND(O10398&lt;&gt;"",R10398&lt;0),"VENCIDO",IF(AND(O10398&lt;&gt;"",R10398&lt;=Parametros!$B$10),"PRÓX. VENCIMENTO",IF(F10398="Q","QUALIDADE",IF(F10398="S","BLOQUEADO",IF(F10398="R","RESTRITO/DEVOLUÇÃO",IF(OR(N10398="QUAR",N10398="QRES"),"QUARENTENA",IF(OR(B10398="DESCARTE",B10398="DEVOLUÇÃO"),"DESCARTE/DEVOLUÇÃO",IF(AND(D10398="",K10398&lt;&gt;""),"SEM LOTE",IF(AND(Q10398&lt;&gt;"",Q10398&gt;=Parametros!$B$11),"PARADO/SEM GIRO","OK"))))))))))</f>
        <v>OK</v>
      </c>
      <c r="T10398" s="29" t="str">
        <f aca="false">IF(AND($S10398="PARADO/SEM GIRO",$K10398="KG",OR(Painel!$B$5="(Todos)",A10398=Painel!$B$5)*OR(Painel!$E$5="(Todos)",P10398=Painel!$E$5)),$J10398+ROW()/10000000,"")</f>
        <v/>
      </c>
      <c r="U10398" s="29" t="str">
        <f aca="false">IF(AND($S10398="VENCIDO",$K10398="KG",OR(Painel!$B$5="(Todos)",A10398=Painel!$B$5)*OR(Painel!$E$5="(Todos)",P10398=Painel!$E$5)),$J10398+ROW()/10000000,"")</f>
        <v/>
      </c>
    </row>
    <row r="10399" customFormat="false" ht="15" hidden="false" customHeight="false" outlineLevel="0" collapsed="false">
      <c r="A10399" s="29" t="s">
        <v>58</v>
      </c>
      <c r="B10399" s="29" t="s">
        <v>17510</v>
      </c>
      <c r="C10399" s="29" t="s">
        <v>5432</v>
      </c>
      <c r="D10399" s="29" t="s">
        <v>15907</v>
      </c>
      <c r="E10399" s="29" t="n">
        <v>107</v>
      </c>
      <c r="F10399" s="29"/>
      <c r="G10399" s="29" t="s">
        <v>17582</v>
      </c>
      <c r="H10399" s="30" t="n">
        <v>1000</v>
      </c>
      <c r="I10399" s="31" t="n">
        <v>46285</v>
      </c>
      <c r="J10399" s="30" t="n">
        <v>1000</v>
      </c>
      <c r="K10399" s="29" t="s">
        <v>120</v>
      </c>
      <c r="L10399" s="29" t="s">
        <v>116</v>
      </c>
      <c r="M10399" s="29"/>
      <c r="N10399" s="29" t="s">
        <v>122</v>
      </c>
      <c r="O10399" s="31" t="n">
        <v>46529</v>
      </c>
      <c r="P10399" s="29" t="s">
        <v>123</v>
      </c>
      <c r="Q10399" s="29" t="n">
        <f aca="false">IFERROR(VALUE(L10399),"")</f>
        <v>0</v>
      </c>
      <c r="R10399" s="29" t="n">
        <f aca="true">IF(O10399="","",O10399-TODAY())</f>
        <v>244</v>
      </c>
      <c r="S10399" s="29" t="str">
        <f aca="false">IF(C10399="&lt;&lt; vazio &gt;&gt;","VAZIA",IF(AND(O10399&lt;&gt;"",R10399&lt;0),"VENCIDO",IF(AND(O10399&lt;&gt;"",R10399&lt;=Parametros!$B$10),"PRÓX. VENCIMENTO",IF(F10399="Q","QUALIDADE",IF(F10399="S","BLOQUEADO",IF(F10399="R","RESTRITO/DEVOLUÇÃO",IF(OR(N10399="QUAR",N10399="QRES"),"QUARENTENA",IF(OR(B10399="DESCARTE",B10399="DEVOLUÇÃO"),"DESCARTE/DEVOLUÇÃO",IF(AND(D10399="",K10399&lt;&gt;""),"SEM LOTE",IF(AND(Q10399&lt;&gt;"",Q10399&gt;=Parametros!$B$11),"PARADO/SEM GIRO","OK"))))))))))</f>
        <v>OK</v>
      </c>
      <c r="T10399" s="29" t="str">
        <f aca="false">IF(AND($S10399="PARADO/SEM GIRO",$K10399="KG",OR(Painel!$B$5="(Todos)",A10399=Painel!$B$5)*OR(Painel!$E$5="(Todos)",P10399=Painel!$E$5)),$J10399+ROW()/10000000,"")</f>
        <v/>
      </c>
      <c r="U10399" s="29" t="str">
        <f aca="false">IF(AND($S10399="VENCIDO",$K10399="KG",OR(Painel!$B$5="(Todos)",A10399=Painel!$B$5)*OR(Painel!$E$5="(Todos)",P10399=Painel!$E$5)),$J10399+ROW()/10000000,"")</f>
        <v/>
      </c>
    </row>
    <row r="10400" customFormat="false" ht="15" hidden="false" customHeight="false" outlineLevel="0" collapsed="false">
      <c r="A10400" s="29" t="s">
        <v>58</v>
      </c>
      <c r="B10400" s="29" t="s">
        <v>17510</v>
      </c>
      <c r="C10400" s="29" t="s">
        <v>5432</v>
      </c>
      <c r="D10400" s="29" t="s">
        <v>15907</v>
      </c>
      <c r="E10400" s="29" t="n">
        <v>107</v>
      </c>
      <c r="F10400" s="29"/>
      <c r="G10400" s="29" t="s">
        <v>17583</v>
      </c>
      <c r="H10400" s="30" t="n">
        <v>1000</v>
      </c>
      <c r="I10400" s="31" t="n">
        <v>46284</v>
      </c>
      <c r="J10400" s="30" t="n">
        <v>1000</v>
      </c>
      <c r="K10400" s="29" t="s">
        <v>120</v>
      </c>
      <c r="L10400" s="29" t="s">
        <v>388</v>
      </c>
      <c r="M10400" s="29"/>
      <c r="N10400" s="29" t="s">
        <v>122</v>
      </c>
      <c r="O10400" s="31" t="n">
        <v>46529</v>
      </c>
      <c r="P10400" s="29" t="s">
        <v>123</v>
      </c>
      <c r="Q10400" s="29" t="n">
        <f aca="false">IFERROR(VALUE(L10400),"")</f>
        <v>1</v>
      </c>
      <c r="R10400" s="29" t="n">
        <f aca="true">IF(O10400="","",O10400-TODAY())</f>
        <v>244</v>
      </c>
      <c r="S10400" s="29" t="str">
        <f aca="false">IF(C10400="&lt;&lt; vazio &gt;&gt;","VAZIA",IF(AND(O10400&lt;&gt;"",R10400&lt;0),"VENCIDO",IF(AND(O10400&lt;&gt;"",R10400&lt;=Parametros!$B$10),"PRÓX. VENCIMENTO",IF(F10400="Q","QUALIDADE",IF(F10400="S","BLOQUEADO",IF(F10400="R","RESTRITO/DEVOLUÇÃO",IF(OR(N10400="QUAR",N10400="QRES"),"QUARENTENA",IF(OR(B10400="DESCARTE",B10400="DEVOLUÇÃO"),"DESCARTE/DEVOLUÇÃO",IF(AND(D10400="",K10400&lt;&gt;""),"SEM LOTE",IF(AND(Q10400&lt;&gt;"",Q10400&gt;=Parametros!$B$11),"PARADO/SEM GIRO","OK"))))))))))</f>
        <v>OK</v>
      </c>
      <c r="T10400" s="29" t="str">
        <f aca="false">IF(AND($S10400="PARADO/SEM GIRO",$K10400="KG",OR(Painel!$B$5="(Todos)",A10400=Painel!$B$5)*OR(Painel!$E$5="(Todos)",P10400=Painel!$E$5)),$J10400+ROW()/10000000,"")</f>
        <v/>
      </c>
      <c r="U10400" s="29" t="str">
        <f aca="false">IF(AND($S10400="VENCIDO",$K10400="KG",OR(Painel!$B$5="(Todos)",A10400=Painel!$B$5)*OR(Painel!$E$5="(Todos)",P10400=Painel!$E$5)),$J10400+ROW()/10000000,"")</f>
        <v/>
      </c>
    </row>
    <row r="10401" customFormat="false" ht="15" hidden="false" customHeight="false" outlineLevel="0" collapsed="false">
      <c r="A10401" s="29" t="s">
        <v>58</v>
      </c>
      <c r="B10401" s="29" t="s">
        <v>17510</v>
      </c>
      <c r="C10401" s="29" t="s">
        <v>5432</v>
      </c>
      <c r="D10401" s="29" t="s">
        <v>15907</v>
      </c>
      <c r="E10401" s="29" t="n">
        <v>107</v>
      </c>
      <c r="F10401" s="29"/>
      <c r="G10401" s="29" t="s">
        <v>17584</v>
      </c>
      <c r="H10401" s="30" t="n">
        <v>1000</v>
      </c>
      <c r="I10401" s="31" t="n">
        <v>46284</v>
      </c>
      <c r="J10401" s="30" t="n">
        <v>1000</v>
      </c>
      <c r="K10401" s="29" t="s">
        <v>120</v>
      </c>
      <c r="L10401" s="29" t="s">
        <v>388</v>
      </c>
      <c r="M10401" s="29"/>
      <c r="N10401" s="29" t="s">
        <v>122</v>
      </c>
      <c r="O10401" s="31" t="n">
        <v>46529</v>
      </c>
      <c r="P10401" s="29" t="s">
        <v>123</v>
      </c>
      <c r="Q10401" s="29" t="n">
        <f aca="false">IFERROR(VALUE(L10401),"")</f>
        <v>1</v>
      </c>
      <c r="R10401" s="29" t="n">
        <f aca="true">IF(O10401="","",O10401-TODAY())</f>
        <v>244</v>
      </c>
      <c r="S10401" s="29" t="str">
        <f aca="false">IF(C10401="&lt;&lt; vazio &gt;&gt;","VAZIA",IF(AND(O10401&lt;&gt;"",R10401&lt;0),"VENCIDO",IF(AND(O10401&lt;&gt;"",R10401&lt;=Parametros!$B$10),"PRÓX. VENCIMENTO",IF(F10401="Q","QUALIDADE",IF(F10401="S","BLOQUEADO",IF(F10401="R","RESTRITO/DEVOLUÇÃO",IF(OR(N10401="QUAR",N10401="QRES"),"QUARENTENA",IF(OR(B10401="DESCARTE",B10401="DEVOLUÇÃO"),"DESCARTE/DEVOLUÇÃO",IF(AND(D10401="",K10401&lt;&gt;""),"SEM LOTE",IF(AND(Q10401&lt;&gt;"",Q10401&gt;=Parametros!$B$11),"PARADO/SEM GIRO","OK"))))))))))</f>
        <v>OK</v>
      </c>
      <c r="T10401" s="29" t="str">
        <f aca="false">IF(AND($S10401="PARADO/SEM GIRO",$K10401="KG",OR(Painel!$B$5="(Todos)",A10401=Painel!$B$5)*OR(Painel!$E$5="(Todos)",P10401=Painel!$E$5)),$J10401+ROW()/10000000,"")</f>
        <v/>
      </c>
      <c r="U10401" s="29" t="str">
        <f aca="false">IF(AND($S10401="VENCIDO",$K10401="KG",OR(Painel!$B$5="(Todos)",A10401=Painel!$B$5)*OR(Painel!$E$5="(Todos)",P10401=Painel!$E$5)),$J10401+ROW()/10000000,"")</f>
        <v/>
      </c>
    </row>
    <row r="10402" customFormat="false" ht="15" hidden="false" customHeight="false" outlineLevel="0" collapsed="false">
      <c r="A10402" s="29" t="s">
        <v>58</v>
      </c>
      <c r="B10402" s="29" t="s">
        <v>17510</v>
      </c>
      <c r="C10402" s="29" t="s">
        <v>5432</v>
      </c>
      <c r="D10402" s="29" t="s">
        <v>15907</v>
      </c>
      <c r="E10402" s="29" t="n">
        <v>107</v>
      </c>
      <c r="F10402" s="29"/>
      <c r="G10402" s="29" t="s">
        <v>17585</v>
      </c>
      <c r="H10402" s="30" t="n">
        <v>1000</v>
      </c>
      <c r="I10402" s="31" t="n">
        <v>46284</v>
      </c>
      <c r="J10402" s="30" t="n">
        <v>1000</v>
      </c>
      <c r="K10402" s="29" t="s">
        <v>120</v>
      </c>
      <c r="L10402" s="29" t="s">
        <v>388</v>
      </c>
      <c r="M10402" s="29"/>
      <c r="N10402" s="29" t="s">
        <v>122</v>
      </c>
      <c r="O10402" s="31" t="n">
        <v>46529</v>
      </c>
      <c r="P10402" s="29" t="s">
        <v>123</v>
      </c>
      <c r="Q10402" s="29" t="n">
        <f aca="false">IFERROR(VALUE(L10402),"")</f>
        <v>1</v>
      </c>
      <c r="R10402" s="29" t="n">
        <f aca="true">IF(O10402="","",O10402-TODAY())</f>
        <v>244</v>
      </c>
      <c r="S10402" s="29" t="str">
        <f aca="false">IF(C10402="&lt;&lt; vazio &gt;&gt;","VAZIA",IF(AND(O10402&lt;&gt;"",R10402&lt;0),"VENCIDO",IF(AND(O10402&lt;&gt;"",R10402&lt;=Parametros!$B$10),"PRÓX. VENCIMENTO",IF(F10402="Q","QUALIDADE",IF(F10402="S","BLOQUEADO",IF(F10402="R","RESTRITO/DEVOLUÇÃO",IF(OR(N10402="QUAR",N10402="QRES"),"QUARENTENA",IF(OR(B10402="DESCARTE",B10402="DEVOLUÇÃO"),"DESCARTE/DEVOLUÇÃO",IF(AND(D10402="",K10402&lt;&gt;""),"SEM LOTE",IF(AND(Q10402&lt;&gt;"",Q10402&gt;=Parametros!$B$11),"PARADO/SEM GIRO","OK"))))))))))</f>
        <v>OK</v>
      </c>
      <c r="T10402" s="29" t="str">
        <f aca="false">IF(AND($S10402="PARADO/SEM GIRO",$K10402="KG",OR(Painel!$B$5="(Todos)",A10402=Painel!$B$5)*OR(Painel!$E$5="(Todos)",P10402=Painel!$E$5)),$J10402+ROW()/10000000,"")</f>
        <v/>
      </c>
      <c r="U10402" s="29" t="str">
        <f aca="false">IF(AND($S10402="VENCIDO",$K10402="KG",OR(Painel!$B$5="(Todos)",A10402=Painel!$B$5)*OR(Painel!$E$5="(Todos)",P10402=Painel!$E$5)),$J10402+ROW()/10000000,"")</f>
        <v/>
      </c>
    </row>
    <row r="10403" customFormat="false" ht="15" hidden="false" customHeight="false" outlineLevel="0" collapsed="false">
      <c r="A10403" s="29" t="s">
        <v>58</v>
      </c>
      <c r="B10403" s="29" t="s">
        <v>17510</v>
      </c>
      <c r="C10403" s="29" t="s">
        <v>5432</v>
      </c>
      <c r="D10403" s="29" t="s">
        <v>15907</v>
      </c>
      <c r="E10403" s="29" t="n">
        <v>107</v>
      </c>
      <c r="F10403" s="29"/>
      <c r="G10403" s="29" t="s">
        <v>17586</v>
      </c>
      <c r="H10403" s="30" t="n">
        <v>1000</v>
      </c>
      <c r="I10403" s="31" t="n">
        <v>46284</v>
      </c>
      <c r="J10403" s="30" t="n">
        <v>1000</v>
      </c>
      <c r="K10403" s="29" t="s">
        <v>120</v>
      </c>
      <c r="L10403" s="29" t="s">
        <v>388</v>
      </c>
      <c r="M10403" s="29"/>
      <c r="N10403" s="29" t="s">
        <v>122</v>
      </c>
      <c r="O10403" s="31" t="n">
        <v>46529</v>
      </c>
      <c r="P10403" s="29" t="s">
        <v>123</v>
      </c>
      <c r="Q10403" s="29" t="n">
        <f aca="false">IFERROR(VALUE(L10403),"")</f>
        <v>1</v>
      </c>
      <c r="R10403" s="29" t="n">
        <f aca="true">IF(O10403="","",O10403-TODAY())</f>
        <v>244</v>
      </c>
      <c r="S10403" s="29" t="str">
        <f aca="false">IF(C10403="&lt;&lt; vazio &gt;&gt;","VAZIA",IF(AND(O10403&lt;&gt;"",R10403&lt;0),"VENCIDO",IF(AND(O10403&lt;&gt;"",R10403&lt;=Parametros!$B$10),"PRÓX. VENCIMENTO",IF(F10403="Q","QUALIDADE",IF(F10403="S","BLOQUEADO",IF(F10403="R","RESTRITO/DEVOLUÇÃO",IF(OR(N10403="QUAR",N10403="QRES"),"QUARENTENA",IF(OR(B10403="DESCARTE",B10403="DEVOLUÇÃO"),"DESCARTE/DEVOLUÇÃO",IF(AND(D10403="",K10403&lt;&gt;""),"SEM LOTE",IF(AND(Q10403&lt;&gt;"",Q10403&gt;=Parametros!$B$11),"PARADO/SEM GIRO","OK"))))))))))</f>
        <v>OK</v>
      </c>
      <c r="T10403" s="29" t="str">
        <f aca="false">IF(AND($S10403="PARADO/SEM GIRO",$K10403="KG",OR(Painel!$B$5="(Todos)",A10403=Painel!$B$5)*OR(Painel!$E$5="(Todos)",P10403=Painel!$E$5)),$J10403+ROW()/10000000,"")</f>
        <v/>
      </c>
      <c r="U10403" s="29" t="str">
        <f aca="false">IF(AND($S10403="VENCIDO",$K10403="KG",OR(Painel!$B$5="(Todos)",A10403=Painel!$B$5)*OR(Painel!$E$5="(Todos)",P10403=Painel!$E$5)),$J10403+ROW()/10000000,"")</f>
        <v/>
      </c>
    </row>
    <row r="10404" customFormat="false" ht="15" hidden="false" customHeight="false" outlineLevel="0" collapsed="false">
      <c r="A10404" s="29" t="s">
        <v>58</v>
      </c>
      <c r="B10404" s="29" t="s">
        <v>17510</v>
      </c>
      <c r="C10404" s="29" t="s">
        <v>5432</v>
      </c>
      <c r="D10404" s="29" t="s">
        <v>15907</v>
      </c>
      <c r="E10404" s="29" t="n">
        <v>107</v>
      </c>
      <c r="F10404" s="29"/>
      <c r="G10404" s="29" t="s">
        <v>17587</v>
      </c>
      <c r="H10404" s="30" t="n">
        <v>1000</v>
      </c>
      <c r="I10404" s="31" t="n">
        <v>46284</v>
      </c>
      <c r="J10404" s="30" t="n">
        <v>1000</v>
      </c>
      <c r="K10404" s="29" t="s">
        <v>120</v>
      </c>
      <c r="L10404" s="29" t="s">
        <v>388</v>
      </c>
      <c r="M10404" s="29"/>
      <c r="N10404" s="29" t="s">
        <v>122</v>
      </c>
      <c r="O10404" s="31" t="n">
        <v>46529</v>
      </c>
      <c r="P10404" s="29" t="s">
        <v>123</v>
      </c>
      <c r="Q10404" s="29" t="n">
        <f aca="false">IFERROR(VALUE(L10404),"")</f>
        <v>1</v>
      </c>
      <c r="R10404" s="29" t="n">
        <f aca="true">IF(O10404="","",O10404-TODAY())</f>
        <v>244</v>
      </c>
      <c r="S10404" s="29" t="str">
        <f aca="false">IF(C10404="&lt;&lt; vazio &gt;&gt;","VAZIA",IF(AND(O10404&lt;&gt;"",R10404&lt;0),"VENCIDO",IF(AND(O10404&lt;&gt;"",R10404&lt;=Parametros!$B$10),"PRÓX. VENCIMENTO",IF(F10404="Q","QUALIDADE",IF(F10404="S","BLOQUEADO",IF(F10404="R","RESTRITO/DEVOLUÇÃO",IF(OR(N10404="QUAR",N10404="QRES"),"QUARENTENA",IF(OR(B10404="DESCARTE",B10404="DEVOLUÇÃO"),"DESCARTE/DEVOLUÇÃO",IF(AND(D10404="",K10404&lt;&gt;""),"SEM LOTE",IF(AND(Q10404&lt;&gt;"",Q10404&gt;=Parametros!$B$11),"PARADO/SEM GIRO","OK"))))))))))</f>
        <v>OK</v>
      </c>
      <c r="T10404" s="29" t="str">
        <f aca="false">IF(AND($S10404="PARADO/SEM GIRO",$K10404="KG",OR(Painel!$B$5="(Todos)",A10404=Painel!$B$5)*OR(Painel!$E$5="(Todos)",P10404=Painel!$E$5)),$J10404+ROW()/10000000,"")</f>
        <v/>
      </c>
      <c r="U10404" s="29" t="str">
        <f aca="false">IF(AND($S10404="VENCIDO",$K10404="KG",OR(Painel!$B$5="(Todos)",A10404=Painel!$B$5)*OR(Painel!$E$5="(Todos)",P10404=Painel!$E$5)),$J10404+ROW()/10000000,"")</f>
        <v/>
      </c>
    </row>
    <row r="10405" customFormat="false" ht="15" hidden="false" customHeight="false" outlineLevel="0" collapsed="false">
      <c r="A10405" s="29" t="s">
        <v>58</v>
      </c>
      <c r="B10405" s="29" t="s">
        <v>17510</v>
      </c>
      <c r="C10405" s="29" t="s">
        <v>5432</v>
      </c>
      <c r="D10405" s="29" t="s">
        <v>15907</v>
      </c>
      <c r="E10405" s="29" t="n">
        <v>107</v>
      </c>
      <c r="F10405" s="29"/>
      <c r="G10405" s="29" t="s">
        <v>17588</v>
      </c>
      <c r="H10405" s="30" t="n">
        <v>1000</v>
      </c>
      <c r="I10405" s="31" t="n">
        <v>46284</v>
      </c>
      <c r="J10405" s="30" t="n">
        <v>1000</v>
      </c>
      <c r="K10405" s="29" t="s">
        <v>120</v>
      </c>
      <c r="L10405" s="29" t="s">
        <v>388</v>
      </c>
      <c r="M10405" s="29"/>
      <c r="N10405" s="29" t="s">
        <v>122</v>
      </c>
      <c r="O10405" s="31" t="n">
        <v>46529</v>
      </c>
      <c r="P10405" s="29" t="s">
        <v>123</v>
      </c>
      <c r="Q10405" s="29" t="n">
        <f aca="false">IFERROR(VALUE(L10405),"")</f>
        <v>1</v>
      </c>
      <c r="R10405" s="29" t="n">
        <f aca="true">IF(O10405="","",O10405-TODAY())</f>
        <v>244</v>
      </c>
      <c r="S10405" s="29" t="str">
        <f aca="false">IF(C10405="&lt;&lt; vazio &gt;&gt;","VAZIA",IF(AND(O10405&lt;&gt;"",R10405&lt;0),"VENCIDO",IF(AND(O10405&lt;&gt;"",R10405&lt;=Parametros!$B$10),"PRÓX. VENCIMENTO",IF(F10405="Q","QUALIDADE",IF(F10405="S","BLOQUEADO",IF(F10405="R","RESTRITO/DEVOLUÇÃO",IF(OR(N10405="QUAR",N10405="QRES"),"QUARENTENA",IF(OR(B10405="DESCARTE",B10405="DEVOLUÇÃO"),"DESCARTE/DEVOLUÇÃO",IF(AND(D10405="",K10405&lt;&gt;""),"SEM LOTE",IF(AND(Q10405&lt;&gt;"",Q10405&gt;=Parametros!$B$11),"PARADO/SEM GIRO","OK"))))))))))</f>
        <v>OK</v>
      </c>
      <c r="T10405" s="29" t="str">
        <f aca="false">IF(AND($S10405="PARADO/SEM GIRO",$K10405="KG",OR(Painel!$B$5="(Todos)",A10405=Painel!$B$5)*OR(Painel!$E$5="(Todos)",P10405=Painel!$E$5)),$J10405+ROW()/10000000,"")</f>
        <v/>
      </c>
      <c r="U10405" s="29" t="str">
        <f aca="false">IF(AND($S10405="VENCIDO",$K10405="KG",OR(Painel!$B$5="(Todos)",A10405=Painel!$B$5)*OR(Painel!$E$5="(Todos)",P10405=Painel!$E$5)),$J10405+ROW()/10000000,"")</f>
        <v/>
      </c>
    </row>
    <row r="10406" customFormat="false" ht="15" hidden="false" customHeight="false" outlineLevel="0" collapsed="false">
      <c r="A10406" s="29" t="s">
        <v>58</v>
      </c>
      <c r="B10406" s="29" t="s">
        <v>17510</v>
      </c>
      <c r="C10406" s="29" t="s">
        <v>5432</v>
      </c>
      <c r="D10406" s="29" t="s">
        <v>15907</v>
      </c>
      <c r="E10406" s="29" t="n">
        <v>107</v>
      </c>
      <c r="F10406" s="29"/>
      <c r="G10406" s="29" t="s">
        <v>17589</v>
      </c>
      <c r="H10406" s="30" t="n">
        <v>1000</v>
      </c>
      <c r="I10406" s="31" t="n">
        <v>46284</v>
      </c>
      <c r="J10406" s="30" t="n">
        <v>1000</v>
      </c>
      <c r="K10406" s="29" t="s">
        <v>120</v>
      </c>
      <c r="L10406" s="29" t="s">
        <v>388</v>
      </c>
      <c r="M10406" s="29"/>
      <c r="N10406" s="29" t="s">
        <v>122</v>
      </c>
      <c r="O10406" s="31" t="n">
        <v>46529</v>
      </c>
      <c r="P10406" s="29" t="s">
        <v>123</v>
      </c>
      <c r="Q10406" s="29" t="n">
        <f aca="false">IFERROR(VALUE(L10406),"")</f>
        <v>1</v>
      </c>
      <c r="R10406" s="29" t="n">
        <f aca="true">IF(O10406="","",O10406-TODAY())</f>
        <v>244</v>
      </c>
      <c r="S10406" s="29" t="str">
        <f aca="false">IF(C10406="&lt;&lt; vazio &gt;&gt;","VAZIA",IF(AND(O10406&lt;&gt;"",R10406&lt;0),"VENCIDO",IF(AND(O10406&lt;&gt;"",R10406&lt;=Parametros!$B$10),"PRÓX. VENCIMENTO",IF(F10406="Q","QUALIDADE",IF(F10406="S","BLOQUEADO",IF(F10406="R","RESTRITO/DEVOLUÇÃO",IF(OR(N10406="QUAR",N10406="QRES"),"QUARENTENA",IF(OR(B10406="DESCARTE",B10406="DEVOLUÇÃO"),"DESCARTE/DEVOLUÇÃO",IF(AND(D10406="",K10406&lt;&gt;""),"SEM LOTE",IF(AND(Q10406&lt;&gt;"",Q10406&gt;=Parametros!$B$11),"PARADO/SEM GIRO","OK"))))))))))</f>
        <v>OK</v>
      </c>
      <c r="T10406" s="29" t="str">
        <f aca="false">IF(AND($S10406="PARADO/SEM GIRO",$K10406="KG",OR(Painel!$B$5="(Todos)",A10406=Painel!$B$5)*OR(Painel!$E$5="(Todos)",P10406=Painel!$E$5)),$J10406+ROW()/10000000,"")</f>
        <v/>
      </c>
      <c r="U10406" s="29" t="str">
        <f aca="false">IF(AND($S10406="VENCIDO",$K10406="KG",OR(Painel!$B$5="(Todos)",A10406=Painel!$B$5)*OR(Painel!$E$5="(Todos)",P10406=Painel!$E$5)),$J10406+ROW()/10000000,"")</f>
        <v/>
      </c>
    </row>
    <row r="10407" customFormat="false" ht="15" hidden="false" customHeight="false" outlineLevel="0" collapsed="false">
      <c r="A10407" s="29" t="s">
        <v>58</v>
      </c>
      <c r="B10407" s="29" t="s">
        <v>17510</v>
      </c>
      <c r="C10407" s="29" t="s">
        <v>5432</v>
      </c>
      <c r="D10407" s="29" t="s">
        <v>16740</v>
      </c>
      <c r="E10407" s="29" t="n">
        <v>107</v>
      </c>
      <c r="F10407" s="29"/>
      <c r="G10407" s="29" t="s">
        <v>17590</v>
      </c>
      <c r="H10407" s="30" t="n">
        <v>1000</v>
      </c>
      <c r="I10407" s="31" t="n">
        <v>46285</v>
      </c>
      <c r="J10407" s="30" t="n">
        <v>1000</v>
      </c>
      <c r="K10407" s="29" t="s">
        <v>120</v>
      </c>
      <c r="L10407" s="29" t="s">
        <v>116</v>
      </c>
      <c r="M10407" s="29"/>
      <c r="N10407" s="29" t="s">
        <v>122</v>
      </c>
      <c r="O10407" s="31" t="n">
        <v>46529</v>
      </c>
      <c r="P10407" s="29" t="s">
        <v>123</v>
      </c>
      <c r="Q10407" s="29" t="n">
        <f aca="false">IFERROR(VALUE(L10407),"")</f>
        <v>0</v>
      </c>
      <c r="R10407" s="29" t="n">
        <f aca="true">IF(O10407="","",O10407-TODAY())</f>
        <v>244</v>
      </c>
      <c r="S10407" s="29" t="str">
        <f aca="false">IF(C10407="&lt;&lt; vazio &gt;&gt;","VAZIA",IF(AND(O10407&lt;&gt;"",R10407&lt;0),"VENCIDO",IF(AND(O10407&lt;&gt;"",R10407&lt;=Parametros!$B$10),"PRÓX. VENCIMENTO",IF(F10407="Q","QUALIDADE",IF(F10407="S","BLOQUEADO",IF(F10407="R","RESTRITO/DEVOLUÇÃO",IF(OR(N10407="QUAR",N10407="QRES"),"QUARENTENA",IF(OR(B10407="DESCARTE",B10407="DEVOLUÇÃO"),"DESCARTE/DEVOLUÇÃO",IF(AND(D10407="",K10407&lt;&gt;""),"SEM LOTE",IF(AND(Q10407&lt;&gt;"",Q10407&gt;=Parametros!$B$11),"PARADO/SEM GIRO","OK"))))))))))</f>
        <v>OK</v>
      </c>
      <c r="T10407" s="29" t="str">
        <f aca="false">IF(AND($S10407="PARADO/SEM GIRO",$K10407="KG",OR(Painel!$B$5="(Todos)",A10407=Painel!$B$5)*OR(Painel!$E$5="(Todos)",P10407=Painel!$E$5)),$J10407+ROW()/10000000,"")</f>
        <v/>
      </c>
      <c r="U10407" s="29" t="str">
        <f aca="false">IF(AND($S10407="VENCIDO",$K10407="KG",OR(Painel!$B$5="(Todos)",A10407=Painel!$B$5)*OR(Painel!$E$5="(Todos)",P10407=Painel!$E$5)),$J10407+ROW()/10000000,"")</f>
        <v/>
      </c>
    </row>
    <row r="10408" customFormat="false" ht="15" hidden="false" customHeight="false" outlineLevel="0" collapsed="false">
      <c r="A10408" s="29" t="s">
        <v>58</v>
      </c>
      <c r="B10408" s="29" t="s">
        <v>17510</v>
      </c>
      <c r="C10408" s="29" t="s">
        <v>5432</v>
      </c>
      <c r="D10408" s="29" t="s">
        <v>16740</v>
      </c>
      <c r="E10408" s="29" t="n">
        <v>107</v>
      </c>
      <c r="F10408" s="29"/>
      <c r="G10408" s="29" t="s">
        <v>17591</v>
      </c>
      <c r="H10408" s="30" t="n">
        <v>1000</v>
      </c>
      <c r="I10408" s="31" t="n">
        <v>46284</v>
      </c>
      <c r="J10408" s="30" t="n">
        <v>1000</v>
      </c>
      <c r="K10408" s="29" t="s">
        <v>120</v>
      </c>
      <c r="L10408" s="29" t="s">
        <v>388</v>
      </c>
      <c r="M10408" s="29"/>
      <c r="N10408" s="29" t="s">
        <v>122</v>
      </c>
      <c r="O10408" s="31" t="n">
        <v>46529</v>
      </c>
      <c r="P10408" s="29" t="s">
        <v>123</v>
      </c>
      <c r="Q10408" s="29" t="n">
        <f aca="false">IFERROR(VALUE(L10408),"")</f>
        <v>1</v>
      </c>
      <c r="R10408" s="29" t="n">
        <f aca="true">IF(O10408="","",O10408-TODAY())</f>
        <v>244</v>
      </c>
      <c r="S10408" s="29" t="str">
        <f aca="false">IF(C10408="&lt;&lt; vazio &gt;&gt;","VAZIA",IF(AND(O10408&lt;&gt;"",R10408&lt;0),"VENCIDO",IF(AND(O10408&lt;&gt;"",R10408&lt;=Parametros!$B$10),"PRÓX. VENCIMENTO",IF(F10408="Q","QUALIDADE",IF(F10408="S","BLOQUEADO",IF(F10408="R","RESTRITO/DEVOLUÇÃO",IF(OR(N10408="QUAR",N10408="QRES"),"QUARENTENA",IF(OR(B10408="DESCARTE",B10408="DEVOLUÇÃO"),"DESCARTE/DEVOLUÇÃO",IF(AND(D10408="",K10408&lt;&gt;""),"SEM LOTE",IF(AND(Q10408&lt;&gt;"",Q10408&gt;=Parametros!$B$11),"PARADO/SEM GIRO","OK"))))))))))</f>
        <v>OK</v>
      </c>
      <c r="T10408" s="29" t="str">
        <f aca="false">IF(AND($S10408="PARADO/SEM GIRO",$K10408="KG",OR(Painel!$B$5="(Todos)",A10408=Painel!$B$5)*OR(Painel!$E$5="(Todos)",P10408=Painel!$E$5)),$J10408+ROW()/10000000,"")</f>
        <v/>
      </c>
      <c r="U10408" s="29" t="str">
        <f aca="false">IF(AND($S10408="VENCIDO",$K10408="KG",OR(Painel!$B$5="(Todos)",A10408=Painel!$B$5)*OR(Painel!$E$5="(Todos)",P10408=Painel!$E$5)),$J10408+ROW()/10000000,"")</f>
        <v/>
      </c>
    </row>
    <row r="10409" customFormat="false" ht="15" hidden="false" customHeight="false" outlineLevel="0" collapsed="false">
      <c r="A10409" s="29" t="s">
        <v>58</v>
      </c>
      <c r="B10409" s="29" t="s">
        <v>17510</v>
      </c>
      <c r="C10409" s="29" t="s">
        <v>5432</v>
      </c>
      <c r="D10409" s="29" t="s">
        <v>16740</v>
      </c>
      <c r="E10409" s="29" t="n">
        <v>107</v>
      </c>
      <c r="F10409" s="29"/>
      <c r="G10409" s="29" t="s">
        <v>17592</v>
      </c>
      <c r="H10409" s="30" t="n">
        <v>1000</v>
      </c>
      <c r="I10409" s="31" t="n">
        <v>46285</v>
      </c>
      <c r="J10409" s="30" t="n">
        <v>1000</v>
      </c>
      <c r="K10409" s="29" t="s">
        <v>120</v>
      </c>
      <c r="L10409" s="29" t="s">
        <v>116</v>
      </c>
      <c r="M10409" s="29"/>
      <c r="N10409" s="29" t="s">
        <v>122</v>
      </c>
      <c r="O10409" s="31" t="n">
        <v>46529</v>
      </c>
      <c r="P10409" s="29" t="s">
        <v>123</v>
      </c>
      <c r="Q10409" s="29" t="n">
        <f aca="false">IFERROR(VALUE(L10409),"")</f>
        <v>0</v>
      </c>
      <c r="R10409" s="29" t="n">
        <f aca="true">IF(O10409="","",O10409-TODAY())</f>
        <v>244</v>
      </c>
      <c r="S10409" s="29" t="str">
        <f aca="false">IF(C10409="&lt;&lt; vazio &gt;&gt;","VAZIA",IF(AND(O10409&lt;&gt;"",R10409&lt;0),"VENCIDO",IF(AND(O10409&lt;&gt;"",R10409&lt;=Parametros!$B$10),"PRÓX. VENCIMENTO",IF(F10409="Q","QUALIDADE",IF(F10409="S","BLOQUEADO",IF(F10409="R","RESTRITO/DEVOLUÇÃO",IF(OR(N10409="QUAR",N10409="QRES"),"QUARENTENA",IF(OR(B10409="DESCARTE",B10409="DEVOLUÇÃO"),"DESCARTE/DEVOLUÇÃO",IF(AND(D10409="",K10409&lt;&gt;""),"SEM LOTE",IF(AND(Q10409&lt;&gt;"",Q10409&gt;=Parametros!$B$11),"PARADO/SEM GIRO","OK"))))))))))</f>
        <v>OK</v>
      </c>
      <c r="T10409" s="29" t="str">
        <f aca="false">IF(AND($S10409="PARADO/SEM GIRO",$K10409="KG",OR(Painel!$B$5="(Todos)",A10409=Painel!$B$5)*OR(Painel!$E$5="(Todos)",P10409=Painel!$E$5)),$J10409+ROW()/10000000,"")</f>
        <v/>
      </c>
      <c r="U10409" s="29" t="str">
        <f aca="false">IF(AND($S10409="VENCIDO",$K10409="KG",OR(Painel!$B$5="(Todos)",A10409=Painel!$B$5)*OR(Painel!$E$5="(Todos)",P10409=Painel!$E$5)),$J10409+ROW()/10000000,"")</f>
        <v/>
      </c>
    </row>
    <row r="10410" customFormat="false" ht="15" hidden="false" customHeight="false" outlineLevel="0" collapsed="false">
      <c r="A10410" s="29" t="s">
        <v>58</v>
      </c>
      <c r="B10410" s="29" t="s">
        <v>17510</v>
      </c>
      <c r="C10410" s="29" t="s">
        <v>5432</v>
      </c>
      <c r="D10410" s="29" t="s">
        <v>16740</v>
      </c>
      <c r="E10410" s="29" t="n">
        <v>107</v>
      </c>
      <c r="F10410" s="29"/>
      <c r="G10410" s="29" t="s">
        <v>17593</v>
      </c>
      <c r="H10410" s="30" t="n">
        <v>1000</v>
      </c>
      <c r="I10410" s="31" t="n">
        <v>46285</v>
      </c>
      <c r="J10410" s="30" t="n">
        <v>1000</v>
      </c>
      <c r="K10410" s="29" t="s">
        <v>120</v>
      </c>
      <c r="L10410" s="29" t="s">
        <v>116</v>
      </c>
      <c r="M10410" s="29"/>
      <c r="N10410" s="29" t="s">
        <v>122</v>
      </c>
      <c r="O10410" s="31" t="n">
        <v>46529</v>
      </c>
      <c r="P10410" s="29" t="s">
        <v>123</v>
      </c>
      <c r="Q10410" s="29" t="n">
        <f aca="false">IFERROR(VALUE(L10410),"")</f>
        <v>0</v>
      </c>
      <c r="R10410" s="29" t="n">
        <f aca="true">IF(O10410="","",O10410-TODAY())</f>
        <v>244</v>
      </c>
      <c r="S10410" s="29" t="str">
        <f aca="false">IF(C10410="&lt;&lt; vazio &gt;&gt;","VAZIA",IF(AND(O10410&lt;&gt;"",R10410&lt;0),"VENCIDO",IF(AND(O10410&lt;&gt;"",R10410&lt;=Parametros!$B$10),"PRÓX. VENCIMENTO",IF(F10410="Q","QUALIDADE",IF(F10410="S","BLOQUEADO",IF(F10410="R","RESTRITO/DEVOLUÇÃO",IF(OR(N10410="QUAR",N10410="QRES"),"QUARENTENA",IF(OR(B10410="DESCARTE",B10410="DEVOLUÇÃO"),"DESCARTE/DEVOLUÇÃO",IF(AND(D10410="",K10410&lt;&gt;""),"SEM LOTE",IF(AND(Q10410&lt;&gt;"",Q10410&gt;=Parametros!$B$11),"PARADO/SEM GIRO","OK"))))))))))</f>
        <v>OK</v>
      </c>
      <c r="T10410" s="29" t="str">
        <f aca="false">IF(AND($S10410="PARADO/SEM GIRO",$K10410="KG",OR(Painel!$B$5="(Todos)",A10410=Painel!$B$5)*OR(Painel!$E$5="(Todos)",P10410=Painel!$E$5)),$J10410+ROW()/10000000,"")</f>
        <v/>
      </c>
      <c r="U10410" s="29" t="str">
        <f aca="false">IF(AND($S10410="VENCIDO",$K10410="KG",OR(Painel!$B$5="(Todos)",A10410=Painel!$B$5)*OR(Painel!$E$5="(Todos)",P10410=Painel!$E$5)),$J10410+ROW()/10000000,"")</f>
        <v/>
      </c>
    </row>
    <row r="10411" customFormat="false" ht="15" hidden="false" customHeight="false" outlineLevel="0" collapsed="false">
      <c r="A10411" s="29" t="s">
        <v>58</v>
      </c>
      <c r="B10411" s="29" t="s">
        <v>17510</v>
      </c>
      <c r="C10411" s="29" t="s">
        <v>5432</v>
      </c>
      <c r="D10411" s="29" t="s">
        <v>16740</v>
      </c>
      <c r="E10411" s="29" t="n">
        <v>107</v>
      </c>
      <c r="F10411" s="29"/>
      <c r="G10411" s="29" t="s">
        <v>17594</v>
      </c>
      <c r="H10411" s="30" t="n">
        <v>1000</v>
      </c>
      <c r="I10411" s="31" t="n">
        <v>46284</v>
      </c>
      <c r="J10411" s="30" t="n">
        <v>1000</v>
      </c>
      <c r="K10411" s="29" t="s">
        <v>120</v>
      </c>
      <c r="L10411" s="29" t="s">
        <v>388</v>
      </c>
      <c r="M10411" s="29"/>
      <c r="N10411" s="29" t="s">
        <v>122</v>
      </c>
      <c r="O10411" s="31" t="n">
        <v>46529</v>
      </c>
      <c r="P10411" s="29" t="s">
        <v>123</v>
      </c>
      <c r="Q10411" s="29" t="n">
        <f aca="false">IFERROR(VALUE(L10411),"")</f>
        <v>1</v>
      </c>
      <c r="R10411" s="29" t="n">
        <f aca="true">IF(O10411="","",O10411-TODAY())</f>
        <v>244</v>
      </c>
      <c r="S10411" s="29" t="str">
        <f aca="false">IF(C10411="&lt;&lt; vazio &gt;&gt;","VAZIA",IF(AND(O10411&lt;&gt;"",R10411&lt;0),"VENCIDO",IF(AND(O10411&lt;&gt;"",R10411&lt;=Parametros!$B$10),"PRÓX. VENCIMENTO",IF(F10411="Q","QUALIDADE",IF(F10411="S","BLOQUEADO",IF(F10411="R","RESTRITO/DEVOLUÇÃO",IF(OR(N10411="QUAR",N10411="QRES"),"QUARENTENA",IF(OR(B10411="DESCARTE",B10411="DEVOLUÇÃO"),"DESCARTE/DEVOLUÇÃO",IF(AND(D10411="",K10411&lt;&gt;""),"SEM LOTE",IF(AND(Q10411&lt;&gt;"",Q10411&gt;=Parametros!$B$11),"PARADO/SEM GIRO","OK"))))))))))</f>
        <v>OK</v>
      </c>
      <c r="T10411" s="29" t="str">
        <f aca="false">IF(AND($S10411="PARADO/SEM GIRO",$K10411="KG",OR(Painel!$B$5="(Todos)",A10411=Painel!$B$5)*OR(Painel!$E$5="(Todos)",P10411=Painel!$E$5)),$J10411+ROW()/10000000,"")</f>
        <v/>
      </c>
      <c r="U10411" s="29" t="str">
        <f aca="false">IF(AND($S10411="VENCIDO",$K10411="KG",OR(Painel!$B$5="(Todos)",A10411=Painel!$B$5)*OR(Painel!$E$5="(Todos)",P10411=Painel!$E$5)),$J10411+ROW()/10000000,"")</f>
        <v/>
      </c>
    </row>
    <row r="10412" customFormat="false" ht="15" hidden="false" customHeight="false" outlineLevel="0" collapsed="false">
      <c r="A10412" s="29" t="s">
        <v>58</v>
      </c>
      <c r="B10412" s="29" t="s">
        <v>17510</v>
      </c>
      <c r="C10412" s="29" t="s">
        <v>5432</v>
      </c>
      <c r="D10412" s="29" t="s">
        <v>16740</v>
      </c>
      <c r="E10412" s="29" t="n">
        <v>107</v>
      </c>
      <c r="F10412" s="29"/>
      <c r="G10412" s="29" t="s">
        <v>17595</v>
      </c>
      <c r="H10412" s="30" t="n">
        <v>1000</v>
      </c>
      <c r="I10412" s="31" t="n">
        <v>46285</v>
      </c>
      <c r="J10412" s="30" t="n">
        <v>1000</v>
      </c>
      <c r="K10412" s="29" t="s">
        <v>120</v>
      </c>
      <c r="L10412" s="29" t="s">
        <v>116</v>
      </c>
      <c r="M10412" s="29"/>
      <c r="N10412" s="29" t="s">
        <v>122</v>
      </c>
      <c r="O10412" s="31" t="n">
        <v>46529</v>
      </c>
      <c r="P10412" s="29" t="s">
        <v>123</v>
      </c>
      <c r="Q10412" s="29" t="n">
        <f aca="false">IFERROR(VALUE(L10412),"")</f>
        <v>0</v>
      </c>
      <c r="R10412" s="29" t="n">
        <f aca="true">IF(O10412="","",O10412-TODAY())</f>
        <v>244</v>
      </c>
      <c r="S10412" s="29" t="str">
        <f aca="false">IF(C10412="&lt;&lt; vazio &gt;&gt;","VAZIA",IF(AND(O10412&lt;&gt;"",R10412&lt;0),"VENCIDO",IF(AND(O10412&lt;&gt;"",R10412&lt;=Parametros!$B$10),"PRÓX. VENCIMENTO",IF(F10412="Q","QUALIDADE",IF(F10412="S","BLOQUEADO",IF(F10412="R","RESTRITO/DEVOLUÇÃO",IF(OR(N10412="QUAR",N10412="QRES"),"QUARENTENA",IF(OR(B10412="DESCARTE",B10412="DEVOLUÇÃO"),"DESCARTE/DEVOLUÇÃO",IF(AND(D10412="",K10412&lt;&gt;""),"SEM LOTE",IF(AND(Q10412&lt;&gt;"",Q10412&gt;=Parametros!$B$11),"PARADO/SEM GIRO","OK"))))))))))</f>
        <v>OK</v>
      </c>
      <c r="T10412" s="29" t="str">
        <f aca="false">IF(AND($S10412="PARADO/SEM GIRO",$K10412="KG",OR(Painel!$B$5="(Todos)",A10412=Painel!$B$5)*OR(Painel!$E$5="(Todos)",P10412=Painel!$E$5)),$J10412+ROW()/10000000,"")</f>
        <v/>
      </c>
      <c r="U10412" s="29" t="str">
        <f aca="false">IF(AND($S10412="VENCIDO",$K10412="KG",OR(Painel!$B$5="(Todos)",A10412=Painel!$B$5)*OR(Painel!$E$5="(Todos)",P10412=Painel!$E$5)),$J10412+ROW()/10000000,"")</f>
        <v/>
      </c>
    </row>
    <row r="10413" customFormat="false" ht="15" hidden="false" customHeight="false" outlineLevel="0" collapsed="false">
      <c r="A10413" s="29" t="s">
        <v>58</v>
      </c>
      <c r="B10413" s="29" t="s">
        <v>17510</v>
      </c>
      <c r="C10413" s="29" t="s">
        <v>5432</v>
      </c>
      <c r="D10413" s="29" t="s">
        <v>16740</v>
      </c>
      <c r="E10413" s="29" t="n">
        <v>107</v>
      </c>
      <c r="F10413" s="29"/>
      <c r="G10413" s="29" t="s">
        <v>17596</v>
      </c>
      <c r="H10413" s="30" t="n">
        <v>1000</v>
      </c>
      <c r="I10413" s="31" t="n">
        <v>46284</v>
      </c>
      <c r="J10413" s="30" t="n">
        <v>1000</v>
      </c>
      <c r="K10413" s="29" t="s">
        <v>120</v>
      </c>
      <c r="L10413" s="29" t="s">
        <v>388</v>
      </c>
      <c r="M10413" s="29"/>
      <c r="N10413" s="29" t="s">
        <v>122</v>
      </c>
      <c r="O10413" s="31" t="n">
        <v>46529</v>
      </c>
      <c r="P10413" s="29" t="s">
        <v>123</v>
      </c>
      <c r="Q10413" s="29" t="n">
        <f aca="false">IFERROR(VALUE(L10413),"")</f>
        <v>1</v>
      </c>
      <c r="R10413" s="29" t="n">
        <f aca="true">IF(O10413="","",O10413-TODAY())</f>
        <v>244</v>
      </c>
      <c r="S10413" s="29" t="str">
        <f aca="false">IF(C10413="&lt;&lt; vazio &gt;&gt;","VAZIA",IF(AND(O10413&lt;&gt;"",R10413&lt;0),"VENCIDO",IF(AND(O10413&lt;&gt;"",R10413&lt;=Parametros!$B$10),"PRÓX. VENCIMENTO",IF(F10413="Q","QUALIDADE",IF(F10413="S","BLOQUEADO",IF(F10413="R","RESTRITO/DEVOLUÇÃO",IF(OR(N10413="QUAR",N10413="QRES"),"QUARENTENA",IF(OR(B10413="DESCARTE",B10413="DEVOLUÇÃO"),"DESCARTE/DEVOLUÇÃO",IF(AND(D10413="",K10413&lt;&gt;""),"SEM LOTE",IF(AND(Q10413&lt;&gt;"",Q10413&gt;=Parametros!$B$11),"PARADO/SEM GIRO","OK"))))))))))</f>
        <v>OK</v>
      </c>
      <c r="T10413" s="29" t="str">
        <f aca="false">IF(AND($S10413="PARADO/SEM GIRO",$K10413="KG",OR(Painel!$B$5="(Todos)",A10413=Painel!$B$5)*OR(Painel!$E$5="(Todos)",P10413=Painel!$E$5)),$J10413+ROW()/10000000,"")</f>
        <v/>
      </c>
      <c r="U10413" s="29" t="str">
        <f aca="false">IF(AND($S10413="VENCIDO",$K10413="KG",OR(Painel!$B$5="(Todos)",A10413=Painel!$B$5)*OR(Painel!$E$5="(Todos)",P10413=Painel!$E$5)),$J10413+ROW()/10000000,"")</f>
        <v/>
      </c>
    </row>
    <row r="10414" customFormat="false" ht="15" hidden="false" customHeight="false" outlineLevel="0" collapsed="false">
      <c r="A10414" s="29" t="s">
        <v>58</v>
      </c>
      <c r="B10414" s="29" t="s">
        <v>17510</v>
      </c>
      <c r="C10414" s="29" t="s">
        <v>5432</v>
      </c>
      <c r="D10414" s="29" t="s">
        <v>16740</v>
      </c>
      <c r="E10414" s="29" t="n">
        <v>107</v>
      </c>
      <c r="F10414" s="29"/>
      <c r="G10414" s="29" t="s">
        <v>17597</v>
      </c>
      <c r="H10414" s="30" t="n">
        <v>1000</v>
      </c>
      <c r="I10414" s="31" t="n">
        <v>46285</v>
      </c>
      <c r="J10414" s="30" t="n">
        <v>1000</v>
      </c>
      <c r="K10414" s="29" t="s">
        <v>120</v>
      </c>
      <c r="L10414" s="29" t="s">
        <v>116</v>
      </c>
      <c r="M10414" s="29"/>
      <c r="N10414" s="29" t="s">
        <v>122</v>
      </c>
      <c r="O10414" s="31" t="n">
        <v>46529</v>
      </c>
      <c r="P10414" s="29" t="s">
        <v>123</v>
      </c>
      <c r="Q10414" s="29" t="n">
        <f aca="false">IFERROR(VALUE(L10414),"")</f>
        <v>0</v>
      </c>
      <c r="R10414" s="29" t="n">
        <f aca="true">IF(O10414="","",O10414-TODAY())</f>
        <v>244</v>
      </c>
      <c r="S10414" s="29" t="str">
        <f aca="false">IF(C10414="&lt;&lt; vazio &gt;&gt;","VAZIA",IF(AND(O10414&lt;&gt;"",R10414&lt;0),"VENCIDO",IF(AND(O10414&lt;&gt;"",R10414&lt;=Parametros!$B$10),"PRÓX. VENCIMENTO",IF(F10414="Q","QUALIDADE",IF(F10414="S","BLOQUEADO",IF(F10414="R","RESTRITO/DEVOLUÇÃO",IF(OR(N10414="QUAR",N10414="QRES"),"QUARENTENA",IF(OR(B10414="DESCARTE",B10414="DEVOLUÇÃO"),"DESCARTE/DEVOLUÇÃO",IF(AND(D10414="",K10414&lt;&gt;""),"SEM LOTE",IF(AND(Q10414&lt;&gt;"",Q10414&gt;=Parametros!$B$11),"PARADO/SEM GIRO","OK"))))))))))</f>
        <v>OK</v>
      </c>
      <c r="T10414" s="29" t="str">
        <f aca="false">IF(AND($S10414="PARADO/SEM GIRO",$K10414="KG",OR(Painel!$B$5="(Todos)",A10414=Painel!$B$5)*OR(Painel!$E$5="(Todos)",P10414=Painel!$E$5)),$J10414+ROW()/10000000,"")</f>
        <v/>
      </c>
      <c r="U10414" s="29" t="str">
        <f aca="false">IF(AND($S10414="VENCIDO",$K10414="KG",OR(Painel!$B$5="(Todos)",A10414=Painel!$B$5)*OR(Painel!$E$5="(Todos)",P10414=Painel!$E$5)),$J10414+ROW()/10000000,"")</f>
        <v/>
      </c>
    </row>
    <row r="10415" customFormat="false" ht="15" hidden="false" customHeight="false" outlineLevel="0" collapsed="false">
      <c r="A10415" s="29" t="s">
        <v>58</v>
      </c>
      <c r="B10415" s="29" t="s">
        <v>17510</v>
      </c>
      <c r="C10415" s="29" t="s">
        <v>5432</v>
      </c>
      <c r="D10415" s="29" t="s">
        <v>16740</v>
      </c>
      <c r="E10415" s="29" t="n">
        <v>107</v>
      </c>
      <c r="F10415" s="29"/>
      <c r="G10415" s="29" t="s">
        <v>17598</v>
      </c>
      <c r="H10415" s="30" t="n">
        <v>1000</v>
      </c>
      <c r="I10415" s="31" t="n">
        <v>46285</v>
      </c>
      <c r="J10415" s="30" t="n">
        <v>1000</v>
      </c>
      <c r="K10415" s="29" t="s">
        <v>120</v>
      </c>
      <c r="L10415" s="29" t="s">
        <v>116</v>
      </c>
      <c r="M10415" s="29"/>
      <c r="N10415" s="29" t="s">
        <v>122</v>
      </c>
      <c r="O10415" s="31" t="n">
        <v>46529</v>
      </c>
      <c r="P10415" s="29" t="s">
        <v>123</v>
      </c>
      <c r="Q10415" s="29" t="n">
        <f aca="false">IFERROR(VALUE(L10415),"")</f>
        <v>0</v>
      </c>
      <c r="R10415" s="29" t="n">
        <f aca="true">IF(O10415="","",O10415-TODAY())</f>
        <v>244</v>
      </c>
      <c r="S10415" s="29" t="str">
        <f aca="false">IF(C10415="&lt;&lt; vazio &gt;&gt;","VAZIA",IF(AND(O10415&lt;&gt;"",R10415&lt;0),"VENCIDO",IF(AND(O10415&lt;&gt;"",R10415&lt;=Parametros!$B$10),"PRÓX. VENCIMENTO",IF(F10415="Q","QUALIDADE",IF(F10415="S","BLOQUEADO",IF(F10415="R","RESTRITO/DEVOLUÇÃO",IF(OR(N10415="QUAR",N10415="QRES"),"QUARENTENA",IF(OR(B10415="DESCARTE",B10415="DEVOLUÇÃO"),"DESCARTE/DEVOLUÇÃO",IF(AND(D10415="",K10415&lt;&gt;""),"SEM LOTE",IF(AND(Q10415&lt;&gt;"",Q10415&gt;=Parametros!$B$11),"PARADO/SEM GIRO","OK"))))))))))</f>
        <v>OK</v>
      </c>
      <c r="T10415" s="29" t="str">
        <f aca="false">IF(AND($S10415="PARADO/SEM GIRO",$K10415="KG",OR(Painel!$B$5="(Todos)",A10415=Painel!$B$5)*OR(Painel!$E$5="(Todos)",P10415=Painel!$E$5)),$J10415+ROW()/10000000,"")</f>
        <v/>
      </c>
      <c r="U10415" s="29" t="str">
        <f aca="false">IF(AND($S10415="VENCIDO",$K10415="KG",OR(Painel!$B$5="(Todos)",A10415=Painel!$B$5)*OR(Painel!$E$5="(Todos)",P10415=Painel!$E$5)),$J10415+ROW()/10000000,"")</f>
        <v/>
      </c>
    </row>
    <row r="10416" customFormat="false" ht="15" hidden="false" customHeight="false" outlineLevel="0" collapsed="false">
      <c r="A10416" s="29" t="s">
        <v>58</v>
      </c>
      <c r="B10416" s="29" t="s">
        <v>17510</v>
      </c>
      <c r="C10416" s="29" t="s">
        <v>5432</v>
      </c>
      <c r="D10416" s="29" t="s">
        <v>16740</v>
      </c>
      <c r="E10416" s="29" t="n">
        <v>107</v>
      </c>
      <c r="F10416" s="29"/>
      <c r="G10416" s="29" t="s">
        <v>17599</v>
      </c>
      <c r="H10416" s="30" t="n">
        <v>1000</v>
      </c>
      <c r="I10416" s="31" t="n">
        <v>46285</v>
      </c>
      <c r="J10416" s="30" t="n">
        <v>1000</v>
      </c>
      <c r="K10416" s="29" t="s">
        <v>120</v>
      </c>
      <c r="L10416" s="29" t="s">
        <v>116</v>
      </c>
      <c r="M10416" s="29"/>
      <c r="N10416" s="29" t="s">
        <v>122</v>
      </c>
      <c r="O10416" s="31" t="n">
        <v>46529</v>
      </c>
      <c r="P10416" s="29" t="s">
        <v>123</v>
      </c>
      <c r="Q10416" s="29" t="n">
        <f aca="false">IFERROR(VALUE(L10416),"")</f>
        <v>0</v>
      </c>
      <c r="R10416" s="29" t="n">
        <f aca="true">IF(O10416="","",O10416-TODAY())</f>
        <v>244</v>
      </c>
      <c r="S10416" s="29" t="str">
        <f aca="false">IF(C10416="&lt;&lt; vazio &gt;&gt;","VAZIA",IF(AND(O10416&lt;&gt;"",R10416&lt;0),"VENCIDO",IF(AND(O10416&lt;&gt;"",R10416&lt;=Parametros!$B$10),"PRÓX. VENCIMENTO",IF(F10416="Q","QUALIDADE",IF(F10416="S","BLOQUEADO",IF(F10416="R","RESTRITO/DEVOLUÇÃO",IF(OR(N10416="QUAR",N10416="QRES"),"QUARENTENA",IF(OR(B10416="DESCARTE",B10416="DEVOLUÇÃO"),"DESCARTE/DEVOLUÇÃO",IF(AND(D10416="",K10416&lt;&gt;""),"SEM LOTE",IF(AND(Q10416&lt;&gt;"",Q10416&gt;=Parametros!$B$11),"PARADO/SEM GIRO","OK"))))))))))</f>
        <v>OK</v>
      </c>
      <c r="T10416" s="29" t="str">
        <f aca="false">IF(AND($S10416="PARADO/SEM GIRO",$K10416="KG",OR(Painel!$B$5="(Todos)",A10416=Painel!$B$5)*OR(Painel!$E$5="(Todos)",P10416=Painel!$E$5)),$J10416+ROW()/10000000,"")</f>
        <v/>
      </c>
      <c r="U10416" s="29" t="str">
        <f aca="false">IF(AND($S10416="VENCIDO",$K10416="KG",OR(Painel!$B$5="(Todos)",A10416=Painel!$B$5)*OR(Painel!$E$5="(Todos)",P10416=Painel!$E$5)),$J10416+ROW()/10000000,"")</f>
        <v/>
      </c>
    </row>
    <row r="10417" customFormat="false" ht="15" hidden="false" customHeight="false" outlineLevel="0" collapsed="false">
      <c r="A10417" s="29" t="s">
        <v>58</v>
      </c>
      <c r="B10417" s="29" t="s">
        <v>17510</v>
      </c>
      <c r="C10417" s="29" t="s">
        <v>5432</v>
      </c>
      <c r="D10417" s="29" t="s">
        <v>16740</v>
      </c>
      <c r="E10417" s="29" t="n">
        <v>107</v>
      </c>
      <c r="F10417" s="29"/>
      <c r="G10417" s="29" t="s">
        <v>17600</v>
      </c>
      <c r="H10417" s="30" t="n">
        <v>1000</v>
      </c>
      <c r="I10417" s="31" t="n">
        <v>46285</v>
      </c>
      <c r="J10417" s="30" t="n">
        <v>1000</v>
      </c>
      <c r="K10417" s="29" t="s">
        <v>120</v>
      </c>
      <c r="L10417" s="29" t="s">
        <v>116</v>
      </c>
      <c r="M10417" s="29"/>
      <c r="N10417" s="29" t="s">
        <v>122</v>
      </c>
      <c r="O10417" s="31" t="n">
        <v>46529</v>
      </c>
      <c r="P10417" s="29" t="s">
        <v>123</v>
      </c>
      <c r="Q10417" s="29" t="n">
        <f aca="false">IFERROR(VALUE(L10417),"")</f>
        <v>0</v>
      </c>
      <c r="R10417" s="29" t="n">
        <f aca="true">IF(O10417="","",O10417-TODAY())</f>
        <v>244</v>
      </c>
      <c r="S10417" s="29" t="str">
        <f aca="false">IF(C10417="&lt;&lt; vazio &gt;&gt;","VAZIA",IF(AND(O10417&lt;&gt;"",R10417&lt;0),"VENCIDO",IF(AND(O10417&lt;&gt;"",R10417&lt;=Parametros!$B$10),"PRÓX. VENCIMENTO",IF(F10417="Q","QUALIDADE",IF(F10417="S","BLOQUEADO",IF(F10417="R","RESTRITO/DEVOLUÇÃO",IF(OR(N10417="QUAR",N10417="QRES"),"QUARENTENA",IF(OR(B10417="DESCARTE",B10417="DEVOLUÇÃO"),"DESCARTE/DEVOLUÇÃO",IF(AND(D10417="",K10417&lt;&gt;""),"SEM LOTE",IF(AND(Q10417&lt;&gt;"",Q10417&gt;=Parametros!$B$11),"PARADO/SEM GIRO","OK"))))))))))</f>
        <v>OK</v>
      </c>
      <c r="T10417" s="29" t="str">
        <f aca="false">IF(AND($S10417="PARADO/SEM GIRO",$K10417="KG",OR(Painel!$B$5="(Todos)",A10417=Painel!$B$5)*OR(Painel!$E$5="(Todos)",P10417=Painel!$E$5)),$J10417+ROW()/10000000,"")</f>
        <v/>
      </c>
      <c r="U10417" s="29" t="str">
        <f aca="false">IF(AND($S10417="VENCIDO",$K10417="KG",OR(Painel!$B$5="(Todos)",A10417=Painel!$B$5)*OR(Painel!$E$5="(Todos)",P10417=Painel!$E$5)),$J10417+ROW()/10000000,"")</f>
        <v/>
      </c>
    </row>
    <row r="10418" customFormat="false" ht="15" hidden="false" customHeight="false" outlineLevel="0" collapsed="false">
      <c r="A10418" s="29" t="s">
        <v>58</v>
      </c>
      <c r="B10418" s="29" t="s">
        <v>17510</v>
      </c>
      <c r="C10418" s="29" t="s">
        <v>5432</v>
      </c>
      <c r="D10418" s="29" t="s">
        <v>16740</v>
      </c>
      <c r="E10418" s="29" t="n">
        <v>107</v>
      </c>
      <c r="F10418" s="29"/>
      <c r="G10418" s="29" t="s">
        <v>17601</v>
      </c>
      <c r="H10418" s="30" t="n">
        <v>1000</v>
      </c>
      <c r="I10418" s="31" t="n">
        <v>46285</v>
      </c>
      <c r="J10418" s="30" t="n">
        <v>1000</v>
      </c>
      <c r="K10418" s="29" t="s">
        <v>120</v>
      </c>
      <c r="L10418" s="29" t="s">
        <v>116</v>
      </c>
      <c r="M10418" s="29"/>
      <c r="N10418" s="29" t="s">
        <v>122</v>
      </c>
      <c r="O10418" s="31" t="n">
        <v>46529</v>
      </c>
      <c r="P10418" s="29" t="s">
        <v>123</v>
      </c>
      <c r="Q10418" s="29" t="n">
        <f aca="false">IFERROR(VALUE(L10418),"")</f>
        <v>0</v>
      </c>
      <c r="R10418" s="29" t="n">
        <f aca="true">IF(O10418="","",O10418-TODAY())</f>
        <v>244</v>
      </c>
      <c r="S10418" s="29" t="str">
        <f aca="false">IF(C10418="&lt;&lt; vazio &gt;&gt;","VAZIA",IF(AND(O10418&lt;&gt;"",R10418&lt;0),"VENCIDO",IF(AND(O10418&lt;&gt;"",R10418&lt;=Parametros!$B$10),"PRÓX. VENCIMENTO",IF(F10418="Q","QUALIDADE",IF(F10418="S","BLOQUEADO",IF(F10418="R","RESTRITO/DEVOLUÇÃO",IF(OR(N10418="QUAR",N10418="QRES"),"QUARENTENA",IF(OR(B10418="DESCARTE",B10418="DEVOLUÇÃO"),"DESCARTE/DEVOLUÇÃO",IF(AND(D10418="",K10418&lt;&gt;""),"SEM LOTE",IF(AND(Q10418&lt;&gt;"",Q10418&gt;=Parametros!$B$11),"PARADO/SEM GIRO","OK"))))))))))</f>
        <v>OK</v>
      </c>
      <c r="T10418" s="29" t="str">
        <f aca="false">IF(AND($S10418="PARADO/SEM GIRO",$K10418="KG",OR(Painel!$B$5="(Todos)",A10418=Painel!$B$5)*OR(Painel!$E$5="(Todos)",P10418=Painel!$E$5)),$J10418+ROW()/10000000,"")</f>
        <v/>
      </c>
      <c r="U10418" s="29" t="str">
        <f aca="false">IF(AND($S10418="VENCIDO",$K10418="KG",OR(Painel!$B$5="(Todos)",A10418=Painel!$B$5)*OR(Painel!$E$5="(Todos)",P10418=Painel!$E$5)),$J10418+ROW()/10000000,"")</f>
        <v/>
      </c>
    </row>
    <row r="10419" customFormat="false" ht="15" hidden="false" customHeight="false" outlineLevel="0" collapsed="false">
      <c r="A10419" s="29" t="s">
        <v>58</v>
      </c>
      <c r="B10419" s="29" t="s">
        <v>17510</v>
      </c>
      <c r="C10419" s="29" t="s">
        <v>5432</v>
      </c>
      <c r="D10419" s="29" t="s">
        <v>16740</v>
      </c>
      <c r="E10419" s="29" t="n">
        <v>107</v>
      </c>
      <c r="F10419" s="29"/>
      <c r="G10419" s="29" t="s">
        <v>17602</v>
      </c>
      <c r="H10419" s="30" t="n">
        <v>1000</v>
      </c>
      <c r="I10419" s="31" t="n">
        <v>46285</v>
      </c>
      <c r="J10419" s="30" t="n">
        <v>1000</v>
      </c>
      <c r="K10419" s="29" t="s">
        <v>120</v>
      </c>
      <c r="L10419" s="29" t="s">
        <v>116</v>
      </c>
      <c r="M10419" s="29"/>
      <c r="N10419" s="29" t="s">
        <v>122</v>
      </c>
      <c r="O10419" s="31" t="n">
        <v>46529</v>
      </c>
      <c r="P10419" s="29" t="s">
        <v>123</v>
      </c>
      <c r="Q10419" s="29" t="n">
        <f aca="false">IFERROR(VALUE(L10419),"")</f>
        <v>0</v>
      </c>
      <c r="R10419" s="29" t="n">
        <f aca="true">IF(O10419="","",O10419-TODAY())</f>
        <v>244</v>
      </c>
      <c r="S10419" s="29" t="str">
        <f aca="false">IF(C10419="&lt;&lt; vazio &gt;&gt;","VAZIA",IF(AND(O10419&lt;&gt;"",R10419&lt;0),"VENCIDO",IF(AND(O10419&lt;&gt;"",R10419&lt;=Parametros!$B$10),"PRÓX. VENCIMENTO",IF(F10419="Q","QUALIDADE",IF(F10419="S","BLOQUEADO",IF(F10419="R","RESTRITO/DEVOLUÇÃO",IF(OR(N10419="QUAR",N10419="QRES"),"QUARENTENA",IF(OR(B10419="DESCARTE",B10419="DEVOLUÇÃO"),"DESCARTE/DEVOLUÇÃO",IF(AND(D10419="",K10419&lt;&gt;""),"SEM LOTE",IF(AND(Q10419&lt;&gt;"",Q10419&gt;=Parametros!$B$11),"PARADO/SEM GIRO","OK"))))))))))</f>
        <v>OK</v>
      </c>
      <c r="T10419" s="29" t="str">
        <f aca="false">IF(AND($S10419="PARADO/SEM GIRO",$K10419="KG",OR(Painel!$B$5="(Todos)",A10419=Painel!$B$5)*OR(Painel!$E$5="(Todos)",P10419=Painel!$E$5)),$J10419+ROW()/10000000,"")</f>
        <v/>
      </c>
      <c r="U10419" s="29" t="str">
        <f aca="false">IF(AND($S10419="VENCIDO",$K10419="KG",OR(Painel!$B$5="(Todos)",A10419=Painel!$B$5)*OR(Painel!$E$5="(Todos)",P10419=Painel!$E$5)),$J10419+ROW()/10000000,"")</f>
        <v/>
      </c>
    </row>
    <row r="10420" customFormat="false" ht="15" hidden="false" customHeight="false" outlineLevel="0" collapsed="false">
      <c r="A10420" s="29" t="s">
        <v>58</v>
      </c>
      <c r="B10420" s="29" t="s">
        <v>17510</v>
      </c>
      <c r="C10420" s="29" t="s">
        <v>5432</v>
      </c>
      <c r="D10420" s="29" t="s">
        <v>16740</v>
      </c>
      <c r="E10420" s="29" t="n">
        <v>107</v>
      </c>
      <c r="F10420" s="29"/>
      <c r="G10420" s="29" t="s">
        <v>17603</v>
      </c>
      <c r="H10420" s="30" t="n">
        <v>1000</v>
      </c>
      <c r="I10420" s="31" t="n">
        <v>46285</v>
      </c>
      <c r="J10420" s="30" t="n">
        <v>1000</v>
      </c>
      <c r="K10420" s="29" t="s">
        <v>120</v>
      </c>
      <c r="L10420" s="29" t="s">
        <v>116</v>
      </c>
      <c r="M10420" s="29"/>
      <c r="N10420" s="29" t="s">
        <v>122</v>
      </c>
      <c r="O10420" s="31" t="n">
        <v>46529</v>
      </c>
      <c r="P10420" s="29" t="s">
        <v>123</v>
      </c>
      <c r="Q10420" s="29" t="n">
        <f aca="false">IFERROR(VALUE(L10420),"")</f>
        <v>0</v>
      </c>
      <c r="R10420" s="29" t="n">
        <f aca="true">IF(O10420="","",O10420-TODAY())</f>
        <v>244</v>
      </c>
      <c r="S10420" s="29" t="str">
        <f aca="false">IF(C10420="&lt;&lt; vazio &gt;&gt;","VAZIA",IF(AND(O10420&lt;&gt;"",R10420&lt;0),"VENCIDO",IF(AND(O10420&lt;&gt;"",R10420&lt;=Parametros!$B$10),"PRÓX. VENCIMENTO",IF(F10420="Q","QUALIDADE",IF(F10420="S","BLOQUEADO",IF(F10420="R","RESTRITO/DEVOLUÇÃO",IF(OR(N10420="QUAR",N10420="QRES"),"QUARENTENA",IF(OR(B10420="DESCARTE",B10420="DEVOLUÇÃO"),"DESCARTE/DEVOLUÇÃO",IF(AND(D10420="",K10420&lt;&gt;""),"SEM LOTE",IF(AND(Q10420&lt;&gt;"",Q10420&gt;=Parametros!$B$11),"PARADO/SEM GIRO","OK"))))))))))</f>
        <v>OK</v>
      </c>
      <c r="T10420" s="29" t="str">
        <f aca="false">IF(AND($S10420="PARADO/SEM GIRO",$K10420="KG",OR(Painel!$B$5="(Todos)",A10420=Painel!$B$5)*OR(Painel!$E$5="(Todos)",P10420=Painel!$E$5)),$J10420+ROW()/10000000,"")</f>
        <v/>
      </c>
      <c r="U10420" s="29" t="str">
        <f aca="false">IF(AND($S10420="VENCIDO",$K10420="KG",OR(Painel!$B$5="(Todos)",A10420=Painel!$B$5)*OR(Painel!$E$5="(Todos)",P10420=Painel!$E$5)),$J10420+ROW()/10000000,"")</f>
        <v/>
      </c>
    </row>
    <row r="10421" customFormat="false" ht="15" hidden="false" customHeight="false" outlineLevel="0" collapsed="false">
      <c r="A10421" s="29" t="s">
        <v>58</v>
      </c>
      <c r="B10421" s="29" t="s">
        <v>17510</v>
      </c>
      <c r="C10421" s="29" t="s">
        <v>15799</v>
      </c>
      <c r="D10421" s="29" t="s">
        <v>15800</v>
      </c>
      <c r="E10421" s="29" t="n">
        <v>107</v>
      </c>
      <c r="F10421" s="29"/>
      <c r="G10421" s="29" t="s">
        <v>17604</v>
      </c>
      <c r="H10421" s="30" t="n">
        <v>180</v>
      </c>
      <c r="I10421" s="31" t="n">
        <v>46285</v>
      </c>
      <c r="J10421" s="30" t="n">
        <v>180</v>
      </c>
      <c r="K10421" s="29" t="s">
        <v>125</v>
      </c>
      <c r="L10421" s="29" t="s">
        <v>116</v>
      </c>
      <c r="M10421" s="29"/>
      <c r="N10421" s="29" t="s">
        <v>122</v>
      </c>
      <c r="O10421" s="31" t="n">
        <v>46611</v>
      </c>
      <c r="P10421" s="29" t="s">
        <v>123</v>
      </c>
      <c r="Q10421" s="29" t="n">
        <f aca="false">IFERROR(VALUE(L10421),"")</f>
        <v>0</v>
      </c>
      <c r="R10421" s="29" t="n">
        <f aca="true">IF(O10421="","",O10421-TODAY())</f>
        <v>326</v>
      </c>
      <c r="S10421" s="29" t="str">
        <f aca="false">IF(C10421="&lt;&lt; vazio &gt;&gt;","VAZIA",IF(AND(O10421&lt;&gt;"",R10421&lt;0),"VENCIDO",IF(AND(O10421&lt;&gt;"",R10421&lt;=Parametros!$B$10),"PRÓX. VENCIMENTO",IF(F10421="Q","QUALIDADE",IF(F10421="S","BLOQUEADO",IF(F10421="R","RESTRITO/DEVOLUÇÃO",IF(OR(N10421="QUAR",N10421="QRES"),"QUARENTENA",IF(OR(B10421="DESCARTE",B10421="DEVOLUÇÃO"),"DESCARTE/DEVOLUÇÃO",IF(AND(D10421="",K10421&lt;&gt;""),"SEM LOTE",IF(AND(Q10421&lt;&gt;"",Q10421&gt;=Parametros!$B$11),"PARADO/SEM GIRO","OK"))))))))))</f>
        <v>OK</v>
      </c>
      <c r="T10421" s="29" t="str">
        <f aca="false">IF(AND($S10421="PARADO/SEM GIRO",$K10421="KG",OR(Painel!$B$5="(Todos)",A10421=Painel!$B$5)*OR(Painel!$E$5="(Todos)",P10421=Painel!$E$5)),$J10421+ROW()/10000000,"")</f>
        <v/>
      </c>
      <c r="U10421" s="29" t="str">
        <f aca="false">IF(AND($S10421="VENCIDO",$K10421="KG",OR(Painel!$B$5="(Todos)",A10421=Painel!$B$5)*OR(Painel!$E$5="(Todos)",P10421=Painel!$E$5)),$J10421+ROW()/10000000,"")</f>
        <v/>
      </c>
    </row>
    <row r="10422" customFormat="false" ht="15" hidden="false" customHeight="false" outlineLevel="0" collapsed="false">
      <c r="A10422" s="29" t="s">
        <v>58</v>
      </c>
      <c r="B10422" s="29" t="s">
        <v>17510</v>
      </c>
      <c r="C10422" s="29" t="s">
        <v>15801</v>
      </c>
      <c r="D10422" s="29" t="s">
        <v>15802</v>
      </c>
      <c r="E10422" s="29" t="n">
        <v>107</v>
      </c>
      <c r="F10422" s="29"/>
      <c r="G10422" s="29" t="s">
        <v>17605</v>
      </c>
      <c r="H10422" s="30" t="n">
        <v>270</v>
      </c>
      <c r="I10422" s="31" t="n">
        <v>46285</v>
      </c>
      <c r="J10422" s="30" t="n">
        <v>270</v>
      </c>
      <c r="K10422" s="29" t="s">
        <v>125</v>
      </c>
      <c r="L10422" s="29" t="s">
        <v>116</v>
      </c>
      <c r="M10422" s="29"/>
      <c r="N10422" s="29" t="s">
        <v>122</v>
      </c>
      <c r="O10422" s="31" t="n">
        <v>46645</v>
      </c>
      <c r="P10422" s="29" t="s">
        <v>123</v>
      </c>
      <c r="Q10422" s="29" t="n">
        <f aca="false">IFERROR(VALUE(L10422),"")</f>
        <v>0</v>
      </c>
      <c r="R10422" s="29" t="n">
        <f aca="true">IF(O10422="","",O10422-TODAY())</f>
        <v>360</v>
      </c>
      <c r="S10422" s="29" t="str">
        <f aca="false">IF(C10422="&lt;&lt; vazio &gt;&gt;","VAZIA",IF(AND(O10422&lt;&gt;"",R10422&lt;0),"VENCIDO",IF(AND(O10422&lt;&gt;"",R10422&lt;=Parametros!$B$10),"PRÓX. VENCIMENTO",IF(F10422="Q","QUALIDADE",IF(F10422="S","BLOQUEADO",IF(F10422="R","RESTRITO/DEVOLUÇÃO",IF(OR(N10422="QUAR",N10422="QRES"),"QUARENTENA",IF(OR(B10422="DESCARTE",B10422="DEVOLUÇÃO"),"DESCARTE/DEVOLUÇÃO",IF(AND(D10422="",K10422&lt;&gt;""),"SEM LOTE",IF(AND(Q10422&lt;&gt;"",Q10422&gt;=Parametros!$B$11),"PARADO/SEM GIRO","OK"))))))))))</f>
        <v>OK</v>
      </c>
      <c r="T10422" s="29" t="str">
        <f aca="false">IF(AND($S10422="PARADO/SEM GIRO",$K10422="KG",OR(Painel!$B$5="(Todos)",A10422=Painel!$B$5)*OR(Painel!$E$5="(Todos)",P10422=Painel!$E$5)),$J10422+ROW()/10000000,"")</f>
        <v/>
      </c>
      <c r="U10422" s="29" t="str">
        <f aca="false">IF(AND($S10422="VENCIDO",$K10422="KG",OR(Painel!$B$5="(Todos)",A10422=Painel!$B$5)*OR(Painel!$E$5="(Todos)",P10422=Painel!$E$5)),$J10422+ROW()/10000000,"")</f>
        <v/>
      </c>
    </row>
    <row r="10423" customFormat="false" ht="15" hidden="false" customHeight="false" outlineLevel="0" collapsed="false">
      <c r="A10423" s="29" t="s">
        <v>58</v>
      </c>
      <c r="B10423" s="29" t="s">
        <v>17510</v>
      </c>
      <c r="C10423" s="29" t="s">
        <v>15801</v>
      </c>
      <c r="D10423" s="29" t="s">
        <v>15802</v>
      </c>
      <c r="E10423" s="29" t="n">
        <v>107</v>
      </c>
      <c r="F10423" s="29"/>
      <c r="G10423" s="29" t="s">
        <v>17606</v>
      </c>
      <c r="H10423" s="30" t="n">
        <v>270</v>
      </c>
      <c r="I10423" s="31" t="n">
        <v>46285</v>
      </c>
      <c r="J10423" s="30" t="n">
        <v>270</v>
      </c>
      <c r="K10423" s="29" t="s">
        <v>125</v>
      </c>
      <c r="L10423" s="29" t="s">
        <v>116</v>
      </c>
      <c r="M10423" s="29"/>
      <c r="N10423" s="29" t="s">
        <v>122</v>
      </c>
      <c r="O10423" s="31" t="n">
        <v>46645</v>
      </c>
      <c r="P10423" s="29" t="s">
        <v>123</v>
      </c>
      <c r="Q10423" s="29" t="n">
        <f aca="false">IFERROR(VALUE(L10423),"")</f>
        <v>0</v>
      </c>
      <c r="R10423" s="29" t="n">
        <f aca="true">IF(O10423="","",O10423-TODAY())</f>
        <v>360</v>
      </c>
      <c r="S10423" s="29" t="str">
        <f aca="false">IF(C10423="&lt;&lt; vazio &gt;&gt;","VAZIA",IF(AND(O10423&lt;&gt;"",R10423&lt;0),"VENCIDO",IF(AND(O10423&lt;&gt;"",R10423&lt;=Parametros!$B$10),"PRÓX. VENCIMENTO",IF(F10423="Q","QUALIDADE",IF(F10423="S","BLOQUEADO",IF(F10423="R","RESTRITO/DEVOLUÇÃO",IF(OR(N10423="QUAR",N10423="QRES"),"QUARENTENA",IF(OR(B10423="DESCARTE",B10423="DEVOLUÇÃO"),"DESCARTE/DEVOLUÇÃO",IF(AND(D10423="",K10423&lt;&gt;""),"SEM LOTE",IF(AND(Q10423&lt;&gt;"",Q10423&gt;=Parametros!$B$11),"PARADO/SEM GIRO","OK"))))))))))</f>
        <v>OK</v>
      </c>
      <c r="T10423" s="29" t="str">
        <f aca="false">IF(AND($S10423="PARADO/SEM GIRO",$K10423="KG",OR(Painel!$B$5="(Todos)",A10423=Painel!$B$5)*OR(Painel!$E$5="(Todos)",P10423=Painel!$E$5)),$J10423+ROW()/10000000,"")</f>
        <v/>
      </c>
      <c r="U10423" s="29" t="str">
        <f aca="false">IF(AND($S10423="VENCIDO",$K10423="KG",OR(Painel!$B$5="(Todos)",A10423=Painel!$B$5)*OR(Painel!$E$5="(Todos)",P10423=Painel!$E$5)),$J10423+ROW()/10000000,"")</f>
        <v/>
      </c>
    </row>
    <row r="10424" customFormat="false" ht="15" hidden="false" customHeight="false" outlineLevel="0" collapsed="false">
      <c r="A10424" s="29" t="s">
        <v>58</v>
      </c>
      <c r="B10424" s="29" t="s">
        <v>17510</v>
      </c>
      <c r="C10424" s="29" t="s">
        <v>11692</v>
      </c>
      <c r="D10424" s="29" t="s">
        <v>11693</v>
      </c>
      <c r="E10424" s="29" t="n">
        <v>107</v>
      </c>
      <c r="F10424" s="29"/>
      <c r="G10424" s="29" t="s">
        <v>17607</v>
      </c>
      <c r="H10424" s="30" t="n">
        <v>727.2</v>
      </c>
      <c r="I10424" s="31" t="n">
        <v>46279</v>
      </c>
      <c r="J10424" s="30" t="n">
        <v>727.2</v>
      </c>
      <c r="K10424" s="29" t="s">
        <v>120</v>
      </c>
      <c r="L10424" s="29" t="s">
        <v>350</v>
      </c>
      <c r="M10424" s="29"/>
      <c r="N10424" s="29" t="s">
        <v>122</v>
      </c>
      <c r="O10424" s="31" t="n">
        <v>46904</v>
      </c>
      <c r="P10424" s="29" t="s">
        <v>123</v>
      </c>
      <c r="Q10424" s="29" t="n">
        <f aca="false">IFERROR(VALUE(L10424),"")</f>
        <v>6</v>
      </c>
      <c r="R10424" s="29" t="n">
        <f aca="true">IF(O10424="","",O10424-TODAY())</f>
        <v>619</v>
      </c>
      <c r="S10424" s="29" t="str">
        <f aca="false">IF(C10424="&lt;&lt; vazio &gt;&gt;","VAZIA",IF(AND(O10424&lt;&gt;"",R10424&lt;0),"VENCIDO",IF(AND(O10424&lt;&gt;"",R10424&lt;=Parametros!$B$10),"PRÓX. VENCIMENTO",IF(F10424="Q","QUALIDADE",IF(F10424="S","BLOQUEADO",IF(F10424="R","RESTRITO/DEVOLUÇÃO",IF(OR(N10424="QUAR",N10424="QRES"),"QUARENTENA",IF(OR(B10424="DESCARTE",B10424="DEVOLUÇÃO"),"DESCARTE/DEVOLUÇÃO",IF(AND(D10424="",K10424&lt;&gt;""),"SEM LOTE",IF(AND(Q10424&lt;&gt;"",Q10424&gt;=Parametros!$B$11),"PARADO/SEM GIRO","OK"))))))))))</f>
        <v>OK</v>
      </c>
      <c r="T10424" s="29" t="str">
        <f aca="false">IF(AND($S10424="PARADO/SEM GIRO",$K10424="KG",OR(Painel!$B$5="(Todos)",A10424=Painel!$B$5)*OR(Painel!$E$5="(Todos)",P10424=Painel!$E$5)),$J10424+ROW()/10000000,"")</f>
        <v/>
      </c>
      <c r="U10424" s="29" t="str">
        <f aca="false">IF(AND($S10424="VENCIDO",$K10424="KG",OR(Painel!$B$5="(Todos)",A10424=Painel!$B$5)*OR(Painel!$E$5="(Todos)",P10424=Painel!$E$5)),$J10424+ROW()/10000000,"")</f>
        <v/>
      </c>
    </row>
    <row r="10425" customFormat="false" ht="15" hidden="false" customHeight="false" outlineLevel="0" collapsed="false">
      <c r="A10425" s="29" t="s">
        <v>58</v>
      </c>
      <c r="B10425" s="29" t="s">
        <v>17510</v>
      </c>
      <c r="C10425" s="29" t="s">
        <v>11692</v>
      </c>
      <c r="D10425" s="29" t="s">
        <v>11693</v>
      </c>
      <c r="E10425" s="29" t="n">
        <v>107</v>
      </c>
      <c r="F10425" s="29"/>
      <c r="G10425" s="29" t="s">
        <v>17608</v>
      </c>
      <c r="H10425" s="30" t="n">
        <v>727.2</v>
      </c>
      <c r="I10425" s="31" t="n">
        <v>46279</v>
      </c>
      <c r="J10425" s="30" t="n">
        <v>727.2</v>
      </c>
      <c r="K10425" s="29" t="s">
        <v>120</v>
      </c>
      <c r="L10425" s="29" t="s">
        <v>350</v>
      </c>
      <c r="M10425" s="29"/>
      <c r="N10425" s="29" t="s">
        <v>122</v>
      </c>
      <c r="O10425" s="31" t="n">
        <v>46904</v>
      </c>
      <c r="P10425" s="29" t="s">
        <v>123</v>
      </c>
      <c r="Q10425" s="29" t="n">
        <f aca="false">IFERROR(VALUE(L10425),"")</f>
        <v>6</v>
      </c>
      <c r="R10425" s="29" t="n">
        <f aca="true">IF(O10425="","",O10425-TODAY())</f>
        <v>619</v>
      </c>
      <c r="S10425" s="29" t="str">
        <f aca="false">IF(C10425="&lt;&lt; vazio &gt;&gt;","VAZIA",IF(AND(O10425&lt;&gt;"",R10425&lt;0),"VENCIDO",IF(AND(O10425&lt;&gt;"",R10425&lt;=Parametros!$B$10),"PRÓX. VENCIMENTO",IF(F10425="Q","QUALIDADE",IF(F10425="S","BLOQUEADO",IF(F10425="R","RESTRITO/DEVOLUÇÃO",IF(OR(N10425="QUAR",N10425="QRES"),"QUARENTENA",IF(OR(B10425="DESCARTE",B10425="DEVOLUÇÃO"),"DESCARTE/DEVOLUÇÃO",IF(AND(D10425="",K10425&lt;&gt;""),"SEM LOTE",IF(AND(Q10425&lt;&gt;"",Q10425&gt;=Parametros!$B$11),"PARADO/SEM GIRO","OK"))))))))))</f>
        <v>OK</v>
      </c>
      <c r="T10425" s="29" t="str">
        <f aca="false">IF(AND($S10425="PARADO/SEM GIRO",$K10425="KG",OR(Painel!$B$5="(Todos)",A10425=Painel!$B$5)*OR(Painel!$E$5="(Todos)",P10425=Painel!$E$5)),$J10425+ROW()/10000000,"")</f>
        <v/>
      </c>
      <c r="U10425" s="29" t="str">
        <f aca="false">IF(AND($S10425="VENCIDO",$K10425="KG",OR(Painel!$B$5="(Todos)",A10425=Painel!$B$5)*OR(Painel!$E$5="(Todos)",P10425=Painel!$E$5)),$J10425+ROW()/10000000,"")</f>
        <v/>
      </c>
    </row>
    <row r="10426" customFormat="false" ht="15" hidden="false" customHeight="false" outlineLevel="0" collapsed="false">
      <c r="A10426" s="29" t="s">
        <v>58</v>
      </c>
      <c r="B10426" s="29" t="s">
        <v>17510</v>
      </c>
      <c r="C10426" s="29" t="s">
        <v>186</v>
      </c>
      <c r="D10426" s="29" t="s">
        <v>2157</v>
      </c>
      <c r="E10426" s="29" t="n">
        <v>107</v>
      </c>
      <c r="F10426" s="29" t="s">
        <v>137</v>
      </c>
      <c r="G10426" s="29" t="s">
        <v>17609</v>
      </c>
      <c r="H10426" s="30" t="n">
        <v>545.4</v>
      </c>
      <c r="I10426" s="31" t="n">
        <v>46280</v>
      </c>
      <c r="J10426" s="30" t="n">
        <v>545.4</v>
      </c>
      <c r="K10426" s="29" t="s">
        <v>120</v>
      </c>
      <c r="L10426" s="29" t="s">
        <v>144</v>
      </c>
      <c r="M10426" s="29"/>
      <c r="N10426" s="29" t="s">
        <v>122</v>
      </c>
      <c r="O10426" s="31" t="n">
        <v>46812</v>
      </c>
      <c r="P10426" s="29" t="s">
        <v>123</v>
      </c>
      <c r="Q10426" s="29" t="n">
        <f aca="false">IFERROR(VALUE(L10426),"")</f>
        <v>5</v>
      </c>
      <c r="R10426" s="29" t="n">
        <f aca="true">IF(O10426="","",O10426-TODAY())</f>
        <v>527</v>
      </c>
      <c r="S10426" s="29" t="str">
        <f aca="false">IF(C10426="&lt;&lt; vazio &gt;&gt;","VAZIA",IF(AND(O10426&lt;&gt;"",R10426&lt;0),"VENCIDO",IF(AND(O10426&lt;&gt;"",R10426&lt;=Parametros!$B$10),"PRÓX. VENCIMENTO",IF(F10426="Q","QUALIDADE",IF(F10426="S","BLOQUEADO",IF(F10426="R","RESTRITO/DEVOLUÇÃO",IF(OR(N10426="QUAR",N10426="QRES"),"QUARENTENA",IF(OR(B10426="DESCARTE",B10426="DEVOLUÇÃO"),"DESCARTE/DEVOLUÇÃO",IF(AND(D10426="",K10426&lt;&gt;""),"SEM LOTE",IF(AND(Q10426&lt;&gt;"",Q10426&gt;=Parametros!$B$11),"PARADO/SEM GIRO","OK"))))))))))</f>
        <v>BLOQUEADO</v>
      </c>
      <c r="T10426" s="29" t="str">
        <f aca="false">IF(AND($S10426="PARADO/SEM GIRO",$K10426="KG",OR(Painel!$B$5="(Todos)",A10426=Painel!$B$5)*OR(Painel!$E$5="(Todos)",P10426=Painel!$E$5)),$J10426+ROW()/10000000,"")</f>
        <v/>
      </c>
      <c r="U10426" s="29" t="str">
        <f aca="false">IF(AND($S10426="VENCIDO",$K10426="KG",OR(Painel!$B$5="(Todos)",A10426=Painel!$B$5)*OR(Painel!$E$5="(Todos)",P10426=Painel!$E$5)),$J10426+ROW()/10000000,"")</f>
        <v/>
      </c>
    </row>
    <row r="10427" customFormat="false" ht="15" hidden="false" customHeight="false" outlineLevel="0" collapsed="false">
      <c r="A10427" s="29" t="s">
        <v>58</v>
      </c>
      <c r="B10427" s="29" t="s">
        <v>17510</v>
      </c>
      <c r="C10427" s="29" t="s">
        <v>217</v>
      </c>
      <c r="D10427" s="29" t="s">
        <v>9025</v>
      </c>
      <c r="E10427" s="29" t="n">
        <v>107</v>
      </c>
      <c r="F10427" s="29"/>
      <c r="G10427" s="29" t="s">
        <v>17610</v>
      </c>
      <c r="H10427" s="30" t="n">
        <v>1102.5</v>
      </c>
      <c r="I10427" s="31" t="n">
        <v>46281</v>
      </c>
      <c r="J10427" s="30" t="n">
        <v>1102.5</v>
      </c>
      <c r="K10427" s="29" t="s">
        <v>120</v>
      </c>
      <c r="L10427" s="29" t="s">
        <v>284</v>
      </c>
      <c r="M10427" s="29"/>
      <c r="N10427" s="29" t="s">
        <v>122</v>
      </c>
      <c r="O10427" s="31" t="n">
        <v>46936</v>
      </c>
      <c r="P10427" s="29" t="s">
        <v>123</v>
      </c>
      <c r="Q10427" s="29" t="n">
        <f aca="false">IFERROR(VALUE(L10427),"")</f>
        <v>4</v>
      </c>
      <c r="R10427" s="29" t="n">
        <f aca="true">IF(O10427="","",O10427-TODAY())</f>
        <v>651</v>
      </c>
      <c r="S10427" s="29" t="str">
        <f aca="false">IF(C10427="&lt;&lt; vazio &gt;&gt;","VAZIA",IF(AND(O10427&lt;&gt;"",R10427&lt;0),"VENCIDO",IF(AND(O10427&lt;&gt;"",R10427&lt;=Parametros!$B$10),"PRÓX. VENCIMENTO",IF(F10427="Q","QUALIDADE",IF(F10427="S","BLOQUEADO",IF(F10427="R","RESTRITO/DEVOLUÇÃO",IF(OR(N10427="QUAR",N10427="QRES"),"QUARENTENA",IF(OR(B10427="DESCARTE",B10427="DEVOLUÇÃO"),"DESCARTE/DEVOLUÇÃO",IF(AND(D10427="",K10427&lt;&gt;""),"SEM LOTE",IF(AND(Q10427&lt;&gt;"",Q10427&gt;=Parametros!$B$11),"PARADO/SEM GIRO","OK"))))))))))</f>
        <v>OK</v>
      </c>
      <c r="T10427" s="29" t="str">
        <f aca="false">IF(AND($S10427="PARADO/SEM GIRO",$K10427="KG",OR(Painel!$B$5="(Todos)",A10427=Painel!$B$5)*OR(Painel!$E$5="(Todos)",P10427=Painel!$E$5)),$J10427+ROW()/10000000,"")</f>
        <v/>
      </c>
      <c r="U10427" s="29" t="str">
        <f aca="false">IF(AND($S10427="VENCIDO",$K10427="KG",OR(Painel!$B$5="(Todos)",A10427=Painel!$B$5)*OR(Painel!$E$5="(Todos)",P10427=Painel!$E$5)),$J10427+ROW()/10000000,"")</f>
        <v/>
      </c>
    </row>
    <row r="10428" customFormat="false" ht="15" hidden="false" customHeight="false" outlineLevel="0" collapsed="false">
      <c r="A10428" s="29" t="s">
        <v>58</v>
      </c>
      <c r="B10428" s="29" t="s">
        <v>17510</v>
      </c>
      <c r="C10428" s="29" t="s">
        <v>217</v>
      </c>
      <c r="D10428" s="29" t="s">
        <v>9025</v>
      </c>
      <c r="E10428" s="29" t="n">
        <v>107</v>
      </c>
      <c r="F10428" s="29"/>
      <c r="G10428" s="29" t="s">
        <v>17611</v>
      </c>
      <c r="H10428" s="30" t="n">
        <v>1102.5</v>
      </c>
      <c r="I10428" s="31" t="n">
        <v>46280</v>
      </c>
      <c r="J10428" s="30" t="n">
        <v>1102.5</v>
      </c>
      <c r="K10428" s="29" t="s">
        <v>120</v>
      </c>
      <c r="L10428" s="29" t="s">
        <v>144</v>
      </c>
      <c r="M10428" s="29"/>
      <c r="N10428" s="29" t="s">
        <v>122</v>
      </c>
      <c r="O10428" s="31" t="n">
        <v>46936</v>
      </c>
      <c r="P10428" s="29" t="s">
        <v>123</v>
      </c>
      <c r="Q10428" s="29" t="n">
        <f aca="false">IFERROR(VALUE(L10428),"")</f>
        <v>5</v>
      </c>
      <c r="R10428" s="29" t="n">
        <f aca="true">IF(O10428="","",O10428-TODAY())</f>
        <v>651</v>
      </c>
      <c r="S10428" s="29" t="str">
        <f aca="false">IF(C10428="&lt;&lt; vazio &gt;&gt;","VAZIA",IF(AND(O10428&lt;&gt;"",R10428&lt;0),"VENCIDO",IF(AND(O10428&lt;&gt;"",R10428&lt;=Parametros!$B$10),"PRÓX. VENCIMENTO",IF(F10428="Q","QUALIDADE",IF(F10428="S","BLOQUEADO",IF(F10428="R","RESTRITO/DEVOLUÇÃO",IF(OR(N10428="QUAR",N10428="QRES"),"QUARENTENA",IF(OR(B10428="DESCARTE",B10428="DEVOLUÇÃO"),"DESCARTE/DEVOLUÇÃO",IF(AND(D10428="",K10428&lt;&gt;""),"SEM LOTE",IF(AND(Q10428&lt;&gt;"",Q10428&gt;=Parametros!$B$11),"PARADO/SEM GIRO","OK"))))))))))</f>
        <v>OK</v>
      </c>
      <c r="T10428" s="29" t="str">
        <f aca="false">IF(AND($S10428="PARADO/SEM GIRO",$K10428="KG",OR(Painel!$B$5="(Todos)",A10428=Painel!$B$5)*OR(Painel!$E$5="(Todos)",P10428=Painel!$E$5)),$J10428+ROW()/10000000,"")</f>
        <v/>
      </c>
      <c r="U10428" s="29" t="str">
        <f aca="false">IF(AND($S10428="VENCIDO",$K10428="KG",OR(Painel!$B$5="(Todos)",A10428=Painel!$B$5)*OR(Painel!$E$5="(Todos)",P10428=Painel!$E$5)),$J10428+ROW()/10000000,"")</f>
        <v/>
      </c>
    </row>
    <row r="10429" customFormat="false" ht="15" hidden="false" customHeight="false" outlineLevel="0" collapsed="false">
      <c r="A10429" s="29" t="s">
        <v>58</v>
      </c>
      <c r="B10429" s="29" t="s">
        <v>17510</v>
      </c>
      <c r="C10429" s="29" t="s">
        <v>2561</v>
      </c>
      <c r="D10429" s="29" t="s">
        <v>2562</v>
      </c>
      <c r="E10429" s="29" t="n">
        <v>107</v>
      </c>
      <c r="F10429" s="29" t="s">
        <v>268</v>
      </c>
      <c r="G10429" s="29" t="s">
        <v>17612</v>
      </c>
      <c r="H10429" s="30" t="n">
        <v>590.4</v>
      </c>
      <c r="I10429" s="31" t="n">
        <v>46284</v>
      </c>
      <c r="J10429" s="30" t="n">
        <v>590.4</v>
      </c>
      <c r="K10429" s="29" t="s">
        <v>120</v>
      </c>
      <c r="L10429" s="29" t="s">
        <v>388</v>
      </c>
      <c r="M10429" s="29"/>
      <c r="N10429" s="29" t="s">
        <v>122</v>
      </c>
      <c r="O10429" s="31" t="n">
        <v>47014</v>
      </c>
      <c r="P10429" s="29" t="s">
        <v>123</v>
      </c>
      <c r="Q10429" s="29" t="n">
        <f aca="false">IFERROR(VALUE(L10429),"")</f>
        <v>1</v>
      </c>
      <c r="R10429" s="29" t="n">
        <f aca="true">IF(O10429="","",O10429-TODAY())</f>
        <v>729</v>
      </c>
      <c r="S10429" s="29" t="str">
        <f aca="false">IF(C10429="&lt;&lt; vazio &gt;&gt;","VAZIA",IF(AND(O10429&lt;&gt;"",R10429&lt;0),"VENCIDO",IF(AND(O10429&lt;&gt;"",R10429&lt;=Parametros!$B$10),"PRÓX. VENCIMENTO",IF(F10429="Q","QUALIDADE",IF(F10429="S","BLOQUEADO",IF(F10429="R","RESTRITO/DEVOLUÇÃO",IF(OR(N10429="QUAR",N10429="QRES"),"QUARENTENA",IF(OR(B10429="DESCARTE",B10429="DEVOLUÇÃO"),"DESCARTE/DEVOLUÇÃO",IF(AND(D10429="",K10429&lt;&gt;""),"SEM LOTE",IF(AND(Q10429&lt;&gt;"",Q10429&gt;=Parametros!$B$11),"PARADO/SEM GIRO","OK"))))))))))</f>
        <v>QUALIDADE</v>
      </c>
      <c r="T10429" s="29" t="str">
        <f aca="false">IF(AND($S10429="PARADO/SEM GIRO",$K10429="KG",OR(Painel!$B$5="(Todos)",A10429=Painel!$B$5)*OR(Painel!$E$5="(Todos)",P10429=Painel!$E$5)),$J10429+ROW()/10000000,"")</f>
        <v/>
      </c>
      <c r="U10429" s="29" t="str">
        <f aca="false">IF(AND($S10429="VENCIDO",$K10429="KG",OR(Painel!$B$5="(Todos)",A10429=Painel!$B$5)*OR(Painel!$E$5="(Todos)",P10429=Painel!$E$5)),$J10429+ROW()/10000000,"")</f>
        <v/>
      </c>
    </row>
    <row r="10430" customFormat="false" ht="15" hidden="false" customHeight="false" outlineLevel="0" collapsed="false">
      <c r="A10430" s="29" t="s">
        <v>58</v>
      </c>
      <c r="B10430" s="29" t="s">
        <v>17510</v>
      </c>
      <c r="C10430" s="29" t="s">
        <v>2561</v>
      </c>
      <c r="D10430" s="29" t="s">
        <v>2562</v>
      </c>
      <c r="E10430" s="29" t="n">
        <v>107</v>
      </c>
      <c r="F10430" s="29" t="s">
        <v>268</v>
      </c>
      <c r="G10430" s="29" t="s">
        <v>17613</v>
      </c>
      <c r="H10430" s="30" t="n">
        <v>590.4</v>
      </c>
      <c r="I10430" s="31" t="n">
        <v>46284</v>
      </c>
      <c r="J10430" s="30" t="n">
        <v>590.4</v>
      </c>
      <c r="K10430" s="29" t="s">
        <v>120</v>
      </c>
      <c r="L10430" s="29" t="s">
        <v>388</v>
      </c>
      <c r="M10430" s="29"/>
      <c r="N10430" s="29" t="s">
        <v>122</v>
      </c>
      <c r="O10430" s="31" t="n">
        <v>47014</v>
      </c>
      <c r="P10430" s="29" t="s">
        <v>123</v>
      </c>
      <c r="Q10430" s="29" t="n">
        <f aca="false">IFERROR(VALUE(L10430),"")</f>
        <v>1</v>
      </c>
      <c r="R10430" s="29" t="n">
        <f aca="true">IF(O10430="","",O10430-TODAY())</f>
        <v>729</v>
      </c>
      <c r="S10430" s="29" t="str">
        <f aca="false">IF(C10430="&lt;&lt; vazio &gt;&gt;","VAZIA",IF(AND(O10430&lt;&gt;"",R10430&lt;0),"VENCIDO",IF(AND(O10430&lt;&gt;"",R10430&lt;=Parametros!$B$10),"PRÓX. VENCIMENTO",IF(F10430="Q","QUALIDADE",IF(F10430="S","BLOQUEADO",IF(F10430="R","RESTRITO/DEVOLUÇÃO",IF(OR(N10430="QUAR",N10430="QRES"),"QUARENTENA",IF(OR(B10430="DESCARTE",B10430="DEVOLUÇÃO"),"DESCARTE/DEVOLUÇÃO",IF(AND(D10430="",K10430&lt;&gt;""),"SEM LOTE",IF(AND(Q10430&lt;&gt;"",Q10430&gt;=Parametros!$B$11),"PARADO/SEM GIRO","OK"))))))))))</f>
        <v>QUALIDADE</v>
      </c>
      <c r="T10430" s="29" t="str">
        <f aca="false">IF(AND($S10430="PARADO/SEM GIRO",$K10430="KG",OR(Painel!$B$5="(Todos)",A10430=Painel!$B$5)*OR(Painel!$E$5="(Todos)",P10430=Painel!$E$5)),$J10430+ROW()/10000000,"")</f>
        <v/>
      </c>
      <c r="U10430" s="29" t="str">
        <f aca="false">IF(AND($S10430="VENCIDO",$K10430="KG",OR(Painel!$B$5="(Todos)",A10430=Painel!$B$5)*OR(Painel!$E$5="(Todos)",P10430=Painel!$E$5)),$J10430+ROW()/10000000,"")</f>
        <v/>
      </c>
    </row>
    <row r="10431" customFormat="false" ht="15" hidden="false" customHeight="false" outlineLevel="0" collapsed="false">
      <c r="A10431" s="29" t="s">
        <v>58</v>
      </c>
      <c r="B10431" s="29" t="s">
        <v>17510</v>
      </c>
      <c r="C10431" s="29" t="s">
        <v>2561</v>
      </c>
      <c r="D10431" s="29" t="s">
        <v>2562</v>
      </c>
      <c r="E10431" s="29" t="n">
        <v>107</v>
      </c>
      <c r="F10431" s="29" t="s">
        <v>268</v>
      </c>
      <c r="G10431" s="29" t="s">
        <v>17614</v>
      </c>
      <c r="H10431" s="30" t="n">
        <v>590.4</v>
      </c>
      <c r="I10431" s="31" t="n">
        <v>46284</v>
      </c>
      <c r="J10431" s="30" t="n">
        <v>590.4</v>
      </c>
      <c r="K10431" s="29" t="s">
        <v>120</v>
      </c>
      <c r="L10431" s="29" t="s">
        <v>388</v>
      </c>
      <c r="M10431" s="29"/>
      <c r="N10431" s="29" t="s">
        <v>122</v>
      </c>
      <c r="O10431" s="31" t="n">
        <v>47014</v>
      </c>
      <c r="P10431" s="29" t="s">
        <v>123</v>
      </c>
      <c r="Q10431" s="29" t="n">
        <f aca="false">IFERROR(VALUE(L10431),"")</f>
        <v>1</v>
      </c>
      <c r="R10431" s="29" t="n">
        <f aca="true">IF(O10431="","",O10431-TODAY())</f>
        <v>729</v>
      </c>
      <c r="S10431" s="29" t="str">
        <f aca="false">IF(C10431="&lt;&lt; vazio &gt;&gt;","VAZIA",IF(AND(O10431&lt;&gt;"",R10431&lt;0),"VENCIDO",IF(AND(O10431&lt;&gt;"",R10431&lt;=Parametros!$B$10),"PRÓX. VENCIMENTO",IF(F10431="Q","QUALIDADE",IF(F10431="S","BLOQUEADO",IF(F10431="R","RESTRITO/DEVOLUÇÃO",IF(OR(N10431="QUAR",N10431="QRES"),"QUARENTENA",IF(OR(B10431="DESCARTE",B10431="DEVOLUÇÃO"),"DESCARTE/DEVOLUÇÃO",IF(AND(D10431="",K10431&lt;&gt;""),"SEM LOTE",IF(AND(Q10431&lt;&gt;"",Q10431&gt;=Parametros!$B$11),"PARADO/SEM GIRO","OK"))))))))))</f>
        <v>QUALIDADE</v>
      </c>
      <c r="T10431" s="29" t="str">
        <f aca="false">IF(AND($S10431="PARADO/SEM GIRO",$K10431="KG",OR(Painel!$B$5="(Todos)",A10431=Painel!$B$5)*OR(Painel!$E$5="(Todos)",P10431=Painel!$E$5)),$J10431+ROW()/10000000,"")</f>
        <v/>
      </c>
      <c r="U10431" s="29" t="str">
        <f aca="false">IF(AND($S10431="VENCIDO",$K10431="KG",OR(Painel!$B$5="(Todos)",A10431=Painel!$B$5)*OR(Painel!$E$5="(Todos)",P10431=Painel!$E$5)),$J10431+ROW()/10000000,"")</f>
        <v/>
      </c>
    </row>
    <row r="10432" customFormat="false" ht="15" hidden="false" customHeight="false" outlineLevel="0" collapsed="false">
      <c r="A10432" s="29" t="s">
        <v>58</v>
      </c>
      <c r="B10432" s="29" t="s">
        <v>17510</v>
      </c>
      <c r="C10432" s="29" t="s">
        <v>2561</v>
      </c>
      <c r="D10432" s="29" t="s">
        <v>2562</v>
      </c>
      <c r="E10432" s="29" t="n">
        <v>107</v>
      </c>
      <c r="F10432" s="29" t="s">
        <v>268</v>
      </c>
      <c r="G10432" s="29" t="s">
        <v>17615</v>
      </c>
      <c r="H10432" s="30" t="n">
        <v>590.4</v>
      </c>
      <c r="I10432" s="31" t="n">
        <v>46284</v>
      </c>
      <c r="J10432" s="30" t="n">
        <v>590.4</v>
      </c>
      <c r="K10432" s="29" t="s">
        <v>120</v>
      </c>
      <c r="L10432" s="29" t="s">
        <v>388</v>
      </c>
      <c r="M10432" s="29"/>
      <c r="N10432" s="29" t="s">
        <v>122</v>
      </c>
      <c r="O10432" s="31" t="n">
        <v>47014</v>
      </c>
      <c r="P10432" s="29" t="s">
        <v>123</v>
      </c>
      <c r="Q10432" s="29" t="n">
        <f aca="false">IFERROR(VALUE(L10432),"")</f>
        <v>1</v>
      </c>
      <c r="R10432" s="29" t="n">
        <f aca="true">IF(O10432="","",O10432-TODAY())</f>
        <v>729</v>
      </c>
      <c r="S10432" s="29" t="str">
        <f aca="false">IF(C10432="&lt;&lt; vazio &gt;&gt;","VAZIA",IF(AND(O10432&lt;&gt;"",R10432&lt;0),"VENCIDO",IF(AND(O10432&lt;&gt;"",R10432&lt;=Parametros!$B$10),"PRÓX. VENCIMENTO",IF(F10432="Q","QUALIDADE",IF(F10432="S","BLOQUEADO",IF(F10432="R","RESTRITO/DEVOLUÇÃO",IF(OR(N10432="QUAR",N10432="QRES"),"QUARENTENA",IF(OR(B10432="DESCARTE",B10432="DEVOLUÇÃO"),"DESCARTE/DEVOLUÇÃO",IF(AND(D10432="",K10432&lt;&gt;""),"SEM LOTE",IF(AND(Q10432&lt;&gt;"",Q10432&gt;=Parametros!$B$11),"PARADO/SEM GIRO","OK"))))))))))</f>
        <v>QUALIDADE</v>
      </c>
      <c r="T10432" s="29" t="str">
        <f aca="false">IF(AND($S10432="PARADO/SEM GIRO",$K10432="KG",OR(Painel!$B$5="(Todos)",A10432=Painel!$B$5)*OR(Painel!$E$5="(Todos)",P10432=Painel!$E$5)),$J10432+ROW()/10000000,"")</f>
        <v/>
      </c>
      <c r="U10432" s="29" t="str">
        <f aca="false">IF(AND($S10432="VENCIDO",$K10432="KG",OR(Painel!$B$5="(Todos)",A10432=Painel!$B$5)*OR(Painel!$E$5="(Todos)",P10432=Painel!$E$5)),$J10432+ROW()/10000000,"")</f>
        <v/>
      </c>
    </row>
    <row r="10433" customFormat="false" ht="15" hidden="false" customHeight="false" outlineLevel="0" collapsed="false">
      <c r="A10433" s="29" t="s">
        <v>58</v>
      </c>
      <c r="B10433" s="29" t="s">
        <v>17510</v>
      </c>
      <c r="C10433" s="29" t="s">
        <v>396</v>
      </c>
      <c r="D10433" s="29" t="s">
        <v>17616</v>
      </c>
      <c r="E10433" s="29" t="n">
        <v>107</v>
      </c>
      <c r="F10433" s="29"/>
      <c r="G10433" s="29" t="s">
        <v>17617</v>
      </c>
      <c r="H10433" s="30" t="n">
        <v>620</v>
      </c>
      <c r="I10433" s="31" t="n">
        <v>46283</v>
      </c>
      <c r="J10433" s="30" t="n">
        <v>620</v>
      </c>
      <c r="K10433" s="29" t="s">
        <v>120</v>
      </c>
      <c r="L10433" s="29" t="s">
        <v>176</v>
      </c>
      <c r="M10433" s="29"/>
      <c r="N10433" s="29" t="s">
        <v>122</v>
      </c>
      <c r="O10433" s="31" t="n">
        <v>46809</v>
      </c>
      <c r="P10433" s="29" t="s">
        <v>123</v>
      </c>
      <c r="Q10433" s="29" t="n">
        <f aca="false">IFERROR(VALUE(L10433),"")</f>
        <v>2</v>
      </c>
      <c r="R10433" s="29" t="n">
        <f aca="true">IF(O10433="","",O10433-TODAY())</f>
        <v>524</v>
      </c>
      <c r="S10433" s="29" t="str">
        <f aca="false">IF(C10433="&lt;&lt; vazio &gt;&gt;","VAZIA",IF(AND(O10433&lt;&gt;"",R10433&lt;0),"VENCIDO",IF(AND(O10433&lt;&gt;"",R10433&lt;=Parametros!$B$10),"PRÓX. VENCIMENTO",IF(F10433="Q","QUALIDADE",IF(F10433="S","BLOQUEADO",IF(F10433="R","RESTRITO/DEVOLUÇÃO",IF(OR(N10433="QUAR",N10433="QRES"),"QUARENTENA",IF(OR(B10433="DESCARTE",B10433="DEVOLUÇÃO"),"DESCARTE/DEVOLUÇÃO",IF(AND(D10433="",K10433&lt;&gt;""),"SEM LOTE",IF(AND(Q10433&lt;&gt;"",Q10433&gt;=Parametros!$B$11),"PARADO/SEM GIRO","OK"))))))))))</f>
        <v>OK</v>
      </c>
      <c r="T10433" s="29" t="str">
        <f aca="false">IF(AND($S10433="PARADO/SEM GIRO",$K10433="KG",OR(Painel!$B$5="(Todos)",A10433=Painel!$B$5)*OR(Painel!$E$5="(Todos)",P10433=Painel!$E$5)),$J10433+ROW()/10000000,"")</f>
        <v/>
      </c>
      <c r="U10433" s="29" t="str">
        <f aca="false">IF(AND($S10433="VENCIDO",$K10433="KG",OR(Painel!$B$5="(Todos)",A10433=Painel!$B$5)*OR(Painel!$E$5="(Todos)",P10433=Painel!$E$5)),$J10433+ROW()/10000000,"")</f>
        <v/>
      </c>
    </row>
    <row r="10434" customFormat="false" ht="15" hidden="false" customHeight="false" outlineLevel="0" collapsed="false">
      <c r="A10434" s="29" t="s">
        <v>58</v>
      </c>
      <c r="B10434" s="29" t="s">
        <v>17510</v>
      </c>
      <c r="C10434" s="29" t="s">
        <v>300</v>
      </c>
      <c r="D10434" s="29" t="s">
        <v>17618</v>
      </c>
      <c r="E10434" s="29" t="n">
        <v>107</v>
      </c>
      <c r="F10434" s="29"/>
      <c r="G10434" s="29" t="s">
        <v>17619</v>
      </c>
      <c r="H10434" s="30" t="n">
        <v>950</v>
      </c>
      <c r="I10434" s="31" t="n">
        <v>46283</v>
      </c>
      <c r="J10434" s="30" t="n">
        <v>950</v>
      </c>
      <c r="K10434" s="29" t="s">
        <v>120</v>
      </c>
      <c r="L10434" s="29" t="s">
        <v>176</v>
      </c>
      <c r="M10434" s="29"/>
      <c r="N10434" s="29" t="s">
        <v>122</v>
      </c>
      <c r="O10434" s="31" t="n">
        <v>46603</v>
      </c>
      <c r="P10434" s="29" t="s">
        <v>123</v>
      </c>
      <c r="Q10434" s="29" t="n">
        <f aca="false">IFERROR(VALUE(L10434),"")</f>
        <v>2</v>
      </c>
      <c r="R10434" s="29" t="n">
        <f aca="true">IF(O10434="","",O10434-TODAY())</f>
        <v>318</v>
      </c>
      <c r="S10434" s="29" t="str">
        <f aca="false">IF(C10434="&lt;&lt; vazio &gt;&gt;","VAZIA",IF(AND(O10434&lt;&gt;"",R10434&lt;0),"VENCIDO",IF(AND(O10434&lt;&gt;"",R10434&lt;=Parametros!$B$10),"PRÓX. VENCIMENTO",IF(F10434="Q","QUALIDADE",IF(F10434="S","BLOQUEADO",IF(F10434="R","RESTRITO/DEVOLUÇÃO",IF(OR(N10434="QUAR",N10434="QRES"),"QUARENTENA",IF(OR(B10434="DESCARTE",B10434="DEVOLUÇÃO"),"DESCARTE/DEVOLUÇÃO",IF(AND(D10434="",K10434&lt;&gt;""),"SEM LOTE",IF(AND(Q10434&lt;&gt;"",Q10434&gt;=Parametros!$B$11),"PARADO/SEM GIRO","OK"))))))))))</f>
        <v>OK</v>
      </c>
      <c r="T10434" s="29" t="str">
        <f aca="false">IF(AND($S10434="PARADO/SEM GIRO",$K10434="KG",OR(Painel!$B$5="(Todos)",A10434=Painel!$B$5)*OR(Painel!$E$5="(Todos)",P10434=Painel!$E$5)),$J10434+ROW()/10000000,"")</f>
        <v/>
      </c>
      <c r="U10434" s="29" t="str">
        <f aca="false">IF(AND($S10434="VENCIDO",$K10434="KG",OR(Painel!$B$5="(Todos)",A10434=Painel!$B$5)*OR(Painel!$E$5="(Todos)",P10434=Painel!$E$5)),$J10434+ROW()/10000000,"")</f>
        <v/>
      </c>
    </row>
    <row r="10435" customFormat="false" ht="15" hidden="false" customHeight="false" outlineLevel="0" collapsed="false">
      <c r="A10435" s="29" t="s">
        <v>58</v>
      </c>
      <c r="B10435" s="29" t="s">
        <v>17510</v>
      </c>
      <c r="C10435" s="29" t="s">
        <v>486</v>
      </c>
      <c r="D10435" s="29" t="s">
        <v>17620</v>
      </c>
      <c r="E10435" s="29" t="n">
        <v>107</v>
      </c>
      <c r="F10435" s="29"/>
      <c r="G10435" s="29" t="s">
        <v>17621</v>
      </c>
      <c r="H10435" s="30" t="n">
        <v>840</v>
      </c>
      <c r="I10435" s="31" t="n">
        <v>46283</v>
      </c>
      <c r="J10435" s="30" t="n">
        <v>840</v>
      </c>
      <c r="K10435" s="29" t="s">
        <v>120</v>
      </c>
      <c r="L10435" s="29" t="s">
        <v>176</v>
      </c>
      <c r="M10435" s="29"/>
      <c r="N10435" s="29" t="s">
        <v>122</v>
      </c>
      <c r="O10435" s="31" t="n">
        <v>46649</v>
      </c>
      <c r="P10435" s="29" t="s">
        <v>123</v>
      </c>
      <c r="Q10435" s="29" t="n">
        <f aca="false">IFERROR(VALUE(L10435),"")</f>
        <v>2</v>
      </c>
      <c r="R10435" s="29" t="n">
        <f aca="true">IF(O10435="","",O10435-TODAY())</f>
        <v>364</v>
      </c>
      <c r="S10435" s="29" t="str">
        <f aca="false">IF(C10435="&lt;&lt; vazio &gt;&gt;","VAZIA",IF(AND(O10435&lt;&gt;"",R10435&lt;0),"VENCIDO",IF(AND(O10435&lt;&gt;"",R10435&lt;=Parametros!$B$10),"PRÓX. VENCIMENTO",IF(F10435="Q","QUALIDADE",IF(F10435="S","BLOQUEADO",IF(F10435="R","RESTRITO/DEVOLUÇÃO",IF(OR(N10435="QUAR",N10435="QRES"),"QUARENTENA",IF(OR(B10435="DESCARTE",B10435="DEVOLUÇÃO"),"DESCARTE/DEVOLUÇÃO",IF(AND(D10435="",K10435&lt;&gt;""),"SEM LOTE",IF(AND(Q10435&lt;&gt;"",Q10435&gt;=Parametros!$B$11),"PARADO/SEM GIRO","OK"))))))))))</f>
        <v>OK</v>
      </c>
      <c r="T10435" s="29" t="str">
        <f aca="false">IF(AND($S10435="PARADO/SEM GIRO",$K10435="KG",OR(Painel!$B$5="(Todos)",A10435=Painel!$B$5)*OR(Painel!$E$5="(Todos)",P10435=Painel!$E$5)),$J10435+ROW()/10000000,"")</f>
        <v/>
      </c>
      <c r="U10435" s="29" t="str">
        <f aca="false">IF(AND($S10435="VENCIDO",$K10435="KG",OR(Painel!$B$5="(Todos)",A10435=Painel!$B$5)*OR(Painel!$E$5="(Todos)",P10435=Painel!$E$5)),$J10435+ROW()/10000000,"")</f>
        <v/>
      </c>
    </row>
    <row r="10436" customFormat="false" ht="15" hidden="false" customHeight="false" outlineLevel="0" collapsed="false">
      <c r="A10436" s="29" t="s">
        <v>58</v>
      </c>
      <c r="B10436" s="29" t="s">
        <v>17510</v>
      </c>
      <c r="C10436" s="29" t="s">
        <v>666</v>
      </c>
      <c r="D10436" s="29" t="s">
        <v>17622</v>
      </c>
      <c r="E10436" s="29" t="n">
        <v>107</v>
      </c>
      <c r="F10436" s="29"/>
      <c r="G10436" s="29" t="s">
        <v>17623</v>
      </c>
      <c r="H10436" s="30" t="n">
        <v>800</v>
      </c>
      <c r="I10436" s="31" t="n">
        <v>46283</v>
      </c>
      <c r="J10436" s="30" t="n">
        <v>800</v>
      </c>
      <c r="K10436" s="29" t="s">
        <v>120</v>
      </c>
      <c r="L10436" s="29" t="s">
        <v>176</v>
      </c>
      <c r="M10436" s="29"/>
      <c r="N10436" s="29" t="s">
        <v>122</v>
      </c>
      <c r="O10436" s="31" t="n">
        <v>46639</v>
      </c>
      <c r="P10436" s="29" t="s">
        <v>123</v>
      </c>
      <c r="Q10436" s="29" t="n">
        <f aca="false">IFERROR(VALUE(L10436),"")</f>
        <v>2</v>
      </c>
      <c r="R10436" s="29" t="n">
        <f aca="true">IF(O10436="","",O10436-TODAY())</f>
        <v>354</v>
      </c>
      <c r="S10436" s="29" t="str">
        <f aca="false">IF(C10436="&lt;&lt; vazio &gt;&gt;","VAZIA",IF(AND(O10436&lt;&gt;"",R10436&lt;0),"VENCIDO",IF(AND(O10436&lt;&gt;"",R10436&lt;=Parametros!$B$10),"PRÓX. VENCIMENTO",IF(F10436="Q","QUALIDADE",IF(F10436="S","BLOQUEADO",IF(F10436="R","RESTRITO/DEVOLUÇÃO",IF(OR(N10436="QUAR",N10436="QRES"),"QUARENTENA",IF(OR(B10436="DESCARTE",B10436="DEVOLUÇÃO"),"DESCARTE/DEVOLUÇÃO",IF(AND(D10436="",K10436&lt;&gt;""),"SEM LOTE",IF(AND(Q10436&lt;&gt;"",Q10436&gt;=Parametros!$B$11),"PARADO/SEM GIRO","OK"))))))))))</f>
        <v>OK</v>
      </c>
      <c r="T10436" s="29" t="str">
        <f aca="false">IF(AND($S10436="PARADO/SEM GIRO",$K10436="KG",OR(Painel!$B$5="(Todos)",A10436=Painel!$B$5)*OR(Painel!$E$5="(Todos)",P10436=Painel!$E$5)),$J10436+ROW()/10000000,"")</f>
        <v/>
      </c>
      <c r="U10436" s="29" t="str">
        <f aca="false">IF(AND($S10436="VENCIDO",$K10436="KG",OR(Painel!$B$5="(Todos)",A10436=Painel!$B$5)*OR(Painel!$E$5="(Todos)",P10436=Painel!$E$5)),$J10436+ROW()/10000000,"")</f>
        <v/>
      </c>
    </row>
    <row r="10437" customFormat="false" ht="15" hidden="false" customHeight="false" outlineLevel="0" collapsed="false">
      <c r="A10437" s="29" t="s">
        <v>58</v>
      </c>
      <c r="B10437" s="29" t="s">
        <v>17510</v>
      </c>
      <c r="C10437" s="29" t="s">
        <v>317</v>
      </c>
      <c r="D10437" s="29" t="s">
        <v>17624</v>
      </c>
      <c r="E10437" s="29" t="n">
        <v>107</v>
      </c>
      <c r="F10437" s="29"/>
      <c r="G10437" s="29" t="s">
        <v>17625</v>
      </c>
      <c r="H10437" s="30" t="n">
        <v>580</v>
      </c>
      <c r="I10437" s="31" t="n">
        <v>46283</v>
      </c>
      <c r="J10437" s="30" t="n">
        <v>580</v>
      </c>
      <c r="K10437" s="29" t="s">
        <v>120</v>
      </c>
      <c r="L10437" s="29" t="s">
        <v>176</v>
      </c>
      <c r="M10437" s="29"/>
      <c r="N10437" s="29" t="s">
        <v>122</v>
      </c>
      <c r="O10437" s="31" t="n">
        <v>46791</v>
      </c>
      <c r="P10437" s="29" t="s">
        <v>123</v>
      </c>
      <c r="Q10437" s="29" t="n">
        <f aca="false">IFERROR(VALUE(L10437),"")</f>
        <v>2</v>
      </c>
      <c r="R10437" s="29" t="n">
        <f aca="true">IF(O10437="","",O10437-TODAY())</f>
        <v>506</v>
      </c>
      <c r="S10437" s="29" t="str">
        <f aca="false">IF(C10437="&lt;&lt; vazio &gt;&gt;","VAZIA",IF(AND(O10437&lt;&gt;"",R10437&lt;0),"VENCIDO",IF(AND(O10437&lt;&gt;"",R10437&lt;=Parametros!$B$10),"PRÓX. VENCIMENTO",IF(F10437="Q","QUALIDADE",IF(F10437="S","BLOQUEADO",IF(F10437="R","RESTRITO/DEVOLUÇÃO",IF(OR(N10437="QUAR",N10437="QRES"),"QUARENTENA",IF(OR(B10437="DESCARTE",B10437="DEVOLUÇÃO"),"DESCARTE/DEVOLUÇÃO",IF(AND(D10437="",K10437&lt;&gt;""),"SEM LOTE",IF(AND(Q10437&lt;&gt;"",Q10437&gt;=Parametros!$B$11),"PARADO/SEM GIRO","OK"))))))))))</f>
        <v>OK</v>
      </c>
      <c r="T10437" s="29" t="str">
        <f aca="false">IF(AND($S10437="PARADO/SEM GIRO",$K10437="KG",OR(Painel!$B$5="(Todos)",A10437=Painel!$B$5)*OR(Painel!$E$5="(Todos)",P10437=Painel!$E$5)),$J10437+ROW()/10000000,"")</f>
        <v/>
      </c>
      <c r="U10437" s="29" t="str">
        <f aca="false">IF(AND($S10437="VENCIDO",$K10437="KG",OR(Painel!$B$5="(Todos)",A10437=Painel!$B$5)*OR(Painel!$E$5="(Todos)",P10437=Painel!$E$5)),$J10437+ROW()/10000000,"")</f>
        <v/>
      </c>
    </row>
    <row r="10438" customFormat="false" ht="15" hidden="false" customHeight="false" outlineLevel="0" collapsed="false">
      <c r="A10438" s="29" t="s">
        <v>58</v>
      </c>
      <c r="B10438" s="29" t="s">
        <v>17510</v>
      </c>
      <c r="C10438" s="29" t="s">
        <v>1578</v>
      </c>
      <c r="D10438" s="29" t="s">
        <v>17626</v>
      </c>
      <c r="E10438" s="29" t="n">
        <v>107</v>
      </c>
      <c r="F10438" s="29"/>
      <c r="G10438" s="29" t="s">
        <v>17627</v>
      </c>
      <c r="H10438" s="30" t="n">
        <v>320</v>
      </c>
      <c r="I10438" s="31" t="n">
        <v>46283</v>
      </c>
      <c r="J10438" s="30" t="n">
        <v>320</v>
      </c>
      <c r="K10438" s="29" t="s">
        <v>120</v>
      </c>
      <c r="L10438" s="29" t="s">
        <v>176</v>
      </c>
      <c r="M10438" s="29"/>
      <c r="N10438" s="29" t="s">
        <v>122</v>
      </c>
      <c r="O10438" s="31" t="n">
        <v>46520</v>
      </c>
      <c r="P10438" s="29" t="s">
        <v>123</v>
      </c>
      <c r="Q10438" s="29" t="n">
        <f aca="false">IFERROR(VALUE(L10438),"")</f>
        <v>2</v>
      </c>
      <c r="R10438" s="29" t="n">
        <f aca="true">IF(O10438="","",O10438-TODAY())</f>
        <v>235</v>
      </c>
      <c r="S10438" s="29" t="str">
        <f aca="false">IF(C10438="&lt;&lt; vazio &gt;&gt;","VAZIA",IF(AND(O10438&lt;&gt;"",R10438&lt;0),"VENCIDO",IF(AND(O10438&lt;&gt;"",R10438&lt;=Parametros!$B$10),"PRÓX. VENCIMENTO",IF(F10438="Q","QUALIDADE",IF(F10438="S","BLOQUEADO",IF(F10438="R","RESTRITO/DEVOLUÇÃO",IF(OR(N10438="QUAR",N10438="QRES"),"QUARENTENA",IF(OR(B10438="DESCARTE",B10438="DEVOLUÇÃO"),"DESCARTE/DEVOLUÇÃO",IF(AND(D10438="",K10438&lt;&gt;""),"SEM LOTE",IF(AND(Q10438&lt;&gt;"",Q10438&gt;=Parametros!$B$11),"PARADO/SEM GIRO","OK"))))))))))</f>
        <v>OK</v>
      </c>
      <c r="T10438" s="29" t="str">
        <f aca="false">IF(AND($S10438="PARADO/SEM GIRO",$K10438="KG",OR(Painel!$B$5="(Todos)",A10438=Painel!$B$5)*OR(Painel!$E$5="(Todos)",P10438=Painel!$E$5)),$J10438+ROW()/10000000,"")</f>
        <v/>
      </c>
      <c r="U10438" s="29" t="str">
        <f aca="false">IF(AND($S10438="VENCIDO",$K10438="KG",OR(Painel!$B$5="(Todos)",A10438=Painel!$B$5)*OR(Painel!$E$5="(Todos)",P10438=Painel!$E$5)),$J10438+ROW()/10000000,"")</f>
        <v/>
      </c>
    </row>
    <row r="10439" customFormat="false" ht="15" hidden="false" customHeight="false" outlineLevel="0" collapsed="false">
      <c r="A10439" s="29" t="s">
        <v>17628</v>
      </c>
      <c r="B10439" s="29" t="s">
        <v>17629</v>
      </c>
      <c r="C10439" s="29" t="s">
        <v>115</v>
      </c>
      <c r="D10439" s="29"/>
      <c r="E10439" s="29" t="n">
        <v>0</v>
      </c>
      <c r="F10439" s="29"/>
      <c r="G10439" s="29"/>
      <c r="H10439" s="30" t="n">
        <v>0</v>
      </c>
      <c r="I10439" s="29"/>
      <c r="J10439" s="30" t="n">
        <v>0</v>
      </c>
      <c r="K10439" s="29"/>
      <c r="L10439" s="29" t="s">
        <v>116</v>
      </c>
      <c r="M10439" s="29"/>
      <c r="N10439" s="29"/>
      <c r="O10439" s="29"/>
      <c r="P10439" s="29"/>
      <c r="Q10439" s="29" t="n">
        <f aca="false">IFERROR(VALUE(L10439),"")</f>
        <v>0</v>
      </c>
      <c r="R10439" s="29" t="str">
        <f aca="true">IF(O10439="","",O10439-TODAY())</f>
        <v/>
      </c>
      <c r="S10439" s="29" t="str">
        <f aca="false">IF(C10439="&lt;&lt; vazio &gt;&gt;","VAZIA",IF(AND(O10439&lt;&gt;"",R10439&lt;0),"VENCIDO",IF(AND(O10439&lt;&gt;"",R10439&lt;=Parametros!$B$10),"PRÓX. VENCIMENTO",IF(F10439="Q","QUALIDADE",IF(F10439="S","BLOQUEADO",IF(F10439="R","RESTRITO/DEVOLUÇÃO",IF(OR(N10439="QUAR",N10439="QRES"),"QUARENTENA",IF(OR(B10439="DESCARTE",B10439="DEVOLUÇÃO"),"DESCARTE/DEVOLUÇÃO",IF(AND(D10439="",K10439&lt;&gt;""),"SEM LOTE",IF(AND(Q10439&lt;&gt;"",Q10439&gt;=Parametros!$B$11),"PARADO/SEM GIRO","OK"))))))))))</f>
        <v>VAZIA</v>
      </c>
      <c r="T10439" s="29" t="str">
        <f aca="false">IF(AND($S10439="PARADO/SEM GIRO",$K10439="KG",OR(Painel!$B$5="(Todos)",A10439=Painel!$B$5)*OR(Painel!$E$5="(Todos)",P10439=Painel!$E$5)),$J10439+ROW()/10000000,"")</f>
        <v/>
      </c>
      <c r="U10439" s="29" t="str">
        <f aca="false">IF(AND($S10439="VENCIDO",$K10439="KG",OR(Painel!$B$5="(Todos)",A10439=Painel!$B$5)*OR(Painel!$E$5="(Todos)",P10439=Painel!$E$5)),$J10439+ROW()/10000000,"")</f>
        <v/>
      </c>
    </row>
    <row r="10440" customFormat="false" ht="15" hidden="false" customHeight="false" outlineLevel="0" collapsed="false">
      <c r="A10440" s="29" t="s">
        <v>17630</v>
      </c>
      <c r="B10440" s="29" t="s">
        <v>17631</v>
      </c>
      <c r="C10440" s="29" t="s">
        <v>4615</v>
      </c>
      <c r="D10440" s="29" t="s">
        <v>4616</v>
      </c>
      <c r="E10440" s="29" t="n">
        <v>99</v>
      </c>
      <c r="F10440" s="29"/>
      <c r="G10440" s="29"/>
      <c r="H10440" s="30" t="n">
        <v>-21000</v>
      </c>
      <c r="I10440" s="31" t="n">
        <v>46283</v>
      </c>
      <c r="J10440" s="30" t="n">
        <v>-21000</v>
      </c>
      <c r="K10440" s="29" t="s">
        <v>120</v>
      </c>
      <c r="L10440" s="29" t="s">
        <v>116</v>
      </c>
      <c r="M10440" s="29"/>
      <c r="N10440" s="29" t="s">
        <v>4554</v>
      </c>
      <c r="O10440" s="29"/>
      <c r="P10440" s="29" t="s">
        <v>123</v>
      </c>
      <c r="Q10440" s="29" t="n">
        <f aca="false">IFERROR(VALUE(L10440),"")</f>
        <v>0</v>
      </c>
      <c r="R10440" s="29" t="str">
        <f aca="true">IF(O10440="","",O10440-TODAY())</f>
        <v/>
      </c>
      <c r="S10440" s="29" t="str">
        <f aca="false">IF(C10440="&lt;&lt; vazio &gt;&gt;","VAZIA",IF(AND(O10440&lt;&gt;"",R10440&lt;0),"VENCIDO",IF(AND(O10440&lt;&gt;"",R10440&lt;=Parametros!$B$10),"PRÓX. VENCIMENTO",IF(F10440="Q","QUALIDADE",IF(F10440="S","BLOQUEADO",IF(F10440="R","RESTRITO/DEVOLUÇÃO",IF(OR(N10440="QUAR",N10440="QRES"),"QUARENTENA",IF(OR(B10440="DESCARTE",B10440="DEVOLUÇÃO"),"DESCARTE/DEVOLUÇÃO",IF(AND(D10440="",K10440&lt;&gt;""),"SEM LOTE",IF(AND(Q10440&lt;&gt;"",Q10440&gt;=Parametros!$B$11),"PARADO/SEM GIRO","OK"))))))))))</f>
        <v>QUARENTENA</v>
      </c>
      <c r="T10440" s="29" t="str">
        <f aca="false">IF(AND($S10440="PARADO/SEM GIRO",$K10440="KG",OR(Painel!$B$5="(Todos)",A10440=Painel!$B$5)*OR(Painel!$E$5="(Todos)",P10440=Painel!$E$5)),$J10440+ROW()/10000000,"")</f>
        <v/>
      </c>
      <c r="U10440" s="29" t="str">
        <f aca="false">IF(AND($S10440="VENCIDO",$K10440="KG",OR(Painel!$B$5="(Todos)",A10440=Painel!$B$5)*OR(Painel!$E$5="(Todos)",P10440=Painel!$E$5)),$J10440+ROW()/10000000,"")</f>
        <v/>
      </c>
    </row>
    <row r="10441" customFormat="false" ht="15" hidden="false" customHeight="false" outlineLevel="0" collapsed="false">
      <c r="A10441" s="29" t="s">
        <v>17630</v>
      </c>
      <c r="B10441" s="29" t="s">
        <v>17631</v>
      </c>
      <c r="C10441" s="29" t="s">
        <v>4615</v>
      </c>
      <c r="D10441" s="29" t="s">
        <v>4659</v>
      </c>
      <c r="E10441" s="29" t="n">
        <v>99</v>
      </c>
      <c r="F10441" s="29"/>
      <c r="G10441" s="29"/>
      <c r="H10441" s="30" t="n">
        <v>-4000</v>
      </c>
      <c r="I10441" s="31" t="n">
        <v>46283</v>
      </c>
      <c r="J10441" s="30" t="n">
        <v>-4000</v>
      </c>
      <c r="K10441" s="29" t="s">
        <v>120</v>
      </c>
      <c r="L10441" s="29" t="s">
        <v>116</v>
      </c>
      <c r="M10441" s="29"/>
      <c r="N10441" s="29" t="s">
        <v>4554</v>
      </c>
      <c r="O10441" s="29"/>
      <c r="P10441" s="29" t="s">
        <v>123</v>
      </c>
      <c r="Q10441" s="29" t="n">
        <f aca="false">IFERROR(VALUE(L10441),"")</f>
        <v>0</v>
      </c>
      <c r="R10441" s="29" t="str">
        <f aca="true">IF(O10441="","",O10441-TODAY())</f>
        <v/>
      </c>
      <c r="S10441" s="29" t="str">
        <f aca="false">IF(C10441="&lt;&lt; vazio &gt;&gt;","VAZIA",IF(AND(O10441&lt;&gt;"",R10441&lt;0),"VENCIDO",IF(AND(O10441&lt;&gt;"",R10441&lt;=Parametros!$B$10),"PRÓX. VENCIMENTO",IF(F10441="Q","QUALIDADE",IF(F10441="S","BLOQUEADO",IF(F10441="R","RESTRITO/DEVOLUÇÃO",IF(OR(N10441="QUAR",N10441="QRES"),"QUARENTENA",IF(OR(B10441="DESCARTE",B10441="DEVOLUÇÃO"),"DESCARTE/DEVOLUÇÃO",IF(AND(D10441="",K10441&lt;&gt;""),"SEM LOTE",IF(AND(Q10441&lt;&gt;"",Q10441&gt;=Parametros!$B$11),"PARADO/SEM GIRO","OK"))))))))))</f>
        <v>QUARENTENA</v>
      </c>
      <c r="T10441" s="29" t="str">
        <f aca="false">IF(AND($S10441="PARADO/SEM GIRO",$K10441="KG",OR(Painel!$B$5="(Todos)",A10441=Painel!$B$5)*OR(Painel!$E$5="(Todos)",P10441=Painel!$E$5)),$J10441+ROW()/10000000,"")</f>
        <v/>
      </c>
      <c r="U10441" s="29" t="str">
        <f aca="false">IF(AND($S10441="VENCIDO",$K10441="KG",OR(Painel!$B$5="(Todos)",A10441=Painel!$B$5)*OR(Painel!$E$5="(Todos)",P10441=Painel!$E$5)),$J10441+ROW()/10000000,"")</f>
        <v/>
      </c>
    </row>
    <row r="10442" customFormat="false" ht="15" hidden="false" customHeight="false" outlineLevel="0" collapsed="false">
      <c r="A10442" s="29" t="s">
        <v>17630</v>
      </c>
      <c r="B10442" s="29" t="s">
        <v>17631</v>
      </c>
      <c r="C10442" s="29" t="s">
        <v>4719</v>
      </c>
      <c r="D10442" s="29" t="s">
        <v>4720</v>
      </c>
      <c r="E10442" s="29" t="n">
        <v>99</v>
      </c>
      <c r="F10442" s="29"/>
      <c r="G10442" s="29"/>
      <c r="H10442" s="30" t="n">
        <v>-21000</v>
      </c>
      <c r="I10442" s="31" t="n">
        <v>46285</v>
      </c>
      <c r="J10442" s="30" t="n">
        <v>-21000</v>
      </c>
      <c r="K10442" s="29" t="s">
        <v>120</v>
      </c>
      <c r="L10442" s="29" t="s">
        <v>116</v>
      </c>
      <c r="M10442" s="29"/>
      <c r="N10442" s="29" t="s">
        <v>4554</v>
      </c>
      <c r="O10442" s="29"/>
      <c r="P10442" s="29" t="s">
        <v>123</v>
      </c>
      <c r="Q10442" s="29" t="n">
        <f aca="false">IFERROR(VALUE(L10442),"")</f>
        <v>0</v>
      </c>
      <c r="R10442" s="29" t="str">
        <f aca="true">IF(O10442="","",O10442-TODAY())</f>
        <v/>
      </c>
      <c r="S10442" s="29" t="str">
        <f aca="false">IF(C10442="&lt;&lt; vazio &gt;&gt;","VAZIA",IF(AND(O10442&lt;&gt;"",R10442&lt;0),"VENCIDO",IF(AND(O10442&lt;&gt;"",R10442&lt;=Parametros!$B$10),"PRÓX. VENCIMENTO",IF(F10442="Q","QUALIDADE",IF(F10442="S","BLOQUEADO",IF(F10442="R","RESTRITO/DEVOLUÇÃO",IF(OR(N10442="QUAR",N10442="QRES"),"QUARENTENA",IF(OR(B10442="DESCARTE",B10442="DEVOLUÇÃO"),"DESCARTE/DEVOLUÇÃO",IF(AND(D10442="",K10442&lt;&gt;""),"SEM LOTE",IF(AND(Q10442&lt;&gt;"",Q10442&gt;=Parametros!$B$11),"PARADO/SEM GIRO","OK"))))))))))</f>
        <v>QUARENTENA</v>
      </c>
      <c r="T10442" s="29" t="str">
        <f aca="false">IF(AND($S10442="PARADO/SEM GIRO",$K10442="KG",OR(Painel!$B$5="(Todos)",A10442=Painel!$B$5)*OR(Painel!$E$5="(Todos)",P10442=Painel!$E$5)),$J10442+ROW()/10000000,"")</f>
        <v/>
      </c>
      <c r="U10442" s="29" t="str">
        <f aca="false">IF(AND($S10442="VENCIDO",$K10442="KG",OR(Painel!$B$5="(Todos)",A10442=Painel!$B$5)*OR(Painel!$E$5="(Todos)",P10442=Painel!$E$5)),$J10442+ROW()/10000000,"")</f>
        <v/>
      </c>
    </row>
    <row r="10443" customFormat="false" ht="15" hidden="false" customHeight="false" outlineLevel="0" collapsed="false">
      <c r="A10443" s="29" t="s">
        <v>17630</v>
      </c>
      <c r="B10443" s="29" t="s">
        <v>17631</v>
      </c>
      <c r="C10443" s="29" t="s">
        <v>4581</v>
      </c>
      <c r="D10443" s="29" t="s">
        <v>4582</v>
      </c>
      <c r="E10443" s="29" t="n">
        <v>99</v>
      </c>
      <c r="F10443" s="29"/>
      <c r="G10443" s="29"/>
      <c r="H10443" s="30" t="n">
        <v>-8000</v>
      </c>
      <c r="I10443" s="31" t="n">
        <v>46282</v>
      </c>
      <c r="J10443" s="30" t="n">
        <v>-8000</v>
      </c>
      <c r="K10443" s="29" t="s">
        <v>120</v>
      </c>
      <c r="L10443" s="29" t="s">
        <v>116</v>
      </c>
      <c r="M10443" s="29"/>
      <c r="N10443" s="29" t="s">
        <v>4554</v>
      </c>
      <c r="O10443" s="29"/>
      <c r="P10443" s="29" t="s">
        <v>123</v>
      </c>
      <c r="Q10443" s="29" t="n">
        <f aca="false">IFERROR(VALUE(L10443),"")</f>
        <v>0</v>
      </c>
      <c r="R10443" s="29" t="str">
        <f aca="true">IF(O10443="","",O10443-TODAY())</f>
        <v/>
      </c>
      <c r="S10443" s="29" t="str">
        <f aca="false">IF(C10443="&lt;&lt; vazio &gt;&gt;","VAZIA",IF(AND(O10443&lt;&gt;"",R10443&lt;0),"VENCIDO",IF(AND(O10443&lt;&gt;"",R10443&lt;=Parametros!$B$10),"PRÓX. VENCIMENTO",IF(F10443="Q","QUALIDADE",IF(F10443="S","BLOQUEADO",IF(F10443="R","RESTRITO/DEVOLUÇÃO",IF(OR(N10443="QUAR",N10443="QRES"),"QUARENTENA",IF(OR(B10443="DESCARTE",B10443="DEVOLUÇÃO"),"DESCARTE/DEVOLUÇÃO",IF(AND(D10443="",K10443&lt;&gt;""),"SEM LOTE",IF(AND(Q10443&lt;&gt;"",Q10443&gt;=Parametros!$B$11),"PARADO/SEM GIRO","OK"))))))))))</f>
        <v>QUARENTENA</v>
      </c>
      <c r="T10443" s="29" t="str">
        <f aca="false">IF(AND($S10443="PARADO/SEM GIRO",$K10443="KG",OR(Painel!$B$5="(Todos)",A10443=Painel!$B$5)*OR(Painel!$E$5="(Todos)",P10443=Painel!$E$5)),$J10443+ROW()/10000000,"")</f>
        <v/>
      </c>
      <c r="U10443" s="29" t="str">
        <f aca="false">IF(AND($S10443="VENCIDO",$K10443="KG",OR(Painel!$B$5="(Todos)",A10443=Painel!$B$5)*OR(Painel!$E$5="(Todos)",P10443=Painel!$E$5)),$J10443+ROW()/10000000,"")</f>
        <v/>
      </c>
    </row>
    <row r="10444" customFormat="false" ht="15" hidden="false" customHeight="false" outlineLevel="0" collapsed="false">
      <c r="A10444" s="29" t="s">
        <v>17630</v>
      </c>
      <c r="B10444" s="29" t="s">
        <v>17631</v>
      </c>
      <c r="C10444" s="29" t="s">
        <v>4581</v>
      </c>
      <c r="D10444" s="29" t="s">
        <v>4599</v>
      </c>
      <c r="E10444" s="29" t="n">
        <v>99</v>
      </c>
      <c r="F10444" s="29"/>
      <c r="G10444" s="29"/>
      <c r="H10444" s="30" t="n">
        <v>-4000</v>
      </c>
      <c r="I10444" s="31" t="n">
        <v>46282</v>
      </c>
      <c r="J10444" s="30" t="n">
        <v>-4000</v>
      </c>
      <c r="K10444" s="29" t="s">
        <v>120</v>
      </c>
      <c r="L10444" s="29" t="s">
        <v>116</v>
      </c>
      <c r="M10444" s="29"/>
      <c r="N10444" s="29" t="s">
        <v>4554</v>
      </c>
      <c r="O10444" s="29"/>
      <c r="P10444" s="29" t="s">
        <v>123</v>
      </c>
      <c r="Q10444" s="29" t="n">
        <f aca="false">IFERROR(VALUE(L10444),"")</f>
        <v>0</v>
      </c>
      <c r="R10444" s="29" t="str">
        <f aca="true">IF(O10444="","",O10444-TODAY())</f>
        <v/>
      </c>
      <c r="S10444" s="29" t="str">
        <f aca="false">IF(C10444="&lt;&lt; vazio &gt;&gt;","VAZIA",IF(AND(O10444&lt;&gt;"",R10444&lt;0),"VENCIDO",IF(AND(O10444&lt;&gt;"",R10444&lt;=Parametros!$B$10),"PRÓX. VENCIMENTO",IF(F10444="Q","QUALIDADE",IF(F10444="S","BLOQUEADO",IF(F10444="R","RESTRITO/DEVOLUÇÃO",IF(OR(N10444="QUAR",N10444="QRES"),"QUARENTENA",IF(OR(B10444="DESCARTE",B10444="DEVOLUÇÃO"),"DESCARTE/DEVOLUÇÃO",IF(AND(D10444="",K10444&lt;&gt;""),"SEM LOTE",IF(AND(Q10444&lt;&gt;"",Q10444&gt;=Parametros!$B$11),"PARADO/SEM GIRO","OK"))))))))))</f>
        <v>QUARENTENA</v>
      </c>
      <c r="T10444" s="29" t="str">
        <f aca="false">IF(AND($S10444="PARADO/SEM GIRO",$K10444="KG",OR(Painel!$B$5="(Todos)",A10444=Painel!$B$5)*OR(Painel!$E$5="(Todos)",P10444=Painel!$E$5)),$J10444+ROW()/10000000,"")</f>
        <v/>
      </c>
      <c r="U10444" s="29" t="str">
        <f aca="false">IF(AND($S10444="VENCIDO",$K10444="KG",OR(Painel!$B$5="(Todos)",A10444=Painel!$B$5)*OR(Painel!$E$5="(Todos)",P10444=Painel!$E$5)),$J10444+ROW()/10000000,"")</f>
        <v/>
      </c>
    </row>
    <row r="10445" customFormat="false" ht="15" hidden="false" customHeight="false" outlineLevel="0" collapsed="false">
      <c r="A10445" s="29" t="s">
        <v>17630</v>
      </c>
      <c r="B10445" s="29" t="s">
        <v>17631</v>
      </c>
      <c r="C10445" s="29" t="s">
        <v>4551</v>
      </c>
      <c r="D10445" s="29" t="s">
        <v>4552</v>
      </c>
      <c r="E10445" s="29" t="n">
        <v>99</v>
      </c>
      <c r="F10445" s="29"/>
      <c r="G10445" s="29"/>
      <c r="H10445" s="30" t="n">
        <v>-6250</v>
      </c>
      <c r="I10445" s="31" t="n">
        <v>46282</v>
      </c>
      <c r="J10445" s="30" t="n">
        <v>-6250</v>
      </c>
      <c r="K10445" s="29" t="s">
        <v>120</v>
      </c>
      <c r="L10445" s="29" t="s">
        <v>116</v>
      </c>
      <c r="M10445" s="29"/>
      <c r="N10445" s="29" t="s">
        <v>4554</v>
      </c>
      <c r="O10445" s="29"/>
      <c r="P10445" s="29" t="s">
        <v>123</v>
      </c>
      <c r="Q10445" s="29" t="n">
        <f aca="false">IFERROR(VALUE(L10445),"")</f>
        <v>0</v>
      </c>
      <c r="R10445" s="29" t="str">
        <f aca="true">IF(O10445="","",O10445-TODAY())</f>
        <v/>
      </c>
      <c r="S10445" s="29" t="str">
        <f aca="false">IF(C10445="&lt;&lt; vazio &gt;&gt;","VAZIA",IF(AND(O10445&lt;&gt;"",R10445&lt;0),"VENCIDO",IF(AND(O10445&lt;&gt;"",R10445&lt;=Parametros!$B$10),"PRÓX. VENCIMENTO",IF(F10445="Q","QUALIDADE",IF(F10445="S","BLOQUEADO",IF(F10445="R","RESTRITO/DEVOLUÇÃO",IF(OR(N10445="QUAR",N10445="QRES"),"QUARENTENA",IF(OR(B10445="DESCARTE",B10445="DEVOLUÇÃO"),"DESCARTE/DEVOLUÇÃO",IF(AND(D10445="",K10445&lt;&gt;""),"SEM LOTE",IF(AND(Q10445&lt;&gt;"",Q10445&gt;=Parametros!$B$11),"PARADO/SEM GIRO","OK"))))))))))</f>
        <v>QUARENTENA</v>
      </c>
      <c r="T10445" s="29" t="str">
        <f aca="false">IF(AND($S10445="PARADO/SEM GIRO",$K10445="KG",OR(Painel!$B$5="(Todos)",A10445=Painel!$B$5)*OR(Painel!$E$5="(Todos)",P10445=Painel!$E$5)),$J10445+ROW()/10000000,"")</f>
        <v/>
      </c>
      <c r="U10445" s="29" t="str">
        <f aca="false">IF(AND($S10445="VENCIDO",$K10445="KG",OR(Painel!$B$5="(Todos)",A10445=Painel!$B$5)*OR(Painel!$E$5="(Todos)",P10445=Painel!$E$5)),$J10445+ROW()/10000000,"")</f>
        <v/>
      </c>
    </row>
    <row r="10446" customFormat="false" ht="15" hidden="false" customHeight="false" outlineLevel="0" collapsed="false">
      <c r="A10446" s="29" t="s">
        <v>17630</v>
      </c>
      <c r="B10446" s="29" t="s">
        <v>17631</v>
      </c>
      <c r="C10446" s="29" t="s">
        <v>4551</v>
      </c>
      <c r="D10446" s="29" t="s">
        <v>4568</v>
      </c>
      <c r="E10446" s="29" t="n">
        <v>99</v>
      </c>
      <c r="F10446" s="29"/>
      <c r="G10446" s="29"/>
      <c r="H10446" s="30" t="n">
        <v>-5750</v>
      </c>
      <c r="I10446" s="31" t="n">
        <v>46282</v>
      </c>
      <c r="J10446" s="30" t="n">
        <v>-5750</v>
      </c>
      <c r="K10446" s="29" t="s">
        <v>120</v>
      </c>
      <c r="L10446" s="29" t="s">
        <v>116</v>
      </c>
      <c r="M10446" s="29"/>
      <c r="N10446" s="29" t="s">
        <v>4554</v>
      </c>
      <c r="O10446" s="29"/>
      <c r="P10446" s="29" t="s">
        <v>123</v>
      </c>
      <c r="Q10446" s="29" t="n">
        <f aca="false">IFERROR(VALUE(L10446),"")</f>
        <v>0</v>
      </c>
      <c r="R10446" s="29" t="str">
        <f aca="true">IF(O10446="","",O10446-TODAY())</f>
        <v/>
      </c>
      <c r="S10446" s="29" t="str">
        <f aca="false">IF(C10446="&lt;&lt; vazio &gt;&gt;","VAZIA",IF(AND(O10446&lt;&gt;"",R10446&lt;0),"VENCIDO",IF(AND(O10446&lt;&gt;"",R10446&lt;=Parametros!$B$10),"PRÓX. VENCIMENTO",IF(F10446="Q","QUALIDADE",IF(F10446="S","BLOQUEADO",IF(F10446="R","RESTRITO/DEVOLUÇÃO",IF(OR(N10446="QUAR",N10446="QRES"),"QUARENTENA",IF(OR(B10446="DESCARTE",B10446="DEVOLUÇÃO"),"DESCARTE/DEVOLUÇÃO",IF(AND(D10446="",K10446&lt;&gt;""),"SEM LOTE",IF(AND(Q10446&lt;&gt;"",Q10446&gt;=Parametros!$B$11),"PARADO/SEM GIRO","OK"))))))))))</f>
        <v>QUARENTENA</v>
      </c>
      <c r="T10446" s="29" t="str">
        <f aca="false">IF(AND($S10446="PARADO/SEM GIRO",$K10446="KG",OR(Painel!$B$5="(Todos)",A10446=Painel!$B$5)*OR(Painel!$E$5="(Todos)",P10446=Painel!$E$5)),$J10446+ROW()/10000000,"")</f>
        <v/>
      </c>
      <c r="U10446" s="29" t="str">
        <f aca="false">IF(AND($S10446="VENCIDO",$K10446="KG",OR(Painel!$B$5="(Todos)",A10446=Painel!$B$5)*OR(Painel!$E$5="(Todos)",P10446=Painel!$E$5)),$J10446+ROW()/10000000,"")</f>
        <v/>
      </c>
    </row>
    <row r="10447" customFormat="false" ht="15" hidden="false" customHeight="false" outlineLevel="0" collapsed="false">
      <c r="A10447" s="29" t="s">
        <v>17630</v>
      </c>
      <c r="B10447" s="29" t="s">
        <v>17631</v>
      </c>
      <c r="C10447" s="29" t="s">
        <v>5432</v>
      </c>
      <c r="D10447" s="29" t="s">
        <v>17632</v>
      </c>
      <c r="E10447" s="29" t="n">
        <v>99</v>
      </c>
      <c r="F10447" s="29"/>
      <c r="G10447" s="29"/>
      <c r="H10447" s="30" t="n">
        <v>60</v>
      </c>
      <c r="I10447" s="31" t="n">
        <v>46276</v>
      </c>
      <c r="J10447" s="30" t="n">
        <v>60</v>
      </c>
      <c r="K10447" s="29" t="s">
        <v>120</v>
      </c>
      <c r="L10447" s="29" t="s">
        <v>133</v>
      </c>
      <c r="M10447" s="29"/>
      <c r="N10447" s="29" t="s">
        <v>122</v>
      </c>
      <c r="O10447" s="31" t="n">
        <v>46529</v>
      </c>
      <c r="P10447" s="29" t="s">
        <v>123</v>
      </c>
      <c r="Q10447" s="29" t="n">
        <f aca="false">IFERROR(VALUE(L10447),"")</f>
        <v>9</v>
      </c>
      <c r="R10447" s="29" t="n">
        <f aca="true">IF(O10447="","",O10447-TODAY())</f>
        <v>244</v>
      </c>
      <c r="S10447" s="29" t="str">
        <f aca="false">IF(C10447="&lt;&lt; vazio &gt;&gt;","VAZIA",IF(AND(O10447&lt;&gt;"",R10447&lt;0),"VENCIDO",IF(AND(O10447&lt;&gt;"",R10447&lt;=Parametros!$B$10),"PRÓX. VENCIMENTO",IF(F10447="Q","QUALIDADE",IF(F10447="S","BLOQUEADO",IF(F10447="R","RESTRITO/DEVOLUÇÃO",IF(OR(N10447="QUAR",N10447="QRES"),"QUARENTENA",IF(OR(B10447="DESCARTE",B10447="DEVOLUÇÃO"),"DESCARTE/DEVOLUÇÃO",IF(AND(D10447="",K10447&lt;&gt;""),"SEM LOTE",IF(AND(Q10447&lt;&gt;"",Q10447&gt;=Parametros!$B$11),"PARADO/SEM GIRO","OK"))))))))))</f>
        <v>OK</v>
      </c>
      <c r="T10447" s="29" t="str">
        <f aca="false">IF(AND($S10447="PARADO/SEM GIRO",$K10447="KG",OR(Painel!$B$5="(Todos)",A10447=Painel!$B$5)*OR(Painel!$E$5="(Todos)",P10447=Painel!$E$5)),$J10447+ROW()/10000000,"")</f>
        <v/>
      </c>
      <c r="U10447" s="29" t="str">
        <f aca="false">IF(AND($S10447="VENCIDO",$K10447="KG",OR(Painel!$B$5="(Todos)",A10447=Painel!$B$5)*OR(Painel!$E$5="(Todos)",P10447=Painel!$E$5)),$J10447+ROW()/10000000,"")</f>
        <v/>
      </c>
    </row>
    <row r="10448" customFormat="false" ht="15" hidden="false" customHeight="false" outlineLevel="0" collapsed="false">
      <c r="A10448" s="29" t="s">
        <v>17630</v>
      </c>
      <c r="B10448" s="29" t="s">
        <v>17631</v>
      </c>
      <c r="C10448" s="29" t="s">
        <v>142</v>
      </c>
      <c r="D10448" s="29" t="s">
        <v>15760</v>
      </c>
      <c r="E10448" s="29" t="n">
        <v>99</v>
      </c>
      <c r="F10448" s="29"/>
      <c r="G10448" s="29"/>
      <c r="H10448" s="30" t="n">
        <v>39.2</v>
      </c>
      <c r="I10448" s="31" t="n">
        <v>46255</v>
      </c>
      <c r="J10448" s="30" t="n">
        <v>39.2</v>
      </c>
      <c r="K10448" s="29" t="s">
        <v>120</v>
      </c>
      <c r="L10448" s="29" t="s">
        <v>1458</v>
      </c>
      <c r="M10448" s="29"/>
      <c r="N10448" s="29" t="s">
        <v>122</v>
      </c>
      <c r="O10448" s="31" t="n">
        <v>46480</v>
      </c>
      <c r="P10448" s="29" t="s">
        <v>123</v>
      </c>
      <c r="Q10448" s="29" t="n">
        <f aca="false">IFERROR(VALUE(L10448),"")</f>
        <v>31</v>
      </c>
      <c r="R10448" s="29" t="n">
        <f aca="true">IF(O10448="","",O10448-TODAY())</f>
        <v>195</v>
      </c>
      <c r="S10448" s="29" t="str">
        <f aca="false">IF(C10448="&lt;&lt; vazio &gt;&gt;","VAZIA",IF(AND(O10448&lt;&gt;"",R10448&lt;0),"VENCIDO",IF(AND(O10448&lt;&gt;"",R10448&lt;=Parametros!$B$10),"PRÓX. VENCIMENTO",IF(F10448="Q","QUALIDADE",IF(F10448="S","BLOQUEADO",IF(F10448="R","RESTRITO/DEVOLUÇÃO",IF(OR(N10448="QUAR",N10448="QRES"),"QUARENTENA",IF(OR(B10448="DESCARTE",B10448="DEVOLUÇÃO"),"DESCARTE/DEVOLUÇÃO",IF(AND(D10448="",K10448&lt;&gt;""),"SEM LOTE",IF(AND(Q10448&lt;&gt;"",Q10448&gt;=Parametros!$B$11),"PARADO/SEM GIRO","OK"))))))))))</f>
        <v>OK</v>
      </c>
      <c r="T10448" s="29" t="str">
        <f aca="false">IF(AND($S10448="PARADO/SEM GIRO",$K10448="KG",OR(Painel!$B$5="(Todos)",A10448=Painel!$B$5)*OR(Painel!$E$5="(Todos)",P10448=Painel!$E$5)),$J10448+ROW()/10000000,"")</f>
        <v/>
      </c>
      <c r="U10448" s="29" t="str">
        <f aca="false">IF(AND($S10448="VENCIDO",$K10448="KG",OR(Painel!$B$5="(Todos)",A10448=Painel!$B$5)*OR(Painel!$E$5="(Todos)",P10448=Painel!$E$5)),$J10448+ROW()/10000000,"")</f>
        <v/>
      </c>
    </row>
    <row r="10449" customFormat="false" ht="15" hidden="false" customHeight="false" outlineLevel="0" collapsed="false">
      <c r="A10449" s="29" t="s">
        <v>17630</v>
      </c>
      <c r="B10449" s="29" t="s">
        <v>17631</v>
      </c>
      <c r="C10449" s="29" t="s">
        <v>145</v>
      </c>
      <c r="D10449" s="29" t="s">
        <v>353</v>
      </c>
      <c r="E10449" s="29" t="n">
        <v>99</v>
      </c>
      <c r="F10449" s="29"/>
      <c r="G10449" s="29"/>
      <c r="H10449" s="30" t="n">
        <v>17.708</v>
      </c>
      <c r="I10449" s="31" t="n">
        <v>46256</v>
      </c>
      <c r="J10449" s="30" t="n">
        <v>17.708</v>
      </c>
      <c r="K10449" s="29" t="s">
        <v>120</v>
      </c>
      <c r="L10449" s="29" t="s">
        <v>296</v>
      </c>
      <c r="M10449" s="29"/>
      <c r="N10449" s="29" t="s">
        <v>122</v>
      </c>
      <c r="O10449" s="31" t="n">
        <v>46487</v>
      </c>
      <c r="P10449" s="29" t="s">
        <v>123</v>
      </c>
      <c r="Q10449" s="29" t="n">
        <f aca="false">IFERROR(VALUE(L10449),"")</f>
        <v>30</v>
      </c>
      <c r="R10449" s="29" t="n">
        <f aca="true">IF(O10449="","",O10449-TODAY())</f>
        <v>202</v>
      </c>
      <c r="S10449" s="29" t="str">
        <f aca="false">IF(C10449="&lt;&lt; vazio &gt;&gt;","VAZIA",IF(AND(O10449&lt;&gt;"",R10449&lt;0),"VENCIDO",IF(AND(O10449&lt;&gt;"",R10449&lt;=Parametros!$B$10),"PRÓX. VENCIMENTO",IF(F10449="Q","QUALIDADE",IF(F10449="S","BLOQUEADO",IF(F10449="R","RESTRITO/DEVOLUÇÃO",IF(OR(N10449="QUAR",N10449="QRES"),"QUARENTENA",IF(OR(B10449="DESCARTE",B10449="DEVOLUÇÃO"),"DESCARTE/DEVOLUÇÃO",IF(AND(D10449="",K10449&lt;&gt;""),"SEM LOTE",IF(AND(Q10449&lt;&gt;"",Q10449&gt;=Parametros!$B$11),"PARADO/SEM GIRO","OK"))))))))))</f>
        <v>OK</v>
      </c>
      <c r="T10449" s="29" t="str">
        <f aca="false">IF(AND($S10449="PARADO/SEM GIRO",$K10449="KG",OR(Painel!$B$5="(Todos)",A10449=Painel!$B$5)*OR(Painel!$E$5="(Todos)",P10449=Painel!$E$5)),$J10449+ROW()/10000000,"")</f>
        <v/>
      </c>
      <c r="U10449" s="29" t="str">
        <f aca="false">IF(AND($S10449="VENCIDO",$K10449="KG",OR(Painel!$B$5="(Todos)",A10449=Painel!$B$5)*OR(Painel!$E$5="(Todos)",P10449=Painel!$E$5)),$J10449+ROW()/10000000,"")</f>
        <v/>
      </c>
    </row>
    <row r="10450" customFormat="false" ht="15" hidden="false" customHeight="false" outlineLevel="0" collapsed="false">
      <c r="A10450" s="29" t="s">
        <v>17630</v>
      </c>
      <c r="B10450" s="29" t="s">
        <v>17631</v>
      </c>
      <c r="C10450" s="29" t="s">
        <v>354</v>
      </c>
      <c r="D10450" s="29" t="s">
        <v>17633</v>
      </c>
      <c r="E10450" s="29" t="n">
        <v>99</v>
      </c>
      <c r="F10450" s="29"/>
      <c r="G10450" s="29"/>
      <c r="H10450" s="30" t="n">
        <v>4.219</v>
      </c>
      <c r="I10450" s="31" t="n">
        <v>46258</v>
      </c>
      <c r="J10450" s="30" t="n">
        <v>4.219</v>
      </c>
      <c r="K10450" s="29" t="s">
        <v>125</v>
      </c>
      <c r="L10450" s="29" t="s">
        <v>294</v>
      </c>
      <c r="M10450" s="29"/>
      <c r="N10450" s="29" t="s">
        <v>122</v>
      </c>
      <c r="O10450" s="31" t="n">
        <v>46469</v>
      </c>
      <c r="P10450" s="29" t="s">
        <v>123</v>
      </c>
      <c r="Q10450" s="29" t="n">
        <f aca="false">IFERROR(VALUE(L10450),"")</f>
        <v>27</v>
      </c>
      <c r="R10450" s="29" t="n">
        <f aca="true">IF(O10450="","",O10450-TODAY())</f>
        <v>184</v>
      </c>
      <c r="S10450" s="29" t="str">
        <f aca="false">IF(C10450="&lt;&lt; vazio &gt;&gt;","VAZIA",IF(AND(O10450&lt;&gt;"",R10450&lt;0),"VENCIDO",IF(AND(O10450&lt;&gt;"",R10450&lt;=Parametros!$B$10),"PRÓX. VENCIMENTO",IF(F10450="Q","QUALIDADE",IF(F10450="S","BLOQUEADO",IF(F10450="R","RESTRITO/DEVOLUÇÃO",IF(OR(N10450="QUAR",N10450="QRES"),"QUARENTENA",IF(OR(B10450="DESCARTE",B10450="DEVOLUÇÃO"),"DESCARTE/DEVOLUÇÃO",IF(AND(D10450="",K10450&lt;&gt;""),"SEM LOTE",IF(AND(Q10450&lt;&gt;"",Q10450&gt;=Parametros!$B$11),"PARADO/SEM GIRO","OK"))))))))))</f>
        <v>OK</v>
      </c>
      <c r="T10450" s="29" t="str">
        <f aca="false">IF(AND($S10450="PARADO/SEM GIRO",$K10450="KG",OR(Painel!$B$5="(Todos)",A10450=Painel!$B$5)*OR(Painel!$E$5="(Todos)",P10450=Painel!$E$5)),$J10450+ROW()/10000000,"")</f>
        <v/>
      </c>
      <c r="U10450" s="29" t="str">
        <f aca="false">IF(AND($S10450="VENCIDO",$K10450="KG",OR(Painel!$B$5="(Todos)",A10450=Painel!$B$5)*OR(Painel!$E$5="(Todos)",P10450=Painel!$E$5)),$J10450+ROW()/10000000,"")</f>
        <v/>
      </c>
    </row>
    <row r="10451" customFormat="false" ht="15" hidden="false" customHeight="false" outlineLevel="0" collapsed="false">
      <c r="A10451" s="29" t="s">
        <v>17630</v>
      </c>
      <c r="B10451" s="29" t="s">
        <v>17631</v>
      </c>
      <c r="C10451" s="29" t="s">
        <v>354</v>
      </c>
      <c r="D10451" s="29" t="s">
        <v>15791</v>
      </c>
      <c r="E10451" s="29" t="n">
        <v>99</v>
      </c>
      <c r="F10451" s="29"/>
      <c r="G10451" s="29"/>
      <c r="H10451" s="30" t="n">
        <v>4.746</v>
      </c>
      <c r="I10451" s="31" t="n">
        <v>46258</v>
      </c>
      <c r="J10451" s="30" t="n">
        <v>4.746</v>
      </c>
      <c r="K10451" s="29" t="s">
        <v>125</v>
      </c>
      <c r="L10451" s="29" t="s">
        <v>4450</v>
      </c>
      <c r="M10451" s="29"/>
      <c r="N10451" s="29" t="s">
        <v>122</v>
      </c>
      <c r="O10451" s="29"/>
      <c r="P10451" s="29" t="s">
        <v>123</v>
      </c>
      <c r="Q10451" s="29" t="n">
        <f aca="false">IFERROR(VALUE(L10451),"")</f>
        <v>44</v>
      </c>
      <c r="R10451" s="29" t="str">
        <f aca="true">IF(O10451="","",O10451-TODAY())</f>
        <v/>
      </c>
      <c r="S10451" s="29" t="str">
        <f aca="false">IF(C10451="&lt;&lt; vazio &gt;&gt;","VAZIA",IF(AND(O10451&lt;&gt;"",R10451&lt;0),"VENCIDO",IF(AND(O10451&lt;&gt;"",R10451&lt;=Parametros!$B$10),"PRÓX. VENCIMENTO",IF(F10451="Q","QUALIDADE",IF(F10451="S","BLOQUEADO",IF(F10451="R","RESTRITO/DEVOLUÇÃO",IF(OR(N10451="QUAR",N10451="QRES"),"QUARENTENA",IF(OR(B10451="DESCARTE",B10451="DEVOLUÇÃO"),"DESCARTE/DEVOLUÇÃO",IF(AND(D10451="",K10451&lt;&gt;""),"SEM LOTE",IF(AND(Q10451&lt;&gt;"",Q10451&gt;=Parametros!$B$11),"PARADO/SEM GIRO","OK"))))))))))</f>
        <v>OK</v>
      </c>
      <c r="T10451" s="29" t="str">
        <f aca="false">IF(AND($S10451="PARADO/SEM GIRO",$K10451="KG",OR(Painel!$B$5="(Todos)",A10451=Painel!$B$5)*OR(Painel!$E$5="(Todos)",P10451=Painel!$E$5)),$J10451+ROW()/10000000,"")</f>
        <v/>
      </c>
      <c r="U10451" s="29" t="str">
        <f aca="false">IF(AND($S10451="VENCIDO",$K10451="KG",OR(Painel!$B$5="(Todos)",A10451=Painel!$B$5)*OR(Painel!$E$5="(Todos)",P10451=Painel!$E$5)),$J10451+ROW()/10000000,"")</f>
        <v/>
      </c>
    </row>
    <row r="10452" customFormat="false" ht="15" hidden="false" customHeight="false" outlineLevel="0" collapsed="false">
      <c r="A10452" s="29" t="s">
        <v>17630</v>
      </c>
      <c r="B10452" s="29" t="s">
        <v>17631</v>
      </c>
      <c r="C10452" s="29" t="s">
        <v>354</v>
      </c>
      <c r="D10452" s="29" t="s">
        <v>17634</v>
      </c>
      <c r="E10452" s="29" t="n">
        <v>99</v>
      </c>
      <c r="F10452" s="29"/>
      <c r="G10452" s="29"/>
      <c r="H10452" s="30" t="n">
        <v>2.109</v>
      </c>
      <c r="I10452" s="31" t="n">
        <v>46258</v>
      </c>
      <c r="J10452" s="30" t="n">
        <v>2.109</v>
      </c>
      <c r="K10452" s="29" t="s">
        <v>125</v>
      </c>
      <c r="L10452" s="29" t="s">
        <v>294</v>
      </c>
      <c r="M10452" s="29"/>
      <c r="N10452" s="29" t="s">
        <v>122</v>
      </c>
      <c r="O10452" s="29"/>
      <c r="P10452" s="29" t="s">
        <v>123</v>
      </c>
      <c r="Q10452" s="29" t="n">
        <f aca="false">IFERROR(VALUE(L10452),"")</f>
        <v>27</v>
      </c>
      <c r="R10452" s="29" t="str">
        <f aca="true">IF(O10452="","",O10452-TODAY())</f>
        <v/>
      </c>
      <c r="S10452" s="29" t="str">
        <f aca="false">IF(C10452="&lt;&lt; vazio &gt;&gt;","VAZIA",IF(AND(O10452&lt;&gt;"",R10452&lt;0),"VENCIDO",IF(AND(O10452&lt;&gt;"",R10452&lt;=Parametros!$B$10),"PRÓX. VENCIMENTO",IF(F10452="Q","QUALIDADE",IF(F10452="S","BLOQUEADO",IF(F10452="R","RESTRITO/DEVOLUÇÃO",IF(OR(N10452="QUAR",N10452="QRES"),"QUARENTENA",IF(OR(B10452="DESCARTE",B10452="DEVOLUÇÃO"),"DESCARTE/DEVOLUÇÃO",IF(AND(D10452="",K10452&lt;&gt;""),"SEM LOTE",IF(AND(Q10452&lt;&gt;"",Q10452&gt;=Parametros!$B$11),"PARADO/SEM GIRO","OK"))))))))))</f>
        <v>OK</v>
      </c>
      <c r="T10452" s="29" t="str">
        <f aca="false">IF(AND($S10452="PARADO/SEM GIRO",$K10452="KG",OR(Painel!$B$5="(Todos)",A10452=Painel!$B$5)*OR(Painel!$E$5="(Todos)",P10452=Painel!$E$5)),$J10452+ROW()/10000000,"")</f>
        <v/>
      </c>
      <c r="U10452" s="29" t="str">
        <f aca="false">IF(AND($S10452="VENCIDO",$K10452="KG",OR(Painel!$B$5="(Todos)",A10452=Painel!$B$5)*OR(Painel!$E$5="(Todos)",P10452=Painel!$E$5)),$J10452+ROW()/10000000,"")</f>
        <v/>
      </c>
    </row>
    <row r="10453" customFormat="false" ht="15" hidden="false" customHeight="false" outlineLevel="0" collapsed="false">
      <c r="A10453" s="29" t="s">
        <v>17630</v>
      </c>
      <c r="B10453" s="29" t="s">
        <v>17631</v>
      </c>
      <c r="C10453" s="29" t="s">
        <v>354</v>
      </c>
      <c r="D10453" s="29" t="s">
        <v>17635</v>
      </c>
      <c r="E10453" s="29" t="n">
        <v>99</v>
      </c>
      <c r="F10453" s="29"/>
      <c r="G10453" s="29"/>
      <c r="H10453" s="30" t="n">
        <v>25.254</v>
      </c>
      <c r="I10453" s="31" t="n">
        <v>46258</v>
      </c>
      <c r="J10453" s="30" t="n">
        <v>25.254</v>
      </c>
      <c r="K10453" s="29" t="s">
        <v>125</v>
      </c>
      <c r="L10453" s="29" t="s">
        <v>294</v>
      </c>
      <c r="M10453" s="29"/>
      <c r="N10453" s="29" t="s">
        <v>122</v>
      </c>
      <c r="O10453" s="31" t="n">
        <v>46574</v>
      </c>
      <c r="P10453" s="29" t="s">
        <v>123</v>
      </c>
      <c r="Q10453" s="29" t="n">
        <f aca="false">IFERROR(VALUE(L10453),"")</f>
        <v>27</v>
      </c>
      <c r="R10453" s="29" t="n">
        <f aca="true">IF(O10453="","",O10453-TODAY())</f>
        <v>289</v>
      </c>
      <c r="S10453" s="29" t="str">
        <f aca="false">IF(C10453="&lt;&lt; vazio &gt;&gt;","VAZIA",IF(AND(O10453&lt;&gt;"",R10453&lt;0),"VENCIDO",IF(AND(O10453&lt;&gt;"",R10453&lt;=Parametros!$B$10),"PRÓX. VENCIMENTO",IF(F10453="Q","QUALIDADE",IF(F10453="S","BLOQUEADO",IF(F10453="R","RESTRITO/DEVOLUÇÃO",IF(OR(N10453="QUAR",N10453="QRES"),"QUARENTENA",IF(OR(B10453="DESCARTE",B10453="DEVOLUÇÃO"),"DESCARTE/DEVOLUÇÃO",IF(AND(D10453="",K10453&lt;&gt;""),"SEM LOTE",IF(AND(Q10453&lt;&gt;"",Q10453&gt;=Parametros!$B$11),"PARADO/SEM GIRO","OK"))))))))))</f>
        <v>OK</v>
      </c>
      <c r="T10453" s="29" t="str">
        <f aca="false">IF(AND($S10453="PARADO/SEM GIRO",$K10453="KG",OR(Painel!$B$5="(Todos)",A10453=Painel!$B$5)*OR(Painel!$E$5="(Todos)",P10453=Painel!$E$5)),$J10453+ROW()/10000000,"")</f>
        <v/>
      </c>
      <c r="U10453" s="29" t="str">
        <f aca="false">IF(AND($S10453="VENCIDO",$K10453="KG",OR(Painel!$B$5="(Todos)",A10453=Painel!$B$5)*OR(Painel!$E$5="(Todos)",P10453=Painel!$E$5)),$J10453+ROW()/10000000,"")</f>
        <v/>
      </c>
    </row>
    <row r="10454" customFormat="false" ht="15" hidden="false" customHeight="false" outlineLevel="0" collapsed="false">
      <c r="A10454" s="29" t="s">
        <v>17630</v>
      </c>
      <c r="B10454" s="29" t="s">
        <v>17631</v>
      </c>
      <c r="C10454" s="29" t="s">
        <v>186</v>
      </c>
      <c r="D10454" s="29" t="s">
        <v>17636</v>
      </c>
      <c r="E10454" s="29" t="n">
        <v>99</v>
      </c>
      <c r="F10454" s="29"/>
      <c r="G10454" s="29"/>
      <c r="H10454" s="30" t="n">
        <v>630</v>
      </c>
      <c r="I10454" s="31" t="n">
        <v>46196</v>
      </c>
      <c r="J10454" s="30" t="n">
        <v>630</v>
      </c>
      <c r="K10454" s="29" t="s">
        <v>120</v>
      </c>
      <c r="L10454" s="29" t="s">
        <v>3949</v>
      </c>
      <c r="M10454" s="29"/>
      <c r="N10454" s="29" t="s">
        <v>122</v>
      </c>
      <c r="O10454" s="31" t="n">
        <v>46418</v>
      </c>
      <c r="P10454" s="29" t="s">
        <v>123</v>
      </c>
      <c r="Q10454" s="29" t="n">
        <f aca="false">IFERROR(VALUE(L10454),"")</f>
        <v>89</v>
      </c>
      <c r="R10454" s="29" t="n">
        <f aca="true">IF(O10454="","",O10454-TODAY())</f>
        <v>133</v>
      </c>
      <c r="S10454" s="29" t="str">
        <f aca="false">IF(C10454="&lt;&lt; vazio &gt;&gt;","VAZIA",IF(AND(O10454&lt;&gt;"",R10454&lt;0),"VENCIDO",IF(AND(O10454&lt;&gt;"",R10454&lt;=Parametros!$B$10),"PRÓX. VENCIMENTO",IF(F10454="Q","QUALIDADE",IF(F10454="S","BLOQUEADO",IF(F10454="R","RESTRITO/DEVOLUÇÃO",IF(OR(N10454="QUAR",N10454="QRES"),"QUARENTENA",IF(OR(B10454="DESCARTE",B10454="DEVOLUÇÃO"),"DESCARTE/DEVOLUÇÃO",IF(AND(D10454="",K10454&lt;&gt;""),"SEM LOTE",IF(AND(Q10454&lt;&gt;"",Q10454&gt;=Parametros!$B$11),"PARADO/SEM GIRO","OK"))))))))))</f>
        <v>OK</v>
      </c>
      <c r="T10454" s="29" t="str">
        <f aca="false">IF(AND($S10454="PARADO/SEM GIRO",$K10454="KG",OR(Painel!$B$5="(Todos)",A10454=Painel!$B$5)*OR(Painel!$E$5="(Todos)",P10454=Painel!$E$5)),$J10454+ROW()/10000000,"")</f>
        <v/>
      </c>
      <c r="U10454" s="29" t="str">
        <f aca="false">IF(AND($S10454="VENCIDO",$K10454="KG",OR(Painel!$B$5="(Todos)",A10454=Painel!$B$5)*OR(Painel!$E$5="(Todos)",P10454=Painel!$E$5)),$J10454+ROW()/10000000,"")</f>
        <v/>
      </c>
    </row>
    <row r="10455" customFormat="false" ht="15" hidden="false" customHeight="false" outlineLevel="0" collapsed="false">
      <c r="A10455" s="29" t="s">
        <v>17630</v>
      </c>
      <c r="B10455" s="29" t="s">
        <v>17631</v>
      </c>
      <c r="C10455" s="29" t="s">
        <v>186</v>
      </c>
      <c r="D10455" s="29" t="s">
        <v>17637</v>
      </c>
      <c r="E10455" s="29" t="n">
        <v>99</v>
      </c>
      <c r="F10455" s="29"/>
      <c r="G10455" s="29"/>
      <c r="H10455" s="30" t="n">
        <v>572</v>
      </c>
      <c r="I10455" s="31" t="n">
        <v>46196</v>
      </c>
      <c r="J10455" s="30" t="n">
        <v>572</v>
      </c>
      <c r="K10455" s="29" t="s">
        <v>120</v>
      </c>
      <c r="L10455" s="29" t="s">
        <v>3949</v>
      </c>
      <c r="M10455" s="29"/>
      <c r="N10455" s="29" t="s">
        <v>122</v>
      </c>
      <c r="O10455" s="31" t="n">
        <v>46435</v>
      </c>
      <c r="P10455" s="29" t="s">
        <v>123</v>
      </c>
      <c r="Q10455" s="29" t="n">
        <f aca="false">IFERROR(VALUE(L10455),"")</f>
        <v>89</v>
      </c>
      <c r="R10455" s="29" t="n">
        <f aca="true">IF(O10455="","",O10455-TODAY())</f>
        <v>150</v>
      </c>
      <c r="S10455" s="29" t="str">
        <f aca="false">IF(C10455="&lt;&lt; vazio &gt;&gt;","VAZIA",IF(AND(O10455&lt;&gt;"",R10455&lt;0),"VENCIDO",IF(AND(O10455&lt;&gt;"",R10455&lt;=Parametros!$B$10),"PRÓX. VENCIMENTO",IF(F10455="Q","QUALIDADE",IF(F10455="S","BLOQUEADO",IF(F10455="R","RESTRITO/DEVOLUÇÃO",IF(OR(N10455="QUAR",N10455="QRES"),"QUARENTENA",IF(OR(B10455="DESCARTE",B10455="DEVOLUÇÃO"),"DESCARTE/DEVOLUÇÃO",IF(AND(D10455="",K10455&lt;&gt;""),"SEM LOTE",IF(AND(Q10455&lt;&gt;"",Q10455&gt;=Parametros!$B$11),"PARADO/SEM GIRO","OK"))))))))))</f>
        <v>OK</v>
      </c>
      <c r="T10455" s="29" t="str">
        <f aca="false">IF(AND($S10455="PARADO/SEM GIRO",$K10455="KG",OR(Painel!$B$5="(Todos)",A10455=Painel!$B$5)*OR(Painel!$E$5="(Todos)",P10455=Painel!$E$5)),$J10455+ROW()/10000000,"")</f>
        <v/>
      </c>
      <c r="U10455" s="29" t="str">
        <f aca="false">IF(AND($S10455="VENCIDO",$K10455="KG",OR(Painel!$B$5="(Todos)",A10455=Painel!$B$5)*OR(Painel!$E$5="(Todos)",P10455=Painel!$E$5)),$J10455+ROW()/10000000,"")</f>
        <v/>
      </c>
    </row>
    <row r="10456" customFormat="false" ht="15" hidden="false" customHeight="false" outlineLevel="0" collapsed="false">
      <c r="A10456" s="29" t="s">
        <v>17630</v>
      </c>
      <c r="B10456" s="29" t="s">
        <v>17631</v>
      </c>
      <c r="C10456" s="29" t="s">
        <v>186</v>
      </c>
      <c r="D10456" s="29" t="s">
        <v>17638</v>
      </c>
      <c r="E10456" s="29" t="n">
        <v>99</v>
      </c>
      <c r="F10456" s="29"/>
      <c r="G10456" s="29"/>
      <c r="H10456" s="30" t="n">
        <v>220</v>
      </c>
      <c r="I10456" s="31" t="n">
        <v>46196</v>
      </c>
      <c r="J10456" s="30" t="n">
        <v>220</v>
      </c>
      <c r="K10456" s="29" t="s">
        <v>120</v>
      </c>
      <c r="L10456" s="29" t="s">
        <v>3949</v>
      </c>
      <c r="M10456" s="29"/>
      <c r="N10456" s="29" t="s">
        <v>122</v>
      </c>
      <c r="O10456" s="31" t="n">
        <v>46446</v>
      </c>
      <c r="P10456" s="29" t="s">
        <v>123</v>
      </c>
      <c r="Q10456" s="29" t="n">
        <f aca="false">IFERROR(VALUE(L10456),"")</f>
        <v>89</v>
      </c>
      <c r="R10456" s="29" t="n">
        <f aca="true">IF(O10456="","",O10456-TODAY())</f>
        <v>161</v>
      </c>
      <c r="S10456" s="29" t="str">
        <f aca="false">IF(C10456="&lt;&lt; vazio &gt;&gt;","VAZIA",IF(AND(O10456&lt;&gt;"",R10456&lt;0),"VENCIDO",IF(AND(O10456&lt;&gt;"",R10456&lt;=Parametros!$B$10),"PRÓX. VENCIMENTO",IF(F10456="Q","QUALIDADE",IF(F10456="S","BLOQUEADO",IF(F10456="R","RESTRITO/DEVOLUÇÃO",IF(OR(N10456="QUAR",N10456="QRES"),"QUARENTENA",IF(OR(B10456="DESCARTE",B10456="DEVOLUÇÃO"),"DESCARTE/DEVOLUÇÃO",IF(AND(D10456="",K10456&lt;&gt;""),"SEM LOTE",IF(AND(Q10456&lt;&gt;"",Q10456&gt;=Parametros!$B$11),"PARADO/SEM GIRO","OK"))))))))))</f>
        <v>OK</v>
      </c>
      <c r="T10456" s="29" t="str">
        <f aca="false">IF(AND($S10456="PARADO/SEM GIRO",$K10456="KG",OR(Painel!$B$5="(Todos)",A10456=Painel!$B$5)*OR(Painel!$E$5="(Todos)",P10456=Painel!$E$5)),$J10456+ROW()/10000000,"")</f>
        <v/>
      </c>
      <c r="U10456" s="29" t="str">
        <f aca="false">IF(AND($S10456="VENCIDO",$K10456="KG",OR(Painel!$B$5="(Todos)",A10456=Painel!$B$5)*OR(Painel!$E$5="(Todos)",P10456=Painel!$E$5)),$J10456+ROW()/10000000,"")</f>
        <v/>
      </c>
    </row>
    <row r="10457" customFormat="false" ht="15" hidden="false" customHeight="false" outlineLevel="0" collapsed="false">
      <c r="A10457" s="29" t="s">
        <v>17630</v>
      </c>
      <c r="B10457" s="29" t="s">
        <v>17631</v>
      </c>
      <c r="C10457" s="29" t="s">
        <v>186</v>
      </c>
      <c r="D10457" s="29" t="s">
        <v>17639</v>
      </c>
      <c r="E10457" s="29" t="n">
        <v>99</v>
      </c>
      <c r="F10457" s="29"/>
      <c r="G10457" s="29"/>
      <c r="H10457" s="30" t="n">
        <v>556</v>
      </c>
      <c r="I10457" s="31" t="n">
        <v>46196</v>
      </c>
      <c r="J10457" s="30" t="n">
        <v>556</v>
      </c>
      <c r="K10457" s="29" t="s">
        <v>120</v>
      </c>
      <c r="L10457" s="29" t="s">
        <v>3949</v>
      </c>
      <c r="M10457" s="29"/>
      <c r="N10457" s="29" t="s">
        <v>122</v>
      </c>
      <c r="O10457" s="31" t="n">
        <v>46456</v>
      </c>
      <c r="P10457" s="29" t="s">
        <v>123</v>
      </c>
      <c r="Q10457" s="29" t="n">
        <f aca="false">IFERROR(VALUE(L10457),"")</f>
        <v>89</v>
      </c>
      <c r="R10457" s="29" t="n">
        <f aca="true">IF(O10457="","",O10457-TODAY())</f>
        <v>171</v>
      </c>
      <c r="S10457" s="29" t="str">
        <f aca="false">IF(C10457="&lt;&lt; vazio &gt;&gt;","VAZIA",IF(AND(O10457&lt;&gt;"",R10457&lt;0),"VENCIDO",IF(AND(O10457&lt;&gt;"",R10457&lt;=Parametros!$B$10),"PRÓX. VENCIMENTO",IF(F10457="Q","QUALIDADE",IF(F10457="S","BLOQUEADO",IF(F10457="R","RESTRITO/DEVOLUÇÃO",IF(OR(N10457="QUAR",N10457="QRES"),"QUARENTENA",IF(OR(B10457="DESCARTE",B10457="DEVOLUÇÃO"),"DESCARTE/DEVOLUÇÃO",IF(AND(D10457="",K10457&lt;&gt;""),"SEM LOTE",IF(AND(Q10457&lt;&gt;"",Q10457&gt;=Parametros!$B$11),"PARADO/SEM GIRO","OK"))))))))))</f>
        <v>OK</v>
      </c>
      <c r="T10457" s="29" t="str">
        <f aca="false">IF(AND($S10457="PARADO/SEM GIRO",$K10457="KG",OR(Painel!$B$5="(Todos)",A10457=Painel!$B$5)*OR(Painel!$E$5="(Todos)",P10457=Painel!$E$5)),$J10457+ROW()/10000000,"")</f>
        <v/>
      </c>
      <c r="U10457" s="29" t="str">
        <f aca="false">IF(AND($S10457="VENCIDO",$K10457="KG",OR(Painel!$B$5="(Todos)",A10457=Painel!$B$5)*OR(Painel!$E$5="(Todos)",P10457=Painel!$E$5)),$J10457+ROW()/10000000,"")</f>
        <v/>
      </c>
    </row>
    <row r="10458" customFormat="false" ht="15" hidden="false" customHeight="false" outlineLevel="0" collapsed="false">
      <c r="A10458" s="29" t="s">
        <v>17630</v>
      </c>
      <c r="B10458" s="29" t="s">
        <v>17631</v>
      </c>
      <c r="C10458" s="29" t="s">
        <v>186</v>
      </c>
      <c r="D10458" s="29" t="s">
        <v>17640</v>
      </c>
      <c r="E10458" s="29" t="n">
        <v>99</v>
      </c>
      <c r="F10458" s="29"/>
      <c r="G10458" s="29"/>
      <c r="H10458" s="30" t="n">
        <v>500</v>
      </c>
      <c r="I10458" s="31" t="n">
        <v>46196</v>
      </c>
      <c r="J10458" s="30" t="n">
        <v>500</v>
      </c>
      <c r="K10458" s="29" t="s">
        <v>120</v>
      </c>
      <c r="L10458" s="29" t="s">
        <v>3949</v>
      </c>
      <c r="M10458" s="29"/>
      <c r="N10458" s="29" t="s">
        <v>122</v>
      </c>
      <c r="O10458" s="31" t="n">
        <v>46485</v>
      </c>
      <c r="P10458" s="29" t="s">
        <v>123</v>
      </c>
      <c r="Q10458" s="29" t="n">
        <f aca="false">IFERROR(VALUE(L10458),"")</f>
        <v>89</v>
      </c>
      <c r="R10458" s="29" t="n">
        <f aca="true">IF(O10458="","",O10458-TODAY())</f>
        <v>200</v>
      </c>
      <c r="S10458" s="29" t="str">
        <f aca="false">IF(C10458="&lt;&lt; vazio &gt;&gt;","VAZIA",IF(AND(O10458&lt;&gt;"",R10458&lt;0),"VENCIDO",IF(AND(O10458&lt;&gt;"",R10458&lt;=Parametros!$B$10),"PRÓX. VENCIMENTO",IF(F10458="Q","QUALIDADE",IF(F10458="S","BLOQUEADO",IF(F10458="R","RESTRITO/DEVOLUÇÃO",IF(OR(N10458="QUAR",N10458="QRES"),"QUARENTENA",IF(OR(B10458="DESCARTE",B10458="DEVOLUÇÃO"),"DESCARTE/DEVOLUÇÃO",IF(AND(D10458="",K10458&lt;&gt;""),"SEM LOTE",IF(AND(Q10458&lt;&gt;"",Q10458&gt;=Parametros!$B$11),"PARADO/SEM GIRO","OK"))))))))))</f>
        <v>OK</v>
      </c>
      <c r="T10458" s="29" t="str">
        <f aca="false">IF(AND($S10458="PARADO/SEM GIRO",$K10458="KG",OR(Painel!$B$5="(Todos)",A10458=Painel!$B$5)*OR(Painel!$E$5="(Todos)",P10458=Painel!$E$5)),$J10458+ROW()/10000000,"")</f>
        <v/>
      </c>
      <c r="U10458" s="29" t="str">
        <f aca="false">IF(AND($S10458="VENCIDO",$K10458="KG",OR(Painel!$B$5="(Todos)",A10458=Painel!$B$5)*OR(Painel!$E$5="(Todos)",P10458=Painel!$E$5)),$J10458+ROW()/10000000,"")</f>
        <v/>
      </c>
    </row>
    <row r="10459" customFormat="false" ht="15" hidden="false" customHeight="false" outlineLevel="0" collapsed="false">
      <c r="A10459" s="29" t="s">
        <v>17630</v>
      </c>
      <c r="B10459" s="29" t="s">
        <v>17631</v>
      </c>
      <c r="C10459" s="29" t="s">
        <v>186</v>
      </c>
      <c r="D10459" s="29" t="s">
        <v>17641</v>
      </c>
      <c r="E10459" s="29" t="n">
        <v>99</v>
      </c>
      <c r="F10459" s="29"/>
      <c r="G10459" s="29"/>
      <c r="H10459" s="30" t="n">
        <v>600</v>
      </c>
      <c r="I10459" s="31" t="n">
        <v>46196</v>
      </c>
      <c r="J10459" s="30" t="n">
        <v>600</v>
      </c>
      <c r="K10459" s="29" t="s">
        <v>120</v>
      </c>
      <c r="L10459" s="29" t="s">
        <v>3949</v>
      </c>
      <c r="M10459" s="29"/>
      <c r="N10459" s="29" t="s">
        <v>122</v>
      </c>
      <c r="O10459" s="31" t="n">
        <v>46488</v>
      </c>
      <c r="P10459" s="29" t="s">
        <v>123</v>
      </c>
      <c r="Q10459" s="29" t="n">
        <f aca="false">IFERROR(VALUE(L10459),"")</f>
        <v>89</v>
      </c>
      <c r="R10459" s="29" t="n">
        <f aca="true">IF(O10459="","",O10459-TODAY())</f>
        <v>203</v>
      </c>
      <c r="S10459" s="29" t="str">
        <f aca="false">IF(C10459="&lt;&lt; vazio &gt;&gt;","VAZIA",IF(AND(O10459&lt;&gt;"",R10459&lt;0),"VENCIDO",IF(AND(O10459&lt;&gt;"",R10459&lt;=Parametros!$B$10),"PRÓX. VENCIMENTO",IF(F10459="Q","QUALIDADE",IF(F10459="S","BLOQUEADO",IF(F10459="R","RESTRITO/DEVOLUÇÃO",IF(OR(N10459="QUAR",N10459="QRES"),"QUARENTENA",IF(OR(B10459="DESCARTE",B10459="DEVOLUÇÃO"),"DESCARTE/DEVOLUÇÃO",IF(AND(D10459="",K10459&lt;&gt;""),"SEM LOTE",IF(AND(Q10459&lt;&gt;"",Q10459&gt;=Parametros!$B$11),"PARADO/SEM GIRO","OK"))))))))))</f>
        <v>OK</v>
      </c>
      <c r="T10459" s="29" t="str">
        <f aca="false">IF(AND($S10459="PARADO/SEM GIRO",$K10459="KG",OR(Painel!$B$5="(Todos)",A10459=Painel!$B$5)*OR(Painel!$E$5="(Todos)",P10459=Painel!$E$5)),$J10459+ROW()/10000000,"")</f>
        <v/>
      </c>
      <c r="U10459" s="29" t="str">
        <f aca="false">IF(AND($S10459="VENCIDO",$K10459="KG",OR(Painel!$B$5="(Todos)",A10459=Painel!$B$5)*OR(Painel!$E$5="(Todos)",P10459=Painel!$E$5)),$J10459+ROW()/10000000,"")</f>
        <v/>
      </c>
    </row>
    <row r="10460" customFormat="false" ht="15" hidden="false" customHeight="false" outlineLevel="0" collapsed="false">
      <c r="A10460" s="29" t="s">
        <v>17630</v>
      </c>
      <c r="B10460" s="29" t="s">
        <v>17631</v>
      </c>
      <c r="C10460" s="29" t="s">
        <v>186</v>
      </c>
      <c r="D10460" s="29" t="s">
        <v>17642</v>
      </c>
      <c r="E10460" s="29" t="n">
        <v>99</v>
      </c>
      <c r="F10460" s="29"/>
      <c r="G10460" s="29"/>
      <c r="H10460" s="30" t="n">
        <v>660</v>
      </c>
      <c r="I10460" s="31" t="n">
        <v>46196</v>
      </c>
      <c r="J10460" s="30" t="n">
        <v>660</v>
      </c>
      <c r="K10460" s="29" t="s">
        <v>120</v>
      </c>
      <c r="L10460" s="29" t="s">
        <v>3949</v>
      </c>
      <c r="M10460" s="29"/>
      <c r="N10460" s="29" t="s">
        <v>122</v>
      </c>
      <c r="O10460" s="31" t="n">
        <v>46501</v>
      </c>
      <c r="P10460" s="29" t="s">
        <v>123</v>
      </c>
      <c r="Q10460" s="29" t="n">
        <f aca="false">IFERROR(VALUE(L10460),"")</f>
        <v>89</v>
      </c>
      <c r="R10460" s="29" t="n">
        <f aca="true">IF(O10460="","",O10460-TODAY())</f>
        <v>216</v>
      </c>
      <c r="S10460" s="29" t="str">
        <f aca="false">IF(C10460="&lt;&lt; vazio &gt;&gt;","VAZIA",IF(AND(O10460&lt;&gt;"",R10460&lt;0),"VENCIDO",IF(AND(O10460&lt;&gt;"",R10460&lt;=Parametros!$B$10),"PRÓX. VENCIMENTO",IF(F10460="Q","QUALIDADE",IF(F10460="S","BLOQUEADO",IF(F10460="R","RESTRITO/DEVOLUÇÃO",IF(OR(N10460="QUAR",N10460="QRES"),"QUARENTENA",IF(OR(B10460="DESCARTE",B10460="DEVOLUÇÃO"),"DESCARTE/DEVOLUÇÃO",IF(AND(D10460="",K10460&lt;&gt;""),"SEM LOTE",IF(AND(Q10460&lt;&gt;"",Q10460&gt;=Parametros!$B$11),"PARADO/SEM GIRO","OK"))))))))))</f>
        <v>OK</v>
      </c>
      <c r="T10460" s="29" t="str">
        <f aca="false">IF(AND($S10460="PARADO/SEM GIRO",$K10460="KG",OR(Painel!$B$5="(Todos)",A10460=Painel!$B$5)*OR(Painel!$E$5="(Todos)",P10460=Painel!$E$5)),$J10460+ROW()/10000000,"")</f>
        <v/>
      </c>
      <c r="U10460" s="29" t="str">
        <f aca="false">IF(AND($S10460="VENCIDO",$K10460="KG",OR(Painel!$B$5="(Todos)",A10460=Painel!$B$5)*OR(Painel!$E$5="(Todos)",P10460=Painel!$E$5)),$J10460+ROW()/10000000,"")</f>
        <v/>
      </c>
    </row>
    <row r="10461" customFormat="false" ht="15" hidden="false" customHeight="false" outlineLevel="0" collapsed="false">
      <c r="A10461" s="29" t="s">
        <v>17630</v>
      </c>
      <c r="B10461" s="29" t="s">
        <v>17631</v>
      </c>
      <c r="C10461" s="29" t="s">
        <v>186</v>
      </c>
      <c r="D10461" s="29" t="s">
        <v>17643</v>
      </c>
      <c r="E10461" s="29" t="n">
        <v>99</v>
      </c>
      <c r="F10461" s="29"/>
      <c r="G10461" s="29"/>
      <c r="H10461" s="30" t="n">
        <v>750</v>
      </c>
      <c r="I10461" s="31" t="n">
        <v>46196</v>
      </c>
      <c r="J10461" s="30" t="n">
        <v>750</v>
      </c>
      <c r="K10461" s="29" t="s">
        <v>120</v>
      </c>
      <c r="L10461" s="29" t="s">
        <v>3949</v>
      </c>
      <c r="M10461" s="29"/>
      <c r="N10461" s="29" t="s">
        <v>122</v>
      </c>
      <c r="O10461" s="31" t="n">
        <v>46507</v>
      </c>
      <c r="P10461" s="29" t="s">
        <v>123</v>
      </c>
      <c r="Q10461" s="29" t="n">
        <f aca="false">IFERROR(VALUE(L10461),"")</f>
        <v>89</v>
      </c>
      <c r="R10461" s="29" t="n">
        <f aca="true">IF(O10461="","",O10461-TODAY())</f>
        <v>222</v>
      </c>
      <c r="S10461" s="29" t="str">
        <f aca="false">IF(C10461="&lt;&lt; vazio &gt;&gt;","VAZIA",IF(AND(O10461&lt;&gt;"",R10461&lt;0),"VENCIDO",IF(AND(O10461&lt;&gt;"",R10461&lt;=Parametros!$B$10),"PRÓX. VENCIMENTO",IF(F10461="Q","QUALIDADE",IF(F10461="S","BLOQUEADO",IF(F10461="R","RESTRITO/DEVOLUÇÃO",IF(OR(N10461="QUAR",N10461="QRES"),"QUARENTENA",IF(OR(B10461="DESCARTE",B10461="DEVOLUÇÃO"),"DESCARTE/DEVOLUÇÃO",IF(AND(D10461="",K10461&lt;&gt;""),"SEM LOTE",IF(AND(Q10461&lt;&gt;"",Q10461&gt;=Parametros!$B$11),"PARADO/SEM GIRO","OK"))))))))))</f>
        <v>OK</v>
      </c>
      <c r="T10461" s="29" t="str">
        <f aca="false">IF(AND($S10461="PARADO/SEM GIRO",$K10461="KG",OR(Painel!$B$5="(Todos)",A10461=Painel!$B$5)*OR(Painel!$E$5="(Todos)",P10461=Painel!$E$5)),$J10461+ROW()/10000000,"")</f>
        <v/>
      </c>
      <c r="U10461" s="29" t="str">
        <f aca="false">IF(AND($S10461="VENCIDO",$K10461="KG",OR(Painel!$B$5="(Todos)",A10461=Painel!$B$5)*OR(Painel!$E$5="(Todos)",P10461=Painel!$E$5)),$J10461+ROW()/10000000,"")</f>
        <v/>
      </c>
    </row>
    <row r="10462" customFormat="false" ht="15" hidden="false" customHeight="false" outlineLevel="0" collapsed="false">
      <c r="A10462" s="29" t="s">
        <v>17630</v>
      </c>
      <c r="B10462" s="29" t="s">
        <v>17631</v>
      </c>
      <c r="C10462" s="29" t="s">
        <v>186</v>
      </c>
      <c r="D10462" s="29" t="s">
        <v>17644</v>
      </c>
      <c r="E10462" s="29" t="n">
        <v>99</v>
      </c>
      <c r="F10462" s="29"/>
      <c r="G10462" s="29"/>
      <c r="H10462" s="30" t="n">
        <v>1001</v>
      </c>
      <c r="I10462" s="31" t="n">
        <v>46196</v>
      </c>
      <c r="J10462" s="30" t="n">
        <v>1001</v>
      </c>
      <c r="K10462" s="29" t="s">
        <v>120</v>
      </c>
      <c r="L10462" s="29" t="s">
        <v>3949</v>
      </c>
      <c r="M10462" s="29"/>
      <c r="N10462" s="29" t="s">
        <v>122</v>
      </c>
      <c r="O10462" s="31" t="n">
        <v>46568</v>
      </c>
      <c r="P10462" s="29" t="s">
        <v>123</v>
      </c>
      <c r="Q10462" s="29" t="n">
        <f aca="false">IFERROR(VALUE(L10462),"")</f>
        <v>89</v>
      </c>
      <c r="R10462" s="29" t="n">
        <f aca="true">IF(O10462="","",O10462-TODAY())</f>
        <v>283</v>
      </c>
      <c r="S10462" s="29" t="str">
        <f aca="false">IF(C10462="&lt;&lt; vazio &gt;&gt;","VAZIA",IF(AND(O10462&lt;&gt;"",R10462&lt;0),"VENCIDO",IF(AND(O10462&lt;&gt;"",R10462&lt;=Parametros!$B$10),"PRÓX. VENCIMENTO",IF(F10462="Q","QUALIDADE",IF(F10462="S","BLOQUEADO",IF(F10462="R","RESTRITO/DEVOLUÇÃO",IF(OR(N10462="QUAR",N10462="QRES"),"QUARENTENA",IF(OR(B10462="DESCARTE",B10462="DEVOLUÇÃO"),"DESCARTE/DEVOLUÇÃO",IF(AND(D10462="",K10462&lt;&gt;""),"SEM LOTE",IF(AND(Q10462&lt;&gt;"",Q10462&gt;=Parametros!$B$11),"PARADO/SEM GIRO","OK"))))))))))</f>
        <v>OK</v>
      </c>
      <c r="T10462" s="29" t="str">
        <f aca="false">IF(AND($S10462="PARADO/SEM GIRO",$K10462="KG",OR(Painel!$B$5="(Todos)",A10462=Painel!$B$5)*OR(Painel!$E$5="(Todos)",P10462=Painel!$E$5)),$J10462+ROW()/10000000,"")</f>
        <v/>
      </c>
      <c r="U10462" s="29" t="str">
        <f aca="false">IF(AND($S10462="VENCIDO",$K10462="KG",OR(Painel!$B$5="(Todos)",A10462=Painel!$B$5)*OR(Painel!$E$5="(Todos)",P10462=Painel!$E$5)),$J10462+ROW()/10000000,"")</f>
        <v/>
      </c>
    </row>
    <row r="10463" customFormat="false" ht="15" hidden="false" customHeight="false" outlineLevel="0" collapsed="false">
      <c r="A10463" s="29" t="s">
        <v>17630</v>
      </c>
      <c r="B10463" s="29" t="s">
        <v>17631</v>
      </c>
      <c r="C10463" s="29" t="s">
        <v>186</v>
      </c>
      <c r="D10463" s="29" t="s">
        <v>17645</v>
      </c>
      <c r="E10463" s="29" t="n">
        <v>99</v>
      </c>
      <c r="F10463" s="29"/>
      <c r="G10463" s="29"/>
      <c r="H10463" s="30" t="n">
        <v>600</v>
      </c>
      <c r="I10463" s="31" t="n">
        <v>46197</v>
      </c>
      <c r="J10463" s="30" t="n">
        <v>600</v>
      </c>
      <c r="K10463" s="29" t="s">
        <v>120</v>
      </c>
      <c r="L10463" s="29" t="s">
        <v>2609</v>
      </c>
      <c r="M10463" s="29"/>
      <c r="N10463" s="29" t="s">
        <v>122</v>
      </c>
      <c r="O10463" s="31" t="n">
        <v>46568</v>
      </c>
      <c r="P10463" s="29" t="s">
        <v>123</v>
      </c>
      <c r="Q10463" s="29" t="n">
        <f aca="false">IFERROR(VALUE(L10463),"")</f>
        <v>88</v>
      </c>
      <c r="R10463" s="29" t="n">
        <f aca="true">IF(O10463="","",O10463-TODAY())</f>
        <v>283</v>
      </c>
      <c r="S10463" s="29" t="str">
        <f aca="false">IF(C10463="&lt;&lt; vazio &gt;&gt;","VAZIA",IF(AND(O10463&lt;&gt;"",R10463&lt;0),"VENCIDO",IF(AND(O10463&lt;&gt;"",R10463&lt;=Parametros!$B$10),"PRÓX. VENCIMENTO",IF(F10463="Q","QUALIDADE",IF(F10463="S","BLOQUEADO",IF(F10463="R","RESTRITO/DEVOLUÇÃO",IF(OR(N10463="QUAR",N10463="QRES"),"QUARENTENA",IF(OR(B10463="DESCARTE",B10463="DEVOLUÇÃO"),"DESCARTE/DEVOLUÇÃO",IF(AND(D10463="",K10463&lt;&gt;""),"SEM LOTE",IF(AND(Q10463&lt;&gt;"",Q10463&gt;=Parametros!$B$11),"PARADO/SEM GIRO","OK"))))))))))</f>
        <v>OK</v>
      </c>
      <c r="T10463" s="29" t="str">
        <f aca="false">IF(AND($S10463="PARADO/SEM GIRO",$K10463="KG",OR(Painel!$B$5="(Todos)",A10463=Painel!$B$5)*OR(Painel!$E$5="(Todos)",P10463=Painel!$E$5)),$J10463+ROW()/10000000,"")</f>
        <v/>
      </c>
      <c r="U10463" s="29" t="str">
        <f aca="false">IF(AND($S10463="VENCIDO",$K10463="KG",OR(Painel!$B$5="(Todos)",A10463=Painel!$B$5)*OR(Painel!$E$5="(Todos)",P10463=Painel!$E$5)),$J10463+ROW()/10000000,"")</f>
        <v/>
      </c>
    </row>
    <row r="10464" customFormat="false" ht="15" hidden="false" customHeight="false" outlineLevel="0" collapsed="false">
      <c r="A10464" s="29" t="s">
        <v>17630</v>
      </c>
      <c r="B10464" s="29" t="s">
        <v>17631</v>
      </c>
      <c r="C10464" s="29" t="s">
        <v>186</v>
      </c>
      <c r="D10464" s="29" t="s">
        <v>17646</v>
      </c>
      <c r="E10464" s="29" t="n">
        <v>99</v>
      </c>
      <c r="F10464" s="29"/>
      <c r="G10464" s="29"/>
      <c r="H10464" s="30" t="n">
        <v>1353</v>
      </c>
      <c r="I10464" s="31" t="n">
        <v>46197</v>
      </c>
      <c r="J10464" s="30" t="n">
        <v>1353</v>
      </c>
      <c r="K10464" s="29" t="s">
        <v>120</v>
      </c>
      <c r="L10464" s="29" t="s">
        <v>2609</v>
      </c>
      <c r="M10464" s="29"/>
      <c r="N10464" s="29" t="s">
        <v>122</v>
      </c>
      <c r="O10464" s="31" t="n">
        <v>46605</v>
      </c>
      <c r="P10464" s="29" t="s">
        <v>123</v>
      </c>
      <c r="Q10464" s="29" t="n">
        <f aca="false">IFERROR(VALUE(L10464),"")</f>
        <v>88</v>
      </c>
      <c r="R10464" s="29" t="n">
        <f aca="true">IF(O10464="","",O10464-TODAY())</f>
        <v>320</v>
      </c>
      <c r="S10464" s="29" t="str">
        <f aca="false">IF(C10464="&lt;&lt; vazio &gt;&gt;","VAZIA",IF(AND(O10464&lt;&gt;"",R10464&lt;0),"VENCIDO",IF(AND(O10464&lt;&gt;"",R10464&lt;=Parametros!$B$10),"PRÓX. VENCIMENTO",IF(F10464="Q","QUALIDADE",IF(F10464="S","BLOQUEADO",IF(F10464="R","RESTRITO/DEVOLUÇÃO",IF(OR(N10464="QUAR",N10464="QRES"),"QUARENTENA",IF(OR(B10464="DESCARTE",B10464="DEVOLUÇÃO"),"DESCARTE/DEVOLUÇÃO",IF(AND(D10464="",K10464&lt;&gt;""),"SEM LOTE",IF(AND(Q10464&lt;&gt;"",Q10464&gt;=Parametros!$B$11),"PARADO/SEM GIRO","OK"))))))))))</f>
        <v>OK</v>
      </c>
      <c r="T10464" s="29" t="str">
        <f aca="false">IF(AND($S10464="PARADO/SEM GIRO",$K10464="KG",OR(Painel!$B$5="(Todos)",A10464=Painel!$B$5)*OR(Painel!$E$5="(Todos)",P10464=Painel!$E$5)),$J10464+ROW()/10000000,"")</f>
        <v/>
      </c>
      <c r="U10464" s="29" t="str">
        <f aca="false">IF(AND($S10464="VENCIDO",$K10464="KG",OR(Painel!$B$5="(Todos)",A10464=Painel!$B$5)*OR(Painel!$E$5="(Todos)",P10464=Painel!$E$5)),$J10464+ROW()/10000000,"")</f>
        <v/>
      </c>
    </row>
    <row r="10465" customFormat="false" ht="15" hidden="false" customHeight="false" outlineLevel="0" collapsed="false">
      <c r="A10465" s="29" t="s">
        <v>17630</v>
      </c>
      <c r="B10465" s="29" t="s">
        <v>17631</v>
      </c>
      <c r="C10465" s="29" t="s">
        <v>186</v>
      </c>
      <c r="D10465" s="29" t="s">
        <v>17647</v>
      </c>
      <c r="E10465" s="29" t="n">
        <v>99</v>
      </c>
      <c r="F10465" s="29"/>
      <c r="G10465" s="29"/>
      <c r="H10465" s="30" t="n">
        <v>654</v>
      </c>
      <c r="I10465" s="31" t="n">
        <v>46197</v>
      </c>
      <c r="J10465" s="30" t="n">
        <v>654</v>
      </c>
      <c r="K10465" s="29" t="s">
        <v>120</v>
      </c>
      <c r="L10465" s="29" t="s">
        <v>2609</v>
      </c>
      <c r="M10465" s="29"/>
      <c r="N10465" s="29" t="s">
        <v>122</v>
      </c>
      <c r="O10465" s="31" t="n">
        <v>46607</v>
      </c>
      <c r="P10465" s="29" t="s">
        <v>123</v>
      </c>
      <c r="Q10465" s="29" t="n">
        <f aca="false">IFERROR(VALUE(L10465),"")</f>
        <v>88</v>
      </c>
      <c r="R10465" s="29" t="n">
        <f aca="true">IF(O10465="","",O10465-TODAY())</f>
        <v>322</v>
      </c>
      <c r="S10465" s="29" t="str">
        <f aca="false">IF(C10465="&lt;&lt; vazio &gt;&gt;","VAZIA",IF(AND(O10465&lt;&gt;"",R10465&lt;0),"VENCIDO",IF(AND(O10465&lt;&gt;"",R10465&lt;=Parametros!$B$10),"PRÓX. VENCIMENTO",IF(F10465="Q","QUALIDADE",IF(F10465="S","BLOQUEADO",IF(F10465="R","RESTRITO/DEVOLUÇÃO",IF(OR(N10465="QUAR",N10465="QRES"),"QUARENTENA",IF(OR(B10465="DESCARTE",B10465="DEVOLUÇÃO"),"DESCARTE/DEVOLUÇÃO",IF(AND(D10465="",K10465&lt;&gt;""),"SEM LOTE",IF(AND(Q10465&lt;&gt;"",Q10465&gt;=Parametros!$B$11),"PARADO/SEM GIRO","OK"))))))))))</f>
        <v>OK</v>
      </c>
      <c r="T10465" s="29" t="str">
        <f aca="false">IF(AND($S10465="PARADO/SEM GIRO",$K10465="KG",OR(Painel!$B$5="(Todos)",A10465=Painel!$B$5)*OR(Painel!$E$5="(Todos)",P10465=Painel!$E$5)),$J10465+ROW()/10000000,"")</f>
        <v/>
      </c>
      <c r="U10465" s="29" t="str">
        <f aca="false">IF(AND($S10465="VENCIDO",$K10465="KG",OR(Painel!$B$5="(Todos)",A10465=Painel!$B$5)*OR(Painel!$E$5="(Todos)",P10465=Painel!$E$5)),$J10465+ROW()/10000000,"")</f>
        <v/>
      </c>
    </row>
    <row r="10466" customFormat="false" ht="15" hidden="false" customHeight="false" outlineLevel="0" collapsed="false">
      <c r="A10466" s="29" t="s">
        <v>17630</v>
      </c>
      <c r="B10466" s="29" t="s">
        <v>17631</v>
      </c>
      <c r="C10466" s="29" t="s">
        <v>186</v>
      </c>
      <c r="D10466" s="29" t="s">
        <v>17648</v>
      </c>
      <c r="E10466" s="29" t="n">
        <v>99</v>
      </c>
      <c r="F10466" s="29"/>
      <c r="G10466" s="29"/>
      <c r="H10466" s="30" t="n">
        <v>620</v>
      </c>
      <c r="I10466" s="31" t="n">
        <v>46197</v>
      </c>
      <c r="J10466" s="30" t="n">
        <v>620</v>
      </c>
      <c r="K10466" s="29" t="s">
        <v>120</v>
      </c>
      <c r="L10466" s="29" t="s">
        <v>2609</v>
      </c>
      <c r="M10466" s="29"/>
      <c r="N10466" s="29" t="s">
        <v>122</v>
      </c>
      <c r="O10466" s="31" t="n">
        <v>46633</v>
      </c>
      <c r="P10466" s="29" t="s">
        <v>123</v>
      </c>
      <c r="Q10466" s="29" t="n">
        <f aca="false">IFERROR(VALUE(L10466),"")</f>
        <v>88</v>
      </c>
      <c r="R10466" s="29" t="n">
        <f aca="true">IF(O10466="","",O10466-TODAY())</f>
        <v>348</v>
      </c>
      <c r="S10466" s="29" t="str">
        <f aca="false">IF(C10466="&lt;&lt; vazio &gt;&gt;","VAZIA",IF(AND(O10466&lt;&gt;"",R10466&lt;0),"VENCIDO",IF(AND(O10466&lt;&gt;"",R10466&lt;=Parametros!$B$10),"PRÓX. VENCIMENTO",IF(F10466="Q","QUALIDADE",IF(F10466="S","BLOQUEADO",IF(F10466="R","RESTRITO/DEVOLUÇÃO",IF(OR(N10466="QUAR",N10466="QRES"),"QUARENTENA",IF(OR(B10466="DESCARTE",B10466="DEVOLUÇÃO"),"DESCARTE/DEVOLUÇÃO",IF(AND(D10466="",K10466&lt;&gt;""),"SEM LOTE",IF(AND(Q10466&lt;&gt;"",Q10466&gt;=Parametros!$B$11),"PARADO/SEM GIRO","OK"))))))))))</f>
        <v>OK</v>
      </c>
      <c r="T10466" s="29" t="str">
        <f aca="false">IF(AND($S10466="PARADO/SEM GIRO",$K10466="KG",OR(Painel!$B$5="(Todos)",A10466=Painel!$B$5)*OR(Painel!$E$5="(Todos)",P10466=Painel!$E$5)),$J10466+ROW()/10000000,"")</f>
        <v/>
      </c>
      <c r="U10466" s="29" t="str">
        <f aca="false">IF(AND($S10466="VENCIDO",$K10466="KG",OR(Painel!$B$5="(Todos)",A10466=Painel!$B$5)*OR(Painel!$E$5="(Todos)",P10466=Painel!$E$5)),$J10466+ROW()/10000000,"")</f>
        <v/>
      </c>
    </row>
    <row r="10467" customFormat="false" ht="15" hidden="false" customHeight="false" outlineLevel="0" collapsed="false">
      <c r="A10467" s="29" t="s">
        <v>17630</v>
      </c>
      <c r="B10467" s="29" t="s">
        <v>17631</v>
      </c>
      <c r="C10467" s="29" t="s">
        <v>186</v>
      </c>
      <c r="D10467" s="29" t="s">
        <v>17649</v>
      </c>
      <c r="E10467" s="29" t="n">
        <v>99</v>
      </c>
      <c r="F10467" s="29"/>
      <c r="G10467" s="29"/>
      <c r="H10467" s="30" t="n">
        <v>250</v>
      </c>
      <c r="I10467" s="31" t="n">
        <v>46197</v>
      </c>
      <c r="J10467" s="30" t="n">
        <v>250</v>
      </c>
      <c r="K10467" s="29" t="s">
        <v>120</v>
      </c>
      <c r="L10467" s="29" t="s">
        <v>2609</v>
      </c>
      <c r="M10467" s="29"/>
      <c r="N10467" s="29" t="s">
        <v>122</v>
      </c>
      <c r="O10467" s="31" t="n">
        <v>46686</v>
      </c>
      <c r="P10467" s="29" t="s">
        <v>123</v>
      </c>
      <c r="Q10467" s="29" t="n">
        <f aca="false">IFERROR(VALUE(L10467),"")</f>
        <v>88</v>
      </c>
      <c r="R10467" s="29" t="n">
        <f aca="true">IF(O10467="","",O10467-TODAY())</f>
        <v>401</v>
      </c>
      <c r="S10467" s="29" t="str">
        <f aca="false">IF(C10467="&lt;&lt; vazio &gt;&gt;","VAZIA",IF(AND(O10467&lt;&gt;"",R10467&lt;0),"VENCIDO",IF(AND(O10467&lt;&gt;"",R10467&lt;=Parametros!$B$10),"PRÓX. VENCIMENTO",IF(F10467="Q","QUALIDADE",IF(F10467="S","BLOQUEADO",IF(F10467="R","RESTRITO/DEVOLUÇÃO",IF(OR(N10467="QUAR",N10467="QRES"),"QUARENTENA",IF(OR(B10467="DESCARTE",B10467="DEVOLUÇÃO"),"DESCARTE/DEVOLUÇÃO",IF(AND(D10467="",K10467&lt;&gt;""),"SEM LOTE",IF(AND(Q10467&lt;&gt;"",Q10467&gt;=Parametros!$B$11),"PARADO/SEM GIRO","OK"))))))))))</f>
        <v>OK</v>
      </c>
      <c r="T10467" s="29" t="str">
        <f aca="false">IF(AND($S10467="PARADO/SEM GIRO",$K10467="KG",OR(Painel!$B$5="(Todos)",A10467=Painel!$B$5)*OR(Painel!$E$5="(Todos)",P10467=Painel!$E$5)),$J10467+ROW()/10000000,"")</f>
        <v/>
      </c>
      <c r="U10467" s="29" t="str">
        <f aca="false">IF(AND($S10467="VENCIDO",$K10467="KG",OR(Painel!$B$5="(Todos)",A10467=Painel!$B$5)*OR(Painel!$E$5="(Todos)",P10467=Painel!$E$5)),$J10467+ROW()/10000000,"")</f>
        <v/>
      </c>
    </row>
    <row r="10468" customFormat="false" ht="15" hidden="false" customHeight="false" outlineLevel="0" collapsed="false">
      <c r="A10468" s="29" t="s">
        <v>17630</v>
      </c>
      <c r="B10468" s="29" t="s">
        <v>17631</v>
      </c>
      <c r="C10468" s="29" t="s">
        <v>186</v>
      </c>
      <c r="D10468" s="29" t="s">
        <v>4375</v>
      </c>
      <c r="E10468" s="29" t="n">
        <v>99</v>
      </c>
      <c r="F10468" s="29"/>
      <c r="G10468" s="29"/>
      <c r="H10468" s="30" t="n">
        <v>540</v>
      </c>
      <c r="I10468" s="31" t="n">
        <v>46197</v>
      </c>
      <c r="J10468" s="30" t="n">
        <v>540</v>
      </c>
      <c r="K10468" s="29" t="s">
        <v>120</v>
      </c>
      <c r="L10468" s="29" t="s">
        <v>2609</v>
      </c>
      <c r="M10468" s="29"/>
      <c r="N10468" s="29" t="s">
        <v>122</v>
      </c>
      <c r="O10468" s="31" t="n">
        <v>46689</v>
      </c>
      <c r="P10468" s="29" t="s">
        <v>123</v>
      </c>
      <c r="Q10468" s="29" t="n">
        <f aca="false">IFERROR(VALUE(L10468),"")</f>
        <v>88</v>
      </c>
      <c r="R10468" s="29" t="n">
        <f aca="true">IF(O10468="","",O10468-TODAY())</f>
        <v>404</v>
      </c>
      <c r="S10468" s="29" t="str">
        <f aca="false">IF(C10468="&lt;&lt; vazio &gt;&gt;","VAZIA",IF(AND(O10468&lt;&gt;"",R10468&lt;0),"VENCIDO",IF(AND(O10468&lt;&gt;"",R10468&lt;=Parametros!$B$10),"PRÓX. VENCIMENTO",IF(F10468="Q","QUALIDADE",IF(F10468="S","BLOQUEADO",IF(F10468="R","RESTRITO/DEVOLUÇÃO",IF(OR(N10468="QUAR",N10468="QRES"),"QUARENTENA",IF(OR(B10468="DESCARTE",B10468="DEVOLUÇÃO"),"DESCARTE/DEVOLUÇÃO",IF(AND(D10468="",K10468&lt;&gt;""),"SEM LOTE",IF(AND(Q10468&lt;&gt;"",Q10468&gt;=Parametros!$B$11),"PARADO/SEM GIRO","OK"))))))))))</f>
        <v>OK</v>
      </c>
      <c r="T10468" s="29" t="str">
        <f aca="false">IF(AND($S10468="PARADO/SEM GIRO",$K10468="KG",OR(Painel!$B$5="(Todos)",A10468=Painel!$B$5)*OR(Painel!$E$5="(Todos)",P10468=Painel!$E$5)),$J10468+ROW()/10000000,"")</f>
        <v/>
      </c>
      <c r="U10468" s="29" t="str">
        <f aca="false">IF(AND($S10468="VENCIDO",$K10468="KG",OR(Painel!$B$5="(Todos)",A10468=Painel!$B$5)*OR(Painel!$E$5="(Todos)",P10468=Painel!$E$5)),$J10468+ROW()/10000000,"")</f>
        <v/>
      </c>
    </row>
    <row r="10469" customFormat="false" ht="15" hidden="false" customHeight="false" outlineLevel="0" collapsed="false">
      <c r="A10469" s="29" t="s">
        <v>17630</v>
      </c>
      <c r="B10469" s="29" t="s">
        <v>17631</v>
      </c>
      <c r="C10469" s="29" t="s">
        <v>186</v>
      </c>
      <c r="D10469" s="29" t="s">
        <v>17650</v>
      </c>
      <c r="E10469" s="29" t="n">
        <v>99</v>
      </c>
      <c r="F10469" s="29"/>
      <c r="G10469" s="29"/>
      <c r="H10469" s="30" t="n">
        <v>300</v>
      </c>
      <c r="I10469" s="31" t="n">
        <v>46197</v>
      </c>
      <c r="J10469" s="30" t="n">
        <v>300</v>
      </c>
      <c r="K10469" s="29" t="s">
        <v>120</v>
      </c>
      <c r="L10469" s="29" t="s">
        <v>2609</v>
      </c>
      <c r="M10469" s="29"/>
      <c r="N10469" s="29" t="s">
        <v>122</v>
      </c>
      <c r="O10469" s="31" t="n">
        <v>46690</v>
      </c>
      <c r="P10469" s="29" t="s">
        <v>123</v>
      </c>
      <c r="Q10469" s="29" t="n">
        <f aca="false">IFERROR(VALUE(L10469),"")</f>
        <v>88</v>
      </c>
      <c r="R10469" s="29" t="n">
        <f aca="true">IF(O10469="","",O10469-TODAY())</f>
        <v>405</v>
      </c>
      <c r="S10469" s="29" t="str">
        <f aca="false">IF(C10469="&lt;&lt; vazio &gt;&gt;","VAZIA",IF(AND(O10469&lt;&gt;"",R10469&lt;0),"VENCIDO",IF(AND(O10469&lt;&gt;"",R10469&lt;=Parametros!$B$10),"PRÓX. VENCIMENTO",IF(F10469="Q","QUALIDADE",IF(F10469="S","BLOQUEADO",IF(F10469="R","RESTRITO/DEVOLUÇÃO",IF(OR(N10469="QUAR",N10469="QRES"),"QUARENTENA",IF(OR(B10469="DESCARTE",B10469="DEVOLUÇÃO"),"DESCARTE/DEVOLUÇÃO",IF(AND(D10469="",K10469&lt;&gt;""),"SEM LOTE",IF(AND(Q10469&lt;&gt;"",Q10469&gt;=Parametros!$B$11),"PARADO/SEM GIRO","OK"))))))))))</f>
        <v>OK</v>
      </c>
      <c r="T10469" s="29" t="str">
        <f aca="false">IF(AND($S10469="PARADO/SEM GIRO",$K10469="KG",OR(Painel!$B$5="(Todos)",A10469=Painel!$B$5)*OR(Painel!$E$5="(Todos)",P10469=Painel!$E$5)),$J10469+ROW()/10000000,"")</f>
        <v/>
      </c>
      <c r="U10469" s="29" t="str">
        <f aca="false">IF(AND($S10469="VENCIDO",$K10469="KG",OR(Painel!$B$5="(Todos)",A10469=Painel!$B$5)*OR(Painel!$E$5="(Todos)",P10469=Painel!$E$5)),$J10469+ROW()/10000000,"")</f>
        <v/>
      </c>
    </row>
    <row r="10470" customFormat="false" ht="15" hidden="false" customHeight="false" outlineLevel="0" collapsed="false">
      <c r="A10470" s="29" t="s">
        <v>17630</v>
      </c>
      <c r="B10470" s="29" t="s">
        <v>17631</v>
      </c>
      <c r="C10470" s="29" t="s">
        <v>186</v>
      </c>
      <c r="D10470" s="29" t="s">
        <v>17651</v>
      </c>
      <c r="E10470" s="29" t="n">
        <v>99</v>
      </c>
      <c r="F10470" s="29"/>
      <c r="G10470" s="29"/>
      <c r="H10470" s="30" t="n">
        <v>530</v>
      </c>
      <c r="I10470" s="31" t="n">
        <v>46197</v>
      </c>
      <c r="J10470" s="30" t="n">
        <v>530</v>
      </c>
      <c r="K10470" s="29" t="s">
        <v>120</v>
      </c>
      <c r="L10470" s="29" t="s">
        <v>2609</v>
      </c>
      <c r="M10470" s="29"/>
      <c r="N10470" s="29" t="s">
        <v>122</v>
      </c>
      <c r="O10470" s="31" t="n">
        <v>46694</v>
      </c>
      <c r="P10470" s="29" t="s">
        <v>123</v>
      </c>
      <c r="Q10470" s="29" t="n">
        <f aca="false">IFERROR(VALUE(L10470),"")</f>
        <v>88</v>
      </c>
      <c r="R10470" s="29" t="n">
        <f aca="true">IF(O10470="","",O10470-TODAY())</f>
        <v>409</v>
      </c>
      <c r="S10470" s="29" t="str">
        <f aca="false">IF(C10470="&lt;&lt; vazio &gt;&gt;","VAZIA",IF(AND(O10470&lt;&gt;"",R10470&lt;0),"VENCIDO",IF(AND(O10470&lt;&gt;"",R10470&lt;=Parametros!$B$10),"PRÓX. VENCIMENTO",IF(F10470="Q","QUALIDADE",IF(F10470="S","BLOQUEADO",IF(F10470="R","RESTRITO/DEVOLUÇÃO",IF(OR(N10470="QUAR",N10470="QRES"),"QUARENTENA",IF(OR(B10470="DESCARTE",B10470="DEVOLUÇÃO"),"DESCARTE/DEVOLUÇÃO",IF(AND(D10470="",K10470&lt;&gt;""),"SEM LOTE",IF(AND(Q10470&lt;&gt;"",Q10470&gt;=Parametros!$B$11),"PARADO/SEM GIRO","OK"))))))))))</f>
        <v>OK</v>
      </c>
      <c r="T10470" s="29" t="str">
        <f aca="false">IF(AND($S10470="PARADO/SEM GIRO",$K10470="KG",OR(Painel!$B$5="(Todos)",A10470=Painel!$B$5)*OR(Painel!$E$5="(Todos)",P10470=Painel!$E$5)),$J10470+ROW()/10000000,"")</f>
        <v/>
      </c>
      <c r="U10470" s="29" t="str">
        <f aca="false">IF(AND($S10470="VENCIDO",$K10470="KG",OR(Painel!$B$5="(Todos)",A10470=Painel!$B$5)*OR(Painel!$E$5="(Todos)",P10470=Painel!$E$5)),$J10470+ROW()/10000000,"")</f>
        <v/>
      </c>
    </row>
    <row r="10471" customFormat="false" ht="15" hidden="false" customHeight="false" outlineLevel="0" collapsed="false">
      <c r="A10471" s="29" t="s">
        <v>17630</v>
      </c>
      <c r="B10471" s="29" t="s">
        <v>17631</v>
      </c>
      <c r="C10471" s="29" t="s">
        <v>186</v>
      </c>
      <c r="D10471" s="29" t="s">
        <v>7310</v>
      </c>
      <c r="E10471" s="29" t="n">
        <v>99</v>
      </c>
      <c r="F10471" s="29"/>
      <c r="G10471" s="29"/>
      <c r="H10471" s="30" t="n">
        <v>2734</v>
      </c>
      <c r="I10471" s="31" t="n">
        <v>46197</v>
      </c>
      <c r="J10471" s="30" t="n">
        <v>2734</v>
      </c>
      <c r="K10471" s="29" t="s">
        <v>120</v>
      </c>
      <c r="L10471" s="29" t="s">
        <v>2609</v>
      </c>
      <c r="M10471" s="29"/>
      <c r="N10471" s="29" t="s">
        <v>122</v>
      </c>
      <c r="O10471" s="31" t="n">
        <v>46696</v>
      </c>
      <c r="P10471" s="29" t="s">
        <v>123</v>
      </c>
      <c r="Q10471" s="29" t="n">
        <f aca="false">IFERROR(VALUE(L10471),"")</f>
        <v>88</v>
      </c>
      <c r="R10471" s="29" t="n">
        <f aca="true">IF(O10471="","",O10471-TODAY())</f>
        <v>411</v>
      </c>
      <c r="S10471" s="29" t="str">
        <f aca="false">IF(C10471="&lt;&lt; vazio &gt;&gt;","VAZIA",IF(AND(O10471&lt;&gt;"",R10471&lt;0),"VENCIDO",IF(AND(O10471&lt;&gt;"",R10471&lt;=Parametros!$B$10),"PRÓX. VENCIMENTO",IF(F10471="Q","QUALIDADE",IF(F10471="S","BLOQUEADO",IF(F10471="R","RESTRITO/DEVOLUÇÃO",IF(OR(N10471="QUAR",N10471="QRES"),"QUARENTENA",IF(OR(B10471="DESCARTE",B10471="DEVOLUÇÃO"),"DESCARTE/DEVOLUÇÃO",IF(AND(D10471="",K10471&lt;&gt;""),"SEM LOTE",IF(AND(Q10471&lt;&gt;"",Q10471&gt;=Parametros!$B$11),"PARADO/SEM GIRO","OK"))))))))))</f>
        <v>OK</v>
      </c>
      <c r="T10471" s="29" t="str">
        <f aca="false">IF(AND($S10471="PARADO/SEM GIRO",$K10471="KG",OR(Painel!$B$5="(Todos)",A10471=Painel!$B$5)*OR(Painel!$E$5="(Todos)",P10471=Painel!$E$5)),$J10471+ROW()/10000000,"")</f>
        <v/>
      </c>
      <c r="U10471" s="29" t="str">
        <f aca="false">IF(AND($S10471="VENCIDO",$K10471="KG",OR(Painel!$B$5="(Todos)",A10471=Painel!$B$5)*OR(Painel!$E$5="(Todos)",P10471=Painel!$E$5)),$J10471+ROW()/10000000,"")</f>
        <v/>
      </c>
    </row>
    <row r="10472" customFormat="false" ht="15" hidden="false" customHeight="false" outlineLevel="0" collapsed="false">
      <c r="A10472" s="29" t="s">
        <v>17630</v>
      </c>
      <c r="B10472" s="29" t="s">
        <v>17631</v>
      </c>
      <c r="C10472" s="29" t="s">
        <v>276</v>
      </c>
      <c r="D10472" s="29" t="s">
        <v>17652</v>
      </c>
      <c r="E10472" s="29" t="n">
        <v>99</v>
      </c>
      <c r="F10472" s="29"/>
      <c r="G10472" s="29"/>
      <c r="H10472" s="30" t="n">
        <v>700</v>
      </c>
      <c r="I10472" s="31" t="n">
        <v>46196</v>
      </c>
      <c r="J10472" s="30" t="n">
        <v>700</v>
      </c>
      <c r="K10472" s="29" t="s">
        <v>120</v>
      </c>
      <c r="L10472" s="29" t="s">
        <v>3949</v>
      </c>
      <c r="M10472" s="29"/>
      <c r="N10472" s="29" t="s">
        <v>122</v>
      </c>
      <c r="O10472" s="31" t="n">
        <v>46539</v>
      </c>
      <c r="P10472" s="29" t="s">
        <v>123</v>
      </c>
      <c r="Q10472" s="29" t="n">
        <f aca="false">IFERROR(VALUE(L10472),"")</f>
        <v>89</v>
      </c>
      <c r="R10472" s="29" t="n">
        <f aca="true">IF(O10472="","",O10472-TODAY())</f>
        <v>254</v>
      </c>
      <c r="S10472" s="29" t="str">
        <f aca="false">IF(C10472="&lt;&lt; vazio &gt;&gt;","VAZIA",IF(AND(O10472&lt;&gt;"",R10472&lt;0),"VENCIDO",IF(AND(O10472&lt;&gt;"",R10472&lt;=Parametros!$B$10),"PRÓX. VENCIMENTO",IF(F10472="Q","QUALIDADE",IF(F10472="S","BLOQUEADO",IF(F10472="R","RESTRITO/DEVOLUÇÃO",IF(OR(N10472="QUAR",N10472="QRES"),"QUARENTENA",IF(OR(B10472="DESCARTE",B10472="DEVOLUÇÃO"),"DESCARTE/DEVOLUÇÃO",IF(AND(D10472="",K10472&lt;&gt;""),"SEM LOTE",IF(AND(Q10472&lt;&gt;"",Q10472&gt;=Parametros!$B$11),"PARADO/SEM GIRO","OK"))))))))))</f>
        <v>OK</v>
      </c>
      <c r="T10472" s="29" t="str">
        <f aca="false">IF(AND($S10472="PARADO/SEM GIRO",$K10472="KG",OR(Painel!$B$5="(Todos)",A10472=Painel!$B$5)*OR(Painel!$E$5="(Todos)",P10472=Painel!$E$5)),$J10472+ROW()/10000000,"")</f>
        <v/>
      </c>
      <c r="U10472" s="29" t="str">
        <f aca="false">IF(AND($S10472="VENCIDO",$K10472="KG",OR(Painel!$B$5="(Todos)",A10472=Painel!$B$5)*OR(Painel!$E$5="(Todos)",P10472=Painel!$E$5)),$J10472+ROW()/10000000,"")</f>
        <v/>
      </c>
    </row>
    <row r="10473" customFormat="false" ht="15" hidden="false" customHeight="false" outlineLevel="0" collapsed="false">
      <c r="A10473" s="29" t="s">
        <v>17630</v>
      </c>
      <c r="B10473" s="29" t="s">
        <v>17631</v>
      </c>
      <c r="C10473" s="29" t="s">
        <v>276</v>
      </c>
      <c r="D10473" s="29" t="s">
        <v>17653</v>
      </c>
      <c r="E10473" s="29" t="n">
        <v>99</v>
      </c>
      <c r="F10473" s="29"/>
      <c r="G10473" s="29"/>
      <c r="H10473" s="30" t="n">
        <v>653</v>
      </c>
      <c r="I10473" s="31" t="n">
        <v>46196</v>
      </c>
      <c r="J10473" s="30" t="n">
        <v>653</v>
      </c>
      <c r="K10473" s="29" t="s">
        <v>120</v>
      </c>
      <c r="L10473" s="29" t="s">
        <v>3949</v>
      </c>
      <c r="M10473" s="29"/>
      <c r="N10473" s="29" t="s">
        <v>122</v>
      </c>
      <c r="O10473" s="31" t="n">
        <v>46548</v>
      </c>
      <c r="P10473" s="29" t="s">
        <v>123</v>
      </c>
      <c r="Q10473" s="29" t="n">
        <f aca="false">IFERROR(VALUE(L10473),"")</f>
        <v>89</v>
      </c>
      <c r="R10473" s="29" t="n">
        <f aca="true">IF(O10473="","",O10473-TODAY())</f>
        <v>263</v>
      </c>
      <c r="S10473" s="29" t="str">
        <f aca="false">IF(C10473="&lt;&lt; vazio &gt;&gt;","VAZIA",IF(AND(O10473&lt;&gt;"",R10473&lt;0),"VENCIDO",IF(AND(O10473&lt;&gt;"",R10473&lt;=Parametros!$B$10),"PRÓX. VENCIMENTO",IF(F10473="Q","QUALIDADE",IF(F10473="S","BLOQUEADO",IF(F10473="R","RESTRITO/DEVOLUÇÃO",IF(OR(N10473="QUAR",N10473="QRES"),"QUARENTENA",IF(OR(B10473="DESCARTE",B10473="DEVOLUÇÃO"),"DESCARTE/DEVOLUÇÃO",IF(AND(D10473="",K10473&lt;&gt;""),"SEM LOTE",IF(AND(Q10473&lt;&gt;"",Q10473&gt;=Parametros!$B$11),"PARADO/SEM GIRO","OK"))))))))))</f>
        <v>OK</v>
      </c>
      <c r="T10473" s="29" t="str">
        <f aca="false">IF(AND($S10473="PARADO/SEM GIRO",$K10473="KG",OR(Painel!$B$5="(Todos)",A10473=Painel!$B$5)*OR(Painel!$E$5="(Todos)",P10473=Painel!$E$5)),$J10473+ROW()/10000000,"")</f>
        <v/>
      </c>
      <c r="U10473" s="29" t="str">
        <f aca="false">IF(AND($S10473="VENCIDO",$K10473="KG",OR(Painel!$B$5="(Todos)",A10473=Painel!$B$5)*OR(Painel!$E$5="(Todos)",P10473=Painel!$E$5)),$J10473+ROW()/10000000,"")</f>
        <v/>
      </c>
    </row>
    <row r="10474" customFormat="false" ht="15" hidden="false" customHeight="false" outlineLevel="0" collapsed="false">
      <c r="A10474" s="29" t="s">
        <v>17630</v>
      </c>
      <c r="B10474" s="29" t="s">
        <v>17631</v>
      </c>
      <c r="C10474" s="29" t="s">
        <v>276</v>
      </c>
      <c r="D10474" s="29" t="s">
        <v>17654</v>
      </c>
      <c r="E10474" s="29" t="n">
        <v>99</v>
      </c>
      <c r="F10474" s="29"/>
      <c r="G10474" s="29"/>
      <c r="H10474" s="30" t="n">
        <v>610</v>
      </c>
      <c r="I10474" s="31" t="n">
        <v>46196</v>
      </c>
      <c r="J10474" s="30" t="n">
        <v>610</v>
      </c>
      <c r="K10474" s="29" t="s">
        <v>120</v>
      </c>
      <c r="L10474" s="29" t="s">
        <v>3949</v>
      </c>
      <c r="M10474" s="29"/>
      <c r="N10474" s="29" t="s">
        <v>122</v>
      </c>
      <c r="O10474" s="31" t="n">
        <v>46550</v>
      </c>
      <c r="P10474" s="29" t="s">
        <v>123</v>
      </c>
      <c r="Q10474" s="29" t="n">
        <f aca="false">IFERROR(VALUE(L10474),"")</f>
        <v>89</v>
      </c>
      <c r="R10474" s="29" t="n">
        <f aca="true">IF(O10474="","",O10474-TODAY())</f>
        <v>265</v>
      </c>
      <c r="S10474" s="29" t="str">
        <f aca="false">IF(C10474="&lt;&lt; vazio &gt;&gt;","VAZIA",IF(AND(O10474&lt;&gt;"",R10474&lt;0),"VENCIDO",IF(AND(O10474&lt;&gt;"",R10474&lt;=Parametros!$B$10),"PRÓX. VENCIMENTO",IF(F10474="Q","QUALIDADE",IF(F10474="S","BLOQUEADO",IF(F10474="R","RESTRITO/DEVOLUÇÃO",IF(OR(N10474="QUAR",N10474="QRES"),"QUARENTENA",IF(OR(B10474="DESCARTE",B10474="DEVOLUÇÃO"),"DESCARTE/DEVOLUÇÃO",IF(AND(D10474="",K10474&lt;&gt;""),"SEM LOTE",IF(AND(Q10474&lt;&gt;"",Q10474&gt;=Parametros!$B$11),"PARADO/SEM GIRO","OK"))))))))))</f>
        <v>OK</v>
      </c>
      <c r="T10474" s="29" t="str">
        <f aca="false">IF(AND($S10474="PARADO/SEM GIRO",$K10474="KG",OR(Painel!$B$5="(Todos)",A10474=Painel!$B$5)*OR(Painel!$E$5="(Todos)",P10474=Painel!$E$5)),$J10474+ROW()/10000000,"")</f>
        <v/>
      </c>
      <c r="U10474" s="29" t="str">
        <f aca="false">IF(AND($S10474="VENCIDO",$K10474="KG",OR(Painel!$B$5="(Todos)",A10474=Painel!$B$5)*OR(Painel!$E$5="(Todos)",P10474=Painel!$E$5)),$J10474+ROW()/10000000,"")</f>
        <v/>
      </c>
    </row>
    <row r="10475" customFormat="false" ht="15" hidden="false" customHeight="false" outlineLevel="0" collapsed="false">
      <c r="A10475" s="29" t="s">
        <v>17630</v>
      </c>
      <c r="B10475" s="29" t="s">
        <v>17631</v>
      </c>
      <c r="C10475" s="29" t="s">
        <v>276</v>
      </c>
      <c r="D10475" s="29" t="s">
        <v>17655</v>
      </c>
      <c r="E10475" s="29" t="n">
        <v>99</v>
      </c>
      <c r="F10475" s="29"/>
      <c r="G10475" s="29"/>
      <c r="H10475" s="30" t="n">
        <v>640</v>
      </c>
      <c r="I10475" s="31" t="n">
        <v>46197</v>
      </c>
      <c r="J10475" s="30" t="n">
        <v>640</v>
      </c>
      <c r="K10475" s="29" t="s">
        <v>120</v>
      </c>
      <c r="L10475" s="29" t="s">
        <v>2609</v>
      </c>
      <c r="M10475" s="29"/>
      <c r="N10475" s="29" t="s">
        <v>122</v>
      </c>
      <c r="O10475" s="31" t="n">
        <v>46669</v>
      </c>
      <c r="P10475" s="29" t="s">
        <v>123</v>
      </c>
      <c r="Q10475" s="29" t="n">
        <f aca="false">IFERROR(VALUE(L10475),"")</f>
        <v>88</v>
      </c>
      <c r="R10475" s="29" t="n">
        <f aca="true">IF(O10475="","",O10475-TODAY())</f>
        <v>384</v>
      </c>
      <c r="S10475" s="29" t="str">
        <f aca="false">IF(C10475="&lt;&lt; vazio &gt;&gt;","VAZIA",IF(AND(O10475&lt;&gt;"",R10475&lt;0),"VENCIDO",IF(AND(O10475&lt;&gt;"",R10475&lt;=Parametros!$B$10),"PRÓX. VENCIMENTO",IF(F10475="Q","QUALIDADE",IF(F10475="S","BLOQUEADO",IF(F10475="R","RESTRITO/DEVOLUÇÃO",IF(OR(N10475="QUAR",N10475="QRES"),"QUARENTENA",IF(OR(B10475="DESCARTE",B10475="DEVOLUÇÃO"),"DESCARTE/DEVOLUÇÃO",IF(AND(D10475="",K10475&lt;&gt;""),"SEM LOTE",IF(AND(Q10475&lt;&gt;"",Q10475&gt;=Parametros!$B$11),"PARADO/SEM GIRO","OK"))))))))))</f>
        <v>OK</v>
      </c>
      <c r="T10475" s="29" t="str">
        <f aca="false">IF(AND($S10475="PARADO/SEM GIRO",$K10475="KG",OR(Painel!$B$5="(Todos)",A10475=Painel!$B$5)*OR(Painel!$E$5="(Todos)",P10475=Painel!$E$5)),$J10475+ROW()/10000000,"")</f>
        <v/>
      </c>
      <c r="U10475" s="29" t="str">
        <f aca="false">IF(AND($S10475="VENCIDO",$K10475="KG",OR(Painel!$B$5="(Todos)",A10475=Painel!$B$5)*OR(Painel!$E$5="(Todos)",P10475=Painel!$E$5)),$J10475+ROW()/10000000,"")</f>
        <v/>
      </c>
    </row>
    <row r="10476" customFormat="false" ht="15" hidden="false" customHeight="false" outlineLevel="0" collapsed="false">
      <c r="A10476" s="29" t="s">
        <v>17630</v>
      </c>
      <c r="B10476" s="29" t="s">
        <v>17631</v>
      </c>
      <c r="C10476" s="29" t="s">
        <v>278</v>
      </c>
      <c r="D10476" s="29" t="s">
        <v>17656</v>
      </c>
      <c r="E10476" s="29" t="n">
        <v>99</v>
      </c>
      <c r="F10476" s="29"/>
      <c r="G10476" s="29"/>
      <c r="H10476" s="30" t="n">
        <v>540</v>
      </c>
      <c r="I10476" s="31" t="n">
        <v>46197</v>
      </c>
      <c r="J10476" s="30" t="n">
        <v>540</v>
      </c>
      <c r="K10476" s="29" t="s">
        <v>120</v>
      </c>
      <c r="L10476" s="29" t="s">
        <v>2609</v>
      </c>
      <c r="M10476" s="29"/>
      <c r="N10476" s="29" t="s">
        <v>122</v>
      </c>
      <c r="O10476" s="31" t="n">
        <v>46603</v>
      </c>
      <c r="P10476" s="29" t="s">
        <v>123</v>
      </c>
      <c r="Q10476" s="29" t="n">
        <f aca="false">IFERROR(VALUE(L10476),"")</f>
        <v>88</v>
      </c>
      <c r="R10476" s="29" t="n">
        <f aca="true">IF(O10476="","",O10476-TODAY())</f>
        <v>318</v>
      </c>
      <c r="S10476" s="29" t="str">
        <f aca="false">IF(C10476="&lt;&lt; vazio &gt;&gt;","VAZIA",IF(AND(O10476&lt;&gt;"",R10476&lt;0),"VENCIDO",IF(AND(O10476&lt;&gt;"",R10476&lt;=Parametros!$B$10),"PRÓX. VENCIMENTO",IF(F10476="Q","QUALIDADE",IF(F10476="S","BLOQUEADO",IF(F10476="R","RESTRITO/DEVOLUÇÃO",IF(OR(N10476="QUAR",N10476="QRES"),"QUARENTENA",IF(OR(B10476="DESCARTE",B10476="DEVOLUÇÃO"),"DESCARTE/DEVOLUÇÃO",IF(AND(D10476="",K10476&lt;&gt;""),"SEM LOTE",IF(AND(Q10476&lt;&gt;"",Q10476&gt;=Parametros!$B$11),"PARADO/SEM GIRO","OK"))))))))))</f>
        <v>OK</v>
      </c>
      <c r="T10476" s="29" t="str">
        <f aca="false">IF(AND($S10476="PARADO/SEM GIRO",$K10476="KG",OR(Painel!$B$5="(Todos)",A10476=Painel!$B$5)*OR(Painel!$E$5="(Todos)",P10476=Painel!$E$5)),$J10476+ROW()/10000000,"")</f>
        <v/>
      </c>
      <c r="U10476" s="29" t="str">
        <f aca="false">IF(AND($S10476="VENCIDO",$K10476="KG",OR(Painel!$B$5="(Todos)",A10476=Painel!$B$5)*OR(Painel!$E$5="(Todos)",P10476=Painel!$E$5)),$J10476+ROW()/10000000,"")</f>
        <v/>
      </c>
    </row>
    <row r="10477" customFormat="false" ht="15" hidden="false" customHeight="false" outlineLevel="0" collapsed="false">
      <c r="A10477" s="29" t="s">
        <v>17630</v>
      </c>
      <c r="B10477" s="29" t="s">
        <v>17631</v>
      </c>
      <c r="C10477" s="29" t="s">
        <v>442</v>
      </c>
      <c r="D10477" s="29" t="s">
        <v>4948</v>
      </c>
      <c r="E10477" s="29" t="n">
        <v>99</v>
      </c>
      <c r="F10477" s="29"/>
      <c r="G10477" s="29"/>
      <c r="H10477" s="30" t="n">
        <v>33</v>
      </c>
      <c r="I10477" s="31" t="n">
        <v>46254</v>
      </c>
      <c r="J10477" s="30" t="n">
        <v>33</v>
      </c>
      <c r="K10477" s="29" t="s">
        <v>120</v>
      </c>
      <c r="L10477" s="29" t="s">
        <v>1458</v>
      </c>
      <c r="M10477" s="29"/>
      <c r="N10477" s="29" t="s">
        <v>122</v>
      </c>
      <c r="O10477" s="31" t="n">
        <v>46520</v>
      </c>
      <c r="P10477" s="29" t="s">
        <v>123</v>
      </c>
      <c r="Q10477" s="29" t="n">
        <f aca="false">IFERROR(VALUE(L10477),"")</f>
        <v>31</v>
      </c>
      <c r="R10477" s="29" t="n">
        <f aca="true">IF(O10477="","",O10477-TODAY())</f>
        <v>235</v>
      </c>
      <c r="S10477" s="29" t="str">
        <f aca="false">IF(C10477="&lt;&lt; vazio &gt;&gt;","VAZIA",IF(AND(O10477&lt;&gt;"",R10477&lt;0),"VENCIDO",IF(AND(O10477&lt;&gt;"",R10477&lt;=Parametros!$B$10),"PRÓX. VENCIMENTO",IF(F10477="Q","QUALIDADE",IF(F10477="S","BLOQUEADO",IF(F10477="R","RESTRITO/DEVOLUÇÃO",IF(OR(N10477="QUAR",N10477="QRES"),"QUARENTENA",IF(OR(B10477="DESCARTE",B10477="DEVOLUÇÃO"),"DESCARTE/DEVOLUÇÃO",IF(AND(D10477="",K10477&lt;&gt;""),"SEM LOTE",IF(AND(Q10477&lt;&gt;"",Q10477&gt;=Parametros!$B$11),"PARADO/SEM GIRO","OK"))))))))))</f>
        <v>OK</v>
      </c>
      <c r="T10477" s="29" t="str">
        <f aca="false">IF(AND($S10477="PARADO/SEM GIRO",$K10477="KG",OR(Painel!$B$5="(Todos)",A10477=Painel!$B$5)*OR(Painel!$E$5="(Todos)",P10477=Painel!$E$5)),$J10477+ROW()/10000000,"")</f>
        <v/>
      </c>
      <c r="U10477" s="29" t="str">
        <f aca="false">IF(AND($S10477="VENCIDO",$K10477="KG",OR(Painel!$B$5="(Todos)",A10477=Painel!$B$5)*OR(Painel!$E$5="(Todos)",P10477=Painel!$E$5)),$J10477+ROW()/10000000,"")</f>
        <v/>
      </c>
    </row>
    <row r="10478" customFormat="false" ht="15" hidden="false" customHeight="false" outlineLevel="0" collapsed="false">
      <c r="A10478" s="29" t="s">
        <v>17630</v>
      </c>
      <c r="B10478" s="29" t="s">
        <v>17631</v>
      </c>
      <c r="C10478" s="29" t="s">
        <v>442</v>
      </c>
      <c r="D10478" s="29" t="s">
        <v>17657</v>
      </c>
      <c r="E10478" s="29" t="n">
        <v>99</v>
      </c>
      <c r="F10478" s="29"/>
      <c r="G10478" s="29"/>
      <c r="H10478" s="30" t="n">
        <v>1247</v>
      </c>
      <c r="I10478" s="31" t="n">
        <v>46196</v>
      </c>
      <c r="J10478" s="30" t="n">
        <v>1247</v>
      </c>
      <c r="K10478" s="29" t="s">
        <v>120</v>
      </c>
      <c r="L10478" s="29" t="s">
        <v>3949</v>
      </c>
      <c r="M10478" s="29"/>
      <c r="N10478" s="29" t="s">
        <v>122</v>
      </c>
      <c r="O10478" s="31" t="n">
        <v>46393</v>
      </c>
      <c r="P10478" s="29" t="s">
        <v>123</v>
      </c>
      <c r="Q10478" s="29" t="n">
        <f aca="false">IFERROR(VALUE(L10478),"")</f>
        <v>89</v>
      </c>
      <c r="R10478" s="29" t="n">
        <f aca="true">IF(O10478="","",O10478-TODAY())</f>
        <v>108</v>
      </c>
      <c r="S10478" s="29" t="str">
        <f aca="false">IF(C10478="&lt;&lt; vazio &gt;&gt;","VAZIA",IF(AND(O10478&lt;&gt;"",R10478&lt;0),"VENCIDO",IF(AND(O10478&lt;&gt;"",R10478&lt;=Parametros!$B$10),"PRÓX. VENCIMENTO",IF(F10478="Q","QUALIDADE",IF(F10478="S","BLOQUEADO",IF(F10478="R","RESTRITO/DEVOLUÇÃO",IF(OR(N10478="QUAR",N10478="QRES"),"QUARENTENA",IF(OR(B10478="DESCARTE",B10478="DEVOLUÇÃO"),"DESCARTE/DEVOLUÇÃO",IF(AND(D10478="",K10478&lt;&gt;""),"SEM LOTE",IF(AND(Q10478&lt;&gt;"",Q10478&gt;=Parametros!$B$11),"PARADO/SEM GIRO","OK"))))))))))</f>
        <v>OK</v>
      </c>
      <c r="T10478" s="29" t="str">
        <f aca="false">IF(AND($S10478="PARADO/SEM GIRO",$K10478="KG",OR(Painel!$B$5="(Todos)",A10478=Painel!$B$5)*OR(Painel!$E$5="(Todos)",P10478=Painel!$E$5)),$J10478+ROW()/10000000,"")</f>
        <v/>
      </c>
      <c r="U10478" s="29" t="str">
        <f aca="false">IF(AND($S10478="VENCIDO",$K10478="KG",OR(Painel!$B$5="(Todos)",A10478=Painel!$B$5)*OR(Painel!$E$5="(Todos)",P10478=Painel!$E$5)),$J10478+ROW()/10000000,"")</f>
        <v/>
      </c>
    </row>
    <row r="10479" customFormat="false" ht="15" hidden="false" customHeight="false" outlineLevel="0" collapsed="false">
      <c r="A10479" s="29" t="s">
        <v>17630</v>
      </c>
      <c r="B10479" s="29" t="s">
        <v>17631</v>
      </c>
      <c r="C10479" s="29" t="s">
        <v>359</v>
      </c>
      <c r="D10479" s="29" t="s">
        <v>17658</v>
      </c>
      <c r="E10479" s="29" t="n">
        <v>99</v>
      </c>
      <c r="F10479" s="29"/>
      <c r="G10479" s="29"/>
      <c r="H10479" s="30" t="n">
        <v>595</v>
      </c>
      <c r="I10479" s="31" t="n">
        <v>46196</v>
      </c>
      <c r="J10479" s="30" t="n">
        <v>595</v>
      </c>
      <c r="K10479" s="29" t="s">
        <v>120</v>
      </c>
      <c r="L10479" s="29" t="s">
        <v>3949</v>
      </c>
      <c r="M10479" s="29"/>
      <c r="N10479" s="29" t="s">
        <v>122</v>
      </c>
      <c r="O10479" s="31" t="n">
        <v>46521</v>
      </c>
      <c r="P10479" s="29" t="s">
        <v>123</v>
      </c>
      <c r="Q10479" s="29" t="n">
        <f aca="false">IFERROR(VALUE(L10479),"")</f>
        <v>89</v>
      </c>
      <c r="R10479" s="29" t="n">
        <f aca="true">IF(O10479="","",O10479-TODAY())</f>
        <v>236</v>
      </c>
      <c r="S10479" s="29" t="str">
        <f aca="false">IF(C10479="&lt;&lt; vazio &gt;&gt;","VAZIA",IF(AND(O10479&lt;&gt;"",R10479&lt;0),"VENCIDO",IF(AND(O10479&lt;&gt;"",R10479&lt;=Parametros!$B$10),"PRÓX. VENCIMENTO",IF(F10479="Q","QUALIDADE",IF(F10479="S","BLOQUEADO",IF(F10479="R","RESTRITO/DEVOLUÇÃO",IF(OR(N10479="QUAR",N10479="QRES"),"QUARENTENA",IF(OR(B10479="DESCARTE",B10479="DEVOLUÇÃO"),"DESCARTE/DEVOLUÇÃO",IF(AND(D10479="",K10479&lt;&gt;""),"SEM LOTE",IF(AND(Q10479&lt;&gt;"",Q10479&gt;=Parametros!$B$11),"PARADO/SEM GIRO","OK"))))))))))</f>
        <v>OK</v>
      </c>
      <c r="T10479" s="29" t="str">
        <f aca="false">IF(AND($S10479="PARADO/SEM GIRO",$K10479="KG",OR(Painel!$B$5="(Todos)",A10479=Painel!$B$5)*OR(Painel!$E$5="(Todos)",P10479=Painel!$E$5)),$J10479+ROW()/10000000,"")</f>
        <v/>
      </c>
      <c r="U10479" s="29" t="str">
        <f aca="false">IF(AND($S10479="VENCIDO",$K10479="KG",OR(Painel!$B$5="(Todos)",A10479=Painel!$B$5)*OR(Painel!$E$5="(Todos)",P10479=Painel!$E$5)),$J10479+ROW()/10000000,"")</f>
        <v/>
      </c>
    </row>
    <row r="10480" customFormat="false" ht="15" hidden="false" customHeight="false" outlineLevel="0" collapsed="false">
      <c r="A10480" s="29" t="s">
        <v>17630</v>
      </c>
      <c r="B10480" s="29" t="s">
        <v>17631</v>
      </c>
      <c r="C10480" s="29" t="s">
        <v>359</v>
      </c>
      <c r="D10480" s="29" t="s">
        <v>17659</v>
      </c>
      <c r="E10480" s="29" t="n">
        <v>99</v>
      </c>
      <c r="F10480" s="29"/>
      <c r="G10480" s="29"/>
      <c r="H10480" s="30" t="n">
        <v>600</v>
      </c>
      <c r="I10480" s="31" t="n">
        <v>46197</v>
      </c>
      <c r="J10480" s="30" t="n">
        <v>600</v>
      </c>
      <c r="K10480" s="29" t="s">
        <v>120</v>
      </c>
      <c r="L10480" s="29" t="s">
        <v>2609</v>
      </c>
      <c r="M10480" s="29"/>
      <c r="N10480" s="29" t="s">
        <v>122</v>
      </c>
      <c r="O10480" s="31" t="n">
        <v>46684</v>
      </c>
      <c r="P10480" s="29" t="s">
        <v>123</v>
      </c>
      <c r="Q10480" s="29" t="n">
        <f aca="false">IFERROR(VALUE(L10480),"")</f>
        <v>88</v>
      </c>
      <c r="R10480" s="29" t="n">
        <f aca="true">IF(O10480="","",O10480-TODAY())</f>
        <v>399</v>
      </c>
      <c r="S10480" s="29" t="str">
        <f aca="false">IF(C10480="&lt;&lt; vazio &gt;&gt;","VAZIA",IF(AND(O10480&lt;&gt;"",R10480&lt;0),"VENCIDO",IF(AND(O10480&lt;&gt;"",R10480&lt;=Parametros!$B$10),"PRÓX. VENCIMENTO",IF(F10480="Q","QUALIDADE",IF(F10480="S","BLOQUEADO",IF(F10480="R","RESTRITO/DEVOLUÇÃO",IF(OR(N10480="QUAR",N10480="QRES"),"QUARENTENA",IF(OR(B10480="DESCARTE",B10480="DEVOLUÇÃO"),"DESCARTE/DEVOLUÇÃO",IF(AND(D10480="",K10480&lt;&gt;""),"SEM LOTE",IF(AND(Q10480&lt;&gt;"",Q10480&gt;=Parametros!$B$11),"PARADO/SEM GIRO","OK"))))))))))</f>
        <v>OK</v>
      </c>
      <c r="T10480" s="29" t="str">
        <f aca="false">IF(AND($S10480="PARADO/SEM GIRO",$K10480="KG",OR(Painel!$B$5="(Todos)",A10480=Painel!$B$5)*OR(Painel!$E$5="(Todos)",P10480=Painel!$E$5)),$J10480+ROW()/10000000,"")</f>
        <v/>
      </c>
      <c r="U10480" s="29" t="str">
        <f aca="false">IF(AND($S10480="VENCIDO",$K10480="KG",OR(Painel!$B$5="(Todos)",A10480=Painel!$B$5)*OR(Painel!$E$5="(Todos)",P10480=Painel!$E$5)),$J10480+ROW()/10000000,"")</f>
        <v/>
      </c>
    </row>
    <row r="10481" customFormat="false" ht="15" hidden="false" customHeight="false" outlineLevel="0" collapsed="false">
      <c r="A10481" s="29" t="s">
        <v>17630</v>
      </c>
      <c r="B10481" s="29" t="s">
        <v>17631</v>
      </c>
      <c r="C10481" s="29" t="s">
        <v>196</v>
      </c>
      <c r="D10481" s="29" t="s">
        <v>17660</v>
      </c>
      <c r="E10481" s="29" t="n">
        <v>99</v>
      </c>
      <c r="F10481" s="29"/>
      <c r="G10481" s="29"/>
      <c r="H10481" s="30" t="n">
        <v>520</v>
      </c>
      <c r="I10481" s="31" t="n">
        <v>46265</v>
      </c>
      <c r="J10481" s="30" t="n">
        <v>520</v>
      </c>
      <c r="K10481" s="29" t="s">
        <v>120</v>
      </c>
      <c r="L10481" s="29" t="s">
        <v>216</v>
      </c>
      <c r="M10481" s="29"/>
      <c r="N10481" s="29" t="s">
        <v>134</v>
      </c>
      <c r="O10481" s="29"/>
      <c r="P10481" s="29" t="s">
        <v>123</v>
      </c>
      <c r="Q10481" s="29" t="n">
        <f aca="false">IFERROR(VALUE(L10481),"")</f>
        <v>20</v>
      </c>
      <c r="R10481" s="29" t="str">
        <f aca="true">IF(O10481="","",O10481-TODAY())</f>
        <v/>
      </c>
      <c r="S10481" s="29" t="str">
        <f aca="false">IF(C10481="&lt;&lt; vazio &gt;&gt;","VAZIA",IF(AND(O10481&lt;&gt;"",R10481&lt;0),"VENCIDO",IF(AND(O10481&lt;&gt;"",R10481&lt;=Parametros!$B$10),"PRÓX. VENCIMENTO",IF(F10481="Q","QUALIDADE",IF(F10481="S","BLOQUEADO",IF(F10481="R","RESTRITO/DEVOLUÇÃO",IF(OR(N10481="QUAR",N10481="QRES"),"QUARENTENA",IF(OR(B10481="DESCARTE",B10481="DEVOLUÇÃO"),"DESCARTE/DEVOLUÇÃO",IF(AND(D10481="",K10481&lt;&gt;""),"SEM LOTE",IF(AND(Q10481&lt;&gt;"",Q10481&gt;=Parametros!$B$11),"PARADO/SEM GIRO","OK"))))))))))</f>
        <v>OK</v>
      </c>
      <c r="T10481" s="29" t="str">
        <f aca="false">IF(AND($S10481="PARADO/SEM GIRO",$K10481="KG",OR(Painel!$B$5="(Todos)",A10481=Painel!$B$5)*OR(Painel!$E$5="(Todos)",P10481=Painel!$E$5)),$J10481+ROW()/10000000,"")</f>
        <v/>
      </c>
      <c r="U10481" s="29" t="str">
        <f aca="false">IF(AND($S10481="VENCIDO",$K10481="KG",OR(Painel!$B$5="(Todos)",A10481=Painel!$B$5)*OR(Painel!$E$5="(Todos)",P10481=Painel!$E$5)),$J10481+ROW()/10000000,"")</f>
        <v/>
      </c>
    </row>
    <row r="10482" customFormat="false" ht="15" hidden="false" customHeight="false" outlineLevel="0" collapsed="false">
      <c r="A10482" s="29" t="s">
        <v>17630</v>
      </c>
      <c r="B10482" s="29" t="s">
        <v>17631</v>
      </c>
      <c r="C10482" s="29" t="s">
        <v>217</v>
      </c>
      <c r="D10482" s="29" t="s">
        <v>218</v>
      </c>
      <c r="E10482" s="29" t="n">
        <v>99</v>
      </c>
      <c r="F10482" s="29"/>
      <c r="G10482" s="29"/>
      <c r="H10482" s="30" t="n">
        <v>-724.5</v>
      </c>
      <c r="I10482" s="31" t="n">
        <v>46276</v>
      </c>
      <c r="J10482" s="30" t="n">
        <v>-724.5</v>
      </c>
      <c r="K10482" s="29" t="s">
        <v>120</v>
      </c>
      <c r="L10482" s="29" t="s">
        <v>116</v>
      </c>
      <c r="M10482" s="29"/>
      <c r="N10482" s="29" t="s">
        <v>122</v>
      </c>
      <c r="O10482" s="31" t="n">
        <v>46660</v>
      </c>
      <c r="P10482" s="29" t="s">
        <v>123</v>
      </c>
      <c r="Q10482" s="29" t="n">
        <f aca="false">IFERROR(VALUE(L10482),"")</f>
        <v>0</v>
      </c>
      <c r="R10482" s="29" t="n">
        <f aca="true">IF(O10482="","",O10482-TODAY())</f>
        <v>375</v>
      </c>
      <c r="S10482" s="29" t="str">
        <f aca="false">IF(C10482="&lt;&lt; vazio &gt;&gt;","VAZIA",IF(AND(O10482&lt;&gt;"",R10482&lt;0),"VENCIDO",IF(AND(O10482&lt;&gt;"",R10482&lt;=Parametros!$B$10),"PRÓX. VENCIMENTO",IF(F10482="Q","QUALIDADE",IF(F10482="S","BLOQUEADO",IF(F10482="R","RESTRITO/DEVOLUÇÃO",IF(OR(N10482="QUAR",N10482="QRES"),"QUARENTENA",IF(OR(B10482="DESCARTE",B10482="DEVOLUÇÃO"),"DESCARTE/DEVOLUÇÃO",IF(AND(D10482="",K10482&lt;&gt;""),"SEM LOTE",IF(AND(Q10482&lt;&gt;"",Q10482&gt;=Parametros!$B$11),"PARADO/SEM GIRO","OK"))))))))))</f>
        <v>OK</v>
      </c>
      <c r="T10482" s="29" t="str">
        <f aca="false">IF(AND($S10482="PARADO/SEM GIRO",$K10482="KG",OR(Painel!$B$5="(Todos)",A10482=Painel!$B$5)*OR(Painel!$E$5="(Todos)",P10482=Painel!$E$5)),$J10482+ROW()/10000000,"")</f>
        <v/>
      </c>
      <c r="U10482" s="29" t="str">
        <f aca="false">IF(AND($S10482="VENCIDO",$K10482="KG",OR(Painel!$B$5="(Todos)",A10482=Painel!$B$5)*OR(Painel!$E$5="(Todos)",P10482=Painel!$E$5)),$J10482+ROW()/10000000,"")</f>
        <v/>
      </c>
    </row>
    <row r="10483" customFormat="false" ht="15" hidden="false" customHeight="false" outlineLevel="0" collapsed="false">
      <c r="A10483" s="29" t="s">
        <v>17630</v>
      </c>
      <c r="B10483" s="29" t="s">
        <v>17631</v>
      </c>
      <c r="C10483" s="29" t="s">
        <v>2561</v>
      </c>
      <c r="D10483" s="29" t="s">
        <v>17661</v>
      </c>
      <c r="E10483" s="29" t="n">
        <v>99</v>
      </c>
      <c r="F10483" s="29" t="s">
        <v>137</v>
      </c>
      <c r="G10483" s="29"/>
      <c r="H10483" s="30" t="n">
        <v>32.8</v>
      </c>
      <c r="I10483" s="31" t="n">
        <v>46257</v>
      </c>
      <c r="J10483" s="30" t="n">
        <v>32.8</v>
      </c>
      <c r="K10483" s="29" t="s">
        <v>120</v>
      </c>
      <c r="L10483" s="29" t="s">
        <v>2040</v>
      </c>
      <c r="M10483" s="29"/>
      <c r="N10483" s="29" t="s">
        <v>122</v>
      </c>
      <c r="O10483" s="29"/>
      <c r="P10483" s="29" t="s">
        <v>123</v>
      </c>
      <c r="Q10483" s="29" t="n">
        <f aca="false">IFERROR(VALUE(L10483),"")</f>
        <v>28</v>
      </c>
      <c r="R10483" s="29" t="str">
        <f aca="true">IF(O10483="","",O10483-TODAY())</f>
        <v/>
      </c>
      <c r="S10483" s="29" t="str">
        <f aca="false">IF(C10483="&lt;&lt; vazio &gt;&gt;","VAZIA",IF(AND(O10483&lt;&gt;"",R10483&lt;0),"VENCIDO",IF(AND(O10483&lt;&gt;"",R10483&lt;=Parametros!$B$10),"PRÓX. VENCIMENTO",IF(F10483="Q","QUALIDADE",IF(F10483="S","BLOQUEADO",IF(F10483="R","RESTRITO/DEVOLUÇÃO",IF(OR(N10483="QUAR",N10483="QRES"),"QUARENTENA",IF(OR(B10483="DESCARTE",B10483="DEVOLUÇÃO"),"DESCARTE/DEVOLUÇÃO",IF(AND(D10483="",K10483&lt;&gt;""),"SEM LOTE",IF(AND(Q10483&lt;&gt;"",Q10483&gt;=Parametros!$B$11),"PARADO/SEM GIRO","OK"))))))))))</f>
        <v>BLOQUEADO</v>
      </c>
      <c r="T10483" s="29" t="str">
        <f aca="false">IF(AND($S10483="PARADO/SEM GIRO",$K10483="KG",OR(Painel!$B$5="(Todos)",A10483=Painel!$B$5)*OR(Painel!$E$5="(Todos)",P10483=Painel!$E$5)),$J10483+ROW()/10000000,"")</f>
        <v/>
      </c>
      <c r="U10483" s="29" t="str">
        <f aca="false">IF(AND($S10483="VENCIDO",$K10483="KG",OR(Painel!$B$5="(Todos)",A10483=Painel!$B$5)*OR(Painel!$E$5="(Todos)",P10483=Painel!$E$5)),$J10483+ROW()/10000000,"")</f>
        <v/>
      </c>
    </row>
    <row r="10484" customFormat="false" ht="15" hidden="false" customHeight="false" outlineLevel="0" collapsed="false">
      <c r="A10484" s="29" t="s">
        <v>17630</v>
      </c>
      <c r="B10484" s="29" t="s">
        <v>17631</v>
      </c>
      <c r="C10484" s="29" t="s">
        <v>988</v>
      </c>
      <c r="D10484" s="29" t="s">
        <v>4544</v>
      </c>
      <c r="E10484" s="29" t="n">
        <v>99</v>
      </c>
      <c r="F10484" s="29"/>
      <c r="G10484" s="29"/>
      <c r="H10484" s="30" t="n">
        <v>-500</v>
      </c>
      <c r="I10484" s="31" t="n">
        <v>46282</v>
      </c>
      <c r="J10484" s="30" t="n">
        <v>-500</v>
      </c>
      <c r="K10484" s="29" t="s">
        <v>120</v>
      </c>
      <c r="L10484" s="29" t="s">
        <v>116</v>
      </c>
      <c r="M10484" s="29"/>
      <c r="N10484" s="29" t="s">
        <v>179</v>
      </c>
      <c r="O10484" s="29"/>
      <c r="P10484" s="29" t="s">
        <v>123</v>
      </c>
      <c r="Q10484" s="29" t="n">
        <f aca="false">IFERROR(VALUE(L10484),"")</f>
        <v>0</v>
      </c>
      <c r="R10484" s="29" t="str">
        <f aca="true">IF(O10484="","",O10484-TODAY())</f>
        <v/>
      </c>
      <c r="S10484" s="29" t="str">
        <f aca="false">IF(C10484="&lt;&lt; vazio &gt;&gt;","VAZIA",IF(AND(O10484&lt;&gt;"",R10484&lt;0),"VENCIDO",IF(AND(O10484&lt;&gt;"",R10484&lt;=Parametros!$B$10),"PRÓX. VENCIMENTO",IF(F10484="Q","QUALIDADE",IF(F10484="S","BLOQUEADO",IF(F10484="R","RESTRITO/DEVOLUÇÃO",IF(OR(N10484="QUAR",N10484="QRES"),"QUARENTENA",IF(OR(B10484="DESCARTE",B10484="DEVOLUÇÃO"),"DESCARTE/DEVOLUÇÃO",IF(AND(D10484="",K10484&lt;&gt;""),"SEM LOTE",IF(AND(Q10484&lt;&gt;"",Q10484&gt;=Parametros!$B$11),"PARADO/SEM GIRO","OK"))))))))))</f>
        <v>OK</v>
      </c>
      <c r="T10484" s="29" t="str">
        <f aca="false">IF(AND($S10484="PARADO/SEM GIRO",$K10484="KG",OR(Painel!$B$5="(Todos)",A10484=Painel!$B$5)*OR(Painel!$E$5="(Todos)",P10484=Painel!$E$5)),$J10484+ROW()/10000000,"")</f>
        <v/>
      </c>
      <c r="U10484" s="29" t="str">
        <f aca="false">IF(AND($S10484="VENCIDO",$K10484="KG",OR(Painel!$B$5="(Todos)",A10484=Painel!$B$5)*OR(Painel!$E$5="(Todos)",P10484=Painel!$E$5)),$J10484+ROW()/10000000,"")</f>
        <v/>
      </c>
    </row>
    <row r="10485" customFormat="false" ht="15" hidden="false" customHeight="false" outlineLevel="0" collapsed="false">
      <c r="A10485" s="29" t="s">
        <v>17630</v>
      </c>
      <c r="B10485" s="29" t="s">
        <v>17631</v>
      </c>
      <c r="C10485" s="29" t="s">
        <v>3520</v>
      </c>
      <c r="D10485" s="29" t="s">
        <v>17662</v>
      </c>
      <c r="E10485" s="29" t="n">
        <v>99</v>
      </c>
      <c r="F10485" s="29"/>
      <c r="G10485" s="29"/>
      <c r="H10485" s="30" t="n">
        <v>310</v>
      </c>
      <c r="I10485" s="31" t="n">
        <v>46196</v>
      </c>
      <c r="J10485" s="30" t="n">
        <v>310</v>
      </c>
      <c r="K10485" s="29" t="s">
        <v>120</v>
      </c>
      <c r="L10485" s="29" t="s">
        <v>3949</v>
      </c>
      <c r="M10485" s="29"/>
      <c r="N10485" s="29" t="s">
        <v>122</v>
      </c>
      <c r="O10485" s="31" t="n">
        <v>46506</v>
      </c>
      <c r="P10485" s="29" t="s">
        <v>123</v>
      </c>
      <c r="Q10485" s="29" t="n">
        <f aca="false">IFERROR(VALUE(L10485),"")</f>
        <v>89</v>
      </c>
      <c r="R10485" s="29" t="n">
        <f aca="true">IF(O10485="","",O10485-TODAY())</f>
        <v>221</v>
      </c>
      <c r="S10485" s="29" t="str">
        <f aca="false">IF(C10485="&lt;&lt; vazio &gt;&gt;","VAZIA",IF(AND(O10485&lt;&gt;"",R10485&lt;0),"VENCIDO",IF(AND(O10485&lt;&gt;"",R10485&lt;=Parametros!$B$10),"PRÓX. VENCIMENTO",IF(F10485="Q","QUALIDADE",IF(F10485="S","BLOQUEADO",IF(F10485="R","RESTRITO/DEVOLUÇÃO",IF(OR(N10485="QUAR",N10485="QRES"),"QUARENTENA",IF(OR(B10485="DESCARTE",B10485="DEVOLUÇÃO"),"DESCARTE/DEVOLUÇÃO",IF(AND(D10485="",K10485&lt;&gt;""),"SEM LOTE",IF(AND(Q10485&lt;&gt;"",Q10485&gt;=Parametros!$B$11),"PARADO/SEM GIRO","OK"))))))))))</f>
        <v>OK</v>
      </c>
      <c r="T10485" s="29" t="str">
        <f aca="false">IF(AND($S10485="PARADO/SEM GIRO",$K10485="KG",OR(Painel!$B$5="(Todos)",A10485=Painel!$B$5)*OR(Painel!$E$5="(Todos)",P10485=Painel!$E$5)),$J10485+ROW()/10000000,"")</f>
        <v/>
      </c>
      <c r="U10485" s="29" t="str">
        <f aca="false">IF(AND($S10485="VENCIDO",$K10485="KG",OR(Painel!$B$5="(Todos)",A10485=Painel!$B$5)*OR(Painel!$E$5="(Todos)",P10485=Painel!$E$5)),$J10485+ROW()/10000000,"")</f>
        <v/>
      </c>
    </row>
    <row r="10486" customFormat="false" ht="15" hidden="false" customHeight="false" outlineLevel="0" collapsed="false">
      <c r="A10486" s="29" t="s">
        <v>17630</v>
      </c>
      <c r="B10486" s="29" t="s">
        <v>17631</v>
      </c>
      <c r="C10486" s="29" t="s">
        <v>3520</v>
      </c>
      <c r="D10486" s="29" t="s">
        <v>17663</v>
      </c>
      <c r="E10486" s="29" t="n">
        <v>99</v>
      </c>
      <c r="F10486" s="29"/>
      <c r="G10486" s="29"/>
      <c r="H10486" s="30" t="n">
        <v>730</v>
      </c>
      <c r="I10486" s="31" t="n">
        <v>46196</v>
      </c>
      <c r="J10486" s="30" t="n">
        <v>730</v>
      </c>
      <c r="K10486" s="29" t="s">
        <v>120</v>
      </c>
      <c r="L10486" s="29" t="s">
        <v>3949</v>
      </c>
      <c r="M10486" s="29"/>
      <c r="N10486" s="29" t="s">
        <v>122</v>
      </c>
      <c r="O10486" s="31" t="n">
        <v>46549</v>
      </c>
      <c r="P10486" s="29" t="s">
        <v>123</v>
      </c>
      <c r="Q10486" s="29" t="n">
        <f aca="false">IFERROR(VALUE(L10486),"")</f>
        <v>89</v>
      </c>
      <c r="R10486" s="29" t="n">
        <f aca="true">IF(O10486="","",O10486-TODAY())</f>
        <v>264</v>
      </c>
      <c r="S10486" s="29" t="str">
        <f aca="false">IF(C10486="&lt;&lt; vazio &gt;&gt;","VAZIA",IF(AND(O10486&lt;&gt;"",R10486&lt;0),"VENCIDO",IF(AND(O10486&lt;&gt;"",R10486&lt;=Parametros!$B$10),"PRÓX. VENCIMENTO",IF(F10486="Q","QUALIDADE",IF(F10486="S","BLOQUEADO",IF(F10486="R","RESTRITO/DEVOLUÇÃO",IF(OR(N10486="QUAR",N10486="QRES"),"QUARENTENA",IF(OR(B10486="DESCARTE",B10486="DEVOLUÇÃO"),"DESCARTE/DEVOLUÇÃO",IF(AND(D10486="",K10486&lt;&gt;""),"SEM LOTE",IF(AND(Q10486&lt;&gt;"",Q10486&gt;=Parametros!$B$11),"PARADO/SEM GIRO","OK"))))))))))</f>
        <v>OK</v>
      </c>
      <c r="T10486" s="29" t="str">
        <f aca="false">IF(AND($S10486="PARADO/SEM GIRO",$K10486="KG",OR(Painel!$B$5="(Todos)",A10486=Painel!$B$5)*OR(Painel!$E$5="(Todos)",P10486=Painel!$E$5)),$J10486+ROW()/10000000,"")</f>
        <v/>
      </c>
      <c r="U10486" s="29" t="str">
        <f aca="false">IF(AND($S10486="VENCIDO",$K10486="KG",OR(Painel!$B$5="(Todos)",A10486=Painel!$B$5)*OR(Painel!$E$5="(Todos)",P10486=Painel!$E$5)),$J10486+ROW()/10000000,"")</f>
        <v/>
      </c>
    </row>
    <row r="10487" customFormat="false" ht="15" hidden="false" customHeight="false" outlineLevel="0" collapsed="false">
      <c r="A10487" s="29" t="s">
        <v>17630</v>
      </c>
      <c r="B10487" s="29" t="s">
        <v>17631</v>
      </c>
      <c r="C10487" s="29" t="s">
        <v>3520</v>
      </c>
      <c r="D10487" s="29" t="s">
        <v>17664</v>
      </c>
      <c r="E10487" s="29" t="n">
        <v>99</v>
      </c>
      <c r="F10487" s="29"/>
      <c r="G10487" s="29"/>
      <c r="H10487" s="30" t="n">
        <v>792</v>
      </c>
      <c r="I10487" s="31" t="n">
        <v>46197</v>
      </c>
      <c r="J10487" s="30" t="n">
        <v>792</v>
      </c>
      <c r="K10487" s="29" t="s">
        <v>120</v>
      </c>
      <c r="L10487" s="29" t="s">
        <v>2609</v>
      </c>
      <c r="M10487" s="29"/>
      <c r="N10487" s="29" t="s">
        <v>122</v>
      </c>
      <c r="O10487" s="31" t="n">
        <v>46590</v>
      </c>
      <c r="P10487" s="29" t="s">
        <v>123</v>
      </c>
      <c r="Q10487" s="29" t="n">
        <f aca="false">IFERROR(VALUE(L10487),"")</f>
        <v>88</v>
      </c>
      <c r="R10487" s="29" t="n">
        <f aca="true">IF(O10487="","",O10487-TODAY())</f>
        <v>305</v>
      </c>
      <c r="S10487" s="29" t="str">
        <f aca="false">IF(C10487="&lt;&lt; vazio &gt;&gt;","VAZIA",IF(AND(O10487&lt;&gt;"",R10487&lt;0),"VENCIDO",IF(AND(O10487&lt;&gt;"",R10487&lt;=Parametros!$B$10),"PRÓX. VENCIMENTO",IF(F10487="Q","QUALIDADE",IF(F10487="S","BLOQUEADO",IF(F10487="R","RESTRITO/DEVOLUÇÃO",IF(OR(N10487="QUAR",N10487="QRES"),"QUARENTENA",IF(OR(B10487="DESCARTE",B10487="DEVOLUÇÃO"),"DESCARTE/DEVOLUÇÃO",IF(AND(D10487="",K10487&lt;&gt;""),"SEM LOTE",IF(AND(Q10487&lt;&gt;"",Q10487&gt;=Parametros!$B$11),"PARADO/SEM GIRO","OK"))))))))))</f>
        <v>OK</v>
      </c>
      <c r="T10487" s="29" t="str">
        <f aca="false">IF(AND($S10487="PARADO/SEM GIRO",$K10487="KG",OR(Painel!$B$5="(Todos)",A10487=Painel!$B$5)*OR(Painel!$E$5="(Todos)",P10487=Painel!$E$5)),$J10487+ROW()/10000000,"")</f>
        <v/>
      </c>
      <c r="U10487" s="29" t="str">
        <f aca="false">IF(AND($S10487="VENCIDO",$K10487="KG",OR(Painel!$B$5="(Todos)",A10487=Painel!$B$5)*OR(Painel!$E$5="(Todos)",P10487=Painel!$E$5)),$J10487+ROW()/10000000,"")</f>
        <v/>
      </c>
    </row>
    <row r="10488" customFormat="false" ht="15" hidden="false" customHeight="false" outlineLevel="0" collapsed="false">
      <c r="A10488" s="29" t="s">
        <v>17630</v>
      </c>
      <c r="B10488" s="29" t="s">
        <v>17631</v>
      </c>
      <c r="C10488" s="29" t="s">
        <v>3520</v>
      </c>
      <c r="D10488" s="29" t="s">
        <v>17665</v>
      </c>
      <c r="E10488" s="29" t="n">
        <v>99</v>
      </c>
      <c r="F10488" s="29"/>
      <c r="G10488" s="29"/>
      <c r="H10488" s="30" t="n">
        <v>360</v>
      </c>
      <c r="I10488" s="31" t="n">
        <v>46197</v>
      </c>
      <c r="J10488" s="30" t="n">
        <v>360</v>
      </c>
      <c r="K10488" s="29" t="s">
        <v>120</v>
      </c>
      <c r="L10488" s="29" t="s">
        <v>2609</v>
      </c>
      <c r="M10488" s="29"/>
      <c r="N10488" s="29" t="s">
        <v>122</v>
      </c>
      <c r="O10488" s="31" t="n">
        <v>46642</v>
      </c>
      <c r="P10488" s="29" t="s">
        <v>123</v>
      </c>
      <c r="Q10488" s="29" t="n">
        <f aca="false">IFERROR(VALUE(L10488),"")</f>
        <v>88</v>
      </c>
      <c r="R10488" s="29" t="n">
        <f aca="true">IF(O10488="","",O10488-TODAY())</f>
        <v>357</v>
      </c>
      <c r="S10488" s="29" t="str">
        <f aca="false">IF(C10488="&lt;&lt; vazio &gt;&gt;","VAZIA",IF(AND(O10488&lt;&gt;"",R10488&lt;0),"VENCIDO",IF(AND(O10488&lt;&gt;"",R10488&lt;=Parametros!$B$10),"PRÓX. VENCIMENTO",IF(F10488="Q","QUALIDADE",IF(F10488="S","BLOQUEADO",IF(F10488="R","RESTRITO/DEVOLUÇÃO",IF(OR(N10488="QUAR",N10488="QRES"),"QUARENTENA",IF(OR(B10488="DESCARTE",B10488="DEVOLUÇÃO"),"DESCARTE/DEVOLUÇÃO",IF(AND(D10488="",K10488&lt;&gt;""),"SEM LOTE",IF(AND(Q10488&lt;&gt;"",Q10488&gt;=Parametros!$B$11),"PARADO/SEM GIRO","OK"))))))))))</f>
        <v>OK</v>
      </c>
      <c r="T10488" s="29" t="str">
        <f aca="false">IF(AND($S10488="PARADO/SEM GIRO",$K10488="KG",OR(Painel!$B$5="(Todos)",A10488=Painel!$B$5)*OR(Painel!$E$5="(Todos)",P10488=Painel!$E$5)),$J10488+ROW()/10000000,"")</f>
        <v/>
      </c>
      <c r="U10488" s="29" t="str">
        <f aca="false">IF(AND($S10488="VENCIDO",$K10488="KG",OR(Painel!$B$5="(Todos)",A10488=Painel!$B$5)*OR(Painel!$E$5="(Todos)",P10488=Painel!$E$5)),$J10488+ROW()/10000000,"")</f>
        <v/>
      </c>
    </row>
    <row r="10489" customFormat="false" ht="15" hidden="false" customHeight="false" outlineLevel="0" collapsed="false">
      <c r="A10489" s="29" t="s">
        <v>17630</v>
      </c>
      <c r="B10489" s="29" t="s">
        <v>17631</v>
      </c>
      <c r="C10489" s="29" t="s">
        <v>418</v>
      </c>
      <c r="D10489" s="29" t="s">
        <v>17666</v>
      </c>
      <c r="E10489" s="29" t="n">
        <v>99</v>
      </c>
      <c r="F10489" s="29"/>
      <c r="G10489" s="29"/>
      <c r="H10489" s="30" t="n">
        <v>32.8</v>
      </c>
      <c r="I10489" s="31" t="n">
        <v>46254</v>
      </c>
      <c r="J10489" s="30" t="n">
        <v>32.8</v>
      </c>
      <c r="K10489" s="29" t="s">
        <v>120</v>
      </c>
      <c r="L10489" s="29" t="s">
        <v>1458</v>
      </c>
      <c r="M10489" s="29"/>
      <c r="N10489" s="29" t="s">
        <v>122</v>
      </c>
      <c r="O10489" s="31" t="n">
        <v>46697</v>
      </c>
      <c r="P10489" s="29" t="s">
        <v>123</v>
      </c>
      <c r="Q10489" s="29" t="n">
        <f aca="false">IFERROR(VALUE(L10489),"")</f>
        <v>31</v>
      </c>
      <c r="R10489" s="29" t="n">
        <f aca="true">IF(O10489="","",O10489-TODAY())</f>
        <v>412</v>
      </c>
      <c r="S10489" s="29" t="str">
        <f aca="false">IF(C10489="&lt;&lt; vazio &gt;&gt;","VAZIA",IF(AND(O10489&lt;&gt;"",R10489&lt;0),"VENCIDO",IF(AND(O10489&lt;&gt;"",R10489&lt;=Parametros!$B$10),"PRÓX. VENCIMENTO",IF(F10489="Q","QUALIDADE",IF(F10489="S","BLOQUEADO",IF(F10489="R","RESTRITO/DEVOLUÇÃO",IF(OR(N10489="QUAR",N10489="QRES"),"QUARENTENA",IF(OR(B10489="DESCARTE",B10489="DEVOLUÇÃO"),"DESCARTE/DEVOLUÇÃO",IF(AND(D10489="",K10489&lt;&gt;""),"SEM LOTE",IF(AND(Q10489&lt;&gt;"",Q10489&gt;=Parametros!$B$11),"PARADO/SEM GIRO","OK"))))))))))</f>
        <v>OK</v>
      </c>
      <c r="T10489" s="29" t="str">
        <f aca="false">IF(AND($S10489="PARADO/SEM GIRO",$K10489="KG",OR(Painel!$B$5="(Todos)",A10489=Painel!$B$5)*OR(Painel!$E$5="(Todos)",P10489=Painel!$E$5)),$J10489+ROW()/10000000,"")</f>
        <v/>
      </c>
      <c r="U10489" s="29" t="str">
        <f aca="false">IF(AND($S10489="VENCIDO",$K10489="KG",OR(Painel!$B$5="(Todos)",A10489=Painel!$B$5)*OR(Painel!$E$5="(Todos)",P10489=Painel!$E$5)),$J10489+ROW()/10000000,"")</f>
        <v/>
      </c>
    </row>
    <row r="10490" customFormat="false" ht="15" hidden="false" customHeight="false" outlineLevel="0" collapsed="false">
      <c r="A10490" s="29" t="s">
        <v>17630</v>
      </c>
      <c r="B10490" s="29" t="s">
        <v>17631</v>
      </c>
      <c r="C10490" s="29" t="s">
        <v>135</v>
      </c>
      <c r="D10490" s="29" t="s">
        <v>17667</v>
      </c>
      <c r="E10490" s="29" t="n">
        <v>99</v>
      </c>
      <c r="F10490" s="29"/>
      <c r="G10490" s="29"/>
      <c r="H10490" s="30" t="n">
        <v>0.001</v>
      </c>
      <c r="I10490" s="31" t="n">
        <v>46200</v>
      </c>
      <c r="J10490" s="30" t="n">
        <v>0.001</v>
      </c>
      <c r="K10490" s="29" t="s">
        <v>120</v>
      </c>
      <c r="L10490" s="29" t="s">
        <v>6446</v>
      </c>
      <c r="M10490" s="29"/>
      <c r="N10490" s="29" t="s">
        <v>122</v>
      </c>
      <c r="O10490" s="31" t="n">
        <v>46375</v>
      </c>
      <c r="P10490" s="29" t="s">
        <v>123</v>
      </c>
      <c r="Q10490" s="29" t="n">
        <f aca="false">IFERROR(VALUE(L10490),"")</f>
        <v>86</v>
      </c>
      <c r="R10490" s="29" t="n">
        <f aca="true">IF(O10490="","",O10490-TODAY())</f>
        <v>90</v>
      </c>
      <c r="S10490" s="29" t="str">
        <f aca="false">IF(C10490="&lt;&lt; vazio &gt;&gt;","VAZIA",IF(AND(O10490&lt;&gt;"",R10490&lt;0),"VENCIDO",IF(AND(O10490&lt;&gt;"",R10490&lt;=Parametros!$B$10),"PRÓX. VENCIMENTO",IF(F10490="Q","QUALIDADE",IF(F10490="S","BLOQUEADO",IF(F10490="R","RESTRITO/DEVOLUÇÃO",IF(OR(N10490="QUAR",N10490="QRES"),"QUARENTENA",IF(OR(B10490="DESCARTE",B10490="DEVOLUÇÃO"),"DESCARTE/DEVOLUÇÃO",IF(AND(D10490="",K10490&lt;&gt;""),"SEM LOTE",IF(AND(Q10490&lt;&gt;"",Q10490&gt;=Parametros!$B$11),"PARADO/SEM GIRO","OK"))))))))))</f>
        <v>OK</v>
      </c>
      <c r="T10490" s="29" t="str">
        <f aca="false">IF(AND($S10490="PARADO/SEM GIRO",$K10490="KG",OR(Painel!$B$5="(Todos)",A10490=Painel!$B$5)*OR(Painel!$E$5="(Todos)",P10490=Painel!$E$5)),$J10490+ROW()/10000000,"")</f>
        <v/>
      </c>
      <c r="U10490" s="29" t="str">
        <f aca="false">IF(AND($S10490="VENCIDO",$K10490="KG",OR(Painel!$B$5="(Todos)",A10490=Painel!$B$5)*OR(Painel!$E$5="(Todos)",P10490=Painel!$E$5)),$J10490+ROW()/10000000,"")</f>
        <v/>
      </c>
    </row>
    <row r="10491" customFormat="false" ht="15" hidden="false" customHeight="false" outlineLevel="0" collapsed="false">
      <c r="A10491" s="29" t="s">
        <v>17630</v>
      </c>
      <c r="B10491" s="29" t="s">
        <v>17631</v>
      </c>
      <c r="C10491" s="29" t="s">
        <v>679</v>
      </c>
      <c r="D10491" s="29" t="s">
        <v>17668</v>
      </c>
      <c r="E10491" s="29" t="n">
        <v>99</v>
      </c>
      <c r="F10491" s="29"/>
      <c r="G10491" s="29"/>
      <c r="H10491" s="30" t="n">
        <v>6</v>
      </c>
      <c r="I10491" s="31" t="n">
        <v>46196</v>
      </c>
      <c r="J10491" s="30" t="n">
        <v>6</v>
      </c>
      <c r="K10491" s="29" t="s">
        <v>120</v>
      </c>
      <c r="L10491" s="29" t="s">
        <v>3949</v>
      </c>
      <c r="M10491" s="29"/>
      <c r="N10491" s="29" t="s">
        <v>122</v>
      </c>
      <c r="O10491" s="31" t="n">
        <v>46487</v>
      </c>
      <c r="P10491" s="29" t="s">
        <v>123</v>
      </c>
      <c r="Q10491" s="29" t="n">
        <f aca="false">IFERROR(VALUE(L10491),"")</f>
        <v>89</v>
      </c>
      <c r="R10491" s="29" t="n">
        <f aca="true">IF(O10491="","",O10491-TODAY())</f>
        <v>202</v>
      </c>
      <c r="S10491" s="29" t="str">
        <f aca="false">IF(C10491="&lt;&lt; vazio &gt;&gt;","VAZIA",IF(AND(O10491&lt;&gt;"",R10491&lt;0),"VENCIDO",IF(AND(O10491&lt;&gt;"",R10491&lt;=Parametros!$B$10),"PRÓX. VENCIMENTO",IF(F10491="Q","QUALIDADE",IF(F10491="S","BLOQUEADO",IF(F10491="R","RESTRITO/DEVOLUÇÃO",IF(OR(N10491="QUAR",N10491="QRES"),"QUARENTENA",IF(OR(B10491="DESCARTE",B10491="DEVOLUÇÃO"),"DESCARTE/DEVOLUÇÃO",IF(AND(D10491="",K10491&lt;&gt;""),"SEM LOTE",IF(AND(Q10491&lt;&gt;"",Q10491&gt;=Parametros!$B$11),"PARADO/SEM GIRO","OK"))))))))))</f>
        <v>OK</v>
      </c>
      <c r="T10491" s="29" t="str">
        <f aca="false">IF(AND($S10491="PARADO/SEM GIRO",$K10491="KG",OR(Painel!$B$5="(Todos)",A10491=Painel!$B$5)*OR(Painel!$E$5="(Todos)",P10491=Painel!$E$5)),$J10491+ROW()/10000000,"")</f>
        <v/>
      </c>
      <c r="U10491" s="29" t="str">
        <f aca="false">IF(AND($S10491="VENCIDO",$K10491="KG",OR(Painel!$B$5="(Todos)",A10491=Painel!$B$5)*OR(Painel!$E$5="(Todos)",P10491=Painel!$E$5)),$J10491+ROW()/10000000,"")</f>
        <v/>
      </c>
    </row>
    <row r="10492" customFormat="false" ht="15" hidden="false" customHeight="false" outlineLevel="0" collapsed="false">
      <c r="A10492" s="29" t="s">
        <v>17630</v>
      </c>
      <c r="B10492" s="29" t="s">
        <v>17631</v>
      </c>
      <c r="C10492" s="29" t="s">
        <v>139</v>
      </c>
      <c r="D10492" s="29" t="s">
        <v>17669</v>
      </c>
      <c r="E10492" s="29" t="n">
        <v>99</v>
      </c>
      <c r="F10492" s="29"/>
      <c r="G10492" s="29"/>
      <c r="H10492" s="30" t="n">
        <v>10</v>
      </c>
      <c r="I10492" s="31" t="n">
        <v>46196</v>
      </c>
      <c r="J10492" s="30" t="n">
        <v>10</v>
      </c>
      <c r="K10492" s="29" t="s">
        <v>120</v>
      </c>
      <c r="L10492" s="29" t="s">
        <v>3949</v>
      </c>
      <c r="M10492" s="29"/>
      <c r="N10492" s="29" t="s">
        <v>122</v>
      </c>
      <c r="O10492" s="31" t="n">
        <v>46520</v>
      </c>
      <c r="P10492" s="29" t="s">
        <v>123</v>
      </c>
      <c r="Q10492" s="29" t="n">
        <f aca="false">IFERROR(VALUE(L10492),"")</f>
        <v>89</v>
      </c>
      <c r="R10492" s="29" t="n">
        <f aca="true">IF(O10492="","",O10492-TODAY())</f>
        <v>235</v>
      </c>
      <c r="S10492" s="29" t="str">
        <f aca="false">IF(C10492="&lt;&lt; vazio &gt;&gt;","VAZIA",IF(AND(O10492&lt;&gt;"",R10492&lt;0),"VENCIDO",IF(AND(O10492&lt;&gt;"",R10492&lt;=Parametros!$B$10),"PRÓX. VENCIMENTO",IF(F10492="Q","QUALIDADE",IF(F10492="S","BLOQUEADO",IF(F10492="R","RESTRITO/DEVOLUÇÃO",IF(OR(N10492="QUAR",N10492="QRES"),"QUARENTENA",IF(OR(B10492="DESCARTE",B10492="DEVOLUÇÃO"),"DESCARTE/DEVOLUÇÃO",IF(AND(D10492="",K10492&lt;&gt;""),"SEM LOTE",IF(AND(Q10492&lt;&gt;"",Q10492&gt;=Parametros!$B$11),"PARADO/SEM GIRO","OK"))))))))))</f>
        <v>OK</v>
      </c>
      <c r="T10492" s="29" t="str">
        <f aca="false">IF(AND($S10492="PARADO/SEM GIRO",$K10492="KG",OR(Painel!$B$5="(Todos)",A10492=Painel!$B$5)*OR(Painel!$E$5="(Todos)",P10492=Painel!$E$5)),$J10492+ROW()/10000000,"")</f>
        <v/>
      </c>
      <c r="U10492" s="29" t="str">
        <f aca="false">IF(AND($S10492="VENCIDO",$K10492="KG",OR(Painel!$B$5="(Todos)",A10492=Painel!$B$5)*OR(Painel!$E$5="(Todos)",P10492=Painel!$E$5)),$J10492+ROW()/10000000,"")</f>
        <v/>
      </c>
    </row>
    <row r="10493" customFormat="false" ht="15" hidden="false" customHeight="false" outlineLevel="0" collapsed="false">
      <c r="A10493" s="29" t="s">
        <v>17630</v>
      </c>
      <c r="B10493" s="29" t="s">
        <v>17631</v>
      </c>
      <c r="C10493" s="29" t="s">
        <v>139</v>
      </c>
      <c r="D10493" s="29" t="s">
        <v>17670</v>
      </c>
      <c r="E10493" s="29" t="n">
        <v>99</v>
      </c>
      <c r="F10493" s="29"/>
      <c r="G10493" s="29"/>
      <c r="H10493" s="30" t="n">
        <v>8</v>
      </c>
      <c r="I10493" s="31" t="n">
        <v>46196</v>
      </c>
      <c r="J10493" s="30" t="n">
        <v>8</v>
      </c>
      <c r="K10493" s="29" t="s">
        <v>120</v>
      </c>
      <c r="L10493" s="29" t="s">
        <v>3949</v>
      </c>
      <c r="M10493" s="29"/>
      <c r="N10493" s="29" t="s">
        <v>122</v>
      </c>
      <c r="O10493" s="31" t="n">
        <v>46520</v>
      </c>
      <c r="P10493" s="29" t="s">
        <v>123</v>
      </c>
      <c r="Q10493" s="29" t="n">
        <f aca="false">IFERROR(VALUE(L10493),"")</f>
        <v>89</v>
      </c>
      <c r="R10493" s="29" t="n">
        <f aca="true">IF(O10493="","",O10493-TODAY())</f>
        <v>235</v>
      </c>
      <c r="S10493" s="29" t="str">
        <f aca="false">IF(C10493="&lt;&lt; vazio &gt;&gt;","VAZIA",IF(AND(O10493&lt;&gt;"",R10493&lt;0),"VENCIDO",IF(AND(O10493&lt;&gt;"",R10493&lt;=Parametros!$B$10),"PRÓX. VENCIMENTO",IF(F10493="Q","QUALIDADE",IF(F10493="S","BLOQUEADO",IF(F10493="R","RESTRITO/DEVOLUÇÃO",IF(OR(N10493="QUAR",N10493="QRES"),"QUARENTENA",IF(OR(B10493="DESCARTE",B10493="DEVOLUÇÃO"),"DESCARTE/DEVOLUÇÃO",IF(AND(D10493="",K10493&lt;&gt;""),"SEM LOTE",IF(AND(Q10493&lt;&gt;"",Q10493&gt;=Parametros!$B$11),"PARADO/SEM GIRO","OK"))))))))))</f>
        <v>OK</v>
      </c>
      <c r="T10493" s="29" t="str">
        <f aca="false">IF(AND($S10493="PARADO/SEM GIRO",$K10493="KG",OR(Painel!$B$5="(Todos)",A10493=Painel!$B$5)*OR(Painel!$E$5="(Todos)",P10493=Painel!$E$5)),$J10493+ROW()/10000000,"")</f>
        <v/>
      </c>
      <c r="U10493" s="29" t="str">
        <f aca="false">IF(AND($S10493="VENCIDO",$K10493="KG",OR(Painel!$B$5="(Todos)",A10493=Painel!$B$5)*OR(Painel!$E$5="(Todos)",P10493=Painel!$E$5)),$J10493+ROW()/10000000,"")</f>
        <v/>
      </c>
    </row>
    <row r="10494" customFormat="false" ht="15" hidden="false" customHeight="false" outlineLevel="0" collapsed="false">
      <c r="A10494" s="29" t="s">
        <v>17630</v>
      </c>
      <c r="B10494" s="29" t="s">
        <v>17631</v>
      </c>
      <c r="C10494" s="29" t="s">
        <v>1742</v>
      </c>
      <c r="D10494" s="29" t="s">
        <v>17671</v>
      </c>
      <c r="E10494" s="29" t="n">
        <v>99</v>
      </c>
      <c r="F10494" s="29"/>
      <c r="G10494" s="29"/>
      <c r="H10494" s="30" t="n">
        <v>11</v>
      </c>
      <c r="I10494" s="31" t="n">
        <v>46196</v>
      </c>
      <c r="J10494" s="30" t="n">
        <v>11</v>
      </c>
      <c r="K10494" s="29" t="s">
        <v>120</v>
      </c>
      <c r="L10494" s="29" t="s">
        <v>3949</v>
      </c>
      <c r="M10494" s="29"/>
      <c r="N10494" s="29" t="s">
        <v>122</v>
      </c>
      <c r="O10494" s="31" t="n">
        <v>46510</v>
      </c>
      <c r="P10494" s="29" t="s">
        <v>123</v>
      </c>
      <c r="Q10494" s="29" t="n">
        <f aca="false">IFERROR(VALUE(L10494),"")</f>
        <v>89</v>
      </c>
      <c r="R10494" s="29" t="n">
        <f aca="true">IF(O10494="","",O10494-TODAY())</f>
        <v>225</v>
      </c>
      <c r="S10494" s="29" t="str">
        <f aca="false">IF(C10494="&lt;&lt; vazio &gt;&gt;","VAZIA",IF(AND(O10494&lt;&gt;"",R10494&lt;0),"VENCIDO",IF(AND(O10494&lt;&gt;"",R10494&lt;=Parametros!$B$10),"PRÓX. VENCIMENTO",IF(F10494="Q","QUALIDADE",IF(F10494="S","BLOQUEADO",IF(F10494="R","RESTRITO/DEVOLUÇÃO",IF(OR(N10494="QUAR",N10494="QRES"),"QUARENTENA",IF(OR(B10494="DESCARTE",B10494="DEVOLUÇÃO"),"DESCARTE/DEVOLUÇÃO",IF(AND(D10494="",K10494&lt;&gt;""),"SEM LOTE",IF(AND(Q10494&lt;&gt;"",Q10494&gt;=Parametros!$B$11),"PARADO/SEM GIRO","OK"))))))))))</f>
        <v>OK</v>
      </c>
      <c r="T10494" s="29" t="str">
        <f aca="false">IF(AND($S10494="PARADO/SEM GIRO",$K10494="KG",OR(Painel!$B$5="(Todos)",A10494=Painel!$B$5)*OR(Painel!$E$5="(Todos)",P10494=Painel!$E$5)),$J10494+ROW()/10000000,"")</f>
        <v/>
      </c>
      <c r="U10494" s="29" t="str">
        <f aca="false">IF(AND($S10494="VENCIDO",$K10494="KG",OR(Painel!$B$5="(Todos)",A10494=Painel!$B$5)*OR(Painel!$E$5="(Todos)",P10494=Painel!$E$5)),$J10494+ROW()/10000000,"")</f>
        <v/>
      </c>
    </row>
    <row r="10495" customFormat="false" ht="15" hidden="false" customHeight="false" outlineLevel="0" collapsed="false">
      <c r="A10495" s="29" t="s">
        <v>17630</v>
      </c>
      <c r="B10495" s="29" t="s">
        <v>17631</v>
      </c>
      <c r="C10495" s="29" t="s">
        <v>1742</v>
      </c>
      <c r="D10495" s="29" t="s">
        <v>8148</v>
      </c>
      <c r="E10495" s="29" t="n">
        <v>99</v>
      </c>
      <c r="F10495" s="29"/>
      <c r="G10495" s="29"/>
      <c r="H10495" s="30" t="n">
        <v>10</v>
      </c>
      <c r="I10495" s="31" t="n">
        <v>46196</v>
      </c>
      <c r="J10495" s="30" t="n">
        <v>10</v>
      </c>
      <c r="K10495" s="29" t="s">
        <v>120</v>
      </c>
      <c r="L10495" s="29" t="s">
        <v>3949</v>
      </c>
      <c r="M10495" s="29"/>
      <c r="N10495" s="29" t="s">
        <v>122</v>
      </c>
      <c r="O10495" s="31" t="n">
        <v>46514</v>
      </c>
      <c r="P10495" s="29" t="s">
        <v>123</v>
      </c>
      <c r="Q10495" s="29" t="n">
        <f aca="false">IFERROR(VALUE(L10495),"")</f>
        <v>89</v>
      </c>
      <c r="R10495" s="29" t="n">
        <f aca="true">IF(O10495="","",O10495-TODAY())</f>
        <v>229</v>
      </c>
      <c r="S10495" s="29" t="str">
        <f aca="false">IF(C10495="&lt;&lt; vazio &gt;&gt;","VAZIA",IF(AND(O10495&lt;&gt;"",R10495&lt;0),"VENCIDO",IF(AND(O10495&lt;&gt;"",R10495&lt;=Parametros!$B$10),"PRÓX. VENCIMENTO",IF(F10495="Q","QUALIDADE",IF(F10495="S","BLOQUEADO",IF(F10495="R","RESTRITO/DEVOLUÇÃO",IF(OR(N10495="QUAR",N10495="QRES"),"QUARENTENA",IF(OR(B10495="DESCARTE",B10495="DEVOLUÇÃO"),"DESCARTE/DEVOLUÇÃO",IF(AND(D10495="",K10495&lt;&gt;""),"SEM LOTE",IF(AND(Q10495&lt;&gt;"",Q10495&gt;=Parametros!$B$11),"PARADO/SEM GIRO","OK"))))))))))</f>
        <v>OK</v>
      </c>
      <c r="T10495" s="29" t="str">
        <f aca="false">IF(AND($S10495="PARADO/SEM GIRO",$K10495="KG",OR(Painel!$B$5="(Todos)",A10495=Painel!$B$5)*OR(Painel!$E$5="(Todos)",P10495=Painel!$E$5)),$J10495+ROW()/10000000,"")</f>
        <v/>
      </c>
      <c r="U10495" s="29" t="str">
        <f aca="false">IF(AND($S10495="VENCIDO",$K10495="KG",OR(Painel!$B$5="(Todos)",A10495=Painel!$B$5)*OR(Painel!$E$5="(Todos)",P10495=Painel!$E$5)),$J10495+ROW()/10000000,"")</f>
        <v/>
      </c>
    </row>
    <row r="10496" customFormat="false" ht="15" hidden="false" customHeight="false" outlineLevel="0" collapsed="false">
      <c r="A10496" s="29" t="s">
        <v>17630</v>
      </c>
      <c r="B10496" s="29" t="s">
        <v>17631</v>
      </c>
      <c r="C10496" s="29" t="s">
        <v>1742</v>
      </c>
      <c r="D10496" s="29" t="s">
        <v>17672</v>
      </c>
      <c r="E10496" s="29" t="n">
        <v>99</v>
      </c>
      <c r="F10496" s="29"/>
      <c r="G10496" s="29"/>
      <c r="H10496" s="30" t="n">
        <v>500</v>
      </c>
      <c r="I10496" s="31" t="n">
        <v>46199</v>
      </c>
      <c r="J10496" s="30" t="n">
        <v>500</v>
      </c>
      <c r="K10496" s="29" t="s">
        <v>120</v>
      </c>
      <c r="L10496" s="29" t="s">
        <v>6446</v>
      </c>
      <c r="M10496" s="29"/>
      <c r="N10496" s="29" t="s">
        <v>122</v>
      </c>
      <c r="O10496" s="31" t="n">
        <v>46558</v>
      </c>
      <c r="P10496" s="29" t="s">
        <v>123</v>
      </c>
      <c r="Q10496" s="29" t="n">
        <f aca="false">IFERROR(VALUE(L10496),"")</f>
        <v>86</v>
      </c>
      <c r="R10496" s="29" t="n">
        <f aca="true">IF(O10496="","",O10496-TODAY())</f>
        <v>273</v>
      </c>
      <c r="S10496" s="29" t="str">
        <f aca="false">IF(C10496="&lt;&lt; vazio &gt;&gt;","VAZIA",IF(AND(O10496&lt;&gt;"",R10496&lt;0),"VENCIDO",IF(AND(O10496&lt;&gt;"",R10496&lt;=Parametros!$B$10),"PRÓX. VENCIMENTO",IF(F10496="Q","QUALIDADE",IF(F10496="S","BLOQUEADO",IF(F10496="R","RESTRITO/DEVOLUÇÃO",IF(OR(N10496="QUAR",N10496="QRES"),"QUARENTENA",IF(OR(B10496="DESCARTE",B10496="DEVOLUÇÃO"),"DESCARTE/DEVOLUÇÃO",IF(AND(D10496="",K10496&lt;&gt;""),"SEM LOTE",IF(AND(Q10496&lt;&gt;"",Q10496&gt;=Parametros!$B$11),"PARADO/SEM GIRO","OK"))))))))))</f>
        <v>OK</v>
      </c>
      <c r="T10496" s="29" t="str">
        <f aca="false">IF(AND($S10496="PARADO/SEM GIRO",$K10496="KG",OR(Painel!$B$5="(Todos)",A10496=Painel!$B$5)*OR(Painel!$E$5="(Todos)",P10496=Painel!$E$5)),$J10496+ROW()/10000000,"")</f>
        <v/>
      </c>
      <c r="U10496" s="29" t="str">
        <f aca="false">IF(AND($S10496="VENCIDO",$K10496="KG",OR(Painel!$B$5="(Todos)",A10496=Painel!$B$5)*OR(Painel!$E$5="(Todos)",P10496=Painel!$E$5)),$J10496+ROW()/10000000,"")</f>
        <v/>
      </c>
    </row>
    <row r="10497" customFormat="false" ht="15" hidden="false" customHeight="false" outlineLevel="0" collapsed="false">
      <c r="A10497" s="29" t="s">
        <v>17630</v>
      </c>
      <c r="B10497" s="29" t="s">
        <v>17631</v>
      </c>
      <c r="C10497" s="29" t="s">
        <v>231</v>
      </c>
      <c r="D10497" s="29" t="s">
        <v>17673</v>
      </c>
      <c r="E10497" s="29" t="n">
        <v>99</v>
      </c>
      <c r="F10497" s="29"/>
      <c r="G10497" s="29"/>
      <c r="H10497" s="30" t="n">
        <v>0.004</v>
      </c>
      <c r="I10497" s="31" t="n">
        <v>46200</v>
      </c>
      <c r="J10497" s="30" t="n">
        <v>0.004</v>
      </c>
      <c r="K10497" s="29" t="s">
        <v>120</v>
      </c>
      <c r="L10497" s="29" t="s">
        <v>6446</v>
      </c>
      <c r="M10497" s="29"/>
      <c r="N10497" s="29" t="s">
        <v>122</v>
      </c>
      <c r="O10497" s="31" t="n">
        <v>46403</v>
      </c>
      <c r="P10497" s="29" t="s">
        <v>123</v>
      </c>
      <c r="Q10497" s="29" t="n">
        <f aca="false">IFERROR(VALUE(L10497),"")</f>
        <v>86</v>
      </c>
      <c r="R10497" s="29" t="n">
        <f aca="true">IF(O10497="","",O10497-TODAY())</f>
        <v>118</v>
      </c>
      <c r="S10497" s="29" t="str">
        <f aca="false">IF(C10497="&lt;&lt; vazio &gt;&gt;","VAZIA",IF(AND(O10497&lt;&gt;"",R10497&lt;0),"VENCIDO",IF(AND(O10497&lt;&gt;"",R10497&lt;=Parametros!$B$10),"PRÓX. VENCIMENTO",IF(F10497="Q","QUALIDADE",IF(F10497="S","BLOQUEADO",IF(F10497="R","RESTRITO/DEVOLUÇÃO",IF(OR(N10497="QUAR",N10497="QRES"),"QUARENTENA",IF(OR(B10497="DESCARTE",B10497="DEVOLUÇÃO"),"DESCARTE/DEVOLUÇÃO",IF(AND(D10497="",K10497&lt;&gt;""),"SEM LOTE",IF(AND(Q10497&lt;&gt;"",Q10497&gt;=Parametros!$B$11),"PARADO/SEM GIRO","OK"))))))))))</f>
        <v>OK</v>
      </c>
      <c r="T10497" s="29" t="str">
        <f aca="false">IF(AND($S10497="PARADO/SEM GIRO",$K10497="KG",OR(Painel!$B$5="(Todos)",A10497=Painel!$B$5)*OR(Painel!$E$5="(Todos)",P10497=Painel!$E$5)),$J10497+ROW()/10000000,"")</f>
        <v/>
      </c>
      <c r="U10497" s="29" t="str">
        <f aca="false">IF(AND($S10497="VENCIDO",$K10497="KG",OR(Painel!$B$5="(Todos)",A10497=Painel!$B$5)*OR(Painel!$E$5="(Todos)",P10497=Painel!$E$5)),$J10497+ROW()/10000000,"")</f>
        <v/>
      </c>
    </row>
    <row r="10498" customFormat="false" ht="15" hidden="false" customHeight="false" outlineLevel="0" collapsed="false">
      <c r="A10498" s="29" t="s">
        <v>17630</v>
      </c>
      <c r="B10498" s="29" t="s">
        <v>17631</v>
      </c>
      <c r="C10498" s="29" t="s">
        <v>231</v>
      </c>
      <c r="D10498" s="29" t="s">
        <v>17674</v>
      </c>
      <c r="E10498" s="29" t="n">
        <v>99</v>
      </c>
      <c r="F10498" s="29"/>
      <c r="G10498" s="29"/>
      <c r="H10498" s="30" t="n">
        <v>0.006</v>
      </c>
      <c r="I10498" s="31" t="n">
        <v>46200</v>
      </c>
      <c r="J10498" s="30" t="n">
        <v>0.006</v>
      </c>
      <c r="K10498" s="29" t="s">
        <v>120</v>
      </c>
      <c r="L10498" s="29" t="s">
        <v>6446</v>
      </c>
      <c r="M10498" s="29"/>
      <c r="N10498" s="29" t="s">
        <v>122</v>
      </c>
      <c r="O10498" s="31" t="n">
        <v>46455</v>
      </c>
      <c r="P10498" s="29" t="s">
        <v>123</v>
      </c>
      <c r="Q10498" s="29" t="n">
        <f aca="false">IFERROR(VALUE(L10498),"")</f>
        <v>86</v>
      </c>
      <c r="R10498" s="29" t="n">
        <f aca="true">IF(O10498="","",O10498-TODAY())</f>
        <v>170</v>
      </c>
      <c r="S10498" s="29" t="str">
        <f aca="false">IF(C10498="&lt;&lt; vazio &gt;&gt;","VAZIA",IF(AND(O10498&lt;&gt;"",R10498&lt;0),"VENCIDO",IF(AND(O10498&lt;&gt;"",R10498&lt;=Parametros!$B$10),"PRÓX. VENCIMENTO",IF(F10498="Q","QUALIDADE",IF(F10498="S","BLOQUEADO",IF(F10498="R","RESTRITO/DEVOLUÇÃO",IF(OR(N10498="QUAR",N10498="QRES"),"QUARENTENA",IF(OR(B10498="DESCARTE",B10498="DEVOLUÇÃO"),"DESCARTE/DEVOLUÇÃO",IF(AND(D10498="",K10498&lt;&gt;""),"SEM LOTE",IF(AND(Q10498&lt;&gt;"",Q10498&gt;=Parametros!$B$11),"PARADO/SEM GIRO","OK"))))))))))</f>
        <v>OK</v>
      </c>
      <c r="T10498" s="29" t="str">
        <f aca="false">IF(AND($S10498="PARADO/SEM GIRO",$K10498="KG",OR(Painel!$B$5="(Todos)",A10498=Painel!$B$5)*OR(Painel!$E$5="(Todos)",P10498=Painel!$E$5)),$J10498+ROW()/10000000,"")</f>
        <v/>
      </c>
      <c r="U10498" s="29" t="str">
        <f aca="false">IF(AND($S10498="VENCIDO",$K10498="KG",OR(Painel!$B$5="(Todos)",A10498=Painel!$B$5)*OR(Painel!$E$5="(Todos)",P10498=Painel!$E$5)),$J10498+ROW()/10000000,"")</f>
        <v/>
      </c>
    </row>
    <row r="10499" customFormat="false" ht="15" hidden="false" customHeight="false" outlineLevel="0" collapsed="false">
      <c r="A10499" s="29" t="s">
        <v>17630</v>
      </c>
      <c r="B10499" s="29" t="s">
        <v>17631</v>
      </c>
      <c r="C10499" s="29" t="s">
        <v>231</v>
      </c>
      <c r="D10499" s="29" t="s">
        <v>17675</v>
      </c>
      <c r="E10499" s="29" t="n">
        <v>99</v>
      </c>
      <c r="F10499" s="29"/>
      <c r="G10499" s="29"/>
      <c r="H10499" s="30" t="n">
        <v>11.4</v>
      </c>
      <c r="I10499" s="31" t="n">
        <v>46196</v>
      </c>
      <c r="J10499" s="30" t="n">
        <v>11.4</v>
      </c>
      <c r="K10499" s="29" t="s">
        <v>120</v>
      </c>
      <c r="L10499" s="29" t="s">
        <v>3949</v>
      </c>
      <c r="M10499" s="29"/>
      <c r="N10499" s="29" t="s">
        <v>122</v>
      </c>
      <c r="O10499" s="31" t="n">
        <v>46517</v>
      </c>
      <c r="P10499" s="29" t="s">
        <v>123</v>
      </c>
      <c r="Q10499" s="29" t="n">
        <f aca="false">IFERROR(VALUE(L10499),"")</f>
        <v>89</v>
      </c>
      <c r="R10499" s="29" t="n">
        <f aca="true">IF(O10499="","",O10499-TODAY())</f>
        <v>232</v>
      </c>
      <c r="S10499" s="29" t="str">
        <f aca="false">IF(C10499="&lt;&lt; vazio &gt;&gt;","VAZIA",IF(AND(O10499&lt;&gt;"",R10499&lt;0),"VENCIDO",IF(AND(O10499&lt;&gt;"",R10499&lt;=Parametros!$B$10),"PRÓX. VENCIMENTO",IF(F10499="Q","QUALIDADE",IF(F10499="S","BLOQUEADO",IF(F10499="R","RESTRITO/DEVOLUÇÃO",IF(OR(N10499="QUAR",N10499="QRES"),"QUARENTENA",IF(OR(B10499="DESCARTE",B10499="DEVOLUÇÃO"),"DESCARTE/DEVOLUÇÃO",IF(AND(D10499="",K10499&lt;&gt;""),"SEM LOTE",IF(AND(Q10499&lt;&gt;"",Q10499&gt;=Parametros!$B$11),"PARADO/SEM GIRO","OK"))))))))))</f>
        <v>OK</v>
      </c>
      <c r="T10499" s="29" t="str">
        <f aca="false">IF(AND($S10499="PARADO/SEM GIRO",$K10499="KG",OR(Painel!$B$5="(Todos)",A10499=Painel!$B$5)*OR(Painel!$E$5="(Todos)",P10499=Painel!$E$5)),$J10499+ROW()/10000000,"")</f>
        <v/>
      </c>
      <c r="U10499" s="29" t="str">
        <f aca="false">IF(AND($S10499="VENCIDO",$K10499="KG",OR(Painel!$B$5="(Todos)",A10499=Painel!$B$5)*OR(Painel!$E$5="(Todos)",P10499=Painel!$E$5)),$J10499+ROW()/10000000,"")</f>
        <v/>
      </c>
    </row>
    <row r="10500" customFormat="false" ht="15" hidden="false" customHeight="false" outlineLevel="0" collapsed="false">
      <c r="A10500" s="29" t="s">
        <v>17630</v>
      </c>
      <c r="B10500" s="29" t="s">
        <v>17631</v>
      </c>
      <c r="C10500" s="29" t="s">
        <v>935</v>
      </c>
      <c r="D10500" s="29" t="s">
        <v>5118</v>
      </c>
      <c r="E10500" s="29" t="n">
        <v>99</v>
      </c>
      <c r="F10500" s="29"/>
      <c r="G10500" s="29"/>
      <c r="H10500" s="30" t="n">
        <v>36.36</v>
      </c>
      <c r="I10500" s="31" t="n">
        <v>46255</v>
      </c>
      <c r="J10500" s="30" t="n">
        <v>36.36</v>
      </c>
      <c r="K10500" s="29" t="s">
        <v>120</v>
      </c>
      <c r="L10500" s="29" t="s">
        <v>1458</v>
      </c>
      <c r="M10500" s="29"/>
      <c r="N10500" s="29" t="s">
        <v>122</v>
      </c>
      <c r="O10500" s="31" t="n">
        <v>46456</v>
      </c>
      <c r="P10500" s="29" t="s">
        <v>123</v>
      </c>
      <c r="Q10500" s="29" t="n">
        <f aca="false">IFERROR(VALUE(L10500),"")</f>
        <v>31</v>
      </c>
      <c r="R10500" s="29" t="n">
        <f aca="true">IF(O10500="","",O10500-TODAY())</f>
        <v>171</v>
      </c>
      <c r="S10500" s="29" t="str">
        <f aca="false">IF(C10500="&lt;&lt; vazio &gt;&gt;","VAZIA",IF(AND(O10500&lt;&gt;"",R10500&lt;0),"VENCIDO",IF(AND(O10500&lt;&gt;"",R10500&lt;=Parametros!$B$10),"PRÓX. VENCIMENTO",IF(F10500="Q","QUALIDADE",IF(F10500="S","BLOQUEADO",IF(F10500="R","RESTRITO/DEVOLUÇÃO",IF(OR(N10500="QUAR",N10500="QRES"),"QUARENTENA",IF(OR(B10500="DESCARTE",B10500="DEVOLUÇÃO"),"DESCARTE/DEVOLUÇÃO",IF(AND(D10500="",K10500&lt;&gt;""),"SEM LOTE",IF(AND(Q10500&lt;&gt;"",Q10500&gt;=Parametros!$B$11),"PARADO/SEM GIRO","OK"))))))))))</f>
        <v>OK</v>
      </c>
      <c r="T10500" s="29" t="str">
        <f aca="false">IF(AND($S10500="PARADO/SEM GIRO",$K10500="KG",OR(Painel!$B$5="(Todos)",A10500=Painel!$B$5)*OR(Painel!$E$5="(Todos)",P10500=Painel!$E$5)),$J10500+ROW()/10000000,"")</f>
        <v/>
      </c>
      <c r="U10500" s="29" t="str">
        <f aca="false">IF(AND($S10500="VENCIDO",$K10500="KG",OR(Painel!$B$5="(Todos)",A10500=Painel!$B$5)*OR(Painel!$E$5="(Todos)",P10500=Painel!$E$5)),$J10500+ROW()/10000000,"")</f>
        <v/>
      </c>
    </row>
    <row r="10501" customFormat="false" ht="15" hidden="false" customHeight="false" outlineLevel="0" collapsed="false">
      <c r="A10501" s="29" t="s">
        <v>17630</v>
      </c>
      <c r="B10501" s="29" t="s">
        <v>17631</v>
      </c>
      <c r="C10501" s="29" t="s">
        <v>935</v>
      </c>
      <c r="D10501" s="29" t="s">
        <v>17676</v>
      </c>
      <c r="E10501" s="29" t="n">
        <v>99</v>
      </c>
      <c r="F10501" s="29"/>
      <c r="G10501" s="29"/>
      <c r="H10501" s="30" t="n">
        <v>0.001</v>
      </c>
      <c r="I10501" s="31" t="n">
        <v>46200</v>
      </c>
      <c r="J10501" s="30" t="n">
        <v>0.001</v>
      </c>
      <c r="K10501" s="29" t="s">
        <v>120</v>
      </c>
      <c r="L10501" s="29" t="s">
        <v>6446</v>
      </c>
      <c r="M10501" s="29"/>
      <c r="N10501" s="29" t="s">
        <v>122</v>
      </c>
      <c r="O10501" s="31" t="n">
        <v>46456</v>
      </c>
      <c r="P10501" s="29" t="s">
        <v>123</v>
      </c>
      <c r="Q10501" s="29" t="n">
        <f aca="false">IFERROR(VALUE(L10501),"")</f>
        <v>86</v>
      </c>
      <c r="R10501" s="29" t="n">
        <f aca="true">IF(O10501="","",O10501-TODAY())</f>
        <v>171</v>
      </c>
      <c r="S10501" s="29" t="str">
        <f aca="false">IF(C10501="&lt;&lt; vazio &gt;&gt;","VAZIA",IF(AND(O10501&lt;&gt;"",R10501&lt;0),"VENCIDO",IF(AND(O10501&lt;&gt;"",R10501&lt;=Parametros!$B$10),"PRÓX. VENCIMENTO",IF(F10501="Q","QUALIDADE",IF(F10501="S","BLOQUEADO",IF(F10501="R","RESTRITO/DEVOLUÇÃO",IF(OR(N10501="QUAR",N10501="QRES"),"QUARENTENA",IF(OR(B10501="DESCARTE",B10501="DEVOLUÇÃO"),"DESCARTE/DEVOLUÇÃO",IF(AND(D10501="",K10501&lt;&gt;""),"SEM LOTE",IF(AND(Q10501&lt;&gt;"",Q10501&gt;=Parametros!$B$11),"PARADO/SEM GIRO","OK"))))))))))</f>
        <v>OK</v>
      </c>
      <c r="T10501" s="29" t="str">
        <f aca="false">IF(AND($S10501="PARADO/SEM GIRO",$K10501="KG",OR(Painel!$B$5="(Todos)",A10501=Painel!$B$5)*OR(Painel!$E$5="(Todos)",P10501=Painel!$E$5)),$J10501+ROW()/10000000,"")</f>
        <v/>
      </c>
      <c r="U10501" s="29" t="str">
        <f aca="false">IF(AND($S10501="VENCIDO",$K10501="KG",OR(Painel!$B$5="(Todos)",A10501=Painel!$B$5)*OR(Painel!$E$5="(Todos)",P10501=Painel!$E$5)),$J10501+ROW()/10000000,"")</f>
        <v/>
      </c>
    </row>
    <row r="10502" customFormat="false" ht="15" hidden="false" customHeight="false" outlineLevel="0" collapsed="false">
      <c r="A10502" s="29" t="s">
        <v>17630</v>
      </c>
      <c r="B10502" s="29" t="s">
        <v>17631</v>
      </c>
      <c r="C10502" s="29" t="s">
        <v>768</v>
      </c>
      <c r="D10502" s="29" t="s">
        <v>12804</v>
      </c>
      <c r="E10502" s="29" t="n">
        <v>99</v>
      </c>
      <c r="F10502" s="29"/>
      <c r="G10502" s="29"/>
      <c r="H10502" s="30" t="n">
        <v>13</v>
      </c>
      <c r="I10502" s="31" t="n">
        <v>46199</v>
      </c>
      <c r="J10502" s="30" t="n">
        <v>13</v>
      </c>
      <c r="K10502" s="29" t="s">
        <v>120</v>
      </c>
      <c r="L10502" s="29" t="s">
        <v>6446</v>
      </c>
      <c r="M10502" s="29"/>
      <c r="N10502" s="29" t="s">
        <v>122</v>
      </c>
      <c r="O10502" s="29"/>
      <c r="P10502" s="29" t="s">
        <v>123</v>
      </c>
      <c r="Q10502" s="29" t="n">
        <f aca="false">IFERROR(VALUE(L10502),"")</f>
        <v>86</v>
      </c>
      <c r="R10502" s="29" t="str">
        <f aca="true">IF(O10502="","",O10502-TODAY())</f>
        <v/>
      </c>
      <c r="S10502" s="29" t="str">
        <f aca="false">IF(C10502="&lt;&lt; vazio &gt;&gt;","VAZIA",IF(AND(O10502&lt;&gt;"",R10502&lt;0),"VENCIDO",IF(AND(O10502&lt;&gt;"",R10502&lt;=Parametros!$B$10),"PRÓX. VENCIMENTO",IF(F10502="Q","QUALIDADE",IF(F10502="S","BLOQUEADO",IF(F10502="R","RESTRITO/DEVOLUÇÃO",IF(OR(N10502="QUAR",N10502="QRES"),"QUARENTENA",IF(OR(B10502="DESCARTE",B10502="DEVOLUÇÃO"),"DESCARTE/DEVOLUÇÃO",IF(AND(D10502="",K10502&lt;&gt;""),"SEM LOTE",IF(AND(Q10502&lt;&gt;"",Q10502&gt;=Parametros!$B$11),"PARADO/SEM GIRO","OK"))))))))))</f>
        <v>OK</v>
      </c>
      <c r="T10502" s="29" t="str">
        <f aca="false">IF(AND($S10502="PARADO/SEM GIRO",$K10502="KG",OR(Painel!$B$5="(Todos)",A10502=Painel!$B$5)*OR(Painel!$E$5="(Todos)",P10502=Painel!$E$5)),$J10502+ROW()/10000000,"")</f>
        <v/>
      </c>
      <c r="U10502" s="29" t="str">
        <f aca="false">IF(AND($S10502="VENCIDO",$K10502="KG",OR(Painel!$B$5="(Todos)",A10502=Painel!$B$5)*OR(Painel!$E$5="(Todos)",P10502=Painel!$E$5)),$J10502+ROW()/10000000,"")</f>
        <v/>
      </c>
    </row>
    <row r="10503" customFormat="false" ht="15" hidden="false" customHeight="false" outlineLevel="0" collapsed="false">
      <c r="A10503" s="29" t="s">
        <v>17630</v>
      </c>
      <c r="B10503" s="29" t="s">
        <v>17631</v>
      </c>
      <c r="C10503" s="29" t="s">
        <v>581</v>
      </c>
      <c r="D10503" s="29" t="s">
        <v>17677</v>
      </c>
      <c r="E10503" s="29" t="n">
        <v>99</v>
      </c>
      <c r="F10503" s="29"/>
      <c r="G10503" s="29"/>
      <c r="H10503" s="30" t="n">
        <v>478</v>
      </c>
      <c r="I10503" s="31" t="n">
        <v>46196</v>
      </c>
      <c r="J10503" s="30" t="n">
        <v>478</v>
      </c>
      <c r="K10503" s="29" t="s">
        <v>120</v>
      </c>
      <c r="L10503" s="29" t="s">
        <v>3949</v>
      </c>
      <c r="M10503" s="29"/>
      <c r="N10503" s="29" t="s">
        <v>122</v>
      </c>
      <c r="O10503" s="31" t="n">
        <v>46557</v>
      </c>
      <c r="P10503" s="29" t="s">
        <v>123</v>
      </c>
      <c r="Q10503" s="29" t="n">
        <f aca="false">IFERROR(VALUE(L10503),"")</f>
        <v>89</v>
      </c>
      <c r="R10503" s="29" t="n">
        <f aca="true">IF(O10503="","",O10503-TODAY())</f>
        <v>272</v>
      </c>
      <c r="S10503" s="29" t="str">
        <f aca="false">IF(C10503="&lt;&lt; vazio &gt;&gt;","VAZIA",IF(AND(O10503&lt;&gt;"",R10503&lt;0),"VENCIDO",IF(AND(O10503&lt;&gt;"",R10503&lt;=Parametros!$B$10),"PRÓX. VENCIMENTO",IF(F10503="Q","QUALIDADE",IF(F10503="S","BLOQUEADO",IF(F10503="R","RESTRITO/DEVOLUÇÃO",IF(OR(N10503="QUAR",N10503="QRES"),"QUARENTENA",IF(OR(B10503="DESCARTE",B10503="DEVOLUÇÃO"),"DESCARTE/DEVOLUÇÃO",IF(AND(D10503="",K10503&lt;&gt;""),"SEM LOTE",IF(AND(Q10503&lt;&gt;"",Q10503&gt;=Parametros!$B$11),"PARADO/SEM GIRO","OK"))))))))))</f>
        <v>OK</v>
      </c>
      <c r="T10503" s="29" t="str">
        <f aca="false">IF(AND($S10503="PARADO/SEM GIRO",$K10503="KG",OR(Painel!$B$5="(Todos)",A10503=Painel!$B$5)*OR(Painel!$E$5="(Todos)",P10503=Painel!$E$5)),$J10503+ROW()/10000000,"")</f>
        <v/>
      </c>
      <c r="U10503" s="29" t="str">
        <f aca="false">IF(AND($S10503="VENCIDO",$K10503="KG",OR(Painel!$B$5="(Todos)",A10503=Painel!$B$5)*OR(Painel!$E$5="(Todos)",P10503=Painel!$E$5)),$J10503+ROW()/10000000,"")</f>
        <v/>
      </c>
    </row>
    <row r="10504" customFormat="false" ht="15" hidden="false" customHeight="false" outlineLevel="0" collapsed="false">
      <c r="A10504" s="29" t="s">
        <v>17630</v>
      </c>
      <c r="B10504" s="29" t="s">
        <v>17631</v>
      </c>
      <c r="C10504" s="29" t="s">
        <v>2042</v>
      </c>
      <c r="D10504" s="29" t="s">
        <v>17678</v>
      </c>
      <c r="E10504" s="29" t="n">
        <v>99</v>
      </c>
      <c r="F10504" s="29"/>
      <c r="G10504" s="29"/>
      <c r="H10504" s="30" t="n">
        <v>300</v>
      </c>
      <c r="I10504" s="31" t="n">
        <v>46276</v>
      </c>
      <c r="J10504" s="30" t="n">
        <v>300</v>
      </c>
      <c r="K10504" s="29" t="s">
        <v>120</v>
      </c>
      <c r="L10504" s="29" t="s">
        <v>1719</v>
      </c>
      <c r="M10504" s="29"/>
      <c r="N10504" s="29" t="s">
        <v>122</v>
      </c>
      <c r="O10504" s="31" t="n">
        <v>46689</v>
      </c>
      <c r="P10504" s="29" t="s">
        <v>235</v>
      </c>
      <c r="Q10504" s="29" t="n">
        <f aca="false">IFERROR(VALUE(L10504),"")</f>
        <v>38</v>
      </c>
      <c r="R10504" s="29" t="n">
        <f aca="true">IF(O10504="","",O10504-TODAY())</f>
        <v>404</v>
      </c>
      <c r="S10504" s="29" t="str">
        <f aca="false">IF(C10504="&lt;&lt; vazio &gt;&gt;","VAZIA",IF(AND(O10504&lt;&gt;"",R10504&lt;0),"VENCIDO",IF(AND(O10504&lt;&gt;"",R10504&lt;=Parametros!$B$10),"PRÓX. VENCIMENTO",IF(F10504="Q","QUALIDADE",IF(F10504="S","BLOQUEADO",IF(F10504="R","RESTRITO/DEVOLUÇÃO",IF(OR(N10504="QUAR",N10504="QRES"),"QUARENTENA",IF(OR(B10504="DESCARTE",B10504="DEVOLUÇÃO"),"DESCARTE/DEVOLUÇÃO",IF(AND(D10504="",K10504&lt;&gt;""),"SEM LOTE",IF(AND(Q10504&lt;&gt;"",Q10504&gt;=Parametros!$B$11),"PARADO/SEM GIRO","OK"))))))))))</f>
        <v>OK</v>
      </c>
      <c r="T10504" s="29" t="str">
        <f aca="false">IF(AND($S10504="PARADO/SEM GIRO",$K10504="KG",OR(Painel!$B$5="(Todos)",A10504=Painel!$B$5)*OR(Painel!$E$5="(Todos)",P10504=Painel!$E$5)),$J10504+ROW()/10000000,"")</f>
        <v/>
      </c>
      <c r="U10504" s="29" t="str">
        <f aca="false">IF(AND($S10504="VENCIDO",$K10504="KG",OR(Painel!$B$5="(Todos)",A10504=Painel!$B$5)*OR(Painel!$E$5="(Todos)",P10504=Painel!$E$5)),$J10504+ROW()/10000000,"")</f>
        <v/>
      </c>
    </row>
    <row r="10505" customFormat="false" ht="15" hidden="false" customHeight="false" outlineLevel="0" collapsed="false">
      <c r="A10505" s="29" t="s">
        <v>17630</v>
      </c>
      <c r="B10505" s="29" t="s">
        <v>17631</v>
      </c>
      <c r="C10505" s="29" t="s">
        <v>2042</v>
      </c>
      <c r="D10505" s="29" t="s">
        <v>17679</v>
      </c>
      <c r="E10505" s="29" t="n">
        <v>99</v>
      </c>
      <c r="F10505" s="29"/>
      <c r="G10505" s="29"/>
      <c r="H10505" s="30" t="n">
        <v>75</v>
      </c>
      <c r="I10505" s="31" t="n">
        <v>46258</v>
      </c>
      <c r="J10505" s="30" t="n">
        <v>75</v>
      </c>
      <c r="K10505" s="29" t="s">
        <v>120</v>
      </c>
      <c r="L10505" s="29" t="s">
        <v>1719</v>
      </c>
      <c r="M10505" s="29"/>
      <c r="N10505" s="29" t="s">
        <v>122</v>
      </c>
      <c r="O10505" s="31" t="n">
        <v>46715</v>
      </c>
      <c r="P10505" s="29" t="s">
        <v>235</v>
      </c>
      <c r="Q10505" s="29" t="n">
        <f aca="false">IFERROR(VALUE(L10505),"")</f>
        <v>38</v>
      </c>
      <c r="R10505" s="29" t="n">
        <f aca="true">IF(O10505="","",O10505-TODAY())</f>
        <v>430</v>
      </c>
      <c r="S10505" s="29" t="str">
        <f aca="false">IF(C10505="&lt;&lt; vazio &gt;&gt;","VAZIA",IF(AND(O10505&lt;&gt;"",R10505&lt;0),"VENCIDO",IF(AND(O10505&lt;&gt;"",R10505&lt;=Parametros!$B$10),"PRÓX. VENCIMENTO",IF(F10505="Q","QUALIDADE",IF(F10505="S","BLOQUEADO",IF(F10505="R","RESTRITO/DEVOLUÇÃO",IF(OR(N10505="QUAR",N10505="QRES"),"QUARENTENA",IF(OR(B10505="DESCARTE",B10505="DEVOLUÇÃO"),"DESCARTE/DEVOLUÇÃO",IF(AND(D10505="",K10505&lt;&gt;""),"SEM LOTE",IF(AND(Q10505&lt;&gt;"",Q10505&gt;=Parametros!$B$11),"PARADO/SEM GIRO","OK"))))))))))</f>
        <v>OK</v>
      </c>
      <c r="T10505" s="29" t="str">
        <f aca="false">IF(AND($S10505="PARADO/SEM GIRO",$K10505="KG",OR(Painel!$B$5="(Todos)",A10505=Painel!$B$5)*OR(Painel!$E$5="(Todos)",P10505=Painel!$E$5)),$J10505+ROW()/10000000,"")</f>
        <v/>
      </c>
      <c r="U10505" s="29" t="str">
        <f aca="false">IF(AND($S10505="VENCIDO",$K10505="KG",OR(Painel!$B$5="(Todos)",A10505=Painel!$B$5)*OR(Painel!$E$5="(Todos)",P10505=Painel!$E$5)),$J10505+ROW()/10000000,"")</f>
        <v/>
      </c>
    </row>
    <row r="10506" customFormat="false" ht="15" hidden="false" customHeight="false" outlineLevel="0" collapsed="false">
      <c r="A10506" s="29" t="s">
        <v>17630</v>
      </c>
      <c r="B10506" s="29" t="s">
        <v>17631</v>
      </c>
      <c r="C10506" s="29" t="s">
        <v>2042</v>
      </c>
      <c r="D10506" s="29" t="s">
        <v>2043</v>
      </c>
      <c r="E10506" s="29" t="n">
        <v>99</v>
      </c>
      <c r="F10506" s="29"/>
      <c r="G10506" s="29"/>
      <c r="H10506" s="30" t="n">
        <v>25</v>
      </c>
      <c r="I10506" s="31" t="n">
        <v>46276</v>
      </c>
      <c r="J10506" s="30" t="n">
        <v>25</v>
      </c>
      <c r="K10506" s="29" t="s">
        <v>120</v>
      </c>
      <c r="L10506" s="29" t="s">
        <v>811</v>
      </c>
      <c r="M10506" s="29"/>
      <c r="N10506" s="29" t="s">
        <v>122</v>
      </c>
      <c r="O10506" s="31" t="n">
        <v>46781</v>
      </c>
      <c r="P10506" s="29" t="s">
        <v>235</v>
      </c>
      <c r="Q10506" s="29" t="n">
        <f aca="false">IFERROR(VALUE(L10506),"")</f>
        <v>29</v>
      </c>
      <c r="R10506" s="29" t="n">
        <f aca="true">IF(O10506="","",O10506-TODAY())</f>
        <v>496</v>
      </c>
      <c r="S10506" s="29" t="str">
        <f aca="false">IF(C10506="&lt;&lt; vazio &gt;&gt;","VAZIA",IF(AND(O10506&lt;&gt;"",R10506&lt;0),"VENCIDO",IF(AND(O10506&lt;&gt;"",R10506&lt;=Parametros!$B$10),"PRÓX. VENCIMENTO",IF(F10506="Q","QUALIDADE",IF(F10506="S","BLOQUEADO",IF(F10506="R","RESTRITO/DEVOLUÇÃO",IF(OR(N10506="QUAR",N10506="QRES"),"QUARENTENA",IF(OR(B10506="DESCARTE",B10506="DEVOLUÇÃO"),"DESCARTE/DEVOLUÇÃO",IF(AND(D10506="",K10506&lt;&gt;""),"SEM LOTE",IF(AND(Q10506&lt;&gt;"",Q10506&gt;=Parametros!$B$11),"PARADO/SEM GIRO","OK"))))))))))</f>
        <v>OK</v>
      </c>
      <c r="T10506" s="29" t="str">
        <f aca="false">IF(AND($S10506="PARADO/SEM GIRO",$K10506="KG",OR(Painel!$B$5="(Todos)",A10506=Painel!$B$5)*OR(Painel!$E$5="(Todos)",P10506=Painel!$E$5)),$J10506+ROW()/10000000,"")</f>
        <v/>
      </c>
      <c r="U10506" s="29" t="str">
        <f aca="false">IF(AND($S10506="VENCIDO",$K10506="KG",OR(Painel!$B$5="(Todos)",A10506=Painel!$B$5)*OR(Painel!$E$5="(Todos)",P10506=Painel!$E$5)),$J10506+ROW()/10000000,"")</f>
        <v/>
      </c>
    </row>
    <row r="10507" customFormat="false" ht="15" hidden="false" customHeight="false" outlineLevel="0" collapsed="false">
      <c r="A10507" s="29" t="s">
        <v>17630</v>
      </c>
      <c r="B10507" s="29" t="s">
        <v>17631</v>
      </c>
      <c r="C10507" s="29" t="s">
        <v>2118</v>
      </c>
      <c r="D10507" s="29" t="s">
        <v>17680</v>
      </c>
      <c r="E10507" s="29" t="n">
        <v>99</v>
      </c>
      <c r="F10507" s="29"/>
      <c r="G10507" s="29"/>
      <c r="H10507" s="30" t="n">
        <v>500</v>
      </c>
      <c r="I10507" s="31" t="n">
        <v>46275</v>
      </c>
      <c r="J10507" s="30" t="n">
        <v>500</v>
      </c>
      <c r="K10507" s="29" t="s">
        <v>120</v>
      </c>
      <c r="L10507" s="29" t="s">
        <v>1020</v>
      </c>
      <c r="M10507" s="29"/>
      <c r="N10507" s="29" t="s">
        <v>122</v>
      </c>
      <c r="O10507" s="31" t="n">
        <v>46863</v>
      </c>
      <c r="P10507" s="29" t="s">
        <v>235</v>
      </c>
      <c r="Q10507" s="29" t="n">
        <f aca="false">IFERROR(VALUE(L10507),"")</f>
        <v>60</v>
      </c>
      <c r="R10507" s="29" t="n">
        <f aca="true">IF(O10507="","",O10507-TODAY())</f>
        <v>578</v>
      </c>
      <c r="S10507" s="29" t="str">
        <f aca="false">IF(C10507="&lt;&lt; vazio &gt;&gt;","VAZIA",IF(AND(O10507&lt;&gt;"",R10507&lt;0),"VENCIDO",IF(AND(O10507&lt;&gt;"",R10507&lt;=Parametros!$B$10),"PRÓX. VENCIMENTO",IF(F10507="Q","QUALIDADE",IF(F10507="S","BLOQUEADO",IF(F10507="R","RESTRITO/DEVOLUÇÃO",IF(OR(N10507="QUAR",N10507="QRES"),"QUARENTENA",IF(OR(B10507="DESCARTE",B10507="DEVOLUÇÃO"),"DESCARTE/DEVOLUÇÃO",IF(AND(D10507="",K10507&lt;&gt;""),"SEM LOTE",IF(AND(Q10507&lt;&gt;"",Q10507&gt;=Parametros!$B$11),"PARADO/SEM GIRO","OK"))))))))))</f>
        <v>OK</v>
      </c>
      <c r="T10507" s="29" t="str">
        <f aca="false">IF(AND($S10507="PARADO/SEM GIRO",$K10507="KG",OR(Painel!$B$5="(Todos)",A10507=Painel!$B$5)*OR(Painel!$E$5="(Todos)",P10507=Painel!$E$5)),$J10507+ROW()/10000000,"")</f>
        <v/>
      </c>
      <c r="U10507" s="29" t="str">
        <f aca="false">IF(AND($S10507="VENCIDO",$K10507="KG",OR(Painel!$B$5="(Todos)",A10507=Painel!$B$5)*OR(Painel!$E$5="(Todos)",P10507=Painel!$E$5)),$J10507+ROW()/10000000,"")</f>
        <v/>
      </c>
    </row>
    <row r="10508" customFormat="false" ht="15" hidden="false" customHeight="false" outlineLevel="0" collapsed="false">
      <c r="A10508" s="29" t="s">
        <v>17630</v>
      </c>
      <c r="B10508" s="29" t="s">
        <v>17631</v>
      </c>
      <c r="C10508" s="29" t="s">
        <v>236</v>
      </c>
      <c r="D10508" s="29" t="s">
        <v>237</v>
      </c>
      <c r="E10508" s="29" t="n">
        <v>99</v>
      </c>
      <c r="F10508" s="29"/>
      <c r="G10508" s="29"/>
      <c r="H10508" s="30" t="n">
        <v>102</v>
      </c>
      <c r="I10508" s="31" t="n">
        <v>46280</v>
      </c>
      <c r="J10508" s="30" t="n">
        <v>102</v>
      </c>
      <c r="K10508" s="29" t="s">
        <v>120</v>
      </c>
      <c r="L10508" s="29" t="s">
        <v>1458</v>
      </c>
      <c r="M10508" s="29"/>
      <c r="N10508" s="29" t="s">
        <v>122</v>
      </c>
      <c r="O10508" s="31" t="n">
        <v>46938</v>
      </c>
      <c r="P10508" s="29" t="s">
        <v>235</v>
      </c>
      <c r="Q10508" s="29" t="n">
        <f aca="false">IFERROR(VALUE(L10508),"")</f>
        <v>31</v>
      </c>
      <c r="R10508" s="29" t="n">
        <f aca="true">IF(O10508="","",O10508-TODAY())</f>
        <v>653</v>
      </c>
      <c r="S10508" s="29" t="str">
        <f aca="false">IF(C10508="&lt;&lt; vazio &gt;&gt;","VAZIA",IF(AND(O10508&lt;&gt;"",R10508&lt;0),"VENCIDO",IF(AND(O10508&lt;&gt;"",R10508&lt;=Parametros!$B$10),"PRÓX. VENCIMENTO",IF(F10508="Q","QUALIDADE",IF(F10508="S","BLOQUEADO",IF(F10508="R","RESTRITO/DEVOLUÇÃO",IF(OR(N10508="QUAR",N10508="QRES"),"QUARENTENA",IF(OR(B10508="DESCARTE",B10508="DEVOLUÇÃO"),"DESCARTE/DEVOLUÇÃO",IF(AND(D10508="",K10508&lt;&gt;""),"SEM LOTE",IF(AND(Q10508&lt;&gt;"",Q10508&gt;=Parametros!$B$11),"PARADO/SEM GIRO","OK"))))))))))</f>
        <v>OK</v>
      </c>
      <c r="T10508" s="29" t="str">
        <f aca="false">IF(AND($S10508="PARADO/SEM GIRO",$K10508="KG",OR(Painel!$B$5="(Todos)",A10508=Painel!$B$5)*OR(Painel!$E$5="(Todos)",P10508=Painel!$E$5)),$J10508+ROW()/10000000,"")</f>
        <v/>
      </c>
      <c r="U10508" s="29" t="str">
        <f aca="false">IF(AND($S10508="VENCIDO",$K10508="KG",OR(Painel!$B$5="(Todos)",A10508=Painel!$B$5)*OR(Painel!$E$5="(Todos)",P10508=Painel!$E$5)),$J10508+ROW()/10000000,"")</f>
        <v/>
      </c>
    </row>
    <row r="10509" customFormat="false" ht="15" hidden="false" customHeight="false" outlineLevel="0" collapsed="false">
      <c r="A10509" s="29" t="s">
        <v>17630</v>
      </c>
      <c r="B10509" s="29" t="s">
        <v>17631</v>
      </c>
      <c r="C10509" s="29" t="s">
        <v>236</v>
      </c>
      <c r="D10509" s="29" t="s">
        <v>2102</v>
      </c>
      <c r="E10509" s="29" t="n">
        <v>99</v>
      </c>
      <c r="F10509" s="29"/>
      <c r="G10509" s="29"/>
      <c r="H10509" s="30" t="n">
        <v>50</v>
      </c>
      <c r="I10509" s="31" t="n">
        <v>46283</v>
      </c>
      <c r="J10509" s="30" t="n">
        <v>50</v>
      </c>
      <c r="K10509" s="29" t="s">
        <v>120</v>
      </c>
      <c r="L10509" s="29" t="s">
        <v>216</v>
      </c>
      <c r="M10509" s="29"/>
      <c r="N10509" s="29" t="s">
        <v>122</v>
      </c>
      <c r="O10509" s="31" t="n">
        <v>46962</v>
      </c>
      <c r="P10509" s="29" t="s">
        <v>235</v>
      </c>
      <c r="Q10509" s="29" t="n">
        <f aca="false">IFERROR(VALUE(L10509),"")</f>
        <v>20</v>
      </c>
      <c r="R10509" s="29" t="n">
        <f aca="true">IF(O10509="","",O10509-TODAY())</f>
        <v>677</v>
      </c>
      <c r="S10509" s="29" t="str">
        <f aca="false">IF(C10509="&lt;&lt; vazio &gt;&gt;","VAZIA",IF(AND(O10509&lt;&gt;"",R10509&lt;0),"VENCIDO",IF(AND(O10509&lt;&gt;"",R10509&lt;=Parametros!$B$10),"PRÓX. VENCIMENTO",IF(F10509="Q","QUALIDADE",IF(F10509="S","BLOQUEADO",IF(F10509="R","RESTRITO/DEVOLUÇÃO",IF(OR(N10509="QUAR",N10509="QRES"),"QUARENTENA",IF(OR(B10509="DESCARTE",B10509="DEVOLUÇÃO"),"DESCARTE/DEVOLUÇÃO",IF(AND(D10509="",K10509&lt;&gt;""),"SEM LOTE",IF(AND(Q10509&lt;&gt;"",Q10509&gt;=Parametros!$B$11),"PARADO/SEM GIRO","OK"))))))))))</f>
        <v>OK</v>
      </c>
      <c r="T10509" s="29" t="str">
        <f aca="false">IF(AND($S10509="PARADO/SEM GIRO",$K10509="KG",OR(Painel!$B$5="(Todos)",A10509=Painel!$B$5)*OR(Painel!$E$5="(Todos)",P10509=Painel!$E$5)),$J10509+ROW()/10000000,"")</f>
        <v/>
      </c>
      <c r="U10509" s="29" t="str">
        <f aca="false">IF(AND($S10509="VENCIDO",$K10509="KG",OR(Painel!$B$5="(Todos)",A10509=Painel!$B$5)*OR(Painel!$E$5="(Todos)",P10509=Painel!$E$5)),$J10509+ROW()/10000000,"")</f>
        <v/>
      </c>
    </row>
    <row r="10510" customFormat="false" ht="15" hidden="false" customHeight="false" outlineLevel="0" collapsed="false">
      <c r="A10510" s="29" t="s">
        <v>17630</v>
      </c>
      <c r="B10510" s="29" t="s">
        <v>17631</v>
      </c>
      <c r="C10510" s="29" t="s">
        <v>473</v>
      </c>
      <c r="D10510" s="29" t="s">
        <v>17681</v>
      </c>
      <c r="E10510" s="29" t="n">
        <v>99</v>
      </c>
      <c r="F10510" s="29"/>
      <c r="G10510" s="29"/>
      <c r="H10510" s="30" t="n">
        <v>700</v>
      </c>
      <c r="I10510" s="31" t="n">
        <v>46196</v>
      </c>
      <c r="J10510" s="30" t="n">
        <v>700</v>
      </c>
      <c r="K10510" s="29" t="s">
        <v>120</v>
      </c>
      <c r="L10510" s="29" t="s">
        <v>3949</v>
      </c>
      <c r="M10510" s="29"/>
      <c r="N10510" s="29" t="s">
        <v>122</v>
      </c>
      <c r="O10510" s="31" t="n">
        <v>46510</v>
      </c>
      <c r="P10510" s="29" t="s">
        <v>123</v>
      </c>
      <c r="Q10510" s="29" t="n">
        <f aca="false">IFERROR(VALUE(L10510),"")</f>
        <v>89</v>
      </c>
      <c r="R10510" s="29" t="n">
        <f aca="true">IF(O10510="","",O10510-TODAY())</f>
        <v>225</v>
      </c>
      <c r="S10510" s="29" t="str">
        <f aca="false">IF(C10510="&lt;&lt; vazio &gt;&gt;","VAZIA",IF(AND(O10510&lt;&gt;"",R10510&lt;0),"VENCIDO",IF(AND(O10510&lt;&gt;"",R10510&lt;=Parametros!$B$10),"PRÓX. VENCIMENTO",IF(F10510="Q","QUALIDADE",IF(F10510="S","BLOQUEADO",IF(F10510="R","RESTRITO/DEVOLUÇÃO",IF(OR(N10510="QUAR",N10510="QRES"),"QUARENTENA",IF(OR(B10510="DESCARTE",B10510="DEVOLUÇÃO"),"DESCARTE/DEVOLUÇÃO",IF(AND(D10510="",K10510&lt;&gt;""),"SEM LOTE",IF(AND(Q10510&lt;&gt;"",Q10510&gt;=Parametros!$B$11),"PARADO/SEM GIRO","OK"))))))))))</f>
        <v>OK</v>
      </c>
      <c r="T10510" s="29" t="str">
        <f aca="false">IF(AND($S10510="PARADO/SEM GIRO",$K10510="KG",OR(Painel!$B$5="(Todos)",A10510=Painel!$B$5)*OR(Painel!$E$5="(Todos)",P10510=Painel!$E$5)),$J10510+ROW()/10000000,"")</f>
        <v/>
      </c>
      <c r="U10510" s="29" t="str">
        <f aca="false">IF(AND($S10510="VENCIDO",$K10510="KG",OR(Painel!$B$5="(Todos)",A10510=Painel!$B$5)*OR(Painel!$E$5="(Todos)",P10510=Painel!$E$5)),$J10510+ROW()/10000000,"")</f>
        <v/>
      </c>
    </row>
    <row r="10511" customFormat="false" ht="15" hidden="false" customHeight="false" outlineLevel="0" collapsed="false">
      <c r="A10511" s="29" t="s">
        <v>17630</v>
      </c>
      <c r="B10511" s="29" t="s">
        <v>17631</v>
      </c>
      <c r="C10511" s="29" t="s">
        <v>238</v>
      </c>
      <c r="D10511" s="29" t="s">
        <v>17682</v>
      </c>
      <c r="E10511" s="29" t="n">
        <v>99</v>
      </c>
      <c r="F10511" s="29" t="s">
        <v>189</v>
      </c>
      <c r="G10511" s="29"/>
      <c r="H10511" s="30" t="n">
        <v>25</v>
      </c>
      <c r="I10511" s="31" t="n">
        <v>46262</v>
      </c>
      <c r="J10511" s="30" t="n">
        <v>25</v>
      </c>
      <c r="K10511" s="29" t="s">
        <v>120</v>
      </c>
      <c r="L10511" s="29" t="s">
        <v>190</v>
      </c>
      <c r="M10511" s="29"/>
      <c r="N10511" s="29" t="s">
        <v>122</v>
      </c>
      <c r="O10511" s="31" t="n">
        <v>46690</v>
      </c>
      <c r="P10511" s="29" t="s">
        <v>235</v>
      </c>
      <c r="Q10511" s="29" t="n">
        <f aca="false">IFERROR(VALUE(L10511),"")</f>
        <v>23</v>
      </c>
      <c r="R10511" s="29" t="n">
        <f aca="true">IF(O10511="","",O10511-TODAY())</f>
        <v>405</v>
      </c>
      <c r="S10511" s="29" t="str">
        <f aca="false">IF(C10511="&lt;&lt; vazio &gt;&gt;","VAZIA",IF(AND(O10511&lt;&gt;"",R10511&lt;0),"VENCIDO",IF(AND(O10511&lt;&gt;"",R10511&lt;=Parametros!$B$10),"PRÓX. VENCIMENTO",IF(F10511="Q","QUALIDADE",IF(F10511="S","BLOQUEADO",IF(F10511="R","RESTRITO/DEVOLUÇÃO",IF(OR(N10511="QUAR",N10511="QRES"),"QUARENTENA",IF(OR(B10511="DESCARTE",B10511="DEVOLUÇÃO"),"DESCARTE/DEVOLUÇÃO",IF(AND(D10511="",K10511&lt;&gt;""),"SEM LOTE",IF(AND(Q10511&lt;&gt;"",Q10511&gt;=Parametros!$B$11),"PARADO/SEM GIRO","OK"))))))))))</f>
        <v>RESTRITO/DEVOLUÇÃO</v>
      </c>
      <c r="T10511" s="29" t="str">
        <f aca="false">IF(AND($S10511="PARADO/SEM GIRO",$K10511="KG",OR(Painel!$B$5="(Todos)",A10511=Painel!$B$5)*OR(Painel!$E$5="(Todos)",P10511=Painel!$E$5)),$J10511+ROW()/10000000,"")</f>
        <v/>
      </c>
      <c r="U10511" s="29" t="str">
        <f aca="false">IF(AND($S10511="VENCIDO",$K10511="KG",OR(Painel!$B$5="(Todos)",A10511=Painel!$B$5)*OR(Painel!$E$5="(Todos)",P10511=Painel!$E$5)),$J10511+ROW()/10000000,"")</f>
        <v/>
      </c>
    </row>
    <row r="10512" customFormat="false" ht="15" hidden="false" customHeight="false" outlineLevel="0" collapsed="false">
      <c r="A10512" s="29" t="s">
        <v>17630</v>
      </c>
      <c r="B10512" s="29" t="s">
        <v>17631</v>
      </c>
      <c r="C10512" s="29" t="s">
        <v>238</v>
      </c>
      <c r="D10512" s="29" t="s">
        <v>17683</v>
      </c>
      <c r="E10512" s="29" t="n">
        <v>99</v>
      </c>
      <c r="F10512" s="29" t="s">
        <v>189</v>
      </c>
      <c r="G10512" s="29"/>
      <c r="H10512" s="30" t="n">
        <v>250</v>
      </c>
      <c r="I10512" s="31" t="n">
        <v>46262</v>
      </c>
      <c r="J10512" s="30" t="n">
        <v>250</v>
      </c>
      <c r="K10512" s="29" t="s">
        <v>120</v>
      </c>
      <c r="L10512" s="29" t="s">
        <v>190</v>
      </c>
      <c r="M10512" s="29"/>
      <c r="N10512" s="29" t="s">
        <v>122</v>
      </c>
      <c r="O10512" s="31" t="n">
        <v>46757</v>
      </c>
      <c r="P10512" s="29" t="s">
        <v>235</v>
      </c>
      <c r="Q10512" s="29" t="n">
        <f aca="false">IFERROR(VALUE(L10512),"")</f>
        <v>23</v>
      </c>
      <c r="R10512" s="29" t="n">
        <f aca="true">IF(O10512="","",O10512-TODAY())</f>
        <v>472</v>
      </c>
      <c r="S10512" s="29" t="str">
        <f aca="false">IF(C10512="&lt;&lt; vazio &gt;&gt;","VAZIA",IF(AND(O10512&lt;&gt;"",R10512&lt;0),"VENCIDO",IF(AND(O10512&lt;&gt;"",R10512&lt;=Parametros!$B$10),"PRÓX. VENCIMENTO",IF(F10512="Q","QUALIDADE",IF(F10512="S","BLOQUEADO",IF(F10512="R","RESTRITO/DEVOLUÇÃO",IF(OR(N10512="QUAR",N10512="QRES"),"QUARENTENA",IF(OR(B10512="DESCARTE",B10512="DEVOLUÇÃO"),"DESCARTE/DEVOLUÇÃO",IF(AND(D10512="",K10512&lt;&gt;""),"SEM LOTE",IF(AND(Q10512&lt;&gt;"",Q10512&gt;=Parametros!$B$11),"PARADO/SEM GIRO","OK"))))))))))</f>
        <v>RESTRITO/DEVOLUÇÃO</v>
      </c>
      <c r="T10512" s="29" t="str">
        <f aca="false">IF(AND($S10512="PARADO/SEM GIRO",$K10512="KG",OR(Painel!$B$5="(Todos)",A10512=Painel!$B$5)*OR(Painel!$E$5="(Todos)",P10512=Painel!$E$5)),$J10512+ROW()/10000000,"")</f>
        <v/>
      </c>
      <c r="U10512" s="29" t="str">
        <f aca="false">IF(AND($S10512="VENCIDO",$K10512="KG",OR(Painel!$B$5="(Todos)",A10512=Painel!$B$5)*OR(Painel!$E$5="(Todos)",P10512=Painel!$E$5)),$J10512+ROW()/10000000,"")</f>
        <v/>
      </c>
    </row>
    <row r="10513" customFormat="false" ht="15" hidden="false" customHeight="false" outlineLevel="0" collapsed="false">
      <c r="A10513" s="29" t="s">
        <v>17630</v>
      </c>
      <c r="B10513" s="29" t="s">
        <v>17631</v>
      </c>
      <c r="C10513" s="29" t="s">
        <v>240</v>
      </c>
      <c r="D10513" s="29" t="s">
        <v>2253</v>
      </c>
      <c r="E10513" s="29" t="n">
        <v>99</v>
      </c>
      <c r="F10513" s="29"/>
      <c r="G10513" s="29"/>
      <c r="H10513" s="30" t="n">
        <v>1000</v>
      </c>
      <c r="I10513" s="31" t="n">
        <v>46247</v>
      </c>
      <c r="J10513" s="30" t="n">
        <v>1000</v>
      </c>
      <c r="K10513" s="29" t="s">
        <v>120</v>
      </c>
      <c r="L10513" s="29" t="s">
        <v>1719</v>
      </c>
      <c r="M10513" s="29"/>
      <c r="N10513" s="29" t="s">
        <v>1133</v>
      </c>
      <c r="O10513" s="31" t="n">
        <v>46862</v>
      </c>
      <c r="P10513" s="29" t="s">
        <v>235</v>
      </c>
      <c r="Q10513" s="29" t="n">
        <f aca="false">IFERROR(VALUE(L10513),"")</f>
        <v>38</v>
      </c>
      <c r="R10513" s="29" t="n">
        <f aca="true">IF(O10513="","",O10513-TODAY())</f>
        <v>577</v>
      </c>
      <c r="S10513" s="29" t="str">
        <f aca="false">IF(C10513="&lt;&lt; vazio &gt;&gt;","VAZIA",IF(AND(O10513&lt;&gt;"",R10513&lt;0),"VENCIDO",IF(AND(O10513&lt;&gt;"",R10513&lt;=Parametros!$B$10),"PRÓX. VENCIMENTO",IF(F10513="Q","QUALIDADE",IF(F10513="S","BLOQUEADO",IF(F10513="R","RESTRITO/DEVOLUÇÃO",IF(OR(N10513="QUAR",N10513="QRES"),"QUARENTENA",IF(OR(B10513="DESCARTE",B10513="DEVOLUÇÃO"),"DESCARTE/DEVOLUÇÃO",IF(AND(D10513="",K10513&lt;&gt;""),"SEM LOTE",IF(AND(Q10513&lt;&gt;"",Q10513&gt;=Parametros!$B$11),"PARADO/SEM GIRO","OK"))))))))))</f>
        <v>QUARENTENA</v>
      </c>
      <c r="T10513" s="29" t="str">
        <f aca="false">IF(AND($S10513="PARADO/SEM GIRO",$K10513="KG",OR(Painel!$B$5="(Todos)",A10513=Painel!$B$5)*OR(Painel!$E$5="(Todos)",P10513=Painel!$E$5)),$J10513+ROW()/10000000,"")</f>
        <v/>
      </c>
      <c r="U10513" s="29" t="str">
        <f aca="false">IF(AND($S10513="VENCIDO",$K10513="KG",OR(Painel!$B$5="(Todos)",A10513=Painel!$B$5)*OR(Painel!$E$5="(Todos)",P10513=Painel!$E$5)),$J10513+ROW()/10000000,"")</f>
        <v/>
      </c>
    </row>
    <row r="10514" customFormat="false" ht="15" hidden="false" customHeight="false" outlineLevel="0" collapsed="false">
      <c r="A10514" s="29" t="s">
        <v>17630</v>
      </c>
      <c r="B10514" s="29" t="s">
        <v>17631</v>
      </c>
      <c r="C10514" s="29" t="s">
        <v>240</v>
      </c>
      <c r="D10514" s="29" t="s">
        <v>17684</v>
      </c>
      <c r="E10514" s="29" t="n">
        <v>99</v>
      </c>
      <c r="F10514" s="29"/>
      <c r="G10514" s="29"/>
      <c r="H10514" s="30" t="n">
        <v>1775</v>
      </c>
      <c r="I10514" s="31" t="n">
        <v>46255</v>
      </c>
      <c r="J10514" s="30" t="n">
        <v>1775</v>
      </c>
      <c r="K10514" s="29" t="s">
        <v>120</v>
      </c>
      <c r="L10514" s="29" t="s">
        <v>296</v>
      </c>
      <c r="M10514" s="29"/>
      <c r="N10514" s="29" t="s">
        <v>122</v>
      </c>
      <c r="O10514" s="31" t="n">
        <v>46863</v>
      </c>
      <c r="P10514" s="29" t="s">
        <v>235</v>
      </c>
      <c r="Q10514" s="29" t="n">
        <f aca="false">IFERROR(VALUE(L10514),"")</f>
        <v>30</v>
      </c>
      <c r="R10514" s="29" t="n">
        <f aca="true">IF(O10514="","",O10514-TODAY())</f>
        <v>578</v>
      </c>
      <c r="S10514" s="29" t="str">
        <f aca="false">IF(C10514="&lt;&lt; vazio &gt;&gt;","VAZIA",IF(AND(O10514&lt;&gt;"",R10514&lt;0),"VENCIDO",IF(AND(O10514&lt;&gt;"",R10514&lt;=Parametros!$B$10),"PRÓX. VENCIMENTO",IF(F10514="Q","QUALIDADE",IF(F10514="S","BLOQUEADO",IF(F10514="R","RESTRITO/DEVOLUÇÃO",IF(OR(N10514="QUAR",N10514="QRES"),"QUARENTENA",IF(OR(B10514="DESCARTE",B10514="DEVOLUÇÃO"),"DESCARTE/DEVOLUÇÃO",IF(AND(D10514="",K10514&lt;&gt;""),"SEM LOTE",IF(AND(Q10514&lt;&gt;"",Q10514&gt;=Parametros!$B$11),"PARADO/SEM GIRO","OK"))))))))))</f>
        <v>OK</v>
      </c>
      <c r="T10514" s="29" t="str">
        <f aca="false">IF(AND($S10514="PARADO/SEM GIRO",$K10514="KG",OR(Painel!$B$5="(Todos)",A10514=Painel!$B$5)*OR(Painel!$E$5="(Todos)",P10514=Painel!$E$5)),$J10514+ROW()/10000000,"")</f>
        <v/>
      </c>
      <c r="U10514" s="29" t="str">
        <f aca="false">IF(AND($S10514="VENCIDO",$K10514="KG",OR(Painel!$B$5="(Todos)",A10514=Painel!$B$5)*OR(Painel!$E$5="(Todos)",P10514=Painel!$E$5)),$J10514+ROW()/10000000,"")</f>
        <v/>
      </c>
    </row>
    <row r="10515" customFormat="false" ht="15" hidden="false" customHeight="false" outlineLevel="0" collapsed="false">
      <c r="A10515" s="29" t="s">
        <v>17630</v>
      </c>
      <c r="B10515" s="29" t="s">
        <v>17631</v>
      </c>
      <c r="C10515" s="29" t="s">
        <v>240</v>
      </c>
      <c r="D10515" s="29" t="s">
        <v>17685</v>
      </c>
      <c r="E10515" s="29" t="n">
        <v>99</v>
      </c>
      <c r="F10515" s="29"/>
      <c r="G10515" s="29"/>
      <c r="H10515" s="30" t="n">
        <v>25</v>
      </c>
      <c r="I10515" s="31" t="n">
        <v>46282</v>
      </c>
      <c r="J10515" s="30" t="n">
        <v>25</v>
      </c>
      <c r="K10515" s="29" t="s">
        <v>120</v>
      </c>
      <c r="L10515" s="29" t="s">
        <v>2513</v>
      </c>
      <c r="M10515" s="29"/>
      <c r="N10515" s="29" t="s">
        <v>122</v>
      </c>
      <c r="O10515" s="31" t="n">
        <v>46974</v>
      </c>
      <c r="P10515" s="29" t="s">
        <v>235</v>
      </c>
      <c r="Q10515" s="29" t="n">
        <f aca="false">IFERROR(VALUE(L10515),"")</f>
        <v>18</v>
      </c>
      <c r="R10515" s="29" t="n">
        <f aca="true">IF(O10515="","",O10515-TODAY())</f>
        <v>689</v>
      </c>
      <c r="S10515" s="29" t="str">
        <f aca="false">IF(C10515="&lt;&lt; vazio &gt;&gt;","VAZIA",IF(AND(O10515&lt;&gt;"",R10515&lt;0),"VENCIDO",IF(AND(O10515&lt;&gt;"",R10515&lt;=Parametros!$B$10),"PRÓX. VENCIMENTO",IF(F10515="Q","QUALIDADE",IF(F10515="S","BLOQUEADO",IF(F10515="R","RESTRITO/DEVOLUÇÃO",IF(OR(N10515="QUAR",N10515="QRES"),"QUARENTENA",IF(OR(B10515="DESCARTE",B10515="DEVOLUÇÃO"),"DESCARTE/DEVOLUÇÃO",IF(AND(D10515="",K10515&lt;&gt;""),"SEM LOTE",IF(AND(Q10515&lt;&gt;"",Q10515&gt;=Parametros!$B$11),"PARADO/SEM GIRO","OK"))))))))))</f>
        <v>OK</v>
      </c>
      <c r="T10515" s="29" t="str">
        <f aca="false">IF(AND($S10515="PARADO/SEM GIRO",$K10515="KG",OR(Painel!$B$5="(Todos)",A10515=Painel!$B$5)*OR(Painel!$E$5="(Todos)",P10515=Painel!$E$5)),$J10515+ROW()/10000000,"")</f>
        <v/>
      </c>
      <c r="U10515" s="29" t="str">
        <f aca="false">IF(AND($S10515="VENCIDO",$K10515="KG",OR(Painel!$B$5="(Todos)",A10515=Painel!$B$5)*OR(Painel!$E$5="(Todos)",P10515=Painel!$E$5)),$J10515+ROW()/10000000,"")</f>
        <v/>
      </c>
    </row>
    <row r="10516" customFormat="false" ht="15" hidden="false" customHeight="false" outlineLevel="0" collapsed="false">
      <c r="A10516" s="29" t="s">
        <v>17630</v>
      </c>
      <c r="B10516" s="29" t="s">
        <v>17631</v>
      </c>
      <c r="C10516" s="29" t="s">
        <v>308</v>
      </c>
      <c r="D10516" s="29" t="s">
        <v>17686</v>
      </c>
      <c r="E10516" s="29" t="n">
        <v>99</v>
      </c>
      <c r="F10516" s="29"/>
      <c r="G10516" s="29"/>
      <c r="H10516" s="30" t="n">
        <v>315</v>
      </c>
      <c r="I10516" s="31" t="n">
        <v>46197</v>
      </c>
      <c r="J10516" s="30" t="n">
        <v>315</v>
      </c>
      <c r="K10516" s="29" t="s">
        <v>120</v>
      </c>
      <c r="L10516" s="29" t="s">
        <v>2609</v>
      </c>
      <c r="M10516" s="29"/>
      <c r="N10516" s="29" t="s">
        <v>122</v>
      </c>
      <c r="O10516" s="31" t="n">
        <v>46666</v>
      </c>
      <c r="P10516" s="29" t="s">
        <v>123</v>
      </c>
      <c r="Q10516" s="29" t="n">
        <f aca="false">IFERROR(VALUE(L10516),"")</f>
        <v>88</v>
      </c>
      <c r="R10516" s="29" t="n">
        <f aca="true">IF(O10516="","",O10516-TODAY())</f>
        <v>381</v>
      </c>
      <c r="S10516" s="29" t="str">
        <f aca="false">IF(C10516="&lt;&lt; vazio &gt;&gt;","VAZIA",IF(AND(O10516&lt;&gt;"",R10516&lt;0),"VENCIDO",IF(AND(O10516&lt;&gt;"",R10516&lt;=Parametros!$B$10),"PRÓX. VENCIMENTO",IF(F10516="Q","QUALIDADE",IF(F10516="S","BLOQUEADO",IF(F10516="R","RESTRITO/DEVOLUÇÃO",IF(OR(N10516="QUAR",N10516="QRES"),"QUARENTENA",IF(OR(B10516="DESCARTE",B10516="DEVOLUÇÃO"),"DESCARTE/DEVOLUÇÃO",IF(AND(D10516="",K10516&lt;&gt;""),"SEM LOTE",IF(AND(Q10516&lt;&gt;"",Q10516&gt;=Parametros!$B$11),"PARADO/SEM GIRO","OK"))))))))))</f>
        <v>OK</v>
      </c>
      <c r="T10516" s="29" t="str">
        <f aca="false">IF(AND($S10516="PARADO/SEM GIRO",$K10516="KG",OR(Painel!$B$5="(Todos)",A10516=Painel!$B$5)*OR(Painel!$E$5="(Todos)",P10516=Painel!$E$5)),$J10516+ROW()/10000000,"")</f>
        <v/>
      </c>
      <c r="U10516" s="29" t="str">
        <f aca="false">IF(AND($S10516="VENCIDO",$K10516="KG",OR(Painel!$B$5="(Todos)",A10516=Painel!$B$5)*OR(Painel!$E$5="(Todos)",P10516=Painel!$E$5)),$J10516+ROW()/10000000,"")</f>
        <v/>
      </c>
    </row>
    <row r="10517" customFormat="false" ht="15" hidden="false" customHeight="false" outlineLevel="0" collapsed="false">
      <c r="A10517" s="29" t="s">
        <v>17630</v>
      </c>
      <c r="B10517" s="29" t="s">
        <v>17631</v>
      </c>
      <c r="C10517" s="29" t="s">
        <v>308</v>
      </c>
      <c r="D10517" s="29" t="s">
        <v>17687</v>
      </c>
      <c r="E10517" s="29" t="n">
        <v>99</v>
      </c>
      <c r="F10517" s="29"/>
      <c r="G10517" s="29"/>
      <c r="H10517" s="30" t="n">
        <v>350</v>
      </c>
      <c r="I10517" s="31" t="n">
        <v>46197</v>
      </c>
      <c r="J10517" s="30" t="n">
        <v>350</v>
      </c>
      <c r="K10517" s="29" t="s">
        <v>120</v>
      </c>
      <c r="L10517" s="29" t="s">
        <v>2609</v>
      </c>
      <c r="M10517" s="29"/>
      <c r="N10517" s="29" t="s">
        <v>122</v>
      </c>
      <c r="O10517" s="31" t="n">
        <v>46668</v>
      </c>
      <c r="P10517" s="29" t="s">
        <v>123</v>
      </c>
      <c r="Q10517" s="29" t="n">
        <f aca="false">IFERROR(VALUE(L10517),"")</f>
        <v>88</v>
      </c>
      <c r="R10517" s="29" t="n">
        <f aca="true">IF(O10517="","",O10517-TODAY())</f>
        <v>383</v>
      </c>
      <c r="S10517" s="29" t="str">
        <f aca="false">IF(C10517="&lt;&lt; vazio &gt;&gt;","VAZIA",IF(AND(O10517&lt;&gt;"",R10517&lt;0),"VENCIDO",IF(AND(O10517&lt;&gt;"",R10517&lt;=Parametros!$B$10),"PRÓX. VENCIMENTO",IF(F10517="Q","QUALIDADE",IF(F10517="S","BLOQUEADO",IF(F10517="R","RESTRITO/DEVOLUÇÃO",IF(OR(N10517="QUAR",N10517="QRES"),"QUARENTENA",IF(OR(B10517="DESCARTE",B10517="DEVOLUÇÃO"),"DESCARTE/DEVOLUÇÃO",IF(AND(D10517="",K10517&lt;&gt;""),"SEM LOTE",IF(AND(Q10517&lt;&gt;"",Q10517&gt;=Parametros!$B$11),"PARADO/SEM GIRO","OK"))))))))))</f>
        <v>OK</v>
      </c>
      <c r="T10517" s="29" t="str">
        <f aca="false">IF(AND($S10517="PARADO/SEM GIRO",$K10517="KG",OR(Painel!$B$5="(Todos)",A10517=Painel!$B$5)*OR(Painel!$E$5="(Todos)",P10517=Painel!$E$5)),$J10517+ROW()/10000000,"")</f>
        <v/>
      </c>
      <c r="U10517" s="29" t="str">
        <f aca="false">IF(AND($S10517="VENCIDO",$K10517="KG",OR(Painel!$B$5="(Todos)",A10517=Painel!$B$5)*OR(Painel!$E$5="(Todos)",P10517=Painel!$E$5)),$J10517+ROW()/10000000,"")</f>
        <v/>
      </c>
    </row>
    <row r="10518" customFormat="false" ht="15" hidden="false" customHeight="false" outlineLevel="0" collapsed="false">
      <c r="A10518" s="29" t="s">
        <v>17630</v>
      </c>
      <c r="B10518" s="29" t="s">
        <v>17631</v>
      </c>
      <c r="C10518" s="29" t="s">
        <v>1716</v>
      </c>
      <c r="D10518" s="29" t="s">
        <v>17688</v>
      </c>
      <c r="E10518" s="29" t="n">
        <v>99</v>
      </c>
      <c r="F10518" s="29"/>
      <c r="G10518" s="29"/>
      <c r="H10518" s="30" t="n">
        <v>350</v>
      </c>
      <c r="I10518" s="31" t="n">
        <v>46247</v>
      </c>
      <c r="J10518" s="30" t="n">
        <v>350</v>
      </c>
      <c r="K10518" s="29" t="s">
        <v>120</v>
      </c>
      <c r="L10518" s="29" t="s">
        <v>1719</v>
      </c>
      <c r="M10518" s="29"/>
      <c r="N10518" s="29" t="s">
        <v>122</v>
      </c>
      <c r="O10518" s="29"/>
      <c r="P10518" s="29" t="s">
        <v>235</v>
      </c>
      <c r="Q10518" s="29" t="n">
        <f aca="false">IFERROR(VALUE(L10518),"")</f>
        <v>38</v>
      </c>
      <c r="R10518" s="29" t="str">
        <f aca="true">IF(O10518="","",O10518-TODAY())</f>
        <v/>
      </c>
      <c r="S10518" s="29" t="str">
        <f aca="false">IF(C10518="&lt;&lt; vazio &gt;&gt;","VAZIA",IF(AND(O10518&lt;&gt;"",R10518&lt;0),"VENCIDO",IF(AND(O10518&lt;&gt;"",R10518&lt;=Parametros!$B$10),"PRÓX. VENCIMENTO",IF(F10518="Q","QUALIDADE",IF(F10518="S","BLOQUEADO",IF(F10518="R","RESTRITO/DEVOLUÇÃO",IF(OR(N10518="QUAR",N10518="QRES"),"QUARENTENA",IF(OR(B10518="DESCARTE",B10518="DEVOLUÇÃO"),"DESCARTE/DEVOLUÇÃO",IF(AND(D10518="",K10518&lt;&gt;""),"SEM LOTE",IF(AND(Q10518&lt;&gt;"",Q10518&gt;=Parametros!$B$11),"PARADO/SEM GIRO","OK"))))))))))</f>
        <v>OK</v>
      </c>
      <c r="T10518" s="29" t="str">
        <f aca="false">IF(AND($S10518="PARADO/SEM GIRO",$K10518="KG",OR(Painel!$B$5="(Todos)",A10518=Painel!$B$5)*OR(Painel!$E$5="(Todos)",P10518=Painel!$E$5)),$J10518+ROW()/10000000,"")</f>
        <v/>
      </c>
      <c r="U10518" s="29" t="str">
        <f aca="false">IF(AND($S10518="VENCIDO",$K10518="KG",OR(Painel!$B$5="(Todos)",A10518=Painel!$B$5)*OR(Painel!$E$5="(Todos)",P10518=Painel!$E$5)),$J10518+ROW()/10000000,"")</f>
        <v/>
      </c>
    </row>
    <row r="10519" customFormat="false" ht="15" hidden="false" customHeight="false" outlineLevel="0" collapsed="false">
      <c r="A10519" s="29" t="s">
        <v>17630</v>
      </c>
      <c r="B10519" s="29" t="s">
        <v>17631</v>
      </c>
      <c r="C10519" s="29" t="s">
        <v>1716</v>
      </c>
      <c r="D10519" s="29" t="s">
        <v>17689</v>
      </c>
      <c r="E10519" s="29" t="n">
        <v>99</v>
      </c>
      <c r="F10519" s="29"/>
      <c r="G10519" s="29"/>
      <c r="H10519" s="30" t="n">
        <v>50</v>
      </c>
      <c r="I10519" s="31" t="n">
        <v>46247</v>
      </c>
      <c r="J10519" s="30" t="n">
        <v>50</v>
      </c>
      <c r="K10519" s="29" t="s">
        <v>120</v>
      </c>
      <c r="L10519" s="29" t="s">
        <v>1719</v>
      </c>
      <c r="M10519" s="29"/>
      <c r="N10519" s="29" t="s">
        <v>122</v>
      </c>
      <c r="O10519" s="29"/>
      <c r="P10519" s="29" t="s">
        <v>235</v>
      </c>
      <c r="Q10519" s="29" t="n">
        <f aca="false">IFERROR(VALUE(L10519),"")</f>
        <v>38</v>
      </c>
      <c r="R10519" s="29" t="str">
        <f aca="true">IF(O10519="","",O10519-TODAY())</f>
        <v/>
      </c>
      <c r="S10519" s="29" t="str">
        <f aca="false">IF(C10519="&lt;&lt; vazio &gt;&gt;","VAZIA",IF(AND(O10519&lt;&gt;"",R10519&lt;0),"VENCIDO",IF(AND(O10519&lt;&gt;"",R10519&lt;=Parametros!$B$10),"PRÓX. VENCIMENTO",IF(F10519="Q","QUALIDADE",IF(F10519="S","BLOQUEADO",IF(F10519="R","RESTRITO/DEVOLUÇÃO",IF(OR(N10519="QUAR",N10519="QRES"),"QUARENTENA",IF(OR(B10519="DESCARTE",B10519="DEVOLUÇÃO"),"DESCARTE/DEVOLUÇÃO",IF(AND(D10519="",K10519&lt;&gt;""),"SEM LOTE",IF(AND(Q10519&lt;&gt;"",Q10519&gt;=Parametros!$B$11),"PARADO/SEM GIRO","OK"))))))))))</f>
        <v>OK</v>
      </c>
      <c r="T10519" s="29" t="str">
        <f aca="false">IF(AND($S10519="PARADO/SEM GIRO",$K10519="KG",OR(Painel!$B$5="(Todos)",A10519=Painel!$B$5)*OR(Painel!$E$5="(Todos)",P10519=Painel!$E$5)),$J10519+ROW()/10000000,"")</f>
        <v/>
      </c>
      <c r="U10519" s="29" t="str">
        <f aca="false">IF(AND($S10519="VENCIDO",$K10519="KG",OR(Painel!$B$5="(Todos)",A10519=Painel!$B$5)*OR(Painel!$E$5="(Todos)",P10519=Painel!$E$5)),$J10519+ROW()/10000000,"")</f>
        <v/>
      </c>
    </row>
    <row r="10520" customFormat="false" ht="15" hidden="false" customHeight="false" outlineLevel="0" collapsed="false">
      <c r="A10520" s="29" t="s">
        <v>17630</v>
      </c>
      <c r="B10520" s="29" t="s">
        <v>17631</v>
      </c>
      <c r="C10520" s="29" t="s">
        <v>1716</v>
      </c>
      <c r="D10520" s="29" t="s">
        <v>1853</v>
      </c>
      <c r="E10520" s="29" t="n">
        <v>99</v>
      </c>
      <c r="F10520" s="29"/>
      <c r="G10520" s="29"/>
      <c r="H10520" s="30" t="n">
        <v>50</v>
      </c>
      <c r="I10520" s="31" t="n">
        <v>46281</v>
      </c>
      <c r="J10520" s="30" t="n">
        <v>50</v>
      </c>
      <c r="K10520" s="29" t="s">
        <v>120</v>
      </c>
      <c r="L10520" s="29" t="s">
        <v>284</v>
      </c>
      <c r="M10520" s="29"/>
      <c r="N10520" s="29" t="s">
        <v>122</v>
      </c>
      <c r="O10520" s="31" t="n">
        <v>46930</v>
      </c>
      <c r="P10520" s="29" t="s">
        <v>235</v>
      </c>
      <c r="Q10520" s="29" t="n">
        <f aca="false">IFERROR(VALUE(L10520),"")</f>
        <v>4</v>
      </c>
      <c r="R10520" s="29" t="n">
        <f aca="true">IF(O10520="","",O10520-TODAY())</f>
        <v>645</v>
      </c>
      <c r="S10520" s="29" t="str">
        <f aca="false">IF(C10520="&lt;&lt; vazio &gt;&gt;","VAZIA",IF(AND(O10520&lt;&gt;"",R10520&lt;0),"VENCIDO",IF(AND(O10520&lt;&gt;"",R10520&lt;=Parametros!$B$10),"PRÓX. VENCIMENTO",IF(F10520="Q","QUALIDADE",IF(F10520="S","BLOQUEADO",IF(F10520="R","RESTRITO/DEVOLUÇÃO",IF(OR(N10520="QUAR",N10520="QRES"),"QUARENTENA",IF(OR(B10520="DESCARTE",B10520="DEVOLUÇÃO"),"DESCARTE/DEVOLUÇÃO",IF(AND(D10520="",K10520&lt;&gt;""),"SEM LOTE",IF(AND(Q10520&lt;&gt;"",Q10520&gt;=Parametros!$B$11),"PARADO/SEM GIRO","OK"))))))))))</f>
        <v>OK</v>
      </c>
      <c r="T10520" s="29" t="str">
        <f aca="false">IF(AND($S10520="PARADO/SEM GIRO",$K10520="KG",OR(Painel!$B$5="(Todos)",A10520=Painel!$B$5)*OR(Painel!$E$5="(Todos)",P10520=Painel!$E$5)),$J10520+ROW()/10000000,"")</f>
        <v/>
      </c>
      <c r="U10520" s="29" t="str">
        <f aca="false">IF(AND($S10520="VENCIDO",$K10520="KG",OR(Painel!$B$5="(Todos)",A10520=Painel!$B$5)*OR(Painel!$E$5="(Todos)",P10520=Painel!$E$5)),$J10520+ROW()/10000000,"")</f>
        <v/>
      </c>
    </row>
    <row r="10521" customFormat="false" ht="15" hidden="false" customHeight="false" outlineLevel="0" collapsed="false">
      <c r="A10521" s="29" t="s">
        <v>17630</v>
      </c>
      <c r="B10521" s="29" t="s">
        <v>17631</v>
      </c>
      <c r="C10521" s="29" t="s">
        <v>371</v>
      </c>
      <c r="D10521" s="29" t="s">
        <v>17690</v>
      </c>
      <c r="E10521" s="29" t="n">
        <v>99</v>
      </c>
      <c r="F10521" s="29"/>
      <c r="G10521" s="29"/>
      <c r="H10521" s="30" t="n">
        <v>0.009</v>
      </c>
      <c r="I10521" s="31" t="n">
        <v>46191</v>
      </c>
      <c r="J10521" s="30" t="n">
        <v>0.009</v>
      </c>
      <c r="K10521" s="29" t="s">
        <v>120</v>
      </c>
      <c r="L10521" s="29" t="s">
        <v>5883</v>
      </c>
      <c r="M10521" s="29"/>
      <c r="N10521" s="29" t="s">
        <v>122</v>
      </c>
      <c r="O10521" s="31" t="n">
        <v>46662</v>
      </c>
      <c r="P10521" s="29" t="s">
        <v>123</v>
      </c>
      <c r="Q10521" s="29" t="n">
        <f aca="false">IFERROR(VALUE(L10521),"")</f>
        <v>97</v>
      </c>
      <c r="R10521" s="29" t="n">
        <f aca="true">IF(O10521="","",O10521-TODAY())</f>
        <v>377</v>
      </c>
      <c r="S10521" s="29" t="str">
        <f aca="false">IF(C10521="&lt;&lt; vazio &gt;&gt;","VAZIA",IF(AND(O10521&lt;&gt;"",R10521&lt;0),"VENCIDO",IF(AND(O10521&lt;&gt;"",R10521&lt;=Parametros!$B$10),"PRÓX. VENCIMENTO",IF(F10521="Q","QUALIDADE",IF(F10521="S","BLOQUEADO",IF(F10521="R","RESTRITO/DEVOLUÇÃO",IF(OR(N10521="QUAR",N10521="QRES"),"QUARENTENA",IF(OR(B10521="DESCARTE",B10521="DEVOLUÇÃO"),"DESCARTE/DEVOLUÇÃO",IF(AND(D10521="",K10521&lt;&gt;""),"SEM LOTE",IF(AND(Q10521&lt;&gt;"",Q10521&gt;=Parametros!$B$11),"PARADO/SEM GIRO","OK"))))))))))</f>
        <v>PARADO/SEM GIRO</v>
      </c>
      <c r="T10521" s="29" t="n">
        <f aca="false">IF(AND($S10521="PARADO/SEM GIRO",$K10521="KG",OR(Painel!$B$5="(Todos)",A10521=Painel!$B$5)*OR(Painel!$E$5="(Todos)",P10521=Painel!$E$5)),$J10521+ROW()/10000000,"")</f>
        <v>0.0100521</v>
      </c>
      <c r="U10521" s="29" t="str">
        <f aca="false">IF(AND($S10521="VENCIDO",$K10521="KG",OR(Painel!$B$5="(Todos)",A10521=Painel!$B$5)*OR(Painel!$E$5="(Todos)",P10521=Painel!$E$5)),$J10521+ROW()/10000000,"")</f>
        <v/>
      </c>
    </row>
    <row r="10522" customFormat="false" ht="15" hidden="false" customHeight="false" outlineLevel="0" collapsed="false">
      <c r="A10522" s="29" t="s">
        <v>17630</v>
      </c>
      <c r="B10522" s="29" t="s">
        <v>17631</v>
      </c>
      <c r="C10522" s="29" t="s">
        <v>373</v>
      </c>
      <c r="D10522" s="29" t="s">
        <v>5209</v>
      </c>
      <c r="E10522" s="29" t="n">
        <v>99</v>
      </c>
      <c r="F10522" s="29"/>
      <c r="G10522" s="29"/>
      <c r="H10522" s="30" t="n">
        <v>36.36</v>
      </c>
      <c r="I10522" s="31" t="n">
        <v>46255</v>
      </c>
      <c r="J10522" s="30" t="n">
        <v>36.36</v>
      </c>
      <c r="K10522" s="29" t="s">
        <v>120</v>
      </c>
      <c r="L10522" s="29" t="s">
        <v>1458</v>
      </c>
      <c r="M10522" s="29"/>
      <c r="N10522" s="29" t="s">
        <v>122</v>
      </c>
      <c r="O10522" s="31" t="n">
        <v>46648</v>
      </c>
      <c r="P10522" s="29" t="s">
        <v>123</v>
      </c>
      <c r="Q10522" s="29" t="n">
        <f aca="false">IFERROR(VALUE(L10522),"")</f>
        <v>31</v>
      </c>
      <c r="R10522" s="29" t="n">
        <f aca="true">IF(O10522="","",O10522-TODAY())</f>
        <v>363</v>
      </c>
      <c r="S10522" s="29" t="str">
        <f aca="false">IF(C10522="&lt;&lt; vazio &gt;&gt;","VAZIA",IF(AND(O10522&lt;&gt;"",R10522&lt;0),"VENCIDO",IF(AND(O10522&lt;&gt;"",R10522&lt;=Parametros!$B$10),"PRÓX. VENCIMENTO",IF(F10522="Q","QUALIDADE",IF(F10522="S","BLOQUEADO",IF(F10522="R","RESTRITO/DEVOLUÇÃO",IF(OR(N10522="QUAR",N10522="QRES"),"QUARENTENA",IF(OR(B10522="DESCARTE",B10522="DEVOLUÇÃO"),"DESCARTE/DEVOLUÇÃO",IF(AND(D10522="",K10522&lt;&gt;""),"SEM LOTE",IF(AND(Q10522&lt;&gt;"",Q10522&gt;=Parametros!$B$11),"PARADO/SEM GIRO","OK"))))))))))</f>
        <v>OK</v>
      </c>
      <c r="T10522" s="29" t="str">
        <f aca="false">IF(AND($S10522="PARADO/SEM GIRO",$K10522="KG",OR(Painel!$B$5="(Todos)",A10522=Painel!$B$5)*OR(Painel!$E$5="(Todos)",P10522=Painel!$E$5)),$J10522+ROW()/10000000,"")</f>
        <v/>
      </c>
      <c r="U10522" s="29" t="str">
        <f aca="false">IF(AND($S10522="VENCIDO",$K10522="KG",OR(Painel!$B$5="(Todos)",A10522=Painel!$B$5)*OR(Painel!$E$5="(Todos)",P10522=Painel!$E$5)),$J10522+ROW()/10000000,"")</f>
        <v/>
      </c>
    </row>
    <row r="10523" customFormat="false" ht="15" hidden="false" customHeight="false" outlineLevel="0" collapsed="false">
      <c r="A10523" s="29" t="s">
        <v>17630</v>
      </c>
      <c r="B10523" s="29" t="s">
        <v>17631</v>
      </c>
      <c r="C10523" s="29" t="s">
        <v>980</v>
      </c>
      <c r="D10523" s="29" t="s">
        <v>15666</v>
      </c>
      <c r="E10523" s="29" t="n">
        <v>99</v>
      </c>
      <c r="F10523" s="29"/>
      <c r="G10523" s="29"/>
      <c r="H10523" s="30" t="n">
        <v>36.36</v>
      </c>
      <c r="I10523" s="31" t="n">
        <v>46254</v>
      </c>
      <c r="J10523" s="30" t="n">
        <v>36.36</v>
      </c>
      <c r="K10523" s="29" t="s">
        <v>120</v>
      </c>
      <c r="L10523" s="29" t="s">
        <v>1458</v>
      </c>
      <c r="M10523" s="29"/>
      <c r="N10523" s="29" t="s">
        <v>122</v>
      </c>
      <c r="O10523" s="31" t="n">
        <v>46555</v>
      </c>
      <c r="P10523" s="29" t="s">
        <v>123</v>
      </c>
      <c r="Q10523" s="29" t="n">
        <f aca="false">IFERROR(VALUE(L10523),"")</f>
        <v>31</v>
      </c>
      <c r="R10523" s="29" t="n">
        <f aca="true">IF(O10523="","",O10523-TODAY())</f>
        <v>270</v>
      </c>
      <c r="S10523" s="29" t="str">
        <f aca="false">IF(C10523="&lt;&lt; vazio &gt;&gt;","VAZIA",IF(AND(O10523&lt;&gt;"",R10523&lt;0),"VENCIDO",IF(AND(O10523&lt;&gt;"",R10523&lt;=Parametros!$B$10),"PRÓX. VENCIMENTO",IF(F10523="Q","QUALIDADE",IF(F10523="S","BLOQUEADO",IF(F10523="R","RESTRITO/DEVOLUÇÃO",IF(OR(N10523="QUAR",N10523="QRES"),"QUARENTENA",IF(OR(B10523="DESCARTE",B10523="DEVOLUÇÃO"),"DESCARTE/DEVOLUÇÃO",IF(AND(D10523="",K10523&lt;&gt;""),"SEM LOTE",IF(AND(Q10523&lt;&gt;"",Q10523&gt;=Parametros!$B$11),"PARADO/SEM GIRO","OK"))))))))))</f>
        <v>OK</v>
      </c>
      <c r="T10523" s="29" t="str">
        <f aca="false">IF(AND($S10523="PARADO/SEM GIRO",$K10523="KG",OR(Painel!$B$5="(Todos)",A10523=Painel!$B$5)*OR(Painel!$E$5="(Todos)",P10523=Painel!$E$5)),$J10523+ROW()/10000000,"")</f>
        <v/>
      </c>
      <c r="U10523" s="29" t="str">
        <f aca="false">IF(AND($S10523="VENCIDO",$K10523="KG",OR(Painel!$B$5="(Todos)",A10523=Painel!$B$5)*OR(Painel!$E$5="(Todos)",P10523=Painel!$E$5)),$J10523+ROW()/10000000,"")</f>
        <v/>
      </c>
    </row>
    <row r="10524" customFormat="false" ht="15" hidden="false" customHeight="false" outlineLevel="0" collapsed="false">
      <c r="A10524" s="29" t="s">
        <v>17630</v>
      </c>
      <c r="B10524" s="29" t="s">
        <v>17631</v>
      </c>
      <c r="C10524" s="29" t="s">
        <v>741</v>
      </c>
      <c r="D10524" s="29" t="s">
        <v>17691</v>
      </c>
      <c r="E10524" s="29" t="n">
        <v>99</v>
      </c>
      <c r="F10524" s="29"/>
      <c r="G10524" s="29"/>
      <c r="H10524" s="30" t="n">
        <v>3</v>
      </c>
      <c r="I10524" s="31" t="n">
        <v>46196</v>
      </c>
      <c r="J10524" s="30" t="n">
        <v>3</v>
      </c>
      <c r="K10524" s="29" t="s">
        <v>120</v>
      </c>
      <c r="L10524" s="29" t="s">
        <v>3949</v>
      </c>
      <c r="M10524" s="29"/>
      <c r="N10524" s="29" t="s">
        <v>122</v>
      </c>
      <c r="O10524" s="31" t="n">
        <v>46491</v>
      </c>
      <c r="P10524" s="29" t="s">
        <v>123</v>
      </c>
      <c r="Q10524" s="29" t="n">
        <f aca="false">IFERROR(VALUE(L10524),"")</f>
        <v>89</v>
      </c>
      <c r="R10524" s="29" t="n">
        <f aca="true">IF(O10524="","",O10524-TODAY())</f>
        <v>206</v>
      </c>
      <c r="S10524" s="29" t="str">
        <f aca="false">IF(C10524="&lt;&lt; vazio &gt;&gt;","VAZIA",IF(AND(O10524&lt;&gt;"",R10524&lt;0),"VENCIDO",IF(AND(O10524&lt;&gt;"",R10524&lt;=Parametros!$B$10),"PRÓX. VENCIMENTO",IF(F10524="Q","QUALIDADE",IF(F10524="S","BLOQUEADO",IF(F10524="R","RESTRITO/DEVOLUÇÃO",IF(OR(N10524="QUAR",N10524="QRES"),"QUARENTENA",IF(OR(B10524="DESCARTE",B10524="DEVOLUÇÃO"),"DESCARTE/DEVOLUÇÃO",IF(AND(D10524="",K10524&lt;&gt;""),"SEM LOTE",IF(AND(Q10524&lt;&gt;"",Q10524&gt;=Parametros!$B$11),"PARADO/SEM GIRO","OK"))))))))))</f>
        <v>OK</v>
      </c>
      <c r="T10524" s="29" t="str">
        <f aca="false">IF(AND($S10524="PARADO/SEM GIRO",$K10524="KG",OR(Painel!$B$5="(Todos)",A10524=Painel!$B$5)*OR(Painel!$E$5="(Todos)",P10524=Painel!$E$5)),$J10524+ROW()/10000000,"")</f>
        <v/>
      </c>
      <c r="U10524" s="29" t="str">
        <f aca="false">IF(AND($S10524="VENCIDO",$K10524="KG",OR(Painel!$B$5="(Todos)",A10524=Painel!$B$5)*OR(Painel!$E$5="(Todos)",P10524=Painel!$E$5)),$J10524+ROW()/10000000,"")</f>
        <v/>
      </c>
    </row>
    <row r="10525" customFormat="false" ht="15" hidden="false" customHeight="false" outlineLevel="0" collapsed="false">
      <c r="A10525" s="29" t="s">
        <v>17630</v>
      </c>
      <c r="B10525" s="29" t="s">
        <v>17631</v>
      </c>
      <c r="C10525" s="29" t="s">
        <v>1274</v>
      </c>
      <c r="D10525" s="29" t="s">
        <v>17692</v>
      </c>
      <c r="E10525" s="29" t="n">
        <v>99</v>
      </c>
      <c r="F10525" s="29"/>
      <c r="G10525" s="29"/>
      <c r="H10525" s="30" t="n">
        <v>25</v>
      </c>
      <c r="I10525" s="31" t="n">
        <v>46196</v>
      </c>
      <c r="J10525" s="30" t="n">
        <v>25</v>
      </c>
      <c r="K10525" s="29" t="s">
        <v>120</v>
      </c>
      <c r="L10525" s="29" t="s">
        <v>3949</v>
      </c>
      <c r="M10525" s="29"/>
      <c r="N10525" s="29" t="s">
        <v>122</v>
      </c>
      <c r="O10525" s="31" t="n">
        <v>46497</v>
      </c>
      <c r="P10525" s="29" t="s">
        <v>123</v>
      </c>
      <c r="Q10525" s="29" t="n">
        <f aca="false">IFERROR(VALUE(L10525),"")</f>
        <v>89</v>
      </c>
      <c r="R10525" s="29" t="n">
        <f aca="true">IF(O10525="","",O10525-TODAY())</f>
        <v>212</v>
      </c>
      <c r="S10525" s="29" t="str">
        <f aca="false">IF(C10525="&lt;&lt; vazio &gt;&gt;","VAZIA",IF(AND(O10525&lt;&gt;"",R10525&lt;0),"VENCIDO",IF(AND(O10525&lt;&gt;"",R10525&lt;=Parametros!$B$10),"PRÓX. VENCIMENTO",IF(F10525="Q","QUALIDADE",IF(F10525="S","BLOQUEADO",IF(F10525="R","RESTRITO/DEVOLUÇÃO",IF(OR(N10525="QUAR",N10525="QRES"),"QUARENTENA",IF(OR(B10525="DESCARTE",B10525="DEVOLUÇÃO"),"DESCARTE/DEVOLUÇÃO",IF(AND(D10525="",K10525&lt;&gt;""),"SEM LOTE",IF(AND(Q10525&lt;&gt;"",Q10525&gt;=Parametros!$B$11),"PARADO/SEM GIRO","OK"))))))))))</f>
        <v>OK</v>
      </c>
      <c r="T10525" s="29" t="str">
        <f aca="false">IF(AND($S10525="PARADO/SEM GIRO",$K10525="KG",OR(Painel!$B$5="(Todos)",A10525=Painel!$B$5)*OR(Painel!$E$5="(Todos)",P10525=Painel!$E$5)),$J10525+ROW()/10000000,"")</f>
        <v/>
      </c>
      <c r="U10525" s="29" t="str">
        <f aca="false">IF(AND($S10525="VENCIDO",$K10525="KG",OR(Painel!$B$5="(Todos)",A10525=Painel!$B$5)*OR(Painel!$E$5="(Todos)",P10525=Painel!$E$5)),$J10525+ROW()/10000000,"")</f>
        <v/>
      </c>
    </row>
    <row r="10526" customFormat="false" ht="15" hidden="false" customHeight="false" outlineLevel="0" collapsed="false">
      <c r="A10526" s="29" t="s">
        <v>17630</v>
      </c>
      <c r="B10526" s="29" t="s">
        <v>17631</v>
      </c>
      <c r="C10526" s="29" t="s">
        <v>1274</v>
      </c>
      <c r="D10526" s="29" t="s">
        <v>17693</v>
      </c>
      <c r="E10526" s="29" t="n">
        <v>99</v>
      </c>
      <c r="F10526" s="29"/>
      <c r="G10526" s="29"/>
      <c r="H10526" s="30" t="n">
        <v>11</v>
      </c>
      <c r="I10526" s="31" t="n">
        <v>46196</v>
      </c>
      <c r="J10526" s="30" t="n">
        <v>11</v>
      </c>
      <c r="K10526" s="29" t="s">
        <v>120</v>
      </c>
      <c r="L10526" s="29" t="s">
        <v>3949</v>
      </c>
      <c r="M10526" s="29"/>
      <c r="N10526" s="29" t="s">
        <v>122</v>
      </c>
      <c r="O10526" s="31" t="n">
        <v>46499</v>
      </c>
      <c r="P10526" s="29" t="s">
        <v>123</v>
      </c>
      <c r="Q10526" s="29" t="n">
        <f aca="false">IFERROR(VALUE(L10526),"")</f>
        <v>89</v>
      </c>
      <c r="R10526" s="29" t="n">
        <f aca="true">IF(O10526="","",O10526-TODAY())</f>
        <v>214</v>
      </c>
      <c r="S10526" s="29" t="str">
        <f aca="false">IF(C10526="&lt;&lt; vazio &gt;&gt;","VAZIA",IF(AND(O10526&lt;&gt;"",R10526&lt;0),"VENCIDO",IF(AND(O10526&lt;&gt;"",R10526&lt;=Parametros!$B$10),"PRÓX. VENCIMENTO",IF(F10526="Q","QUALIDADE",IF(F10526="S","BLOQUEADO",IF(F10526="R","RESTRITO/DEVOLUÇÃO",IF(OR(N10526="QUAR",N10526="QRES"),"QUARENTENA",IF(OR(B10526="DESCARTE",B10526="DEVOLUÇÃO"),"DESCARTE/DEVOLUÇÃO",IF(AND(D10526="",K10526&lt;&gt;""),"SEM LOTE",IF(AND(Q10526&lt;&gt;"",Q10526&gt;=Parametros!$B$11),"PARADO/SEM GIRO","OK"))))))))))</f>
        <v>OK</v>
      </c>
      <c r="T10526" s="29" t="str">
        <f aca="false">IF(AND($S10526="PARADO/SEM GIRO",$K10526="KG",OR(Painel!$B$5="(Todos)",A10526=Painel!$B$5)*OR(Painel!$E$5="(Todos)",P10526=Painel!$E$5)),$J10526+ROW()/10000000,"")</f>
        <v/>
      </c>
      <c r="U10526" s="29" t="str">
        <f aca="false">IF(AND($S10526="VENCIDO",$K10526="KG",OR(Painel!$B$5="(Todos)",A10526=Painel!$B$5)*OR(Painel!$E$5="(Todos)",P10526=Painel!$E$5)),$J10526+ROW()/10000000,"")</f>
        <v/>
      </c>
    </row>
    <row r="10527" customFormat="false" ht="15" hidden="false" customHeight="false" outlineLevel="0" collapsed="false">
      <c r="A10527" s="29" t="s">
        <v>17630</v>
      </c>
      <c r="B10527" s="29" t="s">
        <v>17631</v>
      </c>
      <c r="C10527" s="29" t="s">
        <v>1274</v>
      </c>
      <c r="D10527" s="29" t="s">
        <v>17694</v>
      </c>
      <c r="E10527" s="29" t="n">
        <v>99</v>
      </c>
      <c r="F10527" s="29"/>
      <c r="G10527" s="29"/>
      <c r="H10527" s="30" t="n">
        <v>5</v>
      </c>
      <c r="I10527" s="31" t="n">
        <v>46196</v>
      </c>
      <c r="J10527" s="30" t="n">
        <v>5</v>
      </c>
      <c r="K10527" s="29" t="s">
        <v>120</v>
      </c>
      <c r="L10527" s="29" t="s">
        <v>3949</v>
      </c>
      <c r="M10527" s="29"/>
      <c r="N10527" s="29" t="s">
        <v>122</v>
      </c>
      <c r="O10527" s="31" t="n">
        <v>46501</v>
      </c>
      <c r="P10527" s="29" t="s">
        <v>123</v>
      </c>
      <c r="Q10527" s="29" t="n">
        <f aca="false">IFERROR(VALUE(L10527),"")</f>
        <v>89</v>
      </c>
      <c r="R10527" s="29" t="n">
        <f aca="true">IF(O10527="","",O10527-TODAY())</f>
        <v>216</v>
      </c>
      <c r="S10527" s="29" t="str">
        <f aca="false">IF(C10527="&lt;&lt; vazio &gt;&gt;","VAZIA",IF(AND(O10527&lt;&gt;"",R10527&lt;0),"VENCIDO",IF(AND(O10527&lt;&gt;"",R10527&lt;=Parametros!$B$10),"PRÓX. VENCIMENTO",IF(F10527="Q","QUALIDADE",IF(F10527="S","BLOQUEADO",IF(F10527="R","RESTRITO/DEVOLUÇÃO",IF(OR(N10527="QUAR",N10527="QRES"),"QUARENTENA",IF(OR(B10527="DESCARTE",B10527="DEVOLUÇÃO"),"DESCARTE/DEVOLUÇÃO",IF(AND(D10527="",K10527&lt;&gt;""),"SEM LOTE",IF(AND(Q10527&lt;&gt;"",Q10527&gt;=Parametros!$B$11),"PARADO/SEM GIRO","OK"))))))))))</f>
        <v>OK</v>
      </c>
      <c r="T10527" s="29" t="str">
        <f aca="false">IF(AND($S10527="PARADO/SEM GIRO",$K10527="KG",OR(Painel!$B$5="(Todos)",A10527=Painel!$B$5)*OR(Painel!$E$5="(Todos)",P10527=Painel!$E$5)),$J10527+ROW()/10000000,"")</f>
        <v/>
      </c>
      <c r="U10527" s="29" t="str">
        <f aca="false">IF(AND($S10527="VENCIDO",$K10527="KG",OR(Painel!$B$5="(Todos)",A10527=Painel!$B$5)*OR(Painel!$E$5="(Todos)",P10527=Painel!$E$5)),$J10527+ROW()/10000000,"")</f>
        <v/>
      </c>
    </row>
    <row r="10528" customFormat="false" ht="15" hidden="false" customHeight="false" outlineLevel="0" collapsed="false">
      <c r="A10528" s="29" t="s">
        <v>17630</v>
      </c>
      <c r="B10528" s="29" t="s">
        <v>17631</v>
      </c>
      <c r="C10528" s="29" t="s">
        <v>255</v>
      </c>
      <c r="D10528" s="29" t="s">
        <v>15033</v>
      </c>
      <c r="E10528" s="29" t="n">
        <v>99</v>
      </c>
      <c r="F10528" s="29"/>
      <c r="G10528" s="29"/>
      <c r="H10528" s="30" t="n">
        <v>36.36</v>
      </c>
      <c r="I10528" s="31" t="n">
        <v>46280</v>
      </c>
      <c r="J10528" s="30" t="n">
        <v>36.36</v>
      </c>
      <c r="K10528" s="29" t="s">
        <v>120</v>
      </c>
      <c r="L10528" s="29" t="s">
        <v>144</v>
      </c>
      <c r="M10528" s="29"/>
      <c r="N10528" s="29" t="s">
        <v>134</v>
      </c>
      <c r="O10528" s="31" t="n">
        <v>46363</v>
      </c>
      <c r="P10528" s="29" t="s">
        <v>123</v>
      </c>
      <c r="Q10528" s="29" t="n">
        <f aca="false">IFERROR(VALUE(L10528),"")</f>
        <v>5</v>
      </c>
      <c r="R10528" s="29" t="n">
        <f aca="true">IF(O10528="","",O10528-TODAY())</f>
        <v>78</v>
      </c>
      <c r="S10528" s="29" t="str">
        <f aca="false">IF(C10528="&lt;&lt; vazio &gt;&gt;","VAZIA",IF(AND(O10528&lt;&gt;"",R10528&lt;0),"VENCIDO",IF(AND(O10528&lt;&gt;"",R10528&lt;=Parametros!$B$10),"PRÓX. VENCIMENTO",IF(F10528="Q","QUALIDADE",IF(F10528="S","BLOQUEADO",IF(F10528="R","RESTRITO/DEVOLUÇÃO",IF(OR(N10528="QUAR",N10528="QRES"),"QUARENTENA",IF(OR(B10528="DESCARTE",B10528="DEVOLUÇÃO"),"DESCARTE/DEVOLUÇÃO",IF(AND(D10528="",K10528&lt;&gt;""),"SEM LOTE",IF(AND(Q10528&lt;&gt;"",Q10528&gt;=Parametros!$B$11),"PARADO/SEM GIRO","OK"))))))))))</f>
        <v>OK</v>
      </c>
      <c r="T10528" s="29" t="str">
        <f aca="false">IF(AND($S10528="PARADO/SEM GIRO",$K10528="KG",OR(Painel!$B$5="(Todos)",A10528=Painel!$B$5)*OR(Painel!$E$5="(Todos)",P10528=Painel!$E$5)),$J10528+ROW()/10000000,"")</f>
        <v/>
      </c>
      <c r="U10528" s="29" t="str">
        <f aca="false">IF(AND($S10528="VENCIDO",$K10528="KG",OR(Painel!$B$5="(Todos)",A10528=Painel!$B$5)*OR(Painel!$E$5="(Todos)",P10528=Painel!$E$5)),$J10528+ROW()/10000000,"")</f>
        <v/>
      </c>
    </row>
    <row r="10529" customFormat="false" ht="15" hidden="false" customHeight="false" outlineLevel="0" collapsed="false">
      <c r="A10529" s="29" t="s">
        <v>17630</v>
      </c>
      <c r="B10529" s="29" t="s">
        <v>17631</v>
      </c>
      <c r="C10529" s="29" t="s">
        <v>258</v>
      </c>
      <c r="D10529" s="29" t="s">
        <v>17695</v>
      </c>
      <c r="E10529" s="29" t="n">
        <v>99</v>
      </c>
      <c r="F10529" s="29"/>
      <c r="G10529" s="29"/>
      <c r="H10529" s="30" t="n">
        <v>11.04</v>
      </c>
      <c r="I10529" s="31" t="n">
        <v>46196</v>
      </c>
      <c r="J10529" s="30" t="n">
        <v>11.04</v>
      </c>
      <c r="K10529" s="29" t="s">
        <v>120</v>
      </c>
      <c r="L10529" s="29" t="s">
        <v>3949</v>
      </c>
      <c r="M10529" s="29"/>
      <c r="N10529" s="29" t="s">
        <v>122</v>
      </c>
      <c r="O10529" s="31" t="n">
        <v>46503</v>
      </c>
      <c r="P10529" s="29" t="s">
        <v>123</v>
      </c>
      <c r="Q10529" s="29" t="n">
        <f aca="false">IFERROR(VALUE(L10529),"")</f>
        <v>89</v>
      </c>
      <c r="R10529" s="29" t="n">
        <f aca="true">IF(O10529="","",O10529-TODAY())</f>
        <v>218</v>
      </c>
      <c r="S10529" s="29" t="str">
        <f aca="false">IF(C10529="&lt;&lt; vazio &gt;&gt;","VAZIA",IF(AND(O10529&lt;&gt;"",R10529&lt;0),"VENCIDO",IF(AND(O10529&lt;&gt;"",R10529&lt;=Parametros!$B$10),"PRÓX. VENCIMENTO",IF(F10529="Q","QUALIDADE",IF(F10529="S","BLOQUEADO",IF(F10529="R","RESTRITO/DEVOLUÇÃO",IF(OR(N10529="QUAR",N10529="QRES"),"QUARENTENA",IF(OR(B10529="DESCARTE",B10529="DEVOLUÇÃO"),"DESCARTE/DEVOLUÇÃO",IF(AND(D10529="",K10529&lt;&gt;""),"SEM LOTE",IF(AND(Q10529&lt;&gt;"",Q10529&gt;=Parametros!$B$11),"PARADO/SEM GIRO","OK"))))))))))</f>
        <v>OK</v>
      </c>
      <c r="T10529" s="29" t="str">
        <f aca="false">IF(AND($S10529="PARADO/SEM GIRO",$K10529="KG",OR(Painel!$B$5="(Todos)",A10529=Painel!$B$5)*OR(Painel!$E$5="(Todos)",P10529=Painel!$E$5)),$J10529+ROW()/10000000,"")</f>
        <v/>
      </c>
      <c r="U10529" s="29" t="str">
        <f aca="false">IF(AND($S10529="VENCIDO",$K10529="KG",OR(Painel!$B$5="(Todos)",A10529=Painel!$B$5)*OR(Painel!$E$5="(Todos)",P10529=Painel!$E$5)),$J10529+ROW()/10000000,"")</f>
        <v/>
      </c>
    </row>
    <row r="10530" customFormat="false" ht="15" hidden="false" customHeight="false" outlineLevel="0" collapsed="false">
      <c r="A10530" s="29" t="s">
        <v>17630</v>
      </c>
      <c r="B10530" s="29" t="s">
        <v>17631</v>
      </c>
      <c r="C10530" s="29" t="s">
        <v>481</v>
      </c>
      <c r="D10530" s="29" t="s">
        <v>17696</v>
      </c>
      <c r="E10530" s="29" t="n">
        <v>99</v>
      </c>
      <c r="F10530" s="29"/>
      <c r="G10530" s="29"/>
      <c r="H10530" s="30" t="n">
        <v>15.2</v>
      </c>
      <c r="I10530" s="31" t="n">
        <v>46196</v>
      </c>
      <c r="J10530" s="30" t="n">
        <v>15.2</v>
      </c>
      <c r="K10530" s="29" t="s">
        <v>120</v>
      </c>
      <c r="L10530" s="29" t="s">
        <v>3949</v>
      </c>
      <c r="M10530" s="29"/>
      <c r="N10530" s="29" t="s">
        <v>122</v>
      </c>
      <c r="O10530" s="31" t="n">
        <v>46506</v>
      </c>
      <c r="P10530" s="29" t="s">
        <v>123</v>
      </c>
      <c r="Q10530" s="29" t="n">
        <f aca="false">IFERROR(VALUE(L10530),"")</f>
        <v>89</v>
      </c>
      <c r="R10530" s="29" t="n">
        <f aca="true">IF(O10530="","",O10530-TODAY())</f>
        <v>221</v>
      </c>
      <c r="S10530" s="29" t="str">
        <f aca="false">IF(C10530="&lt;&lt; vazio &gt;&gt;","VAZIA",IF(AND(O10530&lt;&gt;"",R10530&lt;0),"VENCIDO",IF(AND(O10530&lt;&gt;"",R10530&lt;=Parametros!$B$10),"PRÓX. VENCIMENTO",IF(F10530="Q","QUALIDADE",IF(F10530="S","BLOQUEADO",IF(F10530="R","RESTRITO/DEVOLUÇÃO",IF(OR(N10530="QUAR",N10530="QRES"),"QUARENTENA",IF(OR(B10530="DESCARTE",B10530="DEVOLUÇÃO"),"DESCARTE/DEVOLUÇÃO",IF(AND(D10530="",K10530&lt;&gt;""),"SEM LOTE",IF(AND(Q10530&lt;&gt;"",Q10530&gt;=Parametros!$B$11),"PARADO/SEM GIRO","OK"))))))))))</f>
        <v>OK</v>
      </c>
      <c r="T10530" s="29" t="str">
        <f aca="false">IF(AND($S10530="PARADO/SEM GIRO",$K10530="KG",OR(Painel!$B$5="(Todos)",A10530=Painel!$B$5)*OR(Painel!$E$5="(Todos)",P10530=Painel!$E$5)),$J10530+ROW()/10000000,"")</f>
        <v/>
      </c>
      <c r="U10530" s="29" t="str">
        <f aca="false">IF(AND($S10530="VENCIDO",$K10530="KG",OR(Painel!$B$5="(Todos)",A10530=Painel!$B$5)*OR(Painel!$E$5="(Todos)",P10530=Painel!$E$5)),$J10530+ROW()/10000000,"")</f>
        <v/>
      </c>
    </row>
    <row r="10531" customFormat="false" ht="15" hidden="false" customHeight="false" outlineLevel="0" collapsed="false">
      <c r="A10531" s="29" t="s">
        <v>17630</v>
      </c>
      <c r="B10531" s="29" t="s">
        <v>17631</v>
      </c>
      <c r="C10531" s="29" t="s">
        <v>6754</v>
      </c>
      <c r="D10531" s="29" t="s">
        <v>17697</v>
      </c>
      <c r="E10531" s="29" t="n">
        <v>99</v>
      </c>
      <c r="F10531" s="29"/>
      <c r="G10531" s="29"/>
      <c r="H10531" s="30" t="n">
        <v>750</v>
      </c>
      <c r="I10531" s="31" t="n">
        <v>46282</v>
      </c>
      <c r="J10531" s="30" t="n">
        <v>750</v>
      </c>
      <c r="K10531" s="29" t="s">
        <v>120</v>
      </c>
      <c r="L10531" s="29" t="s">
        <v>400</v>
      </c>
      <c r="M10531" s="29"/>
      <c r="N10531" s="29" t="s">
        <v>122</v>
      </c>
      <c r="O10531" s="31" t="n">
        <v>46875</v>
      </c>
      <c r="P10531" s="29" t="s">
        <v>235</v>
      </c>
      <c r="Q10531" s="29" t="n">
        <f aca="false">IFERROR(VALUE(L10531),"")</f>
        <v>3</v>
      </c>
      <c r="R10531" s="29" t="n">
        <f aca="true">IF(O10531="","",O10531-TODAY())</f>
        <v>590</v>
      </c>
      <c r="S10531" s="29" t="str">
        <f aca="false">IF(C10531="&lt;&lt; vazio &gt;&gt;","VAZIA",IF(AND(O10531&lt;&gt;"",R10531&lt;0),"VENCIDO",IF(AND(O10531&lt;&gt;"",R10531&lt;=Parametros!$B$10),"PRÓX. VENCIMENTO",IF(F10531="Q","QUALIDADE",IF(F10531="S","BLOQUEADO",IF(F10531="R","RESTRITO/DEVOLUÇÃO",IF(OR(N10531="QUAR",N10531="QRES"),"QUARENTENA",IF(OR(B10531="DESCARTE",B10531="DEVOLUÇÃO"),"DESCARTE/DEVOLUÇÃO",IF(AND(D10531="",K10531&lt;&gt;""),"SEM LOTE",IF(AND(Q10531&lt;&gt;"",Q10531&gt;=Parametros!$B$11),"PARADO/SEM GIRO","OK"))))))))))</f>
        <v>OK</v>
      </c>
      <c r="T10531" s="29" t="str">
        <f aca="false">IF(AND($S10531="PARADO/SEM GIRO",$K10531="KG",OR(Painel!$B$5="(Todos)",A10531=Painel!$B$5)*OR(Painel!$E$5="(Todos)",P10531=Painel!$E$5)),$J10531+ROW()/10000000,"")</f>
        <v/>
      </c>
      <c r="U10531" s="29" t="str">
        <f aca="false">IF(AND($S10531="VENCIDO",$K10531="KG",OR(Painel!$B$5="(Todos)",A10531=Painel!$B$5)*OR(Painel!$E$5="(Todos)",P10531=Painel!$E$5)),$J10531+ROW()/10000000,"")</f>
        <v/>
      </c>
    </row>
    <row r="10532" customFormat="false" ht="15" hidden="false" customHeight="false" outlineLevel="0" collapsed="false">
      <c r="A10532" s="29" t="s">
        <v>17630</v>
      </c>
      <c r="B10532" s="29" t="s">
        <v>17631</v>
      </c>
      <c r="C10532" s="29" t="s">
        <v>604</v>
      </c>
      <c r="D10532" s="29" t="s">
        <v>17698</v>
      </c>
      <c r="E10532" s="29" t="n">
        <v>99</v>
      </c>
      <c r="F10532" s="29"/>
      <c r="G10532" s="29"/>
      <c r="H10532" s="30" t="n">
        <v>400</v>
      </c>
      <c r="I10532" s="31" t="n">
        <v>46282</v>
      </c>
      <c r="J10532" s="30" t="n">
        <v>400</v>
      </c>
      <c r="K10532" s="29" t="s">
        <v>120</v>
      </c>
      <c r="L10532" s="29" t="s">
        <v>296</v>
      </c>
      <c r="M10532" s="29"/>
      <c r="N10532" s="29" t="s">
        <v>122</v>
      </c>
      <c r="O10532" s="31" t="n">
        <v>46898</v>
      </c>
      <c r="P10532" s="29" t="s">
        <v>235</v>
      </c>
      <c r="Q10532" s="29" t="n">
        <f aca="false">IFERROR(VALUE(L10532),"")</f>
        <v>30</v>
      </c>
      <c r="R10532" s="29" t="n">
        <f aca="true">IF(O10532="","",O10532-TODAY())</f>
        <v>613</v>
      </c>
      <c r="S10532" s="29" t="str">
        <f aca="false">IF(C10532="&lt;&lt; vazio &gt;&gt;","VAZIA",IF(AND(O10532&lt;&gt;"",R10532&lt;0),"VENCIDO",IF(AND(O10532&lt;&gt;"",R10532&lt;=Parametros!$B$10),"PRÓX. VENCIMENTO",IF(F10532="Q","QUALIDADE",IF(F10532="S","BLOQUEADO",IF(F10532="R","RESTRITO/DEVOLUÇÃO",IF(OR(N10532="QUAR",N10532="QRES"),"QUARENTENA",IF(OR(B10532="DESCARTE",B10532="DEVOLUÇÃO"),"DESCARTE/DEVOLUÇÃO",IF(AND(D10532="",K10532&lt;&gt;""),"SEM LOTE",IF(AND(Q10532&lt;&gt;"",Q10532&gt;=Parametros!$B$11),"PARADO/SEM GIRO","OK"))))))))))</f>
        <v>OK</v>
      </c>
      <c r="T10532" s="29" t="str">
        <f aca="false">IF(AND($S10532="PARADO/SEM GIRO",$K10532="KG",OR(Painel!$B$5="(Todos)",A10532=Painel!$B$5)*OR(Painel!$E$5="(Todos)",P10532=Painel!$E$5)),$J10532+ROW()/10000000,"")</f>
        <v/>
      </c>
      <c r="U10532" s="29" t="str">
        <f aca="false">IF(AND($S10532="VENCIDO",$K10532="KG",OR(Painel!$B$5="(Todos)",A10532=Painel!$B$5)*OR(Painel!$E$5="(Todos)",P10532=Painel!$E$5)),$J10532+ROW()/10000000,"")</f>
        <v/>
      </c>
    </row>
    <row r="10533" customFormat="false" ht="15" hidden="false" customHeight="false" outlineLevel="0" collapsed="false">
      <c r="A10533" s="29" t="s">
        <v>17630</v>
      </c>
      <c r="B10533" s="29" t="s">
        <v>17631</v>
      </c>
      <c r="C10533" s="29" t="s">
        <v>1928</v>
      </c>
      <c r="D10533" s="29" t="s">
        <v>17699</v>
      </c>
      <c r="E10533" s="29" t="n">
        <v>99</v>
      </c>
      <c r="F10533" s="29"/>
      <c r="G10533" s="29"/>
      <c r="H10533" s="30" t="n">
        <v>25</v>
      </c>
      <c r="I10533" s="31" t="n">
        <v>46247</v>
      </c>
      <c r="J10533" s="30" t="n">
        <v>25</v>
      </c>
      <c r="K10533" s="29" t="s">
        <v>120</v>
      </c>
      <c r="L10533" s="29" t="s">
        <v>1719</v>
      </c>
      <c r="M10533" s="29"/>
      <c r="N10533" s="29" t="s">
        <v>122</v>
      </c>
      <c r="O10533" s="29"/>
      <c r="P10533" s="29" t="s">
        <v>235</v>
      </c>
      <c r="Q10533" s="29" t="n">
        <f aca="false">IFERROR(VALUE(L10533),"")</f>
        <v>38</v>
      </c>
      <c r="R10533" s="29" t="str">
        <f aca="true">IF(O10533="","",O10533-TODAY())</f>
        <v/>
      </c>
      <c r="S10533" s="29" t="str">
        <f aca="false">IF(C10533="&lt;&lt; vazio &gt;&gt;","VAZIA",IF(AND(O10533&lt;&gt;"",R10533&lt;0),"VENCIDO",IF(AND(O10533&lt;&gt;"",R10533&lt;=Parametros!$B$10),"PRÓX. VENCIMENTO",IF(F10533="Q","QUALIDADE",IF(F10533="S","BLOQUEADO",IF(F10533="R","RESTRITO/DEVOLUÇÃO",IF(OR(N10533="QUAR",N10533="QRES"),"QUARENTENA",IF(OR(B10533="DESCARTE",B10533="DEVOLUÇÃO"),"DESCARTE/DEVOLUÇÃO",IF(AND(D10533="",K10533&lt;&gt;""),"SEM LOTE",IF(AND(Q10533&lt;&gt;"",Q10533&gt;=Parametros!$B$11),"PARADO/SEM GIRO","OK"))))))))))</f>
        <v>OK</v>
      </c>
      <c r="T10533" s="29" t="str">
        <f aca="false">IF(AND($S10533="PARADO/SEM GIRO",$K10533="KG",OR(Painel!$B$5="(Todos)",A10533=Painel!$B$5)*OR(Painel!$E$5="(Todos)",P10533=Painel!$E$5)),$J10533+ROW()/10000000,"")</f>
        <v/>
      </c>
      <c r="U10533" s="29" t="str">
        <f aca="false">IF(AND($S10533="VENCIDO",$K10533="KG",OR(Painel!$B$5="(Todos)",A10533=Painel!$B$5)*OR(Painel!$E$5="(Todos)",P10533=Painel!$E$5)),$J10533+ROW()/10000000,"")</f>
        <v/>
      </c>
    </row>
    <row r="10534" customFormat="false" ht="15" hidden="false" customHeight="false" outlineLevel="0" collapsed="false">
      <c r="A10534" s="29" t="s">
        <v>17630</v>
      </c>
      <c r="B10534" s="29" t="s">
        <v>17631</v>
      </c>
      <c r="C10534" s="29" t="s">
        <v>1928</v>
      </c>
      <c r="D10534" s="29" t="s">
        <v>6763</v>
      </c>
      <c r="E10534" s="29" t="n">
        <v>99</v>
      </c>
      <c r="F10534" s="29"/>
      <c r="G10534" s="29"/>
      <c r="H10534" s="30" t="n">
        <v>100</v>
      </c>
      <c r="I10534" s="31" t="n">
        <v>46276</v>
      </c>
      <c r="J10534" s="30" t="n">
        <v>100</v>
      </c>
      <c r="K10534" s="29" t="s">
        <v>120</v>
      </c>
      <c r="L10534" s="29" t="s">
        <v>296</v>
      </c>
      <c r="M10534" s="29"/>
      <c r="N10534" s="29" t="s">
        <v>122</v>
      </c>
      <c r="O10534" s="31" t="n">
        <v>46869</v>
      </c>
      <c r="P10534" s="29" t="s">
        <v>235</v>
      </c>
      <c r="Q10534" s="29" t="n">
        <f aca="false">IFERROR(VALUE(L10534),"")</f>
        <v>30</v>
      </c>
      <c r="R10534" s="29" t="n">
        <f aca="true">IF(O10534="","",O10534-TODAY())</f>
        <v>584</v>
      </c>
      <c r="S10534" s="29" t="str">
        <f aca="false">IF(C10534="&lt;&lt; vazio &gt;&gt;","VAZIA",IF(AND(O10534&lt;&gt;"",R10534&lt;0),"VENCIDO",IF(AND(O10534&lt;&gt;"",R10534&lt;=Parametros!$B$10),"PRÓX. VENCIMENTO",IF(F10534="Q","QUALIDADE",IF(F10534="S","BLOQUEADO",IF(F10534="R","RESTRITO/DEVOLUÇÃO",IF(OR(N10534="QUAR",N10534="QRES"),"QUARENTENA",IF(OR(B10534="DESCARTE",B10534="DEVOLUÇÃO"),"DESCARTE/DEVOLUÇÃO",IF(AND(D10534="",K10534&lt;&gt;""),"SEM LOTE",IF(AND(Q10534&lt;&gt;"",Q10534&gt;=Parametros!$B$11),"PARADO/SEM GIRO","OK"))))))))))</f>
        <v>OK</v>
      </c>
      <c r="T10534" s="29" t="str">
        <f aca="false">IF(AND($S10534="PARADO/SEM GIRO",$K10534="KG",OR(Painel!$B$5="(Todos)",A10534=Painel!$B$5)*OR(Painel!$E$5="(Todos)",P10534=Painel!$E$5)),$J10534+ROW()/10000000,"")</f>
        <v/>
      </c>
      <c r="U10534" s="29" t="str">
        <f aca="false">IF(AND($S10534="VENCIDO",$K10534="KG",OR(Painel!$B$5="(Todos)",A10534=Painel!$B$5)*OR(Painel!$E$5="(Todos)",P10534=Painel!$E$5)),$J10534+ROW()/10000000,"")</f>
        <v/>
      </c>
    </row>
    <row r="10535" customFormat="false" ht="15" hidden="false" customHeight="false" outlineLevel="0" collapsed="false">
      <c r="A10535" s="29" t="s">
        <v>17630</v>
      </c>
      <c r="B10535" s="29" t="s">
        <v>17631</v>
      </c>
      <c r="C10535" s="29" t="s">
        <v>1734</v>
      </c>
      <c r="D10535" s="29" t="s">
        <v>6765</v>
      </c>
      <c r="E10535" s="29" t="n">
        <v>99</v>
      </c>
      <c r="F10535" s="29"/>
      <c r="G10535" s="29"/>
      <c r="H10535" s="30" t="n">
        <v>25</v>
      </c>
      <c r="I10535" s="31" t="n">
        <v>46247</v>
      </c>
      <c r="J10535" s="30" t="n">
        <v>25</v>
      </c>
      <c r="K10535" s="29" t="s">
        <v>120</v>
      </c>
      <c r="L10535" s="29" t="s">
        <v>1719</v>
      </c>
      <c r="M10535" s="29"/>
      <c r="N10535" s="29" t="s">
        <v>122</v>
      </c>
      <c r="O10535" s="31" t="n">
        <v>46794</v>
      </c>
      <c r="P10535" s="29" t="s">
        <v>235</v>
      </c>
      <c r="Q10535" s="29" t="n">
        <f aca="false">IFERROR(VALUE(L10535),"")</f>
        <v>38</v>
      </c>
      <c r="R10535" s="29" t="n">
        <f aca="true">IF(O10535="","",O10535-TODAY())</f>
        <v>509</v>
      </c>
      <c r="S10535" s="29" t="str">
        <f aca="false">IF(C10535="&lt;&lt; vazio &gt;&gt;","VAZIA",IF(AND(O10535&lt;&gt;"",R10535&lt;0),"VENCIDO",IF(AND(O10535&lt;&gt;"",R10535&lt;=Parametros!$B$10),"PRÓX. VENCIMENTO",IF(F10535="Q","QUALIDADE",IF(F10535="S","BLOQUEADO",IF(F10535="R","RESTRITO/DEVOLUÇÃO",IF(OR(N10535="QUAR",N10535="QRES"),"QUARENTENA",IF(OR(B10535="DESCARTE",B10535="DEVOLUÇÃO"),"DESCARTE/DEVOLUÇÃO",IF(AND(D10535="",K10535&lt;&gt;""),"SEM LOTE",IF(AND(Q10535&lt;&gt;"",Q10535&gt;=Parametros!$B$11),"PARADO/SEM GIRO","OK"))))))))))</f>
        <v>OK</v>
      </c>
      <c r="T10535" s="29" t="str">
        <f aca="false">IF(AND($S10535="PARADO/SEM GIRO",$K10535="KG",OR(Painel!$B$5="(Todos)",A10535=Painel!$B$5)*OR(Painel!$E$5="(Todos)",P10535=Painel!$E$5)),$J10535+ROW()/10000000,"")</f>
        <v/>
      </c>
      <c r="U10535" s="29" t="str">
        <f aca="false">IF(AND($S10535="VENCIDO",$K10535="KG",OR(Painel!$B$5="(Todos)",A10535=Painel!$B$5)*OR(Painel!$E$5="(Todos)",P10535=Painel!$E$5)),$J10535+ROW()/10000000,"")</f>
        <v/>
      </c>
    </row>
    <row r="10536" customFormat="false" ht="15" hidden="false" customHeight="false" outlineLevel="0" collapsed="false">
      <c r="A10536" s="29" t="s">
        <v>17630</v>
      </c>
      <c r="B10536" s="29" t="s">
        <v>17631</v>
      </c>
      <c r="C10536" s="29" t="s">
        <v>1734</v>
      </c>
      <c r="D10536" s="29" t="s">
        <v>1735</v>
      </c>
      <c r="E10536" s="29" t="n">
        <v>99</v>
      </c>
      <c r="F10536" s="29"/>
      <c r="G10536" s="29"/>
      <c r="H10536" s="30" t="n">
        <v>850</v>
      </c>
      <c r="I10536" s="31" t="n">
        <v>46282</v>
      </c>
      <c r="J10536" s="30" t="n">
        <v>850</v>
      </c>
      <c r="K10536" s="29" t="s">
        <v>120</v>
      </c>
      <c r="L10536" s="29" t="s">
        <v>400</v>
      </c>
      <c r="M10536" s="29"/>
      <c r="N10536" s="29" t="s">
        <v>122</v>
      </c>
      <c r="O10536" s="31" t="n">
        <v>46920</v>
      </c>
      <c r="P10536" s="29" t="s">
        <v>235</v>
      </c>
      <c r="Q10536" s="29" t="n">
        <f aca="false">IFERROR(VALUE(L10536),"")</f>
        <v>3</v>
      </c>
      <c r="R10536" s="29" t="n">
        <f aca="true">IF(O10536="","",O10536-TODAY())</f>
        <v>635</v>
      </c>
      <c r="S10536" s="29" t="str">
        <f aca="false">IF(C10536="&lt;&lt; vazio &gt;&gt;","VAZIA",IF(AND(O10536&lt;&gt;"",R10536&lt;0),"VENCIDO",IF(AND(O10536&lt;&gt;"",R10536&lt;=Parametros!$B$10),"PRÓX. VENCIMENTO",IF(F10536="Q","QUALIDADE",IF(F10536="S","BLOQUEADO",IF(F10536="R","RESTRITO/DEVOLUÇÃO",IF(OR(N10536="QUAR",N10536="QRES"),"QUARENTENA",IF(OR(B10536="DESCARTE",B10536="DEVOLUÇÃO"),"DESCARTE/DEVOLUÇÃO",IF(AND(D10536="",K10536&lt;&gt;""),"SEM LOTE",IF(AND(Q10536&lt;&gt;"",Q10536&gt;=Parametros!$B$11),"PARADO/SEM GIRO","OK"))))))))))</f>
        <v>OK</v>
      </c>
      <c r="T10536" s="29" t="str">
        <f aca="false">IF(AND($S10536="PARADO/SEM GIRO",$K10536="KG",OR(Painel!$B$5="(Todos)",A10536=Painel!$B$5)*OR(Painel!$E$5="(Todos)",P10536=Painel!$E$5)),$J10536+ROW()/10000000,"")</f>
        <v/>
      </c>
      <c r="U10536" s="29" t="str">
        <f aca="false">IF(AND($S10536="VENCIDO",$K10536="KG",OR(Painel!$B$5="(Todos)",A10536=Painel!$B$5)*OR(Painel!$E$5="(Todos)",P10536=Painel!$E$5)),$J10536+ROW()/10000000,"")</f>
        <v/>
      </c>
    </row>
    <row r="10537" customFormat="false" ht="15" hidden="false" customHeight="false" outlineLevel="0" collapsed="false">
      <c r="A10537" s="29" t="s">
        <v>17630</v>
      </c>
      <c r="B10537" s="29" t="s">
        <v>17631</v>
      </c>
      <c r="C10537" s="29" t="s">
        <v>8850</v>
      </c>
      <c r="D10537" s="29" t="s">
        <v>17700</v>
      </c>
      <c r="E10537" s="29" t="n">
        <v>99</v>
      </c>
      <c r="F10537" s="29"/>
      <c r="G10537" s="29"/>
      <c r="H10537" s="30" t="n">
        <v>2880</v>
      </c>
      <c r="I10537" s="31" t="n">
        <v>46196</v>
      </c>
      <c r="J10537" s="30" t="n">
        <v>2880</v>
      </c>
      <c r="K10537" s="29" t="s">
        <v>120</v>
      </c>
      <c r="L10537" s="29" t="s">
        <v>3949</v>
      </c>
      <c r="M10537" s="29"/>
      <c r="N10537" s="29" t="s">
        <v>122</v>
      </c>
      <c r="O10537" s="31" t="n">
        <v>46453</v>
      </c>
      <c r="P10537" s="29" t="s">
        <v>123</v>
      </c>
      <c r="Q10537" s="29" t="n">
        <f aca="false">IFERROR(VALUE(L10537),"")</f>
        <v>89</v>
      </c>
      <c r="R10537" s="29" t="n">
        <f aca="true">IF(O10537="","",O10537-TODAY())</f>
        <v>168</v>
      </c>
      <c r="S10537" s="29" t="str">
        <f aca="false">IF(C10537="&lt;&lt; vazio &gt;&gt;","VAZIA",IF(AND(O10537&lt;&gt;"",R10537&lt;0),"VENCIDO",IF(AND(O10537&lt;&gt;"",R10537&lt;=Parametros!$B$10),"PRÓX. VENCIMENTO",IF(F10537="Q","QUALIDADE",IF(F10537="S","BLOQUEADO",IF(F10537="R","RESTRITO/DEVOLUÇÃO",IF(OR(N10537="QUAR",N10537="QRES"),"QUARENTENA",IF(OR(B10537="DESCARTE",B10537="DEVOLUÇÃO"),"DESCARTE/DEVOLUÇÃO",IF(AND(D10537="",K10537&lt;&gt;""),"SEM LOTE",IF(AND(Q10537&lt;&gt;"",Q10537&gt;=Parametros!$B$11),"PARADO/SEM GIRO","OK"))))))))))</f>
        <v>OK</v>
      </c>
      <c r="T10537" s="29" t="str">
        <f aca="false">IF(AND($S10537="PARADO/SEM GIRO",$K10537="KG",OR(Painel!$B$5="(Todos)",A10537=Painel!$B$5)*OR(Painel!$E$5="(Todos)",P10537=Painel!$E$5)),$J10537+ROW()/10000000,"")</f>
        <v/>
      </c>
      <c r="U10537" s="29" t="str">
        <f aca="false">IF(AND($S10537="VENCIDO",$K10537="KG",OR(Painel!$B$5="(Todos)",A10537=Painel!$B$5)*OR(Painel!$E$5="(Todos)",P10537=Painel!$E$5)),$J10537+ROW()/10000000,"")</f>
        <v/>
      </c>
    </row>
    <row r="10538" customFormat="false" ht="15" hidden="false" customHeight="false" outlineLevel="0" collapsed="false">
      <c r="A10538" s="29" t="s">
        <v>17630</v>
      </c>
      <c r="B10538" s="29" t="s">
        <v>17631</v>
      </c>
      <c r="C10538" s="29" t="s">
        <v>8850</v>
      </c>
      <c r="D10538" s="29" t="s">
        <v>17701</v>
      </c>
      <c r="E10538" s="29" t="n">
        <v>99</v>
      </c>
      <c r="F10538" s="29"/>
      <c r="G10538" s="29"/>
      <c r="H10538" s="30" t="n">
        <v>9</v>
      </c>
      <c r="I10538" s="31" t="n">
        <v>46196</v>
      </c>
      <c r="J10538" s="30" t="n">
        <v>9</v>
      </c>
      <c r="K10538" s="29" t="s">
        <v>120</v>
      </c>
      <c r="L10538" s="29" t="s">
        <v>3949</v>
      </c>
      <c r="M10538" s="29"/>
      <c r="N10538" s="29" t="s">
        <v>122</v>
      </c>
      <c r="O10538" s="31" t="n">
        <v>46521</v>
      </c>
      <c r="P10538" s="29" t="s">
        <v>123</v>
      </c>
      <c r="Q10538" s="29" t="n">
        <f aca="false">IFERROR(VALUE(L10538),"")</f>
        <v>89</v>
      </c>
      <c r="R10538" s="29" t="n">
        <f aca="true">IF(O10538="","",O10538-TODAY())</f>
        <v>236</v>
      </c>
      <c r="S10538" s="29" t="str">
        <f aca="false">IF(C10538="&lt;&lt; vazio &gt;&gt;","VAZIA",IF(AND(O10538&lt;&gt;"",R10538&lt;0),"VENCIDO",IF(AND(O10538&lt;&gt;"",R10538&lt;=Parametros!$B$10),"PRÓX. VENCIMENTO",IF(F10538="Q","QUALIDADE",IF(F10538="S","BLOQUEADO",IF(F10538="R","RESTRITO/DEVOLUÇÃO",IF(OR(N10538="QUAR",N10538="QRES"),"QUARENTENA",IF(OR(B10538="DESCARTE",B10538="DEVOLUÇÃO"),"DESCARTE/DEVOLUÇÃO",IF(AND(D10538="",K10538&lt;&gt;""),"SEM LOTE",IF(AND(Q10538&lt;&gt;"",Q10538&gt;=Parametros!$B$11),"PARADO/SEM GIRO","OK"))))))))))</f>
        <v>OK</v>
      </c>
      <c r="T10538" s="29" t="str">
        <f aca="false">IF(AND($S10538="PARADO/SEM GIRO",$K10538="KG",OR(Painel!$B$5="(Todos)",A10538=Painel!$B$5)*OR(Painel!$E$5="(Todos)",P10538=Painel!$E$5)),$J10538+ROW()/10000000,"")</f>
        <v/>
      </c>
      <c r="U10538" s="29" t="str">
        <f aca="false">IF(AND($S10538="VENCIDO",$K10538="KG",OR(Painel!$B$5="(Todos)",A10538=Painel!$B$5)*OR(Painel!$E$5="(Todos)",P10538=Painel!$E$5)),$J10538+ROW()/10000000,"")</f>
        <v/>
      </c>
    </row>
    <row r="10539" customFormat="false" ht="15" hidden="false" customHeight="false" outlineLevel="0" collapsed="false">
      <c r="A10539" s="29"/>
      <c r="B10539" s="29"/>
      <c r="C10539" s="29"/>
      <c r="D10539" s="29"/>
      <c r="E10539" s="29"/>
      <c r="F10539" s="29"/>
      <c r="G10539" s="29"/>
      <c r="H10539" s="30" t="n">
        <v>83.688</v>
      </c>
      <c r="I10539" s="29"/>
      <c r="J10539" s="30"/>
      <c r="K10539" s="29" t="s">
        <v>333</v>
      </c>
      <c r="L10539" s="29"/>
      <c r="M10539" s="29"/>
      <c r="N10539" s="29"/>
      <c r="O10539" s="29"/>
      <c r="P10539" s="29"/>
      <c r="Q10539" s="29" t="n">
        <f aca="false">IFERROR(VALUE(L10539),"")</f>
        <v>0</v>
      </c>
      <c r="R10539" s="29" t="str">
        <f aca="true">IF(O10539="","",O10539-TODAY())</f>
        <v/>
      </c>
      <c r="S10539" s="29" t="str">
        <f aca="false">IF(C10539="&lt;&lt; vazio &gt;&gt;","VAZIA",IF(AND(O10539&lt;&gt;"",R10539&lt;0),"VENCIDO",IF(AND(O10539&lt;&gt;"",R10539&lt;=Parametros!$B$10),"PRÓX. VENCIMENTO",IF(F10539="Q","QUALIDADE",IF(F10539="S","BLOQUEADO",IF(F10539="R","RESTRITO/DEVOLUÇÃO",IF(OR(N10539="QUAR",N10539="QRES"),"QUARENTENA",IF(OR(B10539="DESCARTE",B10539="DEVOLUÇÃO"),"DESCARTE/DEVOLUÇÃO",IF(AND(D10539="",K10539&lt;&gt;""),"SEM LOTE",IF(AND(Q10539&lt;&gt;"",Q10539&gt;=Parametros!$B$11),"PARADO/SEM GIRO","OK"))))))))))</f>
        <v>SEM LOTE</v>
      </c>
      <c r="T10539" s="29" t="str">
        <f aca="false">IF(AND($S10539="PARADO/SEM GIRO",$K10539="KG",OR(Painel!$B$5="(Todos)",A10539=Painel!$B$5)*OR(Painel!$E$5="(Todos)",P10539=Painel!$E$5)),$J10539+ROW()/10000000,"")</f>
        <v/>
      </c>
      <c r="U10539" s="29" t="str">
        <f aca="false">IF(AND($S10539="VENCIDO",$K10539="KG",OR(Painel!$B$5="(Todos)",A10539=Painel!$B$5)*OR(Painel!$E$5="(Todos)",P10539=Painel!$E$5)),$J10539+ROW()/10000000,"")</f>
        <v/>
      </c>
    </row>
    <row r="10540" customFormat="false" ht="15" hidden="false" customHeight="false" outlineLevel="0" collapsed="false">
      <c r="A10540" s="29"/>
      <c r="B10540" s="29"/>
      <c r="C10540" s="29"/>
      <c r="D10540" s="29"/>
      <c r="E10540" s="29"/>
      <c r="F10540" s="29"/>
      <c r="G10540" s="29"/>
      <c r="H10540" s="30" t="n">
        <v>4631081.474</v>
      </c>
      <c r="I10540" s="29"/>
      <c r="J10540" s="30"/>
      <c r="K10540" s="29" t="s">
        <v>120</v>
      </c>
      <c r="L10540" s="29"/>
      <c r="M10540" s="29"/>
      <c r="N10540" s="29"/>
      <c r="O10540" s="29"/>
      <c r="P10540" s="29"/>
      <c r="Q10540" s="29" t="n">
        <f aca="false">IFERROR(VALUE(L10540),"")</f>
        <v>0</v>
      </c>
      <c r="R10540" s="29" t="str">
        <f aca="true">IF(O10540="","",O10540-TODAY())</f>
        <v/>
      </c>
      <c r="S10540" s="29" t="str">
        <f aca="false">IF(C10540="&lt;&lt; vazio &gt;&gt;","VAZIA",IF(AND(O10540&lt;&gt;"",R10540&lt;0),"VENCIDO",IF(AND(O10540&lt;&gt;"",R10540&lt;=Parametros!$B$10),"PRÓX. VENCIMENTO",IF(F10540="Q","QUALIDADE",IF(F10540="S","BLOQUEADO",IF(F10540="R","RESTRITO/DEVOLUÇÃO",IF(OR(N10540="QUAR",N10540="QRES"),"QUARENTENA",IF(OR(B10540="DESCARTE",B10540="DEVOLUÇÃO"),"DESCARTE/DEVOLUÇÃO",IF(AND(D10540="",K10540&lt;&gt;""),"SEM LOTE",IF(AND(Q10540&lt;&gt;"",Q10540&gt;=Parametros!$B$11),"PARADO/SEM GIRO","OK"))))))))))</f>
        <v>SEM LOTE</v>
      </c>
      <c r="T10540" s="29" t="str">
        <f aca="false">IF(AND($S10540="PARADO/SEM GIRO",$K10540="KG",OR(Painel!$B$5="(Todos)",A10540=Painel!$B$5)*OR(Painel!$E$5="(Todos)",P10540=Painel!$E$5)),$J10540+ROW()/10000000,"")</f>
        <v/>
      </c>
      <c r="U10540" s="29" t="str">
        <f aca="false">IF(AND($S10540="VENCIDO",$K10540="KG",OR(Painel!$B$5="(Todos)",A10540=Painel!$B$5)*OR(Painel!$E$5="(Todos)",P10540=Painel!$E$5)),$J10540+ROW()/10000000,"")</f>
        <v/>
      </c>
    </row>
    <row r="10541" customFormat="false" ht="15" hidden="false" customHeight="false" outlineLevel="0" collapsed="false">
      <c r="A10541" s="29"/>
      <c r="B10541" s="29"/>
      <c r="C10541" s="29"/>
      <c r="D10541" s="29"/>
      <c r="E10541" s="29"/>
      <c r="F10541" s="29"/>
      <c r="G10541" s="29"/>
      <c r="H10541" s="30" t="n">
        <v>2818.242</v>
      </c>
      <c r="I10541" s="29"/>
      <c r="J10541" s="30"/>
      <c r="K10541" s="29" t="s">
        <v>15808</v>
      </c>
      <c r="L10541" s="29"/>
      <c r="M10541" s="29"/>
      <c r="N10541" s="29"/>
      <c r="O10541" s="29"/>
      <c r="P10541" s="29"/>
      <c r="Q10541" s="29" t="n">
        <f aca="false">IFERROR(VALUE(L10541),"")</f>
        <v>0</v>
      </c>
      <c r="R10541" s="29" t="str">
        <f aca="true">IF(O10541="","",O10541-TODAY())</f>
        <v/>
      </c>
      <c r="S10541" s="29" t="str">
        <f aca="false">IF(C10541="&lt;&lt; vazio &gt;&gt;","VAZIA",IF(AND(O10541&lt;&gt;"",R10541&lt;0),"VENCIDO",IF(AND(O10541&lt;&gt;"",R10541&lt;=Parametros!$B$10),"PRÓX. VENCIMENTO",IF(F10541="Q","QUALIDADE",IF(F10541="S","BLOQUEADO",IF(F10541="R","RESTRITO/DEVOLUÇÃO",IF(OR(N10541="QUAR",N10541="QRES"),"QUARENTENA",IF(OR(B10541="DESCARTE",B10541="DEVOLUÇÃO"),"DESCARTE/DEVOLUÇÃO",IF(AND(D10541="",K10541&lt;&gt;""),"SEM LOTE",IF(AND(Q10541&lt;&gt;"",Q10541&gt;=Parametros!$B$11),"PARADO/SEM GIRO","OK"))))))))))</f>
        <v>SEM LOTE</v>
      </c>
      <c r="T10541" s="29" t="str">
        <f aca="false">IF(AND($S10541="PARADO/SEM GIRO",$K10541="KG",OR(Painel!$B$5="(Todos)",A10541=Painel!$B$5)*OR(Painel!$E$5="(Todos)",P10541=Painel!$E$5)),$J10541+ROW()/10000000,"")</f>
        <v/>
      </c>
      <c r="U10541" s="29" t="str">
        <f aca="false">IF(AND($S10541="VENCIDO",$K10541="KG",OR(Painel!$B$5="(Todos)",A10541=Painel!$B$5)*OR(Painel!$E$5="(Todos)",P10541=Painel!$E$5)),$J10541+ROW()/10000000,"")</f>
        <v/>
      </c>
    </row>
    <row r="10542" customFormat="false" ht="15" hidden="false" customHeight="false" outlineLevel="0" collapsed="false">
      <c r="A10542" s="29"/>
      <c r="B10542" s="29"/>
      <c r="C10542" s="29"/>
      <c r="D10542" s="29"/>
      <c r="E10542" s="29"/>
      <c r="F10542" s="29"/>
      <c r="G10542" s="29"/>
      <c r="H10542" s="30" t="n">
        <v>1015099.3</v>
      </c>
      <c r="I10542" s="29"/>
      <c r="J10542" s="30"/>
      <c r="K10542" s="29" t="s">
        <v>15810</v>
      </c>
      <c r="L10542" s="29"/>
      <c r="M10542" s="29"/>
      <c r="N10542" s="29"/>
      <c r="O10542" s="29"/>
      <c r="P10542" s="29"/>
      <c r="Q10542" s="29" t="n">
        <f aca="false">IFERROR(VALUE(L10542),"")</f>
        <v>0</v>
      </c>
      <c r="R10542" s="29" t="str">
        <f aca="true">IF(O10542="","",O10542-TODAY())</f>
        <v/>
      </c>
      <c r="S10542" s="29" t="str">
        <f aca="false">IF(C10542="&lt;&lt; vazio &gt;&gt;","VAZIA",IF(AND(O10542&lt;&gt;"",R10542&lt;0),"VENCIDO",IF(AND(O10542&lt;&gt;"",R10542&lt;=Parametros!$B$10),"PRÓX. VENCIMENTO",IF(F10542="Q","QUALIDADE",IF(F10542="S","BLOQUEADO",IF(F10542="R","RESTRITO/DEVOLUÇÃO",IF(OR(N10542="QUAR",N10542="QRES"),"QUARENTENA",IF(OR(B10542="DESCARTE",B10542="DEVOLUÇÃO"),"DESCARTE/DEVOLUÇÃO",IF(AND(D10542="",K10542&lt;&gt;""),"SEM LOTE",IF(AND(Q10542&lt;&gt;"",Q10542&gt;=Parametros!$B$11),"PARADO/SEM GIRO","OK"))))))))))</f>
        <v>SEM LOTE</v>
      </c>
      <c r="T10542" s="29" t="str">
        <f aca="false">IF(AND($S10542="PARADO/SEM GIRO",$K10542="KG",OR(Painel!$B$5="(Todos)",A10542=Painel!$B$5)*OR(Painel!$E$5="(Todos)",P10542=Painel!$E$5)),$J10542+ROW()/10000000,"")</f>
        <v/>
      </c>
      <c r="U10542" s="29" t="str">
        <f aca="false">IF(AND($S10542="VENCIDO",$K10542="KG",OR(Painel!$B$5="(Todos)",A10542=Painel!$B$5)*OR(Painel!$E$5="(Todos)",P10542=Painel!$E$5)),$J10542+ROW()/10000000,"")</f>
        <v/>
      </c>
    </row>
    <row r="10543" customFormat="false" ht="15" hidden="false" customHeight="false" outlineLevel="0" collapsed="false">
      <c r="A10543" s="29"/>
      <c r="B10543" s="29"/>
      <c r="C10543" s="29"/>
      <c r="D10543" s="29"/>
      <c r="E10543" s="29"/>
      <c r="F10543" s="29"/>
      <c r="G10543" s="29"/>
      <c r="H10543" s="30" t="n">
        <v>6163440.727</v>
      </c>
      <c r="I10543" s="29"/>
      <c r="J10543" s="30"/>
      <c r="K10543" s="29" t="s">
        <v>125</v>
      </c>
      <c r="L10543" s="29"/>
      <c r="M10543" s="29"/>
      <c r="N10543" s="29"/>
      <c r="O10543" s="29"/>
      <c r="P10543" s="29"/>
      <c r="Q10543" s="29" t="n">
        <f aca="false">IFERROR(VALUE(L10543),"")</f>
        <v>0</v>
      </c>
      <c r="R10543" s="29" t="str">
        <f aca="true">IF(O10543="","",O10543-TODAY())</f>
        <v/>
      </c>
      <c r="S10543" s="29" t="str">
        <f aca="false">IF(C10543="&lt;&lt; vazio &gt;&gt;","VAZIA",IF(AND(O10543&lt;&gt;"",R10543&lt;0),"VENCIDO",IF(AND(O10543&lt;&gt;"",R10543&lt;=Parametros!$B$10),"PRÓX. VENCIMENTO",IF(F10543="Q","QUALIDADE",IF(F10543="S","BLOQUEADO",IF(F10543="R","RESTRITO/DEVOLUÇÃO",IF(OR(N10543="QUAR",N10543="QRES"),"QUARENTENA",IF(OR(B10543="DESCARTE",B10543="DEVOLUÇÃO"),"DESCARTE/DEVOLUÇÃO",IF(AND(D10543="",K10543&lt;&gt;""),"SEM LOTE",IF(AND(Q10543&lt;&gt;"",Q10543&gt;=Parametros!$B$11),"PARADO/SEM GIRO","OK"))))))))))</f>
        <v>SEM LOTE</v>
      </c>
      <c r="T10543" s="29" t="str">
        <f aca="false">IF(AND($S10543="PARADO/SEM GIRO",$K10543="KG",OR(Painel!$B$5="(Todos)",A10543=Painel!$B$5)*OR(Painel!$E$5="(Todos)",P10543=Painel!$E$5)),$J10543+ROW()/10000000,"")</f>
        <v/>
      </c>
      <c r="U10543" s="29" t="str">
        <f aca="false">IF(AND($S10543="VENCIDO",$K10543="KG",OR(Painel!$B$5="(Todos)",A10543=Painel!$B$5)*OR(Painel!$E$5="(Todos)",P10543=Painel!$E$5)),$J10543+ROW()/10000000,"")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3"/>
    <col collapsed="false" customWidth="true" hidden="false" outlineLevel="0" max="9" min="5" style="0" width="20"/>
  </cols>
  <sheetData>
    <row r="1" customFormat="false" ht="19.7" hidden="false" customHeight="false" outlineLevel="0" collapsed="false">
      <c r="A1" s="1" t="s">
        <v>17702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17703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3" t="s">
        <v>17704</v>
      </c>
      <c r="B4" s="3"/>
    </row>
    <row r="5" customFormat="false" ht="15" hidden="false" customHeight="false" outlineLevel="0" collapsed="false">
      <c r="A5" s="32" t="s">
        <v>17705</v>
      </c>
      <c r="B5" s="29" t="s">
        <v>17706</v>
      </c>
    </row>
    <row r="6" customFormat="false" ht="15" hidden="false" customHeight="false" outlineLevel="0" collapsed="false">
      <c r="A6" s="32" t="s">
        <v>17707</v>
      </c>
      <c r="B6" s="29" t="s">
        <v>17708</v>
      </c>
    </row>
    <row r="7" customFormat="false" ht="15" hidden="false" customHeight="false" outlineLevel="0" collapsed="false">
      <c r="A7" s="32" t="s">
        <v>17709</v>
      </c>
      <c r="B7" s="29" t="n">
        <f aca="false">COUNTA(Dados_SAP!$A$2:$A$10543)</f>
        <v>10537</v>
      </c>
    </row>
    <row r="9" customFormat="false" ht="19.5" hidden="false" customHeight="true" outlineLevel="0" collapsed="false">
      <c r="A9" s="3" t="s">
        <v>17710</v>
      </c>
      <c r="B9" s="3"/>
    </row>
    <row r="10" customFormat="false" ht="15" hidden="false" customHeight="false" outlineLevel="0" collapsed="false">
      <c r="A10" s="32" t="s">
        <v>17711</v>
      </c>
      <c r="B10" s="33" t="n">
        <v>60</v>
      </c>
    </row>
    <row r="11" customFormat="false" ht="15" hidden="false" customHeight="false" outlineLevel="0" collapsed="false">
      <c r="A11" s="32" t="s">
        <v>17712</v>
      </c>
      <c r="B11" s="33" t="n">
        <v>90</v>
      </c>
    </row>
    <row r="12" customFormat="false" ht="19.5" hidden="false" customHeight="true" outlineLevel="0" collapsed="false">
      <c r="E12" s="3" t="s">
        <v>17713</v>
      </c>
      <c r="F12" s="3"/>
      <c r="G12" s="3"/>
      <c r="H12" s="3"/>
      <c r="I12" s="3"/>
    </row>
    <row r="13" customFormat="false" ht="15" hidden="false" customHeight="false" outlineLevel="0" collapsed="false">
      <c r="E13" s="18" t="s">
        <v>17714</v>
      </c>
      <c r="F13" s="18" t="s">
        <v>17715</v>
      </c>
      <c r="H13" s="18" t="s">
        <v>108</v>
      </c>
      <c r="I13" s="18" t="s">
        <v>64</v>
      </c>
    </row>
    <row r="14" customFormat="false" ht="15" hidden="false" customHeight="false" outlineLevel="0" collapsed="false">
      <c r="E14" s="17" t="s">
        <v>4</v>
      </c>
      <c r="H14" s="17" t="s">
        <v>4</v>
      </c>
      <c r="I14" s="17" t="s">
        <v>4</v>
      </c>
    </row>
    <row r="15" customFormat="false" ht="15" hidden="false" customHeight="false" outlineLevel="0" collapsed="false">
      <c r="E15" s="29" t="s">
        <v>113</v>
      </c>
      <c r="F15" s="34"/>
      <c r="H15" s="29" t="s">
        <v>123</v>
      </c>
      <c r="I15" s="29" t="s">
        <v>21</v>
      </c>
    </row>
    <row r="16" customFormat="false" ht="15" hidden="false" customHeight="false" outlineLevel="0" collapsed="false">
      <c r="E16" s="29" t="s">
        <v>117</v>
      </c>
      <c r="F16" s="34"/>
      <c r="H16" s="29" t="s">
        <v>235</v>
      </c>
      <c r="I16" s="29" t="s">
        <v>23</v>
      </c>
    </row>
    <row r="17" customFormat="false" ht="15" hidden="false" customHeight="false" outlineLevel="0" collapsed="false">
      <c r="E17" s="29" t="s">
        <v>171</v>
      </c>
      <c r="F17" s="34"/>
      <c r="I17" s="29" t="s">
        <v>25</v>
      </c>
    </row>
    <row r="18" customFormat="false" ht="15" hidden="false" customHeight="false" outlineLevel="0" collapsed="false">
      <c r="E18" s="29" t="s">
        <v>61</v>
      </c>
      <c r="F18" s="34"/>
      <c r="I18" s="29" t="s">
        <v>27</v>
      </c>
    </row>
    <row r="19" customFormat="false" ht="15" hidden="false" customHeight="false" outlineLevel="0" collapsed="false">
      <c r="E19" s="29" t="s">
        <v>59</v>
      </c>
      <c r="F19" s="34"/>
      <c r="I19" s="29" t="s">
        <v>29</v>
      </c>
    </row>
    <row r="20" customFormat="false" ht="15" hidden="false" customHeight="false" outlineLevel="0" collapsed="false">
      <c r="E20" s="29" t="s">
        <v>617</v>
      </c>
      <c r="F20" s="34"/>
      <c r="I20" s="29" t="s">
        <v>31</v>
      </c>
    </row>
    <row r="21" customFormat="false" ht="15" hidden="false" customHeight="false" outlineLevel="0" collapsed="false">
      <c r="E21" s="29" t="s">
        <v>53</v>
      </c>
      <c r="F21" s="34"/>
      <c r="I21" s="29" t="s">
        <v>33</v>
      </c>
    </row>
    <row r="22" customFormat="false" ht="15" hidden="false" customHeight="false" outlineLevel="0" collapsed="false">
      <c r="E22" s="29" t="s">
        <v>55</v>
      </c>
      <c r="F22" s="34"/>
      <c r="I22" s="29" t="s">
        <v>35</v>
      </c>
    </row>
    <row r="23" customFormat="false" ht="15" hidden="false" customHeight="false" outlineLevel="0" collapsed="false">
      <c r="E23" s="29" t="s">
        <v>52</v>
      </c>
      <c r="F23" s="34"/>
      <c r="I23" s="29" t="s">
        <v>37</v>
      </c>
    </row>
    <row r="24" customFormat="false" ht="15" hidden="false" customHeight="false" outlineLevel="0" collapsed="false">
      <c r="E24" s="29" t="s">
        <v>14960</v>
      </c>
      <c r="F24" s="34"/>
      <c r="I24" s="29" t="s">
        <v>65</v>
      </c>
    </row>
    <row r="25" customFormat="false" ht="15" hidden="false" customHeight="false" outlineLevel="0" collapsed="false">
      <c r="E25" s="29" t="s">
        <v>15000</v>
      </c>
      <c r="F25" s="34"/>
      <c r="I25" s="29" t="s">
        <v>66</v>
      </c>
    </row>
    <row r="26" customFormat="false" ht="15" hidden="false" customHeight="false" outlineLevel="0" collapsed="false">
      <c r="E26" s="29" t="s">
        <v>57</v>
      </c>
      <c r="F26" s="34"/>
    </row>
    <row r="27" customFormat="false" ht="15" hidden="false" customHeight="false" outlineLevel="0" collapsed="false">
      <c r="E27" s="29" t="s">
        <v>62</v>
      </c>
      <c r="F27" s="34"/>
    </row>
    <row r="28" customFormat="false" ht="15" hidden="false" customHeight="false" outlineLevel="0" collapsed="false">
      <c r="E28" s="29" t="s">
        <v>15794</v>
      </c>
      <c r="F28" s="34"/>
    </row>
    <row r="29" customFormat="false" ht="15" hidden="false" customHeight="false" outlineLevel="0" collapsed="false">
      <c r="E29" s="29" t="s">
        <v>15795</v>
      </c>
      <c r="F29" s="34"/>
    </row>
    <row r="30" customFormat="false" ht="15" hidden="false" customHeight="false" outlineLevel="0" collapsed="false">
      <c r="E30" s="29" t="s">
        <v>54</v>
      </c>
      <c r="F30" s="34"/>
    </row>
    <row r="31" customFormat="false" ht="15" hidden="false" customHeight="false" outlineLevel="0" collapsed="false">
      <c r="E31" s="29" t="s">
        <v>63</v>
      </c>
      <c r="F31" s="34"/>
    </row>
    <row r="32" customFormat="false" ht="15" hidden="false" customHeight="false" outlineLevel="0" collapsed="false">
      <c r="E32" s="29" t="s">
        <v>60</v>
      </c>
      <c r="F32" s="34"/>
    </row>
    <row r="33" customFormat="false" ht="15" hidden="false" customHeight="false" outlineLevel="0" collapsed="false">
      <c r="E33" s="29" t="s">
        <v>16033</v>
      </c>
      <c r="F33" s="34"/>
    </row>
    <row r="34" customFormat="false" ht="15" hidden="false" customHeight="false" outlineLevel="0" collapsed="false">
      <c r="E34" s="29" t="s">
        <v>16035</v>
      </c>
      <c r="F34" s="34"/>
    </row>
    <row r="35" customFormat="false" ht="15" hidden="false" customHeight="false" outlineLevel="0" collapsed="false">
      <c r="E35" s="29" t="s">
        <v>16037</v>
      </c>
      <c r="F35" s="34"/>
    </row>
    <row r="36" customFormat="false" ht="15" hidden="false" customHeight="false" outlineLevel="0" collapsed="false">
      <c r="E36" s="29" t="s">
        <v>16044</v>
      </c>
      <c r="F36" s="34"/>
    </row>
    <row r="37" customFormat="false" ht="15" hidden="false" customHeight="false" outlineLevel="0" collapsed="false">
      <c r="E37" s="29" t="s">
        <v>56</v>
      </c>
      <c r="F37" s="34"/>
    </row>
    <row r="38" customFormat="false" ht="15" hidden="false" customHeight="false" outlineLevel="0" collapsed="false">
      <c r="E38" s="29" t="s">
        <v>58</v>
      </c>
      <c r="F38" s="34"/>
    </row>
    <row r="39" customFormat="false" ht="15" hidden="false" customHeight="false" outlineLevel="0" collapsed="false">
      <c r="E39" s="29" t="s">
        <v>17628</v>
      </c>
      <c r="F39" s="34"/>
    </row>
    <row r="40" customFormat="false" ht="15" hidden="false" customHeight="false" outlineLevel="0" collapsed="false">
      <c r="E40" s="29" t="s">
        <v>17630</v>
      </c>
      <c r="F40" s="34"/>
    </row>
    <row r="41" customFormat="false" ht="15" hidden="false" customHeight="false" outlineLevel="0" collapsed="false">
      <c r="E41" s="2" t="s">
        <v>17716</v>
      </c>
      <c r="F41" s="2"/>
      <c r="G41" s="2"/>
      <c r="H41" s="2"/>
      <c r="I41" s="2"/>
    </row>
  </sheetData>
  <mergeCells count="6">
    <mergeCell ref="A1:I1"/>
    <mergeCell ref="A2:I2"/>
    <mergeCell ref="A4:B4"/>
    <mergeCell ref="A9:B9"/>
    <mergeCell ref="E12:I12"/>
    <mergeCell ref="E41:I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35" t="s">
        <v>17717</v>
      </c>
    </row>
    <row r="4" customFormat="false" ht="15" hidden="false" customHeight="false" outlineLevel="0" collapsed="false">
      <c r="A4" s="36" t="s">
        <v>17718</v>
      </c>
    </row>
    <row r="5" customFormat="false" ht="36" hidden="false" customHeight="true" outlineLevel="0" collapsed="false">
      <c r="A5" s="37" t="s">
        <v>17719</v>
      </c>
    </row>
    <row r="7" customFormat="false" ht="15" hidden="false" customHeight="false" outlineLevel="0" collapsed="false">
      <c r="A7" s="36" t="s">
        <v>17720</v>
      </c>
    </row>
    <row r="8" customFormat="false" ht="90" hidden="false" customHeight="true" outlineLevel="0" collapsed="false">
      <c r="A8" s="37" t="s">
        <v>17721</v>
      </c>
    </row>
    <row r="10" customFormat="false" ht="15" hidden="false" customHeight="false" outlineLevel="0" collapsed="false">
      <c r="A10" s="36" t="s">
        <v>17722</v>
      </c>
    </row>
    <row r="11" customFormat="false" ht="36" hidden="false" customHeight="true" outlineLevel="0" collapsed="false">
      <c r="A11" s="37" t="s">
        <v>17723</v>
      </c>
    </row>
    <row r="13" customFormat="false" ht="15" hidden="false" customHeight="false" outlineLevel="0" collapsed="false">
      <c r="A13" s="36" t="s">
        <v>17724</v>
      </c>
    </row>
    <row r="14" customFormat="false" ht="36" hidden="false" customHeight="true" outlineLevel="0" collapsed="false">
      <c r="A14" s="37" t="s">
        <v>17725</v>
      </c>
    </row>
    <row r="16" customFormat="false" ht="15" hidden="false" customHeight="false" outlineLevel="0" collapsed="false">
      <c r="A16" s="36" t="s">
        <v>17726</v>
      </c>
    </row>
    <row r="17" customFormat="false" ht="36" hidden="false" customHeight="true" outlineLevel="0" collapsed="false">
      <c r="A17" s="37" t="s">
        <v>17727</v>
      </c>
    </row>
    <row r="19" customFormat="false" ht="15" hidden="false" customHeight="false" outlineLevel="0" collapsed="false">
      <c r="A19" s="36" t="s">
        <v>17728</v>
      </c>
    </row>
    <row r="20" customFormat="false" ht="36" hidden="false" customHeight="true" outlineLevel="0" collapsed="false">
      <c r="A20" s="37" t="s">
        <v>17729</v>
      </c>
    </row>
    <row r="22" customFormat="false" ht="15" hidden="false" customHeight="false" outlineLevel="0" collapsed="false">
      <c r="A22" s="36" t="s">
        <v>17730</v>
      </c>
    </row>
    <row r="23" customFormat="false" ht="36" hidden="false" customHeight="true" outlineLevel="0" collapsed="false">
      <c r="A23" s="37" t="s">
        <v>17731</v>
      </c>
    </row>
    <row r="25" customFormat="false" ht="15" hidden="false" customHeight="false" outlineLevel="0" collapsed="false">
      <c r="A25" s="36" t="s">
        <v>17732</v>
      </c>
    </row>
    <row r="26" customFormat="false" ht="36" hidden="false" customHeight="true" outlineLevel="0" collapsed="false">
      <c r="A26" s="37" t="s">
        <v>17733</v>
      </c>
    </row>
    <row r="28" customFormat="false" ht="15" hidden="false" customHeight="false" outlineLevel="0" collapsed="false">
      <c r="A28" s="36" t="s">
        <v>17734</v>
      </c>
    </row>
    <row r="29" customFormat="false" ht="36" hidden="false" customHeight="true" outlineLevel="0" collapsed="false">
      <c r="A29" s="37" t="s">
        <v>17735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2026-09-20T21:12:19Z</dcterms:created>
  <dc:creator>openpyxl</dc:creator>
  <dc:description/>
  <dc:language>en-US</dc:language>
  <cp:lastModifiedBy/>
  <dcterms:modified xsi:type="dcterms:W3CDTF">2026-09-20T21:12:28Z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